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8735" tabRatio="896" firstSheet="3" activeTab="11"/>
  </bookViews>
  <sheets>
    <sheet name="15704 Baby系列" sheetId="12" r:id="rId1"/>
    <sheet name="15706 钥匙扣系列" sheetId="16" r:id="rId2"/>
    <sheet name="15759粉色Baby系列" sheetId="20" r:id="rId3"/>
    <sheet name="15733  18寸大公仔" sheetId="14" r:id="rId4"/>
    <sheet name="15743  18寸大公仔" sheetId="18" r:id="rId5"/>
    <sheet name="157108奶牛" sheetId="21" r:id="rId6"/>
    <sheet name="15756海绵宝宝系列" sheetId="19" r:id="rId7"/>
    <sheet name="15758二代" sheetId="22" r:id="rId8"/>
    <sheet name="15789猫钥匙扣" sheetId="25" r:id="rId9"/>
    <sheet name="15797 动物系列" sheetId="26" r:id="rId10"/>
    <sheet name="布料MA" sheetId="2" r:id="rId11"/>
    <sheet name="半成品MA" sheetId="7" r:id="rId12"/>
    <sheet name="包装MA " sheetId="17" r:id="rId13"/>
    <sheet name="取消订单" sheetId="11" r:id="rId14"/>
  </sheets>
  <externalReferences>
    <externalReference r:id="rId15"/>
  </externalReferences>
  <definedNames>
    <definedName name="_xlnm._FilterDatabase" localSheetId="0" hidden="1">'15704 Baby系列'!$A$3:$LX$461</definedName>
    <definedName name="_xlnm._FilterDatabase" localSheetId="1" hidden="1">'15706 钥匙扣系列'!$A$3:$LV$382</definedName>
    <definedName name="_xlnm._FilterDatabase" localSheetId="2" hidden="1">'15759粉色Baby系列'!$A$4:$LP$222</definedName>
    <definedName name="_xlnm._FilterDatabase" localSheetId="3" hidden="1">'15733  18寸大公仔'!$A$4:$LM$222</definedName>
    <definedName name="_xlnm._FilterDatabase" localSheetId="4" hidden="1">'15743  18寸大公仔'!$A$4:$LL$97</definedName>
    <definedName name="_xlnm._FilterDatabase" localSheetId="5" hidden="1">'157108奶牛'!$A$4:$LH$96</definedName>
    <definedName name="_xlnm._FilterDatabase" localSheetId="6" hidden="1">'15756海绵宝宝系列'!$A$4:$LP$347</definedName>
    <definedName name="_xlnm._FilterDatabase" localSheetId="8" hidden="1">'15789猫钥匙扣'!$A$4:$LM$38</definedName>
    <definedName name="_xlnm._FilterDatabase" localSheetId="9" hidden="1">'15797 动物系列'!$A$4:$LM$20</definedName>
    <definedName name="_xlnm._FilterDatabase" localSheetId="13" hidden="1">取消订单!$A$3:$LE$117</definedName>
    <definedName name="_xlnm._FilterDatabase" localSheetId="7" hidden="1">'15758二代'!$A$3:$LM$19</definedName>
    <definedName name="_xlnm.Print_Area" localSheetId="10">#REF!</definedName>
    <definedName name="_xlnm.Print_Area" localSheetId="1">'15706 钥匙扣系列'!$A$2:$V$286</definedName>
  </definedNames>
  <calcPr calcId="191029" iterate="1" iterateCount="100" iterateDelta="0.00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Administrator</author>
  </authors>
  <commentList>
    <comment ref="R247" authorId="0">
      <text>
        <r>
          <rPr>
            <b/>
            <sz val="9"/>
            <rFont val="宋体"/>
            <charset val="134"/>
          </rPr>
          <t>Administrator:</t>
        </r>
        <r>
          <rPr>
            <sz val="9"/>
            <rFont val="宋体"/>
            <charset val="134"/>
          </rPr>
          <t xml:space="preserve">
3001097 8/29 5520PCS</t>
        </r>
      </text>
    </comment>
    <comment ref="R248" authorId="0">
      <text>
        <r>
          <rPr>
            <b/>
            <sz val="9"/>
            <rFont val="宋体"/>
            <charset val="134"/>
          </rPr>
          <t>Administrator:</t>
        </r>
        <r>
          <rPr>
            <sz val="9"/>
            <rFont val="宋体"/>
            <charset val="134"/>
          </rPr>
          <t xml:space="preserve">
3001097 8/29 5520PCS
</t>
        </r>
      </text>
    </comment>
    <comment ref="R249" authorId="0">
      <text>
        <r>
          <rPr>
            <b/>
            <sz val="9"/>
            <rFont val="宋体"/>
            <charset val="134"/>
          </rPr>
          <t>Administrator:</t>
        </r>
        <r>
          <rPr>
            <sz val="9"/>
            <rFont val="宋体"/>
            <charset val="134"/>
          </rPr>
          <t xml:space="preserve">
3001097 8/29 5520PCS</t>
        </r>
      </text>
    </comment>
    <comment ref="R250" authorId="0">
      <text>
        <r>
          <rPr>
            <b/>
            <sz val="9"/>
            <rFont val="宋体"/>
            <charset val="134"/>
          </rPr>
          <t>Administrator:</t>
        </r>
        <r>
          <rPr>
            <sz val="9"/>
            <rFont val="宋体"/>
            <charset val="134"/>
          </rPr>
          <t xml:space="preserve">
3001097 8/29 5520PCS</t>
        </r>
      </text>
    </comment>
    <comment ref="R251" authorId="0">
      <text>
        <r>
          <rPr>
            <b/>
            <sz val="9"/>
            <rFont val="宋体"/>
            <charset val="134"/>
          </rPr>
          <t>Administrator:</t>
        </r>
        <r>
          <rPr>
            <sz val="9"/>
            <rFont val="宋体"/>
            <charset val="134"/>
          </rPr>
          <t xml:space="preserve">
3001097 8/29 5520PCS</t>
        </r>
      </text>
    </comment>
    <comment ref="R252" authorId="0">
      <text>
        <r>
          <rPr>
            <b/>
            <sz val="9"/>
            <rFont val="宋体"/>
            <charset val="134"/>
          </rPr>
          <t>Administrator:</t>
        </r>
        <r>
          <rPr>
            <sz val="9"/>
            <rFont val="宋体"/>
            <charset val="134"/>
          </rPr>
          <t xml:space="preserve">
3001097 8/28 8280PCS</t>
        </r>
      </text>
    </comment>
    <comment ref="R253" authorId="0">
      <text>
        <r>
          <rPr>
            <b/>
            <sz val="9"/>
            <rFont val="宋体"/>
            <charset val="134"/>
          </rPr>
          <t>Administrator:</t>
        </r>
        <r>
          <rPr>
            <sz val="9"/>
            <rFont val="宋体"/>
            <charset val="134"/>
          </rPr>
          <t xml:space="preserve">
3001097 8/29 2760PCS</t>
        </r>
      </text>
    </comment>
    <comment ref="R254" authorId="0">
      <text>
        <r>
          <rPr>
            <b/>
            <sz val="9"/>
            <rFont val="宋体"/>
            <charset val="134"/>
          </rPr>
          <t>Administrator:</t>
        </r>
        <r>
          <rPr>
            <sz val="9"/>
            <rFont val="宋体"/>
            <charset val="134"/>
          </rPr>
          <t xml:space="preserve">
3001095 8/29 71232PCS</t>
        </r>
      </text>
    </comment>
    <comment ref="R272" authorId="0">
      <text>
        <r>
          <rPr>
            <b/>
            <sz val="9"/>
            <rFont val="宋体"/>
            <charset val="134"/>
          </rPr>
          <t>Administrator:</t>
        </r>
        <r>
          <rPr>
            <sz val="9"/>
            <rFont val="宋体"/>
            <charset val="134"/>
          </rPr>
          <t xml:space="preserve">
3001132 9/5 288 PCS
</t>
        </r>
      </text>
    </comment>
    <comment ref="R273" authorId="0">
      <text>
        <r>
          <rPr>
            <b/>
            <sz val="9"/>
            <rFont val="宋体"/>
            <charset val="134"/>
          </rPr>
          <t>Administrator:</t>
        </r>
        <r>
          <rPr>
            <sz val="9"/>
            <rFont val="宋体"/>
            <charset val="134"/>
          </rPr>
          <t xml:space="preserve">
3001132 9/5 288 PCS
</t>
        </r>
      </text>
    </comment>
    <comment ref="R274" authorId="0">
      <text>
        <r>
          <rPr>
            <b/>
            <sz val="9"/>
            <rFont val="宋体"/>
            <charset val="134"/>
          </rPr>
          <t>Administrator:</t>
        </r>
        <r>
          <rPr>
            <sz val="9"/>
            <rFont val="宋体"/>
            <charset val="134"/>
          </rPr>
          <t xml:space="preserve">
3001132 9/5 288 PCS
</t>
        </r>
      </text>
    </comment>
    <comment ref="R275" authorId="0">
      <text>
        <r>
          <rPr>
            <b/>
            <sz val="9"/>
            <rFont val="宋体"/>
            <charset val="134"/>
          </rPr>
          <t>Administrator:</t>
        </r>
        <r>
          <rPr>
            <sz val="9"/>
            <rFont val="宋体"/>
            <charset val="134"/>
          </rPr>
          <t xml:space="preserve">
3001132 9/5 288 PCS
</t>
        </r>
      </text>
    </comment>
    <comment ref="R276" authorId="0">
      <text>
        <r>
          <rPr>
            <b/>
            <sz val="9"/>
            <rFont val="宋体"/>
            <charset val="134"/>
          </rPr>
          <t>Administrator:</t>
        </r>
        <r>
          <rPr>
            <sz val="9"/>
            <rFont val="宋体"/>
            <charset val="134"/>
          </rPr>
          <t xml:space="preserve">
3001132 9/5 480 PCS
</t>
        </r>
      </text>
    </comment>
    <comment ref="R277" authorId="0">
      <text>
        <r>
          <rPr>
            <b/>
            <sz val="9"/>
            <rFont val="宋体"/>
            <charset val="134"/>
          </rPr>
          <t>Administrator:</t>
        </r>
        <r>
          <rPr>
            <sz val="9"/>
            <rFont val="宋体"/>
            <charset val="134"/>
          </rPr>
          <t xml:space="preserve">
3001132 9/5 288 PCS
</t>
        </r>
      </text>
    </comment>
    <comment ref="R278" authorId="0">
      <text>
        <r>
          <rPr>
            <b/>
            <sz val="9"/>
            <rFont val="宋体"/>
            <charset val="134"/>
          </rPr>
          <t>Administrator:</t>
        </r>
        <r>
          <rPr>
            <sz val="9"/>
            <rFont val="宋体"/>
            <charset val="134"/>
          </rPr>
          <t xml:space="preserve">
3001132 9/5 288 PCS
</t>
        </r>
      </text>
    </comment>
    <comment ref="R279" authorId="0">
      <text>
        <r>
          <rPr>
            <b/>
            <sz val="9"/>
            <rFont val="宋体"/>
            <charset val="134"/>
          </rPr>
          <t>Administrator:</t>
        </r>
        <r>
          <rPr>
            <sz val="9"/>
            <rFont val="宋体"/>
            <charset val="134"/>
          </rPr>
          <t xml:space="preserve">
3001132 9/5 288 PCS
</t>
        </r>
      </text>
    </comment>
    <comment ref="R280" authorId="0">
      <text>
        <r>
          <rPr>
            <b/>
            <sz val="9"/>
            <rFont val="宋体"/>
            <charset val="134"/>
          </rPr>
          <t>Administrator:</t>
        </r>
        <r>
          <rPr>
            <sz val="9"/>
            <rFont val="宋体"/>
            <charset val="134"/>
          </rPr>
          <t xml:space="preserve">
3001132 9/5 288 PCS
</t>
        </r>
      </text>
    </comment>
    <comment ref="R281" authorId="0">
      <text>
        <r>
          <rPr>
            <b/>
            <sz val="9"/>
            <rFont val="宋体"/>
            <charset val="134"/>
          </rPr>
          <t>Administrator:</t>
        </r>
        <r>
          <rPr>
            <sz val="9"/>
            <rFont val="宋体"/>
            <charset val="134"/>
          </rPr>
          <t xml:space="preserve">
3001132 9/5 480 PCS
</t>
        </r>
      </text>
    </comment>
    <comment ref="R282" authorId="0">
      <text>
        <r>
          <rPr>
            <b/>
            <sz val="9"/>
            <rFont val="宋体"/>
            <charset val="134"/>
          </rPr>
          <t>Administrator:</t>
        </r>
        <r>
          <rPr>
            <sz val="9"/>
            <rFont val="宋体"/>
            <charset val="134"/>
          </rPr>
          <t xml:space="preserve">
3001138 9/5 87624 PCS</t>
        </r>
      </text>
    </comment>
    <comment ref="R283" authorId="0">
      <text>
        <r>
          <rPr>
            <b/>
            <sz val="9"/>
            <rFont val="宋体"/>
            <charset val="134"/>
          </rPr>
          <t>Administrator:</t>
        </r>
        <r>
          <rPr>
            <sz val="9"/>
            <rFont val="宋体"/>
            <charset val="134"/>
          </rPr>
          <t xml:space="preserve">
3001149 9/6 6000 PCS</t>
        </r>
      </text>
    </comment>
    <comment ref="R284" authorId="0">
      <text>
        <r>
          <rPr>
            <b/>
            <sz val="9"/>
            <rFont val="宋体"/>
            <charset val="134"/>
          </rPr>
          <t>Administrator:</t>
        </r>
        <r>
          <rPr>
            <sz val="9"/>
            <rFont val="宋体"/>
            <charset val="134"/>
          </rPr>
          <t xml:space="preserve">
3001149 9/6 5520 PCS</t>
        </r>
      </text>
    </comment>
    <comment ref="R285" authorId="0">
      <text>
        <r>
          <rPr>
            <b/>
            <sz val="9"/>
            <rFont val="宋体"/>
            <charset val="134"/>
          </rPr>
          <t>Administrator:</t>
        </r>
        <r>
          <rPr>
            <sz val="9"/>
            <rFont val="宋体"/>
            <charset val="134"/>
          </rPr>
          <t xml:space="preserve">
3001149 9/6 5520 PCS</t>
        </r>
      </text>
    </comment>
    <comment ref="R286" authorId="0">
      <text>
        <r>
          <rPr>
            <b/>
            <sz val="9"/>
            <rFont val="宋体"/>
            <charset val="134"/>
          </rPr>
          <t>Administrator:</t>
        </r>
        <r>
          <rPr>
            <sz val="9"/>
            <rFont val="宋体"/>
            <charset val="134"/>
          </rPr>
          <t xml:space="preserve">
3001149 9/6 2760 PCS</t>
        </r>
      </text>
    </comment>
    <comment ref="R287" authorId="0">
      <text>
        <r>
          <rPr>
            <b/>
            <sz val="9"/>
            <rFont val="宋体"/>
            <charset val="134"/>
          </rPr>
          <t>Administrator:</t>
        </r>
        <r>
          <rPr>
            <sz val="9"/>
            <rFont val="宋体"/>
            <charset val="134"/>
          </rPr>
          <t xml:space="preserve">
3001149 9/6 5520 PCS</t>
        </r>
      </text>
    </comment>
    <comment ref="R288" authorId="0">
      <text>
        <r>
          <rPr>
            <b/>
            <sz val="9"/>
            <rFont val="宋体"/>
            <charset val="134"/>
          </rPr>
          <t>Administrator:</t>
        </r>
        <r>
          <rPr>
            <sz val="9"/>
            <rFont val="宋体"/>
            <charset val="134"/>
          </rPr>
          <t xml:space="preserve">
3001149 9/6 8280 PCS</t>
        </r>
      </text>
    </comment>
    <comment ref="R289" authorId="0">
      <text>
        <r>
          <rPr>
            <b/>
            <sz val="9"/>
            <rFont val="宋体"/>
            <charset val="134"/>
          </rPr>
          <t>Administrator:</t>
        </r>
        <r>
          <rPr>
            <sz val="9"/>
            <rFont val="宋体"/>
            <charset val="134"/>
          </rPr>
          <t xml:space="preserve">
3001149 9/6 5520 PCS</t>
        </r>
      </text>
    </comment>
    <comment ref="R290" authorId="0">
      <text>
        <r>
          <rPr>
            <b/>
            <sz val="9"/>
            <rFont val="宋体"/>
            <charset val="134"/>
          </rPr>
          <t>Administrator:</t>
        </r>
        <r>
          <rPr>
            <sz val="9"/>
            <rFont val="宋体"/>
            <charset val="134"/>
          </rPr>
          <t xml:space="preserve">
3001151 9/6 5520 PCS</t>
        </r>
      </text>
    </comment>
    <comment ref="R291" authorId="0">
      <text>
        <r>
          <rPr>
            <b/>
            <sz val="9"/>
            <rFont val="宋体"/>
            <charset val="134"/>
          </rPr>
          <t>Administrator:</t>
        </r>
        <r>
          <rPr>
            <sz val="9"/>
            <rFont val="宋体"/>
            <charset val="134"/>
          </rPr>
          <t xml:space="preserve">
3001151 9/6 8280 PCS</t>
        </r>
      </text>
    </comment>
    <comment ref="R292" authorId="0">
      <text>
        <r>
          <rPr>
            <b/>
            <sz val="9"/>
            <rFont val="宋体"/>
            <charset val="134"/>
          </rPr>
          <t>Administrator:</t>
        </r>
        <r>
          <rPr>
            <sz val="9"/>
            <rFont val="宋体"/>
            <charset val="134"/>
          </rPr>
          <t xml:space="preserve">
3001151 9/6 8280 PCS</t>
        </r>
      </text>
    </comment>
    <comment ref="R293" authorId="0">
      <text>
        <r>
          <rPr>
            <b/>
            <sz val="9"/>
            <rFont val="宋体"/>
            <charset val="134"/>
          </rPr>
          <t>Administrator:</t>
        </r>
        <r>
          <rPr>
            <sz val="9"/>
            <rFont val="宋体"/>
            <charset val="134"/>
          </rPr>
          <t xml:space="preserve">
3001151 9/6 8280 PCS</t>
        </r>
      </text>
    </comment>
    <comment ref="R294" authorId="0">
      <text>
        <r>
          <rPr>
            <b/>
            <sz val="9"/>
            <rFont val="宋体"/>
            <charset val="134"/>
          </rPr>
          <t>Administrator:</t>
        </r>
        <r>
          <rPr>
            <sz val="9"/>
            <rFont val="宋体"/>
            <charset val="134"/>
          </rPr>
          <t xml:space="preserve">
3001151 9/6 11040 PCS</t>
        </r>
      </text>
    </comment>
    <comment ref="R295" authorId="0">
      <text>
        <r>
          <rPr>
            <b/>
            <sz val="9"/>
            <rFont val="宋体"/>
            <charset val="134"/>
          </rPr>
          <t>Administrator:</t>
        </r>
        <r>
          <rPr>
            <sz val="9"/>
            <rFont val="宋体"/>
            <charset val="134"/>
          </rPr>
          <t xml:space="preserve">
3001151 9/6 5520 PCS</t>
        </r>
      </text>
    </comment>
    <comment ref="R296" authorId="0">
      <text>
        <r>
          <rPr>
            <b/>
            <sz val="9"/>
            <rFont val="宋体"/>
            <charset val="134"/>
          </rPr>
          <t>Administrator:</t>
        </r>
        <r>
          <rPr>
            <sz val="9"/>
            <rFont val="宋体"/>
            <charset val="134"/>
          </rPr>
          <t xml:space="preserve">
3001151 9/6 5520 PCS</t>
        </r>
      </text>
    </comment>
    <comment ref="R297" authorId="0">
      <text>
        <r>
          <rPr>
            <b/>
            <sz val="9"/>
            <rFont val="宋体"/>
            <charset val="134"/>
          </rPr>
          <t>Administrator:</t>
        </r>
        <r>
          <rPr>
            <sz val="9"/>
            <rFont val="宋体"/>
            <charset val="134"/>
          </rPr>
          <t xml:space="preserve">
3001166 9/9 151800PCS</t>
        </r>
      </text>
    </comment>
    <comment ref="R298" authorId="0">
      <text>
        <r>
          <rPr>
            <b/>
            <sz val="9"/>
            <rFont val="宋体"/>
            <charset val="134"/>
          </rPr>
          <t>Administrator:</t>
        </r>
        <r>
          <rPr>
            <sz val="9"/>
            <rFont val="宋体"/>
            <charset val="134"/>
          </rPr>
          <t xml:space="preserve">
3001159 9/6 4800 PCS</t>
        </r>
      </text>
    </comment>
    <comment ref="R311" authorId="0">
      <text>
        <r>
          <rPr>
            <b/>
            <sz val="9"/>
            <rFont val="宋体"/>
            <charset val="134"/>
          </rPr>
          <t>Administrator:</t>
        </r>
        <r>
          <rPr>
            <sz val="9"/>
            <rFont val="宋体"/>
            <charset val="134"/>
          </rPr>
          <t xml:space="preserve">
5000331 9/22 11040 PCS</t>
        </r>
      </text>
    </comment>
    <comment ref="R312" authorId="0">
      <text>
        <r>
          <rPr>
            <b/>
            <sz val="9"/>
            <rFont val="宋体"/>
            <charset val="134"/>
          </rPr>
          <t>Administrator:</t>
        </r>
        <r>
          <rPr>
            <sz val="9"/>
            <rFont val="宋体"/>
            <charset val="134"/>
          </rPr>
          <t xml:space="preserve">
5000998 9/16 8280 PCS</t>
        </r>
      </text>
    </comment>
    <comment ref="R313" authorId="0">
      <text>
        <r>
          <rPr>
            <b/>
            <sz val="9"/>
            <rFont val="宋体"/>
            <charset val="134"/>
          </rPr>
          <t>Administrator:</t>
        </r>
        <r>
          <rPr>
            <sz val="9"/>
            <rFont val="宋体"/>
            <charset val="134"/>
          </rPr>
          <t xml:space="preserve">
5001018 9/20 8280 PCS</t>
        </r>
      </text>
    </comment>
    <comment ref="R314" authorId="0">
      <text>
        <r>
          <rPr>
            <b/>
            <sz val="9"/>
            <rFont val="宋体"/>
            <charset val="134"/>
          </rPr>
          <t>Administrator:</t>
        </r>
        <r>
          <rPr>
            <sz val="9"/>
            <rFont val="宋体"/>
            <charset val="134"/>
          </rPr>
          <t xml:space="preserve">
5001018 9/20 8280 PCS</t>
        </r>
      </text>
    </comment>
    <comment ref="R315" authorId="0">
      <text>
        <r>
          <rPr>
            <b/>
            <sz val="9"/>
            <rFont val="宋体"/>
            <charset val="134"/>
          </rPr>
          <t>Administrator:</t>
        </r>
        <r>
          <rPr>
            <sz val="9"/>
            <rFont val="宋体"/>
            <charset val="134"/>
          </rPr>
          <t xml:space="preserve">
5001037 9/24 8280 PCS</t>
        </r>
      </text>
    </comment>
    <comment ref="R316" authorId="0">
      <text>
        <r>
          <rPr>
            <b/>
            <sz val="9"/>
            <rFont val="宋体"/>
            <charset val="134"/>
          </rPr>
          <t>Administrator:</t>
        </r>
        <r>
          <rPr>
            <sz val="9"/>
            <rFont val="宋体"/>
            <charset val="134"/>
          </rPr>
          <t xml:space="preserve">
5001037 9/24 8280 PCS</t>
        </r>
      </text>
    </comment>
    <comment ref="R317" authorId="0">
      <text>
        <r>
          <rPr>
            <b/>
            <sz val="9"/>
            <rFont val="宋体"/>
            <charset val="134"/>
          </rPr>
          <t>Administrator:</t>
        </r>
        <r>
          <rPr>
            <sz val="9"/>
            <rFont val="宋体"/>
            <charset val="134"/>
          </rPr>
          <t xml:space="preserve">
5001037 9/24 13800 PCS</t>
        </r>
      </text>
    </comment>
    <comment ref="R318" authorId="0">
      <text>
        <r>
          <rPr>
            <b/>
            <sz val="9"/>
            <rFont val="宋体"/>
            <charset val="134"/>
          </rPr>
          <t>Administrator:</t>
        </r>
        <r>
          <rPr>
            <sz val="9"/>
            <rFont val="宋体"/>
            <charset val="134"/>
          </rPr>
          <t xml:space="preserve">
5000989 9/15 6000 PCS</t>
        </r>
      </text>
    </comment>
    <comment ref="R319" authorId="0">
      <text>
        <r>
          <rPr>
            <b/>
            <sz val="9"/>
            <rFont val="宋体"/>
            <charset val="134"/>
          </rPr>
          <t>Administrator:</t>
        </r>
        <r>
          <rPr>
            <sz val="9"/>
            <rFont val="宋体"/>
            <charset val="134"/>
          </rPr>
          <t xml:space="preserve">
5000999 9/16 1200 PCS</t>
        </r>
      </text>
    </comment>
    <comment ref="R320" authorId="0">
      <text>
        <r>
          <rPr>
            <b/>
            <sz val="9"/>
            <rFont val="宋体"/>
            <charset val="134"/>
          </rPr>
          <t>Administrator:</t>
        </r>
        <r>
          <rPr>
            <sz val="9"/>
            <rFont val="宋体"/>
            <charset val="134"/>
          </rPr>
          <t xml:space="preserve">
5001007 9/19 40008 PCS</t>
        </r>
      </text>
    </comment>
    <comment ref="R321" authorId="0">
      <text>
        <r>
          <rPr>
            <b/>
            <sz val="9"/>
            <rFont val="宋体"/>
            <charset val="134"/>
          </rPr>
          <t>Administrator:</t>
        </r>
        <r>
          <rPr>
            <sz val="9"/>
            <rFont val="宋体"/>
            <charset val="134"/>
          </rPr>
          <t xml:space="preserve">
5001018 9/20 1152 PCS</t>
        </r>
      </text>
    </comment>
    <comment ref="R322" authorId="0">
      <text>
        <r>
          <rPr>
            <b/>
            <sz val="9"/>
            <rFont val="宋体"/>
            <charset val="134"/>
          </rPr>
          <t>Administrator:</t>
        </r>
        <r>
          <rPr>
            <sz val="9"/>
            <rFont val="宋体"/>
            <charset val="134"/>
          </rPr>
          <t xml:space="preserve">
5001006 9/18 41472 PCS
5001018 9/20 85800 PCS</t>
        </r>
      </text>
    </comment>
    <comment ref="R323" authorId="0">
      <text>
        <r>
          <rPr>
            <b/>
            <sz val="9"/>
            <rFont val="宋体"/>
            <charset val="134"/>
          </rPr>
          <t>Administrator:</t>
        </r>
        <r>
          <rPr>
            <sz val="9"/>
            <rFont val="宋体"/>
            <charset val="134"/>
          </rPr>
          <t xml:space="preserve">
5000331 9/22 19320 PCS</t>
        </r>
      </text>
    </comment>
    <comment ref="R326" authorId="0">
      <text>
        <r>
          <rPr>
            <b/>
            <sz val="9"/>
            <rFont val="宋体"/>
            <charset val="134"/>
          </rPr>
          <t>Administrator:</t>
        </r>
        <r>
          <rPr>
            <sz val="9"/>
            <rFont val="宋体"/>
            <charset val="134"/>
          </rPr>
          <t xml:space="preserve">
5001037 9/24 7680</t>
        </r>
      </text>
    </comment>
    <comment ref="R327" authorId="0">
      <text>
        <r>
          <rPr>
            <b/>
            <sz val="9"/>
            <rFont val="宋体"/>
            <charset val="134"/>
          </rPr>
          <t>Administrator:</t>
        </r>
        <r>
          <rPr>
            <sz val="9"/>
            <rFont val="宋体"/>
            <charset val="134"/>
          </rPr>
          <t xml:space="preserve">
5000331 9/22 24840 PCS</t>
        </r>
      </text>
    </comment>
    <comment ref="R328" authorId="0">
      <text>
        <r>
          <rPr>
            <b/>
            <sz val="9"/>
            <rFont val="宋体"/>
            <charset val="134"/>
          </rPr>
          <t>Administrator:</t>
        </r>
        <r>
          <rPr>
            <sz val="9"/>
            <rFont val="宋体"/>
            <charset val="134"/>
          </rPr>
          <t xml:space="preserve">
5001037 9/24 5664</t>
        </r>
      </text>
    </comment>
    <comment ref="R329" authorId="0">
      <text>
        <r>
          <rPr>
            <b/>
            <sz val="9"/>
            <rFont val="宋体"/>
            <charset val="134"/>
          </rPr>
          <t>Administrator:</t>
        </r>
        <r>
          <rPr>
            <sz val="9"/>
            <rFont val="宋体"/>
            <charset val="134"/>
          </rPr>
          <t xml:space="preserve">
5001039 9/25 13800 PCS</t>
        </r>
      </text>
    </comment>
    <comment ref="R330" authorId="0">
      <text>
        <r>
          <rPr>
            <b/>
            <sz val="9"/>
            <rFont val="宋体"/>
            <charset val="134"/>
          </rPr>
          <t>Administrator:</t>
        </r>
        <r>
          <rPr>
            <sz val="9"/>
            <rFont val="宋体"/>
            <charset val="134"/>
          </rPr>
          <t xml:space="preserve">
5001039 9/25 16560 PCS</t>
        </r>
      </text>
    </comment>
    <comment ref="R331" authorId="0">
      <text>
        <r>
          <rPr>
            <b/>
            <sz val="9"/>
            <rFont val="宋体"/>
            <charset val="134"/>
          </rPr>
          <t>Administrator:</t>
        </r>
        <r>
          <rPr>
            <sz val="9"/>
            <rFont val="宋体"/>
            <charset val="134"/>
          </rPr>
          <t xml:space="preserve">
3000694 9/25 15000 PCS</t>
        </r>
      </text>
    </comment>
    <comment ref="R332" authorId="0">
      <text>
        <r>
          <rPr>
            <b/>
            <sz val="9"/>
            <rFont val="宋体"/>
            <charset val="134"/>
          </rPr>
          <t>Administrator:</t>
        </r>
        <r>
          <rPr>
            <sz val="9"/>
            <rFont val="宋体"/>
            <charset val="134"/>
          </rPr>
          <t xml:space="preserve">
5001039 9/25 22080 PCS</t>
        </r>
      </text>
    </comment>
    <comment ref="R333" authorId="0">
      <text>
        <r>
          <rPr>
            <b/>
            <sz val="9"/>
            <rFont val="宋体"/>
            <charset val="134"/>
          </rPr>
          <t>Administrator:</t>
        </r>
        <r>
          <rPr>
            <sz val="9"/>
            <rFont val="宋体"/>
            <charset val="134"/>
          </rPr>
          <t xml:space="preserve">
5001039 9/25 16560 PCS</t>
        </r>
      </text>
    </comment>
    <comment ref="R334" authorId="0">
      <text>
        <r>
          <rPr>
            <b/>
            <sz val="9"/>
            <rFont val="宋体"/>
            <charset val="134"/>
          </rPr>
          <t>Administrator:</t>
        </r>
        <r>
          <rPr>
            <sz val="9"/>
            <rFont val="宋体"/>
            <charset val="134"/>
          </rPr>
          <t xml:space="preserve">
5001039 9/25 16560 PCS</t>
        </r>
      </text>
    </comment>
    <comment ref="R335" authorId="0">
      <text>
        <r>
          <rPr>
            <b/>
            <sz val="12"/>
            <rFont val="宋体"/>
            <charset val="134"/>
          </rPr>
          <t>Administrator:</t>
        </r>
        <r>
          <rPr>
            <sz val="12"/>
            <rFont val="宋体"/>
            <charset val="134"/>
          </rPr>
          <t xml:space="preserve">
3000705 9/27 22080</t>
        </r>
      </text>
    </comment>
    <comment ref="R336" authorId="0">
      <text>
        <r>
          <rPr>
            <b/>
            <sz val="12"/>
            <rFont val="宋体"/>
            <charset val="134"/>
          </rPr>
          <t>Administrator:</t>
        </r>
        <r>
          <rPr>
            <sz val="12"/>
            <rFont val="宋体"/>
            <charset val="134"/>
          </rPr>
          <t xml:space="preserve">
3000705 9/27 16560</t>
        </r>
      </text>
    </comment>
    <comment ref="R337" authorId="0">
      <text>
        <r>
          <rPr>
            <b/>
            <sz val="12"/>
            <rFont val="宋体"/>
            <charset val="134"/>
          </rPr>
          <t>Administrator:</t>
        </r>
        <r>
          <rPr>
            <sz val="12"/>
            <rFont val="宋体"/>
            <charset val="134"/>
          </rPr>
          <t xml:space="preserve">
3000710 9/2916560</t>
        </r>
      </text>
    </comment>
    <comment ref="R338" authorId="0">
      <text>
        <r>
          <rPr>
            <b/>
            <sz val="12"/>
            <rFont val="宋体"/>
            <charset val="134"/>
          </rPr>
          <t>Administrator:</t>
        </r>
        <r>
          <rPr>
            <sz val="12"/>
            <rFont val="宋体"/>
            <charset val="134"/>
          </rPr>
          <t xml:space="preserve">
3000705 9/27 24840</t>
        </r>
      </text>
    </comment>
    <comment ref="R339" authorId="0">
      <text>
        <r>
          <rPr>
            <b/>
            <sz val="12"/>
            <rFont val="宋体"/>
            <charset val="134"/>
          </rPr>
          <t>Administrator:</t>
        </r>
        <r>
          <rPr>
            <sz val="12"/>
            <rFont val="宋体"/>
            <charset val="134"/>
          </rPr>
          <t xml:space="preserve">
3000705 9/27 16560</t>
        </r>
      </text>
    </comment>
    <comment ref="R340" authorId="0">
      <text>
        <r>
          <rPr>
            <b/>
            <sz val="12"/>
            <rFont val="宋体"/>
            <charset val="134"/>
          </rPr>
          <t>Administrator:</t>
        </r>
        <r>
          <rPr>
            <sz val="12"/>
            <rFont val="宋体"/>
            <charset val="134"/>
          </rPr>
          <t xml:space="preserve">
3000705 9/27 13800
</t>
        </r>
      </text>
    </comment>
    <comment ref="R341" authorId="0">
      <text>
        <r>
          <rPr>
            <b/>
            <sz val="12"/>
            <rFont val="宋体"/>
            <charset val="134"/>
          </rPr>
          <t>Administrator:</t>
        </r>
        <r>
          <rPr>
            <sz val="12"/>
            <rFont val="宋体"/>
            <charset val="134"/>
          </rPr>
          <t xml:space="preserve">
3000705 9/27 4320
</t>
        </r>
      </text>
    </comment>
    <comment ref="R342" authorId="0">
      <text>
        <r>
          <rPr>
            <b/>
            <sz val="9"/>
            <rFont val="宋体"/>
            <charset val="134"/>
          </rPr>
          <t>Administrator:</t>
        </r>
        <r>
          <rPr>
            <sz val="9"/>
            <rFont val="宋体"/>
            <charset val="134"/>
          </rPr>
          <t xml:space="preserve">
5000989 9/15 40008 PCS</t>
        </r>
      </text>
    </comment>
    <comment ref="R343" authorId="0">
      <text>
        <r>
          <rPr>
            <b/>
            <sz val="12"/>
            <rFont val="宋体"/>
            <charset val="134"/>
          </rPr>
          <t>Administrator:</t>
        </r>
        <r>
          <rPr>
            <sz val="12"/>
            <rFont val="宋体"/>
            <charset val="134"/>
          </rPr>
          <t xml:space="preserve">
3000713 9/29 19320</t>
        </r>
      </text>
    </comment>
    <comment ref="R344" authorId="0">
      <text>
        <r>
          <rPr>
            <b/>
            <sz val="12"/>
            <rFont val="宋体"/>
            <charset val="134"/>
          </rPr>
          <t>Administrator:</t>
        </r>
        <r>
          <rPr>
            <sz val="12"/>
            <rFont val="宋体"/>
            <charset val="134"/>
          </rPr>
          <t xml:space="preserve">
3000714 9/30 8280
</t>
        </r>
      </text>
    </comment>
    <comment ref="R345" authorId="0">
      <text>
        <r>
          <rPr>
            <b/>
            <sz val="12"/>
            <rFont val="宋体"/>
            <charset val="134"/>
          </rPr>
          <t>Administrator:</t>
        </r>
        <r>
          <rPr>
            <sz val="12"/>
            <rFont val="宋体"/>
            <charset val="134"/>
          </rPr>
          <t xml:space="preserve">
3000714 9/30 5520
</t>
        </r>
      </text>
    </comment>
    <comment ref="R346" authorId="0">
      <text>
        <r>
          <rPr>
            <b/>
            <sz val="12"/>
            <rFont val="宋体"/>
            <charset val="134"/>
          </rPr>
          <t>Administrator:</t>
        </r>
        <r>
          <rPr>
            <sz val="12"/>
            <rFont val="宋体"/>
            <charset val="134"/>
          </rPr>
          <t xml:space="preserve">
3000714 9/30 8280
</t>
        </r>
      </text>
    </comment>
    <comment ref="R347" authorId="0">
      <text>
        <r>
          <rPr>
            <b/>
            <sz val="12"/>
            <rFont val="宋体"/>
            <charset val="134"/>
          </rPr>
          <t>Administrator:</t>
        </r>
        <r>
          <rPr>
            <sz val="12"/>
            <rFont val="宋体"/>
            <charset val="134"/>
          </rPr>
          <t xml:space="preserve">
3000714 9/30 11040
</t>
        </r>
      </text>
    </comment>
    <comment ref="R348" authorId="0">
      <text>
        <r>
          <rPr>
            <b/>
            <sz val="12"/>
            <rFont val="宋体"/>
            <charset val="134"/>
          </rPr>
          <t>Administrator:</t>
        </r>
        <r>
          <rPr>
            <sz val="12"/>
            <rFont val="宋体"/>
            <charset val="134"/>
          </rPr>
          <t xml:space="preserve">
3000714 9/30 8280
</t>
        </r>
      </text>
    </comment>
    <comment ref="R349" authorId="0">
      <text>
        <r>
          <rPr>
            <b/>
            <sz val="12"/>
            <rFont val="宋体"/>
            <charset val="134"/>
          </rPr>
          <t>Administrator:</t>
        </r>
        <r>
          <rPr>
            <sz val="12"/>
            <rFont val="宋体"/>
            <charset val="134"/>
          </rPr>
          <t xml:space="preserve">
3000714 9/30 5520
</t>
        </r>
      </text>
    </comment>
    <comment ref="R350" authorId="0">
      <text>
        <r>
          <rPr>
            <b/>
            <sz val="12"/>
            <rFont val="宋体"/>
            <charset val="134"/>
          </rPr>
          <t>Administrator:</t>
        </r>
        <r>
          <rPr>
            <sz val="12"/>
            <rFont val="宋体"/>
            <charset val="134"/>
          </rPr>
          <t xml:space="preserve">
3000714 9/30 8280
</t>
        </r>
      </text>
    </comment>
    <comment ref="R351" authorId="0">
      <text>
        <r>
          <rPr>
            <b/>
            <sz val="12"/>
            <rFont val="宋体"/>
            <charset val="134"/>
          </rPr>
          <t>Administrator:</t>
        </r>
        <r>
          <rPr>
            <sz val="12"/>
            <rFont val="宋体"/>
            <charset val="134"/>
          </rPr>
          <t xml:space="preserve">
3000715 9/30 6000</t>
        </r>
      </text>
    </comment>
    <comment ref="R352" authorId="0">
      <text>
        <r>
          <rPr>
            <b/>
            <sz val="12"/>
            <rFont val="宋体"/>
            <charset val="134"/>
          </rPr>
          <t>Administrator:</t>
        </r>
        <r>
          <rPr>
            <sz val="12"/>
            <rFont val="宋体"/>
            <charset val="134"/>
          </rPr>
          <t xml:space="preserve">
3000722 19/9 1152</t>
        </r>
      </text>
    </comment>
    <comment ref="R353" authorId="0">
      <text>
        <r>
          <rPr>
            <b/>
            <sz val="12"/>
            <rFont val="宋体"/>
            <charset val="134"/>
          </rPr>
          <t>Administrator:</t>
        </r>
        <r>
          <rPr>
            <sz val="12"/>
            <rFont val="宋体"/>
            <charset val="134"/>
          </rPr>
          <t xml:space="preserve">
3000726 10/11 20016</t>
        </r>
      </text>
    </comment>
    <comment ref="R354" authorId="0">
      <text>
        <r>
          <rPr>
            <b/>
            <sz val="12"/>
            <rFont val="宋体"/>
            <charset val="134"/>
          </rPr>
          <t>Administrator:</t>
        </r>
        <r>
          <rPr>
            <sz val="12"/>
            <rFont val="宋体"/>
            <charset val="134"/>
          </rPr>
          <t xml:space="preserve">
3000738 10/14 4800
3000727 10/11 17280</t>
        </r>
      </text>
    </comment>
    <comment ref="R355" authorId="0">
      <text>
        <r>
          <rPr>
            <b/>
            <sz val="12"/>
            <rFont val="宋体"/>
            <charset val="134"/>
          </rPr>
          <t>Administrator:</t>
        </r>
        <r>
          <rPr>
            <sz val="12"/>
            <rFont val="宋体"/>
            <charset val="134"/>
          </rPr>
          <t xml:space="preserve">
3000727 10/11 19320</t>
        </r>
      </text>
    </comment>
    <comment ref="R356" authorId="0">
      <text>
        <r>
          <rPr>
            <b/>
            <sz val="12"/>
            <rFont val="宋体"/>
            <charset val="134"/>
          </rPr>
          <t>Administrator:</t>
        </r>
        <r>
          <rPr>
            <sz val="12"/>
            <rFont val="宋体"/>
            <charset val="134"/>
          </rPr>
          <t xml:space="preserve">
3000752 10/20 16560</t>
        </r>
      </text>
    </comment>
    <comment ref="R357" authorId="0">
      <text>
        <r>
          <rPr>
            <b/>
            <sz val="12"/>
            <rFont val="宋体"/>
            <charset val="134"/>
          </rPr>
          <t>Administrator:</t>
        </r>
        <r>
          <rPr>
            <sz val="12"/>
            <rFont val="宋体"/>
            <charset val="134"/>
          </rPr>
          <t xml:space="preserve">
3000726 10/11 2016</t>
        </r>
      </text>
    </comment>
    <comment ref="R358" authorId="0">
      <text>
        <r>
          <rPr>
            <b/>
            <sz val="12"/>
            <rFont val="宋体"/>
            <charset val="134"/>
          </rPr>
          <t>Administrator:</t>
        </r>
        <r>
          <rPr>
            <sz val="12"/>
            <rFont val="宋体"/>
            <charset val="134"/>
          </rPr>
          <t xml:space="preserve">
3000727 10/11 13800</t>
        </r>
      </text>
    </comment>
    <comment ref="R359" authorId="0">
      <text>
        <r>
          <rPr>
            <b/>
            <sz val="12"/>
            <rFont val="宋体"/>
            <charset val="134"/>
          </rPr>
          <t>Administrator:</t>
        </r>
        <r>
          <rPr>
            <sz val="12"/>
            <rFont val="宋体"/>
            <charset val="134"/>
          </rPr>
          <t xml:space="preserve">
3000727 10/11 16560</t>
        </r>
      </text>
    </comment>
    <comment ref="R360" authorId="0">
      <text>
        <r>
          <rPr>
            <b/>
            <sz val="12"/>
            <rFont val="宋体"/>
            <charset val="134"/>
          </rPr>
          <t>Administrator:</t>
        </r>
        <r>
          <rPr>
            <sz val="12"/>
            <rFont val="宋体"/>
            <charset val="134"/>
          </rPr>
          <t xml:space="preserve">
3000750 10/18 27600</t>
        </r>
      </text>
    </comment>
    <comment ref="R361" authorId="0">
      <text>
        <r>
          <rPr>
            <b/>
            <sz val="12"/>
            <rFont val="宋体"/>
            <charset val="134"/>
          </rPr>
          <t>Administrator:</t>
        </r>
        <r>
          <rPr>
            <sz val="12"/>
            <rFont val="宋体"/>
            <charset val="134"/>
          </rPr>
          <t xml:space="preserve">
3000750 10/18 24840</t>
        </r>
      </text>
    </comment>
    <comment ref="R362" authorId="0">
      <text>
        <r>
          <rPr>
            <b/>
            <sz val="12"/>
            <rFont val="宋体"/>
            <charset val="134"/>
          </rPr>
          <t>Administrator:</t>
        </r>
        <r>
          <rPr>
            <sz val="12"/>
            <rFont val="宋体"/>
            <charset val="134"/>
          </rPr>
          <t xml:space="preserve">
3000750 10/18 22080</t>
        </r>
      </text>
    </comment>
    <comment ref="R363" authorId="0">
      <text>
        <r>
          <rPr>
            <b/>
            <sz val="12"/>
            <rFont val="宋体"/>
            <charset val="134"/>
          </rPr>
          <t>Administrator:</t>
        </r>
        <r>
          <rPr>
            <sz val="12"/>
            <rFont val="宋体"/>
            <charset val="134"/>
          </rPr>
          <t xml:space="preserve">
3000750 10/18 4800
</t>
        </r>
      </text>
    </comment>
    <comment ref="R364" authorId="0">
      <text>
        <r>
          <rPr>
            <b/>
            <sz val="12"/>
            <rFont val="宋体"/>
            <charset val="134"/>
          </rPr>
          <t>Administrator:</t>
        </r>
        <r>
          <rPr>
            <sz val="12"/>
            <rFont val="宋体"/>
            <charset val="134"/>
          </rPr>
          <t xml:space="preserve">
3000742 10/15 768</t>
        </r>
      </text>
    </comment>
    <comment ref="R365" authorId="0">
      <text>
        <r>
          <rPr>
            <b/>
            <sz val="12"/>
            <rFont val="宋体"/>
            <charset val="134"/>
          </rPr>
          <t>Administrator:</t>
        </r>
        <r>
          <rPr>
            <sz val="12"/>
            <rFont val="宋体"/>
            <charset val="134"/>
          </rPr>
          <t xml:space="preserve">
3000752 10/20 33120</t>
        </r>
      </text>
    </comment>
    <comment ref="R366" authorId="0">
      <text>
        <r>
          <rPr>
            <b/>
            <sz val="12"/>
            <rFont val="宋体"/>
            <charset val="134"/>
          </rPr>
          <t>Administrator:</t>
        </r>
        <r>
          <rPr>
            <sz val="12"/>
            <rFont val="宋体"/>
            <charset val="134"/>
          </rPr>
          <t xml:space="preserve">
3000752 10/20 13800</t>
        </r>
      </text>
    </comment>
    <comment ref="R367" authorId="0">
      <text>
        <r>
          <rPr>
            <b/>
            <sz val="12"/>
            <rFont val="宋体"/>
            <charset val="134"/>
          </rPr>
          <t>Administrator:</t>
        </r>
        <r>
          <rPr>
            <sz val="12"/>
            <rFont val="宋体"/>
            <charset val="134"/>
          </rPr>
          <t xml:space="preserve">
3000752 10/20 13800</t>
        </r>
      </text>
    </comment>
    <comment ref="R368" authorId="0">
      <text>
        <r>
          <rPr>
            <b/>
            <sz val="12"/>
            <rFont val="宋体"/>
            <charset val="134"/>
          </rPr>
          <t>Administrator:</t>
        </r>
        <r>
          <rPr>
            <sz val="12"/>
            <rFont val="宋体"/>
            <charset val="134"/>
          </rPr>
          <t xml:space="preserve">
3000752 10/20 16560</t>
        </r>
      </text>
    </comment>
    <comment ref="R369" authorId="0">
      <text>
        <r>
          <rPr>
            <b/>
            <sz val="12"/>
            <rFont val="宋体"/>
            <charset val="134"/>
          </rPr>
          <t>Administrator:</t>
        </r>
        <r>
          <rPr>
            <sz val="12"/>
            <rFont val="宋体"/>
            <charset val="134"/>
          </rPr>
          <t xml:space="preserve">
3000752 10/20 19320</t>
        </r>
      </text>
    </comment>
    <comment ref="R370" authorId="0">
      <text>
        <r>
          <rPr>
            <b/>
            <sz val="12"/>
            <rFont val="宋体"/>
            <charset val="134"/>
          </rPr>
          <t>Administrator:</t>
        </r>
        <r>
          <rPr>
            <sz val="12"/>
            <rFont val="宋体"/>
            <charset val="134"/>
          </rPr>
          <t xml:space="preserve">
3000754 10/21 22080</t>
        </r>
      </text>
    </comment>
    <comment ref="R371" authorId="0">
      <text>
        <r>
          <rPr>
            <b/>
            <sz val="12"/>
            <rFont val="宋体"/>
            <charset val="134"/>
          </rPr>
          <t>Administrator:</t>
        </r>
        <r>
          <rPr>
            <sz val="12"/>
            <rFont val="宋体"/>
            <charset val="134"/>
          </rPr>
          <t xml:space="preserve">
3000764 10/23 30000</t>
        </r>
      </text>
    </comment>
    <comment ref="R372" authorId="0">
      <text>
        <r>
          <rPr>
            <b/>
            <sz val="12"/>
            <rFont val="宋体"/>
            <charset val="134"/>
          </rPr>
          <t>Administrator:</t>
        </r>
        <r>
          <rPr>
            <sz val="12"/>
            <rFont val="宋体"/>
            <charset val="134"/>
          </rPr>
          <t xml:space="preserve">
3000764 10/23 2592</t>
        </r>
      </text>
    </comment>
    <comment ref="R373" authorId="0">
      <text>
        <r>
          <rPr>
            <b/>
            <sz val="12"/>
            <rFont val="宋体"/>
            <charset val="134"/>
          </rPr>
          <t>Administrator:</t>
        </r>
        <r>
          <rPr>
            <sz val="12"/>
            <rFont val="宋体"/>
            <charset val="134"/>
          </rPr>
          <t xml:space="preserve">
3000760 10/22 288</t>
        </r>
      </text>
    </comment>
    <comment ref="R374" authorId="0">
      <text>
        <r>
          <rPr>
            <b/>
            <sz val="12"/>
            <rFont val="宋体"/>
            <charset val="134"/>
          </rPr>
          <t>Administrator:</t>
        </r>
        <r>
          <rPr>
            <sz val="12"/>
            <rFont val="宋体"/>
            <charset val="134"/>
          </rPr>
          <t xml:space="preserve">
3000760 10/22 288</t>
        </r>
      </text>
    </comment>
    <comment ref="R375" authorId="0">
      <text>
        <r>
          <rPr>
            <b/>
            <sz val="12"/>
            <rFont val="宋体"/>
            <charset val="134"/>
          </rPr>
          <t>Administrator:</t>
        </r>
        <r>
          <rPr>
            <sz val="12"/>
            <rFont val="宋体"/>
            <charset val="134"/>
          </rPr>
          <t xml:space="preserve">
3000760 10/22 288</t>
        </r>
      </text>
    </comment>
    <comment ref="R376" authorId="0">
      <text>
        <r>
          <rPr>
            <b/>
            <sz val="12"/>
            <rFont val="宋体"/>
            <charset val="134"/>
          </rPr>
          <t>Administrator:</t>
        </r>
        <r>
          <rPr>
            <sz val="12"/>
            <rFont val="宋体"/>
            <charset val="134"/>
          </rPr>
          <t xml:space="preserve">
3000760 10/22 288</t>
        </r>
      </text>
    </comment>
    <comment ref="R377" authorId="0">
      <text>
        <r>
          <rPr>
            <b/>
            <sz val="12"/>
            <rFont val="宋体"/>
            <charset val="134"/>
          </rPr>
          <t>Administrator:</t>
        </r>
        <r>
          <rPr>
            <sz val="12"/>
            <rFont val="宋体"/>
            <charset val="134"/>
          </rPr>
          <t xml:space="preserve">
3000760 10/22 384</t>
        </r>
      </text>
    </comment>
    <comment ref="R378" authorId="0">
      <text>
        <r>
          <rPr>
            <b/>
            <sz val="12"/>
            <rFont val="宋体"/>
            <charset val="134"/>
          </rPr>
          <t>Administrator:</t>
        </r>
        <r>
          <rPr>
            <sz val="12"/>
            <rFont val="宋体"/>
            <charset val="134"/>
          </rPr>
          <t xml:space="preserve">
3000760 10/22 288</t>
        </r>
      </text>
    </comment>
    <comment ref="R379" authorId="0">
      <text>
        <r>
          <rPr>
            <b/>
            <sz val="12"/>
            <rFont val="宋体"/>
            <charset val="134"/>
          </rPr>
          <t>Administrator:</t>
        </r>
        <r>
          <rPr>
            <sz val="12"/>
            <rFont val="宋体"/>
            <charset val="134"/>
          </rPr>
          <t xml:space="preserve">
3000760 10/22 480</t>
        </r>
      </text>
    </comment>
    <comment ref="R380" authorId="0">
      <text>
        <r>
          <rPr>
            <b/>
            <sz val="12"/>
            <rFont val="宋体"/>
            <charset val="134"/>
          </rPr>
          <t>Administrator:</t>
        </r>
        <r>
          <rPr>
            <sz val="12"/>
            <rFont val="宋体"/>
            <charset val="134"/>
          </rPr>
          <t xml:space="preserve">
3000760 10/22 384</t>
        </r>
      </text>
    </comment>
    <comment ref="R381" authorId="0">
      <text>
        <r>
          <rPr>
            <b/>
            <sz val="12"/>
            <rFont val="宋体"/>
            <charset val="134"/>
          </rPr>
          <t>Administrator:</t>
        </r>
        <r>
          <rPr>
            <sz val="12"/>
            <rFont val="宋体"/>
            <charset val="134"/>
          </rPr>
          <t xml:space="preserve">
3000760 10/22 192</t>
        </r>
      </text>
    </comment>
    <comment ref="R382" authorId="0">
      <text>
        <r>
          <rPr>
            <b/>
            <sz val="12"/>
            <rFont val="宋体"/>
            <charset val="134"/>
          </rPr>
          <t>Administrator:</t>
        </r>
        <r>
          <rPr>
            <sz val="12"/>
            <rFont val="宋体"/>
            <charset val="134"/>
          </rPr>
          <t xml:space="preserve">
3000752 10/20 7744</t>
        </r>
      </text>
    </comment>
    <comment ref="R383" authorId="0">
      <text>
        <r>
          <rPr>
            <b/>
            <sz val="12"/>
            <rFont val="宋体"/>
            <charset val="134"/>
          </rPr>
          <t>Administrator:</t>
        </r>
        <r>
          <rPr>
            <sz val="12"/>
            <rFont val="宋体"/>
            <charset val="134"/>
          </rPr>
          <t xml:space="preserve">
3000755 10/21 16416
3000764 10/23 3552</t>
        </r>
      </text>
    </comment>
    <comment ref="R384" authorId="0">
      <text>
        <r>
          <rPr>
            <b/>
            <sz val="12"/>
            <rFont val="宋体"/>
            <charset val="134"/>
          </rPr>
          <t>Administrator:</t>
        </r>
        <r>
          <rPr>
            <sz val="12"/>
            <rFont val="宋体"/>
            <charset val="134"/>
          </rPr>
          <t xml:space="preserve">
3000767 10/24 18000</t>
        </r>
      </text>
    </comment>
    <comment ref="R385" authorId="0">
      <text>
        <r>
          <rPr>
            <b/>
            <sz val="12"/>
            <rFont val="宋体"/>
            <charset val="134"/>
          </rPr>
          <t>Administrator:</t>
        </r>
        <r>
          <rPr>
            <sz val="12"/>
            <rFont val="宋体"/>
            <charset val="134"/>
          </rPr>
          <t xml:space="preserve">
3000764 10/23 13376</t>
        </r>
      </text>
    </comment>
    <comment ref="R386" authorId="0">
      <text>
        <r>
          <rPr>
            <b/>
            <sz val="12"/>
            <rFont val="宋体"/>
            <charset val="134"/>
          </rPr>
          <t>Administrator:</t>
        </r>
        <r>
          <rPr>
            <sz val="12"/>
            <rFont val="宋体"/>
            <charset val="134"/>
          </rPr>
          <t xml:space="preserve">
3000764 10/23 16256
3000767 10/24 32</t>
        </r>
      </text>
    </comment>
    <comment ref="R387" authorId="0">
      <text>
        <r>
          <rPr>
            <b/>
            <sz val="12"/>
            <rFont val="宋体"/>
            <charset val="134"/>
          </rPr>
          <t>Administrator:</t>
        </r>
        <r>
          <rPr>
            <sz val="12"/>
            <rFont val="宋体"/>
            <charset val="134"/>
          </rPr>
          <t xml:space="preserve">
3000760 10/22 128</t>
        </r>
      </text>
    </comment>
    <comment ref="R388" authorId="0">
      <text>
        <r>
          <rPr>
            <b/>
            <sz val="12"/>
            <rFont val="宋体"/>
            <charset val="134"/>
          </rPr>
          <t>Administrator:</t>
        </r>
        <r>
          <rPr>
            <sz val="12"/>
            <rFont val="宋体"/>
            <charset val="134"/>
          </rPr>
          <t xml:space="preserve">
3000776 10/27 7560
3000771 10/25 6240</t>
        </r>
      </text>
    </comment>
    <comment ref="R389" authorId="0">
      <text>
        <r>
          <rPr>
            <b/>
            <sz val="12"/>
            <rFont val="宋体"/>
            <charset val="134"/>
          </rPr>
          <t>Administrator:</t>
        </r>
        <r>
          <rPr>
            <sz val="12"/>
            <rFont val="宋体"/>
            <charset val="134"/>
          </rPr>
          <t xml:space="preserve">
3000771 10/25 16560</t>
        </r>
      </text>
    </comment>
    <comment ref="R390" authorId="0">
      <text>
        <r>
          <rPr>
            <b/>
            <sz val="12"/>
            <rFont val="宋体"/>
            <charset val="134"/>
          </rPr>
          <t>Administrator:</t>
        </r>
        <r>
          <rPr>
            <sz val="12"/>
            <rFont val="宋体"/>
            <charset val="134"/>
          </rPr>
          <t xml:space="preserve">
3000776 10/27 1800
3000771 10/25 12000</t>
        </r>
      </text>
    </comment>
    <comment ref="R391" authorId="0">
      <text>
        <r>
          <rPr>
            <b/>
            <sz val="12"/>
            <rFont val="宋体"/>
            <charset val="134"/>
          </rPr>
          <t>Administrator:</t>
        </r>
        <r>
          <rPr>
            <sz val="12"/>
            <rFont val="宋体"/>
            <charset val="134"/>
          </rPr>
          <t xml:space="preserve">
3000776 10/27 4800
3000771 10/25 6240</t>
        </r>
      </text>
    </comment>
    <comment ref="R392" authorId="0">
      <text>
        <r>
          <rPr>
            <b/>
            <sz val="12"/>
            <rFont val="宋体"/>
            <charset val="134"/>
          </rPr>
          <t>Administrator:</t>
        </r>
        <r>
          <rPr>
            <sz val="12"/>
            <rFont val="宋体"/>
            <charset val="134"/>
          </rPr>
          <t xml:space="preserve">
3000776 10/27 1560
3000771 10/25 17760</t>
        </r>
      </text>
    </comment>
    <comment ref="R393" authorId="0">
      <text>
        <r>
          <rPr>
            <b/>
            <sz val="12"/>
            <rFont val="宋体"/>
            <charset val="134"/>
          </rPr>
          <t>Administrator:</t>
        </r>
        <r>
          <rPr>
            <sz val="12"/>
            <rFont val="宋体"/>
            <charset val="134"/>
          </rPr>
          <t xml:space="preserve">
3000776 10/27 1800
3000771 10/25 12000</t>
        </r>
      </text>
    </comment>
    <comment ref="R394" authorId="0">
      <text>
        <r>
          <rPr>
            <b/>
            <sz val="12"/>
            <rFont val="宋体"/>
            <charset val="134"/>
          </rPr>
          <t>Administrator:</t>
        </r>
        <r>
          <rPr>
            <sz val="12"/>
            <rFont val="宋体"/>
            <charset val="134"/>
          </rPr>
          <t xml:space="preserve">
3000776 10/27 13800</t>
        </r>
      </text>
    </comment>
    <comment ref="R395" authorId="0">
      <text>
        <r>
          <rPr>
            <b/>
            <sz val="12"/>
            <rFont val="宋体"/>
            <charset val="134"/>
          </rPr>
          <t>Administrator:</t>
        </r>
        <r>
          <rPr>
            <sz val="12"/>
            <rFont val="宋体"/>
            <charset val="134"/>
          </rPr>
          <t xml:space="preserve">
5001050 10/7 11520
5001045 10/7 108000
5001052 10/8 67680
5001051 10/8 28800</t>
        </r>
      </text>
    </comment>
    <comment ref="R396" authorId="0">
      <text>
        <r>
          <rPr>
            <b/>
            <sz val="13"/>
            <rFont val="宋体"/>
            <charset val="134"/>
          </rPr>
          <t>Administrator:</t>
        </r>
        <r>
          <rPr>
            <sz val="13"/>
            <rFont val="宋体"/>
            <charset val="134"/>
          </rPr>
          <t xml:space="preserve">
5001089 10/29 2016</t>
        </r>
      </text>
    </comment>
    <comment ref="R397" authorId="0">
      <text>
        <r>
          <rPr>
            <b/>
            <sz val="13"/>
            <rFont val="宋体"/>
            <charset val="134"/>
          </rPr>
          <t>Administrator:</t>
        </r>
        <r>
          <rPr>
            <sz val="13"/>
            <rFont val="宋体"/>
            <charset val="134"/>
          </rPr>
          <t xml:space="preserve">
5001103 11/1 18432</t>
        </r>
      </text>
    </comment>
    <comment ref="R398" authorId="0">
      <text>
        <r>
          <rPr>
            <b/>
            <sz val="13"/>
            <rFont val="宋体"/>
            <charset val="134"/>
          </rPr>
          <t>Administrator:</t>
        </r>
        <r>
          <rPr>
            <sz val="13"/>
            <rFont val="宋体"/>
            <charset val="134"/>
          </rPr>
          <t xml:space="preserve">
5001097 10/30 960</t>
        </r>
      </text>
    </comment>
    <comment ref="R399" authorId="0">
      <text>
        <r>
          <rPr>
            <b/>
            <sz val="13"/>
            <rFont val="宋体"/>
            <charset val="134"/>
          </rPr>
          <t>Administrator:</t>
        </r>
        <r>
          <rPr>
            <sz val="13"/>
            <rFont val="宋体"/>
            <charset val="134"/>
          </rPr>
          <t xml:space="preserve">
5001097 10/30 936</t>
        </r>
      </text>
    </comment>
    <comment ref="R400" authorId="0">
      <text>
        <r>
          <rPr>
            <b/>
            <sz val="12"/>
            <rFont val="宋体"/>
            <charset val="134"/>
          </rPr>
          <t>Administrator:</t>
        </r>
        <r>
          <rPr>
            <sz val="12"/>
            <rFont val="宋体"/>
            <charset val="134"/>
          </rPr>
          <t xml:space="preserve">
3000715 9/30 25008
PO:4500177409</t>
        </r>
      </text>
    </comment>
    <comment ref="R401" authorId="0">
      <text>
        <r>
          <rPr>
            <b/>
            <sz val="13"/>
            <rFont val="宋体"/>
            <charset val="134"/>
          </rPr>
          <t>Administrator:</t>
        </r>
        <r>
          <rPr>
            <sz val="13"/>
            <rFont val="宋体"/>
            <charset val="134"/>
          </rPr>
          <t xml:space="preserve">
5001103 11/1 2880</t>
        </r>
      </text>
    </comment>
    <comment ref="R402" authorId="0">
      <text>
        <r>
          <rPr>
            <b/>
            <sz val="13"/>
            <rFont val="宋体"/>
            <charset val="134"/>
          </rPr>
          <t>Administrator:</t>
        </r>
        <r>
          <rPr>
            <sz val="13"/>
            <rFont val="宋体"/>
            <charset val="134"/>
          </rPr>
          <t xml:space="preserve">
5001123 11/3 4128</t>
        </r>
      </text>
    </comment>
    <comment ref="R403" authorId="0">
      <text>
        <r>
          <rPr>
            <b/>
            <sz val="13"/>
            <rFont val="宋体"/>
            <charset val="134"/>
          </rPr>
          <t>Administrator:</t>
        </r>
        <r>
          <rPr>
            <sz val="13"/>
            <rFont val="宋体"/>
            <charset val="134"/>
          </rPr>
          <t xml:space="preserve">
5001123 11/3 4800</t>
        </r>
      </text>
    </comment>
    <comment ref="R404" authorId="0">
      <text>
        <r>
          <rPr>
            <b/>
            <sz val="13"/>
            <rFont val="宋体"/>
            <charset val="134"/>
          </rPr>
          <t>Administrator:</t>
        </r>
        <r>
          <rPr>
            <sz val="13"/>
            <rFont val="宋体"/>
            <charset val="134"/>
          </rPr>
          <t xml:space="preserve">
5001103 11/1 4992</t>
        </r>
      </text>
    </comment>
    <comment ref="R405" authorId="0">
      <text>
        <r>
          <rPr>
            <b/>
            <sz val="14"/>
            <rFont val="宋体"/>
            <charset val="134"/>
          </rPr>
          <t>Administrator:</t>
        </r>
        <r>
          <rPr>
            <sz val="14"/>
            <rFont val="宋体"/>
            <charset val="134"/>
          </rPr>
          <t xml:space="preserve">
5001130 11/4 10656
5001174 11/5 23040</t>
        </r>
      </text>
    </comment>
    <comment ref="R406" authorId="0">
      <text>
        <r>
          <rPr>
            <b/>
            <sz val="14"/>
            <rFont val="宋体"/>
            <charset val="134"/>
          </rPr>
          <t>Administrator:</t>
        </r>
        <r>
          <rPr>
            <sz val="14"/>
            <rFont val="宋体"/>
            <charset val="134"/>
          </rPr>
          <t xml:space="preserve">
5001197 11/14 7440</t>
        </r>
      </text>
    </comment>
    <comment ref="R407" authorId="0">
      <text>
        <r>
          <rPr>
            <b/>
            <sz val="14"/>
            <rFont val="宋体"/>
            <charset val="134"/>
          </rPr>
          <t>Administrator:</t>
        </r>
        <r>
          <rPr>
            <sz val="14"/>
            <rFont val="宋体"/>
            <charset val="134"/>
          </rPr>
          <t xml:space="preserve">
5001197 11/14 4560</t>
        </r>
      </text>
    </comment>
    <comment ref="R408" authorId="0">
      <text>
        <r>
          <rPr>
            <b/>
            <sz val="13"/>
            <rFont val="宋体"/>
            <charset val="134"/>
          </rPr>
          <t>Administrator:</t>
        </r>
        <r>
          <rPr>
            <sz val="13"/>
            <rFont val="宋体"/>
            <charset val="134"/>
          </rPr>
          <t xml:space="preserve">
5001103 11/1 12288</t>
        </r>
      </text>
    </comment>
    <comment ref="R409" authorId="0">
      <text>
        <r>
          <rPr>
            <b/>
            <sz val="14"/>
            <rFont val="宋体"/>
            <charset val="134"/>
          </rPr>
          <t>Administrator:</t>
        </r>
        <r>
          <rPr>
            <sz val="14"/>
            <rFont val="宋体"/>
            <charset val="134"/>
          </rPr>
          <t xml:space="preserve">
5001209 11/19 336</t>
        </r>
      </text>
    </comment>
    <comment ref="R410" authorId="0">
      <text>
        <r>
          <rPr>
            <b/>
            <sz val="14"/>
            <rFont val="宋体"/>
            <charset val="134"/>
          </rPr>
          <t>Administrator:</t>
        </r>
        <r>
          <rPr>
            <sz val="14"/>
            <rFont val="宋体"/>
            <charset val="134"/>
          </rPr>
          <t xml:space="preserve">
5001209 11/19 2016</t>
        </r>
      </text>
    </comment>
    <comment ref="R411" authorId="0">
      <text>
        <r>
          <rPr>
            <b/>
            <sz val="14"/>
            <rFont val="宋体"/>
            <charset val="134"/>
          </rPr>
          <t>Administrator:</t>
        </r>
        <r>
          <rPr>
            <sz val="14"/>
            <rFont val="宋体"/>
            <charset val="134"/>
          </rPr>
          <t xml:space="preserve">
5001197 11/14 768</t>
        </r>
      </text>
    </comment>
    <comment ref="R412" authorId="0">
      <text>
        <r>
          <rPr>
            <b/>
            <sz val="14"/>
            <rFont val="宋体"/>
            <charset val="134"/>
          </rPr>
          <t>Administrator:</t>
        </r>
        <r>
          <rPr>
            <sz val="14"/>
            <rFont val="宋体"/>
            <charset val="134"/>
          </rPr>
          <t xml:space="preserve">
5001226 11/24 11160 </t>
        </r>
      </text>
    </comment>
    <comment ref="R413" authorId="0">
      <text>
        <r>
          <rPr>
            <b/>
            <sz val="14"/>
            <rFont val="宋体"/>
            <charset val="134"/>
          </rPr>
          <t>Administrator:</t>
        </r>
        <r>
          <rPr>
            <sz val="14"/>
            <rFont val="宋体"/>
            <charset val="134"/>
          </rPr>
          <t xml:space="preserve">
5001231 11/26 9600</t>
        </r>
      </text>
    </comment>
    <comment ref="R414" authorId="0">
      <text>
        <r>
          <rPr>
            <b/>
            <sz val="14"/>
            <rFont val="宋体"/>
            <charset val="134"/>
          </rPr>
          <t>Administrator:</t>
        </r>
        <r>
          <rPr>
            <sz val="14"/>
            <rFont val="宋体"/>
            <charset val="134"/>
          </rPr>
          <t xml:space="preserve">
5001238 11/28 576
</t>
        </r>
      </text>
    </comment>
    <comment ref="R415" authorId="0">
      <text>
        <r>
          <rPr>
            <b/>
            <sz val="14"/>
            <rFont val="宋体"/>
            <charset val="134"/>
          </rPr>
          <t>Administrator:</t>
        </r>
        <r>
          <rPr>
            <sz val="14"/>
            <rFont val="宋体"/>
            <charset val="134"/>
          </rPr>
          <t xml:space="preserve">
5001238 11/28 2640</t>
        </r>
      </text>
    </comment>
    <comment ref="R416" authorId="0">
      <text>
        <r>
          <rPr>
            <b/>
            <sz val="12"/>
            <rFont val="宋体"/>
            <charset val="134"/>
          </rPr>
          <t>Administrator:</t>
        </r>
        <r>
          <rPr>
            <sz val="12"/>
            <rFont val="宋体"/>
            <charset val="134"/>
          </rPr>
          <t xml:space="preserve">
5000054 12/24 618 pcs</t>
        </r>
      </text>
    </comment>
    <comment ref="R417" authorId="0">
      <text>
        <r>
          <rPr>
            <b/>
            <sz val="14"/>
            <rFont val="宋体"/>
            <charset val="134"/>
          </rPr>
          <t>Administrator:</t>
        </r>
        <r>
          <rPr>
            <sz val="14"/>
            <rFont val="宋体"/>
            <charset val="134"/>
          </rPr>
          <t xml:space="preserve">
5001246 12/4 7440</t>
        </r>
      </text>
    </comment>
    <comment ref="R418" authorId="0">
      <text>
        <r>
          <rPr>
            <b/>
            <sz val="14"/>
            <rFont val="宋体"/>
            <charset val="134"/>
          </rPr>
          <t>Administrator:</t>
        </r>
        <r>
          <rPr>
            <sz val="14"/>
            <rFont val="宋体"/>
            <charset val="134"/>
          </rPr>
          <t xml:space="preserve">
5001246 12/4 4560</t>
        </r>
      </text>
    </comment>
    <comment ref="R419" authorId="0">
      <text>
        <r>
          <rPr>
            <b/>
            <sz val="14"/>
            <rFont val="宋体"/>
            <charset val="134"/>
          </rPr>
          <t>Administrator:</t>
        </r>
        <r>
          <rPr>
            <sz val="14"/>
            <rFont val="宋体"/>
            <charset val="134"/>
          </rPr>
          <t xml:space="preserve">
5001240 12/1 1290</t>
        </r>
      </text>
    </comment>
    <comment ref="R420" authorId="0">
      <text>
        <r>
          <rPr>
            <b/>
            <sz val="12"/>
            <rFont val="宋体"/>
            <charset val="134"/>
          </rPr>
          <t>Administrator:</t>
        </r>
        <r>
          <rPr>
            <sz val="12"/>
            <rFont val="宋体"/>
            <charset val="134"/>
          </rPr>
          <t xml:space="preserve">
5001258 12/8 2016</t>
        </r>
      </text>
    </comment>
    <comment ref="R421" authorId="0">
      <text>
        <r>
          <rPr>
            <b/>
            <sz val="14"/>
            <rFont val="宋体"/>
            <charset val="134"/>
          </rPr>
          <t>Administrator:</t>
        </r>
        <r>
          <rPr>
            <sz val="14"/>
            <rFont val="宋体"/>
            <charset val="134"/>
          </rPr>
          <t xml:space="preserve">
5001246 12/4 480</t>
        </r>
      </text>
    </comment>
    <comment ref="R422" authorId="0">
      <text>
        <r>
          <rPr>
            <b/>
            <sz val="14"/>
            <rFont val="宋体"/>
            <charset val="134"/>
          </rPr>
          <t>Administrator:</t>
        </r>
        <r>
          <rPr>
            <sz val="14"/>
            <rFont val="宋体"/>
            <charset val="134"/>
          </rPr>
          <t xml:space="preserve">
5001246 12/4 19392</t>
        </r>
      </text>
    </comment>
    <comment ref="R423" authorId="0">
      <text>
        <r>
          <rPr>
            <b/>
            <sz val="12"/>
            <rFont val="宋体"/>
            <charset val="134"/>
          </rPr>
          <t>Administrator:</t>
        </r>
        <r>
          <rPr>
            <sz val="12"/>
            <rFont val="宋体"/>
            <charset val="134"/>
          </rPr>
          <t xml:space="preserve">
5001271 12/11 3000pcs</t>
        </r>
      </text>
    </comment>
    <comment ref="R424" authorId="0">
      <text>
        <r>
          <rPr>
            <b/>
            <sz val="12"/>
            <rFont val="宋体"/>
            <charset val="134"/>
          </rPr>
          <t>Administrator:</t>
        </r>
        <r>
          <rPr>
            <sz val="12"/>
            <rFont val="宋体"/>
            <charset val="134"/>
          </rPr>
          <t xml:space="preserve">
5000054 12/24 300 pcs</t>
        </r>
      </text>
    </comment>
    <comment ref="R425" authorId="0">
      <text>
        <r>
          <rPr>
            <b/>
            <sz val="12"/>
            <rFont val="宋体"/>
            <charset val="134"/>
          </rPr>
          <t>Administrator:</t>
        </r>
        <r>
          <rPr>
            <sz val="12"/>
            <rFont val="宋体"/>
            <charset val="134"/>
          </rPr>
          <t xml:space="preserve">
5000054 12/24 522 pcs</t>
        </r>
      </text>
    </comment>
    <comment ref="R426" authorId="0">
      <text>
        <r>
          <rPr>
            <b/>
            <sz val="12"/>
            <rFont val="宋体"/>
            <charset val="134"/>
          </rPr>
          <t>Administrator:</t>
        </r>
        <r>
          <rPr>
            <sz val="12"/>
            <rFont val="宋体"/>
            <charset val="134"/>
          </rPr>
          <t xml:space="preserve">
5000054 12/24 348 pcs</t>
        </r>
      </text>
    </comment>
    <comment ref="R427" authorId="0">
      <text>
        <r>
          <rPr>
            <b/>
            <sz val="12"/>
            <rFont val="宋体"/>
            <charset val="134"/>
          </rPr>
          <t>Administrator:</t>
        </r>
        <r>
          <rPr>
            <sz val="12"/>
            <rFont val="宋体"/>
            <charset val="134"/>
          </rPr>
          <t xml:space="preserve">
5000055 12/24 2250 pcs</t>
        </r>
      </text>
    </comment>
    <comment ref="R428" authorId="0">
      <text>
        <r>
          <rPr>
            <b/>
            <sz val="12"/>
            <rFont val="宋体"/>
            <charset val="134"/>
          </rPr>
          <t>Administrator:</t>
        </r>
        <r>
          <rPr>
            <sz val="12"/>
            <rFont val="宋体"/>
            <charset val="134"/>
          </rPr>
          <t xml:space="preserve">
5000055 12/24 2058 pcs</t>
        </r>
      </text>
    </comment>
    <comment ref="R429" authorId="0">
      <text>
        <r>
          <rPr>
            <b/>
            <sz val="12"/>
            <rFont val="宋体"/>
            <charset val="134"/>
          </rPr>
          <t>Administrator:</t>
        </r>
        <r>
          <rPr>
            <sz val="12"/>
            <rFont val="宋体"/>
            <charset val="134"/>
          </rPr>
          <t xml:space="preserve">
5000055 12/24 456 pcs</t>
        </r>
      </text>
    </comment>
    <comment ref="R430" authorId="0">
      <text>
        <r>
          <rPr>
            <b/>
            <sz val="12"/>
            <rFont val="宋体"/>
            <charset val="134"/>
          </rPr>
          <t>Administrator:</t>
        </r>
        <r>
          <rPr>
            <sz val="12"/>
            <rFont val="宋体"/>
            <charset val="134"/>
          </rPr>
          <t xml:space="preserve">
5000055 12/24 522 pcs</t>
        </r>
      </text>
    </comment>
    <comment ref="R431" authorId="0">
      <text>
        <r>
          <rPr>
            <b/>
            <sz val="12"/>
            <rFont val="宋体"/>
            <charset val="134"/>
          </rPr>
          <t>Administrator:</t>
        </r>
        <r>
          <rPr>
            <sz val="12"/>
            <rFont val="宋体"/>
            <charset val="134"/>
          </rPr>
          <t xml:space="preserve">
5000055 12/24 1590 pcs</t>
        </r>
      </text>
    </comment>
    <comment ref="R432" authorId="0">
      <text>
        <r>
          <rPr>
            <b/>
            <sz val="12"/>
            <rFont val="宋体"/>
            <charset val="134"/>
          </rPr>
          <t>Administrator:</t>
        </r>
        <r>
          <rPr>
            <sz val="12"/>
            <rFont val="宋体"/>
            <charset val="134"/>
          </rPr>
          <t xml:space="preserve">
5000055 12/24 804 pcs</t>
        </r>
      </text>
    </comment>
    <comment ref="R433" authorId="0">
      <text>
        <r>
          <rPr>
            <b/>
            <sz val="12"/>
            <rFont val="宋体"/>
            <charset val="134"/>
          </rPr>
          <t>Administrator:</t>
        </r>
        <r>
          <rPr>
            <sz val="12"/>
            <rFont val="宋体"/>
            <charset val="134"/>
          </rPr>
          <t xml:space="preserve">
5000055 12/24 732 pcs</t>
        </r>
      </text>
    </comment>
    <comment ref="R434" authorId="0">
      <text>
        <r>
          <rPr>
            <b/>
            <sz val="12"/>
            <rFont val="宋体"/>
            <charset val="134"/>
          </rPr>
          <t>Administrator:</t>
        </r>
        <r>
          <rPr>
            <sz val="12"/>
            <rFont val="宋体"/>
            <charset val="134"/>
          </rPr>
          <t xml:space="preserve">
5000056 12/24 732 pcs</t>
        </r>
      </text>
    </comment>
    <comment ref="R435" authorId="0">
      <text>
        <r>
          <rPr>
            <b/>
            <sz val="12"/>
            <rFont val="宋体"/>
            <charset val="134"/>
          </rPr>
          <t>Administrator:</t>
        </r>
        <r>
          <rPr>
            <sz val="12"/>
            <rFont val="宋体"/>
            <charset val="134"/>
          </rPr>
          <t xml:space="preserve">
5000056 12/24 462 pcs</t>
        </r>
      </text>
    </comment>
    <comment ref="R436" authorId="0">
      <text>
        <r>
          <rPr>
            <b/>
            <sz val="12"/>
            <rFont val="宋体"/>
            <charset val="134"/>
          </rPr>
          <t>Administrator:</t>
        </r>
        <r>
          <rPr>
            <sz val="12"/>
            <rFont val="宋体"/>
            <charset val="134"/>
          </rPr>
          <t xml:space="preserve">
5000055 12/24 384 pcs</t>
        </r>
      </text>
    </comment>
    <comment ref="R437" authorId="0">
      <text>
        <r>
          <rPr>
            <b/>
            <sz val="12"/>
            <rFont val="宋体"/>
            <charset val="134"/>
          </rPr>
          <t>Administrator:</t>
        </r>
        <r>
          <rPr>
            <sz val="12"/>
            <rFont val="宋体"/>
            <charset val="134"/>
          </rPr>
          <t xml:space="preserve">
5000055 12/24 3138 pcs</t>
        </r>
      </text>
    </comment>
    <comment ref="R438" authorId="0">
      <text>
        <r>
          <rPr>
            <b/>
            <sz val="12"/>
            <rFont val="宋体"/>
            <charset val="134"/>
          </rPr>
          <t>Administrator:</t>
        </r>
        <r>
          <rPr>
            <sz val="12"/>
            <rFont val="宋体"/>
            <charset val="134"/>
          </rPr>
          <t xml:space="preserve">
5000055 12/24 2448 pcs</t>
        </r>
      </text>
    </comment>
    <comment ref="R439" authorId="0">
      <text>
        <r>
          <rPr>
            <b/>
            <sz val="12"/>
            <rFont val="宋体"/>
            <charset val="134"/>
          </rPr>
          <t>Administrator:</t>
        </r>
        <r>
          <rPr>
            <sz val="12"/>
            <rFont val="宋体"/>
            <charset val="134"/>
          </rPr>
          <t xml:space="preserve">
5000054 12/24 1992 pcs</t>
        </r>
      </text>
    </comment>
    <comment ref="R440" authorId="0">
      <text>
        <r>
          <rPr>
            <b/>
            <sz val="12"/>
            <rFont val="宋体"/>
            <charset val="134"/>
          </rPr>
          <t>Administrator:</t>
        </r>
        <r>
          <rPr>
            <sz val="12"/>
            <rFont val="宋体"/>
            <charset val="134"/>
          </rPr>
          <t xml:space="preserve">
 5000023 12/19 3840pcs</t>
        </r>
      </text>
    </comment>
    <comment ref="R441" authorId="0">
      <text>
        <r>
          <rPr>
            <b/>
            <sz val="12"/>
            <rFont val="宋体"/>
            <charset val="134"/>
          </rPr>
          <t>Administrator:</t>
        </r>
        <r>
          <rPr>
            <sz val="12"/>
            <rFont val="宋体"/>
            <charset val="134"/>
          </rPr>
          <t xml:space="preserve">
5000731 1/10 2880 pcs</t>
        </r>
      </text>
    </comment>
    <comment ref="R442" authorId="0">
      <text>
        <r>
          <rPr>
            <b/>
            <sz val="12"/>
            <rFont val="宋体"/>
            <charset val="134"/>
          </rPr>
          <t>Administrator:</t>
        </r>
        <r>
          <rPr>
            <sz val="12"/>
            <rFont val="宋体"/>
            <charset val="134"/>
          </rPr>
          <t xml:space="preserve">
5000777 1/27 768 pcs</t>
        </r>
      </text>
    </comment>
    <comment ref="R443" authorId="0">
      <text>
        <r>
          <rPr>
            <b/>
            <sz val="12"/>
            <rFont val="宋体"/>
            <charset val="134"/>
          </rPr>
          <t>Administrator:</t>
        </r>
        <r>
          <rPr>
            <sz val="12"/>
            <rFont val="宋体"/>
            <charset val="134"/>
          </rPr>
          <t xml:space="preserve">
5000777 1/27 1008 pcs</t>
        </r>
      </text>
    </comment>
    <comment ref="T443" authorId="0">
      <text>
        <r>
          <rPr>
            <b/>
            <sz val="12"/>
            <rFont val="宋体"/>
            <charset val="134"/>
          </rPr>
          <t>Administrator:</t>
        </r>
        <r>
          <rPr>
            <sz val="12"/>
            <rFont val="宋体"/>
            <charset val="134"/>
          </rPr>
          <t xml:space="preserve">
1/12 上多语可折叠贴纸 1008 pcs</t>
        </r>
      </text>
    </comment>
    <comment ref="R444" authorId="0">
      <text>
        <r>
          <rPr>
            <b/>
            <sz val="12"/>
            <rFont val="宋体"/>
            <charset val="134"/>
          </rPr>
          <t>Administrator:</t>
        </r>
        <r>
          <rPr>
            <sz val="12"/>
            <rFont val="宋体"/>
            <charset val="134"/>
          </rPr>
          <t xml:space="preserve">
5000784 2/2 480 pcs</t>
        </r>
      </text>
    </comment>
    <comment ref="T444" authorId="0">
      <text>
        <r>
          <rPr>
            <b/>
            <sz val="12"/>
            <rFont val="宋体"/>
            <charset val="134"/>
          </rPr>
          <t>Administrator:</t>
        </r>
        <r>
          <rPr>
            <sz val="12"/>
            <rFont val="宋体"/>
            <charset val="134"/>
          </rPr>
          <t xml:space="preserve">
1/4 上彩盒条码贴纸 2208 pcs
    上PDQ条码贴纸 552 pcs
1/5 上价格贴纸 552 pcs</t>
        </r>
      </text>
    </comment>
    <comment ref="R445" authorId="0">
      <text>
        <r>
          <rPr>
            <b/>
            <sz val="12"/>
            <rFont val="宋体"/>
            <charset val="134"/>
          </rPr>
          <t>Administrator:</t>
        </r>
        <r>
          <rPr>
            <sz val="12"/>
            <rFont val="宋体"/>
            <charset val="134"/>
          </rPr>
          <t xml:space="preserve">
5000784 2/2 192 pcs</t>
        </r>
      </text>
    </comment>
    <comment ref="R446" authorId="0">
      <text>
        <r>
          <rPr>
            <b/>
            <sz val="12"/>
            <rFont val="宋体"/>
            <charset val="134"/>
          </rPr>
          <t>Administrator:</t>
        </r>
        <r>
          <rPr>
            <sz val="12"/>
            <rFont val="宋体"/>
            <charset val="134"/>
          </rPr>
          <t xml:space="preserve">
5000784 2/2 1152 pcs</t>
        </r>
      </text>
    </comment>
    <comment ref="R447" authorId="0">
      <text>
        <r>
          <rPr>
            <b/>
            <sz val="12"/>
            <rFont val="宋体"/>
            <charset val="134"/>
          </rPr>
          <t>Administrator:</t>
        </r>
        <r>
          <rPr>
            <sz val="12"/>
            <rFont val="宋体"/>
            <charset val="134"/>
          </rPr>
          <t xml:space="preserve">
5000784 2/2 384 pcs</t>
        </r>
      </text>
    </comment>
    <comment ref="R448" authorId="0">
      <text>
        <r>
          <rPr>
            <b/>
            <sz val="12"/>
            <rFont val="宋体"/>
            <charset val="134"/>
          </rPr>
          <t>Administrator:</t>
        </r>
        <r>
          <rPr>
            <sz val="12"/>
            <rFont val="宋体"/>
            <charset val="134"/>
          </rPr>
          <t xml:space="preserve">
5000784 2/2 1152 pcs</t>
        </r>
      </text>
    </comment>
    <comment ref="T448" authorId="0">
      <text>
        <r>
          <rPr>
            <b/>
            <sz val="12"/>
            <rFont val="宋体"/>
            <charset val="134"/>
          </rPr>
          <t>Administrator:</t>
        </r>
        <r>
          <rPr>
            <sz val="12"/>
            <rFont val="宋体"/>
            <charset val="134"/>
          </rPr>
          <t xml:space="preserve">
1/19 上彩盒条码贴纸 1632 pcs
     上PDQ条码贴纸 408 pcs
     上价格贴纸 408 pcs
1/26 上N 客供外箱贴纸 29 pcs
     上NV客供外箱贴纸 11 pcs
     上N 通用客供外箱贴纸 29 pcs
     上NV通用客供外箱贴纸 11 pcs</t>
        </r>
      </text>
    </comment>
    <comment ref="R449" authorId="0">
      <text>
        <r>
          <rPr>
            <b/>
            <sz val="12"/>
            <rFont val="宋体"/>
            <charset val="134"/>
          </rPr>
          <t>Administrator:</t>
        </r>
        <r>
          <rPr>
            <sz val="12"/>
            <rFont val="宋体"/>
            <charset val="134"/>
          </rPr>
          <t xml:space="preserve">
5000784 2/2 480 pcs</t>
        </r>
      </text>
    </comment>
    <comment ref="R450" authorId="0">
      <text>
        <r>
          <rPr>
            <b/>
            <sz val="12"/>
            <rFont val="宋体"/>
            <charset val="134"/>
          </rPr>
          <t>Administrator:</t>
        </r>
        <r>
          <rPr>
            <sz val="12"/>
            <rFont val="宋体"/>
            <charset val="134"/>
          </rPr>
          <t xml:space="preserve">
5000777 1/27 720 pcs</t>
        </r>
      </text>
    </comment>
    <comment ref="T450" authorId="0">
      <text>
        <r>
          <rPr>
            <b/>
            <sz val="12"/>
            <rFont val="宋体"/>
            <charset val="134"/>
          </rPr>
          <t>Administrator:</t>
        </r>
        <r>
          <rPr>
            <sz val="12"/>
            <rFont val="宋体"/>
            <charset val="134"/>
          </rPr>
          <t xml:space="preserve">
1/14 上正面英法贴纸 720 pcs
     上背面英法贴纸 720 pcs
     上1-PDQ贴纸 30 pcs
     上2-PDQ贴纸 30 pcs
</t>
        </r>
      </text>
    </comment>
    <comment ref="R451" authorId="0">
      <text>
        <r>
          <rPr>
            <b/>
            <sz val="12"/>
            <rFont val="宋体"/>
            <charset val="134"/>
          </rPr>
          <t>Administrator:</t>
        </r>
        <r>
          <rPr>
            <sz val="12"/>
            <rFont val="宋体"/>
            <charset val="134"/>
          </rPr>
          <t xml:space="preserve">
5000797 2/3 46200 pcs
5000783 2/2 17280 pcs</t>
        </r>
      </text>
    </comment>
    <comment ref="T451" authorId="0">
      <text>
        <r>
          <rPr>
            <b/>
            <sz val="12"/>
            <rFont val="宋体"/>
            <charset val="134"/>
          </rPr>
          <t>Administrator:</t>
        </r>
        <r>
          <rPr>
            <sz val="12"/>
            <rFont val="宋体"/>
            <charset val="134"/>
          </rPr>
          <t xml:space="preserve">
1/15 上客供RFID贴纸 73260 pcs</t>
        </r>
      </text>
    </comment>
    <comment ref="R452" authorId="0">
      <text>
        <r>
          <rPr>
            <b/>
            <sz val="12"/>
            <rFont val="宋体"/>
            <charset val="134"/>
          </rPr>
          <t>Administrator:</t>
        </r>
        <r>
          <rPr>
            <sz val="12"/>
            <rFont val="宋体"/>
            <charset val="134"/>
          </rPr>
          <t xml:space="preserve">
5000797 2/3 8280 pcs</t>
        </r>
      </text>
    </comment>
    <comment ref="R453" authorId="0">
      <text>
        <r>
          <rPr>
            <b/>
            <sz val="12"/>
            <rFont val="宋体"/>
            <charset val="134"/>
          </rPr>
          <t>Administrator:</t>
        </r>
        <r>
          <rPr>
            <sz val="12"/>
            <rFont val="宋体"/>
            <charset val="134"/>
          </rPr>
          <t xml:space="preserve">
5000819 2/8 576 pcs</t>
        </r>
      </text>
    </comment>
    <comment ref="T453" authorId="0">
      <text>
        <r>
          <rPr>
            <b/>
            <sz val="12"/>
            <rFont val="宋体"/>
            <charset val="134"/>
          </rPr>
          <t>Administrator:</t>
        </r>
        <r>
          <rPr>
            <sz val="12"/>
            <rFont val="宋体"/>
            <charset val="134"/>
          </rPr>
          <t xml:space="preserve">
1/26 上正面英法贴纸 576 pcs
     上背面英法贴纸 576 pcs
     上1-PDQ贴纸 6 pcs
     上2-PDQ贴纸 6 pcs</t>
        </r>
      </text>
    </comment>
    <comment ref="R454" authorId="0">
      <text>
        <r>
          <rPr>
            <b/>
            <sz val="12"/>
            <rFont val="宋体"/>
            <charset val="134"/>
          </rPr>
          <t>Administrator:</t>
        </r>
        <r>
          <rPr>
            <sz val="12"/>
            <rFont val="宋体"/>
            <charset val="134"/>
          </rPr>
          <t xml:space="preserve">
5000822 2/24 27600 pcs</t>
        </r>
      </text>
    </comment>
    <comment ref="T454" authorId="0">
      <text>
        <r>
          <rPr>
            <b/>
            <sz val="12"/>
            <rFont val="宋体"/>
            <charset val="134"/>
          </rPr>
          <t>Administrator:</t>
        </r>
        <r>
          <rPr>
            <sz val="12"/>
            <rFont val="宋体"/>
            <charset val="134"/>
          </rPr>
          <t xml:space="preserve">
1/30 上客供RFID贴纸 28352 pcs</t>
        </r>
      </text>
    </comment>
    <comment ref="T455" authorId="0">
      <text>
        <r>
          <rPr>
            <b/>
            <sz val="12"/>
            <rFont val="宋体"/>
            <charset val="134"/>
          </rPr>
          <t>Administrator:</t>
        </r>
        <r>
          <rPr>
            <sz val="12"/>
            <rFont val="宋体"/>
            <charset val="134"/>
          </rPr>
          <t xml:space="preserve">
1/29 上进口商贴纸 96 pcs</t>
        </r>
      </text>
    </comment>
    <comment ref="T456" authorId="0">
      <text>
        <r>
          <rPr>
            <b/>
            <sz val="12"/>
            <rFont val="宋体"/>
            <charset val="134"/>
          </rPr>
          <t>Administrator:</t>
        </r>
        <r>
          <rPr>
            <sz val="12"/>
            <rFont val="宋体"/>
            <charset val="134"/>
          </rPr>
          <t xml:space="preserve">
1/29 上进口商贴纸 96 pcs</t>
        </r>
      </text>
    </comment>
    <comment ref="T457" authorId="0">
      <text>
        <r>
          <rPr>
            <b/>
            <sz val="12"/>
            <rFont val="宋体"/>
            <charset val="134"/>
          </rPr>
          <t>Administrator:</t>
        </r>
        <r>
          <rPr>
            <sz val="12"/>
            <rFont val="宋体"/>
            <charset val="134"/>
          </rPr>
          <t xml:space="preserve">
1/29 上进口商贴纸 96 pcs</t>
        </r>
      </text>
    </comment>
    <comment ref="T459" authorId="0">
      <text>
        <r>
          <rPr>
            <b/>
            <sz val="12"/>
            <rFont val="宋体"/>
            <charset val="134"/>
          </rPr>
          <t>Administrator:</t>
        </r>
        <r>
          <rPr>
            <sz val="12"/>
            <rFont val="宋体"/>
            <charset val="134"/>
          </rPr>
          <t xml:space="preserve">
2/3 上1-(PDQ)Brand 210 pcs
    上2-(PDQ)Brand 210 pcs
    上1-(彩盒)Brand 5040 pcs
    上2-(彩盒)Brand 5040 pcs
    上1-布标贴纸 5040 pcs
    上2-布标贴纸 5040 pcs</t>
        </r>
      </text>
    </comment>
  </commentList>
</comments>
</file>

<file path=xl/comments2.xml><?xml version="1.0" encoding="utf-8"?>
<comments xmlns="http://schemas.openxmlformats.org/spreadsheetml/2006/main">
  <authors>
    <author>Administrator</author>
  </authors>
  <commentList>
    <comment ref="R214" authorId="0">
      <text>
        <r>
          <rPr>
            <b/>
            <sz val="9"/>
            <rFont val="宋体"/>
            <charset val="134"/>
          </rPr>
          <t>Administrator:</t>
        </r>
        <r>
          <rPr>
            <sz val="9"/>
            <rFont val="宋体"/>
            <charset val="134"/>
          </rPr>
          <t xml:space="preserve">
1002559 8/28 6048PCS</t>
        </r>
      </text>
    </comment>
    <comment ref="R216" authorId="0">
      <text>
        <r>
          <rPr>
            <b/>
            <sz val="9"/>
            <rFont val="宋体"/>
            <charset val="134"/>
          </rPr>
          <t>Administrator:</t>
        </r>
        <r>
          <rPr>
            <sz val="9"/>
            <rFont val="宋体"/>
            <charset val="134"/>
          </rPr>
          <t xml:space="preserve">
1002557 8/28 2640PCS</t>
        </r>
      </text>
    </comment>
    <comment ref="R220" authorId="0">
      <text>
        <r>
          <rPr>
            <b/>
            <sz val="9"/>
            <rFont val="宋体"/>
            <charset val="134"/>
          </rPr>
          <t>Administrator:</t>
        </r>
        <r>
          <rPr>
            <sz val="9"/>
            <rFont val="宋体"/>
            <charset val="134"/>
          </rPr>
          <t xml:space="preserve">
1002557 8/28 10560PCS</t>
        </r>
      </text>
    </comment>
    <comment ref="R222" authorId="0">
      <text>
        <r>
          <rPr>
            <b/>
            <sz val="9"/>
            <rFont val="宋体"/>
            <charset val="134"/>
          </rPr>
          <t>Administrator:</t>
        </r>
        <r>
          <rPr>
            <sz val="9"/>
            <rFont val="宋体"/>
            <charset val="134"/>
          </rPr>
          <t xml:space="preserve">
1002560 8/28 27000PCS
1003772 8/28 5400PS
</t>
        </r>
      </text>
    </comment>
    <comment ref="R223" authorId="0">
      <text>
        <r>
          <rPr>
            <b/>
            <sz val="9"/>
            <rFont val="宋体"/>
            <charset val="134"/>
          </rPr>
          <t>Administrator:</t>
        </r>
        <r>
          <rPr>
            <sz val="9"/>
            <rFont val="宋体"/>
            <charset val="134"/>
          </rPr>
          <t xml:space="preserve">
1002557 8/28 7920PCS</t>
        </r>
      </text>
    </comment>
    <comment ref="R232" authorId="0">
      <text>
        <r>
          <rPr>
            <b/>
            <sz val="9"/>
            <rFont val="宋体"/>
            <charset val="134"/>
          </rPr>
          <t>Administrator:</t>
        </r>
        <r>
          <rPr>
            <sz val="9"/>
            <rFont val="宋体"/>
            <charset val="134"/>
          </rPr>
          <t xml:space="preserve">
1003806 9/4 480 PCS</t>
        </r>
      </text>
    </comment>
    <comment ref="R233" authorId="0">
      <text>
        <r>
          <rPr>
            <b/>
            <sz val="9"/>
            <rFont val="宋体"/>
            <charset val="134"/>
          </rPr>
          <t>Administrator:</t>
        </r>
        <r>
          <rPr>
            <sz val="9"/>
            <rFont val="宋体"/>
            <charset val="134"/>
          </rPr>
          <t xml:space="preserve">
1003806 9/4 7200 PCS</t>
        </r>
      </text>
    </comment>
    <comment ref="R234" authorId="0">
      <text>
        <r>
          <rPr>
            <b/>
            <sz val="9"/>
            <rFont val="宋体"/>
            <charset val="134"/>
          </rPr>
          <t>Administrator:</t>
        </r>
        <r>
          <rPr>
            <sz val="9"/>
            <rFont val="宋体"/>
            <charset val="134"/>
          </rPr>
          <t xml:space="preserve">
1003812 9/4 768 PCS</t>
        </r>
      </text>
    </comment>
    <comment ref="R235" authorId="0">
      <text>
        <r>
          <rPr>
            <b/>
            <sz val="9"/>
            <rFont val="宋体"/>
            <charset val="134"/>
          </rPr>
          <t>Administrator:</t>
        </r>
        <r>
          <rPr>
            <sz val="9"/>
            <rFont val="宋体"/>
            <charset val="134"/>
          </rPr>
          <t xml:space="preserve">
1003813 9/4 672 PCS</t>
        </r>
      </text>
    </comment>
    <comment ref="R236" authorId="0">
      <text>
        <r>
          <rPr>
            <b/>
            <sz val="9"/>
            <rFont val="宋体"/>
            <charset val="134"/>
          </rPr>
          <t>Administrator:</t>
        </r>
        <r>
          <rPr>
            <sz val="9"/>
            <rFont val="宋体"/>
            <charset val="134"/>
          </rPr>
          <t xml:space="preserve">
1003812 9/4 864 PCS</t>
        </r>
      </text>
    </comment>
    <comment ref="R237" authorId="0">
      <text>
        <r>
          <rPr>
            <b/>
            <sz val="9"/>
            <rFont val="宋体"/>
            <charset val="134"/>
          </rPr>
          <t>Administrator:</t>
        </r>
        <r>
          <rPr>
            <sz val="9"/>
            <rFont val="宋体"/>
            <charset val="134"/>
          </rPr>
          <t xml:space="preserve">
1003813 9/4 672 PCS</t>
        </r>
      </text>
    </comment>
    <comment ref="R238" authorId="0">
      <text>
        <r>
          <rPr>
            <b/>
            <sz val="9"/>
            <rFont val="宋体"/>
            <charset val="134"/>
          </rPr>
          <t>Administrator:</t>
        </r>
        <r>
          <rPr>
            <sz val="9"/>
            <rFont val="宋体"/>
            <charset val="134"/>
          </rPr>
          <t xml:space="preserve">
1003813 9/4 1248 PCS</t>
        </r>
      </text>
    </comment>
    <comment ref="R239" authorId="0">
      <text>
        <r>
          <rPr>
            <b/>
            <sz val="9"/>
            <rFont val="宋体"/>
            <charset val="134"/>
          </rPr>
          <t>Administrator:</t>
        </r>
        <r>
          <rPr>
            <sz val="9"/>
            <rFont val="宋体"/>
            <charset val="134"/>
          </rPr>
          <t xml:space="preserve">
1003820 9/5 13200 PCS</t>
        </r>
      </text>
    </comment>
    <comment ref="R240" authorId="0">
      <text>
        <r>
          <rPr>
            <b/>
            <sz val="9"/>
            <rFont val="宋体"/>
            <charset val="134"/>
          </rPr>
          <t>Administrator:</t>
        </r>
        <r>
          <rPr>
            <sz val="9"/>
            <rFont val="宋体"/>
            <charset val="134"/>
          </rPr>
          <t xml:space="preserve">
1003820 9/5 5280 PCS</t>
        </r>
      </text>
    </comment>
    <comment ref="R241" authorId="0">
      <text>
        <r>
          <rPr>
            <b/>
            <sz val="9"/>
            <rFont val="宋体"/>
            <charset val="134"/>
          </rPr>
          <t>Administrator:</t>
        </r>
        <r>
          <rPr>
            <sz val="9"/>
            <rFont val="宋体"/>
            <charset val="134"/>
          </rPr>
          <t xml:space="preserve">
</t>
        </r>
      </text>
    </comment>
    <comment ref="R243" authorId="0">
      <text>
        <r>
          <rPr>
            <b/>
            <sz val="9"/>
            <rFont val="宋体"/>
            <charset val="134"/>
          </rPr>
          <t>Administrator:</t>
        </r>
        <r>
          <rPr>
            <sz val="9"/>
            <rFont val="宋体"/>
            <charset val="134"/>
          </rPr>
          <t xml:space="preserve">
1003812 9/4 1152 PCS</t>
        </r>
      </text>
    </comment>
    <comment ref="R244" authorId="0">
      <text>
        <r>
          <rPr>
            <b/>
            <sz val="9"/>
            <rFont val="宋体"/>
            <charset val="134"/>
          </rPr>
          <t>Administrator:</t>
        </r>
        <r>
          <rPr>
            <sz val="9"/>
            <rFont val="宋体"/>
            <charset val="134"/>
          </rPr>
          <t xml:space="preserve">
1003812 9/4 1152 PCS</t>
        </r>
      </text>
    </comment>
    <comment ref="R245" authorId="0">
      <text>
        <r>
          <rPr>
            <b/>
            <sz val="9"/>
            <rFont val="宋体"/>
            <charset val="134"/>
          </rPr>
          <t>Administrator:</t>
        </r>
        <r>
          <rPr>
            <sz val="9"/>
            <rFont val="宋体"/>
            <charset val="134"/>
          </rPr>
          <t xml:space="preserve">
1003820 9/5 1728 PCS
</t>
        </r>
      </text>
    </comment>
    <comment ref="R246" authorId="0">
      <text>
        <r>
          <rPr>
            <b/>
            <sz val="9"/>
            <rFont val="宋体"/>
            <charset val="134"/>
          </rPr>
          <t>Administrator:</t>
        </r>
        <r>
          <rPr>
            <sz val="9"/>
            <rFont val="宋体"/>
            <charset val="134"/>
          </rPr>
          <t xml:space="preserve">
1003813 9/4 1152 PCS</t>
        </r>
      </text>
    </comment>
    <comment ref="R247" authorId="0">
      <text>
        <r>
          <rPr>
            <b/>
            <sz val="9"/>
            <rFont val="宋体"/>
            <charset val="134"/>
          </rPr>
          <t>Administrator:</t>
        </r>
        <r>
          <rPr>
            <sz val="9"/>
            <rFont val="宋体"/>
            <charset val="134"/>
          </rPr>
          <t xml:space="preserve">
1003826 9/9 7200 PCS</t>
        </r>
      </text>
    </comment>
    <comment ref="R248" authorId="0">
      <text>
        <r>
          <rPr>
            <b/>
            <sz val="9"/>
            <rFont val="宋体"/>
            <charset val="134"/>
          </rPr>
          <t>Administrator:</t>
        </r>
        <r>
          <rPr>
            <sz val="9"/>
            <rFont val="宋体"/>
            <charset val="134"/>
          </rPr>
          <t xml:space="preserve">
1003826 9/9 2400 PCS</t>
        </r>
      </text>
    </comment>
    <comment ref="R249" authorId="0">
      <text>
        <r>
          <rPr>
            <b/>
            <sz val="9"/>
            <rFont val="宋体"/>
            <charset val="134"/>
          </rPr>
          <t>Administrator:</t>
        </r>
        <r>
          <rPr>
            <sz val="9"/>
            <rFont val="宋体"/>
            <charset val="134"/>
          </rPr>
          <t xml:space="preserve">
1003826 9/9 2400 PCS</t>
        </r>
      </text>
    </comment>
    <comment ref="R250" authorId="0">
      <text>
        <r>
          <rPr>
            <b/>
            <sz val="9"/>
            <rFont val="宋体"/>
            <charset val="134"/>
          </rPr>
          <t>Administrator:</t>
        </r>
        <r>
          <rPr>
            <sz val="9"/>
            <rFont val="宋体"/>
            <charset val="134"/>
          </rPr>
          <t xml:space="preserve">
1003835 9/10 20004 PCS</t>
        </r>
      </text>
    </comment>
    <comment ref="R251" authorId="0">
      <text>
        <r>
          <rPr>
            <b/>
            <sz val="9"/>
            <rFont val="宋体"/>
            <charset val="134"/>
          </rPr>
          <t>Administrator:</t>
        </r>
        <r>
          <rPr>
            <sz val="9"/>
            <rFont val="宋体"/>
            <charset val="134"/>
          </rPr>
          <t xml:space="preserve">
1003826 9/9 4224 PCS</t>
        </r>
      </text>
    </comment>
    <comment ref="R252" authorId="0">
      <text>
        <r>
          <rPr>
            <b/>
            <sz val="9"/>
            <rFont val="宋体"/>
            <charset val="134"/>
          </rPr>
          <t>Administrator:</t>
        </r>
        <r>
          <rPr>
            <sz val="9"/>
            <rFont val="宋体"/>
            <charset val="134"/>
          </rPr>
          <t xml:space="preserve">
1003828 9/9 1248 PCS</t>
        </r>
      </text>
    </comment>
    <comment ref="R253" authorId="0">
      <text>
        <r>
          <rPr>
            <b/>
            <sz val="9"/>
            <rFont val="宋体"/>
            <charset val="134"/>
          </rPr>
          <t>Administrator:</t>
        </r>
        <r>
          <rPr>
            <sz val="9"/>
            <rFont val="宋体"/>
            <charset val="134"/>
          </rPr>
          <t xml:space="preserve">
1003826 9/9 4224 PCS</t>
        </r>
      </text>
    </comment>
    <comment ref="R254" authorId="0">
      <text>
        <r>
          <rPr>
            <b/>
            <sz val="9"/>
            <rFont val="宋体"/>
            <charset val="134"/>
          </rPr>
          <t>Administrator:</t>
        </r>
        <r>
          <rPr>
            <sz val="9"/>
            <rFont val="宋体"/>
            <charset val="134"/>
          </rPr>
          <t xml:space="preserve">
1003845 9/10 2640 PCS</t>
        </r>
      </text>
    </comment>
    <comment ref="R255" authorId="0">
      <text>
        <r>
          <rPr>
            <b/>
            <sz val="9"/>
            <rFont val="宋体"/>
            <charset val="134"/>
          </rPr>
          <t>Administrator:</t>
        </r>
        <r>
          <rPr>
            <sz val="9"/>
            <rFont val="宋体"/>
            <charset val="134"/>
          </rPr>
          <t xml:space="preserve">
1003845 9/11 5280 PCS
1003850 9/11 7920 PCS</t>
        </r>
      </text>
    </comment>
    <comment ref="R256" authorId="0">
      <text>
        <r>
          <rPr>
            <b/>
            <sz val="9"/>
            <rFont val="宋体"/>
            <charset val="134"/>
          </rPr>
          <t>Administrator:</t>
        </r>
        <r>
          <rPr>
            <sz val="9"/>
            <rFont val="宋体"/>
            <charset val="134"/>
          </rPr>
          <t xml:space="preserve">
1003850 9/10 2640 PCS</t>
        </r>
      </text>
    </comment>
    <comment ref="R260" authorId="0">
      <text>
        <r>
          <rPr>
            <b/>
            <sz val="9"/>
            <rFont val="宋体"/>
            <charset val="134"/>
          </rPr>
          <t>Administrator:</t>
        </r>
        <r>
          <rPr>
            <sz val="9"/>
            <rFont val="宋体"/>
            <charset val="134"/>
          </rPr>
          <t xml:space="preserve">
1003478 9/16 2496 PCS</t>
        </r>
      </text>
    </comment>
    <comment ref="R261" authorId="0">
      <text>
        <r>
          <rPr>
            <b/>
            <sz val="9"/>
            <rFont val="宋体"/>
            <charset val="134"/>
          </rPr>
          <t>Administrator:</t>
        </r>
        <r>
          <rPr>
            <sz val="9"/>
            <rFont val="宋体"/>
            <charset val="134"/>
          </rPr>
          <t xml:space="preserve">
1003480 9/16 2496 PCS</t>
        </r>
      </text>
    </comment>
    <comment ref="R262" authorId="0">
      <text>
        <r>
          <rPr>
            <b/>
            <sz val="9"/>
            <rFont val="宋体"/>
            <charset val="134"/>
          </rPr>
          <t>Administrator:</t>
        </r>
        <r>
          <rPr>
            <sz val="9"/>
            <rFont val="宋体"/>
            <charset val="134"/>
          </rPr>
          <t xml:space="preserve">
1003484 9/17 2256 PCS</t>
        </r>
      </text>
    </comment>
    <comment ref="R263" authorId="0">
      <text>
        <r>
          <rPr>
            <b/>
            <sz val="9"/>
            <rFont val="宋体"/>
            <charset val="134"/>
          </rPr>
          <t>Administrator:</t>
        </r>
        <r>
          <rPr>
            <sz val="9"/>
            <rFont val="宋体"/>
            <charset val="134"/>
          </rPr>
          <t xml:space="preserve">
1003484 9/17 2496 PCS</t>
        </r>
      </text>
    </comment>
    <comment ref="R264" authorId="0">
      <text>
        <r>
          <rPr>
            <b/>
            <sz val="9"/>
            <rFont val="宋体"/>
            <charset val="134"/>
          </rPr>
          <t>Administrator:</t>
        </r>
        <r>
          <rPr>
            <sz val="9"/>
            <rFont val="宋体"/>
            <charset val="134"/>
          </rPr>
          <t xml:space="preserve">
1003478 9/16 5760 PCS</t>
        </r>
      </text>
    </comment>
    <comment ref="R265" authorId="0">
      <text>
        <r>
          <rPr>
            <b/>
            <sz val="9"/>
            <rFont val="宋体"/>
            <charset val="134"/>
          </rPr>
          <t>Administrator:</t>
        </r>
        <r>
          <rPr>
            <sz val="9"/>
            <rFont val="宋体"/>
            <charset val="134"/>
          </rPr>
          <t xml:space="preserve">
1003480 9/16 4464 PCS</t>
        </r>
      </text>
    </comment>
    <comment ref="R266" authorId="0">
      <text>
        <r>
          <rPr>
            <b/>
            <sz val="9"/>
            <rFont val="宋体"/>
            <charset val="134"/>
          </rPr>
          <t>Administrator:</t>
        </r>
        <r>
          <rPr>
            <sz val="9"/>
            <rFont val="宋体"/>
            <charset val="134"/>
          </rPr>
          <t xml:space="preserve">
1003480 9/16 4464 PCS</t>
        </r>
      </text>
    </comment>
    <comment ref="R269" authorId="0">
      <text>
        <r>
          <rPr>
            <b/>
            <sz val="9"/>
            <rFont val="宋体"/>
            <charset val="134"/>
          </rPr>
          <t>Administrator:</t>
        </r>
        <r>
          <rPr>
            <sz val="9"/>
            <rFont val="宋体"/>
            <charset val="134"/>
          </rPr>
          <t xml:space="preserve">
1003484 9/17 2256 PCS</t>
        </r>
      </text>
    </comment>
    <comment ref="R271" authorId="0">
      <text>
        <r>
          <rPr>
            <b/>
            <sz val="9"/>
            <rFont val="宋体"/>
            <charset val="134"/>
          </rPr>
          <t>Administrator:</t>
        </r>
        <r>
          <rPr>
            <sz val="9"/>
            <rFont val="宋体"/>
            <charset val="134"/>
          </rPr>
          <t xml:space="preserve">
1003453 9/18 5280 PCS</t>
        </r>
      </text>
    </comment>
    <comment ref="R272" authorId="0">
      <text>
        <r>
          <rPr>
            <b/>
            <sz val="9"/>
            <rFont val="宋体"/>
            <charset val="134"/>
          </rPr>
          <t>Administrator:</t>
        </r>
        <r>
          <rPr>
            <sz val="9"/>
            <rFont val="宋体"/>
            <charset val="134"/>
          </rPr>
          <t xml:space="preserve">
1003449 9/17 5280 PCS</t>
        </r>
      </text>
    </comment>
    <comment ref="R273" authorId="0">
      <text>
        <r>
          <rPr>
            <b/>
            <sz val="9"/>
            <rFont val="宋体"/>
            <charset val="134"/>
          </rPr>
          <t>Administrator:</t>
        </r>
        <r>
          <rPr>
            <sz val="9"/>
            <rFont val="宋体"/>
            <charset val="134"/>
          </rPr>
          <t xml:space="preserve">
1003453 9/18 2640 PCS</t>
        </r>
      </text>
    </comment>
    <comment ref="R274" authorId="0">
      <text>
        <r>
          <rPr>
            <b/>
            <sz val="9"/>
            <rFont val="宋体"/>
            <charset val="134"/>
          </rPr>
          <t>Administrator:</t>
        </r>
        <r>
          <rPr>
            <sz val="9"/>
            <rFont val="宋体"/>
            <charset val="134"/>
          </rPr>
          <t xml:space="preserve">
1003461 9/19 5280 PCS</t>
        </r>
      </text>
    </comment>
    <comment ref="R275" authorId="0">
      <text>
        <r>
          <rPr>
            <b/>
            <sz val="9"/>
            <rFont val="宋体"/>
            <charset val="134"/>
          </rPr>
          <t>Administrator:</t>
        </r>
        <r>
          <rPr>
            <sz val="9"/>
            <rFont val="宋体"/>
            <charset val="134"/>
          </rPr>
          <t xml:space="preserve">
1003461 9/19 2640 PCS</t>
        </r>
      </text>
    </comment>
    <comment ref="R276" authorId="0">
      <text>
        <r>
          <rPr>
            <b/>
            <sz val="9"/>
            <rFont val="宋体"/>
            <charset val="134"/>
          </rPr>
          <t>Administrator:</t>
        </r>
        <r>
          <rPr>
            <sz val="9"/>
            <rFont val="宋体"/>
            <charset val="134"/>
          </rPr>
          <t xml:space="preserve">
1003436 9/20 960 PCS</t>
        </r>
      </text>
    </comment>
    <comment ref="R277" authorId="0">
      <text>
        <r>
          <rPr>
            <b/>
            <sz val="9"/>
            <rFont val="宋体"/>
            <charset val="134"/>
          </rPr>
          <t>Administrator:</t>
        </r>
        <r>
          <rPr>
            <sz val="9"/>
            <rFont val="宋体"/>
            <charset val="134"/>
          </rPr>
          <t xml:space="preserve">
1003436 9/20 5472 PCS</t>
        </r>
      </text>
    </comment>
    <comment ref="R278" authorId="0">
      <text>
        <r>
          <rPr>
            <b/>
            <sz val="9"/>
            <rFont val="宋体"/>
            <charset val="134"/>
          </rPr>
          <t>Administrator:</t>
        </r>
        <r>
          <rPr>
            <sz val="9"/>
            <rFont val="宋体"/>
            <charset val="134"/>
          </rPr>
          <t xml:space="preserve">
1003443 9/22 5280 PCS</t>
        </r>
      </text>
    </comment>
    <comment ref="R279" authorId="0">
      <text>
        <r>
          <rPr>
            <b/>
            <sz val="9"/>
            <rFont val="宋体"/>
            <charset val="134"/>
          </rPr>
          <t>Administrator:</t>
        </r>
        <r>
          <rPr>
            <sz val="9"/>
            <rFont val="宋体"/>
            <charset val="134"/>
          </rPr>
          <t xml:space="preserve">
1003443 9/22 5280 PCS</t>
        </r>
      </text>
    </comment>
    <comment ref="R280" authorId="0">
      <text>
        <r>
          <rPr>
            <b/>
            <sz val="9"/>
            <rFont val="宋体"/>
            <charset val="134"/>
          </rPr>
          <t>Administrator:</t>
        </r>
        <r>
          <rPr>
            <sz val="9"/>
            <rFont val="宋体"/>
            <charset val="134"/>
          </rPr>
          <t xml:space="preserve">
1003503 9/23 5280 PCS</t>
        </r>
      </text>
    </comment>
    <comment ref="R281" authorId="0">
      <text>
        <r>
          <rPr>
            <b/>
            <sz val="9"/>
            <rFont val="宋体"/>
            <charset val="134"/>
          </rPr>
          <t>Administrator:</t>
        </r>
        <r>
          <rPr>
            <sz val="9"/>
            <rFont val="宋体"/>
            <charset val="134"/>
          </rPr>
          <t xml:space="preserve">
1003443 9/22 5280 PCS</t>
        </r>
      </text>
    </comment>
    <comment ref="R282" authorId="0">
      <text>
        <r>
          <rPr>
            <b/>
            <sz val="9"/>
            <rFont val="宋体"/>
            <charset val="134"/>
          </rPr>
          <t>Administrator:</t>
        </r>
        <r>
          <rPr>
            <sz val="9"/>
            <rFont val="宋体"/>
            <charset val="134"/>
          </rPr>
          <t xml:space="preserve">
1003503 9/23 5280 PCS</t>
        </r>
      </text>
    </comment>
    <comment ref="R283" authorId="0">
      <text>
        <r>
          <rPr>
            <b/>
            <sz val="9"/>
            <rFont val="宋体"/>
            <charset val="134"/>
          </rPr>
          <t>Administrator:</t>
        </r>
        <r>
          <rPr>
            <sz val="9"/>
            <rFont val="宋体"/>
            <charset val="134"/>
          </rPr>
          <t xml:space="preserve">
1003503 9/23 5280 PCS</t>
        </r>
      </text>
    </comment>
    <comment ref="R284" authorId="0">
      <text>
        <r>
          <rPr>
            <b/>
            <sz val="9"/>
            <rFont val="宋体"/>
            <charset val="134"/>
          </rPr>
          <t>Administrator:</t>
        </r>
        <r>
          <rPr>
            <sz val="9"/>
            <rFont val="宋体"/>
            <charset val="134"/>
          </rPr>
          <t xml:space="preserve">
7月份送回</t>
        </r>
      </text>
    </comment>
    <comment ref="R285" authorId="0">
      <text>
        <r>
          <rPr>
            <b/>
            <sz val="9"/>
            <rFont val="宋体"/>
            <charset val="134"/>
          </rPr>
          <t>Administrator:</t>
        </r>
        <r>
          <rPr>
            <sz val="9"/>
            <rFont val="宋体"/>
            <charset val="134"/>
          </rPr>
          <t xml:space="preserve">
10003845 9/11 2208PCS</t>
        </r>
      </text>
    </comment>
    <comment ref="R286" authorId="0">
      <text>
        <r>
          <rPr>
            <b/>
            <sz val="9"/>
            <rFont val="宋体"/>
            <charset val="134"/>
          </rPr>
          <t>Administrator:</t>
        </r>
        <r>
          <rPr>
            <sz val="9"/>
            <rFont val="宋体"/>
            <charset val="134"/>
          </rPr>
          <t xml:space="preserve">
1003436 9/20 8040 PCS</t>
        </r>
      </text>
    </comment>
    <comment ref="R287" authorId="0">
      <text>
        <r>
          <rPr>
            <b/>
            <sz val="9"/>
            <rFont val="宋体"/>
            <charset val="134"/>
          </rPr>
          <t>Administrator:</t>
        </r>
        <r>
          <rPr>
            <sz val="9"/>
            <rFont val="宋体"/>
            <charset val="134"/>
          </rPr>
          <t xml:space="preserve">
1003524 9/25 15000PCS</t>
        </r>
      </text>
    </comment>
    <comment ref="R288" authorId="0">
      <text>
        <r>
          <rPr>
            <b/>
            <sz val="9"/>
            <rFont val="宋体"/>
            <charset val="134"/>
          </rPr>
          <t>Administrator:</t>
        </r>
        <r>
          <rPr>
            <sz val="9"/>
            <rFont val="宋体"/>
            <charset val="134"/>
          </rPr>
          <t xml:space="preserve">
1003436 9/20 7920 PCS</t>
        </r>
      </text>
    </comment>
    <comment ref="R289" authorId="0">
      <text>
        <r>
          <rPr>
            <b/>
            <sz val="9"/>
            <rFont val="宋体"/>
            <charset val="134"/>
          </rPr>
          <t>Administrator:</t>
        </r>
        <r>
          <rPr>
            <sz val="9"/>
            <rFont val="宋体"/>
            <charset val="134"/>
          </rPr>
          <t xml:space="preserve">
1003436 9/20 576 PCS</t>
        </r>
      </text>
    </comment>
    <comment ref="R290" authorId="0">
      <text>
        <r>
          <rPr>
            <b/>
            <sz val="9"/>
            <rFont val="宋体"/>
            <charset val="134"/>
          </rPr>
          <t>Administrator:</t>
        </r>
        <r>
          <rPr>
            <sz val="9"/>
            <rFont val="宋体"/>
            <charset val="134"/>
          </rPr>
          <t xml:space="preserve">
1003524 9/25 10560 PCS</t>
        </r>
      </text>
    </comment>
    <comment ref="R291" authorId="0">
      <text>
        <r>
          <rPr>
            <b/>
            <sz val="12"/>
            <rFont val="宋体"/>
            <charset val="134"/>
          </rPr>
          <t>Administrator:</t>
        </r>
        <r>
          <rPr>
            <sz val="12"/>
            <rFont val="宋体"/>
            <charset val="134"/>
          </rPr>
          <t xml:space="preserve">
1003571 10/9 5280</t>
        </r>
      </text>
    </comment>
    <comment ref="R292" authorId="0">
      <text>
        <r>
          <rPr>
            <b/>
            <sz val="12"/>
            <rFont val="宋体"/>
            <charset val="134"/>
          </rPr>
          <t>Administrator:</t>
        </r>
        <r>
          <rPr>
            <sz val="12"/>
            <rFont val="宋体"/>
            <charset val="134"/>
          </rPr>
          <t xml:space="preserve">
1003584 10/10 1968</t>
        </r>
      </text>
    </comment>
    <comment ref="R293" authorId="0">
      <text>
        <r>
          <rPr>
            <b/>
            <sz val="12"/>
            <rFont val="宋体"/>
            <charset val="134"/>
          </rPr>
          <t>Administrator:</t>
        </r>
        <r>
          <rPr>
            <sz val="12"/>
            <rFont val="宋体"/>
            <charset val="134"/>
          </rPr>
          <t xml:space="preserve">
1003567 10/9 13200</t>
        </r>
      </text>
    </comment>
    <comment ref="R294" authorId="0">
      <text>
        <r>
          <rPr>
            <b/>
            <sz val="12"/>
            <rFont val="宋体"/>
            <charset val="134"/>
          </rPr>
          <t>Administrator:</t>
        </r>
        <r>
          <rPr>
            <sz val="12"/>
            <rFont val="宋体"/>
            <charset val="134"/>
          </rPr>
          <t xml:space="preserve">
1003567 10/9 10560</t>
        </r>
      </text>
    </comment>
    <comment ref="R296" authorId="0">
      <text>
        <r>
          <rPr>
            <b/>
            <sz val="12"/>
            <rFont val="宋体"/>
            <charset val="134"/>
          </rPr>
          <t>Administrator:</t>
        </r>
        <r>
          <rPr>
            <sz val="12"/>
            <rFont val="宋体"/>
            <charset val="134"/>
          </rPr>
          <t xml:space="preserve">
1003584 10/10 2016</t>
        </r>
      </text>
    </comment>
    <comment ref="R297" authorId="0">
      <text>
        <r>
          <rPr>
            <b/>
            <sz val="12"/>
            <rFont val="宋体"/>
            <charset val="134"/>
          </rPr>
          <t>Administrator:</t>
        </r>
        <r>
          <rPr>
            <sz val="12"/>
            <rFont val="宋体"/>
            <charset val="134"/>
          </rPr>
          <t xml:space="preserve">
1003584 10/10 3648</t>
        </r>
      </text>
    </comment>
    <comment ref="R298" authorId="0">
      <text>
        <r>
          <rPr>
            <b/>
            <sz val="12"/>
            <rFont val="宋体"/>
            <charset val="134"/>
          </rPr>
          <t>Administrator:</t>
        </r>
        <r>
          <rPr>
            <sz val="12"/>
            <rFont val="宋体"/>
            <charset val="134"/>
          </rPr>
          <t xml:space="preserve">
1003584 10/10 1968</t>
        </r>
      </text>
    </comment>
    <comment ref="R299" authorId="0">
      <text>
        <r>
          <rPr>
            <b/>
            <sz val="12"/>
            <rFont val="宋体"/>
            <charset val="134"/>
          </rPr>
          <t>Administrator:</t>
        </r>
        <r>
          <rPr>
            <sz val="12"/>
            <rFont val="宋体"/>
            <charset val="134"/>
          </rPr>
          <t xml:space="preserve">
1003584 10/10 1344
</t>
        </r>
      </text>
    </comment>
    <comment ref="R300" authorId="0">
      <text>
        <r>
          <rPr>
            <b/>
            <sz val="12"/>
            <rFont val="宋体"/>
            <charset val="134"/>
          </rPr>
          <t>Administrator:</t>
        </r>
        <r>
          <rPr>
            <sz val="12"/>
            <rFont val="宋体"/>
            <charset val="134"/>
          </rPr>
          <t xml:space="preserve">
1003495 9/29 84672</t>
        </r>
      </text>
    </comment>
    <comment ref="R301" authorId="0">
      <text>
        <r>
          <rPr>
            <b/>
            <sz val="12"/>
            <rFont val="宋体"/>
            <charset val="134"/>
          </rPr>
          <t>Administrator:</t>
        </r>
        <r>
          <rPr>
            <sz val="12"/>
            <rFont val="宋体"/>
            <charset val="134"/>
          </rPr>
          <t xml:space="preserve">
1003557 10/7 16200
1003558 10/7 16200
1003560 10/8 16200
1003562 10/8 42408</t>
        </r>
      </text>
    </comment>
    <comment ref="R302" authorId="0">
      <text>
        <r>
          <rPr>
            <b/>
            <sz val="12"/>
            <rFont val="宋体"/>
            <charset val="134"/>
          </rPr>
          <t>Administrator:</t>
        </r>
        <r>
          <rPr>
            <sz val="12"/>
            <rFont val="宋体"/>
            <charset val="134"/>
          </rPr>
          <t xml:space="preserve">
1003550 9/30 16200
1003553 10/7 12648</t>
        </r>
      </text>
    </comment>
    <comment ref="R303" authorId="0">
      <text>
        <r>
          <rPr>
            <b/>
            <sz val="12"/>
            <rFont val="宋体"/>
            <charset val="134"/>
          </rPr>
          <t>Administrator:</t>
        </r>
        <r>
          <rPr>
            <sz val="12"/>
            <rFont val="宋体"/>
            <charset val="134"/>
          </rPr>
          <t xml:space="preserve">
1003548 9/30 39264</t>
        </r>
      </text>
    </comment>
    <comment ref="R304" authorId="0">
      <text>
        <r>
          <rPr>
            <b/>
            <sz val="12"/>
            <rFont val="宋体"/>
            <charset val="134"/>
          </rPr>
          <t>Administrator:</t>
        </r>
        <r>
          <rPr>
            <sz val="12"/>
            <rFont val="宋体"/>
            <charset val="134"/>
          </rPr>
          <t xml:space="preserve">
1003542 9/29 6216</t>
        </r>
      </text>
    </comment>
    <comment ref="R305" authorId="0">
      <text>
        <r>
          <rPr>
            <b/>
            <sz val="12"/>
            <rFont val="宋体"/>
            <charset val="134"/>
          </rPr>
          <t>Administrator:</t>
        </r>
        <r>
          <rPr>
            <sz val="12"/>
            <rFont val="宋体"/>
            <charset val="134"/>
          </rPr>
          <t xml:space="preserve">
1003584 10/10 576</t>
        </r>
      </text>
    </comment>
    <comment ref="R306" authorId="0">
      <text>
        <r>
          <rPr>
            <b/>
            <sz val="12"/>
            <rFont val="宋体"/>
            <charset val="134"/>
          </rPr>
          <t>Administrator:</t>
        </r>
        <r>
          <rPr>
            <sz val="12"/>
            <rFont val="宋体"/>
            <charset val="134"/>
          </rPr>
          <t xml:space="preserve">
1003596 10/13 2592</t>
        </r>
      </text>
    </comment>
    <comment ref="R307" authorId="0">
      <text>
        <r>
          <rPr>
            <b/>
            <sz val="12"/>
            <rFont val="宋体"/>
            <charset val="134"/>
          </rPr>
          <t>Administrator:</t>
        </r>
        <r>
          <rPr>
            <sz val="12"/>
            <rFont val="宋体"/>
            <charset val="134"/>
          </rPr>
          <t xml:space="preserve">
1003611 10/15 1968</t>
        </r>
      </text>
    </comment>
    <comment ref="R308" authorId="0">
      <text>
        <r>
          <rPr>
            <b/>
            <sz val="12"/>
            <rFont val="宋体"/>
            <charset val="134"/>
          </rPr>
          <t>Administrator:</t>
        </r>
        <r>
          <rPr>
            <sz val="12"/>
            <rFont val="宋体"/>
            <charset val="134"/>
          </rPr>
          <t xml:space="preserve">
1003611 10/15 5904</t>
        </r>
      </text>
    </comment>
    <comment ref="R309" authorId="0">
      <text>
        <r>
          <rPr>
            <b/>
            <sz val="12"/>
            <rFont val="宋体"/>
            <charset val="134"/>
          </rPr>
          <t>Administrator:</t>
        </r>
        <r>
          <rPr>
            <sz val="12"/>
            <rFont val="宋体"/>
            <charset val="134"/>
          </rPr>
          <t xml:space="preserve">
1003589 10/13 192</t>
        </r>
      </text>
    </comment>
    <comment ref="R310" authorId="0">
      <text>
        <r>
          <rPr>
            <b/>
            <sz val="12"/>
            <rFont val="宋体"/>
            <charset val="134"/>
          </rPr>
          <t>Administrator:</t>
        </r>
        <r>
          <rPr>
            <sz val="12"/>
            <rFont val="宋体"/>
            <charset val="134"/>
          </rPr>
          <t xml:space="preserve">
1003643 10/21 2400</t>
        </r>
      </text>
    </comment>
    <comment ref="R311" authorId="0">
      <text>
        <r>
          <rPr>
            <b/>
            <sz val="12"/>
            <rFont val="宋体"/>
            <charset val="134"/>
          </rPr>
          <t>Administrator:</t>
        </r>
        <r>
          <rPr>
            <sz val="12"/>
            <rFont val="宋体"/>
            <charset val="134"/>
          </rPr>
          <t xml:space="preserve">
1003643 10/21 4800</t>
        </r>
      </text>
    </comment>
    <comment ref="R312" authorId="0">
      <text>
        <r>
          <rPr>
            <b/>
            <sz val="12"/>
            <rFont val="宋体"/>
            <charset val="134"/>
          </rPr>
          <t>Administrator:</t>
        </r>
        <r>
          <rPr>
            <sz val="12"/>
            <rFont val="宋体"/>
            <charset val="134"/>
          </rPr>
          <t xml:space="preserve">
1003643 10/21 5760
1003639 10/21 8064</t>
        </r>
      </text>
    </comment>
    <comment ref="R313" authorId="0">
      <text>
        <r>
          <rPr>
            <b/>
            <sz val="12"/>
            <rFont val="宋体"/>
            <charset val="134"/>
          </rPr>
          <t>Administrator:</t>
        </r>
        <r>
          <rPr>
            <sz val="12"/>
            <rFont val="宋体"/>
            <charset val="134"/>
          </rPr>
          <t xml:space="preserve">
1003639 10/21 11808</t>
        </r>
      </text>
    </comment>
    <comment ref="R314" authorId="0">
      <text>
        <r>
          <rPr>
            <b/>
            <sz val="12"/>
            <rFont val="宋体"/>
            <charset val="134"/>
          </rPr>
          <t>Administrator:</t>
        </r>
        <r>
          <rPr>
            <sz val="12"/>
            <rFont val="宋体"/>
            <charset val="134"/>
          </rPr>
          <t xml:space="preserve">
1003606 10/14 5692
1003621 10/16 3753
1003636 10/20 18890</t>
        </r>
      </text>
    </comment>
    <comment ref="R315" authorId="0">
      <text>
        <r>
          <rPr>
            <b/>
            <sz val="12"/>
            <rFont val="宋体"/>
            <charset val="134"/>
          </rPr>
          <t>Administrator:</t>
        </r>
        <r>
          <rPr>
            <sz val="12"/>
            <rFont val="宋体"/>
            <charset val="134"/>
          </rPr>
          <t xml:space="preserve">
1003606 10/14 1133
1003638 10/20 600
1003636 10/20 12406
1003639 10/21 2862</t>
        </r>
      </text>
    </comment>
    <comment ref="R316" authorId="0">
      <text>
        <r>
          <rPr>
            <b/>
            <sz val="12"/>
            <rFont val="宋体"/>
            <charset val="134"/>
          </rPr>
          <t>Administrator:</t>
        </r>
        <r>
          <rPr>
            <sz val="12"/>
            <rFont val="宋体"/>
            <charset val="134"/>
          </rPr>
          <t xml:space="preserve">
1003698 10/24 960</t>
        </r>
      </text>
    </comment>
    <comment ref="R317" authorId="0">
      <text>
        <r>
          <rPr>
            <b/>
            <sz val="12"/>
            <rFont val="宋体"/>
            <charset val="134"/>
          </rPr>
          <t>Administrator:</t>
        </r>
        <r>
          <rPr>
            <sz val="12"/>
            <rFont val="宋体"/>
            <charset val="134"/>
          </rPr>
          <t xml:space="preserve">
1003698 10/24 1824</t>
        </r>
      </text>
    </comment>
    <comment ref="R318" authorId="0">
      <text>
        <r>
          <rPr>
            <b/>
            <sz val="12"/>
            <rFont val="宋体"/>
            <charset val="134"/>
          </rPr>
          <t>Administrator:</t>
        </r>
        <r>
          <rPr>
            <sz val="12"/>
            <rFont val="宋体"/>
            <charset val="134"/>
          </rPr>
          <t xml:space="preserve">
1003698 10/24 672</t>
        </r>
      </text>
    </comment>
    <comment ref="R319" authorId="0">
      <text>
        <r>
          <rPr>
            <b/>
            <sz val="12"/>
            <rFont val="宋体"/>
            <charset val="134"/>
          </rPr>
          <t>Administrator:</t>
        </r>
        <r>
          <rPr>
            <sz val="12"/>
            <rFont val="宋体"/>
            <charset val="134"/>
          </rPr>
          <t xml:space="preserve">
1003698 10/24 672</t>
        </r>
      </text>
    </comment>
    <comment ref="R320" authorId="0">
      <text>
        <r>
          <rPr>
            <b/>
            <sz val="12"/>
            <rFont val="宋体"/>
            <charset val="134"/>
          </rPr>
          <t>Administrator:</t>
        </r>
        <r>
          <rPr>
            <sz val="12"/>
            <rFont val="宋体"/>
            <charset val="134"/>
          </rPr>
          <t xml:space="preserve">
1003702 10/25 960</t>
        </r>
      </text>
    </comment>
    <comment ref="R321" authorId="0">
      <text>
        <r>
          <rPr>
            <b/>
            <sz val="12"/>
            <rFont val="宋体"/>
            <charset val="134"/>
          </rPr>
          <t>Administrator:</t>
        </r>
        <r>
          <rPr>
            <sz val="12"/>
            <rFont val="宋体"/>
            <charset val="134"/>
          </rPr>
          <t xml:space="preserve">
1003702 10/25 960</t>
        </r>
      </text>
    </comment>
    <comment ref="R322" authorId="0">
      <text>
        <r>
          <rPr>
            <b/>
            <sz val="12"/>
            <rFont val="宋体"/>
            <charset val="134"/>
          </rPr>
          <t>Administrator:</t>
        </r>
        <r>
          <rPr>
            <sz val="12"/>
            <rFont val="宋体"/>
            <charset val="134"/>
          </rPr>
          <t xml:space="preserve">
1003702 10/25 1440</t>
        </r>
      </text>
    </comment>
    <comment ref="R323" authorId="0">
      <text>
        <r>
          <rPr>
            <b/>
            <sz val="12"/>
            <rFont val="宋体"/>
            <charset val="134"/>
          </rPr>
          <t>Administrator:</t>
        </r>
        <r>
          <rPr>
            <sz val="12"/>
            <rFont val="宋体"/>
            <charset val="134"/>
          </rPr>
          <t xml:space="preserve">
1003702 10/25 1824</t>
        </r>
      </text>
    </comment>
    <comment ref="R324" authorId="0">
      <text>
        <r>
          <rPr>
            <b/>
            <sz val="12"/>
            <rFont val="宋体"/>
            <charset val="134"/>
          </rPr>
          <t>Administrator:</t>
        </r>
        <r>
          <rPr>
            <sz val="12"/>
            <rFont val="宋体"/>
            <charset val="134"/>
          </rPr>
          <t xml:space="preserve">
1003702 10/25 1152
</t>
        </r>
      </text>
    </comment>
    <comment ref="R325" authorId="0">
      <text>
        <r>
          <rPr>
            <b/>
            <sz val="12"/>
            <rFont val="宋体"/>
            <charset val="134"/>
          </rPr>
          <t>Administrator:</t>
        </r>
        <r>
          <rPr>
            <sz val="12"/>
            <rFont val="宋体"/>
            <charset val="134"/>
          </rPr>
          <t xml:space="preserve">
1003702 10/25 768
</t>
        </r>
      </text>
    </comment>
    <comment ref="R326" authorId="0">
      <text>
        <r>
          <rPr>
            <b/>
            <sz val="9"/>
            <rFont val="宋体"/>
            <charset val="134"/>
          </rPr>
          <t>Administrator:</t>
        </r>
        <r>
          <rPr>
            <sz val="9"/>
            <rFont val="宋体"/>
            <charset val="134"/>
          </rPr>
          <t xml:space="preserve">
1003820 9/5 1820 PCS</t>
        </r>
      </text>
    </comment>
    <comment ref="R327" authorId="0">
      <text>
        <r>
          <rPr>
            <b/>
            <sz val="12"/>
            <rFont val="宋体"/>
            <charset val="134"/>
          </rPr>
          <t>Administrator:</t>
        </r>
        <r>
          <rPr>
            <sz val="12"/>
            <rFont val="宋体"/>
            <charset val="134"/>
          </rPr>
          <t xml:space="preserve">
1003626 10/17 3376</t>
        </r>
      </text>
    </comment>
    <comment ref="R328" authorId="0">
      <text>
        <r>
          <rPr>
            <b/>
            <sz val="12"/>
            <rFont val="宋体"/>
            <charset val="134"/>
          </rPr>
          <t>Administrator:</t>
        </r>
        <r>
          <rPr>
            <sz val="12"/>
            <rFont val="宋体"/>
            <charset val="134"/>
          </rPr>
          <t xml:space="preserve">
1003698 10/24 18512
1003701 10/25 3840</t>
        </r>
      </text>
    </comment>
    <comment ref="R329" authorId="0">
      <text>
        <r>
          <rPr>
            <b/>
            <sz val="12"/>
            <rFont val="宋体"/>
            <charset val="134"/>
          </rPr>
          <t>Administrator:</t>
        </r>
        <r>
          <rPr>
            <sz val="12"/>
            <rFont val="宋体"/>
            <charset val="134"/>
          </rPr>
          <t xml:space="preserve">
1003703 10/25 27280 </t>
        </r>
      </text>
    </comment>
    <comment ref="R330" authorId="0">
      <text>
        <r>
          <rPr>
            <b/>
            <sz val="13"/>
            <rFont val="宋体"/>
            <charset val="134"/>
          </rPr>
          <t>Administrator:</t>
        </r>
        <r>
          <rPr>
            <sz val="13"/>
            <rFont val="宋体"/>
            <charset val="134"/>
          </rPr>
          <t xml:space="preserve">
1002607 10/29 8100</t>
        </r>
      </text>
    </comment>
    <comment ref="R331" authorId="0">
      <text>
        <r>
          <rPr>
            <b/>
            <sz val="13"/>
            <rFont val="宋体"/>
            <charset val="134"/>
          </rPr>
          <t>Administrator:</t>
        </r>
        <r>
          <rPr>
            <sz val="13"/>
            <rFont val="宋体"/>
            <charset val="134"/>
          </rPr>
          <t xml:space="preserve">
1002606 10/29 4800</t>
        </r>
      </text>
    </comment>
    <comment ref="R332" authorId="0">
      <text>
        <r>
          <rPr>
            <b/>
            <sz val="12"/>
            <rFont val="宋体"/>
            <charset val="134"/>
          </rPr>
          <t>Administrator:</t>
        </r>
        <r>
          <rPr>
            <sz val="12"/>
            <rFont val="宋体"/>
            <charset val="134"/>
          </rPr>
          <t xml:space="preserve">
1003698 10/24 368</t>
        </r>
      </text>
    </comment>
    <comment ref="R333" authorId="0">
      <text>
        <r>
          <rPr>
            <b/>
            <sz val="13"/>
            <rFont val="宋体"/>
            <charset val="134"/>
          </rPr>
          <t>Administrator:</t>
        </r>
        <r>
          <rPr>
            <sz val="13"/>
            <rFont val="宋体"/>
            <charset val="134"/>
          </rPr>
          <t xml:space="preserve">
1002606 10/29 2016</t>
        </r>
      </text>
    </comment>
    <comment ref="R334" authorId="0">
      <text>
        <r>
          <rPr>
            <b/>
            <sz val="12"/>
            <rFont val="宋体"/>
            <charset val="134"/>
          </rPr>
          <t>Administrator:</t>
        </r>
        <r>
          <rPr>
            <sz val="12"/>
            <rFont val="宋体"/>
            <charset val="134"/>
          </rPr>
          <t xml:space="preserve">
1003702 10/25 2112
</t>
        </r>
      </text>
    </comment>
    <comment ref="R335" authorId="0">
      <text>
        <r>
          <rPr>
            <b/>
            <sz val="13"/>
            <rFont val="宋体"/>
            <charset val="134"/>
          </rPr>
          <t>Administrator:</t>
        </r>
        <r>
          <rPr>
            <sz val="13"/>
            <rFont val="宋体"/>
            <charset val="134"/>
          </rPr>
          <t xml:space="preserve">
1002606 10/29 16000</t>
        </r>
      </text>
    </comment>
    <comment ref="R336" authorId="0">
      <text>
        <r>
          <rPr>
            <b/>
            <sz val="13"/>
            <rFont val="宋体"/>
            <charset val="134"/>
          </rPr>
          <t>Administrator:</t>
        </r>
        <r>
          <rPr>
            <sz val="13"/>
            <rFont val="宋体"/>
            <charset val="134"/>
          </rPr>
          <t xml:space="preserve">
1002609 10/30 5760</t>
        </r>
      </text>
    </comment>
    <comment ref="R337" authorId="0">
      <text>
        <r>
          <rPr>
            <b/>
            <sz val="13"/>
            <rFont val="宋体"/>
            <charset val="134"/>
          </rPr>
          <t>Administrator:</t>
        </r>
        <r>
          <rPr>
            <sz val="13"/>
            <rFont val="宋体"/>
            <charset val="134"/>
          </rPr>
          <t xml:space="preserve">
1003686 10/31 8640</t>
        </r>
      </text>
    </comment>
    <comment ref="R338" authorId="0">
      <text>
        <r>
          <rPr>
            <b/>
            <sz val="13"/>
            <rFont val="宋体"/>
            <charset val="134"/>
          </rPr>
          <t>Administrator:</t>
        </r>
        <r>
          <rPr>
            <sz val="13"/>
            <rFont val="宋体"/>
            <charset val="134"/>
          </rPr>
          <t xml:space="preserve">
1003687 11/1 5472</t>
        </r>
      </text>
    </comment>
    <comment ref="R339" authorId="0">
      <text>
        <r>
          <rPr>
            <b/>
            <sz val="13"/>
            <rFont val="宋体"/>
            <charset val="134"/>
          </rPr>
          <t>Administrator:</t>
        </r>
        <r>
          <rPr>
            <sz val="13"/>
            <rFont val="宋体"/>
            <charset val="134"/>
          </rPr>
          <t xml:space="preserve">
1003686 10/31 4800</t>
        </r>
      </text>
    </comment>
    <comment ref="R340" authorId="0">
      <text>
        <r>
          <rPr>
            <b/>
            <sz val="13"/>
            <rFont val="宋体"/>
            <charset val="134"/>
          </rPr>
          <t>Administrator:</t>
        </r>
        <r>
          <rPr>
            <sz val="13"/>
            <rFont val="宋体"/>
            <charset val="134"/>
          </rPr>
          <t xml:space="preserve">
1002609 10/30 960</t>
        </r>
      </text>
    </comment>
    <comment ref="R341" authorId="0">
      <text>
        <r>
          <rPr>
            <b/>
            <sz val="14"/>
            <rFont val="宋体"/>
            <charset val="134"/>
          </rPr>
          <t>Administrator:</t>
        </r>
        <r>
          <rPr>
            <sz val="14"/>
            <rFont val="宋体"/>
            <charset val="134"/>
          </rPr>
          <t xml:space="preserve">
1002642 11/6 1920</t>
        </r>
      </text>
    </comment>
    <comment ref="R342" authorId="0">
      <text>
        <r>
          <rPr>
            <b/>
            <sz val="14"/>
            <rFont val="宋体"/>
            <charset val="134"/>
          </rPr>
          <t>Administrator:</t>
        </r>
        <r>
          <rPr>
            <sz val="14"/>
            <rFont val="宋体"/>
            <charset val="134"/>
          </rPr>
          <t xml:space="preserve">
1002642 11/6 960</t>
        </r>
      </text>
    </comment>
    <comment ref="R343" authorId="0">
      <text>
        <r>
          <rPr>
            <b/>
            <sz val="14"/>
            <rFont val="宋体"/>
            <charset val="134"/>
          </rPr>
          <t>Administrator:</t>
        </r>
        <r>
          <rPr>
            <sz val="14"/>
            <rFont val="宋体"/>
            <charset val="134"/>
          </rPr>
          <t xml:space="preserve">
1002642 11/6 960</t>
        </r>
      </text>
    </comment>
    <comment ref="R344" authorId="0">
      <text>
        <r>
          <rPr>
            <b/>
            <sz val="14"/>
            <rFont val="宋体"/>
            <charset val="134"/>
          </rPr>
          <t>Administrator:</t>
        </r>
        <r>
          <rPr>
            <sz val="14"/>
            <rFont val="宋体"/>
            <charset val="134"/>
          </rPr>
          <t xml:space="preserve">
1002642 11/6 960</t>
        </r>
      </text>
    </comment>
    <comment ref="R345" authorId="0">
      <text>
        <r>
          <rPr>
            <b/>
            <sz val="14"/>
            <rFont val="宋体"/>
            <charset val="134"/>
          </rPr>
          <t>Administrator:</t>
        </r>
        <r>
          <rPr>
            <sz val="14"/>
            <rFont val="宋体"/>
            <charset val="134"/>
          </rPr>
          <t xml:space="preserve">
1002621 11/5 4032
1002657 11、10 1632
</t>
        </r>
      </text>
    </comment>
    <comment ref="R346" authorId="0">
      <text>
        <r>
          <rPr>
            <b/>
            <sz val="14"/>
            <rFont val="宋体"/>
            <charset val="134"/>
          </rPr>
          <t>Administrator:</t>
        </r>
        <r>
          <rPr>
            <sz val="14"/>
            <rFont val="宋体"/>
            <charset val="134"/>
          </rPr>
          <t xml:space="preserve">
1002657 11/10 2880</t>
        </r>
      </text>
    </comment>
    <comment ref="R347" authorId="0">
      <text>
        <r>
          <rPr>
            <b/>
            <sz val="14"/>
            <rFont val="宋体"/>
            <charset val="134"/>
          </rPr>
          <t>Administrator:</t>
        </r>
        <r>
          <rPr>
            <sz val="14"/>
            <rFont val="宋体"/>
            <charset val="134"/>
          </rPr>
          <t xml:space="preserve">
1003678 11/5 12288</t>
        </r>
      </text>
    </comment>
    <comment ref="R348" authorId="0">
      <text>
        <r>
          <rPr>
            <b/>
            <sz val="14"/>
            <rFont val="宋体"/>
            <charset val="134"/>
          </rPr>
          <t>Administrator:</t>
        </r>
        <r>
          <rPr>
            <sz val="14"/>
            <rFont val="宋体"/>
            <charset val="134"/>
          </rPr>
          <t xml:space="preserve">
1002680 11/12 576</t>
        </r>
      </text>
    </comment>
    <comment ref="R349" authorId="0">
      <text>
        <r>
          <rPr>
            <b/>
            <sz val="14"/>
            <rFont val="宋体"/>
            <charset val="134"/>
          </rPr>
          <t>Administrator:</t>
        </r>
        <r>
          <rPr>
            <sz val="14"/>
            <rFont val="宋体"/>
            <charset val="134"/>
          </rPr>
          <t xml:space="preserve">
1002657 11/10 12096
1003003 11/19 19488</t>
        </r>
      </text>
    </comment>
    <comment ref="R350" authorId="0">
      <text>
        <r>
          <rPr>
            <b/>
            <sz val="14"/>
            <rFont val="宋体"/>
            <charset val="134"/>
          </rPr>
          <t>Administrator:</t>
        </r>
        <r>
          <rPr>
            <sz val="14"/>
            <rFont val="宋体"/>
            <charset val="134"/>
          </rPr>
          <t xml:space="preserve">
1002657 11/10 4032
1003019 11/12 8064
1002967 11/21 1536
1002963 11/20 4032</t>
        </r>
      </text>
    </comment>
    <comment ref="R351" authorId="0">
      <text>
        <r>
          <rPr>
            <b/>
            <sz val="14"/>
            <rFont val="宋体"/>
            <charset val="134"/>
          </rPr>
          <t>Administrator:</t>
        </r>
        <r>
          <rPr>
            <sz val="14"/>
            <rFont val="宋体"/>
            <charset val="134"/>
          </rPr>
          <t xml:space="preserve">
1003019 11/12 16128
1003003 11/19 16128
1002963 11/20 7296</t>
        </r>
      </text>
    </comment>
    <comment ref="R352" authorId="0">
      <text>
        <r>
          <rPr>
            <b/>
            <sz val="14"/>
            <rFont val="宋体"/>
            <charset val="134"/>
          </rPr>
          <t>Administrator:</t>
        </r>
        <r>
          <rPr>
            <sz val="14"/>
            <rFont val="宋体"/>
            <charset val="134"/>
          </rPr>
          <t xml:space="preserve">
1002984 11/24 14400</t>
        </r>
      </text>
    </comment>
    <comment ref="R353" authorId="0">
      <text>
        <r>
          <rPr>
            <b/>
            <sz val="14"/>
            <rFont val="宋体"/>
            <charset val="134"/>
          </rPr>
          <t>Administrator:</t>
        </r>
        <r>
          <rPr>
            <sz val="14"/>
            <rFont val="宋体"/>
            <charset val="134"/>
          </rPr>
          <t xml:space="preserve">
1002984 11/24 480 </t>
        </r>
      </text>
    </comment>
    <comment ref="R354" authorId="0">
      <text>
        <r>
          <rPr>
            <b/>
            <sz val="12"/>
            <rFont val="宋体"/>
            <charset val="134"/>
          </rPr>
          <t>Administrator:</t>
        </r>
        <r>
          <rPr>
            <sz val="12"/>
            <rFont val="宋体"/>
            <charset val="134"/>
          </rPr>
          <t xml:space="preserve">
1003112 12/4 5280pcs</t>
        </r>
      </text>
    </comment>
    <comment ref="R355" authorId="0">
      <text>
        <r>
          <rPr>
            <b/>
            <sz val="12"/>
            <rFont val="宋体"/>
            <charset val="134"/>
          </rPr>
          <t>Administrator:</t>
        </r>
        <r>
          <rPr>
            <sz val="12"/>
            <rFont val="宋体"/>
            <charset val="134"/>
          </rPr>
          <t xml:space="preserve">
1003215 12/11 1632pcs</t>
        </r>
      </text>
    </comment>
    <comment ref="R356" authorId="0">
      <text>
        <r>
          <rPr>
            <b/>
            <sz val="12"/>
            <rFont val="宋体"/>
            <charset val="134"/>
          </rPr>
          <t>Administrator:</t>
        </r>
        <r>
          <rPr>
            <sz val="12"/>
            <rFont val="宋体"/>
            <charset val="134"/>
          </rPr>
          <t xml:space="preserve">
1003215 12/11 2496pcs</t>
        </r>
      </text>
    </comment>
    <comment ref="R357" authorId="0">
      <text>
        <r>
          <rPr>
            <b/>
            <sz val="12"/>
            <rFont val="宋体"/>
            <charset val="134"/>
          </rPr>
          <t>Administrator:</t>
        </r>
        <r>
          <rPr>
            <sz val="12"/>
            <rFont val="宋体"/>
            <charset val="134"/>
          </rPr>
          <t xml:space="preserve">
1003215 12/11 960pcs</t>
        </r>
      </text>
    </comment>
    <comment ref="R359" authorId="0">
      <text>
        <r>
          <rPr>
            <b/>
            <sz val="12"/>
            <rFont val="宋体"/>
            <charset val="134"/>
          </rPr>
          <t>Administrator:</t>
        </r>
        <r>
          <rPr>
            <sz val="12"/>
            <rFont val="宋体"/>
            <charset val="134"/>
          </rPr>
          <t xml:space="preserve">
1003217 12/11 2400pcs</t>
        </r>
      </text>
    </comment>
    <comment ref="R360" authorId="0">
      <text>
        <r>
          <rPr>
            <b/>
            <sz val="12"/>
            <rFont val="宋体"/>
            <charset val="134"/>
          </rPr>
          <t>Administrator:</t>
        </r>
        <r>
          <rPr>
            <sz val="12"/>
            <rFont val="宋体"/>
            <charset val="134"/>
          </rPr>
          <t xml:space="preserve">
1003181 12/17 5280pcs</t>
        </r>
      </text>
    </comment>
    <comment ref="R361" authorId="0">
      <text>
        <r>
          <rPr>
            <b/>
            <sz val="12"/>
            <rFont val="宋体"/>
            <charset val="134"/>
          </rPr>
          <t>Administrator:</t>
        </r>
        <r>
          <rPr>
            <sz val="12"/>
            <rFont val="宋体"/>
            <charset val="134"/>
          </rPr>
          <t xml:space="preserve">
1003181 12/17 2640pcs</t>
        </r>
      </text>
    </comment>
    <comment ref="R364" authorId="0">
      <text>
        <r>
          <rPr>
            <b/>
            <sz val="12"/>
            <rFont val="宋体"/>
            <charset val="134"/>
          </rPr>
          <t>Administrator:</t>
        </r>
        <r>
          <rPr>
            <sz val="12"/>
            <rFont val="宋体"/>
            <charset val="134"/>
          </rPr>
          <t xml:space="preserve">
1002182 12/25 5280 pcs</t>
        </r>
      </text>
    </comment>
    <comment ref="R365" authorId="0">
      <text>
        <r>
          <rPr>
            <b/>
            <sz val="12"/>
            <rFont val="宋体"/>
            <charset val="134"/>
          </rPr>
          <t>Administrator:</t>
        </r>
        <r>
          <rPr>
            <sz val="12"/>
            <rFont val="宋体"/>
            <charset val="134"/>
          </rPr>
          <t xml:space="preserve">
1002182 12/25 5280 pcs</t>
        </r>
      </text>
    </comment>
    <comment ref="R366" authorId="0">
      <text>
        <r>
          <rPr>
            <b/>
            <sz val="12"/>
            <rFont val="宋体"/>
            <charset val="134"/>
          </rPr>
          <t>Administrator:</t>
        </r>
        <r>
          <rPr>
            <sz val="12"/>
            <rFont val="宋体"/>
            <charset val="134"/>
          </rPr>
          <t xml:space="preserve">
1002182 12/25 5280 pcs</t>
        </r>
      </text>
    </comment>
    <comment ref="R367" authorId="0">
      <text>
        <r>
          <rPr>
            <b/>
            <sz val="12"/>
            <rFont val="宋体"/>
            <charset val="134"/>
          </rPr>
          <t>Administrator:</t>
        </r>
        <r>
          <rPr>
            <sz val="12"/>
            <rFont val="宋体"/>
            <charset val="134"/>
          </rPr>
          <t xml:space="preserve">
1002182 12/25 7920 pcs</t>
        </r>
      </text>
    </comment>
    <comment ref="R368" authorId="0">
      <text>
        <r>
          <rPr>
            <b/>
            <sz val="12"/>
            <rFont val="宋体"/>
            <charset val="134"/>
          </rPr>
          <t>Administrator:</t>
        </r>
        <r>
          <rPr>
            <sz val="12"/>
            <rFont val="宋体"/>
            <charset val="134"/>
          </rPr>
          <t xml:space="preserve">
1002182 12/25 7920 pcs</t>
        </r>
      </text>
    </comment>
    <comment ref="R369" authorId="0">
      <text>
        <r>
          <rPr>
            <b/>
            <sz val="12"/>
            <rFont val="宋体"/>
            <charset val="134"/>
          </rPr>
          <t>Administrator:</t>
        </r>
        <r>
          <rPr>
            <sz val="12"/>
            <rFont val="宋体"/>
            <charset val="134"/>
          </rPr>
          <t xml:space="preserve">
12/31 4512 PCS </t>
        </r>
      </text>
    </comment>
    <comment ref="T369" authorId="0">
      <text>
        <r>
          <rPr>
            <b/>
            <sz val="12"/>
            <rFont val="宋体"/>
            <charset val="134"/>
          </rPr>
          <t>Administrator:</t>
        </r>
        <r>
          <rPr>
            <sz val="12"/>
            <rFont val="宋体"/>
            <charset val="134"/>
          </rPr>
          <t xml:space="preserve">
12/26 上SSCC外箱贴纸 188 pcs</t>
        </r>
      </text>
    </comment>
    <comment ref="R370" authorId="0">
      <text>
        <r>
          <rPr>
            <b/>
            <sz val="12"/>
            <rFont val="宋体"/>
            <charset val="134"/>
          </rPr>
          <t>Administrator:</t>
        </r>
        <r>
          <rPr>
            <sz val="12"/>
            <rFont val="宋体"/>
            <charset val="134"/>
          </rPr>
          <t xml:space="preserve">
1001179 1/14 18480 PCS</t>
        </r>
      </text>
    </comment>
    <comment ref="T370" authorId="0">
      <text>
        <r>
          <rPr>
            <b/>
            <sz val="12"/>
            <rFont val="宋体"/>
            <charset val="134"/>
          </rPr>
          <t>Administrator:</t>
        </r>
        <r>
          <rPr>
            <sz val="12"/>
            <rFont val="宋体"/>
            <charset val="134"/>
          </rPr>
          <t xml:space="preserve">
12/29 上客供FFID贴纸 26400 pcs</t>
        </r>
      </text>
    </comment>
    <comment ref="R371" authorId="0">
      <text>
        <r>
          <rPr>
            <b/>
            <sz val="12"/>
            <rFont val="宋体"/>
            <charset val="134"/>
          </rPr>
          <t>Administrator:</t>
        </r>
        <r>
          <rPr>
            <sz val="12"/>
            <rFont val="宋体"/>
            <charset val="134"/>
          </rPr>
          <t xml:space="preserve">
1001179 1/14 7920 PCS</t>
        </r>
      </text>
    </comment>
    <comment ref="R372" authorId="0">
      <text>
        <r>
          <rPr>
            <b/>
            <sz val="12"/>
            <rFont val="宋体"/>
            <charset val="134"/>
          </rPr>
          <t>Administrator:</t>
        </r>
        <r>
          <rPr>
            <sz val="12"/>
            <rFont val="宋体"/>
            <charset val="134"/>
          </rPr>
          <t xml:space="preserve">
1001011 1/17 768 PCS</t>
        </r>
      </text>
    </comment>
    <comment ref="R373" authorId="0">
      <text>
        <r>
          <rPr>
            <b/>
            <sz val="12"/>
            <rFont val="宋体"/>
            <charset val="134"/>
          </rPr>
          <t>Administrator:</t>
        </r>
        <r>
          <rPr>
            <sz val="12"/>
            <rFont val="宋体"/>
            <charset val="134"/>
          </rPr>
          <t xml:space="preserve">
1001011 1/17 672 PCS</t>
        </r>
      </text>
    </comment>
    <comment ref="T373" authorId="0">
      <text>
        <r>
          <rPr>
            <b/>
            <sz val="12"/>
            <rFont val="宋体"/>
            <charset val="134"/>
          </rPr>
          <t>Administrator:</t>
        </r>
        <r>
          <rPr>
            <sz val="12"/>
            <rFont val="宋体"/>
            <charset val="134"/>
          </rPr>
          <t xml:space="preserve">
1/4 上进口商贴纸 672 pcs
    上EAN条码贴纸 672 pcs</t>
        </r>
      </text>
    </comment>
    <comment ref="R374" authorId="0">
      <text>
        <r>
          <rPr>
            <b/>
            <sz val="12"/>
            <rFont val="宋体"/>
            <charset val="134"/>
          </rPr>
          <t>Administrator:</t>
        </r>
        <r>
          <rPr>
            <sz val="12"/>
            <rFont val="宋体"/>
            <charset val="134"/>
          </rPr>
          <t xml:space="preserve">
1000998 1/17 3000 PCS</t>
        </r>
      </text>
    </comment>
    <comment ref="T374" authorId="0">
      <text>
        <r>
          <rPr>
            <b/>
            <sz val="12"/>
            <rFont val="宋体"/>
            <charset val="134"/>
          </rPr>
          <t>Administrator:</t>
        </r>
        <r>
          <rPr>
            <sz val="12"/>
            <rFont val="宋体"/>
            <charset val="134"/>
          </rPr>
          <t xml:space="preserve">
1/12 上SSCC外箱贴纸 125 pcs</t>
        </r>
      </text>
    </comment>
    <comment ref="R375" authorId="0">
      <text>
        <r>
          <rPr>
            <b/>
            <sz val="12"/>
            <rFont val="宋体"/>
            <charset val="134"/>
          </rPr>
          <t>Administrator:</t>
        </r>
        <r>
          <rPr>
            <sz val="12"/>
            <rFont val="宋体"/>
            <charset val="134"/>
          </rPr>
          <t xml:space="preserve">
1001282 1/27 1200 pcs</t>
        </r>
      </text>
    </comment>
    <comment ref="T375" authorId="0">
      <text>
        <r>
          <rPr>
            <b/>
            <sz val="12"/>
            <rFont val="宋体"/>
            <charset val="134"/>
          </rPr>
          <t>Administrator:</t>
        </r>
        <r>
          <rPr>
            <sz val="12"/>
            <rFont val="宋体"/>
            <charset val="134"/>
          </rPr>
          <t xml:space="preserve">
1/5 上进口商贴纸 1200 pcs
1/14 上正面英法贴纸 1200 pcs
     上背面英法贴纸 1200 pcs
     上吊牌贴纸 1200 pcs</t>
        </r>
      </text>
    </comment>
    <comment ref="R376" authorId="0">
      <text>
        <r>
          <rPr>
            <b/>
            <sz val="12"/>
            <rFont val="宋体"/>
            <charset val="134"/>
          </rPr>
          <t>Administrator:</t>
        </r>
        <r>
          <rPr>
            <sz val="12"/>
            <rFont val="宋体"/>
            <charset val="134"/>
          </rPr>
          <t xml:space="preserve">
1001122 1/31 1920 pcs</t>
        </r>
      </text>
    </comment>
    <comment ref="T376" authorId="0">
      <text>
        <r>
          <rPr>
            <b/>
            <sz val="12"/>
            <rFont val="宋体"/>
            <charset val="134"/>
          </rPr>
          <t>Administrator:</t>
        </r>
        <r>
          <rPr>
            <sz val="12"/>
            <rFont val="宋体"/>
            <charset val="134"/>
          </rPr>
          <t xml:space="preserve">
1/19 上baby upc贴纸 1920 pcs
     上PDQ贴纸 480 pcs</t>
        </r>
      </text>
    </comment>
    <comment ref="R377" authorId="0">
      <text>
        <r>
          <rPr>
            <b/>
            <sz val="12"/>
            <rFont val="宋体"/>
            <charset val="134"/>
          </rPr>
          <t>Administrator:</t>
        </r>
        <r>
          <rPr>
            <sz val="12"/>
            <rFont val="宋体"/>
            <charset val="134"/>
          </rPr>
          <t xml:space="preserve">
1001122 1/31 3000 pcs</t>
        </r>
      </text>
    </comment>
    <comment ref="T377" authorId="0">
      <text>
        <r>
          <rPr>
            <b/>
            <sz val="12"/>
            <rFont val="宋体"/>
            <charset val="134"/>
          </rPr>
          <t>Administrator:</t>
        </r>
        <r>
          <rPr>
            <sz val="12"/>
            <rFont val="宋体"/>
            <charset val="134"/>
          </rPr>
          <t xml:space="preserve">
1/22 上进口商贴纸 3000 pcs
1/19 上SSCC外箱贴纸 125 pcs</t>
        </r>
      </text>
    </comment>
    <comment ref="R378" authorId="0">
      <text>
        <r>
          <rPr>
            <b/>
            <sz val="12"/>
            <rFont val="宋体"/>
            <charset val="134"/>
          </rPr>
          <t>Administrator:</t>
        </r>
        <r>
          <rPr>
            <sz val="12"/>
            <rFont val="宋体"/>
            <charset val="134"/>
          </rPr>
          <t xml:space="preserve">
1001154 2/9 4032 PCS </t>
        </r>
      </text>
    </comment>
    <comment ref="T378" authorId="0">
      <text>
        <r>
          <rPr>
            <b/>
            <sz val="12"/>
            <rFont val="宋体"/>
            <charset val="134"/>
          </rPr>
          <t>Administrator:</t>
        </r>
        <r>
          <rPr>
            <sz val="12"/>
            <rFont val="宋体"/>
            <charset val="134"/>
          </rPr>
          <t xml:space="preserve">
2/3 上警语贴纸 4032 pcs</t>
        </r>
      </text>
    </comment>
    <comment ref="R379" authorId="0">
      <text>
        <r>
          <rPr>
            <b/>
            <sz val="12"/>
            <rFont val="宋体"/>
            <charset val="134"/>
          </rPr>
          <t>Administrator:</t>
        </r>
        <r>
          <rPr>
            <sz val="12"/>
            <rFont val="宋体"/>
            <charset val="134"/>
          </rPr>
          <t xml:space="preserve">
1001154 2/9 7920 PCS </t>
        </r>
      </text>
    </comment>
    <comment ref="T379" authorId="0">
      <text>
        <r>
          <rPr>
            <b/>
            <sz val="12"/>
            <rFont val="宋体"/>
            <charset val="134"/>
          </rPr>
          <t>Administrator:</t>
        </r>
        <r>
          <rPr>
            <sz val="12"/>
            <rFont val="宋体"/>
            <charset val="134"/>
          </rPr>
          <t xml:space="preserve">
1/28 上客供RFID贴纸 21600 pcs</t>
        </r>
      </text>
    </comment>
    <comment ref="R380" authorId="0">
      <text>
        <r>
          <rPr>
            <b/>
            <sz val="12"/>
            <rFont val="宋体"/>
            <charset val="134"/>
          </rPr>
          <t>Administrator:</t>
        </r>
        <r>
          <rPr>
            <sz val="12"/>
            <rFont val="宋体"/>
            <charset val="134"/>
          </rPr>
          <t xml:space="preserve">
1001154 2/9 2640 PCS </t>
        </r>
      </text>
    </comment>
    <comment ref="R381" authorId="0">
      <text>
        <r>
          <rPr>
            <b/>
            <sz val="12"/>
            <rFont val="宋体"/>
            <charset val="134"/>
          </rPr>
          <t>Administrator:</t>
        </r>
        <r>
          <rPr>
            <sz val="12"/>
            <rFont val="宋体"/>
            <charset val="134"/>
          </rPr>
          <t xml:space="preserve">
1001154 2/9 10560 PCS </t>
        </r>
      </text>
    </comment>
  </commentList>
</comments>
</file>

<file path=xl/comments3.xml><?xml version="1.0" encoding="utf-8"?>
<comments xmlns="http://schemas.openxmlformats.org/spreadsheetml/2006/main">
  <authors>
    <author>Administrator</author>
  </authors>
  <commentList>
    <comment ref="R153" authorId="0">
      <text>
        <r>
          <rPr>
            <b/>
            <sz val="12"/>
            <rFont val="宋体"/>
            <charset val="134"/>
          </rPr>
          <t>Administrator:</t>
        </r>
        <r>
          <rPr>
            <sz val="12"/>
            <rFont val="宋体"/>
            <charset val="134"/>
          </rPr>
          <t xml:space="preserve">
12/16 上UPC/进口商贴纸 384 pcs</t>
        </r>
      </text>
    </comment>
    <comment ref="R154" authorId="0">
      <text>
        <r>
          <rPr>
            <b/>
            <sz val="12"/>
            <rFont val="宋体"/>
            <charset val="134"/>
          </rPr>
          <t>Administrator:</t>
        </r>
        <r>
          <rPr>
            <sz val="12"/>
            <rFont val="宋体"/>
            <charset val="134"/>
          </rPr>
          <t xml:space="preserve">
12/16 上德语calout/德意荷警语 13008 pcs</t>
        </r>
      </text>
    </comment>
    <comment ref="R159" authorId="0">
      <text>
        <r>
          <rPr>
            <b/>
            <sz val="12"/>
            <rFont val="宋体"/>
            <charset val="134"/>
          </rPr>
          <t>Administrator:</t>
        </r>
        <r>
          <rPr>
            <sz val="12"/>
            <rFont val="宋体"/>
            <charset val="134"/>
          </rPr>
          <t xml:space="preserve">
12/22 上PDQ数量贴纸 7992 pcs
      上客版EAN条码贴纸A-H各 5328 pcs</t>
        </r>
      </text>
    </comment>
    <comment ref="R160" authorId="0">
      <text>
        <r>
          <rPr>
            <b/>
            <sz val="12"/>
            <rFont val="宋体"/>
            <charset val="134"/>
          </rPr>
          <t>Administrator:</t>
        </r>
        <r>
          <rPr>
            <sz val="12"/>
            <rFont val="宋体"/>
            <charset val="134"/>
          </rPr>
          <t xml:space="preserve">
12/10 上mother UPc贴纸 12480 pcs</t>
        </r>
      </text>
    </comment>
    <comment ref="R161" authorId="0">
      <text>
        <r>
          <rPr>
            <b/>
            <sz val="12"/>
            <rFont val="宋体"/>
            <charset val="134"/>
          </rPr>
          <t>Administrator:</t>
        </r>
        <r>
          <rPr>
            <sz val="12"/>
            <rFont val="宋体"/>
            <charset val="134"/>
          </rPr>
          <t xml:space="preserve">
12/16 上Mother EAN 条码/进口商贴纸 480 pcs</t>
        </r>
      </text>
    </comment>
    <comment ref="R163" authorId="0">
      <text>
        <r>
          <rPr>
            <b/>
            <sz val="12"/>
            <rFont val="宋体"/>
            <charset val="134"/>
          </rPr>
          <t>Administrator:</t>
        </r>
        <r>
          <rPr>
            <sz val="12"/>
            <rFont val="宋体"/>
            <charset val="134"/>
          </rPr>
          <t xml:space="preserve">
12/22 上PDQ数量贴纸 7992 pcs
      上客版EAN条码贴纸A-H各 5328 pcs</t>
        </r>
      </text>
    </comment>
    <comment ref="R164" authorId="0">
      <text>
        <r>
          <rPr>
            <b/>
            <sz val="12"/>
            <rFont val="宋体"/>
            <charset val="134"/>
          </rPr>
          <t>Administrator:</t>
        </r>
        <r>
          <rPr>
            <sz val="12"/>
            <rFont val="宋体"/>
            <charset val="134"/>
          </rPr>
          <t xml:space="preserve">
12/25 上PDQ数量贴纸 4800 pcs
      上客版EAN条码贴纸A-H各 3200 pcs</t>
        </r>
      </text>
    </comment>
    <comment ref="R165" authorId="0">
      <text>
        <r>
          <rPr>
            <b/>
            <sz val="12"/>
            <rFont val="宋体"/>
            <charset val="134"/>
          </rPr>
          <t>Administrator:</t>
        </r>
        <r>
          <rPr>
            <sz val="12"/>
            <rFont val="宋体"/>
            <charset val="134"/>
          </rPr>
          <t xml:space="preserve">
12/25 上mother UPC 4800 pcs</t>
        </r>
      </text>
    </comment>
    <comment ref="R166" authorId="0">
      <text>
        <r>
          <rPr>
            <b/>
            <sz val="12"/>
            <rFont val="宋体"/>
            <charset val="134"/>
          </rPr>
          <t>Administrator:</t>
        </r>
        <r>
          <rPr>
            <sz val="12"/>
            <rFont val="宋体"/>
            <charset val="134"/>
          </rPr>
          <t xml:space="preserve">
12/22 上EAN条码贴纸 1608 pcs
      上进口商贴纸 1608 pcs
 </t>
        </r>
      </text>
    </comment>
    <comment ref="R167" authorId="0">
      <text>
        <r>
          <rPr>
            <b/>
            <sz val="12"/>
            <rFont val="宋体"/>
            <charset val="134"/>
          </rPr>
          <t>Administrator:</t>
        </r>
        <r>
          <rPr>
            <sz val="12"/>
            <rFont val="宋体"/>
            <charset val="134"/>
          </rPr>
          <t xml:space="preserve">
12/25 上UPC 进口商贴纸 3072 pcs</t>
        </r>
      </text>
    </comment>
    <comment ref="R168" authorId="0">
      <text>
        <r>
          <rPr>
            <b/>
            <sz val="12"/>
            <rFont val="宋体"/>
            <charset val="134"/>
          </rPr>
          <t>Administrator:</t>
        </r>
        <r>
          <rPr>
            <sz val="12"/>
            <rFont val="宋体"/>
            <charset val="134"/>
          </rPr>
          <t xml:space="preserve">
12/30 上多语警语折叠贴 24624 pcs
      上mother EAN条码贴纸 20016 pcs</t>
        </r>
      </text>
    </comment>
    <comment ref="R169" authorId="0">
      <text>
        <r>
          <rPr>
            <b/>
            <sz val="12"/>
            <rFont val="宋体"/>
            <charset val="134"/>
          </rPr>
          <t>Administrator:</t>
        </r>
        <r>
          <rPr>
            <sz val="12"/>
            <rFont val="宋体"/>
            <charset val="134"/>
          </rPr>
          <t xml:space="preserve">
1/4 上进口商贴纸 2016 pcs
    上EAN条码贴纸 2016 pcs</t>
        </r>
      </text>
    </comment>
    <comment ref="R170" authorId="0">
      <text>
        <r>
          <rPr>
            <b/>
            <sz val="12"/>
            <rFont val="宋体"/>
            <charset val="134"/>
          </rPr>
          <t>Administrator:</t>
        </r>
        <r>
          <rPr>
            <sz val="12"/>
            <rFont val="宋体"/>
            <charset val="134"/>
          </rPr>
          <t xml:space="preserve">
12/30 上进口商贴纸 576 pcs
      上空白贴纸 576 pcs</t>
        </r>
      </text>
    </comment>
    <comment ref="R171" authorId="0">
      <text>
        <r>
          <rPr>
            <b/>
            <sz val="12"/>
            <rFont val="宋体"/>
            <charset val="134"/>
          </rPr>
          <t>Administrator:</t>
        </r>
        <r>
          <rPr>
            <sz val="12"/>
            <rFont val="宋体"/>
            <charset val="134"/>
          </rPr>
          <t xml:space="preserve">
12/29 上进口商贴纸 3000 pcs</t>
        </r>
      </text>
    </comment>
    <comment ref="R172" authorId="0">
      <text>
        <r>
          <rPr>
            <b/>
            <sz val="12"/>
            <rFont val="宋体"/>
            <charset val="134"/>
          </rPr>
          <t>Administrator:</t>
        </r>
        <r>
          <rPr>
            <sz val="12"/>
            <rFont val="宋体"/>
            <charset val="134"/>
          </rPr>
          <t xml:space="preserve">
12/30 上baby EAN条码A-H各 768 PCS</t>
        </r>
      </text>
    </comment>
    <comment ref="R173" authorId="0">
      <text>
        <r>
          <rPr>
            <b/>
            <sz val="12"/>
            <rFont val="宋体"/>
            <charset val="134"/>
          </rPr>
          <t>Administrator:</t>
        </r>
        <r>
          <rPr>
            <sz val="12"/>
            <rFont val="宋体"/>
            <charset val="134"/>
          </rPr>
          <t xml:space="preserve">
12/25 上PDQUPC 条码 600 pcs</t>
        </r>
      </text>
    </comment>
    <comment ref="R175" authorId="0">
      <text>
        <r>
          <rPr>
            <b/>
            <sz val="12"/>
            <rFont val="宋体"/>
            <charset val="134"/>
          </rPr>
          <t>Administrator:</t>
        </r>
        <r>
          <rPr>
            <sz val="12"/>
            <rFont val="宋体"/>
            <charset val="134"/>
          </rPr>
          <t xml:space="preserve">
1/5 上进口商贴纸 720 pcs</t>
        </r>
      </text>
    </comment>
    <comment ref="R177" authorId="0">
      <text>
        <r>
          <rPr>
            <b/>
            <sz val="12"/>
            <rFont val="宋体"/>
            <charset val="134"/>
          </rPr>
          <t>Administrator:</t>
        </r>
        <r>
          <rPr>
            <sz val="12"/>
            <rFont val="宋体"/>
            <charset val="134"/>
          </rPr>
          <t xml:space="preserve">
12/16 上mother UPC/进口商贴 8160 pcs</t>
        </r>
      </text>
    </comment>
    <comment ref="R179" authorId="0">
      <text>
        <r>
          <rPr>
            <b/>
            <sz val="12"/>
            <rFont val="宋体"/>
            <charset val="134"/>
          </rPr>
          <t>Administrator:</t>
        </r>
        <r>
          <rPr>
            <sz val="12"/>
            <rFont val="宋体"/>
            <charset val="134"/>
          </rPr>
          <t xml:space="preserve">
11/1 上进口商贴纸 768 pcs
     上EAN 条码贴纸 768 pcs
     上PDO进口商贴纸 192 pcs
     上外箱贴纸 16 pcs</t>
        </r>
      </text>
    </comment>
  </commentList>
</comments>
</file>

<file path=xl/comments4.xml><?xml version="1.0" encoding="utf-8"?>
<comments xmlns="http://schemas.openxmlformats.org/spreadsheetml/2006/main">
  <authors>
    <author>Administrator</author>
  </authors>
  <commentList>
    <comment ref="R50" authorId="0">
      <text>
        <r>
          <rPr>
            <b/>
            <sz val="12"/>
            <rFont val="宋体"/>
            <charset val="134"/>
          </rPr>
          <t>Administrator:</t>
        </r>
        <r>
          <rPr>
            <sz val="12"/>
            <rFont val="宋体"/>
            <charset val="134"/>
          </rPr>
          <t xml:space="preserve">
3000772 10/25 11520</t>
        </r>
      </text>
    </comment>
    <comment ref="R51" authorId="0">
      <text>
        <r>
          <rPr>
            <b/>
            <sz val="12"/>
            <rFont val="宋体"/>
            <charset val="134"/>
          </rPr>
          <t>Administrator:</t>
        </r>
        <r>
          <rPr>
            <sz val="12"/>
            <rFont val="宋体"/>
            <charset val="134"/>
          </rPr>
          <t xml:space="preserve">
3000755 10/21 4800
</t>
        </r>
      </text>
    </comment>
    <comment ref="R52" authorId="0">
      <text>
        <r>
          <rPr>
            <b/>
            <sz val="13"/>
            <rFont val="宋体"/>
            <charset val="134"/>
          </rPr>
          <t>Administrator:</t>
        </r>
        <r>
          <rPr>
            <sz val="13"/>
            <rFont val="宋体"/>
            <charset val="134"/>
          </rPr>
          <t xml:space="preserve">
5001097 10/30 4800</t>
        </r>
      </text>
    </comment>
    <comment ref="R53" authorId="0">
      <text>
        <r>
          <rPr>
            <b/>
            <sz val="12"/>
            <rFont val="宋体"/>
            <charset val="134"/>
          </rPr>
          <t>Administrator:</t>
        </r>
        <r>
          <rPr>
            <sz val="12"/>
            <rFont val="宋体"/>
            <charset val="134"/>
          </rPr>
          <t xml:space="preserve">
3000772 10/25 1440</t>
        </r>
      </text>
    </comment>
    <comment ref="R54" authorId="0">
      <text>
        <r>
          <rPr>
            <b/>
            <sz val="12"/>
            <rFont val="宋体"/>
            <charset val="134"/>
          </rPr>
          <t>Administrator:</t>
        </r>
        <r>
          <rPr>
            <sz val="12"/>
            <rFont val="宋体"/>
            <charset val="134"/>
          </rPr>
          <t xml:space="preserve">
3000772 10/25 3360</t>
        </r>
      </text>
    </comment>
    <comment ref="R55" authorId="0">
      <text>
        <r>
          <rPr>
            <b/>
            <sz val="12"/>
            <rFont val="宋体"/>
            <charset val="134"/>
          </rPr>
          <t>Administrator:</t>
        </r>
        <r>
          <rPr>
            <sz val="12"/>
            <rFont val="宋体"/>
            <charset val="134"/>
          </rPr>
          <t xml:space="preserve">
3000772 10/25 5400</t>
        </r>
      </text>
    </comment>
    <comment ref="R56" authorId="0">
      <text>
        <r>
          <rPr>
            <b/>
            <sz val="13"/>
            <rFont val="宋体"/>
            <charset val="134"/>
          </rPr>
          <t>Administrator:</t>
        </r>
        <r>
          <rPr>
            <sz val="13"/>
            <rFont val="宋体"/>
            <charset val="134"/>
          </rPr>
          <t xml:space="preserve">
5001098 10/31 786</t>
        </r>
      </text>
    </comment>
    <comment ref="R57" authorId="0">
      <text>
        <r>
          <rPr>
            <b/>
            <sz val="13"/>
            <rFont val="宋体"/>
            <charset val="134"/>
          </rPr>
          <t>Administrator:</t>
        </r>
        <r>
          <rPr>
            <sz val="13"/>
            <rFont val="宋体"/>
            <charset val="134"/>
          </rPr>
          <t xml:space="preserve">
5001098 10/31 792</t>
        </r>
      </text>
    </comment>
    <comment ref="R58" authorId="0">
      <text>
        <r>
          <rPr>
            <b/>
            <sz val="13"/>
            <rFont val="宋体"/>
            <charset val="134"/>
          </rPr>
          <t>Administrator:</t>
        </r>
        <r>
          <rPr>
            <sz val="13"/>
            <rFont val="宋体"/>
            <charset val="134"/>
          </rPr>
          <t xml:space="preserve">
5001098 10/31 798</t>
        </r>
      </text>
    </comment>
    <comment ref="R59" authorId="0">
      <text>
        <r>
          <rPr>
            <b/>
            <sz val="13"/>
            <rFont val="宋体"/>
            <charset val="134"/>
          </rPr>
          <t>Administrator:</t>
        </r>
        <r>
          <rPr>
            <sz val="13"/>
            <rFont val="宋体"/>
            <charset val="134"/>
          </rPr>
          <t xml:space="preserve">
5001098 10/31 678</t>
        </r>
      </text>
    </comment>
    <comment ref="R60" authorId="0">
      <text>
        <r>
          <rPr>
            <b/>
            <sz val="13"/>
            <rFont val="宋体"/>
            <charset val="134"/>
          </rPr>
          <t>Administrator:</t>
        </r>
        <r>
          <rPr>
            <sz val="13"/>
            <rFont val="宋体"/>
            <charset val="134"/>
          </rPr>
          <t xml:space="preserve">
5001098 10/31 2724
</t>
        </r>
      </text>
    </comment>
    <comment ref="R61" authorId="0">
      <text>
        <r>
          <rPr>
            <b/>
            <sz val="13"/>
            <rFont val="宋体"/>
            <charset val="134"/>
          </rPr>
          <t>Administrator:</t>
        </r>
        <r>
          <rPr>
            <sz val="13"/>
            <rFont val="宋体"/>
            <charset val="134"/>
          </rPr>
          <t xml:space="preserve">
5001098 10/31 390
</t>
        </r>
      </text>
    </comment>
    <comment ref="R62" authorId="0">
      <text>
        <r>
          <rPr>
            <b/>
            <sz val="13"/>
            <rFont val="宋体"/>
            <charset val="134"/>
          </rPr>
          <t>Administrator:</t>
        </r>
        <r>
          <rPr>
            <sz val="13"/>
            <rFont val="宋体"/>
            <charset val="134"/>
          </rPr>
          <t xml:space="preserve">
5001098 10/31 468</t>
        </r>
      </text>
    </comment>
    <comment ref="R63" authorId="0">
      <text>
        <r>
          <rPr>
            <b/>
            <sz val="13"/>
            <rFont val="宋体"/>
            <charset val="134"/>
          </rPr>
          <t>Administrator:</t>
        </r>
        <r>
          <rPr>
            <sz val="13"/>
            <rFont val="宋体"/>
            <charset val="134"/>
          </rPr>
          <t xml:space="preserve">
5001099 10/31 486</t>
        </r>
      </text>
    </comment>
    <comment ref="R64" authorId="0">
      <text>
        <r>
          <rPr>
            <b/>
            <sz val="13"/>
            <rFont val="宋体"/>
            <charset val="134"/>
          </rPr>
          <t>Administrator:</t>
        </r>
        <r>
          <rPr>
            <sz val="13"/>
            <rFont val="宋体"/>
            <charset val="134"/>
          </rPr>
          <t xml:space="preserve">
5001099 10/31 1368</t>
        </r>
      </text>
    </comment>
    <comment ref="R65" authorId="0">
      <text>
        <r>
          <rPr>
            <b/>
            <sz val="13"/>
            <rFont val="宋体"/>
            <charset val="134"/>
          </rPr>
          <t>Administrator:</t>
        </r>
        <r>
          <rPr>
            <sz val="13"/>
            <rFont val="宋体"/>
            <charset val="134"/>
          </rPr>
          <t xml:space="preserve">
5001099 10/31 1068</t>
        </r>
      </text>
    </comment>
    <comment ref="R66" authorId="0">
      <text>
        <r>
          <rPr>
            <b/>
            <sz val="13"/>
            <rFont val="宋体"/>
            <charset val="134"/>
          </rPr>
          <t>Administrator:</t>
        </r>
        <r>
          <rPr>
            <sz val="13"/>
            <rFont val="宋体"/>
            <charset val="134"/>
          </rPr>
          <t xml:space="preserve">
5001099 10/31 2712</t>
        </r>
      </text>
    </comment>
    <comment ref="R67" authorId="0">
      <text>
        <r>
          <rPr>
            <b/>
            <sz val="13"/>
            <rFont val="宋体"/>
            <charset val="134"/>
          </rPr>
          <t>Administrator:</t>
        </r>
        <r>
          <rPr>
            <sz val="13"/>
            <rFont val="宋体"/>
            <charset val="134"/>
          </rPr>
          <t xml:space="preserve">
5001099 10/31 738</t>
        </r>
      </text>
    </comment>
    <comment ref="R68" authorId="0">
      <text>
        <r>
          <rPr>
            <b/>
            <sz val="13"/>
            <rFont val="宋体"/>
            <charset val="134"/>
          </rPr>
          <t>Administrator:</t>
        </r>
        <r>
          <rPr>
            <sz val="13"/>
            <rFont val="宋体"/>
            <charset val="134"/>
          </rPr>
          <t xml:space="preserve">
5001099 10/31 594</t>
        </r>
      </text>
    </comment>
    <comment ref="R69" authorId="0">
      <text>
        <r>
          <rPr>
            <b/>
            <sz val="13"/>
            <rFont val="宋体"/>
            <charset val="134"/>
          </rPr>
          <t>Administrator:</t>
        </r>
        <r>
          <rPr>
            <sz val="13"/>
            <rFont val="宋体"/>
            <charset val="134"/>
          </rPr>
          <t xml:space="preserve">
5001102 11/1 1728</t>
        </r>
      </text>
    </comment>
    <comment ref="R70" authorId="0">
      <text>
        <r>
          <rPr>
            <b/>
            <sz val="13"/>
            <rFont val="宋体"/>
            <charset val="134"/>
          </rPr>
          <t>Administrator:</t>
        </r>
        <r>
          <rPr>
            <sz val="13"/>
            <rFont val="宋体"/>
            <charset val="134"/>
          </rPr>
          <t xml:space="preserve">
5001102 11/1 1728</t>
        </r>
      </text>
    </comment>
    <comment ref="R71" authorId="0">
      <text>
        <r>
          <rPr>
            <b/>
            <sz val="13"/>
            <rFont val="宋体"/>
            <charset val="134"/>
          </rPr>
          <t>Administrator:</t>
        </r>
        <r>
          <rPr>
            <sz val="13"/>
            <rFont val="宋体"/>
            <charset val="134"/>
          </rPr>
          <t xml:space="preserve">
5001102 11/1 792</t>
        </r>
      </text>
    </comment>
    <comment ref="R72" authorId="0">
      <text>
        <r>
          <rPr>
            <b/>
            <sz val="13"/>
            <rFont val="宋体"/>
            <charset val="134"/>
          </rPr>
          <t>Administrator:</t>
        </r>
        <r>
          <rPr>
            <sz val="13"/>
            <rFont val="宋体"/>
            <charset val="134"/>
          </rPr>
          <t xml:space="preserve">
5001102 11/1 768</t>
        </r>
      </text>
    </comment>
    <comment ref="R73" authorId="0">
      <text>
        <r>
          <rPr>
            <b/>
            <sz val="13"/>
            <rFont val="宋体"/>
            <charset val="134"/>
          </rPr>
          <t>Administrator:</t>
        </r>
        <r>
          <rPr>
            <sz val="13"/>
            <rFont val="宋体"/>
            <charset val="134"/>
          </rPr>
          <t xml:space="preserve">
5001102 11/1 768</t>
        </r>
      </text>
    </comment>
    <comment ref="R74" authorId="0">
      <text>
        <r>
          <rPr>
            <b/>
            <sz val="13"/>
            <rFont val="宋体"/>
            <charset val="134"/>
          </rPr>
          <t>Administrator:</t>
        </r>
        <r>
          <rPr>
            <sz val="13"/>
            <rFont val="宋体"/>
            <charset val="134"/>
          </rPr>
          <t xml:space="preserve">
5001102 11/1 2400</t>
        </r>
      </text>
    </comment>
    <comment ref="R75" authorId="0">
      <text>
        <r>
          <rPr>
            <b/>
            <sz val="13"/>
            <rFont val="宋体"/>
            <charset val="134"/>
          </rPr>
          <t>Administrator:</t>
        </r>
        <r>
          <rPr>
            <sz val="13"/>
            <rFont val="宋体"/>
            <charset val="134"/>
          </rPr>
          <t xml:space="preserve">
5001123 11/3 144
5001125 11/4 15744
5001129 11/4 144</t>
        </r>
      </text>
    </comment>
    <comment ref="R76" authorId="0">
      <text>
        <r>
          <rPr>
            <b/>
            <sz val="13"/>
            <rFont val="宋体"/>
            <charset val="134"/>
          </rPr>
          <t>Administrator:</t>
        </r>
        <r>
          <rPr>
            <sz val="13"/>
            <rFont val="宋体"/>
            <charset val="134"/>
          </rPr>
          <t xml:space="preserve">
5001123 11/3 144
5001125 11/4 10848
5001129 11/4 48</t>
        </r>
      </text>
    </comment>
    <comment ref="R77" authorId="0">
      <text>
        <r>
          <rPr>
            <b/>
            <sz val="13"/>
            <rFont val="宋体"/>
            <charset val="134"/>
          </rPr>
          <t>Administrator:</t>
        </r>
        <r>
          <rPr>
            <sz val="13"/>
            <rFont val="宋体"/>
            <charset val="134"/>
          </rPr>
          <t xml:space="preserve">
5001123 11/3 96
5001125 11/4 8544
5001129 11/4 384</t>
        </r>
      </text>
    </comment>
    <comment ref="R78" authorId="0">
      <text>
        <r>
          <rPr>
            <b/>
            <sz val="13"/>
            <rFont val="宋体"/>
            <charset val="134"/>
          </rPr>
          <t>Administrator:</t>
        </r>
        <r>
          <rPr>
            <sz val="13"/>
            <rFont val="宋体"/>
            <charset val="134"/>
          </rPr>
          <t xml:space="preserve">
5001123 11/3 96
5001125 11/4 9696
5001129 11/4 240</t>
        </r>
      </text>
    </comment>
    <comment ref="R79" authorId="0">
      <text>
        <r>
          <rPr>
            <b/>
            <sz val="13"/>
            <rFont val="宋体"/>
            <charset val="134"/>
          </rPr>
          <t>Administrator:</t>
        </r>
        <r>
          <rPr>
            <sz val="13"/>
            <rFont val="宋体"/>
            <charset val="134"/>
          </rPr>
          <t xml:space="preserve">
5001123 11/3 96
5001174 11/5 8736</t>
        </r>
      </text>
    </comment>
    <comment ref="R80" authorId="0">
      <text>
        <r>
          <rPr>
            <b/>
            <sz val="14"/>
            <rFont val="宋体"/>
            <charset val="134"/>
          </rPr>
          <t>Administrator:</t>
        </r>
        <r>
          <rPr>
            <sz val="14"/>
            <rFont val="宋体"/>
            <charset val="134"/>
          </rPr>
          <t xml:space="preserve">
5001130 11/4 3360</t>
        </r>
      </text>
    </comment>
    <comment ref="R81" authorId="0">
      <text>
        <r>
          <rPr>
            <b/>
            <sz val="14"/>
            <rFont val="宋体"/>
            <charset val="134"/>
          </rPr>
          <t>Administrator:</t>
        </r>
        <r>
          <rPr>
            <sz val="14"/>
            <rFont val="宋体"/>
            <charset val="134"/>
          </rPr>
          <t xml:space="preserve">
5001130 11/4 2040</t>
        </r>
      </text>
    </comment>
    <comment ref="R82" authorId="0">
      <text>
        <r>
          <rPr>
            <b/>
            <sz val="14"/>
            <rFont val="宋体"/>
            <charset val="134"/>
          </rPr>
          <t>Administrator:</t>
        </r>
        <r>
          <rPr>
            <sz val="14"/>
            <rFont val="宋体"/>
            <charset val="134"/>
          </rPr>
          <t xml:space="preserve">
5001125 11/4 960</t>
        </r>
      </text>
    </comment>
    <comment ref="R83" authorId="0">
      <text>
        <r>
          <rPr>
            <b/>
            <sz val="13"/>
            <rFont val="宋体"/>
            <charset val="134"/>
          </rPr>
          <t>Administrator:</t>
        </r>
        <r>
          <rPr>
            <sz val="13"/>
            <rFont val="宋体"/>
            <charset val="134"/>
          </rPr>
          <t xml:space="preserve">
5001103 11/1 288</t>
        </r>
      </text>
    </comment>
    <comment ref="R84" authorId="0">
      <text>
        <r>
          <rPr>
            <b/>
            <sz val="14"/>
            <rFont val="宋体"/>
            <charset val="134"/>
          </rPr>
          <t>Administrator:</t>
        </r>
        <r>
          <rPr>
            <sz val="14"/>
            <rFont val="宋体"/>
            <charset val="134"/>
          </rPr>
          <t xml:space="preserve">
5001129 11/4 3072</t>
        </r>
      </text>
    </comment>
    <comment ref="R85" authorId="0">
      <text>
        <r>
          <rPr>
            <b/>
            <sz val="14"/>
            <rFont val="宋体"/>
            <charset val="134"/>
          </rPr>
          <t>Administrator:</t>
        </r>
        <r>
          <rPr>
            <sz val="14"/>
            <rFont val="宋体"/>
            <charset val="134"/>
          </rPr>
          <t xml:space="preserve">
5001129 11/4 7200</t>
        </r>
      </text>
    </comment>
    <comment ref="R86" authorId="0">
      <text>
        <r>
          <rPr>
            <b/>
            <sz val="14"/>
            <rFont val="宋体"/>
            <charset val="134"/>
          </rPr>
          <t>Administrator:</t>
        </r>
        <r>
          <rPr>
            <sz val="14"/>
            <rFont val="宋体"/>
            <charset val="134"/>
          </rPr>
          <t xml:space="preserve">
5001197 11/14 13536</t>
        </r>
      </text>
    </comment>
    <comment ref="R87" authorId="0">
      <text>
        <r>
          <rPr>
            <b/>
            <sz val="14"/>
            <rFont val="宋体"/>
            <charset val="134"/>
          </rPr>
          <t>Administrator:</t>
        </r>
        <r>
          <rPr>
            <sz val="14"/>
            <rFont val="宋体"/>
            <charset val="134"/>
          </rPr>
          <t xml:space="preserve">
5001197 11/14 1728</t>
        </r>
      </text>
    </comment>
    <comment ref="R88" authorId="0">
      <text>
        <r>
          <rPr>
            <b/>
            <sz val="14"/>
            <rFont val="宋体"/>
            <charset val="134"/>
          </rPr>
          <t>Administrator:</t>
        </r>
        <r>
          <rPr>
            <sz val="14"/>
            <rFont val="宋体"/>
            <charset val="134"/>
          </rPr>
          <t xml:space="preserve">
5001209 11/19 1248</t>
        </r>
      </text>
    </comment>
    <comment ref="R89" authorId="0">
      <text>
        <r>
          <rPr>
            <b/>
            <sz val="14"/>
            <rFont val="宋体"/>
            <charset val="134"/>
          </rPr>
          <t>Administrator:</t>
        </r>
        <r>
          <rPr>
            <sz val="14"/>
            <rFont val="宋体"/>
            <charset val="134"/>
          </rPr>
          <t xml:space="preserve">
5001209 11/19 3282</t>
        </r>
      </text>
    </comment>
    <comment ref="R90" authorId="0">
      <text>
        <r>
          <rPr>
            <b/>
            <sz val="14"/>
            <rFont val="宋体"/>
            <charset val="134"/>
          </rPr>
          <t>Administrator:</t>
        </r>
        <r>
          <rPr>
            <sz val="14"/>
            <rFont val="宋体"/>
            <charset val="134"/>
          </rPr>
          <t xml:space="preserve">
5001209 11/19 1272</t>
        </r>
      </text>
    </comment>
    <comment ref="R91" authorId="0">
      <text>
        <r>
          <rPr>
            <b/>
            <sz val="14"/>
            <rFont val="宋体"/>
            <charset val="134"/>
          </rPr>
          <t>Administrator:</t>
        </r>
        <r>
          <rPr>
            <sz val="14"/>
            <rFont val="宋体"/>
            <charset val="134"/>
          </rPr>
          <t xml:space="preserve">
5001231 11/26 3648</t>
        </r>
      </text>
    </comment>
    <comment ref="R92" authorId="0">
      <text>
        <r>
          <rPr>
            <b/>
            <sz val="14"/>
            <rFont val="宋体"/>
            <charset val="134"/>
          </rPr>
          <t>Administrator:</t>
        </r>
        <r>
          <rPr>
            <sz val="14"/>
            <rFont val="宋体"/>
            <charset val="134"/>
          </rPr>
          <t xml:space="preserve">
5001205 11/18 7872
5001204 11/18 25152</t>
        </r>
      </text>
    </comment>
    <comment ref="R93" authorId="0">
      <text>
        <r>
          <rPr>
            <b/>
            <sz val="14"/>
            <rFont val="宋体"/>
            <charset val="134"/>
          </rPr>
          <t>Administrator:</t>
        </r>
        <r>
          <rPr>
            <sz val="14"/>
            <rFont val="宋体"/>
            <charset val="134"/>
          </rPr>
          <t xml:space="preserve">
5001205 11/18 33024</t>
        </r>
      </text>
    </comment>
    <comment ref="R94" authorId="0">
      <text>
        <r>
          <rPr>
            <b/>
            <sz val="14"/>
            <rFont val="宋体"/>
            <charset val="134"/>
          </rPr>
          <t>Administrator:</t>
        </r>
        <r>
          <rPr>
            <sz val="14"/>
            <rFont val="宋体"/>
            <charset val="134"/>
          </rPr>
          <t xml:space="preserve">
5001204 11/18 33024</t>
        </r>
      </text>
    </comment>
    <comment ref="R95" authorId="0">
      <text>
        <r>
          <rPr>
            <b/>
            <sz val="14"/>
            <rFont val="宋体"/>
            <charset val="134"/>
          </rPr>
          <t>Administrator:</t>
        </r>
        <r>
          <rPr>
            <sz val="14"/>
            <rFont val="宋体"/>
            <charset val="134"/>
          </rPr>
          <t xml:space="preserve">
5001204 11/18 30048</t>
        </r>
      </text>
    </comment>
    <comment ref="R96" authorId="0">
      <text>
        <r>
          <rPr>
            <b/>
            <sz val="14"/>
            <rFont val="宋体"/>
            <charset val="134"/>
          </rPr>
          <t>Administrator:</t>
        </r>
        <r>
          <rPr>
            <sz val="14"/>
            <rFont val="宋体"/>
            <charset val="134"/>
          </rPr>
          <t xml:space="preserve">
5001206 11/18 11232
5001205 11/18 18816</t>
        </r>
      </text>
    </comment>
    <comment ref="R97" authorId="0">
      <text>
        <r>
          <rPr>
            <b/>
            <sz val="14"/>
            <rFont val="宋体"/>
            <charset val="134"/>
          </rPr>
          <t>Administrator:</t>
        </r>
        <r>
          <rPr>
            <sz val="14"/>
            <rFont val="宋体"/>
            <charset val="134"/>
          </rPr>
          <t xml:space="preserve">
5001225 11/20 648</t>
        </r>
      </text>
    </comment>
    <comment ref="R98" authorId="0">
      <text>
        <r>
          <rPr>
            <b/>
            <sz val="14"/>
            <rFont val="宋体"/>
            <charset val="134"/>
          </rPr>
          <t>Administrator:</t>
        </r>
        <r>
          <rPr>
            <sz val="14"/>
            <rFont val="宋体"/>
            <charset val="134"/>
          </rPr>
          <t xml:space="preserve">
5001226 11/24 336</t>
        </r>
      </text>
    </comment>
    <comment ref="R99" authorId="0">
      <text>
        <r>
          <rPr>
            <b/>
            <sz val="14"/>
            <rFont val="宋体"/>
            <charset val="134"/>
          </rPr>
          <t>Administrator:</t>
        </r>
        <r>
          <rPr>
            <sz val="14"/>
            <rFont val="宋体"/>
            <charset val="134"/>
          </rPr>
          <t xml:space="preserve">
5001231 11/26 1152</t>
        </r>
      </text>
    </comment>
    <comment ref="R100" authorId="0">
      <text>
        <r>
          <rPr>
            <b/>
            <sz val="14"/>
            <rFont val="宋体"/>
            <charset val="134"/>
          </rPr>
          <t>Administrator:</t>
        </r>
        <r>
          <rPr>
            <sz val="14"/>
            <rFont val="宋体"/>
            <charset val="134"/>
          </rPr>
          <t xml:space="preserve">
5001231 11/26 9000</t>
        </r>
      </text>
    </comment>
    <comment ref="R101" authorId="0">
      <text>
        <r>
          <rPr>
            <b/>
            <sz val="14"/>
            <rFont val="宋体"/>
            <charset val="134"/>
          </rPr>
          <t>Administrator:</t>
        </r>
        <r>
          <rPr>
            <sz val="14"/>
            <rFont val="宋体"/>
            <charset val="134"/>
          </rPr>
          <t xml:space="preserve">
5001231 11/26 2016</t>
        </r>
      </text>
    </comment>
    <comment ref="R102" authorId="0">
      <text>
        <r>
          <rPr>
            <b/>
            <sz val="14"/>
            <rFont val="宋体"/>
            <charset val="134"/>
          </rPr>
          <t>Administrator:</t>
        </r>
        <r>
          <rPr>
            <sz val="14"/>
            <rFont val="宋体"/>
            <charset val="134"/>
          </rPr>
          <t xml:space="preserve">
5001231 11/26 1440</t>
        </r>
      </text>
    </comment>
    <comment ref="R103" authorId="0">
      <text>
        <r>
          <rPr>
            <b/>
            <sz val="14"/>
            <rFont val="宋体"/>
            <charset val="134"/>
          </rPr>
          <t>Administrator:</t>
        </r>
        <r>
          <rPr>
            <sz val="14"/>
            <rFont val="宋体"/>
            <charset val="134"/>
          </rPr>
          <t xml:space="preserve">
5001226 11/24 216</t>
        </r>
      </text>
    </comment>
    <comment ref="R104" authorId="0">
      <text>
        <r>
          <rPr>
            <b/>
            <sz val="14"/>
            <rFont val="宋体"/>
            <charset val="134"/>
          </rPr>
          <t>Administrator:</t>
        </r>
        <r>
          <rPr>
            <sz val="14"/>
            <rFont val="宋体"/>
            <charset val="134"/>
          </rPr>
          <t xml:space="preserve">
5001232 11/26 5568</t>
        </r>
      </text>
    </comment>
    <comment ref="R105" authorId="0">
      <text>
        <r>
          <rPr>
            <b/>
            <sz val="14"/>
            <rFont val="宋体"/>
            <charset val="134"/>
          </rPr>
          <t>Administrator:</t>
        </r>
        <r>
          <rPr>
            <sz val="14"/>
            <rFont val="宋体"/>
            <charset val="134"/>
          </rPr>
          <t xml:space="preserve">
5001233 11/26 1728</t>
        </r>
      </text>
    </comment>
    <comment ref="R106" authorId="0">
      <text>
        <r>
          <rPr>
            <b/>
            <sz val="14"/>
            <rFont val="宋体"/>
            <charset val="134"/>
          </rPr>
          <t>Administrator:</t>
        </r>
        <r>
          <rPr>
            <sz val="14"/>
            <rFont val="宋体"/>
            <charset val="134"/>
          </rPr>
          <t xml:space="preserve">
5001231 11/26 312</t>
        </r>
      </text>
    </comment>
    <comment ref="R107" authorId="0">
      <text>
        <r>
          <rPr>
            <b/>
            <sz val="14"/>
            <rFont val="宋体"/>
            <charset val="134"/>
          </rPr>
          <t>Administrator:</t>
        </r>
        <r>
          <rPr>
            <sz val="14"/>
            <rFont val="宋体"/>
            <charset val="134"/>
          </rPr>
          <t xml:space="preserve">
5001232 11/26 3600</t>
        </r>
      </text>
    </comment>
    <comment ref="R108" authorId="0">
      <text>
        <r>
          <rPr>
            <b/>
            <sz val="14"/>
            <rFont val="宋体"/>
            <charset val="134"/>
          </rPr>
          <t>Administrator:</t>
        </r>
        <r>
          <rPr>
            <sz val="14"/>
            <rFont val="宋体"/>
            <charset val="134"/>
          </rPr>
          <t xml:space="preserve">
5001232 11/26 5520</t>
        </r>
      </text>
    </comment>
    <comment ref="R109" authorId="0">
      <text>
        <r>
          <rPr>
            <b/>
            <sz val="14"/>
            <rFont val="宋体"/>
            <charset val="134"/>
          </rPr>
          <t>Administrator:</t>
        </r>
        <r>
          <rPr>
            <sz val="14"/>
            <rFont val="宋体"/>
            <charset val="134"/>
          </rPr>
          <t xml:space="preserve">
5001232 11/26 3720
5001235 11/27 24</t>
        </r>
      </text>
    </comment>
    <comment ref="R110" authorId="0">
      <text>
        <r>
          <rPr>
            <b/>
            <sz val="14"/>
            <rFont val="宋体"/>
            <charset val="134"/>
          </rPr>
          <t>Administrator:</t>
        </r>
        <r>
          <rPr>
            <sz val="14"/>
            <rFont val="宋体"/>
            <charset val="134"/>
          </rPr>
          <t xml:space="preserve">
5001232 11/26 5088</t>
        </r>
      </text>
    </comment>
    <comment ref="R111" authorId="0">
      <text>
        <r>
          <rPr>
            <b/>
            <sz val="14"/>
            <rFont val="宋体"/>
            <charset val="134"/>
          </rPr>
          <t>Administrator:</t>
        </r>
        <r>
          <rPr>
            <sz val="14"/>
            <rFont val="宋体"/>
            <charset val="134"/>
          </rPr>
          <t xml:space="preserve">
5001235 11/27 4032</t>
        </r>
      </text>
    </comment>
    <comment ref="R112" authorId="0">
      <text>
        <r>
          <rPr>
            <b/>
            <sz val="14"/>
            <rFont val="宋体"/>
            <charset val="134"/>
          </rPr>
          <t>Administrator:</t>
        </r>
        <r>
          <rPr>
            <sz val="14"/>
            <rFont val="宋体"/>
            <charset val="134"/>
          </rPr>
          <t xml:space="preserve">
5001232 11/26 2592</t>
        </r>
      </text>
    </comment>
    <comment ref="R113" authorId="0">
      <text>
        <r>
          <rPr>
            <b/>
            <sz val="14"/>
            <rFont val="宋体"/>
            <charset val="134"/>
          </rPr>
          <t>Administrator:</t>
        </r>
        <r>
          <rPr>
            <sz val="14"/>
            <rFont val="宋体"/>
            <charset val="134"/>
          </rPr>
          <t xml:space="preserve">
5001232 11/26 1728</t>
        </r>
      </text>
    </comment>
    <comment ref="R114" authorId="0">
      <text>
        <r>
          <rPr>
            <b/>
            <sz val="14"/>
            <rFont val="宋体"/>
            <charset val="134"/>
          </rPr>
          <t>Administrator:</t>
        </r>
        <r>
          <rPr>
            <sz val="14"/>
            <rFont val="宋体"/>
            <charset val="134"/>
          </rPr>
          <t xml:space="preserve">
5001238 11/28 576
</t>
        </r>
      </text>
    </comment>
    <comment ref="R115" authorId="0">
      <text>
        <r>
          <rPr>
            <b/>
            <sz val="14"/>
            <rFont val="宋体"/>
            <charset val="134"/>
          </rPr>
          <t>Administrator:</t>
        </r>
        <r>
          <rPr>
            <sz val="14"/>
            <rFont val="宋体"/>
            <charset val="134"/>
          </rPr>
          <t xml:space="preserve">
5001238 11/28 480</t>
        </r>
      </text>
    </comment>
    <comment ref="R116" authorId="0">
      <text>
        <r>
          <rPr>
            <b/>
            <sz val="14"/>
            <rFont val="宋体"/>
            <charset val="134"/>
          </rPr>
          <t>Administrator:</t>
        </r>
        <r>
          <rPr>
            <sz val="14"/>
            <rFont val="宋体"/>
            <charset val="134"/>
          </rPr>
          <t xml:space="preserve">
5001240 12/1 2400</t>
        </r>
      </text>
    </comment>
    <comment ref="R117" authorId="0">
      <text>
        <r>
          <rPr>
            <b/>
            <sz val="14"/>
            <rFont val="宋体"/>
            <charset val="134"/>
          </rPr>
          <t>Administrator:</t>
        </r>
        <r>
          <rPr>
            <sz val="14"/>
            <rFont val="宋体"/>
            <charset val="134"/>
          </rPr>
          <t xml:space="preserve">
5001241 12/2 180000</t>
        </r>
      </text>
    </comment>
    <comment ref="R118" authorId="0">
      <text>
        <r>
          <rPr>
            <b/>
            <sz val="14"/>
            <rFont val="宋体"/>
            <charset val="134"/>
          </rPr>
          <t>Administrator:</t>
        </r>
        <r>
          <rPr>
            <sz val="14"/>
            <rFont val="宋体"/>
            <charset val="134"/>
          </rPr>
          <t xml:space="preserve">
5001244 12/3 1400</t>
        </r>
      </text>
    </comment>
    <comment ref="R119" authorId="0">
      <text>
        <r>
          <rPr>
            <b/>
            <sz val="14"/>
            <rFont val="宋体"/>
            <charset val="134"/>
          </rPr>
          <t>Administrator:</t>
        </r>
        <r>
          <rPr>
            <sz val="14"/>
            <rFont val="宋体"/>
            <charset val="134"/>
          </rPr>
          <t xml:space="preserve">
5001246 12/4 8640</t>
        </r>
      </text>
    </comment>
    <comment ref="R120" authorId="0">
      <text>
        <r>
          <rPr>
            <b/>
            <sz val="14"/>
            <rFont val="宋体"/>
            <charset val="134"/>
          </rPr>
          <t>Administrator:</t>
        </r>
        <r>
          <rPr>
            <sz val="14"/>
            <rFont val="宋体"/>
            <charset val="134"/>
          </rPr>
          <t xml:space="preserve">
5001244 12/3 4800</t>
        </r>
      </text>
    </comment>
    <comment ref="R121" authorId="0">
      <text>
        <r>
          <rPr>
            <b/>
            <sz val="14"/>
            <rFont val="宋体"/>
            <charset val="134"/>
          </rPr>
          <t>Administrator:</t>
        </r>
        <r>
          <rPr>
            <sz val="14"/>
            <rFont val="宋体"/>
            <charset val="134"/>
          </rPr>
          <t xml:space="preserve">
5001244 12/3 336</t>
        </r>
      </text>
    </comment>
    <comment ref="R122" authorId="0">
      <text>
        <r>
          <rPr>
            <b/>
            <sz val="14"/>
            <rFont val="宋体"/>
            <charset val="134"/>
          </rPr>
          <t>Administrator:</t>
        </r>
        <r>
          <rPr>
            <sz val="14"/>
            <rFont val="宋体"/>
            <charset val="134"/>
          </rPr>
          <t xml:space="preserve">
5001244 12/3 312</t>
        </r>
      </text>
    </comment>
    <comment ref="R123" authorId="0">
      <text>
        <r>
          <rPr>
            <b/>
            <sz val="14"/>
            <rFont val="宋体"/>
            <charset val="134"/>
          </rPr>
          <t>Administrator:</t>
        </r>
        <r>
          <rPr>
            <sz val="14"/>
            <rFont val="宋体"/>
            <charset val="134"/>
          </rPr>
          <t xml:space="preserve">
5001244 12/3 288</t>
        </r>
      </text>
    </comment>
    <comment ref="R124" authorId="0">
      <text>
        <r>
          <rPr>
            <b/>
            <sz val="14"/>
            <rFont val="宋体"/>
            <charset val="134"/>
          </rPr>
          <t>Administrator:</t>
        </r>
        <r>
          <rPr>
            <sz val="14"/>
            <rFont val="宋体"/>
            <charset val="134"/>
          </rPr>
          <t xml:space="preserve">
5001244 12/3 144</t>
        </r>
      </text>
    </comment>
    <comment ref="R125" authorId="0">
      <text>
        <r>
          <rPr>
            <b/>
            <sz val="14"/>
            <rFont val="宋体"/>
            <charset val="134"/>
          </rPr>
          <t>Administrator:</t>
        </r>
        <r>
          <rPr>
            <sz val="14"/>
            <rFont val="宋体"/>
            <charset val="134"/>
          </rPr>
          <t xml:space="preserve">
5001244 12/3 264</t>
        </r>
      </text>
    </comment>
    <comment ref="R126" authorId="0">
      <text>
        <r>
          <rPr>
            <b/>
            <sz val="12"/>
            <rFont val="宋体"/>
            <charset val="134"/>
          </rPr>
          <t>Administrator:</t>
        </r>
        <r>
          <rPr>
            <sz val="12"/>
            <rFont val="宋体"/>
            <charset val="134"/>
          </rPr>
          <t xml:space="preserve">
5001258 12/8 2496</t>
        </r>
      </text>
    </comment>
    <comment ref="R127" authorId="0">
      <text>
        <r>
          <rPr>
            <b/>
            <sz val="12"/>
            <rFont val="宋体"/>
            <charset val="134"/>
          </rPr>
          <t>Administrator:</t>
        </r>
        <r>
          <rPr>
            <sz val="12"/>
            <rFont val="宋体"/>
            <charset val="134"/>
          </rPr>
          <t xml:space="preserve">
5001258 12/8 960</t>
        </r>
      </text>
    </comment>
    <comment ref="R128" authorId="0">
      <text>
        <r>
          <rPr>
            <b/>
            <sz val="12"/>
            <rFont val="宋体"/>
            <charset val="134"/>
          </rPr>
          <t>Administrator:</t>
        </r>
        <r>
          <rPr>
            <sz val="12"/>
            <rFont val="宋体"/>
            <charset val="134"/>
          </rPr>
          <t xml:space="preserve">
5001264 12/10 1440pcs</t>
        </r>
      </text>
    </comment>
    <comment ref="R129" authorId="0">
      <text>
        <r>
          <rPr>
            <b/>
            <sz val="12"/>
            <rFont val="宋体"/>
            <charset val="134"/>
          </rPr>
          <t>Administrator:</t>
        </r>
        <r>
          <rPr>
            <sz val="12"/>
            <rFont val="宋体"/>
            <charset val="134"/>
          </rPr>
          <t xml:space="preserve">
5001262 12/9 1350pcs</t>
        </r>
      </text>
    </comment>
    <comment ref="R130" authorId="0">
      <text>
        <r>
          <rPr>
            <b/>
            <sz val="12"/>
            <rFont val="宋体"/>
            <charset val="134"/>
          </rPr>
          <t>Administrator:</t>
        </r>
        <r>
          <rPr>
            <sz val="12"/>
            <rFont val="宋体"/>
            <charset val="134"/>
          </rPr>
          <t xml:space="preserve">
5001262 12/9 25920pcs</t>
        </r>
      </text>
    </comment>
    <comment ref="R131" authorId="0">
      <text>
        <r>
          <rPr>
            <b/>
            <sz val="12"/>
            <rFont val="宋体"/>
            <charset val="134"/>
          </rPr>
          <t>Administrator:</t>
        </r>
        <r>
          <rPr>
            <sz val="12"/>
            <rFont val="宋体"/>
            <charset val="134"/>
          </rPr>
          <t xml:space="preserve">
5001264 12/10 9000pcs</t>
        </r>
      </text>
    </comment>
    <comment ref="R132" authorId="0">
      <text>
        <r>
          <rPr>
            <b/>
            <sz val="12"/>
            <rFont val="宋体"/>
            <charset val="134"/>
          </rPr>
          <t>Administrator:</t>
        </r>
        <r>
          <rPr>
            <sz val="12"/>
            <rFont val="宋体"/>
            <charset val="134"/>
          </rPr>
          <t xml:space="preserve">
5001264 12/10 1152pcs</t>
        </r>
      </text>
    </comment>
    <comment ref="R133" authorId="0">
      <text>
        <r>
          <rPr>
            <b/>
            <sz val="14"/>
            <rFont val="宋体"/>
            <charset val="134"/>
          </rPr>
          <t>Administrator:</t>
        </r>
        <r>
          <rPr>
            <sz val="14"/>
            <rFont val="宋体"/>
            <charset val="134"/>
          </rPr>
          <t xml:space="preserve">
5001239 11/29 1575</t>
        </r>
      </text>
    </comment>
    <comment ref="R134" authorId="0">
      <text>
        <r>
          <rPr>
            <b/>
            <sz val="14"/>
            <rFont val="宋体"/>
            <charset val="134"/>
          </rPr>
          <t>Administrator:</t>
        </r>
        <r>
          <rPr>
            <sz val="14"/>
            <rFont val="宋体"/>
            <charset val="134"/>
          </rPr>
          <t xml:space="preserve">
5001239 11/29 9093</t>
        </r>
      </text>
    </comment>
    <comment ref="R135" authorId="0">
      <text>
        <r>
          <rPr>
            <b/>
            <sz val="14"/>
            <rFont val="宋体"/>
            <charset val="134"/>
          </rPr>
          <t>Administrator:</t>
        </r>
        <r>
          <rPr>
            <sz val="14"/>
            <rFont val="宋体"/>
            <charset val="134"/>
          </rPr>
          <t xml:space="preserve">
5001239 11/29 9303</t>
        </r>
      </text>
    </comment>
    <comment ref="R136" authorId="0">
      <text>
        <r>
          <rPr>
            <b/>
            <sz val="14"/>
            <rFont val="宋体"/>
            <charset val="134"/>
          </rPr>
          <t>Administrator:</t>
        </r>
        <r>
          <rPr>
            <sz val="14"/>
            <rFont val="宋体"/>
            <charset val="134"/>
          </rPr>
          <t xml:space="preserve">
5001239 11/29 1092</t>
        </r>
      </text>
    </comment>
    <comment ref="R137" authorId="0">
      <text>
        <r>
          <rPr>
            <b/>
            <sz val="12"/>
            <rFont val="宋体"/>
            <charset val="134"/>
          </rPr>
          <t>Administrator:</t>
        </r>
        <r>
          <rPr>
            <sz val="12"/>
            <rFont val="宋体"/>
            <charset val="134"/>
          </rPr>
          <t xml:space="preserve">
5001262 12/9 9792pcs</t>
        </r>
      </text>
    </comment>
    <comment ref="R138" authorId="0">
      <text>
        <r>
          <rPr>
            <b/>
            <sz val="12"/>
            <rFont val="宋体"/>
            <charset val="134"/>
          </rPr>
          <t>Administrator:</t>
        </r>
        <r>
          <rPr>
            <sz val="12"/>
            <rFont val="宋体"/>
            <charset val="134"/>
          </rPr>
          <t xml:space="preserve">
5001264 12/10 7968pcs</t>
        </r>
      </text>
    </comment>
    <comment ref="R139" authorId="0">
      <text>
        <r>
          <rPr>
            <b/>
            <sz val="12"/>
            <rFont val="宋体"/>
            <charset val="134"/>
          </rPr>
          <t>Administrator:</t>
        </r>
        <r>
          <rPr>
            <sz val="12"/>
            <rFont val="宋体"/>
            <charset val="134"/>
          </rPr>
          <t xml:space="preserve">
5001264 12/10 2496pcs</t>
        </r>
      </text>
    </comment>
    <comment ref="R140" authorId="0">
      <text>
        <r>
          <rPr>
            <b/>
            <sz val="12"/>
            <rFont val="宋体"/>
            <charset val="134"/>
          </rPr>
          <t>Administrator:</t>
        </r>
        <r>
          <rPr>
            <sz val="12"/>
            <rFont val="宋体"/>
            <charset val="134"/>
          </rPr>
          <t xml:space="preserve">
5001265 12/11 2976pcs</t>
        </r>
      </text>
    </comment>
    <comment ref="R141" authorId="0">
      <text>
        <r>
          <rPr>
            <b/>
            <sz val="12"/>
            <rFont val="宋体"/>
            <charset val="134"/>
          </rPr>
          <t>Administrator:</t>
        </r>
        <r>
          <rPr>
            <sz val="12"/>
            <rFont val="宋体"/>
            <charset val="134"/>
          </rPr>
          <t xml:space="preserve">
5001265 12/11 2496pcs</t>
        </r>
      </text>
    </comment>
    <comment ref="R142" authorId="0">
      <text>
        <r>
          <rPr>
            <b/>
            <sz val="12"/>
            <rFont val="宋体"/>
            <charset val="134"/>
          </rPr>
          <t>Administrator:</t>
        </r>
        <r>
          <rPr>
            <sz val="12"/>
            <rFont val="宋体"/>
            <charset val="134"/>
          </rPr>
          <t xml:space="preserve">
5001268 12/11 9558pcs
5001264 12/10 8208
5001290 12/13 54pcs</t>
        </r>
      </text>
    </comment>
    <comment ref="R143" authorId="0">
      <text>
        <r>
          <rPr>
            <b/>
            <sz val="12"/>
            <rFont val="宋体"/>
            <charset val="134"/>
          </rPr>
          <t>Administrator:</t>
        </r>
        <r>
          <rPr>
            <sz val="12"/>
            <rFont val="宋体"/>
            <charset val="134"/>
          </rPr>
          <t xml:space="preserve">
5001264 12/10 2976pcs</t>
        </r>
      </text>
    </comment>
    <comment ref="R144" authorId="0">
      <text>
        <r>
          <rPr>
            <b/>
            <sz val="12"/>
            <rFont val="宋体"/>
            <charset val="134"/>
          </rPr>
          <t>Administrator:</t>
        </r>
        <r>
          <rPr>
            <sz val="12"/>
            <rFont val="宋体"/>
            <charset val="134"/>
          </rPr>
          <t xml:space="preserve">
12/15 5001297 480pcs</t>
        </r>
      </text>
    </comment>
    <comment ref="R145" authorId="0">
      <text>
        <r>
          <rPr>
            <b/>
            <sz val="12"/>
            <rFont val="宋体"/>
            <charset val="134"/>
          </rPr>
          <t>Administrator:</t>
        </r>
        <r>
          <rPr>
            <sz val="12"/>
            <rFont val="宋体"/>
            <charset val="134"/>
          </rPr>
          <t xml:space="preserve">
12/16 5000014 888pcs</t>
        </r>
      </text>
    </comment>
    <comment ref="R146" authorId="0">
      <text>
        <r>
          <rPr>
            <b/>
            <sz val="12"/>
            <rFont val="宋体"/>
            <charset val="134"/>
          </rPr>
          <t>Administrator:</t>
        </r>
        <r>
          <rPr>
            <sz val="12"/>
            <rFont val="宋体"/>
            <charset val="134"/>
          </rPr>
          <t xml:space="preserve">
12/16 5000014 2280pcs</t>
        </r>
      </text>
    </comment>
    <comment ref="R147" authorId="0">
      <text>
        <r>
          <rPr>
            <b/>
            <sz val="12"/>
            <rFont val="宋体"/>
            <charset val="134"/>
          </rPr>
          <t>Administrator:</t>
        </r>
        <r>
          <rPr>
            <sz val="12"/>
            <rFont val="宋体"/>
            <charset val="134"/>
          </rPr>
          <t xml:space="preserve">
12/15 5001297 18000pcs</t>
        </r>
      </text>
    </comment>
    <comment ref="R148" authorId="0">
      <text>
        <r>
          <rPr>
            <b/>
            <sz val="12"/>
            <rFont val="宋体"/>
            <charset val="134"/>
          </rPr>
          <t>Administrator:</t>
        </r>
        <r>
          <rPr>
            <sz val="12"/>
            <rFont val="宋体"/>
            <charset val="134"/>
          </rPr>
          <t xml:space="preserve">
12/16 5000014 14400pcs</t>
        </r>
      </text>
    </comment>
    <comment ref="R149" authorId="0">
      <text>
        <r>
          <rPr>
            <b/>
            <sz val="12"/>
            <rFont val="宋体"/>
            <charset val="134"/>
          </rPr>
          <t>Administrator:</t>
        </r>
        <r>
          <rPr>
            <sz val="12"/>
            <rFont val="宋体"/>
            <charset val="134"/>
          </rPr>
          <t xml:space="preserve">
12/16 5000014 2160pcs</t>
        </r>
      </text>
    </comment>
    <comment ref="R150" authorId="0">
      <text>
        <r>
          <rPr>
            <b/>
            <sz val="12"/>
            <rFont val="宋体"/>
            <charset val="134"/>
          </rPr>
          <t>Administrator:</t>
        </r>
        <r>
          <rPr>
            <sz val="12"/>
            <rFont val="宋体"/>
            <charset val="134"/>
          </rPr>
          <t xml:space="preserve">
5000016 12/17 6912pcs
</t>
        </r>
      </text>
    </comment>
    <comment ref="R151" authorId="0">
      <text>
        <r>
          <rPr>
            <b/>
            <sz val="12"/>
            <rFont val="宋体"/>
            <charset val="134"/>
          </rPr>
          <t>Administrator:</t>
        </r>
        <r>
          <rPr>
            <sz val="12"/>
            <rFont val="宋体"/>
            <charset val="134"/>
          </rPr>
          <t xml:space="preserve">
12/15 5001297 4800pcs</t>
        </r>
      </text>
    </comment>
    <comment ref="R152" authorId="0">
      <text>
        <r>
          <rPr>
            <b/>
            <sz val="12"/>
            <rFont val="宋体"/>
            <charset val="134"/>
          </rPr>
          <t>Administrator:</t>
        </r>
        <r>
          <rPr>
            <sz val="12"/>
            <rFont val="宋体"/>
            <charset val="134"/>
          </rPr>
          <t xml:space="preserve">
5000016 12/17 4512pcs
</t>
        </r>
      </text>
    </comment>
    <comment ref="R153" authorId="0">
      <text>
        <r>
          <rPr>
            <b/>
            <sz val="12"/>
            <rFont val="宋体"/>
            <charset val="134"/>
          </rPr>
          <t>Administrator:</t>
        </r>
        <r>
          <rPr>
            <sz val="12"/>
            <rFont val="宋体"/>
            <charset val="134"/>
          </rPr>
          <t xml:space="preserve">
5000016 12/17 5280pcs</t>
        </r>
      </text>
    </comment>
    <comment ref="R154" authorId="0">
      <text>
        <r>
          <rPr>
            <b/>
            <sz val="12"/>
            <rFont val="宋体"/>
            <charset val="134"/>
          </rPr>
          <t>Administrator:</t>
        </r>
        <r>
          <rPr>
            <sz val="12"/>
            <rFont val="宋体"/>
            <charset val="134"/>
          </rPr>
          <t xml:space="preserve">
5000023 12/19 7668pcs</t>
        </r>
      </text>
    </comment>
    <comment ref="R155" authorId="0">
      <text>
        <r>
          <rPr>
            <b/>
            <sz val="12"/>
            <rFont val="宋体"/>
            <charset val="134"/>
          </rPr>
          <t>Administrator:</t>
        </r>
        <r>
          <rPr>
            <sz val="12"/>
            <rFont val="宋体"/>
            <charset val="134"/>
          </rPr>
          <t xml:space="preserve">
5000023 12/19 504pcs</t>
        </r>
      </text>
    </comment>
    <comment ref="R156" authorId="0">
      <text>
        <r>
          <rPr>
            <b/>
            <sz val="12"/>
            <rFont val="宋体"/>
            <charset val="134"/>
          </rPr>
          <t>Administrator:</t>
        </r>
        <r>
          <rPr>
            <sz val="12"/>
            <rFont val="宋体"/>
            <charset val="134"/>
          </rPr>
          <t xml:space="preserve">
5000023 12/19 4512pcs</t>
        </r>
      </text>
    </comment>
    <comment ref="R157" authorId="0">
      <text>
        <r>
          <rPr>
            <b/>
            <sz val="12"/>
            <rFont val="宋体"/>
            <charset val="134"/>
          </rPr>
          <t>Administrator:</t>
        </r>
        <r>
          <rPr>
            <sz val="12"/>
            <rFont val="宋体"/>
            <charset val="134"/>
          </rPr>
          <t xml:space="preserve">
5000042 12/22 936pcs
</t>
        </r>
      </text>
    </comment>
    <comment ref="R158" authorId="0">
      <text>
        <r>
          <rPr>
            <b/>
            <sz val="12"/>
            <rFont val="宋体"/>
            <charset val="134"/>
          </rPr>
          <t>Administrator:</t>
        </r>
        <r>
          <rPr>
            <sz val="12"/>
            <rFont val="宋体"/>
            <charset val="134"/>
          </rPr>
          <t xml:space="preserve">
5001258 12/8 1632
</t>
        </r>
      </text>
    </comment>
    <comment ref="R159" authorId="0">
      <text>
        <r>
          <rPr>
            <b/>
            <sz val="12"/>
            <rFont val="宋体"/>
            <charset val="134"/>
          </rPr>
          <t>Administrator:</t>
        </r>
        <r>
          <rPr>
            <sz val="12"/>
            <rFont val="宋体"/>
            <charset val="134"/>
          </rPr>
          <t xml:space="preserve">
5000023 12/19 7920</t>
        </r>
      </text>
    </comment>
    <comment ref="R160" authorId="0">
      <text>
        <r>
          <rPr>
            <b/>
            <sz val="12"/>
            <rFont val="宋体"/>
            <charset val="134"/>
          </rPr>
          <t>Administrator:</t>
        </r>
        <r>
          <rPr>
            <sz val="12"/>
            <rFont val="宋体"/>
            <charset val="134"/>
          </rPr>
          <t xml:space="preserve">
5000042 12/22 480pcs
</t>
        </r>
      </text>
    </comment>
    <comment ref="R161" authorId="0">
      <text>
        <r>
          <rPr>
            <b/>
            <sz val="12"/>
            <rFont val="宋体"/>
            <charset val="134"/>
          </rPr>
          <t>Administrator:</t>
        </r>
        <r>
          <rPr>
            <sz val="12"/>
            <rFont val="宋体"/>
            <charset val="134"/>
          </rPr>
          <t xml:space="preserve">
5000045 12/23 4800PCS</t>
        </r>
      </text>
    </comment>
    <comment ref="R162" authorId="0">
      <text>
        <r>
          <rPr>
            <b/>
            <sz val="12"/>
            <rFont val="宋体"/>
            <charset val="134"/>
          </rPr>
          <t>Administrator:</t>
        </r>
        <r>
          <rPr>
            <sz val="12"/>
            <rFont val="宋体"/>
            <charset val="134"/>
          </rPr>
          <t xml:space="preserve">
5001267 12/11 海绵宝宝483
              派大星483
              章鱼哥483
              小蜗483
              痞老板483</t>
        </r>
      </text>
    </comment>
    <comment ref="R163" authorId="0">
      <text>
        <r>
          <rPr>
            <b/>
            <sz val="12"/>
            <rFont val="宋体"/>
            <charset val="134"/>
          </rPr>
          <t>Administrator:</t>
        </r>
        <r>
          <rPr>
            <sz val="12"/>
            <rFont val="宋体"/>
            <charset val="134"/>
          </rPr>
          <t xml:space="preserve">
5000042 12/22 2400pcs
</t>
        </r>
      </text>
    </comment>
    <comment ref="R164" authorId="0">
      <text>
        <r>
          <rPr>
            <b/>
            <sz val="12"/>
            <rFont val="宋体"/>
            <charset val="134"/>
          </rPr>
          <t>Administrator:</t>
        </r>
        <r>
          <rPr>
            <sz val="12"/>
            <rFont val="宋体"/>
            <charset val="134"/>
          </rPr>
          <t xml:space="preserve">
5000042 12/22 2400pcs
</t>
        </r>
      </text>
    </comment>
    <comment ref="R165" authorId="0">
      <text>
        <r>
          <rPr>
            <b/>
            <sz val="12"/>
            <rFont val="宋体"/>
            <charset val="134"/>
          </rPr>
          <t>Administrator:</t>
        </r>
        <r>
          <rPr>
            <sz val="12"/>
            <rFont val="宋体"/>
            <charset val="134"/>
          </rPr>
          <t xml:space="preserve">
5000042 12/22 2400pcs
</t>
        </r>
      </text>
    </comment>
    <comment ref="R166" authorId="0">
      <text>
        <r>
          <rPr>
            <b/>
            <sz val="12"/>
            <rFont val="宋体"/>
            <charset val="134"/>
          </rPr>
          <t>Administrator:</t>
        </r>
        <r>
          <rPr>
            <sz val="12"/>
            <rFont val="宋体"/>
            <charset val="134"/>
          </rPr>
          <t xml:space="preserve">
5000042 12/22 2000pcs
</t>
        </r>
      </text>
    </comment>
    <comment ref="R167" authorId="0">
      <text>
        <r>
          <rPr>
            <b/>
            <sz val="12"/>
            <rFont val="宋体"/>
            <charset val="134"/>
          </rPr>
          <t>Administrator:</t>
        </r>
        <r>
          <rPr>
            <sz val="12"/>
            <rFont val="宋体"/>
            <charset val="134"/>
          </rPr>
          <t xml:space="preserve">
5000042 12/22 2400pcs
</t>
        </r>
      </text>
    </comment>
    <comment ref="R168" authorId="0">
      <text>
        <r>
          <rPr>
            <b/>
            <sz val="12"/>
            <rFont val="宋体"/>
            <charset val="134"/>
          </rPr>
          <t>Administrator:</t>
        </r>
        <r>
          <rPr>
            <sz val="12"/>
            <rFont val="宋体"/>
            <charset val="134"/>
          </rPr>
          <t xml:space="preserve">
5000043 12/22 11904pcs
5000045 12/23 336pcs</t>
        </r>
      </text>
    </comment>
    <comment ref="R169" authorId="0">
      <text>
        <r>
          <rPr>
            <b/>
            <sz val="12"/>
            <rFont val="宋体"/>
            <charset val="134"/>
          </rPr>
          <t>Administrator:</t>
        </r>
        <r>
          <rPr>
            <sz val="12"/>
            <rFont val="宋体"/>
            <charset val="134"/>
          </rPr>
          <t xml:space="preserve">
5000043 12/22 11520pcs
5000045 12/23 720pcs</t>
        </r>
      </text>
    </comment>
    <comment ref="R170" authorId="0">
      <text>
        <r>
          <rPr>
            <b/>
            <sz val="12"/>
            <rFont val="宋体"/>
            <charset val="134"/>
          </rPr>
          <t>Administrator:</t>
        </r>
        <r>
          <rPr>
            <sz val="12"/>
            <rFont val="宋体"/>
            <charset val="134"/>
          </rPr>
          <t xml:space="preserve">
5000043 12/22 10560pcs
5000045 12/23 720pcs</t>
        </r>
      </text>
    </comment>
    <comment ref="R171" authorId="0">
      <text>
        <r>
          <rPr>
            <b/>
            <sz val="12"/>
            <rFont val="宋体"/>
            <charset val="134"/>
          </rPr>
          <t>Administrator:</t>
        </r>
        <r>
          <rPr>
            <sz val="12"/>
            <rFont val="宋体"/>
            <charset val="134"/>
          </rPr>
          <t xml:space="preserve">
5000043 12/22 10080pcs
5000045 12/23 1640pcs</t>
        </r>
      </text>
    </comment>
    <comment ref="R172" authorId="0">
      <text>
        <r>
          <rPr>
            <b/>
            <sz val="12"/>
            <rFont val="宋体"/>
            <charset val="134"/>
          </rPr>
          <t>Administrator:</t>
        </r>
        <r>
          <rPr>
            <sz val="12"/>
            <rFont val="宋体"/>
            <charset val="134"/>
          </rPr>
          <t xml:space="preserve">
5000043 12/22 10992pcs
5000045 12/23 288pcs</t>
        </r>
      </text>
    </comment>
    <comment ref="R173" authorId="0">
      <text>
        <r>
          <rPr>
            <b/>
            <sz val="12"/>
            <rFont val="宋体"/>
            <charset val="134"/>
          </rPr>
          <t>Administrator:</t>
        </r>
        <r>
          <rPr>
            <sz val="12"/>
            <rFont val="宋体"/>
            <charset val="134"/>
          </rPr>
          <t xml:space="preserve">
5000045 12/23 34368PCS</t>
        </r>
      </text>
    </comment>
    <comment ref="R174" authorId="0">
      <text>
        <r>
          <rPr>
            <b/>
            <sz val="12"/>
            <rFont val="宋体"/>
            <charset val="134"/>
          </rPr>
          <t>Administrator:</t>
        </r>
        <r>
          <rPr>
            <sz val="12"/>
            <rFont val="宋体"/>
            <charset val="134"/>
          </rPr>
          <t xml:space="preserve">
5000054 12/24 280 pcs</t>
        </r>
      </text>
    </comment>
    <comment ref="R175" authorId="0">
      <text>
        <r>
          <rPr>
            <b/>
            <sz val="12"/>
            <rFont val="宋体"/>
            <charset val="134"/>
          </rPr>
          <t>Administrator:</t>
        </r>
        <r>
          <rPr>
            <sz val="12"/>
            <rFont val="宋体"/>
            <charset val="134"/>
          </rPr>
          <t xml:space="preserve">
5000054 12/24 19992 pcs</t>
        </r>
      </text>
    </comment>
    <comment ref="R176" authorId="0">
      <text>
        <r>
          <rPr>
            <b/>
            <sz val="12"/>
            <rFont val="宋体"/>
            <charset val="134"/>
          </rPr>
          <t>Administrator:</t>
        </r>
        <r>
          <rPr>
            <sz val="12"/>
            <rFont val="宋体"/>
            <charset val="134"/>
          </rPr>
          <t xml:space="preserve">
5000059 12‘25 7680pcs</t>
        </r>
      </text>
    </comment>
    <comment ref="R177" authorId="0">
      <text>
        <r>
          <rPr>
            <b/>
            <sz val="12"/>
            <rFont val="宋体"/>
            <charset val="134"/>
          </rPr>
          <t>Administrator:</t>
        </r>
        <r>
          <rPr>
            <sz val="12"/>
            <rFont val="宋体"/>
            <charset val="134"/>
          </rPr>
          <t xml:space="preserve">
5000058 12/25 6720pcs</t>
        </r>
      </text>
    </comment>
    <comment ref="R178" authorId="0">
      <text>
        <r>
          <rPr>
            <b/>
            <sz val="12"/>
            <rFont val="宋体"/>
            <charset val="134"/>
          </rPr>
          <t>Administrator:</t>
        </r>
        <r>
          <rPr>
            <sz val="12"/>
            <rFont val="宋体"/>
            <charset val="134"/>
          </rPr>
          <t xml:space="preserve">
5000058 12/25 5280pcs</t>
        </r>
      </text>
    </comment>
    <comment ref="R179" authorId="0">
      <text>
        <r>
          <rPr>
            <b/>
            <sz val="12"/>
            <rFont val="宋体"/>
            <charset val="134"/>
          </rPr>
          <t>Administrator:</t>
        </r>
        <r>
          <rPr>
            <sz val="12"/>
            <rFont val="宋体"/>
            <charset val="134"/>
          </rPr>
          <t xml:space="preserve">
5000058 12/25 5280pcs</t>
        </r>
      </text>
    </comment>
    <comment ref="R180" authorId="0">
      <text>
        <r>
          <rPr>
            <b/>
            <sz val="12"/>
            <rFont val="宋体"/>
            <charset val="134"/>
          </rPr>
          <t>Administrator:</t>
        </r>
        <r>
          <rPr>
            <sz val="12"/>
            <rFont val="宋体"/>
            <charset val="134"/>
          </rPr>
          <t xml:space="preserve">
5000058 12/25 4536pcs</t>
        </r>
      </text>
    </comment>
    <comment ref="R181" authorId="0">
      <text>
        <r>
          <rPr>
            <b/>
            <sz val="12"/>
            <rFont val="宋体"/>
            <charset val="134"/>
          </rPr>
          <t>Administrator:</t>
        </r>
        <r>
          <rPr>
            <sz val="12"/>
            <rFont val="宋体"/>
            <charset val="134"/>
          </rPr>
          <t xml:space="preserve">
5000058 12/25 3828pcs</t>
        </r>
      </text>
    </comment>
    <comment ref="R182" authorId="0">
      <text>
        <r>
          <rPr>
            <b/>
            <sz val="12"/>
            <rFont val="宋体"/>
            <charset val="134"/>
          </rPr>
          <t>Administrator:</t>
        </r>
        <r>
          <rPr>
            <sz val="12"/>
            <rFont val="宋体"/>
            <charset val="134"/>
          </rPr>
          <t xml:space="preserve">
5000058 12/25 3576 pcs</t>
        </r>
      </text>
    </comment>
    <comment ref="R183" authorId="0">
      <text>
        <r>
          <rPr>
            <b/>
            <sz val="12"/>
            <rFont val="宋体"/>
            <charset val="134"/>
          </rPr>
          <t>Administrator:</t>
        </r>
        <r>
          <rPr>
            <sz val="12"/>
            <rFont val="宋体"/>
            <charset val="134"/>
          </rPr>
          <t xml:space="preserve">
5000058 12/25 2832 pcs</t>
        </r>
      </text>
    </comment>
    <comment ref="R184" authorId="0">
      <text>
        <r>
          <rPr>
            <b/>
            <sz val="12"/>
            <rFont val="宋体"/>
            <charset val="134"/>
          </rPr>
          <t>Administrator:</t>
        </r>
        <r>
          <rPr>
            <sz val="12"/>
            <rFont val="宋体"/>
            <charset val="134"/>
          </rPr>
          <t xml:space="preserve">
5000070 12/29 8640 pcs</t>
        </r>
      </text>
    </comment>
    <comment ref="R185" authorId="0">
      <text>
        <r>
          <rPr>
            <b/>
            <sz val="12"/>
            <rFont val="宋体"/>
            <charset val="134"/>
          </rPr>
          <t>Administrator:</t>
        </r>
        <r>
          <rPr>
            <sz val="12"/>
            <rFont val="宋体"/>
            <charset val="134"/>
          </rPr>
          <t xml:space="preserve">
500072 12/31 39936 PCS </t>
        </r>
      </text>
    </comment>
    <comment ref="R186" authorId="0">
      <text>
        <r>
          <rPr>
            <b/>
            <sz val="12"/>
            <rFont val="宋体"/>
            <charset val="134"/>
          </rPr>
          <t>Administrator:</t>
        </r>
        <r>
          <rPr>
            <sz val="12"/>
            <rFont val="宋体"/>
            <charset val="134"/>
          </rPr>
          <t xml:space="preserve">
500072 12/31 2430 PCS</t>
        </r>
      </text>
    </comment>
    <comment ref="R187" authorId="0">
      <text>
        <r>
          <rPr>
            <b/>
            <sz val="12"/>
            <rFont val="宋体"/>
            <charset val="134"/>
          </rPr>
          <t>Administrator:</t>
        </r>
        <r>
          <rPr>
            <sz val="12"/>
            <rFont val="宋体"/>
            <charset val="134"/>
          </rPr>
          <t xml:space="preserve">
5000075 1/4 720 PCS
5000716 1/5 35256 PCS
5000719 1/7 24 PCS</t>
        </r>
      </text>
    </comment>
    <comment ref="R188" authorId="0">
      <text>
        <r>
          <rPr>
            <b/>
            <sz val="12"/>
            <rFont val="宋体"/>
            <charset val="134"/>
          </rPr>
          <t>Administrator:</t>
        </r>
        <r>
          <rPr>
            <sz val="12"/>
            <rFont val="宋体"/>
            <charset val="134"/>
          </rPr>
          <t xml:space="preserve">
5000075 1/4 720 PCS
5000716 1/5 35256 PCS
5000719 1/7 24 PCS</t>
        </r>
      </text>
    </comment>
    <comment ref="R189" authorId="0">
      <text>
        <r>
          <rPr>
            <b/>
            <sz val="12"/>
            <rFont val="宋体"/>
            <charset val="134"/>
          </rPr>
          <t>Administrator:</t>
        </r>
        <r>
          <rPr>
            <sz val="12"/>
            <rFont val="宋体"/>
            <charset val="134"/>
          </rPr>
          <t xml:space="preserve">
5000075 1/4 720 PCS
5000716 1/5 23256 PCS
5000719 1/7 24 PCS</t>
        </r>
      </text>
    </comment>
    <comment ref="R190" authorId="0">
      <text>
        <r>
          <rPr>
            <b/>
            <sz val="12"/>
            <rFont val="宋体"/>
            <charset val="134"/>
          </rPr>
          <t>Administrator:</t>
        </r>
        <r>
          <rPr>
            <sz val="12"/>
            <rFont val="宋体"/>
            <charset val="134"/>
          </rPr>
          <t xml:space="preserve">
5000075 1/4 720 PCS
5000716 1/5 23256 PCS
5000719 1/7 24 PCS</t>
        </r>
      </text>
    </comment>
    <comment ref="R191" authorId="0">
      <text>
        <r>
          <rPr>
            <b/>
            <sz val="12"/>
            <rFont val="宋体"/>
            <charset val="134"/>
          </rPr>
          <t>Administrator:</t>
        </r>
        <r>
          <rPr>
            <sz val="12"/>
            <rFont val="宋体"/>
            <charset val="134"/>
          </rPr>
          <t xml:space="preserve">
5000075 1/4 720 PCS
5000716 1/5 23256 PCS
5000719 1/7 24 PCS</t>
        </r>
      </text>
    </comment>
    <comment ref="R192" authorId="0">
      <text>
        <r>
          <rPr>
            <b/>
            <sz val="12"/>
            <rFont val="宋体"/>
            <charset val="134"/>
          </rPr>
          <t>Administrator:</t>
        </r>
        <r>
          <rPr>
            <sz val="12"/>
            <rFont val="宋体"/>
            <charset val="134"/>
          </rPr>
          <t xml:space="preserve">
5000717 1/5 7920 PCS</t>
        </r>
      </text>
    </comment>
    <comment ref="T192" authorId="0">
      <text>
        <r>
          <rPr>
            <b/>
            <sz val="12"/>
            <rFont val="宋体"/>
            <charset val="134"/>
          </rPr>
          <t>Administrator:</t>
        </r>
        <r>
          <rPr>
            <sz val="12"/>
            <rFont val="宋体"/>
            <charset val="134"/>
          </rPr>
          <t xml:space="preserve">
12/27 上客供RFID吊牌 13764 pcs </t>
        </r>
      </text>
    </comment>
    <comment ref="R193" authorId="0">
      <text>
        <r>
          <rPr>
            <b/>
            <sz val="12"/>
            <rFont val="宋体"/>
            <charset val="134"/>
          </rPr>
          <t>Administrator:</t>
        </r>
        <r>
          <rPr>
            <sz val="12"/>
            <rFont val="宋体"/>
            <charset val="134"/>
          </rPr>
          <t xml:space="preserve">
5000717 1/5 5844 PCS</t>
        </r>
      </text>
    </comment>
    <comment ref="R194" authorId="0">
      <text>
        <r>
          <rPr>
            <b/>
            <sz val="12"/>
            <rFont val="宋体"/>
            <charset val="134"/>
          </rPr>
          <t>Administrator:</t>
        </r>
        <r>
          <rPr>
            <sz val="12"/>
            <rFont val="宋体"/>
            <charset val="134"/>
          </rPr>
          <t xml:space="preserve">
5000722 1/7 2400 PCS</t>
        </r>
      </text>
    </comment>
    <comment ref="T194" authorId="0">
      <text>
        <r>
          <rPr>
            <b/>
            <sz val="12"/>
            <rFont val="宋体"/>
            <charset val="134"/>
          </rPr>
          <t>Administrator:</t>
        </r>
        <r>
          <rPr>
            <sz val="12"/>
            <rFont val="宋体"/>
            <charset val="134"/>
          </rPr>
          <t xml:space="preserve">
12/18 上Mother UPC条码贴纸 2400 pcs
      上进口商贴纸 2400 pcs</t>
        </r>
      </text>
    </comment>
    <comment ref="R195" authorId="0">
      <text>
        <r>
          <rPr>
            <b/>
            <sz val="12"/>
            <rFont val="宋体"/>
            <charset val="134"/>
          </rPr>
          <t>Administrator:</t>
        </r>
        <r>
          <rPr>
            <sz val="12"/>
            <rFont val="宋体"/>
            <charset val="134"/>
          </rPr>
          <t xml:space="preserve">
5000717 1/5 5280 PCS</t>
        </r>
      </text>
    </comment>
    <comment ref="T195" authorId="0">
      <text>
        <r>
          <rPr>
            <b/>
            <sz val="12"/>
            <rFont val="宋体"/>
            <charset val="134"/>
          </rPr>
          <t>Administrator:</t>
        </r>
        <r>
          <rPr>
            <sz val="12"/>
            <rFont val="宋体"/>
            <charset val="134"/>
          </rPr>
          <t xml:space="preserve">
12/27 上客供RFID吊牌 5280 pcs </t>
        </r>
      </text>
    </comment>
    <comment ref="R196" authorId="0">
      <text>
        <r>
          <rPr>
            <b/>
            <sz val="12"/>
            <rFont val="宋体"/>
            <charset val="134"/>
          </rPr>
          <t>Administrator:</t>
        </r>
        <r>
          <rPr>
            <sz val="12"/>
            <rFont val="宋体"/>
            <charset val="134"/>
          </rPr>
          <t xml:space="preserve">
5001263 12/9 192</t>
        </r>
      </text>
    </comment>
    <comment ref="T196" authorId="0">
      <text>
        <r>
          <rPr>
            <b/>
            <sz val="12"/>
            <rFont val="宋体"/>
            <charset val="134"/>
          </rPr>
          <t>Administrator:</t>
        </r>
        <r>
          <rPr>
            <sz val="12"/>
            <rFont val="宋体"/>
            <charset val="134"/>
          </rPr>
          <t xml:space="preserve">
11/28 上产品UPC 贴纸 192 pcs
      上客供外箱贴纸 8 pcs</t>
        </r>
      </text>
    </comment>
    <comment ref="R197" authorId="0">
      <text>
        <r>
          <rPr>
            <b/>
            <sz val="12"/>
            <rFont val="宋体"/>
            <charset val="134"/>
          </rPr>
          <t>Administrator:</t>
        </r>
        <r>
          <rPr>
            <sz val="12"/>
            <rFont val="宋体"/>
            <charset val="134"/>
          </rPr>
          <t xml:space="preserve">
5000722 1/7 31032 PCS
5000723 1/8 11520 PCS</t>
        </r>
      </text>
    </comment>
    <comment ref="R198" authorId="0">
      <text>
        <r>
          <rPr>
            <b/>
            <sz val="12"/>
            <rFont val="宋体"/>
            <charset val="134"/>
          </rPr>
          <t>Administrator:</t>
        </r>
        <r>
          <rPr>
            <sz val="12"/>
            <rFont val="宋体"/>
            <charset val="134"/>
          </rPr>
          <t xml:space="preserve">
5000721 1/7 1728 PCS</t>
        </r>
      </text>
    </comment>
    <comment ref="T198" authorId="0">
      <text>
        <r>
          <rPr>
            <b/>
            <sz val="12"/>
            <rFont val="宋体"/>
            <charset val="134"/>
          </rPr>
          <t>Administrator:</t>
        </r>
        <r>
          <rPr>
            <sz val="12"/>
            <rFont val="宋体"/>
            <charset val="134"/>
          </rPr>
          <t xml:space="preserve">
12/25 上警语进口商贴纸 5016 pcs</t>
        </r>
      </text>
    </comment>
    <comment ref="R199" authorId="0">
      <text>
        <r>
          <rPr>
            <b/>
            <sz val="12"/>
            <rFont val="宋体"/>
            <charset val="134"/>
          </rPr>
          <t>Administrator:</t>
        </r>
        <r>
          <rPr>
            <sz val="12"/>
            <rFont val="宋体"/>
            <charset val="134"/>
          </rPr>
          <t xml:space="preserve">
5000721 1/7 1344 PCS</t>
        </r>
      </text>
    </comment>
    <comment ref="R200" authorId="0">
      <text>
        <r>
          <rPr>
            <b/>
            <sz val="12"/>
            <rFont val="宋体"/>
            <charset val="134"/>
          </rPr>
          <t>Administrator:</t>
        </r>
        <r>
          <rPr>
            <sz val="12"/>
            <rFont val="宋体"/>
            <charset val="134"/>
          </rPr>
          <t xml:space="preserve">
5000721 1/7 576 PCS</t>
        </r>
      </text>
    </comment>
    <comment ref="R201" authorId="0">
      <text>
        <r>
          <rPr>
            <b/>
            <sz val="12"/>
            <rFont val="宋体"/>
            <charset val="134"/>
          </rPr>
          <t>Administrator:</t>
        </r>
        <r>
          <rPr>
            <sz val="12"/>
            <rFont val="宋体"/>
            <charset val="134"/>
          </rPr>
          <t xml:space="preserve">
5000721 1/7 792 PCS</t>
        </r>
      </text>
    </comment>
    <comment ref="R202" authorId="0">
      <text>
        <r>
          <rPr>
            <b/>
            <sz val="12"/>
            <rFont val="宋体"/>
            <charset val="134"/>
          </rPr>
          <t>Administrator:</t>
        </r>
        <r>
          <rPr>
            <sz val="12"/>
            <rFont val="宋体"/>
            <charset val="134"/>
          </rPr>
          <t xml:space="preserve">
5000721 1/7 576 PCS</t>
        </r>
      </text>
    </comment>
    <comment ref="R203" authorId="0">
      <text>
        <r>
          <rPr>
            <b/>
            <sz val="12"/>
            <rFont val="宋体"/>
            <charset val="134"/>
          </rPr>
          <t>Administrator:</t>
        </r>
        <r>
          <rPr>
            <sz val="12"/>
            <rFont val="宋体"/>
            <charset val="134"/>
          </rPr>
          <t xml:space="preserve">
5000723 1/8 960 pcs</t>
        </r>
      </text>
    </comment>
    <comment ref="T203" authorId="0">
      <text>
        <r>
          <rPr>
            <b/>
            <sz val="12"/>
            <rFont val="宋体"/>
            <charset val="134"/>
          </rPr>
          <t>Administrator:</t>
        </r>
        <r>
          <rPr>
            <sz val="12"/>
            <rFont val="宋体"/>
            <charset val="134"/>
          </rPr>
          <t xml:space="preserve">
12/16 上EAN条码贴纸 960 pcs
      上客户进口商贴纸 960 pcs</t>
        </r>
      </text>
    </comment>
    <comment ref="R204" authorId="0">
      <text>
        <r>
          <rPr>
            <b/>
            <sz val="12"/>
            <rFont val="宋体"/>
            <charset val="134"/>
          </rPr>
          <t>Administrator:</t>
        </r>
        <r>
          <rPr>
            <sz val="12"/>
            <rFont val="宋体"/>
            <charset val="134"/>
          </rPr>
          <t xml:space="preserve">
5000728 1/9 13728 pcs
5000723 1/8 26280 PCS </t>
        </r>
      </text>
    </comment>
    <comment ref="T204" authorId="0">
      <text>
        <r>
          <rPr>
            <b/>
            <sz val="12"/>
            <rFont val="宋体"/>
            <charset val="134"/>
          </rPr>
          <t>Administrator:</t>
        </r>
        <r>
          <rPr>
            <sz val="12"/>
            <rFont val="宋体"/>
            <charset val="134"/>
          </rPr>
          <t xml:space="preserve">
12/23 上客供外箱条码贴纸 1684 pcs</t>
        </r>
      </text>
    </comment>
    <comment ref="R205" authorId="0">
      <text>
        <r>
          <rPr>
            <b/>
            <sz val="12"/>
            <rFont val="宋体"/>
            <charset val="134"/>
          </rPr>
          <t>Administrator:</t>
        </r>
        <r>
          <rPr>
            <sz val="12"/>
            <rFont val="宋体"/>
            <charset val="134"/>
          </rPr>
          <t xml:space="preserve">
5000723 1/8 480 pcs</t>
        </r>
      </text>
    </comment>
    <comment ref="R206" authorId="0">
      <text>
        <r>
          <rPr>
            <b/>
            <sz val="12"/>
            <rFont val="宋体"/>
            <charset val="134"/>
          </rPr>
          <t>Administrator:</t>
        </r>
        <r>
          <rPr>
            <sz val="12"/>
            <rFont val="宋体"/>
            <charset val="134"/>
          </rPr>
          <t xml:space="preserve">
5000728 1/9 360 pcs</t>
        </r>
      </text>
    </comment>
    <comment ref="R207" authorId="0">
      <text>
        <r>
          <rPr>
            <b/>
            <sz val="12"/>
            <rFont val="宋体"/>
            <charset val="134"/>
          </rPr>
          <t>Administrator:</t>
        </r>
        <r>
          <rPr>
            <sz val="12"/>
            <rFont val="宋体"/>
            <charset val="134"/>
          </rPr>
          <t xml:space="preserve">
5000729 1/10 288 pcs</t>
        </r>
      </text>
    </comment>
    <comment ref="R208" authorId="0">
      <text>
        <r>
          <rPr>
            <b/>
            <sz val="12"/>
            <rFont val="宋体"/>
            <charset val="134"/>
          </rPr>
          <t>Administrator:</t>
        </r>
        <r>
          <rPr>
            <sz val="12"/>
            <rFont val="宋体"/>
            <charset val="134"/>
          </rPr>
          <t xml:space="preserve">
5000729 1/10 192 pcs</t>
        </r>
      </text>
    </comment>
    <comment ref="R209" authorId="0">
      <text>
        <r>
          <rPr>
            <b/>
            <sz val="12"/>
            <rFont val="宋体"/>
            <charset val="134"/>
          </rPr>
          <t>Administrator:</t>
        </r>
        <r>
          <rPr>
            <sz val="12"/>
            <rFont val="宋体"/>
            <charset val="134"/>
          </rPr>
          <t xml:space="preserve">
5000729 1/10 3816 pcs</t>
        </r>
      </text>
    </comment>
    <comment ref="T209" authorId="0">
      <text>
        <r>
          <rPr>
            <b/>
            <sz val="12"/>
            <rFont val="宋体"/>
            <charset val="134"/>
          </rPr>
          <t>Administrator:</t>
        </r>
        <r>
          <rPr>
            <sz val="12"/>
            <rFont val="宋体"/>
            <charset val="134"/>
          </rPr>
          <t xml:space="preserve">
12/27 上客供RFID吊牌 20664 pcs </t>
        </r>
      </text>
    </comment>
    <comment ref="R210" authorId="0">
      <text>
        <r>
          <rPr>
            <b/>
            <sz val="12"/>
            <rFont val="宋体"/>
            <charset val="134"/>
          </rPr>
          <t>Administrator:</t>
        </r>
        <r>
          <rPr>
            <sz val="12"/>
            <rFont val="宋体"/>
            <charset val="134"/>
          </rPr>
          <t xml:space="preserve">
5000729 1/10 3648 pcs</t>
        </r>
      </text>
    </comment>
    <comment ref="R211" authorId="0">
      <text>
        <r>
          <rPr>
            <b/>
            <sz val="12"/>
            <rFont val="宋体"/>
            <charset val="134"/>
          </rPr>
          <t>Administrator:</t>
        </r>
        <r>
          <rPr>
            <sz val="12"/>
            <rFont val="宋体"/>
            <charset val="134"/>
          </rPr>
          <t xml:space="preserve">
5000736 1/13 7920 pcs</t>
        </r>
      </text>
    </comment>
    <comment ref="R212" authorId="0">
      <text>
        <r>
          <rPr>
            <b/>
            <sz val="12"/>
            <rFont val="宋体"/>
            <charset val="134"/>
          </rPr>
          <t>Administrator:</t>
        </r>
        <r>
          <rPr>
            <sz val="12"/>
            <rFont val="宋体"/>
            <charset val="134"/>
          </rPr>
          <t xml:space="preserve">
5000736 1/13 2640 pcs</t>
        </r>
      </text>
    </comment>
    <comment ref="R213" authorId="0">
      <text>
        <r>
          <rPr>
            <b/>
            <sz val="12"/>
            <rFont val="宋体"/>
            <charset val="134"/>
          </rPr>
          <t>Administrator:</t>
        </r>
        <r>
          <rPr>
            <sz val="12"/>
            <rFont val="宋体"/>
            <charset val="134"/>
          </rPr>
          <t xml:space="preserve">
5000736 1/13 2640 pcs</t>
        </r>
      </text>
    </comment>
    <comment ref="R214" authorId="0">
      <text>
        <r>
          <rPr>
            <b/>
            <sz val="12"/>
            <rFont val="宋体"/>
            <charset val="134"/>
          </rPr>
          <t>Administrator:</t>
        </r>
        <r>
          <rPr>
            <sz val="12"/>
            <rFont val="宋体"/>
            <charset val="134"/>
          </rPr>
          <t xml:space="preserve">
5000729 1/10 5280 pcs</t>
        </r>
      </text>
    </comment>
    <comment ref="T214" authorId="0">
      <text>
        <r>
          <rPr>
            <b/>
            <sz val="12"/>
            <rFont val="宋体"/>
            <charset val="134"/>
          </rPr>
          <t>Administrator:</t>
        </r>
        <r>
          <rPr>
            <sz val="12"/>
            <rFont val="宋体"/>
            <charset val="134"/>
          </rPr>
          <t xml:space="preserve">
12/27 上客供RFID吊牌 13200 pcs </t>
        </r>
      </text>
    </comment>
    <comment ref="R215" authorId="0">
      <text>
        <r>
          <rPr>
            <b/>
            <sz val="12"/>
            <rFont val="宋体"/>
            <charset val="134"/>
          </rPr>
          <t>Administrator:</t>
        </r>
        <r>
          <rPr>
            <sz val="12"/>
            <rFont val="宋体"/>
            <charset val="134"/>
          </rPr>
          <t xml:space="preserve">
5000729 1/10 7920 pcs</t>
        </r>
      </text>
    </comment>
    <comment ref="R216" authorId="0">
      <text>
        <r>
          <rPr>
            <b/>
            <sz val="12"/>
            <rFont val="宋体"/>
            <charset val="134"/>
          </rPr>
          <t>Administrator:</t>
        </r>
        <r>
          <rPr>
            <sz val="12"/>
            <rFont val="宋体"/>
            <charset val="134"/>
          </rPr>
          <t xml:space="preserve">
5000729 1/10 13680 pcs</t>
        </r>
      </text>
    </comment>
    <comment ref="T216" authorId="0">
      <text>
        <r>
          <rPr>
            <b/>
            <sz val="12"/>
            <rFont val="宋体"/>
            <charset val="134"/>
          </rPr>
          <t>Administrator:</t>
        </r>
        <r>
          <rPr>
            <sz val="12"/>
            <rFont val="宋体"/>
            <charset val="134"/>
          </rPr>
          <t xml:space="preserve">
12/22 上客人EAN条码贴纸A-G各2736 pcs	</t>
        </r>
      </text>
    </comment>
    <comment ref="R217" authorId="0">
      <text>
        <r>
          <rPr>
            <b/>
            <sz val="12"/>
            <rFont val="宋体"/>
            <charset val="134"/>
          </rPr>
          <t>Administrator:</t>
        </r>
        <r>
          <rPr>
            <sz val="12"/>
            <rFont val="宋体"/>
            <charset val="134"/>
          </rPr>
          <t xml:space="preserve">
5000721 1/7 384 pcs</t>
        </r>
      </text>
    </comment>
    <comment ref="T217" authorId="0">
      <text>
        <r>
          <rPr>
            <b/>
            <sz val="12"/>
            <rFont val="宋体"/>
            <charset val="134"/>
          </rPr>
          <t>Administrator:</t>
        </r>
        <r>
          <rPr>
            <sz val="12"/>
            <rFont val="宋体"/>
            <charset val="134"/>
          </rPr>
          <t xml:space="preserve">
12/16 上UPC贴纸 384 pcs
      上进口商贴纸 384 pcs</t>
        </r>
      </text>
    </comment>
    <comment ref="R218" authorId="0">
      <text>
        <r>
          <rPr>
            <b/>
            <sz val="12"/>
            <rFont val="宋体"/>
            <charset val="134"/>
          </rPr>
          <t>Administrator:</t>
        </r>
        <r>
          <rPr>
            <sz val="12"/>
            <rFont val="宋体"/>
            <charset val="134"/>
          </rPr>
          <t xml:space="preserve">
5000733 1/12 11520 pcs</t>
        </r>
      </text>
    </comment>
    <comment ref="T218" authorId="0">
      <text>
        <r>
          <rPr>
            <b/>
            <sz val="12"/>
            <rFont val="宋体"/>
            <charset val="134"/>
          </rPr>
          <t>Administrator:</t>
        </r>
        <r>
          <rPr>
            <sz val="12"/>
            <rFont val="宋体"/>
            <charset val="134"/>
          </rPr>
          <t xml:space="preserve">
12/10 mother UPc贴纸 11520 pcs</t>
        </r>
      </text>
    </comment>
    <comment ref="R219" authorId="0">
      <text>
        <r>
          <rPr>
            <b/>
            <sz val="12"/>
            <rFont val="宋体"/>
            <charset val="134"/>
          </rPr>
          <t>Administrator:</t>
        </r>
        <r>
          <rPr>
            <sz val="12"/>
            <rFont val="宋体"/>
            <charset val="134"/>
          </rPr>
          <t xml:space="preserve">
5000736 1/13 7920 pcs</t>
        </r>
      </text>
    </comment>
    <comment ref="T219" authorId="0">
      <text>
        <r>
          <rPr>
            <b/>
            <sz val="12"/>
            <rFont val="宋体"/>
            <charset val="134"/>
          </rPr>
          <t>Administrator:</t>
        </r>
        <r>
          <rPr>
            <sz val="12"/>
            <rFont val="宋体"/>
            <charset val="134"/>
          </rPr>
          <t xml:space="preserve">
12/27 上客供RFID吊牌 7920 pcs </t>
        </r>
      </text>
    </comment>
    <comment ref="R220" authorId="0">
      <text>
        <r>
          <rPr>
            <b/>
            <sz val="12"/>
            <rFont val="宋体"/>
            <charset val="134"/>
          </rPr>
          <t>Administrator:</t>
        </r>
        <r>
          <rPr>
            <sz val="12"/>
            <rFont val="宋体"/>
            <charset val="134"/>
          </rPr>
          <t xml:space="preserve">
5000736 1/13 10800 pcs</t>
        </r>
      </text>
    </comment>
    <comment ref="T220" authorId="0">
      <text>
        <r>
          <rPr>
            <b/>
            <sz val="12"/>
            <rFont val="宋体"/>
            <charset val="134"/>
          </rPr>
          <t>Administrator:</t>
        </r>
        <r>
          <rPr>
            <sz val="12"/>
            <rFont val="宋体"/>
            <charset val="134"/>
          </rPr>
          <t xml:space="preserve">
12/5 上客人EAN条码贴纸A-G各2160 pcs</t>
        </r>
      </text>
    </comment>
    <comment ref="R221" authorId="0">
      <text>
        <r>
          <rPr>
            <b/>
            <sz val="12"/>
            <rFont val="宋体"/>
            <charset val="134"/>
          </rPr>
          <t>Administrator:</t>
        </r>
        <r>
          <rPr>
            <sz val="12"/>
            <rFont val="宋体"/>
            <charset val="134"/>
          </rPr>
          <t xml:space="preserve">
5000748 1/17 18000 PCS</t>
        </r>
      </text>
    </comment>
    <comment ref="T221" authorId="0">
      <text>
        <r>
          <rPr>
            <b/>
            <sz val="12"/>
            <rFont val="宋体"/>
            <charset val="134"/>
          </rPr>
          <t>Administrator:</t>
        </r>
        <r>
          <rPr>
            <sz val="12"/>
            <rFont val="宋体"/>
            <charset val="134"/>
          </rPr>
          <t xml:space="preserve">
12/25 上客人EAN条码贴纸A-G各3600 pcs	</t>
        </r>
      </text>
    </comment>
    <comment ref="R222" authorId="0">
      <text>
        <r>
          <rPr>
            <b/>
            <sz val="12"/>
            <rFont val="宋体"/>
            <charset val="134"/>
          </rPr>
          <t>Administrator:</t>
        </r>
        <r>
          <rPr>
            <sz val="12"/>
            <rFont val="宋体"/>
            <charset val="134"/>
          </rPr>
          <t xml:space="preserve">
5000748 1/17 480 PCS</t>
        </r>
      </text>
    </comment>
    <comment ref="T222" authorId="0">
      <text>
        <r>
          <rPr>
            <b/>
            <sz val="12"/>
            <rFont val="宋体"/>
            <charset val="134"/>
          </rPr>
          <t>Administrator:</t>
        </r>
        <r>
          <rPr>
            <sz val="12"/>
            <rFont val="宋体"/>
            <charset val="134"/>
          </rPr>
          <t xml:space="preserve">
12/22 上MotherEAN条码贴纸 480 pcs
      上西班牙语洗涤说明贴纸 480pcs</t>
        </r>
      </text>
    </comment>
    <comment ref="R223" authorId="0">
      <text>
        <r>
          <rPr>
            <b/>
            <sz val="12"/>
            <rFont val="宋体"/>
            <charset val="134"/>
          </rPr>
          <t>Administrator:</t>
        </r>
        <r>
          <rPr>
            <sz val="12"/>
            <rFont val="宋体"/>
            <charset val="134"/>
          </rPr>
          <t xml:space="preserve">
5000746 1/16 5760 PCS</t>
        </r>
      </text>
    </comment>
    <comment ref="T223" authorId="0">
      <text>
        <r>
          <rPr>
            <b/>
            <sz val="12"/>
            <rFont val="宋体"/>
            <charset val="134"/>
          </rPr>
          <t>Administrator:</t>
        </r>
        <r>
          <rPr>
            <sz val="12"/>
            <rFont val="宋体"/>
            <charset val="134"/>
          </rPr>
          <t xml:space="preserve">
12/25 上mother UPC贴纸5760 pcs	</t>
        </r>
      </text>
    </comment>
    <comment ref="R224" authorId="0">
      <text>
        <r>
          <rPr>
            <b/>
            <sz val="12"/>
            <rFont val="宋体"/>
            <charset val="134"/>
          </rPr>
          <t>Administrator:</t>
        </r>
        <r>
          <rPr>
            <sz val="12"/>
            <rFont val="宋体"/>
            <charset val="134"/>
          </rPr>
          <t xml:space="preserve">
5000748 1/17 768 PCS</t>
        </r>
      </text>
    </comment>
    <comment ref="R225" authorId="0">
      <text>
        <r>
          <rPr>
            <b/>
            <sz val="12"/>
            <rFont val="宋体"/>
            <charset val="134"/>
          </rPr>
          <t>Administrator:</t>
        </r>
        <r>
          <rPr>
            <sz val="12"/>
            <rFont val="宋体"/>
            <charset val="134"/>
          </rPr>
          <t xml:space="preserve">
5000748 1/17 19200 PCS</t>
        </r>
      </text>
    </comment>
    <comment ref="R226" authorId="0">
      <text>
        <r>
          <rPr>
            <b/>
            <sz val="12"/>
            <rFont val="宋体"/>
            <charset val="134"/>
          </rPr>
          <t>Administrator:</t>
        </r>
        <r>
          <rPr>
            <sz val="12"/>
            <rFont val="宋体"/>
            <charset val="134"/>
          </rPr>
          <t xml:space="preserve">
5000751 1/20 972 pcs</t>
        </r>
      </text>
    </comment>
    <comment ref="T226" authorId="0">
      <text>
        <r>
          <rPr>
            <b/>
            <sz val="12"/>
            <rFont val="宋体"/>
            <charset val="134"/>
          </rPr>
          <t>Administrator:</t>
        </r>
        <r>
          <rPr>
            <sz val="12"/>
            <rFont val="宋体"/>
            <charset val="134"/>
          </rPr>
          <t xml:space="preserve">
12/29 上警语贴纸 972 pcs</t>
        </r>
      </text>
    </comment>
    <comment ref="R227" authorId="0">
      <text>
        <r>
          <rPr>
            <b/>
            <sz val="12"/>
            <rFont val="宋体"/>
            <charset val="134"/>
          </rPr>
          <t>Administrator:</t>
        </r>
        <r>
          <rPr>
            <sz val="12"/>
            <rFont val="宋体"/>
            <charset val="134"/>
          </rPr>
          <t xml:space="preserve">
5000752 1/20 96 pcs
5000749 1/19 5904 pcs</t>
        </r>
      </text>
    </comment>
    <comment ref="R228" authorId="0">
      <text>
        <r>
          <rPr>
            <b/>
            <sz val="12"/>
            <rFont val="宋体"/>
            <charset val="134"/>
          </rPr>
          <t>Administrator:</t>
        </r>
        <r>
          <rPr>
            <sz val="12"/>
            <rFont val="宋体"/>
            <charset val="134"/>
          </rPr>
          <t xml:space="preserve">
5000752 1/20 72 pcs
5000749 1/19 4944 pcs</t>
        </r>
      </text>
    </comment>
    <comment ref="R229" authorId="0">
      <text>
        <r>
          <rPr>
            <b/>
            <sz val="12"/>
            <rFont val="宋体"/>
            <charset val="134"/>
          </rPr>
          <t>Administrator:</t>
        </r>
        <r>
          <rPr>
            <sz val="12"/>
            <rFont val="宋体"/>
            <charset val="134"/>
          </rPr>
          <t xml:space="preserve">
5000749 1/19 4008 pcs</t>
        </r>
      </text>
    </comment>
    <comment ref="R230" authorId="0">
      <text>
        <r>
          <rPr>
            <b/>
            <sz val="12"/>
            <rFont val="宋体"/>
            <charset val="134"/>
          </rPr>
          <t>Administrator:</t>
        </r>
        <r>
          <rPr>
            <sz val="12"/>
            <rFont val="宋体"/>
            <charset val="134"/>
          </rPr>
          <t xml:space="preserve">
5000749 1/19 5088 pcs</t>
        </r>
      </text>
    </comment>
    <comment ref="T230" authorId="0">
      <text>
        <r>
          <rPr>
            <b/>
            <sz val="12"/>
            <rFont val="宋体"/>
            <charset val="134"/>
          </rPr>
          <t>Administrator:</t>
        </r>
        <r>
          <rPr>
            <sz val="12"/>
            <rFont val="宋体"/>
            <charset val="134"/>
          </rPr>
          <t xml:space="preserve">
12/25 上进口商贴纸 5088 pcs
      上UPC条码贴纸 5088 pcs</t>
        </r>
      </text>
    </comment>
    <comment ref="R231" authorId="0">
      <text>
        <r>
          <rPr>
            <b/>
            <sz val="12"/>
            <rFont val="宋体"/>
            <charset val="134"/>
          </rPr>
          <t>Administrator:</t>
        </r>
        <r>
          <rPr>
            <sz val="12"/>
            <rFont val="宋体"/>
            <charset val="134"/>
          </rPr>
          <t xml:space="preserve">
5000751 1/20 96 pcs</t>
        </r>
      </text>
    </comment>
    <comment ref="T231" authorId="0">
      <text>
        <r>
          <rPr>
            <b/>
            <sz val="12"/>
            <rFont val="宋体"/>
            <charset val="134"/>
          </rPr>
          <t>Administrator:</t>
        </r>
        <r>
          <rPr>
            <sz val="12"/>
            <rFont val="宋体"/>
            <charset val="134"/>
          </rPr>
          <t xml:space="preserve">
12/29 上警语贴纸 8160 pcs</t>
        </r>
      </text>
    </comment>
    <comment ref="R232" authorId="0">
      <text>
        <r>
          <rPr>
            <b/>
            <sz val="12"/>
            <rFont val="宋体"/>
            <charset val="134"/>
          </rPr>
          <t>Administrator:</t>
        </r>
        <r>
          <rPr>
            <sz val="12"/>
            <rFont val="宋体"/>
            <charset val="134"/>
          </rPr>
          <t xml:space="preserve">
5000749 1/19 6000 pcs</t>
        </r>
      </text>
    </comment>
    <comment ref="R233" authorId="0">
      <text>
        <r>
          <rPr>
            <b/>
            <sz val="12"/>
            <rFont val="宋体"/>
            <charset val="134"/>
          </rPr>
          <t>Administrator:</t>
        </r>
        <r>
          <rPr>
            <sz val="12"/>
            <rFont val="宋体"/>
            <charset val="134"/>
          </rPr>
          <t xml:space="preserve">
5000752 1/20 264 pcs
5000749 1/19 4752 pcs</t>
        </r>
      </text>
    </comment>
    <comment ref="R234" authorId="0">
      <text>
        <r>
          <rPr>
            <b/>
            <sz val="12"/>
            <rFont val="宋体"/>
            <charset val="134"/>
          </rPr>
          <t>Administrator:</t>
        </r>
        <r>
          <rPr>
            <sz val="12"/>
            <rFont val="宋体"/>
            <charset val="134"/>
          </rPr>
          <t xml:space="preserve">
5000752 1/20 3648 pcs</t>
        </r>
      </text>
    </comment>
    <comment ref="T234" authorId="0">
      <text>
        <r>
          <rPr>
            <b/>
            <sz val="9"/>
            <rFont val="宋体"/>
            <charset val="134"/>
          </rPr>
          <t>Administrator:</t>
        </r>
        <r>
          <rPr>
            <sz val="9"/>
            <rFont val="宋体"/>
            <charset val="134"/>
          </rPr>
          <t xml:space="preserve">
12/27 上mother UPC贴纸 3648 pcs</t>
        </r>
      </text>
    </comment>
    <comment ref="R235" authorId="0">
      <text>
        <r>
          <rPr>
            <b/>
            <sz val="12"/>
            <rFont val="宋体"/>
            <charset val="134"/>
          </rPr>
          <t>Administrator:</t>
        </r>
        <r>
          <rPr>
            <sz val="12"/>
            <rFont val="宋体"/>
            <charset val="134"/>
          </rPr>
          <t xml:space="preserve">
5000753 1/20 20016 pcs</t>
        </r>
      </text>
    </comment>
    <comment ref="R236" authorId="0">
      <text>
        <r>
          <rPr>
            <b/>
            <sz val="12"/>
            <rFont val="宋体"/>
            <charset val="134"/>
          </rPr>
          <t>Administrator:</t>
        </r>
        <r>
          <rPr>
            <sz val="12"/>
            <rFont val="宋体"/>
            <charset val="134"/>
          </rPr>
          <t xml:space="preserve">
5000752 1/20 768 pcs</t>
        </r>
      </text>
    </comment>
    <comment ref="T236" authorId="0">
      <text>
        <r>
          <rPr>
            <b/>
            <sz val="12"/>
            <rFont val="宋体"/>
            <charset val="134"/>
          </rPr>
          <t>Administrator:</t>
        </r>
        <r>
          <rPr>
            <sz val="12"/>
            <rFont val="宋体"/>
            <charset val="134"/>
          </rPr>
          <t xml:space="preserve">
12/27 上进口商贴纸 768 pcs
      上UPC贴纸 768 pcs</t>
        </r>
      </text>
    </comment>
    <comment ref="R237" authorId="0">
      <text>
        <r>
          <rPr>
            <b/>
            <sz val="12"/>
            <rFont val="宋体"/>
            <charset val="134"/>
          </rPr>
          <t>Administrator:</t>
        </r>
        <r>
          <rPr>
            <sz val="12"/>
            <rFont val="宋体"/>
            <charset val="134"/>
          </rPr>
          <t xml:space="preserve">
5000752 1/20 5616 pcs</t>
        </r>
      </text>
    </comment>
    <comment ref="R238" authorId="0">
      <text>
        <r>
          <rPr>
            <b/>
            <sz val="12"/>
            <rFont val="宋体"/>
            <charset val="134"/>
          </rPr>
          <t>Administrator:</t>
        </r>
        <r>
          <rPr>
            <sz val="12"/>
            <rFont val="宋体"/>
            <charset val="134"/>
          </rPr>
          <t xml:space="preserve">
5000752 1/20 2400 pcs</t>
        </r>
      </text>
    </comment>
    <comment ref="R239" authorId="0">
      <text>
        <r>
          <rPr>
            <b/>
            <sz val="12"/>
            <rFont val="宋体"/>
            <charset val="134"/>
          </rPr>
          <t>Administrator:</t>
        </r>
        <r>
          <rPr>
            <sz val="12"/>
            <rFont val="宋体"/>
            <charset val="134"/>
          </rPr>
          <t xml:space="preserve">
5000761 1/22 1440 pcs</t>
        </r>
      </text>
    </comment>
    <comment ref="T239" authorId="0">
      <text>
        <r>
          <rPr>
            <b/>
            <sz val="12"/>
            <rFont val="宋体"/>
            <charset val="134"/>
          </rPr>
          <t>Administrator:</t>
        </r>
        <r>
          <rPr>
            <sz val="12"/>
            <rFont val="宋体"/>
            <charset val="134"/>
          </rPr>
          <t xml:space="preserve">
1/9 上进口商贴 1440 pcs
    上Mother UPC贴纸 1440 pcs
    上PDQ年龄贴纸 360 pcs
    上年龄贴纸 1440 pcs</t>
        </r>
      </text>
    </comment>
    <comment ref="R240" authorId="0">
      <text>
        <r>
          <rPr>
            <b/>
            <sz val="12"/>
            <rFont val="宋体"/>
            <charset val="134"/>
          </rPr>
          <t>Administrator:</t>
        </r>
        <r>
          <rPr>
            <sz val="12"/>
            <rFont val="宋体"/>
            <charset val="134"/>
          </rPr>
          <t xml:space="preserve">
5000755 1/21 672 pcs</t>
        </r>
      </text>
    </comment>
    <comment ref="T240" authorId="0">
      <text>
        <r>
          <rPr>
            <b/>
            <sz val="12"/>
            <rFont val="宋体"/>
            <charset val="134"/>
          </rPr>
          <t>Administrator:</t>
        </r>
        <r>
          <rPr>
            <sz val="12"/>
            <rFont val="宋体"/>
            <charset val="134"/>
          </rPr>
          <t xml:space="preserve">
1/4 上进口商贴纸 672 pcs
    上EAN条码贴纸 672 pcs</t>
        </r>
      </text>
    </comment>
    <comment ref="R241" authorId="0">
      <text>
        <r>
          <rPr>
            <b/>
            <sz val="12"/>
            <rFont val="宋体"/>
            <charset val="134"/>
          </rPr>
          <t>Administrator:</t>
        </r>
        <r>
          <rPr>
            <sz val="12"/>
            <rFont val="宋体"/>
            <charset val="134"/>
          </rPr>
          <t xml:space="preserve">
5000755 1/21 1248 pcs</t>
        </r>
      </text>
    </comment>
    <comment ref="T241" authorId="0">
      <text>
        <r>
          <rPr>
            <b/>
            <sz val="12"/>
            <rFont val="宋体"/>
            <charset val="134"/>
          </rPr>
          <t>Administrator:</t>
        </r>
        <r>
          <rPr>
            <sz val="12"/>
            <rFont val="宋体"/>
            <charset val="134"/>
          </rPr>
          <t xml:space="preserve">
12/30 上进口商贴纸 1248 pcs
      上空白贴纸 1248 pcs</t>
        </r>
      </text>
    </comment>
    <comment ref="R242" authorId="0">
      <text>
        <r>
          <rPr>
            <b/>
            <sz val="12"/>
            <rFont val="宋体"/>
            <charset val="134"/>
          </rPr>
          <t>Administrator:</t>
        </r>
        <r>
          <rPr>
            <sz val="12"/>
            <rFont val="宋体"/>
            <charset val="134"/>
          </rPr>
          <t xml:space="preserve">
5000761 1/22 9720 pcs</t>
        </r>
      </text>
    </comment>
    <comment ref="T242" authorId="0">
      <text>
        <r>
          <rPr>
            <b/>
            <sz val="12"/>
            <rFont val="宋体"/>
            <charset val="134"/>
          </rPr>
          <t>Administrator:</t>
        </r>
        <r>
          <rPr>
            <sz val="12"/>
            <rFont val="宋体"/>
            <charset val="134"/>
          </rPr>
          <t xml:space="preserve">
12/25 上PDQUPC 条码 737 pcs</t>
        </r>
      </text>
    </comment>
    <comment ref="R243" authorId="0">
      <text>
        <r>
          <rPr>
            <b/>
            <sz val="12"/>
            <rFont val="宋体"/>
            <charset val="134"/>
          </rPr>
          <t>Administrator:</t>
        </r>
        <r>
          <rPr>
            <sz val="12"/>
            <rFont val="宋体"/>
            <charset val="134"/>
          </rPr>
          <t xml:space="preserve">
5000768 1/24 7968 pcs</t>
        </r>
      </text>
    </comment>
    <comment ref="R244" authorId="0">
      <text>
        <r>
          <rPr>
            <b/>
            <sz val="12"/>
            <rFont val="宋体"/>
            <charset val="134"/>
          </rPr>
          <t>Administrator:</t>
        </r>
        <r>
          <rPr>
            <sz val="12"/>
            <rFont val="宋体"/>
            <charset val="134"/>
          </rPr>
          <t xml:space="preserve">
5000763 1/23 7920 pcs</t>
        </r>
      </text>
    </comment>
    <comment ref="T244" authorId="0">
      <text>
        <r>
          <rPr>
            <b/>
            <sz val="12"/>
            <rFont val="宋体"/>
            <charset val="134"/>
          </rPr>
          <t>Administrator:</t>
        </r>
        <r>
          <rPr>
            <sz val="12"/>
            <rFont val="宋体"/>
            <charset val="134"/>
          </rPr>
          <t xml:space="preserve">
12/27 上客供RFID吊牌 5280 pcs </t>
        </r>
      </text>
    </comment>
    <comment ref="R245" authorId="0">
      <text>
        <r>
          <rPr>
            <b/>
            <sz val="12"/>
            <rFont val="宋体"/>
            <charset val="134"/>
          </rPr>
          <t>Administrator:</t>
        </r>
        <r>
          <rPr>
            <sz val="12"/>
            <rFont val="宋体"/>
            <charset val="134"/>
          </rPr>
          <t xml:space="preserve">
5000763 1/23 2640 pcs</t>
        </r>
      </text>
    </comment>
    <comment ref="T245" authorId="0">
      <text>
        <r>
          <rPr>
            <b/>
            <sz val="12"/>
            <rFont val="宋体"/>
            <charset val="134"/>
          </rPr>
          <t>Administrator:</t>
        </r>
        <r>
          <rPr>
            <sz val="12"/>
            <rFont val="宋体"/>
            <charset val="134"/>
          </rPr>
          <t xml:space="preserve">
12/27 上客供RFID吊牌 5280 pcs </t>
        </r>
      </text>
    </comment>
    <comment ref="R246" authorId="0">
      <text>
        <r>
          <rPr>
            <b/>
            <sz val="12"/>
            <rFont val="宋体"/>
            <charset val="134"/>
          </rPr>
          <t>Administrator:</t>
        </r>
        <r>
          <rPr>
            <sz val="12"/>
            <rFont val="宋体"/>
            <charset val="134"/>
          </rPr>
          <t xml:space="preserve">
5000763 1/23 2640 pcs</t>
        </r>
      </text>
    </comment>
    <comment ref="T246" authorId="0">
      <text>
        <r>
          <rPr>
            <b/>
            <sz val="12"/>
            <rFont val="宋体"/>
            <charset val="134"/>
          </rPr>
          <t>Administrator:</t>
        </r>
        <r>
          <rPr>
            <sz val="12"/>
            <rFont val="宋体"/>
            <charset val="134"/>
          </rPr>
          <t xml:space="preserve">
12/27 上客供RFID吊牌 5280 pcs </t>
        </r>
      </text>
    </comment>
    <comment ref="R247" authorId="0">
      <text>
        <r>
          <rPr>
            <b/>
            <sz val="12"/>
            <rFont val="宋体"/>
            <charset val="134"/>
          </rPr>
          <t>Administrator:</t>
        </r>
        <r>
          <rPr>
            <sz val="12"/>
            <rFont val="宋体"/>
            <charset val="134"/>
          </rPr>
          <t xml:space="preserve">
5000766 1/23 5280 pcs</t>
        </r>
      </text>
    </comment>
    <comment ref="T247" authorId="0">
      <text>
        <r>
          <rPr>
            <b/>
            <sz val="12"/>
            <rFont val="宋体"/>
            <charset val="134"/>
          </rPr>
          <t>Administrator:</t>
        </r>
        <r>
          <rPr>
            <sz val="12"/>
            <rFont val="宋体"/>
            <charset val="134"/>
          </rPr>
          <t xml:space="preserve">
12/27 上客供RFID吊牌 5280 pcs </t>
        </r>
      </text>
    </comment>
    <comment ref="R248" authorId="0">
      <text>
        <r>
          <rPr>
            <b/>
            <sz val="12"/>
            <rFont val="宋体"/>
            <charset val="134"/>
          </rPr>
          <t>Administrator:</t>
        </r>
        <r>
          <rPr>
            <sz val="12"/>
            <rFont val="宋体"/>
            <charset val="134"/>
          </rPr>
          <t xml:space="preserve">
5000763 1/23 5280 pcs</t>
        </r>
      </text>
    </comment>
    <comment ref="T248" authorId="0">
      <text>
        <r>
          <rPr>
            <b/>
            <sz val="12"/>
            <rFont val="宋体"/>
            <charset val="134"/>
          </rPr>
          <t>Administrator:</t>
        </r>
        <r>
          <rPr>
            <sz val="12"/>
            <rFont val="宋体"/>
            <charset val="134"/>
          </rPr>
          <t xml:space="preserve">
12/27 上客供RFID吊牌 5280 pcs </t>
        </r>
      </text>
    </comment>
    <comment ref="R249" authorId="0">
      <text>
        <r>
          <rPr>
            <b/>
            <sz val="12"/>
            <rFont val="宋体"/>
            <charset val="134"/>
          </rPr>
          <t>Administrator:</t>
        </r>
        <r>
          <rPr>
            <sz val="12"/>
            <rFont val="宋体"/>
            <charset val="134"/>
          </rPr>
          <t xml:space="preserve">
5000768 1/24 5280 pcs</t>
        </r>
      </text>
    </comment>
    <comment ref="T249" authorId="0">
      <text>
        <r>
          <rPr>
            <b/>
            <sz val="12"/>
            <rFont val="宋体"/>
            <charset val="134"/>
          </rPr>
          <t>Administrator:</t>
        </r>
        <r>
          <rPr>
            <sz val="12"/>
            <rFont val="宋体"/>
            <charset val="134"/>
          </rPr>
          <t xml:space="preserve">
12/27 上客供RFID吊牌 5280 pcs </t>
        </r>
      </text>
    </comment>
    <comment ref="R250" authorId="0">
      <text>
        <r>
          <rPr>
            <b/>
            <sz val="12"/>
            <rFont val="宋体"/>
            <charset val="134"/>
          </rPr>
          <t>Administrator:</t>
        </r>
        <r>
          <rPr>
            <sz val="12"/>
            <rFont val="宋体"/>
            <charset val="134"/>
          </rPr>
          <t xml:space="preserve">
5000766 1/23 2640 pcs</t>
        </r>
      </text>
    </comment>
    <comment ref="T250" authorId="0">
      <text>
        <r>
          <rPr>
            <b/>
            <sz val="12"/>
            <rFont val="宋体"/>
            <charset val="134"/>
          </rPr>
          <t>Administrator:</t>
        </r>
        <r>
          <rPr>
            <sz val="12"/>
            <rFont val="宋体"/>
            <charset val="134"/>
          </rPr>
          <t xml:space="preserve">
12/27 上客供RFID吊牌 5280 pcs </t>
        </r>
      </text>
    </comment>
    <comment ref="R251" authorId="0">
      <text>
        <r>
          <rPr>
            <b/>
            <sz val="12"/>
            <rFont val="宋体"/>
            <charset val="134"/>
          </rPr>
          <t>Administrator:</t>
        </r>
        <r>
          <rPr>
            <sz val="12"/>
            <rFont val="宋体"/>
            <charset val="134"/>
          </rPr>
          <t xml:space="preserve">
5000766 1/23 480 pcs</t>
        </r>
      </text>
    </comment>
    <comment ref="T251" authorId="0">
      <text>
        <r>
          <rPr>
            <b/>
            <sz val="12"/>
            <rFont val="宋体"/>
            <charset val="134"/>
          </rPr>
          <t>Administrator:</t>
        </r>
        <r>
          <rPr>
            <sz val="12"/>
            <rFont val="宋体"/>
            <charset val="134"/>
          </rPr>
          <t xml:space="preserve">
1/14 上进口商贴纸 480 pcs
     上条码贴纸 480 pcs</t>
        </r>
      </text>
    </comment>
    <comment ref="R252" authorId="0">
      <text>
        <r>
          <rPr>
            <b/>
            <sz val="12"/>
            <rFont val="宋体"/>
            <charset val="134"/>
          </rPr>
          <t>Administrator:</t>
        </r>
        <r>
          <rPr>
            <sz val="12"/>
            <rFont val="宋体"/>
            <charset val="134"/>
          </rPr>
          <t xml:space="preserve">
5000768 1/24 2400 pcs</t>
        </r>
      </text>
    </comment>
    <comment ref="R253" authorId="0">
      <text>
        <r>
          <rPr>
            <b/>
            <sz val="12"/>
            <rFont val="宋体"/>
            <charset val="134"/>
          </rPr>
          <t>Administrator:</t>
        </r>
        <r>
          <rPr>
            <sz val="12"/>
            <rFont val="宋体"/>
            <charset val="134"/>
          </rPr>
          <t xml:space="preserve">
5000771 1/26 4320 pcs</t>
        </r>
      </text>
    </comment>
    <comment ref="T253" authorId="0">
      <text>
        <r>
          <rPr>
            <b/>
            <sz val="12"/>
            <rFont val="宋体"/>
            <charset val="134"/>
          </rPr>
          <t>Administrator:</t>
        </r>
        <r>
          <rPr>
            <sz val="12"/>
            <rFont val="宋体"/>
            <charset val="134"/>
          </rPr>
          <t xml:space="preserve">
1/7 上客人EAN条码贴A-G各864 pcs</t>
        </r>
      </text>
    </comment>
    <comment ref="R254" authorId="0">
      <text>
        <r>
          <rPr>
            <b/>
            <sz val="12"/>
            <rFont val="宋体"/>
            <charset val="134"/>
          </rPr>
          <t>Administrator:</t>
        </r>
        <r>
          <rPr>
            <sz val="12"/>
            <rFont val="宋体"/>
            <charset val="134"/>
          </rPr>
          <t xml:space="preserve">
5000768 1/24 288 pcs</t>
        </r>
      </text>
    </comment>
    <comment ref="T254" authorId="0">
      <text>
        <r>
          <rPr>
            <b/>
            <sz val="12"/>
            <rFont val="宋体"/>
            <charset val="134"/>
          </rPr>
          <t>Administrator:</t>
        </r>
        <r>
          <rPr>
            <sz val="12"/>
            <rFont val="宋体"/>
            <charset val="134"/>
          </rPr>
          <t xml:space="preserve">
1/12 上客户进口商贴纸 288 pcs
     上EAN条码贴纸 288 pcs</t>
        </r>
      </text>
    </comment>
    <comment ref="R255" authorId="0">
      <text>
        <r>
          <rPr>
            <b/>
            <sz val="12"/>
            <rFont val="宋体"/>
            <charset val="134"/>
          </rPr>
          <t>Administrator:</t>
        </r>
        <r>
          <rPr>
            <sz val="12"/>
            <rFont val="宋体"/>
            <charset val="134"/>
          </rPr>
          <t xml:space="preserve">
5000771 1/26 1152 pcs</t>
        </r>
      </text>
    </comment>
    <comment ref="T255" authorId="0">
      <text>
        <r>
          <rPr>
            <b/>
            <sz val="12"/>
            <rFont val="宋体"/>
            <charset val="134"/>
          </rPr>
          <t>Administrator:</t>
        </r>
        <r>
          <rPr>
            <sz val="12"/>
            <rFont val="宋体"/>
            <charset val="134"/>
          </rPr>
          <t xml:space="preserve">
1/5 上mother UPC贴纸 1152 pcs
    上进口商贴纸 1152 pcs</t>
        </r>
      </text>
    </comment>
    <comment ref="R256" authorId="0">
      <text>
        <r>
          <rPr>
            <b/>
            <sz val="12"/>
            <rFont val="宋体"/>
            <charset val="134"/>
          </rPr>
          <t>Administrator:</t>
        </r>
        <r>
          <rPr>
            <sz val="12"/>
            <rFont val="宋体"/>
            <charset val="134"/>
          </rPr>
          <t xml:space="preserve">
5000771 1/26 1016 pcs</t>
        </r>
      </text>
    </comment>
    <comment ref="R257" authorId="0">
      <text>
        <r>
          <rPr>
            <b/>
            <sz val="12"/>
            <rFont val="宋体"/>
            <charset val="134"/>
          </rPr>
          <t>Administrator:</t>
        </r>
        <r>
          <rPr>
            <sz val="12"/>
            <rFont val="宋体"/>
            <charset val="134"/>
          </rPr>
          <t xml:space="preserve">
5000771 1/26 2112 pcs</t>
        </r>
      </text>
    </comment>
    <comment ref="T257" authorId="0">
      <text>
        <r>
          <rPr>
            <b/>
            <sz val="11"/>
            <rFont val="宋体"/>
            <charset val="134"/>
          </rPr>
          <t>Administrator:</t>
        </r>
        <r>
          <rPr>
            <sz val="11"/>
            <rFont val="宋体"/>
            <charset val="134"/>
          </rPr>
          <t xml:space="preserve">
1/12 上Mother UPC条码贴纸 2112 pcs
     上进口商贴纸 2112 pcs</t>
        </r>
      </text>
    </comment>
    <comment ref="R258" authorId="0">
      <text>
        <r>
          <rPr>
            <b/>
            <sz val="12"/>
            <rFont val="宋体"/>
            <charset val="134"/>
          </rPr>
          <t>Administrator:</t>
        </r>
        <r>
          <rPr>
            <sz val="12"/>
            <rFont val="宋体"/>
            <charset val="134"/>
          </rPr>
          <t xml:space="preserve">
5000777 1/27 10008 pcs</t>
        </r>
      </text>
    </comment>
    <comment ref="T258" authorId="0">
      <text>
        <r>
          <rPr>
            <b/>
            <sz val="12"/>
            <rFont val="宋体"/>
            <charset val="134"/>
          </rPr>
          <t>Administrator:</t>
        </r>
        <r>
          <rPr>
            <sz val="12"/>
            <rFont val="宋体"/>
            <charset val="134"/>
          </rPr>
          <t xml:space="preserve">
1/15 上客供外箱条码贴纸 421 pcs</t>
        </r>
      </text>
    </comment>
    <comment ref="R259" authorId="0">
      <text>
        <r>
          <rPr>
            <b/>
            <sz val="12"/>
            <rFont val="宋体"/>
            <charset val="134"/>
          </rPr>
          <t>Administrator:</t>
        </r>
        <r>
          <rPr>
            <sz val="12"/>
            <rFont val="宋体"/>
            <charset val="134"/>
          </rPr>
          <t xml:space="preserve">
5000777 1/27 576 pcs</t>
        </r>
      </text>
    </comment>
    <comment ref="T259" authorId="0">
      <text>
        <r>
          <rPr>
            <b/>
            <sz val="12"/>
            <rFont val="宋体"/>
            <charset val="134"/>
          </rPr>
          <t>Administrator:</t>
        </r>
        <r>
          <rPr>
            <sz val="12"/>
            <rFont val="宋体"/>
            <charset val="134"/>
          </rPr>
          <t xml:space="preserve">
10/24 上红色logo贴纸1 4800 pcs
      上空白贴纸 4800 pcs</t>
        </r>
      </text>
    </comment>
    <comment ref="R260" authorId="0">
      <text>
        <r>
          <rPr>
            <b/>
            <sz val="12"/>
            <rFont val="宋体"/>
            <charset val="134"/>
          </rPr>
          <t>Administrator:</t>
        </r>
        <r>
          <rPr>
            <sz val="12"/>
            <rFont val="宋体"/>
            <charset val="134"/>
          </rPr>
          <t xml:space="preserve">
5000777 1/27 1824 pcs</t>
        </r>
      </text>
    </comment>
    <comment ref="R261" authorId="0">
      <text>
        <r>
          <rPr>
            <b/>
            <sz val="12"/>
            <rFont val="宋体"/>
            <charset val="134"/>
          </rPr>
          <t>Administrator:</t>
        </r>
        <r>
          <rPr>
            <sz val="12"/>
            <rFont val="宋体"/>
            <charset val="134"/>
          </rPr>
          <t xml:space="preserve">
5000777 1/27 2400 pcs</t>
        </r>
      </text>
    </comment>
    <comment ref="R262" authorId="0">
      <text>
        <r>
          <rPr>
            <b/>
            <sz val="12"/>
            <rFont val="宋体"/>
            <charset val="134"/>
          </rPr>
          <t>Administrator:</t>
        </r>
        <r>
          <rPr>
            <sz val="12"/>
            <rFont val="宋体"/>
            <charset val="134"/>
          </rPr>
          <t xml:space="preserve">
5000786 1/31 5280 pcs</t>
        </r>
      </text>
    </comment>
    <comment ref="T262" authorId="0">
      <text>
        <r>
          <rPr>
            <b/>
            <sz val="12"/>
            <rFont val="宋体"/>
            <charset val="134"/>
          </rPr>
          <t>Administrator:</t>
        </r>
        <r>
          <rPr>
            <sz val="12"/>
            <rFont val="宋体"/>
            <charset val="134"/>
          </rPr>
          <t xml:space="preserve">
1/16 上客供RFID吊牌 43100 pcs</t>
        </r>
      </text>
    </comment>
    <comment ref="R263" authorId="0">
      <text>
        <r>
          <rPr>
            <b/>
            <sz val="12"/>
            <rFont val="宋体"/>
            <charset val="134"/>
          </rPr>
          <t>Administrator:</t>
        </r>
        <r>
          <rPr>
            <sz val="12"/>
            <rFont val="宋体"/>
            <charset val="134"/>
          </rPr>
          <t xml:space="preserve">
5000786 1/31 2640 pcs</t>
        </r>
      </text>
    </comment>
    <comment ref="R264" authorId="0">
      <text>
        <r>
          <rPr>
            <b/>
            <sz val="12"/>
            <rFont val="宋体"/>
            <charset val="134"/>
          </rPr>
          <t>Administrator:</t>
        </r>
        <r>
          <rPr>
            <sz val="12"/>
            <rFont val="宋体"/>
            <charset val="134"/>
          </rPr>
          <t xml:space="preserve">
5000786 1/31 2640 pcs</t>
        </r>
      </text>
    </comment>
    <comment ref="R265" authorId="0">
      <text>
        <r>
          <rPr>
            <b/>
            <sz val="12"/>
            <rFont val="宋体"/>
            <charset val="134"/>
          </rPr>
          <t>Administrator:</t>
        </r>
        <r>
          <rPr>
            <sz val="12"/>
            <rFont val="宋体"/>
            <charset val="134"/>
          </rPr>
          <t xml:space="preserve">
5000786 1/31 2640 pcs</t>
        </r>
      </text>
    </comment>
    <comment ref="R266" authorId="0">
      <text>
        <r>
          <rPr>
            <b/>
            <sz val="12"/>
            <rFont val="宋体"/>
            <charset val="134"/>
          </rPr>
          <t>Administrator:</t>
        </r>
        <r>
          <rPr>
            <sz val="12"/>
            <rFont val="宋体"/>
            <charset val="134"/>
          </rPr>
          <t xml:space="preserve">
5000786 1/31 2640 pcs</t>
        </r>
      </text>
    </comment>
    <comment ref="R267" authorId="0">
      <text>
        <r>
          <rPr>
            <b/>
            <sz val="12"/>
            <rFont val="宋体"/>
            <charset val="134"/>
          </rPr>
          <t>Administrator:</t>
        </r>
        <r>
          <rPr>
            <sz val="12"/>
            <rFont val="宋体"/>
            <charset val="134"/>
          </rPr>
          <t xml:space="preserve">
5000786 1/31 2640 pcs</t>
        </r>
      </text>
    </comment>
    <comment ref="R268" authorId="0">
      <text>
        <r>
          <rPr>
            <b/>
            <sz val="12"/>
            <rFont val="宋体"/>
            <charset val="134"/>
          </rPr>
          <t>Administrator:</t>
        </r>
        <r>
          <rPr>
            <sz val="12"/>
            <rFont val="宋体"/>
            <charset val="134"/>
          </rPr>
          <t xml:space="preserve">
5000786 1/31 2640 pcs</t>
        </r>
      </text>
    </comment>
    <comment ref="R269" authorId="0">
      <text>
        <r>
          <rPr>
            <b/>
            <sz val="12"/>
            <rFont val="宋体"/>
            <charset val="134"/>
          </rPr>
          <t>Administrator:</t>
        </r>
        <r>
          <rPr>
            <sz val="12"/>
            <rFont val="宋体"/>
            <charset val="134"/>
          </rPr>
          <t xml:space="preserve">
5000793 1/28 28992 pcs
5000786 1/31 984 pcs</t>
        </r>
      </text>
    </comment>
    <comment ref="T269" authorId="0">
      <text>
        <r>
          <rPr>
            <b/>
            <sz val="12"/>
            <rFont val="宋体"/>
            <charset val="134"/>
          </rPr>
          <t>Administrator:</t>
        </r>
        <r>
          <rPr>
            <sz val="12"/>
            <rFont val="宋体"/>
            <charset val="134"/>
          </rPr>
          <t xml:space="preserve">
1/15 上客供外箱条码贴纸 1261 pcs</t>
        </r>
      </text>
    </comment>
    <comment ref="T270" authorId="0">
      <text>
        <r>
          <rPr>
            <b/>
            <sz val="12"/>
            <rFont val="宋体"/>
            <charset val="134"/>
          </rPr>
          <t>Administrator:</t>
        </r>
        <r>
          <rPr>
            <sz val="12"/>
            <rFont val="宋体"/>
            <charset val="134"/>
          </rPr>
          <t xml:space="preserve">
1/28 上客供亚马逊外箱贴纸 9 pcs</t>
        </r>
      </text>
    </comment>
    <comment ref="R271" authorId="0">
      <text>
        <r>
          <rPr>
            <b/>
            <sz val="12"/>
            <rFont val="宋体"/>
            <charset val="134"/>
          </rPr>
          <t>Administrator:</t>
        </r>
        <r>
          <rPr>
            <sz val="12"/>
            <rFont val="宋体"/>
            <charset val="134"/>
          </rPr>
          <t xml:space="preserve">
5000796 2/3 4032 pcs</t>
        </r>
      </text>
    </comment>
    <comment ref="T271" authorId="0">
      <text>
        <r>
          <rPr>
            <b/>
            <sz val="12"/>
            <rFont val="宋体"/>
            <charset val="134"/>
          </rPr>
          <t>Administrator:</t>
        </r>
        <r>
          <rPr>
            <sz val="12"/>
            <rFont val="宋体"/>
            <charset val="134"/>
          </rPr>
          <t xml:space="preserve">
1/13 上UCC外箱贴纸 42 pcs</t>
        </r>
      </text>
    </comment>
    <comment ref="R272" authorId="0">
      <text>
        <r>
          <rPr>
            <b/>
            <sz val="12"/>
            <rFont val="宋体"/>
            <charset val="134"/>
          </rPr>
          <t>Administrator:</t>
        </r>
        <r>
          <rPr>
            <sz val="12"/>
            <rFont val="宋体"/>
            <charset val="134"/>
          </rPr>
          <t xml:space="preserve">
5000796 2/3 6240 pcs
5000798 2/4 768 pcs</t>
        </r>
      </text>
    </comment>
    <comment ref="R273" authorId="0">
      <text>
        <r>
          <rPr>
            <b/>
            <sz val="12"/>
            <rFont val="宋体"/>
            <charset val="134"/>
          </rPr>
          <t>Administrator:</t>
        </r>
        <r>
          <rPr>
            <sz val="12"/>
            <rFont val="宋体"/>
            <charset val="134"/>
          </rPr>
          <t xml:space="preserve">
5000796 2/3 4176 pcs
5000798 2/4 864 pcs</t>
        </r>
      </text>
    </comment>
    <comment ref="R274" authorId="0">
      <text>
        <r>
          <rPr>
            <b/>
            <sz val="12"/>
            <rFont val="宋体"/>
            <charset val="134"/>
          </rPr>
          <t>Administrator:</t>
        </r>
        <r>
          <rPr>
            <sz val="12"/>
            <rFont val="宋体"/>
            <charset val="134"/>
          </rPr>
          <t xml:space="preserve">
5000796 2/3 4368 pcs
5000798 2/4 192 pcs</t>
        </r>
      </text>
    </comment>
    <comment ref="R275" authorId="0">
      <text>
        <r>
          <rPr>
            <b/>
            <sz val="12"/>
            <rFont val="宋体"/>
            <charset val="134"/>
          </rPr>
          <t>Administrator:</t>
        </r>
        <r>
          <rPr>
            <sz val="12"/>
            <rFont val="宋体"/>
            <charset val="134"/>
          </rPr>
          <t xml:space="preserve">
5000796 2/3 4368 pcs
5000798 2/4 192 pcs</t>
        </r>
      </text>
    </comment>
    <comment ref="R276" authorId="0">
      <text>
        <r>
          <rPr>
            <b/>
            <sz val="12"/>
            <rFont val="宋体"/>
            <charset val="134"/>
          </rPr>
          <t>Administrator:</t>
        </r>
        <r>
          <rPr>
            <sz val="12"/>
            <rFont val="宋体"/>
            <charset val="134"/>
          </rPr>
          <t xml:space="preserve">
5000796 2/3 4464 pcs
5000798 2/4 96 pcs</t>
        </r>
      </text>
    </comment>
    <comment ref="R277" authorId="0">
      <text>
        <r>
          <rPr>
            <b/>
            <sz val="12"/>
            <rFont val="宋体"/>
            <charset val="134"/>
          </rPr>
          <t>Administrator:</t>
        </r>
        <r>
          <rPr>
            <sz val="12"/>
            <rFont val="宋体"/>
            <charset val="134"/>
          </rPr>
          <t xml:space="preserve">
5000803 2/5 30432 pcs</t>
        </r>
      </text>
    </comment>
    <comment ref="T277" authorId="0">
      <text>
        <r>
          <rPr>
            <b/>
            <sz val="12"/>
            <rFont val="宋体"/>
            <charset val="134"/>
          </rPr>
          <t>Administrator:</t>
        </r>
        <r>
          <rPr>
            <sz val="12"/>
            <rFont val="宋体"/>
            <charset val="134"/>
          </rPr>
          <t xml:space="preserve">
1/30 上QR贴纸。 316 pcs</t>
        </r>
      </text>
    </comment>
    <comment ref="R278" authorId="0">
      <text>
        <r>
          <rPr>
            <b/>
            <sz val="12"/>
            <rFont val="宋体"/>
            <charset val="134"/>
          </rPr>
          <t>Administrator:</t>
        </r>
        <r>
          <rPr>
            <sz val="12"/>
            <rFont val="宋体"/>
            <charset val="134"/>
          </rPr>
          <t xml:space="preserve">
5000806 2/6 9600 pcs</t>
        </r>
      </text>
    </comment>
    <comment ref="T278" authorId="0">
      <text>
        <r>
          <rPr>
            <b/>
            <sz val="12"/>
            <rFont val="宋体"/>
            <charset val="134"/>
          </rPr>
          <t>Administrator:</t>
        </r>
        <r>
          <rPr>
            <sz val="12"/>
            <rFont val="宋体"/>
            <charset val="134"/>
          </rPr>
          <t xml:space="preserve">
1/19 上进口商贴纸 9600 pcs
     上UPC贴纸 9600 pcs</t>
        </r>
      </text>
    </comment>
    <comment ref="R279" authorId="0">
      <text>
        <r>
          <rPr>
            <b/>
            <sz val="12"/>
            <rFont val="宋体"/>
            <charset val="134"/>
          </rPr>
          <t>Administrator:</t>
        </r>
        <r>
          <rPr>
            <sz val="12"/>
            <rFont val="宋体"/>
            <charset val="134"/>
          </rPr>
          <t xml:space="preserve">
5000806 2/6 2640 pcs</t>
        </r>
      </text>
    </comment>
    <comment ref="T279" authorId="0">
      <text>
        <r>
          <rPr>
            <b/>
            <sz val="12"/>
            <rFont val="宋体"/>
            <charset val="134"/>
          </rPr>
          <t>Administrator:</t>
        </r>
        <r>
          <rPr>
            <sz val="12"/>
            <rFont val="宋体"/>
            <charset val="134"/>
          </rPr>
          <t xml:space="preserve">
1/16 上客供RFID吊牌 43100 pcs</t>
        </r>
      </text>
    </comment>
    <comment ref="R280" authorId="0">
      <text>
        <r>
          <rPr>
            <b/>
            <sz val="12"/>
            <rFont val="宋体"/>
            <charset val="134"/>
          </rPr>
          <t>Administrator:</t>
        </r>
        <r>
          <rPr>
            <sz val="12"/>
            <rFont val="宋体"/>
            <charset val="134"/>
          </rPr>
          <t xml:space="preserve">
5000806 2/6 2640 pcs</t>
        </r>
      </text>
    </comment>
    <comment ref="R281" authorId="0">
      <text>
        <r>
          <rPr>
            <b/>
            <sz val="12"/>
            <rFont val="宋体"/>
            <charset val="134"/>
          </rPr>
          <t>Administrator:</t>
        </r>
        <r>
          <rPr>
            <sz val="12"/>
            <rFont val="宋体"/>
            <charset val="134"/>
          </rPr>
          <t xml:space="preserve">
5000806 2/6 2640 pcs</t>
        </r>
      </text>
    </comment>
    <comment ref="R282" authorId="0">
      <text>
        <r>
          <rPr>
            <b/>
            <sz val="12"/>
            <rFont val="宋体"/>
            <charset val="134"/>
          </rPr>
          <t>Administrator:</t>
        </r>
        <r>
          <rPr>
            <sz val="12"/>
            <rFont val="宋体"/>
            <charset val="134"/>
          </rPr>
          <t xml:space="preserve">
5000806 2/6 5280 pcs</t>
        </r>
      </text>
    </comment>
    <comment ref="R283" authorId="0">
      <text>
        <r>
          <rPr>
            <b/>
            <sz val="12"/>
            <rFont val="宋体"/>
            <charset val="134"/>
          </rPr>
          <t>Administrator:</t>
        </r>
        <r>
          <rPr>
            <sz val="12"/>
            <rFont val="宋体"/>
            <charset val="134"/>
          </rPr>
          <t xml:space="preserve">
5000806 2/6 2640 pcs</t>
        </r>
      </text>
    </comment>
    <comment ref="R284" authorId="0">
      <text>
        <r>
          <rPr>
            <b/>
            <sz val="12"/>
            <rFont val="宋体"/>
            <charset val="134"/>
          </rPr>
          <t>Administrator:</t>
        </r>
        <r>
          <rPr>
            <sz val="12"/>
            <rFont val="宋体"/>
            <charset val="134"/>
          </rPr>
          <t xml:space="preserve">
5000806 2/6 9600 pcs</t>
        </r>
      </text>
    </comment>
    <comment ref="T284" authorId="0">
      <text>
        <r>
          <rPr>
            <b/>
            <sz val="12"/>
            <rFont val="宋体"/>
            <charset val="134"/>
          </rPr>
          <t>Administrator:</t>
        </r>
        <r>
          <rPr>
            <sz val="12"/>
            <rFont val="宋体"/>
            <charset val="134"/>
          </rPr>
          <t xml:space="preserve">
1/19 上进口商内容贴纸 9600 pcs
     上MotherEAN条码贴纸 9600 pcs</t>
        </r>
      </text>
    </comment>
    <comment ref="R285" authorId="0">
      <text>
        <r>
          <rPr>
            <b/>
            <sz val="12"/>
            <rFont val="宋体"/>
            <charset val="134"/>
          </rPr>
          <t>Administrator:</t>
        </r>
        <r>
          <rPr>
            <sz val="12"/>
            <rFont val="宋体"/>
            <charset val="134"/>
          </rPr>
          <t xml:space="preserve">
5000807 2/7 6480 pcs</t>
        </r>
      </text>
    </comment>
    <comment ref="T285" authorId="0">
      <text>
        <r>
          <rPr>
            <b/>
            <sz val="12"/>
            <rFont val="宋体"/>
            <charset val="134"/>
          </rPr>
          <t>Administrator:</t>
        </r>
        <r>
          <rPr>
            <sz val="12"/>
            <rFont val="宋体"/>
            <charset val="134"/>
          </rPr>
          <t xml:space="preserve">
1/19 上客人EAN条码贴纸 6480 pcs</t>
        </r>
      </text>
    </comment>
    <comment ref="R286" authorId="0">
      <text>
        <r>
          <rPr>
            <b/>
            <sz val="12"/>
            <rFont val="宋体"/>
            <charset val="134"/>
          </rPr>
          <t>Administrator:</t>
        </r>
        <r>
          <rPr>
            <sz val="12"/>
            <rFont val="宋体"/>
            <charset val="134"/>
          </rPr>
          <t xml:space="preserve">
5000807 2/6 1152 pcs</t>
        </r>
      </text>
    </comment>
    <comment ref="R287" authorId="0">
      <text>
        <r>
          <rPr>
            <b/>
            <sz val="12"/>
            <rFont val="宋体"/>
            <charset val="134"/>
          </rPr>
          <t>Administrator:</t>
        </r>
        <r>
          <rPr>
            <sz val="12"/>
            <rFont val="宋体"/>
            <charset val="134"/>
          </rPr>
          <t xml:space="preserve">
5000823 2/24 5280 pcs</t>
        </r>
      </text>
    </comment>
    <comment ref="T287" authorId="0">
      <text>
        <r>
          <rPr>
            <b/>
            <sz val="12"/>
            <rFont val="宋体"/>
            <charset val="134"/>
          </rPr>
          <t>Administrator:</t>
        </r>
        <r>
          <rPr>
            <sz val="12"/>
            <rFont val="宋体"/>
            <charset val="134"/>
          </rPr>
          <t xml:space="preserve">
1/16 上客供RFID吊牌 43100 pcs
</t>
        </r>
      </text>
    </comment>
    <comment ref="T288" authorId="0">
      <text>
        <r>
          <rPr>
            <b/>
            <sz val="12"/>
            <rFont val="宋体"/>
            <charset val="134"/>
          </rPr>
          <t>Administrator:</t>
        </r>
        <r>
          <rPr>
            <sz val="12"/>
            <rFont val="宋体"/>
            <charset val="134"/>
          </rPr>
          <t xml:space="preserve">
1/26 上客供外箱条码贴纸 1684 pcs</t>
        </r>
      </text>
    </comment>
    <comment ref="T290" authorId="0">
      <text>
        <r>
          <rPr>
            <b/>
            <sz val="12"/>
            <rFont val="宋体"/>
            <charset val="134"/>
          </rPr>
          <t>Administrator:</t>
        </r>
        <r>
          <rPr>
            <sz val="12"/>
            <rFont val="宋体"/>
            <charset val="134"/>
          </rPr>
          <t xml:space="preserve">
1/30 上客供亚马逊外箱贴纸 11 pcs</t>
        </r>
      </text>
    </comment>
    <comment ref="T291" authorId="0">
      <text>
        <r>
          <rPr>
            <b/>
            <sz val="12"/>
            <rFont val="宋体"/>
            <charset val="134"/>
          </rPr>
          <t>Administrator:</t>
        </r>
        <r>
          <rPr>
            <sz val="12"/>
            <rFont val="宋体"/>
            <charset val="134"/>
          </rPr>
          <t xml:space="preserve">
1/30 上客供亚马逊外箱贴纸 7 pcs</t>
        </r>
      </text>
    </comment>
    <comment ref="T292" authorId="0">
      <text>
        <r>
          <rPr>
            <b/>
            <sz val="12"/>
            <rFont val="宋体"/>
            <charset val="134"/>
          </rPr>
          <t>Administrator:</t>
        </r>
        <r>
          <rPr>
            <sz val="12"/>
            <rFont val="宋体"/>
            <charset val="134"/>
          </rPr>
          <t xml:space="preserve">
1/28 上客供RFID贴纸 43100 PCS
</t>
        </r>
      </text>
    </comment>
    <comment ref="T295" authorId="0">
      <text>
        <r>
          <rPr>
            <b/>
            <sz val="12"/>
            <rFont val="宋体"/>
            <charset val="134"/>
          </rPr>
          <t>Administrator:</t>
        </r>
        <r>
          <rPr>
            <sz val="12"/>
            <rFont val="宋体"/>
            <charset val="134"/>
          </rPr>
          <t xml:space="preserve">
2/3 上警语贴纸 5568 pcs</t>
        </r>
      </text>
    </comment>
    <comment ref="T296" authorId="0">
      <text>
        <r>
          <rPr>
            <b/>
            <sz val="12"/>
            <rFont val="宋体"/>
            <charset val="134"/>
          </rPr>
          <t>Administrator:</t>
        </r>
        <r>
          <rPr>
            <sz val="12"/>
            <rFont val="宋体"/>
            <charset val="134"/>
          </rPr>
          <t xml:space="preserve">
2/3 上警语贴纸 216 pcs</t>
        </r>
      </text>
    </comment>
    <comment ref="T297" authorId="0">
      <text>
        <r>
          <rPr>
            <b/>
            <sz val="12"/>
            <rFont val="宋体"/>
            <charset val="134"/>
          </rPr>
          <t>Administrator:</t>
        </r>
        <r>
          <rPr>
            <sz val="12"/>
            <rFont val="宋体"/>
            <charset val="134"/>
          </rPr>
          <t xml:space="preserve">
1/26 上PDQUPC条码贴纸 332 pcs</t>
        </r>
      </text>
    </comment>
    <comment ref="T298" authorId="0">
      <text>
        <r>
          <rPr>
            <b/>
            <sz val="12"/>
            <rFont val="宋体"/>
            <charset val="134"/>
          </rPr>
          <t>Administrator:</t>
        </r>
        <r>
          <rPr>
            <sz val="12"/>
            <rFont val="宋体"/>
            <charset val="134"/>
          </rPr>
          <t xml:space="preserve">
2/3 上PDQUPC条码贴纸 271 pcs</t>
        </r>
      </text>
    </comment>
    <comment ref="T299" authorId="0">
      <text>
        <r>
          <rPr>
            <b/>
            <sz val="12"/>
            <rFont val="宋体"/>
            <charset val="134"/>
          </rPr>
          <t>Administrator:</t>
        </r>
        <r>
          <rPr>
            <sz val="12"/>
            <rFont val="宋体"/>
            <charset val="134"/>
          </rPr>
          <t xml:space="preserve">
1/26 上UPC贴纸 5670 pcs</t>
        </r>
      </text>
    </comment>
    <comment ref="T300" authorId="0">
      <text>
        <r>
          <rPr>
            <b/>
            <sz val="12"/>
            <rFont val="宋体"/>
            <charset val="134"/>
          </rPr>
          <t>Administrator:</t>
        </r>
        <r>
          <rPr>
            <sz val="12"/>
            <rFont val="宋体"/>
            <charset val="134"/>
          </rPr>
          <t xml:space="preserve">
1/28 上客供RFID贴纸 43100 PCS
</t>
        </r>
      </text>
    </comment>
    <comment ref="T305" authorId="0">
      <text>
        <r>
          <rPr>
            <b/>
            <sz val="12"/>
            <rFont val="宋体"/>
            <charset val="134"/>
          </rPr>
          <t>Administrator:</t>
        </r>
        <r>
          <rPr>
            <sz val="12"/>
            <rFont val="宋体"/>
            <charset val="134"/>
          </rPr>
          <t xml:space="preserve">
2/2 上mother EAN条码贴 1200 pcs
    上0+贴纸 1250 pcs</t>
        </r>
      </text>
    </comment>
    <comment ref="T311" authorId="0">
      <text>
        <r>
          <rPr>
            <b/>
            <sz val="12"/>
            <rFont val="宋体"/>
            <charset val="134"/>
          </rPr>
          <t>Administrator:</t>
        </r>
        <r>
          <rPr>
            <sz val="12"/>
            <rFont val="宋体"/>
            <charset val="134"/>
          </rPr>
          <t xml:space="preserve">
1/28 上客供RFID贴纸 43100 PCS
</t>
        </r>
      </text>
    </comment>
    <comment ref="T315" authorId="0">
      <text>
        <r>
          <rPr>
            <b/>
            <sz val="12"/>
            <rFont val="宋体"/>
            <charset val="134"/>
          </rPr>
          <t>Administrator:</t>
        </r>
        <r>
          <rPr>
            <sz val="12"/>
            <rFont val="宋体"/>
            <charset val="134"/>
          </rPr>
          <t xml:space="preserve">
2/9 上价格贴纸 100 pcs</t>
        </r>
      </text>
    </comment>
    <comment ref="T319" authorId="0">
      <text>
        <r>
          <rPr>
            <b/>
            <sz val="12"/>
            <rFont val="宋体"/>
            <charset val="134"/>
          </rPr>
          <t>Administrator:</t>
        </r>
        <r>
          <rPr>
            <sz val="12"/>
            <rFont val="宋体"/>
            <charset val="134"/>
          </rPr>
          <t xml:space="preserve">
1/28 上客供RFID贴纸 43100 PCS
</t>
        </r>
      </text>
    </comment>
    <comment ref="T322" authorId="0">
      <text>
        <r>
          <rPr>
            <b/>
            <sz val="12"/>
            <rFont val="宋体"/>
            <charset val="134"/>
          </rPr>
          <t>Administrator:</t>
        </r>
        <r>
          <rPr>
            <sz val="12"/>
            <rFont val="宋体"/>
            <charset val="134"/>
          </rPr>
          <t xml:space="preserve">
1/28 上客供RFID贴纸 43100 PCS
</t>
        </r>
      </text>
    </comment>
  </commentList>
</comments>
</file>

<file path=xl/comments5.xml><?xml version="1.0" encoding="utf-8"?>
<comments xmlns="http://schemas.openxmlformats.org/spreadsheetml/2006/main">
  <authors>
    <author>Aileen Han - NPD Engineering</author>
  </authors>
  <commentList>
    <comment ref="C13" authorId="0">
      <text>
        <r>
          <rPr>
            <b/>
            <sz val="9"/>
            <rFont val="宋体"/>
            <charset val="134"/>
          </rPr>
          <t>Aileen Han - NPD Engineering:</t>
        </r>
        <r>
          <rPr>
            <sz val="9"/>
            <rFont val="宋体"/>
            <charset val="134"/>
          </rPr>
          <t xml:space="preserve">
工厂多备物料
</t>
        </r>
      </text>
    </comment>
    <comment ref="D13" authorId="0">
      <text>
        <r>
          <rPr>
            <b/>
            <sz val="9"/>
            <rFont val="宋体"/>
            <charset val="134"/>
          </rPr>
          <t>Aileen Han - NPD Engineering:</t>
        </r>
        <r>
          <rPr>
            <sz val="9"/>
            <rFont val="宋体"/>
            <charset val="134"/>
          </rPr>
          <t xml:space="preserve">
工厂多备物料
</t>
        </r>
      </text>
    </comment>
    <comment ref="E13" authorId="0">
      <text>
        <r>
          <rPr>
            <b/>
            <sz val="9"/>
            <rFont val="宋体"/>
            <charset val="134"/>
          </rPr>
          <t>Aileen Han - NPD Engineering:</t>
        </r>
        <r>
          <rPr>
            <sz val="9"/>
            <rFont val="宋体"/>
            <charset val="134"/>
          </rPr>
          <t xml:space="preserve">
工厂多备物料
</t>
        </r>
      </text>
    </comment>
  </commentList>
</comments>
</file>

<file path=xl/comments6.xml><?xml version="1.0" encoding="utf-8"?>
<comments xmlns="http://schemas.openxmlformats.org/spreadsheetml/2006/main">
  <authors>
    <author>Administrator</author>
  </authors>
  <commentList>
    <comment ref="R80" authorId="0">
      <text>
        <r>
          <rPr>
            <b/>
            <sz val="12"/>
            <rFont val="宋体"/>
            <charset val="134"/>
          </rPr>
          <t>Administrator:</t>
        </r>
        <r>
          <rPr>
            <sz val="12"/>
            <rFont val="宋体"/>
            <charset val="134"/>
          </rPr>
          <t xml:space="preserve">
3000715 9/30 25008</t>
        </r>
      </text>
    </comment>
  </commentList>
</comments>
</file>

<file path=xl/sharedStrings.xml><?xml version="1.0" encoding="utf-8"?>
<sst xmlns="http://schemas.openxmlformats.org/spreadsheetml/2006/main" count="34249" uniqueCount="6882">
  <si>
    <r>
      <rPr>
        <b/>
        <sz val="16"/>
        <rFont val="Arial"/>
        <charset val="0"/>
      </rPr>
      <t xml:space="preserve">ZURU  Fuggler </t>
    </r>
    <r>
      <rPr>
        <b/>
        <sz val="16"/>
        <rFont val="宋体"/>
        <charset val="0"/>
      </rPr>
      <t>牙齿怪兽</t>
    </r>
    <r>
      <rPr>
        <b/>
        <sz val="16"/>
        <rFont val="Arial"/>
        <charset val="0"/>
      </rPr>
      <t>-3.5</t>
    </r>
    <r>
      <rPr>
        <b/>
        <sz val="16"/>
        <rFont val="宋体"/>
        <charset val="0"/>
      </rPr>
      <t>寸</t>
    </r>
    <r>
      <rPr>
        <b/>
        <sz val="16"/>
        <rFont val="Arial"/>
        <charset val="0"/>
      </rPr>
      <t>Baby</t>
    </r>
    <r>
      <rPr>
        <b/>
        <sz val="16"/>
        <rFont val="宋体"/>
        <charset val="0"/>
      </rPr>
      <t>系列公仔生产排期表</t>
    </r>
    <r>
      <rPr>
        <b/>
        <sz val="16"/>
        <rFont val="Arial"/>
        <charset val="0"/>
      </rPr>
      <t xml:space="preserve"> #15704</t>
    </r>
    <r>
      <rPr>
        <b/>
        <sz val="16"/>
        <rFont val="宋体"/>
        <charset val="0"/>
      </rPr>
      <t>（</t>
    </r>
    <r>
      <rPr>
        <b/>
        <sz val="16"/>
        <rFont val="Arial"/>
        <charset val="0"/>
      </rPr>
      <t>C</t>
    </r>
    <r>
      <rPr>
        <b/>
        <sz val="16"/>
        <rFont val="宋体"/>
        <charset val="0"/>
      </rPr>
      <t>车间）</t>
    </r>
  </si>
  <si>
    <t>（黃色表示更改或增加）</t>
  </si>
  <si>
    <t>（蓝色表示已完货）</t>
  </si>
  <si>
    <t>（綠色表示調整貨期）</t>
  </si>
  <si>
    <t>是否需要样板</t>
  </si>
  <si>
    <t>彩盒</t>
  </si>
  <si>
    <t>PDQ</t>
  </si>
  <si>
    <t>展示架</t>
  </si>
  <si>
    <t>迷你小杏怪15704A</t>
  </si>
  <si>
    <t>迷你暗红怪15704B</t>
  </si>
  <si>
    <t>迷你小紫怪15704D</t>
  </si>
  <si>
    <t>迷你红色蓝嘴怪15704E</t>
  </si>
  <si>
    <t>迷你浅蓝怪15704G</t>
  </si>
  <si>
    <t>迷你深蓝怪15704H</t>
  </si>
  <si>
    <t>迷你小白怪15704J</t>
  </si>
  <si>
    <t>迷你小橙怪15704K</t>
  </si>
  <si>
    <t>迷你小啡怪15704L</t>
  </si>
  <si>
    <t>每款普通款数量</t>
  </si>
  <si>
    <t>每款公仔稀有数</t>
  </si>
  <si>
    <t>接单日期</t>
  </si>
  <si>
    <t>第三方客户名称</t>
  </si>
  <si>
    <t>走货国家</t>
  </si>
  <si>
    <r>
      <rPr>
        <b/>
        <sz val="11"/>
        <rFont val="Arial"/>
        <charset val="0"/>
      </rPr>
      <t>PO</t>
    </r>
    <r>
      <rPr>
        <b/>
        <sz val="11"/>
        <rFont val="宋体"/>
        <charset val="0"/>
      </rPr>
      <t>号</t>
    </r>
  </si>
  <si>
    <r>
      <rPr>
        <b/>
        <sz val="11"/>
        <rFont val="宋体"/>
        <charset val="0"/>
      </rPr>
      <t>客户</t>
    </r>
    <r>
      <rPr>
        <b/>
        <sz val="11"/>
        <rFont val="Arial"/>
        <charset val="0"/>
      </rPr>
      <t xml:space="preserve">
 PO </t>
    </r>
    <r>
      <rPr>
        <b/>
        <sz val="11"/>
        <rFont val="宋体"/>
        <charset val="0"/>
      </rPr>
      <t>号</t>
    </r>
  </si>
  <si>
    <t>SKU</t>
  </si>
  <si>
    <t>系统货号</t>
  </si>
  <si>
    <t>ITEM#</t>
  </si>
  <si>
    <t>中文名</t>
  </si>
  <si>
    <r>
      <rPr>
        <b/>
        <sz val="10"/>
        <rFont val="Arial"/>
        <charset val="0"/>
      </rPr>
      <t>PO</t>
    </r>
    <r>
      <rPr>
        <b/>
        <sz val="10"/>
        <rFont val="宋体"/>
        <charset val="0"/>
      </rPr>
      <t>数量</t>
    </r>
    <r>
      <rPr>
        <b/>
        <sz val="10"/>
        <rFont val="Arial"/>
        <charset val="0"/>
      </rPr>
      <t xml:space="preserve">
(pcs)</t>
    </r>
  </si>
  <si>
    <r>
      <rPr>
        <b/>
        <sz val="10"/>
        <rFont val="宋体"/>
        <charset val="0"/>
      </rPr>
      <t>内箱装箱数量</t>
    </r>
    <r>
      <rPr>
        <b/>
        <sz val="10"/>
        <rFont val="Arial"/>
        <charset val="0"/>
      </rPr>
      <t>(pcs)</t>
    </r>
  </si>
  <si>
    <r>
      <rPr>
        <b/>
        <sz val="11"/>
        <rFont val="宋体"/>
        <charset val="0"/>
      </rPr>
      <t>外箱装箱数量</t>
    </r>
    <r>
      <rPr>
        <b/>
        <sz val="11"/>
        <rFont val="Arial"/>
        <charset val="0"/>
      </rPr>
      <t>(pcs)</t>
    </r>
  </si>
  <si>
    <t>总箱数</t>
  </si>
  <si>
    <t>计划出货期</t>
  </si>
  <si>
    <t>计划验货期</t>
  </si>
  <si>
    <t>第三方验货日期</t>
  </si>
  <si>
    <t>驗貨結果</t>
  </si>
  <si>
    <t>送货情况</t>
  </si>
  <si>
    <t>欠数</t>
  </si>
  <si>
    <t>贴纸</t>
  </si>
  <si>
    <t>下单情况</t>
  </si>
  <si>
    <r>
      <rPr>
        <b/>
        <sz val="11"/>
        <rFont val="宋体"/>
        <charset val="0"/>
      </rPr>
      <t>船期</t>
    </r>
    <r>
      <rPr>
        <b/>
        <sz val="11"/>
        <rFont val="Arial"/>
        <charset val="0"/>
      </rPr>
      <t>SO</t>
    </r>
  </si>
  <si>
    <t>蓝色表示已出
黄色表示未出</t>
  </si>
  <si>
    <t>箱唛资料</t>
  </si>
  <si>
    <t>是否有外箱贴</t>
  </si>
  <si>
    <t>贴纸资料</t>
  </si>
  <si>
    <t>客供物料</t>
  </si>
  <si>
    <t>日期码</t>
  </si>
  <si>
    <t>备注</t>
  </si>
  <si>
    <r>
      <rPr>
        <b/>
        <sz val="11"/>
        <rFont val="Arial"/>
        <charset val="0"/>
      </rPr>
      <t xml:space="preserve">ZURU </t>
    </r>
    <r>
      <rPr>
        <b/>
        <sz val="11"/>
        <rFont val="宋体"/>
        <charset val="0"/>
      </rPr>
      <t>跟单</t>
    </r>
  </si>
  <si>
    <r>
      <rPr>
        <b/>
        <sz val="11"/>
        <rFont val="宋体"/>
        <charset val="0"/>
      </rPr>
      <t>单价</t>
    </r>
    <r>
      <rPr>
        <b/>
        <sz val="11"/>
        <rFont val="Arial"/>
        <charset val="0"/>
      </rPr>
      <t>USD</t>
    </r>
  </si>
  <si>
    <r>
      <rPr>
        <b/>
        <sz val="11"/>
        <rFont val="宋体"/>
        <charset val="0"/>
      </rPr>
      <t>金额</t>
    </r>
    <r>
      <rPr>
        <b/>
        <sz val="11"/>
        <rFont val="Arial"/>
        <charset val="0"/>
      </rPr>
      <t>USD</t>
    </r>
  </si>
  <si>
    <t>發票號</t>
  </si>
  <si>
    <t>是否入系统</t>
  </si>
  <si>
    <t>送回数量</t>
  </si>
  <si>
    <t>彩盒款数</t>
  </si>
  <si>
    <t>MA彩盒</t>
  </si>
  <si>
    <t>客版彩盒</t>
  </si>
  <si>
    <t>MA版本 UQ1</t>
  </si>
  <si>
    <t>MA版本 UQ2</t>
  </si>
  <si>
    <t>客版PDQ</t>
  </si>
  <si>
    <t>MA展示架</t>
  </si>
  <si>
    <t>客版展示架</t>
  </si>
  <si>
    <t>布标</t>
  </si>
  <si>
    <t>MA布标</t>
  </si>
  <si>
    <t>客版布标</t>
  </si>
  <si>
    <t xml:space="preserve">A </t>
  </si>
  <si>
    <t xml:space="preserve">B </t>
  </si>
  <si>
    <t xml:space="preserve">D </t>
  </si>
  <si>
    <t xml:space="preserve">E </t>
  </si>
  <si>
    <t xml:space="preserve">G </t>
  </si>
  <si>
    <t xml:space="preserve">H </t>
  </si>
  <si>
    <t xml:space="preserve">J </t>
  </si>
  <si>
    <t xml:space="preserve">K </t>
  </si>
  <si>
    <t xml:space="preserve">L </t>
  </si>
  <si>
    <t>ZURU</t>
  </si>
  <si>
    <t>ZMPO24944</t>
  </si>
  <si>
    <t>15704UQ1-S001</t>
  </si>
  <si>
    <t>Baby系列
96pcs/4PDQ/CTN</t>
  </si>
  <si>
    <t>PASS</t>
  </si>
  <si>
    <t xml:space="preserve">Remark：跟PP订单一起安排                                                                                                                                                                                             备注：收到样品订单后尽快安排 ，注意样板品质质量要求要高于大货品质要求 ，送货时必须要附带送货单(没有送货单和QC检验合格报告的仓库一律拒绝收货)，请知悉，谢谢！ </t>
  </si>
  <si>
    <t xml:space="preserve">Angus </t>
  </si>
  <si>
    <t>已入</t>
  </si>
  <si>
    <t>ZPO2412004</t>
  </si>
  <si>
    <t>Jessy Zhang</t>
  </si>
  <si>
    <t xml:space="preserve"> PT. EMWAY GLOBALINDO</t>
  </si>
  <si>
    <t>印度尼西亚</t>
  </si>
  <si>
    <t>4500158700-10</t>
  </si>
  <si>
    <t>3/19抽板，单款8pcs</t>
  </si>
  <si>
    <t>无</t>
  </si>
  <si>
    <t>日期码格式：ZURU INC(BVI) 标准格式 日期：按实际生产日期
Packaging Info: MA UPC包装(优先1L)+1张mother upc条码贴纸覆盖baby upc
 mother upc条码贴纸待提供
 1.有第三方实验室抽板，抽中了15704K-Reek-O - orange，请准备8PCS样品，4PCS会给工厂留样，4PCS会被实验室的人打包封箱，到时候你们寄给深圳ZURU就行，我
 们寄给实验室
2.有第三方验货将于CRD前一周提供验货员信息，请按订单CRD准时完货。
 15704UQ1-mother UPC:193052074850
Remark: 15704UQ1-9 Assortment=1:1:1:1:1:1:1:1:1</t>
  </si>
  <si>
    <t xml:space="preserve"> Emma Wu</t>
  </si>
  <si>
    <t>94797-4.18</t>
  </si>
  <si>
    <t>ZMPO250292</t>
  </si>
  <si>
    <t>#</t>
  </si>
  <si>
    <t>20个满PDQ(即480PCS)</t>
  </si>
  <si>
    <t>Remark:大货最新版本/大货标准箱装箱/箱唛参照邮件附件;备注：收到样品订单后尽快安排 ，注意样板品质质量要求要高于大货品质要求 ，送货时必须要附带送货单(没有送货单和QC检验合格报告的仓库一律拒绝收货)，请知悉，谢谢！</t>
  </si>
  <si>
    <t>Angus</t>
  </si>
  <si>
    <t>FREDMEYER INC</t>
  </si>
  <si>
    <t>美国</t>
  </si>
  <si>
    <t>000038925195</t>
  </si>
  <si>
    <t>4500160531-10</t>
  </si>
  <si>
    <t>15704UQ1-S002</t>
  </si>
  <si>
    <r>
      <rPr>
        <sz val="11"/>
        <color rgb="FF2727F0"/>
        <rFont val="Arial"/>
        <charset val="0"/>
      </rPr>
      <t>Baby</t>
    </r>
    <r>
      <rPr>
        <sz val="11"/>
        <color rgb="FF2727F0"/>
        <rFont val="宋体"/>
        <charset val="0"/>
      </rPr>
      <t>系列</t>
    </r>
    <r>
      <rPr>
        <sz val="11"/>
        <color rgb="FF2727F0"/>
        <rFont val="Arial"/>
        <charset val="0"/>
      </rPr>
      <t xml:space="preserve"> 24pcs/PDQ/CTN</t>
    </r>
  </si>
  <si>
    <t>日期码格式：ZURU INC(BVI) 标准格式 日期：按实际生产日期 
Packaging Info: 1、包装方式：MA UPC优先1L最新版，出口美国; 外箱四面均需粘贴一张“Embargo sticker-禁运贴纸“
 UPC为Baby UPC: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Remark: 2、无测试无验货要求。
 3、纸箱4面印ZURU LOGO + 箱唛。
 4、日期码请按ZURU标准版执行即可。
 5、ZURU QC验货</t>
  </si>
  <si>
    <t>Vicky Wu</t>
  </si>
  <si>
    <t>ZB00158-4.22</t>
  </si>
  <si>
    <t>ZURU Italy SRL</t>
  </si>
  <si>
    <t>意大利</t>
  </si>
  <si>
    <t>4500152081-20</t>
  </si>
  <si>
    <t>15704UQ1-S002-MTS</t>
  </si>
  <si>
    <t>Baby系列 24pcs/PDQ/CTN</t>
  </si>
  <si>
    <t>否</t>
  </si>
  <si>
    <t>日期码格式：ZURU INC(BVI) 标准格式 日期：按实际生产日期
Packaging Info:
 15704UQ1:最新MA 3L彩盒+MA布标+最新MA 5LPDQ+一张mother EAN贴纸+一张意大利环保贴纸
Remark: 1.意大利国家内销单，需要通过ZURU 验货结果后才能出货 (工厂需要主动提前同ZURU QC预约验货避免延期出货造成不必要麻烦)；
 2. SMASHERS 或含Slime产品，所有化合物使用无硼版本出意大利。
 3. 本订单所有 具有 baby items / assorted items 的款式，零售包装上都要用 母 EAN;
 4.所有出口欧洲的产品, 法规规定禁止在包装和共公众用的印刷品中使用矿物油中含有的物质, 包装印刷油墨中含有的MOAH/MOSH的质量浓度不能超过1%, 否则出货
 到意大利被抽检出现问题, 供应商需要对此负责;
 5. Date code: 外箱/产品/包装 保持一致，完货后提供date code 信息以便我们保存记录做批次管理；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7. 意大利订单包装彩卡请确保含法规要求的环保回收logo。</t>
  </si>
  <si>
    <t>Jade Wang</t>
  </si>
  <si>
    <t>Paka Toys &amp; Gifts Limited</t>
  </si>
  <si>
    <t>香港</t>
  </si>
  <si>
    <t>TWPOA2502008</t>
  </si>
  <si>
    <t>4500159232-190</t>
  </si>
  <si>
    <t>15704AUQ1- S001</t>
  </si>
  <si>
    <t>15704AUQ1-S001</t>
  </si>
  <si>
    <t>迷你小杏怪24PCS/PDQ,9
6PCS/4PDQ/CTN</t>
  </si>
  <si>
    <t>日期码格式：ZURU INC(BVI) 标准格式 日期：
Packaging Info: 所有款都是MA PKG+1张警语进口商贴纸(贴纸AW和位置图待提供）
Remark: 出香港， 按ZURU标准生产。</t>
  </si>
  <si>
    <t>Doris Shou</t>
  </si>
  <si>
    <t>94840-4.25</t>
  </si>
  <si>
    <t>4500159232-200</t>
  </si>
  <si>
    <t>15704BUQ1-S001</t>
  </si>
  <si>
    <t>迷你暗红怪24PCS/PDQ,9
6PCS/4PDQ/CTN</t>
  </si>
  <si>
    <t>4500159232-210</t>
  </si>
  <si>
    <t>15704DUQ1-S001</t>
  </si>
  <si>
    <t>迷你小紫怪24PCS/PDQ,9
6PCS/4PDQ/CTN</t>
  </si>
  <si>
    <t>4500159232-220</t>
  </si>
  <si>
    <t>15704EUQ1-S001</t>
  </si>
  <si>
    <t>迷你红色蓝嘴怪24PCS/PDQ,9
6PCS/4PDQ/CTN</t>
  </si>
  <si>
    <t>4500159232-230</t>
  </si>
  <si>
    <t>15704GUQ1-S001</t>
  </si>
  <si>
    <t>迷你浅蓝怪24PCS/PDQ,9
6PCS/4PDQ/CTN</t>
  </si>
  <si>
    <t>4500159232-240</t>
  </si>
  <si>
    <t>15704HUQ1-S001</t>
  </si>
  <si>
    <t>迷你深蓝怪24PCS/PDQ,9
6PCS/4PDQ/CTN</t>
  </si>
  <si>
    <t>4500159232-250</t>
  </si>
  <si>
    <t>15704JUQ1- S001</t>
  </si>
  <si>
    <t>迷你小白怪24PCS/PDQ,9
6PCS/4PDQ/CTN</t>
  </si>
  <si>
    <t>4500159232-260</t>
  </si>
  <si>
    <t>15704KUQ1-S001</t>
  </si>
  <si>
    <t>迷你小橙怪24PCS/PDQ,9
6PCS/4PDQ/CTN</t>
  </si>
  <si>
    <t>4500159232-270</t>
  </si>
  <si>
    <t>15704LUQ1- S001</t>
  </si>
  <si>
    <t>迷你小啡怪24PCS/PDQ,9
6PCS/4PDQ/CTN</t>
  </si>
  <si>
    <t>ZMPO250315</t>
  </si>
  <si>
    <t>15个满PDQ(即360PCS)</t>
  </si>
  <si>
    <t>Remark：大货最新版本/大货标准箱装箱/箱唛参照邮件附件；备注： 收到样品订单后尽快安排 ，此订单麻烦在外箱上备注是海运订单/注意样板品质质量要求要高于大货品质质量 ，送货时必须要附带送货单(没有送货单和QC检验合格报告的仓库一律拒绝收货)，请知悉，谢谢！</t>
  </si>
  <si>
    <t>ASIA GOAL LIMITED TAIWAN BRANCH (H.</t>
  </si>
  <si>
    <t>台湾</t>
  </si>
  <si>
    <t>AG240395-TW</t>
  </si>
  <si>
    <t>4500159854-10</t>
  </si>
  <si>
    <t>日期码格式：ZURU INC(BVI) 标准格式 日期：按实际生产日期
Packaging Info: 15704UQ1 : MA PKG+1张警语贴纸(贴彩盒背面）
所有贴纸不得遮挡生产日期码和英语警语
Remark: 此单出TW
15704UQ1：9 Assortment=1:1:1:1:1:1:1:1:1</t>
  </si>
  <si>
    <t>94952-5.9</t>
  </si>
  <si>
    <t>KAUFHAUS MARTIN STOLZ GMBH</t>
  </si>
  <si>
    <t>德国</t>
  </si>
  <si>
    <t>25-179</t>
  </si>
  <si>
    <t>4500160738-60</t>
  </si>
  <si>
    <t>日期码格式：ZURU INC(BVI) 标准格式 日期：按实际生产日期
Packaging Info: 
15704UQ1: 最新MA 5L PDQ+ 最新MA 3L包装盒+德语警语贴纸+mother EAN条码贴纸（4894680039841）+客供价格贴纸
Remark: "1. 此单出德国，需要满足Zuru Standard欧洲标准测试要求；
2. 请准时出货，推期会有罚款；
3. 出口欧洲，微塑料需符合法规。
4. 配比：标准配比
5. 大货样品一套
6. 需提供验货图片给客人确认才可以安排出货
7. 所有包装警语部分需含德语警语"</t>
  </si>
  <si>
    <t>Joyce Chen</t>
  </si>
  <si>
    <t>94961-5.10</t>
  </si>
  <si>
    <t>WAL-MART CANADA CORP.</t>
  </si>
  <si>
    <t>加拿大</t>
  </si>
  <si>
    <t>4500160435-10</t>
  </si>
  <si>
    <t>15704UQ1-S002-1</t>
  </si>
  <si>
    <t>是</t>
  </si>
  <si>
    <t>外箱黄色贴纸</t>
  </si>
  <si>
    <t>客版英法双语PDQ(24装)+客版5L彩盒(翻单:4500158723)</t>
  </si>
  <si>
    <t>日期码格式：ZURU INC(BVI) 标准格式 日期：按实际生产日期
Packaging Info: #15704UQ1:
客版英法双语PDQ(24装)+客版5L彩盒(翻单:4500158723)+MA2L布标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此单有箱唛,客PO 9900924518/9900924526/9900924524为ECOM订单,外箱需加黄色贴纸;
3. 此单有第三方验货，烦请多备包装物料；
4. #15704 需于2025/4/18安排签版, 签样数量：大货样各3 SETS;
5. #15704 需于2025/4/28安排抽办测试, 抽办数量：大货各5 SETS;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</si>
  <si>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Monica Zhou</t>
  </si>
  <si>
    <t>WALMART INC.</t>
  </si>
  <si>
    <t>WM PO: 091034
1868，安排第
三方抽板测试</t>
  </si>
  <si>
    <t>4500163534-30</t>
  </si>
  <si>
    <t>15704SLB-S001</t>
  </si>
  <si>
    <t>Baby系列24pcs/PDQ/C
TN,2760PCS/115CTN/SLIP
SHEET</t>
  </si>
  <si>
    <t>BV 5/14</t>
  </si>
  <si>
    <t>客版布标贴纸</t>
  </si>
  <si>
    <t>日期码格式：ZURU DGYYYYMMDD CHINA（日期避开周末和法定节假日即可） 日期：按实际生产日期
Packaging Info: 15704
1.包装信息：MA 3L A版 UPC版window box，MA 2L A版车缝布标，客版布标贴纸，MA 5L A版PDQ，客供RFID贴纸（贴纸位置严格按照我们签板的位置图，不可擅自调
整位置，贴纸不能有任何破损或折坏，不可淋湿）。布标格式：月份（英/法双语）+日期+年份+城市代码（举例：January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5.此单以打卡板出货（23*5=115 cartons/2760 pcs/Slip Sheet）。
6.此单需要ZURU跟单签板，第三方抽板测试以及第三方验货，请自行多备物料。
7.其它信息：同标板9 Assortment=1:1:1:1:1:1:1:1:1。</t>
  </si>
  <si>
    <t>Sandy Xu</t>
  </si>
  <si>
    <t>ZB00309-5.23</t>
  </si>
  <si>
    <t>FELYX TOYS</t>
  </si>
  <si>
    <t>保加利亚</t>
  </si>
  <si>
    <t>4500160667-20</t>
  </si>
  <si>
    <t>日期码格式：ZURU INC(BVI) 标准格式 日期：按实际生产日期
Packaging Info: 
15704UQ1: A 版 3L MA 彩盒+进口商贴纸；A 版 5L MA PDQ
Remark: 1、若产品有比例使用ZURU STD 比例
2、所有item 均用MA UPC 条码，若包装不是UPC 条码的请告知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3、此单出欧洲需满足EU测试标准要求
4、此单走LC 货期不可延
请多备料，此单需要安排1套大货样寄深圳office</t>
  </si>
  <si>
    <t>Sharon Zhao</t>
  </si>
  <si>
    <t>ZURU Denmark ApS</t>
  </si>
  <si>
    <t>丹麦</t>
  </si>
  <si>
    <t>4500162346140</t>
  </si>
  <si>
    <t>日期码格式：ZURU INC(BVI) 标准格式 日期：按实际生产日期
Packaging Info:
15704UQ1: MA 5L A版PDQ + 3L警语包装 + 4L(DK+NO+SE+FI)警告语贴纸 + baby EAN条码贴纸
Remark: 1.北欧内销单，需要通过ZURU 验货结果后才能出货 (工厂需要主动提前同ZURU QC预约验货避免延期出货造成不必要麻烦)；
2. 产品如含有化学品，需要无硼无香，
3.包装不能含有PVC，使用PET
4. date code: 外箱日期码要晚于产品日期码
5.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6.若有特定款有特殊外箱条码要求时,需要明确列出产品款对应的具体外箱条码号码/条码类型 (若无,可以忽略此需求)
7.所有出口欧洲的产品, 法规规定禁止在包装和共公众用的印刷品中使用矿物油中含有的物质, 包装印刷油墨中含有的MOAH/MOSH的质量浓度不能超过1%, 否则出货
到法国被抽检出现问题, 供应商需要对此负责;
8.带电池出货的产品所用到的电池需要符合欧洲电池新规(EU) 2023-1542。
9.ratio 同MA</t>
  </si>
  <si>
    <t>SD04</t>
  </si>
  <si>
    <t>94941-5.7</t>
  </si>
  <si>
    <t>ICONIX CO.,LTD</t>
  </si>
  <si>
    <t>南非</t>
  </si>
  <si>
    <t>4500160468-70</t>
  </si>
  <si>
    <t>15704AUQ2-S001</t>
  </si>
  <si>
    <t>迷你小杏怪12PCS/PDQ/I
NNER,48PCS/4INNER/CTN</t>
  </si>
  <si>
    <t>日期码格式：ZURU INC(BVI) 标准格式 日期：按实际生产日期
Packaging Info:
15704所有款都是MA彩盒+1张韩语警语贴， MA织标，客版PDQ；
Remark: 出韩国， 箱唛按客户的文档安排印刷;
大货品质需严格跟到3/10寄出的测试版；
需安排1%的包材（包含彩盒、吊卡、贴纸、透明圆贴等）与大货一并发出
产品上的日期码请严格按生产日期， 不可出库存。</t>
  </si>
  <si>
    <t>94958-5.10</t>
  </si>
  <si>
    <t>4500160468-80</t>
  </si>
  <si>
    <t>15704BUQ2-S001</t>
  </si>
  <si>
    <t>迷你暗红怪12PCS/PDQ/I
NNER,48PCS/4INNER/CTN</t>
  </si>
  <si>
    <t>4500160468-90</t>
  </si>
  <si>
    <t>15704DUQ2-S001</t>
  </si>
  <si>
    <t>迷你小紫怪12PCS/PDQ/I
NNER,48PCS/4INNER/CTN</t>
  </si>
  <si>
    <t>4500160468-100</t>
  </si>
  <si>
    <t>15704GUQ2-S001</t>
  </si>
  <si>
    <t>迷你浅蓝怪12PCS/PDQ/I
NNER,48PCS/4INNER/CTN</t>
  </si>
  <si>
    <t>4500160468-110</t>
  </si>
  <si>
    <t>15704KUQ2-S001</t>
  </si>
  <si>
    <t>迷你小橙怪12PCS/PDQ/I
NNER,48PCS/4INNER/CTN</t>
  </si>
  <si>
    <t>1616 Holdings,Inc.</t>
  </si>
  <si>
    <t>PO#4151769</t>
  </si>
  <si>
    <t>4500153569-20</t>
  </si>
  <si>
    <t>Baby系列
24pcs/4PDQ/CTN</t>
  </si>
  <si>
    <t>4/5出货</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</si>
  <si>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(外箱上显示)：193052074850
 Baby UPC: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2.产品和包装需有日期码, ZURU标准日期码格式,需要符合ZURU 日期码要求，同时产品或包装不得出现两种日期码。按照实际生产自行调整日期,但不能为周末,日期
 保持一致。
 3. 大货配比：
 #S001-FUGGLER-BABY FUGGS 3.5"-SERIES 4-PLUSH-WINDOW BOX-3FACING 24pcs/PDQ/CTN
 配比按ZURU MA ratio来。
 4. 客户不接受延期，请按期完货。</t>
  </si>
  <si>
    <t>Sharon Yang</t>
  </si>
  <si>
    <t>ZB00107-4.7</t>
  </si>
  <si>
    <t>4500158106-10</t>
  </si>
  <si>
    <t>日期码格式：ZURU INC(BVI) 标准格式 日期：按实际生产日期 
Packaging Info: 1.ZURU MA UPC 1L 最新包装, 出口美国.
 包材需要统一，同款产品不得出现混用包材的情况，如有特殊情况，需先与跟单告知确认。
Remark: Remark: Mother UPC (外箱上显示)：193052074850
 Baby UPC: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2.产品和包装需有日期码, ZURU标准日期码格式,需要符合ZURU 日期码要求，同时产品或包装不得出现两种日期码。按照实际生产自行调整日期,但不能为周末,日
 期保持一致。
 3. 大货配比：
 #S002-FUGGLER-BABY FUGGS 3.5"-SERIES 4-PLUSH-WINDOW BOX-3FACING 24pcs/PDQ/CTN
 配比按ZURU MA ratio来。
 4. 客户不接受延期，请按期完货。</t>
  </si>
  <si>
    <t>ZB00401-6.3</t>
  </si>
  <si>
    <t>4500158105-10</t>
  </si>
  <si>
    <t>日期码格式：ZURU INC(BVI) 标准格式 日期：按实际生产日期 
Packaging Info: 1.ZURU MA UPC 1L 最新包装, 出口美国.
 包材需要统一，同款产品不得出现混用包材的情况，如有特殊情况，需先与跟单告知确认
Remark: Remark: Mother UPC (外箱上显示)：193052074850
 Baby UPC: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2.产品和包装需有日期码, ZURU标准日期码格式,需要符合ZURU 日期码要求，同时产品或包装不得出现两种日期码。按照实际生产自行调整日期,但不能为周末,日
 期保持一致。
 3. 大货配比：
 #S002-FUGGLER-BABY FUGGS 3.5"-SERIES 4-PLUSH-WINDOW BOX-3FACING 24pcs/PDQ/CTN
 配比按ZURU MA ratio来。
 4. 客户不接受延期，请按期完货。</t>
  </si>
  <si>
    <t>ZB00400-6.3</t>
  </si>
  <si>
    <t>4500158107-10</t>
  </si>
  <si>
    <t>4500160435-20</t>
  </si>
  <si>
    <t>4500160435-30</t>
  </si>
  <si>
    <t>WM PO:
0910341830</t>
  </si>
  <si>
    <t>4500163534-40</t>
  </si>
  <si>
    <t>WM PO:
0910341835</t>
  </si>
  <si>
    <t>4500163534-60</t>
  </si>
  <si>
    <t>WM PO:
0910341862</t>
  </si>
  <si>
    <t>4500163534-70</t>
  </si>
  <si>
    <t>MEIJER DISTRIBUTION, INC.</t>
  </si>
  <si>
    <t>4500161265-10</t>
  </si>
  <si>
    <t>日期码格式：ZURU INC(BVI) 标准格式 日期：
Packaging Info: 1. MA 1L 包装
2. 客人指定箱唛排版
Remark: 出货前 Zuru QC 验货</t>
  </si>
  <si>
    <t>Cherie Li</t>
  </si>
  <si>
    <t>ZB00244-5.14</t>
  </si>
  <si>
    <t>4500161263-10</t>
  </si>
  <si>
    <t>ZB00243-5.14</t>
  </si>
  <si>
    <t>4500162700-10</t>
  </si>
  <si>
    <t>15704SK-S001-1</t>
  </si>
  <si>
    <t>15704SK-S001</t>
  </si>
  <si>
    <r>
      <rPr>
        <sz val="11"/>
        <color rgb="FF2727F0"/>
        <rFont val="Arial"/>
        <charset val="0"/>
      </rPr>
      <t>Baby</t>
    </r>
    <r>
      <rPr>
        <sz val="11"/>
        <color rgb="FF2727F0"/>
        <rFont val="宋体"/>
        <charset val="0"/>
      </rPr>
      <t>系列</t>
    </r>
    <r>
      <rPr>
        <sz val="11"/>
        <color rgb="FF2727F0"/>
        <rFont val="Arial"/>
        <charset val="0"/>
      </rPr>
      <t xml:space="preserve">
56pcs/</t>
    </r>
    <r>
      <rPr>
        <sz val="11"/>
        <color rgb="FF2727F0"/>
        <rFont val="宋体"/>
        <charset val="0"/>
      </rPr>
      <t>展示架（不带底座）</t>
    </r>
  </si>
  <si>
    <t>日期码格式：ZURU INC(BVI) 标准格式 日期：
Packaging Info: 1. MA 1L 包装
2. 客人指定箱唛排版
3. 客人指定外箱颜色标签
Remark: 出货前 Zuru QC 验货</t>
  </si>
  <si>
    <t>ZB00253-5.14</t>
  </si>
  <si>
    <t>4500162699-10</t>
  </si>
  <si>
    <t>ZB00254-5.14</t>
  </si>
  <si>
    <t>WM PO:
0910341859</t>
  </si>
  <si>
    <t>4500163534-10</t>
  </si>
  <si>
    <t>WM PO:
0910341829</t>
  </si>
  <si>
    <t>4500163534-20</t>
  </si>
  <si>
    <t>WM PO:0910341834</t>
  </si>
  <si>
    <t>4500163534-50</t>
  </si>
  <si>
    <t>CANDIDE IND E COM LTDA</t>
  </si>
  <si>
    <t>巴西</t>
  </si>
  <si>
    <t>BR25882</t>
  </si>
  <si>
    <t>4500162877-60</t>
  </si>
  <si>
    <t>日期码格式：ZURU INC(BVI) 标准格式 日期：按实际生产日期
Packaging Info: 
15704UQ1:MA 5L 包装+进口商贴纸+客户条码贴纸+箱唛
Remark: 外箱胶带要用CANDIDE格式</t>
  </si>
  <si>
    <t>Ava Liang</t>
  </si>
  <si>
    <t>Woolworth GmbH</t>
  </si>
  <si>
    <t>4500160918-10</t>
  </si>
  <si>
    <t>日期码格式：ZURU INC(BVI) 标准格式 日期：按实际生产日期
Packaging Info: 15704UQ1-S002：MA UPC 3L-A版本展示盒+价格label+mother EAN贴纸+德语警告语贴纸+MA 2L-A版本通用布标 + MA 5L-A版本PDQ
 4894680039841
Remark: 1.订单出德国，产品和包装需要有 CE LOGO , 包装要有ZURU France地址信息，QC同事请核查，如有问题与跟单确认。
 2.裝櫃必須按TPND順序 (條形碼貼紙或正嘜必須要朝外向車門外)
 3.柜子需要挂网，柜门处需要每款产品放一箱以便被海关抽验
 4 需要客户放货后才能走货。
 5 晚交货会有罚金，请务必按时完货</t>
  </si>
  <si>
    <t>Claire Wang</t>
  </si>
  <si>
    <t>OSIRIS INC.</t>
  </si>
  <si>
    <t>4500146806-20</t>
  </si>
  <si>
    <t>日期码格式： 标准格式 日期：按实际生产日期
Packaging Info:
15704UQ1 MA 多语 UPC版本包装+UPC贴纸，用mopther upc 193052074850
Remark: 出加拿大
15704 外箱四面加上street date label
Zuru验货.日期跟踪码：产品外包装及产品本身都必须有日期跟踪码，ZURU标准格式日期码</t>
  </si>
  <si>
    <t>Summer Mo</t>
  </si>
  <si>
    <t>Dirk Rossmann GmbH</t>
  </si>
  <si>
    <t>4500160877-10</t>
  </si>
  <si>
    <t>15704-S001-PKC.PKGC</t>
  </si>
  <si>
    <r>
      <rPr>
        <sz val="11"/>
        <color rgb="FF2727F0"/>
        <rFont val="Arial"/>
        <charset val="0"/>
      </rPr>
      <t>Baby</t>
    </r>
    <r>
      <rPr>
        <sz val="11"/>
        <color rgb="FF2727F0"/>
        <rFont val="宋体"/>
        <charset val="0"/>
      </rPr>
      <t>系列</t>
    </r>
  </si>
  <si>
    <t>客版EAN包装(带飞机孔)</t>
  </si>
  <si>
    <t>日期码格式：ZURU INC(BVI) 标准格式 日期：按实际生产日期
Packaging Info: 15704: 客版EAN包装(带飞机孔), EAN: 4894680039841
Remark: 1. 出口欧洲，微塑料需符合法规，电池符合欧洲法规要求(如有)
2. 此客户要求：化学品无硼无香。
3. 外箱上下需加保护卡，以防开箱时产品被划破。（保护卡需要时整面）
4. 此单在出货前4周提供大货样品给Rossmann德国客人安排第三方验货。 请备额外物料。
5. 此单需要第三方验货，验货时间为完货后第二天，验货OK待客人放货后才能安排走货。
6. 所有包装材料都需要用PET材质。
7. 每箱需要放一包干燥剂（不能是silicon) 。品牌SUPER DRY，规格：10g/pc 。
8. 外箱需要是5层瓦楞纸，厚度在5-9mm。
9. 此单出德国，走整柜请知悉。
10. 标准配比
11. 所有电子产品身上需要加字唛，为ZURU FRANCE 地址 (如无电子产品，产品布标有此地址，或产品太小无法增加可忽略此信息)
ZURU France 1/3, Rue d'Argenteuil 95210 SAINT-GRATIEN, FRANCE
12. 所有出往德国订单的电子产品需增加一张客版WEEE声明说明书，区分带电池和不带电池版本, 如已做客版说明书可忽略此要求。</t>
  </si>
  <si>
    <t>Shirley Zhou</t>
  </si>
  <si>
    <t>UPD, INC.</t>
  </si>
  <si>
    <t>PO# 34588</t>
  </si>
  <si>
    <t>4500162863-10</t>
  </si>
  <si>
    <t>日期码格式：ZURU INC(BVI) 标准格式 日期：按实际生产日期
Packaging Info: 1. 包装方式：MA UPC 优先1L 最新包装，出口美国
Remark: 2. 外箱箱唛红色和黑色双色印刷
3. 产品和包装上印刷tracking code信息，格式为ZURU常规</t>
  </si>
  <si>
    <t>Sia Liu</t>
  </si>
  <si>
    <t>TARGET US</t>
  </si>
  <si>
    <t>DUMMY PO-15704UQ1</t>
  </si>
  <si>
    <t>4500159776-10</t>
  </si>
  <si>
    <t>5/26出货</t>
  </si>
  <si>
    <t>有</t>
  </si>
  <si>
    <t>日期码格式：ZURU INC(BVI) 标准格式 日期：按实际生产日期 
Packaging Info: 产品包装MA 3L 彩盒，MA 5L PDQ；
Remark: 1. 15704UQ1-S002-FUGGLER-BABY FUGGS 3.5"-SERIES 4-PLUSH-WINDOW BOX-3FACING24pcs/PDQ/CTN
 2. 产品包装MA 3L 彩盒，MA 5L PDQ；
 3. Ratio: 9Assortment=1:1:1:1:1:1:1:1:1;
 4. 每个assortment彩盒UPC 按如下显示：
 15704A(Screech - Yellow): 193052074010
 15704B(Sir Belch - red): 193052074027
 15704D(Mr Needles - purple): 193052074034
 15704E(Greedy Grinner - pink): 193052074041
 15704G(Wide Eyed Weirdo - teal): 193052074058
 15704H(SaUQuoosh - blue): 193052074065
 15704J(Rabid Rabbit - white): 193052074072
 15704K(Reek-O - orange): 193052074089
 15704L(Hedge Grog - brown): 193052074096
 5. 外箱正唛箱唛左上方位置粘贴条码箱贴纸，每箱贴一张由ZURU 订购，来料显示DPCI:086-02-9713,UPC# 10193052074840;
 6.外箱正唛箱唛内容右侧需贴一张Event label，内容显示Toys Set Date：7/20/2025，工厂自行订购;
 7. 产品和包装上均要印刷tracking code信息，格式为ZURU常规格式;
 8. 出货方式：货代自提</t>
  </si>
  <si>
    <t>Holly Zheng</t>
  </si>
  <si>
    <t>10001288160-0581</t>
  </si>
  <si>
    <t>4500160819-10</t>
  </si>
  <si>
    <t>5/23订舱</t>
  </si>
  <si>
    <t>日期码格式：ZURU INC(BVI) 标准格式 日期：按实际生产日期
Packaging Info: 产品包装MA 3L 彩盒，MA 5L PDQ；
Remark: 1. 15704UQ1-S002-FUGGLER-BABY FUGGS 3.5"-SERIES 4-PLUSH-WINDOW BOX-3FACING24pcs/PDQ/CTN
2. 产品包装MA 3L 彩盒，MA 5L PDQ；
3. Ratio: 9Assortment=1:1:1:1:1:1:1:1:1;
4. 每个assortment彩盒UPC 按如下显示：
15704A(Screech - Yellow): 193052074010
15704B(Sir Belch - red): 193052074027
15704D(Mr Needles - purple): 193052074034
15704E(Greedy Grinner - pink): 193052074041
15704G(Wide Eyed Weirdo - teal): 193052074058
15704H(SaUQuoosh - blue): 193052074065
15704J(Rabid Rabbit - white): 193052074072
15704K(Reek-O - orange): 193052074089
15704L(Hedge Grog - brown): 193052074096
5. 外箱正唛箱唛左上方位置粘贴条码箱贴纸，每箱贴一张由ZURU 订购，来料显示DPCI:086-02-9713,UPC# 10193052074840;
6.外箱正唛箱唛内容右侧需贴一张Event label，内容显示Toys Set Date：7/20/2025，工厂自行订购;
7. 产品和包装上均要印刷tracking code信息，格式为ZURU常规格式;
8. 出货方式：货代自提</t>
  </si>
  <si>
    <t>COOP NORGE HANDEL AS - DOM</t>
  </si>
  <si>
    <t>挪威</t>
  </si>
  <si>
    <t>4500162215-10</t>
  </si>
  <si>
    <t>5/27第三方</t>
  </si>
  <si>
    <t>日期码格式：ZURU INC(BVI) 标准格式 日期：按实际生产日期
Packaging Info: 1.15704UQ1: MA UPC 5L WINDOW BOX+挪威语警语贴纸（含EAN)+1布标贴纸;
Remark: 1/产品和包装要求无硼无香，包装不能含有PVC；
2/如有微塑料，必须合规欧洲标准，闪粉也是微塑料的一种，目前仅接受三张方式1.去除，2.用可降解材料，和3.永久封印在固体；
3/此订单有第三方验货，请准备三套大货样并不迟于5-14寄出给ZURU 深圳办公室；
4/带电池出货的产品所用到的电池需要符合欧洲电池新规(EU)2023-1542；
5/工厂货号-客户货号彩盒条码-外箱条码：15704UQ1-7254577-4894680039841-10193052074857；
6/配比:15704UQ1:9Assortment=1:1:1:1:1:1:1:1:1；</t>
  </si>
  <si>
    <t>Zoe Zhou</t>
  </si>
  <si>
    <t>Dexy Co</t>
  </si>
  <si>
    <t>塞尔维亚/蒙特利尔</t>
  </si>
  <si>
    <t>4500164690-20</t>
  </si>
  <si>
    <t>6/12出货</t>
  </si>
  <si>
    <t>日期码格式：ZURU INC(BVI) 标准格式 日期：按实际生产日期
Packaging Info: 
15704UQ1: MA A版3L 展示盒+进口商贴纸, MA布标; MA A版5L PDQ
Remark: 1、若产品有比例使用ZURU STD 比例
2、所有item 均用MA UPC 条码，若包装不是UPC 条码的请告知
3、此单出欧洲需满足EU测试标准</t>
  </si>
  <si>
    <t>Amy Xiao</t>
  </si>
  <si>
    <t>10001299168-3890</t>
  </si>
  <si>
    <t>4500161787-10</t>
  </si>
  <si>
    <t>6/3出货</t>
  </si>
  <si>
    <t>日期码格式：ZURU INC(BVI) 标准格式 日期：按实际生产日期
Packaging Info: 产品包装MA 3L 彩盒，MA 5L PDQ；
Remark: 1. 15704UQ1-S002-FUGGLER-BABY FUGGS 3.5"-SERIES 4-PLUSH-WINDOW BOX-3FACING24pcs/PDQ/CTN
2. 产品包装MA 3L 彩盒，MA 5L PDQ；
3. Ratio: 9Assortment=1:1:1:1:1:1:1:1:1;
4. 每个assortment彩盒UPC 按如下显示：
15704A(Screech - Yellow): 193052074010
15704B(Sir Belch - red): 193052074027
15704D(Mr Needles - purple): 193052074034
15704E(Greedy Grinner - pink): 193052074041
15704G(Wide Eyed Weirdo - teal): 193052074058
15704H(SaUQuoosh - blue): 193052074065
15704J(Rabid Rabbit - white): 193052074072
15704K(Reek-O - orange): 193052074089
15704L(Hedge Grog - brown): 193052074096
5. 外箱正唛箱唛左上方位置粘贴条码箱贴纸，每箱贴一张由ZURU 订购，来料显示DPCI:086-02-9713,UPC# 10193052074840;
6. 产品和包装上均要印刷tracking code信息，格式为ZURU常规格式;
7. 出货方式：货代自提</t>
  </si>
  <si>
    <t>ZB00399-6.3</t>
  </si>
  <si>
    <t>GLOBUS Logistik GmbH and Co KG</t>
  </si>
  <si>
    <t>4500161168-20</t>
  </si>
  <si>
    <t>日期码格式：ZURU INC(BVI) 标准格式 日期：按实际生产日期
Packaging Info: 
"15704UQ1: MA展示盒3L-A(德语警告语贴纸 贴纸翻单 4500160918）+MA通用布标 + MA PDQ5L-A版本+PDQ GTIN 贴纸
EAN:4894680039841"
Remark: "1. 此单出德国，需准时出货。无须客户第三方验货但是需要在6-2 提供验货图片(含不良图）。待客人放货后才能安排走货。
2. 外箱正唛需要贴产品图片贴纸，（外箱印4面-2*正唛+2*侧唛）
3. 外箱正唛需要印GTIN, 请保证GTIN条码能扫描。
4. 需要在货期前一个月安排2套样品给客户评估（非测试，包装无要求）"</t>
  </si>
  <si>
    <t>10001296829-3890</t>
  </si>
  <si>
    <t>4500161572-10</t>
  </si>
  <si>
    <t>ZB00410-6.5</t>
  </si>
  <si>
    <t>Mode Imports</t>
  </si>
  <si>
    <t>PO# 52458</t>
  </si>
  <si>
    <t>4500163656-10</t>
  </si>
  <si>
    <t>15704SK-S002</t>
  </si>
  <si>
    <r>
      <rPr>
        <sz val="11"/>
        <color rgb="FF0000FF"/>
        <rFont val="Arial"/>
        <charset val="0"/>
      </rPr>
      <t>Baby</t>
    </r>
    <r>
      <rPr>
        <sz val="11"/>
        <color rgb="FF0000FF"/>
        <rFont val="宋体"/>
        <charset val="0"/>
      </rPr>
      <t>系列</t>
    </r>
    <r>
      <rPr>
        <sz val="11"/>
        <color rgb="FF0000FF"/>
        <rFont val="Arial"/>
        <charset val="0"/>
      </rPr>
      <t xml:space="preserve">
56pcs/</t>
    </r>
    <r>
      <rPr>
        <sz val="11"/>
        <color rgb="FF0000FF"/>
        <rFont val="宋体"/>
        <charset val="0"/>
      </rPr>
      <t>展示架（带底座）</t>
    </r>
  </si>
  <si>
    <t>6/5第三方</t>
  </si>
  <si>
    <t>6/5出货</t>
  </si>
  <si>
    <t>日期码格式：ZURU INC(BVI) 标准格式 日期：按实际生产日期
Packaging Info: MA 优先1L UPC 包装 + 客版UPC 贴纸 (覆盖包装上原有的UPC, UPC 贴纸artwork跟单会提供,工厂采购)
Remark: 1.产品,包装上需要印日期码，格式为ZURU常规格式
2.说明书(如有)需加盖日期码 (日期跟包装和产品的保持一致,在现有MA说明书上加盖日期码即可)
3.如果配件有塑胶袋 , 需要印警告语或者加警告语贴纸
4.此单将由客户指定第三方进行100%大货验货，验货PASS后方可出货</t>
  </si>
  <si>
    <t>ZB00411-6.5</t>
  </si>
  <si>
    <t>NORWEGIAN TOY IMPORT AS - DOM</t>
  </si>
  <si>
    <t>4500163205-210</t>
  </si>
  <si>
    <t>日期码格式：ZURU INC(BVI) 标准格式 日期：按实际生产日期
Packaging Info:
 15704UQ1：MA UPC 3L A WINDOW BOX+1EAN贴纸+进口商贴纸
Remark: 1/配比：
 2/产品和包装要求无硼无香，包装不能含有PVC;
 如有微塑料，必须合规欧洲标准，闪粉也是微塑料的一种，目前仅接受三张方式1.去除，2.用可降解材料，和3. 永久封印在固体。
 3/带电池出货的产品,电池需要符合欧洲电池新规(EU) 2023-1542.</t>
  </si>
  <si>
    <t>Lekia AB</t>
  </si>
  <si>
    <t>瑞典</t>
  </si>
  <si>
    <t>156653-2</t>
  </si>
  <si>
    <t>4500164226-240</t>
  </si>
  <si>
    <t>日期码格式：ZURU INC(BVI) 标准格式 日期：按实际生产日期
Packaging Info:
 15704UQ1-S002:A 3L UPC 包装+MA PDQ+EAN贴纸+警告语/进口商贴纸
Remark: "1. 包装如含PVC,请改为PET
 2. 产品/包装要求无硼无香；
 3. 出欧洲，微塑料需合规。
 4.带电池出货的产品所用到的电池需要符合欧洲电池新规(EU) 2023-1542
 5.关于贴纸，如果贴纸位置图的包装版本与大货不一致，请工厂提前提出。跟单会重新调整确认是否更新贴纸或调整位置图
 6.产品/包装不含PFAS成分
 7. 产品信息：
"15704UQ1-S002//100-262011058//Baby EAN:
 15704A-4894680039001
 15704B-4894680039018
 15704D-4894680039025
 15704E-4894680039032
 15704G-4894680039049
 15704H-4894680039056
 15704J-4894680039063
 15704K-4894680039070
 15704L-4894680039087
 Outer Carton EAN: 4894680039841"</t>
  </si>
  <si>
    <t>Luna Lin</t>
  </si>
  <si>
    <t>MTA Trade</t>
  </si>
  <si>
    <t>哈萨克斯坦</t>
  </si>
  <si>
    <t>PI:1100028524
出RU</t>
  </si>
  <si>
    <t>4500162852-50</t>
  </si>
  <si>
    <t>日期码格式：ZURU INC(BVI) 标准格式 日期：按实际生产日期
Packaging Info: 
15704UQ1：MA UPC 彩卡+进口商贴纸；MA PDQ
Remark: 标准配比
出两个国家 ；</t>
  </si>
  <si>
    <t>CORA ZHOU</t>
  </si>
  <si>
    <t>AB Gee of Ripley Ltd.</t>
  </si>
  <si>
    <t>英国</t>
  </si>
  <si>
    <t>777 3APR25 777 4APR25</t>
  </si>
  <si>
    <t>4500164759-100</t>
  </si>
  <si>
    <t>15704UQ1-S003</t>
  </si>
  <si>
    <t>Baby系列
24PCS/PDQ/I
NNER,96PCS/4INNER/CTN</t>
  </si>
  <si>
    <t>日期码格式：ZURU INC(BVI) 标准格式 日期：按实际生产日期
Packaging Info:
10. 15704UQ1-S003: MA 最新UPC包装, 配比跟MA, Baby UPC如下，请先检查条码是否正确再安排做货，如有问题请告知
15704A:193052074010;15704B:193052074027;15704D:193052074034
15704E:193052074041;15704G:193052074058;15704H:193052074065
15704J:193052074072;15704K:193052074089;15704L:193052074096
Remark: 1.产品及包装需要印UKCA图标，包装需要有ZURU UK LTD/ZURU France地址信息，QC同事请核查，如有问题与跟单确认。
2. 需要符合欧洲标准不能含有闪粉和微塑料，否则不合法规会有客诉产生</t>
  </si>
  <si>
    <t>Yoga Huang</t>
  </si>
  <si>
    <t>ALBERTSONS LLC</t>
  </si>
  <si>
    <t>PO:409376</t>
  </si>
  <si>
    <t>4500165031-80</t>
  </si>
  <si>
    <t>2025/6/3抽板</t>
  </si>
  <si>
    <t>日期码格式：ZURU INC(BVI) 标准格式 日期：按实际生产日期
Packaging Info: 1. MA UPC 包装(优先1L)，出口美国。
2. 产品和包装上面要有ZURU格式tracking code。
3. ZURU标准日期码格式。
Remark: 1. 05/28 4款分别寄出3套大货样（带PDQ包装的大货样3套（每套PDQ里面随机附4个球）款式本身无PPQ则不用寄PDQ,只寄大货带包装的大货样4个
05/28抽板测试（要求订单每一行货好入箱50%以上方可抽板），需要拿到测试报告才可以出货
这4款有多个PO会分期出货，但请按订单要求交期生产做好大货，以便一次性抽板去测试，节省工厂样品和ITS抽板费用。
2. ZURU QC验货OK + 客户QC验货OK + 抽板测试报告OK后方可出货。客户QC去验货时，注意多个PO同一款大货放置一堆或者二堆，不要四处货架堆放，避免点数问题
导致客户QC无法验货。
3. 产品和包装不能含有PFAS物质。
4. 产品和包装须符合俄勒冈州HPCCCH测试要求。
5.产品和包装不能含有1,4-二氧六环。
6. 不得从新疆维吾尔自治区采购任何物品或材料。
7. 15704UQ1 ratio: 9 Assortment=1:1:1:1:1:1:1:1:1</t>
  </si>
  <si>
    <t>Annie Huang</t>
  </si>
  <si>
    <t>PO:947724</t>
  </si>
  <si>
    <t>4500165031-90</t>
  </si>
  <si>
    <t>PO:953491</t>
  </si>
  <si>
    <t>4500165031-100</t>
  </si>
  <si>
    <t>PO:074649</t>
  </si>
  <si>
    <t>4500165031-110</t>
  </si>
  <si>
    <t>PO:185747</t>
  </si>
  <si>
    <t>4500165031-120</t>
  </si>
  <si>
    <t>ZB00634-7.3</t>
  </si>
  <si>
    <t>PO:899729</t>
  </si>
  <si>
    <t>4500165031-130</t>
  </si>
  <si>
    <t>PO: 735764</t>
  </si>
  <si>
    <t>4500165031-140</t>
  </si>
  <si>
    <t>PO:647219</t>
  </si>
  <si>
    <t>4500165031-150</t>
  </si>
  <si>
    <t>PO:628261</t>
  </si>
  <si>
    <t>4500165031-160</t>
  </si>
  <si>
    <t>KOTRYNA GROUP, UAB</t>
  </si>
  <si>
    <t>立陶苑</t>
  </si>
  <si>
    <t>pi0447951</t>
  </si>
  <si>
    <t>4500164995-120</t>
  </si>
  <si>
    <t>按CRD备货</t>
  </si>
  <si>
    <t>日期码格式：ZURU INC(BVI) 标准格式 日期：按实际生产日期
Packaging Info:
15704UQ1: A 版 3L MA 包装+进口商贴纸；A 版 5L MA PDQ
Remark: "1、若产品有比例使用ZURU STD 比例
2、所有item 均用MA UPC 条码，若包装不是UPC 条码的请告知
3、此单出欧洲需满足EU测试标准要求"</t>
  </si>
  <si>
    <t>Snowy</t>
  </si>
  <si>
    <t>AG250026-TW</t>
  </si>
  <si>
    <t>4500164938-30</t>
  </si>
  <si>
    <t>日期码格式：ZURU INC(BVI) 标准格式 日期：按实际生产日期
Packaging Info: 
15704UQ1：MA 布标+ MA 彩盒+1张警语贴纸（贴纸覆盖彩盒条码）贴纸不得遮挡生产日期码
Remark: 此单出TW
15704UQ1：9 Assortment=1:1:1:1:1:1:1:1:1</t>
  </si>
  <si>
    <t xml:space="preserve"> WALMART INC.</t>
  </si>
  <si>
    <t>WM PO:
0910341850</t>
  </si>
  <si>
    <t>4500165533-20</t>
  </si>
  <si>
    <t>15704SLB-S001
15704UQ1-S001</t>
  </si>
  <si>
    <t>6/6第三方</t>
  </si>
  <si>
    <t>翻单4500163534</t>
  </si>
  <si>
    <t>客供RFID贴纸</t>
  </si>
  <si>
    <t>日期码格式：ZURU DGYYYYMMDD CHINA（日期避开周末和法定节假日即可） 日期：按实际生产日期
Packaging Info: 15704
 1.包装信息：MA 3L A版 UPC版window box，MA 2L A版车缝布标，客版布标贴纸，MA 5L A版PDQ，客供RFID贴纸（贴纸位置严格按照我们签板的位置图，不可擅自调
 整位置，贴纸不能有任何破损或折坏，不可淋湿）。布标格式：月份（英/法双语）+日期+年份+城市代码（举例：January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5.此单以打卡板出货（23*5=115 cartons/2760 pcs/Slip Sheet）。
 6.此单需要第三方验货，请自行多备物料。
 7.其它信息：同标板9 Assortment=1:1:1:1:1:1:1:1:1。</t>
  </si>
  <si>
    <t xml:space="preserve"> Sandy Xu</t>
  </si>
  <si>
    <t>ZB00456-6.12</t>
  </si>
  <si>
    <t>WM PO:
0910341867</t>
  </si>
  <si>
    <t>4500165533-30</t>
  </si>
  <si>
    <t>ZB00478-6.16</t>
  </si>
  <si>
    <t>WM PO:
0910341825</t>
  </si>
  <si>
    <t>4500165533-80</t>
  </si>
  <si>
    <t>ZB00500-6.18</t>
  </si>
  <si>
    <t>WM PO:
0910341860</t>
  </si>
  <si>
    <t>4500165533-110</t>
  </si>
  <si>
    <t>ZB00523-6.20</t>
  </si>
  <si>
    <t>WM PO:
0910341857</t>
  </si>
  <si>
    <t>4500165533-190</t>
  </si>
  <si>
    <t>ZB00529-6.20</t>
  </si>
  <si>
    <t>VEDES Grosshandel</t>
  </si>
  <si>
    <t>4500164851-10</t>
  </si>
  <si>
    <t>日期码格式：185989/06/2025 日期：
Packaging Info: 15704UQ1: 最新MA PDQ+3L包装+EAN条码贴纸+德语警语贴纸+1张PDQ条码贴纸
Remark: 1. 出口欧洲，微塑料需符合法规。
2. 产品，包装，外箱Batch code: 185989/06/2025, 布标按MA日期码即可。
3. 外箱上下需加隔板，以保护开箱时不被划破产品。外箱不可打釘及打帶。 每箱不得超过5立方英尺，重量不得超过15公斤。
4. 封箱胶带不能为PVC材质，需为PP 或者 OPP胶或者non-phthalate材料
5. 此单出货前需要提供3套大货样品给客人确认放货，需准时寄出避免影响出货。
6. 此单需准时出货，推期会有罚款
7. 任何彩盒及陳列盒一定要用文書膠紙貼於開口的位置 , 不能使用封箱膠紙. (如常规包装中彩盒和陈列盒无封口需求的，则无需再额外加胶纸)
8. 外箱不可打釘及打帶
9. 所有电子产品身上需要加字唛，为ZURU FRANCE 地址 (如无电子产品，产品布标有此地址，或产品太小无法增加可忽略此信息)
ZURU France 1/3, Rue d'Argenteuil 95210 SAINT-GRATIEN, FRANCE
10. 所有出往德国订单的电子产品需增加一张客版WEEE声明说明书，区分带电池和不带电池版本, 如已做客版说明书可忽略此要求。
11. 所有出往德国订单，化学品需无堋无香版本。
12. 标准配比</t>
  </si>
  <si>
    <t>G.T. WHOLESALE LIMITED</t>
  </si>
  <si>
    <t>2925034-00</t>
  </si>
  <si>
    <t>4500165428-10</t>
  </si>
  <si>
    <t>6/13交仓</t>
  </si>
  <si>
    <t>日期码格式：ZURU INC(BVI) 标准格式 日期：按实际生产日期
Packaging Info: 15704UQ1 MA 多语 UPC版本包装。配比：9Assortment=1:1:1:1:1:1:1:1:1, bayby UPC ,15704A UPC 193052074010;15704B UPC 193052074027;15704D UPC 1930520
 74034;15704E UPC 193052074041;15704G UPC 193052074058;15704H UPC 193052074065;15704J UPC 193052074072;15704K UPC 193052074089;15704L UPC 1930520
 74096;. 产品日期码请务必不能晚于5/30（可以等于5/30）
Remark: 出口加拿大， 有 进口商贴纸
 6/2前寄出大货样2套
 Zuru验货 需要单个产品称重的图片和整箱产品称重的图片，还需要产品上made in China的晒字图片，包装上的警告语的清晰图片，以及单个产品的尺寸测量图片
 和外箱的尺寸测量图片
日期跟踪码：产品外包装必须有日期跟踪码，ZURU标准格式日期码</t>
  </si>
  <si>
    <t>MILLS FLEET FARM</t>
  </si>
  <si>
    <t>PO#4647602</t>
  </si>
  <si>
    <t>4500160726-150</t>
  </si>
  <si>
    <t>日期码格式：ZURU INC(BVI) 标准格式 日期：按实际生产日期
Packaging Info: 1. 包材：ZURU 最新 MA 1L UPC 版本，出口美国;|
Remark: 2.日期跟踪码：产品包装及产品本身都必须有日期跟踪码，并且确保两者的日期跟踪码要一致；ZURU标准格式日期码(请自行调整具体年月日生产期，但不能为末).
3. 此单不同客户PO对应不同交期，PO详情看侧边remark ，交期请看PO上面的delivery date；
4. 外箱贴纸(请务必先发箱唛排版给跟单确认后再做印刷)
* 因#15704UQ1有上架时间要求，需在外箱上加贴一张外箱贴纸提醒客户（贴纸资料跟单提供，工厂采购），贴
纸尺寸可以根据外箱尺寸适当做调整, 贴纸位于外箱侧面， 可以先按照最小的贴纸尺寸100*59mm做排版给跟单确认，排版上做虚线预留好贴纸的空间。
15704UQ1： NOT ALLOWED to be on shelf before July 1st 2025；
5. 出货配比：除了15727&lt;(&gt;&amp;&lt;)&gt;15731，其他均使用ZURU 标版配比；</t>
  </si>
  <si>
    <t>Mila Yao</t>
  </si>
  <si>
    <t>ZB00483-6.16</t>
  </si>
  <si>
    <t>SUOMEN OSUUSKAUPPOJEN KESKUSKUNTA</t>
  </si>
  <si>
    <t>芬兰</t>
  </si>
  <si>
    <t>164147</t>
  </si>
  <si>
    <t>4500161056-30</t>
  </si>
  <si>
    <t>6/12第三方</t>
  </si>
  <si>
    <t>日期码格式：ZURU INC(BVI) 标准格式 日期：按实际生产日期
Packaging Info:
3. 15704UQ1: MA A3L彩盒+baby EAN条码+瑞典芬兰爱沙尼亚语警告语/made in China翻译成瑞典芬兰爱沙尼亚语/care@zuru.com邮箱地址做成一张贴纸贴在彩盒上+
MA 5L PDQ+MA布标+瑞典芬兰爱沙尼亚语布标贴纸(不能覆盖英文，如不够位置图请直接把英文也一直做成贴纸)
Remark: *. 15704UQ1 需要在6/11安排ITS第三方验货，请多备料
请在6/2之前各提供一套大货签板给我们签回供第三方验货用，签板必须跟大货完全一致，否则验货会不合格
*.15704UQ1新款: 请在6/2之前各提供两套大货样给我们寄给客人留底
*. 包装如含PVC,请改为PET并第一时间通知跟单
*. 产品/包装要求无硼无香，出欧洲，微塑料需合规。
*.带电池出货的产品所用到的电池需要符合欧洲电池新规(EU) 2023-1542
*.有胶袋的产品：要求产品的胶袋厚度要大于等于0.05mm
*.关于贴纸，如果贴纸位置图的包装版本与大货不一致，请工厂第一时间提前提出。跟单会重新调整确认是否更新贴纸或调整位置图
*.产品/包装不含PFAS成分
*.产品条码如下: 请先检查条码是否正确再安排做货，如有问题请告知
ZURU ITEM#&lt;(&gt;&amp;&lt;)&gt;EAN
"15704UQ1-S002:15704A:4894680039001
15704B:4894680039018
15704D:4894680039025
15704E:4894680039032
15704G:4894680039049
15704H:4894680039056
15704J:4894680039063
15704K:4894680039070
15704L:4894680039087"</t>
  </si>
  <si>
    <t>Sheba Ye</t>
  </si>
  <si>
    <t>95518-7.1</t>
  </si>
  <si>
    <t xml:space="preserve"> Multihexa Sdn Bhd</t>
  </si>
  <si>
    <t>马来西亚</t>
  </si>
  <si>
    <t>4500165640-60</t>
  </si>
  <si>
    <t>6/8出货</t>
  </si>
  <si>
    <t>1张进口商贴纸+多加1张mother upc</t>
  </si>
  <si>
    <t>日期码格式：ZURU INC(BVI) 标准格式 日期：按实际生产日期
Packaging Info: 1.
 fuggler item因为有baby upc，需要用mother upc条码盖住baby upc条码：
15704UQ1-MA UPC包装（优先1L)+1张进口商贴纸(包含了mother upc条码)，贴纸资料待提供。
 进口商贴纸和mother upc贴纸(mother upc条码是193052074874）图稿、位置图翻单4500158287
 3.因为此客人进口商贴纸是通用的，只可能因为item不同尺寸会有差别，如果发现尺寸一样就请统一订购节省成本。
Remark:
 15704UQ1-9 Assortment=1:1:1:1:1:1:1:1:1</t>
  </si>
  <si>
    <t>WM PO:
0910341842</t>
  </si>
  <si>
    <t>4500165533-40</t>
  </si>
  <si>
    <t>2025/6/16第三方</t>
  </si>
  <si>
    <t>ZB00630-7.3</t>
  </si>
  <si>
    <t>WM PO:
0910352588</t>
  </si>
  <si>
    <t>4500165533-70</t>
  </si>
  <si>
    <t>ZB00491-6.17</t>
  </si>
  <si>
    <t>WM PO:
0910341828</t>
  </si>
  <si>
    <t>4500165533-90</t>
  </si>
  <si>
    <t>ZB00522-6.20</t>
  </si>
  <si>
    <t>WM PO:
0910341833</t>
  </si>
  <si>
    <t>4500165533-100</t>
  </si>
  <si>
    <t>ZB00490-6.17</t>
  </si>
  <si>
    <t>WM PO:
0910341858</t>
  </si>
  <si>
    <t>4500165533-130</t>
  </si>
  <si>
    <t>ZB00492-6.17</t>
  </si>
  <si>
    <t>WM PO:
0910341864</t>
  </si>
  <si>
    <t>4500165533-150</t>
  </si>
  <si>
    <t>ZB00537-6.23</t>
  </si>
  <si>
    <t>WM PO:
0910341849</t>
  </si>
  <si>
    <t>4500165533-160</t>
  </si>
  <si>
    <t>ZB00539-6.23</t>
  </si>
  <si>
    <t>9900925233</t>
  </si>
  <si>
    <t>4500160740-10</t>
  </si>
  <si>
    <t>客版英法双语PDQ(24装)+客版5L彩盒(翻单:4500158723)+MA2L布标
 (客版PDQ翻单：4500160435)</t>
  </si>
  <si>
    <t>日期码格式：ZURU INC(BVI) 标准格式 日期：按实际生产日期
Packaging Info: #15704UQ1:
客版英法双语PDQ(24装)+客版5L彩盒(翻单:4500158723)+MA2L布标
(客版PDQ翻单：4500160435)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此单有第三方验货，烦请多备包装物料；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</si>
  <si>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 xml:space="preserve"> TARGET US</t>
  </si>
  <si>
    <t>10001288162-0581</t>
  </si>
  <si>
    <t>4500166264-10</t>
  </si>
  <si>
    <t>日期码格式：ZURU INC(BVI) 标准格式 日期：按实际生产日期
Packaging Info: 产品包装MA 3L 彩盒，MA 5L PDQ；
Remark: 1. 15704UQ1-S002-FUGGLER-BABY FUGGS 3.5"-SERIES 4-PLUSH-WINDOW BOX-3FACING24pcs/PDQ/CTN
 2. 产品包装MA 3L 彩盒，MA 5L PDQ；
 3. Ratio: 9Assortment=1:1:1:1:1:1:1:1:1;
 4. 每个assortment彩盒UPC 按如下显示：
 15704A(Screech - Yellow): 193052074010
 15704B(Sir Belch - red): 193052074027
 15704D(Mr Needles - purple): 193052074034
 15704E(Greedy Grinner - pink): 193052074041
 15704G(Wide Eyed Weirdo - teal): 193052074058
 15704H(SaUQuoosh - blue): 193052074065
 15704J(Rabid Rabbit - white): 193052074072
 15704K(Reek-O - orange): 193052074089
 15704L(Hedge Grog - brown): 193052074096
 5. 外箱正唛箱唛左上方位置粘贴条码箱贴纸，每箱贴一张由ZURU 订购，来料显示DPCI:086-02-9713,UPC# 10193052074840;
 6. 产品和包装上均要印刷tracking code信息，格式为ZURU常规格式;
 7. 出货方式：货代自提</t>
  </si>
  <si>
    <t xml:space="preserve"> Holly Zheng</t>
  </si>
  <si>
    <t xml:space="preserve"> Paka Toys &amp; Gifts Limited</t>
  </si>
  <si>
    <t>TWPOA2504016</t>
  </si>
  <si>
    <t>4500165753-110</t>
  </si>
  <si>
    <t>贴纸AW和位置图参考：4500159232</t>
  </si>
  <si>
    <t>日期码格式：ZURU INC(BVI) 标准格式 日期：按实际生产日期
Packaging Info: 所有款都是MA PKG+1张警语进口商贴纸
 贴纸AW和位置图参考：4500159232
Remark: 出香港， 按ZURU标准生产。
 15728所有款含电池， 需在外箱上上打个勾标注下，以便提醒客户， 用马克笔手写下就行。
 装车时这款请装在最外面（车门边）。</t>
  </si>
  <si>
    <t xml:space="preserve"> Doris Shou</t>
  </si>
  <si>
    <t>95545-7.4</t>
  </si>
  <si>
    <t>4500165753-120</t>
  </si>
  <si>
    <t>4500165753-130</t>
  </si>
  <si>
    <t>4500165753-140</t>
  </si>
  <si>
    <t>4500165753-150</t>
  </si>
  <si>
    <t>4500165753-160</t>
  </si>
  <si>
    <t>4500165753-170</t>
  </si>
  <si>
    <t>15704JUQ1-S001</t>
  </si>
  <si>
    <t>4500165753-180</t>
  </si>
  <si>
    <t>迷你小橙色怪24PCS/PDQ,9
6PCS/4PDQ/CTN</t>
  </si>
  <si>
    <t>4500165753-190</t>
  </si>
  <si>
    <t>15704LUQ1-S001</t>
  </si>
  <si>
    <t>AG250045-TW</t>
  </si>
  <si>
    <t>4500166636-20</t>
  </si>
  <si>
    <t xml:space="preserve">日期码格式：ZURU INC(BVI) 标准格式 日期：按实际生产日期
Packaging Info: 
 15704UQ1：MA 布标+ MA 彩盒+1张警语贴纸（贴纸覆盖彩盒条码）贴纸不得遮挡生产日期码
Remark: 此单出台湾
 15704UQ1：9 Assortment=1:1:1:1:1:1:1:1:1
</t>
  </si>
  <si>
    <t>TOY KINGDOM (PTY) LTD</t>
  </si>
  <si>
    <t>4500166409-10</t>
  </si>
  <si>
    <t>日期码格式：ZURU INC(BVI) 标准格式 日期：按实际生产日期
Packaging Info: 15704UQ1 ：MA 布标，MA 吊牌，MA PDQ</t>
  </si>
  <si>
    <t>WM PO:
0910341870</t>
  </si>
  <si>
    <t>4500165533-10</t>
  </si>
  <si>
    <t>自检</t>
  </si>
  <si>
    <t>WM PO:0910341853</t>
  </si>
  <si>
    <t>4500165533-50</t>
  </si>
  <si>
    <t>ZB00538-6.23</t>
  </si>
  <si>
    <t>WM PO:
0910341847</t>
  </si>
  <si>
    <t>4500165533-60</t>
  </si>
  <si>
    <t>ZB00539-6.23  ZB00553-6.24</t>
  </si>
  <si>
    <t>WM PO:
0910341871</t>
  </si>
  <si>
    <t>4500165533-120</t>
  </si>
  <si>
    <t>ZB00551-6.24  ZB00570-6.25</t>
  </si>
  <si>
    <t>WM PO:
0910341851</t>
  </si>
  <si>
    <t>4500165533-140</t>
  </si>
  <si>
    <t>ZB00553-6.24</t>
  </si>
  <si>
    <t>WM PO:
0910341841</t>
  </si>
  <si>
    <t>4500165533-170</t>
  </si>
  <si>
    <t>ZB00552-6.24  ZB00598-6.28</t>
  </si>
  <si>
    <t>WM PO:
0910341844</t>
  </si>
  <si>
    <t>4500165533-180</t>
  </si>
  <si>
    <t>ZB00552-6.24  ZB00602-6.30</t>
  </si>
  <si>
    <t xml:space="preserve"> ROFU Kinderland Spielwarenhandelsge</t>
  </si>
  <si>
    <t>4500165600-140</t>
  </si>
  <si>
    <t>日期码格式：ZURU INC(BVI) 标准格式 日期：按实际生产日期
Packaging Info:
 15704UQ1: MA展示盒3L-A(EAN 德语警告语贴纸 贴纸翻单 4500160918）+客供价格贴纸+MA通用布标+不带电布标贴纸
Remark: "1. 出口欧洲，微塑料需符合法规；
 2. 所有电子产品身上需要加字唛，为ZURU FRANCE 地址 (如无电子产品/产品布标有此地址/产品太小无法增加，可忽略此信息)
 ZURU France 1/3, Rue d'Argenteuil 95210 SAINT-GRATIEN, FRANCE
 3. 所有出往德国订单的电子产品需增加一张客版WEEE声明说明书，区分带电池(WEEE 带电池走货 通用30L 说明书)和不带电池版本(WEEE 不带电池走货 通用30L 说
 明书)
 4. 此单需要在CRD前一天预约ZURU QC验货提供验货图片给客户确认才能出货
 5. 需准时完成生产，推期出货会有罚款。
 6. 此客户要求含布标的毛绒公仔，需要额外贴一张布标贴纸，区分电子产品（带电布标贴纸)和非电子产品(不带电布标贴纸)"</t>
  </si>
  <si>
    <t xml:space="preserve"> Winnie zhong</t>
  </si>
  <si>
    <t>MA布标+布标贴纸</t>
  </si>
  <si>
    <t>5149147</t>
  </si>
  <si>
    <t>4500169585-20</t>
  </si>
  <si>
    <t>消耗4500158108的纸箱加水贴纸</t>
  </si>
  <si>
    <t>日期码格式：ZURU INC(BVI) 标准格式 日期：按实际生产日期
Packaging Info: ZURU MA UPC 1L 最新包装, 出口美国.
包材需要统一，同款产品不得出现混用包材的情况，如有特殊情况，需先与跟单告知确认。
Remark:
2. ITEM#15704UQ1:
Mother UPC (外箱上显示)：193052074850
Baby UPC: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大货配比：#S002-FUGGLER-BABY FUGGS 3.5"-SERIES 4-PLUSH-WINDOW BOX-3FACING 24pcs/PDQ/CTN
配比按ZURU MA ratio来。
3.产品和包装需有日期码, ZURU标准日期码格式,需要符合ZURU 日期码要求，同时产品或包装不得出现两种日期码。按照实际生产自行调整日期,但不能为周末,日期
保持一致。
4. 客户不接受延期，请按期完货。</t>
  </si>
  <si>
    <t>ZB00590-6.27</t>
  </si>
  <si>
    <t>FAR EAST BROKERS AND CONSULTANTS, I</t>
  </si>
  <si>
    <t>客户PO
25PO-3609</t>
  </si>
  <si>
    <t>4500166848-20</t>
  </si>
  <si>
    <t>日期码格式：ZURU INC(BVI) 标准格式 日期：按实际生产日期
Packaging Info: 
15704UQ1 MA UPC版本包装, 9Assortment=1:1:1:1:1:1:1:1:1
UPC 号码：
15704A Screech - Yellow193052074010
15704B Sir Belch - red193052074027
15704D Mr Needles - purple193052074034
15704E Greedy Grinner - pink193052074041
15704G Wide Eyed Weirdo -teal193052074058
15704H SaUQuoosh - blue193052074065
15704J Rabid Rabbit - white193052074072
15704K Reek-O - orange193052074089
15704L Hedge Grog - brown193052074096,,
,,
Remark: 出美国
每一行分别备注了客户的PO号， 请注意唛头的一一对应
Zuru验货，日期跟踪码：产品包装必须有日期跟踪码，ZURU标准格式日期码"</t>
  </si>
  <si>
    <t>ZB00628-7.3</t>
  </si>
  <si>
    <t>客户PO
25PO-3699</t>
  </si>
  <si>
    <t>4500166848-40</t>
  </si>
  <si>
    <t>客户PO
25PO-3866</t>
  </si>
  <si>
    <t>4500166848-50</t>
  </si>
  <si>
    <t>A&amp;A GLOBAL INDUSTRIES</t>
  </si>
  <si>
    <t>PO#0220809</t>
  </si>
  <si>
    <t>4500166755-10</t>
  </si>
  <si>
    <t>日期码格式：ZURU INC(BVI) 标准格式 日期：按实际生产日期
Packaging Info: 1. 包材：ZURU MA 1L UPC 版本最新包装, 出口美国；
#15704UQ1: MA 1L+ PDQ 和 产品上须加贴mother UPC:# 193052074850贴纸，PDQ 上UPC贴纸位于PDQ背面左下角; 贴纸资料跟单提供，工厂采购;
Remark: 2.日期跟踪码：产品包装及产品本身都必须有日期跟踪码，并且确保两者的日期跟踪码要一致；ZURU标准格式日期码(请自行调整具体年月日生产期，但不能为周末
）;</t>
  </si>
  <si>
    <t>Elsa Zheng</t>
  </si>
  <si>
    <t>ZB00591-6.27</t>
  </si>
  <si>
    <t>SUNMAN SANAY􀄰 MAMULLER</t>
  </si>
  <si>
    <t>土耳其</t>
  </si>
  <si>
    <t>4500162748-10</t>
  </si>
  <si>
    <t>日期码格式：ZURU INC(BVI) 标准格式 日期：按实际生产日期
Packaging Info: 15704UQ1: MA UPC +贴纸；MA PDQ
Remark: 15704UQ1: 9 Assortment=1:1:1:1:1:1:1:1:1</t>
  </si>
  <si>
    <t>Lena Huang</t>
  </si>
  <si>
    <t>95555-7.5</t>
  </si>
  <si>
    <t>ZMPO250463</t>
  </si>
  <si>
    <t>Remark:大货最新版本/大货标准箱装箱/箱唛参照邮件附件;备注： 收到样品订单后尽快安排 ，此订单麻烦在外箱上备注是海运订单/注意样板品质质量要求要高于大货品质质量 ，送货时必须要附带送货单(没有送货单和QC检验合格报告的仓库一律拒绝收货)，请知悉，谢谢！</t>
  </si>
  <si>
    <t>10001288163-0581</t>
  </si>
  <si>
    <t>4500167176-10</t>
  </si>
  <si>
    <t>Miniso Depot CA Inc.</t>
  </si>
  <si>
    <t>Customer PO#
4343000548</t>
  </si>
  <si>
    <t>4500165084-60</t>
  </si>
  <si>
    <t>15745UQ1-S001</t>
  </si>
  <si>
    <r>
      <rPr>
        <sz val="11"/>
        <color rgb="FF2727F0"/>
        <rFont val="Arial"/>
        <charset val="0"/>
      </rPr>
      <t>baby</t>
    </r>
    <r>
      <rPr>
        <sz val="11"/>
        <color rgb="FF2727F0"/>
        <rFont val="宋体"/>
        <charset val="0"/>
      </rPr>
      <t>盲盒系列</t>
    </r>
    <r>
      <rPr>
        <sz val="11"/>
        <color rgb="FF2727F0"/>
        <rFont val="Arial"/>
        <charset val="0"/>
      </rPr>
      <t>8PCS/PDQ,32
PCS/4PDQ/CTN</t>
    </r>
  </si>
  <si>
    <t>客版彩盒/PDQ/角色卡/纸袋</t>
  </si>
  <si>
    <t>日期码格式：ZURU INC(BVI) 标准格式 日期：按实际生产日期
Packaging Info: 1. 包装方式：MA UPC 优先1L 最新包装，出口美国；
2. 产品和包装上印刷tracking code信息，格式为ZURU常规；
3. ZURU QC 验货合格后即可出货.
Remark: 
4.#15745UQ1-S001 PDQ上需要贴一张UPC 条码贴纸,UPC显示：193052084651；贴纸AW跟单提供，贴纸工厂自行采购;
6. #15745UQ1-S001 ratio: 9 ASSORTMENT=MR NEEDLES : SCREECH : WIDE EYED WEIRDO : SABQUOOSH : HEDGE GROG : SIR BELCH : GREEDY GRINNER : RABID RABB
IT(RARE) : (SUPER RARE)=4:4:4:4:4:4:4:3:1.</t>
  </si>
  <si>
    <t>Iris Yuan</t>
  </si>
  <si>
    <t>每款的23/24</t>
  </si>
  <si>
    <t>每款的1/24</t>
  </si>
  <si>
    <t>CUSTOMER PO#
4343000549</t>
  </si>
  <si>
    <t>4500165138-60</t>
  </si>
  <si>
    <t>日期码格式：ZURU INC(BVI) 标准格式 日期：按实际生产日期
Packaging Info: 1. 包装方式：MA UPC 优先1L 最新包装，出口美国；
2. 产品和包装上印刷tracking code信息，格式为ZURU常规；
3. ZURU QC 验货合格后即可出货.
Remark: 
4.#15745UQ1-S001 PDQ上需要贴一张UPC 条码贴纸,UPC显示：193052084651；贴纸AW跟单提供，贴纸工厂自行采购;
6. #15745UQ1-S001 ratio: 9 ASSORTMENT=MR NEEDLES : SCREECH : WIDE EYED WEIRDO : SABQUOOSH : HEDGE GROG : SIR BELCH : GREEDY GRINNER : RABID RABB
IT(RARE) : (SUPER RARE)=4:4:4:4:4:4:4:3:1</t>
  </si>
  <si>
    <t>CONTINENTE S.A.</t>
  </si>
  <si>
    <t>COL66-25-FALL</t>
  </si>
  <si>
    <t>哥伦比亚</t>
  </si>
  <si>
    <t>4500163691-240</t>
  </si>
  <si>
    <t>日期码格式：DG20250520 日期：
Packaging Info: 
15704UQ1:MA 5L 包装+进口商贴纸+mother UPC 贴纸+箱唛
Remark:</t>
  </si>
  <si>
    <t>95523-7.1</t>
  </si>
  <si>
    <t>JSC 􀂫Grand-Trade􀂻</t>
  </si>
  <si>
    <t>俄罗斯联邦</t>
  </si>
  <si>
    <t>10行
PGT-681010</t>
  </si>
  <si>
    <t>4500165116-10</t>
  </si>
  <si>
    <t>日期码格式：ZURU INC(BVI) 标准格式 日期：按实际生产日期
Packaging Info: 注意： 此客户不允许包装/产品/PDQ 上显示recycled material 字眼，如有请告知跟单需要加贴纸覆盖；
15704UQ1 : MA UPC 展示盒+进口商贴纸 , MA PDQ （优先1L）
2. 有第三方监柜
3. 外箱侧唛右上角各一张贴纸 （共2张）
Remark: 标准配比</t>
  </si>
  <si>
    <t>Cora Zhou</t>
  </si>
  <si>
    <t>95653-7.15</t>
  </si>
  <si>
    <t>20行
PGT-681011</t>
  </si>
  <si>
    <t>4500165116-20</t>
  </si>
  <si>
    <t>95634-7.14</t>
  </si>
  <si>
    <t xml:space="preserve"> CMS FAMOUS TOYS</t>
  </si>
  <si>
    <t xml:space="preserve"> PO0000914.</t>
  </si>
  <si>
    <t>4500165973-30</t>
  </si>
  <si>
    <t>日期码格式：ZURU INC(BVI) 标准格式 日期：按实际生产日期
Packaging Info:
 15704UQ1 MA多语包装
Remark: 出加拿大
 每款产品都需要加进口商贴纸
Zuru验货.日期跟踪码：产品外包装及产品本身都必须有日期跟踪码，ZURU标准格式日期码</t>
  </si>
  <si>
    <t xml:space="preserve"> Summer Mo</t>
  </si>
  <si>
    <t>Sirius Sales (PTY) Ltd</t>
  </si>
  <si>
    <t>4500166559-10</t>
  </si>
  <si>
    <t>日期码格式：ZURU INC(BVI) 标准格式 日期：按实际生产日期
Packaging Info: MA PKG</t>
  </si>
  <si>
    <t>95510-7.1</t>
  </si>
  <si>
    <t>LIMITED LIABILITY COMPANY"BONTOY"</t>
  </si>
  <si>
    <t>乌克兰</t>
  </si>
  <si>
    <t>4500167794-60</t>
  </si>
  <si>
    <t>日期码格式：ZURU INC(BVI) 标准格式 日期：按实际生产日期
Packaging Info:
15704UQ1-S002：MA A版 3L UPC包装+进口商贴纸；MA布标；MA A版5L PDQ
Remark: 备注： 1、若产品有比例使用ZURU STD 比例
2、所有item 均用MA UPC 条码，若包装不是UPC 条码的请告知
3、此单出欧洲需满足EU测试标准要求，另外不能出闪粉（若产品本身不含闪粉则忽略这句话）
15704UQ1: Ratio: 9Assortment=1:1:1:1:1:1:1:1:1</t>
  </si>
  <si>
    <t>95613-7.11</t>
  </si>
  <si>
    <t>PO#0220810</t>
  </si>
  <si>
    <t>4500166755-20</t>
  </si>
  <si>
    <t>4500169586-20</t>
  </si>
  <si>
    <t>日期码格式：ZURU INC(BVI) 标准格式 日期：按实际生产日期
Packaging Info: ZURU MA UPC 1L 最新包装, 出口美国.
包材需要统一，同款产品不得出现混用包材的情况，如有特殊情况，需先与跟单告知确认。
Remark: 
2. ITEM#15704UQ1:
Mother UPC (外箱上显示)：193052074850
Baby UPC: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大货配比：#S002-FUGGLER-BABY FUGGS 3.5"-SERIES 4-PLUSH-WINDOW BOX-3FACING 24pcs/PDQ/CTN
配比按ZURU MA ratio来。
3.产品和包装需有日期码, ZURU标准日期码格式,需要符合ZURU 日期码要求，同时产品或包装不得出现两种日期码。按照实际生产自行调整日期,但不能为周末,日期
保持一致。
4. 客户不接受延期，请按期完货。</t>
  </si>
  <si>
    <t>客户PO:022081
1</t>
  </si>
  <si>
    <t>4500168947-10</t>
  </si>
  <si>
    <t>mother UPC:# 193052074850贴纸，翻450016675</t>
  </si>
  <si>
    <t>日期码格式：ZURU INC(BVI) 标准格式 日期：按实际生产日期
Packaging Info: 1. 包材：ZURU MA 1L UPC 版本最新包装, 出口美国；
#15704UQ1: MA 1L+ PDQ 和 产品上须加贴mother UPC:# 193052074850贴纸，PDQ 上UPC贴纸位于PDQ背面左下角; 如物料不更新的情况PDQ 上贴纸资料同450016675
5；MOTHER upc 贴纸资料同4500166755；，工厂采购。
Remark: 2.日期跟踪码：产品包装及产品本身都必须有日期跟踪码，并且确保两者的日期跟踪码要一致；ZURU标准格式日期码(请自行调整具体年月日生产期，但不能为周末
）;</t>
  </si>
  <si>
    <t>AG250076-TW</t>
  </si>
  <si>
    <t>4500168983-30</t>
  </si>
  <si>
    <t>日期码格式：ZURU INC(BVI) 标准格式 日期：按实际生产日期
Packaging Info: 15704UQ1：MA 布标+ MA 彩盒+1张警语贴纸（贴纸覆盖彩盒条码）贴纸不得遮挡生产日期码
Remark: 此单出TW
15704UQ1:9 Assortment=1:1:1:1:1:1:1:1:1</t>
  </si>
  <si>
    <t>95632-7.14</t>
  </si>
  <si>
    <t>4500169586-40</t>
  </si>
  <si>
    <t>客户PO:022081
2</t>
  </si>
  <si>
    <t>4500168947-30</t>
  </si>
  <si>
    <t xml:space="preserve"> SUCKOT SAC</t>
  </si>
  <si>
    <t>秘鲁</t>
  </si>
  <si>
    <t>4500165899-10</t>
  </si>
  <si>
    <t>日期码格式：ZURU INC(BVI) 标准格式 日期：按实际生产日期
Packaging Info: 1. 15704UQ1  :MA 多语UPC包装+Mother UPC贴纸+MA PDQ包装+进口商贴纸+箱唛
Remark:</t>
  </si>
  <si>
    <t xml:space="preserve"> Ava Liang</t>
  </si>
  <si>
    <t>SMYTHS TOYS HQ UC UK</t>
  </si>
  <si>
    <t>4500169854-10</t>
  </si>
  <si>
    <t>15704UQ1-S004</t>
  </si>
  <si>
    <t>Baby系列
24PCS/PDQ/C
TN</t>
  </si>
  <si>
    <t>日期码格式：ZURU INC(BVI) 标准格式 日期：按实际生产日期
Packaging Info: 1. 15704UQ1: 客版 5L baby UPC彩盒(英法德意荷语言)+MA布标+MA PDQ
用各自的baby UPC条码: 即如下，请先检查条码是否正确再安排做货，如有问题请告知
"15704A:193052074010
15704B:193052074027
15704D:193052074034
15704E:193052074041
15704G:193052074058
15704H:193052074065
15704J:193052074072
15704K:193052074089
15704L:193052074096"
2. 客人只要如下一种固定的PDQ装法，请务必严格按照如下比例装PDQ，不跟MA配比
9Assortment=A:B:D:E:G:H:J:K:L=2:3:3:3:3:2:2:4:2
Remark: 1）包装日期码按ZURU格式即可，请确保不迟于外箱日期码，可等于或者早于外箱日期码，必须为法定工作日，印刷前请先检查外箱日期码。
2）订单出英国，请注意检查产品及包装应带UKCA图标（14+产品除外），包装显示ZURU UK LTD/ZURU France地址信息，QC部门请查核，如有问题与跟单确认
3) 微塑料需符合欧洲标准，否则不合法规会有客诉产生</t>
  </si>
  <si>
    <t>95820-7.30</t>
  </si>
  <si>
    <t>稀有款按每款的数量/24</t>
  </si>
  <si>
    <t>SMYTHS TOYS EU HQ UC</t>
  </si>
  <si>
    <t>4400492154</t>
  </si>
  <si>
    <t>4500170125-10</t>
  </si>
  <si>
    <t>客版彩盒翻PO#4500169854</t>
  </si>
  <si>
    <t>日期码格式：ZURU INC(BVI) 标准格式 日期：按实际生产日期
Packaging Info: 1. 15704UQ1: 客版 5L baby UPC彩盒(英法德意荷语言-翻PO#4500169854)+MA布标+MA PDQ
用各自的baby UPC条码: 即如下，请先检查条码是否正确再安排做货，如有问题请告知
"15704A:193052074010
15704B:193052074027
15704D:193052074034
15704E:193052074041
15704G:193052074058
15704H:193052074065
15704J:193052074072
15704K:193052074089
15704L:193052074096"
2. 客人只要如下一种固定的PDQ装法，请务必严格按照如下比例装PDQ，不跟MA配比
9Assortment=A:B:D:E:G:H:J:K:L=2:3:3:3:3:2:2:4:2
Remark: 1. 此单出德国，需要满足Zuru Standard欧洲标准测试要求；
2. 请准时出货，推期会有罚款；
3. 出口欧洲，微塑料需符合法规；
4. 所有电子产品身上需要加字唛，为ZURU FRANCE 地址 (如无电子产品，产品布标有此地址，或产品太小无法增加可忽略此信息)
ZURU France 1/3, Rue d'Argenteuil 95210 SAINT-GRATIEN, FRANCE
5. 所有出往德国订单的电子产品需增加一张WEEE声明30语通用说明书，区分带电池和不带电池版本, 如已做客版说明书可忽略此要求。</t>
  </si>
  <si>
    <t>Sherry Lu</t>
  </si>
  <si>
    <t>95722-7.22</t>
  </si>
  <si>
    <t>4400492153</t>
  </si>
  <si>
    <t>4500170002-20</t>
  </si>
  <si>
    <t>95721-7.22</t>
  </si>
  <si>
    <t>CMS FAMOUS TOYS</t>
  </si>
  <si>
    <t xml:space="preserve">加拿大 </t>
  </si>
  <si>
    <t>PO0000974</t>
  </si>
  <si>
    <t>4500169319-60</t>
  </si>
  <si>
    <t>日期码格式：ZURU INC(BVI) 标准格式 日期：按实际生产日期
Packaging Info: 
15704UQ1 MA多语
Remark: 出加拿大
每款产品都需要加进口商贴纸
Zuru验货.日期跟踪码：产品外包装及产品本身都必须有日期跟踪码，ZURU标准格式
日期码</t>
  </si>
  <si>
    <t>Bella Tan</t>
  </si>
  <si>
    <t>H-E-B, LP</t>
  </si>
  <si>
    <t>PO#60X289828</t>
  </si>
  <si>
    <t>4500170027-10</t>
  </si>
  <si>
    <t>2025/7/22第三方</t>
  </si>
  <si>
    <t>日期码格式：ZURU INC(BVI) 标准格式 日期：按实际生产日期
Packaging Info: 1. ZURU MA UPC版本,出口美国.
Remark: 2. 日期跟踪码：ZURU标准格式日期码，产品包装及产品本身都必须有ZURU标准格式
日期码，并且确保两者日期码的格式和时间保持一致(请自行调整具体年月日生产期，但不能为周末）
PS: 毛绒布标的日期码可以跟产品包装上的不一致。
3. 大货样
需7月20日前寄出大货样板，样板数量见以下备注，样板须跟大货一模一样（含日期码）。
样板一套我们将给到美国HEB，两套寄到以下深圳利丰地址，到时利丰会回签一套用于第三方100%大货验货。
利丰回签的样板有效期一年，只要产品没更新每次的第三方验货都是用这套样板做参考不再走客户签样流程。
*任意4个公仔+ 一个空PD寄到以下深圳办公室 ：
深圳雨禾伟业实业有限公司
地址：广东省深圳市罗湖区东门南路1006号文锦渡口岸大厦B栋7楼
收件人：Elsa Zheng
电话：0755 6688 1988 Ext3337
*2整套样板 + 2个空PDQ直接寄到以下第三方地址（因是签样，样板需寄齐大货会出的所有产品，包括散件/配件如有的话）：
Li Fung　
深圳市福田区绒花路8号深福保大厦附楼3楼。
收件人： Yoland Dai　电话：+0755 8825 3756
4. 验货+ 抽板 （同一天进行）
预约7月22日第三方（利丰）到工厂做100%大货现场验货和抽板，验货需打印EPM出
来跟客户回签样板供第三方验货参考。
PS:EPM是跟单提供。
抽板：
利丰验货员现场针对指定款随机抽板6PCS， 工厂需把抽板寄到以下MTS 地址做测试，测试通过后才能出货；如产品有油漆的工厂需额外准备5G/色的油漆涂在同材
质胶件上(面积类似A4纸大小)一并寄出；
实验室收件地址：
东莞现代产品整理服务有限公司（MTS）
广东省东莞市寮步镇新旧围村良平路76号
收件人：Cherry Wang （汪单）
Tel: +86 769- 8112 0818 ext.893
抽板有随样文件TRF（跟单提供），工厂在寄样时打印出来放纸箱内随样寄走。
5. 出货配比：
#15704UQ1-S002-FUGGLER-NON LICENSED MINI-SERIES 4-BABY FUGGS PLUSH 3.5"-WINDOW BOX-3FACING24pcs/PDQ/CTN
6.ZURUQA验货时需拍齐每款角色的产品和产品包装上的日期码照片（供实验室review）</t>
  </si>
  <si>
    <t>Amber liang</t>
  </si>
  <si>
    <t>客户PO
25PO-4150</t>
  </si>
  <si>
    <t>4500169125-10</t>
  </si>
  <si>
    <t>日期码格式：ZURU INC(BVI) 标准格式 日期：按实际生产日期
Packaging Info: 15704UQ1 MA UPC版本包装； 9Assortment=1:1:1:1:1:1:1:1:1
UPC 号码：
15704A Screech - Yellow193052074010
15704B Sir Belch - red193052074027
15704D Mr Needles - purple193052074034
15704E Greedy Grinner - pink193052074041
15704G Wide Eyed Weirdo -teal193052074058
15704H SaUQuoosh - blue193052074065
15704J Rabid Rabbit - white193052074072
15704K Reek-O - orange193052074089
15704L Hedge Grog - brown193052074096,
Remark: 出美国
每一行分别备注了客户的PO号， 请注意唛头的一一对应
请备两套大货样（即 每个款式5pcs）。
Zuru验货，日期跟踪码：产品包装必须有日期跟踪码，ZURU标准格式日期码"</t>
  </si>
  <si>
    <t>客户PO
25PO-4139</t>
  </si>
  <si>
    <t>4500169125-20</t>
  </si>
  <si>
    <t>客户PO
25PO-4128</t>
  </si>
  <si>
    <t>4500169125-30</t>
  </si>
  <si>
    <t>客户PO
25PO-4117</t>
  </si>
  <si>
    <t>4500169125-40</t>
  </si>
  <si>
    <t>客户
25PO-4106</t>
  </si>
  <si>
    <t>4500169125-50</t>
  </si>
  <si>
    <t>客户
25PO-4095</t>
  </si>
  <si>
    <t>4500169125-60</t>
  </si>
  <si>
    <t>5200006871</t>
  </si>
  <si>
    <t>4500168452-50</t>
  </si>
  <si>
    <t>日期码格式：ZURU INC(BVI) 标准格式 日期：按实际生产日期
Packaging Info: 
4.15704:最新MA 3L彩盒 + 最新MA 布标+ 多语警语贴纸，包括EAN code
Remark: 1.意大利国家内销单，需要通过ZURU 验货结果后才能出货 (工厂需要主动提前同ZURU QC预约验货避免延期出货造成不必要麻烦)；
2. 本订单所有 具有 baby items / assorted items 的款式，零售包装上都要用 母 EAN;
3.所有出口欧洲的产品, 法规规定禁止在包装和共公众用的印刷品中使用矿物油中含有的物质, 包装印刷油墨中含有的MOAH/MOSH的质量浓度不能超过1%, 否则出货
到意大利被抽检出现问题, 供应商需要对此负责;
4. Date code: 外箱/产品/包装 保持一致，完货后提供date code 信息以便我们保存记录做批次管理；
5.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6. 意大利订单包装彩卡请确保含法规要求的环保回收logo。
7. 带电池产品都需要包含多语WEEE黑白说明书，并自行安排订购
8. MTS所有订单，SMASHERS 或含Slime产品，所有化合物使用无硼版本出；如有香味产品，出无香版本; BOB系列要符合欧洲要求不含亚硝酸版本; XShot Hyper系列
，统一出EN71版本。</t>
  </si>
  <si>
    <t>Christine He</t>
  </si>
  <si>
    <t>5149173</t>
  </si>
  <si>
    <t>4500169587-20</t>
  </si>
  <si>
    <t>消耗4500160176的部分纸箱加水贴纸</t>
  </si>
  <si>
    <t>4500169589-20</t>
  </si>
  <si>
    <t>PO# 35160</t>
  </si>
  <si>
    <t>4500170582-40</t>
  </si>
  <si>
    <t>客户PO:022081
3</t>
  </si>
  <si>
    <t>4500168947-50</t>
  </si>
  <si>
    <t>MICHAELS GLOBAL SOURCING LLC</t>
  </si>
  <si>
    <t>40084716</t>
  </si>
  <si>
    <t>4500169825-10</t>
  </si>
  <si>
    <t>客版彩盒消耗4500158723</t>
  </si>
  <si>
    <t>ZURUDG20250512</t>
  </si>
  <si>
    <t>日期码格式：ZURUDG20250512 日期：
Packaging Info: 1. 指定tracking code: ZURUDG20250512; 外箱，彩盒，按照我们提供的tracking code 做。布标tracking code 格式可以跟我们提供的不一样，但是时间一定要跟
外箱和彩盒的一样。
2. #15704SK: 标版展示架，客版彩盒包装消耗之前取消的订单PO#4500158723；Ratio: 9 Assortment (A:B:D:E:G:H:J:K:L)=7:7:6:6:6:6:6:6:6 ;
各个公仔入彩盒情况一定要跟我们下面提供的信息一致，否则有罚款。
15704A Screech - Yellow; UPC# 193052074010，装小杏怪。
15704B Sir Belch - red; UPC#193052074027， 装迷你暗红怪。
15704D Mr Needles - purple; UPC#193052074034，装迷你小紫怪。
15704E Greedy Grinner - pink; UPC#193052074041，装红色蓝嘴怪。
15704G Wide Eyed Weirdo - teal; UPC#193052074058，装迷你浅蓝怪。
15704H SaUQuoosh - blue; UPC#193052074065，装迷你深蓝怪。
15704J Rabid Rabbit - white; UPC#193052074072，装迷你小白怪。
15704K Reek-O - orange; UPC#193052074089，装迷你小橙怪。
15704L Hedge Grog - brown; UPC#193052074096，装迷你小咖怪。
3. 外箱需要加贴纸，DC运输贴纸（所有产品均需要），PDQ 标识贴纸（带PDQ的item需要此贴纸，如果不带PDQ则不需要）贴纸尺寸以提供的箱唛资料为准，每个贴
纸一箱一张。外箱需要加季节性颜色带, 可以直接印刷在外箱上面，也可以印在贴纸上面。（色带 四面都需要），具体尺寸参考箱唛排版信息。
4. 封箱胶纸尺寸要求：厚度大于或者等于0.05mm, 宽度大于或者等于50mm.
Remark: 5. ZURU QC 验货即可.</t>
  </si>
  <si>
    <t>Abby Mai,Lluvia Zeng</t>
  </si>
  <si>
    <t>Entertainment Earth, LLC.</t>
  </si>
  <si>
    <t>4500167735-10</t>
  </si>
  <si>
    <t>外箱packing list的信封</t>
  </si>
  <si>
    <t>日期码格式：ZURU INC(BVI) 标准格式 日期：按实际生产日期
Packaging Info: 1.包材: ZURU MA UPC 版本最新包装，出口美国
Remark: 2、日期跟踪码:ZURU标准格式日期码、产品包装及产品本身都必须有ZURU标准格式日期码，并且确保两者信息保持一致(请自行调整具体年月日生产期，但不能为周
末)。
3.外箱要求
* #15704UQ1的第一箱需贴有packing list的信封。Packing List 装在信封里，再打印一张印有"PACKING LIST ENCLOSED"的纸放在信封外面，漏掉会有罚款（Packi
ng List 收到SO 后船务会一起发给工厂）。
* #15731需在外箱上需加贴"限制上架贴纸”
4.出货配比: ZURU 标版配比</t>
  </si>
  <si>
    <t>AB GEE OF RIPLEY LTD.</t>
  </si>
  <si>
    <t>777 2AUG</t>
  </si>
  <si>
    <t>4500170043-10</t>
  </si>
  <si>
    <t>日期码格式：ZURU INC(BVI) 标准格式 日期：按实际生产日期
Packaging Info: 1.15704UQ1-S003: MA 最新UPC包装, 配比跟MA, Baby UPC如下，请先检查条码是否正确再安排做货，如有问题请告知
15704A:193052074010;15704B:193052074027;15704D:193052074034
15704E:193052074041;15704G:193052074058;15704H:193052074065
15704J:193052074072;15704K:193052074089;15704L:193052074096
6. 以上产品如果是电子产品带电池出货，请加上WEEE带电池走货欧洲30语通用黑白说明书&lt;(&gt;,&lt;)&gt; 如果是电子产品不带电池出货，请加上WEEE不带电池走货欧洲30
语通用黑白说明书
Remark: 1.产品及包装需要印UKCA图标，包装需要有ZURU UK LTD/ZURU France地址信息，QC同事请核查，如有问题与跟单确认。
2. 需要符合欧洲标准不能含有闪粉和微塑料，否则不合法规会有客诉产生</t>
  </si>
  <si>
    <t>95786-7.26</t>
  </si>
  <si>
    <t>MULTIHEXA SDN BHD</t>
  </si>
  <si>
    <t>4500170501-90</t>
  </si>
  <si>
    <t>1张进口商贴纸(包含了mother upc条码)，贴纸资料翻单4500165640</t>
  </si>
  <si>
    <t>日期码格式：ZURU INC(BVI) 标准格式 日期：按实际生产日期
Packaging Info: 1.此单除了77803是7/31，77673是8/4，其他都是CRD 7/28
3.fuggler item因为有baby upc，需要用mother upc条码盖住baby upc条码：
15704UQ16-MA UPC包装（优先1L)+1张进口商贴纸(包含了mother upc条码)，贴纸资料翻单4500165640。
进口商贴纸和mother upc贴纸(mother upc条码是193052074874）图稿、位置图翻单4500158287
5.因为此客人进口商贴纸是通用的（除了那些加了UPC条码的），只可能因为item不同尺寸会有差别，如果发现尺寸一样就请统一订购节省成本。
Remark:
15704UQ1-9 Assortment=1:1:1:1:1:1:1:1:1</t>
  </si>
  <si>
    <t>Emma Wu</t>
  </si>
  <si>
    <t>EMWAY SINGAPORE PTE.LTD,</t>
  </si>
  <si>
    <t>新加坡</t>
  </si>
  <si>
    <t>2025-ZURU-FUGGLER-02</t>
  </si>
  <si>
    <t>4500170988-90</t>
  </si>
  <si>
    <t>日期码格式：ZURU INC(BVI) 标准格式 日期：按实际生产日期
Packaging Info: MA UPC 1L package+mother barcode label,no need importer label;
每一个item的所有assortments都是统一的条码,请注意核对贴纸上的条码是否对的上PO上的条码;
mother barcode label图稿及位置图翻单如下;
其他items待提供
Remark: 
15704UQ1-9 Assortment=1:1:1:1:1:1:1:1:1</t>
  </si>
  <si>
    <t>95823-7.30</t>
  </si>
  <si>
    <t>客户PO:022081
4</t>
  </si>
  <si>
    <t>4500168947-60</t>
  </si>
  <si>
    <t>KMART AUSTRALIA LTD(NEW ZEALAND)</t>
  </si>
  <si>
    <t>新西兰</t>
  </si>
  <si>
    <t>209310</t>
  </si>
  <si>
    <t>4500171262-10</t>
  </si>
  <si>
    <t>2025/8/12第三方</t>
  </si>
  <si>
    <t>1张进口商贴纸(翻单PO#4500171261)+ 箱唛 + 外箱SSCC label</t>
  </si>
  <si>
    <t>日期码格式：ZURU INC(BVI) 标准格式 日期：按实际生产日期
Packaging Info: 15704UQ1: MA_PDQ + MA英语baby UPC版本包装（MA 首选1L， 无1L才可用多语含英语）+ 1张进口商贴纸(翻单PO#4500171261)+ 箱唛 + 外箱SSCC label
配比信息：9Assortment=1:1:1:1:1:1:1:1:1
第三方验货时间预计8月12日，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</si>
  <si>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Lydia Wu</t>
  </si>
  <si>
    <t>KMART AUSTRALIA LTD</t>
  </si>
  <si>
    <t>澳大利亚</t>
  </si>
  <si>
    <t>209309</t>
  </si>
  <si>
    <t>4500171261-10</t>
  </si>
  <si>
    <t>日期码格式：ZURU INC(BVI) 标准格式 日期：按实际生产日期
Packaging Info: 15704UQ1: MA_PDQ + MA英语baby UPC版本包装（MA 首选1L， 无1L才可用多语含英语）+ 1张进口商贴纸+ 箱唛 + 外箱SSCC label
配比信息：9Assortment=1:1:1:1:1:1:1:1:1
第三方验货时间预计8月12日，请提前安排3 set 大货样（寄出时间和地址待提供）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</si>
  <si>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KOHL'S, INC.</t>
  </si>
  <si>
    <t>4500169102-10</t>
  </si>
  <si>
    <t>空白外箱</t>
  </si>
  <si>
    <t>日期码格式：ZURU INC(BVI) 标准格式 日期：按实际生产日期
Packaging Info: 1. 此为Kohl's store 订单, MA UPC包装 + 价格贴纸 + 客供外箱贴纸
Remark: 2. 外箱印刷 ZURU LOGO + MADE IN CHINA + 定位框，尺寸4"x6" (用于黏贴外箱贴）
3. 需提供每款实际外箱尺寸排版确认定位框，store 订单的定位框位置要在：箱子的最大面朝上后，定位框在箱子的第二大面的右下角，距离箱子右边3英寸，距
离底部1.25英寸, 贴纸要按定位框贴，位置与方向贴不对会有客户罚款需由工厂承担
4. 产品入箱后，外箱的每个面都需要是平整，不能有鼓起
5. 收到外箱贴纸需要扫描上传ICE系统（出货前必须完成），上传的条码信息必须跟实际出货一致，贴纸备品不需要扫描。如有不同产生的罚款由工厂承担。
6. 需经ZURU验货通过后才可出货。
7. 客户有严格要求，若由工厂导致的罚款ZURU 都会向工厂收回。</t>
  </si>
  <si>
    <t>Jessi Xu</t>
  </si>
  <si>
    <t>15777236</t>
  </si>
  <si>
    <t>4500169103-10</t>
  </si>
  <si>
    <t>15704-S002</t>
  </si>
  <si>
    <t>Baby系列1PCS/IN
NER
POLYBAG,24PCS/24INNER
POLYBAG/CTN</t>
  </si>
  <si>
    <t>胶袋</t>
  </si>
  <si>
    <t>日期码格式：ZURU INC(BVI) 标准格式 日期：按实际生产日期
Packaging Info: 1. 此为Kohl's digital 订单， MA UPC 包装 +胶袋 + UPC 贴纸（ 贴胶袋正中间 不覆盖胶袋上的警告语）+ 客供外箱贴纸
Remark: 2. 胶带要求： 需要开孔，封口热封 （尺寸太大无法热封可用胶封，但运输过程不可散开），印警告语， 跟单提供警告语内容，胶袋尺寸和开孔数量请工厂按实
际产品尺寸来调整做货.
3. 外箱印刷 ZURU LOGO + MADE IN CHINA + 定位框，尺寸4"x6" (用于黏贴外箱贴）
4. 需提供每款实际外箱尺寸排版确认定位框，digital 订单的定位框位置要在：箱子的最大面积朝上后，定位框在最小面的右下角，距离箱子右边3英寸，距离底
部1.25英寸，贴纸要按定位框贴，位置与方向贴不对会有客户罚款需由工厂承担
5. 收到外箱贴纸需要扫描上传ICE系统（出货前必须完成），上传的条码信息必须跟实际出货一致，贴纸备品不需要扫描。如有不同产生的罚款由工厂承担。
6. 产品入箱后，外箱的每个面都需要是平整，不能有鼓起
7. 需经ZURU验货通过后才可出货。
8. 客户有严格要求，若由工厂导致的罚款ZURU 都会向工厂收回。</t>
  </si>
  <si>
    <t>FIR VENTURES GLOBAL LIMITED</t>
  </si>
  <si>
    <t>4500170800-10</t>
  </si>
  <si>
    <t>15704UQ1-S001-1</t>
  </si>
  <si>
    <t>中文贴纸布标</t>
  </si>
  <si>
    <t>日期码格式：ZURU INC(BVI) 标准格式 日期：按实际生产日期
Packaging Info: 1：包装要求 MA彩盒+中文信息标签贴纸+客制布标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5：签样四套，请确保签样由贵司QC检查过后，方可寄出。保证签样品质。
6：请确保客版布标内容跟进口商贴纸内容一致，供应商生产前需拍照给ZURU 确认才可生产，避免后续出现返工事宜</t>
  </si>
  <si>
    <t>ZURU Germany GMBH</t>
  </si>
  <si>
    <t>5200007134</t>
  </si>
  <si>
    <t>4500171448-10</t>
  </si>
  <si>
    <t>日期码格式：ZURU INC(BVI) 标准格式 日期：按实际生产日期
Packaging Info: 15704UQ1 : MA 3L UPC 开窗盒+ 1*EAN 条码贴纸（MOTHER EAN:4894680039841)+1*多语警语贴纸+MA 5L PDQ+MA 布标
Remark: 1.德国内销单，需要通过ZURU 验货结果后才能出货 (工厂需要主动提前同ZURU QC预约验货避免延期出货造成不必要麻烦)；
2.产品如含有化学品（slime 等），需要无硼无香。需要无微塑料版本。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所有电子产品身上需要加字唛，为ZURU FRANCE 地址 (如无电子产品，或者产品布标有此地址，可忽略此信息)
如产品太小，也可忽略。如无法加字唛，可以用贴纸的形式加在产品身上。
ZURU France 1/3, Rue d'Argenteuil 95210 SAINT-GRATIEN, FRANCE
6.所有出往德国订单的电子产品需增加一张欧洲通用WEEE声明说明书，区分带电池和不带电池版本, 如已做客版说明书可忽略此要求。
7.装柜时需要按照款式号码从小到大一款款依次装,避免终端仓库卸货混乱.若一个柜子涉及到几个不同国家内销单,装柜时需要一个国家装完后再装另一个国家的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8.ratio 同MA
9. 若有特定款有特殊外箱条码要求时,需要明确列出产品款对应的具体外箱条码号码/条码类型 (若无,可以忽略此需求)</t>
  </si>
  <si>
    <t>AMY XIAO</t>
  </si>
  <si>
    <t>4500167636-10</t>
  </si>
  <si>
    <t>MEC339-15704-S001</t>
  </si>
  <si>
    <t>混装（15704++15706+15731+15701）</t>
  </si>
  <si>
    <t>4500167635-10</t>
  </si>
  <si>
    <t>40084713</t>
  </si>
  <si>
    <t>4500169822-10</t>
  </si>
  <si>
    <t>7/31交仓</t>
  </si>
  <si>
    <t>日期码格式：ZURUDG20250512 日期：
Packaging Info: 1. 指定tracking code: ZURUDG20250512; 外箱，彩盒，按照我们提供的tracking code 做。布标tracking code 格式可以跟我们提供的不一样，但是时间一定要跟
外箱和彩盒的一样。
2. #15704SK: 标版展示架，客版彩盒包装消耗之前取消的订单PO#4500158723；Ratio: 9 Assortment (A:B:D:E:G:H:J:K:L)=7:7:6:6:6:6:6:6:6 ;
各个公仔入彩盒情况一定要跟我们下面提供的信息一致，否则有罚款。
15704A Screech - Yellow; UPC# 193052074010，装小杏怪。
15704B Sir Belch - red; UPC#193052074027， 装迷你暗红怪。
15704D Mr Needles - purple; UPC#193052074034，装迷你小紫怪。
15704E Greedy Grinner - pink; UPC#193052074041，装红色蓝嘴怪。
15704G Wide Eyed Weirdo - teal; UPC#193052074058，装迷你浅蓝怪。
15704H SaUQuoosh - blue; UPC#193052074065，装迷你深蓝怪。
15704J Rabid Rabbit - white; UPC#193052074072，装迷你小白怪。
15704K Reek-O - orange; UPC#193052074089，装迷你小橙怪。
15704L Hedge Grog - brown; UPC#193052074096，装迷你小咖怪。
3. 外箱需要加贴纸，DC运输贴纸（所有产品均需要），PDQ 标识贴纸（带PDQ的item需要此贴纸，如果不带PDQ则不需要）贴纸尺寸以提供的箱唛资料为准，每个贴
纸一箱一张。外箱需要加季节性颜色带, 可以直接印刷在外箱上面，也可以印在贴纸上面。（色带 四面都需要），具体尺寸参考箱唛排版信息。
4. 封箱胶纸尺寸要求：厚度大于或者等于0.05mm, 宽度大于或者等于50mm.
Remark: 5. ZURU QC验货即可.</t>
  </si>
  <si>
    <t>40084712</t>
  </si>
  <si>
    <t>4500169823-10</t>
  </si>
  <si>
    <t>40084715</t>
  </si>
  <si>
    <t>4500169824-10</t>
  </si>
  <si>
    <t>8/11交仓</t>
  </si>
  <si>
    <t>Abby Mai</t>
  </si>
  <si>
    <t>40084711</t>
  </si>
  <si>
    <t>4500169820-10</t>
  </si>
  <si>
    <t>8/18交仓</t>
  </si>
  <si>
    <t>日期码格式：ZURUDG20250512 日期：
Packaging Info: 1. 指定tracking code: ZURUDG20250512 外箱，彩盒，按照我们提供的tracking code 做。布标tracking code 格式可以跟我们提供的不一样，但是时间一定要跟
外箱和彩盒的一样。
2. #15704SK: 标版展示架，客版彩盒包装消耗之前取消的订单PO#4500158723；Ratio: 9 Assortment (A:B:D:E:G:H:J:K:L)=7:7:6:6:6:6:6:6:6 ;
各个公仔入彩盒情况一定要跟我们下面提供的信息一致，否则有罚款。
15704A Screech - Yellow; UPC# 193052074010，装小杏怪。
15704B Sir Belch - red; UPC#193052074027， 装迷你暗红怪。
15704D Mr Needles - purple; UPC#193052074034，装迷你小紫怪。
15704E Greedy Grinner - pink; UPC#193052074041，装红色蓝嘴怪。
15704G Wide Eyed Weirdo - teal; UPC#193052074058，装迷你浅蓝怪。
15704H SaUQuoosh - blue; UPC#193052074065，装迷你深蓝怪。
15704J Rabid Rabbit - white; UPC#193052074072，装迷你小白怪。
15704K Reek-O - orange; UPC#193052074089，装迷你小橙怪。
15704L Hedge Grog - brown; UPC#193052074096，装迷你小咖怪。
3. 外箱需要加贴纸，DC运输贴纸（所有产品均需要），PDQ 标识贴纸（带PDQ的item需要此贴纸，如果不带PDQ则不需要）贴纸尺寸以提供的箱唛资料为准，每个贴
纸一箱一张。外箱需要加季节性颜色带, 可以直接印刷在外箱上面，也可以印在贴纸上面。（色带 四面都需要），具体尺寸参考箱唛排版信息。
4. 封箱胶纸尺寸要求：厚度大于或者等于0.05mm, 宽度大于或者等于50mm.
Remark: 5. ZURU QC验货即可.</t>
  </si>
  <si>
    <t>4500171191-10</t>
  </si>
  <si>
    <t>WM PO:
0928876751</t>
  </si>
  <si>
    <t>4500172557-10</t>
  </si>
  <si>
    <t>BV 8/8</t>
  </si>
  <si>
    <t>ZURU DGYYYYMMDD CHINA</t>
  </si>
  <si>
    <t>日期码格式：ZURU DGYYYYMMDD CHINA（日期避开周末和法定节假日即可） 日期：按实际生产日期
Packaging Info: 15704
1.包装信息：MA 3L A版 UPC版window box，MA 2L A版车缝布标，客版布标贴纸，MA 5L A版PDQ，客供RFID贴纸（贴纸位置严格按照我们签板的位置图，不可擅自调
整位置，贴纸不能有任何破损或折坏，不可淋湿）。布标格式：月份（英/法双语）+日期+年份+城市代码（举例：January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5.此单以打卡板出货（23*5=115 cartons/2760 pcs/Slip Sheet）。
6.此单需要第三方验货，请自行多备物料。
7.其它信息：同标板9 Assortment=1:1:1:1:1:1:1:1:1。</t>
  </si>
  <si>
    <t>WM PO:
0928876839</t>
  </si>
  <si>
    <t>4500172557-30</t>
  </si>
  <si>
    <t>WM PO:
0928876820</t>
  </si>
  <si>
    <t>4500172557-70</t>
  </si>
  <si>
    <t>4500169591-20</t>
  </si>
  <si>
    <t>8/14SI</t>
  </si>
  <si>
    <t>PAKA TOYS &amp; GIFTS LIMITED</t>
  </si>
  <si>
    <t>4500172875-110</t>
  </si>
  <si>
    <t>8/11提货</t>
  </si>
  <si>
    <t>进口商贴纸AW和位置图翻单4500159232</t>
  </si>
  <si>
    <t>日期码格式：ZURU INC(BVI) 标准格式 日期：按实际生产日期
Packaging Info: 1. MA UPC PKG+1张警语进口商贴纸(适用该客户订单的所有款产品，进口商贴纸AW和位置图翻单4500159232）;
Remark: 1. 出香港， 按ZURU标准生产
2. 留意进口商贴纸不得遮挡日期码
3. 15728所有款含电池， 需在外箱上打个勾标注下，以便提醒客户， 用马克笔手写下就行。 装车时这款请装在最外面（车门边）</t>
  </si>
  <si>
    <t>4500172875-120</t>
  </si>
  <si>
    <t>4500172875-130</t>
  </si>
  <si>
    <t>4500172875-140</t>
  </si>
  <si>
    <t>4500172875-150</t>
  </si>
  <si>
    <t>4500172875-160</t>
  </si>
  <si>
    <t>4500172875-170</t>
  </si>
  <si>
    <t>4500172875-180</t>
  </si>
  <si>
    <t>4500172875-190</t>
  </si>
  <si>
    <t>10001401742-3891</t>
  </si>
  <si>
    <t>4500170741-20</t>
  </si>
  <si>
    <t>日期码格式：ZURU INC(BVI) 标准格式 日期：按实际生产日期
Packaging Info:
15704UQ1: 产品包装MA 3L 彩盒，MA 5L PDQ；
Remark: 
15704UQ1:
1. 15704UQ1-S002-FUGGLER-BABY FUGGS 3.5"-SERIES 4-PLUSH-WINDOW BOX-3FACING24pcs/PDQ/CTN
2. 产品包装MA 3L 彩盒，MA 5L PDQ；
3. Ratio: 9Assortment=1:1:1:1:1:1:1:1:1;
4. 每个assortment彩盒UPC 按如下显示：
15704A(Screech - Yellow): 193052074010
15704B(Sir Belch - red): 193052074027
15704D(Mr Needles - purple): 193052074034
15704E(Greedy Grinner - pink): 193052074041
15704G(Wide Eyed Weirdo - teal): 193052074058
15704H(SaUQuoosh - blue): 193052074065
15704J(Rabid Rabbit - white): 193052074072
15704K(Reek-O - orange): 193052074089
15704L(Hedge Grog - brown): 193052074096
5. 外箱正唛箱唛左上方位置粘贴条码箱贴纸，每箱贴一张由ZURU 订购，来料显示DPCI:086-02-9713,UPC# 10193052074840;
以上所以item均：
1. 产品和包装上均要印刷tracking code信息，格式为ZURU常规格式;
2. 出货方式：货代自提</t>
  </si>
  <si>
    <t>TARGET AUSTRALIA PTY LTD</t>
  </si>
  <si>
    <t>4500172458-10</t>
  </si>
  <si>
    <t>2025/8/19第三方</t>
  </si>
  <si>
    <t>日期码格式：ZURU INC(BVI) 标准格式 日期：按实际生产日期
Packaging Info: 15704UQ1: MA_PDQ + MA英语baby UPC版本包装（MA 首选1L， 无1L才可用多语含英语）+ 1张进口商贴纸（贴纸位置图翻单#4500171261）+ 箱唛 + 外箱SSCC labe
l
配比信息：9Assortment=1:1:1:1:1:1:1:1:1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</si>
  <si>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WM PO:
0928876824</t>
  </si>
  <si>
    <t>4500172557-20</t>
  </si>
  <si>
    <t>BV 8/15</t>
  </si>
  <si>
    <t>WM PO:
0928876868</t>
  </si>
  <si>
    <t>4500172557-40</t>
  </si>
  <si>
    <t>WM PO:0928876900</t>
  </si>
  <si>
    <t>4500172557-50</t>
  </si>
  <si>
    <t>WM PO:
0928876813</t>
  </si>
  <si>
    <t>4500172557-60</t>
  </si>
  <si>
    <t>WM PO:
0928876812</t>
  </si>
  <si>
    <t>4500172557-80</t>
  </si>
  <si>
    <t>WM PO:
0928876773</t>
  </si>
  <si>
    <t>4500172557-90</t>
  </si>
  <si>
    <t>WM PO:
0928876795</t>
  </si>
  <si>
    <t>4500172557-100</t>
  </si>
  <si>
    <t>ADC BLACKFIRE ENTERTAINMENT SRL</t>
  </si>
  <si>
    <t>罗马尼亚</t>
  </si>
  <si>
    <t>4500173242-10</t>
  </si>
  <si>
    <t>日期码格式：ZURU INC(BVI) 标准格式 日期：按实际生产日期
Packaging Info: 15704UQ1: A 版 3L MA 包装+进口商贴纸；A 版 5L MA PDQ
Remark: 1、若产品有比例使用ZURU STD 比例
2、所有item 均用MA UPC 条码，若包装不是UPC 条码的请告知
3、此单出欧洲需满足EU测试标准要求</t>
  </si>
  <si>
    <t>Snowy Wu</t>
  </si>
  <si>
    <t>LEKIA AB</t>
  </si>
  <si>
    <t>4500172551-10</t>
  </si>
  <si>
    <t>EAN贴纸+警告语/进口商贴纸，翻单4500164226</t>
  </si>
  <si>
    <t>日期码格式：ZURU INC(BVI) 标准格式 日期：按实际生产日期
Packaging Info: 15704UQ1-S002:A 3L UPC 包装+MA PDQ+EAN贴纸+警告语/进口商贴纸，翻单4500164226
Remark: 1. 包装如含PVC,请改为PET
2. 产品/包装要求无硼无香；
3. 出欧洲，微塑料需合规。
4.带电池出货的产品所用到的电池需要符合欧洲电池新规(EU) 2023-1542
5.关于贴纸，如果贴纸位置图的包装版本与大货不一致，请工厂提前提出。跟单会重新调整确认是否更新贴纸或调整位置图
6.产品/包装不含PFAS成分
7. 产品信息：
ZURU ITEM#-客户款号-条码
"15704UQ1-S002;100-262011058-Baby EAN:
15704A-4894680039001
15704B-4894680039018
15704D-4894680039025
15704E-4894680039032
15704G-4894680039049
15704H-4894680039056
15704J-4894680039063
15704K-4894680039070
15704L-4894680039087</t>
  </si>
  <si>
    <t>韩国</t>
  </si>
  <si>
    <t>4500173184-10</t>
  </si>
  <si>
    <t>箱唛翻4500160468</t>
  </si>
  <si>
    <t>韩语贴纸翻4500160468</t>
  </si>
  <si>
    <t>客版PDQ翻单4500160468</t>
  </si>
  <si>
    <t>日期码格式：ZURU INC(BVI) 标准格式 日期：按实际生产日期
Packaging Info: 15704所有款都是MA彩盒+1张韩语警语贴， MA织标，客版PDQ(此款所有客版PDQ, 韩语贴纸翻单4500160468
15704A,B, D, G, K 款, 箱唛翻4500160468，15704E, H, J, L 款箱唛待确认
Remark:</t>
  </si>
  <si>
    <t>4500173184-20</t>
  </si>
  <si>
    <t>4500173184-30</t>
  </si>
  <si>
    <t>4500173184-40</t>
  </si>
  <si>
    <t>15704EUQ2-S001</t>
  </si>
  <si>
    <r>
      <rPr>
        <sz val="11"/>
        <color rgb="FF2727F0"/>
        <rFont val="宋体"/>
        <charset val="0"/>
      </rPr>
      <t>迷你红色蓝嘴怪</t>
    </r>
    <r>
      <rPr>
        <sz val="11"/>
        <color rgb="FF2727F0"/>
        <rFont val="Arial"/>
        <charset val="0"/>
      </rPr>
      <t xml:space="preserve">
12PCS/PDQ/I
NNER,48PCS/4INNER/CTN</t>
    </r>
  </si>
  <si>
    <t>4500173184-50</t>
  </si>
  <si>
    <t>4500173184-60</t>
  </si>
  <si>
    <t>15704HUQ2-S001</t>
  </si>
  <si>
    <r>
      <rPr>
        <sz val="11"/>
        <color rgb="FF2727F0"/>
        <rFont val="宋体"/>
        <charset val="0"/>
      </rPr>
      <t>迷你深蓝怪</t>
    </r>
    <r>
      <rPr>
        <sz val="11"/>
        <color rgb="FF2727F0"/>
        <rFont val="Arial"/>
        <charset val="0"/>
      </rPr>
      <t xml:space="preserve">
12PCS/PDQ/I
NNER,48PCS/4INNER/CTN</t>
    </r>
  </si>
  <si>
    <t>4500173184-70</t>
  </si>
  <si>
    <t>15704JUQ2-S001</t>
  </si>
  <si>
    <r>
      <rPr>
        <sz val="11"/>
        <color rgb="FF2727F0"/>
        <rFont val="宋体"/>
        <charset val="0"/>
      </rPr>
      <t>迷你小白怪</t>
    </r>
    <r>
      <rPr>
        <sz val="11"/>
        <color rgb="FF2727F0"/>
        <rFont val="Arial"/>
        <charset val="0"/>
      </rPr>
      <t xml:space="preserve">
12PCS/PDQ/I
NNER,48PCS/4INNER/CTN</t>
    </r>
  </si>
  <si>
    <t>4500173184-80</t>
  </si>
  <si>
    <t>4500173184-90</t>
  </si>
  <si>
    <t>15704LUQ2-S001</t>
  </si>
  <si>
    <r>
      <rPr>
        <sz val="11"/>
        <color rgb="FF2727F0"/>
        <rFont val="宋体"/>
        <charset val="0"/>
      </rPr>
      <t>迷你小啡怪</t>
    </r>
    <r>
      <rPr>
        <sz val="11"/>
        <color rgb="FF2727F0"/>
        <rFont val="Arial"/>
        <charset val="0"/>
      </rPr>
      <t xml:space="preserve">
12PCS/PDQ/I
NNER,48PCS/4INNER/CTN</t>
    </r>
  </si>
  <si>
    <t>4500170538-20</t>
  </si>
  <si>
    <t>日期码格式：ZURU INC(BVI) 标准格式 日期：按实际生产日期
Packaging Info:
15704UQ1:MA 多语包装+进口商贴纸（进口商贴纸和客户条码贴纸合并为一张）+箱唛
Remark: 外箱胶带要用CANDIDE格式</t>
  </si>
  <si>
    <t>4500171194-10</t>
  </si>
  <si>
    <t>DUNHAM'S SPORTS</t>
  </si>
  <si>
    <t>4500172905-10</t>
  </si>
  <si>
    <r>
      <rPr>
        <sz val="11"/>
        <color rgb="FF2727F0"/>
        <rFont val="Arial"/>
        <charset val="0"/>
      </rPr>
      <t>Baby</t>
    </r>
    <r>
      <rPr>
        <sz val="11"/>
        <color rgb="FF2727F0"/>
        <rFont val="宋体"/>
        <charset val="0"/>
      </rPr>
      <t>系列</t>
    </r>
    <r>
      <rPr>
        <sz val="11"/>
        <color rgb="FF2727F0"/>
        <rFont val="Arial"/>
        <charset val="0"/>
      </rPr>
      <t xml:space="preserve">
56pcs/</t>
    </r>
    <r>
      <rPr>
        <sz val="11"/>
        <color rgb="FF2727F0"/>
        <rFont val="宋体"/>
        <charset val="0"/>
      </rPr>
      <t>展示架（带底座）</t>
    </r>
  </si>
  <si>
    <t>日期码格式：ZURU INC(BVI) 标准格式 日期：按实际生产日期
Packaging Info: 1. 包材：ZURU MA UPC 最新包装,出口美国；
展示架左上方需贴一张价贴，展示架里面的产品包装上无需价贴。价贴资料跟单提供，工厂直接采购。
Remark: 2. 日期跟踪码：产品包装及产品本身都必须有日期跟踪码，并且确保两者的日期跟踪码要一致；ZURU标准格式日期码(请自行调整具体年月日生产期，但不能为周
末）。
3. 出货配比：ZURU 标准配比
#15704SK-S002-FUGGLER-BABY FUGGS 3.5"-SERIES 4-PLUSH-WINDOW BOX- WITH BASE-56PCS/SK/CTN</t>
  </si>
  <si>
    <t>WM PO:
0930442522</t>
  </si>
  <si>
    <t>4500173592-80</t>
  </si>
  <si>
    <t>BV 8/22</t>
  </si>
  <si>
    <t>系统出单</t>
  </si>
  <si>
    <t>箱唛4500163534</t>
  </si>
  <si>
    <t>客版布标贴纸
客供RFID贴纸</t>
  </si>
  <si>
    <t>WM PO:
0930442499</t>
  </si>
  <si>
    <t>4500173592-90</t>
  </si>
  <si>
    <t>ZB01614-9.1</t>
  </si>
  <si>
    <t>WM PO:
0930442488</t>
  </si>
  <si>
    <t>4500173592-100</t>
  </si>
  <si>
    <t>WM PO:
0930442489</t>
  </si>
  <si>
    <t>4500173592-130</t>
  </si>
  <si>
    <t>WM PO:
0930442506</t>
  </si>
  <si>
    <t>4500173592-140</t>
  </si>
  <si>
    <t>ZB01615-9.1</t>
  </si>
  <si>
    <t>WM PO:
0930442502</t>
  </si>
  <si>
    <t>4500173592-160</t>
  </si>
  <si>
    <t>WM PO:
0930442518</t>
  </si>
  <si>
    <t>4500173592-190</t>
  </si>
  <si>
    <t>SIMBA TOYS VN</t>
  </si>
  <si>
    <t>越南</t>
  </si>
  <si>
    <t>4500171185-30</t>
  </si>
  <si>
    <t>8/10SI</t>
  </si>
  <si>
    <t>日期码格式：ZURU INC(BVI) 标准格式 日期：按实际生产日期
Packaging Info: MA 5L UPC package+1pc importer labeL(含mother EAN barcode);
整单贴纸资料待提供
Remark: 
15704UQ1-9 Assortment=1:1:1:1:1:1:1:1:1</t>
  </si>
  <si>
    <t>AG250127-TW</t>
  </si>
  <si>
    <t>4500172725-30</t>
  </si>
  <si>
    <t>8/11出蛇口/截仓14号</t>
  </si>
  <si>
    <t>日期码格式：ZURU INC(BVI) 标准格式 日期：按实际生产日期
Packaging Info: 
15704UQ1：MA 布标+ MA 彩盒+1张警语贴纸（贴纸覆盖彩盒条码）贴纸不得遮挡生产日期码
Remark: 此单出TW，以下款公仔出货配比请严格按以下备注安排
15704UQ1 : 9 Assortment=1:1:1:1:1:1:1:1:1</t>
  </si>
  <si>
    <t>Chelsea Luo</t>
  </si>
  <si>
    <t>PO#60X271741</t>
  </si>
  <si>
    <t>4500169739-10</t>
  </si>
  <si>
    <r>
      <rPr>
        <sz val="11"/>
        <color rgb="FF2727F0"/>
        <rFont val="Arial"/>
        <charset val="0"/>
      </rPr>
      <t>MEC370-15704-S001
B</t>
    </r>
    <r>
      <rPr>
        <sz val="11"/>
        <color rgb="FF2727F0"/>
        <rFont val="宋体"/>
        <charset val="0"/>
      </rPr>
      <t>车间混装</t>
    </r>
  </si>
  <si>
    <t>2025/7/24第三方+抽板</t>
  </si>
  <si>
    <t>日期码格式：ZURU INC(BVI) 标准格式 日期：按实际生产日期
Packaging Info: 1. 包材：ZURU MA 1L UPC最新版本，出口美国:
Remark: 2. 日期跟踪码：ZURU标准格式日期码，产品包装及产品本身都必须有ZURU标准格式日期码，并且确保两者日期码的格式和时间保持一致(请自行调整具体年月日生
产期，但不能为周末）
PS: 毛绒布标的日期码可以跟产品包装上的不一致。
3. 大货样
需7月3日前需寄出每款每色3套大货样板（每个子件都要寄），具体样板数量见以下备注，样板须跟大货一模一样（含日期码）。
样板一套将给到美国HEB，两套寄到以下深圳利丰地址，到时利丰会回签一套用于第三方100%大货验货。
利丰回签的样板有效期一年，只要产品没更新每次的第三方验货都是用这套样板做参考不再走客户签样流程。
*每款一套样板寄到以下地址
深圳雨禾伟业实业有限公司
地址：广东省深圳市罗湖区东门南路1006号文锦渡口岸大厦B栋7楼
收件人：Elsa
电话：0755 6688 1988 Ext3337
*每款2套样板+1空展示架平铺寄到以下地址（因是签样，样板需寄齐大货会出的所有产品，包括散件/配件如有的话）：
Li Fung　
深圳市福田区绒花路8号深福保大厦附楼3楼。
收件人： Yoland Dai　电话：+0755 8825 3756
4. 验货+ 抽板 （同一天进行）
预约7月24日第三方（利丰）到工厂做100%大货现场验货和抽板，验货需打印EPM出来跟客户回签样板供第三方验货参考。
PS:EPM是跟单提供。
抽板：
利丰验货员现场针对指定款随机抽板6PCS 成品， 工厂需把抽板寄到以下MTS地址做测试，测试通过后才能出货；如产品有油漆的工厂需额外准备5G/色的油漆涂在
同材质胶件上(面积类似A4纸大小)一并寄出；
实验室收件地址：
东莞现代产品整理服务有限公司（MTS）
广东省东莞市寮步镇新旧围村良平路76号
收件人：Cherry Wang （汪单）
Tel: +86 769- 8112 0818 ext.893
抽板有随样文件TRF（跟单提供），工厂在寄样时打印出来放纸箱内随样寄走
5. 出货配比：
#MEC370-S001-FUGGLER-MIXED-SERIES 1-BUTT UGLY PETS 9"/KEYRINGS 5" S5/BABY FUGGS 3.5" S4 MIX IN ENDCAP-PLUSH-120PCS/EC/CTN
同标板展示架MEC292-P-S001一样，只不过装的是以下产品
Total loading qty=120PCS/EC
Top layer ： 15706 Keyring ，6W*8D*1H=48PCS
2nd layer: STD 15704UQ1(24PCS/PDQ), 2W*1D*1H=2PDQ=48PCS
3rd layer:，15731 -BUTT UGLY PETS PLUSH 9"- 3W*4D*1H=12PCS
Bottom layer: 15731 -BUTT UGLY PETS PLUSH 9"- 3W*4D*1H=12PCS
备注：#15731 不出H&lt;(&gt;&amp;&lt;)&gt;L 款
6. ZURU QA验货时需拍齐每款角色的产品和产品包装上的日期码照片（供实验室review）</t>
  </si>
  <si>
    <t>WM PO:
0928876918</t>
  </si>
  <si>
    <t>4500172560-80</t>
  </si>
  <si>
    <t>ZB01617-9.1</t>
  </si>
  <si>
    <t>WM PO:
0928876809</t>
  </si>
  <si>
    <t>4500172560-140</t>
  </si>
  <si>
    <t>ZB01618-9.1</t>
  </si>
  <si>
    <t>WM PO:
0928876734</t>
  </si>
  <si>
    <t>4500172560-170</t>
  </si>
  <si>
    <t>WM PO:
0928876849</t>
  </si>
  <si>
    <t>4500172560-200</t>
  </si>
  <si>
    <t>WM PO:
0928876780</t>
  </si>
  <si>
    <t>4500172560-100</t>
  </si>
  <si>
    <t>WM PO:
0928876891</t>
  </si>
  <si>
    <t>4500172560-110</t>
  </si>
  <si>
    <t>ZB01620-9.1</t>
  </si>
  <si>
    <t>WM PO:
0928876885</t>
  </si>
  <si>
    <t>4500172560-180</t>
  </si>
  <si>
    <t>WM PO:
0928876937</t>
  </si>
  <si>
    <t>4500172560-190</t>
  </si>
  <si>
    <t>ZB01762-9.8</t>
  </si>
  <si>
    <t>WM PO:
0928876829</t>
  </si>
  <si>
    <t>4500172560-10</t>
  </si>
  <si>
    <t>BV 8/26</t>
  </si>
  <si>
    <t>WM PO:
0928876786</t>
  </si>
  <si>
    <t>4500172560-160</t>
  </si>
  <si>
    <t>ZB01652-9.3</t>
  </si>
  <si>
    <t>BIG 5 CORP.</t>
  </si>
  <si>
    <t>0000843450</t>
  </si>
  <si>
    <t>4500170009-10</t>
  </si>
  <si>
    <t>日期码格式：ZURU INC(BVI) 标准格式 日期：按实际生产日期
Packaging Info: 1. ZURU MA UPC 最新1L/多语版包装+ 价格贴纸+UPC贴纸 + 外箱贴纸
Remark: 2. 价格贴纸由ZURU提供 artwork, 工厂自行采购
3. UCC贴纸位于外箱其中一面正唛的右下角，尺寸为 4X6 inch，贴纸位置需离纸箱底部 2 inch, 侧边离纸箱 2 inch，每个外箱的贴纸都不同（UCC贴纸上的外箱
流水号不同），贴纸只提供Excel 表格及首张贴纸的artwork供参考，工厂自行安排。
4. 产品和包装上要印刷tracking code信息，格式为ZURU常规格式。
5. 产品彩盒/外箱需要完好，否则客户会拒收货物并罚款。
6. （装柜工厂）装柜时最后一箱正唛贴上装箱单 (不是装柜工厂忽略即可），装箱单需要用透明的袋子装好， 剩下三面贴上'' PACKING LIST ENCLOSED '' 的字
样</t>
  </si>
  <si>
    <t>ZB01796-9.10</t>
  </si>
  <si>
    <t>10001401741-3890</t>
  </si>
  <si>
    <t>4500170737-20</t>
  </si>
  <si>
    <t>日期码格式：ZURU INC(BVI) 标准格式 日期：按实际生产日期
Packaging Info: 
15704UQ1: 产品包装MA 3L 彩盒，MA 5L PDQ；
Remark: 
15704UQ1:
1. 15704UQ1-S002-FUGGLER-BABY FUGGS 3.5"-SERIES 4-PLUSH-WINDOW BOX-3FACING24pcs/PDQ/CTN
2. 产品包装MA 3L 彩盒，MA 5L PDQ；
3. Ratio: 9Assortment=1:1:1:1:1:1:1:1:1;
4. 每个assortment彩盒UPC 按如下显示：
15704A(Screech - Yellow): 193052074010
15704B(Sir Belch - red): 193052074027
15704D(Mr Needles - purple): 193052074034
15704E(Greedy Grinner - pink): 193052074041
15704G(Wide Eyed Weirdo - teal): 193052074058
15704H(SaUQuoosh - blue): 193052074065
15704J(Rabid Rabbit - white): 193052074072
15704K(Reek-O - orange): 193052074089
15704L(Hedge Grog - brown): 193052074096
5. 外箱正唛箱唛左上方位置粘贴条码箱贴纸，每箱贴一张由ZURU 订购，来料显示DPCI:086-02-9713,UPC# 10193052074840;
以上所以item均：
1. 产品和包装上均要印刷tracking code信息，格式为ZURU常规格式;
2. 出货方式：货代自提</t>
  </si>
  <si>
    <t>ZB01667-9.3</t>
  </si>
  <si>
    <t>BARNES &amp; NOBLE PURCHASING, INC.</t>
  </si>
  <si>
    <t>PO#2978812</t>
  </si>
  <si>
    <t>4500174739-10</t>
  </si>
  <si>
    <t>日期码格式：ZURU INC(BVI) 标准格式 日期：按实际生产日期
Packaging Info: 1. 包材：ZUR MA 5L PDQ + MA 3L 彩盒 + 彩盒上加贴价格条码贴纸（mother UPC#193052074850 贴纸覆盖每个baby UPC；价贴金额 $6.99) + PDQ上加贴条码贴纸
位于PDQ背面左下角+价贴位于PDQ前面右上角 ,贴纸资料跟单提供，工厂采购，出口美国。
Remark: 2. 日期跟踪码：产品包装及产品本身都必须有日期跟踪码，并且确保两者的日期跟踪码要一致；ZURU标准格式日期码(请自行调整具体年月日生产期，但不能为周
末）。
PS: 毛绒布标贴纸日期码可以不保持一致。
3. 订单外箱：
*只需在外箱4面的正上方印ZURU LOGO；3面印MADE IN CHINA字样，一面留空贴外箱贴；
*外箱正面需要额外加贴2张外箱贴（外箱贴客户提供，工厂直接贴）；
*外箱贴位置：shipping label贴于外箱正面左下角；product label 贴于外箱正面右下角，2张贴纸都需距离外箱边缘至少3CM。
4. 此客户有两个PO:
PO# 2978812 ship to NJ,
PO# 2978813 ship to NV,
5. 出货配比：
#15704UQ1-S001-FUGGLER-BABY FUGGS 3.5"-SERIES 4-PLUSH-WINDOW BOX-3FACING24pcs/PDQ,96PCS/4PDQ/CTN
6. 测试样板
请于8月6日前寄出ZURU MA版本每款每色2pcs样板做测试(测试样板可以不带价贴，但需带日期码) 寄到以下地址做测试：
注： 需打印TRF随样板寄出（TRF由跟单提供）
测试行：BV(必维）
地址：广东省深圳市深圳市龙华区鸿创科技中心4栋1楼
收件人：Dora shen
电话: +86(0)755 8618 5347</t>
  </si>
  <si>
    <t>ZB01621-9.1</t>
  </si>
  <si>
    <t>PO#2978813</t>
  </si>
  <si>
    <t>4500174739-20</t>
  </si>
  <si>
    <t>ZB01622-9.1</t>
  </si>
  <si>
    <t>DOLGENCORP, LLC</t>
  </si>
  <si>
    <t>4500173951-10</t>
  </si>
  <si>
    <t>8/26抽板+第三方</t>
  </si>
  <si>
    <t>已问</t>
  </si>
  <si>
    <t>DOLLAR GENERAL</t>
  </si>
  <si>
    <t>日期码格式：DOLLAR GENERAL 客日期码 日期：
Packaging Info: ZURU MA 包装 + ZURU MA PDQ（如带PDQ）+ ZURU说明书或收藏指南（如带有）+客版永久性粘度的进口商贴纸（印有客户包装tracking code),请尽力适用易碎材质
的贴纸。MA包材优选1L。
Remark: 1. 包装： ZURU MA 包装 + ZURU MA PDQ（如带PDQ）+ ZURU说明书或收藏指南（如带有）+客版永久性粘度的进口商贴纸（印有客户包装tracking code)&lt;(&gt;,&lt;)&gt;请
尽力适用易碎材质的贴纸。贴纸aws跟单邮件发送。MA包材优选1L。
.
客户要求： "产品和包装不能含有PFAS 物质以及1,4 dioxane"
客户指定TUV来厂抽样，会做实际测试。请确保产品符合美国测试标准，可以pass测试。On and after 20 April 2024, toys must comply with ASTM F963-23 .
Please make sure the items fall under Minnesota Lead and Cadmium Regulations which has been effective since Aug 01, 2023 meet the requirement.
请确保符合明尼苏达州铅和镉法规的物品符合要求，该法规自2023年8月1日起生效。
大货外箱客户强制要求是双坑外箱。但是此单客户已特批大货使用单坑外箱，请留意下面第6条的备注。
2.日期码：产品和包装上必须有客版格式日期码。
（1）产品上需打客版日期码
内容：待定 ,
#15704UQ1-S002 DOLGEN42654701I25
I代表ETD 9月&lt;(&gt;,&lt;)&gt;产品日期码。
如果以上产品本身无地方打客户日期码，请把产品日期码做成永久性色丁布布标贴纸贴在布标空白处。可以参考已出货订单4500162024 #15710-S001的做法，但是贴
在务必是粘度最强不可以撕下来的，不然会fail第三方验货导致不能出货。
（2）包装日期码 待定（已印在永久性进口商贴纸上了，无需额外做日期码在包装上）。内容是：
#15704UQ1-S002 42654701I25
（3）ZURU MA UPC# （需要baby UPC） 。
#15704UQ1-S002 9个assortments
15704A Screech - Yellow,,193052074010,,
15704B Sir Belch - red,,193052074027,,
15704D Mr Needles - purple,,193052074034,,
15704E Greedy Grinner - pink,,193052074041,,
15704G Wide Eyed Weirdo - teal,,193052074058,,
15704H SaUQuoosh - blue,,193052074065,,
15704J Rabid Rabbit - white,,193052074072,,
15704K Reek-O - orange,,193052074089,,
15704L Hedge Grog - brown,,193052074096,,
3. 此单无价贴。
4. 样板：
请尽力8月10日左右初寄出：
1. 不带PDQ的，需要每款每色各2pcs（拍照样）+ 各1满箱样（POG样）
带PDQ的，需要2FULL PDQ大货样给Hailey/Minny，转寄美国 （1PDQ POG样+1PDQ SMSB拍照样）。
额外2个空PDQ + 各2pcs 球在PDQ里面，作为签板。
5.客户指定TUV做100%大货抽样 + 验货：
8月26日早上进行客人指定TUV的100%大货验货 + CT抽测试样（随机6pcs带包装成品 + 4套RANDOM产品的光身样+足量各色干漆），请在8月25日前完成ZURU QC验货
，并当天13点前提供验货报告+大货图片给跟单。不接受延期，会产生late ship罚款。
封板：第三方验货过程中会密封2pcs/style，带PDQ需2xPDQ和散件样板，
如果觉得抽板和封板数量太多，可以做ZURU MA扣减。
6.箱唛：
此客人要求严格，外箱不接受水贴纸，材积以及重量必须按照以下要求，否则不符会导致验货fail从而影响货期而产生罚款。大货外箱材积绝对不可大于下述数据，
材积只接受3%的变小；重量正负不得超过以下列出数据的5%，接受外箱以印章方式印上实际毛重。任何外箱数据的变化，需提前通知Hailey/Minny.
外箱无需ZURU的日期码。
大货外箱材积必须不能大于以下数据：
#15704UQ1-S002 客户特批此单出单坑外箱，封箱材积不能超过0.3673CubeFeet（0.0104CBM);
外箱毛重2.8LBS（1.25KGS）。
7.此客人不接受任何理由的延期，会有高额罚金产生.
8.如散货入仓需在货车上加防护网.
9.出货配比：MA配比。
10.第三方验货和第三方产品测试PASS后，客户才会放shipping approval出货。
11. 验厂： 请帮确认是否有符合Dollar General 验厂要求的ICTI 和WCA 验厂报告，以及SQP 验厂报告。
若无，工厂则需要配合安排进行DG的验厂审核。</t>
  </si>
  <si>
    <t>Hailey Yu</t>
  </si>
  <si>
    <t>ZB01929-9.16</t>
  </si>
  <si>
    <t>FRATELLO (PTY) LTD</t>
  </si>
  <si>
    <t>1100029671-3</t>
  </si>
  <si>
    <t>4500173241-120</t>
  </si>
  <si>
    <t>日期码格式：ZURU INC(BVI) 标准格式 日期：按实际生产日期
Packaging Info: MA PKG , 优先1L</t>
  </si>
  <si>
    <t>10001368612-3891</t>
  </si>
  <si>
    <t>4500170678-20</t>
  </si>
  <si>
    <t>777 2SEP</t>
  </si>
  <si>
    <t>4500173502-110</t>
  </si>
  <si>
    <t>8/26装柜</t>
  </si>
  <si>
    <t>日期码格式：ZURU INC(BVI) 标准格式 日期：按实际生产日期
Packaging Info:
"15704UQ1-S003:MA 最新UPC包装upc15704A:193052074010
15704B:193052074027
15704D:193052074034
15704E:193052074041
15704G:193052074058
15704H:193052074065
15704J:193052074072
15704K:193052074089
15704L:193052074096"
"请先检查条码是否正确再安排做货，如有问题请告知
2.配比跟MA"
Remark: "1.产品及包装需要印UKCA图标，包装需要有ZURU UK LTD/ZURU France地址信息，QC同事请核查，如有问题与跟单确认。
2. 需要符合欧洲标准不能含有闪粉和微塑料，否则不合法规会有客诉产生
3.以上产品如果是电子产品带电池出货，请加上WEEE带电池走货欧洲30语通用黑白说明书, 如果是电子产品不带电池出货，请加上WEEE不带电池走货欧洲30语通用黑
白说明书"</t>
  </si>
  <si>
    <t>台湾（中国）</t>
  </si>
  <si>
    <t>AG250144-TW</t>
  </si>
  <si>
    <t>4500174830-30</t>
  </si>
  <si>
    <t>15704UQ1-S
001</t>
  </si>
  <si>
    <t>Baby系列
24PCS/PDQ,9
6PCS/4PDQ/CTN</t>
  </si>
  <si>
    <t>8/29截补料</t>
  </si>
  <si>
    <t>贴纸AW翻单4500173961</t>
  </si>
  <si>
    <t>日期码格式：ZURU INC(BVI) 标准格式 日期：按实际生产日期
Packaging Info: 此单贴纸AW翻单4500173961
15704UQ1：MA 布标+ MA 彩盒+1张警语贴纸（贴纸覆盖彩盒条码）贴纸不得遮挡生产日期码
Remark: 此单出TW，公仔配比需严重按以下备注要求出货
15704UQ1 ：9 Assortment=1:1:1:1:1:1:1:1:1</t>
  </si>
  <si>
    <t>96311-9.3</t>
  </si>
  <si>
    <t>PO#0221294</t>
  </si>
  <si>
    <t>4500175197-10</t>
  </si>
  <si>
    <t>8/27SI</t>
  </si>
  <si>
    <t>贴纸资料同4500166755；MOTHER upc 贴纸资料同4500166755</t>
  </si>
  <si>
    <t>日期码格式：ZURU INC(BVI) 标准格式 日期：按实际生产日期
Packaging Info: 1. 包装：ZURU MA 最新UPC版本；出口美国；
#15704UQ1:如物料不更新的情况PDQ 上贴纸资料同4500166755；MOTHER upc 贴纸资料同4500166755；
Remark: 2. 日期跟踪码：产品包装及产品本身都必须有日期跟踪码，并且确保两者的日期跟踪码要一致；ZURU标准格式日期码(请自行调整具体年月日生产期，但不能为周
末）。
3. 此单有2个客户PO， 请见侧边备注；
4. 出货配比: Zuru 标版配比。</t>
  </si>
  <si>
    <t>PO#0221297</t>
  </si>
  <si>
    <t>4500175197-30</t>
  </si>
  <si>
    <t>AG250131-TW</t>
  </si>
  <si>
    <t>4500173961-30</t>
  </si>
  <si>
    <t>日期码格式：ZURU INC(BVI) 标准格式 日期：按实际生产日期
Packaging Info: 
15704UQ1：MA 布标+ MA 彩盒+1张警语贴纸（贴纸覆盖彩盒条码）贴纸不得遮挡生产日期码
Remark: 此单出TW
15704UQ1: 9 Assortment=1:1:1:1:1:1:1:1:1</t>
  </si>
  <si>
    <t>96310-9.3</t>
  </si>
  <si>
    <t>WM PO:
0928876864</t>
  </si>
  <si>
    <t>4500172560-60</t>
  </si>
  <si>
    <t>WM PO:
0928876774</t>
  </si>
  <si>
    <t>4500172560-70</t>
  </si>
  <si>
    <t>ZB01616-9.1</t>
  </si>
  <si>
    <t>WM PO:
0928876964</t>
  </si>
  <si>
    <t>4500172560-20</t>
  </si>
  <si>
    <t>8/29SI</t>
  </si>
  <si>
    <t>WM PO:
0928876914</t>
  </si>
  <si>
    <t>4500172560-30</t>
  </si>
  <si>
    <t>ZB01619-9.1</t>
  </si>
  <si>
    <t>4500169595-20</t>
  </si>
  <si>
    <t>OTTO SIMON B.V.</t>
  </si>
  <si>
    <t>荷兰</t>
  </si>
  <si>
    <t>IO-2501981</t>
  </si>
  <si>
    <t>4500174183-180</t>
  </si>
  <si>
    <t>8/22号十二点截补料</t>
  </si>
  <si>
    <t>日期码格式：ZURU INC(BVI) 标准格式 日期：按实际生产日期
Packaging Info:
15704UQ1:MA A版3L开窗+1张客人款号带mother EAN条码（4894680039841）贴纸+NL警语贴纸，MA最新版PDQ
Remark: 1.所有产品按符合欧洲标准走货，微塑料需合规。
2.所有包装材料都不允许PVC, 请用PET代替
3.样板需求： 每个item 需要寄出1 PC 大货样，请多备料
4.日期码和批次号都要打在产品和包装上，日期码按ZURU标准格式，批次号是IO-2501981（IO是大写英文字母）
5.所有出往欧洲市场订单的电子产品需增加一张WEEE声明说明书，区分带电池和不带电池版本, 如已做客版说明书可忽略此要求。
6. 客人款号:
15704UQ1:581-9841</t>
  </si>
  <si>
    <t>Amber Zhang</t>
  </si>
  <si>
    <t>RKDS, LLC</t>
  </si>
  <si>
    <t>手工单
PO#RUR052601</t>
  </si>
  <si>
    <t>4500174402-30</t>
  </si>
  <si>
    <t>8/23装柜</t>
  </si>
  <si>
    <t>日期码格式：ZURU INC(BVI) 标准格式 日期：按实际生产日期
Packaging Info: 1. MA (首选1L UPC/ 多语 版本) - 9548 &lt;(&gt;&amp;&lt;)&gt; 92119
MA (首选1L UPC/ 多语 版本) - EMC339 + UPC 贴纸出货
UPC#
15704 - 193052074850
15704UQ1 ratio follow STD;
Remark: 2. 产品和包装上印刷tracking code信息，格式为ZURU常规
3. 需ZURU QC 验货合格后方可出货</t>
  </si>
  <si>
    <t>4500174405-30</t>
  </si>
  <si>
    <t>日期码格式：ZURU INC(BVI) 标准格式 日期：按实际生产日期
Packaging Info: 1. MA (首选1L UPC/ 多语 版本) - 9548 &amp; 92119
MA (首选1L UPC/ 多语 版本) - EMC339 + UPC 贴纸出货
UPC#
15704 - 193052074850
15704UQ1 ratio follow STD;
Remark: 2. 产品和包装上印刷tracking code信息，格式为ZURU常规
3. 需ZURU QC 验货合格后方可出货</t>
  </si>
  <si>
    <t>WM PO:
0930442483</t>
  </si>
  <si>
    <t>4500173592-10</t>
  </si>
  <si>
    <t>ZB01756-9.8</t>
  </si>
  <si>
    <t>WM PO:0930442508</t>
  </si>
  <si>
    <t>4500173592-50</t>
  </si>
  <si>
    <t>ZB01758-9.8</t>
  </si>
  <si>
    <t>WM PO:
0930442517</t>
  </si>
  <si>
    <t>4500173592-60</t>
  </si>
  <si>
    <t>ZB01860-9.12</t>
  </si>
  <si>
    <t>WM PO:
0930442523</t>
  </si>
  <si>
    <t>4500173592-120</t>
  </si>
  <si>
    <t>ZB01759-9.8</t>
  </si>
  <si>
    <t>WM PO:
0930442535</t>
  </si>
  <si>
    <t>4500173592-150</t>
  </si>
  <si>
    <t>ZB01688-9.5</t>
  </si>
  <si>
    <t>WM PO:
0930442482</t>
  </si>
  <si>
    <t>4500173592-170</t>
  </si>
  <si>
    <t>ZB01803-9.10</t>
  </si>
  <si>
    <t>WM PO:
0930442524</t>
  </si>
  <si>
    <t>4500173592-210</t>
  </si>
  <si>
    <t>ZB01690-9.5</t>
  </si>
  <si>
    <t>4500169596-20</t>
  </si>
  <si>
    <t>30号需要送回</t>
  </si>
  <si>
    <t>ZB01687-9.5  ZB01724-9.6</t>
  </si>
  <si>
    <t>PO#0221298</t>
  </si>
  <si>
    <t>4500175204-10</t>
  </si>
  <si>
    <t>9/3SI</t>
  </si>
  <si>
    <t>ZB01639-9.2</t>
  </si>
  <si>
    <t>PO#0221299</t>
  </si>
  <si>
    <t>4500175204-30</t>
  </si>
  <si>
    <t>ZB01640-9.2</t>
  </si>
  <si>
    <t>4500170454-40</t>
  </si>
  <si>
    <r>
      <rPr>
        <sz val="10"/>
        <color rgb="FF2727F0"/>
        <rFont val="宋体"/>
        <charset val="134"/>
        <scheme val="minor"/>
      </rPr>
      <t>日期码格式：ZURU INC(BVI) 标准格式 日期：按实际生产日期
Packaging Info:
#15704UQ1:
MA5L PDQ(24装)+(PDQ)Brand Logo贴纸+</t>
    </r>
    <r>
      <rPr>
        <sz val="10"/>
        <color rgb="FFFF0000"/>
        <rFont val="宋体"/>
        <charset val="134"/>
        <scheme val="minor"/>
      </rPr>
      <t>客版5L彩盒(</t>
    </r>
    <r>
      <rPr>
        <sz val="10"/>
        <color rgb="FF2727F0"/>
        <rFont val="宋体"/>
        <charset val="134"/>
        <scheme val="minor"/>
      </rPr>
      <t>翻单：4500160435)+MA2L布标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UPC贴纸：必须在原来错误的条码上用黑色粗头笔涂黑直至不能扫描，再贴上正确的UPC;
3. 此单有第三方验货，烦请多备包装物料；
4. #15704需2025/8/6更新签板，签样数量：空PDQ 2pcs+大货样各3pcs.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r>
  </si>
  <si>
    <t>96493-9.22</t>
  </si>
  <si>
    <t>WM PO:
0928876969</t>
  </si>
  <si>
    <t>4500172560-40</t>
  </si>
  <si>
    <t>9/3BV</t>
  </si>
  <si>
    <t>ZB01692-9.5  ZB01855-9.12</t>
  </si>
  <si>
    <t>WMPO: 0928876938</t>
  </si>
  <si>
    <t>4500172560-50</t>
  </si>
  <si>
    <t>ZB01719-9.6  ZB01804-9.10</t>
  </si>
  <si>
    <t>WM PO:
0928876889</t>
  </si>
  <si>
    <t>4500172560-90</t>
  </si>
  <si>
    <t>ZB01760-9.8</t>
  </si>
  <si>
    <t>WM PO:
0928876869</t>
  </si>
  <si>
    <t>4500172560-120</t>
  </si>
  <si>
    <t>ZB01761-9.8</t>
  </si>
  <si>
    <t>WM PO:
0928876933</t>
  </si>
  <si>
    <t>4500172560-130</t>
  </si>
  <si>
    <t>ZB01691-9.5  ZB01856-9.12</t>
  </si>
  <si>
    <t>WM PO:
0928876878</t>
  </si>
  <si>
    <t>4500172560-150</t>
  </si>
  <si>
    <t>ZB01947-9.17</t>
  </si>
  <si>
    <t>WM PO:
0928876897</t>
  </si>
  <si>
    <t>4500172560-210</t>
  </si>
  <si>
    <t>ZB01693-9.5</t>
  </si>
  <si>
    <t>WM PO:
0930442504</t>
  </si>
  <si>
    <t>4500173592-20</t>
  </si>
  <si>
    <t>ZB01878-9.13</t>
  </si>
  <si>
    <t>WM PO:
0930442551</t>
  </si>
  <si>
    <t>4500173592-30</t>
  </si>
  <si>
    <t>ZB01859-9.12</t>
  </si>
  <si>
    <t>WM PO:
0930442510</t>
  </si>
  <si>
    <t>4500173592-40</t>
  </si>
  <si>
    <t>ZB01757-9.8</t>
  </si>
  <si>
    <t>WM PO:
0930442503</t>
  </si>
  <si>
    <t>4500173592-70</t>
  </si>
  <si>
    <t>ZB01861-9.12</t>
  </si>
  <si>
    <t>WM PO:
0930442487</t>
  </si>
  <si>
    <t>4500173592-110</t>
  </si>
  <si>
    <t>ZB01948-9.17</t>
  </si>
  <si>
    <t>WM PO:
0930442520</t>
  </si>
  <si>
    <t>4500173592-180</t>
  </si>
  <si>
    <t>ZB01836-9.11</t>
  </si>
  <si>
    <t>WM PO:
0930442515</t>
  </si>
  <si>
    <t>4500173592-200</t>
  </si>
  <si>
    <t>ZB01689-9.5</t>
  </si>
  <si>
    <t>4500175689-110</t>
  </si>
  <si>
    <t>警语贴纸翻单4500159232</t>
  </si>
  <si>
    <t>日期码格式：ZURU INC(BVI) 标准格式 日期：按实际生产日期
Packaging Info: 1. MA UPC PKG+1张警语进口商贴纸(适用该客户订单所有款产品）
2. 15704警语贴纸翻单4500159232
Remark: 1. 出香港， 按ZURU标准生产
2. 留意进口商贴纸不得遮挡日期码</t>
  </si>
  <si>
    <t>96430-9.13</t>
  </si>
  <si>
    <t>4500175689-120</t>
  </si>
  <si>
    <t>4500175689-130</t>
  </si>
  <si>
    <t>4500175689-140</t>
  </si>
  <si>
    <t>4500175689-150</t>
  </si>
  <si>
    <t>4500175689-160</t>
  </si>
  <si>
    <t>4500175689-170</t>
  </si>
  <si>
    <t>4500175689-180</t>
  </si>
  <si>
    <t>4500175689-190</t>
  </si>
  <si>
    <t>ZMPO250685</t>
  </si>
  <si>
    <t>Remark:大货最新版本/款号平均/大货标准箱装箱/箱唛参照邮件附件;备注： 收到样品订单后尽快安排 ，此订单麻烦在外箱上备注是海运订单/注意样板品质质量要求要高于大货品质质量 ，送货时必须要附带送货单(没有送货单和QC检验合格报告的仓库一律拒绝收货)，请知悉，谢谢！</t>
  </si>
  <si>
    <t>4500169597-20</t>
  </si>
  <si>
    <t>ZB01727-9.6</t>
  </si>
  <si>
    <t>4500174512-10</t>
  </si>
  <si>
    <t>2025/9/9第三方</t>
  </si>
  <si>
    <t>日期码格式：ZURU INC(BVI) 标准格式 日期：按实际生产日期
Packaging Info: 15704UQ1: MA_PDQ + MA英语baby UPC版本包装（MA 首选1L， 无1L才可用多语含英语）+ 1张进口商贴纸（贴纸位置图翻单#4500171261）+ 箱唛 + 外箱SSCC labe
l
配比信息：9Assortment=1:1:1:1:1:1:1:1:1
第三方验货时间9/09, 需要在此时间前完成ZURU 验货并pass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</si>
  <si>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96379-9.10</t>
  </si>
  <si>
    <t>WM PO:
0930442514</t>
  </si>
  <si>
    <t>4500174180-90</t>
  </si>
  <si>
    <r>
      <rPr>
        <sz val="11"/>
        <color rgb="FF2727F0"/>
        <rFont val="Arial"/>
        <charset val="0"/>
      </rPr>
      <t>Baby</t>
    </r>
    <r>
      <rPr>
        <sz val="11"/>
        <color rgb="FF2727F0"/>
        <rFont val="宋体"/>
        <charset val="0"/>
      </rPr>
      <t>系列</t>
    </r>
    <r>
      <rPr>
        <sz val="11"/>
        <color rgb="FF2727F0"/>
        <rFont val="Arial"/>
        <charset val="0"/>
      </rPr>
      <t>24pcs/PDQ/C
TN,2760PCS/115CTN/SLIP
SHEET</t>
    </r>
  </si>
  <si>
    <t>翻4500163534</t>
  </si>
  <si>
    <t>ZB01857-9.12</t>
  </si>
  <si>
    <t>WM PO:
0930442529</t>
  </si>
  <si>
    <t>4500174180-130</t>
  </si>
  <si>
    <t>2025/9/8SO</t>
  </si>
  <si>
    <t>ZB01763-9.8</t>
  </si>
  <si>
    <t>WM PO:
0930442531</t>
  </si>
  <si>
    <t>4500174180-140</t>
  </si>
  <si>
    <t>ZB01858-9.12</t>
  </si>
  <si>
    <t>WM PO:
0930442497</t>
  </si>
  <si>
    <t>4500174180-190</t>
  </si>
  <si>
    <t>9/16SI</t>
  </si>
  <si>
    <t>ZB01933-9.16</t>
  </si>
  <si>
    <t>WM PO:
0930442525</t>
  </si>
  <si>
    <t>4500174180-220</t>
  </si>
  <si>
    <t>ZB01879-9.13</t>
  </si>
  <si>
    <t>WM PO:
0930442532</t>
  </si>
  <si>
    <t>4500174180-260</t>
  </si>
  <si>
    <t>ZB01880-9.13</t>
  </si>
  <si>
    <t>WM PO:
0930442501</t>
  </si>
  <si>
    <t>4500174180-270</t>
  </si>
  <si>
    <t>9/22SI</t>
  </si>
  <si>
    <t>ZB02113-9.26</t>
  </si>
  <si>
    <t>WM PO:
0928876739</t>
  </si>
  <si>
    <t>4500174180-10</t>
  </si>
  <si>
    <t>9/22的SI</t>
  </si>
  <si>
    <t>ZB02061-9.25</t>
  </si>
  <si>
    <t>WM PO:
0928876805</t>
  </si>
  <si>
    <t>4500174180-20</t>
  </si>
  <si>
    <t>ZB02197R1-9.29</t>
  </si>
  <si>
    <t>WM PO:
0928876827</t>
  </si>
  <si>
    <t>4500174180-40</t>
  </si>
  <si>
    <t>9/17SI</t>
  </si>
  <si>
    <t>ZB01949-9.17</t>
  </si>
  <si>
    <t>WM PO:0928876794</t>
  </si>
  <si>
    <t>4500174180-50</t>
  </si>
  <si>
    <t>9/13SI</t>
  </si>
  <si>
    <t>ZB01934-9.16</t>
  </si>
  <si>
    <t>WM PO:
0928876904</t>
  </si>
  <si>
    <t>4500174180-30</t>
  </si>
  <si>
    <t xml:space="preserve">自检 </t>
  </si>
  <si>
    <t>ZB01802-9.10</t>
  </si>
  <si>
    <t>WM PO:
0928876907</t>
  </si>
  <si>
    <t>4500174180-60</t>
  </si>
  <si>
    <t>9/19SI</t>
  </si>
  <si>
    <t>ZB01989-9.18</t>
  </si>
  <si>
    <t>4500169598-10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</si>
  <si>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(外箱上显示)：193052074850
Baby UPC: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2.产品和包装需有日期码, ZURU标准日期码格式,需要符合ZURU 日期码要求，同时产品或包装不得出现两种日期码。按照实际生产自行调整日期,但不能为周末,日
期保持一致。
3. 大货配比：
#S002-FUGGLER-BABY FUGGS 3.5""-SERIES 4-PLUSH-WINDOW BOX-3FACING 24pcs/PDQ/CTN
配比按ZURU MA ratio来。
4. 客户不接受延期，请按期完货。</t>
  </si>
  <si>
    <t>ZB02009-9.12</t>
  </si>
  <si>
    <t>777 30JUL25</t>
  </si>
  <si>
    <t>4500175727-10</t>
  </si>
  <si>
    <t>日期码格式：ZURU INC(BVI) 标准格式 日期：按实际生产日期
Packaging Info: 1/STD 配比，MA UPC 1L, UPC 条码如下, 如条码不符，请跟跟单核实清楚
2/ 15728 需要加weee 30L B版说明书
15704UQ1：
15704A:193052074010;15704B:193052074027;15704D:193052074034;15704E:193052074041;15704G:193052074058;15704H:193052074065;15704J:193052074072;1570
4K:193052074089;15704L:193052074096;
Remark: 1.产品及包装需要印UKCA图标，包装需要有ZURU UK LTD/ZURU France地址信息，QC同事请核查，如有问题与跟单确认。
2. 需要符合欧洲标准不能含有闪粉和微塑料，否则不和法规会有客诉产生
3. 电动产品无论带不带电池都需要WEEE 30L B版说明书</t>
  </si>
  <si>
    <t>96344-9.8</t>
  </si>
  <si>
    <t>WM PO:
0928876906</t>
  </si>
  <si>
    <t>4500174180-70</t>
  </si>
  <si>
    <t>9/18SI</t>
  </si>
  <si>
    <t>ZB02043-9.23</t>
  </si>
  <si>
    <t>WM PO:
0930442556</t>
  </si>
  <si>
    <t>4500174180-80</t>
  </si>
  <si>
    <t>ZB02002-9.19</t>
  </si>
  <si>
    <t>WM PO:
0930442538</t>
  </si>
  <si>
    <t>4500174180-100</t>
  </si>
  <si>
    <t>9/19入仓</t>
  </si>
  <si>
    <t>ZB02255-10.8</t>
  </si>
  <si>
    <t>WM PO:
0930442500</t>
  </si>
  <si>
    <t>4500174180-110</t>
  </si>
  <si>
    <t>ZB01990-9.18  ZB02114-9.26</t>
  </si>
  <si>
    <t>WM PO:
0930442541</t>
  </si>
  <si>
    <t>4500174180-240</t>
  </si>
  <si>
    <t>ZB02024-9.22</t>
  </si>
  <si>
    <t>WM PO:
0930442550</t>
  </si>
  <si>
    <t>4500174180-160</t>
  </si>
  <si>
    <t>WM PO:
0930442546</t>
  </si>
  <si>
    <t>4500174180-170</t>
  </si>
  <si>
    <t>ZB02042-9.23</t>
  </si>
  <si>
    <t>WM PO:
0930442527</t>
  </si>
  <si>
    <t>4500174180-250</t>
  </si>
  <si>
    <t>ZB01892-9.15</t>
  </si>
  <si>
    <t>CDM TRADE LLC</t>
  </si>
  <si>
    <t>4500175614-130</t>
  </si>
  <si>
    <t>日期码格式：ZURU INC(BVI) 标准格式 日期：按实际生产日期
Packaging Info: 1L MA UPC 包装+ 进口商贴纸， MA PDQ/指南/说明书 （如STD 产品包含）
Remark:</t>
  </si>
  <si>
    <t>Ann</t>
  </si>
  <si>
    <t>客户PO
25PO-4295</t>
  </si>
  <si>
    <t>4500174073-20</t>
  </si>
  <si>
    <r>
      <rPr>
        <sz val="11"/>
        <color rgb="FF010CDD"/>
        <rFont val="Arial"/>
        <charset val="0"/>
      </rPr>
      <t>Baby</t>
    </r>
    <r>
      <rPr>
        <sz val="11"/>
        <color rgb="FF010CDD"/>
        <rFont val="宋体"/>
        <charset val="0"/>
      </rPr>
      <t>系列</t>
    </r>
    <r>
      <rPr>
        <sz val="11"/>
        <color rgb="FF010CDD"/>
        <rFont val="Arial"/>
        <charset val="0"/>
      </rPr>
      <t xml:space="preserve">
56pcs/</t>
    </r>
    <r>
      <rPr>
        <sz val="11"/>
        <color rgb="FF010CDD"/>
        <rFont val="宋体"/>
        <charset val="0"/>
      </rPr>
      <t>展示架（带底座）</t>
    </r>
  </si>
  <si>
    <t>9/15入仓</t>
  </si>
  <si>
    <t>日期码格式：ZURU INC(BVI) 标准格式 日期：按实际生产日期
Packaging Info: 15704SK MA 包装&lt;(&gt;,&lt;)&gt; 标准配比， UPC：
Screech - Yellow 193052074010,,
Sir Belch - red 193052074027,,
Mr Needles - purple 193052074034,,
Greedy Grinner - pink 193052074041,,
Wide Eyed Weirdo - teal 193052074058
,,
SaUQuoosh - blue 193052074065,,
Rabid Rabbit - white 193052074072,,
Reek-O - orange 193052074089
,,
Hedge Grog - brown 193052074096
,,
15711 MA 包装， 配比1:1 ， UPC :
ANNOYED ALIEN 193052074515,,
WIDE EYEDWEIRDO 193052074522,,
Remark: 出美国
每行客户PO 不一样， 已备注， 请注意唛头一一对应
Zuru验货，日期跟踪码：产品包装必须有日期跟踪码，ZURU标准格式日期码, 请避开周六日</t>
  </si>
  <si>
    <t>ZB02025-9.22</t>
  </si>
  <si>
    <t>ZURU GERMANY GMBH</t>
  </si>
  <si>
    <t>4500176308-30</t>
  </si>
  <si>
    <t>日期码格式：ZURU INC(BVI) 标准格式 日期：按实际生产日期
Packaging Info:
15704UQ1 : MA 3L UPC 最新版开窗盒+ 1*baby EAN 条码贴纸+1*多语警语贴纸+MA 5L PDQ+MA 布标;
产品用BABY EAN,外箱用mother EAN
15704UQ1 MOTHER EAN:4894680039841
15704UQ1 Baby EAN:
15704A Screech - Yellow 4894680039001
15704B Sir Belch - red 4894680039018
15704D Mr Needles - purple 4894680039025
15704E Greedy Grinner - pink 4894680039032
15704G Wide Eyed Weirdo - teal 4894680039049
15704H SaBQuoosh - blue 4894680039056
15704J Rabid Rabbit - white 4894680039063
15704K Reek-O - orange 4894680039070
15704L Hedge Grog - brown 4894680039087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</si>
  <si>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96464-9.18</t>
  </si>
  <si>
    <t>BR25968</t>
  </si>
  <si>
    <t>4500175045-70</t>
  </si>
  <si>
    <t>日期码格式：ZURU INC(BVI) 标准格式 日期：按实际生产日期
Packaging Info: 
15704UQ1:MA 多语包装+进口商贴纸+条码贴纸+箱唛
Remark: 外箱胶带要用CANDIDE 格式</t>
  </si>
  <si>
    <t>96478-2-9.20</t>
  </si>
  <si>
    <t>WM PO:
0930442537</t>
  </si>
  <si>
    <t>4500174180-200</t>
  </si>
  <si>
    <r>
      <rPr>
        <sz val="11"/>
        <color rgb="FF010CDD"/>
        <rFont val="Arial"/>
        <charset val="0"/>
      </rPr>
      <t>Baby</t>
    </r>
    <r>
      <rPr>
        <sz val="11"/>
        <color rgb="FF010CDD"/>
        <rFont val="宋体"/>
        <charset val="0"/>
      </rPr>
      <t>系列</t>
    </r>
    <r>
      <rPr>
        <sz val="11"/>
        <color rgb="FF010CDD"/>
        <rFont val="Arial"/>
        <charset val="0"/>
      </rPr>
      <t>24pcs/PDQ/C
TN,2760PCS/115CTN/SLIP
SHEET</t>
    </r>
  </si>
  <si>
    <t>ZB02062-9.25</t>
  </si>
  <si>
    <t>WM PO:
0930442544</t>
  </si>
  <si>
    <t>4500174180-280</t>
  </si>
  <si>
    <t>9/17截仓</t>
  </si>
  <si>
    <t>ZB01950-9.17</t>
  </si>
  <si>
    <t>WM PO:
0930442547</t>
  </si>
  <si>
    <t>4500174180-150</t>
  </si>
  <si>
    <t>9/15自检</t>
  </si>
  <si>
    <t>9/22截仓</t>
  </si>
  <si>
    <t>ZB02256-10.8</t>
  </si>
  <si>
    <t>WM PO:
0930442554</t>
  </si>
  <si>
    <t>4500174180-230</t>
  </si>
  <si>
    <t>ZB02257-10.8</t>
  </si>
  <si>
    <t>WM PO:
0930442552</t>
  </si>
  <si>
    <t>4500174180-120</t>
  </si>
  <si>
    <t>ZB02115-9.26</t>
  </si>
  <si>
    <t>WM PO:
0930442560</t>
  </si>
  <si>
    <t>4500174180-180</t>
  </si>
  <si>
    <t>ZB02141-9.27</t>
  </si>
  <si>
    <t>WM PO:
0930442555</t>
  </si>
  <si>
    <t>4500174180-210</t>
  </si>
  <si>
    <t>ZB02142-9.27</t>
  </si>
  <si>
    <t>4500175530-40</t>
  </si>
  <si>
    <t>9/16号第三方</t>
  </si>
  <si>
    <t>9/19下午三点截仓</t>
  </si>
  <si>
    <t>日期码格式：ZURU INC(BVI) 标准格式 日期：按实际生产日期
Packaging Info:
15704UQ1: MA_A版 PDQ + MA_A版 英语baby UPC版本包装（MA 首选1L， 无1L才可用多语含英语）+ 1张进口商贴纸（贴纸位置图翻单#4500171261）+ 箱唛 + 外箱S
SCC label
配比信息：9Assortment=1:1:1:1:1:1:1:1:1
第三方验货时间9/16, 需要在此时间前完成ZURU 验货并pass, 请提前安排15746 4 set 大货样（寄出时间和地址待提供）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</si>
  <si>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96575-9.30</t>
  </si>
  <si>
    <t xml:space="preserve"> 
15777237</t>
  </si>
  <si>
    <t>4500174629-10</t>
  </si>
  <si>
    <t>预计9/19装柜</t>
  </si>
  <si>
    <t>外箱印刷 ZURU LOGO + MADE IN CHINA + 定位框，尺寸4"x6"</t>
  </si>
  <si>
    <t>价格贴纸 （不能覆盖mad in China 字样）+ 客供外箱贴纸
 15704价格贴翻单4500169102</t>
  </si>
  <si>
    <t>日期码格式：ZURU INC(BVI) 标准格式 日期：按实际生产日期
Packaging Info: 1. 此为Kohl's store 订单, MA UPC包装 + 价格贴纸 （不能覆盖mad in China 字样）+ 客供外箱贴纸
15704价格贴翻单4500169102
Remark: 2. 外箱印刷 ZURU LOGO + MADE IN CHINA + 定位框，尺寸4"x6" (用于黏贴外箱贴）
3. 无箱唛但需提供每款实际外箱尺寸排版确认定位框，store 订单的定位框位置要在：箱子的最大面朝上后，定位框在箱子的第二大面的右下角，距离箱子右边3
英寸，距离底部1.25英寸, 贴纸要按定位框贴，位置与方向贴不对会有客户罚款需由工厂承担
4. 产品入箱后，外箱的每个面都需要是平整，不能有鼓起
5. 收到外箱贴纸需要扫描上传ICE系统（出货前必须完成），上传的条码信息必须跟实际出货一致，贴纸备品不需要扫描。如有不同产生的罚款由工厂承担。
6. 需经ZURU验货通过后才可出货。
7. 客户有严格要求，若由工厂导致的罚款ZURU 都会向工厂收回。</t>
  </si>
  <si>
    <t>ZB02055-9.25</t>
  </si>
  <si>
    <t>10001463795-3890</t>
  </si>
  <si>
    <t>4500175879-10</t>
  </si>
  <si>
    <t>跟单告知预计20号等邮件通知</t>
  </si>
  <si>
    <t>ZB02023-9.22</t>
  </si>
  <si>
    <t>1100030564-2</t>
  </si>
  <si>
    <t>4500176300-50</t>
  </si>
  <si>
    <t>2025/9/23送库有</t>
  </si>
  <si>
    <t>日期码格式：ZURU INC(BVI) 标准格式 日期：按实际生产日期
Packaging Info: MA PKG,优先1L
Remark:</t>
  </si>
  <si>
    <t>96512-2-9.23</t>
  </si>
  <si>
    <t>4500169599-10</t>
  </si>
  <si>
    <t>货21号需到达东莞</t>
  </si>
  <si>
    <t>ZB02022-9.22</t>
  </si>
  <si>
    <t>WM PO:
0930442486</t>
  </si>
  <si>
    <t>4500174181-120</t>
  </si>
  <si>
    <t>9/23BV</t>
  </si>
  <si>
    <t>9/24 中午十二点截仓</t>
  </si>
  <si>
    <t>ZB02060-9.25</t>
  </si>
  <si>
    <t>1616 HOLDINGS,INC.</t>
  </si>
  <si>
    <t>PO#5267380006</t>
  </si>
  <si>
    <t>4500172965-20</t>
  </si>
  <si>
    <t>同前面下的订单更改客PO</t>
  </si>
  <si>
    <t>日期码格式：ZURU INC(BVI) 标准格式 日期：按实际生产日期
Packaging Info: 1. ZURU MA 包装（优先1L），出口美国。
包材需要统一，同款产品不得出现混用包材的情况，如有特殊情况，需先与跟单告知确认。
Remark: 2. ITEM#15704UQ1:
Mother UPC (外箱上显示)：193052074850
Baby UPC: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大货配比：#S002-FUGGLER-BABY FUGGS 3.5"-SERIES 4-PLUSH-WINDOW BOX-3FACING 24pcs/PDQ/CTN
配比按ZURU MA ratio来。
3.产品和包装需有日期码, ZURU标准日期码格式,需要符合ZURU 日期码要求，同时产品或包装不得出现两种日期码。按照实际生产自行调整日期,但不能为周末,日期
保持一致。
4. 客户不接受延期，请按期完货。</t>
  </si>
  <si>
    <t>ZB02337-10.11</t>
  </si>
  <si>
    <t>PO#5267380004</t>
  </si>
  <si>
    <t>4500172965-10</t>
  </si>
  <si>
    <t>ZB02355-10.13</t>
  </si>
  <si>
    <t>PO# 35262</t>
  </si>
  <si>
    <t>4500176554-40</t>
  </si>
  <si>
    <t>9/24装柜</t>
  </si>
  <si>
    <t>去</t>
  </si>
  <si>
    <t>Angel Lin</t>
  </si>
  <si>
    <t>ZB02140-9.27</t>
  </si>
  <si>
    <t>WM PO:
0930442480</t>
  </si>
  <si>
    <t>4500174181-90</t>
  </si>
  <si>
    <t>9/25BV</t>
  </si>
  <si>
    <t>9/26SI</t>
  </si>
  <si>
    <t>ZB02041-9.23</t>
  </si>
  <si>
    <t>AMERICAN WHOLESALE BOOK CO. ,INC.</t>
  </si>
  <si>
    <t>4500175123-30</t>
  </si>
  <si>
    <t>9/26截补料</t>
  </si>
  <si>
    <t>日期码格式：ZURU INC(BVI) 标准格式 日期：按实际生产日期
Packaging Info: 1. MA, UPC版包装，优先1L + 可移价格贴纸. 出口美国。
Remark: 2.产品和包装上需要印刷tracking code信息, 为ZURU常规格式。
3.ZURU QC 验货。</t>
  </si>
  <si>
    <t>Cara Li</t>
  </si>
  <si>
    <t>ZB02138-9.27</t>
  </si>
  <si>
    <t>WM PO:
0930442493</t>
  </si>
  <si>
    <t>4500174181-140</t>
  </si>
  <si>
    <t>9/27交仓</t>
  </si>
  <si>
    <t>ZB02116-9.26</t>
  </si>
  <si>
    <t>WM PO:
0930442526</t>
  </si>
  <si>
    <t>4500174181-160</t>
  </si>
  <si>
    <t>9/25交仓</t>
  </si>
  <si>
    <t>ZB02117-9.26</t>
  </si>
  <si>
    <t>4500177049-10</t>
  </si>
  <si>
    <t>9/26BV到厂验货</t>
  </si>
  <si>
    <t>客版PDQ客版彩盒翻单4500160740</t>
  </si>
  <si>
    <t>日期码格式：ZURU INC(BVI) 标准格式 日期：按实际生产日期
Packaging Info: #15704UQ1:客版英法双语PDQ(24装)+客版5L彩盒+MA2L布标
(翻单: 4500160740)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UPC贴纸：必须在原来错误的条码上用黑色粗头笔涂黑直至不能扫描，再贴上正确的UPC;
3. 此单有第三方验货，烦请多备包装物料；
4. #15728内含电池,需用英法双语电池出货.
4. #15728需于9/17安排签办，签办数量：大货样各2pcs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</si>
  <si>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Fly Song</t>
  </si>
  <si>
    <t>WM PO:
0930442485</t>
  </si>
  <si>
    <t>4500174181-180</t>
  </si>
  <si>
    <t>ZB02143-9.27</t>
  </si>
  <si>
    <t>WM PO:
0930442481</t>
  </si>
  <si>
    <t>4500174181-10</t>
  </si>
  <si>
    <t>ZB0174181-10.8</t>
  </si>
  <si>
    <t>WM PO:
0930442505</t>
  </si>
  <si>
    <t>4500174181-200</t>
  </si>
  <si>
    <t>10/4SI</t>
  </si>
  <si>
    <t>ZB02223R1-9.30</t>
  </si>
  <si>
    <t>WM PO:
0930442490</t>
  </si>
  <si>
    <t>4500174181-60</t>
  </si>
  <si>
    <t>9/30BV</t>
  </si>
  <si>
    <t>ZB02259-10.8</t>
  </si>
  <si>
    <t>WM PO:
0930442491</t>
  </si>
  <si>
    <t>4500174181-190</t>
  </si>
  <si>
    <t>10/9交仓</t>
  </si>
  <si>
    <t>ZB02336-10.11</t>
  </si>
  <si>
    <t>WM PO:0930442509</t>
  </si>
  <si>
    <t>4500174181-50</t>
  </si>
  <si>
    <t>ZB02274-10.9</t>
  </si>
  <si>
    <t>WM PO:
0930442479</t>
  </si>
  <si>
    <t>4500174181-80</t>
  </si>
  <si>
    <t>ZB02059R1-9.25</t>
  </si>
  <si>
    <t>WM PO:
0930442498</t>
  </si>
  <si>
    <t>4500174181-100</t>
  </si>
  <si>
    <t>ZB02273-10.9</t>
  </si>
  <si>
    <t>WM PO:
0930442494</t>
  </si>
  <si>
    <t>4500174181-210</t>
  </si>
  <si>
    <t>ZB02312-10.10</t>
  </si>
  <si>
    <t>10001426607-3890</t>
  </si>
  <si>
    <t>4500176830-10</t>
  </si>
  <si>
    <t>日期码格式：ZURU INC(BVI) 标准格式 日期：按实际生产日期
Packaging Info: 15704UQ1: 产品包装MA 3L 彩盒，MA 5L PDQ；
Remark: 15704UQ1:
1. 15704UQ1-S002-FUGGLER-BABY FUGGS 3.5"-SERIES 4-PLUSH-WINDOW BOX-3FACING24pcs/PDQ/CTN
2. 产品包装MA 3L 彩盒，MA 5L PDQ；
3. Ratio: 9Assortment=1:1:1:1:1:1:1:1:1;
4. 每个assortment彩盒UPC 按如下显示：
15704A(Screech - Yellow): 193052074010
15704B(Sir Belch - red): 193052074027
15704D(Mr Needles - purple): 193052074034
15704E(Greedy Grinner - pink): 193052074041
15704G(Wide Eyed Weirdo - teal): 193052074058
15704H(SaUQuoosh - blue): 193052074065
15704J(Rabid Rabbit - white): 193052074072
15704K(Reek-O - orange): 193052074089
15704L(Hedge Grog - brown): 193052074096
5. 外箱正唛箱唛左上方位置粘贴条码箱贴纸，每箱贴一张由ZURU 订购，来料显示DPCI:086-02-9713,UPC# 10193052074840;
6. 产品和包装上均要印刷tracking code信息，格式为ZURU常规格式;
7. 出货方式：货代自提</t>
  </si>
  <si>
    <t>ZB02428-10.14</t>
  </si>
  <si>
    <t>10001463794-3890</t>
  </si>
  <si>
    <t>4500175877-10</t>
  </si>
  <si>
    <t>9/16号客上柜提货</t>
  </si>
  <si>
    <t>ZB01930-9.16</t>
  </si>
  <si>
    <t>WM PO:
0930442516</t>
  </si>
  <si>
    <t>4500174181-150</t>
  </si>
  <si>
    <t>10/9SI</t>
  </si>
  <si>
    <t>ZB02275-10.9</t>
  </si>
  <si>
    <t>WM PO:
0930442478</t>
  </si>
  <si>
    <t>4500174181-40</t>
  </si>
  <si>
    <t>10/15BV</t>
  </si>
  <si>
    <t>10/17交仓</t>
  </si>
  <si>
    <t>ZB02272-10.9</t>
  </si>
  <si>
    <t>WM PO:
0930442511</t>
  </si>
  <si>
    <t>4500174181-20</t>
  </si>
  <si>
    <t>10/13BV（到厂验货）</t>
  </si>
  <si>
    <t>10/13交仓</t>
  </si>
  <si>
    <t>ZB02367-10.13</t>
  </si>
  <si>
    <t>WM PO:
0930442521</t>
  </si>
  <si>
    <t>4500174181-110</t>
  </si>
  <si>
    <t>ZB02369-10.13</t>
  </si>
  <si>
    <t>WM PO:
0930442495</t>
  </si>
  <si>
    <t>4500174181-170</t>
  </si>
  <si>
    <t>ZB02370-10.13</t>
  </si>
  <si>
    <t>WM PO:
0930442484</t>
  </si>
  <si>
    <t>4500174181-30</t>
  </si>
  <si>
    <t>ZB02368-10.13</t>
  </si>
  <si>
    <t>WM PO:
0930442534</t>
  </si>
  <si>
    <t>4500174181-70</t>
  </si>
  <si>
    <t>ZB02505-10.18</t>
  </si>
  <si>
    <t>WM PO:
0930442519</t>
  </si>
  <si>
    <t>4500174181-130</t>
  </si>
  <si>
    <t>ZB02520-10.20</t>
  </si>
  <si>
    <t>4500177407-20</t>
  </si>
  <si>
    <t>预计10/14第三方</t>
  </si>
  <si>
    <t>日期码格式：ZURU INC(BVI) 标准格式 日期：按实际生产日期
Packaging Info: 
15704UQ1: MA_A版 PDQ + MA_A版 英语baby UPC版本包装（MA 首选1L， 无1L才可用多语含英语）+ 1张进口商贴纸（贴纸位置图翻单#4500171261）+ 箱唛 + 外箱S
SCC label
配比信息：9Assortment=1:1:1:1:1:1:1:1:1
第三方验货时间10/14, 需要在此时间前完成ZURU 验货并pass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</si>
  <si>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777 3OCT</t>
  </si>
  <si>
    <t>4500175110-40</t>
  </si>
  <si>
    <t>日期码格式：ZURU INC(BVI) 标准格式 日期：按实际生产日期
Packaging Info: 1.最新MA UPC包装,各款的条码如下，请先检查条码是否正确再安排做货，如有问题请告知
15704UQ1:'15704A:193052074010；15704B:193052074027；15704D:193052074034；15704E:193052074041；15704G:193052074058；15704H:193052074065；15704J:
193052074072
15704K:193052074089；15704L:193052074096
2.配比都跟MA
Remark: 1.产品及包装需要印UKCA图标，包装需要有ZURU UK LTD/ZURU France地址信息，QC同事请核查，如有问题与跟单确认。
2. 需要符合欧洲标准不能含有闪粉和微塑料，否则不合法规会有客诉产生</t>
  </si>
  <si>
    <t>10001489735-0581</t>
  </si>
  <si>
    <t>4500177501-10</t>
  </si>
  <si>
    <t>ZB02354-10.13</t>
  </si>
  <si>
    <t>WM PO:
0930442496</t>
  </si>
  <si>
    <t>4500176784-90</t>
  </si>
  <si>
    <t>10/17BV到厂验货</t>
  </si>
  <si>
    <t>10/24SI</t>
  </si>
  <si>
    <t>客版布标贴纸，客供RFID贴纸</t>
  </si>
  <si>
    <t>日期码格式：ZURU DGYYYYMMDD CHINA（日期避开周末和法定节假日即可） 日期：按实际生产日期
Packaging Info: 1.包装信息：MA 3L A版 UPC版window box，MA 2L A版车缝布标，客版布标贴纸，MA 5L A版PDQ，客供RFID贴纸（贴纸位置严格按照我们签板的位置图，不可擅自调
整位置，贴纸不能有任何破损或折坏，不可淋湿）。布标格式：月份（英/法双语）+日期+年份+城市代码（举例：January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5.此单以打卡板出货（23*5=115 cartons/2760 pcs/Slip Sheet）。
6.此单需要第三方验货，请自行多备物料。
7.其它信息：同标板9 Assortment=1:1:1:1:1:1:1:1:1。</t>
  </si>
  <si>
    <t>ZB02637-10.27</t>
  </si>
  <si>
    <t>WM PO:
0930442540</t>
  </si>
  <si>
    <t>4500176784-100</t>
  </si>
  <si>
    <t>ZB02542-10.22</t>
  </si>
  <si>
    <t>WM PO:
0930442513</t>
  </si>
  <si>
    <t>4500176784-120</t>
  </si>
  <si>
    <t>10/22BV</t>
  </si>
  <si>
    <t>ZB02676-10.29</t>
  </si>
  <si>
    <t>4500177775-10</t>
  </si>
  <si>
    <t>日期码格式：ZURU INC(BVI) 标准格式 日期：按实际生产日期
Packaging Info: MA EAN 1L package+mother barcode label+1pc importer label,请仔细检查贴纸上的条码是否正确
15704UQ1-4894680039841
整单贴纸资料待提供
Remark: 15704UQ1-9 Assortment=1:1:1:1:1:1:1:1:1</t>
  </si>
  <si>
    <t>WM PO:
0930442512</t>
  </si>
  <si>
    <t>4500176784-30</t>
  </si>
  <si>
    <t>ZB02569-10.23</t>
  </si>
  <si>
    <t>WM PO:
0930442553</t>
  </si>
  <si>
    <t>4500176784-110</t>
  </si>
  <si>
    <t>ZB02554-10.23</t>
  </si>
  <si>
    <t>WM PO:0930442528</t>
  </si>
  <si>
    <t>4500176784-50</t>
  </si>
  <si>
    <r>
      <rPr>
        <sz val="11"/>
        <color rgb="FF0000FF"/>
        <rFont val="Arial"/>
        <charset val="0"/>
      </rPr>
      <t>Baby</t>
    </r>
    <r>
      <rPr>
        <sz val="11"/>
        <color rgb="FF0000FF"/>
        <rFont val="宋体"/>
        <charset val="0"/>
      </rPr>
      <t>系列</t>
    </r>
    <r>
      <rPr>
        <sz val="11"/>
        <color rgb="FF0000FF"/>
        <rFont val="Arial"/>
        <charset val="0"/>
      </rPr>
      <t>24pcs/PDQ/C
TN,2760PCS/115CTN/SLIP
SHEET</t>
    </r>
  </si>
  <si>
    <t>ZB02616-10.25</t>
  </si>
  <si>
    <t>WM PO:
0930442539</t>
  </si>
  <si>
    <t>4500176784-60</t>
  </si>
  <si>
    <t>ZB02782-11.4</t>
  </si>
  <si>
    <t>WM PO:
0930442536</t>
  </si>
  <si>
    <t>4500176784-80</t>
  </si>
  <si>
    <t>ZB02617-10.25</t>
  </si>
  <si>
    <t>4500178639-70</t>
  </si>
  <si>
    <t>9/10号</t>
  </si>
  <si>
    <t>EAN 条码贴纸（翻单4500176308）+1*多语警语贴纸（翻单4500171448）</t>
  </si>
  <si>
    <t>日期码格式：ZURU INC(BVI) 标准格式 日期：按实际生产日期
Packaging Info:
15704UQ1 :最新MA 5L PDQ+最新 MA 3L 开窗盒+ 1*baby EAN 条码贴纸（翻单4500176308）+1*多语警语贴纸（翻单4500171448）+MA 布标
产品用BABY EAN,外箱用mother EAN
15704UQ1
15704D - Mr Needles - purple - 4894680039025
15704E - Greedy Grinner - pink - 4894680039032
15704G - Wide Eyed Weirdo - teal - 4894680039049
15704H - SaBQuoosh - blue - 4894680039056
15704J - Rabid Rabbit - white - 4894680039063
15704K - Reek-O - orange - 4894680039070
15704L - Hedge Grog - brown - 4894680039087
MOTHER EAN:4894680039841 ON CARTON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</si>
  <si>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Niki Chen</t>
  </si>
  <si>
    <t>LLC CSI</t>
  </si>
  <si>
    <t>2508001996681</t>
  </si>
  <si>
    <t>4500178496-40</t>
  </si>
  <si>
    <t>日期码格式：ZURU INC(BVI) 标准格式 日期：按实际生产日期
Packaging Info: 1. 外箱侧唛（两面）的右上角各贴一张外箱贴纸.
15704UQ1：MA UPC 彩盒+进口商贴纸含EAN 条码， MA PDQ +进口商贴纸 ；
Remark: 1. 标准配比
2. 此客户验货时需要提供以下三种图片，请务必拍照清晰图片：
产品净重图片；
产品+包装毛重图片；
一箱产品的毛重图片。</t>
  </si>
  <si>
    <t>Ann Zhang</t>
  </si>
  <si>
    <t>A96734-10.27</t>
  </si>
  <si>
    <t>WM PO:
0930442545</t>
  </si>
  <si>
    <t>4500176784-130</t>
  </si>
  <si>
    <t>ZB02822-11.5</t>
  </si>
  <si>
    <t>WM PO:
0930442507</t>
  </si>
  <si>
    <t>4500176784-70</t>
  </si>
  <si>
    <t>ZB02570-10.23</t>
  </si>
  <si>
    <t>WM PO:
0930442492</t>
  </si>
  <si>
    <t>4500176784-10</t>
  </si>
  <si>
    <t>ZB02638-10.27</t>
  </si>
  <si>
    <t>WM PO:
0930442561</t>
  </si>
  <si>
    <t>4500176784-140</t>
  </si>
  <si>
    <t>ZB02618-10.25</t>
  </si>
  <si>
    <t>WM PO:
0930442548</t>
  </si>
  <si>
    <t>4500176784-40</t>
  </si>
  <si>
    <t>ZB02700-10.30</t>
  </si>
  <si>
    <t>WM PO:
0930442549</t>
  </si>
  <si>
    <t>4500176784-20</t>
  </si>
  <si>
    <t>ZB02543-10.22</t>
  </si>
  <si>
    <t>10001498364-0581</t>
  </si>
  <si>
    <t>4500177901-10</t>
  </si>
  <si>
    <t>ZB02619-10.25</t>
  </si>
  <si>
    <t>FUN TIME ENTERPRISES INCORPORATED</t>
  </si>
  <si>
    <t>菲律宾</t>
  </si>
  <si>
    <t>ZUR-F250814-01</t>
  </si>
  <si>
    <t>4500178686-80</t>
  </si>
  <si>
    <t>日期码格式：ZURU INC(BVI) 标准格式 日期：按实际生产日期
Packaging Info: MA布标，MA PKG ，优先1L
Remark:</t>
  </si>
  <si>
    <t>96926-11.11</t>
  </si>
  <si>
    <t>4500178976-10</t>
  </si>
  <si>
    <t>日期码格式：ZURU INC(BVI) 标准格式 日期：按实际生产日期
Packaging Info: 1. MA UPC PKG+1张警语进口商贴纸(适用该客户订单所有款产品）
2.15704警语贴纸翻单4500159232
Remark: 1. 出香港， 按ZURU标准生产
2. 留意进口商贴纸不得遮挡日期码</t>
  </si>
  <si>
    <t>4500178976-20</t>
  </si>
  <si>
    <t>4500178976-30</t>
  </si>
  <si>
    <t>4500178976-40</t>
  </si>
  <si>
    <t>4500178976-50</t>
  </si>
  <si>
    <t>4500178976-60</t>
  </si>
  <si>
    <t>4500178976-70</t>
  </si>
  <si>
    <t>4500178976-80</t>
  </si>
  <si>
    <t>4500178976-90</t>
  </si>
  <si>
    <t>MINISO DEVELOPMENT HONG KONG LIMITE</t>
  </si>
  <si>
    <t>4500179502-10</t>
  </si>
  <si>
    <t>15745UQ1-S001-1</t>
  </si>
  <si>
    <t>客版彩盒PDQ纸袋卡片翻4500172791</t>
  </si>
  <si>
    <t>DG20250922</t>
  </si>
  <si>
    <t>日期码格式：DG20250922 日期：
Packaging Info: 15745UQ1
翻单：4500172791
1.包装方式：
客版PDQ+客版彩盒
请留意MINISO退回的签样，除了MINISO的QC能打开，其他人包括ZURU QC都不能打开
样板数量：
大货样：5套-寄ZURU 办公室（客户两套+退回工厂两套+ZURU一套）
Remark: 订单需求：
1：首单需给客户确认样品才能安排外包材订购，需准备每款4套用于确认以及客人测试
2：纸箱材质需五层双瓦楞纸箱，加厚6-7mm(A-B坑），BB材质加硬
3 : 产品上需要指定日期码，外箱的生产日期不能早于产品的日期
4:15745UQ1配比9 ASSORTMENT=MR NEEDLES : SCREECH : WIDE EYED WEIRDO : SABQUOOSH : HEDGE GROG : SIR BELCH : GREEDY GRINNER : RABID RABBIT(RARE) :
(SUPER RARE)=4:4:4:4:4:4:4:3:1</t>
  </si>
  <si>
    <t>4500178374-270</t>
  </si>
  <si>
    <t>15704UQ1-S001-2</t>
  </si>
  <si>
    <t>10/23第三方</t>
  </si>
  <si>
    <t>客制布标+布标彩盒</t>
  </si>
  <si>
    <t>日期码跟布标时间</t>
  </si>
  <si>
    <t>日期码格式：ZURU INC(BVI) 标准格式 日期：按实际生产日期
Packaging Info: 1：包装要求-请注意此单除15704进口商为杉百，其余款进口商信息都为广东探玩创意商贸有限公司
15704：客制彩盒+客制布标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</si>
  <si>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衫百布标</t>
  </si>
  <si>
    <t>4500179215-30</t>
  </si>
  <si>
    <t>10/24BV</t>
  </si>
  <si>
    <t>已完货</t>
  </si>
  <si>
    <t>客版英法双语PDQ+客版5L彩盒
 (翻单: 4500177409)</t>
  </si>
  <si>
    <t>日期码格式：ZURU INC(BVI) 标准格式 日期：按实际生产日期
Packaging Info: 
#15704UQ1:
客版英法双语PDQ(24装)+客版5L彩盒+MA2L布标
(翻单:4500160740)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UPC贴纸：必须在原来错误的条码上用黑色粗头笔涂黑直至不能扫描，再贴上正确的UPC;
3. 此单有第三方验货，烦请多备包装物料；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</si>
  <si>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96860-11.4</t>
  </si>
  <si>
    <t>MINISO DEPOT CA INC.</t>
  </si>
  <si>
    <t>4348666466</t>
  </si>
  <si>
    <t>4500177930-30</t>
  </si>
  <si>
    <r>
      <rPr>
        <sz val="11"/>
        <color rgb="FF010CDD"/>
        <rFont val="Arial"/>
        <charset val="0"/>
      </rPr>
      <t>baby</t>
    </r>
    <r>
      <rPr>
        <sz val="11"/>
        <color rgb="FF010CDD"/>
        <rFont val="宋体"/>
        <charset val="0"/>
      </rPr>
      <t>盲盒系列</t>
    </r>
    <r>
      <rPr>
        <sz val="11"/>
        <color rgb="FF010CDD"/>
        <rFont val="Arial"/>
        <charset val="0"/>
      </rPr>
      <t>8PCS/PDQ,32
PCS/4PDQ/CTN</t>
    </r>
  </si>
  <si>
    <t>条码贴纸,UPC显示：193052084651；翻单4500165084</t>
  </si>
  <si>
    <t>客版包材PDQ纸袋卡片</t>
  </si>
  <si>
    <t>日期码格式：ZURU INC(BVI) 标准格式 日期：按实际生产日期
Packaging Info: 1. 包装方式：MA UPC 优先1L 最新包装，出口美国；
Remark: 2. 产品和包装上印刷tracking code信息，格式为ZURU常规；
3. ZURU QC 验货合格后即可出货;
7. #15745UQ1-S001 ratio: 9 ASSORTMENT=MR NEEDLES : SCREECH : WIDE EYED WEIRDO : SABQUOOSH : HEDGE GROG : SIR BELCH : GREEDY GRINNER : RABID RABB
IT(RARE) : (SUPER RARE)=4:4:4:4:4:4:4:3:1;
8. #15745UQ1-S001客版1L UPC包装,PDQ上需要贴一张UPC 条码贴纸,UPC显示：193052084651；翻单4500165084，贴纸工厂自行采购;</t>
  </si>
  <si>
    <t>ZB02687-10.29</t>
  </si>
  <si>
    <t>4348666465</t>
  </si>
  <si>
    <t>4500177891-30</t>
  </si>
  <si>
    <t>ZB02686-10.29</t>
  </si>
  <si>
    <t>4500179503-10</t>
  </si>
  <si>
    <t>日期码格式：DG20250922 日期：
Packaging Info: 15745UQ1
1.包装方式：
客版PDQ+客版彩盒
Remark: 订单需求：
1：首单需给客户确认样品才能安排外包材订购，需准备每款4套用于确认以及客人测试
2：纸箱材质需五层双瓦楞纸箱，加厚6-7mm(A-B坑），BB材质加硬
3: 产品上需要指定日期码，外箱的生产日期不能早于产品的日期
4:15745UQ1配比9 ASSORTMENT=MR NEEDLES : SCREECH : WIDE EYED WEIRDO : SABQUOOSH : HEDGE GROG : SIR BELCH : GREEDY GRINNER : RABID RABBIT(RARE) :
(SUPER RARE)=4:4:4:4:4:4:4:3:1</t>
  </si>
  <si>
    <t>96848-11.3</t>
  </si>
  <si>
    <t>WM PO:
0930442559</t>
  </si>
  <si>
    <t>4500176787-20</t>
  </si>
  <si>
    <t>10/26BV</t>
  </si>
  <si>
    <t>ZB02783-11.4</t>
  </si>
  <si>
    <t>WM PO:
0930442543</t>
  </si>
  <si>
    <t>4500176787-10</t>
  </si>
  <si>
    <t>ZB02636-10.27</t>
  </si>
  <si>
    <t>WM PO:0930442557</t>
  </si>
  <si>
    <t>4500176787-50</t>
  </si>
  <si>
    <t>ZB02728-11.1</t>
  </si>
  <si>
    <t>WM PO:
0930442542</t>
  </si>
  <si>
    <t>4500176787-30</t>
  </si>
  <si>
    <t>ZB02726-11.1</t>
  </si>
  <si>
    <t>WM PO:
0930442558</t>
  </si>
  <si>
    <t>4500176787-40</t>
  </si>
  <si>
    <t>ZB02727-11.1</t>
  </si>
  <si>
    <t>WM PO:
0930442533</t>
  </si>
  <si>
    <t>4500176787-60</t>
  </si>
  <si>
    <t>ZB02713-10.31</t>
  </si>
  <si>
    <t>WM PO:
0930442562</t>
  </si>
  <si>
    <t>4500176787-70</t>
  </si>
  <si>
    <t>ZB02729-11.1</t>
  </si>
  <si>
    <t>4500176151-10</t>
  </si>
  <si>
    <t>15704UQ1-S005-PKC</t>
  </si>
  <si>
    <t>10.13第三方+抽板</t>
  </si>
  <si>
    <t>彩盒确认直接做货，布标待确认</t>
  </si>
  <si>
    <t>客版彩盒客版布标</t>
  </si>
  <si>
    <t>DOLGEN42908101K25</t>
  </si>
  <si>
    <t>日期码格式：DOLLAR GENERAL 客日期码 日期：
Packaging Info: 客版包装（在ZURU MA基础上印了进口商地址，客户UPC，客户Tracking code） + PDQ（PDQ有商家贴客户可移动价格贴纸）+ ZURU说明书或收藏指南（如带有）+
客版可移动价格贴纸（贴在包装正面右上角）。
Remark: 1. 包装： 客版包装（在ZURU MA基础上印了进口商地址，客户UPC，客户Tracking code） + PDQ（PDQ右上角贴客户可移动价格贴纸$6）+ ZURU说明书或收藏指南（
如带有）+ 客版可移动价格贴纸$6（贴在包装正面右上角）。
PDQ和产品包装的可移动价贴共用尺寸，需要贴上不能翘起，撕下不能留胶。
客户要求： "产品和包装不能含有PFAS 物质以及1,4 dioxane"
客户指定TUV来厂抽样，会做实际测试。请确保产品符合美国测试标准，可以pass测试。On and after 20 April 2024, toys must comply with ASTM F963-23 .
Please make sure the items fall under Minnesota Lead and Cadmium Regulations which has been effective since Aug 01, 2023 meet the requirement.
请确保符合明尼苏达州铅和镉法规的物品符合要求，该法规自2023年8月1日起生效。
大货外箱客户强制要求是双坑外箱。
2.日期码：产品和包装上必须有客版格式日期码。
（1）产品上需打客版日期码
内容： DOLGEN42908101K25
K代表ETD 11月 。
客户订单量大，产品日期码需要打在布标上面。可以定客布标，加贴纸到ZURU MA布标上的话，估计成本高于直接印在布标上。请确认最终的产品日期码方案，邮件
告知Hailey/Minny.
（2）包装日期码：（会直接印在包装上，不用额外打一次）。内容是：42908101K25。
（3）ZURU MA UPC# （需要客户版本的baby UPC）,会直接做客aws 。
15704A SCREECH YELLOW430002353659
15704B SIR BELCH RED430002353666
15704D MR NEEDLES PURPLE430002353673
15704E GREEDY GRINNER PINK430002353680
15704G WIDE EYED WEIRDO TEAL430002353697
15704H SAUQUOOSH BLUE430002353703
15704J RABID RABBIT WHITE430002353710
15704K REEK-O ORANGE430002353727
15704L HEDGE GROG BROWN430002353734
3. 产品包装可移动价贴$6, 贴在包装上不能翘起，撕下不能留胶。
4. 样板：
请尽力8月30日左右初寄出：
5 FULL PDQ带产品 （2PDQ寄客户签板，1PDQ寄美国拍照，1PDQ 跟单保留，1PDQ签回工厂）
5.客户指定TUV做100%大货抽样 + 验货：
10月10日早上进行客人指定TUV的100%大货验货 + CT抽测试样（每款每色成品12pcs 如果有盲盒类的散件，需要5套光身样+足量各色干漆），请在10月9日前完成ZUR
U QC验货，并当天13点前提供验货报告+大货图片给跟单。不接受延期，会产生late ship罚款。
封板：第三方验货过程中会密封2xPDQ寄给客户，密封1FPD留在工厂。
。
6.箱唛：
此客人要求严格，外箱不接受水贴纸，材积以及重量必须按照以下要求，否则不符会导致验货fail从而影响货期而产生罚款。大货外箱材积绝对不可大于下述数据，
材积只接受3%的变小；重量正负不得超过以下列出数据的5%，接受外箱以印章方式印上实际毛重。任何外箱数据的变化，需提前通知Hailey/Minny.
外箱无需ZURU的日期码。
大货外箱材积必须不能大于以下数据：
#15704UQ1-S002 此单必须双坑外箱，封箱材积不能超过0.45CubeFeet（0.0127CBM);
外箱毛重2.9LBS。
7.此客人不接受任何理由的延期，会有高额罚金产生.
8.如散货入仓需在货车上加防护网.
9.出货配比：MA配比。
10.第三方验货和第三方产品测试PASS后，客户才会放shipping approval出货。
11. 验厂： 请帮确认是否有符合Dollar General 验厂要求的ICTI 和WCA 验厂报告，以及SQP 验厂报告。
若无，工厂则需要配合安排进行DG的验厂审核。</t>
  </si>
  <si>
    <t>ZB02947-11.18</t>
  </si>
  <si>
    <t>4500179155-10</t>
  </si>
  <si>
    <t>日期码格式：ZURU INC(BVI) 标准格式 日期：按实际生产日期
Packaging Info: MA EAN 1L package+mother EAN barcode label+1pc importer label
整单贴纸资料待提供
Remark: 15704UQ1-9 Assortment=1:1:1:1:1:1:1:1:1</t>
  </si>
  <si>
    <t>96942-11.13</t>
  </si>
  <si>
    <t>4500178375-30</t>
  </si>
  <si>
    <t>11/4第三方</t>
  </si>
  <si>
    <t>日期码格式：ZURU INC(BVI) 标准格式 日期：按实际生产日期
Packaging Info: 1：包装要求-请注意此单除15704之外，所有进口商信息都是广东探玩创意商贸有限公司
15704：客制彩盒+客制布标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5：请确保客版布标内容跟进口商贴纸内容一致，从此单开始，除15704有库存可以沿用之前进口商信息，其他款都改由探玩进口，供应商生产前需拍照给ZURU 确认
才可生产，避免后续出现返工事宜</t>
  </si>
  <si>
    <t>96887-11.7</t>
  </si>
  <si>
    <t>4500180254-10</t>
  </si>
  <si>
    <t>进口商贴纸翻4500160667</t>
  </si>
  <si>
    <t>日期码格式：ZURU INC(BVI) 标准格式 日期：按实际生产日期
Packaging Info: 15704UQ1:A 版 3L MA 包装+进口商贴纸（翻4500160667）；A 版 5L MA PDQ
Remark: 1、所有item 均用MA UPC 条码，若包装不是UPC 条码的请告知
2、此单出欧洲需满足EU测试标准要求
3、此单LC 货期不可延
4、baby UPC 及比例：
15704A Screech - Yellow：193052074010
15704B Sir Belch - red：193052074027
15704D Mr Needles - purple：193052074034
15704E Greedy Grinner - pink：193052074041
15704G Wide Eyed Weirdo - teal：193052074058
15704H SaBQuoosh - blue：193052074065
15704J Rabid Rabbit - white：193052074072
15704K Reek-O - orange：193052074089
15704L Hedge Grog - brown：193052074096
Ratio：9 Assortment=1:1:1:1:1:1:1:1:1</t>
  </si>
  <si>
    <t>96923-11.10</t>
  </si>
  <si>
    <t>4500179668-30</t>
  </si>
  <si>
    <t>10/30-11.1</t>
  </si>
  <si>
    <t>警语贴纸（翻单4500162215）+布标贴纸（翻单4500162215</t>
  </si>
  <si>
    <t>日期码格式：ZURU INC(BVI) 标准格式 日期：按实际生产日期
Packaging Info: 
15704UQ1: MA UPC 3L A +警语贴纸（翻单4500162215）+布标贴纸（翻单4500162215）+MA PDQ
Remark: 1/产品和包装要求无硼无香，包装不能含有PVC；
2/如有微塑料，必须合规欧洲标准，闪粉也是微塑料的一种，目前仅接受三张方式1.去除，2.用可降解材料，和3.永久封印在固体；
3/此订单有第三方验货，92104签样用于4500162222；9296，77515签样请用4500128658
4/带电池出货的产品所用到的电池需要符合欧洲电池新规(EU)2023-1542；
5/工厂货号-客户货号彩盒条码-外箱条码：
15704UQ1-7254577-4894680039841-10193052074857；
6/配比:
15704UQ1:9Assortment=1:1:1:1:1:1:1:1:1；</t>
  </si>
  <si>
    <t>96874-11.5</t>
  </si>
  <si>
    <t>360 SALES SOLUTIONS INC</t>
  </si>
  <si>
    <t>2025ZURU27 2025ZURU28</t>
  </si>
  <si>
    <t>4500181466-30</t>
  </si>
  <si>
    <t>消耗4500177409这单</t>
  </si>
  <si>
    <t>待确认是否需要更新</t>
  </si>
  <si>
    <t>客版英法双语PDQ(24装)+客版5L彩盒，翻单: 4500160740)</t>
  </si>
  <si>
    <t>日期码格式：ZURU INC(BVI) 标准格式 日期：按实际生产日期
Packaging Info: 
"#15704UQ1:消耗4500177409订单,客版英法双语PDQ(24装)+客版5L彩盒+MA2L布标
(翻单: 4500160740)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出加拿大
Zuru验货.日期跟踪码：产品外包装及产品本身都必须有日期跟踪码，ZURU标准格式日期码。（箱唛日期码按跟单提供格式）</t>
  </si>
  <si>
    <t>AG250214-TW</t>
  </si>
  <si>
    <t>4500179819-10</t>
  </si>
  <si>
    <t>日期码格式：ZURU INC(BVI) 标准格式 日期：按实际生产日期
Packaging Info: 15704UQ1：MA 布标+ MA 彩盒+1张警语贴纸（贴纸覆盖彩盒条码）贴纸不得遮挡生产日期码
Remark: 此单出TW，公仔配比需严格按以下备注要求出货
15704UQ1：9 Assortment=1:1:1:1:1:1:1:1:1</t>
  </si>
  <si>
    <t>96861-11.4</t>
  </si>
  <si>
    <t>THE KROGER CO.</t>
  </si>
  <si>
    <t>PO#500-49086</t>
  </si>
  <si>
    <t>4500181409-10</t>
  </si>
  <si>
    <t>日期码格式：ZURU INC(BVI) 标准格式 日期：按实际生产日期
Packaging Info: 1、包装方式：MA UPC优先1L最新版，出口美国
UPC为Baby UPC: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Remark: 2、无测试无验货要求
3、纸箱4面印ZURU LOGO + 箱唛
4、日期码请按ZURU标准版执行即可
5、ZURU QC验货</t>
  </si>
  <si>
    <t>ZB02837-11.7</t>
  </si>
  <si>
    <t>PO#600-75161</t>
  </si>
  <si>
    <t>4500181409-20</t>
  </si>
  <si>
    <t>ZB02838-11.7</t>
  </si>
  <si>
    <t>4500180923-10</t>
  </si>
  <si>
    <t>客版英法双语PDQ(24装)+客版5L彩盒(翻单:4500160740)</t>
  </si>
  <si>
    <t>日期码格式：ZURU INC(BVI) 标准格式 日期：按实际生产日期
Packaging Info: #15704UQ1:
客版英法双语PDQ(24装)+客版5L彩盒+MA2L布标
(翻单:4500160740)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此单有第三方验货，烦请多备包装物料；
3. 若有UPC贴纸：必须在原来错误的条码上用黑色粗头笔涂黑直至不能扫描，再贴上正确的UPC;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</si>
  <si>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96970-11.19</t>
  </si>
  <si>
    <t>4500180104-110</t>
  </si>
  <si>
    <t>客制彩盒+客制布标</t>
  </si>
  <si>
    <t>日期码格式：ZURU INC(BVI) 标准格式 日期：按实际生产日期
Packaging Info: 1：包装要求-进口商信息为广东探玩创意商贸有限公司
15704-客制彩盒+客制布标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</si>
  <si>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96884-11.7</t>
  </si>
  <si>
    <t>探玩布标</t>
  </si>
  <si>
    <t>218205071 DC
086</t>
  </si>
  <si>
    <t>4500180103-80</t>
  </si>
  <si>
    <t>日期码格式：ZURU INC(BVI) 标准格式 日期：
Packaging Info: 1. MA 1L 包装
2. 客人指定箱唛排版
9. 15704UQ1 9Assortment=1:1:1:1:1:1:1:1:1
10. 除15747， 15704UQ1，其它所有产品都要加上架时间限制贴纸（跟单提供）,贴纸要求：每个外箱两边正唛都需要都贴上一张上架限制贴纸，不要挡住箱唛内容
，贴纸有两个尺寸，统一选择一个适合箱子尺寸的贴就行。 11. 11. 15754 15755 15752 15750 15760UQ2 要加上架时间限制贴纸（street date为Jan. 1st,20
26）
Remark: 出货前 Zuru QC 验货</t>
  </si>
  <si>
    <t>Agnes Zheng</t>
  </si>
  <si>
    <t>ZB03131-11.28</t>
  </si>
  <si>
    <t>218205330 DC
802</t>
  </si>
  <si>
    <t>4500180103-160</t>
  </si>
  <si>
    <t>ZB03128-11.27</t>
  </si>
  <si>
    <t>MARKET GROUP􀂻 LLC</t>
  </si>
  <si>
    <t>order 20</t>
  </si>
  <si>
    <t>4500181084-10</t>
  </si>
  <si>
    <r>
      <rPr>
        <sz val="11"/>
        <color rgb="FF010CDD"/>
        <rFont val="Arial"/>
        <charset val="0"/>
      </rPr>
      <t>MEC429-15704-S001</t>
    </r>
    <r>
      <rPr>
        <sz val="11"/>
        <color rgb="FF010CDD"/>
        <rFont val="宋体"/>
        <charset val="0"/>
      </rPr>
      <t>（</t>
    </r>
    <r>
      <rPr>
        <sz val="11"/>
        <color rgb="FF010CDD"/>
        <rFont val="Arial"/>
        <charset val="0"/>
      </rPr>
      <t>B</t>
    </r>
    <r>
      <rPr>
        <sz val="11"/>
        <color rgb="FF010CDD"/>
        <rFont val="宋体"/>
        <charset val="0"/>
      </rPr>
      <t>车间混装）</t>
    </r>
    <r>
      <rPr>
        <sz val="11"/>
        <color rgb="FF010CDD"/>
        <rFont val="Arial"/>
        <charset val="0"/>
      </rPr>
      <t>PDQ</t>
    </r>
    <r>
      <rPr>
        <sz val="11"/>
        <color rgb="FF010CDD"/>
        <rFont val="宋体"/>
        <charset val="0"/>
      </rPr>
      <t>第一排需和展示架图片一致</t>
    </r>
  </si>
  <si>
    <t>Baby系列 48pcs/2PDQ/展示架</t>
  </si>
  <si>
    <t>日期码格式：ZURU INC(BVI) 标准格式 日期：按实际生产日期
Packaging Info: 1. MA 展示架/MQ PDQ , 内装产品15706,15704UQ1,15731,15711,15727 ,包装要求如下：
MA 展示架同MEC292 + 进口商贴纸（含UPC条码）
15704UQ1 ： MA UPC 包装+进口商贴纸+ UPC 母条码贴纸 ，MA PDQ ；
2. 货期不能延后，客人有罚金。
Remark: 1. Total loading qty=120PCS/EC
Top layer ： 15706 Keyring ，6*8*1H=48PCS
2nd layer: STD 15704UQ1(24PCS/PDQ), 2W*1D*1H=2PDQ=48PCS
3rd layer: PLUSH 9"- 3W*4D*1H=12PCS
Bottom layer: PLUSH 9"- 3W*4D*1H=12PCS
2. 配比： 15704, ratio follow STD
3. 分两批出货; 需要提供self inspection report 给客户review 确认后才能放货；</t>
  </si>
  <si>
    <t>4500182163-300</t>
  </si>
  <si>
    <t>EAN/进口商贴纸（翻单4500163205）</t>
  </si>
  <si>
    <t>日期码格式：ZURU INC(BVI) 标准格式 日期：按实际生产日期
Packaging Info:
15704UQ1-S002:A3L UPC彩盒+EAN/进口商贴纸（翻单4500163205）+MA布标MA布标/PDQ
Remark: 1. 产品和包装要求无硼无香，包装不能含有PVC; 此客户NTI不能出14+的产品
2. 如有微塑料，必须合规欧洲标准，闪粉也是微塑料的一种，目前仅接受三张方式1.去除，2.用可降解材料，和3. 永久封印在固体。
3. 带电池出货的产品,电池需要符合欧洲电池新规(EU) 2023-1542.
4. 同一个SKU, 如果客户同时下Bulk/PDQ/SK/EC, 进口商贴纸可以只显示Bulk 的客户客户款号。产品包装上必须有客户进口商信息。
15704UQ1-S002:9Assortment=1:1:1:1:1:1:1:1:1
15704UQ1-S002:887394-4894680039841</t>
  </si>
  <si>
    <t>4500183239-10</t>
  </si>
  <si>
    <t>BV验货12/1</t>
  </si>
  <si>
    <t>客版英法双语PDQ(24装)+客版5L彩盒+MA2L布标
 (翻单:4500160740)</t>
  </si>
  <si>
    <t>日期码格式：ZURU INC(BVI) 标准格式 日期：按实际生产日期
Packaging Info: #15704UQ1:
客版英法双语PDQ(24装)+客版5L彩盒+MA2L布标
(翻单:4500160740)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此单有第三方验货，烦请多备包装物料；
3. UPC贴纸：必须在原来错误的条码上用黑色粗头笔涂黑直至不能扫描，再贴上正确的UPC;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</si>
  <si>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DISTRIBUIDORA LIVERPOOL S.A DE C.V.</t>
  </si>
  <si>
    <t>墨西哥</t>
  </si>
  <si>
    <t>4500177738-10</t>
  </si>
  <si>
    <t>日期码格式：ZURU INC(BVI) 标准格式 日期：按实际生产日期
Packaging Info: 15704UQ1:MA 多语包装+进口商贴纸+mother UPC贴纸+箱唛+价标贴纸
其余item：MA 多语包装+进口商贴纸+箱唛+价标贴纸（进口商贴纸和mother UPC贴纸合并为一张）
Remark: 1.此单价格贴纸（ZURU定购).-无位置图，价标贴纸贴于产品背面右上角空白处（不遮挡西班牙语处），如有特殊情况，请重新确认位置图。
2.此单有第三方监柜，不用额外准备备品，会在大货中每款拆1pc，拆了包装的产品会由监装员用客供胶带封好或在外箱上写上""opened by telescope”</t>
  </si>
  <si>
    <t>96982-11.20</t>
  </si>
  <si>
    <t>PO#42064821</t>
  </si>
  <si>
    <t>4500181895-10</t>
  </si>
  <si>
    <t>PO#0221497</t>
  </si>
  <si>
    <t>4500179796-70</t>
  </si>
  <si>
    <t>贴纸翻4500166755</t>
  </si>
  <si>
    <t>日期码格式：ZURU INC(BVI) 标准格式 日期：按实际生产日期
Packaging Info: 1. 包材：ZURU MA 最新1L UPC版本；出口美国；
15704UQ1-S001: 如物料不更新的情况PDQ 上条形码贴纸 和 MOTHER upc#193052074850 贴纸资料同旧单4500166755，跟单不再提供资料，工厂直接采购。
Remark: 2. 日期跟踪码：产品包装及产品本身都必须有日期跟踪码，并且确保两者的日期跟踪码要一致；ZURU标准格式日期码(请自行调整具体年月日生产期，但不能为周
末）。
3. 出货配比: Zuru 标版配比。</t>
  </si>
  <si>
    <t>TRU ASIA-THA</t>
  </si>
  <si>
    <t>泰国</t>
  </si>
  <si>
    <t>4500183061-10</t>
  </si>
  <si>
    <t>欠</t>
  </si>
  <si>
    <t>1张固定进口商贴纸+1张空白贴纸遮住G mark</t>
  </si>
  <si>
    <t>日期码格式：ZURU INC(BVI) 标准格式 日期：按实际生产日期
Packaging Info: 产品需加1张固定进口商贴纸+1张空白贴纸遮住G mark,贴纸资料待提供
彩盒条码/纸箱不接受任何贴纸
15704UQ1-MA 3L UPC A 版本包材
Remark: 15704UQ1-9 Assortment=1:1:1:1:1:1:1:1:1</t>
  </si>
  <si>
    <t>ASDA STORES LTD</t>
  </si>
  <si>
    <t>4500182102-20</t>
  </si>
  <si>
    <t>15704SLB-S002</t>
  </si>
  <si>
    <t>外箱贴纸</t>
  </si>
  <si>
    <t>日期码格式：ZURU INC(BVI) 标准格式 日期：按实际生产日期
Packaging Info: 
15704UQ2-S001 入外箱再打包SLIP SHEET
mother UPC:193052074850
15704A 193052074010
15704B 193052074027
15704D 193052074034
15704E 193052074041
15704G 193052074058
15704H 193052074065
15704J 193052074072
15704K 193052074089
15704L 193052074096
请先检查条码是否正确再安排做货。
24PCS/CTN/22*5H=2640PCS/110CTN/SLIP SHEET 共需要1套SLIP SHEET
Slipsheet打包好后，需要需要在正唛、侧唛右下角各贴一张slip sheet贴纸，直接用A4纸打印出来即可，贴纸尺寸160mm width x 140mm high；Slip Sheet尺寸限
制为100*115*130CM，一旦实际SLIP SHEET尺寸超过这个尺寸，请提前通知ZURU跟单，需同客人确认才能量产和出货;
Remark: 1. 产品及包装需要印UKCA图标，包装需要有ZURU UK LTD/ZURU France地址信息，QC同事请核查，如有问题与跟单确认
2. 产品/包装/外箱都需要打ZURU格式日期码，日期必须为法定工作日。
3. 需要符合欧洲标准不能含有闪粉和微塑料，否则不合法规会有客诉产生</t>
  </si>
  <si>
    <t>Meyya Liu</t>
  </si>
  <si>
    <t>CVS PHARMACY INC</t>
  </si>
  <si>
    <t>Customer
PO#7351136</t>
  </si>
  <si>
    <t>4500183287-40</t>
  </si>
  <si>
    <t>15704TQ2-S001</t>
  </si>
  <si>
    <t>Baby系列 6pcs/PDQ/CTN</t>
  </si>
  <si>
    <t>日期码格式：ZURU INC(BVI) 标准格式 日期：按实际生产日期
Packaging Info: 
15704TQ2:ZURU标准MA UPC版本(优先1L)+客版PDQ,出口美国。
Remark: 1. 此单需要在2025/12/2完成首批数量供UL实验室抽板测试，剩余数量要求在2025
/12/26全部完成。
2. 日期码请按ZURU标准版执行即可。
3. 样板准备：测试样：预计每个公仔6PCS(实验室从大货中随机抽取6pcs成品/每个
公仔)，大货样:4套/每款,具体要求以后续邮件通知为准。
4. ZURU QC验货</t>
  </si>
  <si>
    <t>Eleven Zhang</t>
  </si>
  <si>
    <t>218428007
DC 086</t>
  </si>
  <si>
    <t>4500182140-10</t>
  </si>
  <si>
    <t>日期码格式：ZURU INC(BVI) 标准格式 日期：
Packaging Info: 1. MA 1L 包装
2. 客人指定箱唛排版
3. 9Assortment=1:1:1:1:1:1:1:1:1
Remark: 出货前 Zuru QC 验货</t>
  </si>
  <si>
    <t>218428083 DC
802</t>
  </si>
  <si>
    <t>4500182140-20</t>
  </si>
  <si>
    <t>Customer
PO#306670</t>
  </si>
  <si>
    <t>4500183287-20</t>
  </si>
  <si>
    <t>12/2第三方实验室做抽板</t>
  </si>
  <si>
    <t>4500185072-10</t>
  </si>
  <si>
    <t>12/10BV验货</t>
  </si>
  <si>
    <t>日期码格式：ZURU INC(BVI) 标准格式 日期：按实际生产日期
Packaging Info: #15704UQ1:
客版英法双语PDQ(24装)(翻单:4500160740)+MA3L彩盒+(彩盒)Brand Logo贴纸(翻单：4500170454)+MA2L布标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UPC贴纸：必须在原来错误的条码上用黑色粗头笔涂黑直至不能扫描，再贴上正确的UPC;
3. 此单有第三方验货，烦请多备包装物料；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</si>
  <si>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ZMPO251008</t>
  </si>
  <si>
    <t>Remark:大货最新版本/款号平均/大货标准箱装箱/箱唛参照邮件附件
备注： 收到样品订单后尽快安排 ，/注意样板品质质量要求要高于大货品质质量 ，送货时必须要附带送货单(没有送货单和QC检验合格报告的仓库一律拒绝收货)，请知悉，谢谢！</t>
  </si>
  <si>
    <t>WM MORRISON SUPERMARKETS LIMITED</t>
  </si>
  <si>
    <t>4500184536-30</t>
  </si>
  <si>
    <t>15704UQ2-S002</t>
  </si>
  <si>
    <t>日期码格式：ZURU INC(BVI) 标准格式 日期：按实际生产日期
Packaging Info: 
15704UQ2: MA 3L包装，按ZURU标准配比
15704A: 193052074010
15704B: 193052074027
15704D: 193052074034
15704E: 193052074041
15704G: 193052074058
15704H: 193052074065
15704J: 193052074072
15704K: 193052074089
15704L: 193052074096
Remark: 1. 请准时出货，推期会有罚款；
2. 所有产品按符合欧洲标准走货，需要是不含微塑料版本。
3.包装日期码按ZURU格式即可，请确保不迟于外箱日期码，可等于或者早于外箱日期码，必须为法定工作日，印刷前请先检查外箱日期码。
4.请注意检查产品及包装应带UKCA图标（14+产品除外），包装显示ZURU UK LTD/ZURU France地址信息，QC部门请查核，如有问题与跟单确认
5.电子产品需增加一张WEEE声明30L通用黑白说明书(不接受A版本，翻译有误)，区分带电池和不带电池出货版本, 如已做客版说明书可忽略此要求；
6.订单备注显示有分批的（不同仓库/订单号） ，注意分开做货出货，否则会导致罚款 。
7.外箱有条码要求，排版时请留意并请确保条码清晰可扫描（封箱胶不要黏到条码上), 否则客人会有罚款。
8.若外箱重量超过16KGS，请提前告知ZURU跟单，需要客人批准才能出货，并且外箱需要印2 man lift标志.
9.做货前请先复核包装条码与订单是否一致再安排，对不上的需与ZURU跟单确认再安排。</t>
  </si>
  <si>
    <t>RED APPLE STORES INC.</t>
  </si>
  <si>
    <t>2916318-00 2916318-00</t>
  </si>
  <si>
    <t>4500183410-10</t>
  </si>
  <si>
    <t>英法贴纸</t>
  </si>
  <si>
    <t>日期码格式： 标准格式 日期：按实际生产日期
Packaging Info: 15704UQ1 MA 多语 UPC版本包装+英法贴纸。bayby UPC ,15704A UPC 193052074010;15704B UPC 193052074027;15704D UPC 193052074034;15704E UPC 1930520740
41;15704G UPC 193052074058;15704H UPC 193052074065;15704J UPC 193052074072;15704K UPC 193052074089;15704L UPC 193052074096;.
Remark: 出加拿大
日期跟踪码：产品外包装及产品本身都必须有日期跟踪码，并且确保两者的日期跟踪码要一致；ZURU标准格式日期码(请自行调整具体年月日生产期，但不能为周末
）</t>
  </si>
  <si>
    <t xml:space="preserve">已入 </t>
  </si>
  <si>
    <t>Customer
PO#536942</t>
  </si>
  <si>
    <t>4500183287-70</t>
  </si>
  <si>
    <t>Customer
PO#1513163</t>
  </si>
  <si>
    <t>4500183287-90</t>
  </si>
  <si>
    <t>Customer
PO#6569390</t>
  </si>
  <si>
    <t>4500183287-110</t>
  </si>
  <si>
    <t>Customer
PO#2746544</t>
  </si>
  <si>
    <t>4500183287-130</t>
  </si>
  <si>
    <t>Customer
PO#1139371</t>
  </si>
  <si>
    <t>4500183287-150</t>
  </si>
  <si>
    <t>Customer
PO#3277166</t>
  </si>
  <si>
    <t>4500183287-160</t>
  </si>
  <si>
    <t>Customer
PO#5406456</t>
  </si>
  <si>
    <t>4500183287-180</t>
  </si>
  <si>
    <t>Customer
PO#4722726</t>
  </si>
  <si>
    <t>4500183287-200</t>
  </si>
  <si>
    <t>Customer
PO#5599365</t>
  </si>
  <si>
    <t>4500183287-220</t>
  </si>
  <si>
    <t>Customer
PO#8523978</t>
  </si>
  <si>
    <t>4500183287-240</t>
  </si>
  <si>
    <t>Customer
PO#9588932</t>
  </si>
  <si>
    <t>4500183287-260</t>
  </si>
  <si>
    <t>Customer
PO#9129019</t>
  </si>
  <si>
    <t>4500183287-280</t>
  </si>
  <si>
    <t>Customer
PO#3663960</t>
  </si>
  <si>
    <t>4500183287-290</t>
  </si>
  <si>
    <t>Customer
PO#8134268</t>
  </si>
  <si>
    <t>4500183287-310</t>
  </si>
  <si>
    <t>Customer
PO#3664659</t>
  </si>
  <si>
    <t>4500183287-330</t>
  </si>
  <si>
    <t>4500186723-20</t>
  </si>
  <si>
    <t>日期码格式：ZURU INC(BVI) 标准格式 日期：按实际生产日期
Packaging Info: 
#15704UQ1:
客版英法双语PDQ(24装)(翻单:4500160740)+MA3L彩盒+(彩盒)Brand Logo贴纸(翻单：4500170454)+MA2L布标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UPC贴纸：必须在原来错误的条码上用黑色粗头笔涂黑直至不能扫描，再贴上正确的UPC;
3. 此单有第三方验货，烦请多备包装物料；
4. #77711需于2025/12/22更新签样，签样数量：客版3LPDQ2pcs+2pcs球+2套齐套散件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</si>
  <si>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4500185895-40</t>
  </si>
  <si>
    <t>4500188348-20</t>
  </si>
  <si>
    <t>日期码格式：ZURU INC(BVI) 标准格式 日期：按实际生产日期
Packaging Info: 
#15704UQ1:
客版英法双语PDQ(24装)(翻单:4500160740)+MA3L彩盒+(彩盒)Brand Logo贴纸(翻单：4500170454)+MA2L布标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UPC贴纸：必须在原来错误的条码上用黑色粗头笔涂黑直至不能扫描，再贴上正确的UPC;
3. 此单有第三方验货，烦请多备包装物料；
4. #15728订单须使用英法双语电池*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</si>
  <si>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ZMPO251160</t>
  </si>
  <si>
    <t>ZMPO251160-20</t>
  </si>
  <si>
    <t>ZURU FRANCE</t>
  </si>
  <si>
    <t>法国</t>
  </si>
  <si>
    <t>4500189484-20</t>
  </si>
  <si>
    <t>OK</t>
  </si>
  <si>
    <t>多语警语贴纸（包括EAN code）</t>
  </si>
  <si>
    <t>日期码格式：ZURU INC(BVI) 标准格式 日期：按实际生产日期
Packaging Info: 
15704UQ1:最新MA 3L彩盒 + 最新MA 布标+ 多语警语贴纸（包括EAN code）+最新MA 5L PDQ,翻4500168452
Remark: 1. 法国国家内销单，需要通过ZURU 验货结果后才能出货 (工厂需要主动提前同ZURU QC预约验货避免延期出货造成不必要麻烦)；
2. 本订单所有 具有 baby items / assorted items 的款式，零售包装上都要用 母 EAN; 所有订单出口西班牙都需要有法国环保标和法国警语。
3. 若有特定款有特殊外箱条码要求时,需要明确列出产品款对应的具体外箱条码号码/条码类型 (若无,可以忽略此需求)
4. 所有出口欧洲的产品, 法规规定禁止在包装和共公众用的印刷品中使用矿物油中含有的物质, 包装印刷油墨中含有的MOAH/MOSH的质量浓度不能超过1%, 否则出
货到法国被抽检出现问题, 供应商需要对此负责;
5. Date code: 外箱/产品/包装 保持一致，完货后提供date code 信息以便我们保存记录做批次管理;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7， 带电池产品都需要包含30L WEEE黑白说明书(B版)。
8，MTS所有订单，SMASHERS 或含Slime产品，所有化合物使用无硼版本出；如有香味产品，出无香版本; BOB系列要符合欧洲要求不含亚硝酸版本; XShot Hyper系列
，统一出EN71版本。</t>
  </si>
  <si>
    <t>SD83</t>
  </si>
  <si>
    <t>4500189886-10</t>
  </si>
  <si>
    <t>彩盒上加贴价格条码贴纸（mother UPC#193052074850 贴纸覆盖每个baby UPC；价贴金额 $6.99) + PDQ上加贴条码
贴纸位于PDQ背面右下角+价贴位于PDQ前面右上角 ,贴纸资料翻旧单4500174739</t>
  </si>
  <si>
    <t>日期码格式：ZURU INC(BVI) 标准格式 日期：按实际生产日期
Packaging Info: 1. 包材：ZUR MA 5L PDQ + MA 3L UPC 彩盒 + 彩盒上加贴价格条码贴纸（mother UPC#193052074850 贴纸覆盖每个baby UPC；价贴金额 $6.99) + PDQ上加贴条码
贴纸位于PDQ背面右下角+价贴位于PDQ前面右上角 ,贴纸资料翻旧单4500174739，工厂直接采购，出口美国。
Remark: 2. 日期跟踪码：产品包装及产品本身都必须有日期跟踪码，并且确保两者的日期跟踪码要一致；ZURU标准格式日期码(请自行调整具体年月日生产期，但不能为周
末）。
PS: 毛绒布标贴纸日期码可以不保持一致。
3. 订单外箱：
*只需在外箱4面的正上方印ZURU LOGO；3面印MADE IN CHINA字样，一面留空贴外箱贴；
*外箱正面需要额外加贴2张外箱贴（外箱贴客户提供，工厂直接贴）；
*外箱贴位置：shipping label贴于外箱正面左下角；product label 贴于外箱正面右下角，2张贴纸都需距离外箱边缘至少3CM。
4. 此客户有4个PO:
PO# 2091428 + PO#2092367 ship to NJ,
PO# 2091429 + PO#2092368 ship to NV,
5. 出货配比：
#15704UQ1-S001-FUGGLER-BABY FUGGS 3.5"-SERIES 4-PLUSH-WINDOW BOX-3FACING24pcs/PDQ,96PCS/4PDQ/CTN</t>
  </si>
  <si>
    <t>4500189886-20</t>
  </si>
  <si>
    <t>4500189886-30</t>
  </si>
  <si>
    <t>4500189886-40</t>
  </si>
  <si>
    <t>4500189886-50</t>
  </si>
  <si>
    <t>4500189886-60</t>
  </si>
  <si>
    <t>PO0001591</t>
  </si>
  <si>
    <t>4500189941-10</t>
  </si>
  <si>
    <t>二级标题加英法贴纸</t>
  </si>
  <si>
    <t>日期码格式：ZURU INC(BVI) 标准格式 日期：按实际生产日期
Packaging Info: 出加拿大
每款产品都需要加进口商贴纸
Zuru验货.日期跟踪码：产品外包装及产品本身都必须有日期跟踪码，ZURU标准格式日期码
Remark: 15704UQ1： MA 多语UPC，二级标题加英法贴纸</t>
  </si>
  <si>
    <t>0969889539</t>
  </si>
  <si>
    <t>4500190366-10</t>
  </si>
  <si>
    <r>
      <rPr>
        <sz val="11"/>
        <rFont val="Arial"/>
        <charset val="0"/>
      </rPr>
      <t>Baby</t>
    </r>
    <r>
      <rPr>
        <sz val="11"/>
        <rFont val="宋体"/>
        <charset val="0"/>
      </rPr>
      <t>系列</t>
    </r>
    <r>
      <rPr>
        <sz val="11"/>
        <rFont val="Arial"/>
        <charset val="0"/>
      </rPr>
      <t>24pcs/PDQ/C
TN,2760PCS/115CTN/SLIP
SHEET</t>
    </r>
  </si>
  <si>
    <t>日期码格式：ZURU DGYYYYMMDD CHINA（日期避开周末和法定节假日即可） 日期：按实际生产日期
Packaging Info: 15704
1.包装信息：客版1L A版 UPC版window box（带布标内容），MA 2L A版车缝布标，MA 5L A版PDQ，客供RFID贴纸（贴纸位置严格按照我们签板的位置图，不可擅自
调整位置，贴纸不能有任何破损或折坏，不可淋湿）。布标格式：月份（英/法双语）+日期+年份+城市代码（举例：January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5.此单以打卡板出货（23*5=115 cartons/2760 pcs/Slip Sheet）。
6.此单需要第三方验货，请自行多备物料。
7.其它信息：同标板9 Assortment=1:1:1:1:1:1:1:1:1。</t>
  </si>
  <si>
    <t>0969889634</t>
  </si>
  <si>
    <t>4500190366-20</t>
  </si>
  <si>
    <t>1627461 ALBERTA LTD C/O SHOPVILLE</t>
  </si>
  <si>
    <t>6733 Zuru Dec 5</t>
  </si>
  <si>
    <t>4500191116-50</t>
  </si>
  <si>
    <t>英法贴纸翻单4500189941</t>
  </si>
  <si>
    <t>日期码格式：ZURU INC(BVI) 标准格式 日期：按实际生产日期
Packaging Info:
15704UQ1 MA多语UPC加英法贴纸，英法贴纸翻单4500189941
Remark: 出加拿大
Zuru验货.日期跟踪码：产品外包装及产品本身都必须有日期跟踪码，ZURU标准格式日期码</t>
  </si>
  <si>
    <t>0972931026</t>
  </si>
  <si>
    <t>4500191220-10</t>
  </si>
  <si>
    <r>
      <rPr>
        <sz val="10"/>
        <rFont val="宋体"/>
        <charset val="134"/>
        <scheme val="minor"/>
      </rPr>
      <t xml:space="preserve">日期码格式：ZURU DGYYYYMMDD CHINA（日期避开周末和法定节假日即可） 日期：按实际生产日期
Packaging Info: 15704
1.包装信息：客版1L </t>
    </r>
    <r>
      <rPr>
        <sz val="10"/>
        <color rgb="FFFF0000"/>
        <rFont val="宋体"/>
        <charset val="134"/>
        <scheme val="minor"/>
      </rPr>
      <t>B</t>
    </r>
    <r>
      <rPr>
        <sz val="10"/>
        <rFont val="宋体"/>
        <charset val="134"/>
        <scheme val="minor"/>
      </rPr>
      <t>版 UPC版window box（带布标内容），MA 2L A版车缝布标，MA 5L A版PDQ，客供RFID贴纸（贴纸位置严格按照我们签板的位置图，不可擅自
调整位置，贴纸不能有任何破损或折坏，不可淋湿）。布标格式：月份（英/法双语）+日期+年份+城市代码（举例：January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5.此单以打卡板出货（23*5=115 cartons/2760 pcs/Slip Sheet）。
6.此单需要第三方验货，请自行多备物料。
7.其它信息：同标板9 Assortment=1:1:1:1:1:1:1:1:1。</t>
    </r>
  </si>
  <si>
    <t>Jessie Deng</t>
  </si>
  <si>
    <t>ARCHIBRAND, S.A. DE C.V.</t>
  </si>
  <si>
    <t>4500191234-240</t>
  </si>
  <si>
    <t>15704J-S001-PKC</t>
  </si>
  <si>
    <t>进口商贴纸</t>
  </si>
  <si>
    <r>
      <rPr>
        <sz val="10"/>
        <rFont val="宋体"/>
        <charset val="134"/>
        <scheme val="minor"/>
      </rPr>
      <t>日期码格式：ZURU INC(BVI) 标准格式 日期：按实际生产日期
Packaging Info:
15. 15704J：MA 3L UPC包装+ 进口商贴纸+箱唛
Remark:15704 都要按照单个产品入polybag胶袋后再装箱出货，</t>
    </r>
    <r>
      <rPr>
        <sz val="10"/>
        <color rgb="FFFF0000"/>
        <rFont val="宋体"/>
        <charset val="134"/>
        <scheme val="minor"/>
      </rPr>
      <t>胶袋厚度要求要大于
0.038mm</t>
    </r>
    <r>
      <rPr>
        <sz val="10"/>
        <rFont val="宋体"/>
        <charset val="134"/>
        <scheme val="minor"/>
      </rPr>
      <t>，袋子需打孔，胶袋需封口</t>
    </r>
  </si>
  <si>
    <t>Ever Li</t>
  </si>
  <si>
    <t>4500191234-250</t>
  </si>
  <si>
    <t>15704H-S001-PKC</t>
  </si>
  <si>
    <t>4500191234-260</t>
  </si>
  <si>
    <t>15704G-S001-PKC</t>
  </si>
  <si>
    <t>ZMPO260155</t>
  </si>
  <si>
    <t>ZMPO260155-20</t>
  </si>
  <si>
    <t>Remark：大货最新版本/款号平均/大货标准箱装箱/箱唛参照邮件附件
备注： 收到样品订单后尽快安排 ，/注意样板品质质量要求要高于大货品质质量 ，送货时必须要附带送货单(没有送货单和QC检验合格报告的仓库一律拒绝收货)，请知悉，谢谢！</t>
  </si>
  <si>
    <t xml:space="preserve">sally Li
</t>
  </si>
  <si>
    <t>0975147102</t>
  </si>
  <si>
    <t>4500191956-10</t>
  </si>
  <si>
    <t>(PDQ)Brand Logo贴纸+MA5L彩盒 +(彩盒)Brandlogo贴纸</t>
  </si>
  <si>
    <r>
      <rPr>
        <sz val="10"/>
        <rFont val="宋体"/>
        <charset val="134"/>
        <scheme val="minor"/>
      </rPr>
      <t>日期码格式：ZURU INC(BVI) 标准格式 日期：按实际生产日期
Packaging Info: #15704UQ1:
MA5L PDQ(24装)+(PDQ)Brand Logo贴纸+MA5L彩盒 +(彩盒)Brandlogo贴纸+MA2L布标</t>
    </r>
    <r>
      <rPr>
        <sz val="10"/>
        <color rgb="FFFF0000"/>
        <rFont val="宋体"/>
        <charset val="134"/>
        <scheme val="minor"/>
      </rPr>
      <t>(A)+布标贴纸</t>
    </r>
    <r>
      <rPr>
        <sz val="10"/>
        <rFont val="宋体"/>
        <charset val="134"/>
        <scheme val="minor"/>
      </rPr>
      <t xml:space="preserve">
((PDQ)Brand Logo贴纸翻单：4500170454)
((彩盒)Brand Logo贴纸翻单：4500186723)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UPC贴纸：必须在原来错误的条码上用黑色粗头笔涂黑直至不能扫描，再贴上正确的UPC;
3. 此单有第三方验货，烦请多备包装物料；
5. #15704需于2026/3/16安排签样，签样数量：大货各3pcs+空PDQ2pcs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r>
  </si>
  <si>
    <t>SC INTERTOY ZONE SRL</t>
  </si>
  <si>
    <t>4500193085-60</t>
  </si>
  <si>
    <t>进口商贴纸+logo贴纸</t>
  </si>
  <si>
    <r>
      <rPr>
        <sz val="10"/>
        <rFont val="宋体"/>
        <charset val="134"/>
        <scheme val="minor"/>
      </rPr>
      <t>日期码格式：ZURU INC(BVI) 标准格式 日期：按实际生产日期
Packaging Info: 1.要求大货材质过EU标准，测试含EN71-1/2/3，目的港可能会查验。
15704UQ1：1. 包装MA UPC开窗盒</t>
    </r>
    <r>
      <rPr>
        <sz val="10"/>
        <color rgb="FFFF0000"/>
        <rFont val="宋体"/>
        <charset val="134"/>
        <scheme val="minor"/>
      </rPr>
      <t>（3L, B版本）</t>
    </r>
    <r>
      <rPr>
        <sz val="10"/>
        <rFont val="宋体"/>
        <charset val="134"/>
        <scheme val="minor"/>
      </rPr>
      <t>+进口商贴纸+logo贴纸，产品年龄4+；
2. 9 Assortment=1:1:1:1:1:1:1:1:1，对应条码如下：
15704A-193052074010
15704B-193052074027
15704D-193052074034
15704E-193052074041
15704G-193052074058
15704H-193052074065
15704J-193052074072
15704K-193052074089
15704L-193052074096；
3. 客人箱唛排版，印4面，条码内容193052074850，箱唛上的条码需要清晰可扫；
Remark:</t>
    </r>
  </si>
  <si>
    <t>Nora Pan</t>
  </si>
  <si>
    <t>SUNMAN SANAY􀄰 MAMULLER􀄰</t>
  </si>
  <si>
    <t>4500193080-70</t>
  </si>
  <si>
    <t xml:space="preserve"> </t>
  </si>
  <si>
    <t>Total:</t>
  </si>
  <si>
    <r>
      <rPr>
        <sz val="11"/>
        <rFont val="Arial"/>
        <charset val="0"/>
      </rPr>
      <t>MA</t>
    </r>
    <r>
      <rPr>
        <sz val="11"/>
        <rFont val="宋体"/>
        <charset val="0"/>
      </rPr>
      <t>彩盒</t>
    </r>
  </si>
  <si>
    <t>验算</t>
  </si>
  <si>
    <r>
      <rPr>
        <b/>
        <sz val="16"/>
        <rFont val="Arial"/>
        <charset val="0"/>
      </rPr>
      <t xml:space="preserve">ZURU  Fuggler </t>
    </r>
    <r>
      <rPr>
        <b/>
        <sz val="16"/>
        <rFont val="宋体"/>
        <charset val="0"/>
      </rPr>
      <t>牙齿怪兽</t>
    </r>
    <r>
      <rPr>
        <b/>
        <sz val="16"/>
        <rFont val="Arial"/>
        <charset val="0"/>
      </rPr>
      <t>-5</t>
    </r>
    <r>
      <rPr>
        <b/>
        <sz val="16"/>
        <rFont val="宋体"/>
        <charset val="0"/>
      </rPr>
      <t>寸钥匙圈系列公仔生产排期表</t>
    </r>
    <r>
      <rPr>
        <b/>
        <sz val="16"/>
        <rFont val="Arial"/>
        <charset val="0"/>
      </rPr>
      <t xml:space="preserve"> #15706</t>
    </r>
    <r>
      <rPr>
        <b/>
        <sz val="16"/>
        <rFont val="宋体"/>
        <charset val="0"/>
      </rPr>
      <t>（</t>
    </r>
    <r>
      <rPr>
        <b/>
        <sz val="16"/>
        <rFont val="Arial"/>
        <charset val="0"/>
      </rPr>
      <t>C</t>
    </r>
    <r>
      <rPr>
        <b/>
        <sz val="16"/>
        <rFont val="宋体"/>
        <charset val="0"/>
      </rPr>
      <t>车间）</t>
    </r>
  </si>
  <si>
    <t>吊卡</t>
  </si>
  <si>
    <r>
      <rPr>
        <sz val="11"/>
        <color rgb="FF2727F0"/>
        <rFont val="Arial"/>
        <charset val="0"/>
      </rPr>
      <t>15744UQ1</t>
    </r>
    <r>
      <rPr>
        <sz val="11"/>
        <color rgb="FF2727F0"/>
        <rFont val="宋体"/>
        <charset val="0"/>
      </rPr>
      <t>盲盒</t>
    </r>
  </si>
  <si>
    <r>
      <rPr>
        <b/>
        <sz val="10"/>
        <rFont val="宋体"/>
        <charset val="0"/>
      </rPr>
      <t xml:space="preserve">啡毛锁扣怪-Hedge Grog - Brown 
</t>
    </r>
    <r>
      <rPr>
        <b/>
        <sz val="10"/>
        <color rgb="FFFF0000"/>
        <rFont val="宋体"/>
        <charset val="0"/>
      </rPr>
      <t>15706A</t>
    </r>
  </si>
  <si>
    <r>
      <rPr>
        <b/>
        <sz val="10"/>
        <rFont val="宋体"/>
        <charset val="0"/>
      </rPr>
      <t xml:space="preserve">啡色锁扣怪-Sir Splodge A Lot - Brown 
</t>
    </r>
    <r>
      <rPr>
        <b/>
        <sz val="10"/>
        <color rgb="FFFF0000"/>
        <rFont val="宋体"/>
        <charset val="0"/>
      </rPr>
      <t>15706B</t>
    </r>
  </si>
  <si>
    <r>
      <rPr>
        <b/>
        <sz val="10"/>
        <rFont val="宋体"/>
        <charset val="0"/>
      </rPr>
      <t xml:space="preserve">蓝色鱼锁扣怪-Cod Father - Blue 
</t>
    </r>
    <r>
      <rPr>
        <b/>
        <sz val="10"/>
        <color rgb="FFFF0000"/>
        <rFont val="宋体"/>
        <charset val="0"/>
      </rPr>
      <t>15706D</t>
    </r>
  </si>
  <si>
    <r>
      <rPr>
        <b/>
        <sz val="10"/>
        <rFont val="宋体"/>
        <charset val="0"/>
      </rPr>
      <t xml:space="preserve">粉紫长耳锁扣怪-Lord Long Ears - Pink 
</t>
    </r>
    <r>
      <rPr>
        <b/>
        <sz val="10"/>
        <color rgb="FFFF0000"/>
        <rFont val="宋体"/>
        <charset val="0"/>
      </rPr>
      <t>15706E</t>
    </r>
  </si>
  <si>
    <r>
      <rPr>
        <b/>
        <sz val="10"/>
        <rFont val="宋体"/>
        <charset val="0"/>
      </rPr>
      <t xml:space="preserve">黑色红心锁扣怪-Lord Long Ears - Black 
</t>
    </r>
    <r>
      <rPr>
        <b/>
        <sz val="10"/>
        <color rgb="FFFF0000"/>
        <rFont val="宋体"/>
        <charset val="0"/>
      </rPr>
      <t>15706G</t>
    </r>
  </si>
  <si>
    <r>
      <rPr>
        <b/>
        <sz val="10"/>
        <rFont val="宋体"/>
        <charset val="0"/>
      </rPr>
      <t xml:space="preserve">杏褐色拼接锁扣怪-Scaresome Square Bear - Brown 
</t>
    </r>
    <r>
      <rPr>
        <b/>
        <sz val="10"/>
        <color rgb="FFFF0000"/>
        <rFont val="宋体"/>
        <charset val="0"/>
      </rPr>
      <t>15706H</t>
    </r>
  </si>
  <si>
    <r>
      <rPr>
        <b/>
        <sz val="10"/>
        <rFont val="宋体"/>
        <charset val="0"/>
      </rPr>
      <t xml:space="preserve">杏色毛冷锁扣怪-Shameless Goof - Green 
</t>
    </r>
    <r>
      <rPr>
        <b/>
        <sz val="10"/>
        <color rgb="FFFF0000"/>
        <rFont val="宋体"/>
        <charset val="0"/>
      </rPr>
      <t>15706J</t>
    </r>
  </si>
  <si>
    <r>
      <rPr>
        <b/>
        <sz val="10"/>
        <rFont val="宋体"/>
        <charset val="0"/>
      </rPr>
      <t xml:space="preserve">蓝色拼接锁扣怪-Greedy Grinner - Teal 
</t>
    </r>
    <r>
      <rPr>
        <b/>
        <sz val="10"/>
        <color rgb="FFFF0000"/>
        <rFont val="宋体"/>
        <charset val="0"/>
      </rPr>
      <t>15706K</t>
    </r>
  </si>
  <si>
    <r>
      <rPr>
        <b/>
        <sz val="10"/>
        <rFont val="宋体"/>
        <charset val="0"/>
      </rPr>
      <t xml:space="preserve">黄色锁扣怪-Sir Nubbynuts - Orange 
</t>
    </r>
    <r>
      <rPr>
        <b/>
        <sz val="10"/>
        <color rgb="FFFF0000"/>
        <rFont val="宋体"/>
        <charset val="0"/>
      </rPr>
      <t>15706L</t>
    </r>
  </si>
  <si>
    <r>
      <rPr>
        <b/>
        <sz val="10"/>
        <rFont val="宋体"/>
        <charset val="0"/>
      </rPr>
      <t xml:space="preserve">玫红锁扣怪-Cardiac Creeper - Pink
</t>
    </r>
    <r>
      <rPr>
        <b/>
        <sz val="10"/>
        <color rgb="FFFF0000"/>
        <rFont val="宋体"/>
        <charset val="0"/>
      </rPr>
      <t xml:space="preserve"> 15706M</t>
    </r>
  </si>
  <si>
    <t>PO数量
(pcs)</t>
  </si>
  <si>
    <t>内箱装箱数量(pcs)</t>
  </si>
  <si>
    <t>外箱装箱数量(pcs)</t>
  </si>
  <si>
    <r>
      <rPr>
        <b/>
        <sz val="10"/>
        <color rgb="FF2727F0"/>
        <rFont val="宋体"/>
        <charset val="0"/>
      </rPr>
      <t>蓝色表示已寄</t>
    </r>
    <r>
      <rPr>
        <b/>
        <sz val="10"/>
        <color rgb="FFF9680D"/>
        <rFont val="宋体"/>
        <charset val="0"/>
      </rPr>
      <t xml:space="preserve">
黄色表示已出未寄</t>
    </r>
  </si>
  <si>
    <t>ZURU 跟单</t>
  </si>
  <si>
    <t>单价USD</t>
  </si>
  <si>
    <t>金额USD</t>
  </si>
  <si>
    <t>款数</t>
  </si>
  <si>
    <t>MA吊牌</t>
  </si>
  <si>
    <t>客版吊牌</t>
  </si>
  <si>
    <t>盲盒</t>
  </si>
  <si>
    <t>MA版本
UQ2</t>
  </si>
  <si>
    <t>MA版本
UQ1</t>
  </si>
  <si>
    <t>A</t>
  </si>
  <si>
    <t>D</t>
  </si>
  <si>
    <t>H</t>
  </si>
  <si>
    <t>J</t>
  </si>
  <si>
    <t>K</t>
  </si>
  <si>
    <t>L</t>
  </si>
  <si>
    <t>M</t>
  </si>
  <si>
    <t>15706UQ2-S001</t>
  </si>
  <si>
    <t>钥匙扣系列96PCS/4PDQ/CTN</t>
  </si>
  <si>
    <t>ZMPO250211</t>
  </si>
  <si>
    <t>15706UQ2-S002</t>
  </si>
  <si>
    <t>钥匙扣系列24PCS/PDQ/CTN</t>
  </si>
  <si>
    <t>Remark:大货最新版本/款号平均/大货标准箱装箱/箱唛参照邮件附件;备注：收到样品订单后尽快安排 ，注意样板品质质量要求要高于大货品质要求 ，送货时必须要附带送货单(没有送货单和QC检验合格报告的仓库一律拒绝收货)，请知悉，谢谢！</t>
  </si>
  <si>
    <t>Multihexa Sdn Bhd</t>
  </si>
  <si>
    <t>4500158287-20</t>
  </si>
  <si>
    <t>3/22出</t>
  </si>
  <si>
    <t>日期码格式：ZURU INC(BVI) 标准格式 日期：按实际生产日期 
Packaging Info: 1.此单走20GP，因系统未维护暂时开15706UQ2的装运类型为40GP，后续会更改过来
 2.MA UPC包装（优先1L)+1张进口商贴纸
 15706UQ2除了进口商贴纸，还需要1张mother upc贴纸覆盖baby upc(mother upc条码是193052074874）
 贴纸AW、位置图待提供
Remark: 
 15706UQ2-10 Assortment=1:1:1:1:1:1:1:1:1:1</t>
  </si>
  <si>
    <t>94658-3.28</t>
  </si>
  <si>
    <t>THE ENTERTAINER</t>
  </si>
  <si>
    <t>FB12925</t>
  </si>
  <si>
    <t>4500161050-20</t>
  </si>
  <si>
    <t>4/1出货</t>
  </si>
  <si>
    <t>已提供</t>
  </si>
  <si>
    <t>消耗手工单FB12925</t>
  </si>
  <si>
    <t>日期码格式：ZURU INC(BVI) 标准格式 日期：按实际生产日期
Packaging Info: 
15706UQ2-S001: MA BABY UPC
条码请核对
15706UQ2-S001
15706A 193052074201
15706B 193052074218
15706D 193052074225
15706E 193052074232
15706G 193052074249
15706H 193052074256
15706J 193052074263
15706K 193052074270
15706L 193052074287
15706M 193052074294"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包装基础上额外添加一张英文+阿拉伯文电池说明书。
* 大货样： 请在3/20 前寄出每款1整套大货样到罗湖办公室7B Sandy Shao 收。</t>
  </si>
  <si>
    <t>Sandy Shao</t>
  </si>
  <si>
    <t>94878-4.29</t>
  </si>
  <si>
    <t xml:space="preserve">4500158700-20 </t>
  </si>
  <si>
    <t>日期码格式：ZURU INC(BVI) 标准格式 日期：按实际生产日期
Packaging Info: MA UPC包装(优先1L)+1张mother upc条码贴纸覆盖baby upc
 mother upc条码贴纸待提供
 1.有第三方实验室抽板，抽中了15704K-Reek-O - orange，请准备8PCS样品，4PCS会给工厂留样，4PCS会被实验室的人打包封箱，到时候你们寄给深圳ZURU就行，我
 们寄给实验室
2.有第三方验货将于CRD前一周提供验货员信息，请按订单CRD准时完货。
 15706UQ2- mother UPC:193052074874
Remark: 
 15706UQ2-10 Assortment=1:1:1:1:1:1:1:1:1:1</t>
  </si>
  <si>
    <t>KROGER (KRG LLC)</t>
  </si>
  <si>
    <t>PO#500-17499</t>
  </si>
  <si>
    <t>4500159671-10</t>
  </si>
  <si>
    <t>15706SK-S002</t>
  </si>
  <si>
    <t>钥匙扣系列54/展示架 带底座 带挂钩</t>
  </si>
  <si>
    <t>4/14交仓</t>
  </si>
  <si>
    <t>日期码格式：ZURU INC(BVI) 标准格式 日期：按实际生产日期 
Packaging Info: 1. 包装方式：MA UPC优先1L最新版本+展示架（展示架带底座且带挂钩，挂钩数量同标版），出口美国;
 外箱四面需粘贴一张禁运贴纸。
 UPC为Baby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White 193052074263
 15706K Greedy Grinner - Teal 193052074270
 15706L Sir Nubbynuts - Orange 193052074287
 15706M Cardiac Creeper - Pink 193052074294
Remark: 2、无第三方测试与验货要求
 3、纸箱4面印ZURU LOGO + 箱唛
 4、日期码请按ZURU标准版执行即可
 5、ZURU QC验货
 6、Ratio: 10 Assortment=1:1:1:1:1:1:1:1:1:1</t>
  </si>
  <si>
    <t>ZB00129-4.14</t>
  </si>
  <si>
    <t>PO#600-55786</t>
  </si>
  <si>
    <t>4500159671-20</t>
  </si>
  <si>
    <t>ZB00144-4.16</t>
  </si>
  <si>
    <t>PO#800-10088</t>
  </si>
  <si>
    <t>4500159671-30</t>
  </si>
  <si>
    <t>PO#910-99913</t>
  </si>
  <si>
    <t>4500159671-40</t>
  </si>
  <si>
    <t>ZB00156-4.22</t>
  </si>
  <si>
    <t>PO#994-98549</t>
  </si>
  <si>
    <t>4500159671-50</t>
  </si>
  <si>
    <t>ZB00157-4.22</t>
  </si>
  <si>
    <t>OSIRIS INC</t>
  </si>
  <si>
    <t>40823</t>
  </si>
  <si>
    <t>4500158161-30</t>
  </si>
  <si>
    <t>钥匙扣系列24PCS/1PDQ/CTN</t>
  </si>
  <si>
    <t>日期码格式： 标准格式 日期：按实际生产日期
Packaging Info: 
15706UQ2 MA 多语 +Mother UPC贴纸， 193052074874
Remark: 出加拿大
每款外箱四面都要贴上street date label, 贴纸尺寸可以根据外箱大小自行调整
Zuru验货.日期跟踪码：产品外包装及产品本身都必须有日期跟踪码，ZURU标准格式日期码</t>
  </si>
  <si>
    <t>94806-4.22</t>
  </si>
  <si>
    <t>4500159232-280</t>
  </si>
  <si>
    <t>15706AUQ2-S001</t>
  </si>
  <si>
    <t>啡毛锁扣怪24PCS/PDQ,9
6PCS/4PDQ/CTN</t>
  </si>
  <si>
    <t>FB12938</t>
  </si>
  <si>
    <t>4500161983-40</t>
  </si>
  <si>
    <t>15706UQ2-S001-2</t>
  </si>
  <si>
    <t>消耗手工单FB12938</t>
  </si>
  <si>
    <t>日期码格式：ZURU INC(BVI) 标准格式 日期：按实际生产日期
Packaging Info:
15706UQ2-S001：最新MA 1L UPC配套包装，条码如下
15706A,,193052074201
15706B,,193052074218
15706D,,193052074225
15706E,,193052074232
15706G,,193052074249
15706H,,193052074256
15706J,,193052074263
15706K,,193052074270
15706L,,193052074287
15706M,,193052074294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*条码以订单显示为准 ，请安排生产前先核对 ，有问题请提出。
*订单对应客户3个PO号 ，备注有显示 ，注意分开做货/验货/装柜 ，混装有罚款。
*如果出运产品属于电子类产品需要在ZURU 包装基础上额外添加一张英文+阿拉伯文电池说明书。
* 大货样： 请在4/15 前寄出每款1整套大货样到罗湖办公室7B Sandy Shao 收。</t>
  </si>
  <si>
    <t>94944-5.8</t>
  </si>
  <si>
    <t>4500159232-290</t>
  </si>
  <si>
    <t>15706BUQ2-S001</t>
  </si>
  <si>
    <t>啡色锁扣怪24PCS/PDQ,9
6PCS/4PDQ/CTN</t>
  </si>
  <si>
    <t>4500159232-300</t>
  </si>
  <si>
    <t>15706DUQ2-S001</t>
  </si>
  <si>
    <t>蓝色鱼锁扣怪24PCS/PDQ,9
6PCS/4PDQ/CTN</t>
  </si>
  <si>
    <t>4500159232-310</t>
  </si>
  <si>
    <t>15706EUQ2-S001</t>
  </si>
  <si>
    <t>粉紫长耳锁扣怪24PCS/PDQ,9
6PCS/4PDQ/CTN</t>
  </si>
  <si>
    <t>4500159232-320</t>
  </si>
  <si>
    <t>15706GUQ2-S001</t>
  </si>
  <si>
    <t>黑色红心锁扣怪24PCS/PDQ,9
6PCS/4PDQ/CTN</t>
  </si>
  <si>
    <t>4500159232-330</t>
  </si>
  <si>
    <t>15706HUQ2-S001</t>
  </si>
  <si>
    <t>杏褐色拼接锁扣怪24PCS/PDQ,9
6PCS/4PDQ/CTN</t>
  </si>
  <si>
    <t>4500159232-340</t>
  </si>
  <si>
    <t>15706JUQ2-S001</t>
  </si>
  <si>
    <t>杏色毛冷锁扣怪24PCS/PDQ,9
6PCS/4PDQ/CTN</t>
  </si>
  <si>
    <t>4500159232-350</t>
  </si>
  <si>
    <t>15706KUQ2-S001</t>
  </si>
  <si>
    <t>蓝色拼接锁扣怪24PCS/PDQ,9
6PCS/4PDQ/CTN</t>
  </si>
  <si>
    <t>4500159232-360</t>
  </si>
  <si>
    <t>15706LUQ2-S001</t>
  </si>
  <si>
    <t>黄色锁扣怪24PCS/PDQ,9
6PCS/4PDQ/CTN</t>
  </si>
  <si>
    <t>4500159232-370</t>
  </si>
  <si>
    <t>15706MUQ2-S001</t>
  </si>
  <si>
    <t>玫红锁扣怪24PCS/PDQ,9
6PCS/4PDQ/CTN</t>
  </si>
  <si>
    <t>SHERWOOD MEDIA, S.L.</t>
  </si>
  <si>
    <t>西班牙</t>
  </si>
  <si>
    <t>4500160813-20</t>
  </si>
  <si>
    <t>日期码格式：ZURU INC(BVI) 标准格式 日期：按实际生产日期
Packaging Info:
2.15706UQ2：MA A5L PDQ+MA A5L吊牌+1张Mother EAN条码贴纸+1张进口商贴纸；
此单需要准备两套大货样，请注意备料；
Remark:</t>
  </si>
  <si>
    <t>Mary Zhong</t>
  </si>
  <si>
    <t>94867-4.29</t>
  </si>
  <si>
    <t>4500160738-70</t>
  </si>
  <si>
    <t>日期码格式：ZURU INC(BVI) 标准格式 日期：按实际生产日期
Packaging Info:
15706UQ2: 最新MA PDQ+ 最新MA 5L 吊牌+mother EAN条码贴纸（4894680039865）+客供价格吊牌
Remark: "1. 此单出德国，需要满足Zuru Standard欧洲标准测试要求；
2. 请准时出货，推期会有罚款；
3. 出口欧洲，微塑料需符合法规。
4. 配比：标准配比
5. 大货样品一套
6. 需提供验货图片给客人确认才可以安排出货
7. 所有包装警语部分需含德语警语"</t>
  </si>
  <si>
    <t>4500160667-30</t>
  </si>
  <si>
    <t>日期码格式：ZURU INC(BVI) 标准格式 日期：按实际生产日期
Packaging Info: 
15706UQ2：A 版 5L MA 彩盒+进口商贴纸；A 版 MA PDQ
Remark: 1、若产品有比例使用ZURU STD 比例
2、所有item 均用MA UPC 条码，若包装不是UPC 条码的请告知
"15706A Hedge Grog - Brown 193052074201
15706B Sir Splodge A Lot - Brown 193052074218
15706D Cod Father - Blue 193052074225
15706E Lord Long Ears - Pink 193052074232
15706G Lord Long Ears - Black 193052074249
15706H Scaresome Square Bear - Brown 193052074256
15706J Shameless Goof - White 193052074263
15706K Greedy Grinner - Teal 193052074270
15706L Sir Nubbynuts - Orange 193052074287
15706M Cardiac Creeper - Pink 193052074294"
3、此单出欧洲需满足EU测试标准要求
4、此单走LC 货期不可延
请多备料，此单需要安排1套大货样寄深圳office</t>
  </si>
  <si>
    <t>4500162346-130</t>
  </si>
  <si>
    <t>15706UQ2-S002-MTS</t>
  </si>
  <si>
    <t>钥匙扣系列24pcs/PDQ/C
TN</t>
  </si>
  <si>
    <t>日期码格式：ZURU INC(BVI) 标准格式 日期：按实际生产日期
Packaging Info: 
15706UQ2: MA 5L A版PDQ + 5L警语吊牌 + 4L(DK+NO+SE+FI)警告语贴纸 + baby EAN条码贴纸
Remark: 1.北欧内销单，需要通过ZURU 验货结果后才能出货 (工厂需要主动提前同ZURU QC预约验货避免延期出货造成不必要麻烦)；
2. 产品如含有化学品，需要无硼无香，
3.包装不能含有PVC，使用PET
4. date code: 外箱日期码要晚于产品日期码
5.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6.若有特定款有特殊外箱条码要求时,需要明确列出产品款对应的具体外箱条码号码/条码类型 (若无,可以忽略此需求)
7.所有出口欧洲的产品, 法规规定禁止在包装和共公众用的印刷品中使用矿物油中含有的物质, 包装印刷油墨中含有的MOAH/MOSH的质量浓度不能超过1%, 否则出货
到法国被抽检出现问题, 供应商需要对此负责;
8.带电池出货的产品所用到的电池需要符合欧洲电池新规(EU) 2023-1542。
9.ratio 同MA</t>
  </si>
  <si>
    <t>DM LLC</t>
  </si>
  <si>
    <t>order 3994</t>
  </si>
  <si>
    <t>4500155865-270</t>
  </si>
  <si>
    <t>暂停生产</t>
  </si>
  <si>
    <t>日期码格式：外包装/外箱不要打ZURU标准日期码 日期：
Packaging Info: 注意:外包装(指:收缩膜/彩卡/铝箔袋/挂卡/PDQ)/外箱不要打ZURU标准日期码!胶件可以打日期码。
 15706UQ2 ： MA 彩卡/彩盒 + 进口商贴纸+ EAN条码贴纸，MA PDQ。
Remark: 标准配比
 请按期完货， 会有罚金。
 出港口Bekasovo 2</t>
  </si>
  <si>
    <t>4500159854-20</t>
  </si>
  <si>
    <t>15706UQ2-S001-1</t>
  </si>
  <si>
    <t>1个胶袋</t>
  </si>
  <si>
    <t>日期码格式：ZURU INC(BVI) 标准格式 日期：按实际生产日期
Packaging Info: 
15706UQ2：MA 吊牌+1个胶袋+1张警语贴纸（贴胶袋背面）, MA PDQ
所有贴纸不得遮挡生产日期码和英语警语
Remark: 此单出TW
15706UQ2/15773： 10 Assortment=1:1:1:1:1:1:1:1:1:1</t>
  </si>
  <si>
    <t>4500159854-30</t>
  </si>
  <si>
    <t>15773-S001-PKGC</t>
  </si>
  <si>
    <t>客版吊牌（barcode:193052091673）+1个头卡透明塑料袋</t>
  </si>
  <si>
    <t>日期码格式：ZURU INC(BVI) 标准格式 日期：按实际生产日期
Packaging Info: 
15773：客版吊牌（barcode:193052091673）+1个头卡透明塑料袋+1张警语贴纸（贴胶袋背面）
（15773的公仔款式和15706一样，出货配比也一样）
15773入挂卡胶袋时需留意，吊牌请别到公仔背面，不要遮挡公仔正面）
所有贴纸不得遮挡生产日期码和英语警语
Remark: 此单出TW</t>
  </si>
  <si>
    <t>4500160468-10</t>
  </si>
  <si>
    <t>15706AUQ1-S001</t>
  </si>
  <si>
    <t>啡毛锁扣怪12PCS/1PDQ/INNER，48pcs/4INNER/CTN</t>
  </si>
  <si>
    <t>客版PDQ（和4500163573共用）</t>
  </si>
  <si>
    <t>日期码格式：ZURU INC(BVI) 标准格式 日期：按实际生产日期
Packaging Info: 15706所有款都是MA吊牌+1张韩语警语贴，MA织标，客版PDQ；
Remark: 出韩国， 箱唛按客户的文档安排印刷;
大货品质需严格跟到3/10寄出的测试版；
需安排1%的包材（包含彩盒、吊卡、贴纸、透明圆贴等）与大货一并发出
产品上的日期码请严格按生产日期， 不可出库存。</t>
  </si>
  <si>
    <t>4500160468-20</t>
  </si>
  <si>
    <t>15706BUQ1-S001</t>
  </si>
  <si>
    <t>啡色锁扣怪12PCS/1PDQ/INNER，48pcs/4INNER/CTN</t>
  </si>
  <si>
    <t>4500160468-30</t>
  </si>
  <si>
    <t>15706EUQ1-S001</t>
  </si>
  <si>
    <t>粉紫长耳锁扣怪12PCS/1PDQ/INNER，48pcs/4INNER/CTN</t>
  </si>
  <si>
    <t>4500160468-40</t>
  </si>
  <si>
    <t>15706GUQ1-S001</t>
  </si>
  <si>
    <t>黑色红心锁扣怪12PCS/1PDQ/INNER，48pcs/4INNER/CTN</t>
  </si>
  <si>
    <t>4500160468-50</t>
  </si>
  <si>
    <t>15706HUQ1-S001</t>
  </si>
  <si>
    <t>杏褐色拼接锁扣怪12PCS/1PDQ/INNER，48pcs/4INNER/CTN</t>
  </si>
  <si>
    <t>4500160468-60</t>
  </si>
  <si>
    <t>15706KUQ1-S001</t>
  </si>
  <si>
    <t>蓝色拼接锁扣怪12PCS/1PDQ/INNER，48pcs/4INNER/CTN</t>
  </si>
  <si>
    <t>WM PO: 091055
4945，安排第
三方抽板测试</t>
  </si>
  <si>
    <t>4500163573-20</t>
  </si>
  <si>
    <t>15706SLB-S001</t>
  </si>
  <si>
    <t>15706SLB-S001
15706UQ1-S001</t>
  </si>
  <si>
    <t>钥匙扣系列
12PCS/PDQ/C
TN,2640PCS/SHLP SHEET</t>
  </si>
  <si>
    <t>5/9抽板
BV 5/16</t>
  </si>
  <si>
    <t>RFID贴纸</t>
  </si>
  <si>
    <t>客版1L A版PDQ，</t>
  </si>
  <si>
    <t>日期码格式：ZURU DGYYYYMMDD CHINA（日期避开周末和法定节假日即可） 日期：按实际生产日期
Packaging Info: 15706
1.包装信息：MA 5L A版 UPC版吊牌，MA 2L A版车缝布标，客版1L A版PDQ，客供RFID吊牌（吊牌位置严格按照我们签板的位置图，不可擅自调整位置，吊牌不能有
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5.此单以打卡板出货（22*10=220 cartons/2640 pcs/Slip Sheet）。
6.此单需要ZURUR跟单签板，第三方抽板测试以及第三方验货，请自行多备物料。
7.其它信息：同标板10 Assortment=1:1:1:1:1:1:1:1:1:1。</t>
  </si>
  <si>
    <t>AMIC TRADING (PTY) LTD</t>
  </si>
  <si>
    <t>6006-006892</t>
  </si>
  <si>
    <t>4500163427-10</t>
  </si>
  <si>
    <t>日期码格式：ZURU INC(BVI) 标准格式 日期：按实际生产日期
Packaging Info: 15706UQ2：MA PKG+1张进口商贴纸 （贴吊牌上）
Remark: 15706UQ2:10 Assortment=1:1:1:1:1:1:1:1:1:1</t>
  </si>
  <si>
    <t>T. PLANET SHOPS SL</t>
  </si>
  <si>
    <t>4500162134-70</t>
  </si>
  <si>
    <t>日期码格式：20250202 日期：
Packaging Info: 
15706UQ2：MA 最新PDQ+MA 最新5L彩盒+进口商贴纸+EAN条码贴纸+MA布标
Remark: 1, 此货出西班牙，需满足EU测试标准要求&lt;(&gt;&amp;&lt;)&gt; 微塑料需符合法规。另外请确保所有包装都有西班牙环保标。
2，出货前两周需寄2-3套大货样品，请多备料
3, 此客人推期有罚款，请按时完货
4, 出货前要验货图片给客人确认OK后才出货
6. 其他款，若产品有比例使用ZURU STD 比例
8. 客户指定日期码码20250202，包装/产品/外箱需保持一致</t>
  </si>
  <si>
    <t>4500162877-50</t>
  </si>
  <si>
    <t>日期码格式：ZURU INC(BVI) 标准格式 日期：按实际生产日期
Packaging Info:
15706UQ2:MA 5L 包装+进口商贴纸+客户条码贴纸+箱唛
Remark: 外箱胶带要用CANDIDE格式</t>
  </si>
  <si>
    <t>ZURU France</t>
  </si>
  <si>
    <t>5200006538</t>
  </si>
  <si>
    <t>4500162268-30</t>
  </si>
  <si>
    <t>日期码格式：ZURU INC(BVI) 标准格式 日期：按实际生产日期
Packaging Info:
3.15706UQ2: 最新MA 5L吊牌+MA布标+最新MA 5L PDQ + 一张mother EAN贴纸+多语警语折叠贴纸（含包装缺失的法/意/西环保标）
Remark: 1. 法国国家内销单，需要通过ZURU 验货结果后才能出货 (工厂需要主动提前同ZURU QC预约验货避免延期出货造成不必要麻烦)；
2. 本订单所有 具有 baby items / assorted items 的款式，零售包装上都要用 母 EAN;
3. 若有特定款有特殊外箱条码要求时,需要明确列出产品款对应的具体外箱条码号码/条码类型 (若无,可以忽略此需求)
4. 所有出口欧洲的产品, 法规规定禁止在包装和共公众用的印刷品中使用矿物油中含有的物质, 包装印刷油墨中含有的MOAH/MOSH的质量浓度不能超过1%, 否则出
货到法国被抽检出现问题, 供应商需要对此负责;
5. Date code: 外箱/产品/包装 保持一致，完货后提供date code 信息以便我们保存记录做批次管理;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</si>
  <si>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WO PO:
0910554944</t>
  </si>
  <si>
    <t>4500163573-10</t>
  </si>
  <si>
    <t>BV 5/19</t>
  </si>
  <si>
    <t>ZB00391-6.3</t>
  </si>
  <si>
    <t>WM PO:
0910554942</t>
  </si>
  <si>
    <t>4500163573-30</t>
  </si>
  <si>
    <t>ZB00311-5.23</t>
  </si>
  <si>
    <t>WM PO:
0910554947</t>
  </si>
  <si>
    <t>4500163573-40</t>
  </si>
  <si>
    <t>ZB00402-6.3</t>
  </si>
  <si>
    <t>WM PO:
0910554943</t>
  </si>
  <si>
    <t>4500163573-50</t>
  </si>
  <si>
    <t>ZB00310-5.23</t>
  </si>
  <si>
    <t>WM PO:
0910554941</t>
  </si>
  <si>
    <t>4500163573-60</t>
  </si>
  <si>
    <t>WM PO:
0910554946</t>
  </si>
  <si>
    <t>4500163573-70</t>
  </si>
  <si>
    <t>Fun Time Enterprises Incorporated</t>
  </si>
  <si>
    <t>ZUR-F250227-01</t>
  </si>
  <si>
    <t>4500162253-10</t>
  </si>
  <si>
    <t>日期码格式：ZURU INC(BVI) 标准格式 日期：按实际生产日期
Packaging Info: 15706UQ2: MA 吊牌，MA 5L PKQ
15706UQ2: 10 Assortment=1:1:1:1:1:1:1:1:1:1 , 每款公仔2400pcs
Remark: 15706A:193052074201
15706B:193052074218
15706D:193052074225
15706E:193052074232
15706G:193052074249
15706H:193052074256
15706J:193052074263
15706K:193052074270
15706L:193052074287
15706M:193052074294</t>
  </si>
  <si>
    <t>Big Ideas Marketing</t>
  </si>
  <si>
    <t>客户PO:
41425Ultimate
Consignee:
Big Ideas
Marketing</t>
  </si>
  <si>
    <t>4500164382-10</t>
  </si>
  <si>
    <t>15706UQ2-S003</t>
  </si>
  <si>
    <t>钥匙扣系列48PCS/2PDQ/CTN</t>
  </si>
  <si>
    <t>日期码格式：ZURU INC(BVI) 标准格式 日期：按实际生产日期
Packaging Info: 1、包装方式：MA UPC优先1L+标版PDQ，出口美国
10个baby assorts用同一个mother UPC去扫描（不用10个assorts单独不同的UPC条码）
mother UPC:193052074874的artwork 以及覆盖原有包装条码的位置图请见邮件
ratio: 10 Assortment=1:1:1:1:1:1:1:1:1:1
Remark: 2、无第三方测试与验货要求。
3、纸箱4面印ZURU LOGO + 箱唛 任何外箱最长的边不得大于48"
4、日期码请按ZURU标准版执行即可。
5、ZURU QC验货。</t>
  </si>
  <si>
    <t>ZB00323-5.24</t>
  </si>
  <si>
    <t>4500163306-30</t>
  </si>
  <si>
    <t>一张mother EAN贴纸+多语警语折叠贴纸（含包装缺失的法/意/西环保标）（所有贴纸翻4500162268）</t>
  </si>
  <si>
    <t>日期码格式：ZURU INC(BVI) 标准格式 日期：按实际生产日期
Packaging Info:
15706UQ2: 最新MA 5L吊牌+MA布标+最新MA 5L PDQ + 一张mother EAN贴纸+多语警语折叠贴纸（含包装缺失的法/意/西环保标）（所有贴纸翻4500162268）
Remark: 1. 法国国家内销单，需要通过ZURU 验货结果后才能出货 (工厂需要主动提前同ZURU QC预约验货避免延期出货造成不必要麻烦)；
2. 本订单所有 具有 baby items / assorted items 的款式，零售包装上都要用 母 EAN;
3. 若有特定款有特殊外箱条码要求时,需要明确列出产品款对应的具体外箱条码号码/条码类型 (若无,可以忽略此需求)
4. 所有出口欧洲的产品, 法规规定禁止在包装和共公众用的印刷品中使用矿物油中含有的物质, 包装印刷油墨中含有的MOAH/MOSH的质量浓度不能超过1%, 否则出
货到法国被抽检出现问题, 供应商需要对此负责;
5. Date code: 外箱/产品/包装 保持一致，完货后提供date code 信息以便我们保存记录做批次管理;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</si>
  <si>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4500164690-30</t>
  </si>
  <si>
    <t>6/10出货</t>
  </si>
  <si>
    <t>日期码格式：ZURU INC(BVI) 标准格式 日期：按实际生产日期
Packaging Info:
15706UQ2: MA A版5L 展示盒+进口商贴纸, MA布标; MA A版5L PDQ
Remark: 1、若产品有比例使用ZURU STD 比例
2、所有item 均用MA UPC 条码，若包装不是UPC 条码的请告知
3、此单出欧洲需满足EU测试标准</t>
  </si>
  <si>
    <t>4500161168-30</t>
  </si>
  <si>
    <t>日期码格式：ZURU INC(BVI) 标准格式 日期：按实际生产日期
Packaging Info:
"15706UQ2: MA UPC吊牌5L-A版本(+EAN贴纸)+ MA通用布标 +MA PDQ5L-A版本+PDQ GTIN 贴纸
EAN:4894680039865"
Remark: "1. 此单出德国，需准时出货。无须客户第三方验货但是需要在6-2 提供验货图片(含不良图）。待客人放货后才能安排走货。
2. 外箱正唛需要贴产品图片贴纸，（外箱印4面-2*正唛+2*侧唛）
3. 外箱正唛需要印GTIN, 请保证GTIN条码能扫描。
4. 需要在货期前一个月安排2套样品给客户评估（非测试，包装无要求）"</t>
  </si>
  <si>
    <t>FB12937</t>
  </si>
  <si>
    <t>4500161772-60</t>
  </si>
  <si>
    <t>日期码格式：ZURU INC(BVI) 标准格式 日期：按实际生产日期
Packaging Info: 15706UQ2-S001 MA UPC
请核对订单条码：
15706UQ2-S001
15706A 193052074201
15706B 193052074218
15706D 193052074225
15706E 193052074232
15706G 193052074249
15706H 193052074256
15706J 193052074263
15706K 193052074270
15706L 193052074287
15706M 193052074294"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包装基础上额外添加一张英文+阿拉伯文电池说明书。
*订单对应客户4个PO号 ，备注有显示 ，注意分开做货/验货/装柜 ，混装有罚款。
* 大货样： 请在5/10 前寄出每款1整套大货样到罗湖办公室7B Sandy Shao 收。</t>
  </si>
  <si>
    <t>FB12939</t>
  </si>
  <si>
    <t>4500161772-100</t>
  </si>
  <si>
    <t>FB12927</t>
  </si>
  <si>
    <t>4500162008-20</t>
  </si>
  <si>
    <t>消耗手工单FB12927/FB12929</t>
  </si>
  <si>
    <t>日期码格式：ZURU INC(BVI) 标准格式 日期：按实际生产日期
Packaging Info: 
 15706UQ2:最新MA 1L UPC配套包装，条码如下：
 15706A 193052074201
 15706B 193052074218
 15706D 193052074225
 15706E 193052074232
 15706G 193052074249
 15706H 193052074256
 15706J 193052074263
 15706K 193052074270
 15706L 193052074287
 15706M 193052074294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*条码以订单显示为准 ，请安排生产前先核对 ，有问题请提出。
 *所有产品按符合欧洲标准走货，需要是不含微塑料版本 。
 *订单对应客户3个PO号 ，备注有显示 ，注意分开做货/验货/装柜 ，混装有罚款。
 *如果出运产品属于电子类产品需要在ZURU 包装基础上额外添加一张英文+阿拉伯文电池说明书。
 *大货样： 每款1套大货样，请在5/15之前寄到罗湖办公室Sandy Shao 收</t>
  </si>
  <si>
    <t>4500164938-40</t>
  </si>
  <si>
    <t>1个胶袋（翻单4500159854）</t>
  </si>
  <si>
    <t>日期码格式：ZURU INC(BVI) 标准格式 日期：按实际生产日期
Packaging Info:
15706UQ2：MA 布标+MA 吊牌+1个胶袋（翻单4500159854）+1张警语贴纸（贴胶袋背面）, MA PDQ
（15706公仔入胶袋时需留意，吊牌需别在公仔背后，不能让吊牌遮挡公仔正面）
Remark: 此单出TW
15706UQ2：10 Assortment=1:1:1:1:1:1:1:1:1:1</t>
  </si>
  <si>
    <t>4500164759-110</t>
  </si>
  <si>
    <t>15706UQ2-S004</t>
  </si>
  <si>
    <t>钥匙扣系列
24PCS/PDQ/I
NNER,96PCS/4INNER/CTN</t>
  </si>
  <si>
    <t>日期码格式：ZURU INC(BVI) 标准格式 日期：按实际生产日期
Packaging Info:
11. 15706UQ2-S004: MA 最新UPC包装, 配比跟MA, Baby UPC如下，请先检查条码是否正确再安排做货，如有问题请告知
15706A:193052074201;15706B:193052074218;15706D:193052074225
15706E:193052074232;15706G:193052074249;15706H:193052074256
15706J:193052074263;15706K:193052074270;15706L:193052074287
15706M:193052074294
Remark: 1.产品及包装需要印UKCA图标，包装需要有ZURU UK LTD/ZURU France地址信息，QC同事请核查，如有问题与跟单确认。
2. 需要符合欧洲标准不能含有闪粉和微塑料，否则不合法规会有客诉产生</t>
  </si>
  <si>
    <t>DISTRIBUIDORA JUGUETRON S.A. DE C.V</t>
  </si>
  <si>
    <t>50212500921</t>
  </si>
  <si>
    <t>4500164861-120</t>
  </si>
  <si>
    <t>日期码格式：ZURU INC(BVI) 标准格式 日期：按实际生产日期
Packaging Info:
15706UQ2:MA 5L UPC包装+mother UPC贴纸+进口商贴纸+外箱贴纸+箱唛
Remark: 此单有第三方监柜，需要每款多备1套完整物料</t>
  </si>
  <si>
    <t>4500162852-60</t>
  </si>
  <si>
    <t>日期码格式：ZURU INC(BVI) 标准格式 日期：按实际生产日期
Packaging Info:
15706UQ2:MA UPC挂卡；MA PDQ+进口商贴纸
Remark: 标准配比
出两个国家 ；</t>
  </si>
  <si>
    <t xml:space="preserve"> 
10001297055-3891</t>
  </si>
  <si>
    <t>4500165229-10</t>
  </si>
  <si>
    <t>钥匙扣系列24PCS/4PDQ/CTN</t>
  </si>
  <si>
    <t>日期码格式：ZURU INC(BVI) 标准格式 日期：按实际生产日期
Packaging Info: 产品包装MA 3L 吊牌，MA 5L PDQ；
Remark: 1. 15706UQ2-S002-FUGGLER-KEY RINGS 5"-SERIES 5-PLUSH-HANG TAG-3FACING24PCS/PDQ/CTN
2. 产品包装MA 3L 吊牌，MA 5L PDQ；
3. Ratio: 10 Assortment:1:1:1:1:1:1:1:1:1:1 ;
4. 每个assortment彩盒UPC 按如下显示：
15706A-Hedge Grog - Brown-193052074201
15706B-Sir Splodge A Lot - Brown-193052074218
15706D-Cod Father - Blue-193052074225
15706E-Lord Long Ears - Pink-193052074232
15706G-Lord Long Ears - Black-193052074249
15706H-Scaresome Square Bear - Brown-193052074256
15706J- Mr. Needles - White -193052074263
15706K-Greedy Grinner - Teal-193052074270
15706L-Sir Nobbynuts - Yellow -193052074287
15706M-Captain Cardiac - Pink -193052074294
5. 外箱正唛箱唛左上方位置粘贴条码箱贴纸，每箱贴一张由ZURU 订购，来料显示DPCI:086-02-0725,UPC# 10193052074871;
6.外箱正唛箱唛内容右侧需贴一张Event label，内容显示:Halloween 2025 Rear Seasonal-Chain 9/7/2025，工厂自行订购;
7. 产品和包装上均要印刷tracking code信息，格式为ZURU常规格式;
8. 出货方式：货代自提</t>
  </si>
  <si>
    <t>ZB00457-6.12</t>
  </si>
  <si>
    <t>4500165274-30</t>
  </si>
  <si>
    <t>日期码格式：ZURU INC(BVI) 标准格式 日期：按实际生产日期
Packaging Info:
15706UQ2: 最新MA 5L吊牌+MA布标+最新MA 5L PDQ + 一张mother EAN贴纸+多语警语折叠贴纸（含包装缺失的法/意/西环保标）（所有贴纸翻4500162268）
Remark: 1. 法国国家内销单，需要通过ZURU 验货结果后才能出货 (工厂需要主动提前同ZURU QC预约验货避免延期出货造成不必要麻烦)；
2. 本订单所有 具有 baby items / assorted items 的款式，零售包装上都要用 母 EAN; 所有订单出口西班牙都需要有法国环保标。
3. 若有特定款有特殊外箱条码要求时,需要明确列出产品款对应的具体外箱条码号码/条码类型 (若无,可以忽略此需求)
4. 所有出口欧洲的产品, 法规规定禁止在包装和共公众用的印刷品中使用矿物油中含有的物质, 包装印刷油墨中含有的MOAH/MOSH的质量浓度不能超过1%, 否则出
货到法国被抽检出现问题, 供应商需要对此负责;
5. Date code: 外箱/产品/包装 保持一致，完货后提供date code 信息以便我们保存记录做批次管理;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7， 带电池产品都需要包含多语WEEE黑白说明书。
8，MTS所有订单，SMASHERS 或含Slime产品，所有化合物使用无硼版本出；如有香味产品，出无香版本; BOB系列要符合欧洲要求不含亚硝酸版本; XShot Hyper系列
，统一出EN71版本。</t>
  </si>
  <si>
    <t>日期码格式：ZURU INC(BVI) 标准格式 日期：按实际生产日期
Packaging Info: 
15706UQ2:A 版5L MA 包装+进口商贴纸；A 版 5L MA PDQ
Remark: "1、若产品有比例使用ZURU STD 比例
2、所有item 均用MA UPC 条码，若包装不是UPC 条码的请告知
3、此单出欧洲需满足EU测试标准要求"</t>
  </si>
  <si>
    <t>TIENDAS SORIANA, S.A. DE C.V.</t>
  </si>
  <si>
    <t>4500162848-40</t>
  </si>
  <si>
    <t>日期码格式：ZURU INC(BVI) 标准格式 日期：按实际生产日期
Packaging Info:
3. 15706UQ2：MA 多语UPC包装+Mother UPC条码贴纸+MA PDQ包装+1个小的红色logo贴纸+进口商贴纸+箱唛
Remark:
4. 15706UQ2：10 Assortment=1:1:1:1:1:1:1:1:1:1
7. 集装箱及装柜要求：集装箱不能有破洞；不能太脏
8.每个item需要放1整箱在每个集装箱门口
8.装柜的时候要前、中、后拍照
10.此单有监装要求，请每款多备1个监柜样板用于监柜</t>
  </si>
  <si>
    <t>4500160726-160</t>
  </si>
  <si>
    <t>日期码格式：ZURU INC(BVI) 标准格式 日期：按实际生产日期
Packaging Info: 1. 包材：ZURU 最新 MA 1L UPC 版本，出口美国;|
Remark: 2.日期跟踪码：产品包装及产品本身都必须有日期跟踪码，并且确保两者的日期跟踪码要一致；ZURU标准格式日期码(请自行调整具体年月日生产期，但不能为末).
3. 此单不同客户PO对应不同交期，PO详情看侧边remark ，交期请看PO上面的delivery date；
4. 外箱贴纸(请务必先发箱唛排版给跟单确认后再做印刷)
* 因15706UQ2有上架时间要求，需在外箱上加贴一张外箱贴纸提醒客户（贴纸资料跟单提供，工厂采购），贴
纸尺寸可以根据外箱尺寸适当做调整, 贴纸位于外箱侧面， 可以先按照最小的贴纸尺寸100*59mm做排版给跟单确认，排版上做虚线预留好贴纸的空间。
15706UQ2： NOT ALLOWED to be on shelf before July 1st 2025；
5. 出货配比：除了15727&lt;(&gt;&amp;&lt;)&gt;15731，其他均使用ZURU 标版配比；</t>
  </si>
  <si>
    <t>4500165640-20</t>
  </si>
  <si>
    <t>进口商贴纸和mother upc贴纸(mother upc条码是193052074874）图稿、位置图翻单4500158287</t>
  </si>
  <si>
    <t>日期码格式：ZURU INC(BVI) 标准格式 日期：按实际生产日期
Packaging Info: 1.
 fuggler item因为有baby upc，需要用mother upc条码盖住baby upc条码：
 15706UQ2-MA UPC包装（优先1L)+1张进口商贴纸+1张mother upc条码贴纸(进口商贴纸和mother upc条码无法做成一张贴纸，所以只能多加1张mother upc条码贴纸)
 。
 进口商贴纸和mother upc贴纸(mother upc条码是193052074874）图稿、位置图翻单4500158287
 3.因为此客人进口商贴纸是通用的，只可能因为item不同尺寸会有差别，如果发现尺寸一样就请统一订购节省成本。
Remark: 
 15706UQ2-10 Assortment=1:1:1:1:1:1:1:1:1:1</t>
  </si>
  <si>
    <t>PO#4151770</t>
  </si>
  <si>
    <t>4500153582-10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</si>
  <si>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日期码要求，同时产品或包装不得出现两种日期码。按照实际生产自行调整日期,但不能为周末,日期
 保持一致。
 3. 大货配比：
 # S001-FUGGLER-KEY RINGS 5"-SERIES 5-PLUSH-HANG TAG-24pcs/PDQ/CTN
 配比按ZURU MA ratio来。
 4. 客户不接受延期，请按期完货。</t>
  </si>
  <si>
    <t>ZB00108-4.8</t>
  </si>
  <si>
    <t>4556382</t>
  </si>
  <si>
    <t>4500158112-10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</si>
  <si>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日期码要求，同时产品或包装不得出现两种日期码。按照实际生产自行调整日期,但不能为周末,日
 期保持一致。
 3. 大货配比：
 # S002-FUGGLER-KEY RINGS 5"-SERIES 5-PLUSH-HANG TAG-24pcs/PDQ/CTN
 配比按ZURU MA ratio来。
 4. 客户不接受延期，请按期完货。</t>
  </si>
  <si>
    <t>PO#4217261</t>
  </si>
  <si>
    <t>4500153736-20</t>
  </si>
  <si>
    <t>暂无</t>
  </si>
  <si>
    <t>客户PO：21688
8477</t>
  </si>
  <si>
    <t>4500161803-30</t>
  </si>
  <si>
    <t>15706UQ1-S001</t>
  </si>
  <si>
    <t>钥匙扣系列
12PCS/PDQ
/CTN</t>
  </si>
  <si>
    <t>PDQ翻4500163573</t>
  </si>
  <si>
    <t>ZB00488-6.17</t>
  </si>
  <si>
    <t>4500161692-10</t>
  </si>
  <si>
    <t>ZB00489-6.17</t>
  </si>
  <si>
    <t xml:space="preserve"> RIALTO SPA</t>
  </si>
  <si>
    <t>4500163632-40</t>
  </si>
  <si>
    <t>日期码格式：ZURU INC(BVI) 标准格式 日期：按实际生产日期
Packaging Info: 
 15706UQ2: MA 5L-A版吊牌（1*EAN贴纸+1*意大利sorting logo含进口商地址）+MA PDQ
Remark: 1. 此单出意大利，需符合EU标准，不含微塑料，如果含slime等化学品，需要不含硼
 2. 需保证按期完货，延期罚款
 3.贴纸切勿盖住意大利警告语</t>
  </si>
  <si>
    <t xml:space="preserve"> Lena Li</t>
  </si>
  <si>
    <t>LLC SALUS</t>
  </si>
  <si>
    <t>4500164723-80</t>
  </si>
  <si>
    <t>日期码格式：ZURU INC(BVI) 标准格式 日期：按实际生产日期
Packaging Info: Fuggler : MA UPC 彩盒 + 进口商贴纸， MA PDQ ；
Remark: 标准配比</t>
  </si>
  <si>
    <t>4500165753-10</t>
  </si>
  <si>
    <t>4500165753-20</t>
  </si>
  <si>
    <t>4500165753-30</t>
  </si>
  <si>
    <t>4500165753-40</t>
  </si>
  <si>
    <t>4500165753-50</t>
  </si>
  <si>
    <t>4500165753-60</t>
  </si>
  <si>
    <t>4500165753-70</t>
  </si>
  <si>
    <t>4500165753-80</t>
  </si>
  <si>
    <t>4500165753-90</t>
  </si>
  <si>
    <t>4500165753-100</t>
  </si>
  <si>
    <t>4500166409-20</t>
  </si>
  <si>
    <t>日期码格式：ZURU INC(BVI) 标准格式 日期：按实际生产日期
Packaging Info:15706UQ2 ：MA 布标，MA 吊牌，MA PDQ</t>
  </si>
  <si>
    <t>10001297054-3890</t>
  </si>
  <si>
    <t>4500166918-10</t>
  </si>
  <si>
    <t>日期码格式：ZURU INC(BVI) 标准格式 日期：按实际生产日期
Packaging Info: 产品包装MA 3L 吊牌，MA 5L PDQ；
Remark: 1. 15706UQ2-S002-FUGGLER-KEY RINGS 5"-SERIES 5-PLUSH-HANG TAG-3FACING24PCS/PDQ/CTN
2. 产品包装MA 3L 吊牌，MA 5L PDQ；
3. Ratio: 10 Assortment:1:1:1:1:1:1:1:1:1:1 ;
4. 每个assortment彩盒UPC 按如下显示：
15706A-Hedge Grog - Brown-193052074201
15706B-Sir Splodge A Lot - Brown-193052074218
15706D-Cod Father - Blue-193052074225
15706E-Lord Long Ears - Pink-193052074232
15706G-Lord Long Ears - Black-193052074249
15706H-Scaresome Square Bear - Brown-193052074256
15706J- Mr. Needles - White -193052074263
15706K-Greedy Grinner - Teal-193052074270
15706L-Sir Nobbynuts - Yellow -193052074287
15706M-Captain Cardiac - Pink -193052074294
5. 外箱正唛箱唛左上方位置粘贴条码箱贴纸，每箱贴一张由ZURU 订购，来料显示DPCI:086-02-0725,UPC# 10193052074871;
6. 产品和包装上均要印刷tracking code信息，格式为ZURU常规格式;
7. 出货方式：货代自提</t>
  </si>
  <si>
    <t>ZB00603-6.30</t>
  </si>
  <si>
    <t>PO#0000384467
75</t>
  </si>
  <si>
    <t>4500164697-10</t>
  </si>
  <si>
    <t>6/17交仓</t>
  </si>
  <si>
    <t>日期码格式：ZURU INC(BVI) 标准格式 日期：按实际生产日期
Packaging Info: 1、包装方式：#15706SK: MA UPC优先1L最新版+展示架（展示架带底座且带挂钩，挂钩数量同标版无底座版本），出口美国
Remark: 2、无测试无验货要求
3、纸箱4面印ZURU LOGO + 箱唛
4、日期码请按ZURU标准版执行即可
5、ZURU OQC验货</t>
  </si>
  <si>
    <t>ZB00547-6.23</t>
  </si>
  <si>
    <t>4500166636-30</t>
  </si>
  <si>
    <t>1个胶袋（翻单4500159854）+1张警语贴纸（贴胶袋背面）</t>
  </si>
  <si>
    <t xml:space="preserve">日期码格式：ZURU INC(BVI) 标准格式 日期：按实际生产日期
Packaging Info:
 15706UQ2：MA 布标+MA 吊牌+1个胶袋（翻单4500159854）+1张警语贴纸（贴胶袋背面）, MA PDQ
 （15706公仔入胶袋时需留意，吊牌需别在公仔背后，不能让吊牌遮挡公仔正面）
Remark: 此单出台湾
 15706UQ2：10 Assortment=1:1:1:1:1:1:1:1:1:1
</t>
  </si>
  <si>
    <t xml:space="preserve"> OTTO SIMON B.V.</t>
  </si>
  <si>
    <t xml:space="preserve"> IO-2501159</t>
  </si>
  <si>
    <t>4500165821-30</t>
  </si>
  <si>
    <t>批次号IO-2501159</t>
  </si>
  <si>
    <t>日期码和批次号都要打上</t>
  </si>
  <si>
    <t>日期码格式：ZURU INC(BVI) 标准格式 日期：按实际生产日期
Packaging Info: 
15706UQ2: MA 5L 吊牌+1张客人款号带Mother EAN （4894680039865）条码+1张NL警语贴纸， MA 5L PDQ
Remark: 1.所有产品按符合欧洲标准走货，微塑料需合规。
2.所有包装材料都不允许PVC, 请用PET代替
3.样板需求： 每个item 需要寄出1 PC 大货样，请多备料
4.日期码和批次号都要打在产品和包装上，日期码按ZURU标准格式，批次号是 IO-2501159（客人PO#, 前面2个为英文大写字母IO)
5.所有出往欧洲市场订单的电子产品需增加一张WEEE声明说明书，区分带电池和不带电池版本, 如已做客版说明书可忽略此要求。
6. 客人款号
15706UQ2 581-5706</t>
  </si>
  <si>
    <t xml:space="preserve"> Amber Zhang</t>
  </si>
  <si>
    <t>10001297053-3891</t>
  </si>
  <si>
    <t>4500166919-10</t>
  </si>
  <si>
    <t>客户PO
217174370</t>
  </si>
  <si>
    <t>4500167076-30</t>
  </si>
  <si>
    <t>ZB00617-7.1</t>
  </si>
  <si>
    <t>客户PO
217174329</t>
  </si>
  <si>
    <t>4500167071-30</t>
  </si>
  <si>
    <t>ZB00567-6.25</t>
  </si>
  <si>
    <t>10001297052-3890</t>
  </si>
  <si>
    <t>4500167178-10</t>
  </si>
  <si>
    <t>ZB00632-7.3</t>
  </si>
  <si>
    <t xml:space="preserve"> G.N MOUSTAKAS SA</t>
  </si>
  <si>
    <t>希腊</t>
  </si>
  <si>
    <t>4500166058-40</t>
  </si>
  <si>
    <t>日期码格式：ZURU INC(BVI) 标准格式 日期：按实际生产日期
Packaging Info:
 4.15706: 最新MA 5L吊牌+最新MA PDQ+一张EAN条码贴纸+一张客人警语吊牌
Remark: 1. 此单出希腊，需要满足EU标准； 产品均符合EU微塑料法规要求：不能含有微塑料闪粉
 2. 本订单所有 具有 baby items / assorted items 的款式，零售包装上都要用 母 EAN;</t>
  </si>
  <si>
    <t xml:space="preserve"> Christine He</t>
  </si>
  <si>
    <t>95573-7.7</t>
  </si>
  <si>
    <t>4500165973-20</t>
  </si>
  <si>
    <t>日期码格式：ZURU INC(BVI) 标准格式 日期：按实际生产日期
Packaging Info:
 15706UQ2 MA 多语包装
Remark: 出加拿大
 每款产品都需要加进口商贴纸
Zuru验货.日期跟踪码：产品外包装及产品本身都必须有日期跟踪码，ZURU标准格式日期码</t>
  </si>
  <si>
    <t>4500166559-20</t>
  </si>
  <si>
    <t>日期码格式：ZURU INC(BVI) 标准格式 日期：按实际生产日期
Packaging Info: MA PKG
Remark:</t>
  </si>
  <si>
    <t>Distruibuciones Universales, SA - D</t>
  </si>
  <si>
    <t>洪都拉斯</t>
  </si>
  <si>
    <t>4500167533-150</t>
  </si>
  <si>
    <t>日期码格式：ZURU INC(BVI) 标准格式 日期：按实际生产日期
Packaging Info:
10. 15706UQ2: MA 多语UPC包装+Mother UPC贴纸+MA PDQ包装+箱唛
MOTHER UPC 条码：
15706：193052074874
Remark: 
14. 15706UQ2: 10 Assortment=1:1:1:1:1:1:1:1:1:1</t>
  </si>
  <si>
    <t>4500163691-250</t>
  </si>
  <si>
    <t>日期码格式：DG20250520 日期：
Packaging Info: 
15706UQ2:MA 5L 包装+进口商贴纸+mother UPC 贴纸+箱唛
Remark:</t>
  </si>
  <si>
    <t xml:space="preserve"> Van Cranenbroek ELC bv</t>
  </si>
  <si>
    <t xml:space="preserve"> IO-01000011314</t>
  </si>
  <si>
    <t>4500163986-80</t>
  </si>
  <si>
    <t>日期码格式：ZURU INC(BVI) 标准格式 日期：按实际生产日期
Packaging Info: 
15706UQ2：MA A版 5L吊牌+1张NL警语贴纸+1张EAN条码贴纸（4894680039865）， MA 最新版 PDQ
Remark: 1.出口欧洲，所有产品微塑料需符合法规
2. 标准产品，没有特殊配比要求
3. 所有出往欧洲市场订单的电子产品需增加一张WEEE声明说明书，区分带电池和不带电池版本, 如已做客版说明书可忽略此要求。</t>
  </si>
  <si>
    <t>95640-7.14</t>
  </si>
  <si>
    <t>5200006751</t>
  </si>
  <si>
    <t>4500167011-30</t>
  </si>
  <si>
    <t>95556-7.5</t>
  </si>
  <si>
    <t xml:space="preserve"> THE ENTERTAINER</t>
  </si>
  <si>
    <t>FB12936</t>
  </si>
  <si>
    <t>4500162082-130</t>
  </si>
  <si>
    <t>WEEE电池说明书</t>
  </si>
  <si>
    <t>日期码格式：ZURU INC(BVI) 标准格式 日期：按实际生产日期
Packaging Info: 
15706UQ2-S001：最新MA 5L UPC配套包装，标准配比，条码如下：
15706A,,193052074201
15706B,,193052074218
15706D,,193052074225
15706E,,193052074232
15706G,,193052074249
15706H,,193052074256
15706J,,193052074263
15706K,,193052074270
15706L,,193052074287
15706M,,193052074294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*条码以订单显示为准 ，请安排生产前先核对 ，有问题请提出。
*订单对应客户9个PO号 ，备注有显示 ，注意分开做货/验货/装柜 ，混装有罚款。
*如果出运产品属于电子类产品需要在ZURU 包装基础上额外添加一张ZURU 标准版本WEEE电子产品说明书。</t>
  </si>
  <si>
    <t xml:space="preserve"> Sandy Shao</t>
  </si>
  <si>
    <t>95586-7.8</t>
  </si>
  <si>
    <t>FB12943</t>
  </si>
  <si>
    <t>4500162082-180</t>
  </si>
  <si>
    <t>FB12945</t>
  </si>
  <si>
    <t>4500162082-260</t>
  </si>
  <si>
    <t>4500167794-40</t>
  </si>
  <si>
    <t>日期码格式：ZURU INC(BVI) 标准格式 日期：按实际生产日期
Packaging Info: 
15706UQ2-S001:MA A版 5L UPC包装+进口商贴纸；MA布标；MA A版5L PDQ
Remark: 备注： 1、若产品有比例使用ZURU STD 比例
2、所有item 均用MA UPC 条码，若包装不是UPC 条码的请告知
3、此单出欧洲需满足EU测试标准要求，另外不能出闪粉（若产品本身不含闪粉则忽略这句话）
15706UQ2: Ratio: 10 Assortment=1:1:1:1:1:1:1:1:1:1</t>
  </si>
  <si>
    <t>NASA Panama</t>
  </si>
  <si>
    <t>巴拿马</t>
  </si>
  <si>
    <t>4500168238-110</t>
  </si>
  <si>
    <t>日期码格式：ZURU INC(BVI) 标准格式 日期：按实际生产日期
Packaging Info:
15706UQ2:MA多语UPC+mother UPC贴纸+箱唛
Remark: 请确保包装上的条形码是UPC，如有不一致，请及时提出。谢谢！</t>
  </si>
  <si>
    <t>Aimee Huang</t>
  </si>
  <si>
    <t>95677-7.17</t>
  </si>
  <si>
    <t>217174382</t>
  </si>
  <si>
    <t>4500167648-30</t>
  </si>
  <si>
    <t>ZB00624-7.2</t>
  </si>
  <si>
    <t>4500168463-120</t>
  </si>
  <si>
    <t>日期码格式：ZURU INC(BVI) 标准格式 日期：按实际生产日期
Packaging Info: 
15706UQ2:MA多语UPC+mother UPC贴纸+箱唛
Remark: 请确保包装上的条形码是UPC，如有不一致，请及时提出。谢谢！</t>
  </si>
  <si>
    <t>95581-7.7</t>
  </si>
  <si>
    <t>4500168594-110</t>
  </si>
  <si>
    <t>95787-7.26</t>
  </si>
  <si>
    <t>BLAIN SUPPLY, INC</t>
  </si>
  <si>
    <t>PO#V125777-2</t>
  </si>
  <si>
    <t>4500167614-30</t>
  </si>
  <si>
    <t>日期码格式：ZURU INC(BVI) 标准格式 日期：按实际生产日期
Packaging Info: 1. 包装：ZURU MA 1L UPC最新包装；出口美国
Remark: 2. 日期跟踪码：产品外包装及产品本身都必须有日期跟踪码，并且确保两者的日期跟踪码要一致；ZURU标准格式日期码(请自行调整具体年月日生产期，但不能为
周末）。
3. 出货配比：ZURU MA 配比</t>
  </si>
  <si>
    <t>4500169585-10</t>
  </si>
  <si>
    <t>日期码格式：ZURU INC(BVI) 标准格式 日期：按实际生产日期
Packaging Info: ZURU MA UPC 1L 最新包装, 出口美国.
包材需要统一，同款产品不得出现混用包材的情况，如有特殊情况，需先与跟单告知确认。
Remark: 1. ITEM#15706UQ2: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大货配比：# S002-FUGGLER-KEY RINGS 5"-SERIES 5-PLUSH-HANG TAG-24pcs/PDQ/CTN 配比按ZURU MA ratio来。
3.产品和包装需有日期码, ZURU标准日期码格式,需要符合ZURU 日期码要求，同时产品或包装不得出现两种日期码。按照实际生产自行调整日期,但不能为周末,日期
保持一致。
4. 客户不接受延期，请按期完货。</t>
  </si>
  <si>
    <t>4500165084-50</t>
  </si>
  <si>
    <t>15744UQ1-S001</t>
  </si>
  <si>
    <t>钥匙扣盲盒系列8PCS/PDQ,16
PCS/2PDQ/CTN</t>
  </si>
  <si>
    <t>日期码格式：ZURU INC(BVI) 标准格式 日期：按实际生产日期
Packaging Info: 1. 包装方式：MA UPC 优先1L 最新包装，出口美国；
2. 产品和包装上印刷tracking code信息，格式为ZURU常规；
3. ZURU QC 验货合格后即可出货.
Remark: 4.
4.#15744UQ1-S001 PDQ上需要贴一张UPC 条码贴纸,UPC显示：193052084668；贴纸AW跟单提供，贴纸工厂自行采购;
5. #15744UQ1-S001 ratio: 10 ASSORTMENT=SIR NOBBYNUTS : MR. NEEDLES : GREEDY GRINNER : HEDGE GROG : SIR SPLODGE A LOT : COD FATHER : SCARESOME SQ
UARE BEAR : CAPTAIN CARDIAC(RARE) : LORD LONG EARS-PINK(RARE) : (SUPER RARE)=4:4:4:4:4:4:3:2:2:1；</t>
  </si>
  <si>
    <t>4500165138-50</t>
  </si>
  <si>
    <t>日期码格式：ZURU INC(BVI) 标准格式 日期：按实际生产日期
Packaging Info: 1. 包装方式：MA UPC 优先1L 最新包装，出口美国；
2. 产品和包装上印刷tracking code信息，格式为ZURU常规；
3. ZURU QC 验货合格后即可出货.
Remark:
4.#15744UQ1-S001 PDQ上需要贴一张UPC 条码贴纸,UPC显示：193052084668；贴纸AW跟单提供，贴纸工厂自行采购;
5. #15744UQ1-S001 ratio: 10 ASSORTMENT=SIR NOBBYNUTS : MR. NEEDLES : GREEDY GRINNER : HEDGE GROG : SIR SPLODGE A LOT : COD FATHER : SCARESOME SQ
UARE BEAR : CAPTAIN CARDIAC(RARE) : LORD LONG EARS-PINK(RARE) : (SUPER RARE)=4:4:4:4:4:4:3:2:2:1</t>
  </si>
  <si>
    <t>217174393</t>
  </si>
  <si>
    <t>4500167650-30</t>
  </si>
  <si>
    <t>4500169587-10</t>
  </si>
  <si>
    <t>ZMPO250488</t>
  </si>
  <si>
    <t>MEC339-15706-S001</t>
  </si>
  <si>
    <t>混装（15706+15704+15731+15701）</t>
  </si>
  <si>
    <t>4500168983-40</t>
  </si>
  <si>
    <t>胶袋装</t>
  </si>
  <si>
    <t>日期码格式：ZURU INC(BVI) 标准格式 日期：按实际生产日期
Packaging Info: 
15706UQ2：MA 布标+MA 吊牌+1个胶袋（翻单4500159854）+1张警语贴纸（贴胶袋背面）, MA PDQ
（15706公仔入胶袋时需留意，吊牌需别在公仔背后，不能让吊牌遮挡公仔正面）
Remark: 此单出TW
15706UQ2:10 Assortment=1:1:1:1:1:1:1:1:1:1</t>
  </si>
  <si>
    <t>4500168452-40</t>
  </si>
  <si>
    <t xml:space="preserve">15706UQ2-S002-MTS </t>
  </si>
  <si>
    <t>日期码格式：ZURU INC(BVI) 标准格式 日期：按实际生产日期
Packaging Info: 
3.15706:最新MA 5L吊牌+一张额外多语警语贴纸吊牌（含丢失的意法西环保标）+一张EAN条码贴纸
Remark: 1.意大利国家内销单，需要通过ZURU 验货结果后才能出货 (工厂需要主动提前同ZURU QC预约验货避免延期出货造成不必要麻烦)；
2. 本订单所有 具有 baby items / assorted items 的款式，零售包装上都要用 母 EAN;
3.所有出口欧洲的产品, 法规规定禁止在包装和共公众用的印刷品中使用矿物油中含有的物质, 包装印刷油墨中含有的MOAH/MOSH的质量浓度不能超过1%, 否则出货
到意大利被抽检出现问题, 供应商需要对此负责;
4. Date code: 外箱/产品/包装 保持一致，完货后提供date code 信息以便我们保存记录做批次管理；
5.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6. 意大利订单包装彩卡请确保含法规要求的环保回收logo。
7. 带电池产品都需要包含多语WEEE黑白说明书，并自行安排订购
8. MTS所有订单，SMASHERS 或含Slime产品，所有化合物使用无硼版本出；如有香味产品，出无香版本; BOB系列要符合欧洲要求不含亚硝酸版本; XShot Hyper系列
，统一出EN71版本。</t>
  </si>
  <si>
    <t>4500169586-10</t>
  </si>
  <si>
    <t>4500169586-30</t>
  </si>
  <si>
    <t>ZZMPO250502</t>
  </si>
  <si>
    <t>钥匙扣系列54/展示架</t>
  </si>
  <si>
    <r>
      <rPr>
        <sz val="11"/>
        <color rgb="FF2727F0"/>
        <rFont val="Arial"/>
        <charset val="0"/>
      </rPr>
      <t>5</t>
    </r>
    <r>
      <rPr>
        <sz val="11"/>
        <color rgb="FF2727F0"/>
        <rFont val="宋体"/>
        <charset val="0"/>
      </rPr>
      <t>套空展示架</t>
    </r>
  </si>
  <si>
    <t>Remark：大货最新版本/只需要空展示架；备注：收到样品订单后尽快安排 ，注意样板品质质量要求要高于大货品质要求 ，送货时必须要附带送货单(没有送货单和QC检验合格报告的仓库一律拒绝收货)，请知悉，谢谢！</t>
  </si>
  <si>
    <t>ZMPO250501</t>
  </si>
  <si>
    <t>Remark:大货最新版本/组图中10款公仔，数量按左图中每款公仔顶部标的数量/加个挂绳部分就好，不要钥匙扣;备注：收到样品订单后尽快安排 ，注意样板品质质量要求要高于大货品质要求 ，送货时必须要附带送货单(没有送货单和QC检验合格报告的仓库一律拒绝收货)，请知悉，谢谢！</t>
  </si>
  <si>
    <t>4500165899-20</t>
  </si>
  <si>
    <t xml:space="preserve">日期码格式：ZURU INC(BVI) 标准格式 日期：按实际生产日期
Packaging Info: 1. 15706UQ2 / :MA 多语UPC包装+Mother UPC贴纸+MA PDQ包装+进口商贴纸+箱唛
Remark: 1. 15706UQ2：10 Assortment=1:1:1:1:1:1:1:1:1:1
</t>
  </si>
  <si>
    <t>TALENT SHOW D.O.O.</t>
  </si>
  <si>
    <t>克罗地亚</t>
  </si>
  <si>
    <t>4500170037-10</t>
  </si>
  <si>
    <t>日期码格式：ZURU INC(BVI) 标准格式 日期：按实际生产日期
Packaging Info: 15706UQ2：A 版 5L MA 挂卡+进口商贴纸+EAN条码贴纸；A 版 MA PDQ
Remark: 1、若产品有比例使用ZURU STD 比例
2、所有item 均用MA EAN条码，若包装上的EAN 条码与PO 不一致的请告知
具体条码如下：
15706UQ2：4894680039865
3、此单出欧洲需满足EU测试标准要求</t>
  </si>
  <si>
    <t>95720-7.22</t>
  </si>
  <si>
    <t>4500169319-50</t>
  </si>
  <si>
    <t>日期码格式：ZURU INC(BVI) 标准格式 日期：按实际生产日期
Packaging Info:
15706UQ2 MA多语UPC版
Remark: 出加拿大
每款产品都需要加进口商贴纸
Zuru验货.日期跟踪码：产品外包装及产品本身都必须有日期跟踪码，ZURU标准格式
日期码</t>
  </si>
  <si>
    <t>4500169587-30</t>
  </si>
  <si>
    <t>5200007000</t>
  </si>
  <si>
    <t>4500169330-10</t>
  </si>
  <si>
    <t>15706-S001-MTS</t>
  </si>
  <si>
    <t>钥匙扣系列
3PCS/INNER
BAG,30PCS/10INNER
BAG/CTN</t>
  </si>
  <si>
    <t>日期码格式：ZURU INC(BVI) 标准格式 日期：按实际生产日期
Packaging Info: 15706: MA 5L UPC 吊牌+1*mother EAN 条码贴纸+1*多语折叠警语贴纸+3pc /polybag+1* POLYBAG EAN 条码贴纸。
3PCS 15706 入一个polybag （款式不能重复）， 10个polybag 入一个外箱。合计30pc /ctn.
产品 MOTHER EAN : 4894680039865
Inner (Polybag) EAN 4894680054288
GTIN : 60193052074876
Remark: 1.德国内销单，需要通过ZURU 验货结果后才能出货 (工厂需要主动提前同ZURU QC预约验货避免延期出货造成不必要麻烦)；
2.产品如含有化学品，需要无硼。无微塑料版本。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所有电子产品身上需要加字唛，为ZURU FRANCE 地址 (如无电子产品，或者产品布标有此地址，可忽略此信息)
如产品太小，也可忽略。如无法加字唛，可以用贴纸的形式加在产品身上。
ZURU France 1/3, Rue d'Argenteuil 95210 SAINT-GRATIEN, FRANCE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7.ratio 同MA
8. 若有特定款有特殊外箱条码要求时,需要明确列出产品款对应的具体外箱条码号码/条码类型 (若无,可以忽略此需求)</t>
  </si>
  <si>
    <t>95754-7.24</t>
  </si>
  <si>
    <t>PO#40298695</t>
  </si>
  <si>
    <t>4500171183-10</t>
  </si>
  <si>
    <t>4500167735-20</t>
  </si>
  <si>
    <t>4500169589-10</t>
  </si>
  <si>
    <t>纸箱消耗 4500160174</t>
  </si>
  <si>
    <t>4500170043-20</t>
  </si>
  <si>
    <t>日期码格式：ZURU INC(BVI) 标准格式 日期：按实际生产日期
Packaging Info:
2.15706UQ2-S004: MA 最新UPC包装, 配比跟MA, Baby UPC如下，请先检查条码是否正确再安排做货，如有问题请告知
15706A:193052074201;15706B:193052074218;15706D:193052074225
15706E:193052074232;15706G:193052074249;15706H:193052074256
15706J:193052074263;15706K:193052074270;15706L:193052074287
15706M:193052074294
6. 以上产品如果是电子产品带电池出货，请加上WEEE带电池走货欧洲30语通用黑白说明书&lt;(&gt;,&lt;)&gt; 如果是电子产品不带电池出货，请加上WEEE不带电池走货欧洲30
语通用黑白说明书
Remark: 1.产品及包装需要印UKCA图标，包装需要有ZURU UK LTD/ZURU France地址信息，QC同事请核查，如有问题与跟单确认。
2. 需要符合欧洲标准不能含有闪粉和微塑料，否则不合法规会有客诉产生</t>
  </si>
  <si>
    <t>MCD BRANDS SAS</t>
  </si>
  <si>
    <t>乌拉圭</t>
  </si>
  <si>
    <t>4500169751-150</t>
  </si>
  <si>
    <t>日期码格式：ZURU INC(BVI) 标准格式 日期：按实际生产日期
Packaging Info:
15706UQ2::MA 5L UPC PKG+进口商贴纸+箱唛+客户条码贴纸
Remark:</t>
  </si>
  <si>
    <t>London Supply Group SA</t>
  </si>
  <si>
    <t>4500169604-170</t>
  </si>
  <si>
    <t>日期码格式：ZURU INC(BVI) 标准格式 日期：按实际生产日期
Packaging Info: 
15706UQ2: MA 5L UPC PKG+mother UPC条码贴纸+MA PDQ+箱唛
Remark:</t>
  </si>
  <si>
    <t>96590-4-9.30</t>
  </si>
  <si>
    <t>4500170501-40</t>
  </si>
  <si>
    <t>1张进口商贴纸+1张mother upc条码贴纸，
 进口商贴纸和mother upc贴纸(mother upc条码是193052074874）图稿、位置图翻单4500158287</t>
  </si>
  <si>
    <t>日期码格式：ZURU INC(BVI) 标准格式 日期：按实际生产日期
Packaging Info: 1.此单除了77803是7/31，77673是8/4，其他都是CRD 7/28
3.fuggler item因为有baby upc，需要用mother upc条码盖住baby upc条码：
15706UQ2-MA UPC包装（优先1L)+1张进口商贴纸+1张mother upc条码贴纸，
进口商贴纸和mother upc贴纸(mother upc条码是193052074874）图稿、位置图翻单4500158287
5.因为此客人进口商贴纸是通用的（除了那些加了UPC条码的），只可能因为item不同尺寸会有差别，如果发现尺寸一样就请统一订购节省成本。
Remark: 
15706UQ2-10 Assortment=1:1:1:1:1:1:1:1:1:1</t>
  </si>
  <si>
    <t>4500170988-100</t>
  </si>
  <si>
    <t>日期码格式：ZURU INC(BVI) 标准格式 日期：按实际生产日期
Packaging Info: MA UPC 1L package+mother barcode label,no need importer label;
每一个item的所有assortments都是统一的条码,请注意核对贴纸上的条码是否对的上PO上的条码;
mother barcode label图稿及位置图翻单如下;
其他items待提供
Remark: 
15706UQ2-10 Assortment=1:1:1:1:1:1:1:1:1:1</t>
  </si>
  <si>
    <t>10001424018-0581</t>
  </si>
  <si>
    <t>4500171283-10</t>
  </si>
  <si>
    <t>6006-007820</t>
  </si>
  <si>
    <t>4500172090-20</t>
  </si>
  <si>
    <t>日期码格式：ZURU INC(BVI) 标准格式 日期：按实际生产日期
Packaging Info: MA 布标，MA PKG ,优先1L +1张进口商贴纸 (不得遮挡日期码）
此单customer PO#6006-007820 PI#1100029454-2
Remark: 
15706UQ2： 10 Assortment=1:1:1:1:1:1:1:1:1:1</t>
  </si>
  <si>
    <t>4500171185-50</t>
  </si>
  <si>
    <t>日期码格式：ZURU INC(BVI) 标准格式 日期：按实际生产日期
Packaging Info: MA 5L UPC package+1pc importer labeL(含mother EAN barcode);
整单贴纸资料待提供
Remark: 
15706UQ2-10 Assortment=1:1:1:1:1:1:1:1:1:1</t>
  </si>
  <si>
    <t>SANBORN HERMANOS, S. A. DE C. V.</t>
  </si>
  <si>
    <t>4500167249-50</t>
  </si>
  <si>
    <t>日期码格式：ZURU INC(BVI) 标准格式 日期：按实际生产日期
Packaging Info: 
15706UQ2: MA 5L 彩盒+Mother UPC 条码贴纸+MA PDQ+1张进口商贴纸+箱唛
Remark: 电池：
配比：
15706UQ2：10 Assortment=1:1:1:1:1:1:1:1:1:1</t>
  </si>
  <si>
    <t>95779-7.25</t>
  </si>
  <si>
    <t>COMERCIALIZADORA MEXICO AMERICANA S</t>
  </si>
  <si>
    <t>5251217387</t>
  </si>
  <si>
    <t>4500170170-30</t>
  </si>
  <si>
    <t>进口商吊牌  干燥剂</t>
  </si>
  <si>
    <t>LOTDGYYYYMMDD</t>
  </si>
  <si>
    <t>日期码格式：LOTDGYYYYMMDD 日期：按实际生产日期
Packaging Info:
15706SK: MA5L吊牌+ Mother UPC条码贴纸+ MA 5L SK+进口商吊牌+箱唛，进口商吊牌要挂在产品上
Remark: 1. 客版日期码要求：LOT+ZURU标准日期码格式。东莞生产的格式：LOTDGYYYYMMDD, DG是东莞拼音首字母，
YYYYMMDD是实际的年月日，例如(LOTDG20240920)
15706SK: 10 Assortment=1:1:1:1:1:1:1:1:1:1
4. 此单有第三方监柜，至少多备一套完整的物料用于监柜，请多备料。
5.WM墨西哥防霉的新要求:货物必须在出货主箱和集装箱中按要求放置干燥剂，干燥剂指定品牌干霸
15706SK：需要在每箱放入10小包干燥剂，每包干燥剂重量2g
如走柜货等loading plan 确认后再通知集装箱干燥剂数量</t>
  </si>
  <si>
    <t>4500169591-10</t>
  </si>
  <si>
    <t>4500170800-20</t>
  </si>
  <si>
    <t>15706UQ2-S001-3</t>
  </si>
  <si>
    <t>8/8提货</t>
  </si>
  <si>
    <t>WM PO:
0928876943</t>
  </si>
  <si>
    <t>4500172561-130</t>
  </si>
  <si>
    <t>BV 8/12</t>
  </si>
  <si>
    <t>翻4500163573</t>
  </si>
  <si>
    <t>客供RFID吊牌（吊牌位置严格按照我们签板的位置图，不可擅自调整位置，吊牌不能有
任何破损或折坏，不可淋湿）</t>
  </si>
  <si>
    <t>客版彩盒翻4500163573</t>
  </si>
  <si>
    <t>日期码格式：ZURU DGYYYYMMDD CHINA（日期避开周末和法定节假日即可） 日期：按实际生产日期
Packaging Info: 15706
1.包装信息：MA 5L A版 UPC版吊牌，MA 2L A版车缝布标，客版1L A版PDQ，客供RFID吊牌（吊牌位置严格按照我们签板的位置图，不可擅自调整位置，吊牌不能有
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5.此单以打卡板出货（22*10=220 cartons/2640 pcs/Slip Sheet）。
6.此单需要第三方验货，请自行多备物料。
7.其它信息：同标板10 Assortment=1:1:1:1:1:1:1:1:1:1。</t>
  </si>
  <si>
    <t>WM PO:
0928876882</t>
  </si>
  <si>
    <t>4500172561-140</t>
  </si>
  <si>
    <t>WM PO:
0928876656</t>
  </si>
  <si>
    <t>4500172561-50</t>
  </si>
  <si>
    <t>WM PO:
0928876881</t>
  </si>
  <si>
    <t>4500172561-30</t>
  </si>
  <si>
    <t>4500173242-40</t>
  </si>
  <si>
    <t>日期码格式：ZURU INC(BVI) 标准格式 日期：按实际生产日期
Packaging Info: 
15706UQ2:A 版5L MA 挂卡+进口商贴纸；A 版 5L MA PDQ
Remark: 1、若产品有比例使用ZURU STD 比例
2、所有item 均用MA UPC 条码，若包装不是UPC 条码的请告知
3、此单出欧洲需满足EU测试标准要求</t>
  </si>
  <si>
    <t>WM PO:
0928876594</t>
  </si>
  <si>
    <t>4500172561-80</t>
  </si>
  <si>
    <t>BV 8/19</t>
  </si>
  <si>
    <t>WM PO:
0928876678</t>
  </si>
  <si>
    <t>4500172561-90</t>
  </si>
  <si>
    <t>WM PO:
0928876717</t>
  </si>
  <si>
    <t>4500172561-120</t>
  </si>
  <si>
    <t>WM PO:
0928876723</t>
  </si>
  <si>
    <t>4500172561-10</t>
  </si>
  <si>
    <t>7200918</t>
  </si>
  <si>
    <t>4500170413-10</t>
  </si>
  <si>
    <t>日期码格式：ZURU INC(BVI) 标准格式 日期：按实际生产日期
Packaging Info: 1.15706UQ2:MA 最新5L PDQ+MA 最新5L吊牌含有西班牙环保标+1张EAN条码贴纸&lt;(&gt;&amp;&lt;)&gt;邮箱地址贴纸（4894680039865）+1张年龄标贴纸覆盖4+；
Remark: 1. 此单出西班牙，需满足EU测试标准，微塑料需符合法规，包装需要含西班牙环保标。
2.此单需要准备一套大货样，请注意备料；</t>
  </si>
  <si>
    <t>NASA PANAMA</t>
  </si>
  <si>
    <t>4500172103-180</t>
  </si>
  <si>
    <t>日期码格式：ZURU INC(BVI) 标准格式 日期：按实际生产日期
Packaging Info: 请确保包装上的条形码是UPC，如果是babyUPC，需要用mother UPC覆盖，如有不一致，请及时提出。谢谢!
15706UQ2 MA 多语UPC包装+Mother UPC贴纸+MA PDQ+箱唛
Remark: 15706UQ2,,10 Assortment=1:1:1:1:1:1:1:1:1:1,,</t>
  </si>
  <si>
    <t>WM PO:
0928876927</t>
  </si>
  <si>
    <t>4500172561-20</t>
  </si>
  <si>
    <t>WM PO:
0928876912</t>
  </si>
  <si>
    <t>4500172561-70</t>
  </si>
  <si>
    <t>WM PO:
0928876924</t>
  </si>
  <si>
    <t>4500172561-100</t>
  </si>
  <si>
    <t>PRENATAL RETAIL GROUP SPAIN S.L.</t>
  </si>
  <si>
    <t>4500171165-40</t>
  </si>
  <si>
    <t>2025/8/1第三方2</t>
  </si>
  <si>
    <t>一张额外吊牌（葡萄牙警语+西班牙环保标）</t>
  </si>
  <si>
    <t>LOT2532</t>
  </si>
  <si>
    <t>日期码格式：LOT2532 日期：
Packaging Info: 
4. 15706：最新MA 5L吊牌+最新MA PDQ+一张EAN条码贴纸+一张额外吊牌（葡萄牙警语+西班牙环保标）
Remark: 1. 订单出欧洲国家-西班牙，产品不能含有闪粉/微塑料，请确保所有包装都有西班牙环保标。
2. 客人格式日期码 LOT2532，产品（蛋壳等）/包装（收缩膜等）/外箱都需要印此日期码，请务必保持一致。
3. 新品需提供2套大货样品给客人，客人会签回一套，验货后验货员需要封1套板寄给香港办公室，请多备料。
4. 需要符合欧洲标准不能含有闪粉和微塑料，否则不合法规会有客诉产生。
5. 硼含量需要符合欧洲标准，否则不合法规会有客诉产生
6. 此客户需要第三方验货，请在约三方验货前必须PASS ZURU验货。</t>
  </si>
  <si>
    <t>4500172875-10</t>
  </si>
  <si>
    <t>进口商贴纸AW和位置图翻单4500159232）</t>
  </si>
  <si>
    <t>4500172875-20</t>
  </si>
  <si>
    <t>4500172875-30</t>
  </si>
  <si>
    <t>4500172875-40</t>
  </si>
  <si>
    <t>4500172875-50</t>
  </si>
  <si>
    <t>4500172875-60</t>
  </si>
  <si>
    <t>4500172875-70</t>
  </si>
  <si>
    <t>4500172875-80</t>
  </si>
  <si>
    <t>4500172875-90</t>
  </si>
  <si>
    <t>4500172875-100</t>
  </si>
  <si>
    <t>Po#5271134006</t>
  </si>
  <si>
    <t>4500172961-10</t>
  </si>
  <si>
    <t>箱唛格式不变，请自行更改箱唛，根据实际出货更新客户PO号/箱数</t>
  </si>
  <si>
    <t>日期码格式：ZURU INC(BVI) 标准格式 日期：按实际生产日期
Packaging Info: 1. ZURU MA 包装（优先1L），出口美国。
包材需要统一，同款产品不得出现混用包材的情况，如有特殊情况，需先与跟单告知确认。
Remark: 2.ITEM#15706UQ2: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大货配比：# S002-FUGGLER-KEY RINGS 5"-SERIES 5-PLUSH-HANG TAG-24pcs/PDQ/CTN 配比按ZURU MA ratio来。
3.产品和包装需有日期码, ZURU标准日期码格式,需要符合ZURU 日期码要求，同时产品或包装不得出现两种日期码。按照实际生产自行调整日期,但不能为周末,日期
保持一致。
4. 客户不接受延期，请按期完货。</t>
  </si>
  <si>
    <t>ZB01725-9.6</t>
  </si>
  <si>
    <t>Po#5271134007</t>
  </si>
  <si>
    <t>4500172961-20</t>
  </si>
  <si>
    <t>ZB01726-9.6</t>
  </si>
  <si>
    <t>WM PO:
0928876955</t>
  </si>
  <si>
    <t>4500172561-40</t>
  </si>
  <si>
    <t>WM PO:
0928876908</t>
  </si>
  <si>
    <t>4500172561-60</t>
  </si>
  <si>
    <t>WM PO:
0928876942</t>
  </si>
  <si>
    <t>4500172561-110</t>
  </si>
  <si>
    <t>4500172725-40</t>
  </si>
  <si>
    <t>8/14截仓</t>
  </si>
  <si>
    <t>日期码格式：ZURU INC(BVI) 标准格式 日期：按实际生产日期
Packaging Info: 
15706UQ2：MA 布标+MA 吊牌+1个胶袋（翻单4500159854）+1张警语贴纸（贴胶袋背面）, MA PDQ
（15706公仔入胶袋时需留意，吊牌需别在公仔背后，不能让吊牌遮挡公仔正面）
Remark: 此单出TW，以下款公仔出货配比请严格按以下备注安排
15706UQ2 : 10 Assortment=1:1:1:1:1:1:1:1:1:1</t>
  </si>
  <si>
    <t>PO#60X316267</t>
  </si>
  <si>
    <t>4500172906-10</t>
  </si>
  <si>
    <t>日期码格式：ZURU INC(BVI) 标准格式 日期：按实际生产日期
Packaging Info: 1.包材： ZURU MA包装；最新UPC 1L版本；出口美国；
Remark: 2. 日期跟踪码：ZURU标准格式日期码，产品包装及产品本身都必须有ZURU标准格式日期码，并且确保两者信息保持一致(请自行调整具体年月日生产期，但不能为
周末）。
3. 大货样
8月1日前寄出3套大货样板(含PDQ)，样板须跟大货一模一样（含日期码）。
样板一套我们将给到美国HEB，两套寄到以下深圳利丰地址，到时利丰会回签一套用于第三方100%大货验货。
回签的样板有效期一年，只要产品没更新每次的第三方验货都是用这套样板做参考不再走客户签样流程。
* 一套样板（含PDQ）寄到以下地址
深圳雨禾伟业实业有限公司
地址：广东省深圳市罗湖区东门南路1006号文锦渡口岸大厦B栋7楼
收件人：Elsa
电话：0755 6688 1988 Ext3337
*2套（含PDQ）寄到以下地址：
Li Fung　
深圳市福田区绒花路8号深福保大厦附楼3楼。
收件人： Yoland Dai　电话：+0755 8825 3756
4. 验货+ 抽板 （同一天进行）
预约8月15日第三方（利丰）到工厂做100%大货现场验货和抽板，验货需打印EPM出来跟客户回签样板供第三方验货参考。
PS:EPM是跟单提供。
抽板：
因这款产品的ZURU测试报告上被客户指定实验室发现产品和产品包装上的日期码不一致，所以这款寄样给实验室的是按照利丰验货员现场针对指定款随机抽板6PCS（
须带包装）。
工厂需把抽板寄到以下MTS 地址做测试，测试通过后才能出货；如产品有油漆的工厂需额外准备5G/色的油漆涂在同材质胶件上(面积类似A4纸大小)一并寄出；
实验室收件地址：
东莞现代产品整理服务有限公司（MTS）
广东省东莞市寮步镇新旧围村良平路76号
收件人：Cherry Wang （汪单）
Tel: +86 769- 8112 0818 ext.893
抽板有随样文件TRF（跟单提供），工厂在寄样时打印出来放纸箱内随样寄走。
5. 出货配比：ZURU 标版配比
6. ZURU QA 验货时需拍齐每款角色的产品和产品包装上的日期码照片（供实验室review）</t>
  </si>
  <si>
    <t>ZB01723-9.6</t>
  </si>
  <si>
    <t>MEC370-15706-S001</t>
  </si>
  <si>
    <t>7/24第三方验货+抽板</t>
  </si>
  <si>
    <t>4500169593-10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</si>
  <si>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日期码要求，同时产品或包装不得出现两种日期码。按照实际生产自行调整日期,但不能为周末,日
期保持一致。
3. 大货配比：
# S002-FUGGLER-KEY RINGS 5""-SERIES 5-PLUSH-HANG TAG-24pcs/PDQ/CTN
配比按ZURU MA ratio来。
4. 客户不接受延期，请按期完货。</t>
  </si>
  <si>
    <t>ZMPO250633</t>
  </si>
  <si>
    <t>WM PO:
0928876619</t>
  </si>
  <si>
    <t>4500172562-40</t>
  </si>
  <si>
    <t>ZB01670-9.4</t>
  </si>
  <si>
    <t>WM PO:
0928876712</t>
  </si>
  <si>
    <t>4500172562-150</t>
  </si>
  <si>
    <t>WM PO:
0928876590</t>
  </si>
  <si>
    <t>4500172562-70</t>
  </si>
  <si>
    <t>WM PO:
0928876958</t>
  </si>
  <si>
    <t>4500172562-30</t>
  </si>
  <si>
    <t>ZB01718-9.6</t>
  </si>
  <si>
    <t>WM PO:
0928876861</t>
  </si>
  <si>
    <t>4500172562-60</t>
  </si>
  <si>
    <t>ZB01611-9.1</t>
  </si>
  <si>
    <t>WM PO:
0928876668</t>
  </si>
  <si>
    <t>4500172562-80</t>
  </si>
  <si>
    <t>ZB01612-9.1</t>
  </si>
  <si>
    <t>WM PO:
0928876673</t>
  </si>
  <si>
    <t>4500172562-110</t>
  </si>
  <si>
    <t>ZB01695-9.5</t>
  </si>
  <si>
    <t>WM PO:
0928876919</t>
  </si>
  <si>
    <t>4500172562-120</t>
  </si>
  <si>
    <t>WM PO:
0928876846</t>
  </si>
  <si>
    <t>4500172562-130</t>
  </si>
  <si>
    <t>ZB01613-9.1</t>
  </si>
  <si>
    <t>4500174183-150</t>
  </si>
  <si>
    <t>8/21SI</t>
  </si>
  <si>
    <t>日期码格式：ZURU INC(BVI) 标准格式 日期：按实际生产日期
Packaging Info:
15706UQ2: MA A版5L 开窗+1张客人款号带mother EAN条码（4894680039865）贴纸+NL警语贴纸，MA 最新版PDQ
Remark: 1.所有产品按符合欧洲标准走货，微塑料需合规。
2.所有包装材料都不允许PVC, 请用PET代替
3.样板需求： 每个item 需要寄出1 PC 大货样，请多备料
4.日期码和批次号都要打在产品和包装上，日期码按ZURU标准格式，批次号是IO-2501981（IO是大写英文字母）
5.所有出往欧洲市场订单的电子产品需增加一张WEEE声明说明书，区分带电池和不带电池版本, 如已做客版说明书可忽略此要求。
6. 客人款号:
15706UQ2:581-5706</t>
  </si>
  <si>
    <t>WM PO:
0928876944</t>
  </si>
  <si>
    <t>4500172562-240</t>
  </si>
  <si>
    <t>ZB01653-9.3</t>
  </si>
  <si>
    <t>TIENDAS CHEDRAUI, S.A. DE C.V.</t>
  </si>
  <si>
    <t>4500173299-20</t>
  </si>
  <si>
    <t>8/18SI</t>
  </si>
  <si>
    <t>日期码格式：ZURU INC(BVI) 标准格式 日期：按实际生产日期
Packaging Info: 15706UQ2,,MA 多语UPC包装+Mother UPC贴纸+MA PDQ+进口商贴纸+箱唛,,
Remark: 15706UQ2,,10 Assortment=1:1:1:1:1:1:1:1:1:1,,</t>
  </si>
  <si>
    <t>4500170538-10</t>
  </si>
  <si>
    <t>进口商贴纸翻单PO4500162877</t>
  </si>
  <si>
    <t>日期码格式：ZURU INC(BVI) 标准格式 日期：按实际生产日期
Packaging Info: 15706UQ2:MA 多语包装+进口商贴纸+箱唛，进口商贴纸翻单PO4500162877,
Remark: 外箱胶带要用CANDIDE格式</t>
  </si>
  <si>
    <t>、</t>
  </si>
  <si>
    <t>4500173184-100</t>
  </si>
  <si>
    <t>15706GUQ1-S002-PKC</t>
  </si>
  <si>
    <t>12PCS/PDQ/I
NNER,1PCS/POLYBAG,48PC
S/4INNER/CTN</t>
  </si>
  <si>
    <t>8/19截补料</t>
  </si>
  <si>
    <t>韩语贴纸4500160468</t>
  </si>
  <si>
    <t>客版PDQ翻4500160468 需要加胶袋</t>
  </si>
  <si>
    <t xml:space="preserve">日期码格式：ZURU INC(BVI) 标准格式 日期：按实际生产日期
Packaging Info:
15706GUQ1, MA吊牌+1张韩语警语贴，MA织标，客版PDQ(韩语贴纸跟客版PDQ翻单4500160468)
15706 A, E, G, H 款，箱唛翻4500160468
Remark: </t>
  </si>
  <si>
    <t>4500173184-140</t>
  </si>
  <si>
    <t>15706AUQ1-S001-PKC</t>
  </si>
  <si>
    <t>4500173184-150</t>
  </si>
  <si>
    <t>15706EUQ1-S001-PKC</t>
  </si>
  <si>
    <t>4500173184-160</t>
  </si>
  <si>
    <t>15706HUQ1-S001-PKC</t>
  </si>
  <si>
    <t>出Bekasovo 2</t>
  </si>
  <si>
    <t>4500155867-330</t>
  </si>
  <si>
    <t xml:space="preserve"> 进口商贴纸翻4500155865+ EAN条码贴纸翻4500155865</t>
  </si>
  <si>
    <t>日期码格式：外包装/外箱不要打ZURU标准日期码 日期：
Packaging Info: 注意:外包装(指:收缩膜/彩卡/铝箔袋/挂卡/PDQ)/外箱不要打ZURU标准日期码!胶件可以打日期码。
15706UQ2 ： MA 彩卡/彩盒 + 进口商贴纸翻4500155865+ EAN条码贴纸翻4500155865 , MA PDQ 。
Remark: 标准配比
请按期完货， 会有罚金。
出港口Bekasovo 2 和Ural</t>
  </si>
  <si>
    <t>4500169592-10</t>
  </si>
  <si>
    <t>纸箱消耗 4500160174不分纸箱  此单开始需要订新纸箱</t>
  </si>
  <si>
    <t>4500173237-30</t>
  </si>
  <si>
    <t>15706UQ2-S005</t>
  </si>
  <si>
    <t>钥匙扣
24PCS/PDQ,9
6PCS/4PDQ/CTN</t>
  </si>
  <si>
    <t>8/26号第三方</t>
  </si>
  <si>
    <t>日期码格式：ZURU INC(BVI) 标准格式 日期：按实际生产日期
Packaging Info: 1：包装要求 客版吊牌+MA PDQ+客制布标
15706UQ2-S005配比：15706A/15706H/15706K/15706L-4个PDQ进一个外箱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5：签样四套，请确保签样由贵司QC检查过后，方可寄出。保证签样品质。
6：请确保客版布标内容跟进口商贴纸内容一致，供应商生产前需拍照给ZURU 确认才可生产，避免后续出现返工事宜</t>
  </si>
  <si>
    <t>96316-9.4</t>
  </si>
  <si>
    <t>4500173237-40</t>
  </si>
  <si>
    <t>15706UQ2-S006</t>
  </si>
  <si>
    <t>日期码格式：ZURU INC(BVI) 标准格式 日期：按实际生产日期
Packaging Info: 1：包装要求 客版吊牌+MA PDQ+客制布标
15706UQ2-S006配比：15706B/15706D/15706J/15706M-4个PDQ进一个外箱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5：签样四套，请确保签样由贵司QC检查过后，方可寄出。保证签样品质。
6：请确保客版布标内容跟进口商贴纸内容一致，供应商生产前需拍照给ZURU 确认才可生产，避免后续出现返工事宜</t>
  </si>
  <si>
    <t>4500173237-20</t>
  </si>
  <si>
    <t>15706EUQ2-S001-1</t>
  </si>
  <si>
    <t>日期码格式：ZURU INC(BVI) 标准格式 日期：按实际生产日期
Packaging Info: 1：包装要求 客版吊牌+MA PDQ+客制布标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5：签样四套，请确保签样由贵司QC检查过后，方可寄出。保证签样品质。
6：请确保客版布标内容跟进口商贴纸内容一致，供应商生产前需拍照给ZURU 确认才可生产，避免后续出现返工事宜</t>
  </si>
  <si>
    <t>4500173237-10</t>
  </si>
  <si>
    <t>15706GUQ2-S001-1</t>
  </si>
  <si>
    <t>与客人沟通减少至我们已有的数量，待确认</t>
  </si>
  <si>
    <t>4500173241-130</t>
  </si>
  <si>
    <t>9/2SI</t>
  </si>
  <si>
    <t>日期码格式：ZURU INC(BVI) 标准格式 日期：按实际生产日期
Packaging Info: MA PKG , 优先1L
Remark:</t>
  </si>
  <si>
    <t>4500173502-120</t>
  </si>
  <si>
    <t>8/25装柜</t>
  </si>
  <si>
    <t>日期码格式：ZURU INC(BVI) 标准格式 日期：按实际生产日期
Packaging Info: 
"15706UQ2-S004:MA 最新UPC包装upc15706A:193052074201
15706B:193052074218
15706D:193052074225
15706E:193052074232
15706G:193052074249
15706H:193052074256
15706J:193052074263
15706K:193052074270
15706L:193052074287
15706M:193052074294"
"请先检查条码是否正确再安排做货，如有问题请告知
2.配比跟MA"
Remark: "1.产品及包装需要印UKCA图标，包装需要有ZURU UK LTD/ZURU France地址信息，QC同事请核查，如有问题与跟单确认。
2. 需要符合欧洲标准不能含有闪粉和微塑料，否则不合法规会有客诉产生
3.以上产品如果是电子产品带电池出货，请加上WEEE带电池走货欧洲30语通用黑白说明书, 如果是电子产品不带电池出货，请加上WEEE不带电池走货欧洲30语通用黑
白说明书"</t>
  </si>
  <si>
    <t>4500169595-10</t>
  </si>
  <si>
    <t>2025/8/20SI</t>
  </si>
  <si>
    <t>日期码格式：ZURU INC(BVI) 标准格式 日期：按实际生产日期
Packaging Info: 1. MA (首选1L UPC/ 多语 版本) - 9548 &amp; 92119
MA (首选1L UPC/ 多语 版本) - EMC339 + UPC 贴纸出货
UPC#
15706 - 193052074874
15706, ratio follow STD;
Remark: 2. 产品和包装上印刷tracking code信息，格式为ZURU常规
3. 需ZURU QC 验货合格后方可出货</t>
  </si>
  <si>
    <t>日期码格式：ZURU INC(BVI) 标准格式 日期：按实际生产日期
Packaging Info: 1. MA (首选1L UPC/ 多语 版本) - 9548 &lt;(&gt;&amp;&lt;)&gt; 92119
MA (首选1L UPC/ 多语 版本) - EMC339 + UPC 贴纸出货
UPC#
15706 - 193052074874
15706, ratio follow STD;
Remark: 2. 产品和包装上印刷tracking code信息，格式为ZURU常规
3. 需ZURU QC 验货合格后方可出货</t>
  </si>
  <si>
    <t>WM PO:
0928876902</t>
  </si>
  <si>
    <t>4500172562-160</t>
  </si>
  <si>
    <t>ZB01765-9.8</t>
  </si>
  <si>
    <t>WM PO:
0928876915</t>
  </si>
  <si>
    <t>4500172562-170</t>
  </si>
  <si>
    <t>ZB01766-9.8</t>
  </si>
  <si>
    <t>WM PO:
0928876945</t>
  </si>
  <si>
    <t>4500172562-190</t>
  </si>
  <si>
    <t>ZB01768-9.8</t>
  </si>
  <si>
    <t>4500173961-40</t>
  </si>
  <si>
    <t>8/23SI</t>
  </si>
  <si>
    <t>胶袋翻单4500159854</t>
  </si>
  <si>
    <t>日期码格式：ZURU INC(BVI) 标准格式 日期：按实际生产日期
Packaging Info:
15706UQ2：MA 布标+MA 吊牌+1个胶袋（翻单4500159854）+1张警语贴纸（贴胶袋背面）, MA PDQ
（15706公仔入胶袋时需留意，吊牌需别在公仔背后，不能让吊牌遮挡公仔正面）
Remark: 此单出TW
15706UQ2: 10 Assortment=1:1:1:1:1:1:1:1:1:1</t>
  </si>
  <si>
    <t>4500174830-40</t>
  </si>
  <si>
    <t>翻单4500173961</t>
  </si>
  <si>
    <t>1个胶袋（翻单4500159854）+</t>
  </si>
  <si>
    <t>日期码格式：ZURU INC(BVI) 标准格式 日期：按实际生产日期
Packaging Info: 此单贴纸AW翻单4500173961
15706UQ2：MA 布标+MA 吊牌+1个胶袋（翻单4500159854）+1张警语贴纸（贴胶袋背面）, MA PDQ
（15706公仔入胶袋时需留意，吊牌需别在公仔背后，不能让吊牌遮挡公仔正面）
Remark: 此单出TW，公仔配比需严重按以下备注要求出货
15706UQ2：10 Assortment=1:1:1:1:1:1:1:1:1:1</t>
  </si>
  <si>
    <t>WM PO:
0928876875</t>
  </si>
  <si>
    <t>4500172562-210</t>
  </si>
  <si>
    <t>ZB01863-9.12</t>
  </si>
  <si>
    <t>WM PO:
0928876951</t>
  </si>
  <si>
    <t>4500172562-220</t>
  </si>
  <si>
    <t>ZB01808-9.10</t>
  </si>
  <si>
    <t>WM PO:
0928876865</t>
  </si>
  <si>
    <t>4500172562-230</t>
  </si>
  <si>
    <t>ZB01696-9.5</t>
  </si>
  <si>
    <t>JULIO CEPEDA JUGUETERIAS</t>
  </si>
  <si>
    <t>24724</t>
  </si>
  <si>
    <t>4500170747-80</t>
  </si>
  <si>
    <t>日期码格式：ZURU INC(BVI) 标准格式 日期：按实际生产日期
Packaging Info: 15706UQ2:MA 多语UPC包装+Mother UPC贴纸+MA PDQ+进口商贴纸+箱唛
Remark: 15706UQ2: 10 Assortment=1:1:1:1:1:1:1:1:1:1</t>
  </si>
  <si>
    <t>WM PO:
0928876916</t>
  </si>
  <si>
    <t>4500172562-180</t>
  </si>
  <si>
    <t>ZB01767-9.8</t>
  </si>
  <si>
    <t>FYE</t>
  </si>
  <si>
    <t>4500156655-20</t>
  </si>
  <si>
    <t>9/1截仓</t>
  </si>
  <si>
    <t>日期码格式：ZURU INC(BVI) 标准格式 日期：按实际生产日期
Packaging Info: 1.ZURU MA UPC 包装(优先使用最新版本1L) + 客版可移动价格贴纸+Mother UPC 贴纸覆盖原有的条码(贴纸AWS 跟单提供), 工厂自行订购, 出口美国。
2.ZURU标准日期码格式,所有产品及包装都必须带有日期码，日期码必须一致(但日期不可为周末)。
Remark: 1.ZURU MA UPC 包装(优先使用最新版本1L) + 客版可移动价格贴纸+Mother UPC 贴纸覆盖原有的条码(贴纸AWS 跟单提供), 工厂自行订购, 出口美国。
2.ZURU标准日期码格式,所有产品及包装都必须带有日期码，日期码必须一致(但日期不可为周末)。
3.此单外箱不可有水贴纸。
4.可移价贴需贴在产品包装背面右下角的位置（位置图跟单提供）。
All Pre Price Tickets should be placed on the back of the product
located in the lower right hand corner of the package
#15706UQ2-S001 $9.99
5.出货配比：
#15706UQ2-S001-FUGGLER-KEY RINGS 5"-SERIES 5-PLUSH-HANG TAG-24pcs/PDQ,96/4PDQ/CTN
6. 外箱packing slip:
按客户最新要求， 每款产品的尾箱上或者内，需要附上packing slip (文件有跟单提供，工厂帮打印)。
若附在外箱上，需要用信封透明袋装住packing slip， 并贴在外箱一面正唛上。
若附在尾箱箱内，外箱正唛上需要贴有"packing slip enclosed" 标识。
工厂可以选择以上任意一种方式。</t>
  </si>
  <si>
    <t>ZB01623-9.1</t>
  </si>
  <si>
    <t>4500169596-10</t>
  </si>
  <si>
    <t>WM PO:
0928876860</t>
  </si>
  <si>
    <t>4500172562-90</t>
  </si>
  <si>
    <t>ZB01694-9.5</t>
  </si>
  <si>
    <t>WM PO:
0928876863</t>
  </si>
  <si>
    <t>4500172562-20</t>
  </si>
  <si>
    <t>ZB01864-9.12</t>
  </si>
  <si>
    <t>WM PO:
0928876708</t>
  </si>
  <si>
    <t>4500172562-200</t>
  </si>
  <si>
    <t>ZB01954-9.17</t>
  </si>
  <si>
    <t>4500169597-10</t>
  </si>
  <si>
    <t>WM PO:
0928876888</t>
  </si>
  <si>
    <t>4500172562-100</t>
  </si>
  <si>
    <t>ZB01769-9.8</t>
  </si>
  <si>
    <t>WM PO:
0928876883</t>
  </si>
  <si>
    <t>4500172562-50</t>
  </si>
  <si>
    <t>ZB01809-9.10</t>
  </si>
  <si>
    <t>WM PO:
0928876682</t>
  </si>
  <si>
    <t>4500172562-10</t>
  </si>
  <si>
    <t>ZB01862-9.12</t>
  </si>
  <si>
    <t>WM PO:
0928876566</t>
  </si>
  <si>
    <t>4500172562-140</t>
  </si>
  <si>
    <t>ZB01764-9.8</t>
  </si>
  <si>
    <t>ZMPO250730</t>
  </si>
  <si>
    <t>4500175727-20</t>
  </si>
  <si>
    <t>日期码格式：ZURU INC(BVI) 标准格式 日期：按实际生产日期
Packaging Info: 1/STD 配比，MA UPC 1L, UPC 条码如下, 如条码不符，请跟跟单核实清楚
15706UQ1:
15706A:193052074201;15706B:193052074218;15706D:193052074225;15706E:193052074232;15706G:193052074249;15706H:193052074256;15706J:193052074263;1570
6K:193052074270;15706L:193052074287;15706M:193052074294;
Remark: 1.产品及包装需要印UKCA图标，包装需要有ZURU UK LTD/ZURU France地址信息，QC同事请核查，如有问题与跟单确认。
2. 需要符合欧洲标准不能含有闪粉和微塑料，否则不和法规会有客诉产生
3. 电动产品无论带不带电池都需要WEEE 30L B版说明书</t>
  </si>
  <si>
    <t>4500175689-630</t>
  </si>
  <si>
    <t>日期码格式：ZURU INC(BVI) 标准格式 日期：按实际生产日期
Packaging Info: 1. MA UPC PKG+1张警语进口商贴纸(适用该客户订单所有款产品）
2.15706警语贴纸翻单4500159232
Remark: 1. 出香港， 按ZURU标准生产
2. 留意进口商贴纸不得遮挡日期码</t>
  </si>
  <si>
    <t>96430-2-9.13</t>
  </si>
  <si>
    <t>4500175689-640</t>
  </si>
  <si>
    <t>4500175689-620</t>
  </si>
  <si>
    <t>4500175689-690</t>
  </si>
  <si>
    <t>4500175689-650</t>
  </si>
  <si>
    <t>WM PO:
0930442440</t>
  </si>
  <si>
    <t>4500174186-120</t>
  </si>
  <si>
    <t>客供RFID吊牌</t>
  </si>
  <si>
    <t>客版PDQ翻单4500163573</t>
  </si>
  <si>
    <t>ZB01951-9.17</t>
  </si>
  <si>
    <t>WM PO:
0930442437</t>
  </si>
  <si>
    <t>4500174186-10</t>
  </si>
  <si>
    <t>ZB01877-9.13</t>
  </si>
  <si>
    <t>WM PO:
0930442446</t>
  </si>
  <si>
    <t>4500174186-60</t>
  </si>
  <si>
    <t>9/23SI</t>
  </si>
  <si>
    <t>ZB02109-9.26</t>
  </si>
  <si>
    <t>WM PO:
0930442433</t>
  </si>
  <si>
    <t>4500174186-80</t>
  </si>
  <si>
    <t>ZB01865-9.12</t>
  </si>
  <si>
    <t>4500175689-90</t>
  </si>
  <si>
    <t>日期码格式：ZURU INC(BVI) 标准格式 日期：按实际生产日期
Packaging Info: 1. MA UPC PKG+1张警语进口商贴纸(适用该客户订单所有款产品）
2. 15706警语贴纸翻单4500159232
Remark: 1. 出香港， 按ZURU标准生产
2. 留意进口商贴纸不得遮挡日期码</t>
  </si>
  <si>
    <t>4500175689-100</t>
  </si>
  <si>
    <t>4500175689-670</t>
  </si>
  <si>
    <t>4500175689-680</t>
  </si>
  <si>
    <t>4500175866-30</t>
  </si>
  <si>
    <t>日期码格式：ZURU INC(BVI) 标准格式 日期：按实际生产日期
Packaging Info:
15706UQ2:MA A版 5L UPC包装+进口商贴纸；MA布标；MA A版5L PDQ
Remark: 备注： 1、若产品有比例使用ZURU STD 比例
2、所有item 均用MA UPC 条码，若包装不是UPC 条码的请告知
3、此单出欧洲需满足EU测试标准要求，另外不能出闪粉（若产品本身不含闪粉则忽略这句话）
Ratio:
15706UQ2:10 Assortment=1:1:1:1:1:1:1:1:1:1</t>
  </si>
  <si>
    <t>96366-9.9</t>
  </si>
  <si>
    <t>4500175589-20</t>
  </si>
  <si>
    <t>客版吊牌+客制布标,翻单4500173237</t>
  </si>
  <si>
    <t>日期码格式：ZURU INC(BVI) 标准格式 日期：按实际生产日期
Packaging Info: 1：包装要求 客版吊牌+MA PDQ+客制布标,翻单4500173237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5：请确保客版布标内容跟进口商贴纸内容一致，供应商生产前需拍照给ZURU 确认才可生产，避免后续出现返工事宜</t>
  </si>
  <si>
    <t>96452-9.17</t>
  </si>
  <si>
    <t>4500175589-30</t>
  </si>
  <si>
    <t>FAMILY DOLLAR SERVICES, LLC.</t>
  </si>
  <si>
    <t>PO#45858131</t>
  </si>
  <si>
    <t>4500175596-10</t>
  </si>
  <si>
    <t>PDQ已确认</t>
  </si>
  <si>
    <t>DG20250825</t>
  </si>
  <si>
    <t>日期码格式：ZURU INC(BVI) 标准格式 日期：2025-08-25
Packaging Info: 1)最新版ZURU MA UPC包装(优先1L)，出口美国。如有说明书请使用ZURU MA说明书，优先放1L英语。12PCS/PDQ/CTN。
2)客版PDQ（印刷价格标）。
3) ZURU标准日期码格式：工厂城市缩写+生产年月日。此单指定日期码：DG20250825。
4)外箱箱唛正侧相邻两面粘贴产品彩色贴纸+印刷黑色标，每箱两张彩色贴纸, 彩色产品贴纸待跟单提供。如侧唛位置放不下彩贴和唛头信息，可改为放两个正唛。
无论是正唛+侧唛或者是两个正唛，唛头信息和彩贴需放在同一个面，需要工厂根据外箱尺寸建议预估的彩贴尺寸给跟单。箱唛需排版给跟单确认。
Remark: 客户PO#45858131
客户SKU# 1004123
1) Item#15706UQ1-S001
2) 样品
产前样5套：产前样5套要求在2025/08/08前寄给深圳办公室跟单Jenny Liu，需转寄给美国客户确认，客户确认了产前样之后，会寄回一套给工厂，工厂需按照已确
认的产前样安 排大货生产。做产前样前需和跟单确认产品包装日期码和产品上日期码的打码位置+格式，要求是和大货一样的日期码，指定大货日期码为：DG20250
825)。此单客版包材"客版POQ"，需等客户确认产前样后才可以开始大货印刷。
大货样2套：大货样2套需在大货物料到厂后开始上线第一天寄出给深圳办公室；大货样需要同大货一个产线， 所有东西完全同大货一样, 1套我们需转寄客人审批出
货；1套跟单需留样（请尽量安排早点寄出以便客人早点批出货！）
1套样板 =1套满PDQ的产品。（共12pcs玩偶，包含10个不同的assortments；多余的装两个随机不同的assortment）
注意：吊牌需要带指定日期码。PDQ需要印刷价格标。
3) 此单无第三方验货+抽样测试，ZURU QC验货PASS后，跟单得到客户的approval之后方可安排出货
4)大货外箱材积绝对不可大于下述数据，材积只接受3%的变小；重量正负不得超过以下列出数据的5%，接受外箱以印章方式印上实际毛重。
大货外箱尺寸请保持： 26.5 x 18.3 x 12.2 cm(即10.43 x 7.20 x 4.80 inch)，材积必须不能大于0.2084CubeFeet（即0.0059CBM); 外箱毛重 1.3 LBS（即0.59 K
GS）。
5) 大货配比：
Item#15706UQ1-S001
S001-FUGGLER-NON LICENSED MINI-SERIES 5-KEYRINGS 5"-HANG TAG-3FACING12PCS,12PCS/PDQ/CTN
BABY UPC:
15706A/Hedge Grog - Brown: 193052074201
15706B/Sir Splodge A Lot - Brown : 193052074218
15706D/Cod Father - Blue: 193052074225
15706E /Lord Long Ears - Pink: 193052074232
15706G/ Lord Long Ears - Black: 193052074249
15706H/ Scaresome Square Bear - Brown: 193052074256
15706J/Mr. Needles - White: 193052074263
15706K/Greedy Grinner - Teal: 193052074270
15706L/Sir Nobbynuts - Yellow: 193052074287
15706M/Captain Cardiac - Pink: 193052074294
整个订单的配比：
10 Assortment=1:1:1: 1:1:1: 1:1:1:1=15706A;15706B;15706D;15706E;15706G;15706H;15706J;15706K;
15706L;15706M
每个PDQ需要包含不同的assortments，且每个PDQ需要包含所有10个assortments。
PDQ摆放：3W*4D*1H=12 PCS/PDQ
6) 客户Family Dollar不允许少数出货，必须按照PO上的数量出货，也不允许延期，否则会有罚款。
7) 客户要求:"产品和包装不能含有PFAS 物质以及1,4 dioxane",请确保产品可以过美国标准测试。
8) 任何产品包装和日期码的变更，在收到ZURU的订单后，不管是MA包装还是客版包装，都需要及时告知跟单并在生产前与跟单确认是否需要重新签板留样。ZURU验
货员验货以Family Dollar跟单寄给工厂的签板为准。如因工厂不及时告知变更而导致的无法出货，客诉或者罚款等，将保留对工厂追责的权利。请工厂务必重视和
配合，避免任何额外费用的产生。</t>
  </si>
  <si>
    <t>Jenny Liu/Nellie</t>
  </si>
  <si>
    <t>ZB01839-9.11</t>
  </si>
  <si>
    <t>4500175589-10</t>
  </si>
  <si>
    <t>日期码格式：ZURU INC(BVI) 标准格式 日期：按实际生产日期
Packaging Info: 1：包装要求 客版吊牌+MA PDQ+客制布标,翻单4500173237
15706UQ2-S006配比：15706B/15706D/15706J/15706M-4个PDQ进一个外箱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5：请确保客版布标内容跟进口商贴纸内容一致，供应商生产前需拍照给ZURU 确认才可生产，避免后续出现返工事宜</t>
  </si>
  <si>
    <t>6006-008512</t>
  </si>
  <si>
    <t>4500176315-20</t>
  </si>
  <si>
    <t>日期码格式：ZURU INC(BVI) 标准格式 日期：按实际生产日期
Packaging Info: MA PKG, 优先1L +1张进口商贴纸                                                                                                                                                                     Remark: 
15706UQ2:10 Assortment=1:1:1:1:1:1:1:1:1:1</t>
  </si>
  <si>
    <t>96458-9.18</t>
  </si>
  <si>
    <t>4500175589-40</t>
  </si>
  <si>
    <t>日期码格式：ZURU INC(BVI) 标准格式 日期：按实际生产日期
Packaging Info: 1：包装要求 客版吊牌+MA PDQ+客制布标,翻单4500173237
15706UQ2-S005配比：15706A/15706H/15706K/15706L-4个PDQ进一个外箱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5：请确保客版布标内容跟进口商贴纸内容一致，供应商生产前需拍照给ZURU 确认才可生产，避免后续出现返工事宜</t>
  </si>
  <si>
    <t>WM PO:
0930442435</t>
  </si>
  <si>
    <t>4500174186-20</t>
  </si>
  <si>
    <t>ZB02111-9.26</t>
  </si>
  <si>
    <t>WM PO:
0930442444</t>
  </si>
  <si>
    <t>4500174186-110</t>
  </si>
  <si>
    <t>ZB01953-9.17</t>
  </si>
  <si>
    <t>WM PO:
0930442452</t>
  </si>
  <si>
    <t>4500174186-130</t>
  </si>
  <si>
    <t>9/16I</t>
  </si>
  <si>
    <t>ZB01952-9.17</t>
  </si>
  <si>
    <t>4500175045-90</t>
  </si>
  <si>
    <t>日期码格式：ZURU INC(BVI) 标准格式 日期：按实际生产日期
Packaging Info:15706UQ2:MA 多语包装+进口商贴纸+条码贴纸+箱唛
Remark: 外箱胶带要用CANDIDE 格式</t>
  </si>
  <si>
    <t>4500176308-40</t>
  </si>
  <si>
    <t>15706SK-S002-MTS</t>
  </si>
  <si>
    <t>展示架54PCS/DISPLAY带底座带挂钩</t>
  </si>
  <si>
    <t>日期码格式：ZURU INC(BVI) 标准格式 日期：按实际生产日期
Packaging Info:
15706SK：MA 最新版 5L警语 UPC吊牌 + 1*多语警告语贴纸+ baby EAN条码贴纸（翻单4500162346）+ MA 5L 最新版展示架 ；
产品用BABY EAN,外箱用mother EAN
15706SK Baby EAN:
15706A Hedge Grog - Brown 4894680039193
15706B Sir Splodge A Lot - Brown 4894680039209
15706D Cod Father - Blue 4894680039216
15706E Lord Long Ears - Pink 4894680039223
15706G Lord Long Ears - Black 4894680039230
15706H Scaresome Square Bear - Brown 4894680039247
15706J Mr. Needles - White 4894680039254
15706K Greedy Grinner - Teal 4894680039261
15706L Sir Nobbynuts - Yellow 4894680039278
15706M Captain Cardiac - Pink 4894680039285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</si>
  <si>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4500176308-50</t>
  </si>
  <si>
    <t>日期码格式：ZURU INC(BVI) 标准格式 日期：按实际生产日期
Packaging Info:
15706UQ2:MA 最新版 5L警语 UPC吊牌 + 1*多语警告语贴纸+ baby EAN条码贴纸（翻单4500162346）+ MA 5L 最新版PDQ ；
产品用BABY EAN,外箱用mother EAN
15706UQ2 Baby EAN:
15706A Hedge Grog - Brown 4894680039193
15706B Sir Splodge A Lot - Brown 4894680039209
15706D Cod Father - Blue 4894680039216
15706E Lord Long Ears - Pink 4894680039223
15706G Lord Long Ears - Black 4894680039230
15706H Scaresome Square Bear - Brown 4894680039247
15706J Mr. Needles - White 4894680039254
15706K Greedy Grinner - Teal 4894680039261
15706L Sir Nobbynuts - Yellow 4894680039278
15706M Captain Cardiac - Pink 4894680039285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</si>
  <si>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DREAM BLOSSOM LTD</t>
  </si>
  <si>
    <t>日本</t>
  </si>
  <si>
    <t>PO011</t>
  </si>
  <si>
    <t>4500175988-40</t>
  </si>
  <si>
    <t>15706K-S001-PKC</t>
  </si>
  <si>
    <t>蓝色拼接锁扣怪12PCS/胶袋装，4个胶袋/CTN</t>
  </si>
  <si>
    <t>2025/9/16出蛇口</t>
  </si>
  <si>
    <t>日期码格式：ZURU INC(BVI) 标准格式 日期：按实际生产日期
Packaging Info: 
3. 15706: MA UPC PKG（优先1L）+1张 日语贴纸+1张6+年龄贴纸+1张条码贴纸，MA 布标+布标贴纸
Remark: 1.出日本
2.需在生产完成后提供检针测试报告，需提供装柜图片。
3.待客户确认是否需寄板做QC check, 请多备料。</t>
  </si>
  <si>
    <t>96459-9.18</t>
  </si>
  <si>
    <t>4500175988-50</t>
  </si>
  <si>
    <t>15706E-S001-PKC</t>
  </si>
  <si>
    <t>粉紫长耳锁扣怪12PCS/胶袋装，4个胶袋/CTN</t>
  </si>
  <si>
    <t>日期码格式：ZURU INC(BVI) 标准格式 日期：按实际生产日期
Packaging Info:
3. 15706: MA UPC PKG（优先1L）+1张 日语贴纸+1张6+年龄贴纸+1张条码贴纸，MA 布标+布标贴纸
Remark: 1.出日本
2.需在生产完成后提供检针测试报告，需提供装柜图片。
3.待客户确认是否需寄板做QC check, 请多备料。</t>
  </si>
  <si>
    <t>4500175988-60</t>
  </si>
  <si>
    <t>15706G-S001-PKC</t>
  </si>
  <si>
    <t>黑色红心锁扣怪12PCS/胶袋装，4个胶袋/CTN</t>
  </si>
  <si>
    <t>4500175988-70</t>
  </si>
  <si>
    <t>15706H-S001-PKC</t>
  </si>
  <si>
    <t>杏褐色拼接锁扣怪12PCS/胶袋装，4个胶袋/CTN</t>
  </si>
  <si>
    <t>4500175988-80</t>
  </si>
  <si>
    <t>15706B-S001-PKC</t>
  </si>
  <si>
    <t>啡色锁扣怪-12PCS/胶袋装，4个胶袋/CTN</t>
  </si>
  <si>
    <t>4500175988-90</t>
  </si>
  <si>
    <t>15706L-S001-PKC</t>
  </si>
  <si>
    <t>黄色锁扣怪12PCS/胶袋装，4个胶袋/CTN</t>
  </si>
  <si>
    <t>4500175988-100</t>
  </si>
  <si>
    <t>15706M-S001-PKC</t>
  </si>
  <si>
    <t>玫红锁扣怪12PCS/胶袋装，4个胶袋/CTN</t>
  </si>
  <si>
    <t>4500176300-60</t>
  </si>
  <si>
    <t>2025/9/23装柜</t>
  </si>
  <si>
    <t>4500175614-110</t>
  </si>
  <si>
    <t>4500175988-110</t>
  </si>
  <si>
    <t>15706A-S001-PKC</t>
  </si>
  <si>
    <t>啡毛锁扣怪12PCS/胶袋装，4个胶袋/CTN</t>
  </si>
  <si>
    <t>待确认</t>
  </si>
  <si>
    <t>WM PO:
0930442447</t>
  </si>
  <si>
    <t>4500174186-30</t>
  </si>
  <si>
    <t>2025/9/23BV</t>
  </si>
  <si>
    <t>9/24SI</t>
  </si>
  <si>
    <t>ZB02314-10.10</t>
  </si>
  <si>
    <t>WM PO:
0930442450</t>
  </si>
  <si>
    <t>4500174186-70</t>
  </si>
  <si>
    <t>2025/9/25BV</t>
  </si>
  <si>
    <t>2025/9/28SI</t>
  </si>
  <si>
    <t>ZB02110-9.26</t>
  </si>
  <si>
    <t>WM PO:
0930442429</t>
  </si>
  <si>
    <t>4500174186-40</t>
  </si>
  <si>
    <t>ZB02313-10.10</t>
  </si>
  <si>
    <t>WM PO:
0930442442</t>
  </si>
  <si>
    <t>4500174186-50</t>
  </si>
  <si>
    <t>ZB02221-9.30</t>
  </si>
  <si>
    <t>WM PO:
0930442448</t>
  </si>
  <si>
    <t>4500174186-90</t>
  </si>
  <si>
    <t>ZB02222-9.30</t>
  </si>
  <si>
    <t>WM PO:
0930442436</t>
  </si>
  <si>
    <t>4500174186-100</t>
  </si>
  <si>
    <t>ZB02112-9.26</t>
  </si>
  <si>
    <t>PAPER STORE</t>
  </si>
  <si>
    <t>4500176866-20</t>
  </si>
  <si>
    <t>9/23交仓</t>
  </si>
  <si>
    <t>客版PDQ翻4500167648</t>
  </si>
  <si>
    <t>日期码格式：ZURU INC(BVI) 标准格式 日期：
Packaging Info: 1. MA 1L 包装
2. 客人指定箱唛排版
3. 参考Meijer的翻单号4500167648 4500167650
Remark: 出货前 Zuru QC 验货</t>
  </si>
  <si>
    <t>Emily Wu</t>
  </si>
  <si>
    <t>ZB02071-9.25</t>
  </si>
  <si>
    <t>4500175123-40</t>
  </si>
  <si>
    <t>2025/9/25SI</t>
  </si>
  <si>
    <t>WM PO:
0930442439</t>
  </si>
  <si>
    <t>4500174189-10</t>
  </si>
  <si>
    <t>ZB02335-10.11</t>
  </si>
  <si>
    <t>WM PO:
0930442434</t>
  </si>
  <si>
    <t>4500174189-80</t>
  </si>
  <si>
    <t>ZB02144-9.27</t>
  </si>
  <si>
    <t>WM PO:
0930442438</t>
  </si>
  <si>
    <t>4500174189-120</t>
  </si>
  <si>
    <t>ZB02108-9.26</t>
  </si>
  <si>
    <t>WM PO:
0930442431</t>
  </si>
  <si>
    <t>4500174189-20</t>
  </si>
  <si>
    <t>ZB02276-10.9</t>
  </si>
  <si>
    <t>WM PO:
0930442443</t>
  </si>
  <si>
    <t>4500174189-100</t>
  </si>
  <si>
    <t>ZB02504-10.18</t>
  </si>
  <si>
    <t>WM PO:
0930442449</t>
  </si>
  <si>
    <t>4500174189-110</t>
  </si>
  <si>
    <t>ZB02277-10.9</t>
  </si>
  <si>
    <t>ZMPO250500</t>
  </si>
  <si>
    <t>4500175689-660</t>
  </si>
  <si>
    <t>ZURU ITALY SRL</t>
  </si>
  <si>
    <t>4500175865-10</t>
  </si>
  <si>
    <t>2025/9/23SI</t>
  </si>
  <si>
    <t>日期码格式：ZURU INC(BVI) 标准格式 日期：按实际生产日期
Packaging Info: 最新MA 5L吊牌+一张多语警语贴纸（含缺失的意法西环保标）+一张EAN条码贴纸
Remark: 1.意大利国家内销单，需要通过ZURU 验货结果后才能出货 (工厂需要主动提前同ZURU QC预约验货避免延期出货造成不必要麻烦)；
2. 本订单所有 具有 baby items / assorted items 的款式，零售包装上都要用 母 EAN;
3.所有出口欧洲的产品, 法规规定禁止在包装和共公众用的印刷品中使用矿物油中含有的物质, 包装印刷油墨中含有的MOAH/MOSH的质量浓度不能超过1%, 否则出货
到意大利被抽检出现问题, 供应商需要对此负责;
4. Date code: 外箱/产品/包装尽量保持一致，完货后提供date code 信息以便我们保存记录做批次管理；若MA物料因提前备料导致和外箱日期码不一致时，可以接
受出货
5.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6. 意大利订单包装彩卡请确保含法规要求的环保回收logo。
7. 带电池产品都需要包含多语WEEE黑白说明书。
8. MTS所有订单，SMASHERS 或含Slime产品，所有化合物使用无硼版本出；如有香味产品，出无香版本; BOB系列要符合欧洲要求不含亚硝酸版本; XShot Hyper系列
，统一出EN71版本.</t>
  </si>
  <si>
    <t>96492-9.22</t>
  </si>
  <si>
    <t>GameStop</t>
  </si>
  <si>
    <t>4500162183-10</t>
  </si>
  <si>
    <t>15706TQ1-S001</t>
  </si>
  <si>
    <t>24
PCS/4PDQ/CTN</t>
  </si>
  <si>
    <t>10/10SI</t>
  </si>
  <si>
    <t>日期码格式：ZURU INC(BVI) 标准格式 日期：按实际生产日期
Packaging Info: 1. ZURU 标准MA UPC版本吊牌，客版PDQ，优先1L，出口美国
2. 产品和包装上需要印刷tracking code信息, 格式为ZURU常规
3. 客户需要做 Formaldehyde(甲醛)、PH Value的测试， 请注意把控原材料质量，避免测试 FAIL.
4. #15706TQ1: 10 Assortment=1:1:1:1:1:1:1:1:1:1; 外箱用Mother UPC: 193052074874, 产品UPC根据ZURU STD包装要求做货，UPC信息如下:
15706A Hedge Grog - Brown; UPC#193052074201
15706B Sir Splodge A Lot - Brown; UPC#193052074218
15706D Cod Father - Blue; UPC#193052074225
15706E Lord Long Ears - Pink; UPC#193052074232
15706G Lord Long Ears - Black; UPC#193052074249
15706H Scaresome Square Bear - Brown; UPC#193052074256
15706J Mr. Needles - White; UPC#193052074263
15706K Greedy Grinner - Teal; UPC#193052074270
15706L Sir Nobbynuts - Yellow; UPC#193052074287
15706M Captain Cardiac - Pink; UPC#193052074294
Remark: 5. ZURU QC 验货即可</t>
  </si>
  <si>
    <t>ZB02271-10.9</t>
  </si>
  <si>
    <t>WM PO:
0930442445</t>
  </si>
  <si>
    <t>4500174189-30</t>
  </si>
  <si>
    <t>10/13bv(到厂验货)</t>
  </si>
  <si>
    <t>ZB02371-10.13</t>
  </si>
  <si>
    <t>MELOMAN HOME VIDEO LLP</t>
  </si>
  <si>
    <t>4500176381-200</t>
  </si>
  <si>
    <t>9/26提货</t>
  </si>
  <si>
    <t>日期码格式：ZURU INC(BVI) 标准格式 日期：按实际生产日期
Packaging Info: MA UPC最新包装+ 通用进口商贴纸 ， MA PDQ ，MA 指南/说明书（如果有的话）
Remark: 标准配比</t>
  </si>
  <si>
    <t>Joyce</t>
  </si>
  <si>
    <t>WM PO:
0930442451</t>
  </si>
  <si>
    <t>4500174189-40</t>
  </si>
  <si>
    <t>10/13bv（到厂验货）</t>
  </si>
  <si>
    <t>ZB02456(REV1)-10.16</t>
  </si>
  <si>
    <t>WM PO:
0930442430</t>
  </si>
  <si>
    <t>4500174189-90</t>
  </si>
  <si>
    <t>10/9bv</t>
  </si>
  <si>
    <t>ZB02431-10.15</t>
  </si>
  <si>
    <t>4500177824-210</t>
  </si>
  <si>
    <t>15706BUQ1-S001-PKC</t>
  </si>
  <si>
    <t>啡色锁扣怪12PCS/PDQ/I
NNER,1PCS/POLYBAG,48PC
S/4INNER/CTN</t>
  </si>
  <si>
    <t>客版吊牌+客版PDQ翻单4500160468</t>
  </si>
  <si>
    <t>日期码格式：ZURU INC(BVI) 标准格式 日期：按实际生产日期
Packaging Info:
3. 15706E,G, 客版吊牌+客版PDQ+MA 布标 ( 客版PDQ 翻单4500160468）
15706A, B, 客版吊牌+客版PDQ+MA织标 (这2款款用15706A的客版吊牌，15706B:用15706 A 的吊牌+ 15706B的条码贴纸 ( 客版PDQ 翻单4500160468）
15706H, K, 客版吊牌+客版PDQ+MA织标 (这2款款用15706K的客版吊牌，15706H:用15706 K 的吊牌+ 15706H的条码贴纸 ( 客版PDQ 翻单4500160468）
15706 A, E, G, H 款，箱唛翻4500160468, B, k 款箱唛翻单4500173184
Remark: 1.出韩国， 箱唛按客户的文档安排印刷;
2.产品上的日期码请严格按生产日期， 不可出库存。</t>
  </si>
  <si>
    <t>WM PO:
0930442441</t>
  </si>
  <si>
    <t>4500174189-60</t>
  </si>
  <si>
    <t>10/14交仓</t>
  </si>
  <si>
    <t>ZB02372-10.13</t>
  </si>
  <si>
    <t>WM PO:
0930442453</t>
  </si>
  <si>
    <t>4500174189-50</t>
  </si>
  <si>
    <t>ZB02479-10.17</t>
  </si>
  <si>
    <t>WM PO:
0930442432</t>
  </si>
  <si>
    <t>4500174189-70</t>
  </si>
  <si>
    <t xml:space="preserve">第三方pass </t>
  </si>
  <si>
    <t>ZB02503-10.18</t>
  </si>
  <si>
    <t>4500177775-20</t>
  </si>
  <si>
    <t>10/13入仓</t>
  </si>
  <si>
    <t>日期码格式：ZURU INC(BVI) 标准格式 日期：按实际生产日期
Packaging Info: MA EAN 1L package+mother barcode label+1pc importer label,请仔细检查贴纸上的条码是否正确
15706UQ2-4894680039865
整单贴纸资料待提供
Remark: 
15706UQ2-10 Assortment=1:1:1:1:1:1:1:1:1:1</t>
  </si>
  <si>
    <t>4500177824-220</t>
  </si>
  <si>
    <t>粉紫长耳锁扣怪12PCS/PDQ/I
NNER,1PCS/POLYBAG,48PC
S/4INNER/CTN</t>
  </si>
  <si>
    <t>4500177824-240</t>
  </si>
  <si>
    <t>杏褐色拼接锁扣怪12PCS/PDQ/I
NNER,1PCS/POLYBAG,48PC
S/4INNER/CTN</t>
  </si>
  <si>
    <t>4500178496-50</t>
  </si>
  <si>
    <t>日期码格式：ZURU INC(BVI) 标准格式 日期：按实际生产日期
Packaging Info: 1. 外箱侧唛（两面）的右上角各贴一张外箱贴纸.
15706UQ2 ： MA UPC 挂卡+进口商贴纸含EAN 条码+ 空白贴纸覆盖MA 挂卡上的UPC 条码， MA PDQ +进口商贴纸；
Remark: 1. 标准配比
2. 此客户验货时需要提供以下三种图片，请务必拍照清晰图片：
产品净重图片；
产品+包装毛重图片；
一箱产品的毛重图片。</t>
  </si>
  <si>
    <t>PO#5271135003</t>
  </si>
  <si>
    <t>4500172967-10</t>
  </si>
  <si>
    <t>10/9装柜（10/8货到东莞）</t>
  </si>
  <si>
    <t>日期码格式：ZURU INC(BVI) 标准格式 日期：按实际生产日期
Packaging Info: 1. ZURU MA 包装（优先1L），出口美国。
包材需要统一，同款产品不得出现混用包材的情况，如有特殊情况，需先与跟单告知确认。
Remark: 2.ITEM#15706UQ2: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大货配比：# S002-FUGGLER-KEY RINGS 5"-SERIES 5-PLUSH-HANG TAG-24pcs/PDQ/CTN 配比按ZURU MA.
3.产品和包装需有日期码, ZURU标准日期码格式,需要符合ZURU 日期码要求，同时产品或包装不得出现两种日期码。按照实际生产自行调整日期,但不能为周末,日期
保持一致。
4. 客户不接受延期，请按期完货。</t>
  </si>
  <si>
    <t>ZB02356-10.13</t>
  </si>
  <si>
    <t>PO#5271135004</t>
  </si>
  <si>
    <t>4500172967-20</t>
  </si>
  <si>
    <t>ZB02357-10.13</t>
  </si>
  <si>
    <t>PO#5271135005</t>
  </si>
  <si>
    <t>4500172967-30</t>
  </si>
  <si>
    <t>ZB02358-10.13</t>
  </si>
  <si>
    <t>PO#5271135006</t>
  </si>
  <si>
    <t>4500172967-40</t>
  </si>
  <si>
    <t>ZB02338-10.11</t>
  </si>
  <si>
    <t>PO#5271135007</t>
  </si>
  <si>
    <t>4500172967-50</t>
  </si>
  <si>
    <t>ZB02359-10.13</t>
  </si>
  <si>
    <t>4500175110-50</t>
  </si>
  <si>
    <t>10/13SI</t>
  </si>
  <si>
    <t>日期码格式：ZURU INC(BVI) 标准格式 日期：按实际生产日期
Packaging Info: 1.最新MA UPC包装,各款的条码如下，请先检查条码是否正确再安排做货，如有问题请告知
15706UQ2:15706A:193052074201;15706B:193052074218;15706D:193052074225;15706E:193052074232
15706G:193052074249;15706H:193052074256;15706J:193052074263;15706K:193052074270
15706L:193052074287;15706M:193052074294
2.配比都跟MA
Remark: 1.产品及包装需要印UKCA图标，包装需要有ZURU UK LTD/ZURU France地址信息，QC同事请核查，如有问题与跟单确认。
2. 需要符合欧洲标准不能含有闪粉和微塑料，否则不合法规会有客诉产生</t>
  </si>
  <si>
    <t>4500177824-200</t>
  </si>
  <si>
    <t>啡毛锁扣怪12PCS/PDQ/I
NNER,1PCS/POLYBAG,48PC
S/4INNER/CTN</t>
  </si>
  <si>
    <t>4500177824-250</t>
  </si>
  <si>
    <t>15706KUQ1-S001-PKC</t>
  </si>
  <si>
    <t>蓝色拼接锁扣怪12PCS/PDQ/I
NNER,1PCS/POLYBAG,48PC
S/4INNER/CTN</t>
  </si>
  <si>
    <t>4500177824-230</t>
  </si>
  <si>
    <t>黑色红心锁扣怪12PCS/PDQ/I
NNER,1PCS/POLYBAG,48PC
S/4INNER/CTN</t>
  </si>
  <si>
    <t>BABYHOUSE</t>
  </si>
  <si>
    <t>乌兹别克斯坦</t>
  </si>
  <si>
    <t>4500177534-80</t>
  </si>
  <si>
    <t>日期码格式：ZURU INC(BVI) 标准格式 日期：按实际生产日期
Packaging Info:15706UQ2：MA UPC 彩盒+ 进口商贴纸 ,MA 指南 /PDQ（如有） ；
Remark: 标准配比</t>
  </si>
  <si>
    <t>4500178374-10</t>
  </si>
  <si>
    <t>10/24提货</t>
  </si>
  <si>
    <t>客版吊牌+客制布标</t>
  </si>
  <si>
    <t>日期码格式：ZURU INC(BVI) 标准格式 日期：按实际生产日期
Packaging Info: 1：包装要求-请注意此单除15704/15733进口商为杉百，其余款进口商信息都为广东探玩创意商贸有限公司
15706客版吊牌+MA PDQ+客制布标
15706UQ2-S005配比：15706A/15706H/15706K/15706L-单款入PDQ（不是混装），四个PDQ再进一个外箱
15706UQ2-S006配比：15706B/15706D/15706J/15706M-单款入PDQ(不是混装）,四个PDQ再进一个外箱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</si>
  <si>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4500178374-20</t>
  </si>
  <si>
    <t>4500178374-30</t>
  </si>
  <si>
    <t>4500178374-40</t>
  </si>
  <si>
    <t>10001533905-0581</t>
  </si>
  <si>
    <t>4500180216-10</t>
  </si>
  <si>
    <t>MB192-15706-S001</t>
  </si>
  <si>
    <r>
      <rPr>
        <sz val="11"/>
        <color rgb="FF2727F0"/>
        <rFont val="Arial"/>
        <charset val="0"/>
      </rPr>
      <t>MB192-15706-S001
(15706 15760 15759</t>
    </r>
    <r>
      <rPr>
        <sz val="11"/>
        <color rgb="FF2727F0"/>
        <rFont val="宋体"/>
        <charset val="0"/>
      </rPr>
      <t>混装</t>
    </r>
    <r>
      <rPr>
        <sz val="11"/>
        <color rgb="FF2727F0"/>
        <rFont val="Arial"/>
        <charset val="0"/>
      </rPr>
      <t>)</t>
    </r>
  </si>
  <si>
    <t>钥匙扣系列
15706E粉紫长耳锁扣怪2PCS/CTN
玫红锁扣怪2PCS/CTN
黄色锁扣怪1PCS/CTN</t>
  </si>
  <si>
    <t>4520250904已转实单</t>
  </si>
  <si>
    <t>10/21出货</t>
  </si>
  <si>
    <t>空白箱唛四面印刷ZURU LOGO</t>
  </si>
  <si>
    <t>日期码格式：ZURU INC(BVI) 标准格式 日期：按实际生产日期
Packaging Info: MB192 15706, 15760 MA 产品；15759 客版5L吊牌；
MB193 产品包装MA 5L吊牌
Remark: MB192
1. MB192-S001-FUGGLER-MIXED-SERIES 1-KEYRINGS 5" S6/KEYRINGS 5" S5 AND BABY PINKLES KEYRINGS 3.5" S1 MIX IN CTN-PLUSH-15PCS/CTN
2. MB192 15706, 15760 MA 产品；15759 客版5L吊牌；
3.Sweet 10 Assortment ratio=2:2:1:1:1:1:2:2:2:1 (配比顺序如下显示）
15706E -Lord Long Ears - Pink-193052074232
15706M-Captain Cardiac - Pink-193052074294
15706L-Sir Nobbynuts - Yellow-193052074287
4.正唛左上角位置粘贴条码箱贴纸，每箱只贴一张，由ZURU订购，订购贴纸时显示客户DPCI#086-02-1161，来料时贴纸上显示 UPC 193052102683;
以上所以item均：
1. 外箱正唛信息右侧空白位置粘贴一张Event label贴纸，贴纸内容显示：Sweet &lt;(&gt;&amp;&lt;)&gt; Sour Pop Gateway Set Date: 12/28/2025 ；由工厂自己订购。
2. 产品和包装上均要印刷tracking code信息，格式为ZURU常规格式;
3. 出货方式：货代自提</t>
  </si>
  <si>
    <t>ZB02577-10.23  ZB02579-10.24</t>
  </si>
  <si>
    <t>4500180216-20</t>
  </si>
  <si>
    <t>MB193-15706-S001</t>
  </si>
  <si>
    <t>钥匙扣系列
15706G黑色红心锁扣怪(2pcs)15706d蓝色鱼锁扣怪(1PCS)/CTN</t>
  </si>
  <si>
    <t>日期码格式：ZURU INC(BVI) 标准格式 日期：按实际生产日期
Packaging Info: MB192 15706, 15760 MA 产品；15759 客版5L吊牌；
MB193 产品包装MA 5L吊牌
Remark:
MB193
1. MB193-S001-FUGGLER-MIXED-SERIES 1-KEYRINGS 5" S6 AND KEYRINGS 5" S5 MIX IN CTN-PLUSH-15PCS/CTN
2. MB193 产品包装MA 5L吊牌
3. Sour 9 Assortment ratio=2:1:1:1:2:2:2:2:2 (配比顺序如下显示）
15706G-Lord Long Ears - Black-193052074249
15706D-Cod Father - Blue-193052074225
4.正唛左上角位置粘贴条码箱贴纸，每箱只贴一张，由ZURU订购，订购贴纸时显示客户DPCI#086-02-1782，来料时贴纸上显示 UPC 193052102690;
以上所以item均：
1. 外箱正唛信息右侧空白位置粘贴一张Event label贴纸，贴纸内容显示：Sweet &lt;(&gt;&amp;&lt;)&gt; Sour Pop Gateway Set Date: 12/28/2025 ；由工厂自己订购。
2. 产品和包装上均要印刷tracking code信息，格式为ZURU常规格式;
3. 出货方式：货代自提</t>
  </si>
  <si>
    <t>ZB02577-10.23</t>
  </si>
  <si>
    <t>4500178976-610</t>
  </si>
  <si>
    <t>15706AUQ2-
S001</t>
  </si>
  <si>
    <t>A96733-2-10.27</t>
  </si>
  <si>
    <t>4500178976-660</t>
  </si>
  <si>
    <t>4500178976-680</t>
  </si>
  <si>
    <t>4500178976-700</t>
  </si>
  <si>
    <t>4500178976-620</t>
  </si>
  <si>
    <t>4500178976-630</t>
  </si>
  <si>
    <t>4500178976-640</t>
  </si>
  <si>
    <t>4500178976-650</t>
  </si>
  <si>
    <t>4500178976-670</t>
  </si>
  <si>
    <t>15706JUQ2-
S001</t>
  </si>
  <si>
    <t>4500178976-690</t>
  </si>
  <si>
    <t>15706LUQ2-
S001</t>
  </si>
  <si>
    <t>4500174161-20</t>
  </si>
  <si>
    <t>157104UQ1-S001</t>
  </si>
  <si>
    <t>日期码格式：ZURU INC(BVI) 标准格式 日期：按实际生产日期
Packaging Info:
157104UQ1 : 基于15706UQ2的基础上， 每个产品 MA 5L 挂卡+ 空白贴纸(覆盖条码)+单独的OPP Polybag + 进口商贴纸在polybag 上 ， MA PDQ 同15706UQ2。
Remark: 工厂大货要按严格的配比要求做货
157104UQ1：10 Assortment=1:1:1:1:1:1:1:1:1:1
each style 182PCS+4pcs by ramdom</t>
  </si>
  <si>
    <t>4500179502-20</t>
  </si>
  <si>
    <t>15744UQ1-S001-1</t>
  </si>
  <si>
    <t>客版吊牌+客版PDQ+纸袋+卡片翻单4500172791</t>
  </si>
  <si>
    <t>日期码格式：DG20250922 日期：
Packaging Info:15744UQ1
翻单：4500172791
1.包装方式：
客版PDQ+客版彩盒
请留意MINISO退回的签样，除了MINISO的QC能打开，其他人包括ZURU QC都不能打开
样板数量：
大货样：5套-寄ZURU 办公室（客户两套+退回工厂两套+ZURU一套）
Remark: 订单需求：
1：首单需给客户确认样品才能安排外包材订购，需准备每款4套用于确认以及客人测试
2：纸箱材质需五层双瓦楞纸箱，加厚6-7mm(A-B坑），BB材质加硬
3 : 产品上需要指定日期码，外箱的生产日期不能早于产品的日期
15744UQ1配比：10 ASSORTMENT=SIR NOBBYNUTS : MR. NEEDLES : GREEDY GRINNER : HEDGE GROG : SIR SPLODGE A LOT : COD FATHER : SCARESOME SQUARE BEAR :
CAPTAIN CARDIAC(RARE) : LORD LONG EARS-PINK(RARE) : (SUPER RARE)=4:4:4:4:4:4:3:2:2:1</t>
  </si>
  <si>
    <t>4500177930-10</t>
  </si>
  <si>
    <t>条码贴纸,UPC显示：193052084668；翻单4500165084</t>
  </si>
  <si>
    <t>日期码格式：ZURU INC(BVI) 标准格式 日期：按实际生产日期
Packaging Info: 1. 包装方式：MA UPC 优先1L 最新包装，出口美国；
Remark: 2. 产品和包装上印刷tracking code信息，格式为ZURU常规；
3. ZURU QC 验货合格后即可出货;
5. #15744UQ1-S001 ratio: 10 ASSORTMENT=SIR NOBBYNUTS : MR. NEEDLES : GREEDY GRINNER : HEDGE GROG : SIR SPLODGE A LOT : COD FATHER : SCARESOME SQ
UARE BEAR : CAPTAIN CARDIAC(RARE) : LORD LONG EARS-PINK(RARE) : (SUPER RARE)=4:4:4:4:4:4:3:2:2:1；
6. #15744UQ1-S001客版1L UPC包装，PDQ上需要贴一张UPC 条码贴纸,UPC显示：193052084668；翻单4500165084，贴纸工厂自行采购;
10. 15744UQ1 &lt;(&gt;&amp;&lt;)&gt; 15745UQ1彩盒和PDQ AW翻单4500165084.</t>
  </si>
  <si>
    <t>盲盒系列没有吊牌</t>
  </si>
  <si>
    <t>4500177891-10</t>
  </si>
  <si>
    <t>4500178639-80</t>
  </si>
  <si>
    <t>日期码格式：ZURU INC(BVI) 标准格式 日期：按实际生产日期
Packaging Info: 
15706SK：最新MA 5L展示架+最新MA 5L警语吊牌 + 1*baby EAN条码贴纸（翻单4500162346）+ 1*多语警告语贴纸
产品用BABY EAN,外箱用mother EAN
15706SK
15706A - Hedge Grog - Brown - 4894680039193
15706B - Sir Splodge A Lot - Brown - 4894680039209
15706D - Cod Father - Blue - 4894680039216
15706E - Lord Long Ears - Pink - 4894680039223
15706G - Lord Long Ears - Black - 4894680039230
15706H - Scaresome Square Bear - Brown - 4894680039247
15706J - Mr. Needles - White - 4894680039254
15706K - Greedy Grinner - Teal - 4894680039261
15706L - Sir Nobbynuts - Yellow - 4894680039278
15706M - Captain Cardiac - Pink - 4894680039285
MOTHER EAN:4894680039865 ON CARTON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</si>
  <si>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4500178639-90</t>
  </si>
  <si>
    <t>日期码格式：ZURU INC(BVI) 标准格式 日期：按实际生产日期
Packaging Info: 
15706UQ2：最新MA PDQ+最新MA 5L警语吊牌 + 1*baby EAN条码贴纸（翻单4500162346）+ 1*多语警告语贴纸
产品用BABY EAN,外箱用mother EAN
15706UQ2
15706A - Hedge Grog - Brown - 4894680039193
15706B - Sir Splodge A Lot - Brown - 4894680039209
15706D - Cod Father - Blue - 4894680039216
15706E - Lord Long Ears - Pink - 4894680039223
15706G - Lord Long Ears - Black - 4894680039230
15706H - Scaresome Square Bear - Brown - 4894680039247
15706J - Mr. Needles - White - 4894680039254
15706K - Greedy Grinner - Teal - 4894680039261
15706L - Sir Nobbynuts - Yellow - 4894680039278
15706M - Captain Cardiac - Pink - 4894680039285
MOTHER EAN:4894680039865 ON CARTON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</si>
  <si>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4500179503-20</t>
  </si>
  <si>
    <t>日期码格式：DG20250922 日期：
Packaging Info: 15744UQ1
1.包装方式：
客版PDQ+客版彩盒
Remark: 订单需求：
1：首单需给客户确认样品才能安排外包材订购，需准备每款4套用于确认以及客人测试
2：纸箱材质需五层双瓦楞纸箱，加厚6-7mm(A-B坑），BB材质加硬
3: 产品上需要指定日期码，外箱的生产日期不能早于产品的日期
15744UQ1配比：10 ASSORTMENT=SIR NOBBYNUTS : MR. NEEDLES : GREEDY GRINNER : HEDGE GROG : SIR SPLODGE A LOT : COD FATHER : SCARESOME SQUARE BEAR :
CAPTAIN CARDIAC(RARE) : LORD LONG EARS-PINK(RARE) : (SUPER RARE)=4:4:4:4:4:4:3:2:2:1</t>
  </si>
  <si>
    <t>4500179155-20</t>
  </si>
  <si>
    <t>日期码格式：ZURU INC(BVI) 标准格式 日期：按实际生产日期
Packaging Info: MA EAN 1L package+mother EAN barcode label+1pc importer label
整单贴纸资料待提供
Remark: 
15706UQ2-10 Assortment=1:1:1:1:1:1:1:1:1:1</t>
  </si>
  <si>
    <t>69642-11.13</t>
  </si>
  <si>
    <t>2025-ZURU-FUGGLER-03</t>
  </si>
  <si>
    <t>4500179452-90</t>
  </si>
  <si>
    <t>日期码格式：ZURU INC(BVI) 标准格式 日期：按实际生产日期
Packaging Info: MA UPC 1L package+mother barcode label,no need importer label
15706-4500170988
Remark: 
15706UQ2-10 Assortment=1:1:1:1:1:1:1:1:1:1</t>
  </si>
  <si>
    <t>96922-11.10</t>
  </si>
  <si>
    <t>RVI JSC</t>
  </si>
  <si>
    <t>4500176348-40</t>
  </si>
  <si>
    <t>15706UQ3-S001</t>
  </si>
  <si>
    <t>钥匙扣系列10PCS/PDQ/C
TN</t>
  </si>
  <si>
    <t>注意 ：外包装 (指: 收缩膜/彩卡/吊牌/PDQ)/外箱不要打ZURU标准日期码！胶件可以打日期码。</t>
  </si>
  <si>
    <t>日期码格式：外包装 (指: 收缩膜/彩卡/吊牌/PDQ) /外箱不要打ZURU标准日期码 日期：
Packaging Info: 1. 注意 ：外包装 (指: 收缩膜/彩卡/吊牌/PDQ)/外箱不要打ZURU标准日期码！胶件可以打日期码。
2. 空白外箱印ZURU LOGO ，正唛右上角贴一张外箱贴纸。
3. QR code 贴纸仅二维码尺寸要求边长大于1.3CM ，强占不易脱落 ， 材质同进口商贴纸 .（The size of QR-code area itself (not the whole sticker size)
need to be 13*13 mm at least or bigger）
4. 二维码贴纸位置要远离包装上的条码及其他二维码， 贴在背面。
5. QR code贴纸（要求每1PCS 的QR 不一样 ，需要可扫）
15706UQ3: MA UPC 彩盒+进口商贴纸+EAN 条码贴纸+QR 贴纸 （要求每1PCS 的QR 不一样 ）;
6. 出货时有多个柜子需要记录哪些款对应的QR code 装进哪一个柜子, 提供清单--客户清关需要；
Remark: 1. 货期不能延,有罚金。
2. 需要安排第三方验货。
15706UQ3 : 10 Assortment=1:1:1:1:1:1:1:1:1:1</t>
  </si>
  <si>
    <t>97028-11.27</t>
  </si>
  <si>
    <t>4500178686-10</t>
  </si>
  <si>
    <t>96923-11.11</t>
  </si>
  <si>
    <t>4500178375-10</t>
  </si>
  <si>
    <t>日期码格式：ZURU INC(BVI) 标准格式 日期：按实际生产日期
Packaging Info: 1：包装要求-请注意此单除15704之外，所有进口商信息都是广东探玩创意商贸有限公司
15706客版吊牌+MA PDQ+客制布标
15706UQ2-S005配比：15706A/15706H/15706K/15706L-单款入PDQ（不是混装），四个PDQ再进一个外箱
15706UQ2-S006配比：15706B/15706D/15706J/15706M-单款入PDQ(不是混装）,四个PDQ再进一个外箱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5：请确保客版布标内容跟进口商贴纸内容一致，从此单开始，除15704有库存可以沿用之前进口商信息，其他款都改由探玩进口，供应商生产前需拍照给ZURU 确认
才可生产，避免后续出现返工事宜</t>
  </si>
  <si>
    <t>4500178375-20</t>
  </si>
  <si>
    <t>15706HUQ2-S001-1</t>
  </si>
  <si>
    <t>4500179819-20</t>
  </si>
  <si>
    <t>胶袋（翻单4500159854</t>
  </si>
  <si>
    <t>日期码格式：ZURU INC(BVI) 标准格式 日期：按实际生产日期
Packaging Info:
15706UQ2：MA 布标+MA 吊牌+1个胶袋（翻单4500159854）+1张警语贴纸（贴胶袋背面）, MA PDQ
（15706公仔入胶袋时需留意，吊牌需别在公仔背后，不能让吊牌遮挡公仔正面）
Remark: 此单出TW，公仔配比需严格按以下备注要求出货
15706UQ2：10 Assortment=1:1:1:1:1:1:1:1:1:1</t>
  </si>
  <si>
    <t>4500180254-20</t>
  </si>
  <si>
    <t>进口商贴纸（翻4500160667）</t>
  </si>
  <si>
    <t>日期码格式：ZURU INC(BVI) 标准格式 日期：按实际生产日期
Packaging Info: 
15706UQ2:A 版 5L MA 挂卡+进口商贴纸（翻4500160667）；A 版 5L MA PDQ
Remark: 1、所有item 均用MA UPC 条码，若包装不是UPC 条码的请告知
2、此单出欧洲需满足EU测试标准要求
3、此单LC 货期不可延
4、baby UPC 及比例：
15706A Hedge Grog - Brown：193052074201
15706B Sir Splodge A Lot - Brown：193052074218
15706D Cod Father - Blue：193052074225
15706E Lord Long Ears - Pink：193052074232
15706G Lord Long Ears - Black：193052074249
15706H Scaresome Square Bear - Brown：193052074256
15706J Mr. Needles - White：193052074263
15706K Greedy Grinner - Teal：193052074270
15706L Sir Nobbynuts - Yellow：193052074287
15706M Captain Cardiac - Pink：193052074294
Ratio：10 Assortment=1:1:1:1:1:1:1:1:1:1</t>
  </si>
  <si>
    <t>4500180025-50</t>
  </si>
  <si>
    <t>客版吊牌+客版布标</t>
  </si>
  <si>
    <t>日期码格式：ZURU INC(BVI) 标准格式 日期：按实际生产日期
Packaging Info: 留意中文进口商贴纸----ZURU INC地址为旧地址：中国香港九龙尖沙咀东加连威老道92号幸福中心12楼1201-04, 06-07室
1：包装要求-进口商信息为广东探玩创意商贸有限公司
客制吊牌+客制布标+MA PDQ
其他款都是清装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t>
  </si>
  <si>
    <t>97033-11.27</t>
  </si>
  <si>
    <t>4500180025-60</t>
  </si>
  <si>
    <t>15706AUQ2-S001-1</t>
  </si>
  <si>
    <t>4500180025-70</t>
  </si>
  <si>
    <t>15706MUQ2-S001-1</t>
  </si>
  <si>
    <t>4500180025-80</t>
  </si>
  <si>
    <t>15706DUQ2-S001-1</t>
  </si>
  <si>
    <t>4500180025-20</t>
  </si>
  <si>
    <t>4500182245-20</t>
  </si>
  <si>
    <t>条码贴纸翻4500170988</t>
  </si>
  <si>
    <t>日期码格式：ZURU INC(BVI) 标准格式 日期：按实际生产日期
Packaging Info: MA UPC 1L package+mother barcode label,no need importer label,条码贴纸翻单如下
15706UQ2-4500170988
其他item待提供贴纸资料,部分item待更新为20GP的单价跟装运类型
Remark: 
15706UQ2-10 Assortment=1:1:1:1:1:1:1:1:1:1</t>
  </si>
  <si>
    <t>97048-11.28</t>
  </si>
  <si>
    <t>MEC429-15706-S001</t>
  </si>
  <si>
    <r>
      <rPr>
        <sz val="11"/>
        <color rgb="FF010CDD"/>
        <rFont val="Arial"/>
        <charset val="0"/>
      </rPr>
      <t>MEC429-15706-S001</t>
    </r>
    <r>
      <rPr>
        <sz val="11"/>
        <color rgb="FF010CDD"/>
        <rFont val="宋体"/>
        <charset val="0"/>
      </rPr>
      <t>（</t>
    </r>
    <r>
      <rPr>
        <sz val="11"/>
        <color rgb="FF010CDD"/>
        <rFont val="Arial"/>
        <charset val="0"/>
      </rPr>
      <t>B</t>
    </r>
    <r>
      <rPr>
        <sz val="11"/>
        <color rgb="FF010CDD"/>
        <rFont val="宋体"/>
        <charset val="0"/>
      </rPr>
      <t>车间混装，摆放位置需和客人提供图片一致）</t>
    </r>
  </si>
  <si>
    <t>钥匙扣系列
48PCS/展示架（无PDQ）</t>
  </si>
  <si>
    <t>日期码格式：ZURU INC(BVI) 标准格式 日期：按实际生产日期
Packaging Info: 1. MA 展示架/MQ PDQ , 内装产品15706,15704UQ1,15731,15711,15727 ,包装要求如下：
MA 展示架同MEC292 + 进口商贴纸（含UPC条码）
15706：MA UPC 包装+进口商贴纸+UPC 母条码贴纸
2. 货期不能延后，客人有罚金。
Remark: 1. Total loading qty=120PCS/EC
Top layer ： 15706 Keyring ，6*8*1H=48PCS
2nd layer: STD 15704UQ1(24PCS/PDQ), 2W*1D*1H=2PDQ=48PCS
3rd layer: PLUSH 9"- 3W*4D*1H=12PCS
Bottom layer: PLUSH 9"- 3W*4D*1H=12PCS
2. 配比： 15706 ratio follow STD
3. 分两批出货; 需要提供self inspection report 给客户review 确认后才能放货；</t>
  </si>
  <si>
    <t>4500177738-20</t>
  </si>
  <si>
    <t>日期码格式：ZURU INC(BVI) 标准格式 日期：按实际生产日期
Packaging Info: 15706UQ2:MA 多语包装+进口商贴纸+mother UPC贴纸+箱唛+价标贴纸
其余item：MA 多语包装+进口商贴纸+箱唛+价标贴纸（进口商贴纸和mother UPC贴纸合并为一张）
Remark: 1.此单价格贴纸（ZURU定购).-无位置图，价标贴纸贴于产品背面右上角空白处（不遮挡西班牙语处），如有特殊情况，请重新确认位置图。
2.此单有第三方监柜，不用额外准备备品，会在大货中每款拆1pc，拆了包装的产品会由监装员用客供胶带封好或在外箱上写上""opened by telescope”</t>
  </si>
  <si>
    <t>4500180025-40</t>
  </si>
  <si>
    <t>中文进口商贴纸</t>
  </si>
  <si>
    <t>日期码格式：ZURU INC(BVI) 标准格式 日期：按实际生产日期
Packaging Info: 留意中文进口商贴纸----ZURU INC地址为旧地址：中国香港九龙尖沙咀东加连威老道92号幸福中心12楼1201-04, 06-07室
1：包装要求-进口商信息为广东探玩创意商贸有限公司
客制吊牌+客制布标+MA PDQ
15706UQ2-S006配比：15706B/15706D/15706J/15706M-单款入PDQ(不是混装）,四个PDQ再进一个外箱
其他款都是清装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t>
  </si>
  <si>
    <t>4500180025-10</t>
  </si>
  <si>
    <t>4500180025-30</t>
  </si>
  <si>
    <t>日期码格式：ZURU INC(BVI) 标准格式 日期：按实际生产日期
Packaging Info: 留意中文进口商贴纸----ZURU INC地址为旧地址：中国香港九龙尖沙咀东加连威老道92号幸福中心12楼1201-04, 06-07室
1：包装要求-进口商信息为广东探玩创意商贸有限公司
客制吊牌+客制布标+MA PDQ
15706UQ2-S005配比：15706A/15706H/15706K/15706L-单款入PDQ（不是混装），四个PDQ再进一个外箱
其他款都是清装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t>
  </si>
  <si>
    <t>4500179796-30</t>
  </si>
  <si>
    <t>日期码格式：ZURU INC(BVI) 标准格式 日期：按实际生产日期
Packaging Info: 1. 包材：ZURU MA 最新1L UPC版本；出口美国；
15706UQ2-S001:ZURU MA 最新1L UPC版本 + mother UPC:193052074874 贴纸覆盖baby upc + MA 5L PDQ + PDQ 上加贴mother upc#193052074874 贴纸（位于PDQ背
面左下角）, 贴纸资料跟单提供，工厂采购
Remark: 2. 日期跟踪码：产品包装及产品本身都必须有日期跟踪码，并且确保两者的日期跟踪码要一致；ZURU标准格式日期码(请自行调整具体年月日生产期，但不能为周
末）。
3. 出货配比: Zuru 标版配比。</t>
  </si>
  <si>
    <t>Wal-mart US D07</t>
  </si>
  <si>
    <t>0956611164</t>
  </si>
  <si>
    <t>4500185238-10</t>
  </si>
  <si>
    <t>客版1L A版PDQ，客供RFID吊牌</t>
  </si>
  <si>
    <t>日期码格式：ZURU DGYYYYMMDD CHINA（日期避开周末和法定节假日即可） 日期：
Packaging Info: 15706
1.包装信息：MA 5L A版 UPC版吊牌，MA 2L A版车缝布标，客版1L A版PDQ，客供RFID吊牌（吊牌位置严格按照我们签板的位置图，不可擅自调整位置，吊牌不能有
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5.此单以打卡板出货（22*10=220 cartons/2640 pcs/Slip Sheet）。
6.此单需要第三方验货，请自行多备物料。
7.其它信息：同标板10 Assortment=1:1:1:1:1:1:1:1:1:1。</t>
  </si>
  <si>
    <t>ESAL ENTERPRISES FZC</t>
  </si>
  <si>
    <t>沙特阿拉伯</t>
  </si>
  <si>
    <t>KSA</t>
  </si>
  <si>
    <t>4500180758-70</t>
  </si>
  <si>
    <t>11/25进口商贴纸 (含G Mark, QR code, 阿拉伯警语); 贴纸上的QR code需微信可扫，扫描结果另外通知; MA PDQ+进口商贴纸; 产品年龄4+
 ;</t>
  </si>
  <si>
    <t>日期码格式：ZURU INC(BVI) 标准格式 日期：按实际生产日期
Packaging Info:
15706UQ2-S001: 1. MA 吊牌+进口商贴纸 (含G Mark, QR code, 阿拉伯警语); 贴纸上的QR code需微信可扫，扫描结果另外通知; MA PDQ+进口商贴纸; 产品年龄4+
;
2. 10 Assortment=1:1:1:1:1:1:1:1:1:1，每个assortments 对应不同的条码，对应条码如下，
15706A：193052074201
15706B：193052074218
15706D：193052074225
15706E：193052074232
15706G：193052074249
15706H：193052074256
15706J：193052074263
15706K：193052074270
15706L：193052074287
15706M：193052074294
3. 客人箱唛排版，印4面，条码内容193052074874；</t>
  </si>
  <si>
    <t>ESAL TRADING L.L.C.</t>
  </si>
  <si>
    <t>阿拉伯联合酋长国</t>
  </si>
  <si>
    <t>UAE</t>
  </si>
  <si>
    <t>4500180717-370</t>
  </si>
  <si>
    <t>日期码格式：ZURU INC(BVI) 标准格式 日期：按实际生产日期
Packaging Info: 15706UQ2-S001: 1. MA 吊牌+进口商贴纸 (含G Mark, QR code, 阿拉伯警语); 贴纸上的QR code需微信可扫，扫描结果另外通知; MA PDQ+进口商贴纸; 产品年龄4+
;
2. 10 Assortment=1:1:1:1:1:1:1:1:1:1，每个assortments 对应不同的条码，对应条码如下，
15706A：193052074201
15706B：193052074218
15706D：193052074225
15706E：193052074232
15706G：193052074249
15706H：193052074256
15706J：193052074263
15706K：193052074270
15706L：193052074287
15706M：193052074294
3. 客人箱唛排版，印4面，条码内容193052074874；
Remark:</t>
  </si>
  <si>
    <t>卡塔尔</t>
  </si>
  <si>
    <t>QAT</t>
  </si>
  <si>
    <t>4500180735-10</t>
  </si>
  <si>
    <t>日期码格式：ZURU INC(BVI) 标准格式 日期：按实际生产日期
Packaging Info: 15706UQ2-S001: 1. MA 吊牌+进口商贴纸 (含G Mark, QR code, 阿拉伯警语); 贴纸上的QR code需微信可扫，扫描结果另外通知; MA PDQ+进口商贴纸; 产品年龄4+
;
2. 10 Assortment=1:1:1:1:1:1:1:1:1:1，每个assortments 对应不同的条码，对应条码如下，
15706A：193052074201
15706B：193052074218
15706D：193052074225
15706E：193052074232
15706G：193052074249
15706H：193052074256
15706J：193052074263
15706K：193052074270
15706L：193052074287
15706M：193052074294
3. 客人箱唛排版，印4面，条码内容193052074874；
Qatar的订单需要寄样品给客户进行slime测试（产品含slime的每个item分别准备完整的4套样品）（此单#92125/92129TQ1/9283/92104TQ1/9298TQ1/92119需要寄样
）
Remark:</t>
  </si>
  <si>
    <t>4500184754-10</t>
  </si>
  <si>
    <t>客制吊牌+客制布标</t>
  </si>
  <si>
    <t>ZURU INC地址为新地址：中国香港九龙尖沙咀东加连威老道92号幸福中心12楼01-03室</t>
  </si>
  <si>
    <t>日期码格式：ZURU INC(BVI) 标准格式 日期：按实际生产日期
Packaging Info: 留意中文进口商贴纸----ZURU INC地址为新地址：中国香港九龙尖沙咀东加连威老道92号幸福中心12楼01-03室
1：包装要求
15706G：客制吊牌+客制布标+MA PDQ（探玩进口商）24PCS/PDQ，96pcs/4PDQ/CTN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t>
  </si>
  <si>
    <t>4500183410-20</t>
  </si>
  <si>
    <t>日期码格式： 标准格式 日期：按实际生产日期
Packaging Info:
15706UQ2 MA 多语 UPC版本包装+英法贴纸。Baby UPC, 15706A UPC 193052074201;15706B UPC 193052074218;15706D UPC 193052074225;15706E UPC 19305207423
2;15706G UPC 193052074249;15706H UPC 193052074256;15706J UPC 193052074263;15706K UPC 193052074270;15706L UPC 193052074287;15706M UPC 19305207429
4;
Remark: 出加拿大
日期跟踪码：产品外包装及产品本身都必须有日期跟踪码，并且确保两者的日期跟踪码要一致；ZURU标准格式日期码(请自行调整具体年月日生产期，但不能为周末
）</t>
  </si>
  <si>
    <t>0959970273</t>
  </si>
  <si>
    <t>4500186059-10</t>
  </si>
  <si>
    <t>0959970286</t>
  </si>
  <si>
    <t>4500186059-20</t>
  </si>
  <si>
    <t>0963642010</t>
  </si>
  <si>
    <t>4500187813-10</t>
  </si>
  <si>
    <t>0963642017</t>
  </si>
  <si>
    <t>4500187813-20</t>
  </si>
  <si>
    <t>0963642029</t>
  </si>
  <si>
    <t>4500187813-30</t>
  </si>
  <si>
    <t>0963642035</t>
  </si>
  <si>
    <t>4500187813-40</t>
  </si>
  <si>
    <t>0963642050</t>
  </si>
  <si>
    <t>4500187813-50</t>
  </si>
  <si>
    <t>0963642057</t>
  </si>
  <si>
    <t>4500187813-60</t>
  </si>
  <si>
    <t>0963642067</t>
  </si>
  <si>
    <t>4500187813-70</t>
  </si>
  <si>
    <t>211049</t>
  </si>
  <si>
    <t>4500185452-30</t>
  </si>
  <si>
    <t>1张进口商贴纸</t>
  </si>
  <si>
    <t>日期码格式：ZURU INC(BVI) 标准格式 日期：按实际生产日期
Packaging Info: 
15706UQ2: MA_PDQ + A版5L_baby UPC版本包装 + 1张进口商贴纸+ 箱唛 + 外箱SSCC label
配比信息：10 Assortment=1:1:1:1:1:1:1:1:1:1
第三方验货时间1/15, 需要在此时间前完成ZURU 验货并pass, 请提前安排15706 3 set 大货样（寄出时间和地址待提供）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</si>
  <si>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0966920055</t>
  </si>
  <si>
    <t>4500189135-10</t>
  </si>
  <si>
    <t>0966920071</t>
  </si>
  <si>
    <t>4500189135-20</t>
  </si>
  <si>
    <t>ZMPO251160-30</t>
  </si>
  <si>
    <t>4500189280-40</t>
  </si>
  <si>
    <t xml:space="preserve"> 贴纸图稿及位置图翻单如下
整单贴纸资料待提供</t>
  </si>
  <si>
    <t>日期码格式：ZURU INC(BVI) 标准格式 日期：按实际生产日期
Packaging Info: MA EAN 1L package+mother barcode label+1pc importer label, 贴纸图稿及位置图翻单如下
整单贴纸资料待提供
Remark: 
15706UQ2-10 Assortment=1:1:1:1:1:1:1:1:1:1</t>
  </si>
  <si>
    <t>211050</t>
  </si>
  <si>
    <t>4500189239-20</t>
  </si>
  <si>
    <t>1张进口商贴纸（贴纸资料及位置翻单PO#4500185452）+外箱SSCC label</t>
  </si>
  <si>
    <t>日期码格式：ZURU INC(BVI) 标准格式 日期：按实际生产日期
Packaging Info:
15706UQ2: MA_PDQ + A版5L_baby UPC版本包装 + 1张进口商贴纸（贴纸资料及位置翻单PO#4500185452）+ 箱唛 + 外箱SSCC label
配比信息：10 Assortment=1:1:1:1:1:1:1:1:1:1
以上item第三方验货时间26/02/04, 需要在此时间前完成ZURU 验货并pass, 请提前安排 15750 3 set 大货样（寄出时间和地址待提供）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</si>
  <si>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4500189941-20</t>
  </si>
  <si>
    <t>日期码格式：ZURU INC(BVI) 标准格式 日期：按实际生产日期
Packaging Info: 出加拿大
每款产品都需要加进口商贴纸
Zuru验货.日期跟踪码：产品外包装及产品本身都必须有日期跟踪码，ZURU标准格式日期码
Remark: 
15706UQ2： MA 多语 UPC，二级标题加英法贴纸</t>
  </si>
  <si>
    <t>‘0222149</t>
  </si>
  <si>
    <t>4500189921-30</t>
  </si>
  <si>
    <t>mother UPC:193052074874 贴纸覆盖baby upc + MA 5L A版本 PDQ + PDQ 上加贴mother upc#193052074874 贴纸（位于P
DQ背面左下角）, 贴纸资料翻旧单4500179796</t>
  </si>
  <si>
    <t>日期码格式：ZURU INC(BVI) 标准格式 日期：按实际生产日期
Packaging Info: 1. 包材： ZURU MA UPC 版本，出口美国
15706UQ2: ZURU MA 5L UPC A版本 挂牌 + mother UPC:193052074874 贴纸覆盖baby upc + MA 5L A版本 PDQ + PDQ 上加贴mother upc#193052074874 贴纸（位于P
DQ背面左下角）, 贴纸资料翻旧单4500179796，工厂直接采购
Remark: 2. 日期跟踪码：产品包装及产品本身都必须有日期跟踪码致；ZURU标准格式日期码(请自行调整具体年月日生产期，但不能为周末）。
3. 出货配比: Zuru 标版配比。</t>
  </si>
  <si>
    <t>211051</t>
  </si>
  <si>
    <t>4500190604-10</t>
  </si>
  <si>
    <t xml:space="preserve"> 1张进口商贴纸（贴纸资料及位置翻单PO#4500185452）</t>
  </si>
  <si>
    <t>日期码格式：ZURU INC(BVI) 标准格式 日期：按实际生产日期
Packaging Info: 15706UQ2: MA_PDQ + A版5L_baby UPC版本包装 + 1张进口商贴纸（贴纸资料及位置翻单PO#4500185452）+ 箱唛 + 外箱SSCC label
配比信息：10 Assortment=1:1:1:1:1:1:1:1:1:1
第三方验货时间3/12, 需要在此时间前完成ZURU 验货并pass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</si>
  <si>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AG250429-TW</t>
  </si>
  <si>
    <t>4500191729-10</t>
  </si>
  <si>
    <r>
      <rPr>
        <sz val="11"/>
        <rFont val="宋体"/>
        <charset val="0"/>
      </rPr>
      <t xml:space="preserve">日期码格式：ZURU INC(BVI) 标准格式 日期：按实际生产日期
Packaging Info: </t>
    </r>
    <r>
      <rPr>
        <sz val="11"/>
        <color rgb="FFFF0000"/>
        <rFont val="宋体"/>
        <charset val="0"/>
      </rPr>
      <t>（此单15756和15759 出B版包材，其余款出A版包材）</t>
    </r>
    <r>
      <rPr>
        <sz val="11"/>
        <rFont val="宋体"/>
        <charset val="0"/>
      </rPr>
      <t xml:space="preserve">
（1）15706UQ2：</t>
    </r>
    <r>
      <rPr>
        <sz val="11"/>
        <color rgb="FFFF0000"/>
        <rFont val="宋体"/>
        <charset val="0"/>
      </rPr>
      <t>A版包材</t>
    </r>
    <r>
      <rPr>
        <sz val="11"/>
        <rFont val="宋体"/>
        <charset val="0"/>
      </rPr>
      <t>，MA 布标+MA 吊牌+1张警语贴纸（覆盖吊牌条码）+1个胶袋（翻单4500159854） MA PDQ（公仔入胶袋时需留意，吊牌需别在公
仔背后，吊牌带条码的贴纸面朝外，需确保隔着胶袋可以扫描条码
胶袋备注:
#15706 胶袋翻单4500159854 细节：
(1)材质：PE ,厚度：0.05mm ，需打双孔
(2) size： 15cm (开口）x 18cm
(3) 热封口胶袋，公仔整个装入胶袋
Remark: 此单出TW， 公仔需严格按以下比例出货
15706UQ2：10 Assortment=1:1:1:1:1:1:1:1:1:1</t>
    </r>
  </si>
  <si>
    <t>0972931054</t>
  </si>
  <si>
    <t>4500191214-10</t>
  </si>
  <si>
    <t>0972931069</t>
  </si>
  <si>
    <t>4500191214-20</t>
  </si>
  <si>
    <t>0972931071</t>
  </si>
  <si>
    <t>4500191214-30</t>
  </si>
  <si>
    <t>ZMPO260155-30</t>
  </si>
  <si>
    <t>已完成订单</t>
  </si>
  <si>
    <r>
      <rPr>
        <sz val="11"/>
        <color rgb="FFF7241F"/>
        <rFont val="Arial"/>
        <charset val="0"/>
      </rPr>
      <t>MA</t>
    </r>
    <r>
      <rPr>
        <sz val="11"/>
        <color rgb="FFF7241F"/>
        <rFont val="宋体"/>
        <charset val="0"/>
      </rPr>
      <t>吊牌</t>
    </r>
  </si>
  <si>
    <t>客版盲盒</t>
  </si>
  <si>
    <r>
      <rPr>
        <b/>
        <sz val="16"/>
        <rFont val="Arial"/>
        <charset val="0"/>
      </rPr>
      <t xml:space="preserve">ZURU  Fuggler </t>
    </r>
    <r>
      <rPr>
        <b/>
        <sz val="16"/>
        <rFont val="宋体"/>
        <charset val="0"/>
      </rPr>
      <t>牙齿怪兽</t>
    </r>
    <r>
      <rPr>
        <b/>
        <sz val="16"/>
        <rFont val="Arial"/>
        <charset val="0"/>
      </rPr>
      <t>-</t>
    </r>
    <r>
      <rPr>
        <b/>
        <sz val="16"/>
        <rFont val="宋体"/>
        <charset val="0"/>
      </rPr>
      <t>粉色</t>
    </r>
    <r>
      <rPr>
        <b/>
        <sz val="16"/>
        <rFont val="Arial"/>
        <charset val="0"/>
      </rPr>
      <t>BABY</t>
    </r>
    <r>
      <rPr>
        <b/>
        <sz val="16"/>
        <rFont val="宋体"/>
        <charset val="0"/>
      </rPr>
      <t>系列生产排期表</t>
    </r>
    <r>
      <rPr>
        <b/>
        <sz val="16"/>
        <rFont val="Arial"/>
        <charset val="0"/>
      </rPr>
      <t xml:space="preserve"> #15759</t>
    </r>
    <r>
      <rPr>
        <b/>
        <sz val="16"/>
        <rFont val="宋体"/>
        <charset val="0"/>
      </rPr>
      <t>（</t>
    </r>
    <r>
      <rPr>
        <b/>
        <sz val="16"/>
        <rFont val="Arial"/>
        <charset val="0"/>
      </rPr>
      <t>C</t>
    </r>
    <r>
      <rPr>
        <b/>
        <sz val="16"/>
        <rFont val="宋体"/>
        <charset val="0"/>
      </rPr>
      <t>车间）</t>
    </r>
  </si>
  <si>
    <r>
      <rPr>
        <b/>
        <sz val="10"/>
        <color rgb="FF2727F0"/>
        <rFont val="宋体"/>
        <charset val="0"/>
      </rPr>
      <t>蓝色表示已出</t>
    </r>
    <r>
      <rPr>
        <b/>
        <sz val="10"/>
        <color rgb="FFF9680D"/>
        <rFont val="宋体"/>
        <charset val="0"/>
      </rPr>
      <t xml:space="preserve">
黄色表示未出</t>
    </r>
  </si>
  <si>
    <t>吊牌</t>
  </si>
  <si>
    <t>15759AWide Eyed Weirdo</t>
  </si>
  <si>
    <t>15759BWide Eyed Weirdo - Heart Shape</t>
  </si>
  <si>
    <t>15759DRabid Rabbit</t>
  </si>
  <si>
    <t>15759ESasquoosh</t>
  </si>
  <si>
    <t>15759GWinged Bat</t>
  </si>
  <si>
    <t>15759HOld Tooth/Screech - Pink</t>
  </si>
  <si>
    <t>157112客版须有毛绒</t>
  </si>
  <si>
    <t>UQ1</t>
  </si>
  <si>
    <t>客版</t>
  </si>
  <si>
    <t>ZPO2506001</t>
  </si>
  <si>
    <t>N/A</t>
  </si>
  <si>
    <t>15759UQ1-S001</t>
  </si>
  <si>
    <t>Remark:大货最新版本/组图中6款公仔，每款各12PCS/加个挂绳部分就好，不要钥匙扣;备注：收到样品订单后尽快安排 ，注意样板品质质量要求要高于大货品质要求 ，送货时必须要附带送货单(没有送货单和QC检验合格报告的仓库一律拒绝收货)，请知悉，谢谢！</t>
  </si>
  <si>
    <t>ZMPO250680</t>
  </si>
  <si>
    <t>15759SK-S002</t>
  </si>
  <si>
    <r>
      <rPr>
        <sz val="11"/>
        <color rgb="FF2727F0"/>
        <rFont val="Arial"/>
        <charset val="0"/>
      </rPr>
      <t>8</t>
    </r>
    <r>
      <rPr>
        <sz val="11"/>
        <color rgb="FF2727F0"/>
        <rFont val="宋体"/>
        <charset val="0"/>
      </rPr>
      <t>套空展示架</t>
    </r>
  </si>
  <si>
    <r>
      <rPr>
        <sz val="11"/>
        <color rgb="FF2727F0"/>
        <rFont val="Arial"/>
        <charset val="0"/>
      </rPr>
      <t>157112</t>
    </r>
    <r>
      <rPr>
        <sz val="11"/>
        <color rgb="FF2727F0"/>
        <rFont val="宋体"/>
        <charset val="0"/>
      </rPr>
      <t>客版须有毛绒</t>
    </r>
  </si>
  <si>
    <t>Remark：大货最新版本/可打平包；备注：收到样品订单后尽快安排 ，注意样板品质质量要求要高于大货品质要求 ，送货时必须要附带送货单(没有送货单和QC检验合格报告的仓库一律拒绝收货)，请知悉，谢谢！</t>
  </si>
  <si>
    <t>ZMPO250454</t>
  </si>
  <si>
    <t>Remark:跟PP订单一起安排/15759款，PP是小公仔，但是大货要做成钥匙扣，跟PP不同，请用最新钥匙扣款/大货标准箱装箱/箱唛参照邮件附件;备注：收到样品订单后尽快安排 ，注意样板品质质量要求要高于大货品质要求 ，送货时必须要附带送货单(没有送货单和QC检验合格报告的仓库一律拒绝收货)，请知悉，谢谢！</t>
  </si>
  <si>
    <t>Customer
PO#7309044</t>
  </si>
  <si>
    <t>4500173782-10</t>
  </si>
  <si>
    <t>MSK160-15759</t>
  </si>
  <si>
    <r>
      <rPr>
        <sz val="11"/>
        <color rgb="FF2727F0"/>
        <rFont val="Arial"/>
        <charset val="0"/>
      </rPr>
      <t>MSK160
C</t>
    </r>
    <r>
      <rPr>
        <sz val="11"/>
        <color rgb="FF2727F0"/>
        <rFont val="宋体"/>
        <charset val="0"/>
      </rPr>
      <t>车间混装</t>
    </r>
    <r>
      <rPr>
        <sz val="11"/>
        <color rgb="FF2727F0"/>
        <rFont val="Arial"/>
        <charset val="0"/>
      </rPr>
      <t>(15757+15759)</t>
    </r>
  </si>
  <si>
    <t>32PCS/展示架</t>
  </si>
  <si>
    <t>9/25装柜</t>
  </si>
  <si>
    <t>日期码格式：ZURU INC(BVI) 标准格式 日期：按实际生产日期
Packaging Info: ZURU标准MA UPC版本(优先1L)+客版展示架 ，出口美国。
Remark: 1. 此单要最晚2025/8/28寄出如下数量的大货样到UL实验室做测试,具体要求后续邮件通知;
预计每款各6pcs+A4纸大小的布料,具体寄样要求后续邮件通知
2. 日期码请按ZURU标准版执行即可;
3. ZURU QC 验货;
4. 样板准备：大货样4套, 具体寄样要求待后续邮件通知再安排寄出.</t>
  </si>
  <si>
    <t>ZB02580-10.24</t>
  </si>
  <si>
    <t>Customer
PO#1634079</t>
  </si>
  <si>
    <t>4500173782-20</t>
  </si>
  <si>
    <t>ZB02581-10.24</t>
  </si>
  <si>
    <t>Customer
PO#0268675</t>
  </si>
  <si>
    <t>4500173782-30</t>
  </si>
  <si>
    <t>ZB02582-10.24</t>
  </si>
  <si>
    <t>Customer
PO#0506898</t>
  </si>
  <si>
    <t>4500173782-40</t>
  </si>
  <si>
    <t>ZB02583-10.24</t>
  </si>
  <si>
    <t>Customer
PO#5567266</t>
  </si>
  <si>
    <t>4500173782-50</t>
  </si>
  <si>
    <t>ZB02584-10.24</t>
  </si>
  <si>
    <t>Customer
PO#3241584</t>
  </si>
  <si>
    <t>4500173782-60</t>
  </si>
  <si>
    <t>ZB02585-10.24</t>
  </si>
  <si>
    <t>Customer
PO#1083478</t>
  </si>
  <si>
    <t>4500173782-70</t>
  </si>
  <si>
    <t>ZB02586-10.24</t>
  </si>
  <si>
    <t>Customer
PO#5369750</t>
  </si>
  <si>
    <t>4500173782-80</t>
  </si>
  <si>
    <t>ZB02587R1-10.24</t>
  </si>
  <si>
    <t>Customer
PO#2687298</t>
  </si>
  <si>
    <t>4500173782-90</t>
  </si>
  <si>
    <t>ZB02588-10.24</t>
  </si>
  <si>
    <t>Customer
PO#6531569</t>
  </si>
  <si>
    <t>4500173782-100</t>
  </si>
  <si>
    <t>ZB02589-10.24</t>
  </si>
  <si>
    <t>Customer
PO#8686951</t>
  </si>
  <si>
    <t>4500173782-110</t>
  </si>
  <si>
    <t>ZB02590-10.24</t>
  </si>
  <si>
    <t>Customer
PO#9553166</t>
  </si>
  <si>
    <t>4500173782-120</t>
  </si>
  <si>
    <t>ZB02591-10.24</t>
  </si>
  <si>
    <t>Customer
PO#4681064</t>
  </si>
  <si>
    <t>4500173782-130</t>
  </si>
  <si>
    <t>ZB02592-10.24</t>
  </si>
  <si>
    <t>Customer
PO#9093171</t>
  </si>
  <si>
    <t>4500173782-140</t>
  </si>
  <si>
    <t>ZB02593-10.24</t>
  </si>
  <si>
    <t>000041213772</t>
  </si>
  <si>
    <t>4500177607-10</t>
  </si>
  <si>
    <t>粉色bzby系列56PCS/展示架 带底座 带挂钩</t>
  </si>
  <si>
    <t>消耗手工单MO250814</t>
  </si>
  <si>
    <t>日期码格式：ZURU INC(BVI) 标准格式 日期：按实际生产日期
Packaging Info: 1、包装方式: MA UPC 优先1L最新版+展示架（展示架带底座且带挂钩，挂钩数量同标版无底座版本），出口美国
UPC:
15759A 193052087966
15759B 193052087973
15759D 193052087980
15759E 193052087997
15759G 193052088000
15759H 193052088017
Remark: 2、无第三方测试&lt;(&gt;&amp;&lt;)&gt;验货要求
3、纸箱4面印ZURU LOGO + 箱唛+外箱贴纸
4、日期码请按ZURU标准版执行即可
5、ZURU OQC验货
6、Ratio: 6 Assortments=1:1:1:1:1:1</t>
  </si>
  <si>
    <t>ZB02458-10.16</t>
  </si>
  <si>
    <t>10001479860-3890</t>
  </si>
  <si>
    <t>4500177349-20</t>
  </si>
  <si>
    <t>15759UQ1-S002</t>
  </si>
  <si>
    <t>24PCS/PDQ/C
TN</t>
  </si>
  <si>
    <t>10/13提货</t>
  </si>
  <si>
    <t>日期码格式：ZURU INC(BVI) 标准格式 日期：按实际生产日期
Packaging Info:
15759UQ1 产品包装MA, 3L 彩盒，MA 5L PDQ；
Remark:
15759UQ1
1. 15759UQ1-S002-FUGGLER-NON LICENSED SEASONAL-SERIES 1-BABY PINKLES KEYRINGS 3.5"-WINDOW BOX-3FACING24PCS/PDQ/CTN
2. 产品包装MA, 3L 彩盒，MA 5L PDQ；
3. Ratio: 6 Assortments=1:1:1:1:1:1
4. 每个assortment彩盒UPC 按如下显示：
15759A-Wide Eyed Weirdo-193052087966
15759B-Hearty McFarty-193052087973
15759D-Rabid Rabbit-193052087980
15759E-Sasquoosh-193052087997
15759G-Winged Bat-193052088000
15759H-Wide Eyed Screech-193052088017
5. 外箱正唛信息右侧空白位置粘贴一张Event label贴纸，贴纸内容显示：Toys Set Date: 1/11/2026 ；由工厂自己订购。
6. 外箱正唛箱唛左上方位置粘贴条码箱贴纸，每箱贴一张由ZURU 订购，来料显示DPCI:086-02-6612,UPC# 10193052087864;
以上所以item均：
1. 产品和包装上均要印刷tracking code信息，格式为ZURU常规格式;
2. 出货方式：货代自提</t>
  </si>
  <si>
    <t>ZB02719-10.31
ZB02870-11.10</t>
  </si>
  <si>
    <t>Customer
PO#3616442</t>
  </si>
  <si>
    <t>4500173786-10</t>
  </si>
  <si>
    <t>10/15交仓</t>
  </si>
  <si>
    <t>日期码格式：ZURU INC(BVI) 标准格式 日期：按实际生产日期
Packaging Info: ZURU标准MA UPC版本(优先1L)+客版展示架(翻单PO#4500173782) ，出口美国。
Remark: 1. 日期码请按ZURU标准版执行即可;
2. ZURU QC 验货;
3.外箱需贴Embargo label(上架时间限制贴纸)</t>
  </si>
  <si>
    <t>ZB02629-10.27</t>
  </si>
  <si>
    <t>Customer
PO#8068957</t>
  </si>
  <si>
    <t>4500173786-20</t>
  </si>
  <si>
    <t>ZB02630-10.27</t>
  </si>
  <si>
    <t>UNFI WHOLESALE INC</t>
  </si>
  <si>
    <t>PO# 43363768</t>
  </si>
  <si>
    <t>4500177429-10</t>
  </si>
  <si>
    <t>56PCS/展示架 带底座 带挂钩</t>
  </si>
  <si>
    <t>日期码格式：ZURU INC(BVI) 标准格式 日期：按实际生产日期
Packaging Info: 优先ZURU MA 1L包装，显示ZURU UPC条码，出口美国
Remark: 1、无第三方测试和验货；Zuru QC 验货即可出货；
2、如果产品含塑胶袋，厚度小于1/1000 inch（0.0254 毫米），需印警告语
3、外箱四面需各贴一张上架警语贴纸，工厂自行订购，对应贴纸内容如下：Jan 1st 2026</t>
  </si>
  <si>
    <t>ZB02594-10.24</t>
  </si>
  <si>
    <t>PO# 96104780</t>
  </si>
  <si>
    <t>4500177433-10</t>
  </si>
  <si>
    <t>ZB02725-11.1</t>
  </si>
  <si>
    <t>PT. EMWAY GLOBALINDO</t>
  </si>
  <si>
    <t>Fuggler 2025 Requisition Order</t>
  </si>
  <si>
    <t>4500179201-10</t>
  </si>
  <si>
    <t>粉色bzby系列9
6PCS/4PDQ/CTN</t>
  </si>
  <si>
    <t>日期码格式： 标准格式 日期：按实际生产日期
Packaging Info: MA UPC PKG(优先1L)，无需加进口商贴纸,需加贴mother barcode label;
整单贴纸资料待提供
Remark: 15759UQ1-6 Assortments=1:1:1:1:1:1</t>
  </si>
  <si>
    <t>96868-11.5</t>
  </si>
  <si>
    <t>WEGMANS FOOD MARKETS INC.</t>
  </si>
  <si>
    <t>9851632</t>
  </si>
  <si>
    <t>4500176492-50</t>
  </si>
  <si>
    <t>粉色bzby系列24PCS/PDQ/C
TN</t>
  </si>
  <si>
    <t>10/17截单</t>
  </si>
  <si>
    <t>日期码格式：ZURU INC(BVI) 标准格式 日期：按实际生产日期
Packaging Info: 1：15759UQ1-S002: ZURU MA UPC 版 (首选1L/ 多语可以接受) + UPC 贴纸 + 上架警语贴纸
UPC#
15759UQ1 - 193052087867
Remark: 2：外箱贴纸跟单提供AW，工厂安排生产，粘贴在其中一面正唛空白处
3：箱唛需要印ZURU 最新 LOGO
4：产品和包装印刷tracking code信息，格式为ZURU常规格式。
5：需ZURU QC 验货合格后方可出货</t>
  </si>
  <si>
    <t>ZB02773-11.4</t>
  </si>
  <si>
    <t>GLOBUS LOGISTIK GMBH AND CO KG</t>
  </si>
  <si>
    <t>4500176990-10</t>
  </si>
  <si>
    <t>日期码格式：ZURU INC(BVI) 标准格式 日期：按实际生产日期
Packaging Info: 15759UQ1-S002: MA 3L-WINDOW BOX+Mother EAN贴纸+德语警语贴纸+ MA PDQ
Remark: 1. 此单出德国，需准时出货,微塑料需符合法规；无须客户第三方验货但是需要在10/17提供验货图片(含不良图）。待客人放货后才能安排走货。
2. 外箱正唛需要贴产品图片贴纸
3. 外箱印4面-2*正唛+2*侧唛
4.一个外箱里超过一个PDQ- 外箱上无需印GTIN 条码 / 一个外箱里只有一个PDQ- 外箱上印GTIN 条码
5. 需要在货期前一个月安排样品给客户评估（非测试，包装无要求）
6..所有出往欧洲订单的电子产品需增加一张客版 B版 WEEE声明说明书，区分带电池(WEEE 带电池走货 B版 通用30L 说明书)和不带电池版本(WEEE 不带电池走货
B版 通用30L 说明书)
7. 所有电子产品身上需要加字唛，为ZURU FRANCE 地址 (如无电子产品/产品布标有此地址/产品太小无法增加，可忽略此信息)
ZURU FRANCE 33 rue Paul Meurice 75020 Paris, France.</t>
  </si>
  <si>
    <t>Winnie zhong</t>
  </si>
  <si>
    <t>PO#700-33598</t>
  </si>
  <si>
    <t>4500179932-20</t>
  </si>
  <si>
    <t>ZB02531-10.21</t>
  </si>
  <si>
    <t>4500178639-60</t>
  </si>
  <si>
    <t>15759UQ1-S002-MTS</t>
  </si>
  <si>
    <t>日期码格式：ZURU INC(BVI) 标准格式 日期：按实际生产日期
Packaging Info: 
15759UQ1：最新MA PDQ+最新MA 3L 开窗盒+1*baby EAN条码贴纸+1*多语警语贴纸+外箱正唛贴Embargo label（上架日期2026/1/1）
产品用BABY EAN,外箱用mother EAN
15759UQ1
15759A - Wide Eyed Weirdo - 4894680049123
15759B - Hearty McFarty - 4894680049130
15759D - Rabid Rabbit - 4894680049147
15759E - Sasquoosh - 4894680049154
15759G - Winged Bat - 4894680049161
15759H - Wide Eyed Screech - 4894680049178
MOTHER EAN:4894680049024 ON CARTON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</si>
  <si>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96904-11.10</t>
  </si>
  <si>
    <t>4500178639-110</t>
  </si>
  <si>
    <t>15759SK-S002-MTS</t>
  </si>
  <si>
    <t>日期码格式：ZURU INC(BVI) 标准格式 日期：按实际生产日期
Packaging Info:
15759UQ1：最新MA PDQ+最新MA 3L 开窗盒+1*baby EAN条码贴纸+1*多语警语贴纸+外箱正唛贴Embargo label（上架日期2026/1/1）
产品用BABY EAN,外箱用mother EAN
15759SK
15759A - Wide Eyed Weirdo - 4894680049123
15759B - Hearty McFarty - 4894680049130
15759D - Rabid Rabbit - 4894680049147
15759E - Sasquoosh - 4894680049154
15759G - Winged Bat - 4894680049161
15759H - Wide Eyed Screech - 4894680049178
MOTHER EAN:4894680049024 ON CARTON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</si>
  <si>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TESCO CE</t>
  </si>
  <si>
    <t>斯洛伐克</t>
  </si>
  <si>
    <t>4500176930-10</t>
  </si>
  <si>
    <t>日期码格式：ZURU INC(BVI) 标准格式 日期：按实际生产日期
Packaging Info: 15759UQ1: MA A版3L UPC 挂卡+警告语贴纸(Czech-Hugarian-Polish-Slovak，不能覆盖GB语言)，MA A版5LPDQ
Remark: "1. 此单出EU，需满足EU测试标准要求，不含微塑料。
产品及包装需要印UKCA图标，包装需要有ZURU UK LTD/ZURU France地址信息，QC同事请核查，如有问题与跟单确认。
2.裝櫃必須按TPND順序 (條形碼貼紙或正嘜必須要朝外向車門外)，不可额外打缠绕带
3.外箱上有条码要求，排版时请留意并请确保条码清晰可扫描（封箱胶不要黏到条码上), 否则客人会有罚款；
4. 如含硼的话， 需用低硼版本(小于300ppm),硼含量需要符合欧洲标准,否则客人会退货有罚款产生"
15759UQ1: 6 Assortments=1:1:1:1:1:1
15774: 2 Assortment=1:1</t>
  </si>
  <si>
    <t>A96731-10.27</t>
  </si>
  <si>
    <t>10001493622-3891</t>
  </si>
  <si>
    <t>4500177938-60</t>
  </si>
  <si>
    <t>日期码格式：ZURU INC(BVI) 标准格式 日期：按实际生产日期
Packaging Info: 
15759UQ1 产品包装MA, 3L 彩盒，MA 5L PDQ；
Remark:
15759UQ1
1. 15759UQ1-S002-FUGGLER-NON LICENSED SEASONAL-SERIES 1-BABY PINKLES KEYRINGS 3.5"-WINDOW BOX-3FACING24PCS/PDQ/CTN
2. 产品包装MA, 3L 彩盒，MA 5L PDQ；
3. Ratio: 6 Assortments=1:1:1:1:1:1
4. 每个assortment彩盒UPC 按如下显示：
15759A-Wide Eyed Weirdo-193052087966
15759B-Hearty McFarty-193052087973
15759D-Rabid Rabbit-193052087980
15759E-Sasquoosh-193052087997
15759G-Winged Bat-193052088000
15759H-Wide Eyed Screech-193052088017
5. 外箱正唛箱唛左上方位置粘贴条码箱贴纸，每箱贴一张由ZURU 订购，来料显示DPCI:086-02-6612,UPC显示 10193052087864;
以上所以item均：
1. 产品和包装上均要印刷tracking code信息，格式为ZURU常规格式;
2. 出货方式：货代自提</t>
  </si>
  <si>
    <t>ZB02957-11.19</t>
  </si>
  <si>
    <t>PO#500-50158</t>
  </si>
  <si>
    <t>4500179932-10</t>
  </si>
  <si>
    <t>10/22截SI</t>
  </si>
  <si>
    <t>ZB02572-10.23</t>
  </si>
  <si>
    <t>PO#910-45474</t>
  </si>
  <si>
    <t>4500179932-30</t>
  </si>
  <si>
    <t>ZB02571-10.23</t>
  </si>
  <si>
    <t>PO#700-33688</t>
  </si>
  <si>
    <t>4500179932-40</t>
  </si>
  <si>
    <t>ZB02532-10.21</t>
  </si>
  <si>
    <t>MB192-15113-S001</t>
  </si>
  <si>
    <t>粉色bzby系列9PCS/CTN</t>
  </si>
  <si>
    <t>空白外箱印zuru logo</t>
  </si>
  <si>
    <t>日期码格式：ZURU INC(BVI) 标准格式 日期：按实际生产日期
Packaging Info: MB192 15706, 15760 MA 产品；15759 客版5L吊牌；
MB193 产品包装MA 5L吊牌
Remark: MB192
1. MB192-S001-FUGGLER-MIXED-SERIES 1-KEYRINGS 5" S6/KEYRINGS 5" S5 AND BABY PINKLES KEYRINGS 3.5" S1 MIX IN CTN-PLUSH-15PCS/CTN
2. MB192 15706, 15760 MA 产品；15759 客版5L吊牌；
3.Sweet 10 Assortment ratio=2:2:1:1:1:1:2:2:2:1 (配比顺序如下显示）
15759A-Wide Eyed Weirdo-193052087966
15759B-Hearty McFarty-193052087973
15759D-Rabid Rabbit-193052087980
15759E-Sasquoosh-193052087997
15759G-Winged Bat-193052088000
15759H-Wide Eyed Screech-193052088017
4.正唛左上角位置粘贴条码箱贴纸，每箱只贴一张，由ZURU订购，订购贴纸时显示客户DPCI#086-02-1161，来料时贴纸上显示 UPC 193052102683;
以上所以item均：
1. 外箱正唛信息右侧空白位置粘贴一张Event label贴纸，贴纸内容显示：Sweet &lt;(&gt;&amp;&lt;)&gt; Sour Pop Gateway Set Date: 12/28/2025 ；由工厂自己订购。
2. 产品和包装上均要印刷tracking code信息，格式为ZURU常规格式;
3. 出货方式：货代自提</t>
  </si>
  <si>
    <t>ZB02577-10-23</t>
  </si>
  <si>
    <t>无bom</t>
  </si>
  <si>
    <t>4500179452-70</t>
  </si>
  <si>
    <t>粉色bzby系列24PCS/PDQ,9
6PCS/4PDQ/CTN</t>
  </si>
  <si>
    <t>日期码格式：ZURU INC(BVI) 标准格式 日期：按实际生产日期
Packaging Info: MA UPC 1L package+mother barcode label,no need importer label
Remark:
15759UQ1-6 Assortments=1:1:1:1:1:1</t>
  </si>
  <si>
    <t>10001493620-3890</t>
  </si>
  <si>
    <t>4500177942-60</t>
  </si>
  <si>
    <t>ZB02956-11.19</t>
  </si>
  <si>
    <t xml:space="preserve"> 
10001493848-3891</t>
  </si>
  <si>
    <t>4500179008-40</t>
  </si>
  <si>
    <t>日期码格式：ZURU INC(BVI) 标准格式 日期：按实际生产日期
Packaging Info:
15759UQ1 产品包装MA, 3L 彩盒，MA 5L PDQ；
Remark: 
15759UQ1
1. 15759UQ1-S002-FUGGLER-NON LICENSED SEASONAL-SERIES 1-BABY PINKLES KEYRINGS 3.5"-WINDOW BOX-3FACING24PCS/PDQ/CTN
2. 产品包装MA, 3L 彩盒，MA 5L PDQ；
3. Ratio: 6 Assortments=1:1:1:1:1:1
4. 每个assortment彩盒UPC 按如下显示：
15759A-Wide Eyed Weirdo-193052087966
15759B-Hearty McFarty-193052087973
15759D-Rabid Rabbit-193052087980
15759E-Sasquoosh-193052087997
15759G-Winged Bat-193052088000
15759H-Wide Eyed Screech-193052088017
5. 外箱正唛箱唛左上方位置粘贴条码箱贴纸，每箱贴一张由ZURU 订购，来料显示DPCI:086-02-6612,UPC# 10193052087864;
以上所有item均：
1. 产品和包装上均要印刷tracking code信息，格式为ZURU常规格式;
2. 出货方式：货代自提</t>
  </si>
  <si>
    <t>ZB02958-11.19</t>
  </si>
  <si>
    <t>60X306030</t>
  </si>
  <si>
    <t>4500178449-30</t>
  </si>
  <si>
    <t>10/31抽板</t>
  </si>
  <si>
    <t>大货样</t>
  </si>
  <si>
    <t>日期码格式：ZURU INC(BVI) 标准格式 日期：按实际生产日期
Packaging Info: 1. ZURU MA包装；最新UPC 版本；出口美国；
15759UQ1，有上架时间限制1/Jan/26，外箱需加一张上架贴纸
Remark: 2. 日期跟踪码：ZURU标准格式日期码，产品包装及产品本身都必须有ZURU标准格式日期码，并且确保两者信息保持一致(请自行调整具体年月日生产期，但不能为
周末）。
3. 大货样。
15759UQ1需10月15日前需寄出3套大货样板(含PDQ)，样板须跟大货一模一样（含日期码）。
样板一套我们将给到美国HEB，两套寄到以下深圳利丰地址，到时利丰会回签一套用于第三方100%大货验货。
回签的样板工厂需保存好，只要产品没更新签样一年有效每次的第三方验货都是用这套样板做参考不再走客户签样流程。
* 一套样板寄到以下地址（一套含PDQ）
深圳雨禾伟业实业有限公司
地址：广东省深圳市罗湖区东门南路1006号文锦渡口岸大厦B栋7楼
收件人：Elsa
电话：0755 6688 1988 Ext3337
*2套（4pcs成品+2个空PDQ（如果产品涉及PDQ的话）+2套散件（如果产品涉及散件的话））寄到以下地址：
Li Fung　
深圳市福田区绒花路8号深福保大厦附楼3楼。
收件人： Yoland Dai　电话：+0755 8825 3756
4. 验货+ 抽板 （同一天进行）
预约10月31日第三方（利丰）到工厂做100%大货现场验货和抽板，验货需打印EPM出来跟客户回签样板供第三方验货参考。
PS:EPM是跟单提供。
抽板：
因这款产品的ZURU测试报告上被客户指定实验室发现产品和产品包装上的日期码不一致，所以这款寄样给实验室的是按照利丰验货员现场针对指定款随机抽板6PCS（
须带包装）。
工厂需把抽板寄到以下MTS 地址做测试，测试通过后才能出货；如产品有油漆的工厂需额外准备5G/色的油漆涂在同材质胶件上(面积类似A4纸大小)一并寄出；
实验室收件地址：
东莞现代产品整理服务有限公司（MTS）
广东省东莞市寮步镇新旧围村良平路76号
收件人：Cherry Wang （汪单）
Tel: +86 769- 8112 0818 ext.893
抽板有随样文件TRF（跟单提供），工厂在寄样时打印出来放纸箱内随样寄走。
5. 出货配比：ZURU 标版配比
6. ZURU QA 验货时需拍齐每款角色的产品和产品包装上的日期码照片（供实验室review）
7. 外箱胶带必须按照工字型封箱</t>
  </si>
  <si>
    <t>ZB03022-11.22</t>
  </si>
  <si>
    <t>217835572</t>
  </si>
  <si>
    <t>4500174656-10</t>
  </si>
  <si>
    <t>MEC385-15759</t>
  </si>
  <si>
    <r>
      <rPr>
        <sz val="10"/>
        <color rgb="FF010CDD"/>
        <rFont val="Arial"/>
        <charset val="0"/>
      </rPr>
      <t>MEC385B</t>
    </r>
    <r>
      <rPr>
        <sz val="10"/>
        <color rgb="FF010CDD"/>
        <rFont val="宋体"/>
        <charset val="0"/>
      </rPr>
      <t>车间混装</t>
    </r>
    <r>
      <rPr>
        <sz val="10"/>
        <color rgb="FF010CDD"/>
        <rFont val="Arial"/>
        <charset val="0"/>
      </rPr>
      <t>15759+15774+15757</t>
    </r>
  </si>
  <si>
    <t>48PCS/PDQ/展示架</t>
  </si>
  <si>
    <t>日期码格式：ZURU INC(BVI) 标准格式 日期：
Packaging Info: 1. 15759 产品 MA 1L包装
2. 客人指定箱唛排版
3. 展示架客版包装，跟单/设计放稿
4.每个外箱两边正唛需要贴上架限制贴纸（street date为Jan. 1st,2026），不要挡住箱唛内容 ，贴纸有两个尺寸，统一选择一个适合箱子尺寸的贴就行
Remark: 出货前 Zuru QC 验货</t>
  </si>
  <si>
    <t>ZBO2742-11.1</t>
  </si>
  <si>
    <t>217835609</t>
  </si>
  <si>
    <t>4500174657-10</t>
  </si>
  <si>
    <t>日期码格式：ZURU INC(BVI) 标准格式 日期：
Packaging Info: 1.15759 产品 MA 1L包装
2. 客人指定箱唛排版
3. 展示架客版包装，跟单/设计放稿
4.每个外箱两边正唛需要贴上架限制贴纸（street date为Jan. 1st,2026），不要挡住箱唛内容 ，贴纸有两个尺寸，统一选择一个适合箱子尺寸的贴就行
Remark: 出货前 Zuru QC 验货</t>
  </si>
  <si>
    <t>ZBO2741-11.1</t>
  </si>
  <si>
    <t>ALDI, INC.</t>
  </si>
  <si>
    <t>PO#7508627874</t>
  </si>
  <si>
    <t>4500176495-10</t>
  </si>
  <si>
    <t>15759UQ1-S002-1</t>
  </si>
  <si>
    <t>彩盒没签样</t>
  </si>
  <si>
    <t>10/24截SI</t>
  </si>
  <si>
    <t>日期码格式：ZURU INC(BVI) 标准格式 日期：按实际生产日期
Packaging Info: 1. 包材：客版 3L UPC A版本彩盒 + 标版 5L A版本PDQ
保持产品以下ZURU 标版BABY UPCs:
15759A Wide Eyed Weirdo 193052087966
15759B Hearty McFarty 193052087973
15759D Rabid Rabbit 193052087980
15759E Sasquoosh 193052087997
15759G Winged Bat 193052088000
15759H Wide Eyed Screech 193052088017
PS: 产品需按照PDQ rendering 照片顺序摆放;
订单外箱需加贴一面限制上架贴纸
Remark: 2. 日期跟踪码：ZURU标准格式日期码，产品包装及产品本身都必须有ZURU标准格式日期码(请自行调整具体年月日生产期，但不能为周末）。
3. 样板
* 9月1日前需寄出客版每款每色5pcs 测试样做测试（样板可以不带PDQ，样板日期码打寄样之前的日期)，测试通过后才能出货。测试样板直接寄到以下测试行
地址：
公司：广州天祥质量技术服务有限公司
地址：广州高新技术开发区科学城光谱西路69号TCL文化产业园汇创空间111
电话：+86 020 82139443
收件人：Cherry Yu
测试用的样板有随样文件 Regulatory Testing Letter + Test Request Form，这两个文件跟单稍后会邮件发给工厂，工厂在寄样时打印出来放纸箱内随样寄走。
注意：客户对以下测试点有要求，寄测试样板时留意下，确保测试能过
*客户对领苯有特别要求，值不能超过100mg/kg
*客户对重金属要求不能超过以下限值（单位mg/kg）：
锑(Sb) 60、砷(As) 25、钡(Ba) 1000、镉(Cd) 75、铬(Cr) 60、铅(Pb) 90、汞(Hg) 60、硒(Se) 500
*甲醛不得超过0.05%
*9月29日前寄大货样和广告样各一满PDQ（含客户纸箱）到以下深圳跟单地址：
收件地址：
地址：广东省深圳市罗湖区东门南路1006号食出报关大厦B栋7楼
收件人：Elsa Zheng
电话：0755 6688 1988 Ext3337
4. 出货配比：
#15759UQ1-S002-FUGGLER-NON LICENSED SEASONAL-SERIES 1-BABY PINKLES PLUSH 3.5"-WINDOW BOX-3FACING24PCS/PDQ/CTN
6 Assortments=1:1:1:1:1:1
5. 外箱封箱尺寸务必保持 26.5*17.5*22.5cm, 装 2 x 20GP</t>
  </si>
  <si>
    <t>ZB02578-10.23</t>
  </si>
  <si>
    <t>4500176495-20</t>
  </si>
  <si>
    <t>PO#5324661003</t>
  </si>
  <si>
    <t>4500174246-10</t>
  </si>
  <si>
    <t>Hold</t>
  </si>
  <si>
    <t>SI：11/8</t>
  </si>
  <si>
    <t>日期码格式：ZURU INC(BVI) 标准格式 日期：按实际生产日期
Packaging Info: 1. ZURU MA 包装（优先1L），出口美国。
包材需要统一，同批出货的同款产品不得出现混用包材的情况，如有特殊情况，需先与跟单告知确认。
Remark: 2.Item#15759UQ1:
Mother UPC (外箱上显示)：193052087867
Baby UPC:
15759A Wide Eyed Weirdo 193052087966
15759B Hearty McFarty 193052087973
15759D Rabid Rabbit 193052087980
15759E Sasquoosh 193052087997
15759G Winged Bat 193052088000
15759H Wide Eyed Screech 193052088017
大货配比：S002-FUGGLER-NON LICENSED SEASONAL-SERIES 1-BABY PINKLES KEYRINGS 3.5"-WINDOW BOX-3FACING24PCS/PDQ/CTN
配比按ZURU MA ratio来,6 Assortments=1:1:1:1:1:1.
3.产品和包装需有日期码, ZURU标准日期码格式,需要符合ZURU 日期码要求，同时产品或包装不得出现两种日期码。按照实际生产自行调整日期,但不能为周末,日期
保持一致。
4. 客户不接受延期，请按期完货。
5.大货样板：请在9月26日前寄出4套完整PDQ(含产品）到ZURU深圳罗湖办公室转寄国外。
6. 测试样板：
请在8月26日之前寄出2套完整PDQ+每款每色各2pcs光身样，样品上如有coating,请额外提供干油墨2g，送样同时提供测试申请单 并随测试申请表一同寄出（稍后提
供）。
请标注FB产品含有PVC 、PC 、EPOXY，及recycled materials回收料的位置图片，FB包装含有PVC的也要做BPA， 还请标注包装含有PVC位置
如下测试：
1) Ortho phthalate content test of packaging materials， Review the package to ensure that ortho phthalate
such as DEHP, BBP, DBP, DINP, DIDP, DNHP, DPHP, DIUP, and DTDP does not exceed 50PPM.
2) TPCH - Heavy Metal of Packaging / Toxic in Packaging, The Lead, Cadmium, Mercury and Hexavalent Chromium in any packaging shall not exceed 1
00ppm
3) BPA Test if any component is made of PC, PVC, or Epoxy resin. The BPA content should be less than 3 ppm.
注：请知悉以上产品和包装的测试项目，务必要使用可以PASS此测试的物料</t>
  </si>
  <si>
    <t>ZB02843-11.8</t>
  </si>
  <si>
    <t>PO#5324661004</t>
  </si>
  <si>
    <t>4500174246-20</t>
  </si>
  <si>
    <t>已寄出</t>
  </si>
  <si>
    <t>ZB02844-11.8</t>
  </si>
  <si>
    <t>PO#5324661005</t>
  </si>
  <si>
    <t>4500174246-30</t>
  </si>
  <si>
    <t>ZB02845-11.8</t>
  </si>
  <si>
    <t>PO#5324661006</t>
  </si>
  <si>
    <t>4500174246-40</t>
  </si>
  <si>
    <t>ZB02846-11.8</t>
  </si>
  <si>
    <t>PO#5324661007</t>
  </si>
  <si>
    <t>4500174246-50</t>
  </si>
  <si>
    <t>ZB0284711.8</t>
  </si>
  <si>
    <t>WONDERLAND TOYS, INC.</t>
  </si>
  <si>
    <t>4784</t>
  </si>
  <si>
    <t>4500178721-40</t>
  </si>
  <si>
    <t>日期码格式：ZURU INC(BVI) 标准格式 日期：按实际生产日期
Packaging Info: 1. 出口美国，MA UPC 版本包装，优先1L。
#15759UQ1: 6 Assortments=1:1:1:1:1:1;
Remark: 2. Zuru QC 验货即可</t>
  </si>
  <si>
    <t>ZB03130-11.28</t>
  </si>
  <si>
    <t>IMPERIAL DISTRIBUTOR</t>
  </si>
  <si>
    <t>4500179602-40</t>
  </si>
  <si>
    <t>日期码格式：ZURU INC(BVI) 标准格式 日期：按实际生产日期
Packaging Info: 1. ZURU MA UPC 优先1L 最新包装，版本统一，不得混包材， 出口美国
2. 产品和包装需有日期码, ZURU标准日期码格式, 按照实际生产自行调整日期,但不能为周末,日期保持一致。
3. 大货配比：产品配比按照MA标准配比执行。
GTIN:
15759SK:501-93052-08786-2
Remark:</t>
  </si>
  <si>
    <t>Yvonne Feng</t>
  </si>
  <si>
    <t>ZB0302-11.20</t>
  </si>
  <si>
    <t>AG250187-TW</t>
  </si>
  <si>
    <t>4500177676-20</t>
  </si>
  <si>
    <t>日期码格式：ZURU INC(BVI) 标准格式 日期：按实际生产日期
Packaging Info: 15759UQ1: MA 彩盒+1张警语贴纸（覆盖彩盒原条码）
Remark: 此单出TW
15759UQ1: 6 Assortments=1:1:1:1:1:1</t>
  </si>
  <si>
    <t>96906-11.10</t>
  </si>
  <si>
    <t>ZMPO250883</t>
  </si>
  <si>
    <t>97077-11.29</t>
  </si>
  <si>
    <t>652584</t>
  </si>
  <si>
    <t>4500179602-30</t>
  </si>
  <si>
    <t>日期码格式：ZURU INC(BVI) 标准格式 日期：按实际生产日期
Packaging Info: 1. ZURU MA UPC 优先1L 最新包装，版本统一，不得混包材， 出口美国
2. 产品和包装需有日期码, ZURU标准日期码格式, 按照实际生产自行调整日期,但不能为周末,日期保持一致。
3. 大货配比：产品配比按照MA标准配比执行。
GTIN:
15759UQ1:101-93052-08786-4
Remark:</t>
  </si>
  <si>
    <t>TWPOA2509016</t>
  </si>
  <si>
    <t>4500179766-10</t>
  </si>
  <si>
    <t>15759GUQ1-S001</t>
  </si>
  <si>
    <t>24PCS/PDQ,9
6PCS/4PDQ/CTN</t>
  </si>
  <si>
    <t>日期码格式：ZURU INC(BVI) 标准格式 日期：按实际生产日期
Packaging Info: 1. MA UPC PKG+1张警语进口商贴纸(适用该客户订单所有款产品）
 3.需加4+年龄贴纸覆盖原包装盒年龄告示
Remark: 1. 出香港， 按ZURU标准生产
 2. 留意进口商贴纸不得遮挡日期码</t>
  </si>
  <si>
    <t>96907-11.10</t>
  </si>
  <si>
    <t>4500179766-20</t>
  </si>
  <si>
    <t>15759AUQ1-S001</t>
  </si>
  <si>
    <t>日期码格式：ZURU INC(BVI) 标准格式 日期：按实际生产日期
Packaging Info: 1. MA UPC PKG+1张警语进口商贴纸(适用该客户订单所有款产品）
3.需加4+年龄贴纸覆盖原包装盒年龄告示
Remark: 1. 出香港， 按ZURU标准生产
2. 留意进口商贴纸不得遮挡日期码</t>
  </si>
  <si>
    <t>4500179766-30</t>
  </si>
  <si>
    <t>15759BUQ1-S001</t>
  </si>
  <si>
    <t>4500179766-40</t>
  </si>
  <si>
    <t>15759DUQ1-S001</t>
  </si>
  <si>
    <t>4500179766-50</t>
  </si>
  <si>
    <t>15759EUQ1-S001</t>
  </si>
  <si>
    <t>4500179766-60</t>
  </si>
  <si>
    <t>15759HUQ1-S001</t>
  </si>
  <si>
    <t>4500180254-100</t>
  </si>
  <si>
    <t>日期码格式：ZURU INC(BVI) 标准格式 日期：按实际生产日期
Packaging Info:
15759UQ1:A 版 3L MA 包装+进口商贴纸；A 版 5L MA PDQ
Remark: 1、所有item 均用MA UPC 条码，若包装不是UPC 条码的请告知
2、此单出欧洲需满足EU测试标准要求
3、此单LC 货期不可延
4、baby UPC 及比例：
15759A Wide Eyed Weirdo：193052087966
15759B Hearty McFarty：193052087973
15759D Rabid Rabbit：193052087980
15759E Sasquoosh：193052087997
15759G Winged Bat：193052088000
15759H Wide Eyed Screech ：193052088017
Ratio: 6 Assortments=1:1:1:1:1:1</t>
  </si>
  <si>
    <t>HARRIS TEETER INC</t>
  </si>
  <si>
    <t>4500181458-10</t>
  </si>
  <si>
    <t>消耗手工单MO250820</t>
  </si>
  <si>
    <t>日期码格式：ZURU INC(BVI) 标准格式 日期：按实际生产日期
Packaging Info: 1、包装方式: MA UPC 优先1L最新版+展示架（展示架带底座且带挂钩，挂钩数量同标版无底座版本），出口美国
UPC:
15759A 193052087966
15759B 193052087973
15759D 193052087980
15759E 193052087997
15759G 193052088000
15759H 193052088017
Remark: 2、无第三方测试 &lt;(&gt;&amp;&lt;)&gt; 验货要求
3、纸箱4面印ZURU LOGO + 箱唛
4、日期码请按ZURU标准版执行即可
5、ZURU OQC验货
6、Ratio: 6 Assortments=1:1:1:1:1:1</t>
  </si>
  <si>
    <t>ZB02786-11.4</t>
  </si>
  <si>
    <t>4500179155-120</t>
  </si>
  <si>
    <t>日期码格式：ZURU INC(BVI) 标准格式 日期：按实际生产日期
Packaging Info: MA EAN 1L package+mother EAN barcode label+1pc importer label
整单贴纸资料待提供
Remark: 
15759UQ1-6 Assortments=1:1:1:1:1:1</t>
  </si>
  <si>
    <t>5200007427</t>
  </si>
  <si>
    <t>4500176922-50</t>
  </si>
  <si>
    <t>日期码格式：ZURU INC(BVI) 标准格式 日期：按实际生产日期
Packaging Info: 
15759UQ1：最新MA 3L 开窗盒+1*baby EAN条码贴纸（翻单4500178639）+1*多语警语贴纸 +最新MA PDQ
产品用BABY EAN,外箱用mother EAN
15759UQ1MOTHER EAN:4894680049024
15759UQ1 Baby EAN
15759A Wide Eyed Weirdo 4894680049123
15759B Hearty McFarty 4894680049130
15759D Rabid Rabbit 4894680049147
15759E Sasquoosh 4894680049154
15759G Winged Bat 4894680049161
15759H Wide Eyed Screech 4894680049178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</si>
  <si>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96903-11.10</t>
  </si>
  <si>
    <t>4500176922-60</t>
  </si>
  <si>
    <t>日期码格式：ZURU INC(BVI) 标准格式 日期：按实际生产日期
Packaging Info:
15759SK：最新MA 3L 开窗盒+1*baby EAN条码贴纸（翻单4500178639）+1*多语警语贴纸 +最新MA 展示架
产品用BABY EAN,外箱用mother EAN
15759SK MOTHER EAN:4894680049024
15759SK Baby EAN
15759A Wide Eyed Weirdo 4894680049123
15759B Hearty McFarty 4894680049130
15759D Rabid Rabbit 4894680049147
15759E Sasquoosh 4894680049154
15759G Winged Bat 4894680049161
15759H Wide Eyed Screech 4894680049178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</si>
  <si>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777 3JAN26</t>
  </si>
  <si>
    <t>4500180232-70</t>
  </si>
  <si>
    <t>15759UQ1-S004</t>
  </si>
  <si>
    <t>粉色bzby系列24PCS/PDQ/I
NNER,96PCS/4INNER/CTN</t>
  </si>
  <si>
    <t>日期码格式：ZURU INC(BVI) 标准格式 日期：按实际生产日期
Packaging Info: MA 最新UPC包装，各款的条码如下，请先检查条码是否正确再安排做货，如有问题请告知,配比跟MA
7.15759UQ1:15759A:193052087966
15759B:193052087973
15759D:193052087980
15759E:193052087997
15759G:193052088000
15759H:193052088017
Remark: "1.产品及包装需要印UKCA图标，包装需要有ZURU UK LTD/ZURU France地址信息，QC同事请核查，如有问题与跟单确认。
2. 需要符合欧洲标准不能含有闪粉和微塑料，否则不合法规会有客诉产生
3.以上产品如果是电子产品带电池出货，请加上WEEE带电池走货欧洲30语通用黑白说明书, 如果是电子产品不带电池出货，请加上WEEE不带电池走货欧洲30语通用黑
白说明书"</t>
  </si>
  <si>
    <t>DIAMANT TOYS LTD</t>
  </si>
  <si>
    <t>以色列</t>
  </si>
  <si>
    <t>56551</t>
  </si>
  <si>
    <t>4500180352-20</t>
  </si>
  <si>
    <t>10/23UPC贴纸+进口商贴纸</t>
  </si>
  <si>
    <t>日期码格式：ZURU INC(BVI) 标准格式 日期：按实际生产日期
Packaging Info: 
15759UQ1: MA 彩盒+UPC贴纸+进口商贴纸，MA PDQ，MA布标, 彩卡条码显示193052087867; 产品年龄0+；
客人箱唛排版，印4面，条码内容193052087867
Remark:
15759UQ1：6 Assortments=1:1:1:1:1:1</t>
  </si>
  <si>
    <t>10001493846-3890</t>
  </si>
  <si>
    <t>4500180027-40</t>
  </si>
  <si>
    <t>10/16外箱贴纸</t>
  </si>
  <si>
    <t>ZB02959-11.19</t>
  </si>
  <si>
    <t>ZMPO250904</t>
  </si>
  <si>
    <t>Remark:大货最新版本包装/不需要PDQ/款号平均/请按款号装箱/并在外箱上注明款号/大货标准箱装箱/箱唛请参照邮件附件;备注：收到样品订单后尽快安排 ，注意样板品质质量要求要高于大货品质要求 ，送货时必须要附带送货单(没有送货单和QC检验合格报告的仓库一律拒绝收货)，请知悉，谢谢！</t>
  </si>
  <si>
    <t>TWPOA2509017</t>
  </si>
  <si>
    <t>4500181160-10</t>
  </si>
  <si>
    <t>警语贴纸翻单4500179766</t>
  </si>
  <si>
    <t>日期码格式：ZURU INC(BVI) 标准格式 日期：按实际生产日期
Packaging Info: 1. MA UPC PKG+1张警语进口商贴纸(适用该客户订单所有款产品）
 2. 15759警语贴纸翻单4500179766
 4. 需加4+年龄贴纸覆盖原包装盒年龄告示
Remark: 1. 出香港， 按ZURU标准生产
 2. 留意进口商贴纸不得遮挡日期码</t>
  </si>
  <si>
    <t>97036-11.27</t>
  </si>
  <si>
    <t>4500181160-20</t>
  </si>
  <si>
    <t>4500181160-30</t>
  </si>
  <si>
    <t>4500181160-40</t>
  </si>
  <si>
    <t>4500181160-50</t>
  </si>
  <si>
    <t>4500181160-60</t>
  </si>
  <si>
    <t>AMAZON UK</t>
  </si>
  <si>
    <t>Amazon
UK:5XMIESRG</t>
  </si>
  <si>
    <t>4500181128-40</t>
  </si>
  <si>
    <t>157102-S001-MB</t>
  </si>
  <si>
    <t>粉色bzby系列
6PCS/邮包盒/20邮包盒/CTN</t>
  </si>
  <si>
    <t>空白外箱（加印带Zuru字样的最新logo</t>
  </si>
  <si>
    <t>邮包盒</t>
  </si>
  <si>
    <t>日期码格式：ZURU INC(BVI) 标准格式 日期：按实际生产日期
Packaging Info: Amazon UK(157101/157102/157103/157107AB/15746ABDE/15747/15749ABDEGH/15750ABDEGH/15752ABDEGH/15757)/DE(157102/157103/157107AB/15746ABD/15747/1574
9ABDEGH/15750ABDEGH/15752ABDEGH/15755ABD/15757)/FR(157102/157103/157107AB/15746ABD/15747/15749ABDEGH/15750ABDEH/15752ABDEGH/15755ABDE/15757)
2. 157102: 15759A+15759B+15759D+15759E+15759G+15759H 6pk/mailbox, 20mailboxes/ctn; MA 3L(3L warning UPC)A开窗彩盒+MA 布标+客版邮包盒+1张贴纸(西
班牙洗涤说明，贴在邮包盒空白位置, 出ES需要);
12. 验货时间不迟于2025/11/17.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</si>
  <si>
    <t>Crystal Chen</t>
  </si>
  <si>
    <t>Amazon DE:
48JWVDCB</t>
  </si>
  <si>
    <t>4500181128-330</t>
  </si>
  <si>
    <t>Amazon FR:
8V5Q8YKO</t>
  </si>
  <si>
    <t>4500181128-630</t>
  </si>
  <si>
    <t>ZURU DENMARK APS</t>
  </si>
  <si>
    <t>5200007921</t>
  </si>
  <si>
    <t>4500181278-90</t>
  </si>
  <si>
    <t>1*baby EAN条码贴纸（翻单4500178639）+1*多语警语贴纸</t>
  </si>
  <si>
    <t>日期码格式：ZURU INC(BVI) 标准格式 日期：按实际生产日期
Packaging Info:
15759UQ1：最新MA PDQ+最新MA 3L 开窗盒+1*baby EAN条码贴纸（翻单4500178639）+1*多语警语贴纸
Remark: 1.北欧内销单，需要通过ZURU 验货结果后才能出货 (工厂需要主动提前同ZURU QC预约验货避免延期出货造成不必要麻烦)；
2. 产品如含有化学品，需要无硼无香，
3.包装不能含有PVC，使用PET
4. date code: 外箱日期码要晚于产品日期码
5.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6.若有特定款有特殊外箱条码要求时,需要明确列出产品款对应的具体外箱条码号码/条码类型 (若无,可以忽略此需求)
7.所有出口欧洲的产品, 法规规定禁止在包装和共公众用的印刷品中使用矿物油中含有的物质, 包装印刷油墨中含有的MOAH/MOSH的质量浓度不能超过1%, 否则出货
到法国被抽检出现问题, 供应商需要对此负责;
8.带电池出货的产品所用到的电池需要符合欧洲电池新规(EU) 2023-1542。
9.ratio 同MA</t>
  </si>
  <si>
    <t>97063-11.29</t>
  </si>
  <si>
    <t>30250691</t>
  </si>
  <si>
    <t>4500169458-10</t>
  </si>
  <si>
    <t>15759-S001-PKC.PKGC</t>
  </si>
  <si>
    <t>96PCS/CTN</t>
  </si>
  <si>
    <t>彩盒直接做大货</t>
  </si>
  <si>
    <t>日期码格式：ZURU INC(BVI) 标准格式 日期：按实际生产日期
Packaging Info: 客版EAN包装(带飞机孔)
Remark: 1. 出口欧洲，微塑料需符合法规，电池符合欧洲法规要求(如有)
2. 此客户要求：化学品无硼无香。
3. 外箱上下需加保护卡，以防开箱时产品被划破。（保护卡需要时整面）
4. 此单在出货前4周提供大货样品给Rossmann德国客人安排第三方验货。 请备额外物料。
5. 此单需要第三方验货，验货时间为完货后第二天，验货OK待客人放货后才能安排走货。
6. 所有包装材料都需要用PET材质。
7. 每箱需要放一包干燥剂（不能是silicon) 。品牌SUPER DRY，规格：10g/pc 。
8. 外箱需要是5层瓦楞纸，厚度在5-9mm。
9. 此单出德国，走整柜请知悉。
10. 标准配比
11. 所有电子产品身上需要加字唛，为ZURU FRANCE 地址 (如无电子产品，产品布标有此地址，或产品太小无法增加可忽略此信息)
ZURU France 1/3, Rue d'Argenteuil 95210 SAINT-GRATIEN, FRANCE
12. 所有出往德国订单的电子产品需增加一张欧洲通用WEEE声明说明书，区分带电池和不带电池版本, 如已做客版说明书可忽略此要求。</t>
  </si>
  <si>
    <t>97001-11.24</t>
  </si>
  <si>
    <t>SAINSBURY'S SUPERMARKET LTD</t>
  </si>
  <si>
    <t>4500181791-60</t>
  </si>
  <si>
    <t>15759UQ4-S001</t>
  </si>
  <si>
    <t xml:space="preserve">日期码格式：ZURU INC(BVI) 标准格式 日期：按实际生产日期
Packaging Info: 
 15759UQ4-S001：MA UPC 3L 包装+客版PDQ
Remark: *胶带最少宽度要保证6.0CM,厚度最少0.05毫米,外箱不可以打钉/扎带；以工字型封箱；
 *如果重量超过5KGS，箱唛需加黄色警示图标志 ，有疑问请与ZURU跟单同事联系,十分重要！
*订单出英国，请注意检查产品及包装应带UKCA图标，包装需要显示ZURU UK LTD/ZURU France地址信息，QC同事请查核，如有问题与跟单确认。
 *生产日期按实际的（法定工作日），按ZURU标准格式即可 ，但是请知悉包装日期码需要早于或者等于外箱日期码 ，不能晚于外箱日期码
 *请注意所有订单都需要经过ZURU QC验货并且通过后方可出货
 *产品条码以订单显示为准 ，请安排生产前先核对再生产。
 *外箱上的条码请确保清晰可扫描 ，左上角的条码格式是UPC-A格式，下面14位数的条码格式是ITF-14格式，否则到目的仓无法扫描入仓由工厂承担责任 。
 *所有产品按符合欧洲标准走货，微塑料需合规 。
 *涉及到硼的，需要符合欧洲标准
 *客户不接受PVC材质
 *外箱不得使用带金属夹子或带扣
</t>
  </si>
  <si>
    <t>4500182245-40</t>
  </si>
  <si>
    <t>条码贴纸翻4500179452</t>
  </si>
  <si>
    <t>日期码格式：ZURU INC(BVI) 标准格式 日期：按实际生产日期
Packaging Info: MA UPC 1L package+mother barcode label,no need importer label,条码贴纸翻单如下
15759UQ1-4500179452
其他item待提供贴纸资料,部分item待更新为20GP的单价跟装运类型
Remark: 
15759UQ1-6 Assortments=1:1:1:1:1:1</t>
  </si>
  <si>
    <t>NICKELS AND DIMES INCORPORATED</t>
  </si>
  <si>
    <t>26204</t>
  </si>
  <si>
    <t>4500179785-10</t>
  </si>
  <si>
    <t>日期码格式：ZURU INC(BVI) 标准格式 日期：按实际生产日期
Packaging Info: 1. 包装：ZURU MA 1L 最新UPC版本；出口美国；
 15759UQ1外箱需加上架贴纸Jan 1st 2026，贴纸资料跟单提供，工厂采购；上架贴纸贴于外箱2个侧唛右下角
Remark: 2. 日期跟踪码：产品包装及产品本身都必须有日期跟踪码，并且确保两者的日期跟踪码要一致；ZURU标准格式日期码(请自行调整具体年月日生产期，但不能为周
 末）。
 3. 出货配比:
 Zuru MA出货 配比</t>
  </si>
  <si>
    <t>ZB03008-11.21</t>
  </si>
  <si>
    <t>ROFU KINDERLAND SPIELWARENHANDELSGE</t>
  </si>
  <si>
    <t>249947</t>
  </si>
  <si>
    <t>4500181680-320</t>
  </si>
  <si>
    <t>EAN贴纸+德语警语贴纸+客供价格贴纸+非电子产品布标贴纸</t>
  </si>
  <si>
    <t>日期码格式：ZURU INC(BVI) 标准格式 日期：按实际生产日期
Packaging Info: 
 15759UQ1-S002: MA 3L-WINDOW BOX+Mother EAN贴纸+德语警语贴纸(翻单:4500176990)+价格贴纸 +MA布标+非电子产品布标贴纸 + MA PDQ
Remark: "1. 出口欧洲，微塑料需符合法规；
 2. 所有电子产品身上需要加字唛，为ZURU FRANCE 地址 (如无电子产品/产品布标有此地址/产品太小无法增加，可忽略此信息)
 ZURU FRANCE 33 rue Paul Meurice 75020 Paris, France.
 3. 所有出往德国订单的电子产品需增加一张客版WEEE声明说明书，区分带电池(WEEE 带电池走货 B版通用30L 说明书)和不带电池版本(WEEE 不带电池走货 B版通用
 30L 说明书)
 4. 此单需要在CRD前一天预约ZURU QC验货提供验货图片给客户确认才能出货
 5. 需准时完成生产，推期出货会有罚款。
 6. 此客户要求含布标的毛绒公仔，需要额外贴一张布标贴纸，区分电子产品（带电布标贴纸)和非电子产品(不带电布标贴纸)"</t>
  </si>
  <si>
    <t>NAVY EXCHANGE SERVICE COMMAND</t>
  </si>
  <si>
    <t>PO#0037751148</t>
  </si>
  <si>
    <t>4500182778-40</t>
  </si>
  <si>
    <t>日期码格式：ZURU INC(BVI) 标准格式 日期：按实际生产日期
Packaging Info: 1.包材：ZURU MA UPC 最新版本；出口美国
Remark: 2. 日期跟踪码：产品外包装及产品本身都必须有日期跟踪码；ZURU标准格式日期码 (请自行调整具体年月日生产期，但不能为周末）
3. 外箱贴纸：
外箱除了需要印刷箱唛外，还需额外加贴Packing Slip一张
Packing Slip: 每款产品第一箱的外箱都需在1面正唛右上角处贴上Packing Slip（跟单提供资料；工厂用A4纸打印）,见箱唛资料详细内容。
4. 出货配比：ZURU 标版配比</t>
  </si>
  <si>
    <t>ZB03150-11.29</t>
  </si>
  <si>
    <t>4500182163-160</t>
  </si>
  <si>
    <t>10/29EAN/进口商贴纸</t>
  </si>
  <si>
    <t>日期码格式：ZURU INC(BVI) 标准格式 日期：按实际生产日期
Packaging Info:
15759UQ1-S002:A3L UPC彩盒+EAN/进口商贴纸+MA布标MA布标/PDQ
Remark: 1. 产品和包装要求无硼无香，包装不能含有PVC; 此客户NTI不能出14+的产品
2. 如有微塑料，必须合规欧洲标准，闪粉也是微塑料的一种，目前仅接受三张方式1.去除，2.用可降解材料，和3. 永久封印在固体。
3. 带电池出货的产品,电池需要符合欧洲电池新规(EU) 2023-1542.
4. 同一个SKU, 如果客户同时下Bulk/PDQ/SK/EC, 进口商贴纸可以只显示Bulk 的客户客户款号。产品包装上必须有客户进口商信息。
15759UQ1-S002:6 Assortments=1:1:1:1:1:1
15759UQ1-S002:888697-4894680049024</t>
  </si>
  <si>
    <t>ENTERTAINMENT EARTH, LLC.</t>
  </si>
  <si>
    <t>51663</t>
  </si>
  <si>
    <t>4500182472-60</t>
  </si>
  <si>
    <t>15759UQ1外箱需加上架贴纸Jan 1st 2026，贴纸资料跟单提供，工厂采购；上架贴纸贴于外箱2个侧唛右
下角</t>
  </si>
  <si>
    <t>日期码格式：ZURU INC(BVI) 标准格式 日期：按实际生产日期
Packaging Info: 1.包材: ZURU MA UPC 版本最新包装，出口美国;
15759UQ1外箱需加上架贴纸Jan 1st 2026，贴纸资料跟单提供，工厂采购；上架贴纸贴于外箱2个侧唛右
下角
Remark: 2、日期跟踪码:ZURU标准格式日期码、产品包装及产品本身都必须有ZURU标准格式日期码，并且确保两者信息保持一致(请自行调整具体年月日生产期，但不能为周
末)。
3.外箱要求
* #15746的第一箱需贴有packing list的信封。Packing List 装在信封里，再打印一张印有"PACKING LIST ENCLOSED"的纸放在信封外面，漏掉会有罚款（Packing
List 收到SO 后船务会一起发给工厂）。
4.出货配比: ZURU 标版配比</t>
  </si>
  <si>
    <t>B&amp;M RETAIL LIMITED</t>
  </si>
  <si>
    <t>客户PO:022436
47/1</t>
  </si>
  <si>
    <t>4500182737-20</t>
  </si>
  <si>
    <t>日期码格式：ZURU INC(BVI) 标准格式 日期：按实际生产日期
Packaging Info:
15759A:193052087966；15759B:193052087973；15759D:193052087980；15759E:193052087997；15759G:193052088000；15759H:193052088017
Remark: *MA UPC版本按工厂现有最新库存即可，订单出英国，请注意检查产品及包装应带UKCA图标，包装显示ZURU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*条码以订单显示为准 ，请安排生产前先核对 ，有问题请提出。
*所有产品按符合欧洲标准走货，需要是不含微塑料版本 。
*涉及到硼的，如可选择情况下应使用低硼版本 （slime 类别低硼一般低于300ppm)，无选择的应与跟单复核再安排 。
*大货完成后请及时提供shipment images -附件验货表格 供客户批复 ，如未提供照片就直接走柜，有问题由工厂负责 。
*最终出货工厂需要按船务要求为集装箱挂网，如不按要求挂网导致罚款由工厂承担 。</t>
  </si>
  <si>
    <t>4500182989-20</t>
  </si>
  <si>
    <t xml:space="preserve"> 1张进口商贴纸+外箱SSCC label</t>
  </si>
  <si>
    <t>日期码格式：ZURU INC(BVI) 标准格式 日期：按实际生产日期
Packaging Info:
15759UQ1：MA_PDQ + A版3L_baby UPC版本包装 + 1张进口商贴纸+ 箱唛 + 外箱SSCC label
6 Assortments=1:1:1:1:1:1
第三方验货时间12/11, 需要在此时间前完成ZURU 验货并pass, 请提前安排 15759 3 set 大货样（寄出时间和地址待提供）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
15749实际为LCL出货</t>
  </si>
  <si>
    <t>4500183343-50</t>
  </si>
  <si>
    <t>日期码格式：ZURU INC(BVI) 标准格式 日期：按实际生产日期
Packaging Info:
15759UQ1: MA A版3L UPC包装+进口商贴纸；MA A版5L PDQ
Remark: 备注： 1、若产品有比例使用ZURU STD 比例
2、所有item 均用MA UPC 条码，若包装不是UPC 条码的请告知
3、此单出欧洲需满足EU测试标准要求，另外不能出闪粉（若产品本身不含闪粉则忽略这句话）
Ratio:
15759UQ1: 6 Assortments=1:1:1:1:1:1</t>
  </si>
  <si>
    <t>4500181881-290</t>
  </si>
  <si>
    <t xml:space="preserve"> 进口商贴纸+ QR code贴纸</t>
  </si>
  <si>
    <t>日期码格式：ZURU INC(BVI) 标准格式 日期：按实际生产日期
Packaging Info: MA UPC 彩卡 + 进口商贴纸+ QR code贴纸（要求每1PCS 的QR 不一样 ）。MA 说明书/指南/PDQ（如有）
Remark: 注意：
1. QR 贴纸要求： 二维码+ 序列号，二维码（QR code）正方形边长 1.5cm 。
材质与粘性：采用与进口商贴纸一致的材质，强粘性、不易脱落/掉色。
印刷与尺寸：印刷质量不低于 1.5c，整体贴纸尺寸为 3×3cm（正方形）。
2. 二维码贴纸位置要远离包装上的条码及其他二维码， 贴在背面。
3. QR code贴纸（要求一物一码，每PCS的二维码不一样）;</t>
  </si>
  <si>
    <t>97109-12.1</t>
  </si>
  <si>
    <t>4500184257-30</t>
  </si>
  <si>
    <t>11/11进口商贴纸+mother UPC条码贴纸</t>
  </si>
  <si>
    <t>日期码格式：ZURU INC(BVI) 标准格式 日期：按实际生产日期
Packaging Info: MA UPC包装(优先1L)+进口商贴纸+mother UPC条码贴纸,整单贴纸资料待提供;
条码信息如下;
15759UQ1-193052087867
Remark: 
15756UQ1-5 Assortments even ratio</t>
  </si>
  <si>
    <t>FB13931</t>
  </si>
  <si>
    <t>4500183275-140</t>
  </si>
  <si>
    <t>客户EAN条码贴纸，+PDQ数量贴纸</t>
  </si>
  <si>
    <t>日期码格式：ZURU INC(BVI) 标准格式 日期：按实际生产日期
Packaging Info:
15759UQ1:MA布标+客户EAN条码贴纸，+PDQ数量贴纸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*根据客人最新的包装要求，所有多个PDQ盒子(TQ,UQ,GQ）入1外箱的都需要在顶部右上角加上数量贴纸标明里面的数量。最小字体：36pts, 字体：Calibri（bold),
具体要求以及位置见文件.
*订单对应客户PO号 ，备注有显示 ，注意分开做货/验货/装柜 ，混装有罚款。
* 大货样： 新款请在CRD前10天寄出每款2整套大货样到罗湖办公室7B Meyya Liu 收，翻单不用寄。</t>
  </si>
  <si>
    <t>4500183181-70</t>
  </si>
  <si>
    <t>一张Mother EAN 条码贴纸+一张进口商内容贴纸（含西班牙语水洗标内容）</t>
  </si>
  <si>
    <t>日期码格式：ZURU INC(BVI) 标准格式 日期：按实际生产日期
Packaging Info:
7.15759UQ1：最新MA 3L包装+一张Mother EAN 条码贴纸+一张进口商内容贴纸（含西班牙语水洗标内容）；
Remark: 1. 此单出西班牙，需满足EU测试标准要求，另外微塑料需符合EU法规；
2. 标准配比；
3.根据新电池法规（EU） 2023/1542，所有走欧洲市场的电子产品，都需要增加WEEE通用30L说明书（分带电池走货和不带电池走货两种），如工厂没有此文件，可
以找我们跟单提供；
4. 准时完货，需安排ZURU OQC验货。 另外，包装贴纸上面的警告语不可以覆盖西班牙警告语。
5. 此单需要准备2套大货样，请注意备料；
6.注意： 含PDQ /展示架外箱的条码跟item包装条码需要不一样;</t>
  </si>
  <si>
    <t>AMAZON EU SARL, NDL DEUTSCHLAND</t>
  </si>
  <si>
    <t>Amazon FR:
289S58DK</t>
  </si>
  <si>
    <t>4500181162-60</t>
  </si>
  <si>
    <t>空白外箱（加印带Zuru字样的最新logo，除了邮包盒直接做外箱的产品）</t>
  </si>
  <si>
    <t>11/61张贴纸(西班牙洗涤说明，贴在邮包盒空白位置, 出ES需要)</t>
  </si>
  <si>
    <t>客版邮包盒(参考翻单PO#
4500181128</t>
  </si>
  <si>
    <t>日期码格式：ZURU INC(BVI) 标准格式 日期：按实际生产日期
Packaging Info: Amazon DE(77806)/FR(157102/157103/157107AB/15746ABDE/15747/15749ABDEGH/15750ABDEH/15752ABDEGH/15755ABDE/15757/77806)
2. 157102: 15759A+15759B+15759D+15759E+15759G+15759H 6pk/mailbox, 20mailboxes/ctn; MA 3L(3L warning UPC)A开窗彩盒+MA 布标+客版邮包盒(参考翻单PO#
4500181128)+1张贴纸(西班牙洗涤说明，贴在邮包盒空白位置, 出ES需要);
12. 验货时间不迟于2025/12/1.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</si>
  <si>
    <t>ARMY &amp; AIR FORCE EXCHANGE SERVICE</t>
  </si>
  <si>
    <t>0092461721</t>
  </si>
  <si>
    <t>4500183696-210</t>
  </si>
  <si>
    <t>日期码格式：ZURU INC(BVI) 标准格式 日期：按实际生产日期
Packaging Info: 1. MA+UPC版包裝,优先1L，出口美国
15759UQ1: 6 Assortments=1:1:1:1:1:1
15759A Wide Eyed Weirdo 193052087966
15759B Hearty McFarty 193052087973
15759D Rabid Rabbit 193052087980
15759E Sasquoosh 193052087997
15759G Winged Bat 193052088000
15759H Wide Eyed Screech 193052088017
Remark: 2. PO# 0092461722, 0092461723, 0092461724, 这3个订单外箱需要贴4x6"UCC 贴纸，只需贴一面（UCC贴纸为客供贴纸）。PO# 0092461721, 0092461725，这2
个订单外箱不需要UCC贴纸。
3. ZURU QC 验货。
4. 产品和包裝上需印刷tracking code信息，格式为ZURU常规。</t>
  </si>
  <si>
    <t>0092461722</t>
  </si>
  <si>
    <t>4500183696-220</t>
  </si>
  <si>
    <t>UCC贴纸为客供贴纸</t>
  </si>
  <si>
    <t>0092461723</t>
  </si>
  <si>
    <t>4500183696-230</t>
  </si>
  <si>
    <t>0092461724</t>
  </si>
  <si>
    <t>4500183696-240</t>
  </si>
  <si>
    <t>0092461725</t>
  </si>
  <si>
    <t>4500183696-250</t>
  </si>
  <si>
    <t>To WEST-LA/LB</t>
  </si>
  <si>
    <t>4500183822-20</t>
  </si>
  <si>
    <t>MEC399-15759</t>
  </si>
  <si>
    <t>MO251024转实单</t>
  </si>
  <si>
    <t>12月10日
截SI</t>
  </si>
  <si>
    <t>客版PDQ+客版展示架</t>
  </si>
  <si>
    <t>日期码格式：ZURU INC(BVI) 标准格式 日期：按实际生产日期
Packaging Info: 1、包装方式：MA UPC优先1L最新版+UPC贴纸+#15759UQ1客版PDQ+客版展示架，出口美国
UPC# &lt;(&gt;&amp;&lt;)&gt; Ratio分别为如下：
15759UQ1 193052087867 Ratio A:B:D:E:G:H=6:6:5:5:5:5
Remark: 2、无第三方测试与验货要求
3、纸箱4面印ZURU LOGO + 箱唛+外箱贴纸
4、日期码请按ZURU标准版执行即可
5、ZURU QC验货
6、Remark: 出货外包材尺寸切勿超过15.75"Wx13.78"D x37.40"H, 否则会引起客户增加额外成本</t>
  </si>
  <si>
    <t>PO#5526670006</t>
  </si>
  <si>
    <t>4500178394-10</t>
  </si>
  <si>
    <t>日期码格式：ZURU INC(BVI) 标准格式 日期：按实际生产日期
Packaging Info: 1. ZURU MA 包装（优先1L），出口美国。
包材需要统一，同款产品不得出现混用包材的情况，如有特殊情况，需先与跟单告知确认。
Remark: 2. Item#15759UQ1:
Mother UPC (外箱上显示)：193052087867
Baby UPC:
15759A Wide Eyed Weirdo 193052087966
15759B Hearty McFarty 193052087973
15759D Rabid Rabbit 193052087980
15759E Sasquoosh 193052087997
15759G Winged Bat 193052088000
15759H Wide Eyed Screech 193052088017
大货配比：S002-FUGGLER-NON LICENSED SEASONAL-SERIES 1-BABY PINKLES KEYRINGS 3.5"-WINDOW BOX-3FACING24PCS/PDQ/CTN
配比按ZURU MA ratio来,6 Assortments=1:1:1:1:1:1.
3.产品和包装需有日期码, ZURU标准日期码格式,需要符合ZURU 日期码要求，同时产品或包装不得出现两种日期码。按照实际生产自行调整日期,但不能为周末,日期
保持一致。
4. 客户不接受延期，请按期完货。</t>
  </si>
  <si>
    <t>PO#5526670003</t>
  </si>
  <si>
    <t>4500178394-30</t>
  </si>
  <si>
    <t>4500178394拆行总数不变</t>
  </si>
  <si>
    <t>PO#5526670004</t>
  </si>
  <si>
    <t>4500178394-20</t>
  </si>
  <si>
    <t>PO#5526670005</t>
  </si>
  <si>
    <t>4500178394-40</t>
  </si>
  <si>
    <t>PO#5526670007</t>
  </si>
  <si>
    <t>4500178394-50</t>
  </si>
  <si>
    <t>To East-NEW
YORK</t>
  </si>
  <si>
    <t>4500183822-10</t>
  </si>
  <si>
    <t>MIGROS-GENOSSENSCHAFTS-BUND</t>
  </si>
  <si>
    <t>瑞士</t>
  </si>
  <si>
    <t>21213049</t>
  </si>
  <si>
    <t>4500185407-30</t>
  </si>
  <si>
    <t>Mother EAN贴纸 +德意警告语贴纸</t>
  </si>
  <si>
    <t>日期码格式：ZURU INC(BVI) 标准格式 日期：按实际生产日期
Packaging Info: 
15759UQ1: MA 3L-WINDOW BOX+Mother EAN贴纸 +德意警告语贴纸 +MA布标+MA PDQ
MA-5L-WINDOW BOX+ Mother EAN贴纸+MA布标
MA-5L-WINDOW BOX+ Mother EAN贴纸+MA布标
Remark: "1. 价格贴纸要求为可移动贴纸（包装备注有则需要满足要求，没有则忽略）
2.一套大货样品/item，请多备料。
3.延期出货会有罚款，请务必按时完货。
4.客人要求飞机孔的尺寸为3.0-3.2 cm（包装备注有则需要满足要求，没有则忽略）
5.所有包装材料禁止使用PVC，需改用PET材料
6. 出口欧洲 微塑料需合规
7. 请确保产品不含任何俄罗斯生产，或从俄罗斯进口的钢铁材料
8.所有出往欧洲订单的电子产品需增加一张客版WEEE声明说明书，区分带电池(WEEE 带电池走货 通用30L 说明书)和不带电池版本(WEEE 不带电池走货 通用30L 说
明书)
9.所有出往GAS市场(德国/奥地利/瑞士)的电子产品身上需要加字唛，为ZURU FRANCE 地址，需跟包装上的地址一致 (如无电子产品，产品布标有此地址，或产品太
小无法增加可忽略此信息。如产品无法加字唛，需让对应跟单提供产品贴纸资料)
新地址：ZURU France 33 rue Paul Meurice 75020 Paris, France
旧地址：ZURU France 1/3, Rue d'Argenteuil 95210 SAINT-GRATIEN, FRANCE"</t>
  </si>
  <si>
    <t>Winnie Zhong</t>
  </si>
  <si>
    <t>157056</t>
  </si>
  <si>
    <t>4500183825-200</t>
  </si>
  <si>
    <t>baby EAN &lt;(&gt;&amp;&lt;)&gt;丹麦/挪威/瑞典/芬兰语警告语贴纸</t>
  </si>
  <si>
    <t>日期码格式：ZURU INC(BVI) 标准格式 日期：按实际生产日期
15759UQ1-S002//5L_A_UPC 彩盒+baby EAN &lt;(&gt;&amp;&lt;)&gt;丹麦/挪威/瑞典/芬兰语警告语贴纸
"15759A:4894680049123
15759B:4894680049130
15759D:4894680049147
15759E:4894680049154
15759G:4894680049161
15759H:4894680049178"
Remark: "1. 包装如含PVC,请改为PET
2. 产品/包装要求无硼无香；
3. 出欧洲，微塑料需合规。
4.带电池出货的产品所用到的电池需要符合欧洲电池新规(EU) 2023-1542
5.关于贴纸，如果贴纸位置图的包装版本与大货不一致，请工厂提前提出。跟单会重新调整确认是否更新贴纸或调整位置图
6.产品/包装不含PFAS成分
7. 产品信息：
15759UQ1-S002//6 Assortments=1:1:1:1:1:1</t>
  </si>
  <si>
    <t>Luna</t>
  </si>
  <si>
    <t>Amazon FR:
2P8AWLFV</t>
  </si>
  <si>
    <t>4500181166-80</t>
  </si>
  <si>
    <t>1张贴纸(西班牙洗涤说明，贴在邮包盒空白位置, 出ES需要)</t>
  </si>
  <si>
    <t>日期码格式：ZURU INC(BVI) 标准格式 日期：按实际生产日期
Packaging Info: Amazon UK(15755ABDE)/FR(157102/157103/15746ABDE/15747/15749ABDEGH/15750ABDEH/15752ABDEGH/15755ABDE/15757)
2. 157102: 15759A+15759B+15759D+15759E+15759G+15759H 6pk/mailbox, 20mailboxes/ctn; MA 3L(3L warning UPC)A开窗彩盒+MA 布标+客版邮包盒(参考翻单PO#
4500181128)+1张贴纸(西班牙洗涤说明，贴在邮包盒空白位置, 出ES需要);
10. 验货时间不迟于2025/12/12.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</si>
  <si>
    <t>4400521453</t>
  </si>
  <si>
    <t>4500185471-150</t>
  </si>
  <si>
    <t>日期码格式：ZURU INC(BVI) 标准格式 日期：按实际生产日期
Packaging Info:
"15759UQ1: MA 3L彩盒+MA 布标
Ratio: 6 Assortments=1:1:1:1:1:1
15759A-Wide Eyed Weirdo: 193052087966
15759B-Hearty McFarty: 193052087973
15759D-Rabid Rabbit: 193052087980
15759E-Sasquoosh: 193052087997
15759G-Winged Bat: 193052088000
15759H-Wide Eyed Screech: 193052088017"
Remark: Smyths 英国/爱尔兰
1. 请准时出货，推期会有罚款；
2. 所有产品按符合欧洲标准走货，需要是不含微塑料版本。
3.包装日期码按ZURU格式即可，请确保不迟于外箱日期码，可等于或者早于外箱日期码，必须为法定工作日，印刷前请先检查外箱日期码。
4.请注意检查产品及包装应带UKCA图标（14+产品除外），包装显示ZURU UK LTD/ZURU France地址信息，QC部门请查核，如有问题与跟单确认
5.电子产品需增加一张WEEE声明30L通用黑白说明书(不接受A版本，翻译有误)，区分带电池和不带电池出货版本, 如已做客版说明书可忽略此要求；
6.订单备注显示有分批的（不同仓库/订单号） ，注意分开做货出货，否则会导致罚款 。
7.做货前请先复核包装条码与订单是否一致再安排，对不上的需与ZURU跟单确认再安排。</t>
  </si>
  <si>
    <t>4500185469-150</t>
  </si>
  <si>
    <t>日期码格式：ZURU INC(BVI) 标准格式 日期：按实际生产日期
Packaging Info: 
"15759UQ1: MA 3L彩盒+MA 布标
Ratio: 6 Assortments=1:1:1:1:1:1
15759A-Wide Eyed Weirdo: 193052087966
15759B-Hearty McFarty: 193052087973
15759D-Rabid Rabbit: 193052087980
15759E-Sasquoosh: 193052087997
15759G-Winged Bat: 193052088000
15759H-Wide Eyed Screech: 193052088017"
Remark: Smyths 英国/爱尔兰
1. 请准时出货，推期会有罚款；
2. 所有产品按符合欧洲标准走货，需要是不含微塑料版本。
3.包装日期码按ZURU格式即可，请确保不迟于外箱日期码，可等于或者早于外箱日期码，必须为法定工作日，印刷前请先检查外箱日期码。
4.请注意检查产品及包装应带UKCA图标（14+产品除外），包装显示ZURU UK LTD/ZURU France地址信息，QC部门请查核，如有问题与跟单确认
5.电子产品需增加一张WEEE声明30L通用黑白说明书(不接受A版本，翻译有误)，区分带电池和不带电池出货版本, 如已做客版说明书可忽略此要求；
6.订单备注显示有分批的（不同仓库/订单号） ，注意分开做货出货，否则会导致罚款 。
7.做货前请先复核包装条码与订单是否一致再安排，对不上的需与ZURU跟单确认再安排。</t>
  </si>
  <si>
    <t>4500182971-50</t>
  </si>
  <si>
    <t>SMYTHS TOYS HQ UC</t>
  </si>
  <si>
    <t>4400522897</t>
  </si>
  <si>
    <t>4500185882-10</t>
  </si>
  <si>
    <t>日期码格式：ZURU INC(BVI) 标准格式 日期：按实际生产日期
Packaging Info: 15759UQ1: MA 3L彩盒+MA 布标
Ratio: 6 Assortments=1:1:1:1:1:1
15759A-Wide Eyed Weirdo: 193052087966
15759B-Hearty McFarty: 193052087973
15759D-Rabid Rabbit: 193052087980
15759E-Sasquoosh: 193052087997
15759G-Winged Bat: 193052088000
15759H-Wide Eyed Screech: 193052088017
Remark: Smyths 法国
1. 请准时出货，推期会有罚款；
2. 所有产品按符合欧洲标准走货，需要是不含微塑料版本。
3. 电子产品需增加一张WEEE声明30L通用黑白说明书(不接受A版本，翻译有误)，区分带电池和不带电池出货版本, 如已做客版说明书可忽略此要求；
4. 出口法国的产品, 法规规定禁止在包装和共公众用的印刷品中使用矿物油中含有的物质, 包装印刷油墨中含有的MOAH/MOSH的质量浓度不能超过1%, 否则出货到
法国被抽检出现问题, 供应商需要对此负责;
5.订单备注显示有分批的（不同仓库/订单号） ，注意分开做货出货，否则会导致罚款 。
6.包装日期码按ZURU格式即可，请确保不迟于外箱日期码，可等于或者早于外箱日期码，必须为法定工作日。
7.做货前请先复核包装条码与订单是否一致再安排，对不上的需与ZURU跟单确认再安排。</t>
  </si>
  <si>
    <t>FB13916</t>
  </si>
  <si>
    <t>4500183596-80</t>
  </si>
  <si>
    <t>日期码格式：ZURU INC(BVI) 标准格式 日期：按实际生产日期
Packaging Info: 
15759UQ1 MA布标+客户EAN条码贴纸，+PDQ数量贴纸，条码请核对15759A 5056296056776
15759B 5056296056783
15759D 5056296056790
15759E 5056296056806
15759G 5056296056813
15759H 5056296056820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*根据客人最新的包装要求，所有多个PDQ盒子(TQ,UQ,GQ）入1外箱的都需要在顶部右上角加上数量贴纸标明里面的数量。最小字体：36pts, 字体：Calibri（bold),
具体要求以及位置见文件.
*订单对应客户PO号 ，备注有显示 ，注意分开做货/验货/装柜 ，混装有罚款。
* 大货样： 新款请在CRD前10天寄出每款2整套大货样到罗湖办公室7B Meyya Liu 收，翻单不用寄。"</t>
  </si>
  <si>
    <t>62007522</t>
  </si>
  <si>
    <t>4500177857-80</t>
  </si>
  <si>
    <t>日期码格式：ZURU INC(BVI) 标准格式 日期：按实际生产日期
Packaging Info: 
15759UQ1:MA 多语包装+UPC贴纸+进口商贴纸+价标贴纸+箱唛
Remark: 1.此单价格贴纸（ZURU定购).-无位置图，价标贴纸贴于产品背面右上角空白处（不遮挡西班牙语处），如有特殊情况，请重新确认位置图。
2.此单有第三方监柜，不用额外准备备品，会在大货中每款拆1pc，拆了包装的产品会由监装员用客供胶带封好或在外箱上写上""opened by telescope”</t>
  </si>
  <si>
    <t>62050798</t>
  </si>
  <si>
    <t>4500182578-140</t>
  </si>
  <si>
    <t>进口商贴纸+价标贴纸（进口商贴纸和mother UPC 贴纸合并为一张）</t>
  </si>
  <si>
    <t>日期码格式：ZURU INC(BVI) 标准格式 日期：按实际生产日期
Packaging Info:
15759UQ1:MA 多语包装+进口商贴纸+价标贴纸+箱唛（进口商贴纸和mother UPC 贴纸合并为一张）
Remark: 1.此单价格贴纸（ZURU定购).-无位置图，价标贴纸贴于产品背面右上角空白处（不遮挡西班牙语处），如有特殊情况，请重新确认位置图。
2.此单有第三方监柜，不用额外准备备品，会在大货中每款拆1pc，拆了包装的产品会由监装员用客供胶带封好或在外箱上写上""opened by telescope”
MOTHER UPC Barcode:
15759UQ1:193052087867</t>
  </si>
  <si>
    <t>KING JOUET LOGISTIQUE</t>
  </si>
  <si>
    <t>2000008395</t>
  </si>
  <si>
    <t>4500183306-10</t>
  </si>
  <si>
    <t>一张EAN条码贴纸+一张进口商贴纸</t>
  </si>
  <si>
    <t>客版日期码LOT2551</t>
  </si>
  <si>
    <t>日期码格式：LOT2551 日期：
Packaging Info: 1. 15759: 最新MA 3L彩盒+最新MA布标+最新MA 5L PDQ+一张EAN条码贴纸+一张进口商贴纸
Remark: 1. 大货样品2套/item，用于客人验货签板。验货后还会抽办1套/item，请多备料；
2. 客版日期码LOT2551, 包装（含收缩膜等）/产品/外箱请保持一致。
3. 全部ITEM都用EAN条码, 全部用Mother EAN;
4. 包装必须含法国回收logo标识, 最新版ZURU logo；
5. 出法国的产品需无闪粉/不含微塑料；
6. 所有出口法国的产品, 法规规定禁止在包装和共公众用的印刷品中使用矿物油中含有的物质, 包装印刷油墨中含有的MOAH/MOSH的质量浓度不能超过1%, 否则出
货到法国被抽检出现问题, 供应商需要对此负责;
7. 此客户需要第三方验货，请在约三方验货前必须PASS ZURU验货。</t>
  </si>
  <si>
    <t>4400522898</t>
  </si>
  <si>
    <t>4500185887-10</t>
  </si>
  <si>
    <t>10001493627-3890</t>
  </si>
  <si>
    <t>4500184412-30</t>
  </si>
  <si>
    <t>日期码格式：ZURU INC(BVI) 标准格式 日期：按实际生产日期
Packaging Info: 
15759UQ1 产品包装MA, 3L 彩盒，MA 5L PDQ；
Remark: 
15759UQ1
1. 15759UQ1-S002-FUGGLER-NON LICENSED SEASONAL-SERIES 1-BABY PINKLES KEYRINGS 3.5"-WINDOW BOX-3FACING24PCS/PDQ/CTN
2. 产品包装MA, 3L 彩盒，MA 5L PDQ；
3. Ratio: 6 Assortments=1:1:1:1:1:1
4. 每个assortment彩盒UPC 按如下显示：
15759A-Wide Eyed Weirdo-193052087966
15759B-Hearty McFarty-193052087973
15759D-Rabid Rabbit-193052087980
15759E-Sasquoosh-193052087997
15759G-Winged Bat-193052088000
15759H-Wide Eyed Screech-193052088017
5. 外箱正唛箱唛左上方位置粘贴条码箱贴纸，每箱贴一张由ZURU 订购，来料显示DPCI:086-02-6612,UPC# 10193052087864;
此订单所有item：
1. 产品和包装上印刷 tracking code信息，格式为ZURU常规格式;
2. 出货方式：货代自提</t>
  </si>
  <si>
    <t>PR􀃉NATAL RETAIL GROUP ASIA PACIFIC</t>
  </si>
  <si>
    <t>2000008239</t>
  </si>
  <si>
    <t>4500183322-20</t>
  </si>
  <si>
    <t>12/17第三方</t>
  </si>
  <si>
    <t>一张EAN条码贴纸+一张进口商贴纸（含希腊警语+意大利环保标+意/希布标）</t>
  </si>
  <si>
    <t>日期码格式：LOT2551 日期：
Packaging Info:
2. 15759UQ1: 最新MA 3L彩盒+一张EAN条码贴纸+一张进口商贴纸（含希腊警语+意大利环保标+意/希布标）+最新MA 5L PDQ
Remark: 1.RATIO 同MA 一致。
2.大货样品2套/item，用于客人验货签板。验货后还会抽办1套/item，请多备料。
3.客人日期码：LOT2551，包装（含收缩膜等）/产品/外箱 请保持一致。
4.产品均符合EU微塑料法规要求：不能含有微塑料/闪粉
5. SMASHERS 或含Slime产品，所有化合物使用无硼版本出意大利。
6. 本订单所有 具有 baby items / assorted items 的款式，零售包装上都要用 母 EAN;
7. 此客户需要第三方验货，请在约三方验货前必须PASS ZURU验货。</t>
  </si>
  <si>
    <t>4400522221</t>
  </si>
  <si>
    <t>4500185878-150</t>
  </si>
  <si>
    <t>日期码格式：ZURU INC(BVI) 标准格式 日期：按实际生产日期
Packaging Info: 
"15759UQ1: MA 3L彩盒+MA 布标
Ratio: 6 Assortments=1:1:1:1:1:1
15759A-Wide Eyed Weirdo: 193052087966
15759B-Hearty McFarty: 193052087973
15759D-Rabid Rabbit: 193052087980
15759E-Sasquoosh: 193052087997
15759G-Winged Bat: 193052088000
15759H-Wide Eyed Screech: 193052088017"
Remark: Smyths 法国
1. 请准时出货，推期会有罚款；
2. 所有产品按符合欧洲标准走货，需要是不含微塑料版本。
3. 电子产品需增加一张WEEE声明30L通用黑白说明书(不接受A版本，翻译有误)，区分带电池和不带电池出货版本, 如已做客版说明书可忽略此要求；
4. 出口法国的产品, 法规规定禁止在包装和共公众用的印刷品中使用矿物油中含有的物质, 包装印刷油墨中含有的MOAH/MOSH的质量浓度不能超过1%, 否则出货到
法国被抽检出现问题, 供应商需要对此负责;
5.订单备注显示有分批的（不同仓库/订单号） ，注意分开做货出货，否则会导致罚款 。
6.包装日期码按ZURU格式即可，请确保不迟于外箱日期码，可等于或者早于外箱日期码，必须为法定工作日。
7.做货前请先复核包装条码与订单是否一致再安排，对不上的需与ZURU跟单确认再安排。</t>
  </si>
  <si>
    <t xml:space="preserve"> 
10001536857-3891</t>
  </si>
  <si>
    <t>4500185225-10</t>
  </si>
  <si>
    <t>日期码格式：ZURU INC(BVI) 标准格式 日期：按实际生产日期
Packaging Info: 15759UQ1 产品包装MA, 3L 彩盒，MA 5L PDQ；
Remark: 15759UQ1
1. 15759UQ1-S002-FUGGLER-NON LICENSED SEASONAL-SERIES 1-BABY PINKLES KEYRINGS 3.5"-WINDOW BOX-3FACING24PCS/PDQ/CTN
2. 产品包装MA, 3L 彩盒，MA 5L PDQ；
3. Ratio: 6 Assortments=1:1:1:1:1:1
4. 每个assortment彩盒UPC 按如下显示：
15759A-Wide Eyed Weirdo-193052087966
15759B-Hearty McFarty-193052087973
15759D-Rabid Rabbit-193052087980
15759E-Sasquoosh-193052087997
15759G-Winged Bat-193052088000
15759H-Wide Eyed Screech-193052088017
5. 外箱正唛箱唛左上方位置粘贴条码箱贴纸，每箱贴一张由ZURU 订购，来料显示DPCI:086-02-6612,UPC# 10193052087864;
6. 产品和包装上均要印刷tracking code信息，格式为ZURU常规格式;
7. 出货方式：货代自提</t>
  </si>
  <si>
    <t>FIR VENTURES GLOBAL LIMITED（杉百）</t>
  </si>
  <si>
    <t>4500184163-10</t>
  </si>
  <si>
    <t>157119-S001-PKC</t>
  </si>
  <si>
    <t>60pcs/10 polybag/CTN</t>
  </si>
  <si>
    <t>中文布标</t>
  </si>
  <si>
    <t>胶袋/无彩盒、无吊牌</t>
  </si>
  <si>
    <t>日期码格式：ZURU INC(BVI) 标准格式 日期：按实际生产日期
Packaging Info: 此单不做售卖作用，是在店里展示的demo
157119（客人item号：157112-CLY）：普通款公仔（原身15759ABDEGH）毛绒+中文布标，60pcs/10 polybag/CTN。6个不同款式公仔入一个胶袋，10套入一个外箱
。不要吊牌，胶袋样式工厂这边订购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</si>
  <si>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不需要稀有款</t>
  </si>
  <si>
    <t>4500179164-300</t>
  </si>
  <si>
    <t>157112UQ1-S001-1</t>
  </si>
  <si>
    <t xml:space="preserve">157112UQ1-S001 </t>
  </si>
  <si>
    <t>粉色bzby系列36PCS/6PDQ/CTN</t>
  </si>
  <si>
    <t>客制PDQ+客制盲盒+客制布标+纸袋+角色卡</t>
  </si>
  <si>
    <t>日期码格式：ZURU INC(BVI) 标准格式 日期：按实际生产日期
Packaging Info: 留意中文进口商贴纸 ---ZURU INC地址为最新：中国香港九龙尖沙咀东加连威老道92号幸福中心12楼1201-03室
1：包装要求
157112UQ1-客制PDQ+客制盲盒+客制布标+纸袋+角色卡
157112共7款，6PCS/PDQ。普通款要确保1个PDQ里不重样，稀有款确保6PDQ=36PCS中要有一个
Remark: b）毛重大于5kg 爆破:1400Kpa 边压:6300N/M;
3.产品/彩盒/外箱 日期码一致
4.此产品务必满足国内6P 测试标准，因为可能会被市场监督局抽查，如有问题产生，工厂要负全责
5：签样4套，另外额外需要两套从大货里面扣，所以共需要6套样板</t>
  </si>
  <si>
    <t>4500184163-20</t>
  </si>
  <si>
    <t>157119A-S001-PKC</t>
  </si>
  <si>
    <t>60pcs/10 polybag/CTN/稀有款</t>
  </si>
  <si>
    <t>日期码格式：ZURU INC(BVI) 标准格式 日期：按实际生产日期
Packaging Info: 此单不做售卖作用，是在店里展示的demo
157119A（客人item号：157112S-CLY）：稀有款公仔（原身157112稀有款）毛绒+中文布标，60pcs/10 polybag/CTN。6个入一个胶袋，10套入一个外箱。不要吊牌
，胶袋样式工厂这边订购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</si>
  <si>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稀有款120个每款平均</t>
  </si>
  <si>
    <t>ZMPO251034</t>
  </si>
  <si>
    <t>Remark:大货最新版本/大货标准箱装箱/箱唛参照邮件附件
备注：收到样品订单后尽快安排 ，注意样板品质质量要求要高于大货品质要求 ，送货时必须要附带送货单(没有送货单和QC检验合格报告的仓库一律拒绝收货)，请知悉，谢谢！</t>
  </si>
  <si>
    <t>5251218335</t>
  </si>
  <si>
    <t>4500179539-50</t>
  </si>
  <si>
    <t>15759UQ1-S003</t>
  </si>
  <si>
    <t>24PCS/PDQ,4
8PCS/2PDQ/CTN</t>
  </si>
  <si>
    <t>10/30Mother UPC条码贴纸+进口商贴纸</t>
  </si>
  <si>
    <t>干燥剂</t>
  </si>
  <si>
    <t>日期码格式：LOTDGYYYYMMDD 日期：按实际生产日期
Packaging Info: 
5. 15759UQ1：MA 3L UPC包装+Mother UPC条码贴纸+MA 5L PDQ包装+进口商贴纸+箱唛
Remark: 1：客版日期码要求：LOT+ZURU标准日期码格式。东莞生产的格式：LOTDGYYYYMMDD, DG是东莞拼音首字母，YYYYMMDD是实际的年月日
2.
3. 此单有第三方监柜，至少多备一套完整的物料用于监柜，请多备料。
4. WM墨西哥防霉的新要求:货物必须在出货主箱和集装箱中按要求放置干燥剂，干燥剂指定品牌干霸
15759UQ1：每箱需放置4小包干燥剂, 每包重2-3g
5. 如走柜货等loading plan 确认后再通知集装箱干燥剂数量
此单会和其他工厂的产品合并出4*40HC，每个HC需要放置20包干燥剂，每包干燥剂1KG</t>
  </si>
  <si>
    <t>4500186148-40</t>
  </si>
  <si>
    <t>2000008516</t>
  </si>
  <si>
    <t>4500183350-20</t>
  </si>
  <si>
    <t>12/26第三方验货</t>
  </si>
  <si>
    <t>一张EAN条码贴纸+一张进口商贴纸（含葡萄牙警语+西班牙环保标+西/葡布标）</t>
  </si>
  <si>
    <t>日期码格式：LOT2552 日期：
Packaging Info: 
2. 15759: 最新MA 3L彩盒+一张EAN条码贴纸+一张进口商贴纸（含葡萄牙警语+西班牙环保标+西/葡布标）+最新MA 5L PDQ+一张“0+”贴纸
Remark: 1. 订单出欧洲国家-西班牙，产品不能含有闪粉/微塑料，请确保所有包装都有西班牙环保标。
2. 客人格式日期码 LOT2552，包装（含收缩膜等）/产品/外箱 请保持一致。
3. 新品需提供2套大货样品给客人，客人会签回一套，验货后验货员需要封1套板寄给香港办公室，请多备料。
4. 需要符合欧洲标准不能含有闪粉和微塑料，否则不合法规会有客诉产生。
5. 硼含量需要符合欧洲标准，否则不合法规会有客诉产生
6. 此客户需要第三方验货，请在约三方验货前必须PASS ZURU验货。</t>
  </si>
  <si>
    <t>4500183736-130</t>
  </si>
  <si>
    <t>通用进口商贴纸</t>
  </si>
  <si>
    <t>GAMESTOP</t>
  </si>
  <si>
    <t>4500048586</t>
  </si>
  <si>
    <t>4500179591-10</t>
  </si>
  <si>
    <t>15759UQ3-S001</t>
  </si>
  <si>
    <t>粉色Baby系列6PCS/PDQ,24
PCS/4PDQ/CTN</t>
  </si>
  <si>
    <t>测试样</t>
  </si>
  <si>
    <t>日期码格式：ZURU INC(BVI) 标准格式 日期：按实际生产日期
Packaging Info: 1. ZURU 标准MA UPC版本包装，优先1L，出口美国
2. 产品和包装上需要印刷tracking code信息, 格式为ZURU常规
3. 客户需要做 Formaldehyde(甲醛)、PH Value的测试， 请注意把控原材料质量，避免测试 FAIL.
4. #15759UQ3: 6 Assortments=1:1:1:1:1:1; 外箱用Mother UPC: 193052087867, 产品UPC根据ZURU STD包装要求做货，客版PDQ，UPC信息如下:
15759A Wide Eyed Weirdo; UPC#193052087966
15759B Hearty McFarty; UPC#193052087973
15759D Rabid Rabbit; UPC#193052087980
15759E Sasquoosh; UPC#193052087997
15759G Winged Bat; UPC#193052088000
15759H Wide Eyed Screech; UPC#193052088017
Remark: 5. ZURU QC 验货即可</t>
  </si>
  <si>
    <t>PO-25102901-Z
R</t>
  </si>
  <si>
    <t>4500186453-220</t>
  </si>
  <si>
    <t>157113A-S001-PCK</t>
  </si>
  <si>
    <t>12Pcs/polybag/CTN</t>
  </si>
  <si>
    <t>20251106转实单</t>
  </si>
  <si>
    <t>12/26截SI</t>
  </si>
  <si>
    <t>日期码格式：ZURU INC(BVI) 标准格式 日期：按实际生产日期
Packaging Info: 
157113：客版吊牌（同157113）,单款入胶袋，12个入一内盒，48个入一外箱，4+
Remark: 1.出韩国， 箱唛按客户的文档安排印刷;
2.产品上的日期码请严格按生产日期， 不可出库存。</t>
  </si>
  <si>
    <t>4500186453-230</t>
  </si>
  <si>
    <t>157113B-S001-PCK</t>
  </si>
  <si>
    <t>4500186453-240</t>
  </si>
  <si>
    <t>157113D-S001-PCK</t>
  </si>
  <si>
    <t>4500186453-250</t>
  </si>
  <si>
    <t>157113E-S001-PCK</t>
  </si>
  <si>
    <t>4500186453-260</t>
  </si>
  <si>
    <t>157113G-S001-PCK</t>
  </si>
  <si>
    <t>4500186453-270</t>
  </si>
  <si>
    <t>157113H-S001-PCK</t>
  </si>
  <si>
    <t>PO-25110301-Z
R</t>
  </si>
  <si>
    <t>4500186442-330</t>
  </si>
  <si>
    <t>日期码格式：ZURU INC(BVI) 标准格式 日期：按实际生产日期
Packaging Info: 
157113：客版吊牌（同157113）+MA织标+箱唛，单款入胶袋，12个入一内盒，48个入一外箱，4+,翻单4500186453
Remark: 1.出韩国， 箱唛按客户的文档安排印刷;
2.产品上的日期码请严格按生产日期， 不可出库存</t>
  </si>
  <si>
    <t>4500186442-340</t>
  </si>
  <si>
    <t>4500186442-350</t>
  </si>
  <si>
    <t>4500186442-360</t>
  </si>
  <si>
    <t>4500186442-370</t>
  </si>
  <si>
    <t>4500186442-380</t>
  </si>
  <si>
    <t>BOL.COM</t>
  </si>
  <si>
    <t>BOL.COM:
P2516799A</t>
  </si>
  <si>
    <t>4500186266-170</t>
  </si>
  <si>
    <t>157127-S001</t>
  </si>
  <si>
    <t>空白贴
纸覆盖UPC+客办胶袋(含英法德意西荷兰警告+双面打孔+循环标)+1张贴纸(含EAN+NL产品警告语)</t>
  </si>
  <si>
    <t>日期码格式：ZURU INC(BVI) 标准格式 日期：按实际生产日期
Packaging Info: BOL.COM(15754BDEGH/15757/77806/77809/92129ABDEGHJ/157126/157127/157125A/77731/15728EG/71152/15762AB/15763AB)
7. 157127: 15759A+15759B+15759D+15759E+15759G+15759H 1assortment into window box, 6pk/polybag, 20polybags/ctn; MA 1L(3L warning UPC)A彩盒(空白贴
纸覆盖UPC)+客办胶袋(含英法德意西荷兰警告+双面打孔+循环标)+1张贴纸(含EAN+NL产品警告语);
14. 验货时间不迟于2025/12/24.
Remark: 1. 出欧洲产品不可含闪粉或者微塑料，若所涉产品无闪粉或不含微塑料可忽略此点；
2. 5 Surprise or Mini Brands涉及包装是2个及2个以上的球入PVC桶包装时，单个球上若有UPC#或者EAN#，请用白色贴纸覆盖住；
3. 箱唛资料按照提供的要求去做即可，无需再发回我方确认；
4.柜货产品务必拉网且要拉紧，拉网要求： A: 网要结实同时网格要细，纸箱不能从网格处跌落下来 B: 打网固定8-10个点。请提供拉网的装柜照片给船务确认
后柜子再离厂。</t>
  </si>
  <si>
    <t>G.N MOUSTAKAS SA</t>
  </si>
  <si>
    <t>4500186145-80</t>
  </si>
  <si>
    <t>张mother EAN贴纸+一张希腊警语贴纸</t>
  </si>
  <si>
    <t>日期码格式：ZURU INC(BVI) 标准格式 日期：按实际生产日期
Packaging Info: 
8. 15759：最新MA 3L彩盒+一张mother EAN贴纸+一张希腊警语贴纸+最新MA 5L PDQ
Remark: 1. 此单出希腊，需要满足EU标准； 产品均符合EU微塑料法规要求：不能含有微塑料闪粉
2. 本订单所有 具有 baby items / assorted items 的款式，零售包装上都要用 母 EAN;
3. 带电产品请根据是否带电池出货，自行订购"WEEE_不带/带电池走货 _ 欧洲通用说明书EN+30L-B版"说明书纸</t>
  </si>
  <si>
    <t>2773290</t>
  </si>
  <si>
    <t>4500185259-50</t>
  </si>
  <si>
    <t>日期码格式：ZURU INC(BVI) 标准格式 日期：按实际生产日期
Packaging Info: 
15759UQ4-S001：MA UPC 3L 包装+客版PDQ (翻单4500181791）
Remark: *胶带最少宽度要保证6.0CM,厚度最少0.05毫米,外箱不可以打钉/扎带；以工字型封箱；
*如果重量超过5KGS，箱唛需加黄色警示图标志 ，有疑问请与ZURU跟单同事联系,十分重要！
*订单出英国，请注意检查产品及包装应带UKCA图标，包装需要显示ZURU UK LTD/ZURU France地址信息，QC同事请查核，如有问题与跟单确认。
*生产日期按实际的（法定工作日），按ZURU标准格式即可 ，但是请知悉包装日期码需要早于或者等于外箱日期码 ，不能晚于外箱日期码
*请注意所有订单都需要经过ZURU QC验货并且通过后方可出货
*产品条码以订单显示为准 ，请安排生产前先核对再生产。
*外箱上的条码请确保清晰可扫描 ，左上角的条码格式是UPC-A格式，下面14位数的条码格式是ITF-14格式，否则到目的仓无法扫描入仓由工厂承担责任 。
*所有产品按符合欧洲标准走货，微塑料需合规 。
*涉及到硼的，需要符合欧洲标准
*客户不接受PVC材质
*外箱不得使用带金属夹子或带扣</t>
  </si>
  <si>
    <t>5838281003</t>
  </si>
  <si>
    <t>4500183720-10</t>
  </si>
  <si>
    <t>翻单</t>
  </si>
  <si>
    <t>BRICKLAND LLC</t>
  </si>
  <si>
    <t>蒙古</t>
  </si>
  <si>
    <t>ZURU.2026orders</t>
  </si>
  <si>
    <t>4500187106-10</t>
  </si>
  <si>
    <t>固定进口商贴纸</t>
  </si>
  <si>
    <t>日期码格式：ZURU INC(BVI) 标准格式 日期：按实际生产日期
Packaging Info: MA UPC包装(优先1L)+1张固定进口商贴纸,待提供贴纸资料
Fuggler的items包装需显示mother UPC barcode,预计会跟进口商贴纸做成一张
此单预计会是送到东莞其他仓库拼柜,走卡车只有500元报关费, 先按照EXW的单价开;
出发票前请同我确认单价
Remark: 15759UQ1-6 Assortments=1:1:1:1:1:1</t>
  </si>
  <si>
    <t>4400527039</t>
  </si>
  <si>
    <t>4500187357-10</t>
  </si>
  <si>
    <t>张含德语callout/德意荷警语贴纸(本单放稿)</t>
  </si>
  <si>
    <t>日期码格式：ZURU INC(BVI) 标准格式 日期：按实际生产日期
Packaging Info: 15759UQ1: MA 3L彩盒+MA 布标+1张含德语callout/德意荷警语贴纸(本单放稿)
Remark: Smyths 德国
1. 请准时出货，推期会有罚款；
2. 所有产品按符合欧洲标准走货，需要是不含微塑料版本。
3. 所有电子产品身上需要加字唛，为ZURU FRANCE 地址 (如无电子产品，产品布标有此地址，或产品太小无法增加可忽略此信息)，新地址ZURU FRANCE.33 rue Pa
ul Meurice 75020 Paris, France.
4. 电子产品需增加一张WEEE声明30L通用黑白说明书(不接受A版本，翻译有误)，区分带电池和不带电池出货版本, 如已做客版说明书可忽略此要求；
5.所有出往德国市场有关slime和带香味的都需要出无硼无香版本；
6.订单备注显示有分批的（不同仓库/订单号） ，注意分开做货出货，否则会导致罚款 。
7.包装日期码按ZURU格式即可，请确保不迟于外箱日期码，可等于或者早于外箱日期码，必须为法定工作日。
8.做货前请先复核包装条码与订单是否一致再安排，对不上的需与ZURU跟单确认再安排。</t>
  </si>
  <si>
    <t>5838281004</t>
  </si>
  <si>
    <t>4500183720-20</t>
  </si>
  <si>
    <t>5838281005</t>
  </si>
  <si>
    <t>4500183720-30</t>
  </si>
  <si>
    <t>5838281006</t>
  </si>
  <si>
    <t>4500183720-40</t>
  </si>
  <si>
    <t>5838281007</t>
  </si>
  <si>
    <t>4500183720-50</t>
  </si>
  <si>
    <t>FB13921</t>
  </si>
  <si>
    <t>4500186899-20</t>
  </si>
  <si>
    <t>PDQ数量贴纸 条码和PDQ贴纸翻单4500183275</t>
  </si>
  <si>
    <t>日期码格式：ZURU INC(BVI) 标准格式 日期：按实际生产日期
Packaging Info: "MA布标+客户EAN条码贴纸，+PDQ数量贴纸 条码和PDQ贴纸翻单4500183275
条码请核对
15759A 5056296056776
15759B 5056296056783
15759D 5056296056790
15759E 5056296056806
15759G 5056296056813
15759H 5056296056820"
Remark: "MA版本按工厂现有最新库存即可，订单出英国，请注意检查产品及包装应带UKCA以及CE图标，包装显示ZURU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*根据客人最新的包装要求，所有多个PDQ盒子(TQ,UQ,GQ）入1外箱的都需要在PDQ顶部右上角加上数量贴纸标明里面的数量。最小字体：36pts, 字体：Calibri（bo
ld), 具体要求以及位置见文件.
*订单对应客户PO号 ，备注有显示 ，注意分开做货/验货/装柜 ，混装有罚款。
* 大货样： 新款请在CRD前10天寄出每款2整套大货样到罗湖办公室7B Meyya Liu 收，翻单不用寄。"</t>
  </si>
  <si>
    <t>Fuggler 2026
Requisition
Order</t>
  </si>
  <si>
    <t>4500187413-10</t>
  </si>
  <si>
    <t>需加贴mother barcode label</t>
  </si>
  <si>
    <t>日期码格式：ZURU INC(BVI) 标准格式 日期：按实际生产日期
Packaging Info: MA UPC PKG(优先1L)，无需加进口商贴纸,需加贴mother barcode label
15759UQ1/15756UQ1-4500179201,其他item的贴纸资料待提供;
mother UPC barcode 如下
15759UQ1-193052087867
Remark: 
15759UQ1-6 Assortments=1:1:1:1:1:1</t>
  </si>
  <si>
    <t>COMERCIAL JOMAN S.L.</t>
  </si>
  <si>
    <t>4500187838-110</t>
  </si>
  <si>
    <t>日期码格式：ZURU INC(BVI) 标准格式 日期：按实际生产日期
Packaging Info: 
11.15759UQ1：最新MA 3L包装+一张Mother EAN 条码贴纸+一张进口商内容贴纸（含西班牙语水洗标内容）；
Remark: 1.此单出西班牙市场，需满足EU测试标准要求，微塑料需符合EU法规。
2.包装必须要含西班牙环保标和 care@zuru.com 邮箱地址以及CE LOGO；
3.毛绒玩具需要西班牙语言的洗涤说明；
4.电子产品需要WEEE说明书；</t>
  </si>
  <si>
    <t>Miya Fang</t>
  </si>
  <si>
    <t>4500187968-20</t>
  </si>
  <si>
    <t>日期码格式：ZURU INC(BVI) 标准格式 日期：按实际生产日期
Packaging Info: MA PKG
Remark: 
15759UQ1: 6 Assortments=1:1:1:1:1:1</t>
  </si>
  <si>
    <t>FB13920</t>
  </si>
  <si>
    <t>4500186899-10</t>
  </si>
  <si>
    <t>FB13945</t>
  </si>
  <si>
    <t>4500187663-110</t>
  </si>
  <si>
    <t>EAN条码贴纸翻单4500183596，+PDQ数量贴纸</t>
  </si>
  <si>
    <t>日期码格式：ZURU INC(BVI) 标准格式 日期：按实际生产日期
Packaging Info: 
"15759UQ1:MA布标+客户EAN条码贴纸翻单4500183596，+PDQ数量贴纸,条码请核对15759A 5056296056776
15759B 5056296056783
15759D 5056296056790
15759E 5056296056806
15759G 5056296056813
15759H 5056296056820"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*根据客人最新的包装要求，所有多个PDQ盒子(TQ,UQ,GQ）入1外箱的都需要在顶部右上角加上数量贴纸标明里面的数量。最小字体：36pts, 字体：Calibri（bold),
具体要求以及位置见文件.
*订单对应客户PO号 ，备注有显示 ，注意分开做货/验货/装柜 ，混装有罚款。
* 大货样： 新款请在CRD前10天寄出每款2整套大货样到罗湖办公室7B Meyya Liu 收，翻单不用寄。</t>
  </si>
  <si>
    <t>2026-ZURU-FUG
GLER-01</t>
  </si>
  <si>
    <t>4500188613-50</t>
  </si>
  <si>
    <t>日期码格式：ZURU INC(BVI) 标准格式 日期：按实际生产日期
Packaging Info: MA UPC 1L package+mother barcode label,no need importer label
条码贴纸图稿及位置图翻
15759UQ1 -4500179452
Remark: 
15759UQ1-6 Assortments=1:1:1:1:1:1</t>
  </si>
  <si>
    <t>4500183456-20</t>
  </si>
  <si>
    <t>一张EAN条码贴纸+一张进口商贴纸，翻4500183306</t>
  </si>
  <si>
    <t>日期码格式：LOT2604 日期：
Packaging Info: 
2. 15759：最新MA 3L彩盒+最新MA布标+最新MA 5L PDQ+一张EAN条码贴纸+一张进口商贴纸，翻4500183306
Remark: 1. 大货样品2套/item，用于客人验货签板。验货后还会抽办1套/item，请多备料；
2. 客版日期码LOT2604, 包装（含收缩膜等）/产品/外箱 请保持一致。
3. 全部ITEM都用EAN条码, 全部用Mother EAN;
4. 包装必须含法国回收logo标识, 最新版ZURU logo；
5. 出法国的产品需无闪粉/不含微塑料；
6. 所有出口法国的产品, 法规规定禁止在包装和共公众用的印刷品中使用矿物油中含有的物质, 包装印刷油墨中含有的MOAH/MOSH的质量浓度不能超过1%, 否则出
货到法国被抽检出现问题, 供应商需要对此负责;
7. 此客户需要第三方验货，请在约三方验货前必须PASS ZURU验货。</t>
  </si>
  <si>
    <t>4500188846-30</t>
  </si>
  <si>
    <t>日期码格式：ZURU INC(BVI) 标准格式 日期：按实际生产日期
Packaging Info: MA UPC包装(优先1L)+进口商贴纸,Fuggler的items需mother UPC barcode 信息,会跟进口商贴纸做在一起
贴纸图稿及位置图翻单如下,其他items待提供
15759UQ1-4500184257
Remark:
15759UQ1-6 Assortments=1:1:1:1:1:1</t>
  </si>
  <si>
    <t>5200008268</t>
  </si>
  <si>
    <t>4500188269-10</t>
  </si>
  <si>
    <t>1*mother EAN条码贴纸+1*多语警语折叠贴纸（翻单4500181278）</t>
  </si>
  <si>
    <t>日期码格式：ZURU INC(BVI) 标准格式 日期：按实际生产日期
Packaging Info: 15759UQ1:最新MA 3L 开窗盒+1*mother EAN条码贴纸+1*多语警语折叠贴纸（翻单4500181278）
Remark: 1.德国内销单，需要通过ZURU 验货结果后才能出货 (工厂需要主动提前同ZURU QC预约验货避免延期出货造成不必要麻烦)；
2.产品如含有化学品（slime 等），需要无硼无香。需要无微塑料版本。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所有电子产品身上需要加字唛，为ZURU FRANCE 地址 (如无电子产品，或者产品布标有此地址，可忽略此信息)
如产品太小，也可忽略。如无法加字唛，可以用贴纸的形式加在产品身上。
ZURU FRANCE 33 rue Paul Meurice 75020 Paris, France.
6.所有出往德国订单的电子产品需增加一张欧洲通用WEEE声明说明书，区分带电池和不带电池版本, 如已做客版说明书可忽略此要求。
7.装柜时需要按照款式号码从小到大一款款依次装,避免终端仓库卸货混乱.若一个柜子涉及到几个不同国家内销单,装柜时需要一个国家装完后再装另一个国家的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8.ratio 同MA
9. 若有特定款有特殊外箱条码要求时,需要明确列出产品款对应的具体外箱条码号码/条码类型 (若无,可以忽略此需求).</t>
  </si>
  <si>
    <t>4500189280-20</t>
  </si>
  <si>
    <t>贴纸图稿及位置图翻单如下
整单贴纸资料待提供</t>
  </si>
  <si>
    <t>日期码格式：ZURU INC(BVI) 标准格式 日期：按实际生产日期
Packaging Info: MA EAN 1L package+mother barcode label+1pc importer label, 贴纸图稿及位置图翻单如下
整单贴纸资料待提供
Remark: 15759UQ1-6 Assortments=1:1:1:1:1:1</t>
  </si>
  <si>
    <t>26- 151157</t>
  </si>
  <si>
    <t>4500189330-70</t>
  </si>
  <si>
    <t>1张进口商贴纸(包含繁体中文警告语信息,针对出香港/台湾item才需要警告语）+1张空白贴纸遮住G mark
彩盒条码/纸箱不接受任何贴纸</t>
  </si>
  <si>
    <t>日期码格式：ZURU INC(BVI) 标准格式 日期：按实际生产日期
Packaging Info: MA UPC(优先1L)+1张进口商贴纸(包含繁体中文警告语信息,针对出香港/台湾item才需要警告语）+1张空白贴纸遮住G mark
彩盒条码/纸箱不接受任何贴纸
贴纸图稿及位置图翻单如下,其他items待提供贴纸资料
Remark: 
15759UQ1-6 Assortments=1:1:1:1:1:1</t>
  </si>
  <si>
    <t>211045</t>
  </si>
  <si>
    <t>4500189239-10</t>
  </si>
  <si>
    <t>1张进口商贴纸（贴纸资料及位置翻单PO#4500182989）外箱SSCC label</t>
  </si>
  <si>
    <t>日期码格式：ZURU INC(BVI) 标准格式 日期：按实际生产日期
Packaging Info: 15759UQ1：MA_PDQ + A版3L_baby UPC版本包装 + 1张进口商贴纸（贴纸资料及位置翻单PO#4500182989）+ 箱唛 + 外箱SSCC label
6 Assortments=1:1:1:1:1:1
以上item第三方验货时间26/02/04, 需要在此时间前完成ZURU 验货并pass, 请提前安排 15750 3 set 大货样（寄出时间和地址待提供）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</si>
  <si>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5200008443</t>
  </si>
  <si>
    <t>4500189126-10</t>
  </si>
  <si>
    <t>1*baby EAN条码贴纸(翻单4500178639）+1*多语警语贴纸 (翻单4500178639）</t>
  </si>
  <si>
    <t>日期码格式：ZURU INC(BVI) 标准格式 日期：按实际生产日期
Packaging Info: 15759UQ1：最新MA PDQ+最新MA 3L 开窗盒+1*baby EAN条码贴纸(翻单4500178639）+1*多语警语贴纸 (翻单4500178639）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France.；(地址需与包装上的地址一致）
7.所有出往波兰订单的电子产品需增加一张欧洲通用WEEE声明说明书，区分带电池和不带电池版本, 如已做客版说明书可忽略此要求。
8.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</si>
  <si>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4353960670</t>
  </si>
  <si>
    <t>4500188034-50</t>
  </si>
  <si>
    <t>PDQ上需要贴一张UPC 条码贴纸,UPC显示：193052087966</t>
  </si>
  <si>
    <t>日期码格式：ZURU INC(BVI) 标准格式 日期：按实际生产日期
Packaging Info: 1. 包装方式：MA UPC优先1L最新包装，出口美国；
2. 产品和包装上印刷tracking code信息，格式为ZURU常规；
3. ZURU QC 验货合格后即可出货.
Remark:
6. 15759UQ1-S002 PDQ上需要贴一张UPC 条码贴纸,UPC显示：193052087966，贴纸AW跟单提供，工厂自行采购;</t>
  </si>
  <si>
    <t>4353960679</t>
  </si>
  <si>
    <t>4500188238-60</t>
  </si>
  <si>
    <t>日期码格式：ZURU INC(BVI) 标准格式 日期：按实际生产日期
Packaging Info: 1. 包装方式：MA UPC优先1L最新包装，出口美国；
2. 产品和包装上印刷tracking code信息，格式为ZURU常规；
3. ZURU QC 验货合格后即可出货.
Remark: 
6. 15759UQ1-S002 PDQ上需要贴一张UPC 条码贴纸,UPC显示：193052087966，贴纸AW跟单提供，工厂自行采购;</t>
  </si>
  <si>
    <t>4500189941-60</t>
  </si>
  <si>
    <t>日期码格式：ZURU INC(BVI) 标准格式 日期：按实际生产日期
Packaging Info: 出加拿大
每款产品都需要加进口商贴纸
Zuru验货.日期跟踪码：产品外包装及产品本身都必须有日期跟踪码，ZURU标准格式日期码
Remark: 
15759UQ1：MA 多语 UPC，二级标题加英法贴纸</t>
  </si>
  <si>
    <t>4500190045-150</t>
  </si>
  <si>
    <t>Mother UPC条码贴纸+进口商贴纸</t>
  </si>
  <si>
    <t xml:space="preserve">日期码格式：ZURU INC(BVI) 标准格式 日期：按实际生产日期
Packaging Info: 
15. 15759UQ1：MA5L包装+ Mother UPC条码贴纸+ MA PDQ包装+进口商贴纸+箱唛
所有带电产品的保证书是通用的
Remark: </t>
  </si>
  <si>
    <t>SUCKOT SAC</t>
  </si>
  <si>
    <t>4500183983-40</t>
  </si>
  <si>
    <t>进口商贴纸+mother UPC贴纸</t>
  </si>
  <si>
    <t>日期码格式：ZURU INC(BVI) 标准格式 日期：按实际生产日期
Packaging Info: 
15759UQ1+15756UQ1/15760UQ1:MA 多语包装+进口商贴纸+mother UPC贴纸+箱唛
mother UPC:
15759UQ1:193052087867
Remark:</t>
  </si>
  <si>
    <t>4500188374-330</t>
  </si>
  <si>
    <t>日期码格式：ZURU INC(BVI) 标准格式 日期：按实际生产日期
Packaging Info: 1：包装要求-留意中文进口商贴纸以及客制盲盒----ZURU INC地址为最新：中国香港九龙尖沙咀东加连威老道92号幸福中心12楼1201-03室
157112UQ1-客制PDQ+客制盲盒+客制布标+纸袋+角色卡-翻单4500179164
此款7个assortment，6PCS/PDQ
普通款要确保1个PDQ里不重样，稀有款确保6PDQ=36PCS中要有一个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</si>
  <si>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2508001997136</t>
  </si>
  <si>
    <t>4500179226-30</t>
  </si>
  <si>
    <t>收到资料后回复货期</t>
  </si>
  <si>
    <t>11/12外箱贴纸 15759UQ1：MA UPC 彩盒+进口商贴纸（含EAN 条码）, MA PDQ + 进口商贴纸</t>
  </si>
  <si>
    <r>
      <rPr>
        <sz val="10"/>
        <rFont val="宋体"/>
        <charset val="134"/>
        <scheme val="minor"/>
      </rPr>
      <t xml:space="preserve">日期码格式：ZURU INC(BVI) 标准格式 日期：按实际生产日期
Packaging Info: 1. 外箱侧唛（两面）的右上角各贴一张外箱贴纸
2.15759UQ1：MA UPC 彩盒+进口商贴纸+ </t>
    </r>
    <r>
      <rPr>
        <sz val="10"/>
        <color rgb="FFFF0000"/>
        <rFont val="宋体"/>
        <charset val="134"/>
        <scheme val="minor"/>
      </rPr>
      <t>EAN 条码贴纸+ QR 贴纸（一物一码）</t>
    </r>
    <r>
      <rPr>
        <sz val="10"/>
        <rFont val="宋体"/>
        <charset val="134"/>
        <scheme val="minor"/>
      </rPr>
      <t>, MA PDQ + 进口商贴纸 ；
15759UQ1 货期12月1 （需要加QR 贴纸会尽快提供）， 9298/92106 货期 11月18 。
Remark: 1. 标准配比
2. 此客户验货时需要提供以下三种图片，请务必拍照清晰图片：
产品净重图片；
产品+包装毛重图片；
一箱产品的毛重图片。</t>
    </r>
  </si>
  <si>
    <t>Guangdong Tanwan Creative Trading</t>
  </si>
  <si>
    <t>中国</t>
  </si>
  <si>
    <t>4500188378-10</t>
  </si>
  <si>
    <t>2/6第三方</t>
  </si>
  <si>
    <t>日期码格式：ZURU INC(BVI) 标准格式 日期：按实际生产日期
Packaging Info: 157112UQ1-客制PDQ+客制盲盒+客制布标+纸袋+角色卡-翻单4500179164
此款7个assortment，6PCS/PDQ
普通款要确保1个PDQ里不重样，稀有款确保6PDQ=36PCS中要有一个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</si>
  <si>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4500190152-10</t>
  </si>
  <si>
    <t>一张Mother EAN 条码贴纸+一张进口商内容贴纸（含西班牙语洗涤说明内容）+MA PDQ；
备注：整单CRD都是2026/2/6</t>
  </si>
  <si>
    <t>日期码格式：ZURU INC(BVI) 标准格式 日期：按实际生产日期
Packaging Info: 15759UQ1：最新MA 3L包装+一张Mother EAN 条码贴纸+一张进口商内容贴纸（含西班牙语洗涤说明内容）+MA PDQ；
备注：整单CRD都是2026/2/6，item#15710B 因系统价格有效期维护限制暂开到12月底，后续更新PO；
Remark: 1. 此单出西班牙，需满足EU测试标准要求，另外微塑料需符合EU法规；
2. 标准配比。
3.根据新电池法规（EU） 2023/1542，所有走欧洲市场的电子产品，都需要增加WEEE通用30L说明书（分带电池走货 跟不带电池走货两种），如工厂没有此文件，可
以找跟单提供。
4. 产品及包装需要印CE logo图标，包装需含有西班牙环保标 和care@zuru.com 邮箱地址， 另外，包装贴纸上面的警告语不可以覆盖西班牙警告语。QC同事请核
查，如有问题需和跟单确认。
5.毛绒玩具需要西班牙语言的洗涤说明；
6.此单需要准备两套大货样；</t>
  </si>
  <si>
    <t>O’KEY</t>
  </si>
  <si>
    <t>4500190351-40</t>
  </si>
  <si>
    <t>进口商贴纸+ EAN条码贴纸+QR 贴纸 （诚信标一物一码）</t>
  </si>
  <si>
    <t>日期码格式：ZURU INC(BVI) 标准格式 日期：按实际生产日期
Packaging Info: 
15759UQ1： MA UPC 彩盒+ 进口商贴纸+ EAN条码贴纸+QR 贴纸 （诚信标一物一码），MA PDQ ；
Remark: 1. 零售包装上的QR code贴纸（要求一物一码，每PCS的二维码不一样，二维码可扫描区域尺寸要大于15x15mm ， 整张贴纸尺寸25X40MM &lt;(&gt;&lt;&lt;)&gt;含二维码下序列号
/Art/size等&gt;,白底黑字，分辨率要大于300dpi，位置要远离条码。 可贴零售包装的侧面右下角/背面的右上角/挂卡的背面/正面的右上角，距离边距5mm）;
出货前需要按船务的指示提供QR CODE 入外箱以及入货柜的明细清单供客户清关使用--用客户的模板；</t>
  </si>
  <si>
    <t>2000008240</t>
  </si>
  <si>
    <t>4500183333-20</t>
  </si>
  <si>
    <t>日期码格式：LOT2610 日期：
Packaging Info: 1. 15759: 最新MA 3L彩盒+一张EAN条码贴纸+一张进口商贴纸（含希腊警语+意大利环保标+意/希布标）+最新MA 5L PDQ，翻4500183322
Remark: 1.RATIO 同MA 一致。
2.大货样品2套/item，用于客人验货签板。验货后还会抽办1套/item，请多备料。
3.客人日期码：LOT2610，包装（含收缩膜等）/产品/外箱 请保持一致。
4.产品均符合EU微塑料法规要求：不能含有微塑料/闪粉
5. SMASHERS 或含Slime产品，所有化合物使用无硼版本出意大利。
6. 本订单所有 具有 baby items / assorted items 的款式，零售包装上都要用 母 EAN;
7. 此客户需要第三方验货，请在约三方验货前必须PASS ZURU验货。</t>
  </si>
  <si>
    <t>VM INTERNATIONAL</t>
  </si>
  <si>
    <t>33826</t>
  </si>
  <si>
    <t>4500191213-30</t>
  </si>
  <si>
    <t>日期码格式：ZURU INC(BVI) 标准格式 日期：按实际生产日期
Packaging Info: 1. ZURU 标准日期码格式，
2. 无第三方测试和验货，ZURU 内部QC验货即可出货
Remark: 3. 优先 MA 1L UPC包装;
4. 纸箱印ZURU LOGO，出口美国；</t>
  </si>
  <si>
    <t>6260681003</t>
  </si>
  <si>
    <t>4500191376-10</t>
  </si>
  <si>
    <t>Blanche</t>
  </si>
  <si>
    <t>212173</t>
  </si>
  <si>
    <t>4500190294-20</t>
  </si>
  <si>
    <t xml:space="preserve"> 1张进口商贴纸（贴纸资料及位置翻单PO#4500182989）</t>
  </si>
  <si>
    <t>日期码格式：ZURU INC(BVI) 标准格式 日期：按实际生产日期
Packaging Info: 
15759UQ1：MA_PDQ + A版3L_baby UPC版本包装 + 1张进口商贴纸（贴纸资料及位置翻单PO#4500182989）+ 箱唛 + 外箱SSCC label
6 Assortments=1:1:1:1:1:1
以上item第三方验货时间26/03/12，在此时间前完成ZURU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</si>
  <si>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Louise Lu</t>
  </si>
  <si>
    <t>212174</t>
  </si>
  <si>
    <t>4500190295-20</t>
  </si>
  <si>
    <t>日期码格式：ZURU INC(BVI) 标准格式 日期：按实际生产日期
Packaging Info: 
15759UQ1：MA_PDQ + A版3L_baby UPC版本包装 + 1张进口商贴纸（贴纸资料及位置翻单PO#4500182989）+ 箱唛 + 外箱SSCC label
6 Assortments=1:1:1:1:1:1
以上item第三方验货时间26/03/12，在此时间前完成ZURU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</si>
  <si>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4500191729-40</t>
  </si>
  <si>
    <t>1张警语贴纸（覆盖彩盒原条码）</t>
  </si>
  <si>
    <r>
      <rPr>
        <sz val="10"/>
        <rFont val="宋体"/>
        <charset val="134"/>
        <scheme val="minor"/>
      </rPr>
      <t xml:space="preserve">日期码格式：ZURU INC(BVI) 标准格式 日期：按实际生产日期
Packaging Info: </t>
    </r>
    <r>
      <rPr>
        <sz val="10"/>
        <color rgb="FFFF0000"/>
        <rFont val="宋体"/>
        <charset val="134"/>
        <scheme val="minor"/>
      </rPr>
      <t>（此单15756和15759 出B版包材，其余款出A版包材）</t>
    </r>
    <r>
      <rPr>
        <sz val="10"/>
        <rFont val="宋体"/>
        <charset val="134"/>
        <scheme val="minor"/>
      </rPr>
      <t xml:space="preserve">
（4）15759UQ1: MA</t>
    </r>
    <r>
      <rPr>
        <sz val="10"/>
        <color rgb="FFFF0000"/>
        <rFont val="宋体"/>
        <charset val="134"/>
        <scheme val="minor"/>
      </rPr>
      <t xml:space="preserve"> B版</t>
    </r>
    <r>
      <rPr>
        <sz val="10"/>
        <rFont val="宋体"/>
        <charset val="134"/>
        <scheme val="minor"/>
      </rPr>
      <t xml:space="preserve"> 彩盒+1张警语贴纸（覆盖彩盒原条码）
胶袋备注:
Remark: 此单出TW， 公仔需严格按以下比例出货
15759UQ1：6 Assortments=1:1:1:1:1:1</t>
    </r>
  </si>
  <si>
    <t>4354219567</t>
  </si>
  <si>
    <t>4500191055-90</t>
  </si>
  <si>
    <t>日期码格式：ZURU INC(BVI) 标准格式 日期：按实际生产日期
Packaging Info: 1. 包装方式：MA UPC优先1L最新包装，出口美国；
2. 产品和包装上印刷tracking code信息，格式为ZURU常规；
3. ZURU QC 验货合格后即可出货.
Remark:
8. 15759UQ1-S002 PDQ上需要贴一张UPC 条码贴纸,UPC显示：193052087966，贴纸AW跟单提供，工厂自行采购;</t>
  </si>
  <si>
    <t>4500191070-90</t>
  </si>
  <si>
    <t>4500191376-20</t>
  </si>
  <si>
    <t>4500191376-30</t>
  </si>
  <si>
    <t>4500191376-40</t>
  </si>
  <si>
    <t>4500191376-50</t>
  </si>
  <si>
    <t>ZUR-F251126-01</t>
  </si>
  <si>
    <t>4500190752-10</t>
  </si>
  <si>
    <t>日期码格式：ZURU INC(BVI) 标准格式 日期：按实际生产日期
Packaging Info: MA PKG , 优先1L PKG
Remark: 15759UQ1: 6 Assortments=1:1:1:1:1:1 ,需确保 每款公仔：384pcs</t>
  </si>
  <si>
    <t>4500191663-40</t>
  </si>
  <si>
    <t>日期码格式：DG20260316 日期：
Packaging Info: 1579UQ1:MA 多语UPC包装+进口商贴纸+mother UPC贴纸+箱唛
Remark: 外箱/产品/包装-指定日期码：DG20260316</t>
  </si>
  <si>
    <t>10001552454-3890</t>
  </si>
  <si>
    <t>4500191469-10</t>
  </si>
  <si>
    <t>4500191097-340</t>
  </si>
  <si>
    <t>日期码格式：ZURU INC(BVI) 标准格式 日期：按实际生产日期
Packaging Info: 1：留意中文进口商贴纸/客制布标以及客制盲盒地址更新
最新进口商地址：广州市天河区金穗路3号2701室（部位：自编B2）
ITEM包装要求：
157112UQ1：客制PDQ+客制盲盒+客制布标+纸袋+角色卡
此款7个assortment，6PCS/PDQ
普通款要确保1个PDQ里不重样，稀有款确保6PDQ=36PCS中要有一个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</si>
  <si>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4 KIDZ SP Z O.O.</t>
  </si>
  <si>
    <t>波兰</t>
  </si>
  <si>
    <t>Carrefour SS 2026</t>
  </si>
  <si>
    <t>4500191674-60</t>
  </si>
  <si>
    <t>日期码格式：ZURU INC(BVI) 标准格式 日期：按实际生产日期
Packaging Info: 
6.15759UQ1:MA3L UPC彩盒+1张进口商贴纸+MAPDQ
Remark: 1. 请备多1套大货样品；
2. 此票大货需符合EU市场法规；
3. 此票使用UPC条码，assortment产品用baby条码；</t>
  </si>
  <si>
    <t>Ula Zhao</t>
  </si>
  <si>
    <t>10001702786-0581</t>
  </si>
  <si>
    <t>4500192256-10</t>
  </si>
  <si>
    <t>10001702739-0581</t>
  </si>
  <si>
    <t>4500191472-10</t>
  </si>
  <si>
    <t>ZMPO260078</t>
  </si>
  <si>
    <t>ZMPO260078-40</t>
  </si>
  <si>
    <t>sally Li</t>
  </si>
  <si>
    <t>10001536856-3890</t>
  </si>
  <si>
    <t>4500191473-10</t>
  </si>
  <si>
    <t>6260682003</t>
  </si>
  <si>
    <t>4500191377-10</t>
  </si>
  <si>
    <t>拆单4500191377</t>
  </si>
  <si>
    <t>4500191377-20</t>
  </si>
  <si>
    <t>4500191377-30</t>
  </si>
  <si>
    <t>4500191377-40</t>
  </si>
  <si>
    <t>4500191377-50</t>
  </si>
  <si>
    <t>5153</t>
  </si>
  <si>
    <t>4500192425-120</t>
  </si>
  <si>
    <t>日期码格式：ZURU INC(BVI) 标准格式 日期：按实际生产日期
Packaging Info: 1. 出口美国，MA UPC 版本包装，优先1L。
#15759UQ1: 6 Assortments=1:1:1:1:1:1; 外箱条码用Mother UPC#193052087867;
Remark: 2. ZURU QC 验货即可。</t>
  </si>
  <si>
    <t>10001493814-3890</t>
  </si>
  <si>
    <t>4500192183-10</t>
  </si>
  <si>
    <t>36244</t>
  </si>
  <si>
    <t>4500192217-60</t>
  </si>
  <si>
    <t>4500192208转单</t>
  </si>
  <si>
    <t>日期码格式：ZURU INC(BVI) 标准格式 日期：按实际生产日期
Packaging Info: 1. 包装方式：MA UPC 优先1L 最新包装，出口美国
Remark: 2. 外箱箱唛红色和黑色双色印刷
3. 产品和包装上印刷tracking code信息，格式为ZURU常规
4. Item 15733
** S001-FUGGLER-NON LICENSED BIG-SERIES 1-BIGG FUGG PLUSH 18'' -HANG TAG-6PCS/CTN
** 6 Assortment, A:B:D:G:H:L = 1:1:1:1:1:1</t>
  </si>
  <si>
    <t>477800</t>
  </si>
  <si>
    <t>4500192836-10</t>
  </si>
  <si>
    <t>6368292003</t>
  </si>
  <si>
    <t>4500192171-10</t>
  </si>
  <si>
    <t>4500192171拆分，总数不变</t>
  </si>
  <si>
    <t>AG250467-TW</t>
  </si>
  <si>
    <t>4500193401-30</t>
  </si>
  <si>
    <t>日期码格式：ZURU INC(BVI) 标准格式 日期：按实际生产日期
Packaging Info:
15759UQ1: MA B版 彩盒, PDQ +1张警语贴纸（覆盖彩盒原条码）
Remark: 此单出TW, 公仔需严格按以下比例出货
15759UQ1:6 Assortments=1:1:1:1:1:1</t>
  </si>
  <si>
    <t>order 5090
Bekasovo 2</t>
  </si>
  <si>
    <t>4500192885-30</t>
  </si>
  <si>
    <t>日期码格式：外包装/外箱不要打ZURU标准日期 日期：
Packaging Info: 注意:
1. 外包装(指:收缩膜/彩卡/铝箔袋/挂卡/PDQ)/外箱不要打ZURU标准日期码!胶件可以打日期码。
2. 零售包装上的QR code贴纸（要求一物一码，每PCS的二维码不一样，二维码可扫描区域尺寸要大于15x15mm ， 整张贴纸尺寸25X40MM &lt;(&gt;&lt;&lt;)&gt;含二维码下序列号
/Art/size等&gt;,白底黑字，分辨率要大于300dpi，位置要远离条码。 可贴零售包装的侧面右下角/背面的右上角/挂卡的背面/正面的右上角，距离边距5mm）;
QR 二维码格式要求： DATA MATRIX GS1 .
3 .外箱四面左下角需要加SSCC label （标准尺寸是16X5CM,可调整但是需要确保可扫）；
4. MA UPC 彩卡+ 进口商贴纸+ 客户EAN 条码贴纸+QR code 贴纸 （一物一码），MA PDQ 。
Remark: 标准配比
请按期完货， 会有罚金。
出2 个仓库-Bekasovo 2 &lt;(&gt;&amp;&lt;)&gt; Ural
出货前需要按船务的指示提供零售包装上QR CODE 入外箱以及入货柜的明细清单供客户清关使用--用客户的模板（追踪到箱/到柜）；</t>
  </si>
  <si>
    <t>order 5090
Ural</t>
  </si>
  <si>
    <t>4500192885-70</t>
  </si>
  <si>
    <t>16008924</t>
  </si>
  <si>
    <t>4500192266-10</t>
  </si>
  <si>
    <t>15759-S002-PKC</t>
  </si>
  <si>
    <t>产品UPC 贴纸（ 贴胶袋正中间 不能覆盖胶袋上的警告语</t>
  </si>
  <si>
    <t>日期码格式：ZURU INC(BVI) 标准格式 日期：按实际生产日期
Packaging Info: 1. 此为Kohl's ECOM 订单：
MA UPC 包装(首选1L)+胶袋 + 产品UPC 贴纸（ 贴胶袋正中间 不能覆盖胶袋上的警告语）+ 客供外箱贴纸。UPC 条码和产品上的条码一致。
15759UQ1 Mother upc: 193052087867
baby UPC:
15759A Wide Eyed Weirdo 193052087966
15759B Hearty McFarty 193052087973
15759D Rabid Rabbit 193052087980
15759E Sasquoosh 193052087997
15759G Winged Bat 193052088000
15759H Wide Eyed Screech 193052088017
Remark: 2. 胶袋要求： 需要开孔，封口热封 （尺寸太大无法热封可用胶封，但运输过程不可散开），印警告语， 跟单提供警告语内容，胶袋尺寸和开孔数量请工厂按实
际产品尺寸来调整做货.
3. 外箱印刷 ZURU LOGO + MADE IN CHINA + 定位框，尺寸4"x6" (用于黏贴外箱贴）
4. 无箱唛但需提供每款实际外箱尺寸排版确认定位框，ECOM 订单的定位框位置要在：箱子的最大面积朝上后，定位框在最小面的右下角，距离箱子右边3英寸，
距离底部1.25英寸，贴纸要按定位框贴，位置与方向贴不对会有客户罚款需由工厂承担
外箱贴落在封箱面的：贴纸的条码是不可以落在箱子开口处以及折角处的， 这样都是会影响客人扫描导致罚款。 若有这样的情况需要和跟单沟通后再粘贴
5. 外箱毛重超过35LB/15.88KG外箱四面需要加黄标贴
6. 收到外箱贴纸需要扫描上传ICE系统（出货前必须完成），上传的条码信息必须跟实际出货一致，贴纸备品不需要扫描。如有不同产生的罚款由工厂承担。
7. 产品入箱后，外箱的每个面都需要是平整，不能有鼓起
8. 需经ZURU验货通过后才可出货。
9. 客户有严格要求，若由工厂导致的罚款ZURU 都会向工厂收回。</t>
  </si>
  <si>
    <t>16008923</t>
  </si>
  <si>
    <t>4500192264-10</t>
  </si>
  <si>
    <t>价格贴纸 （覆盖产品UPC 条码，不能覆盖到made in China 字样）</t>
  </si>
  <si>
    <t>日期码格式：ZURU INC(BVI) 标准格式 日期：按实际生产日期
Packaging Info: 1. 此为Kohl's store 订单, MA UPC包装(首选1L) + 价格贴纸 （覆盖产品UPC 条码，不能覆盖到made in China 字样）+ 客供外箱贴纸
15759UQ1 Mother upc: 193052087867
baby UPC:
15759A Wide Eyed Weirdo 193052087966
15759B Hearty McFarty 193052087973
15759D Rabid Rabbit 193052087980
15759E Sasquoosh 193052087997
15759G Winged Bat 193052088000
15759H Wide Eyed Screech 193052088017
Remark: 2. 外箱印刷 ZURU LOGO + MADE IN CHINA + 定位框，尺寸4"x6" (用于黏贴外箱贴）
3. 无箱唛但需提供每款实际外箱尺寸排版确认定位框，store 订单的定位框位置要在：箱子的最大面朝上后，定位框在箱子的第二大面的右下角，距离箱子右边3
英寸，距离底部1.25英寸, 贴纸要按定位框贴，位置与方向贴不对会有客户罚款需由工厂承担
外箱贴落在封箱面的：贴纸的条码是不可以落在箱子开口处以及折角处的， 这样都是会影响客人扫描导致罚款。 若有这样的情况需要和跟单沟通后再粘贴
4. 产品入箱后，外箱的每个面都需要是平整，不能有鼓起
5. 外箱毛重超过35LB/15.88KG 外箱四面需要加黄标贴
6. 收到外箱贴纸需要扫描上传ICE系统（出货前必须完成），上传的条码信息必须跟实际出货一致，贴纸备品不需要扫描。如有不同产生的罚款由工厂承担。
7. 需经ZURU验货通过后才可出货。
8. 客户有严格要求，若由工厂导致的罚款ZURU 都会向工厂收回。</t>
  </si>
  <si>
    <t>6368292004</t>
  </si>
  <si>
    <t>4500192171-20</t>
  </si>
  <si>
    <t>6368292005</t>
  </si>
  <si>
    <t>4500192171-30</t>
  </si>
  <si>
    <t>6368292006</t>
  </si>
  <si>
    <t>4500192171-40</t>
  </si>
  <si>
    <t>6368292007</t>
  </si>
  <si>
    <t>4500192171-50</t>
  </si>
  <si>
    <t>6款吊牌</t>
  </si>
  <si>
    <t>单款吊牌</t>
  </si>
  <si>
    <r>
      <rPr>
        <sz val="11"/>
        <rFont val="Arial"/>
        <charset val="0"/>
      </rPr>
      <t>MA</t>
    </r>
    <r>
      <rPr>
        <sz val="11"/>
        <rFont val="宋体"/>
        <charset val="0"/>
      </rPr>
      <t>包材总数</t>
    </r>
  </si>
  <si>
    <t>总包材数</t>
  </si>
  <si>
    <t xml:space="preserve">                                                 </t>
  </si>
  <si>
    <t>ZURU  Fuggler 牙齿怪兽-18寸大公仔系列生产排期表 #15733（C车间）</t>
  </si>
  <si>
    <t>E/G/H这3款是COSTCO US独家专卖款，只要是出美国的国家只能出另外六款</t>
  </si>
  <si>
    <t>蓝紫怪15733A-XL Gaptooth McGoo</t>
  </si>
  <si>
    <t xml:space="preserve">粉绿怪15733B-XL Screech </t>
  </si>
  <si>
    <t>玫瑰绒怪15733D-XL Oogah Boogah</t>
  </si>
  <si>
    <t xml:space="preserve">黄紫怪15733E-XL old tooth </t>
  </si>
  <si>
    <t>玫红怪15733G-XL mr buttons</t>
  </si>
  <si>
    <t>兔子15733H-XL rabid rabbit</t>
  </si>
  <si>
    <t xml:space="preserve">蓝色海绵宝宝15733J-XL Shameless Goof </t>
  </si>
  <si>
    <t>无毛猫15733K-XL Wrinkle McStinkles</t>
  </si>
  <si>
    <t>印花歪头怪15733L-XL Sir Splodge A Lot</t>
  </si>
  <si>
    <t>15733-S001</t>
  </si>
  <si>
    <t>18寸大毛绒
 6PCS/CTN</t>
  </si>
  <si>
    <t>COSTCO WHOLESALE KOREA</t>
  </si>
  <si>
    <t>859-1627-959</t>
  </si>
  <si>
    <t>4500154517-10</t>
  </si>
  <si>
    <t>15733SLD1-S001</t>
  </si>
  <si>
    <t>15733SLD1-
S001</t>
  </si>
  <si>
    <t>18寸大毛绒
展示架装  75PCS/DBQ/SLIP</t>
  </si>
  <si>
    <t>2/14第三方（暂不需签板）</t>
  </si>
  <si>
    <t>2/20出货</t>
  </si>
  <si>
    <t>客版吊牌+客版DUMP BIN+客版布标</t>
  </si>
  <si>
    <t>日期码格式：ZURU INC(BVI) 标准格式 日期：按实际生产日期
Packaging Info:
Remark: 15733SLD1-S001-FUGGLER-BIGG FUGG 18"-SERIES 1-PLUSH-HANG TAG-75PCS/DBQ/SLIP SHEET
1. 日期码印在产品布标，吊牌，外箱上，按实际生产日期。 ZURU 标准版格式的日期码。
2. 客版包装: 客版吊牌+1张韩语贴纸 + 客版DUMP BIN+客版布标(客版AW跟Costco US首单4500151944）
3. 外箱SLIP SHEET 唛头：只印刷一个正面，另外一个正面不印，侧唛也不印, 按照箱唛模板要求排版。
4. 确保DUMP BIN在入外箱时一定要正面对着有印刷箱唛的那面,不可以装反.
5. 需ITS验货后出货。
6. 一共三款公仔, 75PCS/DUMP BIN, 每款25PCS. UPC如下:
15733A XL Gaptooth McGoo UPC 193052078476
15733B XL Screech UPC 193052078483
15733D XL Oogah Boogah UPC 193052078490</t>
  </si>
  <si>
    <t>94659-3.28</t>
  </si>
  <si>
    <t>COSTCO WHOLESALE COORPERATION</t>
  </si>
  <si>
    <t>1800087989</t>
  </si>
  <si>
    <t>4500151944-10</t>
  </si>
  <si>
    <t>3/11第三方验货（不需要签板，封样1pc 验货时使用）</t>
  </si>
  <si>
    <t>客版吊牌 + 客版DUMP BIN+客版布标</t>
  </si>
  <si>
    <t>日期码格式：ZURU INC(BVI) 标准格式 日期：按实际生产日期
Packaging Info:
Remark: 15733SLD1-S001-FUGGLER-BIGG FUGG 18"-SERIES 1-PLUSH-HANG TAG-75PCS/DBQ/SLIP SHEET
1. 日期码印在产品布标，吊牌，外箱上，按实际生产日期。 ZURU 标准版格式的日期码。
2. 客版包装: 客版吊牌 + 客版DUMP BIN+客版布标(邮件单独提供)
3. 外箱SLIP SHEET 唛头：只印刷一个正面，另外一个正面不印，侧唛也不印, 按照箱唛模板要求排版。
4. 确保DUMP BIN在入外箱时一定要正面对着有印刷箱唛的那面,不可以装反.
5. 此单是首单出货数量3150pcs, 最晚 2025/2/25安排做10%抽版测试(工厂需要完成最少5座数量,即375PCS);最晚 2025/3/11 完成100%大货安排第三方验货
6. 大货样板:工厂需预留至少6整套测试样用于抽板+3pcs封样（1pc工厂留底待第三方验货使用+2pc寄深圳办公室，需给客人留底)+ 1pc大货样寄深圳办公室拍照用
7. 需要安排产前样2套寄Costco US审批, 一般是包装批色阶段安排,设计师OK挂卡/布标的印刷和颜色之后再安排.
8. 一共三款公仔, 75PCS/DUMP BIN, 每款25PCS. UPC如下:
15733A XL Gaptooth McGoo UPC 193052078476
15733B XL Screech UPC 193052078483
15733D XL Oogah Boogah UPC 193052078490
注意: 首单10%货好时需要安排第三方抽板测试,一般需要7-10 working day 做测试, 当天ITS会在大货抽大货样,测试所需样品以及封样(第三方验货时要用). 大货
样需由工厂寄到深圳office, 由ZURU跟单再转寄美国客户.
待工厂100%完货之后需安排第三方验货, 一般是在ZURU QC验完货之后安排第三方验货(需要同时拿到pass 测试报告方可进行).</t>
  </si>
  <si>
    <t>Cherish Yao</t>
  </si>
  <si>
    <t>ZB00041</t>
  </si>
  <si>
    <t>COSTCO WHOLESALE UK LTD</t>
  </si>
  <si>
    <t>199-9205-846</t>
  </si>
  <si>
    <t>4500154672-10</t>
  </si>
  <si>
    <t>15733SLD1-S001-1</t>
  </si>
  <si>
    <t>3/12 第三方</t>
  </si>
  <si>
    <t>3/22出货</t>
  </si>
  <si>
    <t>新客版吊牌+客版DUMP BIN(翻Costco US PO#4500151944)+客版布标(翻Costco US PO#4500151944)+布标贴纸</t>
  </si>
  <si>
    <t>日期码格式：ZURU INC(BVI) 标准格式 日期：按实际生产日期
Packaging Info: 1.15733SLD1: 客版吊牌(待提供:英语/瑞典语/冰岛语语言)+客版DUMP BIN(翻Costco US PO#4500151944)+客版布标(文档待提供)
 2."3 Assortment=1:1:1
 15733A(320-15274-I)
 15733B(320-15275-I)
 15733D(320-15276-I)
 "一共三款公仔, 75PCS/DUMP BIN, 每款25PCS. UPC如下:
 15733A XL Gaptooth McGoo UPC 193052078476
 15733B XL Screech 193052078483
 15733D 193052078490
W3xD6xH1+W3xD3xH4+W3xD7xH1=75PCS/DUMP BIN
Remark: 1. 日期码印在产品布标，吊牌，外箱上，按实际生产日期。 ZURU 标准版格式的日期码。
 2.出英国/冰岛/瑞典三个国家，产品需要打UKCA Mark，包装也需要有UKCA，否则不符合法规客人会退货有罚款产生
 3. 此单是首单需要安排10%抽板测试: 客人PO#199-9205-846: 抽板时间2/21，
 请严格按期安排物料，预计会抽走6套成品版（具体数量届时再告知）+ all product package and shipping package+一套封板在工厂供100%验货用，箱唛要印刷客
 人箱唛，请做好损耗计算；一般需要7-10 working day 做测试，抽版测试通过才能安排100%大货生产
 4.需要安排第三方100%完货验货:预计验货时间: 3/12；
 5. 外箱SLIP SHEET 唛头：只印刷一个正面，另外一个正面不印，侧唛也不印, 按照箱唛模板要求排版。
 6. 确保DUMP BIN在入外箱时一定要正面对着有印刷箱唛的那面,不可以装反.</t>
  </si>
  <si>
    <t>94657-3.28</t>
  </si>
  <si>
    <t>客版布标+布标贴纸</t>
  </si>
  <si>
    <t>COSTCO DE MEXICO S.A. DE C.V.</t>
  </si>
  <si>
    <t>7951125268</t>
  </si>
  <si>
    <t>4500153787-10</t>
  </si>
  <si>
    <t>2025/3/20第三方</t>
  </si>
  <si>
    <t>2025/4/7出蛇口</t>
  </si>
  <si>
    <t>客版吊牌 + 客版DUMP BIN+客版布标(翻4500151944)</t>
  </si>
  <si>
    <t>日期码格式：ZURU INC(BVI) 标准格式 日期：按实际生产日期 
Packaging Info: 翻美国订单PO-4500151944，客版MA 和美国合并下单+客版包装资料+客版dumpin+客版布标+NOM 贴纸
Remark: 15733SLD1-S001-FUGGLER-BIGG FUGG 18"-SERIES 1-PLUSH-HANG TAG-75PCS/DBQ/SLIP SHEET
 1. 日期码印在产品布标，吊牌，外箱上，按实际生产日期。 ZURU 标准版格式的日期码。
 2. 客版包装: 客版吊牌 + 客版DUMP BIN+客版布标(翻美国订单)
 3. 外箱SLIP SHEET 唛头：只印刷一个正面，另外一个正面不印，侧唛也不印, 按照箱唛模板要求排版。
 4. 确保DUMP BIN在入外箱时一定要正面对着有印刷箱唛的那面,不可以装反.
 5. 此单是首单出货数量3150pcs, 2025/3/6安排做10%抽版测试(工厂需要完成最少5座数量,即375PCS);最晚 2025/3/20 完成100%大货安排第三方验货
 6. 大货样板:工厂需预留至少6整套测试样用于抽板+3pcs封样（1pc工厂留底待第三方验货使用)+ 1pc大货样寄深圳办公室拍照用
 7. 一共三款公仔, 75PCS/DUMP BIN, 每款25PCS. UPC如下:
 15733A XL Gaptooth McGoo UPC 193052078476
 15733B XL Screech UPC 193052078483
 15733D XL Oogah Boogah UPC 193052078490
 8. 此单需要监柜，需准备三套大货样板用于监柜
 注意: 首单10%货好时需要安排第三方抽板测试,一般需要7-10 working day 做测试, 当天ITS会在大货抽大货样,测试所需样品以及封样(第三方验货时要用). 大货
 样需由工厂寄到深圳office, 由ZURU跟单再转寄客户.
 待工厂100%完货之后需安排第三方验货, 一般是在ZURU QC验完货之后安排第三方验货(需要同时拿到pass 测试报告方可进行).</t>
  </si>
  <si>
    <t>Zoe Luo</t>
  </si>
  <si>
    <t>94702-4.7</t>
  </si>
  <si>
    <t>199-9205-848</t>
  </si>
  <si>
    <t>4500154673-10</t>
  </si>
  <si>
    <t>客版吊牌(翻PO#4500154672)+客版DUMP BIN(翻Costco US PO#4500151944)+客版布标(翻Costco US PO#4500151944)</t>
  </si>
  <si>
    <t>日期码格式：ZURU INC(BVI) 标准格式 日期：按实际生产日期
Packaging Info: 1.15733SLD1: 客版吊牌(翻PO#4500154672)+客版DUMP BIN(翻Costco US PO#4500151944)+客版布标(翻UK PO#4500154672)
 2."3 Assortment=1:1:1
 15733A(320-15274-I)
 15733B(320-15275-I)
 15733D(320-15276-I)
 "一共三款公仔, 75PCS/DUMP BIN, 每款25PCS. UPC如下:
 15733A XL Gaptooth McGoo UPC 193052078476
 15733B XL Screech 193052078483
 15733D 193052078490
 W3xD6xH1+W3xD3xH4+W3xD7xH1=75PCS/DUMP BIN
Remark: 1. 日期码印在产品布标，吊牌，外箱上，按实际生产日期。 ZURU 标准版格式的日期码。
2.出英国/冰岛/瑞典三个国家，产品需要打UKCA Mark，包装也需要有UKCA，否则不符合法规客人会退货有罚款产生
3. 外箱SLIP SHEET 唛头：只印刷一个正面，另外一个正面不印，侧唛也不印, 按照箱唛模板要求排版。
4. 确保DUMP BIN在入外箱时一定要正面对着有印刷箱唛的那面,不可以装反.</t>
  </si>
  <si>
    <t>94655-3.27</t>
  </si>
  <si>
    <t>Costco Wholesale Spain, S.L.U.</t>
  </si>
  <si>
    <t>5510030087</t>
  </si>
  <si>
    <t>4500157181-10</t>
  </si>
  <si>
    <t>3/22出蛇口</t>
  </si>
  <si>
    <t>日期码格式：ZURU INC(BVI) 标准格式 日期：按实际生产日期
Packaging Info: 15733SLD1: 客版吊牌+客版dump bin
Remark: 1. 所有日期码印在彩卡上，产品上也需印日期码.按实际生产日期，ZURU 标准版格式的日期码。
2. 纸箱唛头：纸箱四面，只印刷一个正面，另外一个正面不印，侧唛也不印, 按照箱唛模板要求排版
3. 请确保DUMP BIN在入外箱时一定要正面对着有印刷箱唛的那面,不可以装反
4. 此单需要抽板：工厂需预留至少6整套测试样用于抽板</t>
  </si>
  <si>
    <t>Sherry Chen</t>
  </si>
  <si>
    <t>94656-3.28</t>
  </si>
  <si>
    <t>1800087991</t>
  </si>
  <si>
    <t>4500151952-10</t>
  </si>
  <si>
    <t>日期码格式：ZURU INC(BVI) 标准格式 日期：按实际生产日期
Packaging Info:
Remark: 15733SLD1-S001-FUGGLER-BIGG FUGG 18"-SERIES 1-PLUSH-HANG TAG-75PCS/DBQ/SLIP SHEET
1. 日期码印在产品布标，吊牌，外箱上，按实际生产日期。 ZURU 标准版格式的日期码。
2. 客版包装: 客版吊牌 + 客版DUMP BIN+客版布标
3. 外箱SLIP SHEET 唛头：只印刷一个正面，另外一个正面不印，侧唛也不印, 按照箱唛模板要求排版。
4. 确保DUMP BIN在入外箱时一定要正面对着有印刷箱唛的那面,不可以装反
5.一共三款公仔, 75PCS/DUMP BIN, 每款25PCS. UPC如下:
15733A XL Gaptooth McGoo UPC 193052078476
15733B XL Screech UPC 193052078483
15733D UPC 193052078490</t>
  </si>
  <si>
    <t>ZB00046</t>
  </si>
  <si>
    <t>1800087990</t>
  </si>
  <si>
    <t>4500151950-10</t>
  </si>
  <si>
    <t>ZB00045</t>
  </si>
  <si>
    <t>1800087992</t>
  </si>
  <si>
    <t>4500151953-10</t>
  </si>
  <si>
    <t>3/31出盐田</t>
  </si>
  <si>
    <t>ZB00082</t>
  </si>
  <si>
    <t>1800087993</t>
  </si>
  <si>
    <t>4500151955-10</t>
  </si>
  <si>
    <t>ZB00083</t>
  </si>
  <si>
    <t>1800087994</t>
  </si>
  <si>
    <t>4500151958-10</t>
  </si>
  <si>
    <t>ZB00090-4.1</t>
  </si>
  <si>
    <t>1800087995</t>
  </si>
  <si>
    <t>4500151960-10</t>
  </si>
  <si>
    <t>ZB00092-4.2</t>
  </si>
  <si>
    <t>1800087997</t>
  </si>
  <si>
    <t>4500151963-10</t>
  </si>
  <si>
    <t>ZB00091-4.2</t>
  </si>
  <si>
    <t>1800087996</t>
  </si>
  <si>
    <t>4500151962-10</t>
  </si>
  <si>
    <r>
      <rPr>
        <sz val="11"/>
        <color rgb="FF2727F0"/>
        <rFont val="宋体"/>
        <charset val="0"/>
      </rPr>
      <t>日期码格式：</t>
    </r>
    <r>
      <rPr>
        <sz val="11"/>
        <color rgb="FF2727F0"/>
        <rFont val="Arial"/>
        <charset val="0"/>
      </rPr>
      <t xml:space="preserve">ZURU INC(BVI) </t>
    </r>
    <r>
      <rPr>
        <sz val="11"/>
        <color rgb="FF2727F0"/>
        <rFont val="宋体"/>
        <charset val="0"/>
      </rPr>
      <t>标准格式</t>
    </r>
    <r>
      <rPr>
        <sz val="11"/>
        <color rgb="FF2727F0"/>
        <rFont val="Arial"/>
        <charset val="0"/>
      </rPr>
      <t xml:space="preserve"> </t>
    </r>
    <r>
      <rPr>
        <sz val="11"/>
        <color rgb="FF2727F0"/>
        <rFont val="宋体"/>
        <charset val="0"/>
      </rPr>
      <t>日期：按实际生产日期</t>
    </r>
    <r>
      <rPr>
        <sz val="11"/>
        <color rgb="FF2727F0"/>
        <rFont val="Arial"/>
        <charset val="0"/>
      </rPr>
      <t xml:space="preserve">
Packaging Info:
Remark: 15733SLD1-S001-FUGGLER-BIGG FUGG 18"-SERIES 1-PLUSH-HANG TAG-75PCS/DBQ/SLIP SHEET
1. </t>
    </r>
    <r>
      <rPr>
        <sz val="11"/>
        <color rgb="FF2727F0"/>
        <rFont val="宋体"/>
        <charset val="0"/>
      </rPr>
      <t>日期码印在产品布标，吊牌，外箱上，按实际生产日期。</t>
    </r>
    <r>
      <rPr>
        <sz val="11"/>
        <color rgb="FF2727F0"/>
        <rFont val="Arial"/>
        <charset val="0"/>
      </rPr>
      <t xml:space="preserve"> ZURU </t>
    </r>
    <r>
      <rPr>
        <sz val="11"/>
        <color rgb="FF2727F0"/>
        <rFont val="宋体"/>
        <charset val="0"/>
      </rPr>
      <t>标准版格式的日期码。</t>
    </r>
    <r>
      <rPr>
        <sz val="11"/>
        <color rgb="FF2727F0"/>
        <rFont val="Arial"/>
        <charset val="0"/>
      </rPr>
      <t xml:space="preserve">
2. </t>
    </r>
    <r>
      <rPr>
        <sz val="11"/>
        <color rgb="FF2727F0"/>
        <rFont val="宋体"/>
        <charset val="0"/>
      </rPr>
      <t>客版包装</t>
    </r>
    <r>
      <rPr>
        <sz val="11"/>
        <color rgb="FF2727F0"/>
        <rFont val="Arial"/>
        <charset val="0"/>
      </rPr>
      <t xml:space="preserve">: </t>
    </r>
    <r>
      <rPr>
        <sz val="11"/>
        <color rgb="FF2727F0"/>
        <rFont val="宋体"/>
        <charset val="0"/>
      </rPr>
      <t>客版吊牌</t>
    </r>
    <r>
      <rPr>
        <sz val="11"/>
        <color rgb="FF2727F0"/>
        <rFont val="Arial"/>
        <charset val="0"/>
      </rPr>
      <t xml:space="preserve"> + </t>
    </r>
    <r>
      <rPr>
        <sz val="11"/>
        <color rgb="FF2727F0"/>
        <rFont val="宋体"/>
        <charset val="0"/>
      </rPr>
      <t>客版</t>
    </r>
    <r>
      <rPr>
        <sz val="11"/>
        <color rgb="FF2727F0"/>
        <rFont val="Arial"/>
        <charset val="0"/>
      </rPr>
      <t>DUMP BIN+</t>
    </r>
    <r>
      <rPr>
        <sz val="11"/>
        <color rgb="FF2727F0"/>
        <rFont val="宋体"/>
        <charset val="0"/>
      </rPr>
      <t>客版布标</t>
    </r>
    <r>
      <rPr>
        <sz val="11"/>
        <color rgb="FF2727F0"/>
        <rFont val="Arial"/>
        <charset val="0"/>
      </rPr>
      <t xml:space="preserve">
3. </t>
    </r>
    <r>
      <rPr>
        <sz val="11"/>
        <color rgb="FF2727F0"/>
        <rFont val="宋体"/>
        <charset val="0"/>
      </rPr>
      <t>外箱</t>
    </r>
    <r>
      <rPr>
        <sz val="11"/>
        <color rgb="FF2727F0"/>
        <rFont val="Arial"/>
        <charset val="0"/>
      </rPr>
      <t xml:space="preserve">SLIP SHEET </t>
    </r>
    <r>
      <rPr>
        <sz val="11"/>
        <color rgb="FF2727F0"/>
        <rFont val="宋体"/>
        <charset val="0"/>
      </rPr>
      <t>唛头：只印刷一个正面，另外一个正面不印，侧唛也不印</t>
    </r>
    <r>
      <rPr>
        <sz val="11"/>
        <color rgb="FF2727F0"/>
        <rFont val="Arial"/>
        <charset val="0"/>
      </rPr>
      <t xml:space="preserve">, </t>
    </r>
    <r>
      <rPr>
        <sz val="11"/>
        <color rgb="FF2727F0"/>
        <rFont val="宋体"/>
        <charset val="0"/>
      </rPr>
      <t>按照箱唛模板要求排版。</t>
    </r>
    <r>
      <rPr>
        <sz val="11"/>
        <color rgb="FF2727F0"/>
        <rFont val="Arial"/>
        <charset val="0"/>
      </rPr>
      <t xml:space="preserve">
4. </t>
    </r>
    <r>
      <rPr>
        <sz val="11"/>
        <color rgb="FF2727F0"/>
        <rFont val="宋体"/>
        <charset val="0"/>
      </rPr>
      <t>确保</t>
    </r>
    <r>
      <rPr>
        <sz val="11"/>
        <color rgb="FF2727F0"/>
        <rFont val="Arial"/>
        <charset val="0"/>
      </rPr>
      <t>DUMP BIN</t>
    </r>
    <r>
      <rPr>
        <sz val="11"/>
        <color rgb="FF2727F0"/>
        <rFont val="宋体"/>
        <charset val="0"/>
      </rPr>
      <t>在入外箱时一定要正面对着有印刷箱唛的那面</t>
    </r>
    <r>
      <rPr>
        <sz val="11"/>
        <color rgb="FF2727F0"/>
        <rFont val="Arial"/>
        <charset val="0"/>
      </rPr>
      <t>,</t>
    </r>
    <r>
      <rPr>
        <sz val="11"/>
        <color rgb="FF2727F0"/>
        <rFont val="宋体"/>
        <charset val="0"/>
      </rPr>
      <t>不可以装反</t>
    </r>
    <r>
      <rPr>
        <sz val="11"/>
        <color rgb="FF2727F0"/>
        <rFont val="Arial"/>
        <charset val="0"/>
      </rPr>
      <t xml:space="preserve">
5.</t>
    </r>
    <r>
      <rPr>
        <sz val="11"/>
        <color rgb="FF2727F0"/>
        <rFont val="宋体"/>
        <charset val="0"/>
      </rPr>
      <t>一共三款公仔</t>
    </r>
    <r>
      <rPr>
        <sz val="11"/>
        <color rgb="FF2727F0"/>
        <rFont val="Arial"/>
        <charset val="0"/>
      </rPr>
      <t xml:space="preserve">, 75PCS/DUMP BIN, </t>
    </r>
    <r>
      <rPr>
        <sz val="11"/>
        <color rgb="FF2727F0"/>
        <rFont val="宋体"/>
        <charset val="0"/>
      </rPr>
      <t>每款</t>
    </r>
    <r>
      <rPr>
        <sz val="11"/>
        <color rgb="FF2727F0"/>
        <rFont val="Arial"/>
        <charset val="0"/>
      </rPr>
      <t>25PCS. UPC</t>
    </r>
    <r>
      <rPr>
        <sz val="11"/>
        <color rgb="FF2727F0"/>
        <rFont val="宋体"/>
        <charset val="0"/>
      </rPr>
      <t>如下</t>
    </r>
    <r>
      <rPr>
        <sz val="11"/>
        <color rgb="FF2727F0"/>
        <rFont val="Arial"/>
        <charset val="0"/>
      </rPr>
      <t>:
15733A XL Gaptooth McGoo UPC 193052078476
15733B XL Screech UPC 193052078483
15733D UPC 193052078490</t>
    </r>
  </si>
  <si>
    <t>ZB00093-4.2</t>
  </si>
  <si>
    <t>FB12926</t>
  </si>
  <si>
    <t>4500159504-10</t>
  </si>
  <si>
    <t>15733-S001-1</t>
  </si>
  <si>
    <t>日期码格式：ZURU INC(BVI) 标准格式 日期：按实际生产日期
Packaging Info: MA UPC， 只出6个assortment,ABDEGH
条码如下
15733A 193052078476
15733B 193052078483
15733D 193052078490
15733E 193052078971
15733G 193052078988
15733H 193052078995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*订单对应客户2个PO号 ，备注有显示 ，注意分开做货/验货/装柜 ，混装有罚款
大货样： 请在3/25 前寄出每款2整套大货样到7B 办公室Sandy Shao 收</t>
  </si>
  <si>
    <t>94693-4.3</t>
  </si>
  <si>
    <t>FB12956</t>
  </si>
  <si>
    <t>4500159504-20</t>
  </si>
  <si>
    <t>199-9205-861</t>
  </si>
  <si>
    <t>4500154677-10</t>
  </si>
  <si>
    <t>客版吊牌(翻PO#4500154672)+客版DUMP BIN(翻Costco US PO#4500151944)+客版布标(翻Costco US PO#4500151944)+布标贴纸</t>
  </si>
  <si>
    <t>日期码格式：ZURU INC(BVI) 标准格式 日期：按实际生产日期
Packaging Info: 1.15733SLD1: 客版吊牌(翻PO#4500154672)+客版DUMP BIN(翻Costco US PO#4500151944)+客版布标(翻UK PO#4500154672)
 2."3 Assortment=1:1:1
 15733A(320-15274-I)
 15733B(320-15275-I)
 15733D(320-15276-I)
 "一共三款公仔, 75PCS/DUMP BIN, 每款25PCS. UPC如下:
 15733A XL Gaptooth McGoo UPC 193052078476
 15733B XL Screech 193052078483
 15733D 193052078490
W3xD6xH1+W3xD3xH4+W3xD7xH1=75PCS/DUMP BIN
Remark: 1. 日期码印在产品布标，吊牌，外箱上，按实际生产日期。 ZURU 标准版格式的日期码。
 2.出英国/冰岛/瑞典三个国家，产品需要打UKCA Mark，包装也需要有UKCA，否则不符合法规客人会退货有罚款产生
 3. 外箱SLIP SHEET 唛头：只印刷一个正面，另外一个正面不印，侧唛也不印, 按照箱唛模板要求排版。
 4. 确保DUMP BIN在入外箱时一定要正面对着有印刷箱唛的那面,不可以装反.</t>
  </si>
  <si>
    <t>94727-4.8</t>
  </si>
  <si>
    <t>2025-ZURU-FUGGLER-01</t>
  </si>
  <si>
    <t>4500158546-40</t>
  </si>
  <si>
    <t>upc贴纸</t>
  </si>
  <si>
    <t>日期码格式：ZURU INC(BVI) 标准格式 日期：按实际生产日期 
Packaging Info: MA UPC 1L package+mother UPC barcode label,贴纸待提供
 mother barcode 如下
 15733-193052078469
 15733 待更新LCL的单价
Remark: 15733-6 Assortment=1:1:1:1:1:1, 只能出ABDEGH等6个assortments;</t>
  </si>
  <si>
    <t>94700-4.7</t>
  </si>
  <si>
    <t>25000055</t>
  </si>
  <si>
    <t>4500158700-80</t>
  </si>
  <si>
    <t>日期码格式：ZURU INC(BVI) 标准格式 日期：按实际生产日期 
Packaging Info: MA UPC包装(优先1L)+1张mother upc条码贴纸覆盖baby upc
 mother upc条码贴纸待提供
 1.有第三方实验室抽板，抽中了15704K-Reek-O - orange，请准备8PCS样品，4PCS会给工厂留样，4PCS会被实验室的人打包封箱，到时候你们寄给深圳ZURU就行，我
 们寄给实验室
2.有第三方验货将于CRD前一周提供验货员信息，请按订单CRD准时完货。
 15733-mother UPC:193052078469
Remark: 15704UQ1-9 Assortment=1:1:1:1:1:1:1:1:1
 15733-6 Assortment=1:1:1:1:1:1，只出ABDEGH 6款</t>
  </si>
  <si>
    <t>199-9205-864</t>
  </si>
  <si>
    <t>4500154676-10</t>
  </si>
  <si>
    <t>94802-4.21</t>
  </si>
  <si>
    <t>Remark:大货最新版本包装/款号平均/请按款号装箱/并在外箱上注明款号/大货标准箱装箱/箱唛请参照邮件附件;备注： 收到样品订单后尽快安排 ，此订单麻烦在外箱上备注是海运订单/注意样板品质质量要求要高于大货品质质量 ，送货时必须要附带送货单(没有送货单和QC检验合格报告的仓库一律拒绝收货)，请知悉，谢谢！</t>
  </si>
  <si>
    <t xml:space="preserve"> ZMPO250322</t>
  </si>
  <si>
    <t>Remark:大货最新版本包装/只需要左图中6款/请按款号装箱/并在外箱上注明款号/大货标准箱装箱/箱唛请参照邮件附件;备注： 收到样品订单后尽快安排 ，此订单麻烦在外箱上备注是海运订单/注意样板品质质量要求要高于大货品质质量 ，送货时必须要附带送货单(没有送货单和QC检验合格报告的仓库一律拒绝收货)，请知悉，谢谢！</t>
  </si>
  <si>
    <t>FB12928</t>
  </si>
  <si>
    <t>4500161983-20</t>
  </si>
  <si>
    <t>日期码格式：ZURU INC(BVI) 标准格式 日期：按实际生产日期
Packaging Info:
15733-S001：最新MA 1L UPC配套包装，条码如下：
15733A,,193052078476
15733B,,193052078483
15733D,,193052078490
15733E,,193052078971
15733G,,193052078988
15733H,,193052078995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*条码以订单显示为准 ，请安排生产前先核对 ，有问题请提出。
*订单对应客户3个PO号 ，备注有显示 ，注意分开做货/验货/装柜 ，混装有罚款。
*如果出运产品属于电子类产品需要在ZURU 包装基础上额外添加一张英文+阿拉伯文电池说明书。
* 大货样： 请在4/15 前寄出每款1整套大货样到罗湖办公室7B Sandy Shao 收。</t>
  </si>
  <si>
    <t>Costco Wholesale Canada Ltd</t>
  </si>
  <si>
    <t>4500160832-10</t>
  </si>
  <si>
    <t>5/12(10%)抽板，5/23第三方</t>
  </si>
  <si>
    <t>客版吊牌(翻PO#4500151944)+客版DUMP BIN(翻Costco US PO#4500151944)+客版布标(翻Costco US PO#4500151944)</t>
  </si>
  <si>
    <t>日期码格式：ZURU INC(BVI) 标准格式 日期：按实际生产日期
Packaging Info: 客版包装: 客版吊牌 + 客版DUMP BIN+客版布标 (和COSTCO USA包装资料一样)
Remark: 15733SLD1-S001-FUGGLER-BIGG FUGG 18"-SERIES 1-PLUSH-HANG TAG-75PCS/DBQ/SLIP SHEET
1. 日期码印在产品布标，吊牌，外箱上，按实际生产日期。 ZURU 标准版格式的日期码。
2. 客版包装: 客版吊牌 + 客版DUMP BIN+客版布标(和COSTCO USA包装资料一样，邮件单独提供)
3. 外箱SLIP SHEET 唛头：只印刷一个正面，另外一个正面不印，侧唛也不印, 按照箱唛模板要求排版。
4. 确保DUMP BIN在入外箱时一定要正面对着有印刷箱唛的那面,不可以装反.
5. 此单是首单出货数量3150pcs, 2025/5/12安排做10%抽版测试(工厂需要完成最少5座数量,即375PCS);最晚 2025/5/23 完成100%大货安排第三方验货
6. 大货样板:工厂需预留至少6整套测试样用于抽板+3pcs封样（1pc工厂留底待第三方验货使用+2pc寄深圳办公室，需给客人留底)+ 1pc大货样寄深圳办公室拍照用
7. 需要安排产前样2套寄Costco CA审批.
8. 一共三款公仔, 75PCS/DUMP BIN, 每款25PCS. UPC如下:
15733A XL Gaptooth McGoo UPC 193052078476
15733B XL Screech UPC 193052078483
15733D XL Oogah Boogah UPC 193052078490
注意: 首单10%货好时需要安排第三方抽板测试,一般需要7-10 working day 做测试, 当天ITS会在大货抽大货样,测试所需样品以及封样(第三方验货时要用). 大货
样需由工厂寄到深圳office, 由ZURU跟单再转寄客户.
待工厂100%完货之后需安排第三方验货, 一般是在ZURU QC验完货之后安排第三方验货(需要同时拿到pass 测试报告方可进行).</t>
  </si>
  <si>
    <t xml:space="preserve"> 6006-006892</t>
  </si>
  <si>
    <t>日期码格式：ZURU INC(BVI) 标准格式 日期：按实际生产日期
Packaging Info: 15733：MA PKG+1张进口商贴纸 （贴吊牌上）
Remark:
15733: 9 Assortment=1:1:1:1:1:1:1:1:1</t>
  </si>
  <si>
    <t>4500160858-10</t>
  </si>
  <si>
    <t>日期码格式：ZURU INC(BVI) 标准格式 日期：按实际生产日期
Packaging Info:
Remark: 15733SLD1-S001-FUGGLER-BIGG FUGG 18"-SERIES 1-PLUSH-HANG TAG-75PCS/DBQ/SLIP SHEET
1. 日期码印在产品布标，吊牌，外箱上，按实际生产日期。 ZURU 标准版格式的日期码。
2. 客版包装: 客版吊牌 + 客版DUMP BIN+客版布标(和COSTCO USA包装资料一样，邮件单独提供)
3. 外箱SLIP SHEET 唛头：只印刷一个正面，另外一个正面不印，侧唛也不印, 按照箱唛模板要求排版。
4. 确保DUMP BIN在入外箱时一定要正面对着有印刷箱唛的那面,不可以装反.
5.一共三款公仔, 75PCS/DUMP BIN, 每款25PCS. UPC如下:
15733A XL Gaptooth McGoo UPC 193052078476
15733B XL Screech UPC 193052078483
15733D XL Oogah Boogah UPC 193052078490</t>
  </si>
  <si>
    <t>4500160860-10</t>
  </si>
  <si>
    <t>4500160861-10</t>
  </si>
  <si>
    <t>4500160862-10</t>
  </si>
  <si>
    <t>TAS IMPORT AS(Lekekassen)</t>
  </si>
  <si>
    <t>4500161075-140</t>
  </si>
  <si>
    <t>日期码格式：ZURU INC(BVI) 标准格式 日期：按实际生产日期
Packaging Info: 
14. 15733: MA A5L吊牌+baby EAN条码(条码如下)+挪威瑞典丹麦警告语/客人进口商贴纸做成一张贴纸+MA布标
15733A:4894680042322,15733B:4894680042339,15733D:4894680042346,15733E: 4894680042575, 15733G:4894680042582, 15733H:4894680042599; 15733J:4894680
048591; 15733K:4894680048607; 15733L:4894680048614
Remark: 1. 包装如含PVC,请改为PET并第一时间通知跟单
2. 产品/包装要求无硼无香，出欧洲，微塑料需合规。
3.带电池出货的产品所用到的电池需要符合欧洲电池新规(EU) 2023-1542
4.有胶袋的产品：要求产品的胶袋厚度要大于等于0.05mm
5.关于贴纸，如果贴纸位置图的包装版本与大货不一致，请工厂第一时间提前提出。跟单会重新调整确认是否更新贴纸或调整位置图
6.产品/包装不含PFAS成分
7.产品条码如下: 请先检查条码是否正确再安排做货，如有问题请告知
ZURU ITEM#&lt;(&gt;&amp;&lt;)&gt;EAN
15733:
15733A:4894680042322,15733B:4894680042339,15733D:4894680042346,15733E: 4894680042575, 15733G:4894680042582, 15733H:4894680042599; 15733J:4894680
048591; 15733K:4894680048607; 15733L:4894680048614；</t>
  </si>
  <si>
    <t>Sheba</t>
  </si>
  <si>
    <t>wwwww</t>
  </si>
  <si>
    <t>K􀃤rkk􀃤inen Oy /Centrawla rehouse</t>
  </si>
  <si>
    <t>4100411993</t>
  </si>
  <si>
    <t>4500161573-180</t>
  </si>
  <si>
    <t>日期码格式：ZURU INC(BVI) 标准格式 日期：按实际生产日期
Packaging Info: 
18. 15733: MA A5L吊牌+baby EAN条码(条码如下)+瑞典芬兰语警告语贴纸+MA布标
15733A:4894680042322,15733B:4894680042339,15733D:4894680042346,15733E: 4894680042575, 15733G:4894680042582, 15733H:4894680042599; 15733J:4894680
048591; 15733K:4894680048607; 15733L:4894680048614
2. 配比跟MA
Remark: 1. 包装如含PVC,请改为PET并第一时间通知跟单
2. 产品/包装要求无硼无香，出欧洲，微塑料需合规。
3.带电池出货的产品所用到的电池需要符合欧洲电池新规(EU) 2023-1542
4.有胶袋的产品：要求产品的胶袋厚度要大于等于0.05mm
5.关于贴纸，如果贴纸位置图的包装版本与大货不一致，请工厂第一时间提前提出。跟单会重新调整确认是否更新贴纸或调整位置图
6.产品/包装不含PFAS成分
7.产品条码如下: 请先检查条码是否正确再安排做货，如有问题请告知
ZURU ITEM#&lt;(&gt;&amp;&lt;)&gt;EAN:
15733:15733A:4894680042322,15733B:4894680042339,15733D:4894680042346,15733E: 4894680042575, 15733G:4894680042582, 15733H:4894680042599; 15733J:4
894680048591; 15733K:4894680048607; 15733L:4894680048614</t>
  </si>
  <si>
    <t>5200006663</t>
  </si>
  <si>
    <t>4500164783-30</t>
  </si>
  <si>
    <t>15733-S001-MTS</t>
  </si>
  <si>
    <t>日期码格式：ZURU INC(BVI) 标准格式 日期：按实际生产日期
Packaging Info:
3.15733：MA 5L UPC最新版挂卡+EAN贴纸+1张多语警告语贴纸+其它MA包装；
Remark: 1.波兰内销单，需要通过ZURU 验货结果后才能出货 (工厂需要主动提前同ZURU QC预约验货避免延期出货造成不必要麻烦)；
2. 若有特定款有特殊外箱条码要求时,需要明确列出产品款对应的具体外箱条码号码/条码类型 (若无,可以忽略此需求)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所有电子产品身上需要加字唛，为ZURU FRANCE 地址 (如无电子产品，或者产品布标有此地址，可忽略此信息)
ZURU France 1/3, Rue d'Argenteuil 95210 SAINT-GRATIEN, FRANCE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</si>
  <si>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4500160853-10</t>
  </si>
  <si>
    <t>4500160852-10</t>
  </si>
  <si>
    <t>4500161772-70</t>
  </si>
  <si>
    <t>日期码格式：ZURU INC(BVI) 标准格式 日期：按实际生产日期
Packaging Info: 
15733-S001 MA UPC
请核对订单条码：
15733-S001
15733A 193052078476
15733B 193052078483
15733D 193052078490
15733E 193052078971
15733G 193052078988
15733H 193052078995
15733J 193052087003
15733K 193052087010
15733L 193052087027"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包装基础上额外添加一张英文+阿拉伯文电池说明书。
*订单对应客户4个PO号 ，备注有显示 ，注意分开做货/验货/装柜 ，混装有罚款。
* 大货样： 请在5/10 前寄出每款1整套大货样到罗湖办公室7B Sandy Shao 收。</t>
  </si>
  <si>
    <t>4500161772-120</t>
  </si>
  <si>
    <t>4500160863-10</t>
  </si>
  <si>
    <t xml:space="preserve">  </t>
  </si>
  <si>
    <t>4500160864-10</t>
  </si>
  <si>
    <t>4500164226-90</t>
  </si>
  <si>
    <t>日期码格式：ZURU INC(BVI) 标准格式 日期：按实际生产日期
Packaging Info:
 15733-S001:A 5L UPC 包装+EAN贴纸+警告语/进口商贴纸
 北欧五语通用Slime黑白说明书
 带纽扣电池走货北欧六语通用黑白电池说明书
 不带电池走货北欧六语通用黑白电池说明书
上述说明书翻单4500162375,之前已通知按照MA采购，不要重复订购
Remark: "1. 包装如含PVC,请改为PET
 2. 产品/包装要求无硼无香；
 3. 出欧洲，微塑料需合规。
 4.带电池出货的产品所用到的电池需要符合欧洲电池新规(EU) 2023-1542
 5.关于贴纸，如果贴纸位置图的包装版本与大货不一致，请工厂提前提出。跟单会重新调整确认是否更新贴纸或调整位置图
 6.产品/包装不含PFAS成分
 7. 产品信息：
"15733-S001//100-264011464//Baby EAN:
 15733A -4894680042322
 15733B -4894680042339
 15733D -4894680042346
 15733E -4894680042575
 15733G -4894680042582
 15733H -4894680042599
 15733J -4894680048591
 15733K -4894680048607
 15733L -4894680048614
 Outer Carton EAN:4894680042315"</t>
  </si>
  <si>
    <t>Smyths Toys HQ UC UK</t>
  </si>
  <si>
    <t>客户PO:440047
1943</t>
  </si>
  <si>
    <t>4500160698-10</t>
  </si>
  <si>
    <t>15733D-S001</t>
  </si>
  <si>
    <t xml:space="preserve"> 日期码格式：ZURU INC(BVI) 标准格式 日期：按实际生产日期
15733D：MA+贴纸
Remark: 1）包装日期码按ZURU格式即可，请确保不迟于外箱日期码，可等于或者早于外箱日期码，必须为法定工作日，印刷前请先检查外箱日期码。
 2）订单出英国，请注意检查产品及包装应带UKCA图标（14+产品除外），包装显示ZURU UK LTD/ZURU France地址信息，QC部门请查核，如有问题与跟单确认
 3）订单必须经过ZURU QC验货并且通过后方可出货
 4) 需要符合欧洲标准不能含有闪粉和微塑料，否则不和法规会有客诉产生</t>
  </si>
  <si>
    <t>May Wu</t>
  </si>
  <si>
    <t>14675.</t>
  </si>
  <si>
    <t>4500163205-170</t>
  </si>
  <si>
    <t>日期码格式：ZURU INC(BVI) 标准格式 日期：按实际生产日期
Packaging Info: 
15733：MA_A EAN 5L hangtag+进口商贴纸
Remark: 1/配比：
15733："9 Assortment=1:1:1:1:1:1:1:1:1
2/产品和包装要求无硼无香，包装不能含有PVC;
如有微塑料，必须合规欧洲标准，闪粉也是微塑料的一种，目前仅接受三张方式1.去除，2.用可降解材料，和3. 永久封印在固体。
3/带电池出货的产品,电池需要符合欧洲电池新规(EU) 2023-1542.</t>
  </si>
  <si>
    <t>Nickels and Dimes Incorporated</t>
  </si>
  <si>
    <t>26015</t>
  </si>
  <si>
    <t>4500162499-10</t>
  </si>
  <si>
    <t>日期码格式：ZURU INC(BVI) 标准格式 日期：按实际生产日期
Packaging Info: 1. 包装：ZURU MA 1L 最新UPC版本；出口美国；
Remark: 2. 日期跟踪码：产品包装及产品本身都必须有日期跟踪码，并且确保两者的日期跟踪码要一致；ZURU标准格式日期码(请自行调整具体年月日生产期，但不能为周
末）。
3. 出货配比:
15733A,,XL Gaptooth McGoo,,193052078476
15733B,,XL Screech,,193052078483
15733D,,XL Oogah Boogah,,193052078490
15733J,,XL Shameless Goof,,193052087003
15733K,,XL Wrinkle McStinkles,,193052087010
15733L,,XL Sir Splodge A Lot,,193052087027</t>
  </si>
  <si>
    <t>ZB004196-6.6</t>
  </si>
  <si>
    <t>4500152081-10</t>
  </si>
  <si>
    <t>一张意大利西班牙环保吊牌</t>
  </si>
  <si>
    <t>日期码格式：ZURU INC(BVI) 标准格式 日期：按实际生产日期
Packaging Info: 15733:最新5L吊牌+MA布标+一张mother EAN贴纸+一张意大利西班牙环保吊牌
Remark: 1.意大利国家内销单，需要通过ZURU 验货结果后才能出货 (工厂需要主动提前同ZURU QC预约验货避免延期出货造成不必要麻烦)；
 2. SMASHERS 或含Slime产品，所有化合物使用无硼版本出意大利。
 3. 本订单所有 具有 baby items / assorted items 的款式，零售包装上都要用 母 EAN;
 4.所有出口欧洲的产品, 法规规定禁止在包装和共公众用的印刷品中使用矿物油中含有的物质, 包装印刷油墨中含有的MOAH/MOSH的质量浓度不能超过1%, 否则出货
 到意大利被抽检出现问题, 供应商需要对此负责;
 5. Date code: 外箱/产品/包装 保持一致，完货后提供date code 信息以便我们保存记录做批次管理；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7. 意大利订单包装彩卡请确保含法规要求的环保回收logo。</t>
  </si>
  <si>
    <t>5710416156</t>
  </si>
  <si>
    <t>4500164056-10</t>
  </si>
  <si>
    <t>日期码格式：ZURU INC(BVI) 标准格式 日期：按实际生产日期
Packaging Info:
Remark: 15733SLD1-S001-FUGGLER-BIGG FUGG 18"-SERIES 1-PLUSH-HANG TAG-75PCS/DBQ/SLIP SHEET
1. 日期码印在产品布标，吊牌，外箱上，按实际生产日期。 ZURU 标准版格式的日期码。
2. 客版包装: 客版吊牌 + 客版DUMP BIN+客版布标(和COSTCO USA包装资料一样，邮件单独提供)
3. 外箱SLIP SHEET 唛头：只印刷一个正面，另外一个正面不印，侧唛也不印, 按照箱唛模板要求排版。
4. 确保DUMP BIN在入外箱时一定要正面对着有印刷箱唛的那面,不可以装反.</t>
  </si>
  <si>
    <t>5730416170</t>
  </si>
  <si>
    <t>4500164055-10</t>
  </si>
  <si>
    <t>4500164692-10</t>
  </si>
  <si>
    <t>日期码格式：ZURU INC(BVI) 标准格式 日期：按实际生产日期
Packaging Info: 15733: MA A版5L 吊牌+进口商贴纸, MA布标
Remark: 1、若产品有比例使用ZURU STD 比例
2、所有item 均用MA UPC 条码，若包装不是UPC 条码的请告知
3、此单出欧洲需满足EU测试标准</t>
  </si>
  <si>
    <t>4500164759-70</t>
  </si>
  <si>
    <t>15733-S001-4</t>
  </si>
  <si>
    <t>日期码格式：ZURU INC(BVI) 标准格式 日期：按实际生产日期
Packaging Info:
7. 15733-S001: MA 最新UPC包装, Baby UPC和配比如下，请先检查条码是否正确再安排做货，如有问题请告知
15733E:193052078971;15733G:193052078988;15733H:193052078995
15733J:193052087003;15733K:193052087010;15733L:193052087027
配比15733E: 15733G: 15733H: 15733J: 15733K: 15733L=1:1:1:1:1:1
Remark: 1.产品及包装需要印UKCA图标，包装需要有ZURU UK LTD/ZURU France地址信息，QC同事请核查，如有问题与跟单确认。
2. 需要符合欧洲标准不能含有闪粉和微塑料，否则不合法规会有客诉产生</t>
  </si>
  <si>
    <t>4500161056-80</t>
  </si>
  <si>
    <t>日期码格式：ZURU INC(BVI) 标准格式 日期：按实际生产日期
Packaging Info: 
8. 15733: MA A5L吊牌+mother EAN条码(15733 EAN#4894680042315)+瑞典芬兰爱沙尼亚语警告语/MADE IN CHINA翻译成瑞典芬兰爱沙尼亚语言/E-Mail:care@zuru.
com做成一张贴纸贴在吊牌上+MA 布标+瑞典芬兰爱沙尼亚语布标贴纸(不能覆盖英文，如不够位置图请直接把英文也一直做成贴纸)
Remark:
请在6/2之前各提供一套大货签板给我们签回供第三方验货用，签板必须跟大货完全一致，否则验货会不合格
*15733新款: 请在6/2之前各提供两套大货样给我们寄给客人留底
*. 包装如含PVC,请改为PET并第一时间通知跟单
*. 产品/包装要求无硼无香，出欧洲，微塑料需合规。
*.带电池出货的产品所用到的电池需要符合欧洲电池新规(EU) 2023-1542
*.有胶袋的产品：要求产品的胶袋厚度要大于等于0.05mm
*.关于贴纸，如果贴纸位置图的包装版本与大货不一致，请工厂第一时间提前提出。跟单会重新调整确认是否更新贴纸或调整位置图
*.产品/包装不含PFAS成分
*.产品条码如下: 请先检查条码是否正确再安排做货，如有问题请告知
ZURU ITEM#&lt;(&gt;&amp;&lt;)&gt;EAN
15733-S001:4894680042315</t>
  </si>
  <si>
    <t>4500164995-100</t>
  </si>
  <si>
    <t>6/16出货</t>
  </si>
  <si>
    <t>日期码格式：ZURU INC(BVI) 标准格式 日期：按实际生产日期
Packaging Info:
15733：A 版 5L MA 挂卡+进口商贴纸
Remark: "1、若产品有比例使用ZURU STD 比例
2、所有item 均用MA UPC 条码，若包装不是UPC 条码的请告知
3、此单出欧洲需满足EU测试标准要求"</t>
  </si>
  <si>
    <t>PO# 34500</t>
  </si>
  <si>
    <t>4500164639-10</t>
  </si>
  <si>
    <t>15733-S001-3</t>
  </si>
  <si>
    <t>ZB00458-6.13</t>
  </si>
  <si>
    <t>PO#0000384467
80</t>
  </si>
  <si>
    <t>4500164697-20</t>
  </si>
  <si>
    <t>15733SLD-S002</t>
  </si>
  <si>
    <t>18寸大毛绒
 36PCS展示架</t>
  </si>
  <si>
    <t>日期码格式：ZURU INC(BVI) 标准格式 日期：按实际生产日期
Packaging Info: 1、包装方式：
#15733SLD: MA UPC优先1L最新版，出口美国
Remark: 2、无测试无验货要求
3、纸箱4面印ZURU LOGO + 箱唛
4、日期码请按ZURU标准版执行即可
5、ZURU OQC验货</t>
  </si>
  <si>
    <t>ZB00501-6.18</t>
  </si>
  <si>
    <t>AG240396-TW</t>
  </si>
  <si>
    <t>4500160911-10</t>
  </si>
  <si>
    <t>日期码格式：ZURU INC(BVI) 标准格式 日期：按实际生产日期
Packaging Info: MA PKG+1张警语贴纸(贴吊牌上，覆盖原条码）
Remark: 此单出TW
15733: 9 Assortment=1:1:1:1:1:1:1:1:1</t>
  </si>
  <si>
    <t>4500165600-40</t>
  </si>
  <si>
    <t>日期码格式：ZURU INC(BVI) 标准格式 日期：按实际生产日期
Packaging Info: 
15733: MA UPC吊牌(+EAN贴纸)+客供价格贴纸 +MA布标+不带电布标贴纸
Remark: "1. 出口欧洲，微塑料需符合法规；
2. 所有电子产品身上需要加字唛，为ZURU FRANCE 地址 (如无电子产品/产品布标有此地址/产品太小无法增加，可忽略此信息)
ZURU France 1/3, Rue d'Argenteuil 95210 SAINT-GRATIEN, FRANCE
3. 所有出往德国订单的电子产品需增加一张客版WEEE声明说明书，区分带电池(WEEE 带电池走货 通用30L 说明书)和不带电池版本(WEEE 不带电池走货 通用30L 说
明书)
4. 此单需要在CRD前一天预约ZURU QC验货提供验货图片给客户确认才能出货
5. 需准时完成生产，推期出货会有罚款。
6. 此客户要求含布标的毛绒公仔，需要额外贴一张布标贴纸，区分电子产品（带电布标贴纸)和非电子产品(不带电布标贴纸)"</t>
  </si>
  <si>
    <t>4500163632-60</t>
  </si>
  <si>
    <t>日期码格式：ZURU INC(BVI) 标准格式 日期：按实际生产日期
Packaging Info:
 15733: MA 5L-A版吊牌（1*EAN贴纸+1*意大利sorting logo含进口商地址）
Remark: 1. 此单出意大利，需符合EU标准，不含微塑料，如果含slime等化学品，需要不含硼
 2. 需保证按期完货，延期罚款
 3.贴纸切勿盖住意大利警告语</t>
  </si>
  <si>
    <t>4500166409-50</t>
  </si>
  <si>
    <t>日期码格式：ZURU INC(BVI) 标准格式 日期：按实际生产日期
Packaging Info:
15733: MA 布标，MA PKG</t>
  </si>
  <si>
    <t>25-188</t>
  </si>
  <si>
    <t>4500166868-10</t>
  </si>
  <si>
    <t>日期码格式：ZURU INC(BVI) 标准格式 日期：按实际生产日期
Packaging Info: 15733:最新MA 5L 吊牌+ mother EAN条码贴纸（4894680042315）+ 客供价格贴纸/吊牌
Remark: 1. 此单出德国，需要满足Zuru Standard欧洲标准测试要求；
2. 请准时出货，推期会有罚款；
3. 出口欧洲，微塑料需符合法规。
4. 配比：标准配比
5. 大货样品一套
6. 需提供验货图片给客人确认才可以安排出货
7. 所有包装警语部分需含德语警语</t>
  </si>
  <si>
    <t>95580-7.7</t>
  </si>
  <si>
    <t>4500165084-20</t>
  </si>
  <si>
    <t xml:space="preserve">日期码格式：ZURU INC(BVI) 标准格式 日期：按实际生产日期
Packaging Info: 1. 包装方式：MA UPC 优先1L 最新包装，出口美国；
2. 产品和包装上印刷tracking code信息，格式为ZURU常规；
3. ZURU QC 验货合格后即可出货.
Remark: </t>
  </si>
  <si>
    <t>ZB00646-7.3</t>
  </si>
  <si>
    <t>4500165138-20</t>
  </si>
  <si>
    <t>ZB00597-6.27</t>
  </si>
  <si>
    <t>209314</t>
  </si>
  <si>
    <t>4500166454-10</t>
  </si>
  <si>
    <t>日期码格式：ZURU INC(BVI) 标准格式 日期：按实际生产日期
Packaging Info: 15733: MA_A版5L_baby UPC版本包装 + 1张进口商贴纸 + 箱唛 + 外箱SSCC label
配比信息：9 Assortment=1:1:1:1:1:1:1:1:1
第三方验货时间7/1, 需要在此时间前完成ZURU 验货并pass, 请提前安排3 set 大货样（寄出时间和地址待提供）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</si>
  <si>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95554-7.5</t>
  </si>
  <si>
    <t>209312</t>
  </si>
  <si>
    <t>4500166458-10</t>
  </si>
  <si>
    <t>日期码格式：ZURU INC(BVI) 标准格式 日期：按实际生产日期
Packaging Info: 15733: MA_A版5L_baby UPC版本包装 + 1张进口商贴纸（(翻单：4500166454） + 箱唛 + 外箱SSCC label
配比信息：9 Assortment=1:1:1:1:1:1:1:1:1
第三方验货时间7/1,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</si>
  <si>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95544-7.4</t>
  </si>
  <si>
    <t>208732</t>
  </si>
  <si>
    <t>4500166460-10</t>
  </si>
  <si>
    <t>Date code format：ZURU INC(BVI) Standard format Date：Manufactory Date
Packaging Info: 15733: MA_A版5L_baby UPC版本包装 + 1张进口商贴纸（(翻单：4500166454） + 箱唛 + 外箱SSCC label
配比信息：9 Assortment=1:1:1:1:1:1:1:1:1
第三方验货时间7/1, 需要在此时间前完成ZURU 验货并pass
Remark: 1. 3%
2.
3.
4. SSCC LABEL SSCC LABEL ZURU ,
5. tracking label Zuru ,
6. PASS Delay
更新了订单的包装备注，此单用普通胶带封箱即可</t>
  </si>
  <si>
    <t>95567-7.7</t>
  </si>
  <si>
    <t>TWPOA2504017</t>
  </si>
  <si>
    <t>4500165570-250</t>
  </si>
  <si>
    <t>15733A-S001</t>
  </si>
  <si>
    <t>蓝紫怪  6PCS/CTN</t>
  </si>
  <si>
    <t>进口商贴纸AW可翻单4500159232</t>
  </si>
  <si>
    <t>日期码格式：ZURU INC(BVI) 标准格式 日期：按实际生产日期
Packaging Info: MA PKG+1张进口商贴纸（适用该客户订单的所有款产品，进口商贴纸AW可翻单4500159232）
 需留意进口商贴纸不得遮挡日期码
Remark: 出香港， 按ZURU标准生产。</t>
  </si>
  <si>
    <t>95546-7.4</t>
  </si>
  <si>
    <t>4500165570-260</t>
  </si>
  <si>
    <t>15733B-S001</t>
  </si>
  <si>
    <t xml:space="preserve"> 粉绿怪 6PCS/CTN</t>
  </si>
  <si>
    <t>B</t>
  </si>
  <si>
    <t>4500165570-270</t>
  </si>
  <si>
    <t>玫瑰绒怪 6PCS/CTN</t>
  </si>
  <si>
    <t>4500165570-280</t>
  </si>
  <si>
    <t>15733E-S001</t>
  </si>
  <si>
    <t>黄紫怪  6PCS/CTN</t>
  </si>
  <si>
    <t>E</t>
  </si>
  <si>
    <t>4500165570-290</t>
  </si>
  <si>
    <t>15733G-S001</t>
  </si>
  <si>
    <t>玫红怪  6PCS/CTN</t>
  </si>
  <si>
    <t>G</t>
  </si>
  <si>
    <t>4500165570-300</t>
  </si>
  <si>
    <t>15733H-S001</t>
  </si>
  <si>
    <t>兔子    6PCS/CTN</t>
  </si>
  <si>
    <t>4500165570-310</t>
  </si>
  <si>
    <t>15733J-S001</t>
  </si>
  <si>
    <t>蓝色海绵宝宝
6PCS/CTN</t>
  </si>
  <si>
    <t>4500165570-320</t>
  </si>
  <si>
    <t>15733K-S001</t>
  </si>
  <si>
    <t>无毛猫
6PCS/CTN</t>
  </si>
  <si>
    <t>4500165570-330</t>
  </si>
  <si>
    <t>15733L-S001</t>
  </si>
  <si>
    <t>印花歪头怪
6PCS/CTN</t>
  </si>
  <si>
    <t>4500166058-50</t>
  </si>
  <si>
    <t>日期码格式：ZURU INC(BVI) 标准格式 日期：按实际生产日期
Packaging Info: 
 5.15733: 最新MA 5L吊牌+一张EAN条码贴纸+一张客人警语吊牌
Remark: 1. 此单出希腊，需要满足EU标准； 产品均符合EU微塑料法规要求：不能含有微塑料闪粉
 2. 本订单所有 具有 baby items / assorted items 的款式，零售包装上都要用 母 EAN;</t>
  </si>
  <si>
    <t>4500162082-210</t>
  </si>
  <si>
    <t>日期码格式：ZURU INC(BVI) 标准格式 日期：按实际生产日期
Packaging Info: 
 15733-S001：最新MA 5L UPC配套包装，9个assortment， 标准配比，条码如下：
 15733A,,193052078476
 15733B,,193052078483
 15733D,,193052078490
 15733E,,193052078971
 15733G,,193052078988
 15733H,,193052078995
 15733J,,193052087003
 15733K,,193052087010
 15733L,,193052087027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*条码以订单显示为准 ，请安排生产前先核对 ，有问题请提出。
 *订单对应客户9个PO号 ，备注有显示 ，注意分开做货/验货/装柜 ，混装有罚款。
 *如果出运产品属于电子类产品需要在ZURU 包装基础上额外添加一张ZURU 标准版本WEEE电子产品说明书。</t>
  </si>
  <si>
    <t>95584-7.8</t>
  </si>
  <si>
    <t>4500166559-40</t>
  </si>
  <si>
    <t>PO# 35147</t>
  </si>
  <si>
    <t>4500169279-10</t>
  </si>
  <si>
    <t>日期码格式：ZURU INC(BVI) 标准格式 日期：按实际生产日期
Packaging Info: 1. 包装方式：MA UPC 优先1L 最新包装，出口美国
Remark: 2. 外箱箱唛红色和黑色双色印刷
3. 产品和包装上印刷tracking code信息，格式为ZURU常规
4. #15733不出15733E/15733G/15733H，其他六款正常出货，按照ZURU标准版比例。</t>
  </si>
  <si>
    <t>4400482221</t>
  </si>
  <si>
    <t>4500167622-10</t>
  </si>
  <si>
    <t>翻4500160698</t>
  </si>
  <si>
    <t>日期码格式：ZURU INC(BVI) 标准格式 日期：按实际生产日期
Packaging Info: 15733D：MA-A-5L挂牌+1张荷兰语（英法德意荷）警语贴纸，翻4500160698
Remark: 1) 包装日期码按ZURU格式即可，请确保不迟于外箱日期码，可等于或者早于外箱日期码，必须为法定工作日，印刷前请先检查外箱日期码。
2) 订单出英国，请注意检查产品及包装应带UKCA图标（14+产品除外），包装显示ZURU UK LTD/ZURU France地址信息，QC部门请查核，如有问题与跟单确认
3) 需要完全符合欧洲标准(符合微塑料法规)，否则不合法规会有客诉产生</t>
  </si>
  <si>
    <t>95832-7.30</t>
  </si>
  <si>
    <t>217459523</t>
  </si>
  <si>
    <t>4500167521-10</t>
  </si>
  <si>
    <t>15733SLD3-S002</t>
  </si>
  <si>
    <t>18寸大毛绒
展示架装  16PCS/DBQ/SLIP</t>
  </si>
  <si>
    <t>217459451</t>
  </si>
  <si>
    <t>4500167519-10</t>
  </si>
  <si>
    <t>4500165973-50</t>
  </si>
  <si>
    <t>日期码格式：ZURU INC(BVI) 标准格式 日期：按实际生产日期
Packaging Info:
 15733 MA多语包装
Remark: 出加拿大
 每款产品都需要加进口商贴纸
Zuru验货.日期跟踪码：产品外包装及产品本身都必须有日期跟踪码，ZURU标准格式日期码</t>
  </si>
  <si>
    <t>Wonderland Toys, Inc.</t>
  </si>
  <si>
    <t>4500167544-90</t>
  </si>
  <si>
    <t>15733-S004</t>
  </si>
  <si>
    <t>日期码格式：ZURU INC(BVI) 标准格式 日期：按实际生产日期
Packaging Info: 1. 出口美国，MA UPC 版本包装，优先1L。
#15733: 6 Assortment, A:B:D:J:K:L=1:1:1:1:1:1;
Remark: 2. Zuru QC 验货即可</t>
  </si>
  <si>
    <t>4500170037-60</t>
  </si>
  <si>
    <t>日期码格式：ZURU INC(BVI) 标准格式 日期：按实际生产日期
Packaging Info:
15733：A 版 5L MA 挂卡+进口商贴纸+EAN条码贴纸
Remark: 1、若产品有比例使用ZURU STD 比例
2、所有item 均用MA EAN条码，若包装上的EAN 条码与PO 不一致的请告知
具体条码如下：
15733:4894680042315
3、此单出欧洲需满足EU测试标准要求</t>
  </si>
  <si>
    <t>PO#40298653</t>
  </si>
  <si>
    <t>4500171183-20</t>
  </si>
  <si>
    <t>日期码格式：ZURU INC(BVI) 标准格式 日期：按实际生产日期
Packaging Info: 1、包装方式
#15733SLD: MA UPC优先1L最新版，出口美国
Remark: 2、无测试无验货要求
3、纸箱4面印ZURU LOGO + 箱唛
4、日期码请按ZURU标准版执行即可
5、ZURU OQC验货</t>
  </si>
  <si>
    <t>4500155867-270</t>
  </si>
  <si>
    <r>
      <rPr>
        <sz val="11"/>
        <color rgb="FF2727F0"/>
        <rFont val="宋体"/>
        <charset val="0"/>
      </rPr>
      <t>日期码格式：外包装/外箱不要打ZURU标准日期码 日期：
Packaging Info: 注意:外包装(指:收缩膜/彩卡/铝箔袋/挂卡/PDQ)/外箱不要打ZURU标准日期码!胶件可以打日期码。
15733A : MA 彩卡/彩盒 + 进口商贴纸+ EAN条码贴纸 ;
Remark: 标准配比
请按期完货， 会有罚金。
出港口Bekasovo 2</t>
    </r>
    <r>
      <rPr>
        <sz val="11"/>
        <color rgb="FFFF0000"/>
        <rFont val="宋体"/>
        <charset val="0"/>
      </rPr>
      <t xml:space="preserve"> 和Ural</t>
    </r>
  </si>
  <si>
    <t>4500155867-280</t>
  </si>
  <si>
    <r>
      <rPr>
        <sz val="11"/>
        <color rgb="FF2727F0"/>
        <rFont val="宋体"/>
        <charset val="0"/>
      </rPr>
      <t xml:space="preserve">日期码格式：外包装/外箱不要打ZURU标准日期码 日期：
Packaging Info: 注意:外包装(指:收缩膜/彩卡/铝箔袋/挂卡/PDQ)/外箱不要打ZURU标准日期码!胶件可以打日期码。
15733B: MA 彩卡/彩盒 + 进口商贴纸+ EAN条码贴纸 ;
Remark: 标准配比
请按期完货， 会有罚金。
出港口Bekasovo 2 </t>
    </r>
    <r>
      <rPr>
        <sz val="11"/>
        <color rgb="FFFF0000"/>
        <rFont val="宋体"/>
        <charset val="0"/>
      </rPr>
      <t>和Ural</t>
    </r>
  </si>
  <si>
    <t>4500155867-290</t>
  </si>
  <si>
    <r>
      <rPr>
        <sz val="11"/>
        <color rgb="FF2727F0"/>
        <rFont val="宋体"/>
        <charset val="0"/>
      </rPr>
      <t xml:space="preserve">日期码格式：外包装/外箱不要打ZURU标准日期码 日期：
Packaging Info: 注意:外包装(指:收缩膜/彩卡/铝箔袋/挂卡/PDQ)/外箱不要打ZURU标准日期码!胶件可以打日期码。
15733D : MA 彩卡/彩盒 + 进口商贴纸+ EAN条码贴纸 ;
Remark: 标准配比
请按期完货， 会有罚金。
出港口Bekasovo 2 </t>
    </r>
    <r>
      <rPr>
        <sz val="11"/>
        <color rgb="FFFF0000"/>
        <rFont val="宋体"/>
        <charset val="0"/>
      </rPr>
      <t>和Ural</t>
    </r>
  </si>
  <si>
    <t>4500155867-300</t>
  </si>
  <si>
    <r>
      <rPr>
        <sz val="11"/>
        <color rgb="FF2727F0"/>
        <rFont val="宋体"/>
        <charset val="0"/>
      </rPr>
      <t xml:space="preserve">日期码格式：外包装/外箱不要打ZURU标准日期码 日期：
Packaging Info: 注意:外包装(指:收缩膜/彩卡/铝箔袋/挂卡/PDQ)/外箱不要打ZURU标准日期码!胶件可以打日期码。
15733E : MA 彩卡/彩盒 + 进口商贴纸+ EAN条码贴纸 ;
Remark: 标准配比
请按期完货， 会有罚金。
出港口Bekasovo 2 </t>
    </r>
    <r>
      <rPr>
        <sz val="11"/>
        <color rgb="FFFF0000"/>
        <rFont val="宋体"/>
        <charset val="0"/>
      </rPr>
      <t>和Ural</t>
    </r>
  </si>
  <si>
    <t>4500155867-310</t>
  </si>
  <si>
    <r>
      <rPr>
        <sz val="11"/>
        <color rgb="FF2727F0"/>
        <rFont val="宋体"/>
        <charset val="0"/>
      </rPr>
      <t xml:space="preserve">日期码格式：外包装/外箱不要打ZURU标准日期码 日期：
Packaging Info: 注意:外包装(指:收缩膜/彩卡/铝箔袋/挂卡/PDQ)/外箱不要打ZURU标准日期码!胶件可以打日期码。
15733G : MA 彩卡/彩盒 + 进口商贴纸+ EAN条码贴纸 ;
Remark: 标准配比
请按期完货， 会有罚金。
出港口Bekasovo 2 </t>
    </r>
    <r>
      <rPr>
        <sz val="11"/>
        <color rgb="FFFF0000"/>
        <rFont val="宋体"/>
        <charset val="0"/>
      </rPr>
      <t>和Ural</t>
    </r>
  </si>
  <si>
    <t>4500155867-320</t>
  </si>
  <si>
    <r>
      <rPr>
        <sz val="11"/>
        <color rgb="FF2727F0"/>
        <rFont val="宋体"/>
        <charset val="0"/>
      </rPr>
      <t xml:space="preserve">日期码格式：外包装/外箱不要打ZURU标准日期码 日期：
Packaging Info: 注意:外包装(指:收缩膜/彩卡/铝箔袋/挂卡/PDQ)/外箱不要打ZURU标准日期码!胶件可以打日期码。
15733H : MA 彩卡/彩盒 + 进口商贴纸+ EAN条码贴纸 ;
Remark: 标准配比
请按期完货， 会有罚金。
出港口Bekasovo 2 </t>
    </r>
    <r>
      <rPr>
        <sz val="11"/>
        <color rgb="FFFF0000"/>
        <rFont val="宋体"/>
        <charset val="0"/>
      </rPr>
      <t>和Ural</t>
    </r>
  </si>
  <si>
    <t>217698762</t>
  </si>
  <si>
    <t>4500171339-10</t>
  </si>
  <si>
    <t>8/4交仓</t>
  </si>
  <si>
    <t>需加颜色贴纸，颜色贴纸跟返单PO 4500167519 4500167521</t>
  </si>
  <si>
    <t>日期码格式：ZURU INC(BVI) 标准格式 日期：
Packaging Info: 1. 客版1L 包装
2. 客人指定箱唛排版
3.DBQ图稿跟PO4500167519/4500167521
4. 需加颜色贴纸，颜色贴纸跟返单PO 4500167519 4500167521
Remark: 出货前 Zuru QC 验货</t>
  </si>
  <si>
    <t>217698800</t>
  </si>
  <si>
    <t>4500171340-10</t>
  </si>
  <si>
    <t>4500170800-130</t>
  </si>
  <si>
    <t>日期码格式：ZURU INC(BVI) 标准格式 日期：按实际生产日期
Packaging Info: 1：包装要求 MA彩盒+中文信息标签贴纸+客制布标。特殊要求15733A两款因为眼睛暴露在外面，应客人特殊要求，需要带保护膜出货，中文标签贴纸
与15733其他款警告语上的内容不一样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5：签样四套，请确保签样由贵司QC检查过后，方可寄出。保证签样品质。
6：请确保客版布标内容跟进口商贴纸内容一致，供应商生产前需拍照给ZURU 确认才可生产，避免后续出现返工事宜</t>
  </si>
  <si>
    <t>4500170800-140</t>
  </si>
  <si>
    <t>日期码格式：ZURU INC(BVI) 标准格式 日期：按实际生产日期
Packaging Info: 1：包装要求 MA彩盒+中文信息标签贴纸+客制布标。特殊要求15733B两款因为眼睛暴露在外面，应客人特殊要求，需要带保护膜出货，中文标签贴纸
与15733其他款警告语上的内容不一样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5：签样四套，请确保签样由贵司QC检查过后，方可寄出。保证签样品质。
6：请确保客版布标内容跟进口商贴纸内容一致，供应商生产前需拍照给ZURU 确认才可生产，避免后续出现返工事宜</t>
  </si>
  <si>
    <t>4500170800-150</t>
  </si>
  <si>
    <t>日期码格式：ZURU INC(BVI) 标准格式 日期：按实际生产日期
Packaging Info: 1：包装要求 MA彩盒+中文信息标签贴纸+客制布标。特殊要求15733A&lt;(&gt;&amp;&lt;)&gt;15733B两款因为眼睛暴露在外面，应客人特殊要求，需要带保护膜出货，中文标签贴纸
与15733其他款警告语上的内容不一样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5：签样四套，请确保签样由贵司QC检查过后，方可寄出。保证签样品质。
6：请确保客版布标内容跟进口商贴纸内容一致，供应商生产前需拍照给ZURU 确认才可生产，避免后续出现返工事宜</t>
  </si>
  <si>
    <t>4500170800-160</t>
  </si>
  <si>
    <t>4500170800-170</t>
  </si>
  <si>
    <t>4500170800-180</t>
  </si>
  <si>
    <t>4500043728</t>
  </si>
  <si>
    <t>4500162176-10</t>
  </si>
  <si>
    <t>15733-S003</t>
  </si>
  <si>
    <t>18寸大毛绒
2PCS/CTN</t>
  </si>
  <si>
    <t>日期码格式：ZURU INC(BVI) 标准格式 日期：按实际生产日期
Packaging Info: 1. ZURU 标准MA UPC版本包装，优先1L，出口美国
2. 产品和包装上需要印刷tracking code信息, 格式为ZURU常规
3. 客户需要做 Formaldehyde(甲醛)、PH Value的测试， 请注意把控原材料质量，避免测试 FAIL.
4. #15733: 6 Assortment=1:1:1:1:1:1; 外箱用Mother UPC: 193052078469, 产品UPC根据ZURU STD包装要求做货，UPC信息如下:
15733A XL Gaptooth McGoo; UPC#193052078476
15733B XL Screech; UPC#193052078483
15733D XL Oogah Boogah; UPC#193052078490
15733J XL Shameless Goof; UPC#193052087003
15733K XL Wrinkle McStinkles; UPC#193052087010
15733L XL Sir Splodge A Lot; UPC#193052087027
Remark: 5. ZURU QC 验货即可</t>
  </si>
  <si>
    <t>4500172090-10</t>
  </si>
  <si>
    <t>8/5装柜</t>
  </si>
  <si>
    <t>日期码格式：ZURU INC(BVI) 标准格式 日期：按实际生产日期
Packaging Info: MA 布标，MA PKG ,优先1L +1张进口商贴纸 (不得遮挡日期码）
此单customer PO#6006-007820 PI#1100029454-2
Remark: 15733： 9 Assortment=1:1:1:1:1:1:1:1:1</t>
  </si>
  <si>
    <t>60X299633</t>
  </si>
  <si>
    <t>4500172903-10</t>
  </si>
  <si>
    <t>15733SLD-S001</t>
  </si>
  <si>
    <t>日期码格式：ZURU INC(BVI) 标准格式 日期：按实际生产日期
Packaging Info: 1.包材： ZURU MA包装；最新UPC 1L版本；出口美国；
Remark: 2. 日期跟踪码：ZURU标准格式日期码，产品包装及产品本身都必须有ZURU标准格式日期码，并且确保两者信息保持一致(请自行调整具体年月日生产期，但不能为
周末）。
3. 大货样
7月25日前寄出每款3套 + 一个空展示架大货样板，样板须跟大货一模一样（含日期码）。
样板一套我们将给到美国HEB，两套寄到以下深圳利丰地址，到时利丰会回签一套用于第三方100%大货验货。
回签的样板工厂需要长期保存好，只要产品没更新每次的第三方验货都是用这套样板做参考不再走客户签样流程。
* 一套样板（无需寄展示架）寄到以下地址
深圳雨禾伟业实业有限公司
地址：广东省深圳市罗湖区东门南路1006号文锦渡口岸大厦B栋7楼
收件人：Elsa
电话：0755 6688 1988 Ext3337
*2套（含一个空展示架平铺）寄到以下地址：
Li Fung　
深圳市福田区绒花路8号深福保大厦附楼3楼。
收件人： Yoland Dai　电话：+0755 8825 3756
4. 验货+ 抽板 （同一天进行）
预约8月8日第三方（利丰）到工厂做100%大货现场验货和抽板，验货需打印EPM出来跟客户回签样板供第三方验货参考。
PS:EPM是跟单提供。
抽板：
因这款产品的ZURU测试报告上被客户指定实验室发现产品和产品包装上的日期码不一致，所以这款寄样给实验室的是按照利丰验货员现场针对指定款随机抽板6PCS（
须带包装）。
工厂需把抽板寄到以下MTS 地址做测试，测试通过后才能出货；如产品有油漆的工厂需额外准备5G/色的油漆涂在同材质胶件上(面积类似A4纸大小)一并寄出；
实验室收件地址：
东莞现代产品整理服务有限公司（MTS）
广东省东莞市寮步镇新旧围村良平路76号
收件人：Cherry Wang （汪单）
Tel: +86 769- 8112 0818 ext.893
抽板有随样文件TRF（跟单提供），工厂在寄样时打印出来放纸箱内随样寄走。
5. 出货配比：ZURU 标版配比
6. ZURU QA 验货时需拍齐每款角色的产品和产品包装上的日期码照片（供实验室review）</t>
  </si>
  <si>
    <t>4500172875-390</t>
  </si>
  <si>
    <t>4500172875-400</t>
  </si>
  <si>
    <t>4500172875-410</t>
  </si>
  <si>
    <t>4500172875-420</t>
  </si>
  <si>
    <t>4500172875-430</t>
  </si>
  <si>
    <t>4500172875-440</t>
  </si>
  <si>
    <t>4500172875-450</t>
  </si>
  <si>
    <t>4500172875-460</t>
  </si>
  <si>
    <t>4500172875-470</t>
  </si>
  <si>
    <t>4500174254-10</t>
  </si>
  <si>
    <t>8/21第三方</t>
  </si>
  <si>
    <t>日期码格式：ZURU INC(BVI) 标准格式 日期：按实际生产日期
Packaging Info: 1.包装要求：MA彩盒+中文信息标签贴纸+客制布标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</si>
  <si>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4500174254-20</t>
  </si>
  <si>
    <t>4500174254-30</t>
  </si>
  <si>
    <t>209583</t>
  </si>
  <si>
    <t>4500173036-20</t>
  </si>
  <si>
    <t>8.26第三方</t>
  </si>
  <si>
    <t>日期码格式：ZURU INC(BVI) 标准格式 日期：按实际生产日期
Packaging Info: 15733: MA_A版5L_baby UPC版本包装 + 1张进口商贴纸（翻单：4500166454） + 箱唛 + 外箱SSCC label
配比信息：9 Assortment=1:1:1:1:1:1:1:1:1
第三方验货时间8/26,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</si>
  <si>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4500173035-20</t>
  </si>
  <si>
    <t>日期码格式：ZURU INC(BVI) 标准格式 日期：按实际生产日期
Packaging Info: 15733: MA_A版5L_baby UPC版本包装 + 1张进口商贴纸（(翻单：4500166454） + 箱唛 + 外箱SSCC label
配比信息：9 Assortment=1:1:1:1:1:1:1:1:1
第三方验货时间8/26, 需要在此时间前完成ZURU 验货并pass, 请提前安排15729 4 set 大货样（寄出时间和地址待提供）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</si>
  <si>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4500174086-10</t>
  </si>
  <si>
    <t>9/2第三方</t>
  </si>
  <si>
    <t>日期码格式：ZURU INC(BVI) 标准格式 日期：按实际生产日期
Packaging Info: 15733: MA_A版5L_baby UPC版本包装 + 1张进口商贴纸（(翻单：4500166454） + 箱唛 + 外箱SSCC label
配比信息：9 Assortment=1:1:1:1:1:1:1:1:1
第三方验货时间9/02, 需要在此时间前完成ZURU 验货并pass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</si>
  <si>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96315-9.4</t>
  </si>
  <si>
    <t>4500174501-20</t>
  </si>
  <si>
    <t>9/9第三方</t>
  </si>
  <si>
    <t>日期码格式：ZURU INC(BVI) 标准格式 日期：按实际生产日期
Packaging Info: 
15733: MA_A版5L_baby UPC版本包装 + 1张进口商贴纸（翻单：4500166454） + 箱唛 + 外箱SSCC label
配比信息：9 Assortment=1:1:1:1:1:1:1:1:1
第三方验货时间9/09,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</si>
  <si>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96387-9.11</t>
  </si>
  <si>
    <t>4500173961-80</t>
  </si>
  <si>
    <t>15733-S001-PKC</t>
  </si>
  <si>
    <t xml:space="preserve">每款公仔加套1 pcs 胶袋 </t>
  </si>
  <si>
    <t>日期码格式：ZURU INC(BVI) 标准格式 日期：按实际生产日期
Packaging Info: 
15733： MA 吊牌+1张警语贴纸（覆盖原条码）+每款公仔需加套1pcs 胶袋（胶袋有警语信息对应公仔背面）
Remark: 此单出TW
15733: 9 Assortment=1:1:1:1:1:1:1:1:1</t>
  </si>
  <si>
    <t>4500174830-80</t>
  </si>
  <si>
    <t>日期码格式：ZURU INC(BVI) 标准格式 日期：按实际生产日期
Packaging Info: 此单贴纸AW翻单4500173961
15733: MA 布标，MA 吊牌+1张警语贴纸（覆盖吊牌原条码）+每款公仔需加套1pcs 胶袋（胶袋有警语信息对应公仔背面）
Remark: 此单出TW，公仔配比需严重按以下备注要求出货
15733 ：9 Assortment=1:1:1:1:1:1:1:1:1</t>
  </si>
  <si>
    <t>4500174505-20</t>
  </si>
  <si>
    <t>日期码格式：ZURU INC(BVI) 标准格式 日期：按实际生产日期
Packaging Info:
15733: MA_A版5L_baby UPC版本包装 + 1张进口商贴纸（翻单：4500166454） + 箱唛 + 外箱SSCC label
配比信息：9 Assortment=1:1:1:1:1:1:1:1:1
第三方验货时间9/09,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</si>
  <si>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96388-9.11</t>
  </si>
  <si>
    <t>4735</t>
  </si>
  <si>
    <t>4500175552-50</t>
  </si>
  <si>
    <t>日期码格式：ZURU INC(BVI) 标准格式 日期：按实际生产日期
Packaging Info: 1. 出口美国，MA UPC 版本包装，优先1L。
#15733: 6 Assortment=1:1:1:1:1:1;
Remark: 2. Zuru QC 验货即可。</t>
  </si>
  <si>
    <t>ZB01891-9.15</t>
  </si>
  <si>
    <t>4500175689-530</t>
  </si>
  <si>
    <t>日期码格式：ZURU INC(BVI) 标准格式 日期：按实际生产日期
Packaging Info: 1. MA UPC PKG+1张警语进口商贴纸(适用该客户订单所有款产品）
Remark: 1. 出香港， 按ZURU标准生产
2. 留意进口商贴纸不得遮挡日期码</t>
  </si>
  <si>
    <t>4500175689-540</t>
  </si>
  <si>
    <t>4500175689-550</t>
  </si>
  <si>
    <t>4500175689-560</t>
  </si>
  <si>
    <t>4500175689-570</t>
  </si>
  <si>
    <t>4500175689-580</t>
  </si>
  <si>
    <t>4500175689-590</t>
  </si>
  <si>
    <t>4500175533-20</t>
  </si>
  <si>
    <t>日期码格式：ZURU INC(BVI) 标准格式 日期：按实际生产日期
Packaging Info: 
15733: MA_A版5L_baby UPC版本包装 + 1张进口商贴纸（翻单：4500166454） + 箱唛 + 外箱SSCC label
配比信息：9 Assortment=1:1:1:1:1:1:1:1:1
第三方验货时间9/16,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</si>
  <si>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96468-9.18</t>
  </si>
  <si>
    <t>4500175532-20</t>
  </si>
  <si>
    <t>日期码格式：ZURU INC(BVI) 标准格式 日期：按实际生产日期
Packaging Info: 
15733: MA_A版5L_baby UPC版本包装 + 1张进口商贴纸（翻单：4500166454） + 箱唛 + 外箱SSCC label
配比信息：9 Assortment=1:1:1:1:1:1:1:1:1
第三方验货时间9/16,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</si>
  <si>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96469-9.19</t>
  </si>
  <si>
    <t>4500176315-10</t>
  </si>
  <si>
    <t>日期码格式：ZURU INC(BVI) 标准格式 日期：按实际生产日期
Packaging Info: MA PKG, 优先1L +1张进口商贴纸                                                                                                                                                                   Remark: 15733:9 Assortment=1:1:1:1:1:1:1:1:1</t>
  </si>
  <si>
    <t>4500175689-510</t>
  </si>
  <si>
    <t>96457-2-9.18</t>
  </si>
  <si>
    <t>4500175689-520</t>
  </si>
  <si>
    <t>PRICESMART, INC.</t>
  </si>
  <si>
    <t>4500176439-10</t>
  </si>
  <si>
    <t>DG20250912</t>
  </si>
  <si>
    <t>日期码格式：DG20250912 日期：
Packaging Info: MA 多语包装+TOY LABEL +MOHTER UPC贴纸+箱唛+MA DUMP BIN
Remark: 1.36PCS DUMP BIN 9 Assortment=1:1:1:1:1:1:1:1:1
2.产品和包装上要印tracking code，指定日期码格式：DG20250912
3.整柜出货，如果最终尺寸变大或者变小超过5%以上，一定要及时通知我们，否则所产生的一切额外费用由工厂承担。
4.需要BV验货OK后才可以出货
5.验货前2周（09/12))提供2套大货样，要给客户确认。</t>
  </si>
  <si>
    <t>96481-9.20</t>
  </si>
  <si>
    <t>4500175727-80</t>
  </si>
  <si>
    <t>9/8SI</t>
  </si>
  <si>
    <t>日期码格式：ZURU INC(BVI) 标准格式 日期：按实际生产日期
Packaging Info: 1/STD 配比，MA UPC 1L, UPC 条码如下, 如条码不符，请跟跟单核实清楚
15733:
15733A:193052078476;15733B:193052078483;15733D:193052078490;15733E:193052078971;15733G:193052078988;15733H:193052078995;15733J:193052087003;1573
3K:193052087010;15733L:193052087027;
Remark: 1.产品及包装需要印UKCA图标，包装需要有ZURU UK LTD/ZURU France地址信息，QC同事请核查，如有问题与跟单确认。
2. 需要符合欧洲标准不能含有闪粉和微塑料，否则不和法规会有客诉产生
3. 电动产品无论带不带电池都需要WEEE 30L B版说明书</t>
  </si>
  <si>
    <t>4500177186-80</t>
  </si>
  <si>
    <t>9/22装柜</t>
  </si>
  <si>
    <t>日期码格式：ZURU INC(BVI) 标准格式 日期：按实际生产日期
Packaging Info:
8.15733A：最新MA 5L包装+一张EAN条码和邮箱地址贴纸（4894680042322）+1张年龄标贴纸覆盖4+MA布标；
Remark: 1. 此单出西班牙，需满足EU测试标准要求，另外微塑料需符合EU法规；
2. 标准配比
3.根据新电池法规（EU） 2023/1542，所有走欧洲市场的电子产品，都需要增加WEEE通用30L说明书（分带电池走货 跟
不带电池走货两种），如工厂没有此文件，可以找我们跟单提供
4. 准时完货，需安排ZURU OQC验货。 另外，包装贴纸上面的警告语不可以覆盖西班牙警告语。
5. 此单需准备每款item 两套大货样，请注意备料；</t>
  </si>
  <si>
    <t>96495-9.22</t>
  </si>
  <si>
    <t>4500177186-90</t>
  </si>
  <si>
    <t>日期码格式：ZURU INC(BVI) 标准格式 日期：按实际生产日期
Packaging Info:
9.15733B：最新MA 5L包装+一张EAN条码和邮箱地址贴纸（4894680042339）+1张年龄标贴纸覆盖4+MA布标；
Remark: 1. 此单出西班牙，需满足EU测试标准要求，另外微塑料需符合EU法规；
2. 标准配比
3.根据新电池法规（EU） 2023/1542，所有走欧洲市场的电子产品，都需要增加WEEE通用30L说明书（分带电池走货 跟
不带电池走货两种），如工厂没有此文件，可以找我们跟单提供
4. 准时完货，需安排ZURU OQC验货。 另外，包装贴纸上面的警告语不可以覆盖西班牙警告语。
5. 此单需准备每款item 两套大货样，请注意备料；</t>
  </si>
  <si>
    <t>4500177186-100</t>
  </si>
  <si>
    <t>日期码格式：ZURU INC(BVI) 标准格式 日期：按实际生产日期
Packaging Info:
10.15733G：最新MA 5L包装+一张EAN条码和邮箱地址贴纸（4894680042582）+1张年龄标贴纸覆盖4+MA布标；
Remark: 1. 此单出西班牙，需满足EU测试标准要求，另外微塑料需符合EU法规；
2. 标准配比
3.根据新电池法规（EU） 2023/1542，所有走欧洲市场的电子产品，都需要增加WEEE通用30L说明书（分带电池走货 跟
不带电池走货两种），如工厂没有此文件，可以找我们跟单提供
4. 准时完货，需安排ZURU OQC验货。 另外，包装贴纸上面的警告语不可以覆盖西班牙警告语。
5. 此单需准备每款item 两套大货样，请注意备料；</t>
  </si>
  <si>
    <t>4500177186-110</t>
  </si>
  <si>
    <t>日期码格式：ZURU INC(BVI) 标准格式 日期：按实际生产日期
Packaging Info:
11.15733H：最新MA 5L包装+一张EAN条码和邮箱地址贴纸（4894680042599）+1张年龄标贴纸覆盖4+MA布标；
Remark: 1. 此单出西班牙，需满足EU测试标准要求，另外微塑料需符合EU法规；
2. 标准配比
3.根据新电池法规（EU） 2023/1542，所有走欧洲市场的电子产品，都需要增加WEEE通用30L说明书（分带电池走货 跟
不带电池走货两种），如工厂没有此文件，可以找我们跟单提供
4. 准时完货，需安排ZURU OQC验货。 另外，包装贴纸上面的警告语不可以覆盖西班牙警告语。
5. 此单需准备每款item 两套大货样，请注意备料；</t>
  </si>
  <si>
    <t>4500177186-120</t>
  </si>
  <si>
    <t>日期码格式：ZURU INC(BVI) 标准格式 日期：按实际生产日期
Packaging Info:
12.15733J：最新MA 5L包装+一张EAN条码和邮箱地址贴纸（4894680048591）+1张年龄标贴纸覆盖4+MA布标；
Remark: 1. 此单出西班牙，需满足EU测试标准要求，另外微塑料需符合EU法规；
2. 标准配比
3.根据新电池法规（EU） 2023/1542，所有走欧洲市场的电子产品，都需要增加WEEE通用30L说明书（分带电池走货 跟
不带电池走货两种），如工厂没有此文件，可以找我们跟单提供
4. 准时完货，需安排ZURU OQC验货。 另外，包装贴纸上面的警告语不可以覆盖西班牙警告语。
5. 此单需准备每款item 两套大货样，请注意备料；</t>
  </si>
  <si>
    <t>4500177186-130</t>
  </si>
  <si>
    <t>日期码格式：ZURU INC(BVI) 标准格式 日期：按实际生产日期
Packaging Info:
13.15733K：最新MA 5L包装+一张EAN条码和邮箱地址贴纸（4894680048607）+1张年龄标贴纸覆盖4+MA布标；
Remark: 1. 此单出西班牙，需满足EU测试标准要求，另外微塑料需符合EU法规；
2. 标准配比
3.根据新电池法规（EU） 2023/1542，所有走欧洲市场的电子产品，都需要增加WEEE通用30L说明书（分带电池走货 跟
不带电池走货两种），如工厂没有此文件，可以找我们跟单提供
4. 准时完货，需安排ZURU OQC验货。 另外，包装贴纸上面的警告语不可以覆盖西班牙警告语。
5. 此单需准备每款item 两套大货样，请注意备料；</t>
  </si>
  <si>
    <t>4500176300-90</t>
  </si>
  <si>
    <t>FB13740</t>
  </si>
  <si>
    <t>4500177198-40</t>
  </si>
  <si>
    <t>9/23装柜</t>
  </si>
  <si>
    <t>日期码格式：ZURU INC(BVI) 标准格式 日期：按实际生产日期
Packaging Info: #15733：MA 1L包装+客人EAN贴纸
Remark: "文本备注：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*根据客人最新的包装要求，所有PDQ盒子(TQ,UQ,GQ）都需要在顶部右上角加上数量贴纸标明里面的数量。最小字体：36pts, 字体：Calibri（bold), 具体要求以
及位置见文件.
*订单对应客户2个PO号 ，备注有显示 ，注意分开做货/验货/装柜 ，混装有罚款。
* 大货样： 新款请在CRD前10天寄出每款2整套大货样到罗湖办公室7B Meyya Liu 收，翻单不用寄。"</t>
  </si>
  <si>
    <t>AaronXia</t>
  </si>
  <si>
    <t>FB13739</t>
  </si>
  <si>
    <t>4500177198-30</t>
  </si>
  <si>
    <t>96538-9.27</t>
  </si>
  <si>
    <t>4500176040-10</t>
  </si>
  <si>
    <t>15733A-S001-1</t>
  </si>
  <si>
    <t xml:space="preserve">吊牌已确认 </t>
  </si>
  <si>
    <t>客制吊牌+客制布标+客制胶袋</t>
  </si>
  <si>
    <t>日期码格式：ZURU INC(BVI) 标准格式 日期：按实际生产日期
Packaging Info: 1.包装要求：客制吊牌+客制布标+客制胶袋（特殊要求15733A/15733B 两款因为眼睛暴露在外面，应客人特殊要求，需要带保护膜出货，中文标签贴纸与15733其他
款警告语上的内容不一样）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</si>
  <si>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96519-9.26</t>
  </si>
  <si>
    <t>4500176040-20</t>
  </si>
  <si>
    <t>15733B-S001-1</t>
  </si>
  <si>
    <t>吊牌已确认</t>
  </si>
  <si>
    <t>4500176040-30</t>
  </si>
  <si>
    <t>15733D-S001-1</t>
  </si>
  <si>
    <t>4500176040-40</t>
  </si>
  <si>
    <t>15733E-S001-1</t>
  </si>
  <si>
    <t>4500176040-50</t>
  </si>
  <si>
    <t>15733G-S001-1</t>
  </si>
  <si>
    <t>4500176040-60</t>
  </si>
  <si>
    <t>15733H-S001-1</t>
  </si>
  <si>
    <t>4500176040-70</t>
  </si>
  <si>
    <t>15733J-S001-1</t>
  </si>
  <si>
    <t>4500176040-80</t>
  </si>
  <si>
    <t>15733K-S001-1</t>
  </si>
  <si>
    <t>4500176040-90</t>
  </si>
  <si>
    <t>15733L-S001-1</t>
  </si>
  <si>
    <t>FB13751</t>
  </si>
  <si>
    <t>4500177765-50</t>
  </si>
  <si>
    <t>9/27SI</t>
  </si>
  <si>
    <t>日期码格式：ZURU INC(BVI) 标准格式 日期：按实际生产日期
Packaging Info: 
SKU#15733: MA 5L包装+客人EAN贴纸
Remark: "文本备注：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*根据客人最新的包装要求，所有PDQ盒子(TQ,UQ,GQ）都需要在顶部右上角加上数量贴纸标明里面的数量。最小字体：36pts, 字体：Calibri（bold), 具体要求以
及位置见文件.
*订单对应客户1个PO号 ，备注有显示 ，注意分开做货/验货/装柜 ，混装有罚款。
* 大货样： 新款请在CRD前10天寄出每款2整套大货样到罗湖办公室7B Meyya Liu 收，翻单不用寄。"</t>
  </si>
  <si>
    <t>Aaron Xia</t>
  </si>
  <si>
    <t>已出货</t>
  </si>
  <si>
    <t>4500176118-10</t>
  </si>
  <si>
    <t>9/27装柜</t>
  </si>
  <si>
    <t>1张警语贴纸（覆盖吊牌原条码）</t>
  </si>
  <si>
    <t>每款公仔加套1 pcs 胶袋 （翻单4500173961）</t>
  </si>
  <si>
    <t>日期码格式：ZURU INC(BVI) 标准格式 日期：按实际生产日期
Packaging Info: 此单出TW
15733 ：MA 吊牌+1张警语贴纸（覆盖吊牌原条码）+每款公仔加套1 pcs 胶袋 （翻单4500173961）
请确保吊牌上的贴纸条码朝外，确保可以透过胶袋扫描贴纸上的条码。
Remark: 大货需严格按以下公仔配比出货
15733：9 Assortment=1:1:1:1:1:1:1:1:1</t>
  </si>
  <si>
    <t>96550-9.27</t>
  </si>
  <si>
    <t>4500178095-110</t>
  </si>
  <si>
    <t>9/30做柜</t>
  </si>
  <si>
    <t>日期码格式： 标准格式 日期：按实际生产日期
Packaging Info: MA UPC包装(优先1L)+1张进口商贴纸,待提供贴纸资料;
所有Fuggler的items还需增加一张1张mother UPC条码贴纸;
15733-mother UPC:193052078469
5.因为此客人进口商贴纸是通用的（除了那些加了UPC条码的），只可能因为item不同尺寸会有差别，如果发现尺寸一样就请统一订购节省成本。
整单的贴纸图稿及位置图待提供
Remark: 
15733-"9 Assortment=1:1:1:1:1:1:1:1:1
15733A(320-15274-I)
15733B(320-15275-I)
15733D(320-15276-I)"</t>
  </si>
  <si>
    <t>4500177407-10</t>
  </si>
  <si>
    <t>日期码格式：ZURU INC(BVI) 标准格式 日期：按实际生产日期
Packaging Info: 15733: MA_A版5L_baby UPC版本包装 + 1张进口商贴纸（(翻单：4500166454） + 箱唛 + 外箱SSCC label
配比信息：9 Assortment=1:1:1:1:1:1:1:1:1
第三方验货时间10/14, 需要在此时间前完成ZURU 验货并pass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</si>
  <si>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4500178976-420</t>
  </si>
  <si>
    <t>警语贴纸翻单4500165570</t>
  </si>
  <si>
    <t>日期码格式：ZURU INC(BVI) 标准格式 日期：按实际生产日期
Packaging Info: 1. MA UPC PKG+1张警语进口商贴纸(适用该客户订单所有款产品）
3. 15733 警语贴纸翻单4500165570
Remark: 1. 出香港， 按ZURU标准生产
2. 留意进口商贴纸不得遮挡日期码</t>
  </si>
  <si>
    <t>4500178976-1050</t>
  </si>
  <si>
    <t>4500178976-440</t>
  </si>
  <si>
    <t>4500178976-450</t>
  </si>
  <si>
    <t>4500178976-460</t>
  </si>
  <si>
    <t>4500178976-470</t>
  </si>
  <si>
    <t>4500178976-480</t>
  </si>
  <si>
    <t>4500178976-490</t>
  </si>
  <si>
    <t>4500178976-500</t>
  </si>
  <si>
    <t>4500178496-60</t>
  </si>
  <si>
    <t>10/17走货</t>
  </si>
  <si>
    <t>日期码格式：ZURU INC(BVI) 标准格式 日期：按实际生产日期
Packaging Info: 1. 外箱侧唛（两面）的右上角各贴一张外箱贴纸.
2.15733 ： MA UPC 彩盒+进口商贴纸含EAN 条码；
Remark: 1. 标准配比
2. 此客户验货时需要提供以下三种图片，请务必拍照清晰图片：
产品净重图片；
产品+包装毛重图片；
一箱产品的毛重图片。</t>
  </si>
  <si>
    <t>4500178374-190</t>
  </si>
  <si>
    <t>10/22第三方</t>
  </si>
  <si>
    <t>１０／２５提货</t>
  </si>
  <si>
    <t>客制吊牌+客制布标+骨袋(清注意客制吊牌跟AB款不要混用）</t>
  </si>
  <si>
    <t>日期码格式：ZURU INC(BVI) 标准格式 日期：按实际生产日期
Packaging Info: 1：包装要求-请注意此单除15733进口商为杉百，其余款进口商信息都为广东探玩创意商贸有限公司
15733A：客制吊牌+客制布标+骨袋（清注意眼睛保护膜不要撕掉，吊牌上有特殊备注，不要跟其他款混用）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</si>
  <si>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4500178374-200</t>
  </si>
  <si>
    <t>日期码格式：ZURU INC(BVI) 标准格式 日期：按实际生产日期
Packaging Info: 1：包装要求-请注意此单除15733进口商为杉百，其余款进口商信息都为广东探玩创意商贸有限公司
15733B：客制吊牌+客制布标+骨袋（清注意眼睛保护膜不要撕掉，吊牌上有特殊备注，不要跟其他款混用）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</si>
  <si>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4500178374-210</t>
  </si>
  <si>
    <t>日期码格式：ZURU INC(BVI) 标准格式 日期：按实际生产日期
Packaging Info: 1：包装要求-请注意此单除15733进口商为杉百，其余款进口商信息都为广东探玩创意商贸有限公司
15733D:客制吊牌+客制布标+骨袋(清注意客制吊牌跟AB款不要混用）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</si>
  <si>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4500178374-220</t>
  </si>
  <si>
    <t>日期码格式：ZURU INC(BVI) 标准格式 日期：按实际生产日期
Packaging Info: 1：包装要求-请注意此单除15733进口商为杉百，其余款进口商信息都为广东探玩创意商贸有限公司
15733/E:客制吊牌+客制布标+骨袋(清注意客制吊牌跟AB款不要混用）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</si>
  <si>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4500178374-230</t>
  </si>
  <si>
    <t>日期码格式：ZURU INC(BVI) 标准格式 日期：按实际生产日期
Packaging Info: 1：包装要求-请注意此单除15733进口商为杉百，其余款进口商信息都为广东探玩创意商贸有限公司
15733G:客制吊牌+客制布标+骨袋(清注意客制吊牌跟AB款不要混用）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</si>
  <si>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4500178374-240</t>
  </si>
  <si>
    <t>日期码格式：ZURU INC(BVI) 标准格式 日期：按实际生产日期
Packaging Info: 1：包装要求-请注意此单除15733进口商为杉百，其余款进口商信息都为广东探玩创意商贸有限公司
17533H:客制吊牌+客制布标+骨袋(清注意客制吊牌跟AB款不要混用）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</si>
  <si>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4500178374-250</t>
  </si>
  <si>
    <t>日期码格式：ZURU INC(BVI) 标准格式 日期：按实际生产日期
Packaging Info: 1：包装要求-请注意此单除15733进口商为杉百，其余款进口商信息都为广东探玩创意商贸有限公司
15733J:客制吊牌+客制布标+骨袋(清注意客制吊牌跟AB款不要混用）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</si>
  <si>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4500178374-260</t>
  </si>
  <si>
    <t>日期码格式：ZURU INC(BVI) 标准格式 日期：按实际生产日期
Packaging Info: 1：包装要求-请注意此单除15733进口商为杉百，其余款进口商信息都为广东探玩创意商贸有限公司
15733L:客制吊牌+客制布标+骨袋(清注意客制吊牌跟AB款不要混用）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
5：15704改客制吊牌，签样四套，请确保签样由贵司QC检查过后，方可寄出。保证签样品质。
6：请确保客版布标内容跟进口商贴纸内容一致，从此单开始，除15704有库存可以沿用之前进口商信息，其他款都改由探玩进口，供应商生产前需拍照给ZURU 确认
才可生产，避免后续出现返工事宜</t>
  </si>
  <si>
    <t>4500178686-20</t>
  </si>
  <si>
    <t>4500178686-30</t>
  </si>
  <si>
    <t>4500178686-40</t>
  </si>
  <si>
    <t>211038</t>
  </si>
  <si>
    <t>4500179082-20</t>
  </si>
  <si>
    <t>第三方PASS</t>
  </si>
  <si>
    <t>张进口商贴纸（(翻单：4500166454）</t>
  </si>
  <si>
    <t>日期码格式：ZURU INC(BVI) 标准格式 日期：按实际生产日期
Packaging Info:
15733: MA_A版5L_baby UPC版本包装 + 1张进口商贴纸（(翻单：4500166454） + 箱唛 + 外箱SSCC label
配比信息：9 Assortment=1:1:1:1:1:1:1:1:1
第三方验货时间10/24, 需要在此时间前完成ZURU 验货并pass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</si>
  <si>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A96748-10.29</t>
  </si>
  <si>
    <t>4500179452-160</t>
  </si>
  <si>
    <t>日期码格式：ZURU INC(BVI) 标准格式 日期：按实际生产日期
Packaging Info: MA UPC 1L package+mother barcode label,no need importer label
15733-4500158546
Remark: 
15733-"9 Assortment=1:1:1:1:1:1:1:1:1
15733A(320-15274-I)
15733B(320-15275-I)
15733D(320-15276-I)"</t>
  </si>
  <si>
    <t>CUS
PO#4400510586</t>
  </si>
  <si>
    <t>4500179860-10</t>
  </si>
  <si>
    <t>10/31截补料</t>
  </si>
  <si>
    <t>警语贴纸，翻4500160698</t>
  </si>
  <si>
    <t>日期码格式：ZURU INC(BVI) 标准格式 日期：按实际生产日期
Packaging Info: MA-A-5L挂牌+1张荷兰语（英法德意荷）警语贴纸，翻4500160698
Remark: Smyths 德国
1. 请准时出货，推期会有罚款；
2. 所有产品按符合欧洲标准走货，需要是不含微塑料版本。
3. 所有电子产品身上需要加字唛，为ZURU FRANCE 地址 (如无电子产品，产品布标有此地址，或产品太小无法增加可忽略此信息)，新地址ZURU FRANCE.33 rue Pa
ul Meurice 75020 Paris, France.
4. 电子产品需增加一张WEEE声明30L通用黑白说明书(不接受A版本，翻译有误)，区分带电池和不带电池出货版本, 如已做客版说明书可忽略此要求；
5.所有出往德国市场有关slime和带香味的都需要出无硼无香版本；
6.订单备注显示有分批的（不同仓库/订单号） ，注意分开做货出货，否则会导致罚款 。
7.包装日期码按ZURU格式即可，请确保不迟于外箱日期码，可等于或者早于外箱日期码，必须为法定工作日。
8.做货前请先复核包装条码与订单是否一致再安排，对不上的需与ZURU跟单确认再安排。</t>
  </si>
  <si>
    <t>4500180104-50</t>
  </si>
  <si>
    <t>11/3-11/5</t>
  </si>
  <si>
    <t>11/6提货</t>
  </si>
  <si>
    <t>日期码格式：ZURU INC(BVI) 标准格式 日期：按实际生产日期
Packaging Info: 1：包装要求-进口商信息为广东探玩创意商贸有限公司
15733-客制吊牌+客制布标+客制胶袋（特殊要求15733A/15733B 两款因为眼睛暴露在外面，应客人特殊要求，需要带保护膜出货，中文标签贴纸与15733其他款警告
语上的内容不一样）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</si>
  <si>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4500180104-60</t>
  </si>
  <si>
    <t>4500180104-70</t>
  </si>
  <si>
    <t>4500180104-80</t>
  </si>
  <si>
    <t>4500180104-90</t>
  </si>
  <si>
    <t>4500180104-100</t>
  </si>
  <si>
    <t>4500181943-370</t>
  </si>
  <si>
    <t>97113-12.2</t>
  </si>
  <si>
    <t>4500181943-380</t>
  </si>
  <si>
    <t>4500181943-390</t>
  </si>
  <si>
    <t>4500181943-400</t>
  </si>
  <si>
    <t>4500181943-410</t>
  </si>
  <si>
    <t>4500181943-420</t>
  </si>
  <si>
    <t>4500181943-430</t>
  </si>
  <si>
    <t>4500179819-30</t>
  </si>
  <si>
    <t>11/4截补料</t>
  </si>
  <si>
    <t>胶袋翻单4500174830</t>
  </si>
  <si>
    <t>日期码格式：ZURU INC(BVI) 标准格式 日期：按实际生产日期
Packaging Info: 
15733: MA 布标，MA 吊牌+1张警语贴纸（覆盖吊牌原条码）+每款公仔需加套1pcs 胶袋（胶袋有警语信息对应公仔背面，胶袋翻单4500174830）
Remark: 此单出TW，公仔配比需严格按以下备注要求出货
15733：9 Assortment=1:1:1:1:1:1:1:1:1</t>
  </si>
  <si>
    <t>BJ'S WHOLESALE CLUB, INC.</t>
  </si>
  <si>
    <t>4500181882-10</t>
  </si>
  <si>
    <t>15733SLD-S001-1</t>
  </si>
  <si>
    <t>11/20截补料</t>
  </si>
  <si>
    <t>日期码格式：ZURU INC(BVI) 标准格式 日期：按实际生产日期
Packaging Info: MA UPC版本包装
Remark: 1.#15733SLD: 36pcs/dump bin, 每个dump bin共 8 assortments, 配比和UPC#如下, 请务必按照这个配比进行包装：
item Description UPC PCS
15733A XL Gaptooth McGoo 193052078476 4
15733B XL Screech 193052078483 4
15733D XL Oogah Boogah 193052078490 4
15733E XL old tooth 193052078971 4
15733G XL mr buttons 193052078988 5
15733H XL rabid rabbit 193052078995 5
15733K XL Wrinkle McStinkles 193052087010 5
15733L XL Sir Splodge A Lot 193052087027 5
2. 此单大概10月24日需寄每款各6套左右大货样+干油办0.5g/color（如有）给UL实验室做测试，具体的后面邮件会再通知。另外，还需要再备多3套大货样板到时
候寄给客户。
3. 此单需一个45HQ装完，箱唛上体积数和实际要相符，如体积数和PO上有不一致，客人会有罚款。
4. 产品和包装上的日期按照ZURU标准格式。
5. 产品不含以下物质：
a. 不含任何的美国优先化学品priority chemicals；
b. 不含或者不超过美国缅因州的高度关注化学品Chemicals of High Concern清单中的最低水平(100mg/kg)；
c. 不含化学阻燃剂：TDCPP，TCEP，Antimony trioxide，HBCD，TBPH，TBB，SCCP，TCPP，Penta-BDE，Octa-BDE，TBBPA等。</t>
  </si>
  <si>
    <t>ZB03084-11.25</t>
  </si>
  <si>
    <t>4500181884-10</t>
  </si>
  <si>
    <t>11/26截补料</t>
  </si>
  <si>
    <t>日期码格式：ZURU INC(BVI) 标准格式 日期：按实际生产日期
Packaging Info: MA UPC版本包装
Remark: 1.#15733SLD: 36pcs/dump bin, 每个dump bin共 8 assortments, 配比和UPC#如下, 请务必按照这个配比进行包装：
item Description UPC PCS
15733A XL Gaptooth McGoo 193052078476 4
15733B XL Screech 193052078483 4
15733D XL Oogah Boogah 193052078490 4
15733E XL old tooth 193052078971 4
15733G XL mr buttons 193052078988 5
15733H XL rabid rabbit 193052078995 5
15733K XL Wrinkle McStinkles 193052087010 5
15733L XL Sir Splodge A Lot 193052087027 5
2. 此单需一个45HQ装完，箱唛上体积数和实际要相符，如体积数和PO上有不一致，客人会有罚款。
3. 产品和包装上的日期按照ZURU标准格式。
4. 产品不含以下物质：
a. 不含任何的美国优先化学品priority chemicals；
b. 不含或者不超过美国缅因州的高度关注化学品Chemicals of High Concern清单中的最低水平(100mg/kg)；
c. 不含化学阻燃剂：TDCPP，TCEP，Antimony trioxide，HBCD，TBPH，TBB，SCCP，TCPP，Penta-BDE，Octa-BDE，TBBPA等。</t>
  </si>
  <si>
    <t>ZB03086-11.25</t>
  </si>
  <si>
    <t>4500181886-10</t>
  </si>
  <si>
    <t>11/27截补料</t>
  </si>
  <si>
    <t>ZB03085-11.25</t>
  </si>
  <si>
    <t>4500181680-290</t>
  </si>
  <si>
    <t>2025/12/3走货</t>
  </si>
  <si>
    <t>日期码格式：ZURU INC(BVI) 标准格式 日期：按实际生产日期
Packaging Info:
 15733: MA UPC 吊牌5L-A版本+BABY EAN贴纸+价格贴纸 +MA布标+非电子产品布标贴纸 + MA 5L SLD
Remark: "1. 出口欧洲，微塑料需符合法规；
 2. 所有电子产品身上需要加字唛，为ZURU FRANCE 地址 (如无电子产品/产品布标有此地址/产品太小无法增加，可忽略此信息)
 ZURU FRANCE 33 rue Paul Meurice 75020 Paris, France.
 3. 所有出往德国订单的电子产品需增加一张客版WEEE声明说明书，区分带电池(WEEE 带电池走货 B版通用30L 说明书)和不带电池版本(WEEE 不带电池走货 B版通用
 30L 说明书)
 4. 此单需要在CRD前一天预约ZURU QC验货提供验货图片给客户确认才能出货
 5. 需准时完成生产，推期出货会有罚款。
 6. 此客户要求含布标的毛绒公仔，需要额外贴一张布标贴纸，区分电子产品（带电布标贴纸)和非电子产品(不带电布标贴纸)"</t>
  </si>
  <si>
    <t>4500182163-90</t>
  </si>
  <si>
    <t>EAN/进口商贴纸(翻单4500163205)</t>
  </si>
  <si>
    <t>日期码格式：ZURU INC(BVI) 标准格式 日期：按实际生产日期
Packaging Info:
15733-S001:A5L UPC吊牌+EAN贴纸+进口商贴纸（翻单4500163205）+MA布标
Remark: 1. 产品和包装要求无硼无香，包装不能含有PVC; 此客户NTI不能出14+的产品
2. 如有微塑料，必须合规欧洲标准，闪粉也是微塑料的一种，目前仅接受三张方式1.去除，2.用可降解材料，和3. 永久封印在固体。
3. 带电池出货的产品,电池需要符合欧洲电池新规(EU) 2023-1542.
4. 同一个SKU, 如果客户同时下Bulk/PDQ/SK/EC, 进口商贴纸可以只显示Bulk 的客户客户款号。产品包装上必须有客户进口商信息。
15733-S001:"6 Assortment=1:1:1:1:1:1
15733-S001:887357-4894680042315</t>
  </si>
  <si>
    <t>4500183592-10</t>
  </si>
  <si>
    <t>12/22 截SI</t>
  </si>
  <si>
    <t>日期码格式：ZURU INC(BVI) 标准格式 日期：按实际生产日期
Packaging Info: 15733-S001//5L_A_UPC 吊牌+警告语贴纸（加care@zuru.com)+baby EAN贴纸
"15733A:4894680042322
15733B:4894680042339
15733D:4894680042346
15733E:4894680042575
15733G:4894680042582
15733H:4894680042599
15733J:4894680048591
15733K:4894680048607
15733L:4894680048614"
Remark: "1. 包装如含PVC,请改为PET
2. 产品/包装要求无硼无香；
3. 出欧洲，微塑料需合规。
4.带电池出货的产品所用到的电池需要符合欧洲电池新规(EU) 2023-1542
5.关于贴纸，如果贴纸位置图的包装版本与大货不一致，请工厂提前提出。跟单会重新调整确认是否更新贴纸或调整位置图
6.产品/包装不含PFAS成分
7. 产品信息：
"15733-S001//No 15733D/E, only 7 assortment
"</t>
  </si>
  <si>
    <t>4500181887-10</t>
  </si>
  <si>
    <t>12/30截补料</t>
  </si>
  <si>
    <t>4500186145-60</t>
  </si>
  <si>
    <t>1/6截SI</t>
  </si>
  <si>
    <t>日期码格式：ZURU INC(BVI) 标准格式 日期：按实际生产日期
Packaging Info: 
6. 15733：最新MA 5L吊牌+一张mother EAN贴纸+一张希腊警语贴纸
Remark: 1. 此单出希腊，需要满足EU标准； 产品均符合EU微塑料法规要求：不能含有微塑料闪粉
2. 本订单所有 具有 baby items / assorted items 的款式，零售包装上都要用 母 EAN;
3. 带电产品请根据是否带电池出货，自行订购"WEEE_不带/带电池走货 _ 欧洲通用说明书EN+30L-B版"说明书纸</t>
  </si>
  <si>
    <t>ROYAL FOODS LLC</t>
  </si>
  <si>
    <t>阿塞拜疆</t>
  </si>
  <si>
    <t>4500184600-120</t>
  </si>
  <si>
    <t>MA UPC 吊牌+通用贴纸11/6</t>
  </si>
  <si>
    <t>日期码格式：ZURU INC(BVI) 标准格式 日期：按实际生产日期
Packaging Info:
15733：MA UPC 吊牌+通用贴纸
Remark:</t>
  </si>
  <si>
    <t>DEXY CO</t>
  </si>
  <si>
    <t>塞尔维亚/蒙特兰</t>
  </si>
  <si>
    <t>4500188532-70</t>
  </si>
  <si>
    <t>: MA A版5L UPC吊卡+进口商贴纸;MA A版2L布标</t>
  </si>
  <si>
    <t>日期码格式：ZURU INC(BVI) 标准格式 日期：按实际生产日期
Packaging Info: 
15733: MA A版5L UPC吊卡+进口商贴纸;MA A版2L布标
Remark: 1、若产品有比例使用ZURU STD 比例
2、所有item 均用MA UPC 条码，若包装不是UPC 条码的请告知
3、此单出欧洲需满足EU测试标准
Ratio:
15733: 9 Assortment=1:1:1:1:1:1:1:1:1</t>
  </si>
  <si>
    <t>;MA A版2L布标</t>
  </si>
  <si>
    <t>4500188846-70</t>
  </si>
  <si>
    <t>MA UPC包装(优先1L)+进口商贴纸</t>
  </si>
  <si>
    <t>贴纸图稿及位置图翻单如下 15733-4500178095</t>
  </si>
  <si>
    <t>日期码格式：ZURU INC(BVI) 标准格式 日期：按实际生产日期
Packaging Info: MA UPC包装(优先1L)+进口商贴纸,Fuggler的items需mother UPC barcode 信息,会跟进口商贴纸做在一起
贴纸图稿及位置图翻单如下,其他items待提供
15733/15746-4500178095
Remark:
15733-"9 Assortment=1:1:1:1:1:1:1:1:1
15733A(320-15274-I)
15733B(320-15275-I)
15733D(320-15276-I)"</t>
  </si>
  <si>
    <t>4500188857-10</t>
  </si>
  <si>
    <t xml:space="preserve">MA UPC </t>
  </si>
  <si>
    <t>贴纸图稿及位置图翻单如下
 15733-4500158546</t>
  </si>
  <si>
    <t>日期码格式：ZURU INC(BVI) 标准格式 日期：按实际生产日期
Packaging Info: MA UPC 1L package+mother barcode label,no need importer label
15733-4500158546
Remark: 15733-"9 Assortment=1:1:1:1:1:1:1:1:1
15733A(320-15274-I)
15733B(320-15275-I)
15733D(320-15276-I)"</t>
  </si>
  <si>
    <t>777 1FEB26</t>
  </si>
  <si>
    <t>4500185077-50</t>
  </si>
  <si>
    <t>1/26截补料</t>
  </si>
  <si>
    <t>MA 1L UPC最新包装</t>
  </si>
  <si>
    <t>日期码格式：ZURU INC(BVI) 标准格式 日期：按实际生产日期
Packaging Info: MA 1L UPC最新包装+ MA PDQ（如果有的话)+其他MA 包装，MA 指南/说明书（如果有的话），请先核对条码无误后安排，配比按MA
15733：15733A:193052078476;
15733B:193052078483;
15733D:193052078490;
15733E:193052078971;
15733G:193052078988;
15733H:193052078995;
15733J:193052087003;
15733K:193052087010;
15733L:193052087027;
Remark: 1.产品及包装需要印UKCA图标，包装需要有ZURU UK LTD/ZURU France地址信息，QC同事请核查，如有问题与跟单确认。
2. 需要符合欧洲标准不能含有闪粉和微塑料，否则不合法规会有客诉产生
3.以上产品如果是电子产品带电池出货，请加上WEEE带电池走货欧洲30语通用黑白说明书, 如果是电子产品不带电池出货，请加上WEEE不带电池走货欧洲30语通用
黑
白说明书</t>
  </si>
  <si>
    <t>ZOE ZHOU</t>
  </si>
  <si>
    <t>4500188631-50</t>
  </si>
  <si>
    <t xml:space="preserve">PASS </t>
  </si>
  <si>
    <t>箱唛翻单：4500180104</t>
  </si>
  <si>
    <t>胶袋和布标翻单4500180104</t>
  </si>
  <si>
    <t>日期码格式：ZURU INC(BVI) 标准格式 日期：按实际生产日期
Packaging Info: 1：包装要求-留意中文进口商贴纸以及客制盲盒----ZURU INC地址为最新：中国香港九龙尖沙咀东加连威老道92号幸福中心12楼1201-03室
15733K 客制吊牌+中文布标+胶袋（胶袋和布标翻单4500180104）箱唛翻单：4500180104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</si>
  <si>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4500188547-10</t>
  </si>
  <si>
    <t>1/25截SI</t>
  </si>
  <si>
    <t>外箱箱唛红色和黑色双色印刷
 3. 产品和包装上印刷tracking code信息，格式为ZURU常规</t>
  </si>
  <si>
    <t>日期码格式：ZURU INC(BVI) 标准格式 日期：按实际生产日期
Packaging Info: 1. 包装方式：MA UPC 优先1L 最新包装，出口美国
Remark: 2. 外箱箱唛红色和黑色双色印刷
3. 产品和包装上印刷tracking code信息，格式为ZURU常规
4. Item 15733
** S001-FUGGLER-NON LICENSED BIG-SERIES 1-BIGG FUGG PLUSH 18'' -HANG TAG-6PCS/CTN
** 9 Assortment, A:B:D:E:G:H:J:K:L = 1:1:1:1:1:1:1:1:1</t>
  </si>
  <si>
    <t>4500181888-10</t>
  </si>
  <si>
    <t>1.#15733SLD: 36pcs/dump bin, 每个dump bin共 8 assortments, 配比和UPC#如下, 请务必按照这个配比进行包装：
 item Description UPC PCS
 15733A XL Gaptooth McGoo 193052078476 4
15733B XL Screech 193052078483 4
 15733D XL Oogah Boogah 193052078490 4
 15733E XL old tooth 193052078971 4
 15733G XL mr buttons 193052078988 5
 15733H XL rabid rabbit 193052078995 5
 15733K XL Wrinkle McStinkles 193052087010 5
 15733L XL Sir Splodge A Lot 193052087027 5
 2. 此单需一个40HQ装完，箱唛上体积数和实际要相符，如体积数和PO上有不一致，客人会有罚款。
 3. 产品和包装上的日期按照ZURU标准格式。
 4. 产品不含以下物质：
 a. 不含任何的美国优先化学品priority chemicals；
 b. 不含或者不超过美国缅因州的高度关注化学品Chemicals of High Concern清单中的最低水平(100mg/kg)；
 c. 不含化学阻燃剂：TDCPP，TCEP，Antimony trioxide，HBCD，TBPH，TBB，SCCP，TCPP，Penta-BDE，Octa-BDE，TBBPA等</t>
  </si>
  <si>
    <t>PO 777 1MAR26</t>
  </si>
  <si>
    <t>4500187028-60</t>
  </si>
  <si>
    <t>MA 1L UPC最新包装+ MA PDQ（如果有的话)+其他MA 包装，MA 指南/说明书（如果有的话），请先核对条码无误后安排，配比按MA 1.产品及包装需要印UKCA图标，包装需要有ZURU UK LTD/ZURU France地址信息，QC同事请核查，如有问题与跟单确认。
 2. 需要符合欧洲标准不能含有闪粉和微塑料，否则不合法规会有客诉产生
 3.以上产品如果是电子产品带电池出货，请加上WEEE带电池走货欧洲30语通用黑白说明书, 如果是电子产品不带电池出货，请加上WEEE不带电池走货欧洲30语通用
 黑白说明书
 15733-S001：
 15733A:193052078476;
 15733B:193052078483;
 15733D:193052078490;
 15733E:193052078971;
 15733G:193052078988;
 15733H:193052078995;
 15733J:193052087003;
 15733K:193052087010</t>
  </si>
  <si>
    <t>4500192425-40</t>
  </si>
  <si>
    <t>外箱条码用Mother UPC#193052078469;</t>
  </si>
  <si>
    <t>日期码格式：ZURU INC(BVI) 标准格式 日期：按实际生产日期
Packaging Info: 1. 出口美国，MA UPC 版本包装，优先1L。
#15733: 6 Assortment=1:1:1:1:1:1; 外箱条码用Mother UPC#193052078469;
Remark: 2. ZURU QC 验货即可。</t>
  </si>
  <si>
    <t>4500192425-160</t>
  </si>
  <si>
    <t>外箱条码用Mother UPC#193052078469</t>
  </si>
  <si>
    <t>MA UPC</t>
  </si>
  <si>
    <t>日期码格式：ZURU INC(BVI) 标准格式 日期：按实际生产日期
Packaging Info: 1. 出口美国，MA UPC 版本包装，优先1L。
#15733: A:B:D:E:H:J:K:L=1:1:1:1:1:1:1:1; 外箱条码用Mother UPC#193052078469;
Remark: 2. ZURU QC 验货即可。</t>
  </si>
  <si>
    <t>4500192208-40</t>
  </si>
  <si>
    <t>外箱箱唛红色和黑色双色印刷</t>
  </si>
  <si>
    <t>立陶宛</t>
  </si>
  <si>
    <t>4500192301-50</t>
  </si>
  <si>
    <t>欠进口商贴纸</t>
  </si>
  <si>
    <t>日期码格式：ZURU INC(BVI) 标准格式 日期：按实际生产日期
Packaging Info:
5.15733-S001:MA 吊卡(UPC 条码）+布标+进口商贴纸
Remark: 1、若产品有比例使用ZURU STD 比例
2、所有item 需要CE logo均用MA UPC 条码，若包装不是UPC 条码的请告知
3、此单出欧洲需满足EU测试标准要求，另外不能出闪粉（若产品本身不含闪粉则忽略这句话），电池产品（带电池/不带电池走货）需要添加WEEE通用说明书</t>
  </si>
  <si>
    <t>LISA LXL</t>
  </si>
  <si>
    <t>4500193085-70</t>
  </si>
  <si>
    <t>欠进口商贴纸+logo贴纸</t>
  </si>
  <si>
    <r>
      <rPr>
        <sz val="10"/>
        <rFont val="宋体"/>
        <charset val="134"/>
        <scheme val="minor"/>
      </rPr>
      <t>日期码格式：ZURU INC(BVI) 标准格式 日期：按实际生产日期
Packaging Info: 1.要求大货材质过EU标准，测试含EN71-1/2/3，目的港可能会查验。
15733：1. 包装MA UPC吊牌</t>
    </r>
    <r>
      <rPr>
        <sz val="10"/>
        <color rgb="FFFF0000"/>
        <rFont val="宋体"/>
        <charset val="134"/>
        <scheme val="minor"/>
      </rPr>
      <t>（5L, A版本）</t>
    </r>
    <r>
      <rPr>
        <sz val="10"/>
        <rFont val="宋体"/>
        <charset val="134"/>
        <scheme val="minor"/>
      </rPr>
      <t>+进口商贴纸+logo贴纸，产品年龄4+；
2. 8 Assortment=</t>
    </r>
    <r>
      <rPr>
        <sz val="10"/>
        <color rgb="FFFF0000"/>
        <rFont val="宋体"/>
        <charset val="134"/>
        <scheme val="minor"/>
      </rPr>
      <t>A:B:D:E:H:J:K:L=2:2:2:2:1:1:1:1，</t>
    </r>
    <r>
      <rPr>
        <sz val="10"/>
        <rFont val="宋体"/>
        <charset val="134"/>
        <scheme val="minor"/>
      </rPr>
      <t>对应条码如下：
15733A-193052078476
15733B-193052078483
15733D-193052078490
15733E-193052078971
15733H-193052078995
15733J-193052087003
15733K-193052087010
15733L-193052087027；
3. 客人箱唛排版，印4面，条码内容193052078469，箱唛上的条码需要清晰可扫；
Remark:</t>
    </r>
  </si>
  <si>
    <t>4500193080-100</t>
  </si>
  <si>
    <r>
      <rPr>
        <sz val="10"/>
        <rFont val="宋体"/>
        <charset val="134"/>
        <scheme val="minor"/>
      </rPr>
      <t>日期码格式：ZURU INC(BVI) 标准格式 日期：按实际生产日期
Packaging Info: 1.要求大货材质过EU标准，测试含EN71-1/2/3，目的港可能会查验。
15733：1. 包装MA UPC吊牌</t>
    </r>
    <r>
      <rPr>
        <sz val="10"/>
        <color rgb="FFFF0000"/>
        <rFont val="宋体"/>
        <charset val="134"/>
        <scheme val="minor"/>
      </rPr>
      <t>（5L, A版本）</t>
    </r>
    <r>
      <rPr>
        <sz val="10"/>
        <rFont val="宋体"/>
        <charset val="134"/>
        <scheme val="minor"/>
      </rPr>
      <t>+进口商贴纸+logo贴纸，产品年龄4+；
2. 8 Assortment=1:1:1:1:1:1:1:1，对应条码如下：
15733A-193052078476
15733B-193052078483
15733D-193052078490
15733E-193052078971
15733H-193052078995
15733J-193052087003
15733K-193052087010
15733L-193052087027；
3. 客人箱唛排版，印4面，条码内容193052078469，箱唛上的条码需要清晰可扫；
Remark:</t>
    </r>
  </si>
  <si>
    <r>
      <rPr>
        <b/>
        <sz val="16"/>
        <rFont val="Arial"/>
        <charset val="0"/>
      </rPr>
      <t xml:space="preserve">ZURU  Fuggler </t>
    </r>
    <r>
      <rPr>
        <b/>
        <sz val="16"/>
        <rFont val="宋体"/>
        <charset val="0"/>
      </rPr>
      <t>牙齿怪兽</t>
    </r>
    <r>
      <rPr>
        <b/>
        <sz val="16"/>
        <rFont val="Arial"/>
        <charset val="0"/>
      </rPr>
      <t>-18</t>
    </r>
    <r>
      <rPr>
        <b/>
        <sz val="16"/>
        <rFont val="宋体"/>
        <charset val="0"/>
      </rPr>
      <t>寸大公仔系列生产排期表</t>
    </r>
    <r>
      <rPr>
        <b/>
        <sz val="16"/>
        <rFont val="Arial"/>
        <charset val="0"/>
      </rPr>
      <t xml:space="preserve"> #15743</t>
    </r>
    <r>
      <rPr>
        <b/>
        <sz val="16"/>
        <rFont val="宋体"/>
        <charset val="0"/>
      </rPr>
      <t>（</t>
    </r>
    <r>
      <rPr>
        <b/>
        <sz val="16"/>
        <rFont val="Arial"/>
        <charset val="0"/>
      </rPr>
      <t>C</t>
    </r>
    <r>
      <rPr>
        <b/>
        <sz val="16"/>
        <rFont val="宋体"/>
        <charset val="0"/>
      </rPr>
      <t>车间）</t>
    </r>
  </si>
  <si>
    <t>用15733的毛绒</t>
  </si>
  <si>
    <t>15743A
缺牙怪Pink monster-Screech</t>
  </si>
  <si>
    <t>15743B焦糖色怪Rabbit - Rabid Rabbit</t>
  </si>
  <si>
    <t>15743E黑色怪Black monster-Indecisive onster</t>
  </si>
  <si>
    <t>15743E条纹怪stripey rainbow monster -Oogah B</t>
  </si>
  <si>
    <t>15743G绿毛怪Green monster-Count Underoo Mc</t>
  </si>
  <si>
    <t>15743H歪头怪multi rainbow monster -Sir Splodge</t>
  </si>
  <si>
    <t>15743-S001</t>
  </si>
  <si>
    <t>5510041521</t>
  </si>
  <si>
    <t>4500167721-10</t>
  </si>
  <si>
    <t>15743SLD-S001</t>
  </si>
  <si>
    <t>18寸Costco客版75PCS/DBQ/SLIP</t>
  </si>
  <si>
    <t>客版5L吊牌（英法西瑞典冰岛语言)+客版3L 布标(英法西语言)+客版3L DUMP BIN</t>
  </si>
  <si>
    <t>日期码格式：ZURU INC(BVI) 标准格式 日期：按实际生产日期 Tracking Code:
 2. 15743SLD: 客版5L吊牌（英法西瑞典冰岛语言)+客版3L 布标(英法西语言)+客版3L DUMP BIN+0+年龄段贴纸贴在dump bin上
 吊牌/dump bin需要显示0+；
 6 Assortment=A:B:D:E:G:H=19%:12%:12%:24%:17%:16%
 15743A:193052084415
 15743B:193052084422
 15743D:193052084439
 15743E:193052084446
 15743G:193052084453
 15743H:193052084460
 第30行:15743SLD(1500PCS) 是首单需要安排10%抽板测试: 抽板时间8/1
 请严格按期安排物料，预计会抽走6套成品版（具体数量届时再告知）+ all product package and shipping package+一套封板在工厂供100%验货用，箱唛要印刷客
 人箱唛，请做好损耗计算；一般需要7-10 working day 做测试，抽版测试通过才能安排100%大货生产
 5. 请在7/25各提供两套大货样给客人留底
 6. 纸箱唛头：纸箱四面，只印刷一个正面，另外一个正面不印，侧唛也不印, 按照箱唛模板要求排版。按照箱唛模板要求排版。请注意箱唛印刷效果要我们确认后
 才可印刷大货的。
 7. 确保展示架在入外箱时一定要正面对着有印刷箱唛的那面,不可以装反</t>
  </si>
  <si>
    <t>96579-9.30</t>
  </si>
  <si>
    <t>每款公仔的数量减去稀有款</t>
  </si>
  <si>
    <t>每款公仔的1/24</t>
  </si>
  <si>
    <t xml:space="preserve"> 
5510041517</t>
  </si>
  <si>
    <t>4500167721-30</t>
  </si>
  <si>
    <t>8/1抽板10%</t>
  </si>
  <si>
    <t>96491-9.20</t>
  </si>
  <si>
    <t>199-9281-609</t>
  </si>
  <si>
    <t>4500168147-10</t>
  </si>
  <si>
    <t>8/1抽板10% 8/21 第三方</t>
  </si>
  <si>
    <t>贴纸(翻Costco Spain PO#4500167721)</t>
  </si>
  <si>
    <t>96490-9.20</t>
  </si>
  <si>
    <t>199-9281-611</t>
  </si>
  <si>
    <t>4500168147-20</t>
  </si>
  <si>
    <t>199-9281-618</t>
  </si>
  <si>
    <t>4500168148-10</t>
  </si>
  <si>
    <t>96489-9.20</t>
  </si>
  <si>
    <t>199-9281-622</t>
  </si>
  <si>
    <t>4500168149-10</t>
  </si>
  <si>
    <t>96456-9.17</t>
  </si>
  <si>
    <t>199-9281-649</t>
  </si>
  <si>
    <t>4500168150-10</t>
  </si>
  <si>
    <t>96536-9.27</t>
  </si>
  <si>
    <t>010520616293</t>
  </si>
  <si>
    <t>4500173868-10</t>
  </si>
  <si>
    <t>15743SLD-S001-1</t>
  </si>
  <si>
    <t>18寸Costco客版Wave 1</t>
  </si>
  <si>
    <t>客版包装: 客版吊牌 + 客版DUMP BIN+客版布标</t>
  </si>
  <si>
    <t>日期码格式：ZURU INC(BVI) 标准格式 日期：按实际生产日期
Packaging Info:
Remark: 15743SLD: S001-FUGGLER-NON LICENSED BIG-SERIES 1-BIGG FUGG PLUSH 18''(Costco Wave1)-HANG TAG-75PCS/DBQ/SLIP SHEET
1. 日期码印在产品布标，吊牌，外箱上，按实际生产日期。 ZURU 标准版格式的日期码。
2. 客版包装: 客版吊牌 + 客版DUMP BIN+客版布标（D款和G款公仔名称要贴布标贴纸）
3. 外箱SLIP SHEET 唛头：印刷两个正面，两个侧唛不印, 按照箱唛模板要求排版。
4. 确保DUMP BIN在入外箱时一定要正面对着有印刷箱唛的那面,不可以装反.
5. 一共6款公仔, 75PCS/DUMP BIN, 公仔配比 B:D:G:H:J:K=9%:10%:21%:21%:23%:16%
6. 每款公仔UPC如下:
15743B Rabbit - Rabid Rabbit 193052084422
15743D Black monster - Indecisive Monster 193052084439
15743G Green monster - Count Underoo Mcgoo 193052084453
15743H multi rainbow monster - Sir Splodge a Lot 193052084460
15743J XL mr buttons 193052100146
15743K XL Shameless Goof 193052100153</t>
  </si>
  <si>
    <t>ZB02099-9.26</t>
  </si>
  <si>
    <t xml:space="preserve"> 001740616302</t>
  </si>
  <si>
    <t>4500173858-10</t>
  </si>
  <si>
    <t>9/8安排做10%抽版 9/17第三方</t>
  </si>
  <si>
    <t>日期码格式：ZURU INC(BVI) 标准格式 日期：按实际生产日期
Packaging Info: 客版包装: 客版吊牌 + 客版DUMP BIN+客版布标
Remark: 15743SLD: S001-FUGGLER-NON LICENSED BIG-SERIES 1-BIGG FUGG PLUSH 18''(Costco Wave1)-HANG TAG-75PCS/DBQ/SLIP SHEET
1. 日期码印在产品布标，吊牌，外箱上，按实际生产日期。 ZURU 标准版格式的日期码。
2. 客版包装: 客版吊牌 + 客版DUMP BIN+客版布标
3. 外箱SLIP SHEET 唛头：印刷两个正面，两个侧唛不印, 按照箱唛模板要求排版。
4. 确保DUMP BIN在入外箱时一定要正面对着有印刷箱唛的那面,不可以装反.
5. 此单是首单出货数量3150pcs, 最晚 2025/9/8安排做10%抽版测试(工厂需要完成最少5座数量,即375PCS);最晚 2025/9/17 完成100%大货安排第三方验货
6. 大货样板:工厂需预留至少6整套测试样用于抽板+3pcs封样（1pc工厂留底待第三方验货使用+2pc寄深圳办公室，需给客人留底)+ 1pc大货样寄深圳办公室拍照用
7. 一共6款公仔, 75PCS/DUMP BIN, 公仔配比 B:D:G:H:J:K=9%:10%:21%:21%:23%:16%
8. 每款公仔UPC如下:
15743B Rabbit - Rabid Rabbit 193052084422
15743D Black monster - Indecisive Monster 193052084439
15743G Green monster - Count Underoo Mcgoo 193052084453
15743H multi rainbow monster - Sir Splodge a Lot 193052084460
15743J XL mr buttons 193052100146
15743K XL Shameless Goof 193052100153
注意: 首单10%货好时需要安排第三方抽板测试,一般需要7-10 working day 做测试, 当天ITS会在大货抽大货样,测试所需样品以及封样(第三方验货时要用). 大货
样需由工厂寄到深圳office, 由ZURU跟单再转寄美国客户.待工厂100%完货之后需安排第三方验货, 一般是在ZURU QC验完货之后安排第三方验货(需要同时拿到pass
测试报告方可进行).</t>
  </si>
  <si>
    <t>ZB02097-9.26</t>
  </si>
  <si>
    <t>001740616303</t>
  </si>
  <si>
    <t>4500173870-10</t>
  </si>
  <si>
    <t>ZB02098-9.26</t>
  </si>
  <si>
    <t xml:space="preserve"> 001750616369</t>
  </si>
  <si>
    <t>4500173871-10</t>
  </si>
  <si>
    <t>ZB02281-10.9</t>
  </si>
  <si>
    <t xml:space="preserve"> 001750616368</t>
  </si>
  <si>
    <t>4500173872-10</t>
  </si>
  <si>
    <t>ZB02282-10.9</t>
  </si>
  <si>
    <t>001750616369</t>
  </si>
  <si>
    <t>4500173873-10</t>
  </si>
  <si>
    <t>ZB02283-10.9</t>
  </si>
  <si>
    <t>002620616362</t>
  </si>
  <si>
    <t>4500173875-10</t>
  </si>
  <si>
    <t>ZB02284-10.9</t>
  </si>
  <si>
    <t xml:space="preserve"> 002620616361
</t>
  </si>
  <si>
    <t>4500173876-10</t>
  </si>
  <si>
    <t>ZB02285-10.9</t>
  </si>
  <si>
    <t xml:space="preserve"> COSTCO WHOLESALE COORPERATION</t>
  </si>
  <si>
    <t xml:space="preserve"> 010520616295</t>
  </si>
  <si>
    <t>4500173882-10</t>
  </si>
  <si>
    <t xml:space="preserve"> Cherish Yao</t>
  </si>
  <si>
    <t>ZB02315-10.10</t>
  </si>
  <si>
    <t xml:space="preserve"> 001740616304
</t>
  </si>
  <si>
    <t>4500173877-10</t>
  </si>
  <si>
    <t>ZB02328-10.11</t>
  </si>
  <si>
    <t xml:space="preserve"> 013540616296</t>
  </si>
  <si>
    <t>4500173880-10</t>
  </si>
  <si>
    <t>ZB02331-10.11</t>
  </si>
  <si>
    <t xml:space="preserve"> 012030616275
</t>
  </si>
  <si>
    <t>4500173897-10</t>
  </si>
  <si>
    <t>10/9出货</t>
  </si>
  <si>
    <t>ZB02330-10.11</t>
  </si>
  <si>
    <t>002880616299</t>
  </si>
  <si>
    <t>ZB02395-10.14</t>
  </si>
  <si>
    <t>005840616198</t>
  </si>
  <si>
    <t>4500173884-10</t>
  </si>
  <si>
    <t>10/14出货</t>
  </si>
  <si>
    <t>ZB02429-10.15</t>
  </si>
  <si>
    <t xml:space="preserve">001750616370
</t>
  </si>
  <si>
    <t>4500173891-10</t>
  </si>
  <si>
    <t>ZB02450-10.16</t>
  </si>
  <si>
    <t xml:space="preserve"> 002620616363</t>
  </si>
  <si>
    <t>4500173893-10</t>
  </si>
  <si>
    <t>ZB02451-10.16</t>
  </si>
  <si>
    <t xml:space="preserve"> 002670616285</t>
  </si>
  <si>
    <t>4500173894-10</t>
  </si>
  <si>
    <t>ZB02394-10.14</t>
  </si>
  <si>
    <t xml:space="preserve">002670616287
</t>
  </si>
  <si>
    <t>4500173892-10</t>
  </si>
  <si>
    <t>ZB02396-10.14</t>
  </si>
  <si>
    <t xml:space="preserve"> 012030616276</t>
  </si>
  <si>
    <t>4500173899-10</t>
  </si>
  <si>
    <t>ZB02453-10.16</t>
  </si>
  <si>
    <t xml:space="preserve"> 001790616230</t>
  </si>
  <si>
    <t>4500173900-10</t>
  </si>
  <si>
    <t>10/15出货</t>
  </si>
  <si>
    <t>ZB02454-10.16</t>
  </si>
  <si>
    <t xml:space="preserve"> 005840616199</t>
  </si>
  <si>
    <t>4500173902-10</t>
  </si>
  <si>
    <t>10/15截SI</t>
  </si>
  <si>
    <t>ZB02499-10.18</t>
  </si>
  <si>
    <t xml:space="preserve"> 013540616297</t>
  </si>
  <si>
    <t>4500173895-10</t>
  </si>
  <si>
    <t>10/16出货</t>
  </si>
  <si>
    <t>ZB02452-10.16</t>
  </si>
  <si>
    <t xml:space="preserve"> 009360616222</t>
  </si>
  <si>
    <t>4500173917-10</t>
  </si>
  <si>
    <t>SI 10/17</t>
  </si>
  <si>
    <t>ZB02547-10.22</t>
  </si>
  <si>
    <t xml:space="preserve">  009600616291</t>
  </si>
  <si>
    <t>4500173913-10</t>
  </si>
  <si>
    <t>ZB02500-10.18</t>
  </si>
  <si>
    <t xml:space="preserve"> 009600616290</t>
  </si>
  <si>
    <t>4500173914-10</t>
  </si>
  <si>
    <t xml:space="preserve">PASS
</t>
  </si>
  <si>
    <t>10/19SI</t>
  </si>
  <si>
    <t>ZB02501-10.18</t>
  </si>
  <si>
    <t xml:space="preserve"> 013760616265
</t>
  </si>
  <si>
    <t>10/20出货</t>
  </si>
  <si>
    <t>ZB02519-10.20</t>
  </si>
  <si>
    <t xml:space="preserve"> 002620616364</t>
  </si>
  <si>
    <t>4500173904-10</t>
  </si>
  <si>
    <t>ZB02534-10.21</t>
  </si>
  <si>
    <t xml:space="preserve"> 001750616371</t>
  </si>
  <si>
    <t>4500173903-10</t>
  </si>
  <si>
    <t>ZB02533-10.21</t>
  </si>
  <si>
    <t xml:space="preserve"> 009600616292</t>
  </si>
  <si>
    <t>4500173915-10</t>
  </si>
  <si>
    <t>ZB02502-10.18</t>
  </si>
  <si>
    <t xml:space="preserve"> 001750616372</t>
  </si>
  <si>
    <t>4500173921-10</t>
  </si>
  <si>
    <t>ＰＡＳＳ</t>
  </si>
  <si>
    <t>10/28出货</t>
  </si>
  <si>
    <t>ZB02667-10.28</t>
  </si>
  <si>
    <t>009600616293</t>
  </si>
  <si>
    <t>4500173925-10</t>
  </si>
  <si>
    <t>10/30SI</t>
  </si>
  <si>
    <t>ZB02673-10.29</t>
  </si>
  <si>
    <t>001710616263</t>
  </si>
  <si>
    <t>4500173906-10</t>
  </si>
  <si>
    <t>ZB02545-10.22</t>
  </si>
  <si>
    <t>001710616264</t>
  </si>
  <si>
    <t>4500173907-10</t>
  </si>
  <si>
    <t>ZB02546-10.22</t>
  </si>
  <si>
    <t xml:space="preserve"> 002670616288</t>
  </si>
  <si>
    <t>4500173911-10</t>
  </si>
  <si>
    <t>ZB02535-10.21</t>
  </si>
  <si>
    <t>012030616273</t>
  </si>
  <si>
    <t>4500173878-10</t>
  </si>
  <si>
    <t>ZB02329-10.11</t>
  </si>
  <si>
    <t>013860616215</t>
  </si>
  <si>
    <t>4500173883-10</t>
  </si>
  <si>
    <t>10/12出货</t>
  </si>
  <si>
    <t>ZB02361-10.13</t>
  </si>
  <si>
    <t>013760616264</t>
  </si>
  <si>
    <t>4500173881-10</t>
  </si>
  <si>
    <t>10/13出货</t>
  </si>
  <si>
    <t>ZB02362-10.13</t>
  </si>
  <si>
    <t>001790616229</t>
  </si>
  <si>
    <t>4500173898-10</t>
  </si>
  <si>
    <t>ZB02430-10.15</t>
  </si>
  <si>
    <t xml:space="preserve"> 001790616231</t>
  </si>
  <si>
    <t>4500173918-10</t>
  </si>
  <si>
    <t>ZB02574-10.23</t>
  </si>
  <si>
    <t xml:space="preserve"> 002880616300</t>
  </si>
  <si>
    <t>4500173919-10</t>
  </si>
  <si>
    <t>ZB02573-10.23</t>
  </si>
  <si>
    <t>010520725381</t>
  </si>
  <si>
    <t>4500175372-10</t>
  </si>
  <si>
    <t>ZB02544-10.22</t>
  </si>
  <si>
    <t>001740725402</t>
  </si>
  <si>
    <t>4500175371-10</t>
  </si>
  <si>
    <t>10/30出货</t>
  </si>
  <si>
    <t>ZB02701-10.30</t>
  </si>
  <si>
    <t xml:space="preserve"> 009360616223
</t>
  </si>
  <si>
    <t>4500173926-10</t>
  </si>
  <si>
    <t>SI 10/24</t>
  </si>
  <si>
    <t>ZB02672-10.29</t>
  </si>
  <si>
    <t>013860725282</t>
  </si>
  <si>
    <t>4500175373-10</t>
  </si>
  <si>
    <t>10/26出货</t>
  </si>
  <si>
    <t>ZB02620-10.25</t>
  </si>
  <si>
    <t xml:space="preserve"> 002620616365</t>
  </si>
  <si>
    <t>4500173923-10</t>
  </si>
  <si>
    <t>ZB02668-10.28</t>
  </si>
  <si>
    <t xml:space="preserve"> 002670616289</t>
  </si>
  <si>
    <t>4500173924-10</t>
  </si>
  <si>
    <t>ZB02669-10.28</t>
  </si>
  <si>
    <t xml:space="preserve"> 001790616232
</t>
  </si>
  <si>
    <t>4500173927-10</t>
  </si>
  <si>
    <t>ZB02670-10.28</t>
  </si>
  <si>
    <t>012030725412</t>
  </si>
  <si>
    <t>4500175375-10</t>
  </si>
  <si>
    <t>ZB02709-10.31</t>
  </si>
  <si>
    <t>005840730413</t>
  </si>
  <si>
    <t>4500175615-10</t>
  </si>
  <si>
    <t>ZB02707-10.31</t>
  </si>
  <si>
    <t>013540725326</t>
  </si>
  <si>
    <t>4500175374-10</t>
  </si>
  <si>
    <t>10/31SI</t>
  </si>
  <si>
    <t>ZB02708-10.31</t>
  </si>
  <si>
    <t xml:space="preserve"> 001710616265</t>
  </si>
  <si>
    <t>4500173922-10</t>
  </si>
  <si>
    <t>11/4SI</t>
  </si>
  <si>
    <t>ZB02787-11.4</t>
  </si>
  <si>
    <t xml:space="preserve"> 001790616233</t>
  </si>
  <si>
    <t>4500173933-10</t>
  </si>
  <si>
    <t>已完成</t>
  </si>
  <si>
    <t>ZB02818-11.5</t>
  </si>
  <si>
    <t xml:space="preserve"> 009600616295</t>
  </si>
  <si>
    <t>4500173928-10</t>
  </si>
  <si>
    <t>11/4截SI</t>
  </si>
  <si>
    <t>ZB02839-11.7</t>
  </si>
  <si>
    <t>001710616266</t>
  </si>
  <si>
    <t>4500173929-10</t>
  </si>
  <si>
    <t>11/4出货</t>
  </si>
  <si>
    <t>ZB02788-11.4</t>
  </si>
  <si>
    <t xml:space="preserve">009600616294
</t>
  </si>
  <si>
    <t>4500173931-10</t>
  </si>
  <si>
    <t>11/2截SI</t>
  </si>
  <si>
    <t>ZB02752-11.3</t>
  </si>
  <si>
    <t>002880725291</t>
  </si>
  <si>
    <t>4500175377-10</t>
  </si>
  <si>
    <t>11/5截SI</t>
  </si>
  <si>
    <t>ZB02821-11.5</t>
  </si>
  <si>
    <t>010520725382</t>
  </si>
  <si>
    <t>4500175378-10</t>
  </si>
  <si>
    <t>11/6截SI</t>
  </si>
  <si>
    <t>ZB02820-11.5</t>
  </si>
  <si>
    <t xml:space="preserve"> 001710616267
</t>
  </si>
  <si>
    <t>4500173934-10</t>
  </si>
  <si>
    <t>11/11截SI</t>
  </si>
  <si>
    <t>ZB02862-11.10</t>
  </si>
  <si>
    <t>001750725510</t>
  </si>
  <si>
    <t>4500175379-10</t>
  </si>
  <si>
    <t xml:space="preserve">pass </t>
  </si>
  <si>
    <t>11/12截SI</t>
  </si>
  <si>
    <t>ZB02880-11.12</t>
  </si>
  <si>
    <t xml:space="preserve"> 001790616234</t>
  </si>
  <si>
    <t>4500173935-10</t>
  </si>
  <si>
    <t>ZB02893-11.13</t>
  </si>
  <si>
    <t>001790725594</t>
  </si>
  <si>
    <t>4500175383-10</t>
  </si>
  <si>
    <t>11/25截SI</t>
  </si>
  <si>
    <t>ZB03117-11.27</t>
  </si>
  <si>
    <t xml:space="preserve"> 009600616296</t>
  </si>
  <si>
    <t>4500173936-10</t>
  </si>
  <si>
    <t>11/19截SI</t>
  </si>
  <si>
    <t>ZB02985-11.19</t>
  </si>
  <si>
    <t>013760725364</t>
  </si>
  <si>
    <t>4500175376-10</t>
  </si>
  <si>
    <t>ZB02819-11.5</t>
  </si>
  <si>
    <t xml:space="preserve"> ZMPO250950</t>
  </si>
  <si>
    <t>6套-36PCS</t>
  </si>
  <si>
    <t>Remark：大货最新版本/款号平均/寄给品牌方的，需要挑质量非常好的。兔子要加鼻子；备注： 收到样品订单后尽快安排 ，注意样板品质量要求要高于大货品质质量 ,谢谢！</t>
  </si>
  <si>
    <t>002620725467</t>
  </si>
  <si>
    <t>ZB02881-11.12</t>
  </si>
  <si>
    <t>002670725482</t>
  </si>
  <si>
    <t>4500175381-10</t>
  </si>
  <si>
    <t>ZB02882-11.12</t>
  </si>
  <si>
    <t>009360725351</t>
  </si>
  <si>
    <t>4500175382-10</t>
  </si>
  <si>
    <t>ZB02894-11.13</t>
  </si>
  <si>
    <t>7951010016</t>
  </si>
  <si>
    <t>4500181547-10</t>
  </si>
  <si>
    <t>15743SLD-S001-2(总表)</t>
  </si>
  <si>
    <t>11/14抽板
11/22第三方</t>
  </si>
  <si>
    <t>墨西哥进口商贴纸</t>
  </si>
  <si>
    <t>新客版吊牌 + 客版DUMP BIN+客版布标</t>
  </si>
  <si>
    <t>日期码格式：ZURU INC(BVI) 标准格式 日期：按实际生产日期
Packaging Info: 客版吊牌+客版布标+客版PDQ+墨西哥进口商贴纸,客版资料语言版本是3L，客版PDQ 翻美国首单4500173858
Remark: 1.1.new assortments &lt;(&gt;&amp;&lt;)&gt; ratio(CRD 9/15): 6 Assortment=B:D:G:H:J:K=9%:10%:21%:21%:23%:16%
2.2.W3xD6xH1+W3xD3xH4+W3xD7xH1=75PCS/DUMP BINP BIN
3.大货完成10%时ITS抽板测试，测试通过之后再安排100%验货，抽板数量预计是6套，第三方lab到工厂做10%抽板，10%抽板时间预计为2025/11/14，仅行10PO79510
10016需要做10%抽板
4.此单有第三方验货，验货时间2025/11/22
5.此单有监柜要求，需准备一套大货样板用于监柜
6.彩盒上需要印日期码，按实际生产日期，ZURU 标准版格式的日期码。
7.外箱SLIP SHEET 唛头：只印刷一个正面，另外一个正面也印，侧唛也不印，按照箱唛模板要求排版。请注意箱唛印刷效果要我们确认后才可印刷大货的。
8.确保展示架在入外箱的时候一定要正面对着有印刷箱唛的那面,不可以装反。</t>
  </si>
  <si>
    <t>7951010017</t>
  </si>
  <si>
    <t>4500181547-20</t>
  </si>
  <si>
    <t>001710725691</t>
  </si>
  <si>
    <t>4500175384-10</t>
  </si>
  <si>
    <t>11/20截SI</t>
  </si>
  <si>
    <t>ZB02996-11.20</t>
  </si>
  <si>
    <t>002620725468</t>
  </si>
  <si>
    <t>4500175389-10</t>
  </si>
  <si>
    <t>11/26截SI</t>
  </si>
  <si>
    <t>4500175385-10</t>
  </si>
  <si>
    <t>ZB03118-11.27</t>
  </si>
  <si>
    <t>4500175391-10</t>
  </si>
  <si>
    <t>002670725483</t>
  </si>
  <si>
    <t>4500175386-10</t>
  </si>
  <si>
    <t>ZB03119-11.27</t>
  </si>
  <si>
    <t>009600725846</t>
  </si>
  <si>
    <t>4500175388-10</t>
  </si>
  <si>
    <t>11/27截SI</t>
  </si>
  <si>
    <t>ZB03116-11.27</t>
  </si>
  <si>
    <t>009600725848</t>
  </si>
  <si>
    <t>4500175395-10</t>
  </si>
  <si>
    <t>12/3截SI</t>
  </si>
  <si>
    <t>7951010018</t>
  </si>
  <si>
    <t>4500181548-10</t>
  </si>
  <si>
    <r>
      <rPr>
        <sz val="11"/>
        <color rgb="FF010CDD"/>
        <rFont val="Arial"/>
        <charset val="0"/>
      </rPr>
      <t>15743SLD-S001-2(</t>
    </r>
    <r>
      <rPr>
        <sz val="11"/>
        <color rgb="FF010CDD"/>
        <rFont val="宋体"/>
        <charset val="0"/>
      </rPr>
      <t>总表</t>
    </r>
    <r>
      <rPr>
        <sz val="11"/>
        <color rgb="FF010CDD"/>
        <rFont val="Arial"/>
        <charset val="0"/>
      </rPr>
      <t>)</t>
    </r>
  </si>
  <si>
    <t xml:space="preserve">12/18截si </t>
  </si>
  <si>
    <t>进口商贴纸翻单PO4500181547</t>
  </si>
  <si>
    <t>日期码格式：ZURU INC(BVI) 标准格式 日期：按实际生产日期
Packaging Info: 客版吊牌+客版布标+客版PDQ+墨西哥进口商贴纸,客版资料和进口商贴纸翻单PO4500181547,客版资料语言版本是3L，客版PDQ 翻美国首单4500173858
Remark: 1.new assortments &lt;(&gt;&amp;&lt;)&gt; ratio(CRD 9/15): 6 Assortment=B:D:G:H:J:K=9%:10%:21%:21%:23%:16%
2.W3xD6xH1+W3xD3xH4+W3xD7xH1=75PCS/DUMP BIN
3.此单有监柜要求，需准备一套大货样板用于监柜
4.彩盒上需要印日期码，按实际生产日期，ZURU 标准版格式的日期码。
5.外箱SLIP SHEET 唛头：只印刷一个正面，另外一个正面也印，侧唛也不印，按照箱唛模板要求排版。请注意箱唛印刷效果要我们确认后才可印刷大货的。
6.确保展示架在入外箱的时候一定要正面对着有印刷箱唛的那面,不可以装反。</t>
  </si>
  <si>
    <t>001710725695</t>
  </si>
  <si>
    <t>4500175392-10</t>
  </si>
  <si>
    <t xml:space="preserve">12/10截si </t>
  </si>
  <si>
    <t>009600725857</t>
  </si>
  <si>
    <t>4500175396-10</t>
  </si>
  <si>
    <t xml:space="preserve">12/17截si </t>
  </si>
  <si>
    <t>7951010019</t>
  </si>
  <si>
    <t>4500181551-10</t>
  </si>
  <si>
    <r>
      <rPr>
        <sz val="11"/>
        <color rgb="FF1506E0"/>
        <rFont val="Arial"/>
        <charset val="0"/>
      </rPr>
      <t>15743SLD-S001-2(</t>
    </r>
    <r>
      <rPr>
        <sz val="11"/>
        <color rgb="FF1506E0"/>
        <rFont val="宋体"/>
        <charset val="0"/>
      </rPr>
      <t>总表</t>
    </r>
    <r>
      <rPr>
        <sz val="11"/>
        <color rgb="FF1506E0"/>
        <rFont val="Arial"/>
        <charset val="0"/>
      </rPr>
      <t>)</t>
    </r>
  </si>
  <si>
    <t>日期码格式：ZURU INC(BVI) 标准格式 日期：按实际生产日期
Packaging Info: 客版吊牌+客版布标+客版PDQ+墨西哥进口商贴纸,客版资料和进口商贴纸翻单PO4500181547,客版资料语言版本是3L，客版PDQ 翻美国首单4500173858
Remark: 1.new assortments &lt;(&gt;&amp;&lt;)&gt; ratio(CRD 9/15): 6 Assortment=B:D:G:H:J:K=9%:10%:21%:21%:23%:16%
2.W3xD6xH1+W3xD3xH4+W3xD7xH1=75PCS/DUMP BIN
3.此单有监柜要求，需准备一套大货样板用于监柜
4.彩盒上需要印日期码，按实际生产日期，ZURU 标准版格式的日期码。
5.外箱SLIP SHEET 唛头：只印刷一个正面，另外一个正面也印，侧唛也不印，按照箱唛模板要求排版。请注意箱唛印刷效果要我们确认后才可印刷大货的。
6.确保展示架在入外箱的时候一定要正面对着有印刷箱唛的那面&lt;(&gt;,&lt;)&gt;不可以装反。</t>
  </si>
  <si>
    <t xml:space="preserve">PENDING </t>
  </si>
  <si>
    <t>4500187545-10</t>
  </si>
  <si>
    <t>客版吊牌/客版布标和进口商贴纸翻单PO4500181547,客版PDQ 翻单WAVE 2 COSTCO USA PO</t>
  </si>
  <si>
    <t>日期码格式：ZURU INC(BVI) 标准格式 日期：按实际生产日期
Packaging Info: 客版吊牌+客版布标+客版PDQ+墨西哥进口商贴纸,客版吊牌/客版布标和进口商贴纸翻单PO4500181547,
客版资料语言版本是3L，客版PDQ 翻单WAVE 2 COSTCO USA PO
Remark: 1.new assortments &lt;(&gt;&amp;&lt;)&gt; ratio(CRD 9/15): 6 Assortment=B:D:G:H:J:K=9%:10%:21%:21%:23%:16%
2.W3xD6xH1+W3xD3xH4+W3xD7xH1=75PCS/DUMP BIN
3. 此单有监柜要求，需准备一套大货样板用于监柜
4.彩盒上需要印日期码，按实际生产日期，ZURU 标准版格式的日期码。
5.外箱SLIP SHEET 唛头：只印刷一个正面，另外一个正面也印，侧唛也不印，按照箱唛模板要求排版。请注意箱唛印刷效果要我们确认后才可印刷大货的。
6.确保展示架在入外箱的时候一定要正面对着有印刷箱唛的那面,不可以装反。</t>
  </si>
  <si>
    <t>.</t>
  </si>
  <si>
    <r>
      <rPr>
        <b/>
        <sz val="16"/>
        <rFont val="Arial"/>
        <charset val="0"/>
      </rPr>
      <t xml:space="preserve">ZURU  Fuggler </t>
    </r>
    <r>
      <rPr>
        <b/>
        <sz val="16"/>
        <rFont val="宋体"/>
        <charset val="0"/>
      </rPr>
      <t>牙齿怪兽</t>
    </r>
    <r>
      <rPr>
        <b/>
        <sz val="16"/>
        <rFont val="Arial"/>
        <charset val="0"/>
      </rPr>
      <t>-18</t>
    </r>
    <r>
      <rPr>
        <b/>
        <sz val="16"/>
        <rFont val="宋体"/>
        <charset val="0"/>
      </rPr>
      <t>寸大公仔系列生产排期表</t>
    </r>
    <r>
      <rPr>
        <b/>
        <sz val="16"/>
        <rFont val="Arial"/>
        <charset val="0"/>
      </rPr>
      <t xml:space="preserve"> #157108</t>
    </r>
    <r>
      <rPr>
        <b/>
        <sz val="16"/>
        <rFont val="宋体"/>
        <charset val="0"/>
      </rPr>
      <t>（</t>
    </r>
    <r>
      <rPr>
        <b/>
        <sz val="16"/>
        <rFont val="Arial"/>
        <charset val="0"/>
      </rPr>
      <t>C</t>
    </r>
    <r>
      <rPr>
        <b/>
        <sz val="16"/>
        <rFont val="宋体"/>
        <charset val="0"/>
      </rPr>
      <t>车间）</t>
    </r>
  </si>
  <si>
    <t>15743的毛绒</t>
  </si>
  <si>
    <t>157108A Pink monster - Screech</t>
  </si>
  <si>
    <t xml:space="preserve">157108B XL old tooth </t>
  </si>
  <si>
    <t>157108D XL rabid rabbit</t>
  </si>
  <si>
    <t>157108E条纹怪stripey rainbow monster -Oogah B</t>
  </si>
  <si>
    <t>157108G XL Wrinkle McStinkles</t>
  </si>
  <si>
    <t>157108H Gaptooth McGoo</t>
  </si>
  <si>
    <t>库有</t>
  </si>
  <si>
    <t>ZPO2511001</t>
  </si>
  <si>
    <t>PP订单</t>
  </si>
  <si>
    <t>157108H</t>
  </si>
  <si>
    <t>001741125387</t>
  </si>
  <si>
    <t>4500181622-10</t>
  </si>
  <si>
    <t>157108SLD-S001</t>
  </si>
  <si>
    <t>18寸大毛绒
75PCS/展示架</t>
  </si>
  <si>
    <t>12/4安排10%抽板测试，第三方验货12/17</t>
  </si>
  <si>
    <t>工厂需预留至少6整套测试样用于抽板+3pcs封样（1pc工厂留底待第三方验货使用+2pc寄深圳办公室，需给客人留底)+ 1pc大货样寄深圳办公室拍照用</t>
  </si>
  <si>
    <t>日期码格式：ZURU INC(BVI) 标准格式 日期：按实际生产日期
Packaging Info:
Remark: 157108SLD：S001-FUGGLER-NON LICENSED BIG-SERIES 1-BIGG FUGG PLUSH 18''(Costco Wave2)-HANG TAG-75PCS/DBQ/SLIP SHEET
1. 日期码印在产品布标，吊牌，外箱上，按实际生产日期。 ZURU 标准版格式的日期码。
2. 客版包装: 客版吊牌 + 客版DUMP BIN+客版布标
3. 外箱SLIP SHEET 唛头：印刷两个正面，两个侧唛不印, 按照箱唛模板要求排版。
4. 确保DUMP BIN在入外箱时一定要正面对着有印刷箱唛的那面,不可以装反.
5. 此单是首单出货数量3150pcs, 最晚 2025/12/4安排做10%抽版测试(工厂需要完成最少5座数量,即375PCS);最晚 2025/12/17 完成100%大货安排第三方验货
6. 大货样板:工厂需预留至少6整套测试样用于抽板+3pcs封样（1pc工厂留底待第三方验货使用+2pc寄深圳办公室，需给客人留底)+ 1pc大货样寄深圳办公室拍照用
7. 一共6款公仔, 75PCS/DUMP BIN, 公仔配比 A:B:D:E:G:H=20%:15%:18%:15.6%:15.4%:16%
8. 每款公仔UPC如下:
157108A Pink monster - Screech :193052084415
157108B XL old tooth 193052100085
157108D XL rabid rabbit 193052100092
157108E stripey rainbow monster - Oogah Boogah :193052084446
157108G XL Wrinkle McStinkles 193052100115
157108H Gaptooth McGoo 193052100122
注意: 首单10%货好时需要安排第三方抽板测试,一般需要7-10 working day 做测试, 当天ITS会在大货抽大货样,测试所需样品以及封样(第三方验货时要用). 大货
样需由工厂寄到深圳office, 由ZURU跟单再转寄美国客户.待工厂100%完货之后需安排第三方验货, 一般是在ZURU QC验完货之后安排第三方验货(需要同时拿到pass
测试报告方可进行).</t>
  </si>
  <si>
    <t>001741125388</t>
  </si>
  <si>
    <t>4500181629-10</t>
  </si>
  <si>
    <t>日期码格式：ZURU INC(BVI) 标准格式 日期：按实际生产日期
Packaging Info:
Remark: 157108SLD：S001-FUGGLER-NON LICENSED BIG-SERIES 1-BIGG FUGG PLUSH 18''(Costco Wave2)-HANG TAG-75PCS/DBQ/SLIP SHEET
 1. 日期码印在产品布标，吊牌，外箱上，按实际生产日期。 ZURU 标准版格式的日期码。
 2. 客版包装: 客版吊牌 + 客版DUMP BIN+客版布标
 3. 外箱SLIP SHEET 唛头：印刷两个正面，两个侧唛不印, 按照箱唛模板要求排版。
 4. 确保DUMP BIN在入外箱时一定要正面对着有印刷箱唛的那面,不可以装反.
 5.一共6款公仔, 75PCS/DUMP BIN, 公仔配比 A:B:D:E:G:H=20%:15%:18%:15.6%:15.4%:16%
 8. 每款公仔UPC如下:
 157108A Pink monster - Screech :193052084415
 157108B XL old tooth 193052100085
 157108D XL rabid rabbit 193052100092
 157108E stripey rainbow monster - Oogah Boogah :193052084446
 157108G XL Wrinkle McStinkles 193052100115
 157108H Gaptooth McGoo 193052100122</t>
  </si>
  <si>
    <t>010521125437</t>
  </si>
  <si>
    <t>4500181630-10</t>
  </si>
  <si>
    <t>12/25截SI</t>
  </si>
  <si>
    <t>010521125438</t>
  </si>
  <si>
    <t>4500181640-10</t>
  </si>
  <si>
    <t>002621125515</t>
  </si>
  <si>
    <t>4500181644-10</t>
  </si>
  <si>
    <t>002621125514</t>
  </si>
  <si>
    <t>4500181643-10</t>
  </si>
  <si>
    <t>002621125513</t>
  </si>
  <si>
    <t>4500181642-10</t>
  </si>
  <si>
    <t>010521125439</t>
  </si>
  <si>
    <t>4500181646-10</t>
  </si>
  <si>
    <t>001751125545</t>
  </si>
  <si>
    <t>4500181648-10</t>
  </si>
  <si>
    <t>001751125546</t>
  </si>
  <si>
    <t>4500181650-10</t>
  </si>
  <si>
    <t>1/7截SI</t>
  </si>
  <si>
    <t>001751125547</t>
  </si>
  <si>
    <t>4500181652-10</t>
  </si>
  <si>
    <t>001741125389</t>
  </si>
  <si>
    <t>4500181654-10</t>
  </si>
  <si>
    <t>012031125434</t>
  </si>
  <si>
    <t>4500181656-10</t>
  </si>
  <si>
    <t>日期码格式：ZURU INC(BVI) 标准格式 日期：按实际生产日期
Packaging Info:
Remark: 157108SLD：S001-FUGGLER-NON LICENSED BIG-SERIES 1-BIGG FUGG PLUSH 18''(Costco Wave2)-HANG TAG-75PCS/DBQ/SLIP SHEET
1. 日期码印在产品布标，吊牌，外箱上，按实际生产日期。 ZURU 标准版格式的日期码。
2. 客版包装: 客版吊牌 + 客版DUMP BIN+客版布标
3. 外箱SLIP SHEET 唛头：印刷两个正面，两个侧唛不印, 按照箱唛模板要求排版。
4. 确保DUMP BIN在入外箱时一定要正面对着有印刷箱唛的那面,不可以装反.
5.一共6款公仔, 75PCS/DUMP BIN, 公仔配比 A:B:D:E:G:H=20%:15%:18%:15.6%:15.4%:16%
8. 每款公仔UPC如下:
157108A Pink monster - Screech :193052084415
157108B XL old tooth 193052100085
157108D XL rabid rabbit 193052100092
157108E stripey rainbow monster - Oogah Boogah :193052084446
157108G XL Wrinkle McStinkles 193052100115
157108H Gaptooth McGoo 193052100122</t>
  </si>
  <si>
    <t>013541125388</t>
  </si>
  <si>
    <t>4500181660-10</t>
  </si>
  <si>
    <t>1/7号出</t>
  </si>
  <si>
    <t>012031125435</t>
  </si>
  <si>
    <t>4500181658-10</t>
  </si>
  <si>
    <t>013761125347</t>
  </si>
  <si>
    <t>4500181661-10</t>
  </si>
  <si>
    <t>013861125322</t>
  </si>
  <si>
    <t>4500181664-10</t>
  </si>
  <si>
    <t>005841125460</t>
  </si>
  <si>
    <t>4500181666-10</t>
  </si>
  <si>
    <t>002671125477</t>
  </si>
  <si>
    <t>4500181672-10</t>
  </si>
  <si>
    <t>005841125461</t>
  </si>
  <si>
    <t>4500181668-10</t>
  </si>
  <si>
    <t>002671125478</t>
  </si>
  <si>
    <t>4500181674-10</t>
  </si>
  <si>
    <t>001791125896</t>
  </si>
  <si>
    <t>4500181675-10</t>
  </si>
  <si>
    <t>001791125897</t>
  </si>
  <si>
    <t>4500181677-10</t>
  </si>
  <si>
    <t>001791125899</t>
  </si>
  <si>
    <t>4500181678-10</t>
  </si>
  <si>
    <t>002881125371</t>
  </si>
  <si>
    <t>4500181679-10</t>
  </si>
  <si>
    <t>COSTCO WHOLESALE SPAIN, S.L.U.</t>
  </si>
  <si>
    <t>4500187501-10</t>
  </si>
  <si>
    <t>2026/1/6安排做10%抽版测试(工厂需要完成最少2座数量);最晚 2026/1/15完成100%大货 1/19安排第三方全检验货</t>
  </si>
  <si>
    <t>1/28截SI</t>
  </si>
  <si>
    <t>客版吊牌（新稿） + 客版DUMP BIN（翻订单4500181622）+客版布标（翻订单4500181622）</t>
  </si>
  <si>
    <t>日期码格式：ZURU INC(BVI) 标准格式 日期：按实际生产日期
Packaging Info: 客版吊牌（新稿） + 客版DUMP BIN（翻订单4500181622）+客版布标（翻订单4500181622）
一共6款公仔, 75PCS/DUMP BIN, 公仔配比 A:B:D:E:G:H=20%:15%:18%:15.6%:15.4%:16%
每款公仔UPC如下:
157108A Pink monster - Screech :193052084415
157108B XL old tooth 193052100085
157108D XL rabid rabbit 193052100092
157108E stripey rainbow monster - Oogah Boogah :193052084446
157108G XL Wrinkle McStinkles 193052100115
157108H Gaptooth McGoo 193052100122
Remark: 1. 日期码印在产品布标，吊牌，外箱上，按实际生产日期。 ZURU 标准版格式的日期码。
2. 外箱SLIP SHEET 唛头：印刷两个正面，两个侧唛不印, 按照箱唛模板要求排版。
3. 确保DUMP BIN在入外箱时一定要正面对着有印刷箱唛的那面,不可以装反.
4. 最晚 2026/1/5安排做10%抽版测试(工厂需要完成最少2座数量);最晚 2026/1/15完成100%大货安排第三方验货
5. 大货样板:工厂需预留至少6整套测试样用于抽板+3pcs实验室封样（1pc工厂留底待第三方验货使用+2pc寄客人留底)+ 2pc大货样寄深圳（拍照用+跟单留底）
注意: 首单10%货好时需要安排第三方抽板测试,一般需要7-10 working day 做测试, 当天ITS会在大货抽大货样/测试所需样品/封样(第三方验货时要用). 待工厂1
00%完货之后需安排第三方验货, 一般是在ZURU QC验完货pass之后安排第三方验货.</t>
  </si>
  <si>
    <t>199-9469-856</t>
  </si>
  <si>
    <t>4500188382-10</t>
  </si>
  <si>
    <t>2/4截SI</t>
  </si>
  <si>
    <t>大货样板</t>
  </si>
  <si>
    <t>客版吊牌（翻订单4500187501） + 客版DUMP BIN（翻订单4500181622）+客版布标（翻订单4500181622）</t>
  </si>
  <si>
    <t>日期码格式：ZURU INC(BVI) 标准格式 日期：按实际生产日期
Packaging Info: 客版吊牌（翻订单4500187501） + 客版DUMP BIN（翻订单4500181622）+客版布标（翻订单4500181622）
一共6款公仔, 75PCS/DUMP BIN, 公仔配比 A:B:D:E:G:H=20%:15%:18%:15.6%:15.4%:16%
每款公仔UPC如下:
157108A Pink monster - Screech :193052084415
157108B XL old tooth 193052100085
157108D XL rabid rabbit 193052100092
157108E stripey rainbow monster - Oogah Boogah :193052084446
157108G XL Wrinkle McStinkles 193052100115
157108H Gaptooth McGoo 193052100122
Remark: 1. 日期码印在产品布标，吊牌，外箱上，按实际生产日期。 ZURU 标准版格式的日期码。
2. 外箱SLIP SHEET 唛头：印刷两个正面，两个侧唛不印, 按照箱唛模板要求排版。
3. 确保DUMP BIN在入外箱时一定要正面对着有印刷箱唛的那面,不可以装反.
4. 最晚 2026/1/5安排做10%抽版测试(工厂需要完成最少5座数量);最晚 2026/1/15完成100%大货安排第三方验货
5. 大货样板:工厂需预留至少6整套测试样用于抽板+3pcs实验室封样（1pc工厂留底待第三方验货使用+2pc寄客人留底)+ 2pc大货样寄深圳（拍照用+跟单留底）
注意: 首单10%货好时需要安排第三方抽板测试,一般需要7-10 working day 做测试, 当天ITS会在大货抽大货样/测试所需样品/封样(第三方验货时要用). 待工厂1
00%完货之后需安排第三方验货, 一般是在ZURU QC验完货pass之后安排第三方验货.</t>
  </si>
  <si>
    <t>199-9469-857</t>
  </si>
  <si>
    <t>4500188382-20</t>
  </si>
  <si>
    <t>001751125548</t>
  </si>
  <si>
    <t>4500181684-10</t>
  </si>
  <si>
    <t>001751125549</t>
  </si>
  <si>
    <t>4500181685-10</t>
  </si>
  <si>
    <t>001711125860</t>
  </si>
  <si>
    <t>4500181686-10</t>
  </si>
  <si>
    <t>001711125861</t>
  </si>
  <si>
    <t>4500181687-10</t>
  </si>
  <si>
    <t>001711125862</t>
  </si>
  <si>
    <t>4500181688-10</t>
  </si>
  <si>
    <t>010521125440</t>
  </si>
  <si>
    <t>4500181681-10</t>
  </si>
  <si>
    <t>009601126050</t>
  </si>
  <si>
    <t>4500181693-10</t>
  </si>
  <si>
    <t>009601126051</t>
  </si>
  <si>
    <t>4500181694-10</t>
  </si>
  <si>
    <t>009601126052</t>
  </si>
  <si>
    <t>4500181696-10</t>
  </si>
  <si>
    <t>012031125436</t>
  </si>
  <si>
    <t>4500181700-10</t>
  </si>
  <si>
    <t>002671125479</t>
  </si>
  <si>
    <t>4500181689-10</t>
  </si>
  <si>
    <t>002621125516</t>
  </si>
  <si>
    <t>4500181690-10</t>
  </si>
  <si>
    <t>002621125517</t>
  </si>
  <si>
    <t>4500181691-10</t>
  </si>
  <si>
    <t>009361125427</t>
  </si>
  <si>
    <t>4500181692-10</t>
  </si>
  <si>
    <t>009601126053</t>
  </si>
  <si>
    <t>4500181698-10</t>
  </si>
  <si>
    <t>001741125390</t>
  </si>
  <si>
    <t>4500181699-10</t>
  </si>
  <si>
    <t>013541125389</t>
  </si>
  <si>
    <t>4500181719-10</t>
  </si>
  <si>
    <t>001751125550</t>
  </si>
  <si>
    <t>4500181723-10</t>
  </si>
  <si>
    <t>001751125551</t>
  </si>
  <si>
    <t>4500181724-10</t>
  </si>
  <si>
    <t>002621125518</t>
  </si>
  <si>
    <t>4500181725-10</t>
  </si>
  <si>
    <t>002621125519</t>
  </si>
  <si>
    <t>4500181726-10</t>
  </si>
  <si>
    <t>001791125900</t>
  </si>
  <si>
    <t>4500181729-10</t>
  </si>
  <si>
    <t>001791125901</t>
  </si>
  <si>
    <t>4500181730-10</t>
  </si>
  <si>
    <t>005841125462</t>
  </si>
  <si>
    <t>4500181722-10</t>
  </si>
  <si>
    <t>009601126054</t>
  </si>
  <si>
    <t>4500181727-10</t>
  </si>
  <si>
    <t>1/23截SI</t>
  </si>
  <si>
    <t>AG250382-TW</t>
  </si>
  <si>
    <t>4500189486-10</t>
  </si>
  <si>
    <t>12/26 1张警语贴纸（新稿）</t>
  </si>
  <si>
    <t>客版包装全部翻单COSTCO US PKG #4500181622</t>
  </si>
  <si>
    <t>日期码格式：ZURU INC(BVI) 标准格式 日期：按实际生产日期
Packaging Info: 此单出 TW
1. 157108SLD 出客版包装全部翻单COSTCO US PKG #4500181622
客版吊牌 + 客版DUMP BIN+客版布标 + 1张警语贴纸（新稿）
2. 日期码印在产品布标，吊牌，外箱上，按实际生产日期。 ZURU 标准版格式的日期码。
3. 外箱SLIP SHEET 唛头：普通四面印刷， 按照箱唛模板要求排版。
4. 确保DUMP BIN在入外箱时一定要正面对着有印刷箱唛的那面,不可以装反.
5.一共6款公仔, 75PCS/DUMP BIN, 公仔配比 A:B:D:E:G:H=20%:15%:18%:15.6%:15.4%:16%
8. 每款公仔UPC如下:
157108A Pink monster - Screech :193052084415
157108B XL old tooth 193052100085
157108D XL rabid rabbit 193052100092
157108E stripey rainbow monster - Oogah Boogah :193052084446
157108G XL Wrinkle McStinkles 193052100115
157108H Gaptooth McGoo 193052100122</t>
  </si>
  <si>
    <t>013761125348</t>
  </si>
  <si>
    <t>4500181720-10</t>
  </si>
  <si>
    <t>2/3截SI</t>
  </si>
  <si>
    <t>日期码格式：ZURU INC(BVI) 标准格式 日期：按实际生产日期
Packaging Info:
Remark: "157108SLD：S001-FUGGLER-NON LICENSED BIG-SERIES 1-BIGG FUGG PLUSH 18''(Costco Wave2)-HANG TAG-75PCS/DBQ/SLIP SHEET
 1. 日期码印在产品布标，吊牌，外箱上，按实际生产日期。 ZURU 标准版格式的日期码。
 2. 客版包装: 客版吊牌 + 客版DUMP BIN+客版布标
 3. 外箱SLIP SHEET 唛头：印刷两个正面，两个侧唛不印, 按照箱唛模板要求排版。
 4. 确保DUMP BIN在入外箱时一定要正面对着有印刷箱唛的那面,不可以装反.
 5.一共6款公仔, 75PCS/DUMP BIN, 公仔配比 A:B:D:E:G:H=20%:15%:18%:15.6%:15.4%:16%
 8. 每款公仔UPC如下:
 157108A Pink monster - Screech :193052084415
 157108B XL old tooth 193052100085
 157108D XL rabid rabbit 193052100092
 157108E stripey rainbow monster - Oogah Boogah :193052084446
 157108G XL Wrinkle McStinkles 193052100115
 157108H Gaptooth McGoo 193052100122"</t>
  </si>
  <si>
    <t>013761125349</t>
  </si>
  <si>
    <t>4500181721-10</t>
  </si>
  <si>
    <t>009601126055</t>
  </si>
  <si>
    <t>4500181728-10</t>
  </si>
  <si>
    <t>1/29截SI</t>
  </si>
  <si>
    <t>012031125437</t>
  </si>
  <si>
    <t>4500181732-10</t>
  </si>
  <si>
    <t>010521125441</t>
  </si>
  <si>
    <t>4500181908-10</t>
  </si>
  <si>
    <t>001791125903</t>
  </si>
  <si>
    <t>4500181928-10</t>
  </si>
  <si>
    <t>001791125902</t>
  </si>
  <si>
    <t>4500181927-10</t>
  </si>
  <si>
    <t>002881125372</t>
  </si>
  <si>
    <t>4500181731-10</t>
  </si>
  <si>
    <t>013541125390</t>
  </si>
  <si>
    <t>4500181907-10</t>
  </si>
  <si>
    <t>013861125323</t>
  </si>
  <si>
    <t>4500181909-10</t>
  </si>
  <si>
    <t>005841125463</t>
  </si>
  <si>
    <t>4500181915-10</t>
  </si>
  <si>
    <t>1/30截SI</t>
  </si>
  <si>
    <t>001711125863</t>
  </si>
  <si>
    <t>4500181910-10</t>
  </si>
  <si>
    <t>002671125480</t>
  </si>
  <si>
    <t>4500181912-10</t>
  </si>
  <si>
    <t>001711125864</t>
  </si>
  <si>
    <t>4500181911-10</t>
  </si>
  <si>
    <t>009361125428</t>
  </si>
  <si>
    <t>4500181913-10</t>
  </si>
  <si>
    <t>002671125481</t>
  </si>
  <si>
    <t>4500181923-10</t>
  </si>
  <si>
    <t>2/8截补料</t>
  </si>
  <si>
    <t>002881125374</t>
  </si>
  <si>
    <t>4500181920-10</t>
  </si>
  <si>
    <t>009361125429</t>
  </si>
  <si>
    <t>4500181918-10</t>
  </si>
  <si>
    <t>001751125554</t>
  </si>
  <si>
    <t>4500181924-10</t>
  </si>
  <si>
    <t>002671125483</t>
  </si>
  <si>
    <t>4500181925-10</t>
  </si>
  <si>
    <t>3/4截SI</t>
  </si>
  <si>
    <t>199-9469-905</t>
  </si>
  <si>
    <t>4500188384-10</t>
  </si>
  <si>
    <t>日期码格式：ZURU INC(BVI) 标准格式 日期：按实际生产日期
Packaging Info: 客版吊牌（翻订单4500187501） + 客版DUMP BIN（翻订单4500181622）+客版布标（翻订单4500181622）
一共6款公仔, 75PCS/DUMP BIN, 公仔配比 A:B:D:E:G:H=20%:15%:18%:15.6%:15.4%:16%
每款公仔UPC如下:
157108A Pink monster - Screech :193052084415
157108B XL old tooth 193052100085
157108D XL rabid rabbit 193052100092
157108E stripey rainbow monster - Oogah Boogah :193052084446
157108G XL Wrinkle McStinkles 193052100115
157108H Gaptooth McGoo 193052100122
Remark: 1. 日期码印在产品布标，吊牌，外箱上，按实际生产日期。 ZURU 标准版格式的日期码。
2. 外箱SLIP SHEET 唛头：印刷两个正面，两个侧唛不印, 按照箱唛模板要求排版。
3. 确保DUMP BIN在入外箱时一定要正面对着有印刷箱唛的那面,不可以装反.</t>
  </si>
  <si>
    <t>009601126057</t>
  </si>
  <si>
    <t>4500181930-10</t>
  </si>
  <si>
    <t>009601126056</t>
  </si>
  <si>
    <t>4500181929-10</t>
  </si>
  <si>
    <t>009601126058</t>
  </si>
  <si>
    <t>4500181931-10</t>
  </si>
  <si>
    <t>001711125865</t>
  </si>
  <si>
    <t>4500181933-10</t>
  </si>
  <si>
    <t>001711125866</t>
  </si>
  <si>
    <t>4500181935-10</t>
  </si>
  <si>
    <t>009601126059</t>
  </si>
  <si>
    <t>4500181936-10</t>
  </si>
  <si>
    <t>009601126060</t>
  </si>
  <si>
    <t>4500181937-10</t>
  </si>
  <si>
    <t>001791125905</t>
  </si>
  <si>
    <t>4500185057-10</t>
  </si>
  <si>
    <t>001791125904</t>
  </si>
  <si>
    <t>4500181938-10</t>
  </si>
  <si>
    <t>4500188067-10</t>
  </si>
  <si>
    <t>199-9469-906</t>
  </si>
  <si>
    <t>4500188384-20</t>
  </si>
  <si>
    <t>7951031059</t>
  </si>
  <si>
    <t>4500185737-10</t>
  </si>
  <si>
    <t>157108SLD-S001-1</t>
  </si>
  <si>
    <t>02/27 第三方10%抽板 03/13大货第三方100%验货</t>
  </si>
  <si>
    <t>03/13大货第三方100%验货</t>
  </si>
  <si>
    <t>客版墨西哥布标+墨西哥贴纸，客版DUMP BIN 翻单PO 4500181622,</t>
  </si>
  <si>
    <r>
      <rPr>
        <sz val="11"/>
        <rFont val="宋体"/>
        <charset val="134"/>
      </rPr>
      <t xml:space="preserve">日期码格式：ZURU INC(BVI) 标准格式 日期：按实际生产日期
Packaging Info: 157108SLD：S001-FUGGLER-NON LICENSED BIG-SERIES 1-BIGG FUGG PLUSH 18''(Costco Wave2)-HANG TAG-75PCS/DBQ/SLIP SHEET
1. 日期码印在产品布标，吊牌，外箱上，按实际生产日期。 ZURU 标准版格式的日期码。
2.客版包装: 客版吊牌 + 客版DUMP BIN+客版布标+墨西哥贴纸，客版DUMP BIN 翻单PO 4500181622,吊牌/布标是3L的版本
3.外箱SLIP SHEET 唛头：印刷两个正面，两个侧唛不印, 按照箱唛模板要求排版。
4.确保DUMP BIN在入外箱时一定要正面对着有印刷箱唛的那面,不可以装反.
5.此单是首单出货数量3150pcs 行10 </t>
    </r>
    <r>
      <rPr>
        <sz val="11"/>
        <color rgb="FFFF0000"/>
        <rFont val="宋体"/>
        <charset val="134"/>
      </rPr>
      <t>PO7951031059</t>
    </r>
    <r>
      <rPr>
        <sz val="11"/>
        <rFont val="宋体"/>
        <charset val="134"/>
      </rPr>
      <t xml:space="preserve"> ,最晚 2026/2/25排做10%抽版测试(工厂需要完成最少5座数量,即375PCS);最晚 2026/3/13 完成100%大货安排第
三方验货
6.大货样板:工厂需预留至少6整套测试样用于抽板+3pcs封样（1pc工厂留底待第三方验货使用+2pc寄深圳办公室，需给客人留底)
7.一共6款公仔, 75PCS/DUMP BIN, 公仔配比 A:B:D:E:G:H=20%:15%:18%:15.6%:15.4%:16%
8.此单有监柜要求，需准备一套大货样板用于监柜
9.每款公仔UPC如下:
157108B XL old tooth 193052100085
157108D XL rabid rabbit 193052100092
157108E stripey rainbow monster - Oogah Boogah :193052084446
157108G XL Wrinkle McStinkles 193052100115
157108H Gaptooth McGoo 193052100122
注意: 首单10%货好时需要安排第三方抽板测试,一般需要7-10 working day 做测试, 当天ITS会在大货抽大货样,测试所需样品以及封样(第三方验货时要用). 大货
样需由工厂寄到深圳office, 由ZURU跟单再转寄美国客户.待工厂100%完货之后需安排第三方验货, 一般是在ZURU QC验完货之后安排第三方验货(需要同时拿到pass
测试报告方可进行).
Remark:</t>
    </r>
  </si>
  <si>
    <t>客版3L布标</t>
  </si>
  <si>
    <t>7951031060</t>
  </si>
  <si>
    <t>4500185737-20</t>
  </si>
  <si>
    <t>1/27墨西哥贴纸</t>
  </si>
  <si>
    <t>7951031061</t>
  </si>
  <si>
    <t>4500185738-10</t>
  </si>
  <si>
    <t>日期码格式：ZURU INC(BVI) 标准格式 日期：按实际生产日期
Packaging Info: 157108SLD：S001-FUGGLER-NON LICENSED BIG-SERIES 1-BIGG FUGG PLUSH 18''(Costco Wave2)-HANG TAG-75PCS/DBQ/SLIP SHEET
1. 日期码印在产品布标，吊牌，外箱上，按实际生产日期。 ZURU 标准版格式的日期码。
2.客版包装: 客版吊牌 + 客版DUMP BIN+客版布标+墨西哥贴纸，客版DUMP BIN 翻单PO 4500181622,吊牌/布标是3L的版本
3.外箱SLIP SHEET 唛头：印刷两个正面，两个侧唛不印, 按照箱唛模板要求排版。
4.确保DUMP BIN在入外箱时一定要正面对着有印刷箱唛的那面,不可以装反.
5.一共6款公仔, 75PCS/DUMP BIN, 公仔配比 A:B:D:E:G:H=20%:15%:18%:15.6%:15.4%:16%
6.此单有监柜要求，需准备一套大货样板用于监柜
7.每款公仔UPC如下:
157108B XL old tooth 193052100085
157108D XL rabid rabbit 193052100092
157108E stripey rainbow monster - Oogah Boogah :193052084446
157108G XL Wrinkle McStinkles 193052100115
157108H Gaptooth McGoo 193052100122
Remark:</t>
  </si>
  <si>
    <t>7951031062</t>
  </si>
  <si>
    <t>4500185739-10</t>
  </si>
  <si>
    <t>7951103228</t>
  </si>
  <si>
    <t>4500185740-10</t>
  </si>
  <si>
    <r>
      <rPr>
        <b/>
        <sz val="16"/>
        <rFont val="Arial"/>
        <charset val="0"/>
      </rPr>
      <t xml:space="preserve">ZURU  Fuggler </t>
    </r>
    <r>
      <rPr>
        <b/>
        <sz val="16"/>
        <rFont val="宋体"/>
        <charset val="0"/>
      </rPr>
      <t>牙齿怪兽</t>
    </r>
    <r>
      <rPr>
        <b/>
        <sz val="16"/>
        <rFont val="Arial"/>
        <charset val="0"/>
      </rPr>
      <t>-</t>
    </r>
    <r>
      <rPr>
        <b/>
        <sz val="16"/>
        <rFont val="宋体"/>
        <charset val="0"/>
      </rPr>
      <t>海绵宝宝系列生产排期表</t>
    </r>
    <r>
      <rPr>
        <b/>
        <sz val="16"/>
        <rFont val="Arial"/>
        <charset val="0"/>
      </rPr>
      <t xml:space="preserve"> #15756</t>
    </r>
    <r>
      <rPr>
        <b/>
        <sz val="16"/>
        <rFont val="宋体"/>
        <charset val="0"/>
      </rPr>
      <t>（</t>
    </r>
    <r>
      <rPr>
        <b/>
        <sz val="16"/>
        <rFont val="Arial"/>
        <charset val="0"/>
      </rPr>
      <t>C</t>
    </r>
    <r>
      <rPr>
        <b/>
        <sz val="16"/>
        <rFont val="宋体"/>
        <charset val="0"/>
      </rPr>
      <t>车间）</t>
    </r>
  </si>
  <si>
    <t>15756A-Spongebob SquarePants</t>
  </si>
  <si>
    <t>15756B-Patrick Star</t>
  </si>
  <si>
    <t>15756D-Squidward</t>
  </si>
  <si>
    <t>15756E-Gary The Snail</t>
  </si>
  <si>
    <t>15756G-Sheldon Plankton</t>
  </si>
  <si>
    <t>出单情况</t>
  </si>
  <si>
    <t>PP单</t>
  </si>
  <si>
    <t>15756UQ1-S001</t>
  </si>
  <si>
    <t>样板单</t>
  </si>
  <si>
    <t>Remark:大货最新版本/组图中5款公仔，每款各12PCS/加个挂绳部分就好，不要钥匙扣;备注：收到样品订单后尽快安排 ，注意样板品质质量要求要高于大货品质要求 ，送货时必须要附带送货单(没有送货单和QC检验合格报告的仓库一律拒绝收货)，请知悉，谢谢！</t>
  </si>
  <si>
    <t>D6160</t>
  </si>
  <si>
    <t>4500172760-10</t>
  </si>
  <si>
    <r>
      <rPr>
        <sz val="11"/>
        <color rgb="FF2727F0"/>
        <rFont val="Arial"/>
        <charset val="0"/>
      </rPr>
      <t>MB183-15756-S001
A</t>
    </r>
    <r>
      <rPr>
        <sz val="11"/>
        <color rgb="FF2727F0"/>
        <rFont val="宋体"/>
        <charset val="0"/>
      </rPr>
      <t>车间混装</t>
    </r>
  </si>
  <si>
    <t>48PCS/2PDQ/展示架</t>
  </si>
  <si>
    <t>日期码格式：ZURU INC(BVI) 标准格式 日期：按实际生产日期
Packaging Info: 15756UQ1：5款配比 A:B:D:D:E:G=10:10:9:9:10 共48pcs (从PP PO ZPO2506001扣除）
MA包装+客人EAN条码贴纸
展示架由ZURU按排，产品子件做好后请统一寄到深圳罗湖办公室16B，Jennifer收（分机3684）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*根据客人最新德包装要求，所有PDQ盒子(TQ,UQ,GQ）都需要在顶部右上角加上数量贴纸标明里面的数量。最小字体：36pts, 字体：Calibri（bold), 具体要求以
及位置见文件.
*订单对应客户2个PO号 ，备注有显示 ，注意分开做货/验货/装柜 ，混装有罚款。
* 大货样： 新款请在9/4 前寄出每款2整套大货样到罗湖办公室7B Meyya Liu 收，翻单不用寄</t>
  </si>
  <si>
    <t>0323-1185598-0581</t>
  </si>
  <si>
    <t>4500174677-10</t>
  </si>
  <si>
    <t>15799SK-S001-PRODCC</t>
  </si>
  <si>
    <t>海绵宝宝系列54PCS/SK/CTN
无底座</t>
  </si>
  <si>
    <t>9/18装柜</t>
  </si>
  <si>
    <t>日期码格式：ZURU INC(BVI) 标准格式 日期：按实际生产日期
Packaging Info: 产品包装MA 5L吊牌, MA 展示架+背身UPC贴纸；
Remark: 1. 15799SK- S001-PRODCC-FUGGLER-LICENSED COLLAB-SERIES 1-SPONGEBOB KEYRINGS 5"(plastic ring)-HANG TAG-SIDEKICK W/O BASE-54PCS/SK/CTN, 无底座，需
要配备S挂钩；
2. 产品包装MA 5L吊牌, MA 展示架+背身UPC贴纸; 贴纸显示客户的DPCI# 323-01-2689, UPC# 193052095282;
3. 共有5个Assortments，每个assortment有单独的UPC如下：
15756A 193052088123
15756B 193052088130
15756D 193052088147
15756E 193052088154
15756G 193052088161
3. 外箱正唛信息左上方位置粘贴条码箱贴纸，每箱只贴一张，由ZURU订购；来料贴纸上显示DPCI# 323-01-1453，UPC为193052095329.
4. 每个外箱正唛箱唛内容右侧需贴一张Event label，内容显示Temp Space Sidecaps Set Date：11/30/2025，工厂自行订购
5. 产品和包装上印刷 tracking code信息，格式为ZURU常规格式;
6. 出货方式：货代自提,，兴信出货</t>
  </si>
  <si>
    <t>ZB02515-10.20  ZB02516-10.20</t>
  </si>
  <si>
    <t>4400498197</t>
  </si>
  <si>
    <t>4500174481-30</t>
  </si>
  <si>
    <t>15756UQ1-S003</t>
  </si>
  <si>
    <t>海绵宝宝系列24PCS/PDQ/C
TN</t>
  </si>
  <si>
    <t>9/10SI</t>
  </si>
  <si>
    <t>日期码格式：ZURU INC(BVI) 标准格式 日期：按实际生产日期
Packaging Info: 
15756UQ1:客版5L吊牌（英法德意荷）+MA PDQ+MA布标
Remark: 1）包装日期码按ZURU格式即可，请确保不迟于外箱日期码，可等于或者早于外箱日期码，必须为法定工作日，印刷前请先检查外箱日期码。
2）订单出英国，请注意检查产品及包装应带UKCA图标（14+产品除外），包装显示ZURU UK LTD/ZURU France地址信息，QC部门请查核，如有问题与跟单确认</t>
  </si>
  <si>
    <t>PO#500-40577</t>
  </si>
  <si>
    <t>4500175523-10</t>
  </si>
  <si>
    <t>MEC360-15756</t>
  </si>
  <si>
    <r>
      <rPr>
        <sz val="11"/>
        <color rgb="FF2727F0"/>
        <rFont val="Arial"/>
        <charset val="0"/>
      </rPr>
      <t>MEC360-15756-S001
B</t>
    </r>
    <r>
      <rPr>
        <sz val="11"/>
        <color rgb="FF2727F0"/>
        <rFont val="宋体"/>
        <charset val="0"/>
      </rPr>
      <t>车间混装</t>
    </r>
  </si>
  <si>
    <t>海绵宝宝系列48PCS/展示架</t>
  </si>
  <si>
    <t>日期码格式：ZURU INC(BVI) 标准格式 日期：按实际生产日期
Packaging Info: 包装方式：#MEC360: MA UPC优先1L最新版+客版展示架，外箱四面需粘贴一张禁运贴纸，出口美国
Remark: 2、无测试无验货要求
3、纸箱4面印ZURU LOGO + 箱唛
4、日期码请按ZURU标准版执行即可
5、ZURU OQC验货
6、#MEC360: ratio follow STD
Top layer: 15756UQ1 5inch SpongeBob keyring, 2W*1D*1H=2PDQ=48PCS
total 84pcs/EC</t>
  </si>
  <si>
    <t>ZB02529-10.21</t>
  </si>
  <si>
    <t>PO#600-70028</t>
  </si>
  <si>
    <t>4500175523-20</t>
  </si>
  <si>
    <t>ZB02530-10.21</t>
  </si>
  <si>
    <t>2499723</t>
  </si>
  <si>
    <t>4500175525-10</t>
  </si>
  <si>
    <t>15756UQ1-S002</t>
  </si>
  <si>
    <t>9/16第三方</t>
  </si>
  <si>
    <t>9/18交仓</t>
  </si>
  <si>
    <t>日期码格式：ZURU INC(BVI) 标准格式 日期：按实际生产日期
Packaging Info: 15756UQ1: MA_PDQ + A版5L_baby UPC版本包装 + 1张进口商贴纸+ 箱唛 + 外箱SSCC label
配比信息：5Assortment
第三方验货时间09月11日，请提前安排4 set 大货样（寄出时间和地址待ZURU 提供）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</si>
  <si>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4400498113</t>
  </si>
  <si>
    <t>4500174490-20</t>
  </si>
  <si>
    <t>9/22截补料</t>
  </si>
  <si>
    <t>客版5L吊牌（英法德意荷）翻4500174481</t>
  </si>
  <si>
    <t>日期码格式：ZURU INC(BVI) 标准格式 日期：按实际生产日期
Packaging Info: 
15756UQ1:客版5L吊牌（英法德意荷）翻4500174481+MA PDQ+MA布标
Remark: 1. 此单出德国，需要满足Zuru Standard欧洲标准测试要求；
2. 请准时出货，推期会有罚款；
3. 出口欧洲，微塑料需符合法规；
4. 所有电子产品身上需要加字唛，为ZURU FRANCE 地址 (如无电子产品，产品布标有此地址，或产品太小无法增加可忽略此信息)
ZURU France 1/3, Rue d'Argenteuil 95210 SAINT-GRATIEN, FRANCE
5. 所有出往德国订单的电子产品需增加一张WEEE声明30语通用黑白B版说明书(不接受A版，翻译有误)，区分带电池和不带电池版本, 如已做客版说明书可忽略此要
求。</t>
  </si>
  <si>
    <t>PO#39247447</t>
  </si>
  <si>
    <t>4500175521-10</t>
  </si>
  <si>
    <t>日期码格式：ZURU INC(BVI) 标准格式 日期：按实际生产日期
Packaging Info: 包装方式：#MEC360: MA UPC优先1L最新版+客版展示架，外箱四面需粘贴一张禁运贴纸，出口美国
其他items: MA UPC优先1L最新版，出口美国
Remark: 2、无测试无验货要求
3、纸箱4面印ZURU LOGO + 箱唛
4、日期码请按ZURU标准版执行即可
5、ZURU OQC验货
6、#MEC360: ratio follow STD
Top layer: 15756UQ1 5inch SpongeBob keyring, 2W*1D*1H=2PDQ=48PCS
total 84pcs/EC</t>
  </si>
  <si>
    <t>ZB02528-10.21</t>
  </si>
  <si>
    <t>217738920</t>
  </si>
  <si>
    <t>4500173134-10</t>
  </si>
  <si>
    <t>15756SK-S002</t>
  </si>
  <si>
    <t>海绵宝宝系列54PCS/SK/CTN
带底座</t>
  </si>
  <si>
    <t>9/26截仓</t>
  </si>
  <si>
    <t>日期码格式：ZURU INC(BVI) 标准格式 日期：
Packaging Info: 1. MA 1L 包装
2. 客人指定箱唛排版
3.每个外箱两边正唛需要贴上架限制贴纸（street date为Dec. 1st,2025），不要挡住箱唛内容 ，贴纸有两个尺寸，统一选择一个适合箱子尺寸的贴就行
Remark: 出货前 Zuru QC 验货</t>
  </si>
  <si>
    <t>ZB02518-10.20</t>
  </si>
  <si>
    <t>217738934</t>
  </si>
  <si>
    <t>4500173133-10</t>
  </si>
  <si>
    <t>ZB02517-10.20</t>
  </si>
  <si>
    <t>4400498112</t>
  </si>
  <si>
    <t>4500174492-30</t>
  </si>
  <si>
    <t>9/27截补料</t>
  </si>
  <si>
    <t>日期码格式：ZURU INC(BVI) 标准格式 日期：按实际生产日期
Packaging Info:
15756UQ1:客版5L吊牌（英法德意荷）翻4500174481+MA PDQ+MA布标
Remark: 1. 此单出德国，需要满足Zuru Standard欧洲标准测试要求；
2. 请准时出货，推期会有罚款；
3. 出口欧洲，微塑料需符合法规；
4. 所有电子产品身上需要加字唛，为ZURU FRANCE 地址 (如无电子产品，产品布标有此地址，或产品太小无法增加可忽略此信息)
ZURU France 1/3, Rue d'Argenteuil 95210 SAINT-GRATIEN, FRANCE
5. 所有出往德国订单的电子产品需增加一张WEEE声明30语通用黑白B版说明书(不接受A版，翻译有误)，区分带电池和不带电池版本, 如已做客版说明书可忽略此要
求</t>
  </si>
  <si>
    <t>4500177198-50</t>
  </si>
  <si>
    <t>海绵宝宝系列96PCS/4PDQ/CTN</t>
  </si>
  <si>
    <t>9/28截仓</t>
  </si>
  <si>
    <t>日期码格式：ZURU INC(BVI) 标准格式 日期：按实际生产日期
Packaging Info: 
#15756UQ1: MA+ 客人EAN条码贴纸
Remark: "文本备注：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*根据客人最新的包装要求，所有PDQ盒子(TQ,UQ,GQ）都需要在顶部右上角加上数量贴纸标明里面的数量。最小字体：36pts, 字体：Calibri（bold), 具体要求以
及位置见文件.
*订单对应客户2个PO号 ，备注有显示 ，注意分开做货/验货/装柜 ，混装有罚款。
* 大货样： 新款请在CRD前10天寄出每款2整套大货样到罗湖办公室7B Meyya Liu 收，翻单不用寄。"</t>
  </si>
  <si>
    <t>AG250132-TW</t>
  </si>
  <si>
    <t>4500173966-20</t>
  </si>
  <si>
    <t>15756UQ1-S001-1</t>
  </si>
  <si>
    <t>9/29装柜</t>
  </si>
  <si>
    <t>1个胶袋（翻单4500159854-15706的胶袋）</t>
  </si>
  <si>
    <t>日期码格式：ZURU INC(BVI) 标准格式 日期：按实际生产日期
Packaging Info: 此单出TW
15756UQ1: MA 布标，MA 吊牌+1张警语贴纸（贴吊牌原条码）+ 1个胶袋（翻单4500159854-15706的胶袋），MA PDQ ，需留意，公仔吊牌必须别在背后且要求吊牌显
示有贴纸条码，以便可以隔着透明胶袋可以扫描到条码
Remark: 5 Assortments</t>
  </si>
  <si>
    <t>AG250145-TW</t>
  </si>
  <si>
    <t>4500174831-10</t>
  </si>
  <si>
    <t>9/29截补资料</t>
  </si>
  <si>
    <t>1个胶袋（翻单4500159854-15706的胶袋一样）</t>
  </si>
  <si>
    <t>日期码格式：ZURU INC(BVI) 标准格式 日期：按实际生产日期
Packaging Info: 15756UQ1: MA 布标，MA 吊牌+1张警语贴纸（覆盖吊牌原条码）+1个胶袋（翻单4500159854-15706的胶袋一样）
需特别留意，客户要求吊牌别在公仔背后，吊牌带条码的贴纸面朝外，需确保隔着胶袋可以扫描条码
Remark: 此单出TW
15756UQ1：5 Assortments</t>
  </si>
  <si>
    <t>4500177765-60</t>
  </si>
  <si>
    <t>9/28 截仓</t>
  </si>
  <si>
    <t>日期码格式：ZURU INC(BVI) 标准格式 日期：按实际生产日期
Packaging Info: SKU#15756UQ1：MA+ 客人EAN条码贴纸
Remark: "文本备注：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*根据客人最新的包装要求，所有PDQ盒子(TQ,UQ,GQ）都需要在顶部右上角加上数量贴纸标明里面的数量。最小字体：36pts, 字体：Calibri（bold), 具体要求以
及位置见文件.
*订单对应客户1个PO号 ，备注有显示 ，注意分开做货/验货/装柜 ，混装有罚款。
* 大货样： 新款请在CRD前10天寄出每款2整套大货样到罗湖办公室7B Meyya Liu 收，翻单不用寄。"</t>
  </si>
  <si>
    <t>4500173966-10</t>
  </si>
  <si>
    <t>日期码格式：ZURU INC(BVI) 标准格式 日期：按实际生产日期
Packaging Info: 此单出TW
15756SK: MA 布标，MA 吊牌+1张警语贴纸（贴吊牌原条码上），MA 展架 带底座 ，公仔无需额外胶袋
Remark: 5 Assortments</t>
  </si>
  <si>
    <t>4500174831-20</t>
  </si>
  <si>
    <t>9/29截补料</t>
  </si>
  <si>
    <t>日期码格式：ZURU INC(BVI) 标准格式 日期：按实际生产日期
Packaging Info: 
15756SK：MA 展架，优先1L， MA 布标，MA 吊牌1张警语贴纸（覆盖吊牌原条码）（无额外胶袋包装要求）
Remark: 此单出TW
15756SK：5 Assortments</t>
  </si>
  <si>
    <t>10001525719-0581</t>
  </si>
  <si>
    <t>4500177437-10</t>
  </si>
  <si>
    <t>9/30客上柜</t>
  </si>
  <si>
    <t>日期码格式：ZURU INC(BVI) 标准格式 日期：按实际生产日期
Packaging Info: 产品包装MA 5L吊牌；MA 5LPDQ;
Remark: 1. 15756UQ1-S002-FUGGLER-LICENSED COLLAB-SERIES 1-SPONGEBOB KEYRINGS 5"-HANG TAG-3FACING24PCS/PDQ/CTN
2. 产品包装MA 5L吊牌, MA 5LPDQ；
3. 共有5个Assortments，每个assortment有单独的UPC如下：
15756A 193052088123
15756B 193052088130
15756D 193052088147
15756E 193052088154
15756G 193052088161
3. 外箱正唛信息左上方位置粘贴条码箱贴纸，每箱只贴一张，由ZURU订购；来料贴纸上显示DPCI# 323-01-2682，UPC为10193052087888.
4. 每个外箱正唛箱唛内容右侧需贴一张Event label，内容显示 Toys Set Date：12/7/2025，工厂自行订购
5. 产品和包装上印刷 tracking code信息，格式为ZURU常规格式;
6. 出货方式：货代自提，兴信出货</t>
  </si>
  <si>
    <t>ZB02449-10.16</t>
  </si>
  <si>
    <t>4500178095-100</t>
  </si>
  <si>
    <t>30号做柜</t>
  </si>
  <si>
    <t>日期码格式： 标准格式 日期：按实际生产日期
Packaging Info: MA UPC包装(优先1L)+1张进口商贴纸,待提供贴纸资料;
所有Fuggler的items还需增加一张1张mother UPC条码贴纸;
15756UQ1-mother UPC:193052087881
5.因为此客人进口商贴纸是通用的（除了那些加了UPC条码的），只可能因为item不同尺寸会有差别，如果发现尺寸一样就请统一订购节省成本。
整单的贴纸图稿及位置图待提供
Remark: 
15756UQ1-5 Assortments</t>
  </si>
  <si>
    <t>4758</t>
  </si>
  <si>
    <t>4500177726-30</t>
  </si>
  <si>
    <t>日期码格式：ZURU INC(BVI) 标准格式 日期：按实际生产日期
Packaging Info: 1. 出口美国，MA UPC 版本包装，优先1L。
#15756UQ1: 5 Assortments;
Remark: 2. Zuru QC 验货即可。</t>
  </si>
  <si>
    <t>ZB02466-10.16</t>
  </si>
  <si>
    <t>5200007340</t>
  </si>
  <si>
    <t>4500175581-10</t>
  </si>
  <si>
    <t>15756UQ1-S002-MTS</t>
  </si>
  <si>
    <t>10/6截SI</t>
  </si>
  <si>
    <t>日期码格式：ZURU INC(BVI) 标准格式 日期：按实际生产日期
Packaging Info: 15756UQ1：MA 5L UPC吊牌+1*EAN贴纸+1*多语警语黑白吊牌+MA 布标+其他MA包装+MA 5L PDQ。
Remark: 1.德国内销单，需要通过ZURU 验货结果后才能出货 (工厂需要主动提前同ZURU QC预约验货避免延期出货造成不必要麻烦)；
2.产品如含有化学品（slime 等），需要无硼无香。需要无微塑料版本。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所有电子产品身上需要加字唛，为ZURU FRANCE 地址 (如无电子产品，或者产品布标有此地址，可忽略此信息)
如产品太小，也可忽略。如无法加字唛，可以用贴纸的形式加在产品身上。
ZURU France 1/3, Rue d'Argenteuil 95210 SAINT-GRATIEN, FRANCE
6.所有出往德国订单的电子产品需增加一张欧洲通用WEEE声明说明书，区分带电池和不带电池版本, 如已做客版说明书可忽略此要求。
7.装柜时需要按照款式号码从小到大一款款依次装,避免终端仓库卸货混乱.若一个柜子涉及到几个不同国家内销单,装柜时需要一个国家装完后再装另一个国家的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8.ratio 同MA
9. 若有特定款有特殊外箱条码要求时,需要明确列出产品款对应的具体外箱条码号码/条码类型 (若无,可以忽略此需求).</t>
  </si>
  <si>
    <t>Bella Wang</t>
  </si>
  <si>
    <t>60X389182</t>
  </si>
  <si>
    <t>4500177434-10</t>
  </si>
  <si>
    <t>10/10抽板+第三方</t>
  </si>
  <si>
    <t>日期码格式：ZURU INC(BVI) 标准格式 日期：按实际生产日期
Packaging Info: 1.包材： ZURU MA包装；最新UPC 1L版本；出口美国
Remark: 2. 日期跟踪码：ZURU标准格式日期码，产品包装及产品本身都必须有ZURU标准格式日期码，并且确保两者信息保持一致(请自行调整具体年月日生产期，但不能为
周末）。
3. 大货样
15756UQ1： 9月10日前寄出3套大货样板(含PDQ)，样板须跟大货一模一样（含日期码）。
样板一套我们将给到美国HEB，两套寄到以下深圳利丰地址，到时利丰会回签一套用于第三方100%大货验货。
回签的样板有效期一年，只要产品没更新每次的第三方验货都是用这套样板做参考不再走客户签样流程。
* 一套样板（含PDQ）寄到以下地址
深圳雨禾伟业实业有限公司
地址：广东省深圳市罗湖区东门南路1006号文锦渡口岸大厦B栋7楼
收件人：Elsa
电话：0755 6688 1988 Ext3337
*2套（含PDQ）寄到以下地址：
Li Fung　
深圳市福田区绒花路8号深福保大厦附楼3楼。
收件人： Yoland Dai　电话：+0755 8825 3756
4. 验货+ 抽板 （同一天进行）
预约10月1日第三方（利丰）到工厂做100%大货现场验货和抽板，验货需打印EPM出来跟客户回签样板供第三方验货参考。
PS:EPM是跟单提供。(具体时间等我们邮件通知）。
抽板：
因这款产品的ZURU测试报告上被客户指定实验室发现产品和产品包装上的日期码不一致，所以这款寄样给实验室的是按照利丰验货员现场针对指定款随机抽板6PCS（
须带包装）。
工厂需把抽板寄到以下MTS 地址做测试，测试通过后才能出货；如产品有油漆的工厂需额外准备5G/色的油漆涂在同材质胶件上(面积类似A4纸大小)一并寄出；
实验室收件地址：
东莞现代产品整理服务有限公司（MTS）
广东省东莞市寮步镇新旧围村良平路76号
收件人：Cherry Wang （汪单）
Tel: +86 769- 8112 0818 ext.893
抽板有随样文件TRF（跟单提供），工厂在寄样时打印出来放纸箱内随样寄走。
5. 出货配比：ZURU 标版配比
6. ZURU QA 验货时需拍齐每款角色的产品和产品包装上的日期码照片（供实验室review）
7. 外箱胶带必须按照工字型封箱</t>
  </si>
  <si>
    <t>ZB02706-10.31</t>
  </si>
  <si>
    <t>5200007403</t>
  </si>
  <si>
    <t>4500176437-30</t>
  </si>
  <si>
    <t>日期码格式：ZURU INC(BVI) 标准格式 日期：按实际生产日期
Packaging Info: 
15756UQ1：最新MA 吊牌+1*baby EAN条码贴纸+1*多语警语贴纸+最新MA PDQ
Baby EAN显示在item上，Mother EAN显示在外箱
15756UQ1 MOTHER EAN: 4894680049048
15756UQ1 Baby EAN:
15756A Spongebob SquarePants 4894680049284
15756B Patrick Star 4894680049291
15756D Squidward 4894680049307
15756E Gary The Snail 4894680049314
15756G Sheldon Plankton 4894680049321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</si>
  <si>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Customer
PO#35374</t>
  </si>
  <si>
    <t>4500175709-20</t>
  </si>
  <si>
    <t>10/14截单</t>
  </si>
  <si>
    <t>日期码格式：ZURU INC(BVI) 标准格式 日期：按实际生产日期
Packaging Info: 1. 包装方式：MA UPC 优先1L 最新包装，出口美国
Remark: 2. 外箱箱唛红色和黑色双色印刷
3. 产品和包装上印刷tracking code信息，格式为ZURU常规
4. 以下item的外箱四面需各贴一张上架警语贴纸，对应贴纸内容如下，工厂自行订购
15756UQ1: Dec 1st 2025</t>
  </si>
  <si>
    <t>ZB02448-10.16</t>
  </si>
  <si>
    <t>4500177775-50</t>
  </si>
  <si>
    <t>10/13截仓</t>
  </si>
  <si>
    <t>日期码格式：ZURU INC(BVI) 标准格式 日期：按实际生产日期
Packaging Info: MA EAN 1L package+mother barcode label+1pc importer label,请仔细检查贴纸上的条码是否正确
15756UQ1-4894680049048
整单贴纸资料待提供
Remark:
15756UQ1-5 Assortments</t>
  </si>
  <si>
    <t>4500177824-10</t>
  </si>
  <si>
    <t>15756AUQ2-S001-PKC</t>
  </si>
  <si>
    <t>海绵宝宝12PCS/PDQ/I
NNER,1PCS/POLYBAG,48PC
S/4INNER/CTN</t>
  </si>
  <si>
    <t>10/29截SI</t>
  </si>
  <si>
    <t>客版吊牌+胶袋+客版PDQ</t>
  </si>
  <si>
    <t>日期码格式：ZURU INC(BVI) 标准格式 日期：按实际生产日期
Packaging Info: 
2. 15756所有款：客版吊牌+客版PDQ+MA织标
Remark: 1.出韩国， 箱唛按客户的文档安排印刷;
2.产品上的日期码请严格按生产日期， 不可出库存。</t>
  </si>
  <si>
    <t>每款数量的23/24</t>
  </si>
  <si>
    <t>4500177824-50</t>
  </si>
  <si>
    <t>15756GUQ2-S001-PKC</t>
  </si>
  <si>
    <t>痞老板12PCS/PDQ/I
NNER,1PCS/POLYBAG,48PC
S/4INNER/CTN</t>
  </si>
  <si>
    <t>Customer
PO#5578202</t>
  </si>
  <si>
    <t>4500177554-20</t>
  </si>
  <si>
    <t>15756TQ1-S001</t>
  </si>
  <si>
    <t>海绵宝宝系列6PCS/PDQ/CT
N</t>
  </si>
  <si>
    <t>10/11抽板</t>
  </si>
  <si>
    <t>日期码格式：ZURU INC(BVI) 标准格式 日期：按实际生产日期
Packaging Info:
15756TQ1: ZURU标准MA UPC版本(优先1L)+客版PDQ，出口美国。
Remark: 1. 此单需要在2025/10/10日完成以下首批数量供UL实验室抽板测试，剩余数量要求在2025/10/30全部完成。
15756TQ1:840pcs
2. 日期码请按ZURU标准版执行即可。
3. 样板准备：预计测试样12套，大货样3套。具体要求以后续邮件通知为准。
4. ZURU QC验货</t>
  </si>
  <si>
    <t>ZB02836-11.6</t>
  </si>
  <si>
    <t>ZURU LLC</t>
  </si>
  <si>
    <t>B0FL3MLCNQ</t>
  </si>
  <si>
    <t>4500177315-80</t>
  </si>
  <si>
    <t>157101-S001-MB-MTS</t>
  </si>
  <si>
    <t>海绵宝宝系列5PK INA MAIL BOX,24MAILBOX/CTN</t>
  </si>
  <si>
    <t>10/19截SI</t>
  </si>
  <si>
    <t>日期码格式：ZURU INC(BVI) 标准格式 日期：按实际生产日期
Packaging Info: 
#157101: 5PK STD #15756 MA 5L UPC版入邮包盒，邮包盒图稿跟单提供。
Remark: 1.Amazon domestic 订单。出口美国。外箱最长边不能超过25" （超过了，case pack只能为1），不符合要求的大货，一律不接受。
2.无第三方验货/测试要求。
3.日期码使用ZURU标准版本。
4.如果大货有要求入邮包盒，则对应的邮包盒上面要打上日期码。</t>
  </si>
  <si>
    <t>Kelly Shen/Mia Pan/P</t>
  </si>
  <si>
    <t>ZB02526-10.21</t>
  </si>
  <si>
    <t>4500177824-20</t>
  </si>
  <si>
    <t>15756BUQ2-S001-PKC</t>
  </si>
  <si>
    <t>派大星12PCS/PDQ/I
NNER,1PCS/POLYBAG,48PC
S/4INNER/CTN</t>
  </si>
  <si>
    <t>4500177824-30</t>
  </si>
  <si>
    <t>15756DUQ2-S001-PKC</t>
  </si>
  <si>
    <t>章鱼哥12PCS/PDQ/I
NNER,1PCS/POLYBAG,48PC
S/4INNER/CTN</t>
  </si>
  <si>
    <t>4500177824-40</t>
  </si>
  <si>
    <t>15756EUQ2-S001-PKC</t>
  </si>
  <si>
    <t>小蜗10PCS/PDQ/I
NNER,1PCS/POLYBAG,40PC
S/4INNER/CTN</t>
  </si>
  <si>
    <t>AG250186-TW</t>
  </si>
  <si>
    <t>4500177675-10</t>
  </si>
  <si>
    <t>10/24截补料</t>
  </si>
  <si>
    <t>顶部开孔自粘胶袋</t>
  </si>
  <si>
    <t>日期码格式：ZURU INC(BVI) 标准格式 日期：按实际生产日期
Packaging Info: 15756UQ1: MA 布标，MA 吊牌+1张警语贴纸（覆盖吊牌原条码）+1个胶袋（客户要求挂环要穿过胶袋顶部圆孔，挂环要在胶袋外面，胶袋自封口在下面。）需特别留
意，客户要求吊牌别在公仔背后，吊牌带条码的贴纸面朝外，需确保隔着胶袋可以扫描条码
Remark: 此单出TW
15756UQ1: 5 Assortments</t>
  </si>
  <si>
    <t>4500178639-100</t>
  </si>
  <si>
    <t>10/23截关</t>
  </si>
  <si>
    <t>日期码格式：ZURU INC(BVI) 标准格式 日期：按实际生产日期
Packaging Info: 
15756UQ1：最新MA 5L吊牌+ 1*baby EAN 条码贴纸（翻单4500176437）+1*多语折叠警语贴纸+MA 布标；
产品用BABY EAN,外箱用mother EAN
15756UQ1
15706A - Hedge Grog - Brown - 4894680039193
15706B - Sir Splodge A Lot - Brown - 4894680039209
15706D - Cod Father - Blue - 4894680039216
15706E - Lord Long Ears - Pink - 4894680039223
15706G - Lord Long Ears - Black - 4894680039230
15706H - Scaresome Square Bear - Brown - 4894680039247
15706J - Mr. Needles - White - 4894680039254
15706K - Greedy Grinner - Teal - 4894680039261
15706L - Sir Nobbynuts - Yellow - 4894680039278
15706M - Captain Cardiac - Pink - 4894680039285
MOTHER EAN:4894680039865 ON CARTON
Remark: 1.波兰内销单，需要通过ZURU 验货结果后才能出货 (工厂需要主动提前同ZURU QC预约验货避免延期出货造成不必要麻烦)；
2. 产品如含有化学品，需要无硼无香；无微塑料
3. 若有特定款有特殊外箱条码要求时,需要明确列出产品款对应的具体外箱条码号码/条码类型 (若无,可以忽略此需求)；
4.所有出口欧洲的产品, 法规规定禁止在包装和共公众用的印刷品中使用矿物油中含有的物质, 包装印刷油墨中含有的MOAH/MOSH的质量浓度不能超过1%, 否则出货
到法国被抽检出现问题, 供应商需要对此负责;
5. date code: 外箱日期码要晚于或等于产品日期码，不能早于产品的日期码；
6. 所有电子产品身上需要加字唛，为ZURU FRANCE 地址 (如无电子产品，或者产品布标有此地址，可忽略此信息)
ZURU FRANCE 33 rue Paul Meurice 75020 Paris, France.；
7.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t>
  </si>
  <si>
    <t>4500176492-40</t>
  </si>
  <si>
    <t>日期码格式：ZURU INC(BVI) 标准格式 日期：按实际生产日期
Packaging Info:
15756UQ1-S002: ZURU MA UPC 版 (首选1L/ 多语可以接受) + UPC 贴纸
UPC#
15756UQ1 - 193052087881
Remark: 2：外箱贴纸跟单提供AW，工厂安排生产，粘贴在其中一面正唛空白处
3：箱唛需要印ZURU 最新 LOGO
4：产品和包装印刷tracking code信息，格式为ZURU常规格式。
5：需ZURU QC 验货合格后方可出货</t>
  </si>
  <si>
    <t>4500178976-830</t>
  </si>
  <si>
    <t>15756A-S001</t>
  </si>
  <si>
    <t>海绵宝宝48PCS/CTN</t>
  </si>
  <si>
    <t>10/27客上柜</t>
  </si>
  <si>
    <t>A96733-3-10.27</t>
  </si>
  <si>
    <t>4500178976-840</t>
  </si>
  <si>
    <t>15756B-S001</t>
  </si>
  <si>
    <t>派大星
48PCS/CTN</t>
  </si>
  <si>
    <t>4500178976-860</t>
  </si>
  <si>
    <t>15756E-S001</t>
  </si>
  <si>
    <t>小蜗
48PCS/CTN</t>
  </si>
  <si>
    <t>4500178976-870</t>
  </si>
  <si>
    <t>15756G-S001</t>
  </si>
  <si>
    <t>痞老板
48PCS/CTN</t>
  </si>
  <si>
    <t>4500178976-1090</t>
  </si>
  <si>
    <t>15756D-S001</t>
  </si>
  <si>
    <t>章鱼哥
48PCS/CTN</t>
  </si>
  <si>
    <t>10357207</t>
  </si>
  <si>
    <t>4500176990-30</t>
  </si>
  <si>
    <t>日期码格式：ZURU INC(BVI) 标准格式 日期：按实际生产日期
Packaging Info: 
15756UQ1-S002: MA-5L-A-HANG TAG+Mother EAN贴纸+ MA PDQ
Remark: 1. 此单出德国，需准时出货,微塑料需符合法规；无须客户第三方验货但是需要在10/17提供验货图片(含不良图）。待客人放货后才能安排走货。
2. 外箱正唛需要贴产品图片贴纸
3. 外箱印4面-2*正唛+2*侧唛
4.一个外箱里超过一个PDQ- 外箱上无需印GTIN 条码 / 一个外箱里只有一个PDQ- 外箱上印GTIN 条码
5. 需要在货期前一个月安排样品给客户评估（非测试，包装无要求）
6..所有出往欧洲订单的电子产品需增加一张客版 B版 WEEE声明说明书，区分带电池(WEEE 带电池走货 B版 通用30L 说明书)和不带电池版本(WEEE 不带电池走货
B版 通用30L 说明书)
7. 所有电子产品身上需要加字唛，为ZURU FRANCE 地址 (如无电子产品/产品布标有此地址/产品太小无法增加，可忽略此信息)
ZURU FRANCE 33 rue Paul Meurice 75020 Paris, France.</t>
  </si>
  <si>
    <t>4500177675-20</t>
  </si>
  <si>
    <t>日期码格式：ZURU INC(BVI) 标准格式 日期：按实际生产日期
Packaging Info: 
15756SK：MA 展架，优先1L， MA 布标，MA 吊牌1张警语贴纸（覆盖吊牌原条码）1个胶袋（客户要求挂环要穿过胶袋顶部圆孔，挂环要在胶袋外面，胶袋自封口在
下面。）需特别留意，客户要求吊牌别在公仔背后，吊牌带条码的贴纸面朝外，需确保隔着胶袋可以扫描条码
Remark: 此单出TW
15756SK: 5 Assortments</t>
  </si>
  <si>
    <t>4500179201-20</t>
  </si>
  <si>
    <t>10/29走货</t>
  </si>
  <si>
    <t>日期码格式： 标准格式 日期：按实际生产日期
Packaging Info: MA UPC PKG(优先1L)，无需加进口商贴纸,需加贴mother barcode label;
整单贴纸资料待提供
Remark:
15756UQ1-5 Assortments</t>
  </si>
  <si>
    <t>210389</t>
  </si>
  <si>
    <t>4500179082-10</t>
  </si>
  <si>
    <t>第三方ＰＡＳＳ</t>
  </si>
  <si>
    <t>1张进口商贴纸(翻单：4500175525）</t>
  </si>
  <si>
    <t>日期码格式：ZURU INC(BVI) 标准格式 日期：按实际生产日期
Packaging Info: 15756UQ1: MA_PDQ + A版5L_baby UPC版本包装 + 1张进口商贴纸(翻单：4500175525）+ 箱唛 + 外箱SSCC label
配比信息：5Assortment
第三方验货时间10/24, 需要在此时间前完成ZURU 验货并pass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</si>
  <si>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4500179521-30</t>
  </si>
  <si>
    <t>海绵宝宝钥匙扣系列96PCS/4PDQ/CTN</t>
  </si>
  <si>
    <t>日期码格式：ZURU INC(BVI) 标准格式 日期：按实际生产日期
Packaging Info: 
15756UQ1: MA 彩卡+进口商贴纸 含UPC条码，MA PDQ，MA布标, 彩卡条码显示193052087881; 产品年龄1+；
客人箱唛排版，印4面，条码内容193052087881
Remark: 
15756UQ1: 5 Assortment even ratio</t>
  </si>
  <si>
    <t>96869-11.5</t>
  </si>
  <si>
    <t>4500179155-30</t>
  </si>
  <si>
    <t>10/30截SI</t>
  </si>
  <si>
    <t>日期码格式：ZURU INC(BVI) 标准格式 日期：按实际生产日期
Packaging Info: MA EAN 1L package+mother EAN barcode label+1pc importer label
整单贴纸资料待提供
Remark: 
15756UQ1-5 Assortments</t>
  </si>
  <si>
    <t>4500179452-30</t>
  </si>
  <si>
    <t>10/27走货</t>
  </si>
  <si>
    <t>日期码格式：ZURU INC(BVI) 标准格式 日期：按实际生产日期
Packaging Info: MA UPC 1L package+mother barcode label,no need importer label
Remark: 
15756UQ1-5 Assortments</t>
  </si>
  <si>
    <t>4500173768-10</t>
  </si>
  <si>
    <t>11/2交仓</t>
  </si>
  <si>
    <t>日期码格式：ZURU INC(BVI) 标准格式 日期：按实际生产日期
Packaging Info: 标准版展示架+MA最新版1L包装+警告语贴纸(Czech-Hugarian-Polish-Slovak，不能覆盖GB语言)
Remark: "1. 此单出EU，需满足EU测试标准要求，不含微塑料。
产品及包装需要印UKCA图标，包装需要有ZURU UK LTD/ZURU France地址信息，QC同事请核查，如有问题与跟单确认。
2.裝櫃必須按TPND順序 (條形碼貼紙或正嘜必須要朝外向車門外)，不可额外打缠绕带
3.外箱上有条码要求，排版时请留意并请确保条码清晰可扫描（封箱胶不要黏到条码上), 否则客人会有罚款；
4. 如含硼的话， 需用低硼版本(小于300ppm),硼含量需要符合欧洲标准,否则客人会退货有罚款产生"
Ratio: 5 Assortments</t>
  </si>
  <si>
    <t>96838-11.1</t>
  </si>
  <si>
    <t>Customer
PO#3253543</t>
  </si>
  <si>
    <t>4500177554-40</t>
  </si>
  <si>
    <t>11/6交仓</t>
  </si>
  <si>
    <t>Customer
PO#7323517</t>
  </si>
  <si>
    <t>4500177554-70</t>
  </si>
  <si>
    <t>Customer
PO#1644024</t>
  </si>
  <si>
    <t>4500177554-100</t>
  </si>
  <si>
    <t>Customer
PO#8699669</t>
  </si>
  <si>
    <t>4500177554-130</t>
  </si>
  <si>
    <t>Customer
PO#1102117</t>
  </si>
  <si>
    <t>4500177554-170</t>
  </si>
  <si>
    <t>Customer
PO#0517175</t>
  </si>
  <si>
    <t>4500177554-200</t>
  </si>
  <si>
    <t>Customer
PO#6544474</t>
  </si>
  <si>
    <t>4500177554-230</t>
  </si>
  <si>
    <t>Customer
PO#5382332</t>
  </si>
  <si>
    <t>4500177554-260</t>
  </si>
  <si>
    <t>Customer
PO#0281424</t>
  </si>
  <si>
    <t>4500177554-290</t>
  </si>
  <si>
    <t>Customer
PO#4695183</t>
  </si>
  <si>
    <t>4500177554-320</t>
  </si>
  <si>
    <t>Customer
PO#2707377</t>
  </si>
  <si>
    <t>4500177554-350</t>
  </si>
  <si>
    <t>Customer
PO#9565524</t>
  </si>
  <si>
    <t>4500177554-380</t>
  </si>
  <si>
    <t>Customer
PO#9105328</t>
  </si>
  <si>
    <t>4500177554-410</t>
  </si>
  <si>
    <t>4500179766-170</t>
  </si>
  <si>
    <t>15756AUQ1-S001</t>
  </si>
  <si>
    <t>海绵宝宝24PCS/PDQ,9
6PCS/4PDQ/CTN</t>
  </si>
  <si>
    <t>11/14客上柜</t>
  </si>
  <si>
    <t>警语贴纸翻单4500178976</t>
  </si>
  <si>
    <t>日期码格式：ZURU INC(BVI) 标准格式 日期：按实际生产日期
Packaging Info: 1. MA UPC PKG+1张警语进口商贴纸(适用该客户订单所有款产品）
2. 15756警语贴纸翻单4500178976
3.需加4+年龄贴纸覆盖原包装盒年龄告示
Remark: 1. 出香港， 按ZURU标准生产
2. 留意进口商贴纸不得遮挡日期码</t>
  </si>
  <si>
    <t>4500179766-180</t>
  </si>
  <si>
    <t>15756BUQ1-S001</t>
  </si>
  <si>
    <t>派大星24PCS/PDQ,9
6PCS/4PDQ/CTN</t>
  </si>
  <si>
    <t>4500179766-190</t>
  </si>
  <si>
    <t>15756EUQ1-S001</t>
  </si>
  <si>
    <r>
      <rPr>
        <sz val="11"/>
        <color rgb="FF010CDD"/>
        <rFont val="宋体"/>
        <charset val="134"/>
      </rPr>
      <t>小蜗</t>
    </r>
    <r>
      <rPr>
        <sz val="9"/>
        <color rgb="FF010CDD"/>
        <rFont val="微软雅黑"/>
        <charset val="134"/>
      </rPr>
      <t>１８</t>
    </r>
    <r>
      <rPr>
        <sz val="11"/>
        <color rgb="FF010CDD"/>
        <rFont val="宋体"/>
        <charset val="134"/>
      </rPr>
      <t>PCS/PDQ,７２PCS/4PDQ/CTN</t>
    </r>
  </si>
  <si>
    <t>4500179766-200</t>
  </si>
  <si>
    <t>15756DUQ1-S001</t>
  </si>
  <si>
    <t>章鱼哥24PCS/PDQ,9
6PCS/4PDQ/CTN</t>
  </si>
  <si>
    <t>4500179766-210</t>
  </si>
  <si>
    <t>15756GUQ1-S001</t>
  </si>
  <si>
    <t>痞老板24PCS/PDQ,9
6PCS/4PDQ/CTN</t>
  </si>
  <si>
    <t>2236250205</t>
  </si>
  <si>
    <t>4500180284-30</t>
  </si>
  <si>
    <t>预走货11/10</t>
  </si>
  <si>
    <t>日期码格式：ZURU INC(BVI) 标准格式 日期：按实际生产日期
Packaging Info:
3.15756UQ1:最新MA 5L吊卡+一张Mother EAN条码贴纸+一张客户进口商贴纸+最新MA 5L PDQ；
Remark: 1, 此货出西班牙，需满足EU测试标准要求和微塑料需符合法规。另外请确保所有包装都有西班牙环保标。
2,出货前两周需寄2-3套大货样品，请多备料
3, 需要ZURU OQC 验货，出货前要客户格式的验货报告给客人确认OK后才出货
4. 产品上面确保含有CE logo &lt;(&gt;&amp;&lt;)&gt; ZURU logo,如没有的话请提前告知</t>
  </si>
  <si>
    <t>PO014</t>
  </si>
  <si>
    <t>4500179409-10</t>
  </si>
  <si>
    <t>15756A-S002-PKC</t>
  </si>
  <si>
    <t>海绵宝宝12PCS/POLYBAG,48PC
S/4POLYBAG/CTN</t>
  </si>
  <si>
    <t>预11/10截SI</t>
  </si>
  <si>
    <t>客版日语包装和日语布标， 空白胶袋（仅打孔）</t>
  </si>
  <si>
    <r>
      <rPr>
        <sz val="10"/>
        <rFont val="宋体"/>
        <charset val="134"/>
        <scheme val="minor"/>
      </rPr>
      <t xml:space="preserve">日期码格式：ZURU INC(BVI) 标准格式 日期：按实际生产日期
Packaging Info: 客版日语包装和日语布标， 空白胶袋（仅打孔）。
</t>
    </r>
    <r>
      <rPr>
        <sz val="10"/>
        <color rgb="FFFF0000"/>
        <rFont val="宋体"/>
        <charset val="134"/>
        <scheme val="minor"/>
      </rPr>
      <t>15756A/15756B/15756D/15756E/15756G这些款外箱上需在唛头的四面贴上对应的Embargo label.</t>
    </r>
    <r>
      <rPr>
        <sz val="10"/>
        <rFont val="宋体"/>
        <charset val="134"/>
        <scheme val="minor"/>
      </rPr>
      <t xml:space="preserve">
Remark: 1.出日本
2.需在生产完成后提供检针测试报告，需提供装柜图片。
3.待客户确认是否需寄板做QC check, 请多备料。大货完成前请寄出2套大货版。</t>
    </r>
  </si>
  <si>
    <t>97115-12.2
96900-11.10
96901-11.10</t>
  </si>
  <si>
    <t>4500179409-20</t>
  </si>
  <si>
    <t>15756B-S002-PKC</t>
  </si>
  <si>
    <t>派大星12PCS/POLYBAG,48PC
S/4POLYBAG/CTN</t>
  </si>
  <si>
    <t>4500179409-30</t>
  </si>
  <si>
    <t>15756D-S002-PKC</t>
  </si>
  <si>
    <t>章鱼哥12PCS/POLYBAG,48PC
S/4POLYBAG/CTN</t>
  </si>
  <si>
    <t>4500179409-40</t>
  </si>
  <si>
    <t>15756E-S002-PKC</t>
  </si>
  <si>
    <t>小蜗12PCS/POLYBAG,48PC
S/4POLYBAG/CTN</t>
  </si>
  <si>
    <t>4500179409-50</t>
  </si>
  <si>
    <t>15756G-S002-PKC</t>
  </si>
  <si>
    <t>痞老板12PCS/POLYBAG,48PC
S/4POLYBAG/CTN</t>
  </si>
  <si>
    <t xml:space="preserve">97115-12.2
96900-11.10
</t>
  </si>
  <si>
    <t>218201173 DC
086</t>
  </si>
  <si>
    <t>4500179918-10</t>
  </si>
  <si>
    <t>15756UQ2-S001</t>
  </si>
  <si>
    <t>海绵宝宝钥匙扣系列12PCS/PDQ/C
TN</t>
  </si>
  <si>
    <t>11/22截SI</t>
  </si>
  <si>
    <t>客版PDQ4500177824</t>
  </si>
  <si>
    <t>日期码格式：ZURU INC(BVI) 标准格式 日期：
Packaging Info: 1. 产品 MA 1L UPC 包装,客版PDQ
2. 客人指定箱唛排版
3.PDQ稿件翻单号：4500177824 （Holly huang之前已放稿）
Remark: 出货前 Zuru QC 验货</t>
  </si>
  <si>
    <t>ZB02926-11.17</t>
  </si>
  <si>
    <t>218201208 DC
802</t>
  </si>
  <si>
    <t>4500179918-20</t>
  </si>
  <si>
    <t>ZB02927-11.17</t>
  </si>
  <si>
    <t>4500180254-90</t>
  </si>
  <si>
    <t>日期码格式：ZURU INC(BVI) 标准格式 日期：按实际生产日期
Packaging Info: 
15756UQ1：A 版 5L MA 挂卡+额外挂卡；A 版 5L MA PDQ
Remark: 1、所有item 均用MA UPC 条码，若包装不是UPC 条码的请告知
2、此单出欧洲需满足EU测试标准要求
3、此单LC 货期不可延
4、baby UPC 及比例：
15756A Spongebob SquarePants：193052088123
15756B Patrick Star：193052088130
15756D Squidward：193052088147
15756E Gary The Snail：193052088154
15756G Sheldon Plankton：193052088161
Ratio：5 Assortments =1:1:1:1:1</t>
  </si>
  <si>
    <t>4500180352-30</t>
  </si>
  <si>
    <t>日期码格式：ZURU INC(BVI) 标准格式 日期：按实际生产日期
Packaging Info:
15756UQ1: MA 彩卡+UPC贴纸+进口商贴纸，MA PDQ，MA布标, 彩卡条码显示193052087881; 产品年龄1+；
客人箱唛排版，印4面，条码内容193052087881
Remark:
15756UQ1：5 Assortment even ratio</t>
  </si>
  <si>
    <t>4500180232-90</t>
  </si>
  <si>
    <t>15756UQ1-S005</t>
  </si>
  <si>
    <t>海绵宝宝系列24PCS/PDQ/I
NNER,96PCS/4INNER/CTN</t>
  </si>
  <si>
    <t>日期码格式：ZURU INC(BVI) 标准格式 日期：按实际生产日期
Packaging Info: MA 最新UPC包装，各款的条码如下，请先检查条码是否正确再安排做货，如有问题请告知,配比跟MA
9.15756UQ1:"15756A
193052088123
15756B
193052088130
15756D
193052088147
15756E
193052088154
15756G
193052088161"
Remark: "1.产品及包装需要印UKCA图标，包装需要有ZURU UK LTD/ZURU France地址信息，QC同事请核查，如有问题与跟单确认。
2. 需要符合欧洲标准不能含有闪粉和微塑料，否则不合法规会有客诉产生
3.以上产品如果是电子产品带电池出货，请加上WEEE带电池走货欧洲30语通用黑白说明书, 如果是电子产品不带电池出货，请加上WEEE不带电池走货欧洲30语通用黑
白说明书"</t>
  </si>
  <si>
    <t>97006-11.24</t>
  </si>
  <si>
    <t>211052</t>
  </si>
  <si>
    <t>4500180869-10</t>
  </si>
  <si>
    <t>11/20第三方</t>
  </si>
  <si>
    <t>日期码格式：ZURU INC(BVI) 标准格式 日期：按实际生产日期
Packaging Info: 15756UQ1: MA_PDQ + A版5L_baby UPC版本包装 + 1张进口商贴纸（翻单PO#4500179082)+ 箱唛 + 外箱SSCC label
配比信息：5Assortment
第三方验货时间11月20日，需要在此时间前完成ZURU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</si>
  <si>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97020-11.26</t>
  </si>
  <si>
    <t>211053</t>
  </si>
  <si>
    <t>4500180871-10</t>
  </si>
  <si>
    <t>日期码格式：ZURU INC(BVI) 标准格式 日期：按实际生产日期
Packaging Info: 15756UQ1: MA_PDQ + A版5L_baby UPC版本包装 + 1张进口商贴纸（翻单PO#4500179082)+ 箱唛 + 外箱SSCC label
配比信息：5Assortment
第三方验货时间11月20日，需要在此时间前完成ZURU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</si>
  <si>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97021-11.26</t>
  </si>
  <si>
    <t>4500182245-50</t>
  </si>
  <si>
    <t>日期码格式：ZURU INC(BVI) 标准格式 日期：按实际生产日期
Packaging Info: MA UPC 1L package+mother barcode label,no need importer label,条码贴纸翻单如下
15756UQ1-4500179452
其他item待提供贴纸资料,部分item待更新为20GP的单价跟装运类型
Remark: 
15756UQ1-5 Assortments even ratio</t>
  </si>
  <si>
    <t>Customer
PO#8091258</t>
  </si>
  <si>
    <t>4500177557-20</t>
  </si>
  <si>
    <t>11/26交仓</t>
  </si>
  <si>
    <t>客版PDQ翻单4500177554</t>
  </si>
  <si>
    <t>日期码格式：ZURU INC(BVI) 标准格式 日期：按实际生产日期
Packaging Info:
15756TQ1: ZURU标准MA UPC版本(优先1L)+客版PDQ(AW翻单4500177554)，出口美国。
Remark: 1. 日期码请按ZURU标准版执行即可。
2. ZURU QC验货</t>
  </si>
  <si>
    <t>ZB03115-11.26</t>
  </si>
  <si>
    <t>Customer
PO#3632640</t>
  </si>
  <si>
    <t>4500177557-50</t>
  </si>
  <si>
    <t>4500181680-300</t>
  </si>
  <si>
    <t>日期码格式：ZURU INC(BVI) 标准格式 日期：按实际生产日期
Packaging Info: 
 15756UQ1-S002: MA-5L-A-HANG TAG+Mother EAN贴纸+价格贴纸 +MA布标+非电子产品布标贴纸 + MA PDQ
Remark: "1. 出口欧洲，微塑料需符合法规；
 2. 所有电子产品身上需要加字唛，为ZURU FRANCE 地址 (如无电子产品/产品布标有此地址/产品太小无法增加，可忽略此信息)
 ZURU FRANCE 33 rue Paul Meurice 75020 Paris, France.
 3. 所有出往德国订单的电子产品需增加一张客版WEEE声明说明书，区分带电池(WEEE 带电池走货 B版通用30L 说明书)和不带电池版本(WEEE 不带电池走货 B版通用
 30L 说明书)
 4. 此单需要在CRD前一天预约ZURU QC验货提供验货图片给客户确认才能出货
 5. 需准时完成生产，推期出货会有罚款。
 6. 此客户要求含布标的毛绒公仔，需要额外贴一张布标贴纸，区分电子产品（带电布标贴纸)和非电子产品(不带电布标贴纸)"</t>
  </si>
  <si>
    <t>4500179161-10</t>
  </si>
  <si>
    <t>15756AUQ1-S002</t>
  </si>
  <si>
    <t>海绵宝宝24PCS/PDQ/C
TN</t>
  </si>
  <si>
    <t>11/21走货</t>
  </si>
  <si>
    <t>日期码格式：ZURU INC(BVI) 标准格式 日期：按实际生产日期
Packaging Info: 留意中文进口商贴纸----ZURU INC地址为旧地址：中国香港九龙尖沙咀东加连威老道92号幸福中心12楼1201-04, 06-07室
1：包装要求
#15756A=：MA 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5：签样4套，另外额外需要两套从大货里面扣，所以共需要6套样板</t>
  </si>
  <si>
    <t>96987-11.21</t>
  </si>
  <si>
    <t>4500179161-20</t>
  </si>
  <si>
    <t>15756BUQ1-S002</t>
  </si>
  <si>
    <t>派大星
24PCS/PDQ/C
TN</t>
  </si>
  <si>
    <t>日期码格式：ZURU INC(BVI) 标准格式 日期：按实际生产日期
Packaging Info: 留意中文进口商贴纸----ZURU INC地址为旧地址：中国香港九龙尖沙咀东加连威老道92号幸福中心12楼1201-04, 06-07室
1：包装要求
#15756B：MA 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5：签样4套，另外额外需要两套从大货里面扣，所以共需要6套样板</t>
  </si>
  <si>
    <t>4500179161-30</t>
  </si>
  <si>
    <t>15756DUQ1-S002</t>
  </si>
  <si>
    <t>章鱼哥
24PCS/PDQ/C
TN</t>
  </si>
  <si>
    <t>日期码格式：ZURU INC(BVI) 标准格式 日期：按实际生产日期
Packaging Info: 留意中文进口商贴纸----ZURU INC地址为旧地址：中国香港九龙尖沙咀东加连威老道92号幸福中心12楼1201-04, 06-07室
1：包装要求
#15756D：MA 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5：签样4套，另外额外需要两套从大货里面扣，所以共需要6套样板</t>
  </si>
  <si>
    <t>4500179161-40</t>
  </si>
  <si>
    <t>15756EUQ1-S002</t>
  </si>
  <si>
    <t>15756EUQ3-S001</t>
  </si>
  <si>
    <t>小蜗
24PCS/PDQ/C
TN</t>
  </si>
  <si>
    <t>客制PDQ＋客版吊牌+客制布标</t>
  </si>
  <si>
    <t>日期码格式：ZURU INC(BVI) 标准格式 日期：按实际生产日期
Packaging Info: 留意中文进口商贴纸----ZURU INC地址为旧地址：中国香港九龙尖沙咀东加连威老道92号幸福中心12楼1201-04, 06-07室
1：包装要求
#15756E：客制PDQ+客版吊牌+客制布标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5：签样4套，另外额外需要两套从大货里面扣，所以共需要6套样板</t>
  </si>
  <si>
    <t>4500179161-50</t>
  </si>
  <si>
    <t>15756GUQ1-S002</t>
  </si>
  <si>
    <t>痞老板
24PCS/PDQ/C
TN</t>
  </si>
  <si>
    <t>日期码格式：ZURU INC(BVI) 标准格式 日期：按实际生产日期
Packaging Info: 留意中文进口商贴纸----ZURU INC地址为旧地址：中国香港九龙尖沙咀东加连威老道92号幸福中心12楼1201-04, 06-07室
1：包装要求
#15756G：MA 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5：签样4套，另外额外需要两套从大货里面扣，所以共需要6套样板</t>
  </si>
  <si>
    <t>4500181128-270</t>
  </si>
  <si>
    <t>157101-S001-MB</t>
  </si>
  <si>
    <t>11/24截SI</t>
  </si>
  <si>
    <t>客版邮包盒 翻单PO#4500177315</t>
  </si>
  <si>
    <t>日期码格式：ZURU INC(BVI) 标准格式 日期：按实际生产日期
Packaging Info: Amazon UK(157101/157102/157103/157107AB/15746ABDE/15747/15749ABDEGH/15750ABDEGH/15752ABDEGH/15757)/DE(157102/157103/157107AB/15746ABD/15747/1574
9ABDEGH/15750ABDEGH/15752ABDEGH/15755ABD/15757)/FR(157102/157103/157107AB/15746ABD/15747/15749ABDEGH/15750ABDEH/15752ABDEGH/15755ABDE/15757)
1. 157101: 15756A+15756B+15756D+15756E+15756G 5pk into mailbox, 20mailboxes/ctn; MA 5L A吊牌+MA 2L B布标+客版邮包盒(参考Amazon US翻单PO#4500177
315)+1张贴纸(西班牙洗涤说明，贴在邮包盒空白位置，出ES需要);
12. 验货时间不迟于2025/11/17.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t>
  </si>
  <si>
    <t>4500182163-150</t>
  </si>
  <si>
    <t>日期码格式：ZURU INC(BVI) 标准格式 日期：按实际生产日期
Packaging Info:
15756UQ1-S002:A5L UPC吊牌+EAN/进口商贴纸+MA布标MA布标/PDQ
Remark: 1. 产品和包装要求无硼无香，包装不能含有PVC; 此客户NTI不能出14+的产品
2. 如有微塑料，必须合规欧洲标准，闪粉也是微塑料的一种，目前仅接受三张方式1.去除，2.用可降解材料，和3. 永久封印在固体。
3. 带电池出货的产品,电池需要符合欧洲电池新规(EU) 2023-1542.
4. 同一个SKU, 如果客户同时下Bulk/PDQ/SK/EC, 进口商贴纸可以只显示Bulk 的客户客户款号。产品包装上必须有客户进口商信息。
15756UQ1-S002:5 Assortment even ratio
15756UQ1-S002:888700-4894680049048</t>
  </si>
  <si>
    <t>211057</t>
  </si>
  <si>
    <t>4500182267-10</t>
  </si>
  <si>
    <t>12/4第三方</t>
  </si>
  <si>
    <t>12/12交仓</t>
  </si>
  <si>
    <t>日期码格式：ZURU INC(BVI) 标准格式 日期：按实际生产日期
Packaging Info: 15756UQ1: MA_PDQ + A版5L_baby UPC版本包装 + 1张进口商贴纸（翻单PO#4500179082)+ 箱唛 + 外箱SSCC label
配比信息：5Assortment
第三方验货时间12月04日，需要在此时间前完成ZURU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</si>
  <si>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211056</t>
  </si>
  <si>
    <t>4500182266-10</t>
  </si>
  <si>
    <t>日期码格式：ZURU INC(BVI) 标准格式 日期：按实际生产日期
Packaging Info: 15756UQ1: MA_PDQ + A版5L_baby UPC版本包装 + 1张进口商贴纸（翻单PO#4500179082)+ 箱唛 + 外箱SSCC label
配比信息：5Assortment
第三方验货时间12月04日，需要在此时间前完成ZURU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</si>
  <si>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4500179796-60</t>
  </si>
  <si>
    <t>日期码需和布标一致</t>
  </si>
  <si>
    <t>日期码格式：ZURU INC(BVI) 标准格式 日期：按实际生产日期
Packaging Info: 1. 包材：ZURU MA 最新1L UPC版本；出口美国；
15756UQ1-S001:ZURU MA 最新5L UPC版本 + mother UPC:193052087881 贴纸覆盖baby upc + MA 5L PDQ +PDQ 上加贴mother upc#193052087881 贴纸（位于PDQ背面
左下角）, 贴纸资料跟单提供，工厂采购
Remark: 2. 日期跟踪码：产品包装及产品本身都必须有日期跟踪码，并且确保两者的日期跟踪码要一致；ZURU标准格式日期码(请自行调整具体年月日生产期，但不能为周
末）。
3. 出货配比: Zuru 标版配比。</t>
  </si>
  <si>
    <t>4500182472-50</t>
  </si>
  <si>
    <t>12/2截SI</t>
  </si>
  <si>
    <t>日期码格式：ZURU INC(BVI) 标准格式 日期：按实际生产日期
Packaging Info: 1.包材: ZURU MA UPC 版本最新包装，出口美国;
15760UQ1外箱需加上架贴纸Jan 1st 2026，贴纸资料跟单提供，工厂采购；上架贴纸贴于外箱2个侧唛右
下角
Remark: 2、日期跟踪码:ZURU标准格式日期码、产品包装及产品本身都必须有ZURU标准格式日期码，并且确保两者信息保持一致(请自行调整具体年月日生产期，但不能为周
末)。
3.外箱要求
* #15746的第一箱需贴有packing list的信封。Packing List 装在信封里，再打印一张印有"PACKING LIST ENCLOSED"的纸放在信封外面，漏掉会有罚款（Packing
List 收到SO 后船务会一起发给工厂）。
4.出货配比: ZURU 标版配比</t>
  </si>
  <si>
    <t>MID-STATES DISTRIBUTING, LLC</t>
  </si>
  <si>
    <t>North 40
A000203614</t>
  </si>
  <si>
    <t>4500182883-130</t>
  </si>
  <si>
    <t>12/2交仓</t>
  </si>
  <si>
    <t>日期码格式：ZURU INC(BVI) 标准格式 日期：按实际生产日期
Packaging Info: 1.使用 MA UPC版本包装，优先1L，出口美国。
Remark: 1.产品和包装上印刷tracking code信息，格式为ZURU常规。
2.ZURU QC验货</t>
  </si>
  <si>
    <t>4500181160-170</t>
  </si>
  <si>
    <t>11/27入仓</t>
  </si>
  <si>
    <t>日期码格式：ZURU INC(BVI) 标准格式 日期：按实际生产日期
Packaging Info: 1. MA UPC PKG+1张警语进口商贴纸(适用该客户订单所有款产品）
 3.15756警语贴纸翻单4500178976
 4. 需加4+年龄贴纸覆盖原包装盒年龄告示
Remark: 1. 出香港， 按ZURU标准生产
 2. 留意进口商贴纸不得遮挡日期码</t>
  </si>
  <si>
    <t>4500181160-210</t>
  </si>
  <si>
    <t>4500181278-70</t>
  </si>
  <si>
    <t>11/28截SI</t>
  </si>
  <si>
    <t>日期码格式：ZURU INC(BVI) 标准格式 日期：按实际生产日期
Packaging Info:
15756UQ1：最新MA 5L 吊牌+ 1*baby EAN 条码贴纸（翻单4500176437）+1*多语折叠警语d吊牌+MA 布标；
Remark: 1.北欧内销单，需要通过ZURU 验货结果后才能出货 (工厂需要主动提前同ZURU QC预约验货避免延期出货造成不必要麻烦)；
2. 产品如含有化学品，需要无硼无香，
3.包装不能含有PVC，使用PET
4. date code: 外箱日期码要晚于产品日期码
5.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6.若有特定款有特殊外箱条码要求时,需要明确列出产品款对应的具体外箱条码号码/条码类型 (若无,可以忽略此需求)
7.所有出口欧洲的产品, 法规规定禁止在包装和共公众用的印刷品中使用矿物油中含有的物质, 包装印刷油墨中含有的MOAH/MOSH的质量浓度不能超过1%, 否则出货
到法国被抽检出现问题, 供应商需要对此负责;
8.带电池出货的产品所用到的电池需要符合欧洲电池新规(EU) 2023-1542。
9.ratio 同MA
10.所有电子产品身上需要加字唛(与包装上的法国地址一致），为ZURU FRANCE 地址 (如无电子产品，或者产品布标有此地址，可忽略此信息)
ZURU FRANCE 33 rue Paul Meurice 75020 Paris, France.；</t>
  </si>
  <si>
    <t>PO#500-53729</t>
  </si>
  <si>
    <t>4500182662-50</t>
  </si>
  <si>
    <t>12/1送货</t>
  </si>
  <si>
    <t>11/5MA UPC</t>
  </si>
  <si>
    <t>日期码格式：ZURU INC(BVI) 标准格式 日期：按实际生产日期
Packaging Info: 1、包装方式: #15756UQ1: MA UPC优先1L最新版+UPC贴纸（所有15756的assortments都使用A的UPC#193052088123)，出口美国
Remark: 2、无测试无验货要求
3、纸箱4面印ZURU LOGO + 箱唛
4、日期码请按ZURU标准版执行即可
5、ZURU OQC验货</t>
  </si>
  <si>
    <t>PO#600-78035</t>
  </si>
  <si>
    <t>4500182662-80</t>
  </si>
  <si>
    <t>ZB03121-11.27</t>
  </si>
  <si>
    <t>PO#42091757</t>
  </si>
  <si>
    <t>4500182659-30</t>
  </si>
  <si>
    <t>11/28交仓</t>
  </si>
  <si>
    <t>4500181160-180</t>
  </si>
  <si>
    <t>4500184257-20</t>
  </si>
  <si>
    <t>日期码格式：ZURU INC(BVI) 标准格式 日期：按实际生产日期
Packaging Info: MA UPC包装(优先1L)+进口商贴纸+mother UPC条码贴纸,整单贴纸资料待提供;
条码信息如下;
15756UQ1-193052087881
Remark:
15756UQ1-5 Assortments even ratio</t>
  </si>
  <si>
    <t>97057-11.29</t>
  </si>
  <si>
    <t>4500181160-190</t>
  </si>
  <si>
    <t>小蜗18PCS/PDQ,72PCS/4PDQ/CTN</t>
  </si>
  <si>
    <t>4500181160-200</t>
  </si>
  <si>
    <t>customer
item#946025</t>
  </si>
  <si>
    <t>4500183061-30</t>
  </si>
  <si>
    <t>12/5交仓</t>
  </si>
  <si>
    <t>日期码格式：ZURU INC(BVI) 标准格式 日期：按实际生产日期
Packaging Info: 产品需加1张固定进口商贴纸+1张空白贴纸遮住G mark,贴纸资料待提供
彩盒条码/纸箱不接受任何贴纸
15756UQ1/15760UQ1-MA 5L UPC A版本包材
Remark:
15756UQ1-5 Assortments even ratio</t>
  </si>
  <si>
    <t>ZURU SPAIN S.L.</t>
  </si>
  <si>
    <t>5200007779 5200007784</t>
  </si>
  <si>
    <t>4500180519-130</t>
  </si>
  <si>
    <t>12/2出货</t>
  </si>
  <si>
    <t>一张mother EAN条码贴纸+一张额外多语警语吊牌（含缺失的意法西环保标+西班牙布标翻译）+一张"0+"贴纸+不带电池出货自行订购 "WEEE说明书欧洲EN+30L-B版"</t>
  </si>
  <si>
    <t>日期码格式：ZURU INC(BVI) 标准格式 日期：按实际生产日期
Packaging Info: 
11. 15756UQ1:最新MA 5L吊牌+一张mother EAN条码贴纸+最新MA 5L PDQ+一张额外多语警语吊牌（含缺失的意法西环保标+西班牙布标翻译）+一张"0+"贴纸
Remark: 1.西班牙国家内销单，需要通过ZURU 验货结果后才能出货 (工厂需要主动提前同ZURU QC预约验货避免延期出货造成不必要麻烦)；
2.本订单所有 具有 baby items / assorted items 的款式，零售包装上都要用 母 EAN; 外包装警语/说明书都需要有西班牙语+葡萄牙语（简写"PT"或"P"）
3. 若有特定款有特殊外箱条码要求时,需要明确列出产品款对应的具体外箱条码号码/条码类型 (若无,可以忽略此需求)
4. 所有出口欧洲的产品, 法规规定禁止在包装和共公众用的印刷品中使用矿物油中含有的物质, 包装印刷油墨中含有的MOAH/MOSH的质量浓度不能超过1%, 否则出
货到西班牙被抽检出现问题, 供应商需要对此负责;
5. Date code: 外箱/产品/包装尽量保持一致，完货后提供date code 信息以便我们保存记录做批次管理；若MA物料因提前备料导致和外箱日期码不一致时，可以接
受出货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7. 所有带电池的产品请基于带/不带电池出货自行订购 "WEEE说明书欧洲EN+30L-B版"。
8. MTS所有订单，SMASHERS 或含Slime产品，所有化合物使用无硼版本出；如有香味产品，出无香版本; BOB系列要符合欧洲要求不含亚硝酸版本; XShot Hyper系列
，统一出EN71版本；Slime Mart统一用EUR版本的包装。
9. 请每款寄一套给Lisa Yang 用于上传西班牙网站, 以下是地址和联系方式，样品相关细节请与Lisa沟通@Lisa Yang - Merchandising &lt;(&gt;&amp;&lt;)&gt; Operations &lt;(&gt;
&lt;&lt;)&gt;Lisa.ywx@zuru.com&gt;.
Lisa.Yang
(+86) 755 6688 1988 – 3327| +86 15012613809
广东省深圳市罗湖区东门南路1006号口岸大楼A座7楼</t>
  </si>
  <si>
    <t>97114-12.2</t>
  </si>
  <si>
    <t>FB13930</t>
  </si>
  <si>
    <t>4500183275-80</t>
  </si>
  <si>
    <t>15756C1-S001</t>
  </si>
  <si>
    <t>海绵宝宝钥匙扣系列36PCS/3CLIP
STRIP/CTN</t>
  </si>
  <si>
    <t>12个孔挂条</t>
  </si>
  <si>
    <t>日期码格式：ZURU INC(BVI) 标准格式 日期：按实际生产日期
Packaging Info: 
15756C1:客制挂条+MA布标+客户EAN条码贴纸贴纸翻单：4500172760，条码请 核对15756A 5056296051467
15756B 5056296051481
15756D 5056296051474
15756E 5056296051498
15756G 5056296051504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*根据客人最新的包装要求，所有多个PDQ盒子(TQ,UQ,GQ）入1外箱的都需要在顶部右上角加上数量贴纸标明里面的数量。最小字体：36pts, 字体：Calibri（bold),
具体要求以及位置见文件.
*订单对应客户PO号 ，备注有显示 ，注意分开做货/验货/装柜 ，混装有罚款。
* 大货样： 新款请在CRD前10天寄出每款2整套大货样到罗湖办公室7B Meyya Liu 收，翻单不用寄。</t>
  </si>
  <si>
    <t>MTA TRADE - UNITY</t>
  </si>
  <si>
    <t>4500181627-40</t>
  </si>
  <si>
    <t>12/5提货</t>
  </si>
  <si>
    <t>日期码格式：ZURU INC(BVI) 标准格式 日期：按实际生产日期
Packaging Info:
15756UQ1:MA UPC 吊牌+QR code贴纸，MA PDQ
Remark:</t>
  </si>
  <si>
    <t>4500183343-40</t>
  </si>
  <si>
    <t>12/8提货</t>
  </si>
  <si>
    <t>日期码格式：ZURU INC(BVI) 标准格式 日期：按实际生产日期
Packaging Info: 
15756UQ1: MA A版5L UPC吊牌+额外吊牌;MA B版2L布标；MA A版5L PDQ
Remark: 备注： 1、若产品有比例使用ZURU STD 比例
2、所有item 均用MA UPC 条码，若包装不是UPC 条码的请告知
3、此单出欧洲需满足EU测试标准要求，另外不能出闪粉（若产品本身不含闪粉则忽略这句话）
Ratio:
15756UQ1: 5 Assortments even ratio</t>
  </si>
  <si>
    <t>MAＢ版　２Ｌ布标</t>
  </si>
  <si>
    <t>5200007966</t>
  </si>
  <si>
    <t>4500181762-20</t>
  </si>
  <si>
    <t>12/5走货</t>
  </si>
  <si>
    <t>1*EAN条码贴纸+1*多语折叠警语贴纸</t>
  </si>
  <si>
    <t>额外吊牌翻单4500175581</t>
  </si>
  <si>
    <t>日期码格式：ZURU INC(BVI) 标准格式 日期：按实际生产日期
Packaging Info: 
15756UQ1：最新MA 5L PDQ+最新MA 5L吊牌+1*EAN条码贴纸+1*多语折叠警语贴纸+MA 布标+其他MA包装
Remark: 1.德国内销单，需要通过ZURU 验货结果后才能出货 (工厂需要主动提前同ZURU QC预约验货避免延期出货造成不必要麻烦)；
2.产品如含有化学品（slime 等），需要无硼无香。需要无微塑料版本。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所有电子产品身上需要加字唛，为ZURU FRANCE 地址 (如无电子产品，或者产品布标有此地址，可忽略此信息)
如产品太小，也可忽略。如无法加字唛，可以用贴纸的形式加在产品身上。
ZURU FRANCE 33 rue Paul Meurice 75020 Paris, France.
6.所有出往德国订单的电子产品需增加一张欧洲通用WEEE声明说明书，区分带电池和不带电池版本, 如已做客版说明书可忽略此要求。
7.装柜时需要按照款式号码从小到大一款款依次装,避免终端仓库卸货混乱.若一个柜子涉及到几个不同国家内销单,装柜时需要一个国家装完后再装另一个国家的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8.ratio 同MA
9. 若有特定款有特殊外箱条码要求时,需要明确列出产品款对应的具体外箱条码号码/条码类型 (若无,可以忽略此需求).</t>
  </si>
  <si>
    <t>4500183696-460</t>
  </si>
  <si>
    <t>12/15交仓</t>
  </si>
  <si>
    <t>11/19寄出</t>
  </si>
  <si>
    <t>日期码格式：ZURU INC(BVI) 标准格式 日期：按实际生产日期
Packaging Info: 1. MA+UPC版包裝,优先1L，出口美国
15756UQ1: 5 Assortments even ratio
15756A Spongebob SquarePants 193052088123
15756B Patrick Star 193052088130
15756D Squidward 193052088147
15756E Gary The Snail 193052088154
15756G Sheldon Plankton 193052088161
Remark: 2. PO# 0092461722, 0092461723, 0092461724, 这3个订单外箱需要贴4x6"UCC 贴纸，只需贴一面（UCC贴纸为客供贴纸）。PO# 0092461721, 0092461725，这2
个订单外箱不需要UCC贴纸。
3. ZURU QC 验货。
4. 产品和包裝上需印刷tracking code信息，格式为ZURU常规。</t>
  </si>
  <si>
    <t>4500183696-470</t>
  </si>
  <si>
    <r>
      <rPr>
        <sz val="11"/>
        <color rgb="FF010CDD"/>
        <rFont val="宋体"/>
        <charset val="134"/>
      </rPr>
      <t xml:space="preserve">4x6"UCC </t>
    </r>
    <r>
      <rPr>
        <sz val="9"/>
        <color rgb="FF010CDD"/>
        <rFont val="宋体"/>
        <charset val="134"/>
      </rPr>
      <t>客供外箱贴纸</t>
    </r>
  </si>
  <si>
    <t>4500183696-480</t>
  </si>
  <si>
    <t>4500183696-490</t>
  </si>
  <si>
    <t>4500183696-500</t>
  </si>
  <si>
    <t>4500180717-20</t>
  </si>
  <si>
    <t>1/8截si</t>
  </si>
  <si>
    <t>日期码格式：ZURU INC(BVI) 标准格式 日期：按实际生产日期
Packaging Info: 
15756UQ1-S001: 1. MA 吊牌+进口商贴纸 (含G Mark, QR code, 阿拉伯警语); 贴纸上的QR code需微信可扫，扫描结果另外通知; UPC条码显示193052087881; MA P
DQ+进口商贴纸; 产品年龄1+;
2. 5 Assortments even ratio，每个assortments 对应不同的条码，对应条码如下，
15756A：193052088123
15756B：193052088130
15756D：193052088147
15756E：193052088154
15756G：193052088161
3. 客人箱唛排版，印4面，条码内容193052087881；
Remark:</t>
  </si>
  <si>
    <t>4500180735-20</t>
  </si>
  <si>
    <t>日期码格式：ZURU INC(BVI) 标准格式 日期：按实际生产日期
Packaging Info:
15756UQ1-S001: 1. MA 吊牌+进口商贴纸 (含G Mark, QR code, 阿拉伯警语); 贴纸上的QR code需微信可扫，扫描结果另外通知; UPC条码显示193052087881; MA P
DQ+进口商贴纸; 产品年龄1+;
2. 5 Assortments even ratio，每个assortments 对应不同的条码，对应条码如下，
15756A：193052088123
15756B：193052088130
15756D：193052088147
15756E：193052088154
15756G：193052088161
3. 客人箱唛排版，印4面，条码内容193052087881；
Qatar的订单需要寄样品给客户进行slime测试（产品含slime的每个item分别准备完整的4套样品）（此单#92125/92129TQ1/9283/92104TQ1/9298TQ1/92119需要寄样
）
Remark:</t>
  </si>
  <si>
    <t>4500177857-90</t>
  </si>
  <si>
    <t>1/12截SI</t>
  </si>
  <si>
    <t>日期码格式：ZURU INC(BVI) 标准格式 日期：按实际生产日期
Packaging Info:
15756UQ1:MA 多语包装+进口商贴纸+价标贴纸+箱唛（进口商贴纸和mother UPC贴纸合并为一张）
Remark: 1.此单价格贴纸（ZURU定购).-无位置图，价标贴纸贴于产品背面右上角空白处（不遮挡西班牙语处），如有特殊情况，请重新确认位置图。
2.此单有第三方监柜，不用额外准备备品，会在大货中每款拆1pc，拆了包装的产品会由监装员用客供胶带封好或在外箱上写上""opened by telescope”</t>
  </si>
  <si>
    <t>AG250286-TW</t>
  </si>
  <si>
    <t>4500184194-10</t>
  </si>
  <si>
    <t>12/10截补料</t>
  </si>
  <si>
    <t>日期码格式：ZURU INC(BVI) 标准格式 日期：按实际生产日期
Packaging Info: 此单出TW
15756SK : MA 展架（带底座）， MA 布标，MA 吊牌+1张警语贴纸 (覆盖吊牌条码）
所有贴纸不得遮挡日期码
Remark: 15756SK: 5 Assortments even ratio</t>
  </si>
  <si>
    <t>4500184194-30</t>
  </si>
  <si>
    <t>15756UQ1-S001-PKC</t>
  </si>
  <si>
    <t>15756UQ1-S006-PKC</t>
  </si>
  <si>
    <t>海绵宝宝系列72PCS/72PO
LYBAG/4PDQ/CTN</t>
  </si>
  <si>
    <t>客版挂孔胶袋</t>
  </si>
  <si>
    <t>日期码格式：ZURU INC(BVI) 标准格式 日期：按实际生产日期
Packaging Info: 此单出TW
15756UQ1： MA 布标， 客版 mother UPC 条码（193052087881）吊牌，1个透明胶袋（背面印警语，且需加贴1张警语贴纸）请留意吊牌需别到公仔身后，避免影响
正面展示产品。
所有贴纸不得遮挡日期码
Remark: 15756UQ1: 5 Assortments even ratio</t>
  </si>
  <si>
    <t>211058</t>
  </si>
  <si>
    <t>4500183629-30</t>
  </si>
  <si>
    <t>12/18第三方</t>
  </si>
  <si>
    <t>1张进口商贴纸（翻单PO#4500179082)</t>
  </si>
  <si>
    <t>日期码格式：ZURU INC(BVI) 标准格式 日期：按实际生产日期
Packaging Info: 
15756UQ1: MA_PDQ + A版5L_baby UPC版本包装 + 1张进口商贴纸（翻单PO#4500179082)+ 箱唛 + 外箱SSCC label
配比信息：5Assortment
第三方验货时间12/18,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
15749实际上为LCL 出货</t>
  </si>
  <si>
    <t>211059</t>
  </si>
  <si>
    <t>4500183630-30</t>
  </si>
  <si>
    <t>日期码格式：ZURU INC(BVI) 标准格式 日期：按实际生产日期
Packaging Info: 
15756UQ1: MA_PDQ + A版5L_baby UPC版本包装 + 1张进口商贴纸（翻单PO#4500179082)+ 箱唛 + 外箱SSCC label
配比信息：5Assortment
第三方验货时间12/18,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
15749实际上为LCL出货</t>
  </si>
  <si>
    <t>500-57642</t>
  </si>
  <si>
    <t>4500185340-20</t>
  </si>
  <si>
    <t>MEC383-15756-S001</t>
  </si>
  <si>
    <r>
      <rPr>
        <sz val="11"/>
        <color rgb="FF1506E0"/>
        <rFont val="Arial"/>
        <charset val="0"/>
      </rPr>
      <t>MEC383-15756-S001</t>
    </r>
    <r>
      <rPr>
        <sz val="11"/>
        <color rgb="FF1506E0"/>
        <rFont val="宋体"/>
        <charset val="0"/>
      </rPr>
      <t>（</t>
    </r>
    <r>
      <rPr>
        <sz val="11"/>
        <color rgb="FF1506E0"/>
        <rFont val="Arial"/>
        <charset val="0"/>
      </rPr>
      <t>A</t>
    </r>
    <r>
      <rPr>
        <sz val="11"/>
        <color rgb="FF1506E0"/>
        <rFont val="宋体"/>
        <charset val="0"/>
      </rPr>
      <t>车间混装，展示架第一排需要和图片一致）</t>
    </r>
  </si>
  <si>
    <t>海绵宝宝钥匙扣系列21PCS/展示架</t>
  </si>
  <si>
    <t>MO250919转实单</t>
  </si>
  <si>
    <t>12/11SI</t>
  </si>
  <si>
    <t>日期码格式：ZURU INC(BVI) 标准格式 日期：按实际生产日期
Packaging Info: 1、包装方式：
#MEC383: MA UPC 优先1L最新版+#15756款UPC贴纸（所有15756的assortments都使用A的UPC#193052088123)+客版展示架+外箱禁运贴纸，出口美国
Remark: 2、无第三方测试&lt;(&gt;&amp;&lt;)&gt;验货要求
3、纸箱4面印ZURU LOGO + 箱唛
4、日期码请按ZURU标准版执行即可
5、ZURU OQC验货</t>
  </si>
  <si>
    <t>700-41349</t>
  </si>
  <si>
    <t>4500185340-40</t>
  </si>
  <si>
    <t>700-41429</t>
  </si>
  <si>
    <t>4500185340-60</t>
  </si>
  <si>
    <t>910-62649</t>
  </si>
  <si>
    <t>4500185340-70</t>
  </si>
  <si>
    <t>14532175</t>
  </si>
  <si>
    <t>4500184671-10</t>
  </si>
  <si>
    <t>12/15截补料</t>
  </si>
  <si>
    <t>日期码格式：ZURU INC(BVI) 标准格式 日期：按实际生产日期
Packaging Info: 15756UQ1：最新MA-5L吊牌+MA-PDQ
5 Assortments even ratio;
15756A Spongebob SquarePants 193052088123
15756B Patrick Star 193052088130
15756D Squidward 193052088147
15756E Gary The Snail 193052088154
15756G Sheldon Plankton 193052088161
Remark: 1. 请准时出货，推期会有罚款；
2. 所有产品按符合欧洲标准走货，需要是不含微塑料版本。
3.包装日期码按ZURU格式即可，请确保不迟于外箱日期码，可等于或者早于外箱日期码，必须为法定工作日，印刷前请先检查外箱日期码。
4.请注意检查产品及包装应带UKCA图标（14+产品除外），包装显示ZURU UK LTD/ZURU France地址信息，QC部门请查核，如有问题与跟单确认
5.电子产品需增加一张WEEE声明30L通用黑白说明书(不接受A版本，翻译有误)，区分带电池和不带电池出货版本, 如已做客版说明书可忽略此要求；
6.订单备注显示有分批的（不同仓库/订单号） ，注意分开做货出货，否则会导致罚款 。
7.外箱有条码要求，排版时请留意并请确保条码清晰可扫描（封箱胶不要黏到条码上), 否则客人会有罚款。
8.做货前请先复核包装条码与订单是否一致再安排，对不上的需与ZURU跟单确认再安排。
9.最大外箱尺寸和重量 : 600mm x 500mm x 745mm (LxWxH) &lt;(&gt;&amp;&lt;)&gt; G.W. 16 KG，超过的需要客人批准才能出货并且外箱需要印2 man lift标志 。
10.做货前务必核对零售条码是否与订单要求一致 ，对不上到客户仓库需要返工 ，工厂需要承担责任。</t>
  </si>
  <si>
    <t>PO015</t>
  </si>
  <si>
    <t>4500184062-10</t>
  </si>
  <si>
    <t>AW同4500179409</t>
  </si>
  <si>
    <t>客版日语包装和日语布标</t>
  </si>
  <si>
    <t>日期码格式：ZURU INC(BVI) 标准格式 日期：按实际生产日期
Packaging Info: 客版日语包装和日语布标， 空白胶袋（仅打孔）。
翻单,AW同4500179409
客制MA已放同4500179409
Remark: 1.出日本
2.需在生产完成后提供检针测试报告，需提供装柜图片。
3.待客户确认是否需寄板做QC check, 请多备料。</t>
  </si>
  <si>
    <t>日语布标</t>
  </si>
  <si>
    <t>4500184062-30</t>
  </si>
  <si>
    <t>4500184062-40</t>
  </si>
  <si>
    <t>4500184062-50</t>
  </si>
  <si>
    <t>5251218278</t>
  </si>
  <si>
    <t>4500179539-30</t>
  </si>
  <si>
    <t>海绵宝宝钥匙扣系列54PCS/SK/CTN
带底座</t>
  </si>
  <si>
    <t>12/15截SI</t>
  </si>
  <si>
    <t>日期码格式：LOTDGYYYYMMDD 日期：按实际生产日期
Packaging Info: 
3. 15756SK：MA5L吊牌+ Mother UPC条码贴纸+ MA 5L SK++箱唛，进口商吊牌要挂在产品上
Remark: 1：客版日期码要求：LOT+ZURU标准日期码格式。东莞生产的格式：LOTDGYYYYMMDD, DG是东莞拼音首字母，YYYYMMDD是实际的年月日
2. 
15756SK：5 Assortments
3. 此单有第三方监柜，至少多备一套完整的物料用于监柜，请多备料。
4. WM墨西哥防霉的新要求:货物必须在出货主箱和集装箱中按要求放置干燥剂，干燥剂指定品牌干霸
15756SK：每箱需放置6小包干燥剂, 每包重2-3g
5. 如走柜货等loading plan 确认后再通知集装箱干燥剂数量
此单会和其他工厂的产品合并出4*40HC，每个HC需要放置20包干燥剂，每包干燥剂1KG</t>
  </si>
  <si>
    <t>4500184062-20</t>
  </si>
  <si>
    <t>4500182578-150</t>
  </si>
  <si>
    <t>日期码格式：ZURU INC(BVI) 标准格式 日期：按实际生产日期
Packaging Info: 
15756UQ1/15760UQ1:MA 多语包装+进口商贴纸+mother UPC 贴纸+价标贴纸+箱唛
Remark: 1.此单价格贴纸（ZURU定购).-无位置图，价标贴纸贴于产品背面右上角空白处（不遮挡西班牙语处），如有特殊情况，请重新确认位置图。
2.此单有第三方监柜，不用额外准备备品，会在大货中每款拆1pc，拆了包装的产品会由监装员用客供胶带封好或在外箱上写上""opened by telescope”
MOTHER UPC Barcode:
15756UQ1:193052087881</t>
  </si>
  <si>
    <t>4500185069-10</t>
  </si>
  <si>
    <t>12/30截SI</t>
  </si>
  <si>
    <t>日期码格式：ZURU INC(BVI) 标准格式 日期：按实际生产日期
Packaging Info: 1. MA (首选1L UPC/ 多语 版本)，出口美国
以下item要加UPC贴纸：
15756UQ1-S002: UPC#193052087881
Remark: 2. 产品和包装上印刷tracking code信息，格式为ZURU常规
3. 需ZURU QC 验货合格后方可出货</t>
  </si>
  <si>
    <t>4500185069-70</t>
  </si>
  <si>
    <t>FB13908</t>
  </si>
  <si>
    <t>4500183596-20</t>
  </si>
  <si>
    <t>12/17截SI</t>
  </si>
  <si>
    <t>日期码格式：ZURU INC(BVI) 标准格式 日期：按实际生产日期
Packaging Info: 
15756C1 客制挂条+MA布标+客户EAN条码贴纸，条码请核对15756A 5056296051467
15756B 5056296051481
15756D 5056296051474
15756E 5056296051498
15756G 5056296051504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*根据客人最新的包装要求，所有多个PDQ盒子(TQ,UQ,GQ）入1外箱的都需要在顶部右上角加上数量贴纸标明里面的数量。最小字体：36pts, 字体：Calibri（bold),
具体要求以及位置见文件.
*订单对应客户PO号 ，备注有显示 ，注意分开做货/验货/装柜 ，混装有罚款。
* 大货样： 新款请在CRD前10天寄出每款2整套大货样到罗湖办公室7B Meyya Liu 收，翻单不用寄。"</t>
  </si>
  <si>
    <t>16024618</t>
  </si>
  <si>
    <t>4500185775-10</t>
  </si>
  <si>
    <t>手工单K117H转实单</t>
  </si>
  <si>
    <t>2025/11/17  12/3临时加订黄色贴，货期推至12/18</t>
  </si>
  <si>
    <t>客供外箱贴纸</t>
  </si>
  <si>
    <t>日期码格式：ZURU INC(BVI) 标准格式 日期：按实际生产日期
Packaging Info: 1. 此为Kohl's store 订单, MA UPC包装(首选1L) + 价格贴纸 （不能覆盖mad in China 字样）+ 客供外箱贴纸 + 黄色贴 （尺寸 4*6inch, 贴其中一面正唛上）
手工单K117H,
Remark: 2. 外箱印刷 ZURU LOGO + MADE IN CHINA + 定位框，尺寸4"x6" (用于黏贴外箱贴）
3. 无箱唛但需提供每款实际外箱尺寸排版确认定位框，store 订单的定位框位置要在：箱子的最大面朝上后，定位框在箱子的第二大面的右下角，距离箱子右边3
英寸，距离底部1.25英寸, 贴纸要按定位框贴，位置与方向贴不对会有客户罚款需由工厂承担
外箱贴落在封箱面的：贴纸的条码是不可以落在箱子开口处以及折角处的， 这样都是会影响客人扫描导致罚款。 若有这样的情况需要和跟单沟通后再粘贴
4. 产品入箱后，外箱的每个面都需要是平整，不能有鼓起
5. 外箱毛重超过35LB 外箱四面需要加黄标贴
6. 收到外箱贴纸需要扫描上传ICE系统（出货前必须完成），上传的条码信息必须跟实际出货一致，贴纸备品不需要扫描。如有不同产生的罚款由工厂承担。
7. 需经ZURU验货通过后才可出货。
8. 客户有严格要求，若由工厂导致的罚款ZURU 都会向工厂收回。</t>
  </si>
  <si>
    <t>JUGUETIBICI, S.A. DE C.V.</t>
  </si>
  <si>
    <t>4500181556-40</t>
  </si>
  <si>
    <t>15756UQ1-S004</t>
  </si>
  <si>
    <t>海绵宝宝系列
24PCS/PDQ,4
8PCS/2PDQ/CTN</t>
  </si>
  <si>
    <t>Mother UPC条码贴纸+</t>
  </si>
  <si>
    <t>日期码格式：ZURU INC(BVI) 标准格式 日期：按实际生产日期
Packaging Info: 
4. 15756UQ1：MA5L吊牌+ MA 5L PDQ包装+Mother UPC条码贴纸+进口商贴纸+1张3+年龄贴纸+箱唛，PDQ上也要加一张3+年龄贴纸
Remark: 1. 此单有监柜，每款请多备1pc样板用于监装
4. 15756UQ1：5 Assortments</t>
  </si>
  <si>
    <t>TG JONES HIGH STREET LIMITED</t>
  </si>
  <si>
    <t>20251003-5362
81</t>
  </si>
  <si>
    <t>4500182716-10</t>
  </si>
  <si>
    <t>12/18或12/19第三方</t>
  </si>
  <si>
    <t>22号上柜</t>
  </si>
  <si>
    <t>日期码格式：ZURU INC(BVI) 标准格式 日期：按实际生产日期
Packaging Info: 15756UQ1 MA(UPC版本）最新包装.
15756A 193052088123
15756B 193052088130
15756D 193052088147
15756E 193052088154
15756G 193052088161
Remark: "1# 订单出英国，请注意检查产品及包装应带UKCA图标，包装显示ZURU UK LTD信息，QC同事请查核，如有问题与跟单确认；
2# 产品包装上的生产日期按实际(法定工作日)，按ZURU标准格式即可 ，但是请留意外箱箱唛日期码(Batch Code)需要按照客人格式:""Batch+DD(2位阿拉伯数字)+M
o
nth(用英文字母顺序代表，比如六月是F)+YY(年份后面2位阿拉伯数字)""，外箱日期需要与产品显示的日期为同一天，如有问题请及时和跟单联系；
3# 请注意所有订单都需要经过ZURU QC验货以及客人QC验货(或客人安排第三方验货)并且通过后方可出货，申请客人验货务必确保100%完货，如因产品质量问题或
其他工厂原因导致的客人验货未通过需要重验的，须由工厂承担重验费用USD300;
4# 包装统一使用UPC条码，请安排生产前先核对 ，有问题请提出；
5# 所有产品按符合欧洲标准走货，需要是不含微塑料版本 ；
6# 涉及到硼的，如可选择情况下应使用符合欧标的无硼或低硼版本 （slime 类别低硼一般低于300ppm)</t>
  </si>
  <si>
    <t>5200008118</t>
  </si>
  <si>
    <t>4500184570-10</t>
  </si>
  <si>
    <t>*EAN条码贴纸（翻单4500181762）+1*多语折叠警语贴纸（翻单4500181762）</t>
  </si>
  <si>
    <t>日期码格式：ZURU INC(BVI) 标准格式 日期：按实际生产日期
Packaging Info: 15756UQ1：最新MA 5L PDQ+最新MA 5L吊牌+1*EAN条码贴纸（翻单4500181762）+1*多语折叠警语贴纸（翻单4500181762）+MA 布标+其他MA包装
Remark: 1.德国内销单，需要通过ZURU 验货结果后才能出货 (工厂需要主动提前同ZURU QC预约验货避免延期出货造成不必要麻烦)；
2.产品如含有化学品（slime 等），需要无硼无香。需要无微塑料版本。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所有电子产品身上需要加字唛，为ZURU FRANCE 地址 (如无电子产品，或者产品布标有此地址，可忽略此信息)
如产品太小，也可忽略。如无法加字唛，可以用贴纸的形式加在产品身上。
ZURU FRANCE 33 rue Paul Meurice 75020 Paris, France.
6.所有出往德国订单的电子产品需增加一张欧洲通用WEEE声明说明书，区分带电池和不带电池版本, 如已做客版说明书可忽略此要求。
7.装柜时需要按照款式号码从小到大一款款依次装,避免终端仓库卸货混乱.若一个柜子涉及到几个不同国家内销单,装柜时需要一个国家装完后再装另一个国家的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8.ratio 同MA
9. 若有特定款有特殊外箱条码要求时,需要明确列出产品款对应的具体外箱条码号码/条码类型 (若无,可以忽略此需求).</t>
  </si>
  <si>
    <t>211046</t>
  </si>
  <si>
    <t>4500184925-20</t>
  </si>
  <si>
    <t>预计12/25第三方</t>
  </si>
  <si>
    <t>日期码格式：ZURU INC(BVI) 标准格式 日期：按实际生产日期
Packaging Info:
15756UQ1: MA_PDQ + A版5L_baby UPC版本包装 + 1张进口商贴纸（翻单PO#4500179082)+ 箱唛 + 外箱SSCC label
配比信息：5Assortment
第三方验货时间12/25, 需要在此时间前完成ZURU 验货并pass
Remark: 1.客人要求箱唛不可出现手写内容（流水号除外），箱唛印的重量和实际差异不超3%，且不可手写
2.此单去澳大利亚，请按相应澳新标准生产
3.顶部两侧以及底部均用普通封箱胶，工字型封箱
4.外箱需要贴客户的SSCC LABEL，SSCC LABEL 由ZURU在货期前两周提供文档,由工厂订购，请贴在正唛右下角（封箱胶纸不能挡住贴纸内容）
5.产品和包装上要有tracking label信息：格式为Zuru标准格式（可以自行调整具体年月日生产日期,避开节假期日）
6.请务必按时完货，验货PASS后请按时送货入货代指定仓库，如果晚了导致船期Delay将会有罚金产生或者客户要求空运，所产生的罚金和空运费由工厂承担。</t>
  </si>
  <si>
    <t>0958543405</t>
  </si>
  <si>
    <t>4500185627-20</t>
  </si>
  <si>
    <t>15756SLB-S001</t>
  </si>
  <si>
    <t>海绵宝宝系列TAG-3FACING12PCS/PDQ/CTN,2640PCS/220CTN/SLIP SHEET</t>
  </si>
  <si>
    <t>MO20251030转实单，第三方时间待定</t>
  </si>
  <si>
    <t>12/18抽板
第三方验货12/29</t>
  </si>
  <si>
    <t>1/7号截SI</t>
  </si>
  <si>
    <t>日期码格式：ZURU DGYYYYMMDD CHINA（日期避开周末和法定节假日即可） 日期：按实际生产日期
Packaging Info: 15756
1.包装信息：MA 5L A版 UPC版吊牌，MA 2L A版车缝布标，客版1L A版PDQ，客供RFID吊牌（吊牌位置严格按照我们签板的位置图，不可擅自调整位置，吊牌不能有
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5.此单以打卡板出货（22*10=220 cartons/2640 pcs/Slip Sheet）。
6.此单需要ZURU跟单签板，第三方抽板测试以及第三方验货，请自行多备物料。
7.其它信息：同标板5 Assortment=1:1:1:1:1。</t>
  </si>
  <si>
    <t>MODE IMPORTS</t>
  </si>
  <si>
    <t>52543</t>
  </si>
  <si>
    <t>4500185482-10</t>
  </si>
  <si>
    <t>12/24第三方</t>
  </si>
  <si>
    <t>客版UPC 贴纸</t>
  </si>
  <si>
    <t>211066</t>
  </si>
  <si>
    <t>4500185472-20</t>
  </si>
  <si>
    <t>1/6第三方</t>
  </si>
  <si>
    <t>1/9交仓</t>
  </si>
  <si>
    <t>2025/12/2提供SSCC</t>
  </si>
  <si>
    <t>日期码格式：ZURU INC(BVI) 标准格式 日期：按实际生产日期
Packaging Info: 
15756UQ1: MA_PDQ + A版5L_baby UPC版本包装 + 1张进口商贴纸（翻单PO#4500179082)+ 箱唛 + 外箱SSCC label
配比信息：5Assortment
第三方验货时间12/30,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5.此单出口新西兰，请按相应的澳新标准生产；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</si>
  <si>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211067</t>
  </si>
  <si>
    <t>4500185470-20</t>
  </si>
  <si>
    <t>日期码格式：ZURU INC(BVI) 标准格式 日期：按实际生产日期
Packaging Info: 
15756UQ1: MA_PDQ + A版5L_baby UPC版本包装 + 1张进口商贴纸（翻单PO#4500179082)+ 箱唛 + 外箱SSCC label
配比信息：5Assortment
第三方验货时间12/30,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</si>
  <si>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000042367000</t>
  </si>
  <si>
    <t>4500185986-10</t>
  </si>
  <si>
    <t>贴纸翻单PO-4500182659</t>
  </si>
  <si>
    <t>日期码格式：ZURU INC(BVI) 标准格式 日期：按实际生产日期
Packaging Info: 1、包装方式: #15756UQ1: MA UPC优先1L最新版+UPC贴纸（所有15756的assortments都使用A的UPC#193052088123, 贴纸翻单PO-4500182659)，出口美国
Remark: 2、无测试无验货要求
3、纸箱4面印ZURU LOGO + 箱唛
4、日期码请按ZURU标准版执行即可
5、ZURU OQC验货</t>
  </si>
  <si>
    <t>4500180758-80</t>
  </si>
  <si>
    <t>日期码格式：ZURU INC(BVI) 标准格式 日期：按实际生产日期
Packaging Info:
15756UQ1-S001: 1. MA 吊牌+进口商贴纸 (含G Mark, QR code, 阿拉伯警语); 贴纸上的QR code需微信可扫，扫描结果另外通知; UPC条码显示193052087881; MA P
DQ+进口商贴纸; 产品年龄1+;
2. 5 Assortments even ratio，每个assortments 对应不同的条码，对应条码如下，
15756A：193052088123
15756B：193052088130
15756D：193052088147
15756E：193052088154
15756G：193052088161
3. 客人箱唛排版，印4面，条码内容193052087881；
Remark:</t>
  </si>
  <si>
    <t>0958543342</t>
  </si>
  <si>
    <t>4500185627-40</t>
  </si>
  <si>
    <t>MO20251030转实单</t>
  </si>
  <si>
    <t>第三方12/29</t>
  </si>
  <si>
    <t>4500183736-170</t>
  </si>
  <si>
    <t>4500048582</t>
  </si>
  <si>
    <t>4500179588-10</t>
  </si>
  <si>
    <t>15756TQ1-S002</t>
  </si>
  <si>
    <t>海绵宝宝钥匙扣系列6PCS/PDQ,24
PCS/4PDQ/CTN</t>
  </si>
  <si>
    <t>2/2截SI</t>
  </si>
  <si>
    <t>日期码格式：ZURU INC(BVI) 标准格式 日期：按实际生产日期
Packaging Info: 1. ZURU 标准MA UPC版本包装，优先1L，出口美国
2. 产品和包装上需要印刷tracking code信息, 格式为ZURU常规
3. 客户需要做 Formaldehyde(甲醛)、PH Value的测试， 请注意把控原材料质量，避免测试 FAIL.
4. 15756TQ1: 5 Assortments = 1:1:1:1:1; 外箱用Mother UPC: 193052087881, 产品UPC根据ZURU STD包装要求做货，客版PDQ，UPC信息如下:
15756A Spongebob SquarePants; UPC#193052088123
15756B Patrick Star; UPC#193052088130
15756D Squidward; UPC#193052088147
15756E Gary The Snail; UPC#193052088154
15756G Sheldon Plankton; UPC#193052088161
Remark: 5. ZURU QC 验货即可</t>
  </si>
  <si>
    <t>000042065000</t>
  </si>
  <si>
    <t>4500182783-10</t>
  </si>
  <si>
    <t>12/22截SI</t>
  </si>
  <si>
    <t>日期码格式：ZURU INC(BVI) 标准格式 日期：按实际生产日期
Packaging Info: 1、包装方式: MA UPC 优先1L最新版+#15756款UPC贴纸（所有15756的assortments都使用A的UPC#193052088123)+客版展示架，出口美国
Remark: 2、无第三方测试&lt;(&gt;&amp;&lt;)&gt;验货要求
3、纸箱4面印ZURU LOGO + 箱唛+外箱贴纸
4、日期码请按ZURU标准版执行即可
5、ZURU OQC验货</t>
  </si>
  <si>
    <t>581</t>
  </si>
  <si>
    <t>4500186453-10</t>
  </si>
  <si>
    <t>海绵宝宝12PCS/PDQ/INNER,
1PCS/POLYBAG,48PCS/4IN
NER/CTN12PCS/PDQ/I
NNER,1PCS/POLYBAG,48PC
S/4INNER/CTN</t>
  </si>
  <si>
    <t>12/29截补料</t>
  </si>
  <si>
    <t>日期码格式：ZURU INC(BVI) 标准格式 日期：按实际生产日期
Packaging Info:
15756：客版吊牌+客版PDQ+MA织标,单款入胶袋，4+，通用款PDQ+箱唛翻单4500177824
Remark: 1.出韩国， 箱唛按客户的文档安排印刷;
2.产品上的日期码请严格按生产日期， 不可出库存。</t>
  </si>
  <si>
    <t>每款数量的1/24</t>
  </si>
  <si>
    <t>4500186453-20</t>
  </si>
  <si>
    <t>4500186453-30</t>
  </si>
  <si>
    <t>4500186453-40</t>
  </si>
  <si>
    <t>4500186453-50</t>
  </si>
  <si>
    <t>4500186442-40</t>
  </si>
  <si>
    <t>日期码格式：ZURU INC(BVI) 标准格式 日期：按实际生产日期
Packaging Info: 
15756：客版吊牌+客版PDQ+MA织标+箱唛,单款入胶袋，4+，通用款PDQ,翻单4500186453
Remark: 1.出韩国， 箱唛按客户的文档安排印刷;
2.产品上的日期码请严格按生产日期， 不可出库存</t>
  </si>
  <si>
    <t>4500186442-50</t>
  </si>
  <si>
    <t>4500186442-60</t>
  </si>
  <si>
    <t>4500186442-70</t>
  </si>
  <si>
    <t>4500186442-80</t>
  </si>
  <si>
    <t>10001642781-0
581</t>
  </si>
  <si>
    <t>4500186538-10</t>
  </si>
  <si>
    <t>翻单4500177437</t>
  </si>
  <si>
    <t>12/30提货</t>
  </si>
  <si>
    <t>12/15箱唛贴纸提供</t>
  </si>
  <si>
    <t>待提供</t>
  </si>
  <si>
    <t>. 外箱正唛信息左上方位置粘贴条码箱贴纸，每箱只贴一张，由ZURU订购</t>
  </si>
  <si>
    <t>日期码格式：ZURU INC(BVI) 标准格式 日期：按实际生产日期
Packaging Info: 产品包装MA 5L吊牌, MA 5LPDQ；
Remark: 1. 15756UQ1-S002-FUGGLER-LICENSED COLLAB-SERIES 1-SPONGEBOB KEYRINGS 5"-HANG TAG-3FACING24PCS/PDQ/CTN
2. 产品包装MA 5L吊牌, MA 5LPDQ；
3. 共有5个Assortments，每个assortment有单独的UPC如下：
15756A 193052088123
15756B 193052088130
15756D 193052088147
15756E 193052088154
15756G 193052088161
3. 外箱正唛与侧唛需要各贴一张外箱贴纸(共2张), 由ZURU订购；来料贴纸上显示DPCI# 323-01-2682，UPC#10193052087888以及箱唛信息；
4. 产品和包装上印刷 tracking code信息，格式为ZURU常规格式;
5. 出货方式：货代自提，兴信出货</t>
  </si>
  <si>
    <t>4500186266-160</t>
  </si>
  <si>
    <t>157126-S001</t>
  </si>
  <si>
    <t>海绵宝宝系列5PK IN
POLYBAG,20PCS/20POLYBA
G/CTN</t>
  </si>
  <si>
    <t>+1张贴纸(含EAN+NL产品警告语)</t>
  </si>
  <si>
    <t>+客办胶袋</t>
  </si>
  <si>
    <t>日期码格式：ZURU INC(BVI) 标准格式 日期：按实际生产日期
Packaging Info: BOL.COM(15754BDEGH/15757/77806/77809/92129ABDEGHJ/157126/157127/157125A/77731/15728EG/71152/15762AB/15763AB)
6. 157126: 15756A+15756B+15756D+15756E+15756G 5pk/polybag, 20polybags/ctn; MA 1L(5L warning UPC)A吊牌(空白贴纸覆盖UPC)+MA其他最新配套包装+客办胶
袋(含英法德意西荷兰警告语+双面打孔+循环标)+1张贴纸(含EAN+NL产品警告语);
14. 验货时间不迟于2025/12/24.
Remark: 1. 出欧洲产品不可含闪粉或者微塑料，若所涉产品无闪粉或不含微塑料可忽略此点；
2. 5 Surprise or Mini Brands涉及包装是2个及2个以上的球入PVC桶包装时，单个球上若有UPC#或者EAN#，请用白色贴纸覆盖住；
3. 箱唛资料按照提供的要求去做即可，无需再发回我方确认；
4.柜货产品务必拉网且要拉紧，拉网要求： A: 网要结实同时网格要细，纸箱不能从网格处跌落下来 B: 打网固定8-10个点。请提供拉网的装柜照片给船务确认
后柜子再离厂。</t>
  </si>
  <si>
    <t>211795</t>
  </si>
  <si>
    <t>4500187480-10</t>
  </si>
  <si>
    <t>12/25第三方</t>
  </si>
  <si>
    <t>12/26日交仓</t>
  </si>
  <si>
    <t>1张进口商贴纸（翻单PO#4500179082)+ 外箱SSCC labe</t>
  </si>
  <si>
    <t>日期码格式：ZURU INC(BVI) 标准格式 日期：按实际生产日期
Packaging Info: 15756UQ1: MA_PDQ + A版5L_baby UPC版本包装 + 1张进口商贴纸（翻单PO#4500179082)+ 箱唛 + 外箱SSCC label
配比信息：5Assortment
第三方验货时间12/25 需要在此时间前完成ZURU 验货并pass
Remark: 1.请务必按时完货，验货。并且按期送货入货代指定仓库，如果晚了导致船期Delay将会有罚金产生或者客户要求空运，所产生的罚金和空运费由工厂承担。
2.SSCC 外箱贴纸请同纸箱瓦楞纸方向（竖纹向）垂直，即外箱贴纸横着贴(注意条码不要被胶带粘住），贴1pc，贴1面正唛，封箱胶纸不能挡住贴纸内容。外箱贴纸
离外箱边距离不少于2cm。
3.外箱材质为ZURU标准；
4.此单需使用KMART封箱胶上下工字型封箱;从2019年6月开始，要用KMART 新版封箱胶带，此单要用"ANKO"封箱胶带
5.此单出口澳大利亚，请按相应的澳新标准生产；
6.产品和包装上生产批号的显示格式ZURU标准日期码格式
7.外箱信息不可手写，重量和体积需要与实际的一致(不可手写）
8. 每款item装箱后的G.W.超过10KG或者CBM超过0.13,(9.5KG或者以上，四舍五入后也属于10KG) 需在外箱上加印超 重或者Bulky LOGO，若发现我们资料没有，请
帮忙提醒
1)重量超过10kg但不超过16kg且CBM不超过0.13,10-16kg 超重logo
2）CBM超过0.13且重量少于17kg，bulky logo
3）不属于以上两种情况，需要使用相应重量范围内的超重logo
4）超重logo需要在外箱四面都印刷(箱唛右上角，两面侧唛超重logo需要尽量靠近毛重)，尺寸为:110mm height* 95mm width
9. 实际外箱重量跟印在箱唛上的数据差异不能超3%，尺寸按实际数据印刷</t>
  </si>
  <si>
    <t>50212600121</t>
  </si>
  <si>
    <t>4500184791-30</t>
  </si>
  <si>
    <t>12/29截SI</t>
  </si>
  <si>
    <t>第三方监柜</t>
  </si>
  <si>
    <t>2025/12/2提供</t>
  </si>
  <si>
    <t>客版PDQ翻单PO4500177824</t>
  </si>
  <si>
    <t>日期码格式：ZURU INC(BVI) 标准格式 日期：按实际生产日期
Packaging Info: 
15756UQ2:MA 多语包装+进口商贴纸+mother UPC贴纸+客版PDQ+外箱贴纸+箱唛，客版PDQ翻单PO4500177824
Remark: 此单有第三方监柜，需要每款多备1套完整物料</t>
  </si>
  <si>
    <t>4500183983-50</t>
  </si>
  <si>
    <t>1/14截SI</t>
  </si>
  <si>
    <t>日期码格式：ZURU INC(BVI) 标准格式 日期：按实际生产日期
Packaging Info: 
15756UQ1:MA 多语包装+进口商贴纸+mother UPC贴纸+箱唛
mother UPC:
15756UQ1:193052087881
Remark:</t>
  </si>
  <si>
    <t>0958543390</t>
  </si>
  <si>
    <t>4500185627-10</t>
  </si>
  <si>
    <t>0958543377</t>
  </si>
  <si>
    <t>4500185627-30</t>
  </si>
  <si>
    <t>0957116599</t>
  </si>
  <si>
    <t>4500185626-10</t>
  </si>
  <si>
    <t>第三方1/5</t>
  </si>
  <si>
    <t>正唛右下角粉色贴</t>
  </si>
  <si>
    <t>日期码格式：ZURU DGYYYYMMDD CHINA（日期避开周末和法定节假日即可） 日期：按实际生产日期
Packaging Info: 15756
1.包装信息：MA 5L A版 UPC版吊牌，MA 2L A版车缝布标，客版1L A版PDQ，客供RFID吊牌（吊牌位置严格按照我们签板的位置图，不可擅自调整位置，吊牌不能有
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CHINA四面右下角印刷，外箱印刷日期码，每箱正唛右下角对角处位置加贴一张粉色贴纸（由工厂自行用不干胶打印或订购），尺寸：5''*1.5'
'。
3.在产品上和包装上要有日期码（避开周末和节假日），以及要有MADE IN CHINA和ZURU字样。
4.产品如有扎带口要剪平，不能刮手。
5.此单以Loose Carton出货（12 pcs/PDQ/CTN）。
6.此单需要第三方验货，请自行多备物料。
7.其它信息：同标板5 Assortment=1:1:1:1:1。</t>
  </si>
  <si>
    <t>0957116629</t>
  </si>
  <si>
    <t>4500185626-30</t>
  </si>
  <si>
    <t>0957116651</t>
  </si>
  <si>
    <t>4500185626-60</t>
  </si>
  <si>
    <t>0957116652</t>
  </si>
  <si>
    <t>4500185626-70</t>
  </si>
  <si>
    <t>AG250321-TW</t>
  </si>
  <si>
    <t>4500185969-10</t>
  </si>
  <si>
    <t>15756UQ1-S001-PKC2</t>
  </si>
  <si>
    <t>海绵宝宝系列96PCS/96PO
LYBAG/4PDQ/CTN</t>
  </si>
  <si>
    <t>12/31截补料</t>
  </si>
  <si>
    <t>1个胶袋（翻单4500159854-15706的胶袋</t>
  </si>
  <si>
    <t>日期码格式：ZURU INC(BVI) 标准格式 日期：按实际生产日期
Packaging Info: 此单出TW
15756UQ1: MA PDQ MA 布标，MA 吊牌+1张警语贴纸（覆盖吊牌原条码）+ 1个胶袋（翻单4500159854-15706的胶袋，（胶袋为普通自封胶袋，背面印有中文警语）需
留意，公仔吊牌必须别在背后且要求吊牌显示有贴纸条码，以便可以隔着透明胶袋可以扫描到条码
Remark:</t>
  </si>
  <si>
    <t>Draft PO
-15746-15754-
15756</t>
  </si>
  <si>
    <t>4500188534-10</t>
  </si>
  <si>
    <t>4500187343转单</t>
  </si>
  <si>
    <t>1/8提货</t>
  </si>
  <si>
    <t>12/22提供外箱正唛信息左上方位置粘贴条码箱贴纸</t>
  </si>
  <si>
    <t>日期码格式：ZURU INC(BVI) 标准格式 日期：按实际生产日期
Packaging Info:
15756UQ1：
1. 15756UQ1-S002-FUGGLER-LICENSED COLLAB-SERIES 1-SPONGEBOB KEYRINGS 5"-HANG TAG-3FACING24PCS/PDQ/CTN
2. 产品包装MA 5L吊牌, MA 5LPDQ；
3. 共有5个Assortments，每个assortment有单独的UPC如下：
15756A 193052088123
15756B 193052088130
15756D 193052088147
15756E 193052088154
15756G 193052088161
3. 外箱正唛信息左上方位置粘贴条码箱贴纸，每箱只贴一张，由ZURU订购；来料贴纸上显示DPCI# 323-01-2682，UPC为10193052087888.
4. 产品和包装上印刷 tracking code信息，格式为ZURU常规格式;
5. 出货方式：货代自提，兴信出货</t>
  </si>
  <si>
    <t>4818046</t>
  </si>
  <si>
    <t>4500186309-30</t>
  </si>
  <si>
    <t>15756SK-S001</t>
  </si>
  <si>
    <t>海绵宝宝系列TAG-SIDEKICK
W/O BASE-54PCS/SK/CTN</t>
  </si>
  <si>
    <t>MA UPC版本最新包</t>
  </si>
  <si>
    <t>日期码格式：ZURU INC(BVI) 标准格式 日期：按实际生产日期
Packaging Info: 1. 包装：ZURU MA UPC版本最新包装；出口美国；
Remark: 2. 日期跟踪码：产品包装及产品本身都必须有日期跟踪码，ZURU标准格式日期码(请自行调整具体年月日生产期，但不能为周末）。
3. 出货配比: Zuru 标准 配比</t>
  </si>
  <si>
    <t>4500186788-10</t>
  </si>
  <si>
    <t>1/7号客人验货</t>
  </si>
  <si>
    <t>1/8走货</t>
  </si>
  <si>
    <t>日期码格式：ZURU INC(BVI) 标准格式 日期：按实际生产日期
Packaging Info: 留意中文进口商贴纸----ZURU INC地址为最新：中国香港九龙尖沙咀东加连威老道92号幸福中心12楼1201-03室
1：包装要求
#15756A/B/D/G：MA 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</si>
  <si>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客制布标</t>
  </si>
  <si>
    <t>4500186788-20</t>
  </si>
  <si>
    <t>4500186788-30</t>
  </si>
  <si>
    <t>4500186788-40</t>
  </si>
  <si>
    <t>客制PDQ+客版吊牌+客制布标</t>
  </si>
  <si>
    <t>4500186788-50</t>
  </si>
  <si>
    <t>0958543343</t>
  </si>
  <si>
    <t>4500187295-20</t>
  </si>
  <si>
    <t>1/7第三方</t>
  </si>
  <si>
    <t>1/24截SI</t>
  </si>
  <si>
    <t>RFID箱唛</t>
  </si>
  <si>
    <t>日期码格式：ZURU DGYYYYMMDD CHINA（日期避开周末和法定节假日即可） 日期：按实际生产日期
Packaging Info: 15756
1.包装信息：MA 5L A版 UPC版吊牌，MA 2L A版车缝布标，客版1L A版PDQ，客供RFID吊牌（吊牌位置严格按照我们签板的位置图，不可擅自调整位置，吊牌不能有
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5.此单以打卡板出货（22*10=220 cartons/2640 pcs/Slip Sheet）。
6.此单需要第三方验货，请自行多备物料。
7.其它信息：同标板5 Assortment=1:1:1:1:1。</t>
  </si>
  <si>
    <t>0957116648</t>
  </si>
  <si>
    <t>4500185626-50</t>
  </si>
  <si>
    <t>1/9第三方</t>
  </si>
  <si>
    <t>SEARS MEXICO</t>
  </si>
  <si>
    <t>4500186234-60</t>
  </si>
  <si>
    <t>1/16截SI</t>
  </si>
  <si>
    <t>12/12进口商贴纸</t>
  </si>
  <si>
    <t>日期码格式：ZURU INC(BVI) 标准格式 日期：按实际生产日期
Packaging Info:
6. 15756UQ1：MA5L吊牌+ Mother UPC条码贴纸+ MA 5L PDQ包装+进口商贴纸+箱唛
Remark: 
6. 15756：5 Assortments
10. 客户有监装要求，每款需要备1pc监装样板</t>
  </si>
  <si>
    <t>0958543511</t>
  </si>
  <si>
    <t>4500187295-50</t>
  </si>
  <si>
    <t>1/19截SI</t>
  </si>
  <si>
    <t>16024619</t>
  </si>
  <si>
    <t>4500185778-10</t>
  </si>
  <si>
    <t>15756-S001-PKC</t>
  </si>
  <si>
    <t>海绵宝宝系列1PCS/POLYBAG,24PCS/24POLYBAG/CTN</t>
  </si>
  <si>
    <r>
      <rPr>
        <sz val="11"/>
        <color rgb="FF0000FF"/>
        <rFont val="宋体"/>
        <charset val="134"/>
      </rPr>
      <t>外箱只需要印刷</t>
    </r>
    <r>
      <rPr>
        <sz val="11"/>
        <color rgb="FF0000FF"/>
        <rFont val="Calibri"/>
        <charset val="134"/>
      </rPr>
      <t> ZURU LOGO + MADE IN CHINA + </t>
    </r>
    <r>
      <rPr>
        <sz val="11"/>
        <color rgb="FF0000FF"/>
        <rFont val="宋体"/>
        <charset val="134"/>
      </rPr>
      <t>外箱贴定位框即可</t>
    </r>
  </si>
  <si>
    <t>客供胶袋</t>
  </si>
  <si>
    <t>日期码格式：ZURU INC(BVI) 标准格式 日期：按实际生产日期
Packaging Info: 1. 此为Kohl's ECOM 订单：
15756 - MA UPC 包装(首选1L)+胶袋 + 产品UPC 贴纸（ 贴胶袋正中间 不能覆盖胶袋上的警告语）+ 客供外箱贴纸。UPC 条码和产品上的条码一致。
手工单K117H
Remark: 2. 胶袋要求： 需要开孔，封口热封 （尺寸太大无法热封可用胶封，但运输过程不可散开），印警告语， 跟单提供警告语内容，胶袋尺寸和开孔数量请工厂按实
际产品尺寸来调整做货.
3. 外箱印刷 ZURU LOGO + MADE IN CHINA + 定位框，尺寸4"x6" (用于黏贴外箱贴）
4. 无箱唛但需提供每款实际外箱尺寸排版确认定位框，digital 订单的定位框位置要在：箱子的最大面积朝上后，定位框在最小面的右下角，距离箱子右边3英寸
，距离底部1.25英寸，贴纸要按定位框贴，位置与方向贴不对会有客户罚款需由工厂承担
外箱贴落在封箱面的：贴纸的条码是不可以落在箱子开口处以及折角处的， 这样都是会影响客人扫描导致罚款。 若有这样的情况需要和跟单沟通后再粘贴
5. 外箱毛重超过35LB 外箱四面需要加黄标贴
6. 收到外箱贴纸需要扫描上传ICE系统（出货前必须完成），上传的条码信息必须跟实际出货一致，贴纸备品不需要扫描。如有不同产生的罚款由工厂承担。
7. 产品入箱后，外箱的每个面都需要是平整，不能有鼓起
8. 需经ZURU验货通过后才可出货。
9. 客户有严格要求，若由工厂导致的罚款ZURU 都会向工厂收回。</t>
  </si>
  <si>
    <t>4400528006</t>
  </si>
  <si>
    <t>4500187424-10</t>
  </si>
  <si>
    <t>15756UQ1-S003-1</t>
  </si>
  <si>
    <t>1/13截SI</t>
  </si>
  <si>
    <t>15756A: 193052088123
 15756B: 193052088130
 15756D: 193052088147
 15756E: 193052088154
 15756G: 193052088161</t>
  </si>
  <si>
    <t>日期码格式：ZURU INC(BVI) 标准格式 日期：按实际生产日期
Packaging Info: "15756UQ1: MA-5L吊牌+MA-5L PDQ+MA布标
5 Assortments ratio=A:B:D:E:G=6:5:4:5:4
15756A: 193052088123
15756B: 193052088130
15756D: 193052088147
15756E: 193052088154
15756G: 193052088161"
Remark: Smyths 英国/爱尔兰
1. 请准时出货，推期会有罚款；
2. 所有产品按符合欧洲标准走货，需要是不含微塑料版本。
3.包装日期码按ZURU格式即可，请确保不迟于外箱日期码，可等于或者早于外箱日期码，必须为法定工作日，印刷前请先检查外箱日期码。
4.请注意检查产品及包装应带UKCA图标（14+产品除外），包装显示ZURU UK LTD/ZURU France地址信息，QC部门请查核，如有问题与跟单确认
5.电子产品需增加一张WEEE声明30L通用黑白说明书(不接受A版本，翻译有误)，区分带电池和不带电池出货版本, 如已做客版说明书可忽略此要求；
6.订单备注显示有分批的（不同仓库/订单号） ，注意分开做货出货，否则会导致罚款 。
7.做货前请先复核包装条码与订单是否一致再安排，对不上的需与ZURU跟单确认再安排。</t>
  </si>
  <si>
    <t>TWPOA2511011</t>
  </si>
  <si>
    <t>4500187836-240</t>
  </si>
  <si>
    <t>箱唛翻单 4500178976</t>
  </si>
  <si>
    <t>警示语贴纸翻单 4500178976</t>
  </si>
  <si>
    <t>日期码格式：ZURU INC(BVI) 标准格式 日期：按实际生产日期
Packaging Info: 1. MA UPC PKG+1张警示语进口商贴纸（适用此客户订单所有款产品）
15756 警示语贴纸/箱唛翻单 4500178976
Remark: 1. 出香港，按照ZURU标准生产
2. 留意进口商贴纸不能遮挡日期码
3. 需加4+年龄贴纸覆盖原包装年龄告示</t>
  </si>
  <si>
    <t>4500187836-260</t>
  </si>
  <si>
    <t>4500187836-270</t>
  </si>
  <si>
    <t>4500187836-280</t>
  </si>
  <si>
    <t>4500187836-290</t>
  </si>
  <si>
    <t>4500187838-130</t>
  </si>
  <si>
    <t>预1/14截SI</t>
  </si>
  <si>
    <t>一张Mother EAN条码贴纸+一张客户进口商贴纸</t>
  </si>
  <si>
    <t>日期码格式：ZURU INC(BVI) 标准格式 日期：按实际生产日期
Packaging Info: 
13.15756UQ1：最新MA 5L吊卡+一张Mother EAN条码贴纸+一张客户进口商贴纸+最新MA 5L PDQ；
Remark: 1.此单出西班牙市场，需满足EU测试标准要求，微塑料需符合EU法规。
2.包装必须要含西班牙环保标和 care@zuru.com 邮箱地址以及CE LOGO；
3.毛绒玩具需要西班牙语言的洗涤说明；
4.电子产品需要WEEE说明书；</t>
  </si>
  <si>
    <t>10001642787-0
581</t>
  </si>
  <si>
    <t>4500188536-10</t>
  </si>
  <si>
    <t>产品包装MA</t>
  </si>
  <si>
    <t>. 外箱正唛信息左上方位置粘贴条码箱贴纸，每箱只贴一张，由ZURU订购；来料贴纸上显示DPCI# 323-01-2682，UPC为10193052087888.</t>
  </si>
  <si>
    <t>日期码格式：ZURU INC(BVI) 标准格式 日期：按实际生产日期
Packaging Info: 产品包装MA 5L吊牌, MA 5LPDQ；
Remark: 1. 15756UQ1-S002-FUGGLER-LICENSED COLLAB-SERIES 1-SPONGEBOB KEYRINGS 5"-HANG TAG-3FACING24PCS/PDQ/CTN
2. 产品包装MA 5L吊牌, MA 5LPDQ；
3. 共有5个Assortments，每个assortment有单独的UPC如下：
15756A 193052088123
15756B 193052088130
15756D 193052088147
15756E 193052088154
15756G 193052088161
3. 外箱正唛信息左上方位置粘贴条码箱贴纸，每箱只贴一张，由ZURU订购；来料贴纸上显示DPCI# 323-01-2682，UPC为10193052087888.
4. 产品和包装上印刷 tracking code信息，格式为ZURU常规格式;
5. 出货方式：货代自提，兴信出货</t>
  </si>
  <si>
    <t>4500187968-10</t>
  </si>
  <si>
    <t>1/15截SI</t>
  </si>
  <si>
    <t>MA PKG</t>
  </si>
  <si>
    <t>日期码格式：ZURU INC(BVI) 标准格式 日期：按实际生产日期
Packaging Info: MA PKG
Remark: 15756UQ1: 5 Assortments even ratio</t>
  </si>
  <si>
    <t>THE NORTH WEST COMPANY LP</t>
  </si>
  <si>
    <t>942104</t>
  </si>
  <si>
    <t>4500182548-50</t>
  </si>
  <si>
    <r>
      <rPr>
        <sz val="9"/>
        <color rgb="FF0000FF"/>
        <rFont val="宋体"/>
        <charset val="134"/>
      </rPr>
      <t>多语</t>
    </r>
    <r>
      <rPr>
        <sz val="9"/>
        <color rgb="FF0000FF"/>
        <rFont val="STSong-Light-Identity-H"/>
        <charset val="134"/>
      </rPr>
      <t>UPC</t>
    </r>
    <r>
      <rPr>
        <sz val="9"/>
        <color rgb="FF0000FF"/>
        <rFont val="宋体"/>
        <charset val="134"/>
      </rPr>
      <t>包装，</t>
    </r>
    <r>
      <rPr>
        <sz val="9"/>
        <color rgb="FF0000FF"/>
        <rFont val="STSong-Light-Identity-H"/>
        <charset val="134"/>
      </rPr>
      <t>baby UPC</t>
    </r>
    <r>
      <rPr>
        <sz val="9"/>
        <color rgb="FF0000FF"/>
        <rFont val="宋体"/>
        <charset val="134"/>
      </rPr>
      <t>，</t>
    </r>
  </si>
  <si>
    <t>日期码格式： 标准格式 日期：按实际生产日期
Packaging Info: 
15756UQ1 MA 多语UPC包装，baby UPC， 193052088123；193052088130;193052088147;193052088154;193052088161;
Remark: 出加拿大
Zuru验货.日期跟踪码：产品外包装及产品本身都必须有日期跟踪码，ZURU标准格式日期码</t>
  </si>
  <si>
    <t>AMAZON.COM SERVICES LLC</t>
  </si>
  <si>
    <t>46SIQXMI</t>
  </si>
  <si>
    <t>4500185332-30</t>
  </si>
  <si>
    <t>海绵宝宝系列5PK IN
A MAIL BOX,24MAIL
BOX/CTN</t>
  </si>
  <si>
    <t>1/18截SI</t>
  </si>
  <si>
    <t>MA 5L UPC</t>
  </si>
  <si>
    <t>邮包盒图稿翻单4500177315。</t>
  </si>
  <si>
    <t>日期码格式：ZURU INC(BVI) 标准格式 日期：按实际生产日期
Packaging Info: 
#157101: 5PK STD #15756 MA 5L UPC版入邮包盒，邮包盒图稿翻单4500177315。
Remark: 1. Amazon MDDP订单，出口US。
2. 日期码使用ZURU标准版本。
3. 如果大货有要求入邮包盒，则对应的邮包盒上面要打上日期码。
4. 箱尺寸要求：外箱最长边不能超过25"(超过了，case pack只能为1)，不符合要求的大货，一律不接受。
5. 外箱箱唛要求：
①外箱正面印ZURU Logo+SSCC Label(客供贴纸，由跟单订购)。关于 SSCC Label 请注意：
SSCC Label显示的是客人自己的item#。每一张SSCC label都是唯一且有不同流水及条码的，没有损耗，绝对不可贴错。如果贴错或损坏任何一张，都会导致全部都
错，千万要注意！SSCC Label必须贴在外箱正面的正中间位置(贴一面即可)，并且贴纸离外箱边距必须至少3cm(可以覆盖Logo&lt;(&gt;&amp;&lt;)&gt;箱唛)，否则会影响到客户那边
仓库的扫描识别。
②外箱侧面印item#(订单上显示的SKU#)+carton size(以工厂实际尺寸为准，单位: inch)+MADE IN CHINA，日期使用ZURU 标准版本。
6. 装柜要求：按照客户PO#装柜/箱号顺序装柜，跟单会提前给到装柜计划。
在大货生产/仓库存放时，请留意该装柜要求，以便装柜时不混乱(避免装错/装漏/找不到货号等)。</t>
  </si>
  <si>
    <t>88EMF15H</t>
  </si>
  <si>
    <t>4500185314-100</t>
  </si>
  <si>
    <t>日期码格式：ZURU INC(BVI) 标准格式 日期：按实际生产日期
Packaging Info:
#157101: 5PK STD #15756 MA 5L UPC版入邮包盒，邮包盒图稿翻单4500177315。
Remark: 1. Amazon MDDP订单，出口US。
2. 日期码使用ZURU标准版本。
3. 如果大货有要求入邮包盒，则对应的邮包盒上面要打上日期码。
4. 箱尺寸要求：外箱最长边不能超过25"(超过了，case pack只能为1)，不符合要求的大货，一律不接受。
5. 外箱箱唛要求：
①外箱正面印ZURU Logo+SSCC Label(客供贴纸，由跟单订购)。关于 SSCC Label 请注意：
SSCC Label显示的是客人自己的item#。每一张SSCC label都是唯一且有不同流水及条码的，没有损耗，绝对不可贴错。如果贴错或损坏任何一张，都会导致全部都
错，千万要注意！SSCC Label必须贴在外箱正面的正中间位置(贴一面即可)，并且贴纸离外箱边距必须至少3cm(可以覆盖Logo&lt;(&gt;&amp;&lt;)&gt;箱唛)，否则会影响到客户那边
仓库的扫描识别。
②外箱侧面印item#(订单上显示的SKU#)+carton size(以工厂实际尺寸为准，单位: inch)+MADE IN CHINA，日期使用ZURU 标准版本。
6. 装柜要求：按照客户PO#装柜/箱号顺序装柜，跟单会提前给到装柜计划。
在大货生产/仓库存放时，请留意该装柜要求，以便装柜时不混乱(避免装错/装漏/找不到货号等)。</t>
  </si>
  <si>
    <t>0957116606</t>
  </si>
  <si>
    <t>4500185626-20</t>
  </si>
  <si>
    <t>1/16第三方</t>
  </si>
  <si>
    <t>0957116630</t>
  </si>
  <si>
    <t>4500185626-40</t>
  </si>
  <si>
    <t>0958543438</t>
  </si>
  <si>
    <t>4500187295-10</t>
  </si>
  <si>
    <t>REP单</t>
  </si>
  <si>
    <t>0958543448</t>
  </si>
  <si>
    <t>4500187295-40</t>
  </si>
  <si>
    <t>0958543409</t>
  </si>
  <si>
    <t>4500187295-70</t>
  </si>
  <si>
    <t>0958543465</t>
  </si>
  <si>
    <t>4500187295-30</t>
  </si>
  <si>
    <t>1/12第三方</t>
  </si>
  <si>
    <t>0958543352</t>
  </si>
  <si>
    <t>4500187295-80</t>
  </si>
  <si>
    <t>4500186899-70</t>
  </si>
  <si>
    <t>客户EAN条码贴纸，贴纸翻单：4500172760</t>
  </si>
  <si>
    <t>"客制挂条</t>
  </si>
  <si>
    <t>日期码格式：ZURU INC(BVI) 标准格式 日期：按实际生产日期
Packaging Info: 
15756C1:客制挂条+MA布标+客户EAN条码贴纸，贴纸翻单：4500172760，条码请 核对15756A 5056296051467
15756B 5056296051481
15756D 5056296051474
15756E 5056296051498
15756G 5056296051504
Remark: "MA版本按工厂现有最新库存即可，订单出英国，请注意检查产品及包装应带UKCA以及CE图标，包装显示ZURU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*根据客人最新的包装要求，所有多个PDQ盒子(TQ,UQ,GQ）入1外箱的都需要在PDQ顶部右上角加上数量贴纸标明里面的数量。最小字体：36pts, 字体：Calibri（bo
ld), 具体要求以及位置见文件.
*订单对应客户PO号 ，备注有显示 ，注意分开做货/验货/装柜 ，混装有罚款。
* 大货样： 新款请在CRD前10天寄出每款2整套大货样到罗湖办公室7B Meyya Liu 收，翻单不用寄。"</t>
  </si>
  <si>
    <t>4500187106-40</t>
  </si>
  <si>
    <t>1/9提货</t>
  </si>
  <si>
    <t>12/10 1张固定进口商贴纸,</t>
  </si>
  <si>
    <t>4500187413-20</t>
  </si>
  <si>
    <t>贴mother barcode label，条码贴纸翻单4500179201</t>
  </si>
  <si>
    <t>日期码格式：ZURU INC(BVI) 标准格式 日期：按实际生产日期
Packaging Info: MA UPC PKG(优先1L)，无需加进口商贴纸,需加贴mother barcode label
15756UQ1-4500179201,其他item的贴纸资料待提供;
mother UPC barcode 如下
15756UQ1-193052087881
Remark: 
15756UQ1-5 Assortments even ratio</t>
  </si>
  <si>
    <t>0958543392</t>
  </si>
  <si>
    <t>4500187295-60</t>
  </si>
  <si>
    <t>1/19第三方</t>
  </si>
  <si>
    <t>4500185539-10</t>
  </si>
  <si>
    <t>1/20截SI</t>
  </si>
  <si>
    <t>日期码格式：ZURU INC(BVI) 标准格式 日期：按实际生产日期
Packaging Info: 
15756C1 "客制挂条+MA布标+客户EAN条码贴纸，贴纸翻单：4500172760，条码请 核对15756A 5056296051467
15756B 5056296051481
15756D 5056296051474
15756E 5056296051498
15756G 5056296051504"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*根据客人最新的包装要求，所有多个PDQ盒子(TQ,UQ,GQ）入1外箱的都需要在顶部右上角加上数量贴纸标明里面的数量。最小字体：36pts, 字体：Calibri（bold),
具体要求以及位置见文件.
*订单对应客户PO号 ，备注有显示 ，注意分开做货/验货/装柜 ，混装有罚款。
* 大货样： 新款请在CRD前10天寄出每款2整套大货样到罗湖办公室7B Meyya Liu 收，翻单不用寄。"</t>
  </si>
  <si>
    <t>FB13939</t>
  </si>
  <si>
    <t>4500187663-10</t>
  </si>
  <si>
    <t>日期码格式：ZURU INC(BVI) 标准格式 日期：按实际生产日期
Packaging Info: "15756C1:客制挂条+MA布标+客户EAN条码贴纸，贴纸翻单：4500172760，条码请 核对15756A 5056296051467
15756B 5056296051481
15756D 5056296051474
15756E 5056296051498
15756G 5056296051504"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*根据客人最新的包装要求，所有多个PDQ盒子(TQ,UQ,GQ）入1外箱的都需要在顶部右上角加上数量贴纸标明里面的数量。最小字体：36pts, 字体：Calibri（bold),
具体要求以及位置见文件.
*订单对应客户PO号 ，备注有显示 ，注意分开做货/验货/装柜 ，混装有罚款。
* 大货样： 新款请在CRD前10天寄出每款2整套大货样到罗湖办公室7B Meyya Liu 收，翻单不用寄。</t>
  </si>
  <si>
    <t>JUGUETES PASTOR S.L.</t>
  </si>
  <si>
    <t>4500188181-40</t>
  </si>
  <si>
    <t>1/24截补料</t>
  </si>
  <si>
    <t>日期码格式：ZURU INC(BVI) 标准格式 日期：按实际生产日期
Packaging Info:
15756UQ1：最新MA 5L吊卡+一张Mother EAN条码贴纸+一张西班牙语洗涤说明内容贴纸+最新MA 5L PDQ；
Remark: 1. 此单出西班牙，需满足EU测试标准要求，另外微塑料需符合EU法规；
2. 标准配比。
3.根据新电池法规（EU） 2023/1542，所有走欧洲市场的电子产品，都需要增加WEEE通用30L说明书（分带电池走货 跟不带电池走货两种），如工厂没有此文件，可
以找跟单提供。
4. 产品及包装需要印CE logo图标，包装需含有西班牙环保标 和care@zuru.com 邮箱地址， 另外，包装贴纸上面的警告语不可以覆盖西班牙警告语。QC同事请核
查，如有问题需和跟单确认。
5.毛绒玩具需要西班牙语言的洗涤说明；</t>
  </si>
  <si>
    <t>4500188613-20</t>
  </si>
  <si>
    <t>条码贴纸图稿及位置图翻15756UQ1/15755/15760UQ1/15759UQ1/15746/15752 -4500179452</t>
  </si>
  <si>
    <t>日期码格式：ZURU INC(BVI) 标准格式 日期：按实际生产日期
Packaging Info: MA UPC 1L package+mother barcode label,no need importer label
条码贴纸图稿及位置图翻
15756UQ1-4500179452
Remark:
15756UQ1-5 Assortments even ratio</t>
  </si>
  <si>
    <t>ZMPO251160-10</t>
  </si>
  <si>
    <t>MA</t>
  </si>
  <si>
    <t>4500188547-20</t>
  </si>
  <si>
    <t>MA UPC 外箱箱唛红色和黑色双色印刷</t>
  </si>
  <si>
    <t>AG250364-TW</t>
  </si>
  <si>
    <t>4500189103-60</t>
  </si>
  <si>
    <t>15756SK-S002-PKC</t>
  </si>
  <si>
    <t>海绵宝宝系列BASE-1PCS/POLYBAG,54PC
S/54POLYBAG/SK/CTN</t>
  </si>
  <si>
    <t>1/21截SI</t>
  </si>
  <si>
    <t>条码吊牌翻单4500184194+1张警语贴纸（覆盖吊牌原条码）1个胶袋翻单4500177675（客户要求挂环要穿
 过胶袋顶部圆孔，挂环要在胶袋外面，胶袋自封口在下面。）</t>
  </si>
  <si>
    <t>日期码格式：ZURU INC(BVI) 标准格式 日期：按实际生产日期
Packaging Info:
15756SK：MA 展架，优先1L， MA 布标，客版 mother UPC 条码吊牌翻单4500184194+1张警语贴纸（覆盖吊牌原条码）1个胶袋翻单4500177675（客户要求挂环要穿
过胶袋顶部圆孔，挂环要在胶袋外面，胶袋自封口在下面。）需特别留意，客户要求吊牌别在公仔背后，吊牌带条码的贴纸面朝外，需确保隔着胶袋可以扫描条码
remark: 胶袋翻单4500177675细节：
(1)材质：PE ,厚度：0.05mm
(2) size： 15cm (开口）x 18cm +3 cm (自粘）
(3) 自粘胶袋顶部开口 3.5cm ，公仔吊环外露在胶袋外面
Remark: 此单出TW, 需严格按照STD 公仔比例出货
15756： 4 Assortment=1:1:1:1
15756SK： 5 Assortments even ratio</t>
  </si>
  <si>
    <t>4500188374-280</t>
  </si>
  <si>
    <t>1/21第三方</t>
  </si>
  <si>
    <t>1/26提货</t>
  </si>
  <si>
    <t>15756A/B/D/G：MA PDQ+客版吊牌+客制布标--翻单4500186788</t>
  </si>
  <si>
    <t>日期码格式：ZURU INC(BVI) 标准格式 日期：按实际生产日期
Packaging Info: 1：包装要求-留意中文进口商贴纸以及客制盲盒----ZURU INC地址为最新：中国香港九龙尖沙咀东加连威老道92号幸福中心12楼1201-03室
#15756A/B/D/G：MA PDQ+客版吊牌+客制布标--翻单4500186788
#15756E：客制PDQ+客版吊牌+客制布标--翻单4500186788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</si>
  <si>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4500188374-310</t>
  </si>
  <si>
    <t>#15756E：客制PDQ+客版吊牌+客制布标--翻单4500186788</t>
  </si>
  <si>
    <t>4500188374-320</t>
  </si>
  <si>
    <t>4500188846-40</t>
  </si>
  <si>
    <t>MA UPC包装(优先1L)+进口商贴纸，贴纸图稿及位置图翻单如下15756UQ1-4500184257</t>
  </si>
  <si>
    <t>日期码格式：ZURU INC(BVI) 标准格式 日期：按实际生产日期
Packaging Info: MA UPC包装(优先1L)+进口商贴纸,Fuggler的items需mother UPC barcode 信息,会跟进口商贴纸做在一起
贴纸图稿及位置图翻单如下,其他items待提供
15756UQ1-4500184257
Remark:
15756UQ1-5 Assortments even ratio</t>
  </si>
  <si>
    <t>4500189103-50</t>
  </si>
  <si>
    <t>15756UQ1-S001-PKC1</t>
  </si>
  <si>
    <t>海绵宝宝系列,3FACI
NG24PCS/PDQ,96PCS/96PO
LYBAG/4PDQ/CTN</t>
  </si>
  <si>
    <t>12/18客版 mother UPC 条码吊牌翻单4500184194+1张警语贴纸（覆盖吊牌原条码）+1个胶袋翻单4500177675</t>
  </si>
  <si>
    <t>日期码格式：ZURU INC(BVI) 标准格式 日期：按实际生产日期
Packaging Info: 
15756UQ1： MA 布标， 客版 mother UPC 条码吊牌翻单4500184194+1张警语贴纸（覆盖吊牌原条码）+1个胶袋翻单4500177675（客户要求挂环要穿过胶袋顶部圆孔
，挂环要在胶袋外面，胶袋自封口在下面。）需特别留意，客户要求吊牌别在公仔背后，吊牌带条码的贴纸面朝外，需确保隔着胶袋可以扫描条码
remark: 胶袋翻单4500177675细节：
(1)材质：PE ,厚度：0.05mm
(2) size： 15cm (开口）x 18cm +3 cm (自粘）
(3) 自粘胶袋顶部开口 3.5cm ，公仔吊环外露在胶袋外面
Remark: 此单出TW, 需严格按照STD 公仔比例出货
15756： 4 Assortment=1:1:1:1
15756UQ1： 5 Assortments even ratio</t>
  </si>
  <si>
    <t>4500188374-290</t>
  </si>
  <si>
    <t>4500188374-300</t>
  </si>
  <si>
    <t>4500188857-40</t>
  </si>
  <si>
    <t>1/22截SI</t>
  </si>
  <si>
    <t>MA UPC 1L package+mother barcode label,no need importer label15756UQ1-4500179452</t>
  </si>
  <si>
    <t>日期码格式：ZURU INC(BVI) 标准格式 日期：按实际生产日期
Packaging Info: MA UPC 1L package+mother barcode label,no need importer label
15756UQ1-4500179452
Remark:
15756UQ1-5 Assortments even ratio</t>
  </si>
  <si>
    <t>10001670915-0
581</t>
  </si>
  <si>
    <t>4500188632-10</t>
  </si>
  <si>
    <t>1/26截SI</t>
  </si>
  <si>
    <t>外箱正唛信息左上方位置粘贴条码箱贴纸，每箱只贴一张，由ZURU订购；来料贴纸上显示DPCI# 323-01-2682，UPC为10193052087888</t>
  </si>
  <si>
    <t>COL-15-26-SPR</t>
  </si>
  <si>
    <t>4500187640-140</t>
  </si>
  <si>
    <t>1/23截补料</t>
  </si>
  <si>
    <t>12/19进口商贴纸+mother UPC贴纸</t>
  </si>
  <si>
    <t>日期码格式：DG20260120 日期：按实际生产日期
Packaging Info: 其余item：MA 多语包装+进口商贴纸+UPC贴纸+箱唛
15756UQ1:MA 多语 包装+进口商贴纸+mother UPC贴纸+箱唛
Remark: 外箱/产品/包装-指定日期码：DG20260120</t>
  </si>
  <si>
    <t>4400529343</t>
  </si>
  <si>
    <t>4500189029-10</t>
  </si>
  <si>
    <t>日期码格式：ZURU INC(BVI) 标准格式 日期：按实际生产日期
Packaging Info: "15756UQ1: MA-5L吊牌+MA-5L PDQ+MA布标
5 Assortments ratio=A:B:D:E:G=6:5:4:5:4 (一定要严格执行此配比!)
15756A: 193052088123
15756B: 193052088130
15756D: 193052088147
15756E: 193052088154
15756G: 193052088161"
Remark: Smyths 法国
1. 请准时出货，推期会有罚款；
2. 所有产品按符合欧洲标准走货，需要是不含微塑料版本。
3. 电子产品需增加一张WEEE声明30L通用黑白说明书(不接受A版本，翻译有误)，区分带电池和不带电池出货版本, 如已做客版说明书可忽略此要求；
4. 出口法国的产品, 法规规定禁止在包装和共公众用的印刷品中使用矿物油中含有的物质, 包装印刷油墨中含有的MOAH/MOSH的质量浓度不能超过1%, 否则出货到
法国被抽检出现问题, 供应商需要对此负责;
5.订单备注显示有分批的（不同仓库/订单号） ，注意分开做货出货，否则会导致罚款 。
6.包装日期码按ZURU格式即可，请确保不迟于外箱日期码，可等于或者早于外箱日期码，必须为法定工作日。
7.做货前请先复核包装条码与订单是否一致再安排，对不上的需与ZURU跟单确认再安排。</t>
  </si>
  <si>
    <t>4400529344</t>
  </si>
  <si>
    <t>4500189029-20</t>
  </si>
  <si>
    <t>5120008</t>
  </si>
  <si>
    <t>4500188145-40</t>
  </si>
  <si>
    <t>Mother UPC条码贴纸+ MA 5L PDQ包装+进口商贴纸</t>
  </si>
  <si>
    <t>日期码格式：ZURU INC(BVI) 标准格式 日期：按实际生产日期
Packaging Info: 
4. 15756UQ1：MA5L吊牌+ Mother UPC条码贴纸+年龄贴纸3+（吊牌和PDQ上都要加）+ MA 5L PDQ包装+进口商贴纸+箱唛，
Remark: 
15756：5 Assortments
客户有监装要求，每款需要多备1pc监柜样板用于监装，监柜样板要和大货一致</t>
  </si>
  <si>
    <t>4500189280-130</t>
  </si>
  <si>
    <t>15756UQ1-S007</t>
  </si>
  <si>
    <t>海绵宝宝系列24PC
S/PDQ,96PCS/4PDQ/CTN</t>
  </si>
  <si>
    <t>日期码格式：ZURU INC(BVI) 标准格式 日期：按实际生产日期
Packaging Info: MA EAN 1L package+mother barcode label+1pc importer label, 贴纸图稿及位置图翻单如下
整单贴纸资料待提供
Remark:
15756UQ1-客制配比15756A:15756B = 2:1</t>
  </si>
  <si>
    <t>4500189330-20</t>
  </si>
  <si>
    <t>15756U-翻4500183061 1张进口商贴纸(包含繁体中文警告语信息,针对出香港/台湾item才需要警告语）+1张空白贴纸遮住G mark</t>
  </si>
  <si>
    <t>日期码格式：ZURU INC(BVI) 标准格式 日期：按实际生产日期
Packaging Info: MA UPC(优先1L)+1张进口商贴纸(包含繁体中文警告语信息,针对出香港/台湾item才需要警告语）+1张空白贴纸遮住G mark
彩盒条码/纸箱不接受任何贴纸
贴纸图稿及位置图翻单如下,其他items待提供贴纸资料
15756U-4500183061
Remark: 
15756UQ1-5 Assortments even ratio</t>
  </si>
  <si>
    <t>4500188034-40</t>
  </si>
  <si>
    <t>PDQ上需要贴一张UPC 条码贴纸,UPC显示：193052088123，贴纸AW跟单提供，工厂自行采购</t>
  </si>
  <si>
    <t>日期码格式：ZURU INC(BVI) 标准格式 日期：按实际生产日期
Packaging Info: 1. 包装方式：MA UPC优先1L最新包装，出口美国；
2. 产品和包装上印刷tracking code信息，格式为ZURU常规；
3. ZURU QC 验货合格后即可出货.
Remark: 
5. 15756UQ1-S002 PDQ上需要贴一张UPC 条码贴纸,UPC显示：193052088123，贴纸AW跟单提供，工厂自行采购;</t>
  </si>
  <si>
    <t>4500188238-50</t>
  </si>
  <si>
    <t>0958543394</t>
  </si>
  <si>
    <t>4500187303-10</t>
  </si>
  <si>
    <t>1/29第三方</t>
  </si>
  <si>
    <t>0958543387</t>
  </si>
  <si>
    <t>4500187303-30</t>
  </si>
  <si>
    <t>0958543507</t>
  </si>
  <si>
    <t>4500187303-60</t>
  </si>
  <si>
    <t>0958543485</t>
  </si>
  <si>
    <t>4500187303-50</t>
  </si>
  <si>
    <t>2/2第三方</t>
  </si>
  <si>
    <t>2/9截SI</t>
  </si>
  <si>
    <t>0958543376</t>
  </si>
  <si>
    <t>4500187303-20</t>
  </si>
  <si>
    <t>更新为自检</t>
  </si>
  <si>
    <t>0958543411</t>
  </si>
  <si>
    <t>4500187303-40</t>
  </si>
  <si>
    <t>0958543508</t>
  </si>
  <si>
    <t>4500187303-70</t>
  </si>
  <si>
    <t>4500188881-100</t>
  </si>
  <si>
    <t>12/24进口商贴纸+条码贴纸</t>
  </si>
  <si>
    <t>进口商贴纸请多备料5pcs,出货后需要寄给客户</t>
  </si>
  <si>
    <t>日期码格式：ZURU INC(BVI) 标准格式 日期：按实际生产日期
Packaging Info: 
其余item：MA 多语包装+进口商贴纸+条码贴纸+箱唛
Remark: 进口商贴纸请多备料5pcs,出货后需要寄给客户</t>
  </si>
  <si>
    <t>36224</t>
  </si>
  <si>
    <t>4500189724-50</t>
  </si>
  <si>
    <t>1/31出</t>
  </si>
  <si>
    <t>FB13946</t>
  </si>
  <si>
    <t>4500188524-30</t>
  </si>
  <si>
    <r>
      <rPr>
        <sz val="11"/>
        <color rgb="FF010CDD"/>
        <rFont val="宋体"/>
        <charset val="0"/>
      </rPr>
      <t>大货样：</t>
    </r>
    <r>
      <rPr>
        <sz val="11"/>
        <color rgb="FF010CDD"/>
        <rFont val="Arial"/>
        <charset val="0"/>
      </rPr>
      <t xml:space="preserve"> </t>
    </r>
    <r>
      <rPr>
        <sz val="11"/>
        <color rgb="FF010CDD"/>
        <rFont val="宋体"/>
        <charset val="0"/>
      </rPr>
      <t>新款请在</t>
    </r>
    <r>
      <rPr>
        <sz val="11"/>
        <color rgb="FF010CDD"/>
        <rFont val="Arial"/>
        <charset val="0"/>
      </rPr>
      <t>CRD</t>
    </r>
    <r>
      <rPr>
        <sz val="11"/>
        <color rgb="FF010CDD"/>
        <rFont val="宋体"/>
        <charset val="0"/>
      </rPr>
      <t>前</t>
    </r>
    <r>
      <rPr>
        <sz val="11"/>
        <color rgb="FF010CDD"/>
        <rFont val="Arial"/>
        <charset val="0"/>
      </rPr>
      <t>10</t>
    </r>
    <r>
      <rPr>
        <sz val="11"/>
        <color rgb="FF010CDD"/>
        <rFont val="宋体"/>
        <charset val="0"/>
      </rPr>
      <t>天寄出每款</t>
    </r>
    <r>
      <rPr>
        <sz val="11"/>
        <color rgb="FF010CDD"/>
        <rFont val="Arial"/>
        <charset val="0"/>
      </rPr>
      <t>2</t>
    </r>
    <r>
      <rPr>
        <sz val="11"/>
        <color rgb="FF010CDD"/>
        <rFont val="宋体"/>
        <charset val="0"/>
      </rPr>
      <t>整套大货样到罗湖办公室</t>
    </r>
    <r>
      <rPr>
        <sz val="11"/>
        <color rgb="FF010CDD"/>
        <rFont val="Arial"/>
        <charset val="0"/>
      </rPr>
      <t xml:space="preserve">7B Meyya Liu </t>
    </r>
    <r>
      <rPr>
        <sz val="11"/>
        <color rgb="FF010CDD"/>
        <rFont val="宋体"/>
        <charset val="0"/>
      </rPr>
      <t>收，翻单不用寄</t>
    </r>
  </si>
  <si>
    <t>客制挂条</t>
  </si>
  <si>
    <t>日期码格式：ZURU INC(BVI) 标准格式 日期：按实际生产日期
Packaging Info: 15747 MA+客户EAN条码贴纸,贴纸翻单：4500172760，条码请核对：5056296051603
15756C1 "客制挂条+MA布标+客户EAN条码贴纸，贴纸翻单：4500172760，条码请核对:
15756A 5056296051467
15756B 5056296051481
15756D 5056296051474
15756E 5056296051498
15756G 5056296051504"
Remark: "MA版本按工厂现有最新库存即可，订单出英国，请注意检查产品及包装应带UKCA以及CE图标，包装显示ZURU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*根据客人最新的包装要求，所有多个PDQ盒子(TQ,UQ,GQ）入1外箱的都需要在PDQ顶部右上角加上数量贴纸标明里面的数量。最小字体：36pts, 字体：Calibri（bo
ld), 具体要求以及位置见文件.
*订单对应客户PO号 ，备注有显示 ，注意分开做货/验货/装柜 ，混装有罚款。
* 大货样： 新款请在CRD前10天寄出每款2整套大货样到罗湖办公室7B Meyya Liu 收，翻单不用寄。"</t>
  </si>
  <si>
    <t>TOYS CENTRE SL</t>
  </si>
  <si>
    <t>4500189267-60</t>
  </si>
  <si>
    <t>预2/7出货</t>
  </si>
  <si>
    <t>贴纸翻单4500187838，一张Mother EAN条码贴纸+一张客户进口商贴纸</t>
  </si>
  <si>
    <t>日期码格式：ZURU INC(BVI) 标准格式 日期：按实际生产日期
Packaging Info:
15756UQ1：最新MA 5L吊卡+一张Mother EAN条码贴纸+一张客户进口商贴纸+最新MA 5L PDQ；（贴纸翻单4500187838）；
Remark: 1. 此单出西班牙，需满足EU测试标准要求，另外微塑料需符合EU法规；
2. 标准配比。
3.根据新电池法规（EU） 2023/1542，所有走欧洲市场的电子产品，都需要增加WEEE通用30L说明书（分带电池走货 跟不带电池走货两种），如工厂没有此文件，可
以找跟单提供。
4. 产品及包装需要印CE logo图标，包装需含有西班牙环保标 和care@zuru.com 邮箱地址， 另外，包装贴纸上面的警告语不可以覆盖西班牙警告语。QC同事请核
查，如有问题需和跟单确认。
5.毛绒玩具需要西班牙语言的洗涤说明；</t>
  </si>
  <si>
    <t>AMBIENTAL PARAGUAY</t>
  </si>
  <si>
    <t>巴拉圭</t>
  </si>
  <si>
    <t>4500187657-70</t>
  </si>
  <si>
    <t>12/24MA 多语包装+进口商贴纸+mother UPC贴纸</t>
  </si>
  <si>
    <t>日期码格式：ZURU INC(BVI) 标准格式 日期：按实际生产日期
Packaging Info: 其余item:MA 多语包装+进口商贴纸+箱唛
15756UQ1:MA 多语包装+进口商贴纸+箱唛+mother UPC贴纸
Remark:</t>
  </si>
  <si>
    <t>5087</t>
  </si>
  <si>
    <t>4500189637-50</t>
  </si>
  <si>
    <t>2/6截SI</t>
  </si>
  <si>
    <t>日期码格式：ZURU INC(BVI) 标准格式 日期：按实际生产日期
Packaging Info: 1. 出口美国，MA UPC 版本包装，1L优先。
6. 15756UQ1 : 5 Assortments even ratio. UPC #15756A#193052088123 / 15756B#193052088130 / 15756D#193052088147 / 15756E#193052088154 / 15756G#1930
52088161
Remark: 9. ZURU QC 验货即可。</t>
  </si>
  <si>
    <t>4500190045-160</t>
  </si>
  <si>
    <t>2/5截SI</t>
  </si>
  <si>
    <t>日期码格式：ZURU INC(BVI) 标准格式 日期：按实际生产日期
Packaging Info: 
16. 15756UQ1：MA5L吊牌+ Mother UPC条码贴纸+ MA 5L PDQ包装+进口商贴纸+箱唛
所有带电产品的保证书是通用的
Remark:</t>
  </si>
  <si>
    <t>10001670916-0
581</t>
  </si>
  <si>
    <t>4500189145-10</t>
  </si>
  <si>
    <t>1/30提货</t>
  </si>
  <si>
    <t>SSCC</t>
  </si>
  <si>
    <t>外箱正唛信息左上方位置粘贴条码箱贴纸，每箱只贴一张，由ZURU订购</t>
  </si>
  <si>
    <t>137121075</t>
  </si>
  <si>
    <t>4500181047-180</t>
  </si>
  <si>
    <t>4500181047拆分总数不变</t>
  </si>
  <si>
    <t>2/5截补料</t>
  </si>
  <si>
    <t>备1pc监柜样板</t>
  </si>
  <si>
    <t>空白贴纸覆盖MA吊牌上的条码+1个小的红色logo贴纸+进口商吊牌（已包含mother UPC条码</t>
  </si>
  <si>
    <t>进口商吊牌</t>
  </si>
  <si>
    <t>日期码格式：ZURU INC(BVI) 标准格式 日期：按实际生产日期
Packaging Info:
5. 15756UQ1：MA5L吊牌+ MA 5L PDQ包装+Mother UPC条码贴纸+1个小的红色logo贴纸+进口商吊牌+箱唛，进口商吊牌要挂在产品
Remark: 1. 集装箱及装柜要求：集装箱不能有破洞；不能太脏
2.每个item需要放1整箱在每个集装箱门口
3.装柜的时候要前、中、后拍照
4. 此单有监柜要求，每款需要准备1pc监柜样板用于监装
7. 15756UQ1：5 Assortments</t>
  </si>
  <si>
    <t>137121646</t>
  </si>
  <si>
    <t>4500181047-310</t>
  </si>
  <si>
    <t>137110638</t>
  </si>
  <si>
    <t>4500181047-50</t>
  </si>
  <si>
    <t>0958543389</t>
  </si>
  <si>
    <t>4500189024-10</t>
  </si>
  <si>
    <t>REP单，箱唛范本同PO 4500185627</t>
  </si>
  <si>
    <t>每个slip sheet上面贴一张10*10cm艾利替代标（工厂自行用不干胶打印）和一张普通贴纸（可A4纸
 打印），slip sheet打印的普通贴纸的尺寸不能比艾利替代标小</t>
  </si>
  <si>
    <t>0958543415</t>
  </si>
  <si>
    <t>4500189024-20</t>
  </si>
  <si>
    <t>0958543407</t>
  </si>
  <si>
    <t>4500189024-40</t>
  </si>
  <si>
    <t>0958543401</t>
  </si>
  <si>
    <t>4500189024-50</t>
  </si>
  <si>
    <t>0958543432</t>
  </si>
  <si>
    <t>4500189024-60</t>
  </si>
  <si>
    <t>0958543393</t>
  </si>
  <si>
    <t>4500189024-70</t>
  </si>
  <si>
    <t>0958543458</t>
  </si>
  <si>
    <t>4500189024-90</t>
  </si>
  <si>
    <t>10001670937-0
581</t>
  </si>
  <si>
    <t>4500190530-10</t>
  </si>
  <si>
    <t>2/4提货</t>
  </si>
  <si>
    <t>外箱贴</t>
  </si>
  <si>
    <t>3XU8IK2G</t>
  </si>
  <si>
    <t>4500185616-150</t>
  </si>
  <si>
    <t>SSCC Label(客供贴纸，由跟单订购)</t>
  </si>
  <si>
    <t>邮包盒图稿翻单4500177315</t>
  </si>
  <si>
    <t>BIG 5 LLC</t>
  </si>
  <si>
    <t>0000856650</t>
  </si>
  <si>
    <t>4500189317-10</t>
  </si>
  <si>
    <t>2/10截SI</t>
  </si>
  <si>
    <t>1/7外箱贴纸</t>
  </si>
  <si>
    <t>UCC贴纸位于外箱其中一面正唛的右下角，尺寸为 4X6 inch，贴纸位置需离纸箱底部 2 inch, 侧边离纸箱 2 inch，每个外箱的贴纸都不同（UCC贴纸上的外箱
 流水号不同），贴纸只提供Excel 表格及首张贴纸的artwork供参考，工厂自行安排</t>
  </si>
  <si>
    <t>日期码格式：ZURU INC(BVI) 标准格式 日期：按实际生产日期
Packaging Info: 1. ZURU MA UPC 最新1L/多语版包装+ 价格贴纸 + 外箱贴纸
15756UQ1加mother UPC贴纸覆盖原条形码位置
Remark: 2. 价格贴纸由ZURU提供 artwork, 工厂自行采购， 贴纸贴包装的正面右上角， 不遮挡重要信息
3. UCC贴纸位于外箱其中一面正唛的右下角，尺寸为 4X6 inch，贴纸位置需离纸箱底部 2 inch, 侧边离纸箱 2 inch，每个外箱的贴纸都不同（UCC贴纸上的外箱
流水号不同），贴纸只提供Excel 表格及首张贴纸的artwork供参考，工厂自行安排。
4. 产品和包装上要印刷tracking code信息，格式为ZURU常规格式。
5. 产品彩盒/外箱需要完好，否则客户会拒收货物并罚款。
6. （装柜工厂）装柜时最后一箱正唛贴上装箱单 (不是装柜工厂忽略即可），装箱单需要用透明的袋子装好， 剩下三面贴上'' PACKING LIST ENCLOSED '' 的字
样</t>
  </si>
  <si>
    <t>PO022</t>
  </si>
  <si>
    <t>4500189760-10</t>
  </si>
  <si>
    <r>
      <rPr>
        <sz val="11"/>
        <color rgb="FF010CDD"/>
        <rFont val="宋体"/>
        <charset val="0"/>
      </rPr>
      <t>大货完成前请寄出</t>
    </r>
    <r>
      <rPr>
        <sz val="11"/>
        <color rgb="FF010CDD"/>
        <rFont val="Arial"/>
        <charset val="0"/>
      </rPr>
      <t>2</t>
    </r>
    <r>
      <rPr>
        <sz val="11"/>
        <color rgb="FF010CDD"/>
        <rFont val="宋体"/>
        <charset val="0"/>
      </rPr>
      <t>套大货版</t>
    </r>
  </si>
  <si>
    <t>翻单PO#4500179409,</t>
  </si>
  <si>
    <t>日期码格式：ZURU INC(BVI) 标准格式 日期：按实际生产日期
Packaging Info: 客版日语包装和客版日语布标， 空白胶袋（仅打孔）。
翻单,AW布标同4500179409，箱唛同4500184062
Remark: 1.出日本
2.需在生产完成后提供检针测试报告，需提供装柜图片。
3.待客户确认是否需寄板做QC check, 请多备料。大货完成前请寄出2套大货版
4.翻单PO#4500179409,AW布标同PO#4500179409，箱唛同4500184062，因此箱唛始客人要求审批，4500184062箱唛已批，请按此资料安排生产</t>
  </si>
  <si>
    <t>4500189760-20</t>
  </si>
  <si>
    <t>4500189760-30</t>
  </si>
  <si>
    <t>4500189760-40</t>
  </si>
  <si>
    <t>4500189760-50</t>
  </si>
  <si>
    <t>4500190372-10</t>
  </si>
  <si>
    <t>QR贴纸需要追踪</t>
  </si>
  <si>
    <t>加贴进口商吊牌&lt;(&gt;&amp;&lt;)&gt;QR CODE 贴纸</t>
  </si>
  <si>
    <t>日期码格式：ZURU INC(BVI) 标准格式 日期：按实际生产日期
Packaging Info: 15756UQ1:1L MA UPC 吊卡/PDQ,加贴进口商贴纸&lt;(&gt;&amp;&lt;)&gt;QR CODE 贴纸.
15756ASpongebobSquarePants :193052088123
15756B Patrick Star :193052088130
15756D Squidward :193052088147
15756E Gary The Snail :193052088154
15756G Sheldon Plankton :193052088161
5 Assortments even ratio
Remark:</t>
  </si>
  <si>
    <t>4500190462-100</t>
  </si>
  <si>
    <t>AOD</t>
  </si>
  <si>
    <t>MA EAN 包装+进口商贴纸</t>
  </si>
  <si>
    <t>日期码格式：ZURU INC(BVI) 标准格式 日期：按实际生产日期
Packaging Info: 1. 优先多语 MA UPC或者3L/5L MA EAN 包装+进口商贴纸
2. 带有说明书需要说明书贴纸
3. 不带电只有一个贴纸贴在包装上,带电产品会有两个贴纸，分别贴到产品电池门+包装+一张保证书
5. 请确保包装上的条形码是UPC，如果是babyUPC、需要用mother UPC覆盖，如有不一致，请及时提出。谢谢
Remark: 9298TQ1: 7 assortment (6 common + 1 rare)=CORGI(Rare):SHEPHERD:POODLE:DALMATIAN:SCHNAUZER:BROWN DALNATIAN:HOUND DOG=2:8:10:10:10:10:10;
92129TQ1: 7 assortments, Ratio: Elephant: Toucan: Zebra: Sloth: Giraffe: Tiger: Peacock=10: 10: 10: 10: 10: 8: 2
9258: Unicorn/Lion/Bunny/Flamingo/Elephant/Kitten=1:1:1:1:1:1
92125: 6 Assortments,siamese cat:pink-white cat:purple cat:black cat:brown-white cat:orange cat=1:1:1:1:1:1, no rare.</t>
  </si>
  <si>
    <t>0958543459</t>
  </si>
  <si>
    <t>4500189024-30</t>
  </si>
  <si>
    <t>0958543399</t>
  </si>
  <si>
    <t>4500189024-100</t>
  </si>
  <si>
    <t>0958543457</t>
  </si>
  <si>
    <t>4500189024-110</t>
  </si>
  <si>
    <t>0958543502</t>
  </si>
  <si>
    <t>4500189024-120</t>
  </si>
  <si>
    <t>0958543431</t>
  </si>
  <si>
    <t>4500189024-80</t>
  </si>
  <si>
    <t>4500190152-30</t>
  </si>
  <si>
    <t>两套大货样</t>
  </si>
  <si>
    <t>一张Mother EAN条码贴纸+一张客户进口商贴纸（含西班牙语洗涤说明内容）</t>
  </si>
  <si>
    <t>日期码格式：ZURU INC(BVI) 标准格式 日期：按实际生产日期
Packaging Info: 
15756UQ1：最新MA 5L吊卡+一张Mother EAN条码贴纸+一张客户进口商贴纸（含西班牙语洗涤说明内容）+最新MA 5L PDQ；
备注：整单CRD都是2026/2/6，item#15710B 因系统价格有效期维护限制暂开到12月底，后续更新PO；
Remark: 1. 此单出西班牙，需满足EU测试标准要求，另外微塑料需符合EU法规；
2. 标准配比。
3.根据新电池法规（EU） 2023/1542，所有走欧洲市场的电子产品，都需要增加WEEE通用30L说明书（分带电池走货 跟不带电池走货两种），如工厂没有此文件，可
以找跟单提供。
4. 产品及包装需要印CE logo图标，包装需含有西班牙环保标 和care@zuru.com 邮箱地址， 另外，包装贴纸上面的警告语不可以覆盖西班牙警告语。QC同事请核
查，如有问题需和跟单确认。
5.毛绒玩具需要西班牙语言的洗涤说明；
6.此单需要准备两套大货样；</t>
  </si>
  <si>
    <t>FB13926</t>
  </si>
  <si>
    <t>4500188247-190</t>
  </si>
  <si>
    <t>日期码格式：ZURU INC(BVI) 标准格式 日期：按实际生产日期
Packaging Info: 
"15756C1:客制挂条+MA布标+客户EAN条码贴纸，贴纸翻单：4500172760，条码请 核对15756A 5056296051467
15756B 5056296051481
15756D 5056296051474
15756E 5056296051498
15756G 5056296051504"
Remark: *MA版本按工厂现有最新库存即可，订单出英国，请注意检查产品及包装应带UKCA图标，包装显示ZURU UK LTD信息，QC同事请查核，如有问题与跟单确认
*生产日期按实际（法定工作日），按ZURU标准格式即可 ，但是请知悉包装日期码需要早于或者等于外箱日期码 ，不能晚于外箱日期码
*请注意所有订单都需要经过ZURU QC验货并且通过后方可出货
*所有产品按符合欧洲标准走货，需要是不含微塑料版本 。
*涉及到硼的，如可选择情况下应使用低硼版本 （slime 类别低硼一般低于300ppm)，无选择的应与跟单复核再安排 。
*如果出运产品属于电子类产品需要在ZURU 包装基础上额外添加一张ZURU 标准30L通用WEEE 电子产品说明书,带电池出货的加带电池出货版本通用30L的说明书，不
带电池出货的产品用不带电池出货版本的说明书.
*根据客人最新的包装要求，所有多个PDQ盒子(TQ,UQ,GQ）入1外箱的都需要在顶部右上角加上数量贴纸标明里面的数量。最小字体：36pts, 字体：Calibri（bold),
具体要求以及位置见文件.
*订单对应客户PO号 ，备注有显示 ，注意分开做货/验货/装柜 ，混装有罚款。
* 大货样： 新款请在CRD前10天寄出每款2整套大货样到罗湖办公室7B Meyya Liu 收，翻单不用寄。</t>
  </si>
  <si>
    <t>4500191116-10</t>
  </si>
  <si>
    <t>MA 多语UPC</t>
  </si>
  <si>
    <t>日期码格式：ZURU INC(BVI) 标准格式 日期：按实际生产日期
Packaging Info: 15756UQ1: MA 多语UPC
Remark: 出加拿大
Zuru验货.日期跟踪码：产品外包装及产品本身都必须有日期跟踪码，ZURU标准格式日期码</t>
  </si>
  <si>
    <t>0958543426</t>
  </si>
  <si>
    <t>4500189028-10</t>
  </si>
  <si>
    <t>3/2第三方</t>
  </si>
  <si>
    <t>每个slip sheet上面贴一张10*10cm艾利替代标（工厂自行用不干胶打印）和一张普通贴纸（可A4纸
 打印）</t>
  </si>
  <si>
    <t>客供RFID吊牌（吊牌位置严格按照我们签板的位置图，不可擅自调整位置，吊牌不能有
任何破损或折坏，不可淋湿</t>
  </si>
  <si>
    <t>MA 2L A版车缝布标</t>
  </si>
  <si>
    <t>10001670940-0581</t>
  </si>
  <si>
    <t>4500190662-10</t>
  </si>
  <si>
    <t>外箱正唛信息左上方位置粘贴条码箱贴纸</t>
  </si>
  <si>
    <t>4400534634</t>
  </si>
  <si>
    <t>4500191439-10</t>
  </si>
  <si>
    <t>3/5截补料</t>
  </si>
  <si>
    <r>
      <rPr>
        <sz val="11"/>
        <rFont val="宋体"/>
        <charset val="0"/>
      </rPr>
      <t>日期码格式：</t>
    </r>
    <r>
      <rPr>
        <sz val="11"/>
        <rFont val="Arial"/>
        <charset val="0"/>
      </rPr>
      <t xml:space="preserve">ZURU INC(BVI) </t>
    </r>
    <r>
      <rPr>
        <sz val="11"/>
        <rFont val="宋体"/>
        <charset val="0"/>
      </rPr>
      <t>标准格式</t>
    </r>
    <r>
      <rPr>
        <sz val="11"/>
        <rFont val="Arial"/>
        <charset val="0"/>
      </rPr>
      <t xml:space="preserve"> </t>
    </r>
    <r>
      <rPr>
        <sz val="11"/>
        <rFont val="宋体"/>
        <charset val="0"/>
      </rPr>
      <t>日期：按实际生产日期</t>
    </r>
    <r>
      <rPr>
        <sz val="11"/>
        <rFont val="Arial"/>
        <charset val="0"/>
      </rPr>
      <t xml:space="preserve">
Packaging Info: "15756UQ1: </t>
    </r>
    <r>
      <rPr>
        <sz val="11"/>
        <rFont val="宋体"/>
        <charset val="0"/>
      </rPr>
      <t>客版</t>
    </r>
    <r>
      <rPr>
        <sz val="11"/>
        <rFont val="Arial"/>
        <charset val="0"/>
      </rPr>
      <t>5L</t>
    </r>
    <r>
      <rPr>
        <sz val="11"/>
        <rFont val="宋体"/>
        <charset val="0"/>
      </rPr>
      <t>吊牌（英法德意荷）翻</t>
    </r>
    <r>
      <rPr>
        <sz val="11"/>
        <rFont val="Arial"/>
        <charset val="0"/>
      </rPr>
      <t>4500174481+MA-5L PDQ+MA</t>
    </r>
    <r>
      <rPr>
        <sz val="11"/>
        <rFont val="宋体"/>
        <charset val="0"/>
      </rPr>
      <t>布标</t>
    </r>
    <r>
      <rPr>
        <sz val="11"/>
        <rFont val="Arial"/>
        <charset val="0"/>
      </rPr>
      <t xml:space="preserve">
5 Assortments ratio=A:B:D:E:G=6:5:4:5:4
15756A: 193052088123
15756B: 193052088130
15756D: 193052088147
15756E: 193052088154
15756G: 193052088161"
Remark: Smyths </t>
    </r>
    <r>
      <rPr>
        <sz val="11"/>
        <rFont val="宋体"/>
        <charset val="0"/>
      </rPr>
      <t>德国</t>
    </r>
    <r>
      <rPr>
        <sz val="11"/>
        <rFont val="Arial"/>
        <charset val="0"/>
      </rPr>
      <t xml:space="preserve">
1. </t>
    </r>
    <r>
      <rPr>
        <sz val="11"/>
        <rFont val="宋体"/>
        <charset val="0"/>
      </rPr>
      <t>请准时出货，推期会有罚款；</t>
    </r>
    <r>
      <rPr>
        <sz val="11"/>
        <rFont val="Arial"/>
        <charset val="0"/>
      </rPr>
      <t xml:space="preserve">
2. </t>
    </r>
    <r>
      <rPr>
        <sz val="11"/>
        <rFont val="宋体"/>
        <charset val="0"/>
      </rPr>
      <t>所有产品按符合欧洲标准走货，需要是不含微塑料版本。</t>
    </r>
    <r>
      <rPr>
        <sz val="11"/>
        <rFont val="Arial"/>
        <charset val="0"/>
      </rPr>
      <t xml:space="preserve">
3. </t>
    </r>
    <r>
      <rPr>
        <sz val="11"/>
        <rFont val="宋体"/>
        <charset val="0"/>
      </rPr>
      <t>所有电子产品身上需要加字唛，为</t>
    </r>
    <r>
      <rPr>
        <sz val="11"/>
        <rFont val="Arial"/>
        <charset val="0"/>
      </rPr>
      <t xml:space="preserve">ZURU FRANCE </t>
    </r>
    <r>
      <rPr>
        <sz val="11"/>
        <rFont val="宋体"/>
        <charset val="0"/>
      </rPr>
      <t>地址</t>
    </r>
    <r>
      <rPr>
        <sz val="11"/>
        <rFont val="Arial"/>
        <charset val="0"/>
      </rPr>
      <t xml:space="preserve"> (</t>
    </r>
    <r>
      <rPr>
        <sz val="11"/>
        <rFont val="宋体"/>
        <charset val="0"/>
      </rPr>
      <t>如无电子产品，产品布标有此地址，或产品太小无法增加可忽略此信息</t>
    </r>
    <r>
      <rPr>
        <sz val="11"/>
        <rFont val="Arial"/>
        <charset val="0"/>
      </rPr>
      <t>)</t>
    </r>
    <r>
      <rPr>
        <sz val="11"/>
        <rFont val="宋体"/>
        <charset val="0"/>
      </rPr>
      <t>，新地址</t>
    </r>
    <r>
      <rPr>
        <sz val="11"/>
        <rFont val="Arial"/>
        <charset val="0"/>
      </rPr>
      <t xml:space="preserve">ZURU FRANCE.33 rue Pa
ul Meurice 75020 Paris, France.
4. </t>
    </r>
    <r>
      <rPr>
        <sz val="11"/>
        <rFont val="宋体"/>
        <charset val="0"/>
      </rPr>
      <t>电子产品需增加一张</t>
    </r>
    <r>
      <rPr>
        <sz val="11"/>
        <rFont val="Arial"/>
        <charset val="0"/>
      </rPr>
      <t>WEEE</t>
    </r>
    <r>
      <rPr>
        <sz val="11"/>
        <rFont val="宋体"/>
        <charset val="0"/>
      </rPr>
      <t>声明</t>
    </r>
    <r>
      <rPr>
        <sz val="11"/>
        <rFont val="Arial"/>
        <charset val="0"/>
      </rPr>
      <t>30L</t>
    </r>
    <r>
      <rPr>
        <sz val="11"/>
        <rFont val="宋体"/>
        <charset val="0"/>
      </rPr>
      <t>通用黑白说明书</t>
    </r>
    <r>
      <rPr>
        <sz val="11"/>
        <rFont val="Arial"/>
        <charset val="0"/>
      </rPr>
      <t>(</t>
    </r>
    <r>
      <rPr>
        <sz val="11"/>
        <rFont val="宋体"/>
        <charset val="0"/>
      </rPr>
      <t>不接受</t>
    </r>
    <r>
      <rPr>
        <sz val="11"/>
        <rFont val="Arial"/>
        <charset val="0"/>
      </rPr>
      <t>A</t>
    </r>
    <r>
      <rPr>
        <sz val="11"/>
        <rFont val="宋体"/>
        <charset val="0"/>
      </rPr>
      <t>版本，翻译有误</t>
    </r>
    <r>
      <rPr>
        <sz val="11"/>
        <rFont val="Arial"/>
        <charset val="0"/>
      </rPr>
      <t>)</t>
    </r>
    <r>
      <rPr>
        <sz val="11"/>
        <rFont val="宋体"/>
        <charset val="0"/>
      </rPr>
      <t>，区分带电池和不带电池出货版本</t>
    </r>
    <r>
      <rPr>
        <sz val="11"/>
        <rFont val="Arial"/>
        <charset val="0"/>
      </rPr>
      <t xml:space="preserve">, </t>
    </r>
    <r>
      <rPr>
        <sz val="11"/>
        <rFont val="宋体"/>
        <charset val="0"/>
      </rPr>
      <t>如已做客版说明书可忽略此要求；</t>
    </r>
    <r>
      <rPr>
        <sz val="11"/>
        <rFont val="Arial"/>
        <charset val="0"/>
      </rPr>
      <t xml:space="preserve">
5.</t>
    </r>
    <r>
      <rPr>
        <sz val="11"/>
        <rFont val="宋体"/>
        <charset val="0"/>
      </rPr>
      <t>所有出往德国市场有关</t>
    </r>
    <r>
      <rPr>
        <sz val="11"/>
        <rFont val="Arial"/>
        <charset val="0"/>
      </rPr>
      <t>slime</t>
    </r>
    <r>
      <rPr>
        <sz val="11"/>
        <rFont val="宋体"/>
        <charset val="0"/>
      </rPr>
      <t>和带香味的都需要出无硼无香版本；</t>
    </r>
    <r>
      <rPr>
        <sz val="11"/>
        <rFont val="Arial"/>
        <charset val="0"/>
      </rPr>
      <t xml:space="preserve">
6.</t>
    </r>
    <r>
      <rPr>
        <sz val="11"/>
        <rFont val="宋体"/>
        <charset val="0"/>
      </rPr>
      <t>订单备注显示有分批的（不同仓库</t>
    </r>
    <r>
      <rPr>
        <sz val="11"/>
        <rFont val="Arial"/>
        <charset val="0"/>
      </rPr>
      <t>/</t>
    </r>
    <r>
      <rPr>
        <sz val="11"/>
        <rFont val="宋体"/>
        <charset val="0"/>
      </rPr>
      <t>订单号）</t>
    </r>
    <r>
      <rPr>
        <sz val="11"/>
        <rFont val="Arial"/>
        <charset val="0"/>
      </rPr>
      <t xml:space="preserve"> </t>
    </r>
    <r>
      <rPr>
        <sz val="11"/>
        <rFont val="宋体"/>
        <charset val="0"/>
      </rPr>
      <t>，注意分开做货出货，否则会导致罚款</t>
    </r>
    <r>
      <rPr>
        <sz val="11"/>
        <rFont val="Arial"/>
        <charset val="0"/>
      </rPr>
      <t xml:space="preserve"> </t>
    </r>
    <r>
      <rPr>
        <sz val="11"/>
        <rFont val="宋体"/>
        <charset val="0"/>
      </rPr>
      <t>。</t>
    </r>
    <r>
      <rPr>
        <sz val="11"/>
        <rFont val="Arial"/>
        <charset val="0"/>
      </rPr>
      <t xml:space="preserve">
7.</t>
    </r>
    <r>
      <rPr>
        <sz val="11"/>
        <rFont val="宋体"/>
        <charset val="0"/>
      </rPr>
      <t>包装日期码按</t>
    </r>
    <r>
      <rPr>
        <sz val="11"/>
        <rFont val="Arial"/>
        <charset val="0"/>
      </rPr>
      <t>ZURU</t>
    </r>
    <r>
      <rPr>
        <sz val="11"/>
        <rFont val="宋体"/>
        <charset val="0"/>
      </rPr>
      <t>格式即可，请确保不迟于外箱日期码，可等于或者早于外箱日期码，必须为法定工作日。</t>
    </r>
    <r>
      <rPr>
        <sz val="11"/>
        <rFont val="Arial"/>
        <charset val="0"/>
      </rPr>
      <t xml:space="preserve">
8.</t>
    </r>
    <r>
      <rPr>
        <sz val="11"/>
        <rFont val="宋体"/>
        <charset val="0"/>
      </rPr>
      <t>做货前请先复核包装条码与订单是否一致再安排，对不上的需与</t>
    </r>
    <r>
      <rPr>
        <sz val="11"/>
        <rFont val="Arial"/>
        <charset val="0"/>
      </rPr>
      <t>ZURU</t>
    </r>
    <r>
      <rPr>
        <sz val="11"/>
        <rFont val="宋体"/>
        <charset val="0"/>
      </rPr>
      <t>跟单确认再安排。</t>
    </r>
  </si>
  <si>
    <t>7WVVL9HT</t>
  </si>
  <si>
    <t>4500185609-140</t>
  </si>
  <si>
    <t>+SSCC Label(客供贴纸，由跟单订购</t>
  </si>
  <si>
    <t>7IK1D9DG</t>
  </si>
  <si>
    <t>4500185615-150</t>
  </si>
  <si>
    <t>0958543428</t>
  </si>
  <si>
    <t>4500189938-10</t>
  </si>
  <si>
    <t>3/9第三方</t>
  </si>
  <si>
    <t>每个slip sheet上面贴一张10*10cm艾利替代标（工厂自行用不干胶打印）和一张普通贴纸（可A4纸
 打印），slip sheet打印的普通贴纸的尺寸不能比艾利替代标小。</t>
  </si>
  <si>
    <t>0958543412</t>
  </si>
  <si>
    <t>4500189938-30</t>
  </si>
  <si>
    <t>0958543471</t>
  </si>
  <si>
    <t>4500189938-40</t>
  </si>
  <si>
    <t>4500191729-20</t>
  </si>
  <si>
    <t>1张警语贴纸</t>
  </si>
  <si>
    <t>1个胶袋翻单4500177675</t>
  </si>
  <si>
    <r>
      <rPr>
        <sz val="10"/>
        <rFont val="宋体"/>
        <charset val="134"/>
        <scheme val="minor"/>
      </rPr>
      <t xml:space="preserve">日期码格式：ZURU INC(BVI) 标准格式 日期：按实际生产日期
Packaging Info: </t>
    </r>
    <r>
      <rPr>
        <sz val="10"/>
        <color rgb="FFFF0000"/>
        <rFont val="宋体"/>
        <charset val="134"/>
        <scheme val="minor"/>
      </rPr>
      <t>（此单15756和15759 出B版包材，其余款出A版包材）</t>
    </r>
    <r>
      <rPr>
        <sz val="10"/>
        <rFont val="宋体"/>
        <charset val="134"/>
        <scheme val="minor"/>
      </rPr>
      <t xml:space="preserve">
（2）15756UQ1：</t>
    </r>
    <r>
      <rPr>
        <sz val="10"/>
        <color rgb="FFFF0000"/>
        <rFont val="宋体"/>
        <charset val="134"/>
        <scheme val="minor"/>
      </rPr>
      <t>B版包材</t>
    </r>
    <r>
      <rPr>
        <sz val="10"/>
        <rFont val="宋体"/>
        <charset val="134"/>
        <scheme val="minor"/>
      </rPr>
      <t xml:space="preserve"> , MA 布标，MA吊牌+1张警语贴纸（覆盖吊牌原条码）+1个胶袋翻单4500177675（客户要求挂环要穿过胶袋顶部圆孔，挂环要在胶袋外面
，胶袋自封口在下面。）需特别留意，客户要求吊牌别在公仔背后，吊牌带条码的贴纸面朝外，需确保隔着胶袋可以扫描条码
胶袋备注:
#15756 胶袋翻单4500177675细节：
(1)材质：PE ,厚度：0.05mm
(2) size： 15cm (开口）x 18cm +3 cm (自粘）
(3) 自粘胶袋顶部开口 3.5cm ，公仔吊环外露在胶袋外面
Remark: 此单出TW， 公仔需严格按以下比例出货
15756UQ1/15756SK：5 Assortments even ratio</t>
    </r>
  </si>
  <si>
    <t>4500191729-30</t>
  </si>
  <si>
    <r>
      <rPr>
        <sz val="10"/>
        <rFont val="宋体"/>
        <charset val="134"/>
        <scheme val="minor"/>
      </rPr>
      <t xml:space="preserve">日期码格式：ZURU INC(BVI) 标准格式 日期：按实际生产日期
Packaging Info: </t>
    </r>
    <r>
      <rPr>
        <sz val="10"/>
        <color rgb="FFFF0000"/>
        <rFont val="宋体"/>
        <charset val="134"/>
        <scheme val="minor"/>
      </rPr>
      <t>（此单15756和15759 出B版包材，其余款出A版包材）</t>
    </r>
    <r>
      <rPr>
        <sz val="10"/>
        <rFont val="宋体"/>
        <charset val="134"/>
        <scheme val="minor"/>
      </rPr>
      <t xml:space="preserve">
（3）15756SK：</t>
    </r>
    <r>
      <rPr>
        <sz val="10"/>
        <color rgb="FFFF0000"/>
        <rFont val="宋体"/>
        <charset val="134"/>
        <scheme val="minor"/>
      </rPr>
      <t>B版包材</t>
    </r>
    <r>
      <rPr>
        <sz val="10"/>
        <rFont val="宋体"/>
        <charset val="134"/>
        <scheme val="minor"/>
      </rPr>
      <t xml:space="preserve"> MA 展架，优先1L， MA 布标，MA吊牌+1张警语贴纸（覆盖吊牌原条码）+个胶袋翻单4500177675（客户要求挂环要穿过胶袋顶部圆孔，挂
环要在胶袋外面，胶袋自封口在下面。）需特别留意，客户要求吊牌别在公仔背后，吊牌带条码的贴纸面朝外，需确保隔着胶袋可以扫描条码
胶袋备注:
#15756 胶袋翻单4500177675细节：
(1)材质：PE ,厚度：0.05mm
(2) size： 15cm (开口）x 18cm +3 cm (自粘）
(3) 自粘胶袋顶部开口 3.5cm ，公仔吊环外露在胶袋外面
Remark: 此单出TW， 公仔需严格按以下比例出货
15756UQ1/15756SK：5 Assortments even ratio</t>
    </r>
  </si>
  <si>
    <t>4353960681</t>
  </si>
  <si>
    <t>450191055-80</t>
  </si>
  <si>
    <t>UPC 条码贴</t>
  </si>
  <si>
    <t>UPC 条码贴纸</t>
  </si>
  <si>
    <t>日期码格式：ZURU INC(BVI) 标准格式 日期：按实际生产日期
Packaging Info: 1. 包装方式：MA UPC优先1L最新包装，出口美国；
2. 产品和包装上印刷tracking code信息，格式为ZURU常规；
3. ZURU QC 验货合格后即可出货.
Remark: 
7. 15756UQ1-S002 PDQ上需要贴一张UPC 条码贴纸,UPC显示：193052088123，贴纸AW跟单提供，工厂自行采购;</t>
  </si>
  <si>
    <t>4500191070-80</t>
  </si>
  <si>
    <t>52670</t>
  </si>
  <si>
    <t>4500191184-10</t>
  </si>
  <si>
    <t>3/12第三方</t>
  </si>
  <si>
    <t>客版UPC 贴纸 翻单4500185482</t>
  </si>
  <si>
    <t>日期码格式：ZURU INC(BVI) 标准格式 日期：按实际生产日期
Packaging Info: MA 优先1L UPC 包装 + 客版UPC 贴纸 (覆盖包装上原有的UPC, UPC 贴纸 翻单4500185482, 工厂采购)
Remark: 1. 产品,包装上需要印日期码，格式为ZURU常规格式
2. 说明书(如有)需加盖日期码 (日期跟包装和产品的保持一致,在现有MA说明书上加盖日期码即可)
3. 如果配件有塑胶袋 , 需要印警告语或者加警告语贴纸
4. 此单将由客户指定第三方进行100%大货验货，验货PASS后方可出货</t>
  </si>
  <si>
    <t>0958543436</t>
  </si>
  <si>
    <t>4500189938-20</t>
  </si>
  <si>
    <t>3/13第三方</t>
  </si>
  <si>
    <t>0958543461</t>
  </si>
  <si>
    <t>4500189942-10</t>
  </si>
  <si>
    <t>此单需要
第三方验货</t>
  </si>
  <si>
    <t>工厂自行用不干胶打印</t>
  </si>
  <si>
    <t>日期码格式：ZURU DGYYYYMMDD CHINA（日期避开周末和法定节假日即可） 日期：按实际生产日期
Packaging Info: 15756
1.包装信息：MA 5L B版 UPC版吊牌，MA 2L B版车缝布标，客版1L A版PDQ，客供RFID吊牌（吊牌位置严格按照我们签板的位置图，不可擅自调整位置，吊牌不能有
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5.此单以打卡板出货（22*10=220 cartons/2640 pcs/Slip Sheet）。
6.此单需要第三方验货，请自行多备物料。
7.其它信息：同标板5 Assortment=1:1:1:1:1。</t>
  </si>
  <si>
    <t>MA 2L B版车缝布标</t>
  </si>
  <si>
    <t>0958543483</t>
  </si>
  <si>
    <t>4500189942-40</t>
  </si>
  <si>
    <t>此单需要第三方验货</t>
  </si>
  <si>
    <t>0958543492</t>
  </si>
  <si>
    <t>4500189942-30</t>
  </si>
  <si>
    <t>4500190752-70</t>
  </si>
  <si>
    <t>日期码格式：ZURU INC(BVI) 标准格式 日期：按实际生产日期
Packaging Info: MA PKG , 优先1L PKG
Remark: 
15756UQ1: 5 Assortments even ratio ,需确保每款公仔：480pcs</t>
  </si>
  <si>
    <t>5200008706</t>
  </si>
  <si>
    <t>4500191696-20</t>
  </si>
  <si>
    <t>需要</t>
  </si>
  <si>
    <t>一张mother EAN条码贴纸+最新MA 5L PDQ+一张额外多语警语吊牌（含缺失的意大利环保标和西班牙洗涤说明）(翻 PO#4500180519)+
 一张"0+"吊牌贴纸</t>
  </si>
  <si>
    <t>日期码格式：ZURU
3. 15756UQ1:最新MA 5L吊牌+一张mother EAN条码贴纸+最新MA 5L PDQ+一张额外多语警语吊牌（含缺失的意大利环保标和西班牙洗涤说明）(翻 PO#4500180519)+
一张"0+"吊牌贴纸
Remark: 1. 西班牙国家内销单，需要通过ZURU 验货结果后才能出货 (工厂需要主动提前同ZURU QC预约验货避免延期出货造成不必要麻烦)；
2. 本订单所有 具有 baby items / assorted items 的款式，零售包装上都要用 母 EAN; 外包装警语/说明书都需要有西班牙语+葡萄牙语（简写"PT"或"P"）
3. 若有特定款有特殊外箱条码要求时,需要明确列出产品款对应的具体外箱条码号码/条码类型 (若无,可以忽略此需求)
4. 所有出口欧洲的产品, 法规规定禁止在包装和共公众用的印刷品中使用矿物油中含有的物质, 包装印刷油墨中含有的MOAH/MOSH的质量浓度不能超过1%, 否则出
货到西班牙被抽检出现问题, 供应商需要对此负责;
5. Date code: 外箱/产品/包装尽量保持一致，完货后提供date code 信息以便我们保存记录做批次管理；若MA物料因提前备料导致和外箱日期码不一致时，可以接
受出货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7. 所有带电池的产品请基于带/不带电池出货自行订购 "WEEE说明书欧洲EN+30L-B版"。
8. MTS所有订单，SMASHERS 或含Slime产品，所有化合物使用无硼版本出；如有香味产品，出无香版本; BOB系列要符合欧洲要求不含亚硝酸版本; XShot Hyper系列
，统一出EN71版本；Slime Mart统一用EUR版本的包装。
9. 请每款寄一套给Lisa Yang 用于上传西班牙网站, 以下是地址和联系方式，样品相关细节请与Lisa沟通@Lisa Yang - Merchandising &lt;(&gt;&amp;&lt;)&gt; Operations &lt;(&gt;
&lt;&lt;)&gt;Lisa.ywx@zuru.com&gt;.
Lisa.Yang
(+86) 755 6688 1988 – 3327| +86 15012613809
广东省深圳市罗湖区东门南路1006号口岸大楼A座7楼</t>
  </si>
  <si>
    <t>4500191097-290</t>
  </si>
  <si>
    <t>箱唛翻单：4500188374</t>
  </si>
  <si>
    <t>日期码格式：ZURU INC(BVI) 标准格式 日期：按实际生产日期
Packaging Info: 1：留意中文进口商贴纸/客制布标以及客制盲盒地址更新
最新进口商地址：广州市天河区金穗路3号2701室（部位：自编B2）
ITEM包装要求：
15756A：MA 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</si>
  <si>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探玩新布标</t>
  </si>
  <si>
    <t>4500191097-300</t>
  </si>
  <si>
    <t>日期码格式：ZURU INC(BVI) 标准格式 日期：按实际生产日期
Packaging Info: 1：留意中文进口商贴纸/客制布标以及客制盲盒地址更新
最新进口商地址：广州市天河区金穗路3号2701室（部位：自编B2）
ITEM包装要求：
15756B：MA 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</si>
  <si>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4500191097-310</t>
  </si>
  <si>
    <t>日期码格式：ZURU INC(BVI) 标准格式 日期：按实际生产日期
Packaging Info: 1：留意中文进口商贴纸/客制布标以及客制盲盒地址更新
最新进口商地址：广州市天河区金穗路3号2701室（部位：自编B2）
ITEM包装要求：
15756D：MA 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</si>
  <si>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4500191097-320</t>
  </si>
  <si>
    <t>日期码格式：ZURU INC(BVI) 标准格式 日期：按实际生产日期
Packaging Info: 1：留意中文进口商贴纸/客制布标以及客制盲盒地址更新
最新进口商地址：广州市天河区金穗路3号2701室（部位：自编B2）
ITEM包装要求：
15756E：客制PDQ+客版吊牌+客制布标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</si>
  <si>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4500191097-330</t>
  </si>
  <si>
    <t>日期码格式：ZURU INC(BVI) 标准格式 日期：按实际生产日期
Packaging Info: 1：留意中文进口商贴纸/客制布标以及客制盲盒地址更新
最新进口商地址：广州市天河区金穗路3号2701室（部位：自编B2）
ITEM包装要求：
15756G：MA PDQ+客版吊牌+客制布标
Remark: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t>
  </si>
  <si>
    <t>0958543494</t>
  </si>
  <si>
    <t>4500189942-50</t>
  </si>
  <si>
    <t>3/20第三方</t>
  </si>
  <si>
    <t>0958543464</t>
  </si>
  <si>
    <t>4500189942-60</t>
  </si>
  <si>
    <t>0958543444</t>
  </si>
  <si>
    <t>4500189942-80</t>
  </si>
  <si>
    <t>ZMPO260155-10</t>
  </si>
  <si>
    <t>MA 布标</t>
  </si>
  <si>
    <t>86494</t>
  </si>
  <si>
    <t>4500191883-10</t>
  </si>
  <si>
    <t>MA UPC 版本最新包装 + 价贴1/23提供</t>
  </si>
  <si>
    <t>日期码格式：ZURU INC(BVI) 标准格式 日期：按实际生产日期
Packaging Info: 1. 包材：
#15756SK: ZURU MA UPC 版本最新包装 + 价贴（展示架右上角需加贴一张价贴，展示架里面的产品无需加价贴，价贴金额$8.99；价贴资料跟单提供，工厂自行采
购）, 出口美国；
Remark: 2. 日期跟踪码：产品包装及产品本身都必须有日期跟踪码，ZURU标准格式日期码(请自行调整具体年月日生产期，但不能为周末）。
3. 出货配比：ZURU 标准配比</t>
  </si>
  <si>
    <t>4V3CJOPB</t>
  </si>
  <si>
    <t>4500191855-80</t>
  </si>
  <si>
    <t>验货时间不迟于2026/3/23.</t>
  </si>
  <si>
    <t>.空白外箱（加印带Zuru字样的最新logo，除了邮包盒直接做外箱的产品） + SSCC LABEL一张, 无箱唛</t>
  </si>
  <si>
    <t>邮包盒新图稿</t>
  </si>
  <si>
    <r>
      <rPr>
        <sz val="10"/>
        <rFont val="宋体"/>
        <charset val="134"/>
        <scheme val="minor"/>
      </rPr>
      <t>日期码格式：ZURU INC(BVI) 标准格式 日期：按实际生产日期
Packaging Info: 
Amazon DE:4V3CJOPB
Amazon DE(15710
4. 157101:15756A+15756B+15756D+15756E+15756G 5pk into mailbox, 20mailboxes/ctn; MA 5L B吊牌+MA 2L B布标+客版邮包盒</t>
    </r>
    <r>
      <rPr>
        <sz val="10"/>
        <color rgb="FFFF0000"/>
        <rFont val="宋体"/>
        <charset val="134"/>
        <scheme val="minor"/>
      </rPr>
      <t>(参考翻单PO#4500191836)</t>
    </r>
    <r>
      <rPr>
        <sz val="10"/>
        <rFont val="宋体"/>
        <charset val="134"/>
        <scheme val="minor"/>
      </rPr>
      <t xml:space="preserve">
12. 验货时间不迟于2026/3/23.
Remark: 1.空白外箱（加印带Zuru字样的最新logo，除了邮包盒直接做外箱的产品） + SSCC LABEL一张, 无箱唛，MADE IN CHINA 外箱只印一正一侧。箱唛资料按照给定的
标准去做即可，无需发回我方再行审批(新标准将另行通知)。
(SSCC LABEL竖贴在外箱正面的正中间，贴一面即可,贴纸离外箱边距必须至少3.2CM。如竖贴无法满足要求，则横贴。如横贴也无法满足要求，则竖贴，遮到ZURU lo
go无影响), SSCC贴纸由工厂直接跟勤得采购或者工厂自行采购，每一张SSCC Label都是唯一且有不同流水及条码，且需要检查条码是否能正常扫描，另外，此贴纸
印刷不可出现模糊，溢出及粘胶不牢易脱落等现象，如工厂不按此要求导致贴纸有任何问题产生的罚款将由工厂承担一切责任 ,&lt;(&gt;,&lt;)&gt; 此要求只适用Amazon UK/DE
/FR/ES/IT,不适用Amazon GPE，Amazon GPE无SSCC label, 但是有对应箱唛，需印刷到外箱 。
2.出往UK的产品+包装务必打上UKCA logo ，否则客人会退货且当地会有罚款。
3.订单必须经过ZURU QC验货或者工厂自检通过后方可出货，不涉及第三方验货。
4.法国订单要求包装不使用矿物油，请按要求提供以下其中一份文件再出货 ，产品出到法国被相关部门抽检出现包装不符合此要求的，供应商需要为此承担责任，
故此请严格把关。
-油墨物质""""由1 ~ 7个芳香环组成的MOAH""""的包装检测报告，要求限值≤1.0%；
-包装材料清单，包括包装油墨或物质的信息；
-油墨制造商的证书；
5.每一批次出货只能有一个生产日期，不可多个生产日期混在同一批次出货；且零售包装上必须统一加上日期码；外箱对于日期码没有硬性规定；
6.涉及到相关款式会有闪粉的或者微塑料的，请统一默认出无闪粉或者不含微塑料版本；
7.邮包盒及外箱封箱必须是工字型封箱方式；
8.5 Surprise or Mini Brands涉及包装是2个及2个以上的球入PVC桶包装时，单个球上若有UPC#或者EAN#，请用空白贴纸覆盖住，贴纸尺寸自行测量能覆盖原条码即
可；
9. 无论是工厂自检还是ZURU验货，验货报告中必须有产品6面图(正面/背面/左面/右面/顶部/底部，不带包装);
10. 按空海运鉴定报告的要求，只要带锂电池出货，都需要加贴UN贴纸；
11. 所有出往GAS市场(德国/奥地利/瑞士)的电子产品身上需要加字唛，为ZURU FRANCE 地址，需跟包装上的地址一致 (如无电子产品，产品布标有此地址，或产品
太小无法增加可忽略此信息。如产品无法加字唛，需让对应跟单提供产品贴纸资料);
12. 所有出往GAS德国 (瑞士，奥地利)。水弹枪系列必须使用EN71版本（电子和非电子水弹枪系列都需要符合); 护目镜需打日期码, 格式跟ZURU标准格式一样; 枪
身上增加ZURU FRANCE公司名和地址。使用贴纸和辐射上去都可以。如果有位置，最好增加ZURU Represented by: (此最好翻译德语，如果位置不允许，那么就只增
加ZURU法国和地址)。使用最新的EN71版包装和说明书）</t>
    </r>
  </si>
  <si>
    <t>MA 2L B布标</t>
  </si>
  <si>
    <t>5200008723</t>
  </si>
  <si>
    <t>4500191836-10</t>
  </si>
  <si>
    <r>
      <rPr>
        <sz val="11"/>
        <rFont val="宋体"/>
        <charset val="0"/>
      </rPr>
      <t>日期码格式：</t>
    </r>
    <r>
      <rPr>
        <sz val="11"/>
        <rFont val="Arial"/>
        <charset val="0"/>
      </rPr>
      <t xml:space="preserve">ZURU INC(BVI) </t>
    </r>
    <r>
      <rPr>
        <sz val="11"/>
        <rFont val="宋体"/>
        <charset val="0"/>
      </rPr>
      <t>标准格式</t>
    </r>
    <r>
      <rPr>
        <sz val="11"/>
        <rFont val="Arial"/>
        <charset val="0"/>
      </rPr>
      <t xml:space="preserve"> </t>
    </r>
    <r>
      <rPr>
        <sz val="11"/>
        <rFont val="宋体"/>
        <charset val="0"/>
      </rPr>
      <t>日期：按实际生产日期</t>
    </r>
    <r>
      <rPr>
        <sz val="11"/>
        <rFont val="Arial"/>
        <charset val="0"/>
      </rPr>
      <t xml:space="preserve">
Packaging Info: #157101: 5PK STD #15756 MA 5L UPC</t>
    </r>
    <r>
      <rPr>
        <sz val="11"/>
        <rFont val="宋体"/>
        <charset val="0"/>
      </rPr>
      <t>版入邮包盒，邮包盒图稿翻单</t>
    </r>
    <r>
      <rPr>
        <sz val="11"/>
        <rFont val="Arial"/>
        <charset val="0"/>
      </rPr>
      <t xml:space="preserve">4500177315.
Remark: 1.Amazon domestic </t>
    </r>
    <r>
      <rPr>
        <sz val="11"/>
        <rFont val="宋体"/>
        <charset val="0"/>
      </rPr>
      <t>订单。出口美国。外箱最长边不能超过</t>
    </r>
    <r>
      <rPr>
        <sz val="11"/>
        <rFont val="Arial"/>
        <charset val="0"/>
      </rPr>
      <t xml:space="preserve">25" </t>
    </r>
    <r>
      <rPr>
        <sz val="11"/>
        <rFont val="宋体"/>
        <charset val="0"/>
      </rPr>
      <t>（超过了，</t>
    </r>
    <r>
      <rPr>
        <sz val="11"/>
        <rFont val="Arial"/>
        <charset val="0"/>
      </rPr>
      <t>case pack</t>
    </r>
    <r>
      <rPr>
        <sz val="11"/>
        <rFont val="宋体"/>
        <charset val="0"/>
      </rPr>
      <t>只能为</t>
    </r>
    <r>
      <rPr>
        <sz val="11"/>
        <rFont val="Arial"/>
        <charset val="0"/>
      </rPr>
      <t>1</t>
    </r>
    <r>
      <rPr>
        <sz val="11"/>
        <rFont val="宋体"/>
        <charset val="0"/>
      </rPr>
      <t>），不符合要求的大货，一律不接受。</t>
    </r>
    <r>
      <rPr>
        <sz val="11"/>
        <rFont val="Arial"/>
        <charset val="0"/>
      </rPr>
      <t xml:space="preserve">
2.</t>
    </r>
    <r>
      <rPr>
        <sz val="11"/>
        <rFont val="宋体"/>
        <charset val="0"/>
      </rPr>
      <t>无第三方验货</t>
    </r>
    <r>
      <rPr>
        <sz val="11"/>
        <rFont val="Arial"/>
        <charset val="0"/>
      </rPr>
      <t>/</t>
    </r>
    <r>
      <rPr>
        <sz val="11"/>
        <rFont val="宋体"/>
        <charset val="0"/>
      </rPr>
      <t>测试要求。</t>
    </r>
    <r>
      <rPr>
        <sz val="11"/>
        <rFont val="Arial"/>
        <charset val="0"/>
      </rPr>
      <t xml:space="preserve">
3.</t>
    </r>
    <r>
      <rPr>
        <sz val="11"/>
        <rFont val="宋体"/>
        <charset val="0"/>
      </rPr>
      <t>日期码使用</t>
    </r>
    <r>
      <rPr>
        <sz val="11"/>
        <rFont val="Arial"/>
        <charset val="0"/>
      </rPr>
      <t>ZURU</t>
    </r>
    <r>
      <rPr>
        <sz val="11"/>
        <rFont val="宋体"/>
        <charset val="0"/>
      </rPr>
      <t>标准版本。</t>
    </r>
    <r>
      <rPr>
        <sz val="11"/>
        <rFont val="Arial"/>
        <charset val="0"/>
      </rPr>
      <t xml:space="preserve">
4.</t>
    </r>
    <r>
      <rPr>
        <sz val="11"/>
        <rFont val="宋体"/>
        <charset val="0"/>
      </rPr>
      <t>如果大货有要求入邮包盒，则对应的邮包盒上面要打上日期码。</t>
    </r>
  </si>
  <si>
    <t>SD24</t>
  </si>
  <si>
    <t>5200008728</t>
  </si>
  <si>
    <t>4500192064-10</t>
  </si>
  <si>
    <t>EAN条码贴纸（翻单4500181762）+1*多语警语黑白额外吊牌（翻单4500181762）</t>
  </si>
  <si>
    <t>日期码格式：ZURU INC(BVI) 标准格式 日期：按实际生产日期
Packaging Info: 15756UQ1：最新MA 5L PDQ+最新MA 5L吊牌+1*EAN条码贴纸（翻单4500181762）+1*多语警语黑白额外吊牌（翻单4500181762）+MA 布标+其他MA包装
77711GQ1: 最新MA PDQ+最新MA 3L EAN 收缩膜 +1*多语折叠警告语贴纸（翻单4500157858） + MA5L收藏指南+ MA 23L说明书+ MA UV胶黑白警告语
9574: MA 3L+23L警语 EAN 彩盒+MA 5L+9L警语说明书+WEEE不带电说明书
Remark: 1.德国内销单，需要通过ZURU 验货结果后才能出货 (工厂需要主动提前同ZURU QC预约验货避免延期出货造成不必要麻烦)；
2.产品如含有化学品（slime 等），需要无硼无香。需要无微塑料版本。
3.所有出口欧洲的产品, 法规规定禁止在包装和共公众用的印刷品中使用矿物油中含有的物质, 包装印刷油墨中含有的MOAH/MOSH的质量浓度不能超过1%, 否则出货
到法国被抽检出现问题, 供应商需要对此负责;
4. date code: 外箱日期码要晚于或等于产品日期码，不能早于产品的日期码；
5. 所有出往德国的电子产品身上需要加字唛，为ZURU FRANCE 地址，需跟包装上的地址一致 (如无电子产品，产品布标有此地址，或产品太小无法增加可忽略此信
息。如产品无法加字唛，需让对应跟单提供产品贴纸资料)
新地址：ZURU France 33 rue Paul Meurice 75020 Paris, France
旧地址：ZURU France 1/3, Rue d'Argenteuil 95210 SAINT-GRATIEN, FRANCE
6.所有出往德国订单的电子产品需增加一张欧洲通用WEEE声明说明书，区分带电池和不带电池版本, 如已做客版说明书可忽略此要求。
7.装柜时需要按照款式号码从小到大一款款依次装,避免终端仓库卸货混乱.若一个柜子涉及到几个不同国家内销单,装柜时需要一个国家装完后再装另一个国家的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8.ratio 同MA
9. 若有特定款有特殊外箱条码要求时,需要明确列出产品款对应的具体外箱条码号码/条码类型 (若无,可以忽略此需求).</t>
  </si>
  <si>
    <t>0958543419</t>
  </si>
  <si>
    <t>4500189942-90</t>
  </si>
  <si>
    <t>3/26第三方</t>
  </si>
  <si>
    <t>0958543466</t>
  </si>
  <si>
    <t>4500189942-20</t>
  </si>
  <si>
    <t>4500192425-150</t>
  </si>
  <si>
    <t>外箱条码用Mother UPC#193052087881</t>
  </si>
  <si>
    <t>日期码格式：ZURU INC(BVI) 标准格式 日期：按实际生产日期
Packaging Info: 1. 出口美国，MA UPC 版本包装，优先1L。
#15756UQ1: 5 Assortments even ratio; 外箱条码用Mother UPC#193052087881;
Remark: 2. ZURU QC 验货即可。</t>
  </si>
  <si>
    <t>0958543451</t>
  </si>
  <si>
    <t>4500189942-70</t>
  </si>
  <si>
    <t>3/30第三方</t>
  </si>
  <si>
    <t>4500192208-20</t>
  </si>
  <si>
    <t>5200008805</t>
  </si>
  <si>
    <t>4500192498-100</t>
  </si>
  <si>
    <r>
      <rPr>
        <sz val="10"/>
        <rFont val="宋体"/>
        <charset val="134"/>
        <scheme val="minor"/>
      </rPr>
      <t>日期码格式：ZURU INC(BVI) 标准格式 日期：按实际生产日期
Packaging Info:
#157101: 5PK STD #15756 MA 5L UPC版入邮包盒，邮包盒图稿翻单</t>
    </r>
    <r>
      <rPr>
        <sz val="10"/>
        <color rgb="FFFF0000"/>
        <rFont val="宋体"/>
        <charset val="134"/>
        <scheme val="minor"/>
      </rPr>
      <t>4500191836.</t>
    </r>
    <r>
      <rPr>
        <sz val="10"/>
        <rFont val="宋体"/>
        <charset val="134"/>
        <scheme val="minor"/>
      </rPr>
      <t xml:space="preserve">
Remark: 1.Amazon domestic 订单。出口美国。外箱最长边不能超过25" （超过了，case pack只能为1），不符合要求的大货，一律不接受。
2.无第三方验货/测试要求。
3.日期码使用ZURU标准版本。
4.如果大货有要求入邮包盒，则对应的邮包盒上面要打上日期码。</t>
    </r>
  </si>
  <si>
    <t>4500192836-20</t>
  </si>
  <si>
    <t>可移价格贴纸</t>
  </si>
  <si>
    <t>0958543474</t>
  </si>
  <si>
    <t>4500191769-20</t>
  </si>
  <si>
    <t>此单需要第三方验货，</t>
  </si>
  <si>
    <t>REP单 箱唛范本同PO 4500185627</t>
  </si>
  <si>
    <t>日期码格式：ZURU DGYYYYMMDD CHINA（日期避开周末和法定节假日即可） 日期：按实际生产日期
Packaging Info: 15756
1.包装信息：MA 5L B版 UPC版吊牌，MA 2L B版车缝布标，客版1L B版PDQ，客供RFID吊牌（吊牌位置严格按照我们签板的位置图，不可擅自调整位置，吊牌不能有
任何破损或折坏，不可淋湿）。布标格式：月份（英/法双语）+日期+年份+城市代码（举例：January (Janvier) 20, 2024 DG）。
Remark: 2.外箱四面印刷RFID箱唛，正唛左前下角印刷ITF-14格式条码的艾利替代标箱唛，只印刷正唛一面，整个内容尺寸最小10*10cm，加印时需确保条形码能扫描出来，Z
URU logo跟MADE IN CHINA四面右下角印刷，外箱印刷日期码，每个slip sheet上面贴一张10*10cm艾利替代标（工厂自行用不干胶打印）和一张普通贴纸（可A4纸
打印），slip sheet打印的普通贴纸的尺寸不能比艾利替代标小。
3.在产品上和包装上要有日期码（避开周末和节假日），以及要有MADE IN CHINA和ZURU字样。
4.产品如有扎带口要剪平，不能刮手。
5.此单以打卡板出货（22*10=220 cartons/2640 pcs/Slip Sheet）。
6.此单需要第三方验货，请自行多备物料。
7.其它信息：同标板5 Assortment=1:1:1:1:1。</t>
  </si>
  <si>
    <t>0958543480</t>
  </si>
  <si>
    <t>4500191769-30</t>
  </si>
  <si>
    <t>0958543489</t>
  </si>
  <si>
    <t>4500191769-70</t>
  </si>
  <si>
    <t>4500193085-30</t>
  </si>
  <si>
    <r>
      <rPr>
        <sz val="10"/>
        <rFont val="宋体"/>
        <charset val="134"/>
        <scheme val="minor"/>
      </rPr>
      <t xml:space="preserve">日期码格式：ZURU INC(BVI) 标准格式 日期：按实际生产日期
Packaging Info: 1.要求大货材质过EU标准，测试含EN71-1/2/3，目的港可能会查验。
15756UQ1：1. 包装MA UPC吊牌 </t>
    </r>
    <r>
      <rPr>
        <sz val="10"/>
        <color rgb="FFFF0000"/>
        <rFont val="宋体"/>
        <charset val="134"/>
        <scheme val="minor"/>
      </rPr>
      <t>（5L, B版本）</t>
    </r>
    <r>
      <rPr>
        <sz val="10"/>
        <rFont val="宋体"/>
        <charset val="134"/>
        <scheme val="minor"/>
      </rPr>
      <t>+进口商贴纸+logo贴纸，产品年龄1+；
2. 5 Assortments even ratio，对应条码如下：
15756A-193052088123
15756B-193052088130
15756D-193052088147
15756E-193052088154
15756G-193052088161；
3. 客人箱唛排版，印4面，条码内容193052087881，箱唛上的条码需要清晰可扫；
Remark:</t>
    </r>
  </si>
  <si>
    <t>需要完整的一套样品（每个assortment1个）寄样给客户</t>
  </si>
  <si>
    <t>条码内容193052087881，箱唛上的条码需要清晰可扫</t>
  </si>
  <si>
    <r>
      <rPr>
        <sz val="10"/>
        <rFont val="宋体"/>
        <charset val="134"/>
        <scheme val="minor"/>
      </rPr>
      <t>日期码格式：ZURU INC(BVI) 标准格式 日期：按实际生产日期
Packaging Info: 1.要求大货材质过EU标准，测试含EN71-1/2/3，目的港可能会查验。
15756UQ1：1. 包装MA UPC吊牌</t>
    </r>
    <r>
      <rPr>
        <sz val="10"/>
        <color rgb="FFFF0000"/>
        <rFont val="宋体"/>
        <charset val="134"/>
        <scheme val="minor"/>
      </rPr>
      <t>（5L, B版本）</t>
    </r>
    <r>
      <rPr>
        <sz val="10"/>
        <rFont val="宋体"/>
        <charset val="134"/>
        <scheme val="minor"/>
      </rPr>
      <t>+进口商贴纸+logo贴纸，产品年龄1+；
2. 5 Assortments even ratio，对应条码如下：
15756A-193052088123
15756B-193052088130
15756D-193052088147
15756E-193052088154
15756G-193052088161；
3. 客人箱唛排版，印4面，条码内容193052087881，箱唛上的条码需要清晰可扫；
此单中item#15789UQ1/15760UQ1/15756UQ1这3个item需要完整的一套样品（每个assortment1个）寄样给客户，请安排MA样品不需要加进口商贴纸，地址如下：Winni
Ao 755 6688 1988 - 3398 广东省深圳市罗湖区南湖街道东门南路食出报关大厦B座7楼
Remark:</t>
    </r>
  </si>
  <si>
    <t>0958543473</t>
  </si>
  <si>
    <t>4500191769-10</t>
  </si>
  <si>
    <t>0958543488</t>
  </si>
  <si>
    <t>4500191769-50</t>
  </si>
  <si>
    <t>DISTRIBUIDORA COMERCIAL DEL NORTE</t>
  </si>
  <si>
    <t>厄瓜多尔</t>
  </si>
  <si>
    <t>2026-0134</t>
  </si>
  <si>
    <t>4500193055-30</t>
  </si>
  <si>
    <t>多语UPC+Mother UPC 贴纸 193052087881＋进口商贴纸</t>
  </si>
  <si>
    <t>日期码格式：ZURU INC(BVI) 标准格式 日期：按实际生产日期
Packaging Info: 1.优先多语 MA UPC或者3L/5L MA EAN 包装+进口商贴纸
2.请确保包装上的条形码是UPC，如果是babyUPC、需要用mother UPC覆盖，如有不一致，请及时提出。谢谢!
15756UQ1 MA 多语UPC+Mother UPC 贴纸 193052087881+MA 多语PDQ+进口商贴纸+箱唛
Remark:
15756UQ1 5 Assortment even ratio</t>
  </si>
  <si>
    <t>0958543440</t>
  </si>
  <si>
    <t>4500191769-40</t>
  </si>
  <si>
    <t>PO029</t>
  </si>
  <si>
    <t>4500193433-50</t>
  </si>
  <si>
    <t>请多备料</t>
  </si>
  <si>
    <t>空白胶袋（仅打孔）</t>
  </si>
  <si>
    <t>日期码格式：ZURU INC(BVI) 标准格式 日期：按实际生产日期
Packaging Info: 15756：客版日语包装和客版日语布标， 空白胶袋（仅打孔）。
Remark: 1.出日本
2.需在生产完成后提供检针测试报告，需提供装柜图片。
3.待客户确认是否需寄板做QC check, 请多备料。装柜前需填回QC check form 给客户approval 后才能出货。</t>
  </si>
  <si>
    <t>MA布标加贴贴纸</t>
  </si>
  <si>
    <t>4500193433-60</t>
  </si>
  <si>
    <t>4500193433-70</t>
  </si>
  <si>
    <t>4500193433-80</t>
  </si>
  <si>
    <t>4500193401-10</t>
  </si>
  <si>
    <t>日期码格式：ZURU INC(BVI) 标准格式 日期：按实际生产日期
Packaging Info: 15756UQ1:B版包材 , MA 布标，MA吊牌+1张警语贴纸（覆盖吊牌原条码）+1个胶袋翻单4500177675（客户要求挂环要穿过胶袋顶部圆孔，挂环要在胶袋外面，胶袋
自封口在下面。）需特别留意，客户要求吊牌别在公仔背后，吊牌带条码的贴纸面朝外，需确保隔着胶袋可以扫描条码'
Remark: 此单出TW, 公仔需严格按以下比例出货
15756UQ1: 5 Assortments even ratio</t>
  </si>
  <si>
    <t>0958543476</t>
  </si>
  <si>
    <t>4500191769-60</t>
  </si>
  <si>
    <t>0958543398</t>
  </si>
  <si>
    <t>4500191769-80</t>
  </si>
  <si>
    <t>0958543477</t>
  </si>
  <si>
    <t>4500191769-90</t>
  </si>
  <si>
    <t>0958543462</t>
  </si>
  <si>
    <t>4500191772-30</t>
  </si>
  <si>
    <t>0958543505</t>
  </si>
  <si>
    <t>4500191772-10</t>
  </si>
  <si>
    <t>0958543475</t>
  </si>
  <si>
    <t>4500191772-20</t>
  </si>
  <si>
    <t>0958543452</t>
  </si>
  <si>
    <t>4500191772-40</t>
  </si>
  <si>
    <t>0958543430</t>
  </si>
  <si>
    <t>4500191772-50</t>
  </si>
  <si>
    <t>5款吊牌</t>
  </si>
  <si>
    <r>
      <rPr>
        <b/>
        <sz val="16"/>
        <rFont val="Arial"/>
        <charset val="0"/>
      </rPr>
      <t xml:space="preserve">ZURU  Fuggler </t>
    </r>
    <r>
      <rPr>
        <b/>
        <sz val="16"/>
        <rFont val="宋体"/>
        <charset val="0"/>
      </rPr>
      <t>牙齿怪兽</t>
    </r>
    <r>
      <rPr>
        <b/>
        <sz val="16"/>
        <rFont val="Arial"/>
        <charset val="0"/>
      </rPr>
      <t>-18</t>
    </r>
    <r>
      <rPr>
        <b/>
        <sz val="16"/>
        <rFont val="宋体"/>
        <charset val="0"/>
      </rPr>
      <t>寸大公仔系列生产排期表</t>
    </r>
    <r>
      <rPr>
        <b/>
        <sz val="16"/>
        <rFont val="Arial"/>
        <charset val="0"/>
      </rPr>
      <t xml:space="preserve"> #15758</t>
    </r>
    <r>
      <rPr>
        <b/>
        <sz val="16"/>
        <rFont val="宋体"/>
        <charset val="0"/>
      </rPr>
      <t>（</t>
    </r>
    <r>
      <rPr>
        <b/>
        <sz val="16"/>
        <rFont val="Arial"/>
        <charset val="0"/>
      </rPr>
      <t>C</t>
    </r>
    <r>
      <rPr>
        <b/>
        <sz val="16"/>
        <rFont val="宋体"/>
        <charset val="0"/>
      </rPr>
      <t>车间）</t>
    </r>
  </si>
  <si>
    <t>黄紫怪15733E、玫红怪15733G、兔子15733H
以上3款是WM独家专卖款，美国其他客户不能卖</t>
  </si>
  <si>
    <t>15758A-Grumpy Grumps</t>
  </si>
  <si>
    <t>15758B-Cod Father</t>
  </si>
  <si>
    <t>15758D-Oogah Boogah</t>
  </si>
  <si>
    <t>15758E-Annoyed Alien</t>
  </si>
  <si>
    <t>15758G- Chuckles</t>
  </si>
  <si>
    <t>15758H-Sickening Sloth</t>
  </si>
  <si>
    <t>15758-S001</t>
  </si>
  <si>
    <t>ZMPO260022</t>
  </si>
  <si>
    <t>ZMPO260022-20</t>
  </si>
  <si>
    <t>18寸二代系列 -HANG TAG-6PCS/CTN</t>
  </si>
  <si>
    <t>Remark:大货最新版本/款号平均/大货标准箱装箱/箱唛参照邮件附件
备注： 收到样品订单后尽快安排 ，注意样板品质质量要求要高于大货品质质量 ，送货时必须要附带送货单(没有送货单和QC检验合格报告的仓库一律拒绝收货)，请知悉，谢谢！</t>
  </si>
  <si>
    <t>4500192205-10</t>
  </si>
  <si>
    <r>
      <rPr>
        <sz val="11"/>
        <rFont val="Arial"/>
        <charset val="0"/>
      </rPr>
      <t>15758A-S001-</t>
    </r>
    <r>
      <rPr>
        <sz val="11"/>
        <color rgb="FF000000"/>
        <rFont val="等线"/>
        <charset val="134"/>
      </rPr>
      <t>PKC1</t>
    </r>
  </si>
  <si>
    <t>18寸二代系列 -HANGTAG-6PCS/6POLYBAG/CTN</t>
  </si>
  <si>
    <t>此产品务必满足国内6P 测试标准</t>
  </si>
  <si>
    <r>
      <rPr>
        <sz val="10"/>
        <rFont val="宋体"/>
        <charset val="134"/>
        <scheme val="minor"/>
      </rPr>
      <t xml:space="preserve">日期码格式：ZURU INC(BVI) 标准格式 日期：按实际生产日期
Packaging Info: 1.留意中文进口商贴纸/客制布标以及客制盲盒地址更新
最新进口商地址：广州市天河区金穗路3号2701室（部位：自编B2）
ITEM包装要求：
15758A&lt;(&gt;&amp;&lt;)&gt;B&lt;(&gt;&amp;&lt;)&gt;D&lt;(&gt;&amp;&lt;)&gt;E&lt;(&gt;&amp;&lt;)&gt;G&lt;(&gt;&amp;&lt;)&gt;H - </t>
    </r>
    <r>
      <rPr>
        <sz val="10"/>
        <color rgb="FFFF0000"/>
        <rFont val="宋体"/>
        <charset val="134"/>
        <scheme val="minor"/>
      </rPr>
      <t>客制布标+客制吊牌+胶袋；</t>
    </r>
    <r>
      <rPr>
        <sz val="10"/>
        <rFont val="宋体"/>
        <charset val="134"/>
        <scheme val="minor"/>
      </rPr>
      <t xml:space="preserve">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t>
    </r>
    <r>
      <rPr>
        <sz val="10"/>
        <color rgb="FFFF0000"/>
        <rFont val="宋体"/>
        <charset val="134"/>
        <scheme val="minor"/>
      </rPr>
      <t>5.签样四套，有客人验货请准备足够备品</t>
    </r>
    <r>
      <rPr>
        <sz val="10"/>
        <rFont val="宋体"/>
        <charset val="134"/>
        <scheme val="minor"/>
      </rPr>
      <t xml:space="preserve">
Remark:</t>
    </r>
  </si>
  <si>
    <t>Cathy Chen</t>
  </si>
  <si>
    <t>4500192205-20</t>
  </si>
  <si>
    <r>
      <rPr>
        <sz val="11"/>
        <rFont val="Arial"/>
        <charset val="0"/>
      </rPr>
      <t>15758B-S001-</t>
    </r>
    <r>
      <rPr>
        <sz val="11"/>
        <color rgb="FF000000"/>
        <rFont val="等线"/>
        <charset val="134"/>
      </rPr>
      <t>PKC1</t>
    </r>
  </si>
  <si>
    <t>4500192205-30</t>
  </si>
  <si>
    <r>
      <rPr>
        <sz val="11"/>
        <rFont val="Arial"/>
        <charset val="0"/>
      </rPr>
      <t>15758D-S001-</t>
    </r>
    <r>
      <rPr>
        <sz val="11"/>
        <color rgb="FF000000"/>
        <rFont val="等线"/>
        <charset val="134"/>
      </rPr>
      <t>PKC1</t>
    </r>
  </si>
  <si>
    <t>4500192205-40</t>
  </si>
  <si>
    <r>
      <rPr>
        <sz val="11"/>
        <rFont val="Arial"/>
        <charset val="0"/>
      </rPr>
      <t>15758E-S001-</t>
    </r>
    <r>
      <rPr>
        <sz val="11"/>
        <color rgb="FF000000"/>
        <rFont val="等线"/>
        <charset val="134"/>
      </rPr>
      <t>PKC1</t>
    </r>
  </si>
  <si>
    <t>4500192205-50</t>
  </si>
  <si>
    <r>
      <rPr>
        <sz val="11"/>
        <rFont val="Arial"/>
        <charset val="0"/>
      </rPr>
      <t>15758G-S001-</t>
    </r>
    <r>
      <rPr>
        <sz val="11"/>
        <color rgb="FF000000"/>
        <rFont val="等线"/>
        <charset val="134"/>
      </rPr>
      <t>PKC1</t>
    </r>
  </si>
  <si>
    <t>4500192205-60</t>
  </si>
  <si>
    <r>
      <rPr>
        <sz val="11"/>
        <rFont val="Arial"/>
        <charset val="0"/>
      </rPr>
      <t>15758H-S001-</t>
    </r>
    <r>
      <rPr>
        <sz val="11"/>
        <color rgb="FF000000"/>
        <rFont val="等线"/>
        <charset val="134"/>
      </rPr>
      <t>PKC1</t>
    </r>
  </si>
  <si>
    <r>
      <rPr>
        <b/>
        <sz val="16"/>
        <rFont val="Arial"/>
        <charset val="0"/>
      </rPr>
      <t xml:space="preserve">ZURU  Fuggler </t>
    </r>
    <r>
      <rPr>
        <b/>
        <sz val="16"/>
        <rFont val="宋体"/>
        <charset val="0"/>
      </rPr>
      <t>牙齿怪兽</t>
    </r>
    <r>
      <rPr>
        <b/>
        <sz val="16"/>
        <rFont val="Arial"/>
        <charset val="0"/>
      </rPr>
      <t>-5</t>
    </r>
    <r>
      <rPr>
        <b/>
        <sz val="16"/>
        <rFont val="宋体"/>
        <charset val="0"/>
      </rPr>
      <t>寸锁扣系列生产排期表</t>
    </r>
    <r>
      <rPr>
        <b/>
        <sz val="16"/>
        <rFont val="Arial"/>
        <charset val="0"/>
      </rPr>
      <t xml:space="preserve"> #15789</t>
    </r>
    <r>
      <rPr>
        <b/>
        <sz val="16"/>
        <rFont val="宋体"/>
        <charset val="0"/>
      </rPr>
      <t>（</t>
    </r>
    <r>
      <rPr>
        <b/>
        <sz val="16"/>
        <rFont val="Arial"/>
        <charset val="0"/>
      </rPr>
      <t>C</t>
    </r>
    <r>
      <rPr>
        <b/>
        <sz val="16"/>
        <rFont val="宋体"/>
        <charset val="0"/>
      </rPr>
      <t>车间）</t>
    </r>
  </si>
  <si>
    <t>干燥剂克重：</t>
  </si>
  <si>
    <t>15g</t>
  </si>
  <si>
    <t>22g</t>
  </si>
  <si>
    <t>5"锁扣粉色无毛猫 Wrinkle McStinkles</t>
  </si>
  <si>
    <t>5"锁扣灰色猫 Cheezee Grey</t>
  </si>
  <si>
    <t>5"锁扣加菲猫Stinkface</t>
  </si>
  <si>
    <t>5"锁扣白猫 Cheezee white</t>
  </si>
  <si>
    <t>5"锁扣森林猫 Wide Eyed Cat</t>
  </si>
  <si>
    <t>5"锁扣布偶猫 Yawper</t>
  </si>
  <si>
    <t>5"锁扣灰色无毛猫 Wrinkle McStinkles Grey</t>
  </si>
  <si>
    <t>稀有款</t>
  </si>
  <si>
    <t>15789UQ1-S001</t>
  </si>
  <si>
    <t>ZMPO251006</t>
  </si>
  <si>
    <t>Remark:跟PP订单一起安排/大货标准箱装箱/箱唛参照邮件附件
备注： 收到样品订单后尽快安排 ，注意样板品质质量要求要高于大货品质要求 ，送货时必须要附带送货单(没有送货单和QC检验合格报告的仓库一律拒绝收货)，请知悉，谢谢！</t>
  </si>
  <si>
    <t>4500186588-20</t>
  </si>
  <si>
    <r>
      <rPr>
        <sz val="11"/>
        <color rgb="FF010CDD"/>
        <rFont val="宋体"/>
        <charset val="0"/>
      </rPr>
      <t>猫系列盲盒钥匙扣</t>
    </r>
    <r>
      <rPr>
        <sz val="11"/>
        <color rgb="FF010CDD"/>
        <rFont val="Arial"/>
        <charset val="0"/>
      </rPr>
      <t>3FACING6PCS/PDQ,24PCS/4PDQ/CTN</t>
    </r>
  </si>
  <si>
    <t>12/5 提货</t>
  </si>
  <si>
    <t>日期码格式：ZURU INC(BVI) 标准格式 日期：按实际生产日期
Packaging Info: 留意中文进口商贴纸----ZURU INC地址为新地址：中国香港九龙尖沙咀东加连威老道92号幸福中心12楼01-03室
1：包装要求
15789UQ1：MA彩盒+客制布标+中文进口商贴纸
Remark: 2. 外箱材质需要达到以下参数：
a）毛重小于5kg 爆破:1000Kpa 边压:4400N/M;
b）毛重大于5kg 爆破:1400Kpa 边压:6300N/M;
3.产品/彩盒/外箱 日期码一致(非常重要）
4.此产品务必满足国内6P 测试标准，因为可能会被市场监督局抽查，如有问题产生，工厂要负全责</t>
  </si>
  <si>
    <t>ZMPO251172</t>
  </si>
  <si>
    <t>ZMPO251172-30</t>
  </si>
  <si>
    <r>
      <rPr>
        <sz val="11"/>
        <rFont val="宋体"/>
        <charset val="0"/>
      </rPr>
      <t>猫系列盲盒钥匙扣</t>
    </r>
    <r>
      <rPr>
        <sz val="11"/>
        <rFont val="Arial"/>
        <charset val="0"/>
      </rPr>
      <t>3FACING6PCS/PDQ,24PCS/4PDQ/CTN</t>
    </r>
  </si>
  <si>
    <r>
      <rPr>
        <sz val="11"/>
        <rFont val="Arial"/>
        <charset val="0"/>
      </rPr>
      <t>10</t>
    </r>
    <r>
      <rPr>
        <sz val="11"/>
        <rFont val="宋体"/>
        <charset val="0"/>
      </rPr>
      <t>套散件</t>
    </r>
  </si>
  <si>
    <t>Remark：大货最新版本/只需要左图7款散件/每款10PCS共70PCS
备注： 收到样品订单后尽快安排 ，注意样板品质质量要求要高于大货品质要求 ，送货时必须要附带送货单(没有送货单和QC检验合格报告的仓库一律拒绝收货)，请知悉，谢谢！</t>
  </si>
  <si>
    <t>ZMPO251172-40</t>
  </si>
  <si>
    <t>Remark：大货最新版本/只需要左图指定款
备注： 收到样品订单后尽快安排 ，注意样板品质质量要求要高于大货品质要求 ，送货时必须要附带送货单(没有送货单和QC检验合格报告的仓库一律拒绝收货)，请知悉，谢谢！</t>
  </si>
  <si>
    <t>ZMPO251154</t>
  </si>
  <si>
    <t>ZMPO251154-20</t>
  </si>
  <si>
    <t>Remark:大货最新版本/数量平均/请按款号入PDQ/按款号装箱/并在外箱上注明款号/箱唛请参照邮件附件
备注： 收到样品订单后尽快安排 ，注意样板品质质量要求要高于大货品质要求 ，送货时必须要附带送货单(没有送货单和QC检验合格报告的仓库一律拒绝收货)，请知悉，谢谢！</t>
  </si>
  <si>
    <t xml:space="preserve"> ZMPO260115</t>
  </si>
  <si>
    <t xml:space="preserve"> ZMPO260115-10</t>
  </si>
  <si>
    <t>10套散件</t>
  </si>
  <si>
    <t>Remark:大货最新版本/只需要左图7款散件/每款10PCS共70PCS
备注： 收到样品订单后尽快安排 ，注意样板品质质量要求要高于大货品质要求 ，送货时必须要附带送货单(没有送货单和QC检验合格报告的仓库一律拒绝收货)，请知悉，谢谢！</t>
  </si>
  <si>
    <t>4500192201-20</t>
  </si>
  <si>
    <r>
      <rPr>
        <sz val="10"/>
        <rFont val="宋体"/>
        <charset val="134"/>
        <scheme val="minor"/>
      </rPr>
      <t xml:space="preserve">日期码格式：ZURU INC(BVI) 标准格式 日期：按实际生产日期
Packaging Info: 1.留意中文进口商贴纸/客制布标以及客制盲盒地址更新
最新进口商地址：广州市天河区金穗路3号2701室（部位：自编B2）
ITEM包装要求：15789UQ1- MA 包装+MA 纸袋+MA 角色卡+客制布标+中文进口商贴纸+年龄标识（8+）
15789UQ1配比：7 Assortments; Rare assortment 1/24, others even ratio
7个assortment，6PCS/PDQ
普通款要确保1个PDQ里不重样，稀有款确保4PDQ=24PCS中要有一个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t>
    </r>
    <r>
      <rPr>
        <sz val="10"/>
        <color rgb="FFFF0000"/>
        <rFont val="宋体"/>
        <charset val="134"/>
        <scheme val="minor"/>
      </rPr>
      <t>5.签样四套，有客人验货请准备足够备品</t>
    </r>
    <r>
      <rPr>
        <sz val="10"/>
        <rFont val="宋体"/>
        <charset val="134"/>
        <scheme val="minor"/>
      </rPr>
      <t xml:space="preserve">
Remark:</t>
    </r>
  </si>
  <si>
    <t>4500192425-20</t>
  </si>
  <si>
    <t>日期码格式：ZURU INC(BVI) 标准格式 日期：按实际生产日期
Packaging Info: 1. 出口美国，MA UPC 版本包装，优先1L。
#15789UQ1: 7 Assortments; Rare assortment 1/24, others even ratio;
Remark: 2. ZURU QC 验货即可。</t>
  </si>
  <si>
    <t>4500193437-10</t>
  </si>
  <si>
    <t>157144-S001-PKC</t>
  </si>
  <si>
    <t xml:space="preserve">猫系列盲盒钥匙扣BOX-60PCS/10POLYBAG/CTN
</t>
  </si>
  <si>
    <t>胶袋尺寸56开口*15cm，同157127共用</t>
  </si>
  <si>
    <t>日期码格式：ZURU INC(BVI) 标准格式 日期：按实际生产日期
Packaging Info: 此单不做售卖作用，是在店里展示的demo；
157144（客人item号：15789-CLY）：base on 15789 W/O COLOR BOX, 6PCS/POLYBAG, remove rare assortment,6 Assortments; even ratio；普通款公仔（原身15
789）毛绒+中文布标，60pcs/10 polybag/CTN。6个不同款式公仔入一个胶袋，10套入一个外箱。不要吊牌，胶袋样式工厂这边订购；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Remark:</t>
  </si>
  <si>
    <t>60X577451</t>
  </si>
  <si>
    <t>4500191239-20</t>
  </si>
  <si>
    <t>15789UQ1-S002</t>
  </si>
  <si>
    <t>猫系列盲盒钥匙扣3FACING6PCS/PDQ/CTN</t>
  </si>
  <si>
    <t>3月31日第三方（利丰）华登验</t>
  </si>
  <si>
    <t>3月9日前寄出3套大货样板 含PDQ</t>
  </si>
  <si>
    <t>限制上架贴纸</t>
  </si>
  <si>
    <t>日期码格式：ZURU INC(BVI) 标准格式 日期：按实际生产日期
Packaging Info: 1. 包材：ZURU MA UPC 版本；出口美国；
 #15789UQ1 外箱上都需加一张“限制上架贴纸”，贴纸资料跟单提供，工厂采购
Remark: 2. 日期跟踪码：ZURU标准格式日期码，产品包装及产品本身都必须有ZURU标准格式日期码，并且确保两者信息保持一致(请自行调整具体年月日生产期，但不能为
周末）。
PS: 毛绒公仔由于布标日期码问题，可以接受布标日期码跟产品包装日期码不一致，但工厂需要提前给到日期码照片给跟单去审批出货。
3. 大货样
#15783UQ1 和 #15789UQ1需3月9日前寄出3套大货样板(含PDQ;带日期码)，样板须跟大货一模一样。
样板一套我们将给到美国HEB，两套寄到以下深圳利丰地址，到时利丰会回签一套用于第三方100%大货验货。
回签的样板工厂需要长期保存好，只要产品物料没更新样板有效期一年，一年内每次的第三方验货都是用这套样板做参考不再走客户签样流程。
* 一套（含PDQ），寄到以下地址
深圳雨禾伟业实业有限公司
地址：广东省深圳市罗湖区东门南路1006号文锦渡口岸大厦B栋7楼
收件人：Elsa
电话：0755 6688 1988 Ext3337
*2套（含PDQ寄到以下地址：
Li Fung　
深圳市福田区绒花路8号深福保大厦附楼3楼。
收件人： Yoland Dai　电话：+0755 8825 3756
4. 验货+ 抽板 （同一天进行）
注意：验货地址是华登公司
预约3月31日第三方（利丰）到工厂做100%大货现场验货和抽板，验货需打印EPM出来跟客户回签样板供第三方验货参考。
PS:EPM是跟单提供。
抽板：
因这款产品的ZURU测试报告上被客户指定实验室发现产品和产品包装上的日期码不一致，所以这款寄样给实验室的是按照利丰验货员现场针对指定款随机抽板6PCS（
须带包装）。
工厂需把抽板寄到以下MTS 地址做测试，测试通过后才能出货；如产品有油漆的工厂需额外准备5G/色的油漆涂在同材质胶件上(面积类似A4纸大小)一并寄出；
实验室收件地址：
东莞现代产品整理服务有限公司（MTS）
广东省东莞市寮步镇新旧围村良平路76号
收件人：Cherry Wang （汪单）
Tel: +86 769- 8112 0818 ext.893
抽板有随样文件TRF（跟单提供），工厂在寄样时打印出来放纸箱内随样寄走。
5. 出货配比：ZURU 标版配比
6. ZURU QA 验货时需拍齐每款角色的产品和产品包装上的日期码照片（供实验室review）
7. 外箱胶带必须按照工字型封箱</t>
  </si>
  <si>
    <t>MO260127</t>
  </si>
  <si>
    <t>TBD</t>
  </si>
  <si>
    <t>MO260127-10</t>
  </si>
  <si>
    <t>15789SK</t>
  </si>
  <si>
    <t>猫系列盲盒钥匙扣BOX-SIDEKICK WITH
BASE,WITH DEMO-17PCS/SK/CTN</t>
  </si>
  <si>
    <t>: MA UPC</t>
  </si>
  <si>
    <t>PRODUCT REQUERIMENTS
PACKAGING STYLE:1、包装方式: MA UPC 优先1L最新版+展示架（展示架带底座且带挂钩，挂钩数量同标版无底座版本），出口美国2、无测试与第三方验货要求3、纸箱4面印ZURU LOGO+箱唛+外箱四面贴一张禁运贴纸4、日期码请按ZURU标准版执行即可5、ZURU QC验货
SPECIALREQUIRMENTS:* ALL THE CARTON MUST USE THE K=B CARD* FACTORY NEED TO RECONFIRM ORDER CARTON DETAIL INCLUDING DIMENSION AND WEIGHT/PACK SIZE ETC.INFORMATION AND INFORM ZURU IF HAVE ANY CHANGE.* BATCH NUM AS YY-MM-DD ALWAYS NEED TO BE PUTTED ON THE PRODUCT AND RETAIL PACK.（DATE CODE ON RETAIL PACK MUST BE READABLE WITHOUT OPENING THE RETAIL PACKAGING. )* ALL THE CHANGE ON PRODUCTION / PACKAGING HAS TO INFORM ZURU AND ASK CONFIRMATION IN ADVANCE.* IF ZURU's INITIAL QC INSPECTION HAS A FAIL RESULT, THE RE-INSPECTION COST OF 1000RMB AND TRAVEL EXPENSES WILBE BORNE BY THE PRODUCTION FACTORY.* ZURU FINAL INSPECTION APPLICATION NEED TO BE SUMBITTED TO ZURU QA TEAM 7DAYS BEFORE INSEPCTION DATE WITH</t>
  </si>
  <si>
    <t>500-69482</t>
  </si>
  <si>
    <t>4500192631-30</t>
  </si>
  <si>
    <t>外箱四面需粘贴一张禁运贴纸</t>
  </si>
  <si>
    <t>日期码格式：ZURU INC(BVI) 标准格式 日期：按实际生产日期
Packaging Info: 1、包装方式：MA UPC优先1L最新版，出口美国
Remark: 2、无测试与第三方验货要求
3、纸箱4面印ZURU LOGO + 箱唛，其中#15788(Launch Date: July.9th,2026) &lt;(&gt;&amp;&lt;)&gt; 15789UQ1(Launch Date: June.14th,2026)外箱四面需粘贴一张禁运贴纸
4、日期码请按ZURU标准版执行即可
5、ZURU QC验货</t>
  </si>
  <si>
    <t>600-17371</t>
  </si>
  <si>
    <t>4500192631-70</t>
  </si>
  <si>
    <t>000042962268</t>
  </si>
  <si>
    <t>4500192630-10</t>
  </si>
  <si>
    <t>外箱四面粘贴一张禁运贴纸</t>
  </si>
  <si>
    <t>日期码格式：ZURU INC(BVI) 标准格式 日期：按实际生产日期
Packaging Info: 1、包装方式：MA UPC优先1L最新版，出口美国
Remark: 2、无测试与第三方验货要求
3、纸箱4面印ZURU LOGO + 箱唛+外箱四面粘贴一张禁运贴纸(Launch Date: June.14th,2026)
4、日期码请按ZURU标准版执行即可
5、ZURU QC验货</t>
  </si>
  <si>
    <t>4500193085-10</t>
  </si>
  <si>
    <r>
      <rPr>
        <sz val="10"/>
        <rFont val="宋体"/>
        <charset val="134"/>
      </rPr>
      <t>日期码格式：ZURU INC(BVI) 标准格式 日期：按实际生产日期
Packaging Info: 1.要求大货材质过EU标准，测试含EN71-1/2/3，目的港可能会查验。
15789UQ1：1. 包装MA UPC 彩盒</t>
    </r>
    <r>
      <rPr>
        <sz val="10"/>
        <color rgb="FFFF0000"/>
        <rFont val="宋体"/>
        <charset val="134"/>
      </rPr>
      <t>（5L A版本）</t>
    </r>
    <r>
      <rPr>
        <sz val="10"/>
        <rFont val="宋体"/>
        <charset val="134"/>
      </rPr>
      <t>+进口商贴纸+logo贴纸，彩盒UPC条码显示193052099716，产品年龄1+；
2. 7 Assortments; Rare assortment 1/24, others even ratio；
3. 客人箱唛排版，印4面，条码内容193052099716，箱唛上的条码需要清晰可扫；
Remark:</t>
    </r>
  </si>
  <si>
    <t>m需要完整的一套样品（每个assortment1个）寄样给客户</t>
  </si>
  <si>
    <r>
      <rPr>
        <sz val="10"/>
        <rFont val="宋体"/>
        <charset val="134"/>
        <scheme val="minor"/>
      </rPr>
      <t>日期码格式：ZURU INC(BVI) 标准格式 日期：按实际生产日期
Packaging Info: 1.要求大货材质过EU标准，测试含EN71-1/2/3，目的港可能会查验。
15789UQ1：1. 包装MA UPC 彩盒</t>
    </r>
    <r>
      <rPr>
        <sz val="10"/>
        <color rgb="FFFF0000"/>
        <rFont val="宋体"/>
        <charset val="134"/>
        <scheme val="minor"/>
      </rPr>
      <t>（5L A版本）</t>
    </r>
    <r>
      <rPr>
        <sz val="10"/>
        <rFont val="宋体"/>
        <charset val="134"/>
        <scheme val="minor"/>
      </rPr>
      <t>+进口商贴纸+logo贴纸，彩盒UPC条码显示193052099716，产品年龄1+；
2. 7 Assortments; Rare assortment 1/24, others even ratio；
3. 客人箱唛排版，印4面，条码内容193052099716，箱唛上的条码需要清晰可扫；
此单中item#15789UQ1/15760UQ1/15756UQ1这3个item需要完整的一套样品（每个assortment1个）寄样给客户，请安排MA样品不需要加进口商贴纸，地址如下：Winni
Ao 755 6688 1988 - 3398 广东省深圳市罗湖区南湖街道东门南路食出报关大厦B座7楼
Remark:</t>
    </r>
  </si>
  <si>
    <t>4500192204-20</t>
  </si>
  <si>
    <r>
      <rPr>
        <sz val="10"/>
        <rFont val="宋体"/>
        <charset val="134"/>
        <scheme val="minor"/>
      </rPr>
      <t xml:space="preserve">日期码格式：ZURU INC(BVI) 标准格式 日期：按实际生产日期
Packaging Info: 1.留意中文进口商贴纸/客制布标以及客制盲盒地址更新
最新进口商地址：广州市天河区金穗路3号2701室（部位：自编B2）
ITEM包装要求：
15789UQ1- MA 包装+MA 纸袋+MA 角色卡+客制布标+中文进口商贴纸+年龄标识（8+）
15789UQ1配比：7 Assortments; Rare assortment 1/24, others even ratio
7个assortment，6PCS/PDQ
普通款要确保1个PDQ里不重样，稀有款确保4PDQ=24PCS中要有一个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t>
    </r>
    <r>
      <rPr>
        <sz val="10"/>
        <color rgb="FFFF0000"/>
        <rFont val="宋体"/>
        <charset val="134"/>
        <scheme val="minor"/>
      </rPr>
      <t>5.签样四套，有客人验货请准备足够备品</t>
    </r>
    <r>
      <rPr>
        <sz val="10"/>
        <rFont val="宋体"/>
        <charset val="134"/>
        <scheme val="minor"/>
      </rPr>
      <t xml:space="preserve">
Remark:</t>
    </r>
  </si>
  <si>
    <t>4500193401-40</t>
  </si>
  <si>
    <t>日期码格式：ZURU INC(BVI) 标准格式 日期：按实际生产日期
Packaging Info:
15789UQ1: MA PKG +1张警语贴纸（不得遮挡条码和日期码）
Remark: 此单出TW, 公仔需严格按以下比例出货
15789UQ1：7 Assortments; Rare assortment 1/24, others even ratio</t>
  </si>
  <si>
    <t>4500192885-20</t>
  </si>
  <si>
    <t>QR 二维码格式要求： DATA MATRIX GS1</t>
  </si>
  <si>
    <t>QR code贴纸</t>
  </si>
  <si>
    <t>进口商贴纸+ 客户EAN 条码贴纸+QR code 贴纸 （一物一码）</t>
  </si>
  <si>
    <t>4500192885-60</t>
  </si>
  <si>
    <t>4500192217-10</t>
  </si>
  <si>
    <t>外箱箱唛红色和黑色双色印刷无</t>
  </si>
  <si>
    <t>AG250399-TW</t>
  </si>
  <si>
    <t>4500191732-10</t>
  </si>
  <si>
    <t>MA PKG +1张警语贴纸</t>
  </si>
  <si>
    <t>日期码格式：ZURU INC(BVI) 标准格式 日期：按实际生产日期
Packaging Info: MA PKG +1张警语贴纸（不得遮挡条码和日期码）
Remark: 此单出TW
15789UQ1：7 Assortments; Rare assortment 1/24, others even ratio</t>
  </si>
  <si>
    <t>4500052301</t>
  </si>
  <si>
    <t>4500192363-10</t>
  </si>
  <si>
    <t>产品和包装上需要印刷tracking code信息, 格式为ZURU常规</t>
  </si>
  <si>
    <t>MA 5L UPC版本彩盒</t>
  </si>
  <si>
    <t>日期码格式：ZURU INC(BVI) 标准格式 日期：按实际生产日期
Packaging Info: 1. #15789UQ1: MA 5L UPC版本彩盒；7 Assortments; Rare assortment 1/24, others even ratio; UPC#193052099716;
2. 产品和包装上需要印刷tracking code信息, 格式为ZURU常规
3. 客户需要做 Formaldehyde(甲醛)、PH Value的测试， 请注意把控原材料质量，避免测试 FAIL.
Remark: 4. ZURU QC 验货即可</t>
  </si>
  <si>
    <r>
      <rPr>
        <b/>
        <sz val="16"/>
        <rFont val="Arial"/>
        <charset val="0"/>
      </rPr>
      <t xml:space="preserve">ZURU  Fuggler </t>
    </r>
    <r>
      <rPr>
        <b/>
        <sz val="16"/>
        <rFont val="宋体"/>
        <charset val="0"/>
      </rPr>
      <t>牙齿怪兽</t>
    </r>
    <r>
      <rPr>
        <b/>
        <sz val="16"/>
        <rFont val="Arial"/>
        <charset val="0"/>
      </rPr>
      <t>-18</t>
    </r>
    <r>
      <rPr>
        <b/>
        <sz val="16"/>
        <rFont val="宋体"/>
        <charset val="0"/>
      </rPr>
      <t>寸动物系列生产排期表</t>
    </r>
    <r>
      <rPr>
        <b/>
        <sz val="16"/>
        <rFont val="Arial"/>
        <charset val="0"/>
      </rPr>
      <t xml:space="preserve"> #15797</t>
    </r>
    <r>
      <rPr>
        <b/>
        <sz val="16"/>
        <rFont val="宋体"/>
        <charset val="0"/>
      </rPr>
      <t>（</t>
    </r>
    <r>
      <rPr>
        <b/>
        <sz val="16"/>
        <rFont val="Arial"/>
        <charset val="0"/>
      </rPr>
      <t>C</t>
    </r>
    <r>
      <rPr>
        <b/>
        <sz val="16"/>
        <rFont val="宋体"/>
        <charset val="0"/>
      </rPr>
      <t>车间）</t>
    </r>
  </si>
  <si>
    <t>A/J这2款是COSTCO US独家专卖款，只要是出美国的国家只能出另外5款</t>
  </si>
  <si>
    <t>15797A-18“鱿鱼 Stinkin Inkin</t>
  </si>
  <si>
    <t>15797G-18“水豚 Cap'n Blathering Barry</t>
  </si>
  <si>
    <t>15797B-18“大象 Trunkles</t>
  </si>
  <si>
    <t>15797D-18“河马 Bottomous Potamus</t>
  </si>
  <si>
    <t>15756H-18“青蛙 Funky Frogington</t>
  </si>
  <si>
    <t>15797J-18“蝾螈 Newton Mandurr</t>
  </si>
  <si>
    <t>15797E-18“雪人 Yeti Betty</t>
  </si>
  <si>
    <t>15797-S001</t>
  </si>
  <si>
    <t>ZMPO260022-10</t>
  </si>
  <si>
    <t>圆圆动物系列 -HANG TAG-6PCS/CTN</t>
  </si>
  <si>
    <t>4500192202-10</t>
  </si>
  <si>
    <t>15797A-S001-PKC1</t>
  </si>
  <si>
    <t>圆圆动物系列-HANGTAG-6PCS/6POLYBAG/CTN</t>
  </si>
  <si>
    <r>
      <rPr>
        <sz val="10"/>
        <rFont val="宋体"/>
        <charset val="134"/>
        <scheme val="minor"/>
      </rPr>
      <t>日期码格式：ZURU INC(BVI) 标准格式 日期：按实际生产日期
Packaging Info: 1.留意中文进口商贴纸/客制布标以及客制盲盒地址更新
最新进口商地址：广州市天河区金穗路3号2701室（部位：自编B2）
ITEM包装要求：
15797A&lt;(&gt;&amp;&lt;)&gt;B&lt;(&gt;&amp;&lt;)&gt;D&lt;(&gt;&amp;&lt;)&gt;E&lt;(&gt;&amp;&lt;)&gt;G&lt;(&gt;&amp;&lt;)&gt;H&lt;(&gt;&amp;&lt;)&gt;J -</t>
    </r>
    <r>
      <rPr>
        <sz val="10"/>
        <color rgb="FFFF0000"/>
        <rFont val="宋体"/>
        <charset val="134"/>
        <scheme val="minor"/>
      </rPr>
      <t xml:space="preserve"> 客制吊牌+客制布标+胶袋；</t>
    </r>
    <r>
      <rPr>
        <sz val="10"/>
        <rFont val="宋体"/>
        <charset val="134"/>
        <scheme val="minor"/>
      </rPr>
      <t xml:space="preserve">
2. 外箱材质需要达到以下参数：
a）毛重小于5kg 爆破:1000Kpa 边压:4400N/M;
b）毛重大于5kg 爆破:1400Kpa 边压:6300N/M;
3.产品/彩盒/外箱 日期码一致
4.此产品务必满足国内6P 测试标准，因为可能会被市场监督局抽查，如有问题产生，工厂要负全责
</t>
    </r>
    <r>
      <rPr>
        <sz val="10"/>
        <color rgb="FFFF0000"/>
        <rFont val="宋体"/>
        <charset val="134"/>
        <scheme val="minor"/>
      </rPr>
      <t>5.签样四套，有客人验货请准备足够备品</t>
    </r>
    <r>
      <rPr>
        <sz val="10"/>
        <rFont val="宋体"/>
        <charset val="134"/>
        <scheme val="minor"/>
      </rPr>
      <t xml:space="preserve">
Remark:</t>
    </r>
  </si>
  <si>
    <t>4500192202-20</t>
  </si>
  <si>
    <t>15797B-S001-PKC1</t>
  </si>
  <si>
    <t>4500192202-30</t>
  </si>
  <si>
    <t>15797D-S001-PKC1</t>
  </si>
  <si>
    <t>4500192202-40</t>
  </si>
  <si>
    <t>15797E-S001-PKC1</t>
  </si>
  <si>
    <t>4500192202-50</t>
  </si>
  <si>
    <t>15797G-S001-PKC1</t>
  </si>
  <si>
    <t>4500192202-60</t>
  </si>
  <si>
    <t>15797H-S001-PKC1</t>
  </si>
  <si>
    <t>4500192202-70</t>
  </si>
  <si>
    <t>15797J-S001-PKC1</t>
  </si>
  <si>
    <t>Item</t>
  </si>
  <si>
    <t>Character</t>
  </si>
  <si>
    <t>Ratio</t>
  </si>
  <si>
    <t>Materials Description</t>
  </si>
  <si>
    <t>部位</t>
  </si>
  <si>
    <t>part number</t>
  </si>
  <si>
    <t>共用物料</t>
  </si>
  <si>
    <t>MOQ</t>
  </si>
  <si>
    <t>产品用量</t>
  </si>
  <si>
    <t>MOQ生产数量</t>
  </si>
  <si>
    <t>MA_RR_1365</t>
  </si>
  <si>
    <t>MA_RR_1485</t>
  </si>
  <si>
    <t>MA_RR_1537</t>
  </si>
  <si>
    <t>MA_RR_1541</t>
  </si>
  <si>
    <t>MA_RR_1564</t>
  </si>
  <si>
    <t>MA_RR_1588</t>
  </si>
  <si>
    <t>Grand Total</t>
  </si>
  <si>
    <r>
      <rPr>
        <b/>
        <sz val="10"/>
        <color theme="0"/>
        <rFont val="Times New Roman"/>
        <charset val="134"/>
      </rPr>
      <t>MA</t>
    </r>
    <r>
      <rPr>
        <b/>
        <sz val="10"/>
        <color theme="0"/>
        <rFont val="宋体"/>
        <charset val="134"/>
      </rPr>
      <t>可生产数量</t>
    </r>
  </si>
  <si>
    <t>Order Date</t>
  </si>
  <si>
    <t>Delivery Date</t>
  </si>
  <si>
    <t>FUGGLER-Baby Fuggs S4 3.5"-15704</t>
  </si>
  <si>
    <r>
      <rPr>
        <b/>
        <sz val="11"/>
        <rFont val="Times New Roman"/>
        <charset val="134"/>
      </rPr>
      <t>3.5"</t>
    </r>
    <r>
      <rPr>
        <b/>
        <sz val="11"/>
        <rFont val="宋体"/>
        <charset val="134"/>
      </rPr>
      <t>迷你小杏怪</t>
    </r>
    <r>
      <rPr>
        <b/>
        <sz val="11"/>
        <rFont val="Times New Roman"/>
        <charset val="134"/>
      </rPr>
      <t>15704A-Screech - Yellow</t>
    </r>
  </si>
  <si>
    <t>橙色舒棉绒+白色弯纹网布贴合</t>
  </si>
  <si>
    <t>前身/后身/耳朵</t>
  </si>
  <si>
    <t>SMR08</t>
  </si>
  <si>
    <t>紫色长毛绒</t>
  </si>
  <si>
    <t>头发</t>
  </si>
  <si>
    <t>MR92</t>
  </si>
  <si>
    <t>共用物料13</t>
  </si>
  <si>
    <t>粉色中软戟绒</t>
  </si>
  <si>
    <t>上内嘴/下内嘴</t>
  </si>
  <si>
    <t>JR44</t>
  </si>
  <si>
    <t>共用物料5</t>
  </si>
  <si>
    <t>白色超细边伦布+定位数码印</t>
  </si>
  <si>
    <t>裤子</t>
  </si>
  <si>
    <t>ZY-BL69-15704-08</t>
  </si>
  <si>
    <t>全套辅料（眼睛/牙齿/尾扣/棉带/棉花/线/商标/胶水）</t>
  </si>
  <si>
    <r>
      <rPr>
        <b/>
        <sz val="11"/>
        <rFont val="Times New Roman"/>
        <charset val="134"/>
      </rPr>
      <t>3.5"</t>
    </r>
    <r>
      <rPr>
        <b/>
        <sz val="11"/>
        <rFont val="宋体"/>
        <charset val="134"/>
      </rPr>
      <t>迷你暗红怪</t>
    </r>
    <r>
      <rPr>
        <b/>
        <sz val="11"/>
        <rFont val="Times New Roman"/>
        <charset val="134"/>
      </rPr>
      <t>15704B-Sir Belch - red</t>
    </r>
  </si>
  <si>
    <t>深红色有光PV绒</t>
  </si>
  <si>
    <t>前身/后身</t>
  </si>
  <si>
    <t>PVR33</t>
  </si>
  <si>
    <t>莹光玫红长毛绒</t>
  </si>
  <si>
    <t>MR89</t>
  </si>
  <si>
    <t>共用物料10</t>
  </si>
  <si>
    <t>ZY-BL69-15704-04</t>
  </si>
  <si>
    <r>
      <rPr>
        <b/>
        <sz val="11"/>
        <rFont val="Times New Roman"/>
        <charset val="134"/>
      </rPr>
      <t>3.5"</t>
    </r>
    <r>
      <rPr>
        <b/>
        <sz val="11"/>
        <rFont val="宋体"/>
        <charset val="134"/>
      </rPr>
      <t>迷你小紫怪</t>
    </r>
    <r>
      <rPr>
        <b/>
        <sz val="11"/>
        <rFont val="Times New Roman"/>
        <charset val="134"/>
      </rPr>
      <t>15704D-Mr Needles - purple</t>
    </r>
  </si>
  <si>
    <t>紫色兔毛绒</t>
  </si>
  <si>
    <t>XTM114</t>
  </si>
  <si>
    <t>黄色长毛绒</t>
  </si>
  <si>
    <t>MR87</t>
  </si>
  <si>
    <t>上嘴/下嘴</t>
  </si>
  <si>
    <t>ZY-BL69-15704-01</t>
  </si>
  <si>
    <r>
      <rPr>
        <b/>
        <sz val="11"/>
        <rFont val="Times New Roman"/>
        <charset val="134"/>
      </rPr>
      <t>3.5"</t>
    </r>
    <r>
      <rPr>
        <b/>
        <sz val="11"/>
        <rFont val="宋体"/>
        <charset val="134"/>
      </rPr>
      <t>迷你红色蓝嘴怪</t>
    </r>
    <r>
      <rPr>
        <b/>
        <sz val="11"/>
        <rFont val="Times New Roman"/>
        <charset val="134"/>
      </rPr>
      <t>15704E-Greedy Grinner - pink</t>
    </r>
  </si>
  <si>
    <t>玫红有光PV绒</t>
  </si>
  <si>
    <t>PVR36</t>
  </si>
  <si>
    <t>玫红水晶超柔</t>
  </si>
  <si>
    <t>肚皮</t>
  </si>
  <si>
    <t>CR292</t>
  </si>
  <si>
    <t>蓝色中软戟绒</t>
  </si>
  <si>
    <t>JR63</t>
  </si>
  <si>
    <t>共用物料34</t>
  </si>
  <si>
    <t>ZY-BL69-15704-07</t>
  </si>
  <si>
    <r>
      <rPr>
        <b/>
        <sz val="11"/>
        <rFont val="Times New Roman"/>
        <charset val="134"/>
      </rPr>
      <t>3.5"</t>
    </r>
    <r>
      <rPr>
        <b/>
        <sz val="11"/>
        <rFont val="宋体"/>
        <charset val="134"/>
      </rPr>
      <t>迷你浅蓝怪</t>
    </r>
    <r>
      <rPr>
        <b/>
        <sz val="11"/>
        <rFont val="Times New Roman"/>
        <charset val="134"/>
      </rPr>
      <t>15704G-Wide Eyed Weirdo - teal</t>
    </r>
  </si>
  <si>
    <t>浅蓝色有光PV绒</t>
  </si>
  <si>
    <t>PVR32</t>
  </si>
  <si>
    <t>短裤</t>
  </si>
  <si>
    <t>ZY-BL69-15704-03</t>
  </si>
  <si>
    <r>
      <rPr>
        <b/>
        <sz val="11"/>
        <rFont val="Times New Roman"/>
        <charset val="134"/>
      </rPr>
      <t>3.5"</t>
    </r>
    <r>
      <rPr>
        <b/>
        <sz val="11"/>
        <rFont val="宋体"/>
        <charset val="134"/>
      </rPr>
      <t>迷你深蓝怪</t>
    </r>
    <r>
      <rPr>
        <b/>
        <sz val="11"/>
        <rFont val="Times New Roman"/>
        <charset val="134"/>
      </rPr>
      <t>15704H-SaBQuoosh - blue</t>
    </r>
  </si>
  <si>
    <t>蓝色舒棉绒+白色弯纹网布贴合</t>
  </si>
  <si>
    <t>SMR09</t>
  </si>
  <si>
    <t>玫红长毛绒</t>
  </si>
  <si>
    <t>MR93</t>
  </si>
  <si>
    <t>共用物料12</t>
  </si>
  <si>
    <t>灰色中软戟绒</t>
  </si>
  <si>
    <t>JR47</t>
  </si>
  <si>
    <t>共用物料8</t>
  </si>
  <si>
    <t>ZY-BL69-15704-09</t>
  </si>
  <si>
    <r>
      <rPr>
        <b/>
        <sz val="11"/>
        <rFont val="Times New Roman"/>
        <charset val="134"/>
      </rPr>
      <t>3.5"</t>
    </r>
    <r>
      <rPr>
        <b/>
        <sz val="11"/>
        <rFont val="宋体"/>
        <charset val="134"/>
      </rPr>
      <t>迷你小白怪</t>
    </r>
    <r>
      <rPr>
        <b/>
        <sz val="11"/>
        <rFont val="Times New Roman"/>
        <charset val="134"/>
      </rPr>
      <t>15704J-Rabid Rabbit - white</t>
    </r>
  </si>
  <si>
    <t>白色PV绒</t>
  </si>
  <si>
    <t>PVR34</t>
  </si>
  <si>
    <t>橙色长毛绒</t>
  </si>
  <si>
    <t>MR90</t>
  </si>
  <si>
    <t>白色戟绒</t>
  </si>
  <si>
    <t>耳朵</t>
  </si>
  <si>
    <t>JR62</t>
  </si>
  <si>
    <t>ZY-BL69-15704-05</t>
  </si>
  <si>
    <r>
      <rPr>
        <b/>
        <sz val="11"/>
        <rFont val="Times New Roman"/>
        <charset val="134"/>
      </rPr>
      <t>3.5"</t>
    </r>
    <r>
      <rPr>
        <b/>
        <sz val="11"/>
        <rFont val="宋体"/>
        <charset val="134"/>
      </rPr>
      <t>迷你小橙怪</t>
    </r>
    <r>
      <rPr>
        <b/>
        <sz val="11"/>
        <rFont val="Times New Roman"/>
        <charset val="134"/>
      </rPr>
      <t>15704K-Reek-O - orange</t>
    </r>
  </si>
  <si>
    <t>杏色有光PV绒</t>
  </si>
  <si>
    <t>PVR31</t>
  </si>
  <si>
    <t>深啡色长毛绒</t>
  </si>
  <si>
    <t>MR88</t>
  </si>
  <si>
    <t>ZY-BL69-15704-02</t>
  </si>
  <si>
    <r>
      <rPr>
        <b/>
        <sz val="11"/>
        <rFont val="Times New Roman"/>
        <charset val="134"/>
      </rPr>
      <t>3.5"</t>
    </r>
    <r>
      <rPr>
        <b/>
        <sz val="11"/>
        <rFont val="宋体"/>
        <charset val="134"/>
      </rPr>
      <t>迷你小啡怪</t>
    </r>
    <r>
      <rPr>
        <b/>
        <sz val="11"/>
        <rFont val="Times New Roman"/>
        <charset val="134"/>
      </rPr>
      <t>15704L-Hedge Grog - brown</t>
    </r>
  </si>
  <si>
    <t>啡色有光PV绒</t>
  </si>
  <si>
    <t>PVR35</t>
  </si>
  <si>
    <t>啡色长毛绒</t>
  </si>
  <si>
    <t>MR91</t>
  </si>
  <si>
    <t>啡色A水晶超柔</t>
  </si>
  <si>
    <t>CR291</t>
  </si>
  <si>
    <t>ZY-BL69-15704-06</t>
  </si>
  <si>
    <t>Total</t>
  </si>
  <si>
    <t>主布料</t>
  </si>
  <si>
    <t>可生产配套数</t>
  </si>
  <si>
    <r>
      <rPr>
        <b/>
        <sz val="10"/>
        <color theme="0"/>
        <rFont val="宋体"/>
        <charset val="134"/>
      </rPr>
      <t>部位</t>
    </r>
  </si>
  <si>
    <r>
      <rPr>
        <b/>
        <sz val="10"/>
        <color theme="0"/>
        <rFont val="宋体"/>
        <charset val="134"/>
      </rPr>
      <t>产品用量</t>
    </r>
  </si>
  <si>
    <r>
      <rPr>
        <b/>
        <sz val="10"/>
        <color theme="0"/>
        <rFont val="Times New Roman"/>
        <charset val="134"/>
      </rPr>
      <t>MOQ</t>
    </r>
    <r>
      <rPr>
        <b/>
        <sz val="10"/>
        <color theme="0"/>
        <rFont val="宋体"/>
        <charset val="134"/>
      </rPr>
      <t>生产数量</t>
    </r>
  </si>
  <si>
    <t>MA_RR_1405</t>
  </si>
  <si>
    <t>MA_RR_1446</t>
  </si>
  <si>
    <t>MA可生产数量</t>
  </si>
  <si>
    <t xml:space="preserve">FUGGLER-BIG FUGGS S1 18'' -15733 </t>
  </si>
  <si>
    <r>
      <rPr>
        <b/>
        <sz val="11"/>
        <rFont val="宋体"/>
        <charset val="134"/>
      </rPr>
      <t>蓝紫怪</t>
    </r>
    <r>
      <rPr>
        <b/>
        <sz val="11"/>
        <rFont val="Times New Roman"/>
        <charset val="134"/>
      </rPr>
      <t>15733A-XL Gaptooth McGoo</t>
    </r>
  </si>
  <si>
    <t>蓝紫绿印花苏棉绒布底+白色弯纹贴合网纱贴合</t>
  </si>
  <si>
    <t>SMR05</t>
  </si>
  <si>
    <t>深紫色中软戟绒</t>
  </si>
  <si>
    <t>JR-60</t>
  </si>
  <si>
    <t>全套配料（棉/线/棉带/眼睛/胶水/贴子/布标）</t>
  </si>
  <si>
    <r>
      <rPr>
        <b/>
        <sz val="11"/>
        <rFont val="宋体"/>
        <charset val="134"/>
      </rPr>
      <t>粉绿怪</t>
    </r>
    <r>
      <rPr>
        <b/>
        <sz val="11"/>
        <rFont val="Times New Roman"/>
        <charset val="134"/>
      </rPr>
      <t>15733B-XL Screech</t>
    </r>
  </si>
  <si>
    <t>粉蓝紫绿印花苏棉绒布底+白色弯纹贴合网纱贴合</t>
  </si>
  <si>
    <t>前身/后身/外耳</t>
  </si>
  <si>
    <t>SMR06</t>
  </si>
  <si>
    <t>漂白色戟绒布</t>
  </si>
  <si>
    <t>内耳</t>
  </si>
  <si>
    <t>JR06</t>
  </si>
  <si>
    <r>
      <rPr>
        <b/>
        <sz val="11"/>
        <rFont val="宋体"/>
        <charset val="134"/>
      </rPr>
      <t>玫瑰绒怪</t>
    </r>
    <r>
      <rPr>
        <b/>
        <sz val="11"/>
        <rFont val="Times New Roman"/>
        <charset val="134"/>
      </rPr>
      <t>15733D-XL Oogah Boogah</t>
    </r>
  </si>
  <si>
    <t>黄橙啡蓝紫绿粉七色玫瑰绒布底+白色弯纹贴合网纱贴合</t>
  </si>
  <si>
    <t>MR84</t>
  </si>
  <si>
    <t>深灰色中软戟绒</t>
  </si>
  <si>
    <t>JR59</t>
  </si>
  <si>
    <t>舌头</t>
  </si>
  <si>
    <t>白色边伦布</t>
  </si>
  <si>
    <t>咀挡布裁片</t>
  </si>
  <si>
    <t>BL15-3</t>
  </si>
  <si>
    <r>
      <rPr>
        <b/>
        <sz val="11"/>
        <rFont val="宋体"/>
        <charset val="134"/>
      </rPr>
      <t>黄紫怪</t>
    </r>
    <r>
      <rPr>
        <b/>
        <sz val="11"/>
        <rFont val="Times New Roman"/>
        <charset val="134"/>
      </rPr>
      <t>15733E-XL old tooth</t>
    </r>
  </si>
  <si>
    <t>黄橙玫红三色印花舒棉绒布底+白色弯纹贴合网纱贴合</t>
  </si>
  <si>
    <t>SMR07</t>
  </si>
  <si>
    <t>玫红色中软戟绒</t>
  </si>
  <si>
    <t>眼皮</t>
  </si>
  <si>
    <t>JR-65</t>
  </si>
  <si>
    <r>
      <rPr>
        <b/>
        <sz val="11"/>
        <rFont val="宋体"/>
        <charset val="134"/>
      </rPr>
      <t>玫红怪</t>
    </r>
    <r>
      <rPr>
        <b/>
        <sz val="11"/>
        <rFont val="Times New Roman"/>
        <charset val="134"/>
      </rPr>
      <t>15733G-XL mr buttons</t>
    </r>
  </si>
  <si>
    <t>玫红毛绒</t>
  </si>
  <si>
    <t>MR85</t>
  </si>
  <si>
    <t>上嘴/下嘴/眼皮</t>
  </si>
  <si>
    <r>
      <rPr>
        <b/>
        <sz val="11"/>
        <rFont val="宋体"/>
        <charset val="134"/>
      </rPr>
      <t>兔子</t>
    </r>
    <r>
      <rPr>
        <b/>
        <sz val="11"/>
        <rFont val="Times New Roman"/>
        <charset val="134"/>
      </rPr>
      <t>15733H-XL rabid rabbit</t>
    </r>
  </si>
  <si>
    <t>粉紫橙黄绿五色玫瑰绒布底+白色弯纹贴合网纱贴合</t>
  </si>
  <si>
    <t>MR86</t>
  </si>
  <si>
    <t>绿色中软戟绒</t>
  </si>
  <si>
    <t>耳朵/眼皮/尾巴</t>
  </si>
  <si>
    <t>JR66</t>
  </si>
  <si>
    <t>共用物料1</t>
  </si>
  <si>
    <t>蓝色海绵宝宝15733J-XL Shameless Goof</t>
  </si>
  <si>
    <t>蓝色氨纶超柔布底+白色佳积布贴合</t>
  </si>
  <si>
    <t>CR327</t>
  </si>
  <si>
    <t>#65玫红色中软戟绒</t>
  </si>
  <si>
    <t>JR65</t>
  </si>
  <si>
    <t>共用物料9</t>
  </si>
  <si>
    <t>无毛猫15733K-</t>
  </si>
  <si>
    <t>浅粉色氨纶超柔</t>
  </si>
  <si>
    <t>前身/后身/外耳/尾巴</t>
  </si>
  <si>
    <t>CR314</t>
  </si>
  <si>
    <t>180g白色边伦布</t>
  </si>
  <si>
    <t>前内身/后内身</t>
  </si>
  <si>
    <t>BL78</t>
  </si>
  <si>
    <t>白色水晶超柔/数码定位</t>
  </si>
  <si>
    <t>ZY-CR284-1</t>
  </si>
  <si>
    <t>JR96</t>
  </si>
  <si>
    <t>共用物料41</t>
  </si>
  <si>
    <t>黄橙玫红三色印花舒棉绒+白色弯纹贴合网纱贴合</t>
  </si>
  <si>
    <t>共用物料27</t>
  </si>
  <si>
    <t>共用物料26</t>
  </si>
  <si>
    <t>共用物料25</t>
  </si>
  <si>
    <t>共用物料3</t>
  </si>
  <si>
    <t>共用物料37</t>
  </si>
  <si>
    <t>共用物料43</t>
  </si>
  <si>
    <t>MA_RR_1408</t>
  </si>
  <si>
    <t>FUGGLER-Keyrings S5 5''-15706</t>
  </si>
  <si>
    <t>啡毛锁扣怪15706A-Hedge Grog - Brown</t>
  </si>
  <si>
    <t>MR124</t>
  </si>
  <si>
    <t>深啡色水晶超柔</t>
  </si>
  <si>
    <t>CR309</t>
  </si>
  <si>
    <t>黑啡色中软戟绒</t>
  </si>
  <si>
    <t>JR98</t>
  </si>
  <si>
    <t>全套辅料：商标/棉带/线/锁扣/棉花/眼睛/尾扣/胶水/牙齿</t>
  </si>
  <si>
    <t>啡色锁扣怪15706B-Sir Splodge A Lot - Brown</t>
  </si>
  <si>
    <t>啡色舒棉绒+白色弯纹网布贴合</t>
  </si>
  <si>
    <t>SMR28</t>
  </si>
  <si>
    <t>蓝色鱼锁扣怪15706D-Cod Father - Blue</t>
  </si>
  <si>
    <t>右前身/右后身</t>
  </si>
  <si>
    <t>SMR12</t>
  </si>
  <si>
    <t>共用物料33</t>
  </si>
  <si>
    <t>左前身/左后身/左耳</t>
  </si>
  <si>
    <t>草绿色中软戟绒</t>
  </si>
  <si>
    <t>嘴巴</t>
  </si>
  <si>
    <t>JR99</t>
  </si>
  <si>
    <t>共用物料30</t>
  </si>
  <si>
    <t>粉紫长耳锁扣怪15706E-Lord Long Ears - Pink</t>
  </si>
  <si>
    <t>粉紫玫瑰花PV绒+贴合白色网布</t>
  </si>
  <si>
    <t>DT-PVR43</t>
  </si>
  <si>
    <t>粉色水晶超柔</t>
  </si>
  <si>
    <t>CR307</t>
  </si>
  <si>
    <t>浅粉色中软戟绒</t>
  </si>
  <si>
    <t>前耳朵/后耳朵</t>
  </si>
  <si>
    <t>JR95</t>
  </si>
  <si>
    <t>玫红中软戟绒</t>
  </si>
  <si>
    <t>黑色红心锁扣怪15706G-Lord Long Ears - Black</t>
  </si>
  <si>
    <t>黑色玫瑰花PV绒+贴合白色网布</t>
  </si>
  <si>
    <t>DT-PVR44</t>
  </si>
  <si>
    <t>深灰色水晶超柔</t>
  </si>
  <si>
    <t>CR308</t>
  </si>
  <si>
    <t>黑色中软戟绒</t>
  </si>
  <si>
    <t>前耳朵/后耳朵/眼皮</t>
  </si>
  <si>
    <t>JR67</t>
  </si>
  <si>
    <t>共用物料19</t>
  </si>
  <si>
    <t>本水晶超柔+定位数码印图案</t>
  </si>
  <si>
    <t>心面/心底</t>
  </si>
  <si>
    <t>ZY-CR284-15706-01</t>
  </si>
  <si>
    <t>共用物料7</t>
  </si>
  <si>
    <t>杏褐色拼接锁扣怪15706H-Scaresome Square Bear - Brown</t>
  </si>
  <si>
    <t>灰色舒棉绒+白色弯纹网布贴合</t>
  </si>
  <si>
    <t>SMR11</t>
  </si>
  <si>
    <t>共用物料29</t>
  </si>
  <si>
    <t>杏色舒棉绒+白色弯纹网布贴合</t>
  </si>
  <si>
    <t>SMR23</t>
  </si>
  <si>
    <t>共用物料31</t>
  </si>
  <si>
    <t>灰白色软戟绒</t>
  </si>
  <si>
    <t>JR68</t>
  </si>
  <si>
    <t>共用物料20</t>
  </si>
  <si>
    <t>上内嘴/下内嘴/舌头</t>
  </si>
  <si>
    <t>5"
杏色毛冷锁扣怪15706J-Shameless Goof - Green</t>
  </si>
  <si>
    <t>杏色毛冷布底+平布网贴合</t>
  </si>
  <si>
    <t>ML09</t>
  </si>
  <si>
    <t>蓝色拼接锁扣怪15706K-Greedy Grinner - Teal</t>
  </si>
  <si>
    <t>孔雀蓝CVC剪毛+贴合白色网布</t>
  </si>
  <si>
    <t>CR310</t>
  </si>
  <si>
    <t>蓝色水晶超柔</t>
  </si>
  <si>
    <t>CR311</t>
  </si>
  <si>
    <t>黄色锁扣怪15706L-Sir Nubbynuts - Orange</t>
  </si>
  <si>
    <t>黄色舒棉绒+白色弯纹网布贴合</t>
  </si>
  <si>
    <t>SMR27</t>
  </si>
  <si>
    <t>橙色中软戟绒</t>
  </si>
  <si>
    <t>JR54</t>
  </si>
  <si>
    <t>共用物料18</t>
  </si>
  <si>
    <t>玫红锁扣怪15706M-Cardiac Creeper - Pink</t>
  </si>
  <si>
    <t>MR123</t>
  </si>
  <si>
    <t>红色中软戟绒</t>
  </si>
  <si>
    <t>左眼皮</t>
  </si>
  <si>
    <t>JR45</t>
  </si>
  <si>
    <t>共用物料6</t>
  </si>
  <si>
    <t>浅紫色中软戟绒</t>
  </si>
  <si>
    <t>右眼皮</t>
  </si>
  <si>
    <t>JR97</t>
  </si>
  <si>
    <t xml:space="preserve">FUGGLER-15743 </t>
  </si>
  <si>
    <t>15743-01-焦糖色怪</t>
  </si>
  <si>
    <t>焦糖色氨纶超柔</t>
  </si>
  <si>
    <t>前身/后身/尾巴</t>
  </si>
  <si>
    <t>CR323</t>
  </si>
  <si>
    <t>褐色软戟绒</t>
  </si>
  <si>
    <t>耳朵/眼皮</t>
  </si>
  <si>
    <t>JR76</t>
  </si>
  <si>
    <t>共用物料40</t>
  </si>
  <si>
    <t>尾托</t>
  </si>
  <si>
    <t>BL15-6</t>
  </si>
  <si>
    <t>全套辅料(商标/线/棉带/胶水/贴纸/眼睛/牙齿/棉花/尾扣）</t>
  </si>
  <si>
    <t>15743-02-黑色怪</t>
  </si>
  <si>
    <t>黑色氨纶超柔布底</t>
  </si>
  <si>
    <t>DT-CR93/JJ41</t>
  </si>
  <si>
    <t>15743-03-绿毛怪</t>
  </si>
  <si>
    <t>绿色毛绒+白色弯纹贴合网纱贴合</t>
  </si>
  <si>
    <t>MR111</t>
  </si>
  <si>
    <t>共用物料15</t>
  </si>
  <si>
    <t>JR77</t>
  </si>
  <si>
    <t>共用物料42</t>
  </si>
  <si>
    <t>白色边伦布数码定位印绿条纹LOGO+橙绿迷彩</t>
  </si>
  <si>
    <t>BL15-15743-03</t>
  </si>
  <si>
    <t>15743-04-缺牙怪</t>
  </si>
  <si>
    <t>玫红孔雀绒布底/防阻燃+白色弯纹网纱贴合</t>
  </si>
  <si>
    <t>粉紫色中软戟绒</t>
  </si>
  <si>
    <t>JR93</t>
  </si>
  <si>
    <t>共用物料38</t>
  </si>
  <si>
    <t>耳撑</t>
  </si>
  <si>
    <t>15743-05-歪头怪</t>
  </si>
  <si>
    <t>15743-06-条纹怪</t>
  </si>
  <si>
    <t>提花斜纹毛绒布(红橙黄绿紫玫红加宽六色）</t>
  </si>
  <si>
    <t>MR126</t>
  </si>
  <si>
    <t>#15733MA半成品扣數表</t>
  </si>
  <si>
    <r>
      <rPr>
        <sz val="11"/>
        <rFont val="Arial"/>
        <charset val="0"/>
      </rPr>
      <t>MA</t>
    </r>
    <r>
      <rPr>
        <sz val="11"/>
        <rFont val="宋体"/>
        <charset val="134"/>
      </rPr>
      <t>訂單號</t>
    </r>
  </si>
  <si>
    <t>日期</t>
  </si>
  <si>
    <t>粉绿怪15733B-XL Screech</t>
  </si>
  <si>
    <t>黄紫怪15733E-XL old tooth</t>
  </si>
  <si>
    <t>合计数量</t>
  </si>
  <si>
    <t>要求完成時間</t>
  </si>
  <si>
    <t>MA_RR_1445</t>
  </si>
  <si>
    <t>全部客版布标</t>
  </si>
  <si>
    <t>MA_RR_1487</t>
  </si>
  <si>
    <t>A、B、D款各预留2700客版布标，剩余7款各预留1500客版布标。</t>
  </si>
  <si>
    <t>MA_RR_1596</t>
  </si>
  <si>
    <t>此批开始请根据生产MA采购布料</t>
  </si>
  <si>
    <t>MA_RR_1611</t>
  </si>
  <si>
    <t>15733A需要挪用2300数量给到快消品125160K</t>
  </si>
  <si>
    <t>MA_RR_1798</t>
  </si>
  <si>
    <t>MA_RR_1816</t>
  </si>
  <si>
    <t>MA_RR_1831</t>
  </si>
  <si>
    <t>消耗之前的不新增数量</t>
  </si>
  <si>
    <t>MA_RR_1855</t>
  </si>
  <si>
    <t>MA_RR_1905</t>
  </si>
  <si>
    <t>MA_RR_1916</t>
  </si>
  <si>
    <t>MA_RR_1938</t>
  </si>
  <si>
    <t>客版布标放订MA</t>
  </si>
  <si>
    <r>
      <rPr>
        <sz val="11"/>
        <rFont val="Arial"/>
        <charset val="0"/>
      </rPr>
      <t>MA</t>
    </r>
    <r>
      <rPr>
        <sz val="11"/>
        <rFont val="宋体"/>
        <charset val="134"/>
      </rPr>
      <t>合計</t>
    </r>
  </si>
  <si>
    <r>
      <rPr>
        <sz val="11"/>
        <rFont val="Arial"/>
        <charset val="0"/>
      </rPr>
      <t>PO</t>
    </r>
    <r>
      <rPr>
        <sz val="11"/>
        <rFont val="宋体"/>
        <charset val="134"/>
      </rPr>
      <t>接單數量</t>
    </r>
  </si>
  <si>
    <t>放订数量</t>
  </si>
  <si>
    <r>
      <rPr>
        <sz val="11"/>
        <rFont val="Arial"/>
        <charset val="0"/>
      </rPr>
      <t>MA</t>
    </r>
    <r>
      <rPr>
        <sz val="11"/>
        <rFont val="宋体"/>
        <charset val="134"/>
      </rPr>
      <t>半成品剩餘數</t>
    </r>
  </si>
  <si>
    <t>接单数量</t>
  </si>
  <si>
    <r>
      <rPr>
        <sz val="11"/>
        <rFont val="Arial"/>
        <charset val="0"/>
      </rPr>
      <t>MA</t>
    </r>
    <r>
      <rPr>
        <sz val="11"/>
        <rFont val="宋体"/>
        <charset val="134"/>
      </rPr>
      <t>剩餘總數</t>
    </r>
  </si>
  <si>
    <t>余数</t>
  </si>
  <si>
    <r>
      <rPr>
        <b/>
        <sz val="14"/>
        <rFont val="Arial"/>
        <charset val="0"/>
      </rPr>
      <t>#15704MA</t>
    </r>
    <r>
      <rPr>
        <b/>
        <sz val="14"/>
        <rFont val="宋体"/>
        <charset val="0"/>
      </rPr>
      <t>半成品扣數表</t>
    </r>
  </si>
  <si>
    <t>3.5"迷你小杏怪15704A-Screech - Yellow</t>
  </si>
  <si>
    <t>3.5"迷你暗红怪15704B-Sir Belch - red</t>
  </si>
  <si>
    <t>3.5"迷你小紫怪15704D-Mr Needles - purple</t>
  </si>
  <si>
    <t>3.5"迷你红色蓝嘴怪15704E-Greedy Grinner - pink</t>
  </si>
  <si>
    <t>3.5"迷你浅蓝怪15704G-Wide Eyed Weirdo - teal</t>
  </si>
  <si>
    <t>3.5"迷你深蓝怪15704H-SaBQuoosh - blue</t>
  </si>
  <si>
    <t>3.5"迷你小白怪15704J-Rabid Rabbit - white</t>
  </si>
  <si>
    <t>3.5"迷你小橙怪15704K-Reek-O - orange</t>
  </si>
  <si>
    <t>3.5"迷你小啡怪15704L-Hedge Grog - brown</t>
  </si>
  <si>
    <t>MA_RR_1536</t>
  </si>
  <si>
    <t>MA_RR_1542</t>
  </si>
  <si>
    <t>MA_RR_1565</t>
  </si>
  <si>
    <t>MA_RR_1584</t>
  </si>
  <si>
    <t>5/3&amp;5/18</t>
  </si>
  <si>
    <t>此单生产MA消耗之前的布料MA</t>
  </si>
  <si>
    <t>MA_RR_1621</t>
  </si>
  <si>
    <t>MA_RR_1674</t>
  </si>
  <si>
    <t>MA_RR_1718</t>
  </si>
  <si>
    <t>MA_RR_1722</t>
  </si>
  <si>
    <t>MA_RR_1728</t>
  </si>
  <si>
    <t>MA_RR_1737</t>
  </si>
  <si>
    <t>MA_RR_1754</t>
  </si>
  <si>
    <t>MA_RR_1777</t>
  </si>
  <si>
    <t>MA_RR_1839</t>
  </si>
  <si>
    <t>MA_RR_1845</t>
  </si>
  <si>
    <r>
      <rPr>
        <b/>
        <sz val="14"/>
        <rFont val="Arial"/>
        <charset val="0"/>
      </rPr>
      <t>#15706MA</t>
    </r>
    <r>
      <rPr>
        <b/>
        <sz val="14"/>
        <rFont val="宋体"/>
        <charset val="0"/>
      </rPr>
      <t>半成品扣數表</t>
    </r>
  </si>
  <si>
    <t>啡毛锁扣怪-Hedge Grog - Brown 
15706A</t>
  </si>
  <si>
    <t>啡色锁扣怪-Sir Splodge A Lot - Brown 
15706B</t>
  </si>
  <si>
    <t>蓝色鱼锁扣怪-Cod Father - Blue 
15706D</t>
  </si>
  <si>
    <t>粉紫长耳锁扣怪-Lord Long Ears - Pink 
15706E</t>
  </si>
  <si>
    <t>黑色红心锁扣怪-Lord Long Ears - Black 
15706G</t>
  </si>
  <si>
    <t>杏褐色拼接锁扣怪-Scaresome Square Bear - Brown 
15706H</t>
  </si>
  <si>
    <t>杏色毛冷锁扣怪-Shameless Goof - Green 
15706J</t>
  </si>
  <si>
    <t>蓝色拼接锁扣怪-Greedy Grinner - Teal 
15706K</t>
  </si>
  <si>
    <t>黄色锁扣怪-Sir Nubbynuts - Orange 
15706L</t>
  </si>
  <si>
    <t>玫红锁扣怪-Cardiac Creeper - Pink
 15706M</t>
  </si>
  <si>
    <t>每款各预留2000客版布标</t>
  </si>
  <si>
    <t>每款各预留1500客版布标</t>
  </si>
  <si>
    <t>MA_RR_1795</t>
  </si>
  <si>
    <t>MA_RR_1878</t>
  </si>
  <si>
    <t>#15743MA半成品扣數表</t>
  </si>
  <si>
    <t>15743A-Pink monster-Screech缺牙怪</t>
  </si>
  <si>
    <t>15743B-Rabbit - Rabid Rabbit焦糖色怪</t>
  </si>
  <si>
    <t>15743D-Black monster-Indecisive onster黑色怪</t>
  </si>
  <si>
    <t>15743E-stripey rainbow monster -Oogah B条纹怪</t>
  </si>
  <si>
    <t>15743G-Green monster-Count Underoo Mc绿毛怪</t>
  </si>
  <si>
    <t>15743H-multi rainbow monster -Sir Splodge歪头怪</t>
  </si>
  <si>
    <t>fa//</t>
  </si>
  <si>
    <t>MA_RR_1771</t>
  </si>
  <si>
    <t>从此批MA开始焦糖色怪开始加鼻子</t>
  </si>
  <si>
    <t>MA_RR_2004</t>
  </si>
  <si>
    <t>#15756MA半成品扣數表</t>
  </si>
  <si>
    <t>MA_RR_1751</t>
  </si>
  <si>
    <t>MA_RR_1778</t>
  </si>
  <si>
    <t>MA_RR_1918</t>
  </si>
  <si>
    <t>从此批开始改法国新布标</t>
  </si>
  <si>
    <t>MA_RR_1973</t>
  </si>
  <si>
    <t>MA_RR_1978</t>
  </si>
  <si>
    <t xml:space="preserve">MA_RR_2078
</t>
  </si>
  <si>
    <t>MA_RR_2096</t>
  </si>
  <si>
    <t>其中15756A消耗多备3K，B款消耗多备13K</t>
  </si>
  <si>
    <t>MA_RR_2134</t>
  </si>
  <si>
    <t>其中D款消耗多备35K，E款消耗多备30K,G款消耗多备35K</t>
  </si>
  <si>
    <t>#15759MA半成品扣數表</t>
  </si>
  <si>
    <t>15759A-Wide Eyed Weirdo</t>
  </si>
  <si>
    <t>15759B-Wide Eyed Weirdo - Heart Shape</t>
  </si>
  <si>
    <t>15759D-Rabid Rabbit</t>
  </si>
  <si>
    <t>15759E-Sasquoosh</t>
  </si>
  <si>
    <t>15759G-Winged Bat</t>
  </si>
  <si>
    <t>15759H-Old Tooth/Screech - Pink</t>
  </si>
  <si>
    <t>杉百客制稀有款黑色玫红心形拼接怪</t>
  </si>
  <si>
    <t>MA_RR_1841</t>
  </si>
  <si>
    <t>MA_RR_1846</t>
  </si>
  <si>
    <t>MA_RR_1879</t>
  </si>
  <si>
    <t>此单开始改法国地址</t>
  </si>
  <si>
    <t>MA_RR_1919</t>
  </si>
  <si>
    <t>MA_RR_1994</t>
  </si>
  <si>
    <t>MA_RR_1998</t>
  </si>
  <si>
    <t>MA_RR_2091</t>
  </si>
  <si>
    <t>MA_RR_2097</t>
  </si>
  <si>
    <r>
      <rPr>
        <b/>
        <sz val="14"/>
        <rFont val="Arial"/>
        <charset val="0"/>
      </rPr>
      <t>#157108MA</t>
    </r>
    <r>
      <rPr>
        <b/>
        <sz val="14"/>
        <rFont val="宋体"/>
        <charset val="0"/>
      </rPr>
      <t>半成品扣數表</t>
    </r>
  </si>
  <si>
    <t>奶牛怪</t>
  </si>
  <si>
    <t>MA_RR_2019</t>
  </si>
  <si>
    <r>
      <rPr>
        <b/>
        <sz val="14"/>
        <rFont val="Arial"/>
        <charset val="0"/>
      </rPr>
      <t>#15758MA</t>
    </r>
    <r>
      <rPr>
        <b/>
        <sz val="14"/>
        <rFont val="宋体"/>
        <charset val="0"/>
      </rPr>
      <t>半成品扣數表</t>
    </r>
  </si>
  <si>
    <t>15758A Grumpy Grumps18“创口贴怪</t>
  </si>
  <si>
    <t>15758B Cod Father18“鲸鱼</t>
  </si>
  <si>
    <t>15758D Oogah Boogah18“里纳博</t>
  </si>
  <si>
    <t>15758E Chuckles18 Annoyed Alien“小指怪</t>
  </si>
  <si>
    <t>15758G Chuckles1818“玫红怪</t>
  </si>
  <si>
    <t>15758H Sickening Sloth18“树懒</t>
  </si>
  <si>
    <t>MA_RR_1894</t>
  </si>
  <si>
    <t>MA_RR_2041</t>
  </si>
  <si>
    <t>MA_RR_2092</t>
  </si>
  <si>
    <t>MA_RR_2098</t>
  </si>
  <si>
    <t>放订的MA数量中预留20%的客版布标数量</t>
  </si>
  <si>
    <r>
      <rPr>
        <b/>
        <sz val="14"/>
        <rFont val="Arial"/>
        <charset val="0"/>
      </rPr>
      <t>#15797 Fuggmellows MA</t>
    </r>
    <r>
      <rPr>
        <b/>
        <sz val="14"/>
        <rFont val="宋体"/>
        <charset val="0"/>
      </rPr>
      <t>半成品扣數表</t>
    </r>
  </si>
  <si>
    <t>15797A Stinkin Inkin 18“鱿鱼</t>
  </si>
  <si>
    <t>15797B Trunkles 18“大象</t>
  </si>
  <si>
    <t>15797D Bottomous Potamus 18“河马</t>
  </si>
  <si>
    <t>15797E Yeti Betty 18“雪人</t>
  </si>
  <si>
    <t>15797G Cap'n Blathering Barry 18“水豚</t>
  </si>
  <si>
    <t>15797H Funky Frogington 18“青蛙</t>
  </si>
  <si>
    <t>15797J Newton Mandurr 18“蝾螈</t>
  </si>
  <si>
    <t>MA_RR_1840</t>
  </si>
  <si>
    <r>
      <rPr>
        <b/>
        <sz val="14"/>
        <rFont val="Arial"/>
        <charset val="0"/>
      </rPr>
      <t>#15789 MA</t>
    </r>
    <r>
      <rPr>
        <b/>
        <sz val="14"/>
        <rFont val="宋体"/>
        <charset val="0"/>
      </rPr>
      <t>半成品扣數表</t>
    </r>
  </si>
  <si>
    <t>15789- Wrinkle McStinkles 5"锁扣粉色无毛猫</t>
  </si>
  <si>
    <t>15789-Cheezee Grey 5"锁扣灰色猫</t>
  </si>
  <si>
    <t>15789-Stinkface 5"锁扣加菲猫</t>
  </si>
  <si>
    <t>15789-Cheezee white 5"锁扣白猫</t>
  </si>
  <si>
    <t>15789-Wide Eyed Cat 5"锁扣森林猫</t>
  </si>
  <si>
    <t>15789-Yawper 5"锁扣布偶猫</t>
  </si>
  <si>
    <t>15789-Wrinkle McStinkles Grey 5"锁扣灰色无毛猫（特殊款）</t>
  </si>
  <si>
    <t>MA_RR_2042</t>
  </si>
  <si>
    <r>
      <rPr>
        <b/>
        <sz val="14"/>
        <rFont val="Arial"/>
        <charset val="0"/>
      </rPr>
      <t>#15733</t>
    </r>
    <r>
      <rPr>
        <b/>
        <sz val="14"/>
        <rFont val="宋体"/>
        <charset val="0"/>
      </rPr>
      <t>包装</t>
    </r>
    <r>
      <rPr>
        <b/>
        <sz val="14"/>
        <rFont val="Arial"/>
        <charset val="0"/>
      </rPr>
      <t>MA</t>
    </r>
  </si>
  <si>
    <t>#15704包装MA</t>
  </si>
  <si>
    <t>#15706包装MA</t>
  </si>
  <si>
    <t>客版PDQ TQ1</t>
  </si>
  <si>
    <t>SK展示架底座</t>
  </si>
  <si>
    <t>放MA日期</t>
  </si>
  <si>
    <t>货号</t>
  </si>
  <si>
    <t>负责</t>
  </si>
  <si>
    <t>MA订单号码</t>
  </si>
  <si>
    <t>Zuru Material
 Code</t>
  </si>
  <si>
    <t>语言</t>
  </si>
  <si>
    <r>
      <rPr>
        <sz val="10"/>
        <color theme="1"/>
        <rFont val="Times New Roman"/>
        <charset val="0"/>
      </rPr>
      <t>MA</t>
    </r>
    <r>
      <rPr>
        <sz val="10"/>
        <color theme="1"/>
        <rFont val="宋体"/>
        <charset val="0"/>
      </rPr>
      <t>吊牌</t>
    </r>
  </si>
  <si>
    <t>客版展示架SLD1</t>
  </si>
  <si>
    <t>客版展示架SLD3</t>
  </si>
  <si>
    <t>Zuru Material Code</t>
  </si>
  <si>
    <t>版本</t>
  </si>
  <si>
    <t>名称</t>
  </si>
  <si>
    <t>迷你小橙怪15704A彩盒</t>
  </si>
  <si>
    <t>迷你暗红怪15704B彩盒</t>
  </si>
  <si>
    <t>迷你小紫怪15704D彩盒</t>
  </si>
  <si>
    <t>迷你红色蓝嘴怪15704E彩盒</t>
  </si>
  <si>
    <t>迷你浅蓝怪15704G彩盒</t>
  </si>
  <si>
    <t>迷你深蓝怪15704H彩盒</t>
  </si>
  <si>
    <t>迷你小白怪15704J彩盒</t>
  </si>
  <si>
    <t>迷你小杏怪15704K彩盒</t>
  </si>
  <si>
    <t>迷你小啡怪15704L彩盒</t>
  </si>
  <si>
    <t>MA PDQ
UQ1</t>
  </si>
  <si>
    <t>底座</t>
  </si>
  <si>
    <t>MA PO</t>
  </si>
  <si>
    <t>Language</t>
  </si>
  <si>
    <t>Version Code</t>
  </si>
  <si>
    <t>MA PDQ
UQ2</t>
  </si>
  <si>
    <t xml:space="preserve">15733A  </t>
  </si>
  <si>
    <t xml:space="preserve">15733B </t>
  </si>
  <si>
    <t xml:space="preserve">15733D </t>
  </si>
  <si>
    <t xml:space="preserve">15733E </t>
  </si>
  <si>
    <t xml:space="preserve">15733G </t>
  </si>
  <si>
    <t xml:space="preserve">15733H </t>
  </si>
  <si>
    <t>15714B</t>
  </si>
  <si>
    <t xml:space="preserve">15706A </t>
  </si>
  <si>
    <t>15706B</t>
  </si>
  <si>
    <t>15706D</t>
  </si>
  <si>
    <t>15706E</t>
  </si>
  <si>
    <t>15706G</t>
  </si>
  <si>
    <t>15706H</t>
  </si>
  <si>
    <t>15706J</t>
  </si>
  <si>
    <t>15706K</t>
  </si>
  <si>
    <t>15706L</t>
  </si>
  <si>
    <t>15706M</t>
  </si>
  <si>
    <t>5L A版本</t>
  </si>
  <si>
    <t>15733</t>
  </si>
  <si>
    <t xml:space="preserve"> Ariel Peng</t>
  </si>
  <si>
    <t>1000024984</t>
  </si>
  <si>
    <t>Cherish用于4500151944/4500151950/4500151952/4500151953/4500151955/4500151958/4500151960/4500151962/4500151963/Zoe Luo用于4500153787 -3150PCS</t>
  </si>
  <si>
    <t>15704</t>
  </si>
  <si>
    <t>Aileen</t>
  </si>
  <si>
    <t>3L</t>
  </si>
  <si>
    <t xml:space="preserve"> Window BOX</t>
  </si>
  <si>
    <t>15706</t>
  </si>
  <si>
    <t xml:space="preserve"> HANGTAG</t>
  </si>
  <si>
    <t>5L</t>
  </si>
  <si>
    <t>1000024985</t>
  </si>
  <si>
    <t>15733SLD1</t>
  </si>
  <si>
    <t>1000024986</t>
  </si>
  <si>
    <t>Jenny Shen</t>
  </si>
  <si>
    <r>
      <rPr>
        <sz val="11"/>
        <rFont val="Calibri"/>
        <charset val="0"/>
      </rPr>
      <t>SK</t>
    </r>
    <r>
      <rPr>
        <sz val="11"/>
        <rFont val="宋体"/>
        <charset val="0"/>
      </rPr>
      <t>展示架</t>
    </r>
  </si>
  <si>
    <t>SK展示架</t>
  </si>
  <si>
    <t>Violet</t>
  </si>
  <si>
    <t>1000026286</t>
  </si>
  <si>
    <t>17009913</t>
  </si>
  <si>
    <t>Window Box</t>
  </si>
  <si>
    <t>Lluvia用于Michaels的订单4500158723 &amp; 4500158724 &amp; 4500158725 &amp; 4500158726 &amp; 4500158727 67872pcs/ (A:B:D:E:G:H:J:K:L)=7:7:6:6:6:6:6:6:6 ;WMCA #15704的订单24288pcs 9Assortment=1:1:1:1:1:1:1:1:1
Willow用于WMCA的订单4500177049; 4500177409
英法双语PDQNicole用于WMCA的订单4500180923（剩292PCS待后续订单消耗</t>
  </si>
  <si>
    <t>17009457</t>
  </si>
  <si>
    <r>
      <rPr>
        <sz val="11"/>
        <color theme="1"/>
        <rFont val="Calibri"/>
        <charset val="0"/>
      </rPr>
      <t>SK</t>
    </r>
    <r>
      <rPr>
        <sz val="11"/>
        <color theme="1"/>
        <rFont val="宋体"/>
        <charset val="0"/>
      </rPr>
      <t>展示架</t>
    </r>
  </si>
  <si>
    <t>SIDEKICK WITH BASE</t>
  </si>
  <si>
    <t>1000027145</t>
  </si>
  <si>
    <t>SIDEKICK W/O BASE</t>
  </si>
  <si>
    <t>1000027146</t>
  </si>
  <si>
    <t>17009455</t>
  </si>
  <si>
    <t>Mina</t>
  </si>
  <si>
    <t xml:space="preserve">Lluvia用于GAMESTOP订单4500162183
</t>
  </si>
  <si>
    <r>
      <rPr>
        <sz val="11"/>
        <rFont val="宋体"/>
        <charset val="0"/>
      </rPr>
      <t>用于</t>
    </r>
    <r>
      <rPr>
        <sz val="11"/>
        <rFont val="Arial"/>
        <charset val="0"/>
      </rPr>
      <t xml:space="preserve"> 4500171339   4500171340   </t>
    </r>
  </si>
  <si>
    <t>5000</t>
  </si>
  <si>
    <t>Fiona</t>
  </si>
  <si>
    <t>2L</t>
  </si>
  <si>
    <r>
      <rPr>
        <sz val="11"/>
        <color theme="1"/>
        <rFont val="Calibri"/>
        <charset val="0"/>
      </rPr>
      <t>SK</t>
    </r>
    <r>
      <rPr>
        <sz val="11"/>
        <rFont val="宋体"/>
        <charset val="0"/>
      </rPr>
      <t>展示架</t>
    </r>
  </si>
  <si>
    <t>1L</t>
  </si>
  <si>
    <t xml:space="preserve">Candy用于订单 4500176866-80pcs,剩余数量待后续订单使用
</t>
  </si>
  <si>
    <t>15733SLD</t>
  </si>
  <si>
    <t>W/O BASE</t>
  </si>
  <si>
    <t>WITH BASE</t>
  </si>
  <si>
    <t>Daisy .Li</t>
  </si>
  <si>
    <t>Sandy用于订单4500185238-440pcs，剩余2560 pcs待后续订单消耗</t>
  </si>
  <si>
    <t xml:space="preserve">Fiona </t>
  </si>
  <si>
    <t>Sandy用于订单4500187813-1400pcs，剩余1600pcs待后续订单消耗</t>
  </si>
  <si>
    <t>Sandy用于订单4500187813-1400pcs，剩余1600pcs更新PO#4500189135</t>
  </si>
  <si>
    <t xml:space="preserve"> 
Aileen</t>
  </si>
  <si>
    <r>
      <rPr>
        <sz val="11"/>
        <rFont val="Arial"/>
        <charset val="0"/>
      </rPr>
      <t>MA</t>
    </r>
    <r>
      <rPr>
        <sz val="11"/>
        <rFont val="宋体"/>
        <charset val="0"/>
      </rPr>
      <t>合計</t>
    </r>
  </si>
  <si>
    <t>接單數量</t>
  </si>
  <si>
    <t>包装MA剩餘數</t>
  </si>
  <si>
    <t>#15743包装MA</t>
  </si>
  <si>
    <t>#15759包装MA</t>
  </si>
  <si>
    <t>#15756包装MA</t>
  </si>
  <si>
    <t>15743A</t>
  </si>
  <si>
    <t>15743B</t>
  </si>
  <si>
    <t>15743D</t>
  </si>
  <si>
    <t>15743E</t>
  </si>
  <si>
    <t>15733K</t>
  </si>
  <si>
    <t>吊牌总数</t>
  </si>
  <si>
    <t>15759A</t>
  </si>
  <si>
    <t>15759B</t>
  </si>
  <si>
    <t>15759D</t>
  </si>
  <si>
    <t>15759E</t>
  </si>
  <si>
    <t>15759G</t>
  </si>
  <si>
    <t>15759H</t>
  </si>
  <si>
    <t>15756A</t>
  </si>
  <si>
    <t>15756B</t>
  </si>
  <si>
    <t>15756D</t>
  </si>
  <si>
    <t>15756E</t>
  </si>
  <si>
    <t>15756G</t>
  </si>
  <si>
    <t>UQ1 PDQ</t>
  </si>
  <si>
    <t>UQ2PDQ</t>
  </si>
  <si>
    <t>15743SLD</t>
  </si>
  <si>
    <t>3L（US）</t>
  </si>
  <si>
    <t>Hang Tag</t>
  </si>
  <si>
    <t>Cherish用于Costco USA PO#4500173858/4500173868/4500173870/4500173871/4500173872/4500173873/4500173875/4500173876/4500173877/4500173878/4500173879/4500173880/4500173881/4500173882/4500173883/4500173884/4500173891/4500173892/4500173893/4500173894/4500173897/4500173898</t>
  </si>
  <si>
    <t>15759</t>
  </si>
  <si>
    <t>15756</t>
  </si>
  <si>
    <t>Dump Bin</t>
  </si>
  <si>
    <t>1000031780</t>
  </si>
  <si>
    <t>Jenny</t>
  </si>
  <si>
    <t>BODY</t>
  </si>
  <si>
    <t>不带底座</t>
  </si>
  <si>
    <t>1000031782</t>
  </si>
  <si>
    <t>BASE</t>
  </si>
  <si>
    <t>1000032406</t>
  </si>
  <si>
    <t>1000033291</t>
  </si>
  <si>
    <t>17011970</t>
  </si>
  <si>
    <t>Eva用于订单#4500187545</t>
  </si>
  <si>
    <t>3150</t>
  </si>
  <si>
    <t>ODQ</t>
  </si>
  <si>
    <t>Cynthia用于Costco USA PO#4500173895/4500173899/4500173900/4500173901/4500173902/4500173903/4500173904/4500173906/4500173907/4500173911/4500173913/4500173914/4500173915/4500173917/4500173918/4500173919/4500173921/4500173922/4500173923/4500173924/4500173925/4500173926/4500175371/4500175372/4500175373</t>
  </si>
  <si>
    <t>Ariel</t>
  </si>
  <si>
    <t>JP</t>
  </si>
  <si>
    <t xml:space="preserve">     </t>
  </si>
  <si>
    <t>Doris用于订单#PO#4500179409-55152PCS，18912PCS-用于新单(客户PO#PO015, 45单号待提供)</t>
  </si>
  <si>
    <t>15756UQ2</t>
  </si>
  <si>
    <t xml:space="preserve"> PDQ</t>
  </si>
  <si>
    <t>Aimee：PI#1100032179：1000 pcs，PO待提供
Aimee：PI#1100032180：5092 pcs，PO待提供
Eva：PO#4500184791：640pcs</t>
  </si>
  <si>
    <t>Aimee：PI#1100032179：11600 pcs，PO待提供
Aimee：PI#1100032180：58760 pcs，PO待提供</t>
  </si>
  <si>
    <t xml:space="preserve"> 
Fiona</t>
  </si>
  <si>
    <r>
      <rPr>
        <sz val="11"/>
        <rFont val="Calibri"/>
        <charset val="134"/>
      </rPr>
      <t>Sandy</t>
    </r>
    <r>
      <rPr>
        <sz val="11"/>
        <rFont val="宋体"/>
        <charset val="134"/>
      </rPr>
      <t>用于订单</t>
    </r>
    <r>
      <rPr>
        <sz val="11"/>
        <rFont val="Calibri"/>
        <charset val="134"/>
      </rPr>
      <t>4500185626+4500185627,(</t>
    </r>
    <r>
      <rPr>
        <sz val="11"/>
        <rFont val="宋体"/>
        <charset val="134"/>
      </rPr>
      <t>剩</t>
    </r>
    <r>
      <rPr>
        <sz val="11"/>
        <rFont val="Calibri"/>
        <charset val="134"/>
      </rPr>
      <t>2611PCS</t>
    </r>
    <r>
      <rPr>
        <sz val="11"/>
        <rFont val="宋体"/>
        <charset val="134"/>
      </rPr>
      <t>待后续新单消耗</t>
    </r>
  </si>
  <si>
    <t>S002-MTS-FUGGLER-LICENSED COLLAB-SERIES 1-SPONGEBOB KEYRINGS 5"-HANG TAG-SIDEKICK WITH BASE-54PCS/SK/CTN</t>
  </si>
  <si>
    <r>
      <rPr>
        <sz val="11"/>
        <rFont val="宋体"/>
        <charset val="134"/>
      </rPr>
      <t>Sandy用于订单</t>
    </r>
    <r>
      <rPr>
        <sz val="11"/>
        <rFont val="Calibri"/>
        <charset val="134"/>
      </rPr>
      <t>4500187295</t>
    </r>
    <r>
      <rPr>
        <sz val="11"/>
        <rFont val="宋体"/>
        <charset val="134"/>
      </rPr>
      <t>，</t>
    </r>
    <r>
      <rPr>
        <sz val="11"/>
        <rFont val="Calibri"/>
        <charset val="134"/>
      </rPr>
      <t>4500187303</t>
    </r>
    <r>
      <rPr>
        <sz val="11"/>
        <rFont val="宋体"/>
        <charset val="134"/>
      </rPr>
      <t>，（剩余</t>
    </r>
    <r>
      <rPr>
        <sz val="11"/>
        <rFont val="Calibri"/>
        <charset val="134"/>
      </rPr>
      <t>1011pcs</t>
    </r>
    <r>
      <rPr>
        <sz val="11"/>
        <rFont val="宋体"/>
        <charset val="134"/>
      </rPr>
      <t>待后续新单消耗）</t>
    </r>
  </si>
  <si>
    <t>15756SK</t>
  </si>
  <si>
    <t>Sandy用于订单4500189024， 4500189028，剩余491pcs待后续新单消耗</t>
  </si>
  <si>
    <t>日本吊牌</t>
  </si>
  <si>
    <t>Aimee Huang用于订单#4500189760</t>
  </si>
  <si>
    <t>Sandy用于订单4500189938 4500189942 （4500189938消耗491PCS）</t>
  </si>
  <si>
    <t>C</t>
  </si>
  <si>
    <t xml:space="preserve">PDQ </t>
  </si>
  <si>
    <t>Sandy用于订单4500191769 4500191772，剩余220pcs待后续新单消耗</t>
  </si>
  <si>
    <t xml:space="preserve">Aileen </t>
  </si>
  <si>
    <t>HANGTAG</t>
  </si>
  <si>
    <t>Cynthia用于Costco USA PO#4500173927/4500173928/4500173929/4500173931/4500173933/4500173934/4500173935/4500173936/4500175374/4500175375/4500175376/4500175377/4500175378/4500175379/4500175380/4500175381/4500175382/4500175383/4500175384/4500175385/4500175386/4500175388/4500175389/4500175391/4500175392/4500175395/4500175396/4500175615</t>
  </si>
  <si>
    <r>
      <rPr>
        <sz val="14"/>
        <rFont val="Arial"/>
        <charset val="0"/>
      </rPr>
      <t>#15789</t>
    </r>
    <r>
      <rPr>
        <sz val="14"/>
        <rFont val="宋体"/>
        <charset val="0"/>
      </rPr>
      <t>包装</t>
    </r>
    <r>
      <rPr>
        <sz val="14"/>
        <rFont val="Arial"/>
        <charset val="0"/>
      </rPr>
      <t>MA</t>
    </r>
  </si>
  <si>
    <t>纸袋</t>
  </si>
  <si>
    <r>
      <rPr>
        <sz val="14"/>
        <rFont val="Arial"/>
        <charset val="0"/>
      </rPr>
      <t>#15797</t>
    </r>
    <r>
      <rPr>
        <sz val="14"/>
        <rFont val="宋体"/>
        <charset val="0"/>
      </rPr>
      <t>包装</t>
    </r>
    <r>
      <rPr>
        <sz val="14"/>
        <rFont val="Arial"/>
        <charset val="0"/>
      </rPr>
      <t>MA</t>
    </r>
  </si>
  <si>
    <r>
      <rPr>
        <sz val="14"/>
        <rFont val="Arial"/>
        <charset val="0"/>
      </rPr>
      <t>#15758</t>
    </r>
    <r>
      <rPr>
        <sz val="14"/>
        <rFont val="宋体"/>
        <charset val="0"/>
      </rPr>
      <t>包装</t>
    </r>
    <r>
      <rPr>
        <sz val="14"/>
        <rFont val="Arial"/>
        <charset val="0"/>
      </rPr>
      <t>MA</t>
    </r>
  </si>
  <si>
    <t>角色卡</t>
  </si>
  <si>
    <t xml:space="preserve">15789A </t>
  </si>
  <si>
    <t>15789B</t>
  </si>
  <si>
    <t>15789D</t>
  </si>
  <si>
    <t>15789E</t>
  </si>
  <si>
    <t>15789G</t>
  </si>
  <si>
    <t>15789H</t>
  </si>
  <si>
    <t xml:space="preserve">15797A </t>
  </si>
  <si>
    <t>15797B</t>
  </si>
  <si>
    <t>15797D</t>
  </si>
  <si>
    <t>15797E</t>
  </si>
  <si>
    <t>15797G</t>
  </si>
  <si>
    <t>15797H</t>
  </si>
  <si>
    <t>15797J</t>
  </si>
  <si>
    <t xml:space="preserve">15758A </t>
  </si>
  <si>
    <t>15758B</t>
  </si>
  <si>
    <t>15758D</t>
  </si>
  <si>
    <t>15758E</t>
  </si>
  <si>
    <t>15758G</t>
  </si>
  <si>
    <t>15789UQ1</t>
  </si>
  <si>
    <t>Character Card</t>
  </si>
  <si>
    <t>Color Box</t>
  </si>
  <si>
    <t>Paper Bag</t>
  </si>
  <si>
    <t>SIDEKICK 大身</t>
  </si>
  <si>
    <r>
      <rPr>
        <sz val="11"/>
        <color theme="1"/>
        <rFont val="Calibri"/>
        <charset val="0"/>
      </rPr>
      <t xml:space="preserve">SIDEKICK </t>
    </r>
    <r>
      <rPr>
        <sz val="11"/>
        <color theme="1"/>
        <rFont val="宋体"/>
        <charset val="0"/>
      </rPr>
      <t>底座</t>
    </r>
  </si>
  <si>
    <r>
      <rPr>
        <b/>
        <sz val="14"/>
        <rFont val="Arial"/>
        <charset val="0"/>
      </rPr>
      <t>#157108</t>
    </r>
    <r>
      <rPr>
        <b/>
        <sz val="14"/>
        <rFont val="宋体"/>
        <charset val="0"/>
      </rPr>
      <t>包装</t>
    </r>
    <r>
      <rPr>
        <b/>
        <sz val="14"/>
        <rFont val="Arial"/>
        <charset val="0"/>
      </rPr>
      <t>MA</t>
    </r>
  </si>
  <si>
    <t xml:space="preserve">157108A  </t>
  </si>
  <si>
    <t xml:space="preserve">157108B </t>
  </si>
  <si>
    <t xml:space="preserve">157108D </t>
  </si>
  <si>
    <t xml:space="preserve">157108E </t>
  </si>
  <si>
    <t xml:space="preserve">157108G </t>
  </si>
  <si>
    <t xml:space="preserve">157108H </t>
  </si>
  <si>
    <t>157108SLD</t>
  </si>
  <si>
    <t>16380</t>
  </si>
  <si>
    <t>12285</t>
  </si>
  <si>
    <t>14742</t>
  </si>
  <si>
    <t>12776.4</t>
  </si>
  <si>
    <t>12612.6</t>
  </si>
  <si>
    <t>13104</t>
  </si>
  <si>
    <t>Cynthia用于4500181622/4500181629/4500181630/4500181640/4500181642/4500181643/4500181644/4500181646/4500181648/4500181650/4500181652/4500181654/4500181656/4500181658/4500181660/4500181661/4500181664/4500181666/4500181668/4500181672/4500181674/4500181675/4500181677/4500181678/4500181679/4500181681</t>
  </si>
  <si>
    <t>1000033625</t>
  </si>
  <si>
    <t>17012016</t>
  </si>
  <si>
    <t>Cherish用于Costco USA订单PO#4500181684/4500181685/4500181686/4500181687/4500181688/4500181689/4500181690/4500181691/4500181692/4500181693/4500181694/4500181696/4500181698/4500181699/4500181700/4500181719/4500181720/4500181721/4500181722/4500181723/4500181724/4500181725/4500181726/4500181727/4500181728/4500181729/4500181730/4500181731/4500181732/4500181907/4500181908/4500181909/4500181910/4500181911/4500181912/4500181913/4500181915/4500181918/4500181920/4500181923/4500181924/4500181925/4500181927/4500181928/4500181929/4500181930/4500181931/4500181933/4500181935/4500181936/4500181937/4500181938/4500185057 Chelsea用于COSTCO TW 订单-3150 pcs</t>
  </si>
  <si>
    <t xml:space="preserve">1000034447
</t>
  </si>
  <si>
    <t>Cherish用于Costco USA订单PO#4500181684/4500181685/4500181686/4500181687/4500181688/4500181689/4500181690/4500181691/4500181692/4500181693/4500181694/4500181696/4500181698/4500181699/4500181700/4500181719/4500181720/4500181721/4500181722/4500181723/4500181724/4500181725/4500181726/4500181727/4500181728/4500181729/4500181730/4500181731/4500181732/4500181907/4500181908/4500181909/4500181910/4500181911/4500181912/4500181913/4500181915/4500181918/4500181920/4500181923/4500181924/4500181925/4500181927/4500181928/4500181929/4500181930/4500181931/4500181933/4500181935/4500181936/4500181937/4500181938/4500185057 Chelsea用于COSTCO TW 订单-3150 pcs Chelsea用于COSTCO TW 订单-42 pcs</t>
  </si>
  <si>
    <t xml:space="preserve">CA </t>
  </si>
  <si>
    <t xml:space="preserve">Eva用于订单#4500185737/4500185738/4500185739/4500185740 </t>
  </si>
  <si>
    <t>Babbit</t>
  </si>
  <si>
    <t>Sherry-4500187501-20PCS、4500188067-20PCS、4500188382-84PCS、4500188384-84PCS</t>
  </si>
  <si>
    <r>
      <rPr>
        <sz val="12"/>
        <rFont val="宋体"/>
        <charset val="134"/>
      </rPr>
      <t>Sherry-4500187501-1500PCS</t>
    </r>
    <r>
      <rPr>
        <sz val="8"/>
        <rFont val="宋体"/>
        <charset val="0"/>
      </rPr>
      <t>、</t>
    </r>
    <r>
      <rPr>
        <sz val="8"/>
        <rFont val="Arial"/>
        <charset val="0"/>
      </rPr>
      <t>4500188067-1500PCS</t>
    </r>
    <r>
      <rPr>
        <sz val="8"/>
        <rFont val="宋体"/>
        <charset val="0"/>
      </rPr>
      <t>、</t>
    </r>
    <r>
      <rPr>
        <sz val="8"/>
        <rFont val="Arial"/>
        <charset val="0"/>
      </rPr>
      <t>4500188382-6300PCS</t>
    </r>
    <r>
      <rPr>
        <sz val="8"/>
        <rFont val="宋体"/>
        <charset val="0"/>
      </rPr>
      <t>、</t>
    </r>
    <r>
      <rPr>
        <sz val="8"/>
        <rFont val="Arial"/>
        <charset val="0"/>
      </rPr>
      <t>4500188384-6300PCS</t>
    </r>
  </si>
  <si>
    <r>
      <rPr>
        <b/>
        <sz val="16"/>
        <rFont val="Arial"/>
        <charset val="0"/>
      </rPr>
      <t xml:space="preserve">ZURU  Fuggler </t>
    </r>
    <r>
      <rPr>
        <b/>
        <sz val="16"/>
        <rFont val="宋体"/>
        <charset val="0"/>
      </rPr>
      <t>牙齿怪兽</t>
    </r>
    <r>
      <rPr>
        <b/>
        <sz val="16"/>
        <rFont val="Arial"/>
        <charset val="0"/>
      </rPr>
      <t>-</t>
    </r>
    <r>
      <rPr>
        <b/>
        <sz val="16"/>
        <rFont val="宋体"/>
        <charset val="0"/>
      </rPr>
      <t>公仔生产排期表</t>
    </r>
    <r>
      <rPr>
        <b/>
        <sz val="16"/>
        <rFont val="Arial"/>
        <charset val="0"/>
      </rPr>
      <t xml:space="preserve"> </t>
    </r>
  </si>
  <si>
    <t>红色男怪 B</t>
  </si>
  <si>
    <t>粉色女怪 D</t>
  </si>
  <si>
    <t>客版WM彩盒B</t>
  </si>
  <si>
    <t>客版WM彩盒D</t>
  </si>
  <si>
    <t>客版WM展示架</t>
  </si>
  <si>
    <t>B 普通款</t>
  </si>
  <si>
    <t>B 稀有款</t>
  </si>
  <si>
    <t>D 普通款</t>
  </si>
  <si>
    <t>D 稀有款</t>
  </si>
  <si>
    <t>生產狀態</t>
  </si>
  <si>
    <t>The Entertainer</t>
  </si>
  <si>
    <t>手工单</t>
  </si>
  <si>
    <t>FB12929</t>
  </si>
  <si>
    <t>转实单订单4500162008</t>
  </si>
  <si>
    <t>*</t>
  </si>
  <si>
    <t>4500163599-10</t>
  </si>
  <si>
    <t>2025/6/12 2025/4/22取消订单</t>
  </si>
  <si>
    <t>2025/6/9 2025/4/22取消订单</t>
  </si>
  <si>
    <t>客版吊牌+客版Spain/UK版本布标翻（4500154672）+客版DUMP BIN翻PO#4500151
 944)</t>
  </si>
  <si>
    <t>日期码格式：ZURU INC(BVI) 标准格式 日期：按实际生产日期
Packaging Info: 1. 15733SLD1: 客版吊牌（Spain/uk共用:英法西瑞典冰岛语言)+客版Spain/UK版本布标(英法西语言/UKCA logo一起印刷)+客版DUMP BIN(翻Costco US PO#4500151
944)
2."3 Assortment=1:1:1
15733A(320-15274-I)
15733B(320-15275-I)
15733D(320-15276-I)
"一共三款公仔, 75PCS/DUMP BIN, 每款25PCS. UPC如下:
15733A XL Gaptooth McGoo UPC 193052078476
15733B XL Screech 193052078483
15733D 193052078490
W3xD6xH1+W3xD3xH4+W3xD7xH1=75PCS/DUMP BIN
Remark: 1. 日期码印在产品布标，吊牌，外箱上，按实际生产日期。 ZURU 标准版格式的日期码。
2. 外箱SLIP SHEET 唛头：只印刷一个正面，另外一个正面不印，侧唛也不印, 按照箱唛模板要求排版。
3. 确保DUMP BIN在入外箱时一定要正面对着有印刷箱唛的那面,不可以装反.</t>
  </si>
  <si>
    <t>Inventive Toys</t>
  </si>
  <si>
    <t>俄罗斯</t>
  </si>
  <si>
    <t>4500153901-90</t>
  </si>
  <si>
    <t>2025/5/16 2025/4/14取消订单</t>
  </si>
  <si>
    <t>2025/5/12
2025/4/14取消订单</t>
  </si>
  <si>
    <t>日期码格式：外包装/外箱不要打ZURU标准日期码 日期：
Packaging Info: 注意:外包装 (指: 收缩膜/彩卡/铝箔袋/挂卡/PDQ)/外箱不要打ZURU标准日期码!胶件可以打日期码。
 外包装(包括收缩膜/彩卡/PDQ)都不能含Instagram and facebook logo等社交logo ;
 15733 ： MA 彩卡+ 进口商贴纸 + 底色贴纸覆盖社交logo， MA 说明书/指南（如有）；
Remark: 标准配比;</t>
  </si>
  <si>
    <t>4500163768-20</t>
  </si>
  <si>
    <t>2025/6/23 2025/5/6取消订单</t>
  </si>
  <si>
    <t>2025/6/19  2025/5/6取消订单</t>
  </si>
  <si>
    <t>客版吊牌+客版Spain/UK版本布标翻（4500163599）+客版DUMP BIN翻PO#4500151
 944)</t>
  </si>
  <si>
    <t>日期码格式：ZURU INC(BVI) 标准格式 日期：按实际生产日期
Packaging Info:
2. 15733SLD1: 客版吊牌（Spain/uk共用:英法西瑞典冰岛语言--翻Costco Spain PO#4500163599)+客版Spain/UK版本布标(英法西语言/UKCA logo一起印刷-翻Cost
co Spain PO#4500163599)+客版DUMP BIN(翻Costco US PO#4500151944)
"3 Assortment=1:1:1
15733A(320-15274-I)
15733B(320-15275-I)
15733D(320-15276-I)
"一共三款公仔, 75PCS/DUMP BIN, 每款25PCS. UPC如下:
15733A XL Gaptooth McGoo UPC 193052078476
15733B XL Screech 193052078483
15733D 193052078490
W3xD6xH1+W3xD3xH4+W3xD7xH1=75PCS/DUMP BIN
Remark: 1. 所有日期码印在彩卡上，产品(枪)上也需印日期码.按实际生产日期，ZURU 标准版格式的日期码。
请严格按期安排物料，预计会抽走6套成品版（具体数量届时再告知）+ all product package and shipping package+一套封板在工厂供100%验货用，箱唛要印刷客
人箱唛，请做好损耗计算；一般需要7-10 working day 做测试，抽版测试通过才能安排100%大货生产
5. 纸箱唛头：纸箱四面，只印刷一个正面，另外一个正面不印，侧唛也不印, 按照箱唛模板要求排版。按照箱唛模板要求排版。请注意箱唛印刷效果要我们确认后
才可印刷大货的。
6. 确保展示架在入外箱时一定要正面对着有印刷箱唛的那面,不可以装反
7. #15733SLD1: 翻单，只需要通过ZURU QC验货就可以安排出货</t>
  </si>
  <si>
    <t>SHEBA YE</t>
  </si>
  <si>
    <t>Michaels Global Sourcing LLC</t>
  </si>
  <si>
    <t>4500158727-10</t>
  </si>
  <si>
    <r>
      <rPr>
        <sz val="11"/>
        <color rgb="FFFF0000"/>
        <rFont val="Arial"/>
        <charset val="0"/>
      </rPr>
      <t>Baby</t>
    </r>
    <r>
      <rPr>
        <sz val="11"/>
        <color rgb="FFFF0000"/>
        <rFont val="宋体"/>
        <charset val="0"/>
      </rPr>
      <t>系列</t>
    </r>
    <r>
      <rPr>
        <sz val="11"/>
        <color rgb="FFFF0000"/>
        <rFont val="Arial"/>
        <charset val="0"/>
      </rPr>
      <t xml:space="preserve">
56pcs/</t>
    </r>
    <r>
      <rPr>
        <sz val="11"/>
        <color rgb="FFFF0000"/>
        <rFont val="宋体"/>
        <charset val="0"/>
      </rPr>
      <t>展示架不带底座</t>
    </r>
  </si>
  <si>
    <t>2025/5/19 2025/5/9取消订单</t>
  </si>
  <si>
    <t>2025/5/15  2025/5/9取消订单</t>
  </si>
  <si>
    <t>ZURUDG20250506</t>
  </si>
  <si>
    <t>日期码格式：ZURUDG20250506 日期：
Packaging Info: 1. 指定tracking code: ZURUDG20250506; 外箱，彩盒，按照我们提供的tracking code 做。布标tracking code 格式可以跟我们提供的不一样，但是时间一定要跟
外箱和彩盒的一样。
2. #15704SK: 标版展示架，客版彩盒包装；Ratio: 9 Assortment (A:B:D:E:G:H:J:K:L)=7:7:6:6:6:6:6:6:6 ;
各个公仔入彩盒情况一定要跟我们下面提供的信息一致，否则有罚款。
15704A Screech - Yellow; UPC# 193052074010，装小杏怪。
15704B Sir Belch - red; UPC#193052074027， 装迷你暗红怪。
15704D Mr Needles - purple; UPC#193052074034，装迷你小紫怪。
15704E Greedy Grinner - pink; UPC#193052074041，装红色蓝嘴怪。
15704G Wide Eyed Weirdo - teal; UPC#193052074058，装迷你浅蓝怪。
15704H SaUQuoosh - blue; UPC#193052074065，装迷你深蓝怪。
15704J Rabid Rabbit - white; UPC#193052074072，装迷你小白怪。
15704K Reek-O - orange; UPC#193052074089，装迷你小橙怪。
15704L Hedge Grog - brown; UPC#193052074096，装迷你小咖怪。
3. 外箱需要加贴纸，DC运输贴纸（所有产品均需要），PDQ 标识贴纸（带PDQ的item需要此贴纸，如果不带PDQ则不需要）贴纸尺寸以提供的箱唛资料为准，每个贴
纸一箱一张。外箱需要加季节性颜色带, 可以直接印刷在外箱上面，也可以印在贴纸上面。（色带 四面都需要），具体尺寸参考箱唛排版信息。
4. 封箱胶纸尺寸要求：厚度大于或者等于0.05mm, 宽度大于或者等于50mm.
Remark: 5. Zuru QC 验货即可</t>
  </si>
  <si>
    <t>4500158723-10</t>
  </si>
  <si>
    <t>2025/6/6  2025/5/9取消订单</t>
  </si>
  <si>
    <t>2025/6/2 2025/5/9取消订单</t>
  </si>
  <si>
    <t>欠外箱贴纸</t>
  </si>
  <si>
    <t>4500158725-10</t>
  </si>
  <si>
    <t>2025/5/26  2025/5/9取消订单</t>
  </si>
  <si>
    <t>2025/5/22  2025/5/9取消订单</t>
  </si>
  <si>
    <t>4500158726-10</t>
  </si>
  <si>
    <t>2025/5/19  2025/5/9取消订单</t>
  </si>
  <si>
    <t>4500158724-10</t>
  </si>
  <si>
    <t>4500153901-70</t>
  </si>
  <si>
    <t>2025/5/16   2025/4/14取消订单</t>
  </si>
  <si>
    <t>2025/5/12   2025/4/14取消订单</t>
  </si>
  <si>
    <t>日期码格式：外包装/外箱不要打ZURU标准日期码 日期： 
Packaging Info: 注意:外包装 (指: 收缩膜/彩卡/铝箔袋/挂卡/PDQ)/外箱不要打ZURU标准日期码!胶件可以打日期码。
 外包装(包括收缩膜/彩卡/PDQ)都不能含Instagram and facebook logo等社交logo ;
 15704UQ1 ： MA 彩卡+ 进口商贴纸+ 底色贴纸覆盖社交logo ，MA PDQ + EAN条码贴纸， MA 说明书/指南（如有）；
Remark: 标准配比;</t>
  </si>
  <si>
    <t>4500153901-80</t>
  </si>
  <si>
    <t>2025/5/12 2025/4/14取消订单</t>
  </si>
  <si>
    <t>日期码格式：外包装/外箱不要打ZURU标准日期码 日期： 
Packaging Info: 注意:外包装 (指: 收缩膜/彩卡/铝箔袋/挂卡/PDQ)/外箱不要打ZURU标准日期码!胶件可以打日期码。
 外包装(包括收缩膜/彩卡/PDQ)都不能含Instagram and facebook logo等社交logo ;
 15706UQ2 ： MA 彩卡+ 进口商贴纸+ 底色贴纸覆盖社交logo ，MA PDQ + EAN条码贴纸， MA 说明书/指南（如有）；
Remark: 标准配比;</t>
  </si>
  <si>
    <t>已取消转实单</t>
  </si>
  <si>
    <t>手工单已转实单</t>
  </si>
  <si>
    <t>4500158108-10</t>
  </si>
  <si>
    <r>
      <rPr>
        <sz val="11"/>
        <color rgb="FFFF0000"/>
        <rFont val="Arial"/>
        <charset val="0"/>
      </rPr>
      <t>Baby</t>
    </r>
    <r>
      <rPr>
        <sz val="11"/>
        <color rgb="FFFF0000"/>
        <rFont val="宋体"/>
        <charset val="0"/>
      </rPr>
      <t>系列</t>
    </r>
    <r>
      <rPr>
        <sz val="11"/>
        <color rgb="FFFF0000"/>
        <rFont val="Arial"/>
        <charset val="0"/>
      </rPr>
      <t xml:space="preserve"> 24pcs/PDQ/CTN</t>
    </r>
  </si>
  <si>
    <t>更改PO</t>
  </si>
  <si>
    <t>PO#4148249</t>
  </si>
  <si>
    <t>4500153575-20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</si>
  <si>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(外箱上显示)：193052074850
 Baby UPC: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2.产品和包装需有日期码, ZURU标准日期码格式,需要符合ZURU 日期码要求，同时产品或包装不得出现两种日期码。按照实际生产自行调整日期,但不能为周末,日期
 保持一致。
 3. 大货配比：
 #S001-FUGGLER-BABY FUGGS 3.5"-SERIES 4-PLUSH-WINDOW BOX-3FACING24pcs/PDQ/CTN
 配比按ZURU MA ratio来。
 4. 客户不接受延期，请按期完货。</t>
  </si>
  <si>
    <t>4500160176-10</t>
  </si>
  <si>
    <t>日期码格式：ZURU INC(BVI) 标准格式 日期：按实际生产日期
Packaging Info: 1.ZURU MA UPC 1L 最新包装, 出口美国.
包材需要统一，同款产品不得出现混用包材的情况，如有特殊情况，需先与跟单告知确认。
Remark: Remark: Mother UPC (外箱上显示)：193052074850
Baby UPC:
15704A Screech - Yellow: 193052074010
15704B Sir Belch - red: 193052074027
15704D Mr Needles - purple: 193052074034
15704E Greedy Grinner - pink: 193052074041
15704G Wide Eyed Weirdo - teal: 193052074058
15704H SaBQuoosh - blue: 193052074065
15704J Rabid Rabbit - white: 193052074072
15704K Reek-O - orange: 193052074089
15704L Hedge Grog - brown: 193052074096
2.产品和包装需有日期码, ZURU标准日期码格式,需要符合ZURU 日期码要求，同时产品或包装不得出现两种日期码。按照实际生产自行调整日期,但不能为周末,日
期保持一致。
3. 大货配比：
#S002-FUGGLER-BABY FUGGS 3.5"-SERIES 4-PLUSH-WINDOW BOX-3FACING 24pcs/PDQ/CTN
配比按ZURU MA ratio来。
4. 客户不接受延期，请按期完货。</t>
  </si>
  <si>
    <t>Taylor Liao</t>
  </si>
  <si>
    <t>4628150</t>
  </si>
  <si>
    <t>4500160177-10</t>
  </si>
  <si>
    <t>4500160937-10</t>
  </si>
  <si>
    <t>4500160939-10</t>
  </si>
  <si>
    <t>4500160941-10</t>
  </si>
  <si>
    <t>4556381</t>
  </si>
  <si>
    <t>4500158109-10</t>
  </si>
  <si>
    <t>4556380</t>
  </si>
  <si>
    <t>4500158111-10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</si>
  <si>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日期码要求，同时产品或包装不得出现两种日期码。按照实际生产自行调整日期,但不能为周末,日
 期保持一致。
 3. 大货配比：
 # S002-FUGGLER-KEY RINGS 5"-SERIES 5-PLUSH-HANG TAG-24pcs/PDQ/CTN
 配比按ZURU MA ratio来。
 4. 客户不接受延期，请按期完货。</t>
  </si>
  <si>
    <t>PO#4217262</t>
  </si>
  <si>
    <t>4500153743-20</t>
  </si>
  <si>
    <t>4556383</t>
  </si>
  <si>
    <t>4500158110-10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</si>
  <si>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日期码要求，同时产品或包装不得出现两种日期码。按照实际生产自行调整日期,但不能为周末,日
 期保持一致。
 3. 大货配比：
 # S002-FUGGLER-KEY RINGS 5"-SERIES 5-PLUSH-HANG TAG-24pcs/PDQ/CTN
 配比按ZURU MA ratio来。
 4. 客户不接受延期，请按期完货。</t>
  </si>
  <si>
    <t>4500160172-10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</si>
  <si>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日期码要求，同时产品或包装不得出现两种日期码。按照实际生产自行调整日期,但不能为周末,日
期保持一致。
3. 大货配比：
# S002-FUGGLER-KEY RINGS 5"-SERIES 5-PLUSH-HANG TAG-24pcs/PDQ/CTN
配比按ZURU MA ratio来。
4. 客户不接受延期，请按期完货。</t>
  </si>
  <si>
    <t>4500160174-10</t>
  </si>
  <si>
    <t>4798518</t>
  </si>
  <si>
    <t>4500167744-10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</si>
  <si>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日期码要求，同时产品或包装不得出现两种日码。按照实际生产自行调整日期,但不能为周末,日期
保持一致。
3. 大货配比：
# S002-FUGGLER-KEY RINGS 5"-SERIES 5-PLUSH-HANG TAG-24pcs/PDQ/CTN配比按ZURU MA ratio来。
4. 客户不接受延期，请按期完货。</t>
  </si>
  <si>
    <t>4798522</t>
  </si>
  <si>
    <t>4500167745-10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</si>
  <si>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日期码要求，同时产品或包装不得出现两种日码。按照实际生产自行调整日期,但不能为周末,日期
保持一致。
3. 大货配比：
# S002-FUGGLER-KEY RINGS 5"-SERIES 5-PLUSH-HANG TAG-24pcs/PDQ/CTN,配比按ZURU MA ratio来。
4. 客户不接受延期，请按期完货。</t>
  </si>
  <si>
    <t>4500167747-10</t>
  </si>
  <si>
    <t>日期码格式：ZURU INC(BVI) 标准格式 日期：按实际生产日期
Packaging Info: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日期码要求，同时产品或包装不得出现两种日码。按照实际生产自行调整日期,但不能为周末,日期
保持一致。
3. 大货配比：
# S002-FUGGLER-KEY RINGS 5"-SERIES 5-PLUSH-HANG TAG-24pcs/PDQ/CTN,配比按ZURU MA ratio来。
4. 客户不接受延期，请按期完货。</t>
  </si>
  <si>
    <t>4500167743-10</t>
  </si>
  <si>
    <t>日期码格式：ZURU INC(BVI) 标准格式 日期：按实际生产日期
Packaging Info: 1.ZURU MA UPC 1L 最新包装, 出口美国.
包材需要统一，同款产品不得出现混用包材的情况，如有特殊情况，需先与跟单告知确认
Remark: Mother UPC (外箱上显示)：193052074874
Baby UPC:
15706A Hedge Grog - Brown: 193052074201
15706B Sir Splodge A Lot - Brown: 193052074218
15706D Cod Father - Blue: 193052074225
15706E Lord Long Ears - Pink: 193052074232
15706G Lord Long Ears - Black: 193052074249
15706H Scaresome Square Bear - Brown: 193052074256
15706J Shameless Goof - Green: 193052074263
15706K Greedy Grinner - Teal: 193052074270
15706L Sir Nubbynuts - Orange: 193052074287
15706M Cardiac Creeper – Pink: 193052074294
2.产品和包装需有日期码, ZURU标准日期码格式,需要符合ZURU 日期码要求，同时产品或包装不得出现两种日码。按照实际生产自行调整日期,但不能为周末,日期
保持一致。
3. 大货配比：
# S002-FUGGLER-KEY RINGS 5"-SERIES 5-PLUSH-HANG TAG-24pcs/PDQ/CTN, 配比按ZURU MA ratio来。
4. 客户不接受延期，请按期完货。</t>
  </si>
  <si>
    <t>4500172733-10</t>
  </si>
  <si>
    <t>欠mother UPC 条码贴纸+进口商贴纸</t>
  </si>
  <si>
    <t>日期码格式：ZURU INC(BVI) 标准格式 日期：按实际生产日期
Packaging Info: 15706UQ2: MA 5L UPC 包装+mother UPC 条码贴纸+MA 5L PDQ+进口商贴纸+箱唛
Remark: 15706UQ2: 10 Assortment=1:1:1:1:1:1:1:1:1:1</t>
  </si>
  <si>
    <t>FB12944</t>
  </si>
  <si>
    <t>手工单转实单消耗到4500162082</t>
  </si>
  <si>
    <t>手工单转实单已被合并订单</t>
  </si>
  <si>
    <t>RURAL KING</t>
  </si>
  <si>
    <t>RUR052601</t>
  </si>
  <si>
    <t xml:space="preserve">转实单4500174402,4500174405 </t>
  </si>
  <si>
    <t>Date code format: Standard format                  Date：Manufactory Date                                                                                                                                 Packaging Info:1. MA  (首选1L UPC/ 多语 版本) + UPC 贴纸，出口美国
15706 - 193052074874
15704 - 193052074850
15731 - 193052082985
15701 - 193052074829                                                                                                                                                                                        Remark:2. 产品和包装上印刷tracking code信息，格式为ZURU常规
3. 需ZURU QC 验货合格后方可出货</t>
  </si>
  <si>
    <t>Jessi</t>
  </si>
  <si>
    <t>RUR060608</t>
  </si>
  <si>
    <t>Date code format: Standard format                  Date：Manufactory Date1.                                                                                                                                                        MA  (首选1L UPC/ 多语 版本) + UPC 贴纸，出口美国
15706 - 1930520748742.                                                                                                                                                                                                         产品和包装上印刷tracking code信息，格式为ZURU常规
3. 需ZURU QC 验货合格后方可出货</t>
  </si>
  <si>
    <t>jessi@zuru.com</t>
  </si>
  <si>
    <t>0221294</t>
  </si>
  <si>
    <t>转实单4500175197</t>
  </si>
  <si>
    <t>PDQ 上贴纸资料同4500166755；MOTHER upc 贴纸资料同4500166755</t>
  </si>
  <si>
    <t>Date code format：   ZURU INC(BVI) 标准格式             Date：按实际生产日期                                                                                                                                                  1. 包装：ZURU MA 最新UPC版本；出口美国；
#15704UQ1:如物料不更新的情况PDQ 上贴纸资料同4500166755；MOTHER upc 贴纸资料同4500166755；
 2. 日期跟踪码：产品包装及产品本身都必须有日期跟踪码，并且确保两者的日期跟踪码要一致；ZURU标准格式日期码(请自行调整具体年月日生产期，但不能为周末）。
3. 此单有2个客户PO， 请见侧边备注；
4. 出货配比: Zuru 标版配比。</t>
  </si>
  <si>
    <t>0221297</t>
  </si>
  <si>
    <t>0221298</t>
  </si>
  <si>
    <t xml:space="preserve">15704UQ1-S001 </t>
  </si>
  <si>
    <t>转实单4500175204</t>
  </si>
  <si>
    <t>Date code format：   ZURU INC(BVI) 标准格式             Date：按实际生产日期                                                                                                                                                   1. 包装：ZURU MA 最新UPC版本；出口美国；
#15704UQ1:如物料不更新的情况PDQ 上贴纸资料同4500166755；MOTHER upc 贴纸资料同4500166755；
#15701:需做mother UPC#193052074829 贴纸覆盖每款的baby upc;贴纸资料翻单上张订单，跟单不再提供资料，工厂直接采购2. 日期跟踪码：产品包装及产品本身都必须有日期跟踪码，并且确保两者的日期跟踪码要一致；ZURU标准格式日期码(请自行调整具体年月日生产期，但不能为周末）。
3. 此单有2个客户PO， 请见侧边备注；
4. 出货配比: Zuru 标版配比。</t>
  </si>
  <si>
    <t>0221299</t>
  </si>
  <si>
    <t>4500178548-60</t>
  </si>
  <si>
    <t>取消单</t>
  </si>
  <si>
    <t>日期码格式：ZURU INC(BVI) 标准格式 日期：按实际生产日期
Packaging Info: 
15704UQ1： MA 多语
Remark: 出加拿大
Zuru验货.日期跟踪码：产品外包装及产品本身都必须有日期跟踪码，ZURU标准格式日期码</t>
  </si>
  <si>
    <t>4500173349-50</t>
  </si>
  <si>
    <t>15706SK-S001</t>
  </si>
  <si>
    <t xml:space="preserve">钥匙扣系列54/展示架 不带底座 </t>
  </si>
  <si>
    <t>货期待复</t>
  </si>
  <si>
    <t>箱唛贴纸未提供</t>
  </si>
  <si>
    <t>额外吊牌</t>
  </si>
  <si>
    <t>日期码格式：ZURU INC(BVI) 标准格式 日期：按实际生产日期
Packaging Info:
15706SK ： MA UPC 彩卡 + 进口商贴纸（额外挂卡）+EAN条码贴纸 ； MA 展架
Remark: 标准配比</t>
  </si>
  <si>
    <t>4500172791-20</t>
  </si>
  <si>
    <t>客版彩盒PDQ</t>
  </si>
  <si>
    <t>日期码格式：DG20250922 日期：
Packaging Info:15744UQ1
1.包装方式：
客版PDQ+客版彩盒
样板数量： 15745/15744 产前样2套+客人签板2套
Remark: 订单需求：
1：首单需给客户确认样品才能安排外包材订购，需准备每款4套用于确认以及客人测试
2：纸箱材质需五层双瓦楞纸箱，加厚6-7mm(A-B坑），BB材质加硬
3: 产品上需要指定日期码，外箱的生产日期不能早于产品的日期
15744UQ1配比：10 ASSORTMENT=SIR NOBBYNUTS : MR. NEEDLES : GREEDY GRINNER : HEDGE GROG : SIR SPLODGE A LOT : COD FATHER : SCARESOME SQUARE BEAR :
CAPTAIN CARDIAC(RARE) : LORD LONG EARS-PINK(RARE) : (SUPER RARE)=4:4:4:4:4:4:3:2:2:1</t>
  </si>
  <si>
    <t>Nikki Mo</t>
  </si>
  <si>
    <t>PO-5001305867</t>
  </si>
  <si>
    <t>4500172792-10</t>
  </si>
  <si>
    <t>日期码格式：DG20250922 日期：
Packaging Info: 15744UQ1
翻单：4500172791
1.包装方式：
客版PDQ+客版彩盒
Remark: 订单需求：
1：首单需给客户确认样品才能安排外包材订购，需准备每款4套用于确认以及客人测试
2：纸箱材质需五层双瓦楞纸箱，加厚6-7mm(A-B坑），BB材质加硬
3 : 产品上需要指定日期码，外箱的生产日期不能早于产品的日期
15744UQ1配比：10 ASSORTMENT=SIR NOBBYNUTS : MR. NEEDLES : GREEDY GRINNER : HEDGE GROG : SIR SPLODGE A LOT : COD FATHER : SCARESOME SQUARE BEAR :
CAPTAIN CARDIAC(RARE) : LORD LONG EARS-PINK(RARE) : (SUPER RARE)=4:4:4:4:4:4:3:2:2:1</t>
  </si>
  <si>
    <t>PO-5001310815</t>
  </si>
  <si>
    <t>4500172792-40</t>
  </si>
  <si>
    <t>4500172793-20</t>
  </si>
  <si>
    <t>日期码格式：DG20250922 日期：
Packaging Info:15744UQ1
翻单：4500172791
1.包装方式：
客版PDQ+客版彩盒
Remark: 订单需求：
1：首单需给客户确认样品才能安排外包材订购，需准备每款4套用于确认以及客人测试
2：纸箱材质需五层双瓦楞纸箱，加厚6-7mm(A-B坑），BB材质加硬
3：产品上需要指定日期码，外箱的生产日期不能早于产品的日期
15744UQ1配比：10 ASSORTMENT=SIR NOBBYNUTS : MR. NEEDLES : GREEDY GRINNER : HEDGE GROG : SIR SPLODGE A LOT : COD FATHER : SCARESOME SQUARE BEAR :
CAPTAIN CARDIAC(RARE) : LORD LONG EARS-PINK(RARE) : (SUPER RARE)=4:4:4:4:4:4:3:2:2:1</t>
  </si>
  <si>
    <t>5001313707</t>
  </si>
  <si>
    <t>4500172796-10</t>
  </si>
  <si>
    <t>日期码格式：DG20250922 日期：
Packaging Info: 15744UQ1
翻单：4500172791
1.包装方式：
客版PDQ+客版彩盒
Remark: 订单需求：
1：首单需给客户确认样品才能安排外包材订购，需准备每款4套用于确认以及客人测试
2：纸箱材质需五层双瓦楞纸箱，加厚6-7mm(A-B坑），BB材质加硬
3：产品上需要指定日期码，外箱的生产日期不能早于产品的日期
15744UQ1配比：10 ASSORTMENT=SIR NOBBYNUTS : MR. NEEDLES : GREEDY GRINNER : HEDGE GROG : SIR SPLODGE A LOT : COD FATHER : SCARESOME SQUARE BEAR :
CAPTAIN CARDIAC(RARE) : LORD LONG EARS-PINK(RARE) : (SUPER RARE)=4:4:4:4:4:4:3:2:2:1</t>
  </si>
  <si>
    <t>4500172791-10</t>
  </si>
  <si>
    <r>
      <rPr>
        <sz val="11"/>
        <color rgb="FFFF0000"/>
        <rFont val="Arial"/>
        <charset val="0"/>
      </rPr>
      <t>baby</t>
    </r>
    <r>
      <rPr>
        <sz val="11"/>
        <color rgb="FFFF0000"/>
        <rFont val="宋体"/>
        <charset val="0"/>
      </rPr>
      <t>盲盒系列</t>
    </r>
    <r>
      <rPr>
        <sz val="11"/>
        <color rgb="FFFF0000"/>
        <rFont val="Arial"/>
        <charset val="0"/>
      </rPr>
      <t>8PCS/PDQ,32
PCS/4PDQ/CTN</t>
    </r>
  </si>
  <si>
    <t>打样未确认</t>
  </si>
  <si>
    <t>客版彩盒客版PDQ纸袋卡片</t>
  </si>
  <si>
    <t>日期码格式：DG20250922 日期：
Packaging Info: 15745UQ1/
1.包装方式：
客版PDQ+客版彩盒
样板数量： 15745/15744 产前样2套+客人签板2套
Remark: 订单需求：
1：首单需给客户确认样品才能安排外包材订购，需准备每款4套用于确认以及客人测试
2：纸箱材质需五层双瓦楞纸箱，加厚6-7mm(A-B坑），BB材质加硬
3: 产品上需要指定日期码，外箱的生产日期不能早于产品的日期
4:15745UQ1配比9 ASSORTMENT=MR NEEDLES : SCREECH : WIDE EYED WEIRDO : SABQUOOSH : HEDGE GROG : SIR BELCH : GREEDY GRINNER : RABID RABBIT(RARE) :
(SUPER RARE)=4:4:4:4:4:4:4:3:1</t>
  </si>
  <si>
    <t>4500172792-20</t>
  </si>
  <si>
    <t>客版彩盒客版PDQ纸袋卡片翻4500172791</t>
  </si>
  <si>
    <t>日期码格式：DG20250922 日期：
Packaging Info: 15745UQ1
翻单：4500172791
1.包装方式：
客版PDQ+客版彩盒
Remark: 订单需求：
1：首单需给客户确认样品才能安排外包材订购，需准备每款4套用于确认以及客人测试
2：纸箱材质需五层双瓦楞纸箱，加厚6-7mm(A-B坑），BB材质加硬
3 : 产品上需要指定日期码，外箱的生产日期不能早于产品的日期
4:15745UQ1配比9 ASSORTMENT=MR NEEDLES : SCREECH : WIDE EYED WEIRDO : SABQUOOSH : HEDGE GROG : SIR BELCH : GREEDY GRINNER : RABID RABBIT(RARE) :
(SUPER RARE)=4:4:4:4:4:4:4:3:1</t>
  </si>
  <si>
    <t>4500172792-30</t>
  </si>
  <si>
    <t>4500172793-10</t>
  </si>
  <si>
    <t>日期码格式：DG20250922 日期：
Packaging Info: 15745UQ1
翻单：4500172791
1.包装方式：
客版PDQ+客版彩盒
Remark: 订单需求：
1：首单需给客户确认样品才能安排外包材订购，需准备每款4套用于确认以及客人测试
2：纸箱材质需五层双瓦楞纸箱，加厚6-7mm(A-B坑），BB材质加硬
3：产品上需要指定日期码，外箱的生产日期不能早于产品的日期
4:15745UQ1配比9 ASSORTMENT=MR NEEDLES : SCREECH : WIDE EYED WEIRDO : SABQUOOSH : HEDGE GROG : SIR BELCH : GREEDY GRINNER : RABID RABBIT(RARE) :
(SUPER RARE)=4:4:4:4:4:4:4:3:1</t>
  </si>
  <si>
    <t>MO250814</t>
  </si>
  <si>
    <t>手工单转实单4500177607</t>
  </si>
  <si>
    <t>1、包装方式: MA UPC 优先1L最新版+展示架（展示架带底座且带挂钩，挂钩数量同标版无底座版本），出口美国
 2、无第三方测试&amp;验货要求
 3、纸箱4面印ZURU LOGO + 箱唛+外箱贴纸
 4、日期码请按ZURU标准版执行即可
 5、ZURU OQC验货</t>
  </si>
  <si>
    <t>手工单转实单4500179932</t>
  </si>
  <si>
    <t>4500177409-10</t>
  </si>
  <si>
    <t>10/9BV</t>
  </si>
  <si>
    <t>换单走4500181466</t>
  </si>
  <si>
    <t>UPC贴纸翻单: 4500177049</t>
  </si>
  <si>
    <t>客版PDQ客版彩盒翻4500160740</t>
  </si>
  <si>
    <t>日期码格式：ZURU INC(BVI) 标准格式 日期：按实际生产日期
Packaging Info: #15704UQ1:客版英法双语PDQ(24装)+客版5L彩盒+MA2L布标
(翻单: 4500160740)
UPC明细：
15704A Screech - Yellow 193052074010
15704B Sir Belch - red 193052074027
15704D Mr Needles - purple 193052074034
15704E Greedy Grinner - pink 193052074041
15704G Wide Eyed Weirdo - teal 193052074058
15704H SaUQuoosh - blue 193052074065
15704J Rabid Rabbit - white 193052074072
15704K Reek-O - orange 193052074089
15704L Hedge Grog - brown 193052074096
产品配比:
9Assortment=1:1:1:1:1:1:1:1:1
Remark: 1. 此单有箱唛;
2. UPC贴纸：必须在原来错误的条码上用黑色粗头笔涂黑直至不能扫描，再贴上正确的UPC;
3. 此单有第三方验货，烦请多备包装物料；
*********************
a. 请确保产品符合1999年版本的加拿大环境保护法(CEPA)和2012年禁止某些有毒物质法规的要求。该产品不含任何在加拿大禁用的化学物质，包括但不限于有毒物
质清单中列出的化学物质，并且在为加拿大沃尔玛生产产品期间没有使用任何禁用化学物质。
Supplier certify that the products comply with the requirements of Canadian Environmental Protection Act, 1999 (CEPA), Prohibition of Certain To
xic Substances Regulations, 2012.
The products do not contain any chemicals that are banned in Canada, including but not limited to those listed in the Toxic Substances List and
no banned chemicals were used during the manufacturing of product for Walmart Canada.
附件列表：
(1) Letter of Guarantee for Canada banned chemicals - (1-5CA)
b. 请确保产品在均质材料中的汞浓度不超过0.1%（按重量计）。
Supplier certify that the WAL-MART vendor products does not have a mercury concentration of more than 0.1% by weight in homogeneous material.
附件列表：
(1) Letter of Guarantee for Mercury COC
c. 请确保产品的塑料材料不含以下物质（SOR 2011-17 27B):
Supplier certify that the plastic materials do not contain the following substances(SOR 2011-17 27B):
(a) carbon tetrachloride or any substance that contains it;
(b) methyl alcohol or any substance thay contains &gt;1.0%;
(c) petroleum distillates or any substance that contains &gt;10% weight to volume of petroleum distillates;
(d) benzene;
(e) turpentine or any substance that contains &gt;10% weight to volume of turpentine;
(f) boric acid or salts of boric acid; or (g) ethyl ether.
附件列表：
(1) Letter of Guarantee for WM CA-Other prohibited substances in plastic(less than 3 years)</t>
  </si>
  <si>
    <t>MO250820</t>
  </si>
  <si>
    <t xml:space="preserve"> TBD</t>
  </si>
  <si>
    <t>已有实单4500181458</t>
  </si>
  <si>
    <t>5200008005</t>
  </si>
  <si>
    <t>4500182649-100</t>
  </si>
  <si>
    <t>多语警语贴纸（包括EAN code）翻4500168452</t>
  </si>
  <si>
    <t>日期码格式：ZURU INC(BVI) 标准格式 日期：按实际生产日期
Packaging Info: 1. 
10. 15704UQ1:最新MA 3L彩盒 + 最新MA 布标+ 多语警语贴纸（包括EAN code）+最新MA 5L PDQ,翻4500168452
Remark: 1. 法国国家内销单，需要通过ZURU 验货结果后才能出货 (工厂需要主动提前同ZURU QC预约验货避免延期出货造成不必要麻烦)；
2. 本订单所有 具有 baby items / assorted items 的款式，零售包装上都要用 母 EAN;
3. 若有特定款有特殊外箱条码要求时,需要明确列出产品款对应的具体外箱条码号码/条码类型 (若无,可以忽略此需求)
4. 所有出口欧洲的产品, 法规规定禁止在包装和共公众用的印刷品中使用矿物油中含有的物质, 包装印刷油墨中含有的MOAH/MOSH的质量浓度不能超过1%, 否则出
货到法国被抽检出现问题, 供应商需要对此负责;
5. Date code: 外箱/产品/包装尽量保持一致，完货后提供date code 信息以便我们保存记录做批次管理；若MA物料因提前备料导致和外箱日期码不一致时，可以接
受出货
6. 装柜时需要按照款式号码从小到大一款款依次装,避免终端仓库卸货混乱.若一个柜子涉及到几个不同国家内销单,装柜时需要一个国家装完后再装另一个国家的
产品,依次装柜,避免终端仓库因不同国家不同库位位置卸货混乱. (此点需要同工厂装柜人员强调)
7. 所有带电池的产品请基于带/不带电池出货自行订购 "WEEE说明书欧洲EN+30L-B版"。
8. MTS所有订单，SMASHERS 或含Slime产品，所有化合物使用无硼版本出；如有香味产品，出无香版本; BOB系列要符合欧洲要求不含亚硝酸版本; XShot Hyper系列
，统一出EN71版本；Slime Mart统一用EUR版本的包装。</t>
  </si>
  <si>
    <t>Wal-mart US</t>
  </si>
  <si>
    <t>MO20251030-05</t>
  </si>
  <si>
    <t>TBA</t>
  </si>
  <si>
    <t>12/18第三方抽板</t>
  </si>
  <si>
    <t>15756 MOD单
1.包装信息：MA 5L A版 UPC版吊牌，MA 2L B版车缝布标，客版1L A版PDQ，客供RFID吊牌（吊牌位置严格按照我们签板的位置图，不可擅自调整位置，吊牌不能有任何破损或折坏，不可淋湿）。布标格式：月份（英/法双语）+日期+年份+城市代码（举例：January (Janvier) 20, 2024 DG）。
2.外箱四面印刷RFID箱唛，正唛左前下角印刷ITF-14格式条码的艾利替代标箱唛，只印刷正唛一面，整个内容尺寸最小10*10cm，加印时需确保条形码能扫描出来，ZURU logo跟MADE IN CHINA四面右下角印刷，外箱印刷日期码，每箱正唛右下角对角处位置加贴一张粉色贴纸（由工厂自行用不干胶打印或订购），尺寸：5’’*1.5’’。 
3.在产品上和包装上要有日期码（避开周末和节假日），以及要有MADE IN CHINA和ZURU字样。
4.产品如有扎带口要剪平，不能刮手。
5.此单以Loose Carton出货（12pcs/PDQ/CTN）。
6.此单需要第三方验货，请自行多备物料。
7.其它信息：同标板5 Assortment=1:1:1:1:1。
15756 REP单
1.包装信息：MA 5L A版 UPC版吊牌，MA 2L B版车缝布标，客版1L A版PDQ，客供RFID吊牌（吊牌位置严格按照我们签板的位置图，不可擅自调整位置，吊牌不能有任何破损或折坏，不可淋湿）。布标格式：月份（英/法双语）+日期+年份+城市代码（举例：January (Janvier) 20, 2024 DG）。
2.外箱四面印刷RFID箱唛，正唛左前下角印刷ITF-14格式条码的艾利替代标箱唛，只印刷正唛一面，整个内容尺寸最小10*10cm，加印时需确保条形码能扫描出来，ZURU logo跟MADE IN CHINA四面右下角印刷，外箱印刷日期码，每个slip sheet上面贴一张10*10cm艾利替代标（工厂自行用不干胶打印）和一张普通贴纸（可A4纸打印），slip sheet打印的普通贴纸的尺寸不能比艾利替代标小。 
3.在产品上和包装上要有日期码（避开周末和节假日），以及要有MADE IN CHINA和ZURU字样。
4.产品如有扎带口要剪平，不能刮手。
5.此单以打卡板出货（22*10=220 cartons/2640 pcs/Slip Sheet）。
6.此单需要第三方验货，请自行多备物料。
7.其它信息：同标板5 Assortment=1:1:1:1:1。</t>
  </si>
  <si>
    <t>K117H</t>
  </si>
  <si>
    <t>K117H-10</t>
  </si>
  <si>
    <t>欠价格贴纸 （不能覆盖mad in China 字样）+ 客供外箱贴纸</t>
  </si>
  <si>
    <t>Date code format: Standard format                  Date：Manufactory Date
Packaging Info: 1. 此为Kohl's store 订单, MA UPC包装(首选1L) + 价格贴纸 （不能覆盖mad in China 字样）+ 客供外箱贴纸
15756 - 216PC 需要加胶袋+UPC 贴纸
Remark:2. 外箱印刷 ZURU LOGO + MADE IN CHINA + 定位框，尺寸4"x6" (用于黏贴外箱贴）
 3. 无箱唛但需提供每款实际外箱尺寸排版确认定位框，store 订单的定位框位置要在：箱子的最大面朝上后，定位框在箱子的第二大面的右下角，距离箱子右边3英寸，距离底部1.25英寸, 贴纸要按定位框贴，位置与方向贴不对会有客户罚款需由工厂承担
外箱贴落在封箱面的：贴纸的条码是不可以落在箱子开口处以及折角处的， 这样都是会影响客人扫描导致罚款。 若有这样的情况需要和跟单沟通后再粘贴
 4. 产品入箱后，外箱的每个面都需要是平整，不能有鼓起
 5. 外箱毛重超过35LB 外箱四面需要加黄标贴
 6. 收到外箱贴纸需要扫描上传ICE系统（出货前必须完成），上传的条码信息必须跟实际出货一致，贴纸备品不需要扫描。如有不同产生的罚款由工厂承担。
 7. 需经ZURU验货通过后才可出货。
 8. 客户有严格要求，若由工厂导致的罚款ZURU 都会向工厂收回。</t>
  </si>
  <si>
    <t>K117H-20</t>
  </si>
  <si>
    <t>欠 价格贴纸 （不能覆盖mad in China 字样）+ 客供外箱贴纸</t>
  </si>
  <si>
    <t>PO-25102901-ZR</t>
  </si>
  <si>
    <t>20251106-1</t>
  </si>
  <si>
    <t>客版吊牌+客版PDQ单款入胶袋</t>
  </si>
  <si>
    <t>Date code format：ZURU Standard format Date：Manufactory Date
Packaging Info:15756：客版吊牌+客版PDQ+MA织标,单款入胶袋，4+，翻单4500177824
Remark：1.出韩国， 箱唛按客户的文档安排印刷;
2.产品上的日期码请严格按生产日期， 不可出库存。</t>
  </si>
  <si>
    <t>Aimee</t>
  </si>
  <si>
    <t>20251106-2</t>
  </si>
  <si>
    <t>20251106-3</t>
  </si>
  <si>
    <t>20251106-4</t>
  </si>
  <si>
    <t>20251106-5</t>
  </si>
  <si>
    <t>20251106-22</t>
  </si>
  <si>
    <t>无彩盒/MA布标/胶袋</t>
  </si>
  <si>
    <t>Date code format：ZURU Standard format Date：Manufactory Date
Packaging Info:
157113：客版吊牌（同157113）,单款入胶袋，12个入一内盒，48个入一外箱
Remark:1.出韩国， 箱唛按客户的文档安排印刷;
2.产品上的日期码请严格按生产日期， 不可出库存。</t>
  </si>
  <si>
    <t>20251106-23</t>
  </si>
  <si>
    <t>20251106-24</t>
  </si>
  <si>
    <t>20251106-25</t>
  </si>
  <si>
    <t>20251106-26</t>
  </si>
  <si>
    <t>20251106-27</t>
  </si>
</sst>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409]mmmm\-yy;@"/>
    <numFmt numFmtId="177" formatCode="m/d;@"/>
    <numFmt numFmtId="178" formatCode="&quot;US$&quot;#,##0_);[Red]\(&quot;US$&quot;#,##0\)"/>
    <numFmt numFmtId="179" formatCode="0_);[Red]\(0\)"/>
    <numFmt numFmtId="180" formatCode="yyyy/mm/dd\ aaaa\ "/>
    <numFmt numFmtId="181" formatCode="[$-409]d/mmm/yy;@"/>
    <numFmt numFmtId="182" formatCode="yyyy/m/d&quot;周&quot;aaa"/>
    <numFmt numFmtId="183" formatCode="0_ "/>
    <numFmt numFmtId="184" formatCode="0.0000_ "/>
    <numFmt numFmtId="185" formatCode="0.00_ "/>
    <numFmt numFmtId="186" formatCode="0_);\(0\)"/>
    <numFmt numFmtId="187" formatCode="&quot;US$&quot;#,##0.00;\-&quot;US$&quot;#,##0.00"/>
    <numFmt numFmtId="188" formatCode="[$HK$-C04]#,##0;\-[$HK$-C04]#,##0"/>
    <numFmt numFmtId="189" formatCode="yyyy/m/d;@"/>
    <numFmt numFmtId="190" formatCode="yyyy&quot;年&quot;m&quot;月&quot;d&quot;日&quot;;@"/>
    <numFmt numFmtId="191" formatCode="0.00_);[Red]\(0.00\)"/>
    <numFmt numFmtId="192" formatCode="#,##0_ "/>
    <numFmt numFmtId="193" formatCode="&quot;$&quot;#,##0.00_);[Red]\(&quot;$&quot;#,##0.00\)"/>
    <numFmt numFmtId="194" formatCode="#,##0_);[Red]\(#,##0\)"/>
    <numFmt numFmtId="195" formatCode="#,##0.0000_);[Red]\(#,##0.0000\)"/>
    <numFmt numFmtId="196" formatCode="_ * #,##0_ ;_ * \-#,##0_ ;_ * &quot;-&quot;??_ ;_ @_ "/>
    <numFmt numFmtId="197" formatCode="#,##0.000_);[Red]\(#,##0.000\)"/>
    <numFmt numFmtId="198" formatCode="_ * #,##0.0000_ ;_ * \-#,##0.0000_ ;_ * &quot;-&quot;??_ ;_ @_ "/>
    <numFmt numFmtId="199" formatCode="m&quot;月&quot;d&quot;日&quot;;@"/>
  </numFmts>
  <fonts count="231">
    <font>
      <sz val="12"/>
      <name val="宋体"/>
      <charset val="134"/>
    </font>
    <font>
      <sz val="11"/>
      <name val="Arial"/>
      <charset val="0"/>
    </font>
    <font>
      <sz val="11"/>
      <color rgb="FFFF0000"/>
      <name val="宋体"/>
      <charset val="134"/>
    </font>
    <font>
      <sz val="12"/>
      <color rgb="FFFF0000"/>
      <name val="宋体"/>
      <charset val="134"/>
    </font>
    <font>
      <sz val="11"/>
      <name val="宋体"/>
      <charset val="134"/>
    </font>
    <font>
      <sz val="11"/>
      <color rgb="FF0000FF"/>
      <name val="宋体"/>
      <charset val="134"/>
    </font>
    <font>
      <sz val="11"/>
      <name val="新宋体"/>
      <charset val="0"/>
    </font>
    <font>
      <sz val="10"/>
      <name val="Arial"/>
      <charset val="0"/>
    </font>
    <font>
      <sz val="9"/>
      <name val="Arial"/>
      <charset val="0"/>
    </font>
    <font>
      <b/>
      <sz val="16"/>
      <name val="Arial"/>
      <charset val="0"/>
    </font>
    <font>
      <b/>
      <sz val="12"/>
      <color indexed="10"/>
      <name val="宋体"/>
      <charset val="134"/>
    </font>
    <font>
      <b/>
      <sz val="11"/>
      <name val="Arial"/>
      <charset val="0"/>
    </font>
    <font>
      <b/>
      <sz val="12"/>
      <color indexed="39"/>
      <name val="宋体"/>
      <charset val="134"/>
    </font>
    <font>
      <b/>
      <sz val="12"/>
      <name val="宋体"/>
      <charset val="134"/>
    </font>
    <font>
      <b/>
      <sz val="11"/>
      <name val="宋体"/>
      <charset val="0"/>
    </font>
    <font>
      <sz val="10"/>
      <color rgb="FFFF0000"/>
      <name val="Arial"/>
      <charset val="0"/>
    </font>
    <font>
      <sz val="10"/>
      <color rgb="FFFF0000"/>
      <name val="等线"/>
      <charset val="134"/>
    </font>
    <font>
      <sz val="11"/>
      <color rgb="FFFF0000"/>
      <name val="宋体"/>
      <charset val="0"/>
    </font>
    <font>
      <sz val="11"/>
      <color rgb="FFFF0000"/>
      <name val="Arial"/>
      <charset val="0"/>
    </font>
    <font>
      <b/>
      <sz val="16"/>
      <name val="新宋体"/>
      <charset val="0"/>
    </font>
    <font>
      <b/>
      <sz val="11"/>
      <color rgb="FF0E2EF0"/>
      <name val="宋体"/>
      <charset val="0"/>
    </font>
    <font>
      <b/>
      <sz val="10"/>
      <name val="Arial"/>
      <charset val="0"/>
    </font>
    <font>
      <sz val="10"/>
      <color rgb="FFFF0000"/>
      <name val="宋体"/>
      <charset val="134"/>
    </font>
    <font>
      <b/>
      <sz val="9"/>
      <name val="Arial"/>
      <charset val="0"/>
    </font>
    <font>
      <b/>
      <sz val="24"/>
      <color indexed="10"/>
      <name val="宋体"/>
      <charset val="134"/>
    </font>
    <font>
      <b/>
      <sz val="11"/>
      <name val="新宋体"/>
      <charset val="0"/>
    </font>
    <font>
      <b/>
      <sz val="12"/>
      <name val="宋体"/>
      <charset val="0"/>
    </font>
    <font>
      <b/>
      <sz val="11"/>
      <name val="宋体"/>
      <charset val="134"/>
    </font>
    <font>
      <sz val="11"/>
      <color rgb="FFFF0000"/>
      <name val="新宋体"/>
      <charset val="134"/>
    </font>
    <font>
      <sz val="11"/>
      <color rgb="FFFF0000"/>
      <name val="宋体"/>
      <charset val="134"/>
      <scheme val="minor"/>
    </font>
    <font>
      <sz val="10"/>
      <color rgb="FFFF0000"/>
      <name val="宋体"/>
      <charset val="134"/>
      <scheme val="minor"/>
    </font>
    <font>
      <sz val="11"/>
      <name val="宋体"/>
      <charset val="0"/>
    </font>
    <font>
      <sz val="10"/>
      <color rgb="FF0000FF"/>
      <name val="Arial"/>
      <charset val="0"/>
    </font>
    <font>
      <sz val="10"/>
      <color rgb="FF0000FF"/>
      <name val="等线"/>
      <charset val="134"/>
    </font>
    <font>
      <sz val="11"/>
      <color rgb="FF0000FF"/>
      <name val="宋体"/>
      <charset val="0"/>
    </font>
    <font>
      <sz val="11"/>
      <color theme="0"/>
      <name val="Arial"/>
      <charset val="0"/>
    </font>
    <font>
      <sz val="11"/>
      <color rgb="FF0000FF"/>
      <name val="Arial"/>
      <charset val="0"/>
    </font>
    <font>
      <sz val="10"/>
      <color rgb="FF0000FF"/>
      <name val="宋体"/>
      <charset val="134"/>
    </font>
    <font>
      <sz val="11"/>
      <color rgb="FF0000FF"/>
      <name val="新宋体"/>
      <charset val="134"/>
    </font>
    <font>
      <sz val="10"/>
      <color rgb="FF0000FF"/>
      <name val="宋体"/>
      <charset val="134"/>
      <scheme val="minor"/>
    </font>
    <font>
      <sz val="10"/>
      <name val="宋体"/>
      <charset val="134"/>
    </font>
    <font>
      <sz val="9"/>
      <color rgb="FF000000"/>
      <name val="宋体"/>
      <charset val="134"/>
    </font>
    <font>
      <u/>
      <sz val="11"/>
      <color rgb="FFFF0000"/>
      <name val="宋体"/>
      <charset val="0"/>
      <scheme val="minor"/>
    </font>
    <font>
      <b/>
      <sz val="12"/>
      <name val="Arial"/>
      <charset val="0"/>
    </font>
    <font>
      <sz val="12"/>
      <color rgb="FF0000FF"/>
      <name val="宋体"/>
      <charset val="134"/>
    </font>
    <font>
      <b/>
      <sz val="10"/>
      <color rgb="FF0000FF"/>
      <name val="宋体"/>
      <charset val="134"/>
    </font>
    <font>
      <sz val="10"/>
      <color rgb="FF0000FF"/>
      <name val="Calibri"/>
      <charset val="134"/>
    </font>
    <font>
      <sz val="10"/>
      <color rgb="FFFF0000"/>
      <name val="微软雅黑"/>
      <charset val="134"/>
    </font>
    <font>
      <sz val="10"/>
      <name val="Calibri"/>
      <charset val="134"/>
    </font>
    <font>
      <b/>
      <sz val="14"/>
      <name val="Arial"/>
      <charset val="0"/>
    </font>
    <font>
      <b/>
      <sz val="11"/>
      <name val="等线"/>
      <charset val="134"/>
    </font>
    <font>
      <sz val="10"/>
      <color theme="1"/>
      <name val="Times New Roman"/>
      <charset val="0"/>
    </font>
    <font>
      <sz val="11"/>
      <color theme="1"/>
      <name val="Calibri"/>
      <charset val="134"/>
    </font>
    <font>
      <sz val="11"/>
      <color theme="1"/>
      <name val="Calibri"/>
      <charset val="0"/>
    </font>
    <font>
      <sz val="11"/>
      <name val="Calibri"/>
      <charset val="0"/>
    </font>
    <font>
      <sz val="11"/>
      <name val="Times New Roman"/>
      <charset val="0"/>
    </font>
    <font>
      <sz val="11"/>
      <color theme="1"/>
      <name val="Times New Roman"/>
      <charset val="0"/>
    </font>
    <font>
      <sz val="12"/>
      <name val="Calibri"/>
      <charset val="134"/>
    </font>
    <font>
      <sz val="12"/>
      <color theme="1"/>
      <name val="Calibri"/>
      <charset val="134"/>
    </font>
    <font>
      <sz val="11"/>
      <name val="Calibri"/>
      <charset val="134"/>
    </font>
    <font>
      <b/>
      <sz val="9"/>
      <name val="等线"/>
      <charset val="134"/>
    </font>
    <font>
      <sz val="13"/>
      <name val="Tahoma"/>
      <charset val="0"/>
    </font>
    <font>
      <b/>
      <sz val="10"/>
      <name val="等线"/>
      <charset val="134"/>
    </font>
    <font>
      <sz val="8"/>
      <name val="宋体"/>
      <charset val="0"/>
    </font>
    <font>
      <sz val="8"/>
      <name val="Arial"/>
      <charset val="0"/>
    </font>
    <font>
      <b/>
      <sz val="9"/>
      <color rgb="FF000001"/>
      <name val="Helvetica"/>
      <charset val="134"/>
    </font>
    <font>
      <sz val="9"/>
      <name val="Times New Roman"/>
      <charset val="0"/>
    </font>
    <font>
      <b/>
      <sz val="9"/>
      <name val="宋体"/>
      <charset val="0"/>
    </font>
    <font>
      <b/>
      <sz val="9"/>
      <name val="宋体"/>
      <charset val="134"/>
    </font>
    <font>
      <sz val="14"/>
      <name val="Arial"/>
      <charset val="0"/>
    </font>
    <font>
      <sz val="10"/>
      <name val="等线"/>
      <charset val="134"/>
    </font>
    <font>
      <sz val="11"/>
      <color theme="1"/>
      <name val="宋体"/>
      <charset val="0"/>
    </font>
    <font>
      <sz val="11"/>
      <color rgb="FFFF0000"/>
      <name val="Calibri"/>
      <charset val="134"/>
    </font>
    <font>
      <sz val="11"/>
      <name val="微软雅黑"/>
      <charset val="134"/>
    </font>
    <font>
      <sz val="11"/>
      <name val="Tahoma"/>
      <charset val="0"/>
    </font>
    <font>
      <sz val="10"/>
      <color theme="1"/>
      <name val="Times New Roman"/>
      <charset val="134"/>
    </font>
    <font>
      <sz val="10"/>
      <name val="Times New Roman"/>
      <charset val="134"/>
    </font>
    <font>
      <sz val="9"/>
      <name val="宋体"/>
      <charset val="134"/>
    </font>
    <font>
      <sz val="10"/>
      <name val="Tahoma"/>
      <charset val="134"/>
    </font>
    <font>
      <sz val="10"/>
      <color theme="0" tint="-0.499984740745262"/>
      <name val="Tahoma"/>
      <charset val="134"/>
    </font>
    <font>
      <b/>
      <sz val="10"/>
      <color theme="0"/>
      <name val="Times New Roman"/>
      <charset val="134"/>
    </font>
    <font>
      <b/>
      <sz val="11"/>
      <color theme="0"/>
      <name val="Times New Roman"/>
      <charset val="134"/>
    </font>
    <font>
      <b/>
      <sz val="10"/>
      <color theme="0"/>
      <name val="宋体"/>
      <charset val="134"/>
    </font>
    <font>
      <b/>
      <sz val="14"/>
      <name val="Times New Roman"/>
      <charset val="134"/>
    </font>
    <font>
      <b/>
      <sz val="11"/>
      <name val="Times New Roman"/>
      <charset val="134"/>
    </font>
    <font>
      <b/>
      <sz val="12"/>
      <name val="Times New Roman"/>
      <charset val="134"/>
    </font>
    <font>
      <sz val="12"/>
      <color theme="1"/>
      <name val="Times New Roman"/>
      <charset val="134"/>
    </font>
    <font>
      <sz val="10"/>
      <name val="微软雅黑"/>
      <charset val="134"/>
    </font>
    <font>
      <sz val="12"/>
      <name val="Times New Roman"/>
      <charset val="134"/>
    </font>
    <font>
      <b/>
      <sz val="13"/>
      <name val="Times New Roman"/>
      <charset val="134"/>
    </font>
    <font>
      <sz val="10"/>
      <color theme="0"/>
      <name val="Times New Roman"/>
      <charset val="134"/>
    </font>
    <font>
      <sz val="13"/>
      <color theme="0"/>
      <name val="Times New Roman"/>
      <charset val="134"/>
    </font>
    <font>
      <b/>
      <sz val="10"/>
      <color rgb="FFFFFF00"/>
      <name val="Times New Roman"/>
      <charset val="134"/>
    </font>
    <font>
      <b/>
      <sz val="10"/>
      <name val="Times New Roman"/>
      <charset val="134"/>
    </font>
    <font>
      <b/>
      <sz val="13"/>
      <color theme="0"/>
      <name val="Times New Roman"/>
      <charset val="134"/>
    </font>
    <font>
      <sz val="10"/>
      <color theme="0"/>
      <name val="宋体"/>
      <charset val="134"/>
    </font>
    <font>
      <sz val="10"/>
      <color theme="1"/>
      <name val="宋体"/>
      <charset val="134"/>
    </font>
    <font>
      <sz val="11"/>
      <name val="宋体"/>
      <charset val="134"/>
      <scheme val="minor"/>
    </font>
    <font>
      <b/>
      <sz val="10"/>
      <name val="宋体"/>
      <charset val="0"/>
    </font>
    <font>
      <b/>
      <sz val="14"/>
      <color rgb="FFFF0000"/>
      <name val="宋体"/>
      <charset val="134"/>
      <scheme val="minor"/>
    </font>
    <font>
      <b/>
      <sz val="10"/>
      <color rgb="FF2727F0"/>
      <name val="宋体"/>
      <charset val="0"/>
    </font>
    <font>
      <b/>
      <sz val="12"/>
      <name val="等线"/>
      <charset val="134"/>
    </font>
    <font>
      <sz val="11"/>
      <name val="新宋体"/>
      <charset val="134"/>
    </font>
    <font>
      <sz val="10"/>
      <name val="宋体"/>
      <charset val="134"/>
      <scheme val="minor"/>
    </font>
    <font>
      <b/>
      <sz val="18"/>
      <color rgb="FFFF0000"/>
      <name val="宋体"/>
      <charset val="0"/>
    </font>
    <font>
      <sz val="11"/>
      <color rgb="FF010CDD"/>
      <name val="宋体"/>
      <charset val="134"/>
    </font>
    <font>
      <sz val="10"/>
      <color rgb="FF010CDD"/>
      <name val="Arial"/>
      <charset val="0"/>
    </font>
    <font>
      <sz val="10"/>
      <color rgb="FF010CDD"/>
      <name val="等线"/>
      <charset val="134"/>
    </font>
    <font>
      <sz val="11"/>
      <color rgb="FF010CDD"/>
      <name val="宋体"/>
      <charset val="0"/>
    </font>
    <font>
      <sz val="11"/>
      <color rgb="FF010CDD"/>
      <name val="Arial"/>
      <charset val="0"/>
    </font>
    <font>
      <sz val="10"/>
      <color rgb="FF010CDD"/>
      <name val="宋体"/>
      <charset val="134"/>
    </font>
    <font>
      <b/>
      <sz val="8"/>
      <color rgb="FF000000"/>
      <name val="STSong-Light-Identity-H"/>
      <charset val="134"/>
    </font>
    <font>
      <sz val="11"/>
      <color rgb="FF010CDD"/>
      <name val="新宋体"/>
      <charset val="134"/>
    </font>
    <font>
      <sz val="11"/>
      <color rgb="FF010CDD"/>
      <name val="宋体"/>
      <charset val="134"/>
      <scheme val="minor"/>
    </font>
    <font>
      <b/>
      <sz val="14"/>
      <name val="宋体"/>
      <charset val="134"/>
    </font>
    <font>
      <sz val="10"/>
      <color rgb="FF010CDD"/>
      <name val="宋体"/>
      <charset val="134"/>
      <scheme val="minor"/>
    </font>
    <font>
      <sz val="12"/>
      <color theme="1"/>
      <name val="黑体"/>
      <charset val="134"/>
    </font>
    <font>
      <sz val="12"/>
      <color rgb="FF010CDD"/>
      <name val="宋体"/>
      <charset val="134"/>
    </font>
    <font>
      <b/>
      <sz val="18"/>
      <color rgb="FFFF0000"/>
      <name val="Arial"/>
      <charset val="0"/>
    </font>
    <font>
      <sz val="11"/>
      <color rgb="FF2727F0"/>
      <name val="宋体"/>
      <charset val="134"/>
    </font>
    <font>
      <sz val="11"/>
      <color rgb="FF1506E0"/>
      <name val="宋体"/>
      <charset val="134"/>
    </font>
    <font>
      <sz val="10"/>
      <color rgb="FF2727F0"/>
      <name val="Arial"/>
      <charset val="0"/>
    </font>
    <font>
      <sz val="10"/>
      <color rgb="FF2727F0"/>
      <name val="等线"/>
      <charset val="134"/>
    </font>
    <font>
      <sz val="11"/>
      <color rgb="FF2727F0"/>
      <name val="宋体"/>
      <charset val="0"/>
    </font>
    <font>
      <sz val="11"/>
      <color rgb="FF2727F0"/>
      <name val="Arial"/>
      <charset val="0"/>
    </font>
    <font>
      <sz val="10"/>
      <color rgb="FF2727F0"/>
      <name val="宋体"/>
      <charset val="134"/>
    </font>
    <font>
      <b/>
      <sz val="11"/>
      <color rgb="FF7030A0"/>
      <name val="宋体"/>
      <charset val="0"/>
    </font>
    <font>
      <b/>
      <sz val="11"/>
      <color rgb="FF7030A0"/>
      <name val="新宋体"/>
      <charset val="0"/>
    </font>
    <font>
      <sz val="11"/>
      <color rgb="FF2727F0"/>
      <name val="新宋体"/>
      <charset val="134"/>
    </font>
    <font>
      <b/>
      <sz val="11"/>
      <color rgb="FF2727F0"/>
      <name val="新宋体"/>
      <charset val="134"/>
    </font>
    <font>
      <sz val="11"/>
      <color rgb="FF2727F0"/>
      <name val="宋体"/>
      <charset val="134"/>
      <scheme val="minor"/>
    </font>
    <font>
      <b/>
      <sz val="11"/>
      <color rgb="FF010CDD"/>
      <name val="新宋体"/>
      <charset val="134"/>
    </font>
    <font>
      <b/>
      <sz val="11"/>
      <color rgb="FF010CDD"/>
      <name val="宋体"/>
      <charset val="134"/>
    </font>
    <font>
      <sz val="10"/>
      <color rgb="FF2727F0"/>
      <name val="宋体"/>
      <charset val="134"/>
      <scheme val="minor"/>
    </font>
    <font>
      <sz val="12"/>
      <color rgb="FF2727F0"/>
      <name val="宋体"/>
      <charset val="134"/>
    </font>
    <font>
      <b/>
      <sz val="11"/>
      <color rgb="FF0E2EF0"/>
      <name val="宋体"/>
      <charset val="134"/>
    </font>
    <font>
      <b/>
      <sz val="11"/>
      <color rgb="FF0000FF"/>
      <name val="宋体"/>
      <charset val="134"/>
    </font>
    <font>
      <b/>
      <sz val="11"/>
      <color rgb="FF0000FF"/>
      <name val="新宋体"/>
      <charset val="134"/>
    </font>
    <font>
      <sz val="11"/>
      <color rgb="FF0000FF"/>
      <name val="宋体"/>
      <charset val="134"/>
      <scheme val="minor"/>
    </font>
    <font>
      <sz val="12"/>
      <color rgb="FF1C05ED"/>
      <name val="宋体"/>
      <charset val="134"/>
    </font>
    <font>
      <sz val="10"/>
      <color rgb="FF1506E0"/>
      <name val="Arial"/>
      <charset val="0"/>
    </font>
    <font>
      <sz val="10"/>
      <color rgb="FF1506E0"/>
      <name val="等线"/>
      <charset val="134"/>
    </font>
    <font>
      <sz val="11"/>
      <color rgb="FF1506E0"/>
      <name val="宋体"/>
      <charset val="0"/>
    </font>
    <font>
      <sz val="11"/>
      <color rgb="FF1506E0"/>
      <name val="Arial"/>
      <charset val="0"/>
    </font>
    <font>
      <sz val="10"/>
      <color rgb="FF1506E0"/>
      <name val="宋体"/>
      <charset val="134"/>
    </font>
    <font>
      <sz val="11"/>
      <color rgb="FF1506E0"/>
      <name val="新宋体"/>
      <charset val="134"/>
    </font>
    <font>
      <b/>
      <sz val="11"/>
      <color rgb="FF1506E0"/>
      <name val="宋体"/>
      <charset val="134"/>
    </font>
    <font>
      <b/>
      <sz val="11"/>
      <color rgb="FF1506E0"/>
      <name val="新宋体"/>
      <charset val="134"/>
    </font>
    <font>
      <sz val="11"/>
      <color rgb="FF1506E0"/>
      <name val="宋体"/>
      <charset val="134"/>
      <scheme val="minor"/>
    </font>
    <font>
      <sz val="10"/>
      <color rgb="FF1506E0"/>
      <name val="宋体"/>
      <charset val="134"/>
      <scheme val="minor"/>
    </font>
    <font>
      <sz val="11"/>
      <color rgb="FF1506E0"/>
      <name val="宋体"/>
      <charset val="0"/>
      <scheme val="minor"/>
    </font>
    <font>
      <sz val="12"/>
      <color rgb="FF1506E0"/>
      <name val="宋体"/>
      <charset val="134"/>
    </font>
    <font>
      <sz val="9"/>
      <color rgb="FF0000FF"/>
      <name val="宋体"/>
      <charset val="134"/>
    </font>
    <font>
      <b/>
      <sz val="11"/>
      <name val="新宋体"/>
      <charset val="134"/>
    </font>
    <font>
      <b/>
      <sz val="9"/>
      <color rgb="FF000000"/>
      <name val="宋体"/>
      <charset val="134"/>
    </font>
    <font>
      <sz val="11"/>
      <color rgb="FF0000FF"/>
      <name val="Calibri"/>
      <charset val="134"/>
    </font>
    <font>
      <sz val="11"/>
      <color rgb="FF1506E0"/>
      <name val="Calibri"/>
      <charset val="134"/>
    </font>
    <font>
      <sz val="11"/>
      <color rgb="FF010CDD"/>
      <name val="Calibri"/>
      <charset val="134"/>
    </font>
    <font>
      <b/>
      <sz val="14"/>
      <name val="宋体"/>
      <charset val="134"/>
      <scheme val="minor"/>
    </font>
    <font>
      <sz val="10.5"/>
      <color rgb="FF0000FF"/>
      <name val="微软雅黑"/>
      <charset val="134"/>
    </font>
    <font>
      <b/>
      <sz val="14"/>
      <name val="宋体"/>
      <charset val="0"/>
    </font>
    <font>
      <b/>
      <sz val="18"/>
      <name val="宋体"/>
      <charset val="0"/>
    </font>
    <font>
      <b/>
      <sz val="10"/>
      <name val="宋体"/>
      <charset val="134"/>
    </font>
    <font>
      <sz val="12"/>
      <color rgb="FFF7241F"/>
      <name val="宋体"/>
      <charset val="134"/>
    </font>
    <font>
      <sz val="11"/>
      <color rgb="FF0E2EF0"/>
      <name val="Arial"/>
      <charset val="0"/>
    </font>
    <font>
      <sz val="11"/>
      <color rgb="FFF7241F"/>
      <name val="Arial"/>
      <charset val="0"/>
    </font>
    <font>
      <sz val="11"/>
      <color rgb="FFF7241F"/>
      <name val="宋体"/>
      <charset val="0"/>
    </font>
    <font>
      <sz val="11"/>
      <color rgb="FFF7241F"/>
      <name val="新宋体"/>
      <charset val="0"/>
    </font>
    <font>
      <sz val="10"/>
      <color rgb="FFF7241F"/>
      <name val="Arial"/>
      <charset val="0"/>
    </font>
    <font>
      <sz val="11"/>
      <color rgb="FFF7241F"/>
      <name val="宋体"/>
      <charset val="134"/>
      <scheme val="minor"/>
    </font>
    <font>
      <sz val="9"/>
      <color rgb="FFF7241F"/>
      <name val="Arial"/>
      <charset val="0"/>
    </font>
    <font>
      <sz val="11"/>
      <color rgb="FF1C05ED"/>
      <name val="Arial"/>
      <charset val="0"/>
    </font>
    <font>
      <sz val="11"/>
      <color rgb="FF0509CB"/>
      <name val="Arial"/>
      <charset val="0"/>
    </font>
    <font>
      <sz val="10"/>
      <color rgb="FFF7241F"/>
      <name val="宋体"/>
      <charset val="134"/>
    </font>
    <font>
      <sz val="12"/>
      <color rgb="FF2727F0"/>
      <name val="宋体"/>
      <charset val="0"/>
    </font>
    <font>
      <sz val="12"/>
      <color rgb="FF2727F0"/>
      <name val="等线"/>
      <charset val="134"/>
    </font>
    <font>
      <sz val="14"/>
      <color rgb="FF1506E0"/>
      <name val="宋体"/>
      <charset val="0"/>
    </font>
    <font>
      <b/>
      <sz val="12"/>
      <color rgb="FF0000FF"/>
      <name val="宋体"/>
      <charset val="134"/>
    </font>
    <font>
      <b/>
      <sz val="11"/>
      <color rgb="FF2727F0"/>
      <name val="宋体"/>
      <charset val="134"/>
    </font>
    <font>
      <sz val="11"/>
      <color theme="1"/>
      <name val="Arial"/>
      <charset val="0"/>
    </font>
    <font>
      <sz val="11"/>
      <color theme="1"/>
      <name val="宋体"/>
      <charset val="134"/>
      <scheme val="minor"/>
    </font>
    <font>
      <sz val="11"/>
      <color theme="1"/>
      <name val="宋体"/>
      <charset val="134"/>
    </font>
    <font>
      <sz val="12"/>
      <color theme="1"/>
      <name val="宋体"/>
      <charset val="134"/>
    </font>
    <font>
      <b/>
      <sz val="12"/>
      <color rgb="FF3F464D"/>
      <name val="微软雅黑"/>
      <charset val="134"/>
    </font>
    <font>
      <b/>
      <sz val="11"/>
      <color rgb="FFFF0000"/>
      <name val="宋体"/>
      <charset val="134"/>
    </font>
    <font>
      <b/>
      <sz val="24"/>
      <name val="宋体"/>
      <charset val="134"/>
    </font>
    <font>
      <sz val="12"/>
      <color rgb="FF0000FF"/>
      <name val="宋体"/>
      <charset val="0"/>
    </font>
    <font>
      <sz val="10"/>
      <color rgb="FF0000FF"/>
      <name val="宋体"/>
      <charset val="0"/>
    </font>
    <font>
      <sz val="10"/>
      <color rgb="FF2727F0"/>
      <name val="宋体"/>
      <charset val="0"/>
    </font>
    <font>
      <b/>
      <sz val="10"/>
      <color rgb="FF2727F0"/>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name val="新細明體"/>
      <charset val="134"/>
    </font>
    <font>
      <sz val="11"/>
      <color indexed="8"/>
      <name val="宋体"/>
      <charset val="134"/>
    </font>
    <font>
      <b/>
      <sz val="16"/>
      <name val="宋体"/>
      <charset val="0"/>
    </font>
    <font>
      <b/>
      <sz val="10"/>
      <color rgb="FFFF0000"/>
      <name val="宋体"/>
      <charset val="0"/>
    </font>
    <font>
      <b/>
      <sz val="10"/>
      <color rgb="FFF9680D"/>
      <name val="宋体"/>
      <charset val="0"/>
    </font>
    <font>
      <sz val="14"/>
      <name val="宋体"/>
      <charset val="0"/>
    </font>
    <font>
      <sz val="11"/>
      <color rgb="FF000000"/>
      <name val="等线"/>
      <charset val="134"/>
    </font>
    <font>
      <sz val="10"/>
      <color rgb="FF010CDD"/>
      <name val="宋体"/>
      <charset val="0"/>
    </font>
    <font>
      <sz val="9"/>
      <color rgb="FF010CDD"/>
      <name val="微软雅黑"/>
      <charset val="134"/>
    </font>
    <font>
      <sz val="9"/>
      <color rgb="FF0000FF"/>
      <name val="STSong-Light-Identity-H"/>
      <charset val="134"/>
    </font>
    <font>
      <sz val="10"/>
      <color theme="1"/>
      <name val="宋体"/>
      <charset val="0"/>
    </font>
    <font>
      <sz val="9"/>
      <color rgb="FF010CDD"/>
      <name val="宋体"/>
      <charset val="134"/>
    </font>
    <font>
      <b/>
      <sz val="9"/>
      <name val="宋体"/>
      <charset val="134"/>
    </font>
    <font>
      <b/>
      <sz val="12"/>
      <name val="宋体"/>
      <charset val="134"/>
    </font>
    <font>
      <sz val="9"/>
      <name val="宋体"/>
      <charset val="134"/>
    </font>
    <font>
      <sz val="12"/>
      <name val="宋体"/>
      <charset val="134"/>
    </font>
    <font>
      <b/>
      <sz val="11"/>
      <name val="宋体"/>
      <charset val="134"/>
    </font>
    <font>
      <b/>
      <sz val="14"/>
      <name val="宋体"/>
      <charset val="134"/>
    </font>
    <font>
      <sz val="11"/>
      <name val="宋体"/>
      <charset val="134"/>
    </font>
    <font>
      <b/>
      <sz val="13"/>
      <name val="宋体"/>
      <charset val="134"/>
    </font>
    <font>
      <sz val="13"/>
      <name val="宋体"/>
      <charset val="134"/>
    </font>
    <font>
      <sz val="14"/>
      <name val="宋体"/>
      <charset val="134"/>
    </font>
  </fonts>
  <fills count="4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indexed="44"/>
        <bgColor indexed="64"/>
      </patternFill>
    </fill>
    <fill>
      <patternFill patternType="solid">
        <fgColor theme="7" tint="0.8"/>
        <bgColor indexed="64"/>
      </patternFill>
    </fill>
    <fill>
      <patternFill patternType="solid">
        <fgColor theme="1" tint="0.499984740745262"/>
        <bgColor indexed="64"/>
      </patternFill>
    </fill>
    <fill>
      <patternFill patternType="solid">
        <fgColor rgb="FFFFFF66"/>
        <bgColor indexed="64"/>
      </patternFill>
    </fill>
    <fill>
      <patternFill patternType="solid">
        <fgColor theme="6" tint="-0.249977111117893"/>
        <bgColor indexed="64"/>
      </patternFill>
    </fill>
    <fill>
      <patternFill patternType="solid">
        <fgColor theme="8" tint="0.799981688894314"/>
        <bgColor indexed="64"/>
      </patternFill>
    </fill>
    <fill>
      <patternFill patternType="solid">
        <fgColor rgb="FF99FF99"/>
        <bgColor indexed="64"/>
      </patternFill>
    </fill>
    <fill>
      <patternFill patternType="solid">
        <fgColor theme="9" tint="0.4"/>
        <bgColor indexed="64"/>
      </patternFill>
    </fill>
    <fill>
      <patternFill patternType="solid">
        <fgColor theme="9" tint="0.399975585192419"/>
        <bgColor indexed="64"/>
      </patternFill>
    </fill>
    <fill>
      <patternFill patternType="solid">
        <fgColor rgb="FFFFFF00"/>
        <bgColor indexed="64"/>
      </patternFill>
    </fill>
    <fill>
      <patternFill patternType="solid">
        <fgColor rgb="FFF4F207"/>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s>
  <borders count="7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top style="medium">
        <color auto="1"/>
      </top>
      <bottom/>
      <diagonal/>
    </border>
    <border>
      <left style="medium">
        <color auto="1"/>
      </left>
      <right style="thin">
        <color auto="1"/>
      </right>
      <top style="thin">
        <color auto="1"/>
      </top>
      <bottom style="thin">
        <color auto="1"/>
      </bottom>
      <diagonal/>
    </border>
    <border>
      <left style="medium">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bottom/>
      <diagonal/>
    </border>
    <border>
      <left/>
      <right style="thin">
        <color auto="1"/>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style="thin">
        <color auto="1"/>
      </left>
      <right/>
      <top style="thin">
        <color auto="1"/>
      </top>
      <bottom style="medium">
        <color auto="1"/>
      </bottom>
      <diagonal/>
    </border>
    <border>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style="thin">
        <color auto="1"/>
      </left>
      <right/>
      <top style="medium">
        <color auto="1"/>
      </top>
      <bottom style="thin">
        <color auto="1"/>
      </bottom>
      <diagonal/>
    </border>
    <border>
      <left/>
      <right style="medium">
        <color auto="1"/>
      </right>
      <top style="medium">
        <color auto="1"/>
      </top>
      <bottom style="thin">
        <color auto="1"/>
      </bottom>
      <diagonal/>
    </border>
    <border>
      <left style="thin">
        <color auto="1"/>
      </left>
      <right style="medium">
        <color auto="1"/>
      </right>
      <top/>
      <bottom style="thin">
        <color auto="1"/>
      </bottom>
      <diagonal/>
    </border>
    <border>
      <left/>
      <right/>
      <top style="thin">
        <color auto="1"/>
      </top>
      <bottom/>
      <diagonal/>
    </border>
    <border>
      <left style="medium">
        <color auto="1"/>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bottom/>
      <diagonal/>
    </border>
    <border>
      <left style="medium">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thin">
        <color auto="1"/>
      </left>
      <right style="medium">
        <color auto="1"/>
      </right>
      <top style="thin">
        <color auto="1"/>
      </top>
      <bottom/>
      <diagonal/>
    </border>
    <border>
      <left style="medium">
        <color auto="1"/>
      </left>
      <right style="medium">
        <color auto="1"/>
      </right>
      <top/>
      <bottom style="thin">
        <color auto="1"/>
      </bottom>
      <diagonal/>
    </border>
    <border>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medium">
        <color auto="1"/>
      </right>
      <top/>
      <bottom/>
      <diagonal/>
    </border>
    <border>
      <left/>
      <right style="medium">
        <color auto="1"/>
      </right>
      <top style="thin">
        <color auto="1"/>
      </top>
      <bottom/>
      <diagonal/>
    </border>
    <border>
      <left/>
      <right/>
      <top style="thin">
        <color auto="1"/>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top/>
      <bottom style="medium">
        <color auto="1"/>
      </bottom>
      <diagonal/>
    </border>
    <border>
      <left style="medium">
        <color auto="1"/>
      </left>
      <right/>
      <top/>
      <bottom style="thin">
        <color auto="1"/>
      </bottom>
      <diagonal/>
    </border>
    <border>
      <left style="medium">
        <color auto="1"/>
      </left>
      <right/>
      <top/>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medium">
        <color auto="1"/>
      </right>
      <top style="medium">
        <color auto="1"/>
      </top>
      <bottom/>
      <diagonal/>
    </border>
    <border>
      <left style="medium">
        <color auto="1"/>
      </left>
      <right style="thin">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thin">
        <color auto="1"/>
      </right>
      <top/>
      <bottom style="medium">
        <color auto="1"/>
      </bottom>
      <diagonal/>
    </border>
    <border>
      <left style="medium">
        <color auto="1"/>
      </left>
      <right style="thin">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medium">
        <color auto="1"/>
      </top>
      <bottom/>
      <diagonal/>
    </border>
    <border>
      <left style="thin">
        <color auto="1"/>
      </left>
      <right style="medium">
        <color auto="1"/>
      </right>
      <top style="medium">
        <color auto="1"/>
      </top>
      <bottom style="medium">
        <color auto="1"/>
      </bottom>
      <diagonal/>
    </border>
    <border>
      <left/>
      <right style="thin">
        <color auto="1"/>
      </right>
      <top style="thin">
        <color auto="1"/>
      </top>
      <bottom style="medium">
        <color auto="1"/>
      </bottom>
      <diagonal/>
    </border>
    <border>
      <left/>
      <right/>
      <top style="thick">
        <color auto="1"/>
      </top>
      <bottom/>
      <diagonal/>
    </border>
    <border>
      <left/>
      <right style="thin">
        <color auto="1"/>
      </right>
      <top/>
      <bottom style="medium">
        <color auto="1"/>
      </bottom>
      <diagonal/>
    </border>
    <border>
      <left style="thin">
        <color auto="1"/>
      </left>
      <right style="thin">
        <color auto="1"/>
      </right>
      <top style="medium">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5">
    <xf numFmtId="0" fontId="0" fillId="0" borderId="0">
      <alignment vertical="center"/>
    </xf>
    <xf numFmtId="43" fontId="180" fillId="0" borderId="0" applyFont="0" applyFill="0" applyBorder="0" applyAlignment="0" applyProtection="0">
      <alignment vertical="center"/>
    </xf>
    <xf numFmtId="44" fontId="180" fillId="0" borderId="0" applyFont="0" applyFill="0" applyBorder="0" applyAlignment="0" applyProtection="0">
      <alignment vertical="center"/>
    </xf>
    <xf numFmtId="9" fontId="180" fillId="0" borderId="0" applyFont="0" applyFill="0" applyBorder="0" applyAlignment="0" applyProtection="0">
      <alignment vertical="center"/>
    </xf>
    <xf numFmtId="41" fontId="180" fillId="0" borderId="0" applyFont="0" applyFill="0" applyBorder="0" applyAlignment="0" applyProtection="0">
      <alignment vertical="center"/>
    </xf>
    <xf numFmtId="42" fontId="180" fillId="0" borderId="0" applyFont="0" applyFill="0" applyBorder="0" applyAlignment="0" applyProtection="0">
      <alignment vertical="center"/>
    </xf>
    <xf numFmtId="0" fontId="190" fillId="0" borderId="0" applyNumberFormat="0" applyFill="0" applyBorder="0" applyAlignment="0" applyProtection="0">
      <alignment vertical="center"/>
    </xf>
    <xf numFmtId="0" fontId="191" fillId="0" borderId="0" applyNumberFormat="0" applyFill="0" applyBorder="0" applyAlignment="0" applyProtection="0">
      <alignment vertical="center"/>
    </xf>
    <xf numFmtId="0" fontId="180" fillId="16" borderId="65" applyNumberFormat="0" applyFont="0" applyAlignment="0" applyProtection="0">
      <alignment vertical="center"/>
    </xf>
    <xf numFmtId="0" fontId="192" fillId="0" borderId="0" applyNumberFormat="0" applyFill="0" applyBorder="0" applyAlignment="0" applyProtection="0">
      <alignment vertical="center"/>
    </xf>
    <xf numFmtId="0" fontId="193" fillId="0" borderId="0" applyNumberFormat="0" applyFill="0" applyBorder="0" applyAlignment="0" applyProtection="0">
      <alignment vertical="center"/>
    </xf>
    <xf numFmtId="0" fontId="194" fillId="0" borderId="0" applyNumberFormat="0" applyFill="0" applyBorder="0" applyAlignment="0" applyProtection="0">
      <alignment vertical="center"/>
    </xf>
    <xf numFmtId="0" fontId="195" fillId="0" borderId="66" applyNumberFormat="0" applyFill="0" applyAlignment="0" applyProtection="0">
      <alignment vertical="center"/>
    </xf>
    <xf numFmtId="0" fontId="196" fillId="0" borderId="66" applyNumberFormat="0" applyFill="0" applyAlignment="0" applyProtection="0">
      <alignment vertical="center"/>
    </xf>
    <xf numFmtId="0" fontId="197" fillId="0" borderId="67" applyNumberFormat="0" applyFill="0" applyAlignment="0" applyProtection="0">
      <alignment vertical="center"/>
    </xf>
    <xf numFmtId="0" fontId="197" fillId="0" borderId="0" applyNumberFormat="0" applyFill="0" applyBorder="0" applyAlignment="0" applyProtection="0">
      <alignment vertical="center"/>
    </xf>
    <xf numFmtId="0" fontId="198" fillId="17" borderId="68" applyNumberFormat="0" applyAlignment="0" applyProtection="0">
      <alignment vertical="center"/>
    </xf>
    <xf numFmtId="0" fontId="199" fillId="18" borderId="69" applyNumberFormat="0" applyAlignment="0" applyProtection="0">
      <alignment vertical="center"/>
    </xf>
    <xf numFmtId="0" fontId="200" fillId="18" borderId="68" applyNumberFormat="0" applyAlignment="0" applyProtection="0">
      <alignment vertical="center"/>
    </xf>
    <xf numFmtId="0" fontId="201" fillId="19" borderId="70" applyNumberFormat="0" applyAlignment="0" applyProtection="0">
      <alignment vertical="center"/>
    </xf>
    <xf numFmtId="0" fontId="202" fillId="0" borderId="71" applyNumberFormat="0" applyFill="0" applyAlignment="0" applyProtection="0">
      <alignment vertical="center"/>
    </xf>
    <xf numFmtId="0" fontId="203" fillId="0" borderId="72" applyNumberFormat="0" applyFill="0" applyAlignment="0" applyProtection="0">
      <alignment vertical="center"/>
    </xf>
    <xf numFmtId="0" fontId="204" fillId="20" borderId="0" applyNumberFormat="0" applyBorder="0" applyAlignment="0" applyProtection="0">
      <alignment vertical="center"/>
    </xf>
    <xf numFmtId="0" fontId="205" fillId="21" borderId="0" applyNumberFormat="0" applyBorder="0" applyAlignment="0" applyProtection="0">
      <alignment vertical="center"/>
    </xf>
    <xf numFmtId="0" fontId="206" fillId="22" borderId="0" applyNumberFormat="0" applyBorder="0" applyAlignment="0" applyProtection="0">
      <alignment vertical="center"/>
    </xf>
    <xf numFmtId="0" fontId="207" fillId="23" borderId="0" applyNumberFormat="0" applyBorder="0" applyAlignment="0" applyProtection="0">
      <alignment vertical="center"/>
    </xf>
    <xf numFmtId="0" fontId="208" fillId="24" borderId="0" applyNumberFormat="0" applyBorder="0" applyAlignment="0" applyProtection="0">
      <alignment vertical="center"/>
    </xf>
    <xf numFmtId="0" fontId="208" fillId="25" borderId="0" applyNumberFormat="0" applyBorder="0" applyAlignment="0" applyProtection="0">
      <alignment vertical="center"/>
    </xf>
    <xf numFmtId="0" fontId="207" fillId="26" borderId="0" applyNumberFormat="0" applyBorder="0" applyAlignment="0" applyProtection="0">
      <alignment vertical="center"/>
    </xf>
    <xf numFmtId="0" fontId="207" fillId="27" borderId="0" applyNumberFormat="0" applyBorder="0" applyAlignment="0" applyProtection="0">
      <alignment vertical="center"/>
    </xf>
    <xf numFmtId="0" fontId="208" fillId="28" borderId="0" applyNumberFormat="0" applyBorder="0" applyAlignment="0" applyProtection="0">
      <alignment vertical="center"/>
    </xf>
    <xf numFmtId="0" fontId="208" fillId="29" borderId="0" applyNumberFormat="0" applyBorder="0" applyAlignment="0" applyProtection="0">
      <alignment vertical="center"/>
    </xf>
    <xf numFmtId="0" fontId="207" fillId="30" borderId="0" applyNumberFormat="0" applyBorder="0" applyAlignment="0" applyProtection="0">
      <alignment vertical="center"/>
    </xf>
    <xf numFmtId="0" fontId="207" fillId="31" borderId="0" applyNumberFormat="0" applyBorder="0" applyAlignment="0" applyProtection="0">
      <alignment vertical="center"/>
    </xf>
    <xf numFmtId="0" fontId="208" fillId="32" borderId="0" applyNumberFormat="0" applyBorder="0" applyAlignment="0" applyProtection="0">
      <alignment vertical="center"/>
    </xf>
    <xf numFmtId="0" fontId="208" fillId="33" borderId="0" applyNumberFormat="0" applyBorder="0" applyAlignment="0" applyProtection="0">
      <alignment vertical="center"/>
    </xf>
    <xf numFmtId="0" fontId="207" fillId="34" borderId="0" applyNumberFormat="0" applyBorder="0" applyAlignment="0" applyProtection="0">
      <alignment vertical="center"/>
    </xf>
    <xf numFmtId="0" fontId="207" fillId="35" borderId="0" applyNumberFormat="0" applyBorder="0" applyAlignment="0" applyProtection="0">
      <alignment vertical="center"/>
    </xf>
    <xf numFmtId="0" fontId="208" fillId="36" borderId="0" applyNumberFormat="0" applyBorder="0" applyAlignment="0" applyProtection="0">
      <alignment vertical="center"/>
    </xf>
    <xf numFmtId="0" fontId="208" fillId="37" borderId="0" applyNumberFormat="0" applyBorder="0" applyAlignment="0" applyProtection="0">
      <alignment vertical="center"/>
    </xf>
    <xf numFmtId="0" fontId="207" fillId="38" borderId="0" applyNumberFormat="0" applyBorder="0" applyAlignment="0" applyProtection="0">
      <alignment vertical="center"/>
    </xf>
    <xf numFmtId="0" fontId="207" fillId="39" borderId="0" applyNumberFormat="0" applyBorder="0" applyAlignment="0" applyProtection="0">
      <alignment vertical="center"/>
    </xf>
    <xf numFmtId="0" fontId="208" fillId="10" borderId="0" applyNumberFormat="0" applyBorder="0" applyAlignment="0" applyProtection="0">
      <alignment vertical="center"/>
    </xf>
    <xf numFmtId="0" fontId="208" fillId="40" borderId="0" applyNumberFormat="0" applyBorder="0" applyAlignment="0" applyProtection="0">
      <alignment vertical="center"/>
    </xf>
    <xf numFmtId="0" fontId="207" fillId="41" borderId="0" applyNumberFormat="0" applyBorder="0" applyAlignment="0" applyProtection="0">
      <alignment vertical="center"/>
    </xf>
    <xf numFmtId="0" fontId="207" fillId="42" borderId="0" applyNumberFormat="0" applyBorder="0" applyAlignment="0" applyProtection="0">
      <alignment vertical="center"/>
    </xf>
    <xf numFmtId="0" fontId="208" fillId="43" borderId="0" applyNumberFormat="0" applyBorder="0" applyAlignment="0" applyProtection="0">
      <alignment vertical="center"/>
    </xf>
    <xf numFmtId="0" fontId="208" fillId="44" borderId="0" applyNumberFormat="0" applyBorder="0" applyAlignment="0" applyProtection="0">
      <alignment vertical="center"/>
    </xf>
    <xf numFmtId="0" fontId="207" fillId="13" borderId="0" applyNumberFormat="0" applyBorder="0" applyAlignment="0" applyProtection="0">
      <alignment vertical="center"/>
    </xf>
    <xf numFmtId="176" fontId="180" fillId="0" borderId="0"/>
    <xf numFmtId="0" fontId="0" fillId="0" borderId="0">
      <alignment vertical="center"/>
    </xf>
    <xf numFmtId="0" fontId="209" fillId="0" borderId="0">
      <alignment vertical="center"/>
    </xf>
    <xf numFmtId="0" fontId="0" fillId="0" borderId="0"/>
    <xf numFmtId="0" fontId="0" fillId="0" borderId="0">
      <alignment vertical="center"/>
    </xf>
    <xf numFmtId="0" fontId="210" fillId="0" borderId="0">
      <alignment vertical="center"/>
    </xf>
  </cellStyleXfs>
  <cellXfs count="2978">
    <xf numFmtId="0" fontId="0" fillId="0" borderId="0" xfId="0">
      <alignment vertical="center"/>
    </xf>
    <xf numFmtId="0" fontId="1" fillId="0" borderId="0" xfId="0" applyFont="1" applyFill="1" applyAlignment="1">
      <alignment horizontal="center" vertical="center"/>
    </xf>
    <xf numFmtId="0" fontId="1" fillId="0" borderId="1" xfId="0" applyFont="1" applyFill="1" applyBorder="1">
      <alignment vertical="center"/>
    </xf>
    <xf numFmtId="0" fontId="1" fillId="0" borderId="0" xfId="0" applyFont="1" applyFill="1" applyBorder="1" applyAlignment="1">
      <alignment horizontal="center" vertical="center" wrapText="1"/>
    </xf>
    <xf numFmtId="0" fontId="2" fillId="0" borderId="1" xfId="0" applyFont="1" applyFill="1" applyBorder="1">
      <alignment vertical="center"/>
    </xf>
    <xf numFmtId="0" fontId="3" fillId="0" borderId="0" xfId="0" applyFont="1" applyFill="1">
      <alignment vertical="center"/>
    </xf>
    <xf numFmtId="0" fontId="3" fillId="0" borderId="1" xfId="0" applyFont="1" applyFill="1" applyBorder="1">
      <alignment vertical="center"/>
    </xf>
    <xf numFmtId="0" fontId="3" fillId="0" borderId="2" xfId="0" applyFont="1" applyFill="1" applyBorder="1">
      <alignment vertical="center"/>
    </xf>
    <xf numFmtId="0" fontId="2" fillId="0" borderId="0" xfId="0" applyFont="1" applyFill="1" applyBorder="1">
      <alignment vertical="center"/>
    </xf>
    <xf numFmtId="0" fontId="2" fillId="2" borderId="1" xfId="0" applyFont="1" applyFill="1" applyBorder="1">
      <alignment vertical="center"/>
    </xf>
    <xf numFmtId="0" fontId="2" fillId="0" borderId="3" xfId="0" applyFont="1" applyFill="1" applyBorder="1">
      <alignment vertical="center"/>
    </xf>
    <xf numFmtId="0" fontId="2" fillId="0" borderId="1" xfId="0" applyFont="1" applyFill="1" applyBorder="1" applyProtection="1">
      <alignment vertical="center"/>
      <protection locked="0"/>
    </xf>
    <xf numFmtId="0" fontId="3" fillId="0" borderId="0" xfId="0" applyFont="1" applyFill="1" applyProtection="1">
      <alignment vertical="center"/>
      <protection locked="0"/>
    </xf>
    <xf numFmtId="0" fontId="3" fillId="0" borderId="1" xfId="0" applyFont="1" applyFill="1" applyBorder="1" applyProtection="1">
      <alignment vertical="center"/>
      <protection locked="0"/>
    </xf>
    <xf numFmtId="0" fontId="2" fillId="0" borderId="4" xfId="0" applyFont="1" applyFill="1" applyBorder="1" applyProtection="1">
      <alignment vertical="center"/>
      <protection locked="0"/>
    </xf>
    <xf numFmtId="0" fontId="4" fillId="0" borderId="1" xfId="0" applyFont="1" applyFill="1" applyBorder="1">
      <alignment vertical="center"/>
    </xf>
    <xf numFmtId="0" fontId="5" fillId="0" borderId="1" xfId="0" applyFont="1" applyFill="1" applyBorder="1">
      <alignment vertical="center"/>
    </xf>
    <xf numFmtId="0" fontId="0" fillId="0" borderId="1" xfId="0" applyFill="1" applyBorder="1">
      <alignment vertical="center"/>
    </xf>
    <xf numFmtId="0" fontId="0" fillId="0" borderId="0" xfId="0" applyFill="1">
      <alignment vertical="center"/>
    </xf>
    <xf numFmtId="0" fontId="1" fillId="0" borderId="0" xfId="0" applyFont="1" applyFill="1" applyAlignment="1">
      <alignment horizontal="center" vertical="center" wrapText="1"/>
    </xf>
    <xf numFmtId="0" fontId="6" fillId="0" borderId="0" xfId="0" applyFont="1" applyFill="1" applyAlignment="1">
      <alignment horizontal="center" vertical="center" wrapText="1"/>
    </xf>
    <xf numFmtId="177" fontId="7" fillId="0" borderId="0" xfId="0" applyNumberFormat="1" applyFont="1" applyFill="1" applyAlignment="1">
      <alignment horizontal="center" vertical="center" wrapText="1"/>
    </xf>
    <xf numFmtId="0" fontId="7" fillId="0" borderId="0" xfId="0" applyFont="1" applyFill="1" applyBorder="1" applyAlignment="1">
      <alignment horizontal="center" vertical="center" wrapText="1"/>
    </xf>
    <xf numFmtId="0" fontId="8" fillId="0" borderId="0" xfId="0" applyFont="1" applyFill="1" applyAlignment="1">
      <alignment horizontal="center" vertical="center"/>
    </xf>
    <xf numFmtId="177" fontId="8" fillId="0" borderId="0" xfId="0" applyNumberFormat="1" applyFont="1" applyFill="1" applyAlignment="1">
      <alignment horizontal="center" vertical="center" wrapText="1"/>
    </xf>
    <xf numFmtId="0" fontId="1" fillId="0" borderId="0" xfId="0" applyNumberFormat="1" applyFont="1" applyFill="1" applyAlignment="1">
      <alignment horizontal="center" vertical="center" wrapText="1"/>
    </xf>
    <xf numFmtId="178" fontId="1" fillId="0" borderId="0" xfId="0" applyNumberFormat="1" applyFont="1" applyFill="1" applyAlignment="1">
      <alignment horizontal="center" vertical="center"/>
    </xf>
    <xf numFmtId="0" fontId="1" fillId="0" borderId="0" xfId="0" applyNumberFormat="1" applyFont="1" applyFill="1" applyAlignment="1">
      <alignment horizontal="center" vertical="center"/>
    </xf>
    <xf numFmtId="179" fontId="1" fillId="0" borderId="0" xfId="0" applyNumberFormat="1" applyFont="1" applyFill="1" applyBorder="1" applyAlignment="1">
      <alignment horizontal="center" vertical="center"/>
    </xf>
    <xf numFmtId="0" fontId="1" fillId="0" borderId="0" xfId="0" applyFont="1" applyFill="1" applyBorder="1" applyAlignment="1">
      <alignment horizontal="center" vertical="center"/>
    </xf>
    <xf numFmtId="0" fontId="0" fillId="0" borderId="0" xfId="0" applyFill="1" applyBorder="1">
      <alignment vertical="center"/>
    </xf>
    <xf numFmtId="0" fontId="9" fillId="0" borderId="5" xfId="0" applyFont="1" applyFill="1" applyBorder="1" applyAlignment="1">
      <alignment horizontal="center" vertical="center"/>
    </xf>
    <xf numFmtId="0" fontId="9" fillId="0" borderId="6" xfId="0" applyFont="1" applyFill="1" applyBorder="1" applyAlignment="1">
      <alignment horizontal="center" vertical="center"/>
    </xf>
    <xf numFmtId="180" fontId="10" fillId="0" borderId="7" xfId="0" applyNumberFormat="1" applyFont="1" applyFill="1" applyBorder="1" applyAlignment="1">
      <alignment horizontal="center" vertical="center"/>
    </xf>
    <xf numFmtId="180" fontId="10" fillId="0" borderId="1" xfId="0" applyNumberFormat="1" applyFont="1" applyFill="1" applyBorder="1" applyAlignment="1">
      <alignment horizontal="center" vertical="center"/>
    </xf>
    <xf numFmtId="0" fontId="11" fillId="0" borderId="1" xfId="0" applyFont="1" applyFill="1" applyBorder="1" applyAlignment="1">
      <alignment horizontal="center" vertical="center" wrapText="1"/>
    </xf>
    <xf numFmtId="0" fontId="12" fillId="0" borderId="1" xfId="0" applyFont="1" applyFill="1" applyBorder="1" applyAlignment="1">
      <alignment horizontal="center" vertical="center" wrapText="1"/>
    </xf>
    <xf numFmtId="0" fontId="13" fillId="0" borderId="1" xfId="0" applyFont="1" applyFill="1" applyBorder="1" applyAlignment="1">
      <alignment horizontal="center" vertical="center" wrapText="1"/>
    </xf>
    <xf numFmtId="0" fontId="14" fillId="0" borderId="8" xfId="0" applyFont="1" applyFill="1" applyBorder="1" applyAlignment="1">
      <alignment horizontal="center" vertical="center" wrapText="1" shrinkToFit="1"/>
    </xf>
    <xf numFmtId="0" fontId="11" fillId="0" borderId="4" xfId="0" applyFont="1" applyFill="1" applyBorder="1" applyAlignment="1">
      <alignment horizontal="center" vertical="center" wrapText="1" shrinkToFit="1"/>
    </xf>
    <xf numFmtId="0" fontId="14" fillId="0" borderId="4" xfId="0" applyFont="1" applyFill="1" applyBorder="1" applyAlignment="1">
      <alignment horizontal="center" vertical="center" wrapText="1" shrinkToFit="1"/>
    </xf>
    <xf numFmtId="180" fontId="15" fillId="0" borderId="9" xfId="0" applyNumberFormat="1" applyFont="1" applyFill="1" applyBorder="1" applyAlignment="1">
      <alignment horizontal="center" vertical="center"/>
    </xf>
    <xf numFmtId="0" fontId="16" fillId="0" borderId="1" xfId="0" applyNumberFormat="1" applyFont="1" applyFill="1" applyBorder="1" applyAlignment="1">
      <alignment horizontal="center" vertical="center" wrapText="1"/>
    </xf>
    <xf numFmtId="181" fontId="16" fillId="0" borderId="1" xfId="0" applyNumberFormat="1" applyFont="1" applyFill="1" applyBorder="1" applyAlignment="1">
      <alignment horizontal="center" vertical="center" wrapText="1"/>
    </xf>
    <xf numFmtId="0" fontId="17" fillId="0" borderId="1" xfId="0" applyNumberFormat="1" applyFont="1" applyFill="1" applyBorder="1" applyAlignment="1">
      <alignment horizontal="center" vertical="center" shrinkToFit="1"/>
    </xf>
    <xf numFmtId="49" fontId="2" fillId="0" borderId="1" xfId="0" applyNumberFormat="1" applyFont="1" applyFill="1" applyBorder="1" applyAlignment="1">
      <alignment horizontal="center" vertical="center" wrapText="1"/>
    </xf>
    <xf numFmtId="0" fontId="18" fillId="0" borderId="1" xfId="0" applyFont="1" applyFill="1" applyBorder="1" applyAlignment="1">
      <alignment horizontal="center" vertical="center" wrapText="1" shrinkToFit="1"/>
    </xf>
    <xf numFmtId="180" fontId="15" fillId="0" borderId="10" xfId="0" applyNumberFormat="1" applyFont="1" applyFill="1" applyBorder="1" applyAlignment="1">
      <alignment horizontal="center" vertical="center"/>
    </xf>
    <xf numFmtId="0" fontId="16" fillId="0" borderId="4" xfId="0" applyNumberFormat="1" applyFont="1" applyFill="1" applyBorder="1" applyAlignment="1">
      <alignment horizontal="center" vertical="center" wrapText="1"/>
    </xf>
    <xf numFmtId="181" fontId="16" fillId="0" borderId="4" xfId="0" applyNumberFormat="1" applyFont="1" applyFill="1" applyBorder="1" applyAlignment="1">
      <alignment horizontal="center" vertical="center" wrapText="1"/>
    </xf>
    <xf numFmtId="0" fontId="17" fillId="0" borderId="4" xfId="0" applyNumberFormat="1" applyFont="1" applyFill="1" applyBorder="1" applyAlignment="1">
      <alignment horizontal="center" vertical="center" shrinkToFit="1"/>
    </xf>
    <xf numFmtId="0" fontId="2" fillId="0" borderId="4" xfId="0" applyNumberFormat="1" applyFont="1" applyFill="1" applyBorder="1" applyAlignment="1">
      <alignment horizontal="center" vertical="center" wrapText="1"/>
    </xf>
    <xf numFmtId="0" fontId="18" fillId="0" borderId="1" xfId="0" applyNumberFormat="1" applyFont="1" applyFill="1" applyBorder="1" applyAlignment="1">
      <alignment horizontal="center" vertical="center"/>
    </xf>
    <xf numFmtId="0" fontId="17" fillId="2" borderId="4" xfId="0" applyNumberFormat="1" applyFont="1" applyFill="1" applyBorder="1" applyAlignment="1">
      <alignment horizontal="center" vertical="center" shrinkToFit="1"/>
    </xf>
    <xf numFmtId="0" fontId="17" fillId="0" borderId="2" xfId="0" applyFont="1" applyFill="1" applyBorder="1" applyAlignment="1">
      <alignment horizontal="center" vertical="center" wrapText="1" shrinkToFit="1"/>
    </xf>
    <xf numFmtId="0" fontId="18" fillId="0" borderId="2" xfId="0" applyFont="1" applyFill="1" applyBorder="1" applyAlignment="1">
      <alignment horizontal="center" vertical="center" wrapText="1" shrinkToFit="1"/>
    </xf>
    <xf numFmtId="0" fontId="17" fillId="0" borderId="1" xfId="0" applyFont="1" applyFill="1" applyBorder="1" applyAlignment="1">
      <alignment horizontal="center" vertical="center" wrapText="1" shrinkToFit="1"/>
    </xf>
    <xf numFmtId="0" fontId="17" fillId="0" borderId="3" xfId="0" applyNumberFormat="1" applyFont="1" applyFill="1" applyBorder="1" applyAlignment="1">
      <alignment horizontal="center" vertical="center" shrinkToFit="1"/>
    </xf>
    <xf numFmtId="0" fontId="18" fillId="0" borderId="3" xfId="0" applyFont="1" applyFill="1" applyBorder="1" applyAlignment="1">
      <alignment horizontal="center" vertical="center" wrapText="1" shrinkToFit="1"/>
    </xf>
    <xf numFmtId="180" fontId="15" fillId="0" borderId="1" xfId="0" applyNumberFormat="1" applyFont="1" applyFill="1" applyBorder="1" applyAlignment="1">
      <alignment horizontal="center" vertical="center"/>
    </xf>
    <xf numFmtId="180" fontId="15" fillId="0" borderId="2" xfId="0" applyNumberFormat="1" applyFont="1" applyFill="1" applyBorder="1" applyAlignment="1">
      <alignment horizontal="center" vertical="center"/>
    </xf>
    <xf numFmtId="0" fontId="16" fillId="0" borderId="2" xfId="0" applyNumberFormat="1" applyFont="1" applyFill="1" applyBorder="1" applyAlignment="1">
      <alignment horizontal="center" vertical="center" wrapText="1"/>
    </xf>
    <xf numFmtId="181" fontId="16" fillId="0" borderId="2" xfId="0" applyNumberFormat="1" applyFont="1" applyFill="1" applyBorder="1" applyAlignment="1">
      <alignment horizontal="center" vertical="center" wrapText="1"/>
    </xf>
    <xf numFmtId="0" fontId="17" fillId="0" borderId="2" xfId="0" applyNumberFormat="1" applyFont="1" applyFill="1" applyBorder="1" applyAlignment="1">
      <alignment horizontal="center" vertical="center" shrinkToFit="1"/>
    </xf>
    <xf numFmtId="49" fontId="2" fillId="0" borderId="2" xfId="0" applyNumberFormat="1" applyFont="1" applyFill="1" applyBorder="1" applyAlignment="1">
      <alignment horizontal="center" vertical="center" wrapText="1"/>
    </xf>
    <xf numFmtId="0" fontId="18" fillId="0" borderId="2" xfId="0" applyNumberFormat="1" applyFont="1" applyFill="1" applyBorder="1" applyAlignment="1">
      <alignment horizontal="center" vertical="center"/>
    </xf>
    <xf numFmtId="180" fontId="15" fillId="0" borderId="4" xfId="0" applyNumberFormat="1" applyFont="1" applyFill="1" applyBorder="1" applyAlignment="1">
      <alignment horizontal="center" vertical="center"/>
    </xf>
    <xf numFmtId="0" fontId="18" fillId="0" borderId="4" xfId="0" applyFont="1" applyFill="1" applyBorder="1" applyAlignment="1">
      <alignment horizontal="center" vertical="center" wrapText="1" shrinkToFit="1"/>
    </xf>
    <xf numFmtId="0" fontId="18" fillId="0" borderId="4" xfId="0" applyNumberFormat="1" applyFont="1" applyFill="1" applyBorder="1" applyAlignment="1">
      <alignment horizontal="center" vertical="center" wrapText="1"/>
    </xf>
    <xf numFmtId="180" fontId="15" fillId="2" borderId="9"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wrapText="1"/>
    </xf>
    <xf numFmtId="181" fontId="16" fillId="2" borderId="1" xfId="0" applyNumberFormat="1" applyFont="1" applyFill="1" applyBorder="1" applyAlignment="1">
      <alignment horizontal="center" vertical="center" wrapText="1"/>
    </xf>
    <xf numFmtId="0" fontId="17" fillId="2" borderId="1" xfId="0" applyNumberFormat="1" applyFont="1" applyFill="1" applyBorder="1" applyAlignment="1">
      <alignment horizontal="center" vertical="center" shrinkToFit="1"/>
    </xf>
    <xf numFmtId="49" fontId="2" fillId="2" borderId="1" xfId="0" applyNumberFormat="1" applyFont="1" applyFill="1" applyBorder="1" applyAlignment="1">
      <alignment horizontal="center" vertical="center" wrapText="1"/>
    </xf>
    <xf numFmtId="0" fontId="18" fillId="2" borderId="1" xfId="0" applyNumberFormat="1" applyFont="1" applyFill="1" applyBorder="1" applyAlignment="1">
      <alignment horizontal="center" vertical="center"/>
    </xf>
    <xf numFmtId="0" fontId="18" fillId="2" borderId="1" xfId="0" applyFont="1" applyFill="1" applyBorder="1" applyAlignment="1">
      <alignment horizontal="center" vertical="center" wrapText="1" shrinkToFit="1"/>
    </xf>
    <xf numFmtId="49" fontId="2" fillId="0" borderId="4" xfId="0" applyNumberFormat="1" applyFont="1" applyFill="1" applyBorder="1" applyAlignment="1">
      <alignment horizontal="center" vertical="center" wrapText="1"/>
    </xf>
    <xf numFmtId="0" fontId="18" fillId="2" borderId="4" xfId="0" applyFont="1" applyFill="1" applyBorder="1" applyAlignment="1">
      <alignment horizontal="center" vertical="center" wrapText="1" shrinkToFit="1"/>
    </xf>
    <xf numFmtId="180" fontId="15" fillId="0" borderId="8" xfId="0" applyNumberFormat="1" applyFont="1" applyFill="1" applyBorder="1" applyAlignment="1">
      <alignment horizontal="center" vertical="center"/>
    </xf>
    <xf numFmtId="0" fontId="18" fillId="0" borderId="1" xfId="0" applyNumberFormat="1" applyFont="1" applyFill="1" applyBorder="1" applyAlignment="1">
      <alignment horizontal="center" vertical="center" wrapText="1"/>
    </xf>
    <xf numFmtId="0" fontId="18" fillId="0" borderId="4" xfId="0" applyNumberFormat="1" applyFont="1" applyFill="1" applyBorder="1" applyAlignment="1">
      <alignment horizontal="center" vertical="center"/>
    </xf>
    <xf numFmtId="180" fontId="15" fillId="0" borderId="11" xfId="0" applyNumberFormat="1" applyFont="1" applyFill="1" applyBorder="1" applyAlignment="1">
      <alignment horizontal="center" vertical="center"/>
    </xf>
    <xf numFmtId="0" fontId="16" fillId="0" borderId="3" xfId="0" applyNumberFormat="1" applyFont="1" applyFill="1" applyBorder="1" applyAlignment="1">
      <alignment horizontal="center" vertical="center" wrapText="1"/>
    </xf>
    <xf numFmtId="181" fontId="16" fillId="0" borderId="3" xfId="0" applyNumberFormat="1" applyFont="1" applyFill="1" applyBorder="1" applyAlignment="1">
      <alignment horizontal="center" vertical="center" wrapText="1"/>
    </xf>
    <xf numFmtId="49" fontId="2" fillId="0" borderId="3" xfId="0" applyNumberFormat="1" applyFont="1" applyFill="1" applyBorder="1" applyAlignment="1">
      <alignment horizontal="center" vertical="center" wrapText="1"/>
    </xf>
    <xf numFmtId="0" fontId="18" fillId="0" borderId="3" xfId="0" applyNumberFormat="1" applyFont="1" applyFill="1" applyBorder="1" applyAlignment="1">
      <alignment horizontal="center" vertical="center"/>
    </xf>
    <xf numFmtId="0" fontId="2" fillId="0" borderId="1" xfId="0" applyNumberFormat="1" applyFont="1" applyFill="1" applyBorder="1" applyAlignment="1">
      <alignment horizontal="center" vertical="center" wrapText="1"/>
    </xf>
    <xf numFmtId="180" fontId="15" fillId="0" borderId="12" xfId="0" applyNumberFormat="1" applyFont="1" applyFill="1" applyBorder="1" applyAlignment="1">
      <alignment horizontal="center" vertical="center"/>
    </xf>
    <xf numFmtId="0" fontId="17" fillId="0" borderId="3" xfId="0" applyFont="1" applyFill="1" applyBorder="1" applyAlignment="1">
      <alignment horizontal="center" vertical="center" wrapText="1" shrinkToFit="1"/>
    </xf>
    <xf numFmtId="180" fontId="15" fillId="0" borderId="1" xfId="0" applyNumberFormat="1" applyFont="1" applyFill="1" applyBorder="1" applyAlignment="1" applyProtection="1">
      <alignment horizontal="center" vertical="center"/>
    </xf>
    <xf numFmtId="0" fontId="16" fillId="0" borderId="1" xfId="0" applyNumberFormat="1" applyFont="1" applyFill="1" applyBorder="1" applyAlignment="1" applyProtection="1">
      <alignment horizontal="center" vertical="center" wrapText="1"/>
      <protection locked="0"/>
    </xf>
    <xf numFmtId="181" fontId="16" fillId="0" borderId="1" xfId="0" applyNumberFormat="1" applyFont="1" applyFill="1" applyBorder="1" applyAlignment="1" applyProtection="1">
      <alignment horizontal="center" vertical="center" wrapText="1"/>
      <protection locked="0"/>
    </xf>
    <xf numFmtId="0" fontId="17" fillId="0" borderId="1" xfId="0" applyNumberFormat="1" applyFont="1" applyFill="1" applyBorder="1" applyAlignment="1" applyProtection="1">
      <alignment horizontal="center" vertical="center" shrinkToFit="1"/>
      <protection locked="0"/>
    </xf>
    <xf numFmtId="0" fontId="2" fillId="0" borderId="1" xfId="0" applyNumberFormat="1" applyFont="1" applyFill="1" applyBorder="1" applyAlignment="1" applyProtection="1">
      <alignment horizontal="center" vertical="center" wrapText="1"/>
      <protection locked="0"/>
    </xf>
    <xf numFmtId="0" fontId="18" fillId="0" borderId="1" xfId="0" applyFont="1" applyFill="1" applyBorder="1" applyAlignment="1" applyProtection="1">
      <alignment horizontal="center" vertical="center" wrapText="1" shrinkToFit="1"/>
      <protection locked="0"/>
    </xf>
    <xf numFmtId="0" fontId="19" fillId="0" borderId="6" xfId="0" applyFont="1" applyFill="1" applyBorder="1" applyAlignment="1">
      <alignment vertical="center" wrapText="1"/>
    </xf>
    <xf numFmtId="0" fontId="20" fillId="0" borderId="1" xfId="0" applyFont="1" applyFill="1" applyBorder="1" applyAlignment="1">
      <alignment horizontal="center" vertical="center"/>
    </xf>
    <xf numFmtId="0" fontId="14" fillId="0" borderId="1" xfId="0" applyFont="1" applyFill="1" applyBorder="1" applyAlignment="1">
      <alignment horizontal="center" vertical="center"/>
    </xf>
    <xf numFmtId="0" fontId="21" fillId="0" borderId="4" xfId="0" applyFont="1" applyFill="1" applyBorder="1" applyAlignment="1">
      <alignment horizontal="center" vertical="center" wrapText="1" shrinkToFit="1"/>
    </xf>
    <xf numFmtId="177" fontId="14" fillId="0" borderId="4" xfId="0" applyNumberFormat="1" applyFont="1" applyFill="1" applyBorder="1" applyAlignment="1">
      <alignment horizontal="center" vertical="center" wrapText="1" shrinkToFit="1"/>
    </xf>
    <xf numFmtId="0" fontId="2" fillId="0" borderId="1" xfId="0" applyFont="1" applyFill="1" applyBorder="1" applyAlignment="1">
      <alignment horizontal="center" vertical="center" wrapText="1"/>
    </xf>
    <xf numFmtId="3" fontId="18" fillId="0" borderId="1" xfId="0" applyNumberFormat="1" applyFont="1" applyFill="1" applyBorder="1" applyAlignment="1">
      <alignment horizontal="center" vertical="center"/>
    </xf>
    <xf numFmtId="0" fontId="18" fillId="0" borderId="1" xfId="0" applyFont="1" applyFill="1" applyBorder="1" applyAlignment="1">
      <alignment horizontal="center" vertical="center"/>
    </xf>
    <xf numFmtId="182" fontId="2" fillId="0" borderId="1" xfId="0" applyNumberFormat="1" applyFont="1" applyFill="1" applyBorder="1" applyAlignment="1">
      <alignment horizontal="center" vertical="center" wrapText="1" shrinkToFit="1"/>
    </xf>
    <xf numFmtId="177" fontId="22" fillId="0" borderId="1" xfId="0" applyNumberFormat="1" applyFont="1" applyFill="1" applyBorder="1" applyAlignment="1">
      <alignment horizontal="center" vertical="center" wrapText="1"/>
    </xf>
    <xf numFmtId="183" fontId="18" fillId="0" borderId="1" xfId="0" applyNumberFormat="1" applyFont="1" applyFill="1" applyBorder="1" applyAlignment="1">
      <alignment horizontal="center" vertical="center"/>
    </xf>
    <xf numFmtId="182" fontId="2" fillId="0" borderId="2" xfId="0" applyNumberFormat="1" applyFont="1" applyFill="1" applyBorder="1" applyAlignment="1">
      <alignment horizontal="center" vertical="center" wrapText="1" shrinkToFit="1"/>
    </xf>
    <xf numFmtId="177" fontId="22" fillId="0" borderId="2" xfId="0" applyNumberFormat="1" applyFont="1" applyFill="1" applyBorder="1" applyAlignment="1">
      <alignment horizontal="center" vertical="center" wrapText="1"/>
    </xf>
    <xf numFmtId="0" fontId="2" fillId="0" borderId="4" xfId="0" applyFont="1" applyFill="1" applyBorder="1" applyAlignment="1">
      <alignment horizontal="center" vertical="center" wrapText="1"/>
    </xf>
    <xf numFmtId="3" fontId="18" fillId="0" borderId="4" xfId="0" applyNumberFormat="1" applyFont="1" applyFill="1" applyBorder="1" applyAlignment="1">
      <alignment horizontal="center" vertical="center"/>
    </xf>
    <xf numFmtId="0" fontId="18" fillId="0" borderId="4" xfId="0" applyFont="1" applyFill="1" applyBorder="1" applyAlignment="1">
      <alignment horizontal="center" vertical="center"/>
    </xf>
    <xf numFmtId="183" fontId="18" fillId="0" borderId="4" xfId="0" applyNumberFormat="1" applyFont="1" applyFill="1" applyBorder="1" applyAlignment="1">
      <alignment horizontal="center" vertical="center"/>
    </xf>
    <xf numFmtId="182" fontId="2" fillId="0" borderId="3" xfId="0" applyNumberFormat="1" applyFont="1" applyFill="1" applyBorder="1" applyAlignment="1">
      <alignment horizontal="center" vertical="center" wrapText="1" shrinkToFit="1"/>
    </xf>
    <xf numFmtId="177" fontId="22" fillId="0" borderId="3" xfId="0" applyNumberFormat="1" applyFont="1" applyFill="1" applyBorder="1" applyAlignment="1">
      <alignment horizontal="center" vertical="center" wrapText="1"/>
    </xf>
    <xf numFmtId="0" fontId="2" fillId="0" borderId="2" xfId="0" applyFont="1" applyFill="1" applyBorder="1" applyAlignment="1">
      <alignment horizontal="center" vertical="center" wrapText="1"/>
    </xf>
    <xf numFmtId="3" fontId="18" fillId="0" borderId="2" xfId="0" applyNumberFormat="1" applyFont="1" applyFill="1" applyBorder="1" applyAlignment="1">
      <alignment horizontal="center" vertical="center"/>
    </xf>
    <xf numFmtId="0" fontId="18" fillId="0" borderId="2" xfId="0" applyFont="1" applyFill="1" applyBorder="1" applyAlignment="1">
      <alignment horizontal="center" vertical="center"/>
    </xf>
    <xf numFmtId="182" fontId="2" fillId="0" borderId="4" xfId="0" applyNumberFormat="1" applyFont="1" applyFill="1" applyBorder="1" applyAlignment="1">
      <alignment horizontal="center" vertical="center" wrapText="1" shrinkToFit="1"/>
    </xf>
    <xf numFmtId="177" fontId="22" fillId="0" borderId="4"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3" fontId="18" fillId="2" borderId="1" xfId="0" applyNumberFormat="1" applyFont="1" applyFill="1" applyBorder="1" applyAlignment="1">
      <alignment horizontal="center" vertical="center"/>
    </xf>
    <xf numFmtId="0" fontId="18" fillId="2" borderId="1" xfId="0" applyFont="1" applyFill="1" applyBorder="1" applyAlignment="1">
      <alignment horizontal="center" vertical="center"/>
    </xf>
    <xf numFmtId="182" fontId="2" fillId="2" borderId="2" xfId="0" applyNumberFormat="1" applyFont="1" applyFill="1" applyBorder="1" applyAlignment="1">
      <alignment horizontal="center" vertical="center" wrapText="1" shrinkToFit="1"/>
    </xf>
    <xf numFmtId="177" fontId="22" fillId="2" borderId="1" xfId="0" applyNumberFormat="1" applyFont="1" applyFill="1" applyBorder="1" applyAlignment="1">
      <alignment horizontal="center" vertical="center" wrapText="1"/>
    </xf>
    <xf numFmtId="182" fontId="2" fillId="2" borderId="1" xfId="0" applyNumberFormat="1" applyFont="1" applyFill="1" applyBorder="1" applyAlignment="1">
      <alignment horizontal="center" vertical="center" wrapText="1" shrinkToFit="1"/>
    </xf>
    <xf numFmtId="182" fontId="2" fillId="2" borderId="4" xfId="0" applyNumberFormat="1" applyFont="1" applyFill="1" applyBorder="1" applyAlignment="1">
      <alignment horizontal="center" vertical="center" wrapText="1" shrinkToFit="1"/>
    </xf>
    <xf numFmtId="0" fontId="2" fillId="2" borderId="4" xfId="0" applyFont="1" applyFill="1" applyBorder="1" applyAlignment="1">
      <alignment horizontal="center" vertical="center" wrapText="1"/>
    </xf>
    <xf numFmtId="3" fontId="18" fillId="2" borderId="4" xfId="0" applyNumberFormat="1" applyFont="1" applyFill="1" applyBorder="1" applyAlignment="1">
      <alignment horizontal="center" vertical="center"/>
    </xf>
    <xf numFmtId="0" fontId="18" fillId="2" borderId="4" xfId="0" applyFont="1" applyFill="1" applyBorder="1" applyAlignment="1">
      <alignment horizontal="center" vertical="center"/>
    </xf>
    <xf numFmtId="182" fontId="2" fillId="3" borderId="1" xfId="0" applyNumberFormat="1" applyFont="1" applyFill="1" applyBorder="1" applyAlignment="1">
      <alignment horizontal="center" vertical="center" wrapText="1" shrinkToFit="1"/>
    </xf>
    <xf numFmtId="0" fontId="22" fillId="0" borderId="3" xfId="0" applyNumberFormat="1" applyFont="1" applyFill="1" applyBorder="1" applyAlignment="1">
      <alignment horizontal="center" vertical="center" wrapText="1"/>
    </xf>
    <xf numFmtId="0" fontId="22" fillId="0" borderId="2" xfId="0" applyNumberFormat="1" applyFont="1" applyFill="1" applyBorder="1" applyAlignment="1">
      <alignment horizontal="center" vertical="center" wrapText="1"/>
    </xf>
    <xf numFmtId="0" fontId="2" fillId="0" borderId="3" xfId="0" applyFont="1" applyFill="1" applyBorder="1" applyAlignment="1">
      <alignment horizontal="center" vertical="center" wrapText="1"/>
    </xf>
    <xf numFmtId="3" fontId="18" fillId="0" borderId="3" xfId="0" applyNumberFormat="1" applyFont="1" applyFill="1" applyBorder="1" applyAlignment="1">
      <alignment horizontal="center" vertical="center"/>
    </xf>
    <xf numFmtId="0" fontId="18" fillId="0" borderId="3" xfId="0" applyFont="1" applyFill="1" applyBorder="1" applyAlignment="1">
      <alignment horizontal="center" vertical="center"/>
    </xf>
    <xf numFmtId="3" fontId="18" fillId="3" borderId="1" xfId="0" applyNumberFormat="1" applyFont="1" applyFill="1" applyBorder="1" applyAlignment="1">
      <alignment horizontal="center" vertical="center"/>
    </xf>
    <xf numFmtId="0" fontId="2" fillId="0" borderId="1" xfId="0" applyFont="1" applyFill="1" applyBorder="1" applyAlignment="1" applyProtection="1">
      <alignment horizontal="center" vertical="center" wrapText="1"/>
      <protection locked="0"/>
    </xf>
    <xf numFmtId="3" fontId="18" fillId="0" borderId="1" xfId="0" applyNumberFormat="1" applyFont="1" applyFill="1" applyBorder="1" applyAlignment="1" applyProtection="1">
      <alignment horizontal="center" vertical="center"/>
      <protection locked="0"/>
    </xf>
    <xf numFmtId="0" fontId="18" fillId="0" borderId="1" xfId="0" applyFont="1" applyFill="1" applyBorder="1" applyAlignment="1" applyProtection="1">
      <alignment horizontal="center" vertical="center"/>
      <protection locked="0"/>
    </xf>
    <xf numFmtId="182" fontId="2" fillId="0" borderId="1" xfId="0" applyNumberFormat="1" applyFont="1" applyFill="1" applyBorder="1" applyAlignment="1" applyProtection="1">
      <alignment horizontal="center" vertical="center" wrapText="1" shrinkToFit="1"/>
      <protection locked="0"/>
    </xf>
    <xf numFmtId="177" fontId="22" fillId="0" borderId="1" xfId="0" applyNumberFormat="1" applyFont="1" applyFill="1" applyBorder="1" applyAlignment="1" applyProtection="1">
      <alignment horizontal="center" vertical="center" wrapText="1"/>
      <protection locked="0"/>
    </xf>
    <xf numFmtId="177" fontId="21" fillId="0" borderId="6" xfId="0" applyNumberFormat="1" applyFont="1" applyFill="1" applyBorder="1" applyAlignment="1">
      <alignment vertical="center" wrapText="1"/>
    </xf>
    <xf numFmtId="0" fontId="21" fillId="0" borderId="6" xfId="0" applyFont="1" applyFill="1" applyBorder="1" applyAlignment="1">
      <alignment horizontal="center" vertical="center" wrapText="1"/>
    </xf>
    <xf numFmtId="0" fontId="23" fillId="0" borderId="6" xfId="0" applyFont="1" applyFill="1" applyBorder="1" applyAlignment="1">
      <alignment vertical="center"/>
    </xf>
    <xf numFmtId="177" fontId="23" fillId="0" borderId="6" xfId="0" applyNumberFormat="1" applyFont="1" applyFill="1" applyBorder="1" applyAlignment="1">
      <alignment vertical="center" wrapText="1"/>
    </xf>
    <xf numFmtId="0" fontId="24" fillId="0" borderId="6" xfId="0" applyNumberFormat="1" applyFont="1" applyFill="1" applyBorder="1" applyAlignment="1">
      <alignment vertical="center" wrapText="1"/>
    </xf>
    <xf numFmtId="177" fontId="21" fillId="0" borderId="1" xfId="0" applyNumberFormat="1" applyFont="1" applyFill="1" applyBorder="1" applyAlignment="1">
      <alignment horizontal="center" vertical="center" wrapText="1"/>
    </xf>
    <xf numFmtId="0" fontId="21" fillId="0" borderId="1" xfId="0" applyFont="1" applyFill="1" applyBorder="1" applyAlignment="1">
      <alignment horizontal="center" vertical="center" wrapText="1"/>
    </xf>
    <xf numFmtId="0" fontId="23" fillId="0" borderId="1" xfId="0" applyFont="1" applyFill="1" applyBorder="1" applyAlignment="1">
      <alignment horizontal="center" vertical="center"/>
    </xf>
    <xf numFmtId="177" fontId="23" fillId="0" borderId="1" xfId="0" applyNumberFormat="1" applyFont="1" applyFill="1" applyBorder="1" applyAlignment="1">
      <alignment horizontal="center" vertical="center" wrapText="1"/>
    </xf>
    <xf numFmtId="0" fontId="11" fillId="0" borderId="1" xfId="0" applyNumberFormat="1" applyFont="1" applyFill="1" applyBorder="1" applyAlignment="1">
      <alignment horizontal="center" vertical="center" wrapText="1"/>
    </xf>
    <xf numFmtId="0" fontId="25" fillId="0" borderId="4" xfId="0" applyFont="1" applyFill="1" applyBorder="1" applyAlignment="1">
      <alignment horizontal="center" vertical="center" wrapText="1" shrinkToFit="1"/>
    </xf>
    <xf numFmtId="0" fontId="14" fillId="0" borderId="4" xfId="0" applyFont="1" applyFill="1" applyBorder="1" applyAlignment="1">
      <alignment horizontal="center" vertical="center" wrapText="1"/>
    </xf>
    <xf numFmtId="0" fontId="26" fillId="0" borderId="4" xfId="0" applyFont="1" applyFill="1" applyBorder="1" applyAlignment="1">
      <alignment horizontal="center" vertical="center" wrapText="1" shrinkToFit="1"/>
    </xf>
    <xf numFmtId="177" fontId="26" fillId="0" borderId="4" xfId="0" applyNumberFormat="1" applyFont="1" applyFill="1" applyBorder="1" applyAlignment="1">
      <alignment horizontal="center" vertical="center" wrapText="1" shrinkToFit="1"/>
    </xf>
    <xf numFmtId="0" fontId="27" fillId="0" borderId="4" xfId="0" applyNumberFormat="1" applyFont="1" applyFill="1" applyBorder="1" applyAlignment="1">
      <alignment horizontal="center" vertical="center" wrapText="1" shrinkToFit="1"/>
    </xf>
    <xf numFmtId="177" fontId="28" fillId="0" borderId="1" xfId="0" applyNumberFormat="1" applyFont="1" applyFill="1" applyBorder="1" applyAlignment="1">
      <alignment horizontal="center" vertical="center" wrapText="1"/>
    </xf>
    <xf numFmtId="0" fontId="2" fillId="0" borderId="13" xfId="0" applyFont="1" applyFill="1" applyBorder="1" applyAlignment="1">
      <alignment horizontal="center" vertical="center" wrapText="1"/>
    </xf>
    <xf numFmtId="177" fontId="29" fillId="0" borderId="1" xfId="0" applyNumberFormat="1" applyFont="1" applyFill="1" applyBorder="1" applyAlignment="1">
      <alignment horizontal="center" vertical="center" wrapText="1" shrinkToFit="1"/>
    </xf>
    <xf numFmtId="177" fontId="2" fillId="0" borderId="1" xfId="0" applyNumberFormat="1" applyFont="1" applyFill="1" applyBorder="1" applyAlignment="1">
      <alignment horizontal="center" vertical="center" wrapText="1"/>
    </xf>
    <xf numFmtId="177" fontId="2" fillId="0" borderId="9" xfId="0" applyNumberFormat="1" applyFont="1" applyFill="1" applyBorder="1" applyAlignment="1">
      <alignment horizontal="center" vertical="center" wrapText="1"/>
    </xf>
    <xf numFmtId="0" fontId="30" fillId="0" borderId="2" xfId="0" applyFont="1" applyFill="1" applyBorder="1" applyAlignment="1">
      <alignment horizontal="center" vertical="center" wrapText="1"/>
    </xf>
    <xf numFmtId="0" fontId="17" fillId="0" borderId="1" xfId="0" applyNumberFormat="1" applyFont="1" applyFill="1" applyBorder="1" applyAlignment="1">
      <alignment horizontal="center" vertical="center" wrapText="1"/>
    </xf>
    <xf numFmtId="177" fontId="28" fillId="0" borderId="2" xfId="0" applyNumberFormat="1" applyFont="1" applyFill="1" applyBorder="1" applyAlignment="1">
      <alignment horizontal="center" vertical="center" wrapText="1"/>
    </xf>
    <xf numFmtId="0" fontId="2" fillId="0" borderId="14" xfId="0" applyFont="1" applyFill="1" applyBorder="1" applyAlignment="1">
      <alignment horizontal="center" vertical="center" wrapText="1"/>
    </xf>
    <xf numFmtId="177" fontId="29" fillId="0" borderId="2" xfId="0" applyNumberFormat="1" applyFont="1" applyFill="1" applyBorder="1" applyAlignment="1">
      <alignment horizontal="center" vertical="center" wrapText="1" shrinkToFit="1"/>
    </xf>
    <xf numFmtId="177" fontId="2" fillId="0" borderId="2" xfId="0" applyNumberFormat="1" applyFont="1" applyFill="1" applyBorder="1" applyAlignment="1">
      <alignment horizontal="center" vertical="center" wrapText="1"/>
    </xf>
    <xf numFmtId="177" fontId="2" fillId="0" borderId="15" xfId="0" applyNumberFormat="1" applyFont="1" applyFill="1" applyBorder="1" applyAlignment="1">
      <alignment horizontal="center" vertical="center" wrapText="1"/>
    </xf>
    <xf numFmtId="0" fontId="17" fillId="0" borderId="2" xfId="0" applyNumberFormat="1" applyFont="1" applyFill="1" applyBorder="1" applyAlignment="1">
      <alignment horizontal="center" vertical="center" wrapText="1"/>
    </xf>
    <xf numFmtId="177" fontId="28" fillId="0" borderId="3" xfId="0" applyNumberFormat="1" applyFont="1" applyFill="1" applyBorder="1" applyAlignment="1">
      <alignment horizontal="center" vertical="center" wrapText="1"/>
    </xf>
    <xf numFmtId="0" fontId="2" fillId="0" borderId="16" xfId="0" applyFont="1" applyFill="1" applyBorder="1" applyAlignment="1">
      <alignment horizontal="center" vertical="center" wrapText="1"/>
    </xf>
    <xf numFmtId="177" fontId="29" fillId="0" borderId="3" xfId="0" applyNumberFormat="1" applyFont="1" applyFill="1" applyBorder="1" applyAlignment="1">
      <alignment horizontal="center" vertical="center" wrapText="1" shrinkToFit="1"/>
    </xf>
    <xf numFmtId="177" fontId="2" fillId="0" borderId="3" xfId="0" applyNumberFormat="1" applyFont="1" applyFill="1" applyBorder="1" applyAlignment="1">
      <alignment horizontal="center" vertical="center" wrapText="1"/>
    </xf>
    <xf numFmtId="177" fontId="2" fillId="0" borderId="12" xfId="0" applyNumberFormat="1" applyFont="1" applyFill="1" applyBorder="1" applyAlignment="1">
      <alignment horizontal="center" vertical="center" wrapText="1"/>
    </xf>
    <xf numFmtId="0" fontId="17" fillId="0" borderId="3" xfId="0" applyNumberFormat="1" applyFont="1" applyFill="1" applyBorder="1" applyAlignment="1">
      <alignment horizontal="center" vertical="center" wrapText="1"/>
    </xf>
    <xf numFmtId="177" fontId="28" fillId="0" borderId="4" xfId="0" applyNumberFormat="1" applyFont="1" applyFill="1" applyBorder="1" applyAlignment="1">
      <alignment horizontal="center" vertical="center" wrapText="1"/>
    </xf>
    <xf numFmtId="177" fontId="29" fillId="0" borderId="4" xfId="0" applyNumberFormat="1" applyFont="1" applyFill="1" applyBorder="1" applyAlignment="1">
      <alignment horizontal="center" vertical="center" wrapText="1" shrinkToFit="1"/>
    </xf>
    <xf numFmtId="177" fontId="2" fillId="0" borderId="4" xfId="0" applyNumberFormat="1" applyFont="1" applyFill="1" applyBorder="1" applyAlignment="1">
      <alignment horizontal="center" vertical="center" wrapText="1"/>
    </xf>
    <xf numFmtId="0" fontId="30" fillId="0" borderId="4" xfId="0" applyFont="1" applyFill="1" applyBorder="1" applyAlignment="1">
      <alignment horizontal="center" vertical="center" wrapText="1"/>
    </xf>
    <xf numFmtId="177" fontId="28" fillId="2" borderId="1" xfId="0" applyNumberFormat="1" applyFont="1" applyFill="1" applyBorder="1" applyAlignment="1">
      <alignment horizontal="center" vertical="center" wrapText="1"/>
    </xf>
    <xf numFmtId="0" fontId="2" fillId="2" borderId="13" xfId="0" applyFont="1" applyFill="1" applyBorder="1" applyAlignment="1">
      <alignment horizontal="center" vertical="center" wrapText="1"/>
    </xf>
    <xf numFmtId="177" fontId="29" fillId="2" borderId="1" xfId="0" applyNumberFormat="1" applyFont="1" applyFill="1" applyBorder="1" applyAlignment="1">
      <alignment horizontal="center" vertical="center" wrapText="1" shrinkToFit="1"/>
    </xf>
    <xf numFmtId="177" fontId="2" fillId="2" borderId="1" xfId="0" applyNumberFormat="1" applyFont="1" applyFill="1" applyBorder="1" applyAlignment="1">
      <alignment horizontal="center" vertical="center" wrapText="1"/>
    </xf>
    <xf numFmtId="177" fontId="2" fillId="2" borderId="9" xfId="0" applyNumberFormat="1" applyFont="1" applyFill="1" applyBorder="1" applyAlignment="1">
      <alignment horizontal="center" vertical="center" wrapText="1"/>
    </xf>
    <xf numFmtId="0" fontId="17" fillId="2" borderId="2" xfId="0" applyNumberFormat="1" applyFont="1" applyFill="1" applyBorder="1" applyAlignment="1">
      <alignment horizontal="center" vertical="center" wrapText="1"/>
    </xf>
    <xf numFmtId="0" fontId="30" fillId="2" borderId="2" xfId="0" applyFont="1" applyFill="1" applyBorder="1" applyAlignment="1">
      <alignment horizontal="center" vertical="center" wrapText="1"/>
    </xf>
    <xf numFmtId="0" fontId="4" fillId="0" borderId="13" xfId="0" applyFont="1" applyFill="1" applyBorder="1" applyAlignment="1">
      <alignment horizontal="center" vertical="center" wrapText="1"/>
    </xf>
    <xf numFmtId="0" fontId="2" fillId="0" borderId="17" xfId="0" applyFont="1" applyFill="1" applyBorder="1" applyAlignment="1">
      <alignment horizontal="center" vertical="center" wrapText="1"/>
    </xf>
    <xf numFmtId="177" fontId="2" fillId="0" borderId="10" xfId="0" applyNumberFormat="1" applyFont="1" applyFill="1" applyBorder="1" applyAlignment="1">
      <alignment horizontal="center" vertical="center" wrapText="1"/>
    </xf>
    <xf numFmtId="177" fontId="28" fillId="2" borderId="4" xfId="0" applyNumberFormat="1" applyFont="1" applyFill="1" applyBorder="1" applyAlignment="1">
      <alignment horizontal="center" vertical="center" wrapText="1"/>
    </xf>
    <xf numFmtId="0" fontId="2" fillId="2" borderId="17" xfId="0" applyFont="1" applyFill="1" applyBorder="1" applyAlignment="1">
      <alignment horizontal="center" vertical="center" wrapText="1"/>
    </xf>
    <xf numFmtId="177" fontId="29" fillId="2" borderId="4" xfId="0" applyNumberFormat="1" applyFont="1" applyFill="1" applyBorder="1" applyAlignment="1">
      <alignment horizontal="center" vertical="center" wrapText="1" shrinkToFit="1"/>
    </xf>
    <xf numFmtId="177" fontId="2" fillId="2" borderId="4" xfId="0" applyNumberFormat="1" applyFont="1" applyFill="1" applyBorder="1" applyAlignment="1">
      <alignment horizontal="center" vertical="center" wrapText="1"/>
    </xf>
    <xf numFmtId="177" fontId="2" fillId="2" borderId="10" xfId="0" applyNumberFormat="1" applyFont="1" applyFill="1" applyBorder="1" applyAlignment="1">
      <alignment horizontal="center" vertical="center" wrapText="1"/>
    </xf>
    <xf numFmtId="58" fontId="2" fillId="0" borderId="13" xfId="0" applyNumberFormat="1" applyFont="1" applyFill="1" applyBorder="1" applyAlignment="1">
      <alignment horizontal="center" vertical="center" wrapText="1"/>
    </xf>
    <xf numFmtId="0" fontId="2" fillId="0" borderId="18" xfId="0" applyFont="1" applyFill="1" applyBorder="1" applyAlignment="1">
      <alignment horizontal="center" vertical="center" wrapText="1"/>
    </xf>
    <xf numFmtId="177" fontId="28" fillId="0" borderId="1" xfId="0" applyNumberFormat="1" applyFont="1" applyFill="1" applyBorder="1" applyAlignment="1" applyProtection="1">
      <alignment horizontal="center" vertical="center" wrapText="1"/>
      <protection locked="0"/>
    </xf>
    <xf numFmtId="177" fontId="29" fillId="0" borderId="1" xfId="0" applyNumberFormat="1" applyFont="1" applyFill="1" applyBorder="1" applyAlignment="1" applyProtection="1">
      <alignment horizontal="center" vertical="center" wrapText="1" shrinkToFit="1"/>
      <protection locked="0"/>
    </xf>
    <xf numFmtId="177" fontId="2" fillId="0" borderId="1" xfId="0" applyNumberFormat="1" applyFont="1" applyFill="1" applyBorder="1" applyAlignment="1" applyProtection="1">
      <alignment horizontal="center" vertical="center" wrapText="1"/>
      <protection locked="0"/>
    </xf>
    <xf numFmtId="0" fontId="9" fillId="0" borderId="6" xfId="0" applyFont="1" applyFill="1" applyBorder="1" applyAlignment="1">
      <alignment vertical="center"/>
    </xf>
    <xf numFmtId="0" fontId="0" fillId="0" borderId="6" xfId="0" applyFill="1" applyBorder="1">
      <alignment vertical="center"/>
    </xf>
    <xf numFmtId="0" fontId="9" fillId="0" borderId="6" xfId="0" applyNumberFormat="1" applyFont="1" applyFill="1" applyBorder="1" applyAlignment="1">
      <alignment vertical="center"/>
    </xf>
    <xf numFmtId="0" fontId="9" fillId="0" borderId="6" xfId="0" applyFont="1" applyFill="1" applyBorder="1" applyAlignment="1">
      <alignment vertical="center" wrapText="1"/>
    </xf>
    <xf numFmtId="180" fontId="20" fillId="0" borderId="1" xfId="0" applyNumberFormat="1" applyFont="1" applyFill="1" applyBorder="1" applyAlignment="1">
      <alignment horizontal="center" vertical="center"/>
    </xf>
    <xf numFmtId="178" fontId="11" fillId="0" borderId="1" xfId="0" applyNumberFormat="1" applyFont="1" applyFill="1" applyBorder="1" applyAlignment="1">
      <alignment horizontal="center" vertical="center"/>
    </xf>
    <xf numFmtId="0" fontId="11" fillId="0" borderId="1" xfId="0" applyNumberFormat="1" applyFont="1" applyFill="1" applyBorder="1" applyAlignment="1">
      <alignment horizontal="center" vertical="center"/>
    </xf>
    <xf numFmtId="0" fontId="14" fillId="0" borderId="13" xfId="0" applyFont="1" applyFill="1" applyBorder="1" applyAlignment="1">
      <alignment horizontal="center" vertical="center" wrapText="1"/>
    </xf>
    <xf numFmtId="0" fontId="11" fillId="0" borderId="9" xfId="0" applyFont="1" applyFill="1" applyBorder="1" applyAlignment="1">
      <alignment horizontal="center" vertical="center" wrapText="1"/>
    </xf>
    <xf numFmtId="0" fontId="11" fillId="0" borderId="13" xfId="0" applyFont="1" applyFill="1" applyBorder="1" applyAlignment="1">
      <alignment horizontal="center" vertical="center" wrapText="1"/>
    </xf>
    <xf numFmtId="178" fontId="11" fillId="0" borderId="4" xfId="0" applyNumberFormat="1" applyFont="1" applyFill="1" applyBorder="1" applyAlignment="1">
      <alignment horizontal="center" vertical="center" wrapText="1" shrinkToFit="1"/>
    </xf>
    <xf numFmtId="0" fontId="11" fillId="0" borderId="4" xfId="0" applyNumberFormat="1" applyFont="1" applyFill="1" applyBorder="1" applyAlignment="1">
      <alignment horizontal="center" vertical="center" wrapText="1" shrinkToFit="1"/>
    </xf>
    <xf numFmtId="0" fontId="14" fillId="0" borderId="4" xfId="0" applyNumberFormat="1" applyFont="1" applyFill="1" applyBorder="1" applyAlignment="1">
      <alignment horizontal="center" vertical="center" wrapText="1" shrinkToFit="1"/>
    </xf>
    <xf numFmtId="0" fontId="14" fillId="0" borderId="17" xfId="0" applyFont="1" applyFill="1" applyBorder="1" applyAlignment="1">
      <alignment horizontal="center" vertical="center" wrapText="1" shrinkToFit="1"/>
    </xf>
    <xf numFmtId="184" fontId="22" fillId="0" borderId="1" xfId="0" applyNumberFormat="1" applyFont="1" applyFill="1" applyBorder="1" applyAlignment="1">
      <alignment horizontal="center" vertical="center" wrapText="1" shrinkToFit="1"/>
    </xf>
    <xf numFmtId="184" fontId="18" fillId="0" borderId="4" xfId="0" applyNumberFormat="1" applyFont="1" applyFill="1" applyBorder="1" applyAlignment="1">
      <alignment horizontal="center" vertical="center"/>
    </xf>
    <xf numFmtId="185" fontId="18" fillId="0" borderId="4" xfId="0" applyNumberFormat="1" applyFont="1" applyFill="1" applyBorder="1" applyAlignment="1">
      <alignment horizontal="center" vertical="center"/>
    </xf>
    <xf numFmtId="0" fontId="17" fillId="0" borderId="1" xfId="0" applyNumberFormat="1" applyFont="1" applyFill="1" applyBorder="1" applyAlignment="1">
      <alignment horizontal="center" vertical="center"/>
    </xf>
    <xf numFmtId="0" fontId="2" fillId="0" borderId="1" xfId="0" applyFont="1" applyFill="1" applyBorder="1" applyAlignment="1">
      <alignment horizontal="center" vertical="center" wrapText="1" shrinkToFit="1"/>
    </xf>
    <xf numFmtId="184" fontId="22" fillId="0" borderId="4" xfId="0" applyNumberFormat="1" applyFont="1" applyFill="1" applyBorder="1" applyAlignment="1">
      <alignment horizontal="center" vertical="center" wrapText="1" shrinkToFit="1"/>
    </xf>
    <xf numFmtId="0" fontId="3" fillId="0" borderId="1" xfId="0" applyFont="1" applyFill="1" applyBorder="1" applyAlignment="1">
      <alignment horizontal="center" vertical="center"/>
    </xf>
    <xf numFmtId="0" fontId="3" fillId="0" borderId="13" xfId="0" applyFont="1" applyFill="1" applyBorder="1" applyAlignment="1">
      <alignment horizontal="center" vertical="center"/>
    </xf>
    <xf numFmtId="184" fontId="22" fillId="0" borderId="2" xfId="0" applyNumberFormat="1" applyFont="1" applyFill="1" applyBorder="1" applyAlignment="1">
      <alignment horizontal="center" vertical="center" wrapText="1" shrinkToFit="1"/>
    </xf>
    <xf numFmtId="0" fontId="17" fillId="0" borderId="2" xfId="0" applyNumberFormat="1" applyFont="1" applyFill="1" applyBorder="1" applyAlignment="1">
      <alignment horizontal="center" vertical="center"/>
    </xf>
    <xf numFmtId="0" fontId="3" fillId="0" borderId="2" xfId="0" applyFont="1" applyFill="1" applyBorder="1" applyAlignment="1">
      <alignment horizontal="center" vertical="center"/>
    </xf>
    <xf numFmtId="0" fontId="3" fillId="0" borderId="14" xfId="0" applyFont="1" applyFill="1" applyBorder="1" applyAlignment="1">
      <alignment horizontal="center" vertical="center"/>
    </xf>
    <xf numFmtId="184" fontId="22" fillId="0" borderId="3" xfId="0" applyNumberFormat="1" applyFont="1" applyFill="1" applyBorder="1" applyAlignment="1">
      <alignment horizontal="center" vertical="center" wrapText="1" shrinkToFit="1"/>
    </xf>
    <xf numFmtId="184" fontId="18" fillId="0" borderId="3" xfId="0" applyNumberFormat="1" applyFont="1" applyFill="1" applyBorder="1" applyAlignment="1">
      <alignment horizontal="center" vertical="center"/>
    </xf>
    <xf numFmtId="0" fontId="3" fillId="0" borderId="3" xfId="0" applyFont="1" applyFill="1" applyBorder="1" applyAlignment="1">
      <alignment horizontal="center" vertical="center"/>
    </xf>
    <xf numFmtId="0" fontId="3" fillId="0" borderId="16" xfId="0" applyFont="1" applyFill="1" applyBorder="1" applyAlignment="1">
      <alignment horizontal="center" vertical="center"/>
    </xf>
    <xf numFmtId="184" fontId="18" fillId="0" borderId="1" xfId="0" applyNumberFormat="1" applyFont="1" applyFill="1" applyBorder="1" applyAlignment="1">
      <alignment horizontal="center" vertical="center"/>
    </xf>
    <xf numFmtId="185" fontId="18" fillId="0" borderId="1" xfId="0" applyNumberFormat="1" applyFont="1" applyFill="1" applyBorder="1" applyAlignment="1">
      <alignment horizontal="center" vertical="center"/>
    </xf>
    <xf numFmtId="184" fontId="18" fillId="0" borderId="2" xfId="0" applyNumberFormat="1" applyFont="1" applyFill="1" applyBorder="1" applyAlignment="1">
      <alignment horizontal="center" vertical="center"/>
    </xf>
    <xf numFmtId="185" fontId="18" fillId="0" borderId="2" xfId="0" applyNumberFormat="1" applyFont="1" applyFill="1" applyBorder="1" applyAlignment="1">
      <alignment horizontal="center" vertical="center"/>
    </xf>
    <xf numFmtId="0" fontId="2" fillId="0" borderId="4" xfId="0" applyFont="1" applyFill="1" applyBorder="1" applyAlignment="1">
      <alignment horizontal="center" vertical="center" wrapText="1" shrinkToFit="1"/>
    </xf>
    <xf numFmtId="184" fontId="22" fillId="2" borderId="1" xfId="0" applyNumberFormat="1" applyFont="1" applyFill="1" applyBorder="1" applyAlignment="1">
      <alignment horizontal="center" vertical="center" wrapText="1" shrinkToFit="1"/>
    </xf>
    <xf numFmtId="184" fontId="18" fillId="2" borderId="4" xfId="0" applyNumberFormat="1" applyFont="1" applyFill="1" applyBorder="1" applyAlignment="1">
      <alignment horizontal="center" vertical="center"/>
    </xf>
    <xf numFmtId="185" fontId="18" fillId="2" borderId="4"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shrinkToFit="1"/>
    </xf>
    <xf numFmtId="0" fontId="30" fillId="3" borderId="2" xfId="0" applyFont="1" applyFill="1" applyBorder="1" applyAlignment="1">
      <alignment horizontal="center" vertical="center" wrapText="1"/>
    </xf>
    <xf numFmtId="184" fontId="22" fillId="2" borderId="4" xfId="0" applyNumberFormat="1" applyFont="1" applyFill="1" applyBorder="1" applyAlignment="1">
      <alignment horizontal="center" vertical="center" wrapText="1" shrinkToFit="1"/>
    </xf>
    <xf numFmtId="184" fontId="18" fillId="2" borderId="1" xfId="0" applyNumberFormat="1" applyFont="1" applyFill="1" applyBorder="1" applyAlignment="1">
      <alignment horizontal="center" vertical="center"/>
    </xf>
    <xf numFmtId="185" fontId="18" fillId="2" borderId="1" xfId="0" applyNumberFormat="1" applyFont="1" applyFill="1" applyBorder="1" applyAlignment="1">
      <alignment horizontal="center" vertical="center"/>
    </xf>
    <xf numFmtId="0" fontId="30" fillId="2" borderId="3" xfId="0" applyFont="1" applyFill="1" applyBorder="1" applyAlignment="1">
      <alignment horizontal="center" vertical="center" wrapText="1"/>
    </xf>
    <xf numFmtId="0" fontId="17" fillId="2" borderId="4" xfId="0" applyNumberFormat="1" applyFont="1" applyFill="1" applyBorder="1" applyAlignment="1">
      <alignment horizontal="center" vertical="center" wrapText="1"/>
    </xf>
    <xf numFmtId="0" fontId="3" fillId="0" borderId="4" xfId="0" applyFont="1" applyFill="1" applyBorder="1" applyAlignment="1">
      <alignment horizontal="center" vertical="center"/>
    </xf>
    <xf numFmtId="0" fontId="30" fillId="0" borderId="1" xfId="0" applyFont="1" applyFill="1" applyBorder="1" applyAlignment="1">
      <alignment horizontal="center" vertical="center" wrapText="1"/>
    </xf>
    <xf numFmtId="0" fontId="30" fillId="0" borderId="3" xfId="0" applyFont="1" applyFill="1" applyBorder="1" applyAlignment="1">
      <alignment horizontal="center" vertical="center" wrapText="1"/>
    </xf>
    <xf numFmtId="0" fontId="17" fillId="0" borderId="4" xfId="0" applyNumberFormat="1" applyFont="1" applyFill="1" applyBorder="1" applyAlignment="1">
      <alignment horizontal="center" vertical="center"/>
    </xf>
    <xf numFmtId="0" fontId="17" fillId="0" borderId="4" xfId="0" applyNumberFormat="1" applyFont="1" applyFill="1" applyBorder="1" applyAlignment="1">
      <alignment horizontal="center" vertical="center" wrapText="1"/>
    </xf>
    <xf numFmtId="185" fontId="18" fillId="0" borderId="3" xfId="0" applyNumberFormat="1" applyFont="1" applyFill="1" applyBorder="1" applyAlignment="1">
      <alignment horizontal="center" vertical="center"/>
    </xf>
    <xf numFmtId="0" fontId="17" fillId="0" borderId="3" xfId="0" applyNumberFormat="1" applyFont="1" applyFill="1" applyBorder="1" applyAlignment="1">
      <alignment horizontal="center" vertical="center"/>
    </xf>
    <xf numFmtId="0" fontId="2" fillId="0" borderId="1" xfId="0" applyFont="1" applyFill="1" applyBorder="1" applyAlignment="1">
      <alignment vertical="center" wrapText="1"/>
    </xf>
    <xf numFmtId="0" fontId="30" fillId="0" borderId="1" xfId="0" applyFont="1" applyFill="1" applyBorder="1" applyAlignment="1" applyProtection="1">
      <alignment horizontal="center" vertical="center" wrapText="1"/>
      <protection locked="0"/>
    </xf>
    <xf numFmtId="184" fontId="22" fillId="0" borderId="1" xfId="0" applyNumberFormat="1" applyFont="1" applyFill="1" applyBorder="1" applyAlignment="1" applyProtection="1">
      <alignment horizontal="center" vertical="center" wrapText="1" shrinkToFit="1"/>
      <protection locked="0"/>
    </xf>
    <xf numFmtId="184" fontId="18" fillId="0" borderId="1" xfId="0" applyNumberFormat="1" applyFont="1" applyFill="1" applyBorder="1" applyAlignment="1" applyProtection="1">
      <alignment horizontal="center" vertical="center"/>
      <protection locked="0"/>
    </xf>
    <xf numFmtId="185" fontId="18" fillId="0" borderId="1" xfId="0" applyNumberFormat="1" applyFont="1" applyFill="1" applyBorder="1" applyAlignment="1" applyProtection="1">
      <alignment horizontal="center" vertical="center"/>
      <protection locked="0"/>
    </xf>
    <xf numFmtId="0" fontId="18" fillId="0" borderId="1" xfId="0" applyNumberFormat="1" applyFont="1" applyFill="1" applyBorder="1" applyAlignment="1" applyProtection="1">
      <alignment horizontal="center" vertical="center"/>
      <protection locked="0"/>
    </xf>
    <xf numFmtId="0" fontId="17" fillId="0" borderId="1" xfId="0" applyNumberFormat="1" applyFont="1" applyFill="1" applyBorder="1" applyAlignment="1" applyProtection="1">
      <alignment horizontal="center" vertical="center"/>
      <protection locked="0"/>
    </xf>
    <xf numFmtId="0" fontId="9" fillId="0" borderId="6" xfId="0" applyFont="1" applyFill="1" applyBorder="1" applyAlignment="1">
      <alignment horizontal="center" vertical="center" wrapText="1"/>
    </xf>
    <xf numFmtId="0" fontId="9" fillId="0" borderId="19" xfId="0" applyFont="1" applyFill="1" applyBorder="1" applyAlignment="1">
      <alignment horizontal="center" vertical="center" wrapText="1"/>
    </xf>
    <xf numFmtId="179" fontId="9" fillId="0" borderId="0" xfId="0" applyNumberFormat="1" applyFont="1" applyFill="1" applyBorder="1" applyAlignment="1">
      <alignment vertical="center"/>
    </xf>
    <xf numFmtId="0" fontId="1" fillId="0" borderId="0" xfId="0" applyFont="1" applyFill="1" applyBorder="1">
      <alignment vertical="center"/>
    </xf>
    <xf numFmtId="0" fontId="14" fillId="0" borderId="20" xfId="0" applyFont="1" applyFill="1" applyBorder="1" applyAlignment="1">
      <alignment horizontal="center" vertical="center" wrapText="1"/>
    </xf>
    <xf numFmtId="0" fontId="14" fillId="0" borderId="21" xfId="0" applyFont="1" applyFill="1" applyBorder="1" applyAlignment="1">
      <alignment horizontal="center" vertical="center" wrapText="1"/>
    </xf>
    <xf numFmtId="0" fontId="14" fillId="0" borderId="22" xfId="0" applyFont="1" applyFill="1" applyBorder="1" applyAlignment="1">
      <alignment horizontal="center" vertical="center" wrapText="1"/>
    </xf>
    <xf numFmtId="0" fontId="14" fillId="0" borderId="23" xfId="0" applyFont="1" applyFill="1" applyBorder="1" applyAlignment="1">
      <alignment horizontal="center" vertical="center" wrapText="1"/>
    </xf>
    <xf numFmtId="179" fontId="27" fillId="0" borderId="0" xfId="0" applyNumberFormat="1" applyFont="1" applyFill="1" applyBorder="1" applyAlignment="1">
      <alignment vertical="center"/>
    </xf>
    <xf numFmtId="0" fontId="14" fillId="0" borderId="24" xfId="0" applyFont="1" applyFill="1" applyBorder="1" applyAlignment="1">
      <alignment horizontal="center" vertical="center" wrapText="1" shrinkToFit="1"/>
    </xf>
    <xf numFmtId="179" fontId="27" fillId="0" borderId="0" xfId="0" applyNumberFormat="1" applyFont="1" applyFill="1" applyBorder="1" applyAlignment="1">
      <alignment horizontal="center" vertical="center" wrapText="1" shrinkToFit="1"/>
    </xf>
    <xf numFmtId="0" fontId="4" fillId="0" borderId="0" xfId="0" applyFont="1" applyFill="1" applyBorder="1" applyAlignment="1">
      <alignment horizontal="center" vertical="center" wrapText="1"/>
    </xf>
    <xf numFmtId="0" fontId="2" fillId="0" borderId="13" xfId="0" applyFont="1" applyFill="1" applyBorder="1" applyAlignment="1">
      <alignment horizontal="center" vertical="center" wrapText="1" shrinkToFit="1"/>
    </xf>
    <xf numFmtId="186" fontId="2" fillId="0" borderId="7" xfId="0" applyNumberFormat="1" applyFont="1" applyFill="1" applyBorder="1" applyAlignment="1">
      <alignment horizontal="center" vertical="center" wrapText="1" shrinkToFit="1"/>
    </xf>
    <xf numFmtId="186" fontId="2" fillId="0" borderId="1" xfId="0" applyNumberFormat="1" applyFont="1" applyFill="1" applyBorder="1" applyAlignment="1">
      <alignment horizontal="center" vertical="center" wrapText="1" shrinkToFit="1"/>
    </xf>
    <xf numFmtId="186" fontId="2" fillId="0" borderId="13" xfId="0" applyNumberFormat="1" applyFont="1" applyFill="1" applyBorder="1" applyAlignment="1">
      <alignment horizontal="center" vertical="center" wrapText="1" shrinkToFit="1"/>
    </xf>
    <xf numFmtId="0" fontId="2" fillId="0" borderId="14" xfId="0" applyFont="1" applyFill="1" applyBorder="1" applyAlignment="1">
      <alignment horizontal="center" vertical="center" wrapText="1" shrinkToFit="1"/>
    </xf>
    <xf numFmtId="0" fontId="2" fillId="0" borderId="25" xfId="0" applyFont="1" applyFill="1" applyBorder="1" applyAlignment="1">
      <alignment horizontal="center" vertical="center" wrapText="1" shrinkToFit="1"/>
    </xf>
    <xf numFmtId="186" fontId="2" fillId="0" borderId="26" xfId="0" applyNumberFormat="1" applyFont="1" applyFill="1" applyBorder="1" applyAlignment="1">
      <alignment horizontal="center" vertical="center" wrapText="1" shrinkToFit="1"/>
    </xf>
    <xf numFmtId="0" fontId="2" fillId="0" borderId="27" xfId="0" applyFont="1" applyFill="1" applyBorder="1" applyAlignment="1">
      <alignment horizontal="center" vertical="center" wrapText="1" shrinkToFit="1"/>
    </xf>
    <xf numFmtId="0" fontId="2" fillId="0" borderId="16" xfId="0" applyFont="1" applyFill="1" applyBorder="1" applyAlignment="1">
      <alignment horizontal="center" vertical="center" wrapText="1" shrinkToFit="1"/>
    </xf>
    <xf numFmtId="0" fontId="2" fillId="0" borderId="0" xfId="0" applyFont="1" applyFill="1" applyBorder="1" applyAlignment="1">
      <alignment horizontal="center" vertical="center" wrapText="1" shrinkToFit="1"/>
    </xf>
    <xf numFmtId="186" fontId="2" fillId="0" borderId="11" xfId="0" applyNumberFormat="1" applyFont="1" applyFill="1" applyBorder="1" applyAlignment="1">
      <alignment horizontal="center" vertical="center" wrapText="1" shrinkToFit="1"/>
    </xf>
    <xf numFmtId="0" fontId="2" fillId="0" borderId="2" xfId="0" applyFont="1" applyFill="1" applyBorder="1" applyAlignment="1">
      <alignment horizontal="center" vertical="center" wrapText="1" shrinkToFit="1"/>
    </xf>
    <xf numFmtId="186" fontId="2" fillId="0" borderId="2" xfId="0" applyNumberFormat="1" applyFont="1" applyFill="1" applyBorder="1" applyAlignment="1">
      <alignment horizontal="center" vertical="center" wrapText="1" shrinkToFit="1"/>
    </xf>
    <xf numFmtId="0" fontId="2" fillId="0" borderId="28" xfId="0" applyFont="1" applyFill="1" applyBorder="1" applyAlignment="1">
      <alignment horizontal="center" vertical="center" wrapText="1" shrinkToFit="1"/>
    </xf>
    <xf numFmtId="0" fontId="2" fillId="2" borderId="13" xfId="0" applyFont="1" applyFill="1" applyBorder="1" applyAlignment="1">
      <alignment horizontal="center" vertical="center" wrapText="1" shrinkToFit="1"/>
    </xf>
    <xf numFmtId="0" fontId="2" fillId="2" borderId="27" xfId="0" applyFont="1" applyFill="1" applyBorder="1" applyAlignment="1">
      <alignment horizontal="center" vertical="center" wrapText="1" shrinkToFit="1"/>
    </xf>
    <xf numFmtId="186" fontId="2" fillId="2" borderId="7" xfId="0" applyNumberFormat="1" applyFont="1" applyFill="1" applyBorder="1" applyAlignment="1">
      <alignment horizontal="center" vertical="center" wrapText="1" shrinkToFit="1"/>
    </xf>
    <xf numFmtId="186" fontId="2" fillId="2" borderId="1" xfId="0" applyNumberFormat="1" applyFont="1" applyFill="1" applyBorder="1" applyAlignment="1">
      <alignment horizontal="center" vertical="center" wrapText="1" shrinkToFit="1"/>
    </xf>
    <xf numFmtId="186" fontId="2" fillId="3" borderId="7" xfId="0" applyNumberFormat="1" applyFont="1" applyFill="1" applyBorder="1" applyAlignment="1">
      <alignment horizontal="center" vertical="center" wrapText="1" shrinkToFit="1"/>
    </xf>
    <xf numFmtId="186" fontId="2" fillId="3" borderId="1" xfId="0" applyNumberFormat="1" applyFont="1" applyFill="1" applyBorder="1" applyAlignment="1">
      <alignment horizontal="center" vertical="center" wrapText="1" shrinkToFit="1"/>
    </xf>
    <xf numFmtId="0" fontId="3" fillId="0" borderId="17" xfId="0" applyFont="1" applyFill="1" applyBorder="1" applyAlignment="1">
      <alignment horizontal="center" vertical="center"/>
    </xf>
    <xf numFmtId="0" fontId="2" fillId="0" borderId="17" xfId="0" applyFont="1" applyFill="1" applyBorder="1" applyAlignment="1">
      <alignment horizontal="center" vertical="center" wrapText="1" shrinkToFit="1"/>
    </xf>
    <xf numFmtId="0" fontId="2" fillId="0" borderId="7" xfId="0" applyFont="1" applyFill="1" applyBorder="1" applyAlignment="1">
      <alignment horizontal="center" vertical="center" wrapText="1" shrinkToFit="1"/>
    </xf>
    <xf numFmtId="0" fontId="2" fillId="0" borderId="3" xfId="0" applyFont="1" applyFill="1" applyBorder="1" applyAlignment="1">
      <alignment horizontal="center" vertical="center" wrapText="1" shrinkToFit="1"/>
    </xf>
    <xf numFmtId="0" fontId="2" fillId="0" borderId="11" xfId="0" applyFont="1" applyFill="1" applyBorder="1" applyAlignment="1">
      <alignment horizontal="center" vertical="center" wrapText="1" shrinkToFit="1"/>
    </xf>
    <xf numFmtId="186" fontId="2" fillId="0" borderId="3" xfId="0" applyNumberFormat="1" applyFont="1" applyFill="1" applyBorder="1" applyAlignment="1">
      <alignment horizontal="center" vertical="center" wrapText="1" shrinkToFit="1"/>
    </xf>
    <xf numFmtId="0" fontId="2" fillId="0" borderId="1" xfId="0" applyFont="1" applyFill="1" applyBorder="1" applyAlignment="1" applyProtection="1">
      <alignment horizontal="center" vertical="center" wrapText="1" shrinkToFit="1"/>
      <protection locked="0"/>
    </xf>
    <xf numFmtId="183" fontId="3" fillId="0" borderId="29" xfId="0" applyNumberFormat="1" applyFont="1" applyFill="1" applyBorder="1" applyAlignment="1">
      <alignment horizontal="center" vertical="center"/>
    </xf>
    <xf numFmtId="186" fontId="2" fillId="0" borderId="9" xfId="0" applyNumberFormat="1" applyFont="1" applyFill="1" applyBorder="1" applyAlignment="1">
      <alignment horizontal="center" vertical="center" wrapText="1" shrinkToFit="1"/>
    </xf>
    <xf numFmtId="186" fontId="3" fillId="0" borderId="29" xfId="0" applyNumberFormat="1" applyFont="1" applyFill="1" applyBorder="1" applyAlignment="1">
      <alignment horizontal="center" vertical="center" wrapText="1" shrinkToFit="1"/>
    </xf>
    <xf numFmtId="0" fontId="18" fillId="0" borderId="0" xfId="0" applyFont="1" applyFill="1" applyBorder="1" applyAlignment="1">
      <alignment horizontal="center" vertical="center"/>
    </xf>
    <xf numFmtId="0" fontId="18" fillId="0" borderId="0" xfId="0" applyFont="1" applyFill="1" applyBorder="1" applyAlignment="1">
      <alignment horizontal="center" vertical="center" wrapText="1"/>
    </xf>
    <xf numFmtId="0" fontId="3" fillId="0" borderId="0" xfId="0" applyFont="1" applyFill="1" applyBorder="1">
      <alignment vertical="center"/>
    </xf>
    <xf numFmtId="186" fontId="2" fillId="0" borderId="14" xfId="0" applyNumberFormat="1" applyFont="1" applyFill="1" applyBorder="1" applyAlignment="1">
      <alignment horizontal="center" vertical="center" wrapText="1" shrinkToFit="1"/>
    </xf>
    <xf numFmtId="186" fontId="2" fillId="0" borderId="16" xfId="0" applyNumberFormat="1" applyFont="1" applyFill="1" applyBorder="1" applyAlignment="1">
      <alignment horizontal="center" vertical="center" wrapText="1" shrinkToFit="1"/>
    </xf>
    <xf numFmtId="186" fontId="2" fillId="0" borderId="8" xfId="0" applyNumberFormat="1" applyFont="1" applyFill="1" applyBorder="1" applyAlignment="1">
      <alignment horizontal="center" vertical="center" wrapText="1" shrinkToFit="1"/>
    </xf>
    <xf numFmtId="186" fontId="2" fillId="0" borderId="10" xfId="0" applyNumberFormat="1" applyFont="1" applyFill="1" applyBorder="1" applyAlignment="1">
      <alignment horizontal="center" vertical="center" wrapText="1" shrinkToFit="1"/>
    </xf>
    <xf numFmtId="186" fontId="2" fillId="2" borderId="13" xfId="0" applyNumberFormat="1" applyFont="1" applyFill="1" applyBorder="1" applyAlignment="1">
      <alignment horizontal="center" vertical="center" wrapText="1" shrinkToFit="1"/>
    </xf>
    <xf numFmtId="186" fontId="2" fillId="2" borderId="9" xfId="0" applyNumberFormat="1" applyFont="1" applyFill="1" applyBorder="1" applyAlignment="1">
      <alignment horizontal="center" vertical="center" wrapText="1" shrinkToFit="1"/>
    </xf>
    <xf numFmtId="183" fontId="3" fillId="2" borderId="27" xfId="0" applyNumberFormat="1" applyFont="1" applyFill="1" applyBorder="1" applyAlignment="1">
      <alignment horizontal="center" vertical="center"/>
    </xf>
    <xf numFmtId="186" fontId="3" fillId="2" borderId="29" xfId="0" applyNumberFormat="1" applyFont="1" applyFill="1" applyBorder="1" applyAlignment="1">
      <alignment horizontal="center" vertical="center" wrapText="1" shrinkToFit="1"/>
    </xf>
    <xf numFmtId="0" fontId="18" fillId="2" borderId="0" xfId="0" applyFont="1" applyFill="1" applyBorder="1" applyAlignment="1">
      <alignment horizontal="center" vertical="center"/>
    </xf>
    <xf numFmtId="186" fontId="2" fillId="3" borderId="13" xfId="0" applyNumberFormat="1" applyFont="1" applyFill="1" applyBorder="1" applyAlignment="1">
      <alignment horizontal="center" vertical="center" wrapText="1" shrinkToFit="1"/>
    </xf>
    <xf numFmtId="183" fontId="3" fillId="3" borderId="29" xfId="0" applyNumberFormat="1" applyFont="1" applyFill="1" applyBorder="1" applyAlignment="1">
      <alignment horizontal="center" vertical="center"/>
    </xf>
    <xf numFmtId="186" fontId="2" fillId="3" borderId="9" xfId="0" applyNumberFormat="1" applyFont="1" applyFill="1" applyBorder="1" applyAlignment="1">
      <alignment horizontal="center" vertical="center" wrapText="1" shrinkToFit="1"/>
    </xf>
    <xf numFmtId="186" fontId="3" fillId="3" borderId="29" xfId="0" applyNumberFormat="1" applyFont="1" applyFill="1" applyBorder="1" applyAlignment="1">
      <alignment horizontal="center" vertical="center" wrapText="1" shrinkToFit="1"/>
    </xf>
    <xf numFmtId="186" fontId="2" fillId="0" borderId="4" xfId="0" applyNumberFormat="1" applyFont="1" applyFill="1" applyBorder="1" applyAlignment="1">
      <alignment horizontal="center" vertical="center" wrapText="1" shrinkToFit="1"/>
    </xf>
    <xf numFmtId="186" fontId="2" fillId="0" borderId="17" xfId="0" applyNumberFormat="1" applyFont="1" applyFill="1" applyBorder="1" applyAlignment="1">
      <alignment horizontal="center" vertical="center" wrapText="1" shrinkToFit="1"/>
    </xf>
    <xf numFmtId="183" fontId="3" fillId="0" borderId="30" xfId="0" applyNumberFormat="1" applyFont="1" applyFill="1" applyBorder="1" applyAlignment="1">
      <alignment horizontal="center" vertical="center"/>
    </xf>
    <xf numFmtId="186" fontId="2" fillId="0" borderId="15" xfId="0" applyNumberFormat="1" applyFont="1" applyFill="1" applyBorder="1" applyAlignment="1">
      <alignment horizontal="center" vertical="center" wrapText="1" shrinkToFit="1"/>
    </xf>
    <xf numFmtId="186" fontId="2" fillId="0" borderId="1" xfId="0" applyNumberFormat="1" applyFont="1" applyFill="1" applyBorder="1" applyAlignment="1" applyProtection="1">
      <alignment horizontal="center" vertical="center" wrapText="1" shrinkToFit="1"/>
      <protection locked="0"/>
    </xf>
    <xf numFmtId="186" fontId="3" fillId="0" borderId="30" xfId="0" applyNumberFormat="1" applyFont="1" applyFill="1" applyBorder="1" applyAlignment="1">
      <alignment horizontal="center" vertical="center" wrapText="1" shrinkToFit="1"/>
    </xf>
    <xf numFmtId="186" fontId="3" fillId="0" borderId="1" xfId="0" applyNumberFormat="1" applyFont="1" applyFill="1" applyBorder="1" applyAlignment="1">
      <alignment horizontal="center" vertical="center" wrapText="1" shrinkToFit="1"/>
    </xf>
    <xf numFmtId="186" fontId="3" fillId="0" borderId="2" xfId="0" applyNumberFormat="1" applyFont="1" applyFill="1" applyBorder="1" applyAlignment="1">
      <alignment horizontal="center" vertical="center" wrapText="1" shrinkToFit="1"/>
    </xf>
    <xf numFmtId="186" fontId="2" fillId="0" borderId="31" xfId="0" applyNumberFormat="1" applyFont="1" applyFill="1" applyBorder="1" applyAlignment="1">
      <alignment horizontal="center" vertical="center" wrapText="1" shrinkToFit="1"/>
    </xf>
    <xf numFmtId="186" fontId="2" fillId="0" borderId="32" xfId="0" applyNumberFormat="1" applyFont="1" applyFill="1" applyBorder="1" applyAlignment="1">
      <alignment horizontal="center" vertical="center" wrapText="1" shrinkToFit="1"/>
    </xf>
    <xf numFmtId="186" fontId="2" fillId="0" borderId="28" xfId="0" applyNumberFormat="1" applyFont="1" applyFill="1" applyBorder="1" applyAlignment="1">
      <alignment horizontal="center" vertical="center" wrapText="1" shrinkToFit="1"/>
    </xf>
    <xf numFmtId="0" fontId="18" fillId="2" borderId="0" xfId="0" applyFont="1" applyFill="1" applyBorder="1" applyAlignment="1">
      <alignment horizontal="center" vertical="center" wrapText="1"/>
    </xf>
    <xf numFmtId="0" fontId="3" fillId="2" borderId="0" xfId="0" applyFont="1" applyFill="1" applyBorder="1">
      <alignment vertical="center"/>
    </xf>
    <xf numFmtId="186" fontId="3" fillId="0" borderId="24" xfId="0" applyNumberFormat="1" applyFont="1" applyFill="1" applyBorder="1" applyAlignment="1">
      <alignment horizontal="center" vertical="center" wrapText="1" shrinkToFit="1"/>
    </xf>
    <xf numFmtId="186" fontId="3" fillId="0" borderId="33" xfId="0" applyNumberFormat="1" applyFont="1" applyFill="1" applyBorder="1" applyAlignment="1">
      <alignment horizontal="center" vertical="center" wrapText="1" shrinkToFit="1"/>
    </xf>
    <xf numFmtId="186" fontId="2" fillId="0" borderId="34" xfId="0" applyNumberFormat="1" applyFont="1" applyFill="1" applyBorder="1" applyAlignment="1">
      <alignment horizontal="center" vertical="center" wrapText="1" shrinkToFit="1"/>
    </xf>
    <xf numFmtId="186" fontId="2" fillId="0" borderId="35" xfId="0" applyNumberFormat="1" applyFont="1" applyFill="1" applyBorder="1" applyAlignment="1">
      <alignment horizontal="center" vertical="center" wrapText="1" shrinkToFit="1"/>
    </xf>
    <xf numFmtId="0" fontId="3" fillId="0" borderId="9" xfId="0" applyFont="1" applyFill="1" applyBorder="1">
      <alignment vertical="center"/>
    </xf>
    <xf numFmtId="0" fontId="18" fillId="0" borderId="1" xfId="0" applyFont="1" applyFill="1" applyBorder="1" applyAlignment="1" applyProtection="1">
      <alignment horizontal="center" vertical="center" wrapText="1"/>
      <protection locked="0"/>
    </xf>
    <xf numFmtId="0" fontId="1" fillId="0" borderId="9" xfId="0" applyFont="1" applyFill="1" applyBorder="1">
      <alignment vertical="center"/>
    </xf>
    <xf numFmtId="0" fontId="2" fillId="0" borderId="2" xfId="0" applyFont="1" applyFill="1" applyBorder="1">
      <alignment vertical="center"/>
    </xf>
    <xf numFmtId="0" fontId="2" fillId="2" borderId="0" xfId="0" applyFont="1" applyFill="1" applyBorder="1">
      <alignment vertical="center"/>
    </xf>
    <xf numFmtId="0" fontId="2" fillId="0" borderId="9" xfId="0" applyFont="1" applyFill="1" applyBorder="1">
      <alignment vertical="center"/>
    </xf>
    <xf numFmtId="0" fontId="2" fillId="0" borderId="15" xfId="0" applyFont="1" applyFill="1" applyBorder="1">
      <alignment vertical="center"/>
    </xf>
    <xf numFmtId="0" fontId="2" fillId="0" borderId="12" xfId="0" applyFont="1" applyFill="1" applyBorder="1">
      <alignment vertical="center"/>
    </xf>
    <xf numFmtId="0" fontId="2" fillId="2" borderId="9" xfId="0" applyFont="1" applyFill="1" applyBorder="1">
      <alignment vertical="center"/>
    </xf>
    <xf numFmtId="0" fontId="2" fillId="0" borderId="10" xfId="0" applyFont="1" applyFill="1" applyBorder="1">
      <alignment vertical="center"/>
    </xf>
    <xf numFmtId="180" fontId="15" fillId="0" borderId="1" xfId="0" applyNumberFormat="1" applyFont="1" applyFill="1" applyBorder="1" applyAlignment="1" applyProtection="1">
      <alignment horizontal="center" vertical="center"/>
      <protection locked="0"/>
    </xf>
    <xf numFmtId="49" fontId="2" fillId="0" borderId="1" xfId="0" applyNumberFormat="1" applyFont="1" applyFill="1" applyBorder="1" applyAlignment="1" applyProtection="1">
      <alignment horizontal="center" vertical="center" wrapText="1"/>
      <protection locked="0"/>
    </xf>
    <xf numFmtId="0" fontId="18" fillId="3" borderId="1" xfId="0" applyFont="1" applyFill="1" applyBorder="1" applyAlignment="1" applyProtection="1">
      <alignment horizontal="center" vertical="center" wrapText="1" shrinkToFit="1"/>
      <protection locked="0"/>
    </xf>
    <xf numFmtId="180" fontId="15" fillId="0" borderId="15" xfId="0" applyNumberFormat="1" applyFont="1" applyFill="1" applyBorder="1" applyAlignment="1" applyProtection="1">
      <alignment horizontal="center" vertical="center"/>
    </xf>
    <xf numFmtId="0" fontId="16" fillId="0" borderId="2" xfId="0" applyNumberFormat="1" applyFont="1" applyFill="1" applyBorder="1" applyAlignment="1" applyProtection="1">
      <alignment horizontal="center" vertical="center" wrapText="1"/>
      <protection locked="0"/>
    </xf>
    <xf numFmtId="181" fontId="16" fillId="0" borderId="2" xfId="0" applyNumberFormat="1" applyFont="1" applyFill="1" applyBorder="1" applyAlignment="1" applyProtection="1">
      <alignment horizontal="center" vertical="center" wrapText="1"/>
      <protection locked="0"/>
    </xf>
    <xf numFmtId="0" fontId="17" fillId="0" borderId="2" xfId="0" applyNumberFormat="1" applyFont="1" applyFill="1" applyBorder="1" applyAlignment="1" applyProtection="1">
      <alignment horizontal="center" vertical="center" shrinkToFit="1"/>
      <protection locked="0"/>
    </xf>
    <xf numFmtId="49" fontId="2" fillId="0" borderId="2" xfId="0" applyNumberFormat="1" applyFont="1" applyFill="1" applyBorder="1" applyAlignment="1" applyProtection="1">
      <alignment horizontal="center" vertical="center" wrapText="1"/>
      <protection locked="0"/>
    </xf>
    <xf numFmtId="0" fontId="2" fillId="0" borderId="1" xfId="0" applyFont="1" applyFill="1" applyBorder="1" applyAlignment="1" applyProtection="1">
      <alignment horizontal="center" vertical="center"/>
      <protection locked="0"/>
    </xf>
    <xf numFmtId="0" fontId="18" fillId="0" borderId="2" xfId="0" applyFont="1" applyFill="1" applyBorder="1" applyAlignment="1" applyProtection="1">
      <alignment horizontal="center" vertical="center" wrapText="1" shrinkToFit="1"/>
      <protection locked="0"/>
    </xf>
    <xf numFmtId="180" fontId="15" fillId="0" borderId="2" xfId="0" applyNumberFormat="1" applyFont="1" applyFill="1" applyBorder="1" applyAlignment="1" applyProtection="1">
      <alignment horizontal="center" vertical="center"/>
    </xf>
    <xf numFmtId="0" fontId="18" fillId="3" borderId="2" xfId="0" applyFont="1" applyFill="1" applyBorder="1" applyAlignment="1" applyProtection="1">
      <alignment horizontal="center" vertical="center" wrapText="1" shrinkToFit="1"/>
      <protection locked="0"/>
    </xf>
    <xf numFmtId="180" fontId="15" fillId="0" borderId="26" xfId="0" applyNumberFormat="1" applyFont="1" applyFill="1" applyBorder="1" applyAlignment="1" applyProtection="1">
      <alignment horizontal="center" vertical="center"/>
    </xf>
    <xf numFmtId="180" fontId="15" fillId="0" borderId="11" xfId="0" applyNumberFormat="1" applyFont="1" applyFill="1" applyBorder="1" applyAlignment="1" applyProtection="1">
      <alignment horizontal="center" vertical="center"/>
    </xf>
    <xf numFmtId="0" fontId="16" fillId="0" borderId="3" xfId="0" applyNumberFormat="1" applyFont="1" applyFill="1" applyBorder="1" applyAlignment="1" applyProtection="1">
      <alignment horizontal="center" vertical="center" wrapText="1"/>
      <protection locked="0"/>
    </xf>
    <xf numFmtId="181" fontId="16" fillId="0" borderId="3" xfId="0" applyNumberFormat="1" applyFont="1" applyFill="1" applyBorder="1" applyAlignment="1" applyProtection="1">
      <alignment horizontal="center" vertical="center" wrapText="1"/>
      <protection locked="0"/>
    </xf>
    <xf numFmtId="0" fontId="17" fillId="0" borderId="3" xfId="0" applyNumberFormat="1" applyFont="1" applyFill="1" applyBorder="1" applyAlignment="1" applyProtection="1">
      <alignment horizontal="center" vertical="center" shrinkToFit="1"/>
      <protection locked="0"/>
    </xf>
    <xf numFmtId="49" fontId="2" fillId="0" borderId="3" xfId="0" applyNumberFormat="1" applyFont="1" applyFill="1" applyBorder="1" applyAlignment="1" applyProtection="1">
      <alignment horizontal="center" vertical="center" wrapText="1"/>
      <protection locked="0"/>
    </xf>
    <xf numFmtId="0" fontId="18" fillId="3" borderId="3" xfId="0" applyFont="1" applyFill="1" applyBorder="1" applyAlignment="1" applyProtection="1">
      <alignment horizontal="center" vertical="center" wrapText="1" shrinkToFit="1"/>
      <protection locked="0"/>
    </xf>
    <xf numFmtId="0" fontId="18" fillId="0" borderId="3" xfId="0" applyFont="1" applyFill="1" applyBorder="1" applyAlignment="1" applyProtection="1">
      <alignment horizontal="center" vertical="center" wrapText="1" shrinkToFit="1"/>
      <protection locked="0"/>
    </xf>
    <xf numFmtId="180" fontId="15" fillId="0" borderId="7" xfId="0" applyNumberFormat="1" applyFont="1" applyFill="1" applyBorder="1" applyAlignment="1">
      <alignment horizontal="center" vertical="center"/>
    </xf>
    <xf numFmtId="49" fontId="4" fillId="0" borderId="1" xfId="0" applyNumberFormat="1" applyFont="1" applyFill="1" applyBorder="1" applyAlignment="1">
      <alignment horizontal="center" vertical="center" wrapText="1"/>
    </xf>
    <xf numFmtId="0" fontId="31" fillId="0" borderId="1" xfId="0" applyNumberFormat="1" applyFont="1" applyFill="1" applyBorder="1" applyAlignment="1">
      <alignment horizontal="center" vertical="center" shrinkToFit="1"/>
    </xf>
    <xf numFmtId="0" fontId="1" fillId="0" borderId="1" xfId="0" applyFont="1" applyFill="1" applyBorder="1" applyAlignment="1">
      <alignment horizontal="center" vertical="center" wrapText="1" shrinkToFit="1"/>
    </xf>
    <xf numFmtId="180" fontId="32" fillId="0" borderId="7" xfId="0" applyNumberFormat="1" applyFont="1" applyFill="1" applyBorder="1" applyAlignment="1">
      <alignment horizontal="center" vertical="center"/>
    </xf>
    <xf numFmtId="0" fontId="33" fillId="0" borderId="1" xfId="0" applyNumberFormat="1" applyFont="1" applyFill="1" applyBorder="1" applyAlignment="1">
      <alignment horizontal="center" vertical="center" wrapText="1"/>
    </xf>
    <xf numFmtId="181" fontId="33" fillId="0" borderId="1" xfId="0" applyNumberFormat="1" applyFont="1" applyFill="1" applyBorder="1" applyAlignment="1">
      <alignment horizontal="center" vertical="center" wrapText="1"/>
    </xf>
    <xf numFmtId="0" fontId="34" fillId="0" borderId="1" xfId="0" applyNumberFormat="1" applyFont="1" applyFill="1" applyBorder="1" applyAlignment="1">
      <alignment horizontal="center" vertical="center" shrinkToFit="1"/>
    </xf>
    <xf numFmtId="49" fontId="5" fillId="0" borderId="1" xfId="0" applyNumberFormat="1" applyFont="1" applyFill="1" applyBorder="1" applyAlignment="1">
      <alignment horizontal="center" vertical="center" wrapText="1"/>
    </xf>
    <xf numFmtId="0" fontId="35" fillId="0" borderId="1" xfId="0" applyFont="1" applyFill="1" applyBorder="1" applyAlignment="1">
      <alignment horizontal="center" vertical="center" wrapText="1" shrinkToFit="1"/>
    </xf>
    <xf numFmtId="0" fontId="36" fillId="0" borderId="1" xfId="0" applyFont="1" applyFill="1" applyBorder="1" applyAlignment="1">
      <alignment horizontal="center" vertical="center" wrapText="1" shrinkToFit="1"/>
    </xf>
    <xf numFmtId="0" fontId="0" fillId="0" borderId="36" xfId="0" applyFill="1" applyBorder="1">
      <alignment vertical="center"/>
    </xf>
    <xf numFmtId="0" fontId="0" fillId="0" borderId="37" xfId="0" applyFill="1" applyBorder="1">
      <alignment vertical="center"/>
    </xf>
    <xf numFmtId="0" fontId="0" fillId="0" borderId="37" xfId="0" applyFill="1" applyBorder="1" applyAlignment="1">
      <alignment vertical="center" wrapText="1"/>
    </xf>
    <xf numFmtId="177" fontId="1" fillId="0" borderId="0" xfId="0" applyNumberFormat="1" applyFont="1" applyFill="1" applyAlignment="1">
      <alignment horizontal="center" vertical="center"/>
    </xf>
    <xf numFmtId="177" fontId="1" fillId="0" borderId="0" xfId="0" applyNumberFormat="1" applyFont="1" applyFill="1" applyAlignment="1">
      <alignment horizontal="center" vertical="center" wrapText="1"/>
    </xf>
    <xf numFmtId="0" fontId="0" fillId="0" borderId="0" xfId="0" applyFill="1" applyAlignment="1">
      <alignment vertical="center" wrapText="1"/>
    </xf>
    <xf numFmtId="182" fontId="2" fillId="3" borderId="1" xfId="0" applyNumberFormat="1" applyFont="1" applyFill="1" applyBorder="1" applyAlignment="1" applyProtection="1">
      <alignment horizontal="center" vertical="center" wrapText="1" shrinkToFit="1"/>
      <protection locked="0"/>
    </xf>
    <xf numFmtId="177" fontId="22" fillId="3" borderId="1" xfId="0" applyNumberFormat="1" applyFont="1" applyFill="1" applyBorder="1" applyAlignment="1" applyProtection="1">
      <alignment horizontal="center" vertical="center" wrapText="1"/>
      <protection locked="0"/>
    </xf>
    <xf numFmtId="0" fontId="2" fillId="0" borderId="2" xfId="0" applyFont="1" applyFill="1" applyBorder="1" applyAlignment="1" applyProtection="1">
      <alignment horizontal="center" vertical="center" wrapText="1"/>
      <protection locked="0"/>
    </xf>
    <xf numFmtId="183" fontId="18" fillId="0" borderId="1" xfId="0" applyNumberFormat="1" applyFont="1" applyFill="1" applyBorder="1" applyAlignment="1" applyProtection="1">
      <alignment horizontal="center" vertical="center"/>
      <protection locked="0"/>
    </xf>
    <xf numFmtId="3" fontId="18" fillId="4" borderId="1" xfId="0" applyNumberFormat="1" applyFont="1" applyFill="1" applyBorder="1" applyAlignment="1" applyProtection="1">
      <alignment horizontal="center" vertical="center"/>
      <protection locked="0"/>
    </xf>
    <xf numFmtId="0" fontId="18" fillId="0" borderId="4" xfId="0" applyFont="1" applyFill="1" applyBorder="1" applyAlignment="1" applyProtection="1">
      <alignment horizontal="center" vertical="center"/>
      <protection locked="0"/>
    </xf>
    <xf numFmtId="0" fontId="18" fillId="0" borderId="4" xfId="0" applyFont="1" applyFill="1" applyBorder="1" applyAlignment="1" applyProtection="1">
      <alignment horizontal="center" vertical="center"/>
    </xf>
    <xf numFmtId="177" fontId="22" fillId="3" borderId="4" xfId="0" applyNumberFormat="1" applyFont="1" applyFill="1" applyBorder="1" applyAlignment="1" applyProtection="1">
      <alignment horizontal="center" vertical="center" wrapText="1"/>
      <protection locked="0"/>
    </xf>
    <xf numFmtId="182" fontId="2" fillId="0" borderId="2" xfId="0" applyNumberFormat="1" applyFont="1" applyFill="1" applyBorder="1" applyAlignment="1" applyProtection="1">
      <alignment horizontal="center" vertical="center" wrapText="1" shrinkToFit="1"/>
      <protection locked="0"/>
    </xf>
    <xf numFmtId="177" fontId="22" fillId="0" borderId="4" xfId="0" applyNumberFormat="1" applyFont="1" applyFill="1" applyBorder="1" applyAlignment="1" applyProtection="1">
      <alignment horizontal="center" vertical="center" wrapText="1"/>
      <protection locked="0"/>
    </xf>
    <xf numFmtId="0" fontId="2" fillId="0" borderId="3" xfId="0" applyFont="1" applyFill="1" applyBorder="1" applyAlignment="1" applyProtection="1">
      <alignment horizontal="center" vertical="center" wrapText="1"/>
      <protection locked="0"/>
    </xf>
    <xf numFmtId="3" fontId="18" fillId="0" borderId="4" xfId="0" applyNumberFormat="1" applyFont="1" applyFill="1" applyBorder="1" applyAlignment="1" applyProtection="1">
      <alignment horizontal="center" vertical="center"/>
      <protection locked="0"/>
    </xf>
    <xf numFmtId="182" fontId="2" fillId="0" borderId="3" xfId="0" applyNumberFormat="1" applyFont="1" applyFill="1" applyBorder="1" applyAlignment="1" applyProtection="1">
      <alignment horizontal="center" vertical="center" wrapText="1" shrinkToFit="1"/>
      <protection locked="0"/>
    </xf>
    <xf numFmtId="0" fontId="5" fillId="0" borderId="1" xfId="0" applyFont="1" applyFill="1" applyBorder="1" applyAlignment="1">
      <alignment horizontal="center" vertical="center" wrapText="1"/>
    </xf>
    <xf numFmtId="3" fontId="36" fillId="0" borderId="1" xfId="0" applyNumberFormat="1" applyFont="1" applyFill="1" applyBorder="1" applyAlignment="1">
      <alignment horizontal="center" vertical="center"/>
    </xf>
    <xf numFmtId="0" fontId="36" fillId="0" borderId="1" xfId="0" applyFont="1" applyFill="1" applyBorder="1" applyAlignment="1">
      <alignment horizontal="center" vertical="center"/>
    </xf>
    <xf numFmtId="182" fontId="5" fillId="0" borderId="1" xfId="0" applyNumberFormat="1" applyFont="1" applyFill="1" applyBorder="1" applyAlignment="1">
      <alignment horizontal="center" vertical="center" wrapText="1" shrinkToFit="1"/>
    </xf>
    <xf numFmtId="177" fontId="37" fillId="0" borderId="1" xfId="0" applyNumberFormat="1" applyFont="1" applyFill="1" applyBorder="1" applyAlignment="1">
      <alignment horizontal="center" vertical="center" wrapText="1"/>
    </xf>
    <xf numFmtId="0" fontId="11" fillId="0" borderId="0" xfId="0" applyFont="1" applyFill="1" applyAlignment="1">
      <alignment horizontal="center" vertical="center" wrapText="1"/>
    </xf>
    <xf numFmtId="0" fontId="11" fillId="0" borderId="0" xfId="0" applyFont="1" applyFill="1" applyAlignment="1">
      <alignment horizontal="center" vertical="center"/>
    </xf>
    <xf numFmtId="177" fontId="6" fillId="0" borderId="0" xfId="0" applyNumberFormat="1" applyFont="1" applyFill="1" applyAlignment="1">
      <alignment horizontal="center" vertical="center" wrapText="1"/>
    </xf>
    <xf numFmtId="0" fontId="31" fillId="0" borderId="0" xfId="0" applyFont="1" applyFill="1" applyAlignment="1">
      <alignment horizontal="center" vertical="center" wrapText="1"/>
    </xf>
    <xf numFmtId="177" fontId="28" fillId="3" borderId="1" xfId="0" applyNumberFormat="1" applyFont="1" applyFill="1" applyBorder="1" applyAlignment="1" applyProtection="1">
      <alignment horizontal="center" vertical="center" wrapText="1"/>
      <protection locked="0"/>
    </xf>
    <xf numFmtId="177" fontId="28" fillId="0" borderId="3" xfId="0" applyNumberFormat="1" applyFont="1" applyFill="1" applyBorder="1" applyAlignment="1" applyProtection="1">
      <alignment horizontal="center" vertical="center" wrapText="1"/>
      <protection locked="0"/>
    </xf>
    <xf numFmtId="177" fontId="28" fillId="0" borderId="4" xfId="0" applyNumberFormat="1" applyFont="1" applyFill="1" applyBorder="1" applyAlignment="1" applyProtection="1">
      <alignment horizontal="center" vertical="center" wrapText="1"/>
      <protection locked="0"/>
    </xf>
    <xf numFmtId="177" fontId="28" fillId="0" borderId="17" xfId="0" applyNumberFormat="1" applyFont="1" applyFill="1" applyBorder="1" applyAlignment="1" applyProtection="1">
      <alignment horizontal="center" vertical="center" wrapText="1"/>
      <protection locked="0"/>
    </xf>
    <xf numFmtId="0" fontId="2" fillId="0" borderId="17" xfId="0" applyFont="1" applyFill="1" applyBorder="1" applyAlignment="1" applyProtection="1">
      <alignment horizontal="center" vertical="center"/>
      <protection locked="0"/>
    </xf>
    <xf numFmtId="177" fontId="29" fillId="0" borderId="4" xfId="0" applyNumberFormat="1" applyFont="1" applyFill="1" applyBorder="1" applyAlignment="1" applyProtection="1">
      <alignment horizontal="center" vertical="center" wrapText="1" shrinkToFit="1"/>
      <protection locked="0"/>
    </xf>
    <xf numFmtId="177" fontId="2" fillId="0" borderId="4" xfId="0" applyNumberFormat="1" applyFont="1" applyFill="1" applyBorder="1" applyAlignment="1" applyProtection="1">
      <alignment horizontal="center" vertical="center" wrapText="1"/>
      <protection locked="0"/>
    </xf>
    <xf numFmtId="0" fontId="2" fillId="0" borderId="4" xfId="0" applyNumberFormat="1" applyFont="1" applyFill="1" applyBorder="1" applyAlignment="1" applyProtection="1">
      <alignment horizontal="center" vertical="center" wrapText="1"/>
      <protection locked="0"/>
    </xf>
    <xf numFmtId="177" fontId="29" fillId="3" borderId="4" xfId="0" applyNumberFormat="1" applyFont="1" applyFill="1" applyBorder="1" applyAlignment="1" applyProtection="1">
      <alignment horizontal="center" vertical="center" wrapText="1" shrinkToFit="1"/>
      <protection locked="0"/>
    </xf>
    <xf numFmtId="0" fontId="2" fillId="0" borderId="1" xfId="0" applyFont="1" applyFill="1" applyBorder="1" applyAlignment="1">
      <alignment horizontal="center" vertical="center"/>
    </xf>
    <xf numFmtId="177" fontId="38" fillId="0"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177" fontId="5" fillId="0" borderId="4" xfId="0" applyNumberFormat="1" applyFont="1" applyFill="1" applyBorder="1" applyAlignment="1">
      <alignment horizontal="center" vertical="center" wrapText="1"/>
    </xf>
    <xf numFmtId="177" fontId="5" fillId="0" borderId="1" xfId="0" applyNumberFormat="1" applyFont="1" applyFill="1" applyBorder="1" applyAlignment="1">
      <alignment horizontal="center" vertical="center" wrapText="1"/>
    </xf>
    <xf numFmtId="0" fontId="39" fillId="0" borderId="2" xfId="0" applyFont="1" applyFill="1" applyBorder="1" applyAlignment="1">
      <alignment horizontal="center" vertical="center" wrapText="1"/>
    </xf>
    <xf numFmtId="177" fontId="40" fillId="0" borderId="0" xfId="0" applyNumberFormat="1" applyFont="1" applyFill="1" applyBorder="1" applyAlignment="1">
      <alignment horizontal="center" vertical="center" wrapText="1"/>
    </xf>
    <xf numFmtId="177" fontId="8" fillId="0" borderId="0" xfId="0" applyNumberFormat="1" applyFont="1" applyFill="1" applyAlignment="1">
      <alignment horizontal="center" vertical="center"/>
    </xf>
    <xf numFmtId="177" fontId="40" fillId="0" borderId="0" xfId="0" applyNumberFormat="1" applyFont="1" applyFill="1" applyAlignment="1">
      <alignment horizontal="center" vertical="center" wrapText="1"/>
    </xf>
    <xf numFmtId="0" fontId="41" fillId="0" borderId="0" xfId="0" applyFont="1" applyFill="1">
      <alignment vertical="center"/>
    </xf>
    <xf numFmtId="0" fontId="31" fillId="0" borderId="0" xfId="0" applyNumberFormat="1" applyFont="1" applyFill="1" applyAlignment="1">
      <alignment horizontal="center" vertical="center" wrapText="1"/>
    </xf>
    <xf numFmtId="0" fontId="30" fillId="3" borderId="1" xfId="0" applyFont="1" applyFill="1" applyBorder="1" applyAlignment="1" applyProtection="1">
      <alignment horizontal="center" vertical="center" wrapText="1"/>
      <protection locked="0"/>
    </xf>
    <xf numFmtId="0" fontId="17" fillId="3" borderId="1" xfId="0" applyNumberFormat="1" applyFont="1" applyFill="1" applyBorder="1" applyAlignment="1" applyProtection="1">
      <alignment horizontal="center" vertical="center" wrapText="1"/>
      <protection locked="0"/>
    </xf>
    <xf numFmtId="177" fontId="2" fillId="0" borderId="10" xfId="0" applyNumberFormat="1" applyFont="1" applyFill="1" applyBorder="1" applyAlignment="1" applyProtection="1">
      <alignment horizontal="center" vertical="center" wrapText="1"/>
      <protection locked="0"/>
    </xf>
    <xf numFmtId="187" fontId="18" fillId="0" borderId="4" xfId="0" applyNumberFormat="1" applyFont="1" applyFill="1" applyBorder="1" applyAlignment="1" applyProtection="1">
      <alignment horizontal="center" vertical="center"/>
      <protection locked="0"/>
    </xf>
    <xf numFmtId="178" fontId="18" fillId="0" borderId="4" xfId="0" applyNumberFormat="1" applyFont="1" applyFill="1" applyBorder="1" applyAlignment="1" applyProtection="1">
      <alignment horizontal="center" vertical="center"/>
      <protection locked="0"/>
    </xf>
    <xf numFmtId="0" fontId="18" fillId="0" borderId="4" xfId="0" applyNumberFormat="1" applyFont="1" applyFill="1" applyBorder="1" applyAlignment="1" applyProtection="1">
      <alignment horizontal="center" vertical="center"/>
      <protection locked="0"/>
    </xf>
    <xf numFmtId="184" fontId="42" fillId="0" borderId="2" xfId="6" applyNumberFormat="1" applyFont="1" applyFill="1" applyBorder="1" applyAlignment="1" applyProtection="1">
      <alignment horizontal="center" vertical="center" wrapText="1" shrinkToFit="1"/>
      <protection locked="0"/>
    </xf>
    <xf numFmtId="0" fontId="30" fillId="0" borderId="4" xfId="0" applyFont="1" applyFill="1" applyBorder="1" applyAlignment="1" applyProtection="1">
      <alignment horizontal="center" vertical="center" wrapText="1"/>
      <protection locked="0"/>
    </xf>
    <xf numFmtId="184" fontId="22" fillId="0" borderId="3" xfId="0" applyNumberFormat="1" applyFont="1" applyFill="1" applyBorder="1" applyAlignment="1" applyProtection="1">
      <alignment horizontal="center" vertical="center" wrapText="1" shrinkToFit="1"/>
      <protection locked="0"/>
    </xf>
    <xf numFmtId="184" fontId="22" fillId="0" borderId="2" xfId="0" applyNumberFormat="1" applyFont="1" applyFill="1" applyBorder="1" applyAlignment="1" applyProtection="1">
      <alignment horizontal="center" vertical="center" wrapText="1" shrinkToFit="1"/>
      <protection locked="0"/>
    </xf>
    <xf numFmtId="187" fontId="18" fillId="0" borderId="4" xfId="0" applyNumberFormat="1" applyFont="1" applyFill="1" applyBorder="1" applyAlignment="1">
      <alignment horizontal="center" vertical="center"/>
    </xf>
    <xf numFmtId="178" fontId="18" fillId="0" borderId="4" xfId="0" applyNumberFormat="1" applyFont="1" applyFill="1" applyBorder="1" applyAlignment="1">
      <alignment horizontal="center" vertical="center"/>
    </xf>
    <xf numFmtId="184" fontId="37" fillId="0" borderId="1" xfId="0" applyNumberFormat="1" applyFont="1" applyFill="1" applyBorder="1" applyAlignment="1">
      <alignment horizontal="center" vertical="center" wrapText="1" shrinkToFit="1"/>
    </xf>
    <xf numFmtId="187" fontId="36" fillId="0" borderId="4" xfId="0" applyNumberFormat="1" applyFont="1" applyFill="1" applyBorder="1" applyAlignment="1">
      <alignment horizontal="center" vertical="center"/>
    </xf>
    <xf numFmtId="178" fontId="36" fillId="0" borderId="4" xfId="0" applyNumberFormat="1" applyFont="1" applyFill="1" applyBorder="1" applyAlignment="1">
      <alignment horizontal="center" vertical="center"/>
    </xf>
    <xf numFmtId="0" fontId="36" fillId="0" borderId="1" xfId="0" applyNumberFormat="1" applyFont="1" applyFill="1" applyBorder="1" applyAlignment="1">
      <alignment horizontal="center" vertical="center"/>
    </xf>
    <xf numFmtId="0" fontId="34" fillId="0" borderId="1" xfId="0" applyNumberFormat="1" applyFont="1" applyFill="1" applyBorder="1" applyAlignment="1">
      <alignment horizontal="center" vertical="center"/>
    </xf>
    <xf numFmtId="0" fontId="5" fillId="0" borderId="1" xfId="0" applyFont="1" applyFill="1" applyBorder="1" applyAlignment="1">
      <alignment horizontal="center" vertical="center" wrapText="1" shrinkToFit="1"/>
    </xf>
    <xf numFmtId="0" fontId="5" fillId="0" borderId="13" xfId="0" applyFont="1" applyFill="1" applyBorder="1" applyAlignment="1">
      <alignment horizontal="center" vertical="center" wrapText="1" shrinkToFit="1"/>
    </xf>
    <xf numFmtId="0" fontId="0" fillId="0" borderId="18" xfId="0" applyFill="1" applyBorder="1">
      <alignment vertical="center"/>
    </xf>
    <xf numFmtId="187" fontId="1" fillId="0" borderId="0" xfId="0" applyNumberFormat="1" applyFont="1" applyFill="1" applyAlignment="1">
      <alignment horizontal="center" vertical="center"/>
    </xf>
    <xf numFmtId="188" fontId="43" fillId="0" borderId="0" xfId="0" applyNumberFormat="1" applyFont="1" applyFill="1" applyAlignment="1">
      <alignment horizontal="center" vertical="center"/>
    </xf>
    <xf numFmtId="179" fontId="11" fillId="0" borderId="0" xfId="0" applyNumberFormat="1" applyFont="1" applyFill="1" applyAlignment="1">
      <alignment horizontal="center" vertical="center"/>
    </xf>
    <xf numFmtId="0" fontId="31" fillId="0" borderId="0" xfId="0" applyNumberFormat="1" applyFont="1" applyFill="1" applyAlignment="1">
      <alignment horizontal="right" vertical="center"/>
    </xf>
    <xf numFmtId="179" fontId="1" fillId="0" borderId="0" xfId="0" applyNumberFormat="1" applyFont="1" applyFill="1" applyAlignment="1">
      <alignment horizontal="center" vertical="center" wrapText="1"/>
    </xf>
    <xf numFmtId="183" fontId="1" fillId="0" borderId="0" xfId="0" applyNumberFormat="1" applyFont="1" applyFill="1" applyAlignment="1">
      <alignment horizontal="center" vertical="center" wrapText="1"/>
    </xf>
    <xf numFmtId="183" fontId="0" fillId="0" borderId="0" xfId="0" applyNumberFormat="1" applyFill="1">
      <alignment vertical="center"/>
    </xf>
    <xf numFmtId="0" fontId="17" fillId="0" borderId="13" xfId="0" applyNumberFormat="1" applyFont="1" applyFill="1" applyBorder="1" applyAlignment="1" applyProtection="1">
      <alignment horizontal="center" vertical="center"/>
      <protection locked="0"/>
    </xf>
    <xf numFmtId="0" fontId="3" fillId="0" borderId="13" xfId="0" applyFont="1" applyFill="1" applyBorder="1" applyAlignment="1" applyProtection="1">
      <alignment horizontal="center" vertical="center"/>
      <protection locked="0"/>
    </xf>
    <xf numFmtId="0" fontId="3" fillId="0" borderId="1" xfId="0" applyFont="1" applyFill="1" applyBorder="1" applyAlignment="1" applyProtection="1">
      <alignment horizontal="center" vertical="center"/>
      <protection locked="0"/>
    </xf>
    <xf numFmtId="0" fontId="3" fillId="3" borderId="1" xfId="0" applyFont="1" applyFill="1" applyBorder="1" applyAlignment="1" applyProtection="1">
      <alignment horizontal="center" vertical="center"/>
      <protection locked="0"/>
    </xf>
    <xf numFmtId="0" fontId="17" fillId="0" borderId="4" xfId="0" applyNumberFormat="1" applyFont="1" applyFill="1" applyBorder="1" applyAlignment="1" applyProtection="1">
      <alignment horizontal="center" vertical="center"/>
      <protection locked="0"/>
    </xf>
    <xf numFmtId="0" fontId="2" fillId="0" borderId="4" xfId="0" applyFont="1" applyFill="1" applyBorder="1" applyAlignment="1" applyProtection="1">
      <alignment horizontal="center" vertical="center" wrapText="1" shrinkToFit="1"/>
      <protection locked="0"/>
    </xf>
    <xf numFmtId="0" fontId="2" fillId="0" borderId="17" xfId="0" applyFont="1" applyFill="1" applyBorder="1" applyAlignment="1" applyProtection="1">
      <alignment horizontal="center" vertical="center" wrapText="1" shrinkToFit="1"/>
      <protection locked="0"/>
    </xf>
    <xf numFmtId="0" fontId="2" fillId="0" borderId="29" xfId="0" applyFont="1" applyFill="1" applyBorder="1" applyAlignment="1">
      <alignment horizontal="center" vertical="center" wrapText="1" shrinkToFit="1"/>
    </xf>
    <xf numFmtId="0" fontId="5" fillId="0" borderId="7" xfId="0" applyFont="1" applyFill="1" applyBorder="1" applyAlignment="1">
      <alignment horizontal="center" vertical="center" wrapText="1" shrinkToFit="1"/>
    </xf>
    <xf numFmtId="0" fontId="5" fillId="0" borderId="29" xfId="0" applyFont="1" applyFill="1" applyBorder="1" applyAlignment="1">
      <alignment horizontal="center" vertical="center" wrapText="1" shrinkToFit="1"/>
    </xf>
    <xf numFmtId="179" fontId="36" fillId="0" borderId="0" xfId="0" applyNumberFormat="1" applyFont="1" applyFill="1" applyBorder="1" applyAlignment="1">
      <alignment horizontal="center" vertical="center"/>
    </xf>
    <xf numFmtId="0" fontId="36" fillId="0" borderId="0" xfId="0" applyFont="1" applyFill="1" applyBorder="1" applyAlignment="1">
      <alignment horizontal="center" vertical="center"/>
    </xf>
    <xf numFmtId="0" fontId="36" fillId="0" borderId="0" xfId="0" applyFont="1" applyFill="1" applyBorder="1" applyAlignment="1">
      <alignment horizontal="center" vertical="center" wrapText="1"/>
    </xf>
    <xf numFmtId="0" fontId="0" fillId="0" borderId="38" xfId="0" applyFill="1" applyBorder="1">
      <alignment vertical="center"/>
    </xf>
    <xf numFmtId="179" fontId="11" fillId="0" borderId="0" xfId="0" applyNumberFormat="1" applyFont="1" applyFill="1" applyBorder="1" applyAlignment="1">
      <alignment horizontal="center" vertical="center"/>
    </xf>
    <xf numFmtId="179" fontId="1" fillId="0" borderId="0" xfId="0" applyNumberFormat="1" applyFont="1" applyFill="1" applyBorder="1" applyAlignment="1">
      <alignment horizontal="center" vertical="center" wrapText="1"/>
    </xf>
    <xf numFmtId="183" fontId="1" fillId="0" borderId="0" xfId="0" applyNumberFormat="1" applyFont="1" applyFill="1" applyBorder="1" applyAlignment="1">
      <alignment horizontal="center" vertical="center" wrapText="1"/>
    </xf>
    <xf numFmtId="183" fontId="0" fillId="0" borderId="0" xfId="0" applyNumberFormat="1" applyFill="1" applyBorder="1">
      <alignment vertical="center"/>
    </xf>
    <xf numFmtId="0" fontId="2" fillId="0" borderId="9" xfId="0" applyFont="1" applyFill="1" applyBorder="1" applyAlignment="1" applyProtection="1">
      <alignment horizontal="center" vertical="center" wrapText="1" shrinkToFit="1"/>
      <protection locked="0"/>
    </xf>
    <xf numFmtId="186" fontId="2" fillId="0" borderId="26" xfId="0" applyNumberFormat="1" applyFont="1" applyFill="1" applyBorder="1" applyAlignment="1" applyProtection="1">
      <alignment horizontal="center" vertical="center" wrapText="1" shrinkToFit="1"/>
      <protection locked="0"/>
    </xf>
    <xf numFmtId="186" fontId="2" fillId="0" borderId="7" xfId="0" applyNumberFormat="1" applyFont="1" applyFill="1" applyBorder="1" applyAlignment="1" applyProtection="1">
      <alignment horizontal="center" vertical="center" wrapText="1" shrinkToFit="1"/>
      <protection locked="0"/>
    </xf>
    <xf numFmtId="186" fontId="2" fillId="0" borderId="8" xfId="0" applyNumberFormat="1" applyFont="1" applyFill="1" applyBorder="1" applyAlignment="1" applyProtection="1">
      <alignment horizontal="center" vertical="center" wrapText="1" shrinkToFit="1"/>
      <protection locked="0"/>
    </xf>
    <xf numFmtId="186" fontId="2" fillId="0" borderId="4" xfId="0" applyNumberFormat="1" applyFont="1" applyFill="1" applyBorder="1" applyAlignment="1" applyProtection="1">
      <alignment horizontal="center" vertical="center" wrapText="1" shrinkToFit="1"/>
      <protection locked="0"/>
    </xf>
    <xf numFmtId="186" fontId="2" fillId="0" borderId="24" xfId="0" applyNumberFormat="1" applyFont="1" applyFill="1" applyBorder="1" applyAlignment="1" applyProtection="1">
      <alignment horizontal="center" vertical="center" wrapText="1" shrinkToFit="1"/>
      <protection locked="0"/>
    </xf>
    <xf numFmtId="0" fontId="2" fillId="0" borderId="8" xfId="0" applyFont="1" applyFill="1" applyBorder="1" applyAlignment="1" applyProtection="1">
      <alignment horizontal="center" vertical="center" wrapText="1" shrinkToFit="1"/>
      <protection locked="0"/>
    </xf>
    <xf numFmtId="0" fontId="0" fillId="0" borderId="0" xfId="0" applyFont="1" applyFill="1" applyBorder="1">
      <alignment vertical="center"/>
    </xf>
    <xf numFmtId="0" fontId="44" fillId="0" borderId="0" xfId="0" applyFont="1" applyFill="1" applyBorder="1">
      <alignment vertical="center"/>
    </xf>
    <xf numFmtId="186" fontId="2" fillId="0" borderId="2" xfId="0" applyNumberFormat="1" applyFont="1" applyFill="1" applyBorder="1" applyAlignment="1" applyProtection="1">
      <alignment horizontal="center" vertical="center" wrapText="1" shrinkToFit="1"/>
      <protection locked="0"/>
    </xf>
    <xf numFmtId="186" fontId="2" fillId="0" borderId="14" xfId="0" applyNumberFormat="1" applyFont="1" applyFill="1" applyBorder="1" applyAlignment="1" applyProtection="1">
      <alignment horizontal="center" vertical="center" wrapText="1" shrinkToFit="1"/>
      <protection locked="0"/>
    </xf>
    <xf numFmtId="186" fontId="2" fillId="0" borderId="13" xfId="0" applyNumberFormat="1" applyFont="1" applyFill="1" applyBorder="1" applyAlignment="1" applyProtection="1">
      <alignment horizontal="center" vertical="center" wrapText="1" shrinkToFit="1"/>
      <protection locked="0"/>
    </xf>
    <xf numFmtId="186" fontId="2" fillId="0" borderId="10" xfId="0" applyNumberFormat="1" applyFont="1" applyFill="1" applyBorder="1" applyAlignment="1" applyProtection="1">
      <alignment horizontal="center" vertical="center" wrapText="1" shrinkToFit="1"/>
      <protection locked="0"/>
    </xf>
    <xf numFmtId="0" fontId="18" fillId="0" borderId="0" xfId="0" applyFont="1" applyFill="1" applyBorder="1" applyAlignment="1" applyProtection="1">
      <alignment horizontal="center" vertical="center"/>
      <protection locked="0"/>
    </xf>
    <xf numFmtId="0" fontId="18" fillId="0" borderId="0" xfId="0" applyFont="1" applyFill="1" applyBorder="1" applyAlignment="1" applyProtection="1">
      <alignment horizontal="center" vertical="center" wrapText="1"/>
      <protection locked="0"/>
    </xf>
    <xf numFmtId="0" fontId="3" fillId="0" borderId="0" xfId="0" applyFont="1" applyFill="1" applyBorder="1" applyProtection="1">
      <alignment vertical="center"/>
      <protection locked="0"/>
    </xf>
    <xf numFmtId="186" fontId="3" fillId="0" borderId="29" xfId="0" applyNumberFormat="1" applyFont="1" applyFill="1" applyBorder="1" applyAlignment="1" applyProtection="1">
      <alignment horizontal="center" vertical="center" wrapText="1" shrinkToFit="1"/>
      <protection locked="0"/>
    </xf>
    <xf numFmtId="0" fontId="3" fillId="0" borderId="9" xfId="0" applyFont="1" applyFill="1" applyBorder="1" applyProtection="1">
      <alignment vertical="center"/>
      <protection locked="0"/>
    </xf>
    <xf numFmtId="0" fontId="4" fillId="0" borderId="0" xfId="0" applyFont="1" applyFill="1" applyBorder="1">
      <alignment vertical="center"/>
    </xf>
    <xf numFmtId="0" fontId="5" fillId="0" borderId="0" xfId="0" applyFont="1" applyFill="1" applyBorder="1">
      <alignment vertical="center"/>
    </xf>
    <xf numFmtId="0" fontId="2" fillId="0" borderId="0" xfId="0" applyFont="1" applyFill="1" applyBorder="1" applyProtection="1">
      <alignment vertical="center"/>
      <protection locked="0"/>
    </xf>
    <xf numFmtId="0" fontId="4" fillId="0" borderId="9" xfId="0" applyFont="1" applyFill="1" applyBorder="1">
      <alignment vertical="center"/>
    </xf>
    <xf numFmtId="0" fontId="5" fillId="0" borderId="9" xfId="0" applyFont="1" applyFill="1" applyBorder="1">
      <alignment vertical="center"/>
    </xf>
    <xf numFmtId="0" fontId="0" fillId="0" borderId="9" xfId="0" applyFill="1" applyBorder="1">
      <alignment vertical="center"/>
    </xf>
    <xf numFmtId="0" fontId="2" fillId="0" borderId="10" xfId="0" applyFont="1" applyFill="1" applyBorder="1" applyProtection="1">
      <alignment vertical="center"/>
      <protection locked="0"/>
    </xf>
    <xf numFmtId="0" fontId="2" fillId="0" borderId="9" xfId="0" applyFont="1" applyFill="1" applyBorder="1" applyProtection="1">
      <alignment vertical="center"/>
      <protection locked="0"/>
    </xf>
    <xf numFmtId="0" fontId="32" fillId="0" borderId="0" xfId="0" applyFont="1" applyFill="1" applyBorder="1" applyAlignment="1">
      <alignment horizontal="center" vertical="center" wrapText="1"/>
    </xf>
    <xf numFmtId="177" fontId="37" fillId="0" borderId="0" xfId="0" applyNumberFormat="1" applyFont="1" applyFill="1" applyBorder="1" applyAlignment="1">
      <alignment horizontal="center" vertical="center" wrapText="1"/>
    </xf>
    <xf numFmtId="0" fontId="45" fillId="0" borderId="0" xfId="0" applyFont="1" applyFill="1" applyBorder="1" applyAlignment="1">
      <alignment horizontal="center" vertical="center" wrapText="1"/>
    </xf>
    <xf numFmtId="0" fontId="46" fillId="0" borderId="0" xfId="0" applyFont="1" applyFill="1" applyBorder="1" applyAlignment="1">
      <alignment horizontal="center" vertical="center" wrapText="1"/>
    </xf>
    <xf numFmtId="189" fontId="32" fillId="0" borderId="0" xfId="0" applyNumberFormat="1" applyFont="1" applyFill="1" applyBorder="1" applyAlignment="1">
      <alignment horizontal="center" vertical="center" wrapText="1"/>
    </xf>
    <xf numFmtId="177" fontId="22" fillId="0" borderId="0" xfId="0" applyNumberFormat="1" applyFont="1" applyFill="1" applyBorder="1" applyAlignment="1">
      <alignment horizontal="center" vertical="center" wrapText="1"/>
    </xf>
    <xf numFmtId="0" fontId="15" fillId="0" borderId="0" xfId="0" applyFont="1" applyFill="1" applyBorder="1" applyAlignment="1">
      <alignment horizontal="center" vertical="center" wrapText="1"/>
    </xf>
    <xf numFmtId="0" fontId="47" fillId="0" borderId="0" xfId="0" applyFont="1" applyFill="1" applyBorder="1" applyAlignment="1">
      <alignment horizontal="center" vertical="center" wrapText="1"/>
    </xf>
    <xf numFmtId="0" fontId="48" fillId="0" borderId="0" xfId="0" applyFont="1" applyFill="1" applyBorder="1" applyAlignment="1">
      <alignment horizontal="center" vertical="center" wrapText="1"/>
    </xf>
    <xf numFmtId="177" fontId="7" fillId="0" borderId="0" xfId="0" applyNumberFormat="1" applyFont="1" applyFill="1" applyBorder="1" applyAlignment="1">
      <alignment horizontal="center" vertical="center" wrapText="1"/>
    </xf>
    <xf numFmtId="0" fontId="0" fillId="0" borderId="0" xfId="0" applyFont="1" applyFill="1">
      <alignment vertical="center"/>
    </xf>
    <xf numFmtId="0" fontId="0" fillId="0" borderId="0" xfId="0" applyAlignment="1">
      <alignment horizontal="center" vertical="center"/>
    </xf>
    <xf numFmtId="0" fontId="49" fillId="5" borderId="20" xfId="0" applyFont="1" applyFill="1" applyBorder="1" applyAlignment="1">
      <alignment horizontal="center" vertical="center"/>
    </xf>
    <xf numFmtId="0" fontId="49" fillId="5" borderId="21" xfId="0" applyFont="1" applyFill="1" applyBorder="1" applyAlignment="1">
      <alignment horizontal="center" vertical="center"/>
    </xf>
    <xf numFmtId="0" fontId="50" fillId="0" borderId="1" xfId="0" applyFont="1" applyFill="1" applyBorder="1" applyAlignment="1">
      <alignment horizontal="center" vertical="center"/>
    </xf>
    <xf numFmtId="0" fontId="50" fillId="0" borderId="1" xfId="0" applyFont="1" applyFill="1" applyBorder="1" applyAlignment="1">
      <alignment horizontal="center" vertical="center" wrapText="1"/>
    </xf>
    <xf numFmtId="0" fontId="51" fillId="0" borderId="1" xfId="54" applyFont="1" applyFill="1" applyBorder="1" applyAlignment="1">
      <alignment horizontal="center" vertical="center"/>
    </xf>
    <xf numFmtId="189" fontId="1" fillId="0" borderId="1"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49" fontId="1" fillId="2" borderId="1" xfId="0" applyNumberFormat="1" applyFont="1" applyFill="1" applyBorder="1" applyAlignment="1">
      <alignment horizontal="center" vertical="center"/>
    </xf>
    <xf numFmtId="49" fontId="52" fillId="0" borderId="1" xfId="0" applyNumberFormat="1" applyFont="1" applyFill="1" applyBorder="1" applyAlignment="1">
      <alignment horizontal="center" vertical="center"/>
    </xf>
    <xf numFmtId="189" fontId="1"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3" fillId="0" borderId="1" xfId="0" applyNumberFormat="1" applyFont="1" applyFill="1" applyBorder="1" applyAlignment="1">
      <alignment horizontal="center" vertical="center"/>
    </xf>
    <xf numFmtId="49" fontId="54" fillId="0" borderId="1" xfId="0" applyNumberFormat="1" applyFont="1" applyFill="1" applyBorder="1" applyAlignment="1">
      <alignment horizontal="center" vertical="center" wrapText="1"/>
    </xf>
    <xf numFmtId="0" fontId="54" fillId="0" borderId="1" xfId="0" applyNumberFormat="1" applyFont="1" applyFill="1" applyBorder="1" applyAlignment="1">
      <alignment horizontal="center" vertical="center" wrapText="1"/>
    </xf>
    <xf numFmtId="14" fontId="55" fillId="0" borderId="1" xfId="0" applyNumberFormat="1" applyFont="1" applyFill="1" applyBorder="1" applyAlignment="1">
      <alignment horizontal="center" vertical="center"/>
    </xf>
    <xf numFmtId="0" fontId="51" fillId="0" borderId="4" xfId="54" applyFont="1" applyFill="1" applyBorder="1" applyAlignment="1">
      <alignment horizontal="left" vertical="center"/>
    </xf>
    <xf numFmtId="0" fontId="56" fillId="0" borderId="1" xfId="0" applyFont="1" applyFill="1" applyBorder="1" applyAlignment="1">
      <alignment horizontal="center" vertical="center"/>
    </xf>
    <xf numFmtId="0" fontId="0" fillId="0" borderId="1" xfId="0" applyBorder="1">
      <alignment vertical="center"/>
    </xf>
    <xf numFmtId="0" fontId="1" fillId="0" borderId="1" xfId="0" applyFont="1" applyFill="1" applyBorder="1" applyAlignment="1">
      <alignment horizontal="center" vertical="center"/>
    </xf>
    <xf numFmtId="190" fontId="1" fillId="0" borderId="1" xfId="0" applyNumberFormat="1" applyFont="1" applyFill="1" applyBorder="1" applyAlignment="1">
      <alignment horizontal="center" vertical="center"/>
    </xf>
    <xf numFmtId="0" fontId="1" fillId="5" borderId="7" xfId="0" applyFont="1" applyFill="1" applyBorder="1" applyAlignment="1">
      <alignment horizontal="center" vertical="center"/>
    </xf>
    <xf numFmtId="0" fontId="1" fillId="5" borderId="1" xfId="0" applyFont="1" applyFill="1" applyBorder="1" applyAlignment="1">
      <alignment horizontal="center" vertical="center"/>
    </xf>
    <xf numFmtId="0" fontId="31" fillId="5" borderId="1" xfId="0" applyFont="1" applyFill="1" applyBorder="1" applyAlignment="1">
      <alignment horizontal="center" vertical="center"/>
    </xf>
    <xf numFmtId="183" fontId="1" fillId="5" borderId="1" xfId="0" applyNumberFormat="1" applyFont="1" applyFill="1" applyBorder="1" applyAlignment="1">
      <alignment horizontal="center" vertical="center"/>
    </xf>
    <xf numFmtId="0" fontId="1" fillId="5" borderId="36" xfId="0" applyFont="1" applyFill="1" applyBorder="1" applyAlignment="1">
      <alignment horizontal="center" vertical="center"/>
    </xf>
    <xf numFmtId="0" fontId="1" fillId="5" borderId="37" xfId="0" applyFont="1" applyFill="1" applyBorder="1" applyAlignment="1">
      <alignment horizontal="center" vertical="center"/>
    </xf>
    <xf numFmtId="0" fontId="31" fillId="5" borderId="37" xfId="0" applyFont="1" applyFill="1" applyBorder="1" applyAlignment="1">
      <alignment horizontal="center" vertical="center"/>
    </xf>
    <xf numFmtId="183" fontId="31" fillId="5" borderId="37" xfId="0" applyNumberFormat="1" applyFont="1" applyFill="1" applyBorder="1" applyAlignment="1">
      <alignment horizontal="center" vertical="center"/>
    </xf>
    <xf numFmtId="0" fontId="0" fillId="0" borderId="13" xfId="0" applyBorder="1" applyAlignment="1">
      <alignment horizontal="center" vertical="center"/>
    </xf>
    <xf numFmtId="0" fontId="0" fillId="0" borderId="27"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14" fontId="57" fillId="0" borderId="4" xfId="0" applyNumberFormat="1" applyFont="1" applyFill="1" applyBorder="1" applyAlignment="1">
      <alignment horizontal="center" vertical="center"/>
    </xf>
    <xf numFmtId="0" fontId="57" fillId="0" borderId="4" xfId="0" applyFont="1" applyFill="1" applyBorder="1" applyAlignment="1">
      <alignment horizontal="center" vertical="center" wrapText="1"/>
    </xf>
    <xf numFmtId="49" fontId="58" fillId="0" borderId="4" xfId="0" applyNumberFormat="1" applyFont="1" applyFill="1" applyBorder="1" applyAlignment="1">
      <alignment horizontal="center" vertical="center"/>
    </xf>
    <xf numFmtId="14" fontId="59" fillId="0" borderId="4" xfId="0" applyNumberFormat="1" applyFont="1" applyFill="1" applyBorder="1" applyAlignment="1">
      <alignment horizontal="center" vertical="center"/>
    </xf>
    <xf numFmtId="0" fontId="59" fillId="0" borderId="4" xfId="0" applyFont="1" applyFill="1" applyBorder="1" applyAlignment="1">
      <alignment horizontal="center" vertical="center"/>
    </xf>
    <xf numFmtId="0" fontId="59" fillId="0" borderId="1" xfId="0" applyFont="1" applyFill="1" applyBorder="1" applyAlignment="1">
      <alignment horizontal="center" vertical="center" wrapText="1"/>
    </xf>
    <xf numFmtId="0" fontId="60" fillId="0" borderId="1" xfId="0" applyFont="1" applyFill="1" applyBorder="1" applyAlignment="1">
      <alignment horizontal="center" vertical="center"/>
    </xf>
    <xf numFmtId="179" fontId="54" fillId="0" borderId="1" xfId="0" applyNumberFormat="1" applyFont="1" applyFill="1" applyBorder="1" applyAlignment="1">
      <alignment horizontal="center" vertical="center"/>
    </xf>
    <xf numFmtId="179" fontId="54" fillId="2" borderId="1" xfId="0" applyNumberFormat="1" applyFont="1" applyFill="1" applyBorder="1" applyAlignment="1">
      <alignment horizontal="center" vertical="center"/>
    </xf>
    <xf numFmtId="191" fontId="54" fillId="0" borderId="1" xfId="0" applyNumberFormat="1" applyFont="1" applyFill="1" applyBorder="1" applyAlignment="1">
      <alignment horizontal="center" vertical="center" wrapText="1"/>
    </xf>
    <xf numFmtId="191" fontId="0" fillId="0" borderId="1" xfId="0" applyNumberFormat="1" applyFill="1" applyBorder="1">
      <alignment vertical="center"/>
    </xf>
    <xf numFmtId="192" fontId="55" fillId="0" borderId="1" xfId="0" applyNumberFormat="1" applyFont="1" applyFill="1" applyBorder="1" applyAlignment="1">
      <alignment horizontal="center" vertical="center" wrapText="1"/>
    </xf>
    <xf numFmtId="179" fontId="61" fillId="0" borderId="1" xfId="0" applyNumberFormat="1" applyFont="1" applyFill="1" applyBorder="1" applyAlignment="1">
      <alignment horizontal="center" vertical="center"/>
    </xf>
    <xf numFmtId="0" fontId="0" fillId="0" borderId="9" xfId="0" applyBorder="1" applyAlignment="1">
      <alignment horizontal="center" vertical="center"/>
    </xf>
    <xf numFmtId="0" fontId="40" fillId="0" borderId="1" xfId="0" applyFont="1" applyBorder="1" applyAlignment="1">
      <alignment horizontal="center" vertical="center" wrapText="1"/>
    </xf>
    <xf numFmtId="183" fontId="0" fillId="0" borderId="1" xfId="0" applyNumberFormat="1" applyFill="1" applyBorder="1" applyAlignment="1">
      <alignment horizontal="center" vertical="center"/>
    </xf>
    <xf numFmtId="0" fontId="49" fillId="5" borderId="23" xfId="0" applyFont="1" applyFill="1" applyBorder="1" applyAlignment="1">
      <alignment horizontal="center" vertical="center"/>
    </xf>
    <xf numFmtId="0" fontId="49" fillId="5" borderId="13" xfId="0" applyFont="1" applyFill="1" applyBorder="1" applyAlignment="1">
      <alignment horizontal="center" vertical="center"/>
    </xf>
    <xf numFmtId="0" fontId="49" fillId="5" borderId="27" xfId="0" applyFont="1" applyFill="1" applyBorder="1" applyAlignment="1">
      <alignment horizontal="center" vertical="center"/>
    </xf>
    <xf numFmtId="0" fontId="62" fillId="0" borderId="1" xfId="0" applyFont="1" applyFill="1" applyBorder="1" applyAlignment="1">
      <alignment horizontal="center" vertical="center" wrapText="1"/>
    </xf>
    <xf numFmtId="0" fontId="4" fillId="0" borderId="39" xfId="0" applyFont="1" applyBorder="1" applyAlignment="1">
      <alignment horizontal="center" vertical="center"/>
    </xf>
    <xf numFmtId="0" fontId="0" fillId="0" borderId="0" xfId="0" applyFont="1" applyFill="1" applyAlignment="1">
      <alignment horizontal="center" vertical="center" wrapText="1"/>
    </xf>
    <xf numFmtId="49" fontId="63" fillId="0" borderId="1" xfId="0" applyNumberFormat="1" applyFont="1" applyFill="1" applyBorder="1" applyAlignment="1">
      <alignment horizontal="center" vertical="center" wrapText="1"/>
    </xf>
    <xf numFmtId="190" fontId="64" fillId="0" borderId="40" xfId="0" applyNumberFormat="1" applyFont="1" applyFill="1" applyBorder="1" applyAlignment="1">
      <alignment horizontal="center" vertical="center"/>
    </xf>
    <xf numFmtId="190" fontId="1" fillId="0" borderId="40" xfId="0" applyNumberFormat="1" applyFont="1" applyFill="1" applyBorder="1" applyAlignment="1">
      <alignment horizontal="center" vertical="center"/>
    </xf>
    <xf numFmtId="190" fontId="31" fillId="0" borderId="40" xfId="0" applyNumberFormat="1" applyFont="1" applyFill="1" applyBorder="1" applyAlignment="1">
      <alignment vertical="center" wrapText="1"/>
    </xf>
    <xf numFmtId="190" fontId="31" fillId="0" borderId="39" xfId="0" applyNumberFormat="1" applyFont="1" applyFill="1" applyBorder="1" applyAlignment="1">
      <alignment vertical="center" wrapText="1"/>
    </xf>
    <xf numFmtId="189" fontId="1" fillId="3" borderId="1" xfId="0" applyNumberFormat="1" applyFont="1" applyFill="1" applyBorder="1" applyAlignment="1">
      <alignment horizontal="center" vertical="center"/>
    </xf>
    <xf numFmtId="49" fontId="1" fillId="3" borderId="1" xfId="0" applyNumberFormat="1" applyFont="1" applyFill="1" applyBorder="1" applyAlignment="1">
      <alignment horizontal="center" vertical="center"/>
    </xf>
    <xf numFmtId="0" fontId="65" fillId="3" borderId="0" xfId="0" applyFont="1" applyFill="1" applyAlignment="1">
      <alignment horizontal="center" vertical="center" wrapText="1"/>
    </xf>
    <xf numFmtId="49" fontId="54" fillId="3" borderId="1" xfId="0" applyNumberFormat="1" applyFont="1" applyFill="1" applyBorder="1" applyAlignment="1">
      <alignment horizontal="center" vertical="center" wrapText="1"/>
    </xf>
    <xf numFmtId="0" fontId="1" fillId="3" borderId="1" xfId="0" applyFont="1" applyFill="1" applyBorder="1" applyAlignment="1">
      <alignment horizontal="center" vertical="center"/>
    </xf>
    <xf numFmtId="190" fontId="1" fillId="3" borderId="1" xfId="0" applyNumberFormat="1" applyFont="1" applyFill="1" applyBorder="1" applyAlignment="1">
      <alignment horizontal="center" vertical="center"/>
    </xf>
    <xf numFmtId="0" fontId="1" fillId="5" borderId="13" xfId="0" applyFont="1" applyFill="1" applyBorder="1" applyAlignment="1">
      <alignment horizontal="center" vertical="center"/>
    </xf>
    <xf numFmtId="0" fontId="1" fillId="5" borderId="29" xfId="0" applyFont="1" applyFill="1" applyBorder="1" applyAlignment="1">
      <alignment horizontal="center" vertical="center"/>
    </xf>
    <xf numFmtId="0" fontId="31" fillId="5" borderId="18" xfId="0" applyFont="1" applyFill="1" applyBorder="1" applyAlignment="1">
      <alignment horizontal="center" vertical="center"/>
    </xf>
    <xf numFmtId="0" fontId="1" fillId="5" borderId="38" xfId="0" applyFont="1" applyFill="1" applyBorder="1" applyAlignment="1">
      <alignment horizontal="center" vertical="center"/>
    </xf>
    <xf numFmtId="0" fontId="0" fillId="0" borderId="0" xfId="0" applyAlignment="1">
      <alignment horizontal="center" vertical="center" wrapText="1"/>
    </xf>
    <xf numFmtId="0" fontId="0" fillId="0" borderId="1" xfId="0" applyFont="1" applyFill="1" applyBorder="1" applyAlignment="1">
      <alignment horizontal="center" vertical="center"/>
    </xf>
    <xf numFmtId="0" fontId="66" fillId="0" borderId="1" xfId="0" applyFont="1" applyFill="1" applyBorder="1" applyAlignment="1">
      <alignment horizontal="center" vertical="center"/>
    </xf>
    <xf numFmtId="0" fontId="0" fillId="0" borderId="0" xfId="0" applyFill="1" applyAlignment="1">
      <alignment horizontal="center" vertical="center" wrapText="1"/>
    </xf>
    <xf numFmtId="58" fontId="0" fillId="0" borderId="1" xfId="0" applyNumberFormat="1" applyFont="1" applyFill="1" applyBorder="1" applyAlignment="1">
      <alignment horizontal="center" vertical="center"/>
    </xf>
    <xf numFmtId="58" fontId="0" fillId="0" borderId="1" xfId="0" applyNumberFormat="1" applyFill="1" applyBorder="1" applyAlignment="1">
      <alignment horizontal="center" vertical="center"/>
    </xf>
    <xf numFmtId="58" fontId="0" fillId="0" borderId="1" xfId="0" applyNumberFormat="1" applyBorder="1" applyAlignment="1">
      <alignment horizontal="center" vertical="center"/>
    </xf>
    <xf numFmtId="0" fontId="50" fillId="0" borderId="2" xfId="0" applyFont="1" applyFill="1" applyBorder="1" applyAlignment="1">
      <alignment horizontal="center" vertical="center" wrapText="1"/>
    </xf>
    <xf numFmtId="0" fontId="60" fillId="0" borderId="1" xfId="0" applyFont="1" applyFill="1" applyBorder="1" applyAlignment="1">
      <alignment horizontal="center" vertical="center" wrapText="1"/>
    </xf>
    <xf numFmtId="186" fontId="67" fillId="0" borderId="1" xfId="0" applyNumberFormat="1" applyFont="1" applyFill="1" applyBorder="1" applyAlignment="1">
      <alignment horizontal="center" vertical="center" wrapText="1"/>
    </xf>
    <xf numFmtId="0" fontId="50" fillId="0" borderId="3" xfId="0" applyFont="1" applyFill="1" applyBorder="1" applyAlignment="1">
      <alignment horizontal="center" vertical="center" wrapText="1"/>
    </xf>
    <xf numFmtId="0" fontId="50" fillId="0" borderId="4" xfId="0" applyFont="1" applyFill="1" applyBorder="1" applyAlignment="1">
      <alignment horizontal="center" vertical="center" wrapText="1"/>
    </xf>
    <xf numFmtId="190" fontId="64" fillId="2" borderId="1" xfId="0" applyNumberFormat="1" applyFont="1" applyFill="1" applyBorder="1" applyAlignment="1">
      <alignment horizontal="center" vertical="center"/>
    </xf>
    <xf numFmtId="0" fontId="0" fillId="2" borderId="1" xfId="0" applyFill="1" applyBorder="1">
      <alignment vertical="center"/>
    </xf>
    <xf numFmtId="0" fontId="0" fillId="2" borderId="0" xfId="0" applyFont="1" applyFill="1">
      <alignment vertical="center"/>
    </xf>
    <xf numFmtId="179" fontId="54" fillId="2" borderId="1" xfId="0" applyNumberFormat="1" applyFont="1" applyFill="1" applyBorder="1" applyAlignment="1">
      <alignment vertical="center"/>
    </xf>
    <xf numFmtId="179" fontId="54" fillId="3" borderId="1" xfId="0" applyNumberFormat="1" applyFont="1" applyFill="1" applyBorder="1" applyAlignment="1">
      <alignment horizontal="center" vertical="center"/>
    </xf>
    <xf numFmtId="179" fontId="61" fillId="3" borderId="1" xfId="0" applyNumberFormat="1" applyFont="1" applyFill="1" applyBorder="1" applyAlignment="1">
      <alignment horizontal="center" vertical="center"/>
    </xf>
    <xf numFmtId="0" fontId="0" fillId="3" borderId="1" xfId="0" applyFill="1" applyBorder="1">
      <alignment vertical="center"/>
    </xf>
    <xf numFmtId="183" fontId="31" fillId="5" borderId="1" xfId="0" applyNumberFormat="1" applyFont="1" applyFill="1" applyBorder="1" applyAlignment="1">
      <alignment horizontal="center" vertical="center"/>
    </xf>
    <xf numFmtId="0" fontId="0" fillId="3" borderId="1" xfId="0" applyFill="1" applyBorder="1" applyAlignment="1">
      <alignment horizontal="center" vertical="center"/>
    </xf>
    <xf numFmtId="0" fontId="49" fillId="5" borderId="9" xfId="0" applyFont="1" applyFill="1" applyBorder="1" applyAlignment="1">
      <alignment horizontal="center" vertical="center"/>
    </xf>
    <xf numFmtId="0" fontId="49" fillId="5" borderId="0" xfId="0" applyFont="1" applyFill="1" applyAlignment="1">
      <alignment horizontal="center" vertical="center"/>
    </xf>
    <xf numFmtId="0" fontId="68" fillId="0" borderId="1" xfId="0" applyFont="1" applyBorder="1" applyAlignment="1">
      <alignment horizontal="center" vertical="center" wrapText="1"/>
    </xf>
    <xf numFmtId="0" fontId="68" fillId="0" borderId="1" xfId="0" applyFont="1" applyBorder="1" applyAlignment="1">
      <alignment horizontal="center" vertical="center"/>
    </xf>
    <xf numFmtId="0" fontId="0" fillId="2" borderId="1" xfId="0" applyFont="1" applyFill="1" applyBorder="1" applyAlignment="1">
      <alignment horizontal="center" vertical="center"/>
    </xf>
    <xf numFmtId="0" fontId="0" fillId="2" borderId="1" xfId="0" applyFill="1" applyBorder="1" applyAlignment="1">
      <alignment horizontal="center" vertical="center"/>
    </xf>
    <xf numFmtId="0" fontId="69" fillId="5" borderId="1" xfId="0" applyFont="1" applyFill="1" applyBorder="1" applyAlignment="1">
      <alignment horizontal="center" vertical="center"/>
    </xf>
    <xf numFmtId="0" fontId="68" fillId="0" borderId="2" xfId="0" applyFont="1" applyBorder="1" applyAlignment="1">
      <alignment horizontal="center" vertical="center"/>
    </xf>
    <xf numFmtId="0" fontId="68" fillId="0" borderId="0" xfId="0" applyFont="1" applyAlignment="1">
      <alignment horizontal="center" vertical="center"/>
    </xf>
    <xf numFmtId="0" fontId="70" fillId="0" borderId="1" xfId="0" applyFont="1" applyFill="1" applyBorder="1" applyAlignment="1">
      <alignment horizontal="center" vertical="center"/>
    </xf>
    <xf numFmtId="0" fontId="68" fillId="0" borderId="3" xfId="0" applyFont="1" applyBorder="1" applyAlignment="1">
      <alignment horizontal="center" vertical="center"/>
    </xf>
    <xf numFmtId="0" fontId="68" fillId="0" borderId="4" xfId="0" applyFont="1" applyBorder="1" applyAlignment="1">
      <alignment horizontal="center" vertical="center"/>
    </xf>
    <xf numFmtId="58" fontId="53" fillId="2" borderId="1" xfId="0" applyNumberFormat="1" applyFont="1" applyFill="1" applyBorder="1" applyAlignment="1">
      <alignment horizontal="center" vertical="center"/>
    </xf>
    <xf numFmtId="0" fontId="71" fillId="2" borderId="1" xfId="0" applyNumberFormat="1" applyFont="1" applyFill="1" applyBorder="1" applyAlignment="1">
      <alignment horizontal="center" vertical="center"/>
    </xf>
    <xf numFmtId="0" fontId="0" fillId="0" borderId="0" xfId="0" applyFont="1" applyFill="1" applyAlignment="1">
      <alignment horizontal="center" vertical="top" wrapText="1"/>
    </xf>
    <xf numFmtId="58" fontId="53" fillId="0" borderId="1"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wrapText="1"/>
    </xf>
    <xf numFmtId="58" fontId="1" fillId="0" borderId="1" xfId="0" applyNumberFormat="1" applyFont="1" applyFill="1" applyBorder="1" applyAlignment="1">
      <alignment horizontal="center" vertical="center"/>
    </xf>
    <xf numFmtId="0" fontId="0" fillId="0" borderId="13" xfId="0" applyBorder="1" applyAlignment="1">
      <alignment vertical="center"/>
    </xf>
    <xf numFmtId="0" fontId="0" fillId="0" borderId="27" xfId="0" applyBorder="1" applyAlignment="1">
      <alignment vertical="center"/>
    </xf>
    <xf numFmtId="0" fontId="72" fillId="0" borderId="4" xfId="0" applyFont="1" applyFill="1" applyBorder="1" applyAlignment="1">
      <alignment horizontal="center" vertical="center" wrapText="1"/>
    </xf>
    <xf numFmtId="190" fontId="1" fillId="0" borderId="1" xfId="0" applyNumberFormat="1" applyFont="1" applyFill="1" applyBorder="1" applyAlignment="1">
      <alignment horizontal="left" vertical="center"/>
    </xf>
    <xf numFmtId="0" fontId="1" fillId="5" borderId="1" xfId="0" applyNumberFormat="1" applyFont="1" applyFill="1" applyBorder="1" applyAlignment="1">
      <alignment horizontal="center" vertical="center"/>
    </xf>
    <xf numFmtId="0" fontId="40" fillId="0" borderId="1" xfId="0" applyFont="1" applyFill="1" applyBorder="1" applyAlignment="1">
      <alignment horizontal="center" vertical="center"/>
    </xf>
    <xf numFmtId="0" fontId="56" fillId="0" borderId="4" xfId="0" applyFont="1" applyFill="1" applyBorder="1" applyAlignment="1">
      <alignment horizontal="center" vertical="center"/>
    </xf>
    <xf numFmtId="0" fontId="73" fillId="0" borderId="1" xfId="0" applyFont="1" applyFill="1" applyBorder="1" applyAlignment="1">
      <alignment horizontal="center" vertical="center" wrapText="1"/>
    </xf>
    <xf numFmtId="0" fontId="52" fillId="0" borderId="4" xfId="0" applyFont="1"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40" fillId="0" borderId="1" xfId="0" applyFont="1" applyBorder="1" applyAlignment="1">
      <alignment horizontal="center" vertical="center"/>
    </xf>
    <xf numFmtId="0" fontId="0" fillId="0" borderId="4" xfId="0" applyBorder="1" applyAlignment="1">
      <alignment horizontal="center" vertical="center"/>
    </xf>
    <xf numFmtId="0" fontId="0" fillId="0" borderId="9" xfId="0" applyBorder="1" applyAlignment="1">
      <alignment vertical="center"/>
    </xf>
    <xf numFmtId="0" fontId="0" fillId="0" borderId="1" xfId="0" applyBorder="1" applyAlignment="1">
      <alignment vertical="center"/>
    </xf>
    <xf numFmtId="0" fontId="40" fillId="0" borderId="13" xfId="0" applyFont="1" applyBorder="1" applyAlignment="1">
      <alignment horizontal="center" vertical="center" wrapText="1"/>
    </xf>
    <xf numFmtId="0" fontId="0" fillId="0" borderId="13" xfId="0" applyFill="1" applyBorder="1" applyAlignment="1">
      <alignment vertical="center"/>
    </xf>
    <xf numFmtId="0" fontId="0" fillId="0" borderId="13" xfId="0" applyFill="1" applyBorder="1" applyAlignment="1">
      <alignment horizontal="center" vertical="center"/>
    </xf>
    <xf numFmtId="3" fontId="57" fillId="0" borderId="13" xfId="0" applyNumberFormat="1" applyFont="1" applyFill="1" applyBorder="1" applyAlignment="1">
      <alignment horizontal="center" vertical="center"/>
    </xf>
    <xf numFmtId="3" fontId="57" fillId="0" borderId="1" xfId="0" applyNumberFormat="1" applyFont="1" applyFill="1" applyBorder="1" applyAlignment="1">
      <alignment horizontal="center" vertical="center"/>
    </xf>
    <xf numFmtId="0" fontId="0" fillId="0" borderId="0" xfId="0" applyAlignment="1">
      <alignment vertical="center"/>
    </xf>
    <xf numFmtId="0" fontId="0" fillId="0" borderId="0" xfId="0" applyFill="1" applyAlignment="1">
      <alignment vertical="center"/>
    </xf>
    <xf numFmtId="0" fontId="0" fillId="0" borderId="9" xfId="0" applyBorder="1">
      <alignment vertical="center"/>
    </xf>
    <xf numFmtId="0" fontId="0" fillId="0" borderId="9" xfId="0" applyBorder="1" applyAlignment="1">
      <alignment vertical="center" wrapText="1"/>
    </xf>
    <xf numFmtId="0" fontId="59" fillId="0" borderId="4" xfId="0" applyFont="1" applyFill="1" applyBorder="1" applyAlignment="1">
      <alignment horizontal="left" vertical="center" wrapText="1"/>
    </xf>
    <xf numFmtId="0" fontId="69" fillId="0" borderId="0" xfId="0" applyFont="1" applyFill="1" applyBorder="1" applyAlignment="1">
      <alignment horizontal="center" vertical="center"/>
    </xf>
    <xf numFmtId="0" fontId="70" fillId="0" borderId="0" xfId="0" applyFont="1" applyFill="1" applyBorder="1" applyAlignment="1">
      <alignment horizontal="center" vertical="center"/>
    </xf>
    <xf numFmtId="14" fontId="55" fillId="0" borderId="0" xfId="0" applyNumberFormat="1" applyFont="1" applyFill="1" applyBorder="1" applyAlignment="1">
      <alignment horizontal="center" vertical="center"/>
    </xf>
    <xf numFmtId="0" fontId="51" fillId="0" borderId="0" xfId="54" applyFont="1" applyFill="1" applyBorder="1" applyAlignment="1">
      <alignment horizontal="left" vertical="center"/>
    </xf>
    <xf numFmtId="0" fontId="53" fillId="0" borderId="0" xfId="0" applyNumberFormat="1" applyFont="1" applyFill="1" applyBorder="1" applyAlignment="1">
      <alignment horizontal="center" vertical="center"/>
    </xf>
    <xf numFmtId="58" fontId="53" fillId="0" borderId="0" xfId="0" applyNumberFormat="1" applyFont="1" applyFill="1" applyBorder="1" applyAlignment="1">
      <alignment horizontal="center" vertical="center"/>
    </xf>
    <xf numFmtId="189" fontId="1" fillId="0" borderId="0" xfId="0" applyNumberFormat="1" applyFont="1" applyFill="1" applyBorder="1" applyAlignment="1">
      <alignment horizontal="center" vertical="center"/>
    </xf>
    <xf numFmtId="58" fontId="1" fillId="0" borderId="0" xfId="0" applyNumberFormat="1" applyFont="1" applyFill="1" applyBorder="1" applyAlignment="1">
      <alignment horizontal="center" vertical="center"/>
    </xf>
    <xf numFmtId="0" fontId="51" fillId="0" borderId="0" xfId="54" applyFont="1" applyFill="1" applyBorder="1" applyAlignment="1">
      <alignment horizontal="center" vertical="center"/>
    </xf>
    <xf numFmtId="0" fontId="0" fillId="0" borderId="0" xfId="0" applyFill="1" applyBorder="1" applyAlignment="1">
      <alignment horizontal="center" vertical="center"/>
    </xf>
    <xf numFmtId="0" fontId="40" fillId="0" borderId="0" xfId="0" applyFont="1" applyFill="1" applyBorder="1" applyAlignment="1">
      <alignment horizontal="center" vertical="center" wrapText="1"/>
    </xf>
    <xf numFmtId="0" fontId="71" fillId="0" borderId="0" xfId="0" applyNumberFormat="1" applyFont="1" applyFill="1" applyBorder="1" applyAlignment="1">
      <alignment horizontal="center" vertical="center"/>
    </xf>
    <xf numFmtId="49" fontId="1" fillId="0" borderId="0" xfId="0" applyNumberFormat="1" applyFont="1" applyFill="1" applyBorder="1" applyAlignment="1">
      <alignment horizontal="center" vertical="center"/>
    </xf>
    <xf numFmtId="49" fontId="63" fillId="0" borderId="0" xfId="0" applyNumberFormat="1" applyFont="1" applyFill="1" applyBorder="1" applyAlignment="1">
      <alignment horizontal="center" vertical="center" wrapText="1"/>
    </xf>
    <xf numFmtId="179" fontId="54" fillId="0" borderId="0" xfId="0" applyNumberFormat="1" applyFont="1" applyFill="1" applyBorder="1" applyAlignment="1">
      <alignment horizontal="center" vertical="center"/>
    </xf>
    <xf numFmtId="190" fontId="1" fillId="0" borderId="0" xfId="0" applyNumberFormat="1" applyFont="1" applyFill="1" applyBorder="1" applyAlignment="1">
      <alignment horizontal="left" vertical="center"/>
    </xf>
    <xf numFmtId="49" fontId="54" fillId="0" borderId="0" xfId="0" applyNumberFormat="1" applyFont="1" applyFill="1" applyBorder="1" applyAlignment="1">
      <alignment horizontal="center" vertical="center" wrapText="1"/>
    </xf>
    <xf numFmtId="49" fontId="1" fillId="0" borderId="0" xfId="0" applyNumberFormat="1" applyFont="1" applyFill="1" applyBorder="1" applyAlignment="1">
      <alignment horizontal="center" vertical="center" wrapText="1"/>
    </xf>
    <xf numFmtId="190" fontId="1" fillId="0" borderId="0" xfId="0" applyNumberFormat="1" applyFont="1" applyFill="1" applyBorder="1" applyAlignment="1">
      <alignment horizontal="center" vertical="center"/>
    </xf>
    <xf numFmtId="192" fontId="55" fillId="0" borderId="0" xfId="0" applyNumberFormat="1" applyFont="1" applyFill="1" applyBorder="1" applyAlignment="1">
      <alignment horizontal="center" vertical="center" wrapText="1"/>
    </xf>
    <xf numFmtId="0" fontId="1" fillId="0" borderId="0" xfId="0" applyNumberFormat="1" applyFont="1" applyFill="1" applyBorder="1" applyAlignment="1">
      <alignment horizontal="center" vertical="center"/>
    </xf>
    <xf numFmtId="0" fontId="31" fillId="0" borderId="0" xfId="0" applyFont="1" applyFill="1" applyBorder="1" applyAlignment="1">
      <alignment horizontal="center" vertical="center"/>
    </xf>
    <xf numFmtId="183" fontId="1" fillId="0" borderId="0" xfId="0" applyNumberFormat="1" applyFont="1" applyFill="1" applyBorder="1" applyAlignment="1">
      <alignment horizontal="center" vertical="center"/>
    </xf>
    <xf numFmtId="0" fontId="0" fillId="0" borderId="0" xfId="0" applyFill="1" applyBorder="1" applyAlignment="1">
      <alignment horizontal="center" vertical="center" wrapText="1"/>
    </xf>
    <xf numFmtId="0" fontId="40" fillId="0" borderId="0" xfId="0" applyFont="1" applyFill="1" applyBorder="1" applyAlignment="1">
      <alignment horizontal="center" vertical="center"/>
    </xf>
    <xf numFmtId="0" fontId="0" fillId="0" borderId="0" xfId="0" applyFont="1" applyFill="1" applyBorder="1" applyAlignment="1">
      <alignment horizontal="center" vertical="center"/>
    </xf>
    <xf numFmtId="0" fontId="51" fillId="0" borderId="4" xfId="54" applyFont="1" applyFill="1" applyBorder="1" applyAlignment="1">
      <alignment horizontal="center" vertical="center"/>
    </xf>
    <xf numFmtId="14" fontId="55" fillId="3" borderId="1" xfId="0" applyNumberFormat="1" applyFont="1" applyFill="1" applyBorder="1" applyAlignment="1">
      <alignment horizontal="center" vertical="center"/>
    </xf>
    <xf numFmtId="0" fontId="53" fillId="3" borderId="1" xfId="0" applyNumberFormat="1" applyFont="1" applyFill="1" applyBorder="1" applyAlignment="1">
      <alignment horizontal="center" vertical="center"/>
    </xf>
    <xf numFmtId="0" fontId="40" fillId="0" borderId="2" xfId="0" applyFont="1" applyBorder="1" applyAlignment="1">
      <alignment horizontal="center" vertical="center"/>
    </xf>
    <xf numFmtId="0" fontId="40" fillId="0" borderId="4" xfId="0" applyFont="1" applyBorder="1" applyAlignment="1">
      <alignment horizontal="center" vertical="center"/>
    </xf>
    <xf numFmtId="0" fontId="0" fillId="3" borderId="1" xfId="0" applyFont="1" applyFill="1" applyBorder="1" applyAlignment="1">
      <alignment horizontal="center" vertical="center"/>
    </xf>
    <xf numFmtId="0" fontId="0" fillId="0" borderId="0" xfId="0" applyAlignment="1">
      <alignment vertical="center" wrapText="1"/>
    </xf>
    <xf numFmtId="0" fontId="51" fillId="3" borderId="4" xfId="54" applyFont="1" applyFill="1" applyBorder="1" applyAlignment="1">
      <alignment horizontal="center" vertical="center"/>
    </xf>
    <xf numFmtId="0" fontId="0" fillId="0" borderId="4" xfId="0" applyFill="1" applyBorder="1" applyAlignment="1">
      <alignment horizontal="center" vertical="center"/>
    </xf>
    <xf numFmtId="0" fontId="0" fillId="3" borderId="4" xfId="0" applyFill="1" applyBorder="1" applyAlignment="1">
      <alignment horizontal="center" vertical="center"/>
    </xf>
    <xf numFmtId="193" fontId="55" fillId="0" borderId="1" xfId="0" applyNumberFormat="1" applyFont="1" applyFill="1" applyBorder="1" applyAlignment="1">
      <alignment horizontal="center" vertical="center"/>
    </xf>
    <xf numFmtId="183" fontId="0" fillId="0" borderId="1" xfId="0" applyNumberFormat="1" applyBorder="1" applyAlignment="1">
      <alignment horizontal="center" vertical="center"/>
    </xf>
    <xf numFmtId="0" fontId="51" fillId="3" borderId="4" xfId="54" applyFont="1" applyFill="1" applyBorder="1" applyAlignment="1">
      <alignment horizontal="left" vertical="center"/>
    </xf>
    <xf numFmtId="0" fontId="0" fillId="3" borderId="13" xfId="0" applyFill="1" applyBorder="1" applyAlignment="1">
      <alignment vertical="center"/>
    </xf>
    <xf numFmtId="0" fontId="0" fillId="3" borderId="13" xfId="0" applyFill="1" applyBorder="1" applyAlignment="1">
      <alignment horizontal="center" vertical="center"/>
    </xf>
    <xf numFmtId="0" fontId="0" fillId="0" borderId="0" xfId="0" applyBorder="1" applyAlignment="1">
      <alignment horizontal="center" vertical="center"/>
    </xf>
    <xf numFmtId="0" fontId="4" fillId="0" borderId="4" xfId="0" applyFont="1" applyFill="1" applyBorder="1" applyAlignment="1">
      <alignment horizontal="left" vertical="center" wrapText="1"/>
    </xf>
    <xf numFmtId="0" fontId="0" fillId="0" borderId="10" xfId="0" applyFill="1" applyBorder="1">
      <alignment vertical="center"/>
    </xf>
    <xf numFmtId="0" fontId="0" fillId="3" borderId="10" xfId="0" applyFill="1" applyBorder="1">
      <alignment vertical="center"/>
    </xf>
    <xf numFmtId="0" fontId="0" fillId="0" borderId="10" xfId="0" applyBorder="1">
      <alignment vertical="center"/>
    </xf>
    <xf numFmtId="0" fontId="53" fillId="2" borderId="1" xfId="0" applyNumberFormat="1" applyFont="1" applyFill="1" applyBorder="1" applyAlignment="1">
      <alignment horizontal="center" vertical="center" wrapText="1"/>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2" borderId="0" xfId="0" applyFill="1">
      <alignment vertical="center"/>
    </xf>
    <xf numFmtId="0" fontId="0" fillId="3" borderId="0" xfId="0" applyFill="1">
      <alignment vertical="center"/>
    </xf>
    <xf numFmtId="0" fontId="49" fillId="5" borderId="5" xfId="0" applyFont="1" applyFill="1" applyBorder="1" applyAlignment="1">
      <alignment horizontal="center" vertical="center"/>
    </xf>
    <xf numFmtId="0" fontId="49" fillId="5" borderId="6" xfId="0" applyFont="1" applyFill="1" applyBorder="1" applyAlignment="1">
      <alignment horizontal="center" vertical="center"/>
    </xf>
    <xf numFmtId="0" fontId="1" fillId="0" borderId="8" xfId="0" applyFont="1" applyBorder="1" applyAlignment="1">
      <alignment horizontal="center" vertical="center"/>
    </xf>
    <xf numFmtId="0" fontId="4" fillId="0" borderId="4" xfId="0" applyFont="1" applyBorder="1" applyAlignment="1">
      <alignment horizontal="center" vertical="center"/>
    </xf>
    <xf numFmtId="192" fontId="40" fillId="0" borderId="4" xfId="0" applyNumberFormat="1" applyFont="1" applyFill="1" applyBorder="1" applyAlignment="1">
      <alignment horizontal="center" vertical="center" wrapText="1"/>
    </xf>
    <xf numFmtId="192" fontId="40" fillId="0" borderId="17" xfId="0" applyNumberFormat="1" applyFont="1" applyFill="1" applyBorder="1" applyAlignment="1">
      <alignment horizontal="center" vertical="center" wrapText="1"/>
    </xf>
    <xf numFmtId="0" fontId="0" fillId="0" borderId="7" xfId="0" applyFill="1" applyBorder="1" applyAlignment="1">
      <alignment horizontal="center" vertical="center"/>
    </xf>
    <xf numFmtId="194" fontId="74" fillId="0" borderId="1" xfId="0" applyNumberFormat="1" applyFont="1" applyFill="1" applyBorder="1" applyAlignment="1">
      <alignment horizontal="center" vertical="center"/>
    </xf>
    <xf numFmtId="194" fontId="74" fillId="0" borderId="13" xfId="0" applyNumberFormat="1" applyFont="1" applyFill="1" applyBorder="1" applyAlignment="1">
      <alignment horizontal="center" vertical="center"/>
    </xf>
    <xf numFmtId="0" fontId="0" fillId="2" borderId="7" xfId="0" applyFill="1" applyBorder="1" applyAlignment="1">
      <alignment horizontal="center" vertical="center"/>
    </xf>
    <xf numFmtId="190" fontId="1" fillId="2" borderId="1" xfId="0" applyNumberFormat="1" applyFont="1" applyFill="1" applyBorder="1" applyAlignment="1">
      <alignment horizontal="center" vertical="center"/>
    </xf>
    <xf numFmtId="194" fontId="74" fillId="2" borderId="1" xfId="0" applyNumberFormat="1" applyFont="1" applyFill="1" applyBorder="1" applyAlignment="1">
      <alignment horizontal="center" vertical="center"/>
    </xf>
    <xf numFmtId="194" fontId="74" fillId="2" borderId="13" xfId="0" applyNumberFormat="1" applyFont="1" applyFill="1" applyBorder="1" applyAlignment="1">
      <alignment horizontal="center" vertical="center"/>
    </xf>
    <xf numFmtId="0" fontId="31" fillId="0" borderId="7" xfId="0" applyFont="1" applyFill="1" applyBorder="1" applyAlignment="1">
      <alignment horizontal="center" vertical="center"/>
    </xf>
    <xf numFmtId="190" fontId="31" fillId="0" borderId="1" xfId="0" applyNumberFormat="1" applyFont="1" applyFill="1" applyBorder="1" applyAlignment="1">
      <alignment horizontal="center" vertical="center"/>
    </xf>
    <xf numFmtId="194" fontId="61" fillId="0" borderId="1" xfId="0" applyNumberFormat="1" applyFont="1" applyFill="1" applyBorder="1" applyAlignment="1">
      <alignment horizontal="center" vertical="center"/>
    </xf>
    <xf numFmtId="0" fontId="31" fillId="0" borderId="7" xfId="0" applyNumberFormat="1" applyFont="1" applyFill="1" applyBorder="1" applyAlignment="1">
      <alignment horizontal="center" vertical="center"/>
    </xf>
    <xf numFmtId="0" fontId="31" fillId="3" borderId="7" xfId="0" applyNumberFormat="1" applyFont="1" applyFill="1" applyBorder="1" applyAlignment="1">
      <alignment horizontal="center" vertical="center"/>
    </xf>
    <xf numFmtId="194" fontId="61" fillId="3" borderId="1" xfId="0" applyNumberFormat="1" applyFont="1" applyFill="1" applyBorder="1" applyAlignment="1">
      <alignment horizontal="center" vertical="center"/>
    </xf>
    <xf numFmtId="0" fontId="1" fillId="0" borderId="7" xfId="0" applyFont="1" applyFill="1" applyBorder="1" applyAlignment="1">
      <alignment horizontal="center" vertical="center"/>
    </xf>
    <xf numFmtId="183" fontId="1" fillId="5" borderId="13" xfId="0" applyNumberFormat="1" applyFont="1" applyFill="1" applyBorder="1" applyAlignment="1">
      <alignment horizontal="center" vertical="center"/>
    </xf>
    <xf numFmtId="183" fontId="1" fillId="5" borderId="18" xfId="0" applyNumberFormat="1" applyFont="1" applyFill="1" applyBorder="1" applyAlignment="1">
      <alignment horizontal="center" vertical="center"/>
    </xf>
    <xf numFmtId="183" fontId="1" fillId="5" borderId="41" xfId="0" applyNumberFormat="1" applyFont="1" applyFill="1" applyBorder="1" applyAlignment="1">
      <alignment horizontal="center" vertical="center"/>
    </xf>
    <xf numFmtId="0" fontId="1" fillId="0" borderId="7" xfId="0" applyFont="1" applyBorder="1" applyAlignment="1">
      <alignment horizontal="center" vertical="center"/>
    </xf>
    <xf numFmtId="0" fontId="4" fillId="0" borderId="1" xfId="0" applyFont="1" applyBorder="1" applyAlignment="1">
      <alignment horizontal="center" vertical="center"/>
    </xf>
    <xf numFmtId="192" fontId="40" fillId="0" borderId="1" xfId="0" applyNumberFormat="1" applyFont="1" applyFill="1" applyBorder="1" applyAlignment="1">
      <alignment horizontal="center" vertical="center" wrapText="1"/>
    </xf>
    <xf numFmtId="0" fontId="1" fillId="2" borderId="7" xfId="0" applyFont="1" applyFill="1" applyBorder="1" applyAlignment="1">
      <alignment horizontal="center" vertical="center"/>
    </xf>
    <xf numFmtId="0" fontId="31" fillId="2" borderId="7" xfId="0" applyFont="1" applyFill="1" applyBorder="1" applyAlignment="1">
      <alignment horizontal="center" vertical="center"/>
    </xf>
    <xf numFmtId="194" fontId="74" fillId="3" borderId="1" xfId="0" applyNumberFormat="1" applyFont="1" applyFill="1" applyBorder="1" applyAlignment="1">
      <alignment horizontal="center" vertical="center"/>
    </xf>
    <xf numFmtId="0" fontId="49" fillId="5" borderId="19" xfId="0" applyFont="1" applyFill="1" applyBorder="1" applyAlignment="1">
      <alignment horizontal="center" vertical="center"/>
    </xf>
    <xf numFmtId="0" fontId="31" fillId="6" borderId="4" xfId="0" applyFont="1" applyFill="1" applyBorder="1" applyAlignment="1">
      <alignment horizontal="center" vertical="center"/>
    </xf>
    <xf numFmtId="0" fontId="4" fillId="0" borderId="24" xfId="0" applyFont="1" applyBorder="1" applyAlignment="1">
      <alignment horizontal="center" vertical="center"/>
    </xf>
    <xf numFmtId="194" fontId="74" fillId="0" borderId="29" xfId="0" applyNumberFormat="1" applyFont="1" applyFill="1" applyBorder="1" applyAlignment="1">
      <alignment horizontal="center" vertical="center"/>
    </xf>
    <xf numFmtId="0" fontId="0" fillId="0" borderId="0" xfId="0" applyFill="1" applyAlignment="1">
      <alignment horizontal="center" vertical="center"/>
    </xf>
    <xf numFmtId="0" fontId="0" fillId="2" borderId="13" xfId="0" applyFill="1" applyBorder="1">
      <alignment vertical="center"/>
    </xf>
    <xf numFmtId="194" fontId="74" fillId="2" borderId="29" xfId="0" applyNumberFormat="1" applyFont="1" applyFill="1" applyBorder="1" applyAlignment="1">
      <alignment horizontal="center" vertical="center"/>
    </xf>
    <xf numFmtId="0" fontId="3" fillId="2" borderId="0" xfId="0" applyFont="1" applyFill="1">
      <alignment vertical="center"/>
    </xf>
    <xf numFmtId="194" fontId="74" fillId="3" borderId="29" xfId="0" applyNumberFormat="1" applyFont="1" applyFill="1" applyBorder="1" applyAlignment="1">
      <alignment horizontal="center" vertical="center"/>
    </xf>
    <xf numFmtId="194" fontId="61" fillId="6" borderId="1" xfId="0" applyNumberFormat="1" applyFont="1" applyFill="1" applyBorder="1" applyAlignment="1">
      <alignment horizontal="center" vertical="center"/>
    </xf>
    <xf numFmtId="190" fontId="1" fillId="0" borderId="29" xfId="0" applyNumberFormat="1" applyFont="1" applyFill="1" applyBorder="1" applyAlignment="1">
      <alignment horizontal="center" vertical="center"/>
    </xf>
    <xf numFmtId="183" fontId="1" fillId="6" borderId="2" xfId="0" applyNumberFormat="1" applyFont="1" applyFill="1" applyBorder="1" applyAlignment="1">
      <alignment horizontal="center" vertical="center"/>
    </xf>
    <xf numFmtId="183" fontId="1" fillId="6" borderId="42" xfId="0" applyNumberFormat="1" applyFont="1" applyFill="1" applyBorder="1" applyAlignment="1">
      <alignment horizontal="center" vertical="center"/>
    </xf>
    <xf numFmtId="0" fontId="31" fillId="6" borderId="1" xfId="0" applyFont="1" applyFill="1" applyBorder="1" applyAlignment="1">
      <alignment horizontal="center" vertical="center"/>
    </xf>
    <xf numFmtId="0" fontId="4" fillId="0" borderId="29" xfId="0" applyFont="1" applyBorder="1" applyAlignment="1">
      <alignment horizontal="center" vertical="center"/>
    </xf>
    <xf numFmtId="189" fontId="0" fillId="2" borderId="0" xfId="0" applyNumberFormat="1" applyFill="1">
      <alignment vertical="center"/>
    </xf>
    <xf numFmtId="0" fontId="3" fillId="0" borderId="0" xfId="0" applyFont="1">
      <alignment vertical="center"/>
    </xf>
    <xf numFmtId="183" fontId="1" fillId="6" borderId="4" xfId="0" applyNumberFormat="1" applyFont="1" applyFill="1" applyBorder="1" applyAlignment="1">
      <alignment horizontal="center" vertical="center"/>
    </xf>
    <xf numFmtId="58" fontId="0" fillId="0" borderId="0" xfId="0" applyNumberFormat="1">
      <alignment vertical="center"/>
    </xf>
    <xf numFmtId="0" fontId="0" fillId="2" borderId="0" xfId="0" applyFill="1" applyAlignment="1">
      <alignment horizontal="center" vertical="center"/>
    </xf>
    <xf numFmtId="0" fontId="0" fillId="0" borderId="0" xfId="0" applyBorder="1">
      <alignment vertical="center"/>
    </xf>
    <xf numFmtId="183" fontId="1" fillId="5" borderId="43" xfId="0" applyNumberFormat="1" applyFont="1" applyFill="1" applyBorder="1" applyAlignment="1">
      <alignment horizontal="center" vertical="center"/>
    </xf>
    <xf numFmtId="183" fontId="1" fillId="5" borderId="44" xfId="0" applyNumberFormat="1" applyFont="1" applyFill="1" applyBorder="1" applyAlignment="1">
      <alignment horizontal="center" vertical="center"/>
    </xf>
    <xf numFmtId="0" fontId="49" fillId="5" borderId="45" xfId="0" applyFont="1" applyFill="1" applyBorder="1" applyAlignment="1">
      <alignment horizontal="center" vertical="center"/>
    </xf>
    <xf numFmtId="0" fontId="49" fillId="5" borderId="28" xfId="0" applyFont="1" applyFill="1" applyBorder="1" applyAlignment="1">
      <alignment horizontal="center" vertical="center"/>
    </xf>
    <xf numFmtId="0" fontId="49" fillId="5" borderId="1" xfId="0" applyFont="1" applyFill="1" applyBorder="1" applyAlignment="1">
      <alignment horizontal="center" vertical="center"/>
    </xf>
    <xf numFmtId="0" fontId="1" fillId="0" borderId="1" xfId="0" applyFont="1" applyBorder="1" applyAlignment="1">
      <alignment horizontal="center" vertical="center"/>
    </xf>
    <xf numFmtId="0" fontId="31" fillId="0" borderId="9" xfId="0" applyNumberFormat="1" applyFont="1" applyFill="1" applyBorder="1" applyAlignment="1">
      <alignment horizontal="center" vertical="center"/>
    </xf>
    <xf numFmtId="0" fontId="31" fillId="0" borderId="9" xfId="0" applyNumberFormat="1" applyFont="1" applyFill="1" applyBorder="1" applyAlignment="1">
      <alignment horizontal="center" vertical="center" wrapText="1"/>
    </xf>
    <xf numFmtId="0" fontId="31" fillId="3" borderId="9" xfId="0" applyNumberFormat="1" applyFont="1" applyFill="1" applyBorder="1" applyAlignment="1">
      <alignment horizontal="center" vertical="center" wrapText="1"/>
    </xf>
    <xf numFmtId="183" fontId="1" fillId="6" borderId="1" xfId="0" applyNumberFormat="1" applyFont="1" applyFill="1" applyBorder="1" applyAlignment="1">
      <alignment horizontal="center" vertical="center"/>
    </xf>
    <xf numFmtId="0" fontId="49" fillId="5" borderId="10" xfId="0" applyFont="1" applyFill="1" applyBorder="1" applyAlignment="1">
      <alignment horizontal="center" vertical="center"/>
    </xf>
    <xf numFmtId="0" fontId="4" fillId="0" borderId="13" xfId="0" applyFont="1" applyBorder="1" applyAlignment="1">
      <alignment horizontal="center" vertical="center"/>
    </xf>
    <xf numFmtId="189" fontId="1" fillId="0" borderId="13" xfId="0" applyNumberFormat="1" applyFont="1" applyFill="1" applyBorder="1" applyAlignment="1">
      <alignment horizontal="center" vertical="center"/>
    </xf>
    <xf numFmtId="189" fontId="1" fillId="2" borderId="13" xfId="0" applyNumberFormat="1" applyFont="1" applyFill="1" applyBorder="1" applyAlignment="1">
      <alignment horizontal="center" vertical="center"/>
    </xf>
    <xf numFmtId="0" fontId="3" fillId="3" borderId="0" xfId="0" applyFont="1" applyFill="1">
      <alignment vertical="center"/>
    </xf>
    <xf numFmtId="189" fontId="1" fillId="3" borderId="13" xfId="0" applyNumberFormat="1" applyFont="1" applyFill="1" applyBorder="1" applyAlignment="1">
      <alignment horizontal="center" vertical="center"/>
    </xf>
    <xf numFmtId="190" fontId="1" fillId="0" borderId="13" xfId="0" applyNumberFormat="1" applyFont="1" applyFill="1" applyBorder="1" applyAlignment="1">
      <alignment horizontal="center" vertical="center"/>
    </xf>
    <xf numFmtId="0" fontId="1" fillId="5" borderId="18" xfId="0" applyFont="1" applyFill="1" applyBorder="1" applyAlignment="1">
      <alignment horizontal="center" vertical="center"/>
    </xf>
    <xf numFmtId="14" fontId="1" fillId="0" borderId="13" xfId="0" applyNumberFormat="1" applyFont="1" applyFill="1" applyBorder="1" applyAlignment="1">
      <alignment horizontal="center" vertical="center"/>
    </xf>
    <xf numFmtId="183" fontId="1" fillId="0" borderId="1" xfId="0" applyNumberFormat="1" applyFont="1" applyFill="1" applyBorder="1" applyAlignment="1">
      <alignment horizontal="center" vertical="center"/>
    </xf>
    <xf numFmtId="0" fontId="0" fillId="3" borderId="0" xfId="0" applyFill="1" applyBorder="1">
      <alignment vertical="center"/>
    </xf>
    <xf numFmtId="14" fontId="1" fillId="3" borderId="13" xfId="0" applyNumberFormat="1" applyFont="1" applyFill="1" applyBorder="1" applyAlignment="1">
      <alignment horizontal="center" vertical="center"/>
    </xf>
    <xf numFmtId="0" fontId="49" fillId="5" borderId="21" xfId="0" applyFont="1" applyFill="1" applyBorder="1" applyAlignment="1">
      <alignment vertical="center"/>
    </xf>
    <xf numFmtId="0" fontId="49" fillId="5" borderId="1" xfId="0" applyFont="1" applyFill="1" applyBorder="1" applyAlignment="1">
      <alignment vertical="center"/>
    </xf>
    <xf numFmtId="0" fontId="4" fillId="0" borderId="13" xfId="0" applyFont="1" applyBorder="1" applyAlignment="1">
      <alignment horizontal="center" vertical="center" wrapText="1"/>
    </xf>
    <xf numFmtId="194" fontId="74" fillId="0" borderId="0" xfId="0" applyNumberFormat="1" applyFont="1" applyFill="1" applyBorder="1" applyAlignment="1">
      <alignment horizontal="center" vertical="center"/>
    </xf>
    <xf numFmtId="194" fontId="75" fillId="0" borderId="0" xfId="0" applyNumberFormat="1" applyFont="1" applyFill="1" applyBorder="1" applyAlignment="1" applyProtection="1">
      <alignment horizontal="left" vertical="center"/>
      <protection locked="0"/>
    </xf>
    <xf numFmtId="194" fontId="76" fillId="0" borderId="0" xfId="0" applyNumberFormat="1" applyFont="1" applyFill="1" applyBorder="1" applyAlignment="1" applyProtection="1">
      <alignment horizontal="left" vertical="center"/>
      <protection locked="0"/>
    </xf>
    <xf numFmtId="0" fontId="1" fillId="3" borderId="7" xfId="0" applyFont="1" applyFill="1" applyBorder="1" applyAlignment="1">
      <alignment horizontal="center" vertical="center"/>
    </xf>
    <xf numFmtId="192" fontId="40" fillId="3" borderId="1" xfId="0" applyNumberFormat="1" applyFont="1" applyFill="1" applyBorder="1" applyAlignment="1">
      <alignment horizontal="center" vertical="center" wrapText="1"/>
    </xf>
    <xf numFmtId="0" fontId="49" fillId="5" borderId="46" xfId="0" applyFont="1" applyFill="1" applyBorder="1" applyAlignment="1">
      <alignment horizontal="center" vertical="center"/>
    </xf>
    <xf numFmtId="192" fontId="77" fillId="0" borderId="4" xfId="0" applyNumberFormat="1" applyFont="1" applyFill="1" applyBorder="1" applyAlignment="1">
      <alignment horizontal="center" vertical="center" wrapText="1"/>
    </xf>
    <xf numFmtId="0" fontId="31" fillId="0" borderId="1" xfId="0" applyFont="1" applyFill="1" applyBorder="1" applyAlignment="1">
      <alignment horizontal="center" vertical="center"/>
    </xf>
    <xf numFmtId="183" fontId="4" fillId="0" borderId="1" xfId="0" applyNumberFormat="1" applyFont="1" applyFill="1" applyBorder="1" applyAlignment="1">
      <alignment horizontal="center" vertical="center"/>
    </xf>
    <xf numFmtId="0" fontId="31" fillId="3" borderId="1" xfId="0" applyFont="1" applyFill="1" applyBorder="1" applyAlignment="1">
      <alignment horizontal="center" vertical="center"/>
    </xf>
    <xf numFmtId="183" fontId="1" fillId="3" borderId="1" xfId="0" applyNumberFormat="1" applyFont="1" applyFill="1" applyBorder="1" applyAlignment="1">
      <alignment horizontal="center" vertical="center"/>
    </xf>
    <xf numFmtId="183" fontId="31" fillId="0" borderId="1" xfId="0" applyNumberFormat="1" applyFont="1" applyFill="1" applyBorder="1" applyAlignment="1">
      <alignment horizontal="center" vertical="center"/>
    </xf>
    <xf numFmtId="183" fontId="31" fillId="3" borderId="1" xfId="0" applyNumberFormat="1" applyFont="1" applyFill="1" applyBorder="1" applyAlignment="1">
      <alignment horizontal="center" vertical="center"/>
    </xf>
    <xf numFmtId="0" fontId="1" fillId="0" borderId="13" xfId="0" applyFont="1" applyFill="1" applyBorder="1" applyAlignment="1">
      <alignment horizontal="center" vertical="center"/>
    </xf>
    <xf numFmtId="179" fontId="1" fillId="0" borderId="13" xfId="0" applyNumberFormat="1" applyFont="1" applyFill="1" applyBorder="1" applyAlignment="1">
      <alignment horizontal="center" vertical="center"/>
    </xf>
    <xf numFmtId="0" fontId="1" fillId="3" borderId="13" xfId="0" applyFont="1" applyFill="1" applyBorder="1" applyAlignment="1">
      <alignment horizontal="center" vertical="center"/>
    </xf>
    <xf numFmtId="0" fontId="1" fillId="5" borderId="14" xfId="0" applyFont="1" applyFill="1" applyBorder="1" applyAlignment="1">
      <alignment horizontal="center" vertical="center"/>
    </xf>
    <xf numFmtId="183" fontId="1" fillId="6" borderId="37" xfId="0" applyNumberFormat="1" applyFont="1" applyFill="1" applyBorder="1" applyAlignment="1">
      <alignment horizontal="center" vertical="center"/>
    </xf>
    <xf numFmtId="0" fontId="1" fillId="5" borderId="43" xfId="0" applyFont="1" applyFill="1" applyBorder="1" applyAlignment="1">
      <alignment horizontal="center" vertical="center"/>
    </xf>
    <xf numFmtId="0" fontId="4" fillId="0" borderId="1" xfId="0" applyFont="1" applyFill="1" applyBorder="1" applyAlignment="1">
      <alignment horizontal="center" vertical="center"/>
    </xf>
    <xf numFmtId="0" fontId="78" fillId="0" borderId="0" xfId="0" applyFont="1" applyFill="1" applyAlignment="1"/>
    <xf numFmtId="194" fontId="78" fillId="0" borderId="0" xfId="0" applyNumberFormat="1" applyFont="1" applyFill="1" applyAlignment="1"/>
    <xf numFmtId="195" fontId="78" fillId="0" borderId="0" xfId="0" applyNumberFormat="1" applyFont="1" applyFill="1" applyAlignment="1"/>
    <xf numFmtId="0" fontId="78" fillId="0" borderId="0" xfId="0" applyFont="1" applyFill="1" applyAlignment="1">
      <alignment horizontal="right"/>
    </xf>
    <xf numFmtId="0" fontId="79" fillId="0" borderId="0" xfId="0" applyFont="1" applyFill="1" applyAlignment="1"/>
    <xf numFmtId="0" fontId="80" fillId="7" borderId="20" xfId="0" applyFont="1" applyFill="1" applyBorder="1" applyAlignment="1">
      <alignment horizontal="left" vertical="center"/>
    </xf>
    <xf numFmtId="0" fontId="81" fillId="7" borderId="1" xfId="0" applyFont="1" applyFill="1" applyBorder="1" applyAlignment="1">
      <alignment horizontal="left" vertical="center"/>
    </xf>
    <xf numFmtId="0" fontId="80" fillId="7" borderId="10" xfId="0" applyFont="1" applyFill="1" applyBorder="1" applyAlignment="1">
      <alignment horizontal="left" vertical="center"/>
    </xf>
    <xf numFmtId="0" fontId="80" fillId="7" borderId="47" xfId="0" applyFont="1" applyFill="1" applyBorder="1" applyAlignment="1">
      <alignment horizontal="left" vertical="center" wrapText="1"/>
    </xf>
    <xf numFmtId="0" fontId="80" fillId="7" borderId="47" xfId="0" applyFont="1" applyFill="1" applyBorder="1" applyAlignment="1">
      <alignment horizontal="left" vertical="center"/>
    </xf>
    <xf numFmtId="0" fontId="82" fillId="7" borderId="47" xfId="0" applyFont="1" applyFill="1" applyBorder="1" applyAlignment="1">
      <alignment horizontal="left" vertical="center"/>
    </xf>
    <xf numFmtId="194" fontId="80" fillId="7" borderId="48" xfId="0" applyNumberFormat="1" applyFont="1" applyFill="1" applyBorder="1" applyAlignment="1">
      <alignment horizontal="right" vertical="center" wrapText="1"/>
    </xf>
    <xf numFmtId="0" fontId="80" fillId="7" borderId="7" xfId="0" applyFont="1" applyFill="1" applyBorder="1" applyAlignment="1">
      <alignment horizontal="left" vertical="center"/>
    </xf>
    <xf numFmtId="0" fontId="81" fillId="7" borderId="13" xfId="0" applyFont="1" applyFill="1" applyBorder="1" applyAlignment="1">
      <alignment horizontal="left" vertical="center"/>
    </xf>
    <xf numFmtId="0" fontId="80" fillId="7" borderId="27" xfId="0" applyFont="1" applyFill="1" applyBorder="1" applyAlignment="1">
      <alignment horizontal="left" vertical="center"/>
    </xf>
    <xf numFmtId="0" fontId="80" fillId="7" borderId="9" xfId="0" applyFont="1" applyFill="1" applyBorder="1" applyAlignment="1">
      <alignment horizontal="left" vertical="center" wrapText="1"/>
    </xf>
    <xf numFmtId="0" fontId="80" fillId="7" borderId="9" xfId="0" applyFont="1" applyFill="1" applyBorder="1" applyAlignment="1">
      <alignment horizontal="left" vertical="center"/>
    </xf>
    <xf numFmtId="194" fontId="80" fillId="7" borderId="1" xfId="0" applyNumberFormat="1" applyFont="1" applyFill="1" applyBorder="1" applyAlignment="1">
      <alignment horizontal="right" vertical="center" wrapText="1"/>
    </xf>
    <xf numFmtId="0" fontId="80" fillId="7" borderId="36" xfId="0" applyFont="1" applyFill="1" applyBorder="1" applyAlignment="1">
      <alignment horizontal="left" vertical="center"/>
    </xf>
    <xf numFmtId="0" fontId="81" fillId="7" borderId="14" xfId="0" applyFont="1" applyFill="1" applyBorder="1" applyAlignment="1">
      <alignment horizontal="left" vertical="center"/>
    </xf>
    <xf numFmtId="0" fontId="80" fillId="7" borderId="25" xfId="0" applyFont="1" applyFill="1" applyBorder="1" applyAlignment="1">
      <alignment horizontal="left" vertical="center"/>
    </xf>
    <xf numFmtId="0" fontId="80" fillId="7" borderId="15" xfId="0" applyFont="1" applyFill="1" applyBorder="1" applyAlignment="1">
      <alignment horizontal="left" vertical="center" wrapText="1"/>
    </xf>
    <xf numFmtId="0" fontId="80" fillId="7" borderId="15" xfId="0" applyFont="1" applyFill="1" applyBorder="1" applyAlignment="1">
      <alignment horizontal="left" vertical="center"/>
    </xf>
    <xf numFmtId="194" fontId="80" fillId="7" borderId="2" xfId="0" applyNumberFormat="1" applyFont="1" applyFill="1" applyBorder="1" applyAlignment="1">
      <alignment horizontal="right" vertical="center" wrapText="1"/>
    </xf>
    <xf numFmtId="0" fontId="83" fillId="0" borderId="5" xfId="0" applyFont="1" applyFill="1" applyBorder="1" applyAlignment="1">
      <alignment horizontal="center" vertical="center" wrapText="1"/>
    </xf>
    <xf numFmtId="0" fontId="84" fillId="3" borderId="49" xfId="0" applyFont="1" applyFill="1" applyBorder="1" applyAlignment="1">
      <alignment horizontal="center" vertical="center" wrapText="1"/>
    </xf>
    <xf numFmtId="0" fontId="85" fillId="3" borderId="50" xfId="0" applyFont="1" applyFill="1" applyBorder="1" applyAlignment="1">
      <alignment horizontal="center" vertical="center" wrapText="1"/>
    </xf>
    <xf numFmtId="0" fontId="76" fillId="0" borderId="48" xfId="53" applyFont="1" applyFill="1" applyBorder="1" applyAlignment="1">
      <alignment horizontal="left" vertical="center" wrapText="1"/>
    </xf>
    <xf numFmtId="0" fontId="76" fillId="0" borderId="48" xfId="53" applyFont="1" applyFill="1" applyBorder="1" applyAlignment="1">
      <alignment horizontal="left" vertical="center"/>
    </xf>
    <xf numFmtId="0" fontId="76" fillId="0" borderId="48" xfId="0" applyFont="1" applyFill="1" applyBorder="1" applyAlignment="1">
      <alignment horizontal="left" vertical="center"/>
    </xf>
    <xf numFmtId="196" fontId="86" fillId="0" borderId="48" xfId="1" applyNumberFormat="1" applyFont="1" applyBorder="1" applyAlignment="1">
      <alignment horizontal="right" vertical="center"/>
    </xf>
    <xf numFmtId="0" fontId="83" fillId="0" borderId="46" xfId="0" applyFont="1" applyFill="1" applyBorder="1" applyAlignment="1">
      <alignment horizontal="center" vertical="center" wrapText="1"/>
    </xf>
    <xf numFmtId="0" fontId="84" fillId="3" borderId="51" xfId="0" applyFont="1" applyFill="1" applyBorder="1" applyAlignment="1">
      <alignment horizontal="center" vertical="center" wrapText="1"/>
    </xf>
    <xf numFmtId="0" fontId="85" fillId="3" borderId="11" xfId="0" applyFont="1" applyFill="1" applyBorder="1" applyAlignment="1">
      <alignment horizontal="center" vertical="center" wrapText="1"/>
    </xf>
    <xf numFmtId="0" fontId="76" fillId="0" borderId="1" xfId="53" applyFont="1" applyFill="1" applyBorder="1" applyAlignment="1">
      <alignment horizontal="left" vertical="center" wrapText="1"/>
    </xf>
    <xf numFmtId="0" fontId="87" fillId="0" borderId="1" xfId="53" applyFont="1" applyFill="1" applyBorder="1" applyAlignment="1">
      <alignment horizontal="left" vertical="center"/>
    </xf>
    <xf numFmtId="0" fontId="76" fillId="0" borderId="1" xfId="0" applyFont="1" applyFill="1" applyBorder="1" applyAlignment="1">
      <alignment horizontal="left" vertical="center"/>
    </xf>
    <xf numFmtId="196" fontId="86" fillId="0" borderId="1" xfId="1" applyNumberFormat="1" applyFont="1" applyBorder="1" applyAlignment="1">
      <alignment horizontal="right" vertical="center"/>
    </xf>
    <xf numFmtId="0" fontId="75" fillId="2" borderId="1" xfId="0" applyFont="1" applyFill="1" applyBorder="1" applyAlignment="1">
      <alignment horizontal="left" vertical="center" wrapText="1"/>
    </xf>
    <xf numFmtId="0" fontId="87" fillId="0" borderId="1" xfId="0" applyFont="1" applyFill="1" applyBorder="1" applyAlignment="1">
      <alignment horizontal="left" vertical="center"/>
    </xf>
    <xf numFmtId="196" fontId="86" fillId="0" borderId="1" xfId="1" applyNumberFormat="1" applyFont="1" applyFill="1" applyBorder="1" applyAlignment="1">
      <alignment horizontal="right" vertical="center"/>
    </xf>
    <xf numFmtId="0" fontId="84" fillId="3" borderId="52" xfId="0" applyFont="1" applyFill="1" applyBorder="1" applyAlignment="1">
      <alignment horizontal="center" vertical="center" wrapText="1"/>
    </xf>
    <xf numFmtId="0" fontId="85" fillId="3" borderId="53" xfId="0" applyFont="1" applyFill="1" applyBorder="1" applyAlignment="1">
      <alignment horizontal="center" vertical="center" wrapText="1"/>
    </xf>
    <xf numFmtId="0" fontId="87" fillId="0" borderId="1" xfId="53" applyFont="1" applyFill="1" applyBorder="1" applyAlignment="1">
      <alignment horizontal="left" vertical="center" wrapText="1"/>
    </xf>
    <xf numFmtId="196" fontId="88" fillId="0" borderId="1" xfId="1" applyNumberFormat="1" applyFont="1" applyFill="1" applyBorder="1" applyAlignment="1">
      <alignment horizontal="right" vertical="center"/>
    </xf>
    <xf numFmtId="0" fontId="84" fillId="8" borderId="49" xfId="0" applyFont="1" applyFill="1" applyBorder="1" applyAlignment="1">
      <alignment horizontal="center" vertical="center" wrapText="1"/>
    </xf>
    <xf numFmtId="0" fontId="89" fillId="8" borderId="54" xfId="0" applyFont="1" applyFill="1" applyBorder="1" applyAlignment="1">
      <alignment horizontal="center" vertical="center" wrapText="1"/>
    </xf>
    <xf numFmtId="194" fontId="76" fillId="0" borderId="48" xfId="0" applyNumberFormat="1" applyFont="1" applyFill="1" applyBorder="1" applyAlignment="1">
      <alignment horizontal="left" vertical="center"/>
    </xf>
    <xf numFmtId="196" fontId="86" fillId="0" borderId="48" xfId="1" applyNumberFormat="1" applyFont="1" applyFill="1" applyBorder="1" applyAlignment="1">
      <alignment horizontal="right" vertical="center"/>
    </xf>
    <xf numFmtId="0" fontId="84" fillId="8" borderId="51" xfId="0" applyFont="1" applyFill="1" applyBorder="1" applyAlignment="1">
      <alignment horizontal="center" vertical="center" wrapText="1"/>
    </xf>
    <xf numFmtId="0" fontId="89" fillId="8" borderId="7" xfId="0" applyFont="1" applyFill="1" applyBorder="1" applyAlignment="1">
      <alignment horizontal="center" vertical="center" wrapText="1"/>
    </xf>
    <xf numFmtId="0" fontId="75" fillId="0" borderId="1" xfId="0" applyFont="1" applyFill="1" applyBorder="1" applyAlignment="1">
      <alignment horizontal="left" vertical="center" wrapText="1"/>
    </xf>
    <xf numFmtId="0" fontId="76" fillId="0" borderId="1" xfId="0" applyFont="1" applyFill="1" applyBorder="1" applyAlignment="1">
      <alignment horizontal="left" vertical="center" wrapText="1"/>
    </xf>
    <xf numFmtId="194" fontId="76" fillId="0" borderId="1" xfId="0" applyNumberFormat="1" applyFont="1" applyFill="1" applyBorder="1" applyAlignment="1">
      <alignment horizontal="left" vertical="center"/>
    </xf>
    <xf numFmtId="0" fontId="84" fillId="8" borderId="52" xfId="0" applyFont="1" applyFill="1" applyBorder="1" applyAlignment="1">
      <alignment horizontal="center" vertical="center" wrapText="1"/>
    </xf>
    <xf numFmtId="196" fontId="88" fillId="0" borderId="48" xfId="1" applyNumberFormat="1" applyFont="1" applyFill="1" applyBorder="1" applyAlignment="1">
      <alignment horizontal="right" vertical="center"/>
    </xf>
    <xf numFmtId="0" fontId="89" fillId="8" borderId="50" xfId="0" applyFont="1" applyFill="1" applyBorder="1" applyAlignment="1">
      <alignment horizontal="center" vertical="center" wrapText="1"/>
    </xf>
    <xf numFmtId="196" fontId="88" fillId="0" borderId="48" xfId="1" applyNumberFormat="1" applyFont="1" applyBorder="1" applyAlignment="1">
      <alignment horizontal="right" vertical="center"/>
    </xf>
    <xf numFmtId="0" fontId="89" fillId="8" borderId="11" xfId="0" applyFont="1" applyFill="1" applyBorder="1" applyAlignment="1">
      <alignment horizontal="center" vertical="center" wrapText="1"/>
    </xf>
    <xf numFmtId="196" fontId="88" fillId="0" borderId="1" xfId="1" applyNumberFormat="1" applyFont="1" applyBorder="1" applyAlignment="1">
      <alignment horizontal="right" vertical="center"/>
    </xf>
    <xf numFmtId="0" fontId="76" fillId="0" borderId="2" xfId="53" applyFont="1" applyFill="1" applyBorder="1" applyAlignment="1">
      <alignment horizontal="left" vertical="center" wrapText="1"/>
    </xf>
    <xf numFmtId="0" fontId="76" fillId="0" borderId="2" xfId="0" applyFont="1" applyFill="1" applyBorder="1" applyAlignment="1">
      <alignment horizontal="left" vertical="center"/>
    </xf>
    <xf numFmtId="194" fontId="76" fillId="0" borderId="2" xfId="0" applyNumberFormat="1" applyFont="1" applyFill="1" applyBorder="1" applyAlignment="1">
      <alignment horizontal="left" vertical="center"/>
    </xf>
    <xf numFmtId="196" fontId="88" fillId="0" borderId="2" xfId="1" applyNumberFormat="1" applyFont="1" applyBorder="1" applyAlignment="1">
      <alignment horizontal="right" vertical="center"/>
    </xf>
    <xf numFmtId="0" fontId="89" fillId="8" borderId="53" xfId="0" applyFont="1" applyFill="1" applyBorder="1" applyAlignment="1">
      <alignment horizontal="center" vertical="center" wrapText="1"/>
    </xf>
    <xf numFmtId="0" fontId="89" fillId="8" borderId="26" xfId="0" applyFont="1" applyFill="1" applyBorder="1" applyAlignment="1">
      <alignment horizontal="center" vertical="center" wrapText="1"/>
    </xf>
    <xf numFmtId="0" fontId="80" fillId="9" borderId="20" xfId="0" applyFont="1" applyFill="1" applyBorder="1" applyAlignment="1">
      <alignment horizontal="left" vertical="center"/>
    </xf>
    <xf numFmtId="0" fontId="81" fillId="9" borderId="48" xfId="0" applyFont="1" applyFill="1" applyBorder="1" applyAlignment="1">
      <alignment vertical="center"/>
    </xf>
    <xf numFmtId="0" fontId="80" fillId="9" borderId="48" xfId="0" applyFont="1" applyFill="1" applyBorder="1" applyAlignment="1">
      <alignment horizontal="center" vertical="center"/>
    </xf>
    <xf numFmtId="0" fontId="90" fillId="9" borderId="48" xfId="52" applyFont="1" applyFill="1" applyBorder="1" applyAlignment="1">
      <alignment horizontal="left" vertical="center"/>
    </xf>
    <xf numFmtId="0" fontId="80" fillId="9" borderId="48" xfId="0" applyFont="1" applyFill="1" applyBorder="1" applyAlignment="1">
      <alignment horizontal="left" vertical="center"/>
    </xf>
    <xf numFmtId="196" fontId="80" fillId="9" borderId="48" xfId="1" applyNumberFormat="1" applyFont="1" applyFill="1" applyBorder="1" applyAlignment="1">
      <alignment horizontal="right" vertical="center"/>
    </xf>
    <xf numFmtId="0" fontId="80" fillId="9" borderId="45" xfId="0" applyFont="1" applyFill="1" applyBorder="1" applyAlignment="1">
      <alignment horizontal="left" vertical="center"/>
    </xf>
    <xf numFmtId="0" fontId="81" fillId="9" borderId="4" xfId="0" applyFont="1" applyFill="1" applyBorder="1" applyAlignment="1">
      <alignment vertical="center"/>
    </xf>
    <xf numFmtId="0" fontId="80" fillId="9" borderId="4" xfId="0" applyFont="1" applyFill="1" applyBorder="1" applyAlignment="1">
      <alignment horizontal="center" vertical="center"/>
    </xf>
    <xf numFmtId="0" fontId="90" fillId="9" borderId="4" xfId="52" applyFont="1" applyFill="1" applyBorder="1" applyAlignment="1">
      <alignment horizontal="left" vertical="center"/>
    </xf>
    <xf numFmtId="0" fontId="80" fillId="9" borderId="4" xfId="0" applyFont="1" applyFill="1" applyBorder="1" applyAlignment="1">
      <alignment horizontal="left" vertical="center"/>
    </xf>
    <xf numFmtId="0" fontId="80" fillId="9" borderId="10" xfId="0" applyFont="1" applyFill="1" applyBorder="1" applyAlignment="1">
      <alignment horizontal="left" vertical="center"/>
    </xf>
    <xf numFmtId="196" fontId="80" fillId="9" borderId="4" xfId="1" applyNumberFormat="1" applyFont="1" applyFill="1" applyBorder="1" applyAlignment="1">
      <alignment horizontal="right" vertical="center"/>
    </xf>
    <xf numFmtId="0" fontId="90" fillId="9" borderId="1" xfId="52" applyFont="1" applyFill="1" applyBorder="1" applyAlignment="1">
      <alignment horizontal="left" vertical="center"/>
    </xf>
    <xf numFmtId="0" fontId="90" fillId="9" borderId="9" xfId="52" applyFont="1" applyFill="1" applyBorder="1" applyAlignment="1">
      <alignment horizontal="left" vertical="center"/>
    </xf>
    <xf numFmtId="196" fontId="91" fillId="9" borderId="1" xfId="1" applyNumberFormat="1" applyFont="1" applyFill="1" applyBorder="1" applyAlignment="1">
      <alignment horizontal="right" vertical="center"/>
    </xf>
    <xf numFmtId="0" fontId="90" fillId="9" borderId="15" xfId="52" applyFont="1" applyFill="1" applyBorder="1" applyAlignment="1">
      <alignment horizontal="left" vertical="center"/>
    </xf>
    <xf numFmtId="196" fontId="91" fillId="9" borderId="2" xfId="1" applyNumberFormat="1" applyFont="1" applyFill="1" applyBorder="1" applyAlignment="1">
      <alignment horizontal="right" vertical="center"/>
    </xf>
    <xf numFmtId="0" fontId="80" fillId="9" borderId="55" xfId="0" applyFont="1" applyFill="1" applyBorder="1" applyAlignment="1">
      <alignment horizontal="left" vertical="center"/>
    </xf>
    <xf numFmtId="0" fontId="81" fillId="9" borderId="1" xfId="0" applyFont="1" applyFill="1" applyBorder="1" applyAlignment="1">
      <alignment vertical="center"/>
    </xf>
    <xf numFmtId="0" fontId="80" fillId="9" borderId="1" xfId="0" applyFont="1" applyFill="1" applyBorder="1" applyAlignment="1">
      <alignment vertical="center"/>
    </xf>
    <xf numFmtId="0" fontId="83" fillId="10" borderId="56" xfId="0" applyFont="1" applyFill="1" applyBorder="1" applyAlignment="1">
      <alignment horizontal="center" vertical="center" wrapText="1"/>
    </xf>
    <xf numFmtId="0" fontId="84" fillId="10" borderId="57" xfId="0" applyFont="1" applyFill="1" applyBorder="1" applyAlignment="1">
      <alignment vertical="center" wrapText="1"/>
    </xf>
    <xf numFmtId="0" fontId="89" fillId="10" borderId="57" xfId="0" applyFont="1" applyFill="1" applyBorder="1" applyAlignment="1">
      <alignment horizontal="center" vertical="center" wrapText="1"/>
    </xf>
    <xf numFmtId="0" fontId="40" fillId="10" borderId="57" xfId="53" applyFont="1" applyFill="1" applyBorder="1" applyAlignment="1">
      <alignment horizontal="left" vertical="center" wrapText="1"/>
    </xf>
    <xf numFmtId="0" fontId="76" fillId="10" borderId="57" xfId="0" applyFont="1" applyFill="1" applyBorder="1" applyAlignment="1">
      <alignment horizontal="left" vertical="center"/>
    </xf>
    <xf numFmtId="194" fontId="76" fillId="10" borderId="57" xfId="0" applyNumberFormat="1" applyFont="1" applyFill="1" applyBorder="1" applyAlignment="1">
      <alignment horizontal="left" vertical="center"/>
    </xf>
    <xf numFmtId="194" fontId="88" fillId="10" borderId="57" xfId="0" applyNumberFormat="1" applyFont="1" applyFill="1" applyBorder="1" applyAlignment="1">
      <alignment horizontal="right" vertical="center"/>
    </xf>
    <xf numFmtId="0" fontId="83" fillId="0" borderId="49" xfId="0" applyFont="1" applyFill="1" applyBorder="1" applyAlignment="1">
      <alignment horizontal="center" vertical="center" wrapText="1"/>
    </xf>
    <xf numFmtId="0" fontId="27" fillId="3" borderId="49" xfId="0" applyFont="1" applyFill="1" applyBorder="1" applyAlignment="1">
      <alignment horizontal="center" vertical="center" wrapText="1"/>
    </xf>
    <xf numFmtId="197" fontId="80" fillId="7" borderId="48" xfId="0" applyNumberFormat="1" applyFont="1" applyFill="1" applyBorder="1" applyAlignment="1">
      <alignment horizontal="right" vertical="center" wrapText="1"/>
    </xf>
    <xf numFmtId="0" fontId="80" fillId="7" borderId="22" xfId="0" applyFont="1" applyFill="1" applyBorder="1" applyAlignment="1">
      <alignment horizontal="right" vertical="center" wrapText="1"/>
    </xf>
    <xf numFmtId="0" fontId="92" fillId="7" borderId="22" xfId="0" applyFont="1" applyFill="1" applyBorder="1" applyAlignment="1">
      <alignment horizontal="right" vertical="center" wrapText="1"/>
    </xf>
    <xf numFmtId="197" fontId="80" fillId="7" borderId="1" xfId="0" applyNumberFormat="1" applyFont="1" applyFill="1" applyBorder="1" applyAlignment="1">
      <alignment horizontal="right" vertical="center" wrapText="1"/>
    </xf>
    <xf numFmtId="14" fontId="80" fillId="7" borderId="1" xfId="0" applyNumberFormat="1" applyFont="1" applyFill="1" applyBorder="1" applyAlignment="1">
      <alignment horizontal="right" vertical="center"/>
    </xf>
    <xf numFmtId="14" fontId="92" fillId="7" borderId="1" xfId="0" applyNumberFormat="1" applyFont="1" applyFill="1" applyBorder="1" applyAlignment="1">
      <alignment horizontal="right" vertical="center"/>
    </xf>
    <xf numFmtId="197" fontId="80" fillId="7" borderId="2" xfId="0" applyNumberFormat="1" applyFont="1" applyFill="1" applyBorder="1" applyAlignment="1">
      <alignment horizontal="right" vertical="center" wrapText="1"/>
    </xf>
    <xf numFmtId="14" fontId="80" fillId="7" borderId="2" xfId="0" applyNumberFormat="1" applyFont="1" applyFill="1" applyBorder="1" applyAlignment="1">
      <alignment horizontal="right" vertical="center"/>
    </xf>
    <xf numFmtId="14" fontId="92" fillId="7" borderId="2" xfId="0" applyNumberFormat="1" applyFont="1" applyFill="1" applyBorder="1" applyAlignment="1">
      <alignment horizontal="right" vertical="center"/>
    </xf>
    <xf numFmtId="197" fontId="88" fillId="0" borderId="48" xfId="1" applyNumberFormat="1" applyFont="1" applyBorder="1" applyAlignment="1">
      <alignment horizontal="right" vertical="center"/>
    </xf>
    <xf numFmtId="196" fontId="76" fillId="0" borderId="48" xfId="1" applyNumberFormat="1" applyFont="1" applyBorder="1" applyAlignment="1">
      <alignment horizontal="right" vertical="center"/>
    </xf>
    <xf numFmtId="196" fontId="93" fillId="11" borderId="48" xfId="1" applyNumberFormat="1" applyFont="1" applyFill="1" applyBorder="1" applyAlignment="1">
      <alignment horizontal="right" vertical="center"/>
    </xf>
    <xf numFmtId="197" fontId="88" fillId="0" borderId="1" xfId="1" applyNumberFormat="1" applyFont="1" applyBorder="1" applyAlignment="1">
      <alignment horizontal="right" vertical="center"/>
    </xf>
    <xf numFmtId="196" fontId="76" fillId="0" borderId="1" xfId="1" applyNumberFormat="1" applyFont="1" applyBorder="1" applyAlignment="1">
      <alignment horizontal="right" vertical="center"/>
    </xf>
    <xf numFmtId="196" fontId="93" fillId="11" borderId="1" xfId="1" applyNumberFormat="1" applyFont="1" applyFill="1" applyBorder="1" applyAlignment="1">
      <alignment horizontal="right" vertical="center"/>
    </xf>
    <xf numFmtId="197" fontId="86" fillId="2" borderId="48" xfId="1" applyNumberFormat="1" applyFont="1" applyFill="1" applyBorder="1" applyAlignment="1">
      <alignment horizontal="right" vertical="center"/>
    </xf>
    <xf numFmtId="197" fontId="86" fillId="2" borderId="1" xfId="1" applyNumberFormat="1" applyFont="1" applyFill="1" applyBorder="1" applyAlignment="1">
      <alignment horizontal="right" vertical="center"/>
    </xf>
    <xf numFmtId="197" fontId="86" fillId="2" borderId="2" xfId="1" applyNumberFormat="1" applyFont="1" applyFill="1" applyBorder="1" applyAlignment="1">
      <alignment horizontal="right" vertical="center"/>
    </xf>
    <xf numFmtId="196" fontId="76" fillId="0" borderId="2" xfId="1" applyNumberFormat="1" applyFont="1" applyBorder="1" applyAlignment="1">
      <alignment horizontal="right" vertical="center"/>
    </xf>
    <xf numFmtId="196" fontId="93" fillId="11" borderId="2" xfId="1" applyNumberFormat="1" applyFont="1" applyFill="1" applyBorder="1" applyAlignment="1">
      <alignment horizontal="right" vertical="center"/>
    </xf>
    <xf numFmtId="196" fontId="93" fillId="12" borderId="1" xfId="1" applyNumberFormat="1" applyFont="1" applyFill="1" applyBorder="1" applyAlignment="1">
      <alignment horizontal="right" vertical="center"/>
    </xf>
    <xf numFmtId="197" fontId="80" fillId="9" borderId="48" xfId="1" applyNumberFormat="1" applyFont="1" applyFill="1" applyBorder="1" applyAlignment="1">
      <alignment horizontal="right" vertical="center"/>
    </xf>
    <xf numFmtId="196" fontId="94" fillId="9" borderId="48" xfId="1" applyNumberFormat="1" applyFont="1" applyFill="1" applyBorder="1" applyAlignment="1">
      <alignment horizontal="right" vertical="center"/>
    </xf>
    <xf numFmtId="197" fontId="80" fillId="9" borderId="4" xfId="1" applyNumberFormat="1" applyFont="1" applyFill="1" applyBorder="1" applyAlignment="1">
      <alignment horizontal="right" vertical="center"/>
    </xf>
    <xf numFmtId="196" fontId="94" fillId="9" borderId="4" xfId="1" applyNumberFormat="1" applyFont="1" applyFill="1" applyBorder="1" applyAlignment="1">
      <alignment horizontal="right" vertical="center"/>
    </xf>
    <xf numFmtId="196" fontId="94" fillId="9" borderId="1" xfId="1" applyNumberFormat="1" applyFont="1" applyFill="1" applyBorder="1" applyAlignment="1">
      <alignment horizontal="right" vertical="center"/>
    </xf>
    <xf numFmtId="197" fontId="80" fillId="9" borderId="1" xfId="1" applyNumberFormat="1" applyFont="1" applyFill="1" applyBorder="1" applyAlignment="1">
      <alignment horizontal="right" vertical="center"/>
    </xf>
    <xf numFmtId="196" fontId="80" fillId="9" borderId="1" xfId="1" applyNumberFormat="1" applyFont="1" applyFill="1" applyBorder="1" applyAlignment="1">
      <alignment horizontal="right" vertical="center"/>
    </xf>
    <xf numFmtId="197" fontId="86" fillId="10" borderId="57" xfId="0" applyNumberFormat="1" applyFont="1" applyFill="1" applyBorder="1" applyAlignment="1">
      <alignment horizontal="right" vertical="center"/>
    </xf>
    <xf numFmtId="194" fontId="76" fillId="10" borderId="57" xfId="0" applyNumberFormat="1" applyFont="1" applyFill="1" applyBorder="1" applyAlignment="1">
      <alignment horizontal="right" vertical="center"/>
    </xf>
    <xf numFmtId="194" fontId="93" fillId="10" borderId="57" xfId="0" applyNumberFormat="1" applyFont="1" applyFill="1" applyBorder="1" applyAlignment="1">
      <alignment horizontal="right" vertical="center"/>
    </xf>
    <xf numFmtId="195" fontId="80" fillId="7" borderId="48" xfId="0" applyNumberFormat="1" applyFont="1" applyFill="1" applyBorder="1" applyAlignment="1">
      <alignment horizontal="right" vertical="center" wrapText="1"/>
    </xf>
    <xf numFmtId="0" fontId="92" fillId="7" borderId="22" xfId="0" applyFont="1" applyFill="1" applyBorder="1" applyAlignment="1">
      <alignment horizontal="left" vertical="center" wrapText="1"/>
    </xf>
    <xf numFmtId="195" fontId="80" fillId="7" borderId="1" xfId="0" applyNumberFormat="1" applyFont="1" applyFill="1" applyBorder="1" applyAlignment="1">
      <alignment horizontal="right" vertical="center" wrapText="1"/>
    </xf>
    <xf numFmtId="14" fontId="92" fillId="7" borderId="1" xfId="0" applyNumberFormat="1" applyFont="1" applyFill="1" applyBorder="1" applyAlignment="1">
      <alignment horizontal="left" vertical="center"/>
    </xf>
    <xf numFmtId="195" fontId="80" fillId="7" borderId="2" xfId="0" applyNumberFormat="1" applyFont="1" applyFill="1" applyBorder="1" applyAlignment="1">
      <alignment horizontal="right" vertical="center" wrapText="1"/>
    </xf>
    <xf numFmtId="14" fontId="92" fillId="7" borderId="2" xfId="0" applyNumberFormat="1" applyFont="1" applyFill="1" applyBorder="1" applyAlignment="1">
      <alignment horizontal="left" vertical="center"/>
    </xf>
    <xf numFmtId="195" fontId="88" fillId="0" borderId="48" xfId="1" applyNumberFormat="1" applyFont="1" applyBorder="1" applyAlignment="1">
      <alignment horizontal="right" vertical="center"/>
    </xf>
    <xf numFmtId="196" fontId="93" fillId="11" borderId="48" xfId="1" applyNumberFormat="1" applyFont="1" applyFill="1" applyBorder="1" applyAlignment="1">
      <alignment horizontal="left" vertical="center"/>
    </xf>
    <xf numFmtId="0" fontId="80" fillId="7" borderId="48" xfId="0" applyFont="1" applyFill="1" applyBorder="1" applyAlignment="1">
      <alignment horizontal="right" vertical="center" wrapText="1"/>
    </xf>
    <xf numFmtId="0" fontId="80" fillId="7" borderId="58" xfId="0" applyFont="1" applyFill="1" applyBorder="1" applyAlignment="1">
      <alignment horizontal="center" vertical="center" wrapText="1"/>
    </xf>
    <xf numFmtId="0" fontId="80" fillId="7" borderId="1" xfId="0" applyFont="1" applyFill="1" applyBorder="1" applyAlignment="1">
      <alignment horizontal="right" vertical="center" wrapText="1"/>
    </xf>
    <xf numFmtId="0" fontId="80" fillId="7" borderId="29" xfId="0" applyFont="1" applyFill="1" applyBorder="1" applyAlignment="1">
      <alignment horizontal="right" vertical="center" wrapText="1"/>
    </xf>
    <xf numFmtId="0" fontId="80" fillId="7" borderId="2" xfId="0" applyFont="1" applyFill="1" applyBorder="1" applyAlignment="1">
      <alignment horizontal="right" vertical="center" wrapText="1"/>
    </xf>
    <xf numFmtId="0" fontId="80" fillId="7" borderId="33" xfId="0" applyFont="1" applyFill="1" applyBorder="1" applyAlignment="1">
      <alignment horizontal="right" vertical="center" wrapText="1"/>
    </xf>
    <xf numFmtId="196" fontId="93" fillId="8" borderId="48" xfId="1" applyNumberFormat="1" applyFont="1" applyFill="1" applyBorder="1" applyAlignment="1">
      <alignment horizontal="right" vertical="center"/>
    </xf>
    <xf numFmtId="196" fontId="93" fillId="13" borderId="58" xfId="1" applyNumberFormat="1" applyFont="1" applyFill="1" applyBorder="1" applyAlignment="1">
      <alignment horizontal="right" vertical="center"/>
    </xf>
    <xf numFmtId="196" fontId="93" fillId="13" borderId="29" xfId="1" applyNumberFormat="1" applyFont="1" applyFill="1" applyBorder="1" applyAlignment="1">
      <alignment horizontal="right" vertical="center"/>
    </xf>
    <xf numFmtId="196" fontId="93" fillId="13" borderId="33" xfId="1" applyNumberFormat="1" applyFont="1" applyFill="1" applyBorder="1" applyAlignment="1">
      <alignment horizontal="right" vertical="center"/>
    </xf>
    <xf numFmtId="196" fontId="80" fillId="9" borderId="59" xfId="1" applyNumberFormat="1" applyFont="1" applyFill="1" applyBorder="1" applyAlignment="1">
      <alignment horizontal="center" vertical="center"/>
    </xf>
    <xf numFmtId="196" fontId="80" fillId="9" borderId="30" xfId="1" applyNumberFormat="1" applyFont="1" applyFill="1" applyBorder="1" applyAlignment="1">
      <alignment horizontal="center" vertical="center"/>
    </xf>
    <xf numFmtId="194" fontId="93" fillId="10" borderId="60" xfId="0" applyNumberFormat="1" applyFont="1" applyFill="1" applyBorder="1" applyAlignment="1">
      <alignment horizontal="right" vertical="center"/>
    </xf>
    <xf numFmtId="0" fontId="83" fillId="0" borderId="51" xfId="0" applyFont="1" applyFill="1" applyBorder="1" applyAlignment="1">
      <alignment horizontal="center" vertical="center" wrapText="1"/>
    </xf>
    <xf numFmtId="0" fontId="27" fillId="8" borderId="49" xfId="0" applyFont="1" applyFill="1" applyBorder="1" applyAlignment="1">
      <alignment horizontal="center" vertical="center" wrapText="1"/>
    </xf>
    <xf numFmtId="0" fontId="76" fillId="0" borderId="37" xfId="53" applyFont="1" applyFill="1" applyBorder="1" applyAlignment="1">
      <alignment horizontal="left" vertical="center" wrapText="1"/>
    </xf>
    <xf numFmtId="0" fontId="76" fillId="0" borderId="37" xfId="0" applyFont="1" applyFill="1" applyBorder="1" applyAlignment="1">
      <alignment horizontal="left" vertical="center"/>
    </xf>
    <xf numFmtId="194" fontId="76" fillId="0" borderId="37" xfId="0" applyNumberFormat="1" applyFont="1" applyFill="1" applyBorder="1" applyAlignment="1">
      <alignment horizontal="left" vertical="center"/>
    </xf>
    <xf numFmtId="196" fontId="88" fillId="0" borderId="37" xfId="1" applyNumberFormat="1" applyFont="1" applyBorder="1" applyAlignment="1">
      <alignment horizontal="right" vertical="center"/>
    </xf>
    <xf numFmtId="0" fontId="76" fillId="0" borderId="4" xfId="53" applyFont="1" applyFill="1" applyBorder="1" applyAlignment="1">
      <alignment horizontal="left" vertical="center" wrapText="1"/>
    </xf>
    <xf numFmtId="0" fontId="76" fillId="0" borderId="4" xfId="0" applyFont="1" applyFill="1" applyBorder="1" applyAlignment="1">
      <alignment horizontal="left" vertical="center"/>
    </xf>
    <xf numFmtId="194" fontId="76" fillId="0" borderId="4" xfId="0" applyNumberFormat="1" applyFont="1" applyFill="1" applyBorder="1" applyAlignment="1">
      <alignment horizontal="left" vertical="center"/>
    </xf>
    <xf numFmtId="196" fontId="88" fillId="0" borderId="4" xfId="1" applyNumberFormat="1" applyFont="1" applyBorder="1" applyAlignment="1">
      <alignment horizontal="right" vertical="center"/>
    </xf>
    <xf numFmtId="0" fontId="27" fillId="8" borderId="51" xfId="0" applyFont="1" applyFill="1" applyBorder="1" applyAlignment="1">
      <alignment horizontal="center" vertical="center" wrapText="1"/>
    </xf>
    <xf numFmtId="0" fontId="27" fillId="8" borderId="52" xfId="0" applyFont="1" applyFill="1" applyBorder="1" applyAlignment="1">
      <alignment horizontal="center" vertical="center" wrapText="1"/>
    </xf>
    <xf numFmtId="0" fontId="89" fillId="8" borderId="36" xfId="0" applyFont="1" applyFill="1" applyBorder="1" applyAlignment="1">
      <alignment horizontal="center" vertical="center" wrapText="1"/>
    </xf>
    <xf numFmtId="0" fontId="76" fillId="0" borderId="42" xfId="53" applyFont="1" applyFill="1" applyBorder="1" applyAlignment="1">
      <alignment horizontal="left" vertical="center" wrapText="1"/>
    </xf>
    <xf numFmtId="0" fontId="76" fillId="0" borderId="42" xfId="0" applyFont="1" applyFill="1" applyBorder="1" applyAlignment="1">
      <alignment horizontal="left" vertical="center"/>
    </xf>
    <xf numFmtId="194" fontId="76" fillId="0" borderId="42" xfId="0" applyNumberFormat="1" applyFont="1" applyFill="1" applyBorder="1" applyAlignment="1">
      <alignment horizontal="left" vertical="center"/>
    </xf>
    <xf numFmtId="196" fontId="88" fillId="0" borderId="42" xfId="1" applyNumberFormat="1" applyFont="1" applyBorder="1" applyAlignment="1">
      <alignment horizontal="right" vertical="center"/>
    </xf>
    <xf numFmtId="0" fontId="89" fillId="8" borderId="8" xfId="0" applyFont="1" applyFill="1" applyBorder="1" applyAlignment="1">
      <alignment horizontal="center" vertical="center" wrapText="1"/>
    </xf>
    <xf numFmtId="0" fontId="80" fillId="9" borderId="46" xfId="0" applyFont="1" applyFill="1" applyBorder="1" applyAlignment="1">
      <alignment horizontal="left" vertical="center"/>
    </xf>
    <xf numFmtId="0" fontId="81" fillId="9" borderId="3" xfId="0" applyFont="1" applyFill="1" applyBorder="1" applyAlignment="1">
      <alignment vertical="center"/>
    </xf>
    <xf numFmtId="0" fontId="80" fillId="9" borderId="3" xfId="0" applyFont="1" applyFill="1" applyBorder="1" applyAlignment="1">
      <alignment horizontal="center" vertical="center"/>
    </xf>
    <xf numFmtId="0" fontId="90" fillId="9" borderId="3" xfId="52" applyFont="1" applyFill="1" applyBorder="1" applyAlignment="1">
      <alignment horizontal="left" vertical="center"/>
    </xf>
    <xf numFmtId="0" fontId="80" fillId="9" borderId="3" xfId="0" applyFont="1" applyFill="1" applyBorder="1" applyAlignment="1">
      <alignment horizontal="left" vertical="center"/>
    </xf>
    <xf numFmtId="0" fontId="90" fillId="9" borderId="12" xfId="52" applyFont="1" applyFill="1" applyBorder="1" applyAlignment="1">
      <alignment horizontal="left" vertical="center"/>
    </xf>
    <xf numFmtId="196" fontId="91" fillId="9" borderId="3" xfId="1" applyNumberFormat="1" applyFont="1" applyFill="1" applyBorder="1" applyAlignment="1">
      <alignment horizontal="right" vertical="center"/>
    </xf>
    <xf numFmtId="0" fontId="85" fillId="3" borderId="54" xfId="0" applyFont="1" applyFill="1" applyBorder="1" applyAlignment="1">
      <alignment horizontal="center" vertical="center" wrapText="1"/>
    </xf>
    <xf numFmtId="0" fontId="85" fillId="3" borderId="7" xfId="0" applyFont="1" applyFill="1" applyBorder="1" applyAlignment="1">
      <alignment horizontal="center" vertical="center" wrapText="1"/>
    </xf>
    <xf numFmtId="195" fontId="88" fillId="0" borderId="1" xfId="1" applyNumberFormat="1" applyFont="1" applyBorder="1" applyAlignment="1">
      <alignment horizontal="right" vertical="center"/>
    </xf>
    <xf numFmtId="196" fontId="93" fillId="11" borderId="1" xfId="1" applyNumberFormat="1" applyFont="1" applyFill="1" applyBorder="1" applyAlignment="1">
      <alignment horizontal="left" vertical="center"/>
    </xf>
    <xf numFmtId="195" fontId="86" fillId="2" borderId="48" xfId="1" applyNumberFormat="1" applyFont="1" applyFill="1" applyBorder="1" applyAlignment="1">
      <alignment horizontal="right" vertical="center"/>
    </xf>
    <xf numFmtId="195" fontId="86" fillId="2" borderId="1" xfId="1" applyNumberFormat="1" applyFont="1" applyFill="1" applyBorder="1" applyAlignment="1">
      <alignment horizontal="right" vertical="center"/>
    </xf>
    <xf numFmtId="195" fontId="86" fillId="2" borderId="37" xfId="1" applyNumberFormat="1" applyFont="1" applyFill="1" applyBorder="1" applyAlignment="1">
      <alignment horizontal="right" vertical="center"/>
    </xf>
    <xf numFmtId="196" fontId="76" fillId="0" borderId="37" xfId="1" applyNumberFormat="1" applyFont="1" applyBorder="1" applyAlignment="1">
      <alignment horizontal="right" vertical="center"/>
    </xf>
    <xf numFmtId="196" fontId="93" fillId="11" borderId="37" xfId="1" applyNumberFormat="1" applyFont="1" applyFill="1" applyBorder="1" applyAlignment="1">
      <alignment horizontal="right" vertical="center"/>
    </xf>
    <xf numFmtId="196" fontId="93" fillId="11" borderId="37" xfId="1" applyNumberFormat="1" applyFont="1" applyFill="1" applyBorder="1" applyAlignment="1">
      <alignment horizontal="left" vertical="center"/>
    </xf>
    <xf numFmtId="195" fontId="86" fillId="2" borderId="4" xfId="1" applyNumberFormat="1" applyFont="1" applyFill="1" applyBorder="1" applyAlignment="1">
      <alignment horizontal="right" vertical="center"/>
    </xf>
    <xf numFmtId="196" fontId="76" fillId="0" borderId="4" xfId="1" applyNumberFormat="1" applyFont="1" applyBorder="1" applyAlignment="1">
      <alignment horizontal="right" vertical="center"/>
    </xf>
    <xf numFmtId="196" fontId="93" fillId="11" borderId="4" xfId="1" applyNumberFormat="1" applyFont="1" applyFill="1" applyBorder="1" applyAlignment="1">
      <alignment horizontal="right" vertical="center"/>
    </xf>
    <xf numFmtId="196" fontId="93" fillId="11" borderId="4" xfId="1" applyNumberFormat="1" applyFont="1" applyFill="1" applyBorder="1" applyAlignment="1">
      <alignment horizontal="left" vertical="center"/>
    </xf>
    <xf numFmtId="195" fontId="86" fillId="2" borderId="42" xfId="1" applyNumberFormat="1" applyFont="1" applyFill="1" applyBorder="1" applyAlignment="1">
      <alignment horizontal="right" vertical="center"/>
    </xf>
    <xf numFmtId="196" fontId="76" fillId="0" borderId="42" xfId="1" applyNumberFormat="1" applyFont="1" applyBorder="1" applyAlignment="1">
      <alignment horizontal="right" vertical="center"/>
    </xf>
    <xf numFmtId="196" fontId="93" fillId="11" borderId="42" xfId="1" applyNumberFormat="1" applyFont="1" applyFill="1" applyBorder="1" applyAlignment="1">
      <alignment horizontal="right" vertical="center"/>
    </xf>
    <xf numFmtId="195" fontId="80" fillId="9" borderId="48" xfId="1" applyNumberFormat="1" applyFont="1" applyFill="1" applyBorder="1" applyAlignment="1">
      <alignment horizontal="right" vertical="center"/>
    </xf>
    <xf numFmtId="196" fontId="94" fillId="9" borderId="48" xfId="1" applyNumberFormat="1" applyFont="1" applyFill="1" applyBorder="1" applyAlignment="1">
      <alignment horizontal="left" vertical="center"/>
    </xf>
    <xf numFmtId="195" fontId="80" fillId="9" borderId="4" xfId="1" applyNumberFormat="1" applyFont="1" applyFill="1" applyBorder="1" applyAlignment="1">
      <alignment horizontal="right" vertical="center"/>
    </xf>
    <xf numFmtId="196" fontId="94" fillId="9" borderId="1" xfId="1" applyNumberFormat="1" applyFont="1" applyFill="1" applyBorder="1" applyAlignment="1">
      <alignment horizontal="left" vertical="center"/>
    </xf>
    <xf numFmtId="195" fontId="80" fillId="9" borderId="3" xfId="1" applyNumberFormat="1" applyFont="1" applyFill="1" applyBorder="1" applyAlignment="1">
      <alignment horizontal="right" vertical="center"/>
    </xf>
    <xf numFmtId="196" fontId="80" fillId="9" borderId="3" xfId="1" applyNumberFormat="1" applyFont="1" applyFill="1" applyBorder="1" applyAlignment="1">
      <alignment horizontal="right" vertical="center"/>
    </xf>
    <xf numFmtId="196" fontId="94" fillId="9" borderId="3" xfId="1" applyNumberFormat="1" applyFont="1" applyFill="1" applyBorder="1" applyAlignment="1">
      <alignment horizontal="right" vertical="center"/>
    </xf>
    <xf numFmtId="195" fontId="86" fillId="10" borderId="57" xfId="0" applyNumberFormat="1" applyFont="1" applyFill="1" applyBorder="1" applyAlignment="1">
      <alignment horizontal="right" vertical="center"/>
    </xf>
    <xf numFmtId="198" fontId="88" fillId="0" borderId="48" xfId="1" applyNumberFormat="1" applyFont="1" applyBorder="1" applyAlignment="1">
      <alignment horizontal="right" vertical="center"/>
    </xf>
    <xf numFmtId="198" fontId="88" fillId="0" borderId="1" xfId="1" applyNumberFormat="1" applyFont="1" applyBorder="1" applyAlignment="1">
      <alignment horizontal="right" vertical="center"/>
    </xf>
    <xf numFmtId="198" fontId="86" fillId="2" borderId="48" xfId="1" applyNumberFormat="1" applyFont="1" applyFill="1" applyBorder="1" applyAlignment="1">
      <alignment horizontal="right" vertical="center"/>
    </xf>
    <xf numFmtId="198" fontId="86" fillId="2" borderId="1" xfId="1" applyNumberFormat="1" applyFont="1" applyFill="1" applyBorder="1" applyAlignment="1">
      <alignment horizontal="right" vertical="center"/>
    </xf>
    <xf numFmtId="196" fontId="93" fillId="8" borderId="1" xfId="1" applyNumberFormat="1" applyFont="1" applyFill="1" applyBorder="1" applyAlignment="1">
      <alignment horizontal="right" vertical="center"/>
    </xf>
    <xf numFmtId="196" fontId="93" fillId="8" borderId="2" xfId="1" applyNumberFormat="1" applyFont="1" applyFill="1" applyBorder="1" applyAlignment="1">
      <alignment horizontal="right" vertical="center"/>
    </xf>
    <xf numFmtId="196" fontId="93" fillId="8" borderId="37" xfId="1" applyNumberFormat="1" applyFont="1" applyFill="1" applyBorder="1" applyAlignment="1">
      <alignment horizontal="right" vertical="center"/>
    </xf>
    <xf numFmtId="196" fontId="93" fillId="13" borderId="38" xfId="1" applyNumberFormat="1" applyFont="1" applyFill="1" applyBorder="1" applyAlignment="1">
      <alignment horizontal="right" vertical="center"/>
    </xf>
    <xf numFmtId="0" fontId="40" fillId="0" borderId="48" xfId="53" applyFont="1" applyFill="1" applyBorder="1" applyAlignment="1">
      <alignment horizontal="left" vertical="center" wrapText="1"/>
    </xf>
    <xf numFmtId="0" fontId="40" fillId="0" borderId="1" xfId="53" applyFont="1" applyFill="1" applyBorder="1" applyAlignment="1">
      <alignment horizontal="left" vertical="center" wrapText="1"/>
    </xf>
    <xf numFmtId="194" fontId="40" fillId="0" borderId="1" xfId="0" applyNumberFormat="1" applyFont="1" applyFill="1" applyBorder="1" applyAlignment="1">
      <alignment horizontal="left" vertical="center"/>
    </xf>
    <xf numFmtId="194" fontId="40" fillId="0" borderId="48" xfId="0" applyNumberFormat="1" applyFont="1" applyFill="1" applyBorder="1" applyAlignment="1">
      <alignment horizontal="left" vertical="center"/>
    </xf>
    <xf numFmtId="0" fontId="75" fillId="0" borderId="1" xfId="50" applyFont="1" applyFill="1" applyBorder="1" applyAlignment="1">
      <alignment horizontal="left" vertical="center"/>
    </xf>
    <xf numFmtId="0" fontId="95" fillId="9" borderId="15" xfId="52" applyFont="1" applyFill="1" applyBorder="1" applyAlignment="1">
      <alignment horizontal="left" vertical="center"/>
    </xf>
    <xf numFmtId="0" fontId="84" fillId="10" borderId="57" xfId="0" applyFont="1" applyFill="1" applyBorder="1" applyAlignment="1">
      <alignment horizontal="center" vertical="center" wrapText="1"/>
    </xf>
    <xf numFmtId="0" fontId="96" fillId="2" borderId="1" xfId="0" applyFont="1" applyFill="1" applyBorder="1" applyAlignment="1">
      <alignment horizontal="left" vertical="center" wrapText="1"/>
    </xf>
    <xf numFmtId="198" fontId="86" fillId="2" borderId="2" xfId="1" applyNumberFormat="1" applyFont="1" applyFill="1" applyBorder="1" applyAlignment="1">
      <alignment horizontal="right" vertical="center"/>
    </xf>
    <xf numFmtId="184" fontId="86" fillId="10" borderId="57" xfId="0" applyNumberFormat="1" applyFont="1" applyFill="1" applyBorder="1" applyAlignment="1">
      <alignment horizontal="right" vertical="center"/>
    </xf>
    <xf numFmtId="0" fontId="80" fillId="7" borderId="0" xfId="0" applyFont="1" applyFill="1" applyAlignment="1">
      <alignment horizontal="center" vertical="center" wrapText="1"/>
    </xf>
    <xf numFmtId="0" fontId="80" fillId="7" borderId="0" xfId="0" applyFont="1" applyFill="1" applyAlignment="1">
      <alignment horizontal="right" vertical="center" wrapText="1"/>
    </xf>
    <xf numFmtId="196" fontId="93" fillId="13" borderId="0" xfId="1" applyNumberFormat="1" applyFont="1" applyFill="1" applyAlignment="1">
      <alignment horizontal="right" vertical="center"/>
    </xf>
    <xf numFmtId="0" fontId="95" fillId="9" borderId="9" xfId="52" applyFont="1" applyFill="1" applyBorder="1" applyAlignment="1">
      <alignment horizontal="left" vertical="center"/>
    </xf>
    <xf numFmtId="195" fontId="86" fillId="2" borderId="2" xfId="1" applyNumberFormat="1" applyFont="1" applyFill="1" applyBorder="1" applyAlignment="1">
      <alignment horizontal="right" vertical="center"/>
    </xf>
    <xf numFmtId="196" fontId="93" fillId="11" borderId="2" xfId="1" applyNumberFormat="1" applyFont="1" applyFill="1" applyBorder="1" applyAlignment="1">
      <alignment horizontal="left" vertical="center"/>
    </xf>
    <xf numFmtId="196" fontId="80" fillId="9" borderId="0" xfId="1" applyNumberFormat="1" applyFont="1" applyFill="1" applyAlignment="1">
      <alignment horizontal="center" vertical="center"/>
    </xf>
    <xf numFmtId="194" fontId="93" fillId="10" borderId="0" xfId="0" applyNumberFormat="1" applyFont="1" applyFill="1" applyAlignment="1">
      <alignment horizontal="right" vertical="center"/>
    </xf>
    <xf numFmtId="0" fontId="0" fillId="0" borderId="0" xfId="0" applyFill="1" applyProtection="1">
      <alignment vertical="center"/>
      <protection locked="0"/>
    </xf>
    <xf numFmtId="0" fontId="1" fillId="0" borderId="0" xfId="0" applyFont="1" applyFill="1" applyAlignment="1" applyProtection="1">
      <alignment horizontal="center" vertical="center"/>
      <protection locked="0"/>
    </xf>
    <xf numFmtId="0" fontId="1" fillId="0" borderId="1" xfId="0" applyFont="1" applyFill="1" applyBorder="1" applyProtection="1">
      <alignment vertical="center"/>
      <protection locked="0"/>
    </xf>
    <xf numFmtId="0" fontId="1" fillId="0" borderId="0" xfId="0" applyFont="1" applyFill="1" applyBorder="1" applyAlignment="1" applyProtection="1">
      <alignment horizontal="center" vertical="center" wrapText="1"/>
      <protection locked="0"/>
    </xf>
    <xf numFmtId="0" fontId="4" fillId="0" borderId="1" xfId="0" applyFont="1" applyFill="1" applyBorder="1" applyProtection="1">
      <alignment vertical="center"/>
      <protection locked="0"/>
    </xf>
    <xf numFmtId="0" fontId="4" fillId="3" borderId="1" xfId="0" applyFont="1" applyFill="1" applyBorder="1" applyProtection="1">
      <alignment vertical="center"/>
      <protection locked="0"/>
    </xf>
    <xf numFmtId="0" fontId="0" fillId="2" borderId="1" xfId="0" applyFill="1" applyBorder="1" applyProtection="1">
      <alignment vertical="center"/>
      <protection locked="0"/>
    </xf>
    <xf numFmtId="0" fontId="0" fillId="2" borderId="0" xfId="0" applyFill="1" applyProtection="1">
      <alignment vertical="center"/>
      <protection locked="0"/>
    </xf>
    <xf numFmtId="0" fontId="1" fillId="0" borderId="0" xfId="0" applyFont="1" applyFill="1" applyAlignment="1" applyProtection="1">
      <alignment horizontal="center" vertical="center"/>
    </xf>
    <xf numFmtId="0" fontId="1" fillId="0" borderId="0" xfId="0" applyFont="1" applyFill="1" applyAlignment="1" applyProtection="1">
      <alignment horizontal="center" vertical="center" wrapText="1"/>
      <protection locked="0"/>
    </xf>
    <xf numFmtId="0" fontId="1" fillId="0" borderId="0" xfId="0" applyNumberFormat="1" applyFont="1" applyFill="1" applyAlignment="1" applyProtection="1">
      <alignment horizontal="center" vertical="center"/>
      <protection locked="0"/>
    </xf>
    <xf numFmtId="0" fontId="6" fillId="0" borderId="0" xfId="0" applyFont="1" applyFill="1" applyAlignment="1" applyProtection="1">
      <alignment horizontal="center" vertical="center" wrapText="1"/>
      <protection locked="0"/>
    </xf>
    <xf numFmtId="177" fontId="7" fillId="0" borderId="0" xfId="0" applyNumberFormat="1" applyFont="1" applyFill="1" applyAlignment="1" applyProtection="1">
      <alignment horizontal="center" vertical="center" wrapText="1"/>
      <protection locked="0"/>
    </xf>
    <xf numFmtId="0" fontId="7" fillId="0" borderId="0" xfId="0" applyFont="1" applyFill="1" applyBorder="1" applyAlignment="1" applyProtection="1">
      <alignment horizontal="center" vertical="center" wrapText="1"/>
      <protection locked="0"/>
    </xf>
    <xf numFmtId="0" fontId="97"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center" vertical="center"/>
      <protection locked="0"/>
    </xf>
    <xf numFmtId="177" fontId="8" fillId="0" borderId="0" xfId="0" applyNumberFormat="1" applyFont="1" applyFill="1" applyAlignment="1" applyProtection="1">
      <alignment horizontal="center" vertical="center" wrapText="1"/>
      <protection locked="0"/>
    </xf>
    <xf numFmtId="0" fontId="1" fillId="0" borderId="0" xfId="0" applyNumberFormat="1" applyFont="1" applyFill="1" applyAlignment="1" applyProtection="1">
      <alignment horizontal="center" vertical="center" wrapText="1"/>
      <protection locked="0"/>
    </xf>
    <xf numFmtId="178" fontId="1" fillId="0" borderId="0" xfId="0" applyNumberFormat="1" applyFont="1" applyFill="1" applyAlignment="1" applyProtection="1">
      <alignment horizontal="center" vertical="center"/>
      <protection locked="0"/>
    </xf>
    <xf numFmtId="186" fontId="1" fillId="0" borderId="0" xfId="0" applyNumberFormat="1" applyFont="1" applyFill="1" applyAlignment="1" applyProtection="1">
      <alignment horizontal="center" vertical="center" wrapText="1"/>
      <protection locked="0"/>
    </xf>
    <xf numFmtId="0" fontId="1" fillId="0" borderId="0" xfId="0" applyFont="1" applyFill="1" applyBorder="1" applyAlignment="1" applyProtection="1">
      <alignment horizontal="center" vertical="center"/>
      <protection locked="0"/>
    </xf>
    <xf numFmtId="0" fontId="0" fillId="0" borderId="0" xfId="0" applyFill="1" applyBorder="1" applyProtection="1">
      <alignment vertical="center"/>
      <protection locked="0"/>
    </xf>
    <xf numFmtId="0" fontId="9" fillId="0" borderId="0" xfId="0" applyFont="1" applyFill="1" applyAlignment="1" applyProtection="1">
      <alignment horizontal="center" vertical="center"/>
    </xf>
    <xf numFmtId="0" fontId="9" fillId="0" borderId="0" xfId="0" applyFont="1" applyFill="1" applyAlignment="1" applyProtection="1">
      <alignment horizontal="center" vertical="center"/>
      <protection locked="0"/>
    </xf>
    <xf numFmtId="180" fontId="10" fillId="0" borderId="7" xfId="0" applyNumberFormat="1" applyFont="1" applyFill="1" applyBorder="1" applyAlignment="1" applyProtection="1">
      <alignment horizontal="center" vertical="center"/>
    </xf>
    <xf numFmtId="180" fontId="10" fillId="0" borderId="1" xfId="0" applyNumberFormat="1" applyFont="1" applyFill="1" applyBorder="1" applyAlignment="1" applyProtection="1">
      <alignment horizontal="center" vertical="center"/>
      <protection locked="0"/>
    </xf>
    <xf numFmtId="0" fontId="11" fillId="0" borderId="1" xfId="0" applyFont="1" applyFill="1" applyBorder="1" applyAlignment="1" applyProtection="1">
      <alignment horizontal="center" vertical="center" wrapText="1"/>
      <protection locked="0"/>
    </xf>
    <xf numFmtId="0" fontId="12" fillId="0" borderId="1" xfId="0" applyFont="1" applyFill="1" applyBorder="1" applyAlignment="1" applyProtection="1">
      <alignment horizontal="center" vertical="center" wrapText="1"/>
      <protection locked="0"/>
    </xf>
    <xf numFmtId="0" fontId="11" fillId="0" borderId="1" xfId="0" applyNumberFormat="1" applyFont="1" applyFill="1" applyBorder="1" applyAlignment="1" applyProtection="1">
      <alignment horizontal="center" vertical="center"/>
      <protection locked="0"/>
    </xf>
    <xf numFmtId="0" fontId="13" fillId="0" borderId="1" xfId="0" applyFont="1" applyFill="1" applyBorder="1" applyAlignment="1" applyProtection="1">
      <alignment horizontal="center" vertical="center" wrapText="1"/>
      <protection locked="0"/>
    </xf>
    <xf numFmtId="0" fontId="14" fillId="0" borderId="8" xfId="0" applyFont="1" applyFill="1" applyBorder="1" applyAlignment="1" applyProtection="1">
      <alignment horizontal="center" vertical="center" wrapText="1" shrinkToFit="1"/>
    </xf>
    <xf numFmtId="0" fontId="11" fillId="0" borderId="4" xfId="0" applyFont="1" applyFill="1" applyBorder="1" applyAlignment="1" applyProtection="1">
      <alignment horizontal="center" vertical="center" wrapText="1" shrinkToFit="1"/>
      <protection locked="0"/>
    </xf>
    <xf numFmtId="0" fontId="14" fillId="0" borderId="4" xfId="0" applyFont="1" applyFill="1" applyBorder="1" applyAlignment="1" applyProtection="1">
      <alignment horizontal="center" vertical="center" wrapText="1" shrinkToFit="1"/>
      <protection locked="0"/>
    </xf>
    <xf numFmtId="180" fontId="7" fillId="0" borderId="15" xfId="0" applyNumberFormat="1" applyFont="1" applyFill="1" applyBorder="1" applyAlignment="1" applyProtection="1">
      <alignment horizontal="center" vertical="center"/>
    </xf>
    <xf numFmtId="0" fontId="70" fillId="0" borderId="2" xfId="0" applyNumberFormat="1" applyFont="1" applyFill="1" applyBorder="1" applyAlignment="1" applyProtection="1">
      <alignment horizontal="center" vertical="center" wrapText="1"/>
      <protection locked="0"/>
    </xf>
    <xf numFmtId="181" fontId="70" fillId="0" borderId="2" xfId="0" applyNumberFormat="1" applyFont="1" applyFill="1" applyBorder="1" applyAlignment="1" applyProtection="1">
      <alignment horizontal="center" vertical="center" wrapText="1"/>
      <protection locked="0"/>
    </xf>
    <xf numFmtId="0" fontId="31" fillId="0" borderId="2" xfId="0" applyNumberFormat="1" applyFont="1" applyFill="1" applyBorder="1" applyAlignment="1" applyProtection="1">
      <alignment horizontal="center" vertical="center" shrinkToFit="1"/>
      <protection locked="0"/>
    </xf>
    <xf numFmtId="49" fontId="4" fillId="0" borderId="2" xfId="0" applyNumberFormat="1" applyFont="1" applyFill="1" applyBorder="1" applyAlignment="1" applyProtection="1">
      <alignment horizontal="center" vertical="center" wrapText="1"/>
      <protection locked="0"/>
    </xf>
    <xf numFmtId="0" fontId="1" fillId="0" borderId="2" xfId="0" applyFont="1" applyFill="1" applyBorder="1" applyAlignment="1" applyProtection="1">
      <alignment horizontal="center" vertical="center" wrapText="1" shrinkToFit="1"/>
      <protection locked="0"/>
    </xf>
    <xf numFmtId="0" fontId="0" fillId="2" borderId="36" xfId="0" applyFill="1" applyBorder="1" applyProtection="1">
      <alignment vertical="center"/>
    </xf>
    <xf numFmtId="0" fontId="0" fillId="2" borderId="37" xfId="0" applyFill="1" applyBorder="1" applyProtection="1">
      <alignment vertical="center"/>
      <protection locked="0"/>
    </xf>
    <xf numFmtId="0" fontId="0" fillId="2" borderId="37" xfId="0" applyFill="1" applyBorder="1" applyAlignment="1" applyProtection="1">
      <alignment vertical="center" wrapText="1"/>
      <protection locked="0"/>
    </xf>
    <xf numFmtId="177" fontId="1" fillId="2" borderId="0" xfId="0" applyNumberFormat="1" applyFont="1" applyFill="1" applyAlignment="1" applyProtection="1">
      <alignment horizontal="center" vertical="center"/>
    </xf>
    <xf numFmtId="0" fontId="1" fillId="2" borderId="0" xfId="0" applyFont="1" applyFill="1" applyAlignment="1" applyProtection="1">
      <alignment horizontal="center" vertical="center" wrapText="1"/>
      <protection locked="0"/>
    </xf>
    <xf numFmtId="177" fontId="1" fillId="2" borderId="0" xfId="0" applyNumberFormat="1" applyFont="1" applyFill="1" applyAlignment="1" applyProtection="1">
      <alignment horizontal="center" vertical="center" wrapText="1"/>
      <protection locked="0"/>
    </xf>
    <xf numFmtId="0" fontId="1" fillId="2" borderId="0" xfId="0" applyFont="1" applyFill="1" applyAlignment="1" applyProtection="1">
      <alignment horizontal="center" vertical="center"/>
      <protection locked="0"/>
    </xf>
    <xf numFmtId="0" fontId="1" fillId="2" borderId="0" xfId="0" applyNumberFormat="1" applyFont="1" applyFill="1" applyAlignment="1" applyProtection="1">
      <alignment horizontal="center" vertical="center"/>
      <protection locked="0"/>
    </xf>
    <xf numFmtId="0" fontId="1" fillId="2" borderId="0" xfId="0" applyFont="1" applyFill="1" applyAlignment="1" applyProtection="1">
      <alignment horizontal="center" vertical="center"/>
    </xf>
    <xf numFmtId="0" fontId="0" fillId="0" borderId="0" xfId="0" applyFill="1" applyAlignment="1" applyProtection="1">
      <alignment vertical="center" wrapText="1"/>
      <protection locked="0"/>
    </xf>
    <xf numFmtId="177" fontId="1" fillId="0" borderId="0" xfId="0" applyNumberFormat="1" applyFont="1" applyFill="1" applyAlignment="1" applyProtection="1">
      <alignment horizontal="center" vertical="center" wrapText="1"/>
      <protection locked="0"/>
    </xf>
    <xf numFmtId="0" fontId="19" fillId="0" borderId="6" xfId="0" applyFont="1" applyFill="1" applyBorder="1" applyAlignment="1" applyProtection="1">
      <alignment vertical="center" wrapText="1"/>
      <protection locked="0"/>
    </xf>
    <xf numFmtId="0" fontId="20" fillId="0" borderId="1" xfId="0" applyFont="1" applyFill="1" applyBorder="1" applyAlignment="1" applyProtection="1">
      <alignment horizontal="center" vertical="center"/>
      <protection locked="0"/>
    </xf>
    <xf numFmtId="0" fontId="14" fillId="0" borderId="1" xfId="0" applyFont="1" applyFill="1" applyBorder="1" applyAlignment="1" applyProtection="1">
      <alignment horizontal="center" vertical="center"/>
      <protection locked="0"/>
    </xf>
    <xf numFmtId="0" fontId="21" fillId="0" borderId="4" xfId="0" applyFont="1" applyFill="1" applyBorder="1" applyAlignment="1" applyProtection="1">
      <alignment horizontal="center" vertical="center" wrapText="1" shrinkToFit="1"/>
      <protection locked="0"/>
    </xf>
    <xf numFmtId="0" fontId="21" fillId="0" borderId="1" xfId="0" applyFont="1" applyFill="1" applyBorder="1" applyAlignment="1" applyProtection="1">
      <alignment horizontal="center" vertical="center" wrapText="1" shrinkToFit="1"/>
      <protection locked="0"/>
    </xf>
    <xf numFmtId="177" fontId="14" fillId="0" borderId="4" xfId="0" applyNumberFormat="1" applyFont="1" applyFill="1" applyBorder="1" applyAlignment="1" applyProtection="1">
      <alignment horizontal="center" vertical="center" wrapText="1" shrinkToFit="1"/>
      <protection locked="0"/>
    </xf>
    <xf numFmtId="0" fontId="4" fillId="0" borderId="2" xfId="0" applyFont="1" applyFill="1" applyBorder="1" applyAlignment="1" applyProtection="1">
      <alignment horizontal="center" vertical="center" wrapText="1"/>
      <protection locked="0"/>
    </xf>
    <xf numFmtId="3" fontId="1" fillId="0" borderId="2" xfId="0" applyNumberFormat="1" applyFont="1" applyFill="1" applyBorder="1" applyAlignment="1" applyProtection="1">
      <alignment horizontal="center" vertical="center"/>
      <protection locked="0"/>
    </xf>
    <xf numFmtId="0" fontId="1" fillId="0" borderId="1" xfId="0" applyFont="1" applyFill="1" applyBorder="1" applyAlignment="1" applyProtection="1">
      <alignment horizontal="center" vertical="center"/>
      <protection locked="0"/>
    </xf>
    <xf numFmtId="182" fontId="4" fillId="0" borderId="1" xfId="0" applyNumberFormat="1" applyFont="1" applyFill="1" applyBorder="1" applyAlignment="1" applyProtection="1">
      <alignment horizontal="center" vertical="center" wrapText="1" shrinkToFit="1"/>
      <protection locked="0"/>
    </xf>
    <xf numFmtId="177" fontId="40" fillId="0" borderId="1" xfId="0" applyNumberFormat="1" applyFont="1" applyFill="1" applyBorder="1" applyAlignment="1" applyProtection="1">
      <alignment horizontal="center" vertical="center" wrapText="1"/>
      <protection locked="0"/>
    </xf>
    <xf numFmtId="0" fontId="11" fillId="2" borderId="0" xfId="0" applyFont="1" applyFill="1" applyAlignment="1" applyProtection="1">
      <alignment horizontal="center" vertical="center" wrapText="1"/>
      <protection locked="0"/>
    </xf>
    <xf numFmtId="0" fontId="11" fillId="2" borderId="0" xfId="0" applyFont="1" applyFill="1" applyAlignment="1" applyProtection="1">
      <alignment horizontal="center" vertical="center"/>
      <protection locked="0"/>
    </xf>
    <xf numFmtId="177" fontId="1" fillId="2" borderId="0" xfId="0" applyNumberFormat="1" applyFont="1" applyFill="1" applyAlignment="1" applyProtection="1">
      <alignment horizontal="center" vertical="center"/>
      <protection locked="0"/>
    </xf>
    <xf numFmtId="177" fontId="6" fillId="2" borderId="0" xfId="0" applyNumberFormat="1" applyFont="1" applyFill="1" applyAlignment="1" applyProtection="1">
      <alignment horizontal="center" vertical="center" wrapText="1"/>
      <protection locked="0"/>
    </xf>
    <xf numFmtId="0" fontId="6" fillId="2" borderId="0" xfId="0" applyFont="1" applyFill="1" applyAlignment="1" applyProtection="1">
      <alignment horizontal="center" vertical="center" wrapText="1"/>
      <protection locked="0"/>
    </xf>
    <xf numFmtId="0" fontId="31" fillId="0" borderId="0" xfId="0" applyFont="1" applyFill="1" applyAlignment="1" applyProtection="1">
      <alignment horizontal="center" vertical="center" wrapText="1"/>
      <protection locked="0"/>
    </xf>
    <xf numFmtId="177" fontId="1" fillId="0" borderId="0" xfId="0" applyNumberFormat="1" applyFont="1" applyFill="1" applyAlignment="1" applyProtection="1">
      <alignment horizontal="center" vertical="center"/>
      <protection locked="0"/>
    </xf>
    <xf numFmtId="177" fontId="6" fillId="0" borderId="0" xfId="0" applyNumberFormat="1" applyFont="1" applyFill="1" applyAlignment="1" applyProtection="1">
      <alignment horizontal="center" vertical="center" wrapText="1"/>
      <protection locked="0"/>
    </xf>
    <xf numFmtId="177" fontId="21" fillId="0" borderId="6" xfId="0" applyNumberFormat="1" applyFont="1" applyFill="1" applyBorder="1" applyAlignment="1" applyProtection="1">
      <alignment vertical="center" wrapText="1"/>
      <protection locked="0"/>
    </xf>
    <xf numFmtId="0" fontId="21" fillId="0" borderId="6" xfId="0" applyFont="1" applyFill="1" applyBorder="1" applyAlignment="1" applyProtection="1">
      <alignment horizontal="center" vertical="center" wrapText="1"/>
      <protection locked="0"/>
    </xf>
    <xf numFmtId="0" fontId="98" fillId="0" borderId="0" xfId="0" applyFont="1" applyFill="1" applyAlignment="1" applyProtection="1">
      <alignment horizontal="center" vertical="center" wrapText="1"/>
      <protection locked="0"/>
    </xf>
    <xf numFmtId="0" fontId="99" fillId="0" borderId="0" xfId="0" applyFont="1" applyFill="1" applyAlignment="1" applyProtection="1">
      <alignment horizontal="center" vertical="center" wrapText="1"/>
      <protection locked="0"/>
    </xf>
    <xf numFmtId="0" fontId="99" fillId="0" borderId="0" xfId="0" applyFont="1" applyFill="1" applyAlignment="1" applyProtection="1">
      <alignment horizontal="center" vertical="center"/>
      <protection locked="0"/>
    </xf>
    <xf numFmtId="177" fontId="21" fillId="0" borderId="1" xfId="0" applyNumberFormat="1" applyFont="1" applyFill="1" applyBorder="1" applyAlignment="1" applyProtection="1">
      <alignment horizontal="center" vertical="center" wrapText="1"/>
      <protection locked="0"/>
    </xf>
    <xf numFmtId="0" fontId="21" fillId="0" borderId="13" xfId="0" applyFont="1" applyFill="1" applyBorder="1" applyAlignment="1" applyProtection="1">
      <alignment horizontal="center" vertical="center" wrapText="1"/>
      <protection locked="0"/>
    </xf>
    <xf numFmtId="0" fontId="100" fillId="0" borderId="13" xfId="0" applyFont="1" applyFill="1" applyBorder="1" applyAlignment="1" applyProtection="1">
      <alignment horizontal="center" vertical="center" wrapText="1"/>
      <protection locked="0"/>
    </xf>
    <xf numFmtId="182" fontId="101" fillId="0" borderId="1" xfId="0" applyNumberFormat="1" applyFont="1" applyFill="1" applyBorder="1" applyAlignment="1" applyProtection="1">
      <alignment horizontal="center" vertical="center" wrapText="1" shrinkToFit="1"/>
      <protection locked="0"/>
    </xf>
    <xf numFmtId="0" fontId="23" fillId="0" borderId="1" xfId="0" applyFont="1" applyFill="1" applyBorder="1" applyAlignment="1" applyProtection="1">
      <alignment horizontal="center" vertical="center"/>
      <protection locked="0"/>
    </xf>
    <xf numFmtId="177" fontId="23" fillId="0" borderId="9" xfId="0" applyNumberFormat="1" applyFont="1" applyFill="1" applyBorder="1" applyAlignment="1" applyProtection="1">
      <alignment horizontal="center" vertical="center" wrapText="1"/>
      <protection locked="0"/>
    </xf>
    <xf numFmtId="177" fontId="23" fillId="0" borderId="1" xfId="0" applyNumberFormat="1" applyFont="1" applyFill="1" applyBorder="1" applyAlignment="1" applyProtection="1">
      <alignment horizontal="center" vertical="center" wrapText="1"/>
      <protection locked="0"/>
    </xf>
    <xf numFmtId="0" fontId="25" fillId="0" borderId="4" xfId="0" applyFont="1" applyFill="1" applyBorder="1" applyAlignment="1" applyProtection="1">
      <alignment horizontal="center" vertical="center" wrapText="1" shrinkToFit="1"/>
      <protection locked="0"/>
    </xf>
    <xf numFmtId="0" fontId="14" fillId="0" borderId="17" xfId="0" applyFont="1" applyFill="1" applyBorder="1" applyAlignment="1" applyProtection="1">
      <alignment horizontal="center" vertical="center" wrapText="1"/>
      <protection locked="0"/>
    </xf>
    <xf numFmtId="0" fontId="14" fillId="0" borderId="1" xfId="0" applyFont="1" applyFill="1" applyBorder="1" applyAlignment="1" applyProtection="1">
      <alignment horizontal="center" vertical="center" wrapText="1"/>
      <protection locked="0"/>
    </xf>
    <xf numFmtId="177" fontId="26" fillId="0" borderId="10" xfId="0" applyNumberFormat="1" applyFont="1" applyFill="1" applyBorder="1" applyAlignment="1" applyProtection="1">
      <alignment horizontal="center" vertical="center" wrapText="1" shrinkToFit="1"/>
      <protection locked="0"/>
    </xf>
    <xf numFmtId="177" fontId="26" fillId="0" borderId="4" xfId="0" applyNumberFormat="1" applyFont="1" applyFill="1" applyBorder="1" applyAlignment="1" applyProtection="1">
      <alignment horizontal="center" vertical="center" wrapText="1" shrinkToFit="1"/>
      <protection locked="0"/>
    </xf>
    <xf numFmtId="177" fontId="102" fillId="0" borderId="1" xfId="0" applyNumberFormat="1" applyFont="1" applyFill="1" applyBorder="1" applyAlignment="1" applyProtection="1">
      <alignment horizontal="center" vertical="center" wrapText="1"/>
      <protection locked="0"/>
    </xf>
    <xf numFmtId="0" fontId="4" fillId="0" borderId="13" xfId="0" applyFont="1" applyFill="1" applyBorder="1" applyAlignment="1" applyProtection="1">
      <alignment horizontal="center" vertical="center"/>
      <protection locked="0"/>
    </xf>
    <xf numFmtId="177" fontId="97" fillId="0" borderId="1" xfId="0" applyNumberFormat="1" applyFont="1" applyFill="1" applyBorder="1" applyAlignment="1" applyProtection="1">
      <alignment horizontal="center" vertical="center" wrapText="1" shrinkToFit="1"/>
      <protection locked="0"/>
    </xf>
    <xf numFmtId="177" fontId="4" fillId="0" borderId="1" xfId="0" applyNumberFormat="1" applyFont="1" applyFill="1" applyBorder="1" applyAlignment="1" applyProtection="1">
      <alignment horizontal="center" vertical="center" wrapText="1"/>
      <protection locked="0"/>
    </xf>
    <xf numFmtId="177" fontId="4" fillId="0" borderId="9" xfId="0" applyNumberFormat="1" applyFont="1" applyFill="1" applyBorder="1" applyAlignment="1" applyProtection="1">
      <alignment horizontal="center" vertical="center" wrapText="1"/>
      <protection locked="0"/>
    </xf>
    <xf numFmtId="0" fontId="0" fillId="2" borderId="18" xfId="0" applyFill="1" applyBorder="1" applyProtection="1">
      <alignment vertical="center"/>
      <protection locked="0"/>
    </xf>
    <xf numFmtId="0" fontId="0" fillId="2" borderId="61" xfId="0" applyFill="1" applyBorder="1" applyProtection="1">
      <alignment vertical="center"/>
      <protection locked="0"/>
    </xf>
    <xf numFmtId="177" fontId="7" fillId="2" borderId="0" xfId="0" applyNumberFormat="1" applyFont="1" applyFill="1" applyAlignment="1" applyProtection="1">
      <alignment horizontal="center" vertical="center" wrapText="1"/>
      <protection locked="0"/>
    </xf>
    <xf numFmtId="177" fontId="40" fillId="2" borderId="0" xfId="0" applyNumberFormat="1" applyFont="1" applyFill="1" applyBorder="1" applyAlignment="1" applyProtection="1">
      <alignment horizontal="center" vertical="center" wrapText="1"/>
      <protection locked="0"/>
    </xf>
    <xf numFmtId="177" fontId="97" fillId="2" borderId="0" xfId="0" applyNumberFormat="1" applyFont="1" applyFill="1" applyBorder="1" applyAlignment="1" applyProtection="1">
      <alignment horizontal="center" vertical="center" wrapText="1" shrinkToFit="1"/>
      <protection locked="0"/>
    </xf>
    <xf numFmtId="177" fontId="8" fillId="2" borderId="0" xfId="0" applyNumberFormat="1" applyFont="1" applyFill="1" applyBorder="1" applyAlignment="1" applyProtection="1">
      <alignment horizontal="center" vertical="center"/>
      <protection locked="0"/>
    </xf>
    <xf numFmtId="177" fontId="8" fillId="2" borderId="0" xfId="0" applyNumberFormat="1" applyFont="1" applyFill="1" applyAlignment="1" applyProtection="1">
      <alignment horizontal="center" vertical="center" wrapText="1"/>
      <protection locked="0"/>
    </xf>
    <xf numFmtId="0" fontId="7" fillId="2" borderId="0" xfId="0" applyFont="1" applyFill="1" applyBorder="1" applyAlignment="1" applyProtection="1">
      <alignment horizontal="center" vertical="center" wrapText="1"/>
      <protection locked="0"/>
    </xf>
    <xf numFmtId="0" fontId="8" fillId="2" borderId="0" xfId="0" applyFont="1" applyFill="1" applyBorder="1" applyAlignment="1" applyProtection="1">
      <alignment horizontal="center" vertical="center"/>
      <protection locked="0"/>
    </xf>
    <xf numFmtId="0" fontId="41" fillId="2" borderId="0" xfId="0" applyFont="1" applyFill="1" applyProtection="1">
      <alignment vertical="center"/>
      <protection locked="0"/>
    </xf>
    <xf numFmtId="177" fontId="97" fillId="0" borderId="0" xfId="0" applyNumberFormat="1" applyFont="1" applyFill="1" applyBorder="1" applyAlignment="1" applyProtection="1">
      <alignment horizontal="center" vertical="center" wrapText="1" shrinkToFit="1"/>
      <protection locked="0"/>
    </xf>
    <xf numFmtId="177" fontId="40" fillId="0" borderId="0" xfId="0" applyNumberFormat="1" applyFont="1" applyFill="1" applyBorder="1" applyAlignment="1" applyProtection="1">
      <alignment horizontal="center" vertical="center" wrapText="1"/>
      <protection locked="0"/>
    </xf>
    <xf numFmtId="177" fontId="8" fillId="0" borderId="0" xfId="0" applyNumberFormat="1" applyFont="1" applyFill="1" applyBorder="1" applyAlignment="1" applyProtection="1">
      <alignment horizontal="center" vertical="center"/>
      <protection locked="0"/>
    </xf>
    <xf numFmtId="0" fontId="9" fillId="0" borderId="6" xfId="0" applyFont="1" applyFill="1" applyBorder="1" applyAlignment="1" applyProtection="1">
      <alignment horizontal="center" vertical="center"/>
      <protection locked="0"/>
    </xf>
    <xf numFmtId="0" fontId="9" fillId="0" borderId="6" xfId="0" applyFont="1" applyFill="1" applyBorder="1" applyAlignment="1" applyProtection="1">
      <alignment vertical="center"/>
      <protection locked="0"/>
    </xf>
    <xf numFmtId="0" fontId="0" fillId="0" borderId="6" xfId="0" applyFill="1" applyBorder="1" applyProtection="1">
      <alignment vertical="center"/>
      <protection locked="0"/>
    </xf>
    <xf numFmtId="0" fontId="9" fillId="0" borderId="6" xfId="0" applyNumberFormat="1" applyFont="1" applyFill="1" applyBorder="1" applyAlignment="1" applyProtection="1">
      <alignment vertical="center"/>
      <protection locked="0"/>
    </xf>
    <xf numFmtId="0" fontId="11" fillId="0" borderId="1" xfId="0" applyNumberFormat="1" applyFont="1" applyFill="1" applyBorder="1" applyAlignment="1" applyProtection="1">
      <alignment horizontal="center" vertical="center" wrapText="1"/>
      <protection locked="0"/>
    </xf>
    <xf numFmtId="180" fontId="20" fillId="0" borderId="1" xfId="0" applyNumberFormat="1" applyFont="1" applyFill="1" applyBorder="1" applyAlignment="1" applyProtection="1">
      <alignment horizontal="center" vertical="center"/>
      <protection locked="0"/>
    </xf>
    <xf numFmtId="178" fontId="11" fillId="0" borderId="1" xfId="0" applyNumberFormat="1" applyFont="1" applyFill="1" applyBorder="1" applyAlignment="1" applyProtection="1">
      <alignment horizontal="center" vertical="center"/>
      <protection locked="0"/>
    </xf>
    <xf numFmtId="0" fontId="11" fillId="0" borderId="9" xfId="0" applyNumberFormat="1" applyFont="1" applyFill="1" applyBorder="1" applyAlignment="1" applyProtection="1">
      <alignment horizontal="center" vertical="center"/>
      <protection locked="0"/>
    </xf>
    <xf numFmtId="0" fontId="27" fillId="0" borderId="4" xfId="0" applyNumberFormat="1" applyFont="1" applyFill="1" applyBorder="1" applyAlignment="1" applyProtection="1">
      <alignment horizontal="center" vertical="center" wrapText="1" shrinkToFit="1"/>
      <protection locked="0"/>
    </xf>
    <xf numFmtId="178" fontId="11" fillId="0" borderId="4" xfId="0" applyNumberFormat="1" applyFont="1" applyFill="1" applyBorder="1" applyAlignment="1" applyProtection="1">
      <alignment horizontal="center" vertical="center" wrapText="1" shrinkToFit="1"/>
      <protection locked="0"/>
    </xf>
    <xf numFmtId="0" fontId="11" fillId="0" borderId="4" xfId="0" applyNumberFormat="1" applyFont="1" applyFill="1" applyBorder="1" applyAlignment="1" applyProtection="1">
      <alignment horizontal="center" vertical="center" wrapText="1" shrinkToFit="1"/>
      <protection locked="0"/>
    </xf>
    <xf numFmtId="0" fontId="14" fillId="0" borderId="4" xfId="0" applyNumberFormat="1" applyFont="1" applyFill="1" applyBorder="1" applyAlignment="1" applyProtection="1">
      <alignment horizontal="center" vertical="center" wrapText="1" shrinkToFit="1"/>
      <protection locked="0"/>
    </xf>
    <xf numFmtId="0" fontId="103" fillId="0" borderId="1" xfId="0" applyFont="1" applyFill="1" applyBorder="1" applyAlignment="1" applyProtection="1">
      <alignment horizontal="center" vertical="center" wrapText="1"/>
      <protection locked="0"/>
    </xf>
    <xf numFmtId="184" fontId="40" fillId="0" borderId="1" xfId="0" applyNumberFormat="1" applyFont="1" applyFill="1" applyBorder="1" applyAlignment="1" applyProtection="1">
      <alignment horizontal="center" vertical="center" wrapText="1" shrinkToFit="1"/>
      <protection locked="0"/>
    </xf>
    <xf numFmtId="187" fontId="1" fillId="0" borderId="4" xfId="0" applyNumberFormat="1" applyFont="1" applyFill="1" applyBorder="1" applyAlignment="1" applyProtection="1">
      <alignment horizontal="center" vertical="center"/>
      <protection locked="0"/>
    </xf>
    <xf numFmtId="178" fontId="1" fillId="0" borderId="4" xfId="0" applyNumberFormat="1" applyFont="1" applyFill="1" applyBorder="1" applyAlignment="1" applyProtection="1">
      <alignment horizontal="center" vertical="center"/>
      <protection locked="0"/>
    </xf>
    <xf numFmtId="0" fontId="1" fillId="0" borderId="1" xfId="0" applyNumberFormat="1" applyFont="1" applyFill="1" applyBorder="1" applyAlignment="1" applyProtection="1">
      <alignment horizontal="center" vertical="center"/>
      <protection locked="0"/>
    </xf>
    <xf numFmtId="0" fontId="31" fillId="0" borderId="1" xfId="0" applyNumberFormat="1" applyFont="1" applyFill="1" applyBorder="1" applyAlignment="1" applyProtection="1">
      <alignment horizontal="center" vertical="center"/>
      <protection locked="0"/>
    </xf>
    <xf numFmtId="0" fontId="103" fillId="4" borderId="1" xfId="0" applyFont="1" applyFill="1" applyBorder="1" applyAlignment="1" applyProtection="1">
      <alignment horizontal="center" vertical="center" wrapText="1"/>
      <protection locked="0"/>
    </xf>
    <xf numFmtId="0" fontId="1" fillId="2" borderId="0" xfId="0" applyNumberFormat="1" applyFont="1" applyFill="1" applyAlignment="1" applyProtection="1">
      <alignment horizontal="center" vertical="center" wrapText="1"/>
      <protection locked="0"/>
    </xf>
    <xf numFmtId="187" fontId="1" fillId="2" borderId="0" xfId="0" applyNumberFormat="1" applyFont="1" applyFill="1" applyAlignment="1" applyProtection="1">
      <alignment horizontal="center" vertical="center"/>
      <protection locked="0"/>
    </xf>
    <xf numFmtId="188" fontId="43" fillId="2" borderId="0" xfId="0" applyNumberFormat="1" applyFont="1" applyFill="1" applyAlignment="1" applyProtection="1">
      <alignment horizontal="center" vertical="center"/>
      <protection locked="0"/>
    </xf>
    <xf numFmtId="179" fontId="11" fillId="2" borderId="0" xfId="0" applyNumberFormat="1" applyFont="1" applyFill="1" applyAlignment="1" applyProtection="1">
      <alignment horizontal="center" vertical="center"/>
      <protection locked="0"/>
    </xf>
    <xf numFmtId="178" fontId="1" fillId="2" borderId="0" xfId="0" applyNumberFormat="1" applyFont="1" applyFill="1" applyAlignment="1" applyProtection="1">
      <alignment horizontal="center" vertical="center"/>
      <protection locked="0"/>
    </xf>
    <xf numFmtId="0" fontId="31" fillId="2" borderId="0" xfId="0" applyNumberFormat="1" applyFont="1" applyFill="1" applyAlignment="1" applyProtection="1">
      <alignment horizontal="center" vertical="center" wrapText="1"/>
      <protection locked="0"/>
    </xf>
    <xf numFmtId="0" fontId="31" fillId="0" borderId="0" xfId="0" applyNumberFormat="1" applyFont="1" applyFill="1" applyAlignment="1" applyProtection="1">
      <alignment horizontal="center" vertical="center" wrapText="1"/>
      <protection locked="0"/>
    </xf>
    <xf numFmtId="187" fontId="1" fillId="0" borderId="0" xfId="0" applyNumberFormat="1" applyFont="1" applyFill="1" applyAlignment="1" applyProtection="1">
      <alignment horizontal="center" vertical="center"/>
      <protection locked="0"/>
    </xf>
    <xf numFmtId="0" fontId="9" fillId="0" borderId="6" xfId="0" applyFont="1" applyFill="1" applyBorder="1" applyAlignment="1" applyProtection="1">
      <alignment vertical="center" wrapText="1"/>
      <protection locked="0"/>
    </xf>
    <xf numFmtId="0" fontId="9" fillId="0" borderId="54" xfId="0" applyFont="1" applyFill="1" applyBorder="1" applyAlignment="1" applyProtection="1">
      <alignment vertical="center" wrapText="1"/>
      <protection locked="0"/>
    </xf>
    <xf numFmtId="0" fontId="9" fillId="0" borderId="58" xfId="0" applyFont="1" applyFill="1" applyBorder="1" applyAlignment="1" applyProtection="1">
      <alignment vertical="center" wrapText="1"/>
      <protection locked="0"/>
    </xf>
    <xf numFmtId="0" fontId="14" fillId="0" borderId="13" xfId="0" applyFont="1" applyFill="1" applyBorder="1" applyAlignment="1" applyProtection="1">
      <alignment horizontal="center" vertical="center" wrapText="1"/>
      <protection locked="0"/>
    </xf>
    <xf numFmtId="0" fontId="14" fillId="0" borderId="27" xfId="0" applyFont="1" applyFill="1" applyBorder="1" applyAlignment="1" applyProtection="1">
      <alignment horizontal="center" vertical="center" wrapText="1"/>
      <protection locked="0"/>
    </xf>
    <xf numFmtId="0" fontId="14" fillId="0" borderId="9" xfId="0" applyFont="1" applyFill="1" applyBorder="1" applyAlignment="1" applyProtection="1">
      <alignment horizontal="center" vertical="center" wrapText="1"/>
      <protection locked="0"/>
    </xf>
    <xf numFmtId="0" fontId="11" fillId="0" borderId="13" xfId="0" applyFont="1" applyFill="1" applyBorder="1" applyAlignment="1" applyProtection="1">
      <alignment horizontal="center" vertical="center" wrapText="1"/>
      <protection locked="0"/>
    </xf>
    <xf numFmtId="0" fontId="11" fillId="0" borderId="7" xfId="0" applyFont="1" applyFill="1" applyBorder="1" applyAlignment="1" applyProtection="1">
      <alignment horizontal="center" vertical="center" wrapText="1"/>
      <protection locked="0"/>
    </xf>
    <xf numFmtId="0" fontId="14" fillId="0" borderId="17" xfId="0" applyFont="1" applyFill="1" applyBorder="1" applyAlignment="1" applyProtection="1">
      <alignment horizontal="center" vertical="center" wrapText="1" shrinkToFit="1"/>
      <protection locked="0"/>
    </xf>
    <xf numFmtId="0" fontId="14" fillId="0" borderId="7" xfId="0" applyFont="1" applyFill="1" applyBorder="1" applyAlignment="1" applyProtection="1">
      <alignment horizontal="center" vertical="center" wrapText="1" shrinkToFit="1"/>
      <protection locked="0"/>
    </xf>
    <xf numFmtId="0" fontId="14" fillId="0" borderId="13" xfId="0" applyFont="1" applyFill="1" applyBorder="1" applyAlignment="1" applyProtection="1">
      <alignment horizontal="center" vertical="center" wrapText="1" shrinkToFit="1"/>
      <protection locked="0"/>
    </xf>
    <xf numFmtId="0" fontId="4" fillId="0" borderId="1" xfId="0" applyFont="1" applyFill="1" applyBorder="1" applyAlignment="1" applyProtection="1">
      <alignment horizontal="center" vertical="center" wrapText="1" shrinkToFit="1"/>
      <protection locked="0"/>
    </xf>
    <xf numFmtId="0" fontId="4" fillId="0" borderId="13" xfId="0" applyFont="1" applyFill="1" applyBorder="1" applyAlignment="1" applyProtection="1">
      <alignment horizontal="center" vertical="center" wrapText="1" shrinkToFit="1"/>
      <protection locked="0"/>
    </xf>
    <xf numFmtId="0" fontId="4" fillId="0" borderId="7" xfId="0" applyFont="1" applyFill="1" applyBorder="1" applyAlignment="1" applyProtection="1">
      <alignment horizontal="center" vertical="center" wrapText="1" shrinkToFit="1"/>
      <protection locked="0"/>
    </xf>
    <xf numFmtId="0" fontId="0" fillId="2" borderId="36" xfId="0" applyFill="1" applyBorder="1" applyProtection="1">
      <alignment vertical="center"/>
      <protection locked="0"/>
    </xf>
    <xf numFmtId="183" fontId="0" fillId="2" borderId="0" xfId="0" applyNumberFormat="1" applyFill="1" applyProtection="1">
      <alignment vertical="center"/>
      <protection locked="0"/>
    </xf>
    <xf numFmtId="179" fontId="31" fillId="2" borderId="1" xfId="0" applyNumberFormat="1" applyFont="1" applyFill="1" applyBorder="1" applyAlignment="1" applyProtection="1">
      <alignment horizontal="center" vertical="center" wrapText="1"/>
      <protection locked="0"/>
    </xf>
    <xf numFmtId="0" fontId="0" fillId="2" borderId="1" xfId="0" applyFill="1" applyBorder="1" applyAlignment="1" applyProtection="1">
      <alignment horizontal="center" vertical="center"/>
      <protection locked="0"/>
    </xf>
    <xf numFmtId="186" fontId="1" fillId="2" borderId="0" xfId="0" applyNumberFormat="1" applyFont="1" applyFill="1" applyAlignment="1" applyProtection="1">
      <alignment horizontal="center" vertical="center" wrapText="1"/>
      <protection locked="0"/>
    </xf>
    <xf numFmtId="183" fontId="1" fillId="2" borderId="0" xfId="0" applyNumberFormat="1" applyFont="1" applyFill="1" applyAlignment="1" applyProtection="1">
      <alignment horizontal="center" vertical="center" wrapText="1"/>
      <protection locked="0"/>
    </xf>
    <xf numFmtId="0" fontId="31" fillId="2" borderId="0" xfId="0" applyFont="1" applyFill="1" applyAlignment="1" applyProtection="1">
      <alignment horizontal="center" vertical="center" wrapText="1"/>
      <protection locked="0"/>
    </xf>
    <xf numFmtId="186" fontId="104" fillId="0" borderId="0" xfId="0" applyNumberFormat="1" applyFont="1" applyFill="1" applyAlignment="1" applyProtection="1">
      <alignment horizontal="left" vertical="center" wrapText="1"/>
      <protection locked="0"/>
    </xf>
    <xf numFmtId="186" fontId="9" fillId="0" borderId="5" xfId="0" applyNumberFormat="1" applyFont="1" applyFill="1" applyBorder="1" applyAlignment="1" applyProtection="1">
      <alignment vertical="center" wrapText="1"/>
      <protection locked="0"/>
    </xf>
    <xf numFmtId="186" fontId="9" fillId="0" borderId="6" xfId="0" applyNumberFormat="1" applyFont="1" applyFill="1" applyBorder="1" applyAlignment="1" applyProtection="1">
      <alignment vertical="center" wrapText="1"/>
      <protection locked="0"/>
    </xf>
    <xf numFmtId="186" fontId="9" fillId="0" borderId="6" xfId="0" applyNumberFormat="1" applyFont="1" applyFill="1" applyBorder="1" applyAlignment="1" applyProtection="1">
      <alignment horizontal="center" vertical="center" wrapText="1"/>
      <protection locked="0"/>
    </xf>
    <xf numFmtId="186" fontId="9" fillId="0" borderId="19" xfId="0" applyNumberFormat="1" applyFont="1" applyFill="1" applyBorder="1" applyAlignment="1" applyProtection="1">
      <alignment horizontal="center" vertical="center" wrapText="1"/>
      <protection locked="0"/>
    </xf>
    <xf numFmtId="186" fontId="14" fillId="0" borderId="54" xfId="0" applyNumberFormat="1" applyFont="1" applyFill="1" applyBorder="1" applyAlignment="1" applyProtection="1">
      <alignment horizontal="center" vertical="center" wrapText="1"/>
      <protection locked="0"/>
    </xf>
    <xf numFmtId="186" fontId="14" fillId="0" borderId="48" xfId="0" applyNumberFormat="1" applyFont="1" applyFill="1" applyBorder="1" applyAlignment="1" applyProtection="1">
      <alignment horizontal="center" vertical="center" wrapText="1"/>
      <protection locked="0"/>
    </xf>
    <xf numFmtId="186" fontId="98" fillId="0" borderId="48" xfId="0" applyNumberFormat="1" applyFont="1" applyFill="1" applyBorder="1" applyAlignment="1" applyProtection="1">
      <alignment horizontal="center" vertical="center" wrapText="1"/>
      <protection locked="0"/>
    </xf>
    <xf numFmtId="186" fontId="14" fillId="0" borderId="22" xfId="0" applyNumberFormat="1" applyFont="1" applyFill="1" applyBorder="1" applyAlignment="1" applyProtection="1">
      <alignment horizontal="center" vertical="center" wrapText="1"/>
      <protection locked="0"/>
    </xf>
    <xf numFmtId="186" fontId="14" fillId="0" borderId="9" xfId="0" applyNumberFormat="1" applyFont="1" applyFill="1" applyBorder="1" applyAlignment="1" applyProtection="1">
      <alignment horizontal="center" vertical="center" wrapText="1"/>
      <protection locked="0"/>
    </xf>
    <xf numFmtId="186" fontId="14" fillId="0" borderId="7" xfId="0" applyNumberFormat="1" applyFont="1" applyFill="1" applyBorder="1" applyAlignment="1" applyProtection="1">
      <alignment horizontal="center" vertical="center" wrapText="1" shrinkToFit="1"/>
      <protection locked="0"/>
    </xf>
    <xf numFmtId="186" fontId="14" fillId="0" borderId="1" xfId="0" applyNumberFormat="1" applyFont="1" applyFill="1" applyBorder="1" applyAlignment="1" applyProtection="1">
      <alignment horizontal="center" vertical="center" wrapText="1" shrinkToFit="1"/>
      <protection locked="0"/>
    </xf>
    <xf numFmtId="186" fontId="14" fillId="0" borderId="13" xfId="0" applyNumberFormat="1" applyFont="1" applyFill="1" applyBorder="1" applyAlignment="1" applyProtection="1">
      <alignment horizontal="center" vertical="center" wrapText="1" shrinkToFit="1"/>
      <protection locked="0"/>
    </xf>
    <xf numFmtId="186" fontId="14" fillId="0" borderId="1" xfId="0" applyNumberFormat="1" applyFont="1" applyFill="1" applyBorder="1" applyAlignment="1" applyProtection="1">
      <alignment horizontal="center" vertical="center" wrapText="1"/>
      <protection locked="0"/>
    </xf>
    <xf numFmtId="186" fontId="14" fillId="0" borderId="15" xfId="0" applyNumberFormat="1" applyFont="1" applyFill="1" applyBorder="1" applyAlignment="1" applyProtection="1">
      <alignment horizontal="center" vertical="center" wrapText="1"/>
      <protection locked="0"/>
    </xf>
    <xf numFmtId="186" fontId="4" fillId="0" borderId="7" xfId="0" applyNumberFormat="1" applyFont="1" applyFill="1" applyBorder="1" applyAlignment="1" applyProtection="1">
      <alignment horizontal="center" vertical="center" wrapText="1" shrinkToFit="1"/>
      <protection locked="0"/>
    </xf>
    <xf numFmtId="186" fontId="4" fillId="0" borderId="1" xfId="0" applyNumberFormat="1" applyFont="1" applyFill="1" applyBorder="1" applyAlignment="1" applyProtection="1">
      <alignment horizontal="center" vertical="center" wrapText="1" shrinkToFit="1"/>
      <protection locked="0"/>
    </xf>
    <xf numFmtId="186" fontId="4" fillId="0" borderId="13" xfId="0" applyNumberFormat="1" applyFont="1" applyFill="1" applyBorder="1" applyAlignment="1" applyProtection="1">
      <alignment horizontal="center" vertical="center" wrapText="1" shrinkToFit="1"/>
      <protection locked="0"/>
    </xf>
    <xf numFmtId="186" fontId="4" fillId="0" borderId="9" xfId="0" applyNumberFormat="1" applyFont="1" applyFill="1" applyBorder="1" applyAlignment="1" applyProtection="1">
      <alignment horizontal="center" vertical="center" wrapText="1" shrinkToFit="1"/>
      <protection locked="0"/>
    </xf>
    <xf numFmtId="186" fontId="0" fillId="2" borderId="36" xfId="0" applyNumberFormat="1" applyFill="1" applyBorder="1" applyProtection="1">
      <alignment vertical="center"/>
      <protection locked="0"/>
    </xf>
    <xf numFmtId="186" fontId="0" fillId="2" borderId="37" xfId="0" applyNumberFormat="1" applyFill="1" applyBorder="1" applyProtection="1">
      <alignment vertical="center"/>
      <protection locked="0"/>
    </xf>
    <xf numFmtId="186" fontId="0" fillId="2" borderId="18" xfId="0" applyNumberFormat="1" applyFill="1" applyBorder="1" applyProtection="1">
      <alignment vertical="center"/>
      <protection locked="0"/>
    </xf>
    <xf numFmtId="186" fontId="0" fillId="2" borderId="61" xfId="0" applyNumberFormat="1" applyFill="1" applyBorder="1" applyProtection="1">
      <alignment vertical="center"/>
      <protection locked="0"/>
    </xf>
    <xf numFmtId="186" fontId="11" fillId="2" borderId="0" xfId="0" applyNumberFormat="1" applyFont="1" applyFill="1" applyAlignment="1" applyProtection="1">
      <alignment horizontal="center" vertical="center"/>
      <protection locked="0"/>
    </xf>
    <xf numFmtId="186" fontId="0" fillId="2" borderId="1" xfId="0" applyNumberFormat="1" applyFill="1" applyBorder="1" applyAlignment="1" applyProtection="1">
      <alignment horizontal="center" vertical="center"/>
      <protection locked="0"/>
    </xf>
    <xf numFmtId="186" fontId="0" fillId="2" borderId="0" xfId="0" applyNumberFormat="1" applyFill="1" applyProtection="1">
      <alignment vertical="center"/>
      <protection locked="0"/>
    </xf>
    <xf numFmtId="186" fontId="1" fillId="2" borderId="1" xfId="0" applyNumberFormat="1" applyFont="1" applyFill="1" applyBorder="1" applyAlignment="1" applyProtection="1">
      <alignment horizontal="center" vertical="center" wrapText="1"/>
      <protection locked="0"/>
    </xf>
    <xf numFmtId="0" fontId="1" fillId="0" borderId="0" xfId="0" applyFont="1" applyFill="1" applyBorder="1" applyProtection="1">
      <alignment vertical="center"/>
      <protection locked="0"/>
    </xf>
    <xf numFmtId="186" fontId="14" fillId="0" borderId="2" xfId="0" applyNumberFormat="1" applyFont="1" applyFill="1" applyBorder="1" applyAlignment="1" applyProtection="1">
      <alignment horizontal="center" vertical="center" wrapText="1"/>
      <protection locked="0"/>
    </xf>
    <xf numFmtId="0" fontId="4" fillId="0" borderId="0" xfId="0" applyFont="1" applyFill="1" applyBorder="1" applyAlignment="1" applyProtection="1">
      <alignment horizontal="center" vertical="center" wrapText="1"/>
      <protection locked="0"/>
    </xf>
    <xf numFmtId="186" fontId="4" fillId="0" borderId="29" xfId="0" applyNumberFormat="1" applyFont="1" applyFill="1" applyBorder="1" applyAlignment="1" applyProtection="1">
      <alignment horizontal="center" vertical="center" wrapText="1" shrinkToFit="1"/>
      <protection locked="0"/>
    </xf>
    <xf numFmtId="0" fontId="0" fillId="0" borderId="0" xfId="0" applyFont="1" applyFill="1" applyBorder="1" applyProtection="1">
      <alignment vertical="center"/>
      <protection locked="0"/>
    </xf>
    <xf numFmtId="0" fontId="1" fillId="3" borderId="0" xfId="0" applyFont="1" applyFill="1" applyBorder="1" applyAlignment="1" applyProtection="1">
      <alignment horizontal="center" vertical="center"/>
      <protection locked="0"/>
    </xf>
    <xf numFmtId="0" fontId="1" fillId="3" borderId="0" xfId="0" applyFont="1" applyFill="1" applyBorder="1" applyAlignment="1" applyProtection="1">
      <alignment horizontal="center" vertical="center" wrapText="1"/>
      <protection locked="0"/>
    </xf>
    <xf numFmtId="0" fontId="0" fillId="3" borderId="0" xfId="0" applyFont="1" applyFill="1" applyBorder="1" applyProtection="1">
      <alignment vertical="center"/>
      <protection locked="0"/>
    </xf>
    <xf numFmtId="186" fontId="0" fillId="2" borderId="38" xfId="0" applyNumberFormat="1" applyFill="1" applyBorder="1" applyProtection="1">
      <alignment vertical="center"/>
      <protection locked="0"/>
    </xf>
    <xf numFmtId="0" fontId="0" fillId="2" borderId="0" xfId="0" applyFill="1" applyBorder="1" applyProtection="1">
      <alignment vertical="center"/>
      <protection locked="0"/>
    </xf>
    <xf numFmtId="0" fontId="1" fillId="2" borderId="0" xfId="0" applyFont="1" applyFill="1" applyBorder="1" applyAlignment="1" applyProtection="1">
      <alignment horizontal="center" vertical="center"/>
      <protection locked="0"/>
    </xf>
    <xf numFmtId="0" fontId="4" fillId="0" borderId="0" xfId="0" applyFont="1" applyFill="1" applyBorder="1" applyProtection="1">
      <alignment vertical="center"/>
      <protection locked="0"/>
    </xf>
    <xf numFmtId="0" fontId="4" fillId="3" borderId="0" xfId="0" applyFont="1" applyFill="1" applyBorder="1" applyProtection="1">
      <alignment vertical="center"/>
      <protection locked="0"/>
    </xf>
    <xf numFmtId="0" fontId="1" fillId="0" borderId="9" xfId="0" applyFont="1" applyFill="1" applyBorder="1" applyProtection="1">
      <alignment vertical="center"/>
      <protection locked="0"/>
    </xf>
    <xf numFmtId="0" fontId="4" fillId="0" borderId="9" xfId="0" applyFont="1" applyFill="1" applyBorder="1" applyProtection="1">
      <alignment vertical="center"/>
      <protection locked="0"/>
    </xf>
    <xf numFmtId="0" fontId="4" fillId="3" borderId="9" xfId="0" applyFont="1" applyFill="1" applyBorder="1" applyProtection="1">
      <alignment vertical="center"/>
      <protection locked="0"/>
    </xf>
    <xf numFmtId="0" fontId="0" fillId="2" borderId="9" xfId="0" applyFill="1" applyBorder="1" applyProtection="1">
      <alignment vertical="center"/>
      <protection locked="0"/>
    </xf>
    <xf numFmtId="0" fontId="32" fillId="0" borderId="0" xfId="0" applyFont="1" applyFill="1" applyBorder="1" applyAlignment="1" applyProtection="1">
      <alignment horizontal="center" vertical="center" wrapText="1"/>
      <protection locked="0"/>
    </xf>
    <xf numFmtId="177" fontId="37" fillId="0" borderId="0" xfId="0" applyNumberFormat="1" applyFont="1" applyFill="1" applyBorder="1" applyAlignment="1" applyProtection="1">
      <alignment horizontal="center" vertical="center" wrapText="1"/>
      <protection locked="0"/>
    </xf>
    <xf numFmtId="0" fontId="45" fillId="0" borderId="0" xfId="0" applyFont="1" applyFill="1" applyBorder="1" applyAlignment="1" applyProtection="1">
      <alignment horizontal="center" vertical="center" wrapText="1"/>
      <protection locked="0"/>
    </xf>
    <xf numFmtId="0" fontId="46" fillId="0" borderId="0" xfId="0" applyFont="1" applyFill="1" applyBorder="1" applyAlignment="1" applyProtection="1">
      <alignment horizontal="center" vertical="center" wrapText="1"/>
      <protection locked="0"/>
    </xf>
    <xf numFmtId="189" fontId="32" fillId="0" borderId="0" xfId="0" applyNumberFormat="1" applyFont="1" applyFill="1" applyBorder="1" applyAlignment="1" applyProtection="1">
      <alignment horizontal="center" vertical="center" wrapText="1"/>
      <protection locked="0"/>
    </xf>
    <xf numFmtId="177" fontId="22" fillId="0" borderId="0" xfId="0" applyNumberFormat="1" applyFont="1" applyFill="1" applyBorder="1" applyAlignment="1" applyProtection="1">
      <alignment horizontal="center" vertical="center" wrapText="1"/>
      <protection locked="0"/>
    </xf>
    <xf numFmtId="0" fontId="15" fillId="0" borderId="0" xfId="0" applyFont="1" applyFill="1" applyBorder="1" applyAlignment="1" applyProtection="1">
      <alignment horizontal="center" vertical="center" wrapText="1"/>
      <protection locked="0"/>
    </xf>
    <xf numFmtId="0" fontId="47" fillId="0" borderId="0" xfId="0" applyFont="1" applyFill="1" applyBorder="1" applyAlignment="1" applyProtection="1">
      <alignment horizontal="center" vertical="center" wrapText="1"/>
      <protection locked="0"/>
    </xf>
    <xf numFmtId="199" fontId="40" fillId="0" borderId="0" xfId="0" applyNumberFormat="1" applyFont="1" applyFill="1" applyBorder="1" applyAlignment="1" applyProtection="1">
      <alignment horizontal="center" vertical="center" wrapText="1"/>
      <protection locked="0"/>
    </xf>
    <xf numFmtId="0" fontId="48" fillId="0" borderId="0" xfId="0" applyFont="1" applyFill="1" applyBorder="1" applyAlignment="1" applyProtection="1">
      <alignment horizontal="center" vertical="center" wrapText="1"/>
      <protection locked="0"/>
    </xf>
    <xf numFmtId="58" fontId="103" fillId="0" borderId="0" xfId="0" applyNumberFormat="1" applyFont="1" applyFill="1" applyBorder="1" applyAlignment="1" applyProtection="1">
      <alignment horizontal="center" vertical="center" wrapText="1"/>
      <protection locked="0"/>
    </xf>
    <xf numFmtId="177" fontId="7" fillId="0" borderId="0" xfId="0" applyNumberFormat="1" applyFont="1" applyFill="1" applyBorder="1" applyAlignment="1" applyProtection="1">
      <alignment horizontal="center" vertical="center" wrapText="1"/>
      <protection locked="0"/>
    </xf>
    <xf numFmtId="0" fontId="0" fillId="0" borderId="0" xfId="0" applyFill="1" applyAlignment="1" applyProtection="1">
      <alignment horizontal="left" vertical="center"/>
      <protection locked="0"/>
    </xf>
    <xf numFmtId="0" fontId="105" fillId="0" borderId="2" xfId="0" applyFont="1" applyFill="1" applyBorder="1" applyProtection="1">
      <alignment vertical="center"/>
      <protection locked="0"/>
    </xf>
    <xf numFmtId="0" fontId="4" fillId="0" borderId="3" xfId="0" applyFont="1" applyFill="1" applyBorder="1" applyProtection="1">
      <alignment vertical="center"/>
      <protection locked="0"/>
    </xf>
    <xf numFmtId="0" fontId="4" fillId="3" borderId="2" xfId="0" applyFont="1" applyFill="1" applyBorder="1" applyProtection="1">
      <alignment vertical="center"/>
      <protection locked="0"/>
    </xf>
    <xf numFmtId="0" fontId="4" fillId="0" borderId="2" xfId="0" applyFont="1" applyFill="1" applyBorder="1" applyProtection="1">
      <alignment vertical="center"/>
      <protection locked="0"/>
    </xf>
    <xf numFmtId="0" fontId="4" fillId="0" borderId="4" xfId="0" applyFont="1" applyFill="1" applyBorder="1" applyProtection="1">
      <alignment vertical="center"/>
      <protection locked="0"/>
    </xf>
    <xf numFmtId="0" fontId="0" fillId="0" borderId="62" xfId="0" applyFill="1" applyBorder="1" applyProtection="1">
      <alignment vertical="center"/>
      <protection locked="0"/>
    </xf>
    <xf numFmtId="180" fontId="106" fillId="0" borderId="15" xfId="0" applyNumberFormat="1" applyFont="1" applyFill="1" applyBorder="1" applyAlignment="1" applyProtection="1">
      <alignment horizontal="center" vertical="center"/>
    </xf>
    <xf numFmtId="0" fontId="107" fillId="0" borderId="2" xfId="0" applyNumberFormat="1" applyFont="1" applyFill="1" applyBorder="1" applyAlignment="1" applyProtection="1">
      <alignment horizontal="center" vertical="center" wrapText="1"/>
      <protection locked="0"/>
    </xf>
    <xf numFmtId="181" fontId="107" fillId="0" borderId="2" xfId="0" applyNumberFormat="1" applyFont="1" applyFill="1" applyBorder="1" applyAlignment="1" applyProtection="1">
      <alignment horizontal="center" vertical="center" wrapText="1"/>
      <protection locked="0"/>
    </xf>
    <xf numFmtId="0" fontId="108" fillId="0" borderId="2" xfId="0" applyNumberFormat="1" applyFont="1" applyFill="1" applyBorder="1" applyAlignment="1" applyProtection="1">
      <alignment horizontal="center" vertical="center" shrinkToFit="1"/>
      <protection locked="0"/>
    </xf>
    <xf numFmtId="49" fontId="105" fillId="0" borderId="2" xfId="0" applyNumberFormat="1" applyFont="1" applyFill="1" applyBorder="1" applyAlignment="1" applyProtection="1">
      <alignment horizontal="center" vertical="center" wrapText="1"/>
      <protection locked="0"/>
    </xf>
    <xf numFmtId="0" fontId="109" fillId="0" borderId="2" xfId="0" applyFont="1" applyFill="1" applyBorder="1" applyAlignment="1" applyProtection="1">
      <alignment horizontal="center" vertical="center" wrapText="1" shrinkToFit="1"/>
      <protection locked="0"/>
    </xf>
    <xf numFmtId="180" fontId="7" fillId="0" borderId="1" xfId="0" applyNumberFormat="1" applyFont="1" applyFill="1" applyBorder="1" applyAlignment="1" applyProtection="1">
      <alignment horizontal="center" vertical="center"/>
    </xf>
    <xf numFmtId="0" fontId="70" fillId="0" borderId="1" xfId="0" applyNumberFormat="1" applyFont="1" applyFill="1" applyBorder="1" applyAlignment="1" applyProtection="1">
      <alignment horizontal="center" vertical="center" wrapText="1"/>
      <protection locked="0"/>
    </xf>
    <xf numFmtId="181" fontId="70" fillId="0" borderId="1" xfId="0" applyNumberFormat="1" applyFont="1" applyFill="1" applyBorder="1" applyAlignment="1" applyProtection="1">
      <alignment horizontal="center" vertical="center" wrapText="1"/>
      <protection locked="0"/>
    </xf>
    <xf numFmtId="0" fontId="31" fillId="0" borderId="1" xfId="0" applyNumberFormat="1" applyFont="1" applyFill="1" applyBorder="1" applyAlignment="1" applyProtection="1">
      <alignment horizontal="center" vertical="center" shrinkToFit="1"/>
      <protection locked="0"/>
    </xf>
    <xf numFmtId="49" fontId="4" fillId="0" borderId="1" xfId="0" applyNumberFormat="1" applyFont="1" applyFill="1" applyBorder="1" applyAlignment="1" applyProtection="1">
      <alignment horizontal="center" vertical="center" wrapText="1"/>
      <protection locked="0"/>
    </xf>
    <xf numFmtId="0" fontId="1" fillId="0" borderId="1" xfId="0" applyFont="1" applyFill="1" applyBorder="1" applyAlignment="1" applyProtection="1">
      <alignment horizontal="center" vertical="center" wrapText="1" shrinkToFit="1"/>
      <protection locked="0"/>
    </xf>
    <xf numFmtId="180" fontId="7" fillId="0" borderId="12" xfId="0" applyNumberFormat="1" applyFont="1" applyFill="1" applyBorder="1" applyAlignment="1" applyProtection="1">
      <alignment horizontal="center" vertical="center"/>
    </xf>
    <xf numFmtId="0" fontId="70" fillId="0" borderId="3" xfId="0" applyNumberFormat="1" applyFont="1" applyFill="1" applyBorder="1" applyAlignment="1" applyProtection="1">
      <alignment horizontal="center" vertical="center" wrapText="1"/>
      <protection locked="0"/>
    </xf>
    <xf numFmtId="181" fontId="70" fillId="0" borderId="3" xfId="0" applyNumberFormat="1" applyFont="1" applyFill="1" applyBorder="1" applyAlignment="1" applyProtection="1">
      <alignment horizontal="center" vertical="center" wrapText="1"/>
      <protection locked="0"/>
    </xf>
    <xf numFmtId="0" fontId="31" fillId="0" borderId="3" xfId="0" applyNumberFormat="1" applyFont="1" applyFill="1" applyBorder="1" applyAlignment="1" applyProtection="1">
      <alignment horizontal="center" vertical="center" shrinkToFit="1"/>
      <protection locked="0"/>
    </xf>
    <xf numFmtId="49" fontId="4" fillId="0" borderId="3" xfId="0" applyNumberFormat="1" applyFont="1" applyFill="1" applyBorder="1" applyAlignment="1" applyProtection="1">
      <alignment horizontal="center" vertical="center" wrapText="1"/>
      <protection locked="0"/>
    </xf>
    <xf numFmtId="0" fontId="1" fillId="0" borderId="3" xfId="0" applyFont="1" applyFill="1" applyBorder="1" applyAlignment="1" applyProtection="1">
      <alignment horizontal="center" vertical="center" wrapText="1" shrinkToFit="1"/>
      <protection locked="0"/>
    </xf>
    <xf numFmtId="180" fontId="7" fillId="0" borderId="3" xfId="0" applyNumberFormat="1" applyFont="1" applyFill="1" applyBorder="1" applyAlignment="1" applyProtection="1">
      <alignment horizontal="center" vertical="center"/>
    </xf>
    <xf numFmtId="180" fontId="7" fillId="0" borderId="2" xfId="0" applyNumberFormat="1" applyFont="1" applyFill="1" applyBorder="1" applyAlignment="1" applyProtection="1">
      <alignment horizontal="center" vertical="center"/>
    </xf>
    <xf numFmtId="180" fontId="7" fillId="3" borderId="2" xfId="0" applyNumberFormat="1" applyFont="1" applyFill="1" applyBorder="1" applyAlignment="1" applyProtection="1">
      <alignment horizontal="center" vertical="center"/>
    </xf>
    <xf numFmtId="0" fontId="70" fillId="3" borderId="2" xfId="0" applyNumberFormat="1" applyFont="1" applyFill="1" applyBorder="1" applyAlignment="1" applyProtection="1">
      <alignment horizontal="center" vertical="center" wrapText="1"/>
      <protection locked="0"/>
    </xf>
    <xf numFmtId="181" fontId="70" fillId="3" borderId="2" xfId="0" applyNumberFormat="1" applyFont="1" applyFill="1" applyBorder="1" applyAlignment="1" applyProtection="1">
      <alignment horizontal="center" vertical="center" wrapText="1"/>
      <protection locked="0"/>
    </xf>
    <xf numFmtId="0" fontId="31" fillId="3" borderId="2" xfId="0" applyNumberFormat="1" applyFont="1" applyFill="1" applyBorder="1" applyAlignment="1" applyProtection="1">
      <alignment horizontal="center" vertical="center" shrinkToFit="1"/>
      <protection locked="0"/>
    </xf>
    <xf numFmtId="49" fontId="4" fillId="3" borderId="2" xfId="0" applyNumberFormat="1" applyFont="1" applyFill="1" applyBorder="1" applyAlignment="1" applyProtection="1">
      <alignment horizontal="center" vertical="center" wrapText="1"/>
      <protection locked="0"/>
    </xf>
    <xf numFmtId="0" fontId="1" fillId="3" borderId="2" xfId="0" applyFont="1" applyFill="1" applyBorder="1" applyAlignment="1" applyProtection="1">
      <alignment horizontal="center" vertical="center" wrapText="1" shrinkToFit="1"/>
      <protection locked="0"/>
    </xf>
    <xf numFmtId="180" fontId="7" fillId="0" borderId="9" xfId="0" applyNumberFormat="1" applyFont="1" applyFill="1" applyBorder="1" applyAlignment="1" applyProtection="1">
      <alignment horizontal="center" vertical="center"/>
    </xf>
    <xf numFmtId="180" fontId="7" fillId="14" borderId="1" xfId="0" applyNumberFormat="1" applyFont="1" applyFill="1" applyBorder="1" applyAlignment="1" applyProtection="1">
      <alignment horizontal="center" vertical="center"/>
    </xf>
    <xf numFmtId="0" fontId="70" fillId="14" borderId="1" xfId="0" applyNumberFormat="1" applyFont="1" applyFill="1" applyBorder="1" applyAlignment="1" applyProtection="1">
      <alignment horizontal="center" vertical="center" wrapText="1"/>
      <protection locked="0"/>
    </xf>
    <xf numFmtId="181" fontId="70" fillId="14" borderId="1" xfId="0" applyNumberFormat="1" applyFont="1" applyFill="1" applyBorder="1" applyAlignment="1" applyProtection="1">
      <alignment horizontal="center" vertical="center" wrapText="1"/>
      <protection locked="0"/>
    </xf>
    <xf numFmtId="0" fontId="31" fillId="14" borderId="1" xfId="0" applyNumberFormat="1" applyFont="1" applyFill="1" applyBorder="1" applyAlignment="1" applyProtection="1">
      <alignment horizontal="center" vertical="center" shrinkToFit="1"/>
      <protection locked="0"/>
    </xf>
    <xf numFmtId="49" fontId="4" fillId="14" borderId="1" xfId="0" applyNumberFormat="1" applyFont="1" applyFill="1" applyBorder="1" applyAlignment="1" applyProtection="1">
      <alignment horizontal="center" vertical="center" wrapText="1"/>
      <protection locked="0"/>
    </xf>
    <xf numFmtId="0" fontId="18" fillId="14" borderId="1" xfId="0" applyFont="1" applyFill="1" applyBorder="1" applyAlignment="1" applyProtection="1">
      <alignment horizontal="center" vertical="center" wrapText="1" shrinkToFit="1"/>
      <protection locked="0"/>
    </xf>
    <xf numFmtId="0" fontId="1" fillId="14" borderId="1" xfId="0" applyFont="1" applyFill="1" applyBorder="1" applyAlignment="1" applyProtection="1">
      <alignment horizontal="center" vertical="center" wrapText="1" shrinkToFit="1"/>
      <protection locked="0"/>
    </xf>
    <xf numFmtId="180" fontId="7" fillId="3" borderId="1" xfId="0" applyNumberFormat="1" applyFont="1" applyFill="1" applyBorder="1" applyAlignment="1" applyProtection="1">
      <alignment horizontal="center" vertical="center"/>
    </xf>
    <xf numFmtId="0" fontId="70" fillId="3" borderId="1" xfId="0" applyNumberFormat="1" applyFont="1" applyFill="1" applyBorder="1" applyAlignment="1" applyProtection="1">
      <alignment horizontal="center" vertical="center" wrapText="1"/>
      <protection locked="0"/>
    </xf>
    <xf numFmtId="181" fontId="70" fillId="3" borderId="1" xfId="0" applyNumberFormat="1" applyFont="1" applyFill="1" applyBorder="1" applyAlignment="1" applyProtection="1">
      <alignment horizontal="center" vertical="center" wrapText="1"/>
      <protection locked="0"/>
    </xf>
    <xf numFmtId="0" fontId="31" fillId="3" borderId="1" xfId="0" applyNumberFormat="1" applyFont="1" applyFill="1" applyBorder="1" applyAlignment="1" applyProtection="1">
      <alignment horizontal="center" vertical="center" shrinkToFit="1"/>
      <protection locked="0"/>
    </xf>
    <xf numFmtId="49" fontId="4" fillId="3" borderId="1" xfId="0" applyNumberFormat="1" applyFont="1" applyFill="1" applyBorder="1" applyAlignment="1" applyProtection="1">
      <alignment horizontal="center" vertical="center" wrapText="1"/>
      <protection locked="0"/>
    </xf>
    <xf numFmtId="0" fontId="1" fillId="3" borderId="1" xfId="0" applyFont="1" applyFill="1" applyBorder="1" applyAlignment="1" applyProtection="1">
      <alignment horizontal="center" vertical="center" wrapText="1" shrinkToFit="1"/>
      <protection locked="0"/>
    </xf>
    <xf numFmtId="0" fontId="1" fillId="0" borderId="62" xfId="0" applyFont="1" applyFill="1" applyBorder="1" applyAlignment="1" applyProtection="1">
      <alignment horizontal="center" vertical="center"/>
    </xf>
    <xf numFmtId="0" fontId="1" fillId="0" borderId="62" xfId="0" applyFont="1" applyFill="1" applyBorder="1" applyAlignment="1" applyProtection="1">
      <alignment horizontal="center" vertical="center" wrapText="1"/>
      <protection locked="0"/>
    </xf>
    <xf numFmtId="0" fontId="1" fillId="0" borderId="62" xfId="0" applyFont="1" applyFill="1" applyBorder="1" applyAlignment="1" applyProtection="1">
      <alignment horizontal="center" vertical="center"/>
      <protection locked="0"/>
    </xf>
    <xf numFmtId="0" fontId="1" fillId="0" borderId="62" xfId="0" applyNumberFormat="1" applyFont="1" applyFill="1" applyBorder="1" applyAlignment="1" applyProtection="1">
      <alignment horizontal="center" vertical="center"/>
      <protection locked="0"/>
    </xf>
    <xf numFmtId="0" fontId="6" fillId="0" borderId="0" xfId="0" applyFont="1" applyFill="1" applyAlignment="1" applyProtection="1">
      <alignment horizontal="left" vertical="center" wrapText="1"/>
      <protection locked="0"/>
    </xf>
    <xf numFmtId="0" fontId="1" fillId="0" borderId="2" xfId="0" applyFont="1" applyFill="1" applyBorder="1" applyAlignment="1" applyProtection="1">
      <alignment horizontal="center" vertical="center"/>
      <protection locked="0"/>
    </xf>
    <xf numFmtId="0" fontId="108" fillId="0" borderId="2" xfId="0" applyFont="1" applyFill="1" applyBorder="1" applyAlignment="1" applyProtection="1">
      <alignment horizontal="center" vertical="center" wrapText="1" shrinkToFit="1"/>
      <protection locked="0"/>
    </xf>
    <xf numFmtId="3" fontId="109" fillId="0" borderId="2" xfId="0" applyNumberFormat="1" applyFont="1" applyFill="1" applyBorder="1" applyAlignment="1" applyProtection="1">
      <alignment horizontal="center" vertical="center"/>
      <protection locked="0"/>
    </xf>
    <xf numFmtId="0" fontId="109" fillId="0" borderId="2" xfId="0" applyFont="1" applyFill="1" applyBorder="1" applyAlignment="1" applyProtection="1">
      <alignment horizontal="center" vertical="center"/>
      <protection locked="0"/>
    </xf>
    <xf numFmtId="182" fontId="105" fillId="0" borderId="2" xfId="0" applyNumberFormat="1" applyFont="1" applyFill="1" applyBorder="1" applyAlignment="1" applyProtection="1">
      <alignment horizontal="center" vertical="center" wrapText="1" shrinkToFit="1"/>
      <protection locked="0"/>
    </xf>
    <xf numFmtId="177" fontId="110" fillId="0" borderId="2" xfId="0" applyNumberFormat="1" applyFont="1" applyFill="1" applyBorder="1" applyAlignment="1" applyProtection="1">
      <alignment horizontal="center" vertical="center" wrapText="1"/>
      <protection locked="0"/>
    </xf>
    <xf numFmtId="0" fontId="31" fillId="0" borderId="1" xfId="0" applyFont="1" applyFill="1" applyBorder="1" applyAlignment="1" applyProtection="1">
      <alignment horizontal="center" vertical="center" wrapText="1" shrinkToFit="1"/>
      <protection locked="0"/>
    </xf>
    <xf numFmtId="3" fontId="1" fillId="0" borderId="1" xfId="0" applyNumberFormat="1" applyFont="1" applyFill="1" applyBorder="1" applyAlignment="1" applyProtection="1">
      <alignment horizontal="center" vertical="center"/>
      <protection locked="0"/>
    </xf>
    <xf numFmtId="0" fontId="31" fillId="0" borderId="3" xfId="0" applyFont="1" applyFill="1" applyBorder="1" applyAlignment="1" applyProtection="1">
      <alignment horizontal="center" vertical="center" wrapText="1" shrinkToFit="1"/>
      <protection locked="0"/>
    </xf>
    <xf numFmtId="3" fontId="1" fillId="0" borderId="3" xfId="0" applyNumberFormat="1" applyFont="1" applyFill="1" applyBorder="1" applyAlignment="1" applyProtection="1">
      <alignment horizontal="center" vertical="center"/>
      <protection locked="0"/>
    </xf>
    <xf numFmtId="0" fontId="1" fillId="0" borderId="3" xfId="0" applyFont="1" applyFill="1" applyBorder="1" applyAlignment="1" applyProtection="1">
      <alignment horizontal="center" vertical="center"/>
      <protection locked="0"/>
    </xf>
    <xf numFmtId="182" fontId="4" fillId="0" borderId="3" xfId="0" applyNumberFormat="1" applyFont="1" applyFill="1" applyBorder="1" applyAlignment="1" applyProtection="1">
      <alignment horizontal="center" vertical="center" wrapText="1" shrinkToFit="1"/>
      <protection locked="0"/>
    </xf>
    <xf numFmtId="177" fontId="40" fillId="0" borderId="3" xfId="0" applyNumberFormat="1" applyFont="1" applyFill="1" applyBorder="1" applyAlignment="1" applyProtection="1">
      <alignment horizontal="center" vertical="center" wrapText="1"/>
      <protection locked="0"/>
    </xf>
    <xf numFmtId="0" fontId="31" fillId="0" borderId="2" xfId="0" applyFont="1" applyFill="1" applyBorder="1" applyAlignment="1" applyProtection="1">
      <alignment horizontal="center" vertical="center" wrapText="1" shrinkToFit="1"/>
      <protection locked="0"/>
    </xf>
    <xf numFmtId="182" fontId="4" fillId="0" borderId="2" xfId="0" applyNumberFormat="1" applyFont="1" applyFill="1" applyBorder="1" applyAlignment="1" applyProtection="1">
      <alignment horizontal="center" vertical="center" wrapText="1" shrinkToFit="1"/>
      <protection locked="0"/>
    </xf>
    <xf numFmtId="177" fontId="40" fillId="0" borderId="2" xfId="0" applyNumberFormat="1" applyFont="1" applyFill="1" applyBorder="1" applyAlignment="1" applyProtection="1">
      <alignment horizontal="center" vertical="center" wrapText="1"/>
      <protection locked="0"/>
    </xf>
    <xf numFmtId="0" fontId="31" fillId="3" borderId="2" xfId="0" applyFont="1" applyFill="1" applyBorder="1" applyAlignment="1" applyProtection="1">
      <alignment horizontal="center" vertical="center" wrapText="1" shrinkToFit="1"/>
      <protection locked="0"/>
    </xf>
    <xf numFmtId="3" fontId="1" fillId="3" borderId="2" xfId="0" applyNumberFormat="1" applyFont="1" applyFill="1" applyBorder="1" applyAlignment="1" applyProtection="1">
      <alignment horizontal="center" vertical="center"/>
      <protection locked="0"/>
    </xf>
    <xf numFmtId="0" fontId="1" fillId="3" borderId="2" xfId="0" applyFont="1" applyFill="1" applyBorder="1" applyAlignment="1" applyProtection="1">
      <alignment horizontal="center" vertical="center"/>
      <protection locked="0"/>
    </xf>
    <xf numFmtId="182" fontId="4" fillId="3" borderId="2" xfId="0" applyNumberFormat="1" applyFont="1" applyFill="1" applyBorder="1" applyAlignment="1" applyProtection="1">
      <alignment horizontal="center" vertical="center" wrapText="1" shrinkToFit="1"/>
      <protection locked="0"/>
    </xf>
    <xf numFmtId="177" fontId="40" fillId="3" borderId="2" xfId="0" applyNumberFormat="1" applyFont="1" applyFill="1" applyBorder="1" applyAlignment="1" applyProtection="1">
      <alignment horizontal="center" vertical="center" wrapText="1"/>
      <protection locked="0"/>
    </xf>
    <xf numFmtId="0" fontId="31" fillId="14" borderId="2" xfId="0" applyFont="1" applyFill="1" applyBorder="1" applyAlignment="1" applyProtection="1">
      <alignment horizontal="center" vertical="center" wrapText="1" shrinkToFit="1"/>
      <protection locked="0"/>
    </xf>
    <xf numFmtId="3" fontId="1" fillId="14" borderId="2" xfId="0" applyNumberFormat="1" applyFont="1" applyFill="1" applyBorder="1" applyAlignment="1" applyProtection="1">
      <alignment horizontal="center" vertical="center"/>
      <protection locked="0"/>
    </xf>
    <xf numFmtId="0" fontId="1" fillId="14" borderId="2" xfId="0" applyFont="1" applyFill="1" applyBorder="1" applyAlignment="1" applyProtection="1">
      <alignment horizontal="center" vertical="center"/>
      <protection locked="0"/>
    </xf>
    <xf numFmtId="182" fontId="4" fillId="14" borderId="1" xfId="0" applyNumberFormat="1" applyFont="1" applyFill="1" applyBorder="1" applyAlignment="1" applyProtection="1">
      <alignment horizontal="center" vertical="center" wrapText="1" shrinkToFit="1"/>
      <protection locked="0"/>
    </xf>
    <xf numFmtId="177" fontId="40" fillId="14" borderId="1" xfId="0" applyNumberFormat="1" applyFont="1" applyFill="1" applyBorder="1" applyAlignment="1" applyProtection="1">
      <alignment horizontal="center" vertical="center" wrapText="1"/>
      <protection locked="0"/>
    </xf>
    <xf numFmtId="0" fontId="31" fillId="3" borderId="1" xfId="0" applyFont="1" applyFill="1" applyBorder="1" applyAlignment="1" applyProtection="1">
      <alignment horizontal="center" vertical="center" wrapText="1" shrinkToFit="1"/>
      <protection locked="0"/>
    </xf>
    <xf numFmtId="3" fontId="1" fillId="3" borderId="1" xfId="0" applyNumberFormat="1" applyFont="1" applyFill="1" applyBorder="1" applyAlignment="1" applyProtection="1">
      <alignment horizontal="center" vertical="center"/>
      <protection locked="0"/>
    </xf>
    <xf numFmtId="0" fontId="1" fillId="3" borderId="1" xfId="0" applyFont="1" applyFill="1" applyBorder="1" applyAlignment="1" applyProtection="1">
      <alignment horizontal="center" vertical="center"/>
      <protection locked="0"/>
    </xf>
    <xf numFmtId="182" fontId="4" fillId="3" borderId="1" xfId="0" applyNumberFormat="1" applyFont="1" applyFill="1" applyBorder="1" applyAlignment="1" applyProtection="1">
      <alignment horizontal="center" vertical="center" wrapText="1" shrinkToFit="1"/>
      <protection locked="0"/>
    </xf>
    <xf numFmtId="177" fontId="40" fillId="3" borderId="1" xfId="0" applyNumberFormat="1" applyFont="1" applyFill="1" applyBorder="1" applyAlignment="1" applyProtection="1">
      <alignment horizontal="center" vertical="center" wrapText="1"/>
      <protection locked="0"/>
    </xf>
    <xf numFmtId="0" fontId="111" fillId="0" borderId="0" xfId="0" applyFont="1">
      <alignment vertical="center"/>
    </xf>
    <xf numFmtId="0" fontId="31" fillId="0" borderId="62" xfId="0" applyFont="1" applyFill="1" applyBorder="1" applyAlignment="1" applyProtection="1">
      <alignment horizontal="center" vertical="center" wrapText="1"/>
      <protection locked="0"/>
    </xf>
    <xf numFmtId="0" fontId="6" fillId="0" borderId="62" xfId="0" applyFont="1" applyFill="1" applyBorder="1" applyAlignment="1" applyProtection="1">
      <alignment horizontal="center" vertical="center" wrapText="1"/>
      <protection locked="0"/>
    </xf>
    <xf numFmtId="177" fontId="7" fillId="0" borderId="0" xfId="0" applyNumberFormat="1" applyFont="1" applyFill="1" applyAlignment="1" applyProtection="1">
      <alignment horizontal="left" vertical="center" wrapText="1"/>
      <protection locked="0"/>
    </xf>
    <xf numFmtId="0" fontId="7" fillId="0" borderId="0" xfId="0" applyFont="1" applyFill="1" applyBorder="1" applyAlignment="1" applyProtection="1">
      <alignment horizontal="left" vertical="center" wrapText="1"/>
      <protection locked="0"/>
    </xf>
    <xf numFmtId="0" fontId="97" fillId="0" borderId="0" xfId="0" applyFont="1" applyFill="1" applyBorder="1" applyAlignment="1" applyProtection="1">
      <alignment horizontal="left" vertical="center"/>
      <protection locked="0"/>
    </xf>
    <xf numFmtId="0" fontId="8" fillId="0" borderId="0" xfId="0" applyFont="1" applyFill="1" applyBorder="1" applyAlignment="1" applyProtection="1">
      <alignment horizontal="left" vertical="center"/>
      <protection locked="0"/>
    </xf>
    <xf numFmtId="177" fontId="8" fillId="0" borderId="0" xfId="0" applyNumberFormat="1" applyFont="1" applyFill="1" applyAlignment="1" applyProtection="1">
      <alignment horizontal="left" vertical="center" wrapText="1"/>
      <protection locked="0"/>
    </xf>
    <xf numFmtId="177" fontId="112" fillId="0" borderId="2" xfId="0" applyNumberFormat="1" applyFont="1" applyFill="1" applyBorder="1" applyAlignment="1" applyProtection="1">
      <alignment horizontal="center" vertical="center" wrapText="1"/>
      <protection locked="0"/>
    </xf>
    <xf numFmtId="0" fontId="105" fillId="0" borderId="14" xfId="0" applyFont="1" applyFill="1" applyBorder="1" applyAlignment="1" applyProtection="1">
      <alignment horizontal="center" vertical="center"/>
      <protection locked="0"/>
    </xf>
    <xf numFmtId="177" fontId="113" fillId="0" borderId="2" xfId="0" applyNumberFormat="1" applyFont="1" applyFill="1" applyBorder="1" applyAlignment="1" applyProtection="1">
      <alignment horizontal="center" vertical="center" wrapText="1" shrinkToFit="1"/>
      <protection locked="0"/>
    </xf>
    <xf numFmtId="177" fontId="105" fillId="0" borderId="2" xfId="0" applyNumberFormat="1" applyFont="1" applyFill="1" applyBorder="1" applyAlignment="1" applyProtection="1">
      <alignment horizontal="center" vertical="center" wrapText="1"/>
      <protection locked="0"/>
    </xf>
    <xf numFmtId="177" fontId="105" fillId="0" borderId="15" xfId="0" applyNumberFormat="1" applyFont="1" applyFill="1" applyBorder="1" applyAlignment="1" applyProtection="1">
      <alignment horizontal="center" vertical="center" wrapText="1"/>
      <protection locked="0"/>
    </xf>
    <xf numFmtId="0" fontId="4" fillId="0" borderId="1" xfId="0" applyFont="1" applyFill="1" applyBorder="1" applyAlignment="1" applyProtection="1">
      <alignment horizontal="center" vertical="center"/>
      <protection locked="0"/>
    </xf>
    <xf numFmtId="177" fontId="102" fillId="0" borderId="3" xfId="0" applyNumberFormat="1" applyFont="1" applyFill="1" applyBorder="1" applyAlignment="1" applyProtection="1">
      <alignment horizontal="center" vertical="center" wrapText="1"/>
      <protection locked="0"/>
    </xf>
    <xf numFmtId="0" fontId="4" fillId="0" borderId="16" xfId="0" applyFont="1" applyFill="1" applyBorder="1" applyAlignment="1" applyProtection="1">
      <alignment horizontal="center" vertical="center"/>
      <protection locked="0"/>
    </xf>
    <xf numFmtId="177" fontId="97" fillId="0" borderId="3" xfId="0" applyNumberFormat="1" applyFont="1" applyFill="1" applyBorder="1" applyAlignment="1" applyProtection="1">
      <alignment horizontal="center" vertical="center" wrapText="1" shrinkToFit="1"/>
      <protection locked="0"/>
    </xf>
    <xf numFmtId="177" fontId="4" fillId="0" borderId="3" xfId="0" applyNumberFormat="1" applyFont="1" applyFill="1" applyBorder="1" applyAlignment="1" applyProtection="1">
      <alignment horizontal="center" vertical="center" wrapText="1"/>
      <protection locked="0"/>
    </xf>
    <xf numFmtId="177" fontId="4" fillId="0" borderId="12" xfId="0" applyNumberFormat="1" applyFont="1" applyFill="1" applyBorder="1" applyAlignment="1" applyProtection="1">
      <alignment horizontal="center" vertical="center" wrapText="1"/>
      <protection locked="0"/>
    </xf>
    <xf numFmtId="177" fontId="102" fillId="0" borderId="2" xfId="0" applyNumberFormat="1" applyFont="1" applyFill="1" applyBorder="1" applyAlignment="1" applyProtection="1">
      <alignment horizontal="center" vertical="center" wrapText="1"/>
      <protection locked="0"/>
    </xf>
    <xf numFmtId="0" fontId="4" fillId="0" borderId="14" xfId="0" applyFont="1" applyFill="1" applyBorder="1" applyAlignment="1" applyProtection="1">
      <alignment horizontal="center" vertical="center"/>
      <protection locked="0"/>
    </xf>
    <xf numFmtId="177" fontId="97" fillId="0" borderId="2" xfId="0" applyNumberFormat="1" applyFont="1" applyFill="1" applyBorder="1" applyAlignment="1" applyProtection="1">
      <alignment horizontal="center" vertical="center" wrapText="1" shrinkToFit="1"/>
      <protection locked="0"/>
    </xf>
    <xf numFmtId="177" fontId="4" fillId="0" borderId="2" xfId="0" applyNumberFormat="1" applyFont="1" applyFill="1" applyBorder="1" applyAlignment="1" applyProtection="1">
      <alignment horizontal="center" vertical="center" wrapText="1"/>
      <protection locked="0"/>
    </xf>
    <xf numFmtId="177" fontId="4" fillId="0" borderId="15" xfId="0" applyNumberFormat="1" applyFont="1" applyFill="1" applyBorder="1" applyAlignment="1" applyProtection="1">
      <alignment horizontal="center" vertical="center" wrapText="1"/>
      <protection locked="0"/>
    </xf>
    <xf numFmtId="177" fontId="102" fillId="3" borderId="2" xfId="0" applyNumberFormat="1" applyFont="1" applyFill="1" applyBorder="1" applyAlignment="1" applyProtection="1">
      <alignment horizontal="center" vertical="center" wrapText="1"/>
      <protection locked="0"/>
    </xf>
    <xf numFmtId="0" fontId="4" fillId="3" borderId="14" xfId="0" applyFont="1" applyFill="1" applyBorder="1" applyAlignment="1" applyProtection="1">
      <alignment horizontal="center" vertical="center"/>
      <protection locked="0"/>
    </xf>
    <xf numFmtId="177" fontId="97" fillId="3" borderId="2" xfId="0" applyNumberFormat="1" applyFont="1" applyFill="1" applyBorder="1" applyAlignment="1" applyProtection="1">
      <alignment horizontal="center" vertical="center" wrapText="1" shrinkToFit="1"/>
      <protection locked="0"/>
    </xf>
    <xf numFmtId="177" fontId="4" fillId="3" borderId="2" xfId="0" applyNumberFormat="1" applyFont="1" applyFill="1" applyBorder="1" applyAlignment="1" applyProtection="1">
      <alignment horizontal="center" vertical="center" wrapText="1"/>
      <protection locked="0"/>
    </xf>
    <xf numFmtId="177" fontId="4" fillId="3" borderId="15" xfId="0" applyNumberFormat="1" applyFont="1" applyFill="1" applyBorder="1" applyAlignment="1" applyProtection="1">
      <alignment horizontal="center" vertical="center" wrapText="1"/>
      <protection locked="0"/>
    </xf>
    <xf numFmtId="0" fontId="4" fillId="0" borderId="2" xfId="0" applyFont="1" applyFill="1" applyBorder="1" applyAlignment="1" applyProtection="1">
      <alignment horizontal="center" vertical="center"/>
      <protection locked="0"/>
    </xf>
    <xf numFmtId="177" fontId="97" fillId="0" borderId="2" xfId="0" applyNumberFormat="1" applyFont="1" applyFill="1" applyBorder="1" applyAlignment="1" applyProtection="1">
      <alignment vertical="center" wrapText="1" shrinkToFit="1"/>
      <protection locked="0"/>
    </xf>
    <xf numFmtId="177" fontId="97" fillId="0" borderId="1" xfId="0" applyNumberFormat="1" applyFont="1" applyFill="1" applyBorder="1" applyAlignment="1" applyProtection="1">
      <alignment vertical="center" wrapText="1" shrinkToFit="1"/>
      <protection locked="0"/>
    </xf>
    <xf numFmtId="58" fontId="114" fillId="0" borderId="1" xfId="0" applyNumberFormat="1" applyFont="1" applyFill="1" applyBorder="1" applyAlignment="1" applyProtection="1">
      <alignment horizontal="center" vertical="center" wrapText="1"/>
      <protection locked="0"/>
    </xf>
    <xf numFmtId="0" fontId="4" fillId="0" borderId="4" xfId="0" applyFont="1" applyFill="1" applyBorder="1" applyAlignment="1" applyProtection="1">
      <alignment horizontal="center" vertical="center" wrapText="1"/>
      <protection locked="0"/>
    </xf>
    <xf numFmtId="177" fontId="97" fillId="0" borderId="4" xfId="0" applyNumberFormat="1" applyFont="1" applyFill="1" applyBorder="1" applyAlignment="1" applyProtection="1">
      <alignment horizontal="center" vertical="center" wrapText="1" shrinkToFit="1"/>
      <protection locked="0"/>
    </xf>
    <xf numFmtId="177" fontId="4" fillId="0" borderId="4" xfId="0" applyNumberFormat="1" applyFont="1" applyFill="1" applyBorder="1" applyAlignment="1" applyProtection="1">
      <alignment horizontal="center" vertical="center" wrapText="1"/>
      <protection locked="0"/>
    </xf>
    <xf numFmtId="177" fontId="4" fillId="0" borderId="0" xfId="0" applyNumberFormat="1" applyFont="1" applyFill="1" applyAlignment="1" applyProtection="1">
      <alignment horizontal="center" vertical="center" wrapText="1"/>
      <protection locked="0"/>
    </xf>
    <xf numFmtId="0" fontId="31" fillId="0" borderId="1" xfId="0" applyNumberFormat="1" applyFont="1" applyFill="1" applyBorder="1" applyAlignment="1" applyProtection="1">
      <alignment horizontal="left" vertical="center" wrapText="1"/>
      <protection locked="0"/>
    </xf>
    <xf numFmtId="177" fontId="102" fillId="14" borderId="1" xfId="0" applyNumberFormat="1" applyFont="1" applyFill="1" applyBorder="1" applyAlignment="1" applyProtection="1">
      <alignment horizontal="center" vertical="center" wrapText="1"/>
      <protection locked="0"/>
    </xf>
    <xf numFmtId="0" fontId="4" fillId="14" borderId="1" xfId="0" applyFont="1" applyFill="1" applyBorder="1" applyAlignment="1" applyProtection="1">
      <alignment horizontal="center" vertical="center"/>
      <protection locked="0"/>
    </xf>
    <xf numFmtId="177" fontId="97" fillId="14" borderId="1" xfId="0" applyNumberFormat="1" applyFont="1" applyFill="1" applyBorder="1" applyAlignment="1" applyProtection="1">
      <alignment horizontal="center" vertical="center" wrapText="1" shrinkToFit="1"/>
      <protection locked="0"/>
    </xf>
    <xf numFmtId="177" fontId="4" fillId="14" borderId="1" xfId="0" applyNumberFormat="1" applyFont="1" applyFill="1" applyBorder="1" applyAlignment="1" applyProtection="1">
      <alignment horizontal="center" vertical="center" wrapText="1"/>
      <protection locked="0"/>
    </xf>
    <xf numFmtId="177" fontId="97" fillId="14" borderId="1" xfId="0" applyNumberFormat="1" applyFont="1" applyFill="1" applyBorder="1" applyAlignment="1" applyProtection="1">
      <alignment vertical="center" wrapText="1" shrinkToFit="1"/>
      <protection locked="0"/>
    </xf>
    <xf numFmtId="177" fontId="102" fillId="3" borderId="1" xfId="0" applyNumberFormat="1" applyFont="1" applyFill="1" applyBorder="1" applyAlignment="1" applyProtection="1">
      <alignment horizontal="center" vertical="center" wrapText="1"/>
      <protection locked="0"/>
    </xf>
    <xf numFmtId="0" fontId="4" fillId="3" borderId="1" xfId="0" applyFont="1" applyFill="1" applyBorder="1" applyAlignment="1" applyProtection="1">
      <alignment horizontal="center" vertical="center"/>
      <protection locked="0"/>
    </xf>
    <xf numFmtId="177" fontId="97" fillId="3" borderId="1" xfId="0" applyNumberFormat="1" applyFont="1" applyFill="1" applyBorder="1" applyAlignment="1" applyProtection="1">
      <alignment horizontal="center" vertical="center" wrapText="1" shrinkToFit="1"/>
      <protection locked="0"/>
    </xf>
    <xf numFmtId="177" fontId="4" fillId="3" borderId="1" xfId="0" applyNumberFormat="1" applyFont="1" applyFill="1" applyBorder="1" applyAlignment="1" applyProtection="1">
      <alignment horizontal="center" vertical="center" wrapText="1"/>
      <protection locked="0"/>
    </xf>
    <xf numFmtId="177" fontId="7" fillId="0" borderId="62" xfId="0" applyNumberFormat="1" applyFont="1" applyFill="1" applyBorder="1" applyAlignment="1" applyProtection="1">
      <alignment horizontal="center" vertical="center" wrapText="1"/>
      <protection locked="0"/>
    </xf>
    <xf numFmtId="0" fontId="7" fillId="0" borderId="62" xfId="0" applyFont="1" applyFill="1" applyBorder="1" applyAlignment="1" applyProtection="1">
      <alignment horizontal="center" vertical="center" wrapText="1"/>
      <protection locked="0"/>
    </xf>
    <xf numFmtId="177" fontId="97" fillId="0" borderId="62" xfId="0" applyNumberFormat="1" applyFont="1" applyFill="1" applyBorder="1" applyAlignment="1" applyProtection="1">
      <alignment horizontal="center" vertical="center" wrapText="1" shrinkToFit="1"/>
      <protection locked="0"/>
    </xf>
    <xf numFmtId="0" fontId="8" fillId="0" borderId="62" xfId="0" applyFont="1" applyFill="1" applyBorder="1" applyAlignment="1" applyProtection="1">
      <alignment horizontal="center" vertical="center"/>
      <protection locked="0"/>
    </xf>
    <xf numFmtId="177" fontId="8" fillId="0" borderId="62" xfId="0" applyNumberFormat="1" applyFont="1" applyFill="1" applyBorder="1" applyAlignment="1" applyProtection="1">
      <alignment horizontal="center" vertical="center" wrapText="1"/>
      <protection locked="0"/>
    </xf>
    <xf numFmtId="0" fontId="1" fillId="0" borderId="0" xfId="0" applyNumberFormat="1" applyFont="1" applyFill="1" applyAlignment="1" applyProtection="1">
      <alignment horizontal="left" vertical="center" wrapText="1"/>
      <protection locked="0"/>
    </xf>
    <xf numFmtId="0" fontId="1" fillId="0" borderId="0" xfId="0" applyFont="1" applyFill="1" applyAlignment="1" applyProtection="1">
      <alignment horizontal="left" vertical="center"/>
      <protection locked="0"/>
    </xf>
    <xf numFmtId="178" fontId="1" fillId="0" borderId="0" xfId="0" applyNumberFormat="1" applyFont="1" applyFill="1" applyAlignment="1" applyProtection="1">
      <alignment horizontal="left" vertical="center"/>
      <protection locked="0"/>
    </xf>
    <xf numFmtId="0" fontId="1" fillId="0" borderId="0" xfId="0" applyNumberFormat="1" applyFont="1" applyFill="1" applyAlignment="1" applyProtection="1">
      <alignment horizontal="left" vertical="center"/>
      <protection locked="0"/>
    </xf>
    <xf numFmtId="0" fontId="115" fillId="0" borderId="2" xfId="0" applyFont="1" applyFill="1" applyBorder="1" applyAlignment="1" applyProtection="1">
      <alignment horizontal="center" vertical="center" wrapText="1"/>
      <protection locked="0"/>
    </xf>
    <xf numFmtId="184" fontId="110" fillId="0" borderId="2" xfId="0" applyNumberFormat="1" applyFont="1" applyFill="1" applyBorder="1" applyAlignment="1" applyProtection="1">
      <alignment horizontal="center" vertical="center" wrapText="1" shrinkToFit="1"/>
      <protection locked="0"/>
    </xf>
    <xf numFmtId="187" fontId="109" fillId="0" borderId="2" xfId="0" applyNumberFormat="1" applyFont="1" applyFill="1" applyBorder="1" applyAlignment="1" applyProtection="1">
      <alignment horizontal="center" vertical="center"/>
      <protection locked="0"/>
    </xf>
    <xf numFmtId="178" fontId="109" fillId="0" borderId="2" xfId="0" applyNumberFormat="1" applyFont="1" applyFill="1" applyBorder="1" applyAlignment="1" applyProtection="1">
      <alignment horizontal="center" vertical="center"/>
      <protection locked="0"/>
    </xf>
    <xf numFmtId="0" fontId="109" fillId="0" borderId="2" xfId="0" applyNumberFormat="1" applyFont="1" applyFill="1" applyBorder="1" applyAlignment="1" applyProtection="1">
      <alignment horizontal="center" vertical="center"/>
      <protection locked="0"/>
    </xf>
    <xf numFmtId="0" fontId="108" fillId="0" borderId="2" xfId="0" applyNumberFormat="1" applyFont="1" applyFill="1" applyBorder="1" applyAlignment="1" applyProtection="1">
      <alignment horizontal="center" vertical="center"/>
      <protection locked="0"/>
    </xf>
    <xf numFmtId="187" fontId="1" fillId="0" borderId="1" xfId="0" applyNumberFormat="1" applyFont="1" applyFill="1" applyBorder="1" applyAlignment="1" applyProtection="1">
      <alignment horizontal="center" vertical="center"/>
      <protection locked="0"/>
    </xf>
    <xf numFmtId="178" fontId="1" fillId="0" borderId="1" xfId="0" applyNumberFormat="1" applyFont="1" applyFill="1" applyBorder="1" applyAlignment="1" applyProtection="1">
      <alignment horizontal="center" vertical="center"/>
      <protection locked="0"/>
    </xf>
    <xf numFmtId="0" fontId="103" fillId="0" borderId="3" xfId="0" applyFont="1" applyFill="1" applyBorder="1" applyAlignment="1" applyProtection="1">
      <alignment horizontal="center" vertical="center" wrapText="1"/>
      <protection locked="0"/>
    </xf>
    <xf numFmtId="184" fontId="40" fillId="0" borderId="3" xfId="0" applyNumberFormat="1" applyFont="1" applyFill="1" applyBorder="1" applyAlignment="1" applyProtection="1">
      <alignment horizontal="center" vertical="center" wrapText="1" shrinkToFit="1"/>
      <protection locked="0"/>
    </xf>
    <xf numFmtId="187" fontId="1" fillId="0" borderId="3" xfId="0" applyNumberFormat="1" applyFont="1" applyFill="1" applyBorder="1" applyAlignment="1" applyProtection="1">
      <alignment horizontal="center" vertical="center"/>
      <protection locked="0"/>
    </xf>
    <xf numFmtId="178" fontId="1" fillId="0" borderId="3" xfId="0" applyNumberFormat="1" applyFont="1" applyFill="1" applyBorder="1" applyAlignment="1" applyProtection="1">
      <alignment horizontal="center" vertical="center"/>
      <protection locked="0"/>
    </xf>
    <xf numFmtId="0" fontId="1" fillId="0" borderId="3" xfId="0" applyNumberFormat="1" applyFont="1" applyFill="1" applyBorder="1" applyAlignment="1" applyProtection="1">
      <alignment horizontal="center" vertical="center"/>
      <protection locked="0"/>
    </xf>
    <xf numFmtId="0" fontId="31" fillId="0" borderId="3" xfId="0" applyNumberFormat="1" applyFont="1" applyFill="1" applyBorder="1" applyAlignment="1" applyProtection="1">
      <alignment horizontal="center" vertical="center"/>
      <protection locked="0"/>
    </xf>
    <xf numFmtId="0" fontId="103" fillId="0" borderId="2" xfId="0" applyFont="1" applyFill="1" applyBorder="1" applyAlignment="1" applyProtection="1">
      <alignment horizontal="center" vertical="center" wrapText="1"/>
      <protection locked="0"/>
    </xf>
    <xf numFmtId="184" fontId="40" fillId="0" borderId="2" xfId="0" applyNumberFormat="1" applyFont="1" applyFill="1" applyBorder="1" applyAlignment="1" applyProtection="1">
      <alignment horizontal="center" vertical="center" wrapText="1" shrinkToFit="1"/>
      <protection locked="0"/>
    </xf>
    <xf numFmtId="187" fontId="1" fillId="0" borderId="2" xfId="0" applyNumberFormat="1" applyFont="1" applyFill="1" applyBorder="1" applyAlignment="1" applyProtection="1">
      <alignment horizontal="center" vertical="center"/>
      <protection locked="0"/>
    </xf>
    <xf numFmtId="178" fontId="1" fillId="0" borderId="2" xfId="0" applyNumberFormat="1" applyFont="1" applyFill="1" applyBorder="1" applyAlignment="1" applyProtection="1">
      <alignment horizontal="center" vertical="center"/>
      <protection locked="0"/>
    </xf>
    <xf numFmtId="0" fontId="1" fillId="0" borderId="2" xfId="0" applyNumberFormat="1" applyFont="1" applyFill="1" applyBorder="1" applyAlignment="1" applyProtection="1">
      <alignment horizontal="center" vertical="center"/>
      <protection locked="0"/>
    </xf>
    <xf numFmtId="0" fontId="31" fillId="0" borderId="2" xfId="0" applyNumberFormat="1" applyFont="1" applyFill="1" applyBorder="1" applyAlignment="1" applyProtection="1">
      <alignment horizontal="center" vertical="center"/>
      <protection locked="0"/>
    </xf>
    <xf numFmtId="0" fontId="103" fillId="3" borderId="2" xfId="0" applyFont="1" applyFill="1" applyBorder="1" applyAlignment="1" applyProtection="1">
      <alignment horizontal="center" vertical="center" wrapText="1"/>
      <protection locked="0"/>
    </xf>
    <xf numFmtId="184" fontId="40" fillId="3" borderId="2" xfId="0" applyNumberFormat="1" applyFont="1" applyFill="1" applyBorder="1" applyAlignment="1" applyProtection="1">
      <alignment horizontal="center" vertical="center" wrapText="1" shrinkToFit="1"/>
      <protection locked="0"/>
    </xf>
    <xf numFmtId="187" fontId="1" fillId="3" borderId="2" xfId="0" applyNumberFormat="1" applyFont="1" applyFill="1" applyBorder="1" applyAlignment="1" applyProtection="1">
      <alignment horizontal="center" vertical="center"/>
      <protection locked="0"/>
    </xf>
    <xf numFmtId="178" fontId="1" fillId="3" borderId="2" xfId="0" applyNumberFormat="1" applyFont="1" applyFill="1" applyBorder="1" applyAlignment="1" applyProtection="1">
      <alignment horizontal="center" vertical="center"/>
      <protection locked="0"/>
    </xf>
    <xf numFmtId="0" fontId="1" fillId="3" borderId="2" xfId="0" applyNumberFormat="1" applyFont="1" applyFill="1" applyBorder="1" applyAlignment="1" applyProtection="1">
      <alignment horizontal="center" vertical="center"/>
      <protection locked="0"/>
    </xf>
    <xf numFmtId="0" fontId="31" fillId="3" borderId="2" xfId="0" applyNumberFormat="1" applyFont="1" applyFill="1" applyBorder="1" applyAlignment="1" applyProtection="1">
      <alignment horizontal="center" vertical="center"/>
      <protection locked="0"/>
    </xf>
    <xf numFmtId="184" fontId="1" fillId="0" borderId="1" xfId="0" applyNumberFormat="1" applyFont="1" applyFill="1" applyBorder="1" applyAlignment="1" applyProtection="1">
      <alignment horizontal="center" vertical="center"/>
      <protection locked="0"/>
    </xf>
    <xf numFmtId="0" fontId="103" fillId="14" borderId="1" xfId="0" applyFont="1" applyFill="1" applyBorder="1" applyAlignment="1" applyProtection="1">
      <alignment horizontal="center" vertical="center" wrapText="1"/>
      <protection locked="0"/>
    </xf>
    <xf numFmtId="184" fontId="40" fillId="14" borderId="1" xfId="0" applyNumberFormat="1" applyFont="1" applyFill="1" applyBorder="1" applyAlignment="1" applyProtection="1">
      <alignment horizontal="center" vertical="center" wrapText="1" shrinkToFit="1"/>
      <protection locked="0"/>
    </xf>
    <xf numFmtId="187" fontId="1" fillId="14" borderId="2" xfId="0" applyNumberFormat="1" applyFont="1" applyFill="1" applyBorder="1" applyAlignment="1" applyProtection="1">
      <alignment horizontal="center" vertical="center"/>
      <protection locked="0"/>
    </xf>
    <xf numFmtId="178" fontId="1" fillId="14" borderId="2" xfId="0" applyNumberFormat="1" applyFont="1" applyFill="1" applyBorder="1" applyAlignment="1" applyProtection="1">
      <alignment horizontal="center" vertical="center"/>
      <protection locked="0"/>
    </xf>
    <xf numFmtId="0" fontId="1" fillId="14" borderId="1" xfId="0" applyNumberFormat="1" applyFont="1" applyFill="1" applyBorder="1" applyAlignment="1" applyProtection="1">
      <alignment horizontal="center" vertical="center"/>
      <protection locked="0"/>
    </xf>
    <xf numFmtId="0" fontId="31" fillId="14" borderId="1" xfId="0" applyNumberFormat="1" applyFont="1" applyFill="1" applyBorder="1" applyAlignment="1" applyProtection="1">
      <alignment horizontal="center" vertical="center"/>
      <protection locked="0"/>
    </xf>
    <xf numFmtId="0" fontId="103" fillId="3" borderId="1" xfId="0" applyFont="1" applyFill="1" applyBorder="1" applyAlignment="1" applyProtection="1">
      <alignment horizontal="center" vertical="center" wrapText="1"/>
      <protection locked="0"/>
    </xf>
    <xf numFmtId="184" fontId="40" fillId="3" borderId="1" xfId="0" applyNumberFormat="1" applyFont="1" applyFill="1" applyBorder="1" applyAlignment="1" applyProtection="1">
      <alignment horizontal="center" vertical="center" wrapText="1" shrinkToFit="1"/>
      <protection locked="0"/>
    </xf>
    <xf numFmtId="187" fontId="1" fillId="3" borderId="1" xfId="0" applyNumberFormat="1" applyFont="1" applyFill="1" applyBorder="1" applyAlignment="1" applyProtection="1">
      <alignment horizontal="center" vertical="center"/>
      <protection locked="0"/>
    </xf>
    <xf numFmtId="178" fontId="1" fillId="3" borderId="1" xfId="0" applyNumberFormat="1" applyFont="1" applyFill="1" applyBorder="1" applyAlignment="1" applyProtection="1">
      <alignment horizontal="center" vertical="center"/>
      <protection locked="0"/>
    </xf>
    <xf numFmtId="0" fontId="1" fillId="3" borderId="1" xfId="0" applyNumberFormat="1" applyFont="1" applyFill="1" applyBorder="1" applyAlignment="1" applyProtection="1">
      <alignment horizontal="center" vertical="center"/>
      <protection locked="0"/>
    </xf>
    <xf numFmtId="0" fontId="31" fillId="3" borderId="1" xfId="0" applyNumberFormat="1" applyFont="1" applyFill="1" applyBorder="1" applyAlignment="1" applyProtection="1">
      <alignment horizontal="center" vertical="center"/>
      <protection locked="0"/>
    </xf>
    <xf numFmtId="0" fontId="31" fillId="0" borderId="62" xfId="0" applyNumberFormat="1" applyFont="1" applyFill="1" applyBorder="1" applyAlignment="1" applyProtection="1">
      <alignment horizontal="center" vertical="center" wrapText="1"/>
      <protection locked="0"/>
    </xf>
    <xf numFmtId="178" fontId="1" fillId="0" borderId="62" xfId="0" applyNumberFormat="1" applyFont="1" applyFill="1" applyBorder="1" applyAlignment="1" applyProtection="1">
      <alignment horizontal="center" vertical="center"/>
      <protection locked="0"/>
    </xf>
    <xf numFmtId="0" fontId="1" fillId="0" borderId="0" xfId="0" applyFont="1" applyFill="1" applyAlignment="1" applyProtection="1">
      <alignment horizontal="left" vertical="center" wrapText="1"/>
      <protection locked="0"/>
    </xf>
    <xf numFmtId="0" fontId="14" fillId="0" borderId="13" xfId="0" applyFont="1" applyFill="1" applyBorder="1" applyAlignment="1" applyProtection="1">
      <alignment horizontal="left" vertical="center" wrapText="1" shrinkToFit="1"/>
      <protection locked="0"/>
    </xf>
    <xf numFmtId="0" fontId="9" fillId="0" borderId="22" xfId="0" applyFont="1" applyFill="1" applyBorder="1" applyAlignment="1" applyProtection="1">
      <alignment vertical="center" wrapText="1"/>
      <protection locked="0"/>
    </xf>
    <xf numFmtId="0" fontId="105" fillId="0" borderId="2" xfId="0" applyFont="1" applyFill="1" applyBorder="1" applyAlignment="1" applyProtection="1">
      <alignment horizontal="center" vertical="center" wrapText="1" shrinkToFit="1"/>
      <protection locked="0"/>
    </xf>
    <xf numFmtId="0" fontId="105" fillId="0" borderId="14" xfId="0" applyFont="1" applyFill="1" applyBorder="1" applyAlignment="1" applyProtection="1">
      <alignment horizontal="center" vertical="center" wrapText="1" shrinkToFit="1"/>
      <protection locked="0"/>
    </xf>
    <xf numFmtId="0" fontId="105" fillId="0" borderId="26" xfId="0" applyFont="1" applyFill="1" applyBorder="1" applyAlignment="1" applyProtection="1">
      <alignment horizontal="center" vertical="center" wrapText="1" shrinkToFit="1"/>
      <protection locked="0"/>
    </xf>
    <xf numFmtId="0" fontId="4" fillId="0" borderId="3" xfId="0" applyFont="1" applyFill="1" applyBorder="1" applyAlignment="1" applyProtection="1">
      <alignment horizontal="center" vertical="center" wrapText="1" shrinkToFit="1"/>
      <protection locked="0"/>
    </xf>
    <xf numFmtId="0" fontId="4" fillId="0" borderId="16" xfId="0" applyFont="1" applyFill="1" applyBorder="1" applyAlignment="1" applyProtection="1">
      <alignment horizontal="center" vertical="center" wrapText="1" shrinkToFit="1"/>
      <protection locked="0"/>
    </xf>
    <xf numFmtId="0" fontId="4" fillId="0" borderId="2" xfId="0" applyFont="1" applyFill="1" applyBorder="1" applyAlignment="1" applyProtection="1">
      <alignment horizontal="center" vertical="center" wrapText="1" shrinkToFit="1"/>
      <protection locked="0"/>
    </xf>
    <xf numFmtId="0" fontId="4" fillId="0" borderId="14" xfId="0" applyFont="1" applyFill="1" applyBorder="1" applyAlignment="1" applyProtection="1">
      <alignment horizontal="center" vertical="center" wrapText="1" shrinkToFit="1"/>
      <protection locked="0"/>
    </xf>
    <xf numFmtId="0" fontId="4" fillId="3" borderId="2" xfId="0" applyFont="1" applyFill="1" applyBorder="1" applyAlignment="1" applyProtection="1">
      <alignment horizontal="center" vertical="center" wrapText="1" shrinkToFit="1"/>
      <protection locked="0"/>
    </xf>
    <xf numFmtId="0" fontId="4" fillId="3" borderId="14" xfId="0" applyFont="1" applyFill="1" applyBorder="1" applyAlignment="1" applyProtection="1">
      <alignment horizontal="center" vertical="center" wrapText="1" shrinkToFit="1"/>
      <protection locked="0"/>
    </xf>
    <xf numFmtId="0" fontId="97" fillId="0" borderId="1" xfId="0" applyFont="1" applyFill="1" applyBorder="1" applyAlignment="1" applyProtection="1">
      <alignment horizontal="center" vertical="center"/>
      <protection locked="0"/>
    </xf>
    <xf numFmtId="0" fontId="4" fillId="14" borderId="1" xfId="0" applyFont="1" applyFill="1" applyBorder="1" applyAlignment="1" applyProtection="1">
      <alignment horizontal="center" vertical="center" wrapText="1" shrinkToFit="1"/>
      <protection locked="0"/>
    </xf>
    <xf numFmtId="0" fontId="4" fillId="14" borderId="2" xfId="0" applyFont="1" applyFill="1" applyBorder="1" applyAlignment="1" applyProtection="1">
      <alignment horizontal="center" vertical="center" wrapText="1" shrinkToFit="1"/>
      <protection locked="0"/>
    </xf>
    <xf numFmtId="0" fontId="4" fillId="3" borderId="1" xfId="0" applyFont="1" applyFill="1" applyBorder="1" applyAlignment="1" applyProtection="1">
      <alignment horizontal="center" vertical="center" wrapText="1" shrinkToFit="1"/>
      <protection locked="0"/>
    </xf>
    <xf numFmtId="0" fontId="4" fillId="0" borderId="11" xfId="0" applyFont="1" applyFill="1" applyBorder="1" applyAlignment="1" applyProtection="1">
      <alignment horizontal="center" vertical="center" wrapText="1" shrinkToFit="1"/>
      <protection locked="0"/>
    </xf>
    <xf numFmtId="186" fontId="104" fillId="0" borderId="1" xfId="0" applyNumberFormat="1" applyFont="1" applyFill="1" applyBorder="1" applyAlignment="1" applyProtection="1">
      <alignment horizontal="left" vertical="center" wrapText="1"/>
      <protection locked="0"/>
    </xf>
    <xf numFmtId="186" fontId="1" fillId="0" borderId="0" xfId="0" applyNumberFormat="1" applyFont="1" applyFill="1" applyAlignment="1" applyProtection="1">
      <alignment horizontal="left" vertical="center" wrapText="1"/>
      <protection locked="0"/>
    </xf>
    <xf numFmtId="186" fontId="9" fillId="0" borderId="8" xfId="0" applyNumberFormat="1" applyFont="1" applyFill="1" applyBorder="1" applyAlignment="1" applyProtection="1">
      <alignment vertical="center" wrapText="1"/>
      <protection locked="0"/>
    </xf>
    <xf numFmtId="186" fontId="9" fillId="0" borderId="4" xfId="0" applyNumberFormat="1" applyFont="1" applyFill="1" applyBorder="1" applyAlignment="1" applyProtection="1">
      <alignment vertical="center" wrapText="1"/>
      <protection locked="0"/>
    </xf>
    <xf numFmtId="186" fontId="9" fillId="0" borderId="4" xfId="0" applyNumberFormat="1" applyFont="1" applyFill="1" applyBorder="1" applyAlignment="1" applyProtection="1">
      <alignment horizontal="center" vertical="center" wrapText="1"/>
      <protection locked="0"/>
    </xf>
    <xf numFmtId="186" fontId="9" fillId="0" borderId="24" xfId="0" applyNumberFormat="1" applyFont="1" applyFill="1" applyBorder="1" applyAlignment="1" applyProtection="1">
      <alignment horizontal="center" vertical="center" wrapText="1"/>
      <protection locked="0"/>
    </xf>
    <xf numFmtId="0" fontId="116" fillId="0" borderId="7" xfId="0" applyFont="1" applyFill="1" applyBorder="1" applyAlignment="1">
      <alignment horizontal="center" vertical="center" wrapText="1"/>
    </xf>
    <xf numFmtId="0" fontId="116" fillId="0" borderId="1" xfId="0" applyFont="1" applyFill="1" applyBorder="1" applyAlignment="1">
      <alignment horizontal="center" vertical="center" wrapText="1"/>
    </xf>
    <xf numFmtId="0" fontId="116" fillId="0" borderId="29" xfId="0" applyFont="1" applyFill="1" applyBorder="1" applyAlignment="1">
      <alignment horizontal="center" vertical="center" wrapText="1"/>
    </xf>
    <xf numFmtId="186" fontId="14" fillId="0" borderId="29" xfId="0" applyNumberFormat="1" applyFont="1" applyFill="1" applyBorder="1" applyAlignment="1" applyProtection="1">
      <alignment horizontal="center" vertical="center" wrapText="1"/>
      <protection locked="0"/>
    </xf>
    <xf numFmtId="186" fontId="105" fillId="0" borderId="26" xfId="0" applyNumberFormat="1" applyFont="1" applyFill="1" applyBorder="1" applyAlignment="1" applyProtection="1">
      <alignment horizontal="center" vertical="center" wrapText="1" shrinkToFit="1"/>
      <protection locked="0"/>
    </xf>
    <xf numFmtId="186" fontId="105" fillId="0" borderId="2" xfId="0" applyNumberFormat="1" applyFont="1" applyFill="1" applyBorder="1" applyAlignment="1" applyProtection="1">
      <alignment horizontal="center" vertical="center" wrapText="1" shrinkToFit="1"/>
      <protection locked="0"/>
    </xf>
    <xf numFmtId="186" fontId="105" fillId="0" borderId="33" xfId="0" applyNumberFormat="1" applyFont="1" applyFill="1" applyBorder="1" applyAlignment="1" applyProtection="1">
      <alignment horizontal="center" vertical="center" wrapText="1" shrinkToFit="1"/>
      <protection locked="0"/>
    </xf>
    <xf numFmtId="186" fontId="105" fillId="0" borderId="15" xfId="0" applyNumberFormat="1" applyFont="1" applyFill="1" applyBorder="1" applyAlignment="1" applyProtection="1">
      <alignment horizontal="center" vertical="center" wrapText="1" shrinkToFit="1"/>
      <protection locked="0"/>
    </xf>
    <xf numFmtId="186" fontId="4" fillId="0" borderId="12" xfId="0" applyNumberFormat="1" applyFont="1" applyFill="1" applyBorder="1" applyAlignment="1" applyProtection="1">
      <alignment horizontal="center" vertical="center" wrapText="1" shrinkToFit="1"/>
      <protection locked="0"/>
    </xf>
    <xf numFmtId="186" fontId="105" fillId="0" borderId="1" xfId="0" applyNumberFormat="1" applyFont="1" applyFill="1" applyBorder="1" applyAlignment="1" applyProtection="1">
      <alignment horizontal="center" vertical="center" wrapText="1" shrinkToFit="1"/>
      <protection locked="0"/>
    </xf>
    <xf numFmtId="186" fontId="4" fillId="0" borderId="11" xfId="0" applyNumberFormat="1" applyFont="1" applyFill="1" applyBorder="1" applyAlignment="1" applyProtection="1">
      <alignment horizontal="center" vertical="center" wrapText="1" shrinkToFit="1"/>
      <protection locked="0"/>
    </xf>
    <xf numFmtId="186" fontId="4" fillId="0" borderId="3" xfId="0" applyNumberFormat="1" applyFont="1" applyFill="1" applyBorder="1" applyAlignment="1" applyProtection="1">
      <alignment horizontal="center" vertical="center" wrapText="1" shrinkToFit="1"/>
      <protection locked="0"/>
    </xf>
    <xf numFmtId="186" fontId="4" fillId="0" borderId="30" xfId="0" applyNumberFormat="1" applyFont="1" applyFill="1" applyBorder="1" applyAlignment="1" applyProtection="1">
      <alignment horizontal="center" vertical="center" wrapText="1" shrinkToFit="1"/>
      <protection locked="0"/>
    </xf>
    <xf numFmtId="186" fontId="4" fillId="0" borderId="26" xfId="0" applyNumberFormat="1" applyFont="1" applyFill="1" applyBorder="1" applyAlignment="1" applyProtection="1">
      <alignment horizontal="center" vertical="center" wrapText="1" shrinkToFit="1"/>
      <protection locked="0"/>
    </xf>
    <xf numFmtId="186" fontId="4" fillId="0" borderId="2" xfId="0" applyNumberFormat="1" applyFont="1" applyFill="1" applyBorder="1" applyAlignment="1" applyProtection="1">
      <alignment horizontal="center" vertical="center" wrapText="1" shrinkToFit="1"/>
      <protection locked="0"/>
    </xf>
    <xf numFmtId="186" fontId="4" fillId="0" borderId="33" xfId="0" applyNumberFormat="1" applyFont="1" applyFill="1" applyBorder="1" applyAlignment="1" applyProtection="1">
      <alignment horizontal="center" vertical="center" wrapText="1" shrinkToFit="1"/>
      <protection locked="0"/>
    </xf>
    <xf numFmtId="186" fontId="4" fillId="3" borderId="2" xfId="0" applyNumberFormat="1" applyFont="1" applyFill="1" applyBorder="1" applyAlignment="1" applyProtection="1">
      <alignment horizontal="center" vertical="center" wrapText="1" shrinkToFit="1"/>
      <protection locked="0"/>
    </xf>
    <xf numFmtId="186" fontId="4" fillId="3" borderId="14" xfId="0" applyNumberFormat="1" applyFont="1" applyFill="1" applyBorder="1" applyAlignment="1" applyProtection="1">
      <alignment horizontal="center" vertical="center" wrapText="1" shrinkToFit="1"/>
      <protection locked="0"/>
    </xf>
    <xf numFmtId="186" fontId="4" fillId="3" borderId="3" xfId="0" applyNumberFormat="1" applyFont="1" applyFill="1" applyBorder="1" applyAlignment="1" applyProtection="1">
      <alignment horizontal="center" vertical="center" wrapText="1" shrinkToFit="1"/>
      <protection locked="0"/>
    </xf>
    <xf numFmtId="183" fontId="97" fillId="0" borderId="1" xfId="0" applyNumberFormat="1" applyFont="1" applyFill="1" applyBorder="1" applyAlignment="1" applyProtection="1">
      <alignment horizontal="center" vertical="center"/>
      <protection locked="0"/>
    </xf>
    <xf numFmtId="186" fontId="4" fillId="14" borderId="26" xfId="0" applyNumberFormat="1" applyFont="1" applyFill="1" applyBorder="1" applyAlignment="1" applyProtection="1">
      <alignment horizontal="center" vertical="center" wrapText="1" shrinkToFit="1"/>
      <protection locked="0"/>
    </xf>
    <xf numFmtId="186" fontId="4" fillId="14" borderId="2" xfId="0" applyNumberFormat="1" applyFont="1" applyFill="1" applyBorder="1" applyAlignment="1" applyProtection="1">
      <alignment horizontal="center" vertical="center" wrapText="1" shrinkToFit="1"/>
      <protection locked="0"/>
    </xf>
    <xf numFmtId="186" fontId="4" fillId="14" borderId="33" xfId="0" applyNumberFormat="1" applyFont="1" applyFill="1" applyBorder="1" applyAlignment="1" applyProtection="1">
      <alignment horizontal="center" vertical="center" wrapText="1" shrinkToFit="1"/>
      <protection locked="0"/>
    </xf>
    <xf numFmtId="186" fontId="4" fillId="14" borderId="1" xfId="0" applyNumberFormat="1" applyFont="1" applyFill="1" applyBorder="1" applyAlignment="1" applyProtection="1">
      <alignment horizontal="center" vertical="center" wrapText="1" shrinkToFit="1"/>
      <protection locked="0"/>
    </xf>
    <xf numFmtId="186" fontId="4" fillId="3" borderId="1" xfId="0" applyNumberFormat="1" applyFont="1" applyFill="1" applyBorder="1" applyAlignment="1" applyProtection="1">
      <alignment horizontal="center" vertical="center" wrapText="1" shrinkToFit="1"/>
      <protection locked="0"/>
    </xf>
    <xf numFmtId="186" fontId="4" fillId="0" borderId="8" xfId="0" applyNumberFormat="1" applyFont="1" applyFill="1" applyBorder="1" applyAlignment="1" applyProtection="1">
      <alignment horizontal="center" vertical="center" wrapText="1" shrinkToFit="1"/>
      <protection locked="0"/>
    </xf>
    <xf numFmtId="186" fontId="4" fillId="0" borderId="4" xfId="0" applyNumberFormat="1" applyFont="1" applyFill="1" applyBorder="1" applyAlignment="1" applyProtection="1">
      <alignment horizontal="center" vertical="center" wrapText="1" shrinkToFit="1"/>
      <protection locked="0"/>
    </xf>
    <xf numFmtId="186" fontId="4" fillId="0" borderId="24" xfId="0" applyNumberFormat="1" applyFont="1" applyFill="1" applyBorder="1" applyAlignment="1" applyProtection="1">
      <alignment horizontal="center" vertical="center" wrapText="1" shrinkToFit="1"/>
      <protection locked="0"/>
    </xf>
    <xf numFmtId="186" fontId="1" fillId="0" borderId="62" xfId="0" applyNumberFormat="1" applyFont="1" applyFill="1" applyBorder="1" applyAlignment="1" applyProtection="1">
      <alignment horizontal="center" vertical="center" wrapText="1"/>
      <protection locked="0"/>
    </xf>
    <xf numFmtId="186" fontId="1" fillId="0" borderId="6" xfId="0" applyNumberFormat="1" applyFont="1" applyFill="1" applyBorder="1" applyAlignment="1" applyProtection="1">
      <alignment horizontal="center" vertical="center" wrapText="1"/>
      <protection locked="0"/>
    </xf>
    <xf numFmtId="0" fontId="1" fillId="0" borderId="0" xfId="0" applyFont="1" applyFill="1" applyBorder="1" applyAlignment="1" applyProtection="1">
      <alignment horizontal="left" vertical="center"/>
      <protection locked="0"/>
    </xf>
    <xf numFmtId="0" fontId="0" fillId="0" borderId="0" xfId="0" applyFill="1" applyBorder="1" applyAlignment="1" applyProtection="1">
      <alignment horizontal="left" vertical="center"/>
      <protection locked="0"/>
    </xf>
    <xf numFmtId="0" fontId="109" fillId="0" borderId="0" xfId="0" applyFont="1" applyFill="1" applyBorder="1" applyAlignment="1" applyProtection="1">
      <alignment horizontal="center" vertical="center"/>
      <protection locked="0"/>
    </xf>
    <xf numFmtId="0" fontId="109" fillId="0" borderId="0" xfId="0" applyFont="1" applyFill="1" applyBorder="1" applyAlignment="1" applyProtection="1">
      <alignment horizontal="center" vertical="center" wrapText="1"/>
      <protection locked="0"/>
    </xf>
    <xf numFmtId="0" fontId="117" fillId="0" borderId="0" xfId="0" applyFont="1" applyFill="1" applyBorder="1" applyProtection="1">
      <alignment vertical="center"/>
      <protection locked="0"/>
    </xf>
    <xf numFmtId="0" fontId="1" fillId="0" borderId="1" xfId="0" applyFont="1" applyFill="1" applyBorder="1" applyAlignment="1" applyProtection="1">
      <alignment horizontal="center" vertical="center" wrapText="1"/>
      <protection locked="0"/>
    </xf>
    <xf numFmtId="0" fontId="0" fillId="0" borderId="1" xfId="0" applyFont="1" applyFill="1" applyBorder="1" applyProtection="1">
      <alignment vertical="center"/>
      <protection locked="0"/>
    </xf>
    <xf numFmtId="0" fontId="1" fillId="3" borderId="1" xfId="0" applyFont="1" applyFill="1" applyBorder="1" applyAlignment="1" applyProtection="1">
      <alignment horizontal="center" vertical="center" wrapText="1"/>
      <protection locked="0"/>
    </xf>
    <xf numFmtId="0" fontId="0" fillId="3" borderId="1" xfId="0" applyFont="1" applyFill="1" applyBorder="1" applyProtection="1">
      <alignment vertical="center"/>
      <protection locked="0"/>
    </xf>
    <xf numFmtId="0" fontId="1" fillId="3" borderId="25" xfId="0" applyFont="1" applyFill="1" applyBorder="1" applyAlignment="1" applyProtection="1">
      <alignment horizontal="center" vertical="center"/>
      <protection locked="0"/>
    </xf>
    <xf numFmtId="0" fontId="1" fillId="3" borderId="25" xfId="0" applyFont="1" applyFill="1" applyBorder="1" applyAlignment="1" applyProtection="1">
      <alignment horizontal="center" vertical="center" wrapText="1"/>
      <protection locked="0"/>
    </xf>
    <xf numFmtId="0" fontId="0" fillId="3" borderId="25" xfId="0" applyFont="1" applyFill="1" applyBorder="1" applyProtection="1">
      <alignment vertical="center"/>
      <protection locked="0"/>
    </xf>
    <xf numFmtId="0" fontId="1" fillId="0" borderId="2" xfId="0" applyFont="1" applyFill="1" applyBorder="1" applyAlignment="1" applyProtection="1">
      <alignment horizontal="center" vertical="center" wrapText="1"/>
      <protection locked="0"/>
    </xf>
    <xf numFmtId="0" fontId="0" fillId="0" borderId="2" xfId="0" applyFont="1" applyFill="1" applyBorder="1" applyProtection="1">
      <alignment vertical="center"/>
      <protection locked="0"/>
    </xf>
    <xf numFmtId="183" fontId="97" fillId="0" borderId="29" xfId="0" applyNumberFormat="1" applyFont="1" applyFill="1" applyBorder="1" applyAlignment="1" applyProtection="1">
      <alignment horizontal="center" vertical="center"/>
      <protection locked="0"/>
    </xf>
    <xf numFmtId="0" fontId="1" fillId="14" borderId="1" xfId="0" applyFont="1" applyFill="1" applyBorder="1" applyAlignment="1" applyProtection="1">
      <alignment horizontal="center" vertical="center"/>
      <protection locked="0"/>
    </xf>
    <xf numFmtId="0" fontId="105" fillId="0" borderId="0" xfId="0" applyFont="1" applyFill="1" applyBorder="1" applyProtection="1">
      <alignment vertical="center"/>
      <protection locked="0"/>
    </xf>
    <xf numFmtId="0" fontId="4" fillId="3" borderId="25" xfId="0" applyFont="1" applyFill="1" applyBorder="1" applyProtection="1">
      <alignment vertical="center"/>
      <protection locked="0"/>
    </xf>
    <xf numFmtId="0" fontId="105" fillId="0" borderId="15" xfId="0" applyFont="1" applyFill="1" applyBorder="1" applyProtection="1">
      <alignment vertical="center"/>
      <protection locked="0"/>
    </xf>
    <xf numFmtId="0" fontId="4" fillId="0" borderId="12" xfId="0" applyFont="1" applyFill="1" applyBorder="1" applyProtection="1">
      <alignment vertical="center"/>
      <protection locked="0"/>
    </xf>
    <xf numFmtId="0" fontId="4" fillId="3" borderId="15" xfId="0" applyFont="1" applyFill="1" applyBorder="1" applyProtection="1">
      <alignment vertical="center"/>
      <protection locked="0"/>
    </xf>
    <xf numFmtId="0" fontId="4" fillId="0" borderId="10" xfId="0" applyFont="1" applyFill="1" applyBorder="1" applyProtection="1">
      <alignment vertical="center"/>
      <protection locked="0"/>
    </xf>
    <xf numFmtId="0" fontId="4" fillId="0" borderId="26" xfId="0" applyFont="1" applyFill="1" applyBorder="1" applyAlignment="1" applyProtection="1">
      <alignment horizontal="center" vertical="center" wrapText="1" shrinkToFit="1"/>
      <protection locked="0"/>
    </xf>
    <xf numFmtId="186" fontId="118" fillId="0" borderId="0" xfId="0" applyNumberFormat="1" applyFont="1" applyFill="1" applyAlignment="1" applyProtection="1">
      <alignment horizontal="left" vertical="center" wrapText="1"/>
      <protection locked="0"/>
    </xf>
    <xf numFmtId="186" fontId="9" fillId="0" borderId="57" xfId="0" applyNumberFormat="1" applyFont="1" applyFill="1" applyBorder="1" applyAlignment="1" applyProtection="1">
      <alignment horizontal="center" vertical="center" wrapText="1"/>
      <protection locked="0"/>
    </xf>
    <xf numFmtId="186" fontId="4" fillId="0" borderId="14" xfId="0" applyNumberFormat="1" applyFont="1" applyFill="1" applyBorder="1" applyAlignment="1" applyProtection="1">
      <alignment horizontal="center" vertical="center" wrapText="1" shrinkToFit="1"/>
      <protection locked="0"/>
    </xf>
    <xf numFmtId="186" fontId="4" fillId="0" borderId="15" xfId="0" applyNumberFormat="1" applyFont="1" applyFill="1" applyBorder="1" applyAlignment="1" applyProtection="1">
      <alignment horizontal="center" vertical="center" wrapText="1" shrinkToFit="1"/>
      <protection locked="0"/>
    </xf>
    <xf numFmtId="186" fontId="4" fillId="3" borderId="33" xfId="0" applyNumberFormat="1" applyFont="1" applyFill="1" applyBorder="1" applyAlignment="1" applyProtection="1">
      <alignment horizontal="center" vertical="center" wrapText="1" shrinkToFit="1"/>
      <protection locked="0"/>
    </xf>
    <xf numFmtId="0" fontId="119" fillId="0" borderId="4" xfId="0" applyFont="1" applyFill="1" applyBorder="1" applyProtection="1">
      <alignment vertical="center"/>
      <protection locked="0"/>
    </xf>
    <xf numFmtId="0" fontId="119" fillId="0" borderId="3" xfId="0" applyFont="1" applyFill="1" applyBorder="1" applyProtection="1">
      <alignment vertical="center"/>
      <protection locked="0"/>
    </xf>
    <xf numFmtId="0" fontId="119" fillId="0" borderId="1" xfId="0" applyFont="1" applyFill="1" applyBorder="1" applyProtection="1">
      <alignment vertical="center"/>
      <protection locked="0"/>
    </xf>
    <xf numFmtId="0" fontId="105" fillId="0" borderId="4" xfId="0" applyFont="1" applyFill="1" applyBorder="1" applyProtection="1">
      <alignment vertical="center"/>
      <protection locked="0"/>
    </xf>
    <xf numFmtId="0" fontId="5" fillId="0" borderId="4" xfId="0" applyFont="1" applyFill="1" applyBorder="1" applyProtection="1">
      <alignment vertical="center"/>
      <protection locked="0"/>
    </xf>
    <xf numFmtId="0" fontId="120" fillId="0" borderId="4" xfId="0" applyFont="1" applyFill="1" applyBorder="1" applyProtection="1">
      <alignment vertical="center"/>
      <protection locked="0"/>
    </xf>
    <xf numFmtId="0" fontId="120" fillId="0" borderId="3" xfId="0" applyFont="1" applyFill="1" applyBorder="1" applyProtection="1">
      <alignment vertical="center"/>
      <protection locked="0"/>
    </xf>
    <xf numFmtId="0" fontId="120" fillId="0" borderId="1" xfId="0" applyFont="1" applyFill="1" applyBorder="1" applyProtection="1">
      <alignment vertical="center"/>
      <protection locked="0"/>
    </xf>
    <xf numFmtId="0" fontId="105" fillId="0" borderId="3" xfId="0" applyFont="1" applyFill="1" applyBorder="1" applyProtection="1">
      <alignment vertical="center"/>
      <protection locked="0"/>
    </xf>
    <xf numFmtId="0" fontId="105" fillId="0" borderId="1" xfId="0" applyFont="1" applyFill="1" applyBorder="1" applyProtection="1">
      <alignment vertical="center"/>
      <protection locked="0"/>
    </xf>
    <xf numFmtId="0" fontId="4" fillId="3" borderId="4" xfId="0" applyFont="1" applyFill="1" applyBorder="1" applyProtection="1">
      <alignment vertical="center"/>
      <protection locked="0"/>
    </xf>
    <xf numFmtId="0" fontId="0" fillId="0" borderId="1" xfId="0" applyFill="1" applyBorder="1" applyProtection="1">
      <alignment vertical="center"/>
      <protection locked="0"/>
    </xf>
    <xf numFmtId="177" fontId="21" fillId="0" borderId="0" xfId="0" applyNumberFormat="1" applyFont="1" applyFill="1" applyAlignment="1" applyProtection="1">
      <alignment horizontal="center" vertical="center" wrapText="1"/>
      <protection locked="0"/>
    </xf>
    <xf numFmtId="180" fontId="121" fillId="0" borderId="26" xfId="0" applyNumberFormat="1" applyFont="1" applyFill="1" applyBorder="1" applyAlignment="1" applyProtection="1">
      <alignment horizontal="center" vertical="center"/>
    </xf>
    <xf numFmtId="0" fontId="122" fillId="0" borderId="2" xfId="0" applyNumberFormat="1" applyFont="1" applyFill="1" applyBorder="1" applyAlignment="1" applyProtection="1">
      <alignment horizontal="center" vertical="center" wrapText="1"/>
      <protection locked="0"/>
    </xf>
    <xf numFmtId="181" fontId="122" fillId="0" borderId="2" xfId="0" applyNumberFormat="1" applyFont="1" applyFill="1" applyBorder="1" applyAlignment="1" applyProtection="1">
      <alignment horizontal="center" vertical="center" wrapText="1"/>
      <protection locked="0"/>
    </xf>
    <xf numFmtId="0" fontId="123" fillId="0" borderId="2" xfId="0" applyNumberFormat="1" applyFont="1" applyFill="1" applyBorder="1" applyAlignment="1" applyProtection="1">
      <alignment horizontal="center" vertical="center" shrinkToFit="1"/>
      <protection locked="0"/>
    </xf>
    <xf numFmtId="49" fontId="119" fillId="0" borderId="2" xfId="0" applyNumberFormat="1" applyFont="1" applyFill="1" applyBorder="1" applyAlignment="1" applyProtection="1">
      <alignment horizontal="center" vertical="center" wrapText="1"/>
      <protection locked="0"/>
    </xf>
    <xf numFmtId="0" fontId="124" fillId="0" borderId="2" xfId="0" applyNumberFormat="1" applyFont="1" applyFill="1" applyBorder="1" applyAlignment="1" applyProtection="1">
      <alignment horizontal="center" vertical="center"/>
      <protection locked="0"/>
    </xf>
    <xf numFmtId="0" fontId="124" fillId="0" borderId="2" xfId="0" applyFont="1" applyFill="1" applyBorder="1" applyAlignment="1" applyProtection="1">
      <alignment horizontal="center" vertical="center" wrapText="1" shrinkToFit="1"/>
      <protection locked="0"/>
    </xf>
    <xf numFmtId="180" fontId="121" fillId="0" borderId="1" xfId="0" applyNumberFormat="1" applyFont="1" applyFill="1" applyBorder="1" applyAlignment="1" applyProtection="1">
      <alignment horizontal="center" vertical="center"/>
    </xf>
    <xf numFmtId="0" fontId="122" fillId="0" borderId="1" xfId="0" applyNumberFormat="1" applyFont="1" applyFill="1" applyBorder="1" applyAlignment="1" applyProtection="1">
      <alignment horizontal="center" vertical="center" wrapText="1"/>
      <protection locked="0"/>
    </xf>
    <xf numFmtId="181" fontId="122" fillId="0" borderId="1" xfId="0" applyNumberFormat="1" applyFont="1" applyFill="1" applyBorder="1" applyAlignment="1" applyProtection="1">
      <alignment horizontal="center" vertical="center" wrapText="1"/>
      <protection locked="0"/>
    </xf>
    <xf numFmtId="0" fontId="123" fillId="0" borderId="1" xfId="0" applyNumberFormat="1" applyFont="1" applyFill="1" applyBorder="1" applyAlignment="1" applyProtection="1">
      <alignment horizontal="center" vertical="center" shrinkToFit="1"/>
      <protection locked="0"/>
    </xf>
    <xf numFmtId="49" fontId="119" fillId="0" borderId="1" xfId="0" applyNumberFormat="1" applyFont="1" applyFill="1" applyBorder="1" applyAlignment="1" applyProtection="1">
      <alignment horizontal="center" vertical="center" wrapText="1"/>
      <protection locked="0"/>
    </xf>
    <xf numFmtId="0" fontId="124" fillId="0" borderId="1" xfId="0" applyNumberFormat="1" applyFont="1" applyFill="1" applyBorder="1" applyAlignment="1" applyProtection="1">
      <alignment horizontal="center" vertical="center"/>
      <protection locked="0"/>
    </xf>
    <xf numFmtId="0" fontId="124" fillId="0" borderId="1" xfId="0" applyFont="1" applyFill="1" applyBorder="1" applyAlignment="1" applyProtection="1">
      <alignment horizontal="center" vertical="center" wrapText="1" shrinkToFit="1"/>
      <protection locked="0"/>
    </xf>
    <xf numFmtId="180" fontId="121" fillId="0" borderId="11" xfId="0" applyNumberFormat="1" applyFont="1" applyFill="1" applyBorder="1" applyAlignment="1" applyProtection="1">
      <alignment horizontal="center" vertical="center"/>
    </xf>
    <xf numFmtId="0" fontId="122" fillId="0" borderId="3" xfId="0" applyNumberFormat="1" applyFont="1" applyFill="1" applyBorder="1" applyAlignment="1" applyProtection="1">
      <alignment horizontal="center" vertical="center" wrapText="1"/>
      <protection locked="0"/>
    </xf>
    <xf numFmtId="181" fontId="122" fillId="0" borderId="3" xfId="0" applyNumberFormat="1" applyFont="1" applyFill="1" applyBorder="1" applyAlignment="1" applyProtection="1">
      <alignment horizontal="center" vertical="center" wrapText="1"/>
      <protection locked="0"/>
    </xf>
    <xf numFmtId="0" fontId="123" fillId="0" borderId="3" xfId="0" applyNumberFormat="1" applyFont="1" applyFill="1" applyBorder="1" applyAlignment="1" applyProtection="1">
      <alignment horizontal="center" vertical="center" shrinkToFit="1"/>
      <protection locked="0"/>
    </xf>
    <xf numFmtId="49" fontId="119" fillId="0" borderId="3" xfId="0" applyNumberFormat="1" applyFont="1" applyFill="1" applyBorder="1" applyAlignment="1" applyProtection="1">
      <alignment horizontal="center" vertical="center" wrapText="1"/>
      <protection locked="0"/>
    </xf>
    <xf numFmtId="0" fontId="124" fillId="0" borderId="3" xfId="0" applyFont="1" applyFill="1" applyBorder="1" applyAlignment="1" applyProtection="1">
      <alignment horizontal="center" vertical="center" wrapText="1" shrinkToFit="1"/>
      <protection locked="0"/>
    </xf>
    <xf numFmtId="0" fontId="124" fillId="0" borderId="3" xfId="0" applyNumberFormat="1" applyFont="1" applyFill="1" applyBorder="1" applyAlignment="1" applyProtection="1">
      <alignment horizontal="center" vertical="center"/>
      <protection locked="0"/>
    </xf>
    <xf numFmtId="180" fontId="106" fillId="0" borderId="26" xfId="0" applyNumberFormat="1" applyFont="1" applyFill="1" applyBorder="1" applyAlignment="1" applyProtection="1">
      <alignment horizontal="center" vertical="center"/>
    </xf>
    <xf numFmtId="0" fontId="124" fillId="0" borderId="1" xfId="0" applyNumberFormat="1" applyFont="1" applyFill="1" applyBorder="1" applyAlignment="1" applyProtection="1">
      <alignment horizontal="center" vertical="center" wrapText="1"/>
      <protection locked="0"/>
    </xf>
    <xf numFmtId="180" fontId="106" fillId="0" borderId="11" xfId="0" applyNumberFormat="1" applyFont="1" applyFill="1" applyBorder="1" applyAlignment="1" applyProtection="1">
      <alignment horizontal="center" vertical="center"/>
    </xf>
    <xf numFmtId="0" fontId="107" fillId="0" borderId="3" xfId="0" applyNumberFormat="1" applyFont="1" applyFill="1" applyBorder="1" applyAlignment="1" applyProtection="1">
      <alignment horizontal="center" vertical="center" wrapText="1"/>
      <protection locked="0"/>
    </xf>
    <xf numFmtId="181" fontId="107" fillId="0" borderId="3" xfId="0" applyNumberFormat="1" applyFont="1" applyFill="1" applyBorder="1" applyAlignment="1" applyProtection="1">
      <alignment horizontal="center" vertical="center" wrapText="1"/>
      <protection locked="0"/>
    </xf>
    <xf numFmtId="0" fontId="108" fillId="0" borderId="3" xfId="0" applyNumberFormat="1" applyFont="1" applyFill="1" applyBorder="1" applyAlignment="1" applyProtection="1">
      <alignment horizontal="center" vertical="center" shrinkToFit="1"/>
      <protection locked="0"/>
    </xf>
    <xf numFmtId="49" fontId="105" fillId="0" borderId="3" xfId="0" applyNumberFormat="1" applyFont="1" applyFill="1" applyBorder="1" applyAlignment="1" applyProtection="1">
      <alignment horizontal="center" vertical="center" wrapText="1"/>
      <protection locked="0"/>
    </xf>
    <xf numFmtId="0" fontId="109" fillId="0" borderId="3" xfId="0" applyFont="1" applyFill="1" applyBorder="1" applyAlignment="1" applyProtection="1">
      <alignment horizontal="center" vertical="center" wrapText="1" shrinkToFit="1"/>
      <protection locked="0"/>
    </xf>
    <xf numFmtId="0" fontId="119" fillId="0" borderId="2" xfId="0" applyFont="1" applyFill="1" applyBorder="1" applyAlignment="1" applyProtection="1">
      <alignment horizontal="center" vertical="center" wrapText="1"/>
      <protection locked="0"/>
    </xf>
    <xf numFmtId="3" fontId="124" fillId="0" borderId="1" xfId="0" applyNumberFormat="1" applyFont="1" applyFill="1" applyBorder="1" applyAlignment="1" applyProtection="1">
      <alignment horizontal="center" vertical="center"/>
      <protection locked="0"/>
    </xf>
    <xf numFmtId="0" fontId="124" fillId="0" borderId="4" xfId="0" applyFont="1" applyFill="1" applyBorder="1" applyAlignment="1" applyProtection="1">
      <alignment horizontal="center" vertical="center"/>
      <protection locked="0"/>
    </xf>
    <xf numFmtId="0" fontId="124" fillId="0" borderId="4" xfId="0" applyFont="1" applyFill="1" applyBorder="1" applyAlignment="1" applyProtection="1">
      <alignment horizontal="center" vertical="center"/>
    </xf>
    <xf numFmtId="182" fontId="119" fillId="0" borderId="2" xfId="0" applyNumberFormat="1" applyFont="1" applyFill="1" applyBorder="1" applyAlignment="1" applyProtection="1">
      <alignment horizontal="center" vertical="center" wrapText="1" shrinkToFit="1"/>
      <protection locked="0"/>
    </xf>
    <xf numFmtId="177" fontId="125" fillId="0" borderId="4" xfId="0" applyNumberFormat="1" applyFont="1" applyFill="1" applyBorder="1" applyAlignment="1" applyProtection="1">
      <alignment horizontal="center" vertical="center" wrapText="1"/>
      <protection locked="0"/>
    </xf>
    <xf numFmtId="0" fontId="1" fillId="0" borderId="4" xfId="0" applyFont="1" applyFill="1" applyBorder="1" applyAlignment="1" applyProtection="1">
      <alignment horizontal="center" vertical="center"/>
    </xf>
    <xf numFmtId="3" fontId="124" fillId="0" borderId="2" xfId="0" applyNumberFormat="1" applyFont="1" applyFill="1" applyBorder="1" applyAlignment="1" applyProtection="1">
      <alignment horizontal="center" vertical="center"/>
      <protection locked="0"/>
    </xf>
    <xf numFmtId="0" fontId="124" fillId="0" borderId="3" xfId="0" applyFont="1" applyFill="1" applyBorder="1" applyAlignment="1" applyProtection="1">
      <alignment horizontal="center" vertical="center"/>
      <protection locked="0"/>
    </xf>
    <xf numFmtId="0" fontId="124" fillId="0" borderId="3" xfId="0" applyFont="1" applyFill="1" applyBorder="1" applyAlignment="1" applyProtection="1">
      <alignment horizontal="center" vertical="center"/>
    </xf>
    <xf numFmtId="177" fontId="125" fillId="0" borderId="3" xfId="0" applyNumberFormat="1" applyFont="1" applyFill="1" applyBorder="1" applyAlignment="1" applyProtection="1">
      <alignment horizontal="center" vertical="center" wrapText="1"/>
      <protection locked="0"/>
    </xf>
    <xf numFmtId="0" fontId="119" fillId="0" borderId="1" xfId="0" applyFont="1" applyFill="1" applyBorder="1" applyAlignment="1" applyProtection="1">
      <alignment horizontal="center" vertical="center" wrapText="1"/>
      <protection locked="0"/>
    </xf>
    <xf numFmtId="3" fontId="124" fillId="3" borderId="1" xfId="0" applyNumberFormat="1" applyFont="1" applyFill="1" applyBorder="1" applyAlignment="1" applyProtection="1">
      <alignment horizontal="center" vertical="center"/>
      <protection locked="0"/>
    </xf>
    <xf numFmtId="0" fontId="124" fillId="0" borderId="1" xfId="0" applyFont="1" applyFill="1" applyBorder="1" applyAlignment="1" applyProtection="1">
      <alignment horizontal="center" vertical="center"/>
      <protection locked="0"/>
    </xf>
    <xf numFmtId="0" fontId="124" fillId="0" borderId="1" xfId="0" applyFont="1" applyFill="1" applyBorder="1" applyAlignment="1" applyProtection="1">
      <alignment horizontal="center" vertical="center"/>
    </xf>
    <xf numFmtId="182" fontId="119" fillId="0" borderId="1" xfId="0" applyNumberFormat="1" applyFont="1" applyFill="1" applyBorder="1" applyAlignment="1" applyProtection="1">
      <alignment horizontal="center" vertical="center" wrapText="1" shrinkToFit="1"/>
      <protection locked="0"/>
    </xf>
    <xf numFmtId="177" fontId="125" fillId="0" borderId="1" xfId="0" applyNumberFormat="1" applyFont="1" applyFill="1" applyBorder="1" applyAlignment="1" applyProtection="1">
      <alignment horizontal="center" vertical="center" wrapText="1"/>
      <protection locked="0"/>
    </xf>
    <xf numFmtId="0" fontId="119" fillId="0" borderId="3" xfId="0" applyFont="1" applyFill="1" applyBorder="1" applyAlignment="1" applyProtection="1">
      <alignment horizontal="center" vertical="center" wrapText="1"/>
      <protection locked="0"/>
    </xf>
    <xf numFmtId="3" fontId="124" fillId="0" borderId="4" xfId="0" applyNumberFormat="1" applyFont="1" applyFill="1" applyBorder="1" applyAlignment="1" applyProtection="1">
      <alignment horizontal="center" vertical="center"/>
      <protection locked="0"/>
    </xf>
    <xf numFmtId="182" fontId="119" fillId="3" borderId="3" xfId="0" applyNumberFormat="1" applyFont="1" applyFill="1" applyBorder="1" applyAlignment="1" applyProtection="1">
      <alignment horizontal="center" vertical="center" wrapText="1" shrinkToFit="1"/>
      <protection locked="0"/>
    </xf>
    <xf numFmtId="182" fontId="119" fillId="0" borderId="3" xfId="0" applyNumberFormat="1" applyFont="1" applyFill="1" applyBorder="1" applyAlignment="1" applyProtection="1">
      <alignment horizontal="center" vertical="center" wrapText="1" shrinkToFit="1"/>
      <protection locked="0"/>
    </xf>
    <xf numFmtId="0" fontId="105" fillId="0" borderId="2" xfId="0" applyFont="1" applyFill="1" applyBorder="1" applyAlignment="1" applyProtection="1">
      <alignment horizontal="center" vertical="center" wrapText="1"/>
      <protection locked="0"/>
    </xf>
    <xf numFmtId="3" fontId="109" fillId="0" borderId="1" xfId="0" applyNumberFormat="1" applyFont="1" applyFill="1" applyBorder="1" applyAlignment="1" applyProtection="1">
      <alignment horizontal="center" vertical="center"/>
      <protection locked="0"/>
    </xf>
    <xf numFmtId="0" fontId="109" fillId="0" borderId="4" xfId="0" applyFont="1" applyFill="1" applyBorder="1" applyAlignment="1" applyProtection="1">
      <alignment horizontal="center" vertical="center"/>
      <protection locked="0"/>
    </xf>
    <xf numFmtId="0" fontId="109" fillId="0" borderId="4" xfId="0" applyFont="1" applyFill="1" applyBorder="1" applyAlignment="1" applyProtection="1">
      <alignment horizontal="center" vertical="center"/>
    </xf>
    <xf numFmtId="177" fontId="110" fillId="0" borderId="4" xfId="0" applyNumberFormat="1" applyFont="1" applyFill="1" applyBorder="1" applyAlignment="1" applyProtection="1">
      <alignment horizontal="center" vertical="center" wrapText="1"/>
      <protection locked="0"/>
    </xf>
    <xf numFmtId="0" fontId="105" fillId="0" borderId="3" xfId="0" applyFont="1" applyFill="1" applyBorder="1" applyAlignment="1" applyProtection="1">
      <alignment horizontal="center" vertical="center" wrapText="1"/>
      <protection locked="0"/>
    </xf>
    <xf numFmtId="3" fontId="109" fillId="0" borderId="4" xfId="0" applyNumberFormat="1" applyFont="1" applyFill="1" applyBorder="1" applyAlignment="1" applyProtection="1">
      <alignment horizontal="center" vertical="center"/>
      <protection locked="0"/>
    </xf>
    <xf numFmtId="182" fontId="105" fillId="0" borderId="3" xfId="0" applyNumberFormat="1" applyFont="1" applyFill="1" applyBorder="1" applyAlignment="1" applyProtection="1">
      <alignment horizontal="center" vertical="center" wrapText="1" shrinkToFit="1"/>
      <protection locked="0"/>
    </xf>
    <xf numFmtId="177" fontId="21" fillId="0" borderId="13" xfId="0" applyNumberFormat="1" applyFont="1" applyFill="1" applyBorder="1" applyAlignment="1" applyProtection="1">
      <alignment horizontal="center" vertical="center" wrapText="1"/>
      <protection locked="0"/>
    </xf>
    <xf numFmtId="0" fontId="126" fillId="0" borderId="1" xfId="0" applyNumberFormat="1" applyFont="1" applyFill="1" applyBorder="1" applyAlignment="1" applyProtection="1">
      <alignment horizontal="center" vertical="center" wrapText="1" shrinkToFit="1"/>
      <protection locked="0"/>
    </xf>
    <xf numFmtId="0" fontId="126" fillId="0" borderId="17" xfId="0" applyNumberFormat="1" applyFont="1" applyFill="1" applyBorder="1" applyAlignment="1" applyProtection="1">
      <alignment horizontal="center" vertical="center" wrapText="1" shrinkToFit="1"/>
      <protection locked="0"/>
    </xf>
    <xf numFmtId="0" fontId="127" fillId="0" borderId="17" xfId="0" applyFont="1" applyFill="1" applyBorder="1" applyAlignment="1" applyProtection="1">
      <alignment horizontal="center" vertical="center" wrapText="1" shrinkToFit="1"/>
      <protection locked="0"/>
    </xf>
    <xf numFmtId="177" fontId="128" fillId="0" borderId="4" xfId="0" applyNumberFormat="1" applyFont="1" applyFill="1" applyBorder="1" applyAlignment="1" applyProtection="1">
      <alignment horizontal="center" vertical="center" wrapText="1"/>
      <protection locked="0"/>
    </xf>
    <xf numFmtId="177" fontId="129" fillId="0" borderId="17" xfId="0" applyNumberFormat="1" applyFont="1" applyFill="1" applyBorder="1" applyAlignment="1" applyProtection="1">
      <alignment horizontal="center" vertical="center" wrapText="1"/>
      <protection locked="0"/>
    </xf>
    <xf numFmtId="0" fontId="119" fillId="0" borderId="17" xfId="0" applyFont="1" applyFill="1" applyBorder="1" applyAlignment="1" applyProtection="1">
      <alignment horizontal="center" vertical="center"/>
      <protection locked="0"/>
    </xf>
    <xf numFmtId="177" fontId="130" fillId="0" borderId="4" xfId="0" applyNumberFormat="1" applyFont="1" applyFill="1" applyBorder="1" applyAlignment="1" applyProtection="1">
      <alignment horizontal="center" vertical="center" wrapText="1" shrinkToFit="1"/>
      <protection locked="0"/>
    </xf>
    <xf numFmtId="177" fontId="128" fillId="0" borderId="3" xfId="0" applyNumberFormat="1" applyFont="1" applyFill="1" applyBorder="1" applyAlignment="1" applyProtection="1">
      <alignment horizontal="center" vertical="center" wrapText="1"/>
      <protection locked="0"/>
    </xf>
    <xf numFmtId="177" fontId="129" fillId="0" borderId="16" xfId="0" applyNumberFormat="1" applyFont="1" applyFill="1" applyBorder="1" applyAlignment="1" applyProtection="1">
      <alignment horizontal="center" vertical="center" wrapText="1"/>
      <protection locked="0"/>
    </xf>
    <xf numFmtId="0" fontId="119" fillId="0" borderId="16" xfId="0" applyFont="1" applyFill="1" applyBorder="1" applyAlignment="1" applyProtection="1">
      <alignment horizontal="center" vertical="center"/>
      <protection locked="0"/>
    </xf>
    <xf numFmtId="177" fontId="130" fillId="0" borderId="3" xfId="0" applyNumberFormat="1" applyFont="1" applyFill="1" applyBorder="1" applyAlignment="1" applyProtection="1">
      <alignment horizontal="center" vertical="center" wrapText="1" shrinkToFit="1"/>
      <protection locked="0"/>
    </xf>
    <xf numFmtId="177" fontId="128" fillId="0" borderId="1" xfId="0" applyNumberFormat="1" applyFont="1" applyFill="1" applyBorder="1" applyAlignment="1" applyProtection="1">
      <alignment horizontal="center" vertical="center" wrapText="1"/>
      <protection locked="0"/>
    </xf>
    <xf numFmtId="177" fontId="129" fillId="0" borderId="1" xfId="0" applyNumberFormat="1" applyFont="1" applyFill="1" applyBorder="1" applyAlignment="1" applyProtection="1">
      <alignment horizontal="center" vertical="center" wrapText="1"/>
      <protection locked="0"/>
    </xf>
    <xf numFmtId="0" fontId="119" fillId="0" borderId="1" xfId="0" applyFont="1" applyFill="1" applyBorder="1" applyAlignment="1" applyProtection="1">
      <alignment horizontal="center" vertical="center"/>
      <protection locked="0"/>
    </xf>
    <xf numFmtId="177" fontId="130" fillId="0" borderId="1" xfId="0" applyNumberFormat="1" applyFont="1" applyFill="1" applyBorder="1" applyAlignment="1" applyProtection="1">
      <alignment horizontal="center" vertical="center" wrapText="1" shrinkToFit="1"/>
      <protection locked="0"/>
    </xf>
    <xf numFmtId="58" fontId="119" fillId="0" borderId="17" xfId="0" applyNumberFormat="1" applyFont="1" applyFill="1" applyBorder="1" applyAlignment="1" applyProtection="1">
      <alignment horizontal="center" vertical="center"/>
      <protection locked="0"/>
    </xf>
    <xf numFmtId="0" fontId="119" fillId="3" borderId="17" xfId="0" applyFont="1" applyFill="1" applyBorder="1" applyAlignment="1" applyProtection="1">
      <alignment horizontal="center" vertical="center"/>
      <protection locked="0"/>
    </xf>
    <xf numFmtId="177" fontId="129" fillId="0" borderId="4" xfId="0" applyNumberFormat="1" applyFont="1" applyFill="1" applyBorder="1" applyAlignment="1" applyProtection="1">
      <alignment horizontal="center" vertical="center" wrapText="1"/>
      <protection locked="0"/>
    </xf>
    <xf numFmtId="0" fontId="4" fillId="0" borderId="17" xfId="0" applyFont="1" applyFill="1" applyBorder="1" applyAlignment="1" applyProtection="1">
      <alignment horizontal="center" vertical="center"/>
      <protection locked="0"/>
    </xf>
    <xf numFmtId="177" fontId="112" fillId="0" borderId="4" xfId="0" applyNumberFormat="1" applyFont="1" applyFill="1" applyBorder="1" applyAlignment="1" applyProtection="1">
      <alignment horizontal="center" vertical="center" wrapText="1"/>
      <protection locked="0"/>
    </xf>
    <xf numFmtId="177" fontId="131" fillId="0" borderId="17" xfId="0" applyNumberFormat="1" applyFont="1" applyFill="1" applyBorder="1" applyAlignment="1" applyProtection="1">
      <alignment horizontal="center" vertical="center" wrapText="1"/>
      <protection locked="0"/>
    </xf>
    <xf numFmtId="0" fontId="105" fillId="0" borderId="17" xfId="0" applyFont="1" applyFill="1" applyBorder="1" applyAlignment="1" applyProtection="1">
      <alignment horizontal="center" vertical="center"/>
      <protection locked="0"/>
    </xf>
    <xf numFmtId="177" fontId="113" fillId="0" borderId="4" xfId="0" applyNumberFormat="1" applyFont="1" applyFill="1" applyBorder="1" applyAlignment="1" applyProtection="1">
      <alignment horizontal="center" vertical="center" wrapText="1" shrinkToFit="1"/>
      <protection locked="0"/>
    </xf>
    <xf numFmtId="0" fontId="132" fillId="0" borderId="4" xfId="0" applyNumberFormat="1" applyFont="1" applyFill="1" applyBorder="1" applyAlignment="1" applyProtection="1">
      <alignment horizontal="center" vertical="center" wrapText="1"/>
      <protection locked="0"/>
    </xf>
    <xf numFmtId="0" fontId="132" fillId="0" borderId="17" xfId="0" applyNumberFormat="1" applyFont="1" applyFill="1" applyBorder="1" applyAlignment="1" applyProtection="1">
      <alignment horizontal="center" vertical="center" wrapText="1"/>
      <protection locked="0"/>
    </xf>
    <xf numFmtId="177" fontId="112" fillId="0" borderId="17" xfId="0" applyNumberFormat="1" applyFont="1" applyFill="1" applyBorder="1" applyAlignment="1" applyProtection="1">
      <alignment horizontal="center" vertical="center" wrapText="1"/>
      <protection locked="0"/>
    </xf>
    <xf numFmtId="0" fontId="132" fillId="0" borderId="1" xfId="0" applyNumberFormat="1" applyFont="1" applyFill="1" applyBorder="1" applyAlignment="1" applyProtection="1">
      <alignment horizontal="center" vertical="center" wrapText="1"/>
      <protection locked="0"/>
    </xf>
    <xf numFmtId="177" fontId="119" fillId="0" borderId="4" xfId="0" applyNumberFormat="1" applyFont="1" applyFill="1" applyBorder="1" applyAlignment="1" applyProtection="1">
      <alignment horizontal="center" vertical="center" wrapText="1"/>
      <protection locked="0"/>
    </xf>
    <xf numFmtId="177" fontId="119" fillId="0" borderId="10" xfId="0" applyNumberFormat="1" applyFont="1" applyFill="1" applyBorder="1" applyAlignment="1" applyProtection="1">
      <alignment horizontal="center" vertical="center" wrapText="1"/>
      <protection locked="0"/>
    </xf>
    <xf numFmtId="0" fontId="133" fillId="0" borderId="1" xfId="0" applyFont="1" applyFill="1" applyBorder="1" applyAlignment="1" applyProtection="1">
      <alignment horizontal="center" vertical="center" wrapText="1"/>
      <protection locked="0"/>
    </xf>
    <xf numFmtId="184" fontId="125" fillId="0" borderId="2" xfId="0" applyNumberFormat="1" applyFont="1" applyFill="1" applyBorder="1" applyAlignment="1" applyProtection="1">
      <alignment horizontal="center" vertical="center" wrapText="1" shrinkToFit="1"/>
      <protection locked="0"/>
    </xf>
    <xf numFmtId="187" fontId="124" fillId="0" borderId="4" xfId="0" applyNumberFormat="1" applyFont="1" applyFill="1" applyBorder="1" applyAlignment="1" applyProtection="1">
      <alignment horizontal="center" vertical="center"/>
      <protection locked="0"/>
    </xf>
    <xf numFmtId="178" fontId="124" fillId="0" borderId="4" xfId="0" applyNumberFormat="1" applyFont="1" applyFill="1" applyBorder="1" applyAlignment="1" applyProtection="1">
      <alignment horizontal="center" vertical="center"/>
      <protection locked="0"/>
    </xf>
    <xf numFmtId="177" fontId="119" fillId="0" borderId="3" xfId="0" applyNumberFormat="1" applyFont="1" applyFill="1" applyBorder="1" applyAlignment="1" applyProtection="1">
      <alignment horizontal="center" vertical="center" wrapText="1"/>
      <protection locked="0"/>
    </xf>
    <xf numFmtId="177" fontId="119" fillId="0" borderId="12" xfId="0" applyNumberFormat="1" applyFont="1" applyFill="1" applyBorder="1" applyAlignment="1" applyProtection="1">
      <alignment horizontal="center" vertical="center" wrapText="1"/>
      <protection locked="0"/>
    </xf>
    <xf numFmtId="0" fontId="133" fillId="0" borderId="2" xfId="0" applyFont="1" applyFill="1" applyBorder="1" applyAlignment="1" applyProtection="1">
      <alignment horizontal="center" vertical="center" wrapText="1"/>
      <protection locked="0"/>
    </xf>
    <xf numFmtId="187" fontId="124" fillId="0" borderId="3" xfId="0" applyNumberFormat="1" applyFont="1" applyFill="1" applyBorder="1" applyAlignment="1" applyProtection="1">
      <alignment horizontal="center" vertical="center"/>
      <protection locked="0"/>
    </xf>
    <xf numFmtId="178" fontId="124" fillId="0" borderId="3" xfId="0" applyNumberFormat="1" applyFont="1" applyFill="1" applyBorder="1" applyAlignment="1" applyProtection="1">
      <alignment horizontal="center" vertical="center"/>
      <protection locked="0"/>
    </xf>
    <xf numFmtId="177" fontId="119" fillId="0" borderId="1" xfId="0" applyNumberFormat="1" applyFont="1" applyFill="1" applyBorder="1" applyAlignment="1" applyProtection="1">
      <alignment horizontal="center" vertical="center" wrapText="1"/>
      <protection locked="0"/>
    </xf>
    <xf numFmtId="184" fontId="125" fillId="0" borderId="1" xfId="0" applyNumberFormat="1" applyFont="1" applyFill="1" applyBorder="1" applyAlignment="1" applyProtection="1">
      <alignment horizontal="center" vertical="center" wrapText="1" shrinkToFit="1"/>
      <protection locked="0"/>
    </xf>
    <xf numFmtId="187" fontId="124" fillId="0" borderId="1" xfId="0" applyNumberFormat="1" applyFont="1" applyFill="1" applyBorder="1" applyAlignment="1" applyProtection="1">
      <alignment horizontal="center" vertical="center"/>
      <protection locked="0"/>
    </xf>
    <xf numFmtId="178" fontId="124" fillId="0" borderId="1" xfId="0" applyNumberFormat="1" applyFont="1" applyFill="1" applyBorder="1" applyAlignment="1" applyProtection="1">
      <alignment horizontal="center" vertical="center"/>
      <protection locked="0"/>
    </xf>
    <xf numFmtId="0" fontId="133" fillId="0" borderId="4" xfId="0" applyFont="1" applyFill="1" applyBorder="1" applyAlignment="1" applyProtection="1">
      <alignment horizontal="center" vertical="center" wrapText="1"/>
      <protection locked="0"/>
    </xf>
    <xf numFmtId="184" fontId="125" fillId="0" borderId="3" xfId="0" applyNumberFormat="1" applyFont="1" applyFill="1" applyBorder="1" applyAlignment="1" applyProtection="1">
      <alignment horizontal="center" vertical="center" wrapText="1" shrinkToFit="1"/>
      <protection locked="0"/>
    </xf>
    <xf numFmtId="177" fontId="105" fillId="0" borderId="4" xfId="0" applyNumberFormat="1" applyFont="1" applyFill="1" applyBorder="1" applyAlignment="1" applyProtection="1">
      <alignment horizontal="center" vertical="center" wrapText="1"/>
      <protection locked="0"/>
    </xf>
    <xf numFmtId="177" fontId="105" fillId="0" borderId="10" xfId="0" applyNumberFormat="1" applyFont="1" applyFill="1" applyBorder="1" applyAlignment="1" applyProtection="1">
      <alignment horizontal="center" vertical="center" wrapText="1"/>
      <protection locked="0"/>
    </xf>
    <xf numFmtId="0" fontId="115" fillId="0" borderId="1" xfId="0" applyFont="1" applyFill="1" applyBorder="1" applyAlignment="1" applyProtection="1">
      <alignment horizontal="center" vertical="center" wrapText="1"/>
      <protection locked="0"/>
    </xf>
    <xf numFmtId="187" fontId="109" fillId="0" borderId="4" xfId="0" applyNumberFormat="1" applyFont="1" applyFill="1" applyBorder="1" applyAlignment="1" applyProtection="1">
      <alignment horizontal="center" vertical="center"/>
      <protection locked="0"/>
    </xf>
    <xf numFmtId="178" fontId="109" fillId="0" borderId="4" xfId="0" applyNumberFormat="1" applyFont="1" applyFill="1" applyBorder="1" applyAlignment="1" applyProtection="1">
      <alignment horizontal="center" vertical="center"/>
      <protection locked="0"/>
    </xf>
    <xf numFmtId="0" fontId="115" fillId="0" borderId="4" xfId="0" applyFont="1" applyFill="1" applyBorder="1" applyAlignment="1" applyProtection="1">
      <alignment horizontal="center" vertical="center" wrapText="1"/>
      <protection locked="0"/>
    </xf>
    <xf numFmtId="184" fontId="110" fillId="0" borderId="3" xfId="0" applyNumberFormat="1" applyFont="1" applyFill="1" applyBorder="1" applyAlignment="1" applyProtection="1">
      <alignment horizontal="center" vertical="center" wrapText="1" shrinkToFit="1"/>
      <protection locked="0"/>
    </xf>
    <xf numFmtId="0" fontId="124" fillId="0" borderId="4" xfId="0" applyNumberFormat="1" applyFont="1" applyFill="1" applyBorder="1" applyAlignment="1" applyProtection="1">
      <alignment horizontal="center" vertical="center"/>
      <protection locked="0"/>
    </xf>
    <xf numFmtId="0" fontId="123" fillId="0" borderId="4" xfId="0" applyNumberFormat="1" applyFont="1" applyFill="1" applyBorder="1" applyAlignment="1" applyProtection="1">
      <alignment horizontal="center" vertical="center"/>
      <protection locked="0"/>
    </xf>
    <xf numFmtId="0" fontId="119" fillId="0" borderId="4" xfId="0" applyFont="1" applyFill="1" applyBorder="1" applyAlignment="1" applyProtection="1">
      <alignment horizontal="center" vertical="center" wrapText="1" shrinkToFit="1"/>
      <protection locked="0"/>
    </xf>
    <xf numFmtId="0" fontId="119" fillId="0" borderId="17" xfId="0" applyFont="1" applyFill="1" applyBorder="1" applyAlignment="1" applyProtection="1">
      <alignment horizontal="center" vertical="center" wrapText="1" shrinkToFit="1"/>
      <protection locked="0"/>
    </xf>
    <xf numFmtId="0" fontId="123" fillId="0" borderId="3" xfId="0" applyNumberFormat="1" applyFont="1" applyFill="1" applyBorder="1" applyAlignment="1" applyProtection="1">
      <alignment horizontal="center" vertical="center"/>
      <protection locked="0"/>
    </xf>
    <xf numFmtId="0" fontId="119" fillId="0" borderId="3" xfId="0" applyFont="1" applyFill="1" applyBorder="1" applyAlignment="1" applyProtection="1">
      <alignment horizontal="center" vertical="center" wrapText="1" shrinkToFit="1"/>
      <protection locked="0"/>
    </xf>
    <xf numFmtId="0" fontId="119" fillId="0" borderId="16" xfId="0" applyFont="1" applyFill="1" applyBorder="1" applyAlignment="1" applyProtection="1">
      <alignment horizontal="center" vertical="center" wrapText="1" shrinkToFit="1"/>
      <protection locked="0"/>
    </xf>
    <xf numFmtId="0" fontId="123" fillId="0" borderId="1" xfId="0" applyNumberFormat="1" applyFont="1" applyFill="1" applyBorder="1" applyAlignment="1" applyProtection="1">
      <alignment horizontal="center" vertical="center"/>
      <protection locked="0"/>
    </xf>
    <xf numFmtId="0" fontId="119" fillId="0" borderId="1" xfId="0" applyFont="1" applyFill="1" applyBorder="1" applyAlignment="1" applyProtection="1">
      <alignment horizontal="center" vertical="center" wrapText="1" shrinkToFit="1"/>
      <protection locked="0"/>
    </xf>
    <xf numFmtId="0" fontId="124" fillId="0" borderId="4" xfId="0" applyNumberFormat="1" applyFont="1" applyFill="1" applyBorder="1" applyAlignment="1" applyProtection="1">
      <alignment horizontal="center" vertical="center" wrapText="1"/>
      <protection locked="0"/>
    </xf>
    <xf numFmtId="0" fontId="109" fillId="0" borderId="4" xfId="0" applyNumberFormat="1" applyFont="1" applyFill="1" applyBorder="1" applyAlignment="1" applyProtection="1">
      <alignment horizontal="center" vertical="center"/>
      <protection locked="0"/>
    </xf>
    <xf numFmtId="0" fontId="108" fillId="0" borderId="4" xfId="0" applyNumberFormat="1" applyFont="1" applyFill="1" applyBorder="1" applyAlignment="1" applyProtection="1">
      <alignment horizontal="center" vertical="center"/>
      <protection locked="0"/>
    </xf>
    <xf numFmtId="0" fontId="105" fillId="0" borderId="4" xfId="0" applyFont="1" applyFill="1" applyBorder="1" applyAlignment="1" applyProtection="1">
      <alignment horizontal="center" vertical="center" wrapText="1" shrinkToFit="1"/>
      <protection locked="0"/>
    </xf>
    <xf numFmtId="0" fontId="105" fillId="0" borderId="17" xfId="0" applyFont="1" applyFill="1" applyBorder="1" applyAlignment="1" applyProtection="1">
      <alignment horizontal="center" vertical="center" wrapText="1" shrinkToFit="1"/>
      <protection locked="0"/>
    </xf>
    <xf numFmtId="0" fontId="119" fillId="0" borderId="8" xfId="0" applyFont="1" applyFill="1" applyBorder="1" applyAlignment="1" applyProtection="1">
      <alignment horizontal="center" vertical="center" wrapText="1" shrinkToFit="1"/>
      <protection locked="0"/>
    </xf>
    <xf numFmtId="186" fontId="119" fillId="0" borderId="8" xfId="0" applyNumberFormat="1" applyFont="1" applyFill="1" applyBorder="1" applyAlignment="1" applyProtection="1">
      <alignment horizontal="center" vertical="center" wrapText="1" shrinkToFit="1"/>
      <protection locked="0"/>
    </xf>
    <xf numFmtId="186" fontId="119" fillId="0" borderId="4" xfId="0" applyNumberFormat="1" applyFont="1" applyFill="1" applyBorder="1" applyAlignment="1" applyProtection="1">
      <alignment horizontal="center" vertical="center" wrapText="1" shrinkToFit="1"/>
      <protection locked="0"/>
    </xf>
    <xf numFmtId="0" fontId="119" fillId="0" borderId="11" xfId="0" applyFont="1" applyFill="1" applyBorder="1" applyAlignment="1" applyProtection="1">
      <alignment horizontal="center" vertical="center" wrapText="1" shrinkToFit="1"/>
      <protection locked="0"/>
    </xf>
    <xf numFmtId="186" fontId="119" fillId="0" borderId="11" xfId="0" applyNumberFormat="1" applyFont="1" applyFill="1" applyBorder="1" applyAlignment="1" applyProtection="1">
      <alignment horizontal="center" vertical="center" wrapText="1" shrinkToFit="1"/>
      <protection locked="0"/>
    </xf>
    <xf numFmtId="186" fontId="119" fillId="0" borderId="3" xfId="0" applyNumberFormat="1" applyFont="1" applyFill="1" applyBorder="1" applyAlignment="1" applyProtection="1">
      <alignment horizontal="center" vertical="center" wrapText="1" shrinkToFit="1"/>
      <protection locked="0"/>
    </xf>
    <xf numFmtId="186" fontId="119" fillId="0" borderId="1" xfId="0" applyNumberFormat="1" applyFont="1" applyFill="1" applyBorder="1" applyAlignment="1" applyProtection="1">
      <alignment horizontal="center" vertical="center" wrapText="1" shrinkToFit="1"/>
      <protection locked="0"/>
    </xf>
    <xf numFmtId="0" fontId="105" fillId="0" borderId="8" xfId="0" applyFont="1" applyFill="1" applyBorder="1" applyAlignment="1" applyProtection="1">
      <alignment horizontal="center" vertical="center" wrapText="1" shrinkToFit="1"/>
      <protection locked="0"/>
    </xf>
    <xf numFmtId="186" fontId="105" fillId="0" borderId="8" xfId="0" applyNumberFormat="1" applyFont="1" applyFill="1" applyBorder="1" applyAlignment="1" applyProtection="1">
      <alignment horizontal="center" vertical="center" wrapText="1" shrinkToFit="1"/>
      <protection locked="0"/>
    </xf>
    <xf numFmtId="186" fontId="105" fillId="0" borderId="4" xfId="0" applyNumberFormat="1" applyFont="1" applyFill="1" applyBorder="1" applyAlignment="1" applyProtection="1">
      <alignment horizontal="center" vertical="center" wrapText="1" shrinkToFit="1"/>
      <protection locked="0"/>
    </xf>
    <xf numFmtId="186" fontId="9" fillId="0" borderId="19" xfId="0" applyNumberFormat="1" applyFont="1" applyFill="1" applyBorder="1" applyAlignment="1" applyProtection="1">
      <alignment vertical="center" wrapText="1"/>
      <protection locked="0"/>
    </xf>
    <xf numFmtId="186" fontId="14" fillId="0" borderId="58" xfId="0" applyNumberFormat="1" applyFont="1" applyFill="1" applyBorder="1" applyAlignment="1" applyProtection="1">
      <alignment horizontal="center" vertical="center" wrapText="1"/>
      <protection locked="0"/>
    </xf>
    <xf numFmtId="186" fontId="14" fillId="0" borderId="29" xfId="0" applyNumberFormat="1" applyFont="1" applyFill="1" applyBorder="1" applyAlignment="1" applyProtection="1">
      <alignment horizontal="center" vertical="center" wrapText="1" shrinkToFit="1"/>
      <protection locked="0"/>
    </xf>
    <xf numFmtId="186" fontId="119" fillId="0" borderId="24" xfId="0" applyNumberFormat="1" applyFont="1" applyFill="1" applyBorder="1" applyAlignment="1" applyProtection="1">
      <alignment horizontal="center" vertical="center" wrapText="1" shrinkToFit="1"/>
      <protection locked="0"/>
    </xf>
    <xf numFmtId="186" fontId="119" fillId="0" borderId="10" xfId="0" applyNumberFormat="1" applyFont="1" applyFill="1" applyBorder="1" applyAlignment="1" applyProtection="1">
      <alignment horizontal="center" vertical="center" wrapText="1" shrinkToFit="1"/>
      <protection locked="0"/>
    </xf>
    <xf numFmtId="0" fontId="124" fillId="0" borderId="0" xfId="0" applyFont="1" applyFill="1" applyBorder="1" applyAlignment="1" applyProtection="1">
      <alignment horizontal="center" vertical="center"/>
      <protection locked="0"/>
    </xf>
    <xf numFmtId="0" fontId="124" fillId="0" borderId="0" xfId="0" applyFont="1" applyFill="1" applyBorder="1" applyAlignment="1" applyProtection="1">
      <alignment horizontal="center" vertical="center" wrapText="1"/>
      <protection locked="0"/>
    </xf>
    <xf numFmtId="0" fontId="134" fillId="0" borderId="0" xfId="0" applyFont="1" applyFill="1" applyBorder="1" applyProtection="1">
      <alignment vertical="center"/>
      <protection locked="0"/>
    </xf>
    <xf numFmtId="186" fontId="4" fillId="0" borderId="10" xfId="0" applyNumberFormat="1" applyFont="1" applyFill="1" applyBorder="1" applyAlignment="1" applyProtection="1">
      <alignment horizontal="center" vertical="center" wrapText="1" shrinkToFit="1"/>
      <protection locked="0"/>
    </xf>
    <xf numFmtId="186" fontId="119" fillId="0" borderId="30" xfId="0" applyNumberFormat="1" applyFont="1" applyFill="1" applyBorder="1" applyAlignment="1" applyProtection="1">
      <alignment horizontal="center" vertical="center" wrapText="1" shrinkToFit="1"/>
      <protection locked="0"/>
    </xf>
    <xf numFmtId="186" fontId="119" fillId="0" borderId="12" xfId="0" applyNumberFormat="1" applyFont="1" applyFill="1" applyBorder="1" applyAlignment="1" applyProtection="1">
      <alignment horizontal="center" vertical="center" wrapText="1" shrinkToFit="1"/>
      <protection locked="0"/>
    </xf>
    <xf numFmtId="186" fontId="119" fillId="0" borderId="2" xfId="0" applyNumberFormat="1" applyFont="1" applyFill="1" applyBorder="1" applyAlignment="1" applyProtection="1">
      <alignment horizontal="center" vertical="center" wrapText="1" shrinkToFit="1"/>
      <protection locked="0"/>
    </xf>
    <xf numFmtId="0" fontId="124" fillId="0" borderId="1" xfId="0" applyFont="1" applyFill="1" applyBorder="1" applyAlignment="1" applyProtection="1">
      <alignment horizontal="center" vertical="center" wrapText="1"/>
      <protection locked="0"/>
    </xf>
    <xf numFmtId="0" fontId="134" fillId="0" borderId="1" xfId="0" applyFont="1" applyFill="1" applyBorder="1" applyProtection="1">
      <alignment vertical="center"/>
      <protection locked="0"/>
    </xf>
    <xf numFmtId="186" fontId="105" fillId="0" borderId="24" xfId="0" applyNumberFormat="1" applyFont="1" applyFill="1" applyBorder="1" applyAlignment="1" applyProtection="1">
      <alignment horizontal="center" vertical="center" wrapText="1" shrinkToFit="1"/>
      <protection locked="0"/>
    </xf>
    <xf numFmtId="186" fontId="105" fillId="0" borderId="10" xfId="0" applyNumberFormat="1" applyFont="1" applyFill="1" applyBorder="1" applyAlignment="1" applyProtection="1">
      <alignment horizontal="center" vertical="center" wrapText="1" shrinkToFit="1"/>
      <protection locked="0"/>
    </xf>
    <xf numFmtId="0" fontId="119" fillId="0" borderId="0" xfId="0" applyFont="1" applyFill="1" applyBorder="1" applyProtection="1">
      <alignment vertical="center"/>
      <protection locked="0"/>
    </xf>
    <xf numFmtId="0" fontId="119" fillId="0" borderId="10" xfId="0" applyFont="1" applyFill="1" applyBorder="1" applyProtection="1">
      <alignment vertical="center"/>
      <protection locked="0"/>
    </xf>
    <xf numFmtId="0" fontId="119" fillId="0" borderId="12" xfId="0" applyFont="1" applyFill="1" applyBorder="1" applyProtection="1">
      <alignment vertical="center"/>
      <protection locked="0"/>
    </xf>
    <xf numFmtId="0" fontId="105" fillId="0" borderId="10" xfId="0" applyFont="1" applyFill="1" applyBorder="1" applyProtection="1">
      <alignment vertical="center"/>
      <protection locked="0"/>
    </xf>
    <xf numFmtId="0" fontId="109" fillId="3" borderId="2" xfId="0" applyFont="1" applyFill="1" applyBorder="1" applyAlignment="1" applyProtection="1">
      <alignment horizontal="center" vertical="center" wrapText="1" shrinkToFit="1"/>
      <protection locked="0"/>
    </xf>
    <xf numFmtId="0" fontId="109" fillId="0" borderId="1" xfId="0" applyNumberFormat="1" applyFont="1" applyFill="1" applyBorder="1" applyAlignment="1" applyProtection="1">
      <alignment horizontal="center" vertical="center"/>
      <protection locked="0"/>
    </xf>
    <xf numFmtId="180" fontId="32" fillId="0" borderId="26" xfId="0" applyNumberFormat="1" applyFont="1" applyFill="1" applyBorder="1" applyAlignment="1" applyProtection="1">
      <alignment horizontal="center" vertical="center"/>
    </xf>
    <xf numFmtId="0" fontId="33" fillId="0" borderId="2" xfId="0" applyNumberFormat="1" applyFont="1" applyFill="1" applyBorder="1" applyAlignment="1" applyProtection="1">
      <alignment horizontal="center" vertical="center" wrapText="1"/>
      <protection locked="0"/>
    </xf>
    <xf numFmtId="181" fontId="33" fillId="0" borderId="2" xfId="0" applyNumberFormat="1" applyFont="1" applyFill="1" applyBorder="1" applyAlignment="1" applyProtection="1">
      <alignment horizontal="center" vertical="center" wrapText="1"/>
      <protection locked="0"/>
    </xf>
    <xf numFmtId="0" fontId="34" fillId="0" borderId="2" xfId="0" applyNumberFormat="1" applyFont="1" applyFill="1" applyBorder="1" applyAlignment="1" applyProtection="1">
      <alignment horizontal="center" vertical="center" shrinkToFit="1"/>
      <protection locked="0"/>
    </xf>
    <xf numFmtId="49" fontId="5" fillId="0" borderId="2" xfId="0" applyNumberFormat="1" applyFont="1" applyFill="1" applyBorder="1" applyAlignment="1" applyProtection="1">
      <alignment horizontal="center" vertical="center" wrapText="1"/>
      <protection locked="0"/>
    </xf>
    <xf numFmtId="0" fontId="36" fillId="0" borderId="2" xfId="0" applyNumberFormat="1" applyFont="1" applyFill="1" applyBorder="1" applyAlignment="1" applyProtection="1">
      <alignment horizontal="center" vertical="center"/>
      <protection locked="0"/>
    </xf>
    <xf numFmtId="0" fontId="36" fillId="0" borderId="2" xfId="0" applyFont="1" applyFill="1" applyBorder="1" applyAlignment="1" applyProtection="1">
      <alignment horizontal="center" vertical="center" wrapText="1" shrinkToFit="1"/>
      <protection locked="0"/>
    </xf>
    <xf numFmtId="180" fontId="32" fillId="0" borderId="2" xfId="0" applyNumberFormat="1" applyFont="1" applyFill="1" applyBorder="1" applyAlignment="1" applyProtection="1">
      <alignment horizontal="center" vertical="center"/>
    </xf>
    <xf numFmtId="0" fontId="33" fillId="0" borderId="1" xfId="0" applyNumberFormat="1" applyFont="1" applyFill="1" applyBorder="1" applyAlignment="1" applyProtection="1">
      <alignment horizontal="center" vertical="center" wrapText="1"/>
      <protection locked="0"/>
    </xf>
    <xf numFmtId="181" fontId="33" fillId="0" borderId="1" xfId="0" applyNumberFormat="1" applyFont="1" applyFill="1" applyBorder="1" applyAlignment="1" applyProtection="1">
      <alignment horizontal="center" vertical="center" wrapText="1"/>
      <protection locked="0"/>
    </xf>
    <xf numFmtId="0" fontId="34" fillId="0" borderId="1" xfId="0" applyNumberFormat="1" applyFont="1" applyFill="1" applyBorder="1" applyAlignment="1" applyProtection="1">
      <alignment horizontal="center" vertical="center" shrinkToFit="1"/>
      <protection locked="0"/>
    </xf>
    <xf numFmtId="180" fontId="106" fillId="0" borderId="2" xfId="0" applyNumberFormat="1" applyFont="1" applyFill="1" applyBorder="1" applyAlignment="1" applyProtection="1">
      <alignment horizontal="center" vertical="center"/>
    </xf>
    <xf numFmtId="0" fontId="107" fillId="0" borderId="1" xfId="0" applyNumberFormat="1" applyFont="1" applyFill="1" applyBorder="1" applyAlignment="1" applyProtection="1">
      <alignment horizontal="center" vertical="center" wrapText="1"/>
      <protection locked="0"/>
    </xf>
    <xf numFmtId="181" fontId="107" fillId="0" borderId="1" xfId="0" applyNumberFormat="1" applyFont="1" applyFill="1" applyBorder="1" applyAlignment="1" applyProtection="1">
      <alignment horizontal="center" vertical="center" wrapText="1"/>
      <protection locked="0"/>
    </xf>
    <xf numFmtId="0" fontId="108" fillId="0" borderId="1" xfId="0" applyNumberFormat="1" applyFont="1" applyFill="1" applyBorder="1" applyAlignment="1" applyProtection="1">
      <alignment horizontal="center" vertical="center" shrinkToFit="1"/>
      <protection locked="0"/>
    </xf>
    <xf numFmtId="0" fontId="105" fillId="3" borderId="2" xfId="0" applyFont="1" applyFill="1" applyBorder="1" applyAlignment="1" applyProtection="1">
      <alignment horizontal="center" vertical="center" wrapText="1"/>
      <protection locked="0"/>
    </xf>
    <xf numFmtId="3" fontId="109" fillId="3" borderId="1" xfId="0" applyNumberFormat="1" applyFont="1" applyFill="1" applyBorder="1" applyAlignment="1" applyProtection="1">
      <alignment horizontal="center" vertical="center"/>
      <protection locked="0"/>
    </xf>
    <xf numFmtId="0" fontId="109" fillId="3" borderId="4" xfId="0" applyFont="1" applyFill="1" applyBorder="1" applyAlignment="1" applyProtection="1">
      <alignment horizontal="center" vertical="center"/>
      <protection locked="0"/>
    </xf>
    <xf numFmtId="0" fontId="5" fillId="0" borderId="2" xfId="0" applyFont="1" applyFill="1" applyBorder="1" applyAlignment="1" applyProtection="1">
      <alignment horizontal="center" vertical="center" wrapText="1"/>
      <protection locked="0"/>
    </xf>
    <xf numFmtId="3" fontId="36" fillId="0" borderId="1" xfId="0" applyNumberFormat="1" applyFont="1" applyFill="1" applyBorder="1" applyAlignment="1" applyProtection="1">
      <alignment horizontal="center" vertical="center"/>
      <protection locked="0"/>
    </xf>
    <xf numFmtId="0" fontId="36" fillId="0" borderId="4" xfId="0" applyFont="1" applyFill="1" applyBorder="1" applyAlignment="1" applyProtection="1">
      <alignment horizontal="center" vertical="center"/>
      <protection locked="0"/>
    </xf>
    <xf numFmtId="0" fontId="36" fillId="0" borderId="4" xfId="0" applyFont="1" applyFill="1" applyBorder="1" applyAlignment="1" applyProtection="1">
      <alignment horizontal="center" vertical="center"/>
    </xf>
    <xf numFmtId="182" fontId="5" fillId="0" borderId="2" xfId="0" applyNumberFormat="1" applyFont="1" applyFill="1" applyBorder="1" applyAlignment="1" applyProtection="1">
      <alignment horizontal="center" vertical="center" wrapText="1" shrinkToFit="1"/>
      <protection locked="0"/>
    </xf>
    <xf numFmtId="177" fontId="37" fillId="0" borderId="4" xfId="0" applyNumberFormat="1" applyFont="1" applyFill="1" applyBorder="1" applyAlignment="1" applyProtection="1">
      <alignment horizontal="center" vertical="center" wrapText="1"/>
      <protection locked="0"/>
    </xf>
    <xf numFmtId="182" fontId="5" fillId="0" borderId="1" xfId="0" applyNumberFormat="1" applyFont="1" applyFill="1" applyBorder="1" applyAlignment="1" applyProtection="1">
      <alignment horizontal="center" vertical="center" wrapText="1" shrinkToFit="1"/>
      <protection locked="0"/>
    </xf>
    <xf numFmtId="182" fontId="105" fillId="0" borderId="1" xfId="0" applyNumberFormat="1" applyFont="1" applyFill="1" applyBorder="1" applyAlignment="1" applyProtection="1">
      <alignment horizontal="center" vertical="center" wrapText="1" shrinkToFit="1"/>
      <protection locked="0"/>
    </xf>
    <xf numFmtId="0" fontId="135" fillId="0" borderId="1" xfId="0" applyNumberFormat="1" applyFont="1" applyFill="1" applyBorder="1" applyAlignment="1" applyProtection="1">
      <alignment horizontal="center" vertical="center" wrapText="1"/>
      <protection locked="0"/>
    </xf>
    <xf numFmtId="0" fontId="135" fillId="0" borderId="17" xfId="0" applyNumberFormat="1" applyFont="1" applyFill="1" applyBorder="1" applyAlignment="1" applyProtection="1">
      <alignment horizontal="center" vertical="center" wrapText="1"/>
      <protection locked="0"/>
    </xf>
    <xf numFmtId="177" fontId="38" fillId="0" borderId="4" xfId="0" applyNumberFormat="1" applyFont="1" applyFill="1" applyBorder="1" applyAlignment="1" applyProtection="1">
      <alignment horizontal="center" vertical="center" wrapText="1"/>
      <protection locked="0"/>
    </xf>
    <xf numFmtId="0" fontId="136" fillId="0" borderId="1" xfId="0" applyNumberFormat="1" applyFont="1" applyFill="1" applyBorder="1" applyAlignment="1" applyProtection="1">
      <alignment horizontal="center" vertical="center" wrapText="1"/>
      <protection locked="0"/>
    </xf>
    <xf numFmtId="0" fontId="136" fillId="0" borderId="17" xfId="0" applyNumberFormat="1" applyFont="1" applyFill="1" applyBorder="1" applyAlignment="1" applyProtection="1">
      <alignment horizontal="center" vertical="center" wrapText="1"/>
      <protection locked="0"/>
    </xf>
    <xf numFmtId="177" fontId="137" fillId="0" borderId="17" xfId="0" applyNumberFormat="1" applyFont="1" applyFill="1" applyBorder="1" applyAlignment="1" applyProtection="1">
      <alignment horizontal="center" vertical="center" wrapText="1"/>
      <protection locked="0"/>
    </xf>
    <xf numFmtId="0" fontId="5" fillId="0" borderId="17" xfId="0" applyFont="1" applyFill="1" applyBorder="1" applyAlignment="1" applyProtection="1">
      <alignment horizontal="center" vertical="center"/>
      <protection locked="0"/>
    </xf>
    <xf numFmtId="177" fontId="138" fillId="0" borderId="4" xfId="0" applyNumberFormat="1" applyFont="1" applyFill="1" applyBorder="1" applyAlignment="1" applyProtection="1">
      <alignment horizontal="center" vertical="center" wrapText="1" shrinkToFit="1"/>
      <protection locked="0"/>
    </xf>
    <xf numFmtId="0" fontId="115" fillId="3" borderId="1" xfId="0" applyFont="1" applyFill="1" applyBorder="1" applyAlignment="1" applyProtection="1">
      <alignment horizontal="center" vertical="center" wrapText="1"/>
      <protection locked="0"/>
    </xf>
    <xf numFmtId="0" fontId="115" fillId="4" borderId="1" xfId="0" applyFont="1" applyFill="1" applyBorder="1" applyAlignment="1" applyProtection="1">
      <alignment horizontal="center" vertical="center" wrapText="1"/>
      <protection locked="0"/>
    </xf>
    <xf numFmtId="187" fontId="1" fillId="4" borderId="4" xfId="0" applyNumberFormat="1" applyFont="1" applyFill="1" applyBorder="1" applyAlignment="1" applyProtection="1">
      <alignment horizontal="center" vertical="center"/>
      <protection locked="0"/>
    </xf>
    <xf numFmtId="177" fontId="5" fillId="0" borderId="4" xfId="0" applyNumberFormat="1" applyFont="1" applyFill="1" applyBorder="1" applyAlignment="1" applyProtection="1">
      <alignment horizontal="center" vertical="center" wrapText="1"/>
      <protection locked="0"/>
    </xf>
    <xf numFmtId="177" fontId="5" fillId="0" borderId="10" xfId="0" applyNumberFormat="1" applyFont="1" applyFill="1" applyBorder="1" applyAlignment="1" applyProtection="1">
      <alignment horizontal="center" vertical="center" wrapText="1"/>
      <protection locked="0"/>
    </xf>
    <xf numFmtId="0" fontId="39" fillId="0" borderId="1" xfId="0" applyFont="1" applyFill="1" applyBorder="1" applyAlignment="1" applyProtection="1">
      <alignment horizontal="center" vertical="center" wrapText="1"/>
      <protection locked="0"/>
    </xf>
    <xf numFmtId="184" fontId="37" fillId="0" borderId="2" xfId="0" applyNumberFormat="1" applyFont="1" applyFill="1" applyBorder="1" applyAlignment="1" applyProtection="1">
      <alignment horizontal="center" vertical="center" wrapText="1" shrinkToFit="1"/>
      <protection locked="0"/>
    </xf>
    <xf numFmtId="187" fontId="36" fillId="0" borderId="4" xfId="0" applyNumberFormat="1" applyFont="1" applyFill="1" applyBorder="1" applyAlignment="1" applyProtection="1">
      <alignment horizontal="center" vertical="center"/>
      <protection locked="0"/>
    </xf>
    <xf numFmtId="178" fontId="36" fillId="0" borderId="4" xfId="0" applyNumberFormat="1" applyFont="1" applyFill="1" applyBorder="1" applyAlignment="1" applyProtection="1">
      <alignment horizontal="center" vertical="center"/>
      <protection locked="0"/>
    </xf>
    <xf numFmtId="184" fontId="37" fillId="0" borderId="1" xfId="0" applyNumberFormat="1" applyFont="1" applyFill="1" applyBorder="1" applyAlignment="1" applyProtection="1">
      <alignment horizontal="center" vertical="center" wrapText="1" shrinkToFit="1"/>
      <protection locked="0"/>
    </xf>
    <xf numFmtId="184" fontId="110" fillId="0" borderId="1" xfId="0" applyNumberFormat="1" applyFont="1" applyFill="1" applyBorder="1" applyAlignment="1" applyProtection="1">
      <alignment horizontal="center" vertical="center" wrapText="1" shrinkToFit="1"/>
      <protection locked="0"/>
    </xf>
    <xf numFmtId="0" fontId="109" fillId="0" borderId="4" xfId="0" applyNumberFormat="1" applyFont="1" applyFill="1" applyBorder="1" applyAlignment="1" applyProtection="1">
      <alignment horizontal="center" vertical="center" wrapText="1"/>
      <protection locked="0"/>
    </xf>
    <xf numFmtId="0" fontId="139" fillId="0" borderId="1" xfId="0" applyFont="1" applyFill="1" applyBorder="1" applyAlignment="1" applyProtection="1">
      <alignment horizontal="center" vertical="center"/>
      <protection locked="0"/>
    </xf>
    <xf numFmtId="0" fontId="36" fillId="0" borderId="4" xfId="0" applyNumberFormat="1" applyFont="1" applyFill="1" applyBorder="1" applyAlignment="1" applyProtection="1">
      <alignment horizontal="center" vertical="center"/>
      <protection locked="0"/>
    </xf>
    <xf numFmtId="0" fontId="34" fillId="0" borderId="4" xfId="0" applyNumberFormat="1" applyFont="1" applyFill="1" applyBorder="1" applyAlignment="1" applyProtection="1">
      <alignment horizontal="center" vertical="center"/>
      <protection locked="0"/>
    </xf>
    <xf numFmtId="0" fontId="5" fillId="0" borderId="4" xfId="0" applyFont="1" applyFill="1" applyBorder="1" applyAlignment="1" applyProtection="1">
      <alignment horizontal="center" vertical="center" wrapText="1" shrinkToFit="1"/>
      <protection locked="0"/>
    </xf>
    <xf numFmtId="0" fontId="5" fillId="0" borderId="17" xfId="0" applyFont="1" applyFill="1" applyBorder="1" applyAlignment="1" applyProtection="1">
      <alignment horizontal="center" vertical="center" wrapText="1" shrinkToFit="1"/>
      <protection locked="0"/>
    </xf>
    <xf numFmtId="0" fontId="36" fillId="0" borderId="1" xfId="0" applyNumberFormat="1" applyFont="1" applyFill="1" applyBorder="1" applyAlignment="1" applyProtection="1">
      <alignment horizontal="center" vertical="center"/>
      <protection locked="0"/>
    </xf>
    <xf numFmtId="0" fontId="5" fillId="0" borderId="8" xfId="0" applyFont="1" applyFill="1" applyBorder="1" applyAlignment="1" applyProtection="1">
      <alignment horizontal="center" vertical="center" wrapText="1" shrinkToFit="1"/>
      <protection locked="0"/>
    </xf>
    <xf numFmtId="186" fontId="5" fillId="0" borderId="8" xfId="0" applyNumberFormat="1" applyFont="1" applyFill="1" applyBorder="1" applyAlignment="1" applyProtection="1">
      <alignment horizontal="center" vertical="center" wrapText="1" shrinkToFit="1"/>
      <protection locked="0"/>
    </xf>
    <xf numFmtId="186" fontId="5" fillId="0" borderId="4" xfId="0" applyNumberFormat="1" applyFont="1" applyFill="1" applyBorder="1" applyAlignment="1" applyProtection="1">
      <alignment horizontal="center" vertical="center" wrapText="1" shrinkToFit="1"/>
      <protection locked="0"/>
    </xf>
    <xf numFmtId="186" fontId="105" fillId="0" borderId="13" xfId="0" applyNumberFormat="1" applyFont="1" applyFill="1" applyBorder="1" applyAlignment="1" applyProtection="1">
      <alignment horizontal="center" vertical="center" wrapText="1" shrinkToFit="1"/>
      <protection locked="0"/>
    </xf>
    <xf numFmtId="186" fontId="5" fillId="0" borderId="24" xfId="0" applyNumberFormat="1" applyFont="1" applyFill="1" applyBorder="1" applyAlignment="1" applyProtection="1">
      <alignment horizontal="center" vertical="center" wrapText="1" shrinkToFit="1"/>
      <protection locked="0"/>
    </xf>
    <xf numFmtId="186" fontId="5" fillId="0" borderId="10" xfId="0" applyNumberFormat="1" applyFont="1" applyFill="1" applyBorder="1" applyAlignment="1" applyProtection="1">
      <alignment horizontal="center" vertical="center" wrapText="1" shrinkToFit="1"/>
      <protection locked="0"/>
    </xf>
    <xf numFmtId="186" fontId="5" fillId="0" borderId="1" xfId="0" applyNumberFormat="1" applyFont="1" applyFill="1" applyBorder="1" applyAlignment="1" applyProtection="1">
      <alignment horizontal="center" vertical="center" wrapText="1" shrinkToFit="1"/>
      <protection locked="0"/>
    </xf>
    <xf numFmtId="0" fontId="36" fillId="0" borderId="0" xfId="0" applyFont="1" applyFill="1" applyBorder="1" applyAlignment="1" applyProtection="1">
      <alignment horizontal="center" vertical="center"/>
      <protection locked="0"/>
    </xf>
    <xf numFmtId="0" fontId="36" fillId="0" borderId="0" xfId="0" applyFont="1" applyFill="1" applyBorder="1" applyAlignment="1" applyProtection="1">
      <alignment horizontal="center" vertical="center" wrapText="1"/>
      <protection locked="0"/>
    </xf>
    <xf numFmtId="0" fontId="44" fillId="0" borderId="0" xfId="0" applyFont="1" applyFill="1" applyBorder="1" applyProtection="1">
      <alignment vertical="center"/>
      <protection locked="0"/>
    </xf>
    <xf numFmtId="0" fontId="5" fillId="0" borderId="0" xfId="0" applyFont="1" applyFill="1" applyBorder="1" applyProtection="1">
      <alignment vertical="center"/>
      <protection locked="0"/>
    </xf>
    <xf numFmtId="0" fontId="5" fillId="0" borderId="10" xfId="0" applyFont="1" applyFill="1" applyBorder="1" applyProtection="1">
      <alignment vertical="center"/>
      <protection locked="0"/>
    </xf>
    <xf numFmtId="180" fontId="140" fillId="0" borderId="26" xfId="0" applyNumberFormat="1" applyFont="1" applyFill="1" applyBorder="1" applyAlignment="1" applyProtection="1">
      <alignment horizontal="center" vertical="center"/>
    </xf>
    <xf numFmtId="0" fontId="141" fillId="0" borderId="2" xfId="0" applyNumberFormat="1" applyFont="1" applyFill="1" applyBorder="1" applyAlignment="1" applyProtection="1">
      <alignment horizontal="center" vertical="center" wrapText="1"/>
      <protection locked="0"/>
    </xf>
    <xf numFmtId="181" fontId="141" fillId="0" borderId="2" xfId="0" applyNumberFormat="1" applyFont="1" applyFill="1" applyBorder="1" applyAlignment="1" applyProtection="1">
      <alignment horizontal="center" vertical="center" wrapText="1"/>
      <protection locked="0"/>
    </xf>
    <xf numFmtId="0" fontId="142" fillId="0" borderId="2" xfId="0" applyNumberFormat="1" applyFont="1" applyFill="1" applyBorder="1" applyAlignment="1" applyProtection="1">
      <alignment horizontal="center" vertical="center" shrinkToFit="1"/>
      <protection locked="0"/>
    </xf>
    <xf numFmtId="49" fontId="120" fillId="0" borderId="2" xfId="0" applyNumberFormat="1" applyFont="1" applyFill="1" applyBorder="1" applyAlignment="1" applyProtection="1">
      <alignment horizontal="center" vertical="center" wrapText="1"/>
      <protection locked="0"/>
    </xf>
    <xf numFmtId="0" fontId="143" fillId="0" borderId="2" xfId="0" applyFont="1" applyFill="1" applyBorder="1" applyAlignment="1" applyProtection="1">
      <alignment horizontal="center" vertical="center" wrapText="1" shrinkToFit="1"/>
      <protection locked="0"/>
    </xf>
    <xf numFmtId="0" fontId="143" fillId="0" borderId="2" xfId="0" applyNumberFormat="1" applyFont="1" applyFill="1" applyBorder="1" applyAlignment="1" applyProtection="1">
      <alignment horizontal="center" vertical="center"/>
      <protection locked="0"/>
    </xf>
    <xf numFmtId="180" fontId="140" fillId="0" borderId="15" xfId="0" applyNumberFormat="1" applyFont="1" applyFill="1" applyBorder="1" applyAlignment="1" applyProtection="1">
      <alignment horizontal="center" vertical="center"/>
    </xf>
    <xf numFmtId="181" fontId="141" fillId="0" borderId="1" xfId="0" applyNumberFormat="1" applyFont="1" applyFill="1" applyBorder="1" applyAlignment="1" applyProtection="1">
      <alignment horizontal="center" vertical="center" wrapText="1"/>
      <protection locked="0"/>
    </xf>
    <xf numFmtId="0" fontId="143" fillId="0" borderId="2" xfId="0" applyNumberFormat="1" applyFont="1" applyFill="1" applyBorder="1" applyAlignment="1" applyProtection="1">
      <alignment horizontal="center" vertical="center" wrapText="1"/>
      <protection locked="0"/>
    </xf>
    <xf numFmtId="0" fontId="143" fillId="0" borderId="1" xfId="0" applyNumberFormat="1" applyFont="1" applyFill="1" applyBorder="1" applyAlignment="1" applyProtection="1">
      <alignment horizontal="center" vertical="center"/>
      <protection locked="0"/>
    </xf>
    <xf numFmtId="180" fontId="140" fillId="0" borderId="2" xfId="0" applyNumberFormat="1" applyFont="1" applyFill="1" applyBorder="1" applyAlignment="1" applyProtection="1">
      <alignment horizontal="center" vertical="center"/>
    </xf>
    <xf numFmtId="0" fontId="141" fillId="0" borderId="1" xfId="0" applyNumberFormat="1" applyFont="1" applyFill="1" applyBorder="1" applyAlignment="1" applyProtection="1">
      <alignment horizontal="center" vertical="center" wrapText="1"/>
      <protection locked="0"/>
    </xf>
    <xf numFmtId="0" fontId="142" fillId="0" borderId="1" xfId="0" applyNumberFormat="1" applyFont="1" applyFill="1" applyBorder="1" applyAlignment="1" applyProtection="1">
      <alignment horizontal="center" vertical="center" shrinkToFit="1"/>
      <protection locked="0"/>
    </xf>
    <xf numFmtId="180" fontId="140" fillId="0" borderId="1" xfId="0" applyNumberFormat="1" applyFont="1" applyFill="1" applyBorder="1" applyAlignment="1" applyProtection="1">
      <alignment horizontal="center" vertical="center"/>
    </xf>
    <xf numFmtId="49" fontId="120" fillId="0" borderId="1" xfId="0" applyNumberFormat="1" applyFont="1" applyFill="1" applyBorder="1" applyAlignment="1" applyProtection="1">
      <alignment horizontal="center" vertical="center" wrapText="1"/>
      <protection locked="0"/>
    </xf>
    <xf numFmtId="0" fontId="143" fillId="0" borderId="1" xfId="0" applyFont="1" applyFill="1" applyBorder="1" applyAlignment="1" applyProtection="1">
      <alignment horizontal="center" vertical="center" wrapText="1" shrinkToFit="1"/>
      <protection locked="0"/>
    </xf>
    <xf numFmtId="180" fontId="140" fillId="0" borderId="11" xfId="0" applyNumberFormat="1" applyFont="1" applyFill="1" applyBorder="1" applyAlignment="1" applyProtection="1">
      <alignment horizontal="center" vertical="center"/>
    </xf>
    <xf numFmtId="0" fontId="141" fillId="0" borderId="3" xfId="0" applyNumberFormat="1" applyFont="1" applyFill="1" applyBorder="1" applyAlignment="1" applyProtection="1">
      <alignment horizontal="center" vertical="center" wrapText="1"/>
      <protection locked="0"/>
    </xf>
    <xf numFmtId="181" fontId="141" fillId="0" borderId="3" xfId="0" applyNumberFormat="1" applyFont="1" applyFill="1" applyBorder="1" applyAlignment="1" applyProtection="1">
      <alignment horizontal="center" vertical="center" wrapText="1"/>
      <protection locked="0"/>
    </xf>
    <xf numFmtId="0" fontId="142" fillId="0" borderId="3" xfId="0" applyNumberFormat="1" applyFont="1" applyFill="1" applyBorder="1" applyAlignment="1" applyProtection="1">
      <alignment horizontal="center" vertical="center" shrinkToFit="1"/>
      <protection locked="0"/>
    </xf>
    <xf numFmtId="49" fontId="120" fillId="0" borderId="3" xfId="0" applyNumberFormat="1" applyFont="1" applyFill="1" applyBorder="1" applyAlignment="1" applyProtection="1">
      <alignment horizontal="center" vertical="center" wrapText="1"/>
      <protection locked="0"/>
    </xf>
    <xf numFmtId="0" fontId="143" fillId="0" borderId="3" xfId="0" applyFont="1" applyFill="1" applyBorder="1" applyAlignment="1" applyProtection="1">
      <alignment horizontal="center" vertical="center" wrapText="1" shrinkToFit="1"/>
      <protection locked="0"/>
    </xf>
    <xf numFmtId="0" fontId="120" fillId="0" borderId="2" xfId="0" applyFont="1" applyFill="1" applyBorder="1" applyAlignment="1" applyProtection="1">
      <alignment horizontal="center" vertical="center" wrapText="1"/>
      <protection locked="0"/>
    </xf>
    <xf numFmtId="3" fontId="143" fillId="0" borderId="1" xfId="0" applyNumberFormat="1" applyFont="1" applyFill="1" applyBorder="1" applyAlignment="1" applyProtection="1">
      <alignment horizontal="center" vertical="center"/>
      <protection locked="0"/>
    </xf>
    <xf numFmtId="0" fontId="143" fillId="0" borderId="4" xfId="0" applyFont="1" applyFill="1" applyBorder="1" applyAlignment="1" applyProtection="1">
      <alignment horizontal="center" vertical="center"/>
      <protection locked="0"/>
    </xf>
    <xf numFmtId="0" fontId="143" fillId="0" borderId="4" xfId="0" applyFont="1" applyFill="1" applyBorder="1" applyAlignment="1" applyProtection="1">
      <alignment horizontal="center" vertical="center"/>
    </xf>
    <xf numFmtId="182" fontId="120" fillId="0" borderId="2" xfId="0" applyNumberFormat="1" applyFont="1" applyFill="1" applyBorder="1" applyAlignment="1" applyProtection="1">
      <alignment horizontal="center" vertical="center" wrapText="1" shrinkToFit="1"/>
      <protection locked="0"/>
    </xf>
    <xf numFmtId="177" fontId="144" fillId="0" borderId="4" xfId="0" applyNumberFormat="1" applyFont="1" applyFill="1" applyBorder="1" applyAlignment="1" applyProtection="1">
      <alignment horizontal="center" vertical="center" wrapText="1"/>
      <protection locked="0"/>
    </xf>
    <xf numFmtId="182" fontId="120" fillId="0" borderId="1" xfId="0" applyNumberFormat="1" applyFont="1" applyFill="1" applyBorder="1" applyAlignment="1" applyProtection="1">
      <alignment horizontal="center" vertical="center" wrapText="1" shrinkToFit="1"/>
      <protection locked="0"/>
    </xf>
    <xf numFmtId="3" fontId="143" fillId="0" borderId="2" xfId="0" applyNumberFormat="1" applyFont="1" applyFill="1" applyBorder="1" applyAlignment="1" applyProtection="1">
      <alignment horizontal="center" vertical="center"/>
      <protection locked="0"/>
    </xf>
    <xf numFmtId="0" fontId="143" fillId="0" borderId="3" xfId="0" applyFont="1" applyFill="1" applyBorder="1" applyAlignment="1" applyProtection="1">
      <alignment horizontal="center" vertical="center"/>
      <protection locked="0"/>
    </xf>
    <xf numFmtId="0" fontId="143" fillId="0" borderId="3" xfId="0" applyFont="1" applyFill="1" applyBorder="1" applyAlignment="1" applyProtection="1">
      <alignment horizontal="center" vertical="center"/>
    </xf>
    <xf numFmtId="177" fontId="144" fillId="0" borderId="3" xfId="0" applyNumberFormat="1" applyFont="1" applyFill="1" applyBorder="1" applyAlignment="1" applyProtection="1">
      <alignment horizontal="center" vertical="center" wrapText="1"/>
      <protection locked="0"/>
    </xf>
    <xf numFmtId="0" fontId="120" fillId="0" borderId="1" xfId="0" applyFont="1" applyFill="1" applyBorder="1" applyAlignment="1" applyProtection="1">
      <alignment horizontal="center" vertical="center" wrapText="1"/>
      <protection locked="0"/>
    </xf>
    <xf numFmtId="0" fontId="143" fillId="0" borderId="1" xfId="0" applyFont="1" applyFill="1" applyBorder="1" applyAlignment="1" applyProtection="1">
      <alignment horizontal="center" vertical="center"/>
      <protection locked="0"/>
    </xf>
    <xf numFmtId="0" fontId="143" fillId="0" borderId="1" xfId="0" applyFont="1" applyFill="1" applyBorder="1" applyAlignment="1" applyProtection="1">
      <alignment horizontal="center" vertical="center"/>
    </xf>
    <xf numFmtId="177" fontId="144" fillId="0" borderId="1" xfId="0" applyNumberFormat="1" applyFont="1" applyFill="1" applyBorder="1" applyAlignment="1" applyProtection="1">
      <alignment horizontal="center" vertical="center" wrapText="1"/>
      <protection locked="0"/>
    </xf>
    <xf numFmtId="0" fontId="120" fillId="0" borderId="3" xfId="0" applyFont="1" applyFill="1" applyBorder="1" applyAlignment="1" applyProtection="1">
      <alignment horizontal="center" vertical="center" wrapText="1"/>
      <protection locked="0"/>
    </xf>
    <xf numFmtId="3" fontId="143" fillId="0" borderId="4" xfId="0" applyNumberFormat="1" applyFont="1" applyFill="1" applyBorder="1" applyAlignment="1" applyProtection="1">
      <alignment horizontal="center" vertical="center"/>
      <protection locked="0"/>
    </xf>
    <xf numFmtId="182" fontId="120" fillId="0" borderId="3" xfId="0" applyNumberFormat="1" applyFont="1" applyFill="1" applyBorder="1" applyAlignment="1" applyProtection="1">
      <alignment horizontal="center" vertical="center" wrapText="1" shrinkToFit="1"/>
      <protection locked="0"/>
    </xf>
    <xf numFmtId="177" fontId="145" fillId="0" borderId="4" xfId="0" applyNumberFormat="1" applyFont="1" applyFill="1" applyBorder="1" applyAlignment="1" applyProtection="1">
      <alignment horizontal="center" vertical="center" wrapText="1"/>
      <protection locked="0"/>
    </xf>
    <xf numFmtId="0" fontId="146" fillId="0" borderId="1" xfId="0" applyNumberFormat="1" applyFont="1" applyFill="1" applyBorder="1" applyAlignment="1" applyProtection="1">
      <alignment horizontal="center" vertical="center" wrapText="1"/>
      <protection locked="0"/>
    </xf>
    <xf numFmtId="0" fontId="146" fillId="0" borderId="17" xfId="0" applyNumberFormat="1" applyFont="1" applyFill="1" applyBorder="1" applyAlignment="1" applyProtection="1">
      <alignment horizontal="center" vertical="center" wrapText="1"/>
      <protection locked="0"/>
    </xf>
    <xf numFmtId="177" fontId="147" fillId="0" borderId="17" xfId="0" applyNumberFormat="1" applyFont="1" applyFill="1" applyBorder="1" applyAlignment="1" applyProtection="1">
      <alignment horizontal="center" vertical="center" wrapText="1"/>
      <protection locked="0"/>
    </xf>
    <xf numFmtId="0" fontId="120" fillId="0" borderId="17" xfId="0" applyFont="1" applyFill="1" applyBorder="1" applyAlignment="1" applyProtection="1">
      <alignment horizontal="center" vertical="center"/>
      <protection locked="0"/>
    </xf>
    <xf numFmtId="177" fontId="148" fillId="0" borderId="4" xfId="0" applyNumberFormat="1" applyFont="1" applyFill="1" applyBorder="1" applyAlignment="1" applyProtection="1">
      <alignment horizontal="center" vertical="center" wrapText="1" shrinkToFit="1"/>
      <protection locked="0"/>
    </xf>
    <xf numFmtId="0" fontId="146" fillId="0" borderId="2" xfId="0" applyNumberFormat="1" applyFont="1" applyFill="1" applyBorder="1" applyAlignment="1" applyProtection="1">
      <alignment horizontal="center" vertical="center" wrapText="1"/>
      <protection locked="0"/>
    </xf>
    <xf numFmtId="0" fontId="146" fillId="0" borderId="16" xfId="0" applyNumberFormat="1" applyFont="1" applyFill="1" applyBorder="1" applyAlignment="1" applyProtection="1">
      <alignment horizontal="center" vertical="center" wrapText="1"/>
      <protection locked="0"/>
    </xf>
    <xf numFmtId="177" fontId="147" fillId="0" borderId="16" xfId="0" applyNumberFormat="1" applyFont="1" applyFill="1" applyBorder="1" applyAlignment="1" applyProtection="1">
      <alignment horizontal="center" vertical="center" wrapText="1"/>
      <protection locked="0"/>
    </xf>
    <xf numFmtId="0" fontId="120" fillId="0" borderId="16" xfId="0" applyFont="1" applyFill="1" applyBorder="1" applyAlignment="1" applyProtection="1">
      <alignment horizontal="center" vertical="center"/>
      <protection locked="0"/>
    </xf>
    <xf numFmtId="177" fontId="148" fillId="0" borderId="3" xfId="0" applyNumberFormat="1" applyFont="1" applyFill="1" applyBorder="1" applyAlignment="1" applyProtection="1">
      <alignment horizontal="center" vertical="center" wrapText="1" shrinkToFit="1"/>
      <protection locked="0"/>
    </xf>
    <xf numFmtId="177" fontId="145" fillId="0" borderId="1" xfId="0" applyNumberFormat="1" applyFont="1" applyFill="1" applyBorder="1" applyAlignment="1" applyProtection="1">
      <alignment horizontal="center" vertical="center" wrapText="1"/>
      <protection locked="0"/>
    </xf>
    <xf numFmtId="177" fontId="147" fillId="0" borderId="1" xfId="0" applyNumberFormat="1" applyFont="1" applyFill="1" applyBorder="1" applyAlignment="1" applyProtection="1">
      <alignment horizontal="center" vertical="center" wrapText="1"/>
      <protection locked="0"/>
    </xf>
    <xf numFmtId="0" fontId="120" fillId="0" borderId="1" xfId="0" applyFont="1" applyFill="1" applyBorder="1" applyAlignment="1" applyProtection="1">
      <alignment horizontal="center" vertical="center"/>
      <protection locked="0"/>
    </xf>
    <xf numFmtId="177" fontId="148" fillId="0" borderId="1" xfId="0" applyNumberFormat="1" applyFont="1" applyFill="1" applyBorder="1" applyAlignment="1" applyProtection="1">
      <alignment horizontal="center" vertical="center" wrapText="1" shrinkToFit="1"/>
      <protection locked="0"/>
    </xf>
    <xf numFmtId="0" fontId="146" fillId="0" borderId="4" xfId="0" applyNumberFormat="1" applyFont="1" applyFill="1" applyBorder="1" applyAlignment="1" applyProtection="1">
      <alignment horizontal="center" vertical="center" wrapText="1"/>
      <protection locked="0"/>
    </xf>
    <xf numFmtId="0" fontId="136" fillId="0" borderId="16" xfId="0" applyNumberFormat="1" applyFont="1" applyFill="1" applyBorder="1" applyAlignment="1" applyProtection="1">
      <alignment horizontal="center" vertical="center" wrapText="1"/>
      <protection locked="0"/>
    </xf>
    <xf numFmtId="177" fontId="120" fillId="0" borderId="4" xfId="0" applyNumberFormat="1" applyFont="1" applyFill="1" applyBorder="1" applyAlignment="1" applyProtection="1">
      <alignment horizontal="center" vertical="center" wrapText="1"/>
      <protection locked="0"/>
    </xf>
    <xf numFmtId="177" fontId="120" fillId="0" borderId="10" xfId="0" applyNumberFormat="1" applyFont="1" applyFill="1" applyBorder="1" applyAlignment="1" applyProtection="1">
      <alignment horizontal="center" vertical="center" wrapText="1"/>
      <protection locked="0"/>
    </xf>
    <xf numFmtId="0" fontId="149" fillId="0" borderId="1" xfId="0" applyFont="1" applyFill="1" applyBorder="1" applyAlignment="1" applyProtection="1">
      <alignment horizontal="center" vertical="center" wrapText="1"/>
      <protection locked="0"/>
    </xf>
    <xf numFmtId="184" fontId="144" fillId="0" borderId="2" xfId="0" applyNumberFormat="1" applyFont="1" applyFill="1" applyBorder="1" applyAlignment="1" applyProtection="1">
      <alignment horizontal="center" vertical="center" wrapText="1" shrinkToFit="1"/>
      <protection locked="0"/>
    </xf>
    <xf numFmtId="187" fontId="143" fillId="0" borderId="4" xfId="0" applyNumberFormat="1" applyFont="1" applyFill="1" applyBorder="1" applyAlignment="1" applyProtection="1">
      <alignment horizontal="center" vertical="center"/>
      <protection locked="0"/>
    </xf>
    <xf numFmtId="178" fontId="143" fillId="0" borderId="4" xfId="0" applyNumberFormat="1" applyFont="1" applyFill="1" applyBorder="1" applyAlignment="1" applyProtection="1">
      <alignment horizontal="center" vertical="center"/>
      <protection locked="0"/>
    </xf>
    <xf numFmtId="184" fontId="144" fillId="0" borderId="3" xfId="0" applyNumberFormat="1" applyFont="1" applyFill="1" applyBorder="1" applyAlignment="1" applyProtection="1">
      <alignment horizontal="center" vertical="center" wrapText="1" shrinkToFit="1"/>
      <protection locked="0"/>
    </xf>
    <xf numFmtId="177" fontId="120" fillId="0" borderId="3" xfId="0" applyNumberFormat="1" applyFont="1" applyFill="1" applyBorder="1" applyAlignment="1" applyProtection="1">
      <alignment horizontal="center" vertical="center" wrapText="1"/>
      <protection locked="0"/>
    </xf>
    <xf numFmtId="177" fontId="120" fillId="0" borderId="12" xfId="0" applyNumberFormat="1" applyFont="1" applyFill="1" applyBorder="1" applyAlignment="1" applyProtection="1">
      <alignment horizontal="center" vertical="center" wrapText="1"/>
      <protection locked="0"/>
    </xf>
    <xf numFmtId="0" fontId="149" fillId="0" borderId="2" xfId="0" applyFont="1" applyFill="1" applyBorder="1" applyAlignment="1" applyProtection="1">
      <alignment horizontal="center" vertical="center" wrapText="1"/>
      <protection locked="0"/>
    </xf>
    <xf numFmtId="187" fontId="143" fillId="0" borderId="3" xfId="0" applyNumberFormat="1" applyFont="1" applyFill="1" applyBorder="1" applyAlignment="1" applyProtection="1">
      <alignment horizontal="center" vertical="center"/>
      <protection locked="0"/>
    </xf>
    <xf numFmtId="178" fontId="143" fillId="0" borderId="3" xfId="0" applyNumberFormat="1" applyFont="1" applyFill="1" applyBorder="1" applyAlignment="1" applyProtection="1">
      <alignment horizontal="center" vertical="center"/>
      <protection locked="0"/>
    </xf>
    <xf numFmtId="184" fontId="150" fillId="0" borderId="2" xfId="6" applyNumberFormat="1" applyFont="1" applyFill="1" applyBorder="1" applyAlignment="1" applyProtection="1">
      <alignment horizontal="center" vertical="center" wrapText="1" shrinkToFit="1"/>
      <protection locked="0"/>
    </xf>
    <xf numFmtId="177" fontId="120" fillId="0" borderId="1" xfId="0" applyNumberFormat="1" applyFont="1" applyFill="1" applyBorder="1" applyAlignment="1" applyProtection="1">
      <alignment horizontal="center" vertical="center" wrapText="1"/>
      <protection locked="0"/>
    </xf>
    <xf numFmtId="184" fontId="144" fillId="0" borderId="1" xfId="0" applyNumberFormat="1" applyFont="1" applyFill="1" applyBorder="1" applyAlignment="1" applyProtection="1">
      <alignment horizontal="center" vertical="center" wrapText="1" shrinkToFit="1"/>
      <protection locked="0"/>
    </xf>
    <xf numFmtId="187" fontId="143" fillId="0" borderId="1" xfId="0" applyNumberFormat="1" applyFont="1" applyFill="1" applyBorder="1" applyAlignment="1" applyProtection="1">
      <alignment horizontal="center" vertical="center"/>
      <protection locked="0"/>
    </xf>
    <xf numFmtId="178" fontId="143" fillId="0" borderId="1" xfId="0" applyNumberFormat="1" applyFont="1" applyFill="1" applyBorder="1" applyAlignment="1" applyProtection="1">
      <alignment horizontal="center" vertical="center"/>
      <protection locked="0"/>
    </xf>
    <xf numFmtId="0" fontId="149" fillId="0" borderId="4" xfId="0" applyFont="1" applyFill="1" applyBorder="1" applyAlignment="1" applyProtection="1">
      <alignment horizontal="center" vertical="center" wrapText="1"/>
      <protection locked="0"/>
    </xf>
    <xf numFmtId="177" fontId="120" fillId="0" borderId="9" xfId="0" applyNumberFormat="1" applyFont="1" applyFill="1" applyBorder="1" applyAlignment="1" applyProtection="1">
      <alignment horizontal="center" vertical="center" wrapText="1"/>
      <protection locked="0"/>
    </xf>
    <xf numFmtId="177" fontId="5" fillId="0" borderId="9" xfId="0" applyNumberFormat="1" applyFont="1" applyFill="1" applyBorder="1" applyAlignment="1" applyProtection="1">
      <alignment horizontal="center" vertical="center" wrapText="1"/>
      <protection locked="0"/>
    </xf>
    <xf numFmtId="177" fontId="5" fillId="0" borderId="15" xfId="0" applyNumberFormat="1" applyFont="1" applyFill="1" applyBorder="1" applyAlignment="1" applyProtection="1">
      <alignment horizontal="center" vertical="center" wrapText="1"/>
      <protection locked="0"/>
    </xf>
    <xf numFmtId="0" fontId="143" fillId="0" borderId="4" xfId="0" applyNumberFormat="1" applyFont="1" applyFill="1" applyBorder="1" applyAlignment="1" applyProtection="1">
      <alignment horizontal="center" vertical="center"/>
      <protection locked="0"/>
    </xf>
    <xf numFmtId="0" fontId="142" fillId="0" borderId="4" xfId="0" applyNumberFormat="1" applyFont="1" applyFill="1" applyBorder="1" applyAlignment="1" applyProtection="1">
      <alignment horizontal="center" vertical="center"/>
      <protection locked="0"/>
    </xf>
    <xf numFmtId="0" fontId="120" fillId="0" borderId="4" xfId="0" applyFont="1" applyFill="1" applyBorder="1" applyAlignment="1" applyProtection="1">
      <alignment horizontal="center" vertical="center" wrapText="1" shrinkToFit="1"/>
      <protection locked="0"/>
    </xf>
    <xf numFmtId="0" fontId="120" fillId="0" borderId="17" xfId="0" applyFont="1" applyFill="1" applyBorder="1" applyAlignment="1" applyProtection="1">
      <alignment horizontal="center" vertical="center" wrapText="1" shrinkToFit="1"/>
      <protection locked="0"/>
    </xf>
    <xf numFmtId="0" fontId="143" fillId="0" borderId="3" xfId="0" applyNumberFormat="1" applyFont="1" applyFill="1" applyBorder="1" applyAlignment="1" applyProtection="1">
      <alignment horizontal="center" vertical="center"/>
      <protection locked="0"/>
    </xf>
    <xf numFmtId="0" fontId="142" fillId="0" borderId="3" xfId="0" applyNumberFormat="1" applyFont="1" applyFill="1" applyBorder="1" applyAlignment="1" applyProtection="1">
      <alignment horizontal="center" vertical="center"/>
      <protection locked="0"/>
    </xf>
    <xf numFmtId="0" fontId="120" fillId="0" borderId="3" xfId="0" applyFont="1" applyFill="1" applyBorder="1" applyAlignment="1" applyProtection="1">
      <alignment horizontal="center" vertical="center" wrapText="1" shrinkToFit="1"/>
      <protection locked="0"/>
    </xf>
    <xf numFmtId="0" fontId="120" fillId="0" borderId="16" xfId="0" applyFont="1" applyFill="1" applyBorder="1" applyAlignment="1" applyProtection="1">
      <alignment horizontal="center" vertical="center" wrapText="1" shrinkToFit="1"/>
      <protection locked="0"/>
    </xf>
    <xf numFmtId="0" fontId="142" fillId="0" borderId="1" xfId="0" applyNumberFormat="1" applyFont="1" applyFill="1" applyBorder="1" applyAlignment="1" applyProtection="1">
      <alignment horizontal="center" vertical="center"/>
      <protection locked="0"/>
    </xf>
    <xf numFmtId="0" fontId="120" fillId="0" borderId="1" xfId="0" applyFont="1" applyFill="1" applyBorder="1" applyAlignment="1" applyProtection="1">
      <alignment horizontal="center" vertical="center" wrapText="1" shrinkToFit="1"/>
      <protection locked="0"/>
    </xf>
    <xf numFmtId="0" fontId="120" fillId="0" borderId="8" xfId="0" applyFont="1" applyFill="1" applyBorder="1" applyAlignment="1" applyProtection="1">
      <alignment horizontal="center" vertical="center" wrapText="1" shrinkToFit="1"/>
      <protection locked="0"/>
    </xf>
    <xf numFmtId="186" fontId="120" fillId="0" borderId="8" xfId="0" applyNumberFormat="1" applyFont="1" applyFill="1" applyBorder="1" applyAlignment="1" applyProtection="1">
      <alignment horizontal="center" vertical="center" wrapText="1" shrinkToFit="1"/>
      <protection locked="0"/>
    </xf>
    <xf numFmtId="186" fontId="120" fillId="0" borderId="4" xfId="0" applyNumberFormat="1" applyFont="1" applyFill="1" applyBorder="1" applyAlignment="1" applyProtection="1">
      <alignment horizontal="center" vertical="center" wrapText="1" shrinkToFit="1"/>
      <protection locked="0"/>
    </xf>
    <xf numFmtId="0" fontId="120" fillId="0" borderId="10" xfId="0" applyFont="1" applyFill="1" applyBorder="1" applyAlignment="1" applyProtection="1">
      <alignment horizontal="center" vertical="center" wrapText="1" shrinkToFit="1"/>
      <protection locked="0"/>
    </xf>
    <xf numFmtId="3" fontId="143" fillId="0" borderId="17" xfId="0" applyNumberFormat="1" applyFont="1" applyFill="1" applyBorder="1" applyAlignment="1" applyProtection="1">
      <alignment horizontal="center" vertical="center"/>
      <protection locked="0"/>
    </xf>
    <xf numFmtId="186" fontId="120" fillId="0" borderId="11" xfId="0" applyNumberFormat="1" applyFont="1" applyFill="1" applyBorder="1" applyAlignment="1" applyProtection="1">
      <alignment horizontal="center" vertical="center" wrapText="1" shrinkToFit="1"/>
      <protection locked="0"/>
    </xf>
    <xf numFmtId="186" fontId="120" fillId="0" borderId="3" xfId="0" applyNumberFormat="1" applyFont="1" applyFill="1" applyBorder="1" applyAlignment="1" applyProtection="1">
      <alignment horizontal="center" vertical="center" wrapText="1" shrinkToFit="1"/>
      <protection locked="0"/>
    </xf>
    <xf numFmtId="186" fontId="120" fillId="0" borderId="1" xfId="0" applyNumberFormat="1" applyFont="1" applyFill="1" applyBorder="1" applyAlignment="1" applyProtection="1">
      <alignment horizontal="center" vertical="center" wrapText="1" shrinkToFit="1"/>
      <protection locked="0"/>
    </xf>
    <xf numFmtId="3" fontId="143" fillId="0" borderId="9" xfId="0" applyNumberFormat="1" applyFont="1" applyFill="1" applyBorder="1" applyAlignment="1" applyProtection="1">
      <alignment horizontal="center" vertical="center"/>
      <protection locked="0"/>
    </xf>
    <xf numFmtId="186" fontId="120" fillId="0" borderId="24" xfId="0" applyNumberFormat="1" applyFont="1" applyFill="1" applyBorder="1" applyAlignment="1" applyProtection="1">
      <alignment horizontal="center" vertical="center" wrapText="1" shrinkToFit="1"/>
      <protection locked="0"/>
    </xf>
    <xf numFmtId="186" fontId="120" fillId="0" borderId="10" xfId="0" applyNumberFormat="1" applyFont="1" applyFill="1" applyBorder="1" applyAlignment="1" applyProtection="1">
      <alignment horizontal="center" vertical="center" wrapText="1" shrinkToFit="1"/>
      <protection locked="0"/>
    </xf>
    <xf numFmtId="0" fontId="143" fillId="0" borderId="0" xfId="0" applyFont="1" applyFill="1" applyBorder="1" applyAlignment="1" applyProtection="1">
      <alignment horizontal="center" vertical="center"/>
      <protection locked="0"/>
    </xf>
    <xf numFmtId="0" fontId="143" fillId="0" borderId="0" xfId="0" applyFont="1" applyFill="1" applyBorder="1" applyAlignment="1" applyProtection="1">
      <alignment horizontal="center" vertical="center" wrapText="1"/>
      <protection locked="0"/>
    </xf>
    <xf numFmtId="0" fontId="151" fillId="0" borderId="0" xfId="0" applyFont="1" applyFill="1" applyBorder="1" applyProtection="1">
      <alignment vertical="center"/>
      <protection locked="0"/>
    </xf>
    <xf numFmtId="186" fontId="120" fillId="0" borderId="30" xfId="0" applyNumberFormat="1" applyFont="1" applyFill="1" applyBorder="1" applyAlignment="1" applyProtection="1">
      <alignment horizontal="center" vertical="center" wrapText="1" shrinkToFit="1"/>
      <protection locked="0"/>
    </xf>
    <xf numFmtId="186" fontId="120" fillId="0" borderId="12" xfId="0" applyNumberFormat="1" applyFont="1" applyFill="1" applyBorder="1" applyAlignment="1" applyProtection="1">
      <alignment horizontal="center" vertical="center" wrapText="1" shrinkToFit="1"/>
      <protection locked="0"/>
    </xf>
    <xf numFmtId="186" fontId="120" fillId="0" borderId="2" xfId="0" applyNumberFormat="1" applyFont="1" applyFill="1" applyBorder="1" applyAlignment="1" applyProtection="1">
      <alignment horizontal="center" vertical="center" wrapText="1" shrinkToFit="1"/>
      <protection locked="0"/>
    </xf>
    <xf numFmtId="0" fontId="143" fillId="0" borderId="1" xfId="0" applyFont="1" applyFill="1" applyBorder="1" applyAlignment="1" applyProtection="1">
      <alignment horizontal="center" vertical="center" wrapText="1"/>
      <protection locked="0"/>
    </xf>
    <xf numFmtId="0" fontId="151" fillId="0" borderId="1" xfId="0" applyFont="1" applyFill="1" applyBorder="1" applyProtection="1">
      <alignment vertical="center"/>
      <protection locked="0"/>
    </xf>
    <xf numFmtId="186" fontId="120" fillId="0" borderId="13" xfId="0" applyNumberFormat="1" applyFont="1" applyFill="1" applyBorder="1" applyAlignment="1" applyProtection="1">
      <alignment horizontal="center" vertical="center" wrapText="1" shrinkToFit="1"/>
      <protection locked="0"/>
    </xf>
    <xf numFmtId="186" fontId="5" fillId="0" borderId="12" xfId="0" applyNumberFormat="1" applyFont="1" applyFill="1" applyBorder="1" applyAlignment="1" applyProtection="1">
      <alignment horizontal="center" vertical="center" wrapText="1" shrinkToFit="1"/>
      <protection locked="0"/>
    </xf>
    <xf numFmtId="186" fontId="5" fillId="0" borderId="2" xfId="0" applyNumberFormat="1" applyFont="1" applyFill="1" applyBorder="1" applyAlignment="1" applyProtection="1">
      <alignment horizontal="center" vertical="center" wrapText="1" shrinkToFit="1"/>
      <protection locked="0"/>
    </xf>
    <xf numFmtId="186" fontId="5" fillId="0" borderId="16" xfId="0" applyNumberFormat="1" applyFont="1" applyFill="1" applyBorder="1" applyAlignment="1" applyProtection="1">
      <alignment horizontal="center" vertical="center" wrapText="1" shrinkToFit="1"/>
      <protection locked="0"/>
    </xf>
    <xf numFmtId="186" fontId="5" fillId="0" borderId="13" xfId="0" applyNumberFormat="1" applyFont="1" applyFill="1" applyBorder="1" applyAlignment="1" applyProtection="1">
      <alignment horizontal="center" vertical="center" wrapText="1" shrinkToFit="1"/>
      <protection locked="0"/>
    </xf>
    <xf numFmtId="0" fontId="120" fillId="0" borderId="0" xfId="0" applyFont="1" applyFill="1" applyBorder="1" applyProtection="1">
      <alignment vertical="center"/>
      <protection locked="0"/>
    </xf>
    <xf numFmtId="0" fontId="120" fillId="0" borderId="10" xfId="0" applyFont="1" applyFill="1" applyBorder="1" applyProtection="1">
      <alignment vertical="center"/>
      <protection locked="0"/>
    </xf>
    <xf numFmtId="0" fontId="120" fillId="0" borderId="12" xfId="0" applyFont="1" applyFill="1" applyBorder="1" applyProtection="1">
      <alignment vertical="center"/>
      <protection locked="0"/>
    </xf>
    <xf numFmtId="49" fontId="5" fillId="3" borderId="2" xfId="0" applyNumberFormat="1" applyFont="1" applyFill="1" applyBorder="1" applyAlignment="1" applyProtection="1">
      <alignment horizontal="center" vertical="center" wrapText="1"/>
      <protection locked="0"/>
    </xf>
    <xf numFmtId="0" fontId="34" fillId="2" borderId="2" xfId="0" applyNumberFormat="1" applyFont="1" applyFill="1" applyBorder="1" applyAlignment="1" applyProtection="1">
      <alignment horizontal="center" vertical="center" shrinkToFit="1"/>
      <protection locked="0"/>
    </xf>
    <xf numFmtId="0" fontId="108" fillId="2" borderId="2" xfId="0" applyNumberFormat="1" applyFont="1" applyFill="1" applyBorder="1" applyAlignment="1" applyProtection="1">
      <alignment horizontal="center" vertical="center" shrinkToFit="1"/>
      <protection locked="0"/>
    </xf>
    <xf numFmtId="49" fontId="105" fillId="3" borderId="2" xfId="0" applyNumberFormat="1" applyFont="1" applyFill="1" applyBorder="1" applyAlignment="1" applyProtection="1">
      <alignment horizontal="center" vertical="center" wrapText="1"/>
      <protection locked="0"/>
    </xf>
    <xf numFmtId="180" fontId="106" fillId="0" borderId="1" xfId="0" applyNumberFormat="1" applyFont="1" applyFill="1" applyBorder="1" applyAlignment="1" applyProtection="1">
      <alignment horizontal="center" vertical="center"/>
    </xf>
    <xf numFmtId="180" fontId="106" fillId="0" borderId="7" xfId="0" applyNumberFormat="1" applyFont="1" applyFill="1" applyBorder="1" applyAlignment="1" applyProtection="1">
      <alignment horizontal="center" vertical="center"/>
    </xf>
    <xf numFmtId="182" fontId="5" fillId="3" borderId="2" xfId="0" applyNumberFormat="1" applyFont="1" applyFill="1" applyBorder="1" applyAlignment="1" applyProtection="1">
      <alignment horizontal="center" vertical="center" wrapText="1" shrinkToFit="1"/>
      <protection locked="0"/>
    </xf>
    <xf numFmtId="177" fontId="110" fillId="3" borderId="4" xfId="0" applyNumberFormat="1" applyFont="1" applyFill="1" applyBorder="1" applyAlignment="1" applyProtection="1">
      <alignment horizontal="center" vertical="center" wrapText="1"/>
      <protection locked="0"/>
    </xf>
    <xf numFmtId="0" fontId="5" fillId="0" borderId="0" xfId="0" applyFont="1" applyFill="1">
      <alignment vertical="center"/>
    </xf>
    <xf numFmtId="0" fontId="136" fillId="0" borderId="2" xfId="0" applyNumberFormat="1" applyFont="1" applyFill="1" applyBorder="1" applyAlignment="1" applyProtection="1">
      <alignment horizontal="center" vertical="center" wrapText="1"/>
      <protection locked="0"/>
    </xf>
    <xf numFmtId="0" fontId="136" fillId="0" borderId="3" xfId="0" applyNumberFormat="1" applyFont="1" applyFill="1" applyBorder="1" applyAlignment="1" applyProtection="1">
      <alignment horizontal="center" vertical="center" wrapText="1"/>
      <protection locked="0"/>
    </xf>
    <xf numFmtId="0" fontId="136" fillId="0" borderId="4" xfId="0" applyNumberFormat="1" applyFont="1" applyFill="1" applyBorder="1" applyAlignment="1" applyProtection="1">
      <alignment horizontal="center" vertical="center" wrapText="1"/>
      <protection locked="0"/>
    </xf>
    <xf numFmtId="0" fontId="132" fillId="0" borderId="16" xfId="0" applyNumberFormat="1" applyFont="1" applyFill="1" applyBorder="1" applyAlignment="1" applyProtection="1">
      <alignment horizontal="center" vertical="center" wrapText="1"/>
      <protection locked="0"/>
    </xf>
    <xf numFmtId="177" fontId="112" fillId="3" borderId="4" xfId="0" applyNumberFormat="1" applyFont="1" applyFill="1" applyBorder="1" applyAlignment="1" applyProtection="1">
      <alignment horizontal="center" vertical="center" wrapText="1"/>
      <protection locked="0"/>
    </xf>
    <xf numFmtId="177" fontId="113" fillId="3" borderId="4" xfId="0" applyNumberFormat="1" applyFont="1" applyFill="1" applyBorder="1" applyAlignment="1" applyProtection="1">
      <alignment horizontal="center" vertical="center" wrapText="1" shrinkToFit="1"/>
      <protection locked="0"/>
    </xf>
    <xf numFmtId="177" fontId="38" fillId="3" borderId="4" xfId="0" applyNumberFormat="1" applyFont="1" applyFill="1" applyBorder="1" applyAlignment="1" applyProtection="1">
      <alignment horizontal="center" vertical="center" wrapText="1"/>
      <protection locked="0"/>
    </xf>
    <xf numFmtId="0" fontId="136" fillId="0" borderId="14" xfId="0" applyNumberFormat="1" applyFont="1" applyFill="1" applyBorder="1" applyAlignment="1" applyProtection="1">
      <alignment horizontal="center" vertical="center" wrapText="1"/>
      <protection locked="0"/>
    </xf>
    <xf numFmtId="177" fontId="38" fillId="15" borderId="4" xfId="0" applyNumberFormat="1" applyFont="1" applyFill="1" applyBorder="1" applyAlignment="1" applyProtection="1">
      <alignment horizontal="center" vertical="center" wrapText="1"/>
      <protection locked="0"/>
    </xf>
    <xf numFmtId="0" fontId="5" fillId="15" borderId="17" xfId="0" applyFont="1" applyFill="1" applyBorder="1" applyAlignment="1" applyProtection="1">
      <alignment horizontal="center" vertical="center"/>
      <protection locked="0"/>
    </xf>
    <xf numFmtId="177" fontId="138" fillId="3" borderId="4" xfId="0" applyNumberFormat="1" applyFont="1" applyFill="1" applyBorder="1" applyAlignment="1" applyProtection="1">
      <alignment horizontal="center" vertical="center" wrapText="1" shrinkToFit="1"/>
      <protection locked="0"/>
    </xf>
    <xf numFmtId="58" fontId="105" fillId="0" borderId="17" xfId="0" applyNumberFormat="1" applyFont="1" applyFill="1" applyBorder="1" applyAlignment="1" applyProtection="1">
      <alignment horizontal="center" vertical="center"/>
      <protection locked="0"/>
    </xf>
    <xf numFmtId="0" fontId="105" fillId="3" borderId="17" xfId="0" applyFont="1" applyFill="1" applyBorder="1" applyAlignment="1" applyProtection="1">
      <alignment horizontal="center" vertical="center"/>
      <protection locked="0"/>
    </xf>
    <xf numFmtId="177" fontId="112" fillId="15" borderId="4" xfId="0" applyNumberFormat="1" applyFont="1" applyFill="1" applyBorder="1" applyAlignment="1" applyProtection="1">
      <alignment horizontal="center" vertical="center" wrapText="1"/>
      <protection locked="0"/>
    </xf>
    <xf numFmtId="177" fontId="152" fillId="0" borderId="4" xfId="0" applyNumberFormat="1" applyFont="1" applyFill="1" applyBorder="1" applyAlignment="1" applyProtection="1">
      <alignment horizontal="center" vertical="center" wrapText="1"/>
      <protection locked="0"/>
    </xf>
    <xf numFmtId="177" fontId="152" fillId="0" borderId="4" xfId="0" applyNumberFormat="1" applyFont="1" applyFill="1" applyBorder="1" applyAlignment="1" applyProtection="1">
      <alignment horizontal="center" vertical="center" wrapText="1" shrinkToFit="1"/>
      <protection locked="0"/>
    </xf>
    <xf numFmtId="184" fontId="110" fillId="3" borderId="3" xfId="0" applyNumberFormat="1" applyFont="1" applyFill="1" applyBorder="1" applyAlignment="1" applyProtection="1">
      <alignment horizontal="center" vertical="center" wrapText="1" shrinkToFit="1"/>
      <protection locked="0"/>
    </xf>
    <xf numFmtId="184" fontId="37" fillId="0" borderId="3" xfId="0" applyNumberFormat="1" applyFont="1" applyFill="1" applyBorder="1" applyAlignment="1" applyProtection="1">
      <alignment horizontal="center" vertical="center" wrapText="1" shrinkToFit="1"/>
      <protection locked="0"/>
    </xf>
    <xf numFmtId="184" fontId="37" fillId="3" borderId="3" xfId="0" applyNumberFormat="1" applyFont="1" applyFill="1" applyBorder="1" applyAlignment="1" applyProtection="1">
      <alignment horizontal="center" vertical="center" wrapText="1" shrinkToFit="1"/>
      <protection locked="0"/>
    </xf>
    <xf numFmtId="177" fontId="105" fillId="3" borderId="4" xfId="0" applyNumberFormat="1" applyFont="1" applyFill="1" applyBorder="1" applyAlignment="1" applyProtection="1">
      <alignment horizontal="center" vertical="center" wrapText="1"/>
      <protection locked="0"/>
    </xf>
    <xf numFmtId="0" fontId="105" fillId="3" borderId="4" xfId="0" applyFont="1" applyFill="1" applyBorder="1" applyAlignment="1" applyProtection="1">
      <alignment horizontal="center" vertical="center" wrapText="1" shrinkToFit="1"/>
      <protection locked="0"/>
    </xf>
    <xf numFmtId="186" fontId="5" fillId="0" borderId="63" xfId="0" applyNumberFormat="1" applyFont="1" applyFill="1" applyBorder="1" applyAlignment="1" applyProtection="1">
      <alignment horizontal="center" vertical="center" wrapText="1" shrinkToFit="1"/>
      <protection locked="0"/>
    </xf>
    <xf numFmtId="186" fontId="5" fillId="0" borderId="38" xfId="0" applyNumberFormat="1" applyFont="1" applyFill="1" applyBorder="1" applyAlignment="1" applyProtection="1">
      <alignment horizontal="center" vertical="center" wrapText="1" shrinkToFit="1"/>
      <protection locked="0"/>
    </xf>
    <xf numFmtId="49" fontId="105" fillId="0" borderId="1" xfId="0" applyNumberFormat="1" applyFont="1" applyFill="1" applyBorder="1" applyAlignment="1" applyProtection="1">
      <alignment horizontal="center" vertical="center" wrapText="1"/>
      <protection locked="0"/>
    </xf>
    <xf numFmtId="0" fontId="109" fillId="0" borderId="15" xfId="0" applyFont="1" applyFill="1" applyBorder="1" applyAlignment="1" applyProtection="1">
      <alignment horizontal="center" vertical="center" wrapText="1" shrinkToFit="1"/>
      <protection locked="0"/>
    </xf>
    <xf numFmtId="0" fontId="109" fillId="3" borderId="12" xfId="0" applyFont="1" applyFill="1" applyBorder="1" applyAlignment="1" applyProtection="1">
      <alignment horizontal="center" vertical="center" wrapText="1" shrinkToFit="1"/>
      <protection locked="0"/>
    </xf>
    <xf numFmtId="0" fontId="109" fillId="0" borderId="1" xfId="0" applyFont="1" applyFill="1" applyBorder="1" applyAlignment="1" applyProtection="1">
      <alignment horizontal="center" vertical="center" wrapText="1" shrinkToFit="1"/>
      <protection locked="0"/>
    </xf>
    <xf numFmtId="180" fontId="7" fillId="0" borderId="26" xfId="0" applyNumberFormat="1" applyFont="1" applyFill="1" applyBorder="1" applyAlignment="1" applyProtection="1">
      <alignment horizontal="center" vertical="center"/>
    </xf>
    <xf numFmtId="180" fontId="7" fillId="0" borderId="1" xfId="0" applyNumberFormat="1" applyFont="1" applyFill="1" applyBorder="1" applyAlignment="1" applyProtection="1">
      <alignment horizontal="center" vertical="center"/>
      <protection locked="0"/>
    </xf>
    <xf numFmtId="180" fontId="7" fillId="0" borderId="4" xfId="0" applyNumberFormat="1" applyFont="1" applyFill="1" applyBorder="1" applyAlignment="1" applyProtection="1">
      <alignment horizontal="center" vertical="center"/>
      <protection locked="0"/>
    </xf>
    <xf numFmtId="0" fontId="70" fillId="0" borderId="4" xfId="0" applyNumberFormat="1" applyFont="1" applyFill="1" applyBorder="1" applyAlignment="1" applyProtection="1">
      <alignment horizontal="center" vertical="center" wrapText="1"/>
      <protection locked="0"/>
    </xf>
    <xf numFmtId="181" fontId="70" fillId="0" borderId="4" xfId="0" applyNumberFormat="1" applyFont="1" applyFill="1" applyBorder="1" applyAlignment="1" applyProtection="1">
      <alignment horizontal="center" vertical="center" wrapText="1"/>
      <protection locked="0"/>
    </xf>
    <xf numFmtId="0" fontId="31" fillId="0" borderId="4" xfId="0" applyNumberFormat="1" applyFont="1" applyFill="1" applyBorder="1" applyAlignment="1" applyProtection="1">
      <alignment horizontal="center" vertical="center" shrinkToFit="1"/>
      <protection locked="0"/>
    </xf>
    <xf numFmtId="49" fontId="4" fillId="0" borderId="4" xfId="0" applyNumberFormat="1" applyFont="1" applyFill="1" applyBorder="1" applyAlignment="1" applyProtection="1">
      <alignment horizontal="center" vertical="center" wrapText="1"/>
      <protection locked="0"/>
    </xf>
    <xf numFmtId="180" fontId="7" fillId="0" borderId="11" xfId="0" applyNumberFormat="1" applyFont="1" applyFill="1" applyBorder="1" applyAlignment="1" applyProtection="1">
      <alignment horizontal="center" vertical="center"/>
    </xf>
    <xf numFmtId="182" fontId="105" fillId="3" borderId="2" xfId="0" applyNumberFormat="1" applyFont="1" applyFill="1" applyBorder="1" applyAlignment="1" applyProtection="1">
      <alignment horizontal="center" vertical="center" wrapText="1" shrinkToFit="1"/>
      <protection locked="0"/>
    </xf>
    <xf numFmtId="0" fontId="109" fillId="0" borderId="3" xfId="0" applyFont="1" applyFill="1" applyBorder="1" applyAlignment="1" applyProtection="1">
      <alignment horizontal="center" vertical="center"/>
      <protection locked="0"/>
    </xf>
    <xf numFmtId="0" fontId="109" fillId="0" borderId="3" xfId="0" applyFont="1" applyFill="1" applyBorder="1" applyAlignment="1" applyProtection="1">
      <alignment horizontal="center" vertical="center"/>
    </xf>
    <xf numFmtId="177" fontId="110" fillId="0" borderId="3" xfId="0" applyNumberFormat="1" applyFont="1" applyFill="1" applyBorder="1" applyAlignment="1" applyProtection="1">
      <alignment horizontal="center" vertical="center" wrapText="1"/>
      <protection locked="0"/>
    </xf>
    <xf numFmtId="0" fontId="109" fillId="0" borderId="1" xfId="0" applyFont="1" applyFill="1" applyBorder="1" applyAlignment="1" applyProtection="1">
      <alignment horizontal="center" vertical="center"/>
      <protection locked="0"/>
    </xf>
    <xf numFmtId="0" fontId="109" fillId="0" borderId="1" xfId="0" applyFont="1" applyFill="1" applyBorder="1" applyAlignment="1" applyProtection="1">
      <alignment horizontal="center" vertical="center"/>
    </xf>
    <xf numFmtId="177" fontId="110" fillId="0" borderId="1" xfId="0" applyNumberFormat="1" applyFont="1" applyFill="1" applyBorder="1" applyAlignment="1" applyProtection="1">
      <alignment horizontal="center" vertical="center" wrapText="1"/>
      <protection locked="0"/>
    </xf>
    <xf numFmtId="3" fontId="109" fillId="0" borderId="3" xfId="0" applyNumberFormat="1" applyFont="1" applyFill="1" applyBorder="1" applyAlignment="1" applyProtection="1">
      <alignment horizontal="center" vertical="center"/>
      <protection locked="0"/>
    </xf>
    <xf numFmtId="0" fontId="105" fillId="0" borderId="1" xfId="0" applyFont="1" applyFill="1" applyBorder="1" applyAlignment="1" applyProtection="1">
      <alignment horizontal="center" vertical="center" wrapText="1"/>
      <protection locked="0"/>
    </xf>
    <xf numFmtId="177" fontId="110" fillId="3" borderId="1" xfId="0" applyNumberFormat="1" applyFont="1" applyFill="1" applyBorder="1" applyAlignment="1" applyProtection="1">
      <alignment horizontal="center" vertical="center" wrapText="1"/>
      <protection locked="0"/>
    </xf>
    <xf numFmtId="177" fontId="144" fillId="3" borderId="4" xfId="0" applyNumberFormat="1" applyFont="1" applyFill="1" applyBorder="1" applyAlignment="1" applyProtection="1">
      <alignment horizontal="center" vertical="center" wrapText="1"/>
      <protection locked="0"/>
    </xf>
    <xf numFmtId="0" fontId="1" fillId="0" borderId="4" xfId="0" applyFont="1" applyFill="1" applyBorder="1" applyAlignment="1" applyProtection="1">
      <alignment horizontal="center" vertical="center"/>
      <protection locked="0"/>
    </xf>
    <xf numFmtId="177" fontId="40" fillId="0" borderId="4" xfId="0" applyNumberFormat="1" applyFont="1" applyFill="1" applyBorder="1" applyAlignment="1" applyProtection="1">
      <alignment horizontal="center" vertical="center" wrapText="1"/>
      <protection locked="0"/>
    </xf>
    <xf numFmtId="0" fontId="1" fillId="0" borderId="3" xfId="0" applyFont="1" applyFill="1" applyBorder="1" applyAlignment="1" applyProtection="1">
      <alignment horizontal="center" vertical="center"/>
    </xf>
    <xf numFmtId="0" fontId="1" fillId="0" borderId="1" xfId="0" applyFont="1" applyFill="1" applyBorder="1" applyAlignment="1" applyProtection="1">
      <alignment horizontal="center" vertical="center"/>
    </xf>
    <xf numFmtId="0" fontId="4" fillId="0" borderId="1" xfId="0" applyFont="1" applyFill="1" applyBorder="1" applyAlignment="1" applyProtection="1">
      <alignment horizontal="center" vertical="center" wrapText="1"/>
      <protection locked="0"/>
    </xf>
    <xf numFmtId="177" fontId="40" fillId="3" borderId="4" xfId="0" applyNumberFormat="1" applyFont="1" applyFill="1" applyBorder="1" applyAlignment="1" applyProtection="1">
      <alignment horizontal="center" vertical="center" wrapText="1"/>
      <protection locked="0"/>
    </xf>
    <xf numFmtId="0" fontId="4" fillId="0" borderId="3" xfId="0" applyFont="1" applyFill="1" applyBorder="1" applyAlignment="1" applyProtection="1">
      <alignment horizontal="center" vertical="center" wrapText="1"/>
      <protection locked="0"/>
    </xf>
    <xf numFmtId="3" fontId="1" fillId="0" borderId="4" xfId="0" applyNumberFormat="1" applyFont="1" applyFill="1" applyBorder="1" applyAlignment="1" applyProtection="1">
      <alignment horizontal="center" vertical="center"/>
      <protection locked="0"/>
    </xf>
    <xf numFmtId="0" fontId="105" fillId="0" borderId="1" xfId="0" applyFont="1" applyFill="1" applyBorder="1" applyAlignment="1" applyProtection="1">
      <alignment horizontal="center" vertical="center"/>
      <protection locked="0"/>
    </xf>
    <xf numFmtId="0" fontId="105" fillId="0" borderId="16" xfId="0" applyFont="1" applyFill="1" applyBorder="1" applyAlignment="1" applyProtection="1">
      <alignment horizontal="center" vertical="center"/>
      <protection locked="0"/>
    </xf>
    <xf numFmtId="177" fontId="113" fillId="0" borderId="3" xfId="0" applyNumberFormat="1" applyFont="1" applyFill="1" applyBorder="1" applyAlignment="1" applyProtection="1">
      <alignment horizontal="center" vertical="center" wrapText="1" shrinkToFit="1"/>
      <protection locked="0"/>
    </xf>
    <xf numFmtId="177" fontId="131" fillId="0" borderId="28" xfId="0" applyNumberFormat="1" applyFont="1" applyFill="1" applyBorder="1" applyAlignment="1" applyProtection="1">
      <alignment horizontal="center" vertical="center" wrapText="1"/>
      <protection locked="0"/>
    </xf>
    <xf numFmtId="177" fontId="112" fillId="3" borderId="1" xfId="0" applyNumberFormat="1" applyFont="1" applyFill="1" applyBorder="1" applyAlignment="1" applyProtection="1">
      <alignment horizontal="center" vertical="center" wrapText="1"/>
      <protection locked="0"/>
    </xf>
    <xf numFmtId="0" fontId="132" fillId="0" borderId="3" xfId="0" applyNumberFormat="1" applyFont="1" applyFill="1" applyBorder="1" applyAlignment="1" applyProtection="1">
      <alignment horizontal="center" vertical="center" wrapText="1"/>
      <protection locked="0"/>
    </xf>
    <xf numFmtId="177" fontId="131" fillId="0" borderId="16" xfId="0" applyNumberFormat="1" applyFont="1" applyFill="1" applyBorder="1" applyAlignment="1" applyProtection="1">
      <alignment horizontal="center" vertical="center" wrapText="1"/>
      <protection locked="0"/>
    </xf>
    <xf numFmtId="0" fontId="108" fillId="0" borderId="17" xfId="0" applyFont="1" applyFill="1" applyBorder="1" applyAlignment="1" applyProtection="1">
      <alignment horizontal="center" vertical="center" wrapText="1" shrinkToFit="1"/>
      <protection locked="0"/>
    </xf>
    <xf numFmtId="0" fontId="108" fillId="0" borderId="13" xfId="0" applyFont="1" applyFill="1" applyBorder="1" applyAlignment="1" applyProtection="1">
      <alignment horizontal="center" vertical="center" wrapText="1" shrinkToFit="1"/>
      <protection locked="0"/>
    </xf>
    <xf numFmtId="177" fontId="113" fillId="0" borderId="1" xfId="0" applyNumberFormat="1" applyFont="1" applyFill="1" applyBorder="1" applyAlignment="1" applyProtection="1">
      <alignment horizontal="center" vertical="center" wrapText="1" shrinkToFit="1"/>
      <protection locked="0"/>
    </xf>
    <xf numFmtId="177" fontId="145" fillId="3" borderId="1" xfId="0" applyNumberFormat="1" applyFont="1" applyFill="1" applyBorder="1" applyAlignment="1" applyProtection="1">
      <alignment horizontal="center" vertical="center" wrapText="1"/>
      <protection locked="0"/>
    </xf>
    <xf numFmtId="177" fontId="148" fillId="3" borderId="1" xfId="0" applyNumberFormat="1" applyFont="1" applyFill="1" applyBorder="1" applyAlignment="1" applyProtection="1">
      <alignment horizontal="center" vertical="center" wrapText="1" shrinkToFit="1"/>
      <protection locked="0"/>
    </xf>
    <xf numFmtId="177" fontId="145" fillId="3" borderId="4" xfId="0" applyNumberFormat="1" applyFont="1" applyFill="1" applyBorder="1" applyAlignment="1" applyProtection="1">
      <alignment horizontal="center" vertical="center" wrapText="1"/>
      <protection locked="0"/>
    </xf>
    <xf numFmtId="0" fontId="146" fillId="0" borderId="3" xfId="0" applyNumberFormat="1" applyFont="1" applyFill="1" applyBorder="1" applyAlignment="1" applyProtection="1">
      <alignment horizontal="center" vertical="center" wrapText="1"/>
      <protection locked="0"/>
    </xf>
    <xf numFmtId="58" fontId="120" fillId="0" borderId="17" xfId="0" applyNumberFormat="1" applyFont="1" applyFill="1" applyBorder="1" applyAlignment="1" applyProtection="1">
      <alignment horizontal="center" vertical="center"/>
      <protection locked="0"/>
    </xf>
    <xf numFmtId="177" fontId="153" fillId="0" borderId="1" xfId="0" applyNumberFormat="1" applyFont="1" applyFill="1" applyBorder="1" applyAlignment="1" applyProtection="1">
      <alignment horizontal="center" vertical="center" wrapText="1"/>
      <protection locked="0"/>
    </xf>
    <xf numFmtId="0" fontId="27" fillId="0" borderId="1" xfId="0" applyFont="1" applyFill="1" applyBorder="1" applyAlignment="1" applyProtection="1">
      <alignment horizontal="center" vertical="center"/>
      <protection locked="0"/>
    </xf>
    <xf numFmtId="177" fontId="102" fillId="0" borderId="4" xfId="0" applyNumberFormat="1" applyFont="1" applyFill="1" applyBorder="1" applyAlignment="1" applyProtection="1">
      <alignment horizontal="center" vertical="center" wrapText="1"/>
      <protection locked="0"/>
    </xf>
    <xf numFmtId="0" fontId="27" fillId="0" borderId="1" xfId="0" applyNumberFormat="1" applyFont="1" applyFill="1" applyBorder="1" applyAlignment="1" applyProtection="1">
      <alignment horizontal="center" vertical="center" wrapText="1"/>
      <protection locked="0"/>
    </xf>
    <xf numFmtId="177" fontId="153" fillId="0" borderId="16" xfId="0" applyNumberFormat="1" applyFont="1" applyFill="1" applyBorder="1" applyAlignment="1" applyProtection="1">
      <alignment horizontal="center" vertical="center" wrapText="1"/>
      <protection locked="0"/>
    </xf>
    <xf numFmtId="177" fontId="153" fillId="0" borderId="17" xfId="0" applyNumberFormat="1" applyFont="1" applyFill="1" applyBorder="1" applyAlignment="1" applyProtection="1">
      <alignment horizontal="center" vertical="center" wrapText="1"/>
      <protection locked="0"/>
    </xf>
    <xf numFmtId="0" fontId="27" fillId="0" borderId="2" xfId="0" applyNumberFormat="1" applyFont="1" applyFill="1" applyBorder="1" applyAlignment="1" applyProtection="1">
      <alignment horizontal="center" vertical="center" wrapText="1"/>
      <protection locked="0"/>
    </xf>
    <xf numFmtId="0" fontId="4" fillId="0" borderId="3" xfId="0" applyFont="1" applyFill="1" applyBorder="1" applyAlignment="1" applyProtection="1">
      <alignment horizontal="center" vertical="center"/>
      <protection locked="0"/>
    </xf>
    <xf numFmtId="0" fontId="27" fillId="0" borderId="13" xfId="0" applyNumberFormat="1" applyFont="1" applyFill="1" applyBorder="1" applyAlignment="1" applyProtection="1">
      <alignment horizontal="center" vertical="center" wrapText="1"/>
      <protection locked="0"/>
    </xf>
    <xf numFmtId="177" fontId="153" fillId="0" borderId="13" xfId="0" applyNumberFormat="1" applyFont="1" applyFill="1" applyBorder="1" applyAlignment="1" applyProtection="1">
      <alignment horizontal="center" vertical="center" wrapText="1"/>
      <protection locked="0"/>
    </xf>
    <xf numFmtId="0" fontId="27" fillId="0" borderId="17" xfId="0" applyNumberFormat="1" applyFont="1" applyFill="1" applyBorder="1" applyAlignment="1" applyProtection="1">
      <alignment horizontal="center" vertical="center" wrapText="1"/>
      <protection locked="0"/>
    </xf>
    <xf numFmtId="177" fontId="153" fillId="0" borderId="28" xfId="0" applyNumberFormat="1" applyFont="1" applyFill="1" applyBorder="1" applyAlignment="1" applyProtection="1">
      <alignment horizontal="center" vertical="center" wrapText="1"/>
      <protection locked="0"/>
    </xf>
    <xf numFmtId="0" fontId="4" fillId="0" borderId="4" xfId="0" applyFont="1" applyFill="1" applyBorder="1" applyAlignment="1" applyProtection="1">
      <alignment horizontal="center" vertical="center"/>
      <protection locked="0"/>
    </xf>
    <xf numFmtId="0" fontId="4" fillId="0" borderId="17" xfId="0" applyFont="1" applyFill="1" applyBorder="1" applyAlignment="1" applyProtection="1">
      <alignment horizontal="center" vertical="center" wrapText="1"/>
      <protection locked="0"/>
    </xf>
    <xf numFmtId="0" fontId="27" fillId="0" borderId="3" xfId="0" applyNumberFormat="1" applyFont="1" applyFill="1" applyBorder="1" applyAlignment="1" applyProtection="1">
      <alignment horizontal="center" vertical="center" wrapText="1"/>
      <protection locked="0"/>
    </xf>
    <xf numFmtId="0" fontId="27" fillId="0" borderId="4" xfId="0" applyNumberFormat="1" applyFont="1" applyFill="1" applyBorder="1" applyAlignment="1" applyProtection="1">
      <alignment horizontal="center" vertical="center" wrapText="1"/>
      <protection locked="0"/>
    </xf>
    <xf numFmtId="177" fontId="153" fillId="0" borderId="4" xfId="0" applyNumberFormat="1" applyFont="1" applyFill="1" applyBorder="1" applyAlignment="1" applyProtection="1">
      <alignment horizontal="center" vertical="center" wrapText="1"/>
      <protection locked="0"/>
    </xf>
    <xf numFmtId="58" fontId="4" fillId="0" borderId="17" xfId="0" applyNumberFormat="1" applyFont="1" applyFill="1" applyBorder="1" applyAlignment="1" applyProtection="1">
      <alignment horizontal="center" vertical="center"/>
      <protection locked="0"/>
    </xf>
    <xf numFmtId="0" fontId="27" fillId="0" borderId="4" xfId="0" applyFont="1" applyFill="1" applyBorder="1" applyAlignment="1" applyProtection="1">
      <alignment horizontal="center" vertical="center"/>
      <protection locked="0"/>
    </xf>
    <xf numFmtId="177" fontId="97" fillId="0" borderId="17" xfId="0" applyNumberFormat="1" applyFont="1" applyFill="1" applyBorder="1" applyAlignment="1" applyProtection="1">
      <alignment horizontal="center" vertical="center" wrapText="1" shrinkToFit="1"/>
      <protection locked="0"/>
    </xf>
    <xf numFmtId="177" fontId="105" fillId="0" borderId="3" xfId="0" applyNumberFormat="1" applyFont="1" applyFill="1" applyBorder="1" applyAlignment="1" applyProtection="1">
      <alignment horizontal="center" vertical="center" wrapText="1"/>
      <protection locked="0"/>
    </xf>
    <xf numFmtId="187" fontId="109" fillId="0" borderId="3" xfId="0" applyNumberFormat="1" applyFont="1" applyFill="1" applyBorder="1" applyAlignment="1" applyProtection="1">
      <alignment horizontal="center" vertical="center"/>
      <protection locked="0"/>
    </xf>
    <xf numFmtId="178" fontId="109" fillId="0" borderId="3" xfId="0" applyNumberFormat="1" applyFont="1" applyFill="1" applyBorder="1" applyAlignment="1" applyProtection="1">
      <alignment horizontal="center" vertical="center"/>
      <protection locked="0"/>
    </xf>
    <xf numFmtId="0" fontId="115" fillId="0" borderId="3" xfId="0" applyFont="1" applyFill="1" applyBorder="1" applyAlignment="1" applyProtection="1">
      <alignment horizontal="center" vertical="center" wrapText="1"/>
      <protection locked="0"/>
    </xf>
    <xf numFmtId="177" fontId="105" fillId="0" borderId="1" xfId="0" applyNumberFormat="1" applyFont="1" applyFill="1" applyBorder="1" applyAlignment="1" applyProtection="1">
      <alignment horizontal="center" vertical="center" wrapText="1"/>
      <protection locked="0"/>
    </xf>
    <xf numFmtId="177" fontId="105" fillId="3" borderId="1" xfId="0" applyNumberFormat="1" applyFont="1" applyFill="1" applyBorder="1" applyAlignment="1" applyProtection="1">
      <alignment horizontal="center" vertical="center" wrapText="1"/>
      <protection locked="0"/>
    </xf>
    <xf numFmtId="187" fontId="109" fillId="0" borderId="1" xfId="0" applyNumberFormat="1" applyFont="1" applyFill="1" applyBorder="1" applyAlignment="1" applyProtection="1">
      <alignment horizontal="center" vertical="center"/>
      <protection locked="0"/>
    </xf>
    <xf numFmtId="178" fontId="109" fillId="0" borderId="1" xfId="0" applyNumberFormat="1" applyFont="1" applyFill="1" applyBorder="1" applyAlignment="1" applyProtection="1">
      <alignment horizontal="center" vertical="center"/>
      <protection locked="0"/>
    </xf>
    <xf numFmtId="184" fontId="144" fillId="3" borderId="3" xfId="0" applyNumberFormat="1" applyFont="1" applyFill="1" applyBorder="1" applyAlignment="1" applyProtection="1">
      <alignment horizontal="center" vertical="center" wrapText="1" shrinkToFit="1"/>
      <protection locked="0"/>
    </xf>
    <xf numFmtId="184" fontId="31" fillId="0" borderId="3" xfId="0" applyNumberFormat="1" applyFont="1" applyFill="1" applyBorder="1" applyAlignment="1" applyProtection="1">
      <alignment horizontal="center" vertical="center" wrapText="1"/>
      <protection locked="0"/>
    </xf>
    <xf numFmtId="185" fontId="1" fillId="0" borderId="1" xfId="0" applyNumberFormat="1" applyFont="1" applyFill="1" applyBorder="1" applyAlignment="1" applyProtection="1">
      <alignment horizontal="center" vertical="center"/>
      <protection locked="0"/>
    </xf>
    <xf numFmtId="177" fontId="4" fillId="0" borderId="10" xfId="0" applyNumberFormat="1" applyFont="1" applyFill="1" applyBorder="1" applyAlignment="1" applyProtection="1">
      <alignment horizontal="center" vertical="center" wrapText="1"/>
      <protection locked="0"/>
    </xf>
    <xf numFmtId="184" fontId="40" fillId="0" borderId="4" xfId="0" applyNumberFormat="1" applyFont="1" applyFill="1" applyBorder="1" applyAlignment="1" applyProtection="1">
      <alignment horizontal="center" vertical="center" wrapText="1" shrinkToFit="1"/>
      <protection locked="0"/>
    </xf>
    <xf numFmtId="0" fontId="103" fillId="0" borderId="4" xfId="0" applyFont="1" applyFill="1" applyBorder="1" applyAlignment="1" applyProtection="1">
      <alignment horizontal="center" vertical="center" wrapText="1"/>
      <protection locked="0"/>
    </xf>
    <xf numFmtId="0" fontId="103" fillId="0" borderId="12" xfId="0" applyFont="1" applyFill="1" applyBorder="1" applyAlignment="1" applyProtection="1">
      <alignment horizontal="center" vertical="center" wrapText="1"/>
      <protection locked="0"/>
    </xf>
    <xf numFmtId="185" fontId="1" fillId="0" borderId="2" xfId="0" applyNumberFormat="1" applyFont="1" applyFill="1" applyBorder="1" applyAlignment="1" applyProtection="1">
      <alignment horizontal="center" vertical="center"/>
      <protection locked="0"/>
    </xf>
    <xf numFmtId="0" fontId="109" fillId="0" borderId="3" xfId="0" applyNumberFormat="1" applyFont="1" applyFill="1" applyBorder="1" applyAlignment="1" applyProtection="1">
      <alignment horizontal="center" vertical="center"/>
      <protection locked="0"/>
    </xf>
    <xf numFmtId="0" fontId="108" fillId="0" borderId="3" xfId="0" applyNumberFormat="1" applyFont="1" applyFill="1" applyBorder="1" applyAlignment="1" applyProtection="1">
      <alignment horizontal="center" vertical="center"/>
      <protection locked="0"/>
    </xf>
    <xf numFmtId="0" fontId="105" fillId="0" borderId="3" xfId="0" applyFont="1" applyFill="1" applyBorder="1" applyAlignment="1" applyProtection="1">
      <alignment horizontal="center" vertical="center" wrapText="1" shrinkToFit="1"/>
      <protection locked="0"/>
    </xf>
    <xf numFmtId="0" fontId="105" fillId="0" borderId="16" xfId="0" applyFont="1" applyFill="1" applyBorder="1" applyAlignment="1" applyProtection="1">
      <alignment horizontal="center" vertical="center" wrapText="1" shrinkToFit="1"/>
      <protection locked="0"/>
    </xf>
    <xf numFmtId="3" fontId="109" fillId="3" borderId="3" xfId="0" applyNumberFormat="1" applyFont="1" applyFill="1" applyBorder="1" applyAlignment="1" applyProtection="1">
      <alignment horizontal="center" vertical="center"/>
      <protection locked="0"/>
    </xf>
    <xf numFmtId="0" fontId="108" fillId="0" borderId="1" xfId="0" applyNumberFormat="1" applyFont="1" applyFill="1" applyBorder="1" applyAlignment="1" applyProtection="1">
      <alignment horizontal="center" vertical="center"/>
      <protection locked="0"/>
    </xf>
    <xf numFmtId="0" fontId="105" fillId="0" borderId="1" xfId="0" applyFont="1" applyFill="1" applyBorder="1" applyAlignment="1" applyProtection="1">
      <alignment horizontal="center" vertical="center" wrapText="1" shrinkToFit="1"/>
      <protection locked="0"/>
    </xf>
    <xf numFmtId="0" fontId="1" fillId="0" borderId="4" xfId="0" applyNumberFormat="1" applyFont="1" applyFill="1" applyBorder="1" applyAlignment="1" applyProtection="1">
      <alignment horizontal="center" vertical="center"/>
      <protection locked="0"/>
    </xf>
    <xf numFmtId="0" fontId="31" fillId="0" borderId="4" xfId="0" applyNumberFormat="1" applyFont="1" applyFill="1" applyBorder="1" applyAlignment="1" applyProtection="1">
      <alignment horizontal="center" vertical="center"/>
      <protection locked="0"/>
    </xf>
    <xf numFmtId="0" fontId="4" fillId="0" borderId="4" xfId="0" applyFont="1" applyFill="1" applyBorder="1" applyAlignment="1" applyProtection="1">
      <alignment horizontal="center" vertical="center" wrapText="1" shrinkToFit="1"/>
      <protection locked="0"/>
    </xf>
    <xf numFmtId="0" fontId="4" fillId="0" borderId="17" xfId="0" applyFont="1" applyFill="1" applyBorder="1" applyAlignment="1" applyProtection="1">
      <alignment horizontal="center" vertical="center" wrapText="1" shrinkToFit="1"/>
      <protection locked="0"/>
    </xf>
    <xf numFmtId="0" fontId="105" fillId="0" borderId="11" xfId="0" applyFont="1" applyFill="1" applyBorder="1" applyAlignment="1" applyProtection="1">
      <alignment horizontal="center" vertical="center" wrapText="1" shrinkToFit="1"/>
      <protection locked="0"/>
    </xf>
    <xf numFmtId="186" fontId="105" fillId="0" borderId="11" xfId="0" applyNumberFormat="1" applyFont="1" applyFill="1" applyBorder="1" applyAlignment="1" applyProtection="1">
      <alignment horizontal="center" vertical="center" wrapText="1" shrinkToFit="1"/>
      <protection locked="0"/>
    </xf>
    <xf numFmtId="186" fontId="105" fillId="0" borderId="3" xfId="0" applyNumberFormat="1" applyFont="1" applyFill="1" applyBorder="1" applyAlignment="1" applyProtection="1">
      <alignment horizontal="center" vertical="center" wrapText="1" shrinkToFit="1"/>
      <protection locked="0"/>
    </xf>
    <xf numFmtId="186" fontId="4" fillId="0" borderId="17" xfId="0" applyNumberFormat="1" applyFont="1" applyFill="1" applyBorder="1" applyAlignment="1" applyProtection="1">
      <alignment horizontal="center" vertical="center" wrapText="1" shrinkToFit="1"/>
      <protection locked="0"/>
    </xf>
    <xf numFmtId="186" fontId="105" fillId="0" borderId="30" xfId="0" applyNumberFormat="1" applyFont="1" applyFill="1" applyBorder="1" applyAlignment="1" applyProtection="1">
      <alignment horizontal="center" vertical="center" wrapText="1" shrinkToFit="1"/>
      <protection locked="0"/>
    </xf>
    <xf numFmtId="186" fontId="105" fillId="0" borderId="12" xfId="0" applyNumberFormat="1" applyFont="1" applyFill="1" applyBorder="1" applyAlignment="1" applyProtection="1">
      <alignment horizontal="center" vertical="center" wrapText="1" shrinkToFit="1"/>
      <protection locked="0"/>
    </xf>
    <xf numFmtId="0" fontId="109" fillId="0" borderId="1" xfId="0" applyFont="1" applyFill="1" applyBorder="1" applyAlignment="1" applyProtection="1">
      <alignment horizontal="center" vertical="center" wrapText="1"/>
      <protection locked="0"/>
    </xf>
    <xf numFmtId="0" fontId="117" fillId="0" borderId="1" xfId="0" applyFont="1" applyFill="1" applyBorder="1" applyProtection="1">
      <alignment vertical="center"/>
      <protection locked="0"/>
    </xf>
    <xf numFmtId="186" fontId="4" fillId="3" borderId="10" xfId="0" applyNumberFormat="1" applyFont="1" applyFill="1" applyBorder="1" applyAlignment="1" applyProtection="1">
      <alignment horizontal="center" vertical="center" wrapText="1" shrinkToFit="1"/>
      <protection locked="0"/>
    </xf>
    <xf numFmtId="186" fontId="4" fillId="3" borderId="12" xfId="0" applyNumberFormat="1" applyFont="1" applyFill="1" applyBorder="1" applyAlignment="1" applyProtection="1">
      <alignment horizontal="center" vertical="center" wrapText="1" shrinkToFit="1"/>
      <protection locked="0"/>
    </xf>
    <xf numFmtId="186" fontId="4" fillId="3" borderId="0" xfId="0" applyNumberFormat="1" applyFont="1" applyFill="1" applyBorder="1" applyAlignment="1" applyProtection="1">
      <alignment horizontal="center" vertical="center" wrapText="1" shrinkToFit="1"/>
      <protection locked="0"/>
    </xf>
    <xf numFmtId="0" fontId="105" fillId="0" borderId="12" xfId="0" applyFont="1" applyFill="1" applyBorder="1" applyProtection="1">
      <alignment vertical="center"/>
      <protection locked="0"/>
    </xf>
    <xf numFmtId="0" fontId="4" fillId="3" borderId="10" xfId="0" applyFont="1" applyFill="1" applyBorder="1" applyProtection="1">
      <alignment vertical="center"/>
      <protection locked="0"/>
    </xf>
    <xf numFmtId="180" fontId="7" fillId="0" borderId="4" xfId="0" applyNumberFormat="1" applyFont="1" applyFill="1" applyBorder="1" applyAlignment="1" applyProtection="1">
      <alignment horizontal="center" vertical="center"/>
    </xf>
    <xf numFmtId="0" fontId="1" fillId="0" borderId="4" xfId="0" applyFont="1" applyFill="1" applyBorder="1" applyAlignment="1" applyProtection="1">
      <alignment horizontal="center" vertical="center" wrapText="1" shrinkToFit="1"/>
      <protection locked="0"/>
    </xf>
    <xf numFmtId="180" fontId="7" fillId="3" borderId="26" xfId="0" applyNumberFormat="1" applyFont="1" applyFill="1" applyBorder="1" applyAlignment="1" applyProtection="1">
      <alignment horizontal="center" vertical="center"/>
    </xf>
    <xf numFmtId="0" fontId="17" fillId="14" borderId="1" xfId="0" applyNumberFormat="1" applyFont="1" applyFill="1" applyBorder="1" applyAlignment="1" applyProtection="1">
      <alignment horizontal="center" vertical="center" shrinkToFit="1"/>
      <protection locked="0"/>
    </xf>
    <xf numFmtId="180" fontId="7" fillId="0" borderId="7" xfId="0" applyNumberFormat="1" applyFont="1" applyFill="1" applyBorder="1" applyAlignment="1" applyProtection="1">
      <alignment horizontal="center" vertical="center"/>
    </xf>
    <xf numFmtId="0" fontId="0" fillId="0" borderId="36" xfId="0" applyFill="1" applyBorder="1" applyProtection="1">
      <alignment vertical="center"/>
    </xf>
    <xf numFmtId="0" fontId="0" fillId="0" borderId="37" xfId="0" applyFill="1" applyBorder="1" applyProtection="1">
      <alignment vertical="center"/>
      <protection locked="0"/>
    </xf>
    <xf numFmtId="0" fontId="0" fillId="0" borderId="37" xfId="0" applyFill="1" applyBorder="1" applyAlignment="1" applyProtection="1">
      <alignment vertical="center" wrapText="1"/>
      <protection locked="0"/>
    </xf>
    <xf numFmtId="177" fontId="1" fillId="0" borderId="0" xfId="0" applyNumberFormat="1" applyFont="1" applyFill="1" applyAlignment="1" applyProtection="1">
      <alignment horizontal="center" vertical="center"/>
    </xf>
    <xf numFmtId="0" fontId="4" fillId="3" borderId="2" xfId="0" applyFont="1" applyFill="1" applyBorder="1" applyAlignment="1" applyProtection="1">
      <alignment horizontal="center" vertical="center" wrapText="1"/>
      <protection locked="0"/>
    </xf>
    <xf numFmtId="0" fontId="1" fillId="3" borderId="4" xfId="0" applyFont="1" applyFill="1" applyBorder="1" applyAlignment="1" applyProtection="1">
      <alignment horizontal="center" vertical="center"/>
      <protection locked="0"/>
    </xf>
    <xf numFmtId="0" fontId="1" fillId="3" borderId="4" xfId="0" applyFont="1" applyFill="1" applyBorder="1" applyAlignment="1" applyProtection="1">
      <alignment horizontal="center" vertical="center"/>
    </xf>
    <xf numFmtId="0" fontId="4" fillId="14" borderId="1" xfId="0" applyFont="1" applyFill="1" applyBorder="1" applyAlignment="1" applyProtection="1">
      <alignment horizontal="center" vertical="center" wrapText="1"/>
      <protection locked="0"/>
    </xf>
    <xf numFmtId="3" fontId="1" fillId="14" borderId="1" xfId="0" applyNumberFormat="1" applyFont="1" applyFill="1" applyBorder="1" applyAlignment="1" applyProtection="1">
      <alignment horizontal="center" vertical="center"/>
      <protection locked="0"/>
    </xf>
    <xf numFmtId="0" fontId="1" fillId="14" borderId="1" xfId="0" applyFont="1" applyFill="1" applyBorder="1" applyAlignment="1" applyProtection="1">
      <alignment horizontal="center" vertical="center"/>
    </xf>
    <xf numFmtId="0" fontId="1" fillId="3" borderId="1" xfId="0" applyFont="1" applyFill="1" applyBorder="1" applyAlignment="1" applyProtection="1">
      <alignment horizontal="center" vertical="center"/>
    </xf>
    <xf numFmtId="0" fontId="11" fillId="0" borderId="0" xfId="0" applyFont="1" applyFill="1" applyAlignment="1" applyProtection="1">
      <alignment horizontal="center" vertical="center" wrapText="1"/>
      <protection locked="0"/>
    </xf>
    <xf numFmtId="0" fontId="11" fillId="0" borderId="0" xfId="0" applyFont="1" applyFill="1" applyAlignment="1" applyProtection="1">
      <alignment horizontal="center" vertical="center"/>
      <protection locked="0"/>
    </xf>
    <xf numFmtId="0" fontId="27" fillId="0" borderId="16" xfId="0" applyNumberFormat="1" applyFont="1" applyFill="1" applyBorder="1" applyAlignment="1" applyProtection="1">
      <alignment horizontal="center" vertical="center" wrapText="1"/>
      <protection locked="0"/>
    </xf>
    <xf numFmtId="177" fontId="102" fillId="3" borderId="4" xfId="0" applyNumberFormat="1" applyFont="1" applyFill="1" applyBorder="1" applyAlignment="1" applyProtection="1">
      <alignment horizontal="center" vertical="center" wrapText="1"/>
      <protection locked="0"/>
    </xf>
    <xf numFmtId="0" fontId="27" fillId="3" borderId="1" xfId="0" applyNumberFormat="1" applyFont="1" applyFill="1" applyBorder="1" applyAlignment="1" applyProtection="1">
      <alignment horizontal="center" vertical="center" wrapText="1"/>
      <protection locked="0"/>
    </xf>
    <xf numFmtId="0" fontId="27" fillId="3" borderId="17" xfId="0" applyNumberFormat="1" applyFont="1" applyFill="1" applyBorder="1" applyAlignment="1" applyProtection="1">
      <alignment horizontal="center" vertical="center" wrapText="1"/>
      <protection locked="0"/>
    </xf>
    <xf numFmtId="177" fontId="131" fillId="3" borderId="17" xfId="0" applyNumberFormat="1" applyFont="1" applyFill="1" applyBorder="1" applyAlignment="1" applyProtection="1">
      <alignment horizontal="center" vertical="center" wrapText="1"/>
      <protection locked="0"/>
    </xf>
    <xf numFmtId="0" fontId="4" fillId="3" borderId="17" xfId="0" applyFont="1" applyFill="1" applyBorder="1" applyAlignment="1" applyProtection="1">
      <alignment horizontal="center" vertical="center"/>
      <protection locked="0"/>
    </xf>
    <xf numFmtId="177" fontId="97" fillId="3" borderId="4" xfId="0" applyNumberFormat="1" applyFont="1" applyFill="1" applyBorder="1" applyAlignment="1" applyProtection="1">
      <alignment horizontal="center" vertical="center" wrapText="1" shrinkToFit="1"/>
      <protection locked="0"/>
    </xf>
    <xf numFmtId="0" fontId="27" fillId="14" borderId="1" xfId="0" applyNumberFormat="1" applyFont="1" applyFill="1" applyBorder="1" applyAlignment="1" applyProtection="1">
      <alignment horizontal="center" vertical="center" wrapText="1"/>
      <protection locked="0"/>
    </xf>
    <xf numFmtId="0" fontId="132" fillId="14" borderId="1" xfId="0" applyNumberFormat="1" applyFont="1" applyFill="1" applyBorder="1" applyAlignment="1" applyProtection="1">
      <alignment horizontal="center" vertical="center" wrapText="1"/>
      <protection locked="0"/>
    </xf>
    <xf numFmtId="177" fontId="153" fillId="14" borderId="1" xfId="0" applyNumberFormat="1" applyFont="1" applyFill="1" applyBorder="1" applyAlignment="1" applyProtection="1">
      <alignment horizontal="center" vertical="center" wrapText="1"/>
      <protection locked="0"/>
    </xf>
    <xf numFmtId="0" fontId="27" fillId="3" borderId="4" xfId="0" applyNumberFormat="1" applyFont="1" applyFill="1" applyBorder="1" applyAlignment="1" applyProtection="1">
      <alignment horizontal="center" vertical="center" wrapText="1"/>
      <protection locked="0"/>
    </xf>
    <xf numFmtId="177" fontId="153" fillId="3" borderId="4" xfId="0" applyNumberFormat="1" applyFont="1" applyFill="1" applyBorder="1" applyAlignment="1" applyProtection="1">
      <alignment horizontal="center" vertical="center" wrapText="1"/>
      <protection locked="0"/>
    </xf>
    <xf numFmtId="177" fontId="4" fillId="3" borderId="4" xfId="0" applyNumberFormat="1" applyFont="1" applyFill="1" applyBorder="1" applyAlignment="1" applyProtection="1">
      <alignment horizontal="center" vertical="center" wrapText="1"/>
      <protection locked="0"/>
    </xf>
    <xf numFmtId="0" fontId="135" fillId="0" borderId="13" xfId="0" applyNumberFormat="1" applyFont="1" applyFill="1" applyBorder="1" applyAlignment="1" applyProtection="1">
      <alignment horizontal="center" vertical="center" wrapText="1"/>
      <protection locked="0"/>
    </xf>
    <xf numFmtId="177" fontId="153" fillId="0" borderId="14" xfId="0" applyNumberFormat="1" applyFont="1" applyFill="1" applyBorder="1" applyAlignment="1" applyProtection="1">
      <alignment horizontal="center" vertical="center" wrapText="1"/>
      <protection locked="0"/>
    </xf>
    <xf numFmtId="0" fontId="13" fillId="0" borderId="18" xfId="0" applyFont="1" applyFill="1" applyBorder="1" applyProtection="1">
      <alignment vertical="center"/>
      <protection locked="0"/>
    </xf>
    <xf numFmtId="0" fontId="0" fillId="0" borderId="18" xfId="0" applyFill="1" applyBorder="1" applyProtection="1">
      <alignment vertical="center"/>
      <protection locked="0"/>
    </xf>
    <xf numFmtId="0" fontId="41" fillId="0" borderId="0" xfId="0" applyFont="1" applyFill="1" applyProtection="1">
      <alignment vertical="center"/>
      <protection locked="0"/>
    </xf>
    <xf numFmtId="0" fontId="154" fillId="0" borderId="0" xfId="0" applyFont="1" applyFill="1" applyProtection="1">
      <alignment vertical="center"/>
      <protection locked="0"/>
    </xf>
    <xf numFmtId="177" fontId="4" fillId="3" borderId="10" xfId="0" applyNumberFormat="1" applyFont="1" applyFill="1" applyBorder="1" applyAlignment="1" applyProtection="1">
      <alignment horizontal="center" vertical="center" wrapText="1"/>
      <protection locked="0"/>
    </xf>
    <xf numFmtId="187" fontId="1" fillId="3" borderId="4" xfId="0" applyNumberFormat="1" applyFont="1" applyFill="1" applyBorder="1" applyAlignment="1" applyProtection="1">
      <alignment horizontal="center" vertical="center"/>
      <protection locked="0"/>
    </xf>
    <xf numFmtId="178" fontId="1" fillId="3" borderId="4" xfId="0" applyNumberFormat="1" applyFont="1" applyFill="1" applyBorder="1" applyAlignment="1" applyProtection="1">
      <alignment horizontal="center" vertical="center"/>
      <protection locked="0"/>
    </xf>
    <xf numFmtId="187" fontId="1" fillId="14" borderId="1" xfId="0" applyNumberFormat="1" applyFont="1" applyFill="1" applyBorder="1" applyAlignment="1" applyProtection="1">
      <alignment horizontal="center" vertical="center"/>
      <protection locked="0"/>
    </xf>
    <xf numFmtId="178" fontId="1" fillId="14" borderId="1" xfId="0" applyNumberFormat="1" applyFont="1" applyFill="1" applyBorder="1" applyAlignment="1" applyProtection="1">
      <alignment horizontal="center" vertical="center"/>
      <protection locked="0"/>
    </xf>
    <xf numFmtId="0" fontId="0" fillId="0" borderId="61" xfId="0" applyFill="1" applyBorder="1" applyProtection="1">
      <alignment vertical="center"/>
      <protection locked="0"/>
    </xf>
    <xf numFmtId="188" fontId="43" fillId="0" borderId="0" xfId="0" applyNumberFormat="1" applyFont="1" applyFill="1" applyAlignment="1" applyProtection="1">
      <alignment horizontal="center" vertical="center"/>
      <protection locked="0"/>
    </xf>
    <xf numFmtId="0" fontId="1" fillId="3" borderId="4" xfId="0" applyNumberFormat="1" applyFont="1" applyFill="1" applyBorder="1" applyAlignment="1" applyProtection="1">
      <alignment horizontal="center" vertical="center"/>
      <protection locked="0"/>
    </xf>
    <xf numFmtId="0" fontId="31" fillId="3" borderId="4" xfId="0" applyNumberFormat="1" applyFont="1" applyFill="1" applyBorder="1" applyAlignment="1" applyProtection="1">
      <alignment horizontal="center" vertical="center"/>
      <protection locked="0"/>
    </xf>
    <xf numFmtId="0" fontId="4" fillId="3" borderId="4" xfId="0" applyFont="1" applyFill="1" applyBorder="1" applyAlignment="1" applyProtection="1">
      <alignment horizontal="center" vertical="center" wrapText="1" shrinkToFit="1"/>
      <protection locked="0"/>
    </xf>
    <xf numFmtId="0" fontId="4" fillId="3" borderId="17" xfId="0" applyFont="1" applyFill="1" applyBorder="1" applyAlignment="1" applyProtection="1">
      <alignment horizontal="center" vertical="center" wrapText="1" shrinkToFit="1"/>
      <protection locked="0"/>
    </xf>
    <xf numFmtId="0" fontId="31" fillId="14" borderId="4" xfId="0" applyNumberFormat="1" applyFont="1" applyFill="1" applyBorder="1" applyAlignment="1" applyProtection="1">
      <alignment horizontal="center" vertical="center"/>
      <protection locked="0"/>
    </xf>
    <xf numFmtId="179" fontId="11" fillId="0" borderId="0" xfId="0" applyNumberFormat="1" applyFont="1" applyFill="1" applyAlignment="1" applyProtection="1">
      <alignment horizontal="center" vertical="center"/>
      <protection locked="0"/>
    </xf>
    <xf numFmtId="183" fontId="0" fillId="0" borderId="0" xfId="0" applyNumberFormat="1" applyFill="1" applyProtection="1">
      <alignment vertical="center"/>
      <protection locked="0"/>
    </xf>
    <xf numFmtId="183" fontId="1" fillId="0" borderId="0" xfId="0" applyNumberFormat="1" applyFont="1" applyFill="1" applyAlignment="1" applyProtection="1">
      <alignment horizontal="center" vertical="center" wrapText="1"/>
      <protection locked="0"/>
    </xf>
    <xf numFmtId="186" fontId="4" fillId="3" borderId="8" xfId="0" applyNumberFormat="1" applyFont="1" applyFill="1" applyBorder="1" applyAlignment="1" applyProtection="1">
      <alignment horizontal="center" vertical="center" wrapText="1" shrinkToFit="1"/>
      <protection locked="0"/>
    </xf>
    <xf numFmtId="186" fontId="4" fillId="3" borderId="4" xfId="0" applyNumberFormat="1" applyFont="1" applyFill="1" applyBorder="1" applyAlignment="1" applyProtection="1">
      <alignment horizontal="center" vertical="center" wrapText="1" shrinkToFit="1"/>
      <protection locked="0"/>
    </xf>
    <xf numFmtId="186" fontId="4" fillId="3" borderId="7" xfId="0" applyNumberFormat="1" applyFont="1" applyFill="1" applyBorder="1" applyAlignment="1" applyProtection="1">
      <alignment horizontal="center" vertical="center" wrapText="1" shrinkToFit="1"/>
      <protection locked="0"/>
    </xf>
    <xf numFmtId="0" fontId="0" fillId="0" borderId="36" xfId="0" applyFill="1" applyBorder="1" applyProtection="1">
      <alignment vertical="center"/>
      <protection locked="0"/>
    </xf>
    <xf numFmtId="186" fontId="0" fillId="0" borderId="36" xfId="0" applyNumberFormat="1" applyFill="1" applyBorder="1" applyProtection="1">
      <alignment vertical="center"/>
      <protection locked="0"/>
    </xf>
    <xf numFmtId="186" fontId="0" fillId="0" borderId="37" xfId="0" applyNumberFormat="1" applyFill="1" applyBorder="1" applyProtection="1">
      <alignment vertical="center"/>
      <protection locked="0"/>
    </xf>
    <xf numFmtId="186" fontId="11" fillId="0" borderId="0" xfId="0" applyNumberFormat="1" applyFont="1" applyFill="1" applyAlignment="1" applyProtection="1">
      <alignment horizontal="center" vertical="center"/>
      <protection locked="0"/>
    </xf>
    <xf numFmtId="179" fontId="31" fillId="0" borderId="1" xfId="0" applyNumberFormat="1" applyFont="1" applyFill="1" applyBorder="1" applyAlignment="1" applyProtection="1">
      <alignment horizontal="center" vertical="center" wrapText="1"/>
      <protection locked="0"/>
    </xf>
    <xf numFmtId="0" fontId="0" fillId="0" borderId="1" xfId="0" applyFill="1" applyBorder="1" applyAlignment="1" applyProtection="1">
      <alignment horizontal="center" vertical="center"/>
      <protection locked="0"/>
    </xf>
    <xf numFmtId="186" fontId="0" fillId="0" borderId="1" xfId="0" applyNumberFormat="1" applyFill="1" applyBorder="1" applyAlignment="1" applyProtection="1">
      <alignment horizontal="center" vertical="center"/>
      <protection locked="0"/>
    </xf>
    <xf numFmtId="186" fontId="1" fillId="0" borderId="1" xfId="0" applyNumberFormat="1" applyFont="1" applyFill="1" applyBorder="1" applyAlignment="1" applyProtection="1">
      <alignment horizontal="center" vertical="center" wrapText="1"/>
      <protection locked="0"/>
    </xf>
    <xf numFmtId="186" fontId="4" fillId="3" borderId="24" xfId="0" applyNumberFormat="1" applyFont="1" applyFill="1" applyBorder="1" applyAlignment="1" applyProtection="1">
      <alignment horizontal="center" vertical="center" wrapText="1" shrinkToFit="1"/>
      <protection locked="0"/>
    </xf>
    <xf numFmtId="186" fontId="4" fillId="3" borderId="29" xfId="0" applyNumberFormat="1" applyFont="1" applyFill="1" applyBorder="1" applyAlignment="1" applyProtection="1">
      <alignment horizontal="center" vertical="center" wrapText="1" shrinkToFit="1"/>
      <protection locked="0"/>
    </xf>
    <xf numFmtId="186" fontId="0" fillId="0" borderId="38" xfId="0" applyNumberFormat="1" applyFill="1" applyBorder="1" applyProtection="1">
      <alignment vertical="center"/>
      <protection locked="0"/>
    </xf>
    <xf numFmtId="186" fontId="0" fillId="0" borderId="61" xfId="0" applyNumberFormat="1" applyFill="1" applyBorder="1" applyProtection="1">
      <alignment vertical="center"/>
      <protection locked="0"/>
    </xf>
    <xf numFmtId="186" fontId="0" fillId="0" borderId="0" xfId="0" applyNumberFormat="1" applyFill="1" applyProtection="1">
      <alignment vertical="center"/>
      <protection locked="0"/>
    </xf>
    <xf numFmtId="0" fontId="0" fillId="0" borderId="9" xfId="0" applyFill="1" applyBorder="1" applyProtection="1">
      <alignment vertical="center"/>
      <protection locked="0"/>
    </xf>
    <xf numFmtId="0" fontId="0" fillId="0" borderId="0" xfId="0" applyFont="1" applyFill="1" applyProtection="1">
      <alignment vertical="center"/>
      <protection locked="0"/>
    </xf>
    <xf numFmtId="0" fontId="5" fillId="0" borderId="1" xfId="0" applyFont="1" applyFill="1" applyBorder="1" applyProtection="1">
      <alignment vertical="center"/>
      <protection locked="0"/>
    </xf>
    <xf numFmtId="180" fontId="13" fillId="0" borderId="7" xfId="0" applyNumberFormat="1" applyFont="1" applyFill="1" applyBorder="1" applyAlignment="1" applyProtection="1">
      <alignment horizontal="center" vertical="center"/>
    </xf>
    <xf numFmtId="180" fontId="13" fillId="0" borderId="1" xfId="0" applyNumberFormat="1" applyFont="1" applyFill="1" applyBorder="1" applyAlignment="1" applyProtection="1">
      <alignment horizontal="center" vertical="center"/>
      <protection locked="0"/>
    </xf>
    <xf numFmtId="180" fontId="32" fillId="0" borderId="15" xfId="0" applyNumberFormat="1" applyFont="1" applyFill="1" applyBorder="1" applyAlignment="1" applyProtection="1">
      <alignment horizontal="center" vertical="center"/>
    </xf>
    <xf numFmtId="180" fontId="32" fillId="0" borderId="1" xfId="0" applyNumberFormat="1" applyFont="1" applyFill="1" applyBorder="1" applyAlignment="1" applyProtection="1">
      <alignment horizontal="center" vertical="center"/>
    </xf>
    <xf numFmtId="0" fontId="155" fillId="0" borderId="1" xfId="0" applyFont="1" applyFill="1" applyBorder="1" applyAlignment="1">
      <alignment horizontal="center" vertical="center"/>
    </xf>
    <xf numFmtId="0" fontId="36" fillId="0" borderId="1" xfId="0" applyFont="1" applyFill="1" applyBorder="1" applyAlignment="1" applyProtection="1">
      <alignment horizontal="center" vertical="center" wrapText="1" shrinkToFit="1"/>
      <protection locked="0"/>
    </xf>
    <xf numFmtId="0" fontId="156" fillId="0" borderId="1" xfId="0" applyFont="1" applyFill="1" applyBorder="1" applyAlignment="1">
      <alignment horizontal="center" vertical="center"/>
    </xf>
    <xf numFmtId="0" fontId="156" fillId="0" borderId="0" xfId="0" applyFont="1" applyFill="1" applyAlignment="1">
      <alignment horizontal="center" vertical="center"/>
    </xf>
    <xf numFmtId="0" fontId="155" fillId="3" borderId="1" xfId="0" applyFont="1" applyFill="1" applyBorder="1" applyAlignment="1">
      <alignment horizontal="center" vertical="center"/>
    </xf>
    <xf numFmtId="0" fontId="155" fillId="3" borderId="0" xfId="0" applyFont="1" applyFill="1" applyAlignment="1">
      <alignment horizontal="center" vertical="center"/>
    </xf>
    <xf numFmtId="0" fontId="156" fillId="3" borderId="1" xfId="0" applyFont="1" applyFill="1" applyBorder="1" applyAlignment="1">
      <alignment horizontal="center" vertical="center"/>
    </xf>
    <xf numFmtId="0" fontId="157" fillId="3" borderId="1" xfId="0" applyFont="1" applyFill="1" applyBorder="1" applyAlignment="1">
      <alignment horizontal="center" vertical="center"/>
    </xf>
    <xf numFmtId="0" fontId="157" fillId="0" borderId="1" xfId="0" applyFont="1" applyFill="1" applyBorder="1" applyAlignment="1">
      <alignment horizontal="center" vertical="center"/>
    </xf>
    <xf numFmtId="0" fontId="157" fillId="3" borderId="0" xfId="0" applyFont="1" applyFill="1" applyAlignment="1">
      <alignment horizontal="center" vertical="center"/>
    </xf>
    <xf numFmtId="0" fontId="98" fillId="0" borderId="4" xfId="0" applyFont="1" applyFill="1" applyBorder="1" applyAlignment="1" applyProtection="1">
      <alignment horizontal="center" vertical="center" wrapText="1" shrinkToFit="1"/>
      <protection locked="0"/>
    </xf>
    <xf numFmtId="3" fontId="36" fillId="0" borderId="2" xfId="0" applyNumberFormat="1" applyFont="1" applyFill="1" applyBorder="1" applyAlignment="1" applyProtection="1">
      <alignment horizontal="center" vertical="center"/>
      <protection locked="0"/>
    </xf>
    <xf numFmtId="0" fontId="36" fillId="0" borderId="2" xfId="0" applyFont="1" applyFill="1" applyBorder="1" applyAlignment="1" applyProtection="1">
      <alignment horizontal="center" vertical="center"/>
      <protection locked="0"/>
    </xf>
    <xf numFmtId="177" fontId="37" fillId="0" borderId="2" xfId="0" applyNumberFormat="1" applyFont="1" applyFill="1" applyBorder="1" applyAlignment="1" applyProtection="1">
      <alignment horizontal="center" vertical="center" wrapText="1"/>
      <protection locked="0"/>
    </xf>
    <xf numFmtId="0" fontId="5" fillId="0" borderId="1" xfId="0" applyFont="1" applyFill="1" applyBorder="1" applyAlignment="1" applyProtection="1">
      <alignment horizontal="center" vertical="center" wrapText="1"/>
      <protection locked="0"/>
    </xf>
    <xf numFmtId="0" fontId="36" fillId="0" borderId="1" xfId="0" applyFont="1" applyFill="1" applyBorder="1" applyAlignment="1" applyProtection="1">
      <alignment horizontal="center" vertical="center"/>
      <protection locked="0"/>
    </xf>
    <xf numFmtId="177" fontId="37" fillId="0" borderId="1" xfId="0" applyNumberFormat="1" applyFont="1" applyFill="1" applyBorder="1" applyAlignment="1" applyProtection="1">
      <alignment horizontal="center" vertical="center" wrapText="1"/>
      <protection locked="0"/>
    </xf>
    <xf numFmtId="182" fontId="5" fillId="3" borderId="1" xfId="0" applyNumberFormat="1" applyFont="1" applyFill="1" applyBorder="1" applyAlignment="1" applyProtection="1">
      <alignment horizontal="center" vertical="center" wrapText="1" shrinkToFit="1"/>
      <protection locked="0"/>
    </xf>
    <xf numFmtId="182" fontId="105" fillId="3" borderId="1" xfId="0" applyNumberFormat="1" applyFont="1" applyFill="1" applyBorder="1" applyAlignment="1" applyProtection="1">
      <alignment horizontal="center" vertical="center" wrapText="1" shrinkToFit="1"/>
      <protection locked="0"/>
    </xf>
    <xf numFmtId="0" fontId="158" fillId="0" borderId="0" xfId="0" applyFont="1" applyFill="1" applyAlignment="1" applyProtection="1">
      <alignment horizontal="center" vertical="center" wrapText="1"/>
      <protection locked="0"/>
    </xf>
    <xf numFmtId="0" fontId="158" fillId="0" borderId="0" xfId="0" applyFont="1" applyFill="1" applyAlignment="1" applyProtection="1">
      <alignment horizontal="center" vertical="center"/>
      <protection locked="0"/>
    </xf>
    <xf numFmtId="0" fontId="98" fillId="0" borderId="13" xfId="0" applyFont="1" applyFill="1" applyBorder="1" applyAlignment="1" applyProtection="1">
      <alignment horizontal="center" vertical="center" wrapText="1"/>
      <protection locked="0"/>
    </xf>
    <xf numFmtId="177" fontId="38" fillId="0" borderId="2" xfId="0" applyNumberFormat="1" applyFont="1" applyFill="1" applyBorder="1" applyAlignment="1" applyProtection="1">
      <alignment horizontal="center" vertical="center" wrapText="1"/>
      <protection locked="0"/>
    </xf>
    <xf numFmtId="177" fontId="38" fillId="0" borderId="14" xfId="0" applyNumberFormat="1" applyFont="1" applyFill="1" applyBorder="1" applyAlignment="1" applyProtection="1">
      <alignment horizontal="center" vertical="center" wrapText="1"/>
      <protection locked="0"/>
    </xf>
    <xf numFmtId="0" fontId="5" fillId="0" borderId="14" xfId="0" applyFont="1" applyFill="1" applyBorder="1" applyAlignment="1" applyProtection="1">
      <alignment horizontal="center" vertical="center"/>
      <protection locked="0"/>
    </xf>
    <xf numFmtId="58" fontId="5" fillId="0" borderId="1" xfId="0" applyNumberFormat="1" applyFont="1" applyFill="1" applyBorder="1" applyAlignment="1" applyProtection="1">
      <alignment horizontal="center" vertical="center"/>
      <protection locked="0"/>
    </xf>
    <xf numFmtId="177" fontId="138" fillId="0" borderId="2" xfId="0" applyNumberFormat="1" applyFont="1" applyFill="1" applyBorder="1" applyAlignment="1" applyProtection="1">
      <alignment horizontal="center" vertical="center" wrapText="1" shrinkToFit="1"/>
      <protection locked="0"/>
    </xf>
    <xf numFmtId="177" fontId="5" fillId="0" borderId="2" xfId="0" applyNumberFormat="1" applyFont="1" applyFill="1" applyBorder="1" applyAlignment="1" applyProtection="1">
      <alignment horizontal="center" vertical="center" wrapText="1"/>
      <protection locked="0"/>
    </xf>
    <xf numFmtId="177" fontId="138" fillId="0" borderId="15" xfId="0" applyNumberFormat="1" applyFont="1" applyFill="1" applyBorder="1" applyAlignment="1" applyProtection="1">
      <alignment horizontal="center" vertical="center" wrapText="1" shrinkToFit="1"/>
      <protection locked="0"/>
    </xf>
    <xf numFmtId="177" fontId="38" fillId="0" borderId="1" xfId="0" applyNumberFormat="1" applyFont="1" applyFill="1" applyBorder="1" applyAlignment="1" applyProtection="1">
      <alignment horizontal="center" vertical="center" wrapText="1"/>
      <protection locked="0"/>
    </xf>
    <xf numFmtId="0" fontId="159" fillId="0" borderId="0" xfId="0" applyFont="1" applyFill="1" applyAlignment="1">
      <alignment vertical="center" wrapText="1"/>
    </xf>
    <xf numFmtId="0" fontId="5" fillId="0" borderId="1" xfId="0" applyFont="1" applyFill="1" applyBorder="1" applyAlignment="1" applyProtection="1">
      <alignment horizontal="center" vertical="center"/>
      <protection locked="0"/>
    </xf>
    <xf numFmtId="177" fontId="138" fillId="0" borderId="1" xfId="0" applyNumberFormat="1" applyFont="1" applyFill="1" applyBorder="1" applyAlignment="1" applyProtection="1">
      <alignment horizontal="center" vertical="center" wrapText="1" shrinkToFit="1"/>
      <protection locked="0"/>
    </xf>
    <xf numFmtId="177" fontId="5" fillId="0" borderId="1" xfId="0" applyNumberFormat="1" applyFont="1" applyFill="1" applyBorder="1" applyAlignment="1" applyProtection="1">
      <alignment horizontal="center" vertical="center" wrapText="1"/>
      <protection locked="0"/>
    </xf>
    <xf numFmtId="58" fontId="120" fillId="0" borderId="1" xfId="0" applyNumberFormat="1" applyFont="1" applyFill="1" applyBorder="1" applyAlignment="1" applyProtection="1">
      <alignment horizontal="center" vertical="center"/>
      <protection locked="0"/>
    </xf>
    <xf numFmtId="177" fontId="112" fillId="0" borderId="14" xfId="0" applyNumberFormat="1" applyFont="1" applyFill="1" applyBorder="1" applyAlignment="1" applyProtection="1">
      <alignment horizontal="center" vertical="center" wrapText="1"/>
      <protection locked="0"/>
    </xf>
    <xf numFmtId="58" fontId="105" fillId="0" borderId="1" xfId="0" applyNumberFormat="1" applyFont="1" applyFill="1" applyBorder="1" applyAlignment="1" applyProtection="1">
      <alignment horizontal="center" vertical="center"/>
      <protection locked="0"/>
    </xf>
    <xf numFmtId="177" fontId="112" fillId="3" borderId="2" xfId="0" applyNumberFormat="1" applyFont="1" applyFill="1" applyBorder="1" applyAlignment="1" applyProtection="1">
      <alignment horizontal="center" vertical="center" wrapText="1"/>
      <protection locked="0"/>
    </xf>
    <xf numFmtId="177" fontId="112" fillId="0" borderId="1" xfId="0" applyNumberFormat="1" applyFont="1" applyFill="1" applyBorder="1" applyAlignment="1" applyProtection="1">
      <alignment horizontal="center" vertical="center" wrapText="1"/>
      <protection locked="0"/>
    </xf>
    <xf numFmtId="177" fontId="112" fillId="15" borderId="1" xfId="0" applyNumberFormat="1" applyFont="1" applyFill="1" applyBorder="1" applyAlignment="1" applyProtection="1">
      <alignment horizontal="center" vertical="center" wrapText="1"/>
      <protection locked="0"/>
    </xf>
    <xf numFmtId="0" fontId="0" fillId="0" borderId="6" xfId="0" applyFont="1" applyFill="1" applyBorder="1" applyProtection="1">
      <alignment vertical="center"/>
      <protection locked="0"/>
    </xf>
    <xf numFmtId="180" fontId="14" fillId="0" borderId="1" xfId="0" applyNumberFormat="1" applyFont="1" applyFill="1" applyBorder="1" applyAlignment="1" applyProtection="1">
      <alignment horizontal="center" vertical="center"/>
      <protection locked="0"/>
    </xf>
    <xf numFmtId="178" fontId="14" fillId="0" borderId="4" xfId="0" applyNumberFormat="1" applyFont="1" applyFill="1" applyBorder="1" applyAlignment="1" applyProtection="1">
      <alignment horizontal="center" vertical="center" wrapText="1" shrinkToFit="1"/>
      <protection locked="0"/>
    </xf>
    <xf numFmtId="0" fontId="39" fillId="0" borderId="2" xfId="0" applyFont="1" applyFill="1" applyBorder="1" applyAlignment="1" applyProtection="1">
      <alignment horizontal="center" vertical="center" wrapText="1"/>
      <protection locked="0"/>
    </xf>
    <xf numFmtId="184" fontId="36" fillId="0" borderId="2" xfId="0" applyNumberFormat="1" applyFont="1" applyFill="1" applyBorder="1" applyAlignment="1" applyProtection="1">
      <alignment horizontal="center" vertical="center"/>
      <protection locked="0"/>
    </xf>
    <xf numFmtId="185" fontId="36" fillId="0" borderId="2" xfId="0" applyNumberFormat="1" applyFont="1" applyFill="1" applyBorder="1" applyAlignment="1" applyProtection="1">
      <alignment horizontal="center" vertical="center"/>
      <protection locked="0"/>
    </xf>
    <xf numFmtId="0" fontId="34" fillId="0" borderId="2" xfId="0" applyNumberFormat="1" applyFont="1" applyFill="1" applyBorder="1" applyAlignment="1" applyProtection="1">
      <alignment horizontal="center" vertical="center"/>
      <protection locked="0"/>
    </xf>
    <xf numFmtId="184" fontId="36" fillId="0" borderId="1" xfId="0" applyNumberFormat="1" applyFont="1" applyFill="1" applyBorder="1" applyAlignment="1" applyProtection="1">
      <alignment horizontal="center" vertical="center"/>
      <protection locked="0"/>
    </xf>
    <xf numFmtId="185" fontId="36" fillId="0" borderId="1" xfId="0" applyNumberFormat="1" applyFont="1" applyFill="1" applyBorder="1" applyAlignment="1" applyProtection="1">
      <alignment horizontal="center" vertical="center"/>
      <protection locked="0"/>
    </xf>
    <xf numFmtId="0" fontId="34" fillId="0" borderId="1" xfId="0" applyNumberFormat="1" applyFont="1" applyFill="1" applyBorder="1" applyAlignment="1" applyProtection="1">
      <alignment horizontal="center" vertical="center"/>
      <protection locked="0"/>
    </xf>
    <xf numFmtId="184" fontId="143" fillId="0" borderId="1" xfId="0" applyNumberFormat="1" applyFont="1" applyFill="1" applyBorder="1" applyAlignment="1" applyProtection="1">
      <alignment horizontal="center" vertical="center"/>
      <protection locked="0"/>
    </xf>
    <xf numFmtId="185" fontId="143" fillId="0" borderId="1" xfId="0" applyNumberFormat="1" applyFont="1" applyFill="1" applyBorder="1" applyAlignment="1" applyProtection="1">
      <alignment horizontal="center" vertical="center"/>
      <protection locked="0"/>
    </xf>
    <xf numFmtId="184" fontId="109" fillId="0" borderId="1" xfId="0" applyNumberFormat="1" applyFont="1" applyFill="1" applyBorder="1" applyAlignment="1" applyProtection="1">
      <alignment horizontal="center" vertical="center"/>
      <protection locked="0"/>
    </xf>
    <xf numFmtId="185" fontId="109" fillId="0" borderId="2" xfId="0" applyNumberFormat="1" applyFont="1" applyFill="1" applyBorder="1" applyAlignment="1" applyProtection="1">
      <alignment horizontal="center" vertical="center"/>
      <protection locked="0"/>
    </xf>
    <xf numFmtId="185" fontId="109" fillId="0" borderId="1" xfId="0" applyNumberFormat="1" applyFont="1" applyFill="1" applyBorder="1" applyAlignment="1" applyProtection="1">
      <alignment horizontal="center" vertical="center"/>
      <protection locked="0"/>
    </xf>
    <xf numFmtId="0" fontId="5" fillId="0" borderId="2" xfId="0" applyFont="1" applyFill="1" applyBorder="1" applyAlignment="1" applyProtection="1">
      <alignment horizontal="center" vertical="center" wrapText="1" shrinkToFit="1"/>
      <protection locked="0"/>
    </xf>
    <xf numFmtId="0" fontId="5" fillId="0" borderId="1" xfId="0" applyFont="1" applyFill="1" applyBorder="1" applyAlignment="1" applyProtection="1">
      <alignment horizontal="center" vertical="center" wrapText="1" shrinkToFit="1"/>
      <protection locked="0"/>
    </xf>
    <xf numFmtId="0" fontId="5" fillId="0" borderId="14" xfId="0" applyFont="1" applyFill="1" applyBorder="1" applyAlignment="1" applyProtection="1">
      <alignment horizontal="center" vertical="center" wrapText="1" shrinkToFit="1"/>
      <protection locked="0"/>
    </xf>
    <xf numFmtId="0" fontId="5" fillId="0" borderId="15" xfId="0" applyFont="1" applyFill="1" applyBorder="1" applyAlignment="1" applyProtection="1">
      <alignment horizontal="center" vertical="center" wrapText="1" shrinkToFit="1"/>
      <protection locked="0"/>
    </xf>
    <xf numFmtId="186" fontId="160" fillId="0" borderId="0" xfId="0" applyNumberFormat="1" applyFont="1" applyFill="1" applyAlignment="1" applyProtection="1">
      <alignment vertical="center" wrapText="1"/>
      <protection locked="0"/>
    </xf>
    <xf numFmtId="186" fontId="161" fillId="0" borderId="0" xfId="0" applyNumberFormat="1" applyFont="1" applyFill="1" applyAlignment="1" applyProtection="1">
      <alignment vertical="center" wrapText="1"/>
      <protection locked="0"/>
    </xf>
    <xf numFmtId="186" fontId="98" fillId="0" borderId="22" xfId="0" applyNumberFormat="1" applyFont="1" applyFill="1" applyBorder="1" applyAlignment="1" applyProtection="1">
      <alignment horizontal="center" vertical="center" wrapText="1"/>
      <protection locked="0"/>
    </xf>
    <xf numFmtId="183" fontId="5" fillId="0" borderId="2" xfId="0" applyNumberFormat="1" applyFont="1" applyFill="1" applyBorder="1" applyAlignment="1" applyProtection="1">
      <alignment horizontal="center" vertical="center" wrapText="1" shrinkToFit="1"/>
      <protection locked="0"/>
    </xf>
    <xf numFmtId="186" fontId="5" fillId="0" borderId="14" xfId="0" applyNumberFormat="1" applyFont="1" applyFill="1" applyBorder="1" applyAlignment="1" applyProtection="1">
      <alignment horizontal="center" vertical="center" wrapText="1" shrinkToFit="1"/>
      <protection locked="0"/>
    </xf>
    <xf numFmtId="186" fontId="5" fillId="0" borderId="15" xfId="0" applyNumberFormat="1" applyFont="1" applyFill="1" applyBorder="1" applyAlignment="1" applyProtection="1">
      <alignment horizontal="center" vertical="center" wrapText="1" shrinkToFit="1"/>
      <protection locked="0"/>
    </xf>
    <xf numFmtId="183" fontId="5" fillId="0" borderId="1" xfId="0" applyNumberFormat="1" applyFont="1" applyFill="1" applyBorder="1" applyAlignment="1" applyProtection="1">
      <alignment horizontal="center" vertical="center" wrapText="1" shrinkToFit="1"/>
      <protection locked="0"/>
    </xf>
    <xf numFmtId="183" fontId="120" fillId="0" borderId="1" xfId="0" applyNumberFormat="1" applyFont="1" applyFill="1" applyBorder="1" applyAlignment="1" applyProtection="1">
      <alignment horizontal="center" vertical="center" wrapText="1" shrinkToFit="1"/>
      <protection locked="0"/>
    </xf>
    <xf numFmtId="186" fontId="5" fillId="3" borderId="1" xfId="0" applyNumberFormat="1" applyFont="1" applyFill="1" applyBorder="1" applyAlignment="1" applyProtection="1">
      <alignment horizontal="center" vertical="center" wrapText="1" shrinkToFit="1"/>
      <protection locked="0"/>
    </xf>
    <xf numFmtId="186" fontId="120" fillId="3" borderId="1" xfId="0" applyNumberFormat="1" applyFont="1" applyFill="1" applyBorder="1" applyAlignment="1" applyProtection="1">
      <alignment horizontal="center" vertical="center" wrapText="1" shrinkToFit="1"/>
      <protection locked="0"/>
    </xf>
    <xf numFmtId="183" fontId="105" fillId="0" borderId="1" xfId="0" applyNumberFormat="1" applyFont="1" applyFill="1" applyBorder="1" applyAlignment="1" applyProtection="1">
      <alignment horizontal="center" vertical="center" wrapText="1" shrinkToFit="1"/>
      <protection locked="0"/>
    </xf>
    <xf numFmtId="186" fontId="105" fillId="3" borderId="1" xfId="0" applyNumberFormat="1" applyFont="1" applyFill="1" applyBorder="1" applyAlignment="1" applyProtection="1">
      <alignment horizontal="center" vertical="center" wrapText="1" shrinkToFit="1"/>
      <protection locked="0"/>
    </xf>
    <xf numFmtId="186" fontId="5" fillId="0" borderId="0" xfId="0" applyNumberFormat="1" applyFont="1" applyFill="1" applyBorder="1" applyAlignment="1" applyProtection="1">
      <alignment horizontal="center" vertical="center" wrapText="1" shrinkToFit="1"/>
      <protection locked="0"/>
    </xf>
    <xf numFmtId="0" fontId="36" fillId="0" borderId="1" xfId="0" applyFont="1" applyFill="1" applyBorder="1" applyAlignment="1" applyProtection="1">
      <alignment horizontal="center" vertical="center" wrapText="1"/>
      <protection locked="0"/>
    </xf>
    <xf numFmtId="0" fontId="44" fillId="0" borderId="1" xfId="0" applyFont="1" applyFill="1" applyBorder="1" applyProtection="1">
      <alignment vertical="center"/>
      <protection locked="0"/>
    </xf>
    <xf numFmtId="186" fontId="105" fillId="0" borderId="0" xfId="0" applyNumberFormat="1" applyFont="1" applyFill="1" applyBorder="1" applyAlignment="1" applyProtection="1">
      <alignment horizontal="center" vertical="center" wrapText="1" shrinkToFit="1"/>
      <protection locked="0"/>
    </xf>
    <xf numFmtId="0" fontId="5" fillId="0" borderId="9" xfId="0" applyFont="1" applyFill="1" applyBorder="1" applyProtection="1">
      <alignment vertical="center"/>
      <protection locked="0"/>
    </xf>
    <xf numFmtId="0" fontId="105" fillId="0" borderId="9" xfId="0" applyFont="1" applyFill="1" applyBorder="1" applyProtection="1">
      <alignment vertical="center"/>
      <protection locked="0"/>
    </xf>
    <xf numFmtId="0" fontId="52" fillId="3" borderId="1" xfId="0" applyFont="1" applyFill="1" applyBorder="1" applyAlignment="1">
      <alignment horizontal="center" vertical="center"/>
    </xf>
    <xf numFmtId="0" fontId="59" fillId="0" borderId="1" xfId="0" applyFont="1" applyFill="1" applyBorder="1" applyAlignment="1">
      <alignment horizontal="center" vertical="center"/>
    </xf>
    <xf numFmtId="0" fontId="52" fillId="0" borderId="1" xfId="0" applyFont="1" applyFill="1" applyBorder="1" applyAlignment="1">
      <alignment horizontal="center" vertical="center"/>
    </xf>
    <xf numFmtId="0" fontId="59" fillId="0" borderId="2" xfId="0" applyFont="1" applyFill="1" applyBorder="1" applyAlignment="1">
      <alignment horizontal="center" vertical="center"/>
    </xf>
    <xf numFmtId="0" fontId="0" fillId="0" borderId="0" xfId="0" applyFont="1" applyFill="1" applyAlignment="1" applyProtection="1">
      <alignment vertical="center" wrapText="1"/>
      <protection locked="0"/>
    </xf>
    <xf numFmtId="182" fontId="120" fillId="3" borderId="1" xfId="0" applyNumberFormat="1" applyFont="1" applyFill="1" applyBorder="1" applyAlignment="1" applyProtection="1">
      <alignment horizontal="center" vertical="center" wrapText="1" shrinkToFit="1"/>
      <protection locked="0"/>
    </xf>
    <xf numFmtId="177" fontId="112" fillId="15" borderId="2" xfId="0" applyNumberFormat="1" applyFont="1" applyFill="1" applyBorder="1" applyAlignment="1" applyProtection="1">
      <alignment horizontal="center" vertical="center" wrapText="1"/>
      <protection locked="0"/>
    </xf>
    <xf numFmtId="58" fontId="4" fillId="0" borderId="1" xfId="0" applyNumberFormat="1" applyFont="1" applyFill="1" applyBorder="1" applyAlignment="1" applyProtection="1">
      <alignment horizontal="center" vertical="center"/>
      <protection locked="0"/>
    </xf>
    <xf numFmtId="177" fontId="102" fillId="0" borderId="14" xfId="0" applyNumberFormat="1" applyFont="1" applyFill="1" applyBorder="1" applyAlignment="1" applyProtection="1">
      <alignment horizontal="center" vertical="center" wrapText="1"/>
      <protection locked="0"/>
    </xf>
    <xf numFmtId="177" fontId="97" fillId="0" borderId="15" xfId="0" applyNumberFormat="1" applyFont="1" applyFill="1" applyBorder="1" applyAlignment="1" applyProtection="1">
      <alignment horizontal="center" vertical="center" wrapText="1" shrinkToFit="1"/>
      <protection locked="0"/>
    </xf>
    <xf numFmtId="177" fontId="102" fillId="3" borderId="14" xfId="0" applyNumberFormat="1" applyFont="1" applyFill="1" applyBorder="1" applyAlignment="1" applyProtection="1">
      <alignment horizontal="center" vertical="center" wrapText="1"/>
      <protection locked="0"/>
    </xf>
    <xf numFmtId="58" fontId="4" fillId="0" borderId="2" xfId="0" applyNumberFormat="1" applyFont="1" applyFill="1" applyBorder="1" applyAlignment="1" applyProtection="1">
      <alignment horizontal="center" vertical="center"/>
      <protection locked="0"/>
    </xf>
    <xf numFmtId="177" fontId="128" fillId="0" borderId="14" xfId="0" applyNumberFormat="1" applyFont="1" applyFill="1" applyBorder="1" applyAlignment="1" applyProtection="1">
      <alignment horizontal="center" vertical="center" wrapText="1"/>
      <protection locked="0"/>
    </xf>
    <xf numFmtId="177" fontId="4" fillId="4" borderId="2" xfId="0" applyNumberFormat="1" applyFont="1" applyFill="1" applyBorder="1" applyAlignment="1" applyProtection="1">
      <alignment horizontal="center" vertical="center" wrapText="1"/>
      <protection locked="0"/>
    </xf>
    <xf numFmtId="184" fontId="1" fillId="0" borderId="2" xfId="0" applyNumberFormat="1" applyFont="1" applyFill="1" applyBorder="1" applyAlignment="1" applyProtection="1">
      <alignment horizontal="center" vertical="center"/>
      <protection locked="0"/>
    </xf>
    <xf numFmtId="183" fontId="4" fillId="0" borderId="1" xfId="0" applyNumberFormat="1" applyFont="1" applyFill="1" applyBorder="1" applyAlignment="1" applyProtection="1">
      <alignment horizontal="center" vertical="center" wrapText="1" shrinkToFit="1"/>
      <protection locked="0"/>
    </xf>
    <xf numFmtId="0" fontId="4" fillId="0" borderId="15" xfId="0" applyFont="1" applyFill="1" applyBorder="1" applyAlignment="1" applyProtection="1">
      <alignment horizontal="center" vertical="center" wrapText="1" shrinkToFit="1"/>
      <protection locked="0"/>
    </xf>
    <xf numFmtId="186" fontId="0" fillId="0" borderId="18" xfId="0" applyNumberFormat="1" applyFill="1" applyBorder="1" applyProtection="1">
      <alignment vertical="center"/>
      <protection locked="0"/>
    </xf>
    <xf numFmtId="186" fontId="4" fillId="0" borderId="0" xfId="0" applyNumberFormat="1" applyFont="1" applyFill="1" applyBorder="1" applyAlignment="1" applyProtection="1">
      <alignment horizontal="center" vertical="center" wrapText="1" shrinkToFit="1"/>
      <protection locked="0"/>
    </xf>
    <xf numFmtId="0" fontId="162" fillId="0" borderId="0" xfId="0" applyFont="1" applyFill="1" applyBorder="1" applyAlignment="1" applyProtection="1">
      <alignment horizontal="center" vertical="center" wrapText="1"/>
      <protection locked="0"/>
    </xf>
    <xf numFmtId="189" fontId="7" fillId="0" borderId="0" xfId="0" applyNumberFormat="1" applyFont="1" applyFill="1" applyBorder="1" applyAlignment="1" applyProtection="1">
      <alignment horizontal="center" vertical="center" wrapText="1"/>
      <protection locked="0"/>
    </xf>
    <xf numFmtId="0" fontId="87" fillId="0" borderId="0" xfId="0" applyFont="1" applyFill="1" applyBorder="1" applyAlignment="1" applyProtection="1">
      <alignment horizontal="center" vertical="center" wrapText="1"/>
      <protection locked="0"/>
    </xf>
    <xf numFmtId="0" fontId="134" fillId="0" borderId="0" xfId="0" applyFont="1" applyFill="1" applyProtection="1">
      <alignment vertical="center"/>
      <protection locked="0"/>
    </xf>
    <xf numFmtId="0" fontId="117" fillId="0" borderId="0" xfId="0" applyFont="1" applyFill="1" applyProtection="1">
      <alignment vertical="center"/>
      <protection locked="0"/>
    </xf>
    <xf numFmtId="0" fontId="119" fillId="0" borderId="0" xfId="0" applyFont="1" applyFill="1" applyProtection="1">
      <alignment vertical="center"/>
      <protection locked="0"/>
    </xf>
    <xf numFmtId="0" fontId="105" fillId="0" borderId="0" xfId="0" applyFont="1" applyFill="1" applyProtection="1">
      <alignment vertical="center"/>
      <protection locked="0"/>
    </xf>
    <xf numFmtId="0" fontId="4" fillId="0" borderId="0" xfId="0" applyFont="1" applyFill="1" applyProtection="1">
      <alignment vertical="center"/>
      <protection locked="0"/>
    </xf>
    <xf numFmtId="0" fontId="5" fillId="0" borderId="0" xfId="0" applyFont="1" applyFill="1" applyProtection="1">
      <alignment vertical="center"/>
      <protection locked="0"/>
    </xf>
    <xf numFmtId="0" fontId="120" fillId="0" borderId="0" xfId="0" applyFont="1" applyFill="1" applyProtection="1">
      <alignment vertical="center"/>
      <protection locked="0"/>
    </xf>
    <xf numFmtId="180" fontId="121" fillId="0" borderId="10" xfId="0" applyNumberFormat="1" applyFont="1" applyFill="1" applyBorder="1" applyAlignment="1" applyProtection="1">
      <alignment horizontal="center" vertical="center"/>
    </xf>
    <xf numFmtId="0" fontId="122" fillId="0" borderId="4" xfId="0" applyNumberFormat="1" applyFont="1" applyFill="1" applyBorder="1" applyAlignment="1" applyProtection="1">
      <alignment horizontal="center" vertical="center" wrapText="1"/>
      <protection locked="0"/>
    </xf>
    <xf numFmtId="181" fontId="122" fillId="0" borderId="4" xfId="0" applyNumberFormat="1" applyFont="1" applyFill="1" applyBorder="1" applyAlignment="1" applyProtection="1">
      <alignment horizontal="center" vertical="center" wrapText="1"/>
      <protection locked="0"/>
    </xf>
    <xf numFmtId="0" fontId="123" fillId="0" borderId="4" xfId="0" applyNumberFormat="1" applyFont="1" applyFill="1" applyBorder="1" applyAlignment="1" applyProtection="1">
      <alignment horizontal="center" vertical="center" shrinkToFit="1"/>
      <protection locked="0"/>
    </xf>
    <xf numFmtId="49" fontId="119" fillId="0" borderId="4" xfId="0" applyNumberFormat="1" applyFont="1" applyFill="1" applyBorder="1" applyAlignment="1" applyProtection="1">
      <alignment horizontal="center" vertical="center" wrapText="1"/>
      <protection locked="0"/>
    </xf>
    <xf numFmtId="0" fontId="124" fillId="0" borderId="4" xfId="0" applyFont="1" applyFill="1" applyBorder="1" applyAlignment="1" applyProtection="1">
      <alignment horizontal="center" vertical="center" wrapText="1" shrinkToFit="1"/>
      <protection locked="0"/>
    </xf>
    <xf numFmtId="180" fontId="106" fillId="0" borderId="10" xfId="0" applyNumberFormat="1" applyFont="1" applyFill="1" applyBorder="1" applyAlignment="1" applyProtection="1">
      <alignment horizontal="center" vertical="center"/>
    </xf>
    <xf numFmtId="0" fontId="107" fillId="0" borderId="4" xfId="0" applyNumberFormat="1" applyFont="1" applyFill="1" applyBorder="1" applyAlignment="1" applyProtection="1">
      <alignment horizontal="center" vertical="center" wrapText="1"/>
      <protection locked="0"/>
    </xf>
    <xf numFmtId="181" fontId="107" fillId="0" borderId="4" xfId="0" applyNumberFormat="1" applyFont="1" applyFill="1" applyBorder="1" applyAlignment="1" applyProtection="1">
      <alignment horizontal="center" vertical="center" wrapText="1"/>
      <protection locked="0"/>
    </xf>
    <xf numFmtId="0" fontId="108" fillId="0" borderId="4" xfId="0" applyNumberFormat="1" applyFont="1" applyFill="1" applyBorder="1" applyAlignment="1" applyProtection="1">
      <alignment horizontal="center" vertical="center" shrinkToFit="1"/>
      <protection locked="0"/>
    </xf>
    <xf numFmtId="0" fontId="105" fillId="0" borderId="4" xfId="0" applyNumberFormat="1" applyFont="1" applyFill="1" applyBorder="1" applyAlignment="1" applyProtection="1">
      <alignment horizontal="center" vertical="center" wrapText="1"/>
      <protection locked="0"/>
    </xf>
    <xf numFmtId="0" fontId="109" fillId="0" borderId="4" xfId="0" applyFont="1" applyFill="1" applyBorder="1" applyAlignment="1" applyProtection="1">
      <alignment horizontal="center" vertical="center" wrapText="1" shrinkToFit="1"/>
      <protection locked="0"/>
    </xf>
    <xf numFmtId="49" fontId="105" fillId="0" borderId="4" xfId="0" applyNumberFormat="1" applyFont="1" applyFill="1" applyBorder="1" applyAlignment="1" applyProtection="1">
      <alignment horizontal="center" vertical="center" wrapText="1"/>
      <protection locked="0"/>
    </xf>
    <xf numFmtId="0" fontId="119" fillId="0" borderId="4" xfId="0" applyNumberFormat="1" applyFont="1" applyFill="1" applyBorder="1" applyAlignment="1" applyProtection="1">
      <alignment horizontal="center" vertical="center" wrapText="1"/>
      <protection locked="0"/>
    </xf>
    <xf numFmtId="0" fontId="108" fillId="0" borderId="0" xfId="0" applyNumberFormat="1" applyFont="1" applyFill="1" applyAlignment="1" applyProtection="1">
      <alignment horizontal="center" vertical="center" shrinkToFit="1"/>
      <protection locked="0"/>
    </xf>
    <xf numFmtId="0" fontId="119" fillId="0" borderId="4" xfId="0" applyFont="1" applyFill="1" applyBorder="1" applyAlignment="1" applyProtection="1">
      <alignment horizontal="center" vertical="center" wrapText="1"/>
      <protection locked="0"/>
    </xf>
    <xf numFmtId="182" fontId="119" fillId="0" borderId="4" xfId="0" applyNumberFormat="1" applyFont="1" applyFill="1" applyBorder="1" applyAlignment="1" applyProtection="1">
      <alignment horizontal="center" vertical="center" wrapText="1" shrinkToFit="1"/>
      <protection locked="0"/>
    </xf>
    <xf numFmtId="177" fontId="125" fillId="3" borderId="4" xfId="0" applyNumberFormat="1" applyFont="1" applyFill="1" applyBorder="1" applyAlignment="1" applyProtection="1">
      <alignment horizontal="center" vertical="center" wrapText="1"/>
      <protection locked="0"/>
    </xf>
    <xf numFmtId="0" fontId="105" fillId="0" borderId="4" xfId="0" applyFont="1" applyFill="1" applyBorder="1" applyAlignment="1" applyProtection="1">
      <alignment horizontal="center" vertical="center" wrapText="1"/>
      <protection locked="0"/>
    </xf>
    <xf numFmtId="182" fontId="105" fillId="0" borderId="4" xfId="0" applyNumberFormat="1" applyFont="1" applyFill="1" applyBorder="1" applyAlignment="1" applyProtection="1">
      <alignment horizontal="center" vertical="center" wrapText="1" shrinkToFit="1"/>
      <protection locked="0"/>
    </xf>
    <xf numFmtId="0" fontId="119" fillId="0" borderId="17" xfId="0" applyFont="1" applyFill="1" applyBorder="1" applyAlignment="1" applyProtection="1">
      <alignment horizontal="center" vertical="center" wrapText="1"/>
      <protection locked="0"/>
    </xf>
    <xf numFmtId="0" fontId="105" fillId="0" borderId="17" xfId="0" applyFont="1" applyFill="1" applyBorder="1" applyAlignment="1" applyProtection="1">
      <alignment horizontal="center" vertical="center" wrapText="1"/>
      <protection locked="0"/>
    </xf>
    <xf numFmtId="177" fontId="128" fillId="3" borderId="4" xfId="0" applyNumberFormat="1" applyFont="1" applyFill="1" applyBorder="1" applyAlignment="1" applyProtection="1">
      <alignment horizontal="center" vertical="center" wrapText="1"/>
      <protection locked="0"/>
    </xf>
    <xf numFmtId="58" fontId="119" fillId="0" borderId="17" xfId="0" applyNumberFormat="1" applyFont="1" applyFill="1" applyBorder="1" applyAlignment="1" applyProtection="1">
      <alignment horizontal="center" vertical="center" wrapText="1"/>
      <protection locked="0"/>
    </xf>
    <xf numFmtId="0" fontId="119" fillId="3" borderId="17" xfId="0" applyFont="1" applyFill="1" applyBorder="1" applyAlignment="1" applyProtection="1">
      <alignment horizontal="center" vertical="center" wrapText="1"/>
      <protection locked="0"/>
    </xf>
    <xf numFmtId="0" fontId="123" fillId="0" borderId="3" xfId="0" applyNumberFormat="1" applyFont="1" applyFill="1" applyBorder="1" applyAlignment="1" applyProtection="1">
      <alignment horizontal="center" vertical="center" wrapText="1"/>
      <protection locked="0"/>
    </xf>
    <xf numFmtId="184" fontId="125" fillId="0" borderId="4" xfId="0" applyNumberFormat="1" applyFont="1" applyFill="1" applyBorder="1" applyAlignment="1" applyProtection="1">
      <alignment horizontal="center" vertical="center" wrapText="1" shrinkToFit="1"/>
      <protection locked="0"/>
    </xf>
    <xf numFmtId="184" fontId="124" fillId="0" borderId="4" xfId="0" applyNumberFormat="1" applyFont="1" applyFill="1" applyBorder="1" applyAlignment="1" applyProtection="1">
      <alignment horizontal="center" vertical="center"/>
      <protection locked="0"/>
    </xf>
    <xf numFmtId="185" fontId="124" fillId="0" borderId="4" xfId="0" applyNumberFormat="1" applyFont="1" applyFill="1" applyBorder="1" applyAlignment="1" applyProtection="1">
      <alignment horizontal="center" vertical="center"/>
      <protection locked="0"/>
    </xf>
    <xf numFmtId="0" fontId="123" fillId="3" borderId="3" xfId="0" applyNumberFormat="1" applyFont="1" applyFill="1" applyBorder="1" applyAlignment="1" applyProtection="1">
      <alignment horizontal="center" vertical="center" wrapText="1"/>
      <protection locked="0"/>
    </xf>
    <xf numFmtId="0" fontId="108" fillId="3" borderId="3" xfId="0" applyNumberFormat="1" applyFont="1" applyFill="1" applyBorder="1" applyAlignment="1" applyProtection="1">
      <alignment horizontal="center" vertical="center" wrapText="1"/>
      <protection locked="0"/>
    </xf>
    <xf numFmtId="184" fontId="110" fillId="0" borderId="4" xfId="0" applyNumberFormat="1" applyFont="1" applyFill="1" applyBorder="1" applyAlignment="1" applyProtection="1">
      <alignment horizontal="center" vertical="center" wrapText="1" shrinkToFit="1"/>
      <protection locked="0"/>
    </xf>
    <xf numFmtId="184" fontId="109" fillId="0" borderId="4" xfId="0" applyNumberFormat="1" applyFont="1" applyFill="1" applyBorder="1" applyAlignment="1" applyProtection="1">
      <alignment horizontal="center" vertical="center"/>
      <protection locked="0"/>
    </xf>
    <xf numFmtId="185" fontId="109" fillId="0" borderId="4" xfId="0" applyNumberFormat="1" applyFont="1" applyFill="1" applyBorder="1" applyAlignment="1" applyProtection="1">
      <alignment horizontal="center" vertical="center"/>
      <protection locked="0"/>
    </xf>
    <xf numFmtId="0" fontId="108" fillId="0" borderId="3" xfId="0" applyNumberFormat="1" applyFont="1" applyFill="1" applyBorder="1" applyAlignment="1" applyProtection="1">
      <alignment horizontal="center" vertical="center" wrapText="1"/>
      <protection locked="0"/>
    </xf>
    <xf numFmtId="186" fontId="9" fillId="0" borderId="54" xfId="0" applyNumberFormat="1" applyFont="1" applyFill="1" applyBorder="1" applyAlignment="1" applyProtection="1">
      <alignment vertical="center" wrapText="1"/>
      <protection locked="0"/>
    </xf>
    <xf numFmtId="186" fontId="9" fillId="0" borderId="48" xfId="0" applyNumberFormat="1" applyFont="1" applyFill="1" applyBorder="1" applyAlignment="1" applyProtection="1">
      <alignment vertical="center" wrapText="1"/>
      <protection locked="0"/>
    </xf>
    <xf numFmtId="186" fontId="14" fillId="0" borderId="7" xfId="0" applyNumberFormat="1" applyFont="1" applyFill="1" applyBorder="1" applyAlignment="1" applyProtection="1">
      <alignment horizontal="center" vertical="center" wrapText="1"/>
      <protection locked="0"/>
    </xf>
    <xf numFmtId="186" fontId="119" fillId="0" borderId="7" xfId="0" applyNumberFormat="1" applyFont="1" applyFill="1" applyBorder="1" applyAlignment="1" applyProtection="1">
      <alignment horizontal="center" vertical="center" wrapText="1" shrinkToFit="1"/>
      <protection locked="0"/>
    </xf>
    <xf numFmtId="0" fontId="134" fillId="0" borderId="7" xfId="0" applyFont="1" applyFill="1" applyBorder="1" applyProtection="1">
      <alignment vertical="center"/>
      <protection locked="0"/>
    </xf>
    <xf numFmtId="186" fontId="105" fillId="0" borderId="7" xfId="0" applyNumberFormat="1" applyFont="1" applyFill="1" applyBorder="1" applyAlignment="1" applyProtection="1">
      <alignment horizontal="center" vertical="center" wrapText="1" shrinkToFit="1"/>
      <protection locked="0"/>
    </xf>
    <xf numFmtId="186" fontId="104" fillId="0" borderId="0" xfId="0" applyNumberFormat="1" applyFont="1" applyFill="1" applyAlignment="1" applyProtection="1">
      <alignment horizontal="center" vertical="center" wrapText="1"/>
      <protection locked="0"/>
    </xf>
    <xf numFmtId="186" fontId="9" fillId="0" borderId="58" xfId="0" applyNumberFormat="1" applyFont="1" applyFill="1" applyBorder="1" applyAlignment="1" applyProtection="1">
      <alignment vertical="center" wrapText="1"/>
      <protection locked="0"/>
    </xf>
    <xf numFmtId="186" fontId="98" fillId="0" borderId="1" xfId="0" applyNumberFormat="1" applyFont="1" applyFill="1" applyBorder="1" applyAlignment="1" applyProtection="1">
      <alignment horizontal="center" vertical="center" wrapText="1"/>
      <protection locked="0"/>
    </xf>
    <xf numFmtId="186" fontId="98" fillId="0" borderId="29" xfId="0" applyNumberFormat="1" applyFont="1" applyFill="1" applyBorder="1" applyAlignment="1" applyProtection="1">
      <alignment horizontal="center" vertical="center" wrapText="1"/>
      <protection locked="0"/>
    </xf>
    <xf numFmtId="186" fontId="119" fillId="0" borderId="29" xfId="0" applyNumberFormat="1" applyFont="1" applyFill="1" applyBorder="1" applyAlignment="1" applyProtection="1">
      <alignment horizontal="center" vertical="center" wrapText="1" shrinkToFit="1"/>
      <protection locked="0"/>
    </xf>
    <xf numFmtId="186" fontId="134" fillId="0" borderId="24" xfId="0" applyNumberFormat="1" applyFont="1" applyFill="1" applyBorder="1" applyAlignment="1" applyProtection="1">
      <alignment horizontal="center" vertical="center" wrapText="1" shrinkToFit="1"/>
      <protection locked="0"/>
    </xf>
    <xf numFmtId="186" fontId="105" fillId="0" borderId="29" xfId="0" applyNumberFormat="1" applyFont="1" applyFill="1" applyBorder="1" applyAlignment="1" applyProtection="1">
      <alignment horizontal="center" vertical="center" wrapText="1" shrinkToFit="1"/>
      <protection locked="0"/>
    </xf>
    <xf numFmtId="186" fontId="117" fillId="0" borderId="24" xfId="0" applyNumberFormat="1" applyFont="1" applyFill="1" applyBorder="1" applyAlignment="1" applyProtection="1">
      <alignment horizontal="center" vertical="center" wrapText="1" shrinkToFit="1"/>
      <protection locked="0"/>
    </xf>
    <xf numFmtId="180" fontId="7" fillId="0" borderId="10" xfId="0" applyNumberFormat="1" applyFont="1" applyFill="1" applyBorder="1" applyAlignment="1" applyProtection="1">
      <alignment horizontal="center" vertical="center"/>
    </xf>
    <xf numFmtId="180" fontId="32" fillId="0" borderId="10" xfId="0" applyNumberFormat="1" applyFont="1" applyFill="1" applyBorder="1" applyAlignment="1" applyProtection="1">
      <alignment horizontal="center" vertical="center"/>
    </xf>
    <xf numFmtId="0" fontId="33" fillId="0" borderId="4" xfId="0" applyNumberFormat="1" applyFont="1" applyFill="1" applyBorder="1" applyAlignment="1" applyProtection="1">
      <alignment horizontal="center" vertical="center" wrapText="1"/>
      <protection locked="0"/>
    </xf>
    <xf numFmtId="181" fontId="33" fillId="0" borderId="4" xfId="0" applyNumberFormat="1" applyFont="1" applyFill="1" applyBorder="1" applyAlignment="1" applyProtection="1">
      <alignment horizontal="center" vertical="center" wrapText="1"/>
      <protection locked="0"/>
    </xf>
    <xf numFmtId="0" fontId="34" fillId="0" borderId="4" xfId="0" applyNumberFormat="1" applyFont="1" applyFill="1" applyBorder="1" applyAlignment="1" applyProtection="1">
      <alignment horizontal="center" vertical="center" shrinkToFit="1"/>
      <protection locked="0"/>
    </xf>
    <xf numFmtId="49" fontId="5" fillId="0" borderId="4" xfId="0" applyNumberFormat="1" applyFont="1" applyFill="1" applyBorder="1" applyAlignment="1" applyProtection="1">
      <alignment horizontal="center" vertical="center" wrapText="1"/>
      <protection locked="0"/>
    </xf>
    <xf numFmtId="0" fontId="36" fillId="0" borderId="4" xfId="0" applyFont="1" applyFill="1" applyBorder="1" applyAlignment="1" applyProtection="1">
      <alignment horizontal="center" vertical="center" wrapText="1" shrinkToFit="1"/>
      <protection locked="0"/>
    </xf>
    <xf numFmtId="180" fontId="140" fillId="0" borderId="10" xfId="0" applyNumberFormat="1" applyFont="1" applyFill="1" applyBorder="1" applyAlignment="1" applyProtection="1">
      <alignment horizontal="center" vertical="center"/>
    </xf>
    <xf numFmtId="0" fontId="141" fillId="0" borderId="4" xfId="0" applyNumberFormat="1" applyFont="1" applyFill="1" applyBorder="1" applyAlignment="1" applyProtection="1">
      <alignment horizontal="center" vertical="center" wrapText="1"/>
      <protection locked="0"/>
    </xf>
    <xf numFmtId="181" fontId="141" fillId="0" borderId="4" xfId="0" applyNumberFormat="1" applyFont="1" applyFill="1" applyBorder="1" applyAlignment="1" applyProtection="1">
      <alignment horizontal="center" vertical="center" wrapText="1"/>
      <protection locked="0"/>
    </xf>
    <xf numFmtId="0" fontId="142" fillId="0" borderId="4" xfId="0" applyNumberFormat="1" applyFont="1" applyFill="1" applyBorder="1" applyAlignment="1" applyProtection="1">
      <alignment horizontal="center" vertical="center" shrinkToFit="1"/>
      <protection locked="0"/>
    </xf>
    <xf numFmtId="49" fontId="120" fillId="0" borderId="4" xfId="0" applyNumberFormat="1" applyFont="1" applyFill="1" applyBorder="1" applyAlignment="1" applyProtection="1">
      <alignment horizontal="center" vertical="center" wrapText="1"/>
      <protection locked="0"/>
    </xf>
    <xf numFmtId="0" fontId="143" fillId="0" borderId="4" xfId="0" applyFont="1" applyFill="1" applyBorder="1" applyAlignment="1" applyProtection="1">
      <alignment horizontal="center" vertical="center" wrapText="1" shrinkToFit="1"/>
      <protection locked="0"/>
    </xf>
    <xf numFmtId="182" fontId="4" fillId="0" borderId="4" xfId="0" applyNumberFormat="1" applyFont="1" applyFill="1" applyBorder="1" applyAlignment="1" applyProtection="1">
      <alignment horizontal="center" vertical="center" wrapText="1" shrinkToFit="1"/>
      <protection locked="0"/>
    </xf>
    <xf numFmtId="0" fontId="5" fillId="0" borderId="4" xfId="0" applyFont="1" applyFill="1" applyBorder="1" applyAlignment="1" applyProtection="1">
      <alignment horizontal="center" vertical="center" wrapText="1"/>
      <protection locked="0"/>
    </xf>
    <xf numFmtId="182" fontId="5" fillId="0" borderId="4" xfId="0" applyNumberFormat="1" applyFont="1" applyFill="1" applyBorder="1" applyAlignment="1" applyProtection="1">
      <alignment horizontal="center" vertical="center" wrapText="1" shrinkToFit="1"/>
      <protection locked="0"/>
    </xf>
    <xf numFmtId="0" fontId="120" fillId="0" borderId="4" xfId="0" applyFont="1" applyFill="1" applyBorder="1" applyAlignment="1" applyProtection="1">
      <alignment horizontal="center" vertical="center" wrapText="1"/>
      <protection locked="0"/>
    </xf>
    <xf numFmtId="182" fontId="120" fillId="0" borderId="4" xfId="0" applyNumberFormat="1" applyFont="1" applyFill="1" applyBorder="1" applyAlignment="1" applyProtection="1">
      <alignment horizontal="center" vertical="center" wrapText="1" shrinkToFit="1"/>
      <protection locked="0"/>
    </xf>
    <xf numFmtId="0" fontId="5" fillId="0" borderId="17" xfId="0" applyFont="1" applyFill="1" applyBorder="1" applyAlignment="1" applyProtection="1">
      <alignment horizontal="center" vertical="center" wrapText="1"/>
      <protection locked="0"/>
    </xf>
    <xf numFmtId="0" fontId="120" fillId="0" borderId="17" xfId="0" applyFont="1" applyFill="1" applyBorder="1" applyAlignment="1" applyProtection="1">
      <alignment horizontal="center" vertical="center" wrapText="1"/>
      <protection locked="0"/>
    </xf>
    <xf numFmtId="0" fontId="31" fillId="0" borderId="3" xfId="0" applyNumberFormat="1" applyFont="1" applyFill="1" applyBorder="1" applyAlignment="1" applyProtection="1">
      <alignment horizontal="center" vertical="center" wrapText="1"/>
      <protection locked="0"/>
    </xf>
    <xf numFmtId="184" fontId="1" fillId="0" borderId="4" xfId="0" applyNumberFormat="1" applyFont="1" applyFill="1" applyBorder="1" applyAlignment="1" applyProtection="1">
      <alignment horizontal="center" vertical="center"/>
      <protection locked="0"/>
    </xf>
    <xf numFmtId="185" fontId="1" fillId="0" borderId="4" xfId="0" applyNumberFormat="1" applyFont="1" applyFill="1" applyBorder="1" applyAlignment="1" applyProtection="1">
      <alignment horizontal="center" vertical="center"/>
      <protection locked="0"/>
    </xf>
    <xf numFmtId="0" fontId="34" fillId="0" borderId="3" xfId="0" applyNumberFormat="1" applyFont="1" applyFill="1" applyBorder="1" applyAlignment="1" applyProtection="1">
      <alignment horizontal="center" vertical="center" wrapText="1"/>
      <protection locked="0"/>
    </xf>
    <xf numFmtId="184" fontId="37" fillId="0" borderId="4" xfId="0" applyNumberFormat="1" applyFont="1" applyFill="1" applyBorder="1" applyAlignment="1" applyProtection="1">
      <alignment horizontal="center" vertical="center" wrapText="1" shrinkToFit="1"/>
      <protection locked="0"/>
    </xf>
    <xf numFmtId="184" fontId="36" fillId="0" borderId="4" xfId="0" applyNumberFormat="1" applyFont="1" applyFill="1" applyBorder="1" applyAlignment="1" applyProtection="1">
      <alignment horizontal="center" vertical="center"/>
      <protection locked="0"/>
    </xf>
    <xf numFmtId="185" fontId="36" fillId="0" borderId="4" xfId="0" applyNumberFormat="1" applyFont="1" applyFill="1" applyBorder="1" applyAlignment="1" applyProtection="1">
      <alignment horizontal="center" vertical="center"/>
      <protection locked="0"/>
    </xf>
    <xf numFmtId="0" fontId="142" fillId="0" borderId="3" xfId="0" applyNumberFormat="1" applyFont="1" applyFill="1" applyBorder="1" applyAlignment="1" applyProtection="1">
      <alignment horizontal="center" vertical="center" wrapText="1"/>
      <protection locked="0"/>
    </xf>
    <xf numFmtId="184" fontId="144" fillId="0" borderId="4" xfId="0" applyNumberFormat="1" applyFont="1" applyFill="1" applyBorder="1" applyAlignment="1" applyProtection="1">
      <alignment horizontal="center" vertical="center" wrapText="1" shrinkToFit="1"/>
      <protection locked="0"/>
    </xf>
    <xf numFmtId="184" fontId="143" fillId="0" borderId="4" xfId="0" applyNumberFormat="1" applyFont="1" applyFill="1" applyBorder="1" applyAlignment="1" applyProtection="1">
      <alignment horizontal="center" vertical="center"/>
      <protection locked="0"/>
    </xf>
    <xf numFmtId="185" fontId="143" fillId="0" borderId="4" xfId="0" applyNumberFormat="1" applyFont="1" applyFill="1" applyBorder="1" applyAlignment="1" applyProtection="1">
      <alignment horizontal="center" vertical="center"/>
      <protection locked="0"/>
    </xf>
    <xf numFmtId="0" fontId="4" fillId="0" borderId="8" xfId="0" applyFont="1" applyFill="1" applyBorder="1" applyAlignment="1" applyProtection="1">
      <alignment horizontal="center" vertical="center" wrapText="1" shrinkToFit="1"/>
      <protection locked="0"/>
    </xf>
    <xf numFmtId="186" fontId="5" fillId="0" borderId="7" xfId="0" applyNumberFormat="1" applyFont="1" applyFill="1" applyBorder="1" applyAlignment="1" applyProtection="1">
      <alignment horizontal="center" vertical="center" wrapText="1" shrinkToFit="1"/>
      <protection locked="0"/>
    </xf>
    <xf numFmtId="186" fontId="120" fillId="0" borderId="7" xfId="0" applyNumberFormat="1" applyFont="1" applyFill="1" applyBorder="1" applyAlignment="1" applyProtection="1">
      <alignment horizontal="center" vertical="center" wrapText="1" shrinkToFit="1"/>
      <protection locked="0"/>
    </xf>
    <xf numFmtId="183" fontId="0" fillId="0" borderId="0" xfId="0" applyNumberFormat="1" applyFill="1" applyBorder="1" applyProtection="1">
      <alignment vertical="center"/>
      <protection locked="0"/>
    </xf>
    <xf numFmtId="179" fontId="31" fillId="0" borderId="0" xfId="0" applyNumberFormat="1" applyFont="1" applyFill="1" applyBorder="1" applyAlignment="1" applyProtection="1">
      <alignment horizontal="center" vertical="center" wrapText="1"/>
      <protection locked="0"/>
    </xf>
    <xf numFmtId="0" fontId="0" fillId="0" borderId="0" xfId="0" applyFill="1" applyBorder="1" applyAlignment="1" applyProtection="1">
      <alignment horizontal="center" vertical="center"/>
      <protection locked="0"/>
    </xf>
    <xf numFmtId="186" fontId="0" fillId="0" borderId="0" xfId="0" applyNumberFormat="1" applyFill="1" applyBorder="1" applyAlignment="1" applyProtection="1">
      <alignment horizontal="center" vertical="center"/>
      <protection locked="0"/>
    </xf>
    <xf numFmtId="186" fontId="1" fillId="0" borderId="0" xfId="0" applyNumberFormat="1" applyFont="1" applyFill="1" applyBorder="1" applyAlignment="1" applyProtection="1">
      <alignment horizontal="center" vertical="center" wrapText="1"/>
      <protection locked="0"/>
    </xf>
    <xf numFmtId="183" fontId="1" fillId="0" borderId="0" xfId="0" applyNumberFormat="1" applyFont="1" applyFill="1" applyBorder="1" applyAlignment="1" applyProtection="1">
      <alignment horizontal="center" vertical="center" wrapText="1"/>
      <protection locked="0"/>
    </xf>
    <xf numFmtId="0" fontId="31" fillId="0" borderId="0" xfId="0" applyFont="1" applyFill="1" applyBorder="1" applyAlignment="1" applyProtection="1">
      <alignment horizontal="center" vertical="center" wrapText="1"/>
      <protection locked="0"/>
    </xf>
    <xf numFmtId="186" fontId="0" fillId="0" borderId="24" xfId="0" applyNumberFormat="1" applyFont="1" applyFill="1" applyBorder="1" applyAlignment="1" applyProtection="1">
      <alignment horizontal="center" vertical="center" wrapText="1" shrinkToFit="1"/>
      <protection locked="0"/>
    </xf>
    <xf numFmtId="186" fontId="5" fillId="0" borderId="29" xfId="0" applyNumberFormat="1" applyFont="1" applyFill="1" applyBorder="1" applyAlignment="1" applyProtection="1">
      <alignment horizontal="center" vertical="center" wrapText="1" shrinkToFit="1"/>
      <protection locked="0"/>
    </xf>
    <xf numFmtId="186" fontId="44" fillId="0" borderId="24" xfId="0" applyNumberFormat="1" applyFont="1" applyFill="1" applyBorder="1" applyAlignment="1" applyProtection="1">
      <alignment horizontal="center" vertical="center" wrapText="1" shrinkToFit="1"/>
      <protection locked="0"/>
    </xf>
    <xf numFmtId="186" fontId="120" fillId="0" borderId="29" xfId="0" applyNumberFormat="1" applyFont="1" applyFill="1" applyBorder="1" applyAlignment="1" applyProtection="1">
      <alignment horizontal="center" vertical="center" wrapText="1" shrinkToFit="1"/>
      <protection locked="0"/>
    </xf>
    <xf numFmtId="186" fontId="151" fillId="0" borderId="24" xfId="0" applyNumberFormat="1" applyFont="1" applyFill="1" applyBorder="1" applyAlignment="1" applyProtection="1">
      <alignment horizontal="center" vertical="center" wrapText="1" shrinkToFit="1"/>
      <protection locked="0"/>
    </xf>
    <xf numFmtId="0" fontId="0" fillId="0" borderId="0" xfId="0" applyFill="1" applyAlignment="1" applyProtection="1">
      <alignment horizontal="center" vertical="center"/>
      <protection locked="0"/>
    </xf>
    <xf numFmtId="0" fontId="44" fillId="0" borderId="0" xfId="0" applyFont="1" applyFill="1" applyProtection="1">
      <alignment vertical="center"/>
      <protection locked="0"/>
    </xf>
    <xf numFmtId="0" fontId="119" fillId="0" borderId="2" xfId="0" applyFont="1" applyFill="1" applyBorder="1" applyProtection="1">
      <alignment vertical="center"/>
      <protection locked="0"/>
    </xf>
    <xf numFmtId="0" fontId="4" fillId="3" borderId="3" xfId="0" applyFont="1" applyFill="1" applyBorder="1" applyProtection="1">
      <alignment vertical="center"/>
      <protection locked="0"/>
    </xf>
    <xf numFmtId="0" fontId="163" fillId="0" borderId="0" xfId="0" applyFont="1" applyFill="1" applyProtection="1">
      <alignment vertical="center"/>
      <protection locked="0"/>
    </xf>
    <xf numFmtId="180" fontId="140" fillId="0" borderId="9" xfId="0" applyNumberFormat="1" applyFont="1" applyFill="1" applyBorder="1" applyAlignment="1" applyProtection="1">
      <alignment horizontal="center" vertical="center"/>
    </xf>
    <xf numFmtId="180" fontId="121" fillId="0" borderId="9" xfId="0" applyNumberFormat="1" applyFont="1" applyFill="1" applyBorder="1" applyAlignment="1" applyProtection="1">
      <alignment horizontal="center" vertical="center"/>
    </xf>
    <xf numFmtId="180" fontId="106" fillId="0" borderId="9" xfId="0" applyNumberFormat="1" applyFont="1" applyFill="1" applyBorder="1" applyAlignment="1" applyProtection="1">
      <alignment horizontal="center" vertical="center"/>
    </xf>
    <xf numFmtId="180" fontId="121" fillId="0" borderId="7" xfId="0" applyNumberFormat="1" applyFont="1" applyFill="1" applyBorder="1" applyAlignment="1" applyProtection="1">
      <alignment horizontal="center" vertical="center"/>
    </xf>
    <xf numFmtId="180" fontId="32" fillId="0" borderId="7" xfId="0" applyNumberFormat="1" applyFont="1" applyFill="1" applyBorder="1" applyAlignment="1" applyProtection="1">
      <alignment horizontal="center" vertical="center"/>
    </xf>
    <xf numFmtId="49" fontId="5" fillId="0" borderId="1" xfId="0" applyNumberFormat="1" applyFont="1" applyFill="1" applyBorder="1" applyAlignment="1" applyProtection="1">
      <alignment horizontal="center" vertical="center" wrapText="1"/>
      <protection locked="0"/>
    </xf>
    <xf numFmtId="0" fontId="119" fillId="0" borderId="1" xfId="0" applyNumberFormat="1" applyFont="1" applyFill="1" applyBorder="1" applyAlignment="1" applyProtection="1">
      <alignment horizontal="center" vertical="center" wrapText="1"/>
      <protection locked="0"/>
    </xf>
    <xf numFmtId="180" fontId="32" fillId="0" borderId="9" xfId="0" applyNumberFormat="1" applyFont="1" applyFill="1" applyBorder="1" applyAlignment="1" applyProtection="1">
      <alignment horizontal="center" vertical="center"/>
    </xf>
    <xf numFmtId="0" fontId="34" fillId="0" borderId="1" xfId="0" applyFont="1" applyFill="1" applyBorder="1" applyAlignment="1" applyProtection="1">
      <alignment horizontal="center" vertical="center" wrapText="1" shrinkToFit="1"/>
      <protection locked="0"/>
    </xf>
    <xf numFmtId="0" fontId="123" fillId="0" borderId="1" xfId="0" applyFont="1" applyFill="1" applyBorder="1" applyAlignment="1" applyProtection="1">
      <alignment horizontal="center" vertical="center" wrapText="1" shrinkToFit="1"/>
      <protection locked="0"/>
    </xf>
    <xf numFmtId="0" fontId="123" fillId="0" borderId="1" xfId="0" applyFont="1" applyFill="1" applyBorder="1" applyAlignment="1" applyProtection="1">
      <alignment horizontal="center" vertical="center" shrinkToFit="1"/>
      <protection locked="0"/>
    </xf>
    <xf numFmtId="180" fontId="121" fillId="0" borderId="15" xfId="0" applyNumberFormat="1" applyFont="1" applyFill="1" applyBorder="1" applyAlignment="1" applyProtection="1">
      <alignment horizontal="center" vertical="center"/>
    </xf>
    <xf numFmtId="177" fontId="125" fillId="0" borderId="2" xfId="0" applyNumberFormat="1" applyFont="1" applyFill="1" applyBorder="1" applyAlignment="1" applyProtection="1">
      <alignment horizontal="center" vertical="center" wrapText="1"/>
      <protection locked="0"/>
    </xf>
    <xf numFmtId="0" fontId="120" fillId="0" borderId="13" xfId="0" applyFont="1" applyFill="1" applyBorder="1" applyAlignment="1" applyProtection="1">
      <alignment horizontal="center" vertical="center" wrapText="1"/>
      <protection locked="0"/>
    </xf>
    <xf numFmtId="0" fontId="119" fillId="0" borderId="13" xfId="0" applyFont="1" applyFill="1" applyBorder="1" applyAlignment="1" applyProtection="1">
      <alignment horizontal="center" vertical="center" wrapText="1"/>
      <protection locked="0"/>
    </xf>
    <xf numFmtId="177" fontId="119" fillId="0" borderId="9" xfId="0" applyNumberFormat="1" applyFont="1" applyFill="1" applyBorder="1" applyAlignment="1" applyProtection="1">
      <alignment horizontal="center" vertical="center" wrapText="1"/>
      <protection locked="0"/>
    </xf>
    <xf numFmtId="0" fontId="105" fillId="0" borderId="13" xfId="0" applyFont="1" applyFill="1" applyBorder="1" applyAlignment="1" applyProtection="1">
      <alignment horizontal="center" vertical="center" wrapText="1"/>
      <protection locked="0"/>
    </xf>
    <xf numFmtId="177" fontId="105" fillId="0" borderId="9" xfId="0" applyNumberFormat="1" applyFont="1" applyFill="1" applyBorder="1" applyAlignment="1" applyProtection="1">
      <alignment horizontal="center" vertical="center" wrapText="1"/>
      <protection locked="0"/>
    </xf>
    <xf numFmtId="58" fontId="119" fillId="0" borderId="13" xfId="0" applyNumberFormat="1" applyFont="1" applyFill="1" applyBorder="1" applyAlignment="1" applyProtection="1">
      <alignment horizontal="center" vertical="center" wrapText="1"/>
      <protection locked="0"/>
    </xf>
    <xf numFmtId="0" fontId="5" fillId="0" borderId="13" xfId="0" applyFont="1" applyFill="1" applyBorder="1" applyAlignment="1" applyProtection="1">
      <alignment horizontal="center" vertical="center" wrapText="1"/>
      <protection locked="0"/>
    </xf>
    <xf numFmtId="58" fontId="5" fillId="0" borderId="13" xfId="0" applyNumberFormat="1" applyFont="1" applyFill="1" applyBorder="1" applyAlignment="1" applyProtection="1">
      <alignment horizontal="center" vertical="center" wrapText="1"/>
      <protection locked="0"/>
    </xf>
    <xf numFmtId="0" fontId="119" fillId="0" borderId="14" xfId="0" applyFont="1" applyFill="1" applyBorder="1" applyAlignment="1" applyProtection="1">
      <alignment horizontal="center" vertical="center" wrapText="1"/>
      <protection locked="0"/>
    </xf>
    <xf numFmtId="177" fontId="130" fillId="0" borderId="2" xfId="0" applyNumberFormat="1" applyFont="1" applyFill="1" applyBorder="1" applyAlignment="1" applyProtection="1">
      <alignment horizontal="center" vertical="center" wrapText="1" shrinkToFit="1"/>
      <protection locked="0"/>
    </xf>
    <xf numFmtId="177" fontId="119" fillId="0" borderId="2" xfId="0" applyNumberFormat="1" applyFont="1" applyFill="1" applyBorder="1" applyAlignment="1" applyProtection="1">
      <alignment horizontal="center" vertical="center" wrapText="1"/>
      <protection locked="0"/>
    </xf>
    <xf numFmtId="177" fontId="119" fillId="0" borderId="15" xfId="0" applyNumberFormat="1" applyFont="1" applyFill="1" applyBorder="1" applyAlignment="1" applyProtection="1">
      <alignment horizontal="center" vertical="center" wrapText="1"/>
      <protection locked="0"/>
    </xf>
    <xf numFmtId="0" fontId="108" fillId="0" borderId="1" xfId="0" applyNumberFormat="1" applyFont="1" applyFill="1" applyBorder="1" applyAlignment="1" applyProtection="1">
      <alignment horizontal="center" vertical="center" wrapText="1"/>
      <protection locked="0"/>
    </xf>
    <xf numFmtId="0" fontId="34" fillId="0" borderId="1" xfId="0" applyNumberFormat="1" applyFont="1" applyFill="1" applyBorder="1" applyAlignment="1" applyProtection="1">
      <alignment horizontal="center" vertical="center" wrapText="1"/>
      <protection locked="0"/>
    </xf>
    <xf numFmtId="0" fontId="123" fillId="0" borderId="1" xfId="0" applyNumberFormat="1" applyFont="1" applyFill="1" applyBorder="1" applyAlignment="1" applyProtection="1">
      <alignment horizontal="center" vertical="center" wrapText="1"/>
      <protection locked="0"/>
    </xf>
    <xf numFmtId="0" fontId="123" fillId="0" borderId="2" xfId="0" applyNumberFormat="1" applyFont="1" applyFill="1" applyBorder="1" applyAlignment="1" applyProtection="1">
      <alignment horizontal="center" vertical="center" wrapText="1"/>
      <protection locked="0"/>
    </xf>
    <xf numFmtId="0" fontId="133" fillId="0" borderId="3" xfId="0" applyFont="1" applyFill="1" applyBorder="1" applyAlignment="1" applyProtection="1">
      <alignment horizontal="center" vertical="center" wrapText="1"/>
      <protection locked="0"/>
    </xf>
    <xf numFmtId="184" fontId="124" fillId="0" borderId="1" xfId="0" applyNumberFormat="1" applyFont="1" applyFill="1" applyBorder="1" applyAlignment="1" applyProtection="1">
      <alignment horizontal="center" vertical="center"/>
      <protection locked="0"/>
    </xf>
    <xf numFmtId="185" fontId="124" fillId="0" borderId="1" xfId="0" applyNumberFormat="1" applyFont="1" applyFill="1" applyBorder="1" applyAlignment="1" applyProtection="1">
      <alignment horizontal="center" vertical="center"/>
      <protection locked="0"/>
    </xf>
    <xf numFmtId="0" fontId="123" fillId="0" borderId="2" xfId="0" applyNumberFormat="1" applyFont="1" applyFill="1" applyBorder="1" applyAlignment="1" applyProtection="1">
      <alignment horizontal="center" vertical="center"/>
      <protection locked="0"/>
    </xf>
    <xf numFmtId="0" fontId="120" fillId="0" borderId="13" xfId="0" applyFont="1" applyFill="1" applyBorder="1" applyAlignment="1" applyProtection="1">
      <alignment horizontal="center" vertical="center" wrapText="1" shrinkToFit="1"/>
      <protection locked="0"/>
    </xf>
    <xf numFmtId="0" fontId="120" fillId="0" borderId="7" xfId="0" applyFont="1" applyFill="1" applyBorder="1" applyAlignment="1" applyProtection="1">
      <alignment horizontal="center" vertical="center" wrapText="1" shrinkToFit="1"/>
      <protection locked="0"/>
    </xf>
    <xf numFmtId="0" fontId="119" fillId="0" borderId="13" xfId="0" applyFont="1" applyFill="1" applyBorder="1" applyAlignment="1" applyProtection="1">
      <alignment horizontal="center" vertical="center" wrapText="1" shrinkToFit="1"/>
      <protection locked="0"/>
    </xf>
    <xf numFmtId="0" fontId="119" fillId="0" borderId="7" xfId="0" applyFont="1" applyFill="1" applyBorder="1" applyAlignment="1" applyProtection="1">
      <alignment horizontal="center" vertical="center" wrapText="1" shrinkToFit="1"/>
      <protection locked="0"/>
    </xf>
    <xf numFmtId="0" fontId="105" fillId="0" borderId="13" xfId="0" applyFont="1" applyFill="1" applyBorder="1" applyAlignment="1" applyProtection="1">
      <alignment horizontal="center" vertical="center" wrapText="1" shrinkToFit="1"/>
      <protection locked="0"/>
    </xf>
    <xf numFmtId="0" fontId="105" fillId="0" borderId="7" xfId="0" applyFont="1" applyFill="1" applyBorder="1" applyAlignment="1" applyProtection="1">
      <alignment horizontal="center" vertical="center" wrapText="1" shrinkToFit="1"/>
      <protection locked="0"/>
    </xf>
    <xf numFmtId="0" fontId="5" fillId="0" borderId="13" xfId="0" applyFont="1" applyFill="1" applyBorder="1" applyAlignment="1" applyProtection="1">
      <alignment horizontal="center" vertical="center" wrapText="1" shrinkToFit="1"/>
      <protection locked="0"/>
    </xf>
    <xf numFmtId="0" fontId="5" fillId="0" borderId="7" xfId="0" applyFont="1" applyFill="1" applyBorder="1" applyAlignment="1" applyProtection="1">
      <alignment horizontal="center" vertical="center" wrapText="1" shrinkToFit="1"/>
      <protection locked="0"/>
    </xf>
    <xf numFmtId="186" fontId="119" fillId="0" borderId="13" xfId="0" applyNumberFormat="1" applyFont="1" applyFill="1" applyBorder="1" applyAlignment="1" applyProtection="1">
      <alignment horizontal="center" vertical="center" wrapText="1" shrinkToFit="1"/>
      <protection locked="0"/>
    </xf>
    <xf numFmtId="0" fontId="119" fillId="0" borderId="14" xfId="0" applyFont="1" applyFill="1" applyBorder="1" applyAlignment="1" applyProtection="1">
      <alignment horizontal="center" vertical="center" wrapText="1" shrinkToFit="1"/>
      <protection locked="0"/>
    </xf>
    <xf numFmtId="0" fontId="119" fillId="0" borderId="26" xfId="0" applyFont="1" applyFill="1" applyBorder="1" applyAlignment="1" applyProtection="1">
      <alignment horizontal="center" vertical="center" wrapText="1" shrinkToFit="1"/>
      <protection locked="0"/>
    </xf>
    <xf numFmtId="0" fontId="151" fillId="0" borderId="29" xfId="0" applyFont="1" applyFill="1" applyBorder="1" applyProtection="1">
      <alignment vertical="center"/>
      <protection locked="0"/>
    </xf>
    <xf numFmtId="186" fontId="119" fillId="0" borderId="9" xfId="0" applyNumberFormat="1" applyFont="1" applyFill="1" applyBorder="1" applyAlignment="1" applyProtection="1">
      <alignment horizontal="center" vertical="center" wrapText="1" shrinkToFit="1"/>
      <protection locked="0"/>
    </xf>
    <xf numFmtId="183" fontId="134" fillId="0" borderId="29" xfId="0" applyNumberFormat="1" applyFont="1" applyFill="1" applyBorder="1" applyAlignment="1" applyProtection="1">
      <alignment horizontal="center" vertical="center"/>
      <protection locked="0"/>
    </xf>
    <xf numFmtId="0" fontId="117" fillId="0" borderId="29" xfId="0" applyFont="1" applyFill="1" applyBorder="1" applyProtection="1">
      <alignment vertical="center"/>
      <protection locked="0"/>
    </xf>
    <xf numFmtId="0" fontId="134" fillId="0" borderId="29" xfId="0" applyFont="1" applyFill="1" applyBorder="1" applyProtection="1">
      <alignment vertical="center"/>
      <protection locked="0"/>
    </xf>
    <xf numFmtId="0" fontId="44" fillId="0" borderId="29" xfId="0" applyFont="1" applyFill="1" applyBorder="1" applyProtection="1">
      <alignment vertical="center"/>
      <protection locked="0"/>
    </xf>
    <xf numFmtId="186" fontId="134" fillId="0" borderId="29" xfId="0" applyNumberFormat="1" applyFont="1" applyFill="1" applyBorder="1" applyAlignment="1" applyProtection="1">
      <alignment horizontal="center" vertical="center" wrapText="1" shrinkToFit="1"/>
      <protection locked="0"/>
    </xf>
    <xf numFmtId="183" fontId="44" fillId="0" borderId="29" xfId="0" applyNumberFormat="1" applyFont="1" applyFill="1" applyBorder="1" applyAlignment="1" applyProtection="1">
      <alignment horizontal="center" vertical="center"/>
      <protection locked="0"/>
    </xf>
    <xf numFmtId="186" fontId="44" fillId="0" borderId="29" xfId="0" applyNumberFormat="1" applyFont="1" applyFill="1" applyBorder="1" applyAlignment="1" applyProtection="1">
      <alignment horizontal="center" vertical="center" wrapText="1" shrinkToFit="1"/>
      <protection locked="0"/>
    </xf>
    <xf numFmtId="183" fontId="44" fillId="0" borderId="29" xfId="0" applyNumberFormat="1" applyFont="1" applyFill="1" applyBorder="1" applyProtection="1">
      <alignment vertical="center"/>
      <protection locked="0"/>
    </xf>
    <xf numFmtId="0" fontId="120" fillId="0" borderId="9" xfId="0" applyFont="1" applyFill="1" applyBorder="1" applyProtection="1">
      <alignment vertical="center"/>
      <protection locked="0"/>
    </xf>
    <xf numFmtId="0" fontId="119" fillId="0" borderId="9" xfId="0" applyFont="1" applyFill="1" applyBorder="1" applyProtection="1">
      <alignment vertical="center"/>
      <protection locked="0"/>
    </xf>
    <xf numFmtId="0" fontId="119" fillId="0" borderId="15" xfId="0" applyFont="1" applyFill="1" applyBorder="1" applyProtection="1">
      <alignment vertical="center"/>
      <protection locked="0"/>
    </xf>
    <xf numFmtId="0" fontId="124" fillId="3" borderId="4" xfId="0" applyFont="1" applyFill="1" applyBorder="1" applyAlignment="1" applyProtection="1">
      <alignment horizontal="center" vertical="center" wrapText="1" shrinkToFit="1"/>
      <protection locked="0"/>
    </xf>
    <xf numFmtId="0" fontId="124" fillId="0" borderId="2" xfId="0" applyFont="1" applyFill="1" applyBorder="1" applyAlignment="1" applyProtection="1">
      <alignment horizontal="center" vertical="center"/>
      <protection locked="0"/>
    </xf>
    <xf numFmtId="3" fontId="124" fillId="0" borderId="3" xfId="0" applyNumberFormat="1" applyFont="1" applyFill="1" applyBorder="1" applyAlignment="1" applyProtection="1">
      <alignment horizontal="center" vertical="center"/>
      <protection locked="0"/>
    </xf>
    <xf numFmtId="182" fontId="119" fillId="3" borderId="1" xfId="0" applyNumberFormat="1" applyFont="1" applyFill="1" applyBorder="1" applyAlignment="1" applyProtection="1">
      <alignment horizontal="center" vertical="center" wrapText="1" shrinkToFit="1"/>
      <protection locked="0"/>
    </xf>
    <xf numFmtId="58" fontId="119" fillId="0" borderId="1" xfId="0" applyNumberFormat="1" applyFont="1" applyFill="1" applyBorder="1" applyAlignment="1" applyProtection="1">
      <alignment horizontal="center" vertical="center" wrapText="1"/>
      <protection locked="0"/>
    </xf>
    <xf numFmtId="184" fontId="124" fillId="0" borderId="3" xfId="0" applyNumberFormat="1" applyFont="1" applyFill="1" applyBorder="1" applyAlignment="1" applyProtection="1">
      <alignment horizontal="center" vertical="center"/>
      <protection locked="0"/>
    </xf>
    <xf numFmtId="185" fontId="124" fillId="0" borderId="3" xfId="0" applyNumberFormat="1" applyFont="1" applyFill="1" applyBorder="1" applyAlignment="1" applyProtection="1">
      <alignment horizontal="center" vertical="center"/>
      <protection locked="0"/>
    </xf>
    <xf numFmtId="0" fontId="133" fillId="3" borderId="1" xfId="0" applyFont="1" applyFill="1" applyBorder="1" applyAlignment="1" applyProtection="1">
      <alignment horizontal="center" vertical="center" wrapText="1"/>
      <protection locked="0"/>
    </xf>
    <xf numFmtId="0" fontId="119" fillId="0" borderId="2" xfId="0" applyFont="1" applyFill="1" applyBorder="1" applyAlignment="1" applyProtection="1">
      <alignment horizontal="center" vertical="center" wrapText="1" shrinkToFit="1"/>
      <protection locked="0"/>
    </xf>
    <xf numFmtId="186" fontId="119" fillId="0" borderId="26" xfId="0" applyNumberFormat="1" applyFont="1" applyFill="1" applyBorder="1" applyAlignment="1" applyProtection="1">
      <alignment horizontal="center" vertical="center" wrapText="1" shrinkToFit="1"/>
      <protection locked="0"/>
    </xf>
    <xf numFmtId="186" fontId="119" fillId="0" borderId="17" xfId="0" applyNumberFormat="1" applyFont="1" applyFill="1" applyBorder="1" applyAlignment="1" applyProtection="1">
      <alignment horizontal="center" vertical="center" wrapText="1" shrinkToFit="1"/>
      <protection locked="0"/>
    </xf>
    <xf numFmtId="183" fontId="134" fillId="0" borderId="33" xfId="0" applyNumberFormat="1" applyFont="1" applyFill="1" applyBorder="1" applyAlignment="1" applyProtection="1">
      <alignment horizontal="center" vertical="center"/>
      <protection locked="0"/>
    </xf>
    <xf numFmtId="183" fontId="134" fillId="0" borderId="1" xfId="0" applyNumberFormat="1" applyFont="1" applyFill="1" applyBorder="1" applyAlignment="1" applyProtection="1">
      <alignment horizontal="center" vertical="center"/>
      <protection locked="0"/>
    </xf>
    <xf numFmtId="183" fontId="134" fillId="0" borderId="24" xfId="0" applyNumberFormat="1" applyFont="1" applyFill="1" applyBorder="1" applyAlignment="1" applyProtection="1">
      <alignment horizontal="center" vertical="center"/>
      <protection locked="0"/>
    </xf>
    <xf numFmtId="0" fontId="123" fillId="3" borderId="4" xfId="0" applyNumberFormat="1" applyFont="1" applyFill="1" applyBorder="1" applyAlignment="1" applyProtection="1">
      <alignment horizontal="center" vertical="center" shrinkToFit="1"/>
      <protection locked="0"/>
    </xf>
    <xf numFmtId="0" fontId="119" fillId="4" borderId="4" xfId="0" applyNumberFormat="1" applyFont="1" applyFill="1" applyBorder="1" applyAlignment="1" applyProtection="1">
      <alignment horizontal="center" vertical="center" wrapText="1"/>
      <protection locked="0"/>
    </xf>
    <xf numFmtId="182" fontId="119" fillId="3" borderId="4" xfId="0" applyNumberFormat="1" applyFont="1" applyFill="1" applyBorder="1" applyAlignment="1" applyProtection="1">
      <alignment horizontal="center" vertical="center" wrapText="1" shrinkToFit="1"/>
      <protection locked="0"/>
    </xf>
    <xf numFmtId="58" fontId="105" fillId="0" borderId="17" xfId="0" applyNumberFormat="1" applyFont="1" applyFill="1" applyBorder="1" applyAlignment="1" applyProtection="1">
      <alignment horizontal="center" vertical="center" wrapText="1"/>
      <protection locked="0"/>
    </xf>
    <xf numFmtId="0" fontId="105" fillId="3" borderId="17" xfId="0" applyFont="1" applyFill="1" applyBorder="1" applyAlignment="1" applyProtection="1">
      <alignment horizontal="center" vertical="center" wrapText="1"/>
      <protection locked="0"/>
    </xf>
    <xf numFmtId="0" fontId="164" fillId="0" borderId="1" xfId="0" applyNumberFormat="1" applyFont="1" applyFill="1" applyBorder="1" applyAlignment="1" applyProtection="1">
      <alignment horizontal="center" vertical="center"/>
      <protection locked="0"/>
    </xf>
    <xf numFmtId="186" fontId="105" fillId="0" borderId="17" xfId="0" applyNumberFormat="1" applyFont="1" applyFill="1" applyBorder="1" applyAlignment="1" applyProtection="1">
      <alignment horizontal="center" vertical="center" wrapText="1" shrinkToFit="1"/>
      <protection locked="0"/>
    </xf>
    <xf numFmtId="183" fontId="117" fillId="0" borderId="24" xfId="0" applyNumberFormat="1" applyFont="1" applyFill="1" applyBorder="1" applyAlignment="1" applyProtection="1">
      <alignment horizontal="center" vertical="center"/>
      <protection locked="0"/>
    </xf>
    <xf numFmtId="186" fontId="105" fillId="0" borderId="9" xfId="0" applyNumberFormat="1" applyFont="1" applyFill="1" applyBorder="1" applyAlignment="1" applyProtection="1">
      <alignment horizontal="center" vertical="center" wrapText="1" shrinkToFit="1"/>
      <protection locked="0"/>
    </xf>
    <xf numFmtId="183" fontId="117" fillId="0" borderId="1" xfId="0" applyNumberFormat="1" applyFont="1" applyFill="1" applyBorder="1" applyAlignment="1" applyProtection="1">
      <alignment horizontal="center" vertical="center"/>
      <protection locked="0"/>
    </xf>
    <xf numFmtId="183" fontId="117" fillId="0" borderId="17" xfId="0" applyNumberFormat="1" applyFont="1" applyFill="1" applyBorder="1" applyAlignment="1" applyProtection="1">
      <alignment horizontal="center" vertical="center"/>
      <protection locked="0"/>
    </xf>
    <xf numFmtId="186" fontId="117" fillId="0" borderId="29" xfId="0" applyNumberFormat="1" applyFont="1" applyFill="1" applyBorder="1" applyAlignment="1" applyProtection="1">
      <alignment horizontal="center" vertical="center" wrapText="1" shrinkToFit="1"/>
      <protection locked="0"/>
    </xf>
    <xf numFmtId="0" fontId="105" fillId="4" borderId="4" xfId="0" applyNumberFormat="1" applyFont="1" applyFill="1" applyBorder="1" applyAlignment="1" applyProtection="1">
      <alignment horizontal="center" vertical="center" wrapText="1"/>
      <protection locked="0"/>
    </xf>
    <xf numFmtId="0" fontId="120" fillId="0" borderId="4" xfId="0" applyNumberFormat="1" applyFont="1" applyFill="1" applyBorder="1" applyAlignment="1" applyProtection="1">
      <alignment horizontal="center" vertical="center" wrapText="1"/>
      <protection locked="0"/>
    </xf>
    <xf numFmtId="0" fontId="5" fillId="0" borderId="4" xfId="0" applyNumberFormat="1" applyFont="1" applyFill="1" applyBorder="1" applyAlignment="1" applyProtection="1">
      <alignment horizontal="center" vertical="center" wrapText="1"/>
      <protection locked="0"/>
    </xf>
    <xf numFmtId="0" fontId="4" fillId="0" borderId="4" xfId="0" applyNumberFormat="1" applyFont="1" applyFill="1" applyBorder="1" applyAlignment="1" applyProtection="1">
      <alignment horizontal="center" vertical="center" wrapText="1"/>
      <protection locked="0"/>
    </xf>
    <xf numFmtId="180" fontId="7" fillId="14" borderId="10" xfId="0" applyNumberFormat="1" applyFont="1" applyFill="1" applyBorder="1" applyAlignment="1" applyProtection="1">
      <alignment horizontal="center" vertical="center"/>
    </xf>
    <xf numFmtId="0" fontId="70" fillId="14" borderId="4" xfId="0" applyNumberFormat="1" applyFont="1" applyFill="1" applyBorder="1" applyAlignment="1" applyProtection="1">
      <alignment horizontal="center" vertical="center" wrapText="1"/>
      <protection locked="0"/>
    </xf>
    <xf numFmtId="181" fontId="70" fillId="14" borderId="4" xfId="0" applyNumberFormat="1" applyFont="1" applyFill="1" applyBorder="1" applyAlignment="1" applyProtection="1">
      <alignment horizontal="center" vertical="center" wrapText="1"/>
      <protection locked="0"/>
    </xf>
    <xf numFmtId="0" fontId="31" fillId="14" borderId="4" xfId="0" applyNumberFormat="1" applyFont="1" applyFill="1" applyBorder="1" applyAlignment="1" applyProtection="1">
      <alignment horizontal="center" vertical="center" shrinkToFit="1"/>
      <protection locked="0"/>
    </xf>
    <xf numFmtId="0" fontId="4" fillId="14" borderId="4" xfId="0" applyNumberFormat="1" applyFont="1" applyFill="1" applyBorder="1" applyAlignment="1" applyProtection="1">
      <alignment horizontal="center" vertical="center" wrapText="1"/>
      <protection locked="0"/>
    </xf>
    <xf numFmtId="0" fontId="1" fillId="14" borderId="4" xfId="0" applyFont="1" applyFill="1" applyBorder="1" applyAlignment="1" applyProtection="1">
      <alignment horizontal="center" vertical="center" wrapText="1" shrinkToFit="1"/>
      <protection locked="0"/>
    </xf>
    <xf numFmtId="0" fontId="4" fillId="0" borderId="3" xfId="0" applyNumberFormat="1" applyFont="1" applyFill="1" applyBorder="1" applyAlignment="1" applyProtection="1">
      <alignment horizontal="center" vertical="center" wrapText="1"/>
      <protection locked="0"/>
    </xf>
    <xf numFmtId="0" fontId="4" fillId="0" borderId="1" xfId="0" applyNumberFormat="1" applyFont="1" applyFill="1" applyBorder="1" applyAlignment="1" applyProtection="1">
      <alignment horizontal="center" vertical="center" wrapText="1"/>
      <protection locked="0"/>
    </xf>
    <xf numFmtId="180" fontId="7" fillId="0" borderId="8" xfId="0" applyNumberFormat="1" applyFont="1" applyFill="1" applyBorder="1" applyAlignment="1" applyProtection="1">
      <alignment horizontal="center" vertical="center"/>
    </xf>
    <xf numFmtId="0" fontId="165" fillId="0" borderId="0" xfId="0" applyFont="1" applyFill="1" applyAlignment="1" applyProtection="1">
      <alignment horizontal="center" vertical="center"/>
    </xf>
    <xf numFmtId="0" fontId="165" fillId="0" borderId="0" xfId="0" applyFont="1" applyFill="1" applyAlignment="1" applyProtection="1">
      <alignment horizontal="center" vertical="center" wrapText="1"/>
      <protection locked="0"/>
    </xf>
    <xf numFmtId="0" fontId="165" fillId="0" borderId="0" xfId="0" applyFont="1" applyFill="1" applyAlignment="1" applyProtection="1">
      <alignment horizontal="center" vertical="center"/>
      <protection locked="0"/>
    </xf>
    <xf numFmtId="0" fontId="165" fillId="0" borderId="0" xfId="0" applyNumberFormat="1" applyFont="1" applyFill="1" applyAlignment="1" applyProtection="1">
      <alignment horizontal="center" vertical="center"/>
      <protection locked="0"/>
    </xf>
    <xf numFmtId="0" fontId="124" fillId="0" borderId="0" xfId="0" applyFont="1" applyFill="1" applyAlignment="1" applyProtection="1">
      <alignment horizontal="center" vertical="center"/>
      <protection locked="0"/>
    </xf>
    <xf numFmtId="182" fontId="120" fillId="3" borderId="4" xfId="0" applyNumberFormat="1" applyFont="1" applyFill="1" applyBorder="1" applyAlignment="1" applyProtection="1">
      <alignment horizontal="center" vertical="center" wrapText="1" shrinkToFit="1"/>
      <protection locked="0"/>
    </xf>
    <xf numFmtId="182" fontId="4" fillId="14" borderId="4" xfId="0" applyNumberFormat="1" applyFont="1" applyFill="1" applyBorder="1" applyAlignment="1" applyProtection="1">
      <alignment horizontal="center" vertical="center" wrapText="1" shrinkToFit="1"/>
      <protection locked="0"/>
    </xf>
    <xf numFmtId="177" fontId="40" fillId="14" borderId="4" xfId="0" applyNumberFormat="1" applyFont="1" applyFill="1" applyBorder="1" applyAlignment="1" applyProtection="1">
      <alignment horizontal="center" vertical="center" wrapText="1"/>
      <protection locked="0"/>
    </xf>
    <xf numFmtId="0" fontId="166" fillId="0" borderId="0" xfId="0" applyFont="1" applyFill="1" applyAlignment="1" applyProtection="1">
      <alignment horizontal="center" vertical="center" wrapText="1"/>
      <protection locked="0"/>
    </xf>
    <xf numFmtId="0" fontId="167" fillId="0" borderId="0" xfId="0" applyFont="1" applyFill="1" applyAlignment="1" applyProtection="1">
      <alignment horizontal="center" vertical="center" wrapText="1"/>
      <protection locked="0"/>
    </xf>
    <xf numFmtId="0" fontId="120" fillId="3" borderId="17" xfId="0" applyFont="1" applyFill="1" applyBorder="1" applyAlignment="1" applyProtection="1">
      <alignment horizontal="center" vertical="center" wrapText="1"/>
      <protection locked="0"/>
    </xf>
    <xf numFmtId="177" fontId="148" fillId="3" borderId="4" xfId="0" applyNumberFormat="1" applyFont="1" applyFill="1" applyBorder="1" applyAlignment="1" applyProtection="1">
      <alignment horizontal="center" vertical="center" wrapText="1" shrinkToFit="1"/>
      <protection locked="0"/>
    </xf>
    <xf numFmtId="177" fontId="120" fillId="3" borderId="4" xfId="0" applyNumberFormat="1" applyFont="1" applyFill="1" applyBorder="1" applyAlignment="1" applyProtection="1">
      <alignment horizontal="center" vertical="center" wrapText="1"/>
      <protection locked="0"/>
    </xf>
    <xf numFmtId="58" fontId="5" fillId="0" borderId="17" xfId="0" applyNumberFormat="1" applyFont="1" applyFill="1" applyBorder="1" applyAlignment="1" applyProtection="1">
      <alignment horizontal="center" vertical="center" wrapText="1"/>
      <protection locked="0"/>
    </xf>
    <xf numFmtId="0" fontId="4" fillId="14" borderId="17" xfId="0" applyFont="1" applyFill="1" applyBorder="1" applyAlignment="1" applyProtection="1">
      <alignment horizontal="center" vertical="center" wrapText="1"/>
      <protection locked="0"/>
    </xf>
    <xf numFmtId="177" fontId="97" fillId="14" borderId="4" xfId="0" applyNumberFormat="1" applyFont="1" applyFill="1" applyBorder="1" applyAlignment="1" applyProtection="1">
      <alignment horizontal="center" vertical="center" wrapText="1" shrinkToFit="1"/>
      <protection locked="0"/>
    </xf>
    <xf numFmtId="177" fontId="4" fillId="14" borderId="4" xfId="0" applyNumberFormat="1" applyFont="1" applyFill="1" applyBorder="1" applyAlignment="1" applyProtection="1">
      <alignment horizontal="center" vertical="center" wrapText="1"/>
      <protection locked="0"/>
    </xf>
    <xf numFmtId="177" fontId="4" fillId="14" borderId="10" xfId="0" applyNumberFormat="1" applyFont="1" applyFill="1" applyBorder="1" applyAlignment="1" applyProtection="1">
      <alignment horizontal="center" vertical="center" wrapText="1"/>
      <protection locked="0"/>
    </xf>
    <xf numFmtId="0" fontId="4" fillId="0" borderId="16" xfId="0" applyFont="1" applyFill="1" applyBorder="1" applyAlignment="1" applyProtection="1">
      <alignment horizontal="center" vertical="center" wrapText="1"/>
      <protection locked="0"/>
    </xf>
    <xf numFmtId="177" fontId="168" fillId="0" borderId="0" xfId="0" applyNumberFormat="1" applyFont="1" applyFill="1" applyAlignment="1" applyProtection="1">
      <alignment horizontal="center" vertical="center" wrapText="1"/>
      <protection locked="0"/>
    </xf>
    <xf numFmtId="0" fontId="168" fillId="0" borderId="0" xfId="0" applyFont="1" applyFill="1" applyBorder="1" applyAlignment="1" applyProtection="1">
      <alignment horizontal="center" vertical="center" wrapText="1"/>
      <protection locked="0"/>
    </xf>
    <xf numFmtId="177" fontId="169" fillId="0" borderId="0" xfId="0" applyNumberFormat="1" applyFont="1" applyFill="1" applyBorder="1" applyAlignment="1" applyProtection="1">
      <alignment horizontal="center" vertical="center" wrapText="1" shrinkToFit="1"/>
      <protection locked="0"/>
    </xf>
    <xf numFmtId="0" fontId="170" fillId="0" borderId="0" xfId="0" applyFont="1" applyFill="1" applyBorder="1" applyAlignment="1" applyProtection="1">
      <alignment horizontal="center" vertical="center"/>
      <protection locked="0"/>
    </xf>
    <xf numFmtId="177" fontId="170" fillId="0" borderId="0" xfId="0" applyNumberFormat="1" applyFont="1" applyFill="1" applyAlignment="1" applyProtection="1">
      <alignment horizontal="center" vertical="center" wrapText="1"/>
      <protection locked="0"/>
    </xf>
    <xf numFmtId="184" fontId="40" fillId="14" borderId="4" xfId="0" applyNumberFormat="1" applyFont="1" applyFill="1" applyBorder="1" applyAlignment="1" applyProtection="1">
      <alignment horizontal="center" vertical="center" wrapText="1" shrinkToFit="1"/>
      <protection locked="0"/>
    </xf>
    <xf numFmtId="184" fontId="18" fillId="14" borderId="1" xfId="0" applyNumberFormat="1" applyFont="1" applyFill="1" applyBorder="1" applyAlignment="1" applyProtection="1">
      <alignment horizontal="center" vertical="center"/>
      <protection locked="0"/>
    </xf>
    <xf numFmtId="185" fontId="1" fillId="14" borderId="1" xfId="0" applyNumberFormat="1" applyFont="1" applyFill="1" applyBorder="1" applyAlignment="1" applyProtection="1">
      <alignment horizontal="center" vertical="center"/>
      <protection locked="0"/>
    </xf>
    <xf numFmtId="0" fontId="1" fillId="14" borderId="4" xfId="0" applyNumberFormat="1" applyFont="1" applyFill="1" applyBorder="1" applyAlignment="1" applyProtection="1">
      <alignment horizontal="center" vertical="center"/>
      <protection locked="0"/>
    </xf>
    <xf numFmtId="184" fontId="1" fillId="0" borderId="3" xfId="0" applyNumberFormat="1" applyFont="1" applyFill="1" applyBorder="1" applyAlignment="1" applyProtection="1">
      <alignment horizontal="center" vertical="center"/>
      <protection locked="0"/>
    </xf>
    <xf numFmtId="185" fontId="1" fillId="0" borderId="3" xfId="0" applyNumberFormat="1" applyFont="1" applyFill="1" applyBorder="1" applyAlignment="1" applyProtection="1">
      <alignment horizontal="center" vertical="center"/>
      <protection locked="0"/>
    </xf>
    <xf numFmtId="0" fontId="166" fillId="0" borderId="0" xfId="0" applyNumberFormat="1" applyFont="1" applyFill="1" applyAlignment="1" applyProtection="1">
      <alignment horizontal="center" vertical="center" wrapText="1"/>
      <protection locked="0"/>
    </xf>
    <xf numFmtId="178" fontId="165" fillId="0" borderId="0" xfId="0" applyNumberFormat="1" applyFont="1" applyFill="1" applyAlignment="1" applyProtection="1">
      <alignment horizontal="center" vertical="center"/>
      <protection locked="0"/>
    </xf>
    <xf numFmtId="186" fontId="120" fillId="0" borderId="17" xfId="0" applyNumberFormat="1" applyFont="1" applyFill="1" applyBorder="1" applyAlignment="1" applyProtection="1">
      <alignment horizontal="center" vertical="center" wrapText="1" shrinkToFit="1"/>
      <protection locked="0"/>
    </xf>
    <xf numFmtId="186" fontId="5" fillId="0" borderId="17" xfId="0" applyNumberFormat="1" applyFont="1" applyFill="1" applyBorder="1" applyAlignment="1" applyProtection="1">
      <alignment horizontal="center" vertical="center" wrapText="1" shrinkToFit="1"/>
      <protection locked="0"/>
    </xf>
    <xf numFmtId="0" fontId="4" fillId="14" borderId="4" xfId="0" applyFont="1" applyFill="1" applyBorder="1" applyAlignment="1" applyProtection="1">
      <alignment horizontal="center" vertical="center" wrapText="1" shrinkToFit="1"/>
      <protection locked="0"/>
    </xf>
    <xf numFmtId="0" fontId="4" fillId="14" borderId="17" xfId="0" applyFont="1" applyFill="1" applyBorder="1" applyAlignment="1" applyProtection="1">
      <alignment horizontal="center" vertical="center" wrapText="1" shrinkToFit="1"/>
      <protection locked="0"/>
    </xf>
    <xf numFmtId="0" fontId="4" fillId="14" borderId="8" xfId="0" applyFont="1" applyFill="1" applyBorder="1" applyAlignment="1" applyProtection="1">
      <alignment horizontal="center" vertical="center" wrapText="1" shrinkToFit="1"/>
      <protection locked="0"/>
    </xf>
    <xf numFmtId="186" fontId="4" fillId="14" borderId="17" xfId="0" applyNumberFormat="1" applyFont="1" applyFill="1" applyBorder="1" applyAlignment="1" applyProtection="1">
      <alignment horizontal="center" vertical="center" wrapText="1" shrinkToFit="1"/>
      <protection locked="0"/>
    </xf>
    <xf numFmtId="186" fontId="4" fillId="14" borderId="7" xfId="0" applyNumberFormat="1" applyFont="1" applyFill="1" applyBorder="1" applyAlignment="1" applyProtection="1">
      <alignment horizontal="center" vertical="center" wrapText="1" shrinkToFit="1"/>
      <protection locked="0"/>
    </xf>
    <xf numFmtId="186" fontId="4" fillId="0" borderId="16" xfId="0" applyNumberFormat="1" applyFont="1" applyFill="1" applyBorder="1" applyAlignment="1" applyProtection="1">
      <alignment horizontal="center" vertical="center" wrapText="1" shrinkToFit="1"/>
      <protection locked="0"/>
    </xf>
    <xf numFmtId="186" fontId="165" fillId="0" borderId="0" xfId="0" applyNumberFormat="1" applyFont="1" applyFill="1" applyAlignment="1" applyProtection="1">
      <alignment horizontal="center" vertical="center" wrapText="1"/>
      <protection locked="0"/>
    </xf>
    <xf numFmtId="183" fontId="151" fillId="0" borderId="24" xfId="0" applyNumberFormat="1" applyFont="1" applyFill="1" applyBorder="1" applyAlignment="1" applyProtection="1">
      <alignment horizontal="center" vertical="center"/>
      <protection locked="0"/>
    </xf>
    <xf numFmtId="186" fontId="120" fillId="0" borderId="9" xfId="0" applyNumberFormat="1" applyFont="1" applyFill="1" applyBorder="1" applyAlignment="1" applyProtection="1">
      <alignment horizontal="center" vertical="center" wrapText="1" shrinkToFit="1"/>
      <protection locked="0"/>
    </xf>
    <xf numFmtId="183" fontId="44" fillId="0" borderId="24" xfId="0" applyNumberFormat="1" applyFont="1" applyFill="1" applyBorder="1" applyAlignment="1" applyProtection="1">
      <alignment horizontal="center" vertical="center"/>
      <protection locked="0"/>
    </xf>
    <xf numFmtId="186" fontId="5" fillId="0" borderId="9" xfId="0" applyNumberFormat="1" applyFont="1" applyFill="1" applyBorder="1" applyAlignment="1" applyProtection="1">
      <alignment horizontal="center" vertical="center" wrapText="1" shrinkToFit="1"/>
      <protection locked="0"/>
    </xf>
    <xf numFmtId="183" fontId="0" fillId="0" borderId="24" xfId="0" applyNumberFormat="1" applyFont="1" applyFill="1" applyBorder="1" applyAlignment="1" applyProtection="1">
      <alignment horizontal="center" vertical="center"/>
      <protection locked="0"/>
    </xf>
    <xf numFmtId="183" fontId="0" fillId="14" borderId="29" xfId="0" applyNumberFormat="1" applyFont="1" applyFill="1" applyBorder="1" applyAlignment="1" applyProtection="1">
      <alignment horizontal="center" vertical="center"/>
      <protection locked="0"/>
    </xf>
    <xf numFmtId="186" fontId="4" fillId="14" borderId="9" xfId="0" applyNumberFormat="1" applyFont="1" applyFill="1" applyBorder="1" applyAlignment="1" applyProtection="1">
      <alignment horizontal="center" vertical="center" wrapText="1" shrinkToFit="1"/>
      <protection locked="0"/>
    </xf>
    <xf numFmtId="183" fontId="0" fillId="14" borderId="1" xfId="0" applyNumberFormat="1" applyFont="1" applyFill="1" applyBorder="1" applyAlignment="1" applyProtection="1">
      <alignment horizontal="center" vertical="center"/>
      <protection locked="0"/>
    </xf>
    <xf numFmtId="183" fontId="0" fillId="0" borderId="30" xfId="0" applyNumberFormat="1" applyFont="1" applyFill="1" applyBorder="1" applyAlignment="1" applyProtection="1">
      <alignment horizontal="center" vertical="center"/>
      <protection locked="0"/>
    </xf>
    <xf numFmtId="183" fontId="0" fillId="0" borderId="1" xfId="0" applyNumberFormat="1" applyFont="1" applyFill="1" applyBorder="1" applyAlignment="1" applyProtection="1">
      <alignment horizontal="center" vertical="center"/>
      <protection locked="0"/>
    </xf>
    <xf numFmtId="0" fontId="0" fillId="0" borderId="24" xfId="0" applyFont="1" applyFill="1" applyBorder="1" applyProtection="1">
      <alignment vertical="center"/>
      <protection locked="0"/>
    </xf>
    <xf numFmtId="0" fontId="0" fillId="0" borderId="29" xfId="0" applyFont="1" applyFill="1" applyBorder="1" applyProtection="1">
      <alignment vertical="center"/>
      <protection locked="0"/>
    </xf>
    <xf numFmtId="0" fontId="0" fillId="0" borderId="38" xfId="0" applyFill="1" applyBorder="1" applyProtection="1">
      <alignment vertical="center"/>
      <protection locked="0"/>
    </xf>
    <xf numFmtId="186" fontId="151" fillId="0" borderId="29" xfId="0" applyNumberFormat="1" applyFont="1" applyFill="1" applyBorder="1" applyAlignment="1" applyProtection="1">
      <alignment horizontal="center" vertical="center" wrapText="1" shrinkToFit="1"/>
      <protection locked="0"/>
    </xf>
    <xf numFmtId="186" fontId="0" fillId="0" borderId="29" xfId="0" applyNumberFormat="1" applyFont="1" applyFill="1" applyBorder="1" applyAlignment="1" applyProtection="1">
      <alignment horizontal="center" vertical="center" wrapText="1" shrinkToFit="1"/>
      <protection locked="0"/>
    </xf>
    <xf numFmtId="186" fontId="0" fillId="14" borderId="29" xfId="0" applyNumberFormat="1" applyFont="1" applyFill="1" applyBorder="1" applyAlignment="1" applyProtection="1">
      <alignment horizontal="center" vertical="center" wrapText="1" shrinkToFit="1"/>
      <protection locked="0"/>
    </xf>
    <xf numFmtId="0" fontId="0" fillId="14" borderId="0" xfId="0" applyFont="1" applyFill="1" applyBorder="1" applyProtection="1">
      <alignment vertical="center"/>
      <protection locked="0"/>
    </xf>
    <xf numFmtId="186" fontId="0" fillId="14" borderId="1" xfId="0" applyNumberFormat="1" applyFont="1" applyFill="1" applyBorder="1" applyAlignment="1" applyProtection="1">
      <alignment horizontal="center" vertical="center" wrapText="1" shrinkToFit="1"/>
      <protection locked="0"/>
    </xf>
    <xf numFmtId="0" fontId="0" fillId="14" borderId="1" xfId="0" applyFont="1" applyFill="1" applyBorder="1" applyProtection="1">
      <alignment vertical="center"/>
      <protection locked="0"/>
    </xf>
    <xf numFmtId="186" fontId="0" fillId="0" borderId="33" xfId="0" applyNumberFormat="1" applyFont="1" applyFill="1" applyBorder="1" applyAlignment="1" applyProtection="1">
      <alignment horizontal="center" vertical="center" wrapText="1" shrinkToFit="1"/>
      <protection locked="0"/>
    </xf>
    <xf numFmtId="186" fontId="0" fillId="0" borderId="1" xfId="0" applyNumberFormat="1" applyFont="1" applyFill="1" applyBorder="1" applyAlignment="1" applyProtection="1">
      <alignment horizontal="center" vertical="center" wrapText="1" shrinkToFit="1"/>
      <protection locked="0"/>
    </xf>
    <xf numFmtId="0" fontId="165" fillId="0" borderId="0" xfId="0" applyFont="1" applyFill="1" applyBorder="1" applyAlignment="1" applyProtection="1">
      <alignment horizontal="center" vertical="center"/>
      <protection locked="0"/>
    </xf>
    <xf numFmtId="0" fontId="163" fillId="0" borderId="0" xfId="0" applyFont="1" applyFill="1" applyBorder="1" applyProtection="1">
      <alignment vertical="center"/>
      <protection locked="0"/>
    </xf>
    <xf numFmtId="0" fontId="4" fillId="3" borderId="12" xfId="0" applyFont="1" applyFill="1" applyBorder="1" applyProtection="1">
      <alignment vertical="center"/>
      <protection locked="0"/>
    </xf>
    <xf numFmtId="0" fontId="5" fillId="0" borderId="3" xfId="0" applyFont="1" applyFill="1" applyBorder="1" applyProtection="1">
      <alignment vertical="center"/>
      <protection locked="0"/>
    </xf>
    <xf numFmtId="0" fontId="4" fillId="4" borderId="3" xfId="0" applyFont="1" applyFill="1" applyBorder="1" applyProtection="1">
      <alignment vertical="center"/>
      <protection locked="0"/>
    </xf>
    <xf numFmtId="0" fontId="4" fillId="4" borderId="1" xfId="0" applyFont="1" applyFill="1" applyBorder="1" applyProtection="1">
      <alignment vertical="center"/>
      <protection locked="0"/>
    </xf>
    <xf numFmtId="0" fontId="14" fillId="0" borderId="11" xfId="0" applyFont="1" applyFill="1" applyBorder="1" applyAlignment="1" applyProtection="1">
      <alignment horizontal="center" vertical="center" wrapText="1" shrinkToFit="1"/>
    </xf>
    <xf numFmtId="0" fontId="11" fillId="0" borderId="3" xfId="0" applyFont="1" applyFill="1" applyBorder="1" applyAlignment="1" applyProtection="1">
      <alignment horizontal="center" vertical="center" wrapText="1" shrinkToFit="1"/>
      <protection locked="0"/>
    </xf>
    <xf numFmtId="0" fontId="14" fillId="0" borderId="3" xfId="0" applyFont="1" applyFill="1" applyBorder="1" applyAlignment="1" applyProtection="1">
      <alignment horizontal="center" vertical="center" wrapText="1" shrinkToFit="1"/>
      <protection locked="0"/>
    </xf>
    <xf numFmtId="0" fontId="124" fillId="0" borderId="1" xfId="0" applyNumberFormat="1" applyFont="1" applyFill="1" applyBorder="1" applyAlignment="1" applyProtection="1">
      <alignment horizontal="center" vertical="center" wrapText="1" shrinkToFit="1"/>
      <protection locked="0"/>
    </xf>
    <xf numFmtId="0" fontId="105" fillId="0" borderId="1" xfId="0" applyNumberFormat="1" applyFont="1" applyFill="1" applyBorder="1" applyAlignment="1" applyProtection="1">
      <alignment horizontal="center" vertical="center" wrapText="1"/>
      <protection locked="0"/>
    </xf>
    <xf numFmtId="0" fontId="109" fillId="0" borderId="1" xfId="0" applyNumberFormat="1" applyFont="1" applyFill="1" applyBorder="1" applyAlignment="1" applyProtection="1">
      <alignment horizontal="center" vertical="center" wrapText="1" shrinkToFit="1"/>
      <protection locked="0"/>
    </xf>
    <xf numFmtId="180" fontId="121" fillId="0" borderId="1" xfId="0" applyNumberFormat="1" applyFont="1" applyFill="1" applyBorder="1" applyAlignment="1" applyProtection="1">
      <alignment horizontal="center" vertical="center"/>
      <protection locked="0"/>
    </xf>
    <xf numFmtId="0" fontId="124" fillId="3" borderId="1" xfId="0" applyNumberFormat="1" applyFont="1" applyFill="1" applyBorder="1" applyAlignment="1" applyProtection="1">
      <alignment horizontal="center" vertical="center" wrapText="1" shrinkToFit="1"/>
      <protection locked="0"/>
    </xf>
    <xf numFmtId="0" fontId="124" fillId="3" borderId="1" xfId="0" applyFont="1" applyFill="1" applyBorder="1" applyAlignment="1" applyProtection="1">
      <alignment horizontal="center" vertical="center" wrapText="1" shrinkToFit="1"/>
      <protection locked="0"/>
    </xf>
    <xf numFmtId="0" fontId="106" fillId="0" borderId="1" xfId="0" applyFont="1" applyFill="1" applyBorder="1" applyAlignment="1" applyProtection="1">
      <alignment horizontal="center" vertical="center" wrapText="1" shrinkToFit="1"/>
      <protection locked="0"/>
    </xf>
    <xf numFmtId="0" fontId="105" fillId="4" borderId="1" xfId="0" applyNumberFormat="1" applyFont="1" applyFill="1" applyBorder="1" applyAlignment="1" applyProtection="1">
      <alignment horizontal="center" vertical="center" wrapText="1"/>
      <protection locked="0"/>
    </xf>
    <xf numFmtId="0" fontId="21" fillId="0" borderId="3" xfId="0" applyFont="1" applyFill="1" applyBorder="1" applyAlignment="1" applyProtection="1">
      <alignment horizontal="center" vertical="center" wrapText="1" shrinkToFit="1"/>
      <protection locked="0"/>
    </xf>
    <xf numFmtId="177" fontId="14" fillId="0" borderId="3" xfId="0" applyNumberFormat="1" applyFont="1" applyFill="1" applyBorder="1" applyAlignment="1" applyProtection="1">
      <alignment horizontal="center" vertical="center" wrapText="1" shrinkToFit="1"/>
      <protection locked="0"/>
    </xf>
    <xf numFmtId="0" fontId="25" fillId="0" borderId="3" xfId="0" applyFont="1" applyFill="1" applyBorder="1" applyAlignment="1" applyProtection="1">
      <alignment horizontal="center" vertical="center" wrapText="1" shrinkToFit="1"/>
      <protection locked="0"/>
    </xf>
    <xf numFmtId="0" fontId="126" fillId="0" borderId="1" xfId="0" applyFont="1" applyFill="1" applyBorder="1" applyAlignment="1" applyProtection="1">
      <alignment horizontal="center" vertical="center" wrapText="1" shrinkToFit="1"/>
      <protection locked="0"/>
    </xf>
    <xf numFmtId="0" fontId="14" fillId="0" borderId="16" xfId="0" applyFont="1" applyFill="1" applyBorder="1" applyAlignment="1" applyProtection="1">
      <alignment horizontal="center" vertical="center" wrapText="1"/>
      <protection locked="0"/>
    </xf>
    <xf numFmtId="0" fontId="14" fillId="0" borderId="2" xfId="0" applyFont="1" applyFill="1" applyBorder="1" applyAlignment="1" applyProtection="1">
      <alignment horizontal="center" vertical="center" wrapText="1"/>
      <protection locked="0"/>
    </xf>
    <xf numFmtId="58" fontId="119" fillId="0" borderId="1" xfId="0" applyNumberFormat="1" applyFont="1" applyFill="1" applyBorder="1" applyAlignment="1" applyProtection="1">
      <alignment horizontal="center" vertical="center"/>
      <protection locked="0"/>
    </xf>
    <xf numFmtId="177" fontId="128" fillId="3" borderId="1" xfId="0" applyNumberFormat="1" applyFont="1" applyFill="1" applyBorder="1" applyAlignment="1" applyProtection="1">
      <alignment horizontal="center" vertical="center" wrapText="1"/>
      <protection locked="0"/>
    </xf>
    <xf numFmtId="0" fontId="119" fillId="3" borderId="1" xfId="0" applyFont="1" applyFill="1" applyBorder="1" applyAlignment="1" applyProtection="1">
      <alignment horizontal="center" vertical="center"/>
      <protection locked="0"/>
    </xf>
    <xf numFmtId="0" fontId="119" fillId="3" borderId="1" xfId="0" applyFont="1" applyFill="1" applyBorder="1" applyAlignment="1" applyProtection="1">
      <alignment horizontal="center" vertical="center" wrapText="1"/>
      <protection locked="0"/>
    </xf>
    <xf numFmtId="0" fontId="105" fillId="3" borderId="1" xfId="0" applyFont="1" applyFill="1" applyBorder="1" applyAlignment="1" applyProtection="1">
      <alignment horizontal="center" vertical="center"/>
      <protection locked="0"/>
    </xf>
    <xf numFmtId="0" fontId="105" fillId="0" borderId="2" xfId="0" applyFont="1" applyFill="1" applyBorder="1" applyAlignment="1" applyProtection="1">
      <alignment horizontal="center" vertical="center"/>
      <protection locked="0"/>
    </xf>
    <xf numFmtId="177" fontId="26" fillId="0" borderId="12" xfId="0" applyNumberFormat="1" applyFont="1" applyFill="1" applyBorder="1" applyAlignment="1" applyProtection="1">
      <alignment horizontal="center" vertical="center" wrapText="1" shrinkToFit="1"/>
      <protection locked="0"/>
    </xf>
    <xf numFmtId="177" fontId="26" fillId="0" borderId="3" xfId="0" applyNumberFormat="1" applyFont="1" applyFill="1" applyBorder="1" applyAlignment="1" applyProtection="1">
      <alignment horizontal="center" vertical="center" wrapText="1" shrinkToFit="1"/>
      <protection locked="0"/>
    </xf>
    <xf numFmtId="0" fontId="27" fillId="0" borderId="3" xfId="0" applyNumberFormat="1" applyFont="1" applyFill="1" applyBorder="1" applyAlignment="1" applyProtection="1">
      <alignment horizontal="center" vertical="center" wrapText="1" shrinkToFit="1"/>
      <protection locked="0"/>
    </xf>
    <xf numFmtId="178" fontId="11" fillId="0" borderId="3" xfId="0" applyNumberFormat="1" applyFont="1" applyFill="1" applyBorder="1" applyAlignment="1" applyProtection="1">
      <alignment horizontal="center" vertical="center" wrapText="1" shrinkToFit="1"/>
      <protection locked="0"/>
    </xf>
    <xf numFmtId="0" fontId="11" fillId="0" borderId="3" xfId="0" applyNumberFormat="1" applyFont="1" applyFill="1" applyBorder="1" applyAlignment="1" applyProtection="1">
      <alignment horizontal="center" vertical="center" wrapText="1" shrinkToFit="1"/>
      <protection locked="0"/>
    </xf>
    <xf numFmtId="0" fontId="14" fillId="0" borderId="3" xfId="0" applyNumberFormat="1" applyFont="1" applyFill="1" applyBorder="1" applyAlignment="1" applyProtection="1">
      <alignment horizontal="center" vertical="center" wrapText="1" shrinkToFit="1"/>
      <protection locked="0"/>
    </xf>
    <xf numFmtId="0" fontId="171" fillId="0" borderId="4" xfId="0" applyNumberFormat="1" applyFont="1" applyFill="1" applyBorder="1" applyAlignment="1" applyProtection="1">
      <alignment horizontal="center" vertical="center"/>
      <protection locked="0"/>
    </xf>
    <xf numFmtId="184" fontId="109" fillId="0" borderId="2" xfId="0" applyNumberFormat="1" applyFont="1" applyFill="1" applyBorder="1" applyAlignment="1" applyProtection="1">
      <alignment horizontal="center" vertical="center"/>
      <protection locked="0"/>
    </xf>
    <xf numFmtId="0" fontId="14" fillId="0" borderId="16" xfId="0" applyFont="1" applyFill="1" applyBorder="1" applyAlignment="1" applyProtection="1">
      <alignment horizontal="center" vertical="center" wrapText="1" shrinkToFit="1"/>
      <protection locked="0"/>
    </xf>
    <xf numFmtId="0" fontId="119" fillId="3" borderId="1" xfId="0" applyFont="1" applyFill="1" applyBorder="1" applyAlignment="1" applyProtection="1">
      <alignment horizontal="center" vertical="center" wrapText="1" shrinkToFit="1"/>
      <protection locked="0"/>
    </xf>
    <xf numFmtId="0" fontId="105" fillId="3" borderId="1" xfId="0" applyFont="1" applyFill="1" applyBorder="1" applyAlignment="1" applyProtection="1">
      <alignment horizontal="center" vertical="center" wrapText="1" shrinkToFit="1"/>
      <protection locked="0"/>
    </xf>
    <xf numFmtId="0" fontId="14" fillId="0" borderId="26" xfId="0" applyFont="1" applyFill="1" applyBorder="1" applyAlignment="1" applyProtection="1">
      <alignment horizontal="center" vertical="center" wrapText="1" shrinkToFit="1"/>
      <protection locked="0"/>
    </xf>
    <xf numFmtId="0" fontId="14" fillId="0" borderId="14" xfId="0" applyFont="1" applyFill="1" applyBorder="1" applyAlignment="1" applyProtection="1">
      <alignment horizontal="center" vertical="center" wrapText="1" shrinkToFit="1"/>
      <protection locked="0"/>
    </xf>
    <xf numFmtId="186" fontId="14" fillId="0" borderId="26" xfId="0" applyNumberFormat="1" applyFont="1" applyFill="1" applyBorder="1" applyAlignment="1" applyProtection="1">
      <alignment horizontal="center" vertical="center" wrapText="1" shrinkToFit="1"/>
      <protection locked="0"/>
    </xf>
    <xf numFmtId="186" fontId="14" fillId="0" borderId="2" xfId="0" applyNumberFormat="1" applyFont="1" applyFill="1" applyBorder="1" applyAlignment="1" applyProtection="1">
      <alignment horizontal="center" vertical="center" wrapText="1" shrinkToFit="1"/>
      <protection locked="0"/>
    </xf>
    <xf numFmtId="186" fontId="119" fillId="3" borderId="1" xfId="0" applyNumberFormat="1" applyFont="1" applyFill="1" applyBorder="1" applyAlignment="1" applyProtection="1">
      <alignment horizontal="center" vertical="center" wrapText="1" shrinkToFit="1"/>
      <protection locked="0"/>
    </xf>
    <xf numFmtId="186" fontId="14" fillId="0" borderId="10" xfId="0" applyNumberFormat="1" applyFont="1" applyFill="1" applyBorder="1" applyAlignment="1" applyProtection="1">
      <alignment horizontal="center" vertical="center" wrapText="1"/>
      <protection locked="0"/>
    </xf>
    <xf numFmtId="186" fontId="14" fillId="0" borderId="15" xfId="0" applyNumberFormat="1" applyFont="1" applyFill="1" applyBorder="1" applyAlignment="1" applyProtection="1">
      <alignment horizontal="center" vertical="center" wrapText="1" shrinkToFit="1"/>
      <protection locked="0"/>
    </xf>
    <xf numFmtId="0" fontId="36" fillId="0" borderId="1" xfId="0" applyNumberFormat="1" applyFont="1" applyFill="1" applyBorder="1" applyAlignment="1" applyProtection="1">
      <alignment horizontal="center" vertical="center" wrapText="1"/>
      <protection locked="0"/>
    </xf>
    <xf numFmtId="0" fontId="5" fillId="4" borderId="1" xfId="0" applyNumberFormat="1" applyFont="1" applyFill="1" applyBorder="1" applyAlignment="1" applyProtection="1">
      <alignment horizontal="center" vertical="center" wrapText="1"/>
      <protection locked="0"/>
    </xf>
    <xf numFmtId="0" fontId="34" fillId="4" borderId="1" xfId="0" applyNumberFormat="1" applyFont="1" applyFill="1" applyBorder="1" applyAlignment="1" applyProtection="1">
      <alignment horizontal="center" vertical="center" shrinkToFit="1"/>
      <protection locked="0"/>
    </xf>
    <xf numFmtId="0" fontId="36" fillId="3" borderId="1" xfId="0" applyFont="1" applyFill="1" applyBorder="1" applyAlignment="1" applyProtection="1">
      <alignment horizontal="center" vertical="center" wrapText="1" shrinkToFit="1"/>
      <protection locked="0"/>
    </xf>
    <xf numFmtId="0" fontId="36" fillId="4" borderId="1" xfId="0" applyFont="1" applyFill="1" applyBorder="1" applyAlignment="1" applyProtection="1">
      <alignment horizontal="center" vertical="center" wrapText="1" shrinkToFit="1"/>
      <protection locked="0"/>
    </xf>
    <xf numFmtId="180" fontId="106" fillId="0" borderId="12" xfId="0" applyNumberFormat="1" applyFont="1" applyFill="1" applyBorder="1" applyAlignment="1" applyProtection="1">
      <alignment horizontal="center" vertical="center"/>
    </xf>
    <xf numFmtId="0" fontId="109" fillId="3" borderId="1" xfId="0" applyFont="1" applyFill="1" applyBorder="1" applyAlignment="1" applyProtection="1">
      <alignment horizontal="center" vertical="center" wrapText="1" shrinkToFit="1"/>
      <protection locked="0"/>
    </xf>
    <xf numFmtId="49" fontId="120" fillId="4" borderId="1" xfId="0" applyNumberFormat="1" applyFont="1" applyFill="1" applyBorder="1" applyAlignment="1" applyProtection="1">
      <alignment horizontal="center" vertical="center" wrapText="1"/>
      <protection locked="0"/>
    </xf>
    <xf numFmtId="0" fontId="143" fillId="3" borderId="1" xfId="0" applyFont="1" applyFill="1" applyBorder="1" applyAlignment="1" applyProtection="1">
      <alignment horizontal="center" vertical="center" wrapText="1" shrinkToFit="1"/>
      <protection locked="0"/>
    </xf>
    <xf numFmtId="0" fontId="5" fillId="0" borderId="1" xfId="0" applyNumberFormat="1" applyFont="1" applyFill="1" applyBorder="1" applyAlignment="1" applyProtection="1">
      <alignment horizontal="center" vertical="center" wrapText="1"/>
      <protection locked="0"/>
    </xf>
    <xf numFmtId="0" fontId="105" fillId="0" borderId="4" xfId="0" applyFont="1" applyFill="1" applyBorder="1" applyAlignment="1" applyProtection="1">
      <alignment horizontal="center" vertical="center"/>
      <protection locked="0"/>
    </xf>
    <xf numFmtId="58" fontId="105" fillId="0" borderId="1" xfId="0" applyNumberFormat="1" applyFont="1" applyFill="1" applyBorder="1" applyAlignment="1" applyProtection="1">
      <alignment horizontal="center" vertical="center" wrapText="1"/>
      <protection locked="0"/>
    </xf>
    <xf numFmtId="0" fontId="172" fillId="0" borderId="4" xfId="0" applyNumberFormat="1" applyFont="1" applyFill="1" applyBorder="1" applyAlignment="1" applyProtection="1">
      <alignment horizontal="center" vertical="center"/>
      <protection locked="0"/>
    </xf>
    <xf numFmtId="187" fontId="109" fillId="4" borderId="1" xfId="0" applyNumberFormat="1" applyFont="1" applyFill="1" applyBorder="1" applyAlignment="1" applyProtection="1">
      <alignment horizontal="center" vertical="center"/>
      <protection locked="0"/>
    </xf>
    <xf numFmtId="187" fontId="36" fillId="0" borderId="1" xfId="0" applyNumberFormat="1" applyFont="1" applyFill="1" applyBorder="1" applyAlignment="1" applyProtection="1">
      <alignment horizontal="center" vertical="center"/>
      <protection locked="0"/>
    </xf>
    <xf numFmtId="178" fontId="36" fillId="0" borderId="1" xfId="0" applyNumberFormat="1" applyFont="1" applyFill="1" applyBorder="1" applyAlignment="1" applyProtection="1">
      <alignment horizontal="center" vertical="center"/>
      <protection locked="0"/>
    </xf>
    <xf numFmtId="0" fontId="39" fillId="4" borderId="1" xfId="0" applyFont="1" applyFill="1" applyBorder="1" applyAlignment="1" applyProtection="1">
      <alignment horizontal="center" vertical="center" wrapText="1"/>
      <protection locked="0"/>
    </xf>
    <xf numFmtId="0" fontId="36" fillId="0" borderId="3" xfId="0" applyNumberFormat="1" applyFont="1" applyFill="1" applyBorder="1" applyAlignment="1" applyProtection="1">
      <alignment horizontal="center" vertical="center"/>
      <protection locked="0"/>
    </xf>
    <xf numFmtId="184" fontId="36" fillId="4" borderId="1" xfId="0" applyNumberFormat="1" applyFont="1" applyFill="1" applyBorder="1" applyAlignment="1" applyProtection="1">
      <alignment horizontal="center" vertical="center"/>
      <protection locked="0"/>
    </xf>
    <xf numFmtId="177" fontId="105" fillId="0" borderId="12" xfId="0" applyNumberFormat="1" applyFont="1" applyFill="1" applyBorder="1" applyAlignment="1" applyProtection="1">
      <alignment horizontal="center" vertical="center" wrapText="1"/>
      <protection locked="0"/>
    </xf>
    <xf numFmtId="0" fontId="149" fillId="4" borderId="1" xfId="0" applyFont="1" applyFill="1" applyBorder="1" applyAlignment="1" applyProtection="1">
      <alignment horizontal="center" vertical="center" wrapText="1"/>
      <protection locked="0"/>
    </xf>
    <xf numFmtId="0" fontId="120" fillId="3" borderId="1" xfId="0" applyFont="1" applyFill="1" applyBorder="1" applyAlignment="1" applyProtection="1">
      <alignment horizontal="center" vertical="center" wrapText="1" shrinkToFit="1"/>
      <protection locked="0"/>
    </xf>
    <xf numFmtId="0" fontId="143" fillId="3" borderId="1" xfId="0" applyNumberFormat="1" applyFont="1" applyFill="1" applyBorder="1" applyAlignment="1" applyProtection="1">
      <alignment horizontal="center" vertical="center" wrapText="1"/>
      <protection locked="0"/>
    </xf>
    <xf numFmtId="0" fontId="143" fillId="0" borderId="1" xfId="0" applyNumberFormat="1" applyFont="1" applyFill="1" applyBorder="1" applyAlignment="1" applyProtection="1">
      <alignment horizontal="center" vertical="center" wrapText="1"/>
      <protection locked="0"/>
    </xf>
    <xf numFmtId="180" fontId="32" fillId="0" borderId="4" xfId="0" applyNumberFormat="1" applyFont="1" applyFill="1" applyBorder="1" applyAlignment="1" applyProtection="1">
      <alignment horizontal="center" vertical="center"/>
    </xf>
    <xf numFmtId="49" fontId="5" fillId="4" borderId="1" xfId="0" applyNumberFormat="1" applyFont="1" applyFill="1" applyBorder="1" applyAlignment="1" applyProtection="1">
      <alignment horizontal="center" vertical="center" wrapText="1"/>
      <protection locked="0"/>
    </xf>
    <xf numFmtId="180" fontId="32" fillId="0" borderId="12" xfId="0" applyNumberFormat="1" applyFont="1" applyFill="1" applyBorder="1" applyAlignment="1" applyProtection="1">
      <alignment horizontal="center" vertical="center"/>
    </xf>
    <xf numFmtId="0" fontId="36" fillId="0" borderId="1" xfId="0" applyNumberFormat="1" applyFont="1" applyFill="1" applyBorder="1" applyAlignment="1" applyProtection="1">
      <alignment horizontal="center" vertical="center" wrapText="1" shrinkToFit="1"/>
      <protection locked="0"/>
    </xf>
    <xf numFmtId="182" fontId="107" fillId="0" borderId="1" xfId="0" applyNumberFormat="1" applyFont="1" applyFill="1" applyBorder="1" applyAlignment="1" applyProtection="1">
      <alignment horizontal="center" vertical="center" shrinkToFit="1"/>
    </xf>
    <xf numFmtId="0" fontId="109" fillId="0" borderId="2" xfId="0" applyFont="1" applyFill="1" applyBorder="1" applyAlignment="1" applyProtection="1">
      <alignment horizontal="center" vertical="center" wrapText="1"/>
      <protection locked="0"/>
    </xf>
    <xf numFmtId="177" fontId="108" fillId="0" borderId="2" xfId="0" applyNumberFormat="1" applyFont="1" applyFill="1" applyBorder="1" applyAlignment="1" applyProtection="1">
      <alignment horizontal="center" vertical="center" wrapText="1"/>
      <protection locked="0"/>
    </xf>
    <xf numFmtId="0" fontId="109" fillId="0" borderId="1" xfId="0" applyNumberFormat="1" applyFont="1" applyFill="1" applyBorder="1" applyAlignment="1" applyProtection="1">
      <alignment horizontal="center" vertical="center" wrapText="1"/>
      <protection locked="0"/>
    </xf>
    <xf numFmtId="0" fontId="1" fillId="0" borderId="1" xfId="0" applyNumberFormat="1" applyFont="1" applyFill="1" applyBorder="1" applyAlignment="1" applyProtection="1">
      <alignment horizontal="center" vertical="center" wrapText="1"/>
      <protection locked="0"/>
    </xf>
    <xf numFmtId="49" fontId="4" fillId="4" borderId="1" xfId="0" applyNumberFormat="1" applyFont="1" applyFill="1" applyBorder="1" applyAlignment="1" applyProtection="1">
      <alignment horizontal="center" vertical="center" wrapText="1"/>
      <protection locked="0"/>
    </xf>
    <xf numFmtId="0" fontId="143" fillId="3" borderId="1" xfId="0" applyFont="1" applyFill="1" applyBorder="1" applyAlignment="1" applyProtection="1">
      <alignment horizontal="center" vertical="center"/>
      <protection locked="0"/>
    </xf>
    <xf numFmtId="3" fontId="36" fillId="4" borderId="1" xfId="0" applyNumberFormat="1" applyFont="1" applyFill="1" applyBorder="1" applyAlignment="1" applyProtection="1">
      <alignment horizontal="center" vertical="center"/>
      <protection locked="0"/>
    </xf>
    <xf numFmtId="182" fontId="5" fillId="4" borderId="1" xfId="0" applyNumberFormat="1" applyFont="1" applyFill="1" applyBorder="1" applyAlignment="1" applyProtection="1">
      <alignment horizontal="center" vertical="center" wrapText="1" shrinkToFit="1"/>
      <protection locked="0"/>
    </xf>
    <xf numFmtId="182" fontId="4" fillId="4" borderId="1" xfId="0" applyNumberFormat="1" applyFont="1" applyFill="1" applyBorder="1" applyAlignment="1" applyProtection="1">
      <alignment horizontal="center" vertical="center" wrapText="1" shrinkToFit="1"/>
      <protection locked="0"/>
    </xf>
    <xf numFmtId="3" fontId="1" fillId="4" borderId="1" xfId="0" applyNumberFormat="1" applyFont="1" applyFill="1" applyBorder="1" applyAlignment="1" applyProtection="1">
      <alignment horizontal="center" vertical="center"/>
      <protection locked="0"/>
    </xf>
    <xf numFmtId="177" fontId="38" fillId="0" borderId="3" xfId="0" applyNumberFormat="1" applyFont="1" applyFill="1" applyBorder="1" applyAlignment="1" applyProtection="1">
      <alignment horizontal="center" vertical="center" wrapText="1"/>
      <protection locked="0"/>
    </xf>
    <xf numFmtId="0" fontId="34" fillId="0" borderId="3" xfId="0" applyNumberFormat="1" applyFont="1" applyFill="1" applyBorder="1" applyAlignment="1" applyProtection="1">
      <alignment horizontal="center" vertical="center"/>
      <protection locked="0"/>
    </xf>
    <xf numFmtId="184" fontId="109" fillId="0" borderId="3" xfId="0" applyNumberFormat="1" applyFont="1" applyFill="1" applyBorder="1" applyAlignment="1" applyProtection="1">
      <alignment horizontal="center" vertical="center"/>
      <protection locked="0"/>
    </xf>
    <xf numFmtId="0" fontId="5" fillId="0" borderId="16" xfId="0" applyFont="1" applyFill="1" applyBorder="1" applyAlignment="1" applyProtection="1">
      <alignment horizontal="center" vertical="center" wrapText="1" shrinkToFit="1"/>
      <protection locked="0"/>
    </xf>
    <xf numFmtId="0" fontId="5" fillId="0" borderId="12" xfId="0" applyFont="1" applyFill="1" applyBorder="1" applyProtection="1">
      <alignment vertical="center"/>
      <protection locked="0"/>
    </xf>
    <xf numFmtId="49" fontId="4" fillId="4" borderId="2" xfId="0" applyNumberFormat="1" applyFont="1" applyFill="1" applyBorder="1" applyAlignment="1" applyProtection="1">
      <alignment horizontal="center" vertical="center" wrapText="1"/>
      <protection locked="0"/>
    </xf>
    <xf numFmtId="0" fontId="36" fillId="0" borderId="3" xfId="0" applyFont="1" applyFill="1" applyBorder="1" applyAlignment="1" applyProtection="1">
      <alignment horizontal="center" vertical="center" wrapText="1" shrinkToFit="1"/>
      <protection locked="0"/>
    </xf>
    <xf numFmtId="0" fontId="31" fillId="4" borderId="1" xfId="0" applyNumberFormat="1" applyFont="1" applyFill="1" applyBorder="1" applyAlignment="1" applyProtection="1">
      <alignment horizontal="center" vertical="center" shrinkToFit="1"/>
      <protection locked="0"/>
    </xf>
    <xf numFmtId="180" fontId="7" fillId="4" borderId="3" xfId="0" applyNumberFormat="1" applyFont="1" applyFill="1" applyBorder="1" applyAlignment="1" applyProtection="1">
      <alignment horizontal="center" vertical="center"/>
    </xf>
    <xf numFmtId="0" fontId="70" fillId="4" borderId="3" xfId="0" applyNumberFormat="1" applyFont="1" applyFill="1" applyBorder="1" applyAlignment="1" applyProtection="1">
      <alignment horizontal="center" vertical="center" wrapText="1"/>
      <protection locked="0"/>
    </xf>
    <xf numFmtId="181" fontId="70" fillId="4" borderId="3" xfId="0" applyNumberFormat="1" applyFont="1" applyFill="1" applyBorder="1" applyAlignment="1" applyProtection="1">
      <alignment horizontal="center" vertical="center" wrapText="1"/>
      <protection locked="0"/>
    </xf>
    <xf numFmtId="0" fontId="31" fillId="4" borderId="3" xfId="0" applyNumberFormat="1" applyFont="1" applyFill="1" applyBorder="1" applyAlignment="1" applyProtection="1">
      <alignment horizontal="center" vertical="center" shrinkToFit="1"/>
      <protection locked="0"/>
    </xf>
    <xf numFmtId="49" fontId="4" fillId="4" borderId="3" xfId="0" applyNumberFormat="1" applyFont="1" applyFill="1" applyBorder="1" applyAlignment="1" applyProtection="1">
      <alignment horizontal="center" vertical="center" wrapText="1"/>
      <protection locked="0"/>
    </xf>
    <xf numFmtId="0" fontId="1" fillId="4" borderId="3" xfId="0" applyFont="1" applyFill="1" applyBorder="1" applyAlignment="1" applyProtection="1">
      <alignment horizontal="center" vertical="center" wrapText="1" shrinkToFit="1"/>
      <protection locked="0"/>
    </xf>
    <xf numFmtId="180" fontId="7" fillId="4" borderId="1" xfId="0" applyNumberFormat="1" applyFont="1" applyFill="1" applyBorder="1" applyAlignment="1" applyProtection="1">
      <alignment horizontal="center" vertical="center"/>
    </xf>
    <xf numFmtId="0" fontId="70" fillId="4" borderId="1" xfId="0" applyNumberFormat="1" applyFont="1" applyFill="1" applyBorder="1" applyAlignment="1" applyProtection="1">
      <alignment horizontal="center" vertical="center" wrapText="1"/>
      <protection locked="0"/>
    </xf>
    <xf numFmtId="181" fontId="70" fillId="4" borderId="1" xfId="0" applyNumberFormat="1" applyFont="1" applyFill="1" applyBorder="1" applyAlignment="1" applyProtection="1">
      <alignment horizontal="center" vertical="center" wrapText="1"/>
      <protection locked="0"/>
    </xf>
    <xf numFmtId="0" fontId="1" fillId="4" borderId="2" xfId="0" applyFont="1" applyFill="1" applyBorder="1" applyAlignment="1" applyProtection="1">
      <alignment horizontal="center" vertical="center" wrapText="1" shrinkToFit="1"/>
      <protection locked="0"/>
    </xf>
    <xf numFmtId="0" fontId="1" fillId="4" borderId="1" xfId="0" applyFont="1" applyFill="1" applyBorder="1" applyAlignment="1" applyProtection="1">
      <alignment horizontal="center" vertical="center" wrapText="1" shrinkToFit="1"/>
      <protection locked="0"/>
    </xf>
    <xf numFmtId="0" fontId="1" fillId="0" borderId="4" xfId="0" applyNumberFormat="1" applyFont="1" applyFill="1" applyBorder="1" applyAlignment="1" applyProtection="1">
      <alignment horizontal="center" vertical="center" wrapText="1" shrinkToFit="1"/>
      <protection locked="0"/>
    </xf>
    <xf numFmtId="0" fontId="1" fillId="0" borderId="1" xfId="0" applyNumberFormat="1" applyFont="1" applyFill="1" applyBorder="1" applyAlignment="1" applyProtection="1">
      <alignment horizontal="center" vertical="center" wrapText="1" shrinkToFit="1"/>
      <protection locked="0"/>
    </xf>
    <xf numFmtId="182" fontId="4" fillId="4" borderId="2" xfId="0" applyNumberFormat="1" applyFont="1" applyFill="1" applyBorder="1" applyAlignment="1" applyProtection="1">
      <alignment horizontal="center" vertical="center" wrapText="1" shrinkToFit="1"/>
      <protection locked="0"/>
    </xf>
    <xf numFmtId="3" fontId="1" fillId="4" borderId="2" xfId="0" applyNumberFormat="1" applyFont="1" applyFill="1" applyBorder="1" applyAlignment="1" applyProtection="1">
      <alignment horizontal="center" vertical="center"/>
      <protection locked="0"/>
    </xf>
    <xf numFmtId="177" fontId="40" fillId="4" borderId="1" xfId="0" applyNumberFormat="1" applyFont="1" applyFill="1" applyBorder="1" applyAlignment="1" applyProtection="1">
      <alignment horizontal="center" vertical="center" wrapText="1"/>
      <protection locked="0"/>
    </xf>
    <xf numFmtId="0" fontId="4" fillId="4" borderId="3" xfId="0" applyFont="1" applyFill="1" applyBorder="1" applyAlignment="1" applyProtection="1">
      <alignment horizontal="center" vertical="center" wrapText="1"/>
      <protection locked="0"/>
    </xf>
    <xf numFmtId="3" fontId="1" fillId="4" borderId="3" xfId="0" applyNumberFormat="1" applyFont="1" applyFill="1" applyBorder="1" applyAlignment="1" applyProtection="1">
      <alignment horizontal="center" vertical="center"/>
      <protection locked="0"/>
    </xf>
    <xf numFmtId="0" fontId="1" fillId="4" borderId="3" xfId="0" applyFont="1" applyFill="1" applyBorder="1" applyAlignment="1" applyProtection="1">
      <alignment horizontal="center" vertical="center"/>
      <protection locked="0"/>
    </xf>
    <xf numFmtId="182" fontId="4" fillId="4" borderId="3" xfId="0" applyNumberFormat="1" applyFont="1" applyFill="1" applyBorder="1" applyAlignment="1" applyProtection="1">
      <alignment horizontal="center" vertical="center" wrapText="1" shrinkToFit="1"/>
      <protection locked="0"/>
    </xf>
    <xf numFmtId="177" fontId="40" fillId="4" borderId="3" xfId="0" applyNumberFormat="1" applyFont="1" applyFill="1" applyBorder="1" applyAlignment="1" applyProtection="1">
      <alignment horizontal="center" vertical="center" wrapText="1"/>
      <protection locked="0"/>
    </xf>
    <xf numFmtId="0" fontId="4"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177" fontId="128" fillId="0" borderId="2" xfId="0" applyNumberFormat="1" applyFont="1" applyFill="1" applyBorder="1" applyAlignment="1" applyProtection="1">
      <alignment horizontal="center" vertical="center" wrapText="1"/>
      <protection locked="0"/>
    </xf>
    <xf numFmtId="0" fontId="5" fillId="0" borderId="2" xfId="0" applyFont="1" applyFill="1" applyBorder="1" applyAlignment="1" applyProtection="1">
      <alignment horizontal="center" vertical="center"/>
      <protection locked="0"/>
    </xf>
    <xf numFmtId="177" fontId="102" fillId="4" borderId="3" xfId="0" applyNumberFormat="1" applyFont="1" applyFill="1" applyBorder="1" applyAlignment="1" applyProtection="1">
      <alignment horizontal="center" vertical="center" wrapText="1"/>
      <protection locked="0"/>
    </xf>
    <xf numFmtId="0" fontId="4" fillId="4" borderId="3" xfId="0" applyFont="1" applyFill="1" applyBorder="1" applyAlignment="1" applyProtection="1">
      <alignment horizontal="center" vertical="center"/>
      <protection locked="0"/>
    </xf>
    <xf numFmtId="177" fontId="97" fillId="4" borderId="3" xfId="0" applyNumberFormat="1" applyFont="1" applyFill="1" applyBorder="1" applyAlignment="1" applyProtection="1">
      <alignment horizontal="center" vertical="center" wrapText="1" shrinkToFit="1"/>
      <protection locked="0"/>
    </xf>
    <xf numFmtId="177" fontId="4" fillId="4" borderId="3" xfId="0" applyNumberFormat="1" applyFont="1" applyFill="1" applyBorder="1" applyAlignment="1" applyProtection="1">
      <alignment horizontal="center" vertical="center" wrapText="1"/>
      <protection locked="0"/>
    </xf>
    <xf numFmtId="0" fontId="5" fillId="0" borderId="3" xfId="0" applyFont="1" applyFill="1" applyBorder="1" applyAlignment="1" applyProtection="1">
      <alignment horizontal="center" vertical="center"/>
      <protection locked="0"/>
    </xf>
    <xf numFmtId="177" fontId="138" fillId="0" borderId="3" xfId="0" applyNumberFormat="1" applyFont="1" applyFill="1" applyBorder="1" applyAlignment="1" applyProtection="1">
      <alignment horizontal="center" vertical="center" wrapText="1" shrinkToFit="1"/>
      <protection locked="0"/>
    </xf>
    <xf numFmtId="177" fontId="5" fillId="0" borderId="3" xfId="0" applyNumberFormat="1" applyFont="1" applyFill="1" applyBorder="1" applyAlignment="1" applyProtection="1">
      <alignment horizontal="center" vertical="center" wrapText="1"/>
      <protection locked="0"/>
    </xf>
    <xf numFmtId="177" fontId="102" fillId="4" borderId="1" xfId="0" applyNumberFormat="1" applyFont="1" applyFill="1" applyBorder="1" applyAlignment="1" applyProtection="1">
      <alignment horizontal="center" vertical="center" wrapText="1"/>
      <protection locked="0"/>
    </xf>
    <xf numFmtId="0" fontId="4" fillId="4" borderId="1" xfId="0" applyFont="1" applyFill="1" applyBorder="1" applyAlignment="1" applyProtection="1">
      <alignment horizontal="center" vertical="center"/>
      <protection locked="0"/>
    </xf>
    <xf numFmtId="177" fontId="97" fillId="4" borderId="1" xfId="0" applyNumberFormat="1" applyFont="1" applyFill="1" applyBorder="1" applyAlignment="1" applyProtection="1">
      <alignment horizontal="center" vertical="center" wrapText="1" shrinkToFit="1"/>
      <protection locked="0"/>
    </xf>
    <xf numFmtId="177" fontId="5" fillId="4" borderId="1" xfId="0" applyNumberFormat="1" applyFont="1" applyFill="1" applyBorder="1" applyAlignment="1" applyProtection="1">
      <alignment horizontal="center" vertical="center" wrapText="1"/>
      <protection locked="0"/>
    </xf>
    <xf numFmtId="177" fontId="138" fillId="4" borderId="1" xfId="0" applyNumberFormat="1" applyFont="1" applyFill="1" applyBorder="1" applyAlignment="1" applyProtection="1">
      <alignment horizontal="center" vertical="center" wrapText="1" shrinkToFit="1"/>
      <protection locked="0"/>
    </xf>
    <xf numFmtId="177" fontId="128" fillId="0" borderId="42" xfId="0" applyNumberFormat="1" applyFont="1" applyFill="1" applyBorder="1" applyAlignment="1" applyProtection="1">
      <alignment horizontal="center" vertical="center" wrapText="1"/>
      <protection locked="0"/>
    </xf>
    <xf numFmtId="0" fontId="4" fillId="0" borderId="1" xfId="0" applyFont="1" applyFill="1" applyBorder="1" applyAlignment="1" applyProtection="1">
      <alignment vertical="center" wrapText="1"/>
      <protection locked="0"/>
    </xf>
    <xf numFmtId="0" fontId="103" fillId="4" borderId="3" xfId="0" applyFont="1" applyFill="1" applyBorder="1" applyAlignment="1" applyProtection="1">
      <alignment horizontal="center" vertical="center" wrapText="1"/>
      <protection locked="0"/>
    </xf>
    <xf numFmtId="184" fontId="40" fillId="4" borderId="3" xfId="0" applyNumberFormat="1" applyFont="1" applyFill="1" applyBorder="1" applyAlignment="1" applyProtection="1">
      <alignment horizontal="center" vertical="center" wrapText="1" shrinkToFit="1"/>
      <protection locked="0"/>
    </xf>
    <xf numFmtId="184" fontId="1" fillId="4" borderId="3" xfId="0" applyNumberFormat="1" applyFont="1" applyFill="1" applyBorder="1" applyAlignment="1" applyProtection="1">
      <alignment horizontal="center" vertical="center"/>
      <protection locked="0"/>
    </xf>
    <xf numFmtId="185" fontId="1" fillId="4" borderId="3" xfId="0" applyNumberFormat="1" applyFont="1" applyFill="1" applyBorder="1" applyAlignment="1" applyProtection="1">
      <alignment horizontal="center" vertical="center"/>
      <protection locked="0"/>
    </xf>
    <xf numFmtId="0" fontId="1" fillId="4" borderId="3" xfId="0" applyNumberFormat="1" applyFont="1" applyFill="1" applyBorder="1" applyAlignment="1" applyProtection="1">
      <alignment horizontal="center" vertical="center"/>
      <protection locked="0"/>
    </xf>
    <xf numFmtId="0" fontId="31" fillId="4" borderId="2" xfId="0" applyNumberFormat="1" applyFont="1" applyFill="1" applyBorder="1" applyAlignment="1" applyProtection="1">
      <alignment horizontal="center" vertical="center"/>
      <protection locked="0"/>
    </xf>
    <xf numFmtId="177" fontId="4" fillId="4" borderId="1" xfId="0" applyNumberFormat="1" applyFont="1" applyFill="1" applyBorder="1" applyAlignment="1" applyProtection="1">
      <alignment horizontal="center" vertical="center" wrapText="1"/>
      <protection locked="0"/>
    </xf>
    <xf numFmtId="184" fontId="40" fillId="4" borderId="1" xfId="0" applyNumberFormat="1" applyFont="1" applyFill="1" applyBorder="1" applyAlignment="1" applyProtection="1">
      <alignment horizontal="center" vertical="center" wrapText="1" shrinkToFit="1"/>
      <protection locked="0"/>
    </xf>
    <xf numFmtId="184" fontId="1" fillId="4" borderId="1" xfId="0" applyNumberFormat="1" applyFont="1" applyFill="1" applyBorder="1" applyAlignment="1" applyProtection="1">
      <alignment horizontal="center" vertical="center"/>
      <protection locked="0"/>
    </xf>
    <xf numFmtId="185" fontId="1" fillId="4" borderId="1" xfId="0" applyNumberFormat="1" applyFont="1" applyFill="1" applyBorder="1" applyAlignment="1" applyProtection="1">
      <alignment horizontal="center" vertical="center"/>
      <protection locked="0"/>
    </xf>
    <xf numFmtId="0" fontId="1" fillId="4" borderId="1" xfId="0" applyNumberFormat="1" applyFont="1" applyFill="1" applyBorder="1" applyAlignment="1" applyProtection="1">
      <alignment horizontal="center" vertical="center"/>
      <protection locked="0"/>
    </xf>
    <xf numFmtId="0" fontId="31" fillId="4" borderId="1" xfId="0" applyNumberFormat="1" applyFont="1" applyFill="1" applyBorder="1" applyAlignment="1" applyProtection="1">
      <alignment horizontal="center" vertical="center"/>
      <protection locked="0"/>
    </xf>
    <xf numFmtId="0" fontId="31" fillId="4" borderId="3" xfId="0" applyNumberFormat="1" applyFont="1" applyFill="1" applyBorder="1" applyAlignment="1" applyProtection="1">
      <alignment horizontal="center" vertical="center"/>
      <protection locked="0"/>
    </xf>
    <xf numFmtId="0" fontId="4" fillId="4" borderId="3" xfId="0" applyFont="1" applyFill="1" applyBorder="1" applyAlignment="1" applyProtection="1">
      <alignment horizontal="center" vertical="center" wrapText="1" shrinkToFit="1"/>
      <protection locked="0"/>
    </xf>
    <xf numFmtId="0" fontId="5" fillId="0" borderId="3" xfId="0" applyFont="1" applyFill="1" applyBorder="1" applyAlignment="1" applyProtection="1">
      <alignment horizontal="center" vertical="center" wrapText="1" shrinkToFit="1"/>
      <protection locked="0"/>
    </xf>
    <xf numFmtId="0" fontId="108" fillId="4" borderId="1" xfId="0" applyNumberFormat="1" applyFont="1" applyFill="1" applyBorder="1" applyAlignment="1" applyProtection="1">
      <alignment horizontal="center" vertical="center"/>
      <protection locked="0"/>
    </xf>
    <xf numFmtId="0" fontId="4" fillId="4" borderId="2" xfId="0" applyFont="1" applyFill="1" applyBorder="1" applyAlignment="1" applyProtection="1">
      <alignment horizontal="center" vertical="center" wrapText="1" shrinkToFit="1"/>
      <protection locked="0"/>
    </xf>
    <xf numFmtId="0" fontId="4" fillId="0" borderId="12" xfId="0" applyFont="1" applyFill="1" applyBorder="1" applyAlignment="1" applyProtection="1">
      <alignment horizontal="center" vertical="center" wrapText="1" shrinkToFit="1"/>
      <protection locked="0"/>
    </xf>
    <xf numFmtId="186" fontId="4" fillId="4" borderId="3" xfId="0" applyNumberFormat="1" applyFont="1" applyFill="1" applyBorder="1" applyAlignment="1" applyProtection="1">
      <alignment horizontal="center" vertical="center" wrapText="1" shrinkToFit="1"/>
      <protection locked="0"/>
    </xf>
    <xf numFmtId="0" fontId="4" fillId="4" borderId="1" xfId="0" applyFont="1" applyFill="1" applyBorder="1" applyAlignment="1" applyProtection="1">
      <alignment horizontal="center" vertical="center" wrapText="1" shrinkToFit="1"/>
      <protection locked="0"/>
    </xf>
    <xf numFmtId="186" fontId="4" fillId="4" borderId="1" xfId="0" applyNumberFormat="1" applyFont="1" applyFill="1" applyBorder="1" applyAlignment="1" applyProtection="1">
      <alignment horizontal="center" vertical="center" wrapText="1" shrinkToFit="1"/>
      <protection locked="0"/>
    </xf>
    <xf numFmtId="0" fontId="1" fillId="3" borderId="3" xfId="0" applyFont="1" applyFill="1" applyBorder="1" applyAlignment="1" applyProtection="1">
      <alignment horizontal="center" vertical="center"/>
      <protection locked="0"/>
    </xf>
    <xf numFmtId="0" fontId="1" fillId="3" borderId="3" xfId="0" applyFont="1" applyFill="1" applyBorder="1" applyAlignment="1" applyProtection="1">
      <alignment horizontal="center" vertical="center" wrapText="1"/>
      <protection locked="0"/>
    </xf>
    <xf numFmtId="0" fontId="0" fillId="3" borderId="3" xfId="0" applyFont="1" applyFill="1" applyBorder="1" applyProtection="1">
      <alignment vertical="center"/>
      <protection locked="0"/>
    </xf>
    <xf numFmtId="0" fontId="1" fillId="4" borderId="3" xfId="0" applyFont="1" applyFill="1" applyBorder="1" applyAlignment="1" applyProtection="1">
      <alignment horizontal="center" vertical="center" wrapText="1"/>
      <protection locked="0"/>
    </xf>
    <xf numFmtId="0" fontId="0" fillId="4" borderId="3" xfId="0" applyFont="1" applyFill="1" applyBorder="1" applyProtection="1">
      <alignment vertical="center"/>
      <protection locked="0"/>
    </xf>
    <xf numFmtId="0" fontId="1" fillId="4" borderId="1" xfId="0" applyFont="1" applyFill="1" applyBorder="1" applyAlignment="1" applyProtection="1">
      <alignment horizontal="center" vertical="center" wrapText="1"/>
      <protection locked="0"/>
    </xf>
    <xf numFmtId="0" fontId="0" fillId="4" borderId="1" xfId="0" applyFont="1" applyFill="1" applyBorder="1" applyProtection="1">
      <alignment vertical="center"/>
      <protection locked="0"/>
    </xf>
    <xf numFmtId="0" fontId="1" fillId="3" borderId="2" xfId="0" applyFont="1" applyFill="1" applyBorder="1" applyAlignment="1" applyProtection="1">
      <alignment horizontal="center" vertical="center" wrapText="1"/>
      <protection locked="0"/>
    </xf>
    <xf numFmtId="0" fontId="0" fillId="3" borderId="2" xfId="0" applyFont="1" applyFill="1" applyBorder="1" applyProtection="1">
      <alignment vertical="center"/>
      <protection locked="0"/>
    </xf>
    <xf numFmtId="186" fontId="0" fillId="0" borderId="0" xfId="0" applyNumberFormat="1" applyFill="1" applyAlignment="1" applyProtection="1">
      <alignment horizontal="center" vertical="center"/>
      <protection locked="0"/>
    </xf>
    <xf numFmtId="0" fontId="151" fillId="0" borderId="0" xfId="0" applyFont="1" applyFill="1" applyProtection="1">
      <alignment vertical="center"/>
      <protection locked="0"/>
    </xf>
    <xf numFmtId="0" fontId="117" fillId="2" borderId="0" xfId="0" applyFont="1" applyFill="1" applyProtection="1">
      <alignment vertical="center"/>
      <protection locked="0"/>
    </xf>
    <xf numFmtId="0" fontId="0" fillId="3" borderId="0" xfId="0" applyFont="1" applyFill="1" applyProtection="1">
      <alignment vertical="center"/>
      <protection locked="0"/>
    </xf>
    <xf numFmtId="0" fontId="11" fillId="0" borderId="0" xfId="0" applyNumberFormat="1" applyFont="1" applyFill="1" applyBorder="1" applyAlignment="1" applyProtection="1">
      <alignment horizontal="center" vertical="center" wrapText="1"/>
      <protection locked="0"/>
    </xf>
    <xf numFmtId="0" fontId="9" fillId="0" borderId="5" xfId="0" applyFont="1" applyFill="1" applyBorder="1" applyAlignment="1" applyProtection="1">
      <alignment horizontal="center" vertical="center"/>
      <protection locked="0"/>
    </xf>
    <xf numFmtId="180" fontId="10" fillId="0" borderId="7" xfId="0" applyNumberFormat="1" applyFont="1" applyFill="1" applyBorder="1" applyAlignment="1" applyProtection="1">
      <alignment horizontal="center" vertical="center"/>
      <protection locked="0"/>
    </xf>
    <xf numFmtId="0" fontId="14" fillId="0" borderId="8" xfId="0" applyFont="1" applyFill="1" applyBorder="1" applyAlignment="1" applyProtection="1">
      <alignment horizontal="center" vertical="center" wrapText="1" shrinkToFit="1"/>
      <protection locked="0"/>
    </xf>
    <xf numFmtId="180" fontId="140" fillId="0" borderId="1" xfId="0" applyNumberFormat="1" applyFont="1" applyFill="1" applyBorder="1" applyAlignment="1" applyProtection="1">
      <alignment horizontal="center" vertical="center"/>
      <protection locked="0"/>
    </xf>
    <xf numFmtId="180" fontId="140" fillId="0" borderId="9" xfId="0" applyNumberFormat="1" applyFont="1" applyFill="1" applyBorder="1" applyAlignment="1" applyProtection="1">
      <alignment horizontal="center" vertical="center"/>
      <protection locked="0"/>
    </xf>
    <xf numFmtId="180" fontId="121" fillId="0" borderId="10" xfId="0" applyNumberFormat="1" applyFont="1" applyFill="1" applyBorder="1" applyAlignment="1" applyProtection="1">
      <alignment horizontal="center" vertical="center"/>
      <protection locked="0"/>
    </xf>
    <xf numFmtId="180" fontId="121" fillId="0" borderId="9" xfId="0" applyNumberFormat="1" applyFont="1" applyFill="1" applyBorder="1" applyAlignment="1" applyProtection="1">
      <alignment horizontal="center" vertical="center"/>
      <protection locked="0"/>
    </xf>
    <xf numFmtId="180" fontId="121" fillId="0" borderId="4" xfId="0" applyNumberFormat="1" applyFont="1" applyFill="1" applyBorder="1" applyAlignment="1" applyProtection="1">
      <alignment horizontal="center" vertical="center"/>
      <protection locked="0"/>
    </xf>
    <xf numFmtId="180" fontId="121" fillId="0" borderId="8" xfId="0" applyNumberFormat="1" applyFont="1" applyFill="1" applyBorder="1" applyAlignment="1" applyProtection="1">
      <alignment horizontal="center" vertical="center"/>
      <protection locked="0"/>
    </xf>
    <xf numFmtId="180" fontId="121" fillId="0" borderId="12" xfId="0" applyNumberFormat="1" applyFont="1" applyFill="1" applyBorder="1" applyAlignment="1" applyProtection="1">
      <alignment horizontal="center" vertical="center"/>
      <protection locked="0"/>
    </xf>
    <xf numFmtId="0" fontId="119" fillId="0" borderId="3" xfId="0" applyNumberFormat="1" applyFont="1" applyFill="1" applyBorder="1" applyAlignment="1" applyProtection="1">
      <alignment horizontal="center" vertical="center" wrapText="1"/>
      <protection locked="0"/>
    </xf>
    <xf numFmtId="180" fontId="121" fillId="0" borderId="7" xfId="0" applyNumberFormat="1" applyFont="1" applyFill="1" applyBorder="1" applyAlignment="1" applyProtection="1">
      <alignment horizontal="center" vertical="center"/>
      <protection locked="0"/>
    </xf>
    <xf numFmtId="0" fontId="123" fillId="0" borderId="1" xfId="0" applyNumberFormat="1" applyFont="1" applyFill="1" applyBorder="1" applyAlignment="1" applyProtection="1">
      <alignment horizontal="center" vertical="center" wrapText="1" shrinkToFit="1"/>
      <protection locked="0"/>
    </xf>
    <xf numFmtId="180" fontId="121" fillId="0" borderId="2" xfId="0" applyNumberFormat="1" applyFont="1" applyFill="1" applyBorder="1" applyAlignment="1" applyProtection="1">
      <alignment horizontal="center" vertical="center"/>
      <protection locked="0"/>
    </xf>
    <xf numFmtId="180" fontId="32" fillId="0" borderId="1" xfId="0" applyNumberFormat="1" applyFont="1" applyFill="1" applyBorder="1" applyAlignment="1" applyProtection="1">
      <alignment horizontal="center" vertical="center"/>
      <protection locked="0"/>
    </xf>
    <xf numFmtId="0" fontId="34" fillId="3" borderId="1" xfId="0" applyNumberFormat="1" applyFont="1" applyFill="1" applyBorder="1" applyAlignment="1" applyProtection="1">
      <alignment horizontal="center" vertical="center" shrinkToFit="1"/>
      <protection locked="0"/>
    </xf>
    <xf numFmtId="180" fontId="32" fillId="0" borderId="10" xfId="0" applyNumberFormat="1" applyFont="1" applyFill="1" applyBorder="1" applyAlignment="1" applyProtection="1">
      <alignment horizontal="center" vertical="center"/>
      <protection locked="0"/>
    </xf>
    <xf numFmtId="180" fontId="32" fillId="0" borderId="4" xfId="0" applyNumberFormat="1" applyFont="1" applyFill="1" applyBorder="1" applyAlignment="1" applyProtection="1">
      <alignment horizontal="center" vertical="center"/>
      <protection locked="0"/>
    </xf>
    <xf numFmtId="180" fontId="32" fillId="0" borderId="7" xfId="0" applyNumberFormat="1" applyFont="1" applyFill="1" applyBorder="1" applyAlignment="1" applyProtection="1">
      <alignment horizontal="center" vertical="center"/>
      <protection locked="0"/>
    </xf>
    <xf numFmtId="180" fontId="32" fillId="0" borderId="15" xfId="0" applyNumberFormat="1" applyFont="1" applyFill="1" applyBorder="1" applyAlignment="1" applyProtection="1">
      <alignment horizontal="center" vertical="center"/>
      <protection locked="0"/>
    </xf>
    <xf numFmtId="183" fontId="143" fillId="0" borderId="1" xfId="0" applyNumberFormat="1" applyFont="1" applyFill="1" applyBorder="1" applyAlignment="1" applyProtection="1">
      <alignment horizontal="center" vertical="center"/>
      <protection locked="0"/>
    </xf>
    <xf numFmtId="183" fontId="124" fillId="0" borderId="1" xfId="0" applyNumberFormat="1" applyFont="1" applyFill="1" applyBorder="1" applyAlignment="1" applyProtection="1">
      <alignment horizontal="center" vertical="center"/>
      <protection locked="0"/>
    </xf>
    <xf numFmtId="0" fontId="125" fillId="0" borderId="1" xfId="0" applyNumberFormat="1" applyFont="1" applyFill="1" applyBorder="1" applyAlignment="1" applyProtection="1">
      <alignment horizontal="center" vertical="center" wrapText="1"/>
      <protection locked="0"/>
    </xf>
    <xf numFmtId="0" fontId="125" fillId="0" borderId="3" xfId="0" applyNumberFormat="1" applyFont="1" applyFill="1" applyBorder="1" applyAlignment="1" applyProtection="1">
      <alignment horizontal="center" vertical="center" wrapText="1"/>
      <protection locked="0"/>
    </xf>
    <xf numFmtId="183" fontId="124" fillId="0" borderId="4" xfId="0" applyNumberFormat="1" applyFont="1" applyFill="1" applyBorder="1" applyAlignment="1" applyProtection="1">
      <alignment horizontal="center" vertical="center"/>
      <protection locked="0"/>
    </xf>
    <xf numFmtId="177" fontId="173" fillId="0" borderId="1" xfId="0" applyNumberFormat="1" applyFont="1" applyFill="1" applyBorder="1" applyAlignment="1" applyProtection="1">
      <alignment horizontal="center" vertical="center" wrapText="1"/>
      <protection locked="0"/>
    </xf>
    <xf numFmtId="0" fontId="125" fillId="0" borderId="4" xfId="0" applyNumberFormat="1" applyFont="1" applyFill="1" applyBorder="1" applyAlignment="1" applyProtection="1">
      <alignment horizontal="center" vertical="center" wrapText="1"/>
      <protection locked="0"/>
    </xf>
    <xf numFmtId="183" fontId="36" fillId="0" borderId="1" xfId="0" applyNumberFormat="1" applyFont="1" applyFill="1" applyBorder="1" applyAlignment="1" applyProtection="1">
      <alignment horizontal="center" vertical="center"/>
      <protection locked="0"/>
    </xf>
    <xf numFmtId="183" fontId="36" fillId="0" borderId="2" xfId="0" applyNumberFormat="1" applyFont="1" applyFill="1" applyBorder="1" applyAlignment="1" applyProtection="1">
      <alignment horizontal="center" vertical="center"/>
      <protection locked="0"/>
    </xf>
    <xf numFmtId="0" fontId="9" fillId="0" borderId="1" xfId="0" applyNumberFormat="1" applyFont="1" applyFill="1" applyBorder="1" applyAlignment="1" applyProtection="1">
      <alignment horizontal="center" vertical="center" wrapText="1"/>
      <protection locked="0"/>
    </xf>
    <xf numFmtId="0" fontId="9" fillId="0" borderId="0" xfId="0" applyNumberFormat="1" applyFont="1" applyFill="1" applyBorder="1" applyAlignment="1" applyProtection="1">
      <alignment horizontal="center" vertical="center" wrapText="1"/>
      <protection locked="0"/>
    </xf>
    <xf numFmtId="0" fontId="21" fillId="0" borderId="0" xfId="0" applyFont="1" applyFill="1" applyBorder="1" applyAlignment="1" applyProtection="1">
      <alignment horizontal="center" vertical="center" wrapText="1"/>
      <protection locked="0"/>
    </xf>
    <xf numFmtId="0" fontId="11" fillId="0" borderId="27" xfId="0" applyNumberFormat="1" applyFont="1" applyFill="1" applyBorder="1" applyAlignment="1" applyProtection="1">
      <alignment horizontal="center" vertical="center"/>
      <protection locked="0"/>
    </xf>
    <xf numFmtId="0" fontId="128" fillId="0" borderId="1" xfId="0" applyNumberFormat="1" applyFont="1" applyFill="1" applyBorder="1" applyAlignment="1" applyProtection="1">
      <alignment horizontal="center" vertical="center" wrapText="1"/>
      <protection locked="0"/>
    </xf>
    <xf numFmtId="0" fontId="128" fillId="0" borderId="3" xfId="0" applyNumberFormat="1" applyFont="1" applyFill="1" applyBorder="1" applyAlignment="1" applyProtection="1">
      <alignment horizontal="center" vertical="center" wrapText="1"/>
      <protection locked="0"/>
    </xf>
    <xf numFmtId="0" fontId="119" fillId="0" borderId="16" xfId="0" applyFont="1" applyFill="1" applyBorder="1" applyAlignment="1" applyProtection="1">
      <alignment horizontal="center" vertical="center" wrapText="1"/>
      <protection locked="0"/>
    </xf>
    <xf numFmtId="58" fontId="5" fillId="0" borderId="14" xfId="0" applyNumberFormat="1" applyFont="1" applyFill="1" applyBorder="1" applyAlignment="1" applyProtection="1">
      <alignment horizontal="center" vertical="center" wrapText="1"/>
      <protection locked="0"/>
    </xf>
    <xf numFmtId="0" fontId="5" fillId="0" borderId="14" xfId="0" applyFont="1" applyFill="1" applyBorder="1" applyAlignment="1" applyProtection="1">
      <alignment horizontal="center" vertical="center" wrapText="1"/>
      <protection locked="0"/>
    </xf>
    <xf numFmtId="0" fontId="23" fillId="0" borderId="0" xfId="0" applyFont="1" applyFill="1" applyBorder="1" applyAlignment="1" applyProtection="1">
      <alignment vertical="center"/>
      <protection locked="0"/>
    </xf>
    <xf numFmtId="177" fontId="23" fillId="0" borderId="6" xfId="0" applyNumberFormat="1" applyFont="1" applyFill="1" applyBorder="1" applyAlignment="1" applyProtection="1">
      <alignment vertical="center" wrapText="1"/>
      <protection locked="0"/>
    </xf>
    <xf numFmtId="0" fontId="24" fillId="0" borderId="6" xfId="0" applyNumberFormat="1" applyFont="1" applyFill="1" applyBorder="1" applyAlignment="1" applyProtection="1">
      <alignment vertical="center" wrapText="1"/>
      <protection locked="0"/>
    </xf>
    <xf numFmtId="0" fontId="123" fillId="0" borderId="4" xfId="0" applyNumberFormat="1" applyFont="1" applyFill="1" applyBorder="1" applyAlignment="1" applyProtection="1">
      <alignment horizontal="center" vertical="center" wrapText="1"/>
      <protection locked="0"/>
    </xf>
    <xf numFmtId="184" fontId="124" fillId="0" borderId="2" xfId="0" applyNumberFormat="1" applyFont="1" applyFill="1" applyBorder="1" applyAlignment="1" applyProtection="1">
      <alignment horizontal="center" vertical="center"/>
      <protection locked="0"/>
    </xf>
    <xf numFmtId="185" fontId="124" fillId="0" borderId="2" xfId="0" applyNumberFormat="1" applyFont="1" applyFill="1" applyBorder="1" applyAlignment="1" applyProtection="1">
      <alignment horizontal="center" vertical="center"/>
      <protection locked="0"/>
    </xf>
    <xf numFmtId="0" fontId="34" fillId="0" borderId="2" xfId="0" applyNumberFormat="1" applyFont="1" applyFill="1" applyBorder="1" applyAlignment="1" applyProtection="1">
      <alignment horizontal="center" vertical="center" wrapText="1"/>
      <protection locked="0"/>
    </xf>
    <xf numFmtId="0" fontId="9" fillId="0" borderId="0" xfId="0" applyNumberFormat="1" applyFont="1" applyFill="1" applyBorder="1" applyAlignment="1" applyProtection="1">
      <alignment vertical="center"/>
      <protection locked="0"/>
    </xf>
    <xf numFmtId="0" fontId="11" fillId="0" borderId="13" xfId="0" applyNumberFormat="1" applyFont="1" applyFill="1" applyBorder="1" applyAlignment="1" applyProtection="1">
      <alignment horizontal="center" vertical="center"/>
      <protection locked="0"/>
    </xf>
    <xf numFmtId="0" fontId="14" fillId="0" borderId="1" xfId="0" applyNumberFormat="1" applyFont="1" applyFill="1" applyBorder="1" applyAlignment="1" applyProtection="1">
      <alignment horizontal="center" vertical="center"/>
      <protection locked="0"/>
    </xf>
    <xf numFmtId="0" fontId="14" fillId="0" borderId="17" xfId="0" applyNumberFormat="1" applyFont="1" applyFill="1" applyBorder="1" applyAlignment="1" applyProtection="1">
      <alignment horizontal="center" vertical="center" wrapText="1" shrinkToFit="1"/>
      <protection locked="0"/>
    </xf>
    <xf numFmtId="0" fontId="14" fillId="0" borderId="1" xfId="0" applyNumberFormat="1" applyFont="1" applyFill="1" applyBorder="1" applyAlignment="1" applyProtection="1">
      <alignment horizontal="center" vertical="center" wrapText="1" shrinkToFit="1"/>
      <protection locked="0"/>
    </xf>
    <xf numFmtId="0" fontId="142" fillId="0" borderId="13" xfId="0" applyNumberFormat="1" applyFont="1" applyFill="1" applyBorder="1" applyAlignment="1" applyProtection="1">
      <alignment horizontal="center" vertical="center"/>
      <protection locked="0"/>
    </xf>
    <xf numFmtId="0" fontId="151" fillId="0" borderId="13" xfId="0" applyFont="1" applyFill="1" applyBorder="1" applyAlignment="1" applyProtection="1">
      <alignment horizontal="center" vertical="center"/>
      <protection locked="0"/>
    </xf>
    <xf numFmtId="0" fontId="151" fillId="0" borderId="1" xfId="0" applyFont="1" applyFill="1" applyBorder="1" applyAlignment="1" applyProtection="1">
      <alignment horizontal="center" vertical="center"/>
      <protection locked="0"/>
    </xf>
    <xf numFmtId="0" fontId="134" fillId="0" borderId="13" xfId="0" applyFont="1" applyFill="1" applyBorder="1" applyAlignment="1" applyProtection="1">
      <alignment horizontal="center" vertical="center"/>
      <protection locked="0"/>
    </xf>
    <xf numFmtId="0" fontId="134" fillId="0" borderId="1" xfId="0" applyFont="1" applyFill="1" applyBorder="1" applyAlignment="1" applyProtection="1">
      <alignment horizontal="center" vertical="center"/>
      <protection locked="0"/>
    </xf>
    <xf numFmtId="0" fontId="134" fillId="0" borderId="17" xfId="0" applyFont="1" applyFill="1" applyBorder="1" applyAlignment="1" applyProtection="1">
      <alignment horizontal="center" vertical="center"/>
      <protection locked="0"/>
    </xf>
    <xf numFmtId="0" fontId="134" fillId="0" borderId="16" xfId="0" applyFont="1" applyFill="1" applyBorder="1" applyAlignment="1" applyProtection="1">
      <alignment horizontal="center" vertical="center"/>
      <protection locked="0"/>
    </xf>
    <xf numFmtId="0" fontId="134" fillId="0" borderId="14" xfId="0" applyFont="1" applyFill="1" applyBorder="1" applyAlignment="1" applyProtection="1">
      <alignment horizontal="center" vertical="center"/>
      <protection locked="0"/>
    </xf>
    <xf numFmtId="0" fontId="44" fillId="0" borderId="13" xfId="0" applyFont="1" applyFill="1" applyBorder="1" applyAlignment="1" applyProtection="1">
      <alignment horizontal="center" vertical="center"/>
      <protection locked="0"/>
    </xf>
    <xf numFmtId="0" fontId="44" fillId="0" borderId="1" xfId="0" applyFont="1" applyFill="1" applyBorder="1" applyAlignment="1" applyProtection="1">
      <alignment horizontal="center" vertical="center"/>
      <protection locked="0"/>
    </xf>
    <xf numFmtId="0" fontId="44" fillId="0" borderId="14" xfId="0" applyFont="1" applyFill="1" applyBorder="1" applyAlignment="1" applyProtection="1">
      <alignment horizontal="center" vertical="center"/>
      <protection locked="0"/>
    </xf>
    <xf numFmtId="0" fontId="14" fillId="0" borderId="9" xfId="0" applyFont="1" applyFill="1" applyBorder="1" applyAlignment="1" applyProtection="1">
      <alignment horizontal="center" vertical="center" wrapText="1" shrinkToFit="1"/>
      <protection locked="0"/>
    </xf>
    <xf numFmtId="0" fontId="14" fillId="0" borderId="1" xfId="0" applyFont="1" applyFill="1" applyBorder="1" applyAlignment="1" applyProtection="1">
      <alignment horizontal="center" vertical="center" wrapText="1" shrinkToFit="1"/>
      <protection locked="0"/>
    </xf>
    <xf numFmtId="186" fontId="98" fillId="0" borderId="47" xfId="0" applyNumberFormat="1" applyFont="1" applyFill="1" applyBorder="1" applyAlignment="1" applyProtection="1">
      <alignment horizontal="center" vertical="center" wrapText="1"/>
      <protection locked="0"/>
    </xf>
    <xf numFmtId="0" fontId="14" fillId="0" borderId="28" xfId="0" applyFont="1" applyFill="1" applyBorder="1" applyAlignment="1" applyProtection="1">
      <alignment horizontal="center" vertical="center" wrapText="1" shrinkToFit="1"/>
      <protection locked="0"/>
    </xf>
    <xf numFmtId="0" fontId="120" fillId="0" borderId="27" xfId="0" applyFont="1" applyFill="1" applyBorder="1" applyAlignment="1" applyProtection="1">
      <alignment horizontal="center" vertical="center" wrapText="1" shrinkToFit="1"/>
      <protection locked="0"/>
    </xf>
    <xf numFmtId="0" fontId="119" fillId="0" borderId="27" xfId="0" applyFont="1" applyFill="1" applyBorder="1" applyAlignment="1" applyProtection="1">
      <alignment horizontal="center" vertical="center" wrapText="1" shrinkToFit="1"/>
      <protection locked="0"/>
    </xf>
    <xf numFmtId="0" fontId="119" fillId="0" borderId="28" xfId="0" applyFont="1" applyFill="1" applyBorder="1" applyAlignment="1" applyProtection="1">
      <alignment horizontal="center" vertical="center" wrapText="1" shrinkToFit="1"/>
      <protection locked="0"/>
    </xf>
    <xf numFmtId="0" fontId="119" fillId="0" borderId="9" xfId="0" applyFont="1" applyFill="1" applyBorder="1" applyAlignment="1" applyProtection="1">
      <alignment horizontal="center" vertical="center" wrapText="1" shrinkToFit="1"/>
      <protection locked="0"/>
    </xf>
    <xf numFmtId="0" fontId="119" fillId="0" borderId="0" xfId="0" applyFont="1" applyFill="1" applyBorder="1" applyAlignment="1" applyProtection="1">
      <alignment horizontal="center" vertical="center" wrapText="1" shrinkToFit="1"/>
      <protection locked="0"/>
    </xf>
    <xf numFmtId="0" fontId="119" fillId="0" borderId="25" xfId="0" applyFont="1" applyFill="1" applyBorder="1" applyAlignment="1" applyProtection="1">
      <alignment horizontal="center" vertical="center" wrapText="1" shrinkToFit="1"/>
      <protection locked="0"/>
    </xf>
    <xf numFmtId="0" fontId="119" fillId="0" borderId="15" xfId="0" applyFont="1" applyFill="1" applyBorder="1" applyAlignment="1" applyProtection="1">
      <alignment horizontal="center" vertical="center" wrapText="1" shrinkToFit="1"/>
      <protection locked="0"/>
    </xf>
    <xf numFmtId="0" fontId="5" fillId="0" borderId="9" xfId="0" applyFont="1" applyFill="1" applyBorder="1" applyAlignment="1" applyProtection="1">
      <alignment horizontal="center" vertical="center" wrapText="1" shrinkToFit="1"/>
      <protection locked="0"/>
    </xf>
    <xf numFmtId="186" fontId="5" fillId="0" borderId="26" xfId="0" applyNumberFormat="1" applyFont="1" applyFill="1" applyBorder="1" applyAlignment="1" applyProtection="1">
      <alignment horizontal="center" vertical="center" wrapText="1" shrinkToFit="1"/>
      <protection locked="0"/>
    </xf>
    <xf numFmtId="186" fontId="119" fillId="0" borderId="14" xfId="0" applyNumberFormat="1" applyFont="1" applyFill="1" applyBorder="1" applyAlignment="1" applyProtection="1">
      <alignment horizontal="center" vertical="center" wrapText="1" shrinkToFit="1"/>
      <protection locked="0"/>
    </xf>
    <xf numFmtId="186" fontId="134" fillId="0" borderId="1" xfId="0" applyNumberFormat="1" applyFont="1" applyFill="1" applyBorder="1" applyAlignment="1" applyProtection="1">
      <alignment horizontal="center" vertical="center" wrapText="1" shrinkToFit="1"/>
      <protection locked="0"/>
    </xf>
    <xf numFmtId="186" fontId="134" fillId="0" borderId="33" xfId="0" applyNumberFormat="1" applyFont="1" applyFill="1" applyBorder="1" applyAlignment="1" applyProtection="1">
      <alignment horizontal="center" vertical="center" wrapText="1" shrinkToFit="1"/>
      <protection locked="0"/>
    </xf>
    <xf numFmtId="186" fontId="134" fillId="0" borderId="2" xfId="0" applyNumberFormat="1" applyFont="1" applyFill="1" applyBorder="1" applyAlignment="1" applyProtection="1">
      <alignment horizontal="center" vertical="center" wrapText="1" shrinkToFit="1"/>
      <protection locked="0"/>
    </xf>
    <xf numFmtId="186" fontId="44" fillId="0" borderId="33" xfId="0" applyNumberFormat="1" applyFont="1" applyFill="1" applyBorder="1" applyAlignment="1" applyProtection="1">
      <alignment horizontal="center" vertical="center" wrapText="1" shrinkToFit="1"/>
      <protection locked="0"/>
    </xf>
    <xf numFmtId="0" fontId="5" fillId="0" borderId="15" xfId="0" applyFont="1" applyFill="1" applyBorder="1" applyProtection="1">
      <alignment vertical="center"/>
      <protection locked="0"/>
    </xf>
    <xf numFmtId="180" fontId="121" fillId="0" borderId="15" xfId="0" applyNumberFormat="1" applyFont="1" applyFill="1" applyBorder="1" applyAlignment="1" applyProtection="1">
      <alignment horizontal="center" vertical="center"/>
      <protection locked="0"/>
    </xf>
    <xf numFmtId="180" fontId="121" fillId="0" borderId="37" xfId="0" applyNumberFormat="1" applyFont="1" applyFill="1" applyBorder="1" applyAlignment="1" applyProtection="1">
      <alignment horizontal="center" vertical="center"/>
      <protection locked="0"/>
    </xf>
    <xf numFmtId="0" fontId="122" fillId="0" borderId="37" xfId="0" applyNumberFormat="1" applyFont="1" applyFill="1" applyBorder="1" applyAlignment="1" applyProtection="1">
      <alignment horizontal="center" vertical="center" wrapText="1"/>
      <protection locked="0"/>
    </xf>
    <xf numFmtId="181" fontId="122" fillId="0" borderId="37" xfId="0" applyNumberFormat="1" applyFont="1" applyFill="1" applyBorder="1" applyAlignment="1" applyProtection="1">
      <alignment horizontal="center" vertical="center" wrapText="1"/>
      <protection locked="0"/>
    </xf>
    <xf numFmtId="0" fontId="123" fillId="0" borderId="37" xfId="0" applyNumberFormat="1" applyFont="1" applyFill="1" applyBorder="1" applyAlignment="1" applyProtection="1">
      <alignment horizontal="center" vertical="center" shrinkToFit="1"/>
      <protection locked="0"/>
    </xf>
    <xf numFmtId="0" fontId="119" fillId="0" borderId="37" xfId="0" applyNumberFormat="1" applyFont="1" applyFill="1" applyBorder="1" applyAlignment="1" applyProtection="1">
      <alignment horizontal="center" vertical="center" wrapText="1"/>
      <protection locked="0"/>
    </xf>
    <xf numFmtId="0" fontId="124" fillId="0" borderId="37" xfId="0" applyFont="1" applyFill="1" applyBorder="1" applyAlignment="1" applyProtection="1">
      <alignment horizontal="center" vertical="center" wrapText="1" shrinkToFit="1"/>
      <protection locked="0"/>
    </xf>
    <xf numFmtId="0" fontId="174" fillId="0" borderId="2" xfId="0" applyNumberFormat="1" applyFont="1" applyFill="1" applyBorder="1" applyAlignment="1" applyProtection="1">
      <alignment horizontal="center" vertical="center" shrinkToFit="1"/>
      <protection locked="0"/>
    </xf>
    <xf numFmtId="180" fontId="124" fillId="0" borderId="7" xfId="0" applyNumberFormat="1" applyFont="1" applyFill="1" applyBorder="1" applyAlignment="1" applyProtection="1">
      <alignment horizontal="center" vertical="center"/>
      <protection locked="0"/>
    </xf>
    <xf numFmtId="0" fontId="175" fillId="0" borderId="1" xfId="0" applyNumberFormat="1" applyFont="1" applyFill="1" applyBorder="1" applyAlignment="1" applyProtection="1">
      <alignment horizontal="center" vertical="center" wrapText="1"/>
      <protection locked="0"/>
    </xf>
    <xf numFmtId="181" fontId="175" fillId="0" borderId="1" xfId="0" applyNumberFormat="1" applyFont="1" applyFill="1" applyBorder="1" applyAlignment="1" applyProtection="1">
      <alignment horizontal="center" vertical="center" wrapText="1"/>
      <protection locked="0"/>
    </xf>
    <xf numFmtId="0" fontId="174" fillId="0" borderId="1" xfId="0" applyNumberFormat="1" applyFont="1" applyFill="1" applyBorder="1" applyAlignment="1" applyProtection="1">
      <alignment horizontal="center" vertical="center" shrinkToFit="1"/>
      <protection locked="0"/>
    </xf>
    <xf numFmtId="180" fontId="124" fillId="0" borderId="10" xfId="0" applyNumberFormat="1" applyFont="1" applyFill="1" applyBorder="1" applyAlignment="1" applyProtection="1">
      <alignment horizontal="center" vertical="center"/>
      <protection locked="0"/>
    </xf>
    <xf numFmtId="0" fontId="175" fillId="0" borderId="4" xfId="0" applyNumberFormat="1" applyFont="1" applyFill="1" applyBorder="1" applyAlignment="1" applyProtection="1">
      <alignment horizontal="center" vertical="center" wrapText="1"/>
      <protection locked="0"/>
    </xf>
    <xf numFmtId="181" fontId="175" fillId="0" borderId="4" xfId="0" applyNumberFormat="1" applyFont="1" applyFill="1" applyBorder="1" applyAlignment="1" applyProtection="1">
      <alignment horizontal="center" vertical="center" wrapText="1"/>
      <protection locked="0"/>
    </xf>
    <xf numFmtId="0" fontId="174" fillId="0" borderId="4" xfId="0" applyNumberFormat="1" applyFont="1" applyFill="1" applyBorder="1" applyAlignment="1" applyProtection="1">
      <alignment horizontal="center" vertical="center" shrinkToFit="1"/>
      <protection locked="0"/>
    </xf>
    <xf numFmtId="180" fontId="124" fillId="0" borderId="1" xfId="0" applyNumberFormat="1" applyFont="1" applyFill="1" applyBorder="1" applyAlignment="1" applyProtection="1">
      <alignment horizontal="center" vertical="center"/>
      <protection locked="0"/>
    </xf>
    <xf numFmtId="0" fontId="130" fillId="0" borderId="1" xfId="0" applyFont="1" applyFill="1" applyBorder="1" applyAlignment="1" applyProtection="1">
      <alignment horizontal="center" vertical="center"/>
      <protection locked="0"/>
    </xf>
    <xf numFmtId="0" fontId="119" fillId="0" borderId="2" xfId="0" applyNumberFormat="1" applyFont="1" applyFill="1" applyBorder="1" applyAlignment="1" applyProtection="1">
      <alignment horizontal="center" vertical="center" wrapText="1"/>
      <protection locked="0"/>
    </xf>
    <xf numFmtId="0" fontId="123" fillId="0" borderId="2" xfId="0" applyFont="1" applyFill="1" applyBorder="1" applyAlignment="1" applyProtection="1">
      <alignment horizontal="center" vertical="center" wrapText="1" shrinkToFit="1"/>
      <protection locked="0"/>
    </xf>
    <xf numFmtId="0" fontId="119" fillId="0" borderId="37" xfId="0" applyFont="1" applyFill="1" applyBorder="1" applyAlignment="1" applyProtection="1">
      <alignment horizontal="center" vertical="center" wrapText="1"/>
      <protection locked="0"/>
    </xf>
    <xf numFmtId="3" fontId="124" fillId="0" borderId="37" xfId="0" applyNumberFormat="1" applyFont="1" applyFill="1" applyBorder="1" applyAlignment="1" applyProtection="1">
      <alignment horizontal="center" vertical="center"/>
      <protection locked="0"/>
    </xf>
    <xf numFmtId="0" fontId="124" fillId="0" borderId="37" xfId="0" applyFont="1" applyFill="1" applyBorder="1" applyAlignment="1" applyProtection="1">
      <alignment horizontal="center" vertical="center"/>
      <protection locked="0"/>
    </xf>
    <xf numFmtId="183" fontId="124" fillId="0" borderId="37" xfId="0" applyNumberFormat="1" applyFont="1" applyFill="1" applyBorder="1" applyAlignment="1" applyProtection="1">
      <alignment horizontal="center" vertical="center"/>
      <protection locked="0"/>
    </xf>
    <xf numFmtId="182" fontId="119" fillId="0" borderId="37" xfId="0" applyNumberFormat="1" applyFont="1" applyFill="1" applyBorder="1" applyAlignment="1" applyProtection="1">
      <alignment horizontal="center" vertical="center" wrapText="1" shrinkToFit="1"/>
      <protection locked="0"/>
    </xf>
    <xf numFmtId="0" fontId="125" fillId="0" borderId="37" xfId="0" applyNumberFormat="1" applyFont="1" applyFill="1" applyBorder="1" applyAlignment="1" applyProtection="1">
      <alignment horizontal="center" vertical="center" wrapText="1"/>
      <protection locked="0"/>
    </xf>
    <xf numFmtId="0" fontId="125" fillId="0" borderId="2" xfId="0" applyNumberFormat="1" applyFont="1" applyFill="1" applyBorder="1" applyAlignment="1" applyProtection="1">
      <alignment horizontal="center" vertical="center" wrapText="1"/>
      <protection locked="0"/>
    </xf>
    <xf numFmtId="58" fontId="119" fillId="0" borderId="16" xfId="0" applyNumberFormat="1" applyFont="1" applyFill="1" applyBorder="1" applyAlignment="1" applyProtection="1">
      <alignment horizontal="center" vertical="center" wrapText="1"/>
      <protection locked="0"/>
    </xf>
    <xf numFmtId="58" fontId="119" fillId="0" borderId="14" xfId="0" applyNumberFormat="1" applyFont="1" applyFill="1" applyBorder="1" applyAlignment="1" applyProtection="1">
      <alignment horizontal="center" vertical="center" wrapText="1"/>
      <protection locked="0"/>
    </xf>
    <xf numFmtId="58" fontId="119" fillId="0" borderId="18" xfId="0" applyNumberFormat="1" applyFont="1" applyFill="1" applyBorder="1" applyAlignment="1" applyProtection="1">
      <alignment horizontal="center" vertical="center" wrapText="1"/>
      <protection locked="0"/>
    </xf>
    <xf numFmtId="0" fontId="119" fillId="0" borderId="18" xfId="0" applyFont="1" applyFill="1" applyBorder="1" applyAlignment="1" applyProtection="1">
      <alignment horizontal="center" vertical="center" wrapText="1"/>
      <protection locked="0"/>
    </xf>
    <xf numFmtId="177" fontId="130" fillId="0" borderId="37" xfId="0" applyNumberFormat="1" applyFont="1" applyFill="1" applyBorder="1" applyAlignment="1" applyProtection="1">
      <alignment horizontal="center" vertical="center" wrapText="1" shrinkToFit="1"/>
      <protection locked="0"/>
    </xf>
    <xf numFmtId="58" fontId="119" fillId="0" borderId="4" xfId="0" applyNumberFormat="1" applyFont="1" applyFill="1" applyBorder="1" applyAlignment="1" applyProtection="1">
      <alignment horizontal="center" vertical="center" wrapText="1"/>
      <protection locked="0"/>
    </xf>
    <xf numFmtId="177" fontId="119" fillId="0" borderId="37" xfId="0" applyNumberFormat="1" applyFont="1" applyFill="1" applyBorder="1" applyAlignment="1" applyProtection="1">
      <alignment horizontal="center" vertical="center" wrapText="1"/>
      <protection locked="0"/>
    </xf>
    <xf numFmtId="177" fontId="119" fillId="0" borderId="61" xfId="0" applyNumberFormat="1" applyFont="1" applyFill="1" applyBorder="1" applyAlignment="1" applyProtection="1">
      <alignment horizontal="center" vertical="center" wrapText="1"/>
      <protection locked="0"/>
    </xf>
    <xf numFmtId="0" fontId="123" fillId="0" borderId="37" xfId="0" applyNumberFormat="1" applyFont="1" applyFill="1" applyBorder="1" applyAlignment="1" applyProtection="1">
      <alignment horizontal="center" vertical="center" wrapText="1"/>
      <protection locked="0"/>
    </xf>
    <xf numFmtId="184" fontId="125" fillId="0" borderId="37" xfId="0" applyNumberFormat="1" applyFont="1" applyFill="1" applyBorder="1" applyAlignment="1" applyProtection="1">
      <alignment horizontal="center" vertical="center" wrapText="1" shrinkToFit="1"/>
      <protection locked="0"/>
    </xf>
    <xf numFmtId="184" fontId="124" fillId="0" borderId="42" xfId="0" applyNumberFormat="1" applyFont="1" applyFill="1" applyBorder="1" applyAlignment="1" applyProtection="1">
      <alignment horizontal="center" vertical="center"/>
      <protection locked="0"/>
    </xf>
    <xf numFmtId="185" fontId="124" fillId="0" borderId="42" xfId="0" applyNumberFormat="1" applyFont="1" applyFill="1" applyBorder="1" applyAlignment="1" applyProtection="1">
      <alignment horizontal="center" vertical="center"/>
      <protection locked="0"/>
    </xf>
    <xf numFmtId="0" fontId="119" fillId="0" borderId="1" xfId="0" applyFont="1" applyFill="1" applyBorder="1" applyAlignment="1" applyProtection="1">
      <alignment vertical="center" wrapText="1"/>
      <protection locked="0"/>
    </xf>
    <xf numFmtId="0" fontId="119" fillId="0" borderId="4" xfId="0" applyFont="1" applyFill="1" applyBorder="1" applyAlignment="1" applyProtection="1">
      <alignment vertical="center" wrapText="1"/>
      <protection locked="0"/>
    </xf>
    <xf numFmtId="0" fontId="124" fillId="0" borderId="37" xfId="0" applyNumberFormat="1" applyFont="1" applyFill="1" applyBorder="1" applyAlignment="1" applyProtection="1">
      <alignment horizontal="center" vertical="center"/>
      <protection locked="0"/>
    </xf>
    <xf numFmtId="0" fontId="123" fillId="0" borderId="37" xfId="0" applyNumberFormat="1" applyFont="1" applyFill="1" applyBorder="1" applyAlignment="1" applyProtection="1">
      <alignment horizontal="center" vertical="center"/>
      <protection locked="0"/>
    </xf>
    <xf numFmtId="0" fontId="134" fillId="0" borderId="43" xfId="0" applyFont="1" applyFill="1" applyBorder="1" applyAlignment="1" applyProtection="1">
      <alignment horizontal="center" vertical="center"/>
      <protection locked="0"/>
    </xf>
    <xf numFmtId="191" fontId="176" fillId="0" borderId="1" xfId="0" applyNumberFormat="1" applyFont="1" applyFill="1" applyBorder="1" applyAlignment="1" applyProtection="1">
      <alignment horizontal="center" vertical="center" wrapText="1"/>
      <protection locked="0"/>
    </xf>
    <xf numFmtId="0" fontId="119" fillId="0" borderId="10" xfId="0" applyFont="1" applyFill="1" applyBorder="1" applyAlignment="1" applyProtection="1">
      <alignment horizontal="center" vertical="center" wrapText="1" shrinkToFit="1"/>
      <protection locked="0"/>
    </xf>
    <xf numFmtId="0" fontId="119" fillId="0" borderId="41" xfId="0" applyFont="1" applyFill="1" applyBorder="1" applyAlignment="1" applyProtection="1">
      <alignment horizontal="center" vertical="center" wrapText="1" shrinkToFit="1"/>
      <protection locked="0"/>
    </xf>
    <xf numFmtId="0" fontId="119" fillId="0" borderId="18" xfId="0" applyFont="1" applyFill="1" applyBorder="1" applyAlignment="1" applyProtection="1">
      <alignment horizontal="center" vertical="center" wrapText="1" shrinkToFit="1"/>
      <protection locked="0"/>
    </xf>
    <xf numFmtId="186" fontId="119" fillId="0" borderId="36" xfId="0" applyNumberFormat="1" applyFont="1" applyFill="1" applyBorder="1" applyAlignment="1" applyProtection="1">
      <alignment horizontal="center" vertical="center" wrapText="1" shrinkToFit="1"/>
      <protection locked="0"/>
    </xf>
    <xf numFmtId="186" fontId="119" fillId="0" borderId="15" xfId="0" applyNumberFormat="1" applyFont="1" applyFill="1" applyBorder="1" applyAlignment="1" applyProtection="1">
      <alignment horizontal="center" vertical="center" wrapText="1" shrinkToFit="1"/>
      <protection locked="0"/>
    </xf>
    <xf numFmtId="186" fontId="119" fillId="0" borderId="37" xfId="0" applyNumberFormat="1" applyFont="1" applyFill="1" applyBorder="1" applyAlignment="1" applyProtection="1">
      <alignment horizontal="center" vertical="center" wrapText="1" shrinkToFit="1"/>
      <protection locked="0"/>
    </xf>
    <xf numFmtId="186" fontId="119" fillId="0" borderId="18" xfId="0" applyNumberFormat="1" applyFont="1" applyFill="1" applyBorder="1" applyAlignment="1" applyProtection="1">
      <alignment horizontal="center" vertical="center" wrapText="1" shrinkToFit="1"/>
      <protection locked="0"/>
    </xf>
    <xf numFmtId="186" fontId="134" fillId="0" borderId="38" xfId="0" applyNumberFormat="1" applyFont="1" applyFill="1" applyBorder="1" applyAlignment="1" applyProtection="1">
      <alignment horizontal="center" vertical="center" wrapText="1" shrinkToFit="1"/>
      <protection locked="0"/>
    </xf>
    <xf numFmtId="0" fontId="134" fillId="0" borderId="9" xfId="0" applyFont="1" applyFill="1" applyBorder="1" applyProtection="1">
      <alignment vertical="center"/>
      <protection locked="0"/>
    </xf>
    <xf numFmtId="186" fontId="134" fillId="0" borderId="14" xfId="0" applyNumberFormat="1" applyFont="1" applyFill="1" applyBorder="1" applyAlignment="1" applyProtection="1">
      <alignment horizontal="center" vertical="center" wrapText="1" shrinkToFit="1"/>
      <protection locked="0"/>
    </xf>
    <xf numFmtId="0" fontId="177" fillId="0" borderId="1" xfId="0" applyFont="1" applyFill="1" applyBorder="1" applyAlignment="1" applyProtection="1">
      <alignment horizontal="center" vertical="center"/>
      <protection locked="0"/>
    </xf>
    <xf numFmtId="0" fontId="178" fillId="0" borderId="4" xfId="0" applyNumberFormat="1" applyFont="1" applyFill="1" applyBorder="1" applyAlignment="1" applyProtection="1">
      <alignment horizontal="center" vertical="center" wrapText="1"/>
      <protection locked="0"/>
    </xf>
    <xf numFmtId="0" fontId="123" fillId="0" borderId="13" xfId="0" applyNumberFormat="1" applyFont="1" applyFill="1" applyBorder="1" applyAlignment="1" applyProtection="1">
      <alignment horizontal="center" vertical="center"/>
      <protection locked="0"/>
    </xf>
    <xf numFmtId="180" fontId="121" fillId="0" borderId="26" xfId="0" applyNumberFormat="1" applyFont="1" applyFill="1" applyBorder="1" applyAlignment="1" applyProtection="1">
      <alignment horizontal="center" vertical="center"/>
      <protection locked="0"/>
    </xf>
    <xf numFmtId="0" fontId="124" fillId="0" borderId="1" xfId="0" applyFont="1" applyFill="1" applyBorder="1" applyAlignment="1" applyProtection="1">
      <alignment horizontal="center" vertical="center" shrinkToFit="1"/>
      <protection locked="0"/>
    </xf>
    <xf numFmtId="0" fontId="124" fillId="2" borderId="1" xfId="0" applyFont="1" applyFill="1" applyBorder="1" applyAlignment="1" applyProtection="1">
      <alignment horizontal="center" vertical="center" wrapText="1" shrinkToFit="1"/>
      <protection locked="0"/>
    </xf>
    <xf numFmtId="0" fontId="119" fillId="3" borderId="1" xfId="0" applyNumberFormat="1" applyFont="1" applyFill="1" applyBorder="1" applyAlignment="1" applyProtection="1">
      <alignment horizontal="center" vertical="center" wrapText="1"/>
      <protection locked="0"/>
    </xf>
    <xf numFmtId="0" fontId="119" fillId="2" borderId="1" xfId="0" applyFont="1" applyFill="1" applyBorder="1" applyAlignment="1" applyProtection="1">
      <alignment horizontal="center" vertical="center" wrapText="1"/>
      <protection locked="0"/>
    </xf>
    <xf numFmtId="3" fontId="124" fillId="2" borderId="1" xfId="0" applyNumberFormat="1" applyFont="1" applyFill="1" applyBorder="1" applyAlignment="1" applyProtection="1">
      <alignment horizontal="center" vertical="center"/>
      <protection locked="0"/>
    </xf>
    <xf numFmtId="0" fontId="124" fillId="2" borderId="1" xfId="0" applyFont="1" applyFill="1" applyBorder="1" applyAlignment="1" applyProtection="1">
      <alignment horizontal="center" vertical="center"/>
      <protection locked="0"/>
    </xf>
    <xf numFmtId="0" fontId="178" fillId="0" borderId="3" xfId="0" applyNumberFormat="1" applyFont="1" applyFill="1" applyBorder="1" applyAlignment="1" applyProtection="1">
      <alignment horizontal="center" vertical="center" wrapText="1"/>
      <protection locked="0"/>
    </xf>
    <xf numFmtId="0" fontId="178" fillId="0" borderId="16" xfId="0" applyNumberFormat="1" applyFont="1" applyFill="1" applyBorder="1" applyAlignment="1" applyProtection="1">
      <alignment horizontal="center" vertical="center" wrapText="1"/>
      <protection locked="0"/>
    </xf>
    <xf numFmtId="0" fontId="135" fillId="0" borderId="3" xfId="0" applyNumberFormat="1" applyFont="1" applyFill="1" applyBorder="1" applyAlignment="1" applyProtection="1">
      <alignment horizontal="center" vertical="center" wrapText="1"/>
      <protection locked="0"/>
    </xf>
    <xf numFmtId="0" fontId="135" fillId="0" borderId="4" xfId="0" applyNumberFormat="1" applyFont="1" applyFill="1" applyBorder="1" applyAlignment="1" applyProtection="1">
      <alignment horizontal="center" vertical="center" wrapText="1"/>
      <protection locked="0"/>
    </xf>
    <xf numFmtId="0" fontId="178" fillId="0" borderId="1" xfId="0" applyNumberFormat="1" applyFont="1" applyFill="1" applyBorder="1" applyAlignment="1" applyProtection="1">
      <alignment horizontal="center" vertical="center" wrapText="1"/>
      <protection locked="0"/>
    </xf>
    <xf numFmtId="177" fontId="130" fillId="2" borderId="1" xfId="0" applyNumberFormat="1" applyFont="1" applyFill="1" applyBorder="1" applyAlignment="1" applyProtection="1">
      <alignment horizontal="center" vertical="center" wrapText="1" shrinkToFit="1"/>
      <protection locked="0"/>
    </xf>
    <xf numFmtId="177" fontId="119" fillId="2" borderId="1" xfId="0" applyNumberFormat="1" applyFont="1" applyFill="1" applyBorder="1" applyAlignment="1" applyProtection="1">
      <alignment horizontal="center" vertical="center" wrapText="1"/>
      <protection locked="0"/>
    </xf>
    <xf numFmtId="0" fontId="123" fillId="2" borderId="4" xfId="0" applyNumberFormat="1" applyFont="1" applyFill="1" applyBorder="1" applyAlignment="1" applyProtection="1">
      <alignment horizontal="center" vertical="center" wrapText="1"/>
      <protection locked="0"/>
    </xf>
    <xf numFmtId="184" fontId="125" fillId="2" borderId="3" xfId="0" applyNumberFormat="1" applyFont="1" applyFill="1" applyBorder="1" applyAlignment="1" applyProtection="1">
      <alignment horizontal="center" vertical="center" wrapText="1" shrinkToFit="1"/>
      <protection locked="0"/>
    </xf>
    <xf numFmtId="184" fontId="124" fillId="2" borderId="4" xfId="0" applyNumberFormat="1" applyFont="1" applyFill="1" applyBorder="1" applyAlignment="1" applyProtection="1">
      <alignment horizontal="center" vertical="center"/>
      <protection locked="0"/>
    </xf>
    <xf numFmtId="185" fontId="124" fillId="2" borderId="4" xfId="0" applyNumberFormat="1" applyFont="1" applyFill="1" applyBorder="1" applyAlignment="1" applyProtection="1">
      <alignment horizontal="center" vertical="center"/>
      <protection locked="0"/>
    </xf>
    <xf numFmtId="0" fontId="123" fillId="0" borderId="16" xfId="0" applyNumberFormat="1" applyFont="1" applyFill="1" applyBorder="1" applyAlignment="1" applyProtection="1">
      <alignment horizontal="center" vertical="center"/>
      <protection locked="0"/>
    </xf>
    <xf numFmtId="0" fontId="123" fillId="0" borderId="14" xfId="0" applyNumberFormat="1" applyFont="1" applyFill="1" applyBorder="1" applyAlignment="1" applyProtection="1">
      <alignment horizontal="center" vertical="center"/>
      <protection locked="0"/>
    </xf>
    <xf numFmtId="186" fontId="119" fillId="0" borderId="16" xfId="0" applyNumberFormat="1" applyFont="1" applyFill="1" applyBorder="1" applyAlignment="1" applyProtection="1">
      <alignment horizontal="center" vertical="center" wrapText="1" shrinkToFit="1"/>
      <protection locked="0"/>
    </xf>
    <xf numFmtId="186" fontId="134" fillId="0" borderId="30" xfId="0" applyNumberFormat="1" applyFont="1" applyFill="1" applyBorder="1" applyAlignment="1" applyProtection="1">
      <alignment horizontal="center" vertical="center" wrapText="1" shrinkToFit="1"/>
      <protection locked="0"/>
    </xf>
    <xf numFmtId="180" fontId="106" fillId="0" borderId="1" xfId="0" applyNumberFormat="1" applyFont="1" applyFill="1" applyBorder="1" applyAlignment="1" applyProtection="1">
      <alignment horizontal="center" vertical="center"/>
      <protection locked="0"/>
    </xf>
    <xf numFmtId="180" fontId="106" fillId="2" borderId="1" xfId="0" applyNumberFormat="1" applyFont="1" applyFill="1" applyBorder="1" applyAlignment="1" applyProtection="1">
      <alignment horizontal="center" vertical="center"/>
      <protection locked="0"/>
    </xf>
    <xf numFmtId="0" fontId="107" fillId="2" borderId="1" xfId="0" applyNumberFormat="1" applyFont="1" applyFill="1" applyBorder="1" applyAlignment="1" applyProtection="1">
      <alignment horizontal="center" vertical="center" wrapText="1"/>
      <protection locked="0"/>
    </xf>
    <xf numFmtId="181" fontId="107" fillId="2" borderId="1" xfId="0" applyNumberFormat="1" applyFont="1" applyFill="1" applyBorder="1" applyAlignment="1" applyProtection="1">
      <alignment horizontal="center" vertical="center" wrapText="1"/>
      <protection locked="0"/>
    </xf>
    <xf numFmtId="0" fontId="108" fillId="2" borderId="1" xfId="0" applyNumberFormat="1" applyFont="1" applyFill="1" applyBorder="1" applyAlignment="1" applyProtection="1">
      <alignment horizontal="center" vertical="center" shrinkToFit="1"/>
      <protection locked="0"/>
    </xf>
    <xf numFmtId="49" fontId="105" fillId="2" borderId="1" xfId="0" applyNumberFormat="1" applyFont="1" applyFill="1" applyBorder="1" applyAlignment="1" applyProtection="1">
      <alignment horizontal="center" vertical="center" wrapText="1"/>
      <protection locked="0"/>
    </xf>
    <xf numFmtId="0" fontId="109" fillId="2" borderId="1" xfId="0" applyFont="1" applyFill="1" applyBorder="1" applyAlignment="1" applyProtection="1">
      <alignment horizontal="center" vertical="center" wrapText="1" shrinkToFit="1"/>
      <protection locked="0"/>
    </xf>
    <xf numFmtId="0" fontId="105" fillId="2" borderId="1" xfId="0" applyFont="1" applyFill="1" applyBorder="1" applyAlignment="1" applyProtection="1">
      <alignment horizontal="center" vertical="center" wrapText="1"/>
      <protection locked="0"/>
    </xf>
    <xf numFmtId="3" fontId="109" fillId="2" borderId="1" xfId="0" applyNumberFormat="1" applyFont="1" applyFill="1" applyBorder="1" applyAlignment="1" applyProtection="1">
      <alignment horizontal="center" vertical="center"/>
      <protection locked="0"/>
    </xf>
    <xf numFmtId="0" fontId="109" fillId="2" borderId="1" xfId="0" applyFont="1" applyFill="1" applyBorder="1" applyAlignment="1" applyProtection="1">
      <alignment horizontal="center" vertical="center"/>
      <protection locked="0"/>
    </xf>
    <xf numFmtId="0" fontId="109" fillId="2" borderId="1" xfId="0" applyFont="1" applyFill="1" applyBorder="1" applyAlignment="1" applyProtection="1">
      <alignment horizontal="center" vertical="center"/>
    </xf>
    <xf numFmtId="182" fontId="105" fillId="2" borderId="1" xfId="0" applyNumberFormat="1" applyFont="1" applyFill="1" applyBorder="1" applyAlignment="1" applyProtection="1">
      <alignment horizontal="center" vertical="center" wrapText="1" shrinkToFit="1"/>
      <protection locked="0"/>
    </xf>
    <xf numFmtId="177" fontId="110" fillId="2" borderId="1" xfId="0" applyNumberFormat="1" applyFont="1" applyFill="1" applyBorder="1" applyAlignment="1" applyProtection="1">
      <alignment horizontal="center" vertical="center" wrapText="1"/>
      <protection locked="0"/>
    </xf>
    <xf numFmtId="177" fontId="130" fillId="3" borderId="1" xfId="0" applyNumberFormat="1" applyFont="1" applyFill="1" applyBorder="1" applyAlignment="1" applyProtection="1">
      <alignment horizontal="center" vertical="center" wrapText="1" shrinkToFit="1"/>
      <protection locked="0"/>
    </xf>
    <xf numFmtId="0" fontId="105" fillId="3" borderId="1" xfId="0" applyFont="1" applyFill="1" applyBorder="1" applyAlignment="1" applyProtection="1">
      <alignment horizontal="center" vertical="center" wrapText="1"/>
      <protection locked="0"/>
    </xf>
    <xf numFmtId="177" fontId="112" fillId="2" borderId="1" xfId="0" applyNumberFormat="1" applyFont="1" applyFill="1" applyBorder="1" applyAlignment="1" applyProtection="1">
      <alignment horizontal="center" vertical="center" wrapText="1"/>
      <protection locked="0"/>
    </xf>
    <xf numFmtId="0" fontId="132" fillId="2" borderId="1" xfId="0" applyNumberFormat="1" applyFont="1" applyFill="1" applyBorder="1" applyAlignment="1" applyProtection="1">
      <alignment horizontal="center" vertical="center" wrapText="1"/>
      <protection locked="0"/>
    </xf>
    <xf numFmtId="177" fontId="113" fillId="2" borderId="1" xfId="0" applyNumberFormat="1" applyFont="1" applyFill="1" applyBorder="1" applyAlignment="1" applyProtection="1">
      <alignment horizontal="center" vertical="center" wrapText="1" shrinkToFit="1"/>
      <protection locked="0"/>
    </xf>
    <xf numFmtId="177" fontId="119" fillId="3" borderId="1" xfId="0" applyNumberFormat="1" applyFont="1" applyFill="1" applyBorder="1" applyAlignment="1" applyProtection="1">
      <alignment horizontal="center" vertical="center" wrapText="1"/>
      <protection locked="0"/>
    </xf>
    <xf numFmtId="0" fontId="123" fillId="3" borderId="1" xfId="0" applyNumberFormat="1" applyFont="1" applyFill="1" applyBorder="1" applyAlignment="1" applyProtection="1">
      <alignment horizontal="center" vertical="center" wrapText="1"/>
      <protection locked="0"/>
    </xf>
    <xf numFmtId="177" fontId="105" fillId="2" borderId="1" xfId="0" applyNumberFormat="1" applyFont="1" applyFill="1" applyBorder="1" applyAlignment="1" applyProtection="1">
      <alignment horizontal="center" vertical="center" wrapText="1"/>
      <protection locked="0"/>
    </xf>
    <xf numFmtId="0" fontId="108" fillId="2" borderId="1" xfId="0" applyNumberFormat="1" applyFont="1" applyFill="1" applyBorder="1" applyAlignment="1" applyProtection="1">
      <alignment horizontal="center" vertical="center" wrapText="1"/>
      <protection locked="0"/>
    </xf>
    <xf numFmtId="184" fontId="110" fillId="2" borderId="1" xfId="0" applyNumberFormat="1" applyFont="1" applyFill="1" applyBorder="1" applyAlignment="1" applyProtection="1">
      <alignment horizontal="center" vertical="center" wrapText="1" shrinkToFit="1"/>
      <protection locked="0"/>
    </xf>
    <xf numFmtId="184" fontId="109" fillId="2" borderId="1" xfId="0" applyNumberFormat="1" applyFont="1" applyFill="1" applyBorder="1" applyAlignment="1" applyProtection="1">
      <alignment horizontal="center" vertical="center"/>
      <protection locked="0"/>
    </xf>
    <xf numFmtId="185" fontId="109" fillId="2" borderId="1" xfId="0" applyNumberFormat="1" applyFont="1" applyFill="1" applyBorder="1" applyAlignment="1" applyProtection="1">
      <alignment horizontal="center" vertical="center"/>
      <protection locked="0"/>
    </xf>
    <xf numFmtId="0" fontId="134" fillId="3" borderId="1" xfId="0" applyFont="1" applyFill="1" applyBorder="1" applyAlignment="1" applyProtection="1">
      <alignment horizontal="center" vertical="center"/>
      <protection locked="0"/>
    </xf>
    <xf numFmtId="0" fontId="108" fillId="0" borderId="13" xfId="0" applyNumberFormat="1" applyFont="1" applyFill="1" applyBorder="1" applyAlignment="1" applyProtection="1">
      <alignment horizontal="center" vertical="center"/>
      <protection locked="0"/>
    </xf>
    <xf numFmtId="0" fontId="117" fillId="0" borderId="13" xfId="0" applyFont="1" applyFill="1" applyBorder="1" applyAlignment="1" applyProtection="1">
      <alignment horizontal="center" vertical="center"/>
      <protection locked="0"/>
    </xf>
    <xf numFmtId="0" fontId="117" fillId="0" borderId="1" xfId="0" applyFont="1" applyFill="1" applyBorder="1" applyAlignment="1" applyProtection="1">
      <alignment horizontal="center" vertical="center"/>
      <protection locked="0"/>
    </xf>
    <xf numFmtId="0" fontId="117" fillId="0" borderId="1" xfId="0" applyFont="1" applyFill="1" applyBorder="1" applyAlignment="1" applyProtection="1">
      <alignment horizontal="center" vertical="center" wrapText="1"/>
      <protection locked="0"/>
    </xf>
    <xf numFmtId="0" fontId="134" fillId="0" borderId="1" xfId="0" applyFont="1" applyFill="1" applyBorder="1" applyAlignment="1" applyProtection="1">
      <alignment horizontal="center" vertical="center" wrapText="1"/>
      <protection locked="0"/>
    </xf>
    <xf numFmtId="0" fontId="134" fillId="3" borderId="1" xfId="0" applyFont="1" applyFill="1" applyBorder="1" applyAlignment="1" applyProtection="1">
      <alignment horizontal="center" vertical="center" wrapText="1"/>
      <protection locked="0"/>
    </xf>
    <xf numFmtId="0" fontId="117" fillId="3" borderId="1" xfId="0" applyFont="1" applyFill="1" applyBorder="1" applyAlignment="1" applyProtection="1">
      <alignment horizontal="center" vertical="center" wrapText="1"/>
      <protection locked="0"/>
    </xf>
    <xf numFmtId="0" fontId="109" fillId="2" borderId="1" xfId="0" applyNumberFormat="1" applyFont="1" applyFill="1" applyBorder="1" applyAlignment="1" applyProtection="1">
      <alignment horizontal="center" vertical="center"/>
      <protection locked="0"/>
    </xf>
    <xf numFmtId="0" fontId="108" fillId="2" borderId="1" xfId="0" applyNumberFormat="1" applyFont="1" applyFill="1" applyBorder="1" applyAlignment="1" applyProtection="1">
      <alignment horizontal="center" vertical="center"/>
      <protection locked="0"/>
    </xf>
    <xf numFmtId="0" fontId="108" fillId="2" borderId="13" xfId="0" applyNumberFormat="1" applyFont="1" applyFill="1" applyBorder="1" applyAlignment="1" applyProtection="1">
      <alignment horizontal="center" vertical="center"/>
      <protection locked="0"/>
    </xf>
    <xf numFmtId="0" fontId="117" fillId="2" borderId="13" xfId="0" applyFont="1" applyFill="1" applyBorder="1" applyAlignment="1" applyProtection="1">
      <alignment horizontal="center" vertical="center"/>
      <protection locked="0"/>
    </xf>
    <xf numFmtId="0" fontId="117" fillId="2" borderId="1" xfId="0" applyFont="1" applyFill="1" applyBorder="1" applyAlignment="1" applyProtection="1">
      <alignment horizontal="center" vertical="center"/>
      <protection locked="0"/>
    </xf>
    <xf numFmtId="0" fontId="119" fillId="3" borderId="2" xfId="0" applyFont="1" applyFill="1" applyBorder="1" applyAlignment="1" applyProtection="1">
      <alignment horizontal="center" vertical="center" wrapText="1" shrinkToFit="1"/>
      <protection locked="0"/>
    </xf>
    <xf numFmtId="186" fontId="119" fillId="3" borderId="26" xfId="0" applyNumberFormat="1" applyFont="1" applyFill="1" applyBorder="1" applyAlignment="1" applyProtection="1">
      <alignment horizontal="center" vertical="center" wrapText="1" shrinkToFit="1"/>
      <protection locked="0"/>
    </xf>
    <xf numFmtId="0" fontId="105" fillId="0" borderId="9" xfId="0" applyFont="1" applyFill="1" applyBorder="1" applyAlignment="1" applyProtection="1">
      <alignment horizontal="center" vertical="center" wrapText="1" shrinkToFit="1"/>
      <protection locked="0"/>
    </xf>
    <xf numFmtId="0" fontId="105" fillId="2" borderId="9" xfId="0" applyFont="1" applyFill="1" applyBorder="1" applyAlignment="1" applyProtection="1">
      <alignment horizontal="center" vertical="center" wrapText="1" shrinkToFit="1"/>
      <protection locked="0"/>
    </xf>
    <xf numFmtId="0" fontId="105" fillId="2" borderId="1" xfId="0" applyFont="1" applyFill="1" applyBorder="1" applyAlignment="1" applyProtection="1">
      <alignment horizontal="center" vertical="center" wrapText="1" shrinkToFit="1"/>
      <protection locked="0"/>
    </xf>
    <xf numFmtId="186" fontId="105" fillId="2" borderId="7" xfId="0" applyNumberFormat="1" applyFont="1" applyFill="1" applyBorder="1" applyAlignment="1" applyProtection="1">
      <alignment horizontal="center" vertical="center" wrapText="1" shrinkToFit="1"/>
      <protection locked="0"/>
    </xf>
    <xf numFmtId="186" fontId="105" fillId="2" borderId="9" xfId="0" applyNumberFormat="1" applyFont="1" applyFill="1" applyBorder="1" applyAlignment="1" applyProtection="1">
      <alignment horizontal="center" vertical="center" wrapText="1" shrinkToFit="1"/>
      <protection locked="0"/>
    </xf>
    <xf numFmtId="186" fontId="119" fillId="3" borderId="2" xfId="0" applyNumberFormat="1" applyFont="1" applyFill="1" applyBorder="1" applyAlignment="1" applyProtection="1">
      <alignment horizontal="center" vertical="center" wrapText="1" shrinkToFit="1"/>
      <protection locked="0"/>
    </xf>
    <xf numFmtId="186" fontId="119" fillId="3" borderId="14" xfId="0" applyNumberFormat="1" applyFont="1" applyFill="1" applyBorder="1" applyAlignment="1" applyProtection="1">
      <alignment horizontal="center" vertical="center" wrapText="1" shrinkToFit="1"/>
      <protection locked="0"/>
    </xf>
    <xf numFmtId="186" fontId="105" fillId="0" borderId="16" xfId="0" applyNumberFormat="1" applyFont="1" applyFill="1" applyBorder="1" applyAlignment="1" applyProtection="1">
      <alignment horizontal="center" vertical="center" wrapText="1" shrinkToFit="1"/>
      <protection locked="0"/>
    </xf>
    <xf numFmtId="186" fontId="105" fillId="0" borderId="14" xfId="0" applyNumberFormat="1" applyFont="1" applyFill="1" applyBorder="1" applyAlignment="1" applyProtection="1">
      <alignment horizontal="center" vertical="center" wrapText="1" shrinkToFit="1"/>
      <protection locked="0"/>
    </xf>
    <xf numFmtId="186" fontId="105" fillId="2" borderId="1" xfId="0" applyNumberFormat="1" applyFont="1" applyFill="1" applyBorder="1" applyAlignment="1" applyProtection="1">
      <alignment horizontal="center" vertical="center" wrapText="1" shrinkToFit="1"/>
      <protection locked="0"/>
    </xf>
    <xf numFmtId="186" fontId="105" fillId="2" borderId="13" xfId="0" applyNumberFormat="1" applyFont="1" applyFill="1" applyBorder="1" applyAlignment="1" applyProtection="1">
      <alignment horizontal="center" vertical="center" wrapText="1" shrinkToFit="1"/>
      <protection locked="0"/>
    </xf>
    <xf numFmtId="186" fontId="134" fillId="0" borderId="13" xfId="0" applyNumberFormat="1" applyFont="1" applyFill="1" applyBorder="1" applyAlignment="1" applyProtection="1">
      <alignment horizontal="center" vertical="center" wrapText="1" shrinkToFit="1"/>
      <protection locked="0"/>
    </xf>
    <xf numFmtId="186" fontId="117" fillId="0" borderId="1" xfId="0" applyNumberFormat="1" applyFont="1" applyFill="1" applyBorder="1" applyAlignment="1" applyProtection="1">
      <alignment horizontal="center" vertical="center" wrapText="1" shrinkToFit="1"/>
      <protection locked="0"/>
    </xf>
    <xf numFmtId="186" fontId="117" fillId="0" borderId="30" xfId="0" applyNumberFormat="1" applyFont="1" applyFill="1" applyBorder="1" applyAlignment="1" applyProtection="1">
      <alignment horizontal="center" vertical="center" wrapText="1" shrinkToFit="1"/>
      <protection locked="0"/>
    </xf>
    <xf numFmtId="186" fontId="117" fillId="0" borderId="33" xfId="0" applyNumberFormat="1" applyFont="1" applyFill="1" applyBorder="1" applyAlignment="1" applyProtection="1">
      <alignment horizontal="center" vertical="center" wrapText="1" shrinkToFit="1"/>
      <protection locked="0"/>
    </xf>
    <xf numFmtId="186" fontId="117" fillId="2" borderId="1" xfId="0" applyNumberFormat="1" applyFont="1" applyFill="1" applyBorder="1" applyAlignment="1" applyProtection="1">
      <alignment horizontal="center" vertical="center" wrapText="1" shrinkToFit="1"/>
      <protection locked="0"/>
    </xf>
    <xf numFmtId="0" fontId="117" fillId="2" borderId="0" xfId="0" applyFont="1" applyFill="1" applyBorder="1" applyProtection="1">
      <alignment vertical="center"/>
      <protection locked="0"/>
    </xf>
    <xf numFmtId="186" fontId="105" fillId="2" borderId="14" xfId="0" applyNumberFormat="1" applyFont="1" applyFill="1" applyBorder="1" applyAlignment="1" applyProtection="1">
      <alignment horizontal="center" vertical="center" wrapText="1" shrinkToFit="1"/>
      <protection locked="0"/>
    </xf>
    <xf numFmtId="0" fontId="105" fillId="2" borderId="0" xfId="0" applyFont="1" applyFill="1" applyBorder="1" applyProtection="1">
      <alignment vertical="center"/>
      <protection locked="0"/>
    </xf>
    <xf numFmtId="0" fontId="105" fillId="2" borderId="9" xfId="0" applyFont="1" applyFill="1" applyBorder="1" applyProtection="1">
      <alignment vertical="center"/>
      <protection locked="0"/>
    </xf>
    <xf numFmtId="180" fontId="106" fillId="0" borderId="2" xfId="0" applyNumberFormat="1" applyFont="1" applyFill="1" applyBorder="1" applyAlignment="1" applyProtection="1">
      <alignment horizontal="center" vertical="center"/>
      <protection locked="0"/>
    </xf>
    <xf numFmtId="180" fontId="106" fillId="0" borderId="4" xfId="0" applyNumberFormat="1" applyFont="1" applyFill="1" applyBorder="1" applyAlignment="1" applyProtection="1">
      <alignment horizontal="center" vertical="center"/>
      <protection locked="0"/>
    </xf>
    <xf numFmtId="0" fontId="117" fillId="0" borderId="0" xfId="0" applyFont="1" applyFill="1" applyAlignment="1" applyProtection="1">
      <alignment horizontal="center" vertical="center"/>
      <protection locked="0"/>
    </xf>
    <xf numFmtId="180" fontId="140" fillId="0" borderId="4" xfId="0" applyNumberFormat="1" applyFont="1" applyFill="1" applyBorder="1" applyAlignment="1" applyProtection="1">
      <alignment horizontal="center" vertical="center"/>
      <protection locked="0"/>
    </xf>
    <xf numFmtId="0" fontId="179" fillId="0" borderId="1" xfId="0" applyFont="1" applyFill="1" applyBorder="1" applyAlignment="1" applyProtection="1">
      <alignment horizontal="center" vertical="center" wrapText="1" shrinkToFit="1"/>
      <protection locked="0"/>
    </xf>
    <xf numFmtId="183" fontId="109" fillId="0" borderId="1" xfId="0" applyNumberFormat="1" applyFont="1" applyFill="1" applyBorder="1" applyAlignment="1" applyProtection="1">
      <alignment horizontal="center" vertical="center"/>
      <protection locked="0"/>
    </xf>
    <xf numFmtId="0" fontId="105" fillId="2" borderId="2" xfId="0" applyFont="1" applyFill="1" applyBorder="1" applyAlignment="1" applyProtection="1">
      <alignment horizontal="center" vertical="center" wrapText="1"/>
      <protection locked="0"/>
    </xf>
    <xf numFmtId="183" fontId="109" fillId="2" borderId="1" xfId="0" applyNumberFormat="1" applyFont="1" applyFill="1" applyBorder="1" applyAlignment="1" applyProtection="1">
      <alignment horizontal="center" vertical="center"/>
      <protection locked="0"/>
    </xf>
    <xf numFmtId="0" fontId="109" fillId="0" borderId="2" xfId="0" applyFont="1" applyFill="1" applyBorder="1" applyAlignment="1" applyProtection="1">
      <alignment horizontal="center" vertical="center"/>
    </xf>
    <xf numFmtId="0" fontId="36" fillId="0" borderId="1" xfId="0" applyFont="1" applyFill="1" applyBorder="1" applyAlignment="1" applyProtection="1">
      <alignment horizontal="center" vertical="center"/>
    </xf>
    <xf numFmtId="182" fontId="105" fillId="3" borderId="4" xfId="0" applyNumberFormat="1" applyFont="1" applyFill="1" applyBorder="1" applyAlignment="1" applyProtection="1">
      <alignment horizontal="center" vertical="center" wrapText="1" shrinkToFit="1"/>
      <protection locked="0"/>
    </xf>
    <xf numFmtId="3" fontId="143" fillId="4" borderId="4" xfId="0" applyNumberFormat="1" applyFont="1" applyFill="1" applyBorder="1" applyAlignment="1" applyProtection="1">
      <alignment horizontal="center" vertical="center"/>
      <protection locked="0"/>
    </xf>
    <xf numFmtId="182" fontId="120" fillId="4" borderId="4" xfId="0" applyNumberFormat="1" applyFont="1" applyFill="1" applyBorder="1" applyAlignment="1" applyProtection="1">
      <alignment horizontal="center" vertical="center" wrapText="1" shrinkToFit="1"/>
      <protection locked="0"/>
    </xf>
    <xf numFmtId="0" fontId="132" fillId="0" borderId="2" xfId="0" applyNumberFormat="1" applyFont="1" applyFill="1" applyBorder="1" applyAlignment="1" applyProtection="1">
      <alignment horizontal="center" vertical="center" wrapText="1"/>
      <protection locked="0"/>
    </xf>
    <xf numFmtId="0" fontId="132" fillId="3" borderId="1" xfId="0" applyNumberFormat="1" applyFont="1" applyFill="1" applyBorder="1" applyAlignment="1" applyProtection="1">
      <alignment horizontal="center" vertical="center" wrapText="1"/>
      <protection locked="0"/>
    </xf>
    <xf numFmtId="177" fontId="180" fillId="0" borderId="1" xfId="0" applyNumberFormat="1" applyFont="1" applyFill="1" applyBorder="1" applyAlignment="1" applyProtection="1">
      <alignment horizontal="center" vertical="center" wrapText="1" shrinkToFit="1"/>
      <protection locked="0"/>
    </xf>
    <xf numFmtId="0" fontId="108" fillId="3" borderId="1" xfId="0" applyNumberFormat="1" applyFont="1" applyFill="1" applyBorder="1" applyAlignment="1" applyProtection="1">
      <alignment horizontal="center" vertical="center" wrapText="1"/>
      <protection locked="0"/>
    </xf>
    <xf numFmtId="0" fontId="108" fillId="0" borderId="2" xfId="0" applyNumberFormat="1" applyFont="1" applyFill="1" applyBorder="1" applyAlignment="1" applyProtection="1">
      <alignment horizontal="center" vertical="center" wrapText="1"/>
      <protection locked="0"/>
    </xf>
    <xf numFmtId="185" fontId="109" fillId="0" borderId="3" xfId="0" applyNumberFormat="1" applyFont="1" applyFill="1" applyBorder="1" applyAlignment="1" applyProtection="1">
      <alignment horizontal="center" vertical="center"/>
      <protection locked="0"/>
    </xf>
    <xf numFmtId="0" fontId="34" fillId="3" borderId="1" xfId="0" applyNumberFormat="1" applyFont="1" applyFill="1" applyBorder="1" applyAlignment="1" applyProtection="1">
      <alignment horizontal="center" vertical="center" wrapText="1"/>
      <protection locked="0"/>
    </xf>
    <xf numFmtId="0" fontId="108" fillId="3" borderId="4" xfId="0" applyNumberFormat="1" applyFont="1" applyFill="1" applyBorder="1" applyAlignment="1" applyProtection="1">
      <alignment horizontal="center" vertical="center" wrapText="1"/>
      <protection locked="0"/>
    </xf>
    <xf numFmtId="0" fontId="108" fillId="0" borderId="4" xfId="0" applyNumberFormat="1" applyFont="1" applyFill="1" applyBorder="1" applyAlignment="1" applyProtection="1">
      <alignment horizontal="center" vertical="center" wrapText="1"/>
      <protection locked="0"/>
    </xf>
    <xf numFmtId="0" fontId="142" fillId="0" borderId="4" xfId="0" applyNumberFormat="1" applyFont="1" applyFill="1" applyBorder="1" applyAlignment="1" applyProtection="1">
      <alignment horizontal="center" vertical="center" wrapText="1"/>
      <protection locked="0"/>
    </xf>
    <xf numFmtId="0" fontId="142" fillId="4" borderId="4" xfId="0" applyNumberFormat="1" applyFont="1" applyFill="1" applyBorder="1" applyAlignment="1" applyProtection="1">
      <alignment horizontal="center" vertical="center" wrapText="1"/>
      <protection locked="0"/>
    </xf>
    <xf numFmtId="0" fontId="34" fillId="0" borderId="4" xfId="0" applyNumberFormat="1" applyFont="1" applyFill="1" applyBorder="1" applyAlignment="1" applyProtection="1">
      <alignment horizontal="center" vertical="center" wrapText="1"/>
      <protection locked="0"/>
    </xf>
    <xf numFmtId="0" fontId="108" fillId="4" borderId="4" xfId="0" applyNumberFormat="1" applyFont="1" applyFill="1" applyBorder="1" applyAlignment="1" applyProtection="1">
      <alignment horizontal="center" vertical="center" wrapText="1"/>
      <protection locked="0"/>
    </xf>
    <xf numFmtId="0" fontId="31" fillId="0" borderId="4" xfId="0" applyNumberFormat="1" applyFont="1" applyFill="1" applyBorder="1" applyAlignment="1" applyProtection="1">
      <alignment horizontal="center" vertical="center" wrapText="1"/>
      <protection locked="0"/>
    </xf>
    <xf numFmtId="0" fontId="31" fillId="4" borderId="4" xfId="0" applyNumberFormat="1" applyFont="1" applyFill="1" applyBorder="1" applyAlignment="1" applyProtection="1">
      <alignment horizontal="center" vertical="center" wrapText="1"/>
      <protection locked="0"/>
    </xf>
    <xf numFmtId="177" fontId="181" fillId="0" borderId="1" xfId="0" applyNumberFormat="1" applyFont="1" applyFill="1" applyBorder="1" applyAlignment="1" applyProtection="1">
      <alignment horizontal="center" vertical="center" wrapText="1"/>
      <protection locked="0"/>
    </xf>
    <xf numFmtId="0" fontId="108" fillId="0" borderId="17" xfId="0" applyNumberFormat="1" applyFont="1" applyFill="1" applyBorder="1" applyAlignment="1" applyProtection="1">
      <alignment horizontal="center" vertical="center"/>
      <protection locked="0"/>
    </xf>
    <xf numFmtId="0" fontId="117" fillId="2" borderId="1" xfId="0" applyFont="1" applyFill="1" applyBorder="1" applyAlignment="1" applyProtection="1">
      <alignment horizontal="center" vertical="center" wrapText="1"/>
      <protection locked="0"/>
    </xf>
    <xf numFmtId="0" fontId="171" fillId="0" borderId="1" xfId="0" applyNumberFormat="1" applyFont="1" applyFill="1" applyBorder="1" applyAlignment="1" applyProtection="1">
      <alignment horizontal="center" vertical="center"/>
      <protection locked="0"/>
    </xf>
    <xf numFmtId="0" fontId="108" fillId="0" borderId="14" xfId="0" applyNumberFormat="1" applyFont="1" applyFill="1" applyBorder="1" applyAlignment="1" applyProtection="1">
      <alignment horizontal="center" vertical="center"/>
      <protection locked="0"/>
    </xf>
    <xf numFmtId="0" fontId="117" fillId="0" borderId="14" xfId="0" applyFont="1" applyFill="1" applyBorder="1" applyAlignment="1" applyProtection="1">
      <alignment horizontal="center" vertical="center"/>
      <protection locked="0"/>
    </xf>
    <xf numFmtId="0" fontId="117" fillId="0" borderId="2" xfId="0" applyFont="1" applyFill="1" applyBorder="1" applyAlignment="1" applyProtection="1">
      <alignment horizontal="center" vertical="center" wrapText="1"/>
      <protection locked="0"/>
    </xf>
    <xf numFmtId="0" fontId="117" fillId="0" borderId="2" xfId="0" applyFont="1" applyFill="1" applyBorder="1" applyAlignment="1" applyProtection="1">
      <alignment horizontal="center" vertical="center"/>
      <protection locked="0"/>
    </xf>
    <xf numFmtId="0" fontId="34" fillId="0" borderId="13" xfId="0" applyNumberFormat="1" applyFont="1" applyFill="1" applyBorder="1" applyAlignment="1" applyProtection="1">
      <alignment horizontal="center" vertical="center"/>
      <protection locked="0"/>
    </xf>
    <xf numFmtId="0" fontId="44" fillId="0" borderId="1" xfId="0" applyFont="1" applyFill="1" applyBorder="1" applyAlignment="1" applyProtection="1">
      <alignment horizontal="center" vertical="center" wrapText="1"/>
      <protection locked="0"/>
    </xf>
    <xf numFmtId="0" fontId="117" fillId="0" borderId="17" xfId="0" applyFont="1" applyFill="1" applyBorder="1" applyAlignment="1" applyProtection="1">
      <alignment horizontal="center" vertical="center"/>
      <protection locked="0"/>
    </xf>
    <xf numFmtId="0" fontId="117" fillId="0" borderId="4" xfId="0" applyFont="1" applyFill="1" applyBorder="1" applyAlignment="1" applyProtection="1">
      <alignment horizontal="center" vertical="center" wrapText="1"/>
      <protection locked="0"/>
    </xf>
    <xf numFmtId="0" fontId="117" fillId="0" borderId="4" xfId="0" applyFont="1" applyFill="1" applyBorder="1" applyAlignment="1" applyProtection="1">
      <alignment horizontal="center" vertical="center"/>
      <protection locked="0"/>
    </xf>
    <xf numFmtId="0" fontId="142" fillId="0" borderId="17" xfId="0" applyNumberFormat="1" applyFont="1" applyFill="1" applyBorder="1" applyAlignment="1" applyProtection="1">
      <alignment horizontal="center" vertical="center"/>
      <protection locked="0"/>
    </xf>
    <xf numFmtId="0" fontId="151" fillId="0" borderId="1" xfId="0" applyFont="1" applyFill="1" applyBorder="1" applyAlignment="1" applyProtection="1">
      <alignment horizontal="center" vertical="center" wrapText="1"/>
      <protection locked="0"/>
    </xf>
    <xf numFmtId="0" fontId="151" fillId="0" borderId="4" xfId="0" applyFont="1" applyFill="1" applyBorder="1" applyAlignment="1" applyProtection="1">
      <alignment horizontal="center" vertical="center"/>
      <protection locked="0"/>
    </xf>
    <xf numFmtId="0" fontId="34" fillId="0" borderId="17" xfId="0" applyNumberFormat="1" applyFont="1" applyFill="1" applyBorder="1" applyAlignment="1" applyProtection="1">
      <alignment horizontal="center" vertical="center"/>
      <protection locked="0"/>
    </xf>
    <xf numFmtId="0" fontId="31" fillId="0" borderId="17" xfId="0" applyNumberFormat="1" applyFont="1" applyFill="1" applyBorder="1" applyAlignment="1" applyProtection="1">
      <alignment horizontal="center" vertical="center"/>
      <protection locked="0"/>
    </xf>
    <xf numFmtId="0" fontId="0" fillId="0" borderId="17" xfId="0" applyFont="1" applyFill="1" applyBorder="1" applyAlignment="1" applyProtection="1">
      <alignment horizontal="center" vertical="center"/>
      <protection locked="0"/>
    </xf>
    <xf numFmtId="0" fontId="0" fillId="0" borderId="1" xfId="0" applyFont="1" applyFill="1" applyBorder="1" applyAlignment="1" applyProtection="1">
      <alignment horizontal="center" vertical="center" wrapText="1"/>
      <protection locked="0"/>
    </xf>
    <xf numFmtId="0" fontId="0" fillId="0" borderId="1" xfId="0" applyFont="1" applyFill="1" applyBorder="1" applyAlignment="1" applyProtection="1">
      <alignment horizontal="center" vertical="center"/>
      <protection locked="0"/>
    </xf>
    <xf numFmtId="0" fontId="0" fillId="0" borderId="13" xfId="0" applyFont="1" applyFill="1" applyBorder="1" applyAlignment="1" applyProtection="1">
      <alignment horizontal="center" vertical="center"/>
      <protection locked="0"/>
    </xf>
    <xf numFmtId="0" fontId="182" fillId="0" borderId="1" xfId="0" applyFont="1" applyFill="1" applyBorder="1" applyAlignment="1" applyProtection="1">
      <alignment horizontal="center" vertical="center"/>
      <protection locked="0"/>
    </xf>
    <xf numFmtId="0" fontId="105" fillId="0" borderId="15" xfId="0" applyFont="1" applyFill="1" applyBorder="1" applyAlignment="1" applyProtection="1">
      <alignment horizontal="center" vertical="center" wrapText="1" shrinkToFit="1"/>
      <protection locked="0"/>
    </xf>
    <xf numFmtId="186" fontId="5" fillId="0" borderId="11" xfId="0" applyNumberFormat="1" applyFont="1" applyFill="1" applyBorder="1" applyAlignment="1" applyProtection="1">
      <alignment horizontal="center" vertical="center" wrapText="1" shrinkToFit="1"/>
      <protection locked="0"/>
    </xf>
    <xf numFmtId="0" fontId="105" fillId="0" borderId="10" xfId="0" applyFont="1" applyFill="1" applyBorder="1" applyAlignment="1" applyProtection="1">
      <alignment horizontal="center" vertical="center" wrapText="1" shrinkToFit="1"/>
      <protection locked="0"/>
    </xf>
    <xf numFmtId="0" fontId="120" fillId="0" borderId="9" xfId="0" applyFont="1" applyFill="1" applyBorder="1" applyAlignment="1" applyProtection="1">
      <alignment horizontal="center" vertical="center" wrapText="1" shrinkToFit="1"/>
      <protection locked="0"/>
    </xf>
    <xf numFmtId="186" fontId="120" fillId="0" borderId="15" xfId="0" applyNumberFormat="1" applyFont="1" applyFill="1" applyBorder="1" applyAlignment="1" applyProtection="1">
      <alignment horizontal="center" vertical="center" wrapText="1" shrinkToFit="1"/>
      <protection locked="0"/>
    </xf>
    <xf numFmtId="186" fontId="120" fillId="0" borderId="26" xfId="0" applyNumberFormat="1" applyFont="1" applyFill="1" applyBorder="1" applyAlignment="1" applyProtection="1">
      <alignment horizontal="center" vertical="center" wrapText="1" shrinkToFit="1"/>
      <protection locked="0"/>
    </xf>
    <xf numFmtId="0" fontId="4" fillId="0" borderId="9" xfId="0" applyFont="1" applyFill="1" applyBorder="1" applyAlignment="1" applyProtection="1">
      <alignment horizontal="center" vertical="center" wrapText="1" shrinkToFit="1"/>
      <protection locked="0"/>
    </xf>
    <xf numFmtId="0" fontId="181" fillId="0" borderId="1" xfId="0" applyFont="1" applyFill="1" applyBorder="1" applyAlignment="1" applyProtection="1">
      <alignment horizontal="center" vertical="center" wrapText="1" shrinkToFit="1"/>
      <protection locked="0"/>
    </xf>
    <xf numFmtId="186" fontId="5" fillId="0" borderId="3" xfId="0" applyNumberFormat="1" applyFont="1" applyFill="1" applyBorder="1" applyAlignment="1" applyProtection="1">
      <alignment horizontal="center" vertical="center" wrapText="1" shrinkToFit="1"/>
      <protection locked="0"/>
    </xf>
    <xf numFmtId="186" fontId="120" fillId="0" borderId="16" xfId="0" applyNumberFormat="1" applyFont="1" applyFill="1" applyBorder="1" applyAlignment="1" applyProtection="1">
      <alignment horizontal="center" vertical="center" wrapText="1" shrinkToFit="1"/>
      <protection locked="0"/>
    </xf>
    <xf numFmtId="186" fontId="120" fillId="0" borderId="14" xfId="0" applyNumberFormat="1" applyFont="1" applyFill="1" applyBorder="1" applyAlignment="1" applyProtection="1">
      <alignment horizontal="center" vertical="center" wrapText="1" shrinkToFit="1"/>
      <protection locked="0"/>
    </xf>
    <xf numFmtId="186" fontId="117" fillId="2" borderId="29" xfId="0" applyNumberFormat="1" applyFont="1" applyFill="1" applyBorder="1" applyAlignment="1" applyProtection="1">
      <alignment horizontal="center" vertical="center" wrapText="1" shrinkToFit="1"/>
      <protection locked="0"/>
    </xf>
    <xf numFmtId="186" fontId="44" fillId="0" borderId="30" xfId="0" applyNumberFormat="1" applyFont="1" applyFill="1" applyBorder="1" applyAlignment="1" applyProtection="1">
      <alignment horizontal="center" vertical="center" wrapText="1" shrinkToFit="1"/>
      <protection locked="0"/>
    </xf>
    <xf numFmtId="186" fontId="44" fillId="0" borderId="1" xfId="0" applyNumberFormat="1" applyFont="1" applyFill="1" applyBorder="1" applyAlignment="1" applyProtection="1">
      <alignment horizontal="center" vertical="center" wrapText="1" shrinkToFit="1"/>
      <protection locked="0"/>
    </xf>
    <xf numFmtId="186" fontId="151" fillId="0" borderId="30" xfId="0" applyNumberFormat="1" applyFont="1" applyFill="1" applyBorder="1" applyAlignment="1" applyProtection="1">
      <alignment horizontal="center" vertical="center" wrapText="1" shrinkToFit="1"/>
      <protection locked="0"/>
    </xf>
    <xf numFmtId="186" fontId="151" fillId="0" borderId="1" xfId="0" applyNumberFormat="1" applyFont="1" applyFill="1" applyBorder="1" applyAlignment="1" applyProtection="1">
      <alignment horizontal="center" vertical="center" wrapText="1" shrinkToFit="1"/>
      <protection locked="0"/>
    </xf>
    <xf numFmtId="186" fontId="151" fillId="0" borderId="33" xfId="0" applyNumberFormat="1" applyFont="1" applyFill="1" applyBorder="1" applyAlignment="1" applyProtection="1">
      <alignment horizontal="center" vertical="center" wrapText="1" shrinkToFit="1"/>
      <protection locked="0"/>
    </xf>
    <xf numFmtId="186" fontId="0" fillId="0" borderId="30" xfId="0" applyNumberFormat="1" applyFont="1" applyFill="1" applyBorder="1" applyAlignment="1" applyProtection="1">
      <alignment horizontal="center" vertical="center" wrapText="1" shrinkToFit="1"/>
      <protection locked="0"/>
    </xf>
    <xf numFmtId="186" fontId="0" fillId="0" borderId="14" xfId="0" applyNumberFormat="1" applyFont="1" applyFill="1" applyBorder="1" applyAlignment="1" applyProtection="1">
      <alignment horizontal="center" vertical="center" wrapText="1" shrinkToFit="1"/>
      <protection locked="0"/>
    </xf>
    <xf numFmtId="0" fontId="183" fillId="0" borderId="1" xfId="0" applyFont="1" applyFill="1" applyBorder="1" applyProtection="1">
      <alignment vertical="center"/>
      <protection locked="0"/>
    </xf>
    <xf numFmtId="0" fontId="0" fillId="0" borderId="1" xfId="0" applyFill="1" applyBorder="1" applyAlignment="1" applyProtection="1">
      <alignment vertical="center" wrapText="1"/>
      <protection locked="0"/>
    </xf>
    <xf numFmtId="0" fontId="136" fillId="0" borderId="0" xfId="0" applyNumberFormat="1" applyFont="1" applyFill="1" applyBorder="1" applyAlignment="1" applyProtection="1">
      <alignment horizontal="center" vertical="center" wrapText="1"/>
      <protection locked="0"/>
    </xf>
    <xf numFmtId="0" fontId="136" fillId="0" borderId="0" xfId="0" applyNumberFormat="1" applyFont="1" applyFill="1" applyAlignment="1" applyProtection="1">
      <alignment horizontal="center" vertical="center" wrapText="1"/>
      <protection locked="0"/>
    </xf>
    <xf numFmtId="0" fontId="178" fillId="0" borderId="0" xfId="0" applyNumberFormat="1" applyFont="1" applyFill="1" applyBorder="1" applyAlignment="1" applyProtection="1">
      <alignment horizontal="center" vertical="center" wrapText="1"/>
      <protection locked="0"/>
    </xf>
    <xf numFmtId="0" fontId="178" fillId="0" borderId="0" xfId="0" applyNumberFormat="1" applyFont="1" applyFill="1" applyAlignment="1" applyProtection="1">
      <alignment horizontal="center" vertical="center" wrapText="1"/>
      <protection locked="0"/>
    </xf>
    <xf numFmtId="0" fontId="31" fillId="0" borderId="1" xfId="0" applyNumberFormat="1" applyFont="1" applyFill="1" applyBorder="1" applyAlignment="1" applyProtection="1">
      <alignment horizontal="center" vertical="center" wrapText="1"/>
      <protection locked="0"/>
    </xf>
    <xf numFmtId="0" fontId="31" fillId="0" borderId="13" xfId="0" applyNumberFormat="1" applyFont="1" applyFill="1" applyBorder="1" applyAlignment="1" applyProtection="1">
      <alignment horizontal="center" vertical="center"/>
      <protection locked="0"/>
    </xf>
    <xf numFmtId="0" fontId="0" fillId="0" borderId="13" xfId="0" applyFont="1" applyFill="1" applyBorder="1" applyProtection="1">
      <alignment vertical="center"/>
      <protection locked="0"/>
    </xf>
    <xf numFmtId="0" fontId="0" fillId="0" borderId="13" xfId="0" applyFill="1" applyBorder="1" applyProtection="1">
      <alignment vertical="center"/>
      <protection locked="0"/>
    </xf>
    <xf numFmtId="186" fontId="11" fillId="0" borderId="1" xfId="0" applyNumberFormat="1" applyFont="1" applyFill="1" applyBorder="1" applyAlignment="1" applyProtection="1">
      <alignment horizontal="center" vertical="center"/>
      <protection locked="0"/>
    </xf>
    <xf numFmtId="0" fontId="31" fillId="0" borderId="0" xfId="0" applyNumberFormat="1" applyFont="1" applyFill="1" applyAlignment="1" applyProtection="1">
      <alignment horizontal="right" vertical="center"/>
      <protection locked="0"/>
    </xf>
    <xf numFmtId="186" fontId="114" fillId="0" borderId="1" xfId="0" applyNumberFormat="1" applyFont="1" applyFill="1" applyBorder="1" applyAlignment="1" applyProtection="1">
      <alignment horizontal="center" vertical="center" wrapText="1" shrinkToFit="1"/>
      <protection locked="0"/>
    </xf>
    <xf numFmtId="186" fontId="0" fillId="0" borderId="1" xfId="0" applyNumberFormat="1" applyFill="1" applyBorder="1" applyProtection="1">
      <alignment vertical="center"/>
      <protection locked="0"/>
    </xf>
    <xf numFmtId="179" fontId="1" fillId="0" borderId="0" xfId="0" applyNumberFormat="1" applyFont="1" applyFill="1" applyAlignment="1" applyProtection="1">
      <alignment horizontal="center" vertical="center" wrapText="1"/>
      <protection locked="0"/>
    </xf>
    <xf numFmtId="0" fontId="27" fillId="0" borderId="0" xfId="0" applyNumberFormat="1" applyFont="1" applyFill="1" applyBorder="1" applyAlignment="1" applyProtection="1">
      <alignment horizontal="center" vertical="center" wrapText="1"/>
      <protection locked="0"/>
    </xf>
    <xf numFmtId="0" fontId="11" fillId="0" borderId="0" xfId="0" applyNumberFormat="1" applyFont="1" applyFill="1" applyBorder="1" applyAlignment="1" applyProtection="1">
      <alignment horizontal="center" vertical="center"/>
      <protection locked="0"/>
    </xf>
    <xf numFmtId="0" fontId="13" fillId="0" borderId="0" xfId="0" applyFont="1" applyFill="1" applyBorder="1" applyAlignment="1" applyProtection="1">
      <alignment horizontal="center" vertical="center"/>
      <protection locked="0"/>
    </xf>
    <xf numFmtId="0" fontId="13" fillId="0" borderId="0" xfId="0" applyFont="1" applyFill="1" applyAlignment="1" applyProtection="1">
      <alignment horizontal="center" vertical="center"/>
      <protection locked="0"/>
    </xf>
    <xf numFmtId="0" fontId="184" fillId="0" borderId="0" xfId="0" applyNumberFormat="1" applyFont="1" applyFill="1" applyBorder="1" applyAlignment="1" applyProtection="1">
      <alignment horizontal="center" vertical="center" wrapText="1"/>
      <protection locked="0"/>
    </xf>
    <xf numFmtId="0" fontId="184" fillId="0" borderId="4" xfId="0" applyNumberFormat="1" applyFont="1" applyFill="1" applyBorder="1" applyAlignment="1" applyProtection="1">
      <alignment horizontal="center" vertical="center" wrapText="1"/>
      <protection locked="0"/>
    </xf>
    <xf numFmtId="0" fontId="1" fillId="0" borderId="2" xfId="0" applyFont="1" applyFill="1" applyBorder="1" applyProtection="1">
      <alignment vertical="center"/>
      <protection locked="0"/>
    </xf>
    <xf numFmtId="0" fontId="9" fillId="0" borderId="5" xfId="0" applyFont="1" applyFill="1" applyBorder="1" applyAlignment="1" applyProtection="1">
      <alignment horizontal="center" vertical="center"/>
    </xf>
    <xf numFmtId="180" fontId="13" fillId="0" borderId="26" xfId="0" applyNumberFormat="1" applyFont="1" applyFill="1" applyBorder="1" applyAlignment="1" applyProtection="1">
      <alignment horizontal="center" vertical="center"/>
    </xf>
    <xf numFmtId="180" fontId="13" fillId="0" borderId="2" xfId="0" applyNumberFormat="1" applyFont="1" applyFill="1" applyBorder="1" applyAlignment="1" applyProtection="1">
      <alignment horizontal="center" vertical="center"/>
      <protection locked="0"/>
    </xf>
    <xf numFmtId="0" fontId="11" fillId="0" borderId="2" xfId="0" applyFont="1" applyFill="1" applyBorder="1" applyAlignment="1" applyProtection="1">
      <alignment horizontal="center" vertical="center" wrapText="1"/>
      <protection locked="0"/>
    </xf>
    <xf numFmtId="0" fontId="13" fillId="0" borderId="2" xfId="0" applyFont="1" applyFill="1" applyBorder="1" applyAlignment="1" applyProtection="1">
      <alignment horizontal="center" vertical="center" wrapText="1"/>
      <protection locked="0"/>
    </xf>
    <xf numFmtId="0" fontId="11" fillId="0" borderId="2" xfId="0" applyNumberFormat="1" applyFont="1" applyFill="1" applyBorder="1" applyAlignment="1" applyProtection="1">
      <alignment horizontal="center" vertical="center"/>
      <protection locked="0"/>
    </xf>
    <xf numFmtId="0" fontId="14" fillId="0" borderId="1" xfId="0" applyFont="1" applyFill="1" applyBorder="1" applyAlignment="1" applyProtection="1">
      <alignment horizontal="center" vertical="center" wrapText="1" shrinkToFit="1"/>
    </xf>
    <xf numFmtId="0" fontId="11" fillId="0" borderId="1" xfId="0" applyFont="1" applyFill="1" applyBorder="1" applyAlignment="1" applyProtection="1">
      <alignment horizontal="center" vertical="center" wrapText="1" shrinkToFit="1"/>
      <protection locked="0"/>
    </xf>
    <xf numFmtId="0" fontId="14" fillId="0" borderId="2" xfId="0" applyFont="1" applyFill="1" applyBorder="1" applyAlignment="1" applyProtection="1">
      <alignment horizontal="center" vertical="center"/>
      <protection locked="0"/>
    </xf>
    <xf numFmtId="0" fontId="98" fillId="0" borderId="1" xfId="0" applyFont="1" applyFill="1" applyBorder="1" applyAlignment="1" applyProtection="1">
      <alignment horizontal="center" vertical="center" wrapText="1" shrinkToFit="1"/>
      <protection locked="0"/>
    </xf>
    <xf numFmtId="177" fontId="14" fillId="0" borderId="1" xfId="0" applyNumberFormat="1" applyFont="1" applyFill="1" applyBorder="1" applyAlignment="1" applyProtection="1">
      <alignment horizontal="center" vertical="center" wrapText="1" shrinkToFit="1"/>
      <protection locked="0"/>
    </xf>
    <xf numFmtId="177" fontId="134" fillId="0" borderId="1" xfId="0" applyNumberFormat="1" applyFont="1" applyFill="1" applyBorder="1" applyAlignment="1" applyProtection="1">
      <alignment horizontal="center" vertical="center" wrapText="1"/>
      <protection locked="0"/>
    </xf>
    <xf numFmtId="177" fontId="21" fillId="0" borderId="6" xfId="0" applyNumberFormat="1" applyFont="1" applyFill="1" applyBorder="1" applyAlignment="1" applyProtection="1">
      <alignment horizontal="center" vertical="center" wrapText="1"/>
      <protection locked="0"/>
    </xf>
    <xf numFmtId="0" fontId="97" fillId="0" borderId="6" xfId="0" applyFont="1" applyFill="1" applyBorder="1" applyAlignment="1" applyProtection="1">
      <alignment horizontal="center" vertical="center"/>
      <protection locked="0"/>
    </xf>
    <xf numFmtId="177" fontId="21" fillId="0" borderId="2" xfId="0" applyNumberFormat="1" applyFont="1" applyFill="1" applyBorder="1" applyAlignment="1" applyProtection="1">
      <alignment horizontal="center" vertical="center" wrapText="1"/>
      <protection locked="0"/>
    </xf>
    <xf numFmtId="177" fontId="21" fillId="0" borderId="14" xfId="0" applyNumberFormat="1" applyFont="1" applyFill="1" applyBorder="1" applyAlignment="1" applyProtection="1">
      <alignment horizontal="center" vertical="center" wrapText="1"/>
      <protection locked="0"/>
    </xf>
    <xf numFmtId="0" fontId="21" fillId="0" borderId="14" xfId="0" applyFont="1" applyFill="1" applyBorder="1" applyAlignment="1" applyProtection="1">
      <alignment horizontal="center" vertical="center" wrapText="1"/>
      <protection locked="0"/>
    </xf>
    <xf numFmtId="0" fontId="98" fillId="0" borderId="2" xfId="0" applyFont="1" applyFill="1" applyBorder="1" applyAlignment="1" applyProtection="1">
      <alignment horizontal="center" vertical="center" wrapText="1"/>
      <protection locked="0"/>
    </xf>
    <xf numFmtId="182" fontId="101" fillId="0" borderId="2" xfId="0" applyNumberFormat="1" applyFont="1" applyFill="1" applyBorder="1" applyAlignment="1" applyProtection="1">
      <alignment horizontal="center" vertical="center" wrapText="1" shrinkToFit="1"/>
      <protection locked="0"/>
    </xf>
    <xf numFmtId="0" fontId="25" fillId="0" borderId="1" xfId="0" applyFont="1" applyFill="1" applyBorder="1" applyAlignment="1" applyProtection="1">
      <alignment horizontal="center" vertical="center" wrapText="1" shrinkToFit="1"/>
      <protection locked="0"/>
    </xf>
    <xf numFmtId="0" fontId="98" fillId="0" borderId="1" xfId="0" applyFont="1" applyFill="1" applyBorder="1" applyAlignment="1" applyProtection="1">
      <alignment horizontal="center" vertical="center" wrapText="1"/>
      <protection locked="0"/>
    </xf>
    <xf numFmtId="58" fontId="5" fillId="0" borderId="1" xfId="0" applyNumberFormat="1" applyFont="1" applyFill="1" applyBorder="1" applyAlignment="1" applyProtection="1">
      <alignment horizontal="center" vertical="center" wrapText="1"/>
      <protection locked="0"/>
    </xf>
    <xf numFmtId="0" fontId="23" fillId="0" borderId="6" xfId="0" applyFont="1" applyFill="1" applyBorder="1" applyAlignment="1" applyProtection="1">
      <alignment vertical="center"/>
      <protection locked="0"/>
    </xf>
    <xf numFmtId="0" fontId="185" fillId="0" borderId="6" xfId="0" applyNumberFormat="1" applyFont="1" applyFill="1" applyBorder="1" applyAlignment="1" applyProtection="1">
      <alignment vertical="center" wrapText="1"/>
      <protection locked="0"/>
    </xf>
    <xf numFmtId="0" fontId="23" fillId="0" borderId="2" xfId="0" applyFont="1" applyFill="1" applyBorder="1" applyAlignment="1" applyProtection="1">
      <alignment horizontal="center" vertical="center"/>
      <protection locked="0"/>
    </xf>
    <xf numFmtId="177" fontId="23" fillId="0" borderId="15" xfId="0" applyNumberFormat="1" applyFont="1" applyFill="1" applyBorder="1" applyAlignment="1" applyProtection="1">
      <alignment horizontal="center" vertical="center" wrapText="1"/>
      <protection locked="0"/>
    </xf>
    <xf numFmtId="177" fontId="23" fillId="0" borderId="2" xfId="0" applyNumberFormat="1" applyFont="1" applyFill="1" applyBorder="1" applyAlignment="1" applyProtection="1">
      <alignment horizontal="center" vertical="center" wrapText="1"/>
      <protection locked="0"/>
    </xf>
    <xf numFmtId="0" fontId="11" fillId="0" borderId="2" xfId="0" applyNumberFormat="1" applyFont="1" applyFill="1" applyBorder="1" applyAlignment="1" applyProtection="1">
      <alignment horizontal="center" vertical="center" wrapText="1"/>
      <protection locked="0"/>
    </xf>
    <xf numFmtId="180" fontId="14" fillId="0" borderId="2" xfId="0" applyNumberFormat="1" applyFont="1" applyFill="1" applyBorder="1" applyAlignment="1" applyProtection="1">
      <alignment horizontal="center" vertical="center"/>
      <protection locked="0"/>
    </xf>
    <xf numFmtId="178" fontId="11" fillId="0" borderId="2" xfId="0" applyNumberFormat="1" applyFont="1" applyFill="1" applyBorder="1" applyAlignment="1" applyProtection="1">
      <alignment horizontal="center" vertical="center"/>
      <protection locked="0"/>
    </xf>
    <xf numFmtId="177" fontId="26" fillId="0" borderId="1" xfId="0" applyNumberFormat="1" applyFont="1" applyFill="1" applyBorder="1" applyAlignment="1" applyProtection="1">
      <alignment horizontal="center" vertical="center" wrapText="1" shrinkToFit="1"/>
      <protection locked="0"/>
    </xf>
    <xf numFmtId="0" fontId="27" fillId="0" borderId="1" xfId="0" applyNumberFormat="1" applyFont="1" applyFill="1" applyBorder="1" applyAlignment="1" applyProtection="1">
      <alignment horizontal="center" vertical="center" wrapText="1" shrinkToFit="1"/>
      <protection locked="0"/>
    </xf>
    <xf numFmtId="178" fontId="14" fillId="0" borderId="1" xfId="0" applyNumberFormat="1" applyFont="1" applyFill="1" applyBorder="1" applyAlignment="1" applyProtection="1">
      <alignment horizontal="center" vertical="center" wrapText="1" shrinkToFit="1"/>
      <protection locked="0"/>
    </xf>
    <xf numFmtId="0" fontId="11" fillId="0" borderId="14" xfId="0" applyNumberFormat="1" applyFont="1" applyFill="1" applyBorder="1" applyAlignment="1" applyProtection="1">
      <alignment horizontal="center" vertical="center"/>
      <protection locked="0"/>
    </xf>
    <xf numFmtId="0" fontId="14" fillId="0" borderId="14" xfId="0" applyFont="1" applyFill="1" applyBorder="1" applyAlignment="1" applyProtection="1">
      <alignment horizontal="center" vertical="center" wrapText="1"/>
      <protection locked="0"/>
    </xf>
    <xf numFmtId="0" fontId="11" fillId="0" borderId="15" xfId="0" applyFont="1" applyFill="1" applyBorder="1" applyAlignment="1" applyProtection="1">
      <alignment horizontal="center" vertical="center" wrapText="1"/>
      <protection locked="0"/>
    </xf>
    <xf numFmtId="0" fontId="11" fillId="0" borderId="25" xfId="0" applyFont="1" applyFill="1" applyBorder="1" applyAlignment="1" applyProtection="1">
      <alignment horizontal="center" vertical="center" wrapText="1"/>
      <protection locked="0"/>
    </xf>
    <xf numFmtId="0" fontId="11" fillId="0" borderId="14" xfId="0" applyFont="1" applyFill="1" applyBorder="1" applyAlignment="1" applyProtection="1">
      <alignment horizontal="center" vertical="center" wrapText="1"/>
      <protection locked="0"/>
    </xf>
    <xf numFmtId="186" fontId="14" fillId="0" borderId="50" xfId="0" applyNumberFormat="1" applyFont="1" applyFill="1" applyBorder="1" applyAlignment="1" applyProtection="1">
      <alignment horizontal="center" vertical="center" wrapText="1"/>
      <protection locked="0"/>
    </xf>
    <xf numFmtId="186" fontId="14" fillId="0" borderId="64" xfId="0" applyNumberFormat="1" applyFont="1" applyFill="1" applyBorder="1" applyAlignment="1" applyProtection="1">
      <alignment horizontal="center" vertical="center" wrapText="1"/>
      <protection locked="0"/>
    </xf>
    <xf numFmtId="186" fontId="14" fillId="0" borderId="59" xfId="0" applyNumberFormat="1" applyFont="1" applyFill="1" applyBorder="1" applyAlignment="1" applyProtection="1">
      <alignment horizontal="center" vertical="center" wrapText="1"/>
      <protection locked="0"/>
    </xf>
    <xf numFmtId="186" fontId="14" fillId="0" borderId="33" xfId="0" applyNumberFormat="1" applyFont="1" applyFill="1" applyBorder="1" applyAlignment="1" applyProtection="1">
      <alignment horizontal="center" vertical="center" wrapText="1"/>
      <protection locked="0"/>
    </xf>
    <xf numFmtId="0" fontId="1" fillId="0" borderId="15" xfId="0" applyFont="1" applyFill="1" applyBorder="1" applyProtection="1">
      <alignment vertical="center"/>
      <protection locked="0"/>
    </xf>
    <xf numFmtId="49" fontId="44" fillId="0" borderId="1" xfId="0" applyNumberFormat="1" applyFont="1" applyFill="1" applyBorder="1" applyAlignment="1" applyProtection="1">
      <alignment horizontal="center" vertical="center" wrapText="1"/>
      <protection locked="0"/>
    </xf>
    <xf numFmtId="0" fontId="186" fillId="0" borderId="1" xfId="0" applyNumberFormat="1" applyFont="1" applyFill="1" applyBorder="1" applyAlignment="1" applyProtection="1">
      <alignment horizontal="center" vertical="center" shrinkToFit="1"/>
      <protection locked="0"/>
    </xf>
    <xf numFmtId="0" fontId="187" fillId="0" borderId="1" xfId="0" applyFont="1" applyFill="1" applyBorder="1" applyAlignment="1" applyProtection="1">
      <alignment horizontal="center" vertical="center" wrapText="1"/>
      <protection locked="0"/>
    </xf>
    <xf numFmtId="0" fontId="188" fillId="0" borderId="1" xfId="0" applyFont="1" applyFill="1" applyBorder="1" applyAlignment="1" applyProtection="1">
      <alignment horizontal="center" vertical="center" wrapText="1"/>
      <protection locked="0"/>
    </xf>
    <xf numFmtId="177" fontId="125" fillId="3" borderId="1" xfId="0" applyNumberFormat="1" applyFont="1" applyFill="1" applyBorder="1" applyAlignment="1" applyProtection="1">
      <alignment horizontal="center" vertical="center" wrapText="1"/>
      <protection locked="0"/>
    </xf>
    <xf numFmtId="177" fontId="189" fillId="0" borderId="1" xfId="0" applyNumberFormat="1" applyFont="1" applyFill="1" applyBorder="1" applyAlignment="1" applyProtection="1">
      <alignment horizontal="center" vertical="center" wrapText="1"/>
      <protection locked="0"/>
    </xf>
    <xf numFmtId="0" fontId="178" fillId="0" borderId="1" xfId="0" applyFont="1" applyFill="1" applyBorder="1" applyAlignment="1" applyProtection="1">
      <alignment horizontal="center" vertical="center" wrapText="1"/>
      <protection locked="0"/>
    </xf>
    <xf numFmtId="0" fontId="133" fillId="4" borderId="1" xfId="0" applyFont="1" applyFill="1" applyBorder="1" applyAlignment="1" applyProtection="1">
      <alignment horizontal="center" vertical="center" wrapText="1"/>
      <protection locked="0"/>
    </xf>
    <xf numFmtId="180" fontId="121" fillId="0" borderId="2" xfId="0" applyNumberFormat="1" applyFont="1" applyFill="1" applyBorder="1" applyAlignment="1" applyProtection="1">
      <alignment horizontal="center" vertical="center"/>
    </xf>
    <xf numFmtId="177" fontId="129" fillId="0" borderId="3" xfId="0" applyNumberFormat="1" applyFont="1" applyFill="1" applyBorder="1" applyAlignment="1" applyProtection="1">
      <alignment horizontal="center" vertical="center" wrapText="1"/>
      <protection locked="0"/>
    </xf>
    <xf numFmtId="177" fontId="131" fillId="0" borderId="1" xfId="0" applyNumberFormat="1" applyFont="1" applyFill="1" applyBorder="1" applyAlignment="1" applyProtection="1">
      <alignment horizontal="center" vertical="center" wrapText="1"/>
      <protection locked="0"/>
    </xf>
    <xf numFmtId="177" fontId="38" fillId="3" borderId="1" xfId="0" applyNumberFormat="1" applyFont="1" applyFill="1" applyBorder="1" applyAlignment="1" applyProtection="1">
      <alignment horizontal="center" vertical="center" wrapText="1"/>
      <protection locked="0"/>
    </xf>
    <xf numFmtId="177" fontId="137" fillId="0" borderId="1" xfId="0" applyNumberFormat="1" applyFont="1" applyFill="1" applyBorder="1" applyAlignment="1" applyProtection="1">
      <alignment horizontal="center" vertical="center" wrapText="1"/>
      <protection locked="0"/>
    </xf>
    <xf numFmtId="0" fontId="44" fillId="3" borderId="1" xfId="0" applyNumberFormat="1" applyFont="1" applyFill="1" applyBorder="1" applyAlignment="1">
      <alignment horizontal="center" vertical="center"/>
    </xf>
    <xf numFmtId="177" fontId="131" fillId="0" borderId="3" xfId="0" applyNumberFormat="1" applyFont="1" applyFill="1" applyBorder="1" applyAlignment="1" applyProtection="1">
      <alignment horizontal="center" vertical="center" wrapText="1"/>
      <protection locked="0"/>
    </xf>
    <xf numFmtId="0" fontId="39" fillId="3" borderId="1" xfId="0" applyFont="1" applyFill="1" applyBorder="1" applyAlignment="1" applyProtection="1">
      <alignment horizontal="center" vertical="center" wrapText="1"/>
      <protection locked="0"/>
    </xf>
    <xf numFmtId="0" fontId="33" fillId="0" borderId="3" xfId="0" applyNumberFormat="1" applyFont="1" applyFill="1" applyBorder="1" applyAlignment="1" applyProtection="1">
      <alignment horizontal="center" vertical="center" wrapText="1"/>
      <protection locked="0"/>
    </xf>
    <xf numFmtId="181" fontId="33" fillId="0" borderId="3" xfId="0" applyNumberFormat="1" applyFont="1" applyFill="1" applyBorder="1" applyAlignment="1" applyProtection="1">
      <alignment horizontal="center" vertical="center" wrapText="1"/>
      <protection locked="0"/>
    </xf>
    <xf numFmtId="0" fontId="34" fillId="0" borderId="3" xfId="0" applyNumberFormat="1" applyFont="1" applyFill="1" applyBorder="1" applyAlignment="1" applyProtection="1">
      <alignment horizontal="center" vertical="center" shrinkToFit="1"/>
      <protection locked="0"/>
    </xf>
    <xf numFmtId="0" fontId="5" fillId="0" borderId="3" xfId="0" applyNumberFormat="1" applyFont="1" applyFill="1" applyBorder="1" applyAlignment="1" applyProtection="1">
      <alignment horizontal="center" vertical="center" wrapText="1"/>
      <protection locked="0"/>
    </xf>
    <xf numFmtId="0" fontId="120" fillId="0" borderId="1" xfId="0" applyNumberFormat="1" applyFont="1" applyFill="1" applyBorder="1" applyAlignment="1" applyProtection="1">
      <alignment horizontal="center" vertical="center" wrapText="1"/>
      <protection locked="0"/>
    </xf>
    <xf numFmtId="0" fontId="5" fillId="0" borderId="3" xfId="0" applyFont="1" applyFill="1" applyBorder="1" applyAlignment="1" applyProtection="1">
      <alignment horizontal="center" vertical="center" wrapText="1"/>
      <protection locked="0"/>
    </xf>
    <xf numFmtId="3" fontId="36" fillId="0" borderId="3" xfId="0" applyNumberFormat="1" applyFont="1" applyFill="1" applyBorder="1" applyAlignment="1" applyProtection="1">
      <alignment horizontal="center" vertical="center"/>
      <protection locked="0"/>
    </xf>
    <xf numFmtId="0" fontId="36" fillId="0" borderId="3" xfId="0" applyFont="1" applyFill="1" applyBorder="1" applyAlignment="1" applyProtection="1">
      <alignment horizontal="center" vertical="center"/>
      <protection locked="0"/>
    </xf>
    <xf numFmtId="182" fontId="5" fillId="4" borderId="3" xfId="0" applyNumberFormat="1" applyFont="1" applyFill="1" applyBorder="1" applyAlignment="1" applyProtection="1">
      <alignment horizontal="center" vertical="center" wrapText="1" shrinkToFit="1"/>
      <protection locked="0"/>
    </xf>
    <xf numFmtId="177" fontId="37" fillId="0" borderId="3" xfId="0" applyNumberFormat="1" applyFont="1" applyFill="1" applyBorder="1" applyAlignment="1" applyProtection="1">
      <alignment horizontal="center" vertical="center" wrapText="1"/>
      <protection locked="0"/>
    </xf>
    <xf numFmtId="182" fontId="105" fillId="4" borderId="1" xfId="0" applyNumberFormat="1" applyFont="1" applyFill="1" applyBorder="1" applyAlignment="1" applyProtection="1">
      <alignment horizontal="center" vertical="center" wrapText="1" shrinkToFit="1"/>
      <protection locked="0"/>
    </xf>
    <xf numFmtId="3" fontId="143" fillId="4" borderId="1" xfId="0" applyNumberFormat="1" applyFont="1" applyFill="1" applyBorder="1" applyAlignment="1" applyProtection="1">
      <alignment horizontal="center" vertical="center"/>
      <protection locked="0"/>
    </xf>
    <xf numFmtId="0" fontId="5" fillId="0" borderId="16" xfId="0" applyFont="1" applyFill="1" applyBorder="1" applyAlignment="1" applyProtection="1">
      <alignment horizontal="center" vertical="center" wrapText="1"/>
      <protection locked="0"/>
    </xf>
    <xf numFmtId="177" fontId="5" fillId="0" borderId="12" xfId="0" applyNumberFormat="1" applyFont="1" applyFill="1" applyBorder="1" applyAlignment="1" applyProtection="1">
      <alignment horizontal="center" vertical="center" wrapText="1"/>
      <protection locked="0"/>
    </xf>
    <xf numFmtId="0" fontId="39" fillId="0" borderId="3" xfId="0" applyFont="1" applyFill="1" applyBorder="1" applyAlignment="1" applyProtection="1">
      <alignment horizontal="center" vertical="center" wrapText="1"/>
      <protection locked="0"/>
    </xf>
    <xf numFmtId="184" fontId="36" fillId="0" borderId="3" xfId="0" applyNumberFormat="1" applyFont="1" applyFill="1" applyBorder="1" applyAlignment="1" applyProtection="1">
      <alignment horizontal="center" vertical="center"/>
      <protection locked="0"/>
    </xf>
    <xf numFmtId="185" fontId="36" fillId="0" borderId="3" xfId="0" applyNumberFormat="1" applyFont="1" applyFill="1" applyBorder="1" applyAlignment="1" applyProtection="1">
      <alignment horizontal="center" vertical="center"/>
      <protection locked="0"/>
    </xf>
    <xf numFmtId="0" fontId="5" fillId="0" borderId="0" xfId="0" applyFont="1" applyFill="1" applyBorder="1" applyAlignment="1" applyProtection="1">
      <alignment horizontal="center" vertical="center" wrapText="1" shrinkToFit="1"/>
      <protection locked="0"/>
    </xf>
    <xf numFmtId="0" fontId="0" fillId="0" borderId="1" xfId="0" applyFont="1" applyFill="1" applyBorder="1" applyProtection="1">
      <alignment vertical="center"/>
    </xf>
    <xf numFmtId="0" fontId="0" fillId="0" borderId="1" xfId="0" applyFont="1" applyFill="1" applyBorder="1" applyAlignment="1" applyProtection="1">
      <alignment vertical="center" wrapText="1"/>
      <protection locked="0"/>
    </xf>
    <xf numFmtId="186" fontId="27" fillId="0" borderId="1" xfId="0" applyNumberFormat="1" applyFont="1" applyFill="1" applyBorder="1" applyAlignment="1" applyProtection="1">
      <alignment horizontal="center" vertical="center" wrapText="1" shrinkToFit="1"/>
      <protection locked="0"/>
    </xf>
    <xf numFmtId="0" fontId="13" fillId="0" borderId="1" xfId="0" applyFont="1" applyFill="1" applyBorder="1" applyProtection="1">
      <alignment vertical="center"/>
      <protection locked="0"/>
    </xf>
    <xf numFmtId="0" fontId="77" fillId="0" borderId="0" xfId="0" applyFont="1" applyFill="1" applyAlignment="1" applyProtection="1">
      <alignment horizontal="center" vertical="center"/>
      <protection locked="0"/>
    </xf>
    <xf numFmtId="0" fontId="68" fillId="0" borderId="0" xfId="0" applyFont="1" applyFill="1" applyProtection="1">
      <alignment vertical="center"/>
      <protection locked="0"/>
    </xf>
    <xf numFmtId="0" fontId="77" fillId="0" borderId="0" xfId="0" applyFont="1" applyFill="1" applyProtection="1">
      <alignment vertical="center"/>
      <protection locked="0"/>
    </xf>
    <xf numFmtId="183" fontId="0" fillId="0" borderId="0" xfId="0" applyNumberFormat="1" applyFont="1" applyFill="1" applyProtection="1">
      <alignment vertical="center"/>
      <protection locked="0"/>
    </xf>
    <xf numFmtId="0" fontId="4" fillId="0" borderId="7" xfId="0" applyFont="1" applyFill="1" applyBorder="1" applyProtection="1">
      <alignment vertical="center"/>
      <protection locked="0"/>
    </xf>
    <xf numFmtId="186" fontId="0" fillId="0" borderId="36" xfId="0" applyNumberFormat="1" applyFont="1" applyFill="1" applyBorder="1" applyProtection="1">
      <alignment vertical="center"/>
      <protection locked="0"/>
    </xf>
    <xf numFmtId="186" fontId="0" fillId="0" borderId="37" xfId="0" applyNumberFormat="1" applyFont="1" applyFill="1" applyBorder="1" applyProtection="1">
      <alignment vertical="center"/>
      <protection locked="0"/>
    </xf>
    <xf numFmtId="186" fontId="0" fillId="0" borderId="0" xfId="0" applyNumberFormat="1" applyFont="1" applyFill="1" applyProtection="1">
      <alignment vertical="center"/>
      <protection locked="0"/>
    </xf>
    <xf numFmtId="186" fontId="0" fillId="0" borderId="38" xfId="0" applyNumberFormat="1" applyFont="1" applyFill="1" applyBorder="1" applyProtection="1">
      <alignment vertical="center"/>
      <protection locked="0"/>
    </xf>
    <xf numFmtId="186" fontId="0" fillId="0" borderId="9" xfId="0" applyNumberFormat="1" applyFont="1" applyFill="1" applyBorder="1" applyProtection="1">
      <alignment vertical="center"/>
      <protection locked="0"/>
    </xf>
    <xf numFmtId="186" fontId="0" fillId="0" borderId="1" xfId="0" applyNumberFormat="1" applyFont="1" applyFill="1" applyBorder="1" applyProtection="1">
      <alignment vertical="center"/>
      <protection locked="0"/>
    </xf>
    <xf numFmtId="0" fontId="0" fillId="0" borderId="9" xfId="0" applyFont="1" applyFill="1" applyBorder="1" applyProtection="1">
      <alignment vertical="center"/>
      <protection locked="0"/>
    </xf>
    <xf numFmtId="0" fontId="119" fillId="0" borderId="1" xfId="0" applyNumberFormat="1" applyFont="1" applyFill="1" applyBorder="1" applyAlignment="1" applyProtection="1" quotePrefix="1">
      <alignment horizontal="center" vertical="center" wrapText="1"/>
      <protection locked="0"/>
    </xf>
    <xf numFmtId="0" fontId="123" fillId="0" borderId="1" xfId="0" applyNumberFormat="1" applyFont="1" applyFill="1" applyBorder="1" applyAlignment="1" applyProtection="1" quotePrefix="1">
      <alignment horizontal="center" vertical="center" shrinkToFit="1"/>
      <protection locked="0"/>
    </xf>
    <xf numFmtId="0" fontId="5" fillId="0" borderId="1" xfId="0" applyNumberFormat="1" applyFont="1" applyFill="1" applyBorder="1" applyAlignment="1" applyProtection="1" quotePrefix="1">
      <alignment horizontal="center" vertical="center" wrapText="1"/>
      <protection locked="0"/>
    </xf>
    <xf numFmtId="0" fontId="4" fillId="0" borderId="1" xfId="0" applyNumberFormat="1" applyFont="1" applyFill="1" applyBorder="1" applyAlignment="1" applyProtection="1" quotePrefix="1">
      <alignment horizontal="center" vertical="center" wrapText="1"/>
      <protection locked="0"/>
    </xf>
    <xf numFmtId="49" fontId="105" fillId="0" borderId="1" xfId="0" applyNumberFormat="1" applyFont="1" applyFill="1" applyBorder="1" applyAlignment="1" applyProtection="1" quotePrefix="1">
      <alignment horizontal="center" vertical="center" wrapText="1"/>
      <protection locked="0"/>
    </xf>
    <xf numFmtId="0" fontId="108" fillId="0" borderId="4" xfId="0" applyNumberFormat="1" applyFont="1" applyFill="1" applyBorder="1" applyAlignment="1" applyProtection="1" quotePrefix="1">
      <alignment horizontal="center" vertical="center" shrinkToFit="1"/>
      <protection locked="0"/>
    </xf>
    <xf numFmtId="0" fontId="108" fillId="0" borderId="1" xfId="0" applyNumberFormat="1" applyFont="1" applyFill="1" applyBorder="1" applyAlignment="1" applyProtection="1" quotePrefix="1">
      <alignment horizontal="center" vertical="center" shrinkToFit="1"/>
      <protection locked="0"/>
    </xf>
    <xf numFmtId="0" fontId="119" fillId="0" borderId="4" xfId="0" applyNumberFormat="1" applyFont="1" applyFill="1" applyBorder="1" applyAlignment="1" applyProtection="1" quotePrefix="1">
      <alignment horizontal="center" vertical="center" wrapText="1"/>
      <protection locked="0"/>
    </xf>
    <xf numFmtId="0" fontId="105" fillId="0" borderId="4" xfId="0" applyNumberFormat="1" applyFont="1" applyFill="1" applyBorder="1" applyAlignment="1" applyProtection="1" quotePrefix="1">
      <alignment horizontal="center" vertical="center" wrapText="1"/>
      <protection locked="0"/>
    </xf>
    <xf numFmtId="0" fontId="155" fillId="0" borderId="1" xfId="0" applyFont="1" applyFill="1" applyBorder="1" applyAlignment="1" quotePrefix="1">
      <alignment horizontal="center" vertical="center"/>
    </xf>
    <xf numFmtId="0" fontId="156" fillId="0" borderId="1" xfId="0" applyFont="1" applyFill="1" applyBorder="1" applyAlignment="1" quotePrefix="1">
      <alignment horizontal="center" vertical="center"/>
    </xf>
    <xf numFmtId="49" fontId="4" fillId="0" borderId="2" xfId="0" applyNumberFormat="1" applyFont="1" applyFill="1" applyBorder="1" applyAlignment="1" applyProtection="1" quotePrefix="1">
      <alignment horizontal="center" vertical="center" wrapText="1"/>
      <protection locked="0"/>
    </xf>
    <xf numFmtId="0" fontId="2" fillId="0" borderId="1" xfId="0" applyNumberFormat="1" applyFont="1" applyFill="1" applyBorder="1" applyAlignment="1" applyProtection="1" quotePrefix="1">
      <alignment horizontal="center" vertical="center" wrapText="1"/>
      <protection locked="0"/>
    </xf>
  </cellXfs>
  <cellStyles count="5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12 2 19" xfId="49"/>
    <cellStyle name="常规 2 2" xfId="50"/>
    <cellStyle name="常规_MA Inventory list" xfId="51"/>
    <cellStyle name="常规 2" xfId="52"/>
    <cellStyle name="常规 10 4" xfId="53"/>
    <cellStyle name="常规 4" xfId="54"/>
  </cellStyles>
  <dxfs count="2">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colors>
    <mruColors>
      <color rgb="002727F0"/>
      <color rgb="00FFFFFF"/>
      <color rgb="000000FF"/>
      <color rgb="00F4F207"/>
      <color rgb="001506E0"/>
      <color rgb="00000000"/>
      <color rgb="00FF0000"/>
      <color rgb="0000B0F0"/>
      <color rgb="00010CDD"/>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tyles" Target="styles.xml"/><Relationship Id="rId17" Type="http://schemas.openxmlformats.org/officeDocument/2006/relationships/sharedStrings" Target="sharedStrings.xml"/><Relationship Id="rId16" Type="http://schemas.openxmlformats.org/officeDocument/2006/relationships/theme" Target="theme/theme1.xml"/><Relationship Id="rId15" Type="http://schemas.openxmlformats.org/officeDocument/2006/relationships/externalLink" Target="externalLinks/externalLink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8.png"/><Relationship Id="rId8" Type="http://schemas.openxmlformats.org/officeDocument/2006/relationships/image" Target="../media/image17.png"/><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0" Type="http://schemas.openxmlformats.org/officeDocument/2006/relationships/image" Target="../media/image19.png"/><Relationship Id="rId1" Type="http://schemas.openxmlformats.org/officeDocument/2006/relationships/image" Target="../media/image10.png"/></Relationships>
</file>

<file path=xl/drawings/_rels/drawing3.xml.rels><?xml version="1.0" encoding="UTF-8" standalone="yes"?>
<Relationships xmlns="http://schemas.openxmlformats.org/package/2006/relationships"><Relationship Id="rId7" Type="http://schemas.openxmlformats.org/officeDocument/2006/relationships/image" Target="../media/image26.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9" Type="http://schemas.openxmlformats.org/officeDocument/2006/relationships/image" Target="../media/image35.png"/><Relationship Id="rId8" Type="http://schemas.openxmlformats.org/officeDocument/2006/relationships/image" Target="../media/image34.png"/><Relationship Id="rId7" Type="http://schemas.openxmlformats.org/officeDocument/2006/relationships/image" Target="../media/image33.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5.xml.rels><?xml version="1.0" encoding="UTF-8" standalone="yes"?>
<Relationships xmlns="http://schemas.openxmlformats.org/package/2006/relationships"><Relationship Id="rId8" Type="http://schemas.openxmlformats.org/officeDocument/2006/relationships/image" Target="../media/image33.png"/><Relationship Id="rId7" Type="http://schemas.openxmlformats.org/officeDocument/2006/relationships/image" Target="../media/image29.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6.xml.rels><?xml version="1.0" encoding="UTF-8" standalone="yes"?>
<Relationships xmlns="http://schemas.openxmlformats.org/package/2006/relationships"><Relationship Id="rId6" Type="http://schemas.openxmlformats.org/officeDocument/2006/relationships/image" Target="../media/image39.png"/><Relationship Id="rId5" Type="http://schemas.openxmlformats.org/officeDocument/2006/relationships/image" Target="../media/image42.png"/><Relationship Id="rId4" Type="http://schemas.openxmlformats.org/officeDocument/2006/relationships/image" Target="../media/image34.png"/><Relationship Id="rId3" Type="http://schemas.openxmlformats.org/officeDocument/2006/relationships/image" Target="../media/image30.png"/><Relationship Id="rId2" Type="http://schemas.openxmlformats.org/officeDocument/2006/relationships/image" Target="../media/image31.png"/><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5" Type="http://schemas.openxmlformats.org/officeDocument/2006/relationships/image" Target="../media/image47.png"/><Relationship Id="rId4" Type="http://schemas.openxmlformats.org/officeDocument/2006/relationships/image" Target="../media/image46.png"/><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8.xml.rels><?xml version="1.0" encoding="UTF-8" standalone="yes"?>
<Relationships xmlns="http://schemas.openxmlformats.org/package/2006/relationships"><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png"/></Relationships>
</file>

<file path=xl/drawings/_rels/drawing9.xml.rels><?xml version="1.0" encoding="UTF-8" standalone="yes"?>
<Relationships xmlns="http://schemas.openxmlformats.org/package/2006/relationships"><Relationship Id="rId9" Type="http://schemas.openxmlformats.org/officeDocument/2006/relationships/image" Target="../media/image56.png"/><Relationship Id="rId8" Type="http://schemas.openxmlformats.org/officeDocument/2006/relationships/image" Target="../media/image55.png"/><Relationship Id="rId7" Type="http://schemas.openxmlformats.org/officeDocument/2006/relationships/image" Target="NULL" TargetMode="External"/><Relationship Id="rId6" Type="http://schemas.openxmlformats.org/officeDocument/2006/relationships/image" Target="../media/image54.png"/><Relationship Id="rId5" Type="http://schemas.openxmlformats.org/officeDocument/2006/relationships/image" Target="../media/image47.png"/><Relationship Id="rId4" Type="http://schemas.openxmlformats.org/officeDocument/2006/relationships/image" Target="../media/image46.png"/><Relationship Id="rId3" Type="http://schemas.openxmlformats.org/officeDocument/2006/relationships/image" Target="../media/image45.png"/><Relationship Id="rId2" Type="http://schemas.openxmlformats.org/officeDocument/2006/relationships/image" Target="../media/image44.png"/><Relationship Id="rId13" Type="http://schemas.openxmlformats.org/officeDocument/2006/relationships/image" Target="../media/image60.png"/><Relationship Id="rId12" Type="http://schemas.openxmlformats.org/officeDocument/2006/relationships/image" Target="../media/image59.png"/><Relationship Id="rId11" Type="http://schemas.openxmlformats.org/officeDocument/2006/relationships/image" Target="../media/image58.png"/><Relationship Id="rId10" Type="http://schemas.openxmlformats.org/officeDocument/2006/relationships/image" Target="../media/image57.png"/><Relationship Id="rId1" Type="http://schemas.openxmlformats.org/officeDocument/2006/relationships/image" Target="../media/image43.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69.png"/><Relationship Id="rId1" Type="http://schemas.openxmlformats.org/officeDocument/2006/relationships/image" Target="../media/image6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53</xdr:col>
      <xdr:colOff>218440</xdr:colOff>
      <xdr:row>0</xdr:row>
      <xdr:rowOff>22225</xdr:rowOff>
    </xdr:from>
    <xdr:to>
      <xdr:col>53</xdr:col>
      <xdr:colOff>779145</xdr:colOff>
      <xdr:row>0</xdr:row>
      <xdr:rowOff>587375</xdr:rowOff>
    </xdr:to>
    <xdr:pic>
      <xdr:nvPicPr>
        <xdr:cNvPr id="2" name="图片 1"/>
        <xdr:cNvPicPr>
          <a:picLocks noChangeAspect="1"/>
        </xdr:cNvPicPr>
      </xdr:nvPicPr>
      <xdr:blipFill>
        <a:blip r:embed="rId1"/>
        <a:stretch>
          <a:fillRect/>
        </a:stretch>
      </xdr:blipFill>
      <xdr:spPr>
        <a:xfrm>
          <a:off x="47817405" y="22225"/>
          <a:ext cx="560705" cy="565150"/>
        </a:xfrm>
        <a:prstGeom prst="rect">
          <a:avLst/>
        </a:prstGeom>
        <a:noFill/>
        <a:ln w="9525">
          <a:noFill/>
        </a:ln>
      </xdr:spPr>
    </xdr:pic>
    <xdr:clientData/>
  </xdr:twoCellAnchor>
  <xdr:twoCellAnchor editAs="oneCell">
    <xdr:from>
      <xdr:col>47</xdr:col>
      <xdr:colOff>338455</xdr:colOff>
      <xdr:row>0</xdr:row>
      <xdr:rowOff>6350</xdr:rowOff>
    </xdr:from>
    <xdr:to>
      <xdr:col>47</xdr:col>
      <xdr:colOff>774065</xdr:colOff>
      <xdr:row>0</xdr:row>
      <xdr:rowOff>525780</xdr:rowOff>
    </xdr:to>
    <xdr:pic>
      <xdr:nvPicPr>
        <xdr:cNvPr id="3" name="图片 2"/>
        <xdr:cNvPicPr>
          <a:picLocks noChangeAspect="1"/>
        </xdr:cNvPicPr>
      </xdr:nvPicPr>
      <xdr:blipFill>
        <a:blip r:embed="rId2"/>
        <a:stretch>
          <a:fillRect/>
        </a:stretch>
      </xdr:blipFill>
      <xdr:spPr>
        <a:xfrm>
          <a:off x="41605200" y="6350"/>
          <a:ext cx="435610" cy="519430"/>
        </a:xfrm>
        <a:prstGeom prst="rect">
          <a:avLst/>
        </a:prstGeom>
        <a:noFill/>
        <a:ln w="9525">
          <a:noFill/>
        </a:ln>
      </xdr:spPr>
    </xdr:pic>
    <xdr:clientData/>
  </xdr:twoCellAnchor>
  <xdr:twoCellAnchor editAs="oneCell">
    <xdr:from>
      <xdr:col>48</xdr:col>
      <xdr:colOff>327025</xdr:colOff>
      <xdr:row>0</xdr:row>
      <xdr:rowOff>9525</xdr:rowOff>
    </xdr:from>
    <xdr:to>
      <xdr:col>48</xdr:col>
      <xdr:colOff>877570</xdr:colOff>
      <xdr:row>1</xdr:row>
      <xdr:rowOff>3175</xdr:rowOff>
    </xdr:to>
    <xdr:pic>
      <xdr:nvPicPr>
        <xdr:cNvPr id="4" name="图片 3"/>
        <xdr:cNvPicPr>
          <a:picLocks noChangeAspect="1"/>
        </xdr:cNvPicPr>
      </xdr:nvPicPr>
      <xdr:blipFill>
        <a:blip r:embed="rId3"/>
        <a:stretch>
          <a:fillRect/>
        </a:stretch>
      </xdr:blipFill>
      <xdr:spPr>
        <a:xfrm>
          <a:off x="42649140" y="9525"/>
          <a:ext cx="550545" cy="590550"/>
        </a:xfrm>
        <a:prstGeom prst="rect">
          <a:avLst/>
        </a:prstGeom>
        <a:noFill/>
        <a:ln w="9525">
          <a:noFill/>
        </a:ln>
      </xdr:spPr>
    </xdr:pic>
    <xdr:clientData/>
  </xdr:twoCellAnchor>
  <xdr:twoCellAnchor editAs="oneCell">
    <xdr:from>
      <xdr:col>49</xdr:col>
      <xdr:colOff>294005</xdr:colOff>
      <xdr:row>0</xdr:row>
      <xdr:rowOff>53975</xdr:rowOff>
    </xdr:from>
    <xdr:to>
      <xdr:col>49</xdr:col>
      <xdr:colOff>699770</xdr:colOff>
      <xdr:row>0</xdr:row>
      <xdr:rowOff>532130</xdr:rowOff>
    </xdr:to>
    <xdr:pic>
      <xdr:nvPicPr>
        <xdr:cNvPr id="5" name="图片 4"/>
        <xdr:cNvPicPr>
          <a:picLocks noChangeAspect="1"/>
        </xdr:cNvPicPr>
      </xdr:nvPicPr>
      <xdr:blipFill>
        <a:blip r:embed="rId4"/>
        <a:stretch>
          <a:fillRect/>
        </a:stretch>
      </xdr:blipFill>
      <xdr:spPr>
        <a:xfrm>
          <a:off x="43671490" y="53975"/>
          <a:ext cx="405765" cy="478155"/>
        </a:xfrm>
        <a:prstGeom prst="rect">
          <a:avLst/>
        </a:prstGeom>
        <a:noFill/>
        <a:ln w="9525">
          <a:noFill/>
        </a:ln>
      </xdr:spPr>
    </xdr:pic>
    <xdr:clientData/>
  </xdr:twoCellAnchor>
  <xdr:twoCellAnchor editAs="oneCell">
    <xdr:from>
      <xdr:col>50</xdr:col>
      <xdr:colOff>257810</xdr:colOff>
      <xdr:row>0</xdr:row>
      <xdr:rowOff>9525</xdr:rowOff>
    </xdr:from>
    <xdr:to>
      <xdr:col>50</xdr:col>
      <xdr:colOff>660400</xdr:colOff>
      <xdr:row>0</xdr:row>
      <xdr:rowOff>526415</xdr:rowOff>
    </xdr:to>
    <xdr:pic>
      <xdr:nvPicPr>
        <xdr:cNvPr id="6" name="图片 5"/>
        <xdr:cNvPicPr>
          <a:picLocks noChangeAspect="1"/>
        </xdr:cNvPicPr>
      </xdr:nvPicPr>
      <xdr:blipFill>
        <a:blip r:embed="rId5"/>
        <a:stretch>
          <a:fillRect/>
        </a:stretch>
      </xdr:blipFill>
      <xdr:spPr>
        <a:xfrm>
          <a:off x="44690665" y="9525"/>
          <a:ext cx="402590" cy="516890"/>
        </a:xfrm>
        <a:prstGeom prst="rect">
          <a:avLst/>
        </a:prstGeom>
        <a:noFill/>
        <a:ln w="9525">
          <a:noFill/>
        </a:ln>
      </xdr:spPr>
    </xdr:pic>
    <xdr:clientData/>
  </xdr:twoCellAnchor>
  <xdr:twoCellAnchor editAs="oneCell">
    <xdr:from>
      <xdr:col>51</xdr:col>
      <xdr:colOff>313690</xdr:colOff>
      <xdr:row>0</xdr:row>
      <xdr:rowOff>54610</xdr:rowOff>
    </xdr:from>
    <xdr:to>
      <xdr:col>51</xdr:col>
      <xdr:colOff>674370</xdr:colOff>
      <xdr:row>0</xdr:row>
      <xdr:rowOff>566420</xdr:rowOff>
    </xdr:to>
    <xdr:pic>
      <xdr:nvPicPr>
        <xdr:cNvPr id="7" name="图片 6"/>
        <xdr:cNvPicPr>
          <a:picLocks noChangeAspect="1"/>
        </xdr:cNvPicPr>
      </xdr:nvPicPr>
      <xdr:blipFill>
        <a:blip r:embed="rId6"/>
        <a:stretch>
          <a:fillRect/>
        </a:stretch>
      </xdr:blipFill>
      <xdr:spPr>
        <a:xfrm>
          <a:off x="45801915" y="54610"/>
          <a:ext cx="360680" cy="511810"/>
        </a:xfrm>
        <a:prstGeom prst="rect">
          <a:avLst/>
        </a:prstGeom>
        <a:noFill/>
        <a:ln w="9525">
          <a:noFill/>
        </a:ln>
      </xdr:spPr>
    </xdr:pic>
    <xdr:clientData/>
  </xdr:twoCellAnchor>
  <xdr:twoCellAnchor editAs="oneCell">
    <xdr:from>
      <xdr:col>52</xdr:col>
      <xdr:colOff>237490</xdr:colOff>
      <xdr:row>0</xdr:row>
      <xdr:rowOff>53975</xdr:rowOff>
    </xdr:from>
    <xdr:to>
      <xdr:col>52</xdr:col>
      <xdr:colOff>701040</xdr:colOff>
      <xdr:row>0</xdr:row>
      <xdr:rowOff>525145</xdr:rowOff>
    </xdr:to>
    <xdr:pic>
      <xdr:nvPicPr>
        <xdr:cNvPr id="8" name="图片 7"/>
        <xdr:cNvPicPr>
          <a:picLocks noChangeAspect="1"/>
        </xdr:cNvPicPr>
      </xdr:nvPicPr>
      <xdr:blipFill>
        <a:blip r:embed="rId7"/>
        <a:stretch>
          <a:fillRect/>
        </a:stretch>
      </xdr:blipFill>
      <xdr:spPr>
        <a:xfrm>
          <a:off x="46781085" y="53975"/>
          <a:ext cx="463550" cy="471170"/>
        </a:xfrm>
        <a:prstGeom prst="rect">
          <a:avLst/>
        </a:prstGeom>
        <a:noFill/>
        <a:ln w="9525">
          <a:noFill/>
        </a:ln>
      </xdr:spPr>
    </xdr:pic>
    <xdr:clientData/>
  </xdr:twoCellAnchor>
  <xdr:twoCellAnchor editAs="oneCell">
    <xdr:from>
      <xdr:col>46</xdr:col>
      <xdr:colOff>280670</xdr:colOff>
      <xdr:row>0</xdr:row>
      <xdr:rowOff>36195</xdr:rowOff>
    </xdr:from>
    <xdr:to>
      <xdr:col>46</xdr:col>
      <xdr:colOff>869315</xdr:colOff>
      <xdr:row>1</xdr:row>
      <xdr:rowOff>6985</xdr:rowOff>
    </xdr:to>
    <xdr:pic>
      <xdr:nvPicPr>
        <xdr:cNvPr id="9" name="图片 8"/>
        <xdr:cNvPicPr>
          <a:picLocks noChangeAspect="1"/>
        </xdr:cNvPicPr>
      </xdr:nvPicPr>
      <xdr:blipFill>
        <a:blip r:embed="rId8"/>
        <a:stretch>
          <a:fillRect/>
        </a:stretch>
      </xdr:blipFill>
      <xdr:spPr>
        <a:xfrm>
          <a:off x="40492045" y="36195"/>
          <a:ext cx="588645" cy="567690"/>
        </a:xfrm>
        <a:prstGeom prst="rect">
          <a:avLst/>
        </a:prstGeom>
        <a:noFill/>
        <a:ln w="9525">
          <a:noFill/>
        </a:ln>
      </xdr:spPr>
    </xdr:pic>
    <xdr:clientData/>
  </xdr:twoCellAnchor>
  <xdr:twoCellAnchor editAs="oneCell">
    <xdr:from>
      <xdr:col>54</xdr:col>
      <xdr:colOff>191770</xdr:colOff>
      <xdr:row>0</xdr:row>
      <xdr:rowOff>635</xdr:rowOff>
    </xdr:from>
    <xdr:to>
      <xdr:col>54</xdr:col>
      <xdr:colOff>713105</xdr:colOff>
      <xdr:row>0</xdr:row>
      <xdr:rowOff>570230</xdr:rowOff>
    </xdr:to>
    <xdr:pic>
      <xdr:nvPicPr>
        <xdr:cNvPr id="10" name="图片 9"/>
        <xdr:cNvPicPr>
          <a:picLocks noChangeAspect="1"/>
        </xdr:cNvPicPr>
      </xdr:nvPicPr>
      <xdr:blipFill>
        <a:blip r:embed="rId9"/>
        <a:stretch>
          <a:fillRect/>
        </a:stretch>
      </xdr:blipFill>
      <xdr:spPr>
        <a:xfrm>
          <a:off x="48846105" y="635"/>
          <a:ext cx="521335" cy="56959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49</xdr:col>
      <xdr:colOff>169545</xdr:colOff>
      <xdr:row>0</xdr:row>
      <xdr:rowOff>635</xdr:rowOff>
    </xdr:from>
    <xdr:to>
      <xdr:col>49</xdr:col>
      <xdr:colOff>650240</xdr:colOff>
      <xdr:row>1</xdr:row>
      <xdr:rowOff>3175</xdr:rowOff>
    </xdr:to>
    <xdr:pic>
      <xdr:nvPicPr>
        <xdr:cNvPr id="2" name="图片 1"/>
        <xdr:cNvPicPr>
          <a:picLocks noChangeAspect="1"/>
        </xdr:cNvPicPr>
      </xdr:nvPicPr>
      <xdr:blipFill>
        <a:blip r:embed="rId1"/>
        <a:stretch>
          <a:fillRect/>
        </a:stretch>
      </xdr:blipFill>
      <xdr:spPr>
        <a:xfrm>
          <a:off x="42939335" y="635"/>
          <a:ext cx="480695" cy="548640"/>
        </a:xfrm>
        <a:prstGeom prst="rect">
          <a:avLst/>
        </a:prstGeom>
        <a:noFill/>
        <a:ln w="9525">
          <a:noFill/>
        </a:ln>
      </xdr:spPr>
    </xdr:pic>
    <xdr:clientData/>
  </xdr:twoCellAnchor>
  <xdr:twoCellAnchor editAs="oneCell">
    <xdr:from>
      <xdr:col>50</xdr:col>
      <xdr:colOff>236220</xdr:colOff>
      <xdr:row>0</xdr:row>
      <xdr:rowOff>635</xdr:rowOff>
    </xdr:from>
    <xdr:to>
      <xdr:col>50</xdr:col>
      <xdr:colOff>673100</xdr:colOff>
      <xdr:row>1</xdr:row>
      <xdr:rowOff>24765</xdr:rowOff>
    </xdr:to>
    <xdr:pic>
      <xdr:nvPicPr>
        <xdr:cNvPr id="3" name="图片 2"/>
        <xdr:cNvPicPr>
          <a:picLocks noChangeAspect="1"/>
        </xdr:cNvPicPr>
      </xdr:nvPicPr>
      <xdr:blipFill>
        <a:blip r:embed="rId2"/>
        <a:stretch>
          <a:fillRect/>
        </a:stretch>
      </xdr:blipFill>
      <xdr:spPr>
        <a:xfrm>
          <a:off x="44061380" y="635"/>
          <a:ext cx="436880" cy="570230"/>
        </a:xfrm>
        <a:prstGeom prst="rect">
          <a:avLst/>
        </a:prstGeom>
        <a:noFill/>
        <a:ln w="9525">
          <a:noFill/>
        </a:ln>
      </xdr:spPr>
    </xdr:pic>
    <xdr:clientData/>
  </xdr:twoCellAnchor>
  <xdr:twoCellAnchor editAs="oneCell">
    <xdr:from>
      <xdr:col>51</xdr:col>
      <xdr:colOff>212090</xdr:colOff>
      <xdr:row>0</xdr:row>
      <xdr:rowOff>635</xdr:rowOff>
    </xdr:from>
    <xdr:to>
      <xdr:col>51</xdr:col>
      <xdr:colOff>595630</xdr:colOff>
      <xdr:row>1</xdr:row>
      <xdr:rowOff>22225</xdr:rowOff>
    </xdr:to>
    <xdr:pic>
      <xdr:nvPicPr>
        <xdr:cNvPr id="4" name="图片 3"/>
        <xdr:cNvPicPr>
          <a:picLocks noChangeAspect="1"/>
        </xdr:cNvPicPr>
      </xdr:nvPicPr>
      <xdr:blipFill>
        <a:blip r:embed="rId3"/>
        <a:stretch>
          <a:fillRect/>
        </a:stretch>
      </xdr:blipFill>
      <xdr:spPr>
        <a:xfrm>
          <a:off x="45092620" y="635"/>
          <a:ext cx="383540" cy="567690"/>
        </a:xfrm>
        <a:prstGeom prst="rect">
          <a:avLst/>
        </a:prstGeom>
        <a:noFill/>
        <a:ln w="9525">
          <a:noFill/>
        </a:ln>
      </xdr:spPr>
    </xdr:pic>
    <xdr:clientData/>
  </xdr:twoCellAnchor>
  <xdr:twoCellAnchor editAs="oneCell">
    <xdr:from>
      <xdr:col>55</xdr:col>
      <xdr:colOff>336550</xdr:colOff>
      <xdr:row>0</xdr:row>
      <xdr:rowOff>635</xdr:rowOff>
    </xdr:from>
    <xdr:to>
      <xdr:col>55</xdr:col>
      <xdr:colOff>815340</xdr:colOff>
      <xdr:row>1</xdr:row>
      <xdr:rowOff>38100</xdr:rowOff>
    </xdr:to>
    <xdr:pic>
      <xdr:nvPicPr>
        <xdr:cNvPr id="5" name="图片 4"/>
        <xdr:cNvPicPr>
          <a:picLocks noChangeAspect="1"/>
        </xdr:cNvPicPr>
      </xdr:nvPicPr>
      <xdr:blipFill>
        <a:blip r:embed="rId4"/>
        <a:stretch>
          <a:fillRect/>
        </a:stretch>
      </xdr:blipFill>
      <xdr:spPr>
        <a:xfrm>
          <a:off x="49438560" y="635"/>
          <a:ext cx="478790" cy="583565"/>
        </a:xfrm>
        <a:prstGeom prst="rect">
          <a:avLst/>
        </a:prstGeom>
        <a:noFill/>
        <a:ln w="9525">
          <a:noFill/>
        </a:ln>
      </xdr:spPr>
    </xdr:pic>
    <xdr:clientData/>
  </xdr:twoCellAnchor>
  <xdr:twoCellAnchor editAs="oneCell">
    <xdr:from>
      <xdr:col>56</xdr:col>
      <xdr:colOff>213360</xdr:colOff>
      <xdr:row>0</xdr:row>
      <xdr:rowOff>635</xdr:rowOff>
    </xdr:from>
    <xdr:to>
      <xdr:col>56</xdr:col>
      <xdr:colOff>706120</xdr:colOff>
      <xdr:row>0</xdr:row>
      <xdr:rowOff>539750</xdr:rowOff>
    </xdr:to>
    <xdr:pic>
      <xdr:nvPicPr>
        <xdr:cNvPr id="6" name="图片 5"/>
        <xdr:cNvPicPr>
          <a:picLocks noChangeAspect="1"/>
        </xdr:cNvPicPr>
      </xdr:nvPicPr>
      <xdr:blipFill>
        <a:blip r:embed="rId5"/>
        <a:stretch>
          <a:fillRect/>
        </a:stretch>
      </xdr:blipFill>
      <xdr:spPr>
        <a:xfrm>
          <a:off x="50370740" y="635"/>
          <a:ext cx="492760" cy="539115"/>
        </a:xfrm>
        <a:prstGeom prst="rect">
          <a:avLst/>
        </a:prstGeom>
        <a:noFill/>
        <a:ln w="9525">
          <a:noFill/>
        </a:ln>
      </xdr:spPr>
    </xdr:pic>
    <xdr:clientData/>
  </xdr:twoCellAnchor>
  <xdr:twoCellAnchor editAs="oneCell">
    <xdr:from>
      <xdr:col>54</xdr:col>
      <xdr:colOff>404495</xdr:colOff>
      <xdr:row>0</xdr:row>
      <xdr:rowOff>9525</xdr:rowOff>
    </xdr:from>
    <xdr:to>
      <xdr:col>54</xdr:col>
      <xdr:colOff>866775</xdr:colOff>
      <xdr:row>0</xdr:row>
      <xdr:rowOff>521335</xdr:rowOff>
    </xdr:to>
    <xdr:pic>
      <xdr:nvPicPr>
        <xdr:cNvPr id="7" name="图片 6"/>
        <xdr:cNvPicPr>
          <a:picLocks noChangeAspect="1"/>
        </xdr:cNvPicPr>
      </xdr:nvPicPr>
      <xdr:blipFill>
        <a:blip r:embed="rId6"/>
        <a:stretch>
          <a:fillRect/>
        </a:stretch>
      </xdr:blipFill>
      <xdr:spPr>
        <a:xfrm>
          <a:off x="48451135" y="9525"/>
          <a:ext cx="462280" cy="511810"/>
        </a:xfrm>
        <a:prstGeom prst="rect">
          <a:avLst/>
        </a:prstGeom>
        <a:noFill/>
        <a:ln w="9525">
          <a:noFill/>
        </a:ln>
      </xdr:spPr>
    </xdr:pic>
    <xdr:clientData/>
  </xdr:twoCellAnchor>
  <xdr:twoCellAnchor editAs="oneCell">
    <xdr:from>
      <xdr:col>53</xdr:col>
      <xdr:colOff>343535</xdr:colOff>
      <xdr:row>0</xdr:row>
      <xdr:rowOff>31750</xdr:rowOff>
    </xdr:from>
    <xdr:to>
      <xdr:col>53</xdr:col>
      <xdr:colOff>799465</xdr:colOff>
      <xdr:row>0</xdr:row>
      <xdr:rowOff>543560</xdr:rowOff>
    </xdr:to>
    <xdr:pic>
      <xdr:nvPicPr>
        <xdr:cNvPr id="8" name="图片 7"/>
        <xdr:cNvPicPr>
          <a:picLocks noChangeAspect="1"/>
        </xdr:cNvPicPr>
      </xdr:nvPicPr>
      <xdr:blipFill>
        <a:blip r:embed="rId7"/>
        <a:stretch>
          <a:fillRect/>
        </a:stretch>
      </xdr:blipFill>
      <xdr:spPr>
        <a:xfrm>
          <a:off x="47334805" y="31750"/>
          <a:ext cx="455930" cy="511810"/>
        </a:xfrm>
        <a:prstGeom prst="rect">
          <a:avLst/>
        </a:prstGeom>
        <a:noFill/>
        <a:ln w="9525">
          <a:noFill/>
        </a:ln>
      </xdr:spPr>
    </xdr:pic>
    <xdr:clientData/>
  </xdr:twoCellAnchor>
  <xdr:twoCellAnchor editAs="oneCell">
    <xdr:from>
      <xdr:col>48</xdr:col>
      <xdr:colOff>336550</xdr:colOff>
      <xdr:row>0</xdr:row>
      <xdr:rowOff>9525</xdr:rowOff>
    </xdr:from>
    <xdr:to>
      <xdr:col>48</xdr:col>
      <xdr:colOff>723900</xdr:colOff>
      <xdr:row>0</xdr:row>
      <xdr:rowOff>485775</xdr:rowOff>
    </xdr:to>
    <xdr:pic>
      <xdr:nvPicPr>
        <xdr:cNvPr id="9" name="图片 8"/>
        <xdr:cNvPicPr>
          <a:picLocks noChangeAspect="1"/>
        </xdr:cNvPicPr>
      </xdr:nvPicPr>
      <xdr:blipFill>
        <a:blip r:embed="rId8"/>
        <a:stretch>
          <a:fillRect/>
        </a:stretch>
      </xdr:blipFill>
      <xdr:spPr>
        <a:xfrm>
          <a:off x="42050970" y="9525"/>
          <a:ext cx="387350" cy="476250"/>
        </a:xfrm>
        <a:prstGeom prst="rect">
          <a:avLst/>
        </a:prstGeom>
        <a:noFill/>
        <a:ln w="9525">
          <a:noFill/>
        </a:ln>
      </xdr:spPr>
    </xdr:pic>
    <xdr:clientData/>
  </xdr:twoCellAnchor>
  <xdr:twoCellAnchor editAs="oneCell">
    <xdr:from>
      <xdr:col>52</xdr:col>
      <xdr:colOff>328295</xdr:colOff>
      <xdr:row>0</xdr:row>
      <xdr:rowOff>29845</xdr:rowOff>
    </xdr:from>
    <xdr:to>
      <xdr:col>52</xdr:col>
      <xdr:colOff>804545</xdr:colOff>
      <xdr:row>0</xdr:row>
      <xdr:rowOff>514350</xdr:rowOff>
    </xdr:to>
    <xdr:pic>
      <xdr:nvPicPr>
        <xdr:cNvPr id="10" name="图片 9"/>
        <xdr:cNvPicPr>
          <a:picLocks noChangeAspect="1"/>
        </xdr:cNvPicPr>
      </xdr:nvPicPr>
      <xdr:blipFill>
        <a:blip r:embed="rId9"/>
        <a:stretch>
          <a:fillRect/>
        </a:stretch>
      </xdr:blipFill>
      <xdr:spPr>
        <a:xfrm>
          <a:off x="46264195" y="29845"/>
          <a:ext cx="476250" cy="484505"/>
        </a:xfrm>
        <a:prstGeom prst="rect">
          <a:avLst/>
        </a:prstGeom>
        <a:noFill/>
        <a:ln w="9525">
          <a:noFill/>
        </a:ln>
      </xdr:spPr>
    </xdr:pic>
    <xdr:clientData/>
  </xdr:twoCellAnchor>
  <xdr:twoCellAnchor editAs="oneCell">
    <xdr:from>
      <xdr:col>47</xdr:col>
      <xdr:colOff>280035</xdr:colOff>
      <xdr:row>0</xdr:row>
      <xdr:rowOff>12700</xdr:rowOff>
    </xdr:from>
    <xdr:to>
      <xdr:col>47</xdr:col>
      <xdr:colOff>652145</xdr:colOff>
      <xdr:row>0</xdr:row>
      <xdr:rowOff>511175</xdr:rowOff>
    </xdr:to>
    <xdr:pic>
      <xdr:nvPicPr>
        <xdr:cNvPr id="11" name="图片 10"/>
        <xdr:cNvPicPr>
          <a:picLocks noChangeAspect="1"/>
        </xdr:cNvPicPr>
      </xdr:nvPicPr>
      <xdr:blipFill>
        <a:blip r:embed="rId10"/>
        <a:stretch>
          <a:fillRect/>
        </a:stretch>
      </xdr:blipFill>
      <xdr:spPr>
        <a:xfrm>
          <a:off x="40939085" y="12700"/>
          <a:ext cx="372110" cy="4984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43</xdr:col>
      <xdr:colOff>137160</xdr:colOff>
      <xdr:row>0</xdr:row>
      <xdr:rowOff>862330</xdr:rowOff>
    </xdr:from>
    <xdr:to>
      <xdr:col>43</xdr:col>
      <xdr:colOff>676910</xdr:colOff>
      <xdr:row>1</xdr:row>
      <xdr:rowOff>735330</xdr:rowOff>
    </xdr:to>
    <xdr:pic>
      <xdr:nvPicPr>
        <xdr:cNvPr id="2" name="图片 1"/>
        <xdr:cNvPicPr>
          <a:picLocks noChangeAspect="1"/>
        </xdr:cNvPicPr>
      </xdr:nvPicPr>
      <xdr:blipFill>
        <a:blip r:embed="rId1"/>
        <a:stretch>
          <a:fillRect/>
        </a:stretch>
      </xdr:blipFill>
      <xdr:spPr>
        <a:xfrm>
          <a:off x="37038915" y="862330"/>
          <a:ext cx="539750" cy="762000"/>
        </a:xfrm>
        <a:prstGeom prst="rect">
          <a:avLst/>
        </a:prstGeom>
        <a:noFill/>
        <a:ln w="9525">
          <a:noFill/>
        </a:ln>
      </xdr:spPr>
    </xdr:pic>
    <xdr:clientData/>
  </xdr:twoCellAnchor>
  <xdr:twoCellAnchor editAs="oneCell">
    <xdr:from>
      <xdr:col>44</xdr:col>
      <xdr:colOff>51435</xdr:colOff>
      <xdr:row>0</xdr:row>
      <xdr:rowOff>823595</xdr:rowOff>
    </xdr:from>
    <xdr:to>
      <xdr:col>44</xdr:col>
      <xdr:colOff>775335</xdr:colOff>
      <xdr:row>1</xdr:row>
      <xdr:rowOff>696595</xdr:rowOff>
    </xdr:to>
    <xdr:pic>
      <xdr:nvPicPr>
        <xdr:cNvPr id="3" name="图片 2"/>
        <xdr:cNvPicPr>
          <a:picLocks noChangeAspect="1"/>
        </xdr:cNvPicPr>
      </xdr:nvPicPr>
      <xdr:blipFill>
        <a:blip r:embed="rId2"/>
        <a:stretch>
          <a:fillRect/>
        </a:stretch>
      </xdr:blipFill>
      <xdr:spPr>
        <a:xfrm>
          <a:off x="37726620" y="823595"/>
          <a:ext cx="723900" cy="762000"/>
        </a:xfrm>
        <a:prstGeom prst="rect">
          <a:avLst/>
        </a:prstGeom>
        <a:noFill/>
        <a:ln w="9525">
          <a:noFill/>
        </a:ln>
      </xdr:spPr>
    </xdr:pic>
    <xdr:clientData/>
  </xdr:twoCellAnchor>
  <xdr:twoCellAnchor editAs="oneCell">
    <xdr:from>
      <xdr:col>45</xdr:col>
      <xdr:colOff>90170</xdr:colOff>
      <xdr:row>0</xdr:row>
      <xdr:rowOff>861695</xdr:rowOff>
    </xdr:from>
    <xdr:to>
      <xdr:col>45</xdr:col>
      <xdr:colOff>706120</xdr:colOff>
      <xdr:row>1</xdr:row>
      <xdr:rowOff>715645</xdr:rowOff>
    </xdr:to>
    <xdr:pic>
      <xdr:nvPicPr>
        <xdr:cNvPr id="4" name="图片 3"/>
        <xdr:cNvPicPr>
          <a:picLocks noChangeAspect="1"/>
        </xdr:cNvPicPr>
      </xdr:nvPicPr>
      <xdr:blipFill>
        <a:blip r:embed="rId3"/>
        <a:stretch>
          <a:fillRect/>
        </a:stretch>
      </xdr:blipFill>
      <xdr:spPr>
        <a:xfrm>
          <a:off x="38631495" y="861695"/>
          <a:ext cx="615950" cy="742950"/>
        </a:xfrm>
        <a:prstGeom prst="rect">
          <a:avLst/>
        </a:prstGeom>
        <a:noFill/>
        <a:ln w="9525">
          <a:noFill/>
        </a:ln>
      </xdr:spPr>
    </xdr:pic>
    <xdr:clientData/>
  </xdr:twoCellAnchor>
  <xdr:twoCellAnchor editAs="oneCell">
    <xdr:from>
      <xdr:col>46</xdr:col>
      <xdr:colOff>117475</xdr:colOff>
      <xdr:row>0</xdr:row>
      <xdr:rowOff>848360</xdr:rowOff>
    </xdr:from>
    <xdr:to>
      <xdr:col>46</xdr:col>
      <xdr:colOff>593725</xdr:colOff>
      <xdr:row>1</xdr:row>
      <xdr:rowOff>689610</xdr:rowOff>
    </xdr:to>
    <xdr:pic>
      <xdr:nvPicPr>
        <xdr:cNvPr id="5" name="图片 4"/>
        <xdr:cNvPicPr>
          <a:picLocks noChangeAspect="1"/>
        </xdr:cNvPicPr>
      </xdr:nvPicPr>
      <xdr:blipFill>
        <a:blip r:embed="rId4"/>
        <a:stretch>
          <a:fillRect/>
        </a:stretch>
      </xdr:blipFill>
      <xdr:spPr>
        <a:xfrm>
          <a:off x="39524940" y="848360"/>
          <a:ext cx="476250" cy="730250"/>
        </a:xfrm>
        <a:prstGeom prst="rect">
          <a:avLst/>
        </a:prstGeom>
        <a:noFill/>
        <a:ln w="9525">
          <a:noFill/>
        </a:ln>
      </xdr:spPr>
    </xdr:pic>
    <xdr:clientData/>
  </xdr:twoCellAnchor>
  <xdr:twoCellAnchor editAs="oneCell">
    <xdr:from>
      <xdr:col>47</xdr:col>
      <xdr:colOff>117475</xdr:colOff>
      <xdr:row>0</xdr:row>
      <xdr:rowOff>875665</xdr:rowOff>
    </xdr:from>
    <xdr:to>
      <xdr:col>47</xdr:col>
      <xdr:colOff>676275</xdr:colOff>
      <xdr:row>1</xdr:row>
      <xdr:rowOff>716915</xdr:rowOff>
    </xdr:to>
    <xdr:pic>
      <xdr:nvPicPr>
        <xdr:cNvPr id="6" name="图片 5"/>
        <xdr:cNvPicPr>
          <a:picLocks noChangeAspect="1"/>
        </xdr:cNvPicPr>
      </xdr:nvPicPr>
      <xdr:blipFill>
        <a:blip r:embed="rId5"/>
        <a:stretch>
          <a:fillRect/>
        </a:stretch>
      </xdr:blipFill>
      <xdr:spPr>
        <a:xfrm>
          <a:off x="40391080" y="875665"/>
          <a:ext cx="558800" cy="730250"/>
        </a:xfrm>
        <a:prstGeom prst="rect">
          <a:avLst/>
        </a:prstGeom>
        <a:noFill/>
        <a:ln w="9525">
          <a:noFill/>
        </a:ln>
      </xdr:spPr>
    </xdr:pic>
    <xdr:clientData/>
  </xdr:twoCellAnchor>
  <xdr:twoCellAnchor editAs="oneCell">
    <xdr:from>
      <xdr:col>48</xdr:col>
      <xdr:colOff>185420</xdr:colOff>
      <xdr:row>0</xdr:row>
      <xdr:rowOff>848360</xdr:rowOff>
    </xdr:from>
    <xdr:to>
      <xdr:col>48</xdr:col>
      <xdr:colOff>642620</xdr:colOff>
      <xdr:row>1</xdr:row>
      <xdr:rowOff>664210</xdr:rowOff>
    </xdr:to>
    <xdr:pic>
      <xdr:nvPicPr>
        <xdr:cNvPr id="7" name="图片 6"/>
        <xdr:cNvPicPr>
          <a:picLocks noChangeAspect="1"/>
        </xdr:cNvPicPr>
      </xdr:nvPicPr>
      <xdr:blipFill>
        <a:blip r:embed="rId6"/>
        <a:stretch>
          <a:fillRect/>
        </a:stretch>
      </xdr:blipFill>
      <xdr:spPr>
        <a:xfrm>
          <a:off x="41325165" y="848360"/>
          <a:ext cx="457200" cy="704850"/>
        </a:xfrm>
        <a:prstGeom prst="rect">
          <a:avLst/>
        </a:prstGeom>
        <a:noFill/>
        <a:ln w="9525">
          <a:noFill/>
        </a:ln>
      </xdr:spPr>
    </xdr:pic>
    <xdr:clientData/>
  </xdr:twoCellAnchor>
  <xdr:twoCellAnchor editAs="oneCell">
    <xdr:from>
      <xdr:col>49</xdr:col>
      <xdr:colOff>46355</xdr:colOff>
      <xdr:row>0</xdr:row>
      <xdr:rowOff>845820</xdr:rowOff>
    </xdr:from>
    <xdr:to>
      <xdr:col>49</xdr:col>
      <xdr:colOff>865505</xdr:colOff>
      <xdr:row>1</xdr:row>
      <xdr:rowOff>660400</xdr:rowOff>
    </xdr:to>
    <xdr:pic>
      <xdr:nvPicPr>
        <xdr:cNvPr id="8" name="图片 7"/>
        <xdr:cNvPicPr>
          <a:picLocks noChangeAspect="1"/>
        </xdr:cNvPicPr>
      </xdr:nvPicPr>
      <xdr:blipFill>
        <a:blip r:embed="rId7"/>
        <a:stretch>
          <a:fillRect/>
        </a:stretch>
      </xdr:blipFill>
      <xdr:spPr>
        <a:xfrm>
          <a:off x="42052240" y="845820"/>
          <a:ext cx="819150" cy="70358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38</xdr:col>
      <xdr:colOff>189865</xdr:colOff>
      <xdr:row>1</xdr:row>
      <xdr:rowOff>37465</xdr:rowOff>
    </xdr:from>
    <xdr:to>
      <xdr:col>38</xdr:col>
      <xdr:colOff>587375</xdr:colOff>
      <xdr:row>1</xdr:row>
      <xdr:rowOff>589280</xdr:rowOff>
    </xdr:to>
    <xdr:pic>
      <xdr:nvPicPr>
        <xdr:cNvPr id="2" name="图片 1"/>
        <xdr:cNvPicPr>
          <a:picLocks noChangeAspect="1"/>
        </xdr:cNvPicPr>
      </xdr:nvPicPr>
      <xdr:blipFill>
        <a:blip r:embed="rId1"/>
        <a:stretch>
          <a:fillRect/>
        </a:stretch>
      </xdr:blipFill>
      <xdr:spPr>
        <a:xfrm>
          <a:off x="33062545" y="926465"/>
          <a:ext cx="397510" cy="551815"/>
        </a:xfrm>
        <a:prstGeom prst="rect">
          <a:avLst/>
        </a:prstGeom>
        <a:noFill/>
        <a:ln w="9525">
          <a:noFill/>
        </a:ln>
      </xdr:spPr>
    </xdr:pic>
    <xdr:clientData/>
  </xdr:twoCellAnchor>
  <xdr:twoCellAnchor editAs="oneCell">
    <xdr:from>
      <xdr:col>39</xdr:col>
      <xdr:colOff>190500</xdr:colOff>
      <xdr:row>1</xdr:row>
      <xdr:rowOff>9525</xdr:rowOff>
    </xdr:from>
    <xdr:to>
      <xdr:col>39</xdr:col>
      <xdr:colOff>638175</xdr:colOff>
      <xdr:row>1</xdr:row>
      <xdr:rowOff>595630</xdr:rowOff>
    </xdr:to>
    <xdr:pic>
      <xdr:nvPicPr>
        <xdr:cNvPr id="3" name="图片 2"/>
        <xdr:cNvPicPr>
          <a:picLocks noChangeAspect="1"/>
        </xdr:cNvPicPr>
      </xdr:nvPicPr>
      <xdr:blipFill>
        <a:blip r:embed="rId2"/>
        <a:stretch>
          <a:fillRect/>
        </a:stretch>
      </xdr:blipFill>
      <xdr:spPr>
        <a:xfrm>
          <a:off x="33836610" y="898525"/>
          <a:ext cx="447675" cy="586105"/>
        </a:xfrm>
        <a:prstGeom prst="rect">
          <a:avLst/>
        </a:prstGeom>
        <a:noFill/>
        <a:ln w="9525">
          <a:noFill/>
        </a:ln>
      </xdr:spPr>
    </xdr:pic>
    <xdr:clientData/>
  </xdr:twoCellAnchor>
  <xdr:twoCellAnchor editAs="oneCell">
    <xdr:from>
      <xdr:col>42</xdr:col>
      <xdr:colOff>288925</xdr:colOff>
      <xdr:row>1</xdr:row>
      <xdr:rowOff>163195</xdr:rowOff>
    </xdr:from>
    <xdr:to>
      <xdr:col>42</xdr:col>
      <xdr:colOff>713105</xdr:colOff>
      <xdr:row>1</xdr:row>
      <xdr:rowOff>617220</xdr:rowOff>
    </xdr:to>
    <xdr:pic>
      <xdr:nvPicPr>
        <xdr:cNvPr id="4" name="图片 3"/>
        <xdr:cNvPicPr>
          <a:picLocks noChangeAspect="1"/>
        </xdr:cNvPicPr>
      </xdr:nvPicPr>
      <xdr:blipFill>
        <a:blip r:embed="rId3"/>
        <a:stretch>
          <a:fillRect/>
        </a:stretch>
      </xdr:blipFill>
      <xdr:spPr>
        <a:xfrm>
          <a:off x="36533455" y="1052195"/>
          <a:ext cx="424180" cy="454025"/>
        </a:xfrm>
        <a:prstGeom prst="rect">
          <a:avLst/>
        </a:prstGeom>
        <a:noFill/>
        <a:ln w="9525">
          <a:noFill/>
        </a:ln>
      </xdr:spPr>
    </xdr:pic>
    <xdr:clientData/>
  </xdr:twoCellAnchor>
  <xdr:twoCellAnchor editAs="oneCell">
    <xdr:from>
      <xdr:col>43</xdr:col>
      <xdr:colOff>243840</xdr:colOff>
      <xdr:row>1</xdr:row>
      <xdr:rowOff>1270</xdr:rowOff>
    </xdr:from>
    <xdr:to>
      <xdr:col>43</xdr:col>
      <xdr:colOff>638810</xdr:colOff>
      <xdr:row>1</xdr:row>
      <xdr:rowOff>617855</xdr:rowOff>
    </xdr:to>
    <xdr:pic>
      <xdr:nvPicPr>
        <xdr:cNvPr id="5" name="图片 4"/>
        <xdr:cNvPicPr>
          <a:picLocks noChangeAspect="1"/>
        </xdr:cNvPicPr>
      </xdr:nvPicPr>
      <xdr:blipFill>
        <a:blip r:embed="rId4"/>
        <a:stretch>
          <a:fillRect/>
        </a:stretch>
      </xdr:blipFill>
      <xdr:spPr>
        <a:xfrm>
          <a:off x="37354510" y="890270"/>
          <a:ext cx="394970" cy="616585"/>
        </a:xfrm>
        <a:prstGeom prst="rect">
          <a:avLst/>
        </a:prstGeom>
        <a:noFill/>
        <a:ln w="9525">
          <a:noFill/>
        </a:ln>
      </xdr:spPr>
    </xdr:pic>
    <xdr:clientData/>
  </xdr:twoCellAnchor>
  <xdr:twoCellAnchor editAs="oneCell">
    <xdr:from>
      <xdr:col>41</xdr:col>
      <xdr:colOff>281940</xdr:colOff>
      <xdr:row>1</xdr:row>
      <xdr:rowOff>187325</xdr:rowOff>
    </xdr:from>
    <xdr:to>
      <xdr:col>41</xdr:col>
      <xdr:colOff>708660</xdr:colOff>
      <xdr:row>1</xdr:row>
      <xdr:rowOff>666750</xdr:rowOff>
    </xdr:to>
    <xdr:pic>
      <xdr:nvPicPr>
        <xdr:cNvPr id="6" name="图片 5"/>
        <xdr:cNvPicPr>
          <a:picLocks noChangeAspect="1"/>
        </xdr:cNvPicPr>
      </xdr:nvPicPr>
      <xdr:blipFill>
        <a:blip r:embed="rId5"/>
        <a:stretch>
          <a:fillRect/>
        </a:stretch>
      </xdr:blipFill>
      <xdr:spPr>
        <a:xfrm>
          <a:off x="35660330" y="1076325"/>
          <a:ext cx="426720" cy="479425"/>
        </a:xfrm>
        <a:prstGeom prst="rect">
          <a:avLst/>
        </a:prstGeom>
        <a:noFill/>
        <a:ln w="9525">
          <a:noFill/>
        </a:ln>
      </xdr:spPr>
    </xdr:pic>
    <xdr:clientData/>
  </xdr:twoCellAnchor>
  <xdr:twoCellAnchor editAs="oneCell">
    <xdr:from>
      <xdr:col>40</xdr:col>
      <xdr:colOff>250190</xdr:colOff>
      <xdr:row>1</xdr:row>
      <xdr:rowOff>140970</xdr:rowOff>
    </xdr:from>
    <xdr:to>
      <xdr:col>40</xdr:col>
      <xdr:colOff>711835</xdr:colOff>
      <xdr:row>1</xdr:row>
      <xdr:rowOff>623570</xdr:rowOff>
    </xdr:to>
    <xdr:pic>
      <xdr:nvPicPr>
        <xdr:cNvPr id="7" name="图片 6"/>
        <xdr:cNvPicPr>
          <a:picLocks noChangeAspect="1"/>
        </xdr:cNvPicPr>
      </xdr:nvPicPr>
      <xdr:blipFill>
        <a:blip r:embed="rId6"/>
        <a:stretch>
          <a:fillRect/>
        </a:stretch>
      </xdr:blipFill>
      <xdr:spPr>
        <a:xfrm>
          <a:off x="34762440" y="1029970"/>
          <a:ext cx="461645" cy="482600"/>
        </a:xfrm>
        <a:prstGeom prst="rect">
          <a:avLst/>
        </a:prstGeom>
        <a:noFill/>
        <a:ln w="9525">
          <a:noFill/>
        </a:ln>
      </xdr:spPr>
    </xdr:pic>
    <xdr:clientData/>
  </xdr:twoCellAnchor>
  <xdr:twoCellAnchor editAs="oneCell">
    <xdr:from>
      <xdr:col>44</xdr:col>
      <xdr:colOff>100330</xdr:colOff>
      <xdr:row>1</xdr:row>
      <xdr:rowOff>21590</xdr:rowOff>
    </xdr:from>
    <xdr:to>
      <xdr:col>44</xdr:col>
      <xdr:colOff>753110</xdr:colOff>
      <xdr:row>1</xdr:row>
      <xdr:rowOff>710565</xdr:rowOff>
    </xdr:to>
    <xdr:pic>
      <xdr:nvPicPr>
        <xdr:cNvPr id="8" name="图片 7"/>
        <xdr:cNvPicPr>
          <a:picLocks noChangeAspect="1"/>
        </xdr:cNvPicPr>
      </xdr:nvPicPr>
      <xdr:blipFill>
        <a:blip r:embed="rId7"/>
        <a:stretch>
          <a:fillRect/>
        </a:stretch>
      </xdr:blipFill>
      <xdr:spPr>
        <a:xfrm>
          <a:off x="38077140" y="910590"/>
          <a:ext cx="652780" cy="688975"/>
        </a:xfrm>
        <a:prstGeom prst="rect">
          <a:avLst/>
        </a:prstGeom>
        <a:noFill/>
        <a:ln w="9525">
          <a:noFill/>
        </a:ln>
      </xdr:spPr>
    </xdr:pic>
    <xdr:clientData/>
  </xdr:twoCellAnchor>
  <xdr:twoCellAnchor editAs="oneCell">
    <xdr:from>
      <xdr:col>45</xdr:col>
      <xdr:colOff>130810</xdr:colOff>
      <xdr:row>1</xdr:row>
      <xdr:rowOff>635</xdr:rowOff>
    </xdr:from>
    <xdr:to>
      <xdr:col>45</xdr:col>
      <xdr:colOff>660400</xdr:colOff>
      <xdr:row>1</xdr:row>
      <xdr:rowOff>690245</xdr:rowOff>
    </xdr:to>
    <xdr:pic>
      <xdr:nvPicPr>
        <xdr:cNvPr id="10" name="图片 9"/>
        <xdr:cNvPicPr>
          <a:picLocks noChangeAspect="1"/>
        </xdr:cNvPicPr>
      </xdr:nvPicPr>
      <xdr:blipFill>
        <a:blip r:embed="rId8"/>
        <a:stretch>
          <a:fillRect/>
        </a:stretch>
      </xdr:blipFill>
      <xdr:spPr>
        <a:xfrm>
          <a:off x="38973760" y="889635"/>
          <a:ext cx="529590" cy="689610"/>
        </a:xfrm>
        <a:prstGeom prst="rect">
          <a:avLst/>
        </a:prstGeom>
        <a:noFill/>
        <a:ln w="9525">
          <a:noFill/>
        </a:ln>
      </xdr:spPr>
    </xdr:pic>
    <xdr:clientData/>
  </xdr:twoCellAnchor>
  <xdr:twoCellAnchor editAs="oneCell">
    <xdr:from>
      <xdr:col>46</xdr:col>
      <xdr:colOff>44450</xdr:colOff>
      <xdr:row>1</xdr:row>
      <xdr:rowOff>635</xdr:rowOff>
    </xdr:from>
    <xdr:to>
      <xdr:col>46</xdr:col>
      <xdr:colOff>709930</xdr:colOff>
      <xdr:row>1</xdr:row>
      <xdr:rowOff>675640</xdr:rowOff>
    </xdr:to>
    <xdr:pic>
      <xdr:nvPicPr>
        <xdr:cNvPr id="11" name="图片 10"/>
        <xdr:cNvPicPr>
          <a:picLocks noChangeAspect="1"/>
        </xdr:cNvPicPr>
      </xdr:nvPicPr>
      <xdr:blipFill>
        <a:blip r:embed="rId9"/>
        <a:stretch>
          <a:fillRect/>
        </a:stretch>
      </xdr:blipFill>
      <xdr:spPr>
        <a:xfrm>
          <a:off x="39753540" y="889635"/>
          <a:ext cx="665480" cy="67500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38</xdr:col>
      <xdr:colOff>0</xdr:colOff>
      <xdr:row>1</xdr:row>
      <xdr:rowOff>0</xdr:rowOff>
    </xdr:from>
    <xdr:to>
      <xdr:col>38</xdr:col>
      <xdr:colOff>676275</xdr:colOff>
      <xdr:row>1</xdr:row>
      <xdr:rowOff>685800</xdr:rowOff>
    </xdr:to>
    <xdr:pic>
      <xdr:nvPicPr>
        <xdr:cNvPr id="11" name="图片 10"/>
        <xdr:cNvPicPr>
          <a:picLocks noChangeAspect="1"/>
        </xdr:cNvPicPr>
      </xdr:nvPicPr>
      <xdr:blipFill>
        <a:blip r:embed="rId1"/>
        <a:stretch>
          <a:fillRect/>
        </a:stretch>
      </xdr:blipFill>
      <xdr:spPr>
        <a:xfrm>
          <a:off x="32872680" y="889000"/>
          <a:ext cx="676275" cy="685800"/>
        </a:xfrm>
        <a:prstGeom prst="rect">
          <a:avLst/>
        </a:prstGeom>
        <a:noFill/>
        <a:ln w="9525">
          <a:noFill/>
        </a:ln>
      </xdr:spPr>
    </xdr:pic>
    <xdr:clientData/>
  </xdr:twoCellAnchor>
  <xdr:twoCellAnchor editAs="oneCell">
    <xdr:from>
      <xdr:col>39</xdr:col>
      <xdr:colOff>123190</xdr:colOff>
      <xdr:row>1</xdr:row>
      <xdr:rowOff>0</xdr:rowOff>
    </xdr:from>
    <xdr:to>
      <xdr:col>39</xdr:col>
      <xdr:colOff>713740</xdr:colOff>
      <xdr:row>1</xdr:row>
      <xdr:rowOff>723900</xdr:rowOff>
    </xdr:to>
    <xdr:pic>
      <xdr:nvPicPr>
        <xdr:cNvPr id="12" name="图片 11"/>
        <xdr:cNvPicPr>
          <a:picLocks noChangeAspect="1"/>
        </xdr:cNvPicPr>
      </xdr:nvPicPr>
      <xdr:blipFill>
        <a:blip r:embed="rId2"/>
        <a:stretch>
          <a:fillRect/>
        </a:stretch>
      </xdr:blipFill>
      <xdr:spPr>
        <a:xfrm>
          <a:off x="33769300" y="889000"/>
          <a:ext cx="590550" cy="723900"/>
        </a:xfrm>
        <a:prstGeom prst="rect">
          <a:avLst/>
        </a:prstGeom>
        <a:noFill/>
        <a:ln w="9525">
          <a:noFill/>
        </a:ln>
      </xdr:spPr>
    </xdr:pic>
    <xdr:clientData/>
  </xdr:twoCellAnchor>
  <xdr:twoCellAnchor editAs="oneCell">
    <xdr:from>
      <xdr:col>40</xdr:col>
      <xdr:colOff>0</xdr:colOff>
      <xdr:row>1</xdr:row>
      <xdr:rowOff>0</xdr:rowOff>
    </xdr:from>
    <xdr:to>
      <xdr:col>40</xdr:col>
      <xdr:colOff>704850</xdr:colOff>
      <xdr:row>1</xdr:row>
      <xdr:rowOff>676275</xdr:rowOff>
    </xdr:to>
    <xdr:pic>
      <xdr:nvPicPr>
        <xdr:cNvPr id="13" name="图片 12"/>
        <xdr:cNvPicPr>
          <a:picLocks noChangeAspect="1"/>
        </xdr:cNvPicPr>
      </xdr:nvPicPr>
      <xdr:blipFill>
        <a:blip r:embed="rId3"/>
        <a:stretch>
          <a:fillRect/>
        </a:stretch>
      </xdr:blipFill>
      <xdr:spPr>
        <a:xfrm>
          <a:off x="34512250" y="889000"/>
          <a:ext cx="704850" cy="676275"/>
        </a:xfrm>
        <a:prstGeom prst="rect">
          <a:avLst/>
        </a:prstGeom>
        <a:noFill/>
        <a:ln w="9525">
          <a:noFill/>
        </a:ln>
      </xdr:spPr>
    </xdr:pic>
    <xdr:clientData/>
  </xdr:twoCellAnchor>
  <xdr:twoCellAnchor editAs="oneCell">
    <xdr:from>
      <xdr:col>41</xdr:col>
      <xdr:colOff>148590</xdr:colOff>
      <xdr:row>1</xdr:row>
      <xdr:rowOff>104140</xdr:rowOff>
    </xdr:from>
    <xdr:to>
      <xdr:col>41</xdr:col>
      <xdr:colOff>824865</xdr:colOff>
      <xdr:row>2</xdr:row>
      <xdr:rowOff>34290</xdr:rowOff>
    </xdr:to>
    <xdr:pic>
      <xdr:nvPicPr>
        <xdr:cNvPr id="15" name="图片 14"/>
        <xdr:cNvPicPr>
          <a:picLocks noChangeAspect="1"/>
        </xdr:cNvPicPr>
      </xdr:nvPicPr>
      <xdr:blipFill>
        <a:blip r:embed="rId4"/>
        <a:stretch>
          <a:fillRect/>
        </a:stretch>
      </xdr:blipFill>
      <xdr:spPr>
        <a:xfrm>
          <a:off x="35526980" y="993140"/>
          <a:ext cx="676275" cy="666750"/>
        </a:xfrm>
        <a:prstGeom prst="rect">
          <a:avLst/>
        </a:prstGeom>
        <a:noFill/>
        <a:ln w="9525">
          <a:noFill/>
        </a:ln>
      </xdr:spPr>
    </xdr:pic>
    <xdr:clientData/>
  </xdr:twoCellAnchor>
  <xdr:twoCellAnchor editAs="oneCell">
    <xdr:from>
      <xdr:col>42</xdr:col>
      <xdr:colOff>81280</xdr:colOff>
      <xdr:row>1</xdr:row>
      <xdr:rowOff>0</xdr:rowOff>
    </xdr:from>
    <xdr:to>
      <xdr:col>42</xdr:col>
      <xdr:colOff>728980</xdr:colOff>
      <xdr:row>1</xdr:row>
      <xdr:rowOff>695325</xdr:rowOff>
    </xdr:to>
    <xdr:pic>
      <xdr:nvPicPr>
        <xdr:cNvPr id="16" name="图片 15"/>
        <xdr:cNvPicPr>
          <a:picLocks noChangeAspect="1"/>
        </xdr:cNvPicPr>
      </xdr:nvPicPr>
      <xdr:blipFill>
        <a:blip r:embed="rId5"/>
        <a:stretch>
          <a:fillRect/>
        </a:stretch>
      </xdr:blipFill>
      <xdr:spPr>
        <a:xfrm>
          <a:off x="36325810" y="889000"/>
          <a:ext cx="647700" cy="695325"/>
        </a:xfrm>
        <a:prstGeom prst="rect">
          <a:avLst/>
        </a:prstGeom>
        <a:noFill/>
        <a:ln w="9525">
          <a:noFill/>
        </a:ln>
      </xdr:spPr>
    </xdr:pic>
    <xdr:clientData/>
  </xdr:twoCellAnchor>
  <xdr:twoCellAnchor editAs="oneCell">
    <xdr:from>
      <xdr:col>43</xdr:col>
      <xdr:colOff>93345</xdr:colOff>
      <xdr:row>0</xdr:row>
      <xdr:rowOff>843280</xdr:rowOff>
    </xdr:from>
    <xdr:to>
      <xdr:col>43</xdr:col>
      <xdr:colOff>741045</xdr:colOff>
      <xdr:row>1</xdr:row>
      <xdr:rowOff>697230</xdr:rowOff>
    </xdr:to>
    <xdr:pic>
      <xdr:nvPicPr>
        <xdr:cNvPr id="17" name="图片 16"/>
        <xdr:cNvPicPr>
          <a:picLocks noChangeAspect="1"/>
        </xdr:cNvPicPr>
      </xdr:nvPicPr>
      <xdr:blipFill>
        <a:blip r:embed="rId6"/>
        <a:stretch>
          <a:fillRect/>
        </a:stretch>
      </xdr:blipFill>
      <xdr:spPr>
        <a:xfrm>
          <a:off x="37204015" y="843280"/>
          <a:ext cx="647700" cy="742950"/>
        </a:xfrm>
        <a:prstGeom prst="rect">
          <a:avLst/>
        </a:prstGeom>
        <a:noFill/>
        <a:ln w="9525">
          <a:noFill/>
        </a:ln>
      </xdr:spPr>
    </xdr:pic>
    <xdr:clientData/>
  </xdr:twoCellAnchor>
  <xdr:twoCellAnchor editAs="oneCell">
    <xdr:from>
      <xdr:col>44</xdr:col>
      <xdr:colOff>288925</xdr:colOff>
      <xdr:row>1</xdr:row>
      <xdr:rowOff>163195</xdr:rowOff>
    </xdr:from>
    <xdr:to>
      <xdr:col>44</xdr:col>
      <xdr:colOff>713105</xdr:colOff>
      <xdr:row>1</xdr:row>
      <xdr:rowOff>617220</xdr:rowOff>
    </xdr:to>
    <xdr:pic>
      <xdr:nvPicPr>
        <xdr:cNvPr id="2" name="图片 1"/>
        <xdr:cNvPicPr>
          <a:picLocks noChangeAspect="1"/>
        </xdr:cNvPicPr>
      </xdr:nvPicPr>
      <xdr:blipFill>
        <a:blip r:embed="rId7"/>
        <a:stretch>
          <a:fillRect/>
        </a:stretch>
      </xdr:blipFill>
      <xdr:spPr>
        <a:xfrm>
          <a:off x="38265735" y="1052195"/>
          <a:ext cx="424180" cy="454025"/>
        </a:xfrm>
        <a:prstGeom prst="rect">
          <a:avLst/>
        </a:prstGeom>
        <a:noFill/>
        <a:ln w="9525">
          <a:noFill/>
        </a:ln>
      </xdr:spPr>
    </xdr:pic>
    <xdr:clientData/>
  </xdr:twoCellAnchor>
  <xdr:twoCellAnchor editAs="oneCell">
    <xdr:from>
      <xdr:col>45</xdr:col>
      <xdr:colOff>100330</xdr:colOff>
      <xdr:row>1</xdr:row>
      <xdr:rowOff>21590</xdr:rowOff>
    </xdr:from>
    <xdr:to>
      <xdr:col>45</xdr:col>
      <xdr:colOff>753110</xdr:colOff>
      <xdr:row>1</xdr:row>
      <xdr:rowOff>710565</xdr:rowOff>
    </xdr:to>
    <xdr:pic>
      <xdr:nvPicPr>
        <xdr:cNvPr id="3" name="图片 2"/>
        <xdr:cNvPicPr>
          <a:picLocks noChangeAspect="1"/>
        </xdr:cNvPicPr>
      </xdr:nvPicPr>
      <xdr:blipFill>
        <a:blip r:embed="rId8"/>
        <a:stretch>
          <a:fillRect/>
        </a:stretch>
      </xdr:blipFill>
      <xdr:spPr>
        <a:xfrm>
          <a:off x="38943280" y="910590"/>
          <a:ext cx="652780" cy="68897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40</xdr:col>
      <xdr:colOff>35560</xdr:colOff>
      <xdr:row>0</xdr:row>
      <xdr:rowOff>377190</xdr:rowOff>
    </xdr:from>
    <xdr:to>
      <xdr:col>40</xdr:col>
      <xdr:colOff>711835</xdr:colOff>
      <xdr:row>1</xdr:row>
      <xdr:rowOff>554990</xdr:rowOff>
    </xdr:to>
    <xdr:pic>
      <xdr:nvPicPr>
        <xdr:cNvPr id="2" name="图片 1"/>
        <xdr:cNvPicPr>
          <a:picLocks noChangeAspect="1"/>
        </xdr:cNvPicPr>
      </xdr:nvPicPr>
      <xdr:blipFill>
        <a:blip r:embed="rId1"/>
        <a:stretch>
          <a:fillRect/>
        </a:stretch>
      </xdr:blipFill>
      <xdr:spPr>
        <a:xfrm>
          <a:off x="34704020" y="377190"/>
          <a:ext cx="676275" cy="685800"/>
        </a:xfrm>
        <a:prstGeom prst="rect">
          <a:avLst/>
        </a:prstGeom>
        <a:noFill/>
        <a:ln w="9525">
          <a:noFill/>
        </a:ln>
      </xdr:spPr>
    </xdr:pic>
    <xdr:clientData/>
  </xdr:twoCellAnchor>
  <xdr:twoCellAnchor editAs="oneCell">
    <xdr:from>
      <xdr:col>41</xdr:col>
      <xdr:colOff>184785</xdr:colOff>
      <xdr:row>0</xdr:row>
      <xdr:rowOff>387985</xdr:rowOff>
    </xdr:from>
    <xdr:to>
      <xdr:col>41</xdr:col>
      <xdr:colOff>791210</xdr:colOff>
      <xdr:row>1</xdr:row>
      <xdr:rowOff>558165</xdr:rowOff>
    </xdr:to>
    <xdr:pic>
      <xdr:nvPicPr>
        <xdr:cNvPr id="3" name="图片 2"/>
        <xdr:cNvPicPr>
          <a:picLocks noChangeAspect="1"/>
        </xdr:cNvPicPr>
      </xdr:nvPicPr>
      <xdr:blipFill>
        <a:blip r:embed="rId2"/>
        <a:stretch>
          <a:fillRect/>
        </a:stretch>
      </xdr:blipFill>
      <xdr:spPr>
        <a:xfrm>
          <a:off x="35626675" y="387985"/>
          <a:ext cx="606425" cy="678180"/>
        </a:xfrm>
        <a:prstGeom prst="rect">
          <a:avLst/>
        </a:prstGeom>
        <a:noFill/>
        <a:ln w="9525">
          <a:noFill/>
        </a:ln>
      </xdr:spPr>
    </xdr:pic>
    <xdr:clientData/>
  </xdr:twoCellAnchor>
  <xdr:twoCellAnchor editAs="oneCell">
    <xdr:from>
      <xdr:col>42</xdr:col>
      <xdr:colOff>237490</xdr:colOff>
      <xdr:row>0</xdr:row>
      <xdr:rowOff>300990</xdr:rowOff>
    </xdr:from>
    <xdr:to>
      <xdr:col>42</xdr:col>
      <xdr:colOff>728980</xdr:colOff>
      <xdr:row>1</xdr:row>
      <xdr:rowOff>561340</xdr:rowOff>
    </xdr:to>
    <xdr:pic>
      <xdr:nvPicPr>
        <xdr:cNvPr id="4" name="图片 3"/>
        <xdr:cNvPicPr>
          <a:picLocks noChangeAspect="1"/>
        </xdr:cNvPicPr>
      </xdr:nvPicPr>
      <xdr:blipFill>
        <a:blip r:embed="rId3"/>
        <a:stretch>
          <a:fillRect/>
        </a:stretch>
      </xdr:blipFill>
      <xdr:spPr>
        <a:xfrm>
          <a:off x="36545520" y="300990"/>
          <a:ext cx="491490" cy="768350"/>
        </a:xfrm>
        <a:prstGeom prst="rect">
          <a:avLst/>
        </a:prstGeom>
        <a:noFill/>
        <a:ln w="9525">
          <a:noFill/>
        </a:ln>
      </xdr:spPr>
    </xdr:pic>
    <xdr:clientData/>
  </xdr:twoCellAnchor>
  <xdr:twoCellAnchor editAs="oneCell">
    <xdr:from>
      <xdr:col>44</xdr:col>
      <xdr:colOff>149225</xdr:colOff>
      <xdr:row>0</xdr:row>
      <xdr:rowOff>377825</xdr:rowOff>
    </xdr:from>
    <xdr:to>
      <xdr:col>44</xdr:col>
      <xdr:colOff>678815</xdr:colOff>
      <xdr:row>1</xdr:row>
      <xdr:rowOff>559435</xdr:rowOff>
    </xdr:to>
    <xdr:pic>
      <xdr:nvPicPr>
        <xdr:cNvPr id="5" name="图片 4"/>
        <xdr:cNvPicPr>
          <a:picLocks noChangeAspect="1"/>
        </xdr:cNvPicPr>
      </xdr:nvPicPr>
      <xdr:blipFill>
        <a:blip r:embed="rId4"/>
        <a:stretch>
          <a:fillRect/>
        </a:stretch>
      </xdr:blipFill>
      <xdr:spPr>
        <a:xfrm>
          <a:off x="38189535" y="377825"/>
          <a:ext cx="529590" cy="689610"/>
        </a:xfrm>
        <a:prstGeom prst="rect">
          <a:avLst/>
        </a:prstGeom>
        <a:noFill/>
        <a:ln w="9525">
          <a:noFill/>
        </a:ln>
      </xdr:spPr>
    </xdr:pic>
    <xdr:clientData/>
  </xdr:twoCellAnchor>
  <xdr:twoCellAnchor editAs="oneCell">
    <xdr:from>
      <xdr:col>45</xdr:col>
      <xdr:colOff>113665</xdr:colOff>
      <xdr:row>0</xdr:row>
      <xdr:rowOff>453390</xdr:rowOff>
    </xdr:from>
    <xdr:to>
      <xdr:col>45</xdr:col>
      <xdr:colOff>764540</xdr:colOff>
      <xdr:row>2</xdr:row>
      <xdr:rowOff>39370</xdr:rowOff>
    </xdr:to>
    <xdr:pic>
      <xdr:nvPicPr>
        <xdr:cNvPr id="7" name="图片 6"/>
        <xdr:cNvPicPr>
          <a:picLocks noChangeAspect="1"/>
        </xdr:cNvPicPr>
      </xdr:nvPicPr>
      <xdr:blipFill>
        <a:blip r:embed="rId5"/>
        <a:stretch>
          <a:fillRect/>
        </a:stretch>
      </xdr:blipFill>
      <xdr:spPr>
        <a:xfrm>
          <a:off x="39020115" y="453390"/>
          <a:ext cx="650875" cy="703580"/>
        </a:xfrm>
        <a:prstGeom prst="rect">
          <a:avLst/>
        </a:prstGeom>
        <a:noFill/>
        <a:ln w="9525">
          <a:noFill/>
        </a:ln>
      </xdr:spPr>
    </xdr:pic>
    <xdr:clientData/>
  </xdr:twoCellAnchor>
  <xdr:twoCellAnchor editAs="oneCell">
    <xdr:from>
      <xdr:col>43</xdr:col>
      <xdr:colOff>93345</xdr:colOff>
      <xdr:row>0</xdr:row>
      <xdr:rowOff>454660</xdr:rowOff>
    </xdr:from>
    <xdr:to>
      <xdr:col>43</xdr:col>
      <xdr:colOff>769620</xdr:colOff>
      <xdr:row>2</xdr:row>
      <xdr:rowOff>3810</xdr:rowOff>
    </xdr:to>
    <xdr:pic>
      <xdr:nvPicPr>
        <xdr:cNvPr id="8" name="图片 7"/>
        <xdr:cNvPicPr>
          <a:picLocks noChangeAspect="1"/>
        </xdr:cNvPicPr>
      </xdr:nvPicPr>
      <xdr:blipFill>
        <a:blip r:embed="rId6"/>
        <a:stretch>
          <a:fillRect/>
        </a:stretch>
      </xdr:blipFill>
      <xdr:spPr>
        <a:xfrm>
          <a:off x="37267515" y="454660"/>
          <a:ext cx="676275" cy="6667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62230</xdr:colOff>
      <xdr:row>0</xdr:row>
      <xdr:rowOff>844550</xdr:rowOff>
    </xdr:from>
    <xdr:to>
      <xdr:col>44</xdr:col>
      <xdr:colOff>652780</xdr:colOff>
      <xdr:row>1</xdr:row>
      <xdr:rowOff>698500</xdr:rowOff>
    </xdr:to>
    <xdr:pic>
      <xdr:nvPicPr>
        <xdr:cNvPr id="2" name="图片 1"/>
        <xdr:cNvPicPr>
          <a:picLocks noChangeAspect="1"/>
        </xdr:cNvPicPr>
      </xdr:nvPicPr>
      <xdr:blipFill>
        <a:blip r:embed="rId1"/>
        <a:stretch>
          <a:fillRect/>
        </a:stretch>
      </xdr:blipFill>
      <xdr:spPr>
        <a:xfrm>
          <a:off x="37422455" y="844550"/>
          <a:ext cx="590550" cy="742950"/>
        </a:xfrm>
        <a:prstGeom prst="rect">
          <a:avLst/>
        </a:prstGeom>
        <a:noFill/>
        <a:ln w="9525">
          <a:noFill/>
        </a:ln>
      </xdr:spPr>
    </xdr:pic>
    <xdr:clientData/>
  </xdr:twoCellAnchor>
  <xdr:twoCellAnchor editAs="oneCell">
    <xdr:from>
      <xdr:col>45</xdr:col>
      <xdr:colOff>179705</xdr:colOff>
      <xdr:row>0</xdr:row>
      <xdr:rowOff>866775</xdr:rowOff>
    </xdr:from>
    <xdr:to>
      <xdr:col>45</xdr:col>
      <xdr:colOff>662305</xdr:colOff>
      <xdr:row>2</xdr:row>
      <xdr:rowOff>22225</xdr:rowOff>
    </xdr:to>
    <xdr:pic>
      <xdr:nvPicPr>
        <xdr:cNvPr id="4" name="图片 3"/>
        <xdr:cNvPicPr>
          <a:picLocks noChangeAspect="1"/>
        </xdr:cNvPicPr>
      </xdr:nvPicPr>
      <xdr:blipFill>
        <a:blip r:embed="rId2"/>
        <a:stretch>
          <a:fillRect/>
        </a:stretch>
      </xdr:blipFill>
      <xdr:spPr>
        <a:xfrm>
          <a:off x="38313360" y="866775"/>
          <a:ext cx="482600" cy="781050"/>
        </a:xfrm>
        <a:prstGeom prst="rect">
          <a:avLst/>
        </a:prstGeom>
        <a:noFill/>
        <a:ln w="9525">
          <a:noFill/>
        </a:ln>
      </xdr:spPr>
    </xdr:pic>
    <xdr:clientData/>
  </xdr:twoCellAnchor>
  <xdr:twoCellAnchor editAs="oneCell">
    <xdr:from>
      <xdr:col>46</xdr:col>
      <xdr:colOff>170815</xdr:colOff>
      <xdr:row>0</xdr:row>
      <xdr:rowOff>844550</xdr:rowOff>
    </xdr:from>
    <xdr:to>
      <xdr:col>46</xdr:col>
      <xdr:colOff>577215</xdr:colOff>
      <xdr:row>1</xdr:row>
      <xdr:rowOff>723900</xdr:rowOff>
    </xdr:to>
    <xdr:pic>
      <xdr:nvPicPr>
        <xdr:cNvPr id="5" name="图片 4"/>
        <xdr:cNvPicPr>
          <a:picLocks noChangeAspect="1"/>
        </xdr:cNvPicPr>
      </xdr:nvPicPr>
      <xdr:blipFill>
        <a:blip r:embed="rId3"/>
        <a:stretch>
          <a:fillRect/>
        </a:stretch>
      </xdr:blipFill>
      <xdr:spPr>
        <a:xfrm>
          <a:off x="39170610" y="844550"/>
          <a:ext cx="406400" cy="768350"/>
        </a:xfrm>
        <a:prstGeom prst="rect">
          <a:avLst/>
        </a:prstGeom>
        <a:noFill/>
        <a:ln w="9525">
          <a:noFill/>
        </a:ln>
      </xdr:spPr>
    </xdr:pic>
    <xdr:clientData/>
  </xdr:twoCellAnchor>
  <xdr:twoCellAnchor editAs="oneCell">
    <xdr:from>
      <xdr:col>47</xdr:col>
      <xdr:colOff>0</xdr:colOff>
      <xdr:row>1</xdr:row>
      <xdr:rowOff>0</xdr:rowOff>
    </xdr:from>
    <xdr:to>
      <xdr:col>47</xdr:col>
      <xdr:colOff>514350</xdr:colOff>
      <xdr:row>1</xdr:row>
      <xdr:rowOff>666750</xdr:rowOff>
    </xdr:to>
    <xdr:pic>
      <xdr:nvPicPr>
        <xdr:cNvPr id="6" name="图片 5"/>
        <xdr:cNvPicPr>
          <a:picLocks noChangeAspect="1"/>
        </xdr:cNvPicPr>
      </xdr:nvPicPr>
      <xdr:blipFill>
        <a:blip r:embed="rId4"/>
        <a:stretch>
          <a:fillRect/>
        </a:stretch>
      </xdr:blipFill>
      <xdr:spPr>
        <a:xfrm>
          <a:off x="39865935" y="889000"/>
          <a:ext cx="514350" cy="666750"/>
        </a:xfrm>
        <a:prstGeom prst="rect">
          <a:avLst/>
        </a:prstGeom>
        <a:noFill/>
        <a:ln w="9525">
          <a:noFill/>
        </a:ln>
      </xdr:spPr>
    </xdr:pic>
    <xdr:clientData/>
  </xdr:twoCellAnchor>
  <xdr:twoCellAnchor editAs="oneCell">
    <xdr:from>
      <xdr:col>48</xdr:col>
      <xdr:colOff>81280</xdr:colOff>
      <xdr:row>1</xdr:row>
      <xdr:rowOff>0</xdr:rowOff>
    </xdr:from>
    <xdr:to>
      <xdr:col>48</xdr:col>
      <xdr:colOff>640080</xdr:colOff>
      <xdr:row>1</xdr:row>
      <xdr:rowOff>704850</xdr:rowOff>
    </xdr:to>
    <xdr:pic>
      <xdr:nvPicPr>
        <xdr:cNvPr id="7" name="图片 6"/>
        <xdr:cNvPicPr>
          <a:picLocks noChangeAspect="1"/>
        </xdr:cNvPicPr>
      </xdr:nvPicPr>
      <xdr:blipFill>
        <a:blip r:embed="rId5"/>
        <a:stretch>
          <a:fillRect/>
        </a:stretch>
      </xdr:blipFill>
      <xdr:spPr>
        <a:xfrm>
          <a:off x="40813355" y="889000"/>
          <a:ext cx="558800" cy="70485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40</xdr:col>
      <xdr:colOff>26670</xdr:colOff>
      <xdr:row>1</xdr:row>
      <xdr:rowOff>17145</xdr:rowOff>
    </xdr:from>
    <xdr:to>
      <xdr:col>40</xdr:col>
      <xdr:colOff>680720</xdr:colOff>
      <xdr:row>1</xdr:row>
      <xdr:rowOff>687070</xdr:rowOff>
    </xdr:to>
    <xdr:pic>
      <xdr:nvPicPr>
        <xdr:cNvPr id="7" name="ID_D22635221D5C4FA7BF1585AA498C8FD3"/>
        <xdr:cNvPicPr>
          <a:picLocks noChangeAspect="1"/>
        </xdr:cNvPicPr>
      </xdr:nvPicPr>
      <xdr:blipFill>
        <a:blip r:embed="rId1"/>
        <a:stretch>
          <a:fillRect/>
        </a:stretch>
      </xdr:blipFill>
      <xdr:spPr>
        <a:xfrm>
          <a:off x="34618930" y="906145"/>
          <a:ext cx="654050" cy="669925"/>
        </a:xfrm>
        <a:prstGeom prst="rect">
          <a:avLst/>
        </a:prstGeom>
        <a:noFill/>
        <a:ln w="9525">
          <a:noFill/>
        </a:ln>
      </xdr:spPr>
    </xdr:pic>
    <xdr:clientData/>
  </xdr:twoCellAnchor>
  <xdr:twoCellAnchor editAs="oneCell">
    <xdr:from>
      <xdr:col>41</xdr:col>
      <xdr:colOff>0</xdr:colOff>
      <xdr:row>1</xdr:row>
      <xdr:rowOff>0</xdr:rowOff>
    </xdr:from>
    <xdr:to>
      <xdr:col>41</xdr:col>
      <xdr:colOff>753110</xdr:colOff>
      <xdr:row>2</xdr:row>
      <xdr:rowOff>17145</xdr:rowOff>
    </xdr:to>
    <xdr:pic>
      <xdr:nvPicPr>
        <xdr:cNvPr id="8" name="图片 17"/>
        <xdr:cNvPicPr>
          <a:picLocks noChangeAspect="1"/>
        </xdr:cNvPicPr>
      </xdr:nvPicPr>
      <xdr:blipFill>
        <a:blip r:embed="rId2"/>
        <a:stretch>
          <a:fillRect/>
        </a:stretch>
      </xdr:blipFill>
      <xdr:spPr>
        <a:xfrm>
          <a:off x="35365690" y="889000"/>
          <a:ext cx="753110" cy="753745"/>
        </a:xfrm>
        <a:prstGeom prst="rect">
          <a:avLst/>
        </a:prstGeom>
        <a:noFill/>
        <a:ln w="9525">
          <a:noFill/>
        </a:ln>
      </xdr:spPr>
    </xdr:pic>
    <xdr:clientData/>
  </xdr:twoCellAnchor>
  <xdr:twoCellAnchor editAs="oneCell">
    <xdr:from>
      <xdr:col>42</xdr:col>
      <xdr:colOff>69850</xdr:colOff>
      <xdr:row>0</xdr:row>
      <xdr:rowOff>886460</xdr:rowOff>
    </xdr:from>
    <xdr:to>
      <xdr:col>42</xdr:col>
      <xdr:colOff>769620</xdr:colOff>
      <xdr:row>1</xdr:row>
      <xdr:rowOff>697865</xdr:rowOff>
    </xdr:to>
    <xdr:pic>
      <xdr:nvPicPr>
        <xdr:cNvPr id="9" name="图片 16"/>
        <xdr:cNvPicPr>
          <a:picLocks noChangeAspect="1"/>
        </xdr:cNvPicPr>
      </xdr:nvPicPr>
      <xdr:blipFill>
        <a:blip r:embed="rId3"/>
        <a:stretch>
          <a:fillRect/>
        </a:stretch>
      </xdr:blipFill>
      <xdr:spPr>
        <a:xfrm>
          <a:off x="36301680" y="886460"/>
          <a:ext cx="699770" cy="700405"/>
        </a:xfrm>
        <a:prstGeom prst="rect">
          <a:avLst/>
        </a:prstGeom>
        <a:noFill/>
        <a:ln w="9525">
          <a:noFill/>
        </a:ln>
      </xdr:spPr>
    </xdr:pic>
    <xdr:clientData/>
  </xdr:twoCellAnchor>
  <xdr:twoCellAnchor editAs="oneCell">
    <xdr:from>
      <xdr:col>44</xdr:col>
      <xdr:colOff>132715</xdr:colOff>
      <xdr:row>1</xdr:row>
      <xdr:rowOff>12700</xdr:rowOff>
    </xdr:from>
    <xdr:to>
      <xdr:col>44</xdr:col>
      <xdr:colOff>697865</xdr:colOff>
      <xdr:row>2</xdr:row>
      <xdr:rowOff>0</xdr:rowOff>
    </xdr:to>
    <xdr:pic>
      <xdr:nvPicPr>
        <xdr:cNvPr id="10" name="图片 20"/>
        <xdr:cNvPicPr>
          <a:picLocks noChangeAspect="1"/>
        </xdr:cNvPicPr>
      </xdr:nvPicPr>
      <xdr:blipFill>
        <a:blip r:embed="rId4"/>
        <a:stretch>
          <a:fillRect/>
        </a:stretch>
      </xdr:blipFill>
      <xdr:spPr>
        <a:xfrm>
          <a:off x="38096825" y="901700"/>
          <a:ext cx="565150" cy="723900"/>
        </a:xfrm>
        <a:prstGeom prst="rect">
          <a:avLst/>
        </a:prstGeom>
        <a:noFill/>
        <a:ln w="9525">
          <a:noFill/>
        </a:ln>
      </xdr:spPr>
    </xdr:pic>
    <xdr:clientData/>
  </xdr:twoCellAnchor>
  <xdr:twoCellAnchor editAs="oneCell">
    <xdr:from>
      <xdr:col>43</xdr:col>
      <xdr:colOff>103505</xdr:colOff>
      <xdr:row>0</xdr:row>
      <xdr:rowOff>867410</xdr:rowOff>
    </xdr:from>
    <xdr:to>
      <xdr:col>43</xdr:col>
      <xdr:colOff>786130</xdr:colOff>
      <xdr:row>2</xdr:row>
      <xdr:rowOff>10795</xdr:rowOff>
    </xdr:to>
    <xdr:pic>
      <xdr:nvPicPr>
        <xdr:cNvPr id="11" name="图片 21"/>
        <xdr:cNvPicPr>
          <a:picLocks noChangeAspect="1"/>
        </xdr:cNvPicPr>
      </xdr:nvPicPr>
      <xdr:blipFill>
        <a:blip r:embed="rId5"/>
        <a:stretch>
          <a:fillRect/>
        </a:stretch>
      </xdr:blipFill>
      <xdr:spPr>
        <a:xfrm>
          <a:off x="37201475" y="867410"/>
          <a:ext cx="682625" cy="768985"/>
        </a:xfrm>
        <a:prstGeom prst="rect">
          <a:avLst/>
        </a:prstGeom>
        <a:noFill/>
        <a:ln w="9525">
          <a:noFill/>
        </a:ln>
      </xdr:spPr>
    </xdr:pic>
    <xdr:clientData/>
  </xdr:twoCellAnchor>
  <xdr:twoCellAnchor editAs="oneCell">
    <xdr:from>
      <xdr:col>45</xdr:col>
      <xdr:colOff>125730</xdr:colOff>
      <xdr:row>1</xdr:row>
      <xdr:rowOff>61595</xdr:rowOff>
    </xdr:from>
    <xdr:to>
      <xdr:col>45</xdr:col>
      <xdr:colOff>736600</xdr:colOff>
      <xdr:row>1</xdr:row>
      <xdr:rowOff>697230</xdr:rowOff>
    </xdr:to>
    <xdr:pic>
      <xdr:nvPicPr>
        <xdr:cNvPr id="12" name="ID_0ECB28DA138143A1AF007E1F50338236"/>
        <xdr:cNvPicPr>
          <a:picLocks noChangeAspect="1"/>
        </xdr:cNvPicPr>
      </xdr:nvPicPr>
      <xdr:blipFill>
        <a:blip r:embed="rId6" cstate="print"/>
        <a:stretch>
          <a:fillRect/>
        </a:stretch>
      </xdr:blipFill>
      <xdr:spPr>
        <a:xfrm>
          <a:off x="38955980" y="950595"/>
          <a:ext cx="610870" cy="63563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52</xdr:col>
      <xdr:colOff>38735</xdr:colOff>
      <xdr:row>0</xdr:row>
      <xdr:rowOff>135890</xdr:rowOff>
    </xdr:from>
    <xdr:to>
      <xdr:col>52</xdr:col>
      <xdr:colOff>629285</xdr:colOff>
      <xdr:row>0</xdr:row>
      <xdr:rowOff>878840</xdr:rowOff>
    </xdr:to>
    <xdr:pic>
      <xdr:nvPicPr>
        <xdr:cNvPr id="2" name="图片 1"/>
        <xdr:cNvPicPr>
          <a:picLocks noChangeAspect="1"/>
        </xdr:cNvPicPr>
      </xdr:nvPicPr>
      <xdr:blipFill>
        <a:blip r:embed="rId1"/>
        <a:stretch>
          <a:fillRect/>
        </a:stretch>
      </xdr:blipFill>
      <xdr:spPr>
        <a:xfrm>
          <a:off x="44904025" y="135890"/>
          <a:ext cx="590550" cy="742950"/>
        </a:xfrm>
        <a:prstGeom prst="rect">
          <a:avLst/>
        </a:prstGeom>
        <a:noFill/>
        <a:ln w="9525">
          <a:noFill/>
        </a:ln>
      </xdr:spPr>
    </xdr:pic>
    <xdr:clientData/>
  </xdr:twoCellAnchor>
  <xdr:twoCellAnchor editAs="oneCell">
    <xdr:from>
      <xdr:col>53</xdr:col>
      <xdr:colOff>91440</xdr:colOff>
      <xdr:row>0</xdr:row>
      <xdr:rowOff>93980</xdr:rowOff>
    </xdr:from>
    <xdr:to>
      <xdr:col>53</xdr:col>
      <xdr:colOff>574040</xdr:colOff>
      <xdr:row>0</xdr:row>
      <xdr:rowOff>875030</xdr:rowOff>
    </xdr:to>
    <xdr:pic>
      <xdr:nvPicPr>
        <xdr:cNvPr id="3" name="图片 2"/>
        <xdr:cNvPicPr>
          <a:picLocks noChangeAspect="1"/>
        </xdr:cNvPicPr>
      </xdr:nvPicPr>
      <xdr:blipFill>
        <a:blip r:embed="rId2"/>
        <a:stretch>
          <a:fillRect/>
        </a:stretch>
      </xdr:blipFill>
      <xdr:spPr>
        <a:xfrm>
          <a:off x="45642530" y="93980"/>
          <a:ext cx="482600" cy="781050"/>
        </a:xfrm>
        <a:prstGeom prst="rect">
          <a:avLst/>
        </a:prstGeom>
        <a:noFill/>
        <a:ln w="9525">
          <a:noFill/>
        </a:ln>
      </xdr:spPr>
    </xdr:pic>
    <xdr:clientData/>
  </xdr:twoCellAnchor>
  <xdr:twoCellAnchor editAs="oneCell">
    <xdr:from>
      <xdr:col>54</xdr:col>
      <xdr:colOff>149225</xdr:colOff>
      <xdr:row>0</xdr:row>
      <xdr:rowOff>147955</xdr:rowOff>
    </xdr:from>
    <xdr:to>
      <xdr:col>54</xdr:col>
      <xdr:colOff>555625</xdr:colOff>
      <xdr:row>1</xdr:row>
      <xdr:rowOff>27305</xdr:rowOff>
    </xdr:to>
    <xdr:pic>
      <xdr:nvPicPr>
        <xdr:cNvPr id="4" name="图片 3"/>
        <xdr:cNvPicPr>
          <a:picLocks noChangeAspect="1"/>
        </xdr:cNvPicPr>
      </xdr:nvPicPr>
      <xdr:blipFill>
        <a:blip r:embed="rId3"/>
        <a:stretch>
          <a:fillRect/>
        </a:stretch>
      </xdr:blipFill>
      <xdr:spPr>
        <a:xfrm>
          <a:off x="46386115" y="147955"/>
          <a:ext cx="406400" cy="768350"/>
        </a:xfrm>
        <a:prstGeom prst="rect">
          <a:avLst/>
        </a:prstGeom>
        <a:noFill/>
        <a:ln w="9525">
          <a:noFill/>
        </a:ln>
      </xdr:spPr>
    </xdr:pic>
    <xdr:clientData/>
  </xdr:twoCellAnchor>
  <xdr:twoCellAnchor editAs="oneCell">
    <xdr:from>
      <xdr:col>55</xdr:col>
      <xdr:colOff>104140</xdr:colOff>
      <xdr:row>0</xdr:row>
      <xdr:rowOff>214630</xdr:rowOff>
    </xdr:from>
    <xdr:to>
      <xdr:col>55</xdr:col>
      <xdr:colOff>618490</xdr:colOff>
      <xdr:row>0</xdr:row>
      <xdr:rowOff>881380</xdr:rowOff>
    </xdr:to>
    <xdr:pic>
      <xdr:nvPicPr>
        <xdr:cNvPr id="5" name="图片 4"/>
        <xdr:cNvPicPr>
          <a:picLocks noChangeAspect="1"/>
        </xdr:cNvPicPr>
      </xdr:nvPicPr>
      <xdr:blipFill>
        <a:blip r:embed="rId4"/>
        <a:stretch>
          <a:fillRect/>
        </a:stretch>
      </xdr:blipFill>
      <xdr:spPr>
        <a:xfrm>
          <a:off x="47026830" y="214630"/>
          <a:ext cx="514350" cy="666750"/>
        </a:xfrm>
        <a:prstGeom prst="rect">
          <a:avLst/>
        </a:prstGeom>
        <a:noFill/>
        <a:ln w="9525">
          <a:noFill/>
        </a:ln>
      </xdr:spPr>
    </xdr:pic>
    <xdr:clientData/>
  </xdr:twoCellAnchor>
  <xdr:twoCellAnchor editAs="oneCell">
    <xdr:from>
      <xdr:col>56</xdr:col>
      <xdr:colOff>266065</xdr:colOff>
      <xdr:row>0</xdr:row>
      <xdr:rowOff>180975</xdr:rowOff>
    </xdr:from>
    <xdr:to>
      <xdr:col>57</xdr:col>
      <xdr:colOff>139065</xdr:colOff>
      <xdr:row>0</xdr:row>
      <xdr:rowOff>885825</xdr:rowOff>
    </xdr:to>
    <xdr:pic>
      <xdr:nvPicPr>
        <xdr:cNvPr id="6" name="图片 5"/>
        <xdr:cNvPicPr>
          <a:picLocks noChangeAspect="1"/>
        </xdr:cNvPicPr>
      </xdr:nvPicPr>
      <xdr:blipFill>
        <a:blip r:embed="rId5"/>
        <a:stretch>
          <a:fillRect/>
        </a:stretch>
      </xdr:blipFill>
      <xdr:spPr>
        <a:xfrm>
          <a:off x="47874555" y="180975"/>
          <a:ext cx="558800" cy="704850"/>
        </a:xfrm>
        <a:prstGeom prst="rect">
          <a:avLst/>
        </a:prstGeom>
        <a:noFill/>
        <a:ln w="9525">
          <a:noFill/>
        </a:ln>
      </xdr:spPr>
    </xdr:pic>
    <xdr:clientData/>
  </xdr:twoCellAnchor>
  <xdr:twoCellAnchor editAs="oneCell">
    <xdr:from>
      <xdr:col>40</xdr:col>
      <xdr:colOff>0</xdr:colOff>
      <xdr:row>1</xdr:row>
      <xdr:rowOff>0</xdr:rowOff>
    </xdr:from>
    <xdr:to>
      <xdr:col>40</xdr:col>
      <xdr:colOff>684530</xdr:colOff>
      <xdr:row>1</xdr:row>
      <xdr:rowOff>609600</xdr:rowOff>
    </xdr:to>
    <xdr:pic>
      <xdr:nvPicPr>
        <xdr:cNvPr id="7" name="ID_14403C68493E4C6CAF3CBCF267D03C82"/>
        <xdr:cNvPicPr>
          <a:picLocks noChangeAspect="1"/>
        </xdr:cNvPicPr>
      </xdr:nvPicPr>
      <xdr:blipFill>
        <a:blip r:embed="rId6" r:link="rId7"/>
        <a:stretch>
          <a:fillRect/>
        </a:stretch>
      </xdr:blipFill>
      <xdr:spPr>
        <a:xfrm>
          <a:off x="34592260" y="889000"/>
          <a:ext cx="684530" cy="609600"/>
        </a:xfrm>
        <a:prstGeom prst="rect">
          <a:avLst/>
        </a:prstGeom>
        <a:noFill/>
        <a:ln w="9525">
          <a:noFill/>
        </a:ln>
      </xdr:spPr>
    </xdr:pic>
    <xdr:clientData/>
  </xdr:twoCellAnchor>
  <xdr:twoCellAnchor editAs="oneCell">
    <xdr:from>
      <xdr:col>41</xdr:col>
      <xdr:colOff>86995</xdr:colOff>
      <xdr:row>1</xdr:row>
      <xdr:rowOff>72390</xdr:rowOff>
    </xdr:from>
    <xdr:to>
      <xdr:col>41</xdr:col>
      <xdr:colOff>749300</xdr:colOff>
      <xdr:row>1</xdr:row>
      <xdr:rowOff>681990</xdr:rowOff>
    </xdr:to>
    <xdr:pic>
      <xdr:nvPicPr>
        <xdr:cNvPr id="8" name="ID_50A5A78DAD994941BD8B023DBB4DDB40"/>
        <xdr:cNvPicPr>
          <a:picLocks noChangeAspect="1"/>
        </xdr:cNvPicPr>
      </xdr:nvPicPr>
      <xdr:blipFill>
        <a:blip r:embed="rId8" r:link="rId7"/>
        <a:stretch>
          <a:fillRect/>
        </a:stretch>
      </xdr:blipFill>
      <xdr:spPr>
        <a:xfrm>
          <a:off x="35452685" y="961390"/>
          <a:ext cx="662305" cy="609600"/>
        </a:xfrm>
        <a:prstGeom prst="rect">
          <a:avLst/>
        </a:prstGeom>
        <a:noFill/>
        <a:ln w="9525">
          <a:noFill/>
        </a:ln>
      </xdr:spPr>
    </xdr:pic>
    <xdr:clientData/>
  </xdr:twoCellAnchor>
  <xdr:twoCellAnchor editAs="oneCell">
    <xdr:from>
      <xdr:col>42</xdr:col>
      <xdr:colOff>158115</xdr:colOff>
      <xdr:row>1</xdr:row>
      <xdr:rowOff>93980</xdr:rowOff>
    </xdr:from>
    <xdr:to>
      <xdr:col>42</xdr:col>
      <xdr:colOff>728980</xdr:colOff>
      <xdr:row>1</xdr:row>
      <xdr:rowOff>703580</xdr:rowOff>
    </xdr:to>
    <xdr:pic>
      <xdr:nvPicPr>
        <xdr:cNvPr id="9" name="ID_B9CBE4BDEEAD44FBBB633762538D078D"/>
        <xdr:cNvPicPr>
          <a:picLocks noChangeAspect="1"/>
        </xdr:cNvPicPr>
      </xdr:nvPicPr>
      <xdr:blipFill>
        <a:blip r:embed="rId9" r:link="rId7"/>
        <a:stretch>
          <a:fillRect/>
        </a:stretch>
      </xdr:blipFill>
      <xdr:spPr>
        <a:xfrm>
          <a:off x="36389945" y="982980"/>
          <a:ext cx="570865" cy="609600"/>
        </a:xfrm>
        <a:prstGeom prst="rect">
          <a:avLst/>
        </a:prstGeom>
        <a:noFill/>
        <a:ln w="9525">
          <a:noFill/>
        </a:ln>
      </xdr:spPr>
    </xdr:pic>
    <xdr:clientData/>
  </xdr:twoCellAnchor>
  <xdr:twoCellAnchor editAs="oneCell">
    <xdr:from>
      <xdr:col>43</xdr:col>
      <xdr:colOff>103505</xdr:colOff>
      <xdr:row>1</xdr:row>
      <xdr:rowOff>61595</xdr:rowOff>
    </xdr:from>
    <xdr:to>
      <xdr:col>43</xdr:col>
      <xdr:colOff>789940</xdr:colOff>
      <xdr:row>1</xdr:row>
      <xdr:rowOff>671195</xdr:rowOff>
    </xdr:to>
    <xdr:pic>
      <xdr:nvPicPr>
        <xdr:cNvPr id="10" name="ID_04B0A261AA8A4B8F8E6455E481F2EAE6"/>
        <xdr:cNvPicPr>
          <a:picLocks noChangeAspect="1"/>
        </xdr:cNvPicPr>
      </xdr:nvPicPr>
      <xdr:blipFill>
        <a:blip r:embed="rId10" r:link="rId7"/>
        <a:stretch>
          <a:fillRect/>
        </a:stretch>
      </xdr:blipFill>
      <xdr:spPr>
        <a:xfrm>
          <a:off x="37201475" y="950595"/>
          <a:ext cx="686435" cy="609600"/>
        </a:xfrm>
        <a:prstGeom prst="rect">
          <a:avLst/>
        </a:prstGeom>
        <a:noFill/>
        <a:ln w="9525">
          <a:noFill/>
        </a:ln>
      </xdr:spPr>
    </xdr:pic>
    <xdr:clientData/>
  </xdr:twoCellAnchor>
  <xdr:twoCellAnchor editAs="oneCell">
    <xdr:from>
      <xdr:col>44</xdr:col>
      <xdr:colOff>125730</xdr:colOff>
      <xdr:row>1</xdr:row>
      <xdr:rowOff>61595</xdr:rowOff>
    </xdr:from>
    <xdr:to>
      <xdr:col>44</xdr:col>
      <xdr:colOff>772795</xdr:colOff>
      <xdr:row>1</xdr:row>
      <xdr:rowOff>671195</xdr:rowOff>
    </xdr:to>
    <xdr:pic>
      <xdr:nvPicPr>
        <xdr:cNvPr id="11" name="ID_A1D1A2ED01774B7488FBDBB4BEA12226"/>
        <xdr:cNvPicPr>
          <a:picLocks noChangeAspect="1"/>
        </xdr:cNvPicPr>
      </xdr:nvPicPr>
      <xdr:blipFill>
        <a:blip r:embed="rId11" r:link="rId7"/>
        <a:stretch>
          <a:fillRect/>
        </a:stretch>
      </xdr:blipFill>
      <xdr:spPr>
        <a:xfrm>
          <a:off x="38089840" y="950595"/>
          <a:ext cx="647065" cy="609600"/>
        </a:xfrm>
        <a:prstGeom prst="rect">
          <a:avLst/>
        </a:prstGeom>
        <a:noFill/>
        <a:ln w="9525">
          <a:noFill/>
        </a:ln>
      </xdr:spPr>
    </xdr:pic>
    <xdr:clientData/>
  </xdr:twoCellAnchor>
  <xdr:twoCellAnchor editAs="oneCell">
    <xdr:from>
      <xdr:col>45</xdr:col>
      <xdr:colOff>147320</xdr:colOff>
      <xdr:row>1</xdr:row>
      <xdr:rowOff>126365</xdr:rowOff>
    </xdr:from>
    <xdr:to>
      <xdr:col>45</xdr:col>
      <xdr:colOff>797560</xdr:colOff>
      <xdr:row>1</xdr:row>
      <xdr:rowOff>669925</xdr:rowOff>
    </xdr:to>
    <xdr:pic>
      <xdr:nvPicPr>
        <xdr:cNvPr id="12" name="ID_D7C905B7A9124B94942627EFC23A1EAC"/>
        <xdr:cNvPicPr>
          <a:picLocks noChangeAspect="1"/>
        </xdr:cNvPicPr>
      </xdr:nvPicPr>
      <xdr:blipFill>
        <a:blip r:embed="rId12" r:link="rId7"/>
        <a:stretch>
          <a:fillRect/>
        </a:stretch>
      </xdr:blipFill>
      <xdr:spPr>
        <a:xfrm>
          <a:off x="38977570" y="1015365"/>
          <a:ext cx="650240" cy="543560"/>
        </a:xfrm>
        <a:prstGeom prst="rect">
          <a:avLst/>
        </a:prstGeom>
        <a:noFill/>
        <a:ln w="9525">
          <a:noFill/>
        </a:ln>
      </xdr:spPr>
    </xdr:pic>
    <xdr:clientData/>
  </xdr:twoCellAnchor>
  <xdr:twoCellAnchor editAs="oneCell">
    <xdr:from>
      <xdr:col>46</xdr:col>
      <xdr:colOff>220345</xdr:colOff>
      <xdr:row>1</xdr:row>
      <xdr:rowOff>0</xdr:rowOff>
    </xdr:from>
    <xdr:to>
      <xdr:col>46</xdr:col>
      <xdr:colOff>748665</xdr:colOff>
      <xdr:row>1</xdr:row>
      <xdr:rowOff>643890</xdr:rowOff>
    </xdr:to>
    <xdr:pic>
      <xdr:nvPicPr>
        <xdr:cNvPr id="14" name="图片 9"/>
        <xdr:cNvPicPr>
          <a:picLocks noChangeAspect="1"/>
        </xdr:cNvPicPr>
      </xdr:nvPicPr>
      <xdr:blipFill>
        <a:blip r:embed="rId13"/>
        <a:stretch>
          <a:fillRect/>
        </a:stretch>
      </xdr:blipFill>
      <xdr:spPr>
        <a:xfrm>
          <a:off x="40045005" y="889000"/>
          <a:ext cx="528320" cy="64389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40</xdr:col>
      <xdr:colOff>0</xdr:colOff>
      <xdr:row>1</xdr:row>
      <xdr:rowOff>0</xdr:rowOff>
    </xdr:from>
    <xdr:to>
      <xdr:col>40</xdr:col>
      <xdr:colOff>742315</xdr:colOff>
      <xdr:row>1</xdr:row>
      <xdr:rowOff>660400</xdr:rowOff>
    </xdr:to>
    <xdr:pic>
      <xdr:nvPicPr>
        <xdr:cNvPr id="7" name="ID_42C3D916D739441CAFB6B12E9C389A55"/>
        <xdr:cNvPicPr>
          <a:picLocks noChangeAspect="1"/>
        </xdr:cNvPicPr>
      </xdr:nvPicPr>
      <xdr:blipFill>
        <a:blip r:embed="rId1"/>
        <a:stretch>
          <a:fillRect/>
        </a:stretch>
      </xdr:blipFill>
      <xdr:spPr>
        <a:xfrm>
          <a:off x="34592260" y="889000"/>
          <a:ext cx="742315" cy="660400"/>
        </a:xfrm>
        <a:prstGeom prst="rect">
          <a:avLst/>
        </a:prstGeom>
        <a:noFill/>
        <a:ln w="9525">
          <a:noFill/>
        </a:ln>
      </xdr:spPr>
    </xdr:pic>
    <xdr:clientData/>
  </xdr:twoCellAnchor>
  <xdr:twoCellAnchor editAs="oneCell">
    <xdr:from>
      <xdr:col>41</xdr:col>
      <xdr:colOff>0</xdr:colOff>
      <xdr:row>1</xdr:row>
      <xdr:rowOff>0</xdr:rowOff>
    </xdr:from>
    <xdr:to>
      <xdr:col>41</xdr:col>
      <xdr:colOff>774065</xdr:colOff>
      <xdr:row>1</xdr:row>
      <xdr:rowOff>660400</xdr:rowOff>
    </xdr:to>
    <xdr:pic>
      <xdr:nvPicPr>
        <xdr:cNvPr id="8" name="ID_9A7D906D055A4A5DB9D5C6E640C21439"/>
        <xdr:cNvPicPr>
          <a:picLocks noChangeAspect="1"/>
        </xdr:cNvPicPr>
      </xdr:nvPicPr>
      <xdr:blipFill>
        <a:blip r:embed="rId2"/>
        <a:stretch>
          <a:fillRect/>
        </a:stretch>
      </xdr:blipFill>
      <xdr:spPr>
        <a:xfrm>
          <a:off x="35365690" y="889000"/>
          <a:ext cx="774065" cy="660400"/>
        </a:xfrm>
        <a:prstGeom prst="rect">
          <a:avLst/>
        </a:prstGeom>
        <a:noFill/>
        <a:ln w="9525">
          <a:noFill/>
        </a:ln>
      </xdr:spPr>
    </xdr:pic>
    <xdr:clientData/>
  </xdr:twoCellAnchor>
  <xdr:twoCellAnchor editAs="oneCell">
    <xdr:from>
      <xdr:col>42</xdr:col>
      <xdr:colOff>0</xdr:colOff>
      <xdr:row>1</xdr:row>
      <xdr:rowOff>0</xdr:rowOff>
    </xdr:from>
    <xdr:to>
      <xdr:col>42</xdr:col>
      <xdr:colOff>765175</xdr:colOff>
      <xdr:row>1</xdr:row>
      <xdr:rowOff>660400</xdr:rowOff>
    </xdr:to>
    <xdr:pic>
      <xdr:nvPicPr>
        <xdr:cNvPr id="9" name="ID_E924893F107B40088C5B8D37C370BDFF"/>
        <xdr:cNvPicPr>
          <a:picLocks noChangeAspect="1"/>
        </xdr:cNvPicPr>
      </xdr:nvPicPr>
      <xdr:blipFill>
        <a:blip r:embed="rId3"/>
        <a:stretch>
          <a:fillRect/>
        </a:stretch>
      </xdr:blipFill>
      <xdr:spPr>
        <a:xfrm>
          <a:off x="36231830" y="889000"/>
          <a:ext cx="765175" cy="660400"/>
        </a:xfrm>
        <a:prstGeom prst="rect">
          <a:avLst/>
        </a:prstGeom>
        <a:noFill/>
        <a:ln w="9525">
          <a:noFill/>
        </a:ln>
      </xdr:spPr>
    </xdr:pic>
    <xdr:clientData/>
  </xdr:twoCellAnchor>
  <xdr:twoCellAnchor editAs="oneCell">
    <xdr:from>
      <xdr:col>43</xdr:col>
      <xdr:colOff>0</xdr:colOff>
      <xdr:row>1</xdr:row>
      <xdr:rowOff>0</xdr:rowOff>
    </xdr:from>
    <xdr:to>
      <xdr:col>43</xdr:col>
      <xdr:colOff>718185</xdr:colOff>
      <xdr:row>1</xdr:row>
      <xdr:rowOff>660400</xdr:rowOff>
    </xdr:to>
    <xdr:pic>
      <xdr:nvPicPr>
        <xdr:cNvPr id="10" name="ID_289E6BD358804019AD73091902A1D993"/>
        <xdr:cNvPicPr>
          <a:picLocks noChangeAspect="1"/>
        </xdr:cNvPicPr>
      </xdr:nvPicPr>
      <xdr:blipFill>
        <a:blip r:embed="rId4"/>
        <a:stretch>
          <a:fillRect/>
        </a:stretch>
      </xdr:blipFill>
      <xdr:spPr>
        <a:xfrm>
          <a:off x="37097970" y="889000"/>
          <a:ext cx="718185" cy="660400"/>
        </a:xfrm>
        <a:prstGeom prst="rect">
          <a:avLst/>
        </a:prstGeom>
        <a:noFill/>
        <a:ln w="9525">
          <a:noFill/>
        </a:ln>
      </xdr:spPr>
    </xdr:pic>
    <xdr:clientData/>
  </xdr:twoCellAnchor>
  <xdr:twoCellAnchor editAs="oneCell">
    <xdr:from>
      <xdr:col>44</xdr:col>
      <xdr:colOff>0</xdr:colOff>
      <xdr:row>1</xdr:row>
      <xdr:rowOff>0</xdr:rowOff>
    </xdr:from>
    <xdr:to>
      <xdr:col>45</xdr:col>
      <xdr:colOff>5080</xdr:colOff>
      <xdr:row>1</xdr:row>
      <xdr:rowOff>660400</xdr:rowOff>
    </xdr:to>
    <xdr:pic>
      <xdr:nvPicPr>
        <xdr:cNvPr id="11" name="ID_385A6DA2BF3047E3A8BF0EAAA86EC944"/>
        <xdr:cNvPicPr>
          <a:picLocks noChangeAspect="1"/>
        </xdr:cNvPicPr>
      </xdr:nvPicPr>
      <xdr:blipFill>
        <a:blip r:embed="rId5"/>
        <a:stretch>
          <a:fillRect/>
        </a:stretch>
      </xdr:blipFill>
      <xdr:spPr>
        <a:xfrm>
          <a:off x="37964110" y="889000"/>
          <a:ext cx="871220" cy="660400"/>
        </a:xfrm>
        <a:prstGeom prst="rect">
          <a:avLst/>
        </a:prstGeom>
        <a:noFill/>
        <a:ln w="9525">
          <a:noFill/>
        </a:ln>
      </xdr:spPr>
    </xdr:pic>
    <xdr:clientData/>
  </xdr:twoCellAnchor>
  <xdr:twoCellAnchor editAs="oneCell">
    <xdr:from>
      <xdr:col>45</xdr:col>
      <xdr:colOff>135890</xdr:colOff>
      <xdr:row>1</xdr:row>
      <xdr:rowOff>0</xdr:rowOff>
    </xdr:from>
    <xdr:to>
      <xdr:col>45</xdr:col>
      <xdr:colOff>845185</xdr:colOff>
      <xdr:row>1</xdr:row>
      <xdr:rowOff>660400</xdr:rowOff>
    </xdr:to>
    <xdr:pic>
      <xdr:nvPicPr>
        <xdr:cNvPr id="12" name="ID_9A8DA361C6664C568E6A35533BD9B0CE"/>
        <xdr:cNvPicPr>
          <a:picLocks noChangeAspect="1"/>
        </xdr:cNvPicPr>
      </xdr:nvPicPr>
      <xdr:blipFill>
        <a:blip r:embed="rId6"/>
        <a:stretch>
          <a:fillRect/>
        </a:stretch>
      </xdr:blipFill>
      <xdr:spPr>
        <a:xfrm>
          <a:off x="38966140" y="889000"/>
          <a:ext cx="709295" cy="660400"/>
        </a:xfrm>
        <a:prstGeom prst="rect">
          <a:avLst/>
        </a:prstGeom>
        <a:noFill/>
        <a:ln w="9525">
          <a:noFill/>
        </a:ln>
      </xdr:spPr>
    </xdr:pic>
    <xdr:clientData/>
  </xdr:twoCellAnchor>
  <xdr:twoCellAnchor editAs="oneCell">
    <xdr:from>
      <xdr:col>46</xdr:col>
      <xdr:colOff>0</xdr:colOff>
      <xdr:row>1</xdr:row>
      <xdr:rowOff>0</xdr:rowOff>
    </xdr:from>
    <xdr:to>
      <xdr:col>46</xdr:col>
      <xdr:colOff>899160</xdr:colOff>
      <xdr:row>1</xdr:row>
      <xdr:rowOff>660400</xdr:rowOff>
    </xdr:to>
    <xdr:pic>
      <xdr:nvPicPr>
        <xdr:cNvPr id="13" name="ID_C98E73F3F81647878040279651F4B3F8"/>
        <xdr:cNvPicPr>
          <a:picLocks noChangeAspect="1"/>
        </xdr:cNvPicPr>
      </xdr:nvPicPr>
      <xdr:blipFill>
        <a:blip r:embed="rId7"/>
        <a:stretch>
          <a:fillRect/>
        </a:stretch>
      </xdr:blipFill>
      <xdr:spPr>
        <a:xfrm>
          <a:off x="39824660" y="889000"/>
          <a:ext cx="899160" cy="6604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57</xdr:col>
      <xdr:colOff>444500</xdr:colOff>
      <xdr:row>57</xdr:row>
      <xdr:rowOff>176530</xdr:rowOff>
    </xdr:from>
    <xdr:to>
      <xdr:col>61</xdr:col>
      <xdr:colOff>13970</xdr:colOff>
      <xdr:row>59</xdr:row>
      <xdr:rowOff>90805</xdr:rowOff>
    </xdr:to>
    <xdr:pic>
      <xdr:nvPicPr>
        <xdr:cNvPr id="2" name="图片 1"/>
        <xdr:cNvPicPr>
          <a:picLocks noChangeAspect="1"/>
        </xdr:cNvPicPr>
      </xdr:nvPicPr>
      <xdr:blipFill>
        <a:blip r:embed="rId1"/>
        <a:stretch>
          <a:fillRect/>
        </a:stretch>
      </xdr:blipFill>
      <xdr:spPr>
        <a:xfrm>
          <a:off x="43400345" y="13079730"/>
          <a:ext cx="1852930" cy="304800"/>
        </a:xfrm>
        <a:prstGeom prst="rect">
          <a:avLst/>
        </a:prstGeom>
        <a:noFill/>
        <a:ln w="9525">
          <a:noFill/>
        </a:ln>
      </xdr:spPr>
    </xdr:pic>
    <xdr:clientData/>
  </xdr:twoCellAnchor>
  <xdr:twoCellAnchor editAs="oneCell">
    <xdr:from>
      <xdr:col>57</xdr:col>
      <xdr:colOff>170815</xdr:colOff>
      <xdr:row>61</xdr:row>
      <xdr:rowOff>13970</xdr:rowOff>
    </xdr:from>
    <xdr:to>
      <xdr:col>60</xdr:col>
      <xdr:colOff>324485</xdr:colOff>
      <xdr:row>62</xdr:row>
      <xdr:rowOff>32385</xdr:rowOff>
    </xdr:to>
    <xdr:pic>
      <xdr:nvPicPr>
        <xdr:cNvPr id="3" name="图片 2"/>
        <xdr:cNvPicPr>
          <a:picLocks noChangeAspect="1"/>
        </xdr:cNvPicPr>
      </xdr:nvPicPr>
      <xdr:blipFill>
        <a:blip r:embed="rId2"/>
        <a:stretch>
          <a:fillRect/>
        </a:stretch>
      </xdr:blipFill>
      <xdr:spPr>
        <a:xfrm flipV="1">
          <a:off x="43126660" y="13790295"/>
          <a:ext cx="1866265" cy="221615"/>
        </a:xfrm>
        <a:prstGeom prst="rect">
          <a:avLst/>
        </a:prstGeom>
        <a:noFill/>
        <a:ln w="9525">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istrator\Desktop\2.2-2.7&#25490;&#26399;&#22791;&#20221;\2025&#24180;ZURU%20#Fuggler#15746%20#15749#15751#15754#15755#15760&#31995;&#21015;&#29983;&#20135;&#25490;&#26399;&#65288;HY&#65289;.xlsx0.xlsx2.7.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15746 飞天小女警系列 "/>
      <sheetName val="15749嘻哈系列"/>
      <sheetName val="15751 食物系列"/>
      <sheetName val="15755彩虹熊系列"/>
      <sheetName val="15754 明星系列"/>
      <sheetName val="15760六代钥匙扣系列 "/>
      <sheetName val="15790"/>
      <sheetName val="15782"/>
      <sheetName val="15786"/>
      <sheetName val="15784"/>
      <sheetName val="半成品MA"/>
      <sheetName val="包装MA"/>
      <sheetName val="取消订单"/>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jessi@zuru.com"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X923"/>
  <sheetViews>
    <sheetView zoomScale="70" zoomScaleNormal="70" workbookViewId="0">
      <pane xSplit="15" ySplit="3" topLeftCell="P450" activePane="bottomRight" state="frozen"/>
      <selection/>
      <selection pane="topRight"/>
      <selection pane="bottomLeft"/>
      <selection pane="bottomRight" activeCell="D460" sqref="D460"/>
    </sheetView>
  </sheetViews>
  <sheetFormatPr defaultColWidth="9" defaultRowHeight="14.25"/>
  <cols>
    <col min="1" max="1" width="17.1916666666667" style="1018" customWidth="1"/>
    <col min="2" max="2" width="12.1916666666667" style="1019" customWidth="1"/>
    <col min="3" max="3" width="10.35" style="1019" customWidth="1"/>
    <col min="4" max="4" width="12.6" style="1011" customWidth="1"/>
    <col min="5" max="5" width="12.7916666666667" style="1019" customWidth="1"/>
    <col min="6" max="6" width="13.2083333333333" style="1019" customWidth="1"/>
    <col min="7" max="7" width="16.425" style="1020" customWidth="1"/>
    <col min="8" max="8" width="19.8166666666667" style="1011" customWidth="1"/>
    <col min="9" max="9" width="16.275"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7416666666667" style="1011" customWidth="1"/>
    <col min="16" max="16" width="9.28333333333333" style="1021" customWidth="1"/>
    <col min="17" max="17" width="8.63333333333333" style="1022" customWidth="1"/>
    <col min="18" max="20" width="8.63333333333333" style="1491" customWidth="1"/>
    <col min="21" max="21" width="10.7083333333333" style="1491" customWidth="1"/>
    <col min="22" max="22" width="10.1916666666667" style="1023" customWidth="1"/>
    <col min="23" max="23" width="11.7833333333333" style="1023" customWidth="1"/>
    <col min="24" max="24" width="8.28333333333333" style="1024" customWidth="1"/>
    <col min="25" max="25" width="8.99166666666667" style="1025" customWidth="1"/>
    <col min="26" max="26" width="11.575" style="1024" customWidth="1"/>
    <col min="27" max="27" width="8.63333333333333" style="1026" customWidth="1"/>
    <col min="28" max="28" width="12.575" style="1026" customWidth="1"/>
    <col min="29" max="29" width="26.8166666666667" style="1027" customWidth="1"/>
    <col min="30" max="30" width="12.5" style="1011" customWidth="1"/>
    <col min="31" max="31" width="13.2083333333333" style="1011" customWidth="1"/>
    <col min="32" max="32" width="14.5333333333333" style="1028" customWidth="1"/>
    <col min="33" max="33" width="13.2833333333333" style="1020" customWidth="1"/>
    <col min="34" max="36" width="7.25" style="1020" customWidth="1"/>
    <col min="37" max="42" width="10.375" style="1019" customWidth="1"/>
    <col min="43" max="46" width="11.425" style="1019" customWidth="1"/>
    <col min="47" max="55" width="13.85" style="1029" customWidth="1"/>
    <col min="56" max="57" width="13.05" style="1029" customWidth="1"/>
    <col min="58" max="58" width="9" style="1030" customWidth="1"/>
    <col min="59" max="59" width="9" style="1030"/>
    <col min="60" max="335" width="9" style="1193"/>
    <col min="336" max="16384" width="9" style="2035"/>
  </cols>
  <sheetData>
    <row r="1" s="1011" customFormat="1" ht="47" customHeight="1" spans="1:335">
      <c r="A1" s="2885" t="s">
        <v>0</v>
      </c>
      <c r="B1" s="1114"/>
      <c r="C1" s="1114"/>
      <c r="D1" s="1114"/>
      <c r="E1" s="1114"/>
      <c r="F1" s="1114"/>
      <c r="G1" s="1114"/>
      <c r="H1" s="1114"/>
      <c r="I1" s="1114"/>
      <c r="J1" s="1114"/>
      <c r="K1" s="1114"/>
      <c r="L1" s="1114"/>
      <c r="M1" s="1114"/>
      <c r="N1" s="1114"/>
      <c r="O1" s="1114"/>
      <c r="P1" s="1060"/>
      <c r="Q1" s="2897"/>
      <c r="R1" s="1079"/>
      <c r="S1" s="1079"/>
      <c r="T1" s="1079"/>
      <c r="U1" s="1079"/>
      <c r="V1" s="1080"/>
      <c r="W1" s="1023"/>
      <c r="X1" s="2898"/>
      <c r="Y1" s="2907"/>
      <c r="Z1" s="2898"/>
      <c r="AA1" s="2612"/>
      <c r="AB1" s="2612"/>
      <c r="AC1" s="2908"/>
      <c r="AD1" s="1114"/>
      <c r="AE1" s="1115"/>
      <c r="AF1" s="2081"/>
      <c r="AG1" s="1117"/>
      <c r="AH1" s="1117"/>
      <c r="AI1" s="1117"/>
      <c r="AJ1" s="1117"/>
      <c r="AK1" s="1141"/>
      <c r="AL1" s="1141"/>
      <c r="AM1" s="1141"/>
      <c r="AN1" s="1141"/>
      <c r="AO1" s="1141"/>
      <c r="AP1" s="1141"/>
      <c r="AQ1" s="1141"/>
      <c r="AR1" s="1141"/>
      <c r="AS1" s="1141"/>
      <c r="AT1" s="1141"/>
      <c r="AU1" s="1164"/>
      <c r="AV1" s="1164"/>
      <c r="AW1" s="1164"/>
      <c r="AX1" s="1164"/>
      <c r="AY1" s="1164"/>
      <c r="AZ1" s="1164"/>
      <c r="BA1" s="1164"/>
      <c r="BB1" s="1164"/>
      <c r="BC1" s="1164"/>
      <c r="BD1" s="1165"/>
      <c r="BE1" s="1166"/>
      <c r="BF1" s="1189"/>
      <c r="BG1" s="1189"/>
      <c r="BH1" s="1030"/>
      <c r="BI1" s="1030"/>
      <c r="BJ1" s="1030"/>
      <c r="BK1" s="1030"/>
      <c r="BL1" s="1030"/>
      <c r="BM1" s="1030"/>
      <c r="BN1" s="1030"/>
      <c r="BO1" s="1030"/>
      <c r="BP1" s="1030"/>
      <c r="BQ1" s="1030"/>
      <c r="BR1" s="1030"/>
      <c r="BS1" s="1030"/>
      <c r="BT1" s="1030"/>
      <c r="BU1" s="1030"/>
      <c r="BV1" s="1030"/>
      <c r="BW1" s="1030"/>
      <c r="BX1" s="1030"/>
      <c r="BY1" s="1030"/>
      <c r="BZ1" s="1030"/>
      <c r="CA1" s="1030"/>
      <c r="CB1" s="1030"/>
      <c r="CC1" s="1030"/>
      <c r="CD1" s="1030"/>
      <c r="CE1" s="1030"/>
      <c r="CF1" s="1030"/>
      <c r="CG1" s="1030"/>
      <c r="CH1" s="1030"/>
      <c r="CI1" s="1030"/>
      <c r="CJ1" s="1030"/>
      <c r="CK1" s="1030"/>
      <c r="CL1" s="1030"/>
      <c r="CM1" s="1030"/>
      <c r="CN1" s="1030"/>
      <c r="CO1" s="1030"/>
      <c r="CP1" s="1030"/>
      <c r="CQ1" s="1030"/>
      <c r="CR1" s="1030"/>
      <c r="CS1" s="1030"/>
      <c r="CT1" s="1030"/>
      <c r="CU1" s="1030"/>
      <c r="CV1" s="1030"/>
      <c r="CW1" s="1030"/>
      <c r="CX1" s="1030"/>
      <c r="CY1" s="1030"/>
      <c r="CZ1" s="1030"/>
      <c r="DA1" s="1030"/>
      <c r="DB1" s="1030"/>
      <c r="DC1" s="1030"/>
      <c r="DD1" s="1030"/>
      <c r="DE1" s="1030"/>
      <c r="DF1" s="1030"/>
      <c r="DG1" s="1030"/>
      <c r="DH1" s="1030"/>
      <c r="DI1" s="1030"/>
      <c r="DJ1" s="1030"/>
      <c r="DK1" s="1030"/>
      <c r="DL1" s="1030"/>
      <c r="DM1" s="1030"/>
      <c r="DN1" s="1030"/>
      <c r="DO1" s="1030"/>
      <c r="DP1" s="1030"/>
      <c r="DQ1" s="1030"/>
      <c r="DR1" s="1030"/>
      <c r="DS1" s="1030"/>
      <c r="DT1" s="1030"/>
      <c r="DU1" s="1030"/>
      <c r="DV1" s="1030"/>
      <c r="DW1" s="1030"/>
      <c r="DX1" s="1030"/>
      <c r="DY1" s="1030"/>
      <c r="DZ1" s="1030"/>
      <c r="EA1" s="1030"/>
      <c r="EB1" s="1030"/>
      <c r="EC1" s="1030"/>
      <c r="ED1" s="1030"/>
      <c r="EE1" s="1030"/>
      <c r="EF1" s="1030"/>
      <c r="EG1" s="1030"/>
      <c r="EH1" s="1030"/>
      <c r="EI1" s="1030"/>
      <c r="EJ1" s="1030"/>
      <c r="EK1" s="1030"/>
      <c r="EL1" s="1030"/>
      <c r="EM1" s="1030"/>
      <c r="EN1" s="1030"/>
      <c r="EO1" s="1030"/>
      <c r="EP1" s="1030"/>
      <c r="EQ1" s="1030"/>
      <c r="ER1" s="1030"/>
      <c r="ES1" s="1030"/>
      <c r="ET1" s="1030"/>
      <c r="EU1" s="1030"/>
      <c r="EV1" s="1030"/>
      <c r="EW1" s="1030"/>
      <c r="EX1" s="1030"/>
      <c r="EY1" s="1030"/>
      <c r="EZ1" s="1030"/>
      <c r="FA1" s="1030"/>
      <c r="FB1" s="1030"/>
      <c r="FC1" s="1030"/>
      <c r="FD1" s="1030"/>
      <c r="FE1" s="1030"/>
      <c r="FF1" s="1030"/>
      <c r="FG1" s="1030"/>
      <c r="FH1" s="1030"/>
      <c r="FI1" s="1030"/>
      <c r="FJ1" s="1030"/>
      <c r="FK1" s="1030"/>
      <c r="FL1" s="1030"/>
      <c r="FM1" s="1030"/>
      <c r="FN1" s="1030"/>
      <c r="FO1" s="1030"/>
      <c r="FP1" s="1030"/>
      <c r="FQ1" s="1030"/>
      <c r="FR1" s="1030"/>
      <c r="FS1" s="1030"/>
      <c r="FT1" s="1030"/>
      <c r="FU1" s="1030"/>
      <c r="FV1" s="1030"/>
      <c r="FW1" s="1030"/>
      <c r="FX1" s="1030"/>
      <c r="FY1" s="1030"/>
      <c r="FZ1" s="1030"/>
      <c r="GA1" s="1030"/>
      <c r="GB1" s="1030"/>
      <c r="GC1" s="1030"/>
      <c r="GD1" s="1030"/>
      <c r="GE1" s="1030"/>
      <c r="GF1" s="1030"/>
      <c r="GG1" s="1030"/>
      <c r="GH1" s="1030"/>
      <c r="GI1" s="1030"/>
      <c r="GJ1" s="1030"/>
      <c r="GK1" s="1030"/>
      <c r="GL1" s="1030"/>
      <c r="GM1" s="1030"/>
      <c r="GN1" s="1030"/>
      <c r="GO1" s="1030"/>
      <c r="GP1" s="1030"/>
      <c r="GQ1" s="1030"/>
      <c r="GR1" s="1030"/>
      <c r="GS1" s="1030"/>
      <c r="GT1" s="1030"/>
      <c r="GU1" s="1030"/>
      <c r="GV1" s="1030"/>
      <c r="GW1" s="1030"/>
      <c r="GX1" s="1030"/>
      <c r="GY1" s="1030"/>
      <c r="GZ1" s="1030"/>
      <c r="HA1" s="1030"/>
      <c r="HB1" s="1030"/>
      <c r="HC1" s="1030"/>
      <c r="HD1" s="1030"/>
      <c r="HE1" s="1030"/>
      <c r="HF1" s="1030"/>
      <c r="HG1" s="1030"/>
      <c r="HH1" s="1030"/>
      <c r="HI1" s="1030"/>
      <c r="HJ1" s="1030"/>
      <c r="HK1" s="1030"/>
      <c r="HL1" s="1030"/>
      <c r="HM1" s="1030"/>
      <c r="HN1" s="1030"/>
      <c r="HO1" s="1030"/>
      <c r="HP1" s="1030"/>
      <c r="HQ1" s="1030"/>
      <c r="HR1" s="1030"/>
      <c r="HS1" s="1030"/>
      <c r="HT1" s="1030"/>
      <c r="HU1" s="1030"/>
      <c r="HV1" s="1030"/>
      <c r="HW1" s="1030"/>
      <c r="HX1" s="1030"/>
      <c r="HY1" s="1030"/>
      <c r="HZ1" s="1030"/>
      <c r="IA1" s="1030"/>
      <c r="IB1" s="1030"/>
      <c r="IC1" s="1030"/>
      <c r="ID1" s="1030"/>
      <c r="IE1" s="1030"/>
      <c r="IF1" s="1030"/>
      <c r="IG1" s="1030"/>
      <c r="IH1" s="1030"/>
      <c r="II1" s="1030"/>
      <c r="IJ1" s="1030"/>
      <c r="IK1" s="1030"/>
      <c r="IL1" s="1030"/>
      <c r="IM1" s="1030"/>
      <c r="IN1" s="1030"/>
      <c r="IO1" s="1030"/>
      <c r="IP1" s="1030"/>
      <c r="IQ1" s="1030"/>
      <c r="IR1" s="1030"/>
      <c r="IS1" s="1030"/>
      <c r="IT1" s="1030"/>
      <c r="IU1" s="1030"/>
      <c r="IV1" s="1030"/>
      <c r="IW1" s="1030"/>
      <c r="IX1" s="1030"/>
      <c r="IY1" s="1030"/>
      <c r="IZ1" s="1030"/>
      <c r="JA1" s="1030"/>
      <c r="JB1" s="1030"/>
      <c r="JC1" s="1030"/>
      <c r="JD1" s="1030"/>
      <c r="JE1" s="1030"/>
      <c r="JF1" s="1030"/>
      <c r="JG1" s="1030"/>
      <c r="JH1" s="1030"/>
      <c r="JI1" s="1030"/>
      <c r="JJ1" s="1030"/>
      <c r="JK1" s="1030"/>
      <c r="JL1" s="1030"/>
      <c r="JM1" s="1030"/>
      <c r="JN1" s="1030"/>
      <c r="JO1" s="1030"/>
      <c r="JP1" s="1030"/>
      <c r="JQ1" s="1030"/>
      <c r="JR1" s="1030"/>
      <c r="JS1" s="1030"/>
      <c r="JT1" s="1030"/>
      <c r="JU1" s="1030"/>
      <c r="JV1" s="1030"/>
      <c r="JW1" s="1030"/>
      <c r="JX1" s="1030"/>
      <c r="JY1" s="1030"/>
      <c r="JZ1" s="1030"/>
      <c r="KA1" s="1030"/>
      <c r="KB1" s="1030"/>
      <c r="KC1" s="1030"/>
      <c r="KD1" s="1030"/>
      <c r="KE1" s="1030"/>
      <c r="KF1" s="1030"/>
      <c r="KG1" s="1030"/>
      <c r="KH1" s="1030"/>
      <c r="KI1" s="1030"/>
      <c r="KJ1" s="1030"/>
      <c r="KK1" s="1030"/>
      <c r="KL1" s="1030"/>
      <c r="KM1" s="1030"/>
      <c r="KN1" s="1030"/>
      <c r="KO1" s="1030"/>
      <c r="KP1" s="1030"/>
      <c r="KQ1" s="1030"/>
      <c r="KR1" s="1030"/>
      <c r="KS1" s="1030"/>
      <c r="KT1" s="1030"/>
      <c r="KU1" s="1030"/>
      <c r="KV1" s="1030"/>
      <c r="KW1" s="1030"/>
      <c r="KX1" s="1030"/>
      <c r="KY1" s="1030"/>
      <c r="KZ1" s="1030"/>
      <c r="LA1" s="1030"/>
      <c r="LB1" s="1030"/>
      <c r="LC1" s="1030"/>
      <c r="LD1" s="1030"/>
      <c r="LE1" s="1030"/>
      <c r="LF1" s="1030"/>
      <c r="LG1" s="1030"/>
      <c r="LH1" s="1030"/>
      <c r="LI1" s="1030"/>
      <c r="LJ1" s="1030"/>
      <c r="LK1" s="1030"/>
      <c r="LL1" s="1030"/>
      <c r="LM1" s="1030"/>
      <c r="LN1" s="1030"/>
      <c r="LO1" s="1030"/>
      <c r="LP1" s="1030"/>
      <c r="LQ1" s="1030"/>
      <c r="LR1" s="1030"/>
      <c r="LS1" s="1030"/>
      <c r="LT1" s="1030"/>
      <c r="LU1" s="1030"/>
      <c r="LV1" s="1030"/>
      <c r="LW1" s="1030"/>
    </row>
    <row r="2" s="2884" customFormat="1" ht="32" customHeight="1" spans="1:336">
      <c r="A2" s="2886">
        <v>45576</v>
      </c>
      <c r="B2" s="2887"/>
      <c r="C2" s="2888"/>
      <c r="D2" s="2887"/>
      <c r="E2" s="2889"/>
      <c r="F2" s="2889"/>
      <c r="G2" s="2890"/>
      <c r="H2" s="2889" t="s">
        <v>1</v>
      </c>
      <c r="I2" s="2889"/>
      <c r="J2" s="2889"/>
      <c r="K2" s="2893" t="s">
        <v>2</v>
      </c>
      <c r="L2" s="2893"/>
      <c r="M2" s="2893"/>
      <c r="N2" s="2893" t="s">
        <v>3</v>
      </c>
      <c r="O2" s="2893"/>
      <c r="P2" s="2893"/>
      <c r="Q2" s="2899"/>
      <c r="R2" s="2900"/>
      <c r="S2" s="2900"/>
      <c r="T2" s="2900"/>
      <c r="U2" s="2900"/>
      <c r="V2" s="2901"/>
      <c r="W2" s="2902" t="s">
        <v>4</v>
      </c>
      <c r="X2" s="2903"/>
      <c r="Y2" s="2909"/>
      <c r="Z2" s="2903"/>
      <c r="AA2" s="2910"/>
      <c r="AB2" s="2911"/>
      <c r="AC2" s="2912"/>
      <c r="AD2" s="2913"/>
      <c r="AE2" s="2893"/>
      <c r="AF2" s="2914"/>
      <c r="AG2" s="2890"/>
      <c r="AH2" s="2890"/>
      <c r="AI2" s="2918"/>
      <c r="AJ2" s="2918"/>
      <c r="AK2" s="2919" t="s">
        <v>5</v>
      </c>
      <c r="AL2" s="2920"/>
      <c r="AM2" s="2921" t="s">
        <v>6</v>
      </c>
      <c r="AN2" s="2921"/>
      <c r="AO2" s="2921"/>
      <c r="AP2" s="2919" t="s">
        <v>7</v>
      </c>
      <c r="AQ2" s="2921"/>
      <c r="AR2" s="2888"/>
      <c r="AS2" s="2888"/>
      <c r="AT2" s="2922"/>
      <c r="AU2" s="2923" t="s">
        <v>8</v>
      </c>
      <c r="AV2" s="2924" t="s">
        <v>9</v>
      </c>
      <c r="AW2" s="2924" t="s">
        <v>10</v>
      </c>
      <c r="AX2" s="2924" t="s">
        <v>11</v>
      </c>
      <c r="AY2" s="2924" t="s">
        <v>12</v>
      </c>
      <c r="AZ2" s="2924" t="s">
        <v>13</v>
      </c>
      <c r="BA2" s="2924" t="s">
        <v>14</v>
      </c>
      <c r="BB2" s="2924" t="s">
        <v>15</v>
      </c>
      <c r="BC2" s="2925" t="s">
        <v>16</v>
      </c>
      <c r="BD2" s="1176" t="s">
        <v>17</v>
      </c>
      <c r="BE2" s="2926" t="s">
        <v>18</v>
      </c>
      <c r="BF2" s="1189"/>
      <c r="BG2" s="1189"/>
      <c r="BH2" s="1189"/>
      <c r="BI2" s="1189"/>
      <c r="BJ2" s="1189"/>
      <c r="BK2" s="1189"/>
      <c r="BL2" s="1189"/>
      <c r="BM2" s="1189"/>
      <c r="BN2" s="1189"/>
      <c r="BO2" s="1189"/>
      <c r="BP2" s="1189"/>
      <c r="BQ2" s="1189"/>
      <c r="BR2" s="1189"/>
      <c r="BS2" s="1189"/>
      <c r="BT2" s="1189"/>
      <c r="BU2" s="1189"/>
      <c r="BV2" s="1189"/>
      <c r="BW2" s="1189"/>
      <c r="BX2" s="1189"/>
      <c r="BY2" s="1189"/>
      <c r="BZ2" s="1189"/>
      <c r="CA2" s="1189"/>
      <c r="CB2" s="1189"/>
      <c r="CC2" s="1189"/>
      <c r="CD2" s="1189"/>
      <c r="CE2" s="1189"/>
      <c r="CF2" s="1189"/>
      <c r="CG2" s="1189"/>
      <c r="CH2" s="1189"/>
      <c r="CI2" s="1189"/>
      <c r="CJ2" s="1189"/>
      <c r="CK2" s="1189"/>
      <c r="CL2" s="1189"/>
      <c r="CM2" s="1189"/>
      <c r="CN2" s="1189"/>
      <c r="CO2" s="1189"/>
      <c r="CP2" s="1189"/>
      <c r="CQ2" s="1189"/>
      <c r="CR2" s="1189"/>
      <c r="CS2" s="1189"/>
      <c r="CT2" s="1189"/>
      <c r="CU2" s="1189"/>
      <c r="CV2" s="1189"/>
      <c r="CW2" s="1189"/>
      <c r="CX2" s="1189"/>
      <c r="CY2" s="1189"/>
      <c r="CZ2" s="1189"/>
      <c r="DA2" s="1189"/>
      <c r="DB2" s="1189"/>
      <c r="DC2" s="1189"/>
      <c r="DD2" s="1189"/>
      <c r="DE2" s="1189"/>
      <c r="DF2" s="1189"/>
      <c r="DG2" s="1189"/>
      <c r="DH2" s="1189"/>
      <c r="DI2" s="1189"/>
      <c r="DJ2" s="1189"/>
      <c r="DK2" s="1189"/>
      <c r="DL2" s="1189"/>
      <c r="DM2" s="1189"/>
      <c r="DN2" s="1189"/>
      <c r="DO2" s="1189"/>
      <c r="DP2" s="1189"/>
      <c r="DQ2" s="1189"/>
      <c r="DR2" s="1189"/>
      <c r="DS2" s="1189"/>
      <c r="DT2" s="1189"/>
      <c r="DU2" s="1189"/>
      <c r="DV2" s="1189"/>
      <c r="DW2" s="1189"/>
      <c r="DX2" s="1189"/>
      <c r="DY2" s="1189"/>
      <c r="DZ2" s="1189"/>
      <c r="EA2" s="1189"/>
      <c r="EB2" s="1189"/>
      <c r="EC2" s="1189"/>
      <c r="ED2" s="1189"/>
      <c r="EE2" s="1189"/>
      <c r="EF2" s="1189"/>
      <c r="EG2" s="1189"/>
      <c r="EH2" s="1189"/>
      <c r="EI2" s="1189"/>
      <c r="EJ2" s="1189"/>
      <c r="EK2" s="1189"/>
      <c r="EL2" s="1189"/>
      <c r="EM2" s="1189"/>
      <c r="EN2" s="1189"/>
      <c r="EO2" s="1189"/>
      <c r="EP2" s="1189"/>
      <c r="EQ2" s="1189"/>
      <c r="ER2" s="1189"/>
      <c r="ES2" s="1189"/>
      <c r="ET2" s="1189"/>
      <c r="EU2" s="1189"/>
      <c r="EV2" s="1189"/>
      <c r="EW2" s="1189"/>
      <c r="EX2" s="1189"/>
      <c r="EY2" s="1189"/>
      <c r="EZ2" s="1189"/>
      <c r="FA2" s="1189"/>
      <c r="FB2" s="1189"/>
      <c r="FC2" s="1189"/>
      <c r="FD2" s="1189"/>
      <c r="FE2" s="1189"/>
      <c r="FF2" s="1189"/>
      <c r="FG2" s="1189"/>
      <c r="FH2" s="1189"/>
      <c r="FI2" s="1189"/>
      <c r="FJ2" s="1189"/>
      <c r="FK2" s="1189"/>
      <c r="FL2" s="1189"/>
      <c r="FM2" s="1189"/>
      <c r="FN2" s="1189"/>
      <c r="FO2" s="1189"/>
      <c r="FP2" s="1189"/>
      <c r="FQ2" s="1189"/>
      <c r="FR2" s="1189"/>
      <c r="FS2" s="1189"/>
      <c r="FT2" s="1189"/>
      <c r="FU2" s="1189"/>
      <c r="FV2" s="1189"/>
      <c r="FW2" s="1189"/>
      <c r="FX2" s="1189"/>
      <c r="FY2" s="1189"/>
      <c r="FZ2" s="1189"/>
      <c r="GA2" s="1189"/>
      <c r="GB2" s="1189"/>
      <c r="GC2" s="1189"/>
      <c r="GD2" s="1189"/>
      <c r="GE2" s="1189"/>
      <c r="GF2" s="1189"/>
      <c r="GG2" s="1189"/>
      <c r="GH2" s="1189"/>
      <c r="GI2" s="1189"/>
      <c r="GJ2" s="1189"/>
      <c r="GK2" s="1189"/>
      <c r="GL2" s="1189"/>
      <c r="GM2" s="1189"/>
      <c r="GN2" s="1189"/>
      <c r="GO2" s="1189"/>
      <c r="GP2" s="1189"/>
      <c r="GQ2" s="1189"/>
      <c r="GR2" s="1189"/>
      <c r="GS2" s="1189"/>
      <c r="GT2" s="1189"/>
      <c r="GU2" s="1189"/>
      <c r="GV2" s="1189"/>
      <c r="GW2" s="1189"/>
      <c r="GX2" s="1189"/>
      <c r="GY2" s="1189"/>
      <c r="GZ2" s="1189"/>
      <c r="HA2" s="1189"/>
      <c r="HB2" s="1189"/>
      <c r="HC2" s="1189"/>
      <c r="HD2" s="1189"/>
      <c r="HE2" s="1189"/>
      <c r="HF2" s="1189"/>
      <c r="HG2" s="1189"/>
      <c r="HH2" s="1189"/>
      <c r="HI2" s="1189"/>
      <c r="HJ2" s="1189"/>
      <c r="HK2" s="1189"/>
      <c r="HL2" s="1189"/>
      <c r="HM2" s="1189"/>
      <c r="HN2" s="1189"/>
      <c r="HO2" s="1189"/>
      <c r="HP2" s="1189"/>
      <c r="HQ2" s="1189"/>
      <c r="HR2" s="1189"/>
      <c r="HS2" s="1189"/>
      <c r="HT2" s="1189"/>
      <c r="HU2" s="1189"/>
      <c r="HV2" s="1189"/>
      <c r="HW2" s="1189"/>
      <c r="HX2" s="1189"/>
      <c r="HY2" s="1189"/>
      <c r="HZ2" s="1189"/>
      <c r="IA2" s="1189"/>
      <c r="IB2" s="1189"/>
      <c r="IC2" s="1189"/>
      <c r="ID2" s="1189"/>
      <c r="IE2" s="1189"/>
      <c r="IF2" s="1189"/>
      <c r="IG2" s="1189"/>
      <c r="IH2" s="1189"/>
      <c r="II2" s="1189"/>
      <c r="IJ2" s="1189"/>
      <c r="IK2" s="1189"/>
      <c r="IL2" s="1189"/>
      <c r="IM2" s="1189"/>
      <c r="IN2" s="1189"/>
      <c r="IO2" s="1189"/>
      <c r="IP2" s="1189"/>
      <c r="IQ2" s="1189"/>
      <c r="IR2" s="1189"/>
      <c r="IS2" s="1189"/>
      <c r="IT2" s="1189"/>
      <c r="IU2" s="1189"/>
      <c r="IV2" s="1189"/>
      <c r="IW2" s="1189"/>
      <c r="IX2" s="1189"/>
      <c r="IY2" s="1189"/>
      <c r="IZ2" s="1189"/>
      <c r="JA2" s="1189"/>
      <c r="JB2" s="1189"/>
      <c r="JC2" s="1189"/>
      <c r="JD2" s="1189"/>
      <c r="JE2" s="1189"/>
      <c r="JF2" s="1189"/>
      <c r="JG2" s="1189"/>
      <c r="JH2" s="1189"/>
      <c r="JI2" s="1189"/>
      <c r="JJ2" s="1189"/>
      <c r="JK2" s="1189"/>
      <c r="JL2" s="1189"/>
      <c r="JM2" s="1189"/>
      <c r="JN2" s="1189"/>
      <c r="JO2" s="1189"/>
      <c r="JP2" s="1189"/>
      <c r="JQ2" s="1189"/>
      <c r="JR2" s="1189"/>
      <c r="JS2" s="1189"/>
      <c r="JT2" s="1189"/>
      <c r="JU2" s="1189"/>
      <c r="JV2" s="1189"/>
      <c r="JW2" s="1189"/>
      <c r="JX2" s="1189"/>
      <c r="JY2" s="1189"/>
      <c r="JZ2" s="1189"/>
      <c r="KA2" s="1189"/>
      <c r="KB2" s="1189"/>
      <c r="KC2" s="1189"/>
      <c r="KD2" s="1189"/>
      <c r="KE2" s="1189"/>
      <c r="KF2" s="1189"/>
      <c r="KG2" s="1189"/>
      <c r="KH2" s="1189"/>
      <c r="KI2" s="1189"/>
      <c r="KJ2" s="1189"/>
      <c r="KK2" s="1189"/>
      <c r="KL2" s="1189"/>
      <c r="KM2" s="1189"/>
      <c r="KN2" s="1189"/>
      <c r="KO2" s="1189"/>
      <c r="KP2" s="1189"/>
      <c r="KQ2" s="1189"/>
      <c r="KR2" s="1189"/>
      <c r="KS2" s="1189"/>
      <c r="KT2" s="1189"/>
      <c r="KU2" s="1189"/>
      <c r="KV2" s="1189"/>
      <c r="KW2" s="1189"/>
      <c r="KX2" s="1189"/>
      <c r="KY2" s="1189"/>
      <c r="KZ2" s="1189"/>
      <c r="LA2" s="1189"/>
      <c r="LB2" s="1189"/>
      <c r="LC2" s="1189"/>
      <c r="LD2" s="1189"/>
      <c r="LE2" s="1189"/>
      <c r="LF2" s="1189"/>
      <c r="LG2" s="1189"/>
      <c r="LH2" s="1189"/>
      <c r="LI2" s="1189"/>
      <c r="LJ2" s="1189"/>
      <c r="LK2" s="1189"/>
      <c r="LL2" s="1189"/>
      <c r="LM2" s="1189"/>
      <c r="LN2" s="1189"/>
      <c r="LO2" s="1189"/>
      <c r="LP2" s="1189"/>
      <c r="LQ2" s="1189"/>
      <c r="LR2" s="1189"/>
      <c r="LS2" s="1189"/>
      <c r="LT2" s="1189"/>
      <c r="LU2" s="1189"/>
      <c r="LV2" s="1189"/>
      <c r="LW2" s="1189"/>
      <c r="LX2" s="2927"/>
    </row>
    <row r="3" s="1456" customFormat="1" ht="37" customHeight="1" spans="1:59">
      <c r="A3" s="2891" t="s">
        <v>19</v>
      </c>
      <c r="B3" s="2635" t="s">
        <v>20</v>
      </c>
      <c r="C3" s="2635" t="s">
        <v>21</v>
      </c>
      <c r="D3" s="2892" t="s">
        <v>22</v>
      </c>
      <c r="E3" s="2635" t="s">
        <v>23</v>
      </c>
      <c r="F3" s="2635" t="s">
        <v>24</v>
      </c>
      <c r="G3" s="2635" t="s">
        <v>25</v>
      </c>
      <c r="H3" s="2892" t="s">
        <v>26</v>
      </c>
      <c r="I3" s="2894" t="s">
        <v>27</v>
      </c>
      <c r="J3" s="1064" t="s">
        <v>28</v>
      </c>
      <c r="K3" s="2894" t="s">
        <v>29</v>
      </c>
      <c r="L3" s="2635" t="s">
        <v>30</v>
      </c>
      <c r="M3" s="2635" t="s">
        <v>31</v>
      </c>
      <c r="N3" s="2635" t="s">
        <v>32</v>
      </c>
      <c r="O3" s="2635" t="s">
        <v>33</v>
      </c>
      <c r="P3" s="2895" t="s">
        <v>34</v>
      </c>
      <c r="Q3" s="2904" t="s">
        <v>35</v>
      </c>
      <c r="R3" s="1551" t="s">
        <v>36</v>
      </c>
      <c r="S3" s="1551" t="s">
        <v>37</v>
      </c>
      <c r="T3" s="1551" t="s">
        <v>38</v>
      </c>
      <c r="U3" s="2425" t="s">
        <v>39</v>
      </c>
      <c r="V3" s="1093" t="s">
        <v>40</v>
      </c>
      <c r="W3" s="2905" t="s">
        <v>41</v>
      </c>
      <c r="X3" s="1093" t="s">
        <v>42</v>
      </c>
      <c r="Y3" s="1093" t="s">
        <v>43</v>
      </c>
      <c r="Z3" s="1093" t="s">
        <v>44</v>
      </c>
      <c r="AA3" s="2915" t="s">
        <v>45</v>
      </c>
      <c r="AB3" s="2915" t="s">
        <v>46</v>
      </c>
      <c r="AC3" s="2916" t="s">
        <v>47</v>
      </c>
      <c r="AD3" s="2892" t="s">
        <v>48</v>
      </c>
      <c r="AE3" s="2635" t="s">
        <v>49</v>
      </c>
      <c r="AF3" s="2917" t="s">
        <v>50</v>
      </c>
      <c r="AG3" s="2622" t="s">
        <v>51</v>
      </c>
      <c r="AH3" s="2622" t="s">
        <v>52</v>
      </c>
      <c r="AI3" s="2622" t="s">
        <v>53</v>
      </c>
      <c r="AJ3" s="2622" t="s">
        <v>54</v>
      </c>
      <c r="AK3" s="2635" t="s">
        <v>55</v>
      </c>
      <c r="AL3" s="2635" t="s">
        <v>56</v>
      </c>
      <c r="AM3" s="2635" t="s">
        <v>57</v>
      </c>
      <c r="AN3" s="2635" t="s">
        <v>58</v>
      </c>
      <c r="AO3" s="2635" t="s">
        <v>59</v>
      </c>
      <c r="AP3" s="2635" t="s">
        <v>60</v>
      </c>
      <c r="AQ3" s="2635" t="s">
        <v>61</v>
      </c>
      <c r="AR3" s="2635" t="s">
        <v>62</v>
      </c>
      <c r="AS3" s="2635" t="s">
        <v>63</v>
      </c>
      <c r="AT3" s="2635" t="s">
        <v>64</v>
      </c>
      <c r="AU3" s="1173" t="s">
        <v>65</v>
      </c>
      <c r="AV3" s="1173" t="s">
        <v>66</v>
      </c>
      <c r="AW3" s="1173" t="s">
        <v>67</v>
      </c>
      <c r="AX3" s="1173" t="s">
        <v>68</v>
      </c>
      <c r="AY3" s="1173" t="s">
        <v>69</v>
      </c>
      <c r="AZ3" s="1173" t="s">
        <v>70</v>
      </c>
      <c r="BA3" s="1173" t="s">
        <v>71</v>
      </c>
      <c r="BB3" s="1173" t="s">
        <v>72</v>
      </c>
      <c r="BC3" s="1173" t="s">
        <v>73</v>
      </c>
      <c r="BD3" s="1175"/>
      <c r="BE3" s="1175"/>
      <c r="BF3" s="1887"/>
      <c r="BG3" s="1887"/>
    </row>
    <row r="4" s="1486" customFormat="1" ht="47" customHeight="1" spans="1:328">
      <c r="A4" s="1726">
        <v>45638</v>
      </c>
      <c r="B4" s="1724" t="s">
        <v>74</v>
      </c>
      <c r="C4" s="1720"/>
      <c r="D4" s="1725" t="s">
        <v>75</v>
      </c>
      <c r="E4" s="1727"/>
      <c r="F4" s="1725">
        <f>SUMIF(H:H,H4,J:J)</f>
        <v>336432</v>
      </c>
      <c r="G4" s="1505" t="s">
        <v>76</v>
      </c>
      <c r="H4" s="1728" t="s">
        <v>76</v>
      </c>
      <c r="I4" s="1746" t="s">
        <v>77</v>
      </c>
      <c r="J4" s="1736">
        <v>360</v>
      </c>
      <c r="K4" s="1747">
        <v>0</v>
      </c>
      <c r="L4" s="1747">
        <v>96</v>
      </c>
      <c r="M4" s="2593">
        <f t="shared" ref="M4:M25" si="0">J4/L4</f>
        <v>3.75</v>
      </c>
      <c r="N4" s="1741">
        <v>45670</v>
      </c>
      <c r="O4" s="1741">
        <v>45666</v>
      </c>
      <c r="P4" s="1749"/>
      <c r="Q4" s="1562" t="s">
        <v>78</v>
      </c>
      <c r="R4" s="1563"/>
      <c r="S4" s="1563"/>
      <c r="T4" s="1563"/>
      <c r="U4" s="1563"/>
      <c r="V4" s="1746"/>
      <c r="W4" s="1093" t="s">
        <v>4</v>
      </c>
      <c r="X4" s="1767"/>
      <c r="Y4" s="1783"/>
      <c r="Z4" s="1783"/>
      <c r="AA4" s="1783"/>
      <c r="AB4" s="1783"/>
      <c r="AC4" s="1772" t="s">
        <v>79</v>
      </c>
      <c r="AD4" s="1784" t="s">
        <v>80</v>
      </c>
      <c r="AE4" s="1785"/>
      <c r="AF4" s="1786"/>
      <c r="AG4" s="1722"/>
      <c r="AH4" s="1799" t="s">
        <v>81</v>
      </c>
      <c r="AI4" s="1799">
        <f>J4</f>
        <v>360</v>
      </c>
      <c r="AJ4" s="1799">
        <v>9</v>
      </c>
      <c r="AK4" s="1800">
        <f t="shared" ref="AK4:AK10" si="1">J4</f>
        <v>360</v>
      </c>
      <c r="AL4" s="1800"/>
      <c r="AM4" s="1800">
        <f t="shared" ref="AM4:AM10" si="2">J4/24</f>
        <v>15</v>
      </c>
      <c r="AN4" s="1800"/>
      <c r="AO4" s="1800"/>
      <c r="AP4" s="1800"/>
      <c r="AQ4" s="1800"/>
      <c r="AR4" s="1800" t="s">
        <v>63</v>
      </c>
      <c r="AS4" s="1800"/>
      <c r="AT4" s="1800">
        <v>0</v>
      </c>
      <c r="AU4" s="1808">
        <f>J4/9</f>
        <v>40</v>
      </c>
      <c r="AV4" s="1808">
        <f>J4/9</f>
        <v>40</v>
      </c>
      <c r="AW4" s="1808">
        <f>J4/9</f>
        <v>40</v>
      </c>
      <c r="AX4" s="1808">
        <f>J4/9</f>
        <v>40</v>
      </c>
      <c r="AY4" s="1808">
        <f>J4/9</f>
        <v>40</v>
      </c>
      <c r="AZ4" s="1808">
        <f>J4/9</f>
        <v>40</v>
      </c>
      <c r="BA4" s="1808">
        <f>J4/9</f>
        <v>40</v>
      </c>
      <c r="BB4" s="1808">
        <f>J4/9</f>
        <v>40</v>
      </c>
      <c r="BC4" s="1808">
        <f>J4/9</f>
        <v>40</v>
      </c>
      <c r="BD4" s="1808">
        <f>J4*23/24/COUNT(AU4:BC4)</f>
        <v>38.3333333333333</v>
      </c>
      <c r="BE4" s="1808">
        <f>J4/24/COUNT(AU4:BC4)</f>
        <v>1.66666666666667</v>
      </c>
      <c r="BF4" s="1747">
        <f>J4/COUNT(AU4:BC4)-(BD4+BE4)</f>
        <v>0</v>
      </c>
      <c r="BG4" s="1818"/>
      <c r="BH4" s="1819"/>
      <c r="BI4" s="1819"/>
      <c r="BJ4" s="1819"/>
      <c r="BK4" s="1819"/>
      <c r="BL4" s="1819"/>
      <c r="BM4" s="1819"/>
      <c r="BN4" s="1819"/>
      <c r="BO4" s="1819"/>
      <c r="BP4" s="1819"/>
      <c r="BQ4" s="1819"/>
      <c r="BR4" s="1819"/>
      <c r="BS4" s="1819"/>
      <c r="BT4" s="1819"/>
      <c r="BU4" s="1819"/>
      <c r="BV4" s="1819"/>
      <c r="BW4" s="1819"/>
      <c r="BX4" s="1819"/>
      <c r="BY4" s="1819"/>
      <c r="BZ4" s="1819"/>
      <c r="CA4" s="1819"/>
      <c r="CB4" s="1819"/>
      <c r="CC4" s="1819"/>
      <c r="CD4" s="1819"/>
      <c r="CE4" s="1819"/>
      <c r="CF4" s="1819"/>
      <c r="CG4" s="1819"/>
      <c r="CH4" s="1819"/>
      <c r="CI4" s="1819"/>
      <c r="CJ4" s="1819"/>
      <c r="CK4" s="1819"/>
      <c r="CL4" s="1819"/>
      <c r="CM4" s="1819"/>
      <c r="CN4" s="1819"/>
      <c r="CO4" s="1819"/>
      <c r="CP4" s="1819"/>
      <c r="CQ4" s="1819"/>
      <c r="CR4" s="1819"/>
      <c r="CS4" s="1819"/>
      <c r="CT4" s="1819"/>
      <c r="CU4" s="1819"/>
      <c r="CV4" s="1819"/>
      <c r="CW4" s="1819"/>
      <c r="CX4" s="1819"/>
      <c r="CY4" s="1819"/>
      <c r="CZ4" s="1819"/>
      <c r="DA4" s="1819"/>
      <c r="DB4" s="1819"/>
      <c r="DC4" s="1819"/>
      <c r="DD4" s="1819"/>
      <c r="DE4" s="1819"/>
      <c r="DF4" s="1819"/>
      <c r="DG4" s="1819"/>
      <c r="DH4" s="1819"/>
      <c r="DI4" s="1819"/>
      <c r="DJ4" s="1819"/>
      <c r="DK4" s="1819"/>
      <c r="DL4" s="1819"/>
      <c r="DM4" s="1819"/>
      <c r="DN4" s="1819"/>
      <c r="DO4" s="1819"/>
      <c r="DP4" s="1819"/>
      <c r="DQ4" s="1819"/>
      <c r="DR4" s="1819"/>
      <c r="DS4" s="1819"/>
      <c r="DT4" s="1819"/>
      <c r="DU4" s="1819"/>
      <c r="DV4" s="1819"/>
      <c r="DW4" s="1819"/>
      <c r="DX4" s="1819"/>
      <c r="DY4" s="1819"/>
      <c r="DZ4" s="1819"/>
      <c r="EA4" s="1819"/>
      <c r="EB4" s="1819"/>
      <c r="EC4" s="1819"/>
      <c r="ED4" s="1819"/>
      <c r="EE4" s="1819"/>
      <c r="EF4" s="1819"/>
      <c r="EG4" s="1819"/>
      <c r="EH4" s="1819"/>
      <c r="EI4" s="1819"/>
      <c r="EJ4" s="1819"/>
      <c r="EK4" s="1819"/>
      <c r="EL4" s="1819"/>
      <c r="EM4" s="1819"/>
      <c r="EN4" s="1819"/>
      <c r="EO4" s="1819"/>
      <c r="EP4" s="1819"/>
      <c r="EQ4" s="1819"/>
      <c r="ER4" s="1819"/>
      <c r="ES4" s="1819"/>
      <c r="ET4" s="1819"/>
      <c r="EU4" s="1819"/>
      <c r="EV4" s="1819"/>
      <c r="EW4" s="1819"/>
      <c r="EX4" s="1819"/>
      <c r="EY4" s="1819"/>
      <c r="EZ4" s="1819"/>
      <c r="FA4" s="1819"/>
      <c r="FB4" s="1819"/>
      <c r="FC4" s="1819"/>
      <c r="FD4" s="1819"/>
      <c r="FE4" s="1819"/>
      <c r="FF4" s="1819"/>
      <c r="FG4" s="1819"/>
      <c r="FH4" s="1819"/>
      <c r="FI4" s="1819"/>
      <c r="FJ4" s="1819"/>
      <c r="FK4" s="1819"/>
      <c r="FL4" s="1819"/>
      <c r="FM4" s="1819"/>
      <c r="FN4" s="1819"/>
      <c r="FO4" s="1819"/>
      <c r="FP4" s="1819"/>
      <c r="FQ4" s="1819"/>
      <c r="FR4" s="1819"/>
      <c r="FS4" s="1819"/>
      <c r="FT4" s="1819"/>
      <c r="FU4" s="1819"/>
      <c r="FV4" s="1819"/>
      <c r="FW4" s="1819"/>
      <c r="FX4" s="1819"/>
      <c r="FY4" s="1819"/>
      <c r="FZ4" s="1819"/>
      <c r="GA4" s="1819"/>
      <c r="GB4" s="1819"/>
      <c r="GC4" s="1819"/>
      <c r="GD4" s="1819"/>
      <c r="GE4" s="1819"/>
      <c r="GF4" s="1819"/>
      <c r="GG4" s="1819"/>
      <c r="GH4" s="1819"/>
      <c r="GI4" s="1819"/>
      <c r="GJ4" s="1819"/>
      <c r="GK4" s="1819"/>
      <c r="GL4" s="1819"/>
      <c r="GM4" s="1819"/>
      <c r="GN4" s="1819"/>
      <c r="GO4" s="1819"/>
      <c r="GP4" s="1819"/>
      <c r="GQ4" s="1819"/>
      <c r="GR4" s="1819"/>
      <c r="GS4" s="1819"/>
      <c r="GT4" s="1819"/>
      <c r="GU4" s="1819"/>
      <c r="GV4" s="1819"/>
      <c r="GW4" s="1819"/>
      <c r="GX4" s="1819"/>
      <c r="GY4" s="1819"/>
      <c r="GZ4" s="1819"/>
      <c r="HA4" s="1819"/>
      <c r="HB4" s="1819"/>
      <c r="HC4" s="1819"/>
      <c r="HD4" s="1819"/>
      <c r="HE4" s="1819"/>
      <c r="HF4" s="1819"/>
      <c r="HG4" s="1819"/>
      <c r="HH4" s="1819"/>
      <c r="HI4" s="1819"/>
      <c r="HJ4" s="1819"/>
      <c r="HK4" s="1819"/>
      <c r="HL4" s="1819"/>
      <c r="HM4" s="1819"/>
      <c r="HN4" s="1819"/>
      <c r="HO4" s="1819"/>
      <c r="HP4" s="1819"/>
      <c r="HQ4" s="1819"/>
      <c r="HR4" s="1819"/>
      <c r="HS4" s="1819"/>
      <c r="HT4" s="1819"/>
      <c r="HU4" s="1819"/>
      <c r="HV4" s="1819"/>
      <c r="HW4" s="1819"/>
      <c r="HX4" s="1819"/>
      <c r="HY4" s="1819"/>
      <c r="HZ4" s="1819"/>
      <c r="IA4" s="1819"/>
      <c r="IB4" s="1819"/>
      <c r="IC4" s="1819"/>
      <c r="ID4" s="1819"/>
      <c r="IE4" s="1819"/>
      <c r="IF4" s="1819"/>
      <c r="IG4" s="1819"/>
      <c r="IH4" s="1819"/>
      <c r="II4" s="1819"/>
      <c r="IJ4" s="1819"/>
      <c r="IK4" s="1819"/>
      <c r="IL4" s="1819"/>
      <c r="IM4" s="1819"/>
      <c r="IN4" s="1819"/>
      <c r="IO4" s="1819"/>
      <c r="IP4" s="1819"/>
      <c r="IQ4" s="1819"/>
      <c r="IR4" s="1819"/>
      <c r="IS4" s="1819"/>
      <c r="IT4" s="1819"/>
      <c r="IU4" s="1819"/>
      <c r="IV4" s="1819"/>
      <c r="IW4" s="1819"/>
      <c r="IX4" s="1819"/>
      <c r="IY4" s="1819"/>
      <c r="IZ4" s="1819"/>
      <c r="JA4" s="1819"/>
      <c r="JB4" s="1819"/>
      <c r="JC4" s="1819"/>
      <c r="JD4" s="1819"/>
      <c r="JE4" s="1819"/>
      <c r="JF4" s="1819"/>
      <c r="JG4" s="1819"/>
      <c r="JH4" s="1819"/>
      <c r="JI4" s="1819"/>
      <c r="JJ4" s="1819"/>
      <c r="JK4" s="1819"/>
      <c r="JL4" s="1819"/>
      <c r="JM4" s="1819"/>
      <c r="JN4" s="1819"/>
      <c r="JO4" s="1819"/>
      <c r="JP4" s="1819"/>
      <c r="JQ4" s="1819"/>
      <c r="JR4" s="1819"/>
      <c r="JS4" s="1819"/>
      <c r="JT4" s="1819"/>
      <c r="JU4" s="1819"/>
      <c r="JV4" s="1819"/>
      <c r="JW4" s="1819"/>
      <c r="JX4" s="1819"/>
      <c r="JY4" s="1819"/>
      <c r="JZ4" s="1819"/>
      <c r="KA4" s="1819"/>
      <c r="KB4" s="1819"/>
      <c r="KC4" s="1819"/>
      <c r="KD4" s="1819"/>
      <c r="KE4" s="1819"/>
      <c r="KF4" s="1819"/>
      <c r="KG4" s="1819"/>
      <c r="KH4" s="1819"/>
      <c r="KI4" s="1819"/>
      <c r="KJ4" s="1819"/>
      <c r="KK4" s="1819"/>
      <c r="KL4" s="1819"/>
      <c r="KM4" s="1819"/>
      <c r="KN4" s="1819"/>
      <c r="KO4" s="1819"/>
      <c r="KP4" s="1819"/>
      <c r="KQ4" s="1819"/>
      <c r="KR4" s="1819"/>
      <c r="KS4" s="1819"/>
      <c r="KT4" s="1819"/>
      <c r="KU4" s="1819"/>
      <c r="KV4" s="1819"/>
      <c r="KW4" s="1819"/>
      <c r="KX4" s="1819"/>
      <c r="KY4" s="1819"/>
      <c r="KZ4" s="1819"/>
      <c r="LA4" s="1819"/>
      <c r="LB4" s="1819"/>
      <c r="LC4" s="1819"/>
      <c r="LD4" s="1819"/>
      <c r="LE4" s="1819"/>
      <c r="LF4" s="1819"/>
      <c r="LG4" s="1819"/>
      <c r="LH4" s="1819"/>
      <c r="LI4" s="1819"/>
      <c r="LJ4" s="1819"/>
      <c r="LK4" s="1819"/>
      <c r="LL4" s="1819"/>
      <c r="LM4" s="1819"/>
      <c r="LN4" s="1819"/>
      <c r="LO4" s="1819"/>
      <c r="LP4" s="1819"/>
    </row>
    <row r="5" s="1486" customFormat="1" ht="47" customHeight="1" spans="1:328">
      <c r="A5" s="1726">
        <v>45630</v>
      </c>
      <c r="B5" s="1724" t="s">
        <v>74</v>
      </c>
      <c r="C5" s="1720"/>
      <c r="D5" s="1725" t="s">
        <v>82</v>
      </c>
      <c r="E5" s="1727"/>
      <c r="F5" s="1725"/>
      <c r="G5" s="1505" t="s">
        <v>76</v>
      </c>
      <c r="H5" s="1728" t="s">
        <v>76</v>
      </c>
      <c r="I5" s="1746" t="s">
        <v>77</v>
      </c>
      <c r="J5" s="1736">
        <v>600</v>
      </c>
      <c r="K5" s="1747">
        <v>0</v>
      </c>
      <c r="L5" s="1747">
        <v>96</v>
      </c>
      <c r="M5" s="2593">
        <f t="shared" si="0"/>
        <v>6.25</v>
      </c>
      <c r="N5" s="1741">
        <v>45670</v>
      </c>
      <c r="O5" s="1741">
        <v>45666</v>
      </c>
      <c r="P5" s="1749"/>
      <c r="Q5" s="1562" t="s">
        <v>78</v>
      </c>
      <c r="R5" s="1563"/>
      <c r="S5" s="1563"/>
      <c r="T5" s="1563"/>
      <c r="U5" s="1563"/>
      <c r="V5" s="1746"/>
      <c r="W5" s="1746"/>
      <c r="X5" s="1767"/>
      <c r="Y5" s="1783"/>
      <c r="Z5" s="1783"/>
      <c r="AA5" s="1783"/>
      <c r="AB5" s="1783"/>
      <c r="AC5" s="1772"/>
      <c r="AD5" s="1784" t="s">
        <v>83</v>
      </c>
      <c r="AE5" s="1785"/>
      <c r="AF5" s="1786"/>
      <c r="AG5" s="1722"/>
      <c r="AH5" s="1799" t="s">
        <v>81</v>
      </c>
      <c r="AI5" s="1799">
        <f t="shared" ref="AI5:AI68" si="3">J5</f>
        <v>600</v>
      </c>
      <c r="AJ5" s="1799">
        <v>9</v>
      </c>
      <c r="AK5" s="1800">
        <f t="shared" si="1"/>
        <v>600</v>
      </c>
      <c r="AL5" s="1800"/>
      <c r="AM5" s="1800">
        <f t="shared" si="2"/>
        <v>25</v>
      </c>
      <c r="AN5" s="1800"/>
      <c r="AO5" s="1800"/>
      <c r="AP5" s="1800"/>
      <c r="AQ5" s="1800"/>
      <c r="AR5" s="1800" t="s">
        <v>63</v>
      </c>
      <c r="AS5" s="1800"/>
      <c r="AT5" s="1800">
        <v>0</v>
      </c>
      <c r="AU5" s="1808">
        <f>J5/9</f>
        <v>66.6666666666667</v>
      </c>
      <c r="AV5" s="1808">
        <f>J5/9</f>
        <v>66.6666666666667</v>
      </c>
      <c r="AW5" s="1808">
        <f>J5/9</f>
        <v>66.6666666666667</v>
      </c>
      <c r="AX5" s="1808">
        <f>J5/9</f>
        <v>66.6666666666667</v>
      </c>
      <c r="AY5" s="1808">
        <f>J5/9</f>
        <v>66.6666666666667</v>
      </c>
      <c r="AZ5" s="1808">
        <f>J5/9</f>
        <v>66.6666666666667</v>
      </c>
      <c r="BA5" s="1808">
        <f>J5/9</f>
        <v>66.6666666666667</v>
      </c>
      <c r="BB5" s="1808">
        <f>J5/9</f>
        <v>66.6666666666667</v>
      </c>
      <c r="BC5" s="1808">
        <f>J5/9</f>
        <v>66.6666666666667</v>
      </c>
      <c r="BD5" s="1808">
        <f>J5*23/24/COUNT(AU5:BC5)</f>
        <v>63.8888888888889</v>
      </c>
      <c r="BE5" s="1808">
        <f>J5/24/COUNT(AU5:BC5)</f>
        <v>2.77777777777778</v>
      </c>
      <c r="BF5" s="1747">
        <f>J5/COUNT(AU5:BC5)-(BD5+BE5)</f>
        <v>0</v>
      </c>
      <c r="BG5" s="1818"/>
      <c r="BH5" s="1819"/>
      <c r="BI5" s="1819"/>
      <c r="BJ5" s="1819"/>
      <c r="BK5" s="1819"/>
      <c r="BL5" s="1819"/>
      <c r="BM5" s="1819"/>
      <c r="BN5" s="1819"/>
      <c r="BO5" s="1819"/>
      <c r="BP5" s="1819"/>
      <c r="BQ5" s="1819"/>
      <c r="BR5" s="1819"/>
      <c r="BS5" s="1819"/>
      <c r="BT5" s="1819"/>
      <c r="BU5" s="1819"/>
      <c r="BV5" s="1819"/>
      <c r="BW5" s="1819"/>
      <c r="BX5" s="1819"/>
      <c r="BY5" s="1819"/>
      <c r="BZ5" s="1819"/>
      <c r="CA5" s="1819"/>
      <c r="CB5" s="1819"/>
      <c r="CC5" s="1819"/>
      <c r="CD5" s="1819"/>
      <c r="CE5" s="1819"/>
      <c r="CF5" s="1819"/>
      <c r="CG5" s="1819"/>
      <c r="CH5" s="1819"/>
      <c r="CI5" s="1819"/>
      <c r="CJ5" s="1819"/>
      <c r="CK5" s="1819"/>
      <c r="CL5" s="1819"/>
      <c r="CM5" s="1819"/>
      <c r="CN5" s="1819"/>
      <c r="CO5" s="1819"/>
      <c r="CP5" s="1819"/>
      <c r="CQ5" s="1819"/>
      <c r="CR5" s="1819"/>
      <c r="CS5" s="1819"/>
      <c r="CT5" s="1819"/>
      <c r="CU5" s="1819"/>
      <c r="CV5" s="1819"/>
      <c r="CW5" s="1819"/>
      <c r="CX5" s="1819"/>
      <c r="CY5" s="1819"/>
      <c r="CZ5" s="1819"/>
      <c r="DA5" s="1819"/>
      <c r="DB5" s="1819"/>
      <c r="DC5" s="1819"/>
      <c r="DD5" s="1819"/>
      <c r="DE5" s="1819"/>
      <c r="DF5" s="1819"/>
      <c r="DG5" s="1819"/>
      <c r="DH5" s="1819"/>
      <c r="DI5" s="1819"/>
      <c r="DJ5" s="1819"/>
      <c r="DK5" s="1819"/>
      <c r="DL5" s="1819"/>
      <c r="DM5" s="1819"/>
      <c r="DN5" s="1819"/>
      <c r="DO5" s="1819"/>
      <c r="DP5" s="1819"/>
      <c r="DQ5" s="1819"/>
      <c r="DR5" s="1819"/>
      <c r="DS5" s="1819"/>
      <c r="DT5" s="1819"/>
      <c r="DU5" s="1819"/>
      <c r="DV5" s="1819"/>
      <c r="DW5" s="1819"/>
      <c r="DX5" s="1819"/>
      <c r="DY5" s="1819"/>
      <c r="DZ5" s="1819"/>
      <c r="EA5" s="1819"/>
      <c r="EB5" s="1819"/>
      <c r="EC5" s="1819"/>
      <c r="ED5" s="1819"/>
      <c r="EE5" s="1819"/>
      <c r="EF5" s="1819"/>
      <c r="EG5" s="1819"/>
      <c r="EH5" s="1819"/>
      <c r="EI5" s="1819"/>
      <c r="EJ5" s="1819"/>
      <c r="EK5" s="1819"/>
      <c r="EL5" s="1819"/>
      <c r="EM5" s="1819"/>
      <c r="EN5" s="1819"/>
      <c r="EO5" s="1819"/>
      <c r="EP5" s="1819"/>
      <c r="EQ5" s="1819"/>
      <c r="ER5" s="1819"/>
      <c r="ES5" s="1819"/>
      <c r="ET5" s="1819"/>
      <c r="EU5" s="1819"/>
      <c r="EV5" s="1819"/>
      <c r="EW5" s="1819"/>
      <c r="EX5" s="1819"/>
      <c r="EY5" s="1819"/>
      <c r="EZ5" s="1819"/>
      <c r="FA5" s="1819"/>
      <c r="FB5" s="1819"/>
      <c r="FC5" s="1819"/>
      <c r="FD5" s="1819"/>
      <c r="FE5" s="1819"/>
      <c r="FF5" s="1819"/>
      <c r="FG5" s="1819"/>
      <c r="FH5" s="1819"/>
      <c r="FI5" s="1819"/>
      <c r="FJ5" s="1819"/>
      <c r="FK5" s="1819"/>
      <c r="FL5" s="1819"/>
      <c r="FM5" s="1819"/>
      <c r="FN5" s="1819"/>
      <c r="FO5" s="1819"/>
      <c r="FP5" s="1819"/>
      <c r="FQ5" s="1819"/>
      <c r="FR5" s="1819"/>
      <c r="FS5" s="1819"/>
      <c r="FT5" s="1819"/>
      <c r="FU5" s="1819"/>
      <c r="FV5" s="1819"/>
      <c r="FW5" s="1819"/>
      <c r="FX5" s="1819"/>
      <c r="FY5" s="1819"/>
      <c r="FZ5" s="1819"/>
      <c r="GA5" s="1819"/>
      <c r="GB5" s="1819"/>
      <c r="GC5" s="1819"/>
      <c r="GD5" s="1819"/>
      <c r="GE5" s="1819"/>
      <c r="GF5" s="1819"/>
      <c r="GG5" s="1819"/>
      <c r="GH5" s="1819"/>
      <c r="GI5" s="1819"/>
      <c r="GJ5" s="1819"/>
      <c r="GK5" s="1819"/>
      <c r="GL5" s="1819"/>
      <c r="GM5" s="1819"/>
      <c r="GN5" s="1819"/>
      <c r="GO5" s="1819"/>
      <c r="GP5" s="1819"/>
      <c r="GQ5" s="1819"/>
      <c r="GR5" s="1819"/>
      <c r="GS5" s="1819"/>
      <c r="GT5" s="1819"/>
      <c r="GU5" s="1819"/>
      <c r="GV5" s="1819"/>
      <c r="GW5" s="1819"/>
      <c r="GX5" s="1819"/>
      <c r="GY5" s="1819"/>
      <c r="GZ5" s="1819"/>
      <c r="HA5" s="1819"/>
      <c r="HB5" s="1819"/>
      <c r="HC5" s="1819"/>
      <c r="HD5" s="1819"/>
      <c r="HE5" s="1819"/>
      <c r="HF5" s="1819"/>
      <c r="HG5" s="1819"/>
      <c r="HH5" s="1819"/>
      <c r="HI5" s="1819"/>
      <c r="HJ5" s="1819"/>
      <c r="HK5" s="1819"/>
      <c r="HL5" s="1819"/>
      <c r="HM5" s="1819"/>
      <c r="HN5" s="1819"/>
      <c r="HO5" s="1819"/>
      <c r="HP5" s="1819"/>
      <c r="HQ5" s="1819"/>
      <c r="HR5" s="1819"/>
      <c r="HS5" s="1819"/>
      <c r="HT5" s="1819"/>
      <c r="HU5" s="1819"/>
      <c r="HV5" s="1819"/>
      <c r="HW5" s="1819"/>
      <c r="HX5" s="1819"/>
      <c r="HY5" s="1819"/>
      <c r="HZ5" s="1819"/>
      <c r="IA5" s="1819"/>
      <c r="IB5" s="1819"/>
      <c r="IC5" s="1819"/>
      <c r="ID5" s="1819"/>
      <c r="IE5" s="1819"/>
      <c r="IF5" s="1819"/>
      <c r="IG5" s="1819"/>
      <c r="IH5" s="1819"/>
      <c r="II5" s="1819"/>
      <c r="IJ5" s="1819"/>
      <c r="IK5" s="1819"/>
      <c r="IL5" s="1819"/>
      <c r="IM5" s="1819"/>
      <c r="IN5" s="1819"/>
      <c r="IO5" s="1819"/>
      <c r="IP5" s="1819"/>
      <c r="IQ5" s="1819"/>
      <c r="IR5" s="1819"/>
      <c r="IS5" s="1819"/>
      <c r="IT5" s="1819"/>
      <c r="IU5" s="1819"/>
      <c r="IV5" s="1819"/>
      <c r="IW5" s="1819"/>
      <c r="IX5" s="1819"/>
      <c r="IY5" s="1819"/>
      <c r="IZ5" s="1819"/>
      <c r="JA5" s="1819"/>
      <c r="JB5" s="1819"/>
      <c r="JC5" s="1819"/>
      <c r="JD5" s="1819"/>
      <c r="JE5" s="1819"/>
      <c r="JF5" s="1819"/>
      <c r="JG5" s="1819"/>
      <c r="JH5" s="1819"/>
      <c r="JI5" s="1819"/>
      <c r="JJ5" s="1819"/>
      <c r="JK5" s="1819"/>
      <c r="JL5" s="1819"/>
      <c r="JM5" s="1819"/>
      <c r="JN5" s="1819"/>
      <c r="JO5" s="1819"/>
      <c r="JP5" s="1819"/>
      <c r="JQ5" s="1819"/>
      <c r="JR5" s="1819"/>
      <c r="JS5" s="1819"/>
      <c r="JT5" s="1819"/>
      <c r="JU5" s="1819"/>
      <c r="JV5" s="1819"/>
      <c r="JW5" s="1819"/>
      <c r="JX5" s="1819"/>
      <c r="JY5" s="1819"/>
      <c r="JZ5" s="1819"/>
      <c r="KA5" s="1819"/>
      <c r="KB5" s="1819"/>
      <c r="KC5" s="1819"/>
      <c r="KD5" s="1819"/>
      <c r="KE5" s="1819"/>
      <c r="KF5" s="1819"/>
      <c r="KG5" s="1819"/>
      <c r="KH5" s="1819"/>
      <c r="KI5" s="1819"/>
      <c r="KJ5" s="1819"/>
      <c r="KK5" s="1819"/>
      <c r="KL5" s="1819"/>
      <c r="KM5" s="1819"/>
      <c r="KN5" s="1819"/>
      <c r="KO5" s="1819"/>
      <c r="KP5" s="1819"/>
      <c r="KQ5" s="1819"/>
      <c r="KR5" s="1819"/>
      <c r="KS5" s="1819"/>
      <c r="KT5" s="1819"/>
      <c r="KU5" s="1819"/>
      <c r="KV5" s="1819"/>
      <c r="KW5" s="1819"/>
      <c r="KX5" s="1819"/>
      <c r="KY5" s="1819"/>
      <c r="KZ5" s="1819"/>
      <c r="LA5" s="1819"/>
      <c r="LB5" s="1819"/>
      <c r="LC5" s="1819"/>
      <c r="LD5" s="1819"/>
      <c r="LE5" s="1819"/>
      <c r="LF5" s="1819"/>
      <c r="LG5" s="1819"/>
      <c r="LH5" s="1819"/>
      <c r="LI5" s="1819"/>
      <c r="LJ5" s="1819"/>
      <c r="LK5" s="1819"/>
      <c r="LL5" s="1819"/>
      <c r="LM5" s="1819"/>
      <c r="LN5" s="1819"/>
      <c r="LO5" s="1819"/>
      <c r="LP5" s="1819"/>
    </row>
    <row r="6" s="1481" customFormat="1" ht="47" customHeight="1" spans="1:328">
      <c r="A6" s="1499">
        <v>45714</v>
      </c>
      <c r="B6" s="1500" t="s">
        <v>84</v>
      </c>
      <c r="C6" s="1501" t="s">
        <v>85</v>
      </c>
      <c r="D6" s="1502">
        <v>4500158700</v>
      </c>
      <c r="E6" s="2253">
        <v>25000055</v>
      </c>
      <c r="F6" s="1502" t="s">
        <v>86</v>
      </c>
      <c r="G6" s="1505" t="s">
        <v>76</v>
      </c>
      <c r="H6" s="1505" t="s">
        <v>76</v>
      </c>
      <c r="I6" s="1532" t="s">
        <v>77</v>
      </c>
      <c r="J6" s="1522">
        <v>12576</v>
      </c>
      <c r="K6" s="1534">
        <v>0</v>
      </c>
      <c r="L6" s="1534">
        <v>96</v>
      </c>
      <c r="M6" s="2594">
        <f t="shared" si="0"/>
        <v>131</v>
      </c>
      <c r="N6" s="1536">
        <v>45750</v>
      </c>
      <c r="O6" s="1536">
        <v>45747</v>
      </c>
      <c r="P6" s="1537" t="s">
        <v>87</v>
      </c>
      <c r="Q6" s="1562" t="s">
        <v>78</v>
      </c>
      <c r="R6" s="1563"/>
      <c r="S6" s="1563"/>
      <c r="T6" s="1563"/>
      <c r="U6" s="1563"/>
      <c r="V6" s="1532"/>
      <c r="W6" s="1880"/>
      <c r="X6" s="1565">
        <v>45714</v>
      </c>
      <c r="Y6" s="1589" t="s">
        <v>88</v>
      </c>
      <c r="Z6" s="1589">
        <v>45723</v>
      </c>
      <c r="AA6" s="1589"/>
      <c r="AB6" s="1589"/>
      <c r="AC6" s="1580" t="s">
        <v>89</v>
      </c>
      <c r="AD6" s="1590" t="s">
        <v>90</v>
      </c>
      <c r="AE6" s="2277">
        <v>0.8733</v>
      </c>
      <c r="AF6" s="2278">
        <f>AE6*J6</f>
        <v>10982.6208</v>
      </c>
      <c r="AG6" s="1504" t="s">
        <v>91</v>
      </c>
      <c r="AH6" s="1609" t="s">
        <v>81</v>
      </c>
      <c r="AI6" s="1799">
        <f t="shared" si="3"/>
        <v>12576</v>
      </c>
      <c r="AJ6" s="1609">
        <v>9</v>
      </c>
      <c r="AK6" s="1610">
        <f t="shared" si="1"/>
        <v>12576</v>
      </c>
      <c r="AL6" s="1610"/>
      <c r="AM6" s="1610">
        <f t="shared" si="2"/>
        <v>524</v>
      </c>
      <c r="AN6" s="1610"/>
      <c r="AO6" s="1610"/>
      <c r="AP6" s="1610"/>
      <c r="AQ6" s="1610"/>
      <c r="AR6" s="1610" t="s">
        <v>63</v>
      </c>
      <c r="AS6" s="1610"/>
      <c r="AT6" s="1800">
        <v>0</v>
      </c>
      <c r="AU6" s="1622">
        <f>J6/9</f>
        <v>1397.33333333333</v>
      </c>
      <c r="AV6" s="1622">
        <f>J6/9</f>
        <v>1397.33333333333</v>
      </c>
      <c r="AW6" s="1622">
        <f>J6/9</f>
        <v>1397.33333333333</v>
      </c>
      <c r="AX6" s="1622">
        <f>J6/9</f>
        <v>1397.33333333333</v>
      </c>
      <c r="AY6" s="1622">
        <f>J6/9</f>
        <v>1397.33333333333</v>
      </c>
      <c r="AZ6" s="1622">
        <f>J6/9</f>
        <v>1397.33333333333</v>
      </c>
      <c r="BA6" s="1622">
        <f>J6/9</f>
        <v>1397.33333333333</v>
      </c>
      <c r="BB6" s="1622">
        <f>J6/9</f>
        <v>1397.33333333333</v>
      </c>
      <c r="BC6" s="1622">
        <f>J6/9</f>
        <v>1397.33333333333</v>
      </c>
      <c r="BD6" s="1622">
        <f>J6*23/24/COUNT(AU6:BC6)</f>
        <v>1339.11111111111</v>
      </c>
      <c r="BE6" s="1622">
        <f>J6/24/COUNT(AU6:BC6)</f>
        <v>58.2222222222222</v>
      </c>
      <c r="BF6" s="1534">
        <f>J6/COUNT(AU6:BC6)-(BD6+BE6)</f>
        <v>0</v>
      </c>
      <c r="BG6" s="1638"/>
      <c r="BH6" s="1639"/>
      <c r="BI6" s="1639"/>
      <c r="BJ6" s="1639"/>
      <c r="BK6" s="1639"/>
      <c r="BL6" s="1639"/>
      <c r="BM6" s="1639"/>
      <c r="BN6" s="1639"/>
      <c r="BO6" s="1639"/>
      <c r="BP6" s="1639"/>
      <c r="BQ6" s="1639"/>
      <c r="BR6" s="1639"/>
      <c r="BS6" s="1639"/>
      <c r="BT6" s="1639"/>
      <c r="BU6" s="1639"/>
      <c r="BV6" s="1639"/>
      <c r="BW6" s="1639"/>
      <c r="BX6" s="1639"/>
      <c r="BY6" s="1639"/>
      <c r="BZ6" s="1639"/>
      <c r="CA6" s="1639"/>
      <c r="CB6" s="1639"/>
      <c r="CC6" s="1639"/>
      <c r="CD6" s="1639"/>
      <c r="CE6" s="1639"/>
      <c r="CF6" s="1639"/>
      <c r="CG6" s="1639"/>
      <c r="CH6" s="1639"/>
      <c r="CI6" s="1639"/>
      <c r="CJ6" s="1639"/>
      <c r="CK6" s="1639"/>
      <c r="CL6" s="1639"/>
      <c r="CM6" s="1639"/>
      <c r="CN6" s="1639"/>
      <c r="CO6" s="1639"/>
      <c r="CP6" s="1639"/>
      <c r="CQ6" s="1639"/>
      <c r="CR6" s="1639"/>
      <c r="CS6" s="1639"/>
      <c r="CT6" s="1639"/>
      <c r="CU6" s="1639"/>
      <c r="CV6" s="1639"/>
      <c r="CW6" s="1639"/>
      <c r="CX6" s="1639"/>
      <c r="CY6" s="1639"/>
      <c r="CZ6" s="1639"/>
      <c r="DA6" s="1639"/>
      <c r="DB6" s="1639"/>
      <c r="DC6" s="1639"/>
      <c r="DD6" s="1639"/>
      <c r="DE6" s="1639"/>
      <c r="DF6" s="1639"/>
      <c r="DG6" s="1639"/>
      <c r="DH6" s="1639"/>
      <c r="DI6" s="1639"/>
      <c r="DJ6" s="1639"/>
      <c r="DK6" s="1639"/>
      <c r="DL6" s="1639"/>
      <c r="DM6" s="1639"/>
      <c r="DN6" s="1639"/>
      <c r="DO6" s="1639"/>
      <c r="DP6" s="1639"/>
      <c r="DQ6" s="1639"/>
      <c r="DR6" s="1639"/>
      <c r="DS6" s="1639"/>
      <c r="DT6" s="1639"/>
      <c r="DU6" s="1639"/>
      <c r="DV6" s="1639"/>
      <c r="DW6" s="1639"/>
      <c r="DX6" s="1639"/>
      <c r="DY6" s="1639"/>
      <c r="DZ6" s="1639"/>
      <c r="EA6" s="1639"/>
      <c r="EB6" s="1639"/>
      <c r="EC6" s="1639"/>
      <c r="ED6" s="1639"/>
      <c r="EE6" s="1639"/>
      <c r="EF6" s="1639"/>
      <c r="EG6" s="1639"/>
      <c r="EH6" s="1639"/>
      <c r="EI6" s="1639"/>
      <c r="EJ6" s="1639"/>
      <c r="EK6" s="1639"/>
      <c r="EL6" s="1639"/>
      <c r="EM6" s="1639"/>
      <c r="EN6" s="1639"/>
      <c r="EO6" s="1639"/>
      <c r="EP6" s="1639"/>
      <c r="EQ6" s="1639"/>
      <c r="ER6" s="1639"/>
      <c r="ES6" s="1639"/>
      <c r="ET6" s="1639"/>
      <c r="EU6" s="1639"/>
      <c r="EV6" s="1639"/>
      <c r="EW6" s="1639"/>
      <c r="EX6" s="1639"/>
      <c r="EY6" s="1639"/>
      <c r="EZ6" s="1639"/>
      <c r="FA6" s="1639"/>
      <c r="FB6" s="1639"/>
      <c r="FC6" s="1639"/>
      <c r="FD6" s="1639"/>
      <c r="FE6" s="1639"/>
      <c r="FF6" s="1639"/>
      <c r="FG6" s="1639"/>
      <c r="FH6" s="1639"/>
      <c r="FI6" s="1639"/>
      <c r="FJ6" s="1639"/>
      <c r="FK6" s="1639"/>
      <c r="FL6" s="1639"/>
      <c r="FM6" s="1639"/>
      <c r="FN6" s="1639"/>
      <c r="FO6" s="1639"/>
      <c r="FP6" s="1639"/>
      <c r="FQ6" s="1639"/>
      <c r="FR6" s="1639"/>
      <c r="FS6" s="1639"/>
      <c r="FT6" s="1639"/>
      <c r="FU6" s="1639"/>
      <c r="FV6" s="1639"/>
      <c r="FW6" s="1639"/>
      <c r="FX6" s="1639"/>
      <c r="FY6" s="1639"/>
      <c r="FZ6" s="1639"/>
      <c r="GA6" s="1639"/>
      <c r="GB6" s="1639"/>
      <c r="GC6" s="1639"/>
      <c r="GD6" s="1639"/>
      <c r="GE6" s="1639"/>
      <c r="GF6" s="1639"/>
      <c r="GG6" s="1639"/>
      <c r="GH6" s="1639"/>
      <c r="GI6" s="1639"/>
      <c r="GJ6" s="1639"/>
      <c r="GK6" s="1639"/>
      <c r="GL6" s="1639"/>
      <c r="GM6" s="1639"/>
      <c r="GN6" s="1639"/>
      <c r="GO6" s="1639"/>
      <c r="GP6" s="1639"/>
      <c r="GQ6" s="1639"/>
      <c r="GR6" s="1639"/>
      <c r="GS6" s="1639"/>
      <c r="GT6" s="1639"/>
      <c r="GU6" s="1639"/>
      <c r="GV6" s="1639"/>
      <c r="GW6" s="1639"/>
      <c r="GX6" s="1639"/>
      <c r="GY6" s="1639"/>
      <c r="GZ6" s="1639"/>
      <c r="HA6" s="1639"/>
      <c r="HB6" s="1639"/>
      <c r="HC6" s="1639"/>
      <c r="HD6" s="1639"/>
      <c r="HE6" s="1639"/>
      <c r="HF6" s="1639"/>
      <c r="HG6" s="1639"/>
      <c r="HH6" s="1639"/>
      <c r="HI6" s="1639"/>
      <c r="HJ6" s="1639"/>
      <c r="HK6" s="1639"/>
      <c r="HL6" s="1639"/>
      <c r="HM6" s="1639"/>
      <c r="HN6" s="1639"/>
      <c r="HO6" s="1639"/>
      <c r="HP6" s="1639"/>
      <c r="HQ6" s="1639"/>
      <c r="HR6" s="1639"/>
      <c r="HS6" s="1639"/>
      <c r="HT6" s="1639"/>
      <c r="HU6" s="1639"/>
      <c r="HV6" s="1639"/>
      <c r="HW6" s="1639"/>
      <c r="HX6" s="1639"/>
      <c r="HY6" s="1639"/>
      <c r="HZ6" s="1639"/>
      <c r="IA6" s="1639"/>
      <c r="IB6" s="1639"/>
      <c r="IC6" s="1639"/>
      <c r="ID6" s="1639"/>
      <c r="IE6" s="1639"/>
      <c r="IF6" s="1639"/>
      <c r="IG6" s="1639"/>
      <c r="IH6" s="1639"/>
      <c r="II6" s="1639"/>
      <c r="IJ6" s="1639"/>
      <c r="IK6" s="1639"/>
      <c r="IL6" s="1639"/>
      <c r="IM6" s="1639"/>
      <c r="IN6" s="1639"/>
      <c r="IO6" s="1639"/>
      <c r="IP6" s="1639"/>
      <c r="IQ6" s="1639"/>
      <c r="IR6" s="1639"/>
      <c r="IS6" s="1639"/>
      <c r="IT6" s="1639"/>
      <c r="IU6" s="1639"/>
      <c r="IV6" s="1639"/>
      <c r="IW6" s="1639"/>
      <c r="IX6" s="1639"/>
      <c r="IY6" s="1639"/>
      <c r="IZ6" s="1639"/>
      <c r="JA6" s="1639"/>
      <c r="JB6" s="1639"/>
      <c r="JC6" s="1639"/>
      <c r="JD6" s="1639"/>
      <c r="JE6" s="1639"/>
      <c r="JF6" s="1639"/>
      <c r="JG6" s="1639"/>
      <c r="JH6" s="1639"/>
      <c r="JI6" s="1639"/>
      <c r="JJ6" s="1639"/>
      <c r="JK6" s="1639"/>
      <c r="JL6" s="1639"/>
      <c r="JM6" s="1639"/>
      <c r="JN6" s="1639"/>
      <c r="JO6" s="1639"/>
      <c r="JP6" s="1639"/>
      <c r="JQ6" s="1639"/>
      <c r="JR6" s="1639"/>
      <c r="JS6" s="1639"/>
      <c r="JT6" s="1639"/>
      <c r="JU6" s="1639"/>
      <c r="JV6" s="1639"/>
      <c r="JW6" s="1639"/>
      <c r="JX6" s="1639"/>
      <c r="JY6" s="1639"/>
      <c r="JZ6" s="1639"/>
      <c r="KA6" s="1639"/>
      <c r="KB6" s="1639"/>
      <c r="KC6" s="1639"/>
      <c r="KD6" s="1639"/>
      <c r="KE6" s="1639"/>
      <c r="KF6" s="1639"/>
      <c r="KG6" s="1639"/>
      <c r="KH6" s="1639"/>
      <c r="KI6" s="1639"/>
      <c r="KJ6" s="1639"/>
      <c r="KK6" s="1639"/>
      <c r="KL6" s="1639"/>
      <c r="KM6" s="1639"/>
      <c r="KN6" s="1639"/>
      <c r="KO6" s="1639"/>
      <c r="KP6" s="1639"/>
      <c r="KQ6" s="1639"/>
      <c r="KR6" s="1639"/>
      <c r="KS6" s="1639"/>
      <c r="KT6" s="1639"/>
      <c r="KU6" s="1639"/>
      <c r="KV6" s="1639"/>
      <c r="KW6" s="1639"/>
      <c r="KX6" s="1639"/>
      <c r="KY6" s="1639"/>
      <c r="KZ6" s="1639"/>
      <c r="LA6" s="1639"/>
      <c r="LB6" s="1639"/>
      <c r="LC6" s="1639"/>
      <c r="LD6" s="1639"/>
      <c r="LE6" s="1639"/>
      <c r="LF6" s="1639"/>
      <c r="LG6" s="1639"/>
      <c r="LH6" s="1639"/>
      <c r="LI6" s="1639"/>
      <c r="LJ6" s="1639"/>
      <c r="LK6" s="1639"/>
      <c r="LL6" s="1639"/>
      <c r="LM6" s="1639"/>
      <c r="LN6" s="1639"/>
      <c r="LO6" s="1639"/>
      <c r="LP6" s="1639"/>
    </row>
    <row r="7" s="1481" customFormat="1" ht="47" customHeight="1" spans="1:328">
      <c r="A7" s="1499">
        <v>45750</v>
      </c>
      <c r="B7" s="1500"/>
      <c r="C7" s="1501"/>
      <c r="D7" s="1502" t="s">
        <v>92</v>
      </c>
      <c r="E7" s="2253"/>
      <c r="F7" s="1502"/>
      <c r="G7" s="1514" t="s">
        <v>93</v>
      </c>
      <c r="H7" s="1505" t="s">
        <v>76</v>
      </c>
      <c r="I7" s="1532" t="s">
        <v>94</v>
      </c>
      <c r="J7" s="1522">
        <v>480</v>
      </c>
      <c r="K7" s="1534">
        <v>0</v>
      </c>
      <c r="L7" s="1534">
        <v>96</v>
      </c>
      <c r="M7" s="2594">
        <f t="shared" si="0"/>
        <v>5</v>
      </c>
      <c r="N7" s="1536">
        <v>45764</v>
      </c>
      <c r="O7" s="1536">
        <v>45761</v>
      </c>
      <c r="P7" s="1537"/>
      <c r="Q7" s="1562" t="s">
        <v>78</v>
      </c>
      <c r="R7" s="1563"/>
      <c r="S7" s="1563"/>
      <c r="T7" s="1563"/>
      <c r="U7" s="1563"/>
      <c r="V7" s="1532"/>
      <c r="W7" s="1532"/>
      <c r="X7" s="1565"/>
      <c r="Y7" s="1589"/>
      <c r="Z7" s="1589"/>
      <c r="AA7" s="1589"/>
      <c r="AB7" s="1589"/>
      <c r="AC7" s="1580" t="s">
        <v>95</v>
      </c>
      <c r="AD7" s="1590" t="s">
        <v>96</v>
      </c>
      <c r="AE7" s="2277"/>
      <c r="AF7" s="2278"/>
      <c r="AG7" s="1504"/>
      <c r="AH7" s="1514" t="s">
        <v>93</v>
      </c>
      <c r="AI7" s="1799">
        <f t="shared" si="3"/>
        <v>480</v>
      </c>
      <c r="AJ7" s="1609"/>
      <c r="AK7" s="1610">
        <f t="shared" si="1"/>
        <v>480</v>
      </c>
      <c r="AL7" s="1610"/>
      <c r="AM7" s="1610">
        <f t="shared" si="2"/>
        <v>20</v>
      </c>
      <c r="AN7" s="1610"/>
      <c r="AO7" s="1610"/>
      <c r="AP7" s="1610"/>
      <c r="AQ7" s="1610"/>
      <c r="AR7" s="1610"/>
      <c r="AS7" s="1610"/>
      <c r="AT7" s="1610"/>
      <c r="AU7" s="1622"/>
      <c r="AV7" s="1622"/>
      <c r="AW7" s="1622"/>
      <c r="AX7" s="1622"/>
      <c r="AY7" s="1622"/>
      <c r="AZ7" s="1622"/>
      <c r="BA7" s="1622"/>
      <c r="BB7" s="1622"/>
      <c r="BC7" s="1622"/>
      <c r="BD7" s="1622"/>
      <c r="BE7" s="1622"/>
      <c r="BF7" s="1534"/>
      <c r="BG7" s="1638"/>
      <c r="BH7" s="1639"/>
      <c r="BI7" s="1639"/>
      <c r="BJ7" s="1639"/>
      <c r="BK7" s="1639"/>
      <c r="BL7" s="1639"/>
      <c r="BM7" s="1639"/>
      <c r="BN7" s="1639"/>
      <c r="BO7" s="1639"/>
      <c r="BP7" s="1639"/>
      <c r="BQ7" s="1639"/>
      <c r="BR7" s="1639"/>
      <c r="BS7" s="1639"/>
      <c r="BT7" s="1639"/>
      <c r="BU7" s="1639"/>
      <c r="BV7" s="1639"/>
      <c r="BW7" s="1639"/>
      <c r="BX7" s="1639"/>
      <c r="BY7" s="1639"/>
      <c r="BZ7" s="1639"/>
      <c r="CA7" s="1639"/>
      <c r="CB7" s="1639"/>
      <c r="CC7" s="1639"/>
      <c r="CD7" s="1639"/>
      <c r="CE7" s="1639"/>
      <c r="CF7" s="1639"/>
      <c r="CG7" s="1639"/>
      <c r="CH7" s="1639"/>
      <c r="CI7" s="1639"/>
      <c r="CJ7" s="1639"/>
      <c r="CK7" s="1639"/>
      <c r="CL7" s="1639"/>
      <c r="CM7" s="1639"/>
      <c r="CN7" s="1639"/>
      <c r="CO7" s="1639"/>
      <c r="CP7" s="1639"/>
      <c r="CQ7" s="1639"/>
      <c r="CR7" s="1639"/>
      <c r="CS7" s="1639"/>
      <c r="CT7" s="1639"/>
      <c r="CU7" s="1639"/>
      <c r="CV7" s="1639"/>
      <c r="CW7" s="1639"/>
      <c r="CX7" s="1639"/>
      <c r="CY7" s="1639"/>
      <c r="CZ7" s="1639"/>
      <c r="DA7" s="1639"/>
      <c r="DB7" s="1639"/>
      <c r="DC7" s="1639"/>
      <c r="DD7" s="1639"/>
      <c r="DE7" s="1639"/>
      <c r="DF7" s="1639"/>
      <c r="DG7" s="1639"/>
      <c r="DH7" s="1639"/>
      <c r="DI7" s="1639"/>
      <c r="DJ7" s="1639"/>
      <c r="DK7" s="1639"/>
      <c r="DL7" s="1639"/>
      <c r="DM7" s="1639"/>
      <c r="DN7" s="1639"/>
      <c r="DO7" s="1639"/>
      <c r="DP7" s="1639"/>
      <c r="DQ7" s="1639"/>
      <c r="DR7" s="1639"/>
      <c r="DS7" s="1639"/>
      <c r="DT7" s="1639"/>
      <c r="DU7" s="1639"/>
      <c r="DV7" s="1639"/>
      <c r="DW7" s="1639"/>
      <c r="DX7" s="1639"/>
      <c r="DY7" s="1639"/>
      <c r="DZ7" s="1639"/>
      <c r="EA7" s="1639"/>
      <c r="EB7" s="1639"/>
      <c r="EC7" s="1639"/>
      <c r="ED7" s="1639"/>
      <c r="EE7" s="1639"/>
      <c r="EF7" s="1639"/>
      <c r="EG7" s="1639"/>
      <c r="EH7" s="1639"/>
      <c r="EI7" s="1639"/>
      <c r="EJ7" s="1639"/>
      <c r="EK7" s="1639"/>
      <c r="EL7" s="1639"/>
      <c r="EM7" s="1639"/>
      <c r="EN7" s="1639"/>
      <c r="EO7" s="1639"/>
      <c r="EP7" s="1639"/>
      <c r="EQ7" s="1639"/>
      <c r="ER7" s="1639"/>
      <c r="ES7" s="1639"/>
      <c r="ET7" s="1639"/>
      <c r="EU7" s="1639"/>
      <c r="EV7" s="1639"/>
      <c r="EW7" s="1639"/>
      <c r="EX7" s="1639"/>
      <c r="EY7" s="1639"/>
      <c r="EZ7" s="1639"/>
      <c r="FA7" s="1639"/>
      <c r="FB7" s="1639"/>
      <c r="FC7" s="1639"/>
      <c r="FD7" s="1639"/>
      <c r="FE7" s="1639"/>
      <c r="FF7" s="1639"/>
      <c r="FG7" s="1639"/>
      <c r="FH7" s="1639"/>
      <c r="FI7" s="1639"/>
      <c r="FJ7" s="1639"/>
      <c r="FK7" s="1639"/>
      <c r="FL7" s="1639"/>
      <c r="FM7" s="1639"/>
      <c r="FN7" s="1639"/>
      <c r="FO7" s="1639"/>
      <c r="FP7" s="1639"/>
      <c r="FQ7" s="1639"/>
      <c r="FR7" s="1639"/>
      <c r="FS7" s="1639"/>
      <c r="FT7" s="1639"/>
      <c r="FU7" s="1639"/>
      <c r="FV7" s="1639"/>
      <c r="FW7" s="1639"/>
      <c r="FX7" s="1639"/>
      <c r="FY7" s="1639"/>
      <c r="FZ7" s="1639"/>
      <c r="GA7" s="1639"/>
      <c r="GB7" s="1639"/>
      <c r="GC7" s="1639"/>
      <c r="GD7" s="1639"/>
      <c r="GE7" s="1639"/>
      <c r="GF7" s="1639"/>
      <c r="GG7" s="1639"/>
      <c r="GH7" s="1639"/>
      <c r="GI7" s="1639"/>
      <c r="GJ7" s="1639"/>
      <c r="GK7" s="1639"/>
      <c r="GL7" s="1639"/>
      <c r="GM7" s="1639"/>
      <c r="GN7" s="1639"/>
      <c r="GO7" s="1639"/>
      <c r="GP7" s="1639"/>
      <c r="GQ7" s="1639"/>
      <c r="GR7" s="1639"/>
      <c r="GS7" s="1639"/>
      <c r="GT7" s="1639"/>
      <c r="GU7" s="1639"/>
      <c r="GV7" s="1639"/>
      <c r="GW7" s="1639"/>
      <c r="GX7" s="1639"/>
      <c r="GY7" s="1639"/>
      <c r="GZ7" s="1639"/>
      <c r="HA7" s="1639"/>
      <c r="HB7" s="1639"/>
      <c r="HC7" s="1639"/>
      <c r="HD7" s="1639"/>
      <c r="HE7" s="1639"/>
      <c r="HF7" s="1639"/>
      <c r="HG7" s="1639"/>
      <c r="HH7" s="1639"/>
      <c r="HI7" s="1639"/>
      <c r="HJ7" s="1639"/>
      <c r="HK7" s="1639"/>
      <c r="HL7" s="1639"/>
      <c r="HM7" s="1639"/>
      <c r="HN7" s="1639"/>
      <c r="HO7" s="1639"/>
      <c r="HP7" s="1639"/>
      <c r="HQ7" s="1639"/>
      <c r="HR7" s="1639"/>
      <c r="HS7" s="1639"/>
      <c r="HT7" s="1639"/>
      <c r="HU7" s="1639"/>
      <c r="HV7" s="1639"/>
      <c r="HW7" s="1639"/>
      <c r="HX7" s="1639"/>
      <c r="HY7" s="1639"/>
      <c r="HZ7" s="1639"/>
      <c r="IA7" s="1639"/>
      <c r="IB7" s="1639"/>
      <c r="IC7" s="1639"/>
      <c r="ID7" s="1639"/>
      <c r="IE7" s="1639"/>
      <c r="IF7" s="1639"/>
      <c r="IG7" s="1639"/>
      <c r="IH7" s="1639"/>
      <c r="II7" s="1639"/>
      <c r="IJ7" s="1639"/>
      <c r="IK7" s="1639"/>
      <c r="IL7" s="1639"/>
      <c r="IM7" s="1639"/>
      <c r="IN7" s="1639"/>
      <c r="IO7" s="1639"/>
      <c r="IP7" s="1639"/>
      <c r="IQ7" s="1639"/>
      <c r="IR7" s="1639"/>
      <c r="IS7" s="1639"/>
      <c r="IT7" s="1639"/>
      <c r="IU7" s="1639"/>
      <c r="IV7" s="1639"/>
      <c r="IW7" s="1639"/>
      <c r="IX7" s="1639"/>
      <c r="IY7" s="1639"/>
      <c r="IZ7" s="1639"/>
      <c r="JA7" s="1639"/>
      <c r="JB7" s="1639"/>
      <c r="JC7" s="1639"/>
      <c r="JD7" s="1639"/>
      <c r="JE7" s="1639"/>
      <c r="JF7" s="1639"/>
      <c r="JG7" s="1639"/>
      <c r="JH7" s="1639"/>
      <c r="JI7" s="1639"/>
      <c r="JJ7" s="1639"/>
      <c r="JK7" s="1639"/>
      <c r="JL7" s="1639"/>
      <c r="JM7" s="1639"/>
      <c r="JN7" s="1639"/>
      <c r="JO7" s="1639"/>
      <c r="JP7" s="1639"/>
      <c r="JQ7" s="1639"/>
      <c r="JR7" s="1639"/>
      <c r="JS7" s="1639"/>
      <c r="JT7" s="1639"/>
      <c r="JU7" s="1639"/>
      <c r="JV7" s="1639"/>
      <c r="JW7" s="1639"/>
      <c r="JX7" s="1639"/>
      <c r="JY7" s="1639"/>
      <c r="JZ7" s="1639"/>
      <c r="KA7" s="1639"/>
      <c r="KB7" s="1639"/>
      <c r="KC7" s="1639"/>
      <c r="KD7" s="1639"/>
      <c r="KE7" s="1639"/>
      <c r="KF7" s="1639"/>
      <c r="KG7" s="1639"/>
      <c r="KH7" s="1639"/>
      <c r="KI7" s="1639"/>
      <c r="KJ7" s="1639"/>
      <c r="KK7" s="1639"/>
      <c r="KL7" s="1639"/>
      <c r="KM7" s="1639"/>
      <c r="KN7" s="1639"/>
      <c r="KO7" s="1639"/>
      <c r="KP7" s="1639"/>
      <c r="KQ7" s="1639"/>
      <c r="KR7" s="1639"/>
      <c r="KS7" s="1639"/>
      <c r="KT7" s="1639"/>
      <c r="KU7" s="1639"/>
      <c r="KV7" s="1639"/>
      <c r="KW7" s="1639"/>
      <c r="KX7" s="1639"/>
      <c r="KY7" s="1639"/>
      <c r="KZ7" s="1639"/>
      <c r="LA7" s="1639"/>
      <c r="LB7" s="1639"/>
      <c r="LC7" s="1639"/>
      <c r="LD7" s="1639"/>
      <c r="LE7" s="1639"/>
      <c r="LF7" s="1639"/>
      <c r="LG7" s="1639"/>
      <c r="LH7" s="1639"/>
      <c r="LI7" s="1639"/>
      <c r="LJ7" s="1639"/>
      <c r="LK7" s="1639"/>
      <c r="LL7" s="1639"/>
      <c r="LM7" s="1639"/>
      <c r="LN7" s="1639"/>
      <c r="LO7" s="1639"/>
      <c r="LP7" s="1639"/>
    </row>
    <row r="8" s="1481" customFormat="1" ht="47" customHeight="1" spans="1:328">
      <c r="A8" s="1499">
        <v>45734</v>
      </c>
      <c r="B8" s="1500" t="s">
        <v>97</v>
      </c>
      <c r="C8" s="1501" t="s">
        <v>98</v>
      </c>
      <c r="D8" s="1502">
        <v>4500160531</v>
      </c>
      <c r="E8" s="2978" t="s">
        <v>99</v>
      </c>
      <c r="F8" s="1502" t="s">
        <v>100</v>
      </c>
      <c r="G8" s="1514" t="s">
        <v>101</v>
      </c>
      <c r="H8" s="1505" t="s">
        <v>101</v>
      </c>
      <c r="I8" s="1505" t="s">
        <v>102</v>
      </c>
      <c r="J8" s="1522">
        <v>15000</v>
      </c>
      <c r="K8" s="1534">
        <v>0</v>
      </c>
      <c r="L8" s="1534">
        <v>24</v>
      </c>
      <c r="M8" s="1534">
        <f t="shared" si="0"/>
        <v>625</v>
      </c>
      <c r="N8" s="1536">
        <v>45768</v>
      </c>
      <c r="O8" s="1536">
        <v>45764</v>
      </c>
      <c r="P8" s="1537"/>
      <c r="Q8" s="1562" t="s">
        <v>78</v>
      </c>
      <c r="R8" s="1563"/>
      <c r="S8" s="1563"/>
      <c r="T8" s="1563"/>
      <c r="U8" s="1563"/>
      <c r="V8" s="1532"/>
      <c r="W8" s="2055"/>
      <c r="X8" s="1565">
        <v>45734</v>
      </c>
      <c r="Y8" s="1589">
        <v>45734</v>
      </c>
      <c r="Z8" s="1589" t="s">
        <v>88</v>
      </c>
      <c r="AA8" s="1589"/>
      <c r="AB8" s="1589"/>
      <c r="AC8" s="1580" t="s">
        <v>103</v>
      </c>
      <c r="AD8" s="1590" t="s">
        <v>104</v>
      </c>
      <c r="AE8" s="2277">
        <v>0.91</v>
      </c>
      <c r="AF8" s="2278">
        <f>AE8*J8</f>
        <v>13650</v>
      </c>
      <c r="AG8" s="1504" t="s">
        <v>105</v>
      </c>
      <c r="AH8" s="1609" t="s">
        <v>81</v>
      </c>
      <c r="AI8" s="1799">
        <f t="shared" si="3"/>
        <v>15000</v>
      </c>
      <c r="AJ8" s="1609">
        <v>9</v>
      </c>
      <c r="AK8" s="1610">
        <f t="shared" si="1"/>
        <v>15000</v>
      </c>
      <c r="AL8" s="1610"/>
      <c r="AM8" s="1610">
        <f t="shared" si="2"/>
        <v>625</v>
      </c>
      <c r="AN8" s="1610"/>
      <c r="AO8" s="1610"/>
      <c r="AP8" s="1610"/>
      <c r="AQ8" s="1610"/>
      <c r="AR8" s="1610" t="s">
        <v>63</v>
      </c>
      <c r="AS8" s="1610"/>
      <c r="AT8" s="1610">
        <v>0</v>
      </c>
      <c r="AU8" s="1622">
        <f>J8/9</f>
        <v>1666.66666666667</v>
      </c>
      <c r="AV8" s="1622">
        <f>J8/9</f>
        <v>1666.66666666667</v>
      </c>
      <c r="AW8" s="1622">
        <f>J8/9</f>
        <v>1666.66666666667</v>
      </c>
      <c r="AX8" s="1622">
        <f>J8/9</f>
        <v>1666.66666666667</v>
      </c>
      <c r="AY8" s="1622">
        <f>J8/9</f>
        <v>1666.66666666667</v>
      </c>
      <c r="AZ8" s="1622">
        <f>J8/9</f>
        <v>1666.66666666667</v>
      </c>
      <c r="BA8" s="1622">
        <f>J8/9</f>
        <v>1666.66666666667</v>
      </c>
      <c r="BB8" s="1622">
        <f>J8/9</f>
        <v>1666.66666666667</v>
      </c>
      <c r="BC8" s="1622">
        <f>J8/9</f>
        <v>1666.66666666667</v>
      </c>
      <c r="BD8" s="1622">
        <f>J8*23/24/COUNT(AU8:BC8)</f>
        <v>1597.22222222222</v>
      </c>
      <c r="BE8" s="1622">
        <f>J8/24/COUNT(AU8:BC8)</f>
        <v>69.4444444444444</v>
      </c>
      <c r="BF8" s="1534">
        <f>J8/COUNT(AU8:BC8)-(BD8+BE8)</f>
        <v>0</v>
      </c>
      <c r="BG8" s="1638"/>
      <c r="BH8" s="1639"/>
      <c r="BI8" s="1639"/>
      <c r="BJ8" s="1639"/>
      <c r="BK8" s="1639"/>
      <c r="BL8" s="1639"/>
      <c r="BM8" s="1639"/>
      <c r="BN8" s="1639"/>
      <c r="BO8" s="1639"/>
      <c r="BP8" s="1639"/>
      <c r="BQ8" s="1639"/>
      <c r="BR8" s="1639"/>
      <c r="BS8" s="1639"/>
      <c r="BT8" s="1639"/>
      <c r="BU8" s="1639"/>
      <c r="BV8" s="1639"/>
      <c r="BW8" s="1639"/>
      <c r="BX8" s="1639"/>
      <c r="BY8" s="1639"/>
      <c r="BZ8" s="1639"/>
      <c r="CA8" s="1639"/>
      <c r="CB8" s="1639"/>
      <c r="CC8" s="1639"/>
      <c r="CD8" s="1639"/>
      <c r="CE8" s="1639"/>
      <c r="CF8" s="1639"/>
      <c r="CG8" s="1639"/>
      <c r="CH8" s="1639"/>
      <c r="CI8" s="1639"/>
      <c r="CJ8" s="1639"/>
      <c r="CK8" s="1639"/>
      <c r="CL8" s="1639"/>
      <c r="CM8" s="1639"/>
      <c r="CN8" s="1639"/>
      <c r="CO8" s="1639"/>
      <c r="CP8" s="1639"/>
      <c r="CQ8" s="1639"/>
      <c r="CR8" s="1639"/>
      <c r="CS8" s="1639"/>
      <c r="CT8" s="1639"/>
      <c r="CU8" s="1639"/>
      <c r="CV8" s="1639"/>
      <c r="CW8" s="1639"/>
      <c r="CX8" s="1639"/>
      <c r="CY8" s="1639"/>
      <c r="CZ8" s="1639"/>
      <c r="DA8" s="1639"/>
      <c r="DB8" s="1639"/>
      <c r="DC8" s="1639"/>
      <c r="DD8" s="1639"/>
      <c r="DE8" s="1639"/>
      <c r="DF8" s="1639"/>
      <c r="DG8" s="1639"/>
      <c r="DH8" s="1639"/>
      <c r="DI8" s="1639"/>
      <c r="DJ8" s="1639"/>
      <c r="DK8" s="1639"/>
      <c r="DL8" s="1639"/>
      <c r="DM8" s="1639"/>
      <c r="DN8" s="1639"/>
      <c r="DO8" s="1639"/>
      <c r="DP8" s="1639"/>
      <c r="DQ8" s="1639"/>
      <c r="DR8" s="1639"/>
      <c r="DS8" s="1639"/>
      <c r="DT8" s="1639"/>
      <c r="DU8" s="1639"/>
      <c r="DV8" s="1639"/>
      <c r="DW8" s="1639"/>
      <c r="DX8" s="1639"/>
      <c r="DY8" s="1639"/>
      <c r="DZ8" s="1639"/>
      <c r="EA8" s="1639"/>
      <c r="EB8" s="1639"/>
      <c r="EC8" s="1639"/>
      <c r="ED8" s="1639"/>
      <c r="EE8" s="1639"/>
      <c r="EF8" s="1639"/>
      <c r="EG8" s="1639"/>
      <c r="EH8" s="1639"/>
      <c r="EI8" s="1639"/>
      <c r="EJ8" s="1639"/>
      <c r="EK8" s="1639"/>
      <c r="EL8" s="1639"/>
      <c r="EM8" s="1639"/>
      <c r="EN8" s="1639"/>
      <c r="EO8" s="1639"/>
      <c r="EP8" s="1639"/>
      <c r="EQ8" s="1639"/>
      <c r="ER8" s="1639"/>
      <c r="ES8" s="1639"/>
      <c r="ET8" s="1639"/>
      <c r="EU8" s="1639"/>
      <c r="EV8" s="1639"/>
      <c r="EW8" s="1639"/>
      <c r="EX8" s="1639"/>
      <c r="EY8" s="1639"/>
      <c r="EZ8" s="1639"/>
      <c r="FA8" s="1639"/>
      <c r="FB8" s="1639"/>
      <c r="FC8" s="1639"/>
      <c r="FD8" s="1639"/>
      <c r="FE8" s="1639"/>
      <c r="FF8" s="1639"/>
      <c r="FG8" s="1639"/>
      <c r="FH8" s="1639"/>
      <c r="FI8" s="1639"/>
      <c r="FJ8" s="1639"/>
      <c r="FK8" s="1639"/>
      <c r="FL8" s="1639"/>
      <c r="FM8" s="1639"/>
      <c r="FN8" s="1639"/>
      <c r="FO8" s="1639"/>
      <c r="FP8" s="1639"/>
      <c r="FQ8" s="1639"/>
      <c r="FR8" s="1639"/>
      <c r="FS8" s="1639"/>
      <c r="FT8" s="1639"/>
      <c r="FU8" s="1639"/>
      <c r="FV8" s="1639"/>
      <c r="FW8" s="1639"/>
      <c r="FX8" s="1639"/>
      <c r="FY8" s="1639"/>
      <c r="FZ8" s="1639"/>
      <c r="GA8" s="1639"/>
      <c r="GB8" s="1639"/>
      <c r="GC8" s="1639"/>
      <c r="GD8" s="1639"/>
      <c r="GE8" s="1639"/>
      <c r="GF8" s="1639"/>
      <c r="GG8" s="1639"/>
      <c r="GH8" s="1639"/>
      <c r="GI8" s="1639"/>
      <c r="GJ8" s="1639"/>
      <c r="GK8" s="1639"/>
      <c r="GL8" s="1639"/>
      <c r="GM8" s="1639"/>
      <c r="GN8" s="1639"/>
      <c r="GO8" s="1639"/>
      <c r="GP8" s="1639"/>
      <c r="GQ8" s="1639"/>
      <c r="GR8" s="1639"/>
      <c r="GS8" s="1639"/>
      <c r="GT8" s="1639"/>
      <c r="GU8" s="1639"/>
      <c r="GV8" s="1639"/>
      <c r="GW8" s="1639"/>
      <c r="GX8" s="1639"/>
      <c r="GY8" s="1639"/>
      <c r="GZ8" s="1639"/>
      <c r="HA8" s="1639"/>
      <c r="HB8" s="1639"/>
      <c r="HC8" s="1639"/>
      <c r="HD8" s="1639"/>
      <c r="HE8" s="1639"/>
      <c r="HF8" s="1639"/>
      <c r="HG8" s="1639"/>
      <c r="HH8" s="1639"/>
      <c r="HI8" s="1639"/>
      <c r="HJ8" s="1639"/>
      <c r="HK8" s="1639"/>
      <c r="HL8" s="1639"/>
      <c r="HM8" s="1639"/>
      <c r="HN8" s="1639"/>
      <c r="HO8" s="1639"/>
      <c r="HP8" s="1639"/>
      <c r="HQ8" s="1639"/>
      <c r="HR8" s="1639"/>
      <c r="HS8" s="1639"/>
      <c r="HT8" s="1639"/>
      <c r="HU8" s="1639"/>
      <c r="HV8" s="1639"/>
      <c r="HW8" s="1639"/>
      <c r="HX8" s="1639"/>
      <c r="HY8" s="1639"/>
      <c r="HZ8" s="1639"/>
      <c r="IA8" s="1639"/>
      <c r="IB8" s="1639"/>
      <c r="IC8" s="1639"/>
      <c r="ID8" s="1639"/>
      <c r="IE8" s="1639"/>
      <c r="IF8" s="1639"/>
      <c r="IG8" s="1639"/>
      <c r="IH8" s="1639"/>
      <c r="II8" s="1639"/>
      <c r="IJ8" s="1639"/>
      <c r="IK8" s="1639"/>
      <c r="IL8" s="1639"/>
      <c r="IM8" s="1639"/>
      <c r="IN8" s="1639"/>
      <c r="IO8" s="1639"/>
      <c r="IP8" s="1639"/>
      <c r="IQ8" s="1639"/>
      <c r="IR8" s="1639"/>
      <c r="IS8" s="1639"/>
      <c r="IT8" s="1639"/>
      <c r="IU8" s="1639"/>
      <c r="IV8" s="1639"/>
      <c r="IW8" s="1639"/>
      <c r="IX8" s="1639"/>
      <c r="IY8" s="1639"/>
      <c r="IZ8" s="1639"/>
      <c r="JA8" s="1639"/>
      <c r="JB8" s="1639"/>
      <c r="JC8" s="1639"/>
      <c r="JD8" s="1639"/>
      <c r="JE8" s="1639"/>
      <c r="JF8" s="1639"/>
      <c r="JG8" s="1639"/>
      <c r="JH8" s="1639"/>
      <c r="JI8" s="1639"/>
      <c r="JJ8" s="1639"/>
      <c r="JK8" s="1639"/>
      <c r="JL8" s="1639"/>
      <c r="JM8" s="1639"/>
      <c r="JN8" s="1639"/>
      <c r="JO8" s="1639"/>
      <c r="JP8" s="1639"/>
      <c r="JQ8" s="1639"/>
      <c r="JR8" s="1639"/>
      <c r="JS8" s="1639"/>
      <c r="JT8" s="1639"/>
      <c r="JU8" s="1639"/>
      <c r="JV8" s="1639"/>
      <c r="JW8" s="1639"/>
      <c r="JX8" s="1639"/>
      <c r="JY8" s="1639"/>
      <c r="JZ8" s="1639"/>
      <c r="KA8" s="1639"/>
      <c r="KB8" s="1639"/>
      <c r="KC8" s="1639"/>
      <c r="KD8" s="1639"/>
      <c r="KE8" s="1639"/>
      <c r="KF8" s="1639"/>
      <c r="KG8" s="1639"/>
      <c r="KH8" s="1639"/>
      <c r="KI8" s="1639"/>
      <c r="KJ8" s="1639"/>
      <c r="KK8" s="1639"/>
      <c r="KL8" s="1639"/>
      <c r="KM8" s="1639"/>
      <c r="KN8" s="1639"/>
      <c r="KO8" s="1639"/>
      <c r="KP8" s="1639"/>
      <c r="KQ8" s="1639"/>
      <c r="KR8" s="1639"/>
      <c r="KS8" s="1639"/>
      <c r="KT8" s="1639"/>
      <c r="KU8" s="1639"/>
      <c r="KV8" s="1639"/>
      <c r="KW8" s="1639"/>
      <c r="KX8" s="1639"/>
      <c r="KY8" s="1639"/>
      <c r="KZ8" s="1639"/>
      <c r="LA8" s="1639"/>
      <c r="LB8" s="1639"/>
      <c r="LC8" s="1639"/>
      <c r="LD8" s="1639"/>
      <c r="LE8" s="1639"/>
      <c r="LF8" s="1639"/>
      <c r="LG8" s="1639"/>
      <c r="LH8" s="1639"/>
      <c r="LI8" s="1639"/>
      <c r="LJ8" s="1639"/>
      <c r="LK8" s="1639"/>
      <c r="LL8" s="1639"/>
      <c r="LM8" s="1639"/>
      <c r="LN8" s="1639"/>
      <c r="LO8" s="1639"/>
      <c r="LP8" s="1639"/>
    </row>
    <row r="9" s="1481" customFormat="1" ht="47" customHeight="1" spans="1:328">
      <c r="A9" s="1499">
        <v>45656</v>
      </c>
      <c r="B9" s="1500" t="s">
        <v>106</v>
      </c>
      <c r="C9" s="1501" t="s">
        <v>107</v>
      </c>
      <c r="D9" s="1502">
        <v>4500152081</v>
      </c>
      <c r="E9" s="2253">
        <v>5200005639</v>
      </c>
      <c r="F9" s="1502" t="s">
        <v>108</v>
      </c>
      <c r="G9" s="1514" t="s">
        <v>101</v>
      </c>
      <c r="H9" s="1505" t="s">
        <v>109</v>
      </c>
      <c r="I9" s="1532" t="s">
        <v>110</v>
      </c>
      <c r="J9" s="1522">
        <v>2400</v>
      </c>
      <c r="K9" s="1534">
        <v>0</v>
      </c>
      <c r="L9" s="1534">
        <v>24</v>
      </c>
      <c r="M9" s="1534">
        <f t="shared" si="0"/>
        <v>100</v>
      </c>
      <c r="N9" s="1536">
        <v>45770</v>
      </c>
      <c r="O9" s="1536">
        <v>45766</v>
      </c>
      <c r="P9" s="1537"/>
      <c r="Q9" s="1562" t="s">
        <v>78</v>
      </c>
      <c r="R9" s="1563"/>
      <c r="S9" s="1563"/>
      <c r="T9" s="1563"/>
      <c r="U9" s="1563"/>
      <c r="V9" s="1532"/>
      <c r="W9" s="2055" t="s">
        <v>111</v>
      </c>
      <c r="X9" s="1565">
        <v>46021</v>
      </c>
      <c r="Y9" s="1589" t="s">
        <v>88</v>
      </c>
      <c r="Z9" s="1589">
        <v>45664</v>
      </c>
      <c r="AA9" s="1589"/>
      <c r="AB9" s="1589"/>
      <c r="AC9" s="1580" t="s">
        <v>112</v>
      </c>
      <c r="AD9" s="1590" t="s">
        <v>113</v>
      </c>
      <c r="AE9" s="2277">
        <v>0.995</v>
      </c>
      <c r="AF9" s="2278">
        <f>AE9*J9</f>
        <v>2388</v>
      </c>
      <c r="AG9" s="1504"/>
      <c r="AH9" s="1609" t="s">
        <v>81</v>
      </c>
      <c r="AI9" s="1799">
        <f t="shared" si="3"/>
        <v>2400</v>
      </c>
      <c r="AJ9" s="1609">
        <v>9</v>
      </c>
      <c r="AK9" s="1610">
        <f t="shared" si="1"/>
        <v>2400</v>
      </c>
      <c r="AL9" s="1610"/>
      <c r="AM9" s="1610">
        <f t="shared" si="2"/>
        <v>100</v>
      </c>
      <c r="AN9" s="1610"/>
      <c r="AO9" s="1610"/>
      <c r="AP9" s="1610"/>
      <c r="AQ9" s="1610"/>
      <c r="AR9" s="1610" t="s">
        <v>63</v>
      </c>
      <c r="AS9" s="1610"/>
      <c r="AT9" s="1610">
        <v>0</v>
      </c>
      <c r="AU9" s="1622">
        <f>J9/9</f>
        <v>266.666666666667</v>
      </c>
      <c r="AV9" s="1622">
        <f>J9/9</f>
        <v>266.666666666667</v>
      </c>
      <c r="AW9" s="1622">
        <f>J9/9</f>
        <v>266.666666666667</v>
      </c>
      <c r="AX9" s="1622">
        <f>J9/9</f>
        <v>266.666666666667</v>
      </c>
      <c r="AY9" s="1622">
        <f>J9/9</f>
        <v>266.666666666667</v>
      </c>
      <c r="AZ9" s="1622">
        <f>J9/9</f>
        <v>266.666666666667</v>
      </c>
      <c r="BA9" s="1622">
        <f>J9/9</f>
        <v>266.666666666667</v>
      </c>
      <c r="BB9" s="1622">
        <f>J9/9</f>
        <v>266.666666666667</v>
      </c>
      <c r="BC9" s="1622">
        <f>J9/9</f>
        <v>266.666666666667</v>
      </c>
      <c r="BD9" s="1622">
        <f>J9*23/24/COUNT(AU9:BC9)</f>
        <v>255.555555555556</v>
      </c>
      <c r="BE9" s="1622">
        <f>J9/24/COUNT(AU9:BC9)</f>
        <v>11.1111111111111</v>
      </c>
      <c r="BF9" s="1534">
        <f>J9/COUNT(AU9:BC9)-(BD9+BE9)</f>
        <v>0</v>
      </c>
      <c r="BG9" s="1638"/>
      <c r="BH9" s="1639"/>
      <c r="BI9" s="1639"/>
      <c r="BJ9" s="1639"/>
      <c r="BK9" s="1639"/>
      <c r="BL9" s="1639"/>
      <c r="BM9" s="1639"/>
      <c r="BN9" s="1639"/>
      <c r="BO9" s="1639"/>
      <c r="BP9" s="1639"/>
      <c r="BQ9" s="1639"/>
      <c r="BR9" s="1639"/>
      <c r="BS9" s="1639"/>
      <c r="BT9" s="1639"/>
      <c r="BU9" s="1639"/>
      <c r="BV9" s="1639"/>
      <c r="BW9" s="1639"/>
      <c r="BX9" s="1639"/>
      <c r="BY9" s="1639"/>
      <c r="BZ9" s="1639"/>
      <c r="CA9" s="1639"/>
      <c r="CB9" s="1639"/>
      <c r="CC9" s="1639"/>
      <c r="CD9" s="1639"/>
      <c r="CE9" s="1639"/>
      <c r="CF9" s="1639"/>
      <c r="CG9" s="1639"/>
      <c r="CH9" s="1639"/>
      <c r="CI9" s="1639"/>
      <c r="CJ9" s="1639"/>
      <c r="CK9" s="1639"/>
      <c r="CL9" s="1639"/>
      <c r="CM9" s="1639"/>
      <c r="CN9" s="1639"/>
      <c r="CO9" s="1639"/>
      <c r="CP9" s="1639"/>
      <c r="CQ9" s="1639"/>
      <c r="CR9" s="1639"/>
      <c r="CS9" s="1639"/>
      <c r="CT9" s="1639"/>
      <c r="CU9" s="1639"/>
      <c r="CV9" s="1639"/>
      <c r="CW9" s="1639"/>
      <c r="CX9" s="1639"/>
      <c r="CY9" s="1639"/>
      <c r="CZ9" s="1639"/>
      <c r="DA9" s="1639"/>
      <c r="DB9" s="1639"/>
      <c r="DC9" s="1639"/>
      <c r="DD9" s="1639"/>
      <c r="DE9" s="1639"/>
      <c r="DF9" s="1639"/>
      <c r="DG9" s="1639"/>
      <c r="DH9" s="1639"/>
      <c r="DI9" s="1639"/>
      <c r="DJ9" s="1639"/>
      <c r="DK9" s="1639"/>
      <c r="DL9" s="1639"/>
      <c r="DM9" s="1639"/>
      <c r="DN9" s="1639"/>
      <c r="DO9" s="1639"/>
      <c r="DP9" s="1639"/>
      <c r="DQ9" s="1639"/>
      <c r="DR9" s="1639"/>
      <c r="DS9" s="1639"/>
      <c r="DT9" s="1639"/>
      <c r="DU9" s="1639"/>
      <c r="DV9" s="1639"/>
      <c r="DW9" s="1639"/>
      <c r="DX9" s="1639"/>
      <c r="DY9" s="1639"/>
      <c r="DZ9" s="1639"/>
      <c r="EA9" s="1639"/>
      <c r="EB9" s="1639"/>
      <c r="EC9" s="1639"/>
      <c r="ED9" s="1639"/>
      <c r="EE9" s="1639"/>
      <c r="EF9" s="1639"/>
      <c r="EG9" s="1639"/>
      <c r="EH9" s="1639"/>
      <c r="EI9" s="1639"/>
      <c r="EJ9" s="1639"/>
      <c r="EK9" s="1639"/>
      <c r="EL9" s="1639"/>
      <c r="EM9" s="1639"/>
      <c r="EN9" s="1639"/>
      <c r="EO9" s="1639"/>
      <c r="EP9" s="1639"/>
      <c r="EQ9" s="1639"/>
      <c r="ER9" s="1639"/>
      <c r="ES9" s="1639"/>
      <c r="ET9" s="1639"/>
      <c r="EU9" s="1639"/>
      <c r="EV9" s="1639"/>
      <c r="EW9" s="1639"/>
      <c r="EX9" s="1639"/>
      <c r="EY9" s="1639"/>
      <c r="EZ9" s="1639"/>
      <c r="FA9" s="1639"/>
      <c r="FB9" s="1639"/>
      <c r="FC9" s="1639"/>
      <c r="FD9" s="1639"/>
      <c r="FE9" s="1639"/>
      <c r="FF9" s="1639"/>
      <c r="FG9" s="1639"/>
      <c r="FH9" s="1639"/>
      <c r="FI9" s="1639"/>
      <c r="FJ9" s="1639"/>
      <c r="FK9" s="1639"/>
      <c r="FL9" s="1639"/>
      <c r="FM9" s="1639"/>
      <c r="FN9" s="1639"/>
      <c r="FO9" s="1639"/>
      <c r="FP9" s="1639"/>
      <c r="FQ9" s="1639"/>
      <c r="FR9" s="1639"/>
      <c r="FS9" s="1639"/>
      <c r="FT9" s="1639"/>
      <c r="FU9" s="1639"/>
      <c r="FV9" s="1639"/>
      <c r="FW9" s="1639"/>
      <c r="FX9" s="1639"/>
      <c r="FY9" s="1639"/>
      <c r="FZ9" s="1639"/>
      <c r="GA9" s="1639"/>
      <c r="GB9" s="1639"/>
      <c r="GC9" s="1639"/>
      <c r="GD9" s="1639"/>
      <c r="GE9" s="1639"/>
      <c r="GF9" s="1639"/>
      <c r="GG9" s="1639"/>
      <c r="GH9" s="1639"/>
      <c r="GI9" s="1639"/>
      <c r="GJ9" s="1639"/>
      <c r="GK9" s="1639"/>
      <c r="GL9" s="1639"/>
      <c r="GM9" s="1639"/>
      <c r="GN9" s="1639"/>
      <c r="GO9" s="1639"/>
      <c r="GP9" s="1639"/>
      <c r="GQ9" s="1639"/>
      <c r="GR9" s="1639"/>
      <c r="GS9" s="1639"/>
      <c r="GT9" s="1639"/>
      <c r="GU9" s="1639"/>
      <c r="GV9" s="1639"/>
      <c r="GW9" s="1639"/>
      <c r="GX9" s="1639"/>
      <c r="GY9" s="1639"/>
      <c r="GZ9" s="1639"/>
      <c r="HA9" s="1639"/>
      <c r="HB9" s="1639"/>
      <c r="HC9" s="1639"/>
      <c r="HD9" s="1639"/>
      <c r="HE9" s="1639"/>
      <c r="HF9" s="1639"/>
      <c r="HG9" s="1639"/>
      <c r="HH9" s="1639"/>
      <c r="HI9" s="1639"/>
      <c r="HJ9" s="1639"/>
      <c r="HK9" s="1639"/>
      <c r="HL9" s="1639"/>
      <c r="HM9" s="1639"/>
      <c r="HN9" s="1639"/>
      <c r="HO9" s="1639"/>
      <c r="HP9" s="1639"/>
      <c r="HQ9" s="1639"/>
      <c r="HR9" s="1639"/>
      <c r="HS9" s="1639"/>
      <c r="HT9" s="1639"/>
      <c r="HU9" s="1639"/>
      <c r="HV9" s="1639"/>
      <c r="HW9" s="1639"/>
      <c r="HX9" s="1639"/>
      <c r="HY9" s="1639"/>
      <c r="HZ9" s="1639"/>
      <c r="IA9" s="1639"/>
      <c r="IB9" s="1639"/>
      <c r="IC9" s="1639"/>
      <c r="ID9" s="1639"/>
      <c r="IE9" s="1639"/>
      <c r="IF9" s="1639"/>
      <c r="IG9" s="1639"/>
      <c r="IH9" s="1639"/>
      <c r="II9" s="1639"/>
      <c r="IJ9" s="1639"/>
      <c r="IK9" s="1639"/>
      <c r="IL9" s="1639"/>
      <c r="IM9" s="1639"/>
      <c r="IN9" s="1639"/>
      <c r="IO9" s="1639"/>
      <c r="IP9" s="1639"/>
      <c r="IQ9" s="1639"/>
      <c r="IR9" s="1639"/>
      <c r="IS9" s="1639"/>
      <c r="IT9" s="1639"/>
      <c r="IU9" s="1639"/>
      <c r="IV9" s="1639"/>
      <c r="IW9" s="1639"/>
      <c r="IX9" s="1639"/>
      <c r="IY9" s="1639"/>
      <c r="IZ9" s="1639"/>
      <c r="JA9" s="1639"/>
      <c r="JB9" s="1639"/>
      <c r="JC9" s="1639"/>
      <c r="JD9" s="1639"/>
      <c r="JE9" s="1639"/>
      <c r="JF9" s="1639"/>
      <c r="JG9" s="1639"/>
      <c r="JH9" s="1639"/>
      <c r="JI9" s="1639"/>
      <c r="JJ9" s="1639"/>
      <c r="JK9" s="1639"/>
      <c r="JL9" s="1639"/>
      <c r="JM9" s="1639"/>
      <c r="JN9" s="1639"/>
      <c r="JO9" s="1639"/>
      <c r="JP9" s="1639"/>
      <c r="JQ9" s="1639"/>
      <c r="JR9" s="1639"/>
      <c r="JS9" s="1639"/>
      <c r="JT9" s="1639"/>
      <c r="JU9" s="1639"/>
      <c r="JV9" s="1639"/>
      <c r="JW9" s="1639"/>
      <c r="JX9" s="1639"/>
      <c r="JY9" s="1639"/>
      <c r="JZ9" s="1639"/>
      <c r="KA9" s="1639"/>
      <c r="KB9" s="1639"/>
      <c r="KC9" s="1639"/>
      <c r="KD9" s="1639"/>
      <c r="KE9" s="1639"/>
      <c r="KF9" s="1639"/>
      <c r="KG9" s="1639"/>
      <c r="KH9" s="1639"/>
      <c r="KI9" s="1639"/>
      <c r="KJ9" s="1639"/>
      <c r="KK9" s="1639"/>
      <c r="KL9" s="1639"/>
      <c r="KM9" s="1639"/>
      <c r="KN9" s="1639"/>
      <c r="KO9" s="1639"/>
      <c r="KP9" s="1639"/>
      <c r="KQ9" s="1639"/>
      <c r="KR9" s="1639"/>
      <c r="KS9" s="1639"/>
      <c r="KT9" s="1639"/>
      <c r="KU9" s="1639"/>
      <c r="KV9" s="1639"/>
      <c r="KW9" s="1639"/>
      <c r="KX9" s="1639"/>
      <c r="KY9" s="1639"/>
      <c r="KZ9" s="1639"/>
      <c r="LA9" s="1639"/>
      <c r="LB9" s="1639"/>
      <c r="LC9" s="1639"/>
      <c r="LD9" s="1639"/>
      <c r="LE9" s="1639"/>
      <c r="LF9" s="1639"/>
      <c r="LG9" s="1639"/>
      <c r="LH9" s="1639"/>
      <c r="LI9" s="1639"/>
      <c r="LJ9" s="1639"/>
      <c r="LK9" s="1639"/>
      <c r="LL9" s="1639"/>
      <c r="LM9" s="1639"/>
      <c r="LN9" s="1639"/>
      <c r="LO9" s="1639"/>
      <c r="LP9" s="1639"/>
    </row>
    <row r="10" s="1481" customFormat="1" ht="47" customHeight="1" spans="1:328">
      <c r="A10" s="1499">
        <v>45721</v>
      </c>
      <c r="B10" s="1500" t="s">
        <v>114</v>
      </c>
      <c r="C10" s="1501" t="s">
        <v>115</v>
      </c>
      <c r="D10" s="1502">
        <v>4500159232</v>
      </c>
      <c r="E10" s="1503" t="s">
        <v>116</v>
      </c>
      <c r="F10" s="1502" t="s">
        <v>117</v>
      </c>
      <c r="G10" s="1514" t="s">
        <v>118</v>
      </c>
      <c r="H10" s="1505" t="s">
        <v>119</v>
      </c>
      <c r="I10" s="1532" t="s">
        <v>120</v>
      </c>
      <c r="J10" s="1522">
        <v>96</v>
      </c>
      <c r="K10" s="1534">
        <v>0</v>
      </c>
      <c r="L10" s="1534">
        <v>96</v>
      </c>
      <c r="M10" s="1534">
        <f t="shared" si="0"/>
        <v>1</v>
      </c>
      <c r="N10" s="1536">
        <v>45770</v>
      </c>
      <c r="O10" s="1536">
        <v>45766</v>
      </c>
      <c r="P10" s="1537"/>
      <c r="Q10" s="1562" t="s">
        <v>78</v>
      </c>
      <c r="R10" s="1563"/>
      <c r="S10" s="1563"/>
      <c r="T10" s="1563"/>
      <c r="U10" s="1563"/>
      <c r="V10" s="1532"/>
      <c r="W10" s="2055" t="s">
        <v>111</v>
      </c>
      <c r="X10" s="1565">
        <v>45721</v>
      </c>
      <c r="Y10" s="1589" t="s">
        <v>88</v>
      </c>
      <c r="Z10" s="1589">
        <v>45727</v>
      </c>
      <c r="AA10" s="1589"/>
      <c r="AB10" s="1589"/>
      <c r="AC10" s="1580" t="s">
        <v>121</v>
      </c>
      <c r="AD10" s="1590" t="s">
        <v>122</v>
      </c>
      <c r="AE10" s="2277">
        <v>0.9306</v>
      </c>
      <c r="AF10" s="2278">
        <f t="shared" ref="AF9:AF18" si="4">AE10*J10</f>
        <v>89.3376</v>
      </c>
      <c r="AG10" s="1504" t="s">
        <v>123</v>
      </c>
      <c r="AH10" s="1609" t="s">
        <v>81</v>
      </c>
      <c r="AI10" s="1799">
        <f t="shared" si="3"/>
        <v>96</v>
      </c>
      <c r="AJ10" s="1609">
        <v>1</v>
      </c>
      <c r="AK10" s="1610">
        <f t="shared" si="1"/>
        <v>96</v>
      </c>
      <c r="AL10" s="1610"/>
      <c r="AM10" s="1610">
        <f t="shared" si="2"/>
        <v>4</v>
      </c>
      <c r="AN10" s="1610"/>
      <c r="AO10" s="1610"/>
      <c r="AP10" s="1610"/>
      <c r="AQ10" s="1610"/>
      <c r="AR10" s="1610" t="s">
        <v>63</v>
      </c>
      <c r="AS10" s="1610"/>
      <c r="AT10" s="1610">
        <v>0</v>
      </c>
      <c r="AU10" s="1622">
        <f>J10</f>
        <v>96</v>
      </c>
      <c r="AV10" s="1622"/>
      <c r="AW10" s="1622"/>
      <c r="AX10" s="1622"/>
      <c r="AY10" s="1622"/>
      <c r="AZ10" s="1622"/>
      <c r="BA10" s="1622"/>
      <c r="BB10" s="1622"/>
      <c r="BC10" s="1622"/>
      <c r="BD10" s="1622">
        <f>J10*23/24</f>
        <v>92</v>
      </c>
      <c r="BE10" s="1622">
        <f>J10-BD10</f>
        <v>4</v>
      </c>
      <c r="BF10" s="1534">
        <f t="shared" ref="BF9:BF18" si="5">J10/COUNT(AU10:BC10)-(BD10+BE10)</f>
        <v>0</v>
      </c>
      <c r="BG10" s="1638"/>
      <c r="BH10" s="1639"/>
      <c r="BI10" s="1639"/>
      <c r="BJ10" s="1639"/>
      <c r="BK10" s="1639"/>
      <c r="BL10" s="1639"/>
      <c r="BM10" s="1639"/>
      <c r="BN10" s="1639"/>
      <c r="BO10" s="1639"/>
      <c r="BP10" s="1639"/>
      <c r="BQ10" s="1639"/>
      <c r="BR10" s="1639"/>
      <c r="BS10" s="1639"/>
      <c r="BT10" s="1639"/>
      <c r="BU10" s="1639"/>
      <c r="BV10" s="1639"/>
      <c r="BW10" s="1639"/>
      <c r="BX10" s="1639"/>
      <c r="BY10" s="1639"/>
      <c r="BZ10" s="1639"/>
      <c r="CA10" s="1639"/>
      <c r="CB10" s="1639"/>
      <c r="CC10" s="1639"/>
      <c r="CD10" s="1639"/>
      <c r="CE10" s="1639"/>
      <c r="CF10" s="1639"/>
      <c r="CG10" s="1639"/>
      <c r="CH10" s="1639"/>
      <c r="CI10" s="1639"/>
      <c r="CJ10" s="1639"/>
      <c r="CK10" s="1639"/>
      <c r="CL10" s="1639"/>
      <c r="CM10" s="1639"/>
      <c r="CN10" s="1639"/>
      <c r="CO10" s="1639"/>
      <c r="CP10" s="1639"/>
      <c r="CQ10" s="1639"/>
      <c r="CR10" s="1639"/>
      <c r="CS10" s="1639"/>
      <c r="CT10" s="1639"/>
      <c r="CU10" s="1639"/>
      <c r="CV10" s="1639"/>
      <c r="CW10" s="1639"/>
      <c r="CX10" s="1639"/>
      <c r="CY10" s="1639"/>
      <c r="CZ10" s="1639"/>
      <c r="DA10" s="1639"/>
      <c r="DB10" s="1639"/>
      <c r="DC10" s="1639"/>
      <c r="DD10" s="1639"/>
      <c r="DE10" s="1639"/>
      <c r="DF10" s="1639"/>
      <c r="DG10" s="1639"/>
      <c r="DH10" s="1639"/>
      <c r="DI10" s="1639"/>
      <c r="DJ10" s="1639"/>
      <c r="DK10" s="1639"/>
      <c r="DL10" s="1639"/>
      <c r="DM10" s="1639"/>
      <c r="DN10" s="1639"/>
      <c r="DO10" s="1639"/>
      <c r="DP10" s="1639"/>
      <c r="DQ10" s="1639"/>
      <c r="DR10" s="1639"/>
      <c r="DS10" s="1639"/>
      <c r="DT10" s="1639"/>
      <c r="DU10" s="1639"/>
      <c r="DV10" s="1639"/>
      <c r="DW10" s="1639"/>
      <c r="DX10" s="1639"/>
      <c r="DY10" s="1639"/>
      <c r="DZ10" s="1639"/>
      <c r="EA10" s="1639"/>
      <c r="EB10" s="1639"/>
      <c r="EC10" s="1639"/>
      <c r="ED10" s="1639"/>
      <c r="EE10" s="1639"/>
      <c r="EF10" s="1639"/>
      <c r="EG10" s="1639"/>
      <c r="EH10" s="1639"/>
      <c r="EI10" s="1639"/>
      <c r="EJ10" s="1639"/>
      <c r="EK10" s="1639"/>
      <c r="EL10" s="1639"/>
      <c r="EM10" s="1639"/>
      <c r="EN10" s="1639"/>
      <c r="EO10" s="1639"/>
      <c r="EP10" s="1639"/>
      <c r="EQ10" s="1639"/>
      <c r="ER10" s="1639"/>
      <c r="ES10" s="1639"/>
      <c r="ET10" s="1639"/>
      <c r="EU10" s="1639"/>
      <c r="EV10" s="1639"/>
      <c r="EW10" s="1639"/>
      <c r="EX10" s="1639"/>
      <c r="EY10" s="1639"/>
      <c r="EZ10" s="1639"/>
      <c r="FA10" s="1639"/>
      <c r="FB10" s="1639"/>
      <c r="FC10" s="1639"/>
      <c r="FD10" s="1639"/>
      <c r="FE10" s="1639"/>
      <c r="FF10" s="1639"/>
      <c r="FG10" s="1639"/>
      <c r="FH10" s="1639"/>
      <c r="FI10" s="1639"/>
      <c r="FJ10" s="1639"/>
      <c r="FK10" s="1639"/>
      <c r="FL10" s="1639"/>
      <c r="FM10" s="1639"/>
      <c r="FN10" s="1639"/>
      <c r="FO10" s="1639"/>
      <c r="FP10" s="1639"/>
      <c r="FQ10" s="1639"/>
      <c r="FR10" s="1639"/>
      <c r="FS10" s="1639"/>
      <c r="FT10" s="1639"/>
      <c r="FU10" s="1639"/>
      <c r="FV10" s="1639"/>
      <c r="FW10" s="1639"/>
      <c r="FX10" s="1639"/>
      <c r="FY10" s="1639"/>
      <c r="FZ10" s="1639"/>
      <c r="GA10" s="1639"/>
      <c r="GB10" s="1639"/>
      <c r="GC10" s="1639"/>
      <c r="GD10" s="1639"/>
      <c r="GE10" s="1639"/>
      <c r="GF10" s="1639"/>
      <c r="GG10" s="1639"/>
      <c r="GH10" s="1639"/>
      <c r="GI10" s="1639"/>
      <c r="GJ10" s="1639"/>
      <c r="GK10" s="1639"/>
      <c r="GL10" s="1639"/>
      <c r="GM10" s="1639"/>
      <c r="GN10" s="1639"/>
      <c r="GO10" s="1639"/>
      <c r="GP10" s="1639"/>
      <c r="GQ10" s="1639"/>
      <c r="GR10" s="1639"/>
      <c r="GS10" s="1639"/>
      <c r="GT10" s="1639"/>
      <c r="GU10" s="1639"/>
      <c r="GV10" s="1639"/>
      <c r="GW10" s="1639"/>
      <c r="GX10" s="1639"/>
      <c r="GY10" s="1639"/>
      <c r="GZ10" s="1639"/>
      <c r="HA10" s="1639"/>
      <c r="HB10" s="1639"/>
      <c r="HC10" s="1639"/>
      <c r="HD10" s="1639"/>
      <c r="HE10" s="1639"/>
      <c r="HF10" s="1639"/>
      <c r="HG10" s="1639"/>
      <c r="HH10" s="1639"/>
      <c r="HI10" s="1639"/>
      <c r="HJ10" s="1639"/>
      <c r="HK10" s="1639"/>
      <c r="HL10" s="1639"/>
      <c r="HM10" s="1639"/>
      <c r="HN10" s="1639"/>
      <c r="HO10" s="1639"/>
      <c r="HP10" s="1639"/>
      <c r="HQ10" s="1639"/>
      <c r="HR10" s="1639"/>
      <c r="HS10" s="1639"/>
      <c r="HT10" s="1639"/>
      <c r="HU10" s="1639"/>
      <c r="HV10" s="1639"/>
      <c r="HW10" s="1639"/>
      <c r="HX10" s="1639"/>
      <c r="HY10" s="1639"/>
      <c r="HZ10" s="1639"/>
      <c r="IA10" s="1639"/>
      <c r="IB10" s="1639"/>
      <c r="IC10" s="1639"/>
      <c r="ID10" s="1639"/>
      <c r="IE10" s="1639"/>
      <c r="IF10" s="1639"/>
      <c r="IG10" s="1639"/>
      <c r="IH10" s="1639"/>
      <c r="II10" s="1639"/>
      <c r="IJ10" s="1639"/>
      <c r="IK10" s="1639"/>
      <c r="IL10" s="1639"/>
      <c r="IM10" s="1639"/>
      <c r="IN10" s="1639"/>
      <c r="IO10" s="1639"/>
      <c r="IP10" s="1639"/>
      <c r="IQ10" s="1639"/>
      <c r="IR10" s="1639"/>
      <c r="IS10" s="1639"/>
      <c r="IT10" s="1639"/>
      <c r="IU10" s="1639"/>
      <c r="IV10" s="1639"/>
      <c r="IW10" s="1639"/>
      <c r="IX10" s="1639"/>
      <c r="IY10" s="1639"/>
      <c r="IZ10" s="1639"/>
      <c r="JA10" s="1639"/>
      <c r="JB10" s="1639"/>
      <c r="JC10" s="1639"/>
      <c r="JD10" s="1639"/>
      <c r="JE10" s="1639"/>
      <c r="JF10" s="1639"/>
      <c r="JG10" s="1639"/>
      <c r="JH10" s="1639"/>
      <c r="JI10" s="1639"/>
      <c r="JJ10" s="1639"/>
      <c r="JK10" s="1639"/>
      <c r="JL10" s="1639"/>
      <c r="JM10" s="1639"/>
      <c r="JN10" s="1639"/>
      <c r="JO10" s="1639"/>
      <c r="JP10" s="1639"/>
      <c r="JQ10" s="1639"/>
      <c r="JR10" s="1639"/>
      <c r="JS10" s="1639"/>
      <c r="JT10" s="1639"/>
      <c r="JU10" s="1639"/>
      <c r="JV10" s="1639"/>
      <c r="JW10" s="1639"/>
      <c r="JX10" s="1639"/>
      <c r="JY10" s="1639"/>
      <c r="JZ10" s="1639"/>
      <c r="KA10" s="1639"/>
      <c r="KB10" s="1639"/>
      <c r="KC10" s="1639"/>
      <c r="KD10" s="1639"/>
      <c r="KE10" s="1639"/>
      <c r="KF10" s="1639"/>
      <c r="KG10" s="1639"/>
      <c r="KH10" s="1639"/>
      <c r="KI10" s="1639"/>
      <c r="KJ10" s="1639"/>
      <c r="KK10" s="1639"/>
      <c r="KL10" s="1639"/>
      <c r="KM10" s="1639"/>
      <c r="KN10" s="1639"/>
      <c r="KO10" s="1639"/>
      <c r="KP10" s="1639"/>
      <c r="KQ10" s="1639"/>
      <c r="KR10" s="1639"/>
      <c r="KS10" s="1639"/>
      <c r="KT10" s="1639"/>
      <c r="KU10" s="1639"/>
      <c r="KV10" s="1639"/>
      <c r="KW10" s="1639"/>
      <c r="KX10" s="1639"/>
      <c r="KY10" s="1639"/>
      <c r="KZ10" s="1639"/>
      <c r="LA10" s="1639"/>
      <c r="LB10" s="1639"/>
      <c r="LC10" s="1639"/>
      <c r="LD10" s="1639"/>
      <c r="LE10" s="1639"/>
      <c r="LF10" s="1639"/>
      <c r="LG10" s="1639"/>
      <c r="LH10" s="1639"/>
      <c r="LI10" s="1639"/>
      <c r="LJ10" s="1639"/>
      <c r="LK10" s="1639"/>
      <c r="LL10" s="1639"/>
      <c r="LM10" s="1639"/>
      <c r="LN10" s="1639"/>
      <c r="LO10" s="1639"/>
      <c r="LP10" s="1639"/>
    </row>
    <row r="11" s="1481" customFormat="1" ht="47" customHeight="1" spans="1:328">
      <c r="A11" s="1499">
        <v>45721</v>
      </c>
      <c r="B11" s="1500" t="s">
        <v>114</v>
      </c>
      <c r="C11" s="1501" t="s">
        <v>115</v>
      </c>
      <c r="D11" s="1502">
        <v>4500159232</v>
      </c>
      <c r="E11" s="1503" t="s">
        <v>116</v>
      </c>
      <c r="F11" s="1502" t="s">
        <v>124</v>
      </c>
      <c r="G11" s="1514" t="s">
        <v>125</v>
      </c>
      <c r="H11" s="1505" t="s">
        <v>125</v>
      </c>
      <c r="I11" s="1532" t="s">
        <v>126</v>
      </c>
      <c r="J11" s="1522">
        <v>96</v>
      </c>
      <c r="K11" s="1534">
        <v>0</v>
      </c>
      <c r="L11" s="1534">
        <v>96</v>
      </c>
      <c r="M11" s="1534">
        <f t="shared" si="0"/>
        <v>1</v>
      </c>
      <c r="N11" s="1536">
        <v>45770</v>
      </c>
      <c r="O11" s="1536">
        <v>45766</v>
      </c>
      <c r="P11" s="1537"/>
      <c r="Q11" s="1562" t="s">
        <v>78</v>
      </c>
      <c r="R11" s="1563"/>
      <c r="S11" s="1563"/>
      <c r="T11" s="1563"/>
      <c r="U11" s="1563"/>
      <c r="V11" s="1532"/>
      <c r="W11" s="2055" t="s">
        <v>111</v>
      </c>
      <c r="X11" s="1565">
        <v>45721</v>
      </c>
      <c r="Y11" s="1589" t="s">
        <v>88</v>
      </c>
      <c r="Z11" s="1589">
        <v>45727</v>
      </c>
      <c r="AA11" s="1589"/>
      <c r="AB11" s="1589"/>
      <c r="AC11" s="1580" t="s">
        <v>121</v>
      </c>
      <c r="AD11" s="1590" t="s">
        <v>122</v>
      </c>
      <c r="AE11" s="2277">
        <v>0.8513</v>
      </c>
      <c r="AF11" s="2278">
        <f t="shared" si="4"/>
        <v>81.7248</v>
      </c>
      <c r="AG11" s="1504" t="s">
        <v>123</v>
      </c>
      <c r="AH11" s="1609" t="s">
        <v>81</v>
      </c>
      <c r="AI11" s="1799">
        <f t="shared" si="3"/>
        <v>96</v>
      </c>
      <c r="AJ11" s="1609">
        <v>1</v>
      </c>
      <c r="AK11" s="1610">
        <f t="shared" ref="AK11:AK21" si="6">J11</f>
        <v>96</v>
      </c>
      <c r="AL11" s="1610"/>
      <c r="AM11" s="1610">
        <f t="shared" ref="AM11:AM21" si="7">J11/24</f>
        <v>4</v>
      </c>
      <c r="AN11" s="1610"/>
      <c r="AO11" s="1610"/>
      <c r="AP11" s="1610"/>
      <c r="AQ11" s="1610"/>
      <c r="AR11" s="1610" t="s">
        <v>63</v>
      </c>
      <c r="AS11" s="1610"/>
      <c r="AT11" s="1610">
        <v>0</v>
      </c>
      <c r="AU11" s="1622"/>
      <c r="AV11" s="1622">
        <f>J11</f>
        <v>96</v>
      </c>
      <c r="AW11" s="1622"/>
      <c r="AX11" s="1622"/>
      <c r="AY11" s="1622"/>
      <c r="AZ11" s="1622"/>
      <c r="BA11" s="1622"/>
      <c r="BB11" s="1622"/>
      <c r="BC11" s="1622"/>
      <c r="BD11" s="1622">
        <f t="shared" ref="BD11:BD18" si="8">J11*23/24</f>
        <v>92</v>
      </c>
      <c r="BE11" s="1622">
        <f t="shared" ref="BE11:BE18" si="9">J11-BD11</f>
        <v>4</v>
      </c>
      <c r="BF11" s="1534">
        <f t="shared" si="5"/>
        <v>0</v>
      </c>
      <c r="BG11" s="1638"/>
      <c r="BH11" s="1639"/>
      <c r="BI11" s="1639"/>
      <c r="BJ11" s="1639"/>
      <c r="BK11" s="1639"/>
      <c r="BL11" s="1639"/>
      <c r="BM11" s="1639"/>
      <c r="BN11" s="1639"/>
      <c r="BO11" s="1639"/>
      <c r="BP11" s="1639"/>
      <c r="BQ11" s="1639"/>
      <c r="BR11" s="1639"/>
      <c r="BS11" s="1639"/>
      <c r="BT11" s="1639"/>
      <c r="BU11" s="1639"/>
      <c r="BV11" s="1639"/>
      <c r="BW11" s="1639"/>
      <c r="BX11" s="1639"/>
      <c r="BY11" s="1639"/>
      <c r="BZ11" s="1639"/>
      <c r="CA11" s="1639"/>
      <c r="CB11" s="1639"/>
      <c r="CC11" s="1639"/>
      <c r="CD11" s="1639"/>
      <c r="CE11" s="1639"/>
      <c r="CF11" s="1639"/>
      <c r="CG11" s="1639"/>
      <c r="CH11" s="1639"/>
      <c r="CI11" s="1639"/>
      <c r="CJ11" s="1639"/>
      <c r="CK11" s="1639"/>
      <c r="CL11" s="1639"/>
      <c r="CM11" s="1639"/>
      <c r="CN11" s="1639"/>
      <c r="CO11" s="1639"/>
      <c r="CP11" s="1639"/>
      <c r="CQ11" s="1639"/>
      <c r="CR11" s="1639"/>
      <c r="CS11" s="1639"/>
      <c r="CT11" s="1639"/>
      <c r="CU11" s="1639"/>
      <c r="CV11" s="1639"/>
      <c r="CW11" s="1639"/>
      <c r="CX11" s="1639"/>
      <c r="CY11" s="1639"/>
      <c r="CZ11" s="1639"/>
      <c r="DA11" s="1639"/>
      <c r="DB11" s="1639"/>
      <c r="DC11" s="1639"/>
      <c r="DD11" s="1639"/>
      <c r="DE11" s="1639"/>
      <c r="DF11" s="1639"/>
      <c r="DG11" s="1639"/>
      <c r="DH11" s="1639"/>
      <c r="DI11" s="1639"/>
      <c r="DJ11" s="1639"/>
      <c r="DK11" s="1639"/>
      <c r="DL11" s="1639"/>
      <c r="DM11" s="1639"/>
      <c r="DN11" s="1639"/>
      <c r="DO11" s="1639"/>
      <c r="DP11" s="1639"/>
      <c r="DQ11" s="1639"/>
      <c r="DR11" s="1639"/>
      <c r="DS11" s="1639"/>
      <c r="DT11" s="1639"/>
      <c r="DU11" s="1639"/>
      <c r="DV11" s="1639"/>
      <c r="DW11" s="1639"/>
      <c r="DX11" s="1639"/>
      <c r="DY11" s="1639"/>
      <c r="DZ11" s="1639"/>
      <c r="EA11" s="1639"/>
      <c r="EB11" s="1639"/>
      <c r="EC11" s="1639"/>
      <c r="ED11" s="1639"/>
      <c r="EE11" s="1639"/>
      <c r="EF11" s="1639"/>
      <c r="EG11" s="1639"/>
      <c r="EH11" s="1639"/>
      <c r="EI11" s="1639"/>
      <c r="EJ11" s="1639"/>
      <c r="EK11" s="1639"/>
      <c r="EL11" s="1639"/>
      <c r="EM11" s="1639"/>
      <c r="EN11" s="1639"/>
      <c r="EO11" s="1639"/>
      <c r="EP11" s="1639"/>
      <c r="EQ11" s="1639"/>
      <c r="ER11" s="1639"/>
      <c r="ES11" s="1639"/>
      <c r="ET11" s="1639"/>
      <c r="EU11" s="1639"/>
      <c r="EV11" s="1639"/>
      <c r="EW11" s="1639"/>
      <c r="EX11" s="1639"/>
      <c r="EY11" s="1639"/>
      <c r="EZ11" s="1639"/>
      <c r="FA11" s="1639"/>
      <c r="FB11" s="1639"/>
      <c r="FC11" s="1639"/>
      <c r="FD11" s="1639"/>
      <c r="FE11" s="1639"/>
      <c r="FF11" s="1639"/>
      <c r="FG11" s="1639"/>
      <c r="FH11" s="1639"/>
      <c r="FI11" s="1639"/>
      <c r="FJ11" s="1639"/>
      <c r="FK11" s="1639"/>
      <c r="FL11" s="1639"/>
      <c r="FM11" s="1639"/>
      <c r="FN11" s="1639"/>
      <c r="FO11" s="1639"/>
      <c r="FP11" s="1639"/>
      <c r="FQ11" s="1639"/>
      <c r="FR11" s="1639"/>
      <c r="FS11" s="1639"/>
      <c r="FT11" s="1639"/>
      <c r="FU11" s="1639"/>
      <c r="FV11" s="1639"/>
      <c r="FW11" s="1639"/>
      <c r="FX11" s="1639"/>
      <c r="FY11" s="1639"/>
      <c r="FZ11" s="1639"/>
      <c r="GA11" s="1639"/>
      <c r="GB11" s="1639"/>
      <c r="GC11" s="1639"/>
      <c r="GD11" s="1639"/>
      <c r="GE11" s="1639"/>
      <c r="GF11" s="1639"/>
      <c r="GG11" s="1639"/>
      <c r="GH11" s="1639"/>
      <c r="GI11" s="1639"/>
      <c r="GJ11" s="1639"/>
      <c r="GK11" s="1639"/>
      <c r="GL11" s="1639"/>
      <c r="GM11" s="1639"/>
      <c r="GN11" s="1639"/>
      <c r="GO11" s="1639"/>
      <c r="GP11" s="1639"/>
      <c r="GQ11" s="1639"/>
      <c r="GR11" s="1639"/>
      <c r="GS11" s="1639"/>
      <c r="GT11" s="1639"/>
      <c r="GU11" s="1639"/>
      <c r="GV11" s="1639"/>
      <c r="GW11" s="1639"/>
      <c r="GX11" s="1639"/>
      <c r="GY11" s="1639"/>
      <c r="GZ11" s="1639"/>
      <c r="HA11" s="1639"/>
      <c r="HB11" s="1639"/>
      <c r="HC11" s="1639"/>
      <c r="HD11" s="1639"/>
      <c r="HE11" s="1639"/>
      <c r="HF11" s="1639"/>
      <c r="HG11" s="1639"/>
      <c r="HH11" s="1639"/>
      <c r="HI11" s="1639"/>
      <c r="HJ11" s="1639"/>
      <c r="HK11" s="1639"/>
      <c r="HL11" s="1639"/>
      <c r="HM11" s="1639"/>
      <c r="HN11" s="1639"/>
      <c r="HO11" s="1639"/>
      <c r="HP11" s="1639"/>
      <c r="HQ11" s="1639"/>
      <c r="HR11" s="1639"/>
      <c r="HS11" s="1639"/>
      <c r="HT11" s="1639"/>
      <c r="HU11" s="1639"/>
      <c r="HV11" s="1639"/>
      <c r="HW11" s="1639"/>
      <c r="HX11" s="1639"/>
      <c r="HY11" s="1639"/>
      <c r="HZ11" s="1639"/>
      <c r="IA11" s="1639"/>
      <c r="IB11" s="1639"/>
      <c r="IC11" s="1639"/>
      <c r="ID11" s="1639"/>
      <c r="IE11" s="1639"/>
      <c r="IF11" s="1639"/>
      <c r="IG11" s="1639"/>
      <c r="IH11" s="1639"/>
      <c r="II11" s="1639"/>
      <c r="IJ11" s="1639"/>
      <c r="IK11" s="1639"/>
      <c r="IL11" s="1639"/>
      <c r="IM11" s="1639"/>
      <c r="IN11" s="1639"/>
      <c r="IO11" s="1639"/>
      <c r="IP11" s="1639"/>
      <c r="IQ11" s="1639"/>
      <c r="IR11" s="1639"/>
      <c r="IS11" s="1639"/>
      <c r="IT11" s="1639"/>
      <c r="IU11" s="1639"/>
      <c r="IV11" s="1639"/>
      <c r="IW11" s="1639"/>
      <c r="IX11" s="1639"/>
      <c r="IY11" s="1639"/>
      <c r="IZ11" s="1639"/>
      <c r="JA11" s="1639"/>
      <c r="JB11" s="1639"/>
      <c r="JC11" s="1639"/>
      <c r="JD11" s="1639"/>
      <c r="JE11" s="1639"/>
      <c r="JF11" s="1639"/>
      <c r="JG11" s="1639"/>
      <c r="JH11" s="1639"/>
      <c r="JI11" s="1639"/>
      <c r="JJ11" s="1639"/>
      <c r="JK11" s="1639"/>
      <c r="JL11" s="1639"/>
      <c r="JM11" s="1639"/>
      <c r="JN11" s="1639"/>
      <c r="JO11" s="1639"/>
      <c r="JP11" s="1639"/>
      <c r="JQ11" s="1639"/>
      <c r="JR11" s="1639"/>
      <c r="JS11" s="1639"/>
      <c r="JT11" s="1639"/>
      <c r="JU11" s="1639"/>
      <c r="JV11" s="1639"/>
      <c r="JW11" s="1639"/>
      <c r="JX11" s="1639"/>
      <c r="JY11" s="1639"/>
      <c r="JZ11" s="1639"/>
      <c r="KA11" s="1639"/>
      <c r="KB11" s="1639"/>
      <c r="KC11" s="1639"/>
      <c r="KD11" s="1639"/>
      <c r="KE11" s="1639"/>
      <c r="KF11" s="1639"/>
      <c r="KG11" s="1639"/>
      <c r="KH11" s="1639"/>
      <c r="KI11" s="1639"/>
      <c r="KJ11" s="1639"/>
      <c r="KK11" s="1639"/>
      <c r="KL11" s="1639"/>
      <c r="KM11" s="1639"/>
      <c r="KN11" s="1639"/>
      <c r="KO11" s="1639"/>
      <c r="KP11" s="1639"/>
      <c r="KQ11" s="1639"/>
      <c r="KR11" s="1639"/>
      <c r="KS11" s="1639"/>
      <c r="KT11" s="1639"/>
      <c r="KU11" s="1639"/>
      <c r="KV11" s="1639"/>
      <c r="KW11" s="1639"/>
      <c r="KX11" s="1639"/>
      <c r="KY11" s="1639"/>
      <c r="KZ11" s="1639"/>
      <c r="LA11" s="1639"/>
      <c r="LB11" s="1639"/>
      <c r="LC11" s="1639"/>
      <c r="LD11" s="1639"/>
      <c r="LE11" s="1639"/>
      <c r="LF11" s="1639"/>
      <c r="LG11" s="1639"/>
      <c r="LH11" s="1639"/>
      <c r="LI11" s="1639"/>
      <c r="LJ11" s="1639"/>
      <c r="LK11" s="1639"/>
      <c r="LL11" s="1639"/>
      <c r="LM11" s="1639"/>
      <c r="LN11" s="1639"/>
      <c r="LO11" s="1639"/>
      <c r="LP11" s="1639"/>
    </row>
    <row r="12" s="1481" customFormat="1" ht="47" customHeight="1" spans="1:328">
      <c r="A12" s="1499">
        <v>45721</v>
      </c>
      <c r="B12" s="1500" t="s">
        <v>114</v>
      </c>
      <c r="C12" s="1501" t="s">
        <v>115</v>
      </c>
      <c r="D12" s="1502">
        <v>4500159232</v>
      </c>
      <c r="E12" s="1503" t="s">
        <v>116</v>
      </c>
      <c r="F12" s="1502" t="s">
        <v>127</v>
      </c>
      <c r="G12" s="1514" t="s">
        <v>128</v>
      </c>
      <c r="H12" s="1505" t="s">
        <v>128</v>
      </c>
      <c r="I12" s="1532" t="s">
        <v>129</v>
      </c>
      <c r="J12" s="1522">
        <v>96</v>
      </c>
      <c r="K12" s="1534">
        <v>0</v>
      </c>
      <c r="L12" s="1534">
        <v>96</v>
      </c>
      <c r="M12" s="1534">
        <f t="shared" si="0"/>
        <v>1</v>
      </c>
      <c r="N12" s="1536">
        <v>45770</v>
      </c>
      <c r="O12" s="1536">
        <v>45766</v>
      </c>
      <c r="P12" s="1537"/>
      <c r="Q12" s="1562" t="s">
        <v>78</v>
      </c>
      <c r="R12" s="1563"/>
      <c r="S12" s="1563"/>
      <c r="T12" s="1563"/>
      <c r="U12" s="1563"/>
      <c r="V12" s="1532"/>
      <c r="W12" s="2055" t="s">
        <v>111</v>
      </c>
      <c r="X12" s="1565">
        <v>45721</v>
      </c>
      <c r="Y12" s="1589" t="s">
        <v>88</v>
      </c>
      <c r="Z12" s="1589">
        <v>45727</v>
      </c>
      <c r="AA12" s="1589"/>
      <c r="AB12" s="1589"/>
      <c r="AC12" s="1580" t="s">
        <v>121</v>
      </c>
      <c r="AD12" s="1590" t="s">
        <v>122</v>
      </c>
      <c r="AE12" s="2277">
        <v>0.8387</v>
      </c>
      <c r="AF12" s="2278">
        <f t="shared" si="4"/>
        <v>80.5152</v>
      </c>
      <c r="AG12" s="1504" t="s">
        <v>123</v>
      </c>
      <c r="AH12" s="1609" t="s">
        <v>81</v>
      </c>
      <c r="AI12" s="1799">
        <f t="shared" si="3"/>
        <v>96</v>
      </c>
      <c r="AJ12" s="1609">
        <v>1</v>
      </c>
      <c r="AK12" s="1610">
        <f t="shared" si="6"/>
        <v>96</v>
      </c>
      <c r="AL12" s="1610"/>
      <c r="AM12" s="1610">
        <f t="shared" si="7"/>
        <v>4</v>
      </c>
      <c r="AN12" s="1610"/>
      <c r="AO12" s="1610"/>
      <c r="AP12" s="1610"/>
      <c r="AQ12" s="1610"/>
      <c r="AR12" s="1610" t="s">
        <v>63</v>
      </c>
      <c r="AS12" s="1610"/>
      <c r="AT12" s="1610">
        <v>0</v>
      </c>
      <c r="AU12" s="1622"/>
      <c r="AV12" s="1622"/>
      <c r="AW12" s="1622">
        <f>J12</f>
        <v>96</v>
      </c>
      <c r="AX12" s="1622"/>
      <c r="AY12" s="1622"/>
      <c r="AZ12" s="1622"/>
      <c r="BA12" s="1622"/>
      <c r="BB12" s="1622"/>
      <c r="BC12" s="1622"/>
      <c r="BD12" s="1622">
        <f t="shared" si="8"/>
        <v>92</v>
      </c>
      <c r="BE12" s="1622">
        <f t="shared" si="9"/>
        <v>4</v>
      </c>
      <c r="BF12" s="1534">
        <f t="shared" si="5"/>
        <v>0</v>
      </c>
      <c r="BG12" s="1638"/>
      <c r="BH12" s="1639"/>
      <c r="BI12" s="1639"/>
      <c r="BJ12" s="1639"/>
      <c r="BK12" s="1639"/>
      <c r="BL12" s="1639"/>
      <c r="BM12" s="1639"/>
      <c r="BN12" s="1639"/>
      <c r="BO12" s="1639"/>
      <c r="BP12" s="1639"/>
      <c r="BQ12" s="1639"/>
      <c r="BR12" s="1639"/>
      <c r="BS12" s="1639"/>
      <c r="BT12" s="1639"/>
      <c r="BU12" s="1639"/>
      <c r="BV12" s="1639"/>
      <c r="BW12" s="1639"/>
      <c r="BX12" s="1639"/>
      <c r="BY12" s="1639"/>
      <c r="BZ12" s="1639"/>
      <c r="CA12" s="1639"/>
      <c r="CB12" s="1639"/>
      <c r="CC12" s="1639"/>
      <c r="CD12" s="1639"/>
      <c r="CE12" s="1639"/>
      <c r="CF12" s="1639"/>
      <c r="CG12" s="1639"/>
      <c r="CH12" s="1639"/>
      <c r="CI12" s="1639"/>
      <c r="CJ12" s="1639"/>
      <c r="CK12" s="1639"/>
      <c r="CL12" s="1639"/>
      <c r="CM12" s="1639"/>
      <c r="CN12" s="1639"/>
      <c r="CO12" s="1639"/>
      <c r="CP12" s="1639"/>
      <c r="CQ12" s="1639"/>
      <c r="CR12" s="1639"/>
      <c r="CS12" s="1639"/>
      <c r="CT12" s="1639"/>
      <c r="CU12" s="1639"/>
      <c r="CV12" s="1639"/>
      <c r="CW12" s="1639"/>
      <c r="CX12" s="1639"/>
      <c r="CY12" s="1639"/>
      <c r="CZ12" s="1639"/>
      <c r="DA12" s="1639"/>
      <c r="DB12" s="1639"/>
      <c r="DC12" s="1639"/>
      <c r="DD12" s="1639"/>
      <c r="DE12" s="1639"/>
      <c r="DF12" s="1639"/>
      <c r="DG12" s="1639"/>
      <c r="DH12" s="1639"/>
      <c r="DI12" s="1639"/>
      <c r="DJ12" s="1639"/>
      <c r="DK12" s="1639"/>
      <c r="DL12" s="1639"/>
      <c r="DM12" s="1639"/>
      <c r="DN12" s="1639"/>
      <c r="DO12" s="1639"/>
      <c r="DP12" s="1639"/>
      <c r="DQ12" s="1639"/>
      <c r="DR12" s="1639"/>
      <c r="DS12" s="1639"/>
      <c r="DT12" s="1639"/>
      <c r="DU12" s="1639"/>
      <c r="DV12" s="1639"/>
      <c r="DW12" s="1639"/>
      <c r="DX12" s="1639"/>
      <c r="DY12" s="1639"/>
      <c r="DZ12" s="1639"/>
      <c r="EA12" s="1639"/>
      <c r="EB12" s="1639"/>
      <c r="EC12" s="1639"/>
      <c r="ED12" s="1639"/>
      <c r="EE12" s="1639"/>
      <c r="EF12" s="1639"/>
      <c r="EG12" s="1639"/>
      <c r="EH12" s="1639"/>
      <c r="EI12" s="1639"/>
      <c r="EJ12" s="1639"/>
      <c r="EK12" s="1639"/>
      <c r="EL12" s="1639"/>
      <c r="EM12" s="1639"/>
      <c r="EN12" s="1639"/>
      <c r="EO12" s="1639"/>
      <c r="EP12" s="1639"/>
      <c r="EQ12" s="1639"/>
      <c r="ER12" s="1639"/>
      <c r="ES12" s="1639"/>
      <c r="ET12" s="1639"/>
      <c r="EU12" s="1639"/>
      <c r="EV12" s="1639"/>
      <c r="EW12" s="1639"/>
      <c r="EX12" s="1639"/>
      <c r="EY12" s="1639"/>
      <c r="EZ12" s="1639"/>
      <c r="FA12" s="1639"/>
      <c r="FB12" s="1639"/>
      <c r="FC12" s="1639"/>
      <c r="FD12" s="1639"/>
      <c r="FE12" s="1639"/>
      <c r="FF12" s="1639"/>
      <c r="FG12" s="1639"/>
      <c r="FH12" s="1639"/>
      <c r="FI12" s="1639"/>
      <c r="FJ12" s="1639"/>
      <c r="FK12" s="1639"/>
      <c r="FL12" s="1639"/>
      <c r="FM12" s="1639"/>
      <c r="FN12" s="1639"/>
      <c r="FO12" s="1639"/>
      <c r="FP12" s="1639"/>
      <c r="FQ12" s="1639"/>
      <c r="FR12" s="1639"/>
      <c r="FS12" s="1639"/>
      <c r="FT12" s="1639"/>
      <c r="FU12" s="1639"/>
      <c r="FV12" s="1639"/>
      <c r="FW12" s="1639"/>
      <c r="FX12" s="1639"/>
      <c r="FY12" s="1639"/>
      <c r="FZ12" s="1639"/>
      <c r="GA12" s="1639"/>
      <c r="GB12" s="1639"/>
      <c r="GC12" s="1639"/>
      <c r="GD12" s="1639"/>
      <c r="GE12" s="1639"/>
      <c r="GF12" s="1639"/>
      <c r="GG12" s="1639"/>
      <c r="GH12" s="1639"/>
      <c r="GI12" s="1639"/>
      <c r="GJ12" s="1639"/>
      <c r="GK12" s="1639"/>
      <c r="GL12" s="1639"/>
      <c r="GM12" s="1639"/>
      <c r="GN12" s="1639"/>
      <c r="GO12" s="1639"/>
      <c r="GP12" s="1639"/>
      <c r="GQ12" s="1639"/>
      <c r="GR12" s="1639"/>
      <c r="GS12" s="1639"/>
      <c r="GT12" s="1639"/>
      <c r="GU12" s="1639"/>
      <c r="GV12" s="1639"/>
      <c r="GW12" s="1639"/>
      <c r="GX12" s="1639"/>
      <c r="GY12" s="1639"/>
      <c r="GZ12" s="1639"/>
      <c r="HA12" s="1639"/>
      <c r="HB12" s="1639"/>
      <c r="HC12" s="1639"/>
      <c r="HD12" s="1639"/>
      <c r="HE12" s="1639"/>
      <c r="HF12" s="1639"/>
      <c r="HG12" s="1639"/>
      <c r="HH12" s="1639"/>
      <c r="HI12" s="1639"/>
      <c r="HJ12" s="1639"/>
      <c r="HK12" s="1639"/>
      <c r="HL12" s="1639"/>
      <c r="HM12" s="1639"/>
      <c r="HN12" s="1639"/>
      <c r="HO12" s="1639"/>
      <c r="HP12" s="1639"/>
      <c r="HQ12" s="1639"/>
      <c r="HR12" s="1639"/>
      <c r="HS12" s="1639"/>
      <c r="HT12" s="1639"/>
      <c r="HU12" s="1639"/>
      <c r="HV12" s="1639"/>
      <c r="HW12" s="1639"/>
      <c r="HX12" s="1639"/>
      <c r="HY12" s="1639"/>
      <c r="HZ12" s="1639"/>
      <c r="IA12" s="1639"/>
      <c r="IB12" s="1639"/>
      <c r="IC12" s="1639"/>
      <c r="ID12" s="1639"/>
      <c r="IE12" s="1639"/>
      <c r="IF12" s="1639"/>
      <c r="IG12" s="1639"/>
      <c r="IH12" s="1639"/>
      <c r="II12" s="1639"/>
      <c r="IJ12" s="1639"/>
      <c r="IK12" s="1639"/>
      <c r="IL12" s="1639"/>
      <c r="IM12" s="1639"/>
      <c r="IN12" s="1639"/>
      <c r="IO12" s="1639"/>
      <c r="IP12" s="1639"/>
      <c r="IQ12" s="1639"/>
      <c r="IR12" s="1639"/>
      <c r="IS12" s="1639"/>
      <c r="IT12" s="1639"/>
      <c r="IU12" s="1639"/>
      <c r="IV12" s="1639"/>
      <c r="IW12" s="1639"/>
      <c r="IX12" s="1639"/>
      <c r="IY12" s="1639"/>
      <c r="IZ12" s="1639"/>
      <c r="JA12" s="1639"/>
      <c r="JB12" s="1639"/>
      <c r="JC12" s="1639"/>
      <c r="JD12" s="1639"/>
      <c r="JE12" s="1639"/>
      <c r="JF12" s="1639"/>
      <c r="JG12" s="1639"/>
      <c r="JH12" s="1639"/>
      <c r="JI12" s="1639"/>
      <c r="JJ12" s="1639"/>
      <c r="JK12" s="1639"/>
      <c r="JL12" s="1639"/>
      <c r="JM12" s="1639"/>
      <c r="JN12" s="1639"/>
      <c r="JO12" s="1639"/>
      <c r="JP12" s="1639"/>
      <c r="JQ12" s="1639"/>
      <c r="JR12" s="1639"/>
      <c r="JS12" s="1639"/>
      <c r="JT12" s="1639"/>
      <c r="JU12" s="1639"/>
      <c r="JV12" s="1639"/>
      <c r="JW12" s="1639"/>
      <c r="JX12" s="1639"/>
      <c r="JY12" s="1639"/>
      <c r="JZ12" s="1639"/>
      <c r="KA12" s="1639"/>
      <c r="KB12" s="1639"/>
      <c r="KC12" s="1639"/>
      <c r="KD12" s="1639"/>
      <c r="KE12" s="1639"/>
      <c r="KF12" s="1639"/>
      <c r="KG12" s="1639"/>
      <c r="KH12" s="1639"/>
      <c r="KI12" s="1639"/>
      <c r="KJ12" s="1639"/>
      <c r="KK12" s="1639"/>
      <c r="KL12" s="1639"/>
      <c r="KM12" s="1639"/>
      <c r="KN12" s="1639"/>
      <c r="KO12" s="1639"/>
      <c r="KP12" s="1639"/>
      <c r="KQ12" s="1639"/>
      <c r="KR12" s="1639"/>
      <c r="KS12" s="1639"/>
      <c r="KT12" s="1639"/>
      <c r="KU12" s="1639"/>
      <c r="KV12" s="1639"/>
      <c r="KW12" s="1639"/>
      <c r="KX12" s="1639"/>
      <c r="KY12" s="1639"/>
      <c r="KZ12" s="1639"/>
      <c r="LA12" s="1639"/>
      <c r="LB12" s="1639"/>
      <c r="LC12" s="1639"/>
      <c r="LD12" s="1639"/>
      <c r="LE12" s="1639"/>
      <c r="LF12" s="1639"/>
      <c r="LG12" s="1639"/>
      <c r="LH12" s="1639"/>
      <c r="LI12" s="1639"/>
      <c r="LJ12" s="1639"/>
      <c r="LK12" s="1639"/>
      <c r="LL12" s="1639"/>
      <c r="LM12" s="1639"/>
      <c r="LN12" s="1639"/>
      <c r="LO12" s="1639"/>
      <c r="LP12" s="1639"/>
    </row>
    <row r="13" s="1481" customFormat="1" ht="47" customHeight="1" spans="1:328">
      <c r="A13" s="1499">
        <v>45721</v>
      </c>
      <c r="B13" s="1500" t="s">
        <v>114</v>
      </c>
      <c r="C13" s="1501" t="s">
        <v>115</v>
      </c>
      <c r="D13" s="1502">
        <v>4500159232</v>
      </c>
      <c r="E13" s="1503" t="s">
        <v>116</v>
      </c>
      <c r="F13" s="1502" t="s">
        <v>130</v>
      </c>
      <c r="G13" s="1514" t="s">
        <v>131</v>
      </c>
      <c r="H13" s="1505" t="s">
        <v>131</v>
      </c>
      <c r="I13" s="1532" t="s">
        <v>132</v>
      </c>
      <c r="J13" s="1522">
        <v>96</v>
      </c>
      <c r="K13" s="1534">
        <v>0</v>
      </c>
      <c r="L13" s="1534">
        <v>96</v>
      </c>
      <c r="M13" s="1534">
        <f t="shared" si="0"/>
        <v>1</v>
      </c>
      <c r="N13" s="1536">
        <v>45770</v>
      </c>
      <c r="O13" s="1536">
        <v>45766</v>
      </c>
      <c r="P13" s="1537"/>
      <c r="Q13" s="1562" t="s">
        <v>78</v>
      </c>
      <c r="R13" s="1563"/>
      <c r="S13" s="1563"/>
      <c r="T13" s="1563"/>
      <c r="U13" s="1563"/>
      <c r="V13" s="1532"/>
      <c r="W13" s="2055" t="s">
        <v>111</v>
      </c>
      <c r="X13" s="1565">
        <v>45721</v>
      </c>
      <c r="Y13" s="1589" t="s">
        <v>88</v>
      </c>
      <c r="Z13" s="1589">
        <v>45727</v>
      </c>
      <c r="AA13" s="1589"/>
      <c r="AB13" s="1589"/>
      <c r="AC13" s="1580" t="s">
        <v>121</v>
      </c>
      <c r="AD13" s="1590" t="s">
        <v>122</v>
      </c>
      <c r="AE13" s="2277">
        <v>0.9008</v>
      </c>
      <c r="AF13" s="2278">
        <f t="shared" si="4"/>
        <v>86.4768</v>
      </c>
      <c r="AG13" s="1504" t="s">
        <v>123</v>
      </c>
      <c r="AH13" s="1609" t="s">
        <v>81</v>
      </c>
      <c r="AI13" s="1799">
        <f t="shared" si="3"/>
        <v>96</v>
      </c>
      <c r="AJ13" s="1609">
        <v>1</v>
      </c>
      <c r="AK13" s="1610">
        <f t="shared" si="6"/>
        <v>96</v>
      </c>
      <c r="AL13" s="1610"/>
      <c r="AM13" s="1610">
        <f t="shared" si="7"/>
        <v>4</v>
      </c>
      <c r="AN13" s="1610"/>
      <c r="AO13" s="1610"/>
      <c r="AP13" s="1610"/>
      <c r="AQ13" s="1610"/>
      <c r="AR13" s="1610" t="s">
        <v>63</v>
      </c>
      <c r="AS13" s="1610"/>
      <c r="AT13" s="1610">
        <v>0</v>
      </c>
      <c r="AU13" s="1622"/>
      <c r="AV13" s="1622"/>
      <c r="AW13" s="1622"/>
      <c r="AX13" s="1622">
        <f>J13</f>
        <v>96</v>
      </c>
      <c r="AY13" s="1622"/>
      <c r="AZ13" s="1622"/>
      <c r="BA13" s="1622"/>
      <c r="BB13" s="1622"/>
      <c r="BC13" s="1622"/>
      <c r="BD13" s="1622">
        <f t="shared" si="8"/>
        <v>92</v>
      </c>
      <c r="BE13" s="1622">
        <f t="shared" si="9"/>
        <v>4</v>
      </c>
      <c r="BF13" s="1534">
        <f t="shared" si="5"/>
        <v>0</v>
      </c>
      <c r="BG13" s="1638"/>
      <c r="BH13" s="1639"/>
      <c r="BI13" s="1639"/>
      <c r="BJ13" s="1639"/>
      <c r="BK13" s="1639"/>
      <c r="BL13" s="1639"/>
      <c r="BM13" s="1639"/>
      <c r="BN13" s="1639"/>
      <c r="BO13" s="1639"/>
      <c r="BP13" s="1639"/>
      <c r="BQ13" s="1639"/>
      <c r="BR13" s="1639"/>
      <c r="BS13" s="1639"/>
      <c r="BT13" s="1639"/>
      <c r="BU13" s="1639"/>
      <c r="BV13" s="1639"/>
      <c r="BW13" s="1639"/>
      <c r="BX13" s="1639"/>
      <c r="BY13" s="1639"/>
      <c r="BZ13" s="1639"/>
      <c r="CA13" s="1639"/>
      <c r="CB13" s="1639"/>
      <c r="CC13" s="1639"/>
      <c r="CD13" s="1639"/>
      <c r="CE13" s="1639"/>
      <c r="CF13" s="1639"/>
      <c r="CG13" s="1639"/>
      <c r="CH13" s="1639"/>
      <c r="CI13" s="1639"/>
      <c r="CJ13" s="1639"/>
      <c r="CK13" s="1639"/>
      <c r="CL13" s="1639"/>
      <c r="CM13" s="1639"/>
      <c r="CN13" s="1639"/>
      <c r="CO13" s="1639"/>
      <c r="CP13" s="1639"/>
      <c r="CQ13" s="1639"/>
      <c r="CR13" s="1639"/>
      <c r="CS13" s="1639"/>
      <c r="CT13" s="1639"/>
      <c r="CU13" s="1639"/>
      <c r="CV13" s="1639"/>
      <c r="CW13" s="1639"/>
      <c r="CX13" s="1639"/>
      <c r="CY13" s="1639"/>
      <c r="CZ13" s="1639"/>
      <c r="DA13" s="1639"/>
      <c r="DB13" s="1639"/>
      <c r="DC13" s="1639"/>
      <c r="DD13" s="1639"/>
      <c r="DE13" s="1639"/>
      <c r="DF13" s="1639"/>
      <c r="DG13" s="1639"/>
      <c r="DH13" s="1639"/>
      <c r="DI13" s="1639"/>
      <c r="DJ13" s="1639"/>
      <c r="DK13" s="1639"/>
      <c r="DL13" s="1639"/>
      <c r="DM13" s="1639"/>
      <c r="DN13" s="1639"/>
      <c r="DO13" s="1639"/>
      <c r="DP13" s="1639"/>
      <c r="DQ13" s="1639"/>
      <c r="DR13" s="1639"/>
      <c r="DS13" s="1639"/>
      <c r="DT13" s="1639"/>
      <c r="DU13" s="1639"/>
      <c r="DV13" s="1639"/>
      <c r="DW13" s="1639"/>
      <c r="DX13" s="1639"/>
      <c r="DY13" s="1639"/>
      <c r="DZ13" s="1639"/>
      <c r="EA13" s="1639"/>
      <c r="EB13" s="1639"/>
      <c r="EC13" s="1639"/>
      <c r="ED13" s="1639"/>
      <c r="EE13" s="1639"/>
      <c r="EF13" s="1639"/>
      <c r="EG13" s="1639"/>
      <c r="EH13" s="1639"/>
      <c r="EI13" s="1639"/>
      <c r="EJ13" s="1639"/>
      <c r="EK13" s="1639"/>
      <c r="EL13" s="1639"/>
      <c r="EM13" s="1639"/>
      <c r="EN13" s="1639"/>
      <c r="EO13" s="1639"/>
      <c r="EP13" s="1639"/>
      <c r="EQ13" s="1639"/>
      <c r="ER13" s="1639"/>
      <c r="ES13" s="1639"/>
      <c r="ET13" s="1639"/>
      <c r="EU13" s="1639"/>
      <c r="EV13" s="1639"/>
      <c r="EW13" s="1639"/>
      <c r="EX13" s="1639"/>
      <c r="EY13" s="1639"/>
      <c r="EZ13" s="1639"/>
      <c r="FA13" s="1639"/>
      <c r="FB13" s="1639"/>
      <c r="FC13" s="1639"/>
      <c r="FD13" s="1639"/>
      <c r="FE13" s="1639"/>
      <c r="FF13" s="1639"/>
      <c r="FG13" s="1639"/>
      <c r="FH13" s="1639"/>
      <c r="FI13" s="1639"/>
      <c r="FJ13" s="1639"/>
      <c r="FK13" s="1639"/>
      <c r="FL13" s="1639"/>
      <c r="FM13" s="1639"/>
      <c r="FN13" s="1639"/>
      <c r="FO13" s="1639"/>
      <c r="FP13" s="1639"/>
      <c r="FQ13" s="1639"/>
      <c r="FR13" s="1639"/>
      <c r="FS13" s="1639"/>
      <c r="FT13" s="1639"/>
      <c r="FU13" s="1639"/>
      <c r="FV13" s="1639"/>
      <c r="FW13" s="1639"/>
      <c r="FX13" s="1639"/>
      <c r="FY13" s="1639"/>
      <c r="FZ13" s="1639"/>
      <c r="GA13" s="1639"/>
      <c r="GB13" s="1639"/>
      <c r="GC13" s="1639"/>
      <c r="GD13" s="1639"/>
      <c r="GE13" s="1639"/>
      <c r="GF13" s="1639"/>
      <c r="GG13" s="1639"/>
      <c r="GH13" s="1639"/>
      <c r="GI13" s="1639"/>
      <c r="GJ13" s="1639"/>
      <c r="GK13" s="1639"/>
      <c r="GL13" s="1639"/>
      <c r="GM13" s="1639"/>
      <c r="GN13" s="1639"/>
      <c r="GO13" s="1639"/>
      <c r="GP13" s="1639"/>
      <c r="GQ13" s="1639"/>
      <c r="GR13" s="1639"/>
      <c r="GS13" s="1639"/>
      <c r="GT13" s="1639"/>
      <c r="GU13" s="1639"/>
      <c r="GV13" s="1639"/>
      <c r="GW13" s="1639"/>
      <c r="GX13" s="1639"/>
      <c r="GY13" s="1639"/>
      <c r="GZ13" s="1639"/>
      <c r="HA13" s="1639"/>
      <c r="HB13" s="1639"/>
      <c r="HC13" s="1639"/>
      <c r="HD13" s="1639"/>
      <c r="HE13" s="1639"/>
      <c r="HF13" s="1639"/>
      <c r="HG13" s="1639"/>
      <c r="HH13" s="1639"/>
      <c r="HI13" s="1639"/>
      <c r="HJ13" s="1639"/>
      <c r="HK13" s="1639"/>
      <c r="HL13" s="1639"/>
      <c r="HM13" s="1639"/>
      <c r="HN13" s="1639"/>
      <c r="HO13" s="1639"/>
      <c r="HP13" s="1639"/>
      <c r="HQ13" s="1639"/>
      <c r="HR13" s="1639"/>
      <c r="HS13" s="1639"/>
      <c r="HT13" s="1639"/>
      <c r="HU13" s="1639"/>
      <c r="HV13" s="1639"/>
      <c r="HW13" s="1639"/>
      <c r="HX13" s="1639"/>
      <c r="HY13" s="1639"/>
      <c r="HZ13" s="1639"/>
      <c r="IA13" s="1639"/>
      <c r="IB13" s="1639"/>
      <c r="IC13" s="1639"/>
      <c r="ID13" s="1639"/>
      <c r="IE13" s="1639"/>
      <c r="IF13" s="1639"/>
      <c r="IG13" s="1639"/>
      <c r="IH13" s="1639"/>
      <c r="II13" s="1639"/>
      <c r="IJ13" s="1639"/>
      <c r="IK13" s="1639"/>
      <c r="IL13" s="1639"/>
      <c r="IM13" s="1639"/>
      <c r="IN13" s="1639"/>
      <c r="IO13" s="1639"/>
      <c r="IP13" s="1639"/>
      <c r="IQ13" s="1639"/>
      <c r="IR13" s="1639"/>
      <c r="IS13" s="1639"/>
      <c r="IT13" s="1639"/>
      <c r="IU13" s="1639"/>
      <c r="IV13" s="1639"/>
      <c r="IW13" s="1639"/>
      <c r="IX13" s="1639"/>
      <c r="IY13" s="1639"/>
      <c r="IZ13" s="1639"/>
      <c r="JA13" s="1639"/>
      <c r="JB13" s="1639"/>
      <c r="JC13" s="1639"/>
      <c r="JD13" s="1639"/>
      <c r="JE13" s="1639"/>
      <c r="JF13" s="1639"/>
      <c r="JG13" s="1639"/>
      <c r="JH13" s="1639"/>
      <c r="JI13" s="1639"/>
      <c r="JJ13" s="1639"/>
      <c r="JK13" s="1639"/>
      <c r="JL13" s="1639"/>
      <c r="JM13" s="1639"/>
      <c r="JN13" s="1639"/>
      <c r="JO13" s="1639"/>
      <c r="JP13" s="1639"/>
      <c r="JQ13" s="1639"/>
      <c r="JR13" s="1639"/>
      <c r="JS13" s="1639"/>
      <c r="JT13" s="1639"/>
      <c r="JU13" s="1639"/>
      <c r="JV13" s="1639"/>
      <c r="JW13" s="1639"/>
      <c r="JX13" s="1639"/>
      <c r="JY13" s="1639"/>
      <c r="JZ13" s="1639"/>
      <c r="KA13" s="1639"/>
      <c r="KB13" s="1639"/>
      <c r="KC13" s="1639"/>
      <c r="KD13" s="1639"/>
      <c r="KE13" s="1639"/>
      <c r="KF13" s="1639"/>
      <c r="KG13" s="1639"/>
      <c r="KH13" s="1639"/>
      <c r="KI13" s="1639"/>
      <c r="KJ13" s="1639"/>
      <c r="KK13" s="1639"/>
      <c r="KL13" s="1639"/>
      <c r="KM13" s="1639"/>
      <c r="KN13" s="1639"/>
      <c r="KO13" s="1639"/>
      <c r="KP13" s="1639"/>
      <c r="KQ13" s="1639"/>
      <c r="KR13" s="1639"/>
      <c r="KS13" s="1639"/>
      <c r="KT13" s="1639"/>
      <c r="KU13" s="1639"/>
      <c r="KV13" s="1639"/>
      <c r="KW13" s="1639"/>
      <c r="KX13" s="1639"/>
      <c r="KY13" s="1639"/>
      <c r="KZ13" s="1639"/>
      <c r="LA13" s="1639"/>
      <c r="LB13" s="1639"/>
      <c r="LC13" s="1639"/>
      <c r="LD13" s="1639"/>
      <c r="LE13" s="1639"/>
      <c r="LF13" s="1639"/>
      <c r="LG13" s="1639"/>
      <c r="LH13" s="1639"/>
      <c r="LI13" s="1639"/>
      <c r="LJ13" s="1639"/>
      <c r="LK13" s="1639"/>
      <c r="LL13" s="1639"/>
      <c r="LM13" s="1639"/>
      <c r="LN13" s="1639"/>
      <c r="LO13" s="1639"/>
      <c r="LP13" s="1639"/>
    </row>
    <row r="14" s="1481" customFormat="1" ht="47" customHeight="1" spans="1:328">
      <c r="A14" s="1499">
        <v>45721</v>
      </c>
      <c r="B14" s="1500" t="s">
        <v>114</v>
      </c>
      <c r="C14" s="1501" t="s">
        <v>115</v>
      </c>
      <c r="D14" s="1502">
        <v>4500159232</v>
      </c>
      <c r="E14" s="1503" t="s">
        <v>116</v>
      </c>
      <c r="F14" s="1502" t="s">
        <v>133</v>
      </c>
      <c r="G14" s="1514" t="s">
        <v>134</v>
      </c>
      <c r="H14" s="1505" t="s">
        <v>134</v>
      </c>
      <c r="I14" s="1532" t="s">
        <v>135</v>
      </c>
      <c r="J14" s="1522">
        <v>96</v>
      </c>
      <c r="K14" s="1534">
        <v>0</v>
      </c>
      <c r="L14" s="1534">
        <v>96</v>
      </c>
      <c r="M14" s="1534">
        <f t="shared" si="0"/>
        <v>1</v>
      </c>
      <c r="N14" s="1536">
        <v>45770</v>
      </c>
      <c r="O14" s="1536">
        <v>45766</v>
      </c>
      <c r="P14" s="1537"/>
      <c r="Q14" s="1562" t="s">
        <v>78</v>
      </c>
      <c r="R14" s="1563"/>
      <c r="S14" s="1563"/>
      <c r="T14" s="1563"/>
      <c r="U14" s="1563"/>
      <c r="V14" s="1532"/>
      <c r="W14" s="2055" t="s">
        <v>111</v>
      </c>
      <c r="X14" s="1565">
        <v>45721</v>
      </c>
      <c r="Y14" s="1589" t="s">
        <v>88</v>
      </c>
      <c r="Z14" s="1589">
        <v>45727</v>
      </c>
      <c r="AA14" s="1589"/>
      <c r="AB14" s="1589"/>
      <c r="AC14" s="1580" t="s">
        <v>121</v>
      </c>
      <c r="AD14" s="1590" t="s">
        <v>122</v>
      </c>
      <c r="AE14" s="2277">
        <v>0.8519</v>
      </c>
      <c r="AF14" s="2278">
        <f t="shared" si="4"/>
        <v>81.7824</v>
      </c>
      <c r="AG14" s="1504" t="s">
        <v>123</v>
      </c>
      <c r="AH14" s="1609" t="s">
        <v>81</v>
      </c>
      <c r="AI14" s="1799">
        <f t="shared" si="3"/>
        <v>96</v>
      </c>
      <c r="AJ14" s="1609">
        <v>1</v>
      </c>
      <c r="AK14" s="1610">
        <f t="shared" si="6"/>
        <v>96</v>
      </c>
      <c r="AL14" s="1610"/>
      <c r="AM14" s="1610">
        <f t="shared" si="7"/>
        <v>4</v>
      </c>
      <c r="AN14" s="1610"/>
      <c r="AO14" s="1610"/>
      <c r="AP14" s="1610"/>
      <c r="AQ14" s="1610"/>
      <c r="AR14" s="1610" t="s">
        <v>63</v>
      </c>
      <c r="AS14" s="1610"/>
      <c r="AT14" s="1610">
        <v>0</v>
      </c>
      <c r="AU14" s="1622"/>
      <c r="AV14" s="1622"/>
      <c r="AW14" s="1622"/>
      <c r="AX14" s="1622"/>
      <c r="AY14" s="1622">
        <f>J14</f>
        <v>96</v>
      </c>
      <c r="AZ14" s="1622"/>
      <c r="BA14" s="1622"/>
      <c r="BB14" s="1622"/>
      <c r="BC14" s="1622"/>
      <c r="BD14" s="1622">
        <f t="shared" si="8"/>
        <v>92</v>
      </c>
      <c r="BE14" s="1622">
        <f t="shared" si="9"/>
        <v>4</v>
      </c>
      <c r="BF14" s="1534">
        <f t="shared" si="5"/>
        <v>0</v>
      </c>
      <c r="BG14" s="1638"/>
      <c r="BH14" s="1639"/>
      <c r="BI14" s="1639"/>
      <c r="BJ14" s="1639"/>
      <c r="BK14" s="1639"/>
      <c r="BL14" s="1639"/>
      <c r="BM14" s="1639"/>
      <c r="BN14" s="1639"/>
      <c r="BO14" s="1639"/>
      <c r="BP14" s="1639"/>
      <c r="BQ14" s="1639"/>
      <c r="BR14" s="1639"/>
      <c r="BS14" s="1639"/>
      <c r="BT14" s="1639"/>
      <c r="BU14" s="1639"/>
      <c r="BV14" s="1639"/>
      <c r="BW14" s="1639"/>
      <c r="BX14" s="1639"/>
      <c r="BY14" s="1639"/>
      <c r="BZ14" s="1639"/>
      <c r="CA14" s="1639"/>
      <c r="CB14" s="1639"/>
      <c r="CC14" s="1639"/>
      <c r="CD14" s="1639"/>
      <c r="CE14" s="1639"/>
      <c r="CF14" s="1639"/>
      <c r="CG14" s="1639"/>
      <c r="CH14" s="1639"/>
      <c r="CI14" s="1639"/>
      <c r="CJ14" s="1639"/>
      <c r="CK14" s="1639"/>
      <c r="CL14" s="1639"/>
      <c r="CM14" s="1639"/>
      <c r="CN14" s="1639"/>
      <c r="CO14" s="1639"/>
      <c r="CP14" s="1639"/>
      <c r="CQ14" s="1639"/>
      <c r="CR14" s="1639"/>
      <c r="CS14" s="1639"/>
      <c r="CT14" s="1639"/>
      <c r="CU14" s="1639"/>
      <c r="CV14" s="1639"/>
      <c r="CW14" s="1639"/>
      <c r="CX14" s="1639"/>
      <c r="CY14" s="1639"/>
      <c r="CZ14" s="1639"/>
      <c r="DA14" s="1639"/>
      <c r="DB14" s="1639"/>
      <c r="DC14" s="1639"/>
      <c r="DD14" s="1639"/>
      <c r="DE14" s="1639"/>
      <c r="DF14" s="1639"/>
      <c r="DG14" s="1639"/>
      <c r="DH14" s="1639"/>
      <c r="DI14" s="1639"/>
      <c r="DJ14" s="1639"/>
      <c r="DK14" s="1639"/>
      <c r="DL14" s="1639"/>
      <c r="DM14" s="1639"/>
      <c r="DN14" s="1639"/>
      <c r="DO14" s="1639"/>
      <c r="DP14" s="1639"/>
      <c r="DQ14" s="1639"/>
      <c r="DR14" s="1639"/>
      <c r="DS14" s="1639"/>
      <c r="DT14" s="1639"/>
      <c r="DU14" s="1639"/>
      <c r="DV14" s="1639"/>
      <c r="DW14" s="1639"/>
      <c r="DX14" s="1639"/>
      <c r="DY14" s="1639"/>
      <c r="DZ14" s="1639"/>
      <c r="EA14" s="1639"/>
      <c r="EB14" s="1639"/>
      <c r="EC14" s="1639"/>
      <c r="ED14" s="1639"/>
      <c r="EE14" s="1639"/>
      <c r="EF14" s="1639"/>
      <c r="EG14" s="1639"/>
      <c r="EH14" s="1639"/>
      <c r="EI14" s="1639"/>
      <c r="EJ14" s="1639"/>
      <c r="EK14" s="1639"/>
      <c r="EL14" s="1639"/>
      <c r="EM14" s="1639"/>
      <c r="EN14" s="1639"/>
      <c r="EO14" s="1639"/>
      <c r="EP14" s="1639"/>
      <c r="EQ14" s="1639"/>
      <c r="ER14" s="1639"/>
      <c r="ES14" s="1639"/>
      <c r="ET14" s="1639"/>
      <c r="EU14" s="1639"/>
      <c r="EV14" s="1639"/>
      <c r="EW14" s="1639"/>
      <c r="EX14" s="1639"/>
      <c r="EY14" s="1639"/>
      <c r="EZ14" s="1639"/>
      <c r="FA14" s="1639"/>
      <c r="FB14" s="1639"/>
      <c r="FC14" s="1639"/>
      <c r="FD14" s="1639"/>
      <c r="FE14" s="1639"/>
      <c r="FF14" s="1639"/>
      <c r="FG14" s="1639"/>
      <c r="FH14" s="1639"/>
      <c r="FI14" s="1639"/>
      <c r="FJ14" s="1639"/>
      <c r="FK14" s="1639"/>
      <c r="FL14" s="1639"/>
      <c r="FM14" s="1639"/>
      <c r="FN14" s="1639"/>
      <c r="FO14" s="1639"/>
      <c r="FP14" s="1639"/>
      <c r="FQ14" s="1639"/>
      <c r="FR14" s="1639"/>
      <c r="FS14" s="1639"/>
      <c r="FT14" s="1639"/>
      <c r="FU14" s="1639"/>
      <c r="FV14" s="1639"/>
      <c r="FW14" s="1639"/>
      <c r="FX14" s="1639"/>
      <c r="FY14" s="1639"/>
      <c r="FZ14" s="1639"/>
      <c r="GA14" s="1639"/>
      <c r="GB14" s="1639"/>
      <c r="GC14" s="1639"/>
      <c r="GD14" s="1639"/>
      <c r="GE14" s="1639"/>
      <c r="GF14" s="1639"/>
      <c r="GG14" s="1639"/>
      <c r="GH14" s="1639"/>
      <c r="GI14" s="1639"/>
      <c r="GJ14" s="1639"/>
      <c r="GK14" s="1639"/>
      <c r="GL14" s="1639"/>
      <c r="GM14" s="1639"/>
      <c r="GN14" s="1639"/>
      <c r="GO14" s="1639"/>
      <c r="GP14" s="1639"/>
      <c r="GQ14" s="1639"/>
      <c r="GR14" s="1639"/>
      <c r="GS14" s="1639"/>
      <c r="GT14" s="1639"/>
      <c r="GU14" s="1639"/>
      <c r="GV14" s="1639"/>
      <c r="GW14" s="1639"/>
      <c r="GX14" s="1639"/>
      <c r="GY14" s="1639"/>
      <c r="GZ14" s="1639"/>
      <c r="HA14" s="1639"/>
      <c r="HB14" s="1639"/>
      <c r="HC14" s="1639"/>
      <c r="HD14" s="1639"/>
      <c r="HE14" s="1639"/>
      <c r="HF14" s="1639"/>
      <c r="HG14" s="1639"/>
      <c r="HH14" s="1639"/>
      <c r="HI14" s="1639"/>
      <c r="HJ14" s="1639"/>
      <c r="HK14" s="1639"/>
      <c r="HL14" s="1639"/>
      <c r="HM14" s="1639"/>
      <c r="HN14" s="1639"/>
      <c r="HO14" s="1639"/>
      <c r="HP14" s="1639"/>
      <c r="HQ14" s="1639"/>
      <c r="HR14" s="1639"/>
      <c r="HS14" s="1639"/>
      <c r="HT14" s="1639"/>
      <c r="HU14" s="1639"/>
      <c r="HV14" s="1639"/>
      <c r="HW14" s="1639"/>
      <c r="HX14" s="1639"/>
      <c r="HY14" s="1639"/>
      <c r="HZ14" s="1639"/>
      <c r="IA14" s="1639"/>
      <c r="IB14" s="1639"/>
      <c r="IC14" s="1639"/>
      <c r="ID14" s="1639"/>
      <c r="IE14" s="1639"/>
      <c r="IF14" s="1639"/>
      <c r="IG14" s="1639"/>
      <c r="IH14" s="1639"/>
      <c r="II14" s="1639"/>
      <c r="IJ14" s="1639"/>
      <c r="IK14" s="1639"/>
      <c r="IL14" s="1639"/>
      <c r="IM14" s="1639"/>
      <c r="IN14" s="1639"/>
      <c r="IO14" s="1639"/>
      <c r="IP14" s="1639"/>
      <c r="IQ14" s="1639"/>
      <c r="IR14" s="1639"/>
      <c r="IS14" s="1639"/>
      <c r="IT14" s="1639"/>
      <c r="IU14" s="1639"/>
      <c r="IV14" s="1639"/>
      <c r="IW14" s="1639"/>
      <c r="IX14" s="1639"/>
      <c r="IY14" s="1639"/>
      <c r="IZ14" s="1639"/>
      <c r="JA14" s="1639"/>
      <c r="JB14" s="1639"/>
      <c r="JC14" s="1639"/>
      <c r="JD14" s="1639"/>
      <c r="JE14" s="1639"/>
      <c r="JF14" s="1639"/>
      <c r="JG14" s="1639"/>
      <c r="JH14" s="1639"/>
      <c r="JI14" s="1639"/>
      <c r="JJ14" s="1639"/>
      <c r="JK14" s="1639"/>
      <c r="JL14" s="1639"/>
      <c r="JM14" s="1639"/>
      <c r="JN14" s="1639"/>
      <c r="JO14" s="1639"/>
      <c r="JP14" s="1639"/>
      <c r="JQ14" s="1639"/>
      <c r="JR14" s="1639"/>
      <c r="JS14" s="1639"/>
      <c r="JT14" s="1639"/>
      <c r="JU14" s="1639"/>
      <c r="JV14" s="1639"/>
      <c r="JW14" s="1639"/>
      <c r="JX14" s="1639"/>
      <c r="JY14" s="1639"/>
      <c r="JZ14" s="1639"/>
      <c r="KA14" s="1639"/>
      <c r="KB14" s="1639"/>
      <c r="KC14" s="1639"/>
      <c r="KD14" s="1639"/>
      <c r="KE14" s="1639"/>
      <c r="KF14" s="1639"/>
      <c r="KG14" s="1639"/>
      <c r="KH14" s="1639"/>
      <c r="KI14" s="1639"/>
      <c r="KJ14" s="1639"/>
      <c r="KK14" s="1639"/>
      <c r="KL14" s="1639"/>
      <c r="KM14" s="1639"/>
      <c r="KN14" s="1639"/>
      <c r="KO14" s="1639"/>
      <c r="KP14" s="1639"/>
      <c r="KQ14" s="1639"/>
      <c r="KR14" s="1639"/>
      <c r="KS14" s="1639"/>
      <c r="KT14" s="1639"/>
      <c r="KU14" s="1639"/>
      <c r="KV14" s="1639"/>
      <c r="KW14" s="1639"/>
      <c r="KX14" s="1639"/>
      <c r="KY14" s="1639"/>
      <c r="KZ14" s="1639"/>
      <c r="LA14" s="1639"/>
      <c r="LB14" s="1639"/>
      <c r="LC14" s="1639"/>
      <c r="LD14" s="1639"/>
      <c r="LE14" s="1639"/>
      <c r="LF14" s="1639"/>
      <c r="LG14" s="1639"/>
      <c r="LH14" s="1639"/>
      <c r="LI14" s="1639"/>
      <c r="LJ14" s="1639"/>
      <c r="LK14" s="1639"/>
      <c r="LL14" s="1639"/>
      <c r="LM14" s="1639"/>
      <c r="LN14" s="1639"/>
      <c r="LO14" s="1639"/>
      <c r="LP14" s="1639"/>
    </row>
    <row r="15" s="1481" customFormat="1" ht="47" customHeight="1" spans="1:328">
      <c r="A15" s="1499">
        <v>45721</v>
      </c>
      <c r="B15" s="1500" t="s">
        <v>114</v>
      </c>
      <c r="C15" s="1501" t="s">
        <v>115</v>
      </c>
      <c r="D15" s="1502">
        <v>4500159232</v>
      </c>
      <c r="E15" s="1503" t="s">
        <v>116</v>
      </c>
      <c r="F15" s="1502" t="s">
        <v>136</v>
      </c>
      <c r="G15" s="1514" t="s">
        <v>137</v>
      </c>
      <c r="H15" s="1505" t="s">
        <v>137</v>
      </c>
      <c r="I15" s="1532" t="s">
        <v>138</v>
      </c>
      <c r="J15" s="1522">
        <v>96</v>
      </c>
      <c r="K15" s="1534">
        <v>0</v>
      </c>
      <c r="L15" s="1534">
        <v>96</v>
      </c>
      <c r="M15" s="1534">
        <f t="shared" si="0"/>
        <v>1</v>
      </c>
      <c r="N15" s="1536">
        <v>45770</v>
      </c>
      <c r="O15" s="1536">
        <v>45766</v>
      </c>
      <c r="P15" s="1537"/>
      <c r="Q15" s="1562" t="s">
        <v>78</v>
      </c>
      <c r="R15" s="1563"/>
      <c r="S15" s="1563"/>
      <c r="T15" s="1563"/>
      <c r="U15" s="1563"/>
      <c r="V15" s="1532"/>
      <c r="W15" s="2055" t="s">
        <v>111</v>
      </c>
      <c r="X15" s="1565">
        <v>45721</v>
      </c>
      <c r="Y15" s="1589" t="s">
        <v>88</v>
      </c>
      <c r="Z15" s="1589">
        <v>45727</v>
      </c>
      <c r="AA15" s="1589"/>
      <c r="AB15" s="1589"/>
      <c r="AC15" s="1580" t="s">
        <v>121</v>
      </c>
      <c r="AD15" s="1590" t="s">
        <v>122</v>
      </c>
      <c r="AE15" s="2277">
        <v>0.7797</v>
      </c>
      <c r="AF15" s="2278">
        <f t="shared" si="4"/>
        <v>74.8512</v>
      </c>
      <c r="AG15" s="1504" t="s">
        <v>123</v>
      </c>
      <c r="AH15" s="1609" t="s">
        <v>81</v>
      </c>
      <c r="AI15" s="1799">
        <f t="shared" si="3"/>
        <v>96</v>
      </c>
      <c r="AJ15" s="1609">
        <v>1</v>
      </c>
      <c r="AK15" s="1610">
        <f t="shared" si="6"/>
        <v>96</v>
      </c>
      <c r="AL15" s="1610"/>
      <c r="AM15" s="1610">
        <f t="shared" si="7"/>
        <v>4</v>
      </c>
      <c r="AN15" s="1610"/>
      <c r="AO15" s="1610"/>
      <c r="AP15" s="1610"/>
      <c r="AQ15" s="1610"/>
      <c r="AR15" s="1610" t="s">
        <v>63</v>
      </c>
      <c r="AS15" s="1610"/>
      <c r="AT15" s="1610">
        <v>0</v>
      </c>
      <c r="AU15" s="1622"/>
      <c r="AV15" s="1622"/>
      <c r="AW15" s="1622"/>
      <c r="AX15" s="1622"/>
      <c r="AY15" s="1622"/>
      <c r="AZ15" s="1622">
        <f>J15</f>
        <v>96</v>
      </c>
      <c r="BA15" s="1622"/>
      <c r="BB15" s="1622"/>
      <c r="BC15" s="1622"/>
      <c r="BD15" s="1622">
        <f t="shared" si="8"/>
        <v>92</v>
      </c>
      <c r="BE15" s="1622">
        <f t="shared" si="9"/>
        <v>4</v>
      </c>
      <c r="BF15" s="1534">
        <f t="shared" si="5"/>
        <v>0</v>
      </c>
      <c r="BG15" s="1638"/>
      <c r="BH15" s="1639"/>
      <c r="BI15" s="1639"/>
      <c r="BJ15" s="1639"/>
      <c r="BK15" s="1639"/>
      <c r="BL15" s="1639"/>
      <c r="BM15" s="1639"/>
      <c r="BN15" s="1639"/>
      <c r="BO15" s="1639"/>
      <c r="BP15" s="1639"/>
      <c r="BQ15" s="1639"/>
      <c r="BR15" s="1639"/>
      <c r="BS15" s="1639"/>
      <c r="BT15" s="1639"/>
      <c r="BU15" s="1639"/>
      <c r="BV15" s="1639"/>
      <c r="BW15" s="1639"/>
      <c r="BX15" s="1639"/>
      <c r="BY15" s="1639"/>
      <c r="BZ15" s="1639"/>
      <c r="CA15" s="1639"/>
      <c r="CB15" s="1639"/>
      <c r="CC15" s="1639"/>
      <c r="CD15" s="1639"/>
      <c r="CE15" s="1639"/>
      <c r="CF15" s="1639"/>
      <c r="CG15" s="1639"/>
      <c r="CH15" s="1639"/>
      <c r="CI15" s="1639"/>
      <c r="CJ15" s="1639"/>
      <c r="CK15" s="1639"/>
      <c r="CL15" s="1639"/>
      <c r="CM15" s="1639"/>
      <c r="CN15" s="1639"/>
      <c r="CO15" s="1639"/>
      <c r="CP15" s="1639"/>
      <c r="CQ15" s="1639"/>
      <c r="CR15" s="1639"/>
      <c r="CS15" s="1639"/>
      <c r="CT15" s="1639"/>
      <c r="CU15" s="1639"/>
      <c r="CV15" s="1639"/>
      <c r="CW15" s="1639"/>
      <c r="CX15" s="1639"/>
      <c r="CY15" s="1639"/>
      <c r="CZ15" s="1639"/>
      <c r="DA15" s="1639"/>
      <c r="DB15" s="1639"/>
      <c r="DC15" s="1639"/>
      <c r="DD15" s="1639"/>
      <c r="DE15" s="1639"/>
      <c r="DF15" s="1639"/>
      <c r="DG15" s="1639"/>
      <c r="DH15" s="1639"/>
      <c r="DI15" s="1639"/>
      <c r="DJ15" s="1639"/>
      <c r="DK15" s="1639"/>
      <c r="DL15" s="1639"/>
      <c r="DM15" s="1639"/>
      <c r="DN15" s="1639"/>
      <c r="DO15" s="1639"/>
      <c r="DP15" s="1639"/>
      <c r="DQ15" s="1639"/>
      <c r="DR15" s="1639"/>
      <c r="DS15" s="1639"/>
      <c r="DT15" s="1639"/>
      <c r="DU15" s="1639"/>
      <c r="DV15" s="1639"/>
      <c r="DW15" s="1639"/>
      <c r="DX15" s="1639"/>
      <c r="DY15" s="1639"/>
      <c r="DZ15" s="1639"/>
      <c r="EA15" s="1639"/>
      <c r="EB15" s="1639"/>
      <c r="EC15" s="1639"/>
      <c r="ED15" s="1639"/>
      <c r="EE15" s="1639"/>
      <c r="EF15" s="1639"/>
      <c r="EG15" s="1639"/>
      <c r="EH15" s="1639"/>
      <c r="EI15" s="1639"/>
      <c r="EJ15" s="1639"/>
      <c r="EK15" s="1639"/>
      <c r="EL15" s="1639"/>
      <c r="EM15" s="1639"/>
      <c r="EN15" s="1639"/>
      <c r="EO15" s="1639"/>
      <c r="EP15" s="1639"/>
      <c r="EQ15" s="1639"/>
      <c r="ER15" s="1639"/>
      <c r="ES15" s="1639"/>
      <c r="ET15" s="1639"/>
      <c r="EU15" s="1639"/>
      <c r="EV15" s="1639"/>
      <c r="EW15" s="1639"/>
      <c r="EX15" s="1639"/>
      <c r="EY15" s="1639"/>
      <c r="EZ15" s="1639"/>
      <c r="FA15" s="1639"/>
      <c r="FB15" s="1639"/>
      <c r="FC15" s="1639"/>
      <c r="FD15" s="1639"/>
      <c r="FE15" s="1639"/>
      <c r="FF15" s="1639"/>
      <c r="FG15" s="1639"/>
      <c r="FH15" s="1639"/>
      <c r="FI15" s="1639"/>
      <c r="FJ15" s="1639"/>
      <c r="FK15" s="1639"/>
      <c r="FL15" s="1639"/>
      <c r="FM15" s="1639"/>
      <c r="FN15" s="1639"/>
      <c r="FO15" s="1639"/>
      <c r="FP15" s="1639"/>
      <c r="FQ15" s="1639"/>
      <c r="FR15" s="1639"/>
      <c r="FS15" s="1639"/>
      <c r="FT15" s="1639"/>
      <c r="FU15" s="1639"/>
      <c r="FV15" s="1639"/>
      <c r="FW15" s="1639"/>
      <c r="FX15" s="1639"/>
      <c r="FY15" s="1639"/>
      <c r="FZ15" s="1639"/>
      <c r="GA15" s="1639"/>
      <c r="GB15" s="1639"/>
      <c r="GC15" s="1639"/>
      <c r="GD15" s="1639"/>
      <c r="GE15" s="1639"/>
      <c r="GF15" s="1639"/>
      <c r="GG15" s="1639"/>
      <c r="GH15" s="1639"/>
      <c r="GI15" s="1639"/>
      <c r="GJ15" s="1639"/>
      <c r="GK15" s="1639"/>
      <c r="GL15" s="1639"/>
      <c r="GM15" s="1639"/>
      <c r="GN15" s="1639"/>
      <c r="GO15" s="1639"/>
      <c r="GP15" s="1639"/>
      <c r="GQ15" s="1639"/>
      <c r="GR15" s="1639"/>
      <c r="GS15" s="1639"/>
      <c r="GT15" s="1639"/>
      <c r="GU15" s="1639"/>
      <c r="GV15" s="1639"/>
      <c r="GW15" s="1639"/>
      <c r="GX15" s="1639"/>
      <c r="GY15" s="1639"/>
      <c r="GZ15" s="1639"/>
      <c r="HA15" s="1639"/>
      <c r="HB15" s="1639"/>
      <c r="HC15" s="1639"/>
      <c r="HD15" s="1639"/>
      <c r="HE15" s="1639"/>
      <c r="HF15" s="1639"/>
      <c r="HG15" s="1639"/>
      <c r="HH15" s="1639"/>
      <c r="HI15" s="1639"/>
      <c r="HJ15" s="1639"/>
      <c r="HK15" s="1639"/>
      <c r="HL15" s="1639"/>
      <c r="HM15" s="1639"/>
      <c r="HN15" s="1639"/>
      <c r="HO15" s="1639"/>
      <c r="HP15" s="1639"/>
      <c r="HQ15" s="1639"/>
      <c r="HR15" s="1639"/>
      <c r="HS15" s="1639"/>
      <c r="HT15" s="1639"/>
      <c r="HU15" s="1639"/>
      <c r="HV15" s="1639"/>
      <c r="HW15" s="1639"/>
      <c r="HX15" s="1639"/>
      <c r="HY15" s="1639"/>
      <c r="HZ15" s="1639"/>
      <c r="IA15" s="1639"/>
      <c r="IB15" s="1639"/>
      <c r="IC15" s="1639"/>
      <c r="ID15" s="1639"/>
      <c r="IE15" s="1639"/>
      <c r="IF15" s="1639"/>
      <c r="IG15" s="1639"/>
      <c r="IH15" s="1639"/>
      <c r="II15" s="1639"/>
      <c r="IJ15" s="1639"/>
      <c r="IK15" s="1639"/>
      <c r="IL15" s="1639"/>
      <c r="IM15" s="1639"/>
      <c r="IN15" s="1639"/>
      <c r="IO15" s="1639"/>
      <c r="IP15" s="1639"/>
      <c r="IQ15" s="1639"/>
      <c r="IR15" s="1639"/>
      <c r="IS15" s="1639"/>
      <c r="IT15" s="1639"/>
      <c r="IU15" s="1639"/>
      <c r="IV15" s="1639"/>
      <c r="IW15" s="1639"/>
      <c r="IX15" s="1639"/>
      <c r="IY15" s="1639"/>
      <c r="IZ15" s="1639"/>
      <c r="JA15" s="1639"/>
      <c r="JB15" s="1639"/>
      <c r="JC15" s="1639"/>
      <c r="JD15" s="1639"/>
      <c r="JE15" s="1639"/>
      <c r="JF15" s="1639"/>
      <c r="JG15" s="1639"/>
      <c r="JH15" s="1639"/>
      <c r="JI15" s="1639"/>
      <c r="JJ15" s="1639"/>
      <c r="JK15" s="1639"/>
      <c r="JL15" s="1639"/>
      <c r="JM15" s="1639"/>
      <c r="JN15" s="1639"/>
      <c r="JO15" s="1639"/>
      <c r="JP15" s="1639"/>
      <c r="JQ15" s="1639"/>
      <c r="JR15" s="1639"/>
      <c r="JS15" s="1639"/>
      <c r="JT15" s="1639"/>
      <c r="JU15" s="1639"/>
      <c r="JV15" s="1639"/>
      <c r="JW15" s="1639"/>
      <c r="JX15" s="1639"/>
      <c r="JY15" s="1639"/>
      <c r="JZ15" s="1639"/>
      <c r="KA15" s="1639"/>
      <c r="KB15" s="1639"/>
      <c r="KC15" s="1639"/>
      <c r="KD15" s="1639"/>
      <c r="KE15" s="1639"/>
      <c r="KF15" s="1639"/>
      <c r="KG15" s="1639"/>
      <c r="KH15" s="1639"/>
      <c r="KI15" s="1639"/>
      <c r="KJ15" s="1639"/>
      <c r="KK15" s="1639"/>
      <c r="KL15" s="1639"/>
      <c r="KM15" s="1639"/>
      <c r="KN15" s="1639"/>
      <c r="KO15" s="1639"/>
      <c r="KP15" s="1639"/>
      <c r="KQ15" s="1639"/>
      <c r="KR15" s="1639"/>
      <c r="KS15" s="1639"/>
      <c r="KT15" s="1639"/>
      <c r="KU15" s="1639"/>
      <c r="KV15" s="1639"/>
      <c r="KW15" s="1639"/>
      <c r="KX15" s="1639"/>
      <c r="KY15" s="1639"/>
      <c r="KZ15" s="1639"/>
      <c r="LA15" s="1639"/>
      <c r="LB15" s="1639"/>
      <c r="LC15" s="1639"/>
      <c r="LD15" s="1639"/>
      <c r="LE15" s="1639"/>
      <c r="LF15" s="1639"/>
      <c r="LG15" s="1639"/>
      <c r="LH15" s="1639"/>
      <c r="LI15" s="1639"/>
      <c r="LJ15" s="1639"/>
      <c r="LK15" s="1639"/>
      <c r="LL15" s="1639"/>
      <c r="LM15" s="1639"/>
      <c r="LN15" s="1639"/>
      <c r="LO15" s="1639"/>
      <c r="LP15" s="1639"/>
    </row>
    <row r="16" s="1481" customFormat="1" ht="47" customHeight="1" spans="1:328">
      <c r="A16" s="1499">
        <v>45721</v>
      </c>
      <c r="B16" s="1500" t="s">
        <v>114</v>
      </c>
      <c r="C16" s="1501" t="s">
        <v>115</v>
      </c>
      <c r="D16" s="1502">
        <v>4500159232</v>
      </c>
      <c r="E16" s="1503" t="s">
        <v>116</v>
      </c>
      <c r="F16" s="1502" t="s">
        <v>139</v>
      </c>
      <c r="G16" s="1514" t="s">
        <v>140</v>
      </c>
      <c r="H16" s="1505" t="s">
        <v>140</v>
      </c>
      <c r="I16" s="1532" t="s">
        <v>141</v>
      </c>
      <c r="J16" s="1522">
        <v>96</v>
      </c>
      <c r="K16" s="1534">
        <v>0</v>
      </c>
      <c r="L16" s="1534">
        <v>96</v>
      </c>
      <c r="M16" s="1534">
        <f t="shared" si="0"/>
        <v>1</v>
      </c>
      <c r="N16" s="1536">
        <v>45770</v>
      </c>
      <c r="O16" s="1536">
        <v>45766</v>
      </c>
      <c r="P16" s="1537"/>
      <c r="Q16" s="1562" t="s">
        <v>78</v>
      </c>
      <c r="R16" s="1563"/>
      <c r="S16" s="1563"/>
      <c r="T16" s="1563"/>
      <c r="U16" s="1563"/>
      <c r="V16" s="1532"/>
      <c r="W16" s="2055" t="s">
        <v>111</v>
      </c>
      <c r="X16" s="1565">
        <v>45721</v>
      </c>
      <c r="Y16" s="1589" t="s">
        <v>88</v>
      </c>
      <c r="Z16" s="1589">
        <v>45727</v>
      </c>
      <c r="AA16" s="1589"/>
      <c r="AB16" s="1589"/>
      <c r="AC16" s="1580" t="s">
        <v>121</v>
      </c>
      <c r="AD16" s="1590" t="s">
        <v>122</v>
      </c>
      <c r="AE16" s="2277">
        <v>0.9005</v>
      </c>
      <c r="AF16" s="2278">
        <f t="shared" si="4"/>
        <v>86.448</v>
      </c>
      <c r="AG16" s="1504" t="s">
        <v>123</v>
      </c>
      <c r="AH16" s="1609" t="s">
        <v>81</v>
      </c>
      <c r="AI16" s="1799">
        <f t="shared" si="3"/>
        <v>96</v>
      </c>
      <c r="AJ16" s="1609">
        <v>1</v>
      </c>
      <c r="AK16" s="1610">
        <f t="shared" si="6"/>
        <v>96</v>
      </c>
      <c r="AL16" s="1610"/>
      <c r="AM16" s="1610">
        <f t="shared" si="7"/>
        <v>4</v>
      </c>
      <c r="AN16" s="1610"/>
      <c r="AO16" s="1610"/>
      <c r="AP16" s="1610"/>
      <c r="AQ16" s="1610"/>
      <c r="AR16" s="1610" t="s">
        <v>63</v>
      </c>
      <c r="AS16" s="1610"/>
      <c r="AT16" s="1610">
        <v>0</v>
      </c>
      <c r="AU16" s="1622"/>
      <c r="AV16" s="1622"/>
      <c r="AW16" s="1622"/>
      <c r="AX16" s="1622"/>
      <c r="AY16" s="1622"/>
      <c r="AZ16" s="1622"/>
      <c r="BA16" s="1622">
        <f>J16</f>
        <v>96</v>
      </c>
      <c r="BB16" s="1622"/>
      <c r="BC16" s="1622"/>
      <c r="BD16" s="1622">
        <f t="shared" si="8"/>
        <v>92</v>
      </c>
      <c r="BE16" s="1622">
        <f t="shared" si="9"/>
        <v>4</v>
      </c>
      <c r="BF16" s="1534">
        <f t="shared" si="5"/>
        <v>0</v>
      </c>
      <c r="BG16" s="1638"/>
      <c r="BH16" s="1639"/>
      <c r="BI16" s="1639"/>
      <c r="BJ16" s="1639"/>
      <c r="BK16" s="1639"/>
      <c r="BL16" s="1639"/>
      <c r="BM16" s="1639"/>
      <c r="BN16" s="1639"/>
      <c r="BO16" s="1639"/>
      <c r="BP16" s="1639"/>
      <c r="BQ16" s="1639"/>
      <c r="BR16" s="1639"/>
      <c r="BS16" s="1639"/>
      <c r="BT16" s="1639"/>
      <c r="BU16" s="1639"/>
      <c r="BV16" s="1639"/>
      <c r="BW16" s="1639"/>
      <c r="BX16" s="1639"/>
      <c r="BY16" s="1639"/>
      <c r="BZ16" s="1639"/>
      <c r="CA16" s="1639"/>
      <c r="CB16" s="1639"/>
      <c r="CC16" s="1639"/>
      <c r="CD16" s="1639"/>
      <c r="CE16" s="1639"/>
      <c r="CF16" s="1639"/>
      <c r="CG16" s="1639"/>
      <c r="CH16" s="1639"/>
      <c r="CI16" s="1639"/>
      <c r="CJ16" s="1639"/>
      <c r="CK16" s="1639"/>
      <c r="CL16" s="1639"/>
      <c r="CM16" s="1639"/>
      <c r="CN16" s="1639"/>
      <c r="CO16" s="1639"/>
      <c r="CP16" s="1639"/>
      <c r="CQ16" s="1639"/>
      <c r="CR16" s="1639"/>
      <c r="CS16" s="1639"/>
      <c r="CT16" s="1639"/>
      <c r="CU16" s="1639"/>
      <c r="CV16" s="1639"/>
      <c r="CW16" s="1639"/>
      <c r="CX16" s="1639"/>
      <c r="CY16" s="1639"/>
      <c r="CZ16" s="1639"/>
      <c r="DA16" s="1639"/>
      <c r="DB16" s="1639"/>
      <c r="DC16" s="1639"/>
      <c r="DD16" s="1639"/>
      <c r="DE16" s="1639"/>
      <c r="DF16" s="1639"/>
      <c r="DG16" s="1639"/>
      <c r="DH16" s="1639"/>
      <c r="DI16" s="1639"/>
      <c r="DJ16" s="1639"/>
      <c r="DK16" s="1639"/>
      <c r="DL16" s="1639"/>
      <c r="DM16" s="1639"/>
      <c r="DN16" s="1639"/>
      <c r="DO16" s="1639"/>
      <c r="DP16" s="1639"/>
      <c r="DQ16" s="1639"/>
      <c r="DR16" s="1639"/>
      <c r="DS16" s="1639"/>
      <c r="DT16" s="1639"/>
      <c r="DU16" s="1639"/>
      <c r="DV16" s="1639"/>
      <c r="DW16" s="1639"/>
      <c r="DX16" s="1639"/>
      <c r="DY16" s="1639"/>
      <c r="DZ16" s="1639"/>
      <c r="EA16" s="1639"/>
      <c r="EB16" s="1639"/>
      <c r="EC16" s="1639"/>
      <c r="ED16" s="1639"/>
      <c r="EE16" s="1639"/>
      <c r="EF16" s="1639"/>
      <c r="EG16" s="1639"/>
      <c r="EH16" s="1639"/>
      <c r="EI16" s="1639"/>
      <c r="EJ16" s="1639"/>
      <c r="EK16" s="1639"/>
      <c r="EL16" s="1639"/>
      <c r="EM16" s="1639"/>
      <c r="EN16" s="1639"/>
      <c r="EO16" s="1639"/>
      <c r="EP16" s="1639"/>
      <c r="EQ16" s="1639"/>
      <c r="ER16" s="1639"/>
      <c r="ES16" s="1639"/>
      <c r="ET16" s="1639"/>
      <c r="EU16" s="1639"/>
      <c r="EV16" s="1639"/>
      <c r="EW16" s="1639"/>
      <c r="EX16" s="1639"/>
      <c r="EY16" s="1639"/>
      <c r="EZ16" s="1639"/>
      <c r="FA16" s="1639"/>
      <c r="FB16" s="1639"/>
      <c r="FC16" s="1639"/>
      <c r="FD16" s="1639"/>
      <c r="FE16" s="1639"/>
      <c r="FF16" s="1639"/>
      <c r="FG16" s="1639"/>
      <c r="FH16" s="1639"/>
      <c r="FI16" s="1639"/>
      <c r="FJ16" s="1639"/>
      <c r="FK16" s="1639"/>
      <c r="FL16" s="1639"/>
      <c r="FM16" s="1639"/>
      <c r="FN16" s="1639"/>
      <c r="FO16" s="1639"/>
      <c r="FP16" s="1639"/>
      <c r="FQ16" s="1639"/>
      <c r="FR16" s="1639"/>
      <c r="FS16" s="1639"/>
      <c r="FT16" s="1639"/>
      <c r="FU16" s="1639"/>
      <c r="FV16" s="1639"/>
      <c r="FW16" s="1639"/>
      <c r="FX16" s="1639"/>
      <c r="FY16" s="1639"/>
      <c r="FZ16" s="1639"/>
      <c r="GA16" s="1639"/>
      <c r="GB16" s="1639"/>
      <c r="GC16" s="1639"/>
      <c r="GD16" s="1639"/>
      <c r="GE16" s="1639"/>
      <c r="GF16" s="1639"/>
      <c r="GG16" s="1639"/>
      <c r="GH16" s="1639"/>
      <c r="GI16" s="1639"/>
      <c r="GJ16" s="1639"/>
      <c r="GK16" s="1639"/>
      <c r="GL16" s="1639"/>
      <c r="GM16" s="1639"/>
      <c r="GN16" s="1639"/>
      <c r="GO16" s="1639"/>
      <c r="GP16" s="1639"/>
      <c r="GQ16" s="1639"/>
      <c r="GR16" s="1639"/>
      <c r="GS16" s="1639"/>
      <c r="GT16" s="1639"/>
      <c r="GU16" s="1639"/>
      <c r="GV16" s="1639"/>
      <c r="GW16" s="1639"/>
      <c r="GX16" s="1639"/>
      <c r="GY16" s="1639"/>
      <c r="GZ16" s="1639"/>
      <c r="HA16" s="1639"/>
      <c r="HB16" s="1639"/>
      <c r="HC16" s="1639"/>
      <c r="HD16" s="1639"/>
      <c r="HE16" s="1639"/>
      <c r="HF16" s="1639"/>
      <c r="HG16" s="1639"/>
      <c r="HH16" s="1639"/>
      <c r="HI16" s="1639"/>
      <c r="HJ16" s="1639"/>
      <c r="HK16" s="1639"/>
      <c r="HL16" s="1639"/>
      <c r="HM16" s="1639"/>
      <c r="HN16" s="1639"/>
      <c r="HO16" s="1639"/>
      <c r="HP16" s="1639"/>
      <c r="HQ16" s="1639"/>
      <c r="HR16" s="1639"/>
      <c r="HS16" s="1639"/>
      <c r="HT16" s="1639"/>
      <c r="HU16" s="1639"/>
      <c r="HV16" s="1639"/>
      <c r="HW16" s="1639"/>
      <c r="HX16" s="1639"/>
      <c r="HY16" s="1639"/>
      <c r="HZ16" s="1639"/>
      <c r="IA16" s="1639"/>
      <c r="IB16" s="1639"/>
      <c r="IC16" s="1639"/>
      <c r="ID16" s="1639"/>
      <c r="IE16" s="1639"/>
      <c r="IF16" s="1639"/>
      <c r="IG16" s="1639"/>
      <c r="IH16" s="1639"/>
      <c r="II16" s="1639"/>
      <c r="IJ16" s="1639"/>
      <c r="IK16" s="1639"/>
      <c r="IL16" s="1639"/>
      <c r="IM16" s="1639"/>
      <c r="IN16" s="1639"/>
      <c r="IO16" s="1639"/>
      <c r="IP16" s="1639"/>
      <c r="IQ16" s="1639"/>
      <c r="IR16" s="1639"/>
      <c r="IS16" s="1639"/>
      <c r="IT16" s="1639"/>
      <c r="IU16" s="1639"/>
      <c r="IV16" s="1639"/>
      <c r="IW16" s="1639"/>
      <c r="IX16" s="1639"/>
      <c r="IY16" s="1639"/>
      <c r="IZ16" s="1639"/>
      <c r="JA16" s="1639"/>
      <c r="JB16" s="1639"/>
      <c r="JC16" s="1639"/>
      <c r="JD16" s="1639"/>
      <c r="JE16" s="1639"/>
      <c r="JF16" s="1639"/>
      <c r="JG16" s="1639"/>
      <c r="JH16" s="1639"/>
      <c r="JI16" s="1639"/>
      <c r="JJ16" s="1639"/>
      <c r="JK16" s="1639"/>
      <c r="JL16" s="1639"/>
      <c r="JM16" s="1639"/>
      <c r="JN16" s="1639"/>
      <c r="JO16" s="1639"/>
      <c r="JP16" s="1639"/>
      <c r="JQ16" s="1639"/>
      <c r="JR16" s="1639"/>
      <c r="JS16" s="1639"/>
      <c r="JT16" s="1639"/>
      <c r="JU16" s="1639"/>
      <c r="JV16" s="1639"/>
      <c r="JW16" s="1639"/>
      <c r="JX16" s="1639"/>
      <c r="JY16" s="1639"/>
      <c r="JZ16" s="1639"/>
      <c r="KA16" s="1639"/>
      <c r="KB16" s="1639"/>
      <c r="KC16" s="1639"/>
      <c r="KD16" s="1639"/>
      <c r="KE16" s="1639"/>
      <c r="KF16" s="1639"/>
      <c r="KG16" s="1639"/>
      <c r="KH16" s="1639"/>
      <c r="KI16" s="1639"/>
      <c r="KJ16" s="1639"/>
      <c r="KK16" s="1639"/>
      <c r="KL16" s="1639"/>
      <c r="KM16" s="1639"/>
      <c r="KN16" s="1639"/>
      <c r="KO16" s="1639"/>
      <c r="KP16" s="1639"/>
      <c r="KQ16" s="1639"/>
      <c r="KR16" s="1639"/>
      <c r="KS16" s="1639"/>
      <c r="KT16" s="1639"/>
      <c r="KU16" s="1639"/>
      <c r="KV16" s="1639"/>
      <c r="KW16" s="1639"/>
      <c r="KX16" s="1639"/>
      <c r="KY16" s="1639"/>
      <c r="KZ16" s="1639"/>
      <c r="LA16" s="1639"/>
      <c r="LB16" s="1639"/>
      <c r="LC16" s="1639"/>
      <c r="LD16" s="1639"/>
      <c r="LE16" s="1639"/>
      <c r="LF16" s="1639"/>
      <c r="LG16" s="1639"/>
      <c r="LH16" s="1639"/>
      <c r="LI16" s="1639"/>
      <c r="LJ16" s="1639"/>
      <c r="LK16" s="1639"/>
      <c r="LL16" s="1639"/>
      <c r="LM16" s="1639"/>
      <c r="LN16" s="1639"/>
      <c r="LO16" s="1639"/>
      <c r="LP16" s="1639"/>
    </row>
    <row r="17" s="1481" customFormat="1" ht="47" customHeight="1" spans="1:328">
      <c r="A17" s="1499">
        <v>45721</v>
      </c>
      <c r="B17" s="1500" t="s">
        <v>114</v>
      </c>
      <c r="C17" s="1501" t="s">
        <v>115</v>
      </c>
      <c r="D17" s="1502">
        <v>4500159232</v>
      </c>
      <c r="E17" s="1503" t="s">
        <v>116</v>
      </c>
      <c r="F17" s="1502" t="s">
        <v>142</v>
      </c>
      <c r="G17" s="1514" t="s">
        <v>143</v>
      </c>
      <c r="H17" s="1505" t="s">
        <v>143</v>
      </c>
      <c r="I17" s="1532" t="s">
        <v>144</v>
      </c>
      <c r="J17" s="1522">
        <v>96</v>
      </c>
      <c r="K17" s="1534">
        <v>0</v>
      </c>
      <c r="L17" s="1534">
        <v>96</v>
      </c>
      <c r="M17" s="1534">
        <f t="shared" si="0"/>
        <v>1</v>
      </c>
      <c r="N17" s="1536">
        <v>45770</v>
      </c>
      <c r="O17" s="1536">
        <v>45766</v>
      </c>
      <c r="P17" s="1537"/>
      <c r="Q17" s="1562" t="s">
        <v>78</v>
      </c>
      <c r="R17" s="1563"/>
      <c r="S17" s="1563"/>
      <c r="T17" s="1563"/>
      <c r="U17" s="1563"/>
      <c r="V17" s="1532"/>
      <c r="W17" s="2055" t="s">
        <v>111</v>
      </c>
      <c r="X17" s="1565">
        <v>45721</v>
      </c>
      <c r="Y17" s="1589" t="s">
        <v>88</v>
      </c>
      <c r="Z17" s="1589">
        <v>45727</v>
      </c>
      <c r="AA17" s="1589"/>
      <c r="AB17" s="1589"/>
      <c r="AC17" s="1580" t="s">
        <v>121</v>
      </c>
      <c r="AD17" s="1590" t="s">
        <v>122</v>
      </c>
      <c r="AE17" s="2277">
        <v>0.9031</v>
      </c>
      <c r="AF17" s="2278">
        <f t="shared" si="4"/>
        <v>86.6976</v>
      </c>
      <c r="AG17" s="1504" t="s">
        <v>123</v>
      </c>
      <c r="AH17" s="1609" t="s">
        <v>81</v>
      </c>
      <c r="AI17" s="1799">
        <f t="shared" si="3"/>
        <v>96</v>
      </c>
      <c r="AJ17" s="1609">
        <v>1</v>
      </c>
      <c r="AK17" s="1610">
        <f t="shared" si="6"/>
        <v>96</v>
      </c>
      <c r="AL17" s="1610"/>
      <c r="AM17" s="1610">
        <f t="shared" si="7"/>
        <v>4</v>
      </c>
      <c r="AN17" s="1610"/>
      <c r="AO17" s="1610"/>
      <c r="AP17" s="1610"/>
      <c r="AQ17" s="1610"/>
      <c r="AR17" s="1610" t="s">
        <v>63</v>
      </c>
      <c r="AS17" s="1610"/>
      <c r="AT17" s="1610">
        <v>0</v>
      </c>
      <c r="AU17" s="1622"/>
      <c r="AV17" s="1622"/>
      <c r="AW17" s="1622"/>
      <c r="AX17" s="1622"/>
      <c r="AY17" s="1622"/>
      <c r="AZ17" s="1622"/>
      <c r="BA17" s="1622"/>
      <c r="BB17" s="1622">
        <f>J17</f>
        <v>96</v>
      </c>
      <c r="BC17" s="1622"/>
      <c r="BD17" s="1622">
        <f t="shared" si="8"/>
        <v>92</v>
      </c>
      <c r="BE17" s="1622">
        <f t="shared" si="9"/>
        <v>4</v>
      </c>
      <c r="BF17" s="1534">
        <f t="shared" si="5"/>
        <v>0</v>
      </c>
      <c r="BG17" s="1638"/>
      <c r="BH17" s="1639"/>
      <c r="BI17" s="1639"/>
      <c r="BJ17" s="1639"/>
      <c r="BK17" s="1639"/>
      <c r="BL17" s="1639"/>
      <c r="BM17" s="1639"/>
      <c r="BN17" s="1639"/>
      <c r="BO17" s="1639"/>
      <c r="BP17" s="1639"/>
      <c r="BQ17" s="1639"/>
      <c r="BR17" s="1639"/>
      <c r="BS17" s="1639"/>
      <c r="BT17" s="1639"/>
      <c r="BU17" s="1639"/>
      <c r="BV17" s="1639"/>
      <c r="BW17" s="1639"/>
      <c r="BX17" s="1639"/>
      <c r="BY17" s="1639"/>
      <c r="BZ17" s="1639"/>
      <c r="CA17" s="1639"/>
      <c r="CB17" s="1639"/>
      <c r="CC17" s="1639"/>
      <c r="CD17" s="1639"/>
      <c r="CE17" s="1639"/>
      <c r="CF17" s="1639"/>
      <c r="CG17" s="1639"/>
      <c r="CH17" s="1639"/>
      <c r="CI17" s="1639"/>
      <c r="CJ17" s="1639"/>
      <c r="CK17" s="1639"/>
      <c r="CL17" s="1639"/>
      <c r="CM17" s="1639"/>
      <c r="CN17" s="1639"/>
      <c r="CO17" s="1639"/>
      <c r="CP17" s="1639"/>
      <c r="CQ17" s="1639"/>
      <c r="CR17" s="1639"/>
      <c r="CS17" s="1639"/>
      <c r="CT17" s="1639"/>
      <c r="CU17" s="1639"/>
      <c r="CV17" s="1639"/>
      <c r="CW17" s="1639"/>
      <c r="CX17" s="1639"/>
      <c r="CY17" s="1639"/>
      <c r="CZ17" s="1639"/>
      <c r="DA17" s="1639"/>
      <c r="DB17" s="1639"/>
      <c r="DC17" s="1639"/>
      <c r="DD17" s="1639"/>
      <c r="DE17" s="1639"/>
      <c r="DF17" s="1639"/>
      <c r="DG17" s="1639"/>
      <c r="DH17" s="1639"/>
      <c r="DI17" s="1639"/>
      <c r="DJ17" s="1639"/>
      <c r="DK17" s="1639"/>
      <c r="DL17" s="1639"/>
      <c r="DM17" s="1639"/>
      <c r="DN17" s="1639"/>
      <c r="DO17" s="1639"/>
      <c r="DP17" s="1639"/>
      <c r="DQ17" s="1639"/>
      <c r="DR17" s="1639"/>
      <c r="DS17" s="1639"/>
      <c r="DT17" s="1639"/>
      <c r="DU17" s="1639"/>
      <c r="DV17" s="1639"/>
      <c r="DW17" s="1639"/>
      <c r="DX17" s="1639"/>
      <c r="DY17" s="1639"/>
      <c r="DZ17" s="1639"/>
      <c r="EA17" s="1639"/>
      <c r="EB17" s="1639"/>
      <c r="EC17" s="1639"/>
      <c r="ED17" s="1639"/>
      <c r="EE17" s="1639"/>
      <c r="EF17" s="1639"/>
      <c r="EG17" s="1639"/>
      <c r="EH17" s="1639"/>
      <c r="EI17" s="1639"/>
      <c r="EJ17" s="1639"/>
      <c r="EK17" s="1639"/>
      <c r="EL17" s="1639"/>
      <c r="EM17" s="1639"/>
      <c r="EN17" s="1639"/>
      <c r="EO17" s="1639"/>
      <c r="EP17" s="1639"/>
      <c r="EQ17" s="1639"/>
      <c r="ER17" s="1639"/>
      <c r="ES17" s="1639"/>
      <c r="ET17" s="1639"/>
      <c r="EU17" s="1639"/>
      <c r="EV17" s="1639"/>
      <c r="EW17" s="1639"/>
      <c r="EX17" s="1639"/>
      <c r="EY17" s="1639"/>
      <c r="EZ17" s="1639"/>
      <c r="FA17" s="1639"/>
      <c r="FB17" s="1639"/>
      <c r="FC17" s="1639"/>
      <c r="FD17" s="1639"/>
      <c r="FE17" s="1639"/>
      <c r="FF17" s="1639"/>
      <c r="FG17" s="1639"/>
      <c r="FH17" s="1639"/>
      <c r="FI17" s="1639"/>
      <c r="FJ17" s="1639"/>
      <c r="FK17" s="1639"/>
      <c r="FL17" s="1639"/>
      <c r="FM17" s="1639"/>
      <c r="FN17" s="1639"/>
      <c r="FO17" s="1639"/>
      <c r="FP17" s="1639"/>
      <c r="FQ17" s="1639"/>
      <c r="FR17" s="1639"/>
      <c r="FS17" s="1639"/>
      <c r="FT17" s="1639"/>
      <c r="FU17" s="1639"/>
      <c r="FV17" s="1639"/>
      <c r="FW17" s="1639"/>
      <c r="FX17" s="1639"/>
      <c r="FY17" s="1639"/>
      <c r="FZ17" s="1639"/>
      <c r="GA17" s="1639"/>
      <c r="GB17" s="1639"/>
      <c r="GC17" s="1639"/>
      <c r="GD17" s="1639"/>
      <c r="GE17" s="1639"/>
      <c r="GF17" s="1639"/>
      <c r="GG17" s="1639"/>
      <c r="GH17" s="1639"/>
      <c r="GI17" s="1639"/>
      <c r="GJ17" s="1639"/>
      <c r="GK17" s="1639"/>
      <c r="GL17" s="1639"/>
      <c r="GM17" s="1639"/>
      <c r="GN17" s="1639"/>
      <c r="GO17" s="1639"/>
      <c r="GP17" s="1639"/>
      <c r="GQ17" s="1639"/>
      <c r="GR17" s="1639"/>
      <c r="GS17" s="1639"/>
      <c r="GT17" s="1639"/>
      <c r="GU17" s="1639"/>
      <c r="GV17" s="1639"/>
      <c r="GW17" s="1639"/>
      <c r="GX17" s="1639"/>
      <c r="GY17" s="1639"/>
      <c r="GZ17" s="1639"/>
      <c r="HA17" s="1639"/>
      <c r="HB17" s="1639"/>
      <c r="HC17" s="1639"/>
      <c r="HD17" s="1639"/>
      <c r="HE17" s="1639"/>
      <c r="HF17" s="1639"/>
      <c r="HG17" s="1639"/>
      <c r="HH17" s="1639"/>
      <c r="HI17" s="1639"/>
      <c r="HJ17" s="1639"/>
      <c r="HK17" s="1639"/>
      <c r="HL17" s="1639"/>
      <c r="HM17" s="1639"/>
      <c r="HN17" s="1639"/>
      <c r="HO17" s="1639"/>
      <c r="HP17" s="1639"/>
      <c r="HQ17" s="1639"/>
      <c r="HR17" s="1639"/>
      <c r="HS17" s="1639"/>
      <c r="HT17" s="1639"/>
      <c r="HU17" s="1639"/>
      <c r="HV17" s="1639"/>
      <c r="HW17" s="1639"/>
      <c r="HX17" s="1639"/>
      <c r="HY17" s="1639"/>
      <c r="HZ17" s="1639"/>
      <c r="IA17" s="1639"/>
      <c r="IB17" s="1639"/>
      <c r="IC17" s="1639"/>
      <c r="ID17" s="1639"/>
      <c r="IE17" s="1639"/>
      <c r="IF17" s="1639"/>
      <c r="IG17" s="1639"/>
      <c r="IH17" s="1639"/>
      <c r="II17" s="1639"/>
      <c r="IJ17" s="1639"/>
      <c r="IK17" s="1639"/>
      <c r="IL17" s="1639"/>
      <c r="IM17" s="1639"/>
      <c r="IN17" s="1639"/>
      <c r="IO17" s="1639"/>
      <c r="IP17" s="1639"/>
      <c r="IQ17" s="1639"/>
      <c r="IR17" s="1639"/>
      <c r="IS17" s="1639"/>
      <c r="IT17" s="1639"/>
      <c r="IU17" s="1639"/>
      <c r="IV17" s="1639"/>
      <c r="IW17" s="1639"/>
      <c r="IX17" s="1639"/>
      <c r="IY17" s="1639"/>
      <c r="IZ17" s="1639"/>
      <c r="JA17" s="1639"/>
      <c r="JB17" s="1639"/>
      <c r="JC17" s="1639"/>
      <c r="JD17" s="1639"/>
      <c r="JE17" s="1639"/>
      <c r="JF17" s="1639"/>
      <c r="JG17" s="1639"/>
      <c r="JH17" s="1639"/>
      <c r="JI17" s="1639"/>
      <c r="JJ17" s="1639"/>
      <c r="JK17" s="1639"/>
      <c r="JL17" s="1639"/>
      <c r="JM17" s="1639"/>
      <c r="JN17" s="1639"/>
      <c r="JO17" s="1639"/>
      <c r="JP17" s="1639"/>
      <c r="JQ17" s="1639"/>
      <c r="JR17" s="1639"/>
      <c r="JS17" s="1639"/>
      <c r="JT17" s="1639"/>
      <c r="JU17" s="1639"/>
      <c r="JV17" s="1639"/>
      <c r="JW17" s="1639"/>
      <c r="JX17" s="1639"/>
      <c r="JY17" s="1639"/>
      <c r="JZ17" s="1639"/>
      <c r="KA17" s="1639"/>
      <c r="KB17" s="1639"/>
      <c r="KC17" s="1639"/>
      <c r="KD17" s="1639"/>
      <c r="KE17" s="1639"/>
      <c r="KF17" s="1639"/>
      <c r="KG17" s="1639"/>
      <c r="KH17" s="1639"/>
      <c r="KI17" s="1639"/>
      <c r="KJ17" s="1639"/>
      <c r="KK17" s="1639"/>
      <c r="KL17" s="1639"/>
      <c r="KM17" s="1639"/>
      <c r="KN17" s="1639"/>
      <c r="KO17" s="1639"/>
      <c r="KP17" s="1639"/>
      <c r="KQ17" s="1639"/>
      <c r="KR17" s="1639"/>
      <c r="KS17" s="1639"/>
      <c r="KT17" s="1639"/>
      <c r="KU17" s="1639"/>
      <c r="KV17" s="1639"/>
      <c r="KW17" s="1639"/>
      <c r="KX17" s="1639"/>
      <c r="KY17" s="1639"/>
      <c r="KZ17" s="1639"/>
      <c r="LA17" s="1639"/>
      <c r="LB17" s="1639"/>
      <c r="LC17" s="1639"/>
      <c r="LD17" s="1639"/>
      <c r="LE17" s="1639"/>
      <c r="LF17" s="1639"/>
      <c r="LG17" s="1639"/>
      <c r="LH17" s="1639"/>
      <c r="LI17" s="1639"/>
      <c r="LJ17" s="1639"/>
      <c r="LK17" s="1639"/>
      <c r="LL17" s="1639"/>
      <c r="LM17" s="1639"/>
      <c r="LN17" s="1639"/>
      <c r="LO17" s="1639"/>
      <c r="LP17" s="1639"/>
    </row>
    <row r="18" s="1481" customFormat="1" ht="47" customHeight="1" spans="1:328">
      <c r="A18" s="1499">
        <v>45721</v>
      </c>
      <c r="B18" s="1500" t="s">
        <v>114</v>
      </c>
      <c r="C18" s="1501" t="s">
        <v>115</v>
      </c>
      <c r="D18" s="1502">
        <v>4500159232</v>
      </c>
      <c r="E18" s="1503" t="s">
        <v>116</v>
      </c>
      <c r="F18" s="1502" t="s">
        <v>145</v>
      </c>
      <c r="G18" s="1514" t="s">
        <v>146</v>
      </c>
      <c r="H18" s="1505" t="s">
        <v>146</v>
      </c>
      <c r="I18" s="1532" t="s">
        <v>147</v>
      </c>
      <c r="J18" s="1522">
        <v>96</v>
      </c>
      <c r="K18" s="1534">
        <v>0</v>
      </c>
      <c r="L18" s="1534">
        <v>96</v>
      </c>
      <c r="M18" s="1534">
        <f t="shared" si="0"/>
        <v>1</v>
      </c>
      <c r="N18" s="1536">
        <v>45770</v>
      </c>
      <c r="O18" s="1536">
        <v>45766</v>
      </c>
      <c r="P18" s="1537"/>
      <c r="Q18" s="1562" t="s">
        <v>78</v>
      </c>
      <c r="R18" s="1563"/>
      <c r="S18" s="1563"/>
      <c r="T18" s="1563"/>
      <c r="U18" s="1563"/>
      <c r="V18" s="1532"/>
      <c r="W18" s="2055" t="s">
        <v>111</v>
      </c>
      <c r="X18" s="1565">
        <v>45721</v>
      </c>
      <c r="Y18" s="1589" t="s">
        <v>88</v>
      </c>
      <c r="Z18" s="1589">
        <v>45727</v>
      </c>
      <c r="AA18" s="1589"/>
      <c r="AB18" s="1589"/>
      <c r="AC18" s="1580" t="s">
        <v>121</v>
      </c>
      <c r="AD18" s="1590" t="s">
        <v>122</v>
      </c>
      <c r="AE18" s="2277">
        <v>0.8817</v>
      </c>
      <c r="AF18" s="2278">
        <f t="shared" si="4"/>
        <v>84.6432</v>
      </c>
      <c r="AG18" s="1504" t="s">
        <v>123</v>
      </c>
      <c r="AH18" s="1609" t="s">
        <v>81</v>
      </c>
      <c r="AI18" s="1799">
        <f t="shared" si="3"/>
        <v>96</v>
      </c>
      <c r="AJ18" s="1609">
        <v>1</v>
      </c>
      <c r="AK18" s="1610">
        <f t="shared" si="6"/>
        <v>96</v>
      </c>
      <c r="AL18" s="1610"/>
      <c r="AM18" s="1610">
        <f t="shared" si="7"/>
        <v>4</v>
      </c>
      <c r="AN18" s="1610"/>
      <c r="AO18" s="1610"/>
      <c r="AP18" s="1610"/>
      <c r="AQ18" s="1610"/>
      <c r="AR18" s="1610" t="s">
        <v>63</v>
      </c>
      <c r="AS18" s="1610"/>
      <c r="AT18" s="1610">
        <v>0</v>
      </c>
      <c r="AU18" s="1622"/>
      <c r="AV18" s="1622"/>
      <c r="AW18" s="1622"/>
      <c r="AX18" s="1622"/>
      <c r="AY18" s="1622"/>
      <c r="AZ18" s="1622"/>
      <c r="BA18" s="1622"/>
      <c r="BB18" s="1622"/>
      <c r="BC18" s="1622">
        <f>J18</f>
        <v>96</v>
      </c>
      <c r="BD18" s="1622">
        <f t="shared" si="8"/>
        <v>92</v>
      </c>
      <c r="BE18" s="1622">
        <f t="shared" si="9"/>
        <v>4</v>
      </c>
      <c r="BF18" s="1534">
        <f t="shared" si="5"/>
        <v>0</v>
      </c>
      <c r="BG18" s="1638"/>
      <c r="BH18" s="1639"/>
      <c r="BI18" s="1639"/>
      <c r="BJ18" s="1639"/>
      <c r="BK18" s="1639"/>
      <c r="BL18" s="1639"/>
      <c r="BM18" s="1639"/>
      <c r="BN18" s="1639"/>
      <c r="BO18" s="1639"/>
      <c r="BP18" s="1639"/>
      <c r="BQ18" s="1639"/>
      <c r="BR18" s="1639"/>
      <c r="BS18" s="1639"/>
      <c r="BT18" s="1639"/>
      <c r="BU18" s="1639"/>
      <c r="BV18" s="1639"/>
      <c r="BW18" s="1639"/>
      <c r="BX18" s="1639"/>
      <c r="BY18" s="1639"/>
      <c r="BZ18" s="1639"/>
      <c r="CA18" s="1639"/>
      <c r="CB18" s="1639"/>
      <c r="CC18" s="1639"/>
      <c r="CD18" s="1639"/>
      <c r="CE18" s="1639"/>
      <c r="CF18" s="1639"/>
      <c r="CG18" s="1639"/>
      <c r="CH18" s="1639"/>
      <c r="CI18" s="1639"/>
      <c r="CJ18" s="1639"/>
      <c r="CK18" s="1639"/>
      <c r="CL18" s="1639"/>
      <c r="CM18" s="1639"/>
      <c r="CN18" s="1639"/>
      <c r="CO18" s="1639"/>
      <c r="CP18" s="1639"/>
      <c r="CQ18" s="1639"/>
      <c r="CR18" s="1639"/>
      <c r="CS18" s="1639"/>
      <c r="CT18" s="1639"/>
      <c r="CU18" s="1639"/>
      <c r="CV18" s="1639"/>
      <c r="CW18" s="1639"/>
      <c r="CX18" s="1639"/>
      <c r="CY18" s="1639"/>
      <c r="CZ18" s="1639"/>
      <c r="DA18" s="1639"/>
      <c r="DB18" s="1639"/>
      <c r="DC18" s="1639"/>
      <c r="DD18" s="1639"/>
      <c r="DE18" s="1639"/>
      <c r="DF18" s="1639"/>
      <c r="DG18" s="1639"/>
      <c r="DH18" s="1639"/>
      <c r="DI18" s="1639"/>
      <c r="DJ18" s="1639"/>
      <c r="DK18" s="1639"/>
      <c r="DL18" s="1639"/>
      <c r="DM18" s="1639"/>
      <c r="DN18" s="1639"/>
      <c r="DO18" s="1639"/>
      <c r="DP18" s="1639"/>
      <c r="DQ18" s="1639"/>
      <c r="DR18" s="1639"/>
      <c r="DS18" s="1639"/>
      <c r="DT18" s="1639"/>
      <c r="DU18" s="1639"/>
      <c r="DV18" s="1639"/>
      <c r="DW18" s="1639"/>
      <c r="DX18" s="1639"/>
      <c r="DY18" s="1639"/>
      <c r="DZ18" s="1639"/>
      <c r="EA18" s="1639"/>
      <c r="EB18" s="1639"/>
      <c r="EC18" s="1639"/>
      <c r="ED18" s="1639"/>
      <c r="EE18" s="1639"/>
      <c r="EF18" s="1639"/>
      <c r="EG18" s="1639"/>
      <c r="EH18" s="1639"/>
      <c r="EI18" s="1639"/>
      <c r="EJ18" s="1639"/>
      <c r="EK18" s="1639"/>
      <c r="EL18" s="1639"/>
      <c r="EM18" s="1639"/>
      <c r="EN18" s="1639"/>
      <c r="EO18" s="1639"/>
      <c r="EP18" s="1639"/>
      <c r="EQ18" s="1639"/>
      <c r="ER18" s="1639"/>
      <c r="ES18" s="1639"/>
      <c r="ET18" s="1639"/>
      <c r="EU18" s="1639"/>
      <c r="EV18" s="1639"/>
      <c r="EW18" s="1639"/>
      <c r="EX18" s="1639"/>
      <c r="EY18" s="1639"/>
      <c r="EZ18" s="1639"/>
      <c r="FA18" s="1639"/>
      <c r="FB18" s="1639"/>
      <c r="FC18" s="1639"/>
      <c r="FD18" s="1639"/>
      <c r="FE18" s="1639"/>
      <c r="FF18" s="1639"/>
      <c r="FG18" s="1639"/>
      <c r="FH18" s="1639"/>
      <c r="FI18" s="1639"/>
      <c r="FJ18" s="1639"/>
      <c r="FK18" s="1639"/>
      <c r="FL18" s="1639"/>
      <c r="FM18" s="1639"/>
      <c r="FN18" s="1639"/>
      <c r="FO18" s="1639"/>
      <c r="FP18" s="1639"/>
      <c r="FQ18" s="1639"/>
      <c r="FR18" s="1639"/>
      <c r="FS18" s="1639"/>
      <c r="FT18" s="1639"/>
      <c r="FU18" s="1639"/>
      <c r="FV18" s="1639"/>
      <c r="FW18" s="1639"/>
      <c r="FX18" s="1639"/>
      <c r="FY18" s="1639"/>
      <c r="FZ18" s="1639"/>
      <c r="GA18" s="1639"/>
      <c r="GB18" s="1639"/>
      <c r="GC18" s="1639"/>
      <c r="GD18" s="1639"/>
      <c r="GE18" s="1639"/>
      <c r="GF18" s="1639"/>
      <c r="GG18" s="1639"/>
      <c r="GH18" s="1639"/>
      <c r="GI18" s="1639"/>
      <c r="GJ18" s="1639"/>
      <c r="GK18" s="1639"/>
      <c r="GL18" s="1639"/>
      <c r="GM18" s="1639"/>
      <c r="GN18" s="1639"/>
      <c r="GO18" s="1639"/>
      <c r="GP18" s="1639"/>
      <c r="GQ18" s="1639"/>
      <c r="GR18" s="1639"/>
      <c r="GS18" s="1639"/>
      <c r="GT18" s="1639"/>
      <c r="GU18" s="1639"/>
      <c r="GV18" s="1639"/>
      <c r="GW18" s="1639"/>
      <c r="GX18" s="1639"/>
      <c r="GY18" s="1639"/>
      <c r="GZ18" s="1639"/>
      <c r="HA18" s="1639"/>
      <c r="HB18" s="1639"/>
      <c r="HC18" s="1639"/>
      <c r="HD18" s="1639"/>
      <c r="HE18" s="1639"/>
      <c r="HF18" s="1639"/>
      <c r="HG18" s="1639"/>
      <c r="HH18" s="1639"/>
      <c r="HI18" s="1639"/>
      <c r="HJ18" s="1639"/>
      <c r="HK18" s="1639"/>
      <c r="HL18" s="1639"/>
      <c r="HM18" s="1639"/>
      <c r="HN18" s="1639"/>
      <c r="HO18" s="1639"/>
      <c r="HP18" s="1639"/>
      <c r="HQ18" s="1639"/>
      <c r="HR18" s="1639"/>
      <c r="HS18" s="1639"/>
      <c r="HT18" s="1639"/>
      <c r="HU18" s="1639"/>
      <c r="HV18" s="1639"/>
      <c r="HW18" s="1639"/>
      <c r="HX18" s="1639"/>
      <c r="HY18" s="1639"/>
      <c r="HZ18" s="1639"/>
      <c r="IA18" s="1639"/>
      <c r="IB18" s="1639"/>
      <c r="IC18" s="1639"/>
      <c r="ID18" s="1639"/>
      <c r="IE18" s="1639"/>
      <c r="IF18" s="1639"/>
      <c r="IG18" s="1639"/>
      <c r="IH18" s="1639"/>
      <c r="II18" s="1639"/>
      <c r="IJ18" s="1639"/>
      <c r="IK18" s="1639"/>
      <c r="IL18" s="1639"/>
      <c r="IM18" s="1639"/>
      <c r="IN18" s="1639"/>
      <c r="IO18" s="1639"/>
      <c r="IP18" s="1639"/>
      <c r="IQ18" s="1639"/>
      <c r="IR18" s="1639"/>
      <c r="IS18" s="1639"/>
      <c r="IT18" s="1639"/>
      <c r="IU18" s="1639"/>
      <c r="IV18" s="1639"/>
      <c r="IW18" s="1639"/>
      <c r="IX18" s="1639"/>
      <c r="IY18" s="1639"/>
      <c r="IZ18" s="1639"/>
      <c r="JA18" s="1639"/>
      <c r="JB18" s="1639"/>
      <c r="JC18" s="1639"/>
      <c r="JD18" s="1639"/>
      <c r="JE18" s="1639"/>
      <c r="JF18" s="1639"/>
      <c r="JG18" s="1639"/>
      <c r="JH18" s="1639"/>
      <c r="JI18" s="1639"/>
      <c r="JJ18" s="1639"/>
      <c r="JK18" s="1639"/>
      <c r="JL18" s="1639"/>
      <c r="JM18" s="1639"/>
      <c r="JN18" s="1639"/>
      <c r="JO18" s="1639"/>
      <c r="JP18" s="1639"/>
      <c r="JQ18" s="1639"/>
      <c r="JR18" s="1639"/>
      <c r="JS18" s="1639"/>
      <c r="JT18" s="1639"/>
      <c r="JU18" s="1639"/>
      <c r="JV18" s="1639"/>
      <c r="JW18" s="1639"/>
      <c r="JX18" s="1639"/>
      <c r="JY18" s="1639"/>
      <c r="JZ18" s="1639"/>
      <c r="KA18" s="1639"/>
      <c r="KB18" s="1639"/>
      <c r="KC18" s="1639"/>
      <c r="KD18" s="1639"/>
      <c r="KE18" s="1639"/>
      <c r="KF18" s="1639"/>
      <c r="KG18" s="1639"/>
      <c r="KH18" s="1639"/>
      <c r="KI18" s="1639"/>
      <c r="KJ18" s="1639"/>
      <c r="KK18" s="1639"/>
      <c r="KL18" s="1639"/>
      <c r="KM18" s="1639"/>
      <c r="KN18" s="1639"/>
      <c r="KO18" s="1639"/>
      <c r="KP18" s="1639"/>
      <c r="KQ18" s="1639"/>
      <c r="KR18" s="1639"/>
      <c r="KS18" s="1639"/>
      <c r="KT18" s="1639"/>
      <c r="KU18" s="1639"/>
      <c r="KV18" s="1639"/>
      <c r="KW18" s="1639"/>
      <c r="KX18" s="1639"/>
      <c r="KY18" s="1639"/>
      <c r="KZ18" s="1639"/>
      <c r="LA18" s="1639"/>
      <c r="LB18" s="1639"/>
      <c r="LC18" s="1639"/>
      <c r="LD18" s="1639"/>
      <c r="LE18" s="1639"/>
      <c r="LF18" s="1639"/>
      <c r="LG18" s="1639"/>
      <c r="LH18" s="1639"/>
      <c r="LI18" s="1639"/>
      <c r="LJ18" s="1639"/>
      <c r="LK18" s="1639"/>
      <c r="LL18" s="1639"/>
      <c r="LM18" s="1639"/>
      <c r="LN18" s="1639"/>
      <c r="LO18" s="1639"/>
      <c r="LP18" s="1639"/>
    </row>
    <row r="19" s="1481" customFormat="1" ht="47" customHeight="1" spans="1:328">
      <c r="A19" s="1499">
        <v>45761</v>
      </c>
      <c r="B19" s="1500"/>
      <c r="C19" s="1501"/>
      <c r="D19" s="1502" t="s">
        <v>148</v>
      </c>
      <c r="E19" s="2253"/>
      <c r="F19" s="1502"/>
      <c r="G19" s="1514" t="s">
        <v>93</v>
      </c>
      <c r="H19" s="1505" t="s">
        <v>76</v>
      </c>
      <c r="I19" s="1532" t="s">
        <v>149</v>
      </c>
      <c r="J19" s="1522">
        <v>360</v>
      </c>
      <c r="K19" s="1534">
        <v>0</v>
      </c>
      <c r="L19" s="1534">
        <v>96</v>
      </c>
      <c r="M19" s="2594">
        <f t="shared" si="0"/>
        <v>3.75</v>
      </c>
      <c r="N19" s="1536">
        <v>45771</v>
      </c>
      <c r="O19" s="1536">
        <v>45771</v>
      </c>
      <c r="P19" s="1537"/>
      <c r="Q19" s="1562" t="s">
        <v>78</v>
      </c>
      <c r="R19" s="1563"/>
      <c r="S19" s="1563"/>
      <c r="T19" s="1563"/>
      <c r="U19" s="1563"/>
      <c r="V19" s="1532"/>
      <c r="W19" s="1532"/>
      <c r="X19" s="1565"/>
      <c r="Y19" s="1589"/>
      <c r="Z19" s="1589"/>
      <c r="AA19" s="1589"/>
      <c r="AB19" s="1589"/>
      <c r="AC19" s="1580" t="s">
        <v>150</v>
      </c>
      <c r="AD19" s="1590" t="s">
        <v>80</v>
      </c>
      <c r="AE19" s="2277"/>
      <c r="AF19" s="2278"/>
      <c r="AG19" s="1504"/>
      <c r="AH19" s="1514" t="s">
        <v>93</v>
      </c>
      <c r="AI19" s="1799">
        <f t="shared" si="3"/>
        <v>360</v>
      </c>
      <c r="AJ19" s="1609"/>
      <c r="AK19" s="1610">
        <f t="shared" si="6"/>
        <v>360</v>
      </c>
      <c r="AL19" s="1610"/>
      <c r="AM19" s="1610">
        <f t="shared" si="7"/>
        <v>15</v>
      </c>
      <c r="AN19" s="1610"/>
      <c r="AO19" s="1610"/>
      <c r="AP19" s="1610"/>
      <c r="AQ19" s="1610"/>
      <c r="AR19" s="1610"/>
      <c r="AS19" s="1610"/>
      <c r="AT19" s="1610"/>
      <c r="AU19" s="1622">
        <f t="shared" ref="AU19:AU25" si="10">J19/9</f>
        <v>40</v>
      </c>
      <c r="AV19" s="1622">
        <f t="shared" ref="AV19:AV25" si="11">J19/9</f>
        <v>40</v>
      </c>
      <c r="AW19" s="1622">
        <f t="shared" ref="AW19:AW25" si="12">J19/9</f>
        <v>40</v>
      </c>
      <c r="AX19" s="1622">
        <f t="shared" ref="AX19:AX25" si="13">J19/9</f>
        <v>40</v>
      </c>
      <c r="AY19" s="1622">
        <f t="shared" ref="AY19:AY25" si="14">J19/9</f>
        <v>40</v>
      </c>
      <c r="AZ19" s="1622">
        <f t="shared" ref="AZ19:AZ25" si="15">J19/9</f>
        <v>40</v>
      </c>
      <c r="BA19" s="1622">
        <f t="shared" ref="BA19:BA25" si="16">J19/9</f>
        <v>40</v>
      </c>
      <c r="BB19" s="1622">
        <f t="shared" ref="BB19:BB25" si="17">J19/9</f>
        <v>40</v>
      </c>
      <c r="BC19" s="1622">
        <f t="shared" ref="BC19:BC25" si="18">J19/9</f>
        <v>40</v>
      </c>
      <c r="BD19" s="1622">
        <f t="shared" ref="BD19:BD25" si="19">J19*23/24/COUNT(AU19:BC19)</f>
        <v>38.3333333333333</v>
      </c>
      <c r="BE19" s="1622">
        <f t="shared" ref="BE19:BE25" si="20">J19/24/COUNT(AU19:BC19)</f>
        <v>1.66666666666667</v>
      </c>
      <c r="BF19" s="1534"/>
      <c r="BG19" s="1638"/>
      <c r="BH19" s="1639"/>
      <c r="BI19" s="1639"/>
      <c r="BJ19" s="1639"/>
      <c r="BK19" s="1639"/>
      <c r="BL19" s="1639"/>
      <c r="BM19" s="1639"/>
      <c r="BN19" s="1639"/>
      <c r="BO19" s="1639"/>
      <c r="BP19" s="1639"/>
      <c r="BQ19" s="1639"/>
      <c r="BR19" s="1639"/>
      <c r="BS19" s="1639"/>
      <c r="BT19" s="1639"/>
      <c r="BU19" s="1639"/>
      <c r="BV19" s="1639"/>
      <c r="BW19" s="1639"/>
      <c r="BX19" s="1639"/>
      <c r="BY19" s="1639"/>
      <c r="BZ19" s="1639"/>
      <c r="CA19" s="1639"/>
      <c r="CB19" s="1639"/>
      <c r="CC19" s="1639"/>
      <c r="CD19" s="1639"/>
      <c r="CE19" s="1639"/>
      <c r="CF19" s="1639"/>
      <c r="CG19" s="1639"/>
      <c r="CH19" s="1639"/>
      <c r="CI19" s="1639"/>
      <c r="CJ19" s="1639"/>
      <c r="CK19" s="1639"/>
      <c r="CL19" s="1639"/>
      <c r="CM19" s="1639"/>
      <c r="CN19" s="1639"/>
      <c r="CO19" s="1639"/>
      <c r="CP19" s="1639"/>
      <c r="CQ19" s="1639"/>
      <c r="CR19" s="1639"/>
      <c r="CS19" s="1639"/>
      <c r="CT19" s="1639"/>
      <c r="CU19" s="1639"/>
      <c r="CV19" s="1639"/>
      <c r="CW19" s="1639"/>
      <c r="CX19" s="1639"/>
      <c r="CY19" s="1639"/>
      <c r="CZ19" s="1639"/>
      <c r="DA19" s="1639"/>
      <c r="DB19" s="1639"/>
      <c r="DC19" s="1639"/>
      <c r="DD19" s="1639"/>
      <c r="DE19" s="1639"/>
      <c r="DF19" s="1639"/>
      <c r="DG19" s="1639"/>
      <c r="DH19" s="1639"/>
      <c r="DI19" s="1639"/>
      <c r="DJ19" s="1639"/>
      <c r="DK19" s="1639"/>
      <c r="DL19" s="1639"/>
      <c r="DM19" s="1639"/>
      <c r="DN19" s="1639"/>
      <c r="DO19" s="1639"/>
      <c r="DP19" s="1639"/>
      <c r="DQ19" s="1639"/>
      <c r="DR19" s="1639"/>
      <c r="DS19" s="1639"/>
      <c r="DT19" s="1639"/>
      <c r="DU19" s="1639"/>
      <c r="DV19" s="1639"/>
      <c r="DW19" s="1639"/>
      <c r="DX19" s="1639"/>
      <c r="DY19" s="1639"/>
      <c r="DZ19" s="1639"/>
      <c r="EA19" s="1639"/>
      <c r="EB19" s="1639"/>
      <c r="EC19" s="1639"/>
      <c r="ED19" s="1639"/>
      <c r="EE19" s="1639"/>
      <c r="EF19" s="1639"/>
      <c r="EG19" s="1639"/>
      <c r="EH19" s="1639"/>
      <c r="EI19" s="1639"/>
      <c r="EJ19" s="1639"/>
      <c r="EK19" s="1639"/>
      <c r="EL19" s="1639"/>
      <c r="EM19" s="1639"/>
      <c r="EN19" s="1639"/>
      <c r="EO19" s="1639"/>
      <c r="EP19" s="1639"/>
      <c r="EQ19" s="1639"/>
      <c r="ER19" s="1639"/>
      <c r="ES19" s="1639"/>
      <c r="ET19" s="1639"/>
      <c r="EU19" s="1639"/>
      <c r="EV19" s="1639"/>
      <c r="EW19" s="1639"/>
      <c r="EX19" s="1639"/>
      <c r="EY19" s="1639"/>
      <c r="EZ19" s="1639"/>
      <c r="FA19" s="1639"/>
      <c r="FB19" s="1639"/>
      <c r="FC19" s="1639"/>
      <c r="FD19" s="1639"/>
      <c r="FE19" s="1639"/>
      <c r="FF19" s="1639"/>
      <c r="FG19" s="1639"/>
      <c r="FH19" s="1639"/>
      <c r="FI19" s="1639"/>
      <c r="FJ19" s="1639"/>
      <c r="FK19" s="1639"/>
      <c r="FL19" s="1639"/>
      <c r="FM19" s="1639"/>
      <c r="FN19" s="1639"/>
      <c r="FO19" s="1639"/>
      <c r="FP19" s="1639"/>
      <c r="FQ19" s="1639"/>
      <c r="FR19" s="1639"/>
      <c r="FS19" s="1639"/>
      <c r="FT19" s="1639"/>
      <c r="FU19" s="1639"/>
      <c r="FV19" s="1639"/>
      <c r="FW19" s="1639"/>
      <c r="FX19" s="1639"/>
      <c r="FY19" s="1639"/>
      <c r="FZ19" s="1639"/>
      <c r="GA19" s="1639"/>
      <c r="GB19" s="1639"/>
      <c r="GC19" s="1639"/>
      <c r="GD19" s="1639"/>
      <c r="GE19" s="1639"/>
      <c r="GF19" s="1639"/>
      <c r="GG19" s="1639"/>
      <c r="GH19" s="1639"/>
      <c r="GI19" s="1639"/>
      <c r="GJ19" s="1639"/>
      <c r="GK19" s="1639"/>
      <c r="GL19" s="1639"/>
      <c r="GM19" s="1639"/>
      <c r="GN19" s="1639"/>
      <c r="GO19" s="1639"/>
      <c r="GP19" s="1639"/>
      <c r="GQ19" s="1639"/>
      <c r="GR19" s="1639"/>
      <c r="GS19" s="1639"/>
      <c r="GT19" s="1639"/>
      <c r="GU19" s="1639"/>
      <c r="GV19" s="1639"/>
      <c r="GW19" s="1639"/>
      <c r="GX19" s="1639"/>
      <c r="GY19" s="1639"/>
      <c r="GZ19" s="1639"/>
      <c r="HA19" s="1639"/>
      <c r="HB19" s="1639"/>
      <c r="HC19" s="1639"/>
      <c r="HD19" s="1639"/>
      <c r="HE19" s="1639"/>
      <c r="HF19" s="1639"/>
      <c r="HG19" s="1639"/>
      <c r="HH19" s="1639"/>
      <c r="HI19" s="1639"/>
      <c r="HJ19" s="1639"/>
      <c r="HK19" s="1639"/>
      <c r="HL19" s="1639"/>
      <c r="HM19" s="1639"/>
      <c r="HN19" s="1639"/>
      <c r="HO19" s="1639"/>
      <c r="HP19" s="1639"/>
      <c r="HQ19" s="1639"/>
      <c r="HR19" s="1639"/>
      <c r="HS19" s="1639"/>
      <c r="HT19" s="1639"/>
      <c r="HU19" s="1639"/>
      <c r="HV19" s="1639"/>
      <c r="HW19" s="1639"/>
      <c r="HX19" s="1639"/>
      <c r="HY19" s="1639"/>
      <c r="HZ19" s="1639"/>
      <c r="IA19" s="1639"/>
      <c r="IB19" s="1639"/>
      <c r="IC19" s="1639"/>
      <c r="ID19" s="1639"/>
      <c r="IE19" s="1639"/>
      <c r="IF19" s="1639"/>
      <c r="IG19" s="1639"/>
      <c r="IH19" s="1639"/>
      <c r="II19" s="1639"/>
      <c r="IJ19" s="1639"/>
      <c r="IK19" s="1639"/>
      <c r="IL19" s="1639"/>
      <c r="IM19" s="1639"/>
      <c r="IN19" s="1639"/>
      <c r="IO19" s="1639"/>
      <c r="IP19" s="1639"/>
      <c r="IQ19" s="1639"/>
      <c r="IR19" s="1639"/>
      <c r="IS19" s="1639"/>
      <c r="IT19" s="1639"/>
      <c r="IU19" s="1639"/>
      <c r="IV19" s="1639"/>
      <c r="IW19" s="1639"/>
      <c r="IX19" s="1639"/>
      <c r="IY19" s="1639"/>
      <c r="IZ19" s="1639"/>
      <c r="JA19" s="1639"/>
      <c r="JB19" s="1639"/>
      <c r="JC19" s="1639"/>
      <c r="JD19" s="1639"/>
      <c r="JE19" s="1639"/>
      <c r="JF19" s="1639"/>
      <c r="JG19" s="1639"/>
      <c r="JH19" s="1639"/>
      <c r="JI19" s="1639"/>
      <c r="JJ19" s="1639"/>
      <c r="JK19" s="1639"/>
      <c r="JL19" s="1639"/>
      <c r="JM19" s="1639"/>
      <c r="JN19" s="1639"/>
      <c r="JO19" s="1639"/>
      <c r="JP19" s="1639"/>
      <c r="JQ19" s="1639"/>
      <c r="JR19" s="1639"/>
      <c r="JS19" s="1639"/>
      <c r="JT19" s="1639"/>
      <c r="JU19" s="1639"/>
      <c r="JV19" s="1639"/>
      <c r="JW19" s="1639"/>
      <c r="JX19" s="1639"/>
      <c r="JY19" s="1639"/>
      <c r="JZ19" s="1639"/>
      <c r="KA19" s="1639"/>
      <c r="KB19" s="1639"/>
      <c r="KC19" s="1639"/>
      <c r="KD19" s="1639"/>
      <c r="KE19" s="1639"/>
      <c r="KF19" s="1639"/>
      <c r="KG19" s="1639"/>
      <c r="KH19" s="1639"/>
      <c r="KI19" s="1639"/>
      <c r="KJ19" s="1639"/>
      <c r="KK19" s="1639"/>
      <c r="KL19" s="1639"/>
      <c r="KM19" s="1639"/>
      <c r="KN19" s="1639"/>
      <c r="KO19" s="1639"/>
      <c r="KP19" s="1639"/>
      <c r="KQ19" s="1639"/>
      <c r="KR19" s="1639"/>
      <c r="KS19" s="1639"/>
      <c r="KT19" s="1639"/>
      <c r="KU19" s="1639"/>
      <c r="KV19" s="1639"/>
      <c r="KW19" s="1639"/>
      <c r="KX19" s="1639"/>
      <c r="KY19" s="1639"/>
      <c r="KZ19" s="1639"/>
      <c r="LA19" s="1639"/>
      <c r="LB19" s="1639"/>
      <c r="LC19" s="1639"/>
      <c r="LD19" s="1639"/>
      <c r="LE19" s="1639"/>
      <c r="LF19" s="1639"/>
      <c r="LG19" s="1639"/>
      <c r="LH19" s="1639"/>
      <c r="LI19" s="1639"/>
      <c r="LJ19" s="1639"/>
      <c r="LK19" s="1639"/>
      <c r="LL19" s="1639"/>
      <c r="LM19" s="1639"/>
      <c r="LN19" s="1639"/>
      <c r="LO19" s="1639"/>
      <c r="LP19" s="1639"/>
    </row>
    <row r="20" s="1481" customFormat="1" ht="47" customHeight="1" spans="1:328">
      <c r="A20" s="1499">
        <v>45736</v>
      </c>
      <c r="B20" s="1500" t="s">
        <v>151</v>
      </c>
      <c r="C20" s="1501" t="s">
        <v>152</v>
      </c>
      <c r="D20" s="1502">
        <v>4500159854</v>
      </c>
      <c r="E20" s="2253" t="s">
        <v>153</v>
      </c>
      <c r="F20" s="1502" t="s">
        <v>154</v>
      </c>
      <c r="G20" s="1505" t="s">
        <v>76</v>
      </c>
      <c r="H20" s="1505" t="s">
        <v>76</v>
      </c>
      <c r="I20" s="1532" t="s">
        <v>77</v>
      </c>
      <c r="J20" s="1522">
        <v>22080</v>
      </c>
      <c r="K20" s="1534">
        <v>0</v>
      </c>
      <c r="L20" s="1534">
        <v>96</v>
      </c>
      <c r="M20" s="2594">
        <f t="shared" si="0"/>
        <v>230</v>
      </c>
      <c r="N20" s="1536">
        <v>45777</v>
      </c>
      <c r="O20" s="1536">
        <v>45773</v>
      </c>
      <c r="P20" s="1537"/>
      <c r="Q20" s="1562" t="s">
        <v>78</v>
      </c>
      <c r="R20" s="1563"/>
      <c r="S20" s="1563"/>
      <c r="T20" s="1563"/>
      <c r="U20" s="1563"/>
      <c r="V20" s="1532"/>
      <c r="W20" s="1887"/>
      <c r="X20" s="1565">
        <v>45736</v>
      </c>
      <c r="Y20" s="1589" t="s">
        <v>88</v>
      </c>
      <c r="Z20" s="1589">
        <v>45748</v>
      </c>
      <c r="AA20" s="1589"/>
      <c r="AB20" s="1589"/>
      <c r="AC20" s="1580" t="s">
        <v>155</v>
      </c>
      <c r="AD20" s="1590" t="s">
        <v>122</v>
      </c>
      <c r="AE20" s="2277">
        <v>0.8645</v>
      </c>
      <c r="AF20" s="2278">
        <f>AE20*J20</f>
        <v>19088.16</v>
      </c>
      <c r="AG20" s="1504" t="s">
        <v>156</v>
      </c>
      <c r="AH20" s="1609" t="s">
        <v>81</v>
      </c>
      <c r="AI20" s="1799">
        <f t="shared" si="3"/>
        <v>22080</v>
      </c>
      <c r="AJ20" s="1609">
        <v>9</v>
      </c>
      <c r="AK20" s="1610">
        <f t="shared" si="6"/>
        <v>22080</v>
      </c>
      <c r="AL20" s="1610"/>
      <c r="AM20" s="1610">
        <f t="shared" si="7"/>
        <v>920</v>
      </c>
      <c r="AN20" s="1610"/>
      <c r="AO20" s="1610"/>
      <c r="AP20" s="1610"/>
      <c r="AQ20" s="1610"/>
      <c r="AR20" s="1610" t="s">
        <v>63</v>
      </c>
      <c r="AS20" s="1610"/>
      <c r="AT20" s="1610">
        <v>0</v>
      </c>
      <c r="AU20" s="1622">
        <f t="shared" si="10"/>
        <v>2453.33333333333</v>
      </c>
      <c r="AV20" s="1622">
        <f t="shared" si="11"/>
        <v>2453.33333333333</v>
      </c>
      <c r="AW20" s="1622">
        <f t="shared" si="12"/>
        <v>2453.33333333333</v>
      </c>
      <c r="AX20" s="1622">
        <f t="shared" si="13"/>
        <v>2453.33333333333</v>
      </c>
      <c r="AY20" s="1622">
        <f t="shared" si="14"/>
        <v>2453.33333333333</v>
      </c>
      <c r="AZ20" s="1622">
        <f t="shared" si="15"/>
        <v>2453.33333333333</v>
      </c>
      <c r="BA20" s="1622">
        <f t="shared" si="16"/>
        <v>2453.33333333333</v>
      </c>
      <c r="BB20" s="1622">
        <f t="shared" si="17"/>
        <v>2453.33333333333</v>
      </c>
      <c r="BC20" s="1622">
        <f t="shared" si="18"/>
        <v>2453.33333333333</v>
      </c>
      <c r="BD20" s="1622">
        <f t="shared" si="19"/>
        <v>2351.11111111111</v>
      </c>
      <c r="BE20" s="1622">
        <f t="shared" si="20"/>
        <v>102.222222222222</v>
      </c>
      <c r="BF20" s="1534">
        <f>J20/COUNT(AU20:BC20)-(BD20+BE20)</f>
        <v>0</v>
      </c>
      <c r="BG20" s="1638"/>
      <c r="BH20" s="1639"/>
      <c r="BI20" s="1639"/>
      <c r="BJ20" s="1639"/>
      <c r="BK20" s="1639"/>
      <c r="BL20" s="1639"/>
      <c r="BM20" s="1639"/>
      <c r="BN20" s="1639"/>
      <c r="BO20" s="1639"/>
      <c r="BP20" s="1639"/>
      <c r="BQ20" s="1639"/>
      <c r="BR20" s="1639"/>
      <c r="BS20" s="1639"/>
      <c r="BT20" s="1639"/>
      <c r="BU20" s="1639"/>
      <c r="BV20" s="1639"/>
      <c r="BW20" s="1639"/>
      <c r="BX20" s="1639"/>
      <c r="BY20" s="1639"/>
      <c r="BZ20" s="1639"/>
      <c r="CA20" s="1639"/>
      <c r="CB20" s="1639"/>
      <c r="CC20" s="1639"/>
      <c r="CD20" s="1639"/>
      <c r="CE20" s="1639"/>
      <c r="CF20" s="1639"/>
      <c r="CG20" s="1639"/>
      <c r="CH20" s="1639"/>
      <c r="CI20" s="1639"/>
      <c r="CJ20" s="1639"/>
      <c r="CK20" s="1639"/>
      <c r="CL20" s="1639"/>
      <c r="CM20" s="1639"/>
      <c r="CN20" s="1639"/>
      <c r="CO20" s="1639"/>
      <c r="CP20" s="1639"/>
      <c r="CQ20" s="1639"/>
      <c r="CR20" s="1639"/>
      <c r="CS20" s="1639"/>
      <c r="CT20" s="1639"/>
      <c r="CU20" s="1639"/>
      <c r="CV20" s="1639"/>
      <c r="CW20" s="1639"/>
      <c r="CX20" s="1639"/>
      <c r="CY20" s="1639"/>
      <c r="CZ20" s="1639"/>
      <c r="DA20" s="1639"/>
      <c r="DB20" s="1639"/>
      <c r="DC20" s="1639"/>
      <c r="DD20" s="1639"/>
      <c r="DE20" s="1639"/>
      <c r="DF20" s="1639"/>
      <c r="DG20" s="1639"/>
      <c r="DH20" s="1639"/>
      <c r="DI20" s="1639"/>
      <c r="DJ20" s="1639"/>
      <c r="DK20" s="1639"/>
      <c r="DL20" s="1639"/>
      <c r="DM20" s="1639"/>
      <c r="DN20" s="1639"/>
      <c r="DO20" s="1639"/>
      <c r="DP20" s="1639"/>
      <c r="DQ20" s="1639"/>
      <c r="DR20" s="1639"/>
      <c r="DS20" s="1639"/>
      <c r="DT20" s="1639"/>
      <c r="DU20" s="1639"/>
      <c r="DV20" s="1639"/>
      <c r="DW20" s="1639"/>
      <c r="DX20" s="1639"/>
      <c r="DY20" s="1639"/>
      <c r="DZ20" s="1639"/>
      <c r="EA20" s="1639"/>
      <c r="EB20" s="1639"/>
      <c r="EC20" s="1639"/>
      <c r="ED20" s="1639"/>
      <c r="EE20" s="1639"/>
      <c r="EF20" s="1639"/>
      <c r="EG20" s="1639"/>
      <c r="EH20" s="1639"/>
      <c r="EI20" s="1639"/>
      <c r="EJ20" s="1639"/>
      <c r="EK20" s="1639"/>
      <c r="EL20" s="1639"/>
      <c r="EM20" s="1639"/>
      <c r="EN20" s="1639"/>
      <c r="EO20" s="1639"/>
      <c r="EP20" s="1639"/>
      <c r="EQ20" s="1639"/>
      <c r="ER20" s="1639"/>
      <c r="ES20" s="1639"/>
      <c r="ET20" s="1639"/>
      <c r="EU20" s="1639"/>
      <c r="EV20" s="1639"/>
      <c r="EW20" s="1639"/>
      <c r="EX20" s="1639"/>
      <c r="EY20" s="1639"/>
      <c r="EZ20" s="1639"/>
      <c r="FA20" s="1639"/>
      <c r="FB20" s="1639"/>
      <c r="FC20" s="1639"/>
      <c r="FD20" s="1639"/>
      <c r="FE20" s="1639"/>
      <c r="FF20" s="1639"/>
      <c r="FG20" s="1639"/>
      <c r="FH20" s="1639"/>
      <c r="FI20" s="1639"/>
      <c r="FJ20" s="1639"/>
      <c r="FK20" s="1639"/>
      <c r="FL20" s="1639"/>
      <c r="FM20" s="1639"/>
      <c r="FN20" s="1639"/>
      <c r="FO20" s="1639"/>
      <c r="FP20" s="1639"/>
      <c r="FQ20" s="1639"/>
      <c r="FR20" s="1639"/>
      <c r="FS20" s="1639"/>
      <c r="FT20" s="1639"/>
      <c r="FU20" s="1639"/>
      <c r="FV20" s="1639"/>
      <c r="FW20" s="1639"/>
      <c r="FX20" s="1639"/>
      <c r="FY20" s="1639"/>
      <c r="FZ20" s="1639"/>
      <c r="GA20" s="1639"/>
      <c r="GB20" s="1639"/>
      <c r="GC20" s="1639"/>
      <c r="GD20" s="1639"/>
      <c r="GE20" s="1639"/>
      <c r="GF20" s="1639"/>
      <c r="GG20" s="1639"/>
      <c r="GH20" s="1639"/>
      <c r="GI20" s="1639"/>
      <c r="GJ20" s="1639"/>
      <c r="GK20" s="1639"/>
      <c r="GL20" s="1639"/>
      <c r="GM20" s="1639"/>
      <c r="GN20" s="1639"/>
      <c r="GO20" s="1639"/>
      <c r="GP20" s="1639"/>
      <c r="GQ20" s="1639"/>
      <c r="GR20" s="1639"/>
      <c r="GS20" s="1639"/>
      <c r="GT20" s="1639"/>
      <c r="GU20" s="1639"/>
      <c r="GV20" s="1639"/>
      <c r="GW20" s="1639"/>
      <c r="GX20" s="1639"/>
      <c r="GY20" s="1639"/>
      <c r="GZ20" s="1639"/>
      <c r="HA20" s="1639"/>
      <c r="HB20" s="1639"/>
      <c r="HC20" s="1639"/>
      <c r="HD20" s="1639"/>
      <c r="HE20" s="1639"/>
      <c r="HF20" s="1639"/>
      <c r="HG20" s="1639"/>
      <c r="HH20" s="1639"/>
      <c r="HI20" s="1639"/>
      <c r="HJ20" s="1639"/>
      <c r="HK20" s="1639"/>
      <c r="HL20" s="1639"/>
      <c r="HM20" s="1639"/>
      <c r="HN20" s="1639"/>
      <c r="HO20" s="1639"/>
      <c r="HP20" s="1639"/>
      <c r="HQ20" s="1639"/>
      <c r="HR20" s="1639"/>
      <c r="HS20" s="1639"/>
      <c r="HT20" s="1639"/>
      <c r="HU20" s="1639"/>
      <c r="HV20" s="1639"/>
      <c r="HW20" s="1639"/>
      <c r="HX20" s="1639"/>
      <c r="HY20" s="1639"/>
      <c r="HZ20" s="1639"/>
      <c r="IA20" s="1639"/>
      <c r="IB20" s="1639"/>
      <c r="IC20" s="1639"/>
      <c r="ID20" s="1639"/>
      <c r="IE20" s="1639"/>
      <c r="IF20" s="1639"/>
      <c r="IG20" s="1639"/>
      <c r="IH20" s="1639"/>
      <c r="II20" s="1639"/>
      <c r="IJ20" s="1639"/>
      <c r="IK20" s="1639"/>
      <c r="IL20" s="1639"/>
      <c r="IM20" s="1639"/>
      <c r="IN20" s="1639"/>
      <c r="IO20" s="1639"/>
      <c r="IP20" s="1639"/>
      <c r="IQ20" s="1639"/>
      <c r="IR20" s="1639"/>
      <c r="IS20" s="1639"/>
      <c r="IT20" s="1639"/>
      <c r="IU20" s="1639"/>
      <c r="IV20" s="1639"/>
      <c r="IW20" s="1639"/>
      <c r="IX20" s="1639"/>
      <c r="IY20" s="1639"/>
      <c r="IZ20" s="1639"/>
      <c r="JA20" s="1639"/>
      <c r="JB20" s="1639"/>
      <c r="JC20" s="1639"/>
      <c r="JD20" s="1639"/>
      <c r="JE20" s="1639"/>
      <c r="JF20" s="1639"/>
      <c r="JG20" s="1639"/>
      <c r="JH20" s="1639"/>
      <c r="JI20" s="1639"/>
      <c r="JJ20" s="1639"/>
      <c r="JK20" s="1639"/>
      <c r="JL20" s="1639"/>
      <c r="JM20" s="1639"/>
      <c r="JN20" s="1639"/>
      <c r="JO20" s="1639"/>
      <c r="JP20" s="1639"/>
      <c r="JQ20" s="1639"/>
      <c r="JR20" s="1639"/>
      <c r="JS20" s="1639"/>
      <c r="JT20" s="1639"/>
      <c r="JU20" s="1639"/>
      <c r="JV20" s="1639"/>
      <c r="JW20" s="1639"/>
      <c r="JX20" s="1639"/>
      <c r="JY20" s="1639"/>
      <c r="JZ20" s="1639"/>
      <c r="KA20" s="1639"/>
      <c r="KB20" s="1639"/>
      <c r="KC20" s="1639"/>
      <c r="KD20" s="1639"/>
      <c r="KE20" s="1639"/>
      <c r="KF20" s="1639"/>
      <c r="KG20" s="1639"/>
      <c r="KH20" s="1639"/>
      <c r="KI20" s="1639"/>
      <c r="KJ20" s="1639"/>
      <c r="KK20" s="1639"/>
      <c r="KL20" s="1639"/>
      <c r="KM20" s="1639"/>
      <c r="KN20" s="1639"/>
      <c r="KO20" s="1639"/>
      <c r="KP20" s="1639"/>
      <c r="KQ20" s="1639"/>
      <c r="KR20" s="1639"/>
      <c r="KS20" s="1639"/>
      <c r="KT20" s="1639"/>
      <c r="KU20" s="1639"/>
      <c r="KV20" s="1639"/>
      <c r="KW20" s="1639"/>
      <c r="KX20" s="1639"/>
      <c r="KY20" s="1639"/>
      <c r="KZ20" s="1639"/>
      <c r="LA20" s="1639"/>
      <c r="LB20" s="1639"/>
      <c r="LC20" s="1639"/>
      <c r="LD20" s="1639"/>
      <c r="LE20" s="1639"/>
      <c r="LF20" s="1639"/>
      <c r="LG20" s="1639"/>
      <c r="LH20" s="1639"/>
      <c r="LI20" s="1639"/>
      <c r="LJ20" s="1639"/>
      <c r="LK20" s="1639"/>
      <c r="LL20" s="1639"/>
      <c r="LM20" s="1639"/>
      <c r="LN20" s="1639"/>
      <c r="LO20" s="1639"/>
      <c r="LP20" s="1639"/>
    </row>
    <row r="21" s="1481" customFormat="1" ht="47" customHeight="1" spans="1:328">
      <c r="A21" s="1499">
        <v>45741</v>
      </c>
      <c r="B21" s="1500" t="s">
        <v>157</v>
      </c>
      <c r="C21" s="1501" t="s">
        <v>158</v>
      </c>
      <c r="D21" s="1502">
        <v>4500160738</v>
      </c>
      <c r="E21" s="2253" t="s">
        <v>159</v>
      </c>
      <c r="F21" s="1502" t="s">
        <v>160</v>
      </c>
      <c r="G21" s="1505" t="s">
        <v>76</v>
      </c>
      <c r="H21" s="1505" t="s">
        <v>76</v>
      </c>
      <c r="I21" s="1532" t="s">
        <v>77</v>
      </c>
      <c r="J21" s="1522">
        <v>1248</v>
      </c>
      <c r="K21" s="1534">
        <v>0</v>
      </c>
      <c r="L21" s="1534">
        <v>96</v>
      </c>
      <c r="M21" s="2594">
        <f t="shared" si="0"/>
        <v>13</v>
      </c>
      <c r="N21" s="1536">
        <v>45777</v>
      </c>
      <c r="O21" s="1536">
        <v>45773</v>
      </c>
      <c r="P21" s="1537"/>
      <c r="Q21" s="1562" t="s">
        <v>78</v>
      </c>
      <c r="R21" s="1563"/>
      <c r="S21" s="1563"/>
      <c r="T21" s="1563"/>
      <c r="U21" s="1563"/>
      <c r="V21" s="1532"/>
      <c r="W21" s="1887"/>
      <c r="X21" s="1565">
        <v>45743</v>
      </c>
      <c r="Y21" s="1589" t="s">
        <v>88</v>
      </c>
      <c r="Z21" s="1589">
        <v>45763</v>
      </c>
      <c r="AA21" s="1589"/>
      <c r="AB21" s="1589"/>
      <c r="AC21" s="1580" t="s">
        <v>161</v>
      </c>
      <c r="AD21" s="1590" t="s">
        <v>162</v>
      </c>
      <c r="AE21" s="2277">
        <v>0.86</v>
      </c>
      <c r="AF21" s="2278">
        <f>AE21*J21</f>
        <v>1073.28</v>
      </c>
      <c r="AG21" s="1504" t="s">
        <v>163</v>
      </c>
      <c r="AH21" s="1609" t="s">
        <v>81</v>
      </c>
      <c r="AI21" s="1799">
        <f t="shared" si="3"/>
        <v>1248</v>
      </c>
      <c r="AJ21" s="1609">
        <v>9</v>
      </c>
      <c r="AK21" s="1610">
        <f t="shared" si="6"/>
        <v>1248</v>
      </c>
      <c r="AL21" s="1610"/>
      <c r="AM21" s="1610">
        <f t="shared" si="7"/>
        <v>52</v>
      </c>
      <c r="AN21" s="1610"/>
      <c r="AO21" s="1610"/>
      <c r="AP21" s="1610"/>
      <c r="AQ21" s="1610"/>
      <c r="AR21" s="1610" t="s">
        <v>63</v>
      </c>
      <c r="AS21" s="1610"/>
      <c r="AT21" s="1610">
        <v>0</v>
      </c>
      <c r="AU21" s="1622">
        <f t="shared" si="10"/>
        <v>138.666666666667</v>
      </c>
      <c r="AV21" s="1622">
        <f t="shared" si="11"/>
        <v>138.666666666667</v>
      </c>
      <c r="AW21" s="1622">
        <f t="shared" si="12"/>
        <v>138.666666666667</v>
      </c>
      <c r="AX21" s="1622">
        <f t="shared" si="13"/>
        <v>138.666666666667</v>
      </c>
      <c r="AY21" s="1622">
        <f t="shared" si="14"/>
        <v>138.666666666667</v>
      </c>
      <c r="AZ21" s="1622">
        <f t="shared" si="15"/>
        <v>138.666666666667</v>
      </c>
      <c r="BA21" s="1622">
        <f t="shared" si="16"/>
        <v>138.666666666667</v>
      </c>
      <c r="BB21" s="1622">
        <f t="shared" si="17"/>
        <v>138.666666666667</v>
      </c>
      <c r="BC21" s="1622">
        <f t="shared" si="18"/>
        <v>138.666666666667</v>
      </c>
      <c r="BD21" s="1622">
        <f t="shared" si="19"/>
        <v>132.888888888889</v>
      </c>
      <c r="BE21" s="1622">
        <f t="shared" si="20"/>
        <v>5.77777777777778</v>
      </c>
      <c r="BF21" s="1534">
        <f>J21/COUNT(AU21:BC21)-(BD21+BE21)</f>
        <v>0</v>
      </c>
      <c r="BG21" s="1638"/>
      <c r="BH21" s="1639"/>
      <c r="BI21" s="1639"/>
      <c r="BJ21" s="1639"/>
      <c r="BK21" s="1639"/>
      <c r="BL21" s="1639"/>
      <c r="BM21" s="1639"/>
      <c r="BN21" s="1639"/>
      <c r="BO21" s="1639"/>
      <c r="BP21" s="1639"/>
      <c r="BQ21" s="1639"/>
      <c r="BR21" s="1639"/>
      <c r="BS21" s="1639"/>
      <c r="BT21" s="1639"/>
      <c r="BU21" s="1639"/>
      <c r="BV21" s="1639"/>
      <c r="BW21" s="1639"/>
      <c r="BX21" s="1639"/>
      <c r="BY21" s="1639"/>
      <c r="BZ21" s="1639"/>
      <c r="CA21" s="1639"/>
      <c r="CB21" s="1639"/>
      <c r="CC21" s="1639"/>
      <c r="CD21" s="1639"/>
      <c r="CE21" s="1639"/>
      <c r="CF21" s="1639"/>
      <c r="CG21" s="1639"/>
      <c r="CH21" s="1639"/>
      <c r="CI21" s="1639"/>
      <c r="CJ21" s="1639"/>
      <c r="CK21" s="1639"/>
      <c r="CL21" s="1639"/>
      <c r="CM21" s="1639"/>
      <c r="CN21" s="1639"/>
      <c r="CO21" s="1639"/>
      <c r="CP21" s="1639"/>
      <c r="CQ21" s="1639"/>
      <c r="CR21" s="1639"/>
      <c r="CS21" s="1639"/>
      <c r="CT21" s="1639"/>
      <c r="CU21" s="1639"/>
      <c r="CV21" s="1639"/>
      <c r="CW21" s="1639"/>
      <c r="CX21" s="1639"/>
      <c r="CY21" s="1639"/>
      <c r="CZ21" s="1639"/>
      <c r="DA21" s="1639"/>
      <c r="DB21" s="1639"/>
      <c r="DC21" s="1639"/>
      <c r="DD21" s="1639"/>
      <c r="DE21" s="1639"/>
      <c r="DF21" s="1639"/>
      <c r="DG21" s="1639"/>
      <c r="DH21" s="1639"/>
      <c r="DI21" s="1639"/>
      <c r="DJ21" s="1639"/>
      <c r="DK21" s="1639"/>
      <c r="DL21" s="1639"/>
      <c r="DM21" s="1639"/>
      <c r="DN21" s="1639"/>
      <c r="DO21" s="1639"/>
      <c r="DP21" s="1639"/>
      <c r="DQ21" s="1639"/>
      <c r="DR21" s="1639"/>
      <c r="DS21" s="1639"/>
      <c r="DT21" s="1639"/>
      <c r="DU21" s="1639"/>
      <c r="DV21" s="1639"/>
      <c r="DW21" s="1639"/>
      <c r="DX21" s="1639"/>
      <c r="DY21" s="1639"/>
      <c r="DZ21" s="1639"/>
      <c r="EA21" s="1639"/>
      <c r="EB21" s="1639"/>
      <c r="EC21" s="1639"/>
      <c r="ED21" s="1639"/>
      <c r="EE21" s="1639"/>
      <c r="EF21" s="1639"/>
      <c r="EG21" s="1639"/>
      <c r="EH21" s="1639"/>
      <c r="EI21" s="1639"/>
      <c r="EJ21" s="1639"/>
      <c r="EK21" s="1639"/>
      <c r="EL21" s="1639"/>
      <c r="EM21" s="1639"/>
      <c r="EN21" s="1639"/>
      <c r="EO21" s="1639"/>
      <c r="EP21" s="1639"/>
      <c r="EQ21" s="1639"/>
      <c r="ER21" s="1639"/>
      <c r="ES21" s="1639"/>
      <c r="ET21" s="1639"/>
      <c r="EU21" s="1639"/>
      <c r="EV21" s="1639"/>
      <c r="EW21" s="1639"/>
      <c r="EX21" s="1639"/>
      <c r="EY21" s="1639"/>
      <c r="EZ21" s="1639"/>
      <c r="FA21" s="1639"/>
      <c r="FB21" s="1639"/>
      <c r="FC21" s="1639"/>
      <c r="FD21" s="1639"/>
      <c r="FE21" s="1639"/>
      <c r="FF21" s="1639"/>
      <c r="FG21" s="1639"/>
      <c r="FH21" s="1639"/>
      <c r="FI21" s="1639"/>
      <c r="FJ21" s="1639"/>
      <c r="FK21" s="1639"/>
      <c r="FL21" s="1639"/>
      <c r="FM21" s="1639"/>
      <c r="FN21" s="1639"/>
      <c r="FO21" s="1639"/>
      <c r="FP21" s="1639"/>
      <c r="FQ21" s="1639"/>
      <c r="FR21" s="1639"/>
      <c r="FS21" s="1639"/>
      <c r="FT21" s="1639"/>
      <c r="FU21" s="1639"/>
      <c r="FV21" s="1639"/>
      <c r="FW21" s="1639"/>
      <c r="FX21" s="1639"/>
      <c r="FY21" s="1639"/>
      <c r="FZ21" s="1639"/>
      <c r="GA21" s="1639"/>
      <c r="GB21" s="1639"/>
      <c r="GC21" s="1639"/>
      <c r="GD21" s="1639"/>
      <c r="GE21" s="1639"/>
      <c r="GF21" s="1639"/>
      <c r="GG21" s="1639"/>
      <c r="GH21" s="1639"/>
      <c r="GI21" s="1639"/>
      <c r="GJ21" s="1639"/>
      <c r="GK21" s="1639"/>
      <c r="GL21" s="1639"/>
      <c r="GM21" s="1639"/>
      <c r="GN21" s="1639"/>
      <c r="GO21" s="1639"/>
      <c r="GP21" s="1639"/>
      <c r="GQ21" s="1639"/>
      <c r="GR21" s="1639"/>
      <c r="GS21" s="1639"/>
      <c r="GT21" s="1639"/>
      <c r="GU21" s="1639"/>
      <c r="GV21" s="1639"/>
      <c r="GW21" s="1639"/>
      <c r="GX21" s="1639"/>
      <c r="GY21" s="1639"/>
      <c r="GZ21" s="1639"/>
      <c r="HA21" s="1639"/>
      <c r="HB21" s="1639"/>
      <c r="HC21" s="1639"/>
      <c r="HD21" s="1639"/>
      <c r="HE21" s="1639"/>
      <c r="HF21" s="1639"/>
      <c r="HG21" s="1639"/>
      <c r="HH21" s="1639"/>
      <c r="HI21" s="1639"/>
      <c r="HJ21" s="1639"/>
      <c r="HK21" s="1639"/>
      <c r="HL21" s="1639"/>
      <c r="HM21" s="1639"/>
      <c r="HN21" s="1639"/>
      <c r="HO21" s="1639"/>
      <c r="HP21" s="1639"/>
      <c r="HQ21" s="1639"/>
      <c r="HR21" s="1639"/>
      <c r="HS21" s="1639"/>
      <c r="HT21" s="1639"/>
      <c r="HU21" s="1639"/>
      <c r="HV21" s="1639"/>
      <c r="HW21" s="1639"/>
      <c r="HX21" s="1639"/>
      <c r="HY21" s="1639"/>
      <c r="HZ21" s="1639"/>
      <c r="IA21" s="1639"/>
      <c r="IB21" s="1639"/>
      <c r="IC21" s="1639"/>
      <c r="ID21" s="1639"/>
      <c r="IE21" s="1639"/>
      <c r="IF21" s="1639"/>
      <c r="IG21" s="1639"/>
      <c r="IH21" s="1639"/>
      <c r="II21" s="1639"/>
      <c r="IJ21" s="1639"/>
      <c r="IK21" s="1639"/>
      <c r="IL21" s="1639"/>
      <c r="IM21" s="1639"/>
      <c r="IN21" s="1639"/>
      <c r="IO21" s="1639"/>
      <c r="IP21" s="1639"/>
      <c r="IQ21" s="1639"/>
      <c r="IR21" s="1639"/>
      <c r="IS21" s="1639"/>
      <c r="IT21" s="1639"/>
      <c r="IU21" s="1639"/>
      <c r="IV21" s="1639"/>
      <c r="IW21" s="1639"/>
      <c r="IX21" s="1639"/>
      <c r="IY21" s="1639"/>
      <c r="IZ21" s="1639"/>
      <c r="JA21" s="1639"/>
      <c r="JB21" s="1639"/>
      <c r="JC21" s="1639"/>
      <c r="JD21" s="1639"/>
      <c r="JE21" s="1639"/>
      <c r="JF21" s="1639"/>
      <c r="JG21" s="1639"/>
      <c r="JH21" s="1639"/>
      <c r="JI21" s="1639"/>
      <c r="JJ21" s="1639"/>
      <c r="JK21" s="1639"/>
      <c r="JL21" s="1639"/>
      <c r="JM21" s="1639"/>
      <c r="JN21" s="1639"/>
      <c r="JO21" s="1639"/>
      <c r="JP21" s="1639"/>
      <c r="JQ21" s="1639"/>
      <c r="JR21" s="1639"/>
      <c r="JS21" s="1639"/>
      <c r="JT21" s="1639"/>
      <c r="JU21" s="1639"/>
      <c r="JV21" s="1639"/>
      <c r="JW21" s="1639"/>
      <c r="JX21" s="1639"/>
      <c r="JY21" s="1639"/>
      <c r="JZ21" s="1639"/>
      <c r="KA21" s="1639"/>
      <c r="KB21" s="1639"/>
      <c r="KC21" s="1639"/>
      <c r="KD21" s="1639"/>
      <c r="KE21" s="1639"/>
      <c r="KF21" s="1639"/>
      <c r="KG21" s="1639"/>
      <c r="KH21" s="1639"/>
      <c r="KI21" s="1639"/>
      <c r="KJ21" s="1639"/>
      <c r="KK21" s="1639"/>
      <c r="KL21" s="1639"/>
      <c r="KM21" s="1639"/>
      <c r="KN21" s="1639"/>
      <c r="KO21" s="1639"/>
      <c r="KP21" s="1639"/>
      <c r="KQ21" s="1639"/>
      <c r="KR21" s="1639"/>
      <c r="KS21" s="1639"/>
      <c r="KT21" s="1639"/>
      <c r="KU21" s="1639"/>
      <c r="KV21" s="1639"/>
      <c r="KW21" s="1639"/>
      <c r="KX21" s="1639"/>
      <c r="KY21" s="1639"/>
      <c r="KZ21" s="1639"/>
      <c r="LA21" s="1639"/>
      <c r="LB21" s="1639"/>
      <c r="LC21" s="1639"/>
      <c r="LD21" s="1639"/>
      <c r="LE21" s="1639"/>
      <c r="LF21" s="1639"/>
      <c r="LG21" s="1639"/>
      <c r="LH21" s="1639"/>
      <c r="LI21" s="1639"/>
      <c r="LJ21" s="1639"/>
      <c r="LK21" s="1639"/>
      <c r="LL21" s="1639"/>
      <c r="LM21" s="1639"/>
      <c r="LN21" s="1639"/>
      <c r="LO21" s="1639"/>
      <c r="LP21" s="1639"/>
    </row>
    <row r="22" s="1481" customFormat="1" ht="47" customHeight="1" spans="1:328">
      <c r="A22" s="1499">
        <v>45733</v>
      </c>
      <c r="B22" s="1500" t="s">
        <v>164</v>
      </c>
      <c r="C22" s="1501" t="s">
        <v>165</v>
      </c>
      <c r="D22" s="1502">
        <v>4500160435</v>
      </c>
      <c r="E22" s="2253">
        <v>9900924517</v>
      </c>
      <c r="F22" s="1502" t="s">
        <v>166</v>
      </c>
      <c r="G22" s="1505" t="s">
        <v>167</v>
      </c>
      <c r="H22" s="1505" t="s">
        <v>101</v>
      </c>
      <c r="I22" s="1532" t="s">
        <v>110</v>
      </c>
      <c r="J22" s="1522">
        <v>9240</v>
      </c>
      <c r="K22" s="1534">
        <v>0</v>
      </c>
      <c r="L22" s="1534">
        <v>24</v>
      </c>
      <c r="M22" s="1534">
        <f t="shared" si="0"/>
        <v>385</v>
      </c>
      <c r="N22" s="1536">
        <v>45775</v>
      </c>
      <c r="O22" s="1536">
        <v>45771</v>
      </c>
      <c r="P22" s="1537"/>
      <c r="Q22" s="1562" t="s">
        <v>78</v>
      </c>
      <c r="R22" s="1563"/>
      <c r="S22" s="1563"/>
      <c r="T22" s="1563"/>
      <c r="U22" s="1563"/>
      <c r="V22" s="1532"/>
      <c r="W22" s="1532" t="s">
        <v>168</v>
      </c>
      <c r="X22" s="1565">
        <v>45741</v>
      </c>
      <c r="Y22" s="1589" t="s">
        <v>169</v>
      </c>
      <c r="Z22" s="1589" t="s">
        <v>88</v>
      </c>
      <c r="AA22" s="1589" t="s">
        <v>170</v>
      </c>
      <c r="AB22" s="1589"/>
      <c r="AC22" s="1580" t="s">
        <v>171</v>
      </c>
      <c r="AD22" s="1590" t="s">
        <v>172</v>
      </c>
      <c r="AE22" s="2277">
        <v>0.905</v>
      </c>
      <c r="AF22" s="2278">
        <f>AE22*J22</f>
        <v>8362.2</v>
      </c>
      <c r="AG22" s="1504"/>
      <c r="AH22" s="1609" t="s">
        <v>81</v>
      </c>
      <c r="AI22" s="1799">
        <f t="shared" si="3"/>
        <v>9240</v>
      </c>
      <c r="AJ22" s="1609">
        <v>9</v>
      </c>
      <c r="AK22" s="1610"/>
      <c r="AL22" s="1610">
        <f>J22</f>
        <v>9240</v>
      </c>
      <c r="AM22" s="1610"/>
      <c r="AN22" s="1610"/>
      <c r="AO22" s="1610">
        <f>J22/24</f>
        <v>385</v>
      </c>
      <c r="AP22" s="1610"/>
      <c r="AQ22" s="1610"/>
      <c r="AR22" s="1610" t="s">
        <v>63</v>
      </c>
      <c r="AS22" s="1610"/>
      <c r="AT22" s="1610">
        <v>0</v>
      </c>
      <c r="AU22" s="1622">
        <f t="shared" si="10"/>
        <v>1026.66666666667</v>
      </c>
      <c r="AV22" s="1622">
        <f t="shared" si="11"/>
        <v>1026.66666666667</v>
      </c>
      <c r="AW22" s="1622">
        <f t="shared" si="12"/>
        <v>1026.66666666667</v>
      </c>
      <c r="AX22" s="1622">
        <f t="shared" si="13"/>
        <v>1026.66666666667</v>
      </c>
      <c r="AY22" s="1622">
        <f t="shared" si="14"/>
        <v>1026.66666666667</v>
      </c>
      <c r="AZ22" s="1622">
        <f t="shared" si="15"/>
        <v>1026.66666666667</v>
      </c>
      <c r="BA22" s="1622">
        <f t="shared" si="16"/>
        <v>1026.66666666667</v>
      </c>
      <c r="BB22" s="1622">
        <f t="shared" si="17"/>
        <v>1026.66666666667</v>
      </c>
      <c r="BC22" s="1622">
        <f t="shared" si="18"/>
        <v>1026.66666666667</v>
      </c>
      <c r="BD22" s="1622">
        <f t="shared" si="19"/>
        <v>983.888888888889</v>
      </c>
      <c r="BE22" s="1622">
        <f t="shared" si="20"/>
        <v>42.7777777777778</v>
      </c>
      <c r="BF22" s="1534">
        <f>J22/COUNT(AU22:BC22)-(BD22+BE22)</f>
        <v>0</v>
      </c>
      <c r="BG22" s="1638"/>
      <c r="BH22" s="1639"/>
      <c r="BI22" s="1639"/>
      <c r="BJ22" s="1639"/>
      <c r="BK22" s="1639"/>
      <c r="BL22" s="1639"/>
      <c r="BM22" s="1639"/>
      <c r="BN22" s="1639"/>
      <c r="BO22" s="1639"/>
      <c r="BP22" s="1639"/>
      <c r="BQ22" s="1639"/>
      <c r="BR22" s="1639"/>
      <c r="BS22" s="1639"/>
      <c r="BT22" s="1639"/>
      <c r="BU22" s="1639"/>
      <c r="BV22" s="1639"/>
      <c r="BW22" s="1639"/>
      <c r="BX22" s="1639"/>
      <c r="BY22" s="1639"/>
      <c r="BZ22" s="1639"/>
      <c r="CA22" s="1639"/>
      <c r="CB22" s="1639"/>
      <c r="CC22" s="1639"/>
      <c r="CD22" s="1639"/>
      <c r="CE22" s="1639"/>
      <c r="CF22" s="1639"/>
      <c r="CG22" s="1639"/>
      <c r="CH22" s="1639"/>
      <c r="CI22" s="1639"/>
      <c r="CJ22" s="1639"/>
      <c r="CK22" s="1639"/>
      <c r="CL22" s="1639"/>
      <c r="CM22" s="1639"/>
      <c r="CN22" s="1639"/>
      <c r="CO22" s="1639"/>
      <c r="CP22" s="1639"/>
      <c r="CQ22" s="1639"/>
      <c r="CR22" s="1639"/>
      <c r="CS22" s="1639"/>
      <c r="CT22" s="1639"/>
      <c r="CU22" s="1639"/>
      <c r="CV22" s="1639"/>
      <c r="CW22" s="1639"/>
      <c r="CX22" s="1639"/>
      <c r="CY22" s="1639"/>
      <c r="CZ22" s="1639"/>
      <c r="DA22" s="1639"/>
      <c r="DB22" s="1639"/>
      <c r="DC22" s="1639"/>
      <c r="DD22" s="1639"/>
      <c r="DE22" s="1639"/>
      <c r="DF22" s="1639"/>
      <c r="DG22" s="1639"/>
      <c r="DH22" s="1639"/>
      <c r="DI22" s="1639"/>
      <c r="DJ22" s="1639"/>
      <c r="DK22" s="1639"/>
      <c r="DL22" s="1639"/>
      <c r="DM22" s="1639"/>
      <c r="DN22" s="1639"/>
      <c r="DO22" s="1639"/>
      <c r="DP22" s="1639"/>
      <c r="DQ22" s="1639"/>
      <c r="DR22" s="1639"/>
      <c r="DS22" s="1639"/>
      <c r="DT22" s="1639"/>
      <c r="DU22" s="1639"/>
      <c r="DV22" s="1639"/>
      <c r="DW22" s="1639"/>
      <c r="DX22" s="1639"/>
      <c r="DY22" s="1639"/>
      <c r="DZ22" s="1639"/>
      <c r="EA22" s="1639"/>
      <c r="EB22" s="1639"/>
      <c r="EC22" s="1639"/>
      <c r="ED22" s="1639"/>
      <c r="EE22" s="1639"/>
      <c r="EF22" s="1639"/>
      <c r="EG22" s="1639"/>
      <c r="EH22" s="1639"/>
      <c r="EI22" s="1639"/>
      <c r="EJ22" s="1639"/>
      <c r="EK22" s="1639"/>
      <c r="EL22" s="1639"/>
      <c r="EM22" s="1639"/>
      <c r="EN22" s="1639"/>
      <c r="EO22" s="1639"/>
      <c r="EP22" s="1639"/>
      <c r="EQ22" s="1639"/>
      <c r="ER22" s="1639"/>
      <c r="ES22" s="1639"/>
      <c r="ET22" s="1639"/>
      <c r="EU22" s="1639"/>
      <c r="EV22" s="1639"/>
      <c r="EW22" s="1639"/>
      <c r="EX22" s="1639"/>
      <c r="EY22" s="1639"/>
      <c r="EZ22" s="1639"/>
      <c r="FA22" s="1639"/>
      <c r="FB22" s="1639"/>
      <c r="FC22" s="1639"/>
      <c r="FD22" s="1639"/>
      <c r="FE22" s="1639"/>
      <c r="FF22" s="1639"/>
      <c r="FG22" s="1639"/>
      <c r="FH22" s="1639"/>
      <c r="FI22" s="1639"/>
      <c r="FJ22" s="1639"/>
      <c r="FK22" s="1639"/>
      <c r="FL22" s="1639"/>
      <c r="FM22" s="1639"/>
      <c r="FN22" s="1639"/>
      <c r="FO22" s="1639"/>
      <c r="FP22" s="1639"/>
      <c r="FQ22" s="1639"/>
      <c r="FR22" s="1639"/>
      <c r="FS22" s="1639"/>
      <c r="FT22" s="1639"/>
      <c r="FU22" s="1639"/>
      <c r="FV22" s="1639"/>
      <c r="FW22" s="1639"/>
      <c r="FX22" s="1639"/>
      <c r="FY22" s="1639"/>
      <c r="FZ22" s="1639"/>
      <c r="GA22" s="1639"/>
      <c r="GB22" s="1639"/>
      <c r="GC22" s="1639"/>
      <c r="GD22" s="1639"/>
      <c r="GE22" s="1639"/>
      <c r="GF22" s="1639"/>
      <c r="GG22" s="1639"/>
      <c r="GH22" s="1639"/>
      <c r="GI22" s="1639"/>
      <c r="GJ22" s="1639"/>
      <c r="GK22" s="1639"/>
      <c r="GL22" s="1639"/>
      <c r="GM22" s="1639"/>
      <c r="GN22" s="1639"/>
      <c r="GO22" s="1639"/>
      <c r="GP22" s="1639"/>
      <c r="GQ22" s="1639"/>
      <c r="GR22" s="1639"/>
      <c r="GS22" s="1639"/>
      <c r="GT22" s="1639"/>
      <c r="GU22" s="1639"/>
      <c r="GV22" s="1639"/>
      <c r="GW22" s="1639"/>
      <c r="GX22" s="1639"/>
      <c r="GY22" s="1639"/>
      <c r="GZ22" s="1639"/>
      <c r="HA22" s="1639"/>
      <c r="HB22" s="1639"/>
      <c r="HC22" s="1639"/>
      <c r="HD22" s="1639"/>
      <c r="HE22" s="1639"/>
      <c r="HF22" s="1639"/>
      <c r="HG22" s="1639"/>
      <c r="HH22" s="1639"/>
      <c r="HI22" s="1639"/>
      <c r="HJ22" s="1639"/>
      <c r="HK22" s="1639"/>
      <c r="HL22" s="1639"/>
      <c r="HM22" s="1639"/>
      <c r="HN22" s="1639"/>
      <c r="HO22" s="1639"/>
      <c r="HP22" s="1639"/>
      <c r="HQ22" s="1639"/>
      <c r="HR22" s="1639"/>
      <c r="HS22" s="1639"/>
      <c r="HT22" s="1639"/>
      <c r="HU22" s="1639"/>
      <c r="HV22" s="1639"/>
      <c r="HW22" s="1639"/>
      <c r="HX22" s="1639"/>
      <c r="HY22" s="1639"/>
      <c r="HZ22" s="1639"/>
      <c r="IA22" s="1639"/>
      <c r="IB22" s="1639"/>
      <c r="IC22" s="1639"/>
      <c r="ID22" s="1639"/>
      <c r="IE22" s="1639"/>
      <c r="IF22" s="1639"/>
      <c r="IG22" s="1639"/>
      <c r="IH22" s="1639"/>
      <c r="II22" s="1639"/>
      <c r="IJ22" s="1639"/>
      <c r="IK22" s="1639"/>
      <c r="IL22" s="1639"/>
      <c r="IM22" s="1639"/>
      <c r="IN22" s="1639"/>
      <c r="IO22" s="1639"/>
      <c r="IP22" s="1639"/>
      <c r="IQ22" s="1639"/>
      <c r="IR22" s="1639"/>
      <c r="IS22" s="1639"/>
      <c r="IT22" s="1639"/>
      <c r="IU22" s="1639"/>
      <c r="IV22" s="1639"/>
      <c r="IW22" s="1639"/>
      <c r="IX22" s="1639"/>
      <c r="IY22" s="1639"/>
      <c r="IZ22" s="1639"/>
      <c r="JA22" s="1639"/>
      <c r="JB22" s="1639"/>
      <c r="JC22" s="1639"/>
      <c r="JD22" s="1639"/>
      <c r="JE22" s="1639"/>
      <c r="JF22" s="1639"/>
      <c r="JG22" s="1639"/>
      <c r="JH22" s="1639"/>
      <c r="JI22" s="1639"/>
      <c r="JJ22" s="1639"/>
      <c r="JK22" s="1639"/>
      <c r="JL22" s="1639"/>
      <c r="JM22" s="1639"/>
      <c r="JN22" s="1639"/>
      <c r="JO22" s="1639"/>
      <c r="JP22" s="1639"/>
      <c r="JQ22" s="1639"/>
      <c r="JR22" s="1639"/>
      <c r="JS22" s="1639"/>
      <c r="JT22" s="1639"/>
      <c r="JU22" s="1639"/>
      <c r="JV22" s="1639"/>
      <c r="JW22" s="1639"/>
      <c r="JX22" s="1639"/>
      <c r="JY22" s="1639"/>
      <c r="JZ22" s="1639"/>
      <c r="KA22" s="1639"/>
      <c r="KB22" s="1639"/>
      <c r="KC22" s="1639"/>
      <c r="KD22" s="1639"/>
      <c r="KE22" s="1639"/>
      <c r="KF22" s="1639"/>
      <c r="KG22" s="1639"/>
      <c r="KH22" s="1639"/>
      <c r="KI22" s="1639"/>
      <c r="KJ22" s="1639"/>
      <c r="KK22" s="1639"/>
      <c r="KL22" s="1639"/>
      <c r="KM22" s="1639"/>
      <c r="KN22" s="1639"/>
      <c r="KO22" s="1639"/>
      <c r="KP22" s="1639"/>
      <c r="KQ22" s="1639"/>
      <c r="KR22" s="1639"/>
      <c r="KS22" s="1639"/>
      <c r="KT22" s="1639"/>
      <c r="KU22" s="1639"/>
      <c r="KV22" s="1639"/>
      <c r="KW22" s="1639"/>
      <c r="KX22" s="1639"/>
      <c r="KY22" s="1639"/>
      <c r="KZ22" s="1639"/>
      <c r="LA22" s="1639"/>
      <c r="LB22" s="1639"/>
      <c r="LC22" s="1639"/>
      <c r="LD22" s="1639"/>
      <c r="LE22" s="1639"/>
      <c r="LF22" s="1639"/>
      <c r="LG22" s="1639"/>
      <c r="LH22" s="1639"/>
      <c r="LI22" s="1639"/>
      <c r="LJ22" s="1639"/>
      <c r="LK22" s="1639"/>
      <c r="LL22" s="1639"/>
      <c r="LM22" s="1639"/>
      <c r="LN22" s="1639"/>
      <c r="LO22" s="1639"/>
      <c r="LP22" s="1639"/>
    </row>
    <row r="23" s="1481" customFormat="1" ht="47" customHeight="1" spans="1:328">
      <c r="A23" s="1499">
        <v>45761</v>
      </c>
      <c r="B23" s="1500" t="s">
        <v>173</v>
      </c>
      <c r="C23" s="1501" t="s">
        <v>98</v>
      </c>
      <c r="D23" s="1502">
        <v>4500163534</v>
      </c>
      <c r="E23" s="2253" t="s">
        <v>174</v>
      </c>
      <c r="F23" s="1502" t="s">
        <v>175</v>
      </c>
      <c r="G23" s="2274" t="s">
        <v>176</v>
      </c>
      <c r="H23" s="1505" t="s">
        <v>176</v>
      </c>
      <c r="I23" s="1532" t="s">
        <v>177</v>
      </c>
      <c r="J23" s="1522">
        <v>22080</v>
      </c>
      <c r="K23" s="1534">
        <v>24</v>
      </c>
      <c r="L23" s="1534">
        <v>2760</v>
      </c>
      <c r="M23" s="2594">
        <f t="shared" si="0"/>
        <v>8</v>
      </c>
      <c r="N23" s="1536">
        <v>45777</v>
      </c>
      <c r="O23" s="1536">
        <v>45773</v>
      </c>
      <c r="P23" s="2896" t="s">
        <v>178</v>
      </c>
      <c r="Q23" s="1562" t="s">
        <v>78</v>
      </c>
      <c r="R23" s="1563"/>
      <c r="S23" s="1563"/>
      <c r="T23" s="1563"/>
      <c r="U23" s="1563"/>
      <c r="V23" s="1532"/>
      <c r="W23" s="1532" t="s">
        <v>168</v>
      </c>
      <c r="X23" s="1565">
        <v>45761</v>
      </c>
      <c r="Y23" s="1589" t="s">
        <v>88</v>
      </c>
      <c r="Z23" s="1589">
        <v>45768</v>
      </c>
      <c r="AA23" s="1589" t="s">
        <v>179</v>
      </c>
      <c r="AB23" s="1589"/>
      <c r="AC23" s="1580" t="s">
        <v>180</v>
      </c>
      <c r="AD23" s="1590" t="s">
        <v>181</v>
      </c>
      <c r="AE23" s="2277">
        <v>2364.324</v>
      </c>
      <c r="AF23" s="2278">
        <f>AE23*M23</f>
        <v>18914.592</v>
      </c>
      <c r="AG23" s="1504" t="s">
        <v>182</v>
      </c>
      <c r="AH23" s="1609" t="s">
        <v>81</v>
      </c>
      <c r="AI23" s="1799">
        <f t="shared" si="3"/>
        <v>22080</v>
      </c>
      <c r="AJ23" s="1131">
        <v>9</v>
      </c>
      <c r="AK23" s="1610">
        <f t="shared" ref="AK23:AK34" si="21">J23</f>
        <v>22080</v>
      </c>
      <c r="AL23" s="1610"/>
      <c r="AM23" s="1610">
        <f>J23/24</f>
        <v>920</v>
      </c>
      <c r="AN23" s="1610"/>
      <c r="AO23" s="1610"/>
      <c r="AP23" s="1610"/>
      <c r="AQ23" s="1610"/>
      <c r="AR23" s="1610" t="s">
        <v>63</v>
      </c>
      <c r="AS23" s="1610">
        <f>J23</f>
        <v>22080</v>
      </c>
      <c r="AT23" s="1610"/>
      <c r="AU23" s="1622">
        <f t="shared" si="10"/>
        <v>2453.33333333333</v>
      </c>
      <c r="AV23" s="1622">
        <f t="shared" si="11"/>
        <v>2453.33333333333</v>
      </c>
      <c r="AW23" s="1622">
        <f t="shared" si="12"/>
        <v>2453.33333333333</v>
      </c>
      <c r="AX23" s="1622">
        <f t="shared" si="13"/>
        <v>2453.33333333333</v>
      </c>
      <c r="AY23" s="1622">
        <f t="shared" si="14"/>
        <v>2453.33333333333</v>
      </c>
      <c r="AZ23" s="1622">
        <f t="shared" si="15"/>
        <v>2453.33333333333</v>
      </c>
      <c r="BA23" s="1622">
        <f t="shared" si="16"/>
        <v>2453.33333333333</v>
      </c>
      <c r="BB23" s="1622">
        <f t="shared" si="17"/>
        <v>2453.33333333333</v>
      </c>
      <c r="BC23" s="1622">
        <f t="shared" si="18"/>
        <v>2453.33333333333</v>
      </c>
      <c r="BD23" s="1622">
        <f t="shared" si="19"/>
        <v>2351.11111111111</v>
      </c>
      <c r="BE23" s="1622">
        <f t="shared" si="20"/>
        <v>102.222222222222</v>
      </c>
      <c r="BF23" s="1534"/>
      <c r="BG23" s="1638"/>
      <c r="BH23" s="1639"/>
      <c r="BI23" s="1639"/>
      <c r="BJ23" s="1639"/>
      <c r="BK23" s="1639"/>
      <c r="BL23" s="1639"/>
      <c r="BM23" s="1639"/>
      <c r="BN23" s="1639"/>
      <c r="BO23" s="1639"/>
      <c r="BP23" s="1639"/>
      <c r="BQ23" s="1639"/>
      <c r="BR23" s="1639"/>
      <c r="BS23" s="1639"/>
      <c r="BT23" s="1639"/>
      <c r="BU23" s="1639"/>
      <c r="BV23" s="1639"/>
      <c r="BW23" s="1639"/>
      <c r="BX23" s="1639"/>
      <c r="BY23" s="1639"/>
      <c r="BZ23" s="1639"/>
      <c r="CA23" s="1639"/>
      <c r="CB23" s="1639"/>
      <c r="CC23" s="1639"/>
      <c r="CD23" s="1639"/>
      <c r="CE23" s="1639"/>
      <c r="CF23" s="1639"/>
      <c r="CG23" s="1639"/>
      <c r="CH23" s="1639"/>
      <c r="CI23" s="1639"/>
      <c r="CJ23" s="1639"/>
      <c r="CK23" s="1639"/>
      <c r="CL23" s="1639"/>
      <c r="CM23" s="1639"/>
      <c r="CN23" s="1639"/>
      <c r="CO23" s="1639"/>
      <c r="CP23" s="1639"/>
      <c r="CQ23" s="1639"/>
      <c r="CR23" s="1639"/>
      <c r="CS23" s="1639"/>
      <c r="CT23" s="1639"/>
      <c r="CU23" s="1639"/>
      <c r="CV23" s="1639"/>
      <c r="CW23" s="1639"/>
      <c r="CX23" s="1639"/>
      <c r="CY23" s="1639"/>
      <c r="CZ23" s="1639"/>
      <c r="DA23" s="1639"/>
      <c r="DB23" s="1639"/>
      <c r="DC23" s="1639"/>
      <c r="DD23" s="1639"/>
      <c r="DE23" s="1639"/>
      <c r="DF23" s="1639"/>
      <c r="DG23" s="1639"/>
      <c r="DH23" s="1639"/>
      <c r="DI23" s="1639"/>
      <c r="DJ23" s="1639"/>
      <c r="DK23" s="1639"/>
      <c r="DL23" s="1639"/>
      <c r="DM23" s="1639"/>
      <c r="DN23" s="1639"/>
      <c r="DO23" s="1639"/>
      <c r="DP23" s="1639"/>
      <c r="DQ23" s="1639"/>
      <c r="DR23" s="1639"/>
      <c r="DS23" s="1639"/>
      <c r="DT23" s="1639"/>
      <c r="DU23" s="1639"/>
      <c r="DV23" s="1639"/>
      <c r="DW23" s="1639"/>
      <c r="DX23" s="1639"/>
      <c r="DY23" s="1639"/>
      <c r="DZ23" s="1639"/>
      <c r="EA23" s="1639"/>
      <c r="EB23" s="1639"/>
      <c r="EC23" s="1639"/>
      <c r="ED23" s="1639"/>
      <c r="EE23" s="1639"/>
      <c r="EF23" s="1639"/>
      <c r="EG23" s="1639"/>
      <c r="EH23" s="1639"/>
      <c r="EI23" s="1639"/>
      <c r="EJ23" s="1639"/>
      <c r="EK23" s="1639"/>
      <c r="EL23" s="1639"/>
      <c r="EM23" s="1639"/>
      <c r="EN23" s="1639"/>
      <c r="EO23" s="1639"/>
      <c r="EP23" s="1639"/>
      <c r="EQ23" s="1639"/>
      <c r="ER23" s="1639"/>
      <c r="ES23" s="1639"/>
      <c r="ET23" s="1639"/>
      <c r="EU23" s="1639"/>
      <c r="EV23" s="1639"/>
      <c r="EW23" s="1639"/>
      <c r="EX23" s="1639"/>
      <c r="EY23" s="1639"/>
      <c r="EZ23" s="1639"/>
      <c r="FA23" s="1639"/>
      <c r="FB23" s="1639"/>
      <c r="FC23" s="1639"/>
      <c r="FD23" s="1639"/>
      <c r="FE23" s="1639"/>
      <c r="FF23" s="1639"/>
      <c r="FG23" s="1639"/>
      <c r="FH23" s="1639"/>
      <c r="FI23" s="1639"/>
      <c r="FJ23" s="1639"/>
      <c r="FK23" s="1639"/>
      <c r="FL23" s="1639"/>
      <c r="FM23" s="1639"/>
      <c r="FN23" s="1639"/>
      <c r="FO23" s="1639"/>
      <c r="FP23" s="1639"/>
      <c r="FQ23" s="1639"/>
      <c r="FR23" s="1639"/>
      <c r="FS23" s="1639"/>
      <c r="FT23" s="1639"/>
      <c r="FU23" s="1639"/>
      <c r="FV23" s="1639"/>
      <c r="FW23" s="1639"/>
      <c r="FX23" s="1639"/>
      <c r="FY23" s="1639"/>
      <c r="FZ23" s="1639"/>
      <c r="GA23" s="1639"/>
      <c r="GB23" s="1639"/>
      <c r="GC23" s="1639"/>
      <c r="GD23" s="1639"/>
      <c r="GE23" s="1639"/>
      <c r="GF23" s="1639"/>
      <c r="GG23" s="1639"/>
      <c r="GH23" s="1639"/>
      <c r="GI23" s="1639"/>
      <c r="GJ23" s="1639"/>
      <c r="GK23" s="1639"/>
      <c r="GL23" s="1639"/>
      <c r="GM23" s="1639"/>
      <c r="GN23" s="1639"/>
      <c r="GO23" s="1639"/>
      <c r="GP23" s="1639"/>
      <c r="GQ23" s="1639"/>
      <c r="GR23" s="1639"/>
      <c r="GS23" s="1639"/>
      <c r="GT23" s="1639"/>
      <c r="GU23" s="1639"/>
      <c r="GV23" s="1639"/>
      <c r="GW23" s="1639"/>
      <c r="GX23" s="1639"/>
      <c r="GY23" s="1639"/>
      <c r="GZ23" s="1639"/>
      <c r="HA23" s="1639"/>
      <c r="HB23" s="1639"/>
      <c r="HC23" s="1639"/>
      <c r="HD23" s="1639"/>
      <c r="HE23" s="1639"/>
      <c r="HF23" s="1639"/>
      <c r="HG23" s="1639"/>
      <c r="HH23" s="1639"/>
      <c r="HI23" s="1639"/>
      <c r="HJ23" s="1639"/>
      <c r="HK23" s="1639"/>
      <c r="HL23" s="1639"/>
      <c r="HM23" s="1639"/>
      <c r="HN23" s="1639"/>
      <c r="HO23" s="1639"/>
      <c r="HP23" s="1639"/>
      <c r="HQ23" s="1639"/>
      <c r="HR23" s="1639"/>
      <c r="HS23" s="1639"/>
      <c r="HT23" s="1639"/>
      <c r="HU23" s="1639"/>
      <c r="HV23" s="1639"/>
      <c r="HW23" s="1639"/>
      <c r="HX23" s="1639"/>
      <c r="HY23" s="1639"/>
      <c r="HZ23" s="1639"/>
      <c r="IA23" s="1639"/>
      <c r="IB23" s="1639"/>
      <c r="IC23" s="1639"/>
      <c r="ID23" s="1639"/>
      <c r="IE23" s="1639"/>
      <c r="IF23" s="1639"/>
      <c r="IG23" s="1639"/>
      <c r="IH23" s="1639"/>
      <c r="II23" s="1639"/>
      <c r="IJ23" s="1639"/>
      <c r="IK23" s="1639"/>
      <c r="IL23" s="1639"/>
      <c r="IM23" s="1639"/>
      <c r="IN23" s="1639"/>
      <c r="IO23" s="1639"/>
      <c r="IP23" s="1639"/>
      <c r="IQ23" s="1639"/>
      <c r="IR23" s="1639"/>
      <c r="IS23" s="1639"/>
      <c r="IT23" s="1639"/>
      <c r="IU23" s="1639"/>
      <c r="IV23" s="1639"/>
      <c r="IW23" s="1639"/>
      <c r="IX23" s="1639"/>
      <c r="IY23" s="1639"/>
      <c r="IZ23" s="1639"/>
      <c r="JA23" s="1639"/>
      <c r="JB23" s="1639"/>
      <c r="JC23" s="1639"/>
      <c r="JD23" s="1639"/>
      <c r="JE23" s="1639"/>
      <c r="JF23" s="1639"/>
      <c r="JG23" s="1639"/>
      <c r="JH23" s="1639"/>
      <c r="JI23" s="1639"/>
      <c r="JJ23" s="1639"/>
      <c r="JK23" s="1639"/>
      <c r="JL23" s="1639"/>
      <c r="JM23" s="1639"/>
      <c r="JN23" s="1639"/>
      <c r="JO23" s="1639"/>
      <c r="JP23" s="1639"/>
      <c r="JQ23" s="1639"/>
      <c r="JR23" s="1639"/>
      <c r="JS23" s="1639"/>
      <c r="JT23" s="1639"/>
      <c r="JU23" s="1639"/>
      <c r="JV23" s="1639"/>
      <c r="JW23" s="1639"/>
      <c r="JX23" s="1639"/>
      <c r="JY23" s="1639"/>
      <c r="JZ23" s="1639"/>
      <c r="KA23" s="1639"/>
      <c r="KB23" s="1639"/>
      <c r="KC23" s="1639"/>
      <c r="KD23" s="1639"/>
      <c r="KE23" s="1639"/>
      <c r="KF23" s="1639"/>
      <c r="KG23" s="1639"/>
      <c r="KH23" s="1639"/>
      <c r="KI23" s="1639"/>
      <c r="KJ23" s="1639"/>
      <c r="KK23" s="1639"/>
      <c r="KL23" s="1639"/>
      <c r="KM23" s="1639"/>
      <c r="KN23" s="1639"/>
      <c r="KO23" s="1639"/>
      <c r="KP23" s="1639"/>
      <c r="KQ23" s="1639"/>
      <c r="KR23" s="1639"/>
      <c r="KS23" s="1639"/>
      <c r="KT23" s="1639"/>
      <c r="KU23" s="1639"/>
      <c r="KV23" s="1639"/>
      <c r="KW23" s="1639"/>
      <c r="KX23" s="1639"/>
      <c r="KY23" s="1639"/>
      <c r="KZ23" s="1639"/>
      <c r="LA23" s="1639"/>
      <c r="LB23" s="1639"/>
      <c r="LC23" s="1639"/>
      <c r="LD23" s="1639"/>
      <c r="LE23" s="1639"/>
      <c r="LF23" s="1639"/>
      <c r="LG23" s="1639"/>
      <c r="LH23" s="1639"/>
      <c r="LI23" s="1639"/>
      <c r="LJ23" s="1639"/>
      <c r="LK23" s="1639"/>
      <c r="LL23" s="1639"/>
      <c r="LM23" s="1639"/>
      <c r="LN23" s="1639"/>
      <c r="LO23" s="1639"/>
      <c r="LP23" s="1639"/>
    </row>
    <row r="24" s="1481" customFormat="1" ht="47" customHeight="1" spans="1:328">
      <c r="A24" s="1499">
        <v>45735</v>
      </c>
      <c r="B24" s="1500" t="s">
        <v>183</v>
      </c>
      <c r="C24" s="1501" t="s">
        <v>184</v>
      </c>
      <c r="D24" s="1502">
        <v>4500160667</v>
      </c>
      <c r="E24" s="2253"/>
      <c r="F24" s="1502" t="s">
        <v>185</v>
      </c>
      <c r="G24" s="1505" t="s">
        <v>76</v>
      </c>
      <c r="H24" s="1505" t="s">
        <v>76</v>
      </c>
      <c r="I24" s="1532" t="s">
        <v>77</v>
      </c>
      <c r="J24" s="1522">
        <v>960</v>
      </c>
      <c r="K24" s="1534">
        <v>0</v>
      </c>
      <c r="L24" s="1534">
        <v>96</v>
      </c>
      <c r="M24" s="2594">
        <f t="shared" si="0"/>
        <v>10</v>
      </c>
      <c r="N24" s="1536">
        <v>45779</v>
      </c>
      <c r="O24" s="1536">
        <v>45775</v>
      </c>
      <c r="P24" s="1537"/>
      <c r="Q24" s="1562" t="s">
        <v>78</v>
      </c>
      <c r="R24" s="1563"/>
      <c r="S24" s="1563"/>
      <c r="T24" s="1563"/>
      <c r="U24" s="1563"/>
      <c r="V24" s="1532"/>
      <c r="W24" s="1532" t="s">
        <v>168</v>
      </c>
      <c r="X24" s="1565">
        <v>45735</v>
      </c>
      <c r="Y24" s="1589" t="s">
        <v>88</v>
      </c>
      <c r="Z24" s="1589">
        <v>45743</v>
      </c>
      <c r="AA24" s="1589"/>
      <c r="AB24" s="1589"/>
      <c r="AC24" s="1580" t="s">
        <v>186</v>
      </c>
      <c r="AD24" s="1590" t="s">
        <v>187</v>
      </c>
      <c r="AE24" s="2277">
        <v>0.86</v>
      </c>
      <c r="AF24" s="2278">
        <f>AE24*J24</f>
        <v>825.6</v>
      </c>
      <c r="AG24" s="1504"/>
      <c r="AH24" s="1609" t="s">
        <v>81</v>
      </c>
      <c r="AI24" s="1799">
        <f t="shared" si="3"/>
        <v>960</v>
      </c>
      <c r="AJ24" s="1609">
        <v>9</v>
      </c>
      <c r="AK24" s="1610">
        <f t="shared" si="21"/>
        <v>960</v>
      </c>
      <c r="AL24" s="1610"/>
      <c r="AM24" s="1610">
        <f>J24/24</f>
        <v>40</v>
      </c>
      <c r="AN24" s="1610"/>
      <c r="AO24" s="1610"/>
      <c r="AP24" s="1610"/>
      <c r="AQ24" s="1610"/>
      <c r="AR24" s="1610" t="s">
        <v>63</v>
      </c>
      <c r="AS24" s="1610"/>
      <c r="AT24" s="1610">
        <v>0</v>
      </c>
      <c r="AU24" s="1622">
        <f t="shared" si="10"/>
        <v>106.666666666667</v>
      </c>
      <c r="AV24" s="1622">
        <f t="shared" si="11"/>
        <v>106.666666666667</v>
      </c>
      <c r="AW24" s="1622">
        <f t="shared" si="12"/>
        <v>106.666666666667</v>
      </c>
      <c r="AX24" s="1622">
        <f t="shared" si="13"/>
        <v>106.666666666667</v>
      </c>
      <c r="AY24" s="1622">
        <f t="shared" si="14"/>
        <v>106.666666666667</v>
      </c>
      <c r="AZ24" s="1622">
        <f t="shared" si="15"/>
        <v>106.666666666667</v>
      </c>
      <c r="BA24" s="1622">
        <f t="shared" si="16"/>
        <v>106.666666666667</v>
      </c>
      <c r="BB24" s="1622">
        <f t="shared" si="17"/>
        <v>106.666666666667</v>
      </c>
      <c r="BC24" s="1622">
        <f t="shared" si="18"/>
        <v>106.666666666667</v>
      </c>
      <c r="BD24" s="1622">
        <f t="shared" si="19"/>
        <v>102.222222222222</v>
      </c>
      <c r="BE24" s="1622">
        <f t="shared" si="20"/>
        <v>4.44444444444444</v>
      </c>
      <c r="BF24" s="1534">
        <f>J24/COUNT(AU24:BC24)-(BD24+BE24)</f>
        <v>0</v>
      </c>
      <c r="BG24" s="1638"/>
      <c r="BH24" s="1639"/>
      <c r="BI24" s="1639"/>
      <c r="BJ24" s="1639"/>
      <c r="BK24" s="1639"/>
      <c r="BL24" s="1639"/>
      <c r="BM24" s="1639"/>
      <c r="BN24" s="1639"/>
      <c r="BO24" s="1639"/>
      <c r="BP24" s="1639"/>
      <c r="BQ24" s="1639"/>
      <c r="BR24" s="1639"/>
      <c r="BS24" s="1639"/>
      <c r="BT24" s="1639"/>
      <c r="BU24" s="1639"/>
      <c r="BV24" s="1639"/>
      <c r="BW24" s="1639"/>
      <c r="BX24" s="1639"/>
      <c r="BY24" s="1639"/>
      <c r="BZ24" s="1639"/>
      <c r="CA24" s="1639"/>
      <c r="CB24" s="1639"/>
      <c r="CC24" s="1639"/>
      <c r="CD24" s="1639"/>
      <c r="CE24" s="1639"/>
      <c r="CF24" s="1639"/>
      <c r="CG24" s="1639"/>
      <c r="CH24" s="1639"/>
      <c r="CI24" s="1639"/>
      <c r="CJ24" s="1639"/>
      <c r="CK24" s="1639"/>
      <c r="CL24" s="1639"/>
      <c r="CM24" s="1639"/>
      <c r="CN24" s="1639"/>
      <c r="CO24" s="1639"/>
      <c r="CP24" s="1639"/>
      <c r="CQ24" s="1639"/>
      <c r="CR24" s="1639"/>
      <c r="CS24" s="1639"/>
      <c r="CT24" s="1639"/>
      <c r="CU24" s="1639"/>
      <c r="CV24" s="1639"/>
      <c r="CW24" s="1639"/>
      <c r="CX24" s="1639"/>
      <c r="CY24" s="1639"/>
      <c r="CZ24" s="1639"/>
      <c r="DA24" s="1639"/>
      <c r="DB24" s="1639"/>
      <c r="DC24" s="1639"/>
      <c r="DD24" s="1639"/>
      <c r="DE24" s="1639"/>
      <c r="DF24" s="1639"/>
      <c r="DG24" s="1639"/>
      <c r="DH24" s="1639"/>
      <c r="DI24" s="1639"/>
      <c r="DJ24" s="1639"/>
      <c r="DK24" s="1639"/>
      <c r="DL24" s="1639"/>
      <c r="DM24" s="1639"/>
      <c r="DN24" s="1639"/>
      <c r="DO24" s="1639"/>
      <c r="DP24" s="1639"/>
      <c r="DQ24" s="1639"/>
      <c r="DR24" s="1639"/>
      <c r="DS24" s="1639"/>
      <c r="DT24" s="1639"/>
      <c r="DU24" s="1639"/>
      <c r="DV24" s="1639"/>
      <c r="DW24" s="1639"/>
      <c r="DX24" s="1639"/>
      <c r="DY24" s="1639"/>
      <c r="DZ24" s="1639"/>
      <c r="EA24" s="1639"/>
      <c r="EB24" s="1639"/>
      <c r="EC24" s="1639"/>
      <c r="ED24" s="1639"/>
      <c r="EE24" s="1639"/>
      <c r="EF24" s="1639"/>
      <c r="EG24" s="1639"/>
      <c r="EH24" s="1639"/>
      <c r="EI24" s="1639"/>
      <c r="EJ24" s="1639"/>
      <c r="EK24" s="1639"/>
      <c r="EL24" s="1639"/>
      <c r="EM24" s="1639"/>
      <c r="EN24" s="1639"/>
      <c r="EO24" s="1639"/>
      <c r="EP24" s="1639"/>
      <c r="EQ24" s="1639"/>
      <c r="ER24" s="1639"/>
      <c r="ES24" s="1639"/>
      <c r="ET24" s="1639"/>
      <c r="EU24" s="1639"/>
      <c r="EV24" s="1639"/>
      <c r="EW24" s="1639"/>
      <c r="EX24" s="1639"/>
      <c r="EY24" s="1639"/>
      <c r="EZ24" s="1639"/>
      <c r="FA24" s="1639"/>
      <c r="FB24" s="1639"/>
      <c r="FC24" s="1639"/>
      <c r="FD24" s="1639"/>
      <c r="FE24" s="1639"/>
      <c r="FF24" s="1639"/>
      <c r="FG24" s="1639"/>
      <c r="FH24" s="1639"/>
      <c r="FI24" s="1639"/>
      <c r="FJ24" s="1639"/>
      <c r="FK24" s="1639"/>
      <c r="FL24" s="1639"/>
      <c r="FM24" s="1639"/>
      <c r="FN24" s="1639"/>
      <c r="FO24" s="1639"/>
      <c r="FP24" s="1639"/>
      <c r="FQ24" s="1639"/>
      <c r="FR24" s="1639"/>
      <c r="FS24" s="1639"/>
      <c r="FT24" s="1639"/>
      <c r="FU24" s="1639"/>
      <c r="FV24" s="1639"/>
      <c r="FW24" s="1639"/>
      <c r="FX24" s="1639"/>
      <c r="FY24" s="1639"/>
      <c r="FZ24" s="1639"/>
      <c r="GA24" s="1639"/>
      <c r="GB24" s="1639"/>
      <c r="GC24" s="1639"/>
      <c r="GD24" s="1639"/>
      <c r="GE24" s="1639"/>
      <c r="GF24" s="1639"/>
      <c r="GG24" s="1639"/>
      <c r="GH24" s="1639"/>
      <c r="GI24" s="1639"/>
      <c r="GJ24" s="1639"/>
      <c r="GK24" s="1639"/>
      <c r="GL24" s="1639"/>
      <c r="GM24" s="1639"/>
      <c r="GN24" s="1639"/>
      <c r="GO24" s="1639"/>
      <c r="GP24" s="1639"/>
      <c r="GQ24" s="1639"/>
      <c r="GR24" s="1639"/>
      <c r="GS24" s="1639"/>
      <c r="GT24" s="1639"/>
      <c r="GU24" s="1639"/>
      <c r="GV24" s="1639"/>
      <c r="GW24" s="1639"/>
      <c r="GX24" s="1639"/>
      <c r="GY24" s="1639"/>
      <c r="GZ24" s="1639"/>
      <c r="HA24" s="1639"/>
      <c r="HB24" s="1639"/>
      <c r="HC24" s="1639"/>
      <c r="HD24" s="1639"/>
      <c r="HE24" s="1639"/>
      <c r="HF24" s="1639"/>
      <c r="HG24" s="1639"/>
      <c r="HH24" s="1639"/>
      <c r="HI24" s="1639"/>
      <c r="HJ24" s="1639"/>
      <c r="HK24" s="1639"/>
      <c r="HL24" s="1639"/>
      <c r="HM24" s="1639"/>
      <c r="HN24" s="1639"/>
      <c r="HO24" s="1639"/>
      <c r="HP24" s="1639"/>
      <c r="HQ24" s="1639"/>
      <c r="HR24" s="1639"/>
      <c r="HS24" s="1639"/>
      <c r="HT24" s="1639"/>
      <c r="HU24" s="1639"/>
      <c r="HV24" s="1639"/>
      <c r="HW24" s="1639"/>
      <c r="HX24" s="1639"/>
      <c r="HY24" s="1639"/>
      <c r="HZ24" s="1639"/>
      <c r="IA24" s="1639"/>
      <c r="IB24" s="1639"/>
      <c r="IC24" s="1639"/>
      <c r="ID24" s="1639"/>
      <c r="IE24" s="1639"/>
      <c r="IF24" s="1639"/>
      <c r="IG24" s="1639"/>
      <c r="IH24" s="1639"/>
      <c r="II24" s="1639"/>
      <c r="IJ24" s="1639"/>
      <c r="IK24" s="1639"/>
      <c r="IL24" s="1639"/>
      <c r="IM24" s="1639"/>
      <c r="IN24" s="1639"/>
      <c r="IO24" s="1639"/>
      <c r="IP24" s="1639"/>
      <c r="IQ24" s="1639"/>
      <c r="IR24" s="1639"/>
      <c r="IS24" s="1639"/>
      <c r="IT24" s="1639"/>
      <c r="IU24" s="1639"/>
      <c r="IV24" s="1639"/>
      <c r="IW24" s="1639"/>
      <c r="IX24" s="1639"/>
      <c r="IY24" s="1639"/>
      <c r="IZ24" s="1639"/>
      <c r="JA24" s="1639"/>
      <c r="JB24" s="1639"/>
      <c r="JC24" s="1639"/>
      <c r="JD24" s="1639"/>
      <c r="JE24" s="1639"/>
      <c r="JF24" s="1639"/>
      <c r="JG24" s="1639"/>
      <c r="JH24" s="1639"/>
      <c r="JI24" s="1639"/>
      <c r="JJ24" s="1639"/>
      <c r="JK24" s="1639"/>
      <c r="JL24" s="1639"/>
      <c r="JM24" s="1639"/>
      <c r="JN24" s="1639"/>
      <c r="JO24" s="1639"/>
      <c r="JP24" s="1639"/>
      <c r="JQ24" s="1639"/>
      <c r="JR24" s="1639"/>
      <c r="JS24" s="1639"/>
      <c r="JT24" s="1639"/>
      <c r="JU24" s="1639"/>
      <c r="JV24" s="1639"/>
      <c r="JW24" s="1639"/>
      <c r="JX24" s="1639"/>
      <c r="JY24" s="1639"/>
      <c r="JZ24" s="1639"/>
      <c r="KA24" s="1639"/>
      <c r="KB24" s="1639"/>
      <c r="KC24" s="1639"/>
      <c r="KD24" s="1639"/>
      <c r="KE24" s="1639"/>
      <c r="KF24" s="1639"/>
      <c r="KG24" s="1639"/>
      <c r="KH24" s="1639"/>
      <c r="KI24" s="1639"/>
      <c r="KJ24" s="1639"/>
      <c r="KK24" s="1639"/>
      <c r="KL24" s="1639"/>
      <c r="KM24" s="1639"/>
      <c r="KN24" s="1639"/>
      <c r="KO24" s="1639"/>
      <c r="KP24" s="1639"/>
      <c r="KQ24" s="1639"/>
      <c r="KR24" s="1639"/>
      <c r="KS24" s="1639"/>
      <c r="KT24" s="1639"/>
      <c r="KU24" s="1639"/>
      <c r="KV24" s="1639"/>
      <c r="KW24" s="1639"/>
      <c r="KX24" s="1639"/>
      <c r="KY24" s="1639"/>
      <c r="KZ24" s="1639"/>
      <c r="LA24" s="1639"/>
      <c r="LB24" s="1639"/>
      <c r="LC24" s="1639"/>
      <c r="LD24" s="1639"/>
      <c r="LE24" s="1639"/>
      <c r="LF24" s="1639"/>
      <c r="LG24" s="1639"/>
      <c r="LH24" s="1639"/>
      <c r="LI24" s="1639"/>
      <c r="LJ24" s="1639"/>
      <c r="LK24" s="1639"/>
      <c r="LL24" s="1639"/>
      <c r="LM24" s="1639"/>
      <c r="LN24" s="1639"/>
      <c r="LO24" s="1639"/>
      <c r="LP24" s="1639"/>
    </row>
    <row r="25" s="1481" customFormat="1" ht="47" customHeight="1" spans="1:328">
      <c r="A25" s="1499">
        <v>45754</v>
      </c>
      <c r="B25" s="1500" t="s">
        <v>188</v>
      </c>
      <c r="C25" s="1501" t="s">
        <v>189</v>
      </c>
      <c r="D25" s="1502">
        <v>4500162346</v>
      </c>
      <c r="E25" s="2253">
        <v>5200006527</v>
      </c>
      <c r="F25" s="2979" t="s">
        <v>190</v>
      </c>
      <c r="G25" s="1505" t="s">
        <v>101</v>
      </c>
      <c r="H25" s="1505" t="s">
        <v>109</v>
      </c>
      <c r="I25" s="1532" t="s">
        <v>110</v>
      </c>
      <c r="J25" s="1522">
        <v>672</v>
      </c>
      <c r="K25" s="1534">
        <v>0</v>
      </c>
      <c r="L25" s="1534">
        <v>24</v>
      </c>
      <c r="M25" s="1534">
        <f t="shared" si="0"/>
        <v>28</v>
      </c>
      <c r="N25" s="1536">
        <v>45783</v>
      </c>
      <c r="O25" s="1536">
        <v>45779</v>
      </c>
      <c r="P25" s="1537"/>
      <c r="Q25" s="1562" t="s">
        <v>78</v>
      </c>
      <c r="R25" s="1563"/>
      <c r="S25" s="1563"/>
      <c r="T25" s="1563"/>
      <c r="U25" s="1563"/>
      <c r="V25" s="1532"/>
      <c r="W25" s="1887"/>
      <c r="X25" s="1565">
        <v>45757</v>
      </c>
      <c r="Y25" s="1589" t="s">
        <v>88</v>
      </c>
      <c r="Z25" s="1589">
        <v>45761</v>
      </c>
      <c r="AA25" s="1589"/>
      <c r="AB25" s="1589"/>
      <c r="AC25" s="1580" t="s">
        <v>191</v>
      </c>
      <c r="AD25" s="1590" t="s">
        <v>192</v>
      </c>
      <c r="AE25" s="2277">
        <v>0.995</v>
      </c>
      <c r="AF25" s="2278">
        <f>AE25*J25</f>
        <v>668.64</v>
      </c>
      <c r="AG25" s="1504" t="s">
        <v>193</v>
      </c>
      <c r="AH25" s="1609" t="s">
        <v>81</v>
      </c>
      <c r="AI25" s="1799">
        <f t="shared" si="3"/>
        <v>672</v>
      </c>
      <c r="AJ25" s="1609">
        <v>9</v>
      </c>
      <c r="AK25" s="1610">
        <f t="shared" si="21"/>
        <v>672</v>
      </c>
      <c r="AL25" s="1610"/>
      <c r="AM25" s="1610">
        <f>J25/24</f>
        <v>28</v>
      </c>
      <c r="AN25" s="1610"/>
      <c r="AO25" s="1610"/>
      <c r="AP25" s="1610"/>
      <c r="AQ25" s="1610"/>
      <c r="AR25" s="1610" t="s">
        <v>63</v>
      </c>
      <c r="AS25" s="1610">
        <f>J25</f>
        <v>672</v>
      </c>
      <c r="AT25" s="1610"/>
      <c r="AU25" s="1622">
        <f t="shared" si="10"/>
        <v>74.6666666666667</v>
      </c>
      <c r="AV25" s="1622">
        <f t="shared" si="11"/>
        <v>74.6666666666667</v>
      </c>
      <c r="AW25" s="1622">
        <f t="shared" si="12"/>
        <v>74.6666666666667</v>
      </c>
      <c r="AX25" s="1622">
        <f t="shared" si="13"/>
        <v>74.6666666666667</v>
      </c>
      <c r="AY25" s="1622">
        <f t="shared" si="14"/>
        <v>74.6666666666667</v>
      </c>
      <c r="AZ25" s="1622">
        <f t="shared" si="15"/>
        <v>74.6666666666667</v>
      </c>
      <c r="BA25" s="1622">
        <f t="shared" si="16"/>
        <v>74.6666666666667</v>
      </c>
      <c r="BB25" s="1622">
        <f t="shared" si="17"/>
        <v>74.6666666666667</v>
      </c>
      <c r="BC25" s="1622">
        <f t="shared" si="18"/>
        <v>74.6666666666667</v>
      </c>
      <c r="BD25" s="1622">
        <f t="shared" si="19"/>
        <v>71.5555555555556</v>
      </c>
      <c r="BE25" s="1622">
        <f t="shared" si="20"/>
        <v>3.11111111111111</v>
      </c>
      <c r="BF25" s="1534">
        <f>J25/COUNT(AU25:BC25)-(BD25+BE25)</f>
        <v>0</v>
      </c>
      <c r="BG25" s="1638"/>
      <c r="BH25" s="1639"/>
      <c r="BI25" s="1639"/>
      <c r="BJ25" s="1639"/>
      <c r="BK25" s="1639"/>
      <c r="BL25" s="1639"/>
      <c r="BM25" s="1639"/>
      <c r="BN25" s="1639"/>
      <c r="BO25" s="1639"/>
      <c r="BP25" s="1639"/>
      <c r="BQ25" s="1639"/>
      <c r="BR25" s="1639"/>
      <c r="BS25" s="1639"/>
      <c r="BT25" s="1639"/>
      <c r="BU25" s="1639"/>
      <c r="BV25" s="1639"/>
      <c r="BW25" s="1639"/>
      <c r="BX25" s="1639"/>
      <c r="BY25" s="1639"/>
      <c r="BZ25" s="1639"/>
      <c r="CA25" s="1639"/>
      <c r="CB25" s="1639"/>
      <c r="CC25" s="1639"/>
      <c r="CD25" s="1639"/>
      <c r="CE25" s="1639"/>
      <c r="CF25" s="1639"/>
      <c r="CG25" s="1639"/>
      <c r="CH25" s="1639"/>
      <c r="CI25" s="1639"/>
      <c r="CJ25" s="1639"/>
      <c r="CK25" s="1639"/>
      <c r="CL25" s="1639"/>
      <c r="CM25" s="1639"/>
      <c r="CN25" s="1639"/>
      <c r="CO25" s="1639"/>
      <c r="CP25" s="1639"/>
      <c r="CQ25" s="1639"/>
      <c r="CR25" s="1639"/>
      <c r="CS25" s="1639"/>
      <c r="CT25" s="1639"/>
      <c r="CU25" s="1639"/>
      <c r="CV25" s="1639"/>
      <c r="CW25" s="1639"/>
      <c r="CX25" s="1639"/>
      <c r="CY25" s="1639"/>
      <c r="CZ25" s="1639"/>
      <c r="DA25" s="1639"/>
      <c r="DB25" s="1639"/>
      <c r="DC25" s="1639"/>
      <c r="DD25" s="1639"/>
      <c r="DE25" s="1639"/>
      <c r="DF25" s="1639"/>
      <c r="DG25" s="1639"/>
      <c r="DH25" s="1639"/>
      <c r="DI25" s="1639"/>
      <c r="DJ25" s="1639"/>
      <c r="DK25" s="1639"/>
      <c r="DL25" s="1639"/>
      <c r="DM25" s="1639"/>
      <c r="DN25" s="1639"/>
      <c r="DO25" s="1639"/>
      <c r="DP25" s="1639"/>
      <c r="DQ25" s="1639"/>
      <c r="DR25" s="1639"/>
      <c r="DS25" s="1639"/>
      <c r="DT25" s="1639"/>
      <c r="DU25" s="1639"/>
      <c r="DV25" s="1639"/>
      <c r="DW25" s="1639"/>
      <c r="DX25" s="1639"/>
      <c r="DY25" s="1639"/>
      <c r="DZ25" s="1639"/>
      <c r="EA25" s="1639"/>
      <c r="EB25" s="1639"/>
      <c r="EC25" s="1639"/>
      <c r="ED25" s="1639"/>
      <c r="EE25" s="1639"/>
      <c r="EF25" s="1639"/>
      <c r="EG25" s="1639"/>
      <c r="EH25" s="1639"/>
      <c r="EI25" s="1639"/>
      <c r="EJ25" s="1639"/>
      <c r="EK25" s="1639"/>
      <c r="EL25" s="1639"/>
      <c r="EM25" s="1639"/>
      <c r="EN25" s="1639"/>
      <c r="EO25" s="1639"/>
      <c r="EP25" s="1639"/>
      <c r="EQ25" s="1639"/>
      <c r="ER25" s="1639"/>
      <c r="ES25" s="1639"/>
      <c r="ET25" s="1639"/>
      <c r="EU25" s="1639"/>
      <c r="EV25" s="1639"/>
      <c r="EW25" s="1639"/>
      <c r="EX25" s="1639"/>
      <c r="EY25" s="1639"/>
      <c r="EZ25" s="1639"/>
      <c r="FA25" s="1639"/>
      <c r="FB25" s="1639"/>
      <c r="FC25" s="1639"/>
      <c r="FD25" s="1639"/>
      <c r="FE25" s="1639"/>
      <c r="FF25" s="1639"/>
      <c r="FG25" s="1639"/>
      <c r="FH25" s="1639"/>
      <c r="FI25" s="1639"/>
      <c r="FJ25" s="1639"/>
      <c r="FK25" s="1639"/>
      <c r="FL25" s="1639"/>
      <c r="FM25" s="1639"/>
      <c r="FN25" s="1639"/>
      <c r="FO25" s="1639"/>
      <c r="FP25" s="1639"/>
      <c r="FQ25" s="1639"/>
      <c r="FR25" s="1639"/>
      <c r="FS25" s="1639"/>
      <c r="FT25" s="1639"/>
      <c r="FU25" s="1639"/>
      <c r="FV25" s="1639"/>
      <c r="FW25" s="1639"/>
      <c r="FX25" s="1639"/>
      <c r="FY25" s="1639"/>
      <c r="FZ25" s="1639"/>
      <c r="GA25" s="1639"/>
      <c r="GB25" s="1639"/>
      <c r="GC25" s="1639"/>
      <c r="GD25" s="1639"/>
      <c r="GE25" s="1639"/>
      <c r="GF25" s="1639"/>
      <c r="GG25" s="1639"/>
      <c r="GH25" s="1639"/>
      <c r="GI25" s="1639"/>
      <c r="GJ25" s="1639"/>
      <c r="GK25" s="1639"/>
      <c r="GL25" s="1639"/>
      <c r="GM25" s="1639"/>
      <c r="GN25" s="1639"/>
      <c r="GO25" s="1639"/>
      <c r="GP25" s="1639"/>
      <c r="GQ25" s="1639"/>
      <c r="GR25" s="1639"/>
      <c r="GS25" s="1639"/>
      <c r="GT25" s="1639"/>
      <c r="GU25" s="1639"/>
      <c r="GV25" s="1639"/>
      <c r="GW25" s="1639"/>
      <c r="GX25" s="1639"/>
      <c r="GY25" s="1639"/>
      <c r="GZ25" s="1639"/>
      <c r="HA25" s="1639"/>
      <c r="HB25" s="1639"/>
      <c r="HC25" s="1639"/>
      <c r="HD25" s="1639"/>
      <c r="HE25" s="1639"/>
      <c r="HF25" s="1639"/>
      <c r="HG25" s="1639"/>
      <c r="HH25" s="1639"/>
      <c r="HI25" s="1639"/>
      <c r="HJ25" s="1639"/>
      <c r="HK25" s="1639"/>
      <c r="HL25" s="1639"/>
      <c r="HM25" s="1639"/>
      <c r="HN25" s="1639"/>
      <c r="HO25" s="1639"/>
      <c r="HP25" s="1639"/>
      <c r="HQ25" s="1639"/>
      <c r="HR25" s="1639"/>
      <c r="HS25" s="1639"/>
      <c r="HT25" s="1639"/>
      <c r="HU25" s="1639"/>
      <c r="HV25" s="1639"/>
      <c r="HW25" s="1639"/>
      <c r="HX25" s="1639"/>
      <c r="HY25" s="1639"/>
      <c r="HZ25" s="1639"/>
      <c r="IA25" s="1639"/>
      <c r="IB25" s="1639"/>
      <c r="IC25" s="1639"/>
      <c r="ID25" s="1639"/>
      <c r="IE25" s="1639"/>
      <c r="IF25" s="1639"/>
      <c r="IG25" s="1639"/>
      <c r="IH25" s="1639"/>
      <c r="II25" s="1639"/>
      <c r="IJ25" s="1639"/>
      <c r="IK25" s="1639"/>
      <c r="IL25" s="1639"/>
      <c r="IM25" s="1639"/>
      <c r="IN25" s="1639"/>
      <c r="IO25" s="1639"/>
      <c r="IP25" s="1639"/>
      <c r="IQ25" s="1639"/>
      <c r="IR25" s="1639"/>
      <c r="IS25" s="1639"/>
      <c r="IT25" s="1639"/>
      <c r="IU25" s="1639"/>
      <c r="IV25" s="1639"/>
      <c r="IW25" s="1639"/>
      <c r="IX25" s="1639"/>
      <c r="IY25" s="1639"/>
      <c r="IZ25" s="1639"/>
      <c r="JA25" s="1639"/>
      <c r="JB25" s="1639"/>
      <c r="JC25" s="1639"/>
      <c r="JD25" s="1639"/>
      <c r="JE25" s="1639"/>
      <c r="JF25" s="1639"/>
      <c r="JG25" s="1639"/>
      <c r="JH25" s="1639"/>
      <c r="JI25" s="1639"/>
      <c r="JJ25" s="1639"/>
      <c r="JK25" s="1639"/>
      <c r="JL25" s="1639"/>
      <c r="JM25" s="1639"/>
      <c r="JN25" s="1639"/>
      <c r="JO25" s="1639"/>
      <c r="JP25" s="1639"/>
      <c r="JQ25" s="1639"/>
      <c r="JR25" s="1639"/>
      <c r="JS25" s="1639"/>
      <c r="JT25" s="1639"/>
      <c r="JU25" s="1639"/>
      <c r="JV25" s="1639"/>
      <c r="JW25" s="1639"/>
      <c r="JX25" s="1639"/>
      <c r="JY25" s="1639"/>
      <c r="JZ25" s="1639"/>
      <c r="KA25" s="1639"/>
      <c r="KB25" s="1639"/>
      <c r="KC25" s="1639"/>
      <c r="KD25" s="1639"/>
      <c r="KE25" s="1639"/>
      <c r="KF25" s="1639"/>
      <c r="KG25" s="1639"/>
      <c r="KH25" s="1639"/>
      <c r="KI25" s="1639"/>
      <c r="KJ25" s="1639"/>
      <c r="KK25" s="1639"/>
      <c r="KL25" s="1639"/>
      <c r="KM25" s="1639"/>
      <c r="KN25" s="1639"/>
      <c r="KO25" s="1639"/>
      <c r="KP25" s="1639"/>
      <c r="KQ25" s="1639"/>
      <c r="KR25" s="1639"/>
      <c r="KS25" s="1639"/>
      <c r="KT25" s="1639"/>
      <c r="KU25" s="1639"/>
      <c r="KV25" s="1639"/>
      <c r="KW25" s="1639"/>
      <c r="KX25" s="1639"/>
      <c r="KY25" s="1639"/>
      <c r="KZ25" s="1639"/>
      <c r="LA25" s="1639"/>
      <c r="LB25" s="1639"/>
      <c r="LC25" s="1639"/>
      <c r="LD25" s="1639"/>
      <c r="LE25" s="1639"/>
      <c r="LF25" s="1639"/>
      <c r="LG25" s="1639"/>
      <c r="LH25" s="1639"/>
      <c r="LI25" s="1639"/>
      <c r="LJ25" s="1639"/>
      <c r="LK25" s="1639"/>
      <c r="LL25" s="1639"/>
      <c r="LM25" s="1639"/>
      <c r="LN25" s="1639"/>
      <c r="LO25" s="1639"/>
      <c r="LP25" s="1639"/>
    </row>
    <row r="26" s="1481" customFormat="1" ht="47" customHeight="1" spans="1:328">
      <c r="A26" s="1499">
        <v>45733</v>
      </c>
      <c r="B26" s="1500" t="s">
        <v>194</v>
      </c>
      <c r="C26" s="1501" t="s">
        <v>195</v>
      </c>
      <c r="D26" s="1502">
        <v>4500160468</v>
      </c>
      <c r="E26" s="2253"/>
      <c r="F26" s="1502" t="s">
        <v>196</v>
      </c>
      <c r="G26" s="1505" t="s">
        <v>197</v>
      </c>
      <c r="H26" s="1505" t="s">
        <v>197</v>
      </c>
      <c r="I26" s="1532" t="s">
        <v>198</v>
      </c>
      <c r="J26" s="1522">
        <v>2976</v>
      </c>
      <c r="K26" s="1534">
        <v>12</v>
      </c>
      <c r="L26" s="1534">
        <v>48</v>
      </c>
      <c r="M26" s="1534">
        <f t="shared" ref="M26:M34" si="22">J26/L26</f>
        <v>62</v>
      </c>
      <c r="N26" s="1536">
        <v>45785</v>
      </c>
      <c r="O26" s="1536">
        <v>45782</v>
      </c>
      <c r="P26" s="1537"/>
      <c r="Q26" s="1562" t="s">
        <v>78</v>
      </c>
      <c r="R26" s="1563"/>
      <c r="S26" s="1563"/>
      <c r="T26" s="1563"/>
      <c r="U26" s="1563"/>
      <c r="V26" s="1532"/>
      <c r="W26" s="1532" t="s">
        <v>111</v>
      </c>
      <c r="X26" s="1565">
        <v>45733</v>
      </c>
      <c r="Y26" s="1589" t="s">
        <v>88</v>
      </c>
      <c r="Z26" s="1589">
        <v>45742</v>
      </c>
      <c r="AA26" s="1589" t="s">
        <v>59</v>
      </c>
      <c r="AB26" s="1589"/>
      <c r="AC26" s="1580" t="s">
        <v>199</v>
      </c>
      <c r="AD26" s="1590" t="s">
        <v>122</v>
      </c>
      <c r="AE26" s="2277">
        <v>0.996</v>
      </c>
      <c r="AF26" s="2278">
        <f t="shared" ref="AF26:AF34" si="23">AE26*J26</f>
        <v>2964.096</v>
      </c>
      <c r="AG26" s="1504" t="s">
        <v>200</v>
      </c>
      <c r="AH26" s="1609" t="s">
        <v>81</v>
      </c>
      <c r="AI26" s="1799">
        <f t="shared" si="3"/>
        <v>2976</v>
      </c>
      <c r="AJ26" s="1609">
        <v>1</v>
      </c>
      <c r="AK26" s="1610">
        <f t="shared" si="21"/>
        <v>2976</v>
      </c>
      <c r="AL26" s="1610"/>
      <c r="AM26" s="1610"/>
      <c r="AN26" s="1610"/>
      <c r="AO26" s="1610">
        <f>J26/12</f>
        <v>248</v>
      </c>
      <c r="AP26" s="1610"/>
      <c r="AQ26" s="1610"/>
      <c r="AR26" s="1610" t="s">
        <v>63</v>
      </c>
      <c r="AS26" s="1610"/>
      <c r="AT26" s="1610">
        <v>0</v>
      </c>
      <c r="AU26" s="1622">
        <f>J26</f>
        <v>2976</v>
      </c>
      <c r="AV26" s="1622"/>
      <c r="AW26" s="1622"/>
      <c r="AX26" s="1622"/>
      <c r="AY26" s="1622"/>
      <c r="AZ26" s="1622"/>
      <c r="BA26" s="1622"/>
      <c r="BB26" s="1622"/>
      <c r="BC26" s="1622"/>
      <c r="BD26" s="1622">
        <f t="shared" ref="BD26:BD34" si="24">J26*23/24/COUNT(AU26:BC26)</f>
        <v>2852</v>
      </c>
      <c r="BE26" s="1622">
        <f t="shared" ref="BE26:BE34" si="25">J26/24/COUNT(AU26:BC26)</f>
        <v>124</v>
      </c>
      <c r="BF26" s="1534">
        <f t="shared" ref="BF26:BF34" si="26">J26/COUNT(AU26:BC26)-(BD26+BE26)</f>
        <v>0</v>
      </c>
      <c r="BG26" s="1638"/>
      <c r="BH26" s="1639"/>
      <c r="BI26" s="1639"/>
      <c r="BJ26" s="1639"/>
      <c r="BK26" s="1639"/>
      <c r="BL26" s="1639"/>
      <c r="BM26" s="1639"/>
      <c r="BN26" s="1639"/>
      <c r="BO26" s="1639"/>
      <c r="BP26" s="1639"/>
      <c r="BQ26" s="1639"/>
      <c r="BR26" s="1639"/>
      <c r="BS26" s="1639"/>
      <c r="BT26" s="1639"/>
      <c r="BU26" s="1639"/>
      <c r="BV26" s="1639"/>
      <c r="BW26" s="1639"/>
      <c r="BX26" s="1639"/>
      <c r="BY26" s="1639"/>
      <c r="BZ26" s="1639"/>
      <c r="CA26" s="1639"/>
      <c r="CB26" s="1639"/>
      <c r="CC26" s="1639"/>
      <c r="CD26" s="1639"/>
      <c r="CE26" s="1639"/>
      <c r="CF26" s="1639"/>
      <c r="CG26" s="1639"/>
      <c r="CH26" s="1639"/>
      <c r="CI26" s="1639"/>
      <c r="CJ26" s="1639"/>
      <c r="CK26" s="1639"/>
      <c r="CL26" s="1639"/>
      <c r="CM26" s="1639"/>
      <c r="CN26" s="1639"/>
      <c r="CO26" s="1639"/>
      <c r="CP26" s="1639"/>
      <c r="CQ26" s="1639"/>
      <c r="CR26" s="1639"/>
      <c r="CS26" s="1639"/>
      <c r="CT26" s="1639"/>
      <c r="CU26" s="1639"/>
      <c r="CV26" s="1639"/>
      <c r="CW26" s="1639"/>
      <c r="CX26" s="1639"/>
      <c r="CY26" s="1639"/>
      <c r="CZ26" s="1639"/>
      <c r="DA26" s="1639"/>
      <c r="DB26" s="1639"/>
      <c r="DC26" s="1639"/>
      <c r="DD26" s="1639"/>
      <c r="DE26" s="1639"/>
      <c r="DF26" s="1639"/>
      <c r="DG26" s="1639"/>
      <c r="DH26" s="1639"/>
      <c r="DI26" s="1639"/>
      <c r="DJ26" s="1639"/>
      <c r="DK26" s="1639"/>
      <c r="DL26" s="1639"/>
      <c r="DM26" s="1639"/>
      <c r="DN26" s="1639"/>
      <c r="DO26" s="1639"/>
      <c r="DP26" s="1639"/>
      <c r="DQ26" s="1639"/>
      <c r="DR26" s="1639"/>
      <c r="DS26" s="1639"/>
      <c r="DT26" s="1639"/>
      <c r="DU26" s="1639"/>
      <c r="DV26" s="1639"/>
      <c r="DW26" s="1639"/>
      <c r="DX26" s="1639"/>
      <c r="DY26" s="1639"/>
      <c r="DZ26" s="1639"/>
      <c r="EA26" s="1639"/>
      <c r="EB26" s="1639"/>
      <c r="EC26" s="1639"/>
      <c r="ED26" s="1639"/>
      <c r="EE26" s="1639"/>
      <c r="EF26" s="1639"/>
      <c r="EG26" s="1639"/>
      <c r="EH26" s="1639"/>
      <c r="EI26" s="1639"/>
      <c r="EJ26" s="1639"/>
      <c r="EK26" s="1639"/>
      <c r="EL26" s="1639"/>
      <c r="EM26" s="1639"/>
      <c r="EN26" s="1639"/>
      <c r="EO26" s="1639"/>
      <c r="EP26" s="1639"/>
      <c r="EQ26" s="1639"/>
      <c r="ER26" s="1639"/>
      <c r="ES26" s="1639"/>
      <c r="ET26" s="1639"/>
      <c r="EU26" s="1639"/>
      <c r="EV26" s="1639"/>
      <c r="EW26" s="1639"/>
      <c r="EX26" s="1639"/>
      <c r="EY26" s="1639"/>
      <c r="EZ26" s="1639"/>
      <c r="FA26" s="1639"/>
      <c r="FB26" s="1639"/>
      <c r="FC26" s="1639"/>
      <c r="FD26" s="1639"/>
      <c r="FE26" s="1639"/>
      <c r="FF26" s="1639"/>
      <c r="FG26" s="1639"/>
      <c r="FH26" s="1639"/>
      <c r="FI26" s="1639"/>
      <c r="FJ26" s="1639"/>
      <c r="FK26" s="1639"/>
      <c r="FL26" s="1639"/>
      <c r="FM26" s="1639"/>
      <c r="FN26" s="1639"/>
      <c r="FO26" s="1639"/>
      <c r="FP26" s="1639"/>
      <c r="FQ26" s="1639"/>
      <c r="FR26" s="1639"/>
      <c r="FS26" s="1639"/>
      <c r="FT26" s="1639"/>
      <c r="FU26" s="1639"/>
      <c r="FV26" s="1639"/>
      <c r="FW26" s="1639"/>
      <c r="FX26" s="1639"/>
      <c r="FY26" s="1639"/>
      <c r="FZ26" s="1639"/>
      <c r="GA26" s="1639"/>
      <c r="GB26" s="1639"/>
      <c r="GC26" s="1639"/>
      <c r="GD26" s="1639"/>
      <c r="GE26" s="1639"/>
      <c r="GF26" s="1639"/>
      <c r="GG26" s="1639"/>
      <c r="GH26" s="1639"/>
      <c r="GI26" s="1639"/>
      <c r="GJ26" s="1639"/>
      <c r="GK26" s="1639"/>
      <c r="GL26" s="1639"/>
      <c r="GM26" s="1639"/>
      <c r="GN26" s="1639"/>
      <c r="GO26" s="1639"/>
      <c r="GP26" s="1639"/>
      <c r="GQ26" s="1639"/>
      <c r="GR26" s="1639"/>
      <c r="GS26" s="1639"/>
      <c r="GT26" s="1639"/>
      <c r="GU26" s="1639"/>
      <c r="GV26" s="1639"/>
      <c r="GW26" s="1639"/>
      <c r="GX26" s="1639"/>
      <c r="GY26" s="1639"/>
      <c r="GZ26" s="1639"/>
      <c r="HA26" s="1639"/>
      <c r="HB26" s="1639"/>
      <c r="HC26" s="1639"/>
      <c r="HD26" s="1639"/>
      <c r="HE26" s="1639"/>
      <c r="HF26" s="1639"/>
      <c r="HG26" s="1639"/>
      <c r="HH26" s="1639"/>
      <c r="HI26" s="1639"/>
      <c r="HJ26" s="1639"/>
      <c r="HK26" s="1639"/>
      <c r="HL26" s="1639"/>
      <c r="HM26" s="1639"/>
      <c r="HN26" s="1639"/>
      <c r="HO26" s="1639"/>
      <c r="HP26" s="1639"/>
      <c r="HQ26" s="1639"/>
      <c r="HR26" s="1639"/>
      <c r="HS26" s="1639"/>
      <c r="HT26" s="1639"/>
      <c r="HU26" s="1639"/>
      <c r="HV26" s="1639"/>
      <c r="HW26" s="1639"/>
      <c r="HX26" s="1639"/>
      <c r="HY26" s="1639"/>
      <c r="HZ26" s="1639"/>
      <c r="IA26" s="1639"/>
      <c r="IB26" s="1639"/>
      <c r="IC26" s="1639"/>
      <c r="ID26" s="1639"/>
      <c r="IE26" s="1639"/>
      <c r="IF26" s="1639"/>
      <c r="IG26" s="1639"/>
      <c r="IH26" s="1639"/>
      <c r="II26" s="1639"/>
      <c r="IJ26" s="1639"/>
      <c r="IK26" s="1639"/>
      <c r="IL26" s="1639"/>
      <c r="IM26" s="1639"/>
      <c r="IN26" s="1639"/>
      <c r="IO26" s="1639"/>
      <c r="IP26" s="1639"/>
      <c r="IQ26" s="1639"/>
      <c r="IR26" s="1639"/>
      <c r="IS26" s="1639"/>
      <c r="IT26" s="1639"/>
      <c r="IU26" s="1639"/>
      <c r="IV26" s="1639"/>
      <c r="IW26" s="1639"/>
      <c r="IX26" s="1639"/>
      <c r="IY26" s="1639"/>
      <c r="IZ26" s="1639"/>
      <c r="JA26" s="1639"/>
      <c r="JB26" s="1639"/>
      <c r="JC26" s="1639"/>
      <c r="JD26" s="1639"/>
      <c r="JE26" s="1639"/>
      <c r="JF26" s="1639"/>
      <c r="JG26" s="1639"/>
      <c r="JH26" s="1639"/>
      <c r="JI26" s="1639"/>
      <c r="JJ26" s="1639"/>
      <c r="JK26" s="1639"/>
      <c r="JL26" s="1639"/>
      <c r="JM26" s="1639"/>
      <c r="JN26" s="1639"/>
      <c r="JO26" s="1639"/>
      <c r="JP26" s="1639"/>
      <c r="JQ26" s="1639"/>
      <c r="JR26" s="1639"/>
      <c r="JS26" s="1639"/>
      <c r="JT26" s="1639"/>
      <c r="JU26" s="1639"/>
      <c r="JV26" s="1639"/>
      <c r="JW26" s="1639"/>
      <c r="JX26" s="1639"/>
      <c r="JY26" s="1639"/>
      <c r="JZ26" s="1639"/>
      <c r="KA26" s="1639"/>
      <c r="KB26" s="1639"/>
      <c r="KC26" s="1639"/>
      <c r="KD26" s="1639"/>
      <c r="KE26" s="1639"/>
      <c r="KF26" s="1639"/>
      <c r="KG26" s="1639"/>
      <c r="KH26" s="1639"/>
      <c r="KI26" s="1639"/>
      <c r="KJ26" s="1639"/>
      <c r="KK26" s="1639"/>
      <c r="KL26" s="1639"/>
      <c r="KM26" s="1639"/>
      <c r="KN26" s="1639"/>
      <c r="KO26" s="1639"/>
      <c r="KP26" s="1639"/>
      <c r="KQ26" s="1639"/>
      <c r="KR26" s="1639"/>
      <c r="KS26" s="1639"/>
      <c r="KT26" s="1639"/>
      <c r="KU26" s="1639"/>
      <c r="KV26" s="1639"/>
      <c r="KW26" s="1639"/>
      <c r="KX26" s="1639"/>
      <c r="KY26" s="1639"/>
      <c r="KZ26" s="1639"/>
      <c r="LA26" s="1639"/>
      <c r="LB26" s="1639"/>
      <c r="LC26" s="1639"/>
      <c r="LD26" s="1639"/>
      <c r="LE26" s="1639"/>
      <c r="LF26" s="1639"/>
      <c r="LG26" s="1639"/>
      <c r="LH26" s="1639"/>
      <c r="LI26" s="1639"/>
      <c r="LJ26" s="1639"/>
      <c r="LK26" s="1639"/>
      <c r="LL26" s="1639"/>
      <c r="LM26" s="1639"/>
      <c r="LN26" s="1639"/>
      <c r="LO26" s="1639"/>
      <c r="LP26" s="1639"/>
    </row>
    <row r="27" s="1481" customFormat="1" ht="47" customHeight="1" spans="1:328">
      <c r="A27" s="1499">
        <v>45733</v>
      </c>
      <c r="B27" s="1500" t="s">
        <v>194</v>
      </c>
      <c r="C27" s="1501" t="s">
        <v>195</v>
      </c>
      <c r="D27" s="1502">
        <v>4500160468</v>
      </c>
      <c r="E27" s="2253"/>
      <c r="F27" s="1502" t="s">
        <v>201</v>
      </c>
      <c r="G27" s="1505" t="s">
        <v>202</v>
      </c>
      <c r="H27" s="1505" t="s">
        <v>202</v>
      </c>
      <c r="I27" s="1532" t="s">
        <v>203</v>
      </c>
      <c r="J27" s="1522">
        <v>2976</v>
      </c>
      <c r="K27" s="1534">
        <v>12</v>
      </c>
      <c r="L27" s="1534">
        <v>48</v>
      </c>
      <c r="M27" s="1534">
        <f t="shared" si="22"/>
        <v>62</v>
      </c>
      <c r="N27" s="1536">
        <v>45785</v>
      </c>
      <c r="O27" s="1536">
        <v>45782</v>
      </c>
      <c r="P27" s="1537"/>
      <c r="Q27" s="1562" t="s">
        <v>78</v>
      </c>
      <c r="R27" s="1563"/>
      <c r="S27" s="1563"/>
      <c r="T27" s="1563"/>
      <c r="U27" s="1563"/>
      <c r="V27" s="1532"/>
      <c r="W27" s="1532" t="s">
        <v>111</v>
      </c>
      <c r="X27" s="1565">
        <v>45733</v>
      </c>
      <c r="Y27" s="1589" t="s">
        <v>88</v>
      </c>
      <c r="Z27" s="1589">
        <v>45742</v>
      </c>
      <c r="AA27" s="1589" t="s">
        <v>59</v>
      </c>
      <c r="AB27" s="1589"/>
      <c r="AC27" s="1580" t="s">
        <v>199</v>
      </c>
      <c r="AD27" s="1590" t="s">
        <v>122</v>
      </c>
      <c r="AE27" s="2277">
        <v>0.996</v>
      </c>
      <c r="AF27" s="2278">
        <f t="shared" si="23"/>
        <v>2964.096</v>
      </c>
      <c r="AG27" s="1504" t="s">
        <v>200</v>
      </c>
      <c r="AH27" s="1609" t="s">
        <v>81</v>
      </c>
      <c r="AI27" s="1799">
        <f t="shared" si="3"/>
        <v>2976</v>
      </c>
      <c r="AJ27" s="1609">
        <v>1</v>
      </c>
      <c r="AK27" s="1610">
        <f t="shared" si="21"/>
        <v>2976</v>
      </c>
      <c r="AL27" s="1610"/>
      <c r="AM27" s="1610"/>
      <c r="AN27" s="1610"/>
      <c r="AO27" s="1610">
        <f>J27/12</f>
        <v>248</v>
      </c>
      <c r="AP27" s="1610"/>
      <c r="AQ27" s="1610"/>
      <c r="AR27" s="1610" t="s">
        <v>63</v>
      </c>
      <c r="AS27" s="1610"/>
      <c r="AT27" s="1610">
        <v>0</v>
      </c>
      <c r="AU27" s="1622"/>
      <c r="AV27" s="1622">
        <f>J27</f>
        <v>2976</v>
      </c>
      <c r="AW27" s="1622"/>
      <c r="AX27" s="1622"/>
      <c r="AY27" s="1622"/>
      <c r="AZ27" s="1622"/>
      <c r="BA27" s="1622"/>
      <c r="BB27" s="1622"/>
      <c r="BC27" s="1622"/>
      <c r="BD27" s="1622">
        <f t="shared" si="24"/>
        <v>2852</v>
      </c>
      <c r="BE27" s="1622">
        <f t="shared" si="25"/>
        <v>124</v>
      </c>
      <c r="BF27" s="1534">
        <f t="shared" si="26"/>
        <v>0</v>
      </c>
      <c r="BG27" s="1638"/>
      <c r="BH27" s="1639"/>
      <c r="BI27" s="1639"/>
      <c r="BJ27" s="1639"/>
      <c r="BK27" s="1639"/>
      <c r="BL27" s="1639"/>
      <c r="BM27" s="1639"/>
      <c r="BN27" s="1639"/>
      <c r="BO27" s="1639"/>
      <c r="BP27" s="1639"/>
      <c r="BQ27" s="1639"/>
      <c r="BR27" s="1639"/>
      <c r="BS27" s="1639"/>
      <c r="BT27" s="1639"/>
      <c r="BU27" s="1639"/>
      <c r="BV27" s="1639"/>
      <c r="BW27" s="1639"/>
      <c r="BX27" s="1639"/>
      <c r="BY27" s="1639"/>
      <c r="BZ27" s="1639"/>
      <c r="CA27" s="1639"/>
      <c r="CB27" s="1639"/>
      <c r="CC27" s="1639"/>
      <c r="CD27" s="1639"/>
      <c r="CE27" s="1639"/>
      <c r="CF27" s="1639"/>
      <c r="CG27" s="1639"/>
      <c r="CH27" s="1639"/>
      <c r="CI27" s="1639"/>
      <c r="CJ27" s="1639"/>
      <c r="CK27" s="1639"/>
      <c r="CL27" s="1639"/>
      <c r="CM27" s="1639"/>
      <c r="CN27" s="1639"/>
      <c r="CO27" s="1639"/>
      <c r="CP27" s="1639"/>
      <c r="CQ27" s="1639"/>
      <c r="CR27" s="1639"/>
      <c r="CS27" s="1639"/>
      <c r="CT27" s="1639"/>
      <c r="CU27" s="1639"/>
      <c r="CV27" s="1639"/>
      <c r="CW27" s="1639"/>
      <c r="CX27" s="1639"/>
      <c r="CY27" s="1639"/>
      <c r="CZ27" s="1639"/>
      <c r="DA27" s="1639"/>
      <c r="DB27" s="1639"/>
      <c r="DC27" s="1639"/>
      <c r="DD27" s="1639"/>
      <c r="DE27" s="1639"/>
      <c r="DF27" s="1639"/>
      <c r="DG27" s="1639"/>
      <c r="DH27" s="1639"/>
      <c r="DI27" s="1639"/>
      <c r="DJ27" s="1639"/>
      <c r="DK27" s="1639"/>
      <c r="DL27" s="1639"/>
      <c r="DM27" s="1639"/>
      <c r="DN27" s="1639"/>
      <c r="DO27" s="1639"/>
      <c r="DP27" s="1639"/>
      <c r="DQ27" s="1639"/>
      <c r="DR27" s="1639"/>
      <c r="DS27" s="1639"/>
      <c r="DT27" s="1639"/>
      <c r="DU27" s="1639"/>
      <c r="DV27" s="1639"/>
      <c r="DW27" s="1639"/>
      <c r="DX27" s="1639"/>
      <c r="DY27" s="1639"/>
      <c r="DZ27" s="1639"/>
      <c r="EA27" s="1639"/>
      <c r="EB27" s="1639"/>
      <c r="EC27" s="1639"/>
      <c r="ED27" s="1639"/>
      <c r="EE27" s="1639"/>
      <c r="EF27" s="1639"/>
      <c r="EG27" s="1639"/>
      <c r="EH27" s="1639"/>
      <c r="EI27" s="1639"/>
      <c r="EJ27" s="1639"/>
      <c r="EK27" s="1639"/>
      <c r="EL27" s="1639"/>
      <c r="EM27" s="1639"/>
      <c r="EN27" s="1639"/>
      <c r="EO27" s="1639"/>
      <c r="EP27" s="1639"/>
      <c r="EQ27" s="1639"/>
      <c r="ER27" s="1639"/>
      <c r="ES27" s="1639"/>
      <c r="ET27" s="1639"/>
      <c r="EU27" s="1639"/>
      <c r="EV27" s="1639"/>
      <c r="EW27" s="1639"/>
      <c r="EX27" s="1639"/>
      <c r="EY27" s="1639"/>
      <c r="EZ27" s="1639"/>
      <c r="FA27" s="1639"/>
      <c r="FB27" s="1639"/>
      <c r="FC27" s="1639"/>
      <c r="FD27" s="1639"/>
      <c r="FE27" s="1639"/>
      <c r="FF27" s="1639"/>
      <c r="FG27" s="1639"/>
      <c r="FH27" s="1639"/>
      <c r="FI27" s="1639"/>
      <c r="FJ27" s="1639"/>
      <c r="FK27" s="1639"/>
      <c r="FL27" s="1639"/>
      <c r="FM27" s="1639"/>
      <c r="FN27" s="1639"/>
      <c r="FO27" s="1639"/>
      <c r="FP27" s="1639"/>
      <c r="FQ27" s="1639"/>
      <c r="FR27" s="1639"/>
      <c r="FS27" s="1639"/>
      <c r="FT27" s="1639"/>
      <c r="FU27" s="1639"/>
      <c r="FV27" s="1639"/>
      <c r="FW27" s="1639"/>
      <c r="FX27" s="1639"/>
      <c r="FY27" s="1639"/>
      <c r="FZ27" s="1639"/>
      <c r="GA27" s="1639"/>
      <c r="GB27" s="1639"/>
      <c r="GC27" s="1639"/>
      <c r="GD27" s="1639"/>
      <c r="GE27" s="1639"/>
      <c r="GF27" s="1639"/>
      <c r="GG27" s="1639"/>
      <c r="GH27" s="1639"/>
      <c r="GI27" s="1639"/>
      <c r="GJ27" s="1639"/>
      <c r="GK27" s="1639"/>
      <c r="GL27" s="1639"/>
      <c r="GM27" s="1639"/>
      <c r="GN27" s="1639"/>
      <c r="GO27" s="1639"/>
      <c r="GP27" s="1639"/>
      <c r="GQ27" s="1639"/>
      <c r="GR27" s="1639"/>
      <c r="GS27" s="1639"/>
      <c r="GT27" s="1639"/>
      <c r="GU27" s="1639"/>
      <c r="GV27" s="1639"/>
      <c r="GW27" s="1639"/>
      <c r="GX27" s="1639"/>
      <c r="GY27" s="1639"/>
      <c r="GZ27" s="1639"/>
      <c r="HA27" s="1639"/>
      <c r="HB27" s="1639"/>
      <c r="HC27" s="1639"/>
      <c r="HD27" s="1639"/>
      <c r="HE27" s="1639"/>
      <c r="HF27" s="1639"/>
      <c r="HG27" s="1639"/>
      <c r="HH27" s="1639"/>
      <c r="HI27" s="1639"/>
      <c r="HJ27" s="1639"/>
      <c r="HK27" s="1639"/>
      <c r="HL27" s="1639"/>
      <c r="HM27" s="1639"/>
      <c r="HN27" s="1639"/>
      <c r="HO27" s="1639"/>
      <c r="HP27" s="1639"/>
      <c r="HQ27" s="1639"/>
      <c r="HR27" s="1639"/>
      <c r="HS27" s="1639"/>
      <c r="HT27" s="1639"/>
      <c r="HU27" s="1639"/>
      <c r="HV27" s="1639"/>
      <c r="HW27" s="1639"/>
      <c r="HX27" s="1639"/>
      <c r="HY27" s="1639"/>
      <c r="HZ27" s="1639"/>
      <c r="IA27" s="1639"/>
      <c r="IB27" s="1639"/>
      <c r="IC27" s="1639"/>
      <c r="ID27" s="1639"/>
      <c r="IE27" s="1639"/>
      <c r="IF27" s="1639"/>
      <c r="IG27" s="1639"/>
      <c r="IH27" s="1639"/>
      <c r="II27" s="1639"/>
      <c r="IJ27" s="1639"/>
      <c r="IK27" s="1639"/>
      <c r="IL27" s="1639"/>
      <c r="IM27" s="1639"/>
      <c r="IN27" s="1639"/>
      <c r="IO27" s="1639"/>
      <c r="IP27" s="1639"/>
      <c r="IQ27" s="1639"/>
      <c r="IR27" s="1639"/>
      <c r="IS27" s="1639"/>
      <c r="IT27" s="1639"/>
      <c r="IU27" s="1639"/>
      <c r="IV27" s="1639"/>
      <c r="IW27" s="1639"/>
      <c r="IX27" s="1639"/>
      <c r="IY27" s="1639"/>
      <c r="IZ27" s="1639"/>
      <c r="JA27" s="1639"/>
      <c r="JB27" s="1639"/>
      <c r="JC27" s="1639"/>
      <c r="JD27" s="1639"/>
      <c r="JE27" s="1639"/>
      <c r="JF27" s="1639"/>
      <c r="JG27" s="1639"/>
      <c r="JH27" s="1639"/>
      <c r="JI27" s="1639"/>
      <c r="JJ27" s="1639"/>
      <c r="JK27" s="1639"/>
      <c r="JL27" s="1639"/>
      <c r="JM27" s="1639"/>
      <c r="JN27" s="1639"/>
      <c r="JO27" s="1639"/>
      <c r="JP27" s="1639"/>
      <c r="JQ27" s="1639"/>
      <c r="JR27" s="1639"/>
      <c r="JS27" s="1639"/>
      <c r="JT27" s="1639"/>
      <c r="JU27" s="1639"/>
      <c r="JV27" s="1639"/>
      <c r="JW27" s="1639"/>
      <c r="JX27" s="1639"/>
      <c r="JY27" s="1639"/>
      <c r="JZ27" s="1639"/>
      <c r="KA27" s="1639"/>
      <c r="KB27" s="1639"/>
      <c r="KC27" s="1639"/>
      <c r="KD27" s="1639"/>
      <c r="KE27" s="1639"/>
      <c r="KF27" s="1639"/>
      <c r="KG27" s="1639"/>
      <c r="KH27" s="1639"/>
      <c r="KI27" s="1639"/>
      <c r="KJ27" s="1639"/>
      <c r="KK27" s="1639"/>
      <c r="KL27" s="1639"/>
      <c r="KM27" s="1639"/>
      <c r="KN27" s="1639"/>
      <c r="KO27" s="1639"/>
      <c r="KP27" s="1639"/>
      <c r="KQ27" s="1639"/>
      <c r="KR27" s="1639"/>
      <c r="KS27" s="1639"/>
      <c r="KT27" s="1639"/>
      <c r="KU27" s="1639"/>
      <c r="KV27" s="1639"/>
      <c r="KW27" s="1639"/>
      <c r="KX27" s="1639"/>
      <c r="KY27" s="1639"/>
      <c r="KZ27" s="1639"/>
      <c r="LA27" s="1639"/>
      <c r="LB27" s="1639"/>
      <c r="LC27" s="1639"/>
      <c r="LD27" s="1639"/>
      <c r="LE27" s="1639"/>
      <c r="LF27" s="1639"/>
      <c r="LG27" s="1639"/>
      <c r="LH27" s="1639"/>
      <c r="LI27" s="1639"/>
      <c r="LJ27" s="1639"/>
      <c r="LK27" s="1639"/>
      <c r="LL27" s="1639"/>
      <c r="LM27" s="1639"/>
      <c r="LN27" s="1639"/>
      <c r="LO27" s="1639"/>
      <c r="LP27" s="1639"/>
    </row>
    <row r="28" s="1481" customFormat="1" ht="47" customHeight="1" spans="1:328">
      <c r="A28" s="1499">
        <v>45733</v>
      </c>
      <c r="B28" s="1500" t="s">
        <v>194</v>
      </c>
      <c r="C28" s="1501" t="s">
        <v>195</v>
      </c>
      <c r="D28" s="1502">
        <v>4500160468</v>
      </c>
      <c r="E28" s="2253"/>
      <c r="F28" s="1502" t="s">
        <v>204</v>
      </c>
      <c r="G28" s="1505" t="s">
        <v>205</v>
      </c>
      <c r="H28" s="1505" t="s">
        <v>205</v>
      </c>
      <c r="I28" s="1532" t="s">
        <v>206</v>
      </c>
      <c r="J28" s="1522">
        <v>2976</v>
      </c>
      <c r="K28" s="1534">
        <v>12</v>
      </c>
      <c r="L28" s="1534">
        <v>48</v>
      </c>
      <c r="M28" s="1534">
        <f t="shared" si="22"/>
        <v>62</v>
      </c>
      <c r="N28" s="1536">
        <v>45785</v>
      </c>
      <c r="O28" s="1536">
        <v>45782</v>
      </c>
      <c r="P28" s="1537"/>
      <c r="Q28" s="1562" t="s">
        <v>78</v>
      </c>
      <c r="R28" s="1563"/>
      <c r="S28" s="1563"/>
      <c r="T28" s="1563"/>
      <c r="U28" s="1563"/>
      <c r="V28" s="1532"/>
      <c r="W28" s="1532" t="s">
        <v>111</v>
      </c>
      <c r="X28" s="1565">
        <v>45733</v>
      </c>
      <c r="Y28" s="1589" t="s">
        <v>88</v>
      </c>
      <c r="Z28" s="1589">
        <v>45742</v>
      </c>
      <c r="AA28" s="1589" t="s">
        <v>59</v>
      </c>
      <c r="AB28" s="1589"/>
      <c r="AC28" s="1580" t="s">
        <v>199</v>
      </c>
      <c r="AD28" s="1590" t="s">
        <v>122</v>
      </c>
      <c r="AE28" s="2277">
        <v>0.996</v>
      </c>
      <c r="AF28" s="2278">
        <f t="shared" si="23"/>
        <v>2964.096</v>
      </c>
      <c r="AG28" s="1504" t="s">
        <v>200</v>
      </c>
      <c r="AH28" s="1609" t="s">
        <v>81</v>
      </c>
      <c r="AI28" s="1799">
        <f t="shared" si="3"/>
        <v>2976</v>
      </c>
      <c r="AJ28" s="1609">
        <v>1</v>
      </c>
      <c r="AK28" s="1610">
        <f t="shared" si="21"/>
        <v>2976</v>
      </c>
      <c r="AL28" s="1610"/>
      <c r="AM28" s="1610"/>
      <c r="AN28" s="1610"/>
      <c r="AO28" s="1610">
        <f>J28/12</f>
        <v>248</v>
      </c>
      <c r="AP28" s="1610"/>
      <c r="AQ28" s="1610"/>
      <c r="AR28" s="1610" t="s">
        <v>63</v>
      </c>
      <c r="AS28" s="1610"/>
      <c r="AT28" s="1610">
        <v>0</v>
      </c>
      <c r="AU28" s="1622"/>
      <c r="AV28" s="1622"/>
      <c r="AW28" s="1622">
        <f>J28</f>
        <v>2976</v>
      </c>
      <c r="AX28" s="1622"/>
      <c r="AY28" s="1622"/>
      <c r="AZ28" s="1622"/>
      <c r="BA28" s="1622"/>
      <c r="BB28" s="1622"/>
      <c r="BC28" s="1622"/>
      <c r="BD28" s="1622">
        <f t="shared" si="24"/>
        <v>2852</v>
      </c>
      <c r="BE28" s="1622">
        <f t="shared" si="25"/>
        <v>124</v>
      </c>
      <c r="BF28" s="1534">
        <f t="shared" si="26"/>
        <v>0</v>
      </c>
      <c r="BG28" s="1638"/>
      <c r="BH28" s="1639"/>
      <c r="BI28" s="1639"/>
      <c r="BJ28" s="1639"/>
      <c r="BK28" s="1639"/>
      <c r="BL28" s="1639"/>
      <c r="BM28" s="1639"/>
      <c r="BN28" s="1639"/>
      <c r="BO28" s="1639"/>
      <c r="BP28" s="1639"/>
      <c r="BQ28" s="1639"/>
      <c r="BR28" s="1639"/>
      <c r="BS28" s="1639"/>
      <c r="BT28" s="1639"/>
      <c r="BU28" s="1639"/>
      <c r="BV28" s="1639"/>
      <c r="BW28" s="1639"/>
      <c r="BX28" s="1639"/>
      <c r="BY28" s="1639"/>
      <c r="BZ28" s="1639"/>
      <c r="CA28" s="1639"/>
      <c r="CB28" s="1639"/>
      <c r="CC28" s="1639"/>
      <c r="CD28" s="1639"/>
      <c r="CE28" s="1639"/>
      <c r="CF28" s="1639"/>
      <c r="CG28" s="1639"/>
      <c r="CH28" s="1639"/>
      <c r="CI28" s="1639"/>
      <c r="CJ28" s="1639"/>
      <c r="CK28" s="1639"/>
      <c r="CL28" s="1639"/>
      <c r="CM28" s="1639"/>
      <c r="CN28" s="1639"/>
      <c r="CO28" s="1639"/>
      <c r="CP28" s="1639"/>
      <c r="CQ28" s="1639"/>
      <c r="CR28" s="1639"/>
      <c r="CS28" s="1639"/>
      <c r="CT28" s="1639"/>
      <c r="CU28" s="1639"/>
      <c r="CV28" s="1639"/>
      <c r="CW28" s="1639"/>
      <c r="CX28" s="1639"/>
      <c r="CY28" s="1639"/>
      <c r="CZ28" s="1639"/>
      <c r="DA28" s="1639"/>
      <c r="DB28" s="1639"/>
      <c r="DC28" s="1639"/>
      <c r="DD28" s="1639"/>
      <c r="DE28" s="1639"/>
      <c r="DF28" s="1639"/>
      <c r="DG28" s="1639"/>
      <c r="DH28" s="1639"/>
      <c r="DI28" s="1639"/>
      <c r="DJ28" s="1639"/>
      <c r="DK28" s="1639"/>
      <c r="DL28" s="1639"/>
      <c r="DM28" s="1639"/>
      <c r="DN28" s="1639"/>
      <c r="DO28" s="1639"/>
      <c r="DP28" s="1639"/>
      <c r="DQ28" s="1639"/>
      <c r="DR28" s="1639"/>
      <c r="DS28" s="1639"/>
      <c r="DT28" s="1639"/>
      <c r="DU28" s="1639"/>
      <c r="DV28" s="1639"/>
      <c r="DW28" s="1639"/>
      <c r="DX28" s="1639"/>
      <c r="DY28" s="1639"/>
      <c r="DZ28" s="1639"/>
      <c r="EA28" s="1639"/>
      <c r="EB28" s="1639"/>
      <c r="EC28" s="1639"/>
      <c r="ED28" s="1639"/>
      <c r="EE28" s="1639"/>
      <c r="EF28" s="1639"/>
      <c r="EG28" s="1639"/>
      <c r="EH28" s="1639"/>
      <c r="EI28" s="1639"/>
      <c r="EJ28" s="1639"/>
      <c r="EK28" s="1639"/>
      <c r="EL28" s="1639"/>
      <c r="EM28" s="1639"/>
      <c r="EN28" s="1639"/>
      <c r="EO28" s="1639"/>
      <c r="EP28" s="1639"/>
      <c r="EQ28" s="1639"/>
      <c r="ER28" s="1639"/>
      <c r="ES28" s="1639"/>
      <c r="ET28" s="1639"/>
      <c r="EU28" s="1639"/>
      <c r="EV28" s="1639"/>
      <c r="EW28" s="1639"/>
      <c r="EX28" s="1639"/>
      <c r="EY28" s="1639"/>
      <c r="EZ28" s="1639"/>
      <c r="FA28" s="1639"/>
      <c r="FB28" s="1639"/>
      <c r="FC28" s="1639"/>
      <c r="FD28" s="1639"/>
      <c r="FE28" s="1639"/>
      <c r="FF28" s="1639"/>
      <c r="FG28" s="1639"/>
      <c r="FH28" s="1639"/>
      <c r="FI28" s="1639"/>
      <c r="FJ28" s="1639"/>
      <c r="FK28" s="1639"/>
      <c r="FL28" s="1639"/>
      <c r="FM28" s="1639"/>
      <c r="FN28" s="1639"/>
      <c r="FO28" s="1639"/>
      <c r="FP28" s="1639"/>
      <c r="FQ28" s="1639"/>
      <c r="FR28" s="1639"/>
      <c r="FS28" s="1639"/>
      <c r="FT28" s="1639"/>
      <c r="FU28" s="1639"/>
      <c r="FV28" s="1639"/>
      <c r="FW28" s="1639"/>
      <c r="FX28" s="1639"/>
      <c r="FY28" s="1639"/>
      <c r="FZ28" s="1639"/>
      <c r="GA28" s="1639"/>
      <c r="GB28" s="1639"/>
      <c r="GC28" s="1639"/>
      <c r="GD28" s="1639"/>
      <c r="GE28" s="1639"/>
      <c r="GF28" s="1639"/>
      <c r="GG28" s="1639"/>
      <c r="GH28" s="1639"/>
      <c r="GI28" s="1639"/>
      <c r="GJ28" s="1639"/>
      <c r="GK28" s="1639"/>
      <c r="GL28" s="1639"/>
      <c r="GM28" s="1639"/>
      <c r="GN28" s="1639"/>
      <c r="GO28" s="1639"/>
      <c r="GP28" s="1639"/>
      <c r="GQ28" s="1639"/>
      <c r="GR28" s="1639"/>
      <c r="GS28" s="1639"/>
      <c r="GT28" s="1639"/>
      <c r="GU28" s="1639"/>
      <c r="GV28" s="1639"/>
      <c r="GW28" s="1639"/>
      <c r="GX28" s="1639"/>
      <c r="GY28" s="1639"/>
      <c r="GZ28" s="1639"/>
      <c r="HA28" s="1639"/>
      <c r="HB28" s="1639"/>
      <c r="HC28" s="1639"/>
      <c r="HD28" s="1639"/>
      <c r="HE28" s="1639"/>
      <c r="HF28" s="1639"/>
      <c r="HG28" s="1639"/>
      <c r="HH28" s="1639"/>
      <c r="HI28" s="1639"/>
      <c r="HJ28" s="1639"/>
      <c r="HK28" s="1639"/>
      <c r="HL28" s="1639"/>
      <c r="HM28" s="1639"/>
      <c r="HN28" s="1639"/>
      <c r="HO28" s="1639"/>
      <c r="HP28" s="1639"/>
      <c r="HQ28" s="1639"/>
      <c r="HR28" s="1639"/>
      <c r="HS28" s="1639"/>
      <c r="HT28" s="1639"/>
      <c r="HU28" s="1639"/>
      <c r="HV28" s="1639"/>
      <c r="HW28" s="1639"/>
      <c r="HX28" s="1639"/>
      <c r="HY28" s="1639"/>
      <c r="HZ28" s="1639"/>
      <c r="IA28" s="1639"/>
      <c r="IB28" s="1639"/>
      <c r="IC28" s="1639"/>
      <c r="ID28" s="1639"/>
      <c r="IE28" s="1639"/>
      <c r="IF28" s="1639"/>
      <c r="IG28" s="1639"/>
      <c r="IH28" s="1639"/>
      <c r="II28" s="1639"/>
      <c r="IJ28" s="1639"/>
      <c r="IK28" s="1639"/>
      <c r="IL28" s="1639"/>
      <c r="IM28" s="1639"/>
      <c r="IN28" s="1639"/>
      <c r="IO28" s="1639"/>
      <c r="IP28" s="1639"/>
      <c r="IQ28" s="1639"/>
      <c r="IR28" s="1639"/>
      <c r="IS28" s="1639"/>
      <c r="IT28" s="1639"/>
      <c r="IU28" s="1639"/>
      <c r="IV28" s="1639"/>
      <c r="IW28" s="1639"/>
      <c r="IX28" s="1639"/>
      <c r="IY28" s="1639"/>
      <c r="IZ28" s="1639"/>
      <c r="JA28" s="1639"/>
      <c r="JB28" s="1639"/>
      <c r="JC28" s="1639"/>
      <c r="JD28" s="1639"/>
      <c r="JE28" s="1639"/>
      <c r="JF28" s="1639"/>
      <c r="JG28" s="1639"/>
      <c r="JH28" s="1639"/>
      <c r="JI28" s="1639"/>
      <c r="JJ28" s="1639"/>
      <c r="JK28" s="1639"/>
      <c r="JL28" s="1639"/>
      <c r="JM28" s="1639"/>
      <c r="JN28" s="1639"/>
      <c r="JO28" s="1639"/>
      <c r="JP28" s="1639"/>
      <c r="JQ28" s="1639"/>
      <c r="JR28" s="1639"/>
      <c r="JS28" s="1639"/>
      <c r="JT28" s="1639"/>
      <c r="JU28" s="1639"/>
      <c r="JV28" s="1639"/>
      <c r="JW28" s="1639"/>
      <c r="JX28" s="1639"/>
      <c r="JY28" s="1639"/>
      <c r="JZ28" s="1639"/>
      <c r="KA28" s="1639"/>
      <c r="KB28" s="1639"/>
      <c r="KC28" s="1639"/>
      <c r="KD28" s="1639"/>
      <c r="KE28" s="1639"/>
      <c r="KF28" s="1639"/>
      <c r="KG28" s="1639"/>
      <c r="KH28" s="1639"/>
      <c r="KI28" s="1639"/>
      <c r="KJ28" s="1639"/>
      <c r="KK28" s="1639"/>
      <c r="KL28" s="1639"/>
      <c r="KM28" s="1639"/>
      <c r="KN28" s="1639"/>
      <c r="KO28" s="1639"/>
      <c r="KP28" s="1639"/>
      <c r="KQ28" s="1639"/>
      <c r="KR28" s="1639"/>
      <c r="KS28" s="1639"/>
      <c r="KT28" s="1639"/>
      <c r="KU28" s="1639"/>
      <c r="KV28" s="1639"/>
      <c r="KW28" s="1639"/>
      <c r="KX28" s="1639"/>
      <c r="KY28" s="1639"/>
      <c r="KZ28" s="1639"/>
      <c r="LA28" s="1639"/>
      <c r="LB28" s="1639"/>
      <c r="LC28" s="1639"/>
      <c r="LD28" s="1639"/>
      <c r="LE28" s="1639"/>
      <c r="LF28" s="1639"/>
      <c r="LG28" s="1639"/>
      <c r="LH28" s="1639"/>
      <c r="LI28" s="1639"/>
      <c r="LJ28" s="1639"/>
      <c r="LK28" s="1639"/>
      <c r="LL28" s="1639"/>
      <c r="LM28" s="1639"/>
      <c r="LN28" s="1639"/>
      <c r="LO28" s="1639"/>
      <c r="LP28" s="1639"/>
    </row>
    <row r="29" s="1481" customFormat="1" ht="47" customHeight="1" spans="1:328">
      <c r="A29" s="1499">
        <v>45733</v>
      </c>
      <c r="B29" s="1500" t="s">
        <v>194</v>
      </c>
      <c r="C29" s="1501" t="s">
        <v>195</v>
      </c>
      <c r="D29" s="1502">
        <v>4500160468</v>
      </c>
      <c r="E29" s="2253"/>
      <c r="F29" s="1502" t="s">
        <v>207</v>
      </c>
      <c r="G29" s="1505" t="s">
        <v>208</v>
      </c>
      <c r="H29" s="1505" t="s">
        <v>208</v>
      </c>
      <c r="I29" s="1532" t="s">
        <v>209</v>
      </c>
      <c r="J29" s="1522">
        <v>2976</v>
      </c>
      <c r="K29" s="1534">
        <v>12</v>
      </c>
      <c r="L29" s="1534">
        <v>48</v>
      </c>
      <c r="M29" s="1534">
        <f t="shared" si="22"/>
        <v>62</v>
      </c>
      <c r="N29" s="1536">
        <v>45785</v>
      </c>
      <c r="O29" s="1536">
        <v>45782</v>
      </c>
      <c r="P29" s="1537"/>
      <c r="Q29" s="1562" t="s">
        <v>78</v>
      </c>
      <c r="R29" s="1563"/>
      <c r="S29" s="1563"/>
      <c r="T29" s="1563"/>
      <c r="U29" s="1563"/>
      <c r="V29" s="1532"/>
      <c r="W29" s="1532" t="s">
        <v>111</v>
      </c>
      <c r="X29" s="1565">
        <v>45733</v>
      </c>
      <c r="Y29" s="1589" t="s">
        <v>88</v>
      </c>
      <c r="Z29" s="1589">
        <v>45742</v>
      </c>
      <c r="AA29" s="1589" t="s">
        <v>59</v>
      </c>
      <c r="AB29" s="1589"/>
      <c r="AC29" s="1580" t="s">
        <v>199</v>
      </c>
      <c r="AD29" s="1590" t="s">
        <v>122</v>
      </c>
      <c r="AE29" s="2277">
        <v>0.996</v>
      </c>
      <c r="AF29" s="2278">
        <f t="shared" si="23"/>
        <v>2964.096</v>
      </c>
      <c r="AG29" s="1504" t="s">
        <v>200</v>
      </c>
      <c r="AH29" s="1609" t="s">
        <v>81</v>
      </c>
      <c r="AI29" s="1799">
        <f t="shared" si="3"/>
        <v>2976</v>
      </c>
      <c r="AJ29" s="1609">
        <v>1</v>
      </c>
      <c r="AK29" s="1610">
        <f t="shared" si="21"/>
        <v>2976</v>
      </c>
      <c r="AL29" s="1610"/>
      <c r="AM29" s="1610"/>
      <c r="AN29" s="1610"/>
      <c r="AO29" s="1610">
        <f>J29/12</f>
        <v>248</v>
      </c>
      <c r="AP29" s="1610"/>
      <c r="AQ29" s="1610"/>
      <c r="AR29" s="1610" t="s">
        <v>63</v>
      </c>
      <c r="AS29" s="1610"/>
      <c r="AT29" s="1610">
        <v>0</v>
      </c>
      <c r="AU29" s="1622"/>
      <c r="AV29" s="1622"/>
      <c r="AW29" s="1622"/>
      <c r="AX29" s="1622"/>
      <c r="AY29" s="1622">
        <f>J29</f>
        <v>2976</v>
      </c>
      <c r="AZ29" s="1622"/>
      <c r="BA29" s="1622"/>
      <c r="BB29" s="1622"/>
      <c r="BC29" s="1622"/>
      <c r="BD29" s="1622">
        <f t="shared" si="24"/>
        <v>2852</v>
      </c>
      <c r="BE29" s="1622">
        <f t="shared" si="25"/>
        <v>124</v>
      </c>
      <c r="BF29" s="1534">
        <f t="shared" si="26"/>
        <v>0</v>
      </c>
      <c r="BG29" s="1638"/>
      <c r="BH29" s="1639"/>
      <c r="BI29" s="1639"/>
      <c r="BJ29" s="1639"/>
      <c r="BK29" s="1639"/>
      <c r="BL29" s="1639"/>
      <c r="BM29" s="1639"/>
      <c r="BN29" s="1639"/>
      <c r="BO29" s="1639"/>
      <c r="BP29" s="1639"/>
      <c r="BQ29" s="1639"/>
      <c r="BR29" s="1639"/>
      <c r="BS29" s="1639"/>
      <c r="BT29" s="1639"/>
      <c r="BU29" s="1639"/>
      <c r="BV29" s="1639"/>
      <c r="BW29" s="1639"/>
      <c r="BX29" s="1639"/>
      <c r="BY29" s="1639"/>
      <c r="BZ29" s="1639"/>
      <c r="CA29" s="1639"/>
      <c r="CB29" s="1639"/>
      <c r="CC29" s="1639"/>
      <c r="CD29" s="1639"/>
      <c r="CE29" s="1639"/>
      <c r="CF29" s="1639"/>
      <c r="CG29" s="1639"/>
      <c r="CH29" s="1639"/>
      <c r="CI29" s="1639"/>
      <c r="CJ29" s="1639"/>
      <c r="CK29" s="1639"/>
      <c r="CL29" s="1639"/>
      <c r="CM29" s="1639"/>
      <c r="CN29" s="1639"/>
      <c r="CO29" s="1639"/>
      <c r="CP29" s="1639"/>
      <c r="CQ29" s="1639"/>
      <c r="CR29" s="1639"/>
      <c r="CS29" s="1639"/>
      <c r="CT29" s="1639"/>
      <c r="CU29" s="1639"/>
      <c r="CV29" s="1639"/>
      <c r="CW29" s="1639"/>
      <c r="CX29" s="1639"/>
      <c r="CY29" s="1639"/>
      <c r="CZ29" s="1639"/>
      <c r="DA29" s="1639"/>
      <c r="DB29" s="1639"/>
      <c r="DC29" s="1639"/>
      <c r="DD29" s="1639"/>
      <c r="DE29" s="1639"/>
      <c r="DF29" s="1639"/>
      <c r="DG29" s="1639"/>
      <c r="DH29" s="1639"/>
      <c r="DI29" s="1639"/>
      <c r="DJ29" s="1639"/>
      <c r="DK29" s="1639"/>
      <c r="DL29" s="1639"/>
      <c r="DM29" s="1639"/>
      <c r="DN29" s="1639"/>
      <c r="DO29" s="1639"/>
      <c r="DP29" s="1639"/>
      <c r="DQ29" s="1639"/>
      <c r="DR29" s="1639"/>
      <c r="DS29" s="1639"/>
      <c r="DT29" s="1639"/>
      <c r="DU29" s="1639"/>
      <c r="DV29" s="1639"/>
      <c r="DW29" s="1639"/>
      <c r="DX29" s="1639"/>
      <c r="DY29" s="1639"/>
      <c r="DZ29" s="1639"/>
      <c r="EA29" s="1639"/>
      <c r="EB29" s="1639"/>
      <c r="EC29" s="1639"/>
      <c r="ED29" s="1639"/>
      <c r="EE29" s="1639"/>
      <c r="EF29" s="1639"/>
      <c r="EG29" s="1639"/>
      <c r="EH29" s="1639"/>
      <c r="EI29" s="1639"/>
      <c r="EJ29" s="1639"/>
      <c r="EK29" s="1639"/>
      <c r="EL29" s="1639"/>
      <c r="EM29" s="1639"/>
      <c r="EN29" s="1639"/>
      <c r="EO29" s="1639"/>
      <c r="EP29" s="1639"/>
      <c r="EQ29" s="1639"/>
      <c r="ER29" s="1639"/>
      <c r="ES29" s="1639"/>
      <c r="ET29" s="1639"/>
      <c r="EU29" s="1639"/>
      <c r="EV29" s="1639"/>
      <c r="EW29" s="1639"/>
      <c r="EX29" s="1639"/>
      <c r="EY29" s="1639"/>
      <c r="EZ29" s="1639"/>
      <c r="FA29" s="1639"/>
      <c r="FB29" s="1639"/>
      <c r="FC29" s="1639"/>
      <c r="FD29" s="1639"/>
      <c r="FE29" s="1639"/>
      <c r="FF29" s="1639"/>
      <c r="FG29" s="1639"/>
      <c r="FH29" s="1639"/>
      <c r="FI29" s="1639"/>
      <c r="FJ29" s="1639"/>
      <c r="FK29" s="1639"/>
      <c r="FL29" s="1639"/>
      <c r="FM29" s="1639"/>
      <c r="FN29" s="1639"/>
      <c r="FO29" s="1639"/>
      <c r="FP29" s="1639"/>
      <c r="FQ29" s="1639"/>
      <c r="FR29" s="1639"/>
      <c r="FS29" s="1639"/>
      <c r="FT29" s="1639"/>
      <c r="FU29" s="1639"/>
      <c r="FV29" s="1639"/>
      <c r="FW29" s="1639"/>
      <c r="FX29" s="1639"/>
      <c r="FY29" s="1639"/>
      <c r="FZ29" s="1639"/>
      <c r="GA29" s="1639"/>
      <c r="GB29" s="1639"/>
      <c r="GC29" s="1639"/>
      <c r="GD29" s="1639"/>
      <c r="GE29" s="1639"/>
      <c r="GF29" s="1639"/>
      <c r="GG29" s="1639"/>
      <c r="GH29" s="1639"/>
      <c r="GI29" s="1639"/>
      <c r="GJ29" s="1639"/>
      <c r="GK29" s="1639"/>
      <c r="GL29" s="1639"/>
      <c r="GM29" s="1639"/>
      <c r="GN29" s="1639"/>
      <c r="GO29" s="1639"/>
      <c r="GP29" s="1639"/>
      <c r="GQ29" s="1639"/>
      <c r="GR29" s="1639"/>
      <c r="GS29" s="1639"/>
      <c r="GT29" s="1639"/>
      <c r="GU29" s="1639"/>
      <c r="GV29" s="1639"/>
      <c r="GW29" s="1639"/>
      <c r="GX29" s="1639"/>
      <c r="GY29" s="1639"/>
      <c r="GZ29" s="1639"/>
      <c r="HA29" s="1639"/>
      <c r="HB29" s="1639"/>
      <c r="HC29" s="1639"/>
      <c r="HD29" s="1639"/>
      <c r="HE29" s="1639"/>
      <c r="HF29" s="1639"/>
      <c r="HG29" s="1639"/>
      <c r="HH29" s="1639"/>
      <c r="HI29" s="1639"/>
      <c r="HJ29" s="1639"/>
      <c r="HK29" s="1639"/>
      <c r="HL29" s="1639"/>
      <c r="HM29" s="1639"/>
      <c r="HN29" s="1639"/>
      <c r="HO29" s="1639"/>
      <c r="HP29" s="1639"/>
      <c r="HQ29" s="1639"/>
      <c r="HR29" s="1639"/>
      <c r="HS29" s="1639"/>
      <c r="HT29" s="1639"/>
      <c r="HU29" s="1639"/>
      <c r="HV29" s="1639"/>
      <c r="HW29" s="1639"/>
      <c r="HX29" s="1639"/>
      <c r="HY29" s="1639"/>
      <c r="HZ29" s="1639"/>
      <c r="IA29" s="1639"/>
      <c r="IB29" s="1639"/>
      <c r="IC29" s="1639"/>
      <c r="ID29" s="1639"/>
      <c r="IE29" s="1639"/>
      <c r="IF29" s="1639"/>
      <c r="IG29" s="1639"/>
      <c r="IH29" s="1639"/>
      <c r="II29" s="1639"/>
      <c r="IJ29" s="1639"/>
      <c r="IK29" s="1639"/>
      <c r="IL29" s="1639"/>
      <c r="IM29" s="1639"/>
      <c r="IN29" s="1639"/>
      <c r="IO29" s="1639"/>
      <c r="IP29" s="1639"/>
      <c r="IQ29" s="1639"/>
      <c r="IR29" s="1639"/>
      <c r="IS29" s="1639"/>
      <c r="IT29" s="1639"/>
      <c r="IU29" s="1639"/>
      <c r="IV29" s="1639"/>
      <c r="IW29" s="1639"/>
      <c r="IX29" s="1639"/>
      <c r="IY29" s="1639"/>
      <c r="IZ29" s="1639"/>
      <c r="JA29" s="1639"/>
      <c r="JB29" s="1639"/>
      <c r="JC29" s="1639"/>
      <c r="JD29" s="1639"/>
      <c r="JE29" s="1639"/>
      <c r="JF29" s="1639"/>
      <c r="JG29" s="1639"/>
      <c r="JH29" s="1639"/>
      <c r="JI29" s="1639"/>
      <c r="JJ29" s="1639"/>
      <c r="JK29" s="1639"/>
      <c r="JL29" s="1639"/>
      <c r="JM29" s="1639"/>
      <c r="JN29" s="1639"/>
      <c r="JO29" s="1639"/>
      <c r="JP29" s="1639"/>
      <c r="JQ29" s="1639"/>
      <c r="JR29" s="1639"/>
      <c r="JS29" s="1639"/>
      <c r="JT29" s="1639"/>
      <c r="JU29" s="1639"/>
      <c r="JV29" s="1639"/>
      <c r="JW29" s="1639"/>
      <c r="JX29" s="1639"/>
      <c r="JY29" s="1639"/>
      <c r="JZ29" s="1639"/>
      <c r="KA29" s="1639"/>
      <c r="KB29" s="1639"/>
      <c r="KC29" s="1639"/>
      <c r="KD29" s="1639"/>
      <c r="KE29" s="1639"/>
      <c r="KF29" s="1639"/>
      <c r="KG29" s="1639"/>
      <c r="KH29" s="1639"/>
      <c r="KI29" s="1639"/>
      <c r="KJ29" s="1639"/>
      <c r="KK29" s="1639"/>
      <c r="KL29" s="1639"/>
      <c r="KM29" s="1639"/>
      <c r="KN29" s="1639"/>
      <c r="KO29" s="1639"/>
      <c r="KP29" s="1639"/>
      <c r="KQ29" s="1639"/>
      <c r="KR29" s="1639"/>
      <c r="KS29" s="1639"/>
      <c r="KT29" s="1639"/>
      <c r="KU29" s="1639"/>
      <c r="KV29" s="1639"/>
      <c r="KW29" s="1639"/>
      <c r="KX29" s="1639"/>
      <c r="KY29" s="1639"/>
      <c r="KZ29" s="1639"/>
      <c r="LA29" s="1639"/>
      <c r="LB29" s="1639"/>
      <c r="LC29" s="1639"/>
      <c r="LD29" s="1639"/>
      <c r="LE29" s="1639"/>
      <c r="LF29" s="1639"/>
      <c r="LG29" s="1639"/>
      <c r="LH29" s="1639"/>
      <c r="LI29" s="1639"/>
      <c r="LJ29" s="1639"/>
      <c r="LK29" s="1639"/>
      <c r="LL29" s="1639"/>
      <c r="LM29" s="1639"/>
      <c r="LN29" s="1639"/>
      <c r="LO29" s="1639"/>
      <c r="LP29" s="1639"/>
    </row>
    <row r="30" s="1481" customFormat="1" ht="47" customHeight="1" spans="1:328">
      <c r="A30" s="1499">
        <v>45733</v>
      </c>
      <c r="B30" s="1500" t="s">
        <v>194</v>
      </c>
      <c r="C30" s="1501" t="s">
        <v>195</v>
      </c>
      <c r="D30" s="1502">
        <v>4500160468</v>
      </c>
      <c r="E30" s="2253"/>
      <c r="F30" s="1502" t="s">
        <v>210</v>
      </c>
      <c r="G30" s="1505" t="s">
        <v>211</v>
      </c>
      <c r="H30" s="1505" t="s">
        <v>211</v>
      </c>
      <c r="I30" s="1532" t="s">
        <v>212</v>
      </c>
      <c r="J30" s="1522">
        <v>2976</v>
      </c>
      <c r="K30" s="1534">
        <v>12</v>
      </c>
      <c r="L30" s="1534">
        <v>48</v>
      </c>
      <c r="M30" s="1534">
        <f t="shared" si="22"/>
        <v>62</v>
      </c>
      <c r="N30" s="1536">
        <v>45785</v>
      </c>
      <c r="O30" s="1536">
        <v>45782</v>
      </c>
      <c r="P30" s="1537"/>
      <c r="Q30" s="1562" t="s">
        <v>78</v>
      </c>
      <c r="R30" s="1563"/>
      <c r="S30" s="1563"/>
      <c r="T30" s="1563"/>
      <c r="U30" s="1563"/>
      <c r="V30" s="1532"/>
      <c r="W30" s="1532" t="s">
        <v>111</v>
      </c>
      <c r="X30" s="1565">
        <v>45733</v>
      </c>
      <c r="Y30" s="1589" t="s">
        <v>88</v>
      </c>
      <c r="Z30" s="1589">
        <v>45742</v>
      </c>
      <c r="AA30" s="1589" t="s">
        <v>59</v>
      </c>
      <c r="AB30" s="1589"/>
      <c r="AC30" s="1580" t="s">
        <v>199</v>
      </c>
      <c r="AD30" s="1590" t="s">
        <v>122</v>
      </c>
      <c r="AE30" s="2277">
        <v>0.996</v>
      </c>
      <c r="AF30" s="2278">
        <f t="shared" si="23"/>
        <v>2964.096</v>
      </c>
      <c r="AG30" s="1504" t="s">
        <v>200</v>
      </c>
      <c r="AH30" s="1609" t="s">
        <v>81</v>
      </c>
      <c r="AI30" s="1799">
        <f t="shared" si="3"/>
        <v>2976</v>
      </c>
      <c r="AJ30" s="1609">
        <v>1</v>
      </c>
      <c r="AK30" s="1610">
        <f t="shared" si="21"/>
        <v>2976</v>
      </c>
      <c r="AL30" s="1610"/>
      <c r="AM30" s="1610"/>
      <c r="AN30" s="1610"/>
      <c r="AO30" s="1610">
        <f>J30/12</f>
        <v>248</v>
      </c>
      <c r="AP30" s="1610"/>
      <c r="AQ30" s="1610"/>
      <c r="AR30" s="1610" t="s">
        <v>63</v>
      </c>
      <c r="AS30" s="1610"/>
      <c r="AT30" s="1610">
        <v>0</v>
      </c>
      <c r="AU30" s="1622"/>
      <c r="AV30" s="1622"/>
      <c r="AW30" s="1622"/>
      <c r="AX30" s="1622"/>
      <c r="AY30" s="1622"/>
      <c r="AZ30" s="1622"/>
      <c r="BA30" s="1622"/>
      <c r="BB30" s="1622">
        <f>J30</f>
        <v>2976</v>
      </c>
      <c r="BC30" s="1622"/>
      <c r="BD30" s="1622">
        <f t="shared" si="24"/>
        <v>2852</v>
      </c>
      <c r="BE30" s="1622">
        <f t="shared" si="25"/>
        <v>124</v>
      </c>
      <c r="BF30" s="1534">
        <f t="shared" si="26"/>
        <v>0</v>
      </c>
      <c r="BG30" s="1638"/>
      <c r="BH30" s="1639"/>
      <c r="BI30" s="1639"/>
      <c r="BJ30" s="1639"/>
      <c r="BK30" s="1639"/>
      <c r="BL30" s="1639"/>
      <c r="BM30" s="1639"/>
      <c r="BN30" s="1639"/>
      <c r="BO30" s="1639"/>
      <c r="BP30" s="1639"/>
      <c r="BQ30" s="1639"/>
      <c r="BR30" s="1639"/>
      <c r="BS30" s="1639"/>
      <c r="BT30" s="1639"/>
      <c r="BU30" s="1639"/>
      <c r="BV30" s="1639"/>
      <c r="BW30" s="1639"/>
      <c r="BX30" s="1639"/>
      <c r="BY30" s="1639"/>
      <c r="BZ30" s="1639"/>
      <c r="CA30" s="1639"/>
      <c r="CB30" s="1639"/>
      <c r="CC30" s="1639"/>
      <c r="CD30" s="1639"/>
      <c r="CE30" s="1639"/>
      <c r="CF30" s="1639"/>
      <c r="CG30" s="1639"/>
      <c r="CH30" s="1639"/>
      <c r="CI30" s="1639"/>
      <c r="CJ30" s="1639"/>
      <c r="CK30" s="1639"/>
      <c r="CL30" s="1639"/>
      <c r="CM30" s="1639"/>
      <c r="CN30" s="1639"/>
      <c r="CO30" s="1639"/>
      <c r="CP30" s="1639"/>
      <c r="CQ30" s="1639"/>
      <c r="CR30" s="1639"/>
      <c r="CS30" s="1639"/>
      <c r="CT30" s="1639"/>
      <c r="CU30" s="1639"/>
      <c r="CV30" s="1639"/>
      <c r="CW30" s="1639"/>
      <c r="CX30" s="1639"/>
      <c r="CY30" s="1639"/>
      <c r="CZ30" s="1639"/>
      <c r="DA30" s="1639"/>
      <c r="DB30" s="1639"/>
      <c r="DC30" s="1639"/>
      <c r="DD30" s="1639"/>
      <c r="DE30" s="1639"/>
      <c r="DF30" s="1639"/>
      <c r="DG30" s="1639"/>
      <c r="DH30" s="1639"/>
      <c r="DI30" s="1639"/>
      <c r="DJ30" s="1639"/>
      <c r="DK30" s="1639"/>
      <c r="DL30" s="1639"/>
      <c r="DM30" s="1639"/>
      <c r="DN30" s="1639"/>
      <c r="DO30" s="1639"/>
      <c r="DP30" s="1639"/>
      <c r="DQ30" s="1639"/>
      <c r="DR30" s="1639"/>
      <c r="DS30" s="1639"/>
      <c r="DT30" s="1639"/>
      <c r="DU30" s="1639"/>
      <c r="DV30" s="1639"/>
      <c r="DW30" s="1639"/>
      <c r="DX30" s="1639"/>
      <c r="DY30" s="1639"/>
      <c r="DZ30" s="1639"/>
      <c r="EA30" s="1639"/>
      <c r="EB30" s="1639"/>
      <c r="EC30" s="1639"/>
      <c r="ED30" s="1639"/>
      <c r="EE30" s="1639"/>
      <c r="EF30" s="1639"/>
      <c r="EG30" s="1639"/>
      <c r="EH30" s="1639"/>
      <c r="EI30" s="1639"/>
      <c r="EJ30" s="1639"/>
      <c r="EK30" s="1639"/>
      <c r="EL30" s="1639"/>
      <c r="EM30" s="1639"/>
      <c r="EN30" s="1639"/>
      <c r="EO30" s="1639"/>
      <c r="EP30" s="1639"/>
      <c r="EQ30" s="1639"/>
      <c r="ER30" s="1639"/>
      <c r="ES30" s="1639"/>
      <c r="ET30" s="1639"/>
      <c r="EU30" s="1639"/>
      <c r="EV30" s="1639"/>
      <c r="EW30" s="1639"/>
      <c r="EX30" s="1639"/>
      <c r="EY30" s="1639"/>
      <c r="EZ30" s="1639"/>
      <c r="FA30" s="1639"/>
      <c r="FB30" s="1639"/>
      <c r="FC30" s="1639"/>
      <c r="FD30" s="1639"/>
      <c r="FE30" s="1639"/>
      <c r="FF30" s="1639"/>
      <c r="FG30" s="1639"/>
      <c r="FH30" s="1639"/>
      <c r="FI30" s="1639"/>
      <c r="FJ30" s="1639"/>
      <c r="FK30" s="1639"/>
      <c r="FL30" s="1639"/>
      <c r="FM30" s="1639"/>
      <c r="FN30" s="1639"/>
      <c r="FO30" s="1639"/>
      <c r="FP30" s="1639"/>
      <c r="FQ30" s="1639"/>
      <c r="FR30" s="1639"/>
      <c r="FS30" s="1639"/>
      <c r="FT30" s="1639"/>
      <c r="FU30" s="1639"/>
      <c r="FV30" s="1639"/>
      <c r="FW30" s="1639"/>
      <c r="FX30" s="1639"/>
      <c r="FY30" s="1639"/>
      <c r="FZ30" s="1639"/>
      <c r="GA30" s="1639"/>
      <c r="GB30" s="1639"/>
      <c r="GC30" s="1639"/>
      <c r="GD30" s="1639"/>
      <c r="GE30" s="1639"/>
      <c r="GF30" s="1639"/>
      <c r="GG30" s="1639"/>
      <c r="GH30" s="1639"/>
      <c r="GI30" s="1639"/>
      <c r="GJ30" s="1639"/>
      <c r="GK30" s="1639"/>
      <c r="GL30" s="1639"/>
      <c r="GM30" s="1639"/>
      <c r="GN30" s="1639"/>
      <c r="GO30" s="1639"/>
      <c r="GP30" s="1639"/>
      <c r="GQ30" s="1639"/>
      <c r="GR30" s="1639"/>
      <c r="GS30" s="1639"/>
      <c r="GT30" s="1639"/>
      <c r="GU30" s="1639"/>
      <c r="GV30" s="1639"/>
      <c r="GW30" s="1639"/>
      <c r="GX30" s="1639"/>
      <c r="GY30" s="1639"/>
      <c r="GZ30" s="1639"/>
      <c r="HA30" s="1639"/>
      <c r="HB30" s="1639"/>
      <c r="HC30" s="1639"/>
      <c r="HD30" s="1639"/>
      <c r="HE30" s="1639"/>
      <c r="HF30" s="1639"/>
      <c r="HG30" s="1639"/>
      <c r="HH30" s="1639"/>
      <c r="HI30" s="1639"/>
      <c r="HJ30" s="1639"/>
      <c r="HK30" s="1639"/>
      <c r="HL30" s="1639"/>
      <c r="HM30" s="1639"/>
      <c r="HN30" s="1639"/>
      <c r="HO30" s="1639"/>
      <c r="HP30" s="1639"/>
      <c r="HQ30" s="1639"/>
      <c r="HR30" s="1639"/>
      <c r="HS30" s="1639"/>
      <c r="HT30" s="1639"/>
      <c r="HU30" s="1639"/>
      <c r="HV30" s="1639"/>
      <c r="HW30" s="1639"/>
      <c r="HX30" s="1639"/>
      <c r="HY30" s="1639"/>
      <c r="HZ30" s="1639"/>
      <c r="IA30" s="1639"/>
      <c r="IB30" s="1639"/>
      <c r="IC30" s="1639"/>
      <c r="ID30" s="1639"/>
      <c r="IE30" s="1639"/>
      <c r="IF30" s="1639"/>
      <c r="IG30" s="1639"/>
      <c r="IH30" s="1639"/>
      <c r="II30" s="1639"/>
      <c r="IJ30" s="1639"/>
      <c r="IK30" s="1639"/>
      <c r="IL30" s="1639"/>
      <c r="IM30" s="1639"/>
      <c r="IN30" s="1639"/>
      <c r="IO30" s="1639"/>
      <c r="IP30" s="1639"/>
      <c r="IQ30" s="1639"/>
      <c r="IR30" s="1639"/>
      <c r="IS30" s="1639"/>
      <c r="IT30" s="1639"/>
      <c r="IU30" s="1639"/>
      <c r="IV30" s="1639"/>
      <c r="IW30" s="1639"/>
      <c r="IX30" s="1639"/>
      <c r="IY30" s="1639"/>
      <c r="IZ30" s="1639"/>
      <c r="JA30" s="1639"/>
      <c r="JB30" s="1639"/>
      <c r="JC30" s="1639"/>
      <c r="JD30" s="1639"/>
      <c r="JE30" s="1639"/>
      <c r="JF30" s="1639"/>
      <c r="JG30" s="1639"/>
      <c r="JH30" s="1639"/>
      <c r="JI30" s="1639"/>
      <c r="JJ30" s="1639"/>
      <c r="JK30" s="1639"/>
      <c r="JL30" s="1639"/>
      <c r="JM30" s="1639"/>
      <c r="JN30" s="1639"/>
      <c r="JO30" s="1639"/>
      <c r="JP30" s="1639"/>
      <c r="JQ30" s="1639"/>
      <c r="JR30" s="1639"/>
      <c r="JS30" s="1639"/>
      <c r="JT30" s="1639"/>
      <c r="JU30" s="1639"/>
      <c r="JV30" s="1639"/>
      <c r="JW30" s="1639"/>
      <c r="JX30" s="1639"/>
      <c r="JY30" s="1639"/>
      <c r="JZ30" s="1639"/>
      <c r="KA30" s="1639"/>
      <c r="KB30" s="1639"/>
      <c r="KC30" s="1639"/>
      <c r="KD30" s="1639"/>
      <c r="KE30" s="1639"/>
      <c r="KF30" s="1639"/>
      <c r="KG30" s="1639"/>
      <c r="KH30" s="1639"/>
      <c r="KI30" s="1639"/>
      <c r="KJ30" s="1639"/>
      <c r="KK30" s="1639"/>
      <c r="KL30" s="1639"/>
      <c r="KM30" s="1639"/>
      <c r="KN30" s="1639"/>
      <c r="KO30" s="1639"/>
      <c r="KP30" s="1639"/>
      <c r="KQ30" s="1639"/>
      <c r="KR30" s="1639"/>
      <c r="KS30" s="1639"/>
      <c r="KT30" s="1639"/>
      <c r="KU30" s="1639"/>
      <c r="KV30" s="1639"/>
      <c r="KW30" s="1639"/>
      <c r="KX30" s="1639"/>
      <c r="KY30" s="1639"/>
      <c r="KZ30" s="1639"/>
      <c r="LA30" s="1639"/>
      <c r="LB30" s="1639"/>
      <c r="LC30" s="1639"/>
      <c r="LD30" s="1639"/>
      <c r="LE30" s="1639"/>
      <c r="LF30" s="1639"/>
      <c r="LG30" s="1639"/>
      <c r="LH30" s="1639"/>
      <c r="LI30" s="1639"/>
      <c r="LJ30" s="1639"/>
      <c r="LK30" s="1639"/>
      <c r="LL30" s="1639"/>
      <c r="LM30" s="1639"/>
      <c r="LN30" s="1639"/>
      <c r="LO30" s="1639"/>
      <c r="LP30" s="1639"/>
    </row>
    <row r="31" s="1481" customFormat="1" ht="47" customHeight="1" spans="1:328">
      <c r="A31" s="1499">
        <v>45635</v>
      </c>
      <c r="B31" s="1500" t="s">
        <v>213</v>
      </c>
      <c r="C31" s="1501" t="s">
        <v>98</v>
      </c>
      <c r="D31" s="1502">
        <v>4500153569</v>
      </c>
      <c r="E31" s="1503" t="s">
        <v>214</v>
      </c>
      <c r="F31" s="1502" t="s">
        <v>215</v>
      </c>
      <c r="G31" s="1514" t="s">
        <v>101</v>
      </c>
      <c r="H31" s="1514" t="s">
        <v>101</v>
      </c>
      <c r="I31" s="1532" t="s">
        <v>216</v>
      </c>
      <c r="J31" s="1522">
        <v>50016</v>
      </c>
      <c r="K31" s="1534">
        <v>0</v>
      </c>
      <c r="L31" s="1534">
        <v>24</v>
      </c>
      <c r="M31" s="1534">
        <f t="shared" si="22"/>
        <v>2084</v>
      </c>
      <c r="N31" s="1536">
        <v>45748</v>
      </c>
      <c r="O31" s="1536">
        <v>45744</v>
      </c>
      <c r="P31" s="1537"/>
      <c r="Q31" s="1562" t="s">
        <v>78</v>
      </c>
      <c r="R31" s="1563"/>
      <c r="S31" s="1563"/>
      <c r="T31" s="1563"/>
      <c r="U31" s="1563"/>
      <c r="V31" s="1532" t="s">
        <v>217</v>
      </c>
      <c r="W31" s="1532"/>
      <c r="X31" s="1565">
        <v>45635</v>
      </c>
      <c r="Y31" s="1589" t="s">
        <v>88</v>
      </c>
      <c r="Z31" s="1589" t="s">
        <v>88</v>
      </c>
      <c r="AA31" s="1589"/>
      <c r="AB31" s="1589"/>
      <c r="AC31" s="1580" t="s">
        <v>218</v>
      </c>
      <c r="AD31" s="1590" t="s">
        <v>219</v>
      </c>
      <c r="AE31" s="2277">
        <v>1</v>
      </c>
      <c r="AF31" s="2278">
        <f t="shared" si="23"/>
        <v>50016</v>
      </c>
      <c r="AG31" s="1504" t="s">
        <v>220</v>
      </c>
      <c r="AH31" s="1609" t="s">
        <v>81</v>
      </c>
      <c r="AI31" s="1799">
        <f t="shared" si="3"/>
        <v>50016</v>
      </c>
      <c r="AJ31" s="1609">
        <v>9</v>
      </c>
      <c r="AK31" s="1610">
        <f t="shared" si="21"/>
        <v>50016</v>
      </c>
      <c r="AL31" s="1610"/>
      <c r="AM31" s="1610">
        <f t="shared" ref="AM31:AM34" si="27">J31/24</f>
        <v>2084</v>
      </c>
      <c r="AN31" s="1610"/>
      <c r="AO31" s="1610"/>
      <c r="AP31" s="1610"/>
      <c r="AQ31" s="1610"/>
      <c r="AR31" s="1610" t="s">
        <v>63</v>
      </c>
      <c r="AS31" s="1610"/>
      <c r="AT31" s="1610">
        <v>0</v>
      </c>
      <c r="AU31" s="1622">
        <f t="shared" ref="AU31:AU34" si="28">J31/9</f>
        <v>5557.33333333333</v>
      </c>
      <c r="AV31" s="1622">
        <f t="shared" ref="AV31:AV34" si="29">J31/9</f>
        <v>5557.33333333333</v>
      </c>
      <c r="AW31" s="1622">
        <f t="shared" ref="AW31:AW34" si="30">J31/9</f>
        <v>5557.33333333333</v>
      </c>
      <c r="AX31" s="1622">
        <f t="shared" ref="AX31:AX34" si="31">J31/9</f>
        <v>5557.33333333333</v>
      </c>
      <c r="AY31" s="1622">
        <f t="shared" ref="AY31:AY34" si="32">J31/9</f>
        <v>5557.33333333333</v>
      </c>
      <c r="AZ31" s="1622">
        <f t="shared" ref="AZ31:AZ34" si="33">J31/9</f>
        <v>5557.33333333333</v>
      </c>
      <c r="BA31" s="1622">
        <f t="shared" ref="BA31:BA34" si="34">J31/9</f>
        <v>5557.33333333333</v>
      </c>
      <c r="BB31" s="1622">
        <f t="shared" ref="BB31:BB34" si="35">J31/9</f>
        <v>5557.33333333333</v>
      </c>
      <c r="BC31" s="1622">
        <f t="shared" ref="BC31:BC34" si="36">J31/9</f>
        <v>5557.33333333333</v>
      </c>
      <c r="BD31" s="1622">
        <f t="shared" si="24"/>
        <v>5325.77777777778</v>
      </c>
      <c r="BE31" s="1622">
        <f t="shared" si="25"/>
        <v>231.555555555556</v>
      </c>
      <c r="BF31" s="1534">
        <f t="shared" si="26"/>
        <v>0</v>
      </c>
      <c r="BG31" s="1638"/>
      <c r="BH31" s="1639"/>
      <c r="BI31" s="1639"/>
      <c r="BJ31" s="1639"/>
      <c r="BK31" s="1639"/>
      <c r="BL31" s="1639"/>
      <c r="BM31" s="1639"/>
      <c r="BN31" s="1639"/>
      <c r="BO31" s="1639"/>
      <c r="BP31" s="1639"/>
      <c r="BQ31" s="1639"/>
      <c r="BR31" s="1639"/>
      <c r="BS31" s="1639"/>
      <c r="BT31" s="1639"/>
      <c r="BU31" s="1639"/>
      <c r="BV31" s="1639"/>
      <c r="BW31" s="1639"/>
      <c r="BX31" s="1639"/>
      <c r="BY31" s="1639"/>
      <c r="BZ31" s="1639"/>
      <c r="CA31" s="1639"/>
      <c r="CB31" s="1639"/>
      <c r="CC31" s="1639"/>
      <c r="CD31" s="1639"/>
      <c r="CE31" s="1639"/>
      <c r="CF31" s="1639"/>
      <c r="CG31" s="1639"/>
      <c r="CH31" s="1639"/>
      <c r="CI31" s="1639"/>
      <c r="CJ31" s="1639"/>
      <c r="CK31" s="1639"/>
      <c r="CL31" s="1639"/>
      <c r="CM31" s="1639"/>
      <c r="CN31" s="1639"/>
      <c r="CO31" s="1639"/>
      <c r="CP31" s="1639"/>
      <c r="CQ31" s="1639"/>
      <c r="CR31" s="1639"/>
      <c r="CS31" s="1639"/>
      <c r="CT31" s="1639"/>
      <c r="CU31" s="1639"/>
      <c r="CV31" s="1639"/>
      <c r="CW31" s="1639"/>
      <c r="CX31" s="1639"/>
      <c r="CY31" s="1639"/>
      <c r="CZ31" s="1639"/>
      <c r="DA31" s="1639"/>
      <c r="DB31" s="1639"/>
      <c r="DC31" s="1639"/>
      <c r="DD31" s="1639"/>
      <c r="DE31" s="1639"/>
      <c r="DF31" s="1639"/>
      <c r="DG31" s="1639"/>
      <c r="DH31" s="1639"/>
      <c r="DI31" s="1639"/>
      <c r="DJ31" s="1639"/>
      <c r="DK31" s="1639"/>
      <c r="DL31" s="1639"/>
      <c r="DM31" s="1639"/>
      <c r="DN31" s="1639"/>
      <c r="DO31" s="1639"/>
      <c r="DP31" s="1639"/>
      <c r="DQ31" s="1639"/>
      <c r="DR31" s="1639"/>
      <c r="DS31" s="1639"/>
      <c r="DT31" s="1639"/>
      <c r="DU31" s="1639"/>
      <c r="DV31" s="1639"/>
      <c r="DW31" s="1639"/>
      <c r="DX31" s="1639"/>
      <c r="DY31" s="1639"/>
      <c r="DZ31" s="1639"/>
      <c r="EA31" s="1639"/>
      <c r="EB31" s="1639"/>
      <c r="EC31" s="1639"/>
      <c r="ED31" s="1639"/>
      <c r="EE31" s="1639"/>
      <c r="EF31" s="1639"/>
      <c r="EG31" s="1639"/>
      <c r="EH31" s="1639"/>
      <c r="EI31" s="1639"/>
      <c r="EJ31" s="1639"/>
      <c r="EK31" s="1639"/>
      <c r="EL31" s="1639"/>
      <c r="EM31" s="1639"/>
      <c r="EN31" s="1639"/>
      <c r="EO31" s="1639"/>
      <c r="EP31" s="1639"/>
      <c r="EQ31" s="1639"/>
      <c r="ER31" s="1639"/>
      <c r="ES31" s="1639"/>
      <c r="ET31" s="1639"/>
      <c r="EU31" s="1639"/>
      <c r="EV31" s="1639"/>
      <c r="EW31" s="1639"/>
      <c r="EX31" s="1639"/>
      <c r="EY31" s="1639"/>
      <c r="EZ31" s="1639"/>
      <c r="FA31" s="1639"/>
      <c r="FB31" s="1639"/>
      <c r="FC31" s="1639"/>
      <c r="FD31" s="1639"/>
      <c r="FE31" s="1639"/>
      <c r="FF31" s="1639"/>
      <c r="FG31" s="1639"/>
      <c r="FH31" s="1639"/>
      <c r="FI31" s="1639"/>
      <c r="FJ31" s="1639"/>
      <c r="FK31" s="1639"/>
      <c r="FL31" s="1639"/>
      <c r="FM31" s="1639"/>
      <c r="FN31" s="1639"/>
      <c r="FO31" s="1639"/>
      <c r="FP31" s="1639"/>
      <c r="FQ31" s="1639"/>
      <c r="FR31" s="1639"/>
      <c r="FS31" s="1639"/>
      <c r="FT31" s="1639"/>
      <c r="FU31" s="1639"/>
      <c r="FV31" s="1639"/>
      <c r="FW31" s="1639"/>
      <c r="FX31" s="1639"/>
      <c r="FY31" s="1639"/>
      <c r="FZ31" s="1639"/>
      <c r="GA31" s="1639"/>
      <c r="GB31" s="1639"/>
      <c r="GC31" s="1639"/>
      <c r="GD31" s="1639"/>
      <c r="GE31" s="1639"/>
      <c r="GF31" s="1639"/>
      <c r="GG31" s="1639"/>
      <c r="GH31" s="1639"/>
      <c r="GI31" s="1639"/>
      <c r="GJ31" s="1639"/>
      <c r="GK31" s="1639"/>
      <c r="GL31" s="1639"/>
      <c r="GM31" s="1639"/>
      <c r="GN31" s="1639"/>
      <c r="GO31" s="1639"/>
      <c r="GP31" s="1639"/>
      <c r="GQ31" s="1639"/>
      <c r="GR31" s="1639"/>
      <c r="GS31" s="1639"/>
      <c r="GT31" s="1639"/>
      <c r="GU31" s="1639"/>
      <c r="GV31" s="1639"/>
      <c r="GW31" s="1639"/>
      <c r="GX31" s="1639"/>
      <c r="GY31" s="1639"/>
      <c r="GZ31" s="1639"/>
      <c r="HA31" s="1639"/>
      <c r="HB31" s="1639"/>
      <c r="HC31" s="1639"/>
      <c r="HD31" s="1639"/>
      <c r="HE31" s="1639"/>
      <c r="HF31" s="1639"/>
      <c r="HG31" s="1639"/>
      <c r="HH31" s="1639"/>
      <c r="HI31" s="1639"/>
      <c r="HJ31" s="1639"/>
      <c r="HK31" s="1639"/>
      <c r="HL31" s="1639"/>
      <c r="HM31" s="1639"/>
      <c r="HN31" s="1639"/>
      <c r="HO31" s="1639"/>
      <c r="HP31" s="1639"/>
      <c r="HQ31" s="1639"/>
      <c r="HR31" s="1639"/>
      <c r="HS31" s="1639"/>
      <c r="HT31" s="1639"/>
      <c r="HU31" s="1639"/>
      <c r="HV31" s="1639"/>
      <c r="HW31" s="1639"/>
      <c r="HX31" s="1639"/>
      <c r="HY31" s="1639"/>
      <c r="HZ31" s="1639"/>
      <c r="IA31" s="1639"/>
      <c r="IB31" s="1639"/>
      <c r="IC31" s="1639"/>
      <c r="ID31" s="1639"/>
      <c r="IE31" s="1639"/>
      <c r="IF31" s="1639"/>
      <c r="IG31" s="1639"/>
      <c r="IH31" s="1639"/>
      <c r="II31" s="1639"/>
      <c r="IJ31" s="1639"/>
      <c r="IK31" s="1639"/>
      <c r="IL31" s="1639"/>
      <c r="IM31" s="1639"/>
      <c r="IN31" s="1639"/>
      <c r="IO31" s="1639"/>
      <c r="IP31" s="1639"/>
      <c r="IQ31" s="1639"/>
      <c r="IR31" s="1639"/>
      <c r="IS31" s="1639"/>
      <c r="IT31" s="1639"/>
      <c r="IU31" s="1639"/>
      <c r="IV31" s="1639"/>
      <c r="IW31" s="1639"/>
      <c r="IX31" s="1639"/>
      <c r="IY31" s="1639"/>
      <c r="IZ31" s="1639"/>
      <c r="JA31" s="1639"/>
      <c r="JB31" s="1639"/>
      <c r="JC31" s="1639"/>
      <c r="JD31" s="1639"/>
      <c r="JE31" s="1639"/>
      <c r="JF31" s="1639"/>
      <c r="JG31" s="1639"/>
      <c r="JH31" s="1639"/>
      <c r="JI31" s="1639"/>
      <c r="JJ31" s="1639"/>
      <c r="JK31" s="1639"/>
      <c r="JL31" s="1639"/>
      <c r="JM31" s="1639"/>
      <c r="JN31" s="1639"/>
      <c r="JO31" s="1639"/>
      <c r="JP31" s="1639"/>
      <c r="JQ31" s="1639"/>
      <c r="JR31" s="1639"/>
      <c r="JS31" s="1639"/>
      <c r="JT31" s="1639"/>
      <c r="JU31" s="1639"/>
      <c r="JV31" s="1639"/>
      <c r="JW31" s="1639"/>
      <c r="JX31" s="1639"/>
      <c r="JY31" s="1639"/>
      <c r="JZ31" s="1639"/>
      <c r="KA31" s="1639"/>
      <c r="KB31" s="1639"/>
      <c r="KC31" s="1639"/>
      <c r="KD31" s="1639"/>
      <c r="KE31" s="1639"/>
      <c r="KF31" s="1639"/>
      <c r="KG31" s="1639"/>
      <c r="KH31" s="1639"/>
      <c r="KI31" s="1639"/>
      <c r="KJ31" s="1639"/>
      <c r="KK31" s="1639"/>
      <c r="KL31" s="1639"/>
      <c r="KM31" s="1639"/>
      <c r="KN31" s="1639"/>
      <c r="KO31" s="1639"/>
      <c r="KP31" s="1639"/>
      <c r="KQ31" s="1639"/>
      <c r="KR31" s="1639"/>
      <c r="KS31" s="1639"/>
      <c r="KT31" s="1639"/>
      <c r="KU31" s="1639"/>
      <c r="KV31" s="1639"/>
      <c r="KW31" s="1639"/>
      <c r="KX31" s="1639"/>
      <c r="KY31" s="1639"/>
      <c r="KZ31" s="1639"/>
      <c r="LA31" s="1639"/>
      <c r="LB31" s="1639"/>
      <c r="LC31" s="1639"/>
      <c r="LD31" s="1639"/>
      <c r="LE31" s="1639"/>
      <c r="LF31" s="1639"/>
      <c r="LG31" s="1639"/>
      <c r="LH31" s="1639"/>
      <c r="LI31" s="1639"/>
      <c r="LJ31" s="1639"/>
      <c r="LK31" s="1639"/>
      <c r="LL31" s="1639"/>
      <c r="LM31" s="1639"/>
      <c r="LN31" s="1639"/>
      <c r="LO31" s="1639"/>
      <c r="LP31" s="1639"/>
    </row>
    <row r="32" s="1481" customFormat="1" ht="47" customHeight="1" spans="1:328">
      <c r="A32" s="1499">
        <v>45709</v>
      </c>
      <c r="B32" s="1500" t="s">
        <v>213</v>
      </c>
      <c r="C32" s="1501" t="s">
        <v>98</v>
      </c>
      <c r="D32" s="1502">
        <v>4500158106</v>
      </c>
      <c r="E32" s="2253">
        <v>4551709</v>
      </c>
      <c r="F32" s="1502" t="s">
        <v>221</v>
      </c>
      <c r="G32" s="1514" t="s">
        <v>101</v>
      </c>
      <c r="H32" s="1505" t="s">
        <v>101</v>
      </c>
      <c r="I32" s="1505" t="s">
        <v>102</v>
      </c>
      <c r="J32" s="1522">
        <v>50208</v>
      </c>
      <c r="K32" s="1534">
        <v>0</v>
      </c>
      <c r="L32" s="1534">
        <v>24</v>
      </c>
      <c r="M32" s="1534">
        <f t="shared" si="22"/>
        <v>2092</v>
      </c>
      <c r="N32" s="1536">
        <v>45796</v>
      </c>
      <c r="O32" s="1536">
        <v>45792</v>
      </c>
      <c r="P32" s="1537"/>
      <c r="Q32" s="1562" t="s">
        <v>78</v>
      </c>
      <c r="R32" s="1563"/>
      <c r="S32" s="1563"/>
      <c r="T32" s="1563"/>
      <c r="U32" s="1563"/>
      <c r="V32" s="1532"/>
      <c r="W32" s="2308" t="s">
        <v>111</v>
      </c>
      <c r="X32" s="1565">
        <v>45709</v>
      </c>
      <c r="Y32" s="1589" t="s">
        <v>88</v>
      </c>
      <c r="Z32" s="1589" t="s">
        <v>88</v>
      </c>
      <c r="AA32" s="1589"/>
      <c r="AB32" s="1589"/>
      <c r="AC32" s="1580" t="s">
        <v>222</v>
      </c>
      <c r="AD32" s="1590" t="s">
        <v>219</v>
      </c>
      <c r="AE32" s="2277">
        <v>1</v>
      </c>
      <c r="AF32" s="2278">
        <f t="shared" si="23"/>
        <v>50208</v>
      </c>
      <c r="AG32" s="1504" t="s">
        <v>223</v>
      </c>
      <c r="AH32" s="1609" t="s">
        <v>81</v>
      </c>
      <c r="AI32" s="1799">
        <f t="shared" si="3"/>
        <v>50208</v>
      </c>
      <c r="AJ32" s="1609">
        <v>9</v>
      </c>
      <c r="AK32" s="1610">
        <f t="shared" si="21"/>
        <v>50208</v>
      </c>
      <c r="AL32" s="1610"/>
      <c r="AM32" s="1610">
        <f t="shared" si="27"/>
        <v>2092</v>
      </c>
      <c r="AN32" s="1610"/>
      <c r="AO32" s="1610"/>
      <c r="AP32" s="1610"/>
      <c r="AQ32" s="1610"/>
      <c r="AR32" s="1610" t="s">
        <v>63</v>
      </c>
      <c r="AS32" s="1610"/>
      <c r="AT32" s="1610">
        <v>0</v>
      </c>
      <c r="AU32" s="1622">
        <f t="shared" si="28"/>
        <v>5578.66666666667</v>
      </c>
      <c r="AV32" s="1622">
        <f t="shared" si="29"/>
        <v>5578.66666666667</v>
      </c>
      <c r="AW32" s="1622">
        <f t="shared" si="30"/>
        <v>5578.66666666667</v>
      </c>
      <c r="AX32" s="1622">
        <f t="shared" si="31"/>
        <v>5578.66666666667</v>
      </c>
      <c r="AY32" s="1622">
        <f t="shared" si="32"/>
        <v>5578.66666666667</v>
      </c>
      <c r="AZ32" s="1622">
        <f t="shared" si="33"/>
        <v>5578.66666666667</v>
      </c>
      <c r="BA32" s="1622">
        <f t="shared" si="34"/>
        <v>5578.66666666667</v>
      </c>
      <c r="BB32" s="1622">
        <f t="shared" si="35"/>
        <v>5578.66666666667</v>
      </c>
      <c r="BC32" s="1622">
        <f t="shared" si="36"/>
        <v>5578.66666666667</v>
      </c>
      <c r="BD32" s="1622">
        <f t="shared" si="24"/>
        <v>5346.22222222222</v>
      </c>
      <c r="BE32" s="1622">
        <f t="shared" si="25"/>
        <v>232.444444444444</v>
      </c>
      <c r="BF32" s="1534">
        <f t="shared" si="26"/>
        <v>0</v>
      </c>
      <c r="BG32" s="1638"/>
      <c r="BH32" s="1639"/>
      <c r="BI32" s="1639"/>
      <c r="BJ32" s="1639"/>
      <c r="BK32" s="1639"/>
      <c r="BL32" s="1639"/>
      <c r="BM32" s="1639"/>
      <c r="BN32" s="1639"/>
      <c r="BO32" s="1639"/>
      <c r="BP32" s="1639"/>
      <c r="BQ32" s="1639"/>
      <c r="BR32" s="1639"/>
      <c r="BS32" s="1639"/>
      <c r="BT32" s="1639"/>
      <c r="BU32" s="1639"/>
      <c r="BV32" s="1639"/>
      <c r="BW32" s="1639"/>
      <c r="BX32" s="1639"/>
      <c r="BY32" s="1639"/>
      <c r="BZ32" s="1639"/>
      <c r="CA32" s="1639"/>
      <c r="CB32" s="1639"/>
      <c r="CC32" s="1639"/>
      <c r="CD32" s="1639"/>
      <c r="CE32" s="1639"/>
      <c r="CF32" s="1639"/>
      <c r="CG32" s="1639"/>
      <c r="CH32" s="1639"/>
      <c r="CI32" s="1639"/>
      <c r="CJ32" s="1639"/>
      <c r="CK32" s="1639"/>
      <c r="CL32" s="1639"/>
      <c r="CM32" s="1639"/>
      <c r="CN32" s="1639"/>
      <c r="CO32" s="1639"/>
      <c r="CP32" s="1639"/>
      <c r="CQ32" s="1639"/>
      <c r="CR32" s="1639"/>
      <c r="CS32" s="1639"/>
      <c r="CT32" s="1639"/>
      <c r="CU32" s="1639"/>
      <c r="CV32" s="1639"/>
      <c r="CW32" s="1639"/>
      <c r="CX32" s="1639"/>
      <c r="CY32" s="1639"/>
      <c r="CZ32" s="1639"/>
      <c r="DA32" s="1639"/>
      <c r="DB32" s="1639"/>
      <c r="DC32" s="1639"/>
      <c r="DD32" s="1639"/>
      <c r="DE32" s="1639"/>
      <c r="DF32" s="1639"/>
      <c r="DG32" s="1639"/>
      <c r="DH32" s="1639"/>
      <c r="DI32" s="1639"/>
      <c r="DJ32" s="1639"/>
      <c r="DK32" s="1639"/>
      <c r="DL32" s="1639"/>
      <c r="DM32" s="1639"/>
      <c r="DN32" s="1639"/>
      <c r="DO32" s="1639"/>
      <c r="DP32" s="1639"/>
      <c r="DQ32" s="1639"/>
      <c r="DR32" s="1639"/>
      <c r="DS32" s="1639"/>
      <c r="DT32" s="1639"/>
      <c r="DU32" s="1639"/>
      <c r="DV32" s="1639"/>
      <c r="DW32" s="1639"/>
      <c r="DX32" s="1639"/>
      <c r="DY32" s="1639"/>
      <c r="DZ32" s="1639"/>
      <c r="EA32" s="1639"/>
      <c r="EB32" s="1639"/>
      <c r="EC32" s="1639"/>
      <c r="ED32" s="1639"/>
      <c r="EE32" s="1639"/>
      <c r="EF32" s="1639"/>
      <c r="EG32" s="1639"/>
      <c r="EH32" s="1639"/>
      <c r="EI32" s="1639"/>
      <c r="EJ32" s="1639"/>
      <c r="EK32" s="1639"/>
      <c r="EL32" s="1639"/>
      <c r="EM32" s="1639"/>
      <c r="EN32" s="1639"/>
      <c r="EO32" s="1639"/>
      <c r="EP32" s="1639"/>
      <c r="EQ32" s="1639"/>
      <c r="ER32" s="1639"/>
      <c r="ES32" s="1639"/>
      <c r="ET32" s="1639"/>
      <c r="EU32" s="1639"/>
      <c r="EV32" s="1639"/>
      <c r="EW32" s="1639"/>
      <c r="EX32" s="1639"/>
      <c r="EY32" s="1639"/>
      <c r="EZ32" s="1639"/>
      <c r="FA32" s="1639"/>
      <c r="FB32" s="1639"/>
      <c r="FC32" s="1639"/>
      <c r="FD32" s="1639"/>
      <c r="FE32" s="1639"/>
      <c r="FF32" s="1639"/>
      <c r="FG32" s="1639"/>
      <c r="FH32" s="1639"/>
      <c r="FI32" s="1639"/>
      <c r="FJ32" s="1639"/>
      <c r="FK32" s="1639"/>
      <c r="FL32" s="1639"/>
      <c r="FM32" s="1639"/>
      <c r="FN32" s="1639"/>
      <c r="FO32" s="1639"/>
      <c r="FP32" s="1639"/>
      <c r="FQ32" s="1639"/>
      <c r="FR32" s="1639"/>
      <c r="FS32" s="1639"/>
      <c r="FT32" s="1639"/>
      <c r="FU32" s="1639"/>
      <c r="FV32" s="1639"/>
      <c r="FW32" s="1639"/>
      <c r="FX32" s="1639"/>
      <c r="FY32" s="1639"/>
      <c r="FZ32" s="1639"/>
      <c r="GA32" s="1639"/>
      <c r="GB32" s="1639"/>
      <c r="GC32" s="1639"/>
      <c r="GD32" s="1639"/>
      <c r="GE32" s="1639"/>
      <c r="GF32" s="1639"/>
      <c r="GG32" s="1639"/>
      <c r="GH32" s="1639"/>
      <c r="GI32" s="1639"/>
      <c r="GJ32" s="1639"/>
      <c r="GK32" s="1639"/>
      <c r="GL32" s="1639"/>
      <c r="GM32" s="1639"/>
      <c r="GN32" s="1639"/>
      <c r="GO32" s="1639"/>
      <c r="GP32" s="1639"/>
      <c r="GQ32" s="1639"/>
      <c r="GR32" s="1639"/>
      <c r="GS32" s="1639"/>
      <c r="GT32" s="1639"/>
      <c r="GU32" s="1639"/>
      <c r="GV32" s="1639"/>
      <c r="GW32" s="1639"/>
      <c r="GX32" s="1639"/>
      <c r="GY32" s="1639"/>
      <c r="GZ32" s="1639"/>
      <c r="HA32" s="1639"/>
      <c r="HB32" s="1639"/>
      <c r="HC32" s="1639"/>
      <c r="HD32" s="1639"/>
      <c r="HE32" s="1639"/>
      <c r="HF32" s="1639"/>
      <c r="HG32" s="1639"/>
      <c r="HH32" s="1639"/>
      <c r="HI32" s="1639"/>
      <c r="HJ32" s="1639"/>
      <c r="HK32" s="1639"/>
      <c r="HL32" s="1639"/>
      <c r="HM32" s="1639"/>
      <c r="HN32" s="1639"/>
      <c r="HO32" s="1639"/>
      <c r="HP32" s="1639"/>
      <c r="HQ32" s="1639"/>
      <c r="HR32" s="1639"/>
      <c r="HS32" s="1639"/>
      <c r="HT32" s="1639"/>
      <c r="HU32" s="1639"/>
      <c r="HV32" s="1639"/>
      <c r="HW32" s="1639"/>
      <c r="HX32" s="1639"/>
      <c r="HY32" s="1639"/>
      <c r="HZ32" s="1639"/>
      <c r="IA32" s="1639"/>
      <c r="IB32" s="1639"/>
      <c r="IC32" s="1639"/>
      <c r="ID32" s="1639"/>
      <c r="IE32" s="1639"/>
      <c r="IF32" s="1639"/>
      <c r="IG32" s="1639"/>
      <c r="IH32" s="1639"/>
      <c r="II32" s="1639"/>
      <c r="IJ32" s="1639"/>
      <c r="IK32" s="1639"/>
      <c r="IL32" s="1639"/>
      <c r="IM32" s="1639"/>
      <c r="IN32" s="1639"/>
      <c r="IO32" s="1639"/>
      <c r="IP32" s="1639"/>
      <c r="IQ32" s="1639"/>
      <c r="IR32" s="1639"/>
      <c r="IS32" s="1639"/>
      <c r="IT32" s="1639"/>
      <c r="IU32" s="1639"/>
      <c r="IV32" s="1639"/>
      <c r="IW32" s="1639"/>
      <c r="IX32" s="1639"/>
      <c r="IY32" s="1639"/>
      <c r="IZ32" s="1639"/>
      <c r="JA32" s="1639"/>
      <c r="JB32" s="1639"/>
      <c r="JC32" s="1639"/>
      <c r="JD32" s="1639"/>
      <c r="JE32" s="1639"/>
      <c r="JF32" s="1639"/>
      <c r="JG32" s="1639"/>
      <c r="JH32" s="1639"/>
      <c r="JI32" s="1639"/>
      <c r="JJ32" s="1639"/>
      <c r="JK32" s="1639"/>
      <c r="JL32" s="1639"/>
      <c r="JM32" s="1639"/>
      <c r="JN32" s="1639"/>
      <c r="JO32" s="1639"/>
      <c r="JP32" s="1639"/>
      <c r="JQ32" s="1639"/>
      <c r="JR32" s="1639"/>
      <c r="JS32" s="1639"/>
      <c r="JT32" s="1639"/>
      <c r="JU32" s="1639"/>
      <c r="JV32" s="1639"/>
      <c r="JW32" s="1639"/>
      <c r="JX32" s="1639"/>
      <c r="JY32" s="1639"/>
      <c r="JZ32" s="1639"/>
      <c r="KA32" s="1639"/>
      <c r="KB32" s="1639"/>
      <c r="KC32" s="1639"/>
      <c r="KD32" s="1639"/>
      <c r="KE32" s="1639"/>
      <c r="KF32" s="1639"/>
      <c r="KG32" s="1639"/>
      <c r="KH32" s="1639"/>
      <c r="KI32" s="1639"/>
      <c r="KJ32" s="1639"/>
      <c r="KK32" s="1639"/>
      <c r="KL32" s="1639"/>
      <c r="KM32" s="1639"/>
      <c r="KN32" s="1639"/>
      <c r="KO32" s="1639"/>
      <c r="KP32" s="1639"/>
      <c r="KQ32" s="1639"/>
      <c r="KR32" s="1639"/>
      <c r="KS32" s="1639"/>
      <c r="KT32" s="1639"/>
      <c r="KU32" s="1639"/>
      <c r="KV32" s="1639"/>
      <c r="KW32" s="1639"/>
      <c r="KX32" s="1639"/>
      <c r="KY32" s="1639"/>
      <c r="KZ32" s="1639"/>
      <c r="LA32" s="1639"/>
      <c r="LB32" s="1639"/>
      <c r="LC32" s="1639"/>
      <c r="LD32" s="1639"/>
      <c r="LE32" s="1639"/>
      <c r="LF32" s="1639"/>
      <c r="LG32" s="1639"/>
      <c r="LH32" s="1639"/>
      <c r="LI32" s="1639"/>
      <c r="LJ32" s="1639"/>
      <c r="LK32" s="1639"/>
      <c r="LL32" s="1639"/>
      <c r="LM32" s="1639"/>
      <c r="LN32" s="1639"/>
      <c r="LO32" s="1639"/>
      <c r="LP32" s="1639"/>
    </row>
    <row r="33" s="1481" customFormat="1" ht="47" customHeight="1" spans="1:328">
      <c r="A33" s="1499">
        <v>45709</v>
      </c>
      <c r="B33" s="1500" t="s">
        <v>213</v>
      </c>
      <c r="C33" s="1501" t="s">
        <v>98</v>
      </c>
      <c r="D33" s="1502">
        <v>4500158105</v>
      </c>
      <c r="E33" s="2253">
        <v>4551707</v>
      </c>
      <c r="F33" s="1502" t="s">
        <v>224</v>
      </c>
      <c r="G33" s="1514" t="s">
        <v>101</v>
      </c>
      <c r="H33" s="1505" t="s">
        <v>101</v>
      </c>
      <c r="I33" s="1532" t="s">
        <v>110</v>
      </c>
      <c r="J33" s="1522">
        <v>50208</v>
      </c>
      <c r="K33" s="1534">
        <v>0</v>
      </c>
      <c r="L33" s="1534">
        <v>24</v>
      </c>
      <c r="M33" s="1534">
        <f t="shared" si="22"/>
        <v>2092</v>
      </c>
      <c r="N33" s="1536">
        <v>45803</v>
      </c>
      <c r="O33" s="1536">
        <v>45799</v>
      </c>
      <c r="P33" s="1537"/>
      <c r="Q33" s="1562" t="s">
        <v>78</v>
      </c>
      <c r="R33" s="1563"/>
      <c r="S33" s="1563"/>
      <c r="T33" s="1563"/>
      <c r="U33" s="1563"/>
      <c r="V33" s="1532"/>
      <c r="W33" s="2308" t="s">
        <v>111</v>
      </c>
      <c r="X33" s="1565">
        <v>45709</v>
      </c>
      <c r="Y33" s="1589" t="s">
        <v>88</v>
      </c>
      <c r="Z33" s="1589" t="s">
        <v>88</v>
      </c>
      <c r="AA33" s="1589"/>
      <c r="AB33" s="1589"/>
      <c r="AC33" s="1580" t="s">
        <v>225</v>
      </c>
      <c r="AD33" s="1590" t="s">
        <v>219</v>
      </c>
      <c r="AE33" s="2277">
        <v>1</v>
      </c>
      <c r="AF33" s="2278">
        <f t="shared" si="23"/>
        <v>50208</v>
      </c>
      <c r="AG33" s="1504" t="s">
        <v>226</v>
      </c>
      <c r="AH33" s="1609" t="s">
        <v>81</v>
      </c>
      <c r="AI33" s="1799">
        <f t="shared" si="3"/>
        <v>50208</v>
      </c>
      <c r="AJ33" s="1609">
        <v>9</v>
      </c>
      <c r="AK33" s="1610">
        <f t="shared" si="21"/>
        <v>50208</v>
      </c>
      <c r="AL33" s="1610"/>
      <c r="AM33" s="1610">
        <f t="shared" si="27"/>
        <v>2092</v>
      </c>
      <c r="AN33" s="1610"/>
      <c r="AO33" s="1610"/>
      <c r="AP33" s="1610"/>
      <c r="AQ33" s="1610"/>
      <c r="AR33" s="1610" t="s">
        <v>63</v>
      </c>
      <c r="AS33" s="1610"/>
      <c r="AT33" s="1610">
        <v>0</v>
      </c>
      <c r="AU33" s="1622">
        <f t="shared" si="28"/>
        <v>5578.66666666667</v>
      </c>
      <c r="AV33" s="1622">
        <f t="shared" si="29"/>
        <v>5578.66666666667</v>
      </c>
      <c r="AW33" s="1622">
        <f t="shared" si="30"/>
        <v>5578.66666666667</v>
      </c>
      <c r="AX33" s="1622">
        <f t="shared" si="31"/>
        <v>5578.66666666667</v>
      </c>
      <c r="AY33" s="1622">
        <f t="shared" si="32"/>
        <v>5578.66666666667</v>
      </c>
      <c r="AZ33" s="1622">
        <f t="shared" si="33"/>
        <v>5578.66666666667</v>
      </c>
      <c r="BA33" s="1622">
        <f t="shared" si="34"/>
        <v>5578.66666666667</v>
      </c>
      <c r="BB33" s="1622">
        <f t="shared" si="35"/>
        <v>5578.66666666667</v>
      </c>
      <c r="BC33" s="1622">
        <f t="shared" si="36"/>
        <v>5578.66666666667</v>
      </c>
      <c r="BD33" s="1622">
        <f t="shared" si="24"/>
        <v>5346.22222222222</v>
      </c>
      <c r="BE33" s="1622">
        <f t="shared" si="25"/>
        <v>232.444444444444</v>
      </c>
      <c r="BF33" s="1534">
        <f t="shared" si="26"/>
        <v>0</v>
      </c>
      <c r="BG33" s="1638"/>
      <c r="BH33" s="1639"/>
      <c r="BI33" s="1639"/>
      <c r="BJ33" s="1639"/>
      <c r="BK33" s="1639"/>
      <c r="BL33" s="1639"/>
      <c r="BM33" s="1639"/>
      <c r="BN33" s="1639"/>
      <c r="BO33" s="1639"/>
      <c r="BP33" s="1639"/>
      <c r="BQ33" s="1639"/>
      <c r="BR33" s="1639"/>
      <c r="BS33" s="1639"/>
      <c r="BT33" s="1639"/>
      <c r="BU33" s="1639"/>
      <c r="BV33" s="1639"/>
      <c r="BW33" s="1639"/>
      <c r="BX33" s="1639"/>
      <c r="BY33" s="1639"/>
      <c r="BZ33" s="1639"/>
      <c r="CA33" s="1639"/>
      <c r="CB33" s="1639"/>
      <c r="CC33" s="1639"/>
      <c r="CD33" s="1639"/>
      <c r="CE33" s="1639"/>
      <c r="CF33" s="1639"/>
      <c r="CG33" s="1639"/>
      <c r="CH33" s="1639"/>
      <c r="CI33" s="1639"/>
      <c r="CJ33" s="1639"/>
      <c r="CK33" s="1639"/>
      <c r="CL33" s="1639"/>
      <c r="CM33" s="1639"/>
      <c r="CN33" s="1639"/>
      <c r="CO33" s="1639"/>
      <c r="CP33" s="1639"/>
      <c r="CQ33" s="1639"/>
      <c r="CR33" s="1639"/>
      <c r="CS33" s="1639"/>
      <c r="CT33" s="1639"/>
      <c r="CU33" s="1639"/>
      <c r="CV33" s="1639"/>
      <c r="CW33" s="1639"/>
      <c r="CX33" s="1639"/>
      <c r="CY33" s="1639"/>
      <c r="CZ33" s="1639"/>
      <c r="DA33" s="1639"/>
      <c r="DB33" s="1639"/>
      <c r="DC33" s="1639"/>
      <c r="DD33" s="1639"/>
      <c r="DE33" s="1639"/>
      <c r="DF33" s="1639"/>
      <c r="DG33" s="1639"/>
      <c r="DH33" s="1639"/>
      <c r="DI33" s="1639"/>
      <c r="DJ33" s="1639"/>
      <c r="DK33" s="1639"/>
      <c r="DL33" s="1639"/>
      <c r="DM33" s="1639"/>
      <c r="DN33" s="1639"/>
      <c r="DO33" s="1639"/>
      <c r="DP33" s="1639"/>
      <c r="DQ33" s="1639"/>
      <c r="DR33" s="1639"/>
      <c r="DS33" s="1639"/>
      <c r="DT33" s="1639"/>
      <c r="DU33" s="1639"/>
      <c r="DV33" s="1639"/>
      <c r="DW33" s="1639"/>
      <c r="DX33" s="1639"/>
      <c r="DY33" s="1639"/>
      <c r="DZ33" s="1639"/>
      <c r="EA33" s="1639"/>
      <c r="EB33" s="1639"/>
      <c r="EC33" s="1639"/>
      <c r="ED33" s="1639"/>
      <c r="EE33" s="1639"/>
      <c r="EF33" s="1639"/>
      <c r="EG33" s="1639"/>
      <c r="EH33" s="1639"/>
      <c r="EI33" s="1639"/>
      <c r="EJ33" s="1639"/>
      <c r="EK33" s="1639"/>
      <c r="EL33" s="1639"/>
      <c r="EM33" s="1639"/>
      <c r="EN33" s="1639"/>
      <c r="EO33" s="1639"/>
      <c r="EP33" s="1639"/>
      <c r="EQ33" s="1639"/>
      <c r="ER33" s="1639"/>
      <c r="ES33" s="1639"/>
      <c r="ET33" s="1639"/>
      <c r="EU33" s="1639"/>
      <c r="EV33" s="1639"/>
      <c r="EW33" s="1639"/>
      <c r="EX33" s="1639"/>
      <c r="EY33" s="1639"/>
      <c r="EZ33" s="1639"/>
      <c r="FA33" s="1639"/>
      <c r="FB33" s="1639"/>
      <c r="FC33" s="1639"/>
      <c r="FD33" s="1639"/>
      <c r="FE33" s="1639"/>
      <c r="FF33" s="1639"/>
      <c r="FG33" s="1639"/>
      <c r="FH33" s="1639"/>
      <c r="FI33" s="1639"/>
      <c r="FJ33" s="1639"/>
      <c r="FK33" s="1639"/>
      <c r="FL33" s="1639"/>
      <c r="FM33" s="1639"/>
      <c r="FN33" s="1639"/>
      <c r="FO33" s="1639"/>
      <c r="FP33" s="1639"/>
      <c r="FQ33" s="1639"/>
      <c r="FR33" s="1639"/>
      <c r="FS33" s="1639"/>
      <c r="FT33" s="1639"/>
      <c r="FU33" s="1639"/>
      <c r="FV33" s="1639"/>
      <c r="FW33" s="1639"/>
      <c r="FX33" s="1639"/>
      <c r="FY33" s="1639"/>
      <c r="FZ33" s="1639"/>
      <c r="GA33" s="1639"/>
      <c r="GB33" s="1639"/>
      <c r="GC33" s="1639"/>
      <c r="GD33" s="1639"/>
      <c r="GE33" s="1639"/>
      <c r="GF33" s="1639"/>
      <c r="GG33" s="1639"/>
      <c r="GH33" s="1639"/>
      <c r="GI33" s="1639"/>
      <c r="GJ33" s="1639"/>
      <c r="GK33" s="1639"/>
      <c r="GL33" s="1639"/>
      <c r="GM33" s="1639"/>
      <c r="GN33" s="1639"/>
      <c r="GO33" s="1639"/>
      <c r="GP33" s="1639"/>
      <c r="GQ33" s="1639"/>
      <c r="GR33" s="1639"/>
      <c r="GS33" s="1639"/>
      <c r="GT33" s="1639"/>
      <c r="GU33" s="1639"/>
      <c r="GV33" s="1639"/>
      <c r="GW33" s="1639"/>
      <c r="GX33" s="1639"/>
      <c r="GY33" s="1639"/>
      <c r="GZ33" s="1639"/>
      <c r="HA33" s="1639"/>
      <c r="HB33" s="1639"/>
      <c r="HC33" s="1639"/>
      <c r="HD33" s="1639"/>
      <c r="HE33" s="1639"/>
      <c r="HF33" s="1639"/>
      <c r="HG33" s="1639"/>
      <c r="HH33" s="1639"/>
      <c r="HI33" s="1639"/>
      <c r="HJ33" s="1639"/>
      <c r="HK33" s="1639"/>
      <c r="HL33" s="1639"/>
      <c r="HM33" s="1639"/>
      <c r="HN33" s="1639"/>
      <c r="HO33" s="1639"/>
      <c r="HP33" s="1639"/>
      <c r="HQ33" s="1639"/>
      <c r="HR33" s="1639"/>
      <c r="HS33" s="1639"/>
      <c r="HT33" s="1639"/>
      <c r="HU33" s="1639"/>
      <c r="HV33" s="1639"/>
      <c r="HW33" s="1639"/>
      <c r="HX33" s="1639"/>
      <c r="HY33" s="1639"/>
      <c r="HZ33" s="1639"/>
      <c r="IA33" s="1639"/>
      <c r="IB33" s="1639"/>
      <c r="IC33" s="1639"/>
      <c r="ID33" s="1639"/>
      <c r="IE33" s="1639"/>
      <c r="IF33" s="1639"/>
      <c r="IG33" s="1639"/>
      <c r="IH33" s="1639"/>
      <c r="II33" s="1639"/>
      <c r="IJ33" s="1639"/>
      <c r="IK33" s="1639"/>
      <c r="IL33" s="1639"/>
      <c r="IM33" s="1639"/>
      <c r="IN33" s="1639"/>
      <c r="IO33" s="1639"/>
      <c r="IP33" s="1639"/>
      <c r="IQ33" s="1639"/>
      <c r="IR33" s="1639"/>
      <c r="IS33" s="1639"/>
      <c r="IT33" s="1639"/>
      <c r="IU33" s="1639"/>
      <c r="IV33" s="1639"/>
      <c r="IW33" s="1639"/>
      <c r="IX33" s="1639"/>
      <c r="IY33" s="1639"/>
      <c r="IZ33" s="1639"/>
      <c r="JA33" s="1639"/>
      <c r="JB33" s="1639"/>
      <c r="JC33" s="1639"/>
      <c r="JD33" s="1639"/>
      <c r="JE33" s="1639"/>
      <c r="JF33" s="1639"/>
      <c r="JG33" s="1639"/>
      <c r="JH33" s="1639"/>
      <c r="JI33" s="1639"/>
      <c r="JJ33" s="1639"/>
      <c r="JK33" s="1639"/>
      <c r="JL33" s="1639"/>
      <c r="JM33" s="1639"/>
      <c r="JN33" s="1639"/>
      <c r="JO33" s="1639"/>
      <c r="JP33" s="1639"/>
      <c r="JQ33" s="1639"/>
      <c r="JR33" s="1639"/>
      <c r="JS33" s="1639"/>
      <c r="JT33" s="1639"/>
      <c r="JU33" s="1639"/>
      <c r="JV33" s="1639"/>
      <c r="JW33" s="1639"/>
      <c r="JX33" s="1639"/>
      <c r="JY33" s="1639"/>
      <c r="JZ33" s="1639"/>
      <c r="KA33" s="1639"/>
      <c r="KB33" s="1639"/>
      <c r="KC33" s="1639"/>
      <c r="KD33" s="1639"/>
      <c r="KE33" s="1639"/>
      <c r="KF33" s="1639"/>
      <c r="KG33" s="1639"/>
      <c r="KH33" s="1639"/>
      <c r="KI33" s="1639"/>
      <c r="KJ33" s="1639"/>
      <c r="KK33" s="1639"/>
      <c r="KL33" s="1639"/>
      <c r="KM33" s="1639"/>
      <c r="KN33" s="1639"/>
      <c r="KO33" s="1639"/>
      <c r="KP33" s="1639"/>
      <c r="KQ33" s="1639"/>
      <c r="KR33" s="1639"/>
      <c r="KS33" s="1639"/>
      <c r="KT33" s="1639"/>
      <c r="KU33" s="1639"/>
      <c r="KV33" s="1639"/>
      <c r="KW33" s="1639"/>
      <c r="KX33" s="1639"/>
      <c r="KY33" s="1639"/>
      <c r="KZ33" s="1639"/>
      <c r="LA33" s="1639"/>
      <c r="LB33" s="1639"/>
      <c r="LC33" s="1639"/>
      <c r="LD33" s="1639"/>
      <c r="LE33" s="1639"/>
      <c r="LF33" s="1639"/>
      <c r="LG33" s="1639"/>
      <c r="LH33" s="1639"/>
      <c r="LI33" s="1639"/>
      <c r="LJ33" s="1639"/>
      <c r="LK33" s="1639"/>
      <c r="LL33" s="1639"/>
      <c r="LM33" s="1639"/>
      <c r="LN33" s="1639"/>
      <c r="LO33" s="1639"/>
      <c r="LP33" s="1639"/>
    </row>
    <row r="34" s="1481" customFormat="1" ht="47" customHeight="1" spans="1:328">
      <c r="A34" s="1499">
        <v>45709</v>
      </c>
      <c r="B34" s="1500" t="s">
        <v>213</v>
      </c>
      <c r="C34" s="1501" t="s">
        <v>98</v>
      </c>
      <c r="D34" s="1502">
        <v>4500158107</v>
      </c>
      <c r="E34" s="2253">
        <v>4551708</v>
      </c>
      <c r="F34" s="1502" t="s">
        <v>227</v>
      </c>
      <c r="G34" s="1514" t="s">
        <v>101</v>
      </c>
      <c r="H34" s="1505" t="s">
        <v>101</v>
      </c>
      <c r="I34" s="1532" t="s">
        <v>216</v>
      </c>
      <c r="J34" s="1522">
        <v>50208</v>
      </c>
      <c r="K34" s="1534">
        <v>0</v>
      </c>
      <c r="L34" s="1534">
        <v>24</v>
      </c>
      <c r="M34" s="1534">
        <f t="shared" si="22"/>
        <v>2092</v>
      </c>
      <c r="N34" s="1536">
        <v>45803</v>
      </c>
      <c r="O34" s="1536">
        <v>45799</v>
      </c>
      <c r="P34" s="1537"/>
      <c r="Q34" s="1562" t="s">
        <v>78</v>
      </c>
      <c r="R34" s="1563"/>
      <c r="S34" s="1563"/>
      <c r="T34" s="1563"/>
      <c r="U34" s="1563"/>
      <c r="V34" s="1532"/>
      <c r="W34" s="2308" t="s">
        <v>111</v>
      </c>
      <c r="X34" s="1565">
        <v>45709</v>
      </c>
      <c r="Y34" s="1589" t="s">
        <v>88</v>
      </c>
      <c r="Z34" s="1589" t="s">
        <v>88</v>
      </c>
      <c r="AA34" s="1589"/>
      <c r="AB34" s="1589"/>
      <c r="AC34" s="1580" t="s">
        <v>222</v>
      </c>
      <c r="AD34" s="1590" t="s">
        <v>219</v>
      </c>
      <c r="AE34" s="2277">
        <v>1</v>
      </c>
      <c r="AF34" s="2278">
        <f t="shared" si="23"/>
        <v>50208</v>
      </c>
      <c r="AG34" s="1504"/>
      <c r="AH34" s="1609" t="s">
        <v>81</v>
      </c>
      <c r="AI34" s="1799">
        <f t="shared" si="3"/>
        <v>50208</v>
      </c>
      <c r="AJ34" s="1609">
        <v>9</v>
      </c>
      <c r="AK34" s="1610">
        <f t="shared" si="21"/>
        <v>50208</v>
      </c>
      <c r="AL34" s="1610"/>
      <c r="AM34" s="1610">
        <f t="shared" si="27"/>
        <v>2092</v>
      </c>
      <c r="AN34" s="1610"/>
      <c r="AO34" s="1610"/>
      <c r="AP34" s="1610"/>
      <c r="AQ34" s="1610"/>
      <c r="AR34" s="1610" t="s">
        <v>63</v>
      </c>
      <c r="AS34" s="1610"/>
      <c r="AT34" s="1610">
        <v>0</v>
      </c>
      <c r="AU34" s="1622">
        <f t="shared" si="28"/>
        <v>5578.66666666667</v>
      </c>
      <c r="AV34" s="1622">
        <f t="shared" si="29"/>
        <v>5578.66666666667</v>
      </c>
      <c r="AW34" s="1622">
        <f t="shared" si="30"/>
        <v>5578.66666666667</v>
      </c>
      <c r="AX34" s="1622">
        <f t="shared" si="31"/>
        <v>5578.66666666667</v>
      </c>
      <c r="AY34" s="1622">
        <f t="shared" si="32"/>
        <v>5578.66666666667</v>
      </c>
      <c r="AZ34" s="1622">
        <f t="shared" si="33"/>
        <v>5578.66666666667</v>
      </c>
      <c r="BA34" s="1622">
        <f t="shared" si="34"/>
        <v>5578.66666666667</v>
      </c>
      <c r="BB34" s="1622">
        <f t="shared" si="35"/>
        <v>5578.66666666667</v>
      </c>
      <c r="BC34" s="1622">
        <f t="shared" si="36"/>
        <v>5578.66666666667</v>
      </c>
      <c r="BD34" s="1622">
        <f t="shared" si="24"/>
        <v>5346.22222222222</v>
      </c>
      <c r="BE34" s="1622">
        <f t="shared" si="25"/>
        <v>232.444444444444</v>
      </c>
      <c r="BF34" s="1534">
        <f t="shared" si="26"/>
        <v>0</v>
      </c>
      <c r="BG34" s="1638"/>
      <c r="BH34" s="1639"/>
      <c r="BI34" s="1639"/>
      <c r="BJ34" s="1639"/>
      <c r="BK34" s="1639"/>
      <c r="BL34" s="1639"/>
      <c r="BM34" s="1639"/>
      <c r="BN34" s="1639"/>
      <c r="BO34" s="1639"/>
      <c r="BP34" s="1639"/>
      <c r="BQ34" s="1639"/>
      <c r="BR34" s="1639"/>
      <c r="BS34" s="1639"/>
      <c r="BT34" s="1639"/>
      <c r="BU34" s="1639"/>
      <c r="BV34" s="1639"/>
      <c r="BW34" s="1639"/>
      <c r="BX34" s="1639"/>
      <c r="BY34" s="1639"/>
      <c r="BZ34" s="1639"/>
      <c r="CA34" s="1639"/>
      <c r="CB34" s="1639"/>
      <c r="CC34" s="1639"/>
      <c r="CD34" s="1639"/>
      <c r="CE34" s="1639"/>
      <c r="CF34" s="1639"/>
      <c r="CG34" s="1639"/>
      <c r="CH34" s="1639"/>
      <c r="CI34" s="1639"/>
      <c r="CJ34" s="1639"/>
      <c r="CK34" s="1639"/>
      <c r="CL34" s="1639"/>
      <c r="CM34" s="1639"/>
      <c r="CN34" s="1639"/>
      <c r="CO34" s="1639"/>
      <c r="CP34" s="1639"/>
      <c r="CQ34" s="1639"/>
      <c r="CR34" s="1639"/>
      <c r="CS34" s="1639"/>
      <c r="CT34" s="1639"/>
      <c r="CU34" s="1639"/>
      <c r="CV34" s="1639"/>
      <c r="CW34" s="1639"/>
      <c r="CX34" s="1639"/>
      <c r="CY34" s="1639"/>
      <c r="CZ34" s="1639"/>
      <c r="DA34" s="1639"/>
      <c r="DB34" s="1639"/>
      <c r="DC34" s="1639"/>
      <c r="DD34" s="1639"/>
      <c r="DE34" s="1639"/>
      <c r="DF34" s="1639"/>
      <c r="DG34" s="1639"/>
      <c r="DH34" s="1639"/>
      <c r="DI34" s="1639"/>
      <c r="DJ34" s="1639"/>
      <c r="DK34" s="1639"/>
      <c r="DL34" s="1639"/>
      <c r="DM34" s="1639"/>
      <c r="DN34" s="1639"/>
      <c r="DO34" s="1639"/>
      <c r="DP34" s="1639"/>
      <c r="DQ34" s="1639"/>
      <c r="DR34" s="1639"/>
      <c r="DS34" s="1639"/>
      <c r="DT34" s="1639"/>
      <c r="DU34" s="1639"/>
      <c r="DV34" s="1639"/>
      <c r="DW34" s="1639"/>
      <c r="DX34" s="1639"/>
      <c r="DY34" s="1639"/>
      <c r="DZ34" s="1639"/>
      <c r="EA34" s="1639"/>
      <c r="EB34" s="1639"/>
      <c r="EC34" s="1639"/>
      <c r="ED34" s="1639"/>
      <c r="EE34" s="1639"/>
      <c r="EF34" s="1639"/>
      <c r="EG34" s="1639"/>
      <c r="EH34" s="1639"/>
      <c r="EI34" s="1639"/>
      <c r="EJ34" s="1639"/>
      <c r="EK34" s="1639"/>
      <c r="EL34" s="1639"/>
      <c r="EM34" s="1639"/>
      <c r="EN34" s="1639"/>
      <c r="EO34" s="1639"/>
      <c r="EP34" s="1639"/>
      <c r="EQ34" s="1639"/>
      <c r="ER34" s="1639"/>
      <c r="ES34" s="1639"/>
      <c r="ET34" s="1639"/>
      <c r="EU34" s="1639"/>
      <c r="EV34" s="1639"/>
      <c r="EW34" s="1639"/>
      <c r="EX34" s="1639"/>
      <c r="EY34" s="1639"/>
      <c r="EZ34" s="1639"/>
      <c r="FA34" s="1639"/>
      <c r="FB34" s="1639"/>
      <c r="FC34" s="1639"/>
      <c r="FD34" s="1639"/>
      <c r="FE34" s="1639"/>
      <c r="FF34" s="1639"/>
      <c r="FG34" s="1639"/>
      <c r="FH34" s="1639"/>
      <c r="FI34" s="1639"/>
      <c r="FJ34" s="1639"/>
      <c r="FK34" s="1639"/>
      <c r="FL34" s="1639"/>
      <c r="FM34" s="1639"/>
      <c r="FN34" s="1639"/>
      <c r="FO34" s="1639"/>
      <c r="FP34" s="1639"/>
      <c r="FQ34" s="1639"/>
      <c r="FR34" s="1639"/>
      <c r="FS34" s="1639"/>
      <c r="FT34" s="1639"/>
      <c r="FU34" s="1639"/>
      <c r="FV34" s="1639"/>
      <c r="FW34" s="1639"/>
      <c r="FX34" s="1639"/>
      <c r="FY34" s="1639"/>
      <c r="FZ34" s="1639"/>
      <c r="GA34" s="1639"/>
      <c r="GB34" s="1639"/>
      <c r="GC34" s="1639"/>
      <c r="GD34" s="1639"/>
      <c r="GE34" s="1639"/>
      <c r="GF34" s="1639"/>
      <c r="GG34" s="1639"/>
      <c r="GH34" s="1639"/>
      <c r="GI34" s="1639"/>
      <c r="GJ34" s="1639"/>
      <c r="GK34" s="1639"/>
      <c r="GL34" s="1639"/>
      <c r="GM34" s="1639"/>
      <c r="GN34" s="1639"/>
      <c r="GO34" s="1639"/>
      <c r="GP34" s="1639"/>
      <c r="GQ34" s="1639"/>
      <c r="GR34" s="1639"/>
      <c r="GS34" s="1639"/>
      <c r="GT34" s="1639"/>
      <c r="GU34" s="1639"/>
      <c r="GV34" s="1639"/>
      <c r="GW34" s="1639"/>
      <c r="GX34" s="1639"/>
      <c r="GY34" s="1639"/>
      <c r="GZ34" s="1639"/>
      <c r="HA34" s="1639"/>
      <c r="HB34" s="1639"/>
      <c r="HC34" s="1639"/>
      <c r="HD34" s="1639"/>
      <c r="HE34" s="1639"/>
      <c r="HF34" s="1639"/>
      <c r="HG34" s="1639"/>
      <c r="HH34" s="1639"/>
      <c r="HI34" s="1639"/>
      <c r="HJ34" s="1639"/>
      <c r="HK34" s="1639"/>
      <c r="HL34" s="1639"/>
      <c r="HM34" s="1639"/>
      <c r="HN34" s="1639"/>
      <c r="HO34" s="1639"/>
      <c r="HP34" s="1639"/>
      <c r="HQ34" s="1639"/>
      <c r="HR34" s="1639"/>
      <c r="HS34" s="1639"/>
      <c r="HT34" s="1639"/>
      <c r="HU34" s="1639"/>
      <c r="HV34" s="1639"/>
      <c r="HW34" s="1639"/>
      <c r="HX34" s="1639"/>
      <c r="HY34" s="1639"/>
      <c r="HZ34" s="1639"/>
      <c r="IA34" s="1639"/>
      <c r="IB34" s="1639"/>
      <c r="IC34" s="1639"/>
      <c r="ID34" s="1639"/>
      <c r="IE34" s="1639"/>
      <c r="IF34" s="1639"/>
      <c r="IG34" s="1639"/>
      <c r="IH34" s="1639"/>
      <c r="II34" s="1639"/>
      <c r="IJ34" s="1639"/>
      <c r="IK34" s="1639"/>
      <c r="IL34" s="1639"/>
      <c r="IM34" s="1639"/>
      <c r="IN34" s="1639"/>
      <c r="IO34" s="1639"/>
      <c r="IP34" s="1639"/>
      <c r="IQ34" s="1639"/>
      <c r="IR34" s="1639"/>
      <c r="IS34" s="1639"/>
      <c r="IT34" s="1639"/>
      <c r="IU34" s="1639"/>
      <c r="IV34" s="1639"/>
      <c r="IW34" s="1639"/>
      <c r="IX34" s="1639"/>
      <c r="IY34" s="1639"/>
      <c r="IZ34" s="1639"/>
      <c r="JA34" s="1639"/>
      <c r="JB34" s="1639"/>
      <c r="JC34" s="1639"/>
      <c r="JD34" s="1639"/>
      <c r="JE34" s="1639"/>
      <c r="JF34" s="1639"/>
      <c r="JG34" s="1639"/>
      <c r="JH34" s="1639"/>
      <c r="JI34" s="1639"/>
      <c r="JJ34" s="1639"/>
      <c r="JK34" s="1639"/>
      <c r="JL34" s="1639"/>
      <c r="JM34" s="1639"/>
      <c r="JN34" s="1639"/>
      <c r="JO34" s="1639"/>
      <c r="JP34" s="1639"/>
      <c r="JQ34" s="1639"/>
      <c r="JR34" s="1639"/>
      <c r="JS34" s="1639"/>
      <c r="JT34" s="1639"/>
      <c r="JU34" s="1639"/>
      <c r="JV34" s="1639"/>
      <c r="JW34" s="1639"/>
      <c r="JX34" s="1639"/>
      <c r="JY34" s="1639"/>
      <c r="JZ34" s="1639"/>
      <c r="KA34" s="1639"/>
      <c r="KB34" s="1639"/>
      <c r="KC34" s="1639"/>
      <c r="KD34" s="1639"/>
      <c r="KE34" s="1639"/>
      <c r="KF34" s="1639"/>
      <c r="KG34" s="1639"/>
      <c r="KH34" s="1639"/>
      <c r="KI34" s="1639"/>
      <c r="KJ34" s="1639"/>
      <c r="KK34" s="1639"/>
      <c r="KL34" s="1639"/>
      <c r="KM34" s="1639"/>
      <c r="KN34" s="1639"/>
      <c r="KO34" s="1639"/>
      <c r="KP34" s="1639"/>
      <c r="KQ34" s="1639"/>
      <c r="KR34" s="1639"/>
      <c r="KS34" s="1639"/>
      <c r="KT34" s="1639"/>
      <c r="KU34" s="1639"/>
      <c r="KV34" s="1639"/>
      <c r="KW34" s="1639"/>
      <c r="KX34" s="1639"/>
      <c r="KY34" s="1639"/>
      <c r="KZ34" s="1639"/>
      <c r="LA34" s="1639"/>
      <c r="LB34" s="1639"/>
      <c r="LC34" s="1639"/>
      <c r="LD34" s="1639"/>
      <c r="LE34" s="1639"/>
      <c r="LF34" s="1639"/>
      <c r="LG34" s="1639"/>
      <c r="LH34" s="1639"/>
      <c r="LI34" s="1639"/>
      <c r="LJ34" s="1639"/>
      <c r="LK34" s="1639"/>
      <c r="LL34" s="1639"/>
      <c r="LM34" s="1639"/>
      <c r="LN34" s="1639"/>
      <c r="LO34" s="1639"/>
      <c r="LP34" s="1639"/>
    </row>
    <row r="35" s="1481" customFormat="1" ht="47" customHeight="1" spans="1:328">
      <c r="A35" s="1499">
        <v>45733</v>
      </c>
      <c r="B35" s="1500" t="s">
        <v>164</v>
      </c>
      <c r="C35" s="1501" t="s">
        <v>165</v>
      </c>
      <c r="D35" s="1502">
        <v>4500160435</v>
      </c>
      <c r="E35" s="2253">
        <v>9900924518</v>
      </c>
      <c r="F35" s="1502" t="s">
        <v>228</v>
      </c>
      <c r="G35" s="1505" t="s">
        <v>167</v>
      </c>
      <c r="H35" s="1505" t="s">
        <v>101</v>
      </c>
      <c r="I35" s="1532" t="s">
        <v>110</v>
      </c>
      <c r="J35" s="1522">
        <v>48</v>
      </c>
      <c r="K35" s="1534">
        <v>0</v>
      </c>
      <c r="L35" s="1534">
        <v>24</v>
      </c>
      <c r="M35" s="1534">
        <f t="shared" ref="M35:M98" si="37">J35/L35</f>
        <v>2</v>
      </c>
      <c r="N35" s="1536">
        <v>45793</v>
      </c>
      <c r="O35" s="1536">
        <v>45789</v>
      </c>
      <c r="P35" s="1537"/>
      <c r="Q35" s="1562" t="s">
        <v>78</v>
      </c>
      <c r="R35" s="1563"/>
      <c r="S35" s="1563"/>
      <c r="T35" s="1563"/>
      <c r="U35" s="1563"/>
      <c r="V35" s="1532"/>
      <c r="W35" s="1532" t="s">
        <v>168</v>
      </c>
      <c r="X35" s="1565">
        <v>45741</v>
      </c>
      <c r="Y35" s="1589" t="s">
        <v>88</v>
      </c>
      <c r="Z35" s="1589" t="s">
        <v>88</v>
      </c>
      <c r="AA35" s="1589" t="s">
        <v>170</v>
      </c>
      <c r="AB35" s="1589"/>
      <c r="AC35" s="1580" t="s">
        <v>171</v>
      </c>
      <c r="AD35" s="1590" t="s">
        <v>172</v>
      </c>
      <c r="AE35" s="2277">
        <v>0.905</v>
      </c>
      <c r="AF35" s="2278">
        <f t="shared" ref="AF35:AF43" si="38">AE35*J35</f>
        <v>43.44</v>
      </c>
      <c r="AG35" s="1504"/>
      <c r="AH35" s="1609" t="s">
        <v>81</v>
      </c>
      <c r="AI35" s="1799">
        <f t="shared" si="3"/>
        <v>48</v>
      </c>
      <c r="AJ35" s="1609">
        <v>9</v>
      </c>
      <c r="AK35" s="1610"/>
      <c r="AL35" s="1610">
        <f>J35</f>
        <v>48</v>
      </c>
      <c r="AM35" s="1610"/>
      <c r="AN35" s="1610"/>
      <c r="AO35" s="1610">
        <f>J35/24</f>
        <v>2</v>
      </c>
      <c r="AP35" s="1610"/>
      <c r="AQ35" s="1610"/>
      <c r="AR35" s="1610" t="s">
        <v>63</v>
      </c>
      <c r="AS35" s="1610"/>
      <c r="AT35" s="1610">
        <v>0</v>
      </c>
      <c r="AU35" s="1622">
        <f t="shared" ref="AU35:AU41" si="39">J35/9</f>
        <v>5.33333333333333</v>
      </c>
      <c r="AV35" s="1622">
        <f t="shared" ref="AV35:AV41" si="40">J35/9</f>
        <v>5.33333333333333</v>
      </c>
      <c r="AW35" s="1622">
        <f t="shared" ref="AW35:AW41" si="41">J35/9</f>
        <v>5.33333333333333</v>
      </c>
      <c r="AX35" s="1622">
        <f t="shared" ref="AX35:AX41" si="42">J35/9</f>
        <v>5.33333333333333</v>
      </c>
      <c r="AY35" s="1622">
        <f t="shared" ref="AY35:AY41" si="43">J35/9</f>
        <v>5.33333333333333</v>
      </c>
      <c r="AZ35" s="1622">
        <f t="shared" ref="AZ35:AZ41" si="44">J35/9</f>
        <v>5.33333333333333</v>
      </c>
      <c r="BA35" s="1622">
        <f t="shared" ref="BA35:BA41" si="45">J35/9</f>
        <v>5.33333333333333</v>
      </c>
      <c r="BB35" s="1622">
        <f t="shared" ref="BB35:BB41" si="46">J35/9</f>
        <v>5.33333333333333</v>
      </c>
      <c r="BC35" s="1622">
        <f t="shared" ref="BC35:BC41" si="47">J35/9</f>
        <v>5.33333333333333</v>
      </c>
      <c r="BD35" s="1622">
        <f t="shared" ref="BD35:BD98" si="48">J35*23/24/COUNT(AU35:BC35)</f>
        <v>5.11111111111111</v>
      </c>
      <c r="BE35" s="1622">
        <f t="shared" ref="BE35:BE98" si="49">J35/24/COUNT(AU35:BC35)</f>
        <v>0.222222222222222</v>
      </c>
      <c r="BF35" s="1534">
        <f t="shared" ref="BF35:BF43" si="50">J35/COUNT(AU35:BC35)-(BD35+BE35)</f>
        <v>0</v>
      </c>
      <c r="BG35" s="1638"/>
      <c r="BH35" s="1639"/>
      <c r="BI35" s="1639"/>
      <c r="BJ35" s="1639"/>
      <c r="BK35" s="1639"/>
      <c r="BL35" s="1639"/>
      <c r="BM35" s="1639"/>
      <c r="BN35" s="1639"/>
      <c r="BO35" s="1639"/>
      <c r="BP35" s="1639"/>
      <c r="BQ35" s="1639"/>
      <c r="BR35" s="1639"/>
      <c r="BS35" s="1639"/>
      <c r="BT35" s="1639"/>
      <c r="BU35" s="1639"/>
      <c r="BV35" s="1639"/>
      <c r="BW35" s="1639"/>
      <c r="BX35" s="1639"/>
      <c r="BY35" s="1639"/>
      <c r="BZ35" s="1639"/>
      <c r="CA35" s="1639"/>
      <c r="CB35" s="1639"/>
      <c r="CC35" s="1639"/>
      <c r="CD35" s="1639"/>
      <c r="CE35" s="1639"/>
      <c r="CF35" s="1639"/>
      <c r="CG35" s="1639"/>
      <c r="CH35" s="1639"/>
      <c r="CI35" s="1639"/>
      <c r="CJ35" s="1639"/>
      <c r="CK35" s="1639"/>
      <c r="CL35" s="1639"/>
      <c r="CM35" s="1639"/>
      <c r="CN35" s="1639"/>
      <c r="CO35" s="1639"/>
      <c r="CP35" s="1639"/>
      <c r="CQ35" s="1639"/>
      <c r="CR35" s="1639"/>
      <c r="CS35" s="1639"/>
      <c r="CT35" s="1639"/>
      <c r="CU35" s="1639"/>
      <c r="CV35" s="1639"/>
      <c r="CW35" s="1639"/>
      <c r="CX35" s="1639"/>
      <c r="CY35" s="1639"/>
      <c r="CZ35" s="1639"/>
      <c r="DA35" s="1639"/>
      <c r="DB35" s="1639"/>
      <c r="DC35" s="1639"/>
      <c r="DD35" s="1639"/>
      <c r="DE35" s="1639"/>
      <c r="DF35" s="1639"/>
      <c r="DG35" s="1639"/>
      <c r="DH35" s="1639"/>
      <c r="DI35" s="1639"/>
      <c r="DJ35" s="1639"/>
      <c r="DK35" s="1639"/>
      <c r="DL35" s="1639"/>
      <c r="DM35" s="1639"/>
      <c r="DN35" s="1639"/>
      <c r="DO35" s="1639"/>
      <c r="DP35" s="1639"/>
      <c r="DQ35" s="1639"/>
      <c r="DR35" s="1639"/>
      <c r="DS35" s="1639"/>
      <c r="DT35" s="1639"/>
      <c r="DU35" s="1639"/>
      <c r="DV35" s="1639"/>
      <c r="DW35" s="1639"/>
      <c r="DX35" s="1639"/>
      <c r="DY35" s="1639"/>
      <c r="DZ35" s="1639"/>
      <c r="EA35" s="1639"/>
      <c r="EB35" s="1639"/>
      <c r="EC35" s="1639"/>
      <c r="ED35" s="1639"/>
      <c r="EE35" s="1639"/>
      <c r="EF35" s="1639"/>
      <c r="EG35" s="1639"/>
      <c r="EH35" s="1639"/>
      <c r="EI35" s="1639"/>
      <c r="EJ35" s="1639"/>
      <c r="EK35" s="1639"/>
      <c r="EL35" s="1639"/>
      <c r="EM35" s="1639"/>
      <c r="EN35" s="1639"/>
      <c r="EO35" s="1639"/>
      <c r="EP35" s="1639"/>
      <c r="EQ35" s="1639"/>
      <c r="ER35" s="1639"/>
      <c r="ES35" s="1639"/>
      <c r="ET35" s="1639"/>
      <c r="EU35" s="1639"/>
      <c r="EV35" s="1639"/>
      <c r="EW35" s="1639"/>
      <c r="EX35" s="1639"/>
      <c r="EY35" s="1639"/>
      <c r="EZ35" s="1639"/>
      <c r="FA35" s="1639"/>
      <c r="FB35" s="1639"/>
      <c r="FC35" s="1639"/>
      <c r="FD35" s="1639"/>
      <c r="FE35" s="1639"/>
      <c r="FF35" s="1639"/>
      <c r="FG35" s="1639"/>
      <c r="FH35" s="1639"/>
      <c r="FI35" s="1639"/>
      <c r="FJ35" s="1639"/>
      <c r="FK35" s="1639"/>
      <c r="FL35" s="1639"/>
      <c r="FM35" s="1639"/>
      <c r="FN35" s="1639"/>
      <c r="FO35" s="1639"/>
      <c r="FP35" s="1639"/>
      <c r="FQ35" s="1639"/>
      <c r="FR35" s="1639"/>
      <c r="FS35" s="1639"/>
      <c r="FT35" s="1639"/>
      <c r="FU35" s="1639"/>
      <c r="FV35" s="1639"/>
      <c r="FW35" s="1639"/>
      <c r="FX35" s="1639"/>
      <c r="FY35" s="1639"/>
      <c r="FZ35" s="1639"/>
      <c r="GA35" s="1639"/>
      <c r="GB35" s="1639"/>
      <c r="GC35" s="1639"/>
      <c r="GD35" s="1639"/>
      <c r="GE35" s="1639"/>
      <c r="GF35" s="1639"/>
      <c r="GG35" s="1639"/>
      <c r="GH35" s="1639"/>
      <c r="GI35" s="1639"/>
      <c r="GJ35" s="1639"/>
      <c r="GK35" s="1639"/>
      <c r="GL35" s="1639"/>
      <c r="GM35" s="1639"/>
      <c r="GN35" s="1639"/>
      <c r="GO35" s="1639"/>
      <c r="GP35" s="1639"/>
      <c r="GQ35" s="1639"/>
      <c r="GR35" s="1639"/>
      <c r="GS35" s="1639"/>
      <c r="GT35" s="1639"/>
      <c r="GU35" s="1639"/>
      <c r="GV35" s="1639"/>
      <c r="GW35" s="1639"/>
      <c r="GX35" s="1639"/>
      <c r="GY35" s="1639"/>
      <c r="GZ35" s="1639"/>
      <c r="HA35" s="1639"/>
      <c r="HB35" s="1639"/>
      <c r="HC35" s="1639"/>
      <c r="HD35" s="1639"/>
      <c r="HE35" s="1639"/>
      <c r="HF35" s="1639"/>
      <c r="HG35" s="1639"/>
      <c r="HH35" s="1639"/>
      <c r="HI35" s="1639"/>
      <c r="HJ35" s="1639"/>
      <c r="HK35" s="1639"/>
      <c r="HL35" s="1639"/>
      <c r="HM35" s="1639"/>
      <c r="HN35" s="1639"/>
      <c r="HO35" s="1639"/>
      <c r="HP35" s="1639"/>
      <c r="HQ35" s="1639"/>
      <c r="HR35" s="1639"/>
      <c r="HS35" s="1639"/>
      <c r="HT35" s="1639"/>
      <c r="HU35" s="1639"/>
      <c r="HV35" s="1639"/>
      <c r="HW35" s="1639"/>
      <c r="HX35" s="1639"/>
      <c r="HY35" s="1639"/>
      <c r="HZ35" s="1639"/>
      <c r="IA35" s="1639"/>
      <c r="IB35" s="1639"/>
      <c r="IC35" s="1639"/>
      <c r="ID35" s="1639"/>
      <c r="IE35" s="1639"/>
      <c r="IF35" s="1639"/>
      <c r="IG35" s="1639"/>
      <c r="IH35" s="1639"/>
      <c r="II35" s="1639"/>
      <c r="IJ35" s="1639"/>
      <c r="IK35" s="1639"/>
      <c r="IL35" s="1639"/>
      <c r="IM35" s="1639"/>
      <c r="IN35" s="1639"/>
      <c r="IO35" s="1639"/>
      <c r="IP35" s="1639"/>
      <c r="IQ35" s="1639"/>
      <c r="IR35" s="1639"/>
      <c r="IS35" s="1639"/>
      <c r="IT35" s="1639"/>
      <c r="IU35" s="1639"/>
      <c r="IV35" s="1639"/>
      <c r="IW35" s="1639"/>
      <c r="IX35" s="1639"/>
      <c r="IY35" s="1639"/>
      <c r="IZ35" s="1639"/>
      <c r="JA35" s="1639"/>
      <c r="JB35" s="1639"/>
      <c r="JC35" s="1639"/>
      <c r="JD35" s="1639"/>
      <c r="JE35" s="1639"/>
      <c r="JF35" s="1639"/>
      <c r="JG35" s="1639"/>
      <c r="JH35" s="1639"/>
      <c r="JI35" s="1639"/>
      <c r="JJ35" s="1639"/>
      <c r="JK35" s="1639"/>
      <c r="JL35" s="1639"/>
      <c r="JM35" s="1639"/>
      <c r="JN35" s="1639"/>
      <c r="JO35" s="1639"/>
      <c r="JP35" s="1639"/>
      <c r="JQ35" s="1639"/>
      <c r="JR35" s="1639"/>
      <c r="JS35" s="1639"/>
      <c r="JT35" s="1639"/>
      <c r="JU35" s="1639"/>
      <c r="JV35" s="1639"/>
      <c r="JW35" s="1639"/>
      <c r="JX35" s="1639"/>
      <c r="JY35" s="1639"/>
      <c r="JZ35" s="1639"/>
      <c r="KA35" s="1639"/>
      <c r="KB35" s="1639"/>
      <c r="KC35" s="1639"/>
      <c r="KD35" s="1639"/>
      <c r="KE35" s="1639"/>
      <c r="KF35" s="1639"/>
      <c r="KG35" s="1639"/>
      <c r="KH35" s="1639"/>
      <c r="KI35" s="1639"/>
      <c r="KJ35" s="1639"/>
      <c r="KK35" s="1639"/>
      <c r="KL35" s="1639"/>
      <c r="KM35" s="1639"/>
      <c r="KN35" s="1639"/>
      <c r="KO35" s="1639"/>
      <c r="KP35" s="1639"/>
      <c r="KQ35" s="1639"/>
      <c r="KR35" s="1639"/>
      <c r="KS35" s="1639"/>
      <c r="KT35" s="1639"/>
      <c r="KU35" s="1639"/>
      <c r="KV35" s="1639"/>
      <c r="KW35" s="1639"/>
      <c r="KX35" s="1639"/>
      <c r="KY35" s="1639"/>
      <c r="KZ35" s="1639"/>
      <c r="LA35" s="1639"/>
      <c r="LB35" s="1639"/>
      <c r="LC35" s="1639"/>
      <c r="LD35" s="1639"/>
      <c r="LE35" s="1639"/>
      <c r="LF35" s="1639"/>
      <c r="LG35" s="1639"/>
      <c r="LH35" s="1639"/>
      <c r="LI35" s="1639"/>
      <c r="LJ35" s="1639"/>
      <c r="LK35" s="1639"/>
      <c r="LL35" s="1639"/>
      <c r="LM35" s="1639"/>
      <c r="LN35" s="1639"/>
      <c r="LO35" s="1639"/>
      <c r="LP35" s="1639"/>
    </row>
    <row r="36" s="1481" customFormat="1" ht="47" customHeight="1" spans="1:328">
      <c r="A36" s="1499">
        <v>45733</v>
      </c>
      <c r="B36" s="1500" t="s">
        <v>164</v>
      </c>
      <c r="C36" s="1501" t="s">
        <v>165</v>
      </c>
      <c r="D36" s="1502">
        <v>4500160435</v>
      </c>
      <c r="E36" s="2253">
        <v>9900925232</v>
      </c>
      <c r="F36" s="1502" t="s">
        <v>229</v>
      </c>
      <c r="G36" s="1505" t="s">
        <v>167</v>
      </c>
      <c r="H36" s="1505" t="s">
        <v>101</v>
      </c>
      <c r="I36" s="1532" t="s">
        <v>110</v>
      </c>
      <c r="J36" s="1522">
        <v>9240</v>
      </c>
      <c r="K36" s="1534">
        <v>0</v>
      </c>
      <c r="L36" s="1534">
        <v>24</v>
      </c>
      <c r="M36" s="1534">
        <f t="shared" si="37"/>
        <v>385</v>
      </c>
      <c r="N36" s="1536">
        <v>45793</v>
      </c>
      <c r="O36" s="1536">
        <v>45789</v>
      </c>
      <c r="P36" s="1537"/>
      <c r="Q36" s="1562" t="s">
        <v>78</v>
      </c>
      <c r="R36" s="1563"/>
      <c r="S36" s="1563"/>
      <c r="T36" s="1563"/>
      <c r="U36" s="1563"/>
      <c r="V36" s="1532"/>
      <c r="W36" s="1532" t="s">
        <v>168</v>
      </c>
      <c r="X36" s="1565">
        <v>45741</v>
      </c>
      <c r="Y36" s="1589" t="s">
        <v>88</v>
      </c>
      <c r="Z36" s="1589" t="s">
        <v>88</v>
      </c>
      <c r="AA36" s="1589" t="s">
        <v>170</v>
      </c>
      <c r="AB36" s="1589"/>
      <c r="AC36" s="1580" t="s">
        <v>171</v>
      </c>
      <c r="AD36" s="1590" t="s">
        <v>172</v>
      </c>
      <c r="AE36" s="2277">
        <v>0.905</v>
      </c>
      <c r="AF36" s="2278">
        <f t="shared" si="38"/>
        <v>8362.2</v>
      </c>
      <c r="AG36" s="1504"/>
      <c r="AH36" s="1609" t="s">
        <v>81</v>
      </c>
      <c r="AI36" s="1799">
        <f t="shared" si="3"/>
        <v>9240</v>
      </c>
      <c r="AJ36" s="1609">
        <v>9</v>
      </c>
      <c r="AK36" s="1610"/>
      <c r="AL36" s="1610">
        <f>J36</f>
        <v>9240</v>
      </c>
      <c r="AM36" s="1610"/>
      <c r="AN36" s="1610"/>
      <c r="AO36" s="1610">
        <f>J36/24</f>
        <v>385</v>
      </c>
      <c r="AP36" s="1610"/>
      <c r="AQ36" s="1610"/>
      <c r="AR36" s="1610" t="s">
        <v>63</v>
      </c>
      <c r="AS36" s="1610"/>
      <c r="AT36" s="1610">
        <v>0</v>
      </c>
      <c r="AU36" s="1622">
        <f t="shared" si="39"/>
        <v>1026.66666666667</v>
      </c>
      <c r="AV36" s="1622">
        <f t="shared" si="40"/>
        <v>1026.66666666667</v>
      </c>
      <c r="AW36" s="1622">
        <f t="shared" si="41"/>
        <v>1026.66666666667</v>
      </c>
      <c r="AX36" s="1622">
        <f t="shared" si="42"/>
        <v>1026.66666666667</v>
      </c>
      <c r="AY36" s="1622">
        <f t="shared" si="43"/>
        <v>1026.66666666667</v>
      </c>
      <c r="AZ36" s="1622">
        <f t="shared" si="44"/>
        <v>1026.66666666667</v>
      </c>
      <c r="BA36" s="1622">
        <f t="shared" si="45"/>
        <v>1026.66666666667</v>
      </c>
      <c r="BB36" s="1622">
        <f t="shared" si="46"/>
        <v>1026.66666666667</v>
      </c>
      <c r="BC36" s="1622">
        <f t="shared" si="47"/>
        <v>1026.66666666667</v>
      </c>
      <c r="BD36" s="1622">
        <f t="shared" si="48"/>
        <v>983.888888888889</v>
      </c>
      <c r="BE36" s="1622">
        <f t="shared" si="49"/>
        <v>42.7777777777778</v>
      </c>
      <c r="BF36" s="1534">
        <f t="shared" si="50"/>
        <v>0</v>
      </c>
      <c r="BG36" s="1638"/>
      <c r="BH36" s="1639"/>
      <c r="BI36" s="1639"/>
      <c r="BJ36" s="1639"/>
      <c r="BK36" s="1639"/>
      <c r="BL36" s="1639"/>
      <c r="BM36" s="1639"/>
      <c r="BN36" s="1639"/>
      <c r="BO36" s="1639"/>
      <c r="BP36" s="1639"/>
      <c r="BQ36" s="1639"/>
      <c r="BR36" s="1639"/>
      <c r="BS36" s="1639"/>
      <c r="BT36" s="1639"/>
      <c r="BU36" s="1639"/>
      <c r="BV36" s="1639"/>
      <c r="BW36" s="1639"/>
      <c r="BX36" s="1639"/>
      <c r="BY36" s="1639"/>
      <c r="BZ36" s="1639"/>
      <c r="CA36" s="1639"/>
      <c r="CB36" s="1639"/>
      <c r="CC36" s="1639"/>
      <c r="CD36" s="1639"/>
      <c r="CE36" s="1639"/>
      <c r="CF36" s="1639"/>
      <c r="CG36" s="1639"/>
      <c r="CH36" s="1639"/>
      <c r="CI36" s="1639"/>
      <c r="CJ36" s="1639"/>
      <c r="CK36" s="1639"/>
      <c r="CL36" s="1639"/>
      <c r="CM36" s="1639"/>
      <c r="CN36" s="1639"/>
      <c r="CO36" s="1639"/>
      <c r="CP36" s="1639"/>
      <c r="CQ36" s="1639"/>
      <c r="CR36" s="1639"/>
      <c r="CS36" s="1639"/>
      <c r="CT36" s="1639"/>
      <c r="CU36" s="1639"/>
      <c r="CV36" s="1639"/>
      <c r="CW36" s="1639"/>
      <c r="CX36" s="1639"/>
      <c r="CY36" s="1639"/>
      <c r="CZ36" s="1639"/>
      <c r="DA36" s="1639"/>
      <c r="DB36" s="1639"/>
      <c r="DC36" s="1639"/>
      <c r="DD36" s="1639"/>
      <c r="DE36" s="1639"/>
      <c r="DF36" s="1639"/>
      <c r="DG36" s="1639"/>
      <c r="DH36" s="1639"/>
      <c r="DI36" s="1639"/>
      <c r="DJ36" s="1639"/>
      <c r="DK36" s="1639"/>
      <c r="DL36" s="1639"/>
      <c r="DM36" s="1639"/>
      <c r="DN36" s="1639"/>
      <c r="DO36" s="1639"/>
      <c r="DP36" s="1639"/>
      <c r="DQ36" s="1639"/>
      <c r="DR36" s="1639"/>
      <c r="DS36" s="1639"/>
      <c r="DT36" s="1639"/>
      <c r="DU36" s="1639"/>
      <c r="DV36" s="1639"/>
      <c r="DW36" s="1639"/>
      <c r="DX36" s="1639"/>
      <c r="DY36" s="1639"/>
      <c r="DZ36" s="1639"/>
      <c r="EA36" s="1639"/>
      <c r="EB36" s="1639"/>
      <c r="EC36" s="1639"/>
      <c r="ED36" s="1639"/>
      <c r="EE36" s="1639"/>
      <c r="EF36" s="1639"/>
      <c r="EG36" s="1639"/>
      <c r="EH36" s="1639"/>
      <c r="EI36" s="1639"/>
      <c r="EJ36" s="1639"/>
      <c r="EK36" s="1639"/>
      <c r="EL36" s="1639"/>
      <c r="EM36" s="1639"/>
      <c r="EN36" s="1639"/>
      <c r="EO36" s="1639"/>
      <c r="EP36" s="1639"/>
      <c r="EQ36" s="1639"/>
      <c r="ER36" s="1639"/>
      <c r="ES36" s="1639"/>
      <c r="ET36" s="1639"/>
      <c r="EU36" s="1639"/>
      <c r="EV36" s="1639"/>
      <c r="EW36" s="1639"/>
      <c r="EX36" s="1639"/>
      <c r="EY36" s="1639"/>
      <c r="EZ36" s="1639"/>
      <c r="FA36" s="1639"/>
      <c r="FB36" s="1639"/>
      <c r="FC36" s="1639"/>
      <c r="FD36" s="1639"/>
      <c r="FE36" s="1639"/>
      <c r="FF36" s="1639"/>
      <c r="FG36" s="1639"/>
      <c r="FH36" s="1639"/>
      <c r="FI36" s="1639"/>
      <c r="FJ36" s="1639"/>
      <c r="FK36" s="1639"/>
      <c r="FL36" s="1639"/>
      <c r="FM36" s="1639"/>
      <c r="FN36" s="1639"/>
      <c r="FO36" s="1639"/>
      <c r="FP36" s="1639"/>
      <c r="FQ36" s="1639"/>
      <c r="FR36" s="1639"/>
      <c r="FS36" s="1639"/>
      <c r="FT36" s="1639"/>
      <c r="FU36" s="1639"/>
      <c r="FV36" s="1639"/>
      <c r="FW36" s="1639"/>
      <c r="FX36" s="1639"/>
      <c r="FY36" s="1639"/>
      <c r="FZ36" s="1639"/>
      <c r="GA36" s="1639"/>
      <c r="GB36" s="1639"/>
      <c r="GC36" s="1639"/>
      <c r="GD36" s="1639"/>
      <c r="GE36" s="1639"/>
      <c r="GF36" s="1639"/>
      <c r="GG36" s="1639"/>
      <c r="GH36" s="1639"/>
      <c r="GI36" s="1639"/>
      <c r="GJ36" s="1639"/>
      <c r="GK36" s="1639"/>
      <c r="GL36" s="1639"/>
      <c r="GM36" s="1639"/>
      <c r="GN36" s="1639"/>
      <c r="GO36" s="1639"/>
      <c r="GP36" s="1639"/>
      <c r="GQ36" s="1639"/>
      <c r="GR36" s="1639"/>
      <c r="GS36" s="1639"/>
      <c r="GT36" s="1639"/>
      <c r="GU36" s="1639"/>
      <c r="GV36" s="1639"/>
      <c r="GW36" s="1639"/>
      <c r="GX36" s="1639"/>
      <c r="GY36" s="1639"/>
      <c r="GZ36" s="1639"/>
      <c r="HA36" s="1639"/>
      <c r="HB36" s="1639"/>
      <c r="HC36" s="1639"/>
      <c r="HD36" s="1639"/>
      <c r="HE36" s="1639"/>
      <c r="HF36" s="1639"/>
      <c r="HG36" s="1639"/>
      <c r="HH36" s="1639"/>
      <c r="HI36" s="1639"/>
      <c r="HJ36" s="1639"/>
      <c r="HK36" s="1639"/>
      <c r="HL36" s="1639"/>
      <c r="HM36" s="1639"/>
      <c r="HN36" s="1639"/>
      <c r="HO36" s="1639"/>
      <c r="HP36" s="1639"/>
      <c r="HQ36" s="1639"/>
      <c r="HR36" s="1639"/>
      <c r="HS36" s="1639"/>
      <c r="HT36" s="1639"/>
      <c r="HU36" s="1639"/>
      <c r="HV36" s="1639"/>
      <c r="HW36" s="1639"/>
      <c r="HX36" s="1639"/>
      <c r="HY36" s="1639"/>
      <c r="HZ36" s="1639"/>
      <c r="IA36" s="1639"/>
      <c r="IB36" s="1639"/>
      <c r="IC36" s="1639"/>
      <c r="ID36" s="1639"/>
      <c r="IE36" s="1639"/>
      <c r="IF36" s="1639"/>
      <c r="IG36" s="1639"/>
      <c r="IH36" s="1639"/>
      <c r="II36" s="1639"/>
      <c r="IJ36" s="1639"/>
      <c r="IK36" s="1639"/>
      <c r="IL36" s="1639"/>
      <c r="IM36" s="1639"/>
      <c r="IN36" s="1639"/>
      <c r="IO36" s="1639"/>
      <c r="IP36" s="1639"/>
      <c r="IQ36" s="1639"/>
      <c r="IR36" s="1639"/>
      <c r="IS36" s="1639"/>
      <c r="IT36" s="1639"/>
      <c r="IU36" s="1639"/>
      <c r="IV36" s="1639"/>
      <c r="IW36" s="1639"/>
      <c r="IX36" s="1639"/>
      <c r="IY36" s="1639"/>
      <c r="IZ36" s="1639"/>
      <c r="JA36" s="1639"/>
      <c r="JB36" s="1639"/>
      <c r="JC36" s="1639"/>
      <c r="JD36" s="1639"/>
      <c r="JE36" s="1639"/>
      <c r="JF36" s="1639"/>
      <c r="JG36" s="1639"/>
      <c r="JH36" s="1639"/>
      <c r="JI36" s="1639"/>
      <c r="JJ36" s="1639"/>
      <c r="JK36" s="1639"/>
      <c r="JL36" s="1639"/>
      <c r="JM36" s="1639"/>
      <c r="JN36" s="1639"/>
      <c r="JO36" s="1639"/>
      <c r="JP36" s="1639"/>
      <c r="JQ36" s="1639"/>
      <c r="JR36" s="1639"/>
      <c r="JS36" s="1639"/>
      <c r="JT36" s="1639"/>
      <c r="JU36" s="1639"/>
      <c r="JV36" s="1639"/>
      <c r="JW36" s="1639"/>
      <c r="JX36" s="1639"/>
      <c r="JY36" s="1639"/>
      <c r="JZ36" s="1639"/>
      <c r="KA36" s="1639"/>
      <c r="KB36" s="1639"/>
      <c r="KC36" s="1639"/>
      <c r="KD36" s="1639"/>
      <c r="KE36" s="1639"/>
      <c r="KF36" s="1639"/>
      <c r="KG36" s="1639"/>
      <c r="KH36" s="1639"/>
      <c r="KI36" s="1639"/>
      <c r="KJ36" s="1639"/>
      <c r="KK36" s="1639"/>
      <c r="KL36" s="1639"/>
      <c r="KM36" s="1639"/>
      <c r="KN36" s="1639"/>
      <c r="KO36" s="1639"/>
      <c r="KP36" s="1639"/>
      <c r="KQ36" s="1639"/>
      <c r="KR36" s="1639"/>
      <c r="KS36" s="1639"/>
      <c r="KT36" s="1639"/>
      <c r="KU36" s="1639"/>
      <c r="KV36" s="1639"/>
      <c r="KW36" s="1639"/>
      <c r="KX36" s="1639"/>
      <c r="KY36" s="1639"/>
      <c r="KZ36" s="1639"/>
      <c r="LA36" s="1639"/>
      <c r="LB36" s="1639"/>
      <c r="LC36" s="1639"/>
      <c r="LD36" s="1639"/>
      <c r="LE36" s="1639"/>
      <c r="LF36" s="1639"/>
      <c r="LG36" s="1639"/>
      <c r="LH36" s="1639"/>
      <c r="LI36" s="1639"/>
      <c r="LJ36" s="1639"/>
      <c r="LK36" s="1639"/>
      <c r="LL36" s="1639"/>
      <c r="LM36" s="1639"/>
      <c r="LN36" s="1639"/>
      <c r="LO36" s="1639"/>
      <c r="LP36" s="1639"/>
    </row>
    <row r="37" s="1481" customFormat="1" ht="47" customHeight="1" spans="1:328">
      <c r="A37" s="1499">
        <v>45761</v>
      </c>
      <c r="B37" s="1500" t="s">
        <v>173</v>
      </c>
      <c r="C37" s="1501" t="s">
        <v>98</v>
      </c>
      <c r="D37" s="1502">
        <v>4500163534</v>
      </c>
      <c r="E37" s="2253" t="s">
        <v>230</v>
      </c>
      <c r="F37" s="1502" t="s">
        <v>231</v>
      </c>
      <c r="G37" s="2274" t="s">
        <v>176</v>
      </c>
      <c r="H37" s="1505" t="s">
        <v>176</v>
      </c>
      <c r="I37" s="1532" t="s">
        <v>177</v>
      </c>
      <c r="J37" s="1522">
        <v>22080</v>
      </c>
      <c r="K37" s="1534">
        <v>24</v>
      </c>
      <c r="L37" s="1534">
        <v>2760</v>
      </c>
      <c r="M37" s="2594">
        <f t="shared" si="37"/>
        <v>8</v>
      </c>
      <c r="N37" s="1536">
        <v>45777</v>
      </c>
      <c r="O37" s="1536">
        <v>45773</v>
      </c>
      <c r="P37" s="2896" t="s">
        <v>178</v>
      </c>
      <c r="Q37" s="1562" t="s">
        <v>78</v>
      </c>
      <c r="R37" s="1563"/>
      <c r="S37" s="1563"/>
      <c r="T37" s="1563"/>
      <c r="U37" s="1563"/>
      <c r="V37" s="1532"/>
      <c r="W37" s="1532" t="s">
        <v>168</v>
      </c>
      <c r="X37" s="1565">
        <v>45761</v>
      </c>
      <c r="Y37" s="1589" t="s">
        <v>88</v>
      </c>
      <c r="Z37" s="1589">
        <v>45768</v>
      </c>
      <c r="AA37" s="1589" t="s">
        <v>179</v>
      </c>
      <c r="AB37" s="1589"/>
      <c r="AC37" s="1580" t="s">
        <v>180</v>
      </c>
      <c r="AD37" s="1590" t="s">
        <v>181</v>
      </c>
      <c r="AE37" s="2277">
        <v>2364.324</v>
      </c>
      <c r="AF37" s="2278">
        <f>AE37*M37</f>
        <v>18914.592</v>
      </c>
      <c r="AG37" s="1504"/>
      <c r="AH37" s="1609" t="s">
        <v>81</v>
      </c>
      <c r="AI37" s="1799">
        <f t="shared" si="3"/>
        <v>22080</v>
      </c>
      <c r="AJ37" s="1609">
        <v>9</v>
      </c>
      <c r="AK37" s="1610">
        <f>J37</f>
        <v>22080</v>
      </c>
      <c r="AL37" s="1610"/>
      <c r="AM37" s="1610">
        <f>J37/24</f>
        <v>920</v>
      </c>
      <c r="AN37" s="1610"/>
      <c r="AO37" s="1610"/>
      <c r="AP37" s="1610"/>
      <c r="AQ37" s="1610"/>
      <c r="AR37" s="1610" t="s">
        <v>63</v>
      </c>
      <c r="AS37" s="1610">
        <f>J37</f>
        <v>22080</v>
      </c>
      <c r="AT37" s="1610"/>
      <c r="AU37" s="1622">
        <f t="shared" si="39"/>
        <v>2453.33333333333</v>
      </c>
      <c r="AV37" s="1622">
        <f t="shared" si="40"/>
        <v>2453.33333333333</v>
      </c>
      <c r="AW37" s="1622">
        <f t="shared" si="41"/>
        <v>2453.33333333333</v>
      </c>
      <c r="AX37" s="1622">
        <f t="shared" si="42"/>
        <v>2453.33333333333</v>
      </c>
      <c r="AY37" s="1622">
        <f t="shared" si="43"/>
        <v>2453.33333333333</v>
      </c>
      <c r="AZ37" s="1622">
        <f t="shared" si="44"/>
        <v>2453.33333333333</v>
      </c>
      <c r="BA37" s="1622">
        <f t="shared" si="45"/>
        <v>2453.33333333333</v>
      </c>
      <c r="BB37" s="1622">
        <f t="shared" si="46"/>
        <v>2453.33333333333</v>
      </c>
      <c r="BC37" s="1622">
        <f t="shared" si="47"/>
        <v>2453.33333333333</v>
      </c>
      <c r="BD37" s="1622">
        <f t="shared" si="48"/>
        <v>2351.11111111111</v>
      </c>
      <c r="BE37" s="1622">
        <f t="shared" si="49"/>
        <v>102.222222222222</v>
      </c>
      <c r="BF37" s="1534"/>
      <c r="BG37" s="1638"/>
      <c r="BH37" s="1639"/>
      <c r="BI37" s="1639"/>
      <c r="BJ37" s="1639"/>
      <c r="BK37" s="1639"/>
      <c r="BL37" s="1639"/>
      <c r="BM37" s="1639"/>
      <c r="BN37" s="1639"/>
      <c r="BO37" s="1639"/>
      <c r="BP37" s="1639"/>
      <c r="BQ37" s="1639"/>
      <c r="BR37" s="1639"/>
      <c r="BS37" s="1639"/>
      <c r="BT37" s="1639"/>
      <c r="BU37" s="1639"/>
      <c r="BV37" s="1639"/>
      <c r="BW37" s="1639"/>
      <c r="BX37" s="1639"/>
      <c r="BY37" s="1639"/>
      <c r="BZ37" s="1639"/>
      <c r="CA37" s="1639"/>
      <c r="CB37" s="1639"/>
      <c r="CC37" s="1639"/>
      <c r="CD37" s="1639"/>
      <c r="CE37" s="1639"/>
      <c r="CF37" s="1639"/>
      <c r="CG37" s="1639"/>
      <c r="CH37" s="1639"/>
      <c r="CI37" s="1639"/>
      <c r="CJ37" s="1639"/>
      <c r="CK37" s="1639"/>
      <c r="CL37" s="1639"/>
      <c r="CM37" s="1639"/>
      <c r="CN37" s="1639"/>
      <c r="CO37" s="1639"/>
      <c r="CP37" s="1639"/>
      <c r="CQ37" s="1639"/>
      <c r="CR37" s="1639"/>
      <c r="CS37" s="1639"/>
      <c r="CT37" s="1639"/>
      <c r="CU37" s="1639"/>
      <c r="CV37" s="1639"/>
      <c r="CW37" s="1639"/>
      <c r="CX37" s="1639"/>
      <c r="CY37" s="1639"/>
      <c r="CZ37" s="1639"/>
      <c r="DA37" s="1639"/>
      <c r="DB37" s="1639"/>
      <c r="DC37" s="1639"/>
      <c r="DD37" s="1639"/>
      <c r="DE37" s="1639"/>
      <c r="DF37" s="1639"/>
      <c r="DG37" s="1639"/>
      <c r="DH37" s="1639"/>
      <c r="DI37" s="1639"/>
      <c r="DJ37" s="1639"/>
      <c r="DK37" s="1639"/>
      <c r="DL37" s="1639"/>
      <c r="DM37" s="1639"/>
      <c r="DN37" s="1639"/>
      <c r="DO37" s="1639"/>
      <c r="DP37" s="1639"/>
      <c r="DQ37" s="1639"/>
      <c r="DR37" s="1639"/>
      <c r="DS37" s="1639"/>
      <c r="DT37" s="1639"/>
      <c r="DU37" s="1639"/>
      <c r="DV37" s="1639"/>
      <c r="DW37" s="1639"/>
      <c r="DX37" s="1639"/>
      <c r="DY37" s="1639"/>
      <c r="DZ37" s="1639"/>
      <c r="EA37" s="1639"/>
      <c r="EB37" s="1639"/>
      <c r="EC37" s="1639"/>
      <c r="ED37" s="1639"/>
      <c r="EE37" s="1639"/>
      <c r="EF37" s="1639"/>
      <c r="EG37" s="1639"/>
      <c r="EH37" s="1639"/>
      <c r="EI37" s="1639"/>
      <c r="EJ37" s="1639"/>
      <c r="EK37" s="1639"/>
      <c r="EL37" s="1639"/>
      <c r="EM37" s="1639"/>
      <c r="EN37" s="1639"/>
      <c r="EO37" s="1639"/>
      <c r="EP37" s="1639"/>
      <c r="EQ37" s="1639"/>
      <c r="ER37" s="1639"/>
      <c r="ES37" s="1639"/>
      <c r="ET37" s="1639"/>
      <c r="EU37" s="1639"/>
      <c r="EV37" s="1639"/>
      <c r="EW37" s="1639"/>
      <c r="EX37" s="1639"/>
      <c r="EY37" s="1639"/>
      <c r="EZ37" s="1639"/>
      <c r="FA37" s="1639"/>
      <c r="FB37" s="1639"/>
      <c r="FC37" s="1639"/>
      <c r="FD37" s="1639"/>
      <c r="FE37" s="1639"/>
      <c r="FF37" s="1639"/>
      <c r="FG37" s="1639"/>
      <c r="FH37" s="1639"/>
      <c r="FI37" s="1639"/>
      <c r="FJ37" s="1639"/>
      <c r="FK37" s="1639"/>
      <c r="FL37" s="1639"/>
      <c r="FM37" s="1639"/>
      <c r="FN37" s="1639"/>
      <c r="FO37" s="1639"/>
      <c r="FP37" s="1639"/>
      <c r="FQ37" s="1639"/>
      <c r="FR37" s="1639"/>
      <c r="FS37" s="1639"/>
      <c r="FT37" s="1639"/>
      <c r="FU37" s="1639"/>
      <c r="FV37" s="1639"/>
      <c r="FW37" s="1639"/>
      <c r="FX37" s="1639"/>
      <c r="FY37" s="1639"/>
      <c r="FZ37" s="1639"/>
      <c r="GA37" s="1639"/>
      <c r="GB37" s="1639"/>
      <c r="GC37" s="1639"/>
      <c r="GD37" s="1639"/>
      <c r="GE37" s="1639"/>
      <c r="GF37" s="1639"/>
      <c r="GG37" s="1639"/>
      <c r="GH37" s="1639"/>
      <c r="GI37" s="1639"/>
      <c r="GJ37" s="1639"/>
      <c r="GK37" s="1639"/>
      <c r="GL37" s="1639"/>
      <c r="GM37" s="1639"/>
      <c r="GN37" s="1639"/>
      <c r="GO37" s="1639"/>
      <c r="GP37" s="1639"/>
      <c r="GQ37" s="1639"/>
      <c r="GR37" s="1639"/>
      <c r="GS37" s="1639"/>
      <c r="GT37" s="1639"/>
      <c r="GU37" s="1639"/>
      <c r="GV37" s="1639"/>
      <c r="GW37" s="1639"/>
      <c r="GX37" s="1639"/>
      <c r="GY37" s="1639"/>
      <c r="GZ37" s="1639"/>
      <c r="HA37" s="1639"/>
      <c r="HB37" s="1639"/>
      <c r="HC37" s="1639"/>
      <c r="HD37" s="1639"/>
      <c r="HE37" s="1639"/>
      <c r="HF37" s="1639"/>
      <c r="HG37" s="1639"/>
      <c r="HH37" s="1639"/>
      <c r="HI37" s="1639"/>
      <c r="HJ37" s="1639"/>
      <c r="HK37" s="1639"/>
      <c r="HL37" s="1639"/>
      <c r="HM37" s="1639"/>
      <c r="HN37" s="1639"/>
      <c r="HO37" s="1639"/>
      <c r="HP37" s="1639"/>
      <c r="HQ37" s="1639"/>
      <c r="HR37" s="1639"/>
      <c r="HS37" s="1639"/>
      <c r="HT37" s="1639"/>
      <c r="HU37" s="1639"/>
      <c r="HV37" s="1639"/>
      <c r="HW37" s="1639"/>
      <c r="HX37" s="1639"/>
      <c r="HY37" s="1639"/>
      <c r="HZ37" s="1639"/>
      <c r="IA37" s="1639"/>
      <c r="IB37" s="1639"/>
      <c r="IC37" s="1639"/>
      <c r="ID37" s="1639"/>
      <c r="IE37" s="1639"/>
      <c r="IF37" s="1639"/>
      <c r="IG37" s="1639"/>
      <c r="IH37" s="1639"/>
      <c r="II37" s="1639"/>
      <c r="IJ37" s="1639"/>
      <c r="IK37" s="1639"/>
      <c r="IL37" s="1639"/>
      <c r="IM37" s="1639"/>
      <c r="IN37" s="1639"/>
      <c r="IO37" s="1639"/>
      <c r="IP37" s="1639"/>
      <c r="IQ37" s="1639"/>
      <c r="IR37" s="1639"/>
      <c r="IS37" s="1639"/>
      <c r="IT37" s="1639"/>
      <c r="IU37" s="1639"/>
      <c r="IV37" s="1639"/>
      <c r="IW37" s="1639"/>
      <c r="IX37" s="1639"/>
      <c r="IY37" s="1639"/>
      <c r="IZ37" s="1639"/>
      <c r="JA37" s="1639"/>
      <c r="JB37" s="1639"/>
      <c r="JC37" s="1639"/>
      <c r="JD37" s="1639"/>
      <c r="JE37" s="1639"/>
      <c r="JF37" s="1639"/>
      <c r="JG37" s="1639"/>
      <c r="JH37" s="1639"/>
      <c r="JI37" s="1639"/>
      <c r="JJ37" s="1639"/>
      <c r="JK37" s="1639"/>
      <c r="JL37" s="1639"/>
      <c r="JM37" s="1639"/>
      <c r="JN37" s="1639"/>
      <c r="JO37" s="1639"/>
      <c r="JP37" s="1639"/>
      <c r="JQ37" s="1639"/>
      <c r="JR37" s="1639"/>
      <c r="JS37" s="1639"/>
      <c r="JT37" s="1639"/>
      <c r="JU37" s="1639"/>
      <c r="JV37" s="1639"/>
      <c r="JW37" s="1639"/>
      <c r="JX37" s="1639"/>
      <c r="JY37" s="1639"/>
      <c r="JZ37" s="1639"/>
      <c r="KA37" s="1639"/>
      <c r="KB37" s="1639"/>
      <c r="KC37" s="1639"/>
      <c r="KD37" s="1639"/>
      <c r="KE37" s="1639"/>
      <c r="KF37" s="1639"/>
      <c r="KG37" s="1639"/>
      <c r="KH37" s="1639"/>
      <c r="KI37" s="1639"/>
      <c r="KJ37" s="1639"/>
      <c r="KK37" s="1639"/>
      <c r="KL37" s="1639"/>
      <c r="KM37" s="1639"/>
      <c r="KN37" s="1639"/>
      <c r="KO37" s="1639"/>
      <c r="KP37" s="1639"/>
      <c r="KQ37" s="1639"/>
      <c r="KR37" s="1639"/>
      <c r="KS37" s="1639"/>
      <c r="KT37" s="1639"/>
      <c r="KU37" s="1639"/>
      <c r="KV37" s="1639"/>
      <c r="KW37" s="1639"/>
      <c r="KX37" s="1639"/>
      <c r="KY37" s="1639"/>
      <c r="KZ37" s="1639"/>
      <c r="LA37" s="1639"/>
      <c r="LB37" s="1639"/>
      <c r="LC37" s="1639"/>
      <c r="LD37" s="1639"/>
      <c r="LE37" s="1639"/>
      <c r="LF37" s="1639"/>
      <c r="LG37" s="1639"/>
      <c r="LH37" s="1639"/>
      <c r="LI37" s="1639"/>
      <c r="LJ37" s="1639"/>
      <c r="LK37" s="1639"/>
      <c r="LL37" s="1639"/>
      <c r="LM37" s="1639"/>
      <c r="LN37" s="1639"/>
      <c r="LO37" s="1639"/>
      <c r="LP37" s="1639"/>
    </row>
    <row r="38" s="1481" customFormat="1" ht="47" customHeight="1" spans="1:328">
      <c r="A38" s="1499">
        <v>45761</v>
      </c>
      <c r="B38" s="1500" t="s">
        <v>173</v>
      </c>
      <c r="C38" s="1501" t="s">
        <v>98</v>
      </c>
      <c r="D38" s="1502">
        <v>4500163534</v>
      </c>
      <c r="E38" s="2253" t="s">
        <v>232</v>
      </c>
      <c r="F38" s="1502" t="s">
        <v>233</v>
      </c>
      <c r="G38" s="2274" t="s">
        <v>176</v>
      </c>
      <c r="H38" s="1505" t="s">
        <v>176</v>
      </c>
      <c r="I38" s="1532" t="s">
        <v>177</v>
      </c>
      <c r="J38" s="1522">
        <v>35880</v>
      </c>
      <c r="K38" s="1534">
        <v>24</v>
      </c>
      <c r="L38" s="1534">
        <v>2760</v>
      </c>
      <c r="M38" s="2594">
        <f t="shared" si="37"/>
        <v>13</v>
      </c>
      <c r="N38" s="1536">
        <v>45784</v>
      </c>
      <c r="O38" s="1536">
        <v>45780</v>
      </c>
      <c r="P38" s="2896" t="s">
        <v>178</v>
      </c>
      <c r="Q38" s="1562" t="s">
        <v>78</v>
      </c>
      <c r="R38" s="1563"/>
      <c r="S38" s="1563"/>
      <c r="T38" s="1563"/>
      <c r="U38" s="1563"/>
      <c r="V38" s="1532"/>
      <c r="W38" s="1532" t="s">
        <v>168</v>
      </c>
      <c r="X38" s="1565">
        <v>45761</v>
      </c>
      <c r="Y38" s="1589" t="s">
        <v>88</v>
      </c>
      <c r="Z38" s="1589">
        <v>45768</v>
      </c>
      <c r="AA38" s="1589" t="s">
        <v>179</v>
      </c>
      <c r="AB38" s="1589"/>
      <c r="AC38" s="1580" t="s">
        <v>180</v>
      </c>
      <c r="AD38" s="1590" t="s">
        <v>181</v>
      </c>
      <c r="AE38" s="2277">
        <v>2364.324</v>
      </c>
      <c r="AF38" s="2278">
        <f>AE38*M38</f>
        <v>30736.212</v>
      </c>
      <c r="AG38" s="1504"/>
      <c r="AH38" s="1609" t="s">
        <v>81</v>
      </c>
      <c r="AI38" s="1799">
        <f t="shared" si="3"/>
        <v>35880</v>
      </c>
      <c r="AJ38" s="1609">
        <v>9</v>
      </c>
      <c r="AK38" s="1610">
        <f t="shared" ref="AK38:AK49" si="51">J38</f>
        <v>35880</v>
      </c>
      <c r="AL38" s="1610"/>
      <c r="AM38" s="1610">
        <f>J38/24</f>
        <v>1495</v>
      </c>
      <c r="AN38" s="1610"/>
      <c r="AO38" s="1610"/>
      <c r="AP38" s="1610"/>
      <c r="AQ38" s="1610"/>
      <c r="AR38" s="1610" t="s">
        <v>63</v>
      </c>
      <c r="AS38" s="1610">
        <f>J38</f>
        <v>35880</v>
      </c>
      <c r="AT38" s="1610"/>
      <c r="AU38" s="1622">
        <f t="shared" si="39"/>
        <v>3986.66666666667</v>
      </c>
      <c r="AV38" s="1622">
        <f t="shared" si="40"/>
        <v>3986.66666666667</v>
      </c>
      <c r="AW38" s="1622">
        <f t="shared" si="41"/>
        <v>3986.66666666667</v>
      </c>
      <c r="AX38" s="1622">
        <f t="shared" si="42"/>
        <v>3986.66666666667</v>
      </c>
      <c r="AY38" s="1622">
        <f t="shared" si="43"/>
        <v>3986.66666666667</v>
      </c>
      <c r="AZ38" s="1622">
        <f t="shared" si="44"/>
        <v>3986.66666666667</v>
      </c>
      <c r="BA38" s="1622">
        <f t="shared" si="45"/>
        <v>3986.66666666667</v>
      </c>
      <c r="BB38" s="1622">
        <f t="shared" si="46"/>
        <v>3986.66666666667</v>
      </c>
      <c r="BC38" s="1622">
        <f t="shared" si="47"/>
        <v>3986.66666666667</v>
      </c>
      <c r="BD38" s="1622">
        <f t="shared" si="48"/>
        <v>3820.55555555556</v>
      </c>
      <c r="BE38" s="1622">
        <f t="shared" si="49"/>
        <v>166.111111111111</v>
      </c>
      <c r="BF38" s="1534"/>
      <c r="BG38" s="1638"/>
      <c r="BH38" s="1639"/>
      <c r="BI38" s="1639"/>
      <c r="BJ38" s="1639"/>
      <c r="BK38" s="1639"/>
      <c r="BL38" s="1639"/>
      <c r="BM38" s="1639"/>
      <c r="BN38" s="1639"/>
      <c r="BO38" s="1639"/>
      <c r="BP38" s="1639"/>
      <c r="BQ38" s="1639"/>
      <c r="BR38" s="1639"/>
      <c r="BS38" s="1639"/>
      <c r="BT38" s="1639"/>
      <c r="BU38" s="1639"/>
      <c r="BV38" s="1639"/>
      <c r="BW38" s="1639"/>
      <c r="BX38" s="1639"/>
      <c r="BY38" s="1639"/>
      <c r="BZ38" s="1639"/>
      <c r="CA38" s="1639"/>
      <c r="CB38" s="1639"/>
      <c r="CC38" s="1639"/>
      <c r="CD38" s="1639"/>
      <c r="CE38" s="1639"/>
      <c r="CF38" s="1639"/>
      <c r="CG38" s="1639"/>
      <c r="CH38" s="1639"/>
      <c r="CI38" s="1639"/>
      <c r="CJ38" s="1639"/>
      <c r="CK38" s="1639"/>
      <c r="CL38" s="1639"/>
      <c r="CM38" s="1639"/>
      <c r="CN38" s="1639"/>
      <c r="CO38" s="1639"/>
      <c r="CP38" s="1639"/>
      <c r="CQ38" s="1639"/>
      <c r="CR38" s="1639"/>
      <c r="CS38" s="1639"/>
      <c r="CT38" s="1639"/>
      <c r="CU38" s="1639"/>
      <c r="CV38" s="1639"/>
      <c r="CW38" s="1639"/>
      <c r="CX38" s="1639"/>
      <c r="CY38" s="1639"/>
      <c r="CZ38" s="1639"/>
      <c r="DA38" s="1639"/>
      <c r="DB38" s="1639"/>
      <c r="DC38" s="1639"/>
      <c r="DD38" s="1639"/>
      <c r="DE38" s="1639"/>
      <c r="DF38" s="1639"/>
      <c r="DG38" s="1639"/>
      <c r="DH38" s="1639"/>
      <c r="DI38" s="1639"/>
      <c r="DJ38" s="1639"/>
      <c r="DK38" s="1639"/>
      <c r="DL38" s="1639"/>
      <c r="DM38" s="1639"/>
      <c r="DN38" s="1639"/>
      <c r="DO38" s="1639"/>
      <c r="DP38" s="1639"/>
      <c r="DQ38" s="1639"/>
      <c r="DR38" s="1639"/>
      <c r="DS38" s="1639"/>
      <c r="DT38" s="1639"/>
      <c r="DU38" s="1639"/>
      <c r="DV38" s="1639"/>
      <c r="DW38" s="1639"/>
      <c r="DX38" s="1639"/>
      <c r="DY38" s="1639"/>
      <c r="DZ38" s="1639"/>
      <c r="EA38" s="1639"/>
      <c r="EB38" s="1639"/>
      <c r="EC38" s="1639"/>
      <c r="ED38" s="1639"/>
      <c r="EE38" s="1639"/>
      <c r="EF38" s="1639"/>
      <c r="EG38" s="1639"/>
      <c r="EH38" s="1639"/>
      <c r="EI38" s="1639"/>
      <c r="EJ38" s="1639"/>
      <c r="EK38" s="1639"/>
      <c r="EL38" s="1639"/>
      <c r="EM38" s="1639"/>
      <c r="EN38" s="1639"/>
      <c r="EO38" s="1639"/>
      <c r="EP38" s="1639"/>
      <c r="EQ38" s="1639"/>
      <c r="ER38" s="1639"/>
      <c r="ES38" s="1639"/>
      <c r="ET38" s="1639"/>
      <c r="EU38" s="1639"/>
      <c r="EV38" s="1639"/>
      <c r="EW38" s="1639"/>
      <c r="EX38" s="1639"/>
      <c r="EY38" s="1639"/>
      <c r="EZ38" s="1639"/>
      <c r="FA38" s="1639"/>
      <c r="FB38" s="1639"/>
      <c r="FC38" s="1639"/>
      <c r="FD38" s="1639"/>
      <c r="FE38" s="1639"/>
      <c r="FF38" s="1639"/>
      <c r="FG38" s="1639"/>
      <c r="FH38" s="1639"/>
      <c r="FI38" s="1639"/>
      <c r="FJ38" s="1639"/>
      <c r="FK38" s="1639"/>
      <c r="FL38" s="1639"/>
      <c r="FM38" s="1639"/>
      <c r="FN38" s="1639"/>
      <c r="FO38" s="1639"/>
      <c r="FP38" s="1639"/>
      <c r="FQ38" s="1639"/>
      <c r="FR38" s="1639"/>
      <c r="FS38" s="1639"/>
      <c r="FT38" s="1639"/>
      <c r="FU38" s="1639"/>
      <c r="FV38" s="1639"/>
      <c r="FW38" s="1639"/>
      <c r="FX38" s="1639"/>
      <c r="FY38" s="1639"/>
      <c r="FZ38" s="1639"/>
      <c r="GA38" s="1639"/>
      <c r="GB38" s="1639"/>
      <c r="GC38" s="1639"/>
      <c r="GD38" s="1639"/>
      <c r="GE38" s="1639"/>
      <c r="GF38" s="1639"/>
      <c r="GG38" s="1639"/>
      <c r="GH38" s="1639"/>
      <c r="GI38" s="1639"/>
      <c r="GJ38" s="1639"/>
      <c r="GK38" s="1639"/>
      <c r="GL38" s="1639"/>
      <c r="GM38" s="1639"/>
      <c r="GN38" s="1639"/>
      <c r="GO38" s="1639"/>
      <c r="GP38" s="1639"/>
      <c r="GQ38" s="1639"/>
      <c r="GR38" s="1639"/>
      <c r="GS38" s="1639"/>
      <c r="GT38" s="1639"/>
      <c r="GU38" s="1639"/>
      <c r="GV38" s="1639"/>
      <c r="GW38" s="1639"/>
      <c r="GX38" s="1639"/>
      <c r="GY38" s="1639"/>
      <c r="GZ38" s="1639"/>
      <c r="HA38" s="1639"/>
      <c r="HB38" s="1639"/>
      <c r="HC38" s="1639"/>
      <c r="HD38" s="1639"/>
      <c r="HE38" s="1639"/>
      <c r="HF38" s="1639"/>
      <c r="HG38" s="1639"/>
      <c r="HH38" s="1639"/>
      <c r="HI38" s="1639"/>
      <c r="HJ38" s="1639"/>
      <c r="HK38" s="1639"/>
      <c r="HL38" s="1639"/>
      <c r="HM38" s="1639"/>
      <c r="HN38" s="1639"/>
      <c r="HO38" s="1639"/>
      <c r="HP38" s="1639"/>
      <c r="HQ38" s="1639"/>
      <c r="HR38" s="1639"/>
      <c r="HS38" s="1639"/>
      <c r="HT38" s="1639"/>
      <c r="HU38" s="1639"/>
      <c r="HV38" s="1639"/>
      <c r="HW38" s="1639"/>
      <c r="HX38" s="1639"/>
      <c r="HY38" s="1639"/>
      <c r="HZ38" s="1639"/>
      <c r="IA38" s="1639"/>
      <c r="IB38" s="1639"/>
      <c r="IC38" s="1639"/>
      <c r="ID38" s="1639"/>
      <c r="IE38" s="1639"/>
      <c r="IF38" s="1639"/>
      <c r="IG38" s="1639"/>
      <c r="IH38" s="1639"/>
      <c r="II38" s="1639"/>
      <c r="IJ38" s="1639"/>
      <c r="IK38" s="1639"/>
      <c r="IL38" s="1639"/>
      <c r="IM38" s="1639"/>
      <c r="IN38" s="1639"/>
      <c r="IO38" s="1639"/>
      <c r="IP38" s="1639"/>
      <c r="IQ38" s="1639"/>
      <c r="IR38" s="1639"/>
      <c r="IS38" s="1639"/>
      <c r="IT38" s="1639"/>
      <c r="IU38" s="1639"/>
      <c r="IV38" s="1639"/>
      <c r="IW38" s="1639"/>
      <c r="IX38" s="1639"/>
      <c r="IY38" s="1639"/>
      <c r="IZ38" s="1639"/>
      <c r="JA38" s="1639"/>
      <c r="JB38" s="1639"/>
      <c r="JC38" s="1639"/>
      <c r="JD38" s="1639"/>
      <c r="JE38" s="1639"/>
      <c r="JF38" s="1639"/>
      <c r="JG38" s="1639"/>
      <c r="JH38" s="1639"/>
      <c r="JI38" s="1639"/>
      <c r="JJ38" s="1639"/>
      <c r="JK38" s="1639"/>
      <c r="JL38" s="1639"/>
      <c r="JM38" s="1639"/>
      <c r="JN38" s="1639"/>
      <c r="JO38" s="1639"/>
      <c r="JP38" s="1639"/>
      <c r="JQ38" s="1639"/>
      <c r="JR38" s="1639"/>
      <c r="JS38" s="1639"/>
      <c r="JT38" s="1639"/>
      <c r="JU38" s="1639"/>
      <c r="JV38" s="1639"/>
      <c r="JW38" s="1639"/>
      <c r="JX38" s="1639"/>
      <c r="JY38" s="1639"/>
      <c r="JZ38" s="1639"/>
      <c r="KA38" s="1639"/>
      <c r="KB38" s="1639"/>
      <c r="KC38" s="1639"/>
      <c r="KD38" s="1639"/>
      <c r="KE38" s="1639"/>
      <c r="KF38" s="1639"/>
      <c r="KG38" s="1639"/>
      <c r="KH38" s="1639"/>
      <c r="KI38" s="1639"/>
      <c r="KJ38" s="1639"/>
      <c r="KK38" s="1639"/>
      <c r="KL38" s="1639"/>
      <c r="KM38" s="1639"/>
      <c r="KN38" s="1639"/>
      <c r="KO38" s="1639"/>
      <c r="KP38" s="1639"/>
      <c r="KQ38" s="1639"/>
      <c r="KR38" s="1639"/>
      <c r="KS38" s="1639"/>
      <c r="KT38" s="1639"/>
      <c r="KU38" s="1639"/>
      <c r="KV38" s="1639"/>
      <c r="KW38" s="1639"/>
      <c r="KX38" s="1639"/>
      <c r="KY38" s="1639"/>
      <c r="KZ38" s="1639"/>
      <c r="LA38" s="1639"/>
      <c r="LB38" s="1639"/>
      <c r="LC38" s="1639"/>
      <c r="LD38" s="1639"/>
      <c r="LE38" s="1639"/>
      <c r="LF38" s="1639"/>
      <c r="LG38" s="1639"/>
      <c r="LH38" s="1639"/>
      <c r="LI38" s="1639"/>
      <c r="LJ38" s="1639"/>
      <c r="LK38" s="1639"/>
      <c r="LL38" s="1639"/>
      <c r="LM38" s="1639"/>
      <c r="LN38" s="1639"/>
      <c r="LO38" s="1639"/>
      <c r="LP38" s="1639"/>
    </row>
    <row r="39" s="1481" customFormat="1" ht="47" customHeight="1" spans="1:328">
      <c r="A39" s="1499">
        <v>45761</v>
      </c>
      <c r="B39" s="1500" t="s">
        <v>173</v>
      </c>
      <c r="C39" s="1501" t="s">
        <v>98</v>
      </c>
      <c r="D39" s="1502">
        <v>4500163534</v>
      </c>
      <c r="E39" s="2253" t="s">
        <v>234</v>
      </c>
      <c r="F39" s="1502" t="s">
        <v>235</v>
      </c>
      <c r="G39" s="2274" t="s">
        <v>176</v>
      </c>
      <c r="H39" s="1505" t="s">
        <v>176</v>
      </c>
      <c r="I39" s="1532" t="s">
        <v>177</v>
      </c>
      <c r="J39" s="1522">
        <v>27600</v>
      </c>
      <c r="K39" s="1534">
        <v>24</v>
      </c>
      <c r="L39" s="1534">
        <v>2760</v>
      </c>
      <c r="M39" s="2594">
        <f t="shared" si="37"/>
        <v>10</v>
      </c>
      <c r="N39" s="1536">
        <v>45786</v>
      </c>
      <c r="O39" s="1536">
        <v>45782</v>
      </c>
      <c r="P39" s="2896" t="s">
        <v>178</v>
      </c>
      <c r="Q39" s="1562" t="s">
        <v>78</v>
      </c>
      <c r="R39" s="1563"/>
      <c r="S39" s="1563"/>
      <c r="T39" s="1563"/>
      <c r="U39" s="1563"/>
      <c r="V39" s="1532"/>
      <c r="W39" s="1532" t="s">
        <v>168</v>
      </c>
      <c r="X39" s="1565">
        <v>45761</v>
      </c>
      <c r="Y39" s="1589" t="s">
        <v>88</v>
      </c>
      <c r="Z39" s="1589">
        <v>45768</v>
      </c>
      <c r="AA39" s="1589" t="s">
        <v>179</v>
      </c>
      <c r="AB39" s="1589"/>
      <c r="AC39" s="1580" t="s">
        <v>180</v>
      </c>
      <c r="AD39" s="1590" t="s">
        <v>181</v>
      </c>
      <c r="AE39" s="2277">
        <v>2364.324</v>
      </c>
      <c r="AF39" s="2278">
        <f>AE39*M39</f>
        <v>23643.24</v>
      </c>
      <c r="AG39" s="1504"/>
      <c r="AH39" s="1609" t="s">
        <v>81</v>
      </c>
      <c r="AI39" s="1799">
        <f t="shared" si="3"/>
        <v>27600</v>
      </c>
      <c r="AJ39" s="1609">
        <v>9</v>
      </c>
      <c r="AK39" s="1610">
        <f t="shared" si="51"/>
        <v>27600</v>
      </c>
      <c r="AL39" s="1610"/>
      <c r="AM39" s="1610">
        <f>J39/24</f>
        <v>1150</v>
      </c>
      <c r="AN39" s="1610"/>
      <c r="AO39" s="1610"/>
      <c r="AP39" s="1610"/>
      <c r="AQ39" s="1610"/>
      <c r="AR39" s="1610" t="s">
        <v>63</v>
      </c>
      <c r="AS39" s="1610">
        <f t="shared" ref="AS39:AS47" si="52">J39</f>
        <v>27600</v>
      </c>
      <c r="AT39" s="1610"/>
      <c r="AU39" s="1622">
        <f t="shared" si="39"/>
        <v>3066.66666666667</v>
      </c>
      <c r="AV39" s="1622">
        <f t="shared" si="40"/>
        <v>3066.66666666667</v>
      </c>
      <c r="AW39" s="1622">
        <f t="shared" si="41"/>
        <v>3066.66666666667</v>
      </c>
      <c r="AX39" s="1622">
        <f t="shared" si="42"/>
        <v>3066.66666666667</v>
      </c>
      <c r="AY39" s="1622">
        <f t="shared" si="43"/>
        <v>3066.66666666667</v>
      </c>
      <c r="AZ39" s="1622">
        <f t="shared" si="44"/>
        <v>3066.66666666667</v>
      </c>
      <c r="BA39" s="1622">
        <f t="shared" si="45"/>
        <v>3066.66666666667</v>
      </c>
      <c r="BB39" s="1622">
        <f t="shared" si="46"/>
        <v>3066.66666666667</v>
      </c>
      <c r="BC39" s="1622">
        <f t="shared" si="47"/>
        <v>3066.66666666667</v>
      </c>
      <c r="BD39" s="1622">
        <f t="shared" si="48"/>
        <v>2938.88888888889</v>
      </c>
      <c r="BE39" s="1622">
        <f t="shared" si="49"/>
        <v>127.777777777778</v>
      </c>
      <c r="BF39" s="1534"/>
      <c r="BG39" s="1638"/>
      <c r="BH39" s="1639"/>
      <c r="BI39" s="1639"/>
      <c r="BJ39" s="1639"/>
      <c r="BK39" s="1639"/>
      <c r="BL39" s="1639"/>
      <c r="BM39" s="1639"/>
      <c r="BN39" s="1639"/>
      <c r="BO39" s="1639"/>
      <c r="BP39" s="1639"/>
      <c r="BQ39" s="1639"/>
      <c r="BR39" s="1639"/>
      <c r="BS39" s="1639"/>
      <c r="BT39" s="1639"/>
      <c r="BU39" s="1639"/>
      <c r="BV39" s="1639"/>
      <c r="BW39" s="1639"/>
      <c r="BX39" s="1639"/>
      <c r="BY39" s="1639"/>
      <c r="BZ39" s="1639"/>
      <c r="CA39" s="1639"/>
      <c r="CB39" s="1639"/>
      <c r="CC39" s="1639"/>
      <c r="CD39" s="1639"/>
      <c r="CE39" s="1639"/>
      <c r="CF39" s="1639"/>
      <c r="CG39" s="1639"/>
      <c r="CH39" s="1639"/>
      <c r="CI39" s="1639"/>
      <c r="CJ39" s="1639"/>
      <c r="CK39" s="1639"/>
      <c r="CL39" s="1639"/>
      <c r="CM39" s="1639"/>
      <c r="CN39" s="1639"/>
      <c r="CO39" s="1639"/>
      <c r="CP39" s="1639"/>
      <c r="CQ39" s="1639"/>
      <c r="CR39" s="1639"/>
      <c r="CS39" s="1639"/>
      <c r="CT39" s="1639"/>
      <c r="CU39" s="1639"/>
      <c r="CV39" s="1639"/>
      <c r="CW39" s="1639"/>
      <c r="CX39" s="1639"/>
      <c r="CY39" s="1639"/>
      <c r="CZ39" s="1639"/>
      <c r="DA39" s="1639"/>
      <c r="DB39" s="1639"/>
      <c r="DC39" s="1639"/>
      <c r="DD39" s="1639"/>
      <c r="DE39" s="1639"/>
      <c r="DF39" s="1639"/>
      <c r="DG39" s="1639"/>
      <c r="DH39" s="1639"/>
      <c r="DI39" s="1639"/>
      <c r="DJ39" s="1639"/>
      <c r="DK39" s="1639"/>
      <c r="DL39" s="1639"/>
      <c r="DM39" s="1639"/>
      <c r="DN39" s="1639"/>
      <c r="DO39" s="1639"/>
      <c r="DP39" s="1639"/>
      <c r="DQ39" s="1639"/>
      <c r="DR39" s="1639"/>
      <c r="DS39" s="1639"/>
      <c r="DT39" s="1639"/>
      <c r="DU39" s="1639"/>
      <c r="DV39" s="1639"/>
      <c r="DW39" s="1639"/>
      <c r="DX39" s="1639"/>
      <c r="DY39" s="1639"/>
      <c r="DZ39" s="1639"/>
      <c r="EA39" s="1639"/>
      <c r="EB39" s="1639"/>
      <c r="EC39" s="1639"/>
      <c r="ED39" s="1639"/>
      <c r="EE39" s="1639"/>
      <c r="EF39" s="1639"/>
      <c r="EG39" s="1639"/>
      <c r="EH39" s="1639"/>
      <c r="EI39" s="1639"/>
      <c r="EJ39" s="1639"/>
      <c r="EK39" s="1639"/>
      <c r="EL39" s="1639"/>
      <c r="EM39" s="1639"/>
      <c r="EN39" s="1639"/>
      <c r="EO39" s="1639"/>
      <c r="EP39" s="1639"/>
      <c r="EQ39" s="1639"/>
      <c r="ER39" s="1639"/>
      <c r="ES39" s="1639"/>
      <c r="ET39" s="1639"/>
      <c r="EU39" s="1639"/>
      <c r="EV39" s="1639"/>
      <c r="EW39" s="1639"/>
      <c r="EX39" s="1639"/>
      <c r="EY39" s="1639"/>
      <c r="EZ39" s="1639"/>
      <c r="FA39" s="1639"/>
      <c r="FB39" s="1639"/>
      <c r="FC39" s="1639"/>
      <c r="FD39" s="1639"/>
      <c r="FE39" s="1639"/>
      <c r="FF39" s="1639"/>
      <c r="FG39" s="1639"/>
      <c r="FH39" s="1639"/>
      <c r="FI39" s="1639"/>
      <c r="FJ39" s="1639"/>
      <c r="FK39" s="1639"/>
      <c r="FL39" s="1639"/>
      <c r="FM39" s="1639"/>
      <c r="FN39" s="1639"/>
      <c r="FO39" s="1639"/>
      <c r="FP39" s="1639"/>
      <c r="FQ39" s="1639"/>
      <c r="FR39" s="1639"/>
      <c r="FS39" s="1639"/>
      <c r="FT39" s="1639"/>
      <c r="FU39" s="1639"/>
      <c r="FV39" s="1639"/>
      <c r="FW39" s="1639"/>
      <c r="FX39" s="1639"/>
      <c r="FY39" s="1639"/>
      <c r="FZ39" s="1639"/>
      <c r="GA39" s="1639"/>
      <c r="GB39" s="1639"/>
      <c r="GC39" s="1639"/>
      <c r="GD39" s="1639"/>
      <c r="GE39" s="1639"/>
      <c r="GF39" s="1639"/>
      <c r="GG39" s="1639"/>
      <c r="GH39" s="1639"/>
      <c r="GI39" s="1639"/>
      <c r="GJ39" s="1639"/>
      <c r="GK39" s="1639"/>
      <c r="GL39" s="1639"/>
      <c r="GM39" s="1639"/>
      <c r="GN39" s="1639"/>
      <c r="GO39" s="1639"/>
      <c r="GP39" s="1639"/>
      <c r="GQ39" s="1639"/>
      <c r="GR39" s="1639"/>
      <c r="GS39" s="1639"/>
      <c r="GT39" s="1639"/>
      <c r="GU39" s="1639"/>
      <c r="GV39" s="1639"/>
      <c r="GW39" s="1639"/>
      <c r="GX39" s="1639"/>
      <c r="GY39" s="1639"/>
      <c r="GZ39" s="1639"/>
      <c r="HA39" s="1639"/>
      <c r="HB39" s="1639"/>
      <c r="HC39" s="1639"/>
      <c r="HD39" s="1639"/>
      <c r="HE39" s="1639"/>
      <c r="HF39" s="1639"/>
      <c r="HG39" s="1639"/>
      <c r="HH39" s="1639"/>
      <c r="HI39" s="1639"/>
      <c r="HJ39" s="1639"/>
      <c r="HK39" s="1639"/>
      <c r="HL39" s="1639"/>
      <c r="HM39" s="1639"/>
      <c r="HN39" s="1639"/>
      <c r="HO39" s="1639"/>
      <c r="HP39" s="1639"/>
      <c r="HQ39" s="1639"/>
      <c r="HR39" s="1639"/>
      <c r="HS39" s="1639"/>
      <c r="HT39" s="1639"/>
      <c r="HU39" s="1639"/>
      <c r="HV39" s="1639"/>
      <c r="HW39" s="1639"/>
      <c r="HX39" s="1639"/>
      <c r="HY39" s="1639"/>
      <c r="HZ39" s="1639"/>
      <c r="IA39" s="1639"/>
      <c r="IB39" s="1639"/>
      <c r="IC39" s="1639"/>
      <c r="ID39" s="1639"/>
      <c r="IE39" s="1639"/>
      <c r="IF39" s="1639"/>
      <c r="IG39" s="1639"/>
      <c r="IH39" s="1639"/>
      <c r="II39" s="1639"/>
      <c r="IJ39" s="1639"/>
      <c r="IK39" s="1639"/>
      <c r="IL39" s="1639"/>
      <c r="IM39" s="1639"/>
      <c r="IN39" s="1639"/>
      <c r="IO39" s="1639"/>
      <c r="IP39" s="1639"/>
      <c r="IQ39" s="1639"/>
      <c r="IR39" s="1639"/>
      <c r="IS39" s="1639"/>
      <c r="IT39" s="1639"/>
      <c r="IU39" s="1639"/>
      <c r="IV39" s="1639"/>
      <c r="IW39" s="1639"/>
      <c r="IX39" s="1639"/>
      <c r="IY39" s="1639"/>
      <c r="IZ39" s="1639"/>
      <c r="JA39" s="1639"/>
      <c r="JB39" s="1639"/>
      <c r="JC39" s="1639"/>
      <c r="JD39" s="1639"/>
      <c r="JE39" s="1639"/>
      <c r="JF39" s="1639"/>
      <c r="JG39" s="1639"/>
      <c r="JH39" s="1639"/>
      <c r="JI39" s="1639"/>
      <c r="JJ39" s="1639"/>
      <c r="JK39" s="1639"/>
      <c r="JL39" s="1639"/>
      <c r="JM39" s="1639"/>
      <c r="JN39" s="1639"/>
      <c r="JO39" s="1639"/>
      <c r="JP39" s="1639"/>
      <c r="JQ39" s="1639"/>
      <c r="JR39" s="1639"/>
      <c r="JS39" s="1639"/>
      <c r="JT39" s="1639"/>
      <c r="JU39" s="1639"/>
      <c r="JV39" s="1639"/>
      <c r="JW39" s="1639"/>
      <c r="JX39" s="1639"/>
      <c r="JY39" s="1639"/>
      <c r="JZ39" s="1639"/>
      <c r="KA39" s="1639"/>
      <c r="KB39" s="1639"/>
      <c r="KC39" s="1639"/>
      <c r="KD39" s="1639"/>
      <c r="KE39" s="1639"/>
      <c r="KF39" s="1639"/>
      <c r="KG39" s="1639"/>
      <c r="KH39" s="1639"/>
      <c r="KI39" s="1639"/>
      <c r="KJ39" s="1639"/>
      <c r="KK39" s="1639"/>
      <c r="KL39" s="1639"/>
      <c r="KM39" s="1639"/>
      <c r="KN39" s="1639"/>
      <c r="KO39" s="1639"/>
      <c r="KP39" s="1639"/>
      <c r="KQ39" s="1639"/>
      <c r="KR39" s="1639"/>
      <c r="KS39" s="1639"/>
      <c r="KT39" s="1639"/>
      <c r="KU39" s="1639"/>
      <c r="KV39" s="1639"/>
      <c r="KW39" s="1639"/>
      <c r="KX39" s="1639"/>
      <c r="KY39" s="1639"/>
      <c r="KZ39" s="1639"/>
      <c r="LA39" s="1639"/>
      <c r="LB39" s="1639"/>
      <c r="LC39" s="1639"/>
      <c r="LD39" s="1639"/>
      <c r="LE39" s="1639"/>
      <c r="LF39" s="1639"/>
      <c r="LG39" s="1639"/>
      <c r="LH39" s="1639"/>
      <c r="LI39" s="1639"/>
      <c r="LJ39" s="1639"/>
      <c r="LK39" s="1639"/>
      <c r="LL39" s="1639"/>
      <c r="LM39" s="1639"/>
      <c r="LN39" s="1639"/>
      <c r="LO39" s="1639"/>
      <c r="LP39" s="1639"/>
    </row>
    <row r="40" s="1481" customFormat="1" ht="47" customHeight="1" spans="1:328">
      <c r="A40" s="1499">
        <v>45747</v>
      </c>
      <c r="B40" s="1500" t="s">
        <v>236</v>
      </c>
      <c r="C40" s="1501" t="s">
        <v>98</v>
      </c>
      <c r="D40" s="1502">
        <v>4500161265</v>
      </c>
      <c r="E40" s="2253">
        <v>216976160</v>
      </c>
      <c r="F40" s="1502" t="s">
        <v>237</v>
      </c>
      <c r="G40" s="1505" t="s">
        <v>101</v>
      </c>
      <c r="H40" s="1505" t="s">
        <v>101</v>
      </c>
      <c r="I40" s="1532" t="s">
        <v>110</v>
      </c>
      <c r="J40" s="1522">
        <v>2232</v>
      </c>
      <c r="K40" s="1534">
        <v>0</v>
      </c>
      <c r="L40" s="1534">
        <v>24</v>
      </c>
      <c r="M40" s="2594">
        <f t="shared" si="37"/>
        <v>93</v>
      </c>
      <c r="N40" s="1536">
        <v>45786</v>
      </c>
      <c r="O40" s="1536">
        <v>45782</v>
      </c>
      <c r="P40" s="1537"/>
      <c r="Q40" s="1562" t="s">
        <v>78</v>
      </c>
      <c r="R40" s="1563"/>
      <c r="S40" s="1563"/>
      <c r="T40" s="1563"/>
      <c r="U40" s="1563"/>
      <c r="V40" s="1532"/>
      <c r="W40" s="1532" t="s">
        <v>111</v>
      </c>
      <c r="X40" s="1565">
        <v>45758</v>
      </c>
      <c r="Y40" s="1589" t="s">
        <v>88</v>
      </c>
      <c r="Z40" s="1589" t="s">
        <v>88</v>
      </c>
      <c r="AA40" s="1589"/>
      <c r="AB40" s="1589"/>
      <c r="AC40" s="1580" t="s">
        <v>238</v>
      </c>
      <c r="AD40" s="1590" t="s">
        <v>239</v>
      </c>
      <c r="AE40" s="2277">
        <v>0.905</v>
      </c>
      <c r="AF40" s="2278">
        <f>AE40*J40</f>
        <v>2019.96</v>
      </c>
      <c r="AG40" s="1504" t="s">
        <v>240</v>
      </c>
      <c r="AH40" s="1609" t="s">
        <v>81</v>
      </c>
      <c r="AI40" s="1799">
        <f t="shared" si="3"/>
        <v>2232</v>
      </c>
      <c r="AJ40" s="1609"/>
      <c r="AK40" s="1610">
        <f t="shared" si="51"/>
        <v>2232</v>
      </c>
      <c r="AL40" s="1610"/>
      <c r="AM40" s="1610">
        <f>J40/24</f>
        <v>93</v>
      </c>
      <c r="AN40" s="1610"/>
      <c r="AO40" s="1610"/>
      <c r="AP40" s="1610"/>
      <c r="AQ40" s="1610"/>
      <c r="AR40" s="1610" t="s">
        <v>63</v>
      </c>
      <c r="AS40" s="1610">
        <f t="shared" si="52"/>
        <v>2232</v>
      </c>
      <c r="AT40" s="1610"/>
      <c r="AU40" s="1622">
        <f t="shared" si="39"/>
        <v>248</v>
      </c>
      <c r="AV40" s="1622">
        <f t="shared" si="40"/>
        <v>248</v>
      </c>
      <c r="AW40" s="1622">
        <f t="shared" si="41"/>
        <v>248</v>
      </c>
      <c r="AX40" s="1622">
        <f t="shared" si="42"/>
        <v>248</v>
      </c>
      <c r="AY40" s="1622">
        <f t="shared" si="43"/>
        <v>248</v>
      </c>
      <c r="AZ40" s="1622">
        <f t="shared" si="44"/>
        <v>248</v>
      </c>
      <c r="BA40" s="1622">
        <f t="shared" si="45"/>
        <v>248</v>
      </c>
      <c r="BB40" s="1622">
        <f t="shared" si="46"/>
        <v>248</v>
      </c>
      <c r="BC40" s="1622">
        <f t="shared" si="47"/>
        <v>248</v>
      </c>
      <c r="BD40" s="1622">
        <f t="shared" si="48"/>
        <v>237.666666666667</v>
      </c>
      <c r="BE40" s="1622">
        <f t="shared" si="49"/>
        <v>10.3333333333333</v>
      </c>
      <c r="BF40" s="1534">
        <f>J40/COUNT(AU40:BC40)-(BD40+BE40)</f>
        <v>0</v>
      </c>
      <c r="BG40" s="1638"/>
      <c r="BH40" s="1639"/>
      <c r="BI40" s="1639"/>
      <c r="BJ40" s="1639"/>
      <c r="BK40" s="1639"/>
      <c r="BL40" s="1639"/>
      <c r="BM40" s="1639"/>
      <c r="BN40" s="1639"/>
      <c r="BO40" s="1639"/>
      <c r="BP40" s="1639"/>
      <c r="BQ40" s="1639"/>
      <c r="BR40" s="1639"/>
      <c r="BS40" s="1639"/>
      <c r="BT40" s="1639"/>
      <c r="BU40" s="1639"/>
      <c r="BV40" s="1639"/>
      <c r="BW40" s="1639"/>
      <c r="BX40" s="1639"/>
      <c r="BY40" s="1639"/>
      <c r="BZ40" s="1639"/>
      <c r="CA40" s="1639"/>
      <c r="CB40" s="1639"/>
      <c r="CC40" s="1639"/>
      <c r="CD40" s="1639"/>
      <c r="CE40" s="1639"/>
      <c r="CF40" s="1639"/>
      <c r="CG40" s="1639"/>
      <c r="CH40" s="1639"/>
      <c r="CI40" s="1639"/>
      <c r="CJ40" s="1639"/>
      <c r="CK40" s="1639"/>
      <c r="CL40" s="1639"/>
      <c r="CM40" s="1639"/>
      <c r="CN40" s="1639"/>
      <c r="CO40" s="1639"/>
      <c r="CP40" s="1639"/>
      <c r="CQ40" s="1639"/>
      <c r="CR40" s="1639"/>
      <c r="CS40" s="1639"/>
      <c r="CT40" s="1639"/>
      <c r="CU40" s="1639"/>
      <c r="CV40" s="1639"/>
      <c r="CW40" s="1639"/>
      <c r="CX40" s="1639"/>
      <c r="CY40" s="1639"/>
      <c r="CZ40" s="1639"/>
      <c r="DA40" s="1639"/>
      <c r="DB40" s="1639"/>
      <c r="DC40" s="1639"/>
      <c r="DD40" s="1639"/>
      <c r="DE40" s="1639"/>
      <c r="DF40" s="1639"/>
      <c r="DG40" s="1639"/>
      <c r="DH40" s="1639"/>
      <c r="DI40" s="1639"/>
      <c r="DJ40" s="1639"/>
      <c r="DK40" s="1639"/>
      <c r="DL40" s="1639"/>
      <c r="DM40" s="1639"/>
      <c r="DN40" s="1639"/>
      <c r="DO40" s="1639"/>
      <c r="DP40" s="1639"/>
      <c r="DQ40" s="1639"/>
      <c r="DR40" s="1639"/>
      <c r="DS40" s="1639"/>
      <c r="DT40" s="1639"/>
      <c r="DU40" s="1639"/>
      <c r="DV40" s="1639"/>
      <c r="DW40" s="1639"/>
      <c r="DX40" s="1639"/>
      <c r="DY40" s="1639"/>
      <c r="DZ40" s="1639"/>
      <c r="EA40" s="1639"/>
      <c r="EB40" s="1639"/>
      <c r="EC40" s="1639"/>
      <c r="ED40" s="1639"/>
      <c r="EE40" s="1639"/>
      <c r="EF40" s="1639"/>
      <c r="EG40" s="1639"/>
      <c r="EH40" s="1639"/>
      <c r="EI40" s="1639"/>
      <c r="EJ40" s="1639"/>
      <c r="EK40" s="1639"/>
      <c r="EL40" s="1639"/>
      <c r="EM40" s="1639"/>
      <c r="EN40" s="1639"/>
      <c r="EO40" s="1639"/>
      <c r="EP40" s="1639"/>
      <c r="EQ40" s="1639"/>
      <c r="ER40" s="1639"/>
      <c r="ES40" s="1639"/>
      <c r="ET40" s="1639"/>
      <c r="EU40" s="1639"/>
      <c r="EV40" s="1639"/>
      <c r="EW40" s="1639"/>
      <c r="EX40" s="1639"/>
      <c r="EY40" s="1639"/>
      <c r="EZ40" s="1639"/>
      <c r="FA40" s="1639"/>
      <c r="FB40" s="1639"/>
      <c r="FC40" s="1639"/>
      <c r="FD40" s="1639"/>
      <c r="FE40" s="1639"/>
      <c r="FF40" s="1639"/>
      <c r="FG40" s="1639"/>
      <c r="FH40" s="1639"/>
      <c r="FI40" s="1639"/>
      <c r="FJ40" s="1639"/>
      <c r="FK40" s="1639"/>
      <c r="FL40" s="1639"/>
      <c r="FM40" s="1639"/>
      <c r="FN40" s="1639"/>
      <c r="FO40" s="1639"/>
      <c r="FP40" s="1639"/>
      <c r="FQ40" s="1639"/>
      <c r="FR40" s="1639"/>
      <c r="FS40" s="1639"/>
      <c r="FT40" s="1639"/>
      <c r="FU40" s="1639"/>
      <c r="FV40" s="1639"/>
      <c r="FW40" s="1639"/>
      <c r="FX40" s="1639"/>
      <c r="FY40" s="1639"/>
      <c r="FZ40" s="1639"/>
      <c r="GA40" s="1639"/>
      <c r="GB40" s="1639"/>
      <c r="GC40" s="1639"/>
      <c r="GD40" s="1639"/>
      <c r="GE40" s="1639"/>
      <c r="GF40" s="1639"/>
      <c r="GG40" s="1639"/>
      <c r="GH40" s="1639"/>
      <c r="GI40" s="1639"/>
      <c r="GJ40" s="1639"/>
      <c r="GK40" s="1639"/>
      <c r="GL40" s="1639"/>
      <c r="GM40" s="1639"/>
      <c r="GN40" s="1639"/>
      <c r="GO40" s="1639"/>
      <c r="GP40" s="1639"/>
      <c r="GQ40" s="1639"/>
      <c r="GR40" s="1639"/>
      <c r="GS40" s="1639"/>
      <c r="GT40" s="1639"/>
      <c r="GU40" s="1639"/>
      <c r="GV40" s="1639"/>
      <c r="GW40" s="1639"/>
      <c r="GX40" s="1639"/>
      <c r="GY40" s="1639"/>
      <c r="GZ40" s="1639"/>
      <c r="HA40" s="1639"/>
      <c r="HB40" s="1639"/>
      <c r="HC40" s="1639"/>
      <c r="HD40" s="1639"/>
      <c r="HE40" s="1639"/>
      <c r="HF40" s="1639"/>
      <c r="HG40" s="1639"/>
      <c r="HH40" s="1639"/>
      <c r="HI40" s="1639"/>
      <c r="HJ40" s="1639"/>
      <c r="HK40" s="1639"/>
      <c r="HL40" s="1639"/>
      <c r="HM40" s="1639"/>
      <c r="HN40" s="1639"/>
      <c r="HO40" s="1639"/>
      <c r="HP40" s="1639"/>
      <c r="HQ40" s="1639"/>
      <c r="HR40" s="1639"/>
      <c r="HS40" s="1639"/>
      <c r="HT40" s="1639"/>
      <c r="HU40" s="1639"/>
      <c r="HV40" s="1639"/>
      <c r="HW40" s="1639"/>
      <c r="HX40" s="1639"/>
      <c r="HY40" s="1639"/>
      <c r="HZ40" s="1639"/>
      <c r="IA40" s="1639"/>
      <c r="IB40" s="1639"/>
      <c r="IC40" s="1639"/>
      <c r="ID40" s="1639"/>
      <c r="IE40" s="1639"/>
      <c r="IF40" s="1639"/>
      <c r="IG40" s="1639"/>
      <c r="IH40" s="1639"/>
      <c r="II40" s="1639"/>
      <c r="IJ40" s="1639"/>
      <c r="IK40" s="1639"/>
      <c r="IL40" s="1639"/>
      <c r="IM40" s="1639"/>
      <c r="IN40" s="1639"/>
      <c r="IO40" s="1639"/>
      <c r="IP40" s="1639"/>
      <c r="IQ40" s="1639"/>
      <c r="IR40" s="1639"/>
      <c r="IS40" s="1639"/>
      <c r="IT40" s="1639"/>
      <c r="IU40" s="1639"/>
      <c r="IV40" s="1639"/>
      <c r="IW40" s="1639"/>
      <c r="IX40" s="1639"/>
      <c r="IY40" s="1639"/>
      <c r="IZ40" s="1639"/>
      <c r="JA40" s="1639"/>
      <c r="JB40" s="1639"/>
      <c r="JC40" s="1639"/>
      <c r="JD40" s="1639"/>
      <c r="JE40" s="1639"/>
      <c r="JF40" s="1639"/>
      <c r="JG40" s="1639"/>
      <c r="JH40" s="1639"/>
      <c r="JI40" s="1639"/>
      <c r="JJ40" s="1639"/>
      <c r="JK40" s="1639"/>
      <c r="JL40" s="1639"/>
      <c r="JM40" s="1639"/>
      <c r="JN40" s="1639"/>
      <c r="JO40" s="1639"/>
      <c r="JP40" s="1639"/>
      <c r="JQ40" s="1639"/>
      <c r="JR40" s="1639"/>
      <c r="JS40" s="1639"/>
      <c r="JT40" s="1639"/>
      <c r="JU40" s="1639"/>
      <c r="JV40" s="1639"/>
      <c r="JW40" s="1639"/>
      <c r="JX40" s="1639"/>
      <c r="JY40" s="1639"/>
      <c r="JZ40" s="1639"/>
      <c r="KA40" s="1639"/>
      <c r="KB40" s="1639"/>
      <c r="KC40" s="1639"/>
      <c r="KD40" s="1639"/>
      <c r="KE40" s="1639"/>
      <c r="KF40" s="1639"/>
      <c r="KG40" s="1639"/>
      <c r="KH40" s="1639"/>
      <c r="KI40" s="1639"/>
      <c r="KJ40" s="1639"/>
      <c r="KK40" s="1639"/>
      <c r="KL40" s="1639"/>
      <c r="KM40" s="1639"/>
      <c r="KN40" s="1639"/>
      <c r="KO40" s="1639"/>
      <c r="KP40" s="1639"/>
      <c r="KQ40" s="1639"/>
      <c r="KR40" s="1639"/>
      <c r="KS40" s="1639"/>
      <c r="KT40" s="1639"/>
      <c r="KU40" s="1639"/>
      <c r="KV40" s="1639"/>
      <c r="KW40" s="1639"/>
      <c r="KX40" s="1639"/>
      <c r="KY40" s="1639"/>
      <c r="KZ40" s="1639"/>
      <c r="LA40" s="1639"/>
      <c r="LB40" s="1639"/>
      <c r="LC40" s="1639"/>
      <c r="LD40" s="1639"/>
      <c r="LE40" s="1639"/>
      <c r="LF40" s="1639"/>
      <c r="LG40" s="1639"/>
      <c r="LH40" s="1639"/>
      <c r="LI40" s="1639"/>
      <c r="LJ40" s="1639"/>
      <c r="LK40" s="1639"/>
      <c r="LL40" s="1639"/>
      <c r="LM40" s="1639"/>
      <c r="LN40" s="1639"/>
      <c r="LO40" s="1639"/>
      <c r="LP40" s="1639"/>
    </row>
    <row r="41" s="1481" customFormat="1" ht="47" customHeight="1" spans="1:328">
      <c r="A41" s="1499">
        <v>45747</v>
      </c>
      <c r="B41" s="1500" t="s">
        <v>236</v>
      </c>
      <c r="C41" s="1501" t="s">
        <v>98</v>
      </c>
      <c r="D41" s="1502">
        <v>4500161263</v>
      </c>
      <c r="E41" s="2253">
        <v>216976157</v>
      </c>
      <c r="F41" s="1502" t="s">
        <v>241</v>
      </c>
      <c r="G41" s="1505" t="s">
        <v>101</v>
      </c>
      <c r="H41" s="1505" t="s">
        <v>101</v>
      </c>
      <c r="I41" s="1532" t="s">
        <v>110</v>
      </c>
      <c r="J41" s="1522">
        <v>4272</v>
      </c>
      <c r="K41" s="1534">
        <v>0</v>
      </c>
      <c r="L41" s="1534">
        <v>24</v>
      </c>
      <c r="M41" s="2594">
        <f t="shared" si="37"/>
        <v>178</v>
      </c>
      <c r="N41" s="1536">
        <v>45786</v>
      </c>
      <c r="O41" s="1536">
        <v>45782</v>
      </c>
      <c r="P41" s="1537"/>
      <c r="Q41" s="1562" t="s">
        <v>78</v>
      </c>
      <c r="R41" s="1563"/>
      <c r="S41" s="1563"/>
      <c r="T41" s="1563"/>
      <c r="U41" s="1563"/>
      <c r="V41" s="1532"/>
      <c r="W41" s="1532" t="s">
        <v>111</v>
      </c>
      <c r="X41" s="1565">
        <v>45758</v>
      </c>
      <c r="Y41" s="1589" t="s">
        <v>88</v>
      </c>
      <c r="Z41" s="1589" t="s">
        <v>88</v>
      </c>
      <c r="AA41" s="1589"/>
      <c r="AB41" s="1589"/>
      <c r="AC41" s="1580" t="s">
        <v>238</v>
      </c>
      <c r="AD41" s="1590" t="s">
        <v>239</v>
      </c>
      <c r="AE41" s="2277">
        <v>0.905</v>
      </c>
      <c r="AF41" s="2278">
        <f>AE41*J41</f>
        <v>3866.16</v>
      </c>
      <c r="AG41" s="1504" t="s">
        <v>242</v>
      </c>
      <c r="AH41" s="1609" t="s">
        <v>81</v>
      </c>
      <c r="AI41" s="1799">
        <f t="shared" si="3"/>
        <v>4272</v>
      </c>
      <c r="AJ41" s="1609">
        <v>9</v>
      </c>
      <c r="AK41" s="1610">
        <f t="shared" si="51"/>
        <v>4272</v>
      </c>
      <c r="AL41" s="1610"/>
      <c r="AM41" s="1610">
        <f>J41/24</f>
        <v>178</v>
      </c>
      <c r="AN41" s="1610"/>
      <c r="AO41" s="1610"/>
      <c r="AP41" s="1610"/>
      <c r="AQ41" s="1610"/>
      <c r="AR41" s="1610" t="s">
        <v>63</v>
      </c>
      <c r="AS41" s="1610">
        <f t="shared" si="52"/>
        <v>4272</v>
      </c>
      <c r="AT41" s="1610"/>
      <c r="AU41" s="1622">
        <f t="shared" si="39"/>
        <v>474.666666666667</v>
      </c>
      <c r="AV41" s="1622">
        <f t="shared" si="40"/>
        <v>474.666666666667</v>
      </c>
      <c r="AW41" s="1622">
        <f t="shared" si="41"/>
        <v>474.666666666667</v>
      </c>
      <c r="AX41" s="1622">
        <f t="shared" si="42"/>
        <v>474.666666666667</v>
      </c>
      <c r="AY41" s="1622">
        <f t="shared" si="43"/>
        <v>474.666666666667</v>
      </c>
      <c r="AZ41" s="1622">
        <f t="shared" si="44"/>
        <v>474.666666666667</v>
      </c>
      <c r="BA41" s="1622">
        <f t="shared" si="45"/>
        <v>474.666666666667</v>
      </c>
      <c r="BB41" s="1622">
        <f t="shared" si="46"/>
        <v>474.666666666667</v>
      </c>
      <c r="BC41" s="1622">
        <f t="shared" si="47"/>
        <v>474.666666666667</v>
      </c>
      <c r="BD41" s="1622">
        <f t="shared" si="48"/>
        <v>454.888888888889</v>
      </c>
      <c r="BE41" s="1622">
        <f t="shared" si="49"/>
        <v>19.7777777777778</v>
      </c>
      <c r="BF41" s="1534">
        <f>J41/COUNT(AU41:BC41)-(BD41+BE41)</f>
        <v>0</v>
      </c>
      <c r="BG41" s="1638"/>
      <c r="BH41" s="1639"/>
      <c r="BI41" s="1639"/>
      <c r="BJ41" s="1639"/>
      <c r="BK41" s="1639"/>
      <c r="BL41" s="1639"/>
      <c r="BM41" s="1639"/>
      <c r="BN41" s="1639"/>
      <c r="BO41" s="1639"/>
      <c r="BP41" s="1639"/>
      <c r="BQ41" s="1639"/>
      <c r="BR41" s="1639"/>
      <c r="BS41" s="1639"/>
      <c r="BT41" s="1639"/>
      <c r="BU41" s="1639"/>
      <c r="BV41" s="1639"/>
      <c r="BW41" s="1639"/>
      <c r="BX41" s="1639"/>
      <c r="BY41" s="1639"/>
      <c r="BZ41" s="1639"/>
      <c r="CA41" s="1639"/>
      <c r="CB41" s="1639"/>
      <c r="CC41" s="1639"/>
      <c r="CD41" s="1639"/>
      <c r="CE41" s="1639"/>
      <c r="CF41" s="1639"/>
      <c r="CG41" s="1639"/>
      <c r="CH41" s="1639"/>
      <c r="CI41" s="1639"/>
      <c r="CJ41" s="1639"/>
      <c r="CK41" s="1639"/>
      <c r="CL41" s="1639"/>
      <c r="CM41" s="1639"/>
      <c r="CN41" s="1639"/>
      <c r="CO41" s="1639"/>
      <c r="CP41" s="1639"/>
      <c r="CQ41" s="1639"/>
      <c r="CR41" s="1639"/>
      <c r="CS41" s="1639"/>
      <c r="CT41" s="1639"/>
      <c r="CU41" s="1639"/>
      <c r="CV41" s="1639"/>
      <c r="CW41" s="1639"/>
      <c r="CX41" s="1639"/>
      <c r="CY41" s="1639"/>
      <c r="CZ41" s="1639"/>
      <c r="DA41" s="1639"/>
      <c r="DB41" s="1639"/>
      <c r="DC41" s="1639"/>
      <c r="DD41" s="1639"/>
      <c r="DE41" s="1639"/>
      <c r="DF41" s="1639"/>
      <c r="DG41" s="1639"/>
      <c r="DH41" s="1639"/>
      <c r="DI41" s="1639"/>
      <c r="DJ41" s="1639"/>
      <c r="DK41" s="1639"/>
      <c r="DL41" s="1639"/>
      <c r="DM41" s="1639"/>
      <c r="DN41" s="1639"/>
      <c r="DO41" s="1639"/>
      <c r="DP41" s="1639"/>
      <c r="DQ41" s="1639"/>
      <c r="DR41" s="1639"/>
      <c r="DS41" s="1639"/>
      <c r="DT41" s="1639"/>
      <c r="DU41" s="1639"/>
      <c r="DV41" s="1639"/>
      <c r="DW41" s="1639"/>
      <c r="DX41" s="1639"/>
      <c r="DY41" s="1639"/>
      <c r="DZ41" s="1639"/>
      <c r="EA41" s="1639"/>
      <c r="EB41" s="1639"/>
      <c r="EC41" s="1639"/>
      <c r="ED41" s="1639"/>
      <c r="EE41" s="1639"/>
      <c r="EF41" s="1639"/>
      <c r="EG41" s="1639"/>
      <c r="EH41" s="1639"/>
      <c r="EI41" s="1639"/>
      <c r="EJ41" s="1639"/>
      <c r="EK41" s="1639"/>
      <c r="EL41" s="1639"/>
      <c r="EM41" s="1639"/>
      <c r="EN41" s="1639"/>
      <c r="EO41" s="1639"/>
      <c r="EP41" s="1639"/>
      <c r="EQ41" s="1639"/>
      <c r="ER41" s="1639"/>
      <c r="ES41" s="1639"/>
      <c r="ET41" s="1639"/>
      <c r="EU41" s="1639"/>
      <c r="EV41" s="1639"/>
      <c r="EW41" s="1639"/>
      <c r="EX41" s="1639"/>
      <c r="EY41" s="1639"/>
      <c r="EZ41" s="1639"/>
      <c r="FA41" s="1639"/>
      <c r="FB41" s="1639"/>
      <c r="FC41" s="1639"/>
      <c r="FD41" s="1639"/>
      <c r="FE41" s="1639"/>
      <c r="FF41" s="1639"/>
      <c r="FG41" s="1639"/>
      <c r="FH41" s="1639"/>
      <c r="FI41" s="1639"/>
      <c r="FJ41" s="1639"/>
      <c r="FK41" s="1639"/>
      <c r="FL41" s="1639"/>
      <c r="FM41" s="1639"/>
      <c r="FN41" s="1639"/>
      <c r="FO41" s="1639"/>
      <c r="FP41" s="1639"/>
      <c r="FQ41" s="1639"/>
      <c r="FR41" s="1639"/>
      <c r="FS41" s="1639"/>
      <c r="FT41" s="1639"/>
      <c r="FU41" s="1639"/>
      <c r="FV41" s="1639"/>
      <c r="FW41" s="1639"/>
      <c r="FX41" s="1639"/>
      <c r="FY41" s="1639"/>
      <c r="FZ41" s="1639"/>
      <c r="GA41" s="1639"/>
      <c r="GB41" s="1639"/>
      <c r="GC41" s="1639"/>
      <c r="GD41" s="1639"/>
      <c r="GE41" s="1639"/>
      <c r="GF41" s="1639"/>
      <c r="GG41" s="1639"/>
      <c r="GH41" s="1639"/>
      <c r="GI41" s="1639"/>
      <c r="GJ41" s="1639"/>
      <c r="GK41" s="1639"/>
      <c r="GL41" s="1639"/>
      <c r="GM41" s="1639"/>
      <c r="GN41" s="1639"/>
      <c r="GO41" s="1639"/>
      <c r="GP41" s="1639"/>
      <c r="GQ41" s="1639"/>
      <c r="GR41" s="1639"/>
      <c r="GS41" s="1639"/>
      <c r="GT41" s="1639"/>
      <c r="GU41" s="1639"/>
      <c r="GV41" s="1639"/>
      <c r="GW41" s="1639"/>
      <c r="GX41" s="1639"/>
      <c r="GY41" s="1639"/>
      <c r="GZ41" s="1639"/>
      <c r="HA41" s="1639"/>
      <c r="HB41" s="1639"/>
      <c r="HC41" s="1639"/>
      <c r="HD41" s="1639"/>
      <c r="HE41" s="1639"/>
      <c r="HF41" s="1639"/>
      <c r="HG41" s="1639"/>
      <c r="HH41" s="1639"/>
      <c r="HI41" s="1639"/>
      <c r="HJ41" s="1639"/>
      <c r="HK41" s="1639"/>
      <c r="HL41" s="1639"/>
      <c r="HM41" s="1639"/>
      <c r="HN41" s="1639"/>
      <c r="HO41" s="1639"/>
      <c r="HP41" s="1639"/>
      <c r="HQ41" s="1639"/>
      <c r="HR41" s="1639"/>
      <c r="HS41" s="1639"/>
      <c r="HT41" s="1639"/>
      <c r="HU41" s="1639"/>
      <c r="HV41" s="1639"/>
      <c r="HW41" s="1639"/>
      <c r="HX41" s="1639"/>
      <c r="HY41" s="1639"/>
      <c r="HZ41" s="1639"/>
      <c r="IA41" s="1639"/>
      <c r="IB41" s="1639"/>
      <c r="IC41" s="1639"/>
      <c r="ID41" s="1639"/>
      <c r="IE41" s="1639"/>
      <c r="IF41" s="1639"/>
      <c r="IG41" s="1639"/>
      <c r="IH41" s="1639"/>
      <c r="II41" s="1639"/>
      <c r="IJ41" s="1639"/>
      <c r="IK41" s="1639"/>
      <c r="IL41" s="1639"/>
      <c r="IM41" s="1639"/>
      <c r="IN41" s="1639"/>
      <c r="IO41" s="1639"/>
      <c r="IP41" s="1639"/>
      <c r="IQ41" s="1639"/>
      <c r="IR41" s="1639"/>
      <c r="IS41" s="1639"/>
      <c r="IT41" s="1639"/>
      <c r="IU41" s="1639"/>
      <c r="IV41" s="1639"/>
      <c r="IW41" s="1639"/>
      <c r="IX41" s="1639"/>
      <c r="IY41" s="1639"/>
      <c r="IZ41" s="1639"/>
      <c r="JA41" s="1639"/>
      <c r="JB41" s="1639"/>
      <c r="JC41" s="1639"/>
      <c r="JD41" s="1639"/>
      <c r="JE41" s="1639"/>
      <c r="JF41" s="1639"/>
      <c r="JG41" s="1639"/>
      <c r="JH41" s="1639"/>
      <c r="JI41" s="1639"/>
      <c r="JJ41" s="1639"/>
      <c r="JK41" s="1639"/>
      <c r="JL41" s="1639"/>
      <c r="JM41" s="1639"/>
      <c r="JN41" s="1639"/>
      <c r="JO41" s="1639"/>
      <c r="JP41" s="1639"/>
      <c r="JQ41" s="1639"/>
      <c r="JR41" s="1639"/>
      <c r="JS41" s="1639"/>
      <c r="JT41" s="1639"/>
      <c r="JU41" s="1639"/>
      <c r="JV41" s="1639"/>
      <c r="JW41" s="1639"/>
      <c r="JX41" s="1639"/>
      <c r="JY41" s="1639"/>
      <c r="JZ41" s="1639"/>
      <c r="KA41" s="1639"/>
      <c r="KB41" s="1639"/>
      <c r="KC41" s="1639"/>
      <c r="KD41" s="1639"/>
      <c r="KE41" s="1639"/>
      <c r="KF41" s="1639"/>
      <c r="KG41" s="1639"/>
      <c r="KH41" s="1639"/>
      <c r="KI41" s="1639"/>
      <c r="KJ41" s="1639"/>
      <c r="KK41" s="1639"/>
      <c r="KL41" s="1639"/>
      <c r="KM41" s="1639"/>
      <c r="KN41" s="1639"/>
      <c r="KO41" s="1639"/>
      <c r="KP41" s="1639"/>
      <c r="KQ41" s="1639"/>
      <c r="KR41" s="1639"/>
      <c r="KS41" s="1639"/>
      <c r="KT41" s="1639"/>
      <c r="KU41" s="1639"/>
      <c r="KV41" s="1639"/>
      <c r="KW41" s="1639"/>
      <c r="KX41" s="1639"/>
      <c r="KY41" s="1639"/>
      <c r="KZ41" s="1639"/>
      <c r="LA41" s="1639"/>
      <c r="LB41" s="1639"/>
      <c r="LC41" s="1639"/>
      <c r="LD41" s="1639"/>
      <c r="LE41" s="1639"/>
      <c r="LF41" s="1639"/>
      <c r="LG41" s="1639"/>
      <c r="LH41" s="1639"/>
      <c r="LI41" s="1639"/>
      <c r="LJ41" s="1639"/>
      <c r="LK41" s="1639"/>
      <c r="LL41" s="1639"/>
      <c r="LM41" s="1639"/>
      <c r="LN41" s="1639"/>
      <c r="LO41" s="1639"/>
      <c r="LP41" s="1639"/>
    </row>
    <row r="42" s="1481" customFormat="1" ht="47" customHeight="1" spans="1:328">
      <c r="A42" s="1499">
        <v>45754</v>
      </c>
      <c r="B42" s="1500" t="s">
        <v>236</v>
      </c>
      <c r="C42" s="1501" t="s">
        <v>98</v>
      </c>
      <c r="D42" s="1502">
        <v>4500162700</v>
      </c>
      <c r="E42" s="2253">
        <v>217123793</v>
      </c>
      <c r="F42" s="1502" t="s">
        <v>243</v>
      </c>
      <c r="G42" s="1505" t="s">
        <v>244</v>
      </c>
      <c r="H42" s="1505" t="s">
        <v>245</v>
      </c>
      <c r="I42" s="1505" t="s">
        <v>246</v>
      </c>
      <c r="J42" s="1522">
        <v>5040</v>
      </c>
      <c r="K42" s="1534">
        <v>0</v>
      </c>
      <c r="L42" s="1534">
        <v>56</v>
      </c>
      <c r="M42" s="1534">
        <f t="shared" si="37"/>
        <v>90</v>
      </c>
      <c r="N42" s="1536">
        <v>45790</v>
      </c>
      <c r="O42" s="1536">
        <f>N42-4</f>
        <v>45786</v>
      </c>
      <c r="P42" s="1537"/>
      <c r="Q42" s="1562" t="s">
        <v>78</v>
      </c>
      <c r="R42" s="1563"/>
      <c r="S42" s="1563"/>
      <c r="T42" s="1563"/>
      <c r="U42" s="1563"/>
      <c r="V42" s="1532"/>
      <c r="W42" s="1532" t="s">
        <v>111</v>
      </c>
      <c r="X42" s="1565">
        <v>45758</v>
      </c>
      <c r="Y42" s="1589" t="s">
        <v>88</v>
      </c>
      <c r="Z42" s="1589" t="s">
        <v>88</v>
      </c>
      <c r="AA42" s="1589"/>
      <c r="AB42" s="1589"/>
      <c r="AC42" s="1580" t="s">
        <v>247</v>
      </c>
      <c r="AD42" s="1590" t="s">
        <v>239</v>
      </c>
      <c r="AE42" s="2277">
        <v>48.8</v>
      </c>
      <c r="AF42" s="2278">
        <f>AE42*M42</f>
        <v>4392</v>
      </c>
      <c r="AG42" s="1504" t="s">
        <v>248</v>
      </c>
      <c r="AH42" s="1609" t="s">
        <v>81</v>
      </c>
      <c r="AI42" s="1799">
        <f t="shared" si="3"/>
        <v>5040</v>
      </c>
      <c r="AJ42" s="1609">
        <v>9</v>
      </c>
      <c r="AK42" s="1610">
        <f t="shared" si="51"/>
        <v>5040</v>
      </c>
      <c r="AL42" s="1610"/>
      <c r="AM42" s="1610"/>
      <c r="AN42" s="1610"/>
      <c r="AO42" s="1610"/>
      <c r="AP42" s="1610">
        <f>J42/L42</f>
        <v>90</v>
      </c>
      <c r="AQ42" s="1610"/>
      <c r="AR42" s="1610" t="s">
        <v>63</v>
      </c>
      <c r="AS42" s="1610">
        <f t="shared" si="52"/>
        <v>5040</v>
      </c>
      <c r="AT42" s="1610"/>
      <c r="AU42" s="1622">
        <f>J42*7/56</f>
        <v>630</v>
      </c>
      <c r="AV42" s="1622">
        <f>J42*7/56</f>
        <v>630</v>
      </c>
      <c r="AW42" s="1622">
        <f>取消订单!$J$25*6/56</f>
        <v>1308</v>
      </c>
      <c r="AX42" s="1622">
        <f>取消订单!$J$25*6/56</f>
        <v>1308</v>
      </c>
      <c r="AY42" s="1622">
        <f>取消订单!$J$25*6/56</f>
        <v>1308</v>
      </c>
      <c r="AZ42" s="1622">
        <f>取消订单!$J$25*6/56</f>
        <v>1308</v>
      </c>
      <c r="BA42" s="1622">
        <f>取消订单!$J$25*6/56</f>
        <v>1308</v>
      </c>
      <c r="BB42" s="1622">
        <f>取消订单!$J$25*6/56</f>
        <v>1308</v>
      </c>
      <c r="BC42" s="1622">
        <f>取消订单!$J$25*6/56</f>
        <v>1308</v>
      </c>
      <c r="BD42" s="1622">
        <f t="shared" si="48"/>
        <v>536.666666666667</v>
      </c>
      <c r="BE42" s="1622">
        <f t="shared" si="49"/>
        <v>23.3333333333333</v>
      </c>
      <c r="BF42" s="1534">
        <f>J42/COUNT(AU42:BC42)-(BD42+BE42)</f>
        <v>0</v>
      </c>
      <c r="BG42" s="1638"/>
      <c r="BH42" s="1639"/>
      <c r="BI42" s="1639"/>
      <c r="BJ42" s="1639"/>
      <c r="BK42" s="1639"/>
      <c r="BL42" s="1639"/>
      <c r="BM42" s="1639"/>
      <c r="BN42" s="1639"/>
      <c r="BO42" s="1639"/>
      <c r="BP42" s="1639"/>
      <c r="BQ42" s="1639"/>
      <c r="BR42" s="1639"/>
      <c r="BS42" s="1639"/>
      <c r="BT42" s="1639"/>
      <c r="BU42" s="1639"/>
      <c r="BV42" s="1639"/>
      <c r="BW42" s="1639"/>
      <c r="BX42" s="1639"/>
      <c r="BY42" s="1639"/>
      <c r="BZ42" s="1639"/>
      <c r="CA42" s="1639"/>
      <c r="CB42" s="1639"/>
      <c r="CC42" s="1639"/>
      <c r="CD42" s="1639"/>
      <c r="CE42" s="1639"/>
      <c r="CF42" s="1639"/>
      <c r="CG42" s="1639"/>
      <c r="CH42" s="1639"/>
      <c r="CI42" s="1639"/>
      <c r="CJ42" s="1639"/>
      <c r="CK42" s="1639"/>
      <c r="CL42" s="1639"/>
      <c r="CM42" s="1639"/>
      <c r="CN42" s="1639"/>
      <c r="CO42" s="1639"/>
      <c r="CP42" s="1639"/>
      <c r="CQ42" s="1639"/>
      <c r="CR42" s="1639"/>
      <c r="CS42" s="1639"/>
      <c r="CT42" s="1639"/>
      <c r="CU42" s="1639"/>
      <c r="CV42" s="1639"/>
      <c r="CW42" s="1639"/>
      <c r="CX42" s="1639"/>
      <c r="CY42" s="1639"/>
      <c r="CZ42" s="1639"/>
      <c r="DA42" s="1639"/>
      <c r="DB42" s="1639"/>
      <c r="DC42" s="1639"/>
      <c r="DD42" s="1639"/>
      <c r="DE42" s="1639"/>
      <c r="DF42" s="1639"/>
      <c r="DG42" s="1639"/>
      <c r="DH42" s="1639"/>
      <c r="DI42" s="1639"/>
      <c r="DJ42" s="1639"/>
      <c r="DK42" s="1639"/>
      <c r="DL42" s="1639"/>
      <c r="DM42" s="1639"/>
      <c r="DN42" s="1639"/>
      <c r="DO42" s="1639"/>
      <c r="DP42" s="1639"/>
      <c r="DQ42" s="1639"/>
      <c r="DR42" s="1639"/>
      <c r="DS42" s="1639"/>
      <c r="DT42" s="1639"/>
      <c r="DU42" s="1639"/>
      <c r="DV42" s="1639"/>
      <c r="DW42" s="1639"/>
      <c r="DX42" s="1639"/>
      <c r="DY42" s="1639"/>
      <c r="DZ42" s="1639"/>
      <c r="EA42" s="1639"/>
      <c r="EB42" s="1639"/>
      <c r="EC42" s="1639"/>
      <c r="ED42" s="1639"/>
      <c r="EE42" s="1639"/>
      <c r="EF42" s="1639"/>
      <c r="EG42" s="1639"/>
      <c r="EH42" s="1639"/>
      <c r="EI42" s="1639"/>
      <c r="EJ42" s="1639"/>
      <c r="EK42" s="1639"/>
      <c r="EL42" s="1639"/>
      <c r="EM42" s="1639"/>
      <c r="EN42" s="1639"/>
      <c r="EO42" s="1639"/>
      <c r="EP42" s="1639"/>
      <c r="EQ42" s="1639"/>
      <c r="ER42" s="1639"/>
      <c r="ES42" s="1639"/>
      <c r="ET42" s="1639"/>
      <c r="EU42" s="1639"/>
      <c r="EV42" s="1639"/>
      <c r="EW42" s="1639"/>
      <c r="EX42" s="1639"/>
      <c r="EY42" s="1639"/>
      <c r="EZ42" s="1639"/>
      <c r="FA42" s="1639"/>
      <c r="FB42" s="1639"/>
      <c r="FC42" s="1639"/>
      <c r="FD42" s="1639"/>
      <c r="FE42" s="1639"/>
      <c r="FF42" s="1639"/>
      <c r="FG42" s="1639"/>
      <c r="FH42" s="1639"/>
      <c r="FI42" s="1639"/>
      <c r="FJ42" s="1639"/>
      <c r="FK42" s="1639"/>
      <c r="FL42" s="1639"/>
      <c r="FM42" s="1639"/>
      <c r="FN42" s="1639"/>
      <c r="FO42" s="1639"/>
      <c r="FP42" s="1639"/>
      <c r="FQ42" s="1639"/>
      <c r="FR42" s="1639"/>
      <c r="FS42" s="1639"/>
      <c r="FT42" s="1639"/>
      <c r="FU42" s="1639"/>
      <c r="FV42" s="1639"/>
      <c r="FW42" s="1639"/>
      <c r="FX42" s="1639"/>
      <c r="FY42" s="1639"/>
      <c r="FZ42" s="1639"/>
      <c r="GA42" s="1639"/>
      <c r="GB42" s="1639"/>
      <c r="GC42" s="1639"/>
      <c r="GD42" s="1639"/>
      <c r="GE42" s="1639"/>
      <c r="GF42" s="1639"/>
      <c r="GG42" s="1639"/>
      <c r="GH42" s="1639"/>
      <c r="GI42" s="1639"/>
      <c r="GJ42" s="1639"/>
      <c r="GK42" s="1639"/>
      <c r="GL42" s="1639"/>
      <c r="GM42" s="1639"/>
      <c r="GN42" s="1639"/>
      <c r="GO42" s="1639"/>
      <c r="GP42" s="1639"/>
      <c r="GQ42" s="1639"/>
      <c r="GR42" s="1639"/>
      <c r="GS42" s="1639"/>
      <c r="GT42" s="1639"/>
      <c r="GU42" s="1639"/>
      <c r="GV42" s="1639"/>
      <c r="GW42" s="1639"/>
      <c r="GX42" s="1639"/>
      <c r="GY42" s="1639"/>
      <c r="GZ42" s="1639"/>
      <c r="HA42" s="1639"/>
      <c r="HB42" s="1639"/>
      <c r="HC42" s="1639"/>
      <c r="HD42" s="1639"/>
      <c r="HE42" s="1639"/>
      <c r="HF42" s="1639"/>
      <c r="HG42" s="1639"/>
      <c r="HH42" s="1639"/>
      <c r="HI42" s="1639"/>
      <c r="HJ42" s="1639"/>
      <c r="HK42" s="1639"/>
      <c r="HL42" s="1639"/>
      <c r="HM42" s="1639"/>
      <c r="HN42" s="1639"/>
      <c r="HO42" s="1639"/>
      <c r="HP42" s="1639"/>
      <c r="HQ42" s="1639"/>
      <c r="HR42" s="1639"/>
      <c r="HS42" s="1639"/>
      <c r="HT42" s="1639"/>
      <c r="HU42" s="1639"/>
      <c r="HV42" s="1639"/>
      <c r="HW42" s="1639"/>
      <c r="HX42" s="1639"/>
      <c r="HY42" s="1639"/>
      <c r="HZ42" s="1639"/>
      <c r="IA42" s="1639"/>
      <c r="IB42" s="1639"/>
      <c r="IC42" s="1639"/>
      <c r="ID42" s="1639"/>
      <c r="IE42" s="1639"/>
      <c r="IF42" s="1639"/>
      <c r="IG42" s="1639"/>
      <c r="IH42" s="1639"/>
      <c r="II42" s="1639"/>
      <c r="IJ42" s="1639"/>
      <c r="IK42" s="1639"/>
      <c r="IL42" s="1639"/>
      <c r="IM42" s="1639"/>
      <c r="IN42" s="1639"/>
      <c r="IO42" s="1639"/>
      <c r="IP42" s="1639"/>
      <c r="IQ42" s="1639"/>
      <c r="IR42" s="1639"/>
      <c r="IS42" s="1639"/>
      <c r="IT42" s="1639"/>
      <c r="IU42" s="1639"/>
      <c r="IV42" s="1639"/>
      <c r="IW42" s="1639"/>
      <c r="IX42" s="1639"/>
      <c r="IY42" s="1639"/>
      <c r="IZ42" s="1639"/>
      <c r="JA42" s="1639"/>
      <c r="JB42" s="1639"/>
      <c r="JC42" s="1639"/>
      <c r="JD42" s="1639"/>
      <c r="JE42" s="1639"/>
      <c r="JF42" s="1639"/>
      <c r="JG42" s="1639"/>
      <c r="JH42" s="1639"/>
      <c r="JI42" s="1639"/>
      <c r="JJ42" s="1639"/>
      <c r="JK42" s="1639"/>
      <c r="JL42" s="1639"/>
      <c r="JM42" s="1639"/>
      <c r="JN42" s="1639"/>
      <c r="JO42" s="1639"/>
      <c r="JP42" s="1639"/>
      <c r="JQ42" s="1639"/>
      <c r="JR42" s="1639"/>
      <c r="JS42" s="1639"/>
      <c r="JT42" s="1639"/>
      <c r="JU42" s="1639"/>
      <c r="JV42" s="1639"/>
      <c r="JW42" s="1639"/>
      <c r="JX42" s="1639"/>
      <c r="JY42" s="1639"/>
      <c r="JZ42" s="1639"/>
      <c r="KA42" s="1639"/>
      <c r="KB42" s="1639"/>
      <c r="KC42" s="1639"/>
      <c r="KD42" s="1639"/>
      <c r="KE42" s="1639"/>
      <c r="KF42" s="1639"/>
      <c r="KG42" s="1639"/>
      <c r="KH42" s="1639"/>
      <c r="KI42" s="1639"/>
      <c r="KJ42" s="1639"/>
      <c r="KK42" s="1639"/>
      <c r="KL42" s="1639"/>
      <c r="KM42" s="1639"/>
      <c r="KN42" s="1639"/>
      <c r="KO42" s="1639"/>
      <c r="KP42" s="1639"/>
      <c r="KQ42" s="1639"/>
      <c r="KR42" s="1639"/>
      <c r="KS42" s="1639"/>
      <c r="KT42" s="1639"/>
      <c r="KU42" s="1639"/>
      <c r="KV42" s="1639"/>
      <c r="KW42" s="1639"/>
      <c r="KX42" s="1639"/>
      <c r="KY42" s="1639"/>
      <c r="KZ42" s="1639"/>
      <c r="LA42" s="1639"/>
      <c r="LB42" s="1639"/>
      <c r="LC42" s="1639"/>
      <c r="LD42" s="1639"/>
      <c r="LE42" s="1639"/>
      <c r="LF42" s="1639"/>
      <c r="LG42" s="1639"/>
      <c r="LH42" s="1639"/>
      <c r="LI42" s="1639"/>
      <c r="LJ42" s="1639"/>
      <c r="LK42" s="1639"/>
      <c r="LL42" s="1639"/>
      <c r="LM42" s="1639"/>
      <c r="LN42" s="1639"/>
      <c r="LO42" s="1639"/>
      <c r="LP42" s="1639"/>
    </row>
    <row r="43" s="1481" customFormat="1" ht="47" customHeight="1" spans="1:328">
      <c r="A43" s="1499">
        <v>45754</v>
      </c>
      <c r="B43" s="1500" t="s">
        <v>236</v>
      </c>
      <c r="C43" s="1501" t="s">
        <v>98</v>
      </c>
      <c r="D43" s="1502">
        <v>4500162699</v>
      </c>
      <c r="E43" s="2253">
        <v>217123685</v>
      </c>
      <c r="F43" s="1502" t="s">
        <v>249</v>
      </c>
      <c r="G43" s="1505" t="s">
        <v>244</v>
      </c>
      <c r="H43" s="1505" t="s">
        <v>245</v>
      </c>
      <c r="I43" s="1505" t="s">
        <v>246</v>
      </c>
      <c r="J43" s="1522">
        <v>8960</v>
      </c>
      <c r="K43" s="1534">
        <v>0</v>
      </c>
      <c r="L43" s="1534">
        <v>56</v>
      </c>
      <c r="M43" s="1534">
        <f t="shared" si="37"/>
        <v>160</v>
      </c>
      <c r="N43" s="1536">
        <v>45790</v>
      </c>
      <c r="O43" s="1536">
        <f>N43-4</f>
        <v>45786</v>
      </c>
      <c r="P43" s="1537"/>
      <c r="Q43" s="1562" t="s">
        <v>78</v>
      </c>
      <c r="R43" s="1563"/>
      <c r="S43" s="1563"/>
      <c r="T43" s="1563"/>
      <c r="U43" s="1563"/>
      <c r="V43" s="1532"/>
      <c r="W43" s="1532" t="s">
        <v>111</v>
      </c>
      <c r="X43" s="1565">
        <v>45758</v>
      </c>
      <c r="Y43" s="1589" t="s">
        <v>88</v>
      </c>
      <c r="Z43" s="1589" t="s">
        <v>88</v>
      </c>
      <c r="AA43" s="1589"/>
      <c r="AB43" s="1589"/>
      <c r="AC43" s="1580" t="s">
        <v>247</v>
      </c>
      <c r="AD43" s="1590" t="s">
        <v>239</v>
      </c>
      <c r="AE43" s="2277">
        <v>48.8</v>
      </c>
      <c r="AF43" s="2278">
        <f>AE43*M43</f>
        <v>7808</v>
      </c>
      <c r="AG43" s="1504" t="s">
        <v>250</v>
      </c>
      <c r="AH43" s="1609" t="s">
        <v>81</v>
      </c>
      <c r="AI43" s="1799">
        <f t="shared" si="3"/>
        <v>8960</v>
      </c>
      <c r="AJ43" s="1609">
        <v>9</v>
      </c>
      <c r="AK43" s="1610">
        <f t="shared" si="51"/>
        <v>8960</v>
      </c>
      <c r="AL43" s="1610"/>
      <c r="AM43" s="1610"/>
      <c r="AN43" s="1610"/>
      <c r="AO43" s="1610"/>
      <c r="AP43" s="1610">
        <f>J43/L43</f>
        <v>160</v>
      </c>
      <c r="AQ43" s="1610"/>
      <c r="AR43" s="1610" t="s">
        <v>63</v>
      </c>
      <c r="AS43" s="1610">
        <f t="shared" si="52"/>
        <v>8960</v>
      </c>
      <c r="AT43" s="1610"/>
      <c r="AU43" s="1622">
        <f>J43*7/56</f>
        <v>1120</v>
      </c>
      <c r="AV43" s="1622">
        <f>J43*7/56</f>
        <v>1120</v>
      </c>
      <c r="AW43" s="1622">
        <f>取消订单!$J$25*6/56</f>
        <v>1308</v>
      </c>
      <c r="AX43" s="1622">
        <f>取消订单!$J$25*6/56</f>
        <v>1308</v>
      </c>
      <c r="AY43" s="1622">
        <f>取消订单!$J$25*6/56</f>
        <v>1308</v>
      </c>
      <c r="AZ43" s="1622">
        <f>取消订单!$J$25*6/56</f>
        <v>1308</v>
      </c>
      <c r="BA43" s="1622">
        <f>取消订单!$J$25*6/56</f>
        <v>1308</v>
      </c>
      <c r="BB43" s="1622">
        <f>取消订单!$J$25*6/56</f>
        <v>1308</v>
      </c>
      <c r="BC43" s="1622">
        <f>取消订单!$J$25*6/56</f>
        <v>1308</v>
      </c>
      <c r="BD43" s="1622">
        <f t="shared" si="48"/>
        <v>954.074074074074</v>
      </c>
      <c r="BE43" s="1622">
        <f t="shared" si="49"/>
        <v>41.4814814814815</v>
      </c>
      <c r="BF43" s="1534">
        <f>J43/COUNT(AU43:BC43)-(BD43+BE43)</f>
        <v>0</v>
      </c>
      <c r="BG43" s="1638"/>
      <c r="BH43" s="1639"/>
      <c r="BI43" s="1639"/>
      <c r="BJ43" s="1639"/>
      <c r="BK43" s="1639"/>
      <c r="BL43" s="1639"/>
      <c r="BM43" s="1639"/>
      <c r="BN43" s="1639"/>
      <c r="BO43" s="1639"/>
      <c r="BP43" s="1639"/>
      <c r="BQ43" s="1639"/>
      <c r="BR43" s="1639"/>
      <c r="BS43" s="1639"/>
      <c r="BT43" s="1639"/>
      <c r="BU43" s="1639"/>
      <c r="BV43" s="1639"/>
      <c r="BW43" s="1639"/>
      <c r="BX43" s="1639"/>
      <c r="BY43" s="1639"/>
      <c r="BZ43" s="1639"/>
      <c r="CA43" s="1639"/>
      <c r="CB43" s="1639"/>
      <c r="CC43" s="1639"/>
      <c r="CD43" s="1639"/>
      <c r="CE43" s="1639"/>
      <c r="CF43" s="1639"/>
      <c r="CG43" s="1639"/>
      <c r="CH43" s="1639"/>
      <c r="CI43" s="1639"/>
      <c r="CJ43" s="1639"/>
      <c r="CK43" s="1639"/>
      <c r="CL43" s="1639"/>
      <c r="CM43" s="1639"/>
      <c r="CN43" s="1639"/>
      <c r="CO43" s="1639"/>
      <c r="CP43" s="1639"/>
      <c r="CQ43" s="1639"/>
      <c r="CR43" s="1639"/>
      <c r="CS43" s="1639"/>
      <c r="CT43" s="1639"/>
      <c r="CU43" s="1639"/>
      <c r="CV43" s="1639"/>
      <c r="CW43" s="1639"/>
      <c r="CX43" s="1639"/>
      <c r="CY43" s="1639"/>
      <c r="CZ43" s="1639"/>
      <c r="DA43" s="1639"/>
      <c r="DB43" s="1639"/>
      <c r="DC43" s="1639"/>
      <c r="DD43" s="1639"/>
      <c r="DE43" s="1639"/>
      <c r="DF43" s="1639"/>
      <c r="DG43" s="1639"/>
      <c r="DH43" s="1639"/>
      <c r="DI43" s="1639"/>
      <c r="DJ43" s="1639"/>
      <c r="DK43" s="1639"/>
      <c r="DL43" s="1639"/>
      <c r="DM43" s="1639"/>
      <c r="DN43" s="1639"/>
      <c r="DO43" s="1639"/>
      <c r="DP43" s="1639"/>
      <c r="DQ43" s="1639"/>
      <c r="DR43" s="1639"/>
      <c r="DS43" s="1639"/>
      <c r="DT43" s="1639"/>
      <c r="DU43" s="1639"/>
      <c r="DV43" s="1639"/>
      <c r="DW43" s="1639"/>
      <c r="DX43" s="1639"/>
      <c r="DY43" s="1639"/>
      <c r="DZ43" s="1639"/>
      <c r="EA43" s="1639"/>
      <c r="EB43" s="1639"/>
      <c r="EC43" s="1639"/>
      <c r="ED43" s="1639"/>
      <c r="EE43" s="1639"/>
      <c r="EF43" s="1639"/>
      <c r="EG43" s="1639"/>
      <c r="EH43" s="1639"/>
      <c r="EI43" s="1639"/>
      <c r="EJ43" s="1639"/>
      <c r="EK43" s="1639"/>
      <c r="EL43" s="1639"/>
      <c r="EM43" s="1639"/>
      <c r="EN43" s="1639"/>
      <c r="EO43" s="1639"/>
      <c r="EP43" s="1639"/>
      <c r="EQ43" s="1639"/>
      <c r="ER43" s="1639"/>
      <c r="ES43" s="1639"/>
      <c r="ET43" s="1639"/>
      <c r="EU43" s="1639"/>
      <c r="EV43" s="1639"/>
      <c r="EW43" s="1639"/>
      <c r="EX43" s="1639"/>
      <c r="EY43" s="1639"/>
      <c r="EZ43" s="1639"/>
      <c r="FA43" s="1639"/>
      <c r="FB43" s="1639"/>
      <c r="FC43" s="1639"/>
      <c r="FD43" s="1639"/>
      <c r="FE43" s="1639"/>
      <c r="FF43" s="1639"/>
      <c r="FG43" s="1639"/>
      <c r="FH43" s="1639"/>
      <c r="FI43" s="1639"/>
      <c r="FJ43" s="1639"/>
      <c r="FK43" s="1639"/>
      <c r="FL43" s="1639"/>
      <c r="FM43" s="1639"/>
      <c r="FN43" s="1639"/>
      <c r="FO43" s="1639"/>
      <c r="FP43" s="1639"/>
      <c r="FQ43" s="1639"/>
      <c r="FR43" s="1639"/>
      <c r="FS43" s="1639"/>
      <c r="FT43" s="1639"/>
      <c r="FU43" s="1639"/>
      <c r="FV43" s="1639"/>
      <c r="FW43" s="1639"/>
      <c r="FX43" s="1639"/>
      <c r="FY43" s="1639"/>
      <c r="FZ43" s="1639"/>
      <c r="GA43" s="1639"/>
      <c r="GB43" s="1639"/>
      <c r="GC43" s="1639"/>
      <c r="GD43" s="1639"/>
      <c r="GE43" s="1639"/>
      <c r="GF43" s="1639"/>
      <c r="GG43" s="1639"/>
      <c r="GH43" s="1639"/>
      <c r="GI43" s="1639"/>
      <c r="GJ43" s="1639"/>
      <c r="GK43" s="1639"/>
      <c r="GL43" s="1639"/>
      <c r="GM43" s="1639"/>
      <c r="GN43" s="1639"/>
      <c r="GO43" s="1639"/>
      <c r="GP43" s="1639"/>
      <c r="GQ43" s="1639"/>
      <c r="GR43" s="1639"/>
      <c r="GS43" s="1639"/>
      <c r="GT43" s="1639"/>
      <c r="GU43" s="1639"/>
      <c r="GV43" s="1639"/>
      <c r="GW43" s="1639"/>
      <c r="GX43" s="1639"/>
      <c r="GY43" s="1639"/>
      <c r="GZ43" s="1639"/>
      <c r="HA43" s="1639"/>
      <c r="HB43" s="1639"/>
      <c r="HC43" s="1639"/>
      <c r="HD43" s="1639"/>
      <c r="HE43" s="1639"/>
      <c r="HF43" s="1639"/>
      <c r="HG43" s="1639"/>
      <c r="HH43" s="1639"/>
      <c r="HI43" s="1639"/>
      <c r="HJ43" s="1639"/>
      <c r="HK43" s="1639"/>
      <c r="HL43" s="1639"/>
      <c r="HM43" s="1639"/>
      <c r="HN43" s="1639"/>
      <c r="HO43" s="1639"/>
      <c r="HP43" s="1639"/>
      <c r="HQ43" s="1639"/>
      <c r="HR43" s="1639"/>
      <c r="HS43" s="1639"/>
      <c r="HT43" s="1639"/>
      <c r="HU43" s="1639"/>
      <c r="HV43" s="1639"/>
      <c r="HW43" s="1639"/>
      <c r="HX43" s="1639"/>
      <c r="HY43" s="1639"/>
      <c r="HZ43" s="1639"/>
      <c r="IA43" s="1639"/>
      <c r="IB43" s="1639"/>
      <c r="IC43" s="1639"/>
      <c r="ID43" s="1639"/>
      <c r="IE43" s="1639"/>
      <c r="IF43" s="1639"/>
      <c r="IG43" s="1639"/>
      <c r="IH43" s="1639"/>
      <c r="II43" s="1639"/>
      <c r="IJ43" s="1639"/>
      <c r="IK43" s="1639"/>
      <c r="IL43" s="1639"/>
      <c r="IM43" s="1639"/>
      <c r="IN43" s="1639"/>
      <c r="IO43" s="1639"/>
      <c r="IP43" s="1639"/>
      <c r="IQ43" s="1639"/>
      <c r="IR43" s="1639"/>
      <c r="IS43" s="1639"/>
      <c r="IT43" s="1639"/>
      <c r="IU43" s="1639"/>
      <c r="IV43" s="1639"/>
      <c r="IW43" s="1639"/>
      <c r="IX43" s="1639"/>
      <c r="IY43" s="1639"/>
      <c r="IZ43" s="1639"/>
      <c r="JA43" s="1639"/>
      <c r="JB43" s="1639"/>
      <c r="JC43" s="1639"/>
      <c r="JD43" s="1639"/>
      <c r="JE43" s="1639"/>
      <c r="JF43" s="1639"/>
      <c r="JG43" s="1639"/>
      <c r="JH43" s="1639"/>
      <c r="JI43" s="1639"/>
      <c r="JJ43" s="1639"/>
      <c r="JK43" s="1639"/>
      <c r="JL43" s="1639"/>
      <c r="JM43" s="1639"/>
      <c r="JN43" s="1639"/>
      <c r="JO43" s="1639"/>
      <c r="JP43" s="1639"/>
      <c r="JQ43" s="1639"/>
      <c r="JR43" s="1639"/>
      <c r="JS43" s="1639"/>
      <c r="JT43" s="1639"/>
      <c r="JU43" s="1639"/>
      <c r="JV43" s="1639"/>
      <c r="JW43" s="1639"/>
      <c r="JX43" s="1639"/>
      <c r="JY43" s="1639"/>
      <c r="JZ43" s="1639"/>
      <c r="KA43" s="1639"/>
      <c r="KB43" s="1639"/>
      <c r="KC43" s="1639"/>
      <c r="KD43" s="1639"/>
      <c r="KE43" s="1639"/>
      <c r="KF43" s="1639"/>
      <c r="KG43" s="1639"/>
      <c r="KH43" s="1639"/>
      <c r="KI43" s="1639"/>
      <c r="KJ43" s="1639"/>
      <c r="KK43" s="1639"/>
      <c r="KL43" s="1639"/>
      <c r="KM43" s="1639"/>
      <c r="KN43" s="1639"/>
      <c r="KO43" s="1639"/>
      <c r="KP43" s="1639"/>
      <c r="KQ43" s="1639"/>
      <c r="KR43" s="1639"/>
      <c r="KS43" s="1639"/>
      <c r="KT43" s="1639"/>
      <c r="KU43" s="1639"/>
      <c r="KV43" s="1639"/>
      <c r="KW43" s="1639"/>
      <c r="KX43" s="1639"/>
      <c r="KY43" s="1639"/>
      <c r="KZ43" s="1639"/>
      <c r="LA43" s="1639"/>
      <c r="LB43" s="1639"/>
      <c r="LC43" s="1639"/>
      <c r="LD43" s="1639"/>
      <c r="LE43" s="1639"/>
      <c r="LF43" s="1639"/>
      <c r="LG43" s="1639"/>
      <c r="LH43" s="1639"/>
      <c r="LI43" s="1639"/>
      <c r="LJ43" s="1639"/>
      <c r="LK43" s="1639"/>
      <c r="LL43" s="1639"/>
      <c r="LM43" s="1639"/>
      <c r="LN43" s="1639"/>
      <c r="LO43" s="1639"/>
      <c r="LP43" s="1639"/>
    </row>
    <row r="44" s="1481" customFormat="1" ht="47" customHeight="1" spans="1:328">
      <c r="A44" s="1499">
        <v>45761</v>
      </c>
      <c r="B44" s="1500" t="s">
        <v>173</v>
      </c>
      <c r="C44" s="1501" t="s">
        <v>98</v>
      </c>
      <c r="D44" s="1502">
        <v>4500163534</v>
      </c>
      <c r="E44" s="2253" t="s">
        <v>251</v>
      </c>
      <c r="F44" s="1502" t="s">
        <v>252</v>
      </c>
      <c r="G44" s="2274" t="s">
        <v>176</v>
      </c>
      <c r="H44" s="1505" t="s">
        <v>176</v>
      </c>
      <c r="I44" s="1532" t="s">
        <v>177</v>
      </c>
      <c r="J44" s="1522">
        <v>19320</v>
      </c>
      <c r="K44" s="1534">
        <v>24</v>
      </c>
      <c r="L44" s="1534">
        <v>2760</v>
      </c>
      <c r="M44" s="2594">
        <f t="shared" si="37"/>
        <v>7</v>
      </c>
      <c r="N44" s="1536">
        <v>45791</v>
      </c>
      <c r="O44" s="1536">
        <v>45787</v>
      </c>
      <c r="P44" s="2896" t="s">
        <v>178</v>
      </c>
      <c r="Q44" s="1562" t="s">
        <v>78</v>
      </c>
      <c r="R44" s="1563"/>
      <c r="S44" s="1563"/>
      <c r="T44" s="1563"/>
      <c r="U44" s="1563"/>
      <c r="V44" s="1532"/>
      <c r="W44" s="1532" t="s">
        <v>168</v>
      </c>
      <c r="X44" s="1565">
        <v>45761</v>
      </c>
      <c r="Y44" s="1589" t="s">
        <v>88</v>
      </c>
      <c r="Z44" s="1589">
        <v>45768</v>
      </c>
      <c r="AA44" s="1589" t="s">
        <v>179</v>
      </c>
      <c r="AB44" s="1589"/>
      <c r="AC44" s="1580" t="s">
        <v>180</v>
      </c>
      <c r="AD44" s="1590" t="s">
        <v>181</v>
      </c>
      <c r="AE44" s="2277">
        <v>2364.324</v>
      </c>
      <c r="AF44" s="2278">
        <f>AE44*M44</f>
        <v>16550.268</v>
      </c>
      <c r="AG44" s="1504"/>
      <c r="AH44" s="1609" t="s">
        <v>81</v>
      </c>
      <c r="AI44" s="1799">
        <f t="shared" si="3"/>
        <v>19320</v>
      </c>
      <c r="AJ44" s="1609">
        <v>9</v>
      </c>
      <c r="AK44" s="1610">
        <f t="shared" si="51"/>
        <v>19320</v>
      </c>
      <c r="AL44" s="1610"/>
      <c r="AM44" s="1610">
        <f t="shared" ref="AM44:AM49" si="53">J44/24</f>
        <v>805</v>
      </c>
      <c r="AN44" s="1610"/>
      <c r="AO44" s="1610"/>
      <c r="AP44" s="1610"/>
      <c r="AQ44" s="1610"/>
      <c r="AR44" s="1610" t="s">
        <v>63</v>
      </c>
      <c r="AS44" s="1610">
        <f t="shared" si="52"/>
        <v>19320</v>
      </c>
      <c r="AT44" s="1610"/>
      <c r="AU44" s="1622">
        <f t="shared" ref="AU44:AU58" si="54">J44/9</f>
        <v>2146.66666666667</v>
      </c>
      <c r="AV44" s="1622">
        <f t="shared" ref="AV44:AV58" si="55">J44/9</f>
        <v>2146.66666666667</v>
      </c>
      <c r="AW44" s="1622">
        <f t="shared" ref="AW44:AW58" si="56">J44/9</f>
        <v>2146.66666666667</v>
      </c>
      <c r="AX44" s="1622">
        <f t="shared" ref="AX44:AX58" si="57">J44/9</f>
        <v>2146.66666666667</v>
      </c>
      <c r="AY44" s="1622">
        <f t="shared" ref="AY44:AY58" si="58">J44/9</f>
        <v>2146.66666666667</v>
      </c>
      <c r="AZ44" s="1622">
        <f t="shared" ref="AZ44:AZ58" si="59">J44/9</f>
        <v>2146.66666666667</v>
      </c>
      <c r="BA44" s="1622">
        <f t="shared" ref="BA44:BA58" si="60">J44/9</f>
        <v>2146.66666666667</v>
      </c>
      <c r="BB44" s="1622">
        <f t="shared" ref="BB44:BB58" si="61">J44/9</f>
        <v>2146.66666666667</v>
      </c>
      <c r="BC44" s="1622">
        <f t="shared" ref="BC44:BC58" si="62">J44/9</f>
        <v>2146.66666666667</v>
      </c>
      <c r="BD44" s="1622">
        <f t="shared" si="48"/>
        <v>2057.22222222222</v>
      </c>
      <c r="BE44" s="1622">
        <f t="shared" si="49"/>
        <v>89.4444444444444</v>
      </c>
      <c r="BF44" s="1534"/>
      <c r="BG44" s="1638"/>
      <c r="BH44" s="1639"/>
      <c r="BI44" s="1639"/>
      <c r="BJ44" s="1639"/>
      <c r="BK44" s="1639"/>
      <c r="BL44" s="1639"/>
      <c r="BM44" s="1639"/>
      <c r="BN44" s="1639"/>
      <c r="BO44" s="1639"/>
      <c r="BP44" s="1639"/>
      <c r="BQ44" s="1639"/>
      <c r="BR44" s="1639"/>
      <c r="BS44" s="1639"/>
      <c r="BT44" s="1639"/>
      <c r="BU44" s="1639"/>
      <c r="BV44" s="1639"/>
      <c r="BW44" s="1639"/>
      <c r="BX44" s="1639"/>
      <c r="BY44" s="1639"/>
      <c r="BZ44" s="1639"/>
      <c r="CA44" s="1639"/>
      <c r="CB44" s="1639"/>
      <c r="CC44" s="1639"/>
      <c r="CD44" s="1639"/>
      <c r="CE44" s="1639"/>
      <c r="CF44" s="1639"/>
      <c r="CG44" s="1639"/>
      <c r="CH44" s="1639"/>
      <c r="CI44" s="1639"/>
      <c r="CJ44" s="1639"/>
      <c r="CK44" s="1639"/>
      <c r="CL44" s="1639"/>
      <c r="CM44" s="1639"/>
      <c r="CN44" s="1639"/>
      <c r="CO44" s="1639"/>
      <c r="CP44" s="1639"/>
      <c r="CQ44" s="1639"/>
      <c r="CR44" s="1639"/>
      <c r="CS44" s="1639"/>
      <c r="CT44" s="1639"/>
      <c r="CU44" s="1639"/>
      <c r="CV44" s="1639"/>
      <c r="CW44" s="1639"/>
      <c r="CX44" s="1639"/>
      <c r="CY44" s="1639"/>
      <c r="CZ44" s="1639"/>
      <c r="DA44" s="1639"/>
      <c r="DB44" s="1639"/>
      <c r="DC44" s="1639"/>
      <c r="DD44" s="1639"/>
      <c r="DE44" s="1639"/>
      <c r="DF44" s="1639"/>
      <c r="DG44" s="1639"/>
      <c r="DH44" s="1639"/>
      <c r="DI44" s="1639"/>
      <c r="DJ44" s="1639"/>
      <c r="DK44" s="1639"/>
      <c r="DL44" s="1639"/>
      <c r="DM44" s="1639"/>
      <c r="DN44" s="1639"/>
      <c r="DO44" s="1639"/>
      <c r="DP44" s="1639"/>
      <c r="DQ44" s="1639"/>
      <c r="DR44" s="1639"/>
      <c r="DS44" s="1639"/>
      <c r="DT44" s="1639"/>
      <c r="DU44" s="1639"/>
      <c r="DV44" s="1639"/>
      <c r="DW44" s="1639"/>
      <c r="DX44" s="1639"/>
      <c r="DY44" s="1639"/>
      <c r="DZ44" s="1639"/>
      <c r="EA44" s="1639"/>
      <c r="EB44" s="1639"/>
      <c r="EC44" s="1639"/>
      <c r="ED44" s="1639"/>
      <c r="EE44" s="1639"/>
      <c r="EF44" s="1639"/>
      <c r="EG44" s="1639"/>
      <c r="EH44" s="1639"/>
      <c r="EI44" s="1639"/>
      <c r="EJ44" s="1639"/>
      <c r="EK44" s="1639"/>
      <c r="EL44" s="1639"/>
      <c r="EM44" s="1639"/>
      <c r="EN44" s="1639"/>
      <c r="EO44" s="1639"/>
      <c r="EP44" s="1639"/>
      <c r="EQ44" s="1639"/>
      <c r="ER44" s="1639"/>
      <c r="ES44" s="1639"/>
      <c r="ET44" s="1639"/>
      <c r="EU44" s="1639"/>
      <c r="EV44" s="1639"/>
      <c r="EW44" s="1639"/>
      <c r="EX44" s="1639"/>
      <c r="EY44" s="1639"/>
      <c r="EZ44" s="1639"/>
      <c r="FA44" s="1639"/>
      <c r="FB44" s="1639"/>
      <c r="FC44" s="1639"/>
      <c r="FD44" s="1639"/>
      <c r="FE44" s="1639"/>
      <c r="FF44" s="1639"/>
      <c r="FG44" s="1639"/>
      <c r="FH44" s="1639"/>
      <c r="FI44" s="1639"/>
      <c r="FJ44" s="1639"/>
      <c r="FK44" s="1639"/>
      <c r="FL44" s="1639"/>
      <c r="FM44" s="1639"/>
      <c r="FN44" s="1639"/>
      <c r="FO44" s="1639"/>
      <c r="FP44" s="1639"/>
      <c r="FQ44" s="1639"/>
      <c r="FR44" s="1639"/>
      <c r="FS44" s="1639"/>
      <c r="FT44" s="1639"/>
      <c r="FU44" s="1639"/>
      <c r="FV44" s="1639"/>
      <c r="FW44" s="1639"/>
      <c r="FX44" s="1639"/>
      <c r="FY44" s="1639"/>
      <c r="FZ44" s="1639"/>
      <c r="GA44" s="1639"/>
      <c r="GB44" s="1639"/>
      <c r="GC44" s="1639"/>
      <c r="GD44" s="1639"/>
      <c r="GE44" s="1639"/>
      <c r="GF44" s="1639"/>
      <c r="GG44" s="1639"/>
      <c r="GH44" s="1639"/>
      <c r="GI44" s="1639"/>
      <c r="GJ44" s="1639"/>
      <c r="GK44" s="1639"/>
      <c r="GL44" s="1639"/>
      <c r="GM44" s="1639"/>
      <c r="GN44" s="1639"/>
      <c r="GO44" s="1639"/>
      <c r="GP44" s="1639"/>
      <c r="GQ44" s="1639"/>
      <c r="GR44" s="1639"/>
      <c r="GS44" s="1639"/>
      <c r="GT44" s="1639"/>
      <c r="GU44" s="1639"/>
      <c r="GV44" s="1639"/>
      <c r="GW44" s="1639"/>
      <c r="GX44" s="1639"/>
      <c r="GY44" s="1639"/>
      <c r="GZ44" s="1639"/>
      <c r="HA44" s="1639"/>
      <c r="HB44" s="1639"/>
      <c r="HC44" s="1639"/>
      <c r="HD44" s="1639"/>
      <c r="HE44" s="1639"/>
      <c r="HF44" s="1639"/>
      <c r="HG44" s="1639"/>
      <c r="HH44" s="1639"/>
      <c r="HI44" s="1639"/>
      <c r="HJ44" s="1639"/>
      <c r="HK44" s="1639"/>
      <c r="HL44" s="1639"/>
      <c r="HM44" s="1639"/>
      <c r="HN44" s="1639"/>
      <c r="HO44" s="1639"/>
      <c r="HP44" s="1639"/>
      <c r="HQ44" s="1639"/>
      <c r="HR44" s="1639"/>
      <c r="HS44" s="1639"/>
      <c r="HT44" s="1639"/>
      <c r="HU44" s="1639"/>
      <c r="HV44" s="1639"/>
      <c r="HW44" s="1639"/>
      <c r="HX44" s="1639"/>
      <c r="HY44" s="1639"/>
      <c r="HZ44" s="1639"/>
      <c r="IA44" s="1639"/>
      <c r="IB44" s="1639"/>
      <c r="IC44" s="1639"/>
      <c r="ID44" s="1639"/>
      <c r="IE44" s="1639"/>
      <c r="IF44" s="1639"/>
      <c r="IG44" s="1639"/>
      <c r="IH44" s="1639"/>
      <c r="II44" s="1639"/>
      <c r="IJ44" s="1639"/>
      <c r="IK44" s="1639"/>
      <c r="IL44" s="1639"/>
      <c r="IM44" s="1639"/>
      <c r="IN44" s="1639"/>
      <c r="IO44" s="1639"/>
      <c r="IP44" s="1639"/>
      <c r="IQ44" s="1639"/>
      <c r="IR44" s="1639"/>
      <c r="IS44" s="1639"/>
      <c r="IT44" s="1639"/>
      <c r="IU44" s="1639"/>
      <c r="IV44" s="1639"/>
      <c r="IW44" s="1639"/>
      <c r="IX44" s="1639"/>
      <c r="IY44" s="1639"/>
      <c r="IZ44" s="1639"/>
      <c r="JA44" s="1639"/>
      <c r="JB44" s="1639"/>
      <c r="JC44" s="1639"/>
      <c r="JD44" s="1639"/>
      <c r="JE44" s="1639"/>
      <c r="JF44" s="1639"/>
      <c r="JG44" s="1639"/>
      <c r="JH44" s="1639"/>
      <c r="JI44" s="1639"/>
      <c r="JJ44" s="1639"/>
      <c r="JK44" s="1639"/>
      <c r="JL44" s="1639"/>
      <c r="JM44" s="1639"/>
      <c r="JN44" s="1639"/>
      <c r="JO44" s="1639"/>
      <c r="JP44" s="1639"/>
      <c r="JQ44" s="1639"/>
      <c r="JR44" s="1639"/>
      <c r="JS44" s="1639"/>
      <c r="JT44" s="1639"/>
      <c r="JU44" s="1639"/>
      <c r="JV44" s="1639"/>
      <c r="JW44" s="1639"/>
      <c r="JX44" s="1639"/>
      <c r="JY44" s="1639"/>
      <c r="JZ44" s="1639"/>
      <c r="KA44" s="1639"/>
      <c r="KB44" s="1639"/>
      <c r="KC44" s="1639"/>
      <c r="KD44" s="1639"/>
      <c r="KE44" s="1639"/>
      <c r="KF44" s="1639"/>
      <c r="KG44" s="1639"/>
      <c r="KH44" s="1639"/>
      <c r="KI44" s="1639"/>
      <c r="KJ44" s="1639"/>
      <c r="KK44" s="1639"/>
      <c r="KL44" s="1639"/>
      <c r="KM44" s="1639"/>
      <c r="KN44" s="1639"/>
      <c r="KO44" s="1639"/>
      <c r="KP44" s="1639"/>
      <c r="KQ44" s="1639"/>
      <c r="KR44" s="1639"/>
      <c r="KS44" s="1639"/>
      <c r="KT44" s="1639"/>
      <c r="KU44" s="1639"/>
      <c r="KV44" s="1639"/>
      <c r="KW44" s="1639"/>
      <c r="KX44" s="1639"/>
      <c r="KY44" s="1639"/>
      <c r="KZ44" s="1639"/>
      <c r="LA44" s="1639"/>
      <c r="LB44" s="1639"/>
      <c r="LC44" s="1639"/>
      <c r="LD44" s="1639"/>
      <c r="LE44" s="1639"/>
      <c r="LF44" s="1639"/>
      <c r="LG44" s="1639"/>
      <c r="LH44" s="1639"/>
      <c r="LI44" s="1639"/>
      <c r="LJ44" s="1639"/>
      <c r="LK44" s="1639"/>
      <c r="LL44" s="1639"/>
      <c r="LM44" s="1639"/>
      <c r="LN44" s="1639"/>
      <c r="LO44" s="1639"/>
      <c r="LP44" s="1639"/>
    </row>
    <row r="45" s="1481" customFormat="1" ht="47" customHeight="1" spans="1:328">
      <c r="A45" s="1499">
        <v>45761</v>
      </c>
      <c r="B45" s="1500" t="s">
        <v>173</v>
      </c>
      <c r="C45" s="1501" t="s">
        <v>98</v>
      </c>
      <c r="D45" s="1502">
        <v>4500163534</v>
      </c>
      <c r="E45" s="2253" t="s">
        <v>253</v>
      </c>
      <c r="F45" s="1502" t="s">
        <v>254</v>
      </c>
      <c r="G45" s="2274" t="s">
        <v>176</v>
      </c>
      <c r="H45" s="1505" t="s">
        <v>176</v>
      </c>
      <c r="I45" s="1532" t="s">
        <v>177</v>
      </c>
      <c r="J45" s="1522">
        <v>16560</v>
      </c>
      <c r="K45" s="1534">
        <v>24</v>
      </c>
      <c r="L45" s="1534">
        <v>2760</v>
      </c>
      <c r="M45" s="2594">
        <f t="shared" si="37"/>
        <v>6</v>
      </c>
      <c r="N45" s="1536">
        <v>45791</v>
      </c>
      <c r="O45" s="1536">
        <v>45787</v>
      </c>
      <c r="P45" s="1537" t="s">
        <v>178</v>
      </c>
      <c r="Q45" s="1562" t="s">
        <v>78</v>
      </c>
      <c r="R45" s="1563"/>
      <c r="S45" s="1563"/>
      <c r="T45" s="1563"/>
      <c r="U45" s="1563"/>
      <c r="V45" s="1532"/>
      <c r="W45" s="1532" t="s">
        <v>168</v>
      </c>
      <c r="X45" s="1565">
        <v>45761</v>
      </c>
      <c r="Y45" s="1589" t="s">
        <v>88</v>
      </c>
      <c r="Z45" s="1589">
        <v>45768</v>
      </c>
      <c r="AA45" s="1589" t="s">
        <v>179</v>
      </c>
      <c r="AB45" s="1589"/>
      <c r="AC45" s="1580" t="s">
        <v>180</v>
      </c>
      <c r="AD45" s="1590" t="s">
        <v>181</v>
      </c>
      <c r="AE45" s="2277">
        <v>2364.324</v>
      </c>
      <c r="AF45" s="2278">
        <f>AE45*M45</f>
        <v>14185.944</v>
      </c>
      <c r="AG45" s="1504"/>
      <c r="AH45" s="1609" t="s">
        <v>81</v>
      </c>
      <c r="AI45" s="1799">
        <f t="shared" si="3"/>
        <v>16560</v>
      </c>
      <c r="AJ45" s="1609">
        <v>9</v>
      </c>
      <c r="AK45" s="1610">
        <f t="shared" si="51"/>
        <v>16560</v>
      </c>
      <c r="AL45" s="1610"/>
      <c r="AM45" s="1610">
        <f t="shared" si="53"/>
        <v>690</v>
      </c>
      <c r="AN45" s="1610"/>
      <c r="AO45" s="1610"/>
      <c r="AP45" s="1610"/>
      <c r="AQ45" s="1610"/>
      <c r="AR45" s="1610" t="s">
        <v>63</v>
      </c>
      <c r="AS45" s="1610">
        <f t="shared" si="52"/>
        <v>16560</v>
      </c>
      <c r="AT45" s="1610"/>
      <c r="AU45" s="1622">
        <f t="shared" si="54"/>
        <v>1840</v>
      </c>
      <c r="AV45" s="1622">
        <f t="shared" si="55"/>
        <v>1840</v>
      </c>
      <c r="AW45" s="1622">
        <f t="shared" si="56"/>
        <v>1840</v>
      </c>
      <c r="AX45" s="1622">
        <f t="shared" si="57"/>
        <v>1840</v>
      </c>
      <c r="AY45" s="1622">
        <f t="shared" si="58"/>
        <v>1840</v>
      </c>
      <c r="AZ45" s="1622">
        <f t="shared" si="59"/>
        <v>1840</v>
      </c>
      <c r="BA45" s="1622">
        <f t="shared" si="60"/>
        <v>1840</v>
      </c>
      <c r="BB45" s="1622">
        <f t="shared" si="61"/>
        <v>1840</v>
      </c>
      <c r="BC45" s="1622">
        <f t="shared" si="62"/>
        <v>1840</v>
      </c>
      <c r="BD45" s="1622">
        <f t="shared" si="48"/>
        <v>1763.33333333333</v>
      </c>
      <c r="BE45" s="1622">
        <f t="shared" si="49"/>
        <v>76.6666666666667</v>
      </c>
      <c r="BF45" s="1534"/>
      <c r="BG45" s="1638"/>
      <c r="BH45" s="1639"/>
      <c r="BI45" s="1639"/>
      <c r="BJ45" s="1639"/>
      <c r="BK45" s="1639"/>
      <c r="BL45" s="1639"/>
      <c r="BM45" s="1639"/>
      <c r="BN45" s="1639"/>
      <c r="BO45" s="1639"/>
      <c r="BP45" s="1639"/>
      <c r="BQ45" s="1639"/>
      <c r="BR45" s="1639"/>
      <c r="BS45" s="1639"/>
      <c r="BT45" s="1639"/>
      <c r="BU45" s="1639"/>
      <c r="BV45" s="1639"/>
      <c r="BW45" s="1639"/>
      <c r="BX45" s="1639"/>
      <c r="BY45" s="1639"/>
      <c r="BZ45" s="1639"/>
      <c r="CA45" s="1639"/>
      <c r="CB45" s="1639"/>
      <c r="CC45" s="1639"/>
      <c r="CD45" s="1639"/>
      <c r="CE45" s="1639"/>
      <c r="CF45" s="1639"/>
      <c r="CG45" s="1639"/>
      <c r="CH45" s="1639"/>
      <c r="CI45" s="1639"/>
      <c r="CJ45" s="1639"/>
      <c r="CK45" s="1639"/>
      <c r="CL45" s="1639"/>
      <c r="CM45" s="1639"/>
      <c r="CN45" s="1639"/>
      <c r="CO45" s="1639"/>
      <c r="CP45" s="1639"/>
      <c r="CQ45" s="1639"/>
      <c r="CR45" s="1639"/>
      <c r="CS45" s="1639"/>
      <c r="CT45" s="1639"/>
      <c r="CU45" s="1639"/>
      <c r="CV45" s="1639"/>
      <c r="CW45" s="1639"/>
      <c r="CX45" s="1639"/>
      <c r="CY45" s="1639"/>
      <c r="CZ45" s="1639"/>
      <c r="DA45" s="1639"/>
      <c r="DB45" s="1639"/>
      <c r="DC45" s="1639"/>
      <c r="DD45" s="1639"/>
      <c r="DE45" s="1639"/>
      <c r="DF45" s="1639"/>
      <c r="DG45" s="1639"/>
      <c r="DH45" s="1639"/>
      <c r="DI45" s="1639"/>
      <c r="DJ45" s="1639"/>
      <c r="DK45" s="1639"/>
      <c r="DL45" s="1639"/>
      <c r="DM45" s="1639"/>
      <c r="DN45" s="1639"/>
      <c r="DO45" s="1639"/>
      <c r="DP45" s="1639"/>
      <c r="DQ45" s="1639"/>
      <c r="DR45" s="1639"/>
      <c r="DS45" s="1639"/>
      <c r="DT45" s="1639"/>
      <c r="DU45" s="1639"/>
      <c r="DV45" s="1639"/>
      <c r="DW45" s="1639"/>
      <c r="DX45" s="1639"/>
      <c r="DY45" s="1639"/>
      <c r="DZ45" s="1639"/>
      <c r="EA45" s="1639"/>
      <c r="EB45" s="1639"/>
      <c r="EC45" s="1639"/>
      <c r="ED45" s="1639"/>
      <c r="EE45" s="1639"/>
      <c r="EF45" s="1639"/>
      <c r="EG45" s="1639"/>
      <c r="EH45" s="1639"/>
      <c r="EI45" s="1639"/>
      <c r="EJ45" s="1639"/>
      <c r="EK45" s="1639"/>
      <c r="EL45" s="1639"/>
      <c r="EM45" s="1639"/>
      <c r="EN45" s="1639"/>
      <c r="EO45" s="1639"/>
      <c r="EP45" s="1639"/>
      <c r="EQ45" s="1639"/>
      <c r="ER45" s="1639"/>
      <c r="ES45" s="1639"/>
      <c r="ET45" s="1639"/>
      <c r="EU45" s="1639"/>
      <c r="EV45" s="1639"/>
      <c r="EW45" s="1639"/>
      <c r="EX45" s="1639"/>
      <c r="EY45" s="1639"/>
      <c r="EZ45" s="1639"/>
      <c r="FA45" s="1639"/>
      <c r="FB45" s="1639"/>
      <c r="FC45" s="1639"/>
      <c r="FD45" s="1639"/>
      <c r="FE45" s="1639"/>
      <c r="FF45" s="1639"/>
      <c r="FG45" s="1639"/>
      <c r="FH45" s="1639"/>
      <c r="FI45" s="1639"/>
      <c r="FJ45" s="1639"/>
      <c r="FK45" s="1639"/>
      <c r="FL45" s="1639"/>
      <c r="FM45" s="1639"/>
      <c r="FN45" s="1639"/>
      <c r="FO45" s="1639"/>
      <c r="FP45" s="1639"/>
      <c r="FQ45" s="1639"/>
      <c r="FR45" s="1639"/>
      <c r="FS45" s="1639"/>
      <c r="FT45" s="1639"/>
      <c r="FU45" s="1639"/>
      <c r="FV45" s="1639"/>
      <c r="FW45" s="1639"/>
      <c r="FX45" s="1639"/>
      <c r="FY45" s="1639"/>
      <c r="FZ45" s="1639"/>
      <c r="GA45" s="1639"/>
      <c r="GB45" s="1639"/>
      <c r="GC45" s="1639"/>
      <c r="GD45" s="1639"/>
      <c r="GE45" s="1639"/>
      <c r="GF45" s="1639"/>
      <c r="GG45" s="1639"/>
      <c r="GH45" s="1639"/>
      <c r="GI45" s="1639"/>
      <c r="GJ45" s="1639"/>
      <c r="GK45" s="1639"/>
      <c r="GL45" s="1639"/>
      <c r="GM45" s="1639"/>
      <c r="GN45" s="1639"/>
      <c r="GO45" s="1639"/>
      <c r="GP45" s="1639"/>
      <c r="GQ45" s="1639"/>
      <c r="GR45" s="1639"/>
      <c r="GS45" s="1639"/>
      <c r="GT45" s="1639"/>
      <c r="GU45" s="1639"/>
      <c r="GV45" s="1639"/>
      <c r="GW45" s="1639"/>
      <c r="GX45" s="1639"/>
      <c r="GY45" s="1639"/>
      <c r="GZ45" s="1639"/>
      <c r="HA45" s="1639"/>
      <c r="HB45" s="1639"/>
      <c r="HC45" s="1639"/>
      <c r="HD45" s="1639"/>
      <c r="HE45" s="1639"/>
      <c r="HF45" s="1639"/>
      <c r="HG45" s="1639"/>
      <c r="HH45" s="1639"/>
      <c r="HI45" s="1639"/>
      <c r="HJ45" s="1639"/>
      <c r="HK45" s="1639"/>
      <c r="HL45" s="1639"/>
      <c r="HM45" s="1639"/>
      <c r="HN45" s="1639"/>
      <c r="HO45" s="1639"/>
      <c r="HP45" s="1639"/>
      <c r="HQ45" s="1639"/>
      <c r="HR45" s="1639"/>
      <c r="HS45" s="1639"/>
      <c r="HT45" s="1639"/>
      <c r="HU45" s="1639"/>
      <c r="HV45" s="1639"/>
      <c r="HW45" s="1639"/>
      <c r="HX45" s="1639"/>
      <c r="HY45" s="1639"/>
      <c r="HZ45" s="1639"/>
      <c r="IA45" s="1639"/>
      <c r="IB45" s="1639"/>
      <c r="IC45" s="1639"/>
      <c r="ID45" s="1639"/>
      <c r="IE45" s="1639"/>
      <c r="IF45" s="1639"/>
      <c r="IG45" s="1639"/>
      <c r="IH45" s="1639"/>
      <c r="II45" s="1639"/>
      <c r="IJ45" s="1639"/>
      <c r="IK45" s="1639"/>
      <c r="IL45" s="1639"/>
      <c r="IM45" s="1639"/>
      <c r="IN45" s="1639"/>
      <c r="IO45" s="1639"/>
      <c r="IP45" s="1639"/>
      <c r="IQ45" s="1639"/>
      <c r="IR45" s="1639"/>
      <c r="IS45" s="1639"/>
      <c r="IT45" s="1639"/>
      <c r="IU45" s="1639"/>
      <c r="IV45" s="1639"/>
      <c r="IW45" s="1639"/>
      <c r="IX45" s="1639"/>
      <c r="IY45" s="1639"/>
      <c r="IZ45" s="1639"/>
      <c r="JA45" s="1639"/>
      <c r="JB45" s="1639"/>
      <c r="JC45" s="1639"/>
      <c r="JD45" s="1639"/>
      <c r="JE45" s="1639"/>
      <c r="JF45" s="1639"/>
      <c r="JG45" s="1639"/>
      <c r="JH45" s="1639"/>
      <c r="JI45" s="1639"/>
      <c r="JJ45" s="1639"/>
      <c r="JK45" s="1639"/>
      <c r="JL45" s="1639"/>
      <c r="JM45" s="1639"/>
      <c r="JN45" s="1639"/>
      <c r="JO45" s="1639"/>
      <c r="JP45" s="1639"/>
      <c r="JQ45" s="1639"/>
      <c r="JR45" s="1639"/>
      <c r="JS45" s="1639"/>
      <c r="JT45" s="1639"/>
      <c r="JU45" s="1639"/>
      <c r="JV45" s="1639"/>
      <c r="JW45" s="1639"/>
      <c r="JX45" s="1639"/>
      <c r="JY45" s="1639"/>
      <c r="JZ45" s="1639"/>
      <c r="KA45" s="1639"/>
      <c r="KB45" s="1639"/>
      <c r="KC45" s="1639"/>
      <c r="KD45" s="1639"/>
      <c r="KE45" s="1639"/>
      <c r="KF45" s="1639"/>
      <c r="KG45" s="1639"/>
      <c r="KH45" s="1639"/>
      <c r="KI45" s="1639"/>
      <c r="KJ45" s="1639"/>
      <c r="KK45" s="1639"/>
      <c r="KL45" s="1639"/>
      <c r="KM45" s="1639"/>
      <c r="KN45" s="1639"/>
      <c r="KO45" s="1639"/>
      <c r="KP45" s="1639"/>
      <c r="KQ45" s="1639"/>
      <c r="KR45" s="1639"/>
      <c r="KS45" s="1639"/>
      <c r="KT45" s="1639"/>
      <c r="KU45" s="1639"/>
      <c r="KV45" s="1639"/>
      <c r="KW45" s="1639"/>
      <c r="KX45" s="1639"/>
      <c r="KY45" s="1639"/>
      <c r="KZ45" s="1639"/>
      <c r="LA45" s="1639"/>
      <c r="LB45" s="1639"/>
      <c r="LC45" s="1639"/>
      <c r="LD45" s="1639"/>
      <c r="LE45" s="1639"/>
      <c r="LF45" s="1639"/>
      <c r="LG45" s="1639"/>
      <c r="LH45" s="1639"/>
      <c r="LI45" s="1639"/>
      <c r="LJ45" s="1639"/>
      <c r="LK45" s="1639"/>
      <c r="LL45" s="1639"/>
      <c r="LM45" s="1639"/>
      <c r="LN45" s="1639"/>
      <c r="LO45" s="1639"/>
      <c r="LP45" s="1639"/>
    </row>
    <row r="46" s="1481" customFormat="1" ht="47" customHeight="1" spans="1:328">
      <c r="A46" s="1499">
        <v>45761</v>
      </c>
      <c r="B46" s="1500" t="s">
        <v>173</v>
      </c>
      <c r="C46" s="1501" t="s">
        <v>98</v>
      </c>
      <c r="D46" s="1502">
        <v>4500163534</v>
      </c>
      <c r="E46" s="2253" t="s">
        <v>255</v>
      </c>
      <c r="F46" s="1502" t="s">
        <v>256</v>
      </c>
      <c r="G46" s="2274" t="s">
        <v>176</v>
      </c>
      <c r="H46" s="1505" t="s">
        <v>176</v>
      </c>
      <c r="I46" s="1532" t="s">
        <v>177</v>
      </c>
      <c r="J46" s="1522">
        <v>19320</v>
      </c>
      <c r="K46" s="1534">
        <v>24</v>
      </c>
      <c r="L46" s="1534">
        <v>2760</v>
      </c>
      <c r="M46" s="2594">
        <f t="shared" si="37"/>
        <v>7</v>
      </c>
      <c r="N46" s="1536">
        <v>45791</v>
      </c>
      <c r="O46" s="1536">
        <v>45787</v>
      </c>
      <c r="P46" s="1537" t="s">
        <v>178</v>
      </c>
      <c r="Q46" s="1562" t="s">
        <v>78</v>
      </c>
      <c r="R46" s="1563"/>
      <c r="S46" s="1563"/>
      <c r="T46" s="1563"/>
      <c r="U46" s="1563"/>
      <c r="V46" s="1532"/>
      <c r="W46" s="1532" t="s">
        <v>168</v>
      </c>
      <c r="X46" s="1565">
        <v>45761</v>
      </c>
      <c r="Y46" s="1589" t="s">
        <v>88</v>
      </c>
      <c r="Z46" s="1589">
        <v>45768</v>
      </c>
      <c r="AA46" s="1589" t="s">
        <v>179</v>
      </c>
      <c r="AB46" s="1589"/>
      <c r="AC46" s="1580" t="s">
        <v>180</v>
      </c>
      <c r="AD46" s="1590" t="s">
        <v>181</v>
      </c>
      <c r="AE46" s="2277">
        <v>2364.324</v>
      </c>
      <c r="AF46" s="2278">
        <f>AE46*M46</f>
        <v>16550.268</v>
      </c>
      <c r="AG46" s="1504"/>
      <c r="AH46" s="1609" t="s">
        <v>81</v>
      </c>
      <c r="AI46" s="1799">
        <f t="shared" si="3"/>
        <v>19320</v>
      </c>
      <c r="AJ46" s="1609">
        <v>9</v>
      </c>
      <c r="AK46" s="1610">
        <f t="shared" si="51"/>
        <v>19320</v>
      </c>
      <c r="AL46" s="1610"/>
      <c r="AM46" s="1610">
        <f t="shared" si="53"/>
        <v>805</v>
      </c>
      <c r="AN46" s="1610"/>
      <c r="AO46" s="1610"/>
      <c r="AP46" s="1610"/>
      <c r="AQ46" s="1610"/>
      <c r="AR46" s="1610" t="s">
        <v>63</v>
      </c>
      <c r="AS46" s="1610">
        <f t="shared" si="52"/>
        <v>19320</v>
      </c>
      <c r="AT46" s="1610"/>
      <c r="AU46" s="1622">
        <f t="shared" si="54"/>
        <v>2146.66666666667</v>
      </c>
      <c r="AV46" s="1622">
        <f t="shared" si="55"/>
        <v>2146.66666666667</v>
      </c>
      <c r="AW46" s="1622">
        <f t="shared" si="56"/>
        <v>2146.66666666667</v>
      </c>
      <c r="AX46" s="1622">
        <f t="shared" si="57"/>
        <v>2146.66666666667</v>
      </c>
      <c r="AY46" s="1622">
        <f t="shared" si="58"/>
        <v>2146.66666666667</v>
      </c>
      <c r="AZ46" s="1622">
        <f t="shared" si="59"/>
        <v>2146.66666666667</v>
      </c>
      <c r="BA46" s="1622">
        <f t="shared" si="60"/>
        <v>2146.66666666667</v>
      </c>
      <c r="BB46" s="1622">
        <f t="shared" si="61"/>
        <v>2146.66666666667</v>
      </c>
      <c r="BC46" s="1622">
        <f t="shared" si="62"/>
        <v>2146.66666666667</v>
      </c>
      <c r="BD46" s="1622">
        <f t="shared" si="48"/>
        <v>2057.22222222222</v>
      </c>
      <c r="BE46" s="1622">
        <f t="shared" si="49"/>
        <v>89.4444444444444</v>
      </c>
      <c r="BF46" s="1534"/>
      <c r="BG46" s="1638"/>
      <c r="BH46" s="1639"/>
      <c r="BI46" s="1639"/>
      <c r="BJ46" s="1639"/>
      <c r="BK46" s="1639"/>
      <c r="BL46" s="1639"/>
      <c r="BM46" s="1639"/>
      <c r="BN46" s="1639"/>
      <c r="BO46" s="1639"/>
      <c r="BP46" s="1639"/>
      <c r="BQ46" s="1639"/>
      <c r="BR46" s="1639"/>
      <c r="BS46" s="1639"/>
      <c r="BT46" s="1639"/>
      <c r="BU46" s="1639"/>
      <c r="BV46" s="1639"/>
      <c r="BW46" s="1639"/>
      <c r="BX46" s="1639"/>
      <c r="BY46" s="1639"/>
      <c r="BZ46" s="1639"/>
      <c r="CA46" s="1639"/>
      <c r="CB46" s="1639"/>
      <c r="CC46" s="1639"/>
      <c r="CD46" s="1639"/>
      <c r="CE46" s="1639"/>
      <c r="CF46" s="1639"/>
      <c r="CG46" s="1639"/>
      <c r="CH46" s="1639"/>
      <c r="CI46" s="1639"/>
      <c r="CJ46" s="1639"/>
      <c r="CK46" s="1639"/>
      <c r="CL46" s="1639"/>
      <c r="CM46" s="1639"/>
      <c r="CN46" s="1639"/>
      <c r="CO46" s="1639"/>
      <c r="CP46" s="1639"/>
      <c r="CQ46" s="1639"/>
      <c r="CR46" s="1639"/>
      <c r="CS46" s="1639"/>
      <c r="CT46" s="1639"/>
      <c r="CU46" s="1639"/>
      <c r="CV46" s="1639"/>
      <c r="CW46" s="1639"/>
      <c r="CX46" s="1639"/>
      <c r="CY46" s="1639"/>
      <c r="CZ46" s="1639"/>
      <c r="DA46" s="1639"/>
      <c r="DB46" s="1639"/>
      <c r="DC46" s="1639"/>
      <c r="DD46" s="1639"/>
      <c r="DE46" s="1639"/>
      <c r="DF46" s="1639"/>
      <c r="DG46" s="1639"/>
      <c r="DH46" s="1639"/>
      <c r="DI46" s="1639"/>
      <c r="DJ46" s="1639"/>
      <c r="DK46" s="1639"/>
      <c r="DL46" s="1639"/>
      <c r="DM46" s="1639"/>
      <c r="DN46" s="1639"/>
      <c r="DO46" s="1639"/>
      <c r="DP46" s="1639"/>
      <c r="DQ46" s="1639"/>
      <c r="DR46" s="1639"/>
      <c r="DS46" s="1639"/>
      <c r="DT46" s="1639"/>
      <c r="DU46" s="1639"/>
      <c r="DV46" s="1639"/>
      <c r="DW46" s="1639"/>
      <c r="DX46" s="1639"/>
      <c r="DY46" s="1639"/>
      <c r="DZ46" s="1639"/>
      <c r="EA46" s="1639"/>
      <c r="EB46" s="1639"/>
      <c r="EC46" s="1639"/>
      <c r="ED46" s="1639"/>
      <c r="EE46" s="1639"/>
      <c r="EF46" s="1639"/>
      <c r="EG46" s="1639"/>
      <c r="EH46" s="1639"/>
      <c r="EI46" s="1639"/>
      <c r="EJ46" s="1639"/>
      <c r="EK46" s="1639"/>
      <c r="EL46" s="1639"/>
      <c r="EM46" s="1639"/>
      <c r="EN46" s="1639"/>
      <c r="EO46" s="1639"/>
      <c r="EP46" s="1639"/>
      <c r="EQ46" s="1639"/>
      <c r="ER46" s="1639"/>
      <c r="ES46" s="1639"/>
      <c r="ET46" s="1639"/>
      <c r="EU46" s="1639"/>
      <c r="EV46" s="1639"/>
      <c r="EW46" s="1639"/>
      <c r="EX46" s="1639"/>
      <c r="EY46" s="1639"/>
      <c r="EZ46" s="1639"/>
      <c r="FA46" s="1639"/>
      <c r="FB46" s="1639"/>
      <c r="FC46" s="1639"/>
      <c r="FD46" s="1639"/>
      <c r="FE46" s="1639"/>
      <c r="FF46" s="1639"/>
      <c r="FG46" s="1639"/>
      <c r="FH46" s="1639"/>
      <c r="FI46" s="1639"/>
      <c r="FJ46" s="1639"/>
      <c r="FK46" s="1639"/>
      <c r="FL46" s="1639"/>
      <c r="FM46" s="1639"/>
      <c r="FN46" s="1639"/>
      <c r="FO46" s="1639"/>
      <c r="FP46" s="1639"/>
      <c r="FQ46" s="1639"/>
      <c r="FR46" s="1639"/>
      <c r="FS46" s="1639"/>
      <c r="FT46" s="1639"/>
      <c r="FU46" s="1639"/>
      <c r="FV46" s="1639"/>
      <c r="FW46" s="1639"/>
      <c r="FX46" s="1639"/>
      <c r="FY46" s="1639"/>
      <c r="FZ46" s="1639"/>
      <c r="GA46" s="1639"/>
      <c r="GB46" s="1639"/>
      <c r="GC46" s="1639"/>
      <c r="GD46" s="1639"/>
      <c r="GE46" s="1639"/>
      <c r="GF46" s="1639"/>
      <c r="GG46" s="1639"/>
      <c r="GH46" s="1639"/>
      <c r="GI46" s="1639"/>
      <c r="GJ46" s="1639"/>
      <c r="GK46" s="1639"/>
      <c r="GL46" s="1639"/>
      <c r="GM46" s="1639"/>
      <c r="GN46" s="1639"/>
      <c r="GO46" s="1639"/>
      <c r="GP46" s="1639"/>
      <c r="GQ46" s="1639"/>
      <c r="GR46" s="1639"/>
      <c r="GS46" s="1639"/>
      <c r="GT46" s="1639"/>
      <c r="GU46" s="1639"/>
      <c r="GV46" s="1639"/>
      <c r="GW46" s="1639"/>
      <c r="GX46" s="1639"/>
      <c r="GY46" s="1639"/>
      <c r="GZ46" s="1639"/>
      <c r="HA46" s="1639"/>
      <c r="HB46" s="1639"/>
      <c r="HC46" s="1639"/>
      <c r="HD46" s="1639"/>
      <c r="HE46" s="1639"/>
      <c r="HF46" s="1639"/>
      <c r="HG46" s="1639"/>
      <c r="HH46" s="1639"/>
      <c r="HI46" s="1639"/>
      <c r="HJ46" s="1639"/>
      <c r="HK46" s="1639"/>
      <c r="HL46" s="1639"/>
      <c r="HM46" s="1639"/>
      <c r="HN46" s="1639"/>
      <c r="HO46" s="1639"/>
      <c r="HP46" s="1639"/>
      <c r="HQ46" s="1639"/>
      <c r="HR46" s="1639"/>
      <c r="HS46" s="1639"/>
      <c r="HT46" s="1639"/>
      <c r="HU46" s="1639"/>
      <c r="HV46" s="1639"/>
      <c r="HW46" s="1639"/>
      <c r="HX46" s="1639"/>
      <c r="HY46" s="1639"/>
      <c r="HZ46" s="1639"/>
      <c r="IA46" s="1639"/>
      <c r="IB46" s="1639"/>
      <c r="IC46" s="1639"/>
      <c r="ID46" s="1639"/>
      <c r="IE46" s="1639"/>
      <c r="IF46" s="1639"/>
      <c r="IG46" s="1639"/>
      <c r="IH46" s="1639"/>
      <c r="II46" s="1639"/>
      <c r="IJ46" s="1639"/>
      <c r="IK46" s="1639"/>
      <c r="IL46" s="1639"/>
      <c r="IM46" s="1639"/>
      <c r="IN46" s="1639"/>
      <c r="IO46" s="1639"/>
      <c r="IP46" s="1639"/>
      <c r="IQ46" s="1639"/>
      <c r="IR46" s="1639"/>
      <c r="IS46" s="1639"/>
      <c r="IT46" s="1639"/>
      <c r="IU46" s="1639"/>
      <c r="IV46" s="1639"/>
      <c r="IW46" s="1639"/>
      <c r="IX46" s="1639"/>
      <c r="IY46" s="1639"/>
      <c r="IZ46" s="1639"/>
      <c r="JA46" s="1639"/>
      <c r="JB46" s="1639"/>
      <c r="JC46" s="1639"/>
      <c r="JD46" s="1639"/>
      <c r="JE46" s="1639"/>
      <c r="JF46" s="1639"/>
      <c r="JG46" s="1639"/>
      <c r="JH46" s="1639"/>
      <c r="JI46" s="1639"/>
      <c r="JJ46" s="1639"/>
      <c r="JK46" s="1639"/>
      <c r="JL46" s="1639"/>
      <c r="JM46" s="1639"/>
      <c r="JN46" s="1639"/>
      <c r="JO46" s="1639"/>
      <c r="JP46" s="1639"/>
      <c r="JQ46" s="1639"/>
      <c r="JR46" s="1639"/>
      <c r="JS46" s="1639"/>
      <c r="JT46" s="1639"/>
      <c r="JU46" s="1639"/>
      <c r="JV46" s="1639"/>
      <c r="JW46" s="1639"/>
      <c r="JX46" s="1639"/>
      <c r="JY46" s="1639"/>
      <c r="JZ46" s="1639"/>
      <c r="KA46" s="1639"/>
      <c r="KB46" s="1639"/>
      <c r="KC46" s="1639"/>
      <c r="KD46" s="1639"/>
      <c r="KE46" s="1639"/>
      <c r="KF46" s="1639"/>
      <c r="KG46" s="1639"/>
      <c r="KH46" s="1639"/>
      <c r="KI46" s="1639"/>
      <c r="KJ46" s="1639"/>
      <c r="KK46" s="1639"/>
      <c r="KL46" s="1639"/>
      <c r="KM46" s="1639"/>
      <c r="KN46" s="1639"/>
      <c r="KO46" s="1639"/>
      <c r="KP46" s="1639"/>
      <c r="KQ46" s="1639"/>
      <c r="KR46" s="1639"/>
      <c r="KS46" s="1639"/>
      <c r="KT46" s="1639"/>
      <c r="KU46" s="1639"/>
      <c r="KV46" s="1639"/>
      <c r="KW46" s="1639"/>
      <c r="KX46" s="1639"/>
      <c r="KY46" s="1639"/>
      <c r="KZ46" s="1639"/>
      <c r="LA46" s="1639"/>
      <c r="LB46" s="1639"/>
      <c r="LC46" s="1639"/>
      <c r="LD46" s="1639"/>
      <c r="LE46" s="1639"/>
      <c r="LF46" s="1639"/>
      <c r="LG46" s="1639"/>
      <c r="LH46" s="1639"/>
      <c r="LI46" s="1639"/>
      <c r="LJ46" s="1639"/>
      <c r="LK46" s="1639"/>
      <c r="LL46" s="1639"/>
      <c r="LM46" s="1639"/>
      <c r="LN46" s="1639"/>
      <c r="LO46" s="1639"/>
      <c r="LP46" s="1639"/>
    </row>
    <row r="47" s="1481" customFormat="1" ht="47" customHeight="1" spans="1:328">
      <c r="A47" s="1499">
        <v>45755</v>
      </c>
      <c r="B47" s="1500" t="s">
        <v>257</v>
      </c>
      <c r="C47" s="1501" t="s">
        <v>258</v>
      </c>
      <c r="D47" s="1502">
        <v>4500162877</v>
      </c>
      <c r="E47" s="2253" t="s">
        <v>259</v>
      </c>
      <c r="F47" s="1502" t="s">
        <v>260</v>
      </c>
      <c r="G47" s="1505" t="s">
        <v>76</v>
      </c>
      <c r="H47" s="1505" t="s">
        <v>76</v>
      </c>
      <c r="I47" s="1532" t="s">
        <v>77</v>
      </c>
      <c r="J47" s="1522">
        <v>10080</v>
      </c>
      <c r="K47" s="1534">
        <v>0</v>
      </c>
      <c r="L47" s="1534">
        <v>96</v>
      </c>
      <c r="M47" s="2594">
        <f t="shared" si="37"/>
        <v>105</v>
      </c>
      <c r="N47" s="1536">
        <v>45792</v>
      </c>
      <c r="O47" s="1536">
        <v>45789</v>
      </c>
      <c r="P47" s="1537"/>
      <c r="Q47" s="1562" t="s">
        <v>78</v>
      </c>
      <c r="R47" s="1563"/>
      <c r="S47" s="1563"/>
      <c r="T47" s="1563"/>
      <c r="U47" s="1563"/>
      <c r="V47" s="1532"/>
      <c r="W47" s="1532" t="s">
        <v>111</v>
      </c>
      <c r="X47" s="1565">
        <v>45770</v>
      </c>
      <c r="Y47" s="1589" t="s">
        <v>88</v>
      </c>
      <c r="Z47" s="1589">
        <v>45771</v>
      </c>
      <c r="AA47" s="1589"/>
      <c r="AB47" s="1589"/>
      <c r="AC47" s="1580" t="s">
        <v>261</v>
      </c>
      <c r="AD47" s="1590" t="s">
        <v>262</v>
      </c>
      <c r="AE47" s="2277">
        <v>0.8709</v>
      </c>
      <c r="AF47" s="2278">
        <f t="shared" ref="AF47:AF58" si="63">AE47*J47</f>
        <v>8778.672</v>
      </c>
      <c r="AG47" s="1504"/>
      <c r="AH47" s="1609" t="s">
        <v>81</v>
      </c>
      <c r="AI47" s="1799">
        <f t="shared" si="3"/>
        <v>10080</v>
      </c>
      <c r="AJ47" s="1609">
        <v>9</v>
      </c>
      <c r="AK47" s="1610">
        <f t="shared" si="51"/>
        <v>10080</v>
      </c>
      <c r="AL47" s="1610"/>
      <c r="AM47" s="1610">
        <f t="shared" si="53"/>
        <v>420</v>
      </c>
      <c r="AN47" s="1610"/>
      <c r="AO47" s="1610"/>
      <c r="AP47" s="1610"/>
      <c r="AQ47" s="1610"/>
      <c r="AR47" s="1610" t="s">
        <v>63</v>
      </c>
      <c r="AS47" s="1610">
        <f t="shared" si="52"/>
        <v>10080</v>
      </c>
      <c r="AT47" s="1610"/>
      <c r="AU47" s="1622">
        <f t="shared" si="54"/>
        <v>1120</v>
      </c>
      <c r="AV47" s="1622">
        <f t="shared" si="55"/>
        <v>1120</v>
      </c>
      <c r="AW47" s="1622">
        <f t="shared" si="56"/>
        <v>1120</v>
      </c>
      <c r="AX47" s="1622">
        <f t="shared" si="57"/>
        <v>1120</v>
      </c>
      <c r="AY47" s="1622">
        <f t="shared" si="58"/>
        <v>1120</v>
      </c>
      <c r="AZ47" s="1622">
        <f t="shared" si="59"/>
        <v>1120</v>
      </c>
      <c r="BA47" s="1622">
        <f t="shared" si="60"/>
        <v>1120</v>
      </c>
      <c r="BB47" s="1622">
        <f t="shared" si="61"/>
        <v>1120</v>
      </c>
      <c r="BC47" s="1622">
        <f t="shared" si="62"/>
        <v>1120</v>
      </c>
      <c r="BD47" s="1622">
        <f t="shared" si="48"/>
        <v>1073.33333333333</v>
      </c>
      <c r="BE47" s="1622">
        <f t="shared" si="49"/>
        <v>46.6666666666667</v>
      </c>
      <c r="BF47" s="1534">
        <f t="shared" ref="BF47:BF64" si="64">J47/COUNT(AU47:BC47)-(BD47+BE47)</f>
        <v>0</v>
      </c>
      <c r="BG47" s="1638"/>
      <c r="BH47" s="1639"/>
      <c r="BI47" s="1639"/>
      <c r="BJ47" s="1639"/>
      <c r="BK47" s="1639"/>
      <c r="BL47" s="1639"/>
      <c r="BM47" s="1639"/>
      <c r="BN47" s="1639"/>
      <c r="BO47" s="1639"/>
      <c r="BP47" s="1639"/>
      <c r="BQ47" s="1639"/>
      <c r="BR47" s="1639"/>
      <c r="BS47" s="1639"/>
      <c r="BT47" s="1639"/>
      <c r="BU47" s="1639"/>
      <c r="BV47" s="1639"/>
      <c r="BW47" s="1639"/>
      <c r="BX47" s="1639"/>
      <c r="BY47" s="1639"/>
      <c r="BZ47" s="1639"/>
      <c r="CA47" s="1639"/>
      <c r="CB47" s="1639"/>
      <c r="CC47" s="1639"/>
      <c r="CD47" s="1639"/>
      <c r="CE47" s="1639"/>
      <c r="CF47" s="1639"/>
      <c r="CG47" s="1639"/>
      <c r="CH47" s="1639"/>
      <c r="CI47" s="1639"/>
      <c r="CJ47" s="1639"/>
      <c r="CK47" s="1639"/>
      <c r="CL47" s="1639"/>
      <c r="CM47" s="1639"/>
      <c r="CN47" s="1639"/>
      <c r="CO47" s="1639"/>
      <c r="CP47" s="1639"/>
      <c r="CQ47" s="1639"/>
      <c r="CR47" s="1639"/>
      <c r="CS47" s="1639"/>
      <c r="CT47" s="1639"/>
      <c r="CU47" s="1639"/>
      <c r="CV47" s="1639"/>
      <c r="CW47" s="1639"/>
      <c r="CX47" s="1639"/>
      <c r="CY47" s="1639"/>
      <c r="CZ47" s="1639"/>
      <c r="DA47" s="1639"/>
      <c r="DB47" s="1639"/>
      <c r="DC47" s="1639"/>
      <c r="DD47" s="1639"/>
      <c r="DE47" s="1639"/>
      <c r="DF47" s="1639"/>
      <c r="DG47" s="1639"/>
      <c r="DH47" s="1639"/>
      <c r="DI47" s="1639"/>
      <c r="DJ47" s="1639"/>
      <c r="DK47" s="1639"/>
      <c r="DL47" s="1639"/>
      <c r="DM47" s="1639"/>
      <c r="DN47" s="1639"/>
      <c r="DO47" s="1639"/>
      <c r="DP47" s="1639"/>
      <c r="DQ47" s="1639"/>
      <c r="DR47" s="1639"/>
      <c r="DS47" s="1639"/>
      <c r="DT47" s="1639"/>
      <c r="DU47" s="1639"/>
      <c r="DV47" s="1639"/>
      <c r="DW47" s="1639"/>
      <c r="DX47" s="1639"/>
      <c r="DY47" s="1639"/>
      <c r="DZ47" s="1639"/>
      <c r="EA47" s="1639"/>
      <c r="EB47" s="1639"/>
      <c r="EC47" s="1639"/>
      <c r="ED47" s="1639"/>
      <c r="EE47" s="1639"/>
      <c r="EF47" s="1639"/>
      <c r="EG47" s="1639"/>
      <c r="EH47" s="1639"/>
      <c r="EI47" s="1639"/>
      <c r="EJ47" s="1639"/>
      <c r="EK47" s="1639"/>
      <c r="EL47" s="1639"/>
      <c r="EM47" s="1639"/>
      <c r="EN47" s="1639"/>
      <c r="EO47" s="1639"/>
      <c r="EP47" s="1639"/>
      <c r="EQ47" s="1639"/>
      <c r="ER47" s="1639"/>
      <c r="ES47" s="1639"/>
      <c r="ET47" s="1639"/>
      <c r="EU47" s="1639"/>
      <c r="EV47" s="1639"/>
      <c r="EW47" s="1639"/>
      <c r="EX47" s="1639"/>
      <c r="EY47" s="1639"/>
      <c r="EZ47" s="1639"/>
      <c r="FA47" s="1639"/>
      <c r="FB47" s="1639"/>
      <c r="FC47" s="1639"/>
      <c r="FD47" s="1639"/>
      <c r="FE47" s="1639"/>
      <c r="FF47" s="1639"/>
      <c r="FG47" s="1639"/>
      <c r="FH47" s="1639"/>
      <c r="FI47" s="1639"/>
      <c r="FJ47" s="1639"/>
      <c r="FK47" s="1639"/>
      <c r="FL47" s="1639"/>
      <c r="FM47" s="1639"/>
      <c r="FN47" s="1639"/>
      <c r="FO47" s="1639"/>
      <c r="FP47" s="1639"/>
      <c r="FQ47" s="1639"/>
      <c r="FR47" s="1639"/>
      <c r="FS47" s="1639"/>
      <c r="FT47" s="1639"/>
      <c r="FU47" s="1639"/>
      <c r="FV47" s="1639"/>
      <c r="FW47" s="1639"/>
      <c r="FX47" s="1639"/>
      <c r="FY47" s="1639"/>
      <c r="FZ47" s="1639"/>
      <c r="GA47" s="1639"/>
      <c r="GB47" s="1639"/>
      <c r="GC47" s="1639"/>
      <c r="GD47" s="1639"/>
      <c r="GE47" s="1639"/>
      <c r="GF47" s="1639"/>
      <c r="GG47" s="1639"/>
      <c r="GH47" s="1639"/>
      <c r="GI47" s="1639"/>
      <c r="GJ47" s="1639"/>
      <c r="GK47" s="1639"/>
      <c r="GL47" s="1639"/>
      <c r="GM47" s="1639"/>
      <c r="GN47" s="1639"/>
      <c r="GO47" s="1639"/>
      <c r="GP47" s="1639"/>
      <c r="GQ47" s="1639"/>
      <c r="GR47" s="1639"/>
      <c r="GS47" s="1639"/>
      <c r="GT47" s="1639"/>
      <c r="GU47" s="1639"/>
      <c r="GV47" s="1639"/>
      <c r="GW47" s="1639"/>
      <c r="GX47" s="1639"/>
      <c r="GY47" s="1639"/>
      <c r="GZ47" s="1639"/>
      <c r="HA47" s="1639"/>
      <c r="HB47" s="1639"/>
      <c r="HC47" s="1639"/>
      <c r="HD47" s="1639"/>
      <c r="HE47" s="1639"/>
      <c r="HF47" s="1639"/>
      <c r="HG47" s="1639"/>
      <c r="HH47" s="1639"/>
      <c r="HI47" s="1639"/>
      <c r="HJ47" s="1639"/>
      <c r="HK47" s="1639"/>
      <c r="HL47" s="1639"/>
      <c r="HM47" s="1639"/>
      <c r="HN47" s="1639"/>
      <c r="HO47" s="1639"/>
      <c r="HP47" s="1639"/>
      <c r="HQ47" s="1639"/>
      <c r="HR47" s="1639"/>
      <c r="HS47" s="1639"/>
      <c r="HT47" s="1639"/>
      <c r="HU47" s="1639"/>
      <c r="HV47" s="1639"/>
      <c r="HW47" s="1639"/>
      <c r="HX47" s="1639"/>
      <c r="HY47" s="1639"/>
      <c r="HZ47" s="1639"/>
      <c r="IA47" s="1639"/>
      <c r="IB47" s="1639"/>
      <c r="IC47" s="1639"/>
      <c r="ID47" s="1639"/>
      <c r="IE47" s="1639"/>
      <c r="IF47" s="1639"/>
      <c r="IG47" s="1639"/>
      <c r="IH47" s="1639"/>
      <c r="II47" s="1639"/>
      <c r="IJ47" s="1639"/>
      <c r="IK47" s="1639"/>
      <c r="IL47" s="1639"/>
      <c r="IM47" s="1639"/>
      <c r="IN47" s="1639"/>
      <c r="IO47" s="1639"/>
      <c r="IP47" s="1639"/>
      <c r="IQ47" s="1639"/>
      <c r="IR47" s="1639"/>
      <c r="IS47" s="1639"/>
      <c r="IT47" s="1639"/>
      <c r="IU47" s="1639"/>
      <c r="IV47" s="1639"/>
      <c r="IW47" s="1639"/>
      <c r="IX47" s="1639"/>
      <c r="IY47" s="1639"/>
      <c r="IZ47" s="1639"/>
      <c r="JA47" s="1639"/>
      <c r="JB47" s="1639"/>
      <c r="JC47" s="1639"/>
      <c r="JD47" s="1639"/>
      <c r="JE47" s="1639"/>
      <c r="JF47" s="1639"/>
      <c r="JG47" s="1639"/>
      <c r="JH47" s="1639"/>
      <c r="JI47" s="1639"/>
      <c r="JJ47" s="1639"/>
      <c r="JK47" s="1639"/>
      <c r="JL47" s="1639"/>
      <c r="JM47" s="1639"/>
      <c r="JN47" s="1639"/>
      <c r="JO47" s="1639"/>
      <c r="JP47" s="1639"/>
      <c r="JQ47" s="1639"/>
      <c r="JR47" s="1639"/>
      <c r="JS47" s="1639"/>
      <c r="JT47" s="1639"/>
      <c r="JU47" s="1639"/>
      <c r="JV47" s="1639"/>
      <c r="JW47" s="1639"/>
      <c r="JX47" s="1639"/>
      <c r="JY47" s="1639"/>
      <c r="JZ47" s="1639"/>
      <c r="KA47" s="1639"/>
      <c r="KB47" s="1639"/>
      <c r="KC47" s="1639"/>
      <c r="KD47" s="1639"/>
      <c r="KE47" s="1639"/>
      <c r="KF47" s="1639"/>
      <c r="KG47" s="1639"/>
      <c r="KH47" s="1639"/>
      <c r="KI47" s="1639"/>
      <c r="KJ47" s="1639"/>
      <c r="KK47" s="1639"/>
      <c r="KL47" s="1639"/>
      <c r="KM47" s="1639"/>
      <c r="KN47" s="1639"/>
      <c r="KO47" s="1639"/>
      <c r="KP47" s="1639"/>
      <c r="KQ47" s="1639"/>
      <c r="KR47" s="1639"/>
      <c r="KS47" s="1639"/>
      <c r="KT47" s="1639"/>
      <c r="KU47" s="1639"/>
      <c r="KV47" s="1639"/>
      <c r="KW47" s="1639"/>
      <c r="KX47" s="1639"/>
      <c r="KY47" s="1639"/>
      <c r="KZ47" s="1639"/>
      <c r="LA47" s="1639"/>
      <c r="LB47" s="1639"/>
      <c r="LC47" s="1639"/>
      <c r="LD47" s="1639"/>
      <c r="LE47" s="1639"/>
      <c r="LF47" s="1639"/>
      <c r="LG47" s="1639"/>
      <c r="LH47" s="1639"/>
      <c r="LI47" s="1639"/>
      <c r="LJ47" s="1639"/>
      <c r="LK47" s="1639"/>
      <c r="LL47" s="1639"/>
      <c r="LM47" s="1639"/>
      <c r="LN47" s="1639"/>
      <c r="LO47" s="1639"/>
      <c r="LP47" s="1639"/>
    </row>
    <row r="48" s="1481" customFormat="1" ht="47" customHeight="1" spans="1:328">
      <c r="A48" s="1499">
        <v>45737</v>
      </c>
      <c r="B48" s="1500" t="s">
        <v>263</v>
      </c>
      <c r="C48" s="1501" t="s">
        <v>158</v>
      </c>
      <c r="D48" s="1502">
        <v>4500160918</v>
      </c>
      <c r="E48" s="2253">
        <v>40727300</v>
      </c>
      <c r="F48" s="1502" t="s">
        <v>264</v>
      </c>
      <c r="G48" s="1514" t="s">
        <v>101</v>
      </c>
      <c r="H48" s="1505" t="s">
        <v>101</v>
      </c>
      <c r="I48" s="1532" t="s">
        <v>110</v>
      </c>
      <c r="J48" s="1522">
        <v>2400</v>
      </c>
      <c r="K48" s="1534">
        <v>0</v>
      </c>
      <c r="L48" s="1534">
        <v>24</v>
      </c>
      <c r="M48" s="1534">
        <f t="shared" si="37"/>
        <v>100</v>
      </c>
      <c r="N48" s="1536">
        <v>45793</v>
      </c>
      <c r="O48" s="1536">
        <v>45789</v>
      </c>
      <c r="P48" s="1537"/>
      <c r="Q48" s="1562" t="s">
        <v>78</v>
      </c>
      <c r="R48" s="1563"/>
      <c r="S48" s="1563"/>
      <c r="T48" s="1563"/>
      <c r="U48" s="1563"/>
      <c r="V48" s="1532"/>
      <c r="W48" s="1532" t="s">
        <v>168</v>
      </c>
      <c r="X48" s="1565">
        <v>45741</v>
      </c>
      <c r="Y48" s="1589" t="s">
        <v>88</v>
      </c>
      <c r="Z48" s="1589">
        <v>45744</v>
      </c>
      <c r="AA48" s="1589"/>
      <c r="AB48" s="1589"/>
      <c r="AC48" s="1580" t="s">
        <v>265</v>
      </c>
      <c r="AD48" s="1590" t="s">
        <v>266</v>
      </c>
      <c r="AE48" s="2277">
        <v>0.91</v>
      </c>
      <c r="AF48" s="2278">
        <f t="shared" si="63"/>
        <v>2184</v>
      </c>
      <c r="AG48" s="1504"/>
      <c r="AH48" s="1609" t="s">
        <v>81</v>
      </c>
      <c r="AI48" s="1799">
        <f t="shared" si="3"/>
        <v>2400</v>
      </c>
      <c r="AJ48" s="1609">
        <v>9</v>
      </c>
      <c r="AK48" s="1610">
        <f t="shared" si="51"/>
        <v>2400</v>
      </c>
      <c r="AL48" s="1610"/>
      <c r="AM48" s="1610">
        <f t="shared" si="53"/>
        <v>100</v>
      </c>
      <c r="AN48" s="1610"/>
      <c r="AO48" s="1610"/>
      <c r="AP48" s="1610"/>
      <c r="AQ48" s="1610"/>
      <c r="AR48" s="1610" t="s">
        <v>63</v>
      </c>
      <c r="AS48" s="1610"/>
      <c r="AT48" s="1610">
        <v>0</v>
      </c>
      <c r="AU48" s="1622">
        <f t="shared" si="54"/>
        <v>266.666666666667</v>
      </c>
      <c r="AV48" s="1622">
        <f t="shared" si="55"/>
        <v>266.666666666667</v>
      </c>
      <c r="AW48" s="1622">
        <f t="shared" si="56"/>
        <v>266.666666666667</v>
      </c>
      <c r="AX48" s="1622">
        <f t="shared" si="57"/>
        <v>266.666666666667</v>
      </c>
      <c r="AY48" s="1622">
        <f t="shared" si="58"/>
        <v>266.666666666667</v>
      </c>
      <c r="AZ48" s="1622">
        <f t="shared" si="59"/>
        <v>266.666666666667</v>
      </c>
      <c r="BA48" s="1622">
        <f t="shared" si="60"/>
        <v>266.666666666667</v>
      </c>
      <c r="BB48" s="1622">
        <f t="shared" si="61"/>
        <v>266.666666666667</v>
      </c>
      <c r="BC48" s="1622">
        <f t="shared" si="62"/>
        <v>266.666666666667</v>
      </c>
      <c r="BD48" s="1622">
        <f t="shared" si="48"/>
        <v>255.555555555556</v>
      </c>
      <c r="BE48" s="1622">
        <f t="shared" si="49"/>
        <v>11.1111111111111</v>
      </c>
      <c r="BF48" s="1534">
        <f t="shared" si="64"/>
        <v>0</v>
      </c>
      <c r="BG48" s="1638"/>
      <c r="BH48" s="1639"/>
      <c r="BI48" s="1639"/>
      <c r="BJ48" s="1639"/>
      <c r="BK48" s="1639"/>
      <c r="BL48" s="1639"/>
      <c r="BM48" s="1639"/>
      <c r="BN48" s="1639"/>
      <c r="BO48" s="1639"/>
      <c r="BP48" s="1639"/>
      <c r="BQ48" s="1639"/>
      <c r="BR48" s="1639"/>
      <c r="BS48" s="1639"/>
      <c r="BT48" s="1639"/>
      <c r="BU48" s="1639"/>
      <c r="BV48" s="1639"/>
      <c r="BW48" s="1639"/>
      <c r="BX48" s="1639"/>
      <c r="BY48" s="1639"/>
      <c r="BZ48" s="1639"/>
      <c r="CA48" s="1639"/>
      <c r="CB48" s="1639"/>
      <c r="CC48" s="1639"/>
      <c r="CD48" s="1639"/>
      <c r="CE48" s="1639"/>
      <c r="CF48" s="1639"/>
      <c r="CG48" s="1639"/>
      <c r="CH48" s="1639"/>
      <c r="CI48" s="1639"/>
      <c r="CJ48" s="1639"/>
      <c r="CK48" s="1639"/>
      <c r="CL48" s="1639"/>
      <c r="CM48" s="1639"/>
      <c r="CN48" s="1639"/>
      <c r="CO48" s="1639"/>
      <c r="CP48" s="1639"/>
      <c r="CQ48" s="1639"/>
      <c r="CR48" s="1639"/>
      <c r="CS48" s="1639"/>
      <c r="CT48" s="1639"/>
      <c r="CU48" s="1639"/>
      <c r="CV48" s="1639"/>
      <c r="CW48" s="1639"/>
      <c r="CX48" s="1639"/>
      <c r="CY48" s="1639"/>
      <c r="CZ48" s="1639"/>
      <c r="DA48" s="1639"/>
      <c r="DB48" s="1639"/>
      <c r="DC48" s="1639"/>
      <c r="DD48" s="1639"/>
      <c r="DE48" s="1639"/>
      <c r="DF48" s="1639"/>
      <c r="DG48" s="1639"/>
      <c r="DH48" s="1639"/>
      <c r="DI48" s="1639"/>
      <c r="DJ48" s="1639"/>
      <c r="DK48" s="1639"/>
      <c r="DL48" s="1639"/>
      <c r="DM48" s="1639"/>
      <c r="DN48" s="1639"/>
      <c r="DO48" s="1639"/>
      <c r="DP48" s="1639"/>
      <c r="DQ48" s="1639"/>
      <c r="DR48" s="1639"/>
      <c r="DS48" s="1639"/>
      <c r="DT48" s="1639"/>
      <c r="DU48" s="1639"/>
      <c r="DV48" s="1639"/>
      <c r="DW48" s="1639"/>
      <c r="DX48" s="1639"/>
      <c r="DY48" s="1639"/>
      <c r="DZ48" s="1639"/>
      <c r="EA48" s="1639"/>
      <c r="EB48" s="1639"/>
      <c r="EC48" s="1639"/>
      <c r="ED48" s="1639"/>
      <c r="EE48" s="1639"/>
      <c r="EF48" s="1639"/>
      <c r="EG48" s="1639"/>
      <c r="EH48" s="1639"/>
      <c r="EI48" s="1639"/>
      <c r="EJ48" s="1639"/>
      <c r="EK48" s="1639"/>
      <c r="EL48" s="1639"/>
      <c r="EM48" s="1639"/>
      <c r="EN48" s="1639"/>
      <c r="EO48" s="1639"/>
      <c r="EP48" s="1639"/>
      <c r="EQ48" s="1639"/>
      <c r="ER48" s="1639"/>
      <c r="ES48" s="1639"/>
      <c r="ET48" s="1639"/>
      <c r="EU48" s="1639"/>
      <c r="EV48" s="1639"/>
      <c r="EW48" s="1639"/>
      <c r="EX48" s="1639"/>
      <c r="EY48" s="1639"/>
      <c r="EZ48" s="1639"/>
      <c r="FA48" s="1639"/>
      <c r="FB48" s="1639"/>
      <c r="FC48" s="1639"/>
      <c r="FD48" s="1639"/>
      <c r="FE48" s="1639"/>
      <c r="FF48" s="1639"/>
      <c r="FG48" s="1639"/>
      <c r="FH48" s="1639"/>
      <c r="FI48" s="1639"/>
      <c r="FJ48" s="1639"/>
      <c r="FK48" s="1639"/>
      <c r="FL48" s="1639"/>
      <c r="FM48" s="1639"/>
      <c r="FN48" s="1639"/>
      <c r="FO48" s="1639"/>
      <c r="FP48" s="1639"/>
      <c r="FQ48" s="1639"/>
      <c r="FR48" s="1639"/>
      <c r="FS48" s="1639"/>
      <c r="FT48" s="1639"/>
      <c r="FU48" s="1639"/>
      <c r="FV48" s="1639"/>
      <c r="FW48" s="1639"/>
      <c r="FX48" s="1639"/>
      <c r="FY48" s="1639"/>
      <c r="FZ48" s="1639"/>
      <c r="GA48" s="1639"/>
      <c r="GB48" s="1639"/>
      <c r="GC48" s="1639"/>
      <c r="GD48" s="1639"/>
      <c r="GE48" s="1639"/>
      <c r="GF48" s="1639"/>
      <c r="GG48" s="1639"/>
      <c r="GH48" s="1639"/>
      <c r="GI48" s="1639"/>
      <c r="GJ48" s="1639"/>
      <c r="GK48" s="1639"/>
      <c r="GL48" s="1639"/>
      <c r="GM48" s="1639"/>
      <c r="GN48" s="1639"/>
      <c r="GO48" s="1639"/>
      <c r="GP48" s="1639"/>
      <c r="GQ48" s="1639"/>
      <c r="GR48" s="1639"/>
      <c r="GS48" s="1639"/>
      <c r="GT48" s="1639"/>
      <c r="GU48" s="1639"/>
      <c r="GV48" s="1639"/>
      <c r="GW48" s="1639"/>
      <c r="GX48" s="1639"/>
      <c r="GY48" s="1639"/>
      <c r="GZ48" s="1639"/>
      <c r="HA48" s="1639"/>
      <c r="HB48" s="1639"/>
      <c r="HC48" s="1639"/>
      <c r="HD48" s="1639"/>
      <c r="HE48" s="1639"/>
      <c r="HF48" s="1639"/>
      <c r="HG48" s="1639"/>
      <c r="HH48" s="1639"/>
      <c r="HI48" s="1639"/>
      <c r="HJ48" s="1639"/>
      <c r="HK48" s="1639"/>
      <c r="HL48" s="1639"/>
      <c r="HM48" s="1639"/>
      <c r="HN48" s="1639"/>
      <c r="HO48" s="1639"/>
      <c r="HP48" s="1639"/>
      <c r="HQ48" s="1639"/>
      <c r="HR48" s="1639"/>
      <c r="HS48" s="1639"/>
      <c r="HT48" s="1639"/>
      <c r="HU48" s="1639"/>
      <c r="HV48" s="1639"/>
      <c r="HW48" s="1639"/>
      <c r="HX48" s="1639"/>
      <c r="HY48" s="1639"/>
      <c r="HZ48" s="1639"/>
      <c r="IA48" s="1639"/>
      <c r="IB48" s="1639"/>
      <c r="IC48" s="1639"/>
      <c r="ID48" s="1639"/>
      <c r="IE48" s="1639"/>
      <c r="IF48" s="1639"/>
      <c r="IG48" s="1639"/>
      <c r="IH48" s="1639"/>
      <c r="II48" s="1639"/>
      <c r="IJ48" s="1639"/>
      <c r="IK48" s="1639"/>
      <c r="IL48" s="1639"/>
      <c r="IM48" s="1639"/>
      <c r="IN48" s="1639"/>
      <c r="IO48" s="1639"/>
      <c r="IP48" s="1639"/>
      <c r="IQ48" s="1639"/>
      <c r="IR48" s="1639"/>
      <c r="IS48" s="1639"/>
      <c r="IT48" s="1639"/>
      <c r="IU48" s="1639"/>
      <c r="IV48" s="1639"/>
      <c r="IW48" s="1639"/>
      <c r="IX48" s="1639"/>
      <c r="IY48" s="1639"/>
      <c r="IZ48" s="1639"/>
      <c r="JA48" s="1639"/>
      <c r="JB48" s="1639"/>
      <c r="JC48" s="1639"/>
      <c r="JD48" s="1639"/>
      <c r="JE48" s="1639"/>
      <c r="JF48" s="1639"/>
      <c r="JG48" s="1639"/>
      <c r="JH48" s="1639"/>
      <c r="JI48" s="1639"/>
      <c r="JJ48" s="1639"/>
      <c r="JK48" s="1639"/>
      <c r="JL48" s="1639"/>
      <c r="JM48" s="1639"/>
      <c r="JN48" s="1639"/>
      <c r="JO48" s="1639"/>
      <c r="JP48" s="1639"/>
      <c r="JQ48" s="1639"/>
      <c r="JR48" s="1639"/>
      <c r="JS48" s="1639"/>
      <c r="JT48" s="1639"/>
      <c r="JU48" s="1639"/>
      <c r="JV48" s="1639"/>
      <c r="JW48" s="1639"/>
      <c r="JX48" s="1639"/>
      <c r="JY48" s="1639"/>
      <c r="JZ48" s="1639"/>
      <c r="KA48" s="1639"/>
      <c r="KB48" s="1639"/>
      <c r="KC48" s="1639"/>
      <c r="KD48" s="1639"/>
      <c r="KE48" s="1639"/>
      <c r="KF48" s="1639"/>
      <c r="KG48" s="1639"/>
      <c r="KH48" s="1639"/>
      <c r="KI48" s="1639"/>
      <c r="KJ48" s="1639"/>
      <c r="KK48" s="1639"/>
      <c r="KL48" s="1639"/>
      <c r="KM48" s="1639"/>
      <c r="KN48" s="1639"/>
      <c r="KO48" s="1639"/>
      <c r="KP48" s="1639"/>
      <c r="KQ48" s="1639"/>
      <c r="KR48" s="1639"/>
      <c r="KS48" s="1639"/>
      <c r="KT48" s="1639"/>
      <c r="KU48" s="1639"/>
      <c r="KV48" s="1639"/>
      <c r="KW48" s="1639"/>
      <c r="KX48" s="1639"/>
      <c r="KY48" s="1639"/>
      <c r="KZ48" s="1639"/>
      <c r="LA48" s="1639"/>
      <c r="LB48" s="1639"/>
      <c r="LC48" s="1639"/>
      <c r="LD48" s="1639"/>
      <c r="LE48" s="1639"/>
      <c r="LF48" s="1639"/>
      <c r="LG48" s="1639"/>
      <c r="LH48" s="1639"/>
      <c r="LI48" s="1639"/>
      <c r="LJ48" s="1639"/>
      <c r="LK48" s="1639"/>
      <c r="LL48" s="1639"/>
      <c r="LM48" s="1639"/>
      <c r="LN48" s="1639"/>
      <c r="LO48" s="1639"/>
      <c r="LP48" s="1639"/>
    </row>
    <row r="49" s="1481" customFormat="1" ht="47" customHeight="1" spans="1:328">
      <c r="A49" s="1499">
        <v>45574</v>
      </c>
      <c r="B49" s="1500" t="s">
        <v>267</v>
      </c>
      <c r="C49" s="1501" t="s">
        <v>165</v>
      </c>
      <c r="D49" s="1502">
        <v>4500146806</v>
      </c>
      <c r="E49" s="2253">
        <v>40167</v>
      </c>
      <c r="F49" s="1502" t="s">
        <v>268</v>
      </c>
      <c r="G49" s="1514" t="s">
        <v>101</v>
      </c>
      <c r="H49" s="1505" t="s">
        <v>101</v>
      </c>
      <c r="I49" s="1532" t="s">
        <v>110</v>
      </c>
      <c r="J49" s="1522">
        <v>4800</v>
      </c>
      <c r="K49" s="1534">
        <v>0</v>
      </c>
      <c r="L49" s="1534">
        <v>24</v>
      </c>
      <c r="M49" s="1534">
        <f t="shared" si="37"/>
        <v>200</v>
      </c>
      <c r="N49" s="1536">
        <v>45793</v>
      </c>
      <c r="O49" s="1536">
        <v>45789</v>
      </c>
      <c r="P49" s="1537"/>
      <c r="Q49" s="1562" t="s">
        <v>78</v>
      </c>
      <c r="R49" s="1563"/>
      <c r="S49" s="1563"/>
      <c r="T49" s="1563"/>
      <c r="U49" s="1563"/>
      <c r="V49" s="1532"/>
      <c r="W49" s="1532" t="s">
        <v>111</v>
      </c>
      <c r="X49" s="1565">
        <v>45575</v>
      </c>
      <c r="Y49" s="1589" t="s">
        <v>88</v>
      </c>
      <c r="Z49" s="1589">
        <v>45584</v>
      </c>
      <c r="AA49" s="1589"/>
      <c r="AB49" s="1589"/>
      <c r="AC49" s="1580" t="s">
        <v>269</v>
      </c>
      <c r="AD49" s="1590" t="s">
        <v>270</v>
      </c>
      <c r="AE49" s="2277">
        <v>1</v>
      </c>
      <c r="AF49" s="2278">
        <f t="shared" si="63"/>
        <v>4800</v>
      </c>
      <c r="AG49" s="1504"/>
      <c r="AH49" s="1609" t="s">
        <v>81</v>
      </c>
      <c r="AI49" s="1799">
        <f t="shared" si="3"/>
        <v>4800</v>
      </c>
      <c r="AJ49" s="1609">
        <v>9</v>
      </c>
      <c r="AK49" s="1610">
        <f t="shared" si="51"/>
        <v>4800</v>
      </c>
      <c r="AL49" s="1610"/>
      <c r="AM49" s="1610">
        <f t="shared" si="53"/>
        <v>200</v>
      </c>
      <c r="AN49" s="1610"/>
      <c r="AO49" s="1610"/>
      <c r="AP49" s="1610"/>
      <c r="AQ49" s="1610"/>
      <c r="AR49" s="1610" t="s">
        <v>63</v>
      </c>
      <c r="AS49" s="1610"/>
      <c r="AT49" s="1610">
        <v>0</v>
      </c>
      <c r="AU49" s="1622">
        <f t="shared" si="54"/>
        <v>533.333333333333</v>
      </c>
      <c r="AV49" s="1622">
        <f t="shared" si="55"/>
        <v>533.333333333333</v>
      </c>
      <c r="AW49" s="1622">
        <f t="shared" si="56"/>
        <v>533.333333333333</v>
      </c>
      <c r="AX49" s="1622">
        <f t="shared" si="57"/>
        <v>533.333333333333</v>
      </c>
      <c r="AY49" s="1622">
        <f t="shared" si="58"/>
        <v>533.333333333333</v>
      </c>
      <c r="AZ49" s="1622">
        <f t="shared" si="59"/>
        <v>533.333333333333</v>
      </c>
      <c r="BA49" s="1622">
        <f t="shared" si="60"/>
        <v>533.333333333333</v>
      </c>
      <c r="BB49" s="1622">
        <f t="shared" si="61"/>
        <v>533.333333333333</v>
      </c>
      <c r="BC49" s="1622">
        <f t="shared" si="62"/>
        <v>533.333333333333</v>
      </c>
      <c r="BD49" s="1622">
        <f t="shared" si="48"/>
        <v>511.111111111111</v>
      </c>
      <c r="BE49" s="1622">
        <f t="shared" si="49"/>
        <v>22.2222222222222</v>
      </c>
      <c r="BF49" s="1534">
        <f t="shared" si="64"/>
        <v>0</v>
      </c>
      <c r="BG49" s="1638"/>
      <c r="BH49" s="1639"/>
      <c r="BI49" s="1639"/>
      <c r="BJ49" s="1639"/>
      <c r="BK49" s="1639"/>
      <c r="BL49" s="1639"/>
      <c r="BM49" s="1639"/>
      <c r="BN49" s="1639"/>
      <c r="BO49" s="1639"/>
      <c r="BP49" s="1639"/>
      <c r="BQ49" s="1639"/>
      <c r="BR49" s="1639"/>
      <c r="BS49" s="1639"/>
      <c r="BT49" s="1639"/>
      <c r="BU49" s="1639"/>
      <c r="BV49" s="1639"/>
      <c r="BW49" s="1639"/>
      <c r="BX49" s="1639"/>
      <c r="BY49" s="1639"/>
      <c r="BZ49" s="1639"/>
      <c r="CA49" s="1639"/>
      <c r="CB49" s="1639"/>
      <c r="CC49" s="1639"/>
      <c r="CD49" s="1639"/>
      <c r="CE49" s="1639"/>
      <c r="CF49" s="1639"/>
      <c r="CG49" s="1639"/>
      <c r="CH49" s="1639"/>
      <c r="CI49" s="1639"/>
      <c r="CJ49" s="1639"/>
      <c r="CK49" s="1639"/>
      <c r="CL49" s="1639"/>
      <c r="CM49" s="1639"/>
      <c r="CN49" s="1639"/>
      <c r="CO49" s="1639"/>
      <c r="CP49" s="1639"/>
      <c r="CQ49" s="1639"/>
      <c r="CR49" s="1639"/>
      <c r="CS49" s="1639"/>
      <c r="CT49" s="1639"/>
      <c r="CU49" s="1639"/>
      <c r="CV49" s="1639"/>
      <c r="CW49" s="1639"/>
      <c r="CX49" s="1639"/>
      <c r="CY49" s="1639"/>
      <c r="CZ49" s="1639"/>
      <c r="DA49" s="1639"/>
      <c r="DB49" s="1639"/>
      <c r="DC49" s="1639"/>
      <c r="DD49" s="1639"/>
      <c r="DE49" s="1639"/>
      <c r="DF49" s="1639"/>
      <c r="DG49" s="1639"/>
      <c r="DH49" s="1639"/>
      <c r="DI49" s="1639"/>
      <c r="DJ49" s="1639"/>
      <c r="DK49" s="1639"/>
      <c r="DL49" s="1639"/>
      <c r="DM49" s="1639"/>
      <c r="DN49" s="1639"/>
      <c r="DO49" s="1639"/>
      <c r="DP49" s="1639"/>
      <c r="DQ49" s="1639"/>
      <c r="DR49" s="1639"/>
      <c r="DS49" s="1639"/>
      <c r="DT49" s="1639"/>
      <c r="DU49" s="1639"/>
      <c r="DV49" s="1639"/>
      <c r="DW49" s="1639"/>
      <c r="DX49" s="1639"/>
      <c r="DY49" s="1639"/>
      <c r="DZ49" s="1639"/>
      <c r="EA49" s="1639"/>
      <c r="EB49" s="1639"/>
      <c r="EC49" s="1639"/>
      <c r="ED49" s="1639"/>
      <c r="EE49" s="1639"/>
      <c r="EF49" s="1639"/>
      <c r="EG49" s="1639"/>
      <c r="EH49" s="1639"/>
      <c r="EI49" s="1639"/>
      <c r="EJ49" s="1639"/>
      <c r="EK49" s="1639"/>
      <c r="EL49" s="1639"/>
      <c r="EM49" s="1639"/>
      <c r="EN49" s="1639"/>
      <c r="EO49" s="1639"/>
      <c r="EP49" s="1639"/>
      <c r="EQ49" s="1639"/>
      <c r="ER49" s="1639"/>
      <c r="ES49" s="1639"/>
      <c r="ET49" s="1639"/>
      <c r="EU49" s="1639"/>
      <c r="EV49" s="1639"/>
      <c r="EW49" s="1639"/>
      <c r="EX49" s="1639"/>
      <c r="EY49" s="1639"/>
      <c r="EZ49" s="1639"/>
      <c r="FA49" s="1639"/>
      <c r="FB49" s="1639"/>
      <c r="FC49" s="1639"/>
      <c r="FD49" s="1639"/>
      <c r="FE49" s="1639"/>
      <c r="FF49" s="1639"/>
      <c r="FG49" s="1639"/>
      <c r="FH49" s="1639"/>
      <c r="FI49" s="1639"/>
      <c r="FJ49" s="1639"/>
      <c r="FK49" s="1639"/>
      <c r="FL49" s="1639"/>
      <c r="FM49" s="1639"/>
      <c r="FN49" s="1639"/>
      <c r="FO49" s="1639"/>
      <c r="FP49" s="1639"/>
      <c r="FQ49" s="1639"/>
      <c r="FR49" s="1639"/>
      <c r="FS49" s="1639"/>
      <c r="FT49" s="1639"/>
      <c r="FU49" s="1639"/>
      <c r="FV49" s="1639"/>
      <c r="FW49" s="1639"/>
      <c r="FX49" s="1639"/>
      <c r="FY49" s="1639"/>
      <c r="FZ49" s="1639"/>
      <c r="GA49" s="1639"/>
      <c r="GB49" s="1639"/>
      <c r="GC49" s="1639"/>
      <c r="GD49" s="1639"/>
      <c r="GE49" s="1639"/>
      <c r="GF49" s="1639"/>
      <c r="GG49" s="1639"/>
      <c r="GH49" s="1639"/>
      <c r="GI49" s="1639"/>
      <c r="GJ49" s="1639"/>
      <c r="GK49" s="1639"/>
      <c r="GL49" s="1639"/>
      <c r="GM49" s="1639"/>
      <c r="GN49" s="1639"/>
      <c r="GO49" s="1639"/>
      <c r="GP49" s="1639"/>
      <c r="GQ49" s="1639"/>
      <c r="GR49" s="1639"/>
      <c r="GS49" s="1639"/>
      <c r="GT49" s="1639"/>
      <c r="GU49" s="1639"/>
      <c r="GV49" s="1639"/>
      <c r="GW49" s="1639"/>
      <c r="GX49" s="1639"/>
      <c r="GY49" s="1639"/>
      <c r="GZ49" s="1639"/>
      <c r="HA49" s="1639"/>
      <c r="HB49" s="1639"/>
      <c r="HC49" s="1639"/>
      <c r="HD49" s="1639"/>
      <c r="HE49" s="1639"/>
      <c r="HF49" s="1639"/>
      <c r="HG49" s="1639"/>
      <c r="HH49" s="1639"/>
      <c r="HI49" s="1639"/>
      <c r="HJ49" s="1639"/>
      <c r="HK49" s="1639"/>
      <c r="HL49" s="1639"/>
      <c r="HM49" s="1639"/>
      <c r="HN49" s="1639"/>
      <c r="HO49" s="1639"/>
      <c r="HP49" s="1639"/>
      <c r="HQ49" s="1639"/>
      <c r="HR49" s="1639"/>
      <c r="HS49" s="1639"/>
      <c r="HT49" s="1639"/>
      <c r="HU49" s="1639"/>
      <c r="HV49" s="1639"/>
      <c r="HW49" s="1639"/>
      <c r="HX49" s="1639"/>
      <c r="HY49" s="1639"/>
      <c r="HZ49" s="1639"/>
      <c r="IA49" s="1639"/>
      <c r="IB49" s="1639"/>
      <c r="IC49" s="1639"/>
      <c r="ID49" s="1639"/>
      <c r="IE49" s="1639"/>
      <c r="IF49" s="1639"/>
      <c r="IG49" s="1639"/>
      <c r="IH49" s="1639"/>
      <c r="II49" s="1639"/>
      <c r="IJ49" s="1639"/>
      <c r="IK49" s="1639"/>
      <c r="IL49" s="1639"/>
      <c r="IM49" s="1639"/>
      <c r="IN49" s="1639"/>
      <c r="IO49" s="1639"/>
      <c r="IP49" s="1639"/>
      <c r="IQ49" s="1639"/>
      <c r="IR49" s="1639"/>
      <c r="IS49" s="1639"/>
      <c r="IT49" s="1639"/>
      <c r="IU49" s="1639"/>
      <c r="IV49" s="1639"/>
      <c r="IW49" s="1639"/>
      <c r="IX49" s="1639"/>
      <c r="IY49" s="1639"/>
      <c r="IZ49" s="1639"/>
      <c r="JA49" s="1639"/>
      <c r="JB49" s="1639"/>
      <c r="JC49" s="1639"/>
      <c r="JD49" s="1639"/>
      <c r="JE49" s="1639"/>
      <c r="JF49" s="1639"/>
      <c r="JG49" s="1639"/>
      <c r="JH49" s="1639"/>
      <c r="JI49" s="1639"/>
      <c r="JJ49" s="1639"/>
      <c r="JK49" s="1639"/>
      <c r="JL49" s="1639"/>
      <c r="JM49" s="1639"/>
      <c r="JN49" s="1639"/>
      <c r="JO49" s="1639"/>
      <c r="JP49" s="1639"/>
      <c r="JQ49" s="1639"/>
      <c r="JR49" s="1639"/>
      <c r="JS49" s="1639"/>
      <c r="JT49" s="1639"/>
      <c r="JU49" s="1639"/>
      <c r="JV49" s="1639"/>
      <c r="JW49" s="1639"/>
      <c r="JX49" s="1639"/>
      <c r="JY49" s="1639"/>
      <c r="JZ49" s="1639"/>
      <c r="KA49" s="1639"/>
      <c r="KB49" s="1639"/>
      <c r="KC49" s="1639"/>
      <c r="KD49" s="1639"/>
      <c r="KE49" s="1639"/>
      <c r="KF49" s="1639"/>
      <c r="KG49" s="1639"/>
      <c r="KH49" s="1639"/>
      <c r="KI49" s="1639"/>
      <c r="KJ49" s="1639"/>
      <c r="KK49" s="1639"/>
      <c r="KL49" s="1639"/>
      <c r="KM49" s="1639"/>
      <c r="KN49" s="1639"/>
      <c r="KO49" s="1639"/>
      <c r="KP49" s="1639"/>
      <c r="KQ49" s="1639"/>
      <c r="KR49" s="1639"/>
      <c r="KS49" s="1639"/>
      <c r="KT49" s="1639"/>
      <c r="KU49" s="1639"/>
      <c r="KV49" s="1639"/>
      <c r="KW49" s="1639"/>
      <c r="KX49" s="1639"/>
      <c r="KY49" s="1639"/>
      <c r="KZ49" s="1639"/>
      <c r="LA49" s="1639"/>
      <c r="LB49" s="1639"/>
      <c r="LC49" s="1639"/>
      <c r="LD49" s="1639"/>
      <c r="LE49" s="1639"/>
      <c r="LF49" s="1639"/>
      <c r="LG49" s="1639"/>
      <c r="LH49" s="1639"/>
      <c r="LI49" s="1639"/>
      <c r="LJ49" s="1639"/>
      <c r="LK49" s="1639"/>
      <c r="LL49" s="1639"/>
      <c r="LM49" s="1639"/>
      <c r="LN49" s="1639"/>
      <c r="LO49" s="1639"/>
      <c r="LP49" s="1639"/>
    </row>
    <row r="50" s="1481" customFormat="1" ht="47" customHeight="1" spans="1:328">
      <c r="A50" s="1499">
        <v>45736</v>
      </c>
      <c r="B50" s="1500" t="s">
        <v>271</v>
      </c>
      <c r="C50" s="1501" t="s">
        <v>158</v>
      </c>
      <c r="D50" s="1502">
        <v>4500160877</v>
      </c>
      <c r="E50" s="2253">
        <v>30250400</v>
      </c>
      <c r="F50" s="1502" t="s">
        <v>272</v>
      </c>
      <c r="G50" s="1505" t="s">
        <v>273</v>
      </c>
      <c r="H50" s="1505" t="s">
        <v>273</v>
      </c>
      <c r="I50" s="1505" t="s">
        <v>274</v>
      </c>
      <c r="J50" s="1522">
        <v>15072</v>
      </c>
      <c r="K50" s="1534">
        <v>0</v>
      </c>
      <c r="L50" s="1534">
        <v>96</v>
      </c>
      <c r="M50" s="1534">
        <f t="shared" si="37"/>
        <v>157</v>
      </c>
      <c r="N50" s="1536">
        <v>45796</v>
      </c>
      <c r="O50" s="1536">
        <v>45792</v>
      </c>
      <c r="P50" s="1537">
        <v>45798</v>
      </c>
      <c r="Q50" s="1562" t="s">
        <v>78</v>
      </c>
      <c r="R50" s="1563"/>
      <c r="S50" s="1563"/>
      <c r="T50" s="1563"/>
      <c r="U50" s="1563"/>
      <c r="V50" s="1532"/>
      <c r="W50" s="1532" t="s">
        <v>168</v>
      </c>
      <c r="X50" s="1565">
        <v>45748</v>
      </c>
      <c r="Y50" s="1589" t="s">
        <v>88</v>
      </c>
      <c r="Z50" s="1589" t="s">
        <v>88</v>
      </c>
      <c r="AA50" s="1589" t="s">
        <v>275</v>
      </c>
      <c r="AB50" s="1589"/>
      <c r="AC50" s="1580" t="s">
        <v>276</v>
      </c>
      <c r="AD50" s="1590" t="s">
        <v>277</v>
      </c>
      <c r="AE50" s="2277">
        <v>0.87</v>
      </c>
      <c r="AF50" s="2278">
        <f t="shared" si="63"/>
        <v>13112.64</v>
      </c>
      <c r="AG50" s="1504"/>
      <c r="AH50" s="1609" t="s">
        <v>81</v>
      </c>
      <c r="AI50" s="1799">
        <f t="shared" si="3"/>
        <v>15072</v>
      </c>
      <c r="AJ50" s="1609">
        <v>9</v>
      </c>
      <c r="AK50" s="1610"/>
      <c r="AL50" s="1610">
        <f>J50</f>
        <v>15072</v>
      </c>
      <c r="AM50" s="1610"/>
      <c r="AN50" s="1610"/>
      <c r="AO50" s="1610"/>
      <c r="AP50" s="1610"/>
      <c r="AQ50" s="1610"/>
      <c r="AR50" s="1610" t="s">
        <v>63</v>
      </c>
      <c r="AS50" s="1610"/>
      <c r="AT50" s="1610">
        <v>0</v>
      </c>
      <c r="AU50" s="1622">
        <f t="shared" si="54"/>
        <v>1674.66666666667</v>
      </c>
      <c r="AV50" s="1622">
        <f t="shared" si="55"/>
        <v>1674.66666666667</v>
      </c>
      <c r="AW50" s="1622">
        <f t="shared" si="56"/>
        <v>1674.66666666667</v>
      </c>
      <c r="AX50" s="1622">
        <f t="shared" si="57"/>
        <v>1674.66666666667</v>
      </c>
      <c r="AY50" s="1622">
        <f t="shared" si="58"/>
        <v>1674.66666666667</v>
      </c>
      <c r="AZ50" s="1622">
        <f t="shared" si="59"/>
        <v>1674.66666666667</v>
      </c>
      <c r="BA50" s="1622">
        <f t="shared" si="60"/>
        <v>1674.66666666667</v>
      </c>
      <c r="BB50" s="1622">
        <f t="shared" si="61"/>
        <v>1674.66666666667</v>
      </c>
      <c r="BC50" s="1622">
        <f t="shared" si="62"/>
        <v>1674.66666666667</v>
      </c>
      <c r="BD50" s="1622">
        <f t="shared" si="48"/>
        <v>1604.88888888889</v>
      </c>
      <c r="BE50" s="1622">
        <f t="shared" si="49"/>
        <v>69.7777777777778</v>
      </c>
      <c r="BF50" s="1534">
        <f t="shared" si="64"/>
        <v>0</v>
      </c>
      <c r="BG50" s="1638"/>
      <c r="BH50" s="1639"/>
      <c r="BI50" s="1639"/>
      <c r="BJ50" s="1639"/>
      <c r="BK50" s="1639"/>
      <c r="BL50" s="1639"/>
      <c r="BM50" s="1639"/>
      <c r="BN50" s="1639"/>
      <c r="BO50" s="1639"/>
      <c r="BP50" s="1639"/>
      <c r="BQ50" s="1639"/>
      <c r="BR50" s="1639"/>
      <c r="BS50" s="1639"/>
      <c r="BT50" s="1639"/>
      <c r="BU50" s="1639"/>
      <c r="BV50" s="1639"/>
      <c r="BW50" s="1639"/>
      <c r="BX50" s="1639"/>
      <c r="BY50" s="1639"/>
      <c r="BZ50" s="1639"/>
      <c r="CA50" s="1639"/>
      <c r="CB50" s="1639"/>
      <c r="CC50" s="1639"/>
      <c r="CD50" s="1639"/>
      <c r="CE50" s="1639"/>
      <c r="CF50" s="1639"/>
      <c r="CG50" s="1639"/>
      <c r="CH50" s="1639"/>
      <c r="CI50" s="1639"/>
      <c r="CJ50" s="1639"/>
      <c r="CK50" s="1639"/>
      <c r="CL50" s="1639"/>
      <c r="CM50" s="1639"/>
      <c r="CN50" s="1639"/>
      <c r="CO50" s="1639"/>
      <c r="CP50" s="1639"/>
      <c r="CQ50" s="1639"/>
      <c r="CR50" s="1639"/>
      <c r="CS50" s="1639"/>
      <c r="CT50" s="1639"/>
      <c r="CU50" s="1639"/>
      <c r="CV50" s="1639"/>
      <c r="CW50" s="1639"/>
      <c r="CX50" s="1639"/>
      <c r="CY50" s="1639"/>
      <c r="CZ50" s="1639"/>
      <c r="DA50" s="1639"/>
      <c r="DB50" s="1639"/>
      <c r="DC50" s="1639"/>
      <c r="DD50" s="1639"/>
      <c r="DE50" s="1639"/>
      <c r="DF50" s="1639"/>
      <c r="DG50" s="1639"/>
      <c r="DH50" s="1639"/>
      <c r="DI50" s="1639"/>
      <c r="DJ50" s="1639"/>
      <c r="DK50" s="1639"/>
      <c r="DL50" s="1639"/>
      <c r="DM50" s="1639"/>
      <c r="DN50" s="1639"/>
      <c r="DO50" s="1639"/>
      <c r="DP50" s="1639"/>
      <c r="DQ50" s="1639"/>
      <c r="DR50" s="1639"/>
      <c r="DS50" s="1639"/>
      <c r="DT50" s="1639"/>
      <c r="DU50" s="1639"/>
      <c r="DV50" s="1639"/>
      <c r="DW50" s="1639"/>
      <c r="DX50" s="1639"/>
      <c r="DY50" s="1639"/>
      <c r="DZ50" s="1639"/>
      <c r="EA50" s="1639"/>
      <c r="EB50" s="1639"/>
      <c r="EC50" s="1639"/>
      <c r="ED50" s="1639"/>
      <c r="EE50" s="1639"/>
      <c r="EF50" s="1639"/>
      <c r="EG50" s="1639"/>
      <c r="EH50" s="1639"/>
      <c r="EI50" s="1639"/>
      <c r="EJ50" s="1639"/>
      <c r="EK50" s="1639"/>
      <c r="EL50" s="1639"/>
      <c r="EM50" s="1639"/>
      <c r="EN50" s="1639"/>
      <c r="EO50" s="1639"/>
      <c r="EP50" s="1639"/>
      <c r="EQ50" s="1639"/>
      <c r="ER50" s="1639"/>
      <c r="ES50" s="1639"/>
      <c r="ET50" s="1639"/>
      <c r="EU50" s="1639"/>
      <c r="EV50" s="1639"/>
      <c r="EW50" s="1639"/>
      <c r="EX50" s="1639"/>
      <c r="EY50" s="1639"/>
      <c r="EZ50" s="1639"/>
      <c r="FA50" s="1639"/>
      <c r="FB50" s="1639"/>
      <c r="FC50" s="1639"/>
      <c r="FD50" s="1639"/>
      <c r="FE50" s="1639"/>
      <c r="FF50" s="1639"/>
      <c r="FG50" s="1639"/>
      <c r="FH50" s="1639"/>
      <c r="FI50" s="1639"/>
      <c r="FJ50" s="1639"/>
      <c r="FK50" s="1639"/>
      <c r="FL50" s="1639"/>
      <c r="FM50" s="1639"/>
      <c r="FN50" s="1639"/>
      <c r="FO50" s="1639"/>
      <c r="FP50" s="1639"/>
      <c r="FQ50" s="1639"/>
      <c r="FR50" s="1639"/>
      <c r="FS50" s="1639"/>
      <c r="FT50" s="1639"/>
      <c r="FU50" s="1639"/>
      <c r="FV50" s="1639"/>
      <c r="FW50" s="1639"/>
      <c r="FX50" s="1639"/>
      <c r="FY50" s="1639"/>
      <c r="FZ50" s="1639"/>
      <c r="GA50" s="1639"/>
      <c r="GB50" s="1639"/>
      <c r="GC50" s="1639"/>
      <c r="GD50" s="1639"/>
      <c r="GE50" s="1639"/>
      <c r="GF50" s="1639"/>
      <c r="GG50" s="1639"/>
      <c r="GH50" s="1639"/>
      <c r="GI50" s="1639"/>
      <c r="GJ50" s="1639"/>
      <c r="GK50" s="1639"/>
      <c r="GL50" s="1639"/>
      <c r="GM50" s="1639"/>
      <c r="GN50" s="1639"/>
      <c r="GO50" s="1639"/>
      <c r="GP50" s="1639"/>
      <c r="GQ50" s="1639"/>
      <c r="GR50" s="1639"/>
      <c r="GS50" s="1639"/>
      <c r="GT50" s="1639"/>
      <c r="GU50" s="1639"/>
      <c r="GV50" s="1639"/>
      <c r="GW50" s="1639"/>
      <c r="GX50" s="1639"/>
      <c r="GY50" s="1639"/>
      <c r="GZ50" s="1639"/>
      <c r="HA50" s="1639"/>
      <c r="HB50" s="1639"/>
      <c r="HC50" s="1639"/>
      <c r="HD50" s="1639"/>
      <c r="HE50" s="1639"/>
      <c r="HF50" s="1639"/>
      <c r="HG50" s="1639"/>
      <c r="HH50" s="1639"/>
      <c r="HI50" s="1639"/>
      <c r="HJ50" s="1639"/>
      <c r="HK50" s="1639"/>
      <c r="HL50" s="1639"/>
      <c r="HM50" s="1639"/>
      <c r="HN50" s="1639"/>
      <c r="HO50" s="1639"/>
      <c r="HP50" s="1639"/>
      <c r="HQ50" s="1639"/>
      <c r="HR50" s="1639"/>
      <c r="HS50" s="1639"/>
      <c r="HT50" s="1639"/>
      <c r="HU50" s="1639"/>
      <c r="HV50" s="1639"/>
      <c r="HW50" s="1639"/>
      <c r="HX50" s="1639"/>
      <c r="HY50" s="1639"/>
      <c r="HZ50" s="1639"/>
      <c r="IA50" s="1639"/>
      <c r="IB50" s="1639"/>
      <c r="IC50" s="1639"/>
      <c r="ID50" s="1639"/>
      <c r="IE50" s="1639"/>
      <c r="IF50" s="1639"/>
      <c r="IG50" s="1639"/>
      <c r="IH50" s="1639"/>
      <c r="II50" s="1639"/>
      <c r="IJ50" s="1639"/>
      <c r="IK50" s="1639"/>
      <c r="IL50" s="1639"/>
      <c r="IM50" s="1639"/>
      <c r="IN50" s="1639"/>
      <c r="IO50" s="1639"/>
      <c r="IP50" s="1639"/>
      <c r="IQ50" s="1639"/>
      <c r="IR50" s="1639"/>
      <c r="IS50" s="1639"/>
      <c r="IT50" s="1639"/>
      <c r="IU50" s="1639"/>
      <c r="IV50" s="1639"/>
      <c r="IW50" s="1639"/>
      <c r="IX50" s="1639"/>
      <c r="IY50" s="1639"/>
      <c r="IZ50" s="1639"/>
      <c r="JA50" s="1639"/>
      <c r="JB50" s="1639"/>
      <c r="JC50" s="1639"/>
      <c r="JD50" s="1639"/>
      <c r="JE50" s="1639"/>
      <c r="JF50" s="1639"/>
      <c r="JG50" s="1639"/>
      <c r="JH50" s="1639"/>
      <c r="JI50" s="1639"/>
      <c r="JJ50" s="1639"/>
      <c r="JK50" s="1639"/>
      <c r="JL50" s="1639"/>
      <c r="JM50" s="1639"/>
      <c r="JN50" s="1639"/>
      <c r="JO50" s="1639"/>
      <c r="JP50" s="1639"/>
      <c r="JQ50" s="1639"/>
      <c r="JR50" s="1639"/>
      <c r="JS50" s="1639"/>
      <c r="JT50" s="1639"/>
      <c r="JU50" s="1639"/>
      <c r="JV50" s="1639"/>
      <c r="JW50" s="1639"/>
      <c r="JX50" s="1639"/>
      <c r="JY50" s="1639"/>
      <c r="JZ50" s="1639"/>
      <c r="KA50" s="1639"/>
      <c r="KB50" s="1639"/>
      <c r="KC50" s="1639"/>
      <c r="KD50" s="1639"/>
      <c r="KE50" s="1639"/>
      <c r="KF50" s="1639"/>
      <c r="KG50" s="1639"/>
      <c r="KH50" s="1639"/>
      <c r="KI50" s="1639"/>
      <c r="KJ50" s="1639"/>
      <c r="KK50" s="1639"/>
      <c r="KL50" s="1639"/>
      <c r="KM50" s="1639"/>
      <c r="KN50" s="1639"/>
      <c r="KO50" s="1639"/>
      <c r="KP50" s="1639"/>
      <c r="KQ50" s="1639"/>
      <c r="KR50" s="1639"/>
      <c r="KS50" s="1639"/>
      <c r="KT50" s="1639"/>
      <c r="KU50" s="1639"/>
      <c r="KV50" s="1639"/>
      <c r="KW50" s="1639"/>
      <c r="KX50" s="1639"/>
      <c r="KY50" s="1639"/>
      <c r="KZ50" s="1639"/>
      <c r="LA50" s="1639"/>
      <c r="LB50" s="1639"/>
      <c r="LC50" s="1639"/>
      <c r="LD50" s="1639"/>
      <c r="LE50" s="1639"/>
      <c r="LF50" s="1639"/>
      <c r="LG50" s="1639"/>
      <c r="LH50" s="1639"/>
      <c r="LI50" s="1639"/>
      <c r="LJ50" s="1639"/>
      <c r="LK50" s="1639"/>
      <c r="LL50" s="1639"/>
      <c r="LM50" s="1639"/>
      <c r="LN50" s="1639"/>
      <c r="LO50" s="1639"/>
      <c r="LP50" s="1639"/>
    </row>
    <row r="51" s="1481" customFormat="1" ht="47" customHeight="1" spans="1:328">
      <c r="A51" s="1499">
        <v>45755</v>
      </c>
      <c r="B51" s="1500" t="s">
        <v>278</v>
      </c>
      <c r="C51" s="1501" t="s">
        <v>98</v>
      </c>
      <c r="D51" s="1502">
        <v>4500162863</v>
      </c>
      <c r="E51" s="2253" t="s">
        <v>279</v>
      </c>
      <c r="F51" s="1502" t="s">
        <v>280</v>
      </c>
      <c r="G51" s="1505" t="s">
        <v>76</v>
      </c>
      <c r="H51" s="1505" t="s">
        <v>76</v>
      </c>
      <c r="I51" s="1532" t="s">
        <v>77</v>
      </c>
      <c r="J51" s="1522">
        <v>4320</v>
      </c>
      <c r="K51" s="1534">
        <v>0</v>
      </c>
      <c r="L51" s="1534">
        <v>96</v>
      </c>
      <c r="M51" s="1534">
        <f t="shared" si="37"/>
        <v>45</v>
      </c>
      <c r="N51" s="1536">
        <v>45796</v>
      </c>
      <c r="O51" s="1536">
        <v>45792</v>
      </c>
      <c r="P51" s="1537"/>
      <c r="Q51" s="1562" t="s">
        <v>78</v>
      </c>
      <c r="R51" s="1563"/>
      <c r="S51" s="1563"/>
      <c r="T51" s="1563"/>
      <c r="U51" s="1563"/>
      <c r="V51" s="1532"/>
      <c r="W51" s="1532" t="s">
        <v>111</v>
      </c>
      <c r="X51" s="1565">
        <v>45762</v>
      </c>
      <c r="Y51" s="1589" t="s">
        <v>88</v>
      </c>
      <c r="Z51" s="1589" t="s">
        <v>88</v>
      </c>
      <c r="AA51" s="1589"/>
      <c r="AB51" s="1589"/>
      <c r="AC51" s="1580" t="s">
        <v>281</v>
      </c>
      <c r="AD51" s="1590" t="s">
        <v>282</v>
      </c>
      <c r="AE51" s="2277">
        <v>0.86</v>
      </c>
      <c r="AF51" s="2278">
        <f t="shared" si="63"/>
        <v>3715.2</v>
      </c>
      <c r="AG51" s="1504"/>
      <c r="AH51" s="1609" t="s">
        <v>81</v>
      </c>
      <c r="AI51" s="1799">
        <f t="shared" si="3"/>
        <v>4320</v>
      </c>
      <c r="AJ51" s="1609">
        <v>9</v>
      </c>
      <c r="AK51" s="1610">
        <f t="shared" ref="AK51:AK91" si="65">J51</f>
        <v>4320</v>
      </c>
      <c r="AL51" s="1610"/>
      <c r="AM51" s="1610">
        <f t="shared" ref="AM51:AM58" si="66">J51/24</f>
        <v>180</v>
      </c>
      <c r="AN51" s="1610"/>
      <c r="AO51" s="1610"/>
      <c r="AP51" s="1610"/>
      <c r="AQ51" s="1610"/>
      <c r="AR51" s="1610" t="s">
        <v>63</v>
      </c>
      <c r="AS51" s="1610">
        <f>J51</f>
        <v>4320</v>
      </c>
      <c r="AT51" s="1610"/>
      <c r="AU51" s="1622">
        <f t="shared" si="54"/>
        <v>480</v>
      </c>
      <c r="AV51" s="1622">
        <f t="shared" si="55"/>
        <v>480</v>
      </c>
      <c r="AW51" s="1622">
        <f t="shared" si="56"/>
        <v>480</v>
      </c>
      <c r="AX51" s="1622">
        <f t="shared" si="57"/>
        <v>480</v>
      </c>
      <c r="AY51" s="1622">
        <f t="shared" si="58"/>
        <v>480</v>
      </c>
      <c r="AZ51" s="1622">
        <f t="shared" si="59"/>
        <v>480</v>
      </c>
      <c r="BA51" s="1622">
        <f t="shared" si="60"/>
        <v>480</v>
      </c>
      <c r="BB51" s="1622">
        <f t="shared" si="61"/>
        <v>480</v>
      </c>
      <c r="BC51" s="1622">
        <f t="shared" si="62"/>
        <v>480</v>
      </c>
      <c r="BD51" s="1622">
        <f t="shared" si="48"/>
        <v>460</v>
      </c>
      <c r="BE51" s="1622">
        <f t="shared" si="49"/>
        <v>20</v>
      </c>
      <c r="BF51" s="1534">
        <f t="shared" si="64"/>
        <v>0</v>
      </c>
      <c r="BG51" s="1638"/>
      <c r="BH51" s="1639"/>
      <c r="BI51" s="1639"/>
      <c r="BJ51" s="1639"/>
      <c r="BK51" s="1639"/>
      <c r="BL51" s="1639"/>
      <c r="BM51" s="1639"/>
      <c r="BN51" s="1639"/>
      <c r="BO51" s="1639"/>
      <c r="BP51" s="1639"/>
      <c r="BQ51" s="1639"/>
      <c r="BR51" s="1639"/>
      <c r="BS51" s="1639"/>
      <c r="BT51" s="1639"/>
      <c r="BU51" s="1639"/>
      <c r="BV51" s="1639"/>
      <c r="BW51" s="1639"/>
      <c r="BX51" s="1639"/>
      <c r="BY51" s="1639"/>
      <c r="BZ51" s="1639"/>
      <c r="CA51" s="1639"/>
      <c r="CB51" s="1639"/>
      <c r="CC51" s="1639"/>
      <c r="CD51" s="1639"/>
      <c r="CE51" s="1639"/>
      <c r="CF51" s="1639"/>
      <c r="CG51" s="1639"/>
      <c r="CH51" s="1639"/>
      <c r="CI51" s="1639"/>
      <c r="CJ51" s="1639"/>
      <c r="CK51" s="1639"/>
      <c r="CL51" s="1639"/>
      <c r="CM51" s="1639"/>
      <c r="CN51" s="1639"/>
      <c r="CO51" s="1639"/>
      <c r="CP51" s="1639"/>
      <c r="CQ51" s="1639"/>
      <c r="CR51" s="1639"/>
      <c r="CS51" s="1639"/>
      <c r="CT51" s="1639"/>
      <c r="CU51" s="1639"/>
      <c r="CV51" s="1639"/>
      <c r="CW51" s="1639"/>
      <c r="CX51" s="1639"/>
      <c r="CY51" s="1639"/>
      <c r="CZ51" s="1639"/>
      <c r="DA51" s="1639"/>
      <c r="DB51" s="1639"/>
      <c r="DC51" s="1639"/>
      <c r="DD51" s="1639"/>
      <c r="DE51" s="1639"/>
      <c r="DF51" s="1639"/>
      <c r="DG51" s="1639"/>
      <c r="DH51" s="1639"/>
      <c r="DI51" s="1639"/>
      <c r="DJ51" s="1639"/>
      <c r="DK51" s="1639"/>
      <c r="DL51" s="1639"/>
      <c r="DM51" s="1639"/>
      <c r="DN51" s="1639"/>
      <c r="DO51" s="1639"/>
      <c r="DP51" s="1639"/>
      <c r="DQ51" s="1639"/>
      <c r="DR51" s="1639"/>
      <c r="DS51" s="1639"/>
      <c r="DT51" s="1639"/>
      <c r="DU51" s="1639"/>
      <c r="DV51" s="1639"/>
      <c r="DW51" s="1639"/>
      <c r="DX51" s="1639"/>
      <c r="DY51" s="1639"/>
      <c r="DZ51" s="1639"/>
      <c r="EA51" s="1639"/>
      <c r="EB51" s="1639"/>
      <c r="EC51" s="1639"/>
      <c r="ED51" s="1639"/>
      <c r="EE51" s="1639"/>
      <c r="EF51" s="1639"/>
      <c r="EG51" s="1639"/>
      <c r="EH51" s="1639"/>
      <c r="EI51" s="1639"/>
      <c r="EJ51" s="1639"/>
      <c r="EK51" s="1639"/>
      <c r="EL51" s="1639"/>
      <c r="EM51" s="1639"/>
      <c r="EN51" s="1639"/>
      <c r="EO51" s="1639"/>
      <c r="EP51" s="1639"/>
      <c r="EQ51" s="1639"/>
      <c r="ER51" s="1639"/>
      <c r="ES51" s="1639"/>
      <c r="ET51" s="1639"/>
      <c r="EU51" s="1639"/>
      <c r="EV51" s="1639"/>
      <c r="EW51" s="1639"/>
      <c r="EX51" s="1639"/>
      <c r="EY51" s="1639"/>
      <c r="EZ51" s="1639"/>
      <c r="FA51" s="1639"/>
      <c r="FB51" s="1639"/>
      <c r="FC51" s="1639"/>
      <c r="FD51" s="1639"/>
      <c r="FE51" s="1639"/>
      <c r="FF51" s="1639"/>
      <c r="FG51" s="1639"/>
      <c r="FH51" s="1639"/>
      <c r="FI51" s="1639"/>
      <c r="FJ51" s="1639"/>
      <c r="FK51" s="1639"/>
      <c r="FL51" s="1639"/>
      <c r="FM51" s="1639"/>
      <c r="FN51" s="1639"/>
      <c r="FO51" s="1639"/>
      <c r="FP51" s="1639"/>
      <c r="FQ51" s="1639"/>
      <c r="FR51" s="1639"/>
      <c r="FS51" s="1639"/>
      <c r="FT51" s="1639"/>
      <c r="FU51" s="1639"/>
      <c r="FV51" s="1639"/>
      <c r="FW51" s="1639"/>
      <c r="FX51" s="1639"/>
      <c r="FY51" s="1639"/>
      <c r="FZ51" s="1639"/>
      <c r="GA51" s="1639"/>
      <c r="GB51" s="1639"/>
      <c r="GC51" s="1639"/>
      <c r="GD51" s="1639"/>
      <c r="GE51" s="1639"/>
      <c r="GF51" s="1639"/>
      <c r="GG51" s="1639"/>
      <c r="GH51" s="1639"/>
      <c r="GI51" s="1639"/>
      <c r="GJ51" s="1639"/>
      <c r="GK51" s="1639"/>
      <c r="GL51" s="1639"/>
      <c r="GM51" s="1639"/>
      <c r="GN51" s="1639"/>
      <c r="GO51" s="1639"/>
      <c r="GP51" s="1639"/>
      <c r="GQ51" s="1639"/>
      <c r="GR51" s="1639"/>
      <c r="GS51" s="1639"/>
      <c r="GT51" s="1639"/>
      <c r="GU51" s="1639"/>
      <c r="GV51" s="1639"/>
      <c r="GW51" s="1639"/>
      <c r="GX51" s="1639"/>
      <c r="GY51" s="1639"/>
      <c r="GZ51" s="1639"/>
      <c r="HA51" s="1639"/>
      <c r="HB51" s="1639"/>
      <c r="HC51" s="1639"/>
      <c r="HD51" s="1639"/>
      <c r="HE51" s="1639"/>
      <c r="HF51" s="1639"/>
      <c r="HG51" s="1639"/>
      <c r="HH51" s="1639"/>
      <c r="HI51" s="1639"/>
      <c r="HJ51" s="1639"/>
      <c r="HK51" s="1639"/>
      <c r="HL51" s="1639"/>
      <c r="HM51" s="1639"/>
      <c r="HN51" s="1639"/>
      <c r="HO51" s="1639"/>
      <c r="HP51" s="1639"/>
      <c r="HQ51" s="1639"/>
      <c r="HR51" s="1639"/>
      <c r="HS51" s="1639"/>
      <c r="HT51" s="1639"/>
      <c r="HU51" s="1639"/>
      <c r="HV51" s="1639"/>
      <c r="HW51" s="1639"/>
      <c r="HX51" s="1639"/>
      <c r="HY51" s="1639"/>
      <c r="HZ51" s="1639"/>
      <c r="IA51" s="1639"/>
      <c r="IB51" s="1639"/>
      <c r="IC51" s="1639"/>
      <c r="ID51" s="1639"/>
      <c r="IE51" s="1639"/>
      <c r="IF51" s="1639"/>
      <c r="IG51" s="1639"/>
      <c r="IH51" s="1639"/>
      <c r="II51" s="1639"/>
      <c r="IJ51" s="1639"/>
      <c r="IK51" s="1639"/>
      <c r="IL51" s="1639"/>
      <c r="IM51" s="1639"/>
      <c r="IN51" s="1639"/>
      <c r="IO51" s="1639"/>
      <c r="IP51" s="1639"/>
      <c r="IQ51" s="1639"/>
      <c r="IR51" s="1639"/>
      <c r="IS51" s="1639"/>
      <c r="IT51" s="1639"/>
      <c r="IU51" s="1639"/>
      <c r="IV51" s="1639"/>
      <c r="IW51" s="1639"/>
      <c r="IX51" s="1639"/>
      <c r="IY51" s="1639"/>
      <c r="IZ51" s="1639"/>
      <c r="JA51" s="1639"/>
      <c r="JB51" s="1639"/>
      <c r="JC51" s="1639"/>
      <c r="JD51" s="1639"/>
      <c r="JE51" s="1639"/>
      <c r="JF51" s="1639"/>
      <c r="JG51" s="1639"/>
      <c r="JH51" s="1639"/>
      <c r="JI51" s="1639"/>
      <c r="JJ51" s="1639"/>
      <c r="JK51" s="1639"/>
      <c r="JL51" s="1639"/>
      <c r="JM51" s="1639"/>
      <c r="JN51" s="1639"/>
      <c r="JO51" s="1639"/>
      <c r="JP51" s="1639"/>
      <c r="JQ51" s="1639"/>
      <c r="JR51" s="1639"/>
      <c r="JS51" s="1639"/>
      <c r="JT51" s="1639"/>
      <c r="JU51" s="1639"/>
      <c r="JV51" s="1639"/>
      <c r="JW51" s="1639"/>
      <c r="JX51" s="1639"/>
      <c r="JY51" s="1639"/>
      <c r="JZ51" s="1639"/>
      <c r="KA51" s="1639"/>
      <c r="KB51" s="1639"/>
      <c r="KC51" s="1639"/>
      <c r="KD51" s="1639"/>
      <c r="KE51" s="1639"/>
      <c r="KF51" s="1639"/>
      <c r="KG51" s="1639"/>
      <c r="KH51" s="1639"/>
      <c r="KI51" s="1639"/>
      <c r="KJ51" s="1639"/>
      <c r="KK51" s="1639"/>
      <c r="KL51" s="1639"/>
      <c r="KM51" s="1639"/>
      <c r="KN51" s="1639"/>
      <c r="KO51" s="1639"/>
      <c r="KP51" s="1639"/>
      <c r="KQ51" s="1639"/>
      <c r="KR51" s="1639"/>
      <c r="KS51" s="1639"/>
      <c r="KT51" s="1639"/>
      <c r="KU51" s="1639"/>
      <c r="KV51" s="1639"/>
      <c r="KW51" s="1639"/>
      <c r="KX51" s="1639"/>
      <c r="KY51" s="1639"/>
      <c r="KZ51" s="1639"/>
      <c r="LA51" s="1639"/>
      <c r="LB51" s="1639"/>
      <c r="LC51" s="1639"/>
      <c r="LD51" s="1639"/>
      <c r="LE51" s="1639"/>
      <c r="LF51" s="1639"/>
      <c r="LG51" s="1639"/>
      <c r="LH51" s="1639"/>
      <c r="LI51" s="1639"/>
      <c r="LJ51" s="1639"/>
      <c r="LK51" s="1639"/>
      <c r="LL51" s="1639"/>
      <c r="LM51" s="1639"/>
      <c r="LN51" s="1639"/>
      <c r="LO51" s="1639"/>
      <c r="LP51" s="1639"/>
    </row>
    <row r="52" s="1481" customFormat="1" ht="47" customHeight="1" spans="1:328">
      <c r="A52" s="1499">
        <v>45727</v>
      </c>
      <c r="B52" s="1500" t="s">
        <v>283</v>
      </c>
      <c r="C52" s="1501" t="s">
        <v>98</v>
      </c>
      <c r="D52" s="1502">
        <v>4500159776</v>
      </c>
      <c r="E52" s="2253" t="s">
        <v>284</v>
      </c>
      <c r="F52" s="1502" t="s">
        <v>285</v>
      </c>
      <c r="G52" s="1514" t="s">
        <v>101</v>
      </c>
      <c r="H52" s="1505" t="s">
        <v>101</v>
      </c>
      <c r="I52" s="1532" t="s">
        <v>110</v>
      </c>
      <c r="J52" s="1522">
        <v>25248</v>
      </c>
      <c r="K52" s="1534">
        <v>0</v>
      </c>
      <c r="L52" s="1534">
        <v>24</v>
      </c>
      <c r="M52" s="1534">
        <f t="shared" si="37"/>
        <v>1052</v>
      </c>
      <c r="N52" s="1536">
        <v>45796</v>
      </c>
      <c r="O52" s="1536">
        <v>45792</v>
      </c>
      <c r="P52" s="1537"/>
      <c r="Q52" s="1562" t="s">
        <v>78</v>
      </c>
      <c r="R52" s="1563"/>
      <c r="S52" s="1563"/>
      <c r="T52" s="1563"/>
      <c r="U52" s="1563"/>
      <c r="V52" s="2308" t="s">
        <v>286</v>
      </c>
      <c r="W52" s="2308" t="s">
        <v>111</v>
      </c>
      <c r="X52" s="1565">
        <v>45736</v>
      </c>
      <c r="Y52" s="1589" t="s">
        <v>287</v>
      </c>
      <c r="Z52" s="1589">
        <v>45743</v>
      </c>
      <c r="AA52" s="1589"/>
      <c r="AB52" s="1589"/>
      <c r="AC52" s="1580" t="s">
        <v>288</v>
      </c>
      <c r="AD52" s="1590" t="s">
        <v>289</v>
      </c>
      <c r="AE52" s="2277">
        <v>0.905</v>
      </c>
      <c r="AF52" s="2278">
        <f t="shared" si="63"/>
        <v>22849.44</v>
      </c>
      <c r="AG52" s="1504"/>
      <c r="AH52" s="1609" t="s">
        <v>81</v>
      </c>
      <c r="AI52" s="1799">
        <f t="shared" si="3"/>
        <v>25248</v>
      </c>
      <c r="AJ52" s="1609">
        <v>9</v>
      </c>
      <c r="AK52" s="1610">
        <f t="shared" si="65"/>
        <v>25248</v>
      </c>
      <c r="AL52" s="1610"/>
      <c r="AM52" s="1610">
        <f t="shared" si="66"/>
        <v>1052</v>
      </c>
      <c r="AN52" s="1610"/>
      <c r="AO52" s="1610"/>
      <c r="AP52" s="1610"/>
      <c r="AQ52" s="1610"/>
      <c r="AR52" s="1610" t="s">
        <v>63</v>
      </c>
      <c r="AS52" s="1610"/>
      <c r="AT52" s="1610">
        <v>0</v>
      </c>
      <c r="AU52" s="1622">
        <f t="shared" si="54"/>
        <v>2805.33333333333</v>
      </c>
      <c r="AV52" s="1622">
        <f t="shared" si="55"/>
        <v>2805.33333333333</v>
      </c>
      <c r="AW52" s="1622">
        <f t="shared" si="56"/>
        <v>2805.33333333333</v>
      </c>
      <c r="AX52" s="1622">
        <f t="shared" si="57"/>
        <v>2805.33333333333</v>
      </c>
      <c r="AY52" s="1622">
        <f t="shared" si="58"/>
        <v>2805.33333333333</v>
      </c>
      <c r="AZ52" s="1622">
        <f t="shared" si="59"/>
        <v>2805.33333333333</v>
      </c>
      <c r="BA52" s="1622">
        <f t="shared" si="60"/>
        <v>2805.33333333333</v>
      </c>
      <c r="BB52" s="1622">
        <f t="shared" si="61"/>
        <v>2805.33333333333</v>
      </c>
      <c r="BC52" s="1622">
        <f t="shared" si="62"/>
        <v>2805.33333333333</v>
      </c>
      <c r="BD52" s="1622">
        <f t="shared" si="48"/>
        <v>2688.44444444444</v>
      </c>
      <c r="BE52" s="1622">
        <f t="shared" si="49"/>
        <v>116.888888888889</v>
      </c>
      <c r="BF52" s="1534">
        <f t="shared" si="64"/>
        <v>0</v>
      </c>
      <c r="BG52" s="1638"/>
      <c r="BH52" s="1639"/>
      <c r="BI52" s="1639"/>
      <c r="BJ52" s="1639"/>
      <c r="BK52" s="1639"/>
      <c r="BL52" s="1639"/>
      <c r="BM52" s="1639"/>
      <c r="BN52" s="1639"/>
      <c r="BO52" s="1639"/>
      <c r="BP52" s="1639"/>
      <c r="BQ52" s="1639"/>
      <c r="BR52" s="1639"/>
      <c r="BS52" s="1639"/>
      <c r="BT52" s="1639"/>
      <c r="BU52" s="1639"/>
      <c r="BV52" s="1639"/>
      <c r="BW52" s="1639"/>
      <c r="BX52" s="1639"/>
      <c r="BY52" s="1639"/>
      <c r="BZ52" s="1639"/>
      <c r="CA52" s="1639"/>
      <c r="CB52" s="1639"/>
      <c r="CC52" s="1639"/>
      <c r="CD52" s="1639"/>
      <c r="CE52" s="1639"/>
      <c r="CF52" s="1639"/>
      <c r="CG52" s="1639"/>
      <c r="CH52" s="1639"/>
      <c r="CI52" s="1639"/>
      <c r="CJ52" s="1639"/>
      <c r="CK52" s="1639"/>
      <c r="CL52" s="1639"/>
      <c r="CM52" s="1639"/>
      <c r="CN52" s="1639"/>
      <c r="CO52" s="1639"/>
      <c r="CP52" s="1639"/>
      <c r="CQ52" s="1639"/>
      <c r="CR52" s="1639"/>
      <c r="CS52" s="1639"/>
      <c r="CT52" s="1639"/>
      <c r="CU52" s="1639"/>
      <c r="CV52" s="1639"/>
      <c r="CW52" s="1639"/>
      <c r="CX52" s="1639"/>
      <c r="CY52" s="1639"/>
      <c r="CZ52" s="1639"/>
      <c r="DA52" s="1639"/>
      <c r="DB52" s="1639"/>
      <c r="DC52" s="1639"/>
      <c r="DD52" s="1639"/>
      <c r="DE52" s="1639"/>
      <c r="DF52" s="1639"/>
      <c r="DG52" s="1639"/>
      <c r="DH52" s="1639"/>
      <c r="DI52" s="1639"/>
      <c r="DJ52" s="1639"/>
      <c r="DK52" s="1639"/>
      <c r="DL52" s="1639"/>
      <c r="DM52" s="1639"/>
      <c r="DN52" s="1639"/>
      <c r="DO52" s="1639"/>
      <c r="DP52" s="1639"/>
      <c r="DQ52" s="1639"/>
      <c r="DR52" s="1639"/>
      <c r="DS52" s="1639"/>
      <c r="DT52" s="1639"/>
      <c r="DU52" s="1639"/>
      <c r="DV52" s="1639"/>
      <c r="DW52" s="1639"/>
      <c r="DX52" s="1639"/>
      <c r="DY52" s="1639"/>
      <c r="DZ52" s="1639"/>
      <c r="EA52" s="1639"/>
      <c r="EB52" s="1639"/>
      <c r="EC52" s="1639"/>
      <c r="ED52" s="1639"/>
      <c r="EE52" s="1639"/>
      <c r="EF52" s="1639"/>
      <c r="EG52" s="1639"/>
      <c r="EH52" s="1639"/>
      <c r="EI52" s="1639"/>
      <c r="EJ52" s="1639"/>
      <c r="EK52" s="1639"/>
      <c r="EL52" s="1639"/>
      <c r="EM52" s="1639"/>
      <c r="EN52" s="1639"/>
      <c r="EO52" s="1639"/>
      <c r="EP52" s="1639"/>
      <c r="EQ52" s="1639"/>
      <c r="ER52" s="1639"/>
      <c r="ES52" s="1639"/>
      <c r="ET52" s="1639"/>
      <c r="EU52" s="1639"/>
      <c r="EV52" s="1639"/>
      <c r="EW52" s="1639"/>
      <c r="EX52" s="1639"/>
      <c r="EY52" s="1639"/>
      <c r="EZ52" s="1639"/>
      <c r="FA52" s="1639"/>
      <c r="FB52" s="1639"/>
      <c r="FC52" s="1639"/>
      <c r="FD52" s="1639"/>
      <c r="FE52" s="1639"/>
      <c r="FF52" s="1639"/>
      <c r="FG52" s="1639"/>
      <c r="FH52" s="1639"/>
      <c r="FI52" s="1639"/>
      <c r="FJ52" s="1639"/>
      <c r="FK52" s="1639"/>
      <c r="FL52" s="1639"/>
      <c r="FM52" s="1639"/>
      <c r="FN52" s="1639"/>
      <c r="FO52" s="1639"/>
      <c r="FP52" s="1639"/>
      <c r="FQ52" s="1639"/>
      <c r="FR52" s="1639"/>
      <c r="FS52" s="1639"/>
      <c r="FT52" s="1639"/>
      <c r="FU52" s="1639"/>
      <c r="FV52" s="1639"/>
      <c r="FW52" s="1639"/>
      <c r="FX52" s="1639"/>
      <c r="FY52" s="1639"/>
      <c r="FZ52" s="1639"/>
      <c r="GA52" s="1639"/>
      <c r="GB52" s="1639"/>
      <c r="GC52" s="1639"/>
      <c r="GD52" s="1639"/>
      <c r="GE52" s="1639"/>
      <c r="GF52" s="1639"/>
      <c r="GG52" s="1639"/>
      <c r="GH52" s="1639"/>
      <c r="GI52" s="1639"/>
      <c r="GJ52" s="1639"/>
      <c r="GK52" s="1639"/>
      <c r="GL52" s="1639"/>
      <c r="GM52" s="1639"/>
      <c r="GN52" s="1639"/>
      <c r="GO52" s="1639"/>
      <c r="GP52" s="1639"/>
      <c r="GQ52" s="1639"/>
      <c r="GR52" s="1639"/>
      <c r="GS52" s="1639"/>
      <c r="GT52" s="1639"/>
      <c r="GU52" s="1639"/>
      <c r="GV52" s="1639"/>
      <c r="GW52" s="1639"/>
      <c r="GX52" s="1639"/>
      <c r="GY52" s="1639"/>
      <c r="GZ52" s="1639"/>
      <c r="HA52" s="1639"/>
      <c r="HB52" s="1639"/>
      <c r="HC52" s="1639"/>
      <c r="HD52" s="1639"/>
      <c r="HE52" s="1639"/>
      <c r="HF52" s="1639"/>
      <c r="HG52" s="1639"/>
      <c r="HH52" s="1639"/>
      <c r="HI52" s="1639"/>
      <c r="HJ52" s="1639"/>
      <c r="HK52" s="1639"/>
      <c r="HL52" s="1639"/>
      <c r="HM52" s="1639"/>
      <c r="HN52" s="1639"/>
      <c r="HO52" s="1639"/>
      <c r="HP52" s="1639"/>
      <c r="HQ52" s="1639"/>
      <c r="HR52" s="1639"/>
      <c r="HS52" s="1639"/>
      <c r="HT52" s="1639"/>
      <c r="HU52" s="1639"/>
      <c r="HV52" s="1639"/>
      <c r="HW52" s="1639"/>
      <c r="HX52" s="1639"/>
      <c r="HY52" s="1639"/>
      <c r="HZ52" s="1639"/>
      <c r="IA52" s="1639"/>
      <c r="IB52" s="1639"/>
      <c r="IC52" s="1639"/>
      <c r="ID52" s="1639"/>
      <c r="IE52" s="1639"/>
      <c r="IF52" s="1639"/>
      <c r="IG52" s="1639"/>
      <c r="IH52" s="1639"/>
      <c r="II52" s="1639"/>
      <c r="IJ52" s="1639"/>
      <c r="IK52" s="1639"/>
      <c r="IL52" s="1639"/>
      <c r="IM52" s="1639"/>
      <c r="IN52" s="1639"/>
      <c r="IO52" s="1639"/>
      <c r="IP52" s="1639"/>
      <c r="IQ52" s="1639"/>
      <c r="IR52" s="1639"/>
      <c r="IS52" s="1639"/>
      <c r="IT52" s="1639"/>
      <c r="IU52" s="1639"/>
      <c r="IV52" s="1639"/>
      <c r="IW52" s="1639"/>
      <c r="IX52" s="1639"/>
      <c r="IY52" s="1639"/>
      <c r="IZ52" s="1639"/>
      <c r="JA52" s="1639"/>
      <c r="JB52" s="1639"/>
      <c r="JC52" s="1639"/>
      <c r="JD52" s="1639"/>
      <c r="JE52" s="1639"/>
      <c r="JF52" s="1639"/>
      <c r="JG52" s="1639"/>
      <c r="JH52" s="1639"/>
      <c r="JI52" s="1639"/>
      <c r="JJ52" s="1639"/>
      <c r="JK52" s="1639"/>
      <c r="JL52" s="1639"/>
      <c r="JM52" s="1639"/>
      <c r="JN52" s="1639"/>
      <c r="JO52" s="1639"/>
      <c r="JP52" s="1639"/>
      <c r="JQ52" s="1639"/>
      <c r="JR52" s="1639"/>
      <c r="JS52" s="1639"/>
      <c r="JT52" s="1639"/>
      <c r="JU52" s="1639"/>
      <c r="JV52" s="1639"/>
      <c r="JW52" s="1639"/>
      <c r="JX52" s="1639"/>
      <c r="JY52" s="1639"/>
      <c r="JZ52" s="1639"/>
      <c r="KA52" s="1639"/>
      <c r="KB52" s="1639"/>
      <c r="KC52" s="1639"/>
      <c r="KD52" s="1639"/>
      <c r="KE52" s="1639"/>
      <c r="KF52" s="1639"/>
      <c r="KG52" s="1639"/>
      <c r="KH52" s="1639"/>
      <c r="KI52" s="1639"/>
      <c r="KJ52" s="1639"/>
      <c r="KK52" s="1639"/>
      <c r="KL52" s="1639"/>
      <c r="KM52" s="1639"/>
      <c r="KN52" s="1639"/>
      <c r="KO52" s="1639"/>
      <c r="KP52" s="1639"/>
      <c r="KQ52" s="1639"/>
      <c r="KR52" s="1639"/>
      <c r="KS52" s="1639"/>
      <c r="KT52" s="1639"/>
      <c r="KU52" s="1639"/>
      <c r="KV52" s="1639"/>
      <c r="KW52" s="1639"/>
      <c r="KX52" s="1639"/>
      <c r="KY52" s="1639"/>
      <c r="KZ52" s="1639"/>
      <c r="LA52" s="1639"/>
      <c r="LB52" s="1639"/>
      <c r="LC52" s="1639"/>
      <c r="LD52" s="1639"/>
      <c r="LE52" s="1639"/>
      <c r="LF52" s="1639"/>
      <c r="LG52" s="1639"/>
      <c r="LH52" s="1639"/>
      <c r="LI52" s="1639"/>
      <c r="LJ52" s="1639"/>
      <c r="LK52" s="1639"/>
      <c r="LL52" s="1639"/>
      <c r="LM52" s="1639"/>
      <c r="LN52" s="1639"/>
      <c r="LO52" s="1639"/>
      <c r="LP52" s="1639"/>
    </row>
    <row r="53" s="1481" customFormat="1" ht="47" customHeight="1" spans="1:328">
      <c r="A53" s="1499">
        <v>45736</v>
      </c>
      <c r="B53" s="1500" t="s">
        <v>283</v>
      </c>
      <c r="C53" s="1501" t="s">
        <v>98</v>
      </c>
      <c r="D53" s="1502">
        <v>4500160819</v>
      </c>
      <c r="E53" s="2253" t="s">
        <v>290</v>
      </c>
      <c r="F53" s="1502" t="s">
        <v>291</v>
      </c>
      <c r="G53" s="1514" t="s">
        <v>101</v>
      </c>
      <c r="H53" s="1505" t="s">
        <v>101</v>
      </c>
      <c r="I53" s="1532" t="s">
        <v>110</v>
      </c>
      <c r="J53" s="1522">
        <v>34776</v>
      </c>
      <c r="K53" s="1534">
        <v>0</v>
      </c>
      <c r="L53" s="1534">
        <v>24</v>
      </c>
      <c r="M53" s="1534">
        <f t="shared" si="37"/>
        <v>1449</v>
      </c>
      <c r="N53" s="1536">
        <v>45800</v>
      </c>
      <c r="O53" s="1536">
        <v>45796</v>
      </c>
      <c r="P53" s="1537"/>
      <c r="Q53" s="1562" t="s">
        <v>78</v>
      </c>
      <c r="R53" s="1563"/>
      <c r="S53" s="1563"/>
      <c r="T53" s="1563"/>
      <c r="U53" s="1563"/>
      <c r="V53" s="1532" t="s">
        <v>292</v>
      </c>
      <c r="W53" s="1532" t="s">
        <v>111</v>
      </c>
      <c r="X53" s="1565">
        <v>45743</v>
      </c>
      <c r="Y53" s="1589" t="s">
        <v>287</v>
      </c>
      <c r="Z53" s="1589">
        <v>45749</v>
      </c>
      <c r="AA53" s="1589"/>
      <c r="AB53" s="1589"/>
      <c r="AC53" s="1580" t="s">
        <v>293</v>
      </c>
      <c r="AD53" s="1590" t="s">
        <v>289</v>
      </c>
      <c r="AE53" s="2277">
        <v>0.905</v>
      </c>
      <c r="AF53" s="2278">
        <f t="shared" si="63"/>
        <v>31472.28</v>
      </c>
      <c r="AG53" s="1504"/>
      <c r="AH53" s="1609" t="s">
        <v>81</v>
      </c>
      <c r="AI53" s="1799">
        <f t="shared" si="3"/>
        <v>34776</v>
      </c>
      <c r="AJ53" s="1609">
        <v>9</v>
      </c>
      <c r="AK53" s="1610">
        <f t="shared" si="65"/>
        <v>34776</v>
      </c>
      <c r="AL53" s="1610"/>
      <c r="AM53" s="1610">
        <f t="shared" si="66"/>
        <v>1449</v>
      </c>
      <c r="AN53" s="1610"/>
      <c r="AO53" s="1610"/>
      <c r="AP53" s="1610"/>
      <c r="AQ53" s="1610"/>
      <c r="AR53" s="1610" t="s">
        <v>63</v>
      </c>
      <c r="AS53" s="1610"/>
      <c r="AT53" s="1610">
        <v>0</v>
      </c>
      <c r="AU53" s="1622">
        <f t="shared" si="54"/>
        <v>3864</v>
      </c>
      <c r="AV53" s="1622">
        <f t="shared" si="55"/>
        <v>3864</v>
      </c>
      <c r="AW53" s="1622">
        <f t="shared" si="56"/>
        <v>3864</v>
      </c>
      <c r="AX53" s="1622">
        <f t="shared" si="57"/>
        <v>3864</v>
      </c>
      <c r="AY53" s="1622">
        <f t="shared" si="58"/>
        <v>3864</v>
      </c>
      <c r="AZ53" s="1622">
        <f t="shared" si="59"/>
        <v>3864</v>
      </c>
      <c r="BA53" s="1622">
        <f t="shared" si="60"/>
        <v>3864</v>
      </c>
      <c r="BB53" s="1622">
        <f t="shared" si="61"/>
        <v>3864</v>
      </c>
      <c r="BC53" s="1622">
        <f t="shared" si="62"/>
        <v>3864</v>
      </c>
      <c r="BD53" s="1622">
        <f t="shared" si="48"/>
        <v>3703</v>
      </c>
      <c r="BE53" s="1622">
        <f t="shared" si="49"/>
        <v>161</v>
      </c>
      <c r="BF53" s="1534">
        <f t="shared" si="64"/>
        <v>0</v>
      </c>
      <c r="BG53" s="1638"/>
      <c r="BH53" s="1639"/>
      <c r="BI53" s="1639"/>
      <c r="BJ53" s="1639"/>
      <c r="BK53" s="1639"/>
      <c r="BL53" s="1639"/>
      <c r="BM53" s="1639"/>
      <c r="BN53" s="1639"/>
      <c r="BO53" s="1639"/>
      <c r="BP53" s="1639"/>
      <c r="BQ53" s="1639"/>
      <c r="BR53" s="1639"/>
      <c r="BS53" s="1639"/>
      <c r="BT53" s="1639"/>
      <c r="BU53" s="1639"/>
      <c r="BV53" s="1639"/>
      <c r="BW53" s="1639"/>
      <c r="BX53" s="1639"/>
      <c r="BY53" s="1639"/>
      <c r="BZ53" s="1639"/>
      <c r="CA53" s="1639"/>
      <c r="CB53" s="1639"/>
      <c r="CC53" s="1639"/>
      <c r="CD53" s="1639"/>
      <c r="CE53" s="1639"/>
      <c r="CF53" s="1639"/>
      <c r="CG53" s="1639"/>
      <c r="CH53" s="1639"/>
      <c r="CI53" s="1639"/>
      <c r="CJ53" s="1639"/>
      <c r="CK53" s="1639"/>
      <c r="CL53" s="1639"/>
      <c r="CM53" s="1639"/>
      <c r="CN53" s="1639"/>
      <c r="CO53" s="1639"/>
      <c r="CP53" s="1639"/>
      <c r="CQ53" s="1639"/>
      <c r="CR53" s="1639"/>
      <c r="CS53" s="1639"/>
      <c r="CT53" s="1639"/>
      <c r="CU53" s="1639"/>
      <c r="CV53" s="1639"/>
      <c r="CW53" s="1639"/>
      <c r="CX53" s="1639"/>
      <c r="CY53" s="1639"/>
      <c r="CZ53" s="1639"/>
      <c r="DA53" s="1639"/>
      <c r="DB53" s="1639"/>
      <c r="DC53" s="1639"/>
      <c r="DD53" s="1639"/>
      <c r="DE53" s="1639"/>
      <c r="DF53" s="1639"/>
      <c r="DG53" s="1639"/>
      <c r="DH53" s="1639"/>
      <c r="DI53" s="1639"/>
      <c r="DJ53" s="1639"/>
      <c r="DK53" s="1639"/>
      <c r="DL53" s="1639"/>
      <c r="DM53" s="1639"/>
      <c r="DN53" s="1639"/>
      <c r="DO53" s="1639"/>
      <c r="DP53" s="1639"/>
      <c r="DQ53" s="1639"/>
      <c r="DR53" s="1639"/>
      <c r="DS53" s="1639"/>
      <c r="DT53" s="1639"/>
      <c r="DU53" s="1639"/>
      <c r="DV53" s="1639"/>
      <c r="DW53" s="1639"/>
      <c r="DX53" s="1639"/>
      <c r="DY53" s="1639"/>
      <c r="DZ53" s="1639"/>
      <c r="EA53" s="1639"/>
      <c r="EB53" s="1639"/>
      <c r="EC53" s="1639"/>
      <c r="ED53" s="1639"/>
      <c r="EE53" s="1639"/>
      <c r="EF53" s="1639"/>
      <c r="EG53" s="1639"/>
      <c r="EH53" s="1639"/>
      <c r="EI53" s="1639"/>
      <c r="EJ53" s="1639"/>
      <c r="EK53" s="1639"/>
      <c r="EL53" s="1639"/>
      <c r="EM53" s="1639"/>
      <c r="EN53" s="1639"/>
      <c r="EO53" s="1639"/>
      <c r="EP53" s="1639"/>
      <c r="EQ53" s="1639"/>
      <c r="ER53" s="1639"/>
      <c r="ES53" s="1639"/>
      <c r="ET53" s="1639"/>
      <c r="EU53" s="1639"/>
      <c r="EV53" s="1639"/>
      <c r="EW53" s="1639"/>
      <c r="EX53" s="1639"/>
      <c r="EY53" s="1639"/>
      <c r="EZ53" s="1639"/>
      <c r="FA53" s="1639"/>
      <c r="FB53" s="1639"/>
      <c r="FC53" s="1639"/>
      <c r="FD53" s="1639"/>
      <c r="FE53" s="1639"/>
      <c r="FF53" s="1639"/>
      <c r="FG53" s="1639"/>
      <c r="FH53" s="1639"/>
      <c r="FI53" s="1639"/>
      <c r="FJ53" s="1639"/>
      <c r="FK53" s="1639"/>
      <c r="FL53" s="1639"/>
      <c r="FM53" s="1639"/>
      <c r="FN53" s="1639"/>
      <c r="FO53" s="1639"/>
      <c r="FP53" s="1639"/>
      <c r="FQ53" s="1639"/>
      <c r="FR53" s="1639"/>
      <c r="FS53" s="1639"/>
      <c r="FT53" s="1639"/>
      <c r="FU53" s="1639"/>
      <c r="FV53" s="1639"/>
      <c r="FW53" s="1639"/>
      <c r="FX53" s="1639"/>
      <c r="FY53" s="1639"/>
      <c r="FZ53" s="1639"/>
      <c r="GA53" s="1639"/>
      <c r="GB53" s="1639"/>
      <c r="GC53" s="1639"/>
      <c r="GD53" s="1639"/>
      <c r="GE53" s="1639"/>
      <c r="GF53" s="1639"/>
      <c r="GG53" s="1639"/>
      <c r="GH53" s="1639"/>
      <c r="GI53" s="1639"/>
      <c r="GJ53" s="1639"/>
      <c r="GK53" s="1639"/>
      <c r="GL53" s="1639"/>
      <c r="GM53" s="1639"/>
      <c r="GN53" s="1639"/>
      <c r="GO53" s="1639"/>
      <c r="GP53" s="1639"/>
      <c r="GQ53" s="1639"/>
      <c r="GR53" s="1639"/>
      <c r="GS53" s="1639"/>
      <c r="GT53" s="1639"/>
      <c r="GU53" s="1639"/>
      <c r="GV53" s="1639"/>
      <c r="GW53" s="1639"/>
      <c r="GX53" s="1639"/>
      <c r="GY53" s="1639"/>
      <c r="GZ53" s="1639"/>
      <c r="HA53" s="1639"/>
      <c r="HB53" s="1639"/>
      <c r="HC53" s="1639"/>
      <c r="HD53" s="1639"/>
      <c r="HE53" s="1639"/>
      <c r="HF53" s="1639"/>
      <c r="HG53" s="1639"/>
      <c r="HH53" s="1639"/>
      <c r="HI53" s="1639"/>
      <c r="HJ53" s="1639"/>
      <c r="HK53" s="1639"/>
      <c r="HL53" s="1639"/>
      <c r="HM53" s="1639"/>
      <c r="HN53" s="1639"/>
      <c r="HO53" s="1639"/>
      <c r="HP53" s="1639"/>
      <c r="HQ53" s="1639"/>
      <c r="HR53" s="1639"/>
      <c r="HS53" s="1639"/>
      <c r="HT53" s="1639"/>
      <c r="HU53" s="1639"/>
      <c r="HV53" s="1639"/>
      <c r="HW53" s="1639"/>
      <c r="HX53" s="1639"/>
      <c r="HY53" s="1639"/>
      <c r="HZ53" s="1639"/>
      <c r="IA53" s="1639"/>
      <c r="IB53" s="1639"/>
      <c r="IC53" s="1639"/>
      <c r="ID53" s="1639"/>
      <c r="IE53" s="1639"/>
      <c r="IF53" s="1639"/>
      <c r="IG53" s="1639"/>
      <c r="IH53" s="1639"/>
      <c r="II53" s="1639"/>
      <c r="IJ53" s="1639"/>
      <c r="IK53" s="1639"/>
      <c r="IL53" s="1639"/>
      <c r="IM53" s="1639"/>
      <c r="IN53" s="1639"/>
      <c r="IO53" s="1639"/>
      <c r="IP53" s="1639"/>
      <c r="IQ53" s="1639"/>
      <c r="IR53" s="1639"/>
      <c r="IS53" s="1639"/>
      <c r="IT53" s="1639"/>
      <c r="IU53" s="1639"/>
      <c r="IV53" s="1639"/>
      <c r="IW53" s="1639"/>
      <c r="IX53" s="1639"/>
      <c r="IY53" s="1639"/>
      <c r="IZ53" s="1639"/>
      <c r="JA53" s="1639"/>
      <c r="JB53" s="1639"/>
      <c r="JC53" s="1639"/>
      <c r="JD53" s="1639"/>
      <c r="JE53" s="1639"/>
      <c r="JF53" s="1639"/>
      <c r="JG53" s="1639"/>
      <c r="JH53" s="1639"/>
      <c r="JI53" s="1639"/>
      <c r="JJ53" s="1639"/>
      <c r="JK53" s="1639"/>
      <c r="JL53" s="1639"/>
      <c r="JM53" s="1639"/>
      <c r="JN53" s="1639"/>
      <c r="JO53" s="1639"/>
      <c r="JP53" s="1639"/>
      <c r="JQ53" s="1639"/>
      <c r="JR53" s="1639"/>
      <c r="JS53" s="1639"/>
      <c r="JT53" s="1639"/>
      <c r="JU53" s="1639"/>
      <c r="JV53" s="1639"/>
      <c r="JW53" s="1639"/>
      <c r="JX53" s="1639"/>
      <c r="JY53" s="1639"/>
      <c r="JZ53" s="1639"/>
      <c r="KA53" s="1639"/>
      <c r="KB53" s="1639"/>
      <c r="KC53" s="1639"/>
      <c r="KD53" s="1639"/>
      <c r="KE53" s="1639"/>
      <c r="KF53" s="1639"/>
      <c r="KG53" s="1639"/>
      <c r="KH53" s="1639"/>
      <c r="KI53" s="1639"/>
      <c r="KJ53" s="1639"/>
      <c r="KK53" s="1639"/>
      <c r="KL53" s="1639"/>
      <c r="KM53" s="1639"/>
      <c r="KN53" s="1639"/>
      <c r="KO53" s="1639"/>
      <c r="KP53" s="1639"/>
      <c r="KQ53" s="1639"/>
      <c r="KR53" s="1639"/>
      <c r="KS53" s="1639"/>
      <c r="KT53" s="1639"/>
      <c r="KU53" s="1639"/>
      <c r="KV53" s="1639"/>
      <c r="KW53" s="1639"/>
      <c r="KX53" s="1639"/>
      <c r="KY53" s="1639"/>
      <c r="KZ53" s="1639"/>
      <c r="LA53" s="1639"/>
      <c r="LB53" s="1639"/>
      <c r="LC53" s="1639"/>
      <c r="LD53" s="1639"/>
      <c r="LE53" s="1639"/>
      <c r="LF53" s="1639"/>
      <c r="LG53" s="1639"/>
      <c r="LH53" s="1639"/>
      <c r="LI53" s="1639"/>
      <c r="LJ53" s="1639"/>
      <c r="LK53" s="1639"/>
      <c r="LL53" s="1639"/>
      <c r="LM53" s="1639"/>
      <c r="LN53" s="1639"/>
      <c r="LO53" s="1639"/>
      <c r="LP53" s="1639"/>
    </row>
    <row r="54" s="1481" customFormat="1" ht="47" customHeight="1" spans="1:328">
      <c r="A54" s="1499">
        <v>45749</v>
      </c>
      <c r="B54" s="1500" t="s">
        <v>294</v>
      </c>
      <c r="C54" s="1501" t="s">
        <v>295</v>
      </c>
      <c r="D54" s="1502">
        <v>4500162215</v>
      </c>
      <c r="E54" s="2253">
        <v>32577899</v>
      </c>
      <c r="F54" s="1502" t="s">
        <v>296</v>
      </c>
      <c r="G54" s="1505" t="s">
        <v>101</v>
      </c>
      <c r="H54" s="1505" t="s">
        <v>101</v>
      </c>
      <c r="I54" s="1532" t="s">
        <v>110</v>
      </c>
      <c r="J54" s="1522">
        <v>2400</v>
      </c>
      <c r="K54" s="1534">
        <v>0</v>
      </c>
      <c r="L54" s="1534">
        <v>24</v>
      </c>
      <c r="M54" s="1534">
        <f t="shared" si="37"/>
        <v>100</v>
      </c>
      <c r="N54" s="1536">
        <v>45803</v>
      </c>
      <c r="O54" s="1536">
        <v>45799</v>
      </c>
      <c r="P54" s="1537" t="s">
        <v>297</v>
      </c>
      <c r="Q54" s="1562" t="s">
        <v>78</v>
      </c>
      <c r="R54" s="1563"/>
      <c r="S54" s="1563"/>
      <c r="T54" s="1563"/>
      <c r="U54" s="1563"/>
      <c r="V54" s="1532"/>
      <c r="W54" s="1532" t="s">
        <v>168</v>
      </c>
      <c r="X54" s="1565">
        <v>45749</v>
      </c>
      <c r="Y54" s="1589" t="s">
        <v>88</v>
      </c>
      <c r="Z54" s="1589">
        <v>45777</v>
      </c>
      <c r="AA54" s="1589"/>
      <c r="AB54" s="1589"/>
      <c r="AC54" s="1580" t="s">
        <v>298</v>
      </c>
      <c r="AD54" s="1590" t="s">
        <v>299</v>
      </c>
      <c r="AE54" s="2277">
        <v>0.8684</v>
      </c>
      <c r="AF54" s="2278">
        <f t="shared" si="63"/>
        <v>2084.16</v>
      </c>
      <c r="AG54" s="1504"/>
      <c r="AH54" s="1609" t="s">
        <v>81</v>
      </c>
      <c r="AI54" s="1799">
        <f t="shared" si="3"/>
        <v>2400</v>
      </c>
      <c r="AJ54" s="1609">
        <v>9</v>
      </c>
      <c r="AK54" s="1610">
        <f t="shared" si="65"/>
        <v>2400</v>
      </c>
      <c r="AL54" s="1610"/>
      <c r="AM54" s="1610">
        <f t="shared" si="66"/>
        <v>100</v>
      </c>
      <c r="AN54" s="1610"/>
      <c r="AO54" s="1610"/>
      <c r="AP54" s="1610"/>
      <c r="AQ54" s="1610"/>
      <c r="AR54" s="1610" t="s">
        <v>63</v>
      </c>
      <c r="AS54" s="1610">
        <f>J54</f>
        <v>2400</v>
      </c>
      <c r="AT54" s="1610"/>
      <c r="AU54" s="1622">
        <f t="shared" si="54"/>
        <v>266.666666666667</v>
      </c>
      <c r="AV54" s="1622">
        <f t="shared" si="55"/>
        <v>266.666666666667</v>
      </c>
      <c r="AW54" s="1622">
        <f t="shared" si="56"/>
        <v>266.666666666667</v>
      </c>
      <c r="AX54" s="1622">
        <f t="shared" si="57"/>
        <v>266.666666666667</v>
      </c>
      <c r="AY54" s="1622">
        <f t="shared" si="58"/>
        <v>266.666666666667</v>
      </c>
      <c r="AZ54" s="1622">
        <f t="shared" si="59"/>
        <v>266.666666666667</v>
      </c>
      <c r="BA54" s="1622">
        <f t="shared" si="60"/>
        <v>266.666666666667</v>
      </c>
      <c r="BB54" s="1622">
        <f t="shared" si="61"/>
        <v>266.666666666667</v>
      </c>
      <c r="BC54" s="1622">
        <f t="shared" si="62"/>
        <v>266.666666666667</v>
      </c>
      <c r="BD54" s="1622">
        <f t="shared" si="48"/>
        <v>255.555555555556</v>
      </c>
      <c r="BE54" s="1622">
        <f t="shared" si="49"/>
        <v>11.1111111111111</v>
      </c>
      <c r="BF54" s="1534">
        <f t="shared" si="64"/>
        <v>0</v>
      </c>
      <c r="BG54" s="1638"/>
      <c r="BH54" s="1639"/>
      <c r="BI54" s="1639"/>
      <c r="BJ54" s="1639"/>
      <c r="BK54" s="1639"/>
      <c r="BL54" s="1639"/>
      <c r="BM54" s="1639"/>
      <c r="BN54" s="1639"/>
      <c r="BO54" s="1639"/>
      <c r="BP54" s="1639"/>
      <c r="BQ54" s="1639"/>
      <c r="BR54" s="1639"/>
      <c r="BS54" s="1639"/>
      <c r="BT54" s="1639"/>
      <c r="BU54" s="1639"/>
      <c r="BV54" s="1639"/>
      <c r="BW54" s="1639"/>
      <c r="BX54" s="1639"/>
      <c r="BY54" s="1639"/>
      <c r="BZ54" s="1639"/>
      <c r="CA54" s="1639"/>
      <c r="CB54" s="1639"/>
      <c r="CC54" s="1639"/>
      <c r="CD54" s="1639"/>
      <c r="CE54" s="1639"/>
      <c r="CF54" s="1639"/>
      <c r="CG54" s="1639"/>
      <c r="CH54" s="1639"/>
      <c r="CI54" s="1639"/>
      <c r="CJ54" s="1639"/>
      <c r="CK54" s="1639"/>
      <c r="CL54" s="1639"/>
      <c r="CM54" s="1639"/>
      <c r="CN54" s="1639"/>
      <c r="CO54" s="1639"/>
      <c r="CP54" s="1639"/>
      <c r="CQ54" s="1639"/>
      <c r="CR54" s="1639"/>
      <c r="CS54" s="1639"/>
      <c r="CT54" s="1639"/>
      <c r="CU54" s="1639"/>
      <c r="CV54" s="1639"/>
      <c r="CW54" s="1639"/>
      <c r="CX54" s="1639"/>
      <c r="CY54" s="1639"/>
      <c r="CZ54" s="1639"/>
      <c r="DA54" s="1639"/>
      <c r="DB54" s="1639"/>
      <c r="DC54" s="1639"/>
      <c r="DD54" s="1639"/>
      <c r="DE54" s="1639"/>
      <c r="DF54" s="1639"/>
      <c r="DG54" s="1639"/>
      <c r="DH54" s="1639"/>
      <c r="DI54" s="1639"/>
      <c r="DJ54" s="1639"/>
      <c r="DK54" s="1639"/>
      <c r="DL54" s="1639"/>
      <c r="DM54" s="1639"/>
      <c r="DN54" s="1639"/>
      <c r="DO54" s="1639"/>
      <c r="DP54" s="1639"/>
      <c r="DQ54" s="1639"/>
      <c r="DR54" s="1639"/>
      <c r="DS54" s="1639"/>
      <c r="DT54" s="1639"/>
      <c r="DU54" s="1639"/>
      <c r="DV54" s="1639"/>
      <c r="DW54" s="1639"/>
      <c r="DX54" s="1639"/>
      <c r="DY54" s="1639"/>
      <c r="DZ54" s="1639"/>
      <c r="EA54" s="1639"/>
      <c r="EB54" s="1639"/>
      <c r="EC54" s="1639"/>
      <c r="ED54" s="1639"/>
      <c r="EE54" s="1639"/>
      <c r="EF54" s="1639"/>
      <c r="EG54" s="1639"/>
      <c r="EH54" s="1639"/>
      <c r="EI54" s="1639"/>
      <c r="EJ54" s="1639"/>
      <c r="EK54" s="1639"/>
      <c r="EL54" s="1639"/>
      <c r="EM54" s="1639"/>
      <c r="EN54" s="1639"/>
      <c r="EO54" s="1639"/>
      <c r="EP54" s="1639"/>
      <c r="EQ54" s="1639"/>
      <c r="ER54" s="1639"/>
      <c r="ES54" s="1639"/>
      <c r="ET54" s="1639"/>
      <c r="EU54" s="1639"/>
      <c r="EV54" s="1639"/>
      <c r="EW54" s="1639"/>
      <c r="EX54" s="1639"/>
      <c r="EY54" s="1639"/>
      <c r="EZ54" s="1639"/>
      <c r="FA54" s="1639"/>
      <c r="FB54" s="1639"/>
      <c r="FC54" s="1639"/>
      <c r="FD54" s="1639"/>
      <c r="FE54" s="1639"/>
      <c r="FF54" s="1639"/>
      <c r="FG54" s="1639"/>
      <c r="FH54" s="1639"/>
      <c r="FI54" s="1639"/>
      <c r="FJ54" s="1639"/>
      <c r="FK54" s="1639"/>
      <c r="FL54" s="1639"/>
      <c r="FM54" s="1639"/>
      <c r="FN54" s="1639"/>
      <c r="FO54" s="1639"/>
      <c r="FP54" s="1639"/>
      <c r="FQ54" s="1639"/>
      <c r="FR54" s="1639"/>
      <c r="FS54" s="1639"/>
      <c r="FT54" s="1639"/>
      <c r="FU54" s="1639"/>
      <c r="FV54" s="1639"/>
      <c r="FW54" s="1639"/>
      <c r="FX54" s="1639"/>
      <c r="FY54" s="1639"/>
      <c r="FZ54" s="1639"/>
      <c r="GA54" s="1639"/>
      <c r="GB54" s="1639"/>
      <c r="GC54" s="1639"/>
      <c r="GD54" s="1639"/>
      <c r="GE54" s="1639"/>
      <c r="GF54" s="1639"/>
      <c r="GG54" s="1639"/>
      <c r="GH54" s="1639"/>
      <c r="GI54" s="1639"/>
      <c r="GJ54" s="1639"/>
      <c r="GK54" s="1639"/>
      <c r="GL54" s="1639"/>
      <c r="GM54" s="1639"/>
      <c r="GN54" s="1639"/>
      <c r="GO54" s="1639"/>
      <c r="GP54" s="1639"/>
      <c r="GQ54" s="1639"/>
      <c r="GR54" s="1639"/>
      <c r="GS54" s="1639"/>
      <c r="GT54" s="1639"/>
      <c r="GU54" s="1639"/>
      <c r="GV54" s="1639"/>
      <c r="GW54" s="1639"/>
      <c r="GX54" s="1639"/>
      <c r="GY54" s="1639"/>
      <c r="GZ54" s="1639"/>
      <c r="HA54" s="1639"/>
      <c r="HB54" s="1639"/>
      <c r="HC54" s="1639"/>
      <c r="HD54" s="1639"/>
      <c r="HE54" s="1639"/>
      <c r="HF54" s="1639"/>
      <c r="HG54" s="1639"/>
      <c r="HH54" s="1639"/>
      <c r="HI54" s="1639"/>
      <c r="HJ54" s="1639"/>
      <c r="HK54" s="1639"/>
      <c r="HL54" s="1639"/>
      <c r="HM54" s="1639"/>
      <c r="HN54" s="1639"/>
      <c r="HO54" s="1639"/>
      <c r="HP54" s="1639"/>
      <c r="HQ54" s="1639"/>
      <c r="HR54" s="1639"/>
      <c r="HS54" s="1639"/>
      <c r="HT54" s="1639"/>
      <c r="HU54" s="1639"/>
      <c r="HV54" s="1639"/>
      <c r="HW54" s="1639"/>
      <c r="HX54" s="1639"/>
      <c r="HY54" s="1639"/>
      <c r="HZ54" s="1639"/>
      <c r="IA54" s="1639"/>
      <c r="IB54" s="1639"/>
      <c r="IC54" s="1639"/>
      <c r="ID54" s="1639"/>
      <c r="IE54" s="1639"/>
      <c r="IF54" s="1639"/>
      <c r="IG54" s="1639"/>
      <c r="IH54" s="1639"/>
      <c r="II54" s="1639"/>
      <c r="IJ54" s="1639"/>
      <c r="IK54" s="1639"/>
      <c r="IL54" s="1639"/>
      <c r="IM54" s="1639"/>
      <c r="IN54" s="1639"/>
      <c r="IO54" s="1639"/>
      <c r="IP54" s="1639"/>
      <c r="IQ54" s="1639"/>
      <c r="IR54" s="1639"/>
      <c r="IS54" s="1639"/>
      <c r="IT54" s="1639"/>
      <c r="IU54" s="1639"/>
      <c r="IV54" s="1639"/>
      <c r="IW54" s="1639"/>
      <c r="IX54" s="1639"/>
      <c r="IY54" s="1639"/>
      <c r="IZ54" s="1639"/>
      <c r="JA54" s="1639"/>
      <c r="JB54" s="1639"/>
      <c r="JC54" s="1639"/>
      <c r="JD54" s="1639"/>
      <c r="JE54" s="1639"/>
      <c r="JF54" s="1639"/>
      <c r="JG54" s="1639"/>
      <c r="JH54" s="1639"/>
      <c r="JI54" s="1639"/>
      <c r="JJ54" s="1639"/>
      <c r="JK54" s="1639"/>
      <c r="JL54" s="1639"/>
      <c r="JM54" s="1639"/>
      <c r="JN54" s="1639"/>
      <c r="JO54" s="1639"/>
      <c r="JP54" s="1639"/>
      <c r="JQ54" s="1639"/>
      <c r="JR54" s="1639"/>
      <c r="JS54" s="1639"/>
      <c r="JT54" s="1639"/>
      <c r="JU54" s="1639"/>
      <c r="JV54" s="1639"/>
      <c r="JW54" s="1639"/>
      <c r="JX54" s="1639"/>
      <c r="JY54" s="1639"/>
      <c r="JZ54" s="1639"/>
      <c r="KA54" s="1639"/>
      <c r="KB54" s="1639"/>
      <c r="KC54" s="1639"/>
      <c r="KD54" s="1639"/>
      <c r="KE54" s="1639"/>
      <c r="KF54" s="1639"/>
      <c r="KG54" s="1639"/>
      <c r="KH54" s="1639"/>
      <c r="KI54" s="1639"/>
      <c r="KJ54" s="1639"/>
      <c r="KK54" s="1639"/>
      <c r="KL54" s="1639"/>
      <c r="KM54" s="1639"/>
      <c r="KN54" s="1639"/>
      <c r="KO54" s="1639"/>
      <c r="KP54" s="1639"/>
      <c r="KQ54" s="1639"/>
      <c r="KR54" s="1639"/>
      <c r="KS54" s="1639"/>
      <c r="KT54" s="1639"/>
      <c r="KU54" s="1639"/>
      <c r="KV54" s="1639"/>
      <c r="KW54" s="1639"/>
      <c r="KX54" s="1639"/>
      <c r="KY54" s="1639"/>
      <c r="KZ54" s="1639"/>
      <c r="LA54" s="1639"/>
      <c r="LB54" s="1639"/>
      <c r="LC54" s="1639"/>
      <c r="LD54" s="1639"/>
      <c r="LE54" s="1639"/>
      <c r="LF54" s="1639"/>
      <c r="LG54" s="1639"/>
      <c r="LH54" s="1639"/>
      <c r="LI54" s="1639"/>
      <c r="LJ54" s="1639"/>
      <c r="LK54" s="1639"/>
      <c r="LL54" s="1639"/>
      <c r="LM54" s="1639"/>
      <c r="LN54" s="1639"/>
      <c r="LO54" s="1639"/>
      <c r="LP54" s="1639"/>
    </row>
    <row r="55" s="2036" customFormat="1" ht="47" customHeight="1" spans="1:328">
      <c r="A55" s="2040">
        <v>45770</v>
      </c>
      <c r="B55" s="1656" t="s">
        <v>300</v>
      </c>
      <c r="C55" s="1657" t="s">
        <v>301</v>
      </c>
      <c r="D55" s="1658">
        <v>4500164690</v>
      </c>
      <c r="E55" s="2461"/>
      <c r="F55" s="1658" t="s">
        <v>302</v>
      </c>
      <c r="G55" s="2042" t="s">
        <v>76</v>
      </c>
      <c r="H55" s="2042" t="s">
        <v>76</v>
      </c>
      <c r="I55" s="2055" t="s">
        <v>77</v>
      </c>
      <c r="J55" s="1667">
        <v>1440</v>
      </c>
      <c r="K55" s="2056">
        <v>0</v>
      </c>
      <c r="L55" s="2056">
        <v>96</v>
      </c>
      <c r="M55" s="2056">
        <f t="shared" si="37"/>
        <v>15</v>
      </c>
      <c r="N55" s="1672">
        <v>45805</v>
      </c>
      <c r="O55" s="1672">
        <v>45801</v>
      </c>
      <c r="P55" s="2057"/>
      <c r="Q55" s="1562" t="s">
        <v>78</v>
      </c>
      <c r="R55" s="1563"/>
      <c r="S55" s="1563"/>
      <c r="T55" s="1563"/>
      <c r="U55" s="1563"/>
      <c r="V55" s="2055" t="s">
        <v>303</v>
      </c>
      <c r="W55" s="2055" t="s">
        <v>111</v>
      </c>
      <c r="X55" s="2073">
        <v>45774</v>
      </c>
      <c r="Y55" s="2074" t="s">
        <v>88</v>
      </c>
      <c r="Z55" s="2074">
        <v>45777</v>
      </c>
      <c r="AA55" s="2074"/>
      <c r="AB55" s="2074"/>
      <c r="AC55" s="1687" t="s">
        <v>304</v>
      </c>
      <c r="AD55" s="1691" t="s">
        <v>305</v>
      </c>
      <c r="AE55" s="2088">
        <v>0.8646</v>
      </c>
      <c r="AF55" s="2089">
        <f t="shared" si="63"/>
        <v>1245.024</v>
      </c>
      <c r="AG55" s="1699"/>
      <c r="AH55" s="2090" t="s">
        <v>81</v>
      </c>
      <c r="AI55" s="1799">
        <f t="shared" si="3"/>
        <v>1440</v>
      </c>
      <c r="AJ55" s="2090">
        <v>9</v>
      </c>
      <c r="AK55" s="2097">
        <f t="shared" si="65"/>
        <v>1440</v>
      </c>
      <c r="AL55" s="2097"/>
      <c r="AM55" s="2097">
        <f t="shared" si="66"/>
        <v>60</v>
      </c>
      <c r="AN55" s="2097"/>
      <c r="AO55" s="2097"/>
      <c r="AP55" s="2097"/>
      <c r="AQ55" s="2097"/>
      <c r="AR55" s="2097" t="s">
        <v>63</v>
      </c>
      <c r="AS55" s="2097">
        <f>J55</f>
        <v>1440</v>
      </c>
      <c r="AT55" s="2097"/>
      <c r="AU55" s="1706">
        <f t="shared" si="54"/>
        <v>160</v>
      </c>
      <c r="AV55" s="1706">
        <f t="shared" si="55"/>
        <v>160</v>
      </c>
      <c r="AW55" s="1706">
        <f t="shared" si="56"/>
        <v>160</v>
      </c>
      <c r="AX55" s="1706">
        <f t="shared" si="57"/>
        <v>160</v>
      </c>
      <c r="AY55" s="1706">
        <f t="shared" si="58"/>
        <v>160</v>
      </c>
      <c r="AZ55" s="1706">
        <f t="shared" si="59"/>
        <v>160</v>
      </c>
      <c r="BA55" s="1706">
        <f t="shared" si="60"/>
        <v>160</v>
      </c>
      <c r="BB55" s="1706">
        <f t="shared" si="61"/>
        <v>160</v>
      </c>
      <c r="BC55" s="1706">
        <f t="shared" si="62"/>
        <v>160</v>
      </c>
      <c r="BD55" s="1706">
        <f t="shared" si="48"/>
        <v>153.333333333333</v>
      </c>
      <c r="BE55" s="1706">
        <f t="shared" si="49"/>
        <v>6.66666666666667</v>
      </c>
      <c r="BF55" s="2056">
        <f t="shared" si="64"/>
        <v>0</v>
      </c>
      <c r="BG55" s="2113"/>
      <c r="BH55" s="2114"/>
      <c r="BI55" s="2114"/>
      <c r="BJ55" s="2114"/>
      <c r="BK55" s="2114"/>
      <c r="BL55" s="2114"/>
      <c r="BM55" s="2114"/>
      <c r="BN55" s="2114"/>
      <c r="BO55" s="2114"/>
      <c r="BP55" s="2114"/>
      <c r="BQ55" s="2114"/>
      <c r="BR55" s="2114"/>
      <c r="BS55" s="2114"/>
      <c r="BT55" s="2114"/>
      <c r="BU55" s="2114"/>
      <c r="BV55" s="2114"/>
      <c r="BW55" s="2114"/>
      <c r="BX55" s="2114"/>
      <c r="BY55" s="2114"/>
      <c r="BZ55" s="2114"/>
      <c r="CA55" s="2114"/>
      <c r="CB55" s="2114"/>
      <c r="CC55" s="2114"/>
      <c r="CD55" s="2114"/>
      <c r="CE55" s="2114"/>
      <c r="CF55" s="2114"/>
      <c r="CG55" s="2114"/>
      <c r="CH55" s="2114"/>
      <c r="CI55" s="2114"/>
      <c r="CJ55" s="2114"/>
      <c r="CK55" s="2114"/>
      <c r="CL55" s="2114"/>
      <c r="CM55" s="2114"/>
      <c r="CN55" s="2114"/>
      <c r="CO55" s="2114"/>
      <c r="CP55" s="2114"/>
      <c r="CQ55" s="2114"/>
      <c r="CR55" s="2114"/>
      <c r="CS55" s="2114"/>
      <c r="CT55" s="2114"/>
      <c r="CU55" s="2114"/>
      <c r="CV55" s="2114"/>
      <c r="CW55" s="2114"/>
      <c r="CX55" s="2114"/>
      <c r="CY55" s="2114"/>
      <c r="CZ55" s="2114"/>
      <c r="DA55" s="2114"/>
      <c r="DB55" s="2114"/>
      <c r="DC55" s="2114"/>
      <c r="DD55" s="2114"/>
      <c r="DE55" s="2114"/>
      <c r="DF55" s="2114"/>
      <c r="DG55" s="2114"/>
      <c r="DH55" s="2114"/>
      <c r="DI55" s="2114"/>
      <c r="DJ55" s="2114"/>
      <c r="DK55" s="2114"/>
      <c r="DL55" s="2114"/>
      <c r="DM55" s="2114"/>
      <c r="DN55" s="2114"/>
      <c r="DO55" s="2114"/>
      <c r="DP55" s="2114"/>
      <c r="DQ55" s="2114"/>
      <c r="DR55" s="2114"/>
      <c r="DS55" s="2114"/>
      <c r="DT55" s="2114"/>
      <c r="DU55" s="2114"/>
      <c r="DV55" s="2114"/>
      <c r="DW55" s="2114"/>
      <c r="DX55" s="2114"/>
      <c r="DY55" s="2114"/>
      <c r="DZ55" s="2114"/>
      <c r="EA55" s="2114"/>
      <c r="EB55" s="2114"/>
      <c r="EC55" s="2114"/>
      <c r="ED55" s="2114"/>
      <c r="EE55" s="2114"/>
      <c r="EF55" s="2114"/>
      <c r="EG55" s="2114"/>
      <c r="EH55" s="2114"/>
      <c r="EI55" s="2114"/>
      <c r="EJ55" s="2114"/>
      <c r="EK55" s="2114"/>
      <c r="EL55" s="2114"/>
      <c r="EM55" s="2114"/>
      <c r="EN55" s="2114"/>
      <c r="EO55" s="2114"/>
      <c r="EP55" s="2114"/>
      <c r="EQ55" s="2114"/>
      <c r="ER55" s="2114"/>
      <c r="ES55" s="2114"/>
      <c r="ET55" s="2114"/>
      <c r="EU55" s="2114"/>
      <c r="EV55" s="2114"/>
      <c r="EW55" s="2114"/>
      <c r="EX55" s="2114"/>
      <c r="EY55" s="2114"/>
      <c r="EZ55" s="2114"/>
      <c r="FA55" s="2114"/>
      <c r="FB55" s="2114"/>
      <c r="FC55" s="2114"/>
      <c r="FD55" s="2114"/>
      <c r="FE55" s="2114"/>
      <c r="FF55" s="2114"/>
      <c r="FG55" s="2114"/>
      <c r="FH55" s="2114"/>
      <c r="FI55" s="2114"/>
      <c r="FJ55" s="2114"/>
      <c r="FK55" s="2114"/>
      <c r="FL55" s="2114"/>
      <c r="FM55" s="2114"/>
      <c r="FN55" s="2114"/>
      <c r="FO55" s="2114"/>
      <c r="FP55" s="2114"/>
      <c r="FQ55" s="2114"/>
      <c r="FR55" s="2114"/>
      <c r="FS55" s="2114"/>
      <c r="FT55" s="2114"/>
      <c r="FU55" s="2114"/>
      <c r="FV55" s="2114"/>
      <c r="FW55" s="2114"/>
      <c r="FX55" s="2114"/>
      <c r="FY55" s="2114"/>
      <c r="FZ55" s="2114"/>
      <c r="GA55" s="2114"/>
      <c r="GB55" s="2114"/>
      <c r="GC55" s="2114"/>
      <c r="GD55" s="2114"/>
      <c r="GE55" s="2114"/>
      <c r="GF55" s="2114"/>
      <c r="GG55" s="2114"/>
      <c r="GH55" s="2114"/>
      <c r="GI55" s="2114"/>
      <c r="GJ55" s="2114"/>
      <c r="GK55" s="2114"/>
      <c r="GL55" s="2114"/>
      <c r="GM55" s="2114"/>
      <c r="GN55" s="2114"/>
      <c r="GO55" s="2114"/>
      <c r="GP55" s="2114"/>
      <c r="GQ55" s="2114"/>
      <c r="GR55" s="2114"/>
      <c r="GS55" s="2114"/>
      <c r="GT55" s="2114"/>
      <c r="GU55" s="2114"/>
      <c r="GV55" s="2114"/>
      <c r="GW55" s="2114"/>
      <c r="GX55" s="2114"/>
      <c r="GY55" s="2114"/>
      <c r="GZ55" s="2114"/>
      <c r="HA55" s="2114"/>
      <c r="HB55" s="2114"/>
      <c r="HC55" s="2114"/>
      <c r="HD55" s="2114"/>
      <c r="HE55" s="2114"/>
      <c r="HF55" s="2114"/>
      <c r="HG55" s="2114"/>
      <c r="HH55" s="2114"/>
      <c r="HI55" s="2114"/>
      <c r="HJ55" s="2114"/>
      <c r="HK55" s="2114"/>
      <c r="HL55" s="2114"/>
      <c r="HM55" s="2114"/>
      <c r="HN55" s="2114"/>
      <c r="HO55" s="2114"/>
      <c r="HP55" s="2114"/>
      <c r="HQ55" s="2114"/>
      <c r="HR55" s="2114"/>
      <c r="HS55" s="2114"/>
      <c r="HT55" s="2114"/>
      <c r="HU55" s="2114"/>
      <c r="HV55" s="2114"/>
      <c r="HW55" s="2114"/>
      <c r="HX55" s="2114"/>
      <c r="HY55" s="2114"/>
      <c r="HZ55" s="2114"/>
      <c r="IA55" s="2114"/>
      <c r="IB55" s="2114"/>
      <c r="IC55" s="2114"/>
      <c r="ID55" s="2114"/>
      <c r="IE55" s="2114"/>
      <c r="IF55" s="2114"/>
      <c r="IG55" s="2114"/>
      <c r="IH55" s="2114"/>
      <c r="II55" s="2114"/>
      <c r="IJ55" s="2114"/>
      <c r="IK55" s="2114"/>
      <c r="IL55" s="2114"/>
      <c r="IM55" s="2114"/>
      <c r="IN55" s="2114"/>
      <c r="IO55" s="2114"/>
      <c r="IP55" s="2114"/>
      <c r="IQ55" s="2114"/>
      <c r="IR55" s="2114"/>
      <c r="IS55" s="2114"/>
      <c r="IT55" s="2114"/>
      <c r="IU55" s="2114"/>
      <c r="IV55" s="2114"/>
      <c r="IW55" s="2114"/>
      <c r="IX55" s="2114"/>
      <c r="IY55" s="2114"/>
      <c r="IZ55" s="2114"/>
      <c r="JA55" s="2114"/>
      <c r="JB55" s="2114"/>
      <c r="JC55" s="2114"/>
      <c r="JD55" s="2114"/>
      <c r="JE55" s="2114"/>
      <c r="JF55" s="2114"/>
      <c r="JG55" s="2114"/>
      <c r="JH55" s="2114"/>
      <c r="JI55" s="2114"/>
      <c r="JJ55" s="2114"/>
      <c r="JK55" s="2114"/>
      <c r="JL55" s="2114"/>
      <c r="JM55" s="2114"/>
      <c r="JN55" s="2114"/>
      <c r="JO55" s="2114"/>
      <c r="JP55" s="2114"/>
      <c r="JQ55" s="2114"/>
      <c r="JR55" s="2114"/>
      <c r="JS55" s="2114"/>
      <c r="JT55" s="2114"/>
      <c r="JU55" s="2114"/>
      <c r="JV55" s="2114"/>
      <c r="JW55" s="2114"/>
      <c r="JX55" s="2114"/>
      <c r="JY55" s="2114"/>
      <c r="JZ55" s="2114"/>
      <c r="KA55" s="2114"/>
      <c r="KB55" s="2114"/>
      <c r="KC55" s="2114"/>
      <c r="KD55" s="2114"/>
      <c r="KE55" s="2114"/>
      <c r="KF55" s="2114"/>
      <c r="KG55" s="2114"/>
      <c r="KH55" s="2114"/>
      <c r="KI55" s="2114"/>
      <c r="KJ55" s="2114"/>
      <c r="KK55" s="2114"/>
      <c r="KL55" s="2114"/>
      <c r="KM55" s="2114"/>
      <c r="KN55" s="2114"/>
      <c r="KO55" s="2114"/>
      <c r="KP55" s="2114"/>
      <c r="KQ55" s="2114"/>
      <c r="KR55" s="2114"/>
      <c r="KS55" s="2114"/>
      <c r="KT55" s="2114"/>
      <c r="KU55" s="2114"/>
      <c r="KV55" s="2114"/>
      <c r="KW55" s="2114"/>
      <c r="KX55" s="2114"/>
      <c r="KY55" s="2114"/>
      <c r="KZ55" s="2114"/>
      <c r="LA55" s="2114"/>
      <c r="LB55" s="2114"/>
      <c r="LC55" s="2114"/>
      <c r="LD55" s="2114"/>
      <c r="LE55" s="2114"/>
      <c r="LF55" s="2114"/>
      <c r="LG55" s="2114"/>
      <c r="LH55" s="2114"/>
      <c r="LI55" s="2114"/>
      <c r="LJ55" s="2114"/>
      <c r="LK55" s="2114"/>
      <c r="LL55" s="2114"/>
      <c r="LM55" s="2114"/>
      <c r="LN55" s="2114"/>
      <c r="LO55" s="2114"/>
      <c r="LP55" s="2114"/>
    </row>
    <row r="56" s="2036" customFormat="1" ht="47" customHeight="1" spans="1:328">
      <c r="A56" s="2040">
        <v>45744</v>
      </c>
      <c r="B56" s="1656" t="s">
        <v>283</v>
      </c>
      <c r="C56" s="1657" t="s">
        <v>98</v>
      </c>
      <c r="D56" s="1658">
        <v>4500161787</v>
      </c>
      <c r="E56" s="2461" t="s">
        <v>306</v>
      </c>
      <c r="F56" s="1658" t="s">
        <v>307</v>
      </c>
      <c r="G56" s="2042" t="s">
        <v>101</v>
      </c>
      <c r="H56" s="2042" t="s">
        <v>101</v>
      </c>
      <c r="I56" s="2055" t="s">
        <v>110</v>
      </c>
      <c r="J56" s="1667">
        <v>39504</v>
      </c>
      <c r="K56" s="2056">
        <v>0</v>
      </c>
      <c r="L56" s="2056">
        <v>24</v>
      </c>
      <c r="M56" s="2056">
        <f t="shared" si="37"/>
        <v>1646</v>
      </c>
      <c r="N56" s="1672">
        <v>45807</v>
      </c>
      <c r="O56" s="1672">
        <v>45803</v>
      </c>
      <c r="P56" s="2057"/>
      <c r="Q56" s="1562" t="s">
        <v>78</v>
      </c>
      <c r="R56" s="1563"/>
      <c r="S56" s="1563"/>
      <c r="T56" s="1563"/>
      <c r="U56" s="1563"/>
      <c r="V56" s="2055" t="s">
        <v>308</v>
      </c>
      <c r="W56" s="2055" t="s">
        <v>111</v>
      </c>
      <c r="X56" s="2073">
        <v>45756</v>
      </c>
      <c r="Y56" s="2074" t="s">
        <v>287</v>
      </c>
      <c r="Z56" s="2074">
        <v>45789</v>
      </c>
      <c r="AA56" s="2074"/>
      <c r="AB56" s="2074"/>
      <c r="AC56" s="1687" t="s">
        <v>309</v>
      </c>
      <c r="AD56" s="1691" t="s">
        <v>289</v>
      </c>
      <c r="AE56" s="2088">
        <v>0.8684</v>
      </c>
      <c r="AF56" s="2089">
        <f t="shared" si="63"/>
        <v>34305.2736</v>
      </c>
      <c r="AG56" s="1699" t="s">
        <v>310</v>
      </c>
      <c r="AH56" s="2090" t="s">
        <v>81</v>
      </c>
      <c r="AI56" s="1799">
        <f t="shared" si="3"/>
        <v>39504</v>
      </c>
      <c r="AJ56" s="2090">
        <v>9</v>
      </c>
      <c r="AK56" s="2097">
        <f t="shared" si="65"/>
        <v>39504</v>
      </c>
      <c r="AL56" s="2097"/>
      <c r="AM56" s="2097">
        <f t="shared" si="66"/>
        <v>1646</v>
      </c>
      <c r="AN56" s="2097"/>
      <c r="AO56" s="2097"/>
      <c r="AP56" s="2097"/>
      <c r="AQ56" s="2097"/>
      <c r="AR56" s="2097" t="s">
        <v>63</v>
      </c>
      <c r="AS56" s="2097"/>
      <c r="AT56" s="2097">
        <v>0</v>
      </c>
      <c r="AU56" s="1706">
        <f t="shared" si="54"/>
        <v>4389.33333333333</v>
      </c>
      <c r="AV56" s="1706">
        <f t="shared" si="55"/>
        <v>4389.33333333333</v>
      </c>
      <c r="AW56" s="1706">
        <f t="shared" si="56"/>
        <v>4389.33333333333</v>
      </c>
      <c r="AX56" s="1706">
        <f t="shared" si="57"/>
        <v>4389.33333333333</v>
      </c>
      <c r="AY56" s="1706">
        <f t="shared" si="58"/>
        <v>4389.33333333333</v>
      </c>
      <c r="AZ56" s="1706">
        <f t="shared" si="59"/>
        <v>4389.33333333333</v>
      </c>
      <c r="BA56" s="1706">
        <f t="shared" si="60"/>
        <v>4389.33333333333</v>
      </c>
      <c r="BB56" s="1706">
        <f t="shared" si="61"/>
        <v>4389.33333333333</v>
      </c>
      <c r="BC56" s="1706">
        <f t="shared" si="62"/>
        <v>4389.33333333333</v>
      </c>
      <c r="BD56" s="1706">
        <f t="shared" si="48"/>
        <v>4206.44444444444</v>
      </c>
      <c r="BE56" s="1706">
        <f t="shared" si="49"/>
        <v>182.888888888889</v>
      </c>
      <c r="BF56" s="2056">
        <f t="shared" si="64"/>
        <v>0</v>
      </c>
      <c r="BG56" s="2113"/>
      <c r="BH56" s="2114"/>
      <c r="BI56" s="2114"/>
      <c r="BJ56" s="2114"/>
      <c r="BK56" s="2114"/>
      <c r="BL56" s="2114"/>
      <c r="BM56" s="2114"/>
      <c r="BN56" s="2114"/>
      <c r="BO56" s="2114"/>
      <c r="BP56" s="2114"/>
      <c r="BQ56" s="2114"/>
      <c r="BR56" s="2114"/>
      <c r="BS56" s="2114"/>
      <c r="BT56" s="2114"/>
      <c r="BU56" s="2114"/>
      <c r="BV56" s="2114"/>
      <c r="BW56" s="2114"/>
      <c r="BX56" s="2114"/>
      <c r="BY56" s="2114"/>
      <c r="BZ56" s="2114"/>
      <c r="CA56" s="2114"/>
      <c r="CB56" s="2114"/>
      <c r="CC56" s="2114"/>
      <c r="CD56" s="2114"/>
      <c r="CE56" s="2114"/>
      <c r="CF56" s="2114"/>
      <c r="CG56" s="2114"/>
      <c r="CH56" s="2114"/>
      <c r="CI56" s="2114"/>
      <c r="CJ56" s="2114"/>
      <c r="CK56" s="2114"/>
      <c r="CL56" s="2114"/>
      <c r="CM56" s="2114"/>
      <c r="CN56" s="2114"/>
      <c r="CO56" s="2114"/>
      <c r="CP56" s="2114"/>
      <c r="CQ56" s="2114"/>
      <c r="CR56" s="2114"/>
      <c r="CS56" s="2114"/>
      <c r="CT56" s="2114"/>
      <c r="CU56" s="2114"/>
      <c r="CV56" s="2114"/>
      <c r="CW56" s="2114"/>
      <c r="CX56" s="2114"/>
      <c r="CY56" s="2114"/>
      <c r="CZ56" s="2114"/>
      <c r="DA56" s="2114"/>
      <c r="DB56" s="2114"/>
      <c r="DC56" s="2114"/>
      <c r="DD56" s="2114"/>
      <c r="DE56" s="2114"/>
      <c r="DF56" s="2114"/>
      <c r="DG56" s="2114"/>
      <c r="DH56" s="2114"/>
      <c r="DI56" s="2114"/>
      <c r="DJ56" s="2114"/>
      <c r="DK56" s="2114"/>
      <c r="DL56" s="2114"/>
      <c r="DM56" s="2114"/>
      <c r="DN56" s="2114"/>
      <c r="DO56" s="2114"/>
      <c r="DP56" s="2114"/>
      <c r="DQ56" s="2114"/>
      <c r="DR56" s="2114"/>
      <c r="DS56" s="2114"/>
      <c r="DT56" s="2114"/>
      <c r="DU56" s="2114"/>
      <c r="DV56" s="2114"/>
      <c r="DW56" s="2114"/>
      <c r="DX56" s="2114"/>
      <c r="DY56" s="2114"/>
      <c r="DZ56" s="2114"/>
      <c r="EA56" s="2114"/>
      <c r="EB56" s="2114"/>
      <c r="EC56" s="2114"/>
      <c r="ED56" s="2114"/>
      <c r="EE56" s="2114"/>
      <c r="EF56" s="2114"/>
      <c r="EG56" s="2114"/>
      <c r="EH56" s="2114"/>
      <c r="EI56" s="2114"/>
      <c r="EJ56" s="2114"/>
      <c r="EK56" s="2114"/>
      <c r="EL56" s="2114"/>
      <c r="EM56" s="2114"/>
      <c r="EN56" s="2114"/>
      <c r="EO56" s="2114"/>
      <c r="EP56" s="2114"/>
      <c r="EQ56" s="2114"/>
      <c r="ER56" s="2114"/>
      <c r="ES56" s="2114"/>
      <c r="ET56" s="2114"/>
      <c r="EU56" s="2114"/>
      <c r="EV56" s="2114"/>
      <c r="EW56" s="2114"/>
      <c r="EX56" s="2114"/>
      <c r="EY56" s="2114"/>
      <c r="EZ56" s="2114"/>
      <c r="FA56" s="2114"/>
      <c r="FB56" s="2114"/>
      <c r="FC56" s="2114"/>
      <c r="FD56" s="2114"/>
      <c r="FE56" s="2114"/>
      <c r="FF56" s="2114"/>
      <c r="FG56" s="2114"/>
      <c r="FH56" s="2114"/>
      <c r="FI56" s="2114"/>
      <c r="FJ56" s="2114"/>
      <c r="FK56" s="2114"/>
      <c r="FL56" s="2114"/>
      <c r="FM56" s="2114"/>
      <c r="FN56" s="2114"/>
      <c r="FO56" s="2114"/>
      <c r="FP56" s="2114"/>
      <c r="FQ56" s="2114"/>
      <c r="FR56" s="2114"/>
      <c r="FS56" s="2114"/>
      <c r="FT56" s="2114"/>
      <c r="FU56" s="2114"/>
      <c r="FV56" s="2114"/>
      <c r="FW56" s="2114"/>
      <c r="FX56" s="2114"/>
      <c r="FY56" s="2114"/>
      <c r="FZ56" s="2114"/>
      <c r="GA56" s="2114"/>
      <c r="GB56" s="2114"/>
      <c r="GC56" s="2114"/>
      <c r="GD56" s="2114"/>
      <c r="GE56" s="2114"/>
      <c r="GF56" s="2114"/>
      <c r="GG56" s="2114"/>
      <c r="GH56" s="2114"/>
      <c r="GI56" s="2114"/>
      <c r="GJ56" s="2114"/>
      <c r="GK56" s="2114"/>
      <c r="GL56" s="2114"/>
      <c r="GM56" s="2114"/>
      <c r="GN56" s="2114"/>
      <c r="GO56" s="2114"/>
      <c r="GP56" s="2114"/>
      <c r="GQ56" s="2114"/>
      <c r="GR56" s="2114"/>
      <c r="GS56" s="2114"/>
      <c r="GT56" s="2114"/>
      <c r="GU56" s="2114"/>
      <c r="GV56" s="2114"/>
      <c r="GW56" s="2114"/>
      <c r="GX56" s="2114"/>
      <c r="GY56" s="2114"/>
      <c r="GZ56" s="2114"/>
      <c r="HA56" s="2114"/>
      <c r="HB56" s="2114"/>
      <c r="HC56" s="2114"/>
      <c r="HD56" s="2114"/>
      <c r="HE56" s="2114"/>
      <c r="HF56" s="2114"/>
      <c r="HG56" s="2114"/>
      <c r="HH56" s="2114"/>
      <c r="HI56" s="2114"/>
      <c r="HJ56" s="2114"/>
      <c r="HK56" s="2114"/>
      <c r="HL56" s="2114"/>
      <c r="HM56" s="2114"/>
      <c r="HN56" s="2114"/>
      <c r="HO56" s="2114"/>
      <c r="HP56" s="2114"/>
      <c r="HQ56" s="2114"/>
      <c r="HR56" s="2114"/>
      <c r="HS56" s="2114"/>
      <c r="HT56" s="2114"/>
      <c r="HU56" s="2114"/>
      <c r="HV56" s="2114"/>
      <c r="HW56" s="2114"/>
      <c r="HX56" s="2114"/>
      <c r="HY56" s="2114"/>
      <c r="HZ56" s="2114"/>
      <c r="IA56" s="2114"/>
      <c r="IB56" s="2114"/>
      <c r="IC56" s="2114"/>
      <c r="ID56" s="2114"/>
      <c r="IE56" s="2114"/>
      <c r="IF56" s="2114"/>
      <c r="IG56" s="2114"/>
      <c r="IH56" s="2114"/>
      <c r="II56" s="2114"/>
      <c r="IJ56" s="2114"/>
      <c r="IK56" s="2114"/>
      <c r="IL56" s="2114"/>
      <c r="IM56" s="2114"/>
      <c r="IN56" s="2114"/>
      <c r="IO56" s="2114"/>
      <c r="IP56" s="2114"/>
      <c r="IQ56" s="2114"/>
      <c r="IR56" s="2114"/>
      <c r="IS56" s="2114"/>
      <c r="IT56" s="2114"/>
      <c r="IU56" s="2114"/>
      <c r="IV56" s="2114"/>
      <c r="IW56" s="2114"/>
      <c r="IX56" s="2114"/>
      <c r="IY56" s="2114"/>
      <c r="IZ56" s="2114"/>
      <c r="JA56" s="2114"/>
      <c r="JB56" s="2114"/>
      <c r="JC56" s="2114"/>
      <c r="JD56" s="2114"/>
      <c r="JE56" s="2114"/>
      <c r="JF56" s="2114"/>
      <c r="JG56" s="2114"/>
      <c r="JH56" s="2114"/>
      <c r="JI56" s="2114"/>
      <c r="JJ56" s="2114"/>
      <c r="JK56" s="2114"/>
      <c r="JL56" s="2114"/>
      <c r="JM56" s="2114"/>
      <c r="JN56" s="2114"/>
      <c r="JO56" s="2114"/>
      <c r="JP56" s="2114"/>
      <c r="JQ56" s="2114"/>
      <c r="JR56" s="2114"/>
      <c r="JS56" s="2114"/>
      <c r="JT56" s="2114"/>
      <c r="JU56" s="2114"/>
      <c r="JV56" s="2114"/>
      <c r="JW56" s="2114"/>
      <c r="JX56" s="2114"/>
      <c r="JY56" s="2114"/>
      <c r="JZ56" s="2114"/>
      <c r="KA56" s="2114"/>
      <c r="KB56" s="2114"/>
      <c r="KC56" s="2114"/>
      <c r="KD56" s="2114"/>
      <c r="KE56" s="2114"/>
      <c r="KF56" s="2114"/>
      <c r="KG56" s="2114"/>
      <c r="KH56" s="2114"/>
      <c r="KI56" s="2114"/>
      <c r="KJ56" s="2114"/>
      <c r="KK56" s="2114"/>
      <c r="KL56" s="2114"/>
      <c r="KM56" s="2114"/>
      <c r="KN56" s="2114"/>
      <c r="KO56" s="2114"/>
      <c r="KP56" s="2114"/>
      <c r="KQ56" s="2114"/>
      <c r="KR56" s="2114"/>
      <c r="KS56" s="2114"/>
      <c r="KT56" s="2114"/>
      <c r="KU56" s="2114"/>
      <c r="KV56" s="2114"/>
      <c r="KW56" s="2114"/>
      <c r="KX56" s="2114"/>
      <c r="KY56" s="2114"/>
      <c r="KZ56" s="2114"/>
      <c r="LA56" s="2114"/>
      <c r="LB56" s="2114"/>
      <c r="LC56" s="2114"/>
      <c r="LD56" s="2114"/>
      <c r="LE56" s="2114"/>
      <c r="LF56" s="2114"/>
      <c r="LG56" s="2114"/>
      <c r="LH56" s="2114"/>
      <c r="LI56" s="2114"/>
      <c r="LJ56" s="2114"/>
      <c r="LK56" s="2114"/>
      <c r="LL56" s="2114"/>
      <c r="LM56" s="2114"/>
      <c r="LN56" s="2114"/>
      <c r="LO56" s="2114"/>
      <c r="LP56" s="2114"/>
    </row>
    <row r="57" s="2036" customFormat="1" ht="47" customHeight="1" spans="1:328">
      <c r="A57" s="2040">
        <v>45740</v>
      </c>
      <c r="B57" s="1656" t="s">
        <v>311</v>
      </c>
      <c r="C57" s="1657" t="s">
        <v>158</v>
      </c>
      <c r="D57" s="1658">
        <v>4500161168</v>
      </c>
      <c r="E57" s="2461">
        <v>10349210</v>
      </c>
      <c r="F57" s="1658" t="s">
        <v>312</v>
      </c>
      <c r="G57" s="2042" t="s">
        <v>76</v>
      </c>
      <c r="H57" s="2042" t="s">
        <v>76</v>
      </c>
      <c r="I57" s="2055" t="s">
        <v>77</v>
      </c>
      <c r="J57" s="1667">
        <v>1248</v>
      </c>
      <c r="K57" s="2056">
        <v>0</v>
      </c>
      <c r="L57" s="2056">
        <v>96</v>
      </c>
      <c r="M57" s="2056">
        <f t="shared" si="37"/>
        <v>13</v>
      </c>
      <c r="N57" s="1672">
        <v>45807</v>
      </c>
      <c r="O57" s="1672">
        <v>45803</v>
      </c>
      <c r="P57" s="2057"/>
      <c r="Q57" s="1562" t="s">
        <v>78</v>
      </c>
      <c r="R57" s="1563"/>
      <c r="S57" s="1563"/>
      <c r="T57" s="1563"/>
      <c r="U57" s="1563"/>
      <c r="V57" s="2055"/>
      <c r="W57" s="2055" t="s">
        <v>168</v>
      </c>
      <c r="X57" s="2073">
        <v>45772</v>
      </c>
      <c r="Y57" s="2074" t="s">
        <v>287</v>
      </c>
      <c r="Z57" s="2074">
        <v>45775</v>
      </c>
      <c r="AA57" s="2074"/>
      <c r="AB57" s="2074"/>
      <c r="AC57" s="1687" t="s">
        <v>313</v>
      </c>
      <c r="AD57" s="1691" t="s">
        <v>266</v>
      </c>
      <c r="AE57" s="2088">
        <v>0.8709</v>
      </c>
      <c r="AF57" s="2089">
        <f t="shared" si="63"/>
        <v>1086.8832</v>
      </c>
      <c r="AG57" s="1699"/>
      <c r="AH57" s="2090" t="s">
        <v>81</v>
      </c>
      <c r="AI57" s="1799">
        <f t="shared" si="3"/>
        <v>1248</v>
      </c>
      <c r="AJ57" s="2090">
        <v>9</v>
      </c>
      <c r="AK57" s="2097">
        <f t="shared" si="65"/>
        <v>1248</v>
      </c>
      <c r="AL57" s="2097"/>
      <c r="AM57" s="2097">
        <f t="shared" si="66"/>
        <v>52</v>
      </c>
      <c r="AN57" s="2097"/>
      <c r="AO57" s="2097"/>
      <c r="AP57" s="2097"/>
      <c r="AQ57" s="2097"/>
      <c r="AR57" s="2097" t="s">
        <v>63</v>
      </c>
      <c r="AS57" s="2097"/>
      <c r="AT57" s="2097">
        <v>0</v>
      </c>
      <c r="AU57" s="1706">
        <f t="shared" si="54"/>
        <v>138.666666666667</v>
      </c>
      <c r="AV57" s="1706">
        <f t="shared" si="55"/>
        <v>138.666666666667</v>
      </c>
      <c r="AW57" s="1706">
        <f t="shared" si="56"/>
        <v>138.666666666667</v>
      </c>
      <c r="AX57" s="1706">
        <f t="shared" si="57"/>
        <v>138.666666666667</v>
      </c>
      <c r="AY57" s="1706">
        <f t="shared" si="58"/>
        <v>138.666666666667</v>
      </c>
      <c r="AZ57" s="1706">
        <f t="shared" si="59"/>
        <v>138.666666666667</v>
      </c>
      <c r="BA57" s="1706">
        <f t="shared" si="60"/>
        <v>138.666666666667</v>
      </c>
      <c r="BB57" s="1706">
        <f t="shared" si="61"/>
        <v>138.666666666667</v>
      </c>
      <c r="BC57" s="1706">
        <f t="shared" si="62"/>
        <v>138.666666666667</v>
      </c>
      <c r="BD57" s="1706">
        <f t="shared" si="48"/>
        <v>132.888888888889</v>
      </c>
      <c r="BE57" s="1706">
        <f t="shared" si="49"/>
        <v>5.77777777777778</v>
      </c>
      <c r="BF57" s="2056">
        <f t="shared" si="64"/>
        <v>0</v>
      </c>
      <c r="BG57" s="2113"/>
      <c r="BH57" s="2114"/>
      <c r="BI57" s="2114"/>
      <c r="BJ57" s="2114"/>
      <c r="BK57" s="2114"/>
      <c r="BL57" s="2114"/>
      <c r="BM57" s="2114"/>
      <c r="BN57" s="2114"/>
      <c r="BO57" s="2114"/>
      <c r="BP57" s="2114"/>
      <c r="BQ57" s="2114"/>
      <c r="BR57" s="2114"/>
      <c r="BS57" s="2114"/>
      <c r="BT57" s="2114"/>
      <c r="BU57" s="2114"/>
      <c r="BV57" s="2114"/>
      <c r="BW57" s="2114"/>
      <c r="BX57" s="2114"/>
      <c r="BY57" s="2114"/>
      <c r="BZ57" s="2114"/>
      <c r="CA57" s="2114"/>
      <c r="CB57" s="2114"/>
      <c r="CC57" s="2114"/>
      <c r="CD57" s="2114"/>
      <c r="CE57" s="2114"/>
      <c r="CF57" s="2114"/>
      <c r="CG57" s="2114"/>
      <c r="CH57" s="2114"/>
      <c r="CI57" s="2114"/>
      <c r="CJ57" s="2114"/>
      <c r="CK57" s="2114"/>
      <c r="CL57" s="2114"/>
      <c r="CM57" s="2114"/>
      <c r="CN57" s="2114"/>
      <c r="CO57" s="2114"/>
      <c r="CP57" s="2114"/>
      <c r="CQ57" s="2114"/>
      <c r="CR57" s="2114"/>
      <c r="CS57" s="2114"/>
      <c r="CT57" s="2114"/>
      <c r="CU57" s="2114"/>
      <c r="CV57" s="2114"/>
      <c r="CW57" s="2114"/>
      <c r="CX57" s="2114"/>
      <c r="CY57" s="2114"/>
      <c r="CZ57" s="2114"/>
      <c r="DA57" s="2114"/>
      <c r="DB57" s="2114"/>
      <c r="DC57" s="2114"/>
      <c r="DD57" s="2114"/>
      <c r="DE57" s="2114"/>
      <c r="DF57" s="2114"/>
      <c r="DG57" s="2114"/>
      <c r="DH57" s="2114"/>
      <c r="DI57" s="2114"/>
      <c r="DJ57" s="2114"/>
      <c r="DK57" s="2114"/>
      <c r="DL57" s="2114"/>
      <c r="DM57" s="2114"/>
      <c r="DN57" s="2114"/>
      <c r="DO57" s="2114"/>
      <c r="DP57" s="2114"/>
      <c r="DQ57" s="2114"/>
      <c r="DR57" s="2114"/>
      <c r="DS57" s="2114"/>
      <c r="DT57" s="2114"/>
      <c r="DU57" s="2114"/>
      <c r="DV57" s="2114"/>
      <c r="DW57" s="2114"/>
      <c r="DX57" s="2114"/>
      <c r="DY57" s="2114"/>
      <c r="DZ57" s="2114"/>
      <c r="EA57" s="2114"/>
      <c r="EB57" s="2114"/>
      <c r="EC57" s="2114"/>
      <c r="ED57" s="2114"/>
      <c r="EE57" s="2114"/>
      <c r="EF57" s="2114"/>
      <c r="EG57" s="2114"/>
      <c r="EH57" s="2114"/>
      <c r="EI57" s="2114"/>
      <c r="EJ57" s="2114"/>
      <c r="EK57" s="2114"/>
      <c r="EL57" s="2114"/>
      <c r="EM57" s="2114"/>
      <c r="EN57" s="2114"/>
      <c r="EO57" s="2114"/>
      <c r="EP57" s="2114"/>
      <c r="EQ57" s="2114"/>
      <c r="ER57" s="2114"/>
      <c r="ES57" s="2114"/>
      <c r="ET57" s="2114"/>
      <c r="EU57" s="2114"/>
      <c r="EV57" s="2114"/>
      <c r="EW57" s="2114"/>
      <c r="EX57" s="2114"/>
      <c r="EY57" s="2114"/>
      <c r="EZ57" s="2114"/>
      <c r="FA57" s="2114"/>
      <c r="FB57" s="2114"/>
      <c r="FC57" s="2114"/>
      <c r="FD57" s="2114"/>
      <c r="FE57" s="2114"/>
      <c r="FF57" s="2114"/>
      <c r="FG57" s="2114"/>
      <c r="FH57" s="2114"/>
      <c r="FI57" s="2114"/>
      <c r="FJ57" s="2114"/>
      <c r="FK57" s="2114"/>
      <c r="FL57" s="2114"/>
      <c r="FM57" s="2114"/>
      <c r="FN57" s="2114"/>
      <c r="FO57" s="2114"/>
      <c r="FP57" s="2114"/>
      <c r="FQ57" s="2114"/>
      <c r="FR57" s="2114"/>
      <c r="FS57" s="2114"/>
      <c r="FT57" s="2114"/>
      <c r="FU57" s="2114"/>
      <c r="FV57" s="2114"/>
      <c r="FW57" s="2114"/>
      <c r="FX57" s="2114"/>
      <c r="FY57" s="2114"/>
      <c r="FZ57" s="2114"/>
      <c r="GA57" s="2114"/>
      <c r="GB57" s="2114"/>
      <c r="GC57" s="2114"/>
      <c r="GD57" s="2114"/>
      <c r="GE57" s="2114"/>
      <c r="GF57" s="2114"/>
      <c r="GG57" s="2114"/>
      <c r="GH57" s="2114"/>
      <c r="GI57" s="2114"/>
      <c r="GJ57" s="2114"/>
      <c r="GK57" s="2114"/>
      <c r="GL57" s="2114"/>
      <c r="GM57" s="2114"/>
      <c r="GN57" s="2114"/>
      <c r="GO57" s="2114"/>
      <c r="GP57" s="2114"/>
      <c r="GQ57" s="2114"/>
      <c r="GR57" s="2114"/>
      <c r="GS57" s="2114"/>
      <c r="GT57" s="2114"/>
      <c r="GU57" s="2114"/>
      <c r="GV57" s="2114"/>
      <c r="GW57" s="2114"/>
      <c r="GX57" s="2114"/>
      <c r="GY57" s="2114"/>
      <c r="GZ57" s="2114"/>
      <c r="HA57" s="2114"/>
      <c r="HB57" s="2114"/>
      <c r="HC57" s="2114"/>
      <c r="HD57" s="2114"/>
      <c r="HE57" s="2114"/>
      <c r="HF57" s="2114"/>
      <c r="HG57" s="2114"/>
      <c r="HH57" s="2114"/>
      <c r="HI57" s="2114"/>
      <c r="HJ57" s="2114"/>
      <c r="HK57" s="2114"/>
      <c r="HL57" s="2114"/>
      <c r="HM57" s="2114"/>
      <c r="HN57" s="2114"/>
      <c r="HO57" s="2114"/>
      <c r="HP57" s="2114"/>
      <c r="HQ57" s="2114"/>
      <c r="HR57" s="2114"/>
      <c r="HS57" s="2114"/>
      <c r="HT57" s="2114"/>
      <c r="HU57" s="2114"/>
      <c r="HV57" s="2114"/>
      <c r="HW57" s="2114"/>
      <c r="HX57" s="2114"/>
      <c r="HY57" s="2114"/>
      <c r="HZ57" s="2114"/>
      <c r="IA57" s="2114"/>
      <c r="IB57" s="2114"/>
      <c r="IC57" s="2114"/>
      <c r="ID57" s="2114"/>
      <c r="IE57" s="2114"/>
      <c r="IF57" s="2114"/>
      <c r="IG57" s="2114"/>
      <c r="IH57" s="2114"/>
      <c r="II57" s="2114"/>
      <c r="IJ57" s="2114"/>
      <c r="IK57" s="2114"/>
      <c r="IL57" s="2114"/>
      <c r="IM57" s="2114"/>
      <c r="IN57" s="2114"/>
      <c r="IO57" s="2114"/>
      <c r="IP57" s="2114"/>
      <c r="IQ57" s="2114"/>
      <c r="IR57" s="2114"/>
      <c r="IS57" s="2114"/>
      <c r="IT57" s="2114"/>
      <c r="IU57" s="2114"/>
      <c r="IV57" s="2114"/>
      <c r="IW57" s="2114"/>
      <c r="IX57" s="2114"/>
      <c r="IY57" s="2114"/>
      <c r="IZ57" s="2114"/>
      <c r="JA57" s="2114"/>
      <c r="JB57" s="2114"/>
      <c r="JC57" s="2114"/>
      <c r="JD57" s="2114"/>
      <c r="JE57" s="2114"/>
      <c r="JF57" s="2114"/>
      <c r="JG57" s="2114"/>
      <c r="JH57" s="2114"/>
      <c r="JI57" s="2114"/>
      <c r="JJ57" s="2114"/>
      <c r="JK57" s="2114"/>
      <c r="JL57" s="2114"/>
      <c r="JM57" s="2114"/>
      <c r="JN57" s="2114"/>
      <c r="JO57" s="2114"/>
      <c r="JP57" s="2114"/>
      <c r="JQ57" s="2114"/>
      <c r="JR57" s="2114"/>
      <c r="JS57" s="2114"/>
      <c r="JT57" s="2114"/>
      <c r="JU57" s="2114"/>
      <c r="JV57" s="2114"/>
      <c r="JW57" s="2114"/>
      <c r="JX57" s="2114"/>
      <c r="JY57" s="2114"/>
      <c r="JZ57" s="2114"/>
      <c r="KA57" s="2114"/>
      <c r="KB57" s="2114"/>
      <c r="KC57" s="2114"/>
      <c r="KD57" s="2114"/>
      <c r="KE57" s="2114"/>
      <c r="KF57" s="2114"/>
      <c r="KG57" s="2114"/>
      <c r="KH57" s="2114"/>
      <c r="KI57" s="2114"/>
      <c r="KJ57" s="2114"/>
      <c r="KK57" s="2114"/>
      <c r="KL57" s="2114"/>
      <c r="KM57" s="2114"/>
      <c r="KN57" s="2114"/>
      <c r="KO57" s="2114"/>
      <c r="KP57" s="2114"/>
      <c r="KQ57" s="2114"/>
      <c r="KR57" s="2114"/>
      <c r="KS57" s="2114"/>
      <c r="KT57" s="2114"/>
      <c r="KU57" s="2114"/>
      <c r="KV57" s="2114"/>
      <c r="KW57" s="2114"/>
      <c r="KX57" s="2114"/>
      <c r="KY57" s="2114"/>
      <c r="KZ57" s="2114"/>
      <c r="LA57" s="2114"/>
      <c r="LB57" s="2114"/>
      <c r="LC57" s="2114"/>
      <c r="LD57" s="2114"/>
      <c r="LE57" s="2114"/>
      <c r="LF57" s="2114"/>
      <c r="LG57" s="2114"/>
      <c r="LH57" s="2114"/>
      <c r="LI57" s="2114"/>
      <c r="LJ57" s="2114"/>
      <c r="LK57" s="2114"/>
      <c r="LL57" s="2114"/>
      <c r="LM57" s="2114"/>
      <c r="LN57" s="2114"/>
      <c r="LO57" s="2114"/>
      <c r="LP57" s="2114"/>
    </row>
    <row r="58" s="2036" customFormat="1" ht="47" customHeight="1" spans="1:328">
      <c r="A58" s="2040">
        <v>45743</v>
      </c>
      <c r="B58" s="1656" t="s">
        <v>283</v>
      </c>
      <c r="C58" s="1657" t="s">
        <v>98</v>
      </c>
      <c r="D58" s="1658">
        <v>4500161572</v>
      </c>
      <c r="E58" s="2461" t="s">
        <v>314</v>
      </c>
      <c r="F58" s="1658" t="s">
        <v>315</v>
      </c>
      <c r="G58" s="2042" t="s">
        <v>101</v>
      </c>
      <c r="H58" s="2042" t="s">
        <v>101</v>
      </c>
      <c r="I58" s="2055" t="s">
        <v>110</v>
      </c>
      <c r="J58" s="1667">
        <v>39504</v>
      </c>
      <c r="K58" s="2056">
        <v>0</v>
      </c>
      <c r="L58" s="2056">
        <v>24</v>
      </c>
      <c r="M58" s="2600">
        <f t="shared" si="37"/>
        <v>1646</v>
      </c>
      <c r="N58" s="1672">
        <v>45804</v>
      </c>
      <c r="O58" s="1672">
        <v>45800</v>
      </c>
      <c r="P58" s="2057"/>
      <c r="Q58" s="1562" t="s">
        <v>78</v>
      </c>
      <c r="R58" s="1563"/>
      <c r="S58" s="1563"/>
      <c r="T58" s="1563"/>
      <c r="U58" s="1563"/>
      <c r="V58" s="2055" t="s">
        <v>308</v>
      </c>
      <c r="W58" s="2055" t="s">
        <v>111</v>
      </c>
      <c r="X58" s="2073">
        <v>45743</v>
      </c>
      <c r="Y58" s="2074" t="s">
        <v>287</v>
      </c>
      <c r="Z58" s="2074">
        <v>45758</v>
      </c>
      <c r="AA58" s="2074"/>
      <c r="AB58" s="2074"/>
      <c r="AC58" s="1687" t="s">
        <v>309</v>
      </c>
      <c r="AD58" s="1691" t="s">
        <v>289</v>
      </c>
      <c r="AE58" s="2088">
        <v>0.8684</v>
      </c>
      <c r="AF58" s="2089">
        <f t="shared" si="63"/>
        <v>34305.2736</v>
      </c>
      <c r="AG58" s="1699" t="s">
        <v>316</v>
      </c>
      <c r="AH58" s="2090" t="s">
        <v>81</v>
      </c>
      <c r="AI58" s="1799">
        <f t="shared" si="3"/>
        <v>39504</v>
      </c>
      <c r="AJ58" s="2090">
        <v>9</v>
      </c>
      <c r="AK58" s="2097">
        <f t="shared" si="65"/>
        <v>39504</v>
      </c>
      <c r="AL58" s="2097"/>
      <c r="AM58" s="2097">
        <f t="shared" si="66"/>
        <v>1646</v>
      </c>
      <c r="AN58" s="2097"/>
      <c r="AO58" s="2097"/>
      <c r="AP58" s="2097"/>
      <c r="AQ58" s="2097"/>
      <c r="AR58" s="2097" t="s">
        <v>63</v>
      </c>
      <c r="AS58" s="2097"/>
      <c r="AT58" s="2097">
        <v>0</v>
      </c>
      <c r="AU58" s="1706">
        <f t="shared" si="54"/>
        <v>4389.33333333333</v>
      </c>
      <c r="AV58" s="1706">
        <f t="shared" si="55"/>
        <v>4389.33333333333</v>
      </c>
      <c r="AW58" s="1706">
        <f t="shared" si="56"/>
        <v>4389.33333333333</v>
      </c>
      <c r="AX58" s="1706">
        <f t="shared" si="57"/>
        <v>4389.33333333333</v>
      </c>
      <c r="AY58" s="1706">
        <f t="shared" si="58"/>
        <v>4389.33333333333</v>
      </c>
      <c r="AZ58" s="1706">
        <f t="shared" si="59"/>
        <v>4389.33333333333</v>
      </c>
      <c r="BA58" s="1706">
        <f t="shared" si="60"/>
        <v>4389.33333333333</v>
      </c>
      <c r="BB58" s="1706">
        <f t="shared" si="61"/>
        <v>4389.33333333333</v>
      </c>
      <c r="BC58" s="1706">
        <f t="shared" si="62"/>
        <v>4389.33333333333</v>
      </c>
      <c r="BD58" s="1706">
        <f t="shared" si="48"/>
        <v>4206.44444444444</v>
      </c>
      <c r="BE58" s="1706">
        <f t="shared" si="49"/>
        <v>182.888888888889</v>
      </c>
      <c r="BF58" s="2056">
        <f t="shared" si="64"/>
        <v>0</v>
      </c>
      <c r="BG58" s="2113"/>
      <c r="BH58" s="2114"/>
      <c r="BI58" s="2114"/>
      <c r="BJ58" s="2114"/>
      <c r="BK58" s="2114"/>
      <c r="BL58" s="2114"/>
      <c r="BM58" s="2114"/>
      <c r="BN58" s="2114"/>
      <c r="BO58" s="2114"/>
      <c r="BP58" s="2114"/>
      <c r="BQ58" s="2114"/>
      <c r="BR58" s="2114"/>
      <c r="BS58" s="2114"/>
      <c r="BT58" s="2114"/>
      <c r="BU58" s="2114"/>
      <c r="BV58" s="2114"/>
      <c r="BW58" s="2114"/>
      <c r="BX58" s="2114"/>
      <c r="BY58" s="2114"/>
      <c r="BZ58" s="2114"/>
      <c r="CA58" s="2114"/>
      <c r="CB58" s="2114"/>
      <c r="CC58" s="2114"/>
      <c r="CD58" s="2114"/>
      <c r="CE58" s="2114"/>
      <c r="CF58" s="2114"/>
      <c r="CG58" s="2114"/>
      <c r="CH58" s="2114"/>
      <c r="CI58" s="2114"/>
      <c r="CJ58" s="2114"/>
      <c r="CK58" s="2114"/>
      <c r="CL58" s="2114"/>
      <c r="CM58" s="2114"/>
      <c r="CN58" s="2114"/>
      <c r="CO58" s="2114"/>
      <c r="CP58" s="2114"/>
      <c r="CQ58" s="2114"/>
      <c r="CR58" s="2114"/>
      <c r="CS58" s="2114"/>
      <c r="CT58" s="2114"/>
      <c r="CU58" s="2114"/>
      <c r="CV58" s="2114"/>
      <c r="CW58" s="2114"/>
      <c r="CX58" s="2114"/>
      <c r="CY58" s="2114"/>
      <c r="CZ58" s="2114"/>
      <c r="DA58" s="2114"/>
      <c r="DB58" s="2114"/>
      <c r="DC58" s="2114"/>
      <c r="DD58" s="2114"/>
      <c r="DE58" s="2114"/>
      <c r="DF58" s="2114"/>
      <c r="DG58" s="2114"/>
      <c r="DH58" s="2114"/>
      <c r="DI58" s="2114"/>
      <c r="DJ58" s="2114"/>
      <c r="DK58" s="2114"/>
      <c r="DL58" s="2114"/>
      <c r="DM58" s="2114"/>
      <c r="DN58" s="2114"/>
      <c r="DO58" s="2114"/>
      <c r="DP58" s="2114"/>
      <c r="DQ58" s="2114"/>
      <c r="DR58" s="2114"/>
      <c r="DS58" s="2114"/>
      <c r="DT58" s="2114"/>
      <c r="DU58" s="2114"/>
      <c r="DV58" s="2114"/>
      <c r="DW58" s="2114"/>
      <c r="DX58" s="2114"/>
      <c r="DY58" s="2114"/>
      <c r="DZ58" s="2114"/>
      <c r="EA58" s="2114"/>
      <c r="EB58" s="2114"/>
      <c r="EC58" s="2114"/>
      <c r="ED58" s="2114"/>
      <c r="EE58" s="2114"/>
      <c r="EF58" s="2114"/>
      <c r="EG58" s="2114"/>
      <c r="EH58" s="2114"/>
      <c r="EI58" s="2114"/>
      <c r="EJ58" s="2114"/>
      <c r="EK58" s="2114"/>
      <c r="EL58" s="2114"/>
      <c r="EM58" s="2114"/>
      <c r="EN58" s="2114"/>
      <c r="EO58" s="2114"/>
      <c r="EP58" s="2114"/>
      <c r="EQ58" s="2114"/>
      <c r="ER58" s="2114"/>
      <c r="ES58" s="2114"/>
      <c r="ET58" s="2114"/>
      <c r="EU58" s="2114"/>
      <c r="EV58" s="2114"/>
      <c r="EW58" s="2114"/>
      <c r="EX58" s="2114"/>
      <c r="EY58" s="2114"/>
      <c r="EZ58" s="2114"/>
      <c r="FA58" s="2114"/>
      <c r="FB58" s="2114"/>
      <c r="FC58" s="2114"/>
      <c r="FD58" s="2114"/>
      <c r="FE58" s="2114"/>
      <c r="FF58" s="2114"/>
      <c r="FG58" s="2114"/>
      <c r="FH58" s="2114"/>
      <c r="FI58" s="2114"/>
      <c r="FJ58" s="2114"/>
      <c r="FK58" s="2114"/>
      <c r="FL58" s="2114"/>
      <c r="FM58" s="2114"/>
      <c r="FN58" s="2114"/>
      <c r="FO58" s="2114"/>
      <c r="FP58" s="2114"/>
      <c r="FQ58" s="2114"/>
      <c r="FR58" s="2114"/>
      <c r="FS58" s="2114"/>
      <c r="FT58" s="2114"/>
      <c r="FU58" s="2114"/>
      <c r="FV58" s="2114"/>
      <c r="FW58" s="2114"/>
      <c r="FX58" s="2114"/>
      <c r="FY58" s="2114"/>
      <c r="FZ58" s="2114"/>
      <c r="GA58" s="2114"/>
      <c r="GB58" s="2114"/>
      <c r="GC58" s="2114"/>
      <c r="GD58" s="2114"/>
      <c r="GE58" s="2114"/>
      <c r="GF58" s="2114"/>
      <c r="GG58" s="2114"/>
      <c r="GH58" s="2114"/>
      <c r="GI58" s="2114"/>
      <c r="GJ58" s="2114"/>
      <c r="GK58" s="2114"/>
      <c r="GL58" s="2114"/>
      <c r="GM58" s="2114"/>
      <c r="GN58" s="2114"/>
      <c r="GO58" s="2114"/>
      <c r="GP58" s="2114"/>
      <c r="GQ58" s="2114"/>
      <c r="GR58" s="2114"/>
      <c r="GS58" s="2114"/>
      <c r="GT58" s="2114"/>
      <c r="GU58" s="2114"/>
      <c r="GV58" s="2114"/>
      <c r="GW58" s="2114"/>
      <c r="GX58" s="2114"/>
      <c r="GY58" s="2114"/>
      <c r="GZ58" s="2114"/>
      <c r="HA58" s="2114"/>
      <c r="HB58" s="2114"/>
      <c r="HC58" s="2114"/>
      <c r="HD58" s="2114"/>
      <c r="HE58" s="2114"/>
      <c r="HF58" s="2114"/>
      <c r="HG58" s="2114"/>
      <c r="HH58" s="2114"/>
      <c r="HI58" s="2114"/>
      <c r="HJ58" s="2114"/>
      <c r="HK58" s="2114"/>
      <c r="HL58" s="2114"/>
      <c r="HM58" s="2114"/>
      <c r="HN58" s="2114"/>
      <c r="HO58" s="2114"/>
      <c r="HP58" s="2114"/>
      <c r="HQ58" s="2114"/>
      <c r="HR58" s="2114"/>
      <c r="HS58" s="2114"/>
      <c r="HT58" s="2114"/>
      <c r="HU58" s="2114"/>
      <c r="HV58" s="2114"/>
      <c r="HW58" s="2114"/>
      <c r="HX58" s="2114"/>
      <c r="HY58" s="2114"/>
      <c r="HZ58" s="2114"/>
      <c r="IA58" s="2114"/>
      <c r="IB58" s="2114"/>
      <c r="IC58" s="2114"/>
      <c r="ID58" s="2114"/>
      <c r="IE58" s="2114"/>
      <c r="IF58" s="2114"/>
      <c r="IG58" s="2114"/>
      <c r="IH58" s="2114"/>
      <c r="II58" s="2114"/>
      <c r="IJ58" s="2114"/>
      <c r="IK58" s="2114"/>
      <c r="IL58" s="2114"/>
      <c r="IM58" s="2114"/>
      <c r="IN58" s="2114"/>
      <c r="IO58" s="2114"/>
      <c r="IP58" s="2114"/>
      <c r="IQ58" s="2114"/>
      <c r="IR58" s="2114"/>
      <c r="IS58" s="2114"/>
      <c r="IT58" s="2114"/>
      <c r="IU58" s="2114"/>
      <c r="IV58" s="2114"/>
      <c r="IW58" s="2114"/>
      <c r="IX58" s="2114"/>
      <c r="IY58" s="2114"/>
      <c r="IZ58" s="2114"/>
      <c r="JA58" s="2114"/>
      <c r="JB58" s="2114"/>
      <c r="JC58" s="2114"/>
      <c r="JD58" s="2114"/>
      <c r="JE58" s="2114"/>
      <c r="JF58" s="2114"/>
      <c r="JG58" s="2114"/>
      <c r="JH58" s="2114"/>
      <c r="JI58" s="2114"/>
      <c r="JJ58" s="2114"/>
      <c r="JK58" s="2114"/>
      <c r="JL58" s="2114"/>
      <c r="JM58" s="2114"/>
      <c r="JN58" s="2114"/>
      <c r="JO58" s="2114"/>
      <c r="JP58" s="2114"/>
      <c r="JQ58" s="2114"/>
      <c r="JR58" s="2114"/>
      <c r="JS58" s="2114"/>
      <c r="JT58" s="2114"/>
      <c r="JU58" s="2114"/>
      <c r="JV58" s="2114"/>
      <c r="JW58" s="2114"/>
      <c r="JX58" s="2114"/>
      <c r="JY58" s="2114"/>
      <c r="JZ58" s="2114"/>
      <c r="KA58" s="2114"/>
      <c r="KB58" s="2114"/>
      <c r="KC58" s="2114"/>
      <c r="KD58" s="2114"/>
      <c r="KE58" s="2114"/>
      <c r="KF58" s="2114"/>
      <c r="KG58" s="2114"/>
      <c r="KH58" s="2114"/>
      <c r="KI58" s="2114"/>
      <c r="KJ58" s="2114"/>
      <c r="KK58" s="2114"/>
      <c r="KL58" s="2114"/>
      <c r="KM58" s="2114"/>
      <c r="KN58" s="2114"/>
      <c r="KO58" s="2114"/>
      <c r="KP58" s="2114"/>
      <c r="KQ58" s="2114"/>
      <c r="KR58" s="2114"/>
      <c r="KS58" s="2114"/>
      <c r="KT58" s="2114"/>
      <c r="KU58" s="2114"/>
      <c r="KV58" s="2114"/>
      <c r="KW58" s="2114"/>
      <c r="KX58" s="2114"/>
      <c r="KY58" s="2114"/>
      <c r="KZ58" s="2114"/>
      <c r="LA58" s="2114"/>
      <c r="LB58" s="2114"/>
      <c r="LC58" s="2114"/>
      <c r="LD58" s="2114"/>
      <c r="LE58" s="2114"/>
      <c r="LF58" s="2114"/>
      <c r="LG58" s="2114"/>
      <c r="LH58" s="2114"/>
      <c r="LI58" s="2114"/>
      <c r="LJ58" s="2114"/>
      <c r="LK58" s="2114"/>
      <c r="LL58" s="2114"/>
      <c r="LM58" s="2114"/>
      <c r="LN58" s="2114"/>
      <c r="LO58" s="2114"/>
      <c r="LP58" s="2114"/>
    </row>
    <row r="59" s="2036" customFormat="1" ht="47" customHeight="1" spans="1:328">
      <c r="A59" s="2040">
        <v>45761</v>
      </c>
      <c r="B59" s="1656" t="s">
        <v>317</v>
      </c>
      <c r="C59" s="1657" t="s">
        <v>98</v>
      </c>
      <c r="D59" s="1658">
        <v>4500163656</v>
      </c>
      <c r="E59" s="2461" t="s">
        <v>318</v>
      </c>
      <c r="F59" s="1658" t="s">
        <v>319</v>
      </c>
      <c r="G59" s="2042" t="s">
        <v>320</v>
      </c>
      <c r="H59" s="2042" t="s">
        <v>320</v>
      </c>
      <c r="I59" s="2042" t="s">
        <v>321</v>
      </c>
      <c r="J59" s="1667">
        <v>5992</v>
      </c>
      <c r="K59" s="2056">
        <v>0</v>
      </c>
      <c r="L59" s="2056">
        <v>56</v>
      </c>
      <c r="M59" s="2056">
        <f t="shared" si="37"/>
        <v>107</v>
      </c>
      <c r="N59" s="1672">
        <v>45807</v>
      </c>
      <c r="O59" s="1672">
        <v>45803</v>
      </c>
      <c r="P59" s="2057" t="s">
        <v>322</v>
      </c>
      <c r="Q59" s="1562" t="s">
        <v>78</v>
      </c>
      <c r="R59" s="1563"/>
      <c r="S59" s="1563"/>
      <c r="T59" s="1563"/>
      <c r="U59" s="1563"/>
      <c r="V59" s="2055" t="s">
        <v>323</v>
      </c>
      <c r="W59" s="2072" t="s">
        <v>111</v>
      </c>
      <c r="X59" s="2073">
        <v>45761</v>
      </c>
      <c r="Y59" s="2074" t="s">
        <v>88</v>
      </c>
      <c r="Z59" s="2074">
        <v>45765</v>
      </c>
      <c r="AA59" s="2074"/>
      <c r="AB59" s="2074"/>
      <c r="AC59" s="1687" t="s">
        <v>324</v>
      </c>
      <c r="AD59" s="1691" t="s">
        <v>282</v>
      </c>
      <c r="AE59" s="2088">
        <v>57.2631</v>
      </c>
      <c r="AF59" s="2089">
        <f>AE59*M59</f>
        <v>6127.1517</v>
      </c>
      <c r="AG59" s="1699" t="s">
        <v>325</v>
      </c>
      <c r="AH59" s="2090" t="s">
        <v>81</v>
      </c>
      <c r="AI59" s="1799">
        <f t="shared" si="3"/>
        <v>5992</v>
      </c>
      <c r="AJ59" s="2090"/>
      <c r="AK59" s="2097">
        <f t="shared" si="65"/>
        <v>5992</v>
      </c>
      <c r="AL59" s="2097"/>
      <c r="AM59" s="2097"/>
      <c r="AN59" s="2097"/>
      <c r="AO59" s="2097"/>
      <c r="AP59" s="2097">
        <f>J59/L59</f>
        <v>107</v>
      </c>
      <c r="AQ59" s="2097"/>
      <c r="AR59" s="2097" t="s">
        <v>63</v>
      </c>
      <c r="AS59" s="2097">
        <f t="shared" ref="AS59:AS122" si="67">J59</f>
        <v>5992</v>
      </c>
      <c r="AT59" s="2097"/>
      <c r="AU59" s="1706">
        <f>J59*7/56</f>
        <v>749</v>
      </c>
      <c r="AV59" s="1706">
        <f>J59*7/56</f>
        <v>749</v>
      </c>
      <c r="AW59" s="1706">
        <f>J59*6/56</f>
        <v>642</v>
      </c>
      <c r="AX59" s="1706">
        <f>J59*6/56</f>
        <v>642</v>
      </c>
      <c r="AY59" s="1706">
        <f>J59*6/56</f>
        <v>642</v>
      </c>
      <c r="AZ59" s="1706">
        <f>J59*6/56</f>
        <v>642</v>
      </c>
      <c r="BA59" s="1706">
        <f>J59*6/56</f>
        <v>642</v>
      </c>
      <c r="BB59" s="1706">
        <f>J59*6/56</f>
        <v>642</v>
      </c>
      <c r="BC59" s="1706">
        <f>J59*6/56</f>
        <v>642</v>
      </c>
      <c r="BD59" s="1706">
        <f t="shared" si="48"/>
        <v>638.037037037037</v>
      </c>
      <c r="BE59" s="1706">
        <f t="shared" si="49"/>
        <v>27.7407407407407</v>
      </c>
      <c r="BF59" s="2056">
        <f t="shared" si="64"/>
        <v>0</v>
      </c>
      <c r="BG59" s="2113"/>
      <c r="BH59" s="2114"/>
      <c r="BI59" s="2114"/>
      <c r="BJ59" s="2114"/>
      <c r="BK59" s="2114"/>
      <c r="BL59" s="2114"/>
      <c r="BM59" s="2114"/>
      <c r="BN59" s="2114"/>
      <c r="BO59" s="2114"/>
      <c r="BP59" s="2114"/>
      <c r="BQ59" s="2114"/>
      <c r="BR59" s="2114"/>
      <c r="BS59" s="2114"/>
      <c r="BT59" s="2114"/>
      <c r="BU59" s="2114"/>
      <c r="BV59" s="2114"/>
      <c r="BW59" s="2114"/>
      <c r="BX59" s="2114"/>
      <c r="BY59" s="2114"/>
      <c r="BZ59" s="2114"/>
      <c r="CA59" s="2114"/>
      <c r="CB59" s="2114"/>
      <c r="CC59" s="2114"/>
      <c r="CD59" s="2114"/>
      <c r="CE59" s="2114"/>
      <c r="CF59" s="2114"/>
      <c r="CG59" s="2114"/>
      <c r="CH59" s="2114"/>
      <c r="CI59" s="2114"/>
      <c r="CJ59" s="2114"/>
      <c r="CK59" s="2114"/>
      <c r="CL59" s="2114"/>
      <c r="CM59" s="2114"/>
      <c r="CN59" s="2114"/>
      <c r="CO59" s="2114"/>
      <c r="CP59" s="2114"/>
      <c r="CQ59" s="2114"/>
      <c r="CR59" s="2114"/>
      <c r="CS59" s="2114"/>
      <c r="CT59" s="2114"/>
      <c r="CU59" s="2114"/>
      <c r="CV59" s="2114"/>
      <c r="CW59" s="2114"/>
      <c r="CX59" s="2114"/>
      <c r="CY59" s="2114"/>
      <c r="CZ59" s="2114"/>
      <c r="DA59" s="2114"/>
      <c r="DB59" s="2114"/>
      <c r="DC59" s="2114"/>
      <c r="DD59" s="2114"/>
      <c r="DE59" s="2114"/>
      <c r="DF59" s="2114"/>
      <c r="DG59" s="2114"/>
      <c r="DH59" s="2114"/>
      <c r="DI59" s="2114"/>
      <c r="DJ59" s="2114"/>
      <c r="DK59" s="2114"/>
      <c r="DL59" s="2114"/>
      <c r="DM59" s="2114"/>
      <c r="DN59" s="2114"/>
      <c r="DO59" s="2114"/>
      <c r="DP59" s="2114"/>
      <c r="DQ59" s="2114"/>
      <c r="DR59" s="2114"/>
      <c r="DS59" s="2114"/>
      <c r="DT59" s="2114"/>
      <c r="DU59" s="2114"/>
      <c r="DV59" s="2114"/>
      <c r="DW59" s="2114"/>
      <c r="DX59" s="2114"/>
      <c r="DY59" s="2114"/>
      <c r="DZ59" s="2114"/>
      <c r="EA59" s="2114"/>
      <c r="EB59" s="2114"/>
      <c r="EC59" s="2114"/>
      <c r="ED59" s="2114"/>
      <c r="EE59" s="2114"/>
      <c r="EF59" s="2114"/>
      <c r="EG59" s="2114"/>
      <c r="EH59" s="2114"/>
      <c r="EI59" s="2114"/>
      <c r="EJ59" s="2114"/>
      <c r="EK59" s="2114"/>
      <c r="EL59" s="2114"/>
      <c r="EM59" s="2114"/>
      <c r="EN59" s="2114"/>
      <c r="EO59" s="2114"/>
      <c r="EP59" s="2114"/>
      <c r="EQ59" s="2114"/>
      <c r="ER59" s="2114"/>
      <c r="ES59" s="2114"/>
      <c r="ET59" s="2114"/>
      <c r="EU59" s="2114"/>
      <c r="EV59" s="2114"/>
      <c r="EW59" s="2114"/>
      <c r="EX59" s="2114"/>
      <c r="EY59" s="2114"/>
      <c r="EZ59" s="2114"/>
      <c r="FA59" s="2114"/>
      <c r="FB59" s="2114"/>
      <c r="FC59" s="2114"/>
      <c r="FD59" s="2114"/>
      <c r="FE59" s="2114"/>
      <c r="FF59" s="2114"/>
      <c r="FG59" s="2114"/>
      <c r="FH59" s="2114"/>
      <c r="FI59" s="2114"/>
      <c r="FJ59" s="2114"/>
      <c r="FK59" s="2114"/>
      <c r="FL59" s="2114"/>
      <c r="FM59" s="2114"/>
      <c r="FN59" s="2114"/>
      <c r="FO59" s="2114"/>
      <c r="FP59" s="2114"/>
      <c r="FQ59" s="2114"/>
      <c r="FR59" s="2114"/>
      <c r="FS59" s="2114"/>
      <c r="FT59" s="2114"/>
      <c r="FU59" s="2114"/>
      <c r="FV59" s="2114"/>
      <c r="FW59" s="2114"/>
      <c r="FX59" s="2114"/>
      <c r="FY59" s="2114"/>
      <c r="FZ59" s="2114"/>
      <c r="GA59" s="2114"/>
      <c r="GB59" s="2114"/>
      <c r="GC59" s="2114"/>
      <c r="GD59" s="2114"/>
      <c r="GE59" s="2114"/>
      <c r="GF59" s="2114"/>
      <c r="GG59" s="2114"/>
      <c r="GH59" s="2114"/>
      <c r="GI59" s="2114"/>
      <c r="GJ59" s="2114"/>
      <c r="GK59" s="2114"/>
      <c r="GL59" s="2114"/>
      <c r="GM59" s="2114"/>
      <c r="GN59" s="2114"/>
      <c r="GO59" s="2114"/>
      <c r="GP59" s="2114"/>
      <c r="GQ59" s="2114"/>
      <c r="GR59" s="2114"/>
      <c r="GS59" s="2114"/>
      <c r="GT59" s="2114"/>
      <c r="GU59" s="2114"/>
      <c r="GV59" s="2114"/>
      <c r="GW59" s="2114"/>
      <c r="GX59" s="2114"/>
      <c r="GY59" s="2114"/>
      <c r="GZ59" s="2114"/>
      <c r="HA59" s="2114"/>
      <c r="HB59" s="2114"/>
      <c r="HC59" s="2114"/>
      <c r="HD59" s="2114"/>
      <c r="HE59" s="2114"/>
      <c r="HF59" s="2114"/>
      <c r="HG59" s="2114"/>
      <c r="HH59" s="2114"/>
      <c r="HI59" s="2114"/>
      <c r="HJ59" s="2114"/>
      <c r="HK59" s="2114"/>
      <c r="HL59" s="2114"/>
      <c r="HM59" s="2114"/>
      <c r="HN59" s="2114"/>
      <c r="HO59" s="2114"/>
      <c r="HP59" s="2114"/>
      <c r="HQ59" s="2114"/>
      <c r="HR59" s="2114"/>
      <c r="HS59" s="2114"/>
      <c r="HT59" s="2114"/>
      <c r="HU59" s="2114"/>
      <c r="HV59" s="2114"/>
      <c r="HW59" s="2114"/>
      <c r="HX59" s="2114"/>
      <c r="HY59" s="2114"/>
      <c r="HZ59" s="2114"/>
      <c r="IA59" s="2114"/>
      <c r="IB59" s="2114"/>
      <c r="IC59" s="2114"/>
      <c r="ID59" s="2114"/>
      <c r="IE59" s="2114"/>
      <c r="IF59" s="2114"/>
      <c r="IG59" s="2114"/>
      <c r="IH59" s="2114"/>
      <c r="II59" s="2114"/>
      <c r="IJ59" s="2114"/>
      <c r="IK59" s="2114"/>
      <c r="IL59" s="2114"/>
      <c r="IM59" s="2114"/>
      <c r="IN59" s="2114"/>
      <c r="IO59" s="2114"/>
      <c r="IP59" s="2114"/>
      <c r="IQ59" s="2114"/>
      <c r="IR59" s="2114"/>
      <c r="IS59" s="2114"/>
      <c r="IT59" s="2114"/>
      <c r="IU59" s="2114"/>
      <c r="IV59" s="2114"/>
      <c r="IW59" s="2114"/>
      <c r="IX59" s="2114"/>
      <c r="IY59" s="2114"/>
      <c r="IZ59" s="2114"/>
      <c r="JA59" s="2114"/>
      <c r="JB59" s="2114"/>
      <c r="JC59" s="2114"/>
      <c r="JD59" s="2114"/>
      <c r="JE59" s="2114"/>
      <c r="JF59" s="2114"/>
      <c r="JG59" s="2114"/>
      <c r="JH59" s="2114"/>
      <c r="JI59" s="2114"/>
      <c r="JJ59" s="2114"/>
      <c r="JK59" s="2114"/>
      <c r="JL59" s="2114"/>
      <c r="JM59" s="2114"/>
      <c r="JN59" s="2114"/>
      <c r="JO59" s="2114"/>
      <c r="JP59" s="2114"/>
      <c r="JQ59" s="2114"/>
      <c r="JR59" s="2114"/>
      <c r="JS59" s="2114"/>
      <c r="JT59" s="2114"/>
      <c r="JU59" s="2114"/>
      <c r="JV59" s="2114"/>
      <c r="JW59" s="2114"/>
      <c r="JX59" s="2114"/>
      <c r="JY59" s="2114"/>
      <c r="JZ59" s="2114"/>
      <c r="KA59" s="2114"/>
      <c r="KB59" s="2114"/>
      <c r="KC59" s="2114"/>
      <c r="KD59" s="2114"/>
      <c r="KE59" s="2114"/>
      <c r="KF59" s="2114"/>
      <c r="KG59" s="2114"/>
      <c r="KH59" s="2114"/>
      <c r="KI59" s="2114"/>
      <c r="KJ59" s="2114"/>
      <c r="KK59" s="2114"/>
      <c r="KL59" s="2114"/>
      <c r="KM59" s="2114"/>
      <c r="KN59" s="2114"/>
      <c r="KO59" s="2114"/>
      <c r="KP59" s="2114"/>
      <c r="KQ59" s="2114"/>
      <c r="KR59" s="2114"/>
      <c r="KS59" s="2114"/>
      <c r="KT59" s="2114"/>
      <c r="KU59" s="2114"/>
      <c r="KV59" s="2114"/>
      <c r="KW59" s="2114"/>
      <c r="KX59" s="2114"/>
      <c r="KY59" s="2114"/>
      <c r="KZ59" s="2114"/>
      <c r="LA59" s="2114"/>
      <c r="LB59" s="2114"/>
      <c r="LC59" s="2114"/>
      <c r="LD59" s="2114"/>
      <c r="LE59" s="2114"/>
      <c r="LF59" s="2114"/>
      <c r="LG59" s="2114"/>
      <c r="LH59" s="2114"/>
      <c r="LI59" s="2114"/>
      <c r="LJ59" s="2114"/>
      <c r="LK59" s="2114"/>
      <c r="LL59" s="2114"/>
      <c r="LM59" s="2114"/>
      <c r="LN59" s="2114"/>
      <c r="LO59" s="2114"/>
      <c r="LP59" s="2114"/>
    </row>
    <row r="60" s="2036" customFormat="1" ht="47" customHeight="1" spans="1:328">
      <c r="A60" s="2040">
        <v>45763</v>
      </c>
      <c r="B60" s="1656" t="s">
        <v>326</v>
      </c>
      <c r="C60" s="1657" t="s">
        <v>295</v>
      </c>
      <c r="D60" s="1658">
        <v>4500163205</v>
      </c>
      <c r="E60" s="2461">
        <v>14675</v>
      </c>
      <c r="F60" s="1658" t="s">
        <v>327</v>
      </c>
      <c r="G60" s="2042" t="s">
        <v>101</v>
      </c>
      <c r="H60" s="2042" t="s">
        <v>101</v>
      </c>
      <c r="I60" s="2055" t="s">
        <v>110</v>
      </c>
      <c r="J60" s="1667">
        <v>696</v>
      </c>
      <c r="K60" s="2056">
        <v>0</v>
      </c>
      <c r="L60" s="2056">
        <v>24</v>
      </c>
      <c r="M60" s="2056">
        <f t="shared" si="37"/>
        <v>29</v>
      </c>
      <c r="N60" s="1672">
        <v>45811</v>
      </c>
      <c r="O60" s="1672">
        <v>45807</v>
      </c>
      <c r="P60" s="2057"/>
      <c r="Q60" s="1562" t="s">
        <v>78</v>
      </c>
      <c r="R60" s="1563"/>
      <c r="S60" s="1563"/>
      <c r="T60" s="1563"/>
      <c r="U60" s="1563"/>
      <c r="V60" s="2906">
        <v>45815</v>
      </c>
      <c r="W60" s="2072" t="s">
        <v>111</v>
      </c>
      <c r="X60" s="2073">
        <v>45763</v>
      </c>
      <c r="Y60" s="2074" t="s">
        <v>88</v>
      </c>
      <c r="Z60" s="2074">
        <v>45789</v>
      </c>
      <c r="AA60" s="2074"/>
      <c r="AB60" s="2074"/>
      <c r="AC60" s="1687" t="s">
        <v>328</v>
      </c>
      <c r="AD60" s="1691" t="s">
        <v>299</v>
      </c>
      <c r="AE60" s="2088">
        <v>0.8747</v>
      </c>
      <c r="AF60" s="2089">
        <f>AE60*J60</f>
        <v>608.7912</v>
      </c>
      <c r="AG60" s="1699"/>
      <c r="AH60" s="2090" t="s">
        <v>81</v>
      </c>
      <c r="AI60" s="1799">
        <f t="shared" si="3"/>
        <v>696</v>
      </c>
      <c r="AJ60" s="2090">
        <v>9</v>
      </c>
      <c r="AK60" s="2097">
        <f t="shared" si="65"/>
        <v>696</v>
      </c>
      <c r="AL60" s="2097"/>
      <c r="AM60" s="2097">
        <f t="shared" ref="AM60:AM84" si="68">J60/24</f>
        <v>29</v>
      </c>
      <c r="AN60" s="2097"/>
      <c r="AO60" s="2097"/>
      <c r="AP60" s="2097"/>
      <c r="AQ60" s="2097"/>
      <c r="AR60" s="2097" t="s">
        <v>63</v>
      </c>
      <c r="AS60" s="2097">
        <f t="shared" si="67"/>
        <v>696</v>
      </c>
      <c r="AT60" s="2097"/>
      <c r="AU60" s="1706">
        <f t="shared" ref="AU60:AU101" si="69">J60/9</f>
        <v>77.3333333333333</v>
      </c>
      <c r="AV60" s="1706">
        <f t="shared" ref="AV60:AV101" si="70">J60/9</f>
        <v>77.3333333333333</v>
      </c>
      <c r="AW60" s="1706">
        <f t="shared" ref="AW60:AW101" si="71">J60/9</f>
        <v>77.3333333333333</v>
      </c>
      <c r="AX60" s="1706">
        <f t="shared" ref="AX60:AX101" si="72">J60/9</f>
        <v>77.3333333333333</v>
      </c>
      <c r="AY60" s="1706">
        <f t="shared" ref="AY60:AY101" si="73">J60/9</f>
        <v>77.3333333333333</v>
      </c>
      <c r="AZ60" s="1706">
        <f t="shared" ref="AZ60:AZ101" si="74">J60/9</f>
        <v>77.3333333333333</v>
      </c>
      <c r="BA60" s="1706">
        <f t="shared" ref="BA60:BA101" si="75">J60/9</f>
        <v>77.3333333333333</v>
      </c>
      <c r="BB60" s="1706">
        <f t="shared" ref="BB60:BB101" si="76">J60/9</f>
        <v>77.3333333333333</v>
      </c>
      <c r="BC60" s="1706">
        <f t="shared" ref="BC60:BC101" si="77">J60/9</f>
        <v>77.3333333333333</v>
      </c>
      <c r="BD60" s="1706">
        <f t="shared" si="48"/>
        <v>74.1111111111111</v>
      </c>
      <c r="BE60" s="1706">
        <f t="shared" si="49"/>
        <v>3.22222222222222</v>
      </c>
      <c r="BF60" s="2056">
        <f t="shared" si="64"/>
        <v>0</v>
      </c>
      <c r="BG60" s="2113"/>
      <c r="BH60" s="2114"/>
      <c r="BI60" s="2114"/>
      <c r="BJ60" s="2114"/>
      <c r="BK60" s="2114"/>
      <c r="BL60" s="2114"/>
      <c r="BM60" s="2114"/>
      <c r="BN60" s="2114"/>
      <c r="BO60" s="2114"/>
      <c r="BP60" s="2114"/>
      <c r="BQ60" s="2114"/>
      <c r="BR60" s="2114"/>
      <c r="BS60" s="2114"/>
      <c r="BT60" s="2114"/>
      <c r="BU60" s="2114"/>
      <c r="BV60" s="2114"/>
      <c r="BW60" s="2114"/>
      <c r="BX60" s="2114"/>
      <c r="BY60" s="2114"/>
      <c r="BZ60" s="2114"/>
      <c r="CA60" s="2114"/>
      <c r="CB60" s="2114"/>
      <c r="CC60" s="2114"/>
      <c r="CD60" s="2114"/>
      <c r="CE60" s="2114"/>
      <c r="CF60" s="2114"/>
      <c r="CG60" s="2114"/>
      <c r="CH60" s="2114"/>
      <c r="CI60" s="2114"/>
      <c r="CJ60" s="2114"/>
      <c r="CK60" s="2114"/>
      <c r="CL60" s="2114"/>
      <c r="CM60" s="2114"/>
      <c r="CN60" s="2114"/>
      <c r="CO60" s="2114"/>
      <c r="CP60" s="2114"/>
      <c r="CQ60" s="2114"/>
      <c r="CR60" s="2114"/>
      <c r="CS60" s="2114"/>
      <c r="CT60" s="2114"/>
      <c r="CU60" s="2114"/>
      <c r="CV60" s="2114"/>
      <c r="CW60" s="2114"/>
      <c r="CX60" s="2114"/>
      <c r="CY60" s="2114"/>
      <c r="CZ60" s="2114"/>
      <c r="DA60" s="2114"/>
      <c r="DB60" s="2114"/>
      <c r="DC60" s="2114"/>
      <c r="DD60" s="2114"/>
      <c r="DE60" s="2114"/>
      <c r="DF60" s="2114"/>
      <c r="DG60" s="2114"/>
      <c r="DH60" s="2114"/>
      <c r="DI60" s="2114"/>
      <c r="DJ60" s="2114"/>
      <c r="DK60" s="2114"/>
      <c r="DL60" s="2114"/>
      <c r="DM60" s="2114"/>
      <c r="DN60" s="2114"/>
      <c r="DO60" s="2114"/>
      <c r="DP60" s="2114"/>
      <c r="DQ60" s="2114"/>
      <c r="DR60" s="2114"/>
      <c r="DS60" s="2114"/>
      <c r="DT60" s="2114"/>
      <c r="DU60" s="2114"/>
      <c r="DV60" s="2114"/>
      <c r="DW60" s="2114"/>
      <c r="DX60" s="2114"/>
      <c r="DY60" s="2114"/>
      <c r="DZ60" s="2114"/>
      <c r="EA60" s="2114"/>
      <c r="EB60" s="2114"/>
      <c r="EC60" s="2114"/>
      <c r="ED60" s="2114"/>
      <c r="EE60" s="2114"/>
      <c r="EF60" s="2114"/>
      <c r="EG60" s="2114"/>
      <c r="EH60" s="2114"/>
      <c r="EI60" s="2114"/>
      <c r="EJ60" s="2114"/>
      <c r="EK60" s="2114"/>
      <c r="EL60" s="2114"/>
      <c r="EM60" s="2114"/>
      <c r="EN60" s="2114"/>
      <c r="EO60" s="2114"/>
      <c r="EP60" s="2114"/>
      <c r="EQ60" s="2114"/>
      <c r="ER60" s="2114"/>
      <c r="ES60" s="2114"/>
      <c r="ET60" s="2114"/>
      <c r="EU60" s="2114"/>
      <c r="EV60" s="2114"/>
      <c r="EW60" s="2114"/>
      <c r="EX60" s="2114"/>
      <c r="EY60" s="2114"/>
      <c r="EZ60" s="2114"/>
      <c r="FA60" s="2114"/>
      <c r="FB60" s="2114"/>
      <c r="FC60" s="2114"/>
      <c r="FD60" s="2114"/>
      <c r="FE60" s="2114"/>
      <c r="FF60" s="2114"/>
      <c r="FG60" s="2114"/>
      <c r="FH60" s="2114"/>
      <c r="FI60" s="2114"/>
      <c r="FJ60" s="2114"/>
      <c r="FK60" s="2114"/>
      <c r="FL60" s="2114"/>
      <c r="FM60" s="2114"/>
      <c r="FN60" s="2114"/>
      <c r="FO60" s="2114"/>
      <c r="FP60" s="2114"/>
      <c r="FQ60" s="2114"/>
      <c r="FR60" s="2114"/>
      <c r="FS60" s="2114"/>
      <c r="FT60" s="2114"/>
      <c r="FU60" s="2114"/>
      <c r="FV60" s="2114"/>
      <c r="FW60" s="2114"/>
      <c r="FX60" s="2114"/>
      <c r="FY60" s="2114"/>
      <c r="FZ60" s="2114"/>
      <c r="GA60" s="2114"/>
      <c r="GB60" s="2114"/>
      <c r="GC60" s="2114"/>
      <c r="GD60" s="2114"/>
      <c r="GE60" s="2114"/>
      <c r="GF60" s="2114"/>
      <c r="GG60" s="2114"/>
      <c r="GH60" s="2114"/>
      <c r="GI60" s="2114"/>
      <c r="GJ60" s="2114"/>
      <c r="GK60" s="2114"/>
      <c r="GL60" s="2114"/>
      <c r="GM60" s="2114"/>
      <c r="GN60" s="2114"/>
      <c r="GO60" s="2114"/>
      <c r="GP60" s="2114"/>
      <c r="GQ60" s="2114"/>
      <c r="GR60" s="2114"/>
      <c r="GS60" s="2114"/>
      <c r="GT60" s="2114"/>
      <c r="GU60" s="2114"/>
      <c r="GV60" s="2114"/>
      <c r="GW60" s="2114"/>
      <c r="GX60" s="2114"/>
      <c r="GY60" s="2114"/>
      <c r="GZ60" s="2114"/>
      <c r="HA60" s="2114"/>
      <c r="HB60" s="2114"/>
      <c r="HC60" s="2114"/>
      <c r="HD60" s="2114"/>
      <c r="HE60" s="2114"/>
      <c r="HF60" s="2114"/>
      <c r="HG60" s="2114"/>
      <c r="HH60" s="2114"/>
      <c r="HI60" s="2114"/>
      <c r="HJ60" s="2114"/>
      <c r="HK60" s="2114"/>
      <c r="HL60" s="2114"/>
      <c r="HM60" s="2114"/>
      <c r="HN60" s="2114"/>
      <c r="HO60" s="2114"/>
      <c r="HP60" s="2114"/>
      <c r="HQ60" s="2114"/>
      <c r="HR60" s="2114"/>
      <c r="HS60" s="2114"/>
      <c r="HT60" s="2114"/>
      <c r="HU60" s="2114"/>
      <c r="HV60" s="2114"/>
      <c r="HW60" s="2114"/>
      <c r="HX60" s="2114"/>
      <c r="HY60" s="2114"/>
      <c r="HZ60" s="2114"/>
      <c r="IA60" s="2114"/>
      <c r="IB60" s="2114"/>
      <c r="IC60" s="2114"/>
      <c r="ID60" s="2114"/>
      <c r="IE60" s="2114"/>
      <c r="IF60" s="2114"/>
      <c r="IG60" s="2114"/>
      <c r="IH60" s="2114"/>
      <c r="II60" s="2114"/>
      <c r="IJ60" s="2114"/>
      <c r="IK60" s="2114"/>
      <c r="IL60" s="2114"/>
      <c r="IM60" s="2114"/>
      <c r="IN60" s="2114"/>
      <c r="IO60" s="2114"/>
      <c r="IP60" s="2114"/>
      <c r="IQ60" s="2114"/>
      <c r="IR60" s="2114"/>
      <c r="IS60" s="2114"/>
      <c r="IT60" s="2114"/>
      <c r="IU60" s="2114"/>
      <c r="IV60" s="2114"/>
      <c r="IW60" s="2114"/>
      <c r="IX60" s="2114"/>
      <c r="IY60" s="2114"/>
      <c r="IZ60" s="2114"/>
      <c r="JA60" s="2114"/>
      <c r="JB60" s="2114"/>
      <c r="JC60" s="2114"/>
      <c r="JD60" s="2114"/>
      <c r="JE60" s="2114"/>
      <c r="JF60" s="2114"/>
      <c r="JG60" s="2114"/>
      <c r="JH60" s="2114"/>
      <c r="JI60" s="2114"/>
      <c r="JJ60" s="2114"/>
      <c r="JK60" s="2114"/>
      <c r="JL60" s="2114"/>
      <c r="JM60" s="2114"/>
      <c r="JN60" s="2114"/>
      <c r="JO60" s="2114"/>
      <c r="JP60" s="2114"/>
      <c r="JQ60" s="2114"/>
      <c r="JR60" s="2114"/>
      <c r="JS60" s="2114"/>
      <c r="JT60" s="2114"/>
      <c r="JU60" s="2114"/>
      <c r="JV60" s="2114"/>
      <c r="JW60" s="2114"/>
      <c r="JX60" s="2114"/>
      <c r="JY60" s="2114"/>
      <c r="JZ60" s="2114"/>
      <c r="KA60" s="2114"/>
      <c r="KB60" s="2114"/>
      <c r="KC60" s="2114"/>
      <c r="KD60" s="2114"/>
      <c r="KE60" s="2114"/>
      <c r="KF60" s="2114"/>
      <c r="KG60" s="2114"/>
      <c r="KH60" s="2114"/>
      <c r="KI60" s="2114"/>
      <c r="KJ60" s="2114"/>
      <c r="KK60" s="2114"/>
      <c r="KL60" s="2114"/>
      <c r="KM60" s="2114"/>
      <c r="KN60" s="2114"/>
      <c r="KO60" s="2114"/>
      <c r="KP60" s="2114"/>
      <c r="KQ60" s="2114"/>
      <c r="KR60" s="2114"/>
      <c r="KS60" s="2114"/>
      <c r="KT60" s="2114"/>
      <c r="KU60" s="2114"/>
      <c r="KV60" s="2114"/>
      <c r="KW60" s="2114"/>
      <c r="KX60" s="2114"/>
      <c r="KY60" s="2114"/>
      <c r="KZ60" s="2114"/>
      <c r="LA60" s="2114"/>
      <c r="LB60" s="2114"/>
      <c r="LC60" s="2114"/>
      <c r="LD60" s="2114"/>
      <c r="LE60" s="2114"/>
      <c r="LF60" s="2114"/>
      <c r="LG60" s="2114"/>
      <c r="LH60" s="2114"/>
      <c r="LI60" s="2114"/>
      <c r="LJ60" s="2114"/>
      <c r="LK60" s="2114"/>
      <c r="LL60" s="2114"/>
      <c r="LM60" s="2114"/>
      <c r="LN60" s="2114"/>
      <c r="LO60" s="2114"/>
      <c r="LP60" s="2114"/>
    </row>
    <row r="61" s="2036" customFormat="1" ht="47" customHeight="1" spans="1:328">
      <c r="A61" s="2040">
        <v>45765</v>
      </c>
      <c r="B61" s="1656" t="s">
        <v>329</v>
      </c>
      <c r="C61" s="1657" t="s">
        <v>330</v>
      </c>
      <c r="D61" s="1658">
        <v>4500164226</v>
      </c>
      <c r="E61" s="1691" t="s">
        <v>331</v>
      </c>
      <c r="F61" s="1658" t="s">
        <v>332</v>
      </c>
      <c r="G61" s="2042" t="s">
        <v>101</v>
      </c>
      <c r="H61" s="2042" t="s">
        <v>101</v>
      </c>
      <c r="I61" s="2055" t="s">
        <v>110</v>
      </c>
      <c r="J61" s="1667">
        <v>120</v>
      </c>
      <c r="K61" s="2056">
        <v>0</v>
      </c>
      <c r="L61" s="2056">
        <v>24</v>
      </c>
      <c r="M61" s="2056">
        <f t="shared" si="37"/>
        <v>5</v>
      </c>
      <c r="N61" s="1672">
        <v>45811</v>
      </c>
      <c r="O61" s="1672">
        <v>45807</v>
      </c>
      <c r="P61" s="2057"/>
      <c r="Q61" s="1562" t="s">
        <v>78</v>
      </c>
      <c r="R61" s="1563"/>
      <c r="S61" s="1563"/>
      <c r="T61" s="1563"/>
      <c r="U61" s="1563"/>
      <c r="V61" s="2906">
        <v>45812</v>
      </c>
      <c r="W61" s="2072" t="s">
        <v>111</v>
      </c>
      <c r="X61" s="2073">
        <v>45768</v>
      </c>
      <c r="Y61" s="2074" t="s">
        <v>88</v>
      </c>
      <c r="Z61" s="2074">
        <v>45786</v>
      </c>
      <c r="AA61" s="2074"/>
      <c r="AB61" s="2074"/>
      <c r="AC61" s="2461" t="s">
        <v>333</v>
      </c>
      <c r="AD61" s="1691" t="s">
        <v>334</v>
      </c>
      <c r="AE61" s="2088">
        <v>0.8747</v>
      </c>
      <c r="AF61" s="2089">
        <f>AE61*J61</f>
        <v>104.964</v>
      </c>
      <c r="AG61" s="1699"/>
      <c r="AH61" s="2090" t="s">
        <v>81</v>
      </c>
      <c r="AI61" s="1799">
        <f t="shared" si="3"/>
        <v>120</v>
      </c>
      <c r="AJ61" s="2090">
        <v>9</v>
      </c>
      <c r="AK61" s="2097">
        <f t="shared" si="65"/>
        <v>120</v>
      </c>
      <c r="AL61" s="2097"/>
      <c r="AM61" s="2097">
        <f t="shared" si="68"/>
        <v>5</v>
      </c>
      <c r="AN61" s="2097"/>
      <c r="AO61" s="2097"/>
      <c r="AP61" s="2097"/>
      <c r="AQ61" s="2097"/>
      <c r="AR61" s="2097" t="s">
        <v>63</v>
      </c>
      <c r="AS61" s="2097">
        <f t="shared" si="67"/>
        <v>120</v>
      </c>
      <c r="AT61" s="2097"/>
      <c r="AU61" s="1706">
        <f t="shared" si="69"/>
        <v>13.3333333333333</v>
      </c>
      <c r="AV61" s="1706">
        <f t="shared" si="70"/>
        <v>13.3333333333333</v>
      </c>
      <c r="AW61" s="1706">
        <f t="shared" si="71"/>
        <v>13.3333333333333</v>
      </c>
      <c r="AX61" s="1706">
        <f t="shared" si="72"/>
        <v>13.3333333333333</v>
      </c>
      <c r="AY61" s="1706">
        <f t="shared" si="73"/>
        <v>13.3333333333333</v>
      </c>
      <c r="AZ61" s="1706">
        <f t="shared" si="74"/>
        <v>13.3333333333333</v>
      </c>
      <c r="BA61" s="1706">
        <f t="shared" si="75"/>
        <v>13.3333333333333</v>
      </c>
      <c r="BB61" s="1706">
        <f t="shared" si="76"/>
        <v>13.3333333333333</v>
      </c>
      <c r="BC61" s="1706">
        <f t="shared" si="77"/>
        <v>13.3333333333333</v>
      </c>
      <c r="BD61" s="1706">
        <f t="shared" si="48"/>
        <v>12.7777777777778</v>
      </c>
      <c r="BE61" s="1706">
        <f t="shared" si="49"/>
        <v>0.555555555555556</v>
      </c>
      <c r="BF61" s="2056">
        <f t="shared" si="64"/>
        <v>0</v>
      </c>
      <c r="BG61" s="2113"/>
      <c r="BH61" s="2114"/>
      <c r="BI61" s="2114"/>
      <c r="BJ61" s="2114"/>
      <c r="BK61" s="2114"/>
      <c r="BL61" s="2114"/>
      <c r="BM61" s="2114"/>
      <c r="BN61" s="2114"/>
      <c r="BO61" s="2114"/>
      <c r="BP61" s="2114"/>
      <c r="BQ61" s="2114"/>
      <c r="BR61" s="2114"/>
      <c r="BS61" s="2114"/>
      <c r="BT61" s="2114"/>
      <c r="BU61" s="2114"/>
      <c r="BV61" s="2114"/>
      <c r="BW61" s="2114"/>
      <c r="BX61" s="2114"/>
      <c r="BY61" s="2114"/>
      <c r="BZ61" s="2114"/>
      <c r="CA61" s="2114"/>
      <c r="CB61" s="2114"/>
      <c r="CC61" s="2114"/>
      <c r="CD61" s="2114"/>
      <c r="CE61" s="2114"/>
      <c r="CF61" s="2114"/>
      <c r="CG61" s="2114"/>
      <c r="CH61" s="2114"/>
      <c r="CI61" s="2114"/>
      <c r="CJ61" s="2114"/>
      <c r="CK61" s="2114"/>
      <c r="CL61" s="2114"/>
      <c r="CM61" s="2114"/>
      <c r="CN61" s="2114"/>
      <c r="CO61" s="2114"/>
      <c r="CP61" s="2114"/>
      <c r="CQ61" s="2114"/>
      <c r="CR61" s="2114"/>
      <c r="CS61" s="2114"/>
      <c r="CT61" s="2114"/>
      <c r="CU61" s="2114"/>
      <c r="CV61" s="2114"/>
      <c r="CW61" s="2114"/>
      <c r="CX61" s="2114"/>
      <c r="CY61" s="2114"/>
      <c r="CZ61" s="2114"/>
      <c r="DA61" s="2114"/>
      <c r="DB61" s="2114"/>
      <c r="DC61" s="2114"/>
      <c r="DD61" s="2114"/>
      <c r="DE61" s="2114"/>
      <c r="DF61" s="2114"/>
      <c r="DG61" s="2114"/>
      <c r="DH61" s="2114"/>
      <c r="DI61" s="2114"/>
      <c r="DJ61" s="2114"/>
      <c r="DK61" s="2114"/>
      <c r="DL61" s="2114"/>
      <c r="DM61" s="2114"/>
      <c r="DN61" s="2114"/>
      <c r="DO61" s="2114"/>
      <c r="DP61" s="2114"/>
      <c r="DQ61" s="2114"/>
      <c r="DR61" s="2114"/>
      <c r="DS61" s="2114"/>
      <c r="DT61" s="2114"/>
      <c r="DU61" s="2114"/>
      <c r="DV61" s="2114"/>
      <c r="DW61" s="2114"/>
      <c r="DX61" s="2114"/>
      <c r="DY61" s="2114"/>
      <c r="DZ61" s="2114"/>
      <c r="EA61" s="2114"/>
      <c r="EB61" s="2114"/>
      <c r="EC61" s="2114"/>
      <c r="ED61" s="2114"/>
      <c r="EE61" s="2114"/>
      <c r="EF61" s="2114"/>
      <c r="EG61" s="2114"/>
      <c r="EH61" s="2114"/>
      <c r="EI61" s="2114"/>
      <c r="EJ61" s="2114"/>
      <c r="EK61" s="2114"/>
      <c r="EL61" s="2114"/>
      <c r="EM61" s="2114"/>
      <c r="EN61" s="2114"/>
      <c r="EO61" s="2114"/>
      <c r="EP61" s="2114"/>
      <c r="EQ61" s="2114"/>
      <c r="ER61" s="2114"/>
      <c r="ES61" s="2114"/>
      <c r="ET61" s="2114"/>
      <c r="EU61" s="2114"/>
      <c r="EV61" s="2114"/>
      <c r="EW61" s="2114"/>
      <c r="EX61" s="2114"/>
      <c r="EY61" s="2114"/>
      <c r="EZ61" s="2114"/>
      <c r="FA61" s="2114"/>
      <c r="FB61" s="2114"/>
      <c r="FC61" s="2114"/>
      <c r="FD61" s="2114"/>
      <c r="FE61" s="2114"/>
      <c r="FF61" s="2114"/>
      <c r="FG61" s="2114"/>
      <c r="FH61" s="2114"/>
      <c r="FI61" s="2114"/>
      <c r="FJ61" s="2114"/>
      <c r="FK61" s="2114"/>
      <c r="FL61" s="2114"/>
      <c r="FM61" s="2114"/>
      <c r="FN61" s="2114"/>
      <c r="FO61" s="2114"/>
      <c r="FP61" s="2114"/>
      <c r="FQ61" s="2114"/>
      <c r="FR61" s="2114"/>
      <c r="FS61" s="2114"/>
      <c r="FT61" s="2114"/>
      <c r="FU61" s="2114"/>
      <c r="FV61" s="2114"/>
      <c r="FW61" s="2114"/>
      <c r="FX61" s="2114"/>
      <c r="FY61" s="2114"/>
      <c r="FZ61" s="2114"/>
      <c r="GA61" s="2114"/>
      <c r="GB61" s="2114"/>
      <c r="GC61" s="2114"/>
      <c r="GD61" s="2114"/>
      <c r="GE61" s="2114"/>
      <c r="GF61" s="2114"/>
      <c r="GG61" s="2114"/>
      <c r="GH61" s="2114"/>
      <c r="GI61" s="2114"/>
      <c r="GJ61" s="2114"/>
      <c r="GK61" s="2114"/>
      <c r="GL61" s="2114"/>
      <c r="GM61" s="2114"/>
      <c r="GN61" s="2114"/>
      <c r="GO61" s="2114"/>
      <c r="GP61" s="2114"/>
      <c r="GQ61" s="2114"/>
      <c r="GR61" s="2114"/>
      <c r="GS61" s="2114"/>
      <c r="GT61" s="2114"/>
      <c r="GU61" s="2114"/>
      <c r="GV61" s="2114"/>
      <c r="GW61" s="2114"/>
      <c r="GX61" s="2114"/>
      <c r="GY61" s="2114"/>
      <c r="GZ61" s="2114"/>
      <c r="HA61" s="2114"/>
      <c r="HB61" s="2114"/>
      <c r="HC61" s="2114"/>
      <c r="HD61" s="2114"/>
      <c r="HE61" s="2114"/>
      <c r="HF61" s="2114"/>
      <c r="HG61" s="2114"/>
      <c r="HH61" s="2114"/>
      <c r="HI61" s="2114"/>
      <c r="HJ61" s="2114"/>
      <c r="HK61" s="2114"/>
      <c r="HL61" s="2114"/>
      <c r="HM61" s="2114"/>
      <c r="HN61" s="2114"/>
      <c r="HO61" s="2114"/>
      <c r="HP61" s="2114"/>
      <c r="HQ61" s="2114"/>
      <c r="HR61" s="2114"/>
      <c r="HS61" s="2114"/>
      <c r="HT61" s="2114"/>
      <c r="HU61" s="2114"/>
      <c r="HV61" s="2114"/>
      <c r="HW61" s="2114"/>
      <c r="HX61" s="2114"/>
      <c r="HY61" s="2114"/>
      <c r="HZ61" s="2114"/>
      <c r="IA61" s="2114"/>
      <c r="IB61" s="2114"/>
      <c r="IC61" s="2114"/>
      <c r="ID61" s="2114"/>
      <c r="IE61" s="2114"/>
      <c r="IF61" s="2114"/>
      <c r="IG61" s="2114"/>
      <c r="IH61" s="2114"/>
      <c r="II61" s="2114"/>
      <c r="IJ61" s="2114"/>
      <c r="IK61" s="2114"/>
      <c r="IL61" s="2114"/>
      <c r="IM61" s="2114"/>
      <c r="IN61" s="2114"/>
      <c r="IO61" s="2114"/>
      <c r="IP61" s="2114"/>
      <c r="IQ61" s="2114"/>
      <c r="IR61" s="2114"/>
      <c r="IS61" s="2114"/>
      <c r="IT61" s="2114"/>
      <c r="IU61" s="2114"/>
      <c r="IV61" s="2114"/>
      <c r="IW61" s="2114"/>
      <c r="IX61" s="2114"/>
      <c r="IY61" s="2114"/>
      <c r="IZ61" s="2114"/>
      <c r="JA61" s="2114"/>
      <c r="JB61" s="2114"/>
      <c r="JC61" s="2114"/>
      <c r="JD61" s="2114"/>
      <c r="JE61" s="2114"/>
      <c r="JF61" s="2114"/>
      <c r="JG61" s="2114"/>
      <c r="JH61" s="2114"/>
      <c r="JI61" s="2114"/>
      <c r="JJ61" s="2114"/>
      <c r="JK61" s="2114"/>
      <c r="JL61" s="2114"/>
      <c r="JM61" s="2114"/>
      <c r="JN61" s="2114"/>
      <c r="JO61" s="2114"/>
      <c r="JP61" s="2114"/>
      <c r="JQ61" s="2114"/>
      <c r="JR61" s="2114"/>
      <c r="JS61" s="2114"/>
      <c r="JT61" s="2114"/>
      <c r="JU61" s="2114"/>
      <c r="JV61" s="2114"/>
      <c r="JW61" s="2114"/>
      <c r="JX61" s="2114"/>
      <c r="JY61" s="2114"/>
      <c r="JZ61" s="2114"/>
      <c r="KA61" s="2114"/>
      <c r="KB61" s="2114"/>
      <c r="KC61" s="2114"/>
      <c r="KD61" s="2114"/>
      <c r="KE61" s="2114"/>
      <c r="KF61" s="2114"/>
      <c r="KG61" s="2114"/>
      <c r="KH61" s="2114"/>
      <c r="KI61" s="2114"/>
      <c r="KJ61" s="2114"/>
      <c r="KK61" s="2114"/>
      <c r="KL61" s="2114"/>
      <c r="KM61" s="2114"/>
      <c r="KN61" s="2114"/>
      <c r="KO61" s="2114"/>
      <c r="KP61" s="2114"/>
      <c r="KQ61" s="2114"/>
      <c r="KR61" s="2114"/>
      <c r="KS61" s="2114"/>
      <c r="KT61" s="2114"/>
      <c r="KU61" s="2114"/>
      <c r="KV61" s="2114"/>
      <c r="KW61" s="2114"/>
      <c r="KX61" s="2114"/>
      <c r="KY61" s="2114"/>
      <c r="KZ61" s="2114"/>
      <c r="LA61" s="2114"/>
      <c r="LB61" s="2114"/>
      <c r="LC61" s="2114"/>
      <c r="LD61" s="2114"/>
      <c r="LE61" s="2114"/>
      <c r="LF61" s="2114"/>
      <c r="LG61" s="2114"/>
      <c r="LH61" s="2114"/>
      <c r="LI61" s="2114"/>
      <c r="LJ61" s="2114"/>
      <c r="LK61" s="2114"/>
      <c r="LL61" s="2114"/>
      <c r="LM61" s="2114"/>
      <c r="LN61" s="2114"/>
      <c r="LO61" s="2114"/>
      <c r="LP61" s="2114"/>
    </row>
    <row r="62" s="2036" customFormat="1" ht="47" customHeight="1" spans="1:328">
      <c r="A62" s="2040">
        <v>45756</v>
      </c>
      <c r="B62" s="1656" t="s">
        <v>335</v>
      </c>
      <c r="C62" s="1657" t="s">
        <v>336</v>
      </c>
      <c r="D62" s="1658">
        <v>4500162852</v>
      </c>
      <c r="E62" s="2461" t="s">
        <v>337</v>
      </c>
      <c r="F62" s="1658" t="s">
        <v>338</v>
      </c>
      <c r="G62" s="2042" t="s">
        <v>76</v>
      </c>
      <c r="H62" s="2042" t="s">
        <v>76</v>
      </c>
      <c r="I62" s="2055" t="s">
        <v>77</v>
      </c>
      <c r="J62" s="1667">
        <v>576</v>
      </c>
      <c r="K62" s="2056">
        <v>0</v>
      </c>
      <c r="L62" s="2056">
        <v>96</v>
      </c>
      <c r="M62" s="2056">
        <f t="shared" si="37"/>
        <v>6</v>
      </c>
      <c r="N62" s="1672">
        <v>45812</v>
      </c>
      <c r="O62" s="1672">
        <f>N62-4</f>
        <v>45808</v>
      </c>
      <c r="P62" s="2057"/>
      <c r="Q62" s="1562" t="s">
        <v>78</v>
      </c>
      <c r="R62" s="1563"/>
      <c r="S62" s="1563"/>
      <c r="T62" s="1563"/>
      <c r="U62" s="1563"/>
      <c r="V62" s="2906">
        <v>45812</v>
      </c>
      <c r="W62" s="2055" t="s">
        <v>111</v>
      </c>
      <c r="X62" s="2073">
        <v>45756</v>
      </c>
      <c r="Y62" s="2074" t="s">
        <v>88</v>
      </c>
      <c r="Z62" s="2074">
        <v>45784</v>
      </c>
      <c r="AA62" s="2074"/>
      <c r="AB62" s="2074"/>
      <c r="AC62" s="1687" t="s">
        <v>339</v>
      </c>
      <c r="AD62" s="1691" t="s">
        <v>340</v>
      </c>
      <c r="AE62" s="2088">
        <v>0.86</v>
      </c>
      <c r="AF62" s="2089">
        <f>AE62*J62</f>
        <v>495.36</v>
      </c>
      <c r="AG62" s="1699"/>
      <c r="AH62" s="2090" t="s">
        <v>81</v>
      </c>
      <c r="AI62" s="1799">
        <f t="shared" si="3"/>
        <v>576</v>
      </c>
      <c r="AJ62" s="2090">
        <v>9</v>
      </c>
      <c r="AK62" s="2097">
        <f t="shared" si="65"/>
        <v>576</v>
      </c>
      <c r="AL62" s="2097"/>
      <c r="AM62" s="2097">
        <f t="shared" si="68"/>
        <v>24</v>
      </c>
      <c r="AN62" s="2097"/>
      <c r="AO62" s="2097"/>
      <c r="AP62" s="2097"/>
      <c r="AQ62" s="2097"/>
      <c r="AR62" s="2097" t="s">
        <v>63</v>
      </c>
      <c r="AS62" s="2097">
        <f t="shared" si="67"/>
        <v>576</v>
      </c>
      <c r="AT62" s="2097"/>
      <c r="AU62" s="1706">
        <f t="shared" si="69"/>
        <v>64</v>
      </c>
      <c r="AV62" s="1706">
        <f t="shared" si="70"/>
        <v>64</v>
      </c>
      <c r="AW62" s="1706">
        <f t="shared" si="71"/>
        <v>64</v>
      </c>
      <c r="AX62" s="1706">
        <f t="shared" si="72"/>
        <v>64</v>
      </c>
      <c r="AY62" s="1706">
        <f t="shared" si="73"/>
        <v>64</v>
      </c>
      <c r="AZ62" s="1706">
        <f t="shared" si="74"/>
        <v>64</v>
      </c>
      <c r="BA62" s="1706">
        <f t="shared" si="75"/>
        <v>64</v>
      </c>
      <c r="BB62" s="1706">
        <f t="shared" si="76"/>
        <v>64</v>
      </c>
      <c r="BC62" s="1706">
        <f t="shared" si="77"/>
        <v>64</v>
      </c>
      <c r="BD62" s="1706">
        <f t="shared" si="48"/>
        <v>61.3333333333333</v>
      </c>
      <c r="BE62" s="1706">
        <f t="shared" si="49"/>
        <v>2.66666666666667</v>
      </c>
      <c r="BF62" s="2056">
        <f t="shared" si="64"/>
        <v>0</v>
      </c>
      <c r="BG62" s="2113"/>
      <c r="BH62" s="2114"/>
      <c r="BI62" s="2114"/>
      <c r="BJ62" s="2114"/>
      <c r="BK62" s="2114"/>
      <c r="BL62" s="2114"/>
      <c r="BM62" s="2114"/>
      <c r="BN62" s="2114"/>
      <c r="BO62" s="2114"/>
      <c r="BP62" s="2114"/>
      <c r="BQ62" s="2114"/>
      <c r="BR62" s="2114"/>
      <c r="BS62" s="2114"/>
      <c r="BT62" s="2114"/>
      <c r="BU62" s="2114"/>
      <c r="BV62" s="2114"/>
      <c r="BW62" s="2114"/>
      <c r="BX62" s="2114"/>
      <c r="BY62" s="2114"/>
      <c r="BZ62" s="2114"/>
      <c r="CA62" s="2114"/>
      <c r="CB62" s="2114"/>
      <c r="CC62" s="2114"/>
      <c r="CD62" s="2114"/>
      <c r="CE62" s="2114"/>
      <c r="CF62" s="2114"/>
      <c r="CG62" s="2114"/>
      <c r="CH62" s="2114"/>
      <c r="CI62" s="2114"/>
      <c r="CJ62" s="2114"/>
      <c r="CK62" s="2114"/>
      <c r="CL62" s="2114"/>
      <c r="CM62" s="2114"/>
      <c r="CN62" s="2114"/>
      <c r="CO62" s="2114"/>
      <c r="CP62" s="2114"/>
      <c r="CQ62" s="2114"/>
      <c r="CR62" s="2114"/>
      <c r="CS62" s="2114"/>
      <c r="CT62" s="2114"/>
      <c r="CU62" s="2114"/>
      <c r="CV62" s="2114"/>
      <c r="CW62" s="2114"/>
      <c r="CX62" s="2114"/>
      <c r="CY62" s="2114"/>
      <c r="CZ62" s="2114"/>
      <c r="DA62" s="2114"/>
      <c r="DB62" s="2114"/>
      <c r="DC62" s="2114"/>
      <c r="DD62" s="2114"/>
      <c r="DE62" s="2114"/>
      <c r="DF62" s="2114"/>
      <c r="DG62" s="2114"/>
      <c r="DH62" s="2114"/>
      <c r="DI62" s="2114"/>
      <c r="DJ62" s="2114"/>
      <c r="DK62" s="2114"/>
      <c r="DL62" s="2114"/>
      <c r="DM62" s="2114"/>
      <c r="DN62" s="2114"/>
      <c r="DO62" s="2114"/>
      <c r="DP62" s="2114"/>
      <c r="DQ62" s="2114"/>
      <c r="DR62" s="2114"/>
      <c r="DS62" s="2114"/>
      <c r="DT62" s="2114"/>
      <c r="DU62" s="2114"/>
      <c r="DV62" s="2114"/>
      <c r="DW62" s="2114"/>
      <c r="DX62" s="2114"/>
      <c r="DY62" s="2114"/>
      <c r="DZ62" s="2114"/>
      <c r="EA62" s="2114"/>
      <c r="EB62" s="2114"/>
      <c r="EC62" s="2114"/>
      <c r="ED62" s="2114"/>
      <c r="EE62" s="2114"/>
      <c r="EF62" s="2114"/>
      <c r="EG62" s="2114"/>
      <c r="EH62" s="2114"/>
      <c r="EI62" s="2114"/>
      <c r="EJ62" s="2114"/>
      <c r="EK62" s="2114"/>
      <c r="EL62" s="2114"/>
      <c r="EM62" s="2114"/>
      <c r="EN62" s="2114"/>
      <c r="EO62" s="2114"/>
      <c r="EP62" s="2114"/>
      <c r="EQ62" s="2114"/>
      <c r="ER62" s="2114"/>
      <c r="ES62" s="2114"/>
      <c r="ET62" s="2114"/>
      <c r="EU62" s="2114"/>
      <c r="EV62" s="2114"/>
      <c r="EW62" s="2114"/>
      <c r="EX62" s="2114"/>
      <c r="EY62" s="2114"/>
      <c r="EZ62" s="2114"/>
      <c r="FA62" s="2114"/>
      <c r="FB62" s="2114"/>
      <c r="FC62" s="2114"/>
      <c r="FD62" s="2114"/>
      <c r="FE62" s="2114"/>
      <c r="FF62" s="2114"/>
      <c r="FG62" s="2114"/>
      <c r="FH62" s="2114"/>
      <c r="FI62" s="2114"/>
      <c r="FJ62" s="2114"/>
      <c r="FK62" s="2114"/>
      <c r="FL62" s="2114"/>
      <c r="FM62" s="2114"/>
      <c r="FN62" s="2114"/>
      <c r="FO62" s="2114"/>
      <c r="FP62" s="2114"/>
      <c r="FQ62" s="2114"/>
      <c r="FR62" s="2114"/>
      <c r="FS62" s="2114"/>
      <c r="FT62" s="2114"/>
      <c r="FU62" s="2114"/>
      <c r="FV62" s="2114"/>
      <c r="FW62" s="2114"/>
      <c r="FX62" s="2114"/>
      <c r="FY62" s="2114"/>
      <c r="FZ62" s="2114"/>
      <c r="GA62" s="2114"/>
      <c r="GB62" s="2114"/>
      <c r="GC62" s="2114"/>
      <c r="GD62" s="2114"/>
      <c r="GE62" s="2114"/>
      <c r="GF62" s="2114"/>
      <c r="GG62" s="2114"/>
      <c r="GH62" s="2114"/>
      <c r="GI62" s="2114"/>
      <c r="GJ62" s="2114"/>
      <c r="GK62" s="2114"/>
      <c r="GL62" s="2114"/>
      <c r="GM62" s="2114"/>
      <c r="GN62" s="2114"/>
      <c r="GO62" s="2114"/>
      <c r="GP62" s="2114"/>
      <c r="GQ62" s="2114"/>
      <c r="GR62" s="2114"/>
      <c r="GS62" s="2114"/>
      <c r="GT62" s="2114"/>
      <c r="GU62" s="2114"/>
      <c r="GV62" s="2114"/>
      <c r="GW62" s="2114"/>
      <c r="GX62" s="2114"/>
      <c r="GY62" s="2114"/>
      <c r="GZ62" s="2114"/>
      <c r="HA62" s="2114"/>
      <c r="HB62" s="2114"/>
      <c r="HC62" s="2114"/>
      <c r="HD62" s="2114"/>
      <c r="HE62" s="2114"/>
      <c r="HF62" s="2114"/>
      <c r="HG62" s="2114"/>
      <c r="HH62" s="2114"/>
      <c r="HI62" s="2114"/>
      <c r="HJ62" s="2114"/>
      <c r="HK62" s="2114"/>
      <c r="HL62" s="2114"/>
      <c r="HM62" s="2114"/>
      <c r="HN62" s="2114"/>
      <c r="HO62" s="2114"/>
      <c r="HP62" s="2114"/>
      <c r="HQ62" s="2114"/>
      <c r="HR62" s="2114"/>
      <c r="HS62" s="2114"/>
      <c r="HT62" s="2114"/>
      <c r="HU62" s="2114"/>
      <c r="HV62" s="2114"/>
      <c r="HW62" s="2114"/>
      <c r="HX62" s="2114"/>
      <c r="HY62" s="2114"/>
      <c r="HZ62" s="2114"/>
      <c r="IA62" s="2114"/>
      <c r="IB62" s="2114"/>
      <c r="IC62" s="2114"/>
      <c r="ID62" s="2114"/>
      <c r="IE62" s="2114"/>
      <c r="IF62" s="2114"/>
      <c r="IG62" s="2114"/>
      <c r="IH62" s="2114"/>
      <c r="II62" s="2114"/>
      <c r="IJ62" s="2114"/>
      <c r="IK62" s="2114"/>
      <c r="IL62" s="2114"/>
      <c r="IM62" s="2114"/>
      <c r="IN62" s="2114"/>
      <c r="IO62" s="2114"/>
      <c r="IP62" s="2114"/>
      <c r="IQ62" s="2114"/>
      <c r="IR62" s="2114"/>
      <c r="IS62" s="2114"/>
      <c r="IT62" s="2114"/>
      <c r="IU62" s="2114"/>
      <c r="IV62" s="2114"/>
      <c r="IW62" s="2114"/>
      <c r="IX62" s="2114"/>
      <c r="IY62" s="2114"/>
      <c r="IZ62" s="2114"/>
      <c r="JA62" s="2114"/>
      <c r="JB62" s="2114"/>
      <c r="JC62" s="2114"/>
      <c r="JD62" s="2114"/>
      <c r="JE62" s="2114"/>
      <c r="JF62" s="2114"/>
      <c r="JG62" s="2114"/>
      <c r="JH62" s="2114"/>
      <c r="JI62" s="2114"/>
      <c r="JJ62" s="2114"/>
      <c r="JK62" s="2114"/>
      <c r="JL62" s="2114"/>
      <c r="JM62" s="2114"/>
      <c r="JN62" s="2114"/>
      <c r="JO62" s="2114"/>
      <c r="JP62" s="2114"/>
      <c r="JQ62" s="2114"/>
      <c r="JR62" s="2114"/>
      <c r="JS62" s="2114"/>
      <c r="JT62" s="2114"/>
      <c r="JU62" s="2114"/>
      <c r="JV62" s="2114"/>
      <c r="JW62" s="2114"/>
      <c r="JX62" s="2114"/>
      <c r="JY62" s="2114"/>
      <c r="JZ62" s="2114"/>
      <c r="KA62" s="2114"/>
      <c r="KB62" s="2114"/>
      <c r="KC62" s="2114"/>
      <c r="KD62" s="2114"/>
      <c r="KE62" s="2114"/>
      <c r="KF62" s="2114"/>
      <c r="KG62" s="2114"/>
      <c r="KH62" s="2114"/>
      <c r="KI62" s="2114"/>
      <c r="KJ62" s="2114"/>
      <c r="KK62" s="2114"/>
      <c r="KL62" s="2114"/>
      <c r="KM62" s="2114"/>
      <c r="KN62" s="2114"/>
      <c r="KO62" s="2114"/>
      <c r="KP62" s="2114"/>
      <c r="KQ62" s="2114"/>
      <c r="KR62" s="2114"/>
      <c r="KS62" s="2114"/>
      <c r="KT62" s="2114"/>
      <c r="KU62" s="2114"/>
      <c r="KV62" s="2114"/>
      <c r="KW62" s="2114"/>
      <c r="KX62" s="2114"/>
      <c r="KY62" s="2114"/>
      <c r="KZ62" s="2114"/>
      <c r="LA62" s="2114"/>
      <c r="LB62" s="2114"/>
      <c r="LC62" s="2114"/>
      <c r="LD62" s="2114"/>
      <c r="LE62" s="2114"/>
      <c r="LF62" s="2114"/>
      <c r="LG62" s="2114"/>
      <c r="LH62" s="2114"/>
      <c r="LI62" s="2114"/>
      <c r="LJ62" s="2114"/>
      <c r="LK62" s="2114"/>
      <c r="LL62" s="2114"/>
      <c r="LM62" s="2114"/>
      <c r="LN62" s="2114"/>
      <c r="LO62" s="2114"/>
      <c r="LP62" s="2114"/>
    </row>
    <row r="63" s="2036" customFormat="1" ht="47" customHeight="1" spans="1:328">
      <c r="A63" s="2040">
        <v>45771</v>
      </c>
      <c r="B63" s="1656" t="s">
        <v>341</v>
      </c>
      <c r="C63" s="1657" t="s">
        <v>342</v>
      </c>
      <c r="D63" s="1658">
        <v>4500164759</v>
      </c>
      <c r="E63" s="2252" t="s">
        <v>343</v>
      </c>
      <c r="F63" s="1658" t="s">
        <v>344</v>
      </c>
      <c r="G63" s="2042" t="s">
        <v>345</v>
      </c>
      <c r="H63" s="2042" t="s">
        <v>345</v>
      </c>
      <c r="I63" s="2055" t="s">
        <v>346</v>
      </c>
      <c r="J63" s="1667">
        <v>4800</v>
      </c>
      <c r="K63" s="2056">
        <v>24</v>
      </c>
      <c r="L63" s="2056">
        <v>96</v>
      </c>
      <c r="M63" s="2056">
        <f t="shared" si="37"/>
        <v>50</v>
      </c>
      <c r="N63" s="1672">
        <v>45812</v>
      </c>
      <c r="O63" s="1672">
        <f>N63-4</f>
        <v>45808</v>
      </c>
      <c r="P63" s="2057"/>
      <c r="Q63" s="1562" t="s">
        <v>78</v>
      </c>
      <c r="R63" s="1563"/>
      <c r="S63" s="1563"/>
      <c r="T63" s="1563"/>
      <c r="U63" s="1563"/>
      <c r="V63" s="2055"/>
      <c r="W63" s="2072" t="s">
        <v>111</v>
      </c>
      <c r="X63" s="2073">
        <v>45785</v>
      </c>
      <c r="Y63" s="2074" t="s">
        <v>88</v>
      </c>
      <c r="Z63" s="2074" t="s">
        <v>88</v>
      </c>
      <c r="AA63" s="2074"/>
      <c r="AB63" s="2074"/>
      <c r="AC63" s="1687" t="s">
        <v>347</v>
      </c>
      <c r="AD63" s="1691" t="s">
        <v>348</v>
      </c>
      <c r="AE63" s="2088">
        <v>0.804</v>
      </c>
      <c r="AF63" s="2089">
        <f>AE63*J63</f>
        <v>3859.2</v>
      </c>
      <c r="AG63" s="1699"/>
      <c r="AH63" s="2090" t="s">
        <v>81</v>
      </c>
      <c r="AI63" s="1799">
        <f t="shared" si="3"/>
        <v>4800</v>
      </c>
      <c r="AJ63" s="2090"/>
      <c r="AK63" s="2097">
        <f t="shared" si="65"/>
        <v>4800</v>
      </c>
      <c r="AL63" s="2097"/>
      <c r="AM63" s="2097">
        <f t="shared" si="68"/>
        <v>200</v>
      </c>
      <c r="AN63" s="2097"/>
      <c r="AO63" s="2097"/>
      <c r="AP63" s="2097"/>
      <c r="AQ63" s="2097"/>
      <c r="AR63" s="2097" t="s">
        <v>63</v>
      </c>
      <c r="AS63" s="2097">
        <f t="shared" si="67"/>
        <v>4800</v>
      </c>
      <c r="AT63" s="2097"/>
      <c r="AU63" s="1706">
        <f t="shared" si="69"/>
        <v>533.333333333333</v>
      </c>
      <c r="AV63" s="1706">
        <f t="shared" si="70"/>
        <v>533.333333333333</v>
      </c>
      <c r="AW63" s="1706">
        <f t="shared" si="71"/>
        <v>533.333333333333</v>
      </c>
      <c r="AX63" s="1706">
        <f t="shared" si="72"/>
        <v>533.333333333333</v>
      </c>
      <c r="AY63" s="1706">
        <f t="shared" si="73"/>
        <v>533.333333333333</v>
      </c>
      <c r="AZ63" s="1706">
        <f t="shared" si="74"/>
        <v>533.333333333333</v>
      </c>
      <c r="BA63" s="1706">
        <f t="shared" si="75"/>
        <v>533.333333333333</v>
      </c>
      <c r="BB63" s="1706">
        <f t="shared" si="76"/>
        <v>533.333333333333</v>
      </c>
      <c r="BC63" s="1706">
        <f t="shared" si="77"/>
        <v>533.333333333333</v>
      </c>
      <c r="BD63" s="1706">
        <f t="shared" si="48"/>
        <v>511.111111111111</v>
      </c>
      <c r="BE63" s="1706">
        <f t="shared" si="49"/>
        <v>22.2222222222222</v>
      </c>
      <c r="BF63" s="2056">
        <f t="shared" si="64"/>
        <v>0</v>
      </c>
      <c r="BG63" s="2113"/>
      <c r="BH63" s="2114"/>
      <c r="BI63" s="2114"/>
      <c r="BJ63" s="2114"/>
      <c r="BK63" s="2114"/>
      <c r="BL63" s="2114"/>
      <c r="BM63" s="2114"/>
      <c r="BN63" s="2114"/>
      <c r="BO63" s="2114"/>
      <c r="BP63" s="2114"/>
      <c r="BQ63" s="2114"/>
      <c r="BR63" s="2114"/>
      <c r="BS63" s="2114"/>
      <c r="BT63" s="2114"/>
      <c r="BU63" s="2114"/>
      <c r="BV63" s="2114"/>
      <c r="BW63" s="2114"/>
      <c r="BX63" s="2114"/>
      <c r="BY63" s="2114"/>
      <c r="BZ63" s="2114"/>
      <c r="CA63" s="2114"/>
      <c r="CB63" s="2114"/>
      <c r="CC63" s="2114"/>
      <c r="CD63" s="2114"/>
      <c r="CE63" s="2114"/>
      <c r="CF63" s="2114"/>
      <c r="CG63" s="2114"/>
      <c r="CH63" s="2114"/>
      <c r="CI63" s="2114"/>
      <c r="CJ63" s="2114"/>
      <c r="CK63" s="2114"/>
      <c r="CL63" s="2114"/>
      <c r="CM63" s="2114"/>
      <c r="CN63" s="2114"/>
      <c r="CO63" s="2114"/>
      <c r="CP63" s="2114"/>
      <c r="CQ63" s="2114"/>
      <c r="CR63" s="2114"/>
      <c r="CS63" s="2114"/>
      <c r="CT63" s="2114"/>
      <c r="CU63" s="2114"/>
      <c r="CV63" s="2114"/>
      <c r="CW63" s="2114"/>
      <c r="CX63" s="2114"/>
      <c r="CY63" s="2114"/>
      <c r="CZ63" s="2114"/>
      <c r="DA63" s="2114"/>
      <c r="DB63" s="2114"/>
      <c r="DC63" s="2114"/>
      <c r="DD63" s="2114"/>
      <c r="DE63" s="2114"/>
      <c r="DF63" s="2114"/>
      <c r="DG63" s="2114"/>
      <c r="DH63" s="2114"/>
      <c r="DI63" s="2114"/>
      <c r="DJ63" s="2114"/>
      <c r="DK63" s="2114"/>
      <c r="DL63" s="2114"/>
      <c r="DM63" s="2114"/>
      <c r="DN63" s="2114"/>
      <c r="DO63" s="2114"/>
      <c r="DP63" s="2114"/>
      <c r="DQ63" s="2114"/>
      <c r="DR63" s="2114"/>
      <c r="DS63" s="2114"/>
      <c r="DT63" s="2114"/>
      <c r="DU63" s="2114"/>
      <c r="DV63" s="2114"/>
      <c r="DW63" s="2114"/>
      <c r="DX63" s="2114"/>
      <c r="DY63" s="2114"/>
      <c r="DZ63" s="2114"/>
      <c r="EA63" s="2114"/>
      <c r="EB63" s="2114"/>
      <c r="EC63" s="2114"/>
      <c r="ED63" s="2114"/>
      <c r="EE63" s="2114"/>
      <c r="EF63" s="2114"/>
      <c r="EG63" s="2114"/>
      <c r="EH63" s="2114"/>
      <c r="EI63" s="2114"/>
      <c r="EJ63" s="2114"/>
      <c r="EK63" s="2114"/>
      <c r="EL63" s="2114"/>
      <c r="EM63" s="2114"/>
      <c r="EN63" s="2114"/>
      <c r="EO63" s="2114"/>
      <c r="EP63" s="2114"/>
      <c r="EQ63" s="2114"/>
      <c r="ER63" s="2114"/>
      <c r="ES63" s="2114"/>
      <c r="ET63" s="2114"/>
      <c r="EU63" s="2114"/>
      <c r="EV63" s="2114"/>
      <c r="EW63" s="2114"/>
      <c r="EX63" s="2114"/>
      <c r="EY63" s="2114"/>
      <c r="EZ63" s="2114"/>
      <c r="FA63" s="2114"/>
      <c r="FB63" s="2114"/>
      <c r="FC63" s="2114"/>
      <c r="FD63" s="2114"/>
      <c r="FE63" s="2114"/>
      <c r="FF63" s="2114"/>
      <c r="FG63" s="2114"/>
      <c r="FH63" s="2114"/>
      <c r="FI63" s="2114"/>
      <c r="FJ63" s="2114"/>
      <c r="FK63" s="2114"/>
      <c r="FL63" s="2114"/>
      <c r="FM63" s="2114"/>
      <c r="FN63" s="2114"/>
      <c r="FO63" s="2114"/>
      <c r="FP63" s="2114"/>
      <c r="FQ63" s="2114"/>
      <c r="FR63" s="2114"/>
      <c r="FS63" s="2114"/>
      <c r="FT63" s="2114"/>
      <c r="FU63" s="2114"/>
      <c r="FV63" s="2114"/>
      <c r="FW63" s="2114"/>
      <c r="FX63" s="2114"/>
      <c r="FY63" s="2114"/>
      <c r="FZ63" s="2114"/>
      <c r="GA63" s="2114"/>
      <c r="GB63" s="2114"/>
      <c r="GC63" s="2114"/>
      <c r="GD63" s="2114"/>
      <c r="GE63" s="2114"/>
      <c r="GF63" s="2114"/>
      <c r="GG63" s="2114"/>
      <c r="GH63" s="2114"/>
      <c r="GI63" s="2114"/>
      <c r="GJ63" s="2114"/>
      <c r="GK63" s="2114"/>
      <c r="GL63" s="2114"/>
      <c r="GM63" s="2114"/>
      <c r="GN63" s="2114"/>
      <c r="GO63" s="2114"/>
      <c r="GP63" s="2114"/>
      <c r="GQ63" s="2114"/>
      <c r="GR63" s="2114"/>
      <c r="GS63" s="2114"/>
      <c r="GT63" s="2114"/>
      <c r="GU63" s="2114"/>
      <c r="GV63" s="2114"/>
      <c r="GW63" s="2114"/>
      <c r="GX63" s="2114"/>
      <c r="GY63" s="2114"/>
      <c r="GZ63" s="2114"/>
      <c r="HA63" s="2114"/>
      <c r="HB63" s="2114"/>
      <c r="HC63" s="2114"/>
      <c r="HD63" s="2114"/>
      <c r="HE63" s="2114"/>
      <c r="HF63" s="2114"/>
      <c r="HG63" s="2114"/>
      <c r="HH63" s="2114"/>
      <c r="HI63" s="2114"/>
      <c r="HJ63" s="2114"/>
      <c r="HK63" s="2114"/>
      <c r="HL63" s="2114"/>
      <c r="HM63" s="2114"/>
      <c r="HN63" s="2114"/>
      <c r="HO63" s="2114"/>
      <c r="HP63" s="2114"/>
      <c r="HQ63" s="2114"/>
      <c r="HR63" s="2114"/>
      <c r="HS63" s="2114"/>
      <c r="HT63" s="2114"/>
      <c r="HU63" s="2114"/>
      <c r="HV63" s="2114"/>
      <c r="HW63" s="2114"/>
      <c r="HX63" s="2114"/>
      <c r="HY63" s="2114"/>
      <c r="HZ63" s="2114"/>
      <c r="IA63" s="2114"/>
      <c r="IB63" s="2114"/>
      <c r="IC63" s="2114"/>
      <c r="ID63" s="2114"/>
      <c r="IE63" s="2114"/>
      <c r="IF63" s="2114"/>
      <c r="IG63" s="2114"/>
      <c r="IH63" s="2114"/>
      <c r="II63" s="2114"/>
      <c r="IJ63" s="2114"/>
      <c r="IK63" s="2114"/>
      <c r="IL63" s="2114"/>
      <c r="IM63" s="2114"/>
      <c r="IN63" s="2114"/>
      <c r="IO63" s="2114"/>
      <c r="IP63" s="2114"/>
      <c r="IQ63" s="2114"/>
      <c r="IR63" s="2114"/>
      <c r="IS63" s="2114"/>
      <c r="IT63" s="2114"/>
      <c r="IU63" s="2114"/>
      <c r="IV63" s="2114"/>
      <c r="IW63" s="2114"/>
      <c r="IX63" s="2114"/>
      <c r="IY63" s="2114"/>
      <c r="IZ63" s="2114"/>
      <c r="JA63" s="2114"/>
      <c r="JB63" s="2114"/>
      <c r="JC63" s="2114"/>
      <c r="JD63" s="2114"/>
      <c r="JE63" s="2114"/>
      <c r="JF63" s="2114"/>
      <c r="JG63" s="2114"/>
      <c r="JH63" s="2114"/>
      <c r="JI63" s="2114"/>
      <c r="JJ63" s="2114"/>
      <c r="JK63" s="2114"/>
      <c r="JL63" s="2114"/>
      <c r="JM63" s="2114"/>
      <c r="JN63" s="2114"/>
      <c r="JO63" s="2114"/>
      <c r="JP63" s="2114"/>
      <c r="JQ63" s="2114"/>
      <c r="JR63" s="2114"/>
      <c r="JS63" s="2114"/>
      <c r="JT63" s="2114"/>
      <c r="JU63" s="2114"/>
      <c r="JV63" s="2114"/>
      <c r="JW63" s="2114"/>
      <c r="JX63" s="2114"/>
      <c r="JY63" s="2114"/>
      <c r="JZ63" s="2114"/>
      <c r="KA63" s="2114"/>
      <c r="KB63" s="2114"/>
      <c r="KC63" s="2114"/>
      <c r="KD63" s="2114"/>
      <c r="KE63" s="2114"/>
      <c r="KF63" s="2114"/>
      <c r="KG63" s="2114"/>
      <c r="KH63" s="2114"/>
      <c r="KI63" s="2114"/>
      <c r="KJ63" s="2114"/>
      <c r="KK63" s="2114"/>
      <c r="KL63" s="2114"/>
      <c r="KM63" s="2114"/>
      <c r="KN63" s="2114"/>
      <c r="KO63" s="2114"/>
      <c r="KP63" s="2114"/>
      <c r="KQ63" s="2114"/>
      <c r="KR63" s="2114"/>
      <c r="KS63" s="2114"/>
      <c r="KT63" s="2114"/>
      <c r="KU63" s="2114"/>
      <c r="KV63" s="2114"/>
      <c r="KW63" s="2114"/>
      <c r="KX63" s="2114"/>
      <c r="KY63" s="2114"/>
      <c r="KZ63" s="2114"/>
      <c r="LA63" s="2114"/>
      <c r="LB63" s="2114"/>
      <c r="LC63" s="2114"/>
      <c r="LD63" s="2114"/>
      <c r="LE63" s="2114"/>
      <c r="LF63" s="2114"/>
      <c r="LG63" s="2114"/>
      <c r="LH63" s="2114"/>
      <c r="LI63" s="2114"/>
      <c r="LJ63" s="2114"/>
      <c r="LK63" s="2114"/>
      <c r="LL63" s="2114"/>
      <c r="LM63" s="2114"/>
      <c r="LN63" s="2114"/>
      <c r="LO63" s="2114"/>
      <c r="LP63" s="2114"/>
    </row>
    <row r="64" s="2036" customFormat="1" ht="47" customHeight="1" spans="1:328">
      <c r="A64" s="2040">
        <v>45773</v>
      </c>
      <c r="B64" s="1656" t="s">
        <v>349</v>
      </c>
      <c r="C64" s="1657" t="s">
        <v>98</v>
      </c>
      <c r="D64" s="1658">
        <v>4500165031</v>
      </c>
      <c r="E64" s="2252" t="s">
        <v>350</v>
      </c>
      <c r="F64" s="1658" t="s">
        <v>351</v>
      </c>
      <c r="G64" s="2042" t="s">
        <v>101</v>
      </c>
      <c r="H64" s="2042" t="s">
        <v>101</v>
      </c>
      <c r="I64" s="2055" t="s">
        <v>110</v>
      </c>
      <c r="J64" s="1667">
        <v>2952</v>
      </c>
      <c r="K64" s="2056">
        <v>0</v>
      </c>
      <c r="L64" s="2056">
        <v>24</v>
      </c>
      <c r="M64" s="2056">
        <f t="shared" si="37"/>
        <v>123</v>
      </c>
      <c r="N64" s="1672">
        <v>45813</v>
      </c>
      <c r="O64" s="1672">
        <v>45810</v>
      </c>
      <c r="P64" s="2057" t="s">
        <v>352</v>
      </c>
      <c r="Q64" s="1562" t="s">
        <v>78</v>
      </c>
      <c r="R64" s="1563"/>
      <c r="S64" s="1563"/>
      <c r="T64" s="1563"/>
      <c r="U64" s="1563"/>
      <c r="V64" s="2055"/>
      <c r="W64" s="2072" t="s">
        <v>168</v>
      </c>
      <c r="X64" s="2073">
        <v>45782</v>
      </c>
      <c r="Y64" s="2074" t="s">
        <v>88</v>
      </c>
      <c r="Z64" s="2074" t="s">
        <v>88</v>
      </c>
      <c r="AA64" s="2074"/>
      <c r="AB64" s="2074"/>
      <c r="AC64" s="1687" t="s">
        <v>353</v>
      </c>
      <c r="AD64" s="1691" t="s">
        <v>354</v>
      </c>
      <c r="AE64" s="2088">
        <v>0.5333</v>
      </c>
      <c r="AF64" s="2089">
        <f>AE64*J64</f>
        <v>1574.3016</v>
      </c>
      <c r="AG64" s="1699"/>
      <c r="AH64" s="2090" t="s">
        <v>81</v>
      </c>
      <c r="AI64" s="1799">
        <f t="shared" si="3"/>
        <v>2952</v>
      </c>
      <c r="AJ64" s="2090">
        <v>9</v>
      </c>
      <c r="AK64" s="2097">
        <f t="shared" si="65"/>
        <v>2952</v>
      </c>
      <c r="AL64" s="2097"/>
      <c r="AM64" s="2097">
        <f t="shared" si="68"/>
        <v>123</v>
      </c>
      <c r="AN64" s="2097"/>
      <c r="AO64" s="2097"/>
      <c r="AP64" s="2097"/>
      <c r="AQ64" s="2097"/>
      <c r="AR64" s="2097" t="s">
        <v>63</v>
      </c>
      <c r="AS64" s="2097">
        <f t="shared" si="67"/>
        <v>2952</v>
      </c>
      <c r="AT64" s="2097"/>
      <c r="AU64" s="1706">
        <f t="shared" si="69"/>
        <v>328</v>
      </c>
      <c r="AV64" s="1706">
        <f t="shared" si="70"/>
        <v>328</v>
      </c>
      <c r="AW64" s="1706">
        <f t="shared" si="71"/>
        <v>328</v>
      </c>
      <c r="AX64" s="1706">
        <f t="shared" si="72"/>
        <v>328</v>
      </c>
      <c r="AY64" s="1706">
        <f t="shared" si="73"/>
        <v>328</v>
      </c>
      <c r="AZ64" s="1706">
        <f t="shared" si="74"/>
        <v>328</v>
      </c>
      <c r="BA64" s="1706">
        <f t="shared" si="75"/>
        <v>328</v>
      </c>
      <c r="BB64" s="1706">
        <f t="shared" si="76"/>
        <v>328</v>
      </c>
      <c r="BC64" s="1706">
        <f t="shared" si="77"/>
        <v>328</v>
      </c>
      <c r="BD64" s="1706">
        <f t="shared" si="48"/>
        <v>314.333333333333</v>
      </c>
      <c r="BE64" s="1706">
        <f t="shared" si="49"/>
        <v>13.6666666666667</v>
      </c>
      <c r="BF64" s="2056">
        <f t="shared" si="64"/>
        <v>0</v>
      </c>
      <c r="BG64" s="2113"/>
      <c r="BH64" s="2114"/>
      <c r="BI64" s="2114"/>
      <c r="BJ64" s="2114"/>
      <c r="BK64" s="2114"/>
      <c r="BL64" s="2114"/>
      <c r="BM64" s="2114"/>
      <c r="BN64" s="2114"/>
      <c r="BO64" s="2114"/>
      <c r="BP64" s="2114"/>
      <c r="BQ64" s="2114"/>
      <c r="BR64" s="2114"/>
      <c r="BS64" s="2114"/>
      <c r="BT64" s="2114"/>
      <c r="BU64" s="2114"/>
      <c r="BV64" s="2114"/>
      <c r="BW64" s="2114"/>
      <c r="BX64" s="2114"/>
      <c r="BY64" s="2114"/>
      <c r="BZ64" s="2114"/>
      <c r="CA64" s="2114"/>
      <c r="CB64" s="2114"/>
      <c r="CC64" s="2114"/>
      <c r="CD64" s="2114"/>
      <c r="CE64" s="2114"/>
      <c r="CF64" s="2114"/>
      <c r="CG64" s="2114"/>
      <c r="CH64" s="2114"/>
      <c r="CI64" s="2114"/>
      <c r="CJ64" s="2114"/>
      <c r="CK64" s="2114"/>
      <c r="CL64" s="2114"/>
      <c r="CM64" s="2114"/>
      <c r="CN64" s="2114"/>
      <c r="CO64" s="2114"/>
      <c r="CP64" s="2114"/>
      <c r="CQ64" s="2114"/>
      <c r="CR64" s="2114"/>
      <c r="CS64" s="2114"/>
      <c r="CT64" s="2114"/>
      <c r="CU64" s="2114"/>
      <c r="CV64" s="2114"/>
      <c r="CW64" s="2114"/>
      <c r="CX64" s="2114"/>
      <c r="CY64" s="2114"/>
      <c r="CZ64" s="2114"/>
      <c r="DA64" s="2114"/>
      <c r="DB64" s="2114"/>
      <c r="DC64" s="2114"/>
      <c r="DD64" s="2114"/>
      <c r="DE64" s="2114"/>
      <c r="DF64" s="2114"/>
      <c r="DG64" s="2114"/>
      <c r="DH64" s="2114"/>
      <c r="DI64" s="2114"/>
      <c r="DJ64" s="2114"/>
      <c r="DK64" s="2114"/>
      <c r="DL64" s="2114"/>
      <c r="DM64" s="2114"/>
      <c r="DN64" s="2114"/>
      <c r="DO64" s="2114"/>
      <c r="DP64" s="2114"/>
      <c r="DQ64" s="2114"/>
      <c r="DR64" s="2114"/>
      <c r="DS64" s="2114"/>
      <c r="DT64" s="2114"/>
      <c r="DU64" s="2114"/>
      <c r="DV64" s="2114"/>
      <c r="DW64" s="2114"/>
      <c r="DX64" s="2114"/>
      <c r="DY64" s="2114"/>
      <c r="DZ64" s="2114"/>
      <c r="EA64" s="2114"/>
      <c r="EB64" s="2114"/>
      <c r="EC64" s="2114"/>
      <c r="ED64" s="2114"/>
      <c r="EE64" s="2114"/>
      <c r="EF64" s="2114"/>
      <c r="EG64" s="2114"/>
      <c r="EH64" s="2114"/>
      <c r="EI64" s="2114"/>
      <c r="EJ64" s="2114"/>
      <c r="EK64" s="2114"/>
      <c r="EL64" s="2114"/>
      <c r="EM64" s="2114"/>
      <c r="EN64" s="2114"/>
      <c r="EO64" s="2114"/>
      <c r="EP64" s="2114"/>
      <c r="EQ64" s="2114"/>
      <c r="ER64" s="2114"/>
      <c r="ES64" s="2114"/>
      <c r="ET64" s="2114"/>
      <c r="EU64" s="2114"/>
      <c r="EV64" s="2114"/>
      <c r="EW64" s="2114"/>
      <c r="EX64" s="2114"/>
      <c r="EY64" s="2114"/>
      <c r="EZ64" s="2114"/>
      <c r="FA64" s="2114"/>
      <c r="FB64" s="2114"/>
      <c r="FC64" s="2114"/>
      <c r="FD64" s="2114"/>
      <c r="FE64" s="2114"/>
      <c r="FF64" s="2114"/>
      <c r="FG64" s="2114"/>
      <c r="FH64" s="2114"/>
      <c r="FI64" s="2114"/>
      <c r="FJ64" s="2114"/>
      <c r="FK64" s="2114"/>
      <c r="FL64" s="2114"/>
      <c r="FM64" s="2114"/>
      <c r="FN64" s="2114"/>
      <c r="FO64" s="2114"/>
      <c r="FP64" s="2114"/>
      <c r="FQ64" s="2114"/>
      <c r="FR64" s="2114"/>
      <c r="FS64" s="2114"/>
      <c r="FT64" s="2114"/>
      <c r="FU64" s="2114"/>
      <c r="FV64" s="2114"/>
      <c r="FW64" s="2114"/>
      <c r="FX64" s="2114"/>
      <c r="FY64" s="2114"/>
      <c r="FZ64" s="2114"/>
      <c r="GA64" s="2114"/>
      <c r="GB64" s="2114"/>
      <c r="GC64" s="2114"/>
      <c r="GD64" s="2114"/>
      <c r="GE64" s="2114"/>
      <c r="GF64" s="2114"/>
      <c r="GG64" s="2114"/>
      <c r="GH64" s="2114"/>
      <c r="GI64" s="2114"/>
      <c r="GJ64" s="2114"/>
      <c r="GK64" s="2114"/>
      <c r="GL64" s="2114"/>
      <c r="GM64" s="2114"/>
      <c r="GN64" s="2114"/>
      <c r="GO64" s="2114"/>
      <c r="GP64" s="2114"/>
      <c r="GQ64" s="2114"/>
      <c r="GR64" s="2114"/>
      <c r="GS64" s="2114"/>
      <c r="GT64" s="2114"/>
      <c r="GU64" s="2114"/>
      <c r="GV64" s="2114"/>
      <c r="GW64" s="2114"/>
      <c r="GX64" s="2114"/>
      <c r="GY64" s="2114"/>
      <c r="GZ64" s="2114"/>
      <c r="HA64" s="2114"/>
      <c r="HB64" s="2114"/>
      <c r="HC64" s="2114"/>
      <c r="HD64" s="2114"/>
      <c r="HE64" s="2114"/>
      <c r="HF64" s="2114"/>
      <c r="HG64" s="2114"/>
      <c r="HH64" s="2114"/>
      <c r="HI64" s="2114"/>
      <c r="HJ64" s="2114"/>
      <c r="HK64" s="2114"/>
      <c r="HL64" s="2114"/>
      <c r="HM64" s="2114"/>
      <c r="HN64" s="2114"/>
      <c r="HO64" s="2114"/>
      <c r="HP64" s="2114"/>
      <c r="HQ64" s="2114"/>
      <c r="HR64" s="2114"/>
      <c r="HS64" s="2114"/>
      <c r="HT64" s="2114"/>
      <c r="HU64" s="2114"/>
      <c r="HV64" s="2114"/>
      <c r="HW64" s="2114"/>
      <c r="HX64" s="2114"/>
      <c r="HY64" s="2114"/>
      <c r="HZ64" s="2114"/>
      <c r="IA64" s="2114"/>
      <c r="IB64" s="2114"/>
      <c r="IC64" s="2114"/>
      <c r="ID64" s="2114"/>
      <c r="IE64" s="2114"/>
      <c r="IF64" s="2114"/>
      <c r="IG64" s="2114"/>
      <c r="IH64" s="2114"/>
      <c r="II64" s="2114"/>
      <c r="IJ64" s="2114"/>
      <c r="IK64" s="2114"/>
      <c r="IL64" s="2114"/>
      <c r="IM64" s="2114"/>
      <c r="IN64" s="2114"/>
      <c r="IO64" s="2114"/>
      <c r="IP64" s="2114"/>
      <c r="IQ64" s="2114"/>
      <c r="IR64" s="2114"/>
      <c r="IS64" s="2114"/>
      <c r="IT64" s="2114"/>
      <c r="IU64" s="2114"/>
      <c r="IV64" s="2114"/>
      <c r="IW64" s="2114"/>
      <c r="IX64" s="2114"/>
      <c r="IY64" s="2114"/>
      <c r="IZ64" s="2114"/>
      <c r="JA64" s="2114"/>
      <c r="JB64" s="2114"/>
      <c r="JC64" s="2114"/>
      <c r="JD64" s="2114"/>
      <c r="JE64" s="2114"/>
      <c r="JF64" s="2114"/>
      <c r="JG64" s="2114"/>
      <c r="JH64" s="2114"/>
      <c r="JI64" s="2114"/>
      <c r="JJ64" s="2114"/>
      <c r="JK64" s="2114"/>
      <c r="JL64" s="2114"/>
      <c r="JM64" s="2114"/>
      <c r="JN64" s="2114"/>
      <c r="JO64" s="2114"/>
      <c r="JP64" s="2114"/>
      <c r="JQ64" s="2114"/>
      <c r="JR64" s="2114"/>
      <c r="JS64" s="2114"/>
      <c r="JT64" s="2114"/>
      <c r="JU64" s="2114"/>
      <c r="JV64" s="2114"/>
      <c r="JW64" s="2114"/>
      <c r="JX64" s="2114"/>
      <c r="JY64" s="2114"/>
      <c r="JZ64" s="2114"/>
      <c r="KA64" s="2114"/>
      <c r="KB64" s="2114"/>
      <c r="KC64" s="2114"/>
      <c r="KD64" s="2114"/>
      <c r="KE64" s="2114"/>
      <c r="KF64" s="2114"/>
      <c r="KG64" s="2114"/>
      <c r="KH64" s="2114"/>
      <c r="KI64" s="2114"/>
      <c r="KJ64" s="2114"/>
      <c r="KK64" s="2114"/>
      <c r="KL64" s="2114"/>
      <c r="KM64" s="2114"/>
      <c r="KN64" s="2114"/>
      <c r="KO64" s="2114"/>
      <c r="KP64" s="2114"/>
      <c r="KQ64" s="2114"/>
      <c r="KR64" s="2114"/>
      <c r="KS64" s="2114"/>
      <c r="KT64" s="2114"/>
      <c r="KU64" s="2114"/>
      <c r="KV64" s="2114"/>
      <c r="KW64" s="2114"/>
      <c r="KX64" s="2114"/>
      <c r="KY64" s="2114"/>
      <c r="KZ64" s="2114"/>
      <c r="LA64" s="2114"/>
      <c r="LB64" s="2114"/>
      <c r="LC64" s="2114"/>
      <c r="LD64" s="2114"/>
      <c r="LE64" s="2114"/>
      <c r="LF64" s="2114"/>
      <c r="LG64" s="2114"/>
      <c r="LH64" s="2114"/>
      <c r="LI64" s="2114"/>
      <c r="LJ64" s="2114"/>
      <c r="LK64" s="2114"/>
      <c r="LL64" s="2114"/>
      <c r="LM64" s="2114"/>
      <c r="LN64" s="2114"/>
      <c r="LO64" s="2114"/>
      <c r="LP64" s="2114"/>
    </row>
    <row r="65" s="2036" customFormat="1" ht="47" customHeight="1" spans="1:328">
      <c r="A65" s="2040">
        <v>45773</v>
      </c>
      <c r="B65" s="1656" t="s">
        <v>349</v>
      </c>
      <c r="C65" s="1657" t="s">
        <v>98</v>
      </c>
      <c r="D65" s="1658">
        <v>4500165031</v>
      </c>
      <c r="E65" s="2928" t="s">
        <v>355</v>
      </c>
      <c r="F65" s="2929" t="s">
        <v>356</v>
      </c>
      <c r="G65" s="2042" t="s">
        <v>101</v>
      </c>
      <c r="H65" s="2042" t="s">
        <v>101</v>
      </c>
      <c r="I65" s="2055" t="s">
        <v>110</v>
      </c>
      <c r="J65" s="1667">
        <v>1176</v>
      </c>
      <c r="K65" s="2056">
        <v>0</v>
      </c>
      <c r="L65" s="2056">
        <v>24</v>
      </c>
      <c r="M65" s="2056">
        <f t="shared" si="37"/>
        <v>49</v>
      </c>
      <c r="N65" s="1672">
        <v>45813</v>
      </c>
      <c r="O65" s="1672">
        <v>45810</v>
      </c>
      <c r="P65" s="2057" t="s">
        <v>352</v>
      </c>
      <c r="Q65" s="1562" t="s">
        <v>78</v>
      </c>
      <c r="R65" s="1563"/>
      <c r="S65" s="1563"/>
      <c r="T65" s="1563"/>
      <c r="U65" s="1563"/>
      <c r="V65" s="2055"/>
      <c r="W65" s="2072" t="s">
        <v>168</v>
      </c>
      <c r="X65" s="2073">
        <v>45782</v>
      </c>
      <c r="Y65" s="2074" t="s">
        <v>88</v>
      </c>
      <c r="Z65" s="2074" t="s">
        <v>88</v>
      </c>
      <c r="AA65" s="2074"/>
      <c r="AB65" s="2074"/>
      <c r="AC65" s="1687" t="s">
        <v>353</v>
      </c>
      <c r="AD65" s="1691" t="s">
        <v>354</v>
      </c>
      <c r="AE65" s="2088">
        <v>0.5333</v>
      </c>
      <c r="AF65" s="2089">
        <f t="shared" ref="AF65:AF74" si="78">AE65*J65</f>
        <v>627.1608</v>
      </c>
      <c r="AG65" s="1699"/>
      <c r="AH65" s="2090" t="s">
        <v>81</v>
      </c>
      <c r="AI65" s="1799">
        <f t="shared" si="3"/>
        <v>1176</v>
      </c>
      <c r="AJ65" s="2090">
        <v>9</v>
      </c>
      <c r="AK65" s="2097">
        <f t="shared" si="65"/>
        <v>1176</v>
      </c>
      <c r="AL65" s="2097"/>
      <c r="AM65" s="2097">
        <f t="shared" si="68"/>
        <v>49</v>
      </c>
      <c r="AN65" s="2097"/>
      <c r="AO65" s="2097"/>
      <c r="AP65" s="2097"/>
      <c r="AQ65" s="2097"/>
      <c r="AR65" s="2097" t="s">
        <v>63</v>
      </c>
      <c r="AS65" s="2097">
        <f t="shared" si="67"/>
        <v>1176</v>
      </c>
      <c r="AT65" s="2097"/>
      <c r="AU65" s="1706">
        <f t="shared" si="69"/>
        <v>130.666666666667</v>
      </c>
      <c r="AV65" s="1706">
        <f t="shared" si="70"/>
        <v>130.666666666667</v>
      </c>
      <c r="AW65" s="1706">
        <f t="shared" si="71"/>
        <v>130.666666666667</v>
      </c>
      <c r="AX65" s="1706">
        <f t="shared" si="72"/>
        <v>130.666666666667</v>
      </c>
      <c r="AY65" s="1706">
        <f t="shared" si="73"/>
        <v>130.666666666667</v>
      </c>
      <c r="AZ65" s="1706">
        <f t="shared" si="74"/>
        <v>130.666666666667</v>
      </c>
      <c r="BA65" s="1706">
        <f t="shared" si="75"/>
        <v>130.666666666667</v>
      </c>
      <c r="BB65" s="1706">
        <f t="shared" si="76"/>
        <v>130.666666666667</v>
      </c>
      <c r="BC65" s="1706">
        <f t="shared" si="77"/>
        <v>130.666666666667</v>
      </c>
      <c r="BD65" s="1706">
        <f t="shared" si="48"/>
        <v>125.222222222222</v>
      </c>
      <c r="BE65" s="1706">
        <f t="shared" si="49"/>
        <v>5.44444444444444</v>
      </c>
      <c r="BF65" s="2056">
        <f t="shared" ref="BF65:BF74" si="79">J65/COUNT(AU65:BC65)-(BD65+BE65)</f>
        <v>0</v>
      </c>
      <c r="BG65" s="2113"/>
      <c r="BH65" s="2114"/>
      <c r="BI65" s="2114"/>
      <c r="BJ65" s="2114"/>
      <c r="BK65" s="2114"/>
      <c r="BL65" s="2114"/>
      <c r="BM65" s="2114"/>
      <c r="BN65" s="2114"/>
      <c r="BO65" s="2114"/>
      <c r="BP65" s="2114"/>
      <c r="BQ65" s="2114"/>
      <c r="BR65" s="2114"/>
      <c r="BS65" s="2114"/>
      <c r="BT65" s="2114"/>
      <c r="BU65" s="2114"/>
      <c r="BV65" s="2114"/>
      <c r="BW65" s="2114"/>
      <c r="BX65" s="2114"/>
      <c r="BY65" s="2114"/>
      <c r="BZ65" s="2114"/>
      <c r="CA65" s="2114"/>
      <c r="CB65" s="2114"/>
      <c r="CC65" s="2114"/>
      <c r="CD65" s="2114"/>
      <c r="CE65" s="2114"/>
      <c r="CF65" s="2114"/>
      <c r="CG65" s="2114"/>
      <c r="CH65" s="2114"/>
      <c r="CI65" s="2114"/>
      <c r="CJ65" s="2114"/>
      <c r="CK65" s="2114"/>
      <c r="CL65" s="2114"/>
      <c r="CM65" s="2114"/>
      <c r="CN65" s="2114"/>
      <c r="CO65" s="2114"/>
      <c r="CP65" s="2114"/>
      <c r="CQ65" s="2114"/>
      <c r="CR65" s="2114"/>
      <c r="CS65" s="2114"/>
      <c r="CT65" s="2114"/>
      <c r="CU65" s="2114"/>
      <c r="CV65" s="2114"/>
      <c r="CW65" s="2114"/>
      <c r="CX65" s="2114"/>
      <c r="CY65" s="2114"/>
      <c r="CZ65" s="2114"/>
      <c r="DA65" s="2114"/>
      <c r="DB65" s="2114"/>
      <c r="DC65" s="2114"/>
      <c r="DD65" s="2114"/>
      <c r="DE65" s="2114"/>
      <c r="DF65" s="2114"/>
      <c r="DG65" s="2114"/>
      <c r="DH65" s="2114"/>
      <c r="DI65" s="2114"/>
      <c r="DJ65" s="2114"/>
      <c r="DK65" s="2114"/>
      <c r="DL65" s="2114"/>
      <c r="DM65" s="2114"/>
      <c r="DN65" s="2114"/>
      <c r="DO65" s="2114"/>
      <c r="DP65" s="2114"/>
      <c r="DQ65" s="2114"/>
      <c r="DR65" s="2114"/>
      <c r="DS65" s="2114"/>
      <c r="DT65" s="2114"/>
      <c r="DU65" s="2114"/>
      <c r="DV65" s="2114"/>
      <c r="DW65" s="2114"/>
      <c r="DX65" s="2114"/>
      <c r="DY65" s="2114"/>
      <c r="DZ65" s="2114"/>
      <c r="EA65" s="2114"/>
      <c r="EB65" s="2114"/>
      <c r="EC65" s="2114"/>
      <c r="ED65" s="2114"/>
      <c r="EE65" s="2114"/>
      <c r="EF65" s="2114"/>
      <c r="EG65" s="2114"/>
      <c r="EH65" s="2114"/>
      <c r="EI65" s="2114"/>
      <c r="EJ65" s="2114"/>
      <c r="EK65" s="2114"/>
      <c r="EL65" s="2114"/>
      <c r="EM65" s="2114"/>
      <c r="EN65" s="2114"/>
      <c r="EO65" s="2114"/>
      <c r="EP65" s="2114"/>
      <c r="EQ65" s="2114"/>
      <c r="ER65" s="2114"/>
      <c r="ES65" s="2114"/>
      <c r="ET65" s="2114"/>
      <c r="EU65" s="2114"/>
      <c r="EV65" s="2114"/>
      <c r="EW65" s="2114"/>
      <c r="EX65" s="2114"/>
      <c r="EY65" s="2114"/>
      <c r="EZ65" s="2114"/>
      <c r="FA65" s="2114"/>
      <c r="FB65" s="2114"/>
      <c r="FC65" s="2114"/>
      <c r="FD65" s="2114"/>
      <c r="FE65" s="2114"/>
      <c r="FF65" s="2114"/>
      <c r="FG65" s="2114"/>
      <c r="FH65" s="2114"/>
      <c r="FI65" s="2114"/>
      <c r="FJ65" s="2114"/>
      <c r="FK65" s="2114"/>
      <c r="FL65" s="2114"/>
      <c r="FM65" s="2114"/>
      <c r="FN65" s="2114"/>
      <c r="FO65" s="2114"/>
      <c r="FP65" s="2114"/>
      <c r="FQ65" s="2114"/>
      <c r="FR65" s="2114"/>
      <c r="FS65" s="2114"/>
      <c r="FT65" s="2114"/>
      <c r="FU65" s="2114"/>
      <c r="FV65" s="2114"/>
      <c r="FW65" s="2114"/>
      <c r="FX65" s="2114"/>
      <c r="FY65" s="2114"/>
      <c r="FZ65" s="2114"/>
      <c r="GA65" s="2114"/>
      <c r="GB65" s="2114"/>
      <c r="GC65" s="2114"/>
      <c r="GD65" s="2114"/>
      <c r="GE65" s="2114"/>
      <c r="GF65" s="2114"/>
      <c r="GG65" s="2114"/>
      <c r="GH65" s="2114"/>
      <c r="GI65" s="2114"/>
      <c r="GJ65" s="2114"/>
      <c r="GK65" s="2114"/>
      <c r="GL65" s="2114"/>
      <c r="GM65" s="2114"/>
      <c r="GN65" s="2114"/>
      <c r="GO65" s="2114"/>
      <c r="GP65" s="2114"/>
      <c r="GQ65" s="2114"/>
      <c r="GR65" s="2114"/>
      <c r="GS65" s="2114"/>
      <c r="GT65" s="2114"/>
      <c r="GU65" s="2114"/>
      <c r="GV65" s="2114"/>
      <c r="GW65" s="2114"/>
      <c r="GX65" s="2114"/>
      <c r="GY65" s="2114"/>
      <c r="GZ65" s="2114"/>
      <c r="HA65" s="2114"/>
      <c r="HB65" s="2114"/>
      <c r="HC65" s="2114"/>
      <c r="HD65" s="2114"/>
      <c r="HE65" s="2114"/>
      <c r="HF65" s="2114"/>
      <c r="HG65" s="2114"/>
      <c r="HH65" s="2114"/>
      <c r="HI65" s="2114"/>
      <c r="HJ65" s="2114"/>
      <c r="HK65" s="2114"/>
      <c r="HL65" s="2114"/>
      <c r="HM65" s="2114"/>
      <c r="HN65" s="2114"/>
      <c r="HO65" s="2114"/>
      <c r="HP65" s="2114"/>
      <c r="HQ65" s="2114"/>
      <c r="HR65" s="2114"/>
      <c r="HS65" s="2114"/>
      <c r="HT65" s="2114"/>
      <c r="HU65" s="2114"/>
      <c r="HV65" s="2114"/>
      <c r="HW65" s="2114"/>
      <c r="HX65" s="2114"/>
      <c r="HY65" s="2114"/>
      <c r="HZ65" s="2114"/>
      <c r="IA65" s="2114"/>
      <c r="IB65" s="2114"/>
      <c r="IC65" s="2114"/>
      <c r="ID65" s="2114"/>
      <c r="IE65" s="2114"/>
      <c r="IF65" s="2114"/>
      <c r="IG65" s="2114"/>
      <c r="IH65" s="2114"/>
      <c r="II65" s="2114"/>
      <c r="IJ65" s="2114"/>
      <c r="IK65" s="2114"/>
      <c r="IL65" s="2114"/>
      <c r="IM65" s="2114"/>
      <c r="IN65" s="2114"/>
      <c r="IO65" s="2114"/>
      <c r="IP65" s="2114"/>
      <c r="IQ65" s="2114"/>
      <c r="IR65" s="2114"/>
      <c r="IS65" s="2114"/>
      <c r="IT65" s="2114"/>
      <c r="IU65" s="2114"/>
      <c r="IV65" s="2114"/>
      <c r="IW65" s="2114"/>
      <c r="IX65" s="2114"/>
      <c r="IY65" s="2114"/>
      <c r="IZ65" s="2114"/>
      <c r="JA65" s="2114"/>
      <c r="JB65" s="2114"/>
      <c r="JC65" s="2114"/>
      <c r="JD65" s="2114"/>
      <c r="JE65" s="2114"/>
      <c r="JF65" s="2114"/>
      <c r="JG65" s="2114"/>
      <c r="JH65" s="2114"/>
      <c r="JI65" s="2114"/>
      <c r="JJ65" s="2114"/>
      <c r="JK65" s="2114"/>
      <c r="JL65" s="2114"/>
      <c r="JM65" s="2114"/>
      <c r="JN65" s="2114"/>
      <c r="JO65" s="2114"/>
      <c r="JP65" s="2114"/>
      <c r="JQ65" s="2114"/>
      <c r="JR65" s="2114"/>
      <c r="JS65" s="2114"/>
      <c r="JT65" s="2114"/>
      <c r="JU65" s="2114"/>
      <c r="JV65" s="2114"/>
      <c r="JW65" s="2114"/>
      <c r="JX65" s="2114"/>
      <c r="JY65" s="2114"/>
      <c r="JZ65" s="2114"/>
      <c r="KA65" s="2114"/>
      <c r="KB65" s="2114"/>
      <c r="KC65" s="2114"/>
      <c r="KD65" s="2114"/>
      <c r="KE65" s="2114"/>
      <c r="KF65" s="2114"/>
      <c r="KG65" s="2114"/>
      <c r="KH65" s="2114"/>
      <c r="KI65" s="2114"/>
      <c r="KJ65" s="2114"/>
      <c r="KK65" s="2114"/>
      <c r="KL65" s="2114"/>
      <c r="KM65" s="2114"/>
      <c r="KN65" s="2114"/>
      <c r="KO65" s="2114"/>
      <c r="KP65" s="2114"/>
      <c r="KQ65" s="2114"/>
      <c r="KR65" s="2114"/>
      <c r="KS65" s="2114"/>
      <c r="KT65" s="2114"/>
      <c r="KU65" s="2114"/>
      <c r="KV65" s="2114"/>
      <c r="KW65" s="2114"/>
      <c r="KX65" s="2114"/>
      <c r="KY65" s="2114"/>
      <c r="KZ65" s="2114"/>
      <c r="LA65" s="2114"/>
      <c r="LB65" s="2114"/>
      <c r="LC65" s="2114"/>
      <c r="LD65" s="2114"/>
      <c r="LE65" s="2114"/>
      <c r="LF65" s="2114"/>
      <c r="LG65" s="2114"/>
      <c r="LH65" s="2114"/>
      <c r="LI65" s="2114"/>
      <c r="LJ65" s="2114"/>
      <c r="LK65" s="2114"/>
      <c r="LL65" s="2114"/>
      <c r="LM65" s="2114"/>
      <c r="LN65" s="2114"/>
      <c r="LO65" s="2114"/>
      <c r="LP65" s="2114"/>
    </row>
    <row r="66" s="2036" customFormat="1" ht="47" customHeight="1" spans="1:328">
      <c r="A66" s="2040">
        <v>45773</v>
      </c>
      <c r="B66" s="1656" t="s">
        <v>349</v>
      </c>
      <c r="C66" s="1657" t="s">
        <v>98</v>
      </c>
      <c r="D66" s="1658">
        <v>4500165031</v>
      </c>
      <c r="E66" s="2928" t="s">
        <v>357</v>
      </c>
      <c r="F66" s="2929" t="s">
        <v>358</v>
      </c>
      <c r="G66" s="2042" t="s">
        <v>101</v>
      </c>
      <c r="H66" s="2042" t="s">
        <v>101</v>
      </c>
      <c r="I66" s="2055" t="s">
        <v>110</v>
      </c>
      <c r="J66" s="1667">
        <v>360</v>
      </c>
      <c r="K66" s="2056">
        <v>0</v>
      </c>
      <c r="L66" s="2056">
        <v>24</v>
      </c>
      <c r="M66" s="2056">
        <f t="shared" si="37"/>
        <v>15</v>
      </c>
      <c r="N66" s="1672">
        <v>45813</v>
      </c>
      <c r="O66" s="1672">
        <v>45810</v>
      </c>
      <c r="P66" s="2057" t="s">
        <v>352</v>
      </c>
      <c r="Q66" s="1562" t="s">
        <v>78</v>
      </c>
      <c r="R66" s="1563"/>
      <c r="S66" s="1563"/>
      <c r="T66" s="1563"/>
      <c r="U66" s="1563"/>
      <c r="V66" s="2055"/>
      <c r="W66" s="2072" t="s">
        <v>168</v>
      </c>
      <c r="X66" s="2073">
        <v>45782</v>
      </c>
      <c r="Y66" s="2074" t="s">
        <v>88</v>
      </c>
      <c r="Z66" s="2074" t="s">
        <v>88</v>
      </c>
      <c r="AA66" s="2074"/>
      <c r="AB66" s="2074"/>
      <c r="AC66" s="1687" t="s">
        <v>353</v>
      </c>
      <c r="AD66" s="1691" t="s">
        <v>354</v>
      </c>
      <c r="AE66" s="2088">
        <v>0.5333</v>
      </c>
      <c r="AF66" s="2089">
        <f t="shared" si="78"/>
        <v>191.988</v>
      </c>
      <c r="AG66" s="1699"/>
      <c r="AH66" s="2090" t="s">
        <v>81</v>
      </c>
      <c r="AI66" s="1799">
        <f t="shared" si="3"/>
        <v>360</v>
      </c>
      <c r="AJ66" s="2090">
        <v>9</v>
      </c>
      <c r="AK66" s="2097">
        <f t="shared" si="65"/>
        <v>360</v>
      </c>
      <c r="AL66" s="2097"/>
      <c r="AM66" s="2097">
        <f t="shared" si="68"/>
        <v>15</v>
      </c>
      <c r="AN66" s="2097"/>
      <c r="AO66" s="2097"/>
      <c r="AP66" s="2097"/>
      <c r="AQ66" s="2097"/>
      <c r="AR66" s="2097" t="s">
        <v>63</v>
      </c>
      <c r="AS66" s="2097">
        <f t="shared" si="67"/>
        <v>360</v>
      </c>
      <c r="AT66" s="2097"/>
      <c r="AU66" s="1706">
        <f t="shared" si="69"/>
        <v>40</v>
      </c>
      <c r="AV66" s="1706">
        <f t="shared" si="70"/>
        <v>40</v>
      </c>
      <c r="AW66" s="1706">
        <f t="shared" si="71"/>
        <v>40</v>
      </c>
      <c r="AX66" s="1706">
        <f t="shared" si="72"/>
        <v>40</v>
      </c>
      <c r="AY66" s="1706">
        <f t="shared" si="73"/>
        <v>40</v>
      </c>
      <c r="AZ66" s="1706">
        <f t="shared" si="74"/>
        <v>40</v>
      </c>
      <c r="BA66" s="1706">
        <f t="shared" si="75"/>
        <v>40</v>
      </c>
      <c r="BB66" s="1706">
        <f t="shared" si="76"/>
        <v>40</v>
      </c>
      <c r="BC66" s="1706">
        <f t="shared" si="77"/>
        <v>40</v>
      </c>
      <c r="BD66" s="1706">
        <f t="shared" si="48"/>
        <v>38.3333333333333</v>
      </c>
      <c r="BE66" s="1706">
        <f t="shared" si="49"/>
        <v>1.66666666666667</v>
      </c>
      <c r="BF66" s="2056">
        <f t="shared" si="79"/>
        <v>0</v>
      </c>
      <c r="BG66" s="2113"/>
      <c r="BH66" s="2114"/>
      <c r="BI66" s="2114"/>
      <c r="BJ66" s="2114"/>
      <c r="BK66" s="2114"/>
      <c r="BL66" s="2114"/>
      <c r="BM66" s="2114"/>
      <c r="BN66" s="2114"/>
      <c r="BO66" s="2114"/>
      <c r="BP66" s="2114"/>
      <c r="BQ66" s="2114"/>
      <c r="BR66" s="2114"/>
      <c r="BS66" s="2114"/>
      <c r="BT66" s="2114"/>
      <c r="BU66" s="2114"/>
      <c r="BV66" s="2114"/>
      <c r="BW66" s="2114"/>
      <c r="BX66" s="2114"/>
      <c r="BY66" s="2114"/>
      <c r="BZ66" s="2114"/>
      <c r="CA66" s="2114"/>
      <c r="CB66" s="2114"/>
      <c r="CC66" s="2114"/>
      <c r="CD66" s="2114"/>
      <c r="CE66" s="2114"/>
      <c r="CF66" s="2114"/>
      <c r="CG66" s="2114"/>
      <c r="CH66" s="2114"/>
      <c r="CI66" s="2114"/>
      <c r="CJ66" s="2114"/>
      <c r="CK66" s="2114"/>
      <c r="CL66" s="2114"/>
      <c r="CM66" s="2114"/>
      <c r="CN66" s="2114"/>
      <c r="CO66" s="2114"/>
      <c r="CP66" s="2114"/>
      <c r="CQ66" s="2114"/>
      <c r="CR66" s="2114"/>
      <c r="CS66" s="2114"/>
      <c r="CT66" s="2114"/>
      <c r="CU66" s="2114"/>
      <c r="CV66" s="2114"/>
      <c r="CW66" s="2114"/>
      <c r="CX66" s="2114"/>
      <c r="CY66" s="2114"/>
      <c r="CZ66" s="2114"/>
      <c r="DA66" s="2114"/>
      <c r="DB66" s="2114"/>
      <c r="DC66" s="2114"/>
      <c r="DD66" s="2114"/>
      <c r="DE66" s="2114"/>
      <c r="DF66" s="2114"/>
      <c r="DG66" s="2114"/>
      <c r="DH66" s="2114"/>
      <c r="DI66" s="2114"/>
      <c r="DJ66" s="2114"/>
      <c r="DK66" s="2114"/>
      <c r="DL66" s="2114"/>
      <c r="DM66" s="2114"/>
      <c r="DN66" s="2114"/>
      <c r="DO66" s="2114"/>
      <c r="DP66" s="2114"/>
      <c r="DQ66" s="2114"/>
      <c r="DR66" s="2114"/>
      <c r="DS66" s="2114"/>
      <c r="DT66" s="2114"/>
      <c r="DU66" s="2114"/>
      <c r="DV66" s="2114"/>
      <c r="DW66" s="2114"/>
      <c r="DX66" s="2114"/>
      <c r="DY66" s="2114"/>
      <c r="DZ66" s="2114"/>
      <c r="EA66" s="2114"/>
      <c r="EB66" s="2114"/>
      <c r="EC66" s="2114"/>
      <c r="ED66" s="2114"/>
      <c r="EE66" s="2114"/>
      <c r="EF66" s="2114"/>
      <c r="EG66" s="2114"/>
      <c r="EH66" s="2114"/>
      <c r="EI66" s="2114"/>
      <c r="EJ66" s="2114"/>
      <c r="EK66" s="2114"/>
      <c r="EL66" s="2114"/>
      <c r="EM66" s="2114"/>
      <c r="EN66" s="2114"/>
      <c r="EO66" s="2114"/>
      <c r="EP66" s="2114"/>
      <c r="EQ66" s="2114"/>
      <c r="ER66" s="2114"/>
      <c r="ES66" s="2114"/>
      <c r="ET66" s="2114"/>
      <c r="EU66" s="2114"/>
      <c r="EV66" s="2114"/>
      <c r="EW66" s="2114"/>
      <c r="EX66" s="2114"/>
      <c r="EY66" s="2114"/>
      <c r="EZ66" s="2114"/>
      <c r="FA66" s="2114"/>
      <c r="FB66" s="2114"/>
      <c r="FC66" s="2114"/>
      <c r="FD66" s="2114"/>
      <c r="FE66" s="2114"/>
      <c r="FF66" s="2114"/>
      <c r="FG66" s="2114"/>
      <c r="FH66" s="2114"/>
      <c r="FI66" s="2114"/>
      <c r="FJ66" s="2114"/>
      <c r="FK66" s="2114"/>
      <c r="FL66" s="2114"/>
      <c r="FM66" s="2114"/>
      <c r="FN66" s="2114"/>
      <c r="FO66" s="2114"/>
      <c r="FP66" s="2114"/>
      <c r="FQ66" s="2114"/>
      <c r="FR66" s="2114"/>
      <c r="FS66" s="2114"/>
      <c r="FT66" s="2114"/>
      <c r="FU66" s="2114"/>
      <c r="FV66" s="2114"/>
      <c r="FW66" s="2114"/>
      <c r="FX66" s="2114"/>
      <c r="FY66" s="2114"/>
      <c r="FZ66" s="2114"/>
      <c r="GA66" s="2114"/>
      <c r="GB66" s="2114"/>
      <c r="GC66" s="2114"/>
      <c r="GD66" s="2114"/>
      <c r="GE66" s="2114"/>
      <c r="GF66" s="2114"/>
      <c r="GG66" s="2114"/>
      <c r="GH66" s="2114"/>
      <c r="GI66" s="2114"/>
      <c r="GJ66" s="2114"/>
      <c r="GK66" s="2114"/>
      <c r="GL66" s="2114"/>
      <c r="GM66" s="2114"/>
      <c r="GN66" s="2114"/>
      <c r="GO66" s="2114"/>
      <c r="GP66" s="2114"/>
      <c r="GQ66" s="2114"/>
      <c r="GR66" s="2114"/>
      <c r="GS66" s="2114"/>
      <c r="GT66" s="2114"/>
      <c r="GU66" s="2114"/>
      <c r="GV66" s="2114"/>
      <c r="GW66" s="2114"/>
      <c r="GX66" s="2114"/>
      <c r="GY66" s="2114"/>
      <c r="GZ66" s="2114"/>
      <c r="HA66" s="2114"/>
      <c r="HB66" s="2114"/>
      <c r="HC66" s="2114"/>
      <c r="HD66" s="2114"/>
      <c r="HE66" s="2114"/>
      <c r="HF66" s="2114"/>
      <c r="HG66" s="2114"/>
      <c r="HH66" s="2114"/>
      <c r="HI66" s="2114"/>
      <c r="HJ66" s="2114"/>
      <c r="HK66" s="2114"/>
      <c r="HL66" s="2114"/>
      <c r="HM66" s="2114"/>
      <c r="HN66" s="2114"/>
      <c r="HO66" s="2114"/>
      <c r="HP66" s="2114"/>
      <c r="HQ66" s="2114"/>
      <c r="HR66" s="2114"/>
      <c r="HS66" s="2114"/>
      <c r="HT66" s="2114"/>
      <c r="HU66" s="2114"/>
      <c r="HV66" s="2114"/>
      <c r="HW66" s="2114"/>
      <c r="HX66" s="2114"/>
      <c r="HY66" s="2114"/>
      <c r="HZ66" s="2114"/>
      <c r="IA66" s="2114"/>
      <c r="IB66" s="2114"/>
      <c r="IC66" s="2114"/>
      <c r="ID66" s="2114"/>
      <c r="IE66" s="2114"/>
      <c r="IF66" s="2114"/>
      <c r="IG66" s="2114"/>
      <c r="IH66" s="2114"/>
      <c r="II66" s="2114"/>
      <c r="IJ66" s="2114"/>
      <c r="IK66" s="2114"/>
      <c r="IL66" s="2114"/>
      <c r="IM66" s="2114"/>
      <c r="IN66" s="2114"/>
      <c r="IO66" s="2114"/>
      <c r="IP66" s="2114"/>
      <c r="IQ66" s="2114"/>
      <c r="IR66" s="2114"/>
      <c r="IS66" s="2114"/>
      <c r="IT66" s="2114"/>
      <c r="IU66" s="2114"/>
      <c r="IV66" s="2114"/>
      <c r="IW66" s="2114"/>
      <c r="IX66" s="2114"/>
      <c r="IY66" s="2114"/>
      <c r="IZ66" s="2114"/>
      <c r="JA66" s="2114"/>
      <c r="JB66" s="2114"/>
      <c r="JC66" s="2114"/>
      <c r="JD66" s="2114"/>
      <c r="JE66" s="2114"/>
      <c r="JF66" s="2114"/>
      <c r="JG66" s="2114"/>
      <c r="JH66" s="2114"/>
      <c r="JI66" s="2114"/>
      <c r="JJ66" s="2114"/>
      <c r="JK66" s="2114"/>
      <c r="JL66" s="2114"/>
      <c r="JM66" s="2114"/>
      <c r="JN66" s="2114"/>
      <c r="JO66" s="2114"/>
      <c r="JP66" s="2114"/>
      <c r="JQ66" s="2114"/>
      <c r="JR66" s="2114"/>
      <c r="JS66" s="2114"/>
      <c r="JT66" s="2114"/>
      <c r="JU66" s="2114"/>
      <c r="JV66" s="2114"/>
      <c r="JW66" s="2114"/>
      <c r="JX66" s="2114"/>
      <c r="JY66" s="2114"/>
      <c r="JZ66" s="2114"/>
      <c r="KA66" s="2114"/>
      <c r="KB66" s="2114"/>
      <c r="KC66" s="2114"/>
      <c r="KD66" s="2114"/>
      <c r="KE66" s="2114"/>
      <c r="KF66" s="2114"/>
      <c r="KG66" s="2114"/>
      <c r="KH66" s="2114"/>
      <c r="KI66" s="2114"/>
      <c r="KJ66" s="2114"/>
      <c r="KK66" s="2114"/>
      <c r="KL66" s="2114"/>
      <c r="KM66" s="2114"/>
      <c r="KN66" s="2114"/>
      <c r="KO66" s="2114"/>
      <c r="KP66" s="2114"/>
      <c r="KQ66" s="2114"/>
      <c r="KR66" s="2114"/>
      <c r="KS66" s="2114"/>
      <c r="KT66" s="2114"/>
      <c r="KU66" s="2114"/>
      <c r="KV66" s="2114"/>
      <c r="KW66" s="2114"/>
      <c r="KX66" s="2114"/>
      <c r="KY66" s="2114"/>
      <c r="KZ66" s="2114"/>
      <c r="LA66" s="2114"/>
      <c r="LB66" s="2114"/>
      <c r="LC66" s="2114"/>
      <c r="LD66" s="2114"/>
      <c r="LE66" s="2114"/>
      <c r="LF66" s="2114"/>
      <c r="LG66" s="2114"/>
      <c r="LH66" s="2114"/>
      <c r="LI66" s="2114"/>
      <c r="LJ66" s="2114"/>
      <c r="LK66" s="2114"/>
      <c r="LL66" s="2114"/>
      <c r="LM66" s="2114"/>
      <c r="LN66" s="2114"/>
      <c r="LO66" s="2114"/>
      <c r="LP66" s="2114"/>
    </row>
    <row r="67" s="2036" customFormat="1" ht="47" customHeight="1" spans="1:328">
      <c r="A67" s="2040">
        <v>45773</v>
      </c>
      <c r="B67" s="1656" t="s">
        <v>349</v>
      </c>
      <c r="C67" s="1657" t="s">
        <v>98</v>
      </c>
      <c r="D67" s="1658">
        <v>4500165031</v>
      </c>
      <c r="E67" s="2928" t="s">
        <v>359</v>
      </c>
      <c r="F67" s="2929" t="s">
        <v>360</v>
      </c>
      <c r="G67" s="2042" t="s">
        <v>101</v>
      </c>
      <c r="H67" s="2042" t="s">
        <v>101</v>
      </c>
      <c r="I67" s="2055" t="s">
        <v>110</v>
      </c>
      <c r="J67" s="1667">
        <v>984</v>
      </c>
      <c r="K67" s="2056">
        <v>0</v>
      </c>
      <c r="L67" s="2056">
        <v>24</v>
      </c>
      <c r="M67" s="2056">
        <f t="shared" si="37"/>
        <v>41</v>
      </c>
      <c r="N67" s="1672">
        <v>45813</v>
      </c>
      <c r="O67" s="1672">
        <v>45810</v>
      </c>
      <c r="P67" s="2057" t="s">
        <v>352</v>
      </c>
      <c r="Q67" s="1562" t="s">
        <v>78</v>
      </c>
      <c r="R67" s="1563"/>
      <c r="S67" s="1563"/>
      <c r="T67" s="1563"/>
      <c r="U67" s="1563"/>
      <c r="V67" s="2055"/>
      <c r="W67" s="2072" t="s">
        <v>168</v>
      </c>
      <c r="X67" s="2073">
        <v>45782</v>
      </c>
      <c r="Y67" s="2074" t="s">
        <v>88</v>
      </c>
      <c r="Z67" s="2074" t="s">
        <v>88</v>
      </c>
      <c r="AA67" s="2074"/>
      <c r="AB67" s="2074"/>
      <c r="AC67" s="1687" t="s">
        <v>353</v>
      </c>
      <c r="AD67" s="1691" t="s">
        <v>354</v>
      </c>
      <c r="AE67" s="2088">
        <v>0.5333</v>
      </c>
      <c r="AF67" s="2089">
        <f t="shared" si="78"/>
        <v>524.7672</v>
      </c>
      <c r="AG67" s="1699"/>
      <c r="AH67" s="2090" t="s">
        <v>81</v>
      </c>
      <c r="AI67" s="1799">
        <f t="shared" si="3"/>
        <v>984</v>
      </c>
      <c r="AJ67" s="2090">
        <v>9</v>
      </c>
      <c r="AK67" s="2097">
        <f t="shared" si="65"/>
        <v>984</v>
      </c>
      <c r="AL67" s="2097"/>
      <c r="AM67" s="2097">
        <f t="shared" si="68"/>
        <v>41</v>
      </c>
      <c r="AN67" s="2097"/>
      <c r="AO67" s="2097"/>
      <c r="AP67" s="2097"/>
      <c r="AQ67" s="2097"/>
      <c r="AR67" s="2097" t="s">
        <v>63</v>
      </c>
      <c r="AS67" s="2097">
        <f t="shared" si="67"/>
        <v>984</v>
      </c>
      <c r="AT67" s="2097"/>
      <c r="AU67" s="1706">
        <f t="shared" si="69"/>
        <v>109.333333333333</v>
      </c>
      <c r="AV67" s="1706">
        <f t="shared" si="70"/>
        <v>109.333333333333</v>
      </c>
      <c r="AW67" s="1706">
        <f t="shared" si="71"/>
        <v>109.333333333333</v>
      </c>
      <c r="AX67" s="1706">
        <f t="shared" si="72"/>
        <v>109.333333333333</v>
      </c>
      <c r="AY67" s="1706">
        <f t="shared" si="73"/>
        <v>109.333333333333</v>
      </c>
      <c r="AZ67" s="1706">
        <f t="shared" si="74"/>
        <v>109.333333333333</v>
      </c>
      <c r="BA67" s="1706">
        <f t="shared" si="75"/>
        <v>109.333333333333</v>
      </c>
      <c r="BB67" s="1706">
        <f t="shared" si="76"/>
        <v>109.333333333333</v>
      </c>
      <c r="BC67" s="1706">
        <f t="shared" si="77"/>
        <v>109.333333333333</v>
      </c>
      <c r="BD67" s="1706">
        <f t="shared" si="48"/>
        <v>104.777777777778</v>
      </c>
      <c r="BE67" s="1706">
        <f t="shared" si="49"/>
        <v>4.55555555555556</v>
      </c>
      <c r="BF67" s="2056">
        <f t="shared" si="79"/>
        <v>0</v>
      </c>
      <c r="BG67" s="2113"/>
      <c r="BH67" s="2114"/>
      <c r="BI67" s="2114"/>
      <c r="BJ67" s="2114"/>
      <c r="BK67" s="2114"/>
      <c r="BL67" s="2114"/>
      <c r="BM67" s="2114"/>
      <c r="BN67" s="2114"/>
      <c r="BO67" s="2114"/>
      <c r="BP67" s="2114"/>
      <c r="BQ67" s="2114"/>
      <c r="BR67" s="2114"/>
      <c r="BS67" s="2114"/>
      <c r="BT67" s="2114"/>
      <c r="BU67" s="2114"/>
      <c r="BV67" s="2114"/>
      <c r="BW67" s="2114"/>
      <c r="BX67" s="2114"/>
      <c r="BY67" s="2114"/>
      <c r="BZ67" s="2114"/>
      <c r="CA67" s="2114"/>
      <c r="CB67" s="2114"/>
      <c r="CC67" s="2114"/>
      <c r="CD67" s="2114"/>
      <c r="CE67" s="2114"/>
      <c r="CF67" s="2114"/>
      <c r="CG67" s="2114"/>
      <c r="CH67" s="2114"/>
      <c r="CI67" s="2114"/>
      <c r="CJ67" s="2114"/>
      <c r="CK67" s="2114"/>
      <c r="CL67" s="2114"/>
      <c r="CM67" s="2114"/>
      <c r="CN67" s="2114"/>
      <c r="CO67" s="2114"/>
      <c r="CP67" s="2114"/>
      <c r="CQ67" s="2114"/>
      <c r="CR67" s="2114"/>
      <c r="CS67" s="2114"/>
      <c r="CT67" s="2114"/>
      <c r="CU67" s="2114"/>
      <c r="CV67" s="2114"/>
      <c r="CW67" s="2114"/>
      <c r="CX67" s="2114"/>
      <c r="CY67" s="2114"/>
      <c r="CZ67" s="2114"/>
      <c r="DA67" s="2114"/>
      <c r="DB67" s="2114"/>
      <c r="DC67" s="2114"/>
      <c r="DD67" s="2114"/>
      <c r="DE67" s="2114"/>
      <c r="DF67" s="2114"/>
      <c r="DG67" s="2114"/>
      <c r="DH67" s="2114"/>
      <c r="DI67" s="2114"/>
      <c r="DJ67" s="2114"/>
      <c r="DK67" s="2114"/>
      <c r="DL67" s="2114"/>
      <c r="DM67" s="2114"/>
      <c r="DN67" s="2114"/>
      <c r="DO67" s="2114"/>
      <c r="DP67" s="2114"/>
      <c r="DQ67" s="2114"/>
      <c r="DR67" s="2114"/>
      <c r="DS67" s="2114"/>
      <c r="DT67" s="2114"/>
      <c r="DU67" s="2114"/>
      <c r="DV67" s="2114"/>
      <c r="DW67" s="2114"/>
      <c r="DX67" s="2114"/>
      <c r="DY67" s="2114"/>
      <c r="DZ67" s="2114"/>
      <c r="EA67" s="2114"/>
      <c r="EB67" s="2114"/>
      <c r="EC67" s="2114"/>
      <c r="ED67" s="2114"/>
      <c r="EE67" s="2114"/>
      <c r="EF67" s="2114"/>
      <c r="EG67" s="2114"/>
      <c r="EH67" s="2114"/>
      <c r="EI67" s="2114"/>
      <c r="EJ67" s="2114"/>
      <c r="EK67" s="2114"/>
      <c r="EL67" s="2114"/>
      <c r="EM67" s="2114"/>
      <c r="EN67" s="2114"/>
      <c r="EO67" s="2114"/>
      <c r="EP67" s="2114"/>
      <c r="EQ67" s="2114"/>
      <c r="ER67" s="2114"/>
      <c r="ES67" s="2114"/>
      <c r="ET67" s="2114"/>
      <c r="EU67" s="2114"/>
      <c r="EV67" s="2114"/>
      <c r="EW67" s="2114"/>
      <c r="EX67" s="2114"/>
      <c r="EY67" s="2114"/>
      <c r="EZ67" s="2114"/>
      <c r="FA67" s="2114"/>
      <c r="FB67" s="2114"/>
      <c r="FC67" s="2114"/>
      <c r="FD67" s="2114"/>
      <c r="FE67" s="2114"/>
      <c r="FF67" s="2114"/>
      <c r="FG67" s="2114"/>
      <c r="FH67" s="2114"/>
      <c r="FI67" s="2114"/>
      <c r="FJ67" s="2114"/>
      <c r="FK67" s="2114"/>
      <c r="FL67" s="2114"/>
      <c r="FM67" s="2114"/>
      <c r="FN67" s="2114"/>
      <c r="FO67" s="2114"/>
      <c r="FP67" s="2114"/>
      <c r="FQ67" s="2114"/>
      <c r="FR67" s="2114"/>
      <c r="FS67" s="2114"/>
      <c r="FT67" s="2114"/>
      <c r="FU67" s="2114"/>
      <c r="FV67" s="2114"/>
      <c r="FW67" s="2114"/>
      <c r="FX67" s="2114"/>
      <c r="FY67" s="2114"/>
      <c r="FZ67" s="2114"/>
      <c r="GA67" s="2114"/>
      <c r="GB67" s="2114"/>
      <c r="GC67" s="2114"/>
      <c r="GD67" s="2114"/>
      <c r="GE67" s="2114"/>
      <c r="GF67" s="2114"/>
      <c r="GG67" s="2114"/>
      <c r="GH67" s="2114"/>
      <c r="GI67" s="2114"/>
      <c r="GJ67" s="2114"/>
      <c r="GK67" s="2114"/>
      <c r="GL67" s="2114"/>
      <c r="GM67" s="2114"/>
      <c r="GN67" s="2114"/>
      <c r="GO67" s="2114"/>
      <c r="GP67" s="2114"/>
      <c r="GQ67" s="2114"/>
      <c r="GR67" s="2114"/>
      <c r="GS67" s="2114"/>
      <c r="GT67" s="2114"/>
      <c r="GU67" s="2114"/>
      <c r="GV67" s="2114"/>
      <c r="GW67" s="2114"/>
      <c r="GX67" s="2114"/>
      <c r="GY67" s="2114"/>
      <c r="GZ67" s="2114"/>
      <c r="HA67" s="2114"/>
      <c r="HB67" s="2114"/>
      <c r="HC67" s="2114"/>
      <c r="HD67" s="2114"/>
      <c r="HE67" s="2114"/>
      <c r="HF67" s="2114"/>
      <c r="HG67" s="2114"/>
      <c r="HH67" s="2114"/>
      <c r="HI67" s="2114"/>
      <c r="HJ67" s="2114"/>
      <c r="HK67" s="2114"/>
      <c r="HL67" s="2114"/>
      <c r="HM67" s="2114"/>
      <c r="HN67" s="2114"/>
      <c r="HO67" s="2114"/>
      <c r="HP67" s="2114"/>
      <c r="HQ67" s="2114"/>
      <c r="HR67" s="2114"/>
      <c r="HS67" s="2114"/>
      <c r="HT67" s="2114"/>
      <c r="HU67" s="2114"/>
      <c r="HV67" s="2114"/>
      <c r="HW67" s="2114"/>
      <c r="HX67" s="2114"/>
      <c r="HY67" s="2114"/>
      <c r="HZ67" s="2114"/>
      <c r="IA67" s="2114"/>
      <c r="IB67" s="2114"/>
      <c r="IC67" s="2114"/>
      <c r="ID67" s="2114"/>
      <c r="IE67" s="2114"/>
      <c r="IF67" s="2114"/>
      <c r="IG67" s="2114"/>
      <c r="IH67" s="2114"/>
      <c r="II67" s="2114"/>
      <c r="IJ67" s="2114"/>
      <c r="IK67" s="2114"/>
      <c r="IL67" s="2114"/>
      <c r="IM67" s="2114"/>
      <c r="IN67" s="2114"/>
      <c r="IO67" s="2114"/>
      <c r="IP67" s="2114"/>
      <c r="IQ67" s="2114"/>
      <c r="IR67" s="2114"/>
      <c r="IS67" s="2114"/>
      <c r="IT67" s="2114"/>
      <c r="IU67" s="2114"/>
      <c r="IV67" s="2114"/>
      <c r="IW67" s="2114"/>
      <c r="IX67" s="2114"/>
      <c r="IY67" s="2114"/>
      <c r="IZ67" s="2114"/>
      <c r="JA67" s="2114"/>
      <c r="JB67" s="2114"/>
      <c r="JC67" s="2114"/>
      <c r="JD67" s="2114"/>
      <c r="JE67" s="2114"/>
      <c r="JF67" s="2114"/>
      <c r="JG67" s="2114"/>
      <c r="JH67" s="2114"/>
      <c r="JI67" s="2114"/>
      <c r="JJ67" s="2114"/>
      <c r="JK67" s="2114"/>
      <c r="JL67" s="2114"/>
      <c r="JM67" s="2114"/>
      <c r="JN67" s="2114"/>
      <c r="JO67" s="2114"/>
      <c r="JP67" s="2114"/>
      <c r="JQ67" s="2114"/>
      <c r="JR67" s="2114"/>
      <c r="JS67" s="2114"/>
      <c r="JT67" s="2114"/>
      <c r="JU67" s="2114"/>
      <c r="JV67" s="2114"/>
      <c r="JW67" s="2114"/>
      <c r="JX67" s="2114"/>
      <c r="JY67" s="2114"/>
      <c r="JZ67" s="2114"/>
      <c r="KA67" s="2114"/>
      <c r="KB67" s="2114"/>
      <c r="KC67" s="2114"/>
      <c r="KD67" s="2114"/>
      <c r="KE67" s="2114"/>
      <c r="KF67" s="2114"/>
      <c r="KG67" s="2114"/>
      <c r="KH67" s="2114"/>
      <c r="KI67" s="2114"/>
      <c r="KJ67" s="2114"/>
      <c r="KK67" s="2114"/>
      <c r="KL67" s="2114"/>
      <c r="KM67" s="2114"/>
      <c r="KN67" s="2114"/>
      <c r="KO67" s="2114"/>
      <c r="KP67" s="2114"/>
      <c r="KQ67" s="2114"/>
      <c r="KR67" s="2114"/>
      <c r="KS67" s="2114"/>
      <c r="KT67" s="2114"/>
      <c r="KU67" s="2114"/>
      <c r="KV67" s="2114"/>
      <c r="KW67" s="2114"/>
      <c r="KX67" s="2114"/>
      <c r="KY67" s="2114"/>
      <c r="KZ67" s="2114"/>
      <c r="LA67" s="2114"/>
      <c r="LB67" s="2114"/>
      <c r="LC67" s="2114"/>
      <c r="LD67" s="2114"/>
      <c r="LE67" s="2114"/>
      <c r="LF67" s="2114"/>
      <c r="LG67" s="2114"/>
      <c r="LH67" s="2114"/>
      <c r="LI67" s="2114"/>
      <c r="LJ67" s="2114"/>
      <c r="LK67" s="2114"/>
      <c r="LL67" s="2114"/>
      <c r="LM67" s="2114"/>
      <c r="LN67" s="2114"/>
      <c r="LO67" s="2114"/>
      <c r="LP67" s="2114"/>
    </row>
    <row r="68" s="2036" customFormat="1" ht="47" customHeight="1" spans="1:328">
      <c r="A68" s="2040">
        <v>45773</v>
      </c>
      <c r="B68" s="1656" t="s">
        <v>349</v>
      </c>
      <c r="C68" s="1657" t="s">
        <v>98</v>
      </c>
      <c r="D68" s="1658">
        <v>4500165031</v>
      </c>
      <c r="E68" s="2928" t="s">
        <v>361</v>
      </c>
      <c r="F68" s="2929" t="s">
        <v>362</v>
      </c>
      <c r="G68" s="2042" t="s">
        <v>101</v>
      </c>
      <c r="H68" s="2042" t="s">
        <v>101</v>
      </c>
      <c r="I68" s="2055" t="s">
        <v>110</v>
      </c>
      <c r="J68" s="1667">
        <v>528</v>
      </c>
      <c r="K68" s="2056">
        <v>0</v>
      </c>
      <c r="L68" s="2056">
        <v>24</v>
      </c>
      <c r="M68" s="2056">
        <f t="shared" si="37"/>
        <v>22</v>
      </c>
      <c r="N68" s="1672">
        <v>45813</v>
      </c>
      <c r="O68" s="1672">
        <v>45810</v>
      </c>
      <c r="P68" s="2057" t="s">
        <v>352</v>
      </c>
      <c r="Q68" s="1562" t="s">
        <v>78</v>
      </c>
      <c r="R68" s="1563"/>
      <c r="S68" s="1563"/>
      <c r="T68" s="1563"/>
      <c r="U68" s="1563"/>
      <c r="V68" s="2055"/>
      <c r="W68" s="2072" t="s">
        <v>168</v>
      </c>
      <c r="X68" s="2073">
        <v>45782</v>
      </c>
      <c r="Y68" s="2074" t="s">
        <v>88</v>
      </c>
      <c r="Z68" s="2074" t="s">
        <v>88</v>
      </c>
      <c r="AA68" s="2074"/>
      <c r="AB68" s="2074"/>
      <c r="AC68" s="1687" t="s">
        <v>353</v>
      </c>
      <c r="AD68" s="1691" t="s">
        <v>354</v>
      </c>
      <c r="AE68" s="2088">
        <v>0.5333</v>
      </c>
      <c r="AF68" s="2089">
        <f t="shared" si="78"/>
        <v>281.5824</v>
      </c>
      <c r="AG68" s="1699" t="s">
        <v>363</v>
      </c>
      <c r="AH68" s="2090" t="s">
        <v>81</v>
      </c>
      <c r="AI68" s="1799">
        <f t="shared" si="3"/>
        <v>528</v>
      </c>
      <c r="AJ68" s="2090">
        <v>9</v>
      </c>
      <c r="AK68" s="2097">
        <f t="shared" si="65"/>
        <v>528</v>
      </c>
      <c r="AL68" s="2097"/>
      <c r="AM68" s="2097">
        <f t="shared" si="68"/>
        <v>22</v>
      </c>
      <c r="AN68" s="2097"/>
      <c r="AO68" s="2097"/>
      <c r="AP68" s="2097"/>
      <c r="AQ68" s="2097"/>
      <c r="AR68" s="2097" t="s">
        <v>63</v>
      </c>
      <c r="AS68" s="2097">
        <f t="shared" si="67"/>
        <v>528</v>
      </c>
      <c r="AT68" s="2097"/>
      <c r="AU68" s="1706">
        <f t="shared" si="69"/>
        <v>58.6666666666667</v>
      </c>
      <c r="AV68" s="1706">
        <f t="shared" si="70"/>
        <v>58.6666666666667</v>
      </c>
      <c r="AW68" s="1706">
        <f t="shared" si="71"/>
        <v>58.6666666666667</v>
      </c>
      <c r="AX68" s="1706">
        <f t="shared" si="72"/>
        <v>58.6666666666667</v>
      </c>
      <c r="AY68" s="1706">
        <f t="shared" si="73"/>
        <v>58.6666666666667</v>
      </c>
      <c r="AZ68" s="1706">
        <f t="shared" si="74"/>
        <v>58.6666666666667</v>
      </c>
      <c r="BA68" s="1706">
        <f t="shared" si="75"/>
        <v>58.6666666666667</v>
      </c>
      <c r="BB68" s="1706">
        <f t="shared" si="76"/>
        <v>58.6666666666667</v>
      </c>
      <c r="BC68" s="1706">
        <f t="shared" si="77"/>
        <v>58.6666666666667</v>
      </c>
      <c r="BD68" s="1706">
        <f t="shared" si="48"/>
        <v>56.2222222222222</v>
      </c>
      <c r="BE68" s="1706">
        <f t="shared" si="49"/>
        <v>2.44444444444444</v>
      </c>
      <c r="BF68" s="2056">
        <f t="shared" si="79"/>
        <v>0</v>
      </c>
      <c r="BG68" s="2113"/>
      <c r="BH68" s="2114"/>
      <c r="BI68" s="2114"/>
      <c r="BJ68" s="2114"/>
      <c r="BK68" s="2114"/>
      <c r="BL68" s="2114"/>
      <c r="BM68" s="2114"/>
      <c r="BN68" s="2114"/>
      <c r="BO68" s="2114"/>
      <c r="BP68" s="2114"/>
      <c r="BQ68" s="2114"/>
      <c r="BR68" s="2114"/>
      <c r="BS68" s="2114"/>
      <c r="BT68" s="2114"/>
      <c r="BU68" s="2114"/>
      <c r="BV68" s="2114"/>
      <c r="BW68" s="2114"/>
      <c r="BX68" s="2114"/>
      <c r="BY68" s="2114"/>
      <c r="BZ68" s="2114"/>
      <c r="CA68" s="2114"/>
      <c r="CB68" s="2114"/>
      <c r="CC68" s="2114"/>
      <c r="CD68" s="2114"/>
      <c r="CE68" s="2114"/>
      <c r="CF68" s="2114"/>
      <c r="CG68" s="2114"/>
      <c r="CH68" s="2114"/>
      <c r="CI68" s="2114"/>
      <c r="CJ68" s="2114"/>
      <c r="CK68" s="2114"/>
      <c r="CL68" s="2114"/>
      <c r="CM68" s="2114"/>
      <c r="CN68" s="2114"/>
      <c r="CO68" s="2114"/>
      <c r="CP68" s="2114"/>
      <c r="CQ68" s="2114"/>
      <c r="CR68" s="2114"/>
      <c r="CS68" s="2114"/>
      <c r="CT68" s="2114"/>
      <c r="CU68" s="2114"/>
      <c r="CV68" s="2114"/>
      <c r="CW68" s="2114"/>
      <c r="CX68" s="2114"/>
      <c r="CY68" s="2114"/>
      <c r="CZ68" s="2114"/>
      <c r="DA68" s="2114"/>
      <c r="DB68" s="2114"/>
      <c r="DC68" s="2114"/>
      <c r="DD68" s="2114"/>
      <c r="DE68" s="2114"/>
      <c r="DF68" s="2114"/>
      <c r="DG68" s="2114"/>
      <c r="DH68" s="2114"/>
      <c r="DI68" s="2114"/>
      <c r="DJ68" s="2114"/>
      <c r="DK68" s="2114"/>
      <c r="DL68" s="2114"/>
      <c r="DM68" s="2114"/>
      <c r="DN68" s="2114"/>
      <c r="DO68" s="2114"/>
      <c r="DP68" s="2114"/>
      <c r="DQ68" s="2114"/>
      <c r="DR68" s="2114"/>
      <c r="DS68" s="2114"/>
      <c r="DT68" s="2114"/>
      <c r="DU68" s="2114"/>
      <c r="DV68" s="2114"/>
      <c r="DW68" s="2114"/>
      <c r="DX68" s="2114"/>
      <c r="DY68" s="2114"/>
      <c r="DZ68" s="2114"/>
      <c r="EA68" s="2114"/>
      <c r="EB68" s="2114"/>
      <c r="EC68" s="2114"/>
      <c r="ED68" s="2114"/>
      <c r="EE68" s="2114"/>
      <c r="EF68" s="2114"/>
      <c r="EG68" s="2114"/>
      <c r="EH68" s="2114"/>
      <c r="EI68" s="2114"/>
      <c r="EJ68" s="2114"/>
      <c r="EK68" s="2114"/>
      <c r="EL68" s="2114"/>
      <c r="EM68" s="2114"/>
      <c r="EN68" s="2114"/>
      <c r="EO68" s="2114"/>
      <c r="EP68" s="2114"/>
      <c r="EQ68" s="2114"/>
      <c r="ER68" s="2114"/>
      <c r="ES68" s="2114"/>
      <c r="ET68" s="2114"/>
      <c r="EU68" s="2114"/>
      <c r="EV68" s="2114"/>
      <c r="EW68" s="2114"/>
      <c r="EX68" s="2114"/>
      <c r="EY68" s="2114"/>
      <c r="EZ68" s="2114"/>
      <c r="FA68" s="2114"/>
      <c r="FB68" s="2114"/>
      <c r="FC68" s="2114"/>
      <c r="FD68" s="2114"/>
      <c r="FE68" s="2114"/>
      <c r="FF68" s="2114"/>
      <c r="FG68" s="2114"/>
      <c r="FH68" s="2114"/>
      <c r="FI68" s="2114"/>
      <c r="FJ68" s="2114"/>
      <c r="FK68" s="2114"/>
      <c r="FL68" s="2114"/>
      <c r="FM68" s="2114"/>
      <c r="FN68" s="2114"/>
      <c r="FO68" s="2114"/>
      <c r="FP68" s="2114"/>
      <c r="FQ68" s="2114"/>
      <c r="FR68" s="2114"/>
      <c r="FS68" s="2114"/>
      <c r="FT68" s="2114"/>
      <c r="FU68" s="2114"/>
      <c r="FV68" s="2114"/>
      <c r="FW68" s="2114"/>
      <c r="FX68" s="2114"/>
      <c r="FY68" s="2114"/>
      <c r="FZ68" s="2114"/>
      <c r="GA68" s="2114"/>
      <c r="GB68" s="2114"/>
      <c r="GC68" s="2114"/>
      <c r="GD68" s="2114"/>
      <c r="GE68" s="2114"/>
      <c r="GF68" s="2114"/>
      <c r="GG68" s="2114"/>
      <c r="GH68" s="2114"/>
      <c r="GI68" s="2114"/>
      <c r="GJ68" s="2114"/>
      <c r="GK68" s="2114"/>
      <c r="GL68" s="2114"/>
      <c r="GM68" s="2114"/>
      <c r="GN68" s="2114"/>
      <c r="GO68" s="2114"/>
      <c r="GP68" s="2114"/>
      <c r="GQ68" s="2114"/>
      <c r="GR68" s="2114"/>
      <c r="GS68" s="2114"/>
      <c r="GT68" s="2114"/>
      <c r="GU68" s="2114"/>
      <c r="GV68" s="2114"/>
      <c r="GW68" s="2114"/>
      <c r="GX68" s="2114"/>
      <c r="GY68" s="2114"/>
      <c r="GZ68" s="2114"/>
      <c r="HA68" s="2114"/>
      <c r="HB68" s="2114"/>
      <c r="HC68" s="2114"/>
      <c r="HD68" s="2114"/>
      <c r="HE68" s="2114"/>
      <c r="HF68" s="2114"/>
      <c r="HG68" s="2114"/>
      <c r="HH68" s="2114"/>
      <c r="HI68" s="2114"/>
      <c r="HJ68" s="2114"/>
      <c r="HK68" s="2114"/>
      <c r="HL68" s="2114"/>
      <c r="HM68" s="2114"/>
      <c r="HN68" s="2114"/>
      <c r="HO68" s="2114"/>
      <c r="HP68" s="2114"/>
      <c r="HQ68" s="2114"/>
      <c r="HR68" s="2114"/>
      <c r="HS68" s="2114"/>
      <c r="HT68" s="2114"/>
      <c r="HU68" s="2114"/>
      <c r="HV68" s="2114"/>
      <c r="HW68" s="2114"/>
      <c r="HX68" s="2114"/>
      <c r="HY68" s="2114"/>
      <c r="HZ68" s="2114"/>
      <c r="IA68" s="2114"/>
      <c r="IB68" s="2114"/>
      <c r="IC68" s="2114"/>
      <c r="ID68" s="2114"/>
      <c r="IE68" s="2114"/>
      <c r="IF68" s="2114"/>
      <c r="IG68" s="2114"/>
      <c r="IH68" s="2114"/>
      <c r="II68" s="2114"/>
      <c r="IJ68" s="2114"/>
      <c r="IK68" s="2114"/>
      <c r="IL68" s="2114"/>
      <c r="IM68" s="2114"/>
      <c r="IN68" s="2114"/>
      <c r="IO68" s="2114"/>
      <c r="IP68" s="2114"/>
      <c r="IQ68" s="2114"/>
      <c r="IR68" s="2114"/>
      <c r="IS68" s="2114"/>
      <c r="IT68" s="2114"/>
      <c r="IU68" s="2114"/>
      <c r="IV68" s="2114"/>
      <c r="IW68" s="2114"/>
      <c r="IX68" s="2114"/>
      <c r="IY68" s="2114"/>
      <c r="IZ68" s="2114"/>
      <c r="JA68" s="2114"/>
      <c r="JB68" s="2114"/>
      <c r="JC68" s="2114"/>
      <c r="JD68" s="2114"/>
      <c r="JE68" s="2114"/>
      <c r="JF68" s="2114"/>
      <c r="JG68" s="2114"/>
      <c r="JH68" s="2114"/>
      <c r="JI68" s="2114"/>
      <c r="JJ68" s="2114"/>
      <c r="JK68" s="2114"/>
      <c r="JL68" s="2114"/>
      <c r="JM68" s="2114"/>
      <c r="JN68" s="2114"/>
      <c r="JO68" s="2114"/>
      <c r="JP68" s="2114"/>
      <c r="JQ68" s="2114"/>
      <c r="JR68" s="2114"/>
      <c r="JS68" s="2114"/>
      <c r="JT68" s="2114"/>
      <c r="JU68" s="2114"/>
      <c r="JV68" s="2114"/>
      <c r="JW68" s="2114"/>
      <c r="JX68" s="2114"/>
      <c r="JY68" s="2114"/>
      <c r="JZ68" s="2114"/>
      <c r="KA68" s="2114"/>
      <c r="KB68" s="2114"/>
      <c r="KC68" s="2114"/>
      <c r="KD68" s="2114"/>
      <c r="KE68" s="2114"/>
      <c r="KF68" s="2114"/>
      <c r="KG68" s="2114"/>
      <c r="KH68" s="2114"/>
      <c r="KI68" s="2114"/>
      <c r="KJ68" s="2114"/>
      <c r="KK68" s="2114"/>
      <c r="KL68" s="2114"/>
      <c r="KM68" s="2114"/>
      <c r="KN68" s="2114"/>
      <c r="KO68" s="2114"/>
      <c r="KP68" s="2114"/>
      <c r="KQ68" s="2114"/>
      <c r="KR68" s="2114"/>
      <c r="KS68" s="2114"/>
      <c r="KT68" s="2114"/>
      <c r="KU68" s="2114"/>
      <c r="KV68" s="2114"/>
      <c r="KW68" s="2114"/>
      <c r="KX68" s="2114"/>
      <c r="KY68" s="2114"/>
      <c r="KZ68" s="2114"/>
      <c r="LA68" s="2114"/>
      <c r="LB68" s="2114"/>
      <c r="LC68" s="2114"/>
      <c r="LD68" s="2114"/>
      <c r="LE68" s="2114"/>
      <c r="LF68" s="2114"/>
      <c r="LG68" s="2114"/>
      <c r="LH68" s="2114"/>
      <c r="LI68" s="2114"/>
      <c r="LJ68" s="2114"/>
      <c r="LK68" s="2114"/>
      <c r="LL68" s="2114"/>
      <c r="LM68" s="2114"/>
      <c r="LN68" s="2114"/>
      <c r="LO68" s="2114"/>
      <c r="LP68" s="2114"/>
    </row>
    <row r="69" s="2036" customFormat="1" ht="47" customHeight="1" spans="1:328">
      <c r="A69" s="2040">
        <v>45773</v>
      </c>
      <c r="B69" s="1656" t="s">
        <v>349</v>
      </c>
      <c r="C69" s="1657" t="s">
        <v>98</v>
      </c>
      <c r="D69" s="1658">
        <v>4500165031</v>
      </c>
      <c r="E69" s="2928" t="s">
        <v>364</v>
      </c>
      <c r="F69" s="2929" t="s">
        <v>365</v>
      </c>
      <c r="G69" s="2042" t="s">
        <v>101</v>
      </c>
      <c r="H69" s="2042" t="s">
        <v>101</v>
      </c>
      <c r="I69" s="2055" t="s">
        <v>110</v>
      </c>
      <c r="J69" s="1667">
        <v>6864</v>
      </c>
      <c r="K69" s="2056">
        <v>0</v>
      </c>
      <c r="L69" s="2056">
        <v>24</v>
      </c>
      <c r="M69" s="2056">
        <f t="shared" si="37"/>
        <v>286</v>
      </c>
      <c r="N69" s="1672">
        <v>45813</v>
      </c>
      <c r="O69" s="1672">
        <v>45810</v>
      </c>
      <c r="P69" s="2057" t="s">
        <v>352</v>
      </c>
      <c r="Q69" s="1562" t="s">
        <v>78</v>
      </c>
      <c r="R69" s="1563"/>
      <c r="S69" s="1563"/>
      <c r="T69" s="1563"/>
      <c r="U69" s="1563"/>
      <c r="V69" s="2055"/>
      <c r="W69" s="2072" t="s">
        <v>168</v>
      </c>
      <c r="X69" s="2073">
        <v>45782</v>
      </c>
      <c r="Y69" s="2074" t="s">
        <v>88</v>
      </c>
      <c r="Z69" s="2074" t="s">
        <v>88</v>
      </c>
      <c r="AA69" s="2074"/>
      <c r="AB69" s="2074"/>
      <c r="AC69" s="1687" t="s">
        <v>353</v>
      </c>
      <c r="AD69" s="1691" t="s">
        <v>354</v>
      </c>
      <c r="AE69" s="2088">
        <v>0.5333</v>
      </c>
      <c r="AF69" s="2089">
        <f t="shared" si="78"/>
        <v>3660.5712</v>
      </c>
      <c r="AG69" s="1699"/>
      <c r="AH69" s="2090" t="s">
        <v>81</v>
      </c>
      <c r="AI69" s="1799">
        <f t="shared" ref="AI69:AI132" si="80">J69</f>
        <v>6864</v>
      </c>
      <c r="AJ69" s="2090">
        <v>9</v>
      </c>
      <c r="AK69" s="2097">
        <f t="shared" si="65"/>
        <v>6864</v>
      </c>
      <c r="AL69" s="2097"/>
      <c r="AM69" s="2097">
        <f t="shared" si="68"/>
        <v>286</v>
      </c>
      <c r="AN69" s="2097"/>
      <c r="AO69" s="2097"/>
      <c r="AP69" s="2097"/>
      <c r="AQ69" s="2097"/>
      <c r="AR69" s="2097" t="s">
        <v>63</v>
      </c>
      <c r="AS69" s="2097">
        <f t="shared" si="67"/>
        <v>6864</v>
      </c>
      <c r="AT69" s="2097"/>
      <c r="AU69" s="1706">
        <f t="shared" si="69"/>
        <v>762.666666666667</v>
      </c>
      <c r="AV69" s="1706">
        <f t="shared" si="70"/>
        <v>762.666666666667</v>
      </c>
      <c r="AW69" s="1706">
        <f t="shared" si="71"/>
        <v>762.666666666667</v>
      </c>
      <c r="AX69" s="1706">
        <f t="shared" si="72"/>
        <v>762.666666666667</v>
      </c>
      <c r="AY69" s="1706">
        <f t="shared" si="73"/>
        <v>762.666666666667</v>
      </c>
      <c r="AZ69" s="1706">
        <f t="shared" si="74"/>
        <v>762.666666666667</v>
      </c>
      <c r="BA69" s="1706">
        <f t="shared" si="75"/>
        <v>762.666666666667</v>
      </c>
      <c r="BB69" s="1706">
        <f t="shared" si="76"/>
        <v>762.666666666667</v>
      </c>
      <c r="BC69" s="1706">
        <f t="shared" si="77"/>
        <v>762.666666666667</v>
      </c>
      <c r="BD69" s="1706">
        <f t="shared" si="48"/>
        <v>730.888888888889</v>
      </c>
      <c r="BE69" s="1706">
        <f t="shared" si="49"/>
        <v>31.7777777777778</v>
      </c>
      <c r="BF69" s="2056">
        <f t="shared" si="79"/>
        <v>0</v>
      </c>
      <c r="BG69" s="2113"/>
      <c r="BH69" s="2114"/>
      <c r="BI69" s="2114"/>
      <c r="BJ69" s="2114"/>
      <c r="BK69" s="2114"/>
      <c r="BL69" s="2114"/>
      <c r="BM69" s="2114"/>
      <c r="BN69" s="2114"/>
      <c r="BO69" s="2114"/>
      <c r="BP69" s="2114"/>
      <c r="BQ69" s="2114"/>
      <c r="BR69" s="2114"/>
      <c r="BS69" s="2114"/>
      <c r="BT69" s="2114"/>
      <c r="BU69" s="2114"/>
      <c r="BV69" s="2114"/>
      <c r="BW69" s="2114"/>
      <c r="BX69" s="2114"/>
      <c r="BY69" s="2114"/>
      <c r="BZ69" s="2114"/>
      <c r="CA69" s="2114"/>
      <c r="CB69" s="2114"/>
      <c r="CC69" s="2114"/>
      <c r="CD69" s="2114"/>
      <c r="CE69" s="2114"/>
      <c r="CF69" s="2114"/>
      <c r="CG69" s="2114"/>
      <c r="CH69" s="2114"/>
      <c r="CI69" s="2114"/>
      <c r="CJ69" s="2114"/>
      <c r="CK69" s="2114"/>
      <c r="CL69" s="2114"/>
      <c r="CM69" s="2114"/>
      <c r="CN69" s="2114"/>
      <c r="CO69" s="2114"/>
      <c r="CP69" s="2114"/>
      <c r="CQ69" s="2114"/>
      <c r="CR69" s="2114"/>
      <c r="CS69" s="2114"/>
      <c r="CT69" s="2114"/>
      <c r="CU69" s="2114"/>
      <c r="CV69" s="2114"/>
      <c r="CW69" s="2114"/>
      <c r="CX69" s="2114"/>
      <c r="CY69" s="2114"/>
      <c r="CZ69" s="2114"/>
      <c r="DA69" s="2114"/>
      <c r="DB69" s="2114"/>
      <c r="DC69" s="2114"/>
      <c r="DD69" s="2114"/>
      <c r="DE69" s="2114"/>
      <c r="DF69" s="2114"/>
      <c r="DG69" s="2114"/>
      <c r="DH69" s="2114"/>
      <c r="DI69" s="2114"/>
      <c r="DJ69" s="2114"/>
      <c r="DK69" s="2114"/>
      <c r="DL69" s="2114"/>
      <c r="DM69" s="2114"/>
      <c r="DN69" s="2114"/>
      <c r="DO69" s="2114"/>
      <c r="DP69" s="2114"/>
      <c r="DQ69" s="2114"/>
      <c r="DR69" s="2114"/>
      <c r="DS69" s="2114"/>
      <c r="DT69" s="2114"/>
      <c r="DU69" s="2114"/>
      <c r="DV69" s="2114"/>
      <c r="DW69" s="2114"/>
      <c r="DX69" s="2114"/>
      <c r="DY69" s="2114"/>
      <c r="DZ69" s="2114"/>
      <c r="EA69" s="2114"/>
      <c r="EB69" s="2114"/>
      <c r="EC69" s="2114"/>
      <c r="ED69" s="2114"/>
      <c r="EE69" s="2114"/>
      <c r="EF69" s="2114"/>
      <c r="EG69" s="2114"/>
      <c r="EH69" s="2114"/>
      <c r="EI69" s="2114"/>
      <c r="EJ69" s="2114"/>
      <c r="EK69" s="2114"/>
      <c r="EL69" s="2114"/>
      <c r="EM69" s="2114"/>
      <c r="EN69" s="2114"/>
      <c r="EO69" s="2114"/>
      <c r="EP69" s="2114"/>
      <c r="EQ69" s="2114"/>
      <c r="ER69" s="2114"/>
      <c r="ES69" s="2114"/>
      <c r="ET69" s="2114"/>
      <c r="EU69" s="2114"/>
      <c r="EV69" s="2114"/>
      <c r="EW69" s="2114"/>
      <c r="EX69" s="2114"/>
      <c r="EY69" s="2114"/>
      <c r="EZ69" s="2114"/>
      <c r="FA69" s="2114"/>
      <c r="FB69" s="2114"/>
      <c r="FC69" s="2114"/>
      <c r="FD69" s="2114"/>
      <c r="FE69" s="2114"/>
      <c r="FF69" s="2114"/>
      <c r="FG69" s="2114"/>
      <c r="FH69" s="2114"/>
      <c r="FI69" s="2114"/>
      <c r="FJ69" s="2114"/>
      <c r="FK69" s="2114"/>
      <c r="FL69" s="2114"/>
      <c r="FM69" s="2114"/>
      <c r="FN69" s="2114"/>
      <c r="FO69" s="2114"/>
      <c r="FP69" s="2114"/>
      <c r="FQ69" s="2114"/>
      <c r="FR69" s="2114"/>
      <c r="FS69" s="2114"/>
      <c r="FT69" s="2114"/>
      <c r="FU69" s="2114"/>
      <c r="FV69" s="2114"/>
      <c r="FW69" s="2114"/>
      <c r="FX69" s="2114"/>
      <c r="FY69" s="2114"/>
      <c r="FZ69" s="2114"/>
      <c r="GA69" s="2114"/>
      <c r="GB69" s="2114"/>
      <c r="GC69" s="2114"/>
      <c r="GD69" s="2114"/>
      <c r="GE69" s="2114"/>
      <c r="GF69" s="2114"/>
      <c r="GG69" s="2114"/>
      <c r="GH69" s="2114"/>
      <c r="GI69" s="2114"/>
      <c r="GJ69" s="2114"/>
      <c r="GK69" s="2114"/>
      <c r="GL69" s="2114"/>
      <c r="GM69" s="2114"/>
      <c r="GN69" s="2114"/>
      <c r="GO69" s="2114"/>
      <c r="GP69" s="2114"/>
      <c r="GQ69" s="2114"/>
      <c r="GR69" s="2114"/>
      <c r="GS69" s="2114"/>
      <c r="GT69" s="2114"/>
      <c r="GU69" s="2114"/>
      <c r="GV69" s="2114"/>
      <c r="GW69" s="2114"/>
      <c r="GX69" s="2114"/>
      <c r="GY69" s="2114"/>
      <c r="GZ69" s="2114"/>
      <c r="HA69" s="2114"/>
      <c r="HB69" s="2114"/>
      <c r="HC69" s="2114"/>
      <c r="HD69" s="2114"/>
      <c r="HE69" s="2114"/>
      <c r="HF69" s="2114"/>
      <c r="HG69" s="2114"/>
      <c r="HH69" s="2114"/>
      <c r="HI69" s="2114"/>
      <c r="HJ69" s="2114"/>
      <c r="HK69" s="2114"/>
      <c r="HL69" s="2114"/>
      <c r="HM69" s="2114"/>
      <c r="HN69" s="2114"/>
      <c r="HO69" s="2114"/>
      <c r="HP69" s="2114"/>
      <c r="HQ69" s="2114"/>
      <c r="HR69" s="2114"/>
      <c r="HS69" s="2114"/>
      <c r="HT69" s="2114"/>
      <c r="HU69" s="2114"/>
      <c r="HV69" s="2114"/>
      <c r="HW69" s="2114"/>
      <c r="HX69" s="2114"/>
      <c r="HY69" s="2114"/>
      <c r="HZ69" s="2114"/>
      <c r="IA69" s="2114"/>
      <c r="IB69" s="2114"/>
      <c r="IC69" s="2114"/>
      <c r="ID69" s="2114"/>
      <c r="IE69" s="2114"/>
      <c r="IF69" s="2114"/>
      <c r="IG69" s="2114"/>
      <c r="IH69" s="2114"/>
      <c r="II69" s="2114"/>
      <c r="IJ69" s="2114"/>
      <c r="IK69" s="2114"/>
      <c r="IL69" s="2114"/>
      <c r="IM69" s="2114"/>
      <c r="IN69" s="2114"/>
      <c r="IO69" s="2114"/>
      <c r="IP69" s="2114"/>
      <c r="IQ69" s="2114"/>
      <c r="IR69" s="2114"/>
      <c r="IS69" s="2114"/>
      <c r="IT69" s="2114"/>
      <c r="IU69" s="2114"/>
      <c r="IV69" s="2114"/>
      <c r="IW69" s="2114"/>
      <c r="IX69" s="2114"/>
      <c r="IY69" s="2114"/>
      <c r="IZ69" s="2114"/>
      <c r="JA69" s="2114"/>
      <c r="JB69" s="2114"/>
      <c r="JC69" s="2114"/>
      <c r="JD69" s="2114"/>
      <c r="JE69" s="2114"/>
      <c r="JF69" s="2114"/>
      <c r="JG69" s="2114"/>
      <c r="JH69" s="2114"/>
      <c r="JI69" s="2114"/>
      <c r="JJ69" s="2114"/>
      <c r="JK69" s="2114"/>
      <c r="JL69" s="2114"/>
      <c r="JM69" s="2114"/>
      <c r="JN69" s="2114"/>
      <c r="JO69" s="2114"/>
      <c r="JP69" s="2114"/>
      <c r="JQ69" s="2114"/>
      <c r="JR69" s="2114"/>
      <c r="JS69" s="2114"/>
      <c r="JT69" s="2114"/>
      <c r="JU69" s="2114"/>
      <c r="JV69" s="2114"/>
      <c r="JW69" s="2114"/>
      <c r="JX69" s="2114"/>
      <c r="JY69" s="2114"/>
      <c r="JZ69" s="2114"/>
      <c r="KA69" s="2114"/>
      <c r="KB69" s="2114"/>
      <c r="KC69" s="2114"/>
      <c r="KD69" s="2114"/>
      <c r="KE69" s="2114"/>
      <c r="KF69" s="2114"/>
      <c r="KG69" s="2114"/>
      <c r="KH69" s="2114"/>
      <c r="KI69" s="2114"/>
      <c r="KJ69" s="2114"/>
      <c r="KK69" s="2114"/>
      <c r="KL69" s="2114"/>
      <c r="KM69" s="2114"/>
      <c r="KN69" s="2114"/>
      <c r="KO69" s="2114"/>
      <c r="KP69" s="2114"/>
      <c r="KQ69" s="2114"/>
      <c r="KR69" s="2114"/>
      <c r="KS69" s="2114"/>
      <c r="KT69" s="2114"/>
      <c r="KU69" s="2114"/>
      <c r="KV69" s="2114"/>
      <c r="KW69" s="2114"/>
      <c r="KX69" s="2114"/>
      <c r="KY69" s="2114"/>
      <c r="KZ69" s="2114"/>
      <c r="LA69" s="2114"/>
      <c r="LB69" s="2114"/>
      <c r="LC69" s="2114"/>
      <c r="LD69" s="2114"/>
      <c r="LE69" s="2114"/>
      <c r="LF69" s="2114"/>
      <c r="LG69" s="2114"/>
      <c r="LH69" s="2114"/>
      <c r="LI69" s="2114"/>
      <c r="LJ69" s="2114"/>
      <c r="LK69" s="2114"/>
      <c r="LL69" s="2114"/>
      <c r="LM69" s="2114"/>
      <c r="LN69" s="2114"/>
      <c r="LO69" s="2114"/>
      <c r="LP69" s="2114"/>
    </row>
    <row r="70" s="2036" customFormat="1" ht="47" customHeight="1" spans="1:328">
      <c r="A70" s="2040">
        <v>45773</v>
      </c>
      <c r="B70" s="1656" t="s">
        <v>349</v>
      </c>
      <c r="C70" s="1657" t="s">
        <v>98</v>
      </c>
      <c r="D70" s="1658">
        <v>4500165031</v>
      </c>
      <c r="E70" s="2928" t="s">
        <v>366</v>
      </c>
      <c r="F70" s="2929" t="s">
        <v>367</v>
      </c>
      <c r="G70" s="2042" t="s">
        <v>101</v>
      </c>
      <c r="H70" s="2042" t="s">
        <v>101</v>
      </c>
      <c r="I70" s="2055" t="s">
        <v>110</v>
      </c>
      <c r="J70" s="1667">
        <v>1464</v>
      </c>
      <c r="K70" s="2056">
        <v>0</v>
      </c>
      <c r="L70" s="2056">
        <v>24</v>
      </c>
      <c r="M70" s="2056">
        <f t="shared" si="37"/>
        <v>61</v>
      </c>
      <c r="N70" s="1672">
        <v>45813</v>
      </c>
      <c r="O70" s="1672">
        <v>45810</v>
      </c>
      <c r="P70" s="2057" t="s">
        <v>352</v>
      </c>
      <c r="Q70" s="1562" t="s">
        <v>78</v>
      </c>
      <c r="R70" s="1563"/>
      <c r="S70" s="1563"/>
      <c r="T70" s="1563"/>
      <c r="U70" s="1563"/>
      <c r="V70" s="2055"/>
      <c r="W70" s="2072" t="s">
        <v>168</v>
      </c>
      <c r="X70" s="2073">
        <v>45782</v>
      </c>
      <c r="Y70" s="2074" t="s">
        <v>88</v>
      </c>
      <c r="Z70" s="2074" t="s">
        <v>88</v>
      </c>
      <c r="AA70" s="2074"/>
      <c r="AB70" s="2074"/>
      <c r="AC70" s="1687" t="s">
        <v>353</v>
      </c>
      <c r="AD70" s="1691" t="s">
        <v>354</v>
      </c>
      <c r="AE70" s="2088">
        <v>0.5333</v>
      </c>
      <c r="AF70" s="2089">
        <f t="shared" si="78"/>
        <v>780.7512</v>
      </c>
      <c r="AG70" s="1699"/>
      <c r="AH70" s="2090" t="s">
        <v>81</v>
      </c>
      <c r="AI70" s="1799">
        <f t="shared" si="80"/>
        <v>1464</v>
      </c>
      <c r="AJ70" s="2090">
        <v>9</v>
      </c>
      <c r="AK70" s="2097">
        <f t="shared" si="65"/>
        <v>1464</v>
      </c>
      <c r="AL70" s="2097"/>
      <c r="AM70" s="2097">
        <f t="shared" si="68"/>
        <v>61</v>
      </c>
      <c r="AN70" s="2097"/>
      <c r="AO70" s="2097"/>
      <c r="AP70" s="2097"/>
      <c r="AQ70" s="2097"/>
      <c r="AR70" s="2097" t="s">
        <v>63</v>
      </c>
      <c r="AS70" s="2097">
        <f t="shared" si="67"/>
        <v>1464</v>
      </c>
      <c r="AT70" s="2097"/>
      <c r="AU70" s="1706">
        <f t="shared" si="69"/>
        <v>162.666666666667</v>
      </c>
      <c r="AV70" s="1706">
        <f t="shared" si="70"/>
        <v>162.666666666667</v>
      </c>
      <c r="AW70" s="1706">
        <f t="shared" si="71"/>
        <v>162.666666666667</v>
      </c>
      <c r="AX70" s="1706">
        <f t="shared" si="72"/>
        <v>162.666666666667</v>
      </c>
      <c r="AY70" s="1706">
        <f t="shared" si="73"/>
        <v>162.666666666667</v>
      </c>
      <c r="AZ70" s="1706">
        <f t="shared" si="74"/>
        <v>162.666666666667</v>
      </c>
      <c r="BA70" s="1706">
        <f t="shared" si="75"/>
        <v>162.666666666667</v>
      </c>
      <c r="BB70" s="1706">
        <f t="shared" si="76"/>
        <v>162.666666666667</v>
      </c>
      <c r="BC70" s="1706">
        <f t="shared" si="77"/>
        <v>162.666666666667</v>
      </c>
      <c r="BD70" s="1706">
        <f t="shared" si="48"/>
        <v>155.888888888889</v>
      </c>
      <c r="BE70" s="1706">
        <f t="shared" si="49"/>
        <v>6.77777777777778</v>
      </c>
      <c r="BF70" s="2056">
        <f t="shared" si="79"/>
        <v>0</v>
      </c>
      <c r="BG70" s="2113"/>
      <c r="BH70" s="2114"/>
      <c r="BI70" s="2114"/>
      <c r="BJ70" s="2114"/>
      <c r="BK70" s="2114"/>
      <c r="BL70" s="2114"/>
      <c r="BM70" s="2114"/>
      <c r="BN70" s="2114"/>
      <c r="BO70" s="2114"/>
      <c r="BP70" s="2114"/>
      <c r="BQ70" s="2114"/>
      <c r="BR70" s="2114"/>
      <c r="BS70" s="2114"/>
      <c r="BT70" s="2114"/>
      <c r="BU70" s="2114"/>
      <c r="BV70" s="2114"/>
      <c r="BW70" s="2114"/>
      <c r="BX70" s="2114"/>
      <c r="BY70" s="2114"/>
      <c r="BZ70" s="2114"/>
      <c r="CA70" s="2114"/>
      <c r="CB70" s="2114"/>
      <c r="CC70" s="2114"/>
      <c r="CD70" s="2114"/>
      <c r="CE70" s="2114"/>
      <c r="CF70" s="2114"/>
      <c r="CG70" s="2114"/>
      <c r="CH70" s="2114"/>
      <c r="CI70" s="2114"/>
      <c r="CJ70" s="2114"/>
      <c r="CK70" s="2114"/>
      <c r="CL70" s="2114"/>
      <c r="CM70" s="2114"/>
      <c r="CN70" s="2114"/>
      <c r="CO70" s="2114"/>
      <c r="CP70" s="2114"/>
      <c r="CQ70" s="2114"/>
      <c r="CR70" s="2114"/>
      <c r="CS70" s="2114"/>
      <c r="CT70" s="2114"/>
      <c r="CU70" s="2114"/>
      <c r="CV70" s="2114"/>
      <c r="CW70" s="2114"/>
      <c r="CX70" s="2114"/>
      <c r="CY70" s="2114"/>
      <c r="CZ70" s="2114"/>
      <c r="DA70" s="2114"/>
      <c r="DB70" s="2114"/>
      <c r="DC70" s="2114"/>
      <c r="DD70" s="2114"/>
      <c r="DE70" s="2114"/>
      <c r="DF70" s="2114"/>
      <c r="DG70" s="2114"/>
      <c r="DH70" s="2114"/>
      <c r="DI70" s="2114"/>
      <c r="DJ70" s="2114"/>
      <c r="DK70" s="2114"/>
      <c r="DL70" s="2114"/>
      <c r="DM70" s="2114"/>
      <c r="DN70" s="2114"/>
      <c r="DO70" s="2114"/>
      <c r="DP70" s="2114"/>
      <c r="DQ70" s="2114"/>
      <c r="DR70" s="2114"/>
      <c r="DS70" s="2114"/>
      <c r="DT70" s="2114"/>
      <c r="DU70" s="2114"/>
      <c r="DV70" s="2114"/>
      <c r="DW70" s="2114"/>
      <c r="DX70" s="2114"/>
      <c r="DY70" s="2114"/>
      <c r="DZ70" s="2114"/>
      <c r="EA70" s="2114"/>
      <c r="EB70" s="2114"/>
      <c r="EC70" s="2114"/>
      <c r="ED70" s="2114"/>
      <c r="EE70" s="2114"/>
      <c r="EF70" s="2114"/>
      <c r="EG70" s="2114"/>
      <c r="EH70" s="2114"/>
      <c r="EI70" s="2114"/>
      <c r="EJ70" s="2114"/>
      <c r="EK70" s="2114"/>
      <c r="EL70" s="2114"/>
      <c r="EM70" s="2114"/>
      <c r="EN70" s="2114"/>
      <c r="EO70" s="2114"/>
      <c r="EP70" s="2114"/>
      <c r="EQ70" s="2114"/>
      <c r="ER70" s="2114"/>
      <c r="ES70" s="2114"/>
      <c r="ET70" s="2114"/>
      <c r="EU70" s="2114"/>
      <c r="EV70" s="2114"/>
      <c r="EW70" s="2114"/>
      <c r="EX70" s="2114"/>
      <c r="EY70" s="2114"/>
      <c r="EZ70" s="2114"/>
      <c r="FA70" s="2114"/>
      <c r="FB70" s="2114"/>
      <c r="FC70" s="2114"/>
      <c r="FD70" s="2114"/>
      <c r="FE70" s="2114"/>
      <c r="FF70" s="2114"/>
      <c r="FG70" s="2114"/>
      <c r="FH70" s="2114"/>
      <c r="FI70" s="2114"/>
      <c r="FJ70" s="2114"/>
      <c r="FK70" s="2114"/>
      <c r="FL70" s="2114"/>
      <c r="FM70" s="2114"/>
      <c r="FN70" s="2114"/>
      <c r="FO70" s="2114"/>
      <c r="FP70" s="2114"/>
      <c r="FQ70" s="2114"/>
      <c r="FR70" s="2114"/>
      <c r="FS70" s="2114"/>
      <c r="FT70" s="2114"/>
      <c r="FU70" s="2114"/>
      <c r="FV70" s="2114"/>
      <c r="FW70" s="2114"/>
      <c r="FX70" s="2114"/>
      <c r="FY70" s="2114"/>
      <c r="FZ70" s="2114"/>
      <c r="GA70" s="2114"/>
      <c r="GB70" s="2114"/>
      <c r="GC70" s="2114"/>
      <c r="GD70" s="2114"/>
      <c r="GE70" s="2114"/>
      <c r="GF70" s="2114"/>
      <c r="GG70" s="2114"/>
      <c r="GH70" s="2114"/>
      <c r="GI70" s="2114"/>
      <c r="GJ70" s="2114"/>
      <c r="GK70" s="2114"/>
      <c r="GL70" s="2114"/>
      <c r="GM70" s="2114"/>
      <c r="GN70" s="2114"/>
      <c r="GO70" s="2114"/>
      <c r="GP70" s="2114"/>
      <c r="GQ70" s="2114"/>
      <c r="GR70" s="2114"/>
      <c r="GS70" s="2114"/>
      <c r="GT70" s="2114"/>
      <c r="GU70" s="2114"/>
      <c r="GV70" s="2114"/>
      <c r="GW70" s="2114"/>
      <c r="GX70" s="2114"/>
      <c r="GY70" s="2114"/>
      <c r="GZ70" s="2114"/>
      <c r="HA70" s="2114"/>
      <c r="HB70" s="2114"/>
      <c r="HC70" s="2114"/>
      <c r="HD70" s="2114"/>
      <c r="HE70" s="2114"/>
      <c r="HF70" s="2114"/>
      <c r="HG70" s="2114"/>
      <c r="HH70" s="2114"/>
      <c r="HI70" s="2114"/>
      <c r="HJ70" s="2114"/>
      <c r="HK70" s="2114"/>
      <c r="HL70" s="2114"/>
      <c r="HM70" s="2114"/>
      <c r="HN70" s="2114"/>
      <c r="HO70" s="2114"/>
      <c r="HP70" s="2114"/>
      <c r="HQ70" s="2114"/>
      <c r="HR70" s="2114"/>
      <c r="HS70" s="2114"/>
      <c r="HT70" s="2114"/>
      <c r="HU70" s="2114"/>
      <c r="HV70" s="2114"/>
      <c r="HW70" s="2114"/>
      <c r="HX70" s="2114"/>
      <c r="HY70" s="2114"/>
      <c r="HZ70" s="2114"/>
      <c r="IA70" s="2114"/>
      <c r="IB70" s="2114"/>
      <c r="IC70" s="2114"/>
      <c r="ID70" s="2114"/>
      <c r="IE70" s="2114"/>
      <c r="IF70" s="2114"/>
      <c r="IG70" s="2114"/>
      <c r="IH70" s="2114"/>
      <c r="II70" s="2114"/>
      <c r="IJ70" s="2114"/>
      <c r="IK70" s="2114"/>
      <c r="IL70" s="2114"/>
      <c r="IM70" s="2114"/>
      <c r="IN70" s="2114"/>
      <c r="IO70" s="2114"/>
      <c r="IP70" s="2114"/>
      <c r="IQ70" s="2114"/>
      <c r="IR70" s="2114"/>
      <c r="IS70" s="2114"/>
      <c r="IT70" s="2114"/>
      <c r="IU70" s="2114"/>
      <c r="IV70" s="2114"/>
      <c r="IW70" s="2114"/>
      <c r="IX70" s="2114"/>
      <c r="IY70" s="2114"/>
      <c r="IZ70" s="2114"/>
      <c r="JA70" s="2114"/>
      <c r="JB70" s="2114"/>
      <c r="JC70" s="2114"/>
      <c r="JD70" s="2114"/>
      <c r="JE70" s="2114"/>
      <c r="JF70" s="2114"/>
      <c r="JG70" s="2114"/>
      <c r="JH70" s="2114"/>
      <c r="JI70" s="2114"/>
      <c r="JJ70" s="2114"/>
      <c r="JK70" s="2114"/>
      <c r="JL70" s="2114"/>
      <c r="JM70" s="2114"/>
      <c r="JN70" s="2114"/>
      <c r="JO70" s="2114"/>
      <c r="JP70" s="2114"/>
      <c r="JQ70" s="2114"/>
      <c r="JR70" s="2114"/>
      <c r="JS70" s="2114"/>
      <c r="JT70" s="2114"/>
      <c r="JU70" s="2114"/>
      <c r="JV70" s="2114"/>
      <c r="JW70" s="2114"/>
      <c r="JX70" s="2114"/>
      <c r="JY70" s="2114"/>
      <c r="JZ70" s="2114"/>
      <c r="KA70" s="2114"/>
      <c r="KB70" s="2114"/>
      <c r="KC70" s="2114"/>
      <c r="KD70" s="2114"/>
      <c r="KE70" s="2114"/>
      <c r="KF70" s="2114"/>
      <c r="KG70" s="2114"/>
      <c r="KH70" s="2114"/>
      <c r="KI70" s="2114"/>
      <c r="KJ70" s="2114"/>
      <c r="KK70" s="2114"/>
      <c r="KL70" s="2114"/>
      <c r="KM70" s="2114"/>
      <c r="KN70" s="2114"/>
      <c r="KO70" s="2114"/>
      <c r="KP70" s="2114"/>
      <c r="KQ70" s="2114"/>
      <c r="KR70" s="2114"/>
      <c r="KS70" s="2114"/>
      <c r="KT70" s="2114"/>
      <c r="KU70" s="2114"/>
      <c r="KV70" s="2114"/>
      <c r="KW70" s="2114"/>
      <c r="KX70" s="2114"/>
      <c r="KY70" s="2114"/>
      <c r="KZ70" s="2114"/>
      <c r="LA70" s="2114"/>
      <c r="LB70" s="2114"/>
      <c r="LC70" s="2114"/>
      <c r="LD70" s="2114"/>
      <c r="LE70" s="2114"/>
      <c r="LF70" s="2114"/>
      <c r="LG70" s="2114"/>
      <c r="LH70" s="2114"/>
      <c r="LI70" s="2114"/>
      <c r="LJ70" s="2114"/>
      <c r="LK70" s="2114"/>
      <c r="LL70" s="2114"/>
      <c r="LM70" s="2114"/>
      <c r="LN70" s="2114"/>
      <c r="LO70" s="2114"/>
      <c r="LP70" s="2114"/>
    </row>
    <row r="71" s="2036" customFormat="1" ht="47" customHeight="1" spans="1:328">
      <c r="A71" s="2040">
        <v>45773</v>
      </c>
      <c r="B71" s="1656" t="s">
        <v>349</v>
      </c>
      <c r="C71" s="1657" t="s">
        <v>98</v>
      </c>
      <c r="D71" s="1658">
        <v>4500165031</v>
      </c>
      <c r="E71" s="2928" t="s">
        <v>368</v>
      </c>
      <c r="F71" s="2929" t="s">
        <v>369</v>
      </c>
      <c r="G71" s="2042" t="s">
        <v>101</v>
      </c>
      <c r="H71" s="2042" t="s">
        <v>101</v>
      </c>
      <c r="I71" s="2055" t="s">
        <v>110</v>
      </c>
      <c r="J71" s="1667">
        <v>1872</v>
      </c>
      <c r="K71" s="2056">
        <v>0</v>
      </c>
      <c r="L71" s="2056">
        <v>24</v>
      </c>
      <c r="M71" s="2056">
        <f t="shared" si="37"/>
        <v>78</v>
      </c>
      <c r="N71" s="1672">
        <v>45813</v>
      </c>
      <c r="O71" s="1672">
        <v>45810</v>
      </c>
      <c r="P71" s="2057" t="s">
        <v>352</v>
      </c>
      <c r="Q71" s="1562" t="s">
        <v>78</v>
      </c>
      <c r="R71" s="1563"/>
      <c r="S71" s="1563"/>
      <c r="T71" s="1563"/>
      <c r="U71" s="1563"/>
      <c r="V71" s="2055"/>
      <c r="W71" s="2072" t="s">
        <v>168</v>
      </c>
      <c r="X71" s="2073">
        <v>45782</v>
      </c>
      <c r="Y71" s="2074" t="s">
        <v>88</v>
      </c>
      <c r="Z71" s="2074" t="s">
        <v>88</v>
      </c>
      <c r="AA71" s="2074"/>
      <c r="AB71" s="2074"/>
      <c r="AC71" s="1687" t="s">
        <v>353</v>
      </c>
      <c r="AD71" s="1691" t="s">
        <v>354</v>
      </c>
      <c r="AE71" s="2088">
        <v>0.5333</v>
      </c>
      <c r="AF71" s="2089">
        <f t="shared" si="78"/>
        <v>998.3376</v>
      </c>
      <c r="AG71" s="1699"/>
      <c r="AH71" s="2090" t="s">
        <v>81</v>
      </c>
      <c r="AI71" s="1799">
        <f t="shared" si="80"/>
        <v>1872</v>
      </c>
      <c r="AJ71" s="2090">
        <v>9</v>
      </c>
      <c r="AK71" s="2097">
        <f t="shared" si="65"/>
        <v>1872</v>
      </c>
      <c r="AL71" s="2097"/>
      <c r="AM71" s="2097">
        <f t="shared" si="68"/>
        <v>78</v>
      </c>
      <c r="AN71" s="2097"/>
      <c r="AO71" s="2097"/>
      <c r="AP71" s="2097"/>
      <c r="AQ71" s="2097"/>
      <c r="AR71" s="2097" t="s">
        <v>63</v>
      </c>
      <c r="AS71" s="2097">
        <f t="shared" si="67"/>
        <v>1872</v>
      </c>
      <c r="AT71" s="2097"/>
      <c r="AU71" s="1706">
        <f t="shared" si="69"/>
        <v>208</v>
      </c>
      <c r="AV71" s="1706">
        <f t="shared" si="70"/>
        <v>208</v>
      </c>
      <c r="AW71" s="1706">
        <f t="shared" si="71"/>
        <v>208</v>
      </c>
      <c r="AX71" s="1706">
        <f t="shared" si="72"/>
        <v>208</v>
      </c>
      <c r="AY71" s="1706">
        <f t="shared" si="73"/>
        <v>208</v>
      </c>
      <c r="AZ71" s="1706">
        <f t="shared" si="74"/>
        <v>208</v>
      </c>
      <c r="BA71" s="1706">
        <f t="shared" si="75"/>
        <v>208</v>
      </c>
      <c r="BB71" s="1706">
        <f t="shared" si="76"/>
        <v>208</v>
      </c>
      <c r="BC71" s="1706">
        <f t="shared" si="77"/>
        <v>208</v>
      </c>
      <c r="BD71" s="1706">
        <f t="shared" si="48"/>
        <v>199.333333333333</v>
      </c>
      <c r="BE71" s="1706">
        <f t="shared" si="49"/>
        <v>8.66666666666667</v>
      </c>
      <c r="BF71" s="2056">
        <f t="shared" si="79"/>
        <v>0</v>
      </c>
      <c r="BG71" s="2113"/>
      <c r="BH71" s="2114"/>
      <c r="BI71" s="2114"/>
      <c r="BJ71" s="2114"/>
      <c r="BK71" s="2114"/>
      <c r="BL71" s="2114"/>
      <c r="BM71" s="2114"/>
      <c r="BN71" s="2114"/>
      <c r="BO71" s="2114"/>
      <c r="BP71" s="2114"/>
      <c r="BQ71" s="2114"/>
      <c r="BR71" s="2114"/>
      <c r="BS71" s="2114"/>
      <c r="BT71" s="2114"/>
      <c r="BU71" s="2114"/>
      <c r="BV71" s="2114"/>
      <c r="BW71" s="2114"/>
      <c r="BX71" s="2114"/>
      <c r="BY71" s="2114"/>
      <c r="BZ71" s="2114"/>
      <c r="CA71" s="2114"/>
      <c r="CB71" s="2114"/>
      <c r="CC71" s="2114"/>
      <c r="CD71" s="2114"/>
      <c r="CE71" s="2114"/>
      <c r="CF71" s="2114"/>
      <c r="CG71" s="2114"/>
      <c r="CH71" s="2114"/>
      <c r="CI71" s="2114"/>
      <c r="CJ71" s="2114"/>
      <c r="CK71" s="2114"/>
      <c r="CL71" s="2114"/>
      <c r="CM71" s="2114"/>
      <c r="CN71" s="2114"/>
      <c r="CO71" s="2114"/>
      <c r="CP71" s="2114"/>
      <c r="CQ71" s="2114"/>
      <c r="CR71" s="2114"/>
      <c r="CS71" s="2114"/>
      <c r="CT71" s="2114"/>
      <c r="CU71" s="2114"/>
      <c r="CV71" s="2114"/>
      <c r="CW71" s="2114"/>
      <c r="CX71" s="2114"/>
      <c r="CY71" s="2114"/>
      <c r="CZ71" s="2114"/>
      <c r="DA71" s="2114"/>
      <c r="DB71" s="2114"/>
      <c r="DC71" s="2114"/>
      <c r="DD71" s="2114"/>
      <c r="DE71" s="2114"/>
      <c r="DF71" s="2114"/>
      <c r="DG71" s="2114"/>
      <c r="DH71" s="2114"/>
      <c r="DI71" s="2114"/>
      <c r="DJ71" s="2114"/>
      <c r="DK71" s="2114"/>
      <c r="DL71" s="2114"/>
      <c r="DM71" s="2114"/>
      <c r="DN71" s="2114"/>
      <c r="DO71" s="2114"/>
      <c r="DP71" s="2114"/>
      <c r="DQ71" s="2114"/>
      <c r="DR71" s="2114"/>
      <c r="DS71" s="2114"/>
      <c r="DT71" s="2114"/>
      <c r="DU71" s="2114"/>
      <c r="DV71" s="2114"/>
      <c r="DW71" s="2114"/>
      <c r="DX71" s="2114"/>
      <c r="DY71" s="2114"/>
      <c r="DZ71" s="2114"/>
      <c r="EA71" s="2114"/>
      <c r="EB71" s="2114"/>
      <c r="EC71" s="2114"/>
      <c r="ED71" s="2114"/>
      <c r="EE71" s="2114"/>
      <c r="EF71" s="2114"/>
      <c r="EG71" s="2114"/>
      <c r="EH71" s="2114"/>
      <c r="EI71" s="2114"/>
      <c r="EJ71" s="2114"/>
      <c r="EK71" s="2114"/>
      <c r="EL71" s="2114"/>
      <c r="EM71" s="2114"/>
      <c r="EN71" s="2114"/>
      <c r="EO71" s="2114"/>
      <c r="EP71" s="2114"/>
      <c r="EQ71" s="2114"/>
      <c r="ER71" s="2114"/>
      <c r="ES71" s="2114"/>
      <c r="ET71" s="2114"/>
      <c r="EU71" s="2114"/>
      <c r="EV71" s="2114"/>
      <c r="EW71" s="2114"/>
      <c r="EX71" s="2114"/>
      <c r="EY71" s="2114"/>
      <c r="EZ71" s="2114"/>
      <c r="FA71" s="2114"/>
      <c r="FB71" s="2114"/>
      <c r="FC71" s="2114"/>
      <c r="FD71" s="2114"/>
      <c r="FE71" s="2114"/>
      <c r="FF71" s="2114"/>
      <c r="FG71" s="2114"/>
      <c r="FH71" s="2114"/>
      <c r="FI71" s="2114"/>
      <c r="FJ71" s="2114"/>
      <c r="FK71" s="2114"/>
      <c r="FL71" s="2114"/>
      <c r="FM71" s="2114"/>
      <c r="FN71" s="2114"/>
      <c r="FO71" s="2114"/>
      <c r="FP71" s="2114"/>
      <c r="FQ71" s="2114"/>
      <c r="FR71" s="2114"/>
      <c r="FS71" s="2114"/>
      <c r="FT71" s="2114"/>
      <c r="FU71" s="2114"/>
      <c r="FV71" s="2114"/>
      <c r="FW71" s="2114"/>
      <c r="FX71" s="2114"/>
      <c r="FY71" s="2114"/>
      <c r="FZ71" s="2114"/>
      <c r="GA71" s="2114"/>
      <c r="GB71" s="2114"/>
      <c r="GC71" s="2114"/>
      <c r="GD71" s="2114"/>
      <c r="GE71" s="2114"/>
      <c r="GF71" s="2114"/>
      <c r="GG71" s="2114"/>
      <c r="GH71" s="2114"/>
      <c r="GI71" s="2114"/>
      <c r="GJ71" s="2114"/>
      <c r="GK71" s="2114"/>
      <c r="GL71" s="2114"/>
      <c r="GM71" s="2114"/>
      <c r="GN71" s="2114"/>
      <c r="GO71" s="2114"/>
      <c r="GP71" s="2114"/>
      <c r="GQ71" s="2114"/>
      <c r="GR71" s="2114"/>
      <c r="GS71" s="2114"/>
      <c r="GT71" s="2114"/>
      <c r="GU71" s="2114"/>
      <c r="GV71" s="2114"/>
      <c r="GW71" s="2114"/>
      <c r="GX71" s="2114"/>
      <c r="GY71" s="2114"/>
      <c r="GZ71" s="2114"/>
      <c r="HA71" s="2114"/>
      <c r="HB71" s="2114"/>
      <c r="HC71" s="2114"/>
      <c r="HD71" s="2114"/>
      <c r="HE71" s="2114"/>
      <c r="HF71" s="2114"/>
      <c r="HG71" s="2114"/>
      <c r="HH71" s="2114"/>
      <c r="HI71" s="2114"/>
      <c r="HJ71" s="2114"/>
      <c r="HK71" s="2114"/>
      <c r="HL71" s="2114"/>
      <c r="HM71" s="2114"/>
      <c r="HN71" s="2114"/>
      <c r="HO71" s="2114"/>
      <c r="HP71" s="2114"/>
      <c r="HQ71" s="2114"/>
      <c r="HR71" s="2114"/>
      <c r="HS71" s="2114"/>
      <c r="HT71" s="2114"/>
      <c r="HU71" s="2114"/>
      <c r="HV71" s="2114"/>
      <c r="HW71" s="2114"/>
      <c r="HX71" s="2114"/>
      <c r="HY71" s="2114"/>
      <c r="HZ71" s="2114"/>
      <c r="IA71" s="2114"/>
      <c r="IB71" s="2114"/>
      <c r="IC71" s="2114"/>
      <c r="ID71" s="2114"/>
      <c r="IE71" s="2114"/>
      <c r="IF71" s="2114"/>
      <c r="IG71" s="2114"/>
      <c r="IH71" s="2114"/>
      <c r="II71" s="2114"/>
      <c r="IJ71" s="2114"/>
      <c r="IK71" s="2114"/>
      <c r="IL71" s="2114"/>
      <c r="IM71" s="2114"/>
      <c r="IN71" s="2114"/>
      <c r="IO71" s="2114"/>
      <c r="IP71" s="2114"/>
      <c r="IQ71" s="2114"/>
      <c r="IR71" s="2114"/>
      <c r="IS71" s="2114"/>
      <c r="IT71" s="2114"/>
      <c r="IU71" s="2114"/>
      <c r="IV71" s="2114"/>
      <c r="IW71" s="2114"/>
      <c r="IX71" s="2114"/>
      <c r="IY71" s="2114"/>
      <c r="IZ71" s="2114"/>
      <c r="JA71" s="2114"/>
      <c r="JB71" s="2114"/>
      <c r="JC71" s="2114"/>
      <c r="JD71" s="2114"/>
      <c r="JE71" s="2114"/>
      <c r="JF71" s="2114"/>
      <c r="JG71" s="2114"/>
      <c r="JH71" s="2114"/>
      <c r="JI71" s="2114"/>
      <c r="JJ71" s="2114"/>
      <c r="JK71" s="2114"/>
      <c r="JL71" s="2114"/>
      <c r="JM71" s="2114"/>
      <c r="JN71" s="2114"/>
      <c r="JO71" s="2114"/>
      <c r="JP71" s="2114"/>
      <c r="JQ71" s="2114"/>
      <c r="JR71" s="2114"/>
      <c r="JS71" s="2114"/>
      <c r="JT71" s="2114"/>
      <c r="JU71" s="2114"/>
      <c r="JV71" s="2114"/>
      <c r="JW71" s="2114"/>
      <c r="JX71" s="2114"/>
      <c r="JY71" s="2114"/>
      <c r="JZ71" s="2114"/>
      <c r="KA71" s="2114"/>
      <c r="KB71" s="2114"/>
      <c r="KC71" s="2114"/>
      <c r="KD71" s="2114"/>
      <c r="KE71" s="2114"/>
      <c r="KF71" s="2114"/>
      <c r="KG71" s="2114"/>
      <c r="KH71" s="2114"/>
      <c r="KI71" s="2114"/>
      <c r="KJ71" s="2114"/>
      <c r="KK71" s="2114"/>
      <c r="KL71" s="2114"/>
      <c r="KM71" s="2114"/>
      <c r="KN71" s="2114"/>
      <c r="KO71" s="2114"/>
      <c r="KP71" s="2114"/>
      <c r="KQ71" s="2114"/>
      <c r="KR71" s="2114"/>
      <c r="KS71" s="2114"/>
      <c r="KT71" s="2114"/>
      <c r="KU71" s="2114"/>
      <c r="KV71" s="2114"/>
      <c r="KW71" s="2114"/>
      <c r="KX71" s="2114"/>
      <c r="KY71" s="2114"/>
      <c r="KZ71" s="2114"/>
      <c r="LA71" s="2114"/>
      <c r="LB71" s="2114"/>
      <c r="LC71" s="2114"/>
      <c r="LD71" s="2114"/>
      <c r="LE71" s="2114"/>
      <c r="LF71" s="2114"/>
      <c r="LG71" s="2114"/>
      <c r="LH71" s="2114"/>
      <c r="LI71" s="2114"/>
      <c r="LJ71" s="2114"/>
      <c r="LK71" s="2114"/>
      <c r="LL71" s="2114"/>
      <c r="LM71" s="2114"/>
      <c r="LN71" s="2114"/>
      <c r="LO71" s="2114"/>
      <c r="LP71" s="2114"/>
    </row>
    <row r="72" s="2036" customFormat="1" ht="47" customHeight="1" spans="1:328">
      <c r="A72" s="2040">
        <v>45773</v>
      </c>
      <c r="B72" s="1656" t="s">
        <v>349</v>
      </c>
      <c r="C72" s="1657" t="s">
        <v>98</v>
      </c>
      <c r="D72" s="1658">
        <v>4500165031</v>
      </c>
      <c r="E72" s="2928" t="s">
        <v>370</v>
      </c>
      <c r="F72" s="2929" t="s">
        <v>371</v>
      </c>
      <c r="G72" s="2042" t="s">
        <v>101</v>
      </c>
      <c r="H72" s="2042" t="s">
        <v>101</v>
      </c>
      <c r="I72" s="2055" t="s">
        <v>110</v>
      </c>
      <c r="J72" s="1667">
        <v>288</v>
      </c>
      <c r="K72" s="2056">
        <v>0</v>
      </c>
      <c r="L72" s="2056">
        <v>24</v>
      </c>
      <c r="M72" s="2056">
        <f t="shared" si="37"/>
        <v>12</v>
      </c>
      <c r="N72" s="1672">
        <v>45813</v>
      </c>
      <c r="O72" s="1672">
        <v>45810</v>
      </c>
      <c r="P72" s="2057" t="s">
        <v>352</v>
      </c>
      <c r="Q72" s="1562" t="s">
        <v>78</v>
      </c>
      <c r="R72" s="1563"/>
      <c r="S72" s="1563"/>
      <c r="T72" s="1563"/>
      <c r="U72" s="1563"/>
      <c r="V72" s="2055"/>
      <c r="W72" s="2072" t="s">
        <v>168</v>
      </c>
      <c r="X72" s="2073">
        <v>45782</v>
      </c>
      <c r="Y72" s="2074" t="s">
        <v>88</v>
      </c>
      <c r="Z72" s="2074" t="s">
        <v>88</v>
      </c>
      <c r="AA72" s="2074"/>
      <c r="AB72" s="2074"/>
      <c r="AC72" s="1687" t="s">
        <v>353</v>
      </c>
      <c r="AD72" s="1691" t="s">
        <v>354</v>
      </c>
      <c r="AE72" s="2088">
        <v>0.5333</v>
      </c>
      <c r="AF72" s="2089">
        <f t="shared" si="78"/>
        <v>153.5904</v>
      </c>
      <c r="AG72" s="1699"/>
      <c r="AH72" s="2090" t="s">
        <v>81</v>
      </c>
      <c r="AI72" s="1799">
        <f t="shared" si="80"/>
        <v>288</v>
      </c>
      <c r="AJ72" s="2090">
        <v>9</v>
      </c>
      <c r="AK72" s="2097">
        <f t="shared" si="65"/>
        <v>288</v>
      </c>
      <c r="AL72" s="2097"/>
      <c r="AM72" s="2097">
        <f t="shared" si="68"/>
        <v>12</v>
      </c>
      <c r="AN72" s="2097"/>
      <c r="AO72" s="2097"/>
      <c r="AP72" s="2097"/>
      <c r="AQ72" s="2097"/>
      <c r="AR72" s="2097" t="s">
        <v>63</v>
      </c>
      <c r="AS72" s="2097">
        <f t="shared" si="67"/>
        <v>288</v>
      </c>
      <c r="AT72" s="2097"/>
      <c r="AU72" s="1706">
        <f t="shared" si="69"/>
        <v>32</v>
      </c>
      <c r="AV72" s="1706">
        <f t="shared" si="70"/>
        <v>32</v>
      </c>
      <c r="AW72" s="1706">
        <f t="shared" si="71"/>
        <v>32</v>
      </c>
      <c r="AX72" s="1706">
        <f t="shared" si="72"/>
        <v>32</v>
      </c>
      <c r="AY72" s="1706">
        <f t="shared" si="73"/>
        <v>32</v>
      </c>
      <c r="AZ72" s="1706">
        <f t="shared" si="74"/>
        <v>32</v>
      </c>
      <c r="BA72" s="1706">
        <f t="shared" si="75"/>
        <v>32</v>
      </c>
      <c r="BB72" s="1706">
        <f t="shared" si="76"/>
        <v>32</v>
      </c>
      <c r="BC72" s="1706">
        <f t="shared" si="77"/>
        <v>32</v>
      </c>
      <c r="BD72" s="1706">
        <f t="shared" si="48"/>
        <v>30.6666666666667</v>
      </c>
      <c r="BE72" s="1706">
        <f t="shared" si="49"/>
        <v>1.33333333333333</v>
      </c>
      <c r="BF72" s="2056">
        <f t="shared" si="79"/>
        <v>0</v>
      </c>
      <c r="BG72" s="2113"/>
      <c r="BH72" s="2114"/>
      <c r="BI72" s="2114"/>
      <c r="BJ72" s="2114"/>
      <c r="BK72" s="2114"/>
      <c r="BL72" s="2114"/>
      <c r="BM72" s="2114"/>
      <c r="BN72" s="2114"/>
      <c r="BO72" s="2114"/>
      <c r="BP72" s="2114"/>
      <c r="BQ72" s="2114"/>
      <c r="BR72" s="2114"/>
      <c r="BS72" s="2114"/>
      <c r="BT72" s="2114"/>
      <c r="BU72" s="2114"/>
      <c r="BV72" s="2114"/>
      <c r="BW72" s="2114"/>
      <c r="BX72" s="2114"/>
      <c r="BY72" s="2114"/>
      <c r="BZ72" s="2114"/>
      <c r="CA72" s="2114"/>
      <c r="CB72" s="2114"/>
      <c r="CC72" s="2114"/>
      <c r="CD72" s="2114"/>
      <c r="CE72" s="2114"/>
      <c r="CF72" s="2114"/>
      <c r="CG72" s="2114"/>
      <c r="CH72" s="2114"/>
      <c r="CI72" s="2114"/>
      <c r="CJ72" s="2114"/>
      <c r="CK72" s="2114"/>
      <c r="CL72" s="2114"/>
      <c r="CM72" s="2114"/>
      <c r="CN72" s="2114"/>
      <c r="CO72" s="2114"/>
      <c r="CP72" s="2114"/>
      <c r="CQ72" s="2114"/>
      <c r="CR72" s="2114"/>
      <c r="CS72" s="2114"/>
      <c r="CT72" s="2114"/>
      <c r="CU72" s="2114"/>
      <c r="CV72" s="2114"/>
      <c r="CW72" s="2114"/>
      <c r="CX72" s="2114"/>
      <c r="CY72" s="2114"/>
      <c r="CZ72" s="2114"/>
      <c r="DA72" s="2114"/>
      <c r="DB72" s="2114"/>
      <c r="DC72" s="2114"/>
      <c r="DD72" s="2114"/>
      <c r="DE72" s="2114"/>
      <c r="DF72" s="2114"/>
      <c r="DG72" s="2114"/>
      <c r="DH72" s="2114"/>
      <c r="DI72" s="2114"/>
      <c r="DJ72" s="2114"/>
      <c r="DK72" s="2114"/>
      <c r="DL72" s="2114"/>
      <c r="DM72" s="2114"/>
      <c r="DN72" s="2114"/>
      <c r="DO72" s="2114"/>
      <c r="DP72" s="2114"/>
      <c r="DQ72" s="2114"/>
      <c r="DR72" s="2114"/>
      <c r="DS72" s="2114"/>
      <c r="DT72" s="2114"/>
      <c r="DU72" s="2114"/>
      <c r="DV72" s="2114"/>
      <c r="DW72" s="2114"/>
      <c r="DX72" s="2114"/>
      <c r="DY72" s="2114"/>
      <c r="DZ72" s="2114"/>
      <c r="EA72" s="2114"/>
      <c r="EB72" s="2114"/>
      <c r="EC72" s="2114"/>
      <c r="ED72" s="2114"/>
      <c r="EE72" s="2114"/>
      <c r="EF72" s="2114"/>
      <c r="EG72" s="2114"/>
      <c r="EH72" s="2114"/>
      <c r="EI72" s="2114"/>
      <c r="EJ72" s="2114"/>
      <c r="EK72" s="2114"/>
      <c r="EL72" s="2114"/>
      <c r="EM72" s="2114"/>
      <c r="EN72" s="2114"/>
      <c r="EO72" s="2114"/>
      <c r="EP72" s="2114"/>
      <c r="EQ72" s="2114"/>
      <c r="ER72" s="2114"/>
      <c r="ES72" s="2114"/>
      <c r="ET72" s="2114"/>
      <c r="EU72" s="2114"/>
      <c r="EV72" s="2114"/>
      <c r="EW72" s="2114"/>
      <c r="EX72" s="2114"/>
      <c r="EY72" s="2114"/>
      <c r="EZ72" s="2114"/>
      <c r="FA72" s="2114"/>
      <c r="FB72" s="2114"/>
      <c r="FC72" s="2114"/>
      <c r="FD72" s="2114"/>
      <c r="FE72" s="2114"/>
      <c r="FF72" s="2114"/>
      <c r="FG72" s="2114"/>
      <c r="FH72" s="2114"/>
      <c r="FI72" s="2114"/>
      <c r="FJ72" s="2114"/>
      <c r="FK72" s="2114"/>
      <c r="FL72" s="2114"/>
      <c r="FM72" s="2114"/>
      <c r="FN72" s="2114"/>
      <c r="FO72" s="2114"/>
      <c r="FP72" s="2114"/>
      <c r="FQ72" s="2114"/>
      <c r="FR72" s="2114"/>
      <c r="FS72" s="2114"/>
      <c r="FT72" s="2114"/>
      <c r="FU72" s="2114"/>
      <c r="FV72" s="2114"/>
      <c r="FW72" s="2114"/>
      <c r="FX72" s="2114"/>
      <c r="FY72" s="2114"/>
      <c r="FZ72" s="2114"/>
      <c r="GA72" s="2114"/>
      <c r="GB72" s="2114"/>
      <c r="GC72" s="2114"/>
      <c r="GD72" s="2114"/>
      <c r="GE72" s="2114"/>
      <c r="GF72" s="2114"/>
      <c r="GG72" s="2114"/>
      <c r="GH72" s="2114"/>
      <c r="GI72" s="2114"/>
      <c r="GJ72" s="2114"/>
      <c r="GK72" s="2114"/>
      <c r="GL72" s="2114"/>
      <c r="GM72" s="2114"/>
      <c r="GN72" s="2114"/>
      <c r="GO72" s="2114"/>
      <c r="GP72" s="2114"/>
      <c r="GQ72" s="2114"/>
      <c r="GR72" s="2114"/>
      <c r="GS72" s="2114"/>
      <c r="GT72" s="2114"/>
      <c r="GU72" s="2114"/>
      <c r="GV72" s="2114"/>
      <c r="GW72" s="2114"/>
      <c r="GX72" s="2114"/>
      <c r="GY72" s="2114"/>
      <c r="GZ72" s="2114"/>
      <c r="HA72" s="2114"/>
      <c r="HB72" s="2114"/>
      <c r="HC72" s="2114"/>
      <c r="HD72" s="2114"/>
      <c r="HE72" s="2114"/>
      <c r="HF72" s="2114"/>
      <c r="HG72" s="2114"/>
      <c r="HH72" s="2114"/>
      <c r="HI72" s="2114"/>
      <c r="HJ72" s="2114"/>
      <c r="HK72" s="2114"/>
      <c r="HL72" s="2114"/>
      <c r="HM72" s="2114"/>
      <c r="HN72" s="2114"/>
      <c r="HO72" s="2114"/>
      <c r="HP72" s="2114"/>
      <c r="HQ72" s="2114"/>
      <c r="HR72" s="2114"/>
      <c r="HS72" s="2114"/>
      <c r="HT72" s="2114"/>
      <c r="HU72" s="2114"/>
      <c r="HV72" s="2114"/>
      <c r="HW72" s="2114"/>
      <c r="HX72" s="2114"/>
      <c r="HY72" s="2114"/>
      <c r="HZ72" s="2114"/>
      <c r="IA72" s="2114"/>
      <c r="IB72" s="2114"/>
      <c r="IC72" s="2114"/>
      <c r="ID72" s="2114"/>
      <c r="IE72" s="2114"/>
      <c r="IF72" s="2114"/>
      <c r="IG72" s="2114"/>
      <c r="IH72" s="2114"/>
      <c r="II72" s="2114"/>
      <c r="IJ72" s="2114"/>
      <c r="IK72" s="2114"/>
      <c r="IL72" s="2114"/>
      <c r="IM72" s="2114"/>
      <c r="IN72" s="2114"/>
      <c r="IO72" s="2114"/>
      <c r="IP72" s="2114"/>
      <c r="IQ72" s="2114"/>
      <c r="IR72" s="2114"/>
      <c r="IS72" s="2114"/>
      <c r="IT72" s="2114"/>
      <c r="IU72" s="2114"/>
      <c r="IV72" s="2114"/>
      <c r="IW72" s="2114"/>
      <c r="IX72" s="2114"/>
      <c r="IY72" s="2114"/>
      <c r="IZ72" s="2114"/>
      <c r="JA72" s="2114"/>
      <c r="JB72" s="2114"/>
      <c r="JC72" s="2114"/>
      <c r="JD72" s="2114"/>
      <c r="JE72" s="2114"/>
      <c r="JF72" s="2114"/>
      <c r="JG72" s="2114"/>
      <c r="JH72" s="2114"/>
      <c r="JI72" s="2114"/>
      <c r="JJ72" s="2114"/>
      <c r="JK72" s="2114"/>
      <c r="JL72" s="2114"/>
      <c r="JM72" s="2114"/>
      <c r="JN72" s="2114"/>
      <c r="JO72" s="2114"/>
      <c r="JP72" s="2114"/>
      <c r="JQ72" s="2114"/>
      <c r="JR72" s="2114"/>
      <c r="JS72" s="2114"/>
      <c r="JT72" s="2114"/>
      <c r="JU72" s="2114"/>
      <c r="JV72" s="2114"/>
      <c r="JW72" s="2114"/>
      <c r="JX72" s="2114"/>
      <c r="JY72" s="2114"/>
      <c r="JZ72" s="2114"/>
      <c r="KA72" s="2114"/>
      <c r="KB72" s="2114"/>
      <c r="KC72" s="2114"/>
      <c r="KD72" s="2114"/>
      <c r="KE72" s="2114"/>
      <c r="KF72" s="2114"/>
      <c r="KG72" s="2114"/>
      <c r="KH72" s="2114"/>
      <c r="KI72" s="2114"/>
      <c r="KJ72" s="2114"/>
      <c r="KK72" s="2114"/>
      <c r="KL72" s="2114"/>
      <c r="KM72" s="2114"/>
      <c r="KN72" s="2114"/>
      <c r="KO72" s="2114"/>
      <c r="KP72" s="2114"/>
      <c r="KQ72" s="2114"/>
      <c r="KR72" s="2114"/>
      <c r="KS72" s="2114"/>
      <c r="KT72" s="2114"/>
      <c r="KU72" s="2114"/>
      <c r="KV72" s="2114"/>
      <c r="KW72" s="2114"/>
      <c r="KX72" s="2114"/>
      <c r="KY72" s="2114"/>
      <c r="KZ72" s="2114"/>
      <c r="LA72" s="2114"/>
      <c r="LB72" s="2114"/>
      <c r="LC72" s="2114"/>
      <c r="LD72" s="2114"/>
      <c r="LE72" s="2114"/>
      <c r="LF72" s="2114"/>
      <c r="LG72" s="2114"/>
      <c r="LH72" s="2114"/>
      <c r="LI72" s="2114"/>
      <c r="LJ72" s="2114"/>
      <c r="LK72" s="2114"/>
      <c r="LL72" s="2114"/>
      <c r="LM72" s="2114"/>
      <c r="LN72" s="2114"/>
      <c r="LO72" s="2114"/>
      <c r="LP72" s="2114"/>
    </row>
    <row r="73" s="2036" customFormat="1" ht="47" customHeight="1" spans="1:328">
      <c r="A73" s="2040">
        <v>45772</v>
      </c>
      <c r="B73" s="1656" t="s">
        <v>372</v>
      </c>
      <c r="C73" s="1657" t="s">
        <v>373</v>
      </c>
      <c r="D73" s="1658">
        <v>4500164995</v>
      </c>
      <c r="E73" s="2252" t="s">
        <v>374</v>
      </c>
      <c r="F73" s="1658" t="s">
        <v>375</v>
      </c>
      <c r="G73" s="2042" t="s">
        <v>76</v>
      </c>
      <c r="H73" s="2042" t="s">
        <v>76</v>
      </c>
      <c r="I73" s="2055" t="s">
        <v>77</v>
      </c>
      <c r="J73" s="1667">
        <v>1536</v>
      </c>
      <c r="K73" s="2056">
        <v>0</v>
      </c>
      <c r="L73" s="2056">
        <v>96</v>
      </c>
      <c r="M73" s="2056">
        <f t="shared" si="37"/>
        <v>16</v>
      </c>
      <c r="N73" s="1672">
        <v>45817</v>
      </c>
      <c r="O73" s="1672">
        <v>45813</v>
      </c>
      <c r="P73" s="2057"/>
      <c r="Q73" s="1562" t="s">
        <v>78</v>
      </c>
      <c r="R73" s="1563"/>
      <c r="S73" s="1563"/>
      <c r="T73" s="1563"/>
      <c r="U73" s="1563"/>
      <c r="V73" s="2055" t="s">
        <v>376</v>
      </c>
      <c r="W73" s="2930" t="s">
        <v>111</v>
      </c>
      <c r="X73" s="2073">
        <v>45783</v>
      </c>
      <c r="Y73" s="2074" t="s">
        <v>88</v>
      </c>
      <c r="Z73" s="2074">
        <v>45790</v>
      </c>
      <c r="AA73" s="2074"/>
      <c r="AB73" s="2074"/>
      <c r="AC73" s="1687" t="s">
        <v>377</v>
      </c>
      <c r="AD73" s="1691" t="s">
        <v>378</v>
      </c>
      <c r="AE73" s="2088">
        <v>0.8709</v>
      </c>
      <c r="AF73" s="2089">
        <f t="shared" si="78"/>
        <v>1337.7024</v>
      </c>
      <c r="AG73" s="1699"/>
      <c r="AH73" s="2090" t="s">
        <v>81</v>
      </c>
      <c r="AI73" s="1799">
        <f t="shared" si="80"/>
        <v>1536</v>
      </c>
      <c r="AJ73" s="2090">
        <v>9</v>
      </c>
      <c r="AK73" s="2097">
        <f t="shared" si="65"/>
        <v>1536</v>
      </c>
      <c r="AL73" s="2097"/>
      <c r="AM73" s="2097">
        <f t="shared" si="68"/>
        <v>64</v>
      </c>
      <c r="AN73" s="2097"/>
      <c r="AO73" s="2097"/>
      <c r="AP73" s="2097"/>
      <c r="AQ73" s="2097"/>
      <c r="AR73" s="2097" t="s">
        <v>63</v>
      </c>
      <c r="AS73" s="2097">
        <f t="shared" si="67"/>
        <v>1536</v>
      </c>
      <c r="AT73" s="2097"/>
      <c r="AU73" s="1706">
        <f t="shared" si="69"/>
        <v>170.666666666667</v>
      </c>
      <c r="AV73" s="1706">
        <f t="shared" si="70"/>
        <v>170.666666666667</v>
      </c>
      <c r="AW73" s="1706">
        <f t="shared" si="71"/>
        <v>170.666666666667</v>
      </c>
      <c r="AX73" s="1706">
        <f t="shared" si="72"/>
        <v>170.666666666667</v>
      </c>
      <c r="AY73" s="1706">
        <f t="shared" si="73"/>
        <v>170.666666666667</v>
      </c>
      <c r="AZ73" s="1706">
        <f t="shared" si="74"/>
        <v>170.666666666667</v>
      </c>
      <c r="BA73" s="1706">
        <f t="shared" si="75"/>
        <v>170.666666666667</v>
      </c>
      <c r="BB73" s="1706">
        <f t="shared" si="76"/>
        <v>170.666666666667</v>
      </c>
      <c r="BC73" s="1706">
        <f t="shared" si="77"/>
        <v>170.666666666667</v>
      </c>
      <c r="BD73" s="1706">
        <f t="shared" si="48"/>
        <v>163.555555555556</v>
      </c>
      <c r="BE73" s="1706">
        <f t="shared" si="49"/>
        <v>7.11111111111111</v>
      </c>
      <c r="BF73" s="2056">
        <f t="shared" si="79"/>
        <v>0</v>
      </c>
      <c r="BG73" s="2113"/>
      <c r="BH73" s="2114"/>
      <c r="BI73" s="2114"/>
      <c r="BJ73" s="2114"/>
      <c r="BK73" s="2114"/>
      <c r="BL73" s="2114"/>
      <c r="BM73" s="2114"/>
      <c r="BN73" s="2114"/>
      <c r="BO73" s="2114"/>
      <c r="BP73" s="2114"/>
      <c r="BQ73" s="2114"/>
      <c r="BR73" s="2114"/>
      <c r="BS73" s="2114"/>
      <c r="BT73" s="2114"/>
      <c r="BU73" s="2114"/>
      <c r="BV73" s="2114"/>
      <c r="BW73" s="2114"/>
      <c r="BX73" s="2114"/>
      <c r="BY73" s="2114"/>
      <c r="BZ73" s="2114"/>
      <c r="CA73" s="2114"/>
      <c r="CB73" s="2114"/>
      <c r="CC73" s="2114"/>
      <c r="CD73" s="2114"/>
      <c r="CE73" s="2114"/>
      <c r="CF73" s="2114"/>
      <c r="CG73" s="2114"/>
      <c r="CH73" s="2114"/>
      <c r="CI73" s="2114"/>
      <c r="CJ73" s="2114"/>
      <c r="CK73" s="2114"/>
      <c r="CL73" s="2114"/>
      <c r="CM73" s="2114"/>
      <c r="CN73" s="2114"/>
      <c r="CO73" s="2114"/>
      <c r="CP73" s="2114"/>
      <c r="CQ73" s="2114"/>
      <c r="CR73" s="2114"/>
      <c r="CS73" s="2114"/>
      <c r="CT73" s="2114"/>
      <c r="CU73" s="2114"/>
      <c r="CV73" s="2114"/>
      <c r="CW73" s="2114"/>
      <c r="CX73" s="2114"/>
      <c r="CY73" s="2114"/>
      <c r="CZ73" s="2114"/>
      <c r="DA73" s="2114"/>
      <c r="DB73" s="2114"/>
      <c r="DC73" s="2114"/>
      <c r="DD73" s="2114"/>
      <c r="DE73" s="2114"/>
      <c r="DF73" s="2114"/>
      <c r="DG73" s="2114"/>
      <c r="DH73" s="2114"/>
      <c r="DI73" s="2114"/>
      <c r="DJ73" s="2114"/>
      <c r="DK73" s="2114"/>
      <c r="DL73" s="2114"/>
      <c r="DM73" s="2114"/>
      <c r="DN73" s="2114"/>
      <c r="DO73" s="2114"/>
      <c r="DP73" s="2114"/>
      <c r="DQ73" s="2114"/>
      <c r="DR73" s="2114"/>
      <c r="DS73" s="2114"/>
      <c r="DT73" s="2114"/>
      <c r="DU73" s="2114"/>
      <c r="DV73" s="2114"/>
      <c r="DW73" s="2114"/>
      <c r="DX73" s="2114"/>
      <c r="DY73" s="2114"/>
      <c r="DZ73" s="2114"/>
      <c r="EA73" s="2114"/>
      <c r="EB73" s="2114"/>
      <c r="EC73" s="2114"/>
      <c r="ED73" s="2114"/>
      <c r="EE73" s="2114"/>
      <c r="EF73" s="2114"/>
      <c r="EG73" s="2114"/>
      <c r="EH73" s="2114"/>
      <c r="EI73" s="2114"/>
      <c r="EJ73" s="2114"/>
      <c r="EK73" s="2114"/>
      <c r="EL73" s="2114"/>
      <c r="EM73" s="2114"/>
      <c r="EN73" s="2114"/>
      <c r="EO73" s="2114"/>
      <c r="EP73" s="2114"/>
      <c r="EQ73" s="2114"/>
      <c r="ER73" s="2114"/>
      <c r="ES73" s="2114"/>
      <c r="ET73" s="2114"/>
      <c r="EU73" s="2114"/>
      <c r="EV73" s="2114"/>
      <c r="EW73" s="2114"/>
      <c r="EX73" s="2114"/>
      <c r="EY73" s="2114"/>
      <c r="EZ73" s="2114"/>
      <c r="FA73" s="2114"/>
      <c r="FB73" s="2114"/>
      <c r="FC73" s="2114"/>
      <c r="FD73" s="2114"/>
      <c r="FE73" s="2114"/>
      <c r="FF73" s="2114"/>
      <c r="FG73" s="2114"/>
      <c r="FH73" s="2114"/>
      <c r="FI73" s="2114"/>
      <c r="FJ73" s="2114"/>
      <c r="FK73" s="2114"/>
      <c r="FL73" s="2114"/>
      <c r="FM73" s="2114"/>
      <c r="FN73" s="2114"/>
      <c r="FO73" s="2114"/>
      <c r="FP73" s="2114"/>
      <c r="FQ73" s="2114"/>
      <c r="FR73" s="2114"/>
      <c r="FS73" s="2114"/>
      <c r="FT73" s="2114"/>
      <c r="FU73" s="2114"/>
      <c r="FV73" s="2114"/>
      <c r="FW73" s="2114"/>
      <c r="FX73" s="2114"/>
      <c r="FY73" s="2114"/>
      <c r="FZ73" s="2114"/>
      <c r="GA73" s="2114"/>
      <c r="GB73" s="2114"/>
      <c r="GC73" s="2114"/>
      <c r="GD73" s="2114"/>
      <c r="GE73" s="2114"/>
      <c r="GF73" s="2114"/>
      <c r="GG73" s="2114"/>
      <c r="GH73" s="2114"/>
      <c r="GI73" s="2114"/>
      <c r="GJ73" s="2114"/>
      <c r="GK73" s="2114"/>
      <c r="GL73" s="2114"/>
      <c r="GM73" s="2114"/>
      <c r="GN73" s="2114"/>
      <c r="GO73" s="2114"/>
      <c r="GP73" s="2114"/>
      <c r="GQ73" s="2114"/>
      <c r="GR73" s="2114"/>
      <c r="GS73" s="2114"/>
      <c r="GT73" s="2114"/>
      <c r="GU73" s="2114"/>
      <c r="GV73" s="2114"/>
      <c r="GW73" s="2114"/>
      <c r="GX73" s="2114"/>
      <c r="GY73" s="2114"/>
      <c r="GZ73" s="2114"/>
      <c r="HA73" s="2114"/>
      <c r="HB73" s="2114"/>
      <c r="HC73" s="2114"/>
      <c r="HD73" s="2114"/>
      <c r="HE73" s="2114"/>
      <c r="HF73" s="2114"/>
      <c r="HG73" s="2114"/>
      <c r="HH73" s="2114"/>
      <c r="HI73" s="2114"/>
      <c r="HJ73" s="2114"/>
      <c r="HK73" s="2114"/>
      <c r="HL73" s="2114"/>
      <c r="HM73" s="2114"/>
      <c r="HN73" s="2114"/>
      <c r="HO73" s="2114"/>
      <c r="HP73" s="2114"/>
      <c r="HQ73" s="2114"/>
      <c r="HR73" s="2114"/>
      <c r="HS73" s="2114"/>
      <c r="HT73" s="2114"/>
      <c r="HU73" s="2114"/>
      <c r="HV73" s="2114"/>
      <c r="HW73" s="2114"/>
      <c r="HX73" s="2114"/>
      <c r="HY73" s="2114"/>
      <c r="HZ73" s="2114"/>
      <c r="IA73" s="2114"/>
      <c r="IB73" s="2114"/>
      <c r="IC73" s="2114"/>
      <c r="ID73" s="2114"/>
      <c r="IE73" s="2114"/>
      <c r="IF73" s="2114"/>
      <c r="IG73" s="2114"/>
      <c r="IH73" s="2114"/>
      <c r="II73" s="2114"/>
      <c r="IJ73" s="2114"/>
      <c r="IK73" s="2114"/>
      <c r="IL73" s="2114"/>
      <c r="IM73" s="2114"/>
      <c r="IN73" s="2114"/>
      <c r="IO73" s="2114"/>
      <c r="IP73" s="2114"/>
      <c r="IQ73" s="2114"/>
      <c r="IR73" s="2114"/>
      <c r="IS73" s="2114"/>
      <c r="IT73" s="2114"/>
      <c r="IU73" s="2114"/>
      <c r="IV73" s="2114"/>
      <c r="IW73" s="2114"/>
      <c r="IX73" s="2114"/>
      <c r="IY73" s="2114"/>
      <c r="IZ73" s="2114"/>
      <c r="JA73" s="2114"/>
      <c r="JB73" s="2114"/>
      <c r="JC73" s="2114"/>
      <c r="JD73" s="2114"/>
      <c r="JE73" s="2114"/>
      <c r="JF73" s="2114"/>
      <c r="JG73" s="2114"/>
      <c r="JH73" s="2114"/>
      <c r="JI73" s="2114"/>
      <c r="JJ73" s="2114"/>
      <c r="JK73" s="2114"/>
      <c r="JL73" s="2114"/>
      <c r="JM73" s="2114"/>
      <c r="JN73" s="2114"/>
      <c r="JO73" s="2114"/>
      <c r="JP73" s="2114"/>
      <c r="JQ73" s="2114"/>
      <c r="JR73" s="2114"/>
      <c r="JS73" s="2114"/>
      <c r="JT73" s="2114"/>
      <c r="JU73" s="2114"/>
      <c r="JV73" s="2114"/>
      <c r="JW73" s="2114"/>
      <c r="JX73" s="2114"/>
      <c r="JY73" s="2114"/>
      <c r="JZ73" s="2114"/>
      <c r="KA73" s="2114"/>
      <c r="KB73" s="2114"/>
      <c r="KC73" s="2114"/>
      <c r="KD73" s="2114"/>
      <c r="KE73" s="2114"/>
      <c r="KF73" s="2114"/>
      <c r="KG73" s="2114"/>
      <c r="KH73" s="2114"/>
      <c r="KI73" s="2114"/>
      <c r="KJ73" s="2114"/>
      <c r="KK73" s="2114"/>
      <c r="KL73" s="2114"/>
      <c r="KM73" s="2114"/>
      <c r="KN73" s="2114"/>
      <c r="KO73" s="2114"/>
      <c r="KP73" s="2114"/>
      <c r="KQ73" s="2114"/>
      <c r="KR73" s="2114"/>
      <c r="KS73" s="2114"/>
      <c r="KT73" s="2114"/>
      <c r="KU73" s="2114"/>
      <c r="KV73" s="2114"/>
      <c r="KW73" s="2114"/>
      <c r="KX73" s="2114"/>
      <c r="KY73" s="2114"/>
      <c r="KZ73" s="2114"/>
      <c r="LA73" s="2114"/>
      <c r="LB73" s="2114"/>
      <c r="LC73" s="2114"/>
      <c r="LD73" s="2114"/>
      <c r="LE73" s="2114"/>
      <c r="LF73" s="2114"/>
      <c r="LG73" s="2114"/>
      <c r="LH73" s="2114"/>
      <c r="LI73" s="2114"/>
      <c r="LJ73" s="2114"/>
      <c r="LK73" s="2114"/>
      <c r="LL73" s="2114"/>
      <c r="LM73" s="2114"/>
      <c r="LN73" s="2114"/>
      <c r="LO73" s="2114"/>
      <c r="LP73" s="2114"/>
    </row>
    <row r="74" s="1481" customFormat="1" ht="47" customHeight="1" spans="1:328">
      <c r="A74" s="1499">
        <v>45772</v>
      </c>
      <c r="B74" s="1500" t="s">
        <v>151</v>
      </c>
      <c r="C74" s="1501" t="s">
        <v>152</v>
      </c>
      <c r="D74" s="1502">
        <v>4500164938</v>
      </c>
      <c r="E74" s="1503" t="s">
        <v>379</v>
      </c>
      <c r="F74" s="1502" t="s">
        <v>380</v>
      </c>
      <c r="G74" s="1505" t="s">
        <v>76</v>
      </c>
      <c r="H74" s="1505" t="s">
        <v>76</v>
      </c>
      <c r="I74" s="1532" t="s">
        <v>77</v>
      </c>
      <c r="J74" s="1522">
        <v>960</v>
      </c>
      <c r="K74" s="1534">
        <v>0</v>
      </c>
      <c r="L74" s="1534">
        <v>96</v>
      </c>
      <c r="M74" s="1534">
        <f t="shared" si="37"/>
        <v>10</v>
      </c>
      <c r="N74" s="1536">
        <v>45812</v>
      </c>
      <c r="O74" s="1536">
        <f>N74-4</f>
        <v>45808</v>
      </c>
      <c r="P74" s="1537"/>
      <c r="Q74" s="1562" t="s">
        <v>78</v>
      </c>
      <c r="R74" s="1563"/>
      <c r="S74" s="1563"/>
      <c r="T74" s="1563"/>
      <c r="U74" s="1563"/>
      <c r="V74" s="2308">
        <v>45813</v>
      </c>
      <c r="W74" s="1564" t="s">
        <v>111</v>
      </c>
      <c r="X74" s="1565">
        <v>45772</v>
      </c>
      <c r="Y74" s="1589" t="s">
        <v>88</v>
      </c>
      <c r="Z74" s="1589">
        <v>45789</v>
      </c>
      <c r="AA74" s="1589"/>
      <c r="AB74" s="1589"/>
      <c r="AC74" s="1580" t="s">
        <v>381</v>
      </c>
      <c r="AD74" s="1590" t="s">
        <v>122</v>
      </c>
      <c r="AE74" s="2277">
        <v>0.8646</v>
      </c>
      <c r="AF74" s="2278">
        <f t="shared" si="78"/>
        <v>830.016</v>
      </c>
      <c r="AG74" s="1504"/>
      <c r="AH74" s="1609" t="s">
        <v>81</v>
      </c>
      <c r="AI74" s="1799">
        <f t="shared" si="80"/>
        <v>960</v>
      </c>
      <c r="AJ74" s="1609">
        <v>9</v>
      </c>
      <c r="AK74" s="1610">
        <f t="shared" si="65"/>
        <v>960</v>
      </c>
      <c r="AL74" s="1610"/>
      <c r="AM74" s="1610">
        <f t="shared" si="68"/>
        <v>40</v>
      </c>
      <c r="AN74" s="1610"/>
      <c r="AO74" s="1610"/>
      <c r="AP74" s="1610"/>
      <c r="AQ74" s="1610"/>
      <c r="AR74" s="1610" t="s">
        <v>63</v>
      </c>
      <c r="AS74" s="1610">
        <f t="shared" si="67"/>
        <v>960</v>
      </c>
      <c r="AT74" s="1610"/>
      <c r="AU74" s="1622">
        <f t="shared" si="69"/>
        <v>106.666666666667</v>
      </c>
      <c r="AV74" s="1622">
        <f t="shared" si="70"/>
        <v>106.666666666667</v>
      </c>
      <c r="AW74" s="1622">
        <f t="shared" si="71"/>
        <v>106.666666666667</v>
      </c>
      <c r="AX74" s="1622">
        <f t="shared" si="72"/>
        <v>106.666666666667</v>
      </c>
      <c r="AY74" s="1622">
        <f t="shared" si="73"/>
        <v>106.666666666667</v>
      </c>
      <c r="AZ74" s="1622">
        <f t="shared" si="74"/>
        <v>106.666666666667</v>
      </c>
      <c r="BA74" s="1622">
        <f t="shared" si="75"/>
        <v>106.666666666667</v>
      </c>
      <c r="BB74" s="1622">
        <f t="shared" si="76"/>
        <v>106.666666666667</v>
      </c>
      <c r="BC74" s="1622">
        <f t="shared" si="77"/>
        <v>106.666666666667</v>
      </c>
      <c r="BD74" s="1622">
        <f t="shared" si="48"/>
        <v>102.222222222222</v>
      </c>
      <c r="BE74" s="1622">
        <f t="shared" si="49"/>
        <v>4.44444444444444</v>
      </c>
      <c r="BF74" s="1534">
        <f t="shared" si="79"/>
        <v>0</v>
      </c>
      <c r="BG74" s="1638"/>
      <c r="BH74" s="1639"/>
      <c r="BI74" s="1639"/>
      <c r="BJ74" s="1639"/>
      <c r="BK74" s="1639"/>
      <c r="BL74" s="1639"/>
      <c r="BM74" s="1639"/>
      <c r="BN74" s="1639"/>
      <c r="BO74" s="1639"/>
      <c r="BP74" s="1639"/>
      <c r="BQ74" s="1639"/>
      <c r="BR74" s="1639"/>
      <c r="BS74" s="1639"/>
      <c r="BT74" s="1639"/>
      <c r="BU74" s="1639"/>
      <c r="BV74" s="1639"/>
      <c r="BW74" s="1639"/>
      <c r="BX74" s="1639"/>
      <c r="BY74" s="1639"/>
      <c r="BZ74" s="1639"/>
      <c r="CA74" s="1639"/>
      <c r="CB74" s="1639"/>
      <c r="CC74" s="1639"/>
      <c r="CD74" s="1639"/>
      <c r="CE74" s="1639"/>
      <c r="CF74" s="1639"/>
      <c r="CG74" s="1639"/>
      <c r="CH74" s="1639"/>
      <c r="CI74" s="1639"/>
      <c r="CJ74" s="1639"/>
      <c r="CK74" s="1639"/>
      <c r="CL74" s="1639"/>
      <c r="CM74" s="1639"/>
      <c r="CN74" s="1639"/>
      <c r="CO74" s="1639"/>
      <c r="CP74" s="1639"/>
      <c r="CQ74" s="1639"/>
      <c r="CR74" s="1639"/>
      <c r="CS74" s="1639"/>
      <c r="CT74" s="1639"/>
      <c r="CU74" s="1639"/>
      <c r="CV74" s="1639"/>
      <c r="CW74" s="1639"/>
      <c r="CX74" s="1639"/>
      <c r="CY74" s="1639"/>
      <c r="CZ74" s="1639"/>
      <c r="DA74" s="1639"/>
      <c r="DB74" s="1639"/>
      <c r="DC74" s="1639"/>
      <c r="DD74" s="1639"/>
      <c r="DE74" s="1639"/>
      <c r="DF74" s="1639"/>
      <c r="DG74" s="1639"/>
      <c r="DH74" s="1639"/>
      <c r="DI74" s="1639"/>
      <c r="DJ74" s="1639"/>
      <c r="DK74" s="1639"/>
      <c r="DL74" s="1639"/>
      <c r="DM74" s="1639"/>
      <c r="DN74" s="1639"/>
      <c r="DO74" s="1639"/>
      <c r="DP74" s="1639"/>
      <c r="DQ74" s="1639"/>
      <c r="DR74" s="1639"/>
      <c r="DS74" s="1639"/>
      <c r="DT74" s="1639"/>
      <c r="DU74" s="1639"/>
      <c r="DV74" s="1639"/>
      <c r="DW74" s="1639"/>
      <c r="DX74" s="1639"/>
      <c r="DY74" s="1639"/>
      <c r="DZ74" s="1639"/>
      <c r="EA74" s="1639"/>
      <c r="EB74" s="1639"/>
      <c r="EC74" s="1639"/>
      <c r="ED74" s="1639"/>
      <c r="EE74" s="1639"/>
      <c r="EF74" s="1639"/>
      <c r="EG74" s="1639"/>
      <c r="EH74" s="1639"/>
      <c r="EI74" s="1639"/>
      <c r="EJ74" s="1639"/>
      <c r="EK74" s="1639"/>
      <c r="EL74" s="1639"/>
      <c r="EM74" s="1639"/>
      <c r="EN74" s="1639"/>
      <c r="EO74" s="1639"/>
      <c r="EP74" s="1639"/>
      <c r="EQ74" s="1639"/>
      <c r="ER74" s="1639"/>
      <c r="ES74" s="1639"/>
      <c r="ET74" s="1639"/>
      <c r="EU74" s="1639"/>
      <c r="EV74" s="1639"/>
      <c r="EW74" s="1639"/>
      <c r="EX74" s="1639"/>
      <c r="EY74" s="1639"/>
      <c r="EZ74" s="1639"/>
      <c r="FA74" s="1639"/>
      <c r="FB74" s="1639"/>
      <c r="FC74" s="1639"/>
      <c r="FD74" s="1639"/>
      <c r="FE74" s="1639"/>
      <c r="FF74" s="1639"/>
      <c r="FG74" s="1639"/>
      <c r="FH74" s="1639"/>
      <c r="FI74" s="1639"/>
      <c r="FJ74" s="1639"/>
      <c r="FK74" s="1639"/>
      <c r="FL74" s="1639"/>
      <c r="FM74" s="1639"/>
      <c r="FN74" s="1639"/>
      <c r="FO74" s="1639"/>
      <c r="FP74" s="1639"/>
      <c r="FQ74" s="1639"/>
      <c r="FR74" s="1639"/>
      <c r="FS74" s="1639"/>
      <c r="FT74" s="1639"/>
      <c r="FU74" s="1639"/>
      <c r="FV74" s="1639"/>
      <c r="FW74" s="1639"/>
      <c r="FX74" s="1639"/>
      <c r="FY74" s="1639"/>
      <c r="FZ74" s="1639"/>
      <c r="GA74" s="1639"/>
      <c r="GB74" s="1639"/>
      <c r="GC74" s="1639"/>
      <c r="GD74" s="1639"/>
      <c r="GE74" s="1639"/>
      <c r="GF74" s="1639"/>
      <c r="GG74" s="1639"/>
      <c r="GH74" s="1639"/>
      <c r="GI74" s="1639"/>
      <c r="GJ74" s="1639"/>
      <c r="GK74" s="1639"/>
      <c r="GL74" s="1639"/>
      <c r="GM74" s="1639"/>
      <c r="GN74" s="1639"/>
      <c r="GO74" s="1639"/>
      <c r="GP74" s="1639"/>
      <c r="GQ74" s="1639"/>
      <c r="GR74" s="1639"/>
      <c r="GS74" s="1639"/>
      <c r="GT74" s="1639"/>
      <c r="GU74" s="1639"/>
      <c r="GV74" s="1639"/>
      <c r="GW74" s="1639"/>
      <c r="GX74" s="1639"/>
      <c r="GY74" s="1639"/>
      <c r="GZ74" s="1639"/>
      <c r="HA74" s="1639"/>
      <c r="HB74" s="1639"/>
      <c r="HC74" s="1639"/>
      <c r="HD74" s="1639"/>
      <c r="HE74" s="1639"/>
      <c r="HF74" s="1639"/>
      <c r="HG74" s="1639"/>
      <c r="HH74" s="1639"/>
      <c r="HI74" s="1639"/>
      <c r="HJ74" s="1639"/>
      <c r="HK74" s="1639"/>
      <c r="HL74" s="1639"/>
      <c r="HM74" s="1639"/>
      <c r="HN74" s="1639"/>
      <c r="HO74" s="1639"/>
      <c r="HP74" s="1639"/>
      <c r="HQ74" s="1639"/>
      <c r="HR74" s="1639"/>
      <c r="HS74" s="1639"/>
      <c r="HT74" s="1639"/>
      <c r="HU74" s="1639"/>
      <c r="HV74" s="1639"/>
      <c r="HW74" s="1639"/>
      <c r="HX74" s="1639"/>
      <c r="HY74" s="1639"/>
      <c r="HZ74" s="1639"/>
      <c r="IA74" s="1639"/>
      <c r="IB74" s="1639"/>
      <c r="IC74" s="1639"/>
      <c r="ID74" s="1639"/>
      <c r="IE74" s="1639"/>
      <c r="IF74" s="1639"/>
      <c r="IG74" s="1639"/>
      <c r="IH74" s="1639"/>
      <c r="II74" s="1639"/>
      <c r="IJ74" s="1639"/>
      <c r="IK74" s="1639"/>
      <c r="IL74" s="1639"/>
      <c r="IM74" s="1639"/>
      <c r="IN74" s="1639"/>
      <c r="IO74" s="1639"/>
      <c r="IP74" s="1639"/>
      <c r="IQ74" s="1639"/>
      <c r="IR74" s="1639"/>
      <c r="IS74" s="1639"/>
      <c r="IT74" s="1639"/>
      <c r="IU74" s="1639"/>
      <c r="IV74" s="1639"/>
      <c r="IW74" s="1639"/>
      <c r="IX74" s="1639"/>
      <c r="IY74" s="1639"/>
      <c r="IZ74" s="1639"/>
      <c r="JA74" s="1639"/>
      <c r="JB74" s="1639"/>
      <c r="JC74" s="1639"/>
      <c r="JD74" s="1639"/>
      <c r="JE74" s="1639"/>
      <c r="JF74" s="1639"/>
      <c r="JG74" s="1639"/>
      <c r="JH74" s="1639"/>
      <c r="JI74" s="1639"/>
      <c r="JJ74" s="1639"/>
      <c r="JK74" s="1639"/>
      <c r="JL74" s="1639"/>
      <c r="JM74" s="1639"/>
      <c r="JN74" s="1639"/>
      <c r="JO74" s="1639"/>
      <c r="JP74" s="1639"/>
      <c r="JQ74" s="1639"/>
      <c r="JR74" s="1639"/>
      <c r="JS74" s="1639"/>
      <c r="JT74" s="1639"/>
      <c r="JU74" s="1639"/>
      <c r="JV74" s="1639"/>
      <c r="JW74" s="1639"/>
      <c r="JX74" s="1639"/>
      <c r="JY74" s="1639"/>
      <c r="JZ74" s="1639"/>
      <c r="KA74" s="1639"/>
      <c r="KB74" s="1639"/>
      <c r="KC74" s="1639"/>
      <c r="KD74" s="1639"/>
      <c r="KE74" s="1639"/>
      <c r="KF74" s="1639"/>
      <c r="KG74" s="1639"/>
      <c r="KH74" s="1639"/>
      <c r="KI74" s="1639"/>
      <c r="KJ74" s="1639"/>
      <c r="KK74" s="1639"/>
      <c r="KL74" s="1639"/>
      <c r="KM74" s="1639"/>
      <c r="KN74" s="1639"/>
      <c r="KO74" s="1639"/>
      <c r="KP74" s="1639"/>
      <c r="KQ74" s="1639"/>
      <c r="KR74" s="1639"/>
      <c r="KS74" s="1639"/>
      <c r="KT74" s="1639"/>
      <c r="KU74" s="1639"/>
      <c r="KV74" s="1639"/>
      <c r="KW74" s="1639"/>
      <c r="KX74" s="1639"/>
      <c r="KY74" s="1639"/>
      <c r="KZ74" s="1639"/>
      <c r="LA74" s="1639"/>
      <c r="LB74" s="1639"/>
      <c r="LC74" s="1639"/>
      <c r="LD74" s="1639"/>
      <c r="LE74" s="1639"/>
      <c r="LF74" s="1639"/>
      <c r="LG74" s="1639"/>
      <c r="LH74" s="1639"/>
      <c r="LI74" s="1639"/>
      <c r="LJ74" s="1639"/>
      <c r="LK74" s="1639"/>
      <c r="LL74" s="1639"/>
      <c r="LM74" s="1639"/>
      <c r="LN74" s="1639"/>
      <c r="LO74" s="1639"/>
      <c r="LP74" s="1639"/>
    </row>
    <row r="75" s="1481" customFormat="1" ht="47" customHeight="1" spans="1:328">
      <c r="A75" s="1499">
        <v>45778</v>
      </c>
      <c r="B75" s="1500" t="s">
        <v>382</v>
      </c>
      <c r="C75" s="1501" t="s">
        <v>98</v>
      </c>
      <c r="D75" s="1502">
        <v>4500165533</v>
      </c>
      <c r="E75" s="1503" t="s">
        <v>383</v>
      </c>
      <c r="F75" s="1502" t="s">
        <v>384</v>
      </c>
      <c r="G75" s="2274" t="s">
        <v>176</v>
      </c>
      <c r="H75" s="1505" t="s">
        <v>385</v>
      </c>
      <c r="I75" s="1532" t="s">
        <v>177</v>
      </c>
      <c r="J75" s="1522">
        <v>2760</v>
      </c>
      <c r="K75" s="1534">
        <v>24</v>
      </c>
      <c r="L75" s="1534">
        <v>2760</v>
      </c>
      <c r="M75" s="2594">
        <f t="shared" si="37"/>
        <v>1</v>
      </c>
      <c r="N75" s="1536">
        <v>45813</v>
      </c>
      <c r="O75" s="1536">
        <f>N75-3</f>
        <v>45810</v>
      </c>
      <c r="P75" s="1537" t="s">
        <v>386</v>
      </c>
      <c r="Q75" s="1562" t="s">
        <v>78</v>
      </c>
      <c r="R75" s="1563"/>
      <c r="S75" s="1563"/>
      <c r="T75" s="1563"/>
      <c r="U75" s="1563"/>
      <c r="V75" s="2308">
        <v>45826</v>
      </c>
      <c r="W75" s="2931" t="s">
        <v>111</v>
      </c>
      <c r="X75" s="1565" t="s">
        <v>387</v>
      </c>
      <c r="Y75" s="1589" t="s">
        <v>88</v>
      </c>
      <c r="Z75" s="1589" t="s">
        <v>388</v>
      </c>
      <c r="AA75" s="1589"/>
      <c r="AB75" s="1589"/>
      <c r="AC75" s="1580" t="s">
        <v>389</v>
      </c>
      <c r="AD75" s="1590" t="s">
        <v>390</v>
      </c>
      <c r="AE75" s="2277">
        <v>1451.2567</v>
      </c>
      <c r="AF75" s="2278">
        <f>AE75*M75</f>
        <v>1451.2567</v>
      </c>
      <c r="AG75" s="1504" t="s">
        <v>391</v>
      </c>
      <c r="AH75" s="1609" t="s">
        <v>81</v>
      </c>
      <c r="AI75" s="1799">
        <f t="shared" si="80"/>
        <v>2760</v>
      </c>
      <c r="AJ75" s="1609">
        <v>9</v>
      </c>
      <c r="AK75" s="1610">
        <f t="shared" si="65"/>
        <v>2760</v>
      </c>
      <c r="AL75" s="1610"/>
      <c r="AM75" s="1610">
        <f t="shared" si="68"/>
        <v>115</v>
      </c>
      <c r="AN75" s="1610"/>
      <c r="AO75" s="1610"/>
      <c r="AP75" s="1610"/>
      <c r="AQ75" s="1610"/>
      <c r="AR75" s="1610" t="s">
        <v>63</v>
      </c>
      <c r="AS75" s="1610">
        <f t="shared" si="67"/>
        <v>2760</v>
      </c>
      <c r="AT75" s="1610"/>
      <c r="AU75" s="1622">
        <f t="shared" si="69"/>
        <v>306.666666666667</v>
      </c>
      <c r="AV75" s="1622">
        <f t="shared" si="70"/>
        <v>306.666666666667</v>
      </c>
      <c r="AW75" s="1622">
        <f t="shared" si="71"/>
        <v>306.666666666667</v>
      </c>
      <c r="AX75" s="1622">
        <f t="shared" si="72"/>
        <v>306.666666666667</v>
      </c>
      <c r="AY75" s="1622">
        <f t="shared" si="73"/>
        <v>306.666666666667</v>
      </c>
      <c r="AZ75" s="1622">
        <f t="shared" si="74"/>
        <v>306.666666666667</v>
      </c>
      <c r="BA75" s="1622">
        <f t="shared" si="75"/>
        <v>306.666666666667</v>
      </c>
      <c r="BB75" s="1622">
        <f t="shared" si="76"/>
        <v>306.666666666667</v>
      </c>
      <c r="BC75" s="1622">
        <f t="shared" si="77"/>
        <v>306.666666666667</v>
      </c>
      <c r="BD75" s="1622">
        <f t="shared" si="48"/>
        <v>293.888888888889</v>
      </c>
      <c r="BE75" s="1622">
        <f t="shared" si="49"/>
        <v>12.7777777777778</v>
      </c>
      <c r="BF75" s="1534"/>
      <c r="BG75" s="1638"/>
      <c r="BH75" s="1639"/>
      <c r="BI75" s="1639"/>
      <c r="BJ75" s="1639"/>
      <c r="BK75" s="1639"/>
      <c r="BL75" s="1639"/>
      <c r="BM75" s="1639"/>
      <c r="BN75" s="1639"/>
      <c r="BO75" s="1639"/>
      <c r="BP75" s="1639"/>
      <c r="BQ75" s="1639"/>
      <c r="BR75" s="1639"/>
      <c r="BS75" s="1639"/>
      <c r="BT75" s="1639"/>
      <c r="BU75" s="1639"/>
      <c r="BV75" s="1639"/>
      <c r="BW75" s="1639"/>
      <c r="BX75" s="1639"/>
      <c r="BY75" s="1639"/>
      <c r="BZ75" s="1639"/>
      <c r="CA75" s="1639"/>
      <c r="CB75" s="1639"/>
      <c r="CC75" s="1639"/>
      <c r="CD75" s="1639"/>
      <c r="CE75" s="1639"/>
      <c r="CF75" s="1639"/>
      <c r="CG75" s="1639"/>
      <c r="CH75" s="1639"/>
      <c r="CI75" s="1639"/>
      <c r="CJ75" s="1639"/>
      <c r="CK75" s="1639"/>
      <c r="CL75" s="1639"/>
      <c r="CM75" s="1639"/>
      <c r="CN75" s="1639"/>
      <c r="CO75" s="1639"/>
      <c r="CP75" s="1639"/>
      <c r="CQ75" s="1639"/>
      <c r="CR75" s="1639"/>
      <c r="CS75" s="1639"/>
      <c r="CT75" s="1639"/>
      <c r="CU75" s="1639"/>
      <c r="CV75" s="1639"/>
      <c r="CW75" s="1639"/>
      <c r="CX75" s="1639"/>
      <c r="CY75" s="1639"/>
      <c r="CZ75" s="1639"/>
      <c r="DA75" s="1639"/>
      <c r="DB75" s="1639"/>
      <c r="DC75" s="1639"/>
      <c r="DD75" s="1639"/>
      <c r="DE75" s="1639"/>
      <c r="DF75" s="1639"/>
      <c r="DG75" s="1639"/>
      <c r="DH75" s="1639"/>
      <c r="DI75" s="1639"/>
      <c r="DJ75" s="1639"/>
      <c r="DK75" s="1639"/>
      <c r="DL75" s="1639"/>
      <c r="DM75" s="1639"/>
      <c r="DN75" s="1639"/>
      <c r="DO75" s="1639"/>
      <c r="DP75" s="1639"/>
      <c r="DQ75" s="1639"/>
      <c r="DR75" s="1639"/>
      <c r="DS75" s="1639"/>
      <c r="DT75" s="1639"/>
      <c r="DU75" s="1639"/>
      <c r="DV75" s="1639"/>
      <c r="DW75" s="1639"/>
      <c r="DX75" s="1639"/>
      <c r="DY75" s="1639"/>
      <c r="DZ75" s="1639"/>
      <c r="EA75" s="1639"/>
      <c r="EB75" s="1639"/>
      <c r="EC75" s="1639"/>
      <c r="ED75" s="1639"/>
      <c r="EE75" s="1639"/>
      <c r="EF75" s="1639"/>
      <c r="EG75" s="1639"/>
      <c r="EH75" s="1639"/>
      <c r="EI75" s="1639"/>
      <c r="EJ75" s="1639"/>
      <c r="EK75" s="1639"/>
      <c r="EL75" s="1639"/>
      <c r="EM75" s="1639"/>
      <c r="EN75" s="1639"/>
      <c r="EO75" s="1639"/>
      <c r="EP75" s="1639"/>
      <c r="EQ75" s="1639"/>
      <c r="ER75" s="1639"/>
      <c r="ES75" s="1639"/>
      <c r="ET75" s="1639"/>
      <c r="EU75" s="1639"/>
      <c r="EV75" s="1639"/>
      <c r="EW75" s="1639"/>
      <c r="EX75" s="1639"/>
      <c r="EY75" s="1639"/>
      <c r="EZ75" s="1639"/>
      <c r="FA75" s="1639"/>
      <c r="FB75" s="1639"/>
      <c r="FC75" s="1639"/>
      <c r="FD75" s="1639"/>
      <c r="FE75" s="1639"/>
      <c r="FF75" s="1639"/>
      <c r="FG75" s="1639"/>
      <c r="FH75" s="1639"/>
      <c r="FI75" s="1639"/>
      <c r="FJ75" s="1639"/>
      <c r="FK75" s="1639"/>
      <c r="FL75" s="1639"/>
      <c r="FM75" s="1639"/>
      <c r="FN75" s="1639"/>
      <c r="FO75" s="1639"/>
      <c r="FP75" s="1639"/>
      <c r="FQ75" s="1639"/>
      <c r="FR75" s="1639"/>
      <c r="FS75" s="1639"/>
      <c r="FT75" s="1639"/>
      <c r="FU75" s="1639"/>
      <c r="FV75" s="1639"/>
      <c r="FW75" s="1639"/>
      <c r="FX75" s="1639"/>
      <c r="FY75" s="1639"/>
      <c r="FZ75" s="1639"/>
      <c r="GA75" s="1639"/>
      <c r="GB75" s="1639"/>
      <c r="GC75" s="1639"/>
      <c r="GD75" s="1639"/>
      <c r="GE75" s="1639"/>
      <c r="GF75" s="1639"/>
      <c r="GG75" s="1639"/>
      <c r="GH75" s="1639"/>
      <c r="GI75" s="1639"/>
      <c r="GJ75" s="1639"/>
      <c r="GK75" s="1639"/>
      <c r="GL75" s="1639"/>
      <c r="GM75" s="1639"/>
      <c r="GN75" s="1639"/>
      <c r="GO75" s="1639"/>
      <c r="GP75" s="1639"/>
      <c r="GQ75" s="1639"/>
      <c r="GR75" s="1639"/>
      <c r="GS75" s="1639"/>
      <c r="GT75" s="1639"/>
      <c r="GU75" s="1639"/>
      <c r="GV75" s="1639"/>
      <c r="GW75" s="1639"/>
      <c r="GX75" s="1639"/>
      <c r="GY75" s="1639"/>
      <c r="GZ75" s="1639"/>
      <c r="HA75" s="1639"/>
      <c r="HB75" s="1639"/>
      <c r="HC75" s="1639"/>
      <c r="HD75" s="1639"/>
      <c r="HE75" s="1639"/>
      <c r="HF75" s="1639"/>
      <c r="HG75" s="1639"/>
      <c r="HH75" s="1639"/>
      <c r="HI75" s="1639"/>
      <c r="HJ75" s="1639"/>
      <c r="HK75" s="1639"/>
      <c r="HL75" s="1639"/>
      <c r="HM75" s="1639"/>
      <c r="HN75" s="1639"/>
      <c r="HO75" s="1639"/>
      <c r="HP75" s="1639"/>
      <c r="HQ75" s="1639"/>
      <c r="HR75" s="1639"/>
      <c r="HS75" s="1639"/>
      <c r="HT75" s="1639"/>
      <c r="HU75" s="1639"/>
      <c r="HV75" s="1639"/>
      <c r="HW75" s="1639"/>
      <c r="HX75" s="1639"/>
      <c r="HY75" s="1639"/>
      <c r="HZ75" s="1639"/>
      <c r="IA75" s="1639"/>
      <c r="IB75" s="1639"/>
      <c r="IC75" s="1639"/>
      <c r="ID75" s="1639"/>
      <c r="IE75" s="1639"/>
      <c r="IF75" s="1639"/>
      <c r="IG75" s="1639"/>
      <c r="IH75" s="1639"/>
      <c r="II75" s="1639"/>
      <c r="IJ75" s="1639"/>
      <c r="IK75" s="1639"/>
      <c r="IL75" s="1639"/>
      <c r="IM75" s="1639"/>
      <c r="IN75" s="1639"/>
      <c r="IO75" s="1639"/>
      <c r="IP75" s="1639"/>
      <c r="IQ75" s="1639"/>
      <c r="IR75" s="1639"/>
      <c r="IS75" s="1639"/>
      <c r="IT75" s="1639"/>
      <c r="IU75" s="1639"/>
      <c r="IV75" s="1639"/>
      <c r="IW75" s="1639"/>
      <c r="IX75" s="1639"/>
      <c r="IY75" s="1639"/>
      <c r="IZ75" s="1639"/>
      <c r="JA75" s="1639"/>
      <c r="JB75" s="1639"/>
      <c r="JC75" s="1639"/>
      <c r="JD75" s="1639"/>
      <c r="JE75" s="1639"/>
      <c r="JF75" s="1639"/>
      <c r="JG75" s="1639"/>
      <c r="JH75" s="1639"/>
      <c r="JI75" s="1639"/>
      <c r="JJ75" s="1639"/>
      <c r="JK75" s="1639"/>
      <c r="JL75" s="1639"/>
      <c r="JM75" s="1639"/>
      <c r="JN75" s="1639"/>
      <c r="JO75" s="1639"/>
      <c r="JP75" s="1639"/>
      <c r="JQ75" s="1639"/>
      <c r="JR75" s="1639"/>
      <c r="JS75" s="1639"/>
      <c r="JT75" s="1639"/>
      <c r="JU75" s="1639"/>
      <c r="JV75" s="1639"/>
      <c r="JW75" s="1639"/>
      <c r="JX75" s="1639"/>
      <c r="JY75" s="1639"/>
      <c r="JZ75" s="1639"/>
      <c r="KA75" s="1639"/>
      <c r="KB75" s="1639"/>
      <c r="KC75" s="1639"/>
      <c r="KD75" s="1639"/>
      <c r="KE75" s="1639"/>
      <c r="KF75" s="1639"/>
      <c r="KG75" s="1639"/>
      <c r="KH75" s="1639"/>
      <c r="KI75" s="1639"/>
      <c r="KJ75" s="1639"/>
      <c r="KK75" s="1639"/>
      <c r="KL75" s="1639"/>
      <c r="KM75" s="1639"/>
      <c r="KN75" s="1639"/>
      <c r="KO75" s="1639"/>
      <c r="KP75" s="1639"/>
      <c r="KQ75" s="1639"/>
      <c r="KR75" s="1639"/>
      <c r="KS75" s="1639"/>
      <c r="KT75" s="1639"/>
      <c r="KU75" s="1639"/>
      <c r="KV75" s="1639"/>
      <c r="KW75" s="1639"/>
      <c r="KX75" s="1639"/>
      <c r="KY75" s="1639"/>
      <c r="KZ75" s="1639"/>
      <c r="LA75" s="1639"/>
      <c r="LB75" s="1639"/>
      <c r="LC75" s="1639"/>
      <c r="LD75" s="1639"/>
      <c r="LE75" s="1639"/>
      <c r="LF75" s="1639"/>
      <c r="LG75" s="1639"/>
      <c r="LH75" s="1639"/>
      <c r="LI75" s="1639"/>
      <c r="LJ75" s="1639"/>
      <c r="LK75" s="1639"/>
      <c r="LL75" s="1639"/>
      <c r="LM75" s="1639"/>
      <c r="LN75" s="1639"/>
      <c r="LO75" s="1639"/>
      <c r="LP75" s="1639"/>
    </row>
    <row r="76" s="1481" customFormat="1" ht="47" customHeight="1" spans="1:328">
      <c r="A76" s="1499">
        <v>45778</v>
      </c>
      <c r="B76" s="1500" t="s">
        <v>382</v>
      </c>
      <c r="C76" s="1501" t="s">
        <v>98</v>
      </c>
      <c r="D76" s="1502">
        <v>4500165533</v>
      </c>
      <c r="E76" s="1503" t="s">
        <v>392</v>
      </c>
      <c r="F76" s="1502" t="s">
        <v>393</v>
      </c>
      <c r="G76" s="2274" t="s">
        <v>176</v>
      </c>
      <c r="H76" s="1505" t="s">
        <v>385</v>
      </c>
      <c r="I76" s="1532" t="s">
        <v>177</v>
      </c>
      <c r="J76" s="1522">
        <v>2760</v>
      </c>
      <c r="K76" s="1534">
        <v>24</v>
      </c>
      <c r="L76" s="1534">
        <v>2760</v>
      </c>
      <c r="M76" s="2594">
        <f t="shared" si="37"/>
        <v>1</v>
      </c>
      <c r="N76" s="1536">
        <v>45813</v>
      </c>
      <c r="O76" s="1536">
        <f>N76-3</f>
        <v>45810</v>
      </c>
      <c r="P76" s="1537" t="s">
        <v>386</v>
      </c>
      <c r="Q76" s="1562" t="s">
        <v>78</v>
      </c>
      <c r="R76" s="1563"/>
      <c r="S76" s="1563"/>
      <c r="T76" s="1563"/>
      <c r="U76" s="1563"/>
      <c r="V76" s="2308">
        <v>45815</v>
      </c>
      <c r="W76" s="2931" t="s">
        <v>111</v>
      </c>
      <c r="X76" s="1565" t="s">
        <v>387</v>
      </c>
      <c r="Y76" s="1589" t="s">
        <v>88</v>
      </c>
      <c r="Z76" s="1589" t="s">
        <v>388</v>
      </c>
      <c r="AA76" s="1589"/>
      <c r="AB76" s="1589"/>
      <c r="AC76" s="1580" t="s">
        <v>389</v>
      </c>
      <c r="AD76" s="1590" t="s">
        <v>390</v>
      </c>
      <c r="AE76" s="2277">
        <v>1451.2567</v>
      </c>
      <c r="AF76" s="2278">
        <f>AE76*M76</f>
        <v>1451.2567</v>
      </c>
      <c r="AG76" s="1504" t="s">
        <v>394</v>
      </c>
      <c r="AH76" s="1609" t="s">
        <v>81</v>
      </c>
      <c r="AI76" s="1799">
        <f t="shared" si="80"/>
        <v>2760</v>
      </c>
      <c r="AJ76" s="1609">
        <v>9</v>
      </c>
      <c r="AK76" s="1610">
        <f t="shared" si="65"/>
        <v>2760</v>
      </c>
      <c r="AL76" s="1610"/>
      <c r="AM76" s="1610">
        <f t="shared" si="68"/>
        <v>115</v>
      </c>
      <c r="AN76" s="1610"/>
      <c r="AO76" s="1610"/>
      <c r="AP76" s="1610"/>
      <c r="AQ76" s="1610"/>
      <c r="AR76" s="1610" t="s">
        <v>63</v>
      </c>
      <c r="AS76" s="1610">
        <f t="shared" si="67"/>
        <v>2760</v>
      </c>
      <c r="AT76" s="1610"/>
      <c r="AU76" s="1622">
        <f t="shared" si="69"/>
        <v>306.666666666667</v>
      </c>
      <c r="AV76" s="1622">
        <f t="shared" si="70"/>
        <v>306.666666666667</v>
      </c>
      <c r="AW76" s="1622">
        <f t="shared" si="71"/>
        <v>306.666666666667</v>
      </c>
      <c r="AX76" s="1622">
        <f t="shared" si="72"/>
        <v>306.666666666667</v>
      </c>
      <c r="AY76" s="1622">
        <f t="shared" si="73"/>
        <v>306.666666666667</v>
      </c>
      <c r="AZ76" s="1622">
        <f t="shared" si="74"/>
        <v>306.666666666667</v>
      </c>
      <c r="BA76" s="1622">
        <f t="shared" si="75"/>
        <v>306.666666666667</v>
      </c>
      <c r="BB76" s="1622">
        <f t="shared" si="76"/>
        <v>306.666666666667</v>
      </c>
      <c r="BC76" s="1622">
        <f t="shared" si="77"/>
        <v>306.666666666667</v>
      </c>
      <c r="BD76" s="1622">
        <f t="shared" si="48"/>
        <v>293.888888888889</v>
      </c>
      <c r="BE76" s="1622">
        <f t="shared" si="49"/>
        <v>12.7777777777778</v>
      </c>
      <c r="BF76" s="1534"/>
      <c r="BG76" s="1638"/>
      <c r="BH76" s="1639"/>
      <c r="BI76" s="1639"/>
      <c r="BJ76" s="1639"/>
      <c r="BK76" s="1639"/>
      <c r="BL76" s="1639"/>
      <c r="BM76" s="1639"/>
      <c r="BN76" s="1639"/>
      <c r="BO76" s="1639"/>
      <c r="BP76" s="1639"/>
      <c r="BQ76" s="1639"/>
      <c r="BR76" s="1639"/>
      <c r="BS76" s="1639"/>
      <c r="BT76" s="1639"/>
      <c r="BU76" s="1639"/>
      <c r="BV76" s="1639"/>
      <c r="BW76" s="1639"/>
      <c r="BX76" s="1639"/>
      <c r="BY76" s="1639"/>
      <c r="BZ76" s="1639"/>
      <c r="CA76" s="1639"/>
      <c r="CB76" s="1639"/>
      <c r="CC76" s="1639"/>
      <c r="CD76" s="1639"/>
      <c r="CE76" s="1639"/>
      <c r="CF76" s="1639"/>
      <c r="CG76" s="1639"/>
      <c r="CH76" s="1639"/>
      <c r="CI76" s="1639"/>
      <c r="CJ76" s="1639"/>
      <c r="CK76" s="1639"/>
      <c r="CL76" s="1639"/>
      <c r="CM76" s="1639"/>
      <c r="CN76" s="1639"/>
      <c r="CO76" s="1639"/>
      <c r="CP76" s="1639"/>
      <c r="CQ76" s="1639"/>
      <c r="CR76" s="1639"/>
      <c r="CS76" s="1639"/>
      <c r="CT76" s="1639"/>
      <c r="CU76" s="1639"/>
      <c r="CV76" s="1639"/>
      <c r="CW76" s="1639"/>
      <c r="CX76" s="1639"/>
      <c r="CY76" s="1639"/>
      <c r="CZ76" s="1639"/>
      <c r="DA76" s="1639"/>
      <c r="DB76" s="1639"/>
      <c r="DC76" s="1639"/>
      <c r="DD76" s="1639"/>
      <c r="DE76" s="1639"/>
      <c r="DF76" s="1639"/>
      <c r="DG76" s="1639"/>
      <c r="DH76" s="1639"/>
      <c r="DI76" s="1639"/>
      <c r="DJ76" s="1639"/>
      <c r="DK76" s="1639"/>
      <c r="DL76" s="1639"/>
      <c r="DM76" s="1639"/>
      <c r="DN76" s="1639"/>
      <c r="DO76" s="1639"/>
      <c r="DP76" s="1639"/>
      <c r="DQ76" s="1639"/>
      <c r="DR76" s="1639"/>
      <c r="DS76" s="1639"/>
      <c r="DT76" s="1639"/>
      <c r="DU76" s="1639"/>
      <c r="DV76" s="1639"/>
      <c r="DW76" s="1639"/>
      <c r="DX76" s="1639"/>
      <c r="DY76" s="1639"/>
      <c r="DZ76" s="1639"/>
      <c r="EA76" s="1639"/>
      <c r="EB76" s="1639"/>
      <c r="EC76" s="1639"/>
      <c r="ED76" s="1639"/>
      <c r="EE76" s="1639"/>
      <c r="EF76" s="1639"/>
      <c r="EG76" s="1639"/>
      <c r="EH76" s="1639"/>
      <c r="EI76" s="1639"/>
      <c r="EJ76" s="1639"/>
      <c r="EK76" s="1639"/>
      <c r="EL76" s="1639"/>
      <c r="EM76" s="1639"/>
      <c r="EN76" s="1639"/>
      <c r="EO76" s="1639"/>
      <c r="EP76" s="1639"/>
      <c r="EQ76" s="1639"/>
      <c r="ER76" s="1639"/>
      <c r="ES76" s="1639"/>
      <c r="ET76" s="1639"/>
      <c r="EU76" s="1639"/>
      <c r="EV76" s="1639"/>
      <c r="EW76" s="1639"/>
      <c r="EX76" s="1639"/>
      <c r="EY76" s="1639"/>
      <c r="EZ76" s="1639"/>
      <c r="FA76" s="1639"/>
      <c r="FB76" s="1639"/>
      <c r="FC76" s="1639"/>
      <c r="FD76" s="1639"/>
      <c r="FE76" s="1639"/>
      <c r="FF76" s="1639"/>
      <c r="FG76" s="1639"/>
      <c r="FH76" s="1639"/>
      <c r="FI76" s="1639"/>
      <c r="FJ76" s="1639"/>
      <c r="FK76" s="1639"/>
      <c r="FL76" s="1639"/>
      <c r="FM76" s="1639"/>
      <c r="FN76" s="1639"/>
      <c r="FO76" s="1639"/>
      <c r="FP76" s="1639"/>
      <c r="FQ76" s="1639"/>
      <c r="FR76" s="1639"/>
      <c r="FS76" s="1639"/>
      <c r="FT76" s="1639"/>
      <c r="FU76" s="1639"/>
      <c r="FV76" s="1639"/>
      <c r="FW76" s="1639"/>
      <c r="FX76" s="1639"/>
      <c r="FY76" s="1639"/>
      <c r="FZ76" s="1639"/>
      <c r="GA76" s="1639"/>
      <c r="GB76" s="1639"/>
      <c r="GC76" s="1639"/>
      <c r="GD76" s="1639"/>
      <c r="GE76" s="1639"/>
      <c r="GF76" s="1639"/>
      <c r="GG76" s="1639"/>
      <c r="GH76" s="1639"/>
      <c r="GI76" s="1639"/>
      <c r="GJ76" s="1639"/>
      <c r="GK76" s="1639"/>
      <c r="GL76" s="1639"/>
      <c r="GM76" s="1639"/>
      <c r="GN76" s="1639"/>
      <c r="GO76" s="1639"/>
      <c r="GP76" s="1639"/>
      <c r="GQ76" s="1639"/>
      <c r="GR76" s="1639"/>
      <c r="GS76" s="1639"/>
      <c r="GT76" s="1639"/>
      <c r="GU76" s="1639"/>
      <c r="GV76" s="1639"/>
      <c r="GW76" s="1639"/>
      <c r="GX76" s="1639"/>
      <c r="GY76" s="1639"/>
      <c r="GZ76" s="1639"/>
      <c r="HA76" s="1639"/>
      <c r="HB76" s="1639"/>
      <c r="HC76" s="1639"/>
      <c r="HD76" s="1639"/>
      <c r="HE76" s="1639"/>
      <c r="HF76" s="1639"/>
      <c r="HG76" s="1639"/>
      <c r="HH76" s="1639"/>
      <c r="HI76" s="1639"/>
      <c r="HJ76" s="1639"/>
      <c r="HK76" s="1639"/>
      <c r="HL76" s="1639"/>
      <c r="HM76" s="1639"/>
      <c r="HN76" s="1639"/>
      <c r="HO76" s="1639"/>
      <c r="HP76" s="1639"/>
      <c r="HQ76" s="1639"/>
      <c r="HR76" s="1639"/>
      <c r="HS76" s="1639"/>
      <c r="HT76" s="1639"/>
      <c r="HU76" s="1639"/>
      <c r="HV76" s="1639"/>
      <c r="HW76" s="1639"/>
      <c r="HX76" s="1639"/>
      <c r="HY76" s="1639"/>
      <c r="HZ76" s="1639"/>
      <c r="IA76" s="1639"/>
      <c r="IB76" s="1639"/>
      <c r="IC76" s="1639"/>
      <c r="ID76" s="1639"/>
      <c r="IE76" s="1639"/>
      <c r="IF76" s="1639"/>
      <c r="IG76" s="1639"/>
      <c r="IH76" s="1639"/>
      <c r="II76" s="1639"/>
      <c r="IJ76" s="1639"/>
      <c r="IK76" s="1639"/>
      <c r="IL76" s="1639"/>
      <c r="IM76" s="1639"/>
      <c r="IN76" s="1639"/>
      <c r="IO76" s="1639"/>
      <c r="IP76" s="1639"/>
      <c r="IQ76" s="1639"/>
      <c r="IR76" s="1639"/>
      <c r="IS76" s="1639"/>
      <c r="IT76" s="1639"/>
      <c r="IU76" s="1639"/>
      <c r="IV76" s="1639"/>
      <c r="IW76" s="1639"/>
      <c r="IX76" s="1639"/>
      <c r="IY76" s="1639"/>
      <c r="IZ76" s="1639"/>
      <c r="JA76" s="1639"/>
      <c r="JB76" s="1639"/>
      <c r="JC76" s="1639"/>
      <c r="JD76" s="1639"/>
      <c r="JE76" s="1639"/>
      <c r="JF76" s="1639"/>
      <c r="JG76" s="1639"/>
      <c r="JH76" s="1639"/>
      <c r="JI76" s="1639"/>
      <c r="JJ76" s="1639"/>
      <c r="JK76" s="1639"/>
      <c r="JL76" s="1639"/>
      <c r="JM76" s="1639"/>
      <c r="JN76" s="1639"/>
      <c r="JO76" s="1639"/>
      <c r="JP76" s="1639"/>
      <c r="JQ76" s="1639"/>
      <c r="JR76" s="1639"/>
      <c r="JS76" s="1639"/>
      <c r="JT76" s="1639"/>
      <c r="JU76" s="1639"/>
      <c r="JV76" s="1639"/>
      <c r="JW76" s="1639"/>
      <c r="JX76" s="1639"/>
      <c r="JY76" s="1639"/>
      <c r="JZ76" s="1639"/>
      <c r="KA76" s="1639"/>
      <c r="KB76" s="1639"/>
      <c r="KC76" s="1639"/>
      <c r="KD76" s="1639"/>
      <c r="KE76" s="1639"/>
      <c r="KF76" s="1639"/>
      <c r="KG76" s="1639"/>
      <c r="KH76" s="1639"/>
      <c r="KI76" s="1639"/>
      <c r="KJ76" s="1639"/>
      <c r="KK76" s="1639"/>
      <c r="KL76" s="1639"/>
      <c r="KM76" s="1639"/>
      <c r="KN76" s="1639"/>
      <c r="KO76" s="1639"/>
      <c r="KP76" s="1639"/>
      <c r="KQ76" s="1639"/>
      <c r="KR76" s="1639"/>
      <c r="KS76" s="1639"/>
      <c r="KT76" s="1639"/>
      <c r="KU76" s="1639"/>
      <c r="KV76" s="1639"/>
      <c r="KW76" s="1639"/>
      <c r="KX76" s="1639"/>
      <c r="KY76" s="1639"/>
      <c r="KZ76" s="1639"/>
      <c r="LA76" s="1639"/>
      <c r="LB76" s="1639"/>
      <c r="LC76" s="1639"/>
      <c r="LD76" s="1639"/>
      <c r="LE76" s="1639"/>
      <c r="LF76" s="1639"/>
      <c r="LG76" s="1639"/>
      <c r="LH76" s="1639"/>
      <c r="LI76" s="1639"/>
      <c r="LJ76" s="1639"/>
      <c r="LK76" s="1639"/>
      <c r="LL76" s="1639"/>
      <c r="LM76" s="1639"/>
      <c r="LN76" s="1639"/>
      <c r="LO76" s="1639"/>
      <c r="LP76" s="1639"/>
    </row>
    <row r="77" s="1481" customFormat="1" ht="47" customHeight="1" spans="1:328">
      <c r="A77" s="1499">
        <v>45778</v>
      </c>
      <c r="B77" s="1500" t="s">
        <v>382</v>
      </c>
      <c r="C77" s="1501" t="s">
        <v>98</v>
      </c>
      <c r="D77" s="1502">
        <v>4500165533</v>
      </c>
      <c r="E77" s="1503" t="s">
        <v>395</v>
      </c>
      <c r="F77" s="1502" t="s">
        <v>396</v>
      </c>
      <c r="G77" s="2274" t="s">
        <v>176</v>
      </c>
      <c r="H77" s="1505" t="s">
        <v>385</v>
      </c>
      <c r="I77" s="1532" t="s">
        <v>177</v>
      </c>
      <c r="J77" s="1522">
        <v>2760</v>
      </c>
      <c r="K77" s="1534">
        <v>24</v>
      </c>
      <c r="L77" s="1534">
        <v>2760</v>
      </c>
      <c r="M77" s="2594">
        <f t="shared" si="37"/>
        <v>1</v>
      </c>
      <c r="N77" s="1536">
        <v>45813</v>
      </c>
      <c r="O77" s="1536">
        <f>N77-3</f>
        <v>45810</v>
      </c>
      <c r="P77" s="1537" t="s">
        <v>386</v>
      </c>
      <c r="Q77" s="1562" t="s">
        <v>78</v>
      </c>
      <c r="R77" s="1563"/>
      <c r="S77" s="1563"/>
      <c r="T77" s="1563"/>
      <c r="U77" s="1563"/>
      <c r="V77" s="2308">
        <v>45822</v>
      </c>
      <c r="W77" s="2931" t="s">
        <v>111</v>
      </c>
      <c r="X77" s="1565" t="s">
        <v>387</v>
      </c>
      <c r="Y77" s="1589" t="s">
        <v>88</v>
      </c>
      <c r="Z77" s="1589" t="s">
        <v>388</v>
      </c>
      <c r="AA77" s="1589"/>
      <c r="AB77" s="1589"/>
      <c r="AC77" s="1580" t="s">
        <v>389</v>
      </c>
      <c r="AD77" s="1590" t="s">
        <v>390</v>
      </c>
      <c r="AE77" s="2277">
        <v>1451.2567</v>
      </c>
      <c r="AF77" s="2278">
        <f>AE77*M77</f>
        <v>1451.2567</v>
      </c>
      <c r="AG77" s="1504" t="s">
        <v>397</v>
      </c>
      <c r="AH77" s="1609" t="s">
        <v>81</v>
      </c>
      <c r="AI77" s="1799">
        <f t="shared" si="80"/>
        <v>2760</v>
      </c>
      <c r="AJ77" s="1609">
        <v>9</v>
      </c>
      <c r="AK77" s="1610">
        <f t="shared" si="65"/>
        <v>2760</v>
      </c>
      <c r="AL77" s="1610"/>
      <c r="AM77" s="1610">
        <f t="shared" si="68"/>
        <v>115</v>
      </c>
      <c r="AN77" s="1610"/>
      <c r="AO77" s="1610"/>
      <c r="AP77" s="1610"/>
      <c r="AQ77" s="1610"/>
      <c r="AR77" s="1610" t="s">
        <v>63</v>
      </c>
      <c r="AS77" s="1610">
        <f t="shared" si="67"/>
        <v>2760</v>
      </c>
      <c r="AT77" s="1610"/>
      <c r="AU77" s="1622">
        <f t="shared" si="69"/>
        <v>306.666666666667</v>
      </c>
      <c r="AV77" s="1622">
        <f t="shared" si="70"/>
        <v>306.666666666667</v>
      </c>
      <c r="AW77" s="1622">
        <f t="shared" si="71"/>
        <v>306.666666666667</v>
      </c>
      <c r="AX77" s="1622">
        <f t="shared" si="72"/>
        <v>306.666666666667</v>
      </c>
      <c r="AY77" s="1622">
        <f t="shared" si="73"/>
        <v>306.666666666667</v>
      </c>
      <c r="AZ77" s="1622">
        <f t="shared" si="74"/>
        <v>306.666666666667</v>
      </c>
      <c r="BA77" s="1622">
        <f t="shared" si="75"/>
        <v>306.666666666667</v>
      </c>
      <c r="BB77" s="1622">
        <f t="shared" si="76"/>
        <v>306.666666666667</v>
      </c>
      <c r="BC77" s="1622">
        <f t="shared" si="77"/>
        <v>306.666666666667</v>
      </c>
      <c r="BD77" s="1622">
        <f t="shared" si="48"/>
        <v>293.888888888889</v>
      </c>
      <c r="BE77" s="1622">
        <f t="shared" si="49"/>
        <v>12.7777777777778</v>
      </c>
      <c r="BF77" s="1534"/>
      <c r="BG77" s="1638"/>
      <c r="BH77" s="1639"/>
      <c r="BI77" s="1639"/>
      <c r="BJ77" s="1639"/>
      <c r="BK77" s="1639"/>
      <c r="BL77" s="1639"/>
      <c r="BM77" s="1639"/>
      <c r="BN77" s="1639"/>
      <c r="BO77" s="1639"/>
      <c r="BP77" s="1639"/>
      <c r="BQ77" s="1639"/>
      <c r="BR77" s="1639"/>
      <c r="BS77" s="1639"/>
      <c r="BT77" s="1639"/>
      <c r="BU77" s="1639"/>
      <c r="BV77" s="1639"/>
      <c r="BW77" s="1639"/>
      <c r="BX77" s="1639"/>
      <c r="BY77" s="1639"/>
      <c r="BZ77" s="1639"/>
      <c r="CA77" s="1639"/>
      <c r="CB77" s="1639"/>
      <c r="CC77" s="1639"/>
      <c r="CD77" s="1639"/>
      <c r="CE77" s="1639"/>
      <c r="CF77" s="1639"/>
      <c r="CG77" s="1639"/>
      <c r="CH77" s="1639"/>
      <c r="CI77" s="1639"/>
      <c r="CJ77" s="1639"/>
      <c r="CK77" s="1639"/>
      <c r="CL77" s="1639"/>
      <c r="CM77" s="1639"/>
      <c r="CN77" s="1639"/>
      <c r="CO77" s="1639"/>
      <c r="CP77" s="1639"/>
      <c r="CQ77" s="1639"/>
      <c r="CR77" s="1639"/>
      <c r="CS77" s="1639"/>
      <c r="CT77" s="1639"/>
      <c r="CU77" s="1639"/>
      <c r="CV77" s="1639"/>
      <c r="CW77" s="1639"/>
      <c r="CX77" s="1639"/>
      <c r="CY77" s="1639"/>
      <c r="CZ77" s="1639"/>
      <c r="DA77" s="1639"/>
      <c r="DB77" s="1639"/>
      <c r="DC77" s="1639"/>
      <c r="DD77" s="1639"/>
      <c r="DE77" s="1639"/>
      <c r="DF77" s="1639"/>
      <c r="DG77" s="1639"/>
      <c r="DH77" s="1639"/>
      <c r="DI77" s="1639"/>
      <c r="DJ77" s="1639"/>
      <c r="DK77" s="1639"/>
      <c r="DL77" s="1639"/>
      <c r="DM77" s="1639"/>
      <c r="DN77" s="1639"/>
      <c r="DO77" s="1639"/>
      <c r="DP77" s="1639"/>
      <c r="DQ77" s="1639"/>
      <c r="DR77" s="1639"/>
      <c r="DS77" s="1639"/>
      <c r="DT77" s="1639"/>
      <c r="DU77" s="1639"/>
      <c r="DV77" s="1639"/>
      <c r="DW77" s="1639"/>
      <c r="DX77" s="1639"/>
      <c r="DY77" s="1639"/>
      <c r="DZ77" s="1639"/>
      <c r="EA77" s="1639"/>
      <c r="EB77" s="1639"/>
      <c r="EC77" s="1639"/>
      <c r="ED77" s="1639"/>
      <c r="EE77" s="1639"/>
      <c r="EF77" s="1639"/>
      <c r="EG77" s="1639"/>
      <c r="EH77" s="1639"/>
      <c r="EI77" s="1639"/>
      <c r="EJ77" s="1639"/>
      <c r="EK77" s="1639"/>
      <c r="EL77" s="1639"/>
      <c r="EM77" s="1639"/>
      <c r="EN77" s="1639"/>
      <c r="EO77" s="1639"/>
      <c r="EP77" s="1639"/>
      <c r="EQ77" s="1639"/>
      <c r="ER77" s="1639"/>
      <c r="ES77" s="1639"/>
      <c r="ET77" s="1639"/>
      <c r="EU77" s="1639"/>
      <c r="EV77" s="1639"/>
      <c r="EW77" s="1639"/>
      <c r="EX77" s="1639"/>
      <c r="EY77" s="1639"/>
      <c r="EZ77" s="1639"/>
      <c r="FA77" s="1639"/>
      <c r="FB77" s="1639"/>
      <c r="FC77" s="1639"/>
      <c r="FD77" s="1639"/>
      <c r="FE77" s="1639"/>
      <c r="FF77" s="1639"/>
      <c r="FG77" s="1639"/>
      <c r="FH77" s="1639"/>
      <c r="FI77" s="1639"/>
      <c r="FJ77" s="1639"/>
      <c r="FK77" s="1639"/>
      <c r="FL77" s="1639"/>
      <c r="FM77" s="1639"/>
      <c r="FN77" s="1639"/>
      <c r="FO77" s="1639"/>
      <c r="FP77" s="1639"/>
      <c r="FQ77" s="1639"/>
      <c r="FR77" s="1639"/>
      <c r="FS77" s="1639"/>
      <c r="FT77" s="1639"/>
      <c r="FU77" s="1639"/>
      <c r="FV77" s="1639"/>
      <c r="FW77" s="1639"/>
      <c r="FX77" s="1639"/>
      <c r="FY77" s="1639"/>
      <c r="FZ77" s="1639"/>
      <c r="GA77" s="1639"/>
      <c r="GB77" s="1639"/>
      <c r="GC77" s="1639"/>
      <c r="GD77" s="1639"/>
      <c r="GE77" s="1639"/>
      <c r="GF77" s="1639"/>
      <c r="GG77" s="1639"/>
      <c r="GH77" s="1639"/>
      <c r="GI77" s="1639"/>
      <c r="GJ77" s="1639"/>
      <c r="GK77" s="1639"/>
      <c r="GL77" s="1639"/>
      <c r="GM77" s="1639"/>
      <c r="GN77" s="1639"/>
      <c r="GO77" s="1639"/>
      <c r="GP77" s="1639"/>
      <c r="GQ77" s="1639"/>
      <c r="GR77" s="1639"/>
      <c r="GS77" s="1639"/>
      <c r="GT77" s="1639"/>
      <c r="GU77" s="1639"/>
      <c r="GV77" s="1639"/>
      <c r="GW77" s="1639"/>
      <c r="GX77" s="1639"/>
      <c r="GY77" s="1639"/>
      <c r="GZ77" s="1639"/>
      <c r="HA77" s="1639"/>
      <c r="HB77" s="1639"/>
      <c r="HC77" s="1639"/>
      <c r="HD77" s="1639"/>
      <c r="HE77" s="1639"/>
      <c r="HF77" s="1639"/>
      <c r="HG77" s="1639"/>
      <c r="HH77" s="1639"/>
      <c r="HI77" s="1639"/>
      <c r="HJ77" s="1639"/>
      <c r="HK77" s="1639"/>
      <c r="HL77" s="1639"/>
      <c r="HM77" s="1639"/>
      <c r="HN77" s="1639"/>
      <c r="HO77" s="1639"/>
      <c r="HP77" s="1639"/>
      <c r="HQ77" s="1639"/>
      <c r="HR77" s="1639"/>
      <c r="HS77" s="1639"/>
      <c r="HT77" s="1639"/>
      <c r="HU77" s="1639"/>
      <c r="HV77" s="1639"/>
      <c r="HW77" s="1639"/>
      <c r="HX77" s="1639"/>
      <c r="HY77" s="1639"/>
      <c r="HZ77" s="1639"/>
      <c r="IA77" s="1639"/>
      <c r="IB77" s="1639"/>
      <c r="IC77" s="1639"/>
      <c r="ID77" s="1639"/>
      <c r="IE77" s="1639"/>
      <c r="IF77" s="1639"/>
      <c r="IG77" s="1639"/>
      <c r="IH77" s="1639"/>
      <c r="II77" s="1639"/>
      <c r="IJ77" s="1639"/>
      <c r="IK77" s="1639"/>
      <c r="IL77" s="1639"/>
      <c r="IM77" s="1639"/>
      <c r="IN77" s="1639"/>
      <c r="IO77" s="1639"/>
      <c r="IP77" s="1639"/>
      <c r="IQ77" s="1639"/>
      <c r="IR77" s="1639"/>
      <c r="IS77" s="1639"/>
      <c r="IT77" s="1639"/>
      <c r="IU77" s="1639"/>
      <c r="IV77" s="1639"/>
      <c r="IW77" s="1639"/>
      <c r="IX77" s="1639"/>
      <c r="IY77" s="1639"/>
      <c r="IZ77" s="1639"/>
      <c r="JA77" s="1639"/>
      <c r="JB77" s="1639"/>
      <c r="JC77" s="1639"/>
      <c r="JD77" s="1639"/>
      <c r="JE77" s="1639"/>
      <c r="JF77" s="1639"/>
      <c r="JG77" s="1639"/>
      <c r="JH77" s="1639"/>
      <c r="JI77" s="1639"/>
      <c r="JJ77" s="1639"/>
      <c r="JK77" s="1639"/>
      <c r="JL77" s="1639"/>
      <c r="JM77" s="1639"/>
      <c r="JN77" s="1639"/>
      <c r="JO77" s="1639"/>
      <c r="JP77" s="1639"/>
      <c r="JQ77" s="1639"/>
      <c r="JR77" s="1639"/>
      <c r="JS77" s="1639"/>
      <c r="JT77" s="1639"/>
      <c r="JU77" s="1639"/>
      <c r="JV77" s="1639"/>
      <c r="JW77" s="1639"/>
      <c r="JX77" s="1639"/>
      <c r="JY77" s="1639"/>
      <c r="JZ77" s="1639"/>
      <c r="KA77" s="1639"/>
      <c r="KB77" s="1639"/>
      <c r="KC77" s="1639"/>
      <c r="KD77" s="1639"/>
      <c r="KE77" s="1639"/>
      <c r="KF77" s="1639"/>
      <c r="KG77" s="1639"/>
      <c r="KH77" s="1639"/>
      <c r="KI77" s="1639"/>
      <c r="KJ77" s="1639"/>
      <c r="KK77" s="1639"/>
      <c r="KL77" s="1639"/>
      <c r="KM77" s="1639"/>
      <c r="KN77" s="1639"/>
      <c r="KO77" s="1639"/>
      <c r="KP77" s="1639"/>
      <c r="KQ77" s="1639"/>
      <c r="KR77" s="1639"/>
      <c r="KS77" s="1639"/>
      <c r="KT77" s="1639"/>
      <c r="KU77" s="1639"/>
      <c r="KV77" s="1639"/>
      <c r="KW77" s="1639"/>
      <c r="KX77" s="1639"/>
      <c r="KY77" s="1639"/>
      <c r="KZ77" s="1639"/>
      <c r="LA77" s="1639"/>
      <c r="LB77" s="1639"/>
      <c r="LC77" s="1639"/>
      <c r="LD77" s="1639"/>
      <c r="LE77" s="1639"/>
      <c r="LF77" s="1639"/>
      <c r="LG77" s="1639"/>
      <c r="LH77" s="1639"/>
      <c r="LI77" s="1639"/>
      <c r="LJ77" s="1639"/>
      <c r="LK77" s="1639"/>
      <c r="LL77" s="1639"/>
      <c r="LM77" s="1639"/>
      <c r="LN77" s="1639"/>
      <c r="LO77" s="1639"/>
      <c r="LP77" s="1639"/>
    </row>
    <row r="78" s="1481" customFormat="1" ht="47" customHeight="1" spans="1:328">
      <c r="A78" s="1499">
        <v>45778</v>
      </c>
      <c r="B78" s="1500" t="s">
        <v>382</v>
      </c>
      <c r="C78" s="1501" t="s">
        <v>98</v>
      </c>
      <c r="D78" s="1502">
        <v>4500165533</v>
      </c>
      <c r="E78" s="1503" t="s">
        <v>398</v>
      </c>
      <c r="F78" s="1502" t="s">
        <v>399</v>
      </c>
      <c r="G78" s="2274" t="s">
        <v>176</v>
      </c>
      <c r="H78" s="1505" t="s">
        <v>385</v>
      </c>
      <c r="I78" s="1532" t="s">
        <v>177</v>
      </c>
      <c r="J78" s="1522">
        <v>2760</v>
      </c>
      <c r="K78" s="1534">
        <v>24</v>
      </c>
      <c r="L78" s="1534">
        <v>2760</v>
      </c>
      <c r="M78" s="2594">
        <f t="shared" si="37"/>
        <v>1</v>
      </c>
      <c r="N78" s="1536">
        <v>45813</v>
      </c>
      <c r="O78" s="1536">
        <f>N78-3</f>
        <v>45810</v>
      </c>
      <c r="P78" s="1537" t="s">
        <v>386</v>
      </c>
      <c r="Q78" s="1562" t="s">
        <v>78</v>
      </c>
      <c r="R78" s="1563"/>
      <c r="S78" s="1563"/>
      <c r="T78" s="1563"/>
      <c r="U78" s="1563"/>
      <c r="V78" s="2308">
        <v>45815</v>
      </c>
      <c r="W78" s="2931" t="s">
        <v>111</v>
      </c>
      <c r="X78" s="1565" t="s">
        <v>387</v>
      </c>
      <c r="Y78" s="1589" t="s">
        <v>88</v>
      </c>
      <c r="Z78" s="1589" t="s">
        <v>388</v>
      </c>
      <c r="AA78" s="1589"/>
      <c r="AB78" s="1589"/>
      <c r="AC78" s="1580" t="s">
        <v>389</v>
      </c>
      <c r="AD78" s="1590" t="s">
        <v>390</v>
      </c>
      <c r="AE78" s="2277">
        <v>1451.2567</v>
      </c>
      <c r="AF78" s="2278">
        <f>AE78*M78</f>
        <v>1451.2567</v>
      </c>
      <c r="AG78" s="1504" t="s">
        <v>400</v>
      </c>
      <c r="AH78" s="1609" t="s">
        <v>81</v>
      </c>
      <c r="AI78" s="1799">
        <f t="shared" si="80"/>
        <v>2760</v>
      </c>
      <c r="AJ78" s="1609">
        <v>9</v>
      </c>
      <c r="AK78" s="1610">
        <f t="shared" si="65"/>
        <v>2760</v>
      </c>
      <c r="AL78" s="1610"/>
      <c r="AM78" s="1610">
        <f t="shared" si="68"/>
        <v>115</v>
      </c>
      <c r="AN78" s="1610"/>
      <c r="AO78" s="1610"/>
      <c r="AP78" s="1610"/>
      <c r="AQ78" s="1610"/>
      <c r="AR78" s="1610" t="s">
        <v>63</v>
      </c>
      <c r="AS78" s="1610">
        <f t="shared" si="67"/>
        <v>2760</v>
      </c>
      <c r="AT78" s="1610"/>
      <c r="AU78" s="1622">
        <f t="shared" si="69"/>
        <v>306.666666666667</v>
      </c>
      <c r="AV78" s="1622">
        <f t="shared" si="70"/>
        <v>306.666666666667</v>
      </c>
      <c r="AW78" s="1622">
        <f t="shared" si="71"/>
        <v>306.666666666667</v>
      </c>
      <c r="AX78" s="1622">
        <f t="shared" si="72"/>
        <v>306.666666666667</v>
      </c>
      <c r="AY78" s="1622">
        <f t="shared" si="73"/>
        <v>306.666666666667</v>
      </c>
      <c r="AZ78" s="1622">
        <f t="shared" si="74"/>
        <v>306.666666666667</v>
      </c>
      <c r="BA78" s="1622">
        <f t="shared" si="75"/>
        <v>306.666666666667</v>
      </c>
      <c r="BB78" s="1622">
        <f t="shared" si="76"/>
        <v>306.666666666667</v>
      </c>
      <c r="BC78" s="1622">
        <f t="shared" si="77"/>
        <v>306.666666666667</v>
      </c>
      <c r="BD78" s="1622">
        <f t="shared" si="48"/>
        <v>293.888888888889</v>
      </c>
      <c r="BE78" s="1622">
        <f t="shared" si="49"/>
        <v>12.7777777777778</v>
      </c>
      <c r="BF78" s="1534"/>
      <c r="BG78" s="1638"/>
      <c r="BH78" s="1639"/>
      <c r="BI78" s="1639"/>
      <c r="BJ78" s="1639"/>
      <c r="BK78" s="1639"/>
      <c r="BL78" s="1639"/>
      <c r="BM78" s="1639"/>
      <c r="BN78" s="1639"/>
      <c r="BO78" s="1639"/>
      <c r="BP78" s="1639"/>
      <c r="BQ78" s="1639"/>
      <c r="BR78" s="1639"/>
      <c r="BS78" s="1639"/>
      <c r="BT78" s="1639"/>
      <c r="BU78" s="1639"/>
      <c r="BV78" s="1639"/>
      <c r="BW78" s="1639"/>
      <c r="BX78" s="1639"/>
      <c r="BY78" s="1639"/>
      <c r="BZ78" s="1639"/>
      <c r="CA78" s="1639"/>
      <c r="CB78" s="1639"/>
      <c r="CC78" s="1639"/>
      <c r="CD78" s="1639"/>
      <c r="CE78" s="1639"/>
      <c r="CF78" s="1639"/>
      <c r="CG78" s="1639"/>
      <c r="CH78" s="1639"/>
      <c r="CI78" s="1639"/>
      <c r="CJ78" s="1639"/>
      <c r="CK78" s="1639"/>
      <c r="CL78" s="1639"/>
      <c r="CM78" s="1639"/>
      <c r="CN78" s="1639"/>
      <c r="CO78" s="1639"/>
      <c r="CP78" s="1639"/>
      <c r="CQ78" s="1639"/>
      <c r="CR78" s="1639"/>
      <c r="CS78" s="1639"/>
      <c r="CT78" s="1639"/>
      <c r="CU78" s="1639"/>
      <c r="CV78" s="1639"/>
      <c r="CW78" s="1639"/>
      <c r="CX78" s="1639"/>
      <c r="CY78" s="1639"/>
      <c r="CZ78" s="1639"/>
      <c r="DA78" s="1639"/>
      <c r="DB78" s="1639"/>
      <c r="DC78" s="1639"/>
      <c r="DD78" s="1639"/>
      <c r="DE78" s="1639"/>
      <c r="DF78" s="1639"/>
      <c r="DG78" s="1639"/>
      <c r="DH78" s="1639"/>
      <c r="DI78" s="1639"/>
      <c r="DJ78" s="1639"/>
      <c r="DK78" s="1639"/>
      <c r="DL78" s="1639"/>
      <c r="DM78" s="1639"/>
      <c r="DN78" s="1639"/>
      <c r="DO78" s="1639"/>
      <c r="DP78" s="1639"/>
      <c r="DQ78" s="1639"/>
      <c r="DR78" s="1639"/>
      <c r="DS78" s="1639"/>
      <c r="DT78" s="1639"/>
      <c r="DU78" s="1639"/>
      <c r="DV78" s="1639"/>
      <c r="DW78" s="1639"/>
      <c r="DX78" s="1639"/>
      <c r="DY78" s="1639"/>
      <c r="DZ78" s="1639"/>
      <c r="EA78" s="1639"/>
      <c r="EB78" s="1639"/>
      <c r="EC78" s="1639"/>
      <c r="ED78" s="1639"/>
      <c r="EE78" s="1639"/>
      <c r="EF78" s="1639"/>
      <c r="EG78" s="1639"/>
      <c r="EH78" s="1639"/>
      <c r="EI78" s="1639"/>
      <c r="EJ78" s="1639"/>
      <c r="EK78" s="1639"/>
      <c r="EL78" s="1639"/>
      <c r="EM78" s="1639"/>
      <c r="EN78" s="1639"/>
      <c r="EO78" s="1639"/>
      <c r="EP78" s="1639"/>
      <c r="EQ78" s="1639"/>
      <c r="ER78" s="1639"/>
      <c r="ES78" s="1639"/>
      <c r="ET78" s="1639"/>
      <c r="EU78" s="1639"/>
      <c r="EV78" s="1639"/>
      <c r="EW78" s="1639"/>
      <c r="EX78" s="1639"/>
      <c r="EY78" s="1639"/>
      <c r="EZ78" s="1639"/>
      <c r="FA78" s="1639"/>
      <c r="FB78" s="1639"/>
      <c r="FC78" s="1639"/>
      <c r="FD78" s="1639"/>
      <c r="FE78" s="1639"/>
      <c r="FF78" s="1639"/>
      <c r="FG78" s="1639"/>
      <c r="FH78" s="1639"/>
      <c r="FI78" s="1639"/>
      <c r="FJ78" s="1639"/>
      <c r="FK78" s="1639"/>
      <c r="FL78" s="1639"/>
      <c r="FM78" s="1639"/>
      <c r="FN78" s="1639"/>
      <c r="FO78" s="1639"/>
      <c r="FP78" s="1639"/>
      <c r="FQ78" s="1639"/>
      <c r="FR78" s="1639"/>
      <c r="FS78" s="1639"/>
      <c r="FT78" s="1639"/>
      <c r="FU78" s="1639"/>
      <c r="FV78" s="1639"/>
      <c r="FW78" s="1639"/>
      <c r="FX78" s="1639"/>
      <c r="FY78" s="1639"/>
      <c r="FZ78" s="1639"/>
      <c r="GA78" s="1639"/>
      <c r="GB78" s="1639"/>
      <c r="GC78" s="1639"/>
      <c r="GD78" s="1639"/>
      <c r="GE78" s="1639"/>
      <c r="GF78" s="1639"/>
      <c r="GG78" s="1639"/>
      <c r="GH78" s="1639"/>
      <c r="GI78" s="1639"/>
      <c r="GJ78" s="1639"/>
      <c r="GK78" s="1639"/>
      <c r="GL78" s="1639"/>
      <c r="GM78" s="1639"/>
      <c r="GN78" s="1639"/>
      <c r="GO78" s="1639"/>
      <c r="GP78" s="1639"/>
      <c r="GQ78" s="1639"/>
      <c r="GR78" s="1639"/>
      <c r="GS78" s="1639"/>
      <c r="GT78" s="1639"/>
      <c r="GU78" s="1639"/>
      <c r="GV78" s="1639"/>
      <c r="GW78" s="1639"/>
      <c r="GX78" s="1639"/>
      <c r="GY78" s="1639"/>
      <c r="GZ78" s="1639"/>
      <c r="HA78" s="1639"/>
      <c r="HB78" s="1639"/>
      <c r="HC78" s="1639"/>
      <c r="HD78" s="1639"/>
      <c r="HE78" s="1639"/>
      <c r="HF78" s="1639"/>
      <c r="HG78" s="1639"/>
      <c r="HH78" s="1639"/>
      <c r="HI78" s="1639"/>
      <c r="HJ78" s="1639"/>
      <c r="HK78" s="1639"/>
      <c r="HL78" s="1639"/>
      <c r="HM78" s="1639"/>
      <c r="HN78" s="1639"/>
      <c r="HO78" s="1639"/>
      <c r="HP78" s="1639"/>
      <c r="HQ78" s="1639"/>
      <c r="HR78" s="1639"/>
      <c r="HS78" s="1639"/>
      <c r="HT78" s="1639"/>
      <c r="HU78" s="1639"/>
      <c r="HV78" s="1639"/>
      <c r="HW78" s="1639"/>
      <c r="HX78" s="1639"/>
      <c r="HY78" s="1639"/>
      <c r="HZ78" s="1639"/>
      <c r="IA78" s="1639"/>
      <c r="IB78" s="1639"/>
      <c r="IC78" s="1639"/>
      <c r="ID78" s="1639"/>
      <c r="IE78" s="1639"/>
      <c r="IF78" s="1639"/>
      <c r="IG78" s="1639"/>
      <c r="IH78" s="1639"/>
      <c r="II78" s="1639"/>
      <c r="IJ78" s="1639"/>
      <c r="IK78" s="1639"/>
      <c r="IL78" s="1639"/>
      <c r="IM78" s="1639"/>
      <c r="IN78" s="1639"/>
      <c r="IO78" s="1639"/>
      <c r="IP78" s="1639"/>
      <c r="IQ78" s="1639"/>
      <c r="IR78" s="1639"/>
      <c r="IS78" s="1639"/>
      <c r="IT78" s="1639"/>
      <c r="IU78" s="1639"/>
      <c r="IV78" s="1639"/>
      <c r="IW78" s="1639"/>
      <c r="IX78" s="1639"/>
      <c r="IY78" s="1639"/>
      <c r="IZ78" s="1639"/>
      <c r="JA78" s="1639"/>
      <c r="JB78" s="1639"/>
      <c r="JC78" s="1639"/>
      <c r="JD78" s="1639"/>
      <c r="JE78" s="1639"/>
      <c r="JF78" s="1639"/>
      <c r="JG78" s="1639"/>
      <c r="JH78" s="1639"/>
      <c r="JI78" s="1639"/>
      <c r="JJ78" s="1639"/>
      <c r="JK78" s="1639"/>
      <c r="JL78" s="1639"/>
      <c r="JM78" s="1639"/>
      <c r="JN78" s="1639"/>
      <c r="JO78" s="1639"/>
      <c r="JP78" s="1639"/>
      <c r="JQ78" s="1639"/>
      <c r="JR78" s="1639"/>
      <c r="JS78" s="1639"/>
      <c r="JT78" s="1639"/>
      <c r="JU78" s="1639"/>
      <c r="JV78" s="1639"/>
      <c r="JW78" s="1639"/>
      <c r="JX78" s="1639"/>
      <c r="JY78" s="1639"/>
      <c r="JZ78" s="1639"/>
      <c r="KA78" s="1639"/>
      <c r="KB78" s="1639"/>
      <c r="KC78" s="1639"/>
      <c r="KD78" s="1639"/>
      <c r="KE78" s="1639"/>
      <c r="KF78" s="1639"/>
      <c r="KG78" s="1639"/>
      <c r="KH78" s="1639"/>
      <c r="KI78" s="1639"/>
      <c r="KJ78" s="1639"/>
      <c r="KK78" s="1639"/>
      <c r="KL78" s="1639"/>
      <c r="KM78" s="1639"/>
      <c r="KN78" s="1639"/>
      <c r="KO78" s="1639"/>
      <c r="KP78" s="1639"/>
      <c r="KQ78" s="1639"/>
      <c r="KR78" s="1639"/>
      <c r="KS78" s="1639"/>
      <c r="KT78" s="1639"/>
      <c r="KU78" s="1639"/>
      <c r="KV78" s="1639"/>
      <c r="KW78" s="1639"/>
      <c r="KX78" s="1639"/>
      <c r="KY78" s="1639"/>
      <c r="KZ78" s="1639"/>
      <c r="LA78" s="1639"/>
      <c r="LB78" s="1639"/>
      <c r="LC78" s="1639"/>
      <c r="LD78" s="1639"/>
      <c r="LE78" s="1639"/>
      <c r="LF78" s="1639"/>
      <c r="LG78" s="1639"/>
      <c r="LH78" s="1639"/>
      <c r="LI78" s="1639"/>
      <c r="LJ78" s="1639"/>
      <c r="LK78" s="1639"/>
      <c r="LL78" s="1639"/>
      <c r="LM78" s="1639"/>
      <c r="LN78" s="1639"/>
      <c r="LO78" s="1639"/>
      <c r="LP78" s="1639"/>
    </row>
    <row r="79" s="1481" customFormat="1" ht="47" customHeight="1" spans="1:328">
      <c r="A79" s="1499">
        <v>45778</v>
      </c>
      <c r="B79" s="1500" t="s">
        <v>382</v>
      </c>
      <c r="C79" s="1501" t="s">
        <v>98</v>
      </c>
      <c r="D79" s="1502">
        <v>4500165533</v>
      </c>
      <c r="E79" s="1503" t="s">
        <v>401</v>
      </c>
      <c r="F79" s="1502" t="s">
        <v>402</v>
      </c>
      <c r="G79" s="2274" t="s">
        <v>176</v>
      </c>
      <c r="H79" s="1505" t="s">
        <v>385</v>
      </c>
      <c r="I79" s="1532" t="s">
        <v>177</v>
      </c>
      <c r="J79" s="1522">
        <v>2760</v>
      </c>
      <c r="K79" s="1534">
        <v>24</v>
      </c>
      <c r="L79" s="1534">
        <v>2760</v>
      </c>
      <c r="M79" s="2594">
        <f t="shared" si="37"/>
        <v>1</v>
      </c>
      <c r="N79" s="1536">
        <v>45813</v>
      </c>
      <c r="O79" s="1536">
        <f>N79-3</f>
        <v>45810</v>
      </c>
      <c r="P79" s="1537" t="s">
        <v>386</v>
      </c>
      <c r="Q79" s="1562" t="s">
        <v>78</v>
      </c>
      <c r="R79" s="1563"/>
      <c r="S79" s="1563"/>
      <c r="T79" s="1563"/>
      <c r="U79" s="1563"/>
      <c r="V79" s="1532"/>
      <c r="W79" s="2931" t="s">
        <v>111</v>
      </c>
      <c r="X79" s="1565" t="s">
        <v>387</v>
      </c>
      <c r="Y79" s="1589" t="s">
        <v>88</v>
      </c>
      <c r="Z79" s="1589" t="s">
        <v>388</v>
      </c>
      <c r="AA79" s="1589"/>
      <c r="AB79" s="1589"/>
      <c r="AC79" s="1580" t="s">
        <v>389</v>
      </c>
      <c r="AD79" s="1590" t="s">
        <v>390</v>
      </c>
      <c r="AE79" s="2277">
        <v>1451.2567</v>
      </c>
      <c r="AF79" s="2278">
        <f>AE79*M79</f>
        <v>1451.2567</v>
      </c>
      <c r="AG79" s="1504" t="s">
        <v>403</v>
      </c>
      <c r="AH79" s="1609" t="s">
        <v>81</v>
      </c>
      <c r="AI79" s="1799">
        <f t="shared" si="80"/>
        <v>2760</v>
      </c>
      <c r="AJ79" s="1609">
        <v>9</v>
      </c>
      <c r="AK79" s="1610">
        <f t="shared" si="65"/>
        <v>2760</v>
      </c>
      <c r="AL79" s="1610"/>
      <c r="AM79" s="1610">
        <f t="shared" si="68"/>
        <v>115</v>
      </c>
      <c r="AN79" s="1610"/>
      <c r="AO79" s="1610"/>
      <c r="AP79" s="1610"/>
      <c r="AQ79" s="1610"/>
      <c r="AR79" s="1610" t="s">
        <v>63</v>
      </c>
      <c r="AS79" s="1610">
        <f t="shared" si="67"/>
        <v>2760</v>
      </c>
      <c r="AT79" s="1610"/>
      <c r="AU79" s="1622">
        <f t="shared" si="69"/>
        <v>306.666666666667</v>
      </c>
      <c r="AV79" s="1622">
        <f t="shared" si="70"/>
        <v>306.666666666667</v>
      </c>
      <c r="AW79" s="1622">
        <f t="shared" si="71"/>
        <v>306.666666666667</v>
      </c>
      <c r="AX79" s="1622">
        <f t="shared" si="72"/>
        <v>306.666666666667</v>
      </c>
      <c r="AY79" s="1622">
        <f t="shared" si="73"/>
        <v>306.666666666667</v>
      </c>
      <c r="AZ79" s="1622">
        <f t="shared" si="74"/>
        <v>306.666666666667</v>
      </c>
      <c r="BA79" s="1622">
        <f t="shared" si="75"/>
        <v>306.666666666667</v>
      </c>
      <c r="BB79" s="1622">
        <f t="shared" si="76"/>
        <v>306.666666666667</v>
      </c>
      <c r="BC79" s="1622">
        <f t="shared" si="77"/>
        <v>306.666666666667</v>
      </c>
      <c r="BD79" s="1622">
        <f t="shared" si="48"/>
        <v>293.888888888889</v>
      </c>
      <c r="BE79" s="1622">
        <f t="shared" si="49"/>
        <v>12.7777777777778</v>
      </c>
      <c r="BF79" s="1534"/>
      <c r="BG79" s="1638"/>
      <c r="BH79" s="1639"/>
      <c r="BI79" s="1639"/>
      <c r="BJ79" s="1639"/>
      <c r="BK79" s="1639"/>
      <c r="BL79" s="1639"/>
      <c r="BM79" s="1639"/>
      <c r="BN79" s="1639"/>
      <c r="BO79" s="1639"/>
      <c r="BP79" s="1639"/>
      <c r="BQ79" s="1639"/>
      <c r="BR79" s="1639"/>
      <c r="BS79" s="1639"/>
      <c r="BT79" s="1639"/>
      <c r="BU79" s="1639"/>
      <c r="BV79" s="1639"/>
      <c r="BW79" s="1639"/>
      <c r="BX79" s="1639"/>
      <c r="BY79" s="1639"/>
      <c r="BZ79" s="1639"/>
      <c r="CA79" s="1639"/>
      <c r="CB79" s="1639"/>
      <c r="CC79" s="1639"/>
      <c r="CD79" s="1639"/>
      <c r="CE79" s="1639"/>
      <c r="CF79" s="1639"/>
      <c r="CG79" s="1639"/>
      <c r="CH79" s="1639"/>
      <c r="CI79" s="1639"/>
      <c r="CJ79" s="1639"/>
      <c r="CK79" s="1639"/>
      <c r="CL79" s="1639"/>
      <c r="CM79" s="1639"/>
      <c r="CN79" s="1639"/>
      <c r="CO79" s="1639"/>
      <c r="CP79" s="1639"/>
      <c r="CQ79" s="1639"/>
      <c r="CR79" s="1639"/>
      <c r="CS79" s="1639"/>
      <c r="CT79" s="1639"/>
      <c r="CU79" s="1639"/>
      <c r="CV79" s="1639"/>
      <c r="CW79" s="1639"/>
      <c r="CX79" s="1639"/>
      <c r="CY79" s="1639"/>
      <c r="CZ79" s="1639"/>
      <c r="DA79" s="1639"/>
      <c r="DB79" s="1639"/>
      <c r="DC79" s="1639"/>
      <c r="DD79" s="1639"/>
      <c r="DE79" s="1639"/>
      <c r="DF79" s="1639"/>
      <c r="DG79" s="1639"/>
      <c r="DH79" s="1639"/>
      <c r="DI79" s="1639"/>
      <c r="DJ79" s="1639"/>
      <c r="DK79" s="1639"/>
      <c r="DL79" s="1639"/>
      <c r="DM79" s="1639"/>
      <c r="DN79" s="1639"/>
      <c r="DO79" s="1639"/>
      <c r="DP79" s="1639"/>
      <c r="DQ79" s="1639"/>
      <c r="DR79" s="1639"/>
      <c r="DS79" s="1639"/>
      <c r="DT79" s="1639"/>
      <c r="DU79" s="1639"/>
      <c r="DV79" s="1639"/>
      <c r="DW79" s="1639"/>
      <c r="DX79" s="1639"/>
      <c r="DY79" s="1639"/>
      <c r="DZ79" s="1639"/>
      <c r="EA79" s="1639"/>
      <c r="EB79" s="1639"/>
      <c r="EC79" s="1639"/>
      <c r="ED79" s="1639"/>
      <c r="EE79" s="1639"/>
      <c r="EF79" s="1639"/>
      <c r="EG79" s="1639"/>
      <c r="EH79" s="1639"/>
      <c r="EI79" s="1639"/>
      <c r="EJ79" s="1639"/>
      <c r="EK79" s="1639"/>
      <c r="EL79" s="1639"/>
      <c r="EM79" s="1639"/>
      <c r="EN79" s="1639"/>
      <c r="EO79" s="1639"/>
      <c r="EP79" s="1639"/>
      <c r="EQ79" s="1639"/>
      <c r="ER79" s="1639"/>
      <c r="ES79" s="1639"/>
      <c r="ET79" s="1639"/>
      <c r="EU79" s="1639"/>
      <c r="EV79" s="1639"/>
      <c r="EW79" s="1639"/>
      <c r="EX79" s="1639"/>
      <c r="EY79" s="1639"/>
      <c r="EZ79" s="1639"/>
      <c r="FA79" s="1639"/>
      <c r="FB79" s="1639"/>
      <c r="FC79" s="1639"/>
      <c r="FD79" s="1639"/>
      <c r="FE79" s="1639"/>
      <c r="FF79" s="1639"/>
      <c r="FG79" s="1639"/>
      <c r="FH79" s="1639"/>
      <c r="FI79" s="1639"/>
      <c r="FJ79" s="1639"/>
      <c r="FK79" s="1639"/>
      <c r="FL79" s="1639"/>
      <c r="FM79" s="1639"/>
      <c r="FN79" s="1639"/>
      <c r="FO79" s="1639"/>
      <c r="FP79" s="1639"/>
      <c r="FQ79" s="1639"/>
      <c r="FR79" s="1639"/>
      <c r="FS79" s="1639"/>
      <c r="FT79" s="1639"/>
      <c r="FU79" s="1639"/>
      <c r="FV79" s="1639"/>
      <c r="FW79" s="1639"/>
      <c r="FX79" s="1639"/>
      <c r="FY79" s="1639"/>
      <c r="FZ79" s="1639"/>
      <c r="GA79" s="1639"/>
      <c r="GB79" s="1639"/>
      <c r="GC79" s="1639"/>
      <c r="GD79" s="1639"/>
      <c r="GE79" s="1639"/>
      <c r="GF79" s="1639"/>
      <c r="GG79" s="1639"/>
      <c r="GH79" s="1639"/>
      <c r="GI79" s="1639"/>
      <c r="GJ79" s="1639"/>
      <c r="GK79" s="1639"/>
      <c r="GL79" s="1639"/>
      <c r="GM79" s="1639"/>
      <c r="GN79" s="1639"/>
      <c r="GO79" s="1639"/>
      <c r="GP79" s="1639"/>
      <c r="GQ79" s="1639"/>
      <c r="GR79" s="1639"/>
      <c r="GS79" s="1639"/>
      <c r="GT79" s="1639"/>
      <c r="GU79" s="1639"/>
      <c r="GV79" s="1639"/>
      <c r="GW79" s="1639"/>
      <c r="GX79" s="1639"/>
      <c r="GY79" s="1639"/>
      <c r="GZ79" s="1639"/>
      <c r="HA79" s="1639"/>
      <c r="HB79" s="1639"/>
      <c r="HC79" s="1639"/>
      <c r="HD79" s="1639"/>
      <c r="HE79" s="1639"/>
      <c r="HF79" s="1639"/>
      <c r="HG79" s="1639"/>
      <c r="HH79" s="1639"/>
      <c r="HI79" s="1639"/>
      <c r="HJ79" s="1639"/>
      <c r="HK79" s="1639"/>
      <c r="HL79" s="1639"/>
      <c r="HM79" s="1639"/>
      <c r="HN79" s="1639"/>
      <c r="HO79" s="1639"/>
      <c r="HP79" s="1639"/>
      <c r="HQ79" s="1639"/>
      <c r="HR79" s="1639"/>
      <c r="HS79" s="1639"/>
      <c r="HT79" s="1639"/>
      <c r="HU79" s="1639"/>
      <c r="HV79" s="1639"/>
      <c r="HW79" s="1639"/>
      <c r="HX79" s="1639"/>
      <c r="HY79" s="1639"/>
      <c r="HZ79" s="1639"/>
      <c r="IA79" s="1639"/>
      <c r="IB79" s="1639"/>
      <c r="IC79" s="1639"/>
      <c r="ID79" s="1639"/>
      <c r="IE79" s="1639"/>
      <c r="IF79" s="1639"/>
      <c r="IG79" s="1639"/>
      <c r="IH79" s="1639"/>
      <c r="II79" s="1639"/>
      <c r="IJ79" s="1639"/>
      <c r="IK79" s="1639"/>
      <c r="IL79" s="1639"/>
      <c r="IM79" s="1639"/>
      <c r="IN79" s="1639"/>
      <c r="IO79" s="1639"/>
      <c r="IP79" s="1639"/>
      <c r="IQ79" s="1639"/>
      <c r="IR79" s="1639"/>
      <c r="IS79" s="1639"/>
      <c r="IT79" s="1639"/>
      <c r="IU79" s="1639"/>
      <c r="IV79" s="1639"/>
      <c r="IW79" s="1639"/>
      <c r="IX79" s="1639"/>
      <c r="IY79" s="1639"/>
      <c r="IZ79" s="1639"/>
      <c r="JA79" s="1639"/>
      <c r="JB79" s="1639"/>
      <c r="JC79" s="1639"/>
      <c r="JD79" s="1639"/>
      <c r="JE79" s="1639"/>
      <c r="JF79" s="1639"/>
      <c r="JG79" s="1639"/>
      <c r="JH79" s="1639"/>
      <c r="JI79" s="1639"/>
      <c r="JJ79" s="1639"/>
      <c r="JK79" s="1639"/>
      <c r="JL79" s="1639"/>
      <c r="JM79" s="1639"/>
      <c r="JN79" s="1639"/>
      <c r="JO79" s="1639"/>
      <c r="JP79" s="1639"/>
      <c r="JQ79" s="1639"/>
      <c r="JR79" s="1639"/>
      <c r="JS79" s="1639"/>
      <c r="JT79" s="1639"/>
      <c r="JU79" s="1639"/>
      <c r="JV79" s="1639"/>
      <c r="JW79" s="1639"/>
      <c r="JX79" s="1639"/>
      <c r="JY79" s="1639"/>
      <c r="JZ79" s="1639"/>
      <c r="KA79" s="1639"/>
      <c r="KB79" s="1639"/>
      <c r="KC79" s="1639"/>
      <c r="KD79" s="1639"/>
      <c r="KE79" s="1639"/>
      <c r="KF79" s="1639"/>
      <c r="KG79" s="1639"/>
      <c r="KH79" s="1639"/>
      <c r="KI79" s="1639"/>
      <c r="KJ79" s="1639"/>
      <c r="KK79" s="1639"/>
      <c r="KL79" s="1639"/>
      <c r="KM79" s="1639"/>
      <c r="KN79" s="1639"/>
      <c r="KO79" s="1639"/>
      <c r="KP79" s="1639"/>
      <c r="KQ79" s="1639"/>
      <c r="KR79" s="1639"/>
      <c r="KS79" s="1639"/>
      <c r="KT79" s="1639"/>
      <c r="KU79" s="1639"/>
      <c r="KV79" s="1639"/>
      <c r="KW79" s="1639"/>
      <c r="KX79" s="1639"/>
      <c r="KY79" s="1639"/>
      <c r="KZ79" s="1639"/>
      <c r="LA79" s="1639"/>
      <c r="LB79" s="1639"/>
      <c r="LC79" s="1639"/>
      <c r="LD79" s="1639"/>
      <c r="LE79" s="1639"/>
      <c r="LF79" s="1639"/>
      <c r="LG79" s="1639"/>
      <c r="LH79" s="1639"/>
      <c r="LI79" s="1639"/>
      <c r="LJ79" s="1639"/>
      <c r="LK79" s="1639"/>
      <c r="LL79" s="1639"/>
      <c r="LM79" s="1639"/>
      <c r="LN79" s="1639"/>
      <c r="LO79" s="1639"/>
      <c r="LP79" s="1639"/>
    </row>
    <row r="80" s="1481" customFormat="1" ht="47" customHeight="1" spans="1:328">
      <c r="A80" s="1499">
        <v>45771</v>
      </c>
      <c r="B80" s="1500" t="s">
        <v>404</v>
      </c>
      <c r="C80" s="1501" t="s">
        <v>158</v>
      </c>
      <c r="D80" s="1502">
        <v>4500164851</v>
      </c>
      <c r="E80" s="2253">
        <v>4500185989</v>
      </c>
      <c r="F80" s="1502" t="s">
        <v>405</v>
      </c>
      <c r="G80" s="1505" t="s">
        <v>76</v>
      </c>
      <c r="H80" s="1505" t="s">
        <v>76</v>
      </c>
      <c r="I80" s="1532" t="s">
        <v>77</v>
      </c>
      <c r="J80" s="1522">
        <v>1056</v>
      </c>
      <c r="K80" s="1534">
        <v>0</v>
      </c>
      <c r="L80" s="1534">
        <v>96</v>
      </c>
      <c r="M80" s="1534">
        <f t="shared" si="37"/>
        <v>11</v>
      </c>
      <c r="N80" s="1536">
        <v>45814</v>
      </c>
      <c r="O80" s="1536">
        <f>N80-4</f>
        <v>45810</v>
      </c>
      <c r="P80" s="1537"/>
      <c r="Q80" s="1562" t="s">
        <v>78</v>
      </c>
      <c r="R80" s="1563"/>
      <c r="S80" s="1563"/>
      <c r="T80" s="1563"/>
      <c r="U80" s="1563"/>
      <c r="V80" s="1532"/>
      <c r="W80" s="2931" t="s">
        <v>168</v>
      </c>
      <c r="X80" s="1565">
        <v>45775</v>
      </c>
      <c r="Y80" s="1589" t="s">
        <v>88</v>
      </c>
      <c r="Z80" s="1589">
        <v>45777</v>
      </c>
      <c r="AA80" s="1589"/>
      <c r="AB80" s="1589"/>
      <c r="AC80" s="1580" t="s">
        <v>406</v>
      </c>
      <c r="AD80" s="1590" t="s">
        <v>277</v>
      </c>
      <c r="AE80" s="2277">
        <v>0.8709</v>
      </c>
      <c r="AF80" s="2278">
        <f>AE80*J80</f>
        <v>919.6704</v>
      </c>
      <c r="AG80" s="1504"/>
      <c r="AH80" s="1609" t="s">
        <v>81</v>
      </c>
      <c r="AI80" s="1799">
        <f t="shared" si="80"/>
        <v>1056</v>
      </c>
      <c r="AJ80" s="1609">
        <v>9</v>
      </c>
      <c r="AK80" s="1610">
        <f t="shared" si="65"/>
        <v>1056</v>
      </c>
      <c r="AL80" s="1610"/>
      <c r="AM80" s="1610">
        <f t="shared" si="68"/>
        <v>44</v>
      </c>
      <c r="AN80" s="1610"/>
      <c r="AO80" s="1610"/>
      <c r="AP80" s="1610"/>
      <c r="AQ80" s="1610"/>
      <c r="AR80" s="1610" t="s">
        <v>63</v>
      </c>
      <c r="AS80" s="1610">
        <f t="shared" si="67"/>
        <v>1056</v>
      </c>
      <c r="AT80" s="1610"/>
      <c r="AU80" s="1622">
        <f t="shared" si="69"/>
        <v>117.333333333333</v>
      </c>
      <c r="AV80" s="1622">
        <f t="shared" si="70"/>
        <v>117.333333333333</v>
      </c>
      <c r="AW80" s="1622">
        <f t="shared" si="71"/>
        <v>117.333333333333</v>
      </c>
      <c r="AX80" s="1622">
        <f t="shared" si="72"/>
        <v>117.333333333333</v>
      </c>
      <c r="AY80" s="1622">
        <f t="shared" si="73"/>
        <v>117.333333333333</v>
      </c>
      <c r="AZ80" s="1622">
        <f t="shared" si="74"/>
        <v>117.333333333333</v>
      </c>
      <c r="BA80" s="1622">
        <f t="shared" si="75"/>
        <v>117.333333333333</v>
      </c>
      <c r="BB80" s="1622">
        <f t="shared" si="76"/>
        <v>117.333333333333</v>
      </c>
      <c r="BC80" s="1622">
        <f t="shared" si="77"/>
        <v>117.333333333333</v>
      </c>
      <c r="BD80" s="1622">
        <f t="shared" si="48"/>
        <v>112.444444444444</v>
      </c>
      <c r="BE80" s="1622">
        <f t="shared" si="49"/>
        <v>4.88888888888889</v>
      </c>
      <c r="BF80" s="1534">
        <f>J80/COUNT(AU80:BC80)-(BD80+BE80)</f>
        <v>0</v>
      </c>
      <c r="BG80" s="1638"/>
      <c r="BH80" s="1639"/>
      <c r="BI80" s="1639"/>
      <c r="BJ80" s="1639"/>
      <c r="BK80" s="1639"/>
      <c r="BL80" s="1639"/>
      <c r="BM80" s="1639"/>
      <c r="BN80" s="1639"/>
      <c r="BO80" s="1639"/>
      <c r="BP80" s="1639"/>
      <c r="BQ80" s="1639"/>
      <c r="BR80" s="1639"/>
      <c r="BS80" s="1639"/>
      <c r="BT80" s="1639"/>
      <c r="BU80" s="1639"/>
      <c r="BV80" s="1639"/>
      <c r="BW80" s="1639"/>
      <c r="BX80" s="1639"/>
      <c r="BY80" s="1639"/>
      <c r="BZ80" s="1639"/>
      <c r="CA80" s="1639"/>
      <c r="CB80" s="1639"/>
      <c r="CC80" s="1639"/>
      <c r="CD80" s="1639"/>
      <c r="CE80" s="1639"/>
      <c r="CF80" s="1639"/>
      <c r="CG80" s="1639"/>
      <c r="CH80" s="1639"/>
      <c r="CI80" s="1639"/>
      <c r="CJ80" s="1639"/>
      <c r="CK80" s="1639"/>
      <c r="CL80" s="1639"/>
      <c r="CM80" s="1639"/>
      <c r="CN80" s="1639"/>
      <c r="CO80" s="1639"/>
      <c r="CP80" s="1639"/>
      <c r="CQ80" s="1639"/>
      <c r="CR80" s="1639"/>
      <c r="CS80" s="1639"/>
      <c r="CT80" s="1639"/>
      <c r="CU80" s="1639"/>
      <c r="CV80" s="1639"/>
      <c r="CW80" s="1639"/>
      <c r="CX80" s="1639"/>
      <c r="CY80" s="1639"/>
      <c r="CZ80" s="1639"/>
      <c r="DA80" s="1639"/>
      <c r="DB80" s="1639"/>
      <c r="DC80" s="1639"/>
      <c r="DD80" s="1639"/>
      <c r="DE80" s="1639"/>
      <c r="DF80" s="1639"/>
      <c r="DG80" s="1639"/>
      <c r="DH80" s="1639"/>
      <c r="DI80" s="1639"/>
      <c r="DJ80" s="1639"/>
      <c r="DK80" s="1639"/>
      <c r="DL80" s="1639"/>
      <c r="DM80" s="1639"/>
      <c r="DN80" s="1639"/>
      <c r="DO80" s="1639"/>
      <c r="DP80" s="1639"/>
      <c r="DQ80" s="1639"/>
      <c r="DR80" s="1639"/>
      <c r="DS80" s="1639"/>
      <c r="DT80" s="1639"/>
      <c r="DU80" s="1639"/>
      <c r="DV80" s="1639"/>
      <c r="DW80" s="1639"/>
      <c r="DX80" s="1639"/>
      <c r="DY80" s="1639"/>
      <c r="DZ80" s="1639"/>
      <c r="EA80" s="1639"/>
      <c r="EB80" s="1639"/>
      <c r="EC80" s="1639"/>
      <c r="ED80" s="1639"/>
      <c r="EE80" s="1639"/>
      <c r="EF80" s="1639"/>
      <c r="EG80" s="1639"/>
      <c r="EH80" s="1639"/>
      <c r="EI80" s="1639"/>
      <c r="EJ80" s="1639"/>
      <c r="EK80" s="1639"/>
      <c r="EL80" s="1639"/>
      <c r="EM80" s="1639"/>
      <c r="EN80" s="1639"/>
      <c r="EO80" s="1639"/>
      <c r="EP80" s="1639"/>
      <c r="EQ80" s="1639"/>
      <c r="ER80" s="1639"/>
      <c r="ES80" s="1639"/>
      <c r="ET80" s="1639"/>
      <c r="EU80" s="1639"/>
      <c r="EV80" s="1639"/>
      <c r="EW80" s="1639"/>
      <c r="EX80" s="1639"/>
      <c r="EY80" s="1639"/>
      <c r="EZ80" s="1639"/>
      <c r="FA80" s="1639"/>
      <c r="FB80" s="1639"/>
      <c r="FC80" s="1639"/>
      <c r="FD80" s="1639"/>
      <c r="FE80" s="1639"/>
      <c r="FF80" s="1639"/>
      <c r="FG80" s="1639"/>
      <c r="FH80" s="1639"/>
      <c r="FI80" s="1639"/>
      <c r="FJ80" s="1639"/>
      <c r="FK80" s="1639"/>
      <c r="FL80" s="1639"/>
      <c r="FM80" s="1639"/>
      <c r="FN80" s="1639"/>
      <c r="FO80" s="1639"/>
      <c r="FP80" s="1639"/>
      <c r="FQ80" s="1639"/>
      <c r="FR80" s="1639"/>
      <c r="FS80" s="1639"/>
      <c r="FT80" s="1639"/>
      <c r="FU80" s="1639"/>
      <c r="FV80" s="1639"/>
      <c r="FW80" s="1639"/>
      <c r="FX80" s="1639"/>
      <c r="FY80" s="1639"/>
      <c r="FZ80" s="1639"/>
      <c r="GA80" s="1639"/>
      <c r="GB80" s="1639"/>
      <c r="GC80" s="1639"/>
      <c r="GD80" s="1639"/>
      <c r="GE80" s="1639"/>
      <c r="GF80" s="1639"/>
      <c r="GG80" s="1639"/>
      <c r="GH80" s="1639"/>
      <c r="GI80" s="1639"/>
      <c r="GJ80" s="1639"/>
      <c r="GK80" s="1639"/>
      <c r="GL80" s="1639"/>
      <c r="GM80" s="1639"/>
      <c r="GN80" s="1639"/>
      <c r="GO80" s="1639"/>
      <c r="GP80" s="1639"/>
      <c r="GQ80" s="1639"/>
      <c r="GR80" s="1639"/>
      <c r="GS80" s="1639"/>
      <c r="GT80" s="1639"/>
      <c r="GU80" s="1639"/>
      <c r="GV80" s="1639"/>
      <c r="GW80" s="1639"/>
      <c r="GX80" s="1639"/>
      <c r="GY80" s="1639"/>
      <c r="GZ80" s="1639"/>
      <c r="HA80" s="1639"/>
      <c r="HB80" s="1639"/>
      <c r="HC80" s="1639"/>
      <c r="HD80" s="1639"/>
      <c r="HE80" s="1639"/>
      <c r="HF80" s="1639"/>
      <c r="HG80" s="1639"/>
      <c r="HH80" s="1639"/>
      <c r="HI80" s="1639"/>
      <c r="HJ80" s="1639"/>
      <c r="HK80" s="1639"/>
      <c r="HL80" s="1639"/>
      <c r="HM80" s="1639"/>
      <c r="HN80" s="1639"/>
      <c r="HO80" s="1639"/>
      <c r="HP80" s="1639"/>
      <c r="HQ80" s="1639"/>
      <c r="HR80" s="1639"/>
      <c r="HS80" s="1639"/>
      <c r="HT80" s="1639"/>
      <c r="HU80" s="1639"/>
      <c r="HV80" s="1639"/>
      <c r="HW80" s="1639"/>
      <c r="HX80" s="1639"/>
      <c r="HY80" s="1639"/>
      <c r="HZ80" s="1639"/>
      <c r="IA80" s="1639"/>
      <c r="IB80" s="1639"/>
      <c r="IC80" s="1639"/>
      <c r="ID80" s="1639"/>
      <c r="IE80" s="1639"/>
      <c r="IF80" s="1639"/>
      <c r="IG80" s="1639"/>
      <c r="IH80" s="1639"/>
      <c r="II80" s="1639"/>
      <c r="IJ80" s="1639"/>
      <c r="IK80" s="1639"/>
      <c r="IL80" s="1639"/>
      <c r="IM80" s="1639"/>
      <c r="IN80" s="1639"/>
      <c r="IO80" s="1639"/>
      <c r="IP80" s="1639"/>
      <c r="IQ80" s="1639"/>
      <c r="IR80" s="1639"/>
      <c r="IS80" s="1639"/>
      <c r="IT80" s="1639"/>
      <c r="IU80" s="1639"/>
      <c r="IV80" s="1639"/>
      <c r="IW80" s="1639"/>
      <c r="IX80" s="1639"/>
      <c r="IY80" s="1639"/>
      <c r="IZ80" s="1639"/>
      <c r="JA80" s="1639"/>
      <c r="JB80" s="1639"/>
      <c r="JC80" s="1639"/>
      <c r="JD80" s="1639"/>
      <c r="JE80" s="1639"/>
      <c r="JF80" s="1639"/>
      <c r="JG80" s="1639"/>
      <c r="JH80" s="1639"/>
      <c r="JI80" s="1639"/>
      <c r="JJ80" s="1639"/>
      <c r="JK80" s="1639"/>
      <c r="JL80" s="1639"/>
      <c r="JM80" s="1639"/>
      <c r="JN80" s="1639"/>
      <c r="JO80" s="1639"/>
      <c r="JP80" s="1639"/>
      <c r="JQ80" s="1639"/>
      <c r="JR80" s="1639"/>
      <c r="JS80" s="1639"/>
      <c r="JT80" s="1639"/>
      <c r="JU80" s="1639"/>
      <c r="JV80" s="1639"/>
      <c r="JW80" s="1639"/>
      <c r="JX80" s="1639"/>
      <c r="JY80" s="1639"/>
      <c r="JZ80" s="1639"/>
      <c r="KA80" s="1639"/>
      <c r="KB80" s="1639"/>
      <c r="KC80" s="1639"/>
      <c r="KD80" s="1639"/>
      <c r="KE80" s="1639"/>
      <c r="KF80" s="1639"/>
      <c r="KG80" s="1639"/>
      <c r="KH80" s="1639"/>
      <c r="KI80" s="1639"/>
      <c r="KJ80" s="1639"/>
      <c r="KK80" s="1639"/>
      <c r="KL80" s="1639"/>
      <c r="KM80" s="1639"/>
      <c r="KN80" s="1639"/>
      <c r="KO80" s="1639"/>
      <c r="KP80" s="1639"/>
      <c r="KQ80" s="1639"/>
      <c r="KR80" s="1639"/>
      <c r="KS80" s="1639"/>
      <c r="KT80" s="1639"/>
      <c r="KU80" s="1639"/>
      <c r="KV80" s="1639"/>
      <c r="KW80" s="1639"/>
      <c r="KX80" s="1639"/>
      <c r="KY80" s="1639"/>
      <c r="KZ80" s="1639"/>
      <c r="LA80" s="1639"/>
      <c r="LB80" s="1639"/>
      <c r="LC80" s="1639"/>
      <c r="LD80" s="1639"/>
      <c r="LE80" s="1639"/>
      <c r="LF80" s="1639"/>
      <c r="LG80" s="1639"/>
      <c r="LH80" s="1639"/>
      <c r="LI80" s="1639"/>
      <c r="LJ80" s="1639"/>
      <c r="LK80" s="1639"/>
      <c r="LL80" s="1639"/>
      <c r="LM80" s="1639"/>
      <c r="LN80" s="1639"/>
      <c r="LO80" s="1639"/>
      <c r="LP80" s="1639"/>
    </row>
    <row r="81" s="1481" customFormat="1" ht="47" customHeight="1" spans="1:328">
      <c r="A81" s="1499">
        <v>45777</v>
      </c>
      <c r="B81" s="1500" t="s">
        <v>407</v>
      </c>
      <c r="C81" s="1501" t="s">
        <v>165</v>
      </c>
      <c r="D81" s="1502">
        <v>4500165428</v>
      </c>
      <c r="E81" s="1503" t="s">
        <v>408</v>
      </c>
      <c r="F81" s="1502" t="s">
        <v>409</v>
      </c>
      <c r="G81" s="1505" t="s">
        <v>101</v>
      </c>
      <c r="H81" s="1505" t="s">
        <v>101</v>
      </c>
      <c r="I81" s="1532" t="s">
        <v>110</v>
      </c>
      <c r="J81" s="1522">
        <v>2784</v>
      </c>
      <c r="K81" s="1534">
        <v>0</v>
      </c>
      <c r="L81" s="1534">
        <v>24</v>
      </c>
      <c r="M81" s="1534">
        <f t="shared" si="37"/>
        <v>116</v>
      </c>
      <c r="N81" s="1536">
        <v>45817</v>
      </c>
      <c r="O81" s="1536">
        <v>45813</v>
      </c>
      <c r="P81" s="1537"/>
      <c r="Q81" s="1562" t="s">
        <v>78</v>
      </c>
      <c r="R81" s="1563"/>
      <c r="S81" s="1563"/>
      <c r="T81" s="1563"/>
      <c r="U81" s="1563"/>
      <c r="V81" s="1532" t="s">
        <v>410</v>
      </c>
      <c r="W81" s="2931" t="s">
        <v>168</v>
      </c>
      <c r="X81" s="1565">
        <v>45777</v>
      </c>
      <c r="Y81" s="1589" t="s">
        <v>88</v>
      </c>
      <c r="Z81" s="1589">
        <v>45786</v>
      </c>
      <c r="AA81" s="1589"/>
      <c r="AB81" s="1589"/>
      <c r="AC81" s="1580" t="s">
        <v>411</v>
      </c>
      <c r="AD81" s="1590" t="s">
        <v>270</v>
      </c>
      <c r="AE81" s="2277">
        <v>0.8747</v>
      </c>
      <c r="AF81" s="2278">
        <f>AE81*J81</f>
        <v>2435.1648</v>
      </c>
      <c r="AG81" s="1504"/>
      <c r="AH81" s="1609" t="s">
        <v>81</v>
      </c>
      <c r="AI81" s="1799">
        <f t="shared" si="80"/>
        <v>2784</v>
      </c>
      <c r="AJ81" s="1609">
        <v>9</v>
      </c>
      <c r="AK81" s="1610">
        <f t="shared" si="65"/>
        <v>2784</v>
      </c>
      <c r="AL81" s="1610"/>
      <c r="AM81" s="1610">
        <f t="shared" si="68"/>
        <v>116</v>
      </c>
      <c r="AN81" s="1610"/>
      <c r="AO81" s="1610"/>
      <c r="AP81" s="1610"/>
      <c r="AQ81" s="1610"/>
      <c r="AR81" s="1610" t="s">
        <v>63</v>
      </c>
      <c r="AS81" s="1610">
        <f t="shared" si="67"/>
        <v>2784</v>
      </c>
      <c r="AT81" s="1610"/>
      <c r="AU81" s="1622">
        <f t="shared" si="69"/>
        <v>309.333333333333</v>
      </c>
      <c r="AV81" s="1622">
        <f t="shared" si="70"/>
        <v>309.333333333333</v>
      </c>
      <c r="AW81" s="1622">
        <f t="shared" si="71"/>
        <v>309.333333333333</v>
      </c>
      <c r="AX81" s="1622">
        <f t="shared" si="72"/>
        <v>309.333333333333</v>
      </c>
      <c r="AY81" s="1622">
        <f t="shared" si="73"/>
        <v>309.333333333333</v>
      </c>
      <c r="AZ81" s="1622">
        <f t="shared" si="74"/>
        <v>309.333333333333</v>
      </c>
      <c r="BA81" s="1622">
        <f t="shared" si="75"/>
        <v>309.333333333333</v>
      </c>
      <c r="BB81" s="1622">
        <f t="shared" si="76"/>
        <v>309.333333333333</v>
      </c>
      <c r="BC81" s="1622">
        <f t="shared" si="77"/>
        <v>309.333333333333</v>
      </c>
      <c r="BD81" s="1622">
        <f t="shared" si="48"/>
        <v>296.444444444444</v>
      </c>
      <c r="BE81" s="1622">
        <f t="shared" si="49"/>
        <v>12.8888888888889</v>
      </c>
      <c r="BF81" s="1534">
        <f>J81/COUNT(AU81:BC81)-(BD81+BE81)</f>
        <v>0</v>
      </c>
      <c r="BG81" s="1638"/>
      <c r="BH81" s="1639"/>
      <c r="BI81" s="1639"/>
      <c r="BJ81" s="1639"/>
      <c r="BK81" s="1639"/>
      <c r="BL81" s="1639"/>
      <c r="BM81" s="1639"/>
      <c r="BN81" s="1639"/>
      <c r="BO81" s="1639"/>
      <c r="BP81" s="1639"/>
      <c r="BQ81" s="1639"/>
      <c r="BR81" s="1639"/>
      <c r="BS81" s="1639"/>
      <c r="BT81" s="1639"/>
      <c r="BU81" s="1639"/>
      <c r="BV81" s="1639"/>
      <c r="BW81" s="1639"/>
      <c r="BX81" s="1639"/>
      <c r="BY81" s="1639"/>
      <c r="BZ81" s="1639"/>
      <c r="CA81" s="1639"/>
      <c r="CB81" s="1639"/>
      <c r="CC81" s="1639"/>
      <c r="CD81" s="1639"/>
      <c r="CE81" s="1639"/>
      <c r="CF81" s="1639"/>
      <c r="CG81" s="1639"/>
      <c r="CH81" s="1639"/>
      <c r="CI81" s="1639"/>
      <c r="CJ81" s="1639"/>
      <c r="CK81" s="1639"/>
      <c r="CL81" s="1639"/>
      <c r="CM81" s="1639"/>
      <c r="CN81" s="1639"/>
      <c r="CO81" s="1639"/>
      <c r="CP81" s="1639"/>
      <c r="CQ81" s="1639"/>
      <c r="CR81" s="1639"/>
      <c r="CS81" s="1639"/>
      <c r="CT81" s="1639"/>
      <c r="CU81" s="1639"/>
      <c r="CV81" s="1639"/>
      <c r="CW81" s="1639"/>
      <c r="CX81" s="1639"/>
      <c r="CY81" s="1639"/>
      <c r="CZ81" s="1639"/>
      <c r="DA81" s="1639"/>
      <c r="DB81" s="1639"/>
      <c r="DC81" s="1639"/>
      <c r="DD81" s="1639"/>
      <c r="DE81" s="1639"/>
      <c r="DF81" s="1639"/>
      <c r="DG81" s="1639"/>
      <c r="DH81" s="1639"/>
      <c r="DI81" s="1639"/>
      <c r="DJ81" s="1639"/>
      <c r="DK81" s="1639"/>
      <c r="DL81" s="1639"/>
      <c r="DM81" s="1639"/>
      <c r="DN81" s="1639"/>
      <c r="DO81" s="1639"/>
      <c r="DP81" s="1639"/>
      <c r="DQ81" s="1639"/>
      <c r="DR81" s="1639"/>
      <c r="DS81" s="1639"/>
      <c r="DT81" s="1639"/>
      <c r="DU81" s="1639"/>
      <c r="DV81" s="1639"/>
      <c r="DW81" s="1639"/>
      <c r="DX81" s="1639"/>
      <c r="DY81" s="1639"/>
      <c r="DZ81" s="1639"/>
      <c r="EA81" s="1639"/>
      <c r="EB81" s="1639"/>
      <c r="EC81" s="1639"/>
      <c r="ED81" s="1639"/>
      <c r="EE81" s="1639"/>
      <c r="EF81" s="1639"/>
      <c r="EG81" s="1639"/>
      <c r="EH81" s="1639"/>
      <c r="EI81" s="1639"/>
      <c r="EJ81" s="1639"/>
      <c r="EK81" s="1639"/>
      <c r="EL81" s="1639"/>
      <c r="EM81" s="1639"/>
      <c r="EN81" s="1639"/>
      <c r="EO81" s="1639"/>
      <c r="EP81" s="1639"/>
      <c r="EQ81" s="1639"/>
      <c r="ER81" s="1639"/>
      <c r="ES81" s="1639"/>
      <c r="ET81" s="1639"/>
      <c r="EU81" s="1639"/>
      <c r="EV81" s="1639"/>
      <c r="EW81" s="1639"/>
      <c r="EX81" s="1639"/>
      <c r="EY81" s="1639"/>
      <c r="EZ81" s="1639"/>
      <c r="FA81" s="1639"/>
      <c r="FB81" s="1639"/>
      <c r="FC81" s="1639"/>
      <c r="FD81" s="1639"/>
      <c r="FE81" s="1639"/>
      <c r="FF81" s="1639"/>
      <c r="FG81" s="1639"/>
      <c r="FH81" s="1639"/>
      <c r="FI81" s="1639"/>
      <c r="FJ81" s="1639"/>
      <c r="FK81" s="1639"/>
      <c r="FL81" s="1639"/>
      <c r="FM81" s="1639"/>
      <c r="FN81" s="1639"/>
      <c r="FO81" s="1639"/>
      <c r="FP81" s="1639"/>
      <c r="FQ81" s="1639"/>
      <c r="FR81" s="1639"/>
      <c r="FS81" s="1639"/>
      <c r="FT81" s="1639"/>
      <c r="FU81" s="1639"/>
      <c r="FV81" s="1639"/>
      <c r="FW81" s="1639"/>
      <c r="FX81" s="1639"/>
      <c r="FY81" s="1639"/>
      <c r="FZ81" s="1639"/>
      <c r="GA81" s="1639"/>
      <c r="GB81" s="1639"/>
      <c r="GC81" s="1639"/>
      <c r="GD81" s="1639"/>
      <c r="GE81" s="1639"/>
      <c r="GF81" s="1639"/>
      <c r="GG81" s="1639"/>
      <c r="GH81" s="1639"/>
      <c r="GI81" s="1639"/>
      <c r="GJ81" s="1639"/>
      <c r="GK81" s="1639"/>
      <c r="GL81" s="1639"/>
      <c r="GM81" s="1639"/>
      <c r="GN81" s="1639"/>
      <c r="GO81" s="1639"/>
      <c r="GP81" s="1639"/>
      <c r="GQ81" s="1639"/>
      <c r="GR81" s="1639"/>
      <c r="GS81" s="1639"/>
      <c r="GT81" s="1639"/>
      <c r="GU81" s="1639"/>
      <c r="GV81" s="1639"/>
      <c r="GW81" s="1639"/>
      <c r="GX81" s="1639"/>
      <c r="GY81" s="1639"/>
      <c r="GZ81" s="1639"/>
      <c r="HA81" s="1639"/>
      <c r="HB81" s="1639"/>
      <c r="HC81" s="1639"/>
      <c r="HD81" s="1639"/>
      <c r="HE81" s="1639"/>
      <c r="HF81" s="1639"/>
      <c r="HG81" s="1639"/>
      <c r="HH81" s="1639"/>
      <c r="HI81" s="1639"/>
      <c r="HJ81" s="1639"/>
      <c r="HK81" s="1639"/>
      <c r="HL81" s="1639"/>
      <c r="HM81" s="1639"/>
      <c r="HN81" s="1639"/>
      <c r="HO81" s="1639"/>
      <c r="HP81" s="1639"/>
      <c r="HQ81" s="1639"/>
      <c r="HR81" s="1639"/>
      <c r="HS81" s="1639"/>
      <c r="HT81" s="1639"/>
      <c r="HU81" s="1639"/>
      <c r="HV81" s="1639"/>
      <c r="HW81" s="1639"/>
      <c r="HX81" s="1639"/>
      <c r="HY81" s="1639"/>
      <c r="HZ81" s="1639"/>
      <c r="IA81" s="1639"/>
      <c r="IB81" s="1639"/>
      <c r="IC81" s="1639"/>
      <c r="ID81" s="1639"/>
      <c r="IE81" s="1639"/>
      <c r="IF81" s="1639"/>
      <c r="IG81" s="1639"/>
      <c r="IH81" s="1639"/>
      <c r="II81" s="1639"/>
      <c r="IJ81" s="1639"/>
      <c r="IK81" s="1639"/>
      <c r="IL81" s="1639"/>
      <c r="IM81" s="1639"/>
      <c r="IN81" s="1639"/>
      <c r="IO81" s="1639"/>
      <c r="IP81" s="1639"/>
      <c r="IQ81" s="1639"/>
      <c r="IR81" s="1639"/>
      <c r="IS81" s="1639"/>
      <c r="IT81" s="1639"/>
      <c r="IU81" s="1639"/>
      <c r="IV81" s="1639"/>
      <c r="IW81" s="1639"/>
      <c r="IX81" s="1639"/>
      <c r="IY81" s="1639"/>
      <c r="IZ81" s="1639"/>
      <c r="JA81" s="1639"/>
      <c r="JB81" s="1639"/>
      <c r="JC81" s="1639"/>
      <c r="JD81" s="1639"/>
      <c r="JE81" s="1639"/>
      <c r="JF81" s="1639"/>
      <c r="JG81" s="1639"/>
      <c r="JH81" s="1639"/>
      <c r="JI81" s="1639"/>
      <c r="JJ81" s="1639"/>
      <c r="JK81" s="1639"/>
      <c r="JL81" s="1639"/>
      <c r="JM81" s="1639"/>
      <c r="JN81" s="1639"/>
      <c r="JO81" s="1639"/>
      <c r="JP81" s="1639"/>
      <c r="JQ81" s="1639"/>
      <c r="JR81" s="1639"/>
      <c r="JS81" s="1639"/>
      <c r="JT81" s="1639"/>
      <c r="JU81" s="1639"/>
      <c r="JV81" s="1639"/>
      <c r="JW81" s="1639"/>
      <c r="JX81" s="1639"/>
      <c r="JY81" s="1639"/>
      <c r="JZ81" s="1639"/>
      <c r="KA81" s="1639"/>
      <c r="KB81" s="1639"/>
      <c r="KC81" s="1639"/>
      <c r="KD81" s="1639"/>
      <c r="KE81" s="1639"/>
      <c r="KF81" s="1639"/>
      <c r="KG81" s="1639"/>
      <c r="KH81" s="1639"/>
      <c r="KI81" s="1639"/>
      <c r="KJ81" s="1639"/>
      <c r="KK81" s="1639"/>
      <c r="KL81" s="1639"/>
      <c r="KM81" s="1639"/>
      <c r="KN81" s="1639"/>
      <c r="KO81" s="1639"/>
      <c r="KP81" s="1639"/>
      <c r="KQ81" s="1639"/>
      <c r="KR81" s="1639"/>
      <c r="KS81" s="1639"/>
      <c r="KT81" s="1639"/>
      <c r="KU81" s="1639"/>
      <c r="KV81" s="1639"/>
      <c r="KW81" s="1639"/>
      <c r="KX81" s="1639"/>
      <c r="KY81" s="1639"/>
      <c r="KZ81" s="1639"/>
      <c r="LA81" s="1639"/>
      <c r="LB81" s="1639"/>
      <c r="LC81" s="1639"/>
      <c r="LD81" s="1639"/>
      <c r="LE81" s="1639"/>
      <c r="LF81" s="1639"/>
      <c r="LG81" s="1639"/>
      <c r="LH81" s="1639"/>
      <c r="LI81" s="1639"/>
      <c r="LJ81" s="1639"/>
      <c r="LK81" s="1639"/>
      <c r="LL81" s="1639"/>
      <c r="LM81" s="1639"/>
      <c r="LN81" s="1639"/>
      <c r="LO81" s="1639"/>
      <c r="LP81" s="1639"/>
    </row>
    <row r="82" s="1481" customFormat="1" ht="47" customHeight="1" spans="1:328">
      <c r="A82" s="1499">
        <v>45735</v>
      </c>
      <c r="B82" s="1500" t="s">
        <v>412</v>
      </c>
      <c r="C82" s="1501" t="s">
        <v>98</v>
      </c>
      <c r="D82" s="1502">
        <v>4500160726</v>
      </c>
      <c r="E82" s="2253" t="s">
        <v>413</v>
      </c>
      <c r="F82" s="1502" t="s">
        <v>414</v>
      </c>
      <c r="G82" s="1505" t="s">
        <v>76</v>
      </c>
      <c r="H82" s="1505" t="s">
        <v>76</v>
      </c>
      <c r="I82" s="1532" t="s">
        <v>77</v>
      </c>
      <c r="J82" s="1522">
        <v>1248</v>
      </c>
      <c r="K82" s="1534">
        <v>0</v>
      </c>
      <c r="L82" s="1534">
        <v>96</v>
      </c>
      <c r="M82" s="2594">
        <f t="shared" si="37"/>
        <v>13</v>
      </c>
      <c r="N82" s="1536">
        <v>45818</v>
      </c>
      <c r="O82" s="1536">
        <v>45814</v>
      </c>
      <c r="P82" s="1537"/>
      <c r="Q82" s="1562" t="s">
        <v>78</v>
      </c>
      <c r="R82" s="1563"/>
      <c r="S82" s="1563"/>
      <c r="T82" s="1563"/>
      <c r="U82" s="1563"/>
      <c r="V82" s="2308">
        <v>45819</v>
      </c>
      <c r="W82" s="2308" t="s">
        <v>111</v>
      </c>
      <c r="X82" s="1565">
        <v>45742</v>
      </c>
      <c r="Y82" s="1589" t="s">
        <v>287</v>
      </c>
      <c r="Z82" s="1589">
        <v>45742</v>
      </c>
      <c r="AA82" s="1589"/>
      <c r="AB82" s="1589"/>
      <c r="AC82" s="1580" t="s">
        <v>415</v>
      </c>
      <c r="AD82" s="1590" t="s">
        <v>416</v>
      </c>
      <c r="AE82" s="2277">
        <v>0.5225</v>
      </c>
      <c r="AF82" s="2278">
        <f>AE82*J82</f>
        <v>652.08</v>
      </c>
      <c r="AG82" s="1504" t="s">
        <v>417</v>
      </c>
      <c r="AH82" s="1609" t="s">
        <v>81</v>
      </c>
      <c r="AI82" s="1799">
        <f t="shared" si="80"/>
        <v>1248</v>
      </c>
      <c r="AJ82" s="1609">
        <v>9</v>
      </c>
      <c r="AK82" s="1610">
        <f t="shared" si="65"/>
        <v>1248</v>
      </c>
      <c r="AL82" s="1610"/>
      <c r="AM82" s="1610">
        <f t="shared" si="68"/>
        <v>52</v>
      </c>
      <c r="AN82" s="1610"/>
      <c r="AO82" s="1610"/>
      <c r="AP82" s="1610"/>
      <c r="AQ82" s="1610"/>
      <c r="AR82" s="1610" t="s">
        <v>63</v>
      </c>
      <c r="AS82" s="1610">
        <f t="shared" si="67"/>
        <v>1248</v>
      </c>
      <c r="AT82" s="1610"/>
      <c r="AU82" s="1622">
        <f t="shared" si="69"/>
        <v>138.666666666667</v>
      </c>
      <c r="AV82" s="1622">
        <f t="shared" si="70"/>
        <v>138.666666666667</v>
      </c>
      <c r="AW82" s="1622">
        <f t="shared" si="71"/>
        <v>138.666666666667</v>
      </c>
      <c r="AX82" s="1622">
        <f t="shared" si="72"/>
        <v>138.666666666667</v>
      </c>
      <c r="AY82" s="1622">
        <f t="shared" si="73"/>
        <v>138.666666666667</v>
      </c>
      <c r="AZ82" s="1622">
        <f t="shared" si="74"/>
        <v>138.666666666667</v>
      </c>
      <c r="BA82" s="1622">
        <f t="shared" si="75"/>
        <v>138.666666666667</v>
      </c>
      <c r="BB82" s="1622">
        <f t="shared" si="76"/>
        <v>138.666666666667</v>
      </c>
      <c r="BC82" s="1622">
        <f t="shared" si="77"/>
        <v>138.666666666667</v>
      </c>
      <c r="BD82" s="1622">
        <f t="shared" si="48"/>
        <v>132.888888888889</v>
      </c>
      <c r="BE82" s="1622">
        <f t="shared" si="49"/>
        <v>5.77777777777778</v>
      </c>
      <c r="BF82" s="1534">
        <f>J82/COUNT(AU82:BC82)-(BD82+BE82)</f>
        <v>0</v>
      </c>
      <c r="BG82" s="1638"/>
      <c r="BH82" s="1639"/>
      <c r="BI82" s="1639"/>
      <c r="BJ82" s="1639"/>
      <c r="BK82" s="1639"/>
      <c r="BL82" s="1639"/>
      <c r="BM82" s="1639"/>
      <c r="BN82" s="1639"/>
      <c r="BO82" s="1639"/>
      <c r="BP82" s="1639"/>
      <c r="BQ82" s="1639"/>
      <c r="BR82" s="1639"/>
      <c r="BS82" s="1639"/>
      <c r="BT82" s="1639"/>
      <c r="BU82" s="1639"/>
      <c r="BV82" s="1639"/>
      <c r="BW82" s="1639"/>
      <c r="BX82" s="1639"/>
      <c r="BY82" s="1639"/>
      <c r="BZ82" s="1639"/>
      <c r="CA82" s="1639"/>
      <c r="CB82" s="1639"/>
      <c r="CC82" s="1639"/>
      <c r="CD82" s="1639"/>
      <c r="CE82" s="1639"/>
      <c r="CF82" s="1639"/>
      <c r="CG82" s="1639"/>
      <c r="CH82" s="1639"/>
      <c r="CI82" s="1639"/>
      <c r="CJ82" s="1639"/>
      <c r="CK82" s="1639"/>
      <c r="CL82" s="1639"/>
      <c r="CM82" s="1639"/>
      <c r="CN82" s="1639"/>
      <c r="CO82" s="1639"/>
      <c r="CP82" s="1639"/>
      <c r="CQ82" s="1639"/>
      <c r="CR82" s="1639"/>
      <c r="CS82" s="1639"/>
      <c r="CT82" s="1639"/>
      <c r="CU82" s="1639"/>
      <c r="CV82" s="1639"/>
      <c r="CW82" s="1639"/>
      <c r="CX82" s="1639"/>
      <c r="CY82" s="1639"/>
      <c r="CZ82" s="1639"/>
      <c r="DA82" s="1639"/>
      <c r="DB82" s="1639"/>
      <c r="DC82" s="1639"/>
      <c r="DD82" s="1639"/>
      <c r="DE82" s="1639"/>
      <c r="DF82" s="1639"/>
      <c r="DG82" s="1639"/>
      <c r="DH82" s="1639"/>
      <c r="DI82" s="1639"/>
      <c r="DJ82" s="1639"/>
      <c r="DK82" s="1639"/>
      <c r="DL82" s="1639"/>
      <c r="DM82" s="1639"/>
      <c r="DN82" s="1639"/>
      <c r="DO82" s="1639"/>
      <c r="DP82" s="1639"/>
      <c r="DQ82" s="1639"/>
      <c r="DR82" s="1639"/>
      <c r="DS82" s="1639"/>
      <c r="DT82" s="1639"/>
      <c r="DU82" s="1639"/>
      <c r="DV82" s="1639"/>
      <c r="DW82" s="1639"/>
      <c r="DX82" s="1639"/>
      <c r="DY82" s="1639"/>
      <c r="DZ82" s="1639"/>
      <c r="EA82" s="1639"/>
      <c r="EB82" s="1639"/>
      <c r="EC82" s="1639"/>
      <c r="ED82" s="1639"/>
      <c r="EE82" s="1639"/>
      <c r="EF82" s="1639"/>
      <c r="EG82" s="1639"/>
      <c r="EH82" s="1639"/>
      <c r="EI82" s="1639"/>
      <c r="EJ82" s="1639"/>
      <c r="EK82" s="1639"/>
      <c r="EL82" s="1639"/>
      <c r="EM82" s="1639"/>
      <c r="EN82" s="1639"/>
      <c r="EO82" s="1639"/>
      <c r="EP82" s="1639"/>
      <c r="EQ82" s="1639"/>
      <c r="ER82" s="1639"/>
      <c r="ES82" s="1639"/>
      <c r="ET82" s="1639"/>
      <c r="EU82" s="1639"/>
      <c r="EV82" s="1639"/>
      <c r="EW82" s="1639"/>
      <c r="EX82" s="1639"/>
      <c r="EY82" s="1639"/>
      <c r="EZ82" s="1639"/>
      <c r="FA82" s="1639"/>
      <c r="FB82" s="1639"/>
      <c r="FC82" s="1639"/>
      <c r="FD82" s="1639"/>
      <c r="FE82" s="1639"/>
      <c r="FF82" s="1639"/>
      <c r="FG82" s="1639"/>
      <c r="FH82" s="1639"/>
      <c r="FI82" s="1639"/>
      <c r="FJ82" s="1639"/>
      <c r="FK82" s="1639"/>
      <c r="FL82" s="1639"/>
      <c r="FM82" s="1639"/>
      <c r="FN82" s="1639"/>
      <c r="FO82" s="1639"/>
      <c r="FP82" s="1639"/>
      <c r="FQ82" s="1639"/>
      <c r="FR82" s="1639"/>
      <c r="FS82" s="1639"/>
      <c r="FT82" s="1639"/>
      <c r="FU82" s="1639"/>
      <c r="FV82" s="1639"/>
      <c r="FW82" s="1639"/>
      <c r="FX82" s="1639"/>
      <c r="FY82" s="1639"/>
      <c r="FZ82" s="1639"/>
      <c r="GA82" s="1639"/>
      <c r="GB82" s="1639"/>
      <c r="GC82" s="1639"/>
      <c r="GD82" s="1639"/>
      <c r="GE82" s="1639"/>
      <c r="GF82" s="1639"/>
      <c r="GG82" s="1639"/>
      <c r="GH82" s="1639"/>
      <c r="GI82" s="1639"/>
      <c r="GJ82" s="1639"/>
      <c r="GK82" s="1639"/>
      <c r="GL82" s="1639"/>
      <c r="GM82" s="1639"/>
      <c r="GN82" s="1639"/>
      <c r="GO82" s="1639"/>
      <c r="GP82" s="1639"/>
      <c r="GQ82" s="1639"/>
      <c r="GR82" s="1639"/>
      <c r="GS82" s="1639"/>
      <c r="GT82" s="1639"/>
      <c r="GU82" s="1639"/>
      <c r="GV82" s="1639"/>
      <c r="GW82" s="1639"/>
      <c r="GX82" s="1639"/>
      <c r="GY82" s="1639"/>
      <c r="GZ82" s="1639"/>
      <c r="HA82" s="1639"/>
      <c r="HB82" s="1639"/>
      <c r="HC82" s="1639"/>
      <c r="HD82" s="1639"/>
      <c r="HE82" s="1639"/>
      <c r="HF82" s="1639"/>
      <c r="HG82" s="1639"/>
      <c r="HH82" s="1639"/>
      <c r="HI82" s="1639"/>
      <c r="HJ82" s="1639"/>
      <c r="HK82" s="1639"/>
      <c r="HL82" s="1639"/>
      <c r="HM82" s="1639"/>
      <c r="HN82" s="1639"/>
      <c r="HO82" s="1639"/>
      <c r="HP82" s="1639"/>
      <c r="HQ82" s="1639"/>
      <c r="HR82" s="1639"/>
      <c r="HS82" s="1639"/>
      <c r="HT82" s="1639"/>
      <c r="HU82" s="1639"/>
      <c r="HV82" s="1639"/>
      <c r="HW82" s="1639"/>
      <c r="HX82" s="1639"/>
      <c r="HY82" s="1639"/>
      <c r="HZ82" s="1639"/>
      <c r="IA82" s="1639"/>
      <c r="IB82" s="1639"/>
      <c r="IC82" s="1639"/>
      <c r="ID82" s="1639"/>
      <c r="IE82" s="1639"/>
      <c r="IF82" s="1639"/>
      <c r="IG82" s="1639"/>
      <c r="IH82" s="1639"/>
      <c r="II82" s="1639"/>
      <c r="IJ82" s="1639"/>
      <c r="IK82" s="1639"/>
      <c r="IL82" s="1639"/>
      <c r="IM82" s="1639"/>
      <c r="IN82" s="1639"/>
      <c r="IO82" s="1639"/>
      <c r="IP82" s="1639"/>
      <c r="IQ82" s="1639"/>
      <c r="IR82" s="1639"/>
      <c r="IS82" s="1639"/>
      <c r="IT82" s="1639"/>
      <c r="IU82" s="1639"/>
      <c r="IV82" s="1639"/>
      <c r="IW82" s="1639"/>
      <c r="IX82" s="1639"/>
      <c r="IY82" s="1639"/>
      <c r="IZ82" s="1639"/>
      <c r="JA82" s="1639"/>
      <c r="JB82" s="1639"/>
      <c r="JC82" s="1639"/>
      <c r="JD82" s="1639"/>
      <c r="JE82" s="1639"/>
      <c r="JF82" s="1639"/>
      <c r="JG82" s="1639"/>
      <c r="JH82" s="1639"/>
      <c r="JI82" s="1639"/>
      <c r="JJ82" s="1639"/>
      <c r="JK82" s="1639"/>
      <c r="JL82" s="1639"/>
      <c r="JM82" s="1639"/>
      <c r="JN82" s="1639"/>
      <c r="JO82" s="1639"/>
      <c r="JP82" s="1639"/>
      <c r="JQ82" s="1639"/>
      <c r="JR82" s="1639"/>
      <c r="JS82" s="1639"/>
      <c r="JT82" s="1639"/>
      <c r="JU82" s="1639"/>
      <c r="JV82" s="1639"/>
      <c r="JW82" s="1639"/>
      <c r="JX82" s="1639"/>
      <c r="JY82" s="1639"/>
      <c r="JZ82" s="1639"/>
      <c r="KA82" s="1639"/>
      <c r="KB82" s="1639"/>
      <c r="KC82" s="1639"/>
      <c r="KD82" s="1639"/>
      <c r="KE82" s="1639"/>
      <c r="KF82" s="1639"/>
      <c r="KG82" s="1639"/>
      <c r="KH82" s="1639"/>
      <c r="KI82" s="1639"/>
      <c r="KJ82" s="1639"/>
      <c r="KK82" s="1639"/>
      <c r="KL82" s="1639"/>
      <c r="KM82" s="1639"/>
      <c r="KN82" s="1639"/>
      <c r="KO82" s="1639"/>
      <c r="KP82" s="1639"/>
      <c r="KQ82" s="1639"/>
      <c r="KR82" s="1639"/>
      <c r="KS82" s="1639"/>
      <c r="KT82" s="1639"/>
      <c r="KU82" s="1639"/>
      <c r="KV82" s="1639"/>
      <c r="KW82" s="1639"/>
      <c r="KX82" s="1639"/>
      <c r="KY82" s="1639"/>
      <c r="KZ82" s="1639"/>
      <c r="LA82" s="1639"/>
      <c r="LB82" s="1639"/>
      <c r="LC82" s="1639"/>
      <c r="LD82" s="1639"/>
      <c r="LE82" s="1639"/>
      <c r="LF82" s="1639"/>
      <c r="LG82" s="1639"/>
      <c r="LH82" s="1639"/>
      <c r="LI82" s="1639"/>
      <c r="LJ82" s="1639"/>
      <c r="LK82" s="1639"/>
      <c r="LL82" s="1639"/>
      <c r="LM82" s="1639"/>
      <c r="LN82" s="1639"/>
      <c r="LO82" s="1639"/>
      <c r="LP82" s="1639"/>
    </row>
    <row r="83" s="1481" customFormat="1" ht="47" customHeight="1" spans="1:328">
      <c r="A83" s="1499">
        <v>45774</v>
      </c>
      <c r="B83" s="1500" t="s">
        <v>418</v>
      </c>
      <c r="C83" s="1501" t="s">
        <v>419</v>
      </c>
      <c r="D83" s="1502">
        <v>4500161056</v>
      </c>
      <c r="E83" s="1503" t="s">
        <v>420</v>
      </c>
      <c r="F83" s="1502" t="s">
        <v>421</v>
      </c>
      <c r="G83" s="1505" t="s">
        <v>101</v>
      </c>
      <c r="H83" s="1505" t="s">
        <v>101</v>
      </c>
      <c r="I83" s="1532" t="s">
        <v>110</v>
      </c>
      <c r="J83" s="1522">
        <v>2640</v>
      </c>
      <c r="K83" s="1534">
        <v>0</v>
      </c>
      <c r="L83" s="1534">
        <v>24</v>
      </c>
      <c r="M83" s="1534">
        <f t="shared" si="37"/>
        <v>110</v>
      </c>
      <c r="N83" s="1536">
        <v>45818</v>
      </c>
      <c r="O83" s="1536">
        <v>45814</v>
      </c>
      <c r="P83" s="1537" t="s">
        <v>422</v>
      </c>
      <c r="Q83" s="1562" t="s">
        <v>78</v>
      </c>
      <c r="R83" s="1563"/>
      <c r="S83" s="1563"/>
      <c r="T83" s="1563"/>
      <c r="U83" s="1563"/>
      <c r="V83" s="1532"/>
      <c r="W83" s="2931" t="s">
        <v>168</v>
      </c>
      <c r="X83" s="1565">
        <v>45785</v>
      </c>
      <c r="Y83" s="1589" t="s">
        <v>88</v>
      </c>
      <c r="Z83" s="1589">
        <v>45796</v>
      </c>
      <c r="AA83" s="1589"/>
      <c r="AB83" s="1589"/>
      <c r="AC83" s="1580" t="s">
        <v>423</v>
      </c>
      <c r="AD83" s="1590" t="s">
        <v>424</v>
      </c>
      <c r="AE83" s="2277">
        <v>0.8751</v>
      </c>
      <c r="AF83" s="2278">
        <f>AE83*J83</f>
        <v>2310.264</v>
      </c>
      <c r="AG83" s="1504" t="s">
        <v>425</v>
      </c>
      <c r="AH83" s="1609" t="s">
        <v>81</v>
      </c>
      <c r="AI83" s="1799">
        <f t="shared" si="80"/>
        <v>2640</v>
      </c>
      <c r="AJ83" s="1609">
        <v>9</v>
      </c>
      <c r="AK83" s="1610">
        <f t="shared" si="65"/>
        <v>2640</v>
      </c>
      <c r="AL83" s="1610"/>
      <c r="AM83" s="1610">
        <f t="shared" si="68"/>
        <v>110</v>
      </c>
      <c r="AN83" s="1610"/>
      <c r="AO83" s="1610"/>
      <c r="AP83" s="1610"/>
      <c r="AQ83" s="1610"/>
      <c r="AR83" s="1610" t="s">
        <v>63</v>
      </c>
      <c r="AS83" s="1610">
        <f t="shared" si="67"/>
        <v>2640</v>
      </c>
      <c r="AT83" s="1610"/>
      <c r="AU83" s="1622">
        <f t="shared" si="69"/>
        <v>293.333333333333</v>
      </c>
      <c r="AV83" s="1622">
        <f t="shared" si="70"/>
        <v>293.333333333333</v>
      </c>
      <c r="AW83" s="1622">
        <f t="shared" si="71"/>
        <v>293.333333333333</v>
      </c>
      <c r="AX83" s="1622">
        <f t="shared" si="72"/>
        <v>293.333333333333</v>
      </c>
      <c r="AY83" s="1622">
        <f t="shared" si="73"/>
        <v>293.333333333333</v>
      </c>
      <c r="AZ83" s="1622">
        <f t="shared" si="74"/>
        <v>293.333333333333</v>
      </c>
      <c r="BA83" s="1622">
        <f t="shared" si="75"/>
        <v>293.333333333333</v>
      </c>
      <c r="BB83" s="1622">
        <f t="shared" si="76"/>
        <v>293.333333333333</v>
      </c>
      <c r="BC83" s="1622">
        <f t="shared" si="77"/>
        <v>293.333333333333</v>
      </c>
      <c r="BD83" s="1622">
        <f t="shared" si="48"/>
        <v>281.111111111111</v>
      </c>
      <c r="BE83" s="1622">
        <f t="shared" si="49"/>
        <v>12.2222222222222</v>
      </c>
      <c r="BF83" s="1534">
        <f>J83/COUNT(AU83:BC83)-(BD83+BE83)</f>
        <v>0</v>
      </c>
      <c r="BG83" s="1638"/>
      <c r="BH83" s="1639"/>
      <c r="BI83" s="1639"/>
      <c r="BJ83" s="1639"/>
      <c r="BK83" s="1639"/>
      <c r="BL83" s="1639"/>
      <c r="BM83" s="1639"/>
      <c r="BN83" s="1639"/>
      <c r="BO83" s="1639"/>
      <c r="BP83" s="1639"/>
      <c r="BQ83" s="1639"/>
      <c r="BR83" s="1639"/>
      <c r="BS83" s="1639"/>
      <c r="BT83" s="1639"/>
      <c r="BU83" s="1639"/>
      <c r="BV83" s="1639"/>
      <c r="BW83" s="1639"/>
      <c r="BX83" s="1639"/>
      <c r="BY83" s="1639"/>
      <c r="BZ83" s="1639"/>
      <c r="CA83" s="1639"/>
      <c r="CB83" s="1639"/>
      <c r="CC83" s="1639"/>
      <c r="CD83" s="1639"/>
      <c r="CE83" s="1639"/>
      <c r="CF83" s="1639"/>
      <c r="CG83" s="1639"/>
      <c r="CH83" s="1639"/>
      <c r="CI83" s="1639"/>
      <c r="CJ83" s="1639"/>
      <c r="CK83" s="1639"/>
      <c r="CL83" s="1639"/>
      <c r="CM83" s="1639"/>
      <c r="CN83" s="1639"/>
      <c r="CO83" s="1639"/>
      <c r="CP83" s="1639"/>
      <c r="CQ83" s="1639"/>
      <c r="CR83" s="1639"/>
      <c r="CS83" s="1639"/>
      <c r="CT83" s="1639"/>
      <c r="CU83" s="1639"/>
      <c r="CV83" s="1639"/>
      <c r="CW83" s="1639"/>
      <c r="CX83" s="1639"/>
      <c r="CY83" s="1639"/>
      <c r="CZ83" s="1639"/>
      <c r="DA83" s="1639"/>
      <c r="DB83" s="1639"/>
      <c r="DC83" s="1639"/>
      <c r="DD83" s="1639"/>
      <c r="DE83" s="1639"/>
      <c r="DF83" s="1639"/>
      <c r="DG83" s="1639"/>
      <c r="DH83" s="1639"/>
      <c r="DI83" s="1639"/>
      <c r="DJ83" s="1639"/>
      <c r="DK83" s="1639"/>
      <c r="DL83" s="1639"/>
      <c r="DM83" s="1639"/>
      <c r="DN83" s="1639"/>
      <c r="DO83" s="1639"/>
      <c r="DP83" s="1639"/>
      <c r="DQ83" s="1639"/>
      <c r="DR83" s="1639"/>
      <c r="DS83" s="1639"/>
      <c r="DT83" s="1639"/>
      <c r="DU83" s="1639"/>
      <c r="DV83" s="1639"/>
      <c r="DW83" s="1639"/>
      <c r="DX83" s="1639"/>
      <c r="DY83" s="1639"/>
      <c r="DZ83" s="1639"/>
      <c r="EA83" s="1639"/>
      <c r="EB83" s="1639"/>
      <c r="EC83" s="1639"/>
      <c r="ED83" s="1639"/>
      <c r="EE83" s="1639"/>
      <c r="EF83" s="1639"/>
      <c r="EG83" s="1639"/>
      <c r="EH83" s="1639"/>
      <c r="EI83" s="1639"/>
      <c r="EJ83" s="1639"/>
      <c r="EK83" s="1639"/>
      <c r="EL83" s="1639"/>
      <c r="EM83" s="1639"/>
      <c r="EN83" s="1639"/>
      <c r="EO83" s="1639"/>
      <c r="EP83" s="1639"/>
      <c r="EQ83" s="1639"/>
      <c r="ER83" s="1639"/>
      <c r="ES83" s="1639"/>
      <c r="ET83" s="1639"/>
      <c r="EU83" s="1639"/>
      <c r="EV83" s="1639"/>
      <c r="EW83" s="1639"/>
      <c r="EX83" s="1639"/>
      <c r="EY83" s="1639"/>
      <c r="EZ83" s="1639"/>
      <c r="FA83" s="1639"/>
      <c r="FB83" s="1639"/>
      <c r="FC83" s="1639"/>
      <c r="FD83" s="1639"/>
      <c r="FE83" s="1639"/>
      <c r="FF83" s="1639"/>
      <c r="FG83" s="1639"/>
      <c r="FH83" s="1639"/>
      <c r="FI83" s="1639"/>
      <c r="FJ83" s="1639"/>
      <c r="FK83" s="1639"/>
      <c r="FL83" s="1639"/>
      <c r="FM83" s="1639"/>
      <c r="FN83" s="1639"/>
      <c r="FO83" s="1639"/>
      <c r="FP83" s="1639"/>
      <c r="FQ83" s="1639"/>
      <c r="FR83" s="1639"/>
      <c r="FS83" s="1639"/>
      <c r="FT83" s="1639"/>
      <c r="FU83" s="1639"/>
      <c r="FV83" s="1639"/>
      <c r="FW83" s="1639"/>
      <c r="FX83" s="1639"/>
      <c r="FY83" s="1639"/>
      <c r="FZ83" s="1639"/>
      <c r="GA83" s="1639"/>
      <c r="GB83" s="1639"/>
      <c r="GC83" s="1639"/>
      <c r="GD83" s="1639"/>
      <c r="GE83" s="1639"/>
      <c r="GF83" s="1639"/>
      <c r="GG83" s="1639"/>
      <c r="GH83" s="1639"/>
      <c r="GI83" s="1639"/>
      <c r="GJ83" s="1639"/>
      <c r="GK83" s="1639"/>
      <c r="GL83" s="1639"/>
      <c r="GM83" s="1639"/>
      <c r="GN83" s="1639"/>
      <c r="GO83" s="1639"/>
      <c r="GP83" s="1639"/>
      <c r="GQ83" s="1639"/>
      <c r="GR83" s="1639"/>
      <c r="GS83" s="1639"/>
      <c r="GT83" s="1639"/>
      <c r="GU83" s="1639"/>
      <c r="GV83" s="1639"/>
      <c r="GW83" s="1639"/>
      <c r="GX83" s="1639"/>
      <c r="GY83" s="1639"/>
      <c r="GZ83" s="1639"/>
      <c r="HA83" s="1639"/>
      <c r="HB83" s="1639"/>
      <c r="HC83" s="1639"/>
      <c r="HD83" s="1639"/>
      <c r="HE83" s="1639"/>
      <c r="HF83" s="1639"/>
      <c r="HG83" s="1639"/>
      <c r="HH83" s="1639"/>
      <c r="HI83" s="1639"/>
      <c r="HJ83" s="1639"/>
      <c r="HK83" s="1639"/>
      <c r="HL83" s="1639"/>
      <c r="HM83" s="1639"/>
      <c r="HN83" s="1639"/>
      <c r="HO83" s="1639"/>
      <c r="HP83" s="1639"/>
      <c r="HQ83" s="1639"/>
      <c r="HR83" s="1639"/>
      <c r="HS83" s="1639"/>
      <c r="HT83" s="1639"/>
      <c r="HU83" s="1639"/>
      <c r="HV83" s="1639"/>
      <c r="HW83" s="1639"/>
      <c r="HX83" s="1639"/>
      <c r="HY83" s="1639"/>
      <c r="HZ83" s="1639"/>
      <c r="IA83" s="1639"/>
      <c r="IB83" s="1639"/>
      <c r="IC83" s="1639"/>
      <c r="ID83" s="1639"/>
      <c r="IE83" s="1639"/>
      <c r="IF83" s="1639"/>
      <c r="IG83" s="1639"/>
      <c r="IH83" s="1639"/>
      <c r="II83" s="1639"/>
      <c r="IJ83" s="1639"/>
      <c r="IK83" s="1639"/>
      <c r="IL83" s="1639"/>
      <c r="IM83" s="1639"/>
      <c r="IN83" s="1639"/>
      <c r="IO83" s="1639"/>
      <c r="IP83" s="1639"/>
      <c r="IQ83" s="1639"/>
      <c r="IR83" s="1639"/>
      <c r="IS83" s="1639"/>
      <c r="IT83" s="1639"/>
      <c r="IU83" s="1639"/>
      <c r="IV83" s="1639"/>
      <c r="IW83" s="1639"/>
      <c r="IX83" s="1639"/>
      <c r="IY83" s="1639"/>
      <c r="IZ83" s="1639"/>
      <c r="JA83" s="1639"/>
      <c r="JB83" s="1639"/>
      <c r="JC83" s="1639"/>
      <c r="JD83" s="1639"/>
      <c r="JE83" s="1639"/>
      <c r="JF83" s="1639"/>
      <c r="JG83" s="1639"/>
      <c r="JH83" s="1639"/>
      <c r="JI83" s="1639"/>
      <c r="JJ83" s="1639"/>
      <c r="JK83" s="1639"/>
      <c r="JL83" s="1639"/>
      <c r="JM83" s="1639"/>
      <c r="JN83" s="1639"/>
      <c r="JO83" s="1639"/>
      <c r="JP83" s="1639"/>
      <c r="JQ83" s="1639"/>
      <c r="JR83" s="1639"/>
      <c r="JS83" s="1639"/>
      <c r="JT83" s="1639"/>
      <c r="JU83" s="1639"/>
      <c r="JV83" s="1639"/>
      <c r="JW83" s="1639"/>
      <c r="JX83" s="1639"/>
      <c r="JY83" s="1639"/>
      <c r="JZ83" s="1639"/>
      <c r="KA83" s="1639"/>
      <c r="KB83" s="1639"/>
      <c r="KC83" s="1639"/>
      <c r="KD83" s="1639"/>
      <c r="KE83" s="1639"/>
      <c r="KF83" s="1639"/>
      <c r="KG83" s="1639"/>
      <c r="KH83" s="1639"/>
      <c r="KI83" s="1639"/>
      <c r="KJ83" s="1639"/>
      <c r="KK83" s="1639"/>
      <c r="KL83" s="1639"/>
      <c r="KM83" s="1639"/>
      <c r="KN83" s="1639"/>
      <c r="KO83" s="1639"/>
      <c r="KP83" s="1639"/>
      <c r="KQ83" s="1639"/>
      <c r="KR83" s="1639"/>
      <c r="KS83" s="1639"/>
      <c r="KT83" s="1639"/>
      <c r="KU83" s="1639"/>
      <c r="KV83" s="1639"/>
      <c r="KW83" s="1639"/>
      <c r="KX83" s="1639"/>
      <c r="KY83" s="1639"/>
      <c r="KZ83" s="1639"/>
      <c r="LA83" s="1639"/>
      <c r="LB83" s="1639"/>
      <c r="LC83" s="1639"/>
      <c r="LD83" s="1639"/>
      <c r="LE83" s="1639"/>
      <c r="LF83" s="1639"/>
      <c r="LG83" s="1639"/>
      <c r="LH83" s="1639"/>
      <c r="LI83" s="1639"/>
      <c r="LJ83" s="1639"/>
      <c r="LK83" s="1639"/>
      <c r="LL83" s="1639"/>
      <c r="LM83" s="1639"/>
      <c r="LN83" s="1639"/>
      <c r="LO83" s="1639"/>
      <c r="LP83" s="1639"/>
    </row>
    <row r="84" s="1481" customFormat="1" ht="47" customHeight="1" spans="1:328">
      <c r="A84" s="1499">
        <v>45784</v>
      </c>
      <c r="B84" s="1500" t="s">
        <v>426</v>
      </c>
      <c r="C84" s="1501" t="s">
        <v>427</v>
      </c>
      <c r="D84" s="1502">
        <v>4500165640</v>
      </c>
      <c r="E84" s="1503"/>
      <c r="F84" s="1502" t="s">
        <v>428</v>
      </c>
      <c r="G84" s="1505" t="s">
        <v>76</v>
      </c>
      <c r="H84" s="1505" t="s">
        <v>76</v>
      </c>
      <c r="I84" s="1532" t="s">
        <v>77</v>
      </c>
      <c r="J84" s="1522">
        <v>7872</v>
      </c>
      <c r="K84" s="1534">
        <v>0</v>
      </c>
      <c r="L84" s="1534">
        <v>96</v>
      </c>
      <c r="M84" s="1534">
        <f t="shared" si="37"/>
        <v>82</v>
      </c>
      <c r="N84" s="1536">
        <v>45818</v>
      </c>
      <c r="O84" s="1536">
        <v>45814</v>
      </c>
      <c r="P84" s="1537"/>
      <c r="Q84" s="1562" t="s">
        <v>78</v>
      </c>
      <c r="R84" s="1563"/>
      <c r="S84" s="1563"/>
      <c r="T84" s="1563"/>
      <c r="U84" s="1563"/>
      <c r="V84" s="1532" t="s">
        <v>429</v>
      </c>
      <c r="W84" s="2931" t="s">
        <v>111</v>
      </c>
      <c r="X84" s="1565">
        <v>45786</v>
      </c>
      <c r="Y84" s="1589" t="s">
        <v>88</v>
      </c>
      <c r="Z84" s="1589" t="s">
        <v>430</v>
      </c>
      <c r="AA84" s="1589"/>
      <c r="AB84" s="1589"/>
      <c r="AC84" s="1580" t="s">
        <v>431</v>
      </c>
      <c r="AD84" s="1590" t="s">
        <v>90</v>
      </c>
      <c r="AE84" s="2277">
        <v>0.8709</v>
      </c>
      <c r="AF84" s="2278">
        <f>AE84*J84</f>
        <v>6855.7248</v>
      </c>
      <c r="AG84" s="1504"/>
      <c r="AH84" s="1609" t="s">
        <v>81</v>
      </c>
      <c r="AI84" s="1799">
        <f t="shared" si="80"/>
        <v>7872</v>
      </c>
      <c r="AJ84" s="1609">
        <v>9</v>
      </c>
      <c r="AK84" s="1610">
        <f t="shared" si="65"/>
        <v>7872</v>
      </c>
      <c r="AL84" s="1610"/>
      <c r="AM84" s="1610">
        <f t="shared" si="68"/>
        <v>328</v>
      </c>
      <c r="AN84" s="1610"/>
      <c r="AO84" s="1610"/>
      <c r="AP84" s="1610"/>
      <c r="AQ84" s="1610"/>
      <c r="AR84" s="1610" t="s">
        <v>63</v>
      </c>
      <c r="AS84" s="1610">
        <f t="shared" si="67"/>
        <v>7872</v>
      </c>
      <c r="AT84" s="1610"/>
      <c r="AU84" s="1622">
        <f t="shared" si="69"/>
        <v>874.666666666667</v>
      </c>
      <c r="AV84" s="1622">
        <f t="shared" si="70"/>
        <v>874.666666666667</v>
      </c>
      <c r="AW84" s="1622">
        <f t="shared" si="71"/>
        <v>874.666666666667</v>
      </c>
      <c r="AX84" s="1622">
        <f t="shared" si="72"/>
        <v>874.666666666667</v>
      </c>
      <c r="AY84" s="1622">
        <f t="shared" si="73"/>
        <v>874.666666666667</v>
      </c>
      <c r="AZ84" s="1622">
        <f t="shared" si="74"/>
        <v>874.666666666667</v>
      </c>
      <c r="BA84" s="1622">
        <f t="shared" si="75"/>
        <v>874.666666666667</v>
      </c>
      <c r="BB84" s="1622">
        <f t="shared" si="76"/>
        <v>874.666666666667</v>
      </c>
      <c r="BC84" s="1622">
        <f t="shared" si="77"/>
        <v>874.666666666667</v>
      </c>
      <c r="BD84" s="1622">
        <f t="shared" si="48"/>
        <v>838.222222222222</v>
      </c>
      <c r="BE84" s="1622">
        <f t="shared" si="49"/>
        <v>36.4444444444444</v>
      </c>
      <c r="BF84" s="1534">
        <f>J84/COUNT(AU84:BC84)-(BD84+BE84)</f>
        <v>0</v>
      </c>
      <c r="BG84" s="1638"/>
      <c r="BH84" s="1639"/>
      <c r="BI84" s="1639"/>
      <c r="BJ84" s="1639"/>
      <c r="BK84" s="1639"/>
      <c r="BL84" s="1639"/>
      <c r="BM84" s="1639"/>
      <c r="BN84" s="1639"/>
      <c r="BO84" s="1639"/>
      <c r="BP84" s="1639"/>
      <c r="BQ84" s="1639"/>
      <c r="BR84" s="1639"/>
      <c r="BS84" s="1639"/>
      <c r="BT84" s="1639"/>
      <c r="BU84" s="1639"/>
      <c r="BV84" s="1639"/>
      <c r="BW84" s="1639"/>
      <c r="BX84" s="1639"/>
      <c r="BY84" s="1639"/>
      <c r="BZ84" s="1639"/>
      <c r="CA84" s="1639"/>
      <c r="CB84" s="1639"/>
      <c r="CC84" s="1639"/>
      <c r="CD84" s="1639"/>
      <c r="CE84" s="1639"/>
      <c r="CF84" s="1639"/>
      <c r="CG84" s="1639"/>
      <c r="CH84" s="1639"/>
      <c r="CI84" s="1639"/>
      <c r="CJ84" s="1639"/>
      <c r="CK84" s="1639"/>
      <c r="CL84" s="1639"/>
      <c r="CM84" s="1639"/>
      <c r="CN84" s="1639"/>
      <c r="CO84" s="1639"/>
      <c r="CP84" s="1639"/>
      <c r="CQ84" s="1639"/>
      <c r="CR84" s="1639"/>
      <c r="CS84" s="1639"/>
      <c r="CT84" s="1639"/>
      <c r="CU84" s="1639"/>
      <c r="CV84" s="1639"/>
      <c r="CW84" s="1639"/>
      <c r="CX84" s="1639"/>
      <c r="CY84" s="1639"/>
      <c r="CZ84" s="1639"/>
      <c r="DA84" s="1639"/>
      <c r="DB84" s="1639"/>
      <c r="DC84" s="1639"/>
      <c r="DD84" s="1639"/>
      <c r="DE84" s="1639"/>
      <c r="DF84" s="1639"/>
      <c r="DG84" s="1639"/>
      <c r="DH84" s="1639"/>
      <c r="DI84" s="1639"/>
      <c r="DJ84" s="1639"/>
      <c r="DK84" s="1639"/>
      <c r="DL84" s="1639"/>
      <c r="DM84" s="1639"/>
      <c r="DN84" s="1639"/>
      <c r="DO84" s="1639"/>
      <c r="DP84" s="1639"/>
      <c r="DQ84" s="1639"/>
      <c r="DR84" s="1639"/>
      <c r="DS84" s="1639"/>
      <c r="DT84" s="1639"/>
      <c r="DU84" s="1639"/>
      <c r="DV84" s="1639"/>
      <c r="DW84" s="1639"/>
      <c r="DX84" s="1639"/>
      <c r="DY84" s="1639"/>
      <c r="DZ84" s="1639"/>
      <c r="EA84" s="1639"/>
      <c r="EB84" s="1639"/>
      <c r="EC84" s="1639"/>
      <c r="ED84" s="1639"/>
      <c r="EE84" s="1639"/>
      <c r="EF84" s="1639"/>
      <c r="EG84" s="1639"/>
      <c r="EH84" s="1639"/>
      <c r="EI84" s="1639"/>
      <c r="EJ84" s="1639"/>
      <c r="EK84" s="1639"/>
      <c r="EL84" s="1639"/>
      <c r="EM84" s="1639"/>
      <c r="EN84" s="1639"/>
      <c r="EO84" s="1639"/>
      <c r="EP84" s="1639"/>
      <c r="EQ84" s="1639"/>
      <c r="ER84" s="1639"/>
      <c r="ES84" s="1639"/>
      <c r="ET84" s="1639"/>
      <c r="EU84" s="1639"/>
      <c r="EV84" s="1639"/>
      <c r="EW84" s="1639"/>
      <c r="EX84" s="1639"/>
      <c r="EY84" s="1639"/>
      <c r="EZ84" s="1639"/>
      <c r="FA84" s="1639"/>
      <c r="FB84" s="1639"/>
      <c r="FC84" s="1639"/>
      <c r="FD84" s="1639"/>
      <c r="FE84" s="1639"/>
      <c r="FF84" s="1639"/>
      <c r="FG84" s="1639"/>
      <c r="FH84" s="1639"/>
      <c r="FI84" s="1639"/>
      <c r="FJ84" s="1639"/>
      <c r="FK84" s="1639"/>
      <c r="FL84" s="1639"/>
      <c r="FM84" s="1639"/>
      <c r="FN84" s="1639"/>
      <c r="FO84" s="1639"/>
      <c r="FP84" s="1639"/>
      <c r="FQ84" s="1639"/>
      <c r="FR84" s="1639"/>
      <c r="FS84" s="1639"/>
      <c r="FT84" s="1639"/>
      <c r="FU84" s="1639"/>
      <c r="FV84" s="1639"/>
      <c r="FW84" s="1639"/>
      <c r="FX84" s="1639"/>
      <c r="FY84" s="1639"/>
      <c r="FZ84" s="1639"/>
      <c r="GA84" s="1639"/>
      <c r="GB84" s="1639"/>
      <c r="GC84" s="1639"/>
      <c r="GD84" s="1639"/>
      <c r="GE84" s="1639"/>
      <c r="GF84" s="1639"/>
      <c r="GG84" s="1639"/>
      <c r="GH84" s="1639"/>
      <c r="GI84" s="1639"/>
      <c r="GJ84" s="1639"/>
      <c r="GK84" s="1639"/>
      <c r="GL84" s="1639"/>
      <c r="GM84" s="1639"/>
      <c r="GN84" s="1639"/>
      <c r="GO84" s="1639"/>
      <c r="GP84" s="1639"/>
      <c r="GQ84" s="1639"/>
      <c r="GR84" s="1639"/>
      <c r="GS84" s="1639"/>
      <c r="GT84" s="1639"/>
      <c r="GU84" s="1639"/>
      <c r="GV84" s="1639"/>
      <c r="GW84" s="1639"/>
      <c r="GX84" s="1639"/>
      <c r="GY84" s="1639"/>
      <c r="GZ84" s="1639"/>
      <c r="HA84" s="1639"/>
      <c r="HB84" s="1639"/>
      <c r="HC84" s="1639"/>
      <c r="HD84" s="1639"/>
      <c r="HE84" s="1639"/>
      <c r="HF84" s="1639"/>
      <c r="HG84" s="1639"/>
      <c r="HH84" s="1639"/>
      <c r="HI84" s="1639"/>
      <c r="HJ84" s="1639"/>
      <c r="HK84" s="1639"/>
      <c r="HL84" s="1639"/>
      <c r="HM84" s="1639"/>
      <c r="HN84" s="1639"/>
      <c r="HO84" s="1639"/>
      <c r="HP84" s="1639"/>
      <c r="HQ84" s="1639"/>
      <c r="HR84" s="1639"/>
      <c r="HS84" s="1639"/>
      <c r="HT84" s="1639"/>
      <c r="HU84" s="1639"/>
      <c r="HV84" s="1639"/>
      <c r="HW84" s="1639"/>
      <c r="HX84" s="1639"/>
      <c r="HY84" s="1639"/>
      <c r="HZ84" s="1639"/>
      <c r="IA84" s="1639"/>
      <c r="IB84" s="1639"/>
      <c r="IC84" s="1639"/>
      <c r="ID84" s="1639"/>
      <c r="IE84" s="1639"/>
      <c r="IF84" s="1639"/>
      <c r="IG84" s="1639"/>
      <c r="IH84" s="1639"/>
      <c r="II84" s="1639"/>
      <c r="IJ84" s="1639"/>
      <c r="IK84" s="1639"/>
      <c r="IL84" s="1639"/>
      <c r="IM84" s="1639"/>
      <c r="IN84" s="1639"/>
      <c r="IO84" s="1639"/>
      <c r="IP84" s="1639"/>
      <c r="IQ84" s="1639"/>
      <c r="IR84" s="1639"/>
      <c r="IS84" s="1639"/>
      <c r="IT84" s="1639"/>
      <c r="IU84" s="1639"/>
      <c r="IV84" s="1639"/>
      <c r="IW84" s="1639"/>
      <c r="IX84" s="1639"/>
      <c r="IY84" s="1639"/>
      <c r="IZ84" s="1639"/>
      <c r="JA84" s="1639"/>
      <c r="JB84" s="1639"/>
      <c r="JC84" s="1639"/>
      <c r="JD84" s="1639"/>
      <c r="JE84" s="1639"/>
      <c r="JF84" s="1639"/>
      <c r="JG84" s="1639"/>
      <c r="JH84" s="1639"/>
      <c r="JI84" s="1639"/>
      <c r="JJ84" s="1639"/>
      <c r="JK84" s="1639"/>
      <c r="JL84" s="1639"/>
      <c r="JM84" s="1639"/>
      <c r="JN84" s="1639"/>
      <c r="JO84" s="1639"/>
      <c r="JP84" s="1639"/>
      <c r="JQ84" s="1639"/>
      <c r="JR84" s="1639"/>
      <c r="JS84" s="1639"/>
      <c r="JT84" s="1639"/>
      <c r="JU84" s="1639"/>
      <c r="JV84" s="1639"/>
      <c r="JW84" s="1639"/>
      <c r="JX84" s="1639"/>
      <c r="JY84" s="1639"/>
      <c r="JZ84" s="1639"/>
      <c r="KA84" s="1639"/>
      <c r="KB84" s="1639"/>
      <c r="KC84" s="1639"/>
      <c r="KD84" s="1639"/>
      <c r="KE84" s="1639"/>
      <c r="KF84" s="1639"/>
      <c r="KG84" s="1639"/>
      <c r="KH84" s="1639"/>
      <c r="KI84" s="1639"/>
      <c r="KJ84" s="1639"/>
      <c r="KK84" s="1639"/>
      <c r="KL84" s="1639"/>
      <c r="KM84" s="1639"/>
      <c r="KN84" s="1639"/>
      <c r="KO84" s="1639"/>
      <c r="KP84" s="1639"/>
      <c r="KQ84" s="1639"/>
      <c r="KR84" s="1639"/>
      <c r="KS84" s="1639"/>
      <c r="KT84" s="1639"/>
      <c r="KU84" s="1639"/>
      <c r="KV84" s="1639"/>
      <c r="KW84" s="1639"/>
      <c r="KX84" s="1639"/>
      <c r="KY84" s="1639"/>
      <c r="KZ84" s="1639"/>
      <c r="LA84" s="1639"/>
      <c r="LB84" s="1639"/>
      <c r="LC84" s="1639"/>
      <c r="LD84" s="1639"/>
      <c r="LE84" s="1639"/>
      <c r="LF84" s="1639"/>
      <c r="LG84" s="1639"/>
      <c r="LH84" s="1639"/>
      <c r="LI84" s="1639"/>
      <c r="LJ84" s="1639"/>
      <c r="LK84" s="1639"/>
      <c r="LL84" s="1639"/>
      <c r="LM84" s="1639"/>
      <c r="LN84" s="1639"/>
      <c r="LO84" s="1639"/>
      <c r="LP84" s="1639"/>
    </row>
    <row r="85" s="1481" customFormat="1" ht="47" customHeight="1" spans="1:328">
      <c r="A85" s="1499">
        <v>45778</v>
      </c>
      <c r="B85" s="1500" t="s">
        <v>382</v>
      </c>
      <c r="C85" s="1501" t="s">
        <v>98</v>
      </c>
      <c r="D85" s="1502">
        <v>4500165533</v>
      </c>
      <c r="E85" s="1503" t="s">
        <v>432</v>
      </c>
      <c r="F85" s="1502" t="s">
        <v>433</v>
      </c>
      <c r="G85" s="2274" t="s">
        <v>176</v>
      </c>
      <c r="H85" s="1505" t="s">
        <v>385</v>
      </c>
      <c r="I85" s="1532" t="s">
        <v>177</v>
      </c>
      <c r="J85" s="1522">
        <v>8280</v>
      </c>
      <c r="K85" s="1534">
        <v>24</v>
      </c>
      <c r="L85" s="1534">
        <v>2760</v>
      </c>
      <c r="M85" s="2594">
        <f t="shared" si="37"/>
        <v>3</v>
      </c>
      <c r="N85" s="1536">
        <v>45820</v>
      </c>
      <c r="O85" s="1536">
        <f t="shared" ref="O85:O91" si="81">N85-3</f>
        <v>45817</v>
      </c>
      <c r="P85" s="1537" t="s">
        <v>434</v>
      </c>
      <c r="Q85" s="1562" t="s">
        <v>78</v>
      </c>
      <c r="R85" s="1563"/>
      <c r="S85" s="1563"/>
      <c r="T85" s="1563"/>
      <c r="U85" s="1563"/>
      <c r="V85" s="1532"/>
      <c r="W85" s="2931" t="s">
        <v>111</v>
      </c>
      <c r="X85" s="1565" t="s">
        <v>387</v>
      </c>
      <c r="Y85" s="1589" t="s">
        <v>88</v>
      </c>
      <c r="Z85" s="1589" t="s">
        <v>388</v>
      </c>
      <c r="AA85" s="1589"/>
      <c r="AB85" s="1589"/>
      <c r="AC85" s="1580" t="s">
        <v>389</v>
      </c>
      <c r="AD85" s="1590" t="s">
        <v>390</v>
      </c>
      <c r="AE85" s="2277">
        <v>1451.2567</v>
      </c>
      <c r="AF85" s="2278">
        <f t="shared" ref="AF85:AF91" si="82">AE85*M85</f>
        <v>4353.7701</v>
      </c>
      <c r="AG85" s="1504" t="s">
        <v>435</v>
      </c>
      <c r="AH85" s="1609" t="s">
        <v>81</v>
      </c>
      <c r="AI85" s="1799">
        <f t="shared" si="80"/>
        <v>8280</v>
      </c>
      <c r="AJ85" s="1609">
        <v>9</v>
      </c>
      <c r="AK85" s="1610">
        <f t="shared" si="65"/>
        <v>8280</v>
      </c>
      <c r="AL85" s="1610"/>
      <c r="AM85" s="1610">
        <f t="shared" ref="AM85:AM91" si="83">J85/24</f>
        <v>345</v>
      </c>
      <c r="AN85" s="1610"/>
      <c r="AO85" s="1610"/>
      <c r="AP85" s="1610"/>
      <c r="AQ85" s="1610"/>
      <c r="AR85" s="1610" t="s">
        <v>63</v>
      </c>
      <c r="AS85" s="1610">
        <f t="shared" si="67"/>
        <v>8280</v>
      </c>
      <c r="AT85" s="1610"/>
      <c r="AU85" s="1622">
        <f t="shared" si="69"/>
        <v>920</v>
      </c>
      <c r="AV85" s="1622">
        <f t="shared" si="70"/>
        <v>920</v>
      </c>
      <c r="AW85" s="1622">
        <f t="shared" si="71"/>
        <v>920</v>
      </c>
      <c r="AX85" s="1622">
        <f t="shared" si="72"/>
        <v>920</v>
      </c>
      <c r="AY85" s="1622">
        <f t="shared" si="73"/>
        <v>920</v>
      </c>
      <c r="AZ85" s="1622">
        <f t="shared" si="74"/>
        <v>920</v>
      </c>
      <c r="BA85" s="1622">
        <f t="shared" si="75"/>
        <v>920</v>
      </c>
      <c r="BB85" s="1622">
        <f t="shared" si="76"/>
        <v>920</v>
      </c>
      <c r="BC85" s="1622">
        <f t="shared" si="77"/>
        <v>920</v>
      </c>
      <c r="BD85" s="1622">
        <f t="shared" si="48"/>
        <v>881.666666666667</v>
      </c>
      <c r="BE85" s="1622">
        <f t="shared" si="49"/>
        <v>38.3333333333333</v>
      </c>
      <c r="BF85" s="1534"/>
      <c r="BG85" s="1638"/>
      <c r="BH85" s="1639"/>
      <c r="BI85" s="1639"/>
      <c r="BJ85" s="1639"/>
      <c r="BK85" s="1639"/>
      <c r="BL85" s="1639"/>
      <c r="BM85" s="1639"/>
      <c r="BN85" s="1639"/>
      <c r="BO85" s="1639"/>
      <c r="BP85" s="1639"/>
      <c r="BQ85" s="1639"/>
      <c r="BR85" s="1639"/>
      <c r="BS85" s="1639"/>
      <c r="BT85" s="1639"/>
      <c r="BU85" s="1639"/>
      <c r="BV85" s="1639"/>
      <c r="BW85" s="1639"/>
      <c r="BX85" s="1639"/>
      <c r="BY85" s="1639"/>
      <c r="BZ85" s="1639"/>
      <c r="CA85" s="1639"/>
      <c r="CB85" s="1639"/>
      <c r="CC85" s="1639"/>
      <c r="CD85" s="1639"/>
      <c r="CE85" s="1639"/>
      <c r="CF85" s="1639"/>
      <c r="CG85" s="1639"/>
      <c r="CH85" s="1639"/>
      <c r="CI85" s="1639"/>
      <c r="CJ85" s="1639"/>
      <c r="CK85" s="1639"/>
      <c r="CL85" s="1639"/>
      <c r="CM85" s="1639"/>
      <c r="CN85" s="1639"/>
      <c r="CO85" s="1639"/>
      <c r="CP85" s="1639"/>
      <c r="CQ85" s="1639"/>
      <c r="CR85" s="1639"/>
      <c r="CS85" s="1639"/>
      <c r="CT85" s="1639"/>
      <c r="CU85" s="1639"/>
      <c r="CV85" s="1639"/>
      <c r="CW85" s="1639"/>
      <c r="CX85" s="1639"/>
      <c r="CY85" s="1639"/>
      <c r="CZ85" s="1639"/>
      <c r="DA85" s="1639"/>
      <c r="DB85" s="1639"/>
      <c r="DC85" s="1639"/>
      <c r="DD85" s="1639"/>
      <c r="DE85" s="1639"/>
      <c r="DF85" s="1639"/>
      <c r="DG85" s="1639"/>
      <c r="DH85" s="1639"/>
      <c r="DI85" s="1639"/>
      <c r="DJ85" s="1639"/>
      <c r="DK85" s="1639"/>
      <c r="DL85" s="1639"/>
      <c r="DM85" s="1639"/>
      <c r="DN85" s="1639"/>
      <c r="DO85" s="1639"/>
      <c r="DP85" s="1639"/>
      <c r="DQ85" s="1639"/>
      <c r="DR85" s="1639"/>
      <c r="DS85" s="1639"/>
      <c r="DT85" s="1639"/>
      <c r="DU85" s="1639"/>
      <c r="DV85" s="1639"/>
      <c r="DW85" s="1639"/>
      <c r="DX85" s="1639"/>
      <c r="DY85" s="1639"/>
      <c r="DZ85" s="1639"/>
      <c r="EA85" s="1639"/>
      <c r="EB85" s="1639"/>
      <c r="EC85" s="1639"/>
      <c r="ED85" s="1639"/>
      <c r="EE85" s="1639"/>
      <c r="EF85" s="1639"/>
      <c r="EG85" s="1639"/>
      <c r="EH85" s="1639"/>
      <c r="EI85" s="1639"/>
      <c r="EJ85" s="1639"/>
      <c r="EK85" s="1639"/>
      <c r="EL85" s="1639"/>
      <c r="EM85" s="1639"/>
      <c r="EN85" s="1639"/>
      <c r="EO85" s="1639"/>
      <c r="EP85" s="1639"/>
      <c r="EQ85" s="1639"/>
      <c r="ER85" s="1639"/>
      <c r="ES85" s="1639"/>
      <c r="ET85" s="1639"/>
      <c r="EU85" s="1639"/>
      <c r="EV85" s="1639"/>
      <c r="EW85" s="1639"/>
      <c r="EX85" s="1639"/>
      <c r="EY85" s="1639"/>
      <c r="EZ85" s="1639"/>
      <c r="FA85" s="1639"/>
      <c r="FB85" s="1639"/>
      <c r="FC85" s="1639"/>
      <c r="FD85" s="1639"/>
      <c r="FE85" s="1639"/>
      <c r="FF85" s="1639"/>
      <c r="FG85" s="1639"/>
      <c r="FH85" s="1639"/>
      <c r="FI85" s="1639"/>
      <c r="FJ85" s="1639"/>
      <c r="FK85" s="1639"/>
      <c r="FL85" s="1639"/>
      <c r="FM85" s="1639"/>
      <c r="FN85" s="1639"/>
      <c r="FO85" s="1639"/>
      <c r="FP85" s="1639"/>
      <c r="FQ85" s="1639"/>
      <c r="FR85" s="1639"/>
      <c r="FS85" s="1639"/>
      <c r="FT85" s="1639"/>
      <c r="FU85" s="1639"/>
      <c r="FV85" s="1639"/>
      <c r="FW85" s="1639"/>
      <c r="FX85" s="1639"/>
      <c r="FY85" s="1639"/>
      <c r="FZ85" s="1639"/>
      <c r="GA85" s="1639"/>
      <c r="GB85" s="1639"/>
      <c r="GC85" s="1639"/>
      <c r="GD85" s="1639"/>
      <c r="GE85" s="1639"/>
      <c r="GF85" s="1639"/>
      <c r="GG85" s="1639"/>
      <c r="GH85" s="1639"/>
      <c r="GI85" s="1639"/>
      <c r="GJ85" s="1639"/>
      <c r="GK85" s="1639"/>
      <c r="GL85" s="1639"/>
      <c r="GM85" s="1639"/>
      <c r="GN85" s="1639"/>
      <c r="GO85" s="1639"/>
      <c r="GP85" s="1639"/>
      <c r="GQ85" s="1639"/>
      <c r="GR85" s="1639"/>
      <c r="GS85" s="1639"/>
      <c r="GT85" s="1639"/>
      <c r="GU85" s="1639"/>
      <c r="GV85" s="1639"/>
      <c r="GW85" s="1639"/>
      <c r="GX85" s="1639"/>
      <c r="GY85" s="1639"/>
      <c r="GZ85" s="1639"/>
      <c r="HA85" s="1639"/>
      <c r="HB85" s="1639"/>
      <c r="HC85" s="1639"/>
      <c r="HD85" s="1639"/>
      <c r="HE85" s="1639"/>
      <c r="HF85" s="1639"/>
      <c r="HG85" s="1639"/>
      <c r="HH85" s="1639"/>
      <c r="HI85" s="1639"/>
      <c r="HJ85" s="1639"/>
      <c r="HK85" s="1639"/>
      <c r="HL85" s="1639"/>
      <c r="HM85" s="1639"/>
      <c r="HN85" s="1639"/>
      <c r="HO85" s="1639"/>
      <c r="HP85" s="1639"/>
      <c r="HQ85" s="1639"/>
      <c r="HR85" s="1639"/>
      <c r="HS85" s="1639"/>
      <c r="HT85" s="1639"/>
      <c r="HU85" s="1639"/>
      <c r="HV85" s="1639"/>
      <c r="HW85" s="1639"/>
      <c r="HX85" s="1639"/>
      <c r="HY85" s="1639"/>
      <c r="HZ85" s="1639"/>
      <c r="IA85" s="1639"/>
      <c r="IB85" s="1639"/>
      <c r="IC85" s="1639"/>
      <c r="ID85" s="1639"/>
      <c r="IE85" s="1639"/>
      <c r="IF85" s="1639"/>
      <c r="IG85" s="1639"/>
      <c r="IH85" s="1639"/>
      <c r="II85" s="1639"/>
      <c r="IJ85" s="1639"/>
      <c r="IK85" s="1639"/>
      <c r="IL85" s="1639"/>
      <c r="IM85" s="1639"/>
      <c r="IN85" s="1639"/>
      <c r="IO85" s="1639"/>
      <c r="IP85" s="1639"/>
      <c r="IQ85" s="1639"/>
      <c r="IR85" s="1639"/>
      <c r="IS85" s="1639"/>
      <c r="IT85" s="1639"/>
      <c r="IU85" s="1639"/>
      <c r="IV85" s="1639"/>
      <c r="IW85" s="1639"/>
      <c r="IX85" s="1639"/>
      <c r="IY85" s="1639"/>
      <c r="IZ85" s="1639"/>
      <c r="JA85" s="1639"/>
      <c r="JB85" s="1639"/>
      <c r="JC85" s="1639"/>
      <c r="JD85" s="1639"/>
      <c r="JE85" s="1639"/>
      <c r="JF85" s="1639"/>
      <c r="JG85" s="1639"/>
      <c r="JH85" s="1639"/>
      <c r="JI85" s="1639"/>
      <c r="JJ85" s="1639"/>
      <c r="JK85" s="1639"/>
      <c r="JL85" s="1639"/>
      <c r="JM85" s="1639"/>
      <c r="JN85" s="1639"/>
      <c r="JO85" s="1639"/>
      <c r="JP85" s="1639"/>
      <c r="JQ85" s="1639"/>
      <c r="JR85" s="1639"/>
      <c r="JS85" s="1639"/>
      <c r="JT85" s="1639"/>
      <c r="JU85" s="1639"/>
      <c r="JV85" s="1639"/>
      <c r="JW85" s="1639"/>
      <c r="JX85" s="1639"/>
      <c r="JY85" s="1639"/>
      <c r="JZ85" s="1639"/>
      <c r="KA85" s="1639"/>
      <c r="KB85" s="1639"/>
      <c r="KC85" s="1639"/>
      <c r="KD85" s="1639"/>
      <c r="KE85" s="1639"/>
      <c r="KF85" s="1639"/>
      <c r="KG85" s="1639"/>
      <c r="KH85" s="1639"/>
      <c r="KI85" s="1639"/>
      <c r="KJ85" s="1639"/>
      <c r="KK85" s="1639"/>
      <c r="KL85" s="1639"/>
      <c r="KM85" s="1639"/>
      <c r="KN85" s="1639"/>
      <c r="KO85" s="1639"/>
      <c r="KP85" s="1639"/>
      <c r="KQ85" s="1639"/>
      <c r="KR85" s="1639"/>
      <c r="KS85" s="1639"/>
      <c r="KT85" s="1639"/>
      <c r="KU85" s="1639"/>
      <c r="KV85" s="1639"/>
      <c r="KW85" s="1639"/>
      <c r="KX85" s="1639"/>
      <c r="KY85" s="1639"/>
      <c r="KZ85" s="1639"/>
      <c r="LA85" s="1639"/>
      <c r="LB85" s="1639"/>
      <c r="LC85" s="1639"/>
      <c r="LD85" s="1639"/>
      <c r="LE85" s="1639"/>
      <c r="LF85" s="1639"/>
      <c r="LG85" s="1639"/>
      <c r="LH85" s="1639"/>
      <c r="LI85" s="1639"/>
      <c r="LJ85" s="1639"/>
      <c r="LK85" s="1639"/>
      <c r="LL85" s="1639"/>
      <c r="LM85" s="1639"/>
      <c r="LN85" s="1639"/>
      <c r="LO85" s="1639"/>
      <c r="LP85" s="1639"/>
    </row>
    <row r="86" s="1481" customFormat="1" ht="47" customHeight="1" spans="1:328">
      <c r="A86" s="1499">
        <v>45778</v>
      </c>
      <c r="B86" s="1500" t="s">
        <v>382</v>
      </c>
      <c r="C86" s="1501" t="s">
        <v>98</v>
      </c>
      <c r="D86" s="1502">
        <v>4500165533</v>
      </c>
      <c r="E86" s="1503" t="s">
        <v>436</v>
      </c>
      <c r="F86" s="1502" t="s">
        <v>437</v>
      </c>
      <c r="G86" s="2274" t="s">
        <v>176</v>
      </c>
      <c r="H86" s="1505" t="s">
        <v>385</v>
      </c>
      <c r="I86" s="1532" t="s">
        <v>177</v>
      </c>
      <c r="J86" s="1522">
        <v>11040</v>
      </c>
      <c r="K86" s="1534">
        <v>24</v>
      </c>
      <c r="L86" s="1534">
        <v>2760</v>
      </c>
      <c r="M86" s="2594">
        <f t="shared" si="37"/>
        <v>4</v>
      </c>
      <c r="N86" s="1536">
        <v>45820</v>
      </c>
      <c r="O86" s="1536">
        <f t="shared" si="81"/>
        <v>45817</v>
      </c>
      <c r="P86" s="1537" t="s">
        <v>434</v>
      </c>
      <c r="Q86" s="1562" t="s">
        <v>78</v>
      </c>
      <c r="R86" s="1563"/>
      <c r="S86" s="1563"/>
      <c r="T86" s="1563"/>
      <c r="U86" s="1563"/>
      <c r="V86" s="2308">
        <v>45822</v>
      </c>
      <c r="W86" s="2931" t="s">
        <v>111</v>
      </c>
      <c r="X86" s="1565" t="s">
        <v>387</v>
      </c>
      <c r="Y86" s="1589" t="s">
        <v>88</v>
      </c>
      <c r="Z86" s="1589" t="s">
        <v>388</v>
      </c>
      <c r="AA86" s="1589"/>
      <c r="AB86" s="1589"/>
      <c r="AC86" s="1580" t="s">
        <v>389</v>
      </c>
      <c r="AD86" s="1590" t="s">
        <v>390</v>
      </c>
      <c r="AE86" s="2277">
        <v>1451.2567</v>
      </c>
      <c r="AF86" s="2278">
        <f t="shared" si="82"/>
        <v>5805.0268</v>
      </c>
      <c r="AG86" s="1504" t="s">
        <v>438</v>
      </c>
      <c r="AH86" s="1609" t="s">
        <v>81</v>
      </c>
      <c r="AI86" s="1799">
        <f t="shared" si="80"/>
        <v>11040</v>
      </c>
      <c r="AJ86" s="1609">
        <v>9</v>
      </c>
      <c r="AK86" s="1610">
        <f t="shared" si="65"/>
        <v>11040</v>
      </c>
      <c r="AL86" s="1610"/>
      <c r="AM86" s="1610">
        <f t="shared" si="83"/>
        <v>460</v>
      </c>
      <c r="AN86" s="1610"/>
      <c r="AO86" s="1610"/>
      <c r="AP86" s="1610"/>
      <c r="AQ86" s="1610"/>
      <c r="AR86" s="1610" t="s">
        <v>63</v>
      </c>
      <c r="AS86" s="1610">
        <f t="shared" si="67"/>
        <v>11040</v>
      </c>
      <c r="AT86" s="1610"/>
      <c r="AU86" s="1622">
        <f t="shared" si="69"/>
        <v>1226.66666666667</v>
      </c>
      <c r="AV86" s="1622">
        <f t="shared" si="70"/>
        <v>1226.66666666667</v>
      </c>
      <c r="AW86" s="1622">
        <f t="shared" si="71"/>
        <v>1226.66666666667</v>
      </c>
      <c r="AX86" s="1622">
        <f t="shared" si="72"/>
        <v>1226.66666666667</v>
      </c>
      <c r="AY86" s="1622">
        <f t="shared" si="73"/>
        <v>1226.66666666667</v>
      </c>
      <c r="AZ86" s="1622">
        <f t="shared" si="74"/>
        <v>1226.66666666667</v>
      </c>
      <c r="BA86" s="1622">
        <f t="shared" si="75"/>
        <v>1226.66666666667</v>
      </c>
      <c r="BB86" s="1622">
        <f t="shared" si="76"/>
        <v>1226.66666666667</v>
      </c>
      <c r="BC86" s="1622">
        <f t="shared" si="77"/>
        <v>1226.66666666667</v>
      </c>
      <c r="BD86" s="1622">
        <f t="shared" si="48"/>
        <v>1175.55555555556</v>
      </c>
      <c r="BE86" s="1622">
        <f t="shared" si="49"/>
        <v>51.1111111111111</v>
      </c>
      <c r="BF86" s="1534"/>
      <c r="BG86" s="1638"/>
      <c r="BH86" s="1639"/>
      <c r="BI86" s="1639"/>
      <c r="BJ86" s="1639"/>
      <c r="BK86" s="1639"/>
      <c r="BL86" s="1639"/>
      <c r="BM86" s="1639"/>
      <c r="BN86" s="1639"/>
      <c r="BO86" s="1639"/>
      <c r="BP86" s="1639"/>
      <c r="BQ86" s="1639"/>
      <c r="BR86" s="1639"/>
      <c r="BS86" s="1639"/>
      <c r="BT86" s="1639"/>
      <c r="BU86" s="1639"/>
      <c r="BV86" s="1639"/>
      <c r="BW86" s="1639"/>
      <c r="BX86" s="1639"/>
      <c r="BY86" s="1639"/>
      <c r="BZ86" s="1639"/>
      <c r="CA86" s="1639"/>
      <c r="CB86" s="1639"/>
      <c r="CC86" s="1639"/>
      <c r="CD86" s="1639"/>
      <c r="CE86" s="1639"/>
      <c r="CF86" s="1639"/>
      <c r="CG86" s="1639"/>
      <c r="CH86" s="1639"/>
      <c r="CI86" s="1639"/>
      <c r="CJ86" s="1639"/>
      <c r="CK86" s="1639"/>
      <c r="CL86" s="1639"/>
      <c r="CM86" s="1639"/>
      <c r="CN86" s="1639"/>
      <c r="CO86" s="1639"/>
      <c r="CP86" s="1639"/>
      <c r="CQ86" s="1639"/>
      <c r="CR86" s="1639"/>
      <c r="CS86" s="1639"/>
      <c r="CT86" s="1639"/>
      <c r="CU86" s="1639"/>
      <c r="CV86" s="1639"/>
      <c r="CW86" s="1639"/>
      <c r="CX86" s="1639"/>
      <c r="CY86" s="1639"/>
      <c r="CZ86" s="1639"/>
      <c r="DA86" s="1639"/>
      <c r="DB86" s="1639"/>
      <c r="DC86" s="1639"/>
      <c r="DD86" s="1639"/>
      <c r="DE86" s="1639"/>
      <c r="DF86" s="1639"/>
      <c r="DG86" s="1639"/>
      <c r="DH86" s="1639"/>
      <c r="DI86" s="1639"/>
      <c r="DJ86" s="1639"/>
      <c r="DK86" s="1639"/>
      <c r="DL86" s="1639"/>
      <c r="DM86" s="1639"/>
      <c r="DN86" s="1639"/>
      <c r="DO86" s="1639"/>
      <c r="DP86" s="1639"/>
      <c r="DQ86" s="1639"/>
      <c r="DR86" s="1639"/>
      <c r="DS86" s="1639"/>
      <c r="DT86" s="1639"/>
      <c r="DU86" s="1639"/>
      <c r="DV86" s="1639"/>
      <c r="DW86" s="1639"/>
      <c r="DX86" s="1639"/>
      <c r="DY86" s="1639"/>
      <c r="DZ86" s="1639"/>
      <c r="EA86" s="1639"/>
      <c r="EB86" s="1639"/>
      <c r="EC86" s="1639"/>
      <c r="ED86" s="1639"/>
      <c r="EE86" s="1639"/>
      <c r="EF86" s="1639"/>
      <c r="EG86" s="1639"/>
      <c r="EH86" s="1639"/>
      <c r="EI86" s="1639"/>
      <c r="EJ86" s="1639"/>
      <c r="EK86" s="1639"/>
      <c r="EL86" s="1639"/>
      <c r="EM86" s="1639"/>
      <c r="EN86" s="1639"/>
      <c r="EO86" s="1639"/>
      <c r="EP86" s="1639"/>
      <c r="EQ86" s="1639"/>
      <c r="ER86" s="1639"/>
      <c r="ES86" s="1639"/>
      <c r="ET86" s="1639"/>
      <c r="EU86" s="1639"/>
      <c r="EV86" s="1639"/>
      <c r="EW86" s="1639"/>
      <c r="EX86" s="1639"/>
      <c r="EY86" s="1639"/>
      <c r="EZ86" s="1639"/>
      <c r="FA86" s="1639"/>
      <c r="FB86" s="1639"/>
      <c r="FC86" s="1639"/>
      <c r="FD86" s="1639"/>
      <c r="FE86" s="1639"/>
      <c r="FF86" s="1639"/>
      <c r="FG86" s="1639"/>
      <c r="FH86" s="1639"/>
      <c r="FI86" s="1639"/>
      <c r="FJ86" s="1639"/>
      <c r="FK86" s="1639"/>
      <c r="FL86" s="1639"/>
      <c r="FM86" s="1639"/>
      <c r="FN86" s="1639"/>
      <c r="FO86" s="1639"/>
      <c r="FP86" s="1639"/>
      <c r="FQ86" s="1639"/>
      <c r="FR86" s="1639"/>
      <c r="FS86" s="1639"/>
      <c r="FT86" s="1639"/>
      <c r="FU86" s="1639"/>
      <c r="FV86" s="1639"/>
      <c r="FW86" s="1639"/>
      <c r="FX86" s="1639"/>
      <c r="FY86" s="1639"/>
      <c r="FZ86" s="1639"/>
      <c r="GA86" s="1639"/>
      <c r="GB86" s="1639"/>
      <c r="GC86" s="1639"/>
      <c r="GD86" s="1639"/>
      <c r="GE86" s="1639"/>
      <c r="GF86" s="1639"/>
      <c r="GG86" s="1639"/>
      <c r="GH86" s="1639"/>
      <c r="GI86" s="1639"/>
      <c r="GJ86" s="1639"/>
      <c r="GK86" s="1639"/>
      <c r="GL86" s="1639"/>
      <c r="GM86" s="1639"/>
      <c r="GN86" s="1639"/>
      <c r="GO86" s="1639"/>
      <c r="GP86" s="1639"/>
      <c r="GQ86" s="1639"/>
      <c r="GR86" s="1639"/>
      <c r="GS86" s="1639"/>
      <c r="GT86" s="1639"/>
      <c r="GU86" s="1639"/>
      <c r="GV86" s="1639"/>
      <c r="GW86" s="1639"/>
      <c r="GX86" s="1639"/>
      <c r="GY86" s="1639"/>
      <c r="GZ86" s="1639"/>
      <c r="HA86" s="1639"/>
      <c r="HB86" s="1639"/>
      <c r="HC86" s="1639"/>
      <c r="HD86" s="1639"/>
      <c r="HE86" s="1639"/>
      <c r="HF86" s="1639"/>
      <c r="HG86" s="1639"/>
      <c r="HH86" s="1639"/>
      <c r="HI86" s="1639"/>
      <c r="HJ86" s="1639"/>
      <c r="HK86" s="1639"/>
      <c r="HL86" s="1639"/>
      <c r="HM86" s="1639"/>
      <c r="HN86" s="1639"/>
      <c r="HO86" s="1639"/>
      <c r="HP86" s="1639"/>
      <c r="HQ86" s="1639"/>
      <c r="HR86" s="1639"/>
      <c r="HS86" s="1639"/>
      <c r="HT86" s="1639"/>
      <c r="HU86" s="1639"/>
      <c r="HV86" s="1639"/>
      <c r="HW86" s="1639"/>
      <c r="HX86" s="1639"/>
      <c r="HY86" s="1639"/>
      <c r="HZ86" s="1639"/>
      <c r="IA86" s="1639"/>
      <c r="IB86" s="1639"/>
      <c r="IC86" s="1639"/>
      <c r="ID86" s="1639"/>
      <c r="IE86" s="1639"/>
      <c r="IF86" s="1639"/>
      <c r="IG86" s="1639"/>
      <c r="IH86" s="1639"/>
      <c r="II86" s="1639"/>
      <c r="IJ86" s="1639"/>
      <c r="IK86" s="1639"/>
      <c r="IL86" s="1639"/>
      <c r="IM86" s="1639"/>
      <c r="IN86" s="1639"/>
      <c r="IO86" s="1639"/>
      <c r="IP86" s="1639"/>
      <c r="IQ86" s="1639"/>
      <c r="IR86" s="1639"/>
      <c r="IS86" s="1639"/>
      <c r="IT86" s="1639"/>
      <c r="IU86" s="1639"/>
      <c r="IV86" s="1639"/>
      <c r="IW86" s="1639"/>
      <c r="IX86" s="1639"/>
      <c r="IY86" s="1639"/>
      <c r="IZ86" s="1639"/>
      <c r="JA86" s="1639"/>
      <c r="JB86" s="1639"/>
      <c r="JC86" s="1639"/>
      <c r="JD86" s="1639"/>
      <c r="JE86" s="1639"/>
      <c r="JF86" s="1639"/>
      <c r="JG86" s="1639"/>
      <c r="JH86" s="1639"/>
      <c r="JI86" s="1639"/>
      <c r="JJ86" s="1639"/>
      <c r="JK86" s="1639"/>
      <c r="JL86" s="1639"/>
      <c r="JM86" s="1639"/>
      <c r="JN86" s="1639"/>
      <c r="JO86" s="1639"/>
      <c r="JP86" s="1639"/>
      <c r="JQ86" s="1639"/>
      <c r="JR86" s="1639"/>
      <c r="JS86" s="1639"/>
      <c r="JT86" s="1639"/>
      <c r="JU86" s="1639"/>
      <c r="JV86" s="1639"/>
      <c r="JW86" s="1639"/>
      <c r="JX86" s="1639"/>
      <c r="JY86" s="1639"/>
      <c r="JZ86" s="1639"/>
      <c r="KA86" s="1639"/>
      <c r="KB86" s="1639"/>
      <c r="KC86" s="1639"/>
      <c r="KD86" s="1639"/>
      <c r="KE86" s="1639"/>
      <c r="KF86" s="1639"/>
      <c r="KG86" s="1639"/>
      <c r="KH86" s="1639"/>
      <c r="KI86" s="1639"/>
      <c r="KJ86" s="1639"/>
      <c r="KK86" s="1639"/>
      <c r="KL86" s="1639"/>
      <c r="KM86" s="1639"/>
      <c r="KN86" s="1639"/>
      <c r="KO86" s="1639"/>
      <c r="KP86" s="1639"/>
      <c r="KQ86" s="1639"/>
      <c r="KR86" s="1639"/>
      <c r="KS86" s="1639"/>
      <c r="KT86" s="1639"/>
      <c r="KU86" s="1639"/>
      <c r="KV86" s="1639"/>
      <c r="KW86" s="1639"/>
      <c r="KX86" s="1639"/>
      <c r="KY86" s="1639"/>
      <c r="KZ86" s="1639"/>
      <c r="LA86" s="1639"/>
      <c r="LB86" s="1639"/>
      <c r="LC86" s="1639"/>
      <c r="LD86" s="1639"/>
      <c r="LE86" s="1639"/>
      <c r="LF86" s="1639"/>
      <c r="LG86" s="1639"/>
      <c r="LH86" s="1639"/>
      <c r="LI86" s="1639"/>
      <c r="LJ86" s="1639"/>
      <c r="LK86" s="1639"/>
      <c r="LL86" s="1639"/>
      <c r="LM86" s="1639"/>
      <c r="LN86" s="1639"/>
      <c r="LO86" s="1639"/>
      <c r="LP86" s="1639"/>
    </row>
    <row r="87" s="1481" customFormat="1" ht="47" customHeight="1" spans="1:328">
      <c r="A87" s="1499">
        <v>45778</v>
      </c>
      <c r="B87" s="1500" t="s">
        <v>382</v>
      </c>
      <c r="C87" s="1501" t="s">
        <v>98</v>
      </c>
      <c r="D87" s="1502">
        <v>4500165533</v>
      </c>
      <c r="E87" s="1503" t="s">
        <v>439</v>
      </c>
      <c r="F87" s="1502" t="s">
        <v>440</v>
      </c>
      <c r="G87" s="2274" t="s">
        <v>176</v>
      </c>
      <c r="H87" s="1505" t="s">
        <v>385</v>
      </c>
      <c r="I87" s="1532" t="s">
        <v>177</v>
      </c>
      <c r="J87" s="1522">
        <v>5520</v>
      </c>
      <c r="K87" s="1534">
        <v>24</v>
      </c>
      <c r="L87" s="1534">
        <v>2760</v>
      </c>
      <c r="M87" s="2594">
        <f t="shared" si="37"/>
        <v>2</v>
      </c>
      <c r="N87" s="1536">
        <v>45820</v>
      </c>
      <c r="O87" s="1536">
        <f t="shared" si="81"/>
        <v>45817</v>
      </c>
      <c r="P87" s="1537" t="s">
        <v>434</v>
      </c>
      <c r="Q87" s="1562" t="s">
        <v>78</v>
      </c>
      <c r="R87" s="1563"/>
      <c r="S87" s="1563"/>
      <c r="T87" s="1563"/>
      <c r="U87" s="1563"/>
      <c r="V87" s="1532"/>
      <c r="W87" s="2931" t="s">
        <v>111</v>
      </c>
      <c r="X87" s="1565" t="s">
        <v>387</v>
      </c>
      <c r="Y87" s="1589" t="s">
        <v>88</v>
      </c>
      <c r="Z87" s="1589" t="s">
        <v>388</v>
      </c>
      <c r="AA87" s="1589"/>
      <c r="AB87" s="1589"/>
      <c r="AC87" s="1580" t="s">
        <v>389</v>
      </c>
      <c r="AD87" s="1590" t="s">
        <v>390</v>
      </c>
      <c r="AE87" s="2277">
        <v>1451.2567</v>
      </c>
      <c r="AF87" s="2278">
        <f t="shared" si="82"/>
        <v>2902.5134</v>
      </c>
      <c r="AG87" s="1504" t="s">
        <v>441</v>
      </c>
      <c r="AH87" s="1609" t="s">
        <v>81</v>
      </c>
      <c r="AI87" s="1799">
        <f t="shared" si="80"/>
        <v>5520</v>
      </c>
      <c r="AJ87" s="1609">
        <v>9</v>
      </c>
      <c r="AK87" s="1610">
        <f t="shared" si="65"/>
        <v>5520</v>
      </c>
      <c r="AL87" s="1610"/>
      <c r="AM87" s="1610">
        <f t="shared" si="83"/>
        <v>230</v>
      </c>
      <c r="AN87" s="1610"/>
      <c r="AO87" s="1610"/>
      <c r="AP87" s="1610"/>
      <c r="AQ87" s="1610"/>
      <c r="AR87" s="1610" t="s">
        <v>63</v>
      </c>
      <c r="AS87" s="1610">
        <f t="shared" si="67"/>
        <v>5520</v>
      </c>
      <c r="AT87" s="1610"/>
      <c r="AU87" s="1622">
        <f t="shared" si="69"/>
        <v>613.333333333333</v>
      </c>
      <c r="AV87" s="1622">
        <f t="shared" si="70"/>
        <v>613.333333333333</v>
      </c>
      <c r="AW87" s="1622">
        <f t="shared" si="71"/>
        <v>613.333333333333</v>
      </c>
      <c r="AX87" s="1622">
        <f t="shared" si="72"/>
        <v>613.333333333333</v>
      </c>
      <c r="AY87" s="1622">
        <f t="shared" si="73"/>
        <v>613.333333333333</v>
      </c>
      <c r="AZ87" s="1622">
        <f t="shared" si="74"/>
        <v>613.333333333333</v>
      </c>
      <c r="BA87" s="1622">
        <f t="shared" si="75"/>
        <v>613.333333333333</v>
      </c>
      <c r="BB87" s="1622">
        <f t="shared" si="76"/>
        <v>613.333333333333</v>
      </c>
      <c r="BC87" s="1622">
        <f t="shared" si="77"/>
        <v>613.333333333333</v>
      </c>
      <c r="BD87" s="1622">
        <f t="shared" si="48"/>
        <v>587.777777777778</v>
      </c>
      <c r="BE87" s="1622">
        <f t="shared" si="49"/>
        <v>25.5555555555556</v>
      </c>
      <c r="BF87" s="1534"/>
      <c r="BG87" s="1638"/>
      <c r="BH87" s="1639"/>
      <c r="BI87" s="1639"/>
      <c r="BJ87" s="1639"/>
      <c r="BK87" s="1639"/>
      <c r="BL87" s="1639"/>
      <c r="BM87" s="1639"/>
      <c r="BN87" s="1639"/>
      <c r="BO87" s="1639"/>
      <c r="BP87" s="1639"/>
      <c r="BQ87" s="1639"/>
      <c r="BR87" s="1639"/>
      <c r="BS87" s="1639"/>
      <c r="BT87" s="1639"/>
      <c r="BU87" s="1639"/>
      <c r="BV87" s="1639"/>
      <c r="BW87" s="1639"/>
      <c r="BX87" s="1639"/>
      <c r="BY87" s="1639"/>
      <c r="BZ87" s="1639"/>
      <c r="CA87" s="1639"/>
      <c r="CB87" s="1639"/>
      <c r="CC87" s="1639"/>
      <c r="CD87" s="1639"/>
      <c r="CE87" s="1639"/>
      <c r="CF87" s="1639"/>
      <c r="CG87" s="1639"/>
      <c r="CH87" s="1639"/>
      <c r="CI87" s="1639"/>
      <c r="CJ87" s="1639"/>
      <c r="CK87" s="1639"/>
      <c r="CL87" s="1639"/>
      <c r="CM87" s="1639"/>
      <c r="CN87" s="1639"/>
      <c r="CO87" s="1639"/>
      <c r="CP87" s="1639"/>
      <c r="CQ87" s="1639"/>
      <c r="CR87" s="1639"/>
      <c r="CS87" s="1639"/>
      <c r="CT87" s="1639"/>
      <c r="CU87" s="1639"/>
      <c r="CV87" s="1639"/>
      <c r="CW87" s="1639"/>
      <c r="CX87" s="1639"/>
      <c r="CY87" s="1639"/>
      <c r="CZ87" s="1639"/>
      <c r="DA87" s="1639"/>
      <c r="DB87" s="1639"/>
      <c r="DC87" s="1639"/>
      <c r="DD87" s="1639"/>
      <c r="DE87" s="1639"/>
      <c r="DF87" s="1639"/>
      <c r="DG87" s="1639"/>
      <c r="DH87" s="1639"/>
      <c r="DI87" s="1639"/>
      <c r="DJ87" s="1639"/>
      <c r="DK87" s="1639"/>
      <c r="DL87" s="1639"/>
      <c r="DM87" s="1639"/>
      <c r="DN87" s="1639"/>
      <c r="DO87" s="1639"/>
      <c r="DP87" s="1639"/>
      <c r="DQ87" s="1639"/>
      <c r="DR87" s="1639"/>
      <c r="DS87" s="1639"/>
      <c r="DT87" s="1639"/>
      <c r="DU87" s="1639"/>
      <c r="DV87" s="1639"/>
      <c r="DW87" s="1639"/>
      <c r="DX87" s="1639"/>
      <c r="DY87" s="1639"/>
      <c r="DZ87" s="1639"/>
      <c r="EA87" s="1639"/>
      <c r="EB87" s="1639"/>
      <c r="EC87" s="1639"/>
      <c r="ED87" s="1639"/>
      <c r="EE87" s="1639"/>
      <c r="EF87" s="1639"/>
      <c r="EG87" s="1639"/>
      <c r="EH87" s="1639"/>
      <c r="EI87" s="1639"/>
      <c r="EJ87" s="1639"/>
      <c r="EK87" s="1639"/>
      <c r="EL87" s="1639"/>
      <c r="EM87" s="1639"/>
      <c r="EN87" s="1639"/>
      <c r="EO87" s="1639"/>
      <c r="EP87" s="1639"/>
      <c r="EQ87" s="1639"/>
      <c r="ER87" s="1639"/>
      <c r="ES87" s="1639"/>
      <c r="ET87" s="1639"/>
      <c r="EU87" s="1639"/>
      <c r="EV87" s="1639"/>
      <c r="EW87" s="1639"/>
      <c r="EX87" s="1639"/>
      <c r="EY87" s="1639"/>
      <c r="EZ87" s="1639"/>
      <c r="FA87" s="1639"/>
      <c r="FB87" s="1639"/>
      <c r="FC87" s="1639"/>
      <c r="FD87" s="1639"/>
      <c r="FE87" s="1639"/>
      <c r="FF87" s="1639"/>
      <c r="FG87" s="1639"/>
      <c r="FH87" s="1639"/>
      <c r="FI87" s="1639"/>
      <c r="FJ87" s="1639"/>
      <c r="FK87" s="1639"/>
      <c r="FL87" s="1639"/>
      <c r="FM87" s="1639"/>
      <c r="FN87" s="1639"/>
      <c r="FO87" s="1639"/>
      <c r="FP87" s="1639"/>
      <c r="FQ87" s="1639"/>
      <c r="FR87" s="1639"/>
      <c r="FS87" s="1639"/>
      <c r="FT87" s="1639"/>
      <c r="FU87" s="1639"/>
      <c r="FV87" s="1639"/>
      <c r="FW87" s="1639"/>
      <c r="FX87" s="1639"/>
      <c r="FY87" s="1639"/>
      <c r="FZ87" s="1639"/>
      <c r="GA87" s="1639"/>
      <c r="GB87" s="1639"/>
      <c r="GC87" s="1639"/>
      <c r="GD87" s="1639"/>
      <c r="GE87" s="1639"/>
      <c r="GF87" s="1639"/>
      <c r="GG87" s="1639"/>
      <c r="GH87" s="1639"/>
      <c r="GI87" s="1639"/>
      <c r="GJ87" s="1639"/>
      <c r="GK87" s="1639"/>
      <c r="GL87" s="1639"/>
      <c r="GM87" s="1639"/>
      <c r="GN87" s="1639"/>
      <c r="GO87" s="1639"/>
      <c r="GP87" s="1639"/>
      <c r="GQ87" s="1639"/>
      <c r="GR87" s="1639"/>
      <c r="GS87" s="1639"/>
      <c r="GT87" s="1639"/>
      <c r="GU87" s="1639"/>
      <c r="GV87" s="1639"/>
      <c r="GW87" s="1639"/>
      <c r="GX87" s="1639"/>
      <c r="GY87" s="1639"/>
      <c r="GZ87" s="1639"/>
      <c r="HA87" s="1639"/>
      <c r="HB87" s="1639"/>
      <c r="HC87" s="1639"/>
      <c r="HD87" s="1639"/>
      <c r="HE87" s="1639"/>
      <c r="HF87" s="1639"/>
      <c r="HG87" s="1639"/>
      <c r="HH87" s="1639"/>
      <c r="HI87" s="1639"/>
      <c r="HJ87" s="1639"/>
      <c r="HK87" s="1639"/>
      <c r="HL87" s="1639"/>
      <c r="HM87" s="1639"/>
      <c r="HN87" s="1639"/>
      <c r="HO87" s="1639"/>
      <c r="HP87" s="1639"/>
      <c r="HQ87" s="1639"/>
      <c r="HR87" s="1639"/>
      <c r="HS87" s="1639"/>
      <c r="HT87" s="1639"/>
      <c r="HU87" s="1639"/>
      <c r="HV87" s="1639"/>
      <c r="HW87" s="1639"/>
      <c r="HX87" s="1639"/>
      <c r="HY87" s="1639"/>
      <c r="HZ87" s="1639"/>
      <c r="IA87" s="1639"/>
      <c r="IB87" s="1639"/>
      <c r="IC87" s="1639"/>
      <c r="ID87" s="1639"/>
      <c r="IE87" s="1639"/>
      <c r="IF87" s="1639"/>
      <c r="IG87" s="1639"/>
      <c r="IH87" s="1639"/>
      <c r="II87" s="1639"/>
      <c r="IJ87" s="1639"/>
      <c r="IK87" s="1639"/>
      <c r="IL87" s="1639"/>
      <c r="IM87" s="1639"/>
      <c r="IN87" s="1639"/>
      <c r="IO87" s="1639"/>
      <c r="IP87" s="1639"/>
      <c r="IQ87" s="1639"/>
      <c r="IR87" s="1639"/>
      <c r="IS87" s="1639"/>
      <c r="IT87" s="1639"/>
      <c r="IU87" s="1639"/>
      <c r="IV87" s="1639"/>
      <c r="IW87" s="1639"/>
      <c r="IX87" s="1639"/>
      <c r="IY87" s="1639"/>
      <c r="IZ87" s="1639"/>
      <c r="JA87" s="1639"/>
      <c r="JB87" s="1639"/>
      <c r="JC87" s="1639"/>
      <c r="JD87" s="1639"/>
      <c r="JE87" s="1639"/>
      <c r="JF87" s="1639"/>
      <c r="JG87" s="1639"/>
      <c r="JH87" s="1639"/>
      <c r="JI87" s="1639"/>
      <c r="JJ87" s="1639"/>
      <c r="JK87" s="1639"/>
      <c r="JL87" s="1639"/>
      <c r="JM87" s="1639"/>
      <c r="JN87" s="1639"/>
      <c r="JO87" s="1639"/>
      <c r="JP87" s="1639"/>
      <c r="JQ87" s="1639"/>
      <c r="JR87" s="1639"/>
      <c r="JS87" s="1639"/>
      <c r="JT87" s="1639"/>
      <c r="JU87" s="1639"/>
      <c r="JV87" s="1639"/>
      <c r="JW87" s="1639"/>
      <c r="JX87" s="1639"/>
      <c r="JY87" s="1639"/>
      <c r="JZ87" s="1639"/>
      <c r="KA87" s="1639"/>
      <c r="KB87" s="1639"/>
      <c r="KC87" s="1639"/>
      <c r="KD87" s="1639"/>
      <c r="KE87" s="1639"/>
      <c r="KF87" s="1639"/>
      <c r="KG87" s="1639"/>
      <c r="KH87" s="1639"/>
      <c r="KI87" s="1639"/>
      <c r="KJ87" s="1639"/>
      <c r="KK87" s="1639"/>
      <c r="KL87" s="1639"/>
      <c r="KM87" s="1639"/>
      <c r="KN87" s="1639"/>
      <c r="KO87" s="1639"/>
      <c r="KP87" s="1639"/>
      <c r="KQ87" s="1639"/>
      <c r="KR87" s="1639"/>
      <c r="KS87" s="1639"/>
      <c r="KT87" s="1639"/>
      <c r="KU87" s="1639"/>
      <c r="KV87" s="1639"/>
      <c r="KW87" s="1639"/>
      <c r="KX87" s="1639"/>
      <c r="KY87" s="1639"/>
      <c r="KZ87" s="1639"/>
      <c r="LA87" s="1639"/>
      <c r="LB87" s="1639"/>
      <c r="LC87" s="1639"/>
      <c r="LD87" s="1639"/>
      <c r="LE87" s="1639"/>
      <c r="LF87" s="1639"/>
      <c r="LG87" s="1639"/>
      <c r="LH87" s="1639"/>
      <c r="LI87" s="1639"/>
      <c r="LJ87" s="1639"/>
      <c r="LK87" s="1639"/>
      <c r="LL87" s="1639"/>
      <c r="LM87" s="1639"/>
      <c r="LN87" s="1639"/>
      <c r="LO87" s="1639"/>
      <c r="LP87" s="1639"/>
    </row>
    <row r="88" s="1481" customFormat="1" ht="47" customHeight="1" spans="1:328">
      <c r="A88" s="1499">
        <v>45778</v>
      </c>
      <c r="B88" s="1500" t="s">
        <v>382</v>
      </c>
      <c r="C88" s="1501" t="s">
        <v>98</v>
      </c>
      <c r="D88" s="1502">
        <v>4500165533</v>
      </c>
      <c r="E88" s="1503" t="s">
        <v>442</v>
      </c>
      <c r="F88" s="1502" t="s">
        <v>443</v>
      </c>
      <c r="G88" s="2274" t="s">
        <v>176</v>
      </c>
      <c r="H88" s="1505" t="s">
        <v>385</v>
      </c>
      <c r="I88" s="1532" t="s">
        <v>177</v>
      </c>
      <c r="J88" s="1522">
        <v>8280</v>
      </c>
      <c r="K88" s="1534">
        <v>24</v>
      </c>
      <c r="L88" s="1534">
        <v>2760</v>
      </c>
      <c r="M88" s="2594">
        <f t="shared" si="37"/>
        <v>3</v>
      </c>
      <c r="N88" s="1536">
        <v>45820</v>
      </c>
      <c r="O88" s="1536">
        <f t="shared" si="81"/>
        <v>45817</v>
      </c>
      <c r="P88" s="1537" t="s">
        <v>434</v>
      </c>
      <c r="Q88" s="1562" t="s">
        <v>78</v>
      </c>
      <c r="R88" s="1563"/>
      <c r="S88" s="1563"/>
      <c r="T88" s="1563"/>
      <c r="U88" s="1563"/>
      <c r="V88" s="2308">
        <v>45828</v>
      </c>
      <c r="W88" s="2931" t="s">
        <v>111</v>
      </c>
      <c r="X88" s="1565" t="s">
        <v>387</v>
      </c>
      <c r="Y88" s="1589" t="s">
        <v>88</v>
      </c>
      <c r="Z88" s="1589" t="s">
        <v>388</v>
      </c>
      <c r="AA88" s="1589"/>
      <c r="AB88" s="1589"/>
      <c r="AC88" s="1580" t="s">
        <v>389</v>
      </c>
      <c r="AD88" s="1590" t="s">
        <v>390</v>
      </c>
      <c r="AE88" s="2277">
        <v>1451.2567</v>
      </c>
      <c r="AF88" s="2278">
        <f t="shared" si="82"/>
        <v>4353.7701</v>
      </c>
      <c r="AG88" s="1504" t="s">
        <v>444</v>
      </c>
      <c r="AH88" s="1609" t="s">
        <v>81</v>
      </c>
      <c r="AI88" s="1799">
        <f t="shared" si="80"/>
        <v>8280</v>
      </c>
      <c r="AJ88" s="1609">
        <v>9</v>
      </c>
      <c r="AK88" s="1610">
        <f t="shared" si="65"/>
        <v>8280</v>
      </c>
      <c r="AL88" s="1610"/>
      <c r="AM88" s="1610">
        <f t="shared" si="83"/>
        <v>345</v>
      </c>
      <c r="AN88" s="1610"/>
      <c r="AO88" s="1610"/>
      <c r="AP88" s="1610"/>
      <c r="AQ88" s="1610"/>
      <c r="AR88" s="1610" t="s">
        <v>63</v>
      </c>
      <c r="AS88" s="1610">
        <f t="shared" si="67"/>
        <v>8280</v>
      </c>
      <c r="AT88" s="1610"/>
      <c r="AU88" s="1622">
        <f t="shared" si="69"/>
        <v>920</v>
      </c>
      <c r="AV88" s="1622">
        <f t="shared" si="70"/>
        <v>920</v>
      </c>
      <c r="AW88" s="1622">
        <f t="shared" si="71"/>
        <v>920</v>
      </c>
      <c r="AX88" s="1622">
        <f t="shared" si="72"/>
        <v>920</v>
      </c>
      <c r="AY88" s="1622">
        <f t="shared" si="73"/>
        <v>920</v>
      </c>
      <c r="AZ88" s="1622">
        <f t="shared" si="74"/>
        <v>920</v>
      </c>
      <c r="BA88" s="1622">
        <f t="shared" si="75"/>
        <v>920</v>
      </c>
      <c r="BB88" s="1622">
        <f t="shared" si="76"/>
        <v>920</v>
      </c>
      <c r="BC88" s="1622">
        <f t="shared" si="77"/>
        <v>920</v>
      </c>
      <c r="BD88" s="1622">
        <f t="shared" si="48"/>
        <v>881.666666666667</v>
      </c>
      <c r="BE88" s="1622">
        <f t="shared" si="49"/>
        <v>38.3333333333333</v>
      </c>
      <c r="BF88" s="1534"/>
      <c r="BG88" s="1638"/>
      <c r="BH88" s="1639"/>
      <c r="BI88" s="1639"/>
      <c r="BJ88" s="1639"/>
      <c r="BK88" s="1639"/>
      <c r="BL88" s="1639"/>
      <c r="BM88" s="1639"/>
      <c r="BN88" s="1639"/>
      <c r="BO88" s="1639"/>
      <c r="BP88" s="1639"/>
      <c r="BQ88" s="1639"/>
      <c r="BR88" s="1639"/>
      <c r="BS88" s="1639"/>
      <c r="BT88" s="1639"/>
      <c r="BU88" s="1639"/>
      <c r="BV88" s="1639"/>
      <c r="BW88" s="1639"/>
      <c r="BX88" s="1639"/>
      <c r="BY88" s="1639"/>
      <c r="BZ88" s="1639"/>
      <c r="CA88" s="1639"/>
      <c r="CB88" s="1639"/>
      <c r="CC88" s="1639"/>
      <c r="CD88" s="1639"/>
      <c r="CE88" s="1639"/>
      <c r="CF88" s="1639"/>
      <c r="CG88" s="1639"/>
      <c r="CH88" s="1639"/>
      <c r="CI88" s="1639"/>
      <c r="CJ88" s="1639"/>
      <c r="CK88" s="1639"/>
      <c r="CL88" s="1639"/>
      <c r="CM88" s="1639"/>
      <c r="CN88" s="1639"/>
      <c r="CO88" s="1639"/>
      <c r="CP88" s="1639"/>
      <c r="CQ88" s="1639"/>
      <c r="CR88" s="1639"/>
      <c r="CS88" s="1639"/>
      <c r="CT88" s="1639"/>
      <c r="CU88" s="1639"/>
      <c r="CV88" s="1639"/>
      <c r="CW88" s="1639"/>
      <c r="CX88" s="1639"/>
      <c r="CY88" s="1639"/>
      <c r="CZ88" s="1639"/>
      <c r="DA88" s="1639"/>
      <c r="DB88" s="1639"/>
      <c r="DC88" s="1639"/>
      <c r="DD88" s="1639"/>
      <c r="DE88" s="1639"/>
      <c r="DF88" s="1639"/>
      <c r="DG88" s="1639"/>
      <c r="DH88" s="1639"/>
      <c r="DI88" s="1639"/>
      <c r="DJ88" s="1639"/>
      <c r="DK88" s="1639"/>
      <c r="DL88" s="1639"/>
      <c r="DM88" s="1639"/>
      <c r="DN88" s="1639"/>
      <c r="DO88" s="1639"/>
      <c r="DP88" s="1639"/>
      <c r="DQ88" s="1639"/>
      <c r="DR88" s="1639"/>
      <c r="DS88" s="1639"/>
      <c r="DT88" s="1639"/>
      <c r="DU88" s="1639"/>
      <c r="DV88" s="1639"/>
      <c r="DW88" s="1639"/>
      <c r="DX88" s="1639"/>
      <c r="DY88" s="1639"/>
      <c r="DZ88" s="1639"/>
      <c r="EA88" s="1639"/>
      <c r="EB88" s="1639"/>
      <c r="EC88" s="1639"/>
      <c r="ED88" s="1639"/>
      <c r="EE88" s="1639"/>
      <c r="EF88" s="1639"/>
      <c r="EG88" s="1639"/>
      <c r="EH88" s="1639"/>
      <c r="EI88" s="1639"/>
      <c r="EJ88" s="1639"/>
      <c r="EK88" s="1639"/>
      <c r="EL88" s="1639"/>
      <c r="EM88" s="1639"/>
      <c r="EN88" s="1639"/>
      <c r="EO88" s="1639"/>
      <c r="EP88" s="1639"/>
      <c r="EQ88" s="1639"/>
      <c r="ER88" s="1639"/>
      <c r="ES88" s="1639"/>
      <c r="ET88" s="1639"/>
      <c r="EU88" s="1639"/>
      <c r="EV88" s="1639"/>
      <c r="EW88" s="1639"/>
      <c r="EX88" s="1639"/>
      <c r="EY88" s="1639"/>
      <c r="EZ88" s="1639"/>
      <c r="FA88" s="1639"/>
      <c r="FB88" s="1639"/>
      <c r="FC88" s="1639"/>
      <c r="FD88" s="1639"/>
      <c r="FE88" s="1639"/>
      <c r="FF88" s="1639"/>
      <c r="FG88" s="1639"/>
      <c r="FH88" s="1639"/>
      <c r="FI88" s="1639"/>
      <c r="FJ88" s="1639"/>
      <c r="FK88" s="1639"/>
      <c r="FL88" s="1639"/>
      <c r="FM88" s="1639"/>
      <c r="FN88" s="1639"/>
      <c r="FO88" s="1639"/>
      <c r="FP88" s="1639"/>
      <c r="FQ88" s="1639"/>
      <c r="FR88" s="1639"/>
      <c r="FS88" s="1639"/>
      <c r="FT88" s="1639"/>
      <c r="FU88" s="1639"/>
      <c r="FV88" s="1639"/>
      <c r="FW88" s="1639"/>
      <c r="FX88" s="1639"/>
      <c r="FY88" s="1639"/>
      <c r="FZ88" s="1639"/>
      <c r="GA88" s="1639"/>
      <c r="GB88" s="1639"/>
      <c r="GC88" s="1639"/>
      <c r="GD88" s="1639"/>
      <c r="GE88" s="1639"/>
      <c r="GF88" s="1639"/>
      <c r="GG88" s="1639"/>
      <c r="GH88" s="1639"/>
      <c r="GI88" s="1639"/>
      <c r="GJ88" s="1639"/>
      <c r="GK88" s="1639"/>
      <c r="GL88" s="1639"/>
      <c r="GM88" s="1639"/>
      <c r="GN88" s="1639"/>
      <c r="GO88" s="1639"/>
      <c r="GP88" s="1639"/>
      <c r="GQ88" s="1639"/>
      <c r="GR88" s="1639"/>
      <c r="GS88" s="1639"/>
      <c r="GT88" s="1639"/>
      <c r="GU88" s="1639"/>
      <c r="GV88" s="1639"/>
      <c r="GW88" s="1639"/>
      <c r="GX88" s="1639"/>
      <c r="GY88" s="1639"/>
      <c r="GZ88" s="1639"/>
      <c r="HA88" s="1639"/>
      <c r="HB88" s="1639"/>
      <c r="HC88" s="1639"/>
      <c r="HD88" s="1639"/>
      <c r="HE88" s="1639"/>
      <c r="HF88" s="1639"/>
      <c r="HG88" s="1639"/>
      <c r="HH88" s="1639"/>
      <c r="HI88" s="1639"/>
      <c r="HJ88" s="1639"/>
      <c r="HK88" s="1639"/>
      <c r="HL88" s="1639"/>
      <c r="HM88" s="1639"/>
      <c r="HN88" s="1639"/>
      <c r="HO88" s="1639"/>
      <c r="HP88" s="1639"/>
      <c r="HQ88" s="1639"/>
      <c r="HR88" s="1639"/>
      <c r="HS88" s="1639"/>
      <c r="HT88" s="1639"/>
      <c r="HU88" s="1639"/>
      <c r="HV88" s="1639"/>
      <c r="HW88" s="1639"/>
      <c r="HX88" s="1639"/>
      <c r="HY88" s="1639"/>
      <c r="HZ88" s="1639"/>
      <c r="IA88" s="1639"/>
      <c r="IB88" s="1639"/>
      <c r="IC88" s="1639"/>
      <c r="ID88" s="1639"/>
      <c r="IE88" s="1639"/>
      <c r="IF88" s="1639"/>
      <c r="IG88" s="1639"/>
      <c r="IH88" s="1639"/>
      <c r="II88" s="1639"/>
      <c r="IJ88" s="1639"/>
      <c r="IK88" s="1639"/>
      <c r="IL88" s="1639"/>
      <c r="IM88" s="1639"/>
      <c r="IN88" s="1639"/>
      <c r="IO88" s="1639"/>
      <c r="IP88" s="1639"/>
      <c r="IQ88" s="1639"/>
      <c r="IR88" s="1639"/>
      <c r="IS88" s="1639"/>
      <c r="IT88" s="1639"/>
      <c r="IU88" s="1639"/>
      <c r="IV88" s="1639"/>
      <c r="IW88" s="1639"/>
      <c r="IX88" s="1639"/>
      <c r="IY88" s="1639"/>
      <c r="IZ88" s="1639"/>
      <c r="JA88" s="1639"/>
      <c r="JB88" s="1639"/>
      <c r="JC88" s="1639"/>
      <c r="JD88" s="1639"/>
      <c r="JE88" s="1639"/>
      <c r="JF88" s="1639"/>
      <c r="JG88" s="1639"/>
      <c r="JH88" s="1639"/>
      <c r="JI88" s="1639"/>
      <c r="JJ88" s="1639"/>
      <c r="JK88" s="1639"/>
      <c r="JL88" s="1639"/>
      <c r="JM88" s="1639"/>
      <c r="JN88" s="1639"/>
      <c r="JO88" s="1639"/>
      <c r="JP88" s="1639"/>
      <c r="JQ88" s="1639"/>
      <c r="JR88" s="1639"/>
      <c r="JS88" s="1639"/>
      <c r="JT88" s="1639"/>
      <c r="JU88" s="1639"/>
      <c r="JV88" s="1639"/>
      <c r="JW88" s="1639"/>
      <c r="JX88" s="1639"/>
      <c r="JY88" s="1639"/>
      <c r="JZ88" s="1639"/>
      <c r="KA88" s="1639"/>
      <c r="KB88" s="1639"/>
      <c r="KC88" s="1639"/>
      <c r="KD88" s="1639"/>
      <c r="KE88" s="1639"/>
      <c r="KF88" s="1639"/>
      <c r="KG88" s="1639"/>
      <c r="KH88" s="1639"/>
      <c r="KI88" s="1639"/>
      <c r="KJ88" s="1639"/>
      <c r="KK88" s="1639"/>
      <c r="KL88" s="1639"/>
      <c r="KM88" s="1639"/>
      <c r="KN88" s="1639"/>
      <c r="KO88" s="1639"/>
      <c r="KP88" s="1639"/>
      <c r="KQ88" s="1639"/>
      <c r="KR88" s="1639"/>
      <c r="KS88" s="1639"/>
      <c r="KT88" s="1639"/>
      <c r="KU88" s="1639"/>
      <c r="KV88" s="1639"/>
      <c r="KW88" s="1639"/>
      <c r="KX88" s="1639"/>
      <c r="KY88" s="1639"/>
      <c r="KZ88" s="1639"/>
      <c r="LA88" s="1639"/>
      <c r="LB88" s="1639"/>
      <c r="LC88" s="1639"/>
      <c r="LD88" s="1639"/>
      <c r="LE88" s="1639"/>
      <c r="LF88" s="1639"/>
      <c r="LG88" s="1639"/>
      <c r="LH88" s="1639"/>
      <c r="LI88" s="1639"/>
      <c r="LJ88" s="1639"/>
      <c r="LK88" s="1639"/>
      <c r="LL88" s="1639"/>
      <c r="LM88" s="1639"/>
      <c r="LN88" s="1639"/>
      <c r="LO88" s="1639"/>
      <c r="LP88" s="1639"/>
    </row>
    <row r="89" s="1481" customFormat="1" ht="47" customHeight="1" spans="1:328">
      <c r="A89" s="1499">
        <v>45778</v>
      </c>
      <c r="B89" s="1500" t="s">
        <v>382</v>
      </c>
      <c r="C89" s="1501" t="s">
        <v>98</v>
      </c>
      <c r="D89" s="1502">
        <v>4500165533</v>
      </c>
      <c r="E89" s="1503" t="s">
        <v>445</v>
      </c>
      <c r="F89" s="1502" t="s">
        <v>446</v>
      </c>
      <c r="G89" s="2274" t="s">
        <v>176</v>
      </c>
      <c r="H89" s="1505" t="s">
        <v>385</v>
      </c>
      <c r="I89" s="1532" t="s">
        <v>177</v>
      </c>
      <c r="J89" s="1522">
        <v>5520</v>
      </c>
      <c r="K89" s="1534">
        <v>24</v>
      </c>
      <c r="L89" s="1534">
        <v>2760</v>
      </c>
      <c r="M89" s="2594">
        <f t="shared" si="37"/>
        <v>2</v>
      </c>
      <c r="N89" s="1536">
        <v>45820</v>
      </c>
      <c r="O89" s="1536">
        <f t="shared" si="81"/>
        <v>45817</v>
      </c>
      <c r="P89" s="1537" t="s">
        <v>434</v>
      </c>
      <c r="Q89" s="1562" t="s">
        <v>78</v>
      </c>
      <c r="R89" s="1563"/>
      <c r="S89" s="1563"/>
      <c r="T89" s="1563"/>
      <c r="U89" s="1563"/>
      <c r="V89" s="1532"/>
      <c r="W89" s="2931" t="s">
        <v>111</v>
      </c>
      <c r="X89" s="1565" t="s">
        <v>387</v>
      </c>
      <c r="Y89" s="1589" t="s">
        <v>88</v>
      </c>
      <c r="Z89" s="1589" t="s">
        <v>388</v>
      </c>
      <c r="AA89" s="1589"/>
      <c r="AB89" s="1589"/>
      <c r="AC89" s="1580" t="s">
        <v>389</v>
      </c>
      <c r="AD89" s="1590" t="s">
        <v>390</v>
      </c>
      <c r="AE89" s="2277">
        <v>1451.2567</v>
      </c>
      <c r="AF89" s="2278">
        <f t="shared" si="82"/>
        <v>2902.5134</v>
      </c>
      <c r="AG89" s="1504" t="s">
        <v>447</v>
      </c>
      <c r="AH89" s="1609" t="s">
        <v>81</v>
      </c>
      <c r="AI89" s="1799">
        <f t="shared" si="80"/>
        <v>5520</v>
      </c>
      <c r="AJ89" s="1609">
        <v>9</v>
      </c>
      <c r="AK89" s="1610">
        <f t="shared" si="65"/>
        <v>5520</v>
      </c>
      <c r="AL89" s="1610"/>
      <c r="AM89" s="1610">
        <f t="shared" si="83"/>
        <v>230</v>
      </c>
      <c r="AN89" s="1610"/>
      <c r="AO89" s="1610"/>
      <c r="AP89" s="1610"/>
      <c r="AQ89" s="1610"/>
      <c r="AR89" s="1610" t="s">
        <v>63</v>
      </c>
      <c r="AS89" s="1610">
        <f t="shared" si="67"/>
        <v>5520</v>
      </c>
      <c r="AT89" s="1610"/>
      <c r="AU89" s="1622">
        <f t="shared" si="69"/>
        <v>613.333333333333</v>
      </c>
      <c r="AV89" s="1622">
        <f t="shared" si="70"/>
        <v>613.333333333333</v>
      </c>
      <c r="AW89" s="1622">
        <f t="shared" si="71"/>
        <v>613.333333333333</v>
      </c>
      <c r="AX89" s="1622">
        <f t="shared" si="72"/>
        <v>613.333333333333</v>
      </c>
      <c r="AY89" s="1622">
        <f t="shared" si="73"/>
        <v>613.333333333333</v>
      </c>
      <c r="AZ89" s="1622">
        <f t="shared" si="74"/>
        <v>613.333333333333</v>
      </c>
      <c r="BA89" s="1622">
        <f t="shared" si="75"/>
        <v>613.333333333333</v>
      </c>
      <c r="BB89" s="1622">
        <f t="shared" si="76"/>
        <v>613.333333333333</v>
      </c>
      <c r="BC89" s="1622">
        <f t="shared" si="77"/>
        <v>613.333333333333</v>
      </c>
      <c r="BD89" s="1622">
        <f t="shared" si="48"/>
        <v>587.777777777778</v>
      </c>
      <c r="BE89" s="1622">
        <f t="shared" si="49"/>
        <v>25.5555555555556</v>
      </c>
      <c r="BF89" s="1534"/>
      <c r="BG89" s="1638"/>
      <c r="BH89" s="1639"/>
      <c r="BI89" s="1639"/>
      <c r="BJ89" s="1639"/>
      <c r="BK89" s="1639"/>
      <c r="BL89" s="1639"/>
      <c r="BM89" s="1639"/>
      <c r="BN89" s="1639"/>
      <c r="BO89" s="1639"/>
      <c r="BP89" s="1639"/>
      <c r="BQ89" s="1639"/>
      <c r="BR89" s="1639"/>
      <c r="BS89" s="1639"/>
      <c r="BT89" s="1639"/>
      <c r="BU89" s="1639"/>
      <c r="BV89" s="1639"/>
      <c r="BW89" s="1639"/>
      <c r="BX89" s="1639"/>
      <c r="BY89" s="1639"/>
      <c r="BZ89" s="1639"/>
      <c r="CA89" s="1639"/>
      <c r="CB89" s="1639"/>
      <c r="CC89" s="1639"/>
      <c r="CD89" s="1639"/>
      <c r="CE89" s="1639"/>
      <c r="CF89" s="1639"/>
      <c r="CG89" s="1639"/>
      <c r="CH89" s="1639"/>
      <c r="CI89" s="1639"/>
      <c r="CJ89" s="1639"/>
      <c r="CK89" s="1639"/>
      <c r="CL89" s="1639"/>
      <c r="CM89" s="1639"/>
      <c r="CN89" s="1639"/>
      <c r="CO89" s="1639"/>
      <c r="CP89" s="1639"/>
      <c r="CQ89" s="1639"/>
      <c r="CR89" s="1639"/>
      <c r="CS89" s="1639"/>
      <c r="CT89" s="1639"/>
      <c r="CU89" s="1639"/>
      <c r="CV89" s="1639"/>
      <c r="CW89" s="1639"/>
      <c r="CX89" s="1639"/>
      <c r="CY89" s="1639"/>
      <c r="CZ89" s="1639"/>
      <c r="DA89" s="1639"/>
      <c r="DB89" s="1639"/>
      <c r="DC89" s="1639"/>
      <c r="DD89" s="1639"/>
      <c r="DE89" s="1639"/>
      <c r="DF89" s="1639"/>
      <c r="DG89" s="1639"/>
      <c r="DH89" s="1639"/>
      <c r="DI89" s="1639"/>
      <c r="DJ89" s="1639"/>
      <c r="DK89" s="1639"/>
      <c r="DL89" s="1639"/>
      <c r="DM89" s="1639"/>
      <c r="DN89" s="1639"/>
      <c r="DO89" s="1639"/>
      <c r="DP89" s="1639"/>
      <c r="DQ89" s="1639"/>
      <c r="DR89" s="1639"/>
      <c r="DS89" s="1639"/>
      <c r="DT89" s="1639"/>
      <c r="DU89" s="1639"/>
      <c r="DV89" s="1639"/>
      <c r="DW89" s="1639"/>
      <c r="DX89" s="1639"/>
      <c r="DY89" s="1639"/>
      <c r="DZ89" s="1639"/>
      <c r="EA89" s="1639"/>
      <c r="EB89" s="1639"/>
      <c r="EC89" s="1639"/>
      <c r="ED89" s="1639"/>
      <c r="EE89" s="1639"/>
      <c r="EF89" s="1639"/>
      <c r="EG89" s="1639"/>
      <c r="EH89" s="1639"/>
      <c r="EI89" s="1639"/>
      <c r="EJ89" s="1639"/>
      <c r="EK89" s="1639"/>
      <c r="EL89" s="1639"/>
      <c r="EM89" s="1639"/>
      <c r="EN89" s="1639"/>
      <c r="EO89" s="1639"/>
      <c r="EP89" s="1639"/>
      <c r="EQ89" s="1639"/>
      <c r="ER89" s="1639"/>
      <c r="ES89" s="1639"/>
      <c r="ET89" s="1639"/>
      <c r="EU89" s="1639"/>
      <c r="EV89" s="1639"/>
      <c r="EW89" s="1639"/>
      <c r="EX89" s="1639"/>
      <c r="EY89" s="1639"/>
      <c r="EZ89" s="1639"/>
      <c r="FA89" s="1639"/>
      <c r="FB89" s="1639"/>
      <c r="FC89" s="1639"/>
      <c r="FD89" s="1639"/>
      <c r="FE89" s="1639"/>
      <c r="FF89" s="1639"/>
      <c r="FG89" s="1639"/>
      <c r="FH89" s="1639"/>
      <c r="FI89" s="1639"/>
      <c r="FJ89" s="1639"/>
      <c r="FK89" s="1639"/>
      <c r="FL89" s="1639"/>
      <c r="FM89" s="1639"/>
      <c r="FN89" s="1639"/>
      <c r="FO89" s="1639"/>
      <c r="FP89" s="1639"/>
      <c r="FQ89" s="1639"/>
      <c r="FR89" s="1639"/>
      <c r="FS89" s="1639"/>
      <c r="FT89" s="1639"/>
      <c r="FU89" s="1639"/>
      <c r="FV89" s="1639"/>
      <c r="FW89" s="1639"/>
      <c r="FX89" s="1639"/>
      <c r="FY89" s="1639"/>
      <c r="FZ89" s="1639"/>
      <c r="GA89" s="1639"/>
      <c r="GB89" s="1639"/>
      <c r="GC89" s="1639"/>
      <c r="GD89" s="1639"/>
      <c r="GE89" s="1639"/>
      <c r="GF89" s="1639"/>
      <c r="GG89" s="1639"/>
      <c r="GH89" s="1639"/>
      <c r="GI89" s="1639"/>
      <c r="GJ89" s="1639"/>
      <c r="GK89" s="1639"/>
      <c r="GL89" s="1639"/>
      <c r="GM89" s="1639"/>
      <c r="GN89" s="1639"/>
      <c r="GO89" s="1639"/>
      <c r="GP89" s="1639"/>
      <c r="GQ89" s="1639"/>
      <c r="GR89" s="1639"/>
      <c r="GS89" s="1639"/>
      <c r="GT89" s="1639"/>
      <c r="GU89" s="1639"/>
      <c r="GV89" s="1639"/>
      <c r="GW89" s="1639"/>
      <c r="GX89" s="1639"/>
      <c r="GY89" s="1639"/>
      <c r="GZ89" s="1639"/>
      <c r="HA89" s="1639"/>
      <c r="HB89" s="1639"/>
      <c r="HC89" s="1639"/>
      <c r="HD89" s="1639"/>
      <c r="HE89" s="1639"/>
      <c r="HF89" s="1639"/>
      <c r="HG89" s="1639"/>
      <c r="HH89" s="1639"/>
      <c r="HI89" s="1639"/>
      <c r="HJ89" s="1639"/>
      <c r="HK89" s="1639"/>
      <c r="HL89" s="1639"/>
      <c r="HM89" s="1639"/>
      <c r="HN89" s="1639"/>
      <c r="HO89" s="1639"/>
      <c r="HP89" s="1639"/>
      <c r="HQ89" s="1639"/>
      <c r="HR89" s="1639"/>
      <c r="HS89" s="1639"/>
      <c r="HT89" s="1639"/>
      <c r="HU89" s="1639"/>
      <c r="HV89" s="1639"/>
      <c r="HW89" s="1639"/>
      <c r="HX89" s="1639"/>
      <c r="HY89" s="1639"/>
      <c r="HZ89" s="1639"/>
      <c r="IA89" s="1639"/>
      <c r="IB89" s="1639"/>
      <c r="IC89" s="1639"/>
      <c r="ID89" s="1639"/>
      <c r="IE89" s="1639"/>
      <c r="IF89" s="1639"/>
      <c r="IG89" s="1639"/>
      <c r="IH89" s="1639"/>
      <c r="II89" s="1639"/>
      <c r="IJ89" s="1639"/>
      <c r="IK89" s="1639"/>
      <c r="IL89" s="1639"/>
      <c r="IM89" s="1639"/>
      <c r="IN89" s="1639"/>
      <c r="IO89" s="1639"/>
      <c r="IP89" s="1639"/>
      <c r="IQ89" s="1639"/>
      <c r="IR89" s="1639"/>
      <c r="IS89" s="1639"/>
      <c r="IT89" s="1639"/>
      <c r="IU89" s="1639"/>
      <c r="IV89" s="1639"/>
      <c r="IW89" s="1639"/>
      <c r="IX89" s="1639"/>
      <c r="IY89" s="1639"/>
      <c r="IZ89" s="1639"/>
      <c r="JA89" s="1639"/>
      <c r="JB89" s="1639"/>
      <c r="JC89" s="1639"/>
      <c r="JD89" s="1639"/>
      <c r="JE89" s="1639"/>
      <c r="JF89" s="1639"/>
      <c r="JG89" s="1639"/>
      <c r="JH89" s="1639"/>
      <c r="JI89" s="1639"/>
      <c r="JJ89" s="1639"/>
      <c r="JK89" s="1639"/>
      <c r="JL89" s="1639"/>
      <c r="JM89" s="1639"/>
      <c r="JN89" s="1639"/>
      <c r="JO89" s="1639"/>
      <c r="JP89" s="1639"/>
      <c r="JQ89" s="1639"/>
      <c r="JR89" s="1639"/>
      <c r="JS89" s="1639"/>
      <c r="JT89" s="1639"/>
      <c r="JU89" s="1639"/>
      <c r="JV89" s="1639"/>
      <c r="JW89" s="1639"/>
      <c r="JX89" s="1639"/>
      <c r="JY89" s="1639"/>
      <c r="JZ89" s="1639"/>
      <c r="KA89" s="1639"/>
      <c r="KB89" s="1639"/>
      <c r="KC89" s="1639"/>
      <c r="KD89" s="1639"/>
      <c r="KE89" s="1639"/>
      <c r="KF89" s="1639"/>
      <c r="KG89" s="1639"/>
      <c r="KH89" s="1639"/>
      <c r="KI89" s="1639"/>
      <c r="KJ89" s="1639"/>
      <c r="KK89" s="1639"/>
      <c r="KL89" s="1639"/>
      <c r="KM89" s="1639"/>
      <c r="KN89" s="1639"/>
      <c r="KO89" s="1639"/>
      <c r="KP89" s="1639"/>
      <c r="KQ89" s="1639"/>
      <c r="KR89" s="1639"/>
      <c r="KS89" s="1639"/>
      <c r="KT89" s="1639"/>
      <c r="KU89" s="1639"/>
      <c r="KV89" s="1639"/>
      <c r="KW89" s="1639"/>
      <c r="KX89" s="1639"/>
      <c r="KY89" s="1639"/>
      <c r="KZ89" s="1639"/>
      <c r="LA89" s="1639"/>
      <c r="LB89" s="1639"/>
      <c r="LC89" s="1639"/>
      <c r="LD89" s="1639"/>
      <c r="LE89" s="1639"/>
      <c r="LF89" s="1639"/>
      <c r="LG89" s="1639"/>
      <c r="LH89" s="1639"/>
      <c r="LI89" s="1639"/>
      <c r="LJ89" s="1639"/>
      <c r="LK89" s="1639"/>
      <c r="LL89" s="1639"/>
      <c r="LM89" s="1639"/>
      <c r="LN89" s="1639"/>
      <c r="LO89" s="1639"/>
      <c r="LP89" s="1639"/>
    </row>
    <row r="90" s="1481" customFormat="1" ht="47" customHeight="1" spans="1:328">
      <c r="A90" s="1499">
        <v>45778</v>
      </c>
      <c r="B90" s="1500" t="s">
        <v>382</v>
      </c>
      <c r="C90" s="1501" t="s">
        <v>98</v>
      </c>
      <c r="D90" s="1502">
        <v>4500165533</v>
      </c>
      <c r="E90" s="1503" t="s">
        <v>448</v>
      </c>
      <c r="F90" s="1502" t="s">
        <v>449</v>
      </c>
      <c r="G90" s="2274" t="s">
        <v>176</v>
      </c>
      <c r="H90" s="1505" t="s">
        <v>385</v>
      </c>
      <c r="I90" s="1532" t="s">
        <v>177</v>
      </c>
      <c r="J90" s="1522">
        <v>5520</v>
      </c>
      <c r="K90" s="1534">
        <v>24</v>
      </c>
      <c r="L90" s="1534">
        <v>2760</v>
      </c>
      <c r="M90" s="2594">
        <f t="shared" si="37"/>
        <v>2</v>
      </c>
      <c r="N90" s="1536">
        <v>45820</v>
      </c>
      <c r="O90" s="1536">
        <f t="shared" si="81"/>
        <v>45817</v>
      </c>
      <c r="P90" s="1537" t="s">
        <v>434</v>
      </c>
      <c r="Q90" s="1562" t="s">
        <v>78</v>
      </c>
      <c r="R90" s="1563"/>
      <c r="S90" s="1563"/>
      <c r="T90" s="1563"/>
      <c r="U90" s="1563"/>
      <c r="V90" s="1532"/>
      <c r="W90" s="2931" t="s">
        <v>111</v>
      </c>
      <c r="X90" s="1565" t="s">
        <v>387</v>
      </c>
      <c r="Y90" s="1589" t="s">
        <v>88</v>
      </c>
      <c r="Z90" s="1589" t="s">
        <v>388</v>
      </c>
      <c r="AA90" s="1589"/>
      <c r="AB90" s="1589"/>
      <c r="AC90" s="1580" t="s">
        <v>389</v>
      </c>
      <c r="AD90" s="1590" t="s">
        <v>390</v>
      </c>
      <c r="AE90" s="2277">
        <v>1451.2567</v>
      </c>
      <c r="AF90" s="2278">
        <f t="shared" si="82"/>
        <v>2902.5134</v>
      </c>
      <c r="AG90" s="1504" t="s">
        <v>450</v>
      </c>
      <c r="AH90" s="1609" t="s">
        <v>81</v>
      </c>
      <c r="AI90" s="1799">
        <f t="shared" si="80"/>
        <v>5520</v>
      </c>
      <c r="AJ90" s="1609">
        <v>9</v>
      </c>
      <c r="AK90" s="1610">
        <f t="shared" si="65"/>
        <v>5520</v>
      </c>
      <c r="AL90" s="1610"/>
      <c r="AM90" s="1610">
        <f t="shared" si="83"/>
        <v>230</v>
      </c>
      <c r="AN90" s="1610"/>
      <c r="AO90" s="1610"/>
      <c r="AP90" s="1610"/>
      <c r="AQ90" s="1610"/>
      <c r="AR90" s="1610" t="s">
        <v>63</v>
      </c>
      <c r="AS90" s="1610">
        <f t="shared" si="67"/>
        <v>5520</v>
      </c>
      <c r="AT90" s="1610"/>
      <c r="AU90" s="1622">
        <f t="shared" si="69"/>
        <v>613.333333333333</v>
      </c>
      <c r="AV90" s="1622">
        <f t="shared" si="70"/>
        <v>613.333333333333</v>
      </c>
      <c r="AW90" s="1622">
        <f t="shared" si="71"/>
        <v>613.333333333333</v>
      </c>
      <c r="AX90" s="1622">
        <f t="shared" si="72"/>
        <v>613.333333333333</v>
      </c>
      <c r="AY90" s="1622">
        <f t="shared" si="73"/>
        <v>613.333333333333</v>
      </c>
      <c r="AZ90" s="1622">
        <f t="shared" si="74"/>
        <v>613.333333333333</v>
      </c>
      <c r="BA90" s="1622">
        <f t="shared" si="75"/>
        <v>613.333333333333</v>
      </c>
      <c r="BB90" s="1622">
        <f t="shared" si="76"/>
        <v>613.333333333333</v>
      </c>
      <c r="BC90" s="1622">
        <f t="shared" si="77"/>
        <v>613.333333333333</v>
      </c>
      <c r="BD90" s="1622">
        <f t="shared" si="48"/>
        <v>587.777777777778</v>
      </c>
      <c r="BE90" s="1622">
        <f t="shared" si="49"/>
        <v>25.5555555555556</v>
      </c>
      <c r="BF90" s="1534"/>
      <c r="BG90" s="1638"/>
      <c r="BH90" s="1639"/>
      <c r="BI90" s="1639"/>
      <c r="BJ90" s="1639"/>
      <c r="BK90" s="1639"/>
      <c r="BL90" s="1639"/>
      <c r="BM90" s="1639"/>
      <c r="BN90" s="1639"/>
      <c r="BO90" s="1639"/>
      <c r="BP90" s="1639"/>
      <c r="BQ90" s="1639"/>
      <c r="BR90" s="1639"/>
      <c r="BS90" s="1639"/>
      <c r="BT90" s="1639"/>
      <c r="BU90" s="1639"/>
      <c r="BV90" s="1639"/>
      <c r="BW90" s="1639"/>
      <c r="BX90" s="1639"/>
      <c r="BY90" s="1639"/>
      <c r="BZ90" s="1639"/>
      <c r="CA90" s="1639"/>
      <c r="CB90" s="1639"/>
      <c r="CC90" s="1639"/>
      <c r="CD90" s="1639"/>
      <c r="CE90" s="1639"/>
      <c r="CF90" s="1639"/>
      <c r="CG90" s="1639"/>
      <c r="CH90" s="1639"/>
      <c r="CI90" s="1639"/>
      <c r="CJ90" s="1639"/>
      <c r="CK90" s="1639"/>
      <c r="CL90" s="1639"/>
      <c r="CM90" s="1639"/>
      <c r="CN90" s="1639"/>
      <c r="CO90" s="1639"/>
      <c r="CP90" s="1639"/>
      <c r="CQ90" s="1639"/>
      <c r="CR90" s="1639"/>
      <c r="CS90" s="1639"/>
      <c r="CT90" s="1639"/>
      <c r="CU90" s="1639"/>
      <c r="CV90" s="1639"/>
      <c r="CW90" s="1639"/>
      <c r="CX90" s="1639"/>
      <c r="CY90" s="1639"/>
      <c r="CZ90" s="1639"/>
      <c r="DA90" s="1639"/>
      <c r="DB90" s="1639"/>
      <c r="DC90" s="1639"/>
      <c r="DD90" s="1639"/>
      <c r="DE90" s="1639"/>
      <c r="DF90" s="1639"/>
      <c r="DG90" s="1639"/>
      <c r="DH90" s="1639"/>
      <c r="DI90" s="1639"/>
      <c r="DJ90" s="1639"/>
      <c r="DK90" s="1639"/>
      <c r="DL90" s="1639"/>
      <c r="DM90" s="1639"/>
      <c r="DN90" s="1639"/>
      <c r="DO90" s="1639"/>
      <c r="DP90" s="1639"/>
      <c r="DQ90" s="1639"/>
      <c r="DR90" s="1639"/>
      <c r="DS90" s="1639"/>
      <c r="DT90" s="1639"/>
      <c r="DU90" s="1639"/>
      <c r="DV90" s="1639"/>
      <c r="DW90" s="1639"/>
      <c r="DX90" s="1639"/>
      <c r="DY90" s="1639"/>
      <c r="DZ90" s="1639"/>
      <c r="EA90" s="1639"/>
      <c r="EB90" s="1639"/>
      <c r="EC90" s="1639"/>
      <c r="ED90" s="1639"/>
      <c r="EE90" s="1639"/>
      <c r="EF90" s="1639"/>
      <c r="EG90" s="1639"/>
      <c r="EH90" s="1639"/>
      <c r="EI90" s="1639"/>
      <c r="EJ90" s="1639"/>
      <c r="EK90" s="1639"/>
      <c r="EL90" s="1639"/>
      <c r="EM90" s="1639"/>
      <c r="EN90" s="1639"/>
      <c r="EO90" s="1639"/>
      <c r="EP90" s="1639"/>
      <c r="EQ90" s="1639"/>
      <c r="ER90" s="1639"/>
      <c r="ES90" s="1639"/>
      <c r="ET90" s="1639"/>
      <c r="EU90" s="1639"/>
      <c r="EV90" s="1639"/>
      <c r="EW90" s="1639"/>
      <c r="EX90" s="1639"/>
      <c r="EY90" s="1639"/>
      <c r="EZ90" s="1639"/>
      <c r="FA90" s="1639"/>
      <c r="FB90" s="1639"/>
      <c r="FC90" s="1639"/>
      <c r="FD90" s="1639"/>
      <c r="FE90" s="1639"/>
      <c r="FF90" s="1639"/>
      <c r="FG90" s="1639"/>
      <c r="FH90" s="1639"/>
      <c r="FI90" s="1639"/>
      <c r="FJ90" s="1639"/>
      <c r="FK90" s="1639"/>
      <c r="FL90" s="1639"/>
      <c r="FM90" s="1639"/>
      <c r="FN90" s="1639"/>
      <c r="FO90" s="1639"/>
      <c r="FP90" s="1639"/>
      <c r="FQ90" s="1639"/>
      <c r="FR90" s="1639"/>
      <c r="FS90" s="1639"/>
      <c r="FT90" s="1639"/>
      <c r="FU90" s="1639"/>
      <c r="FV90" s="1639"/>
      <c r="FW90" s="1639"/>
      <c r="FX90" s="1639"/>
      <c r="FY90" s="1639"/>
      <c r="FZ90" s="1639"/>
      <c r="GA90" s="1639"/>
      <c r="GB90" s="1639"/>
      <c r="GC90" s="1639"/>
      <c r="GD90" s="1639"/>
      <c r="GE90" s="1639"/>
      <c r="GF90" s="1639"/>
      <c r="GG90" s="1639"/>
      <c r="GH90" s="1639"/>
      <c r="GI90" s="1639"/>
      <c r="GJ90" s="1639"/>
      <c r="GK90" s="1639"/>
      <c r="GL90" s="1639"/>
      <c r="GM90" s="1639"/>
      <c r="GN90" s="1639"/>
      <c r="GO90" s="1639"/>
      <c r="GP90" s="1639"/>
      <c r="GQ90" s="1639"/>
      <c r="GR90" s="1639"/>
      <c r="GS90" s="1639"/>
      <c r="GT90" s="1639"/>
      <c r="GU90" s="1639"/>
      <c r="GV90" s="1639"/>
      <c r="GW90" s="1639"/>
      <c r="GX90" s="1639"/>
      <c r="GY90" s="1639"/>
      <c r="GZ90" s="1639"/>
      <c r="HA90" s="1639"/>
      <c r="HB90" s="1639"/>
      <c r="HC90" s="1639"/>
      <c r="HD90" s="1639"/>
      <c r="HE90" s="1639"/>
      <c r="HF90" s="1639"/>
      <c r="HG90" s="1639"/>
      <c r="HH90" s="1639"/>
      <c r="HI90" s="1639"/>
      <c r="HJ90" s="1639"/>
      <c r="HK90" s="1639"/>
      <c r="HL90" s="1639"/>
      <c r="HM90" s="1639"/>
      <c r="HN90" s="1639"/>
      <c r="HO90" s="1639"/>
      <c r="HP90" s="1639"/>
      <c r="HQ90" s="1639"/>
      <c r="HR90" s="1639"/>
      <c r="HS90" s="1639"/>
      <c r="HT90" s="1639"/>
      <c r="HU90" s="1639"/>
      <c r="HV90" s="1639"/>
      <c r="HW90" s="1639"/>
      <c r="HX90" s="1639"/>
      <c r="HY90" s="1639"/>
      <c r="HZ90" s="1639"/>
      <c r="IA90" s="1639"/>
      <c r="IB90" s="1639"/>
      <c r="IC90" s="1639"/>
      <c r="ID90" s="1639"/>
      <c r="IE90" s="1639"/>
      <c r="IF90" s="1639"/>
      <c r="IG90" s="1639"/>
      <c r="IH90" s="1639"/>
      <c r="II90" s="1639"/>
      <c r="IJ90" s="1639"/>
      <c r="IK90" s="1639"/>
      <c r="IL90" s="1639"/>
      <c r="IM90" s="1639"/>
      <c r="IN90" s="1639"/>
      <c r="IO90" s="1639"/>
      <c r="IP90" s="1639"/>
      <c r="IQ90" s="1639"/>
      <c r="IR90" s="1639"/>
      <c r="IS90" s="1639"/>
      <c r="IT90" s="1639"/>
      <c r="IU90" s="1639"/>
      <c r="IV90" s="1639"/>
      <c r="IW90" s="1639"/>
      <c r="IX90" s="1639"/>
      <c r="IY90" s="1639"/>
      <c r="IZ90" s="1639"/>
      <c r="JA90" s="1639"/>
      <c r="JB90" s="1639"/>
      <c r="JC90" s="1639"/>
      <c r="JD90" s="1639"/>
      <c r="JE90" s="1639"/>
      <c r="JF90" s="1639"/>
      <c r="JG90" s="1639"/>
      <c r="JH90" s="1639"/>
      <c r="JI90" s="1639"/>
      <c r="JJ90" s="1639"/>
      <c r="JK90" s="1639"/>
      <c r="JL90" s="1639"/>
      <c r="JM90" s="1639"/>
      <c r="JN90" s="1639"/>
      <c r="JO90" s="1639"/>
      <c r="JP90" s="1639"/>
      <c r="JQ90" s="1639"/>
      <c r="JR90" s="1639"/>
      <c r="JS90" s="1639"/>
      <c r="JT90" s="1639"/>
      <c r="JU90" s="1639"/>
      <c r="JV90" s="1639"/>
      <c r="JW90" s="1639"/>
      <c r="JX90" s="1639"/>
      <c r="JY90" s="1639"/>
      <c r="JZ90" s="1639"/>
      <c r="KA90" s="1639"/>
      <c r="KB90" s="1639"/>
      <c r="KC90" s="1639"/>
      <c r="KD90" s="1639"/>
      <c r="KE90" s="1639"/>
      <c r="KF90" s="1639"/>
      <c r="KG90" s="1639"/>
      <c r="KH90" s="1639"/>
      <c r="KI90" s="1639"/>
      <c r="KJ90" s="1639"/>
      <c r="KK90" s="1639"/>
      <c r="KL90" s="1639"/>
      <c r="KM90" s="1639"/>
      <c r="KN90" s="1639"/>
      <c r="KO90" s="1639"/>
      <c r="KP90" s="1639"/>
      <c r="KQ90" s="1639"/>
      <c r="KR90" s="1639"/>
      <c r="KS90" s="1639"/>
      <c r="KT90" s="1639"/>
      <c r="KU90" s="1639"/>
      <c r="KV90" s="1639"/>
      <c r="KW90" s="1639"/>
      <c r="KX90" s="1639"/>
      <c r="KY90" s="1639"/>
      <c r="KZ90" s="1639"/>
      <c r="LA90" s="1639"/>
      <c r="LB90" s="1639"/>
      <c r="LC90" s="1639"/>
      <c r="LD90" s="1639"/>
      <c r="LE90" s="1639"/>
      <c r="LF90" s="1639"/>
      <c r="LG90" s="1639"/>
      <c r="LH90" s="1639"/>
      <c r="LI90" s="1639"/>
      <c r="LJ90" s="1639"/>
      <c r="LK90" s="1639"/>
      <c r="LL90" s="1639"/>
      <c r="LM90" s="1639"/>
      <c r="LN90" s="1639"/>
      <c r="LO90" s="1639"/>
      <c r="LP90" s="1639"/>
    </row>
    <row r="91" s="1481" customFormat="1" ht="47" customHeight="1" spans="1:328">
      <c r="A91" s="1499">
        <v>45778</v>
      </c>
      <c r="B91" s="1500" t="s">
        <v>382</v>
      </c>
      <c r="C91" s="1501" t="s">
        <v>98</v>
      </c>
      <c r="D91" s="1502">
        <v>4500165533</v>
      </c>
      <c r="E91" s="1503" t="s">
        <v>451</v>
      </c>
      <c r="F91" s="1502" t="s">
        <v>452</v>
      </c>
      <c r="G91" s="2274" t="s">
        <v>176</v>
      </c>
      <c r="H91" s="1505" t="s">
        <v>385</v>
      </c>
      <c r="I91" s="1532" t="s">
        <v>177</v>
      </c>
      <c r="J91" s="1522">
        <v>8280</v>
      </c>
      <c r="K91" s="1534">
        <v>24</v>
      </c>
      <c r="L91" s="1534">
        <v>2760</v>
      </c>
      <c r="M91" s="2594">
        <f t="shared" si="37"/>
        <v>3</v>
      </c>
      <c r="N91" s="1536">
        <v>45820</v>
      </c>
      <c r="O91" s="1536">
        <f t="shared" si="81"/>
        <v>45817</v>
      </c>
      <c r="P91" s="1537" t="s">
        <v>434</v>
      </c>
      <c r="Q91" s="1562" t="s">
        <v>78</v>
      </c>
      <c r="R91" s="1563"/>
      <c r="S91" s="1563"/>
      <c r="T91" s="1563"/>
      <c r="U91" s="1563"/>
      <c r="V91" s="1532"/>
      <c r="W91" s="2931" t="s">
        <v>111</v>
      </c>
      <c r="X91" s="1565" t="s">
        <v>387</v>
      </c>
      <c r="Y91" s="1589" t="s">
        <v>88</v>
      </c>
      <c r="Z91" s="1589" t="s">
        <v>388</v>
      </c>
      <c r="AA91" s="1589"/>
      <c r="AB91" s="1589"/>
      <c r="AC91" s="1580" t="s">
        <v>389</v>
      </c>
      <c r="AD91" s="1590" t="s">
        <v>390</v>
      </c>
      <c r="AE91" s="2277">
        <v>1451.2567</v>
      </c>
      <c r="AF91" s="2278">
        <f t="shared" si="82"/>
        <v>4353.7701</v>
      </c>
      <c r="AG91" s="1504" t="s">
        <v>453</v>
      </c>
      <c r="AH91" s="1609" t="s">
        <v>81</v>
      </c>
      <c r="AI91" s="1799">
        <f t="shared" si="80"/>
        <v>8280</v>
      </c>
      <c r="AJ91" s="1609">
        <v>9</v>
      </c>
      <c r="AK91" s="1610">
        <f t="shared" si="65"/>
        <v>8280</v>
      </c>
      <c r="AL91" s="1610"/>
      <c r="AM91" s="1610">
        <f t="shared" si="83"/>
        <v>345</v>
      </c>
      <c r="AN91" s="1610"/>
      <c r="AO91" s="1610"/>
      <c r="AP91" s="1610"/>
      <c r="AQ91" s="1610"/>
      <c r="AR91" s="1610" t="s">
        <v>63</v>
      </c>
      <c r="AS91" s="1610">
        <f t="shared" si="67"/>
        <v>8280</v>
      </c>
      <c r="AT91" s="1610"/>
      <c r="AU91" s="1622">
        <f t="shared" si="69"/>
        <v>920</v>
      </c>
      <c r="AV91" s="1622">
        <f t="shared" si="70"/>
        <v>920</v>
      </c>
      <c r="AW91" s="1622">
        <f t="shared" si="71"/>
        <v>920</v>
      </c>
      <c r="AX91" s="1622">
        <f t="shared" si="72"/>
        <v>920</v>
      </c>
      <c r="AY91" s="1622">
        <f t="shared" si="73"/>
        <v>920</v>
      </c>
      <c r="AZ91" s="1622">
        <f t="shared" si="74"/>
        <v>920</v>
      </c>
      <c r="BA91" s="1622">
        <f t="shared" si="75"/>
        <v>920</v>
      </c>
      <c r="BB91" s="1622">
        <f t="shared" si="76"/>
        <v>920</v>
      </c>
      <c r="BC91" s="1622">
        <f t="shared" si="77"/>
        <v>920</v>
      </c>
      <c r="BD91" s="1622">
        <f t="shared" si="48"/>
        <v>881.666666666667</v>
      </c>
      <c r="BE91" s="1622">
        <f t="shared" si="49"/>
        <v>38.3333333333333</v>
      </c>
      <c r="BF91" s="1534"/>
      <c r="BG91" s="1638"/>
      <c r="BH91" s="1639"/>
      <c r="BI91" s="1639"/>
      <c r="BJ91" s="1639"/>
      <c r="BK91" s="1639"/>
      <c r="BL91" s="1639"/>
      <c r="BM91" s="1639"/>
      <c r="BN91" s="1639"/>
      <c r="BO91" s="1639"/>
      <c r="BP91" s="1639"/>
      <c r="BQ91" s="1639"/>
      <c r="BR91" s="1639"/>
      <c r="BS91" s="1639"/>
      <c r="BT91" s="1639"/>
      <c r="BU91" s="1639"/>
      <c r="BV91" s="1639"/>
      <c r="BW91" s="1639"/>
      <c r="BX91" s="1639"/>
      <c r="BY91" s="1639"/>
      <c r="BZ91" s="1639"/>
      <c r="CA91" s="1639"/>
      <c r="CB91" s="1639"/>
      <c r="CC91" s="1639"/>
      <c r="CD91" s="1639"/>
      <c r="CE91" s="1639"/>
      <c r="CF91" s="1639"/>
      <c r="CG91" s="1639"/>
      <c r="CH91" s="1639"/>
      <c r="CI91" s="1639"/>
      <c r="CJ91" s="1639"/>
      <c r="CK91" s="1639"/>
      <c r="CL91" s="1639"/>
      <c r="CM91" s="1639"/>
      <c r="CN91" s="1639"/>
      <c r="CO91" s="1639"/>
      <c r="CP91" s="1639"/>
      <c r="CQ91" s="1639"/>
      <c r="CR91" s="1639"/>
      <c r="CS91" s="1639"/>
      <c r="CT91" s="1639"/>
      <c r="CU91" s="1639"/>
      <c r="CV91" s="1639"/>
      <c r="CW91" s="1639"/>
      <c r="CX91" s="1639"/>
      <c r="CY91" s="1639"/>
      <c r="CZ91" s="1639"/>
      <c r="DA91" s="1639"/>
      <c r="DB91" s="1639"/>
      <c r="DC91" s="1639"/>
      <c r="DD91" s="1639"/>
      <c r="DE91" s="1639"/>
      <c r="DF91" s="1639"/>
      <c r="DG91" s="1639"/>
      <c r="DH91" s="1639"/>
      <c r="DI91" s="1639"/>
      <c r="DJ91" s="1639"/>
      <c r="DK91" s="1639"/>
      <c r="DL91" s="1639"/>
      <c r="DM91" s="1639"/>
      <c r="DN91" s="1639"/>
      <c r="DO91" s="1639"/>
      <c r="DP91" s="1639"/>
      <c r="DQ91" s="1639"/>
      <c r="DR91" s="1639"/>
      <c r="DS91" s="1639"/>
      <c r="DT91" s="1639"/>
      <c r="DU91" s="1639"/>
      <c r="DV91" s="1639"/>
      <c r="DW91" s="1639"/>
      <c r="DX91" s="1639"/>
      <c r="DY91" s="1639"/>
      <c r="DZ91" s="1639"/>
      <c r="EA91" s="1639"/>
      <c r="EB91" s="1639"/>
      <c r="EC91" s="1639"/>
      <c r="ED91" s="1639"/>
      <c r="EE91" s="1639"/>
      <c r="EF91" s="1639"/>
      <c r="EG91" s="1639"/>
      <c r="EH91" s="1639"/>
      <c r="EI91" s="1639"/>
      <c r="EJ91" s="1639"/>
      <c r="EK91" s="1639"/>
      <c r="EL91" s="1639"/>
      <c r="EM91" s="1639"/>
      <c r="EN91" s="1639"/>
      <c r="EO91" s="1639"/>
      <c r="EP91" s="1639"/>
      <c r="EQ91" s="1639"/>
      <c r="ER91" s="1639"/>
      <c r="ES91" s="1639"/>
      <c r="ET91" s="1639"/>
      <c r="EU91" s="1639"/>
      <c r="EV91" s="1639"/>
      <c r="EW91" s="1639"/>
      <c r="EX91" s="1639"/>
      <c r="EY91" s="1639"/>
      <c r="EZ91" s="1639"/>
      <c r="FA91" s="1639"/>
      <c r="FB91" s="1639"/>
      <c r="FC91" s="1639"/>
      <c r="FD91" s="1639"/>
      <c r="FE91" s="1639"/>
      <c r="FF91" s="1639"/>
      <c r="FG91" s="1639"/>
      <c r="FH91" s="1639"/>
      <c r="FI91" s="1639"/>
      <c r="FJ91" s="1639"/>
      <c r="FK91" s="1639"/>
      <c r="FL91" s="1639"/>
      <c r="FM91" s="1639"/>
      <c r="FN91" s="1639"/>
      <c r="FO91" s="1639"/>
      <c r="FP91" s="1639"/>
      <c r="FQ91" s="1639"/>
      <c r="FR91" s="1639"/>
      <c r="FS91" s="1639"/>
      <c r="FT91" s="1639"/>
      <c r="FU91" s="1639"/>
      <c r="FV91" s="1639"/>
      <c r="FW91" s="1639"/>
      <c r="FX91" s="1639"/>
      <c r="FY91" s="1639"/>
      <c r="FZ91" s="1639"/>
      <c r="GA91" s="1639"/>
      <c r="GB91" s="1639"/>
      <c r="GC91" s="1639"/>
      <c r="GD91" s="1639"/>
      <c r="GE91" s="1639"/>
      <c r="GF91" s="1639"/>
      <c r="GG91" s="1639"/>
      <c r="GH91" s="1639"/>
      <c r="GI91" s="1639"/>
      <c r="GJ91" s="1639"/>
      <c r="GK91" s="1639"/>
      <c r="GL91" s="1639"/>
      <c r="GM91" s="1639"/>
      <c r="GN91" s="1639"/>
      <c r="GO91" s="1639"/>
      <c r="GP91" s="1639"/>
      <c r="GQ91" s="1639"/>
      <c r="GR91" s="1639"/>
      <c r="GS91" s="1639"/>
      <c r="GT91" s="1639"/>
      <c r="GU91" s="1639"/>
      <c r="GV91" s="1639"/>
      <c r="GW91" s="1639"/>
      <c r="GX91" s="1639"/>
      <c r="GY91" s="1639"/>
      <c r="GZ91" s="1639"/>
      <c r="HA91" s="1639"/>
      <c r="HB91" s="1639"/>
      <c r="HC91" s="1639"/>
      <c r="HD91" s="1639"/>
      <c r="HE91" s="1639"/>
      <c r="HF91" s="1639"/>
      <c r="HG91" s="1639"/>
      <c r="HH91" s="1639"/>
      <c r="HI91" s="1639"/>
      <c r="HJ91" s="1639"/>
      <c r="HK91" s="1639"/>
      <c r="HL91" s="1639"/>
      <c r="HM91" s="1639"/>
      <c r="HN91" s="1639"/>
      <c r="HO91" s="1639"/>
      <c r="HP91" s="1639"/>
      <c r="HQ91" s="1639"/>
      <c r="HR91" s="1639"/>
      <c r="HS91" s="1639"/>
      <c r="HT91" s="1639"/>
      <c r="HU91" s="1639"/>
      <c r="HV91" s="1639"/>
      <c r="HW91" s="1639"/>
      <c r="HX91" s="1639"/>
      <c r="HY91" s="1639"/>
      <c r="HZ91" s="1639"/>
      <c r="IA91" s="1639"/>
      <c r="IB91" s="1639"/>
      <c r="IC91" s="1639"/>
      <c r="ID91" s="1639"/>
      <c r="IE91" s="1639"/>
      <c r="IF91" s="1639"/>
      <c r="IG91" s="1639"/>
      <c r="IH91" s="1639"/>
      <c r="II91" s="1639"/>
      <c r="IJ91" s="1639"/>
      <c r="IK91" s="1639"/>
      <c r="IL91" s="1639"/>
      <c r="IM91" s="1639"/>
      <c r="IN91" s="1639"/>
      <c r="IO91" s="1639"/>
      <c r="IP91" s="1639"/>
      <c r="IQ91" s="1639"/>
      <c r="IR91" s="1639"/>
      <c r="IS91" s="1639"/>
      <c r="IT91" s="1639"/>
      <c r="IU91" s="1639"/>
      <c r="IV91" s="1639"/>
      <c r="IW91" s="1639"/>
      <c r="IX91" s="1639"/>
      <c r="IY91" s="1639"/>
      <c r="IZ91" s="1639"/>
      <c r="JA91" s="1639"/>
      <c r="JB91" s="1639"/>
      <c r="JC91" s="1639"/>
      <c r="JD91" s="1639"/>
      <c r="JE91" s="1639"/>
      <c r="JF91" s="1639"/>
      <c r="JG91" s="1639"/>
      <c r="JH91" s="1639"/>
      <c r="JI91" s="1639"/>
      <c r="JJ91" s="1639"/>
      <c r="JK91" s="1639"/>
      <c r="JL91" s="1639"/>
      <c r="JM91" s="1639"/>
      <c r="JN91" s="1639"/>
      <c r="JO91" s="1639"/>
      <c r="JP91" s="1639"/>
      <c r="JQ91" s="1639"/>
      <c r="JR91" s="1639"/>
      <c r="JS91" s="1639"/>
      <c r="JT91" s="1639"/>
      <c r="JU91" s="1639"/>
      <c r="JV91" s="1639"/>
      <c r="JW91" s="1639"/>
      <c r="JX91" s="1639"/>
      <c r="JY91" s="1639"/>
      <c r="JZ91" s="1639"/>
      <c r="KA91" s="1639"/>
      <c r="KB91" s="1639"/>
      <c r="KC91" s="1639"/>
      <c r="KD91" s="1639"/>
      <c r="KE91" s="1639"/>
      <c r="KF91" s="1639"/>
      <c r="KG91" s="1639"/>
      <c r="KH91" s="1639"/>
      <c r="KI91" s="1639"/>
      <c r="KJ91" s="1639"/>
      <c r="KK91" s="1639"/>
      <c r="KL91" s="1639"/>
      <c r="KM91" s="1639"/>
      <c r="KN91" s="1639"/>
      <c r="KO91" s="1639"/>
      <c r="KP91" s="1639"/>
      <c r="KQ91" s="1639"/>
      <c r="KR91" s="1639"/>
      <c r="KS91" s="1639"/>
      <c r="KT91" s="1639"/>
      <c r="KU91" s="1639"/>
      <c r="KV91" s="1639"/>
      <c r="KW91" s="1639"/>
      <c r="KX91" s="1639"/>
      <c r="KY91" s="1639"/>
      <c r="KZ91" s="1639"/>
      <c r="LA91" s="1639"/>
      <c r="LB91" s="1639"/>
      <c r="LC91" s="1639"/>
      <c r="LD91" s="1639"/>
      <c r="LE91" s="1639"/>
      <c r="LF91" s="1639"/>
      <c r="LG91" s="1639"/>
      <c r="LH91" s="1639"/>
      <c r="LI91" s="1639"/>
      <c r="LJ91" s="1639"/>
      <c r="LK91" s="1639"/>
      <c r="LL91" s="1639"/>
      <c r="LM91" s="1639"/>
      <c r="LN91" s="1639"/>
      <c r="LO91" s="1639"/>
      <c r="LP91" s="1639"/>
    </row>
    <row r="92" s="1481" customFormat="1" ht="47" customHeight="1" spans="1:328">
      <c r="A92" s="1499">
        <v>45736</v>
      </c>
      <c r="B92" s="1500" t="s">
        <v>164</v>
      </c>
      <c r="C92" s="1501" t="s">
        <v>165</v>
      </c>
      <c r="D92" s="1502">
        <v>4500160740</v>
      </c>
      <c r="E92" s="1503" t="s">
        <v>454</v>
      </c>
      <c r="F92" s="1502" t="s">
        <v>455</v>
      </c>
      <c r="G92" s="1505" t="s">
        <v>167</v>
      </c>
      <c r="H92" s="1505" t="s">
        <v>101</v>
      </c>
      <c r="I92" s="1532" t="s">
        <v>110</v>
      </c>
      <c r="J92" s="1522">
        <v>5760</v>
      </c>
      <c r="K92" s="1534">
        <v>0</v>
      </c>
      <c r="L92" s="1534">
        <v>24</v>
      </c>
      <c r="M92" s="1534">
        <f t="shared" si="37"/>
        <v>240</v>
      </c>
      <c r="N92" s="1536">
        <v>45821</v>
      </c>
      <c r="O92" s="1536">
        <v>45817</v>
      </c>
      <c r="P92" s="1537" t="s">
        <v>422</v>
      </c>
      <c r="Q92" s="1562" t="s">
        <v>78</v>
      </c>
      <c r="R92" s="1563"/>
      <c r="S92" s="1563"/>
      <c r="T92" s="1563"/>
      <c r="U92" s="1563"/>
      <c r="V92" s="2308">
        <v>45831</v>
      </c>
      <c r="W92" s="2931" t="s">
        <v>111</v>
      </c>
      <c r="X92" s="1565">
        <v>45784</v>
      </c>
      <c r="Y92" s="1589" t="s">
        <v>88</v>
      </c>
      <c r="Z92" s="1589" t="s">
        <v>88</v>
      </c>
      <c r="AA92" s="1589" t="s">
        <v>456</v>
      </c>
      <c r="AB92" s="1589"/>
      <c r="AC92" s="1580" t="s">
        <v>457</v>
      </c>
      <c r="AD92" s="1590" t="s">
        <v>172</v>
      </c>
      <c r="AE92" s="2277">
        <v>0.905</v>
      </c>
      <c r="AF92" s="2278">
        <f>AE92*J92</f>
        <v>5212.8</v>
      </c>
      <c r="AG92" s="1504"/>
      <c r="AH92" s="1609" t="s">
        <v>81</v>
      </c>
      <c r="AI92" s="1799">
        <f t="shared" si="80"/>
        <v>5760</v>
      </c>
      <c r="AJ92" s="1609">
        <v>9</v>
      </c>
      <c r="AK92" s="1610"/>
      <c r="AL92" s="1610">
        <f>J92</f>
        <v>5760</v>
      </c>
      <c r="AM92" s="1610"/>
      <c r="AN92" s="1610"/>
      <c r="AO92" s="1610">
        <f>J92/24</f>
        <v>240</v>
      </c>
      <c r="AP92" s="1610"/>
      <c r="AQ92" s="1610"/>
      <c r="AR92" s="1610" t="s">
        <v>63</v>
      </c>
      <c r="AS92" s="1610">
        <f t="shared" si="67"/>
        <v>5760</v>
      </c>
      <c r="AT92" s="1610"/>
      <c r="AU92" s="1622">
        <f t="shared" si="69"/>
        <v>640</v>
      </c>
      <c r="AV92" s="1622">
        <f t="shared" si="70"/>
        <v>640</v>
      </c>
      <c r="AW92" s="1622">
        <f t="shared" si="71"/>
        <v>640</v>
      </c>
      <c r="AX92" s="1622">
        <f t="shared" si="72"/>
        <v>640</v>
      </c>
      <c r="AY92" s="1622">
        <f t="shared" si="73"/>
        <v>640</v>
      </c>
      <c r="AZ92" s="1622">
        <f t="shared" si="74"/>
        <v>640</v>
      </c>
      <c r="BA92" s="1622">
        <f t="shared" si="75"/>
        <v>640</v>
      </c>
      <c r="BB92" s="1622">
        <f t="shared" si="76"/>
        <v>640</v>
      </c>
      <c r="BC92" s="1622">
        <f t="shared" si="77"/>
        <v>640</v>
      </c>
      <c r="BD92" s="1622">
        <f t="shared" si="48"/>
        <v>613.333333333333</v>
      </c>
      <c r="BE92" s="1622">
        <f t="shared" si="49"/>
        <v>26.6666666666667</v>
      </c>
      <c r="BF92" s="1534">
        <f>J92/COUNT(AU92:BC92)-(BD92+BE92)</f>
        <v>0</v>
      </c>
      <c r="BG92" s="1638"/>
      <c r="BH92" s="1639"/>
      <c r="BI92" s="1639"/>
      <c r="BJ92" s="1639"/>
      <c r="BK92" s="1639"/>
      <c r="BL92" s="1639"/>
      <c r="BM92" s="1639"/>
      <c r="BN92" s="1639"/>
      <c r="BO92" s="1639"/>
      <c r="BP92" s="1639"/>
      <c r="BQ92" s="1639"/>
      <c r="BR92" s="1639"/>
      <c r="BS92" s="1639"/>
      <c r="BT92" s="1639"/>
      <c r="BU92" s="1639"/>
      <c r="BV92" s="1639"/>
      <c r="BW92" s="1639"/>
      <c r="BX92" s="1639"/>
      <c r="BY92" s="1639"/>
      <c r="BZ92" s="1639"/>
      <c r="CA92" s="1639"/>
      <c r="CB92" s="1639"/>
      <c r="CC92" s="1639"/>
      <c r="CD92" s="1639"/>
      <c r="CE92" s="1639"/>
      <c r="CF92" s="1639"/>
      <c r="CG92" s="1639"/>
      <c r="CH92" s="1639"/>
      <c r="CI92" s="1639"/>
      <c r="CJ92" s="1639"/>
      <c r="CK92" s="1639"/>
      <c r="CL92" s="1639"/>
      <c r="CM92" s="1639"/>
      <c r="CN92" s="1639"/>
      <c r="CO92" s="1639"/>
      <c r="CP92" s="1639"/>
      <c r="CQ92" s="1639"/>
      <c r="CR92" s="1639"/>
      <c r="CS92" s="1639"/>
      <c r="CT92" s="1639"/>
      <c r="CU92" s="1639"/>
      <c r="CV92" s="1639"/>
      <c r="CW92" s="1639"/>
      <c r="CX92" s="1639"/>
      <c r="CY92" s="1639"/>
      <c r="CZ92" s="1639"/>
      <c r="DA92" s="1639"/>
      <c r="DB92" s="1639"/>
      <c r="DC92" s="1639"/>
      <c r="DD92" s="1639"/>
      <c r="DE92" s="1639"/>
      <c r="DF92" s="1639"/>
      <c r="DG92" s="1639"/>
      <c r="DH92" s="1639"/>
      <c r="DI92" s="1639"/>
      <c r="DJ92" s="1639"/>
      <c r="DK92" s="1639"/>
      <c r="DL92" s="1639"/>
      <c r="DM92" s="1639"/>
      <c r="DN92" s="1639"/>
      <c r="DO92" s="1639"/>
      <c r="DP92" s="1639"/>
      <c r="DQ92" s="1639"/>
      <c r="DR92" s="1639"/>
      <c r="DS92" s="1639"/>
      <c r="DT92" s="1639"/>
      <c r="DU92" s="1639"/>
      <c r="DV92" s="1639"/>
      <c r="DW92" s="1639"/>
      <c r="DX92" s="1639"/>
      <c r="DY92" s="1639"/>
      <c r="DZ92" s="1639"/>
      <c r="EA92" s="1639"/>
      <c r="EB92" s="1639"/>
      <c r="EC92" s="1639"/>
      <c r="ED92" s="1639"/>
      <c r="EE92" s="1639"/>
      <c r="EF92" s="1639"/>
      <c r="EG92" s="1639"/>
      <c r="EH92" s="1639"/>
      <c r="EI92" s="1639"/>
      <c r="EJ92" s="1639"/>
      <c r="EK92" s="1639"/>
      <c r="EL92" s="1639"/>
      <c r="EM92" s="1639"/>
      <c r="EN92" s="1639"/>
      <c r="EO92" s="1639"/>
      <c r="EP92" s="1639"/>
      <c r="EQ92" s="1639"/>
      <c r="ER92" s="1639"/>
      <c r="ES92" s="1639"/>
      <c r="ET92" s="1639"/>
      <c r="EU92" s="1639"/>
      <c r="EV92" s="1639"/>
      <c r="EW92" s="1639"/>
      <c r="EX92" s="1639"/>
      <c r="EY92" s="1639"/>
      <c r="EZ92" s="1639"/>
      <c r="FA92" s="1639"/>
      <c r="FB92" s="1639"/>
      <c r="FC92" s="1639"/>
      <c r="FD92" s="1639"/>
      <c r="FE92" s="1639"/>
      <c r="FF92" s="1639"/>
      <c r="FG92" s="1639"/>
      <c r="FH92" s="1639"/>
      <c r="FI92" s="1639"/>
      <c r="FJ92" s="1639"/>
      <c r="FK92" s="1639"/>
      <c r="FL92" s="1639"/>
      <c r="FM92" s="1639"/>
      <c r="FN92" s="1639"/>
      <c r="FO92" s="1639"/>
      <c r="FP92" s="1639"/>
      <c r="FQ92" s="1639"/>
      <c r="FR92" s="1639"/>
      <c r="FS92" s="1639"/>
      <c r="FT92" s="1639"/>
      <c r="FU92" s="1639"/>
      <c r="FV92" s="1639"/>
      <c r="FW92" s="1639"/>
      <c r="FX92" s="1639"/>
      <c r="FY92" s="1639"/>
      <c r="FZ92" s="1639"/>
      <c r="GA92" s="1639"/>
      <c r="GB92" s="1639"/>
      <c r="GC92" s="1639"/>
      <c r="GD92" s="1639"/>
      <c r="GE92" s="1639"/>
      <c r="GF92" s="1639"/>
      <c r="GG92" s="1639"/>
      <c r="GH92" s="1639"/>
      <c r="GI92" s="1639"/>
      <c r="GJ92" s="1639"/>
      <c r="GK92" s="1639"/>
      <c r="GL92" s="1639"/>
      <c r="GM92" s="1639"/>
      <c r="GN92" s="1639"/>
      <c r="GO92" s="1639"/>
      <c r="GP92" s="1639"/>
      <c r="GQ92" s="1639"/>
      <c r="GR92" s="1639"/>
      <c r="GS92" s="1639"/>
      <c r="GT92" s="1639"/>
      <c r="GU92" s="1639"/>
      <c r="GV92" s="1639"/>
      <c r="GW92" s="1639"/>
      <c r="GX92" s="1639"/>
      <c r="GY92" s="1639"/>
      <c r="GZ92" s="1639"/>
      <c r="HA92" s="1639"/>
      <c r="HB92" s="1639"/>
      <c r="HC92" s="1639"/>
      <c r="HD92" s="1639"/>
      <c r="HE92" s="1639"/>
      <c r="HF92" s="1639"/>
      <c r="HG92" s="1639"/>
      <c r="HH92" s="1639"/>
      <c r="HI92" s="1639"/>
      <c r="HJ92" s="1639"/>
      <c r="HK92" s="1639"/>
      <c r="HL92" s="1639"/>
      <c r="HM92" s="1639"/>
      <c r="HN92" s="1639"/>
      <c r="HO92" s="1639"/>
      <c r="HP92" s="1639"/>
      <c r="HQ92" s="1639"/>
      <c r="HR92" s="1639"/>
      <c r="HS92" s="1639"/>
      <c r="HT92" s="1639"/>
      <c r="HU92" s="1639"/>
      <c r="HV92" s="1639"/>
      <c r="HW92" s="1639"/>
      <c r="HX92" s="1639"/>
      <c r="HY92" s="1639"/>
      <c r="HZ92" s="1639"/>
      <c r="IA92" s="1639"/>
      <c r="IB92" s="1639"/>
      <c r="IC92" s="1639"/>
      <c r="ID92" s="1639"/>
      <c r="IE92" s="1639"/>
      <c r="IF92" s="1639"/>
      <c r="IG92" s="1639"/>
      <c r="IH92" s="1639"/>
      <c r="II92" s="1639"/>
      <c r="IJ92" s="1639"/>
      <c r="IK92" s="1639"/>
      <c r="IL92" s="1639"/>
      <c r="IM92" s="1639"/>
      <c r="IN92" s="1639"/>
      <c r="IO92" s="1639"/>
      <c r="IP92" s="1639"/>
      <c r="IQ92" s="1639"/>
      <c r="IR92" s="1639"/>
      <c r="IS92" s="1639"/>
      <c r="IT92" s="1639"/>
      <c r="IU92" s="1639"/>
      <c r="IV92" s="1639"/>
      <c r="IW92" s="1639"/>
      <c r="IX92" s="1639"/>
      <c r="IY92" s="1639"/>
      <c r="IZ92" s="1639"/>
      <c r="JA92" s="1639"/>
      <c r="JB92" s="1639"/>
      <c r="JC92" s="1639"/>
      <c r="JD92" s="1639"/>
      <c r="JE92" s="1639"/>
      <c r="JF92" s="1639"/>
      <c r="JG92" s="1639"/>
      <c r="JH92" s="1639"/>
      <c r="JI92" s="1639"/>
      <c r="JJ92" s="1639"/>
      <c r="JK92" s="1639"/>
      <c r="JL92" s="1639"/>
      <c r="JM92" s="1639"/>
      <c r="JN92" s="1639"/>
      <c r="JO92" s="1639"/>
      <c r="JP92" s="1639"/>
      <c r="JQ92" s="1639"/>
      <c r="JR92" s="1639"/>
      <c r="JS92" s="1639"/>
      <c r="JT92" s="1639"/>
      <c r="JU92" s="1639"/>
      <c r="JV92" s="1639"/>
      <c r="JW92" s="1639"/>
      <c r="JX92" s="1639"/>
      <c r="JY92" s="1639"/>
      <c r="JZ92" s="1639"/>
      <c r="KA92" s="1639"/>
      <c r="KB92" s="1639"/>
      <c r="KC92" s="1639"/>
      <c r="KD92" s="1639"/>
      <c r="KE92" s="1639"/>
      <c r="KF92" s="1639"/>
      <c r="KG92" s="1639"/>
      <c r="KH92" s="1639"/>
      <c r="KI92" s="1639"/>
      <c r="KJ92" s="1639"/>
      <c r="KK92" s="1639"/>
      <c r="KL92" s="1639"/>
      <c r="KM92" s="1639"/>
      <c r="KN92" s="1639"/>
      <c r="KO92" s="1639"/>
      <c r="KP92" s="1639"/>
      <c r="KQ92" s="1639"/>
      <c r="KR92" s="1639"/>
      <c r="KS92" s="1639"/>
      <c r="KT92" s="1639"/>
      <c r="KU92" s="1639"/>
      <c r="KV92" s="1639"/>
      <c r="KW92" s="1639"/>
      <c r="KX92" s="1639"/>
      <c r="KY92" s="1639"/>
      <c r="KZ92" s="1639"/>
      <c r="LA92" s="1639"/>
      <c r="LB92" s="1639"/>
      <c r="LC92" s="1639"/>
      <c r="LD92" s="1639"/>
      <c r="LE92" s="1639"/>
      <c r="LF92" s="1639"/>
      <c r="LG92" s="1639"/>
      <c r="LH92" s="1639"/>
      <c r="LI92" s="1639"/>
      <c r="LJ92" s="1639"/>
      <c r="LK92" s="1639"/>
      <c r="LL92" s="1639"/>
      <c r="LM92" s="1639"/>
      <c r="LN92" s="1639"/>
      <c r="LO92" s="1639"/>
      <c r="LP92" s="1639"/>
    </row>
    <row r="93" s="1481" customFormat="1" ht="47" customHeight="1" spans="1:328">
      <c r="A93" s="1499">
        <v>45807</v>
      </c>
      <c r="B93" s="1500" t="s">
        <v>458</v>
      </c>
      <c r="C93" s="1501" t="s">
        <v>98</v>
      </c>
      <c r="D93" s="1502">
        <v>4500166264</v>
      </c>
      <c r="E93" s="2253" t="s">
        <v>459</v>
      </c>
      <c r="F93" s="1502" t="s">
        <v>460</v>
      </c>
      <c r="G93" s="1505" t="s">
        <v>101</v>
      </c>
      <c r="H93" s="1505" t="s">
        <v>101</v>
      </c>
      <c r="I93" s="1532" t="s">
        <v>110</v>
      </c>
      <c r="J93" s="1522">
        <v>21432</v>
      </c>
      <c r="K93" s="1534">
        <v>0</v>
      </c>
      <c r="L93" s="1534">
        <v>24</v>
      </c>
      <c r="M93" s="1534">
        <f t="shared" si="37"/>
        <v>893</v>
      </c>
      <c r="N93" s="1536">
        <v>45824</v>
      </c>
      <c r="O93" s="1536">
        <v>45820</v>
      </c>
      <c r="P93" s="1537"/>
      <c r="Q93" s="1562" t="s">
        <v>78</v>
      </c>
      <c r="R93" s="1563"/>
      <c r="S93" s="1563"/>
      <c r="T93" s="1563"/>
      <c r="U93" s="1563"/>
      <c r="V93" s="2308">
        <v>45826</v>
      </c>
      <c r="W93" s="1564" t="s">
        <v>111</v>
      </c>
      <c r="X93" s="1565">
        <v>45798</v>
      </c>
      <c r="Y93" s="1589" t="s">
        <v>287</v>
      </c>
      <c r="Z93" s="1589">
        <v>45804</v>
      </c>
      <c r="AA93" s="1589"/>
      <c r="AB93" s="1589"/>
      <c r="AC93" s="1580" t="s">
        <v>461</v>
      </c>
      <c r="AD93" s="1590" t="s">
        <v>462</v>
      </c>
      <c r="AE93" s="2277">
        <v>0.5207</v>
      </c>
      <c r="AF93" s="2278">
        <f>AE93*J93</f>
        <v>11159.6424</v>
      </c>
      <c r="AG93" s="1504"/>
      <c r="AH93" s="1609" t="s">
        <v>81</v>
      </c>
      <c r="AI93" s="1799">
        <f t="shared" si="80"/>
        <v>21432</v>
      </c>
      <c r="AJ93" s="1609">
        <v>9</v>
      </c>
      <c r="AK93" s="1610">
        <f>J93</f>
        <v>21432</v>
      </c>
      <c r="AL93" s="1610"/>
      <c r="AM93" s="1610">
        <f>J93/24</f>
        <v>893</v>
      </c>
      <c r="AN93" s="1610"/>
      <c r="AO93" s="1610"/>
      <c r="AP93" s="1610"/>
      <c r="AQ93" s="1610"/>
      <c r="AR93" s="1610" t="s">
        <v>63</v>
      </c>
      <c r="AS93" s="1610">
        <f t="shared" si="67"/>
        <v>21432</v>
      </c>
      <c r="AT93" s="1610"/>
      <c r="AU93" s="1622">
        <f t="shared" si="69"/>
        <v>2381.33333333333</v>
      </c>
      <c r="AV93" s="1622">
        <f t="shared" si="70"/>
        <v>2381.33333333333</v>
      </c>
      <c r="AW93" s="1622">
        <f t="shared" si="71"/>
        <v>2381.33333333333</v>
      </c>
      <c r="AX93" s="1622">
        <f t="shared" si="72"/>
        <v>2381.33333333333</v>
      </c>
      <c r="AY93" s="1622">
        <f t="shared" si="73"/>
        <v>2381.33333333333</v>
      </c>
      <c r="AZ93" s="1622">
        <f t="shared" si="74"/>
        <v>2381.33333333333</v>
      </c>
      <c r="BA93" s="1622">
        <f t="shared" si="75"/>
        <v>2381.33333333333</v>
      </c>
      <c r="BB93" s="1622">
        <f t="shared" si="76"/>
        <v>2381.33333333333</v>
      </c>
      <c r="BC93" s="1622">
        <f t="shared" si="77"/>
        <v>2381.33333333333</v>
      </c>
      <c r="BD93" s="1622">
        <f t="shared" si="48"/>
        <v>2282.11111111111</v>
      </c>
      <c r="BE93" s="1622">
        <f t="shared" si="49"/>
        <v>99.2222222222222</v>
      </c>
      <c r="BF93" s="1534">
        <f>J93/COUNT(AU93:BC93)-(BD93+BE93)</f>
        <v>0</v>
      </c>
      <c r="BG93" s="1638"/>
      <c r="BH93" s="1639"/>
      <c r="BI93" s="1639"/>
      <c r="BJ93" s="1639"/>
      <c r="BK93" s="1639"/>
      <c r="BL93" s="1639"/>
      <c r="BM93" s="1639"/>
      <c r="BN93" s="1639"/>
      <c r="BO93" s="1639"/>
      <c r="BP93" s="1639"/>
      <c r="BQ93" s="1639"/>
      <c r="BR93" s="1639"/>
      <c r="BS93" s="1639"/>
      <c r="BT93" s="1639"/>
      <c r="BU93" s="1639"/>
      <c r="BV93" s="1639"/>
      <c r="BW93" s="1639"/>
      <c r="BX93" s="1639"/>
      <c r="BY93" s="1639"/>
      <c r="BZ93" s="1639"/>
      <c r="CA93" s="1639"/>
      <c r="CB93" s="1639"/>
      <c r="CC93" s="1639"/>
      <c r="CD93" s="1639"/>
      <c r="CE93" s="1639"/>
      <c r="CF93" s="1639"/>
      <c r="CG93" s="1639"/>
      <c r="CH93" s="1639"/>
      <c r="CI93" s="1639"/>
      <c r="CJ93" s="1639"/>
      <c r="CK93" s="1639"/>
      <c r="CL93" s="1639"/>
      <c r="CM93" s="1639"/>
      <c r="CN93" s="1639"/>
      <c r="CO93" s="1639"/>
      <c r="CP93" s="1639"/>
      <c r="CQ93" s="1639"/>
      <c r="CR93" s="1639"/>
      <c r="CS93" s="1639"/>
      <c r="CT93" s="1639"/>
      <c r="CU93" s="1639"/>
      <c r="CV93" s="1639"/>
      <c r="CW93" s="1639"/>
      <c r="CX93" s="1639"/>
      <c r="CY93" s="1639"/>
      <c r="CZ93" s="1639"/>
      <c r="DA93" s="1639"/>
      <c r="DB93" s="1639"/>
      <c r="DC93" s="1639"/>
      <c r="DD93" s="1639"/>
      <c r="DE93" s="1639"/>
      <c r="DF93" s="1639"/>
      <c r="DG93" s="1639"/>
      <c r="DH93" s="1639"/>
      <c r="DI93" s="1639"/>
      <c r="DJ93" s="1639"/>
      <c r="DK93" s="1639"/>
      <c r="DL93" s="1639"/>
      <c r="DM93" s="1639"/>
      <c r="DN93" s="1639"/>
      <c r="DO93" s="1639"/>
      <c r="DP93" s="1639"/>
      <c r="DQ93" s="1639"/>
      <c r="DR93" s="1639"/>
      <c r="DS93" s="1639"/>
      <c r="DT93" s="1639"/>
      <c r="DU93" s="1639"/>
      <c r="DV93" s="1639"/>
      <c r="DW93" s="1639"/>
      <c r="DX93" s="1639"/>
      <c r="DY93" s="1639"/>
      <c r="DZ93" s="1639"/>
      <c r="EA93" s="1639"/>
      <c r="EB93" s="1639"/>
      <c r="EC93" s="1639"/>
      <c r="ED93" s="1639"/>
      <c r="EE93" s="1639"/>
      <c r="EF93" s="1639"/>
      <c r="EG93" s="1639"/>
      <c r="EH93" s="1639"/>
      <c r="EI93" s="1639"/>
      <c r="EJ93" s="1639"/>
      <c r="EK93" s="1639"/>
      <c r="EL93" s="1639"/>
      <c r="EM93" s="1639"/>
      <c r="EN93" s="1639"/>
      <c r="EO93" s="1639"/>
      <c r="EP93" s="1639"/>
      <c r="EQ93" s="1639"/>
      <c r="ER93" s="1639"/>
      <c r="ES93" s="1639"/>
      <c r="ET93" s="1639"/>
      <c r="EU93" s="1639"/>
      <c r="EV93" s="1639"/>
      <c r="EW93" s="1639"/>
      <c r="EX93" s="1639"/>
      <c r="EY93" s="1639"/>
      <c r="EZ93" s="1639"/>
      <c r="FA93" s="1639"/>
      <c r="FB93" s="1639"/>
      <c r="FC93" s="1639"/>
      <c r="FD93" s="1639"/>
      <c r="FE93" s="1639"/>
      <c r="FF93" s="1639"/>
      <c r="FG93" s="1639"/>
      <c r="FH93" s="1639"/>
      <c r="FI93" s="1639"/>
      <c r="FJ93" s="1639"/>
      <c r="FK93" s="1639"/>
      <c r="FL93" s="1639"/>
      <c r="FM93" s="1639"/>
      <c r="FN93" s="1639"/>
      <c r="FO93" s="1639"/>
      <c r="FP93" s="1639"/>
      <c r="FQ93" s="1639"/>
      <c r="FR93" s="1639"/>
      <c r="FS93" s="1639"/>
      <c r="FT93" s="1639"/>
      <c r="FU93" s="1639"/>
      <c r="FV93" s="1639"/>
      <c r="FW93" s="1639"/>
      <c r="FX93" s="1639"/>
      <c r="FY93" s="1639"/>
      <c r="FZ93" s="1639"/>
      <c r="GA93" s="1639"/>
      <c r="GB93" s="1639"/>
      <c r="GC93" s="1639"/>
      <c r="GD93" s="1639"/>
      <c r="GE93" s="1639"/>
      <c r="GF93" s="1639"/>
      <c r="GG93" s="1639"/>
      <c r="GH93" s="1639"/>
      <c r="GI93" s="1639"/>
      <c r="GJ93" s="1639"/>
      <c r="GK93" s="1639"/>
      <c r="GL93" s="1639"/>
      <c r="GM93" s="1639"/>
      <c r="GN93" s="1639"/>
      <c r="GO93" s="1639"/>
      <c r="GP93" s="1639"/>
      <c r="GQ93" s="1639"/>
      <c r="GR93" s="1639"/>
      <c r="GS93" s="1639"/>
      <c r="GT93" s="1639"/>
      <c r="GU93" s="1639"/>
      <c r="GV93" s="1639"/>
      <c r="GW93" s="1639"/>
      <c r="GX93" s="1639"/>
      <c r="GY93" s="1639"/>
      <c r="GZ93" s="1639"/>
      <c r="HA93" s="1639"/>
      <c r="HB93" s="1639"/>
      <c r="HC93" s="1639"/>
      <c r="HD93" s="1639"/>
      <c r="HE93" s="1639"/>
      <c r="HF93" s="1639"/>
      <c r="HG93" s="1639"/>
      <c r="HH93" s="1639"/>
      <c r="HI93" s="1639"/>
      <c r="HJ93" s="1639"/>
      <c r="HK93" s="1639"/>
      <c r="HL93" s="1639"/>
      <c r="HM93" s="1639"/>
      <c r="HN93" s="1639"/>
      <c r="HO93" s="1639"/>
      <c r="HP93" s="1639"/>
      <c r="HQ93" s="1639"/>
      <c r="HR93" s="1639"/>
      <c r="HS93" s="1639"/>
      <c r="HT93" s="1639"/>
      <c r="HU93" s="1639"/>
      <c r="HV93" s="1639"/>
      <c r="HW93" s="1639"/>
      <c r="HX93" s="1639"/>
      <c r="HY93" s="1639"/>
      <c r="HZ93" s="1639"/>
      <c r="IA93" s="1639"/>
      <c r="IB93" s="1639"/>
      <c r="IC93" s="1639"/>
      <c r="ID93" s="1639"/>
      <c r="IE93" s="1639"/>
      <c r="IF93" s="1639"/>
      <c r="IG93" s="1639"/>
      <c r="IH93" s="1639"/>
      <c r="II93" s="1639"/>
      <c r="IJ93" s="1639"/>
      <c r="IK93" s="1639"/>
      <c r="IL93" s="1639"/>
      <c r="IM93" s="1639"/>
      <c r="IN93" s="1639"/>
      <c r="IO93" s="1639"/>
      <c r="IP93" s="1639"/>
      <c r="IQ93" s="1639"/>
      <c r="IR93" s="1639"/>
      <c r="IS93" s="1639"/>
      <c r="IT93" s="1639"/>
      <c r="IU93" s="1639"/>
      <c r="IV93" s="1639"/>
      <c r="IW93" s="1639"/>
      <c r="IX93" s="1639"/>
      <c r="IY93" s="1639"/>
      <c r="IZ93" s="1639"/>
      <c r="JA93" s="1639"/>
      <c r="JB93" s="1639"/>
      <c r="JC93" s="1639"/>
      <c r="JD93" s="1639"/>
      <c r="JE93" s="1639"/>
      <c r="JF93" s="1639"/>
      <c r="JG93" s="1639"/>
      <c r="JH93" s="1639"/>
      <c r="JI93" s="1639"/>
      <c r="JJ93" s="1639"/>
      <c r="JK93" s="1639"/>
      <c r="JL93" s="1639"/>
      <c r="JM93" s="1639"/>
      <c r="JN93" s="1639"/>
      <c r="JO93" s="1639"/>
      <c r="JP93" s="1639"/>
      <c r="JQ93" s="1639"/>
      <c r="JR93" s="1639"/>
      <c r="JS93" s="1639"/>
      <c r="JT93" s="1639"/>
      <c r="JU93" s="1639"/>
      <c r="JV93" s="1639"/>
      <c r="JW93" s="1639"/>
      <c r="JX93" s="1639"/>
      <c r="JY93" s="1639"/>
      <c r="JZ93" s="1639"/>
      <c r="KA93" s="1639"/>
      <c r="KB93" s="1639"/>
      <c r="KC93" s="1639"/>
      <c r="KD93" s="1639"/>
      <c r="KE93" s="1639"/>
      <c r="KF93" s="1639"/>
      <c r="KG93" s="1639"/>
      <c r="KH93" s="1639"/>
      <c r="KI93" s="1639"/>
      <c r="KJ93" s="1639"/>
      <c r="KK93" s="1639"/>
      <c r="KL93" s="1639"/>
      <c r="KM93" s="1639"/>
      <c r="KN93" s="1639"/>
      <c r="KO93" s="1639"/>
      <c r="KP93" s="1639"/>
      <c r="KQ93" s="1639"/>
      <c r="KR93" s="1639"/>
      <c r="KS93" s="1639"/>
      <c r="KT93" s="1639"/>
      <c r="KU93" s="1639"/>
      <c r="KV93" s="1639"/>
      <c r="KW93" s="1639"/>
      <c r="KX93" s="1639"/>
      <c r="KY93" s="1639"/>
      <c r="KZ93" s="1639"/>
      <c r="LA93" s="1639"/>
      <c r="LB93" s="1639"/>
      <c r="LC93" s="1639"/>
      <c r="LD93" s="1639"/>
      <c r="LE93" s="1639"/>
      <c r="LF93" s="1639"/>
      <c r="LG93" s="1639"/>
      <c r="LH93" s="1639"/>
      <c r="LI93" s="1639"/>
      <c r="LJ93" s="1639"/>
      <c r="LK93" s="1639"/>
      <c r="LL93" s="1639"/>
      <c r="LM93" s="1639"/>
      <c r="LN93" s="1639"/>
      <c r="LO93" s="1639"/>
      <c r="LP93" s="1639"/>
    </row>
    <row r="94" s="1481" customFormat="1" ht="47" customHeight="1" spans="1:328">
      <c r="A94" s="1499">
        <v>45785</v>
      </c>
      <c r="B94" s="1500" t="s">
        <v>463</v>
      </c>
      <c r="C94" s="1501" t="s">
        <v>115</v>
      </c>
      <c r="D94" s="1502">
        <v>4500165753</v>
      </c>
      <c r="E94" s="1503" t="s">
        <v>464</v>
      </c>
      <c r="F94" s="1502" t="s">
        <v>465</v>
      </c>
      <c r="G94" s="1505" t="s">
        <v>119</v>
      </c>
      <c r="H94" s="1505" t="s">
        <v>119</v>
      </c>
      <c r="I94" s="1532" t="s">
        <v>120</v>
      </c>
      <c r="J94" s="1522">
        <v>192</v>
      </c>
      <c r="K94" s="1534">
        <v>0</v>
      </c>
      <c r="L94" s="1534">
        <v>96</v>
      </c>
      <c r="M94" s="2594">
        <f t="shared" si="37"/>
        <v>2</v>
      </c>
      <c r="N94" s="1536">
        <v>45828</v>
      </c>
      <c r="O94" s="1536">
        <v>45824</v>
      </c>
      <c r="P94" s="1537"/>
      <c r="Q94" s="1562" t="s">
        <v>78</v>
      </c>
      <c r="R94" s="1563"/>
      <c r="S94" s="1563"/>
      <c r="T94" s="1563"/>
      <c r="U94" s="1563"/>
      <c r="V94" s="1532"/>
      <c r="W94" s="2931" t="s">
        <v>111</v>
      </c>
      <c r="X94" s="1565">
        <v>45785</v>
      </c>
      <c r="Y94" s="1589" t="s">
        <v>88</v>
      </c>
      <c r="Z94" s="1589" t="s">
        <v>466</v>
      </c>
      <c r="AA94" s="1589"/>
      <c r="AB94" s="1589"/>
      <c r="AC94" s="1580" t="s">
        <v>467</v>
      </c>
      <c r="AD94" s="1590" t="s">
        <v>468</v>
      </c>
      <c r="AE94" s="2277">
        <v>0.9305</v>
      </c>
      <c r="AF94" s="2278">
        <f t="shared" ref="AF94:AF104" si="84">AE94*J94</f>
        <v>178.656</v>
      </c>
      <c r="AG94" s="1504" t="s">
        <v>469</v>
      </c>
      <c r="AH94" s="1609" t="s">
        <v>81</v>
      </c>
      <c r="AI94" s="1799">
        <f t="shared" si="80"/>
        <v>192</v>
      </c>
      <c r="AJ94" s="1609">
        <v>9</v>
      </c>
      <c r="AK94" s="1610">
        <f t="shared" ref="AK94:AK104" si="85">J94</f>
        <v>192</v>
      </c>
      <c r="AL94" s="1610"/>
      <c r="AM94" s="1610">
        <f t="shared" ref="AM94:AM104" si="86">J94/24</f>
        <v>8</v>
      </c>
      <c r="AN94" s="1610"/>
      <c r="AO94" s="1610"/>
      <c r="AP94" s="1610"/>
      <c r="AQ94" s="1610"/>
      <c r="AR94" s="1610" t="s">
        <v>63</v>
      </c>
      <c r="AS94" s="1610">
        <f t="shared" si="67"/>
        <v>192</v>
      </c>
      <c r="AT94" s="1610"/>
      <c r="AU94" s="1622">
        <f>J94</f>
        <v>192</v>
      </c>
      <c r="AV94" s="1622"/>
      <c r="AW94" s="1622"/>
      <c r="AX94" s="1622"/>
      <c r="AY94" s="1622"/>
      <c r="AZ94" s="1622"/>
      <c r="BA94" s="1622"/>
      <c r="BB94" s="1622"/>
      <c r="BC94" s="1622"/>
      <c r="BD94" s="1622">
        <f t="shared" si="48"/>
        <v>184</v>
      </c>
      <c r="BE94" s="1622">
        <f t="shared" si="49"/>
        <v>8</v>
      </c>
      <c r="BF94" s="1534">
        <f>J94/COUNT(AU94:BC94)-(BD94+BE94)</f>
        <v>0</v>
      </c>
      <c r="BG94" s="1638"/>
      <c r="BH94" s="1639"/>
      <c r="BI94" s="1639"/>
      <c r="BJ94" s="1639"/>
      <c r="BK94" s="1639"/>
      <c r="BL94" s="1639"/>
      <c r="BM94" s="1639"/>
      <c r="BN94" s="1639"/>
      <c r="BO94" s="1639"/>
      <c r="BP94" s="1639"/>
      <c r="BQ94" s="1639"/>
      <c r="BR94" s="1639"/>
      <c r="BS94" s="1639"/>
      <c r="BT94" s="1639"/>
      <c r="BU94" s="1639"/>
      <c r="BV94" s="1639"/>
      <c r="BW94" s="1639"/>
      <c r="BX94" s="1639"/>
      <c r="BY94" s="1639"/>
      <c r="BZ94" s="1639"/>
      <c r="CA94" s="1639"/>
      <c r="CB94" s="1639"/>
      <c r="CC94" s="1639"/>
      <c r="CD94" s="1639"/>
      <c r="CE94" s="1639"/>
      <c r="CF94" s="1639"/>
      <c r="CG94" s="1639"/>
      <c r="CH94" s="1639"/>
      <c r="CI94" s="1639"/>
      <c r="CJ94" s="1639"/>
      <c r="CK94" s="1639"/>
      <c r="CL94" s="1639"/>
      <c r="CM94" s="1639"/>
      <c r="CN94" s="1639"/>
      <c r="CO94" s="1639"/>
      <c r="CP94" s="1639"/>
      <c r="CQ94" s="1639"/>
      <c r="CR94" s="1639"/>
      <c r="CS94" s="1639"/>
      <c r="CT94" s="1639"/>
      <c r="CU94" s="1639"/>
      <c r="CV94" s="1639"/>
      <c r="CW94" s="1639"/>
      <c r="CX94" s="1639"/>
      <c r="CY94" s="1639"/>
      <c r="CZ94" s="1639"/>
      <c r="DA94" s="1639"/>
      <c r="DB94" s="1639"/>
      <c r="DC94" s="1639"/>
      <c r="DD94" s="1639"/>
      <c r="DE94" s="1639"/>
      <c r="DF94" s="1639"/>
      <c r="DG94" s="1639"/>
      <c r="DH94" s="1639"/>
      <c r="DI94" s="1639"/>
      <c r="DJ94" s="1639"/>
      <c r="DK94" s="1639"/>
      <c r="DL94" s="1639"/>
      <c r="DM94" s="1639"/>
      <c r="DN94" s="1639"/>
      <c r="DO94" s="1639"/>
      <c r="DP94" s="1639"/>
      <c r="DQ94" s="1639"/>
      <c r="DR94" s="1639"/>
      <c r="DS94" s="1639"/>
      <c r="DT94" s="1639"/>
      <c r="DU94" s="1639"/>
      <c r="DV94" s="1639"/>
      <c r="DW94" s="1639"/>
      <c r="DX94" s="1639"/>
      <c r="DY94" s="1639"/>
      <c r="DZ94" s="1639"/>
      <c r="EA94" s="1639"/>
      <c r="EB94" s="1639"/>
      <c r="EC94" s="1639"/>
      <c r="ED94" s="1639"/>
      <c r="EE94" s="1639"/>
      <c r="EF94" s="1639"/>
      <c r="EG94" s="1639"/>
      <c r="EH94" s="1639"/>
      <c r="EI94" s="1639"/>
      <c r="EJ94" s="1639"/>
      <c r="EK94" s="1639"/>
      <c r="EL94" s="1639"/>
      <c r="EM94" s="1639"/>
      <c r="EN94" s="1639"/>
      <c r="EO94" s="1639"/>
      <c r="EP94" s="1639"/>
      <c r="EQ94" s="1639"/>
      <c r="ER94" s="1639"/>
      <c r="ES94" s="1639"/>
      <c r="ET94" s="1639"/>
      <c r="EU94" s="1639"/>
      <c r="EV94" s="1639"/>
      <c r="EW94" s="1639"/>
      <c r="EX94" s="1639"/>
      <c r="EY94" s="1639"/>
      <c r="EZ94" s="1639"/>
      <c r="FA94" s="1639"/>
      <c r="FB94" s="1639"/>
      <c r="FC94" s="1639"/>
      <c r="FD94" s="1639"/>
      <c r="FE94" s="1639"/>
      <c r="FF94" s="1639"/>
      <c r="FG94" s="1639"/>
      <c r="FH94" s="1639"/>
      <c r="FI94" s="1639"/>
      <c r="FJ94" s="1639"/>
      <c r="FK94" s="1639"/>
      <c r="FL94" s="1639"/>
      <c r="FM94" s="1639"/>
      <c r="FN94" s="1639"/>
      <c r="FO94" s="1639"/>
      <c r="FP94" s="1639"/>
      <c r="FQ94" s="1639"/>
      <c r="FR94" s="1639"/>
      <c r="FS94" s="1639"/>
      <c r="FT94" s="1639"/>
      <c r="FU94" s="1639"/>
      <c r="FV94" s="1639"/>
      <c r="FW94" s="1639"/>
      <c r="FX94" s="1639"/>
      <c r="FY94" s="1639"/>
      <c r="FZ94" s="1639"/>
      <c r="GA94" s="1639"/>
      <c r="GB94" s="1639"/>
      <c r="GC94" s="1639"/>
      <c r="GD94" s="1639"/>
      <c r="GE94" s="1639"/>
      <c r="GF94" s="1639"/>
      <c r="GG94" s="1639"/>
      <c r="GH94" s="1639"/>
      <c r="GI94" s="1639"/>
      <c r="GJ94" s="1639"/>
      <c r="GK94" s="1639"/>
      <c r="GL94" s="1639"/>
      <c r="GM94" s="1639"/>
      <c r="GN94" s="1639"/>
      <c r="GO94" s="1639"/>
      <c r="GP94" s="1639"/>
      <c r="GQ94" s="1639"/>
      <c r="GR94" s="1639"/>
      <c r="GS94" s="1639"/>
      <c r="GT94" s="1639"/>
      <c r="GU94" s="1639"/>
      <c r="GV94" s="1639"/>
      <c r="GW94" s="1639"/>
      <c r="GX94" s="1639"/>
      <c r="GY94" s="1639"/>
      <c r="GZ94" s="1639"/>
      <c r="HA94" s="1639"/>
      <c r="HB94" s="1639"/>
      <c r="HC94" s="1639"/>
      <c r="HD94" s="1639"/>
      <c r="HE94" s="1639"/>
      <c r="HF94" s="1639"/>
      <c r="HG94" s="1639"/>
      <c r="HH94" s="1639"/>
      <c r="HI94" s="1639"/>
      <c r="HJ94" s="1639"/>
      <c r="HK94" s="1639"/>
      <c r="HL94" s="1639"/>
      <c r="HM94" s="1639"/>
      <c r="HN94" s="1639"/>
      <c r="HO94" s="1639"/>
      <c r="HP94" s="1639"/>
      <c r="HQ94" s="1639"/>
      <c r="HR94" s="1639"/>
      <c r="HS94" s="1639"/>
      <c r="HT94" s="1639"/>
      <c r="HU94" s="1639"/>
      <c r="HV94" s="1639"/>
      <c r="HW94" s="1639"/>
      <c r="HX94" s="1639"/>
      <c r="HY94" s="1639"/>
      <c r="HZ94" s="1639"/>
      <c r="IA94" s="1639"/>
      <c r="IB94" s="1639"/>
      <c r="IC94" s="1639"/>
      <c r="ID94" s="1639"/>
      <c r="IE94" s="1639"/>
      <c r="IF94" s="1639"/>
      <c r="IG94" s="1639"/>
      <c r="IH94" s="1639"/>
      <c r="II94" s="1639"/>
      <c r="IJ94" s="1639"/>
      <c r="IK94" s="1639"/>
      <c r="IL94" s="1639"/>
      <c r="IM94" s="1639"/>
      <c r="IN94" s="1639"/>
      <c r="IO94" s="1639"/>
      <c r="IP94" s="1639"/>
      <c r="IQ94" s="1639"/>
      <c r="IR94" s="1639"/>
      <c r="IS94" s="1639"/>
      <c r="IT94" s="1639"/>
      <c r="IU94" s="1639"/>
      <c r="IV94" s="1639"/>
      <c r="IW94" s="1639"/>
      <c r="IX94" s="1639"/>
      <c r="IY94" s="1639"/>
      <c r="IZ94" s="1639"/>
      <c r="JA94" s="1639"/>
      <c r="JB94" s="1639"/>
      <c r="JC94" s="1639"/>
      <c r="JD94" s="1639"/>
      <c r="JE94" s="1639"/>
      <c r="JF94" s="1639"/>
      <c r="JG94" s="1639"/>
      <c r="JH94" s="1639"/>
      <c r="JI94" s="1639"/>
      <c r="JJ94" s="1639"/>
      <c r="JK94" s="1639"/>
      <c r="JL94" s="1639"/>
      <c r="JM94" s="1639"/>
      <c r="JN94" s="1639"/>
      <c r="JO94" s="1639"/>
      <c r="JP94" s="1639"/>
      <c r="JQ94" s="1639"/>
      <c r="JR94" s="1639"/>
      <c r="JS94" s="1639"/>
      <c r="JT94" s="1639"/>
      <c r="JU94" s="1639"/>
      <c r="JV94" s="1639"/>
      <c r="JW94" s="1639"/>
      <c r="JX94" s="1639"/>
      <c r="JY94" s="1639"/>
      <c r="JZ94" s="1639"/>
      <c r="KA94" s="1639"/>
      <c r="KB94" s="1639"/>
      <c r="KC94" s="1639"/>
      <c r="KD94" s="1639"/>
      <c r="KE94" s="1639"/>
      <c r="KF94" s="1639"/>
      <c r="KG94" s="1639"/>
      <c r="KH94" s="1639"/>
      <c r="KI94" s="1639"/>
      <c r="KJ94" s="1639"/>
      <c r="KK94" s="1639"/>
      <c r="KL94" s="1639"/>
      <c r="KM94" s="1639"/>
      <c r="KN94" s="1639"/>
      <c r="KO94" s="1639"/>
      <c r="KP94" s="1639"/>
      <c r="KQ94" s="1639"/>
      <c r="KR94" s="1639"/>
      <c r="KS94" s="1639"/>
      <c r="KT94" s="1639"/>
      <c r="KU94" s="1639"/>
      <c r="KV94" s="1639"/>
      <c r="KW94" s="1639"/>
      <c r="KX94" s="1639"/>
      <c r="KY94" s="1639"/>
      <c r="KZ94" s="1639"/>
      <c r="LA94" s="1639"/>
      <c r="LB94" s="1639"/>
      <c r="LC94" s="1639"/>
      <c r="LD94" s="1639"/>
      <c r="LE94" s="1639"/>
      <c r="LF94" s="1639"/>
      <c r="LG94" s="1639"/>
      <c r="LH94" s="1639"/>
      <c r="LI94" s="1639"/>
      <c r="LJ94" s="1639"/>
      <c r="LK94" s="1639"/>
      <c r="LL94" s="1639"/>
      <c r="LM94" s="1639"/>
      <c r="LN94" s="1639"/>
      <c r="LO94" s="1639"/>
      <c r="LP94" s="1639"/>
    </row>
    <row r="95" s="1481" customFormat="1" ht="47" customHeight="1" spans="1:328">
      <c r="A95" s="1499">
        <v>45785</v>
      </c>
      <c r="B95" s="1500" t="s">
        <v>463</v>
      </c>
      <c r="C95" s="1501" t="s">
        <v>115</v>
      </c>
      <c r="D95" s="1502">
        <v>4500165753</v>
      </c>
      <c r="E95" s="1503" t="s">
        <v>464</v>
      </c>
      <c r="F95" s="1502" t="s">
        <v>470</v>
      </c>
      <c r="G95" s="1505" t="s">
        <v>125</v>
      </c>
      <c r="H95" s="1505" t="s">
        <v>125</v>
      </c>
      <c r="I95" s="1532" t="s">
        <v>126</v>
      </c>
      <c r="J95" s="1522">
        <v>192</v>
      </c>
      <c r="K95" s="1534">
        <v>0</v>
      </c>
      <c r="L95" s="1534">
        <v>96</v>
      </c>
      <c r="M95" s="2594">
        <f t="shared" si="37"/>
        <v>2</v>
      </c>
      <c r="N95" s="1536">
        <v>45828</v>
      </c>
      <c r="O95" s="1536">
        <v>45824</v>
      </c>
      <c r="P95" s="1537"/>
      <c r="Q95" s="1562" t="s">
        <v>78</v>
      </c>
      <c r="R95" s="1563"/>
      <c r="S95" s="1563"/>
      <c r="T95" s="1563"/>
      <c r="U95" s="1563"/>
      <c r="V95" s="1532"/>
      <c r="W95" s="2931" t="s">
        <v>111</v>
      </c>
      <c r="X95" s="1565">
        <v>45785</v>
      </c>
      <c r="Y95" s="1589" t="s">
        <v>88</v>
      </c>
      <c r="Z95" s="1589" t="s">
        <v>466</v>
      </c>
      <c r="AA95" s="1589"/>
      <c r="AB95" s="1589"/>
      <c r="AC95" s="1580" t="s">
        <v>467</v>
      </c>
      <c r="AD95" s="1590" t="s">
        <v>468</v>
      </c>
      <c r="AE95" s="2277">
        <v>0.8513</v>
      </c>
      <c r="AF95" s="2278">
        <f t="shared" si="84"/>
        <v>163.4496</v>
      </c>
      <c r="AG95" s="1504" t="s">
        <v>469</v>
      </c>
      <c r="AH95" s="1609" t="s">
        <v>81</v>
      </c>
      <c r="AI95" s="1799">
        <f t="shared" si="80"/>
        <v>192</v>
      </c>
      <c r="AJ95" s="1609">
        <v>9</v>
      </c>
      <c r="AK95" s="1610">
        <f t="shared" si="85"/>
        <v>192</v>
      </c>
      <c r="AL95" s="1610"/>
      <c r="AM95" s="1610">
        <f t="shared" si="86"/>
        <v>8</v>
      </c>
      <c r="AN95" s="1610"/>
      <c r="AO95" s="1610"/>
      <c r="AP95" s="1610"/>
      <c r="AQ95" s="1610"/>
      <c r="AR95" s="1610" t="s">
        <v>63</v>
      </c>
      <c r="AS95" s="1610">
        <f t="shared" si="67"/>
        <v>192</v>
      </c>
      <c r="AT95" s="1610"/>
      <c r="AU95" s="1622"/>
      <c r="AV95" s="1622">
        <f>J95</f>
        <v>192</v>
      </c>
      <c r="AW95" s="1622"/>
      <c r="AX95" s="1622"/>
      <c r="AY95" s="1622"/>
      <c r="AZ95" s="1622"/>
      <c r="BA95" s="1622"/>
      <c r="BB95" s="1622"/>
      <c r="BC95" s="1622"/>
      <c r="BD95" s="1622">
        <f t="shared" si="48"/>
        <v>184</v>
      </c>
      <c r="BE95" s="1622">
        <f t="shared" si="49"/>
        <v>8</v>
      </c>
      <c r="BF95" s="1534"/>
      <c r="BG95" s="1638"/>
      <c r="BH95" s="1639"/>
      <c r="BI95" s="1639"/>
      <c r="BJ95" s="1639"/>
      <c r="BK95" s="1639"/>
      <c r="BL95" s="1639"/>
      <c r="BM95" s="1639"/>
      <c r="BN95" s="1639"/>
      <c r="BO95" s="1639"/>
      <c r="BP95" s="1639"/>
      <c r="BQ95" s="1639"/>
      <c r="BR95" s="1639"/>
      <c r="BS95" s="1639"/>
      <c r="BT95" s="1639"/>
      <c r="BU95" s="1639"/>
      <c r="BV95" s="1639"/>
      <c r="BW95" s="1639"/>
      <c r="BX95" s="1639"/>
      <c r="BY95" s="1639"/>
      <c r="BZ95" s="1639"/>
      <c r="CA95" s="1639"/>
      <c r="CB95" s="1639"/>
      <c r="CC95" s="1639"/>
      <c r="CD95" s="1639"/>
      <c r="CE95" s="1639"/>
      <c r="CF95" s="1639"/>
      <c r="CG95" s="1639"/>
      <c r="CH95" s="1639"/>
      <c r="CI95" s="1639"/>
      <c r="CJ95" s="1639"/>
      <c r="CK95" s="1639"/>
      <c r="CL95" s="1639"/>
      <c r="CM95" s="1639"/>
      <c r="CN95" s="1639"/>
      <c r="CO95" s="1639"/>
      <c r="CP95" s="1639"/>
      <c r="CQ95" s="1639"/>
      <c r="CR95" s="1639"/>
      <c r="CS95" s="1639"/>
      <c r="CT95" s="1639"/>
      <c r="CU95" s="1639"/>
      <c r="CV95" s="1639"/>
      <c r="CW95" s="1639"/>
      <c r="CX95" s="1639"/>
      <c r="CY95" s="1639"/>
      <c r="CZ95" s="1639"/>
      <c r="DA95" s="1639"/>
      <c r="DB95" s="1639"/>
      <c r="DC95" s="1639"/>
      <c r="DD95" s="1639"/>
      <c r="DE95" s="1639"/>
      <c r="DF95" s="1639"/>
      <c r="DG95" s="1639"/>
      <c r="DH95" s="1639"/>
      <c r="DI95" s="1639"/>
      <c r="DJ95" s="1639"/>
      <c r="DK95" s="1639"/>
      <c r="DL95" s="1639"/>
      <c r="DM95" s="1639"/>
      <c r="DN95" s="1639"/>
      <c r="DO95" s="1639"/>
      <c r="DP95" s="1639"/>
      <c r="DQ95" s="1639"/>
      <c r="DR95" s="1639"/>
      <c r="DS95" s="1639"/>
      <c r="DT95" s="1639"/>
      <c r="DU95" s="1639"/>
      <c r="DV95" s="1639"/>
      <c r="DW95" s="1639"/>
      <c r="DX95" s="1639"/>
      <c r="DY95" s="1639"/>
      <c r="DZ95" s="1639"/>
      <c r="EA95" s="1639"/>
      <c r="EB95" s="1639"/>
      <c r="EC95" s="1639"/>
      <c r="ED95" s="1639"/>
      <c r="EE95" s="1639"/>
      <c r="EF95" s="1639"/>
      <c r="EG95" s="1639"/>
      <c r="EH95" s="1639"/>
      <c r="EI95" s="1639"/>
      <c r="EJ95" s="1639"/>
      <c r="EK95" s="1639"/>
      <c r="EL95" s="1639"/>
      <c r="EM95" s="1639"/>
      <c r="EN95" s="1639"/>
      <c r="EO95" s="1639"/>
      <c r="EP95" s="1639"/>
      <c r="EQ95" s="1639"/>
      <c r="ER95" s="1639"/>
      <c r="ES95" s="1639"/>
      <c r="ET95" s="1639"/>
      <c r="EU95" s="1639"/>
      <c r="EV95" s="1639"/>
      <c r="EW95" s="1639"/>
      <c r="EX95" s="1639"/>
      <c r="EY95" s="1639"/>
      <c r="EZ95" s="1639"/>
      <c r="FA95" s="1639"/>
      <c r="FB95" s="1639"/>
      <c r="FC95" s="1639"/>
      <c r="FD95" s="1639"/>
      <c r="FE95" s="1639"/>
      <c r="FF95" s="1639"/>
      <c r="FG95" s="1639"/>
      <c r="FH95" s="1639"/>
      <c r="FI95" s="1639"/>
      <c r="FJ95" s="1639"/>
      <c r="FK95" s="1639"/>
      <c r="FL95" s="1639"/>
      <c r="FM95" s="1639"/>
      <c r="FN95" s="1639"/>
      <c r="FO95" s="1639"/>
      <c r="FP95" s="1639"/>
      <c r="FQ95" s="1639"/>
      <c r="FR95" s="1639"/>
      <c r="FS95" s="1639"/>
      <c r="FT95" s="1639"/>
      <c r="FU95" s="1639"/>
      <c r="FV95" s="1639"/>
      <c r="FW95" s="1639"/>
      <c r="FX95" s="1639"/>
      <c r="FY95" s="1639"/>
      <c r="FZ95" s="1639"/>
      <c r="GA95" s="1639"/>
      <c r="GB95" s="1639"/>
      <c r="GC95" s="1639"/>
      <c r="GD95" s="1639"/>
      <c r="GE95" s="1639"/>
      <c r="GF95" s="1639"/>
      <c r="GG95" s="1639"/>
      <c r="GH95" s="1639"/>
      <c r="GI95" s="1639"/>
      <c r="GJ95" s="1639"/>
      <c r="GK95" s="1639"/>
      <c r="GL95" s="1639"/>
      <c r="GM95" s="1639"/>
      <c r="GN95" s="1639"/>
      <c r="GO95" s="1639"/>
      <c r="GP95" s="1639"/>
      <c r="GQ95" s="1639"/>
      <c r="GR95" s="1639"/>
      <c r="GS95" s="1639"/>
      <c r="GT95" s="1639"/>
      <c r="GU95" s="1639"/>
      <c r="GV95" s="1639"/>
      <c r="GW95" s="1639"/>
      <c r="GX95" s="1639"/>
      <c r="GY95" s="1639"/>
      <c r="GZ95" s="1639"/>
      <c r="HA95" s="1639"/>
      <c r="HB95" s="1639"/>
      <c r="HC95" s="1639"/>
      <c r="HD95" s="1639"/>
      <c r="HE95" s="1639"/>
      <c r="HF95" s="1639"/>
      <c r="HG95" s="1639"/>
      <c r="HH95" s="1639"/>
      <c r="HI95" s="1639"/>
      <c r="HJ95" s="1639"/>
      <c r="HK95" s="1639"/>
      <c r="HL95" s="1639"/>
      <c r="HM95" s="1639"/>
      <c r="HN95" s="1639"/>
      <c r="HO95" s="1639"/>
      <c r="HP95" s="1639"/>
      <c r="HQ95" s="1639"/>
      <c r="HR95" s="1639"/>
      <c r="HS95" s="1639"/>
      <c r="HT95" s="1639"/>
      <c r="HU95" s="1639"/>
      <c r="HV95" s="1639"/>
      <c r="HW95" s="1639"/>
      <c r="HX95" s="1639"/>
      <c r="HY95" s="1639"/>
      <c r="HZ95" s="1639"/>
      <c r="IA95" s="1639"/>
      <c r="IB95" s="1639"/>
      <c r="IC95" s="1639"/>
      <c r="ID95" s="1639"/>
      <c r="IE95" s="1639"/>
      <c r="IF95" s="1639"/>
      <c r="IG95" s="1639"/>
      <c r="IH95" s="1639"/>
      <c r="II95" s="1639"/>
      <c r="IJ95" s="1639"/>
      <c r="IK95" s="1639"/>
      <c r="IL95" s="1639"/>
      <c r="IM95" s="1639"/>
      <c r="IN95" s="1639"/>
      <c r="IO95" s="1639"/>
      <c r="IP95" s="1639"/>
      <c r="IQ95" s="1639"/>
      <c r="IR95" s="1639"/>
      <c r="IS95" s="1639"/>
      <c r="IT95" s="1639"/>
      <c r="IU95" s="1639"/>
      <c r="IV95" s="1639"/>
      <c r="IW95" s="1639"/>
      <c r="IX95" s="1639"/>
      <c r="IY95" s="1639"/>
      <c r="IZ95" s="1639"/>
      <c r="JA95" s="1639"/>
      <c r="JB95" s="1639"/>
      <c r="JC95" s="1639"/>
      <c r="JD95" s="1639"/>
      <c r="JE95" s="1639"/>
      <c r="JF95" s="1639"/>
      <c r="JG95" s="1639"/>
      <c r="JH95" s="1639"/>
      <c r="JI95" s="1639"/>
      <c r="JJ95" s="1639"/>
      <c r="JK95" s="1639"/>
      <c r="JL95" s="1639"/>
      <c r="JM95" s="1639"/>
      <c r="JN95" s="1639"/>
      <c r="JO95" s="1639"/>
      <c r="JP95" s="1639"/>
      <c r="JQ95" s="1639"/>
      <c r="JR95" s="1639"/>
      <c r="JS95" s="1639"/>
      <c r="JT95" s="1639"/>
      <c r="JU95" s="1639"/>
      <c r="JV95" s="1639"/>
      <c r="JW95" s="1639"/>
      <c r="JX95" s="1639"/>
      <c r="JY95" s="1639"/>
      <c r="JZ95" s="1639"/>
      <c r="KA95" s="1639"/>
      <c r="KB95" s="1639"/>
      <c r="KC95" s="1639"/>
      <c r="KD95" s="1639"/>
      <c r="KE95" s="1639"/>
      <c r="KF95" s="1639"/>
      <c r="KG95" s="1639"/>
      <c r="KH95" s="1639"/>
      <c r="KI95" s="1639"/>
      <c r="KJ95" s="1639"/>
      <c r="KK95" s="1639"/>
      <c r="KL95" s="1639"/>
      <c r="KM95" s="1639"/>
      <c r="KN95" s="1639"/>
      <c r="KO95" s="1639"/>
      <c r="KP95" s="1639"/>
      <c r="KQ95" s="1639"/>
      <c r="KR95" s="1639"/>
      <c r="KS95" s="1639"/>
      <c r="KT95" s="1639"/>
      <c r="KU95" s="1639"/>
      <c r="KV95" s="1639"/>
      <c r="KW95" s="1639"/>
      <c r="KX95" s="1639"/>
      <c r="KY95" s="1639"/>
      <c r="KZ95" s="1639"/>
      <c r="LA95" s="1639"/>
      <c r="LB95" s="1639"/>
      <c r="LC95" s="1639"/>
      <c r="LD95" s="1639"/>
      <c r="LE95" s="1639"/>
      <c r="LF95" s="1639"/>
      <c r="LG95" s="1639"/>
      <c r="LH95" s="1639"/>
      <c r="LI95" s="1639"/>
      <c r="LJ95" s="1639"/>
      <c r="LK95" s="1639"/>
      <c r="LL95" s="1639"/>
      <c r="LM95" s="1639"/>
      <c r="LN95" s="1639"/>
      <c r="LO95" s="1639"/>
      <c r="LP95" s="1639"/>
    </row>
    <row r="96" s="1481" customFormat="1" ht="47" customHeight="1" spans="1:328">
      <c r="A96" s="1499">
        <v>45785</v>
      </c>
      <c r="B96" s="1500" t="s">
        <v>463</v>
      </c>
      <c r="C96" s="1501" t="s">
        <v>115</v>
      </c>
      <c r="D96" s="1502">
        <v>4500165753</v>
      </c>
      <c r="E96" s="1503" t="s">
        <v>464</v>
      </c>
      <c r="F96" s="1502" t="s">
        <v>471</v>
      </c>
      <c r="G96" s="1505" t="s">
        <v>128</v>
      </c>
      <c r="H96" s="1505" t="s">
        <v>128</v>
      </c>
      <c r="I96" s="1532" t="s">
        <v>129</v>
      </c>
      <c r="J96" s="1522">
        <v>192</v>
      </c>
      <c r="K96" s="1534">
        <v>0</v>
      </c>
      <c r="L96" s="1534">
        <v>96</v>
      </c>
      <c r="M96" s="2594">
        <f t="shared" si="37"/>
        <v>2</v>
      </c>
      <c r="N96" s="1536">
        <v>45828</v>
      </c>
      <c r="O96" s="1536">
        <v>45824</v>
      </c>
      <c r="P96" s="1537"/>
      <c r="Q96" s="1562" t="s">
        <v>78</v>
      </c>
      <c r="R96" s="1563"/>
      <c r="S96" s="1563"/>
      <c r="T96" s="1563"/>
      <c r="U96" s="1563"/>
      <c r="V96" s="1532"/>
      <c r="W96" s="2931" t="s">
        <v>111</v>
      </c>
      <c r="X96" s="1565">
        <v>45785</v>
      </c>
      <c r="Y96" s="1589" t="s">
        <v>88</v>
      </c>
      <c r="Z96" s="1589" t="s">
        <v>466</v>
      </c>
      <c r="AA96" s="1589"/>
      <c r="AB96" s="1589"/>
      <c r="AC96" s="1580" t="s">
        <v>467</v>
      </c>
      <c r="AD96" s="1590" t="s">
        <v>468</v>
      </c>
      <c r="AE96" s="2277">
        <v>0.8387</v>
      </c>
      <c r="AF96" s="2278">
        <f t="shared" si="84"/>
        <v>161.0304</v>
      </c>
      <c r="AG96" s="1504" t="s">
        <v>469</v>
      </c>
      <c r="AH96" s="1609" t="s">
        <v>81</v>
      </c>
      <c r="AI96" s="1799">
        <f t="shared" si="80"/>
        <v>192</v>
      </c>
      <c r="AJ96" s="1609">
        <v>9</v>
      </c>
      <c r="AK96" s="1610">
        <f t="shared" si="85"/>
        <v>192</v>
      </c>
      <c r="AL96" s="1610"/>
      <c r="AM96" s="1610">
        <f t="shared" si="86"/>
        <v>8</v>
      </c>
      <c r="AN96" s="1610"/>
      <c r="AO96" s="1610"/>
      <c r="AP96" s="1610"/>
      <c r="AQ96" s="1610"/>
      <c r="AR96" s="1610" t="s">
        <v>63</v>
      </c>
      <c r="AS96" s="1610">
        <f t="shared" si="67"/>
        <v>192</v>
      </c>
      <c r="AT96" s="1610"/>
      <c r="AU96" s="1622"/>
      <c r="AV96" s="1622"/>
      <c r="AW96" s="1622">
        <f>J96</f>
        <v>192</v>
      </c>
      <c r="AX96" s="1622"/>
      <c r="AY96" s="1622"/>
      <c r="AZ96" s="1622"/>
      <c r="BA96" s="1622"/>
      <c r="BB96" s="1622"/>
      <c r="BC96" s="1622"/>
      <c r="BD96" s="1622">
        <f t="shared" si="48"/>
        <v>184</v>
      </c>
      <c r="BE96" s="1622">
        <f t="shared" si="49"/>
        <v>8</v>
      </c>
      <c r="BF96" s="1534"/>
      <c r="BG96" s="1638"/>
      <c r="BH96" s="1639"/>
      <c r="BI96" s="1639"/>
      <c r="BJ96" s="1639"/>
      <c r="BK96" s="1639"/>
      <c r="BL96" s="1639"/>
      <c r="BM96" s="1639"/>
      <c r="BN96" s="1639"/>
      <c r="BO96" s="1639"/>
      <c r="BP96" s="1639"/>
      <c r="BQ96" s="1639"/>
      <c r="BR96" s="1639"/>
      <c r="BS96" s="1639"/>
      <c r="BT96" s="1639"/>
      <c r="BU96" s="1639"/>
      <c r="BV96" s="1639"/>
      <c r="BW96" s="1639"/>
      <c r="BX96" s="1639"/>
      <c r="BY96" s="1639"/>
      <c r="BZ96" s="1639"/>
      <c r="CA96" s="1639"/>
      <c r="CB96" s="1639"/>
      <c r="CC96" s="1639"/>
      <c r="CD96" s="1639"/>
      <c r="CE96" s="1639"/>
      <c r="CF96" s="1639"/>
      <c r="CG96" s="1639"/>
      <c r="CH96" s="1639"/>
      <c r="CI96" s="1639"/>
      <c r="CJ96" s="1639"/>
      <c r="CK96" s="1639"/>
      <c r="CL96" s="1639"/>
      <c r="CM96" s="1639"/>
      <c r="CN96" s="1639"/>
      <c r="CO96" s="1639"/>
      <c r="CP96" s="1639"/>
      <c r="CQ96" s="1639"/>
      <c r="CR96" s="1639"/>
      <c r="CS96" s="1639"/>
      <c r="CT96" s="1639"/>
      <c r="CU96" s="1639"/>
      <c r="CV96" s="1639"/>
      <c r="CW96" s="1639"/>
      <c r="CX96" s="1639"/>
      <c r="CY96" s="1639"/>
      <c r="CZ96" s="1639"/>
      <c r="DA96" s="1639"/>
      <c r="DB96" s="1639"/>
      <c r="DC96" s="1639"/>
      <c r="DD96" s="1639"/>
      <c r="DE96" s="1639"/>
      <c r="DF96" s="1639"/>
      <c r="DG96" s="1639"/>
      <c r="DH96" s="1639"/>
      <c r="DI96" s="1639"/>
      <c r="DJ96" s="1639"/>
      <c r="DK96" s="1639"/>
      <c r="DL96" s="1639"/>
      <c r="DM96" s="1639"/>
      <c r="DN96" s="1639"/>
      <c r="DO96" s="1639"/>
      <c r="DP96" s="1639"/>
      <c r="DQ96" s="1639"/>
      <c r="DR96" s="1639"/>
      <c r="DS96" s="1639"/>
      <c r="DT96" s="1639"/>
      <c r="DU96" s="1639"/>
      <c r="DV96" s="1639"/>
      <c r="DW96" s="1639"/>
      <c r="DX96" s="1639"/>
      <c r="DY96" s="1639"/>
      <c r="DZ96" s="1639"/>
      <c r="EA96" s="1639"/>
      <c r="EB96" s="1639"/>
      <c r="EC96" s="1639"/>
      <c r="ED96" s="1639"/>
      <c r="EE96" s="1639"/>
      <c r="EF96" s="1639"/>
      <c r="EG96" s="1639"/>
      <c r="EH96" s="1639"/>
      <c r="EI96" s="1639"/>
      <c r="EJ96" s="1639"/>
      <c r="EK96" s="1639"/>
      <c r="EL96" s="1639"/>
      <c r="EM96" s="1639"/>
      <c r="EN96" s="1639"/>
      <c r="EO96" s="1639"/>
      <c r="EP96" s="1639"/>
      <c r="EQ96" s="1639"/>
      <c r="ER96" s="1639"/>
      <c r="ES96" s="1639"/>
      <c r="ET96" s="1639"/>
      <c r="EU96" s="1639"/>
      <c r="EV96" s="1639"/>
      <c r="EW96" s="1639"/>
      <c r="EX96" s="1639"/>
      <c r="EY96" s="1639"/>
      <c r="EZ96" s="1639"/>
      <c r="FA96" s="1639"/>
      <c r="FB96" s="1639"/>
      <c r="FC96" s="1639"/>
      <c r="FD96" s="1639"/>
      <c r="FE96" s="1639"/>
      <c r="FF96" s="1639"/>
      <c r="FG96" s="1639"/>
      <c r="FH96" s="1639"/>
      <c r="FI96" s="1639"/>
      <c r="FJ96" s="1639"/>
      <c r="FK96" s="1639"/>
      <c r="FL96" s="1639"/>
      <c r="FM96" s="1639"/>
      <c r="FN96" s="1639"/>
      <c r="FO96" s="1639"/>
      <c r="FP96" s="1639"/>
      <c r="FQ96" s="1639"/>
      <c r="FR96" s="1639"/>
      <c r="FS96" s="1639"/>
      <c r="FT96" s="1639"/>
      <c r="FU96" s="1639"/>
      <c r="FV96" s="1639"/>
      <c r="FW96" s="1639"/>
      <c r="FX96" s="1639"/>
      <c r="FY96" s="1639"/>
      <c r="FZ96" s="1639"/>
      <c r="GA96" s="1639"/>
      <c r="GB96" s="1639"/>
      <c r="GC96" s="1639"/>
      <c r="GD96" s="1639"/>
      <c r="GE96" s="1639"/>
      <c r="GF96" s="1639"/>
      <c r="GG96" s="1639"/>
      <c r="GH96" s="1639"/>
      <c r="GI96" s="1639"/>
      <c r="GJ96" s="1639"/>
      <c r="GK96" s="1639"/>
      <c r="GL96" s="1639"/>
      <c r="GM96" s="1639"/>
      <c r="GN96" s="1639"/>
      <c r="GO96" s="1639"/>
      <c r="GP96" s="1639"/>
      <c r="GQ96" s="1639"/>
      <c r="GR96" s="1639"/>
      <c r="GS96" s="1639"/>
      <c r="GT96" s="1639"/>
      <c r="GU96" s="1639"/>
      <c r="GV96" s="1639"/>
      <c r="GW96" s="1639"/>
      <c r="GX96" s="1639"/>
      <c r="GY96" s="1639"/>
      <c r="GZ96" s="1639"/>
      <c r="HA96" s="1639"/>
      <c r="HB96" s="1639"/>
      <c r="HC96" s="1639"/>
      <c r="HD96" s="1639"/>
      <c r="HE96" s="1639"/>
      <c r="HF96" s="1639"/>
      <c r="HG96" s="1639"/>
      <c r="HH96" s="1639"/>
      <c r="HI96" s="1639"/>
      <c r="HJ96" s="1639"/>
      <c r="HK96" s="1639"/>
      <c r="HL96" s="1639"/>
      <c r="HM96" s="1639"/>
      <c r="HN96" s="1639"/>
      <c r="HO96" s="1639"/>
      <c r="HP96" s="1639"/>
      <c r="HQ96" s="1639"/>
      <c r="HR96" s="1639"/>
      <c r="HS96" s="1639"/>
      <c r="HT96" s="1639"/>
      <c r="HU96" s="1639"/>
      <c r="HV96" s="1639"/>
      <c r="HW96" s="1639"/>
      <c r="HX96" s="1639"/>
      <c r="HY96" s="1639"/>
      <c r="HZ96" s="1639"/>
      <c r="IA96" s="1639"/>
      <c r="IB96" s="1639"/>
      <c r="IC96" s="1639"/>
      <c r="ID96" s="1639"/>
      <c r="IE96" s="1639"/>
      <c r="IF96" s="1639"/>
      <c r="IG96" s="1639"/>
      <c r="IH96" s="1639"/>
      <c r="II96" s="1639"/>
      <c r="IJ96" s="1639"/>
      <c r="IK96" s="1639"/>
      <c r="IL96" s="1639"/>
      <c r="IM96" s="1639"/>
      <c r="IN96" s="1639"/>
      <c r="IO96" s="1639"/>
      <c r="IP96" s="1639"/>
      <c r="IQ96" s="1639"/>
      <c r="IR96" s="1639"/>
      <c r="IS96" s="1639"/>
      <c r="IT96" s="1639"/>
      <c r="IU96" s="1639"/>
      <c r="IV96" s="1639"/>
      <c r="IW96" s="1639"/>
      <c r="IX96" s="1639"/>
      <c r="IY96" s="1639"/>
      <c r="IZ96" s="1639"/>
      <c r="JA96" s="1639"/>
      <c r="JB96" s="1639"/>
      <c r="JC96" s="1639"/>
      <c r="JD96" s="1639"/>
      <c r="JE96" s="1639"/>
      <c r="JF96" s="1639"/>
      <c r="JG96" s="1639"/>
      <c r="JH96" s="1639"/>
      <c r="JI96" s="1639"/>
      <c r="JJ96" s="1639"/>
      <c r="JK96" s="1639"/>
      <c r="JL96" s="1639"/>
      <c r="JM96" s="1639"/>
      <c r="JN96" s="1639"/>
      <c r="JO96" s="1639"/>
      <c r="JP96" s="1639"/>
      <c r="JQ96" s="1639"/>
      <c r="JR96" s="1639"/>
      <c r="JS96" s="1639"/>
      <c r="JT96" s="1639"/>
      <c r="JU96" s="1639"/>
      <c r="JV96" s="1639"/>
      <c r="JW96" s="1639"/>
      <c r="JX96" s="1639"/>
      <c r="JY96" s="1639"/>
      <c r="JZ96" s="1639"/>
      <c r="KA96" s="1639"/>
      <c r="KB96" s="1639"/>
      <c r="KC96" s="1639"/>
      <c r="KD96" s="1639"/>
      <c r="KE96" s="1639"/>
      <c r="KF96" s="1639"/>
      <c r="KG96" s="1639"/>
      <c r="KH96" s="1639"/>
      <c r="KI96" s="1639"/>
      <c r="KJ96" s="1639"/>
      <c r="KK96" s="1639"/>
      <c r="KL96" s="1639"/>
      <c r="KM96" s="1639"/>
      <c r="KN96" s="1639"/>
      <c r="KO96" s="1639"/>
      <c r="KP96" s="1639"/>
      <c r="KQ96" s="1639"/>
      <c r="KR96" s="1639"/>
      <c r="KS96" s="1639"/>
      <c r="KT96" s="1639"/>
      <c r="KU96" s="1639"/>
      <c r="KV96" s="1639"/>
      <c r="KW96" s="1639"/>
      <c r="KX96" s="1639"/>
      <c r="KY96" s="1639"/>
      <c r="KZ96" s="1639"/>
      <c r="LA96" s="1639"/>
      <c r="LB96" s="1639"/>
      <c r="LC96" s="1639"/>
      <c r="LD96" s="1639"/>
      <c r="LE96" s="1639"/>
      <c r="LF96" s="1639"/>
      <c r="LG96" s="1639"/>
      <c r="LH96" s="1639"/>
      <c r="LI96" s="1639"/>
      <c r="LJ96" s="1639"/>
      <c r="LK96" s="1639"/>
      <c r="LL96" s="1639"/>
      <c r="LM96" s="1639"/>
      <c r="LN96" s="1639"/>
      <c r="LO96" s="1639"/>
      <c r="LP96" s="1639"/>
    </row>
    <row r="97" s="1481" customFormat="1" ht="47" customHeight="1" spans="1:328">
      <c r="A97" s="1499">
        <v>45785</v>
      </c>
      <c r="B97" s="1500" t="s">
        <v>463</v>
      </c>
      <c r="C97" s="1501" t="s">
        <v>115</v>
      </c>
      <c r="D97" s="1502">
        <v>4500165753</v>
      </c>
      <c r="E97" s="1503" t="s">
        <v>464</v>
      </c>
      <c r="F97" s="1502" t="s">
        <v>472</v>
      </c>
      <c r="G97" s="1505" t="s">
        <v>131</v>
      </c>
      <c r="H97" s="1505" t="s">
        <v>131</v>
      </c>
      <c r="I97" s="1532" t="s">
        <v>132</v>
      </c>
      <c r="J97" s="1522">
        <v>96</v>
      </c>
      <c r="K97" s="1534">
        <v>0</v>
      </c>
      <c r="L97" s="1534">
        <v>96</v>
      </c>
      <c r="M97" s="2594">
        <f t="shared" si="37"/>
        <v>1</v>
      </c>
      <c r="N97" s="1536">
        <v>45828</v>
      </c>
      <c r="O97" s="1536">
        <v>45824</v>
      </c>
      <c r="P97" s="1537"/>
      <c r="Q97" s="1562" t="s">
        <v>78</v>
      </c>
      <c r="R97" s="1563"/>
      <c r="S97" s="1563"/>
      <c r="T97" s="1563"/>
      <c r="U97" s="1563"/>
      <c r="W97" s="2931" t="s">
        <v>111</v>
      </c>
      <c r="X97" s="1565">
        <v>45785</v>
      </c>
      <c r="Y97" s="1589" t="s">
        <v>88</v>
      </c>
      <c r="Z97" s="1589" t="s">
        <v>466</v>
      </c>
      <c r="AA97" s="1589"/>
      <c r="AB97" s="1589"/>
      <c r="AC97" s="1580" t="s">
        <v>467</v>
      </c>
      <c r="AD97" s="1590" t="s">
        <v>468</v>
      </c>
      <c r="AE97" s="2277">
        <v>0.9008</v>
      </c>
      <c r="AF97" s="2278">
        <f t="shared" si="84"/>
        <v>86.4768</v>
      </c>
      <c r="AG97" s="1504" t="s">
        <v>469</v>
      </c>
      <c r="AH97" s="1609" t="s">
        <v>81</v>
      </c>
      <c r="AI97" s="1799">
        <f t="shared" si="80"/>
        <v>96</v>
      </c>
      <c r="AJ97" s="1609">
        <v>9</v>
      </c>
      <c r="AK97" s="1610">
        <f t="shared" si="85"/>
        <v>96</v>
      </c>
      <c r="AL97" s="1610"/>
      <c r="AM97" s="1610">
        <f t="shared" si="86"/>
        <v>4</v>
      </c>
      <c r="AN97" s="1610"/>
      <c r="AO97" s="1610"/>
      <c r="AP97" s="1610"/>
      <c r="AQ97" s="1610"/>
      <c r="AR97" s="1610" t="s">
        <v>63</v>
      </c>
      <c r="AS97" s="1610">
        <f t="shared" si="67"/>
        <v>96</v>
      </c>
      <c r="AT97" s="1610"/>
      <c r="AU97" s="1622"/>
      <c r="AV97" s="1622"/>
      <c r="AW97" s="1622"/>
      <c r="AX97" s="1622">
        <f>J97</f>
        <v>96</v>
      </c>
      <c r="AY97" s="1622"/>
      <c r="AZ97" s="1622"/>
      <c r="BA97" s="1622"/>
      <c r="BB97" s="1622"/>
      <c r="BC97" s="1622"/>
      <c r="BD97" s="1622">
        <f t="shared" si="48"/>
        <v>92</v>
      </c>
      <c r="BE97" s="1622">
        <f t="shared" si="49"/>
        <v>4</v>
      </c>
      <c r="BF97" s="1534"/>
      <c r="BG97" s="1638"/>
      <c r="BH97" s="1639"/>
      <c r="BI97" s="1639"/>
      <c r="BJ97" s="1639"/>
      <c r="BK97" s="1639"/>
      <c r="BL97" s="1639"/>
      <c r="BM97" s="1639"/>
      <c r="BN97" s="1639"/>
      <c r="BO97" s="1639"/>
      <c r="BP97" s="1639"/>
      <c r="BQ97" s="1639"/>
      <c r="BR97" s="1639"/>
      <c r="BS97" s="1639"/>
      <c r="BT97" s="1639"/>
      <c r="BU97" s="1639"/>
      <c r="BV97" s="1639"/>
      <c r="BW97" s="1639"/>
      <c r="BX97" s="1639"/>
      <c r="BY97" s="1639"/>
      <c r="BZ97" s="1639"/>
      <c r="CA97" s="1639"/>
      <c r="CB97" s="1639"/>
      <c r="CC97" s="1639"/>
      <c r="CD97" s="1639"/>
      <c r="CE97" s="1639"/>
      <c r="CF97" s="1639"/>
      <c r="CG97" s="1639"/>
      <c r="CH97" s="1639"/>
      <c r="CI97" s="1639"/>
      <c r="CJ97" s="1639"/>
      <c r="CK97" s="1639"/>
      <c r="CL97" s="1639"/>
      <c r="CM97" s="1639"/>
      <c r="CN97" s="1639"/>
      <c r="CO97" s="1639"/>
      <c r="CP97" s="1639"/>
      <c r="CQ97" s="1639"/>
      <c r="CR97" s="1639"/>
      <c r="CS97" s="1639"/>
      <c r="CT97" s="1639"/>
      <c r="CU97" s="1639"/>
      <c r="CV97" s="1639"/>
      <c r="CW97" s="1639"/>
      <c r="CX97" s="1639"/>
      <c r="CY97" s="1639"/>
      <c r="CZ97" s="1639"/>
      <c r="DA97" s="1639"/>
      <c r="DB97" s="1639"/>
      <c r="DC97" s="1639"/>
      <c r="DD97" s="1639"/>
      <c r="DE97" s="1639"/>
      <c r="DF97" s="1639"/>
      <c r="DG97" s="1639"/>
      <c r="DH97" s="1639"/>
      <c r="DI97" s="1639"/>
      <c r="DJ97" s="1639"/>
      <c r="DK97" s="1639"/>
      <c r="DL97" s="1639"/>
      <c r="DM97" s="1639"/>
      <c r="DN97" s="1639"/>
      <c r="DO97" s="1639"/>
      <c r="DP97" s="1639"/>
      <c r="DQ97" s="1639"/>
      <c r="DR97" s="1639"/>
      <c r="DS97" s="1639"/>
      <c r="DT97" s="1639"/>
      <c r="DU97" s="1639"/>
      <c r="DV97" s="1639"/>
      <c r="DW97" s="1639"/>
      <c r="DX97" s="1639"/>
      <c r="DY97" s="1639"/>
      <c r="DZ97" s="1639"/>
      <c r="EA97" s="1639"/>
      <c r="EB97" s="1639"/>
      <c r="EC97" s="1639"/>
      <c r="ED97" s="1639"/>
      <c r="EE97" s="1639"/>
      <c r="EF97" s="1639"/>
      <c r="EG97" s="1639"/>
      <c r="EH97" s="1639"/>
      <c r="EI97" s="1639"/>
      <c r="EJ97" s="1639"/>
      <c r="EK97" s="1639"/>
      <c r="EL97" s="1639"/>
      <c r="EM97" s="1639"/>
      <c r="EN97" s="1639"/>
      <c r="EO97" s="1639"/>
      <c r="EP97" s="1639"/>
      <c r="EQ97" s="1639"/>
      <c r="ER97" s="1639"/>
      <c r="ES97" s="1639"/>
      <c r="ET97" s="1639"/>
      <c r="EU97" s="1639"/>
      <c r="EV97" s="1639"/>
      <c r="EW97" s="1639"/>
      <c r="EX97" s="1639"/>
      <c r="EY97" s="1639"/>
      <c r="EZ97" s="1639"/>
      <c r="FA97" s="1639"/>
      <c r="FB97" s="1639"/>
      <c r="FC97" s="1639"/>
      <c r="FD97" s="1639"/>
      <c r="FE97" s="1639"/>
      <c r="FF97" s="1639"/>
      <c r="FG97" s="1639"/>
      <c r="FH97" s="1639"/>
      <c r="FI97" s="1639"/>
      <c r="FJ97" s="1639"/>
      <c r="FK97" s="1639"/>
      <c r="FL97" s="1639"/>
      <c r="FM97" s="1639"/>
      <c r="FN97" s="1639"/>
      <c r="FO97" s="1639"/>
      <c r="FP97" s="1639"/>
      <c r="FQ97" s="1639"/>
      <c r="FR97" s="1639"/>
      <c r="FS97" s="1639"/>
      <c r="FT97" s="1639"/>
      <c r="FU97" s="1639"/>
      <c r="FV97" s="1639"/>
      <c r="FW97" s="1639"/>
      <c r="FX97" s="1639"/>
      <c r="FY97" s="1639"/>
      <c r="FZ97" s="1639"/>
      <c r="GA97" s="1639"/>
      <c r="GB97" s="1639"/>
      <c r="GC97" s="1639"/>
      <c r="GD97" s="1639"/>
      <c r="GE97" s="1639"/>
      <c r="GF97" s="1639"/>
      <c r="GG97" s="1639"/>
      <c r="GH97" s="1639"/>
      <c r="GI97" s="1639"/>
      <c r="GJ97" s="1639"/>
      <c r="GK97" s="1639"/>
      <c r="GL97" s="1639"/>
      <c r="GM97" s="1639"/>
      <c r="GN97" s="1639"/>
      <c r="GO97" s="1639"/>
      <c r="GP97" s="1639"/>
      <c r="GQ97" s="1639"/>
      <c r="GR97" s="1639"/>
      <c r="GS97" s="1639"/>
      <c r="GT97" s="1639"/>
      <c r="GU97" s="1639"/>
      <c r="GV97" s="1639"/>
      <c r="GW97" s="1639"/>
      <c r="GX97" s="1639"/>
      <c r="GY97" s="1639"/>
      <c r="GZ97" s="1639"/>
      <c r="HA97" s="1639"/>
      <c r="HB97" s="1639"/>
      <c r="HC97" s="1639"/>
      <c r="HD97" s="1639"/>
      <c r="HE97" s="1639"/>
      <c r="HF97" s="1639"/>
      <c r="HG97" s="1639"/>
      <c r="HH97" s="1639"/>
      <c r="HI97" s="1639"/>
      <c r="HJ97" s="1639"/>
      <c r="HK97" s="1639"/>
      <c r="HL97" s="1639"/>
      <c r="HM97" s="1639"/>
      <c r="HN97" s="1639"/>
      <c r="HO97" s="1639"/>
      <c r="HP97" s="1639"/>
      <c r="HQ97" s="1639"/>
      <c r="HR97" s="1639"/>
      <c r="HS97" s="1639"/>
      <c r="HT97" s="1639"/>
      <c r="HU97" s="1639"/>
      <c r="HV97" s="1639"/>
      <c r="HW97" s="1639"/>
      <c r="HX97" s="1639"/>
      <c r="HY97" s="1639"/>
      <c r="HZ97" s="1639"/>
      <c r="IA97" s="1639"/>
      <c r="IB97" s="1639"/>
      <c r="IC97" s="1639"/>
      <c r="ID97" s="1639"/>
      <c r="IE97" s="1639"/>
      <c r="IF97" s="1639"/>
      <c r="IG97" s="1639"/>
      <c r="IH97" s="1639"/>
      <c r="II97" s="1639"/>
      <c r="IJ97" s="1639"/>
      <c r="IK97" s="1639"/>
      <c r="IL97" s="1639"/>
      <c r="IM97" s="1639"/>
      <c r="IN97" s="1639"/>
      <c r="IO97" s="1639"/>
      <c r="IP97" s="1639"/>
      <c r="IQ97" s="1639"/>
      <c r="IR97" s="1639"/>
      <c r="IS97" s="1639"/>
      <c r="IT97" s="1639"/>
      <c r="IU97" s="1639"/>
      <c r="IV97" s="1639"/>
      <c r="IW97" s="1639"/>
      <c r="IX97" s="1639"/>
      <c r="IY97" s="1639"/>
      <c r="IZ97" s="1639"/>
      <c r="JA97" s="1639"/>
      <c r="JB97" s="1639"/>
      <c r="JC97" s="1639"/>
      <c r="JD97" s="1639"/>
      <c r="JE97" s="1639"/>
      <c r="JF97" s="1639"/>
      <c r="JG97" s="1639"/>
      <c r="JH97" s="1639"/>
      <c r="JI97" s="1639"/>
      <c r="JJ97" s="1639"/>
      <c r="JK97" s="1639"/>
      <c r="JL97" s="1639"/>
      <c r="JM97" s="1639"/>
      <c r="JN97" s="1639"/>
      <c r="JO97" s="1639"/>
      <c r="JP97" s="1639"/>
      <c r="JQ97" s="1639"/>
      <c r="JR97" s="1639"/>
      <c r="JS97" s="1639"/>
      <c r="JT97" s="1639"/>
      <c r="JU97" s="1639"/>
      <c r="JV97" s="1639"/>
      <c r="JW97" s="1639"/>
      <c r="JX97" s="1639"/>
      <c r="JY97" s="1639"/>
      <c r="JZ97" s="1639"/>
      <c r="KA97" s="1639"/>
      <c r="KB97" s="1639"/>
      <c r="KC97" s="1639"/>
      <c r="KD97" s="1639"/>
      <c r="KE97" s="1639"/>
      <c r="KF97" s="1639"/>
      <c r="KG97" s="1639"/>
      <c r="KH97" s="1639"/>
      <c r="KI97" s="1639"/>
      <c r="KJ97" s="1639"/>
      <c r="KK97" s="1639"/>
      <c r="KL97" s="1639"/>
      <c r="KM97" s="1639"/>
      <c r="KN97" s="1639"/>
      <c r="KO97" s="1639"/>
      <c r="KP97" s="1639"/>
      <c r="KQ97" s="1639"/>
      <c r="KR97" s="1639"/>
      <c r="KS97" s="1639"/>
      <c r="KT97" s="1639"/>
      <c r="KU97" s="1639"/>
      <c r="KV97" s="1639"/>
      <c r="KW97" s="1639"/>
      <c r="KX97" s="1639"/>
      <c r="KY97" s="1639"/>
      <c r="KZ97" s="1639"/>
      <c r="LA97" s="1639"/>
      <c r="LB97" s="1639"/>
      <c r="LC97" s="1639"/>
      <c r="LD97" s="1639"/>
      <c r="LE97" s="1639"/>
      <c r="LF97" s="1639"/>
      <c r="LG97" s="1639"/>
      <c r="LH97" s="1639"/>
      <c r="LI97" s="1639"/>
      <c r="LJ97" s="1639"/>
      <c r="LK97" s="1639"/>
      <c r="LL97" s="1639"/>
      <c r="LM97" s="1639"/>
      <c r="LN97" s="1639"/>
      <c r="LO97" s="1639"/>
      <c r="LP97" s="1639"/>
    </row>
    <row r="98" s="1481" customFormat="1" ht="47" customHeight="1" spans="1:328">
      <c r="A98" s="1499">
        <v>45785</v>
      </c>
      <c r="B98" s="1500" t="s">
        <v>463</v>
      </c>
      <c r="C98" s="1501" t="s">
        <v>115</v>
      </c>
      <c r="D98" s="1502">
        <v>4500165753</v>
      </c>
      <c r="E98" s="1503" t="s">
        <v>464</v>
      </c>
      <c r="F98" s="1502" t="s">
        <v>473</v>
      </c>
      <c r="G98" s="1505" t="s">
        <v>134</v>
      </c>
      <c r="H98" s="1505" t="s">
        <v>134</v>
      </c>
      <c r="I98" s="1532" t="s">
        <v>135</v>
      </c>
      <c r="J98" s="1522">
        <v>96</v>
      </c>
      <c r="K98" s="1534">
        <v>0</v>
      </c>
      <c r="L98" s="1534">
        <v>96</v>
      </c>
      <c r="M98" s="2594">
        <f t="shared" si="37"/>
        <v>1</v>
      </c>
      <c r="N98" s="1536">
        <v>45828</v>
      </c>
      <c r="O98" s="1536">
        <v>45824</v>
      </c>
      <c r="P98" s="1537"/>
      <c r="Q98" s="1562" t="s">
        <v>78</v>
      </c>
      <c r="R98" s="1563"/>
      <c r="S98" s="1563"/>
      <c r="T98" s="1563"/>
      <c r="U98" s="1563"/>
      <c r="V98" s="1532"/>
      <c r="W98" s="2931" t="s">
        <v>111</v>
      </c>
      <c r="X98" s="1565">
        <v>45785</v>
      </c>
      <c r="Y98" s="1589" t="s">
        <v>88</v>
      </c>
      <c r="Z98" s="1589" t="s">
        <v>466</v>
      </c>
      <c r="AA98" s="1589"/>
      <c r="AB98" s="1589"/>
      <c r="AC98" s="1580" t="s">
        <v>467</v>
      </c>
      <c r="AD98" s="1590" t="s">
        <v>468</v>
      </c>
      <c r="AE98" s="2277">
        <v>0.8519</v>
      </c>
      <c r="AF98" s="2278">
        <f t="shared" si="84"/>
        <v>81.7824</v>
      </c>
      <c r="AG98" s="1504" t="s">
        <v>469</v>
      </c>
      <c r="AH98" s="1609" t="s">
        <v>81</v>
      </c>
      <c r="AI98" s="1799">
        <f t="shared" si="80"/>
        <v>96</v>
      </c>
      <c r="AJ98" s="1609">
        <v>9</v>
      </c>
      <c r="AK98" s="1610">
        <f t="shared" si="85"/>
        <v>96</v>
      </c>
      <c r="AL98" s="1610"/>
      <c r="AM98" s="1610">
        <f t="shared" si="86"/>
        <v>4</v>
      </c>
      <c r="AN98" s="1610"/>
      <c r="AO98" s="1610"/>
      <c r="AP98" s="1610"/>
      <c r="AQ98" s="1610"/>
      <c r="AR98" s="1610" t="s">
        <v>63</v>
      </c>
      <c r="AS98" s="1610">
        <f t="shared" si="67"/>
        <v>96</v>
      </c>
      <c r="AT98" s="1610"/>
      <c r="AU98" s="1622"/>
      <c r="AV98" s="1622"/>
      <c r="AW98" s="1622"/>
      <c r="AX98" s="1622"/>
      <c r="AY98" s="1622">
        <f>J98</f>
        <v>96</v>
      </c>
      <c r="AZ98" s="1622"/>
      <c r="BA98" s="1622"/>
      <c r="BB98" s="1622"/>
      <c r="BC98" s="1622"/>
      <c r="BD98" s="1622">
        <f t="shared" si="48"/>
        <v>92</v>
      </c>
      <c r="BE98" s="1622">
        <f t="shared" si="49"/>
        <v>4</v>
      </c>
      <c r="BF98" s="1534"/>
      <c r="BG98" s="1638"/>
      <c r="BH98" s="1639"/>
      <c r="BI98" s="1639"/>
      <c r="BJ98" s="1639"/>
      <c r="BK98" s="1639"/>
      <c r="BL98" s="1639"/>
      <c r="BM98" s="1639"/>
      <c r="BN98" s="1639"/>
      <c r="BO98" s="1639"/>
      <c r="BP98" s="1639"/>
      <c r="BQ98" s="1639"/>
      <c r="BR98" s="1639"/>
      <c r="BS98" s="1639"/>
      <c r="BT98" s="1639"/>
      <c r="BU98" s="1639"/>
      <c r="BV98" s="1639"/>
      <c r="BW98" s="1639"/>
      <c r="BX98" s="1639"/>
      <c r="BY98" s="1639"/>
      <c r="BZ98" s="1639"/>
      <c r="CA98" s="1639"/>
      <c r="CB98" s="1639"/>
      <c r="CC98" s="1639"/>
      <c r="CD98" s="1639"/>
      <c r="CE98" s="1639"/>
      <c r="CF98" s="1639"/>
      <c r="CG98" s="1639"/>
      <c r="CH98" s="1639"/>
      <c r="CI98" s="1639"/>
      <c r="CJ98" s="1639"/>
      <c r="CK98" s="1639"/>
      <c r="CL98" s="1639"/>
      <c r="CM98" s="1639"/>
      <c r="CN98" s="1639"/>
      <c r="CO98" s="1639"/>
      <c r="CP98" s="1639"/>
      <c r="CQ98" s="1639"/>
      <c r="CR98" s="1639"/>
      <c r="CS98" s="1639"/>
      <c r="CT98" s="1639"/>
      <c r="CU98" s="1639"/>
      <c r="CV98" s="1639"/>
      <c r="CW98" s="1639"/>
      <c r="CX98" s="1639"/>
      <c r="CY98" s="1639"/>
      <c r="CZ98" s="1639"/>
      <c r="DA98" s="1639"/>
      <c r="DB98" s="1639"/>
      <c r="DC98" s="1639"/>
      <c r="DD98" s="1639"/>
      <c r="DE98" s="1639"/>
      <c r="DF98" s="1639"/>
      <c r="DG98" s="1639"/>
      <c r="DH98" s="1639"/>
      <c r="DI98" s="1639"/>
      <c r="DJ98" s="1639"/>
      <c r="DK98" s="1639"/>
      <c r="DL98" s="1639"/>
      <c r="DM98" s="1639"/>
      <c r="DN98" s="1639"/>
      <c r="DO98" s="1639"/>
      <c r="DP98" s="1639"/>
      <c r="DQ98" s="1639"/>
      <c r="DR98" s="1639"/>
      <c r="DS98" s="1639"/>
      <c r="DT98" s="1639"/>
      <c r="DU98" s="1639"/>
      <c r="DV98" s="1639"/>
      <c r="DW98" s="1639"/>
      <c r="DX98" s="1639"/>
      <c r="DY98" s="1639"/>
      <c r="DZ98" s="1639"/>
      <c r="EA98" s="1639"/>
      <c r="EB98" s="1639"/>
      <c r="EC98" s="1639"/>
      <c r="ED98" s="1639"/>
      <c r="EE98" s="1639"/>
      <c r="EF98" s="1639"/>
      <c r="EG98" s="1639"/>
      <c r="EH98" s="1639"/>
      <c r="EI98" s="1639"/>
      <c r="EJ98" s="1639"/>
      <c r="EK98" s="1639"/>
      <c r="EL98" s="1639"/>
      <c r="EM98" s="1639"/>
      <c r="EN98" s="1639"/>
      <c r="EO98" s="1639"/>
      <c r="EP98" s="1639"/>
      <c r="EQ98" s="1639"/>
      <c r="ER98" s="1639"/>
      <c r="ES98" s="1639"/>
      <c r="ET98" s="1639"/>
      <c r="EU98" s="1639"/>
      <c r="EV98" s="1639"/>
      <c r="EW98" s="1639"/>
      <c r="EX98" s="1639"/>
      <c r="EY98" s="1639"/>
      <c r="EZ98" s="1639"/>
      <c r="FA98" s="1639"/>
      <c r="FB98" s="1639"/>
      <c r="FC98" s="1639"/>
      <c r="FD98" s="1639"/>
      <c r="FE98" s="1639"/>
      <c r="FF98" s="1639"/>
      <c r="FG98" s="1639"/>
      <c r="FH98" s="1639"/>
      <c r="FI98" s="1639"/>
      <c r="FJ98" s="1639"/>
      <c r="FK98" s="1639"/>
      <c r="FL98" s="1639"/>
      <c r="FM98" s="1639"/>
      <c r="FN98" s="1639"/>
      <c r="FO98" s="1639"/>
      <c r="FP98" s="1639"/>
      <c r="FQ98" s="1639"/>
      <c r="FR98" s="1639"/>
      <c r="FS98" s="1639"/>
      <c r="FT98" s="1639"/>
      <c r="FU98" s="1639"/>
      <c r="FV98" s="1639"/>
      <c r="FW98" s="1639"/>
      <c r="FX98" s="1639"/>
      <c r="FY98" s="1639"/>
      <c r="FZ98" s="1639"/>
      <c r="GA98" s="1639"/>
      <c r="GB98" s="1639"/>
      <c r="GC98" s="1639"/>
      <c r="GD98" s="1639"/>
      <c r="GE98" s="1639"/>
      <c r="GF98" s="1639"/>
      <c r="GG98" s="1639"/>
      <c r="GH98" s="1639"/>
      <c r="GI98" s="1639"/>
      <c r="GJ98" s="1639"/>
      <c r="GK98" s="1639"/>
      <c r="GL98" s="1639"/>
      <c r="GM98" s="1639"/>
      <c r="GN98" s="1639"/>
      <c r="GO98" s="1639"/>
      <c r="GP98" s="1639"/>
      <c r="GQ98" s="1639"/>
      <c r="GR98" s="1639"/>
      <c r="GS98" s="1639"/>
      <c r="GT98" s="1639"/>
      <c r="GU98" s="1639"/>
      <c r="GV98" s="1639"/>
      <c r="GW98" s="1639"/>
      <c r="GX98" s="1639"/>
      <c r="GY98" s="1639"/>
      <c r="GZ98" s="1639"/>
      <c r="HA98" s="1639"/>
      <c r="HB98" s="1639"/>
      <c r="HC98" s="1639"/>
      <c r="HD98" s="1639"/>
      <c r="HE98" s="1639"/>
      <c r="HF98" s="1639"/>
      <c r="HG98" s="1639"/>
      <c r="HH98" s="1639"/>
      <c r="HI98" s="1639"/>
      <c r="HJ98" s="1639"/>
      <c r="HK98" s="1639"/>
      <c r="HL98" s="1639"/>
      <c r="HM98" s="1639"/>
      <c r="HN98" s="1639"/>
      <c r="HO98" s="1639"/>
      <c r="HP98" s="1639"/>
      <c r="HQ98" s="1639"/>
      <c r="HR98" s="1639"/>
      <c r="HS98" s="1639"/>
      <c r="HT98" s="1639"/>
      <c r="HU98" s="1639"/>
      <c r="HV98" s="1639"/>
      <c r="HW98" s="1639"/>
      <c r="HX98" s="1639"/>
      <c r="HY98" s="1639"/>
      <c r="HZ98" s="1639"/>
      <c r="IA98" s="1639"/>
      <c r="IB98" s="1639"/>
      <c r="IC98" s="1639"/>
      <c r="ID98" s="1639"/>
      <c r="IE98" s="1639"/>
      <c r="IF98" s="1639"/>
      <c r="IG98" s="1639"/>
      <c r="IH98" s="1639"/>
      <c r="II98" s="1639"/>
      <c r="IJ98" s="1639"/>
      <c r="IK98" s="1639"/>
      <c r="IL98" s="1639"/>
      <c r="IM98" s="1639"/>
      <c r="IN98" s="1639"/>
      <c r="IO98" s="1639"/>
      <c r="IP98" s="1639"/>
      <c r="IQ98" s="1639"/>
      <c r="IR98" s="1639"/>
      <c r="IS98" s="1639"/>
      <c r="IT98" s="1639"/>
      <c r="IU98" s="1639"/>
      <c r="IV98" s="1639"/>
      <c r="IW98" s="1639"/>
      <c r="IX98" s="1639"/>
      <c r="IY98" s="1639"/>
      <c r="IZ98" s="1639"/>
      <c r="JA98" s="1639"/>
      <c r="JB98" s="1639"/>
      <c r="JC98" s="1639"/>
      <c r="JD98" s="1639"/>
      <c r="JE98" s="1639"/>
      <c r="JF98" s="1639"/>
      <c r="JG98" s="1639"/>
      <c r="JH98" s="1639"/>
      <c r="JI98" s="1639"/>
      <c r="JJ98" s="1639"/>
      <c r="JK98" s="1639"/>
      <c r="JL98" s="1639"/>
      <c r="JM98" s="1639"/>
      <c r="JN98" s="1639"/>
      <c r="JO98" s="1639"/>
      <c r="JP98" s="1639"/>
      <c r="JQ98" s="1639"/>
      <c r="JR98" s="1639"/>
      <c r="JS98" s="1639"/>
      <c r="JT98" s="1639"/>
      <c r="JU98" s="1639"/>
      <c r="JV98" s="1639"/>
      <c r="JW98" s="1639"/>
      <c r="JX98" s="1639"/>
      <c r="JY98" s="1639"/>
      <c r="JZ98" s="1639"/>
      <c r="KA98" s="1639"/>
      <c r="KB98" s="1639"/>
      <c r="KC98" s="1639"/>
      <c r="KD98" s="1639"/>
      <c r="KE98" s="1639"/>
      <c r="KF98" s="1639"/>
      <c r="KG98" s="1639"/>
      <c r="KH98" s="1639"/>
      <c r="KI98" s="1639"/>
      <c r="KJ98" s="1639"/>
      <c r="KK98" s="1639"/>
      <c r="KL98" s="1639"/>
      <c r="KM98" s="1639"/>
      <c r="KN98" s="1639"/>
      <c r="KO98" s="1639"/>
      <c r="KP98" s="1639"/>
      <c r="KQ98" s="1639"/>
      <c r="KR98" s="1639"/>
      <c r="KS98" s="1639"/>
      <c r="KT98" s="1639"/>
      <c r="KU98" s="1639"/>
      <c r="KV98" s="1639"/>
      <c r="KW98" s="1639"/>
      <c r="KX98" s="1639"/>
      <c r="KY98" s="1639"/>
      <c r="KZ98" s="1639"/>
      <c r="LA98" s="1639"/>
      <c r="LB98" s="1639"/>
      <c r="LC98" s="1639"/>
      <c r="LD98" s="1639"/>
      <c r="LE98" s="1639"/>
      <c r="LF98" s="1639"/>
      <c r="LG98" s="1639"/>
      <c r="LH98" s="1639"/>
      <c r="LI98" s="1639"/>
      <c r="LJ98" s="1639"/>
      <c r="LK98" s="1639"/>
      <c r="LL98" s="1639"/>
      <c r="LM98" s="1639"/>
      <c r="LN98" s="1639"/>
      <c r="LO98" s="1639"/>
      <c r="LP98" s="1639"/>
    </row>
    <row r="99" s="1481" customFormat="1" ht="47" customHeight="1" spans="1:328">
      <c r="A99" s="1499">
        <v>45785</v>
      </c>
      <c r="B99" s="1500" t="s">
        <v>463</v>
      </c>
      <c r="C99" s="1501" t="s">
        <v>115</v>
      </c>
      <c r="D99" s="1502">
        <v>4500165753</v>
      </c>
      <c r="E99" s="1503" t="s">
        <v>464</v>
      </c>
      <c r="F99" s="1502" t="s">
        <v>474</v>
      </c>
      <c r="G99" s="1505" t="s">
        <v>137</v>
      </c>
      <c r="H99" s="1505" t="s">
        <v>137</v>
      </c>
      <c r="I99" s="1532" t="s">
        <v>138</v>
      </c>
      <c r="J99" s="1522">
        <v>96</v>
      </c>
      <c r="K99" s="1534">
        <v>0</v>
      </c>
      <c r="L99" s="1534">
        <v>96</v>
      </c>
      <c r="M99" s="2594">
        <f t="shared" ref="M99:M162" si="87">J99/L99</f>
        <v>1</v>
      </c>
      <c r="N99" s="1536">
        <v>45828</v>
      </c>
      <c r="O99" s="1536">
        <v>45824</v>
      </c>
      <c r="P99" s="1537"/>
      <c r="Q99" s="1562" t="s">
        <v>78</v>
      </c>
      <c r="R99" s="1563"/>
      <c r="S99" s="1563"/>
      <c r="T99" s="1563"/>
      <c r="U99" s="1563"/>
      <c r="V99" s="1532"/>
      <c r="W99" s="2931" t="s">
        <v>111</v>
      </c>
      <c r="X99" s="1565">
        <v>45785</v>
      </c>
      <c r="Y99" s="1589" t="s">
        <v>88</v>
      </c>
      <c r="Z99" s="1589" t="s">
        <v>466</v>
      </c>
      <c r="AA99" s="1589"/>
      <c r="AB99" s="1589"/>
      <c r="AC99" s="1580" t="s">
        <v>467</v>
      </c>
      <c r="AD99" s="1590" t="s">
        <v>468</v>
      </c>
      <c r="AE99" s="2277">
        <v>0.7797</v>
      </c>
      <c r="AF99" s="2278">
        <f t="shared" si="84"/>
        <v>74.8512</v>
      </c>
      <c r="AG99" s="1504" t="s">
        <v>469</v>
      </c>
      <c r="AH99" s="1609" t="s">
        <v>81</v>
      </c>
      <c r="AI99" s="1799">
        <f t="shared" si="80"/>
        <v>96</v>
      </c>
      <c r="AJ99" s="1609">
        <v>9</v>
      </c>
      <c r="AK99" s="1610">
        <f t="shared" si="85"/>
        <v>96</v>
      </c>
      <c r="AL99" s="1610"/>
      <c r="AM99" s="1610">
        <f t="shared" si="86"/>
        <v>4</v>
      </c>
      <c r="AN99" s="1610"/>
      <c r="AO99" s="1610"/>
      <c r="AP99" s="1610"/>
      <c r="AQ99" s="1610"/>
      <c r="AR99" s="1610" t="s">
        <v>63</v>
      </c>
      <c r="AS99" s="1610">
        <f t="shared" si="67"/>
        <v>96</v>
      </c>
      <c r="AT99" s="1610"/>
      <c r="AU99" s="1622"/>
      <c r="AV99" s="1622"/>
      <c r="AW99" s="1622"/>
      <c r="AX99" s="1622"/>
      <c r="AY99" s="1622"/>
      <c r="AZ99" s="1622">
        <f>J99</f>
        <v>96</v>
      </c>
      <c r="BA99" s="1622"/>
      <c r="BB99" s="1622"/>
      <c r="BC99" s="1622"/>
      <c r="BD99" s="1622">
        <f t="shared" ref="BD99:BD135" si="88">J99*23/24/COUNT(AU99:BC99)</f>
        <v>92</v>
      </c>
      <c r="BE99" s="1622">
        <f t="shared" ref="BE99:BE135" si="89">J99/24/COUNT(AU99:BC99)</f>
        <v>4</v>
      </c>
      <c r="BF99" s="1534"/>
      <c r="BG99" s="1638"/>
      <c r="BH99" s="1639"/>
      <c r="BI99" s="1639"/>
      <c r="BJ99" s="1639"/>
      <c r="BK99" s="1639"/>
      <c r="BL99" s="1639"/>
      <c r="BM99" s="1639"/>
      <c r="BN99" s="1639"/>
      <c r="BO99" s="1639"/>
      <c r="BP99" s="1639"/>
      <c r="BQ99" s="1639"/>
      <c r="BR99" s="1639"/>
      <c r="BS99" s="1639"/>
      <c r="BT99" s="1639"/>
      <c r="BU99" s="1639"/>
      <c r="BV99" s="1639"/>
      <c r="BW99" s="1639"/>
      <c r="BX99" s="1639"/>
      <c r="BY99" s="1639"/>
      <c r="BZ99" s="1639"/>
      <c r="CA99" s="1639"/>
      <c r="CB99" s="1639"/>
      <c r="CC99" s="1639"/>
      <c r="CD99" s="1639"/>
      <c r="CE99" s="1639"/>
      <c r="CF99" s="1639"/>
      <c r="CG99" s="1639"/>
      <c r="CH99" s="1639"/>
      <c r="CI99" s="1639"/>
      <c r="CJ99" s="1639"/>
      <c r="CK99" s="1639"/>
      <c r="CL99" s="1639"/>
      <c r="CM99" s="1639"/>
      <c r="CN99" s="1639"/>
      <c r="CO99" s="1639"/>
      <c r="CP99" s="1639"/>
      <c r="CQ99" s="1639"/>
      <c r="CR99" s="1639"/>
      <c r="CS99" s="1639"/>
      <c r="CT99" s="1639"/>
      <c r="CU99" s="1639"/>
      <c r="CV99" s="1639"/>
      <c r="CW99" s="1639"/>
      <c r="CX99" s="1639"/>
      <c r="CY99" s="1639"/>
      <c r="CZ99" s="1639"/>
      <c r="DA99" s="1639"/>
      <c r="DB99" s="1639"/>
      <c r="DC99" s="1639"/>
      <c r="DD99" s="1639"/>
      <c r="DE99" s="1639"/>
      <c r="DF99" s="1639"/>
      <c r="DG99" s="1639"/>
      <c r="DH99" s="1639"/>
      <c r="DI99" s="1639"/>
      <c r="DJ99" s="1639"/>
      <c r="DK99" s="1639"/>
      <c r="DL99" s="1639"/>
      <c r="DM99" s="1639"/>
      <c r="DN99" s="1639"/>
      <c r="DO99" s="1639"/>
      <c r="DP99" s="1639"/>
      <c r="DQ99" s="1639"/>
      <c r="DR99" s="1639"/>
      <c r="DS99" s="1639"/>
      <c r="DT99" s="1639"/>
      <c r="DU99" s="1639"/>
      <c r="DV99" s="1639"/>
      <c r="DW99" s="1639"/>
      <c r="DX99" s="1639"/>
      <c r="DY99" s="1639"/>
      <c r="DZ99" s="1639"/>
      <c r="EA99" s="1639"/>
      <c r="EB99" s="1639"/>
      <c r="EC99" s="1639"/>
      <c r="ED99" s="1639"/>
      <c r="EE99" s="1639"/>
      <c r="EF99" s="1639"/>
      <c r="EG99" s="1639"/>
      <c r="EH99" s="1639"/>
      <c r="EI99" s="1639"/>
      <c r="EJ99" s="1639"/>
      <c r="EK99" s="1639"/>
      <c r="EL99" s="1639"/>
      <c r="EM99" s="1639"/>
      <c r="EN99" s="1639"/>
      <c r="EO99" s="1639"/>
      <c r="EP99" s="1639"/>
      <c r="EQ99" s="1639"/>
      <c r="ER99" s="1639"/>
      <c r="ES99" s="1639"/>
      <c r="ET99" s="1639"/>
      <c r="EU99" s="1639"/>
      <c r="EV99" s="1639"/>
      <c r="EW99" s="1639"/>
      <c r="EX99" s="1639"/>
      <c r="EY99" s="1639"/>
      <c r="EZ99" s="1639"/>
      <c r="FA99" s="1639"/>
      <c r="FB99" s="1639"/>
      <c r="FC99" s="1639"/>
      <c r="FD99" s="1639"/>
      <c r="FE99" s="1639"/>
      <c r="FF99" s="1639"/>
      <c r="FG99" s="1639"/>
      <c r="FH99" s="1639"/>
      <c r="FI99" s="1639"/>
      <c r="FJ99" s="1639"/>
      <c r="FK99" s="1639"/>
      <c r="FL99" s="1639"/>
      <c r="FM99" s="1639"/>
      <c r="FN99" s="1639"/>
      <c r="FO99" s="1639"/>
      <c r="FP99" s="1639"/>
      <c r="FQ99" s="1639"/>
      <c r="FR99" s="1639"/>
      <c r="FS99" s="1639"/>
      <c r="FT99" s="1639"/>
      <c r="FU99" s="1639"/>
      <c r="FV99" s="1639"/>
      <c r="FW99" s="1639"/>
      <c r="FX99" s="1639"/>
      <c r="FY99" s="1639"/>
      <c r="FZ99" s="1639"/>
      <c r="GA99" s="1639"/>
      <c r="GB99" s="1639"/>
      <c r="GC99" s="1639"/>
      <c r="GD99" s="1639"/>
      <c r="GE99" s="1639"/>
      <c r="GF99" s="1639"/>
      <c r="GG99" s="1639"/>
      <c r="GH99" s="1639"/>
      <c r="GI99" s="1639"/>
      <c r="GJ99" s="1639"/>
      <c r="GK99" s="1639"/>
      <c r="GL99" s="1639"/>
      <c r="GM99" s="1639"/>
      <c r="GN99" s="1639"/>
      <c r="GO99" s="1639"/>
      <c r="GP99" s="1639"/>
      <c r="GQ99" s="1639"/>
      <c r="GR99" s="1639"/>
      <c r="GS99" s="1639"/>
      <c r="GT99" s="1639"/>
      <c r="GU99" s="1639"/>
      <c r="GV99" s="1639"/>
      <c r="GW99" s="1639"/>
      <c r="GX99" s="1639"/>
      <c r="GY99" s="1639"/>
      <c r="GZ99" s="1639"/>
      <c r="HA99" s="1639"/>
      <c r="HB99" s="1639"/>
      <c r="HC99" s="1639"/>
      <c r="HD99" s="1639"/>
      <c r="HE99" s="1639"/>
      <c r="HF99" s="1639"/>
      <c r="HG99" s="1639"/>
      <c r="HH99" s="1639"/>
      <c r="HI99" s="1639"/>
      <c r="HJ99" s="1639"/>
      <c r="HK99" s="1639"/>
      <c r="HL99" s="1639"/>
      <c r="HM99" s="1639"/>
      <c r="HN99" s="1639"/>
      <c r="HO99" s="1639"/>
      <c r="HP99" s="1639"/>
      <c r="HQ99" s="1639"/>
      <c r="HR99" s="1639"/>
      <c r="HS99" s="1639"/>
      <c r="HT99" s="1639"/>
      <c r="HU99" s="1639"/>
      <c r="HV99" s="1639"/>
      <c r="HW99" s="1639"/>
      <c r="HX99" s="1639"/>
      <c r="HY99" s="1639"/>
      <c r="HZ99" s="1639"/>
      <c r="IA99" s="1639"/>
      <c r="IB99" s="1639"/>
      <c r="IC99" s="1639"/>
      <c r="ID99" s="1639"/>
      <c r="IE99" s="1639"/>
      <c r="IF99" s="1639"/>
      <c r="IG99" s="1639"/>
      <c r="IH99" s="1639"/>
      <c r="II99" s="1639"/>
      <c r="IJ99" s="1639"/>
      <c r="IK99" s="1639"/>
      <c r="IL99" s="1639"/>
      <c r="IM99" s="1639"/>
      <c r="IN99" s="1639"/>
      <c r="IO99" s="1639"/>
      <c r="IP99" s="1639"/>
      <c r="IQ99" s="1639"/>
      <c r="IR99" s="1639"/>
      <c r="IS99" s="1639"/>
      <c r="IT99" s="1639"/>
      <c r="IU99" s="1639"/>
      <c r="IV99" s="1639"/>
      <c r="IW99" s="1639"/>
      <c r="IX99" s="1639"/>
      <c r="IY99" s="1639"/>
      <c r="IZ99" s="1639"/>
      <c r="JA99" s="1639"/>
      <c r="JB99" s="1639"/>
      <c r="JC99" s="1639"/>
      <c r="JD99" s="1639"/>
      <c r="JE99" s="1639"/>
      <c r="JF99" s="1639"/>
      <c r="JG99" s="1639"/>
      <c r="JH99" s="1639"/>
      <c r="JI99" s="1639"/>
      <c r="JJ99" s="1639"/>
      <c r="JK99" s="1639"/>
      <c r="JL99" s="1639"/>
      <c r="JM99" s="1639"/>
      <c r="JN99" s="1639"/>
      <c r="JO99" s="1639"/>
      <c r="JP99" s="1639"/>
      <c r="JQ99" s="1639"/>
      <c r="JR99" s="1639"/>
      <c r="JS99" s="1639"/>
      <c r="JT99" s="1639"/>
      <c r="JU99" s="1639"/>
      <c r="JV99" s="1639"/>
      <c r="JW99" s="1639"/>
      <c r="JX99" s="1639"/>
      <c r="JY99" s="1639"/>
      <c r="JZ99" s="1639"/>
      <c r="KA99" s="1639"/>
      <c r="KB99" s="1639"/>
      <c r="KC99" s="1639"/>
      <c r="KD99" s="1639"/>
      <c r="KE99" s="1639"/>
      <c r="KF99" s="1639"/>
      <c r="KG99" s="1639"/>
      <c r="KH99" s="1639"/>
      <c r="KI99" s="1639"/>
      <c r="KJ99" s="1639"/>
      <c r="KK99" s="1639"/>
      <c r="KL99" s="1639"/>
      <c r="KM99" s="1639"/>
      <c r="KN99" s="1639"/>
      <c r="KO99" s="1639"/>
      <c r="KP99" s="1639"/>
      <c r="KQ99" s="1639"/>
      <c r="KR99" s="1639"/>
      <c r="KS99" s="1639"/>
      <c r="KT99" s="1639"/>
      <c r="KU99" s="1639"/>
      <c r="KV99" s="1639"/>
      <c r="KW99" s="1639"/>
      <c r="KX99" s="1639"/>
      <c r="KY99" s="1639"/>
      <c r="KZ99" s="1639"/>
      <c r="LA99" s="1639"/>
      <c r="LB99" s="1639"/>
      <c r="LC99" s="1639"/>
      <c r="LD99" s="1639"/>
      <c r="LE99" s="1639"/>
      <c r="LF99" s="1639"/>
      <c r="LG99" s="1639"/>
      <c r="LH99" s="1639"/>
      <c r="LI99" s="1639"/>
      <c r="LJ99" s="1639"/>
      <c r="LK99" s="1639"/>
      <c r="LL99" s="1639"/>
      <c r="LM99" s="1639"/>
      <c r="LN99" s="1639"/>
      <c r="LO99" s="1639"/>
      <c r="LP99" s="1639"/>
    </row>
    <row r="100" s="1481" customFormat="1" ht="47" customHeight="1" spans="1:328">
      <c r="A100" s="1499">
        <v>45785</v>
      </c>
      <c r="B100" s="1500" t="s">
        <v>463</v>
      </c>
      <c r="C100" s="1501" t="s">
        <v>115</v>
      </c>
      <c r="D100" s="1502">
        <v>4500165753</v>
      </c>
      <c r="E100" s="1503" t="s">
        <v>464</v>
      </c>
      <c r="F100" s="1502" t="s">
        <v>475</v>
      </c>
      <c r="G100" s="1505" t="s">
        <v>476</v>
      </c>
      <c r="H100" s="1505" t="s">
        <v>476</v>
      </c>
      <c r="I100" s="1532" t="s">
        <v>141</v>
      </c>
      <c r="J100" s="1522">
        <v>192</v>
      </c>
      <c r="K100" s="1534">
        <v>0</v>
      </c>
      <c r="L100" s="1534">
        <v>96</v>
      </c>
      <c r="M100" s="2594">
        <f t="shared" si="87"/>
        <v>2</v>
      </c>
      <c r="N100" s="1536">
        <v>45828</v>
      </c>
      <c r="O100" s="1536">
        <v>45824</v>
      </c>
      <c r="P100" s="1537"/>
      <c r="Q100" s="1562" t="s">
        <v>78</v>
      </c>
      <c r="R100" s="1563"/>
      <c r="S100" s="1563"/>
      <c r="T100" s="1563"/>
      <c r="U100" s="1563"/>
      <c r="V100" s="1532"/>
      <c r="W100" s="2931" t="s">
        <v>111</v>
      </c>
      <c r="X100" s="1565">
        <v>45785</v>
      </c>
      <c r="Y100" s="1589" t="s">
        <v>88</v>
      </c>
      <c r="Z100" s="1589" t="s">
        <v>466</v>
      </c>
      <c r="AA100" s="1589"/>
      <c r="AB100" s="1589"/>
      <c r="AC100" s="1580" t="s">
        <v>467</v>
      </c>
      <c r="AD100" s="1590" t="s">
        <v>468</v>
      </c>
      <c r="AE100" s="2277">
        <v>0.9005</v>
      </c>
      <c r="AF100" s="2278">
        <f t="shared" si="84"/>
        <v>172.896</v>
      </c>
      <c r="AG100" s="1504" t="s">
        <v>469</v>
      </c>
      <c r="AH100" s="1609" t="s">
        <v>81</v>
      </c>
      <c r="AI100" s="1799">
        <f t="shared" si="80"/>
        <v>192</v>
      </c>
      <c r="AJ100" s="1609">
        <v>9</v>
      </c>
      <c r="AK100" s="1610">
        <f t="shared" si="85"/>
        <v>192</v>
      </c>
      <c r="AL100" s="1610"/>
      <c r="AM100" s="1610">
        <f t="shared" si="86"/>
        <v>8</v>
      </c>
      <c r="AN100" s="1610"/>
      <c r="AO100" s="1610"/>
      <c r="AP100" s="1610"/>
      <c r="AQ100" s="1610"/>
      <c r="AR100" s="1610" t="s">
        <v>63</v>
      </c>
      <c r="AS100" s="1610">
        <f t="shared" si="67"/>
        <v>192</v>
      </c>
      <c r="AT100" s="1610"/>
      <c r="AU100" s="1622"/>
      <c r="AV100" s="1622"/>
      <c r="AW100" s="1622"/>
      <c r="AX100" s="1622"/>
      <c r="AY100" s="1622"/>
      <c r="AZ100" s="1622"/>
      <c r="BA100" s="1622">
        <f>J100</f>
        <v>192</v>
      </c>
      <c r="BB100" s="1622"/>
      <c r="BC100" s="1622"/>
      <c r="BD100" s="1622">
        <f t="shared" si="88"/>
        <v>184</v>
      </c>
      <c r="BE100" s="1622">
        <f t="shared" si="89"/>
        <v>8</v>
      </c>
      <c r="BF100" s="1534"/>
      <c r="BG100" s="1638"/>
      <c r="BH100" s="1639"/>
      <c r="BI100" s="1639"/>
      <c r="BJ100" s="1639"/>
      <c r="BK100" s="1639"/>
      <c r="BL100" s="1639"/>
      <c r="BM100" s="1639"/>
      <c r="BN100" s="1639"/>
      <c r="BO100" s="1639"/>
      <c r="BP100" s="1639"/>
      <c r="BQ100" s="1639"/>
      <c r="BR100" s="1639"/>
      <c r="BS100" s="1639"/>
      <c r="BT100" s="1639"/>
      <c r="BU100" s="1639"/>
      <c r="BV100" s="1639"/>
      <c r="BW100" s="1639"/>
      <c r="BX100" s="1639"/>
      <c r="BY100" s="1639"/>
      <c r="BZ100" s="1639"/>
      <c r="CA100" s="1639"/>
      <c r="CB100" s="1639"/>
      <c r="CC100" s="1639"/>
      <c r="CD100" s="1639"/>
      <c r="CE100" s="1639"/>
      <c r="CF100" s="1639"/>
      <c r="CG100" s="1639"/>
      <c r="CH100" s="1639"/>
      <c r="CI100" s="1639"/>
      <c r="CJ100" s="1639"/>
      <c r="CK100" s="1639"/>
      <c r="CL100" s="1639"/>
      <c r="CM100" s="1639"/>
      <c r="CN100" s="1639"/>
      <c r="CO100" s="1639"/>
      <c r="CP100" s="1639"/>
      <c r="CQ100" s="1639"/>
      <c r="CR100" s="1639"/>
      <c r="CS100" s="1639"/>
      <c r="CT100" s="1639"/>
      <c r="CU100" s="1639"/>
      <c r="CV100" s="1639"/>
      <c r="CW100" s="1639"/>
      <c r="CX100" s="1639"/>
      <c r="CY100" s="1639"/>
      <c r="CZ100" s="1639"/>
      <c r="DA100" s="1639"/>
      <c r="DB100" s="1639"/>
      <c r="DC100" s="1639"/>
      <c r="DD100" s="1639"/>
      <c r="DE100" s="1639"/>
      <c r="DF100" s="1639"/>
      <c r="DG100" s="1639"/>
      <c r="DH100" s="1639"/>
      <c r="DI100" s="1639"/>
      <c r="DJ100" s="1639"/>
      <c r="DK100" s="1639"/>
      <c r="DL100" s="1639"/>
      <c r="DM100" s="1639"/>
      <c r="DN100" s="1639"/>
      <c r="DO100" s="1639"/>
      <c r="DP100" s="1639"/>
      <c r="DQ100" s="1639"/>
      <c r="DR100" s="1639"/>
      <c r="DS100" s="1639"/>
      <c r="DT100" s="1639"/>
      <c r="DU100" s="1639"/>
      <c r="DV100" s="1639"/>
      <c r="DW100" s="1639"/>
      <c r="DX100" s="1639"/>
      <c r="DY100" s="1639"/>
      <c r="DZ100" s="1639"/>
      <c r="EA100" s="1639"/>
      <c r="EB100" s="1639"/>
      <c r="EC100" s="1639"/>
      <c r="ED100" s="1639"/>
      <c r="EE100" s="1639"/>
      <c r="EF100" s="1639"/>
      <c r="EG100" s="1639"/>
      <c r="EH100" s="1639"/>
      <c r="EI100" s="1639"/>
      <c r="EJ100" s="1639"/>
      <c r="EK100" s="1639"/>
      <c r="EL100" s="1639"/>
      <c r="EM100" s="1639"/>
      <c r="EN100" s="1639"/>
      <c r="EO100" s="1639"/>
      <c r="EP100" s="1639"/>
      <c r="EQ100" s="1639"/>
      <c r="ER100" s="1639"/>
      <c r="ES100" s="1639"/>
      <c r="ET100" s="1639"/>
      <c r="EU100" s="1639"/>
      <c r="EV100" s="1639"/>
      <c r="EW100" s="1639"/>
      <c r="EX100" s="1639"/>
      <c r="EY100" s="1639"/>
      <c r="EZ100" s="1639"/>
      <c r="FA100" s="1639"/>
      <c r="FB100" s="1639"/>
      <c r="FC100" s="1639"/>
      <c r="FD100" s="1639"/>
      <c r="FE100" s="1639"/>
      <c r="FF100" s="1639"/>
      <c r="FG100" s="1639"/>
      <c r="FH100" s="1639"/>
      <c r="FI100" s="1639"/>
      <c r="FJ100" s="1639"/>
      <c r="FK100" s="1639"/>
      <c r="FL100" s="1639"/>
      <c r="FM100" s="1639"/>
      <c r="FN100" s="1639"/>
      <c r="FO100" s="1639"/>
      <c r="FP100" s="1639"/>
      <c r="FQ100" s="1639"/>
      <c r="FR100" s="1639"/>
      <c r="FS100" s="1639"/>
      <c r="FT100" s="1639"/>
      <c r="FU100" s="1639"/>
      <c r="FV100" s="1639"/>
      <c r="FW100" s="1639"/>
      <c r="FX100" s="1639"/>
      <c r="FY100" s="1639"/>
      <c r="FZ100" s="1639"/>
      <c r="GA100" s="1639"/>
      <c r="GB100" s="1639"/>
      <c r="GC100" s="1639"/>
      <c r="GD100" s="1639"/>
      <c r="GE100" s="1639"/>
      <c r="GF100" s="1639"/>
      <c r="GG100" s="1639"/>
      <c r="GH100" s="1639"/>
      <c r="GI100" s="1639"/>
      <c r="GJ100" s="1639"/>
      <c r="GK100" s="1639"/>
      <c r="GL100" s="1639"/>
      <c r="GM100" s="1639"/>
      <c r="GN100" s="1639"/>
      <c r="GO100" s="1639"/>
      <c r="GP100" s="1639"/>
      <c r="GQ100" s="1639"/>
      <c r="GR100" s="1639"/>
      <c r="GS100" s="1639"/>
      <c r="GT100" s="1639"/>
      <c r="GU100" s="1639"/>
      <c r="GV100" s="1639"/>
      <c r="GW100" s="1639"/>
      <c r="GX100" s="1639"/>
      <c r="GY100" s="1639"/>
      <c r="GZ100" s="1639"/>
      <c r="HA100" s="1639"/>
      <c r="HB100" s="1639"/>
      <c r="HC100" s="1639"/>
      <c r="HD100" s="1639"/>
      <c r="HE100" s="1639"/>
      <c r="HF100" s="1639"/>
      <c r="HG100" s="1639"/>
      <c r="HH100" s="1639"/>
      <c r="HI100" s="1639"/>
      <c r="HJ100" s="1639"/>
      <c r="HK100" s="1639"/>
      <c r="HL100" s="1639"/>
      <c r="HM100" s="1639"/>
      <c r="HN100" s="1639"/>
      <c r="HO100" s="1639"/>
      <c r="HP100" s="1639"/>
      <c r="HQ100" s="1639"/>
      <c r="HR100" s="1639"/>
      <c r="HS100" s="1639"/>
      <c r="HT100" s="1639"/>
      <c r="HU100" s="1639"/>
      <c r="HV100" s="1639"/>
      <c r="HW100" s="1639"/>
      <c r="HX100" s="1639"/>
      <c r="HY100" s="1639"/>
      <c r="HZ100" s="1639"/>
      <c r="IA100" s="1639"/>
      <c r="IB100" s="1639"/>
      <c r="IC100" s="1639"/>
      <c r="ID100" s="1639"/>
      <c r="IE100" s="1639"/>
      <c r="IF100" s="1639"/>
      <c r="IG100" s="1639"/>
      <c r="IH100" s="1639"/>
      <c r="II100" s="1639"/>
      <c r="IJ100" s="1639"/>
      <c r="IK100" s="1639"/>
      <c r="IL100" s="1639"/>
      <c r="IM100" s="1639"/>
      <c r="IN100" s="1639"/>
      <c r="IO100" s="1639"/>
      <c r="IP100" s="1639"/>
      <c r="IQ100" s="1639"/>
      <c r="IR100" s="1639"/>
      <c r="IS100" s="1639"/>
      <c r="IT100" s="1639"/>
      <c r="IU100" s="1639"/>
      <c r="IV100" s="1639"/>
      <c r="IW100" s="1639"/>
      <c r="IX100" s="1639"/>
      <c r="IY100" s="1639"/>
      <c r="IZ100" s="1639"/>
      <c r="JA100" s="1639"/>
      <c r="JB100" s="1639"/>
      <c r="JC100" s="1639"/>
      <c r="JD100" s="1639"/>
      <c r="JE100" s="1639"/>
      <c r="JF100" s="1639"/>
      <c r="JG100" s="1639"/>
      <c r="JH100" s="1639"/>
      <c r="JI100" s="1639"/>
      <c r="JJ100" s="1639"/>
      <c r="JK100" s="1639"/>
      <c r="JL100" s="1639"/>
      <c r="JM100" s="1639"/>
      <c r="JN100" s="1639"/>
      <c r="JO100" s="1639"/>
      <c r="JP100" s="1639"/>
      <c r="JQ100" s="1639"/>
      <c r="JR100" s="1639"/>
      <c r="JS100" s="1639"/>
      <c r="JT100" s="1639"/>
      <c r="JU100" s="1639"/>
      <c r="JV100" s="1639"/>
      <c r="JW100" s="1639"/>
      <c r="JX100" s="1639"/>
      <c r="JY100" s="1639"/>
      <c r="JZ100" s="1639"/>
      <c r="KA100" s="1639"/>
      <c r="KB100" s="1639"/>
      <c r="KC100" s="1639"/>
      <c r="KD100" s="1639"/>
      <c r="KE100" s="1639"/>
      <c r="KF100" s="1639"/>
      <c r="KG100" s="1639"/>
      <c r="KH100" s="1639"/>
      <c r="KI100" s="1639"/>
      <c r="KJ100" s="1639"/>
      <c r="KK100" s="1639"/>
      <c r="KL100" s="1639"/>
      <c r="KM100" s="1639"/>
      <c r="KN100" s="1639"/>
      <c r="KO100" s="1639"/>
      <c r="KP100" s="1639"/>
      <c r="KQ100" s="1639"/>
      <c r="KR100" s="1639"/>
      <c r="KS100" s="1639"/>
      <c r="KT100" s="1639"/>
      <c r="KU100" s="1639"/>
      <c r="KV100" s="1639"/>
      <c r="KW100" s="1639"/>
      <c r="KX100" s="1639"/>
      <c r="KY100" s="1639"/>
      <c r="KZ100" s="1639"/>
      <c r="LA100" s="1639"/>
      <c r="LB100" s="1639"/>
      <c r="LC100" s="1639"/>
      <c r="LD100" s="1639"/>
      <c r="LE100" s="1639"/>
      <c r="LF100" s="1639"/>
      <c r="LG100" s="1639"/>
      <c r="LH100" s="1639"/>
      <c r="LI100" s="1639"/>
      <c r="LJ100" s="1639"/>
      <c r="LK100" s="1639"/>
      <c r="LL100" s="1639"/>
      <c r="LM100" s="1639"/>
      <c r="LN100" s="1639"/>
      <c r="LO100" s="1639"/>
      <c r="LP100" s="1639"/>
    </row>
    <row r="101" s="1481" customFormat="1" ht="47" customHeight="1" spans="1:328">
      <c r="A101" s="1499">
        <v>45785</v>
      </c>
      <c r="B101" s="1500" t="s">
        <v>463</v>
      </c>
      <c r="C101" s="1501" t="s">
        <v>115</v>
      </c>
      <c r="D101" s="1502">
        <v>4500165753</v>
      </c>
      <c r="E101" s="1503" t="s">
        <v>464</v>
      </c>
      <c r="F101" s="1502" t="s">
        <v>477</v>
      </c>
      <c r="G101" s="1505" t="s">
        <v>143</v>
      </c>
      <c r="H101" s="1505" t="s">
        <v>143</v>
      </c>
      <c r="I101" s="1532" t="s">
        <v>478</v>
      </c>
      <c r="J101" s="1522">
        <v>192</v>
      </c>
      <c r="K101" s="1534">
        <v>0</v>
      </c>
      <c r="L101" s="1534">
        <v>96</v>
      </c>
      <c r="M101" s="2594">
        <f t="shared" si="87"/>
        <v>2</v>
      </c>
      <c r="N101" s="1536">
        <v>45828</v>
      </c>
      <c r="O101" s="1536">
        <v>45824</v>
      </c>
      <c r="P101" s="1537"/>
      <c r="Q101" s="1562" t="s">
        <v>78</v>
      </c>
      <c r="R101" s="1563"/>
      <c r="S101" s="1563"/>
      <c r="T101" s="1563"/>
      <c r="U101" s="1563"/>
      <c r="V101" s="1532"/>
      <c r="W101" s="2931" t="s">
        <v>111</v>
      </c>
      <c r="X101" s="1565">
        <v>45785</v>
      </c>
      <c r="Y101" s="1589" t="s">
        <v>88</v>
      </c>
      <c r="Z101" s="1589" t="s">
        <v>466</v>
      </c>
      <c r="AA101" s="1589"/>
      <c r="AB101" s="1589"/>
      <c r="AC101" s="1580" t="s">
        <v>467</v>
      </c>
      <c r="AD101" s="1590" t="s">
        <v>468</v>
      </c>
      <c r="AE101" s="2277">
        <v>0.9031</v>
      </c>
      <c r="AF101" s="2278">
        <f t="shared" si="84"/>
        <v>173.3952</v>
      </c>
      <c r="AG101" s="1504" t="s">
        <v>469</v>
      </c>
      <c r="AH101" s="1609" t="s">
        <v>81</v>
      </c>
      <c r="AI101" s="1799">
        <f t="shared" si="80"/>
        <v>192</v>
      </c>
      <c r="AJ101" s="1609">
        <v>9</v>
      </c>
      <c r="AK101" s="1610">
        <f t="shared" si="85"/>
        <v>192</v>
      </c>
      <c r="AL101" s="1610"/>
      <c r="AM101" s="1610">
        <f t="shared" si="86"/>
        <v>8</v>
      </c>
      <c r="AN101" s="1610"/>
      <c r="AO101" s="1610"/>
      <c r="AP101" s="1610"/>
      <c r="AQ101" s="1610"/>
      <c r="AR101" s="1610" t="s">
        <v>63</v>
      </c>
      <c r="AS101" s="1610">
        <f t="shared" si="67"/>
        <v>192</v>
      </c>
      <c r="AT101" s="1610"/>
      <c r="AU101" s="1622"/>
      <c r="AV101" s="1622"/>
      <c r="AW101" s="1622"/>
      <c r="AX101" s="1622"/>
      <c r="AY101" s="1622"/>
      <c r="AZ101" s="1622"/>
      <c r="BA101" s="1622"/>
      <c r="BB101" s="1622">
        <f>J101</f>
        <v>192</v>
      </c>
      <c r="BC101" s="1622"/>
      <c r="BD101" s="1622">
        <f t="shared" si="88"/>
        <v>184</v>
      </c>
      <c r="BE101" s="1622">
        <f t="shared" si="89"/>
        <v>8</v>
      </c>
      <c r="BF101" s="1534"/>
      <c r="BG101" s="1638"/>
      <c r="BH101" s="1639"/>
      <c r="BI101" s="1639"/>
      <c r="BJ101" s="1639"/>
      <c r="BK101" s="1639"/>
      <c r="BL101" s="1639"/>
      <c r="BM101" s="1639"/>
      <c r="BN101" s="1639"/>
      <c r="BO101" s="1639"/>
      <c r="BP101" s="1639"/>
      <c r="BQ101" s="1639"/>
      <c r="BR101" s="1639"/>
      <c r="BS101" s="1639"/>
      <c r="BT101" s="1639"/>
      <c r="BU101" s="1639"/>
      <c r="BV101" s="1639"/>
      <c r="BW101" s="1639"/>
      <c r="BX101" s="1639"/>
      <c r="BY101" s="1639"/>
      <c r="BZ101" s="1639"/>
      <c r="CA101" s="1639"/>
      <c r="CB101" s="1639"/>
      <c r="CC101" s="1639"/>
      <c r="CD101" s="1639"/>
      <c r="CE101" s="1639"/>
      <c r="CF101" s="1639"/>
      <c r="CG101" s="1639"/>
      <c r="CH101" s="1639"/>
      <c r="CI101" s="1639"/>
      <c r="CJ101" s="1639"/>
      <c r="CK101" s="1639"/>
      <c r="CL101" s="1639"/>
      <c r="CM101" s="1639"/>
      <c r="CN101" s="1639"/>
      <c r="CO101" s="1639"/>
      <c r="CP101" s="1639"/>
      <c r="CQ101" s="1639"/>
      <c r="CR101" s="1639"/>
      <c r="CS101" s="1639"/>
      <c r="CT101" s="1639"/>
      <c r="CU101" s="1639"/>
      <c r="CV101" s="1639"/>
      <c r="CW101" s="1639"/>
      <c r="CX101" s="1639"/>
      <c r="CY101" s="1639"/>
      <c r="CZ101" s="1639"/>
      <c r="DA101" s="1639"/>
      <c r="DB101" s="1639"/>
      <c r="DC101" s="1639"/>
      <c r="DD101" s="1639"/>
      <c r="DE101" s="1639"/>
      <c r="DF101" s="1639"/>
      <c r="DG101" s="1639"/>
      <c r="DH101" s="1639"/>
      <c r="DI101" s="1639"/>
      <c r="DJ101" s="1639"/>
      <c r="DK101" s="1639"/>
      <c r="DL101" s="1639"/>
      <c r="DM101" s="1639"/>
      <c r="DN101" s="1639"/>
      <c r="DO101" s="1639"/>
      <c r="DP101" s="1639"/>
      <c r="DQ101" s="1639"/>
      <c r="DR101" s="1639"/>
      <c r="DS101" s="1639"/>
      <c r="DT101" s="1639"/>
      <c r="DU101" s="1639"/>
      <c r="DV101" s="1639"/>
      <c r="DW101" s="1639"/>
      <c r="DX101" s="1639"/>
      <c r="DY101" s="1639"/>
      <c r="DZ101" s="1639"/>
      <c r="EA101" s="1639"/>
      <c r="EB101" s="1639"/>
      <c r="EC101" s="1639"/>
      <c r="ED101" s="1639"/>
      <c r="EE101" s="1639"/>
      <c r="EF101" s="1639"/>
      <c r="EG101" s="1639"/>
      <c r="EH101" s="1639"/>
      <c r="EI101" s="1639"/>
      <c r="EJ101" s="1639"/>
      <c r="EK101" s="1639"/>
      <c r="EL101" s="1639"/>
      <c r="EM101" s="1639"/>
      <c r="EN101" s="1639"/>
      <c r="EO101" s="1639"/>
      <c r="EP101" s="1639"/>
      <c r="EQ101" s="1639"/>
      <c r="ER101" s="1639"/>
      <c r="ES101" s="1639"/>
      <c r="ET101" s="1639"/>
      <c r="EU101" s="1639"/>
      <c r="EV101" s="1639"/>
      <c r="EW101" s="1639"/>
      <c r="EX101" s="1639"/>
      <c r="EY101" s="1639"/>
      <c r="EZ101" s="1639"/>
      <c r="FA101" s="1639"/>
      <c r="FB101" s="1639"/>
      <c r="FC101" s="1639"/>
      <c r="FD101" s="1639"/>
      <c r="FE101" s="1639"/>
      <c r="FF101" s="1639"/>
      <c r="FG101" s="1639"/>
      <c r="FH101" s="1639"/>
      <c r="FI101" s="1639"/>
      <c r="FJ101" s="1639"/>
      <c r="FK101" s="1639"/>
      <c r="FL101" s="1639"/>
      <c r="FM101" s="1639"/>
      <c r="FN101" s="1639"/>
      <c r="FO101" s="1639"/>
      <c r="FP101" s="1639"/>
      <c r="FQ101" s="1639"/>
      <c r="FR101" s="1639"/>
      <c r="FS101" s="1639"/>
      <c r="FT101" s="1639"/>
      <c r="FU101" s="1639"/>
      <c r="FV101" s="1639"/>
      <c r="FW101" s="1639"/>
      <c r="FX101" s="1639"/>
      <c r="FY101" s="1639"/>
      <c r="FZ101" s="1639"/>
      <c r="GA101" s="1639"/>
      <c r="GB101" s="1639"/>
      <c r="GC101" s="1639"/>
      <c r="GD101" s="1639"/>
      <c r="GE101" s="1639"/>
      <c r="GF101" s="1639"/>
      <c r="GG101" s="1639"/>
      <c r="GH101" s="1639"/>
      <c r="GI101" s="1639"/>
      <c r="GJ101" s="1639"/>
      <c r="GK101" s="1639"/>
      <c r="GL101" s="1639"/>
      <c r="GM101" s="1639"/>
      <c r="GN101" s="1639"/>
      <c r="GO101" s="1639"/>
      <c r="GP101" s="1639"/>
      <c r="GQ101" s="1639"/>
      <c r="GR101" s="1639"/>
      <c r="GS101" s="1639"/>
      <c r="GT101" s="1639"/>
      <c r="GU101" s="1639"/>
      <c r="GV101" s="1639"/>
      <c r="GW101" s="1639"/>
      <c r="GX101" s="1639"/>
      <c r="GY101" s="1639"/>
      <c r="GZ101" s="1639"/>
      <c r="HA101" s="1639"/>
      <c r="HB101" s="1639"/>
      <c r="HC101" s="1639"/>
      <c r="HD101" s="1639"/>
      <c r="HE101" s="1639"/>
      <c r="HF101" s="1639"/>
      <c r="HG101" s="1639"/>
      <c r="HH101" s="1639"/>
      <c r="HI101" s="1639"/>
      <c r="HJ101" s="1639"/>
      <c r="HK101" s="1639"/>
      <c r="HL101" s="1639"/>
      <c r="HM101" s="1639"/>
      <c r="HN101" s="1639"/>
      <c r="HO101" s="1639"/>
      <c r="HP101" s="1639"/>
      <c r="HQ101" s="1639"/>
      <c r="HR101" s="1639"/>
      <c r="HS101" s="1639"/>
      <c r="HT101" s="1639"/>
      <c r="HU101" s="1639"/>
      <c r="HV101" s="1639"/>
      <c r="HW101" s="1639"/>
      <c r="HX101" s="1639"/>
      <c r="HY101" s="1639"/>
      <c r="HZ101" s="1639"/>
      <c r="IA101" s="1639"/>
      <c r="IB101" s="1639"/>
      <c r="IC101" s="1639"/>
      <c r="ID101" s="1639"/>
      <c r="IE101" s="1639"/>
      <c r="IF101" s="1639"/>
      <c r="IG101" s="1639"/>
      <c r="IH101" s="1639"/>
      <c r="II101" s="1639"/>
      <c r="IJ101" s="1639"/>
      <c r="IK101" s="1639"/>
      <c r="IL101" s="1639"/>
      <c r="IM101" s="1639"/>
      <c r="IN101" s="1639"/>
      <c r="IO101" s="1639"/>
      <c r="IP101" s="1639"/>
      <c r="IQ101" s="1639"/>
      <c r="IR101" s="1639"/>
      <c r="IS101" s="1639"/>
      <c r="IT101" s="1639"/>
      <c r="IU101" s="1639"/>
      <c r="IV101" s="1639"/>
      <c r="IW101" s="1639"/>
      <c r="IX101" s="1639"/>
      <c r="IY101" s="1639"/>
      <c r="IZ101" s="1639"/>
      <c r="JA101" s="1639"/>
      <c r="JB101" s="1639"/>
      <c r="JC101" s="1639"/>
      <c r="JD101" s="1639"/>
      <c r="JE101" s="1639"/>
      <c r="JF101" s="1639"/>
      <c r="JG101" s="1639"/>
      <c r="JH101" s="1639"/>
      <c r="JI101" s="1639"/>
      <c r="JJ101" s="1639"/>
      <c r="JK101" s="1639"/>
      <c r="JL101" s="1639"/>
      <c r="JM101" s="1639"/>
      <c r="JN101" s="1639"/>
      <c r="JO101" s="1639"/>
      <c r="JP101" s="1639"/>
      <c r="JQ101" s="1639"/>
      <c r="JR101" s="1639"/>
      <c r="JS101" s="1639"/>
      <c r="JT101" s="1639"/>
      <c r="JU101" s="1639"/>
      <c r="JV101" s="1639"/>
      <c r="JW101" s="1639"/>
      <c r="JX101" s="1639"/>
      <c r="JY101" s="1639"/>
      <c r="JZ101" s="1639"/>
      <c r="KA101" s="1639"/>
      <c r="KB101" s="1639"/>
      <c r="KC101" s="1639"/>
      <c r="KD101" s="1639"/>
      <c r="KE101" s="1639"/>
      <c r="KF101" s="1639"/>
      <c r="KG101" s="1639"/>
      <c r="KH101" s="1639"/>
      <c r="KI101" s="1639"/>
      <c r="KJ101" s="1639"/>
      <c r="KK101" s="1639"/>
      <c r="KL101" s="1639"/>
      <c r="KM101" s="1639"/>
      <c r="KN101" s="1639"/>
      <c r="KO101" s="1639"/>
      <c r="KP101" s="1639"/>
      <c r="KQ101" s="1639"/>
      <c r="KR101" s="1639"/>
      <c r="KS101" s="1639"/>
      <c r="KT101" s="1639"/>
      <c r="KU101" s="1639"/>
      <c r="KV101" s="1639"/>
      <c r="KW101" s="1639"/>
      <c r="KX101" s="1639"/>
      <c r="KY101" s="1639"/>
      <c r="KZ101" s="1639"/>
      <c r="LA101" s="1639"/>
      <c r="LB101" s="1639"/>
      <c r="LC101" s="1639"/>
      <c r="LD101" s="1639"/>
      <c r="LE101" s="1639"/>
      <c r="LF101" s="1639"/>
      <c r="LG101" s="1639"/>
      <c r="LH101" s="1639"/>
      <c r="LI101" s="1639"/>
      <c r="LJ101" s="1639"/>
      <c r="LK101" s="1639"/>
      <c r="LL101" s="1639"/>
      <c r="LM101" s="1639"/>
      <c r="LN101" s="1639"/>
      <c r="LO101" s="1639"/>
      <c r="LP101" s="1639"/>
    </row>
    <row r="102" s="1481" customFormat="1" ht="47" customHeight="1" spans="1:328">
      <c r="A102" s="1499">
        <v>45785</v>
      </c>
      <c r="B102" s="1500" t="s">
        <v>463</v>
      </c>
      <c r="C102" s="1501" t="s">
        <v>115</v>
      </c>
      <c r="D102" s="1502">
        <v>4500165753</v>
      </c>
      <c r="E102" s="1503" t="s">
        <v>464</v>
      </c>
      <c r="F102" s="1502" t="s">
        <v>479</v>
      </c>
      <c r="G102" s="1505" t="s">
        <v>480</v>
      </c>
      <c r="H102" s="1505" t="s">
        <v>480</v>
      </c>
      <c r="I102" s="1532" t="s">
        <v>147</v>
      </c>
      <c r="J102" s="1522">
        <v>192</v>
      </c>
      <c r="K102" s="1534">
        <v>0</v>
      </c>
      <c r="L102" s="1534">
        <v>96</v>
      </c>
      <c r="M102" s="2594">
        <f t="shared" si="87"/>
        <v>2</v>
      </c>
      <c r="N102" s="1536">
        <v>45828</v>
      </c>
      <c r="O102" s="1536">
        <v>45824</v>
      </c>
      <c r="P102" s="1537"/>
      <c r="Q102" s="1562" t="s">
        <v>78</v>
      </c>
      <c r="R102" s="1563"/>
      <c r="S102" s="1563"/>
      <c r="T102" s="1563"/>
      <c r="U102" s="1563"/>
      <c r="V102" s="1532"/>
      <c r="W102" s="2931" t="s">
        <v>111</v>
      </c>
      <c r="X102" s="1565">
        <v>45785</v>
      </c>
      <c r="Y102" s="1589" t="s">
        <v>88</v>
      </c>
      <c r="Z102" s="1589" t="s">
        <v>466</v>
      </c>
      <c r="AA102" s="1589"/>
      <c r="AB102" s="1589"/>
      <c r="AC102" s="1580" t="s">
        <v>467</v>
      </c>
      <c r="AD102" s="1590" t="s">
        <v>468</v>
      </c>
      <c r="AE102" s="2277">
        <v>0.8817</v>
      </c>
      <c r="AF102" s="2278">
        <f t="shared" si="84"/>
        <v>169.2864</v>
      </c>
      <c r="AG102" s="1504" t="s">
        <v>469</v>
      </c>
      <c r="AH102" s="1609" t="s">
        <v>81</v>
      </c>
      <c r="AI102" s="1799">
        <f t="shared" si="80"/>
        <v>192</v>
      </c>
      <c r="AJ102" s="1609">
        <v>9</v>
      </c>
      <c r="AK102" s="1610">
        <f t="shared" si="85"/>
        <v>192</v>
      </c>
      <c r="AL102" s="1610"/>
      <c r="AM102" s="1610">
        <f t="shared" si="86"/>
        <v>8</v>
      </c>
      <c r="AN102" s="1610"/>
      <c r="AO102" s="1610"/>
      <c r="AP102" s="1610"/>
      <c r="AQ102" s="1610"/>
      <c r="AR102" s="1610" t="s">
        <v>63</v>
      </c>
      <c r="AS102" s="1610">
        <f t="shared" si="67"/>
        <v>192</v>
      </c>
      <c r="AT102" s="1610"/>
      <c r="AU102" s="1622"/>
      <c r="AV102" s="1622"/>
      <c r="AW102" s="1622"/>
      <c r="AX102" s="1622"/>
      <c r="AY102" s="1622"/>
      <c r="AZ102" s="1622"/>
      <c r="BA102" s="1622"/>
      <c r="BB102" s="1622"/>
      <c r="BC102" s="1622">
        <f>J102</f>
        <v>192</v>
      </c>
      <c r="BD102" s="1622">
        <f t="shared" si="88"/>
        <v>184</v>
      </c>
      <c r="BE102" s="1622">
        <f t="shared" si="89"/>
        <v>8</v>
      </c>
      <c r="BF102" s="1534"/>
      <c r="BG102" s="1638"/>
      <c r="BH102" s="1639"/>
      <c r="BI102" s="1639"/>
      <c r="BJ102" s="1639"/>
      <c r="BK102" s="1639"/>
      <c r="BL102" s="1639"/>
      <c r="BM102" s="1639"/>
      <c r="BN102" s="1639"/>
      <c r="BO102" s="1639"/>
      <c r="BP102" s="1639"/>
      <c r="BQ102" s="1639"/>
      <c r="BR102" s="1639"/>
      <c r="BS102" s="1639"/>
      <c r="BT102" s="1639"/>
      <c r="BU102" s="1639"/>
      <c r="BV102" s="1639"/>
      <c r="BW102" s="1639"/>
      <c r="BX102" s="1639"/>
      <c r="BY102" s="1639"/>
      <c r="BZ102" s="1639"/>
      <c r="CA102" s="1639"/>
      <c r="CB102" s="1639"/>
      <c r="CC102" s="1639"/>
      <c r="CD102" s="1639"/>
      <c r="CE102" s="1639"/>
      <c r="CF102" s="1639"/>
      <c r="CG102" s="1639"/>
      <c r="CH102" s="1639"/>
      <c r="CI102" s="1639"/>
      <c r="CJ102" s="1639"/>
      <c r="CK102" s="1639"/>
      <c r="CL102" s="1639"/>
      <c r="CM102" s="1639"/>
      <c r="CN102" s="1639"/>
      <c r="CO102" s="1639"/>
      <c r="CP102" s="1639"/>
      <c r="CQ102" s="1639"/>
      <c r="CR102" s="1639"/>
      <c r="CS102" s="1639"/>
      <c r="CT102" s="1639"/>
      <c r="CU102" s="1639"/>
      <c r="CV102" s="1639"/>
      <c r="CW102" s="1639"/>
      <c r="CX102" s="1639"/>
      <c r="CY102" s="1639"/>
      <c r="CZ102" s="1639"/>
      <c r="DA102" s="1639"/>
      <c r="DB102" s="1639"/>
      <c r="DC102" s="1639"/>
      <c r="DD102" s="1639"/>
      <c r="DE102" s="1639"/>
      <c r="DF102" s="1639"/>
      <c r="DG102" s="1639"/>
      <c r="DH102" s="1639"/>
      <c r="DI102" s="1639"/>
      <c r="DJ102" s="1639"/>
      <c r="DK102" s="1639"/>
      <c r="DL102" s="1639"/>
      <c r="DM102" s="1639"/>
      <c r="DN102" s="1639"/>
      <c r="DO102" s="1639"/>
      <c r="DP102" s="1639"/>
      <c r="DQ102" s="1639"/>
      <c r="DR102" s="1639"/>
      <c r="DS102" s="1639"/>
      <c r="DT102" s="1639"/>
      <c r="DU102" s="1639"/>
      <c r="DV102" s="1639"/>
      <c r="DW102" s="1639"/>
      <c r="DX102" s="1639"/>
      <c r="DY102" s="1639"/>
      <c r="DZ102" s="1639"/>
      <c r="EA102" s="1639"/>
      <c r="EB102" s="1639"/>
      <c r="EC102" s="1639"/>
      <c r="ED102" s="1639"/>
      <c r="EE102" s="1639"/>
      <c r="EF102" s="1639"/>
      <c r="EG102" s="1639"/>
      <c r="EH102" s="1639"/>
      <c r="EI102" s="1639"/>
      <c r="EJ102" s="1639"/>
      <c r="EK102" s="1639"/>
      <c r="EL102" s="1639"/>
      <c r="EM102" s="1639"/>
      <c r="EN102" s="1639"/>
      <c r="EO102" s="1639"/>
      <c r="EP102" s="1639"/>
      <c r="EQ102" s="1639"/>
      <c r="ER102" s="1639"/>
      <c r="ES102" s="1639"/>
      <c r="ET102" s="1639"/>
      <c r="EU102" s="1639"/>
      <c r="EV102" s="1639"/>
      <c r="EW102" s="1639"/>
      <c r="EX102" s="1639"/>
      <c r="EY102" s="1639"/>
      <c r="EZ102" s="1639"/>
      <c r="FA102" s="1639"/>
      <c r="FB102" s="1639"/>
      <c r="FC102" s="1639"/>
      <c r="FD102" s="1639"/>
      <c r="FE102" s="1639"/>
      <c r="FF102" s="1639"/>
      <c r="FG102" s="1639"/>
      <c r="FH102" s="1639"/>
      <c r="FI102" s="1639"/>
      <c r="FJ102" s="1639"/>
      <c r="FK102" s="1639"/>
      <c r="FL102" s="1639"/>
      <c r="FM102" s="1639"/>
      <c r="FN102" s="1639"/>
      <c r="FO102" s="1639"/>
      <c r="FP102" s="1639"/>
      <c r="FQ102" s="1639"/>
      <c r="FR102" s="1639"/>
      <c r="FS102" s="1639"/>
      <c r="FT102" s="1639"/>
      <c r="FU102" s="1639"/>
      <c r="FV102" s="1639"/>
      <c r="FW102" s="1639"/>
      <c r="FX102" s="1639"/>
      <c r="FY102" s="1639"/>
      <c r="FZ102" s="1639"/>
      <c r="GA102" s="1639"/>
      <c r="GB102" s="1639"/>
      <c r="GC102" s="1639"/>
      <c r="GD102" s="1639"/>
      <c r="GE102" s="1639"/>
      <c r="GF102" s="1639"/>
      <c r="GG102" s="1639"/>
      <c r="GH102" s="1639"/>
      <c r="GI102" s="1639"/>
      <c r="GJ102" s="1639"/>
      <c r="GK102" s="1639"/>
      <c r="GL102" s="1639"/>
      <c r="GM102" s="1639"/>
      <c r="GN102" s="1639"/>
      <c r="GO102" s="1639"/>
      <c r="GP102" s="1639"/>
      <c r="GQ102" s="1639"/>
      <c r="GR102" s="1639"/>
      <c r="GS102" s="1639"/>
      <c r="GT102" s="1639"/>
      <c r="GU102" s="1639"/>
      <c r="GV102" s="1639"/>
      <c r="GW102" s="1639"/>
      <c r="GX102" s="1639"/>
      <c r="GY102" s="1639"/>
      <c r="GZ102" s="1639"/>
      <c r="HA102" s="1639"/>
      <c r="HB102" s="1639"/>
      <c r="HC102" s="1639"/>
      <c r="HD102" s="1639"/>
      <c r="HE102" s="1639"/>
      <c r="HF102" s="1639"/>
      <c r="HG102" s="1639"/>
      <c r="HH102" s="1639"/>
      <c r="HI102" s="1639"/>
      <c r="HJ102" s="1639"/>
      <c r="HK102" s="1639"/>
      <c r="HL102" s="1639"/>
      <c r="HM102" s="1639"/>
      <c r="HN102" s="1639"/>
      <c r="HO102" s="1639"/>
      <c r="HP102" s="1639"/>
      <c r="HQ102" s="1639"/>
      <c r="HR102" s="1639"/>
      <c r="HS102" s="1639"/>
      <c r="HT102" s="1639"/>
      <c r="HU102" s="1639"/>
      <c r="HV102" s="1639"/>
      <c r="HW102" s="1639"/>
      <c r="HX102" s="1639"/>
      <c r="HY102" s="1639"/>
      <c r="HZ102" s="1639"/>
      <c r="IA102" s="1639"/>
      <c r="IB102" s="1639"/>
      <c r="IC102" s="1639"/>
      <c r="ID102" s="1639"/>
      <c r="IE102" s="1639"/>
      <c r="IF102" s="1639"/>
      <c r="IG102" s="1639"/>
      <c r="IH102" s="1639"/>
      <c r="II102" s="1639"/>
      <c r="IJ102" s="1639"/>
      <c r="IK102" s="1639"/>
      <c r="IL102" s="1639"/>
      <c r="IM102" s="1639"/>
      <c r="IN102" s="1639"/>
      <c r="IO102" s="1639"/>
      <c r="IP102" s="1639"/>
      <c r="IQ102" s="1639"/>
      <c r="IR102" s="1639"/>
      <c r="IS102" s="1639"/>
      <c r="IT102" s="1639"/>
      <c r="IU102" s="1639"/>
      <c r="IV102" s="1639"/>
      <c r="IW102" s="1639"/>
      <c r="IX102" s="1639"/>
      <c r="IY102" s="1639"/>
      <c r="IZ102" s="1639"/>
      <c r="JA102" s="1639"/>
      <c r="JB102" s="1639"/>
      <c r="JC102" s="1639"/>
      <c r="JD102" s="1639"/>
      <c r="JE102" s="1639"/>
      <c r="JF102" s="1639"/>
      <c r="JG102" s="1639"/>
      <c r="JH102" s="1639"/>
      <c r="JI102" s="1639"/>
      <c r="JJ102" s="1639"/>
      <c r="JK102" s="1639"/>
      <c r="JL102" s="1639"/>
      <c r="JM102" s="1639"/>
      <c r="JN102" s="1639"/>
      <c r="JO102" s="1639"/>
      <c r="JP102" s="1639"/>
      <c r="JQ102" s="1639"/>
      <c r="JR102" s="1639"/>
      <c r="JS102" s="1639"/>
      <c r="JT102" s="1639"/>
      <c r="JU102" s="1639"/>
      <c r="JV102" s="1639"/>
      <c r="JW102" s="1639"/>
      <c r="JX102" s="1639"/>
      <c r="JY102" s="1639"/>
      <c r="JZ102" s="1639"/>
      <c r="KA102" s="1639"/>
      <c r="KB102" s="1639"/>
      <c r="KC102" s="1639"/>
      <c r="KD102" s="1639"/>
      <c r="KE102" s="1639"/>
      <c r="KF102" s="1639"/>
      <c r="KG102" s="1639"/>
      <c r="KH102" s="1639"/>
      <c r="KI102" s="1639"/>
      <c r="KJ102" s="1639"/>
      <c r="KK102" s="1639"/>
      <c r="KL102" s="1639"/>
      <c r="KM102" s="1639"/>
      <c r="KN102" s="1639"/>
      <c r="KO102" s="1639"/>
      <c r="KP102" s="1639"/>
      <c r="KQ102" s="1639"/>
      <c r="KR102" s="1639"/>
      <c r="KS102" s="1639"/>
      <c r="KT102" s="1639"/>
      <c r="KU102" s="1639"/>
      <c r="KV102" s="1639"/>
      <c r="KW102" s="1639"/>
      <c r="KX102" s="1639"/>
      <c r="KY102" s="1639"/>
      <c r="KZ102" s="1639"/>
      <c r="LA102" s="1639"/>
      <c r="LB102" s="1639"/>
      <c r="LC102" s="1639"/>
      <c r="LD102" s="1639"/>
      <c r="LE102" s="1639"/>
      <c r="LF102" s="1639"/>
      <c r="LG102" s="1639"/>
      <c r="LH102" s="1639"/>
      <c r="LI102" s="1639"/>
      <c r="LJ102" s="1639"/>
      <c r="LK102" s="1639"/>
      <c r="LL102" s="1639"/>
      <c r="LM102" s="1639"/>
      <c r="LN102" s="1639"/>
      <c r="LO102" s="1639"/>
      <c r="LP102" s="1639"/>
    </row>
    <row r="103" s="1481" customFormat="1" ht="47" customHeight="1" spans="1:328">
      <c r="A103" s="1499">
        <v>45793</v>
      </c>
      <c r="B103" s="1500" t="s">
        <v>151</v>
      </c>
      <c r="C103" s="1501" t="s">
        <v>152</v>
      </c>
      <c r="D103" s="1502">
        <v>4500166636</v>
      </c>
      <c r="E103" s="1503" t="s">
        <v>481</v>
      </c>
      <c r="F103" s="1502" t="s">
        <v>482</v>
      </c>
      <c r="G103" s="1505" t="s">
        <v>76</v>
      </c>
      <c r="H103" s="1505" t="s">
        <v>76</v>
      </c>
      <c r="I103" s="1532" t="s">
        <v>77</v>
      </c>
      <c r="J103" s="1522">
        <v>1728</v>
      </c>
      <c r="K103" s="1534">
        <v>0</v>
      </c>
      <c r="L103" s="1534">
        <v>96</v>
      </c>
      <c r="M103" s="1534">
        <f t="shared" si="87"/>
        <v>18</v>
      </c>
      <c r="N103" s="1536">
        <v>45828</v>
      </c>
      <c r="O103" s="1536">
        <f>N103-4</f>
        <v>45824</v>
      </c>
      <c r="P103" s="1537"/>
      <c r="Q103" s="1562" t="s">
        <v>78</v>
      </c>
      <c r="R103" s="1563"/>
      <c r="S103" s="1563"/>
      <c r="T103" s="1563"/>
      <c r="U103" s="1563"/>
      <c r="V103" s="1532"/>
      <c r="W103" s="2931" t="s">
        <v>111</v>
      </c>
      <c r="X103" s="1565">
        <v>45793</v>
      </c>
      <c r="Y103" s="1589" t="s">
        <v>88</v>
      </c>
      <c r="Z103" s="1589">
        <v>45799</v>
      </c>
      <c r="AA103" s="1589"/>
      <c r="AB103" s="1589"/>
      <c r="AC103" s="1580" t="s">
        <v>483</v>
      </c>
      <c r="AD103" s="1590" t="s">
        <v>122</v>
      </c>
      <c r="AE103" s="2277">
        <v>0.8709</v>
      </c>
      <c r="AF103" s="2278">
        <f t="shared" si="84"/>
        <v>1504.9152</v>
      </c>
      <c r="AG103" s="1504"/>
      <c r="AH103" s="1609" t="s">
        <v>81</v>
      </c>
      <c r="AI103" s="1799">
        <f t="shared" si="80"/>
        <v>1728</v>
      </c>
      <c r="AJ103" s="1609">
        <v>9</v>
      </c>
      <c r="AK103" s="1610">
        <f t="shared" si="85"/>
        <v>1728</v>
      </c>
      <c r="AL103" s="1610"/>
      <c r="AM103" s="1610">
        <f t="shared" si="86"/>
        <v>72</v>
      </c>
      <c r="AN103" s="1610"/>
      <c r="AO103" s="1610"/>
      <c r="AP103" s="1610"/>
      <c r="AQ103" s="1610"/>
      <c r="AR103" s="1610" t="s">
        <v>63</v>
      </c>
      <c r="AS103" s="1610">
        <f t="shared" si="67"/>
        <v>1728</v>
      </c>
      <c r="AT103" s="1610"/>
      <c r="AU103" s="1622">
        <f t="shared" ref="AU103:AU120" si="90">J103/9</f>
        <v>192</v>
      </c>
      <c r="AV103" s="1622">
        <f t="shared" ref="AV103:AV120" si="91">J103/9</f>
        <v>192</v>
      </c>
      <c r="AW103" s="1622">
        <f t="shared" ref="AW103:AW120" si="92">J103/9</f>
        <v>192</v>
      </c>
      <c r="AX103" s="1622">
        <f t="shared" ref="AX103:AX120" si="93">J103/9</f>
        <v>192</v>
      </c>
      <c r="AY103" s="1622">
        <f t="shared" ref="AY103:AY120" si="94">J103/9</f>
        <v>192</v>
      </c>
      <c r="AZ103" s="1622">
        <f t="shared" ref="AZ103:AZ120" si="95">J103/9</f>
        <v>192</v>
      </c>
      <c r="BA103" s="1622">
        <f t="shared" ref="BA103:BA120" si="96">J103/9</f>
        <v>192</v>
      </c>
      <c r="BB103" s="1622">
        <f t="shared" ref="BB103:BB120" si="97">J103/9</f>
        <v>192</v>
      </c>
      <c r="BC103" s="1622">
        <f t="shared" ref="BC103:BC120" si="98">J103/9</f>
        <v>192</v>
      </c>
      <c r="BD103" s="1622">
        <f t="shared" si="88"/>
        <v>184</v>
      </c>
      <c r="BE103" s="1622">
        <f t="shared" si="89"/>
        <v>8</v>
      </c>
      <c r="BF103" s="1534">
        <f>J103/COUNT(AU103:BC103)-(BD103+BE103)</f>
        <v>0</v>
      </c>
      <c r="BG103" s="1638"/>
      <c r="BH103" s="1639"/>
      <c r="BI103" s="1639"/>
      <c r="BJ103" s="1639"/>
      <c r="BK103" s="1639"/>
      <c r="BL103" s="1639"/>
      <c r="BM103" s="1639"/>
      <c r="BN103" s="1639"/>
      <c r="BO103" s="1639"/>
      <c r="BP103" s="1639"/>
      <c r="BQ103" s="1639"/>
      <c r="BR103" s="1639"/>
      <c r="BS103" s="1639"/>
      <c r="BT103" s="1639"/>
      <c r="BU103" s="1639"/>
      <c r="BV103" s="1639"/>
      <c r="BW103" s="1639"/>
      <c r="BX103" s="1639"/>
      <c r="BY103" s="1639"/>
      <c r="BZ103" s="1639"/>
      <c r="CA103" s="1639"/>
      <c r="CB103" s="1639"/>
      <c r="CC103" s="1639"/>
      <c r="CD103" s="1639"/>
      <c r="CE103" s="1639"/>
      <c r="CF103" s="1639"/>
      <c r="CG103" s="1639"/>
      <c r="CH103" s="1639"/>
      <c r="CI103" s="1639"/>
      <c r="CJ103" s="1639"/>
      <c r="CK103" s="1639"/>
      <c r="CL103" s="1639"/>
      <c r="CM103" s="1639"/>
      <c r="CN103" s="1639"/>
      <c r="CO103" s="1639"/>
      <c r="CP103" s="1639"/>
      <c r="CQ103" s="1639"/>
      <c r="CR103" s="1639"/>
      <c r="CS103" s="1639"/>
      <c r="CT103" s="1639"/>
      <c r="CU103" s="1639"/>
      <c r="CV103" s="1639"/>
      <c r="CW103" s="1639"/>
      <c r="CX103" s="1639"/>
      <c r="CY103" s="1639"/>
      <c r="CZ103" s="1639"/>
      <c r="DA103" s="1639"/>
      <c r="DB103" s="1639"/>
      <c r="DC103" s="1639"/>
      <c r="DD103" s="1639"/>
      <c r="DE103" s="1639"/>
      <c r="DF103" s="1639"/>
      <c r="DG103" s="1639"/>
      <c r="DH103" s="1639"/>
      <c r="DI103" s="1639"/>
      <c r="DJ103" s="1639"/>
      <c r="DK103" s="1639"/>
      <c r="DL103" s="1639"/>
      <c r="DM103" s="1639"/>
      <c r="DN103" s="1639"/>
      <c r="DO103" s="1639"/>
      <c r="DP103" s="1639"/>
      <c r="DQ103" s="1639"/>
      <c r="DR103" s="1639"/>
      <c r="DS103" s="1639"/>
      <c r="DT103" s="1639"/>
      <c r="DU103" s="1639"/>
      <c r="DV103" s="1639"/>
      <c r="DW103" s="1639"/>
      <c r="DX103" s="1639"/>
      <c r="DY103" s="1639"/>
      <c r="DZ103" s="1639"/>
      <c r="EA103" s="1639"/>
      <c r="EB103" s="1639"/>
      <c r="EC103" s="1639"/>
      <c r="ED103" s="1639"/>
      <c r="EE103" s="1639"/>
      <c r="EF103" s="1639"/>
      <c r="EG103" s="1639"/>
      <c r="EH103" s="1639"/>
      <c r="EI103" s="1639"/>
      <c r="EJ103" s="1639"/>
      <c r="EK103" s="1639"/>
      <c r="EL103" s="1639"/>
      <c r="EM103" s="1639"/>
      <c r="EN103" s="1639"/>
      <c r="EO103" s="1639"/>
      <c r="EP103" s="1639"/>
      <c r="EQ103" s="1639"/>
      <c r="ER103" s="1639"/>
      <c r="ES103" s="1639"/>
      <c r="ET103" s="1639"/>
      <c r="EU103" s="1639"/>
      <c r="EV103" s="1639"/>
      <c r="EW103" s="1639"/>
      <c r="EX103" s="1639"/>
      <c r="EY103" s="1639"/>
      <c r="EZ103" s="1639"/>
      <c r="FA103" s="1639"/>
      <c r="FB103" s="1639"/>
      <c r="FC103" s="1639"/>
      <c r="FD103" s="1639"/>
      <c r="FE103" s="1639"/>
      <c r="FF103" s="1639"/>
      <c r="FG103" s="1639"/>
      <c r="FH103" s="1639"/>
      <c r="FI103" s="1639"/>
      <c r="FJ103" s="1639"/>
      <c r="FK103" s="1639"/>
      <c r="FL103" s="1639"/>
      <c r="FM103" s="1639"/>
      <c r="FN103" s="1639"/>
      <c r="FO103" s="1639"/>
      <c r="FP103" s="1639"/>
      <c r="FQ103" s="1639"/>
      <c r="FR103" s="1639"/>
      <c r="FS103" s="1639"/>
      <c r="FT103" s="1639"/>
      <c r="FU103" s="1639"/>
      <c r="FV103" s="1639"/>
      <c r="FW103" s="1639"/>
      <c r="FX103" s="1639"/>
      <c r="FY103" s="1639"/>
      <c r="FZ103" s="1639"/>
      <c r="GA103" s="1639"/>
      <c r="GB103" s="1639"/>
      <c r="GC103" s="1639"/>
      <c r="GD103" s="1639"/>
      <c r="GE103" s="1639"/>
      <c r="GF103" s="1639"/>
      <c r="GG103" s="1639"/>
      <c r="GH103" s="1639"/>
      <c r="GI103" s="1639"/>
      <c r="GJ103" s="1639"/>
      <c r="GK103" s="1639"/>
      <c r="GL103" s="1639"/>
      <c r="GM103" s="1639"/>
      <c r="GN103" s="1639"/>
      <c r="GO103" s="1639"/>
      <c r="GP103" s="1639"/>
      <c r="GQ103" s="1639"/>
      <c r="GR103" s="1639"/>
      <c r="GS103" s="1639"/>
      <c r="GT103" s="1639"/>
      <c r="GU103" s="1639"/>
      <c r="GV103" s="1639"/>
      <c r="GW103" s="1639"/>
      <c r="GX103" s="1639"/>
      <c r="GY103" s="1639"/>
      <c r="GZ103" s="1639"/>
      <c r="HA103" s="1639"/>
      <c r="HB103" s="1639"/>
      <c r="HC103" s="1639"/>
      <c r="HD103" s="1639"/>
      <c r="HE103" s="1639"/>
      <c r="HF103" s="1639"/>
      <c r="HG103" s="1639"/>
      <c r="HH103" s="1639"/>
      <c r="HI103" s="1639"/>
      <c r="HJ103" s="1639"/>
      <c r="HK103" s="1639"/>
      <c r="HL103" s="1639"/>
      <c r="HM103" s="1639"/>
      <c r="HN103" s="1639"/>
      <c r="HO103" s="1639"/>
      <c r="HP103" s="1639"/>
      <c r="HQ103" s="1639"/>
      <c r="HR103" s="1639"/>
      <c r="HS103" s="1639"/>
      <c r="HT103" s="1639"/>
      <c r="HU103" s="1639"/>
      <c r="HV103" s="1639"/>
      <c r="HW103" s="1639"/>
      <c r="HX103" s="1639"/>
      <c r="HY103" s="1639"/>
      <c r="HZ103" s="1639"/>
      <c r="IA103" s="1639"/>
      <c r="IB103" s="1639"/>
      <c r="IC103" s="1639"/>
      <c r="ID103" s="1639"/>
      <c r="IE103" s="1639"/>
      <c r="IF103" s="1639"/>
      <c r="IG103" s="1639"/>
      <c r="IH103" s="1639"/>
      <c r="II103" s="1639"/>
      <c r="IJ103" s="1639"/>
      <c r="IK103" s="1639"/>
      <c r="IL103" s="1639"/>
      <c r="IM103" s="1639"/>
      <c r="IN103" s="1639"/>
      <c r="IO103" s="1639"/>
      <c r="IP103" s="1639"/>
      <c r="IQ103" s="1639"/>
      <c r="IR103" s="1639"/>
      <c r="IS103" s="1639"/>
      <c r="IT103" s="1639"/>
      <c r="IU103" s="1639"/>
      <c r="IV103" s="1639"/>
      <c r="IW103" s="1639"/>
      <c r="IX103" s="1639"/>
      <c r="IY103" s="1639"/>
      <c r="IZ103" s="1639"/>
      <c r="JA103" s="1639"/>
      <c r="JB103" s="1639"/>
      <c r="JC103" s="1639"/>
      <c r="JD103" s="1639"/>
      <c r="JE103" s="1639"/>
      <c r="JF103" s="1639"/>
      <c r="JG103" s="1639"/>
      <c r="JH103" s="1639"/>
      <c r="JI103" s="1639"/>
      <c r="JJ103" s="1639"/>
      <c r="JK103" s="1639"/>
      <c r="JL103" s="1639"/>
      <c r="JM103" s="1639"/>
      <c r="JN103" s="1639"/>
      <c r="JO103" s="1639"/>
      <c r="JP103" s="1639"/>
      <c r="JQ103" s="1639"/>
      <c r="JR103" s="1639"/>
      <c r="JS103" s="1639"/>
      <c r="JT103" s="1639"/>
      <c r="JU103" s="1639"/>
      <c r="JV103" s="1639"/>
      <c r="JW103" s="1639"/>
      <c r="JX103" s="1639"/>
      <c r="JY103" s="1639"/>
      <c r="JZ103" s="1639"/>
      <c r="KA103" s="1639"/>
      <c r="KB103" s="1639"/>
      <c r="KC103" s="1639"/>
      <c r="KD103" s="1639"/>
      <c r="KE103" s="1639"/>
      <c r="KF103" s="1639"/>
      <c r="KG103" s="1639"/>
      <c r="KH103" s="1639"/>
      <c r="KI103" s="1639"/>
      <c r="KJ103" s="1639"/>
      <c r="KK103" s="1639"/>
      <c r="KL103" s="1639"/>
      <c r="KM103" s="1639"/>
      <c r="KN103" s="1639"/>
      <c r="KO103" s="1639"/>
      <c r="KP103" s="1639"/>
      <c r="KQ103" s="1639"/>
      <c r="KR103" s="1639"/>
      <c r="KS103" s="1639"/>
      <c r="KT103" s="1639"/>
      <c r="KU103" s="1639"/>
      <c r="KV103" s="1639"/>
      <c r="KW103" s="1639"/>
      <c r="KX103" s="1639"/>
      <c r="KY103" s="1639"/>
      <c r="KZ103" s="1639"/>
      <c r="LA103" s="1639"/>
      <c r="LB103" s="1639"/>
      <c r="LC103" s="1639"/>
      <c r="LD103" s="1639"/>
      <c r="LE103" s="1639"/>
      <c r="LF103" s="1639"/>
      <c r="LG103" s="1639"/>
      <c r="LH103" s="1639"/>
      <c r="LI103" s="1639"/>
      <c r="LJ103" s="1639"/>
      <c r="LK103" s="1639"/>
      <c r="LL103" s="1639"/>
      <c r="LM103" s="1639"/>
      <c r="LN103" s="1639"/>
      <c r="LO103" s="1639"/>
      <c r="LP103" s="1639"/>
    </row>
    <row r="104" s="1481" customFormat="1" ht="47" customHeight="1" spans="1:328">
      <c r="A104" s="1499">
        <v>45792</v>
      </c>
      <c r="B104" s="1500" t="s">
        <v>484</v>
      </c>
      <c r="C104" s="1501" t="s">
        <v>195</v>
      </c>
      <c r="D104" s="1502">
        <v>4500166409</v>
      </c>
      <c r="E104" s="1503"/>
      <c r="F104" s="1502" t="s">
        <v>485</v>
      </c>
      <c r="G104" s="1505" t="s">
        <v>76</v>
      </c>
      <c r="H104" s="1505" t="s">
        <v>76</v>
      </c>
      <c r="I104" s="1532" t="s">
        <v>77</v>
      </c>
      <c r="J104" s="1522">
        <v>960</v>
      </c>
      <c r="K104" s="1534">
        <v>0</v>
      </c>
      <c r="L104" s="1534">
        <v>96</v>
      </c>
      <c r="M104" s="1534">
        <f t="shared" si="87"/>
        <v>10</v>
      </c>
      <c r="N104" s="1536">
        <v>45828</v>
      </c>
      <c r="O104" s="1536">
        <f>N104-4</f>
        <v>45824</v>
      </c>
      <c r="P104" s="1537"/>
      <c r="Q104" s="1562" t="s">
        <v>78</v>
      </c>
      <c r="R104" s="1563"/>
      <c r="S104" s="1563"/>
      <c r="T104" s="1563"/>
      <c r="U104" s="1563"/>
      <c r="V104" s="1532"/>
      <c r="W104" s="2931" t="s">
        <v>111</v>
      </c>
      <c r="X104" s="1565">
        <v>45792</v>
      </c>
      <c r="Y104" s="1589" t="s">
        <v>88</v>
      </c>
      <c r="Z104" s="1589" t="s">
        <v>88</v>
      </c>
      <c r="AA104" s="1589"/>
      <c r="AB104" s="1589"/>
      <c r="AC104" s="1580" t="s">
        <v>486</v>
      </c>
      <c r="AD104" s="1590" t="s">
        <v>122</v>
      </c>
      <c r="AE104" s="2277">
        <v>0.8709</v>
      </c>
      <c r="AF104" s="2278">
        <f t="shared" si="84"/>
        <v>836.064</v>
      </c>
      <c r="AG104" s="1504"/>
      <c r="AH104" s="1609" t="s">
        <v>81</v>
      </c>
      <c r="AI104" s="1799">
        <f t="shared" si="80"/>
        <v>960</v>
      </c>
      <c r="AJ104" s="1609">
        <v>9</v>
      </c>
      <c r="AK104" s="1610">
        <f t="shared" si="85"/>
        <v>960</v>
      </c>
      <c r="AL104" s="1610"/>
      <c r="AM104" s="1610">
        <f t="shared" si="86"/>
        <v>40</v>
      </c>
      <c r="AN104" s="1610"/>
      <c r="AO104" s="1610"/>
      <c r="AP104" s="1610"/>
      <c r="AQ104" s="1610"/>
      <c r="AR104" s="1610" t="s">
        <v>63</v>
      </c>
      <c r="AS104" s="1610">
        <f t="shared" si="67"/>
        <v>960</v>
      </c>
      <c r="AT104" s="1610"/>
      <c r="AU104" s="1622">
        <f t="shared" si="90"/>
        <v>106.666666666667</v>
      </c>
      <c r="AV104" s="1622">
        <f t="shared" si="91"/>
        <v>106.666666666667</v>
      </c>
      <c r="AW104" s="1622">
        <f t="shared" si="92"/>
        <v>106.666666666667</v>
      </c>
      <c r="AX104" s="1622">
        <f t="shared" si="93"/>
        <v>106.666666666667</v>
      </c>
      <c r="AY104" s="1622">
        <f t="shared" si="94"/>
        <v>106.666666666667</v>
      </c>
      <c r="AZ104" s="1622">
        <f t="shared" si="95"/>
        <v>106.666666666667</v>
      </c>
      <c r="BA104" s="1622">
        <f t="shared" si="96"/>
        <v>106.666666666667</v>
      </c>
      <c r="BB104" s="1622">
        <f t="shared" si="97"/>
        <v>106.666666666667</v>
      </c>
      <c r="BC104" s="1622">
        <f t="shared" si="98"/>
        <v>106.666666666667</v>
      </c>
      <c r="BD104" s="1622">
        <f t="shared" si="88"/>
        <v>102.222222222222</v>
      </c>
      <c r="BE104" s="1622">
        <f t="shared" si="89"/>
        <v>4.44444444444444</v>
      </c>
      <c r="BF104" s="1534">
        <f>J104/COUNT(AU104:BC104)-(BD104+BE104)</f>
        <v>0</v>
      </c>
      <c r="BG104" s="1638"/>
      <c r="BH104" s="1639"/>
      <c r="BI104" s="1639"/>
      <c r="BJ104" s="1639"/>
      <c r="BK104" s="1639"/>
      <c r="BL104" s="1639"/>
      <c r="BM104" s="1639"/>
      <c r="BN104" s="1639"/>
      <c r="BO104" s="1639"/>
      <c r="BP104" s="1639"/>
      <c r="BQ104" s="1639"/>
      <c r="BR104" s="1639"/>
      <c r="BS104" s="1639"/>
      <c r="BT104" s="1639"/>
      <c r="BU104" s="1639"/>
      <c r="BV104" s="1639"/>
      <c r="BW104" s="1639"/>
      <c r="BX104" s="1639"/>
      <c r="BY104" s="1639"/>
      <c r="BZ104" s="1639"/>
      <c r="CA104" s="1639"/>
      <c r="CB104" s="1639"/>
      <c r="CC104" s="1639"/>
      <c r="CD104" s="1639"/>
      <c r="CE104" s="1639"/>
      <c r="CF104" s="1639"/>
      <c r="CG104" s="1639"/>
      <c r="CH104" s="1639"/>
      <c r="CI104" s="1639"/>
      <c r="CJ104" s="1639"/>
      <c r="CK104" s="1639"/>
      <c r="CL104" s="1639"/>
      <c r="CM104" s="1639"/>
      <c r="CN104" s="1639"/>
      <c r="CO104" s="1639"/>
      <c r="CP104" s="1639"/>
      <c r="CQ104" s="1639"/>
      <c r="CR104" s="1639"/>
      <c r="CS104" s="1639"/>
      <c r="CT104" s="1639"/>
      <c r="CU104" s="1639"/>
      <c r="CV104" s="1639"/>
      <c r="CW104" s="1639"/>
      <c r="CX104" s="1639"/>
      <c r="CY104" s="1639"/>
      <c r="CZ104" s="1639"/>
      <c r="DA104" s="1639"/>
      <c r="DB104" s="1639"/>
      <c r="DC104" s="1639"/>
      <c r="DD104" s="1639"/>
      <c r="DE104" s="1639"/>
      <c r="DF104" s="1639"/>
      <c r="DG104" s="1639"/>
      <c r="DH104" s="1639"/>
      <c r="DI104" s="1639"/>
      <c r="DJ104" s="1639"/>
      <c r="DK104" s="1639"/>
      <c r="DL104" s="1639"/>
      <c r="DM104" s="1639"/>
      <c r="DN104" s="1639"/>
      <c r="DO104" s="1639"/>
      <c r="DP104" s="1639"/>
      <c r="DQ104" s="1639"/>
      <c r="DR104" s="1639"/>
      <c r="DS104" s="1639"/>
      <c r="DT104" s="1639"/>
      <c r="DU104" s="1639"/>
      <c r="DV104" s="1639"/>
      <c r="DW104" s="1639"/>
      <c r="DX104" s="1639"/>
      <c r="DY104" s="1639"/>
      <c r="DZ104" s="1639"/>
      <c r="EA104" s="1639"/>
      <c r="EB104" s="1639"/>
      <c r="EC104" s="1639"/>
      <c r="ED104" s="1639"/>
      <c r="EE104" s="1639"/>
      <c r="EF104" s="1639"/>
      <c r="EG104" s="1639"/>
      <c r="EH104" s="1639"/>
      <c r="EI104" s="1639"/>
      <c r="EJ104" s="1639"/>
      <c r="EK104" s="1639"/>
      <c r="EL104" s="1639"/>
      <c r="EM104" s="1639"/>
      <c r="EN104" s="1639"/>
      <c r="EO104" s="1639"/>
      <c r="EP104" s="1639"/>
      <c r="EQ104" s="1639"/>
      <c r="ER104" s="1639"/>
      <c r="ES104" s="1639"/>
      <c r="ET104" s="1639"/>
      <c r="EU104" s="1639"/>
      <c r="EV104" s="1639"/>
      <c r="EW104" s="1639"/>
      <c r="EX104" s="1639"/>
      <c r="EY104" s="1639"/>
      <c r="EZ104" s="1639"/>
      <c r="FA104" s="1639"/>
      <c r="FB104" s="1639"/>
      <c r="FC104" s="1639"/>
      <c r="FD104" s="1639"/>
      <c r="FE104" s="1639"/>
      <c r="FF104" s="1639"/>
      <c r="FG104" s="1639"/>
      <c r="FH104" s="1639"/>
      <c r="FI104" s="1639"/>
      <c r="FJ104" s="1639"/>
      <c r="FK104" s="1639"/>
      <c r="FL104" s="1639"/>
      <c r="FM104" s="1639"/>
      <c r="FN104" s="1639"/>
      <c r="FO104" s="1639"/>
      <c r="FP104" s="1639"/>
      <c r="FQ104" s="1639"/>
      <c r="FR104" s="1639"/>
      <c r="FS104" s="1639"/>
      <c r="FT104" s="1639"/>
      <c r="FU104" s="1639"/>
      <c r="FV104" s="1639"/>
      <c r="FW104" s="1639"/>
      <c r="FX104" s="1639"/>
      <c r="FY104" s="1639"/>
      <c r="FZ104" s="1639"/>
      <c r="GA104" s="1639"/>
      <c r="GB104" s="1639"/>
      <c r="GC104" s="1639"/>
      <c r="GD104" s="1639"/>
      <c r="GE104" s="1639"/>
      <c r="GF104" s="1639"/>
      <c r="GG104" s="1639"/>
      <c r="GH104" s="1639"/>
      <c r="GI104" s="1639"/>
      <c r="GJ104" s="1639"/>
      <c r="GK104" s="1639"/>
      <c r="GL104" s="1639"/>
      <c r="GM104" s="1639"/>
      <c r="GN104" s="1639"/>
      <c r="GO104" s="1639"/>
      <c r="GP104" s="1639"/>
      <c r="GQ104" s="1639"/>
      <c r="GR104" s="1639"/>
      <c r="GS104" s="1639"/>
      <c r="GT104" s="1639"/>
      <c r="GU104" s="1639"/>
      <c r="GV104" s="1639"/>
      <c r="GW104" s="1639"/>
      <c r="GX104" s="1639"/>
      <c r="GY104" s="1639"/>
      <c r="GZ104" s="1639"/>
      <c r="HA104" s="1639"/>
      <c r="HB104" s="1639"/>
      <c r="HC104" s="1639"/>
      <c r="HD104" s="1639"/>
      <c r="HE104" s="1639"/>
      <c r="HF104" s="1639"/>
      <c r="HG104" s="1639"/>
      <c r="HH104" s="1639"/>
      <c r="HI104" s="1639"/>
      <c r="HJ104" s="1639"/>
      <c r="HK104" s="1639"/>
      <c r="HL104" s="1639"/>
      <c r="HM104" s="1639"/>
      <c r="HN104" s="1639"/>
      <c r="HO104" s="1639"/>
      <c r="HP104" s="1639"/>
      <c r="HQ104" s="1639"/>
      <c r="HR104" s="1639"/>
      <c r="HS104" s="1639"/>
      <c r="HT104" s="1639"/>
      <c r="HU104" s="1639"/>
      <c r="HV104" s="1639"/>
      <c r="HW104" s="1639"/>
      <c r="HX104" s="1639"/>
      <c r="HY104" s="1639"/>
      <c r="HZ104" s="1639"/>
      <c r="IA104" s="1639"/>
      <c r="IB104" s="1639"/>
      <c r="IC104" s="1639"/>
      <c r="ID104" s="1639"/>
      <c r="IE104" s="1639"/>
      <c r="IF104" s="1639"/>
      <c r="IG104" s="1639"/>
      <c r="IH104" s="1639"/>
      <c r="II104" s="1639"/>
      <c r="IJ104" s="1639"/>
      <c r="IK104" s="1639"/>
      <c r="IL104" s="1639"/>
      <c r="IM104" s="1639"/>
      <c r="IN104" s="1639"/>
      <c r="IO104" s="1639"/>
      <c r="IP104" s="1639"/>
      <c r="IQ104" s="1639"/>
      <c r="IR104" s="1639"/>
      <c r="IS104" s="1639"/>
      <c r="IT104" s="1639"/>
      <c r="IU104" s="1639"/>
      <c r="IV104" s="1639"/>
      <c r="IW104" s="1639"/>
      <c r="IX104" s="1639"/>
      <c r="IY104" s="1639"/>
      <c r="IZ104" s="1639"/>
      <c r="JA104" s="1639"/>
      <c r="JB104" s="1639"/>
      <c r="JC104" s="1639"/>
      <c r="JD104" s="1639"/>
      <c r="JE104" s="1639"/>
      <c r="JF104" s="1639"/>
      <c r="JG104" s="1639"/>
      <c r="JH104" s="1639"/>
      <c r="JI104" s="1639"/>
      <c r="JJ104" s="1639"/>
      <c r="JK104" s="1639"/>
      <c r="JL104" s="1639"/>
      <c r="JM104" s="1639"/>
      <c r="JN104" s="1639"/>
      <c r="JO104" s="1639"/>
      <c r="JP104" s="1639"/>
      <c r="JQ104" s="1639"/>
      <c r="JR104" s="1639"/>
      <c r="JS104" s="1639"/>
      <c r="JT104" s="1639"/>
      <c r="JU104" s="1639"/>
      <c r="JV104" s="1639"/>
      <c r="JW104" s="1639"/>
      <c r="JX104" s="1639"/>
      <c r="JY104" s="1639"/>
      <c r="JZ104" s="1639"/>
      <c r="KA104" s="1639"/>
      <c r="KB104" s="1639"/>
      <c r="KC104" s="1639"/>
      <c r="KD104" s="1639"/>
      <c r="KE104" s="1639"/>
      <c r="KF104" s="1639"/>
      <c r="KG104" s="1639"/>
      <c r="KH104" s="1639"/>
      <c r="KI104" s="1639"/>
      <c r="KJ104" s="1639"/>
      <c r="KK104" s="1639"/>
      <c r="KL104" s="1639"/>
      <c r="KM104" s="1639"/>
      <c r="KN104" s="1639"/>
      <c r="KO104" s="1639"/>
      <c r="KP104" s="1639"/>
      <c r="KQ104" s="1639"/>
      <c r="KR104" s="1639"/>
      <c r="KS104" s="1639"/>
      <c r="KT104" s="1639"/>
      <c r="KU104" s="1639"/>
      <c r="KV104" s="1639"/>
      <c r="KW104" s="1639"/>
      <c r="KX104" s="1639"/>
      <c r="KY104" s="1639"/>
      <c r="KZ104" s="1639"/>
      <c r="LA104" s="1639"/>
      <c r="LB104" s="1639"/>
      <c r="LC104" s="1639"/>
      <c r="LD104" s="1639"/>
      <c r="LE104" s="1639"/>
      <c r="LF104" s="1639"/>
      <c r="LG104" s="1639"/>
      <c r="LH104" s="1639"/>
      <c r="LI104" s="1639"/>
      <c r="LJ104" s="1639"/>
      <c r="LK104" s="1639"/>
      <c r="LL104" s="1639"/>
      <c r="LM104" s="1639"/>
      <c r="LN104" s="1639"/>
      <c r="LO104" s="1639"/>
      <c r="LP104" s="1639"/>
    </row>
    <row r="105" s="1481" customFormat="1" ht="47" customHeight="1" spans="1:328">
      <c r="A105" s="1499">
        <v>45778</v>
      </c>
      <c r="B105" s="1500" t="s">
        <v>382</v>
      </c>
      <c r="C105" s="1501" t="s">
        <v>98</v>
      </c>
      <c r="D105" s="1502">
        <v>4500165533</v>
      </c>
      <c r="E105" s="1503" t="s">
        <v>487</v>
      </c>
      <c r="F105" s="1502" t="s">
        <v>488</v>
      </c>
      <c r="G105" s="2274" t="s">
        <v>176</v>
      </c>
      <c r="H105" s="1505" t="s">
        <v>385</v>
      </c>
      <c r="I105" s="1532" t="s">
        <v>177</v>
      </c>
      <c r="J105" s="1522">
        <v>8280</v>
      </c>
      <c r="K105" s="1534">
        <v>24</v>
      </c>
      <c r="L105" s="1534">
        <v>2760</v>
      </c>
      <c r="M105" s="2594">
        <f t="shared" si="87"/>
        <v>3</v>
      </c>
      <c r="N105" s="1536">
        <v>45827</v>
      </c>
      <c r="O105" s="1536">
        <f t="shared" ref="O105:O112" si="99">N105-3</f>
        <v>45824</v>
      </c>
      <c r="P105" s="1537" t="s">
        <v>489</v>
      </c>
      <c r="Q105" s="1562" t="s">
        <v>78</v>
      </c>
      <c r="R105" s="1563"/>
      <c r="S105" s="1563"/>
      <c r="T105" s="1563"/>
      <c r="U105" s="1563"/>
      <c r="V105" s="2308">
        <v>45824</v>
      </c>
      <c r="W105" s="2931" t="s">
        <v>111</v>
      </c>
      <c r="X105" s="1565" t="s">
        <v>387</v>
      </c>
      <c r="Y105" s="1589" t="s">
        <v>88</v>
      </c>
      <c r="Z105" s="1589" t="s">
        <v>388</v>
      </c>
      <c r="AA105" s="1589"/>
      <c r="AB105" s="1589"/>
      <c r="AC105" s="1580" t="s">
        <v>389</v>
      </c>
      <c r="AD105" s="1590" t="s">
        <v>390</v>
      </c>
      <c r="AE105" s="2277">
        <v>1451.2567</v>
      </c>
      <c r="AF105" s="2278">
        <f t="shared" ref="AF105:AF111" si="100">AE105*M105</f>
        <v>4353.7701</v>
      </c>
      <c r="AG105" s="1504" t="s">
        <v>453</v>
      </c>
      <c r="AH105" s="1609" t="s">
        <v>81</v>
      </c>
      <c r="AI105" s="1799">
        <f t="shared" si="80"/>
        <v>8280</v>
      </c>
      <c r="AJ105" s="1609">
        <v>9</v>
      </c>
      <c r="AK105" s="1610">
        <f t="shared" ref="AK105:AK120" si="101">J105</f>
        <v>8280</v>
      </c>
      <c r="AL105" s="1610"/>
      <c r="AM105" s="1610">
        <f t="shared" ref="AM105:AM120" si="102">J105/24</f>
        <v>345</v>
      </c>
      <c r="AN105" s="1610"/>
      <c r="AO105" s="1610"/>
      <c r="AP105" s="1610"/>
      <c r="AQ105" s="1610"/>
      <c r="AR105" s="1610" t="s">
        <v>63</v>
      </c>
      <c r="AS105" s="1610">
        <f t="shared" si="67"/>
        <v>8280</v>
      </c>
      <c r="AT105" s="1610"/>
      <c r="AU105" s="1622">
        <f t="shared" si="90"/>
        <v>920</v>
      </c>
      <c r="AV105" s="1622">
        <f t="shared" si="91"/>
        <v>920</v>
      </c>
      <c r="AW105" s="1622">
        <f t="shared" si="92"/>
        <v>920</v>
      </c>
      <c r="AX105" s="1622">
        <f t="shared" si="93"/>
        <v>920</v>
      </c>
      <c r="AY105" s="1622">
        <f t="shared" si="94"/>
        <v>920</v>
      </c>
      <c r="AZ105" s="1622">
        <f t="shared" si="95"/>
        <v>920</v>
      </c>
      <c r="BA105" s="1622">
        <f t="shared" si="96"/>
        <v>920</v>
      </c>
      <c r="BB105" s="1622">
        <f t="shared" si="97"/>
        <v>920</v>
      </c>
      <c r="BC105" s="1622">
        <f t="shared" si="98"/>
        <v>920</v>
      </c>
      <c r="BD105" s="1622">
        <f t="shared" si="88"/>
        <v>881.666666666667</v>
      </c>
      <c r="BE105" s="1622">
        <f t="shared" si="89"/>
        <v>38.3333333333333</v>
      </c>
      <c r="BF105" s="1534"/>
      <c r="BG105" s="1638"/>
      <c r="BH105" s="1639"/>
      <c r="BI105" s="1639"/>
      <c r="BJ105" s="1639"/>
      <c r="BK105" s="1639"/>
      <c r="BL105" s="1639"/>
      <c r="BM105" s="1639"/>
      <c r="BN105" s="1639"/>
      <c r="BO105" s="1639"/>
      <c r="BP105" s="1639"/>
      <c r="BQ105" s="1639"/>
      <c r="BR105" s="1639"/>
      <c r="BS105" s="1639"/>
      <c r="BT105" s="1639"/>
      <c r="BU105" s="1639"/>
      <c r="BV105" s="1639"/>
      <c r="BW105" s="1639"/>
      <c r="BX105" s="1639"/>
      <c r="BY105" s="1639"/>
      <c r="BZ105" s="1639"/>
      <c r="CA105" s="1639"/>
      <c r="CB105" s="1639"/>
      <c r="CC105" s="1639"/>
      <c r="CD105" s="1639"/>
      <c r="CE105" s="1639"/>
      <c r="CF105" s="1639"/>
      <c r="CG105" s="1639"/>
      <c r="CH105" s="1639"/>
      <c r="CI105" s="1639"/>
      <c r="CJ105" s="1639"/>
      <c r="CK105" s="1639"/>
      <c r="CL105" s="1639"/>
      <c r="CM105" s="1639"/>
      <c r="CN105" s="1639"/>
      <c r="CO105" s="1639"/>
      <c r="CP105" s="1639"/>
      <c r="CQ105" s="1639"/>
      <c r="CR105" s="1639"/>
      <c r="CS105" s="1639"/>
      <c r="CT105" s="1639"/>
      <c r="CU105" s="1639"/>
      <c r="CV105" s="1639"/>
      <c r="CW105" s="1639"/>
      <c r="CX105" s="1639"/>
      <c r="CY105" s="1639"/>
      <c r="CZ105" s="1639"/>
      <c r="DA105" s="1639"/>
      <c r="DB105" s="1639"/>
      <c r="DC105" s="1639"/>
      <c r="DD105" s="1639"/>
      <c r="DE105" s="1639"/>
      <c r="DF105" s="1639"/>
      <c r="DG105" s="1639"/>
      <c r="DH105" s="1639"/>
      <c r="DI105" s="1639"/>
      <c r="DJ105" s="1639"/>
      <c r="DK105" s="1639"/>
      <c r="DL105" s="1639"/>
      <c r="DM105" s="1639"/>
      <c r="DN105" s="1639"/>
      <c r="DO105" s="1639"/>
      <c r="DP105" s="1639"/>
      <c r="DQ105" s="1639"/>
      <c r="DR105" s="1639"/>
      <c r="DS105" s="1639"/>
      <c r="DT105" s="1639"/>
      <c r="DU105" s="1639"/>
      <c r="DV105" s="1639"/>
      <c r="DW105" s="1639"/>
      <c r="DX105" s="1639"/>
      <c r="DY105" s="1639"/>
      <c r="DZ105" s="1639"/>
      <c r="EA105" s="1639"/>
      <c r="EB105" s="1639"/>
      <c r="EC105" s="1639"/>
      <c r="ED105" s="1639"/>
      <c r="EE105" s="1639"/>
      <c r="EF105" s="1639"/>
      <c r="EG105" s="1639"/>
      <c r="EH105" s="1639"/>
      <c r="EI105" s="1639"/>
      <c r="EJ105" s="1639"/>
      <c r="EK105" s="1639"/>
      <c r="EL105" s="1639"/>
      <c r="EM105" s="1639"/>
      <c r="EN105" s="1639"/>
      <c r="EO105" s="1639"/>
      <c r="EP105" s="1639"/>
      <c r="EQ105" s="1639"/>
      <c r="ER105" s="1639"/>
      <c r="ES105" s="1639"/>
      <c r="ET105" s="1639"/>
      <c r="EU105" s="1639"/>
      <c r="EV105" s="1639"/>
      <c r="EW105" s="1639"/>
      <c r="EX105" s="1639"/>
      <c r="EY105" s="1639"/>
      <c r="EZ105" s="1639"/>
      <c r="FA105" s="1639"/>
      <c r="FB105" s="1639"/>
      <c r="FC105" s="1639"/>
      <c r="FD105" s="1639"/>
      <c r="FE105" s="1639"/>
      <c r="FF105" s="1639"/>
      <c r="FG105" s="1639"/>
      <c r="FH105" s="1639"/>
      <c r="FI105" s="1639"/>
      <c r="FJ105" s="1639"/>
      <c r="FK105" s="1639"/>
      <c r="FL105" s="1639"/>
      <c r="FM105" s="1639"/>
      <c r="FN105" s="1639"/>
      <c r="FO105" s="1639"/>
      <c r="FP105" s="1639"/>
      <c r="FQ105" s="1639"/>
      <c r="FR105" s="1639"/>
      <c r="FS105" s="1639"/>
      <c r="FT105" s="1639"/>
      <c r="FU105" s="1639"/>
      <c r="FV105" s="1639"/>
      <c r="FW105" s="1639"/>
      <c r="FX105" s="1639"/>
      <c r="FY105" s="1639"/>
      <c r="FZ105" s="1639"/>
      <c r="GA105" s="1639"/>
      <c r="GB105" s="1639"/>
      <c r="GC105" s="1639"/>
      <c r="GD105" s="1639"/>
      <c r="GE105" s="1639"/>
      <c r="GF105" s="1639"/>
      <c r="GG105" s="1639"/>
      <c r="GH105" s="1639"/>
      <c r="GI105" s="1639"/>
      <c r="GJ105" s="1639"/>
      <c r="GK105" s="1639"/>
      <c r="GL105" s="1639"/>
      <c r="GM105" s="1639"/>
      <c r="GN105" s="1639"/>
      <c r="GO105" s="1639"/>
      <c r="GP105" s="1639"/>
      <c r="GQ105" s="1639"/>
      <c r="GR105" s="1639"/>
      <c r="GS105" s="1639"/>
      <c r="GT105" s="1639"/>
      <c r="GU105" s="1639"/>
      <c r="GV105" s="1639"/>
      <c r="GW105" s="1639"/>
      <c r="GX105" s="1639"/>
      <c r="GY105" s="1639"/>
      <c r="GZ105" s="1639"/>
      <c r="HA105" s="1639"/>
      <c r="HB105" s="1639"/>
      <c r="HC105" s="1639"/>
      <c r="HD105" s="1639"/>
      <c r="HE105" s="1639"/>
      <c r="HF105" s="1639"/>
      <c r="HG105" s="1639"/>
      <c r="HH105" s="1639"/>
      <c r="HI105" s="1639"/>
      <c r="HJ105" s="1639"/>
      <c r="HK105" s="1639"/>
      <c r="HL105" s="1639"/>
      <c r="HM105" s="1639"/>
      <c r="HN105" s="1639"/>
      <c r="HO105" s="1639"/>
      <c r="HP105" s="1639"/>
      <c r="HQ105" s="1639"/>
      <c r="HR105" s="1639"/>
      <c r="HS105" s="1639"/>
      <c r="HT105" s="1639"/>
      <c r="HU105" s="1639"/>
      <c r="HV105" s="1639"/>
      <c r="HW105" s="1639"/>
      <c r="HX105" s="1639"/>
      <c r="HY105" s="1639"/>
      <c r="HZ105" s="1639"/>
      <c r="IA105" s="1639"/>
      <c r="IB105" s="1639"/>
      <c r="IC105" s="1639"/>
      <c r="ID105" s="1639"/>
      <c r="IE105" s="1639"/>
      <c r="IF105" s="1639"/>
      <c r="IG105" s="1639"/>
      <c r="IH105" s="1639"/>
      <c r="II105" s="1639"/>
      <c r="IJ105" s="1639"/>
      <c r="IK105" s="1639"/>
      <c r="IL105" s="1639"/>
      <c r="IM105" s="1639"/>
      <c r="IN105" s="1639"/>
      <c r="IO105" s="1639"/>
      <c r="IP105" s="1639"/>
      <c r="IQ105" s="1639"/>
      <c r="IR105" s="1639"/>
      <c r="IS105" s="1639"/>
      <c r="IT105" s="1639"/>
      <c r="IU105" s="1639"/>
      <c r="IV105" s="1639"/>
      <c r="IW105" s="1639"/>
      <c r="IX105" s="1639"/>
      <c r="IY105" s="1639"/>
      <c r="IZ105" s="1639"/>
      <c r="JA105" s="1639"/>
      <c r="JB105" s="1639"/>
      <c r="JC105" s="1639"/>
      <c r="JD105" s="1639"/>
      <c r="JE105" s="1639"/>
      <c r="JF105" s="1639"/>
      <c r="JG105" s="1639"/>
      <c r="JH105" s="1639"/>
      <c r="JI105" s="1639"/>
      <c r="JJ105" s="1639"/>
      <c r="JK105" s="1639"/>
      <c r="JL105" s="1639"/>
      <c r="JM105" s="1639"/>
      <c r="JN105" s="1639"/>
      <c r="JO105" s="1639"/>
      <c r="JP105" s="1639"/>
      <c r="JQ105" s="1639"/>
      <c r="JR105" s="1639"/>
      <c r="JS105" s="1639"/>
      <c r="JT105" s="1639"/>
      <c r="JU105" s="1639"/>
      <c r="JV105" s="1639"/>
      <c r="JW105" s="1639"/>
      <c r="JX105" s="1639"/>
      <c r="JY105" s="1639"/>
      <c r="JZ105" s="1639"/>
      <c r="KA105" s="1639"/>
      <c r="KB105" s="1639"/>
      <c r="KC105" s="1639"/>
      <c r="KD105" s="1639"/>
      <c r="KE105" s="1639"/>
      <c r="KF105" s="1639"/>
      <c r="KG105" s="1639"/>
      <c r="KH105" s="1639"/>
      <c r="KI105" s="1639"/>
      <c r="KJ105" s="1639"/>
      <c r="KK105" s="1639"/>
      <c r="KL105" s="1639"/>
      <c r="KM105" s="1639"/>
      <c r="KN105" s="1639"/>
      <c r="KO105" s="1639"/>
      <c r="KP105" s="1639"/>
      <c r="KQ105" s="1639"/>
      <c r="KR105" s="1639"/>
      <c r="KS105" s="1639"/>
      <c r="KT105" s="1639"/>
      <c r="KU105" s="1639"/>
      <c r="KV105" s="1639"/>
      <c r="KW105" s="1639"/>
      <c r="KX105" s="1639"/>
      <c r="KY105" s="1639"/>
      <c r="KZ105" s="1639"/>
      <c r="LA105" s="1639"/>
      <c r="LB105" s="1639"/>
      <c r="LC105" s="1639"/>
      <c r="LD105" s="1639"/>
      <c r="LE105" s="1639"/>
      <c r="LF105" s="1639"/>
      <c r="LG105" s="1639"/>
      <c r="LH105" s="1639"/>
      <c r="LI105" s="1639"/>
      <c r="LJ105" s="1639"/>
      <c r="LK105" s="1639"/>
      <c r="LL105" s="1639"/>
      <c r="LM105" s="1639"/>
      <c r="LN105" s="1639"/>
      <c r="LO105" s="1639"/>
      <c r="LP105" s="1639"/>
    </row>
    <row r="106" s="1481" customFormat="1" ht="47" customHeight="1" spans="1:328">
      <c r="A106" s="1499">
        <v>45778</v>
      </c>
      <c r="B106" s="1500" t="s">
        <v>382</v>
      </c>
      <c r="C106" s="1501" t="s">
        <v>98</v>
      </c>
      <c r="D106" s="1502">
        <v>4500165533</v>
      </c>
      <c r="E106" s="1503" t="s">
        <v>490</v>
      </c>
      <c r="F106" s="1502" t="s">
        <v>491</v>
      </c>
      <c r="G106" s="2274" t="s">
        <v>176</v>
      </c>
      <c r="H106" s="1505" t="s">
        <v>385</v>
      </c>
      <c r="I106" s="1532" t="s">
        <v>177</v>
      </c>
      <c r="J106" s="1522">
        <v>5520</v>
      </c>
      <c r="K106" s="1534">
        <v>24</v>
      </c>
      <c r="L106" s="1534">
        <v>2760</v>
      </c>
      <c r="M106" s="2594">
        <f t="shared" si="87"/>
        <v>2</v>
      </c>
      <c r="N106" s="1536">
        <v>45827</v>
      </c>
      <c r="O106" s="1536">
        <f t="shared" si="99"/>
        <v>45824</v>
      </c>
      <c r="P106" s="1537" t="s">
        <v>489</v>
      </c>
      <c r="Q106" s="1562" t="s">
        <v>78</v>
      </c>
      <c r="R106" s="1563"/>
      <c r="S106" s="1563"/>
      <c r="T106" s="1563"/>
      <c r="U106" s="1563"/>
      <c r="V106" s="2308">
        <v>45824</v>
      </c>
      <c r="W106" s="2931" t="s">
        <v>111</v>
      </c>
      <c r="X106" s="1565" t="s">
        <v>387</v>
      </c>
      <c r="Y106" s="1589" t="s">
        <v>88</v>
      </c>
      <c r="Z106" s="1589" t="s">
        <v>388</v>
      </c>
      <c r="AA106" s="1589"/>
      <c r="AB106" s="1589"/>
      <c r="AC106" s="1580" t="s">
        <v>389</v>
      </c>
      <c r="AD106" s="1590" t="s">
        <v>390</v>
      </c>
      <c r="AE106" s="2277">
        <v>1451.2567</v>
      </c>
      <c r="AF106" s="2278">
        <f t="shared" si="100"/>
        <v>2902.5134</v>
      </c>
      <c r="AG106" s="1504" t="s">
        <v>492</v>
      </c>
      <c r="AH106" s="1609" t="s">
        <v>81</v>
      </c>
      <c r="AI106" s="1799">
        <f t="shared" si="80"/>
        <v>5520</v>
      </c>
      <c r="AJ106" s="1609">
        <v>9</v>
      </c>
      <c r="AK106" s="1610">
        <f t="shared" si="101"/>
        <v>5520</v>
      </c>
      <c r="AL106" s="1610"/>
      <c r="AM106" s="1610">
        <f t="shared" si="102"/>
        <v>230</v>
      </c>
      <c r="AN106" s="1610"/>
      <c r="AO106" s="1610"/>
      <c r="AP106" s="1610"/>
      <c r="AQ106" s="1610"/>
      <c r="AR106" s="1610" t="s">
        <v>63</v>
      </c>
      <c r="AS106" s="1610">
        <f t="shared" si="67"/>
        <v>5520</v>
      </c>
      <c r="AT106" s="1610"/>
      <c r="AU106" s="1622">
        <f t="shared" si="90"/>
        <v>613.333333333333</v>
      </c>
      <c r="AV106" s="1622">
        <f t="shared" si="91"/>
        <v>613.333333333333</v>
      </c>
      <c r="AW106" s="1622">
        <f t="shared" si="92"/>
        <v>613.333333333333</v>
      </c>
      <c r="AX106" s="1622">
        <f t="shared" si="93"/>
        <v>613.333333333333</v>
      </c>
      <c r="AY106" s="1622">
        <f t="shared" si="94"/>
        <v>613.333333333333</v>
      </c>
      <c r="AZ106" s="1622">
        <f t="shared" si="95"/>
        <v>613.333333333333</v>
      </c>
      <c r="BA106" s="1622">
        <f t="shared" si="96"/>
        <v>613.333333333333</v>
      </c>
      <c r="BB106" s="1622">
        <f t="shared" si="97"/>
        <v>613.333333333333</v>
      </c>
      <c r="BC106" s="1622">
        <f t="shared" si="98"/>
        <v>613.333333333333</v>
      </c>
      <c r="BD106" s="1622">
        <f t="shared" si="88"/>
        <v>587.777777777778</v>
      </c>
      <c r="BE106" s="1622">
        <f t="shared" si="89"/>
        <v>25.5555555555556</v>
      </c>
      <c r="BF106" s="1534"/>
      <c r="BG106" s="1638"/>
      <c r="BH106" s="1639"/>
      <c r="BI106" s="1639"/>
      <c r="BJ106" s="1639"/>
      <c r="BK106" s="1639"/>
      <c r="BL106" s="1639"/>
      <c r="BM106" s="1639"/>
      <c r="BN106" s="1639"/>
      <c r="BO106" s="1639"/>
      <c r="BP106" s="1639"/>
      <c r="BQ106" s="1639"/>
      <c r="BR106" s="1639"/>
      <c r="BS106" s="1639"/>
      <c r="BT106" s="1639"/>
      <c r="BU106" s="1639"/>
      <c r="BV106" s="1639"/>
      <c r="BW106" s="1639"/>
      <c r="BX106" s="1639"/>
      <c r="BY106" s="1639"/>
      <c r="BZ106" s="1639"/>
      <c r="CA106" s="1639"/>
      <c r="CB106" s="1639"/>
      <c r="CC106" s="1639"/>
      <c r="CD106" s="1639"/>
      <c r="CE106" s="1639"/>
      <c r="CF106" s="1639"/>
      <c r="CG106" s="1639"/>
      <c r="CH106" s="1639"/>
      <c r="CI106" s="1639"/>
      <c r="CJ106" s="1639"/>
      <c r="CK106" s="1639"/>
      <c r="CL106" s="1639"/>
      <c r="CM106" s="1639"/>
      <c r="CN106" s="1639"/>
      <c r="CO106" s="1639"/>
      <c r="CP106" s="1639"/>
      <c r="CQ106" s="1639"/>
      <c r="CR106" s="1639"/>
      <c r="CS106" s="1639"/>
      <c r="CT106" s="1639"/>
      <c r="CU106" s="1639"/>
      <c r="CV106" s="1639"/>
      <c r="CW106" s="1639"/>
      <c r="CX106" s="1639"/>
      <c r="CY106" s="1639"/>
      <c r="CZ106" s="1639"/>
      <c r="DA106" s="1639"/>
      <c r="DB106" s="1639"/>
      <c r="DC106" s="1639"/>
      <c r="DD106" s="1639"/>
      <c r="DE106" s="1639"/>
      <c r="DF106" s="1639"/>
      <c r="DG106" s="1639"/>
      <c r="DH106" s="1639"/>
      <c r="DI106" s="1639"/>
      <c r="DJ106" s="1639"/>
      <c r="DK106" s="1639"/>
      <c r="DL106" s="1639"/>
      <c r="DM106" s="1639"/>
      <c r="DN106" s="1639"/>
      <c r="DO106" s="1639"/>
      <c r="DP106" s="1639"/>
      <c r="DQ106" s="1639"/>
      <c r="DR106" s="1639"/>
      <c r="DS106" s="1639"/>
      <c r="DT106" s="1639"/>
      <c r="DU106" s="1639"/>
      <c r="DV106" s="1639"/>
      <c r="DW106" s="1639"/>
      <c r="DX106" s="1639"/>
      <c r="DY106" s="1639"/>
      <c r="DZ106" s="1639"/>
      <c r="EA106" s="1639"/>
      <c r="EB106" s="1639"/>
      <c r="EC106" s="1639"/>
      <c r="ED106" s="1639"/>
      <c r="EE106" s="1639"/>
      <c r="EF106" s="1639"/>
      <c r="EG106" s="1639"/>
      <c r="EH106" s="1639"/>
      <c r="EI106" s="1639"/>
      <c r="EJ106" s="1639"/>
      <c r="EK106" s="1639"/>
      <c r="EL106" s="1639"/>
      <c r="EM106" s="1639"/>
      <c r="EN106" s="1639"/>
      <c r="EO106" s="1639"/>
      <c r="EP106" s="1639"/>
      <c r="EQ106" s="1639"/>
      <c r="ER106" s="1639"/>
      <c r="ES106" s="1639"/>
      <c r="ET106" s="1639"/>
      <c r="EU106" s="1639"/>
      <c r="EV106" s="1639"/>
      <c r="EW106" s="1639"/>
      <c r="EX106" s="1639"/>
      <c r="EY106" s="1639"/>
      <c r="EZ106" s="1639"/>
      <c r="FA106" s="1639"/>
      <c r="FB106" s="1639"/>
      <c r="FC106" s="1639"/>
      <c r="FD106" s="1639"/>
      <c r="FE106" s="1639"/>
      <c r="FF106" s="1639"/>
      <c r="FG106" s="1639"/>
      <c r="FH106" s="1639"/>
      <c r="FI106" s="1639"/>
      <c r="FJ106" s="1639"/>
      <c r="FK106" s="1639"/>
      <c r="FL106" s="1639"/>
      <c r="FM106" s="1639"/>
      <c r="FN106" s="1639"/>
      <c r="FO106" s="1639"/>
      <c r="FP106" s="1639"/>
      <c r="FQ106" s="1639"/>
      <c r="FR106" s="1639"/>
      <c r="FS106" s="1639"/>
      <c r="FT106" s="1639"/>
      <c r="FU106" s="1639"/>
      <c r="FV106" s="1639"/>
      <c r="FW106" s="1639"/>
      <c r="FX106" s="1639"/>
      <c r="FY106" s="1639"/>
      <c r="FZ106" s="1639"/>
      <c r="GA106" s="1639"/>
      <c r="GB106" s="1639"/>
      <c r="GC106" s="1639"/>
      <c r="GD106" s="1639"/>
      <c r="GE106" s="1639"/>
      <c r="GF106" s="1639"/>
      <c r="GG106" s="1639"/>
      <c r="GH106" s="1639"/>
      <c r="GI106" s="1639"/>
      <c r="GJ106" s="1639"/>
      <c r="GK106" s="1639"/>
      <c r="GL106" s="1639"/>
      <c r="GM106" s="1639"/>
      <c r="GN106" s="1639"/>
      <c r="GO106" s="1639"/>
      <c r="GP106" s="1639"/>
      <c r="GQ106" s="1639"/>
      <c r="GR106" s="1639"/>
      <c r="GS106" s="1639"/>
      <c r="GT106" s="1639"/>
      <c r="GU106" s="1639"/>
      <c r="GV106" s="1639"/>
      <c r="GW106" s="1639"/>
      <c r="GX106" s="1639"/>
      <c r="GY106" s="1639"/>
      <c r="GZ106" s="1639"/>
      <c r="HA106" s="1639"/>
      <c r="HB106" s="1639"/>
      <c r="HC106" s="1639"/>
      <c r="HD106" s="1639"/>
      <c r="HE106" s="1639"/>
      <c r="HF106" s="1639"/>
      <c r="HG106" s="1639"/>
      <c r="HH106" s="1639"/>
      <c r="HI106" s="1639"/>
      <c r="HJ106" s="1639"/>
      <c r="HK106" s="1639"/>
      <c r="HL106" s="1639"/>
      <c r="HM106" s="1639"/>
      <c r="HN106" s="1639"/>
      <c r="HO106" s="1639"/>
      <c r="HP106" s="1639"/>
      <c r="HQ106" s="1639"/>
      <c r="HR106" s="1639"/>
      <c r="HS106" s="1639"/>
      <c r="HT106" s="1639"/>
      <c r="HU106" s="1639"/>
      <c r="HV106" s="1639"/>
      <c r="HW106" s="1639"/>
      <c r="HX106" s="1639"/>
      <c r="HY106" s="1639"/>
      <c r="HZ106" s="1639"/>
      <c r="IA106" s="1639"/>
      <c r="IB106" s="1639"/>
      <c r="IC106" s="1639"/>
      <c r="ID106" s="1639"/>
      <c r="IE106" s="1639"/>
      <c r="IF106" s="1639"/>
      <c r="IG106" s="1639"/>
      <c r="IH106" s="1639"/>
      <c r="II106" s="1639"/>
      <c r="IJ106" s="1639"/>
      <c r="IK106" s="1639"/>
      <c r="IL106" s="1639"/>
      <c r="IM106" s="1639"/>
      <c r="IN106" s="1639"/>
      <c r="IO106" s="1639"/>
      <c r="IP106" s="1639"/>
      <c r="IQ106" s="1639"/>
      <c r="IR106" s="1639"/>
      <c r="IS106" s="1639"/>
      <c r="IT106" s="1639"/>
      <c r="IU106" s="1639"/>
      <c r="IV106" s="1639"/>
      <c r="IW106" s="1639"/>
      <c r="IX106" s="1639"/>
      <c r="IY106" s="1639"/>
      <c r="IZ106" s="1639"/>
      <c r="JA106" s="1639"/>
      <c r="JB106" s="1639"/>
      <c r="JC106" s="1639"/>
      <c r="JD106" s="1639"/>
      <c r="JE106" s="1639"/>
      <c r="JF106" s="1639"/>
      <c r="JG106" s="1639"/>
      <c r="JH106" s="1639"/>
      <c r="JI106" s="1639"/>
      <c r="JJ106" s="1639"/>
      <c r="JK106" s="1639"/>
      <c r="JL106" s="1639"/>
      <c r="JM106" s="1639"/>
      <c r="JN106" s="1639"/>
      <c r="JO106" s="1639"/>
      <c r="JP106" s="1639"/>
      <c r="JQ106" s="1639"/>
      <c r="JR106" s="1639"/>
      <c r="JS106" s="1639"/>
      <c r="JT106" s="1639"/>
      <c r="JU106" s="1639"/>
      <c r="JV106" s="1639"/>
      <c r="JW106" s="1639"/>
      <c r="JX106" s="1639"/>
      <c r="JY106" s="1639"/>
      <c r="JZ106" s="1639"/>
      <c r="KA106" s="1639"/>
      <c r="KB106" s="1639"/>
      <c r="KC106" s="1639"/>
      <c r="KD106" s="1639"/>
      <c r="KE106" s="1639"/>
      <c r="KF106" s="1639"/>
      <c r="KG106" s="1639"/>
      <c r="KH106" s="1639"/>
      <c r="KI106" s="1639"/>
      <c r="KJ106" s="1639"/>
      <c r="KK106" s="1639"/>
      <c r="KL106" s="1639"/>
      <c r="KM106" s="1639"/>
      <c r="KN106" s="1639"/>
      <c r="KO106" s="1639"/>
      <c r="KP106" s="1639"/>
      <c r="KQ106" s="1639"/>
      <c r="KR106" s="1639"/>
      <c r="KS106" s="1639"/>
      <c r="KT106" s="1639"/>
      <c r="KU106" s="1639"/>
      <c r="KV106" s="1639"/>
      <c r="KW106" s="1639"/>
      <c r="KX106" s="1639"/>
      <c r="KY106" s="1639"/>
      <c r="KZ106" s="1639"/>
      <c r="LA106" s="1639"/>
      <c r="LB106" s="1639"/>
      <c r="LC106" s="1639"/>
      <c r="LD106" s="1639"/>
      <c r="LE106" s="1639"/>
      <c r="LF106" s="1639"/>
      <c r="LG106" s="1639"/>
      <c r="LH106" s="1639"/>
      <c r="LI106" s="1639"/>
      <c r="LJ106" s="1639"/>
      <c r="LK106" s="1639"/>
      <c r="LL106" s="1639"/>
      <c r="LM106" s="1639"/>
      <c r="LN106" s="1639"/>
      <c r="LO106" s="1639"/>
      <c r="LP106" s="1639"/>
    </row>
    <row r="107" s="1481" customFormat="1" ht="47" customHeight="1" spans="1:328">
      <c r="A107" s="1499">
        <v>45778</v>
      </c>
      <c r="B107" s="1500" t="s">
        <v>382</v>
      </c>
      <c r="C107" s="1501" t="s">
        <v>98</v>
      </c>
      <c r="D107" s="1502">
        <v>4500165533</v>
      </c>
      <c r="E107" s="1503" t="s">
        <v>493</v>
      </c>
      <c r="F107" s="1502" t="s">
        <v>494</v>
      </c>
      <c r="G107" s="2274" t="s">
        <v>176</v>
      </c>
      <c r="H107" s="1505" t="s">
        <v>385</v>
      </c>
      <c r="I107" s="1532" t="s">
        <v>177</v>
      </c>
      <c r="J107" s="1522">
        <v>5520</v>
      </c>
      <c r="K107" s="1534">
        <v>24</v>
      </c>
      <c r="L107" s="1534">
        <v>2760</v>
      </c>
      <c r="M107" s="2594">
        <f t="shared" si="87"/>
        <v>2</v>
      </c>
      <c r="N107" s="1536">
        <v>45827</v>
      </c>
      <c r="O107" s="1536">
        <f t="shared" si="99"/>
        <v>45824</v>
      </c>
      <c r="P107" s="1537" t="s">
        <v>489</v>
      </c>
      <c r="Q107" s="1562" t="s">
        <v>78</v>
      </c>
      <c r="R107" s="1563"/>
      <c r="S107" s="1563"/>
      <c r="T107" s="1563"/>
      <c r="U107" s="1563"/>
      <c r="V107" s="2308">
        <v>45824</v>
      </c>
      <c r="W107" s="2931" t="s">
        <v>111</v>
      </c>
      <c r="X107" s="1565" t="s">
        <v>387</v>
      </c>
      <c r="Y107" s="1589" t="s">
        <v>88</v>
      </c>
      <c r="Z107" s="1589" t="s">
        <v>388</v>
      </c>
      <c r="AA107" s="1589"/>
      <c r="AB107" s="1589"/>
      <c r="AC107" s="1580" t="s">
        <v>389</v>
      </c>
      <c r="AD107" s="1590" t="s">
        <v>390</v>
      </c>
      <c r="AE107" s="2277">
        <v>1451.2567</v>
      </c>
      <c r="AF107" s="2278">
        <f t="shared" si="100"/>
        <v>2902.5134</v>
      </c>
      <c r="AG107" s="1514" t="s">
        <v>495</v>
      </c>
      <c r="AH107" s="1609" t="s">
        <v>81</v>
      </c>
      <c r="AI107" s="1799">
        <f t="shared" si="80"/>
        <v>5520</v>
      </c>
      <c r="AJ107" s="1609">
        <v>9</v>
      </c>
      <c r="AK107" s="1610">
        <f t="shared" si="101"/>
        <v>5520</v>
      </c>
      <c r="AL107" s="1610"/>
      <c r="AM107" s="1610">
        <f t="shared" si="102"/>
        <v>230</v>
      </c>
      <c r="AN107" s="1610"/>
      <c r="AO107" s="1610"/>
      <c r="AP107" s="1610"/>
      <c r="AQ107" s="1610"/>
      <c r="AR107" s="1610" t="s">
        <v>63</v>
      </c>
      <c r="AS107" s="1610">
        <f t="shared" si="67"/>
        <v>5520</v>
      </c>
      <c r="AT107" s="1610"/>
      <c r="AU107" s="1622">
        <f t="shared" si="90"/>
        <v>613.333333333333</v>
      </c>
      <c r="AV107" s="1622">
        <f t="shared" si="91"/>
        <v>613.333333333333</v>
      </c>
      <c r="AW107" s="1622">
        <f t="shared" si="92"/>
        <v>613.333333333333</v>
      </c>
      <c r="AX107" s="1622">
        <f t="shared" si="93"/>
        <v>613.333333333333</v>
      </c>
      <c r="AY107" s="1622">
        <f t="shared" si="94"/>
        <v>613.333333333333</v>
      </c>
      <c r="AZ107" s="1622">
        <f t="shared" si="95"/>
        <v>613.333333333333</v>
      </c>
      <c r="BA107" s="1622">
        <f t="shared" si="96"/>
        <v>613.333333333333</v>
      </c>
      <c r="BB107" s="1622">
        <f t="shared" si="97"/>
        <v>613.333333333333</v>
      </c>
      <c r="BC107" s="1622">
        <f t="shared" si="98"/>
        <v>613.333333333333</v>
      </c>
      <c r="BD107" s="1622">
        <f t="shared" si="88"/>
        <v>587.777777777778</v>
      </c>
      <c r="BE107" s="1622">
        <f t="shared" si="89"/>
        <v>25.5555555555556</v>
      </c>
      <c r="BF107" s="1534"/>
      <c r="BG107" s="1638"/>
      <c r="BH107" s="1639"/>
      <c r="BI107" s="1639"/>
      <c r="BJ107" s="1639"/>
      <c r="BK107" s="1639"/>
      <c r="BL107" s="1639"/>
      <c r="BM107" s="1639"/>
      <c r="BN107" s="1639"/>
      <c r="BO107" s="1639"/>
      <c r="BP107" s="1639"/>
      <c r="BQ107" s="1639"/>
      <c r="BR107" s="1639"/>
      <c r="BS107" s="1639"/>
      <c r="BT107" s="1639"/>
      <c r="BU107" s="1639"/>
      <c r="BV107" s="1639"/>
      <c r="BW107" s="1639"/>
      <c r="BX107" s="1639"/>
      <c r="BY107" s="1639"/>
      <c r="BZ107" s="1639"/>
      <c r="CA107" s="1639"/>
      <c r="CB107" s="1639"/>
      <c r="CC107" s="1639"/>
      <c r="CD107" s="1639"/>
      <c r="CE107" s="1639"/>
      <c r="CF107" s="1639"/>
      <c r="CG107" s="1639"/>
      <c r="CH107" s="1639"/>
      <c r="CI107" s="1639"/>
      <c r="CJ107" s="1639"/>
      <c r="CK107" s="1639"/>
      <c r="CL107" s="1639"/>
      <c r="CM107" s="1639"/>
      <c r="CN107" s="1639"/>
      <c r="CO107" s="1639"/>
      <c r="CP107" s="1639"/>
      <c r="CQ107" s="1639"/>
      <c r="CR107" s="1639"/>
      <c r="CS107" s="1639"/>
      <c r="CT107" s="1639"/>
      <c r="CU107" s="1639"/>
      <c r="CV107" s="1639"/>
      <c r="CW107" s="1639"/>
      <c r="CX107" s="1639"/>
      <c r="CY107" s="1639"/>
      <c r="CZ107" s="1639"/>
      <c r="DA107" s="1639"/>
      <c r="DB107" s="1639"/>
      <c r="DC107" s="1639"/>
      <c r="DD107" s="1639"/>
      <c r="DE107" s="1639"/>
      <c r="DF107" s="1639"/>
      <c r="DG107" s="1639"/>
      <c r="DH107" s="1639"/>
      <c r="DI107" s="1639"/>
      <c r="DJ107" s="1639"/>
      <c r="DK107" s="1639"/>
      <c r="DL107" s="1639"/>
      <c r="DM107" s="1639"/>
      <c r="DN107" s="1639"/>
      <c r="DO107" s="1639"/>
      <c r="DP107" s="1639"/>
      <c r="DQ107" s="1639"/>
      <c r="DR107" s="1639"/>
      <c r="DS107" s="1639"/>
      <c r="DT107" s="1639"/>
      <c r="DU107" s="1639"/>
      <c r="DV107" s="1639"/>
      <c r="DW107" s="1639"/>
      <c r="DX107" s="1639"/>
      <c r="DY107" s="1639"/>
      <c r="DZ107" s="1639"/>
      <c r="EA107" s="1639"/>
      <c r="EB107" s="1639"/>
      <c r="EC107" s="1639"/>
      <c r="ED107" s="1639"/>
      <c r="EE107" s="1639"/>
      <c r="EF107" s="1639"/>
      <c r="EG107" s="1639"/>
      <c r="EH107" s="1639"/>
      <c r="EI107" s="1639"/>
      <c r="EJ107" s="1639"/>
      <c r="EK107" s="1639"/>
      <c r="EL107" s="1639"/>
      <c r="EM107" s="1639"/>
      <c r="EN107" s="1639"/>
      <c r="EO107" s="1639"/>
      <c r="EP107" s="1639"/>
      <c r="EQ107" s="1639"/>
      <c r="ER107" s="1639"/>
      <c r="ES107" s="1639"/>
      <c r="ET107" s="1639"/>
      <c r="EU107" s="1639"/>
      <c r="EV107" s="1639"/>
      <c r="EW107" s="1639"/>
      <c r="EX107" s="1639"/>
      <c r="EY107" s="1639"/>
      <c r="EZ107" s="1639"/>
      <c r="FA107" s="1639"/>
      <c r="FB107" s="1639"/>
      <c r="FC107" s="1639"/>
      <c r="FD107" s="1639"/>
      <c r="FE107" s="1639"/>
      <c r="FF107" s="1639"/>
      <c r="FG107" s="1639"/>
      <c r="FH107" s="1639"/>
      <c r="FI107" s="1639"/>
      <c r="FJ107" s="1639"/>
      <c r="FK107" s="1639"/>
      <c r="FL107" s="1639"/>
      <c r="FM107" s="1639"/>
      <c r="FN107" s="1639"/>
      <c r="FO107" s="1639"/>
      <c r="FP107" s="1639"/>
      <c r="FQ107" s="1639"/>
      <c r="FR107" s="1639"/>
      <c r="FS107" s="1639"/>
      <c r="FT107" s="1639"/>
      <c r="FU107" s="1639"/>
      <c r="FV107" s="1639"/>
      <c r="FW107" s="1639"/>
      <c r="FX107" s="1639"/>
      <c r="FY107" s="1639"/>
      <c r="FZ107" s="1639"/>
      <c r="GA107" s="1639"/>
      <c r="GB107" s="1639"/>
      <c r="GC107" s="1639"/>
      <c r="GD107" s="1639"/>
      <c r="GE107" s="1639"/>
      <c r="GF107" s="1639"/>
      <c r="GG107" s="1639"/>
      <c r="GH107" s="1639"/>
      <c r="GI107" s="1639"/>
      <c r="GJ107" s="1639"/>
      <c r="GK107" s="1639"/>
      <c r="GL107" s="1639"/>
      <c r="GM107" s="1639"/>
      <c r="GN107" s="1639"/>
      <c r="GO107" s="1639"/>
      <c r="GP107" s="1639"/>
      <c r="GQ107" s="1639"/>
      <c r="GR107" s="1639"/>
      <c r="GS107" s="1639"/>
      <c r="GT107" s="1639"/>
      <c r="GU107" s="1639"/>
      <c r="GV107" s="1639"/>
      <c r="GW107" s="1639"/>
      <c r="GX107" s="1639"/>
      <c r="GY107" s="1639"/>
      <c r="GZ107" s="1639"/>
      <c r="HA107" s="1639"/>
      <c r="HB107" s="1639"/>
      <c r="HC107" s="1639"/>
      <c r="HD107" s="1639"/>
      <c r="HE107" s="1639"/>
      <c r="HF107" s="1639"/>
      <c r="HG107" s="1639"/>
      <c r="HH107" s="1639"/>
      <c r="HI107" s="1639"/>
      <c r="HJ107" s="1639"/>
      <c r="HK107" s="1639"/>
      <c r="HL107" s="1639"/>
      <c r="HM107" s="1639"/>
      <c r="HN107" s="1639"/>
      <c r="HO107" s="1639"/>
      <c r="HP107" s="1639"/>
      <c r="HQ107" s="1639"/>
      <c r="HR107" s="1639"/>
      <c r="HS107" s="1639"/>
      <c r="HT107" s="1639"/>
      <c r="HU107" s="1639"/>
      <c r="HV107" s="1639"/>
      <c r="HW107" s="1639"/>
      <c r="HX107" s="1639"/>
      <c r="HY107" s="1639"/>
      <c r="HZ107" s="1639"/>
      <c r="IA107" s="1639"/>
      <c r="IB107" s="1639"/>
      <c r="IC107" s="1639"/>
      <c r="ID107" s="1639"/>
      <c r="IE107" s="1639"/>
      <c r="IF107" s="1639"/>
      <c r="IG107" s="1639"/>
      <c r="IH107" s="1639"/>
      <c r="II107" s="1639"/>
      <c r="IJ107" s="1639"/>
      <c r="IK107" s="1639"/>
      <c r="IL107" s="1639"/>
      <c r="IM107" s="1639"/>
      <c r="IN107" s="1639"/>
      <c r="IO107" s="1639"/>
      <c r="IP107" s="1639"/>
      <c r="IQ107" s="1639"/>
      <c r="IR107" s="1639"/>
      <c r="IS107" s="1639"/>
      <c r="IT107" s="1639"/>
      <c r="IU107" s="1639"/>
      <c r="IV107" s="1639"/>
      <c r="IW107" s="1639"/>
      <c r="IX107" s="1639"/>
      <c r="IY107" s="1639"/>
      <c r="IZ107" s="1639"/>
      <c r="JA107" s="1639"/>
      <c r="JB107" s="1639"/>
      <c r="JC107" s="1639"/>
      <c r="JD107" s="1639"/>
      <c r="JE107" s="1639"/>
      <c r="JF107" s="1639"/>
      <c r="JG107" s="1639"/>
      <c r="JH107" s="1639"/>
      <c r="JI107" s="1639"/>
      <c r="JJ107" s="1639"/>
      <c r="JK107" s="1639"/>
      <c r="JL107" s="1639"/>
      <c r="JM107" s="1639"/>
      <c r="JN107" s="1639"/>
      <c r="JO107" s="1639"/>
      <c r="JP107" s="1639"/>
      <c r="JQ107" s="1639"/>
      <c r="JR107" s="1639"/>
      <c r="JS107" s="1639"/>
      <c r="JT107" s="1639"/>
      <c r="JU107" s="1639"/>
      <c r="JV107" s="1639"/>
      <c r="JW107" s="1639"/>
      <c r="JX107" s="1639"/>
      <c r="JY107" s="1639"/>
      <c r="JZ107" s="1639"/>
      <c r="KA107" s="1639"/>
      <c r="KB107" s="1639"/>
      <c r="KC107" s="1639"/>
      <c r="KD107" s="1639"/>
      <c r="KE107" s="1639"/>
      <c r="KF107" s="1639"/>
      <c r="KG107" s="1639"/>
      <c r="KH107" s="1639"/>
      <c r="KI107" s="1639"/>
      <c r="KJ107" s="1639"/>
      <c r="KK107" s="1639"/>
      <c r="KL107" s="1639"/>
      <c r="KM107" s="1639"/>
      <c r="KN107" s="1639"/>
      <c r="KO107" s="1639"/>
      <c r="KP107" s="1639"/>
      <c r="KQ107" s="1639"/>
      <c r="KR107" s="1639"/>
      <c r="KS107" s="1639"/>
      <c r="KT107" s="1639"/>
      <c r="KU107" s="1639"/>
      <c r="KV107" s="1639"/>
      <c r="KW107" s="1639"/>
      <c r="KX107" s="1639"/>
      <c r="KY107" s="1639"/>
      <c r="KZ107" s="1639"/>
      <c r="LA107" s="1639"/>
      <c r="LB107" s="1639"/>
      <c r="LC107" s="1639"/>
      <c r="LD107" s="1639"/>
      <c r="LE107" s="1639"/>
      <c r="LF107" s="1639"/>
      <c r="LG107" s="1639"/>
      <c r="LH107" s="1639"/>
      <c r="LI107" s="1639"/>
      <c r="LJ107" s="1639"/>
      <c r="LK107" s="1639"/>
      <c r="LL107" s="1639"/>
      <c r="LM107" s="1639"/>
      <c r="LN107" s="1639"/>
      <c r="LO107" s="1639"/>
      <c r="LP107" s="1639"/>
    </row>
    <row r="108" s="1481" customFormat="1" ht="47" customHeight="1" spans="1:328">
      <c r="A108" s="1499">
        <v>45778</v>
      </c>
      <c r="B108" s="1500" t="s">
        <v>382</v>
      </c>
      <c r="C108" s="1501" t="s">
        <v>98</v>
      </c>
      <c r="D108" s="1502">
        <v>4500165533</v>
      </c>
      <c r="E108" s="1503" t="s">
        <v>496</v>
      </c>
      <c r="F108" s="1502" t="s">
        <v>497</v>
      </c>
      <c r="G108" s="2274" t="s">
        <v>176</v>
      </c>
      <c r="H108" s="1505" t="s">
        <v>385</v>
      </c>
      <c r="I108" s="1532" t="s">
        <v>177</v>
      </c>
      <c r="J108" s="1522">
        <v>8280</v>
      </c>
      <c r="K108" s="1534">
        <v>24</v>
      </c>
      <c r="L108" s="1534">
        <v>2760</v>
      </c>
      <c r="M108" s="2594">
        <f t="shared" si="87"/>
        <v>3</v>
      </c>
      <c r="N108" s="1536">
        <v>45827</v>
      </c>
      <c r="O108" s="1536">
        <f t="shared" si="99"/>
        <v>45824</v>
      </c>
      <c r="P108" s="1537" t="s">
        <v>489</v>
      </c>
      <c r="Q108" s="1562" t="s">
        <v>78</v>
      </c>
      <c r="R108" s="1563"/>
      <c r="S108" s="1563"/>
      <c r="T108" s="1563"/>
      <c r="U108" s="1563"/>
      <c r="V108" s="2308">
        <v>45824</v>
      </c>
      <c r="W108" s="2931" t="s">
        <v>111</v>
      </c>
      <c r="X108" s="1565" t="s">
        <v>387</v>
      </c>
      <c r="Y108" s="1589" t="s">
        <v>88</v>
      </c>
      <c r="Z108" s="1589" t="s">
        <v>388</v>
      </c>
      <c r="AA108" s="1589"/>
      <c r="AB108" s="1589"/>
      <c r="AC108" s="1580" t="s">
        <v>389</v>
      </c>
      <c r="AD108" s="1590" t="s">
        <v>390</v>
      </c>
      <c r="AE108" s="2277">
        <v>1451.2567</v>
      </c>
      <c r="AF108" s="2278">
        <f t="shared" si="100"/>
        <v>4353.7701</v>
      </c>
      <c r="AG108" s="1514" t="s">
        <v>498</v>
      </c>
      <c r="AH108" s="1609" t="s">
        <v>81</v>
      </c>
      <c r="AI108" s="1799">
        <f t="shared" si="80"/>
        <v>8280</v>
      </c>
      <c r="AJ108" s="1609">
        <v>9</v>
      </c>
      <c r="AK108" s="1610">
        <f t="shared" si="101"/>
        <v>8280</v>
      </c>
      <c r="AL108" s="1610"/>
      <c r="AM108" s="1610">
        <f t="shared" si="102"/>
        <v>345</v>
      </c>
      <c r="AN108" s="1610"/>
      <c r="AO108" s="1610"/>
      <c r="AP108" s="1610"/>
      <c r="AQ108" s="1610"/>
      <c r="AR108" s="1610" t="s">
        <v>63</v>
      </c>
      <c r="AS108" s="1610">
        <f t="shared" si="67"/>
        <v>8280</v>
      </c>
      <c r="AT108" s="1610"/>
      <c r="AU108" s="1622">
        <f t="shared" si="90"/>
        <v>920</v>
      </c>
      <c r="AV108" s="1622">
        <f t="shared" si="91"/>
        <v>920</v>
      </c>
      <c r="AW108" s="1622">
        <f t="shared" si="92"/>
        <v>920</v>
      </c>
      <c r="AX108" s="1622">
        <f t="shared" si="93"/>
        <v>920</v>
      </c>
      <c r="AY108" s="1622">
        <f t="shared" si="94"/>
        <v>920</v>
      </c>
      <c r="AZ108" s="1622">
        <f t="shared" si="95"/>
        <v>920</v>
      </c>
      <c r="BA108" s="1622">
        <f t="shared" si="96"/>
        <v>920</v>
      </c>
      <c r="BB108" s="1622">
        <f t="shared" si="97"/>
        <v>920</v>
      </c>
      <c r="BC108" s="1622">
        <f t="shared" si="98"/>
        <v>920</v>
      </c>
      <c r="BD108" s="1622">
        <f t="shared" si="88"/>
        <v>881.666666666667</v>
      </c>
      <c r="BE108" s="1622">
        <f t="shared" si="89"/>
        <v>38.3333333333333</v>
      </c>
      <c r="BF108" s="1534"/>
      <c r="BG108" s="1638"/>
      <c r="BH108" s="1639"/>
      <c r="BI108" s="1639"/>
      <c r="BJ108" s="1639"/>
      <c r="BK108" s="1639"/>
      <c r="BL108" s="1639"/>
      <c r="BM108" s="1639"/>
      <c r="BN108" s="1639"/>
      <c r="BO108" s="1639"/>
      <c r="BP108" s="1639"/>
      <c r="BQ108" s="1639"/>
      <c r="BR108" s="1639"/>
      <c r="BS108" s="1639"/>
      <c r="BT108" s="1639"/>
      <c r="BU108" s="1639"/>
      <c r="BV108" s="1639"/>
      <c r="BW108" s="1639"/>
      <c r="BX108" s="1639"/>
      <c r="BY108" s="1639"/>
      <c r="BZ108" s="1639"/>
      <c r="CA108" s="1639"/>
      <c r="CB108" s="1639"/>
      <c r="CC108" s="1639"/>
      <c r="CD108" s="1639"/>
      <c r="CE108" s="1639"/>
      <c r="CF108" s="1639"/>
      <c r="CG108" s="1639"/>
      <c r="CH108" s="1639"/>
      <c r="CI108" s="1639"/>
      <c r="CJ108" s="1639"/>
      <c r="CK108" s="1639"/>
      <c r="CL108" s="1639"/>
      <c r="CM108" s="1639"/>
      <c r="CN108" s="1639"/>
      <c r="CO108" s="1639"/>
      <c r="CP108" s="1639"/>
      <c r="CQ108" s="1639"/>
      <c r="CR108" s="1639"/>
      <c r="CS108" s="1639"/>
      <c r="CT108" s="1639"/>
      <c r="CU108" s="1639"/>
      <c r="CV108" s="1639"/>
      <c r="CW108" s="1639"/>
      <c r="CX108" s="1639"/>
      <c r="CY108" s="1639"/>
      <c r="CZ108" s="1639"/>
      <c r="DA108" s="1639"/>
      <c r="DB108" s="1639"/>
      <c r="DC108" s="1639"/>
      <c r="DD108" s="1639"/>
      <c r="DE108" s="1639"/>
      <c r="DF108" s="1639"/>
      <c r="DG108" s="1639"/>
      <c r="DH108" s="1639"/>
      <c r="DI108" s="1639"/>
      <c r="DJ108" s="1639"/>
      <c r="DK108" s="1639"/>
      <c r="DL108" s="1639"/>
      <c r="DM108" s="1639"/>
      <c r="DN108" s="1639"/>
      <c r="DO108" s="1639"/>
      <c r="DP108" s="1639"/>
      <c r="DQ108" s="1639"/>
      <c r="DR108" s="1639"/>
      <c r="DS108" s="1639"/>
      <c r="DT108" s="1639"/>
      <c r="DU108" s="1639"/>
      <c r="DV108" s="1639"/>
      <c r="DW108" s="1639"/>
      <c r="DX108" s="1639"/>
      <c r="DY108" s="1639"/>
      <c r="DZ108" s="1639"/>
      <c r="EA108" s="1639"/>
      <c r="EB108" s="1639"/>
      <c r="EC108" s="1639"/>
      <c r="ED108" s="1639"/>
      <c r="EE108" s="1639"/>
      <c r="EF108" s="1639"/>
      <c r="EG108" s="1639"/>
      <c r="EH108" s="1639"/>
      <c r="EI108" s="1639"/>
      <c r="EJ108" s="1639"/>
      <c r="EK108" s="1639"/>
      <c r="EL108" s="1639"/>
      <c r="EM108" s="1639"/>
      <c r="EN108" s="1639"/>
      <c r="EO108" s="1639"/>
      <c r="EP108" s="1639"/>
      <c r="EQ108" s="1639"/>
      <c r="ER108" s="1639"/>
      <c r="ES108" s="1639"/>
      <c r="ET108" s="1639"/>
      <c r="EU108" s="1639"/>
      <c r="EV108" s="1639"/>
      <c r="EW108" s="1639"/>
      <c r="EX108" s="1639"/>
      <c r="EY108" s="1639"/>
      <c r="EZ108" s="1639"/>
      <c r="FA108" s="1639"/>
      <c r="FB108" s="1639"/>
      <c r="FC108" s="1639"/>
      <c r="FD108" s="1639"/>
      <c r="FE108" s="1639"/>
      <c r="FF108" s="1639"/>
      <c r="FG108" s="1639"/>
      <c r="FH108" s="1639"/>
      <c r="FI108" s="1639"/>
      <c r="FJ108" s="1639"/>
      <c r="FK108" s="1639"/>
      <c r="FL108" s="1639"/>
      <c r="FM108" s="1639"/>
      <c r="FN108" s="1639"/>
      <c r="FO108" s="1639"/>
      <c r="FP108" s="1639"/>
      <c r="FQ108" s="1639"/>
      <c r="FR108" s="1639"/>
      <c r="FS108" s="1639"/>
      <c r="FT108" s="1639"/>
      <c r="FU108" s="1639"/>
      <c r="FV108" s="1639"/>
      <c r="FW108" s="1639"/>
      <c r="FX108" s="1639"/>
      <c r="FY108" s="1639"/>
      <c r="FZ108" s="1639"/>
      <c r="GA108" s="1639"/>
      <c r="GB108" s="1639"/>
      <c r="GC108" s="1639"/>
      <c r="GD108" s="1639"/>
      <c r="GE108" s="1639"/>
      <c r="GF108" s="1639"/>
      <c r="GG108" s="1639"/>
      <c r="GH108" s="1639"/>
      <c r="GI108" s="1639"/>
      <c r="GJ108" s="1639"/>
      <c r="GK108" s="1639"/>
      <c r="GL108" s="1639"/>
      <c r="GM108" s="1639"/>
      <c r="GN108" s="1639"/>
      <c r="GO108" s="1639"/>
      <c r="GP108" s="1639"/>
      <c r="GQ108" s="1639"/>
      <c r="GR108" s="1639"/>
      <c r="GS108" s="1639"/>
      <c r="GT108" s="1639"/>
      <c r="GU108" s="1639"/>
      <c r="GV108" s="1639"/>
      <c r="GW108" s="1639"/>
      <c r="GX108" s="1639"/>
      <c r="GY108" s="1639"/>
      <c r="GZ108" s="1639"/>
      <c r="HA108" s="1639"/>
      <c r="HB108" s="1639"/>
      <c r="HC108" s="1639"/>
      <c r="HD108" s="1639"/>
      <c r="HE108" s="1639"/>
      <c r="HF108" s="1639"/>
      <c r="HG108" s="1639"/>
      <c r="HH108" s="1639"/>
      <c r="HI108" s="1639"/>
      <c r="HJ108" s="1639"/>
      <c r="HK108" s="1639"/>
      <c r="HL108" s="1639"/>
      <c r="HM108" s="1639"/>
      <c r="HN108" s="1639"/>
      <c r="HO108" s="1639"/>
      <c r="HP108" s="1639"/>
      <c r="HQ108" s="1639"/>
      <c r="HR108" s="1639"/>
      <c r="HS108" s="1639"/>
      <c r="HT108" s="1639"/>
      <c r="HU108" s="1639"/>
      <c r="HV108" s="1639"/>
      <c r="HW108" s="1639"/>
      <c r="HX108" s="1639"/>
      <c r="HY108" s="1639"/>
      <c r="HZ108" s="1639"/>
      <c r="IA108" s="1639"/>
      <c r="IB108" s="1639"/>
      <c r="IC108" s="1639"/>
      <c r="ID108" s="1639"/>
      <c r="IE108" s="1639"/>
      <c r="IF108" s="1639"/>
      <c r="IG108" s="1639"/>
      <c r="IH108" s="1639"/>
      <c r="II108" s="1639"/>
      <c r="IJ108" s="1639"/>
      <c r="IK108" s="1639"/>
      <c r="IL108" s="1639"/>
      <c r="IM108" s="1639"/>
      <c r="IN108" s="1639"/>
      <c r="IO108" s="1639"/>
      <c r="IP108" s="1639"/>
      <c r="IQ108" s="1639"/>
      <c r="IR108" s="1639"/>
      <c r="IS108" s="1639"/>
      <c r="IT108" s="1639"/>
      <c r="IU108" s="1639"/>
      <c r="IV108" s="1639"/>
      <c r="IW108" s="1639"/>
      <c r="IX108" s="1639"/>
      <c r="IY108" s="1639"/>
      <c r="IZ108" s="1639"/>
      <c r="JA108" s="1639"/>
      <c r="JB108" s="1639"/>
      <c r="JC108" s="1639"/>
      <c r="JD108" s="1639"/>
      <c r="JE108" s="1639"/>
      <c r="JF108" s="1639"/>
      <c r="JG108" s="1639"/>
      <c r="JH108" s="1639"/>
      <c r="JI108" s="1639"/>
      <c r="JJ108" s="1639"/>
      <c r="JK108" s="1639"/>
      <c r="JL108" s="1639"/>
      <c r="JM108" s="1639"/>
      <c r="JN108" s="1639"/>
      <c r="JO108" s="1639"/>
      <c r="JP108" s="1639"/>
      <c r="JQ108" s="1639"/>
      <c r="JR108" s="1639"/>
      <c r="JS108" s="1639"/>
      <c r="JT108" s="1639"/>
      <c r="JU108" s="1639"/>
      <c r="JV108" s="1639"/>
      <c r="JW108" s="1639"/>
      <c r="JX108" s="1639"/>
      <c r="JY108" s="1639"/>
      <c r="JZ108" s="1639"/>
      <c r="KA108" s="1639"/>
      <c r="KB108" s="1639"/>
      <c r="KC108" s="1639"/>
      <c r="KD108" s="1639"/>
      <c r="KE108" s="1639"/>
      <c r="KF108" s="1639"/>
      <c r="KG108" s="1639"/>
      <c r="KH108" s="1639"/>
      <c r="KI108" s="1639"/>
      <c r="KJ108" s="1639"/>
      <c r="KK108" s="1639"/>
      <c r="KL108" s="1639"/>
      <c r="KM108" s="1639"/>
      <c r="KN108" s="1639"/>
      <c r="KO108" s="1639"/>
      <c r="KP108" s="1639"/>
      <c r="KQ108" s="1639"/>
      <c r="KR108" s="1639"/>
      <c r="KS108" s="1639"/>
      <c r="KT108" s="1639"/>
      <c r="KU108" s="1639"/>
      <c r="KV108" s="1639"/>
      <c r="KW108" s="1639"/>
      <c r="KX108" s="1639"/>
      <c r="KY108" s="1639"/>
      <c r="KZ108" s="1639"/>
      <c r="LA108" s="1639"/>
      <c r="LB108" s="1639"/>
      <c r="LC108" s="1639"/>
      <c r="LD108" s="1639"/>
      <c r="LE108" s="1639"/>
      <c r="LF108" s="1639"/>
      <c r="LG108" s="1639"/>
      <c r="LH108" s="1639"/>
      <c r="LI108" s="1639"/>
      <c r="LJ108" s="1639"/>
      <c r="LK108" s="1639"/>
      <c r="LL108" s="1639"/>
      <c r="LM108" s="1639"/>
      <c r="LN108" s="1639"/>
      <c r="LO108" s="1639"/>
      <c r="LP108" s="1639"/>
    </row>
    <row r="109" s="1481" customFormat="1" ht="47" customHeight="1" spans="1:328">
      <c r="A109" s="1499">
        <v>45778</v>
      </c>
      <c r="B109" s="1500" t="s">
        <v>382</v>
      </c>
      <c r="C109" s="1501" t="s">
        <v>98</v>
      </c>
      <c r="D109" s="1502">
        <v>4500165533</v>
      </c>
      <c r="E109" s="1503" t="s">
        <v>499</v>
      </c>
      <c r="F109" s="1502" t="s">
        <v>500</v>
      </c>
      <c r="G109" s="2274" t="s">
        <v>176</v>
      </c>
      <c r="H109" s="1505" t="s">
        <v>385</v>
      </c>
      <c r="I109" s="1532" t="s">
        <v>177</v>
      </c>
      <c r="J109" s="1522">
        <v>2760</v>
      </c>
      <c r="K109" s="1534">
        <v>24</v>
      </c>
      <c r="L109" s="1534">
        <v>2760</v>
      </c>
      <c r="M109" s="2594">
        <f t="shared" si="87"/>
        <v>1</v>
      </c>
      <c r="N109" s="1536">
        <v>45827</v>
      </c>
      <c r="O109" s="1536">
        <f t="shared" si="99"/>
        <v>45824</v>
      </c>
      <c r="P109" s="1537" t="s">
        <v>489</v>
      </c>
      <c r="Q109" s="1562" t="s">
        <v>78</v>
      </c>
      <c r="R109" s="1563"/>
      <c r="S109" s="1563"/>
      <c r="T109" s="1563"/>
      <c r="U109" s="1563"/>
      <c r="V109" s="2308">
        <v>45824</v>
      </c>
      <c r="W109" s="2931" t="s">
        <v>111</v>
      </c>
      <c r="X109" s="1565" t="s">
        <v>387</v>
      </c>
      <c r="Y109" s="1589" t="s">
        <v>88</v>
      </c>
      <c r="Z109" s="1589" t="s">
        <v>388</v>
      </c>
      <c r="AA109" s="1589"/>
      <c r="AB109" s="1589"/>
      <c r="AC109" s="1580" t="s">
        <v>389</v>
      </c>
      <c r="AD109" s="1590" t="s">
        <v>390</v>
      </c>
      <c r="AE109" s="2277">
        <v>1451.2567</v>
      </c>
      <c r="AF109" s="2278">
        <f t="shared" si="100"/>
        <v>1451.2567</v>
      </c>
      <c r="AG109" s="1504" t="s">
        <v>501</v>
      </c>
      <c r="AH109" s="1609" t="s">
        <v>81</v>
      </c>
      <c r="AI109" s="1799">
        <f t="shared" si="80"/>
        <v>2760</v>
      </c>
      <c r="AJ109" s="1609">
        <v>9</v>
      </c>
      <c r="AK109" s="1610">
        <f t="shared" si="101"/>
        <v>2760</v>
      </c>
      <c r="AL109" s="1610"/>
      <c r="AM109" s="1610">
        <f t="shared" si="102"/>
        <v>115</v>
      </c>
      <c r="AN109" s="1610"/>
      <c r="AO109" s="1610"/>
      <c r="AP109" s="1610"/>
      <c r="AQ109" s="1610"/>
      <c r="AR109" s="1610" t="s">
        <v>63</v>
      </c>
      <c r="AS109" s="1610">
        <f t="shared" si="67"/>
        <v>2760</v>
      </c>
      <c r="AT109" s="1610"/>
      <c r="AU109" s="1622">
        <f t="shared" si="90"/>
        <v>306.666666666667</v>
      </c>
      <c r="AV109" s="1622">
        <f t="shared" si="91"/>
        <v>306.666666666667</v>
      </c>
      <c r="AW109" s="1622">
        <f t="shared" si="92"/>
        <v>306.666666666667</v>
      </c>
      <c r="AX109" s="1622">
        <f t="shared" si="93"/>
        <v>306.666666666667</v>
      </c>
      <c r="AY109" s="1622">
        <f t="shared" si="94"/>
        <v>306.666666666667</v>
      </c>
      <c r="AZ109" s="1622">
        <f t="shared" si="95"/>
        <v>306.666666666667</v>
      </c>
      <c r="BA109" s="1622">
        <f t="shared" si="96"/>
        <v>306.666666666667</v>
      </c>
      <c r="BB109" s="1622">
        <f t="shared" si="97"/>
        <v>306.666666666667</v>
      </c>
      <c r="BC109" s="1622">
        <f t="shared" si="98"/>
        <v>306.666666666667</v>
      </c>
      <c r="BD109" s="1622">
        <f t="shared" si="88"/>
        <v>293.888888888889</v>
      </c>
      <c r="BE109" s="1622">
        <f t="shared" si="89"/>
        <v>12.7777777777778</v>
      </c>
      <c r="BF109" s="1534"/>
      <c r="BG109" s="1638"/>
      <c r="BH109" s="1639"/>
      <c r="BI109" s="1639"/>
      <c r="BJ109" s="1639"/>
      <c r="BK109" s="1639"/>
      <c r="BL109" s="1639"/>
      <c r="BM109" s="1639"/>
      <c r="BN109" s="1639"/>
      <c r="BO109" s="1639"/>
      <c r="BP109" s="1639"/>
      <c r="BQ109" s="1639"/>
      <c r="BR109" s="1639"/>
      <c r="BS109" s="1639"/>
      <c r="BT109" s="1639"/>
      <c r="BU109" s="1639"/>
      <c r="BV109" s="1639"/>
      <c r="BW109" s="1639"/>
      <c r="BX109" s="1639"/>
      <c r="BY109" s="1639"/>
      <c r="BZ109" s="1639"/>
      <c r="CA109" s="1639"/>
      <c r="CB109" s="1639"/>
      <c r="CC109" s="1639"/>
      <c r="CD109" s="1639"/>
      <c r="CE109" s="1639"/>
      <c r="CF109" s="1639"/>
      <c r="CG109" s="1639"/>
      <c r="CH109" s="1639"/>
      <c r="CI109" s="1639"/>
      <c r="CJ109" s="1639"/>
      <c r="CK109" s="1639"/>
      <c r="CL109" s="1639"/>
      <c r="CM109" s="1639"/>
      <c r="CN109" s="1639"/>
      <c r="CO109" s="1639"/>
      <c r="CP109" s="1639"/>
      <c r="CQ109" s="1639"/>
      <c r="CR109" s="1639"/>
      <c r="CS109" s="1639"/>
      <c r="CT109" s="1639"/>
      <c r="CU109" s="1639"/>
      <c r="CV109" s="1639"/>
      <c r="CW109" s="1639"/>
      <c r="CX109" s="1639"/>
      <c r="CY109" s="1639"/>
      <c r="CZ109" s="1639"/>
      <c r="DA109" s="1639"/>
      <c r="DB109" s="1639"/>
      <c r="DC109" s="1639"/>
      <c r="DD109" s="1639"/>
      <c r="DE109" s="1639"/>
      <c r="DF109" s="1639"/>
      <c r="DG109" s="1639"/>
      <c r="DH109" s="1639"/>
      <c r="DI109" s="1639"/>
      <c r="DJ109" s="1639"/>
      <c r="DK109" s="1639"/>
      <c r="DL109" s="1639"/>
      <c r="DM109" s="1639"/>
      <c r="DN109" s="1639"/>
      <c r="DO109" s="1639"/>
      <c r="DP109" s="1639"/>
      <c r="DQ109" s="1639"/>
      <c r="DR109" s="1639"/>
      <c r="DS109" s="1639"/>
      <c r="DT109" s="1639"/>
      <c r="DU109" s="1639"/>
      <c r="DV109" s="1639"/>
      <c r="DW109" s="1639"/>
      <c r="DX109" s="1639"/>
      <c r="DY109" s="1639"/>
      <c r="DZ109" s="1639"/>
      <c r="EA109" s="1639"/>
      <c r="EB109" s="1639"/>
      <c r="EC109" s="1639"/>
      <c r="ED109" s="1639"/>
      <c r="EE109" s="1639"/>
      <c r="EF109" s="1639"/>
      <c r="EG109" s="1639"/>
      <c r="EH109" s="1639"/>
      <c r="EI109" s="1639"/>
      <c r="EJ109" s="1639"/>
      <c r="EK109" s="1639"/>
      <c r="EL109" s="1639"/>
      <c r="EM109" s="1639"/>
      <c r="EN109" s="1639"/>
      <c r="EO109" s="1639"/>
      <c r="EP109" s="1639"/>
      <c r="EQ109" s="1639"/>
      <c r="ER109" s="1639"/>
      <c r="ES109" s="1639"/>
      <c r="ET109" s="1639"/>
      <c r="EU109" s="1639"/>
      <c r="EV109" s="1639"/>
      <c r="EW109" s="1639"/>
      <c r="EX109" s="1639"/>
      <c r="EY109" s="1639"/>
      <c r="EZ109" s="1639"/>
      <c r="FA109" s="1639"/>
      <c r="FB109" s="1639"/>
      <c r="FC109" s="1639"/>
      <c r="FD109" s="1639"/>
      <c r="FE109" s="1639"/>
      <c r="FF109" s="1639"/>
      <c r="FG109" s="1639"/>
      <c r="FH109" s="1639"/>
      <c r="FI109" s="1639"/>
      <c r="FJ109" s="1639"/>
      <c r="FK109" s="1639"/>
      <c r="FL109" s="1639"/>
      <c r="FM109" s="1639"/>
      <c r="FN109" s="1639"/>
      <c r="FO109" s="1639"/>
      <c r="FP109" s="1639"/>
      <c r="FQ109" s="1639"/>
      <c r="FR109" s="1639"/>
      <c r="FS109" s="1639"/>
      <c r="FT109" s="1639"/>
      <c r="FU109" s="1639"/>
      <c r="FV109" s="1639"/>
      <c r="FW109" s="1639"/>
      <c r="FX109" s="1639"/>
      <c r="FY109" s="1639"/>
      <c r="FZ109" s="1639"/>
      <c r="GA109" s="1639"/>
      <c r="GB109" s="1639"/>
      <c r="GC109" s="1639"/>
      <c r="GD109" s="1639"/>
      <c r="GE109" s="1639"/>
      <c r="GF109" s="1639"/>
      <c r="GG109" s="1639"/>
      <c r="GH109" s="1639"/>
      <c r="GI109" s="1639"/>
      <c r="GJ109" s="1639"/>
      <c r="GK109" s="1639"/>
      <c r="GL109" s="1639"/>
      <c r="GM109" s="1639"/>
      <c r="GN109" s="1639"/>
      <c r="GO109" s="1639"/>
      <c r="GP109" s="1639"/>
      <c r="GQ109" s="1639"/>
      <c r="GR109" s="1639"/>
      <c r="GS109" s="1639"/>
      <c r="GT109" s="1639"/>
      <c r="GU109" s="1639"/>
      <c r="GV109" s="1639"/>
      <c r="GW109" s="1639"/>
      <c r="GX109" s="1639"/>
      <c r="GY109" s="1639"/>
      <c r="GZ109" s="1639"/>
      <c r="HA109" s="1639"/>
      <c r="HB109" s="1639"/>
      <c r="HC109" s="1639"/>
      <c r="HD109" s="1639"/>
      <c r="HE109" s="1639"/>
      <c r="HF109" s="1639"/>
      <c r="HG109" s="1639"/>
      <c r="HH109" s="1639"/>
      <c r="HI109" s="1639"/>
      <c r="HJ109" s="1639"/>
      <c r="HK109" s="1639"/>
      <c r="HL109" s="1639"/>
      <c r="HM109" s="1639"/>
      <c r="HN109" s="1639"/>
      <c r="HO109" s="1639"/>
      <c r="HP109" s="1639"/>
      <c r="HQ109" s="1639"/>
      <c r="HR109" s="1639"/>
      <c r="HS109" s="1639"/>
      <c r="HT109" s="1639"/>
      <c r="HU109" s="1639"/>
      <c r="HV109" s="1639"/>
      <c r="HW109" s="1639"/>
      <c r="HX109" s="1639"/>
      <c r="HY109" s="1639"/>
      <c r="HZ109" s="1639"/>
      <c r="IA109" s="1639"/>
      <c r="IB109" s="1639"/>
      <c r="IC109" s="1639"/>
      <c r="ID109" s="1639"/>
      <c r="IE109" s="1639"/>
      <c r="IF109" s="1639"/>
      <c r="IG109" s="1639"/>
      <c r="IH109" s="1639"/>
      <c r="II109" s="1639"/>
      <c r="IJ109" s="1639"/>
      <c r="IK109" s="1639"/>
      <c r="IL109" s="1639"/>
      <c r="IM109" s="1639"/>
      <c r="IN109" s="1639"/>
      <c r="IO109" s="1639"/>
      <c r="IP109" s="1639"/>
      <c r="IQ109" s="1639"/>
      <c r="IR109" s="1639"/>
      <c r="IS109" s="1639"/>
      <c r="IT109" s="1639"/>
      <c r="IU109" s="1639"/>
      <c r="IV109" s="1639"/>
      <c r="IW109" s="1639"/>
      <c r="IX109" s="1639"/>
      <c r="IY109" s="1639"/>
      <c r="IZ109" s="1639"/>
      <c r="JA109" s="1639"/>
      <c r="JB109" s="1639"/>
      <c r="JC109" s="1639"/>
      <c r="JD109" s="1639"/>
      <c r="JE109" s="1639"/>
      <c r="JF109" s="1639"/>
      <c r="JG109" s="1639"/>
      <c r="JH109" s="1639"/>
      <c r="JI109" s="1639"/>
      <c r="JJ109" s="1639"/>
      <c r="JK109" s="1639"/>
      <c r="JL109" s="1639"/>
      <c r="JM109" s="1639"/>
      <c r="JN109" s="1639"/>
      <c r="JO109" s="1639"/>
      <c r="JP109" s="1639"/>
      <c r="JQ109" s="1639"/>
      <c r="JR109" s="1639"/>
      <c r="JS109" s="1639"/>
      <c r="JT109" s="1639"/>
      <c r="JU109" s="1639"/>
      <c r="JV109" s="1639"/>
      <c r="JW109" s="1639"/>
      <c r="JX109" s="1639"/>
      <c r="JY109" s="1639"/>
      <c r="JZ109" s="1639"/>
      <c r="KA109" s="1639"/>
      <c r="KB109" s="1639"/>
      <c r="KC109" s="1639"/>
      <c r="KD109" s="1639"/>
      <c r="KE109" s="1639"/>
      <c r="KF109" s="1639"/>
      <c r="KG109" s="1639"/>
      <c r="KH109" s="1639"/>
      <c r="KI109" s="1639"/>
      <c r="KJ109" s="1639"/>
      <c r="KK109" s="1639"/>
      <c r="KL109" s="1639"/>
      <c r="KM109" s="1639"/>
      <c r="KN109" s="1639"/>
      <c r="KO109" s="1639"/>
      <c r="KP109" s="1639"/>
      <c r="KQ109" s="1639"/>
      <c r="KR109" s="1639"/>
      <c r="KS109" s="1639"/>
      <c r="KT109" s="1639"/>
      <c r="KU109" s="1639"/>
      <c r="KV109" s="1639"/>
      <c r="KW109" s="1639"/>
      <c r="KX109" s="1639"/>
      <c r="KY109" s="1639"/>
      <c r="KZ109" s="1639"/>
      <c r="LA109" s="1639"/>
      <c r="LB109" s="1639"/>
      <c r="LC109" s="1639"/>
      <c r="LD109" s="1639"/>
      <c r="LE109" s="1639"/>
      <c r="LF109" s="1639"/>
      <c r="LG109" s="1639"/>
      <c r="LH109" s="1639"/>
      <c r="LI109" s="1639"/>
      <c r="LJ109" s="1639"/>
      <c r="LK109" s="1639"/>
      <c r="LL109" s="1639"/>
      <c r="LM109" s="1639"/>
      <c r="LN109" s="1639"/>
      <c r="LO109" s="1639"/>
      <c r="LP109" s="1639"/>
    </row>
    <row r="110" s="1481" customFormat="1" ht="47" customHeight="1" spans="1:328">
      <c r="A110" s="1499">
        <v>45778</v>
      </c>
      <c r="B110" s="1500" t="s">
        <v>382</v>
      </c>
      <c r="C110" s="1501" t="s">
        <v>98</v>
      </c>
      <c r="D110" s="1502">
        <v>4500165533</v>
      </c>
      <c r="E110" s="1503" t="s">
        <v>502</v>
      </c>
      <c r="F110" s="1502" t="s">
        <v>503</v>
      </c>
      <c r="G110" s="2274" t="s">
        <v>176</v>
      </c>
      <c r="H110" s="1505" t="s">
        <v>385</v>
      </c>
      <c r="I110" s="1532" t="s">
        <v>177</v>
      </c>
      <c r="J110" s="1522">
        <v>2760</v>
      </c>
      <c r="K110" s="1534">
        <v>24</v>
      </c>
      <c r="L110" s="1534">
        <v>2760</v>
      </c>
      <c r="M110" s="2594">
        <f t="shared" si="87"/>
        <v>1</v>
      </c>
      <c r="N110" s="1536">
        <v>45827</v>
      </c>
      <c r="O110" s="1536">
        <f t="shared" si="99"/>
        <v>45824</v>
      </c>
      <c r="P110" s="1537" t="s">
        <v>489</v>
      </c>
      <c r="Q110" s="1562" t="s">
        <v>78</v>
      </c>
      <c r="R110" s="1563"/>
      <c r="S110" s="1563"/>
      <c r="T110" s="1563"/>
      <c r="U110" s="1563"/>
      <c r="V110" s="2308">
        <v>45824</v>
      </c>
      <c r="W110" s="2931" t="s">
        <v>111</v>
      </c>
      <c r="X110" s="1565" t="s">
        <v>387</v>
      </c>
      <c r="Y110" s="1589" t="s">
        <v>88</v>
      </c>
      <c r="Z110" s="1589" t="s">
        <v>388</v>
      </c>
      <c r="AA110" s="1589"/>
      <c r="AB110" s="1589"/>
      <c r="AC110" s="1580" t="s">
        <v>389</v>
      </c>
      <c r="AD110" s="1590" t="s">
        <v>390</v>
      </c>
      <c r="AE110" s="2277">
        <v>1451.2567</v>
      </c>
      <c r="AF110" s="2278">
        <f t="shared" si="100"/>
        <v>1451.2567</v>
      </c>
      <c r="AG110" s="1514" t="s">
        <v>504</v>
      </c>
      <c r="AH110" s="1609" t="s">
        <v>81</v>
      </c>
      <c r="AI110" s="1799">
        <f t="shared" si="80"/>
        <v>2760</v>
      </c>
      <c r="AJ110" s="1609">
        <v>9</v>
      </c>
      <c r="AK110" s="1610">
        <f t="shared" si="101"/>
        <v>2760</v>
      </c>
      <c r="AL110" s="1610"/>
      <c r="AM110" s="1610">
        <f t="shared" si="102"/>
        <v>115</v>
      </c>
      <c r="AN110" s="1610"/>
      <c r="AO110" s="1610"/>
      <c r="AP110" s="1610"/>
      <c r="AQ110" s="1610"/>
      <c r="AR110" s="1610" t="s">
        <v>63</v>
      </c>
      <c r="AS110" s="1610">
        <f t="shared" si="67"/>
        <v>2760</v>
      </c>
      <c r="AT110" s="1610"/>
      <c r="AU110" s="1622">
        <f t="shared" si="90"/>
        <v>306.666666666667</v>
      </c>
      <c r="AV110" s="1622">
        <f t="shared" si="91"/>
        <v>306.666666666667</v>
      </c>
      <c r="AW110" s="1622">
        <f t="shared" si="92"/>
        <v>306.666666666667</v>
      </c>
      <c r="AX110" s="1622">
        <f t="shared" si="93"/>
        <v>306.666666666667</v>
      </c>
      <c r="AY110" s="1622">
        <f t="shared" si="94"/>
        <v>306.666666666667</v>
      </c>
      <c r="AZ110" s="1622">
        <f t="shared" si="95"/>
        <v>306.666666666667</v>
      </c>
      <c r="BA110" s="1622">
        <f t="shared" si="96"/>
        <v>306.666666666667</v>
      </c>
      <c r="BB110" s="1622">
        <f t="shared" si="97"/>
        <v>306.666666666667</v>
      </c>
      <c r="BC110" s="1622">
        <f t="shared" si="98"/>
        <v>306.666666666667</v>
      </c>
      <c r="BD110" s="1622">
        <f t="shared" si="88"/>
        <v>293.888888888889</v>
      </c>
      <c r="BE110" s="1622">
        <f t="shared" si="89"/>
        <v>12.7777777777778</v>
      </c>
      <c r="BF110" s="1534"/>
      <c r="BG110" s="1638"/>
      <c r="BH110" s="1639"/>
      <c r="BI110" s="1639"/>
      <c r="BJ110" s="1639"/>
      <c r="BK110" s="1639"/>
      <c r="BL110" s="1639"/>
      <c r="BM110" s="1639"/>
      <c r="BN110" s="1639"/>
      <c r="BO110" s="1639"/>
      <c r="BP110" s="1639"/>
      <c r="BQ110" s="1639"/>
      <c r="BR110" s="1639"/>
      <c r="BS110" s="1639"/>
      <c r="BT110" s="1639"/>
      <c r="BU110" s="1639"/>
      <c r="BV110" s="1639"/>
      <c r="BW110" s="1639"/>
      <c r="BX110" s="1639"/>
      <c r="BY110" s="1639"/>
      <c r="BZ110" s="1639"/>
      <c r="CA110" s="1639"/>
      <c r="CB110" s="1639"/>
      <c r="CC110" s="1639"/>
      <c r="CD110" s="1639"/>
      <c r="CE110" s="1639"/>
      <c r="CF110" s="1639"/>
      <c r="CG110" s="1639"/>
      <c r="CH110" s="1639"/>
      <c r="CI110" s="1639"/>
      <c r="CJ110" s="1639"/>
      <c r="CK110" s="1639"/>
      <c r="CL110" s="1639"/>
      <c r="CM110" s="1639"/>
      <c r="CN110" s="1639"/>
      <c r="CO110" s="1639"/>
      <c r="CP110" s="1639"/>
      <c r="CQ110" s="1639"/>
      <c r="CR110" s="1639"/>
      <c r="CS110" s="1639"/>
      <c r="CT110" s="1639"/>
      <c r="CU110" s="1639"/>
      <c r="CV110" s="1639"/>
      <c r="CW110" s="1639"/>
      <c r="CX110" s="1639"/>
      <c r="CY110" s="1639"/>
      <c r="CZ110" s="1639"/>
      <c r="DA110" s="1639"/>
      <c r="DB110" s="1639"/>
      <c r="DC110" s="1639"/>
      <c r="DD110" s="1639"/>
      <c r="DE110" s="1639"/>
      <c r="DF110" s="1639"/>
      <c r="DG110" s="1639"/>
      <c r="DH110" s="1639"/>
      <c r="DI110" s="1639"/>
      <c r="DJ110" s="1639"/>
      <c r="DK110" s="1639"/>
      <c r="DL110" s="1639"/>
      <c r="DM110" s="1639"/>
      <c r="DN110" s="1639"/>
      <c r="DO110" s="1639"/>
      <c r="DP110" s="1639"/>
      <c r="DQ110" s="1639"/>
      <c r="DR110" s="1639"/>
      <c r="DS110" s="1639"/>
      <c r="DT110" s="1639"/>
      <c r="DU110" s="1639"/>
      <c r="DV110" s="1639"/>
      <c r="DW110" s="1639"/>
      <c r="DX110" s="1639"/>
      <c r="DY110" s="1639"/>
      <c r="DZ110" s="1639"/>
      <c r="EA110" s="1639"/>
      <c r="EB110" s="1639"/>
      <c r="EC110" s="1639"/>
      <c r="ED110" s="1639"/>
      <c r="EE110" s="1639"/>
      <c r="EF110" s="1639"/>
      <c r="EG110" s="1639"/>
      <c r="EH110" s="1639"/>
      <c r="EI110" s="1639"/>
      <c r="EJ110" s="1639"/>
      <c r="EK110" s="1639"/>
      <c r="EL110" s="1639"/>
      <c r="EM110" s="1639"/>
      <c r="EN110" s="1639"/>
      <c r="EO110" s="1639"/>
      <c r="EP110" s="1639"/>
      <c r="EQ110" s="1639"/>
      <c r="ER110" s="1639"/>
      <c r="ES110" s="1639"/>
      <c r="ET110" s="1639"/>
      <c r="EU110" s="1639"/>
      <c r="EV110" s="1639"/>
      <c r="EW110" s="1639"/>
      <c r="EX110" s="1639"/>
      <c r="EY110" s="1639"/>
      <c r="EZ110" s="1639"/>
      <c r="FA110" s="1639"/>
      <c r="FB110" s="1639"/>
      <c r="FC110" s="1639"/>
      <c r="FD110" s="1639"/>
      <c r="FE110" s="1639"/>
      <c r="FF110" s="1639"/>
      <c r="FG110" s="1639"/>
      <c r="FH110" s="1639"/>
      <c r="FI110" s="1639"/>
      <c r="FJ110" s="1639"/>
      <c r="FK110" s="1639"/>
      <c r="FL110" s="1639"/>
      <c r="FM110" s="1639"/>
      <c r="FN110" s="1639"/>
      <c r="FO110" s="1639"/>
      <c r="FP110" s="1639"/>
      <c r="FQ110" s="1639"/>
      <c r="FR110" s="1639"/>
      <c r="FS110" s="1639"/>
      <c r="FT110" s="1639"/>
      <c r="FU110" s="1639"/>
      <c r="FV110" s="1639"/>
      <c r="FW110" s="1639"/>
      <c r="FX110" s="1639"/>
      <c r="FY110" s="1639"/>
      <c r="FZ110" s="1639"/>
      <c r="GA110" s="1639"/>
      <c r="GB110" s="1639"/>
      <c r="GC110" s="1639"/>
      <c r="GD110" s="1639"/>
      <c r="GE110" s="1639"/>
      <c r="GF110" s="1639"/>
      <c r="GG110" s="1639"/>
      <c r="GH110" s="1639"/>
      <c r="GI110" s="1639"/>
      <c r="GJ110" s="1639"/>
      <c r="GK110" s="1639"/>
      <c r="GL110" s="1639"/>
      <c r="GM110" s="1639"/>
      <c r="GN110" s="1639"/>
      <c r="GO110" s="1639"/>
      <c r="GP110" s="1639"/>
      <c r="GQ110" s="1639"/>
      <c r="GR110" s="1639"/>
      <c r="GS110" s="1639"/>
      <c r="GT110" s="1639"/>
      <c r="GU110" s="1639"/>
      <c r="GV110" s="1639"/>
      <c r="GW110" s="1639"/>
      <c r="GX110" s="1639"/>
      <c r="GY110" s="1639"/>
      <c r="GZ110" s="1639"/>
      <c r="HA110" s="1639"/>
      <c r="HB110" s="1639"/>
      <c r="HC110" s="1639"/>
      <c r="HD110" s="1639"/>
      <c r="HE110" s="1639"/>
      <c r="HF110" s="1639"/>
      <c r="HG110" s="1639"/>
      <c r="HH110" s="1639"/>
      <c r="HI110" s="1639"/>
      <c r="HJ110" s="1639"/>
      <c r="HK110" s="1639"/>
      <c r="HL110" s="1639"/>
      <c r="HM110" s="1639"/>
      <c r="HN110" s="1639"/>
      <c r="HO110" s="1639"/>
      <c r="HP110" s="1639"/>
      <c r="HQ110" s="1639"/>
      <c r="HR110" s="1639"/>
      <c r="HS110" s="1639"/>
      <c r="HT110" s="1639"/>
      <c r="HU110" s="1639"/>
      <c r="HV110" s="1639"/>
      <c r="HW110" s="1639"/>
      <c r="HX110" s="1639"/>
      <c r="HY110" s="1639"/>
      <c r="HZ110" s="1639"/>
      <c r="IA110" s="1639"/>
      <c r="IB110" s="1639"/>
      <c r="IC110" s="1639"/>
      <c r="ID110" s="1639"/>
      <c r="IE110" s="1639"/>
      <c r="IF110" s="1639"/>
      <c r="IG110" s="1639"/>
      <c r="IH110" s="1639"/>
      <c r="II110" s="1639"/>
      <c r="IJ110" s="1639"/>
      <c r="IK110" s="1639"/>
      <c r="IL110" s="1639"/>
      <c r="IM110" s="1639"/>
      <c r="IN110" s="1639"/>
      <c r="IO110" s="1639"/>
      <c r="IP110" s="1639"/>
      <c r="IQ110" s="1639"/>
      <c r="IR110" s="1639"/>
      <c r="IS110" s="1639"/>
      <c r="IT110" s="1639"/>
      <c r="IU110" s="1639"/>
      <c r="IV110" s="1639"/>
      <c r="IW110" s="1639"/>
      <c r="IX110" s="1639"/>
      <c r="IY110" s="1639"/>
      <c r="IZ110" s="1639"/>
      <c r="JA110" s="1639"/>
      <c r="JB110" s="1639"/>
      <c r="JC110" s="1639"/>
      <c r="JD110" s="1639"/>
      <c r="JE110" s="1639"/>
      <c r="JF110" s="1639"/>
      <c r="JG110" s="1639"/>
      <c r="JH110" s="1639"/>
      <c r="JI110" s="1639"/>
      <c r="JJ110" s="1639"/>
      <c r="JK110" s="1639"/>
      <c r="JL110" s="1639"/>
      <c r="JM110" s="1639"/>
      <c r="JN110" s="1639"/>
      <c r="JO110" s="1639"/>
      <c r="JP110" s="1639"/>
      <c r="JQ110" s="1639"/>
      <c r="JR110" s="1639"/>
      <c r="JS110" s="1639"/>
      <c r="JT110" s="1639"/>
      <c r="JU110" s="1639"/>
      <c r="JV110" s="1639"/>
      <c r="JW110" s="1639"/>
      <c r="JX110" s="1639"/>
      <c r="JY110" s="1639"/>
      <c r="JZ110" s="1639"/>
      <c r="KA110" s="1639"/>
      <c r="KB110" s="1639"/>
      <c r="KC110" s="1639"/>
      <c r="KD110" s="1639"/>
      <c r="KE110" s="1639"/>
      <c r="KF110" s="1639"/>
      <c r="KG110" s="1639"/>
      <c r="KH110" s="1639"/>
      <c r="KI110" s="1639"/>
      <c r="KJ110" s="1639"/>
      <c r="KK110" s="1639"/>
      <c r="KL110" s="1639"/>
      <c r="KM110" s="1639"/>
      <c r="KN110" s="1639"/>
      <c r="KO110" s="1639"/>
      <c r="KP110" s="1639"/>
      <c r="KQ110" s="1639"/>
      <c r="KR110" s="1639"/>
      <c r="KS110" s="1639"/>
      <c r="KT110" s="1639"/>
      <c r="KU110" s="1639"/>
      <c r="KV110" s="1639"/>
      <c r="KW110" s="1639"/>
      <c r="KX110" s="1639"/>
      <c r="KY110" s="1639"/>
      <c r="KZ110" s="1639"/>
      <c r="LA110" s="1639"/>
      <c r="LB110" s="1639"/>
      <c r="LC110" s="1639"/>
      <c r="LD110" s="1639"/>
      <c r="LE110" s="1639"/>
      <c r="LF110" s="1639"/>
      <c r="LG110" s="1639"/>
      <c r="LH110" s="1639"/>
      <c r="LI110" s="1639"/>
      <c r="LJ110" s="1639"/>
      <c r="LK110" s="1639"/>
      <c r="LL110" s="1639"/>
      <c r="LM110" s="1639"/>
      <c r="LN110" s="1639"/>
      <c r="LO110" s="1639"/>
      <c r="LP110" s="1639"/>
    </row>
    <row r="111" s="1481" customFormat="1" ht="47" customHeight="1" spans="1:328">
      <c r="A111" s="1499">
        <v>45778</v>
      </c>
      <c r="B111" s="1500" t="s">
        <v>382</v>
      </c>
      <c r="C111" s="1501" t="s">
        <v>98</v>
      </c>
      <c r="D111" s="1502">
        <v>4500165533</v>
      </c>
      <c r="E111" s="1503" t="s">
        <v>505</v>
      </c>
      <c r="F111" s="1502" t="s">
        <v>506</v>
      </c>
      <c r="G111" s="2274" t="s">
        <v>176</v>
      </c>
      <c r="H111" s="1505" t="s">
        <v>385</v>
      </c>
      <c r="I111" s="1532" t="s">
        <v>177</v>
      </c>
      <c r="J111" s="1522">
        <v>5520</v>
      </c>
      <c r="K111" s="1534">
        <v>24</v>
      </c>
      <c r="L111" s="1534">
        <v>2760</v>
      </c>
      <c r="M111" s="2594">
        <f t="shared" si="87"/>
        <v>2</v>
      </c>
      <c r="N111" s="1536">
        <v>45827</v>
      </c>
      <c r="O111" s="1536">
        <f t="shared" si="99"/>
        <v>45824</v>
      </c>
      <c r="P111" s="1537" t="s">
        <v>489</v>
      </c>
      <c r="Q111" s="1562" t="s">
        <v>78</v>
      </c>
      <c r="R111" s="1563"/>
      <c r="S111" s="1563"/>
      <c r="T111" s="1563"/>
      <c r="U111" s="1563"/>
      <c r="V111" s="2308">
        <v>45824</v>
      </c>
      <c r="W111" s="2931" t="s">
        <v>111</v>
      </c>
      <c r="X111" s="1565" t="s">
        <v>387</v>
      </c>
      <c r="Y111" s="1589" t="s">
        <v>88</v>
      </c>
      <c r="Z111" s="1589" t="s">
        <v>388</v>
      </c>
      <c r="AA111" s="1589"/>
      <c r="AB111" s="1589"/>
      <c r="AC111" s="1580" t="s">
        <v>389</v>
      </c>
      <c r="AD111" s="1590" t="s">
        <v>390</v>
      </c>
      <c r="AE111" s="2277">
        <v>1451.2567</v>
      </c>
      <c r="AF111" s="2278">
        <f t="shared" si="100"/>
        <v>2902.5134</v>
      </c>
      <c r="AG111" s="1514" t="s">
        <v>507</v>
      </c>
      <c r="AH111" s="1609" t="s">
        <v>81</v>
      </c>
      <c r="AI111" s="1799">
        <f t="shared" si="80"/>
        <v>5520</v>
      </c>
      <c r="AJ111" s="1609">
        <v>9</v>
      </c>
      <c r="AK111" s="1610">
        <f t="shared" si="101"/>
        <v>5520</v>
      </c>
      <c r="AL111" s="1610"/>
      <c r="AM111" s="1610">
        <f t="shared" si="102"/>
        <v>230</v>
      </c>
      <c r="AN111" s="1610"/>
      <c r="AO111" s="1610"/>
      <c r="AP111" s="1610"/>
      <c r="AQ111" s="1610"/>
      <c r="AR111" s="1610" t="s">
        <v>63</v>
      </c>
      <c r="AS111" s="1610">
        <f t="shared" si="67"/>
        <v>5520</v>
      </c>
      <c r="AT111" s="1610"/>
      <c r="AU111" s="1622">
        <f t="shared" si="90"/>
        <v>613.333333333333</v>
      </c>
      <c r="AV111" s="1622">
        <f t="shared" si="91"/>
        <v>613.333333333333</v>
      </c>
      <c r="AW111" s="1622">
        <f t="shared" si="92"/>
        <v>613.333333333333</v>
      </c>
      <c r="AX111" s="1622">
        <f t="shared" si="93"/>
        <v>613.333333333333</v>
      </c>
      <c r="AY111" s="1622">
        <f t="shared" si="94"/>
        <v>613.333333333333</v>
      </c>
      <c r="AZ111" s="1622">
        <f t="shared" si="95"/>
        <v>613.333333333333</v>
      </c>
      <c r="BA111" s="1622">
        <f t="shared" si="96"/>
        <v>613.333333333333</v>
      </c>
      <c r="BB111" s="1622">
        <f t="shared" si="97"/>
        <v>613.333333333333</v>
      </c>
      <c r="BC111" s="1622">
        <f t="shared" si="98"/>
        <v>613.333333333333</v>
      </c>
      <c r="BD111" s="1622">
        <f t="shared" si="88"/>
        <v>587.777777777778</v>
      </c>
      <c r="BE111" s="1622">
        <f t="shared" si="89"/>
        <v>25.5555555555556</v>
      </c>
      <c r="BF111" s="1534"/>
      <c r="BG111" s="1638"/>
      <c r="BH111" s="1639"/>
      <c r="BI111" s="1639"/>
      <c r="BJ111" s="1639"/>
      <c r="BK111" s="1639"/>
      <c r="BL111" s="1639"/>
      <c r="BM111" s="1639"/>
      <c r="BN111" s="1639"/>
      <c r="BO111" s="1639"/>
      <c r="BP111" s="1639"/>
      <c r="BQ111" s="1639"/>
      <c r="BR111" s="1639"/>
      <c r="BS111" s="1639"/>
      <c r="BT111" s="1639"/>
      <c r="BU111" s="1639"/>
      <c r="BV111" s="1639"/>
      <c r="BW111" s="1639"/>
      <c r="BX111" s="1639"/>
      <c r="BY111" s="1639"/>
      <c r="BZ111" s="1639"/>
      <c r="CA111" s="1639"/>
      <c r="CB111" s="1639"/>
      <c r="CC111" s="1639"/>
      <c r="CD111" s="1639"/>
      <c r="CE111" s="1639"/>
      <c r="CF111" s="1639"/>
      <c r="CG111" s="1639"/>
      <c r="CH111" s="1639"/>
      <c r="CI111" s="1639"/>
      <c r="CJ111" s="1639"/>
      <c r="CK111" s="1639"/>
      <c r="CL111" s="1639"/>
      <c r="CM111" s="1639"/>
      <c r="CN111" s="1639"/>
      <c r="CO111" s="1639"/>
      <c r="CP111" s="1639"/>
      <c r="CQ111" s="1639"/>
      <c r="CR111" s="1639"/>
      <c r="CS111" s="1639"/>
      <c r="CT111" s="1639"/>
      <c r="CU111" s="1639"/>
      <c r="CV111" s="1639"/>
      <c r="CW111" s="1639"/>
      <c r="CX111" s="1639"/>
      <c r="CY111" s="1639"/>
      <c r="CZ111" s="1639"/>
      <c r="DA111" s="1639"/>
      <c r="DB111" s="1639"/>
      <c r="DC111" s="1639"/>
      <c r="DD111" s="1639"/>
      <c r="DE111" s="1639"/>
      <c r="DF111" s="1639"/>
      <c r="DG111" s="1639"/>
      <c r="DH111" s="1639"/>
      <c r="DI111" s="1639"/>
      <c r="DJ111" s="1639"/>
      <c r="DK111" s="1639"/>
      <c r="DL111" s="1639"/>
      <c r="DM111" s="1639"/>
      <c r="DN111" s="1639"/>
      <c r="DO111" s="1639"/>
      <c r="DP111" s="1639"/>
      <c r="DQ111" s="1639"/>
      <c r="DR111" s="1639"/>
      <c r="DS111" s="1639"/>
      <c r="DT111" s="1639"/>
      <c r="DU111" s="1639"/>
      <c r="DV111" s="1639"/>
      <c r="DW111" s="1639"/>
      <c r="DX111" s="1639"/>
      <c r="DY111" s="1639"/>
      <c r="DZ111" s="1639"/>
      <c r="EA111" s="1639"/>
      <c r="EB111" s="1639"/>
      <c r="EC111" s="1639"/>
      <c r="ED111" s="1639"/>
      <c r="EE111" s="1639"/>
      <c r="EF111" s="1639"/>
      <c r="EG111" s="1639"/>
      <c r="EH111" s="1639"/>
      <c r="EI111" s="1639"/>
      <c r="EJ111" s="1639"/>
      <c r="EK111" s="1639"/>
      <c r="EL111" s="1639"/>
      <c r="EM111" s="1639"/>
      <c r="EN111" s="1639"/>
      <c r="EO111" s="1639"/>
      <c r="EP111" s="1639"/>
      <c r="EQ111" s="1639"/>
      <c r="ER111" s="1639"/>
      <c r="ES111" s="1639"/>
      <c r="ET111" s="1639"/>
      <c r="EU111" s="1639"/>
      <c r="EV111" s="1639"/>
      <c r="EW111" s="1639"/>
      <c r="EX111" s="1639"/>
      <c r="EY111" s="1639"/>
      <c r="EZ111" s="1639"/>
      <c r="FA111" s="1639"/>
      <c r="FB111" s="1639"/>
      <c r="FC111" s="1639"/>
      <c r="FD111" s="1639"/>
      <c r="FE111" s="1639"/>
      <c r="FF111" s="1639"/>
      <c r="FG111" s="1639"/>
      <c r="FH111" s="1639"/>
      <c r="FI111" s="1639"/>
      <c r="FJ111" s="1639"/>
      <c r="FK111" s="1639"/>
      <c r="FL111" s="1639"/>
      <c r="FM111" s="1639"/>
      <c r="FN111" s="1639"/>
      <c r="FO111" s="1639"/>
      <c r="FP111" s="1639"/>
      <c r="FQ111" s="1639"/>
      <c r="FR111" s="1639"/>
      <c r="FS111" s="1639"/>
      <c r="FT111" s="1639"/>
      <c r="FU111" s="1639"/>
      <c r="FV111" s="1639"/>
      <c r="FW111" s="1639"/>
      <c r="FX111" s="1639"/>
      <c r="FY111" s="1639"/>
      <c r="FZ111" s="1639"/>
      <c r="GA111" s="1639"/>
      <c r="GB111" s="1639"/>
      <c r="GC111" s="1639"/>
      <c r="GD111" s="1639"/>
      <c r="GE111" s="1639"/>
      <c r="GF111" s="1639"/>
      <c r="GG111" s="1639"/>
      <c r="GH111" s="1639"/>
      <c r="GI111" s="1639"/>
      <c r="GJ111" s="1639"/>
      <c r="GK111" s="1639"/>
      <c r="GL111" s="1639"/>
      <c r="GM111" s="1639"/>
      <c r="GN111" s="1639"/>
      <c r="GO111" s="1639"/>
      <c r="GP111" s="1639"/>
      <c r="GQ111" s="1639"/>
      <c r="GR111" s="1639"/>
      <c r="GS111" s="1639"/>
      <c r="GT111" s="1639"/>
      <c r="GU111" s="1639"/>
      <c r="GV111" s="1639"/>
      <c r="GW111" s="1639"/>
      <c r="GX111" s="1639"/>
      <c r="GY111" s="1639"/>
      <c r="GZ111" s="1639"/>
      <c r="HA111" s="1639"/>
      <c r="HB111" s="1639"/>
      <c r="HC111" s="1639"/>
      <c r="HD111" s="1639"/>
      <c r="HE111" s="1639"/>
      <c r="HF111" s="1639"/>
      <c r="HG111" s="1639"/>
      <c r="HH111" s="1639"/>
      <c r="HI111" s="1639"/>
      <c r="HJ111" s="1639"/>
      <c r="HK111" s="1639"/>
      <c r="HL111" s="1639"/>
      <c r="HM111" s="1639"/>
      <c r="HN111" s="1639"/>
      <c r="HO111" s="1639"/>
      <c r="HP111" s="1639"/>
      <c r="HQ111" s="1639"/>
      <c r="HR111" s="1639"/>
      <c r="HS111" s="1639"/>
      <c r="HT111" s="1639"/>
      <c r="HU111" s="1639"/>
      <c r="HV111" s="1639"/>
      <c r="HW111" s="1639"/>
      <c r="HX111" s="1639"/>
      <c r="HY111" s="1639"/>
      <c r="HZ111" s="1639"/>
      <c r="IA111" s="1639"/>
      <c r="IB111" s="1639"/>
      <c r="IC111" s="1639"/>
      <c r="ID111" s="1639"/>
      <c r="IE111" s="1639"/>
      <c r="IF111" s="1639"/>
      <c r="IG111" s="1639"/>
      <c r="IH111" s="1639"/>
      <c r="II111" s="1639"/>
      <c r="IJ111" s="1639"/>
      <c r="IK111" s="1639"/>
      <c r="IL111" s="1639"/>
      <c r="IM111" s="1639"/>
      <c r="IN111" s="1639"/>
      <c r="IO111" s="1639"/>
      <c r="IP111" s="1639"/>
      <c r="IQ111" s="1639"/>
      <c r="IR111" s="1639"/>
      <c r="IS111" s="1639"/>
      <c r="IT111" s="1639"/>
      <c r="IU111" s="1639"/>
      <c r="IV111" s="1639"/>
      <c r="IW111" s="1639"/>
      <c r="IX111" s="1639"/>
      <c r="IY111" s="1639"/>
      <c r="IZ111" s="1639"/>
      <c r="JA111" s="1639"/>
      <c r="JB111" s="1639"/>
      <c r="JC111" s="1639"/>
      <c r="JD111" s="1639"/>
      <c r="JE111" s="1639"/>
      <c r="JF111" s="1639"/>
      <c r="JG111" s="1639"/>
      <c r="JH111" s="1639"/>
      <c r="JI111" s="1639"/>
      <c r="JJ111" s="1639"/>
      <c r="JK111" s="1639"/>
      <c r="JL111" s="1639"/>
      <c r="JM111" s="1639"/>
      <c r="JN111" s="1639"/>
      <c r="JO111" s="1639"/>
      <c r="JP111" s="1639"/>
      <c r="JQ111" s="1639"/>
      <c r="JR111" s="1639"/>
      <c r="JS111" s="1639"/>
      <c r="JT111" s="1639"/>
      <c r="JU111" s="1639"/>
      <c r="JV111" s="1639"/>
      <c r="JW111" s="1639"/>
      <c r="JX111" s="1639"/>
      <c r="JY111" s="1639"/>
      <c r="JZ111" s="1639"/>
      <c r="KA111" s="1639"/>
      <c r="KB111" s="1639"/>
      <c r="KC111" s="1639"/>
      <c r="KD111" s="1639"/>
      <c r="KE111" s="1639"/>
      <c r="KF111" s="1639"/>
      <c r="KG111" s="1639"/>
      <c r="KH111" s="1639"/>
      <c r="KI111" s="1639"/>
      <c r="KJ111" s="1639"/>
      <c r="KK111" s="1639"/>
      <c r="KL111" s="1639"/>
      <c r="KM111" s="1639"/>
      <c r="KN111" s="1639"/>
      <c r="KO111" s="1639"/>
      <c r="KP111" s="1639"/>
      <c r="KQ111" s="1639"/>
      <c r="KR111" s="1639"/>
      <c r="KS111" s="1639"/>
      <c r="KT111" s="1639"/>
      <c r="KU111" s="1639"/>
      <c r="KV111" s="1639"/>
      <c r="KW111" s="1639"/>
      <c r="KX111" s="1639"/>
      <c r="KY111" s="1639"/>
      <c r="KZ111" s="1639"/>
      <c r="LA111" s="1639"/>
      <c r="LB111" s="1639"/>
      <c r="LC111" s="1639"/>
      <c r="LD111" s="1639"/>
      <c r="LE111" s="1639"/>
      <c r="LF111" s="1639"/>
      <c r="LG111" s="1639"/>
      <c r="LH111" s="1639"/>
      <c r="LI111" s="1639"/>
      <c r="LJ111" s="1639"/>
      <c r="LK111" s="1639"/>
      <c r="LL111" s="1639"/>
      <c r="LM111" s="1639"/>
      <c r="LN111" s="1639"/>
      <c r="LO111" s="1639"/>
      <c r="LP111" s="1639"/>
    </row>
    <row r="112" s="1481" customFormat="1" ht="47" customHeight="1" spans="1:328">
      <c r="A112" s="1499">
        <v>45784</v>
      </c>
      <c r="B112" s="1500" t="s">
        <v>508</v>
      </c>
      <c r="C112" s="1501" t="s">
        <v>158</v>
      </c>
      <c r="D112" s="1502">
        <v>4500165600</v>
      </c>
      <c r="E112" s="1503">
        <v>246989</v>
      </c>
      <c r="F112" s="1502" t="s">
        <v>509</v>
      </c>
      <c r="G112" s="1505" t="s">
        <v>76</v>
      </c>
      <c r="H112" s="1505" t="s">
        <v>76</v>
      </c>
      <c r="I112" s="1532" t="s">
        <v>77</v>
      </c>
      <c r="J112" s="1522">
        <v>4800</v>
      </c>
      <c r="K112" s="1534">
        <v>0</v>
      </c>
      <c r="L112" s="1534">
        <v>96</v>
      </c>
      <c r="M112" s="1534">
        <f t="shared" si="87"/>
        <v>50</v>
      </c>
      <c r="N112" s="1536">
        <v>45828</v>
      </c>
      <c r="O112" s="1536">
        <v>45824</v>
      </c>
      <c r="P112" s="1537"/>
      <c r="Q112" s="1562" t="s">
        <v>78</v>
      </c>
      <c r="R112" s="1563"/>
      <c r="S112" s="1563"/>
      <c r="T112" s="1563"/>
      <c r="U112" s="1563"/>
      <c r="V112" s="2308">
        <v>45833</v>
      </c>
      <c r="W112" s="2931" t="s">
        <v>111</v>
      </c>
      <c r="X112" s="1565">
        <v>45800</v>
      </c>
      <c r="Y112" s="1589" t="s">
        <v>88</v>
      </c>
      <c r="Z112" s="1589">
        <v>45805</v>
      </c>
      <c r="AA112" s="1589"/>
      <c r="AB112" s="1589"/>
      <c r="AC112" s="1580" t="s">
        <v>510</v>
      </c>
      <c r="AD112" s="1590" t="s">
        <v>511</v>
      </c>
      <c r="AE112" s="2277">
        <v>0.8709</v>
      </c>
      <c r="AF112" s="2278">
        <f t="shared" ref="AF112:AF118" si="103">AE112*J112</f>
        <v>4180.32</v>
      </c>
      <c r="AG112" s="1504"/>
      <c r="AH112" s="1609" t="s">
        <v>81</v>
      </c>
      <c r="AI112" s="1799">
        <f t="shared" si="80"/>
        <v>4800</v>
      </c>
      <c r="AJ112" s="1609">
        <v>9</v>
      </c>
      <c r="AK112" s="1610">
        <f t="shared" si="101"/>
        <v>4800</v>
      </c>
      <c r="AL112" s="1610"/>
      <c r="AM112" s="1610">
        <f t="shared" si="102"/>
        <v>200</v>
      </c>
      <c r="AN112" s="1610"/>
      <c r="AO112" s="1610"/>
      <c r="AP112" s="1610"/>
      <c r="AQ112" s="1610"/>
      <c r="AR112" s="1610" t="s">
        <v>512</v>
      </c>
      <c r="AS112" s="1610">
        <f t="shared" si="67"/>
        <v>4800</v>
      </c>
      <c r="AT112" s="1610"/>
      <c r="AU112" s="1622">
        <f t="shared" si="90"/>
        <v>533.333333333333</v>
      </c>
      <c r="AV112" s="1622">
        <f t="shared" si="91"/>
        <v>533.333333333333</v>
      </c>
      <c r="AW112" s="1622">
        <f t="shared" si="92"/>
        <v>533.333333333333</v>
      </c>
      <c r="AX112" s="1622">
        <f t="shared" si="93"/>
        <v>533.333333333333</v>
      </c>
      <c r="AY112" s="1622">
        <f t="shared" si="94"/>
        <v>533.333333333333</v>
      </c>
      <c r="AZ112" s="1622">
        <f t="shared" si="95"/>
        <v>533.333333333333</v>
      </c>
      <c r="BA112" s="1622">
        <f t="shared" si="96"/>
        <v>533.333333333333</v>
      </c>
      <c r="BB112" s="1622">
        <f t="shared" si="97"/>
        <v>533.333333333333</v>
      </c>
      <c r="BC112" s="1622">
        <f t="shared" si="98"/>
        <v>533.333333333333</v>
      </c>
      <c r="BD112" s="1622">
        <f t="shared" si="88"/>
        <v>511.111111111111</v>
      </c>
      <c r="BE112" s="1622">
        <f t="shared" si="89"/>
        <v>22.2222222222222</v>
      </c>
      <c r="BF112" s="1534">
        <f>J112/COUNT(AU112:BC112)-(BD112+BE112)</f>
        <v>0</v>
      </c>
      <c r="BG112" s="1638"/>
      <c r="BH112" s="1639"/>
      <c r="BI112" s="1639"/>
      <c r="BJ112" s="1639"/>
      <c r="BK112" s="1639"/>
      <c r="BL112" s="1639"/>
      <c r="BM112" s="1639"/>
      <c r="BN112" s="1639"/>
      <c r="BO112" s="1639"/>
      <c r="BP112" s="1639"/>
      <c r="BQ112" s="1639"/>
      <c r="BR112" s="1639"/>
      <c r="BS112" s="1639"/>
      <c r="BT112" s="1639"/>
      <c r="BU112" s="1639"/>
      <c r="BV112" s="1639"/>
      <c r="BW112" s="1639"/>
      <c r="BX112" s="1639"/>
      <c r="BY112" s="1639"/>
      <c r="BZ112" s="1639"/>
      <c r="CA112" s="1639"/>
      <c r="CB112" s="1639"/>
      <c r="CC112" s="1639"/>
      <c r="CD112" s="1639"/>
      <c r="CE112" s="1639"/>
      <c r="CF112" s="1639"/>
      <c r="CG112" s="1639"/>
      <c r="CH112" s="1639"/>
      <c r="CI112" s="1639"/>
      <c r="CJ112" s="1639"/>
      <c r="CK112" s="1639"/>
      <c r="CL112" s="1639"/>
      <c r="CM112" s="1639"/>
      <c r="CN112" s="1639"/>
      <c r="CO112" s="1639"/>
      <c r="CP112" s="1639"/>
      <c r="CQ112" s="1639"/>
      <c r="CR112" s="1639"/>
      <c r="CS112" s="1639"/>
      <c r="CT112" s="1639"/>
      <c r="CU112" s="1639"/>
      <c r="CV112" s="1639"/>
      <c r="CW112" s="1639"/>
      <c r="CX112" s="1639"/>
      <c r="CY112" s="1639"/>
      <c r="CZ112" s="1639"/>
      <c r="DA112" s="1639"/>
      <c r="DB112" s="1639"/>
      <c r="DC112" s="1639"/>
      <c r="DD112" s="1639"/>
      <c r="DE112" s="1639"/>
      <c r="DF112" s="1639"/>
      <c r="DG112" s="1639"/>
      <c r="DH112" s="1639"/>
      <c r="DI112" s="1639"/>
      <c r="DJ112" s="1639"/>
      <c r="DK112" s="1639"/>
      <c r="DL112" s="1639"/>
      <c r="DM112" s="1639"/>
      <c r="DN112" s="1639"/>
      <c r="DO112" s="1639"/>
      <c r="DP112" s="1639"/>
      <c r="DQ112" s="1639"/>
      <c r="DR112" s="1639"/>
      <c r="DS112" s="1639"/>
      <c r="DT112" s="1639"/>
      <c r="DU112" s="1639"/>
      <c r="DV112" s="1639"/>
      <c r="DW112" s="1639"/>
      <c r="DX112" s="1639"/>
      <c r="DY112" s="1639"/>
      <c r="DZ112" s="1639"/>
      <c r="EA112" s="1639"/>
      <c r="EB112" s="1639"/>
      <c r="EC112" s="1639"/>
      <c r="ED112" s="1639"/>
      <c r="EE112" s="1639"/>
      <c r="EF112" s="1639"/>
      <c r="EG112" s="1639"/>
      <c r="EH112" s="1639"/>
      <c r="EI112" s="1639"/>
      <c r="EJ112" s="1639"/>
      <c r="EK112" s="1639"/>
      <c r="EL112" s="1639"/>
      <c r="EM112" s="1639"/>
      <c r="EN112" s="1639"/>
      <c r="EO112" s="1639"/>
      <c r="EP112" s="1639"/>
      <c r="EQ112" s="1639"/>
      <c r="ER112" s="1639"/>
      <c r="ES112" s="1639"/>
      <c r="ET112" s="1639"/>
      <c r="EU112" s="1639"/>
      <c r="EV112" s="1639"/>
      <c r="EW112" s="1639"/>
      <c r="EX112" s="1639"/>
      <c r="EY112" s="1639"/>
      <c r="EZ112" s="1639"/>
      <c r="FA112" s="1639"/>
      <c r="FB112" s="1639"/>
      <c r="FC112" s="1639"/>
      <c r="FD112" s="1639"/>
      <c r="FE112" s="1639"/>
      <c r="FF112" s="1639"/>
      <c r="FG112" s="1639"/>
      <c r="FH112" s="1639"/>
      <c r="FI112" s="1639"/>
      <c r="FJ112" s="1639"/>
      <c r="FK112" s="1639"/>
      <c r="FL112" s="1639"/>
      <c r="FM112" s="1639"/>
      <c r="FN112" s="1639"/>
      <c r="FO112" s="1639"/>
      <c r="FP112" s="1639"/>
      <c r="FQ112" s="1639"/>
      <c r="FR112" s="1639"/>
      <c r="FS112" s="1639"/>
      <c r="FT112" s="1639"/>
      <c r="FU112" s="1639"/>
      <c r="FV112" s="1639"/>
      <c r="FW112" s="1639"/>
      <c r="FX112" s="1639"/>
      <c r="FY112" s="1639"/>
      <c r="FZ112" s="1639"/>
      <c r="GA112" s="1639"/>
      <c r="GB112" s="1639"/>
      <c r="GC112" s="1639"/>
      <c r="GD112" s="1639"/>
      <c r="GE112" s="1639"/>
      <c r="GF112" s="1639"/>
      <c r="GG112" s="1639"/>
      <c r="GH112" s="1639"/>
      <c r="GI112" s="1639"/>
      <c r="GJ112" s="1639"/>
      <c r="GK112" s="1639"/>
      <c r="GL112" s="1639"/>
      <c r="GM112" s="1639"/>
      <c r="GN112" s="1639"/>
      <c r="GO112" s="1639"/>
      <c r="GP112" s="1639"/>
      <c r="GQ112" s="1639"/>
      <c r="GR112" s="1639"/>
      <c r="GS112" s="1639"/>
      <c r="GT112" s="1639"/>
      <c r="GU112" s="1639"/>
      <c r="GV112" s="1639"/>
      <c r="GW112" s="1639"/>
      <c r="GX112" s="1639"/>
      <c r="GY112" s="1639"/>
      <c r="GZ112" s="1639"/>
      <c r="HA112" s="1639"/>
      <c r="HB112" s="1639"/>
      <c r="HC112" s="1639"/>
      <c r="HD112" s="1639"/>
      <c r="HE112" s="1639"/>
      <c r="HF112" s="1639"/>
      <c r="HG112" s="1639"/>
      <c r="HH112" s="1639"/>
      <c r="HI112" s="1639"/>
      <c r="HJ112" s="1639"/>
      <c r="HK112" s="1639"/>
      <c r="HL112" s="1639"/>
      <c r="HM112" s="1639"/>
      <c r="HN112" s="1639"/>
      <c r="HO112" s="1639"/>
      <c r="HP112" s="1639"/>
      <c r="HQ112" s="1639"/>
      <c r="HR112" s="1639"/>
      <c r="HS112" s="1639"/>
      <c r="HT112" s="1639"/>
      <c r="HU112" s="1639"/>
      <c r="HV112" s="1639"/>
      <c r="HW112" s="1639"/>
      <c r="HX112" s="1639"/>
      <c r="HY112" s="1639"/>
      <c r="HZ112" s="1639"/>
      <c r="IA112" s="1639"/>
      <c r="IB112" s="1639"/>
      <c r="IC112" s="1639"/>
      <c r="ID112" s="1639"/>
      <c r="IE112" s="1639"/>
      <c r="IF112" s="1639"/>
      <c r="IG112" s="1639"/>
      <c r="IH112" s="1639"/>
      <c r="II112" s="1639"/>
      <c r="IJ112" s="1639"/>
      <c r="IK112" s="1639"/>
      <c r="IL112" s="1639"/>
      <c r="IM112" s="1639"/>
      <c r="IN112" s="1639"/>
      <c r="IO112" s="1639"/>
      <c r="IP112" s="1639"/>
      <c r="IQ112" s="1639"/>
      <c r="IR112" s="1639"/>
      <c r="IS112" s="1639"/>
      <c r="IT112" s="1639"/>
      <c r="IU112" s="1639"/>
      <c r="IV112" s="1639"/>
      <c r="IW112" s="1639"/>
      <c r="IX112" s="1639"/>
      <c r="IY112" s="1639"/>
      <c r="IZ112" s="1639"/>
      <c r="JA112" s="1639"/>
      <c r="JB112" s="1639"/>
      <c r="JC112" s="1639"/>
      <c r="JD112" s="1639"/>
      <c r="JE112" s="1639"/>
      <c r="JF112" s="1639"/>
      <c r="JG112" s="1639"/>
      <c r="JH112" s="1639"/>
      <c r="JI112" s="1639"/>
      <c r="JJ112" s="1639"/>
      <c r="JK112" s="1639"/>
      <c r="JL112" s="1639"/>
      <c r="JM112" s="1639"/>
      <c r="JN112" s="1639"/>
      <c r="JO112" s="1639"/>
      <c r="JP112" s="1639"/>
      <c r="JQ112" s="1639"/>
      <c r="JR112" s="1639"/>
      <c r="JS112" s="1639"/>
      <c r="JT112" s="1639"/>
      <c r="JU112" s="1639"/>
      <c r="JV112" s="1639"/>
      <c r="JW112" s="1639"/>
      <c r="JX112" s="1639"/>
      <c r="JY112" s="1639"/>
      <c r="JZ112" s="1639"/>
      <c r="KA112" s="1639"/>
      <c r="KB112" s="1639"/>
      <c r="KC112" s="1639"/>
      <c r="KD112" s="1639"/>
      <c r="KE112" s="1639"/>
      <c r="KF112" s="1639"/>
      <c r="KG112" s="1639"/>
      <c r="KH112" s="1639"/>
      <c r="KI112" s="1639"/>
      <c r="KJ112" s="1639"/>
      <c r="KK112" s="1639"/>
      <c r="KL112" s="1639"/>
      <c r="KM112" s="1639"/>
      <c r="KN112" s="1639"/>
      <c r="KO112" s="1639"/>
      <c r="KP112" s="1639"/>
      <c r="KQ112" s="1639"/>
      <c r="KR112" s="1639"/>
      <c r="KS112" s="1639"/>
      <c r="KT112" s="1639"/>
      <c r="KU112" s="1639"/>
      <c r="KV112" s="1639"/>
      <c r="KW112" s="1639"/>
      <c r="KX112" s="1639"/>
      <c r="KY112" s="1639"/>
      <c r="KZ112" s="1639"/>
      <c r="LA112" s="1639"/>
      <c r="LB112" s="1639"/>
      <c r="LC112" s="1639"/>
      <c r="LD112" s="1639"/>
      <c r="LE112" s="1639"/>
      <c r="LF112" s="1639"/>
      <c r="LG112" s="1639"/>
      <c r="LH112" s="1639"/>
      <c r="LI112" s="1639"/>
      <c r="LJ112" s="1639"/>
      <c r="LK112" s="1639"/>
      <c r="LL112" s="1639"/>
      <c r="LM112" s="1639"/>
      <c r="LN112" s="1639"/>
      <c r="LO112" s="1639"/>
      <c r="LP112" s="1639"/>
    </row>
    <row r="113" s="1481" customFormat="1" ht="47" customHeight="1" spans="1:328">
      <c r="A113" s="1499">
        <v>45818</v>
      </c>
      <c r="B113" s="1500" t="s">
        <v>213</v>
      </c>
      <c r="C113" s="1501" t="s">
        <v>98</v>
      </c>
      <c r="D113" s="1502">
        <v>4500169585</v>
      </c>
      <c r="E113" s="2253" t="s">
        <v>513</v>
      </c>
      <c r="F113" s="1502" t="s">
        <v>514</v>
      </c>
      <c r="G113" s="1505" t="s">
        <v>101</v>
      </c>
      <c r="H113" s="1505" t="s">
        <v>101</v>
      </c>
      <c r="I113" s="1505" t="s">
        <v>102</v>
      </c>
      <c r="J113" s="1522">
        <v>50208</v>
      </c>
      <c r="K113" s="1534">
        <v>0</v>
      </c>
      <c r="L113" s="1534">
        <v>24</v>
      </c>
      <c r="M113" s="1534">
        <f t="shared" si="87"/>
        <v>2092</v>
      </c>
      <c r="N113" s="1536">
        <v>45828</v>
      </c>
      <c r="O113" s="1536">
        <f>N113-4</f>
        <v>45824</v>
      </c>
      <c r="P113" s="1537" t="s">
        <v>515</v>
      </c>
      <c r="Q113" s="1562" t="s">
        <v>78</v>
      </c>
      <c r="R113" s="1563"/>
      <c r="S113" s="1563"/>
      <c r="T113" s="1563"/>
      <c r="U113" s="1563"/>
      <c r="V113" s="2308">
        <v>45834</v>
      </c>
      <c r="W113" s="1532" t="s">
        <v>111</v>
      </c>
      <c r="X113" s="1565">
        <v>45819</v>
      </c>
      <c r="Y113" s="1589" t="s">
        <v>88</v>
      </c>
      <c r="Z113" s="1589" t="s">
        <v>88</v>
      </c>
      <c r="AA113" s="1589" t="s">
        <v>88</v>
      </c>
      <c r="AB113" s="1589"/>
      <c r="AC113" s="1580" t="s">
        <v>516</v>
      </c>
      <c r="AD113" s="1590" t="s">
        <v>219</v>
      </c>
      <c r="AE113" s="2277">
        <v>0.5248</v>
      </c>
      <c r="AF113" s="2278">
        <f t="shared" si="103"/>
        <v>26349.1584</v>
      </c>
      <c r="AG113" s="1504" t="s">
        <v>517</v>
      </c>
      <c r="AH113" s="1609" t="s">
        <v>81</v>
      </c>
      <c r="AI113" s="1799">
        <f t="shared" si="80"/>
        <v>50208</v>
      </c>
      <c r="AJ113" s="1609">
        <v>9</v>
      </c>
      <c r="AK113" s="1610">
        <f t="shared" si="101"/>
        <v>50208</v>
      </c>
      <c r="AL113" s="1610"/>
      <c r="AM113" s="1610">
        <f t="shared" si="102"/>
        <v>2092</v>
      </c>
      <c r="AN113" s="1610"/>
      <c r="AO113" s="1610"/>
      <c r="AP113" s="1610"/>
      <c r="AQ113" s="1610"/>
      <c r="AR113" s="1610" t="s">
        <v>63</v>
      </c>
      <c r="AS113" s="1610">
        <f t="shared" si="67"/>
        <v>50208</v>
      </c>
      <c r="AT113" s="1610"/>
      <c r="AU113" s="1622">
        <f t="shared" si="90"/>
        <v>5578.66666666667</v>
      </c>
      <c r="AV113" s="1622">
        <f t="shared" si="91"/>
        <v>5578.66666666667</v>
      </c>
      <c r="AW113" s="1622">
        <f t="shared" si="92"/>
        <v>5578.66666666667</v>
      </c>
      <c r="AX113" s="1622">
        <f t="shared" si="93"/>
        <v>5578.66666666667</v>
      </c>
      <c r="AY113" s="1622">
        <f t="shared" si="94"/>
        <v>5578.66666666667</v>
      </c>
      <c r="AZ113" s="1622">
        <f t="shared" si="95"/>
        <v>5578.66666666667</v>
      </c>
      <c r="BA113" s="1622">
        <f t="shared" si="96"/>
        <v>5578.66666666667</v>
      </c>
      <c r="BB113" s="1622">
        <f t="shared" si="97"/>
        <v>5578.66666666667</v>
      </c>
      <c r="BC113" s="1622">
        <f t="shared" si="98"/>
        <v>5578.66666666667</v>
      </c>
      <c r="BD113" s="1622">
        <f t="shared" si="88"/>
        <v>5346.22222222222</v>
      </c>
      <c r="BE113" s="1622">
        <f t="shared" si="89"/>
        <v>232.444444444444</v>
      </c>
      <c r="BF113" s="1534"/>
      <c r="BG113" s="1638"/>
      <c r="BH113" s="1639"/>
      <c r="BI113" s="1639"/>
      <c r="BJ113" s="1639"/>
      <c r="BK113" s="1639"/>
      <c r="BL113" s="1639"/>
      <c r="BM113" s="1639"/>
      <c r="BN113" s="1639"/>
      <c r="BO113" s="1639"/>
      <c r="BP113" s="1639"/>
      <c r="BQ113" s="1639"/>
      <c r="BR113" s="1639"/>
      <c r="BS113" s="1639"/>
      <c r="BT113" s="1639"/>
      <c r="BU113" s="1639"/>
      <c r="BV113" s="1639"/>
      <c r="BW113" s="1639"/>
      <c r="BX113" s="1639"/>
      <c r="BY113" s="1639"/>
      <c r="BZ113" s="1639"/>
      <c r="CA113" s="1639"/>
      <c r="CB113" s="1639"/>
      <c r="CC113" s="1639"/>
      <c r="CD113" s="1639"/>
      <c r="CE113" s="1639"/>
      <c r="CF113" s="1639"/>
      <c r="CG113" s="1639"/>
      <c r="CH113" s="1639"/>
      <c r="CI113" s="1639"/>
      <c r="CJ113" s="1639"/>
      <c r="CK113" s="1639"/>
      <c r="CL113" s="1639"/>
      <c r="CM113" s="1639"/>
      <c r="CN113" s="1639"/>
      <c r="CO113" s="1639"/>
      <c r="CP113" s="1639"/>
      <c r="CQ113" s="1639"/>
      <c r="CR113" s="1639"/>
      <c r="CS113" s="1639"/>
      <c r="CT113" s="1639"/>
      <c r="CU113" s="1639"/>
      <c r="CV113" s="1639"/>
      <c r="CW113" s="1639"/>
      <c r="CX113" s="1639"/>
      <c r="CY113" s="1639"/>
      <c r="CZ113" s="1639"/>
      <c r="DA113" s="1639"/>
      <c r="DB113" s="1639"/>
      <c r="DC113" s="1639"/>
      <c r="DD113" s="1639"/>
      <c r="DE113" s="1639"/>
      <c r="DF113" s="1639"/>
      <c r="DG113" s="1639"/>
      <c r="DH113" s="1639"/>
      <c r="DI113" s="1639"/>
      <c r="DJ113" s="1639"/>
      <c r="DK113" s="1639"/>
      <c r="DL113" s="1639"/>
      <c r="DM113" s="1639"/>
      <c r="DN113" s="1639"/>
      <c r="DO113" s="1639"/>
      <c r="DP113" s="1639"/>
      <c r="DQ113" s="1639"/>
      <c r="DR113" s="1639"/>
      <c r="DS113" s="1639"/>
      <c r="DT113" s="1639"/>
      <c r="DU113" s="1639"/>
      <c r="DV113" s="1639"/>
      <c r="DW113" s="1639"/>
      <c r="DX113" s="1639"/>
      <c r="DY113" s="1639"/>
      <c r="DZ113" s="1639"/>
      <c r="EA113" s="1639"/>
      <c r="EB113" s="1639"/>
      <c r="EC113" s="1639"/>
      <c r="ED113" s="1639"/>
      <c r="EE113" s="1639"/>
      <c r="EF113" s="1639"/>
      <c r="EG113" s="1639"/>
      <c r="EH113" s="1639"/>
      <c r="EI113" s="1639"/>
      <c r="EJ113" s="1639"/>
      <c r="EK113" s="1639"/>
      <c r="EL113" s="1639"/>
      <c r="EM113" s="1639"/>
      <c r="EN113" s="1639"/>
      <c r="EO113" s="1639"/>
      <c r="EP113" s="1639"/>
      <c r="EQ113" s="1639"/>
      <c r="ER113" s="1639"/>
      <c r="ES113" s="1639"/>
      <c r="ET113" s="1639"/>
      <c r="EU113" s="1639"/>
      <c r="EV113" s="1639"/>
      <c r="EW113" s="1639"/>
      <c r="EX113" s="1639"/>
      <c r="EY113" s="1639"/>
      <c r="EZ113" s="1639"/>
      <c r="FA113" s="1639"/>
      <c r="FB113" s="1639"/>
      <c r="FC113" s="1639"/>
      <c r="FD113" s="1639"/>
      <c r="FE113" s="1639"/>
      <c r="FF113" s="1639"/>
      <c r="FG113" s="1639"/>
      <c r="FH113" s="1639"/>
      <c r="FI113" s="1639"/>
      <c r="FJ113" s="1639"/>
      <c r="FK113" s="1639"/>
      <c r="FL113" s="1639"/>
      <c r="FM113" s="1639"/>
      <c r="FN113" s="1639"/>
      <c r="FO113" s="1639"/>
      <c r="FP113" s="1639"/>
      <c r="FQ113" s="1639"/>
      <c r="FR113" s="1639"/>
      <c r="FS113" s="1639"/>
      <c r="FT113" s="1639"/>
      <c r="FU113" s="1639"/>
      <c r="FV113" s="1639"/>
      <c r="FW113" s="1639"/>
      <c r="FX113" s="1639"/>
      <c r="FY113" s="1639"/>
      <c r="FZ113" s="1639"/>
      <c r="GA113" s="1639"/>
      <c r="GB113" s="1639"/>
      <c r="GC113" s="1639"/>
      <c r="GD113" s="1639"/>
      <c r="GE113" s="1639"/>
      <c r="GF113" s="1639"/>
      <c r="GG113" s="1639"/>
      <c r="GH113" s="1639"/>
      <c r="GI113" s="1639"/>
      <c r="GJ113" s="1639"/>
      <c r="GK113" s="1639"/>
      <c r="GL113" s="1639"/>
      <c r="GM113" s="1639"/>
      <c r="GN113" s="1639"/>
      <c r="GO113" s="1639"/>
      <c r="GP113" s="1639"/>
      <c r="GQ113" s="1639"/>
      <c r="GR113" s="1639"/>
      <c r="GS113" s="1639"/>
      <c r="GT113" s="1639"/>
      <c r="GU113" s="1639"/>
      <c r="GV113" s="1639"/>
      <c r="GW113" s="1639"/>
      <c r="GX113" s="1639"/>
      <c r="GY113" s="1639"/>
      <c r="GZ113" s="1639"/>
      <c r="HA113" s="1639"/>
      <c r="HB113" s="1639"/>
      <c r="HC113" s="1639"/>
      <c r="HD113" s="1639"/>
      <c r="HE113" s="1639"/>
      <c r="HF113" s="1639"/>
      <c r="HG113" s="1639"/>
      <c r="HH113" s="1639"/>
      <c r="HI113" s="1639"/>
      <c r="HJ113" s="1639"/>
      <c r="HK113" s="1639"/>
      <c r="HL113" s="1639"/>
      <c r="HM113" s="1639"/>
      <c r="HN113" s="1639"/>
      <c r="HO113" s="1639"/>
      <c r="HP113" s="1639"/>
      <c r="HQ113" s="1639"/>
      <c r="HR113" s="1639"/>
      <c r="HS113" s="1639"/>
      <c r="HT113" s="1639"/>
      <c r="HU113" s="1639"/>
      <c r="HV113" s="1639"/>
      <c r="HW113" s="1639"/>
      <c r="HX113" s="1639"/>
      <c r="HY113" s="1639"/>
      <c r="HZ113" s="1639"/>
      <c r="IA113" s="1639"/>
      <c r="IB113" s="1639"/>
      <c r="IC113" s="1639"/>
      <c r="ID113" s="1639"/>
      <c r="IE113" s="1639"/>
      <c r="IF113" s="1639"/>
      <c r="IG113" s="1639"/>
      <c r="IH113" s="1639"/>
      <c r="II113" s="1639"/>
      <c r="IJ113" s="1639"/>
      <c r="IK113" s="1639"/>
      <c r="IL113" s="1639"/>
      <c r="IM113" s="1639"/>
      <c r="IN113" s="1639"/>
      <c r="IO113" s="1639"/>
      <c r="IP113" s="1639"/>
      <c r="IQ113" s="1639"/>
      <c r="IR113" s="1639"/>
      <c r="IS113" s="1639"/>
      <c r="IT113" s="1639"/>
      <c r="IU113" s="1639"/>
      <c r="IV113" s="1639"/>
      <c r="IW113" s="1639"/>
      <c r="IX113" s="1639"/>
      <c r="IY113" s="1639"/>
      <c r="IZ113" s="1639"/>
      <c r="JA113" s="1639"/>
      <c r="JB113" s="1639"/>
      <c r="JC113" s="1639"/>
      <c r="JD113" s="1639"/>
      <c r="JE113" s="1639"/>
      <c r="JF113" s="1639"/>
      <c r="JG113" s="1639"/>
      <c r="JH113" s="1639"/>
      <c r="JI113" s="1639"/>
      <c r="JJ113" s="1639"/>
      <c r="JK113" s="1639"/>
      <c r="JL113" s="1639"/>
      <c r="JM113" s="1639"/>
      <c r="JN113" s="1639"/>
      <c r="JO113" s="1639"/>
      <c r="JP113" s="1639"/>
      <c r="JQ113" s="1639"/>
      <c r="JR113" s="1639"/>
      <c r="JS113" s="1639"/>
      <c r="JT113" s="1639"/>
      <c r="JU113" s="1639"/>
      <c r="JV113" s="1639"/>
      <c r="JW113" s="1639"/>
      <c r="JX113" s="1639"/>
      <c r="JY113" s="1639"/>
      <c r="JZ113" s="1639"/>
      <c r="KA113" s="1639"/>
      <c r="KB113" s="1639"/>
      <c r="KC113" s="1639"/>
      <c r="KD113" s="1639"/>
      <c r="KE113" s="1639"/>
      <c r="KF113" s="1639"/>
      <c r="KG113" s="1639"/>
      <c r="KH113" s="1639"/>
      <c r="KI113" s="1639"/>
      <c r="KJ113" s="1639"/>
      <c r="KK113" s="1639"/>
      <c r="KL113" s="1639"/>
      <c r="KM113" s="1639"/>
      <c r="KN113" s="1639"/>
      <c r="KO113" s="1639"/>
      <c r="KP113" s="1639"/>
      <c r="KQ113" s="1639"/>
      <c r="KR113" s="1639"/>
      <c r="KS113" s="1639"/>
      <c r="KT113" s="1639"/>
      <c r="KU113" s="1639"/>
      <c r="KV113" s="1639"/>
      <c r="KW113" s="1639"/>
      <c r="KX113" s="1639"/>
      <c r="KY113" s="1639"/>
      <c r="KZ113" s="1639"/>
      <c r="LA113" s="1639"/>
      <c r="LB113" s="1639"/>
      <c r="LC113" s="1639"/>
      <c r="LD113" s="1639"/>
      <c r="LE113" s="1639"/>
      <c r="LF113" s="1639"/>
      <c r="LG113" s="1639"/>
      <c r="LH113" s="1639"/>
      <c r="LI113" s="1639"/>
      <c r="LJ113" s="1639"/>
      <c r="LK113" s="1639"/>
      <c r="LL113" s="1639"/>
      <c r="LM113" s="1639"/>
      <c r="LN113" s="1639"/>
      <c r="LO113" s="1639"/>
      <c r="LP113" s="1639"/>
    </row>
    <row r="114" s="1481" customFormat="1" ht="47" customHeight="1" spans="1:328">
      <c r="A114" s="1499">
        <v>45799</v>
      </c>
      <c r="B114" s="1500" t="s">
        <v>518</v>
      </c>
      <c r="C114" s="1501" t="s">
        <v>98</v>
      </c>
      <c r="D114" s="1502">
        <v>4500166848</v>
      </c>
      <c r="E114" s="1503" t="s">
        <v>519</v>
      </c>
      <c r="F114" s="1502" t="s">
        <v>520</v>
      </c>
      <c r="G114" s="1505" t="s">
        <v>101</v>
      </c>
      <c r="H114" s="1505" t="s">
        <v>101</v>
      </c>
      <c r="I114" s="1505" t="s">
        <v>102</v>
      </c>
      <c r="J114" s="1522">
        <v>480</v>
      </c>
      <c r="K114" s="1534">
        <v>0</v>
      </c>
      <c r="L114" s="1534">
        <v>24</v>
      </c>
      <c r="M114" s="1534">
        <f t="shared" si="87"/>
        <v>20</v>
      </c>
      <c r="N114" s="1536">
        <v>45832</v>
      </c>
      <c r="O114" s="1536">
        <v>45828</v>
      </c>
      <c r="P114" s="1537"/>
      <c r="Q114" s="1562" t="s">
        <v>78</v>
      </c>
      <c r="R114" s="1563"/>
      <c r="S114" s="1563"/>
      <c r="T114" s="1563"/>
      <c r="U114" s="1563"/>
      <c r="V114" s="2308">
        <v>45833</v>
      </c>
      <c r="W114" s="2931" t="s">
        <v>111</v>
      </c>
      <c r="X114" s="1565">
        <v>45803</v>
      </c>
      <c r="Y114" s="1589" t="s">
        <v>88</v>
      </c>
      <c r="Z114" s="1589" t="s">
        <v>88</v>
      </c>
      <c r="AA114" s="1589"/>
      <c r="AB114" s="1589"/>
      <c r="AC114" s="1580" t="s">
        <v>521</v>
      </c>
      <c r="AD114" s="1590" t="s">
        <v>354</v>
      </c>
      <c r="AE114" s="2277">
        <v>0.5207</v>
      </c>
      <c r="AF114" s="2278">
        <f t="shared" si="103"/>
        <v>249.936</v>
      </c>
      <c r="AG114" s="1504" t="s">
        <v>522</v>
      </c>
      <c r="AH114" s="1609" t="s">
        <v>81</v>
      </c>
      <c r="AI114" s="1799">
        <f t="shared" si="80"/>
        <v>480</v>
      </c>
      <c r="AJ114" s="1609">
        <v>9</v>
      </c>
      <c r="AK114" s="1610">
        <f t="shared" si="101"/>
        <v>480</v>
      </c>
      <c r="AL114" s="1610"/>
      <c r="AM114" s="1610">
        <f t="shared" si="102"/>
        <v>20</v>
      </c>
      <c r="AN114" s="1610"/>
      <c r="AO114" s="1610"/>
      <c r="AP114" s="1610"/>
      <c r="AQ114" s="1610"/>
      <c r="AR114" s="1610" t="s">
        <v>63</v>
      </c>
      <c r="AS114" s="1610">
        <f t="shared" si="67"/>
        <v>480</v>
      </c>
      <c r="AT114" s="1610"/>
      <c r="AU114" s="1622">
        <f t="shared" si="90"/>
        <v>53.3333333333333</v>
      </c>
      <c r="AV114" s="1622">
        <f t="shared" si="91"/>
        <v>53.3333333333333</v>
      </c>
      <c r="AW114" s="1622">
        <f t="shared" si="92"/>
        <v>53.3333333333333</v>
      </c>
      <c r="AX114" s="1622">
        <f t="shared" si="93"/>
        <v>53.3333333333333</v>
      </c>
      <c r="AY114" s="1622">
        <f t="shared" si="94"/>
        <v>53.3333333333333</v>
      </c>
      <c r="AZ114" s="1622">
        <f t="shared" si="95"/>
        <v>53.3333333333333</v>
      </c>
      <c r="BA114" s="1622">
        <f t="shared" si="96"/>
        <v>53.3333333333333</v>
      </c>
      <c r="BB114" s="1622">
        <f t="shared" si="97"/>
        <v>53.3333333333333</v>
      </c>
      <c r="BC114" s="1622">
        <f t="shared" si="98"/>
        <v>53.3333333333333</v>
      </c>
      <c r="BD114" s="1622">
        <f t="shared" si="88"/>
        <v>51.1111111111111</v>
      </c>
      <c r="BE114" s="1622">
        <f t="shared" si="89"/>
        <v>2.22222222222222</v>
      </c>
      <c r="BF114" s="1534"/>
      <c r="BG114" s="1638"/>
      <c r="BH114" s="1639"/>
      <c r="BI114" s="1639"/>
      <c r="BJ114" s="1639"/>
      <c r="BK114" s="1639"/>
      <c r="BL114" s="1639"/>
      <c r="BM114" s="1639"/>
      <c r="BN114" s="1639"/>
      <c r="BO114" s="1639"/>
      <c r="BP114" s="1639"/>
      <c r="BQ114" s="1639"/>
      <c r="BR114" s="1639"/>
      <c r="BS114" s="1639"/>
      <c r="BT114" s="1639"/>
      <c r="BU114" s="1639"/>
      <c r="BV114" s="1639"/>
      <c r="BW114" s="1639"/>
      <c r="BX114" s="1639"/>
      <c r="BY114" s="1639"/>
      <c r="BZ114" s="1639"/>
      <c r="CA114" s="1639"/>
      <c r="CB114" s="1639"/>
      <c r="CC114" s="1639"/>
      <c r="CD114" s="1639"/>
      <c r="CE114" s="1639"/>
      <c r="CF114" s="1639"/>
      <c r="CG114" s="1639"/>
      <c r="CH114" s="1639"/>
      <c r="CI114" s="1639"/>
      <c r="CJ114" s="1639"/>
      <c r="CK114" s="1639"/>
      <c r="CL114" s="1639"/>
      <c r="CM114" s="1639"/>
      <c r="CN114" s="1639"/>
      <c r="CO114" s="1639"/>
      <c r="CP114" s="1639"/>
      <c r="CQ114" s="1639"/>
      <c r="CR114" s="1639"/>
      <c r="CS114" s="1639"/>
      <c r="CT114" s="1639"/>
      <c r="CU114" s="1639"/>
      <c r="CV114" s="1639"/>
      <c r="CW114" s="1639"/>
      <c r="CX114" s="1639"/>
      <c r="CY114" s="1639"/>
      <c r="CZ114" s="1639"/>
      <c r="DA114" s="1639"/>
      <c r="DB114" s="1639"/>
      <c r="DC114" s="1639"/>
      <c r="DD114" s="1639"/>
      <c r="DE114" s="1639"/>
      <c r="DF114" s="1639"/>
      <c r="DG114" s="1639"/>
      <c r="DH114" s="1639"/>
      <c r="DI114" s="1639"/>
      <c r="DJ114" s="1639"/>
      <c r="DK114" s="1639"/>
      <c r="DL114" s="1639"/>
      <c r="DM114" s="1639"/>
      <c r="DN114" s="1639"/>
      <c r="DO114" s="1639"/>
      <c r="DP114" s="1639"/>
      <c r="DQ114" s="1639"/>
      <c r="DR114" s="1639"/>
      <c r="DS114" s="1639"/>
      <c r="DT114" s="1639"/>
      <c r="DU114" s="1639"/>
      <c r="DV114" s="1639"/>
      <c r="DW114" s="1639"/>
      <c r="DX114" s="1639"/>
      <c r="DY114" s="1639"/>
      <c r="DZ114" s="1639"/>
      <c r="EA114" s="1639"/>
      <c r="EB114" s="1639"/>
      <c r="EC114" s="1639"/>
      <c r="ED114" s="1639"/>
      <c r="EE114" s="1639"/>
      <c r="EF114" s="1639"/>
      <c r="EG114" s="1639"/>
      <c r="EH114" s="1639"/>
      <c r="EI114" s="1639"/>
      <c r="EJ114" s="1639"/>
      <c r="EK114" s="1639"/>
      <c r="EL114" s="1639"/>
      <c r="EM114" s="1639"/>
      <c r="EN114" s="1639"/>
      <c r="EO114" s="1639"/>
      <c r="EP114" s="1639"/>
      <c r="EQ114" s="1639"/>
      <c r="ER114" s="1639"/>
      <c r="ES114" s="1639"/>
      <c r="ET114" s="1639"/>
      <c r="EU114" s="1639"/>
      <c r="EV114" s="1639"/>
      <c r="EW114" s="1639"/>
      <c r="EX114" s="1639"/>
      <c r="EY114" s="1639"/>
      <c r="EZ114" s="1639"/>
      <c r="FA114" s="1639"/>
      <c r="FB114" s="1639"/>
      <c r="FC114" s="1639"/>
      <c r="FD114" s="1639"/>
      <c r="FE114" s="1639"/>
      <c r="FF114" s="1639"/>
      <c r="FG114" s="1639"/>
      <c r="FH114" s="1639"/>
      <c r="FI114" s="1639"/>
      <c r="FJ114" s="1639"/>
      <c r="FK114" s="1639"/>
      <c r="FL114" s="1639"/>
      <c r="FM114" s="1639"/>
      <c r="FN114" s="1639"/>
      <c r="FO114" s="1639"/>
      <c r="FP114" s="1639"/>
      <c r="FQ114" s="1639"/>
      <c r="FR114" s="1639"/>
      <c r="FS114" s="1639"/>
      <c r="FT114" s="1639"/>
      <c r="FU114" s="1639"/>
      <c r="FV114" s="1639"/>
      <c r="FW114" s="1639"/>
      <c r="FX114" s="1639"/>
      <c r="FY114" s="1639"/>
      <c r="FZ114" s="1639"/>
      <c r="GA114" s="1639"/>
      <c r="GB114" s="1639"/>
      <c r="GC114" s="1639"/>
      <c r="GD114" s="1639"/>
      <c r="GE114" s="1639"/>
      <c r="GF114" s="1639"/>
      <c r="GG114" s="1639"/>
      <c r="GH114" s="1639"/>
      <c r="GI114" s="1639"/>
      <c r="GJ114" s="1639"/>
      <c r="GK114" s="1639"/>
      <c r="GL114" s="1639"/>
      <c r="GM114" s="1639"/>
      <c r="GN114" s="1639"/>
      <c r="GO114" s="1639"/>
      <c r="GP114" s="1639"/>
      <c r="GQ114" s="1639"/>
      <c r="GR114" s="1639"/>
      <c r="GS114" s="1639"/>
      <c r="GT114" s="1639"/>
      <c r="GU114" s="1639"/>
      <c r="GV114" s="1639"/>
      <c r="GW114" s="1639"/>
      <c r="GX114" s="1639"/>
      <c r="GY114" s="1639"/>
      <c r="GZ114" s="1639"/>
      <c r="HA114" s="1639"/>
      <c r="HB114" s="1639"/>
      <c r="HC114" s="1639"/>
      <c r="HD114" s="1639"/>
      <c r="HE114" s="1639"/>
      <c r="HF114" s="1639"/>
      <c r="HG114" s="1639"/>
      <c r="HH114" s="1639"/>
      <c r="HI114" s="1639"/>
      <c r="HJ114" s="1639"/>
      <c r="HK114" s="1639"/>
      <c r="HL114" s="1639"/>
      <c r="HM114" s="1639"/>
      <c r="HN114" s="1639"/>
      <c r="HO114" s="1639"/>
      <c r="HP114" s="1639"/>
      <c r="HQ114" s="1639"/>
      <c r="HR114" s="1639"/>
      <c r="HS114" s="1639"/>
      <c r="HT114" s="1639"/>
      <c r="HU114" s="1639"/>
      <c r="HV114" s="1639"/>
      <c r="HW114" s="1639"/>
      <c r="HX114" s="1639"/>
      <c r="HY114" s="1639"/>
      <c r="HZ114" s="1639"/>
      <c r="IA114" s="1639"/>
      <c r="IB114" s="1639"/>
      <c r="IC114" s="1639"/>
      <c r="ID114" s="1639"/>
      <c r="IE114" s="1639"/>
      <c r="IF114" s="1639"/>
      <c r="IG114" s="1639"/>
      <c r="IH114" s="1639"/>
      <c r="II114" s="1639"/>
      <c r="IJ114" s="1639"/>
      <c r="IK114" s="1639"/>
      <c r="IL114" s="1639"/>
      <c r="IM114" s="1639"/>
      <c r="IN114" s="1639"/>
      <c r="IO114" s="1639"/>
      <c r="IP114" s="1639"/>
      <c r="IQ114" s="1639"/>
      <c r="IR114" s="1639"/>
      <c r="IS114" s="1639"/>
      <c r="IT114" s="1639"/>
      <c r="IU114" s="1639"/>
      <c r="IV114" s="1639"/>
      <c r="IW114" s="1639"/>
      <c r="IX114" s="1639"/>
      <c r="IY114" s="1639"/>
      <c r="IZ114" s="1639"/>
      <c r="JA114" s="1639"/>
      <c r="JB114" s="1639"/>
      <c r="JC114" s="1639"/>
      <c r="JD114" s="1639"/>
      <c r="JE114" s="1639"/>
      <c r="JF114" s="1639"/>
      <c r="JG114" s="1639"/>
      <c r="JH114" s="1639"/>
      <c r="JI114" s="1639"/>
      <c r="JJ114" s="1639"/>
      <c r="JK114" s="1639"/>
      <c r="JL114" s="1639"/>
      <c r="JM114" s="1639"/>
      <c r="JN114" s="1639"/>
      <c r="JO114" s="1639"/>
      <c r="JP114" s="1639"/>
      <c r="JQ114" s="1639"/>
      <c r="JR114" s="1639"/>
      <c r="JS114" s="1639"/>
      <c r="JT114" s="1639"/>
      <c r="JU114" s="1639"/>
      <c r="JV114" s="1639"/>
      <c r="JW114" s="1639"/>
      <c r="JX114" s="1639"/>
      <c r="JY114" s="1639"/>
      <c r="JZ114" s="1639"/>
      <c r="KA114" s="1639"/>
      <c r="KB114" s="1639"/>
      <c r="KC114" s="1639"/>
      <c r="KD114" s="1639"/>
      <c r="KE114" s="1639"/>
      <c r="KF114" s="1639"/>
      <c r="KG114" s="1639"/>
      <c r="KH114" s="1639"/>
      <c r="KI114" s="1639"/>
      <c r="KJ114" s="1639"/>
      <c r="KK114" s="1639"/>
      <c r="KL114" s="1639"/>
      <c r="KM114" s="1639"/>
      <c r="KN114" s="1639"/>
      <c r="KO114" s="1639"/>
      <c r="KP114" s="1639"/>
      <c r="KQ114" s="1639"/>
      <c r="KR114" s="1639"/>
      <c r="KS114" s="1639"/>
      <c r="KT114" s="1639"/>
      <c r="KU114" s="1639"/>
      <c r="KV114" s="1639"/>
      <c r="KW114" s="1639"/>
      <c r="KX114" s="1639"/>
      <c r="KY114" s="1639"/>
      <c r="KZ114" s="1639"/>
      <c r="LA114" s="1639"/>
      <c r="LB114" s="1639"/>
      <c r="LC114" s="1639"/>
      <c r="LD114" s="1639"/>
      <c r="LE114" s="1639"/>
      <c r="LF114" s="1639"/>
      <c r="LG114" s="1639"/>
      <c r="LH114" s="1639"/>
      <c r="LI114" s="1639"/>
      <c r="LJ114" s="1639"/>
      <c r="LK114" s="1639"/>
      <c r="LL114" s="1639"/>
      <c r="LM114" s="1639"/>
      <c r="LN114" s="1639"/>
      <c r="LO114" s="1639"/>
      <c r="LP114" s="1639"/>
    </row>
    <row r="115" s="1481" customFormat="1" ht="47" customHeight="1" spans="1:328">
      <c r="A115" s="1499">
        <v>45799</v>
      </c>
      <c r="B115" s="1500" t="s">
        <v>518</v>
      </c>
      <c r="C115" s="1501" t="s">
        <v>98</v>
      </c>
      <c r="D115" s="1502">
        <v>4500166848</v>
      </c>
      <c r="E115" s="1503" t="s">
        <v>523</v>
      </c>
      <c r="F115" s="1502" t="s">
        <v>524</v>
      </c>
      <c r="G115" s="1505" t="s">
        <v>101</v>
      </c>
      <c r="H115" s="1505" t="s">
        <v>101</v>
      </c>
      <c r="I115" s="1505" t="s">
        <v>102</v>
      </c>
      <c r="J115" s="1522">
        <v>1008</v>
      </c>
      <c r="K115" s="1534">
        <v>0</v>
      </c>
      <c r="L115" s="1534">
        <v>24</v>
      </c>
      <c r="M115" s="1534">
        <f t="shared" si="87"/>
        <v>42</v>
      </c>
      <c r="N115" s="1536">
        <v>45832</v>
      </c>
      <c r="O115" s="1536">
        <v>45828</v>
      </c>
      <c r="P115" s="1537"/>
      <c r="Q115" s="1562" t="s">
        <v>78</v>
      </c>
      <c r="R115" s="1563"/>
      <c r="S115" s="1563"/>
      <c r="T115" s="1563"/>
      <c r="U115" s="1563"/>
      <c r="V115" s="2308">
        <v>45832</v>
      </c>
      <c r="W115" s="2931" t="s">
        <v>111</v>
      </c>
      <c r="X115" s="1565">
        <v>45803</v>
      </c>
      <c r="Y115" s="1589" t="s">
        <v>88</v>
      </c>
      <c r="Z115" s="1589" t="s">
        <v>88</v>
      </c>
      <c r="AA115" s="1589"/>
      <c r="AB115" s="1589"/>
      <c r="AC115" s="1580" t="s">
        <v>521</v>
      </c>
      <c r="AD115" s="1590" t="s">
        <v>354</v>
      </c>
      <c r="AE115" s="2277">
        <v>0.5207</v>
      </c>
      <c r="AF115" s="2278">
        <f t="shared" si="103"/>
        <v>524.8656</v>
      </c>
      <c r="AG115" s="1504" t="s">
        <v>522</v>
      </c>
      <c r="AH115" s="1609" t="s">
        <v>81</v>
      </c>
      <c r="AI115" s="1799">
        <f t="shared" si="80"/>
        <v>1008</v>
      </c>
      <c r="AJ115" s="1609">
        <v>9</v>
      </c>
      <c r="AK115" s="1610">
        <f t="shared" si="101"/>
        <v>1008</v>
      </c>
      <c r="AL115" s="1610"/>
      <c r="AM115" s="1610">
        <f t="shared" si="102"/>
        <v>42</v>
      </c>
      <c r="AN115" s="1610"/>
      <c r="AO115" s="1610"/>
      <c r="AP115" s="1610"/>
      <c r="AQ115" s="1610"/>
      <c r="AR115" s="1610" t="s">
        <v>63</v>
      </c>
      <c r="AS115" s="1610">
        <f t="shared" si="67"/>
        <v>1008</v>
      </c>
      <c r="AT115" s="1610"/>
      <c r="AU115" s="1622">
        <f t="shared" si="90"/>
        <v>112</v>
      </c>
      <c r="AV115" s="1622">
        <f t="shared" si="91"/>
        <v>112</v>
      </c>
      <c r="AW115" s="1622">
        <f t="shared" si="92"/>
        <v>112</v>
      </c>
      <c r="AX115" s="1622">
        <f t="shared" si="93"/>
        <v>112</v>
      </c>
      <c r="AY115" s="1622">
        <f t="shared" si="94"/>
        <v>112</v>
      </c>
      <c r="AZ115" s="1622">
        <f t="shared" si="95"/>
        <v>112</v>
      </c>
      <c r="BA115" s="1622">
        <f t="shared" si="96"/>
        <v>112</v>
      </c>
      <c r="BB115" s="1622">
        <f t="shared" si="97"/>
        <v>112</v>
      </c>
      <c r="BC115" s="1622">
        <f t="shared" si="98"/>
        <v>112</v>
      </c>
      <c r="BD115" s="1622">
        <f t="shared" si="88"/>
        <v>107.333333333333</v>
      </c>
      <c r="BE115" s="1622">
        <f t="shared" si="89"/>
        <v>4.66666666666667</v>
      </c>
      <c r="BF115" s="1534"/>
      <c r="BG115" s="1638"/>
      <c r="BH115" s="1639"/>
      <c r="BI115" s="1639"/>
      <c r="BJ115" s="1639"/>
      <c r="BK115" s="1639"/>
      <c r="BL115" s="1639"/>
      <c r="BM115" s="1639"/>
      <c r="BN115" s="1639"/>
      <c r="BO115" s="1639"/>
      <c r="BP115" s="1639"/>
      <c r="BQ115" s="1639"/>
      <c r="BR115" s="1639"/>
      <c r="BS115" s="1639"/>
      <c r="BT115" s="1639"/>
      <c r="BU115" s="1639"/>
      <c r="BV115" s="1639"/>
      <c r="BW115" s="1639"/>
      <c r="BX115" s="1639"/>
      <c r="BY115" s="1639"/>
      <c r="BZ115" s="1639"/>
      <c r="CA115" s="1639"/>
      <c r="CB115" s="1639"/>
      <c r="CC115" s="1639"/>
      <c r="CD115" s="1639"/>
      <c r="CE115" s="1639"/>
      <c r="CF115" s="1639"/>
      <c r="CG115" s="1639"/>
      <c r="CH115" s="1639"/>
      <c r="CI115" s="1639"/>
      <c r="CJ115" s="1639"/>
      <c r="CK115" s="1639"/>
      <c r="CL115" s="1639"/>
      <c r="CM115" s="1639"/>
      <c r="CN115" s="1639"/>
      <c r="CO115" s="1639"/>
      <c r="CP115" s="1639"/>
      <c r="CQ115" s="1639"/>
      <c r="CR115" s="1639"/>
      <c r="CS115" s="1639"/>
      <c r="CT115" s="1639"/>
      <c r="CU115" s="1639"/>
      <c r="CV115" s="1639"/>
      <c r="CW115" s="1639"/>
      <c r="CX115" s="1639"/>
      <c r="CY115" s="1639"/>
      <c r="CZ115" s="1639"/>
      <c r="DA115" s="1639"/>
      <c r="DB115" s="1639"/>
      <c r="DC115" s="1639"/>
      <c r="DD115" s="1639"/>
      <c r="DE115" s="1639"/>
      <c r="DF115" s="1639"/>
      <c r="DG115" s="1639"/>
      <c r="DH115" s="1639"/>
      <c r="DI115" s="1639"/>
      <c r="DJ115" s="1639"/>
      <c r="DK115" s="1639"/>
      <c r="DL115" s="1639"/>
      <c r="DM115" s="1639"/>
      <c r="DN115" s="1639"/>
      <c r="DO115" s="1639"/>
      <c r="DP115" s="1639"/>
      <c r="DQ115" s="1639"/>
      <c r="DR115" s="1639"/>
      <c r="DS115" s="1639"/>
      <c r="DT115" s="1639"/>
      <c r="DU115" s="1639"/>
      <c r="DV115" s="1639"/>
      <c r="DW115" s="1639"/>
      <c r="DX115" s="1639"/>
      <c r="DY115" s="1639"/>
      <c r="DZ115" s="1639"/>
      <c r="EA115" s="1639"/>
      <c r="EB115" s="1639"/>
      <c r="EC115" s="1639"/>
      <c r="ED115" s="1639"/>
      <c r="EE115" s="1639"/>
      <c r="EF115" s="1639"/>
      <c r="EG115" s="1639"/>
      <c r="EH115" s="1639"/>
      <c r="EI115" s="1639"/>
      <c r="EJ115" s="1639"/>
      <c r="EK115" s="1639"/>
      <c r="EL115" s="1639"/>
      <c r="EM115" s="1639"/>
      <c r="EN115" s="1639"/>
      <c r="EO115" s="1639"/>
      <c r="EP115" s="1639"/>
      <c r="EQ115" s="1639"/>
      <c r="ER115" s="1639"/>
      <c r="ES115" s="1639"/>
      <c r="ET115" s="1639"/>
      <c r="EU115" s="1639"/>
      <c r="EV115" s="1639"/>
      <c r="EW115" s="1639"/>
      <c r="EX115" s="1639"/>
      <c r="EY115" s="1639"/>
      <c r="EZ115" s="1639"/>
      <c r="FA115" s="1639"/>
      <c r="FB115" s="1639"/>
      <c r="FC115" s="1639"/>
      <c r="FD115" s="1639"/>
      <c r="FE115" s="1639"/>
      <c r="FF115" s="1639"/>
      <c r="FG115" s="1639"/>
      <c r="FH115" s="1639"/>
      <c r="FI115" s="1639"/>
      <c r="FJ115" s="1639"/>
      <c r="FK115" s="1639"/>
      <c r="FL115" s="1639"/>
      <c r="FM115" s="1639"/>
      <c r="FN115" s="1639"/>
      <c r="FO115" s="1639"/>
      <c r="FP115" s="1639"/>
      <c r="FQ115" s="1639"/>
      <c r="FR115" s="1639"/>
      <c r="FS115" s="1639"/>
      <c r="FT115" s="1639"/>
      <c r="FU115" s="1639"/>
      <c r="FV115" s="1639"/>
      <c r="FW115" s="1639"/>
      <c r="FX115" s="1639"/>
      <c r="FY115" s="1639"/>
      <c r="FZ115" s="1639"/>
      <c r="GA115" s="1639"/>
      <c r="GB115" s="1639"/>
      <c r="GC115" s="1639"/>
      <c r="GD115" s="1639"/>
      <c r="GE115" s="1639"/>
      <c r="GF115" s="1639"/>
      <c r="GG115" s="1639"/>
      <c r="GH115" s="1639"/>
      <c r="GI115" s="1639"/>
      <c r="GJ115" s="1639"/>
      <c r="GK115" s="1639"/>
      <c r="GL115" s="1639"/>
      <c r="GM115" s="1639"/>
      <c r="GN115" s="1639"/>
      <c r="GO115" s="1639"/>
      <c r="GP115" s="1639"/>
      <c r="GQ115" s="1639"/>
      <c r="GR115" s="1639"/>
      <c r="GS115" s="1639"/>
      <c r="GT115" s="1639"/>
      <c r="GU115" s="1639"/>
      <c r="GV115" s="1639"/>
      <c r="GW115" s="1639"/>
      <c r="GX115" s="1639"/>
      <c r="GY115" s="1639"/>
      <c r="GZ115" s="1639"/>
      <c r="HA115" s="1639"/>
      <c r="HB115" s="1639"/>
      <c r="HC115" s="1639"/>
      <c r="HD115" s="1639"/>
      <c r="HE115" s="1639"/>
      <c r="HF115" s="1639"/>
      <c r="HG115" s="1639"/>
      <c r="HH115" s="1639"/>
      <c r="HI115" s="1639"/>
      <c r="HJ115" s="1639"/>
      <c r="HK115" s="1639"/>
      <c r="HL115" s="1639"/>
      <c r="HM115" s="1639"/>
      <c r="HN115" s="1639"/>
      <c r="HO115" s="1639"/>
      <c r="HP115" s="1639"/>
      <c r="HQ115" s="1639"/>
      <c r="HR115" s="1639"/>
      <c r="HS115" s="1639"/>
      <c r="HT115" s="1639"/>
      <c r="HU115" s="1639"/>
      <c r="HV115" s="1639"/>
      <c r="HW115" s="1639"/>
      <c r="HX115" s="1639"/>
      <c r="HY115" s="1639"/>
      <c r="HZ115" s="1639"/>
      <c r="IA115" s="1639"/>
      <c r="IB115" s="1639"/>
      <c r="IC115" s="1639"/>
      <c r="ID115" s="1639"/>
      <c r="IE115" s="1639"/>
      <c r="IF115" s="1639"/>
      <c r="IG115" s="1639"/>
      <c r="IH115" s="1639"/>
      <c r="II115" s="1639"/>
      <c r="IJ115" s="1639"/>
      <c r="IK115" s="1639"/>
      <c r="IL115" s="1639"/>
      <c r="IM115" s="1639"/>
      <c r="IN115" s="1639"/>
      <c r="IO115" s="1639"/>
      <c r="IP115" s="1639"/>
      <c r="IQ115" s="1639"/>
      <c r="IR115" s="1639"/>
      <c r="IS115" s="1639"/>
      <c r="IT115" s="1639"/>
      <c r="IU115" s="1639"/>
      <c r="IV115" s="1639"/>
      <c r="IW115" s="1639"/>
      <c r="IX115" s="1639"/>
      <c r="IY115" s="1639"/>
      <c r="IZ115" s="1639"/>
      <c r="JA115" s="1639"/>
      <c r="JB115" s="1639"/>
      <c r="JC115" s="1639"/>
      <c r="JD115" s="1639"/>
      <c r="JE115" s="1639"/>
      <c r="JF115" s="1639"/>
      <c r="JG115" s="1639"/>
      <c r="JH115" s="1639"/>
      <c r="JI115" s="1639"/>
      <c r="JJ115" s="1639"/>
      <c r="JK115" s="1639"/>
      <c r="JL115" s="1639"/>
      <c r="JM115" s="1639"/>
      <c r="JN115" s="1639"/>
      <c r="JO115" s="1639"/>
      <c r="JP115" s="1639"/>
      <c r="JQ115" s="1639"/>
      <c r="JR115" s="1639"/>
      <c r="JS115" s="1639"/>
      <c r="JT115" s="1639"/>
      <c r="JU115" s="1639"/>
      <c r="JV115" s="1639"/>
      <c r="JW115" s="1639"/>
      <c r="JX115" s="1639"/>
      <c r="JY115" s="1639"/>
      <c r="JZ115" s="1639"/>
      <c r="KA115" s="1639"/>
      <c r="KB115" s="1639"/>
      <c r="KC115" s="1639"/>
      <c r="KD115" s="1639"/>
      <c r="KE115" s="1639"/>
      <c r="KF115" s="1639"/>
      <c r="KG115" s="1639"/>
      <c r="KH115" s="1639"/>
      <c r="KI115" s="1639"/>
      <c r="KJ115" s="1639"/>
      <c r="KK115" s="1639"/>
      <c r="KL115" s="1639"/>
      <c r="KM115" s="1639"/>
      <c r="KN115" s="1639"/>
      <c r="KO115" s="1639"/>
      <c r="KP115" s="1639"/>
      <c r="KQ115" s="1639"/>
      <c r="KR115" s="1639"/>
      <c r="KS115" s="1639"/>
      <c r="KT115" s="1639"/>
      <c r="KU115" s="1639"/>
      <c r="KV115" s="1639"/>
      <c r="KW115" s="1639"/>
      <c r="KX115" s="1639"/>
      <c r="KY115" s="1639"/>
      <c r="KZ115" s="1639"/>
      <c r="LA115" s="1639"/>
      <c r="LB115" s="1639"/>
      <c r="LC115" s="1639"/>
      <c r="LD115" s="1639"/>
      <c r="LE115" s="1639"/>
      <c r="LF115" s="1639"/>
      <c r="LG115" s="1639"/>
      <c r="LH115" s="1639"/>
      <c r="LI115" s="1639"/>
      <c r="LJ115" s="1639"/>
      <c r="LK115" s="1639"/>
      <c r="LL115" s="1639"/>
      <c r="LM115" s="1639"/>
      <c r="LN115" s="1639"/>
      <c r="LO115" s="1639"/>
      <c r="LP115" s="1639"/>
    </row>
    <row r="116" s="1481" customFormat="1" ht="47" customHeight="1" spans="1:328">
      <c r="A116" s="1499">
        <v>45799</v>
      </c>
      <c r="B116" s="1500" t="s">
        <v>518</v>
      </c>
      <c r="C116" s="1501" t="s">
        <v>98</v>
      </c>
      <c r="D116" s="1502">
        <v>4500166848</v>
      </c>
      <c r="E116" s="1503" t="s">
        <v>525</v>
      </c>
      <c r="F116" s="1502" t="s">
        <v>526</v>
      </c>
      <c r="G116" s="1505" t="s">
        <v>101</v>
      </c>
      <c r="H116" s="1505" t="s">
        <v>101</v>
      </c>
      <c r="I116" s="1505" t="s">
        <v>102</v>
      </c>
      <c r="J116" s="1522">
        <v>240</v>
      </c>
      <c r="K116" s="1534">
        <v>0</v>
      </c>
      <c r="L116" s="1534">
        <v>24</v>
      </c>
      <c r="M116" s="1534">
        <f t="shared" si="87"/>
        <v>10</v>
      </c>
      <c r="N116" s="1536">
        <v>45832</v>
      </c>
      <c r="O116" s="1536">
        <v>45828</v>
      </c>
      <c r="P116" s="1537"/>
      <c r="Q116" s="1562" t="s">
        <v>78</v>
      </c>
      <c r="R116" s="1563"/>
      <c r="S116" s="1563"/>
      <c r="T116" s="1563"/>
      <c r="U116" s="1563"/>
      <c r="V116" s="2308">
        <v>45833</v>
      </c>
      <c r="W116" s="2931" t="s">
        <v>111</v>
      </c>
      <c r="X116" s="1565">
        <v>45803</v>
      </c>
      <c r="Y116" s="1589" t="s">
        <v>88</v>
      </c>
      <c r="Z116" s="1589" t="s">
        <v>88</v>
      </c>
      <c r="AA116" s="1589"/>
      <c r="AB116" s="1589"/>
      <c r="AC116" s="1580" t="s">
        <v>521</v>
      </c>
      <c r="AD116" s="1590" t="s">
        <v>354</v>
      </c>
      <c r="AE116" s="2277">
        <v>0.5208</v>
      </c>
      <c r="AF116" s="2278">
        <f t="shared" si="103"/>
        <v>124.992</v>
      </c>
      <c r="AG116" s="1504" t="s">
        <v>522</v>
      </c>
      <c r="AH116" s="1609" t="s">
        <v>81</v>
      </c>
      <c r="AI116" s="1799">
        <f t="shared" si="80"/>
        <v>240</v>
      </c>
      <c r="AJ116" s="1609">
        <v>9</v>
      </c>
      <c r="AK116" s="1610">
        <f t="shared" si="101"/>
        <v>240</v>
      </c>
      <c r="AL116" s="1610"/>
      <c r="AM116" s="1610">
        <f t="shared" si="102"/>
        <v>10</v>
      </c>
      <c r="AN116" s="1610"/>
      <c r="AO116" s="1610"/>
      <c r="AP116" s="1610"/>
      <c r="AQ116" s="1610"/>
      <c r="AR116" s="1610" t="s">
        <v>63</v>
      </c>
      <c r="AS116" s="1610">
        <f t="shared" si="67"/>
        <v>240</v>
      </c>
      <c r="AT116" s="1610"/>
      <c r="AU116" s="1622">
        <f t="shared" si="90"/>
        <v>26.6666666666667</v>
      </c>
      <c r="AV116" s="1622">
        <f t="shared" si="91"/>
        <v>26.6666666666667</v>
      </c>
      <c r="AW116" s="1622">
        <f t="shared" si="92"/>
        <v>26.6666666666667</v>
      </c>
      <c r="AX116" s="1622">
        <f t="shared" si="93"/>
        <v>26.6666666666667</v>
      </c>
      <c r="AY116" s="1622">
        <f t="shared" si="94"/>
        <v>26.6666666666667</v>
      </c>
      <c r="AZ116" s="1622">
        <f t="shared" si="95"/>
        <v>26.6666666666667</v>
      </c>
      <c r="BA116" s="1622">
        <f t="shared" si="96"/>
        <v>26.6666666666667</v>
      </c>
      <c r="BB116" s="1622">
        <f t="shared" si="97"/>
        <v>26.6666666666667</v>
      </c>
      <c r="BC116" s="1622">
        <f t="shared" si="98"/>
        <v>26.6666666666667</v>
      </c>
      <c r="BD116" s="1622">
        <f t="shared" si="88"/>
        <v>25.5555555555556</v>
      </c>
      <c r="BE116" s="1622">
        <f t="shared" si="89"/>
        <v>1.11111111111111</v>
      </c>
      <c r="BF116" s="1534"/>
      <c r="BG116" s="1638"/>
      <c r="BH116" s="1639"/>
      <c r="BI116" s="1639"/>
      <c r="BJ116" s="1639"/>
      <c r="BK116" s="1639"/>
      <c r="BL116" s="1639"/>
      <c r="BM116" s="1639"/>
      <c r="BN116" s="1639"/>
      <c r="BO116" s="1639"/>
      <c r="BP116" s="1639"/>
      <c r="BQ116" s="1639"/>
      <c r="BR116" s="1639"/>
      <c r="BS116" s="1639"/>
      <c r="BT116" s="1639"/>
      <c r="BU116" s="1639"/>
      <c r="BV116" s="1639"/>
      <c r="BW116" s="1639"/>
      <c r="BX116" s="1639"/>
      <c r="BY116" s="1639"/>
      <c r="BZ116" s="1639"/>
      <c r="CA116" s="1639"/>
      <c r="CB116" s="1639"/>
      <c r="CC116" s="1639"/>
      <c r="CD116" s="1639"/>
      <c r="CE116" s="1639"/>
      <c r="CF116" s="1639"/>
      <c r="CG116" s="1639"/>
      <c r="CH116" s="1639"/>
      <c r="CI116" s="1639"/>
      <c r="CJ116" s="1639"/>
      <c r="CK116" s="1639"/>
      <c r="CL116" s="1639"/>
      <c r="CM116" s="1639"/>
      <c r="CN116" s="1639"/>
      <c r="CO116" s="1639"/>
      <c r="CP116" s="1639"/>
      <c r="CQ116" s="1639"/>
      <c r="CR116" s="1639"/>
      <c r="CS116" s="1639"/>
      <c r="CT116" s="1639"/>
      <c r="CU116" s="1639"/>
      <c r="CV116" s="1639"/>
      <c r="CW116" s="1639"/>
      <c r="CX116" s="1639"/>
      <c r="CY116" s="1639"/>
      <c r="CZ116" s="1639"/>
      <c r="DA116" s="1639"/>
      <c r="DB116" s="1639"/>
      <c r="DC116" s="1639"/>
      <c r="DD116" s="1639"/>
      <c r="DE116" s="1639"/>
      <c r="DF116" s="1639"/>
      <c r="DG116" s="1639"/>
      <c r="DH116" s="1639"/>
      <c r="DI116" s="1639"/>
      <c r="DJ116" s="1639"/>
      <c r="DK116" s="1639"/>
      <c r="DL116" s="1639"/>
      <c r="DM116" s="1639"/>
      <c r="DN116" s="1639"/>
      <c r="DO116" s="1639"/>
      <c r="DP116" s="1639"/>
      <c r="DQ116" s="1639"/>
      <c r="DR116" s="1639"/>
      <c r="DS116" s="1639"/>
      <c r="DT116" s="1639"/>
      <c r="DU116" s="1639"/>
      <c r="DV116" s="1639"/>
      <c r="DW116" s="1639"/>
      <c r="DX116" s="1639"/>
      <c r="DY116" s="1639"/>
      <c r="DZ116" s="1639"/>
      <c r="EA116" s="1639"/>
      <c r="EB116" s="1639"/>
      <c r="EC116" s="1639"/>
      <c r="ED116" s="1639"/>
      <c r="EE116" s="1639"/>
      <c r="EF116" s="1639"/>
      <c r="EG116" s="1639"/>
      <c r="EH116" s="1639"/>
      <c r="EI116" s="1639"/>
      <c r="EJ116" s="1639"/>
      <c r="EK116" s="1639"/>
      <c r="EL116" s="1639"/>
      <c r="EM116" s="1639"/>
      <c r="EN116" s="1639"/>
      <c r="EO116" s="1639"/>
      <c r="EP116" s="1639"/>
      <c r="EQ116" s="1639"/>
      <c r="ER116" s="1639"/>
      <c r="ES116" s="1639"/>
      <c r="ET116" s="1639"/>
      <c r="EU116" s="1639"/>
      <c r="EV116" s="1639"/>
      <c r="EW116" s="1639"/>
      <c r="EX116" s="1639"/>
      <c r="EY116" s="1639"/>
      <c r="EZ116" s="1639"/>
      <c r="FA116" s="1639"/>
      <c r="FB116" s="1639"/>
      <c r="FC116" s="1639"/>
      <c r="FD116" s="1639"/>
      <c r="FE116" s="1639"/>
      <c r="FF116" s="1639"/>
      <c r="FG116" s="1639"/>
      <c r="FH116" s="1639"/>
      <c r="FI116" s="1639"/>
      <c r="FJ116" s="1639"/>
      <c r="FK116" s="1639"/>
      <c r="FL116" s="1639"/>
      <c r="FM116" s="1639"/>
      <c r="FN116" s="1639"/>
      <c r="FO116" s="1639"/>
      <c r="FP116" s="1639"/>
      <c r="FQ116" s="1639"/>
      <c r="FR116" s="1639"/>
      <c r="FS116" s="1639"/>
      <c r="FT116" s="1639"/>
      <c r="FU116" s="1639"/>
      <c r="FV116" s="1639"/>
      <c r="FW116" s="1639"/>
      <c r="FX116" s="1639"/>
      <c r="FY116" s="1639"/>
      <c r="FZ116" s="1639"/>
      <c r="GA116" s="1639"/>
      <c r="GB116" s="1639"/>
      <c r="GC116" s="1639"/>
      <c r="GD116" s="1639"/>
      <c r="GE116" s="1639"/>
      <c r="GF116" s="1639"/>
      <c r="GG116" s="1639"/>
      <c r="GH116" s="1639"/>
      <c r="GI116" s="1639"/>
      <c r="GJ116" s="1639"/>
      <c r="GK116" s="1639"/>
      <c r="GL116" s="1639"/>
      <c r="GM116" s="1639"/>
      <c r="GN116" s="1639"/>
      <c r="GO116" s="1639"/>
      <c r="GP116" s="1639"/>
      <c r="GQ116" s="1639"/>
      <c r="GR116" s="1639"/>
      <c r="GS116" s="1639"/>
      <c r="GT116" s="1639"/>
      <c r="GU116" s="1639"/>
      <c r="GV116" s="1639"/>
      <c r="GW116" s="1639"/>
      <c r="GX116" s="1639"/>
      <c r="GY116" s="1639"/>
      <c r="GZ116" s="1639"/>
      <c r="HA116" s="1639"/>
      <c r="HB116" s="1639"/>
      <c r="HC116" s="1639"/>
      <c r="HD116" s="1639"/>
      <c r="HE116" s="1639"/>
      <c r="HF116" s="1639"/>
      <c r="HG116" s="1639"/>
      <c r="HH116" s="1639"/>
      <c r="HI116" s="1639"/>
      <c r="HJ116" s="1639"/>
      <c r="HK116" s="1639"/>
      <c r="HL116" s="1639"/>
      <c r="HM116" s="1639"/>
      <c r="HN116" s="1639"/>
      <c r="HO116" s="1639"/>
      <c r="HP116" s="1639"/>
      <c r="HQ116" s="1639"/>
      <c r="HR116" s="1639"/>
      <c r="HS116" s="1639"/>
      <c r="HT116" s="1639"/>
      <c r="HU116" s="1639"/>
      <c r="HV116" s="1639"/>
      <c r="HW116" s="1639"/>
      <c r="HX116" s="1639"/>
      <c r="HY116" s="1639"/>
      <c r="HZ116" s="1639"/>
      <c r="IA116" s="1639"/>
      <c r="IB116" s="1639"/>
      <c r="IC116" s="1639"/>
      <c r="ID116" s="1639"/>
      <c r="IE116" s="1639"/>
      <c r="IF116" s="1639"/>
      <c r="IG116" s="1639"/>
      <c r="IH116" s="1639"/>
      <c r="II116" s="1639"/>
      <c r="IJ116" s="1639"/>
      <c r="IK116" s="1639"/>
      <c r="IL116" s="1639"/>
      <c r="IM116" s="1639"/>
      <c r="IN116" s="1639"/>
      <c r="IO116" s="1639"/>
      <c r="IP116" s="1639"/>
      <c r="IQ116" s="1639"/>
      <c r="IR116" s="1639"/>
      <c r="IS116" s="1639"/>
      <c r="IT116" s="1639"/>
      <c r="IU116" s="1639"/>
      <c r="IV116" s="1639"/>
      <c r="IW116" s="1639"/>
      <c r="IX116" s="1639"/>
      <c r="IY116" s="1639"/>
      <c r="IZ116" s="1639"/>
      <c r="JA116" s="1639"/>
      <c r="JB116" s="1639"/>
      <c r="JC116" s="1639"/>
      <c r="JD116" s="1639"/>
      <c r="JE116" s="1639"/>
      <c r="JF116" s="1639"/>
      <c r="JG116" s="1639"/>
      <c r="JH116" s="1639"/>
      <c r="JI116" s="1639"/>
      <c r="JJ116" s="1639"/>
      <c r="JK116" s="1639"/>
      <c r="JL116" s="1639"/>
      <c r="JM116" s="1639"/>
      <c r="JN116" s="1639"/>
      <c r="JO116" s="1639"/>
      <c r="JP116" s="1639"/>
      <c r="JQ116" s="1639"/>
      <c r="JR116" s="1639"/>
      <c r="JS116" s="1639"/>
      <c r="JT116" s="1639"/>
      <c r="JU116" s="1639"/>
      <c r="JV116" s="1639"/>
      <c r="JW116" s="1639"/>
      <c r="JX116" s="1639"/>
      <c r="JY116" s="1639"/>
      <c r="JZ116" s="1639"/>
      <c r="KA116" s="1639"/>
      <c r="KB116" s="1639"/>
      <c r="KC116" s="1639"/>
      <c r="KD116" s="1639"/>
      <c r="KE116" s="1639"/>
      <c r="KF116" s="1639"/>
      <c r="KG116" s="1639"/>
      <c r="KH116" s="1639"/>
      <c r="KI116" s="1639"/>
      <c r="KJ116" s="1639"/>
      <c r="KK116" s="1639"/>
      <c r="KL116" s="1639"/>
      <c r="KM116" s="1639"/>
      <c r="KN116" s="1639"/>
      <c r="KO116" s="1639"/>
      <c r="KP116" s="1639"/>
      <c r="KQ116" s="1639"/>
      <c r="KR116" s="1639"/>
      <c r="KS116" s="1639"/>
      <c r="KT116" s="1639"/>
      <c r="KU116" s="1639"/>
      <c r="KV116" s="1639"/>
      <c r="KW116" s="1639"/>
      <c r="KX116" s="1639"/>
      <c r="KY116" s="1639"/>
      <c r="KZ116" s="1639"/>
      <c r="LA116" s="1639"/>
      <c r="LB116" s="1639"/>
      <c r="LC116" s="1639"/>
      <c r="LD116" s="1639"/>
      <c r="LE116" s="1639"/>
      <c r="LF116" s="1639"/>
      <c r="LG116" s="1639"/>
      <c r="LH116" s="1639"/>
      <c r="LI116" s="1639"/>
      <c r="LJ116" s="1639"/>
      <c r="LK116" s="1639"/>
      <c r="LL116" s="1639"/>
      <c r="LM116" s="1639"/>
      <c r="LN116" s="1639"/>
      <c r="LO116" s="1639"/>
      <c r="LP116" s="1639"/>
    </row>
    <row r="117" s="1481" customFormat="1" ht="47" customHeight="1" spans="1:328">
      <c r="A117" s="1499">
        <v>45793</v>
      </c>
      <c r="B117" s="1500" t="s">
        <v>527</v>
      </c>
      <c r="C117" s="1501" t="s">
        <v>98</v>
      </c>
      <c r="D117" s="1502">
        <v>4500166755</v>
      </c>
      <c r="E117" s="2253" t="s">
        <v>528</v>
      </c>
      <c r="F117" s="1502" t="s">
        <v>529</v>
      </c>
      <c r="G117" s="1505" t="s">
        <v>76</v>
      </c>
      <c r="H117" s="1505" t="s">
        <v>76</v>
      </c>
      <c r="I117" s="1532" t="s">
        <v>77</v>
      </c>
      <c r="J117" s="1522">
        <v>384</v>
      </c>
      <c r="K117" s="1534">
        <v>0</v>
      </c>
      <c r="L117" s="1534">
        <v>96</v>
      </c>
      <c r="M117" s="1534">
        <f t="shared" si="87"/>
        <v>4</v>
      </c>
      <c r="N117" s="1536">
        <v>45833</v>
      </c>
      <c r="O117" s="1536">
        <f>N117-4</f>
        <v>45829</v>
      </c>
      <c r="P117" s="1537"/>
      <c r="Q117" s="1562" t="s">
        <v>78</v>
      </c>
      <c r="R117" s="1563"/>
      <c r="S117" s="1563"/>
      <c r="T117" s="1563"/>
      <c r="U117" s="1563"/>
      <c r="V117" s="2308">
        <v>45836</v>
      </c>
      <c r="W117" s="2931" t="s">
        <v>111</v>
      </c>
      <c r="X117" s="1565">
        <v>45803</v>
      </c>
      <c r="Y117" s="1589" t="s">
        <v>88</v>
      </c>
      <c r="Z117" s="1589">
        <v>45807</v>
      </c>
      <c r="AA117" s="1589"/>
      <c r="AB117" s="1589"/>
      <c r="AC117" s="1580" t="s">
        <v>530</v>
      </c>
      <c r="AD117" s="1590" t="s">
        <v>531</v>
      </c>
      <c r="AE117" s="2277">
        <v>0.5188</v>
      </c>
      <c r="AF117" s="2278">
        <f t="shared" si="103"/>
        <v>199.2192</v>
      </c>
      <c r="AG117" s="1504" t="s">
        <v>532</v>
      </c>
      <c r="AH117" s="1609" t="s">
        <v>81</v>
      </c>
      <c r="AI117" s="1799">
        <f t="shared" si="80"/>
        <v>384</v>
      </c>
      <c r="AJ117" s="1609">
        <v>9</v>
      </c>
      <c r="AK117" s="1610">
        <f t="shared" si="101"/>
        <v>384</v>
      </c>
      <c r="AL117" s="1610"/>
      <c r="AM117" s="1610">
        <f t="shared" si="102"/>
        <v>16</v>
      </c>
      <c r="AN117" s="1610"/>
      <c r="AO117" s="1610"/>
      <c r="AP117" s="1610"/>
      <c r="AQ117" s="1610"/>
      <c r="AR117" s="1610" t="s">
        <v>63</v>
      </c>
      <c r="AS117" s="1610">
        <f t="shared" si="67"/>
        <v>384</v>
      </c>
      <c r="AT117" s="1610"/>
      <c r="AU117" s="1622">
        <f t="shared" si="90"/>
        <v>42.6666666666667</v>
      </c>
      <c r="AV117" s="1622">
        <f t="shared" si="91"/>
        <v>42.6666666666667</v>
      </c>
      <c r="AW117" s="1622">
        <f t="shared" si="92"/>
        <v>42.6666666666667</v>
      </c>
      <c r="AX117" s="1622">
        <f t="shared" si="93"/>
        <v>42.6666666666667</v>
      </c>
      <c r="AY117" s="1622">
        <f t="shared" si="94"/>
        <v>42.6666666666667</v>
      </c>
      <c r="AZ117" s="1622">
        <f t="shared" si="95"/>
        <v>42.6666666666667</v>
      </c>
      <c r="BA117" s="1622">
        <f t="shared" si="96"/>
        <v>42.6666666666667</v>
      </c>
      <c r="BB117" s="1622">
        <f t="shared" si="97"/>
        <v>42.6666666666667</v>
      </c>
      <c r="BC117" s="1622">
        <f t="shared" si="98"/>
        <v>42.6666666666667</v>
      </c>
      <c r="BD117" s="1622">
        <f t="shared" si="88"/>
        <v>40.8888888888889</v>
      </c>
      <c r="BE117" s="1622">
        <f t="shared" si="89"/>
        <v>1.77777777777778</v>
      </c>
      <c r="BF117" s="1534"/>
      <c r="BG117" s="1638"/>
      <c r="BH117" s="1639"/>
      <c r="BI117" s="1639"/>
      <c r="BJ117" s="1639"/>
      <c r="BK117" s="1639"/>
      <c r="BL117" s="1639"/>
      <c r="BM117" s="1639"/>
      <c r="BN117" s="1639"/>
      <c r="BO117" s="1639"/>
      <c r="BP117" s="1639"/>
      <c r="BQ117" s="1639"/>
      <c r="BR117" s="1639"/>
      <c r="BS117" s="1639"/>
      <c r="BT117" s="1639"/>
      <c r="BU117" s="1639"/>
      <c r="BV117" s="1639"/>
      <c r="BW117" s="1639"/>
      <c r="BX117" s="1639"/>
      <c r="BY117" s="1639"/>
      <c r="BZ117" s="1639"/>
      <c r="CA117" s="1639"/>
      <c r="CB117" s="1639"/>
      <c r="CC117" s="1639"/>
      <c r="CD117" s="1639"/>
      <c r="CE117" s="1639"/>
      <c r="CF117" s="1639"/>
      <c r="CG117" s="1639"/>
      <c r="CH117" s="1639"/>
      <c r="CI117" s="1639"/>
      <c r="CJ117" s="1639"/>
      <c r="CK117" s="1639"/>
      <c r="CL117" s="1639"/>
      <c r="CM117" s="1639"/>
      <c r="CN117" s="1639"/>
      <c r="CO117" s="1639"/>
      <c r="CP117" s="1639"/>
      <c r="CQ117" s="1639"/>
      <c r="CR117" s="1639"/>
      <c r="CS117" s="1639"/>
      <c r="CT117" s="1639"/>
      <c r="CU117" s="1639"/>
      <c r="CV117" s="1639"/>
      <c r="CW117" s="1639"/>
      <c r="CX117" s="1639"/>
      <c r="CY117" s="1639"/>
      <c r="CZ117" s="1639"/>
      <c r="DA117" s="1639"/>
      <c r="DB117" s="1639"/>
      <c r="DC117" s="1639"/>
      <c r="DD117" s="1639"/>
      <c r="DE117" s="1639"/>
      <c r="DF117" s="1639"/>
      <c r="DG117" s="1639"/>
      <c r="DH117" s="1639"/>
      <c r="DI117" s="1639"/>
      <c r="DJ117" s="1639"/>
      <c r="DK117" s="1639"/>
      <c r="DL117" s="1639"/>
      <c r="DM117" s="1639"/>
      <c r="DN117" s="1639"/>
      <c r="DO117" s="1639"/>
      <c r="DP117" s="1639"/>
      <c r="DQ117" s="1639"/>
      <c r="DR117" s="1639"/>
      <c r="DS117" s="1639"/>
      <c r="DT117" s="1639"/>
      <c r="DU117" s="1639"/>
      <c r="DV117" s="1639"/>
      <c r="DW117" s="1639"/>
      <c r="DX117" s="1639"/>
      <c r="DY117" s="1639"/>
      <c r="DZ117" s="1639"/>
      <c r="EA117" s="1639"/>
      <c r="EB117" s="1639"/>
      <c r="EC117" s="1639"/>
      <c r="ED117" s="1639"/>
      <c r="EE117" s="1639"/>
      <c r="EF117" s="1639"/>
      <c r="EG117" s="1639"/>
      <c r="EH117" s="1639"/>
      <c r="EI117" s="1639"/>
      <c r="EJ117" s="1639"/>
      <c r="EK117" s="1639"/>
      <c r="EL117" s="1639"/>
      <c r="EM117" s="1639"/>
      <c r="EN117" s="1639"/>
      <c r="EO117" s="1639"/>
      <c r="EP117" s="1639"/>
      <c r="EQ117" s="1639"/>
      <c r="ER117" s="1639"/>
      <c r="ES117" s="1639"/>
      <c r="ET117" s="1639"/>
      <c r="EU117" s="1639"/>
      <c r="EV117" s="1639"/>
      <c r="EW117" s="1639"/>
      <c r="EX117" s="1639"/>
      <c r="EY117" s="1639"/>
      <c r="EZ117" s="1639"/>
      <c r="FA117" s="1639"/>
      <c r="FB117" s="1639"/>
      <c r="FC117" s="1639"/>
      <c r="FD117" s="1639"/>
      <c r="FE117" s="1639"/>
      <c r="FF117" s="1639"/>
      <c r="FG117" s="1639"/>
      <c r="FH117" s="1639"/>
      <c r="FI117" s="1639"/>
      <c r="FJ117" s="1639"/>
      <c r="FK117" s="1639"/>
      <c r="FL117" s="1639"/>
      <c r="FM117" s="1639"/>
      <c r="FN117" s="1639"/>
      <c r="FO117" s="1639"/>
      <c r="FP117" s="1639"/>
      <c r="FQ117" s="1639"/>
      <c r="FR117" s="1639"/>
      <c r="FS117" s="1639"/>
      <c r="FT117" s="1639"/>
      <c r="FU117" s="1639"/>
      <c r="FV117" s="1639"/>
      <c r="FW117" s="1639"/>
      <c r="FX117" s="1639"/>
      <c r="FY117" s="1639"/>
      <c r="FZ117" s="1639"/>
      <c r="GA117" s="1639"/>
      <c r="GB117" s="1639"/>
      <c r="GC117" s="1639"/>
      <c r="GD117" s="1639"/>
      <c r="GE117" s="1639"/>
      <c r="GF117" s="1639"/>
      <c r="GG117" s="1639"/>
      <c r="GH117" s="1639"/>
      <c r="GI117" s="1639"/>
      <c r="GJ117" s="1639"/>
      <c r="GK117" s="1639"/>
      <c r="GL117" s="1639"/>
      <c r="GM117" s="1639"/>
      <c r="GN117" s="1639"/>
      <c r="GO117" s="1639"/>
      <c r="GP117" s="1639"/>
      <c r="GQ117" s="1639"/>
      <c r="GR117" s="1639"/>
      <c r="GS117" s="1639"/>
      <c r="GT117" s="1639"/>
      <c r="GU117" s="1639"/>
      <c r="GV117" s="1639"/>
      <c r="GW117" s="1639"/>
      <c r="GX117" s="1639"/>
      <c r="GY117" s="1639"/>
      <c r="GZ117" s="1639"/>
      <c r="HA117" s="1639"/>
      <c r="HB117" s="1639"/>
      <c r="HC117" s="1639"/>
      <c r="HD117" s="1639"/>
      <c r="HE117" s="1639"/>
      <c r="HF117" s="1639"/>
      <c r="HG117" s="1639"/>
      <c r="HH117" s="1639"/>
      <c r="HI117" s="1639"/>
      <c r="HJ117" s="1639"/>
      <c r="HK117" s="1639"/>
      <c r="HL117" s="1639"/>
      <c r="HM117" s="1639"/>
      <c r="HN117" s="1639"/>
      <c r="HO117" s="1639"/>
      <c r="HP117" s="1639"/>
      <c r="HQ117" s="1639"/>
      <c r="HR117" s="1639"/>
      <c r="HS117" s="1639"/>
      <c r="HT117" s="1639"/>
      <c r="HU117" s="1639"/>
      <c r="HV117" s="1639"/>
      <c r="HW117" s="1639"/>
      <c r="HX117" s="1639"/>
      <c r="HY117" s="1639"/>
      <c r="HZ117" s="1639"/>
      <c r="IA117" s="1639"/>
      <c r="IB117" s="1639"/>
      <c r="IC117" s="1639"/>
      <c r="ID117" s="1639"/>
      <c r="IE117" s="1639"/>
      <c r="IF117" s="1639"/>
      <c r="IG117" s="1639"/>
      <c r="IH117" s="1639"/>
      <c r="II117" s="1639"/>
      <c r="IJ117" s="1639"/>
      <c r="IK117" s="1639"/>
      <c r="IL117" s="1639"/>
      <c r="IM117" s="1639"/>
      <c r="IN117" s="1639"/>
      <c r="IO117" s="1639"/>
      <c r="IP117" s="1639"/>
      <c r="IQ117" s="1639"/>
      <c r="IR117" s="1639"/>
      <c r="IS117" s="1639"/>
      <c r="IT117" s="1639"/>
      <c r="IU117" s="1639"/>
      <c r="IV117" s="1639"/>
      <c r="IW117" s="1639"/>
      <c r="IX117" s="1639"/>
      <c r="IY117" s="1639"/>
      <c r="IZ117" s="1639"/>
      <c r="JA117" s="1639"/>
      <c r="JB117" s="1639"/>
      <c r="JC117" s="1639"/>
      <c r="JD117" s="1639"/>
      <c r="JE117" s="1639"/>
      <c r="JF117" s="1639"/>
      <c r="JG117" s="1639"/>
      <c r="JH117" s="1639"/>
      <c r="JI117" s="1639"/>
      <c r="JJ117" s="1639"/>
      <c r="JK117" s="1639"/>
      <c r="JL117" s="1639"/>
      <c r="JM117" s="1639"/>
      <c r="JN117" s="1639"/>
      <c r="JO117" s="1639"/>
      <c r="JP117" s="1639"/>
      <c r="JQ117" s="1639"/>
      <c r="JR117" s="1639"/>
      <c r="JS117" s="1639"/>
      <c r="JT117" s="1639"/>
      <c r="JU117" s="1639"/>
      <c r="JV117" s="1639"/>
      <c r="JW117" s="1639"/>
      <c r="JX117" s="1639"/>
      <c r="JY117" s="1639"/>
      <c r="JZ117" s="1639"/>
      <c r="KA117" s="1639"/>
      <c r="KB117" s="1639"/>
      <c r="KC117" s="1639"/>
      <c r="KD117" s="1639"/>
      <c r="KE117" s="1639"/>
      <c r="KF117" s="1639"/>
      <c r="KG117" s="1639"/>
      <c r="KH117" s="1639"/>
      <c r="KI117" s="1639"/>
      <c r="KJ117" s="1639"/>
      <c r="KK117" s="1639"/>
      <c r="KL117" s="1639"/>
      <c r="KM117" s="1639"/>
      <c r="KN117" s="1639"/>
      <c r="KO117" s="1639"/>
      <c r="KP117" s="1639"/>
      <c r="KQ117" s="1639"/>
      <c r="KR117" s="1639"/>
      <c r="KS117" s="1639"/>
      <c r="KT117" s="1639"/>
      <c r="KU117" s="1639"/>
      <c r="KV117" s="1639"/>
      <c r="KW117" s="1639"/>
      <c r="KX117" s="1639"/>
      <c r="KY117" s="1639"/>
      <c r="KZ117" s="1639"/>
      <c r="LA117" s="1639"/>
      <c r="LB117" s="1639"/>
      <c r="LC117" s="1639"/>
      <c r="LD117" s="1639"/>
      <c r="LE117" s="1639"/>
      <c r="LF117" s="1639"/>
      <c r="LG117" s="1639"/>
      <c r="LH117" s="1639"/>
      <c r="LI117" s="1639"/>
      <c r="LJ117" s="1639"/>
      <c r="LK117" s="1639"/>
      <c r="LL117" s="1639"/>
      <c r="LM117" s="1639"/>
      <c r="LN117" s="1639"/>
      <c r="LO117" s="1639"/>
      <c r="LP117" s="1639"/>
    </row>
    <row r="118" s="1481" customFormat="1" ht="47" customHeight="1" spans="1:328">
      <c r="A118" s="1499">
        <v>45754</v>
      </c>
      <c r="B118" s="1500" t="s">
        <v>533</v>
      </c>
      <c r="C118" s="1501" t="s">
        <v>534</v>
      </c>
      <c r="D118" s="1502">
        <v>4500162748</v>
      </c>
      <c r="E118" s="2253"/>
      <c r="F118" s="1502" t="s">
        <v>535</v>
      </c>
      <c r="G118" s="1505" t="s">
        <v>76</v>
      </c>
      <c r="H118" s="1505" t="s">
        <v>76</v>
      </c>
      <c r="I118" s="1532" t="s">
        <v>77</v>
      </c>
      <c r="J118" s="1522">
        <v>12000</v>
      </c>
      <c r="K118" s="1534">
        <v>0</v>
      </c>
      <c r="L118" s="1534">
        <v>96</v>
      </c>
      <c r="M118" s="2594">
        <f t="shared" si="87"/>
        <v>125</v>
      </c>
      <c r="N118" s="1536">
        <v>45830</v>
      </c>
      <c r="O118" s="1536">
        <v>45826</v>
      </c>
      <c r="P118" s="1537"/>
      <c r="Q118" s="1562" t="s">
        <v>78</v>
      </c>
      <c r="R118" s="1563"/>
      <c r="S118" s="1563"/>
      <c r="T118" s="1563"/>
      <c r="U118" s="1563"/>
      <c r="V118" s="1532"/>
      <c r="W118" s="1532" t="s">
        <v>111</v>
      </c>
      <c r="X118" s="1565">
        <v>45790</v>
      </c>
      <c r="Y118" s="1589" t="s">
        <v>88</v>
      </c>
      <c r="Z118" s="1589">
        <v>45806</v>
      </c>
      <c r="AA118" s="1589"/>
      <c r="AB118" s="1589"/>
      <c r="AC118" s="1580" t="s">
        <v>536</v>
      </c>
      <c r="AD118" s="1590" t="s">
        <v>537</v>
      </c>
      <c r="AE118" s="2277">
        <v>0.86</v>
      </c>
      <c r="AF118" s="2278">
        <f t="shared" si="103"/>
        <v>10320</v>
      </c>
      <c r="AG118" s="1504" t="s">
        <v>538</v>
      </c>
      <c r="AH118" s="1609" t="s">
        <v>81</v>
      </c>
      <c r="AI118" s="1799">
        <f t="shared" si="80"/>
        <v>12000</v>
      </c>
      <c r="AJ118" s="1609">
        <v>9</v>
      </c>
      <c r="AK118" s="1610">
        <f t="shared" si="101"/>
        <v>12000</v>
      </c>
      <c r="AL118" s="1610"/>
      <c r="AM118" s="1610">
        <f t="shared" si="102"/>
        <v>500</v>
      </c>
      <c r="AN118" s="1610"/>
      <c r="AO118" s="1610"/>
      <c r="AP118" s="1610"/>
      <c r="AQ118" s="1610"/>
      <c r="AR118" s="1610" t="s">
        <v>63</v>
      </c>
      <c r="AS118" s="1610">
        <f t="shared" si="67"/>
        <v>12000</v>
      </c>
      <c r="AT118" s="1610"/>
      <c r="AU118" s="1622">
        <f t="shared" si="90"/>
        <v>1333.33333333333</v>
      </c>
      <c r="AV118" s="1622">
        <f t="shared" si="91"/>
        <v>1333.33333333333</v>
      </c>
      <c r="AW118" s="1622">
        <f t="shared" si="92"/>
        <v>1333.33333333333</v>
      </c>
      <c r="AX118" s="1622">
        <f t="shared" si="93"/>
        <v>1333.33333333333</v>
      </c>
      <c r="AY118" s="1622">
        <f t="shared" si="94"/>
        <v>1333.33333333333</v>
      </c>
      <c r="AZ118" s="1622">
        <f t="shared" si="95"/>
        <v>1333.33333333333</v>
      </c>
      <c r="BA118" s="1622">
        <f t="shared" si="96"/>
        <v>1333.33333333333</v>
      </c>
      <c r="BB118" s="1622">
        <f t="shared" si="97"/>
        <v>1333.33333333333</v>
      </c>
      <c r="BC118" s="1622">
        <f t="shared" si="98"/>
        <v>1333.33333333333</v>
      </c>
      <c r="BD118" s="1622">
        <f t="shared" si="88"/>
        <v>1277.77777777778</v>
      </c>
      <c r="BE118" s="1622">
        <f t="shared" si="89"/>
        <v>55.5555555555556</v>
      </c>
      <c r="BF118" s="1534">
        <f>J118/COUNT(AU118:BC118)-(BD118+BE118)</f>
        <v>0</v>
      </c>
      <c r="BG118" s="1638"/>
      <c r="BH118" s="1639"/>
      <c r="BI118" s="1639"/>
      <c r="BJ118" s="1639"/>
      <c r="BK118" s="1639"/>
      <c r="BL118" s="1639"/>
      <c r="BM118" s="1639"/>
      <c r="BN118" s="1639"/>
      <c r="BO118" s="1639"/>
      <c r="BP118" s="1639"/>
      <c r="BQ118" s="1639"/>
      <c r="BR118" s="1639"/>
      <c r="BS118" s="1639"/>
      <c r="BT118" s="1639"/>
      <c r="BU118" s="1639"/>
      <c r="BV118" s="1639"/>
      <c r="BW118" s="1639"/>
      <c r="BX118" s="1639"/>
      <c r="BY118" s="1639"/>
      <c r="BZ118" s="1639"/>
      <c r="CA118" s="1639"/>
      <c r="CB118" s="1639"/>
      <c r="CC118" s="1639"/>
      <c r="CD118" s="1639"/>
      <c r="CE118" s="1639"/>
      <c r="CF118" s="1639"/>
      <c r="CG118" s="1639"/>
      <c r="CH118" s="1639"/>
      <c r="CI118" s="1639"/>
      <c r="CJ118" s="1639"/>
      <c r="CK118" s="1639"/>
      <c r="CL118" s="1639"/>
      <c r="CM118" s="1639"/>
      <c r="CN118" s="1639"/>
      <c r="CO118" s="1639"/>
      <c r="CP118" s="1639"/>
      <c r="CQ118" s="1639"/>
      <c r="CR118" s="1639"/>
      <c r="CS118" s="1639"/>
      <c r="CT118" s="1639"/>
      <c r="CU118" s="1639"/>
      <c r="CV118" s="1639"/>
      <c r="CW118" s="1639"/>
      <c r="CX118" s="1639"/>
      <c r="CY118" s="1639"/>
      <c r="CZ118" s="1639"/>
      <c r="DA118" s="1639"/>
      <c r="DB118" s="1639"/>
      <c r="DC118" s="1639"/>
      <c r="DD118" s="1639"/>
      <c r="DE118" s="1639"/>
      <c r="DF118" s="1639"/>
      <c r="DG118" s="1639"/>
      <c r="DH118" s="1639"/>
      <c r="DI118" s="1639"/>
      <c r="DJ118" s="1639"/>
      <c r="DK118" s="1639"/>
      <c r="DL118" s="1639"/>
      <c r="DM118" s="1639"/>
      <c r="DN118" s="1639"/>
      <c r="DO118" s="1639"/>
      <c r="DP118" s="1639"/>
      <c r="DQ118" s="1639"/>
      <c r="DR118" s="1639"/>
      <c r="DS118" s="1639"/>
      <c r="DT118" s="1639"/>
      <c r="DU118" s="1639"/>
      <c r="DV118" s="1639"/>
      <c r="DW118" s="1639"/>
      <c r="DX118" s="1639"/>
      <c r="DY118" s="1639"/>
      <c r="DZ118" s="1639"/>
      <c r="EA118" s="1639"/>
      <c r="EB118" s="1639"/>
      <c r="EC118" s="1639"/>
      <c r="ED118" s="1639"/>
      <c r="EE118" s="1639"/>
      <c r="EF118" s="1639"/>
      <c r="EG118" s="1639"/>
      <c r="EH118" s="1639"/>
      <c r="EI118" s="1639"/>
      <c r="EJ118" s="1639"/>
      <c r="EK118" s="1639"/>
      <c r="EL118" s="1639"/>
      <c r="EM118" s="1639"/>
      <c r="EN118" s="1639"/>
      <c r="EO118" s="1639"/>
      <c r="EP118" s="1639"/>
      <c r="EQ118" s="1639"/>
      <c r="ER118" s="1639"/>
      <c r="ES118" s="1639"/>
      <c r="ET118" s="1639"/>
      <c r="EU118" s="1639"/>
      <c r="EV118" s="1639"/>
      <c r="EW118" s="1639"/>
      <c r="EX118" s="1639"/>
      <c r="EY118" s="1639"/>
      <c r="EZ118" s="1639"/>
      <c r="FA118" s="1639"/>
      <c r="FB118" s="1639"/>
      <c r="FC118" s="1639"/>
      <c r="FD118" s="1639"/>
      <c r="FE118" s="1639"/>
      <c r="FF118" s="1639"/>
      <c r="FG118" s="1639"/>
      <c r="FH118" s="1639"/>
      <c r="FI118" s="1639"/>
      <c r="FJ118" s="1639"/>
      <c r="FK118" s="1639"/>
      <c r="FL118" s="1639"/>
      <c r="FM118" s="1639"/>
      <c r="FN118" s="1639"/>
      <c r="FO118" s="1639"/>
      <c r="FP118" s="1639"/>
      <c r="FQ118" s="1639"/>
      <c r="FR118" s="1639"/>
      <c r="FS118" s="1639"/>
      <c r="FT118" s="1639"/>
      <c r="FU118" s="1639"/>
      <c r="FV118" s="1639"/>
      <c r="FW118" s="1639"/>
      <c r="FX118" s="1639"/>
      <c r="FY118" s="1639"/>
      <c r="FZ118" s="1639"/>
      <c r="GA118" s="1639"/>
      <c r="GB118" s="1639"/>
      <c r="GC118" s="1639"/>
      <c r="GD118" s="1639"/>
      <c r="GE118" s="1639"/>
      <c r="GF118" s="1639"/>
      <c r="GG118" s="1639"/>
      <c r="GH118" s="1639"/>
      <c r="GI118" s="1639"/>
      <c r="GJ118" s="1639"/>
      <c r="GK118" s="1639"/>
      <c r="GL118" s="1639"/>
      <c r="GM118" s="1639"/>
      <c r="GN118" s="1639"/>
      <c r="GO118" s="1639"/>
      <c r="GP118" s="1639"/>
      <c r="GQ118" s="1639"/>
      <c r="GR118" s="1639"/>
      <c r="GS118" s="1639"/>
      <c r="GT118" s="1639"/>
      <c r="GU118" s="1639"/>
      <c r="GV118" s="1639"/>
      <c r="GW118" s="1639"/>
      <c r="GX118" s="1639"/>
      <c r="GY118" s="1639"/>
      <c r="GZ118" s="1639"/>
      <c r="HA118" s="1639"/>
      <c r="HB118" s="1639"/>
      <c r="HC118" s="1639"/>
      <c r="HD118" s="1639"/>
      <c r="HE118" s="1639"/>
      <c r="HF118" s="1639"/>
      <c r="HG118" s="1639"/>
      <c r="HH118" s="1639"/>
      <c r="HI118" s="1639"/>
      <c r="HJ118" s="1639"/>
      <c r="HK118" s="1639"/>
      <c r="HL118" s="1639"/>
      <c r="HM118" s="1639"/>
      <c r="HN118" s="1639"/>
      <c r="HO118" s="1639"/>
      <c r="HP118" s="1639"/>
      <c r="HQ118" s="1639"/>
      <c r="HR118" s="1639"/>
      <c r="HS118" s="1639"/>
      <c r="HT118" s="1639"/>
      <c r="HU118" s="1639"/>
      <c r="HV118" s="1639"/>
      <c r="HW118" s="1639"/>
      <c r="HX118" s="1639"/>
      <c r="HY118" s="1639"/>
      <c r="HZ118" s="1639"/>
      <c r="IA118" s="1639"/>
      <c r="IB118" s="1639"/>
      <c r="IC118" s="1639"/>
      <c r="ID118" s="1639"/>
      <c r="IE118" s="1639"/>
      <c r="IF118" s="1639"/>
      <c r="IG118" s="1639"/>
      <c r="IH118" s="1639"/>
      <c r="II118" s="1639"/>
      <c r="IJ118" s="1639"/>
      <c r="IK118" s="1639"/>
      <c r="IL118" s="1639"/>
      <c r="IM118" s="1639"/>
      <c r="IN118" s="1639"/>
      <c r="IO118" s="1639"/>
      <c r="IP118" s="1639"/>
      <c r="IQ118" s="1639"/>
      <c r="IR118" s="1639"/>
      <c r="IS118" s="1639"/>
      <c r="IT118" s="1639"/>
      <c r="IU118" s="1639"/>
      <c r="IV118" s="1639"/>
      <c r="IW118" s="1639"/>
      <c r="IX118" s="1639"/>
      <c r="IY118" s="1639"/>
      <c r="IZ118" s="1639"/>
      <c r="JA118" s="1639"/>
      <c r="JB118" s="1639"/>
      <c r="JC118" s="1639"/>
      <c r="JD118" s="1639"/>
      <c r="JE118" s="1639"/>
      <c r="JF118" s="1639"/>
      <c r="JG118" s="1639"/>
      <c r="JH118" s="1639"/>
      <c r="JI118" s="1639"/>
      <c r="JJ118" s="1639"/>
      <c r="JK118" s="1639"/>
      <c r="JL118" s="1639"/>
      <c r="JM118" s="1639"/>
      <c r="JN118" s="1639"/>
      <c r="JO118" s="1639"/>
      <c r="JP118" s="1639"/>
      <c r="JQ118" s="1639"/>
      <c r="JR118" s="1639"/>
      <c r="JS118" s="1639"/>
      <c r="JT118" s="1639"/>
      <c r="JU118" s="1639"/>
      <c r="JV118" s="1639"/>
      <c r="JW118" s="1639"/>
      <c r="JX118" s="1639"/>
      <c r="JY118" s="1639"/>
      <c r="JZ118" s="1639"/>
      <c r="KA118" s="1639"/>
      <c r="KB118" s="1639"/>
      <c r="KC118" s="1639"/>
      <c r="KD118" s="1639"/>
      <c r="KE118" s="1639"/>
      <c r="KF118" s="1639"/>
      <c r="KG118" s="1639"/>
      <c r="KH118" s="1639"/>
      <c r="KI118" s="1639"/>
      <c r="KJ118" s="1639"/>
      <c r="KK118" s="1639"/>
      <c r="KL118" s="1639"/>
      <c r="KM118" s="1639"/>
      <c r="KN118" s="1639"/>
      <c r="KO118" s="1639"/>
      <c r="KP118" s="1639"/>
      <c r="KQ118" s="1639"/>
      <c r="KR118" s="1639"/>
      <c r="KS118" s="1639"/>
      <c r="KT118" s="1639"/>
      <c r="KU118" s="1639"/>
      <c r="KV118" s="1639"/>
      <c r="KW118" s="1639"/>
      <c r="KX118" s="1639"/>
      <c r="KY118" s="1639"/>
      <c r="KZ118" s="1639"/>
      <c r="LA118" s="1639"/>
      <c r="LB118" s="1639"/>
      <c r="LC118" s="1639"/>
      <c r="LD118" s="1639"/>
      <c r="LE118" s="1639"/>
      <c r="LF118" s="1639"/>
      <c r="LG118" s="1639"/>
      <c r="LH118" s="1639"/>
      <c r="LI118" s="1639"/>
      <c r="LJ118" s="1639"/>
      <c r="LK118" s="1639"/>
      <c r="LL118" s="1639"/>
      <c r="LM118" s="1639"/>
      <c r="LN118" s="1639"/>
      <c r="LO118" s="1639"/>
      <c r="LP118" s="1639"/>
    </row>
    <row r="119" s="1481" customFormat="1" ht="47" customHeight="1" spans="1:328">
      <c r="A119" s="1499">
        <v>45818</v>
      </c>
      <c r="B119" s="1500"/>
      <c r="C119" s="1501"/>
      <c r="D119" s="1502" t="s">
        <v>539</v>
      </c>
      <c r="E119" s="2253"/>
      <c r="F119" s="1502"/>
      <c r="G119" s="1514" t="s">
        <v>93</v>
      </c>
      <c r="H119" s="1505" t="s">
        <v>76</v>
      </c>
      <c r="I119" s="1532" t="s">
        <v>77</v>
      </c>
      <c r="J119" s="1522">
        <v>360</v>
      </c>
      <c r="K119" s="1534">
        <v>0</v>
      </c>
      <c r="L119" s="1534">
        <v>96</v>
      </c>
      <c r="M119" s="2594">
        <f t="shared" si="87"/>
        <v>3.75</v>
      </c>
      <c r="N119" s="1536">
        <v>45831</v>
      </c>
      <c r="O119" s="1536">
        <v>45827</v>
      </c>
      <c r="P119" s="1537"/>
      <c r="Q119" s="1562" t="s">
        <v>78</v>
      </c>
      <c r="R119" s="1563"/>
      <c r="S119" s="1563"/>
      <c r="T119" s="1563"/>
      <c r="U119" s="1563"/>
      <c r="V119" s="1532"/>
      <c r="W119" s="1532"/>
      <c r="X119" s="1565">
        <v>45818</v>
      </c>
      <c r="Y119" s="1589"/>
      <c r="Z119" s="1589"/>
      <c r="AA119" s="1589"/>
      <c r="AB119" s="1589"/>
      <c r="AC119" s="1580" t="s">
        <v>540</v>
      </c>
      <c r="AD119" s="1590" t="s">
        <v>80</v>
      </c>
      <c r="AE119" s="2277"/>
      <c r="AF119" s="2278"/>
      <c r="AG119" s="1504"/>
      <c r="AH119" s="1609"/>
      <c r="AI119" s="1799">
        <f t="shared" si="80"/>
        <v>360</v>
      </c>
      <c r="AJ119" s="1609">
        <v>9</v>
      </c>
      <c r="AK119" s="1610">
        <f t="shared" si="101"/>
        <v>360</v>
      </c>
      <c r="AL119" s="1610"/>
      <c r="AM119" s="1610">
        <f t="shared" si="102"/>
        <v>15</v>
      </c>
      <c r="AN119" s="1610"/>
      <c r="AO119" s="1610"/>
      <c r="AP119" s="1610"/>
      <c r="AQ119" s="1610"/>
      <c r="AR119" s="1610" t="s">
        <v>63</v>
      </c>
      <c r="AS119" s="1610">
        <f t="shared" si="67"/>
        <v>360</v>
      </c>
      <c r="AT119" s="1610"/>
      <c r="AU119" s="1622">
        <f t="shared" si="90"/>
        <v>40</v>
      </c>
      <c r="AV119" s="1622">
        <f t="shared" si="91"/>
        <v>40</v>
      </c>
      <c r="AW119" s="1622">
        <f t="shared" si="92"/>
        <v>40</v>
      </c>
      <c r="AX119" s="1622">
        <f t="shared" si="93"/>
        <v>40</v>
      </c>
      <c r="AY119" s="1622">
        <f t="shared" si="94"/>
        <v>40</v>
      </c>
      <c r="AZ119" s="1622">
        <f t="shared" si="95"/>
        <v>40</v>
      </c>
      <c r="BA119" s="1622">
        <f t="shared" si="96"/>
        <v>40</v>
      </c>
      <c r="BB119" s="1622">
        <f t="shared" si="97"/>
        <v>40</v>
      </c>
      <c r="BC119" s="1622">
        <f t="shared" si="98"/>
        <v>40</v>
      </c>
      <c r="BD119" s="1622">
        <f t="shared" si="88"/>
        <v>38.3333333333333</v>
      </c>
      <c r="BE119" s="1622">
        <f t="shared" si="89"/>
        <v>1.66666666666667</v>
      </c>
      <c r="BF119" s="1534"/>
      <c r="BG119" s="1638"/>
      <c r="BH119" s="1639"/>
      <c r="BI119" s="1639"/>
      <c r="BJ119" s="1639"/>
      <c r="BK119" s="1639"/>
      <c r="BL119" s="1639"/>
      <c r="BM119" s="1639"/>
      <c r="BN119" s="1639"/>
      <c r="BO119" s="1639"/>
      <c r="BP119" s="1639"/>
      <c r="BQ119" s="1639"/>
      <c r="BR119" s="1639"/>
      <c r="BS119" s="1639"/>
      <c r="BT119" s="1639"/>
      <c r="BU119" s="1639"/>
      <c r="BV119" s="1639"/>
      <c r="BW119" s="1639"/>
      <c r="BX119" s="1639"/>
      <c r="BY119" s="1639"/>
      <c r="BZ119" s="1639"/>
      <c r="CA119" s="1639"/>
      <c r="CB119" s="1639"/>
      <c r="CC119" s="1639"/>
      <c r="CD119" s="1639"/>
      <c r="CE119" s="1639"/>
      <c r="CF119" s="1639"/>
      <c r="CG119" s="1639"/>
      <c r="CH119" s="1639"/>
      <c r="CI119" s="1639"/>
      <c r="CJ119" s="1639"/>
      <c r="CK119" s="1639"/>
      <c r="CL119" s="1639"/>
      <c r="CM119" s="1639"/>
      <c r="CN119" s="1639"/>
      <c r="CO119" s="1639"/>
      <c r="CP119" s="1639"/>
      <c r="CQ119" s="1639"/>
      <c r="CR119" s="1639"/>
      <c r="CS119" s="1639"/>
      <c r="CT119" s="1639"/>
      <c r="CU119" s="1639"/>
      <c r="CV119" s="1639"/>
      <c r="CW119" s="1639"/>
      <c r="CX119" s="1639"/>
      <c r="CY119" s="1639"/>
      <c r="CZ119" s="1639"/>
      <c r="DA119" s="1639"/>
      <c r="DB119" s="1639"/>
      <c r="DC119" s="1639"/>
      <c r="DD119" s="1639"/>
      <c r="DE119" s="1639"/>
      <c r="DF119" s="1639"/>
      <c r="DG119" s="1639"/>
      <c r="DH119" s="1639"/>
      <c r="DI119" s="1639"/>
      <c r="DJ119" s="1639"/>
      <c r="DK119" s="1639"/>
      <c r="DL119" s="1639"/>
      <c r="DM119" s="1639"/>
      <c r="DN119" s="1639"/>
      <c r="DO119" s="1639"/>
      <c r="DP119" s="1639"/>
      <c r="DQ119" s="1639"/>
      <c r="DR119" s="1639"/>
      <c r="DS119" s="1639"/>
      <c r="DT119" s="1639"/>
      <c r="DU119" s="1639"/>
      <c r="DV119" s="1639"/>
      <c r="DW119" s="1639"/>
      <c r="DX119" s="1639"/>
      <c r="DY119" s="1639"/>
      <c r="DZ119" s="1639"/>
      <c r="EA119" s="1639"/>
      <c r="EB119" s="1639"/>
      <c r="EC119" s="1639"/>
      <c r="ED119" s="1639"/>
      <c r="EE119" s="1639"/>
      <c r="EF119" s="1639"/>
      <c r="EG119" s="1639"/>
      <c r="EH119" s="1639"/>
      <c r="EI119" s="1639"/>
      <c r="EJ119" s="1639"/>
      <c r="EK119" s="1639"/>
      <c r="EL119" s="1639"/>
      <c r="EM119" s="1639"/>
      <c r="EN119" s="1639"/>
      <c r="EO119" s="1639"/>
      <c r="EP119" s="1639"/>
      <c r="EQ119" s="1639"/>
      <c r="ER119" s="1639"/>
      <c r="ES119" s="1639"/>
      <c r="ET119" s="1639"/>
      <c r="EU119" s="1639"/>
      <c r="EV119" s="1639"/>
      <c r="EW119" s="1639"/>
      <c r="EX119" s="1639"/>
      <c r="EY119" s="1639"/>
      <c r="EZ119" s="1639"/>
      <c r="FA119" s="1639"/>
      <c r="FB119" s="1639"/>
      <c r="FC119" s="1639"/>
      <c r="FD119" s="1639"/>
      <c r="FE119" s="1639"/>
      <c r="FF119" s="1639"/>
      <c r="FG119" s="1639"/>
      <c r="FH119" s="1639"/>
      <c r="FI119" s="1639"/>
      <c r="FJ119" s="1639"/>
      <c r="FK119" s="1639"/>
      <c r="FL119" s="1639"/>
      <c r="FM119" s="1639"/>
      <c r="FN119" s="1639"/>
      <c r="FO119" s="1639"/>
      <c r="FP119" s="1639"/>
      <c r="FQ119" s="1639"/>
      <c r="FR119" s="1639"/>
      <c r="FS119" s="1639"/>
      <c r="FT119" s="1639"/>
      <c r="FU119" s="1639"/>
      <c r="FV119" s="1639"/>
      <c r="FW119" s="1639"/>
      <c r="FX119" s="1639"/>
      <c r="FY119" s="1639"/>
      <c r="FZ119" s="1639"/>
      <c r="GA119" s="1639"/>
      <c r="GB119" s="1639"/>
      <c r="GC119" s="1639"/>
      <c r="GD119" s="1639"/>
      <c r="GE119" s="1639"/>
      <c r="GF119" s="1639"/>
      <c r="GG119" s="1639"/>
      <c r="GH119" s="1639"/>
      <c r="GI119" s="1639"/>
      <c r="GJ119" s="1639"/>
      <c r="GK119" s="1639"/>
      <c r="GL119" s="1639"/>
      <c r="GM119" s="1639"/>
      <c r="GN119" s="1639"/>
      <c r="GO119" s="1639"/>
      <c r="GP119" s="1639"/>
      <c r="GQ119" s="1639"/>
      <c r="GR119" s="1639"/>
      <c r="GS119" s="1639"/>
      <c r="GT119" s="1639"/>
      <c r="GU119" s="1639"/>
      <c r="GV119" s="1639"/>
      <c r="GW119" s="1639"/>
      <c r="GX119" s="1639"/>
      <c r="GY119" s="1639"/>
      <c r="GZ119" s="1639"/>
      <c r="HA119" s="1639"/>
      <c r="HB119" s="1639"/>
      <c r="HC119" s="1639"/>
      <c r="HD119" s="1639"/>
      <c r="HE119" s="1639"/>
      <c r="HF119" s="1639"/>
      <c r="HG119" s="1639"/>
      <c r="HH119" s="1639"/>
      <c r="HI119" s="1639"/>
      <c r="HJ119" s="1639"/>
      <c r="HK119" s="1639"/>
      <c r="HL119" s="1639"/>
      <c r="HM119" s="1639"/>
      <c r="HN119" s="1639"/>
      <c r="HO119" s="1639"/>
      <c r="HP119" s="1639"/>
      <c r="HQ119" s="1639"/>
      <c r="HR119" s="1639"/>
      <c r="HS119" s="1639"/>
      <c r="HT119" s="1639"/>
      <c r="HU119" s="1639"/>
      <c r="HV119" s="1639"/>
      <c r="HW119" s="1639"/>
      <c r="HX119" s="1639"/>
      <c r="HY119" s="1639"/>
      <c r="HZ119" s="1639"/>
      <c r="IA119" s="1639"/>
      <c r="IB119" s="1639"/>
      <c r="IC119" s="1639"/>
      <c r="ID119" s="1639"/>
      <c r="IE119" s="1639"/>
      <c r="IF119" s="1639"/>
      <c r="IG119" s="1639"/>
      <c r="IH119" s="1639"/>
      <c r="II119" s="1639"/>
      <c r="IJ119" s="1639"/>
      <c r="IK119" s="1639"/>
      <c r="IL119" s="1639"/>
      <c r="IM119" s="1639"/>
      <c r="IN119" s="1639"/>
      <c r="IO119" s="1639"/>
      <c r="IP119" s="1639"/>
      <c r="IQ119" s="1639"/>
      <c r="IR119" s="1639"/>
      <c r="IS119" s="1639"/>
      <c r="IT119" s="1639"/>
      <c r="IU119" s="1639"/>
      <c r="IV119" s="1639"/>
      <c r="IW119" s="1639"/>
      <c r="IX119" s="1639"/>
      <c r="IY119" s="1639"/>
      <c r="IZ119" s="1639"/>
      <c r="JA119" s="1639"/>
      <c r="JB119" s="1639"/>
      <c r="JC119" s="1639"/>
      <c r="JD119" s="1639"/>
      <c r="JE119" s="1639"/>
      <c r="JF119" s="1639"/>
      <c r="JG119" s="1639"/>
      <c r="JH119" s="1639"/>
      <c r="JI119" s="1639"/>
      <c r="JJ119" s="1639"/>
      <c r="JK119" s="1639"/>
      <c r="JL119" s="1639"/>
      <c r="JM119" s="1639"/>
      <c r="JN119" s="1639"/>
      <c r="JO119" s="1639"/>
      <c r="JP119" s="1639"/>
      <c r="JQ119" s="1639"/>
      <c r="JR119" s="1639"/>
      <c r="JS119" s="1639"/>
      <c r="JT119" s="1639"/>
      <c r="JU119" s="1639"/>
      <c r="JV119" s="1639"/>
      <c r="JW119" s="1639"/>
      <c r="JX119" s="1639"/>
      <c r="JY119" s="1639"/>
      <c r="JZ119" s="1639"/>
      <c r="KA119" s="1639"/>
      <c r="KB119" s="1639"/>
      <c r="KC119" s="1639"/>
      <c r="KD119" s="1639"/>
      <c r="KE119" s="1639"/>
      <c r="KF119" s="1639"/>
      <c r="KG119" s="1639"/>
      <c r="KH119" s="1639"/>
      <c r="KI119" s="1639"/>
      <c r="KJ119" s="1639"/>
      <c r="KK119" s="1639"/>
      <c r="KL119" s="1639"/>
      <c r="KM119" s="1639"/>
      <c r="KN119" s="1639"/>
      <c r="KO119" s="1639"/>
      <c r="KP119" s="1639"/>
      <c r="KQ119" s="1639"/>
      <c r="KR119" s="1639"/>
      <c r="KS119" s="1639"/>
      <c r="KT119" s="1639"/>
      <c r="KU119" s="1639"/>
      <c r="KV119" s="1639"/>
      <c r="KW119" s="1639"/>
      <c r="KX119" s="1639"/>
      <c r="KY119" s="1639"/>
      <c r="KZ119" s="1639"/>
      <c r="LA119" s="1639"/>
      <c r="LB119" s="1639"/>
      <c r="LC119" s="1639"/>
      <c r="LD119" s="1639"/>
      <c r="LE119" s="1639"/>
      <c r="LF119" s="1639"/>
      <c r="LG119" s="1639"/>
      <c r="LH119" s="1639"/>
      <c r="LI119" s="1639"/>
      <c r="LJ119" s="1639"/>
      <c r="LK119" s="1639"/>
      <c r="LL119" s="1639"/>
      <c r="LM119" s="1639"/>
      <c r="LN119" s="1639"/>
      <c r="LO119" s="1639"/>
      <c r="LP119" s="1639"/>
    </row>
    <row r="120" s="1481" customFormat="1" ht="47" customHeight="1" spans="1:328">
      <c r="A120" s="1499">
        <v>45797</v>
      </c>
      <c r="B120" s="1500" t="s">
        <v>283</v>
      </c>
      <c r="C120" s="1501" t="s">
        <v>98</v>
      </c>
      <c r="D120" s="1502">
        <v>4500167176</v>
      </c>
      <c r="E120" s="1503" t="s">
        <v>541</v>
      </c>
      <c r="F120" s="1502" t="s">
        <v>542</v>
      </c>
      <c r="G120" s="1505" t="s">
        <v>101</v>
      </c>
      <c r="H120" s="1505" t="s">
        <v>101</v>
      </c>
      <c r="I120" s="1505" t="s">
        <v>102</v>
      </c>
      <c r="J120" s="1522">
        <v>23760</v>
      </c>
      <c r="K120" s="1534">
        <v>0</v>
      </c>
      <c r="L120" s="1534">
        <v>24</v>
      </c>
      <c r="M120" s="1534">
        <f t="shared" si="87"/>
        <v>990</v>
      </c>
      <c r="N120" s="1536">
        <v>45832</v>
      </c>
      <c r="O120" s="1536">
        <v>45828</v>
      </c>
      <c r="P120" s="1537"/>
      <c r="Q120" s="1562" t="s">
        <v>78</v>
      </c>
      <c r="R120" s="1563"/>
      <c r="S120" s="1563"/>
      <c r="T120" s="1563"/>
      <c r="U120" s="1563"/>
      <c r="V120" s="1532"/>
      <c r="W120" s="2931" t="s">
        <v>111</v>
      </c>
      <c r="X120" s="1565">
        <v>45803</v>
      </c>
      <c r="Y120" s="1589" t="s">
        <v>287</v>
      </c>
      <c r="Z120" s="1589">
        <v>45818</v>
      </c>
      <c r="AA120" s="1589"/>
      <c r="AB120" s="1589"/>
      <c r="AC120" s="1580" t="s">
        <v>309</v>
      </c>
      <c r="AD120" s="1590" t="s">
        <v>289</v>
      </c>
      <c r="AE120" s="2277">
        <v>0.5207</v>
      </c>
      <c r="AF120" s="2278">
        <f>AE120*J120</f>
        <v>12371.832</v>
      </c>
      <c r="AG120" s="1504"/>
      <c r="AH120" s="1609" t="s">
        <v>81</v>
      </c>
      <c r="AI120" s="1799">
        <f t="shared" si="80"/>
        <v>23760</v>
      </c>
      <c r="AJ120" s="1609">
        <v>9</v>
      </c>
      <c r="AK120" s="1610">
        <f t="shared" si="101"/>
        <v>23760</v>
      </c>
      <c r="AL120" s="1610"/>
      <c r="AM120" s="1610">
        <f t="shared" si="102"/>
        <v>990</v>
      </c>
      <c r="AN120" s="1610"/>
      <c r="AO120" s="1610"/>
      <c r="AP120" s="1610"/>
      <c r="AQ120" s="1610"/>
      <c r="AR120" s="1610" t="s">
        <v>63</v>
      </c>
      <c r="AS120" s="1610">
        <f t="shared" si="67"/>
        <v>23760</v>
      </c>
      <c r="AT120" s="1610"/>
      <c r="AU120" s="1622">
        <f t="shared" si="90"/>
        <v>2640</v>
      </c>
      <c r="AV120" s="1622">
        <f t="shared" si="91"/>
        <v>2640</v>
      </c>
      <c r="AW120" s="1622">
        <f t="shared" si="92"/>
        <v>2640</v>
      </c>
      <c r="AX120" s="1622">
        <f t="shared" si="93"/>
        <v>2640</v>
      </c>
      <c r="AY120" s="1622">
        <f t="shared" si="94"/>
        <v>2640</v>
      </c>
      <c r="AZ120" s="1622">
        <f t="shared" si="95"/>
        <v>2640</v>
      </c>
      <c r="BA120" s="1622">
        <f t="shared" si="96"/>
        <v>2640</v>
      </c>
      <c r="BB120" s="1622">
        <f t="shared" si="97"/>
        <v>2640</v>
      </c>
      <c r="BC120" s="1622">
        <f t="shared" si="98"/>
        <v>2640</v>
      </c>
      <c r="BD120" s="1622">
        <f t="shared" si="88"/>
        <v>2530</v>
      </c>
      <c r="BE120" s="1622">
        <f t="shared" si="89"/>
        <v>110</v>
      </c>
      <c r="BF120" s="1534"/>
      <c r="BG120" s="1638"/>
      <c r="BH120" s="1639"/>
      <c r="BI120" s="1639"/>
      <c r="BJ120" s="1639"/>
      <c r="BK120" s="1639"/>
      <c r="BL120" s="1639"/>
      <c r="BM120" s="1639"/>
      <c r="BN120" s="1639"/>
      <c r="BO120" s="1639"/>
      <c r="BP120" s="1639"/>
      <c r="BQ120" s="1639"/>
      <c r="BR120" s="1639"/>
      <c r="BS120" s="1639"/>
      <c r="BT120" s="1639"/>
      <c r="BU120" s="1639"/>
      <c r="BV120" s="1639"/>
      <c r="BW120" s="1639"/>
      <c r="BX120" s="1639"/>
      <c r="BY120" s="1639"/>
      <c r="BZ120" s="1639"/>
      <c r="CA120" s="1639"/>
      <c r="CB120" s="1639"/>
      <c r="CC120" s="1639"/>
      <c r="CD120" s="1639"/>
      <c r="CE120" s="1639"/>
      <c r="CF120" s="1639"/>
      <c r="CG120" s="1639"/>
      <c r="CH120" s="1639"/>
      <c r="CI120" s="1639"/>
      <c r="CJ120" s="1639"/>
      <c r="CK120" s="1639"/>
      <c r="CL120" s="1639"/>
      <c r="CM120" s="1639"/>
      <c r="CN120" s="1639"/>
      <c r="CO120" s="1639"/>
      <c r="CP120" s="1639"/>
      <c r="CQ120" s="1639"/>
      <c r="CR120" s="1639"/>
      <c r="CS120" s="1639"/>
      <c r="CT120" s="1639"/>
      <c r="CU120" s="1639"/>
      <c r="CV120" s="1639"/>
      <c r="CW120" s="1639"/>
      <c r="CX120" s="1639"/>
      <c r="CY120" s="1639"/>
      <c r="CZ120" s="1639"/>
      <c r="DA120" s="1639"/>
      <c r="DB120" s="1639"/>
      <c r="DC120" s="1639"/>
      <c r="DD120" s="1639"/>
      <c r="DE120" s="1639"/>
      <c r="DF120" s="1639"/>
      <c r="DG120" s="1639"/>
      <c r="DH120" s="1639"/>
      <c r="DI120" s="1639"/>
      <c r="DJ120" s="1639"/>
      <c r="DK120" s="1639"/>
      <c r="DL120" s="1639"/>
      <c r="DM120" s="1639"/>
      <c r="DN120" s="1639"/>
      <c r="DO120" s="1639"/>
      <c r="DP120" s="1639"/>
      <c r="DQ120" s="1639"/>
      <c r="DR120" s="1639"/>
      <c r="DS120" s="1639"/>
      <c r="DT120" s="1639"/>
      <c r="DU120" s="1639"/>
      <c r="DV120" s="1639"/>
      <c r="DW120" s="1639"/>
      <c r="DX120" s="1639"/>
      <c r="DY120" s="1639"/>
      <c r="DZ120" s="1639"/>
      <c r="EA120" s="1639"/>
      <c r="EB120" s="1639"/>
      <c r="EC120" s="1639"/>
      <c r="ED120" s="1639"/>
      <c r="EE120" s="1639"/>
      <c r="EF120" s="1639"/>
      <c r="EG120" s="1639"/>
      <c r="EH120" s="1639"/>
      <c r="EI120" s="1639"/>
      <c r="EJ120" s="1639"/>
      <c r="EK120" s="1639"/>
      <c r="EL120" s="1639"/>
      <c r="EM120" s="1639"/>
      <c r="EN120" s="1639"/>
      <c r="EO120" s="1639"/>
      <c r="EP120" s="1639"/>
      <c r="EQ120" s="1639"/>
      <c r="ER120" s="1639"/>
      <c r="ES120" s="1639"/>
      <c r="ET120" s="1639"/>
      <c r="EU120" s="1639"/>
      <c r="EV120" s="1639"/>
      <c r="EW120" s="1639"/>
      <c r="EX120" s="1639"/>
      <c r="EY120" s="1639"/>
      <c r="EZ120" s="1639"/>
      <c r="FA120" s="1639"/>
      <c r="FB120" s="1639"/>
      <c r="FC120" s="1639"/>
      <c r="FD120" s="1639"/>
      <c r="FE120" s="1639"/>
      <c r="FF120" s="1639"/>
      <c r="FG120" s="1639"/>
      <c r="FH120" s="1639"/>
      <c r="FI120" s="1639"/>
      <c r="FJ120" s="1639"/>
      <c r="FK120" s="1639"/>
      <c r="FL120" s="1639"/>
      <c r="FM120" s="1639"/>
      <c r="FN120" s="1639"/>
      <c r="FO120" s="1639"/>
      <c r="FP120" s="1639"/>
      <c r="FQ120" s="1639"/>
      <c r="FR120" s="1639"/>
      <c r="FS120" s="1639"/>
      <c r="FT120" s="1639"/>
      <c r="FU120" s="1639"/>
      <c r="FV120" s="1639"/>
      <c r="FW120" s="1639"/>
      <c r="FX120" s="1639"/>
      <c r="FY120" s="1639"/>
      <c r="FZ120" s="1639"/>
      <c r="GA120" s="1639"/>
      <c r="GB120" s="1639"/>
      <c r="GC120" s="1639"/>
      <c r="GD120" s="1639"/>
      <c r="GE120" s="1639"/>
      <c r="GF120" s="1639"/>
      <c r="GG120" s="1639"/>
      <c r="GH120" s="1639"/>
      <c r="GI120" s="1639"/>
      <c r="GJ120" s="1639"/>
      <c r="GK120" s="1639"/>
      <c r="GL120" s="1639"/>
      <c r="GM120" s="1639"/>
      <c r="GN120" s="1639"/>
      <c r="GO120" s="1639"/>
      <c r="GP120" s="1639"/>
      <c r="GQ120" s="1639"/>
      <c r="GR120" s="1639"/>
      <c r="GS120" s="1639"/>
      <c r="GT120" s="1639"/>
      <c r="GU120" s="1639"/>
      <c r="GV120" s="1639"/>
      <c r="GW120" s="1639"/>
      <c r="GX120" s="1639"/>
      <c r="GY120" s="1639"/>
      <c r="GZ120" s="1639"/>
      <c r="HA120" s="1639"/>
      <c r="HB120" s="1639"/>
      <c r="HC120" s="1639"/>
      <c r="HD120" s="1639"/>
      <c r="HE120" s="1639"/>
      <c r="HF120" s="1639"/>
      <c r="HG120" s="1639"/>
      <c r="HH120" s="1639"/>
      <c r="HI120" s="1639"/>
      <c r="HJ120" s="1639"/>
      <c r="HK120" s="1639"/>
      <c r="HL120" s="1639"/>
      <c r="HM120" s="1639"/>
      <c r="HN120" s="1639"/>
      <c r="HO120" s="1639"/>
      <c r="HP120" s="1639"/>
      <c r="HQ120" s="1639"/>
      <c r="HR120" s="1639"/>
      <c r="HS120" s="1639"/>
      <c r="HT120" s="1639"/>
      <c r="HU120" s="1639"/>
      <c r="HV120" s="1639"/>
      <c r="HW120" s="1639"/>
      <c r="HX120" s="1639"/>
      <c r="HY120" s="1639"/>
      <c r="HZ120" s="1639"/>
      <c r="IA120" s="1639"/>
      <c r="IB120" s="1639"/>
      <c r="IC120" s="1639"/>
      <c r="ID120" s="1639"/>
      <c r="IE120" s="1639"/>
      <c r="IF120" s="1639"/>
      <c r="IG120" s="1639"/>
      <c r="IH120" s="1639"/>
      <c r="II120" s="1639"/>
      <c r="IJ120" s="1639"/>
      <c r="IK120" s="1639"/>
      <c r="IL120" s="1639"/>
      <c r="IM120" s="1639"/>
      <c r="IN120" s="1639"/>
      <c r="IO120" s="1639"/>
      <c r="IP120" s="1639"/>
      <c r="IQ120" s="1639"/>
      <c r="IR120" s="1639"/>
      <c r="IS120" s="1639"/>
      <c r="IT120" s="1639"/>
      <c r="IU120" s="1639"/>
      <c r="IV120" s="1639"/>
      <c r="IW120" s="1639"/>
      <c r="IX120" s="1639"/>
      <c r="IY120" s="1639"/>
      <c r="IZ120" s="1639"/>
      <c r="JA120" s="1639"/>
      <c r="JB120" s="1639"/>
      <c r="JC120" s="1639"/>
      <c r="JD120" s="1639"/>
      <c r="JE120" s="1639"/>
      <c r="JF120" s="1639"/>
      <c r="JG120" s="1639"/>
      <c r="JH120" s="1639"/>
      <c r="JI120" s="1639"/>
      <c r="JJ120" s="1639"/>
      <c r="JK120" s="1639"/>
      <c r="JL120" s="1639"/>
      <c r="JM120" s="1639"/>
      <c r="JN120" s="1639"/>
      <c r="JO120" s="1639"/>
      <c r="JP120" s="1639"/>
      <c r="JQ120" s="1639"/>
      <c r="JR120" s="1639"/>
      <c r="JS120" s="1639"/>
      <c r="JT120" s="1639"/>
      <c r="JU120" s="1639"/>
      <c r="JV120" s="1639"/>
      <c r="JW120" s="1639"/>
      <c r="JX120" s="1639"/>
      <c r="JY120" s="1639"/>
      <c r="JZ120" s="1639"/>
      <c r="KA120" s="1639"/>
      <c r="KB120" s="1639"/>
      <c r="KC120" s="1639"/>
      <c r="KD120" s="1639"/>
      <c r="KE120" s="1639"/>
      <c r="KF120" s="1639"/>
      <c r="KG120" s="1639"/>
      <c r="KH120" s="1639"/>
      <c r="KI120" s="1639"/>
      <c r="KJ120" s="1639"/>
      <c r="KK120" s="1639"/>
      <c r="KL120" s="1639"/>
      <c r="KM120" s="1639"/>
      <c r="KN120" s="1639"/>
      <c r="KO120" s="1639"/>
      <c r="KP120" s="1639"/>
      <c r="KQ120" s="1639"/>
      <c r="KR120" s="1639"/>
      <c r="KS120" s="1639"/>
      <c r="KT120" s="1639"/>
      <c r="KU120" s="1639"/>
      <c r="KV120" s="1639"/>
      <c r="KW120" s="1639"/>
      <c r="KX120" s="1639"/>
      <c r="KY120" s="1639"/>
      <c r="KZ120" s="1639"/>
      <c r="LA120" s="1639"/>
      <c r="LB120" s="1639"/>
      <c r="LC120" s="1639"/>
      <c r="LD120" s="1639"/>
      <c r="LE120" s="1639"/>
      <c r="LF120" s="1639"/>
      <c r="LG120" s="1639"/>
      <c r="LH120" s="1639"/>
      <c r="LI120" s="1639"/>
      <c r="LJ120" s="1639"/>
      <c r="LK120" s="1639"/>
      <c r="LL120" s="1639"/>
      <c r="LM120" s="1639"/>
      <c r="LN120" s="1639"/>
      <c r="LO120" s="1639"/>
      <c r="LP120" s="1639"/>
    </row>
    <row r="121" s="1481" customFormat="1" ht="47" customHeight="1" spans="1:328">
      <c r="A121" s="1499">
        <v>45776</v>
      </c>
      <c r="B121" s="1500" t="s">
        <v>543</v>
      </c>
      <c r="C121" s="1501" t="s">
        <v>98</v>
      </c>
      <c r="D121" s="1502">
        <v>4500165084</v>
      </c>
      <c r="E121" s="2253" t="s">
        <v>544</v>
      </c>
      <c r="F121" s="1502" t="s">
        <v>545</v>
      </c>
      <c r="G121" s="2256" t="s">
        <v>546</v>
      </c>
      <c r="H121" s="1505" t="s">
        <v>546</v>
      </c>
      <c r="I121" s="1505" t="s">
        <v>547</v>
      </c>
      <c r="J121" s="1522">
        <v>12576</v>
      </c>
      <c r="K121" s="1534">
        <v>0</v>
      </c>
      <c r="L121" s="1534">
        <v>32</v>
      </c>
      <c r="M121" s="1534">
        <f t="shared" si="87"/>
        <v>393</v>
      </c>
      <c r="N121" s="1536">
        <v>45834</v>
      </c>
      <c r="O121" s="1536">
        <v>45831</v>
      </c>
      <c r="P121" s="1537"/>
      <c r="Q121" s="1562" t="s">
        <v>78</v>
      </c>
      <c r="R121" s="1563"/>
      <c r="S121" s="1563"/>
      <c r="T121" s="1563"/>
      <c r="U121" s="1563"/>
      <c r="V121" s="2308">
        <v>45836</v>
      </c>
      <c r="W121" s="2931" t="s">
        <v>111</v>
      </c>
      <c r="X121" s="1565">
        <v>45800</v>
      </c>
      <c r="Y121" s="1589" t="s">
        <v>88</v>
      </c>
      <c r="Z121" s="1589" t="s">
        <v>88</v>
      </c>
      <c r="AA121" s="1589" t="s">
        <v>548</v>
      </c>
      <c r="AB121" s="1589"/>
      <c r="AC121" s="1580" t="s">
        <v>549</v>
      </c>
      <c r="AD121" s="1590" t="s">
        <v>550</v>
      </c>
      <c r="AE121" s="2277">
        <v>0.75</v>
      </c>
      <c r="AF121" s="2278">
        <f>AE121*J121</f>
        <v>9432</v>
      </c>
      <c r="AG121" s="1504"/>
      <c r="AH121" s="1609" t="s">
        <v>81</v>
      </c>
      <c r="AI121" s="1799">
        <f t="shared" si="80"/>
        <v>12576</v>
      </c>
      <c r="AJ121" s="1609">
        <v>1</v>
      </c>
      <c r="AK121" s="1610"/>
      <c r="AL121" s="1610">
        <f>J121</f>
        <v>12576</v>
      </c>
      <c r="AM121" s="1610"/>
      <c r="AN121" s="1610"/>
      <c r="AO121" s="1610">
        <f>J121/8</f>
        <v>1572</v>
      </c>
      <c r="AP121" s="1610"/>
      <c r="AQ121" s="1610"/>
      <c r="AR121" s="1610" t="s">
        <v>63</v>
      </c>
      <c r="AS121" s="1610">
        <f t="shared" si="67"/>
        <v>12576</v>
      </c>
      <c r="AT121" s="1610"/>
      <c r="AU121" s="1622">
        <f>J121/32*4</f>
        <v>1572</v>
      </c>
      <c r="AV121" s="1622">
        <f>J121/32*4</f>
        <v>1572</v>
      </c>
      <c r="AW121" s="1622">
        <f>J121/32*4</f>
        <v>1572</v>
      </c>
      <c r="AX121" s="1622">
        <f>J121/32*4</f>
        <v>1572</v>
      </c>
      <c r="AY121" s="1622">
        <f>J121/32*4</f>
        <v>1572</v>
      </c>
      <c r="AZ121" s="1622">
        <f>J121/32*4</f>
        <v>1572</v>
      </c>
      <c r="BA121" s="1622">
        <f>J121/32*3</f>
        <v>1179</v>
      </c>
      <c r="BB121" s="1622">
        <f>J121/32*1</f>
        <v>393</v>
      </c>
      <c r="BC121" s="1622">
        <f>J121/32*4</f>
        <v>1572</v>
      </c>
      <c r="BD121" s="1622" t="s">
        <v>551</v>
      </c>
      <c r="BE121" s="1622" t="s">
        <v>552</v>
      </c>
      <c r="BF121" s="1534"/>
      <c r="BG121" s="1638"/>
      <c r="BH121" s="1639"/>
      <c r="BI121" s="1639"/>
      <c r="BJ121" s="1639"/>
      <c r="BK121" s="1639"/>
      <c r="BL121" s="1639"/>
      <c r="BM121" s="1639"/>
      <c r="BN121" s="1639"/>
      <c r="BO121" s="1639"/>
      <c r="BP121" s="1639"/>
      <c r="BQ121" s="1639"/>
      <c r="BR121" s="1639"/>
      <c r="BS121" s="1639"/>
      <c r="BT121" s="1639"/>
      <c r="BU121" s="1639"/>
      <c r="BV121" s="1639"/>
      <c r="BW121" s="1639"/>
      <c r="BX121" s="1639"/>
      <c r="BY121" s="1639"/>
      <c r="BZ121" s="1639"/>
      <c r="CA121" s="1639"/>
      <c r="CB121" s="1639"/>
      <c r="CC121" s="1639"/>
      <c r="CD121" s="1639"/>
      <c r="CE121" s="1639"/>
      <c r="CF121" s="1639"/>
      <c r="CG121" s="1639"/>
      <c r="CH121" s="1639"/>
      <c r="CI121" s="1639"/>
      <c r="CJ121" s="1639"/>
      <c r="CK121" s="1639"/>
      <c r="CL121" s="1639"/>
      <c r="CM121" s="1639"/>
      <c r="CN121" s="1639"/>
      <c r="CO121" s="1639"/>
      <c r="CP121" s="1639"/>
      <c r="CQ121" s="1639"/>
      <c r="CR121" s="1639"/>
      <c r="CS121" s="1639"/>
      <c r="CT121" s="1639"/>
      <c r="CU121" s="1639"/>
      <c r="CV121" s="1639"/>
      <c r="CW121" s="1639"/>
      <c r="CX121" s="1639"/>
      <c r="CY121" s="1639"/>
      <c r="CZ121" s="1639"/>
      <c r="DA121" s="1639"/>
      <c r="DB121" s="1639"/>
      <c r="DC121" s="1639"/>
      <c r="DD121" s="1639"/>
      <c r="DE121" s="1639"/>
      <c r="DF121" s="1639"/>
      <c r="DG121" s="1639"/>
      <c r="DH121" s="1639"/>
      <c r="DI121" s="1639"/>
      <c r="DJ121" s="1639"/>
      <c r="DK121" s="1639"/>
      <c r="DL121" s="1639"/>
      <c r="DM121" s="1639"/>
      <c r="DN121" s="1639"/>
      <c r="DO121" s="1639"/>
      <c r="DP121" s="1639"/>
      <c r="DQ121" s="1639"/>
      <c r="DR121" s="1639"/>
      <c r="DS121" s="1639"/>
      <c r="DT121" s="1639"/>
      <c r="DU121" s="1639"/>
      <c r="DV121" s="1639"/>
      <c r="DW121" s="1639"/>
      <c r="DX121" s="1639"/>
      <c r="DY121" s="1639"/>
      <c r="DZ121" s="1639"/>
      <c r="EA121" s="1639"/>
      <c r="EB121" s="1639"/>
      <c r="EC121" s="1639"/>
      <c r="ED121" s="1639"/>
      <c r="EE121" s="1639"/>
      <c r="EF121" s="1639"/>
      <c r="EG121" s="1639"/>
      <c r="EH121" s="1639"/>
      <c r="EI121" s="1639"/>
      <c r="EJ121" s="1639"/>
      <c r="EK121" s="1639"/>
      <c r="EL121" s="1639"/>
      <c r="EM121" s="1639"/>
      <c r="EN121" s="1639"/>
      <c r="EO121" s="1639"/>
      <c r="EP121" s="1639"/>
      <c r="EQ121" s="1639"/>
      <c r="ER121" s="1639"/>
      <c r="ES121" s="1639"/>
      <c r="ET121" s="1639"/>
      <c r="EU121" s="1639"/>
      <c r="EV121" s="1639"/>
      <c r="EW121" s="1639"/>
      <c r="EX121" s="1639"/>
      <c r="EY121" s="1639"/>
      <c r="EZ121" s="1639"/>
      <c r="FA121" s="1639"/>
      <c r="FB121" s="1639"/>
      <c r="FC121" s="1639"/>
      <c r="FD121" s="1639"/>
      <c r="FE121" s="1639"/>
      <c r="FF121" s="1639"/>
      <c r="FG121" s="1639"/>
      <c r="FH121" s="1639"/>
      <c r="FI121" s="1639"/>
      <c r="FJ121" s="1639"/>
      <c r="FK121" s="1639"/>
      <c r="FL121" s="1639"/>
      <c r="FM121" s="1639"/>
      <c r="FN121" s="1639"/>
      <c r="FO121" s="1639"/>
      <c r="FP121" s="1639"/>
      <c r="FQ121" s="1639"/>
      <c r="FR121" s="1639"/>
      <c r="FS121" s="1639"/>
      <c r="FT121" s="1639"/>
      <c r="FU121" s="1639"/>
      <c r="FV121" s="1639"/>
      <c r="FW121" s="1639"/>
      <c r="FX121" s="1639"/>
      <c r="FY121" s="1639"/>
      <c r="FZ121" s="1639"/>
      <c r="GA121" s="1639"/>
      <c r="GB121" s="1639"/>
      <c r="GC121" s="1639"/>
      <c r="GD121" s="1639"/>
      <c r="GE121" s="1639"/>
      <c r="GF121" s="1639"/>
      <c r="GG121" s="1639"/>
      <c r="GH121" s="1639"/>
      <c r="GI121" s="1639"/>
      <c r="GJ121" s="1639"/>
      <c r="GK121" s="1639"/>
      <c r="GL121" s="1639"/>
      <c r="GM121" s="1639"/>
      <c r="GN121" s="1639"/>
      <c r="GO121" s="1639"/>
      <c r="GP121" s="1639"/>
      <c r="GQ121" s="1639"/>
      <c r="GR121" s="1639"/>
      <c r="GS121" s="1639"/>
      <c r="GT121" s="1639"/>
      <c r="GU121" s="1639"/>
      <c r="GV121" s="1639"/>
      <c r="GW121" s="1639"/>
      <c r="GX121" s="1639"/>
      <c r="GY121" s="1639"/>
      <c r="GZ121" s="1639"/>
      <c r="HA121" s="1639"/>
      <c r="HB121" s="1639"/>
      <c r="HC121" s="1639"/>
      <c r="HD121" s="1639"/>
      <c r="HE121" s="1639"/>
      <c r="HF121" s="1639"/>
      <c r="HG121" s="1639"/>
      <c r="HH121" s="1639"/>
      <c r="HI121" s="1639"/>
      <c r="HJ121" s="1639"/>
      <c r="HK121" s="1639"/>
      <c r="HL121" s="1639"/>
      <c r="HM121" s="1639"/>
      <c r="HN121" s="1639"/>
      <c r="HO121" s="1639"/>
      <c r="HP121" s="1639"/>
      <c r="HQ121" s="1639"/>
      <c r="HR121" s="1639"/>
      <c r="HS121" s="1639"/>
      <c r="HT121" s="1639"/>
      <c r="HU121" s="1639"/>
      <c r="HV121" s="1639"/>
      <c r="HW121" s="1639"/>
      <c r="HX121" s="1639"/>
      <c r="HY121" s="1639"/>
      <c r="HZ121" s="1639"/>
      <c r="IA121" s="1639"/>
      <c r="IB121" s="1639"/>
      <c r="IC121" s="1639"/>
      <c r="ID121" s="1639"/>
      <c r="IE121" s="1639"/>
      <c r="IF121" s="1639"/>
      <c r="IG121" s="1639"/>
      <c r="IH121" s="1639"/>
      <c r="II121" s="1639"/>
      <c r="IJ121" s="1639"/>
      <c r="IK121" s="1639"/>
      <c r="IL121" s="1639"/>
      <c r="IM121" s="1639"/>
      <c r="IN121" s="1639"/>
      <c r="IO121" s="1639"/>
      <c r="IP121" s="1639"/>
      <c r="IQ121" s="1639"/>
      <c r="IR121" s="1639"/>
      <c r="IS121" s="1639"/>
      <c r="IT121" s="1639"/>
      <c r="IU121" s="1639"/>
      <c r="IV121" s="1639"/>
      <c r="IW121" s="1639"/>
      <c r="IX121" s="1639"/>
      <c r="IY121" s="1639"/>
      <c r="IZ121" s="1639"/>
      <c r="JA121" s="1639"/>
      <c r="JB121" s="1639"/>
      <c r="JC121" s="1639"/>
      <c r="JD121" s="1639"/>
      <c r="JE121" s="1639"/>
      <c r="JF121" s="1639"/>
      <c r="JG121" s="1639"/>
      <c r="JH121" s="1639"/>
      <c r="JI121" s="1639"/>
      <c r="JJ121" s="1639"/>
      <c r="JK121" s="1639"/>
      <c r="JL121" s="1639"/>
      <c r="JM121" s="1639"/>
      <c r="JN121" s="1639"/>
      <c r="JO121" s="1639"/>
      <c r="JP121" s="1639"/>
      <c r="JQ121" s="1639"/>
      <c r="JR121" s="1639"/>
      <c r="JS121" s="1639"/>
      <c r="JT121" s="1639"/>
      <c r="JU121" s="1639"/>
      <c r="JV121" s="1639"/>
      <c r="JW121" s="1639"/>
      <c r="JX121" s="1639"/>
      <c r="JY121" s="1639"/>
      <c r="JZ121" s="1639"/>
      <c r="KA121" s="1639"/>
      <c r="KB121" s="1639"/>
      <c r="KC121" s="1639"/>
      <c r="KD121" s="1639"/>
      <c r="KE121" s="1639"/>
      <c r="KF121" s="1639"/>
      <c r="KG121" s="1639"/>
      <c r="KH121" s="1639"/>
      <c r="KI121" s="1639"/>
      <c r="KJ121" s="1639"/>
      <c r="KK121" s="1639"/>
      <c r="KL121" s="1639"/>
      <c r="KM121" s="1639"/>
      <c r="KN121" s="1639"/>
      <c r="KO121" s="1639"/>
      <c r="KP121" s="1639"/>
      <c r="KQ121" s="1639"/>
      <c r="KR121" s="1639"/>
      <c r="KS121" s="1639"/>
      <c r="KT121" s="1639"/>
      <c r="KU121" s="1639"/>
      <c r="KV121" s="1639"/>
      <c r="KW121" s="1639"/>
      <c r="KX121" s="1639"/>
      <c r="KY121" s="1639"/>
      <c r="KZ121" s="1639"/>
      <c r="LA121" s="1639"/>
      <c r="LB121" s="1639"/>
      <c r="LC121" s="1639"/>
      <c r="LD121" s="1639"/>
      <c r="LE121" s="1639"/>
      <c r="LF121" s="1639"/>
      <c r="LG121" s="1639"/>
      <c r="LH121" s="1639"/>
      <c r="LI121" s="1639"/>
      <c r="LJ121" s="1639"/>
      <c r="LK121" s="1639"/>
      <c r="LL121" s="1639"/>
      <c r="LM121" s="1639"/>
      <c r="LN121" s="1639"/>
      <c r="LO121" s="1639"/>
      <c r="LP121" s="1639"/>
    </row>
    <row r="122" s="1481" customFormat="1" ht="47" customHeight="1" spans="1:328">
      <c r="A122" s="1499">
        <v>45776</v>
      </c>
      <c r="B122" s="1500" t="s">
        <v>543</v>
      </c>
      <c r="C122" s="1501" t="s">
        <v>98</v>
      </c>
      <c r="D122" s="1502">
        <v>4500165138</v>
      </c>
      <c r="E122" s="2253" t="s">
        <v>553</v>
      </c>
      <c r="F122" s="1502" t="s">
        <v>554</v>
      </c>
      <c r="G122" s="2256" t="s">
        <v>546</v>
      </c>
      <c r="H122" s="1505" t="s">
        <v>546</v>
      </c>
      <c r="I122" s="1505" t="s">
        <v>547</v>
      </c>
      <c r="J122" s="1522">
        <v>10720</v>
      </c>
      <c r="K122" s="1534">
        <v>0</v>
      </c>
      <c r="L122" s="1534">
        <v>32</v>
      </c>
      <c r="M122" s="1534">
        <f t="shared" si="87"/>
        <v>335</v>
      </c>
      <c r="N122" s="1536">
        <v>45834</v>
      </c>
      <c r="O122" s="1536">
        <v>45831</v>
      </c>
      <c r="P122" s="1537"/>
      <c r="Q122" s="1562" t="s">
        <v>78</v>
      </c>
      <c r="R122" s="1563"/>
      <c r="S122" s="1563"/>
      <c r="T122" s="1563"/>
      <c r="U122" s="1563"/>
      <c r="V122" s="2308">
        <v>45834</v>
      </c>
      <c r="W122" s="2931" t="s">
        <v>111</v>
      </c>
      <c r="X122" s="1565">
        <v>45800</v>
      </c>
      <c r="Y122" s="1589" t="s">
        <v>88</v>
      </c>
      <c r="Z122" s="1589" t="s">
        <v>88</v>
      </c>
      <c r="AA122" s="1589"/>
      <c r="AB122" s="1589"/>
      <c r="AC122" s="1580" t="s">
        <v>555</v>
      </c>
      <c r="AD122" s="1590" t="s">
        <v>550</v>
      </c>
      <c r="AE122" s="2277">
        <v>0.75</v>
      </c>
      <c r="AF122" s="2278">
        <f>AE122*J122</f>
        <v>8040</v>
      </c>
      <c r="AG122" s="1504"/>
      <c r="AH122" s="1609" t="s">
        <v>81</v>
      </c>
      <c r="AI122" s="1799">
        <f t="shared" si="80"/>
        <v>10720</v>
      </c>
      <c r="AJ122" s="1609">
        <v>1</v>
      </c>
      <c r="AK122" s="1610"/>
      <c r="AL122" s="1610">
        <f>J122</f>
        <v>10720</v>
      </c>
      <c r="AM122" s="1610"/>
      <c r="AN122" s="1610"/>
      <c r="AO122" s="1610">
        <f>J122/8</f>
        <v>1340</v>
      </c>
      <c r="AP122" s="1610"/>
      <c r="AQ122" s="1610"/>
      <c r="AR122" s="1610" t="s">
        <v>63</v>
      </c>
      <c r="AS122" s="1610">
        <f t="shared" si="67"/>
        <v>10720</v>
      </c>
      <c r="AT122" s="1610"/>
      <c r="AU122" s="1622">
        <f>J122/32*4</f>
        <v>1340</v>
      </c>
      <c r="AV122" s="1622">
        <f>J122/32*4</f>
        <v>1340</v>
      </c>
      <c r="AW122" s="1622">
        <f>J122/32*4</f>
        <v>1340</v>
      </c>
      <c r="AX122" s="1622">
        <f>J122/32*4</f>
        <v>1340</v>
      </c>
      <c r="AY122" s="1622">
        <f>J122/32*4</f>
        <v>1340</v>
      </c>
      <c r="AZ122" s="1622">
        <f>J122/32*4</f>
        <v>1340</v>
      </c>
      <c r="BA122" s="1622">
        <f>J122/32*3</f>
        <v>1005</v>
      </c>
      <c r="BB122" s="1622">
        <f>J122/32*1</f>
        <v>335</v>
      </c>
      <c r="BC122" s="1622">
        <f>J122/32*4</f>
        <v>1340</v>
      </c>
      <c r="BD122" s="1622" t="s">
        <v>551</v>
      </c>
      <c r="BE122" s="1622" t="s">
        <v>552</v>
      </c>
      <c r="BF122" s="1534"/>
      <c r="BG122" s="1638"/>
      <c r="BH122" s="1639"/>
      <c r="BI122" s="1639"/>
      <c r="BJ122" s="1639"/>
      <c r="BK122" s="1639"/>
      <c r="BL122" s="1639"/>
      <c r="BM122" s="1639"/>
      <c r="BN122" s="1639"/>
      <c r="BO122" s="1639"/>
      <c r="BP122" s="1639"/>
      <c r="BQ122" s="1639"/>
      <c r="BR122" s="1639"/>
      <c r="BS122" s="1639"/>
      <c r="BT122" s="1639"/>
      <c r="BU122" s="1639"/>
      <c r="BV122" s="1639"/>
      <c r="BW122" s="1639"/>
      <c r="BX122" s="1639"/>
      <c r="BY122" s="1639"/>
      <c r="BZ122" s="1639"/>
      <c r="CA122" s="1639"/>
      <c r="CB122" s="1639"/>
      <c r="CC122" s="1639"/>
      <c r="CD122" s="1639"/>
      <c r="CE122" s="1639"/>
      <c r="CF122" s="1639"/>
      <c r="CG122" s="1639"/>
      <c r="CH122" s="1639"/>
      <c r="CI122" s="1639"/>
      <c r="CJ122" s="1639"/>
      <c r="CK122" s="1639"/>
      <c r="CL122" s="1639"/>
      <c r="CM122" s="1639"/>
      <c r="CN122" s="1639"/>
      <c r="CO122" s="1639"/>
      <c r="CP122" s="1639"/>
      <c r="CQ122" s="1639"/>
      <c r="CR122" s="1639"/>
      <c r="CS122" s="1639"/>
      <c r="CT122" s="1639"/>
      <c r="CU122" s="1639"/>
      <c r="CV122" s="1639"/>
      <c r="CW122" s="1639"/>
      <c r="CX122" s="1639"/>
      <c r="CY122" s="1639"/>
      <c r="CZ122" s="1639"/>
      <c r="DA122" s="1639"/>
      <c r="DB122" s="1639"/>
      <c r="DC122" s="1639"/>
      <c r="DD122" s="1639"/>
      <c r="DE122" s="1639"/>
      <c r="DF122" s="1639"/>
      <c r="DG122" s="1639"/>
      <c r="DH122" s="1639"/>
      <c r="DI122" s="1639"/>
      <c r="DJ122" s="1639"/>
      <c r="DK122" s="1639"/>
      <c r="DL122" s="1639"/>
      <c r="DM122" s="1639"/>
      <c r="DN122" s="1639"/>
      <c r="DO122" s="1639"/>
      <c r="DP122" s="1639"/>
      <c r="DQ122" s="1639"/>
      <c r="DR122" s="1639"/>
      <c r="DS122" s="1639"/>
      <c r="DT122" s="1639"/>
      <c r="DU122" s="1639"/>
      <c r="DV122" s="1639"/>
      <c r="DW122" s="1639"/>
      <c r="DX122" s="1639"/>
      <c r="DY122" s="1639"/>
      <c r="DZ122" s="1639"/>
      <c r="EA122" s="1639"/>
      <c r="EB122" s="1639"/>
      <c r="EC122" s="1639"/>
      <c r="ED122" s="1639"/>
      <c r="EE122" s="1639"/>
      <c r="EF122" s="1639"/>
      <c r="EG122" s="1639"/>
      <c r="EH122" s="1639"/>
      <c r="EI122" s="1639"/>
      <c r="EJ122" s="1639"/>
      <c r="EK122" s="1639"/>
      <c r="EL122" s="1639"/>
      <c r="EM122" s="1639"/>
      <c r="EN122" s="1639"/>
      <c r="EO122" s="1639"/>
      <c r="EP122" s="1639"/>
      <c r="EQ122" s="1639"/>
      <c r="ER122" s="1639"/>
      <c r="ES122" s="1639"/>
      <c r="ET122" s="1639"/>
      <c r="EU122" s="1639"/>
      <c r="EV122" s="1639"/>
      <c r="EW122" s="1639"/>
      <c r="EX122" s="1639"/>
      <c r="EY122" s="1639"/>
      <c r="EZ122" s="1639"/>
      <c r="FA122" s="1639"/>
      <c r="FB122" s="1639"/>
      <c r="FC122" s="1639"/>
      <c r="FD122" s="1639"/>
      <c r="FE122" s="1639"/>
      <c r="FF122" s="1639"/>
      <c r="FG122" s="1639"/>
      <c r="FH122" s="1639"/>
      <c r="FI122" s="1639"/>
      <c r="FJ122" s="1639"/>
      <c r="FK122" s="1639"/>
      <c r="FL122" s="1639"/>
      <c r="FM122" s="1639"/>
      <c r="FN122" s="1639"/>
      <c r="FO122" s="1639"/>
      <c r="FP122" s="1639"/>
      <c r="FQ122" s="1639"/>
      <c r="FR122" s="1639"/>
      <c r="FS122" s="1639"/>
      <c r="FT122" s="1639"/>
      <c r="FU122" s="1639"/>
      <c r="FV122" s="1639"/>
      <c r="FW122" s="1639"/>
      <c r="FX122" s="1639"/>
      <c r="FY122" s="1639"/>
      <c r="FZ122" s="1639"/>
      <c r="GA122" s="1639"/>
      <c r="GB122" s="1639"/>
      <c r="GC122" s="1639"/>
      <c r="GD122" s="1639"/>
      <c r="GE122" s="1639"/>
      <c r="GF122" s="1639"/>
      <c r="GG122" s="1639"/>
      <c r="GH122" s="1639"/>
      <c r="GI122" s="1639"/>
      <c r="GJ122" s="1639"/>
      <c r="GK122" s="1639"/>
      <c r="GL122" s="1639"/>
      <c r="GM122" s="1639"/>
      <c r="GN122" s="1639"/>
      <c r="GO122" s="1639"/>
      <c r="GP122" s="1639"/>
      <c r="GQ122" s="1639"/>
      <c r="GR122" s="1639"/>
      <c r="GS122" s="1639"/>
      <c r="GT122" s="1639"/>
      <c r="GU122" s="1639"/>
      <c r="GV122" s="1639"/>
      <c r="GW122" s="1639"/>
      <c r="GX122" s="1639"/>
      <c r="GY122" s="1639"/>
      <c r="GZ122" s="1639"/>
      <c r="HA122" s="1639"/>
      <c r="HB122" s="1639"/>
      <c r="HC122" s="1639"/>
      <c r="HD122" s="1639"/>
      <c r="HE122" s="1639"/>
      <c r="HF122" s="1639"/>
      <c r="HG122" s="1639"/>
      <c r="HH122" s="1639"/>
      <c r="HI122" s="1639"/>
      <c r="HJ122" s="1639"/>
      <c r="HK122" s="1639"/>
      <c r="HL122" s="1639"/>
      <c r="HM122" s="1639"/>
      <c r="HN122" s="1639"/>
      <c r="HO122" s="1639"/>
      <c r="HP122" s="1639"/>
      <c r="HQ122" s="1639"/>
      <c r="HR122" s="1639"/>
      <c r="HS122" s="1639"/>
      <c r="HT122" s="1639"/>
      <c r="HU122" s="1639"/>
      <c r="HV122" s="1639"/>
      <c r="HW122" s="1639"/>
      <c r="HX122" s="1639"/>
      <c r="HY122" s="1639"/>
      <c r="HZ122" s="1639"/>
      <c r="IA122" s="1639"/>
      <c r="IB122" s="1639"/>
      <c r="IC122" s="1639"/>
      <c r="ID122" s="1639"/>
      <c r="IE122" s="1639"/>
      <c r="IF122" s="1639"/>
      <c r="IG122" s="1639"/>
      <c r="IH122" s="1639"/>
      <c r="II122" s="1639"/>
      <c r="IJ122" s="1639"/>
      <c r="IK122" s="1639"/>
      <c r="IL122" s="1639"/>
      <c r="IM122" s="1639"/>
      <c r="IN122" s="1639"/>
      <c r="IO122" s="1639"/>
      <c r="IP122" s="1639"/>
      <c r="IQ122" s="1639"/>
      <c r="IR122" s="1639"/>
      <c r="IS122" s="1639"/>
      <c r="IT122" s="1639"/>
      <c r="IU122" s="1639"/>
      <c r="IV122" s="1639"/>
      <c r="IW122" s="1639"/>
      <c r="IX122" s="1639"/>
      <c r="IY122" s="1639"/>
      <c r="IZ122" s="1639"/>
      <c r="JA122" s="1639"/>
      <c r="JB122" s="1639"/>
      <c r="JC122" s="1639"/>
      <c r="JD122" s="1639"/>
      <c r="JE122" s="1639"/>
      <c r="JF122" s="1639"/>
      <c r="JG122" s="1639"/>
      <c r="JH122" s="1639"/>
      <c r="JI122" s="1639"/>
      <c r="JJ122" s="1639"/>
      <c r="JK122" s="1639"/>
      <c r="JL122" s="1639"/>
      <c r="JM122" s="1639"/>
      <c r="JN122" s="1639"/>
      <c r="JO122" s="1639"/>
      <c r="JP122" s="1639"/>
      <c r="JQ122" s="1639"/>
      <c r="JR122" s="1639"/>
      <c r="JS122" s="1639"/>
      <c r="JT122" s="1639"/>
      <c r="JU122" s="1639"/>
      <c r="JV122" s="1639"/>
      <c r="JW122" s="1639"/>
      <c r="JX122" s="1639"/>
      <c r="JY122" s="1639"/>
      <c r="JZ122" s="1639"/>
      <c r="KA122" s="1639"/>
      <c r="KB122" s="1639"/>
      <c r="KC122" s="1639"/>
      <c r="KD122" s="1639"/>
      <c r="KE122" s="1639"/>
      <c r="KF122" s="1639"/>
      <c r="KG122" s="1639"/>
      <c r="KH122" s="1639"/>
      <c r="KI122" s="1639"/>
      <c r="KJ122" s="1639"/>
      <c r="KK122" s="1639"/>
      <c r="KL122" s="1639"/>
      <c r="KM122" s="1639"/>
      <c r="KN122" s="1639"/>
      <c r="KO122" s="1639"/>
      <c r="KP122" s="1639"/>
      <c r="KQ122" s="1639"/>
      <c r="KR122" s="1639"/>
      <c r="KS122" s="1639"/>
      <c r="KT122" s="1639"/>
      <c r="KU122" s="1639"/>
      <c r="KV122" s="1639"/>
      <c r="KW122" s="1639"/>
      <c r="KX122" s="1639"/>
      <c r="KY122" s="1639"/>
      <c r="KZ122" s="1639"/>
      <c r="LA122" s="1639"/>
      <c r="LB122" s="1639"/>
      <c r="LC122" s="1639"/>
      <c r="LD122" s="1639"/>
      <c r="LE122" s="1639"/>
      <c r="LF122" s="1639"/>
      <c r="LG122" s="1639"/>
      <c r="LH122" s="1639"/>
      <c r="LI122" s="1639"/>
      <c r="LJ122" s="1639"/>
      <c r="LK122" s="1639"/>
      <c r="LL122" s="1639"/>
      <c r="LM122" s="1639"/>
      <c r="LN122" s="1639"/>
      <c r="LO122" s="1639"/>
      <c r="LP122" s="1639"/>
    </row>
    <row r="123" s="1481" customFormat="1" ht="47" customHeight="1" spans="1:328">
      <c r="A123" s="1499">
        <v>45762</v>
      </c>
      <c r="B123" s="1500" t="s">
        <v>556</v>
      </c>
      <c r="C123" s="1501" t="s">
        <v>557</v>
      </c>
      <c r="D123" s="1502">
        <v>4500163691</v>
      </c>
      <c r="E123" s="2253" t="s">
        <v>558</v>
      </c>
      <c r="F123" s="1502" t="s">
        <v>559</v>
      </c>
      <c r="G123" s="1505" t="s">
        <v>76</v>
      </c>
      <c r="H123" s="1505" t="s">
        <v>76</v>
      </c>
      <c r="I123" s="1532" t="s">
        <v>77</v>
      </c>
      <c r="J123" s="1522">
        <v>3072</v>
      </c>
      <c r="K123" s="1534">
        <v>0</v>
      </c>
      <c r="L123" s="1534">
        <v>96</v>
      </c>
      <c r="M123" s="1534">
        <f t="shared" si="87"/>
        <v>32</v>
      </c>
      <c r="N123" s="1536">
        <v>45834</v>
      </c>
      <c r="O123" s="1536">
        <v>45831</v>
      </c>
      <c r="P123" s="1537"/>
      <c r="Q123" s="1562" t="s">
        <v>78</v>
      </c>
      <c r="R123" s="1563"/>
      <c r="S123" s="1563"/>
      <c r="T123" s="1563"/>
      <c r="U123" s="1563"/>
      <c r="V123" s="2308">
        <v>45836</v>
      </c>
      <c r="W123" s="1532" t="s">
        <v>111</v>
      </c>
      <c r="X123" s="1565">
        <v>45784</v>
      </c>
      <c r="Y123" s="1589" t="s">
        <v>88</v>
      </c>
      <c r="Z123" s="1589">
        <v>45813</v>
      </c>
      <c r="AA123" s="1589"/>
      <c r="AB123" s="1589"/>
      <c r="AC123" s="1580" t="s">
        <v>560</v>
      </c>
      <c r="AD123" s="1590" t="s">
        <v>262</v>
      </c>
      <c r="AE123" s="2277">
        <v>0.8709</v>
      </c>
      <c r="AF123" s="2278">
        <f t="shared" ref="AF118:AF140" si="104">AE123*J123</f>
        <v>2675.4048</v>
      </c>
      <c r="AG123" s="1504" t="s">
        <v>561</v>
      </c>
      <c r="AH123" s="1609" t="s">
        <v>81</v>
      </c>
      <c r="AI123" s="1799">
        <f t="shared" si="80"/>
        <v>3072</v>
      </c>
      <c r="AJ123" s="1609">
        <v>9</v>
      </c>
      <c r="AK123" s="1610">
        <f t="shared" ref="AK123:AK135" si="105">J123</f>
        <v>3072</v>
      </c>
      <c r="AL123" s="1610"/>
      <c r="AM123" s="1610">
        <f t="shared" ref="AM123:AM154" si="106">J123/24</f>
        <v>128</v>
      </c>
      <c r="AN123" s="1610"/>
      <c r="AO123" s="1610"/>
      <c r="AP123" s="1610"/>
      <c r="AQ123" s="1610"/>
      <c r="AR123" s="1610" t="s">
        <v>63</v>
      </c>
      <c r="AS123" s="1610">
        <f t="shared" ref="AS123:AS168" si="107">J123</f>
        <v>3072</v>
      </c>
      <c r="AT123" s="1610"/>
      <c r="AU123" s="1622">
        <f t="shared" ref="AU123:AU135" si="108">J123/9</f>
        <v>341.333333333333</v>
      </c>
      <c r="AV123" s="1622">
        <f t="shared" ref="AV123:AV135" si="109">J123/9</f>
        <v>341.333333333333</v>
      </c>
      <c r="AW123" s="1622">
        <f t="shared" ref="AW123:AW135" si="110">J123/9</f>
        <v>341.333333333333</v>
      </c>
      <c r="AX123" s="1622">
        <f t="shared" ref="AX123:AX135" si="111">J123/9</f>
        <v>341.333333333333</v>
      </c>
      <c r="AY123" s="1622">
        <f t="shared" ref="AY123:AY135" si="112">J123/9</f>
        <v>341.333333333333</v>
      </c>
      <c r="AZ123" s="1622">
        <f t="shared" ref="AZ123:AZ135" si="113">J123/9</f>
        <v>341.333333333333</v>
      </c>
      <c r="BA123" s="1622">
        <f t="shared" ref="BA123:BA135" si="114">J123/9</f>
        <v>341.333333333333</v>
      </c>
      <c r="BB123" s="1622">
        <f t="shared" ref="BB123:BB135" si="115">J123/9</f>
        <v>341.333333333333</v>
      </c>
      <c r="BC123" s="1622">
        <f t="shared" ref="BC123:BC135" si="116">J123/9</f>
        <v>341.333333333333</v>
      </c>
      <c r="BD123" s="1622">
        <f t="shared" si="88"/>
        <v>327.111111111111</v>
      </c>
      <c r="BE123" s="1622">
        <f t="shared" si="89"/>
        <v>14.2222222222222</v>
      </c>
      <c r="BF123" s="1534">
        <f t="shared" ref="BF123:BF131" si="117">J123/COUNT(AU123:BC123)-(BD123+BE123)</f>
        <v>0</v>
      </c>
      <c r="BG123" s="1638"/>
      <c r="BH123" s="1639"/>
      <c r="BI123" s="1639"/>
      <c r="BJ123" s="1639"/>
      <c r="BK123" s="1639"/>
      <c r="BL123" s="1639"/>
      <c r="BM123" s="1639"/>
      <c r="BN123" s="1639"/>
      <c r="BO123" s="1639"/>
      <c r="BP123" s="1639"/>
      <c r="BQ123" s="1639"/>
      <c r="BR123" s="1639"/>
      <c r="BS123" s="1639"/>
      <c r="BT123" s="1639"/>
      <c r="BU123" s="1639"/>
      <c r="BV123" s="1639"/>
      <c r="BW123" s="1639"/>
      <c r="BX123" s="1639"/>
      <c r="BY123" s="1639"/>
      <c r="BZ123" s="1639"/>
      <c r="CA123" s="1639"/>
      <c r="CB123" s="1639"/>
      <c r="CC123" s="1639"/>
      <c r="CD123" s="1639"/>
      <c r="CE123" s="1639"/>
      <c r="CF123" s="1639"/>
      <c r="CG123" s="1639"/>
      <c r="CH123" s="1639"/>
      <c r="CI123" s="1639"/>
      <c r="CJ123" s="1639"/>
      <c r="CK123" s="1639"/>
      <c r="CL123" s="1639"/>
      <c r="CM123" s="1639"/>
      <c r="CN123" s="1639"/>
      <c r="CO123" s="1639"/>
      <c r="CP123" s="1639"/>
      <c r="CQ123" s="1639"/>
      <c r="CR123" s="1639"/>
      <c r="CS123" s="1639"/>
      <c r="CT123" s="1639"/>
      <c r="CU123" s="1639"/>
      <c r="CV123" s="1639"/>
      <c r="CW123" s="1639"/>
      <c r="CX123" s="1639"/>
      <c r="CY123" s="1639"/>
      <c r="CZ123" s="1639"/>
      <c r="DA123" s="1639"/>
      <c r="DB123" s="1639"/>
      <c r="DC123" s="1639"/>
      <c r="DD123" s="1639"/>
      <c r="DE123" s="1639"/>
      <c r="DF123" s="1639"/>
      <c r="DG123" s="1639"/>
      <c r="DH123" s="1639"/>
      <c r="DI123" s="1639"/>
      <c r="DJ123" s="1639"/>
      <c r="DK123" s="1639"/>
      <c r="DL123" s="1639"/>
      <c r="DM123" s="1639"/>
      <c r="DN123" s="1639"/>
      <c r="DO123" s="1639"/>
      <c r="DP123" s="1639"/>
      <c r="DQ123" s="1639"/>
      <c r="DR123" s="1639"/>
      <c r="DS123" s="1639"/>
      <c r="DT123" s="1639"/>
      <c r="DU123" s="1639"/>
      <c r="DV123" s="1639"/>
      <c r="DW123" s="1639"/>
      <c r="DX123" s="1639"/>
      <c r="DY123" s="1639"/>
      <c r="DZ123" s="1639"/>
      <c r="EA123" s="1639"/>
      <c r="EB123" s="1639"/>
      <c r="EC123" s="1639"/>
      <c r="ED123" s="1639"/>
      <c r="EE123" s="1639"/>
      <c r="EF123" s="1639"/>
      <c r="EG123" s="1639"/>
      <c r="EH123" s="1639"/>
      <c r="EI123" s="1639"/>
      <c r="EJ123" s="1639"/>
      <c r="EK123" s="1639"/>
      <c r="EL123" s="1639"/>
      <c r="EM123" s="1639"/>
      <c r="EN123" s="1639"/>
      <c r="EO123" s="1639"/>
      <c r="EP123" s="1639"/>
      <c r="EQ123" s="1639"/>
      <c r="ER123" s="1639"/>
      <c r="ES123" s="1639"/>
      <c r="ET123" s="1639"/>
      <c r="EU123" s="1639"/>
      <c r="EV123" s="1639"/>
      <c r="EW123" s="1639"/>
      <c r="EX123" s="1639"/>
      <c r="EY123" s="1639"/>
      <c r="EZ123" s="1639"/>
      <c r="FA123" s="1639"/>
      <c r="FB123" s="1639"/>
      <c r="FC123" s="1639"/>
      <c r="FD123" s="1639"/>
      <c r="FE123" s="1639"/>
      <c r="FF123" s="1639"/>
      <c r="FG123" s="1639"/>
      <c r="FH123" s="1639"/>
      <c r="FI123" s="1639"/>
      <c r="FJ123" s="1639"/>
      <c r="FK123" s="1639"/>
      <c r="FL123" s="1639"/>
      <c r="FM123" s="1639"/>
      <c r="FN123" s="1639"/>
      <c r="FO123" s="1639"/>
      <c r="FP123" s="1639"/>
      <c r="FQ123" s="1639"/>
      <c r="FR123" s="1639"/>
      <c r="FS123" s="1639"/>
      <c r="FT123" s="1639"/>
      <c r="FU123" s="1639"/>
      <c r="FV123" s="1639"/>
      <c r="FW123" s="1639"/>
      <c r="FX123" s="1639"/>
      <c r="FY123" s="1639"/>
      <c r="FZ123" s="1639"/>
      <c r="GA123" s="1639"/>
      <c r="GB123" s="1639"/>
      <c r="GC123" s="1639"/>
      <c r="GD123" s="1639"/>
      <c r="GE123" s="1639"/>
      <c r="GF123" s="1639"/>
      <c r="GG123" s="1639"/>
      <c r="GH123" s="1639"/>
      <c r="GI123" s="1639"/>
      <c r="GJ123" s="1639"/>
      <c r="GK123" s="1639"/>
      <c r="GL123" s="1639"/>
      <c r="GM123" s="1639"/>
      <c r="GN123" s="1639"/>
      <c r="GO123" s="1639"/>
      <c r="GP123" s="1639"/>
      <c r="GQ123" s="1639"/>
      <c r="GR123" s="1639"/>
      <c r="GS123" s="1639"/>
      <c r="GT123" s="1639"/>
      <c r="GU123" s="1639"/>
      <c r="GV123" s="1639"/>
      <c r="GW123" s="1639"/>
      <c r="GX123" s="1639"/>
      <c r="GY123" s="1639"/>
      <c r="GZ123" s="1639"/>
      <c r="HA123" s="1639"/>
      <c r="HB123" s="1639"/>
      <c r="HC123" s="1639"/>
      <c r="HD123" s="1639"/>
      <c r="HE123" s="1639"/>
      <c r="HF123" s="1639"/>
      <c r="HG123" s="1639"/>
      <c r="HH123" s="1639"/>
      <c r="HI123" s="1639"/>
      <c r="HJ123" s="1639"/>
      <c r="HK123" s="1639"/>
      <c r="HL123" s="1639"/>
      <c r="HM123" s="1639"/>
      <c r="HN123" s="1639"/>
      <c r="HO123" s="1639"/>
      <c r="HP123" s="1639"/>
      <c r="HQ123" s="1639"/>
      <c r="HR123" s="1639"/>
      <c r="HS123" s="1639"/>
      <c r="HT123" s="1639"/>
      <c r="HU123" s="1639"/>
      <c r="HV123" s="1639"/>
      <c r="HW123" s="1639"/>
      <c r="HX123" s="1639"/>
      <c r="HY123" s="1639"/>
      <c r="HZ123" s="1639"/>
      <c r="IA123" s="1639"/>
      <c r="IB123" s="1639"/>
      <c r="IC123" s="1639"/>
      <c r="ID123" s="1639"/>
      <c r="IE123" s="1639"/>
      <c r="IF123" s="1639"/>
      <c r="IG123" s="1639"/>
      <c r="IH123" s="1639"/>
      <c r="II123" s="1639"/>
      <c r="IJ123" s="1639"/>
      <c r="IK123" s="1639"/>
      <c r="IL123" s="1639"/>
      <c r="IM123" s="1639"/>
      <c r="IN123" s="1639"/>
      <c r="IO123" s="1639"/>
      <c r="IP123" s="1639"/>
      <c r="IQ123" s="1639"/>
      <c r="IR123" s="1639"/>
      <c r="IS123" s="1639"/>
      <c r="IT123" s="1639"/>
      <c r="IU123" s="1639"/>
      <c r="IV123" s="1639"/>
      <c r="IW123" s="1639"/>
      <c r="IX123" s="1639"/>
      <c r="IY123" s="1639"/>
      <c r="IZ123" s="1639"/>
      <c r="JA123" s="1639"/>
      <c r="JB123" s="1639"/>
      <c r="JC123" s="1639"/>
      <c r="JD123" s="1639"/>
      <c r="JE123" s="1639"/>
      <c r="JF123" s="1639"/>
      <c r="JG123" s="1639"/>
      <c r="JH123" s="1639"/>
      <c r="JI123" s="1639"/>
      <c r="JJ123" s="1639"/>
      <c r="JK123" s="1639"/>
      <c r="JL123" s="1639"/>
      <c r="JM123" s="1639"/>
      <c r="JN123" s="1639"/>
      <c r="JO123" s="1639"/>
      <c r="JP123" s="1639"/>
      <c r="JQ123" s="1639"/>
      <c r="JR123" s="1639"/>
      <c r="JS123" s="1639"/>
      <c r="JT123" s="1639"/>
      <c r="JU123" s="1639"/>
      <c r="JV123" s="1639"/>
      <c r="JW123" s="1639"/>
      <c r="JX123" s="1639"/>
      <c r="JY123" s="1639"/>
      <c r="JZ123" s="1639"/>
      <c r="KA123" s="1639"/>
      <c r="KB123" s="1639"/>
      <c r="KC123" s="1639"/>
      <c r="KD123" s="1639"/>
      <c r="KE123" s="1639"/>
      <c r="KF123" s="1639"/>
      <c r="KG123" s="1639"/>
      <c r="KH123" s="1639"/>
      <c r="KI123" s="1639"/>
      <c r="KJ123" s="1639"/>
      <c r="KK123" s="1639"/>
      <c r="KL123" s="1639"/>
      <c r="KM123" s="1639"/>
      <c r="KN123" s="1639"/>
      <c r="KO123" s="1639"/>
      <c r="KP123" s="1639"/>
      <c r="KQ123" s="1639"/>
      <c r="KR123" s="1639"/>
      <c r="KS123" s="1639"/>
      <c r="KT123" s="1639"/>
      <c r="KU123" s="1639"/>
      <c r="KV123" s="1639"/>
      <c r="KW123" s="1639"/>
      <c r="KX123" s="1639"/>
      <c r="KY123" s="1639"/>
      <c r="KZ123" s="1639"/>
      <c r="LA123" s="1639"/>
      <c r="LB123" s="1639"/>
      <c r="LC123" s="1639"/>
      <c r="LD123" s="1639"/>
      <c r="LE123" s="1639"/>
      <c r="LF123" s="1639"/>
      <c r="LG123" s="1639"/>
      <c r="LH123" s="1639"/>
      <c r="LI123" s="1639"/>
      <c r="LJ123" s="1639"/>
      <c r="LK123" s="1639"/>
      <c r="LL123" s="1639"/>
      <c r="LM123" s="1639"/>
      <c r="LN123" s="1639"/>
      <c r="LO123" s="1639"/>
      <c r="LP123" s="1639"/>
    </row>
    <row r="124" s="1481" customFormat="1" ht="47" customHeight="1" spans="1:328">
      <c r="A124" s="1499">
        <v>45775</v>
      </c>
      <c r="B124" s="1500" t="s">
        <v>562</v>
      </c>
      <c r="C124" s="1501" t="s">
        <v>563</v>
      </c>
      <c r="D124" s="1502">
        <v>4500165116</v>
      </c>
      <c r="E124" s="1503" t="s">
        <v>564</v>
      </c>
      <c r="F124" s="1502" t="s">
        <v>565</v>
      </c>
      <c r="G124" s="1505" t="s">
        <v>101</v>
      </c>
      <c r="H124" s="1505" t="s">
        <v>101</v>
      </c>
      <c r="I124" s="1532" t="s">
        <v>110</v>
      </c>
      <c r="J124" s="1522">
        <v>2448</v>
      </c>
      <c r="K124" s="1534">
        <v>0</v>
      </c>
      <c r="L124" s="1534">
        <v>24</v>
      </c>
      <c r="M124" s="1534">
        <f t="shared" si="87"/>
        <v>102</v>
      </c>
      <c r="N124" s="1536">
        <v>45834</v>
      </c>
      <c r="O124" s="1536">
        <v>45831</v>
      </c>
      <c r="P124" s="1537"/>
      <c r="Q124" s="1562" t="s">
        <v>78</v>
      </c>
      <c r="R124" s="1563"/>
      <c r="S124" s="1563"/>
      <c r="T124" s="1563"/>
      <c r="U124" s="1563"/>
      <c r="V124" s="1532"/>
      <c r="W124" s="1537" t="s">
        <v>111</v>
      </c>
      <c r="X124" s="1565">
        <v>45774</v>
      </c>
      <c r="Y124" s="1589" t="s">
        <v>287</v>
      </c>
      <c r="Z124" s="1589">
        <v>45790</v>
      </c>
      <c r="AA124" s="1589"/>
      <c r="AB124" s="1589"/>
      <c r="AC124" s="1580" t="s">
        <v>566</v>
      </c>
      <c r="AD124" s="1590" t="s">
        <v>567</v>
      </c>
      <c r="AE124" s="2277">
        <v>0.8747</v>
      </c>
      <c r="AF124" s="2278">
        <f t="shared" si="104"/>
        <v>2141.2656</v>
      </c>
      <c r="AG124" s="1504" t="s">
        <v>568</v>
      </c>
      <c r="AH124" s="1609" t="s">
        <v>81</v>
      </c>
      <c r="AI124" s="1799">
        <f t="shared" si="80"/>
        <v>2448</v>
      </c>
      <c r="AJ124" s="1609">
        <v>9</v>
      </c>
      <c r="AK124" s="1610">
        <f t="shared" si="105"/>
        <v>2448</v>
      </c>
      <c r="AL124" s="1610"/>
      <c r="AM124" s="1610">
        <f t="shared" si="106"/>
        <v>102</v>
      </c>
      <c r="AN124" s="1610"/>
      <c r="AO124" s="1610"/>
      <c r="AP124" s="1610"/>
      <c r="AQ124" s="1610"/>
      <c r="AR124" s="1610" t="s">
        <v>63</v>
      </c>
      <c r="AS124" s="1610">
        <f t="shared" si="107"/>
        <v>2448</v>
      </c>
      <c r="AT124" s="1610"/>
      <c r="AU124" s="1622">
        <f t="shared" si="108"/>
        <v>272</v>
      </c>
      <c r="AV124" s="1622">
        <f t="shared" si="109"/>
        <v>272</v>
      </c>
      <c r="AW124" s="1622">
        <f t="shared" si="110"/>
        <v>272</v>
      </c>
      <c r="AX124" s="1622">
        <f t="shared" si="111"/>
        <v>272</v>
      </c>
      <c r="AY124" s="1622">
        <f t="shared" si="112"/>
        <v>272</v>
      </c>
      <c r="AZ124" s="1622">
        <f t="shared" si="113"/>
        <v>272</v>
      </c>
      <c r="BA124" s="1622">
        <f t="shared" si="114"/>
        <v>272</v>
      </c>
      <c r="BB124" s="1622">
        <f t="shared" si="115"/>
        <v>272</v>
      </c>
      <c r="BC124" s="1622">
        <f t="shared" si="116"/>
        <v>272</v>
      </c>
      <c r="BD124" s="1622">
        <f t="shared" si="88"/>
        <v>260.666666666667</v>
      </c>
      <c r="BE124" s="1622">
        <f t="shared" si="89"/>
        <v>11.3333333333333</v>
      </c>
      <c r="BF124" s="1534">
        <f t="shared" si="117"/>
        <v>0</v>
      </c>
      <c r="BG124" s="1638"/>
      <c r="BH124" s="1639"/>
      <c r="BI124" s="1639"/>
      <c r="BJ124" s="1639"/>
      <c r="BK124" s="1639"/>
      <c r="BL124" s="1639"/>
      <c r="BM124" s="1639"/>
      <c r="BN124" s="1639"/>
      <c r="BO124" s="1639"/>
      <c r="BP124" s="1639"/>
      <c r="BQ124" s="1639"/>
      <c r="BR124" s="1639"/>
      <c r="BS124" s="1639"/>
      <c r="BT124" s="1639"/>
      <c r="BU124" s="1639"/>
      <c r="BV124" s="1639"/>
      <c r="BW124" s="1639"/>
      <c r="BX124" s="1639"/>
      <c r="BY124" s="1639"/>
      <c r="BZ124" s="1639"/>
      <c r="CA124" s="1639"/>
      <c r="CB124" s="1639"/>
      <c r="CC124" s="1639"/>
      <c r="CD124" s="1639"/>
      <c r="CE124" s="1639"/>
      <c r="CF124" s="1639"/>
      <c r="CG124" s="1639"/>
      <c r="CH124" s="1639"/>
      <c r="CI124" s="1639"/>
      <c r="CJ124" s="1639"/>
      <c r="CK124" s="1639"/>
      <c r="CL124" s="1639"/>
      <c r="CM124" s="1639"/>
      <c r="CN124" s="1639"/>
      <c r="CO124" s="1639"/>
      <c r="CP124" s="1639"/>
      <c r="CQ124" s="1639"/>
      <c r="CR124" s="1639"/>
      <c r="CS124" s="1639"/>
      <c r="CT124" s="1639"/>
      <c r="CU124" s="1639"/>
      <c r="CV124" s="1639"/>
      <c r="CW124" s="1639"/>
      <c r="CX124" s="1639"/>
      <c r="CY124" s="1639"/>
      <c r="CZ124" s="1639"/>
      <c r="DA124" s="1639"/>
      <c r="DB124" s="1639"/>
      <c r="DC124" s="1639"/>
      <c r="DD124" s="1639"/>
      <c r="DE124" s="1639"/>
      <c r="DF124" s="1639"/>
      <c r="DG124" s="1639"/>
      <c r="DH124" s="1639"/>
      <c r="DI124" s="1639"/>
      <c r="DJ124" s="1639"/>
      <c r="DK124" s="1639"/>
      <c r="DL124" s="1639"/>
      <c r="DM124" s="1639"/>
      <c r="DN124" s="1639"/>
      <c r="DO124" s="1639"/>
      <c r="DP124" s="1639"/>
      <c r="DQ124" s="1639"/>
      <c r="DR124" s="1639"/>
      <c r="DS124" s="1639"/>
      <c r="DT124" s="1639"/>
      <c r="DU124" s="1639"/>
      <c r="DV124" s="1639"/>
      <c r="DW124" s="1639"/>
      <c r="DX124" s="1639"/>
      <c r="DY124" s="1639"/>
      <c r="DZ124" s="1639"/>
      <c r="EA124" s="1639"/>
      <c r="EB124" s="1639"/>
      <c r="EC124" s="1639"/>
      <c r="ED124" s="1639"/>
      <c r="EE124" s="1639"/>
      <c r="EF124" s="1639"/>
      <c r="EG124" s="1639"/>
      <c r="EH124" s="1639"/>
      <c r="EI124" s="1639"/>
      <c r="EJ124" s="1639"/>
      <c r="EK124" s="1639"/>
      <c r="EL124" s="1639"/>
      <c r="EM124" s="1639"/>
      <c r="EN124" s="1639"/>
      <c r="EO124" s="1639"/>
      <c r="EP124" s="1639"/>
      <c r="EQ124" s="1639"/>
      <c r="ER124" s="1639"/>
      <c r="ES124" s="1639"/>
      <c r="ET124" s="1639"/>
      <c r="EU124" s="1639"/>
      <c r="EV124" s="1639"/>
      <c r="EW124" s="1639"/>
      <c r="EX124" s="1639"/>
      <c r="EY124" s="1639"/>
      <c r="EZ124" s="1639"/>
      <c r="FA124" s="1639"/>
      <c r="FB124" s="1639"/>
      <c r="FC124" s="1639"/>
      <c r="FD124" s="1639"/>
      <c r="FE124" s="1639"/>
      <c r="FF124" s="1639"/>
      <c r="FG124" s="1639"/>
      <c r="FH124" s="1639"/>
      <c r="FI124" s="1639"/>
      <c r="FJ124" s="1639"/>
      <c r="FK124" s="1639"/>
      <c r="FL124" s="1639"/>
      <c r="FM124" s="1639"/>
      <c r="FN124" s="1639"/>
      <c r="FO124" s="1639"/>
      <c r="FP124" s="1639"/>
      <c r="FQ124" s="1639"/>
      <c r="FR124" s="1639"/>
      <c r="FS124" s="1639"/>
      <c r="FT124" s="1639"/>
      <c r="FU124" s="1639"/>
      <c r="FV124" s="1639"/>
      <c r="FW124" s="1639"/>
      <c r="FX124" s="1639"/>
      <c r="FY124" s="1639"/>
      <c r="FZ124" s="1639"/>
      <c r="GA124" s="1639"/>
      <c r="GB124" s="1639"/>
      <c r="GC124" s="1639"/>
      <c r="GD124" s="1639"/>
      <c r="GE124" s="1639"/>
      <c r="GF124" s="1639"/>
      <c r="GG124" s="1639"/>
      <c r="GH124" s="1639"/>
      <c r="GI124" s="1639"/>
      <c r="GJ124" s="1639"/>
      <c r="GK124" s="1639"/>
      <c r="GL124" s="1639"/>
      <c r="GM124" s="1639"/>
      <c r="GN124" s="1639"/>
      <c r="GO124" s="1639"/>
      <c r="GP124" s="1639"/>
      <c r="GQ124" s="1639"/>
      <c r="GR124" s="1639"/>
      <c r="GS124" s="1639"/>
      <c r="GT124" s="1639"/>
      <c r="GU124" s="1639"/>
      <c r="GV124" s="1639"/>
      <c r="GW124" s="1639"/>
      <c r="GX124" s="1639"/>
      <c r="GY124" s="1639"/>
      <c r="GZ124" s="1639"/>
      <c r="HA124" s="1639"/>
      <c r="HB124" s="1639"/>
      <c r="HC124" s="1639"/>
      <c r="HD124" s="1639"/>
      <c r="HE124" s="1639"/>
      <c r="HF124" s="1639"/>
      <c r="HG124" s="1639"/>
      <c r="HH124" s="1639"/>
      <c r="HI124" s="1639"/>
      <c r="HJ124" s="1639"/>
      <c r="HK124" s="1639"/>
      <c r="HL124" s="1639"/>
      <c r="HM124" s="1639"/>
      <c r="HN124" s="1639"/>
      <c r="HO124" s="1639"/>
      <c r="HP124" s="1639"/>
      <c r="HQ124" s="1639"/>
      <c r="HR124" s="1639"/>
      <c r="HS124" s="1639"/>
      <c r="HT124" s="1639"/>
      <c r="HU124" s="1639"/>
      <c r="HV124" s="1639"/>
      <c r="HW124" s="1639"/>
      <c r="HX124" s="1639"/>
      <c r="HY124" s="1639"/>
      <c r="HZ124" s="1639"/>
      <c r="IA124" s="1639"/>
      <c r="IB124" s="1639"/>
      <c r="IC124" s="1639"/>
      <c r="ID124" s="1639"/>
      <c r="IE124" s="1639"/>
      <c r="IF124" s="1639"/>
      <c r="IG124" s="1639"/>
      <c r="IH124" s="1639"/>
      <c r="II124" s="1639"/>
      <c r="IJ124" s="1639"/>
      <c r="IK124" s="1639"/>
      <c r="IL124" s="1639"/>
      <c r="IM124" s="1639"/>
      <c r="IN124" s="1639"/>
      <c r="IO124" s="1639"/>
      <c r="IP124" s="1639"/>
      <c r="IQ124" s="1639"/>
      <c r="IR124" s="1639"/>
      <c r="IS124" s="1639"/>
      <c r="IT124" s="1639"/>
      <c r="IU124" s="1639"/>
      <c r="IV124" s="1639"/>
      <c r="IW124" s="1639"/>
      <c r="IX124" s="1639"/>
      <c r="IY124" s="1639"/>
      <c r="IZ124" s="1639"/>
      <c r="JA124" s="1639"/>
      <c r="JB124" s="1639"/>
      <c r="JC124" s="1639"/>
      <c r="JD124" s="1639"/>
      <c r="JE124" s="1639"/>
      <c r="JF124" s="1639"/>
      <c r="JG124" s="1639"/>
      <c r="JH124" s="1639"/>
      <c r="JI124" s="1639"/>
      <c r="JJ124" s="1639"/>
      <c r="JK124" s="1639"/>
      <c r="JL124" s="1639"/>
      <c r="JM124" s="1639"/>
      <c r="JN124" s="1639"/>
      <c r="JO124" s="1639"/>
      <c r="JP124" s="1639"/>
      <c r="JQ124" s="1639"/>
      <c r="JR124" s="1639"/>
      <c r="JS124" s="1639"/>
      <c r="JT124" s="1639"/>
      <c r="JU124" s="1639"/>
      <c r="JV124" s="1639"/>
      <c r="JW124" s="1639"/>
      <c r="JX124" s="1639"/>
      <c r="JY124" s="1639"/>
      <c r="JZ124" s="1639"/>
      <c r="KA124" s="1639"/>
      <c r="KB124" s="1639"/>
      <c r="KC124" s="1639"/>
      <c r="KD124" s="1639"/>
      <c r="KE124" s="1639"/>
      <c r="KF124" s="1639"/>
      <c r="KG124" s="1639"/>
      <c r="KH124" s="1639"/>
      <c r="KI124" s="1639"/>
      <c r="KJ124" s="1639"/>
      <c r="KK124" s="1639"/>
      <c r="KL124" s="1639"/>
      <c r="KM124" s="1639"/>
      <c r="KN124" s="1639"/>
      <c r="KO124" s="1639"/>
      <c r="KP124" s="1639"/>
      <c r="KQ124" s="1639"/>
      <c r="KR124" s="1639"/>
      <c r="KS124" s="1639"/>
      <c r="KT124" s="1639"/>
      <c r="KU124" s="1639"/>
      <c r="KV124" s="1639"/>
      <c r="KW124" s="1639"/>
      <c r="KX124" s="1639"/>
      <c r="KY124" s="1639"/>
      <c r="KZ124" s="1639"/>
      <c r="LA124" s="1639"/>
      <c r="LB124" s="1639"/>
      <c r="LC124" s="1639"/>
      <c r="LD124" s="1639"/>
      <c r="LE124" s="1639"/>
      <c r="LF124" s="1639"/>
      <c r="LG124" s="1639"/>
      <c r="LH124" s="1639"/>
      <c r="LI124" s="1639"/>
      <c r="LJ124" s="1639"/>
      <c r="LK124" s="1639"/>
      <c r="LL124" s="1639"/>
      <c r="LM124" s="1639"/>
      <c r="LN124" s="1639"/>
      <c r="LO124" s="1639"/>
      <c r="LP124" s="1639"/>
    </row>
    <row r="125" s="1481" customFormat="1" ht="47" customHeight="1" spans="1:328">
      <c r="A125" s="1499">
        <v>45775</v>
      </c>
      <c r="B125" s="1500" t="s">
        <v>562</v>
      </c>
      <c r="C125" s="1501" t="s">
        <v>563</v>
      </c>
      <c r="D125" s="1502">
        <v>4500165116</v>
      </c>
      <c r="E125" s="1503" t="s">
        <v>569</v>
      </c>
      <c r="F125" s="1502" t="s">
        <v>570</v>
      </c>
      <c r="G125" s="1505" t="s">
        <v>101</v>
      </c>
      <c r="H125" s="1505" t="s">
        <v>101</v>
      </c>
      <c r="I125" s="1532" t="s">
        <v>110</v>
      </c>
      <c r="J125" s="1522">
        <v>672</v>
      </c>
      <c r="K125" s="1534">
        <v>0</v>
      </c>
      <c r="L125" s="1534">
        <v>24</v>
      </c>
      <c r="M125" s="1534">
        <f t="shared" si="87"/>
        <v>28</v>
      </c>
      <c r="N125" s="1536">
        <v>45834</v>
      </c>
      <c r="O125" s="1536">
        <v>45831</v>
      </c>
      <c r="P125" s="1537"/>
      <c r="Q125" s="1562" t="s">
        <v>78</v>
      </c>
      <c r="R125" s="1563"/>
      <c r="S125" s="1563"/>
      <c r="T125" s="1563"/>
      <c r="U125" s="1563"/>
      <c r="V125" s="1532"/>
      <c r="W125" s="1537" t="s">
        <v>111</v>
      </c>
      <c r="X125" s="1565">
        <v>45774</v>
      </c>
      <c r="Y125" s="1589" t="s">
        <v>287</v>
      </c>
      <c r="Z125" s="1589">
        <v>45790</v>
      </c>
      <c r="AA125" s="1589"/>
      <c r="AB125" s="1589"/>
      <c r="AC125" s="1580" t="s">
        <v>566</v>
      </c>
      <c r="AD125" s="1590" t="s">
        <v>567</v>
      </c>
      <c r="AE125" s="2277">
        <v>0.8747</v>
      </c>
      <c r="AF125" s="2278">
        <f t="shared" si="104"/>
        <v>587.7984</v>
      </c>
      <c r="AG125" s="1504" t="s">
        <v>571</v>
      </c>
      <c r="AH125" s="1609" t="s">
        <v>81</v>
      </c>
      <c r="AI125" s="1799">
        <f t="shared" si="80"/>
        <v>672</v>
      </c>
      <c r="AJ125" s="1609">
        <v>9</v>
      </c>
      <c r="AK125" s="1610">
        <f t="shared" si="105"/>
        <v>672</v>
      </c>
      <c r="AL125" s="1610"/>
      <c r="AM125" s="1610">
        <f t="shared" si="106"/>
        <v>28</v>
      </c>
      <c r="AN125" s="1610"/>
      <c r="AO125" s="1610"/>
      <c r="AP125" s="1610"/>
      <c r="AQ125" s="1610"/>
      <c r="AR125" s="1610" t="s">
        <v>63</v>
      </c>
      <c r="AS125" s="1610">
        <f t="shared" si="107"/>
        <v>672</v>
      </c>
      <c r="AT125" s="1610"/>
      <c r="AU125" s="1622">
        <f t="shared" si="108"/>
        <v>74.6666666666667</v>
      </c>
      <c r="AV125" s="1622">
        <f t="shared" si="109"/>
        <v>74.6666666666667</v>
      </c>
      <c r="AW125" s="1622">
        <f t="shared" si="110"/>
        <v>74.6666666666667</v>
      </c>
      <c r="AX125" s="1622">
        <f t="shared" si="111"/>
        <v>74.6666666666667</v>
      </c>
      <c r="AY125" s="1622">
        <f t="shared" si="112"/>
        <v>74.6666666666667</v>
      </c>
      <c r="AZ125" s="1622">
        <f t="shared" si="113"/>
        <v>74.6666666666667</v>
      </c>
      <c r="BA125" s="1622">
        <f t="shared" si="114"/>
        <v>74.6666666666667</v>
      </c>
      <c r="BB125" s="1622">
        <f t="shared" si="115"/>
        <v>74.6666666666667</v>
      </c>
      <c r="BC125" s="1622">
        <f t="shared" si="116"/>
        <v>74.6666666666667</v>
      </c>
      <c r="BD125" s="1622">
        <f t="shared" si="88"/>
        <v>71.5555555555556</v>
      </c>
      <c r="BE125" s="1622">
        <f t="shared" si="89"/>
        <v>3.11111111111111</v>
      </c>
      <c r="BF125" s="1534">
        <f t="shared" si="117"/>
        <v>0</v>
      </c>
      <c r="BG125" s="1638"/>
      <c r="BH125" s="1639"/>
      <c r="BI125" s="1639"/>
      <c r="BJ125" s="1639"/>
      <c r="BK125" s="1639"/>
      <c r="BL125" s="1639"/>
      <c r="BM125" s="1639"/>
      <c r="BN125" s="1639"/>
      <c r="BO125" s="1639"/>
      <c r="BP125" s="1639"/>
      <c r="BQ125" s="1639"/>
      <c r="BR125" s="1639"/>
      <c r="BS125" s="1639"/>
      <c r="BT125" s="1639"/>
      <c r="BU125" s="1639"/>
      <c r="BV125" s="1639"/>
      <c r="BW125" s="1639"/>
      <c r="BX125" s="1639"/>
      <c r="BY125" s="1639"/>
      <c r="BZ125" s="1639"/>
      <c r="CA125" s="1639"/>
      <c r="CB125" s="1639"/>
      <c r="CC125" s="1639"/>
      <c r="CD125" s="1639"/>
      <c r="CE125" s="1639"/>
      <c r="CF125" s="1639"/>
      <c r="CG125" s="1639"/>
      <c r="CH125" s="1639"/>
      <c r="CI125" s="1639"/>
      <c r="CJ125" s="1639"/>
      <c r="CK125" s="1639"/>
      <c r="CL125" s="1639"/>
      <c r="CM125" s="1639"/>
      <c r="CN125" s="1639"/>
      <c r="CO125" s="1639"/>
      <c r="CP125" s="1639"/>
      <c r="CQ125" s="1639"/>
      <c r="CR125" s="1639"/>
      <c r="CS125" s="1639"/>
      <c r="CT125" s="1639"/>
      <c r="CU125" s="1639"/>
      <c r="CV125" s="1639"/>
      <c r="CW125" s="1639"/>
      <c r="CX125" s="1639"/>
      <c r="CY125" s="1639"/>
      <c r="CZ125" s="1639"/>
      <c r="DA125" s="1639"/>
      <c r="DB125" s="1639"/>
      <c r="DC125" s="1639"/>
      <c r="DD125" s="1639"/>
      <c r="DE125" s="1639"/>
      <c r="DF125" s="1639"/>
      <c r="DG125" s="1639"/>
      <c r="DH125" s="1639"/>
      <c r="DI125" s="1639"/>
      <c r="DJ125" s="1639"/>
      <c r="DK125" s="1639"/>
      <c r="DL125" s="1639"/>
      <c r="DM125" s="1639"/>
      <c r="DN125" s="1639"/>
      <c r="DO125" s="1639"/>
      <c r="DP125" s="1639"/>
      <c r="DQ125" s="1639"/>
      <c r="DR125" s="1639"/>
      <c r="DS125" s="1639"/>
      <c r="DT125" s="1639"/>
      <c r="DU125" s="1639"/>
      <c r="DV125" s="1639"/>
      <c r="DW125" s="1639"/>
      <c r="DX125" s="1639"/>
      <c r="DY125" s="1639"/>
      <c r="DZ125" s="1639"/>
      <c r="EA125" s="1639"/>
      <c r="EB125" s="1639"/>
      <c r="EC125" s="1639"/>
      <c r="ED125" s="1639"/>
      <c r="EE125" s="1639"/>
      <c r="EF125" s="1639"/>
      <c r="EG125" s="1639"/>
      <c r="EH125" s="1639"/>
      <c r="EI125" s="1639"/>
      <c r="EJ125" s="1639"/>
      <c r="EK125" s="1639"/>
      <c r="EL125" s="1639"/>
      <c r="EM125" s="1639"/>
      <c r="EN125" s="1639"/>
      <c r="EO125" s="1639"/>
      <c r="EP125" s="1639"/>
      <c r="EQ125" s="1639"/>
      <c r="ER125" s="1639"/>
      <c r="ES125" s="1639"/>
      <c r="ET125" s="1639"/>
      <c r="EU125" s="1639"/>
      <c r="EV125" s="1639"/>
      <c r="EW125" s="1639"/>
      <c r="EX125" s="1639"/>
      <c r="EY125" s="1639"/>
      <c r="EZ125" s="1639"/>
      <c r="FA125" s="1639"/>
      <c r="FB125" s="1639"/>
      <c r="FC125" s="1639"/>
      <c r="FD125" s="1639"/>
      <c r="FE125" s="1639"/>
      <c r="FF125" s="1639"/>
      <c r="FG125" s="1639"/>
      <c r="FH125" s="1639"/>
      <c r="FI125" s="1639"/>
      <c r="FJ125" s="1639"/>
      <c r="FK125" s="1639"/>
      <c r="FL125" s="1639"/>
      <c r="FM125" s="1639"/>
      <c r="FN125" s="1639"/>
      <c r="FO125" s="1639"/>
      <c r="FP125" s="1639"/>
      <c r="FQ125" s="1639"/>
      <c r="FR125" s="1639"/>
      <c r="FS125" s="1639"/>
      <c r="FT125" s="1639"/>
      <c r="FU125" s="1639"/>
      <c r="FV125" s="1639"/>
      <c r="FW125" s="1639"/>
      <c r="FX125" s="1639"/>
      <c r="FY125" s="1639"/>
      <c r="FZ125" s="1639"/>
      <c r="GA125" s="1639"/>
      <c r="GB125" s="1639"/>
      <c r="GC125" s="1639"/>
      <c r="GD125" s="1639"/>
      <c r="GE125" s="1639"/>
      <c r="GF125" s="1639"/>
      <c r="GG125" s="1639"/>
      <c r="GH125" s="1639"/>
      <c r="GI125" s="1639"/>
      <c r="GJ125" s="1639"/>
      <c r="GK125" s="1639"/>
      <c r="GL125" s="1639"/>
      <c r="GM125" s="1639"/>
      <c r="GN125" s="1639"/>
      <c r="GO125" s="1639"/>
      <c r="GP125" s="1639"/>
      <c r="GQ125" s="1639"/>
      <c r="GR125" s="1639"/>
      <c r="GS125" s="1639"/>
      <c r="GT125" s="1639"/>
      <c r="GU125" s="1639"/>
      <c r="GV125" s="1639"/>
      <c r="GW125" s="1639"/>
      <c r="GX125" s="1639"/>
      <c r="GY125" s="1639"/>
      <c r="GZ125" s="1639"/>
      <c r="HA125" s="1639"/>
      <c r="HB125" s="1639"/>
      <c r="HC125" s="1639"/>
      <c r="HD125" s="1639"/>
      <c r="HE125" s="1639"/>
      <c r="HF125" s="1639"/>
      <c r="HG125" s="1639"/>
      <c r="HH125" s="1639"/>
      <c r="HI125" s="1639"/>
      <c r="HJ125" s="1639"/>
      <c r="HK125" s="1639"/>
      <c r="HL125" s="1639"/>
      <c r="HM125" s="1639"/>
      <c r="HN125" s="1639"/>
      <c r="HO125" s="1639"/>
      <c r="HP125" s="1639"/>
      <c r="HQ125" s="1639"/>
      <c r="HR125" s="1639"/>
      <c r="HS125" s="1639"/>
      <c r="HT125" s="1639"/>
      <c r="HU125" s="1639"/>
      <c r="HV125" s="1639"/>
      <c r="HW125" s="1639"/>
      <c r="HX125" s="1639"/>
      <c r="HY125" s="1639"/>
      <c r="HZ125" s="1639"/>
      <c r="IA125" s="1639"/>
      <c r="IB125" s="1639"/>
      <c r="IC125" s="1639"/>
      <c r="ID125" s="1639"/>
      <c r="IE125" s="1639"/>
      <c r="IF125" s="1639"/>
      <c r="IG125" s="1639"/>
      <c r="IH125" s="1639"/>
      <c r="II125" s="1639"/>
      <c r="IJ125" s="1639"/>
      <c r="IK125" s="1639"/>
      <c r="IL125" s="1639"/>
      <c r="IM125" s="1639"/>
      <c r="IN125" s="1639"/>
      <c r="IO125" s="1639"/>
      <c r="IP125" s="1639"/>
      <c r="IQ125" s="1639"/>
      <c r="IR125" s="1639"/>
      <c r="IS125" s="1639"/>
      <c r="IT125" s="1639"/>
      <c r="IU125" s="1639"/>
      <c r="IV125" s="1639"/>
      <c r="IW125" s="1639"/>
      <c r="IX125" s="1639"/>
      <c r="IY125" s="1639"/>
      <c r="IZ125" s="1639"/>
      <c r="JA125" s="1639"/>
      <c r="JB125" s="1639"/>
      <c r="JC125" s="1639"/>
      <c r="JD125" s="1639"/>
      <c r="JE125" s="1639"/>
      <c r="JF125" s="1639"/>
      <c r="JG125" s="1639"/>
      <c r="JH125" s="1639"/>
      <c r="JI125" s="1639"/>
      <c r="JJ125" s="1639"/>
      <c r="JK125" s="1639"/>
      <c r="JL125" s="1639"/>
      <c r="JM125" s="1639"/>
      <c r="JN125" s="1639"/>
      <c r="JO125" s="1639"/>
      <c r="JP125" s="1639"/>
      <c r="JQ125" s="1639"/>
      <c r="JR125" s="1639"/>
      <c r="JS125" s="1639"/>
      <c r="JT125" s="1639"/>
      <c r="JU125" s="1639"/>
      <c r="JV125" s="1639"/>
      <c r="JW125" s="1639"/>
      <c r="JX125" s="1639"/>
      <c r="JY125" s="1639"/>
      <c r="JZ125" s="1639"/>
      <c r="KA125" s="1639"/>
      <c r="KB125" s="1639"/>
      <c r="KC125" s="1639"/>
      <c r="KD125" s="1639"/>
      <c r="KE125" s="1639"/>
      <c r="KF125" s="1639"/>
      <c r="KG125" s="1639"/>
      <c r="KH125" s="1639"/>
      <c r="KI125" s="1639"/>
      <c r="KJ125" s="1639"/>
      <c r="KK125" s="1639"/>
      <c r="KL125" s="1639"/>
      <c r="KM125" s="1639"/>
      <c r="KN125" s="1639"/>
      <c r="KO125" s="1639"/>
      <c r="KP125" s="1639"/>
      <c r="KQ125" s="1639"/>
      <c r="KR125" s="1639"/>
      <c r="KS125" s="1639"/>
      <c r="KT125" s="1639"/>
      <c r="KU125" s="1639"/>
      <c r="KV125" s="1639"/>
      <c r="KW125" s="1639"/>
      <c r="KX125" s="1639"/>
      <c r="KY125" s="1639"/>
      <c r="KZ125" s="1639"/>
      <c r="LA125" s="1639"/>
      <c r="LB125" s="1639"/>
      <c r="LC125" s="1639"/>
      <c r="LD125" s="1639"/>
      <c r="LE125" s="1639"/>
      <c r="LF125" s="1639"/>
      <c r="LG125" s="1639"/>
      <c r="LH125" s="1639"/>
      <c r="LI125" s="1639"/>
      <c r="LJ125" s="1639"/>
      <c r="LK125" s="1639"/>
      <c r="LL125" s="1639"/>
      <c r="LM125" s="1639"/>
      <c r="LN125" s="1639"/>
      <c r="LO125" s="1639"/>
      <c r="LP125" s="1639"/>
    </row>
    <row r="126" s="1481" customFormat="1" ht="47" customHeight="1" spans="1:328">
      <c r="A126" s="1499">
        <v>45789</v>
      </c>
      <c r="B126" s="1500" t="s">
        <v>572</v>
      </c>
      <c r="C126" s="1501" t="s">
        <v>165</v>
      </c>
      <c r="D126" s="1502">
        <v>4500165973</v>
      </c>
      <c r="E126" s="1503" t="s">
        <v>573</v>
      </c>
      <c r="F126" s="1502" t="s">
        <v>574</v>
      </c>
      <c r="G126" s="1505" t="s">
        <v>101</v>
      </c>
      <c r="H126" s="1505" t="s">
        <v>101</v>
      </c>
      <c r="I126" s="1532" t="s">
        <v>110</v>
      </c>
      <c r="J126" s="1522">
        <v>1800</v>
      </c>
      <c r="K126" s="1534">
        <v>0</v>
      </c>
      <c r="L126" s="1534">
        <v>24</v>
      </c>
      <c r="M126" s="1534">
        <f t="shared" si="87"/>
        <v>75</v>
      </c>
      <c r="N126" s="1536">
        <v>45835</v>
      </c>
      <c r="O126" s="1536">
        <v>45831</v>
      </c>
      <c r="P126" s="1537"/>
      <c r="Q126" s="1562" t="s">
        <v>78</v>
      </c>
      <c r="R126" s="1563"/>
      <c r="S126" s="1563"/>
      <c r="T126" s="1563"/>
      <c r="U126" s="1563"/>
      <c r="V126" s="2308">
        <v>45836</v>
      </c>
      <c r="W126" s="1537" t="s">
        <v>111</v>
      </c>
      <c r="X126" s="1565">
        <v>45797</v>
      </c>
      <c r="Y126" s="1589" t="s">
        <v>88</v>
      </c>
      <c r="Z126" s="1589">
        <v>45796</v>
      </c>
      <c r="AA126" s="1589"/>
      <c r="AB126" s="1589"/>
      <c r="AC126" s="1580" t="s">
        <v>575</v>
      </c>
      <c r="AD126" s="1590" t="s">
        <v>576</v>
      </c>
      <c r="AE126" s="2277">
        <v>0.8747</v>
      </c>
      <c r="AF126" s="2278">
        <f t="shared" si="104"/>
        <v>1574.46</v>
      </c>
      <c r="AG126" s="1504"/>
      <c r="AH126" s="1609" t="s">
        <v>81</v>
      </c>
      <c r="AI126" s="1799">
        <f t="shared" si="80"/>
        <v>1800</v>
      </c>
      <c r="AJ126" s="1609">
        <v>9</v>
      </c>
      <c r="AK126" s="1610">
        <f t="shared" si="105"/>
        <v>1800</v>
      </c>
      <c r="AL126" s="1610"/>
      <c r="AM126" s="1610">
        <f t="shared" si="106"/>
        <v>75</v>
      </c>
      <c r="AN126" s="1610"/>
      <c r="AO126" s="1610"/>
      <c r="AP126" s="1610"/>
      <c r="AQ126" s="1610"/>
      <c r="AR126" s="1610" t="s">
        <v>63</v>
      </c>
      <c r="AS126" s="1610">
        <f t="shared" si="107"/>
        <v>1800</v>
      </c>
      <c r="AT126" s="1610"/>
      <c r="AU126" s="1622">
        <f t="shared" si="108"/>
        <v>200</v>
      </c>
      <c r="AV126" s="1622">
        <f t="shared" si="109"/>
        <v>200</v>
      </c>
      <c r="AW126" s="1622">
        <f t="shared" si="110"/>
        <v>200</v>
      </c>
      <c r="AX126" s="1622">
        <f t="shared" si="111"/>
        <v>200</v>
      </c>
      <c r="AY126" s="1622">
        <f t="shared" si="112"/>
        <v>200</v>
      </c>
      <c r="AZ126" s="1622">
        <f t="shared" si="113"/>
        <v>200</v>
      </c>
      <c r="BA126" s="1622">
        <f t="shared" si="114"/>
        <v>200</v>
      </c>
      <c r="BB126" s="1622">
        <f t="shared" si="115"/>
        <v>200</v>
      </c>
      <c r="BC126" s="1622">
        <f t="shared" si="116"/>
        <v>200</v>
      </c>
      <c r="BD126" s="1622">
        <f t="shared" si="88"/>
        <v>191.666666666667</v>
      </c>
      <c r="BE126" s="1622">
        <f t="shared" si="89"/>
        <v>8.33333333333333</v>
      </c>
      <c r="BF126" s="1534">
        <f t="shared" si="117"/>
        <v>0</v>
      </c>
      <c r="BG126" s="1638"/>
      <c r="BH126" s="1639"/>
      <c r="BI126" s="1639"/>
      <c r="BJ126" s="1639"/>
      <c r="BK126" s="1639"/>
      <c r="BL126" s="1639"/>
      <c r="BM126" s="1639"/>
      <c r="BN126" s="1639"/>
      <c r="BO126" s="1639"/>
      <c r="BP126" s="1639"/>
      <c r="BQ126" s="1639"/>
      <c r="BR126" s="1639"/>
      <c r="BS126" s="1639"/>
      <c r="BT126" s="1639"/>
      <c r="BU126" s="1639"/>
      <c r="BV126" s="1639"/>
      <c r="BW126" s="1639"/>
      <c r="BX126" s="1639"/>
      <c r="BY126" s="1639"/>
      <c r="BZ126" s="1639"/>
      <c r="CA126" s="1639"/>
      <c r="CB126" s="1639"/>
      <c r="CC126" s="1639"/>
      <c r="CD126" s="1639"/>
      <c r="CE126" s="1639"/>
      <c r="CF126" s="1639"/>
      <c r="CG126" s="1639"/>
      <c r="CH126" s="1639"/>
      <c r="CI126" s="1639"/>
      <c r="CJ126" s="1639"/>
      <c r="CK126" s="1639"/>
      <c r="CL126" s="1639"/>
      <c r="CM126" s="1639"/>
      <c r="CN126" s="1639"/>
      <c r="CO126" s="1639"/>
      <c r="CP126" s="1639"/>
      <c r="CQ126" s="1639"/>
      <c r="CR126" s="1639"/>
      <c r="CS126" s="1639"/>
      <c r="CT126" s="1639"/>
      <c r="CU126" s="1639"/>
      <c r="CV126" s="1639"/>
      <c r="CW126" s="1639"/>
      <c r="CX126" s="1639"/>
      <c r="CY126" s="1639"/>
      <c r="CZ126" s="1639"/>
      <c r="DA126" s="1639"/>
      <c r="DB126" s="1639"/>
      <c r="DC126" s="1639"/>
      <c r="DD126" s="1639"/>
      <c r="DE126" s="1639"/>
      <c r="DF126" s="1639"/>
      <c r="DG126" s="1639"/>
      <c r="DH126" s="1639"/>
      <c r="DI126" s="1639"/>
      <c r="DJ126" s="1639"/>
      <c r="DK126" s="1639"/>
      <c r="DL126" s="1639"/>
      <c r="DM126" s="1639"/>
      <c r="DN126" s="1639"/>
      <c r="DO126" s="1639"/>
      <c r="DP126" s="1639"/>
      <c r="DQ126" s="1639"/>
      <c r="DR126" s="1639"/>
      <c r="DS126" s="1639"/>
      <c r="DT126" s="1639"/>
      <c r="DU126" s="1639"/>
      <c r="DV126" s="1639"/>
      <c r="DW126" s="1639"/>
      <c r="DX126" s="1639"/>
      <c r="DY126" s="1639"/>
      <c r="DZ126" s="1639"/>
      <c r="EA126" s="1639"/>
      <c r="EB126" s="1639"/>
      <c r="EC126" s="1639"/>
      <c r="ED126" s="1639"/>
      <c r="EE126" s="1639"/>
      <c r="EF126" s="1639"/>
      <c r="EG126" s="1639"/>
      <c r="EH126" s="1639"/>
      <c r="EI126" s="1639"/>
      <c r="EJ126" s="1639"/>
      <c r="EK126" s="1639"/>
      <c r="EL126" s="1639"/>
      <c r="EM126" s="1639"/>
      <c r="EN126" s="1639"/>
      <c r="EO126" s="1639"/>
      <c r="EP126" s="1639"/>
      <c r="EQ126" s="1639"/>
      <c r="ER126" s="1639"/>
      <c r="ES126" s="1639"/>
      <c r="ET126" s="1639"/>
      <c r="EU126" s="1639"/>
      <c r="EV126" s="1639"/>
      <c r="EW126" s="1639"/>
      <c r="EX126" s="1639"/>
      <c r="EY126" s="1639"/>
      <c r="EZ126" s="1639"/>
      <c r="FA126" s="1639"/>
      <c r="FB126" s="1639"/>
      <c r="FC126" s="1639"/>
      <c r="FD126" s="1639"/>
      <c r="FE126" s="1639"/>
      <c r="FF126" s="1639"/>
      <c r="FG126" s="1639"/>
      <c r="FH126" s="1639"/>
      <c r="FI126" s="1639"/>
      <c r="FJ126" s="1639"/>
      <c r="FK126" s="1639"/>
      <c r="FL126" s="1639"/>
      <c r="FM126" s="1639"/>
      <c r="FN126" s="1639"/>
      <c r="FO126" s="1639"/>
      <c r="FP126" s="1639"/>
      <c r="FQ126" s="1639"/>
      <c r="FR126" s="1639"/>
      <c r="FS126" s="1639"/>
      <c r="FT126" s="1639"/>
      <c r="FU126" s="1639"/>
      <c r="FV126" s="1639"/>
      <c r="FW126" s="1639"/>
      <c r="FX126" s="1639"/>
      <c r="FY126" s="1639"/>
      <c r="FZ126" s="1639"/>
      <c r="GA126" s="1639"/>
      <c r="GB126" s="1639"/>
      <c r="GC126" s="1639"/>
      <c r="GD126" s="1639"/>
      <c r="GE126" s="1639"/>
      <c r="GF126" s="1639"/>
      <c r="GG126" s="1639"/>
      <c r="GH126" s="1639"/>
      <c r="GI126" s="1639"/>
      <c r="GJ126" s="1639"/>
      <c r="GK126" s="1639"/>
      <c r="GL126" s="1639"/>
      <c r="GM126" s="1639"/>
      <c r="GN126" s="1639"/>
      <c r="GO126" s="1639"/>
      <c r="GP126" s="1639"/>
      <c r="GQ126" s="1639"/>
      <c r="GR126" s="1639"/>
      <c r="GS126" s="1639"/>
      <c r="GT126" s="1639"/>
      <c r="GU126" s="1639"/>
      <c r="GV126" s="1639"/>
      <c r="GW126" s="1639"/>
      <c r="GX126" s="1639"/>
      <c r="GY126" s="1639"/>
      <c r="GZ126" s="1639"/>
      <c r="HA126" s="1639"/>
      <c r="HB126" s="1639"/>
      <c r="HC126" s="1639"/>
      <c r="HD126" s="1639"/>
      <c r="HE126" s="1639"/>
      <c r="HF126" s="1639"/>
      <c r="HG126" s="1639"/>
      <c r="HH126" s="1639"/>
      <c r="HI126" s="1639"/>
      <c r="HJ126" s="1639"/>
      <c r="HK126" s="1639"/>
      <c r="HL126" s="1639"/>
      <c r="HM126" s="1639"/>
      <c r="HN126" s="1639"/>
      <c r="HO126" s="1639"/>
      <c r="HP126" s="1639"/>
      <c r="HQ126" s="1639"/>
      <c r="HR126" s="1639"/>
      <c r="HS126" s="1639"/>
      <c r="HT126" s="1639"/>
      <c r="HU126" s="1639"/>
      <c r="HV126" s="1639"/>
      <c r="HW126" s="1639"/>
      <c r="HX126" s="1639"/>
      <c r="HY126" s="1639"/>
      <c r="HZ126" s="1639"/>
      <c r="IA126" s="1639"/>
      <c r="IB126" s="1639"/>
      <c r="IC126" s="1639"/>
      <c r="ID126" s="1639"/>
      <c r="IE126" s="1639"/>
      <c r="IF126" s="1639"/>
      <c r="IG126" s="1639"/>
      <c r="IH126" s="1639"/>
      <c r="II126" s="1639"/>
      <c r="IJ126" s="1639"/>
      <c r="IK126" s="1639"/>
      <c r="IL126" s="1639"/>
      <c r="IM126" s="1639"/>
      <c r="IN126" s="1639"/>
      <c r="IO126" s="1639"/>
      <c r="IP126" s="1639"/>
      <c r="IQ126" s="1639"/>
      <c r="IR126" s="1639"/>
      <c r="IS126" s="1639"/>
      <c r="IT126" s="1639"/>
      <c r="IU126" s="1639"/>
      <c r="IV126" s="1639"/>
      <c r="IW126" s="1639"/>
      <c r="IX126" s="1639"/>
      <c r="IY126" s="1639"/>
      <c r="IZ126" s="1639"/>
      <c r="JA126" s="1639"/>
      <c r="JB126" s="1639"/>
      <c r="JC126" s="1639"/>
      <c r="JD126" s="1639"/>
      <c r="JE126" s="1639"/>
      <c r="JF126" s="1639"/>
      <c r="JG126" s="1639"/>
      <c r="JH126" s="1639"/>
      <c r="JI126" s="1639"/>
      <c r="JJ126" s="1639"/>
      <c r="JK126" s="1639"/>
      <c r="JL126" s="1639"/>
      <c r="JM126" s="1639"/>
      <c r="JN126" s="1639"/>
      <c r="JO126" s="1639"/>
      <c r="JP126" s="1639"/>
      <c r="JQ126" s="1639"/>
      <c r="JR126" s="1639"/>
      <c r="JS126" s="1639"/>
      <c r="JT126" s="1639"/>
      <c r="JU126" s="1639"/>
      <c r="JV126" s="1639"/>
      <c r="JW126" s="1639"/>
      <c r="JX126" s="1639"/>
      <c r="JY126" s="1639"/>
      <c r="JZ126" s="1639"/>
      <c r="KA126" s="1639"/>
      <c r="KB126" s="1639"/>
      <c r="KC126" s="1639"/>
      <c r="KD126" s="1639"/>
      <c r="KE126" s="1639"/>
      <c r="KF126" s="1639"/>
      <c r="KG126" s="1639"/>
      <c r="KH126" s="1639"/>
      <c r="KI126" s="1639"/>
      <c r="KJ126" s="1639"/>
      <c r="KK126" s="1639"/>
      <c r="KL126" s="1639"/>
      <c r="KM126" s="1639"/>
      <c r="KN126" s="1639"/>
      <c r="KO126" s="1639"/>
      <c r="KP126" s="1639"/>
      <c r="KQ126" s="1639"/>
      <c r="KR126" s="1639"/>
      <c r="KS126" s="1639"/>
      <c r="KT126" s="1639"/>
      <c r="KU126" s="1639"/>
      <c r="KV126" s="1639"/>
      <c r="KW126" s="1639"/>
      <c r="KX126" s="1639"/>
      <c r="KY126" s="1639"/>
      <c r="KZ126" s="1639"/>
      <c r="LA126" s="1639"/>
      <c r="LB126" s="1639"/>
      <c r="LC126" s="1639"/>
      <c r="LD126" s="1639"/>
      <c r="LE126" s="1639"/>
      <c r="LF126" s="1639"/>
      <c r="LG126" s="1639"/>
      <c r="LH126" s="1639"/>
      <c r="LI126" s="1639"/>
      <c r="LJ126" s="1639"/>
      <c r="LK126" s="1639"/>
      <c r="LL126" s="1639"/>
      <c r="LM126" s="1639"/>
      <c r="LN126" s="1639"/>
      <c r="LO126" s="1639"/>
      <c r="LP126" s="1639"/>
    </row>
    <row r="127" s="1481" customFormat="1" ht="47" customHeight="1" spans="1:328">
      <c r="A127" s="1499">
        <v>45792</v>
      </c>
      <c r="B127" s="1500" t="s">
        <v>577</v>
      </c>
      <c r="C127" s="1501" t="s">
        <v>195</v>
      </c>
      <c r="D127" s="1502">
        <v>4500166559</v>
      </c>
      <c r="E127" s="1503"/>
      <c r="F127" s="1502" t="s">
        <v>578</v>
      </c>
      <c r="G127" s="1505" t="s">
        <v>76</v>
      </c>
      <c r="H127" s="1505" t="s">
        <v>76</v>
      </c>
      <c r="I127" s="1532" t="s">
        <v>77</v>
      </c>
      <c r="J127" s="1522">
        <v>4800</v>
      </c>
      <c r="K127" s="1534">
        <v>0</v>
      </c>
      <c r="L127" s="1534">
        <v>96</v>
      </c>
      <c r="M127" s="1534">
        <f t="shared" si="87"/>
        <v>50</v>
      </c>
      <c r="N127" s="1536">
        <v>45838</v>
      </c>
      <c r="O127" s="1536">
        <f>N127-4</f>
        <v>45834</v>
      </c>
      <c r="P127" s="1537"/>
      <c r="Q127" s="1562" t="s">
        <v>78</v>
      </c>
      <c r="R127" s="1563"/>
      <c r="S127" s="1563"/>
      <c r="T127" s="1563"/>
      <c r="U127" s="1563"/>
      <c r="V127" s="1532"/>
      <c r="W127" s="2931" t="s">
        <v>111</v>
      </c>
      <c r="X127" s="1565">
        <v>45792</v>
      </c>
      <c r="Y127" s="1589" t="s">
        <v>88</v>
      </c>
      <c r="Z127" s="1589" t="s">
        <v>88</v>
      </c>
      <c r="AA127" s="1589"/>
      <c r="AB127" s="1589"/>
      <c r="AC127" s="1580" t="s">
        <v>579</v>
      </c>
      <c r="AD127" s="1590" t="s">
        <v>122</v>
      </c>
      <c r="AE127" s="2277">
        <v>0.8709</v>
      </c>
      <c r="AF127" s="2278">
        <f t="shared" si="104"/>
        <v>4180.32</v>
      </c>
      <c r="AG127" s="1504" t="s">
        <v>580</v>
      </c>
      <c r="AH127" s="1609" t="s">
        <v>81</v>
      </c>
      <c r="AI127" s="1799">
        <f t="shared" si="80"/>
        <v>4800</v>
      </c>
      <c r="AJ127" s="1609">
        <v>9</v>
      </c>
      <c r="AK127" s="1610">
        <f t="shared" si="105"/>
        <v>4800</v>
      </c>
      <c r="AL127" s="1610"/>
      <c r="AM127" s="1610">
        <f t="shared" si="106"/>
        <v>200</v>
      </c>
      <c r="AN127" s="1610"/>
      <c r="AO127" s="1610"/>
      <c r="AP127" s="1610"/>
      <c r="AQ127" s="1610"/>
      <c r="AR127" s="1610" t="s">
        <v>63</v>
      </c>
      <c r="AS127" s="1610">
        <f t="shared" si="107"/>
        <v>4800</v>
      </c>
      <c r="AT127" s="1610"/>
      <c r="AU127" s="1622">
        <f t="shared" si="108"/>
        <v>533.333333333333</v>
      </c>
      <c r="AV127" s="1622">
        <f t="shared" si="109"/>
        <v>533.333333333333</v>
      </c>
      <c r="AW127" s="1622">
        <f t="shared" si="110"/>
        <v>533.333333333333</v>
      </c>
      <c r="AX127" s="1622">
        <f t="shared" si="111"/>
        <v>533.333333333333</v>
      </c>
      <c r="AY127" s="1622">
        <f t="shared" si="112"/>
        <v>533.333333333333</v>
      </c>
      <c r="AZ127" s="1622">
        <f t="shared" si="113"/>
        <v>533.333333333333</v>
      </c>
      <c r="BA127" s="1622">
        <f t="shared" si="114"/>
        <v>533.333333333333</v>
      </c>
      <c r="BB127" s="1622">
        <f t="shared" si="115"/>
        <v>533.333333333333</v>
      </c>
      <c r="BC127" s="1622">
        <f t="shared" si="116"/>
        <v>533.333333333333</v>
      </c>
      <c r="BD127" s="1622">
        <f t="shared" si="88"/>
        <v>511.111111111111</v>
      </c>
      <c r="BE127" s="1622">
        <f t="shared" si="89"/>
        <v>22.2222222222222</v>
      </c>
      <c r="BF127" s="1534">
        <f t="shared" si="117"/>
        <v>0</v>
      </c>
      <c r="BG127" s="1638"/>
      <c r="BH127" s="1639"/>
      <c r="BI127" s="1639"/>
      <c r="BJ127" s="1639"/>
      <c r="BK127" s="1639"/>
      <c r="BL127" s="1639"/>
      <c r="BM127" s="1639"/>
      <c r="BN127" s="1639"/>
      <c r="BO127" s="1639"/>
      <c r="BP127" s="1639"/>
      <c r="BQ127" s="1639"/>
      <c r="BR127" s="1639"/>
      <c r="BS127" s="1639"/>
      <c r="BT127" s="1639"/>
      <c r="BU127" s="1639"/>
      <c r="BV127" s="1639"/>
      <c r="BW127" s="1639"/>
      <c r="BX127" s="1639"/>
      <c r="BY127" s="1639"/>
      <c r="BZ127" s="1639"/>
      <c r="CA127" s="1639"/>
      <c r="CB127" s="1639"/>
      <c r="CC127" s="1639"/>
      <c r="CD127" s="1639"/>
      <c r="CE127" s="1639"/>
      <c r="CF127" s="1639"/>
      <c r="CG127" s="1639"/>
      <c r="CH127" s="1639"/>
      <c r="CI127" s="1639"/>
      <c r="CJ127" s="1639"/>
      <c r="CK127" s="1639"/>
      <c r="CL127" s="1639"/>
      <c r="CM127" s="1639"/>
      <c r="CN127" s="1639"/>
      <c r="CO127" s="1639"/>
      <c r="CP127" s="1639"/>
      <c r="CQ127" s="1639"/>
      <c r="CR127" s="1639"/>
      <c r="CS127" s="1639"/>
      <c r="CT127" s="1639"/>
      <c r="CU127" s="1639"/>
      <c r="CV127" s="1639"/>
      <c r="CW127" s="1639"/>
      <c r="CX127" s="1639"/>
      <c r="CY127" s="1639"/>
      <c r="CZ127" s="1639"/>
      <c r="DA127" s="1639"/>
      <c r="DB127" s="1639"/>
      <c r="DC127" s="1639"/>
      <c r="DD127" s="1639"/>
      <c r="DE127" s="1639"/>
      <c r="DF127" s="1639"/>
      <c r="DG127" s="1639"/>
      <c r="DH127" s="1639"/>
      <c r="DI127" s="1639"/>
      <c r="DJ127" s="1639"/>
      <c r="DK127" s="1639"/>
      <c r="DL127" s="1639"/>
      <c r="DM127" s="1639"/>
      <c r="DN127" s="1639"/>
      <c r="DO127" s="1639"/>
      <c r="DP127" s="1639"/>
      <c r="DQ127" s="1639"/>
      <c r="DR127" s="1639"/>
      <c r="DS127" s="1639"/>
      <c r="DT127" s="1639"/>
      <c r="DU127" s="1639"/>
      <c r="DV127" s="1639"/>
      <c r="DW127" s="1639"/>
      <c r="DX127" s="1639"/>
      <c r="DY127" s="1639"/>
      <c r="DZ127" s="1639"/>
      <c r="EA127" s="1639"/>
      <c r="EB127" s="1639"/>
      <c r="EC127" s="1639"/>
      <c r="ED127" s="1639"/>
      <c r="EE127" s="1639"/>
      <c r="EF127" s="1639"/>
      <c r="EG127" s="1639"/>
      <c r="EH127" s="1639"/>
      <c r="EI127" s="1639"/>
      <c r="EJ127" s="1639"/>
      <c r="EK127" s="1639"/>
      <c r="EL127" s="1639"/>
      <c r="EM127" s="1639"/>
      <c r="EN127" s="1639"/>
      <c r="EO127" s="1639"/>
      <c r="EP127" s="1639"/>
      <c r="EQ127" s="1639"/>
      <c r="ER127" s="1639"/>
      <c r="ES127" s="1639"/>
      <c r="ET127" s="1639"/>
      <c r="EU127" s="1639"/>
      <c r="EV127" s="1639"/>
      <c r="EW127" s="1639"/>
      <c r="EX127" s="1639"/>
      <c r="EY127" s="1639"/>
      <c r="EZ127" s="1639"/>
      <c r="FA127" s="1639"/>
      <c r="FB127" s="1639"/>
      <c r="FC127" s="1639"/>
      <c r="FD127" s="1639"/>
      <c r="FE127" s="1639"/>
      <c r="FF127" s="1639"/>
      <c r="FG127" s="1639"/>
      <c r="FH127" s="1639"/>
      <c r="FI127" s="1639"/>
      <c r="FJ127" s="1639"/>
      <c r="FK127" s="1639"/>
      <c r="FL127" s="1639"/>
      <c r="FM127" s="1639"/>
      <c r="FN127" s="1639"/>
      <c r="FO127" s="1639"/>
      <c r="FP127" s="1639"/>
      <c r="FQ127" s="1639"/>
      <c r="FR127" s="1639"/>
      <c r="FS127" s="1639"/>
      <c r="FT127" s="1639"/>
      <c r="FU127" s="1639"/>
      <c r="FV127" s="1639"/>
      <c r="FW127" s="1639"/>
      <c r="FX127" s="1639"/>
      <c r="FY127" s="1639"/>
      <c r="FZ127" s="1639"/>
      <c r="GA127" s="1639"/>
      <c r="GB127" s="1639"/>
      <c r="GC127" s="1639"/>
      <c r="GD127" s="1639"/>
      <c r="GE127" s="1639"/>
      <c r="GF127" s="1639"/>
      <c r="GG127" s="1639"/>
      <c r="GH127" s="1639"/>
      <c r="GI127" s="1639"/>
      <c r="GJ127" s="1639"/>
      <c r="GK127" s="1639"/>
      <c r="GL127" s="1639"/>
      <c r="GM127" s="1639"/>
      <c r="GN127" s="1639"/>
      <c r="GO127" s="1639"/>
      <c r="GP127" s="1639"/>
      <c r="GQ127" s="1639"/>
      <c r="GR127" s="1639"/>
      <c r="GS127" s="1639"/>
      <c r="GT127" s="1639"/>
      <c r="GU127" s="1639"/>
      <c r="GV127" s="1639"/>
      <c r="GW127" s="1639"/>
      <c r="GX127" s="1639"/>
      <c r="GY127" s="1639"/>
      <c r="GZ127" s="1639"/>
      <c r="HA127" s="1639"/>
      <c r="HB127" s="1639"/>
      <c r="HC127" s="1639"/>
      <c r="HD127" s="1639"/>
      <c r="HE127" s="1639"/>
      <c r="HF127" s="1639"/>
      <c r="HG127" s="1639"/>
      <c r="HH127" s="1639"/>
      <c r="HI127" s="1639"/>
      <c r="HJ127" s="1639"/>
      <c r="HK127" s="1639"/>
      <c r="HL127" s="1639"/>
      <c r="HM127" s="1639"/>
      <c r="HN127" s="1639"/>
      <c r="HO127" s="1639"/>
      <c r="HP127" s="1639"/>
      <c r="HQ127" s="1639"/>
      <c r="HR127" s="1639"/>
      <c r="HS127" s="1639"/>
      <c r="HT127" s="1639"/>
      <c r="HU127" s="1639"/>
      <c r="HV127" s="1639"/>
      <c r="HW127" s="1639"/>
      <c r="HX127" s="1639"/>
      <c r="HY127" s="1639"/>
      <c r="HZ127" s="1639"/>
      <c r="IA127" s="1639"/>
      <c r="IB127" s="1639"/>
      <c r="IC127" s="1639"/>
      <c r="ID127" s="1639"/>
      <c r="IE127" s="1639"/>
      <c r="IF127" s="1639"/>
      <c r="IG127" s="1639"/>
      <c r="IH127" s="1639"/>
      <c r="II127" s="1639"/>
      <c r="IJ127" s="1639"/>
      <c r="IK127" s="1639"/>
      <c r="IL127" s="1639"/>
      <c r="IM127" s="1639"/>
      <c r="IN127" s="1639"/>
      <c r="IO127" s="1639"/>
      <c r="IP127" s="1639"/>
      <c r="IQ127" s="1639"/>
      <c r="IR127" s="1639"/>
      <c r="IS127" s="1639"/>
      <c r="IT127" s="1639"/>
      <c r="IU127" s="1639"/>
      <c r="IV127" s="1639"/>
      <c r="IW127" s="1639"/>
      <c r="IX127" s="1639"/>
      <c r="IY127" s="1639"/>
      <c r="IZ127" s="1639"/>
      <c r="JA127" s="1639"/>
      <c r="JB127" s="1639"/>
      <c r="JC127" s="1639"/>
      <c r="JD127" s="1639"/>
      <c r="JE127" s="1639"/>
      <c r="JF127" s="1639"/>
      <c r="JG127" s="1639"/>
      <c r="JH127" s="1639"/>
      <c r="JI127" s="1639"/>
      <c r="JJ127" s="1639"/>
      <c r="JK127" s="1639"/>
      <c r="JL127" s="1639"/>
      <c r="JM127" s="1639"/>
      <c r="JN127" s="1639"/>
      <c r="JO127" s="1639"/>
      <c r="JP127" s="1639"/>
      <c r="JQ127" s="1639"/>
      <c r="JR127" s="1639"/>
      <c r="JS127" s="1639"/>
      <c r="JT127" s="1639"/>
      <c r="JU127" s="1639"/>
      <c r="JV127" s="1639"/>
      <c r="JW127" s="1639"/>
      <c r="JX127" s="1639"/>
      <c r="JY127" s="1639"/>
      <c r="JZ127" s="1639"/>
      <c r="KA127" s="1639"/>
      <c r="KB127" s="1639"/>
      <c r="KC127" s="1639"/>
      <c r="KD127" s="1639"/>
      <c r="KE127" s="1639"/>
      <c r="KF127" s="1639"/>
      <c r="KG127" s="1639"/>
      <c r="KH127" s="1639"/>
      <c r="KI127" s="1639"/>
      <c r="KJ127" s="1639"/>
      <c r="KK127" s="1639"/>
      <c r="KL127" s="1639"/>
      <c r="KM127" s="1639"/>
      <c r="KN127" s="1639"/>
      <c r="KO127" s="1639"/>
      <c r="KP127" s="1639"/>
      <c r="KQ127" s="1639"/>
      <c r="KR127" s="1639"/>
      <c r="KS127" s="1639"/>
      <c r="KT127" s="1639"/>
      <c r="KU127" s="1639"/>
      <c r="KV127" s="1639"/>
      <c r="KW127" s="1639"/>
      <c r="KX127" s="1639"/>
      <c r="KY127" s="1639"/>
      <c r="KZ127" s="1639"/>
      <c r="LA127" s="1639"/>
      <c r="LB127" s="1639"/>
      <c r="LC127" s="1639"/>
      <c r="LD127" s="1639"/>
      <c r="LE127" s="1639"/>
      <c r="LF127" s="1639"/>
      <c r="LG127" s="1639"/>
      <c r="LH127" s="1639"/>
      <c r="LI127" s="1639"/>
      <c r="LJ127" s="1639"/>
      <c r="LK127" s="1639"/>
      <c r="LL127" s="1639"/>
      <c r="LM127" s="1639"/>
      <c r="LN127" s="1639"/>
      <c r="LO127" s="1639"/>
      <c r="LP127" s="1639"/>
    </row>
    <row r="128" s="1481" customFormat="1" ht="47" customHeight="1" spans="1:328">
      <c r="A128" s="1499">
        <v>45800</v>
      </c>
      <c r="B128" s="1500" t="s">
        <v>581</v>
      </c>
      <c r="C128" s="1501" t="s">
        <v>582</v>
      </c>
      <c r="D128" s="1502">
        <v>4500167794</v>
      </c>
      <c r="E128" s="2253"/>
      <c r="F128" s="1502" t="s">
        <v>583</v>
      </c>
      <c r="G128" s="1505" t="s">
        <v>101</v>
      </c>
      <c r="H128" s="1505" t="s">
        <v>101</v>
      </c>
      <c r="I128" s="1505" t="s">
        <v>102</v>
      </c>
      <c r="J128" s="1522">
        <v>6000</v>
      </c>
      <c r="K128" s="1534">
        <v>0</v>
      </c>
      <c r="L128" s="1534">
        <v>24</v>
      </c>
      <c r="M128" s="1534">
        <f t="shared" si="87"/>
        <v>250</v>
      </c>
      <c r="N128" s="1536">
        <v>45838</v>
      </c>
      <c r="O128" s="1536">
        <v>45834</v>
      </c>
      <c r="P128" s="1537"/>
      <c r="Q128" s="1562" t="s">
        <v>78</v>
      </c>
      <c r="R128" s="1563"/>
      <c r="S128" s="1563"/>
      <c r="T128" s="1563"/>
      <c r="U128" s="1563"/>
      <c r="V128" s="1532"/>
      <c r="W128" s="2308" t="s">
        <v>168</v>
      </c>
      <c r="X128" s="1565">
        <v>45800</v>
      </c>
      <c r="Y128" s="1589" t="s">
        <v>88</v>
      </c>
      <c r="Z128" s="1589">
        <v>45807</v>
      </c>
      <c r="AA128" s="1589"/>
      <c r="AB128" s="1589"/>
      <c r="AC128" s="1580" t="s">
        <v>584</v>
      </c>
      <c r="AD128" s="1590" t="s">
        <v>187</v>
      </c>
      <c r="AE128" s="2277">
        <v>0.8772</v>
      </c>
      <c r="AF128" s="2278">
        <f t="shared" si="104"/>
        <v>5263.2</v>
      </c>
      <c r="AG128" s="1504" t="s">
        <v>585</v>
      </c>
      <c r="AH128" s="1609" t="s">
        <v>81</v>
      </c>
      <c r="AI128" s="1799">
        <f t="shared" si="80"/>
        <v>6000</v>
      </c>
      <c r="AJ128" s="1609">
        <v>9</v>
      </c>
      <c r="AK128" s="1610">
        <f t="shared" si="105"/>
        <v>6000</v>
      </c>
      <c r="AL128" s="1610"/>
      <c r="AM128" s="1610">
        <f t="shared" si="106"/>
        <v>250</v>
      </c>
      <c r="AN128" s="1610"/>
      <c r="AO128" s="1610"/>
      <c r="AP128" s="1610"/>
      <c r="AQ128" s="1610"/>
      <c r="AR128" s="1610" t="s">
        <v>63</v>
      </c>
      <c r="AS128" s="1610">
        <f t="shared" si="107"/>
        <v>6000</v>
      </c>
      <c r="AT128" s="1610"/>
      <c r="AU128" s="1622">
        <f t="shared" si="108"/>
        <v>666.666666666667</v>
      </c>
      <c r="AV128" s="1622">
        <f t="shared" si="109"/>
        <v>666.666666666667</v>
      </c>
      <c r="AW128" s="1622">
        <f t="shared" si="110"/>
        <v>666.666666666667</v>
      </c>
      <c r="AX128" s="1622">
        <f t="shared" si="111"/>
        <v>666.666666666667</v>
      </c>
      <c r="AY128" s="1622">
        <f t="shared" si="112"/>
        <v>666.666666666667</v>
      </c>
      <c r="AZ128" s="1622">
        <f t="shared" si="113"/>
        <v>666.666666666667</v>
      </c>
      <c r="BA128" s="1622">
        <f t="shared" si="114"/>
        <v>666.666666666667</v>
      </c>
      <c r="BB128" s="1622">
        <f t="shared" si="115"/>
        <v>666.666666666667</v>
      </c>
      <c r="BC128" s="1622">
        <f t="shared" si="116"/>
        <v>666.666666666667</v>
      </c>
      <c r="BD128" s="1622">
        <f t="shared" si="88"/>
        <v>638.888888888889</v>
      </c>
      <c r="BE128" s="1622">
        <f t="shared" si="89"/>
        <v>27.7777777777778</v>
      </c>
      <c r="BF128" s="1534">
        <f t="shared" si="117"/>
        <v>0</v>
      </c>
      <c r="BG128" s="1638"/>
      <c r="BH128" s="1639"/>
      <c r="BI128" s="1639"/>
      <c r="BJ128" s="1639"/>
      <c r="BK128" s="1639"/>
      <c r="BL128" s="1639"/>
      <c r="BM128" s="1639"/>
      <c r="BN128" s="1639"/>
      <c r="BO128" s="1639"/>
      <c r="BP128" s="1639"/>
      <c r="BQ128" s="1639"/>
      <c r="BR128" s="1639"/>
      <c r="BS128" s="1639"/>
      <c r="BT128" s="1639"/>
      <c r="BU128" s="1639"/>
      <c r="BV128" s="1639"/>
      <c r="BW128" s="1639"/>
      <c r="BX128" s="1639"/>
      <c r="BY128" s="1639"/>
      <c r="BZ128" s="1639"/>
      <c r="CA128" s="1639"/>
      <c r="CB128" s="1639"/>
      <c r="CC128" s="1639"/>
      <c r="CD128" s="1639"/>
      <c r="CE128" s="1639"/>
      <c r="CF128" s="1639"/>
      <c r="CG128" s="1639"/>
      <c r="CH128" s="1639"/>
      <c r="CI128" s="1639"/>
      <c r="CJ128" s="1639"/>
      <c r="CK128" s="1639"/>
      <c r="CL128" s="1639"/>
      <c r="CM128" s="1639"/>
      <c r="CN128" s="1639"/>
      <c r="CO128" s="1639"/>
      <c r="CP128" s="1639"/>
      <c r="CQ128" s="1639"/>
      <c r="CR128" s="1639"/>
      <c r="CS128" s="1639"/>
      <c r="CT128" s="1639"/>
      <c r="CU128" s="1639"/>
      <c r="CV128" s="1639"/>
      <c r="CW128" s="1639"/>
      <c r="CX128" s="1639"/>
      <c r="CY128" s="1639"/>
      <c r="CZ128" s="1639"/>
      <c r="DA128" s="1639"/>
      <c r="DB128" s="1639"/>
      <c r="DC128" s="1639"/>
      <c r="DD128" s="1639"/>
      <c r="DE128" s="1639"/>
      <c r="DF128" s="1639"/>
      <c r="DG128" s="1639"/>
      <c r="DH128" s="1639"/>
      <c r="DI128" s="1639"/>
      <c r="DJ128" s="1639"/>
      <c r="DK128" s="1639"/>
      <c r="DL128" s="1639"/>
      <c r="DM128" s="1639"/>
      <c r="DN128" s="1639"/>
      <c r="DO128" s="1639"/>
      <c r="DP128" s="1639"/>
      <c r="DQ128" s="1639"/>
      <c r="DR128" s="1639"/>
      <c r="DS128" s="1639"/>
      <c r="DT128" s="1639"/>
      <c r="DU128" s="1639"/>
      <c r="DV128" s="1639"/>
      <c r="DW128" s="1639"/>
      <c r="DX128" s="1639"/>
      <c r="DY128" s="1639"/>
      <c r="DZ128" s="1639"/>
      <c r="EA128" s="1639"/>
      <c r="EB128" s="1639"/>
      <c r="EC128" s="1639"/>
      <c r="ED128" s="1639"/>
      <c r="EE128" s="1639"/>
      <c r="EF128" s="1639"/>
      <c r="EG128" s="1639"/>
      <c r="EH128" s="1639"/>
      <c r="EI128" s="1639"/>
      <c r="EJ128" s="1639"/>
      <c r="EK128" s="1639"/>
      <c r="EL128" s="1639"/>
      <c r="EM128" s="1639"/>
      <c r="EN128" s="1639"/>
      <c r="EO128" s="1639"/>
      <c r="EP128" s="1639"/>
      <c r="EQ128" s="1639"/>
      <c r="ER128" s="1639"/>
      <c r="ES128" s="1639"/>
      <c r="ET128" s="1639"/>
      <c r="EU128" s="1639"/>
      <c r="EV128" s="1639"/>
      <c r="EW128" s="1639"/>
      <c r="EX128" s="1639"/>
      <c r="EY128" s="1639"/>
      <c r="EZ128" s="1639"/>
      <c r="FA128" s="1639"/>
      <c r="FB128" s="1639"/>
      <c r="FC128" s="1639"/>
      <c r="FD128" s="1639"/>
      <c r="FE128" s="1639"/>
      <c r="FF128" s="1639"/>
      <c r="FG128" s="1639"/>
      <c r="FH128" s="1639"/>
      <c r="FI128" s="1639"/>
      <c r="FJ128" s="1639"/>
      <c r="FK128" s="1639"/>
      <c r="FL128" s="1639"/>
      <c r="FM128" s="1639"/>
      <c r="FN128" s="1639"/>
      <c r="FO128" s="1639"/>
      <c r="FP128" s="1639"/>
      <c r="FQ128" s="1639"/>
      <c r="FR128" s="1639"/>
      <c r="FS128" s="1639"/>
      <c r="FT128" s="1639"/>
      <c r="FU128" s="1639"/>
      <c r="FV128" s="1639"/>
      <c r="FW128" s="1639"/>
      <c r="FX128" s="1639"/>
      <c r="FY128" s="1639"/>
      <c r="FZ128" s="1639"/>
      <c r="GA128" s="1639"/>
      <c r="GB128" s="1639"/>
      <c r="GC128" s="1639"/>
      <c r="GD128" s="1639"/>
      <c r="GE128" s="1639"/>
      <c r="GF128" s="1639"/>
      <c r="GG128" s="1639"/>
      <c r="GH128" s="1639"/>
      <c r="GI128" s="1639"/>
      <c r="GJ128" s="1639"/>
      <c r="GK128" s="1639"/>
      <c r="GL128" s="1639"/>
      <c r="GM128" s="1639"/>
      <c r="GN128" s="1639"/>
      <c r="GO128" s="1639"/>
      <c r="GP128" s="1639"/>
      <c r="GQ128" s="1639"/>
      <c r="GR128" s="1639"/>
      <c r="GS128" s="1639"/>
      <c r="GT128" s="1639"/>
      <c r="GU128" s="1639"/>
      <c r="GV128" s="1639"/>
      <c r="GW128" s="1639"/>
      <c r="GX128" s="1639"/>
      <c r="GY128" s="1639"/>
      <c r="GZ128" s="1639"/>
      <c r="HA128" s="1639"/>
      <c r="HB128" s="1639"/>
      <c r="HC128" s="1639"/>
      <c r="HD128" s="1639"/>
      <c r="HE128" s="1639"/>
      <c r="HF128" s="1639"/>
      <c r="HG128" s="1639"/>
      <c r="HH128" s="1639"/>
      <c r="HI128" s="1639"/>
      <c r="HJ128" s="1639"/>
      <c r="HK128" s="1639"/>
      <c r="HL128" s="1639"/>
      <c r="HM128" s="1639"/>
      <c r="HN128" s="1639"/>
      <c r="HO128" s="1639"/>
      <c r="HP128" s="1639"/>
      <c r="HQ128" s="1639"/>
      <c r="HR128" s="1639"/>
      <c r="HS128" s="1639"/>
      <c r="HT128" s="1639"/>
      <c r="HU128" s="1639"/>
      <c r="HV128" s="1639"/>
      <c r="HW128" s="1639"/>
      <c r="HX128" s="1639"/>
      <c r="HY128" s="1639"/>
      <c r="HZ128" s="1639"/>
      <c r="IA128" s="1639"/>
      <c r="IB128" s="1639"/>
      <c r="IC128" s="1639"/>
      <c r="ID128" s="1639"/>
      <c r="IE128" s="1639"/>
      <c r="IF128" s="1639"/>
      <c r="IG128" s="1639"/>
      <c r="IH128" s="1639"/>
      <c r="II128" s="1639"/>
      <c r="IJ128" s="1639"/>
      <c r="IK128" s="1639"/>
      <c r="IL128" s="1639"/>
      <c r="IM128" s="1639"/>
      <c r="IN128" s="1639"/>
      <c r="IO128" s="1639"/>
      <c r="IP128" s="1639"/>
      <c r="IQ128" s="1639"/>
      <c r="IR128" s="1639"/>
      <c r="IS128" s="1639"/>
      <c r="IT128" s="1639"/>
      <c r="IU128" s="1639"/>
      <c r="IV128" s="1639"/>
      <c r="IW128" s="1639"/>
      <c r="IX128" s="1639"/>
      <c r="IY128" s="1639"/>
      <c r="IZ128" s="1639"/>
      <c r="JA128" s="1639"/>
      <c r="JB128" s="1639"/>
      <c r="JC128" s="1639"/>
      <c r="JD128" s="1639"/>
      <c r="JE128" s="1639"/>
      <c r="JF128" s="1639"/>
      <c r="JG128" s="1639"/>
      <c r="JH128" s="1639"/>
      <c r="JI128" s="1639"/>
      <c r="JJ128" s="1639"/>
      <c r="JK128" s="1639"/>
      <c r="JL128" s="1639"/>
      <c r="JM128" s="1639"/>
      <c r="JN128" s="1639"/>
      <c r="JO128" s="1639"/>
      <c r="JP128" s="1639"/>
      <c r="JQ128" s="1639"/>
      <c r="JR128" s="1639"/>
      <c r="JS128" s="1639"/>
      <c r="JT128" s="1639"/>
      <c r="JU128" s="1639"/>
      <c r="JV128" s="1639"/>
      <c r="JW128" s="1639"/>
      <c r="JX128" s="1639"/>
      <c r="JY128" s="1639"/>
      <c r="JZ128" s="1639"/>
      <c r="KA128" s="1639"/>
      <c r="KB128" s="1639"/>
      <c r="KC128" s="1639"/>
      <c r="KD128" s="1639"/>
      <c r="KE128" s="1639"/>
      <c r="KF128" s="1639"/>
      <c r="KG128" s="1639"/>
      <c r="KH128" s="1639"/>
      <c r="KI128" s="1639"/>
      <c r="KJ128" s="1639"/>
      <c r="KK128" s="1639"/>
      <c r="KL128" s="1639"/>
      <c r="KM128" s="1639"/>
      <c r="KN128" s="1639"/>
      <c r="KO128" s="1639"/>
      <c r="KP128" s="1639"/>
      <c r="KQ128" s="1639"/>
      <c r="KR128" s="1639"/>
      <c r="KS128" s="1639"/>
      <c r="KT128" s="1639"/>
      <c r="KU128" s="1639"/>
      <c r="KV128" s="1639"/>
      <c r="KW128" s="1639"/>
      <c r="KX128" s="1639"/>
      <c r="KY128" s="1639"/>
      <c r="KZ128" s="1639"/>
      <c r="LA128" s="1639"/>
      <c r="LB128" s="1639"/>
      <c r="LC128" s="1639"/>
      <c r="LD128" s="1639"/>
      <c r="LE128" s="1639"/>
      <c r="LF128" s="1639"/>
      <c r="LG128" s="1639"/>
      <c r="LH128" s="1639"/>
      <c r="LI128" s="1639"/>
      <c r="LJ128" s="1639"/>
      <c r="LK128" s="1639"/>
      <c r="LL128" s="1639"/>
      <c r="LM128" s="1639"/>
      <c r="LN128" s="1639"/>
      <c r="LO128" s="1639"/>
      <c r="LP128" s="1639"/>
    </row>
    <row r="129" s="1481" customFormat="1" ht="47" customHeight="1" spans="1:328">
      <c r="A129" s="1499">
        <v>45793</v>
      </c>
      <c r="B129" s="1500" t="s">
        <v>527</v>
      </c>
      <c r="C129" s="1501" t="s">
        <v>98</v>
      </c>
      <c r="D129" s="1502">
        <v>4500166755</v>
      </c>
      <c r="E129" s="2253" t="s">
        <v>586</v>
      </c>
      <c r="F129" s="1502" t="s">
        <v>587</v>
      </c>
      <c r="G129" s="1505" t="s">
        <v>76</v>
      </c>
      <c r="H129" s="1505" t="s">
        <v>76</v>
      </c>
      <c r="I129" s="1532" t="s">
        <v>77</v>
      </c>
      <c r="J129" s="1522">
        <v>768</v>
      </c>
      <c r="K129" s="1534">
        <v>0</v>
      </c>
      <c r="L129" s="1534">
        <v>96</v>
      </c>
      <c r="M129" s="1534">
        <f t="shared" si="87"/>
        <v>8</v>
      </c>
      <c r="N129" s="1536">
        <v>45840</v>
      </c>
      <c r="O129" s="1536">
        <f t="shared" ref="O129:O134" si="118">N129-4</f>
        <v>45836</v>
      </c>
      <c r="P129" s="1537" t="s">
        <v>88</v>
      </c>
      <c r="Q129" s="1562" t="s">
        <v>78</v>
      </c>
      <c r="R129" s="1563"/>
      <c r="S129" s="1563"/>
      <c r="T129" s="1563"/>
      <c r="U129" s="1563"/>
      <c r="V129" s="1532"/>
      <c r="W129" s="2308" t="s">
        <v>111</v>
      </c>
      <c r="X129" s="1565">
        <v>45803</v>
      </c>
      <c r="Y129" s="1589" t="s">
        <v>88</v>
      </c>
      <c r="Z129" s="1589">
        <v>45807</v>
      </c>
      <c r="AA129" s="1589"/>
      <c r="AB129" s="1589"/>
      <c r="AC129" s="1580" t="s">
        <v>530</v>
      </c>
      <c r="AD129" s="1590" t="s">
        <v>531</v>
      </c>
      <c r="AE129" s="2277">
        <v>0.5188</v>
      </c>
      <c r="AF129" s="2278">
        <f t="shared" si="104"/>
        <v>398.4384</v>
      </c>
      <c r="AG129" s="1504"/>
      <c r="AH129" s="1609" t="s">
        <v>81</v>
      </c>
      <c r="AI129" s="1799">
        <f t="shared" si="80"/>
        <v>768</v>
      </c>
      <c r="AJ129" s="1609">
        <v>9</v>
      </c>
      <c r="AK129" s="1610">
        <f t="shared" si="105"/>
        <v>768</v>
      </c>
      <c r="AL129" s="1610"/>
      <c r="AM129" s="1610">
        <f t="shared" si="106"/>
        <v>32</v>
      </c>
      <c r="AN129" s="1610"/>
      <c r="AO129" s="1610"/>
      <c r="AP129" s="1610"/>
      <c r="AQ129" s="1610"/>
      <c r="AR129" s="1610" t="s">
        <v>63</v>
      </c>
      <c r="AS129" s="1610">
        <f t="shared" si="107"/>
        <v>768</v>
      </c>
      <c r="AT129" s="1610"/>
      <c r="AU129" s="1622">
        <f t="shared" si="108"/>
        <v>85.3333333333333</v>
      </c>
      <c r="AV129" s="1622">
        <f t="shared" si="109"/>
        <v>85.3333333333333</v>
      </c>
      <c r="AW129" s="1622">
        <f t="shared" si="110"/>
        <v>85.3333333333333</v>
      </c>
      <c r="AX129" s="1622">
        <f t="shared" si="111"/>
        <v>85.3333333333333</v>
      </c>
      <c r="AY129" s="1622">
        <f t="shared" si="112"/>
        <v>85.3333333333333</v>
      </c>
      <c r="AZ129" s="1622">
        <f t="shared" si="113"/>
        <v>85.3333333333333</v>
      </c>
      <c r="BA129" s="1622">
        <f t="shared" si="114"/>
        <v>85.3333333333333</v>
      </c>
      <c r="BB129" s="1622">
        <f t="shared" si="115"/>
        <v>85.3333333333333</v>
      </c>
      <c r="BC129" s="1622">
        <f t="shared" si="116"/>
        <v>85.3333333333333</v>
      </c>
      <c r="BD129" s="1622">
        <f t="shared" si="88"/>
        <v>81.7777777777778</v>
      </c>
      <c r="BE129" s="1622">
        <f t="shared" si="89"/>
        <v>3.55555555555556</v>
      </c>
      <c r="BF129" s="1534">
        <f t="shared" si="117"/>
        <v>0</v>
      </c>
      <c r="BG129" s="1638"/>
      <c r="BH129" s="1639"/>
      <c r="BI129" s="1639"/>
      <c r="BJ129" s="1639"/>
      <c r="BK129" s="1639"/>
      <c r="BL129" s="1639"/>
      <c r="BM129" s="1639"/>
      <c r="BN129" s="1639"/>
      <c r="BO129" s="1639"/>
      <c r="BP129" s="1639"/>
      <c r="BQ129" s="1639"/>
      <c r="BR129" s="1639"/>
      <c r="BS129" s="1639"/>
      <c r="BT129" s="1639"/>
      <c r="BU129" s="1639"/>
      <c r="BV129" s="1639"/>
      <c r="BW129" s="1639"/>
      <c r="BX129" s="1639"/>
      <c r="BY129" s="1639"/>
      <c r="BZ129" s="1639"/>
      <c r="CA129" s="1639"/>
      <c r="CB129" s="1639"/>
      <c r="CC129" s="1639"/>
      <c r="CD129" s="1639"/>
      <c r="CE129" s="1639"/>
      <c r="CF129" s="1639"/>
      <c r="CG129" s="1639"/>
      <c r="CH129" s="1639"/>
      <c r="CI129" s="1639"/>
      <c r="CJ129" s="1639"/>
      <c r="CK129" s="1639"/>
      <c r="CL129" s="1639"/>
      <c r="CM129" s="1639"/>
      <c r="CN129" s="1639"/>
      <c r="CO129" s="1639"/>
      <c r="CP129" s="1639"/>
      <c r="CQ129" s="1639"/>
      <c r="CR129" s="1639"/>
      <c r="CS129" s="1639"/>
      <c r="CT129" s="1639"/>
      <c r="CU129" s="1639"/>
      <c r="CV129" s="1639"/>
      <c r="CW129" s="1639"/>
      <c r="CX129" s="1639"/>
      <c r="CY129" s="1639"/>
      <c r="CZ129" s="1639"/>
      <c r="DA129" s="1639"/>
      <c r="DB129" s="1639"/>
      <c r="DC129" s="1639"/>
      <c r="DD129" s="1639"/>
      <c r="DE129" s="1639"/>
      <c r="DF129" s="1639"/>
      <c r="DG129" s="1639"/>
      <c r="DH129" s="1639"/>
      <c r="DI129" s="1639"/>
      <c r="DJ129" s="1639"/>
      <c r="DK129" s="1639"/>
      <c r="DL129" s="1639"/>
      <c r="DM129" s="1639"/>
      <c r="DN129" s="1639"/>
      <c r="DO129" s="1639"/>
      <c r="DP129" s="1639"/>
      <c r="DQ129" s="1639"/>
      <c r="DR129" s="1639"/>
      <c r="DS129" s="1639"/>
      <c r="DT129" s="1639"/>
      <c r="DU129" s="1639"/>
      <c r="DV129" s="1639"/>
      <c r="DW129" s="1639"/>
      <c r="DX129" s="1639"/>
      <c r="DY129" s="1639"/>
      <c r="DZ129" s="1639"/>
      <c r="EA129" s="1639"/>
      <c r="EB129" s="1639"/>
      <c r="EC129" s="1639"/>
      <c r="ED129" s="1639"/>
      <c r="EE129" s="1639"/>
      <c r="EF129" s="1639"/>
      <c r="EG129" s="1639"/>
      <c r="EH129" s="1639"/>
      <c r="EI129" s="1639"/>
      <c r="EJ129" s="1639"/>
      <c r="EK129" s="1639"/>
      <c r="EL129" s="1639"/>
      <c r="EM129" s="1639"/>
      <c r="EN129" s="1639"/>
      <c r="EO129" s="1639"/>
      <c r="EP129" s="1639"/>
      <c r="EQ129" s="1639"/>
      <c r="ER129" s="1639"/>
      <c r="ES129" s="1639"/>
      <c r="ET129" s="1639"/>
      <c r="EU129" s="1639"/>
      <c r="EV129" s="1639"/>
      <c r="EW129" s="1639"/>
      <c r="EX129" s="1639"/>
      <c r="EY129" s="1639"/>
      <c r="EZ129" s="1639"/>
      <c r="FA129" s="1639"/>
      <c r="FB129" s="1639"/>
      <c r="FC129" s="1639"/>
      <c r="FD129" s="1639"/>
      <c r="FE129" s="1639"/>
      <c r="FF129" s="1639"/>
      <c r="FG129" s="1639"/>
      <c r="FH129" s="1639"/>
      <c r="FI129" s="1639"/>
      <c r="FJ129" s="1639"/>
      <c r="FK129" s="1639"/>
      <c r="FL129" s="1639"/>
      <c r="FM129" s="1639"/>
      <c r="FN129" s="1639"/>
      <c r="FO129" s="1639"/>
      <c r="FP129" s="1639"/>
      <c r="FQ129" s="1639"/>
      <c r="FR129" s="1639"/>
      <c r="FS129" s="1639"/>
      <c r="FT129" s="1639"/>
      <c r="FU129" s="1639"/>
      <c r="FV129" s="1639"/>
      <c r="FW129" s="1639"/>
      <c r="FX129" s="1639"/>
      <c r="FY129" s="1639"/>
      <c r="FZ129" s="1639"/>
      <c r="GA129" s="1639"/>
      <c r="GB129" s="1639"/>
      <c r="GC129" s="1639"/>
      <c r="GD129" s="1639"/>
      <c r="GE129" s="1639"/>
      <c r="GF129" s="1639"/>
      <c r="GG129" s="1639"/>
      <c r="GH129" s="1639"/>
      <c r="GI129" s="1639"/>
      <c r="GJ129" s="1639"/>
      <c r="GK129" s="1639"/>
      <c r="GL129" s="1639"/>
      <c r="GM129" s="1639"/>
      <c r="GN129" s="1639"/>
      <c r="GO129" s="1639"/>
      <c r="GP129" s="1639"/>
      <c r="GQ129" s="1639"/>
      <c r="GR129" s="1639"/>
      <c r="GS129" s="1639"/>
      <c r="GT129" s="1639"/>
      <c r="GU129" s="1639"/>
      <c r="GV129" s="1639"/>
      <c r="GW129" s="1639"/>
      <c r="GX129" s="1639"/>
      <c r="GY129" s="1639"/>
      <c r="GZ129" s="1639"/>
      <c r="HA129" s="1639"/>
      <c r="HB129" s="1639"/>
      <c r="HC129" s="1639"/>
      <c r="HD129" s="1639"/>
      <c r="HE129" s="1639"/>
      <c r="HF129" s="1639"/>
      <c r="HG129" s="1639"/>
      <c r="HH129" s="1639"/>
      <c r="HI129" s="1639"/>
      <c r="HJ129" s="1639"/>
      <c r="HK129" s="1639"/>
      <c r="HL129" s="1639"/>
      <c r="HM129" s="1639"/>
      <c r="HN129" s="1639"/>
      <c r="HO129" s="1639"/>
      <c r="HP129" s="1639"/>
      <c r="HQ129" s="1639"/>
      <c r="HR129" s="1639"/>
      <c r="HS129" s="1639"/>
      <c r="HT129" s="1639"/>
      <c r="HU129" s="1639"/>
      <c r="HV129" s="1639"/>
      <c r="HW129" s="1639"/>
      <c r="HX129" s="1639"/>
      <c r="HY129" s="1639"/>
      <c r="HZ129" s="1639"/>
      <c r="IA129" s="1639"/>
      <c r="IB129" s="1639"/>
      <c r="IC129" s="1639"/>
      <c r="ID129" s="1639"/>
      <c r="IE129" s="1639"/>
      <c r="IF129" s="1639"/>
      <c r="IG129" s="1639"/>
      <c r="IH129" s="1639"/>
      <c r="II129" s="1639"/>
      <c r="IJ129" s="1639"/>
      <c r="IK129" s="1639"/>
      <c r="IL129" s="1639"/>
      <c r="IM129" s="1639"/>
      <c r="IN129" s="1639"/>
      <c r="IO129" s="1639"/>
      <c r="IP129" s="1639"/>
      <c r="IQ129" s="1639"/>
      <c r="IR129" s="1639"/>
      <c r="IS129" s="1639"/>
      <c r="IT129" s="1639"/>
      <c r="IU129" s="1639"/>
      <c r="IV129" s="1639"/>
      <c r="IW129" s="1639"/>
      <c r="IX129" s="1639"/>
      <c r="IY129" s="1639"/>
      <c r="IZ129" s="1639"/>
      <c r="JA129" s="1639"/>
      <c r="JB129" s="1639"/>
      <c r="JC129" s="1639"/>
      <c r="JD129" s="1639"/>
      <c r="JE129" s="1639"/>
      <c r="JF129" s="1639"/>
      <c r="JG129" s="1639"/>
      <c r="JH129" s="1639"/>
      <c r="JI129" s="1639"/>
      <c r="JJ129" s="1639"/>
      <c r="JK129" s="1639"/>
      <c r="JL129" s="1639"/>
      <c r="JM129" s="1639"/>
      <c r="JN129" s="1639"/>
      <c r="JO129" s="1639"/>
      <c r="JP129" s="1639"/>
      <c r="JQ129" s="1639"/>
      <c r="JR129" s="1639"/>
      <c r="JS129" s="1639"/>
      <c r="JT129" s="1639"/>
      <c r="JU129" s="1639"/>
      <c r="JV129" s="1639"/>
      <c r="JW129" s="1639"/>
      <c r="JX129" s="1639"/>
      <c r="JY129" s="1639"/>
      <c r="JZ129" s="1639"/>
      <c r="KA129" s="1639"/>
      <c r="KB129" s="1639"/>
      <c r="KC129" s="1639"/>
      <c r="KD129" s="1639"/>
      <c r="KE129" s="1639"/>
      <c r="KF129" s="1639"/>
      <c r="KG129" s="1639"/>
      <c r="KH129" s="1639"/>
      <c r="KI129" s="1639"/>
      <c r="KJ129" s="1639"/>
      <c r="KK129" s="1639"/>
      <c r="KL129" s="1639"/>
      <c r="KM129" s="1639"/>
      <c r="KN129" s="1639"/>
      <c r="KO129" s="1639"/>
      <c r="KP129" s="1639"/>
      <c r="KQ129" s="1639"/>
      <c r="KR129" s="1639"/>
      <c r="KS129" s="1639"/>
      <c r="KT129" s="1639"/>
      <c r="KU129" s="1639"/>
      <c r="KV129" s="1639"/>
      <c r="KW129" s="1639"/>
      <c r="KX129" s="1639"/>
      <c r="KY129" s="1639"/>
      <c r="KZ129" s="1639"/>
      <c r="LA129" s="1639"/>
      <c r="LB129" s="1639"/>
      <c r="LC129" s="1639"/>
      <c r="LD129" s="1639"/>
      <c r="LE129" s="1639"/>
      <c r="LF129" s="1639"/>
      <c r="LG129" s="1639"/>
      <c r="LH129" s="1639"/>
      <c r="LI129" s="1639"/>
      <c r="LJ129" s="1639"/>
      <c r="LK129" s="1639"/>
      <c r="LL129" s="1639"/>
      <c r="LM129" s="1639"/>
      <c r="LN129" s="1639"/>
      <c r="LO129" s="1639"/>
      <c r="LP129" s="1639"/>
    </row>
    <row r="130" s="1481" customFormat="1" ht="47" customHeight="1" spans="1:328">
      <c r="A130" s="1499">
        <v>45818</v>
      </c>
      <c r="B130" s="1500" t="s">
        <v>213</v>
      </c>
      <c r="C130" s="1501" t="s">
        <v>98</v>
      </c>
      <c r="D130" s="1502">
        <v>4500169586</v>
      </c>
      <c r="E130" s="2253">
        <v>5149181</v>
      </c>
      <c r="F130" s="1502" t="s">
        <v>588</v>
      </c>
      <c r="G130" s="1505" t="s">
        <v>101</v>
      </c>
      <c r="H130" s="1505" t="s">
        <v>101</v>
      </c>
      <c r="I130" s="1505" t="s">
        <v>102</v>
      </c>
      <c r="J130" s="1522">
        <v>12480</v>
      </c>
      <c r="K130" s="1534">
        <v>0</v>
      </c>
      <c r="L130" s="1534">
        <v>24</v>
      </c>
      <c r="M130" s="1534">
        <f t="shared" si="87"/>
        <v>520</v>
      </c>
      <c r="N130" s="1536">
        <v>45840</v>
      </c>
      <c r="O130" s="1536">
        <f t="shared" si="118"/>
        <v>45836</v>
      </c>
      <c r="P130" s="1537" t="s">
        <v>88</v>
      </c>
      <c r="Q130" s="1562" t="s">
        <v>78</v>
      </c>
      <c r="R130" s="1563"/>
      <c r="S130" s="1563"/>
      <c r="T130" s="1563"/>
      <c r="U130" s="1563"/>
      <c r="V130" s="1532"/>
      <c r="W130" s="1532" t="s">
        <v>111</v>
      </c>
      <c r="X130" s="1565">
        <v>45819</v>
      </c>
      <c r="Y130" s="1589" t="s">
        <v>88</v>
      </c>
      <c r="Z130" s="1589" t="s">
        <v>88</v>
      </c>
      <c r="AA130" s="1589" t="s">
        <v>88</v>
      </c>
      <c r="AB130" s="1589"/>
      <c r="AC130" s="1580" t="s">
        <v>589</v>
      </c>
      <c r="AD130" s="1590" t="s">
        <v>219</v>
      </c>
      <c r="AE130" s="2277">
        <v>0.5248</v>
      </c>
      <c r="AF130" s="2278">
        <f t="shared" si="104"/>
        <v>6549.504</v>
      </c>
      <c r="AG130" s="1504"/>
      <c r="AH130" s="1609" t="s">
        <v>81</v>
      </c>
      <c r="AI130" s="1799">
        <f t="shared" si="80"/>
        <v>12480</v>
      </c>
      <c r="AJ130" s="1609">
        <v>9</v>
      </c>
      <c r="AK130" s="1610">
        <f t="shared" si="105"/>
        <v>12480</v>
      </c>
      <c r="AL130" s="1610"/>
      <c r="AM130" s="1610">
        <f t="shared" si="106"/>
        <v>520</v>
      </c>
      <c r="AN130" s="1610"/>
      <c r="AO130" s="1610"/>
      <c r="AP130" s="1610"/>
      <c r="AQ130" s="1610"/>
      <c r="AR130" s="1610" t="s">
        <v>63</v>
      </c>
      <c r="AS130" s="1610">
        <f t="shared" si="107"/>
        <v>12480</v>
      </c>
      <c r="AT130" s="1610"/>
      <c r="AU130" s="1622">
        <f t="shared" si="108"/>
        <v>1386.66666666667</v>
      </c>
      <c r="AV130" s="1622">
        <f t="shared" si="109"/>
        <v>1386.66666666667</v>
      </c>
      <c r="AW130" s="1622">
        <f t="shared" si="110"/>
        <v>1386.66666666667</v>
      </c>
      <c r="AX130" s="1622">
        <f t="shared" si="111"/>
        <v>1386.66666666667</v>
      </c>
      <c r="AY130" s="1622">
        <f t="shared" si="112"/>
        <v>1386.66666666667</v>
      </c>
      <c r="AZ130" s="1622">
        <f t="shared" si="113"/>
        <v>1386.66666666667</v>
      </c>
      <c r="BA130" s="1622">
        <f t="shared" si="114"/>
        <v>1386.66666666667</v>
      </c>
      <c r="BB130" s="1622">
        <f t="shared" si="115"/>
        <v>1386.66666666667</v>
      </c>
      <c r="BC130" s="1622">
        <f t="shared" si="116"/>
        <v>1386.66666666667</v>
      </c>
      <c r="BD130" s="1622">
        <f t="shared" si="88"/>
        <v>1328.88888888889</v>
      </c>
      <c r="BE130" s="1622">
        <f t="shared" si="89"/>
        <v>57.7777777777778</v>
      </c>
      <c r="BF130" s="1534"/>
      <c r="BG130" s="1638"/>
      <c r="BH130" s="1639"/>
      <c r="BI130" s="1639"/>
      <c r="BJ130" s="1639"/>
      <c r="BK130" s="1639"/>
      <c r="BL130" s="1639"/>
      <c r="BM130" s="1639"/>
      <c r="BN130" s="1639"/>
      <c r="BO130" s="1639"/>
      <c r="BP130" s="1639"/>
      <c r="BQ130" s="1639"/>
      <c r="BR130" s="1639"/>
      <c r="BS130" s="1639"/>
      <c r="BT130" s="1639"/>
      <c r="BU130" s="1639"/>
      <c r="BV130" s="1639"/>
      <c r="BW130" s="1639"/>
      <c r="BX130" s="1639"/>
      <c r="BY130" s="1639"/>
      <c r="BZ130" s="1639"/>
      <c r="CA130" s="1639"/>
      <c r="CB130" s="1639"/>
      <c r="CC130" s="1639"/>
      <c r="CD130" s="1639"/>
      <c r="CE130" s="1639"/>
      <c r="CF130" s="1639"/>
      <c r="CG130" s="1639"/>
      <c r="CH130" s="1639"/>
      <c r="CI130" s="1639"/>
      <c r="CJ130" s="1639"/>
      <c r="CK130" s="1639"/>
      <c r="CL130" s="1639"/>
      <c r="CM130" s="1639"/>
      <c r="CN130" s="1639"/>
      <c r="CO130" s="1639"/>
      <c r="CP130" s="1639"/>
      <c r="CQ130" s="1639"/>
      <c r="CR130" s="1639"/>
      <c r="CS130" s="1639"/>
      <c r="CT130" s="1639"/>
      <c r="CU130" s="1639"/>
      <c r="CV130" s="1639"/>
      <c r="CW130" s="1639"/>
      <c r="CX130" s="1639"/>
      <c r="CY130" s="1639"/>
      <c r="CZ130" s="1639"/>
      <c r="DA130" s="1639"/>
      <c r="DB130" s="1639"/>
      <c r="DC130" s="1639"/>
      <c r="DD130" s="1639"/>
      <c r="DE130" s="1639"/>
      <c r="DF130" s="1639"/>
      <c r="DG130" s="1639"/>
      <c r="DH130" s="1639"/>
      <c r="DI130" s="1639"/>
      <c r="DJ130" s="1639"/>
      <c r="DK130" s="1639"/>
      <c r="DL130" s="1639"/>
      <c r="DM130" s="1639"/>
      <c r="DN130" s="1639"/>
      <c r="DO130" s="1639"/>
      <c r="DP130" s="1639"/>
      <c r="DQ130" s="1639"/>
      <c r="DR130" s="1639"/>
      <c r="DS130" s="1639"/>
      <c r="DT130" s="1639"/>
      <c r="DU130" s="1639"/>
      <c r="DV130" s="1639"/>
      <c r="DW130" s="1639"/>
      <c r="DX130" s="1639"/>
      <c r="DY130" s="1639"/>
      <c r="DZ130" s="1639"/>
      <c r="EA130" s="1639"/>
      <c r="EB130" s="1639"/>
      <c r="EC130" s="1639"/>
      <c r="ED130" s="1639"/>
      <c r="EE130" s="1639"/>
      <c r="EF130" s="1639"/>
      <c r="EG130" s="1639"/>
      <c r="EH130" s="1639"/>
      <c r="EI130" s="1639"/>
      <c r="EJ130" s="1639"/>
      <c r="EK130" s="1639"/>
      <c r="EL130" s="1639"/>
      <c r="EM130" s="1639"/>
      <c r="EN130" s="1639"/>
      <c r="EO130" s="1639"/>
      <c r="EP130" s="1639"/>
      <c r="EQ130" s="1639"/>
      <c r="ER130" s="1639"/>
      <c r="ES130" s="1639"/>
      <c r="ET130" s="1639"/>
      <c r="EU130" s="1639"/>
      <c r="EV130" s="1639"/>
      <c r="EW130" s="1639"/>
      <c r="EX130" s="1639"/>
      <c r="EY130" s="1639"/>
      <c r="EZ130" s="1639"/>
      <c r="FA130" s="1639"/>
      <c r="FB130" s="1639"/>
      <c r="FC130" s="1639"/>
      <c r="FD130" s="1639"/>
      <c r="FE130" s="1639"/>
      <c r="FF130" s="1639"/>
      <c r="FG130" s="1639"/>
      <c r="FH130" s="1639"/>
      <c r="FI130" s="1639"/>
      <c r="FJ130" s="1639"/>
      <c r="FK130" s="1639"/>
      <c r="FL130" s="1639"/>
      <c r="FM130" s="1639"/>
      <c r="FN130" s="1639"/>
      <c r="FO130" s="1639"/>
      <c r="FP130" s="1639"/>
      <c r="FQ130" s="1639"/>
      <c r="FR130" s="1639"/>
      <c r="FS130" s="1639"/>
      <c r="FT130" s="1639"/>
      <c r="FU130" s="1639"/>
      <c r="FV130" s="1639"/>
      <c r="FW130" s="1639"/>
      <c r="FX130" s="1639"/>
      <c r="FY130" s="1639"/>
      <c r="FZ130" s="1639"/>
      <c r="GA130" s="1639"/>
      <c r="GB130" s="1639"/>
      <c r="GC130" s="1639"/>
      <c r="GD130" s="1639"/>
      <c r="GE130" s="1639"/>
      <c r="GF130" s="1639"/>
      <c r="GG130" s="1639"/>
      <c r="GH130" s="1639"/>
      <c r="GI130" s="1639"/>
      <c r="GJ130" s="1639"/>
      <c r="GK130" s="1639"/>
      <c r="GL130" s="1639"/>
      <c r="GM130" s="1639"/>
      <c r="GN130" s="1639"/>
      <c r="GO130" s="1639"/>
      <c r="GP130" s="1639"/>
      <c r="GQ130" s="1639"/>
      <c r="GR130" s="1639"/>
      <c r="GS130" s="1639"/>
      <c r="GT130" s="1639"/>
      <c r="GU130" s="1639"/>
      <c r="GV130" s="1639"/>
      <c r="GW130" s="1639"/>
      <c r="GX130" s="1639"/>
      <c r="GY130" s="1639"/>
      <c r="GZ130" s="1639"/>
      <c r="HA130" s="1639"/>
      <c r="HB130" s="1639"/>
      <c r="HC130" s="1639"/>
      <c r="HD130" s="1639"/>
      <c r="HE130" s="1639"/>
      <c r="HF130" s="1639"/>
      <c r="HG130" s="1639"/>
      <c r="HH130" s="1639"/>
      <c r="HI130" s="1639"/>
      <c r="HJ130" s="1639"/>
      <c r="HK130" s="1639"/>
      <c r="HL130" s="1639"/>
      <c r="HM130" s="1639"/>
      <c r="HN130" s="1639"/>
      <c r="HO130" s="1639"/>
      <c r="HP130" s="1639"/>
      <c r="HQ130" s="1639"/>
      <c r="HR130" s="1639"/>
      <c r="HS130" s="1639"/>
      <c r="HT130" s="1639"/>
      <c r="HU130" s="1639"/>
      <c r="HV130" s="1639"/>
      <c r="HW130" s="1639"/>
      <c r="HX130" s="1639"/>
      <c r="HY130" s="1639"/>
      <c r="HZ130" s="1639"/>
      <c r="IA130" s="1639"/>
      <c r="IB130" s="1639"/>
      <c r="IC130" s="1639"/>
      <c r="ID130" s="1639"/>
      <c r="IE130" s="1639"/>
      <c r="IF130" s="1639"/>
      <c r="IG130" s="1639"/>
      <c r="IH130" s="1639"/>
      <c r="II130" s="1639"/>
      <c r="IJ130" s="1639"/>
      <c r="IK130" s="1639"/>
      <c r="IL130" s="1639"/>
      <c r="IM130" s="1639"/>
      <c r="IN130" s="1639"/>
      <c r="IO130" s="1639"/>
      <c r="IP130" s="1639"/>
      <c r="IQ130" s="1639"/>
      <c r="IR130" s="1639"/>
      <c r="IS130" s="1639"/>
      <c r="IT130" s="1639"/>
      <c r="IU130" s="1639"/>
      <c r="IV130" s="1639"/>
      <c r="IW130" s="1639"/>
      <c r="IX130" s="1639"/>
      <c r="IY130" s="1639"/>
      <c r="IZ130" s="1639"/>
      <c r="JA130" s="1639"/>
      <c r="JB130" s="1639"/>
      <c r="JC130" s="1639"/>
      <c r="JD130" s="1639"/>
      <c r="JE130" s="1639"/>
      <c r="JF130" s="1639"/>
      <c r="JG130" s="1639"/>
      <c r="JH130" s="1639"/>
      <c r="JI130" s="1639"/>
      <c r="JJ130" s="1639"/>
      <c r="JK130" s="1639"/>
      <c r="JL130" s="1639"/>
      <c r="JM130" s="1639"/>
      <c r="JN130" s="1639"/>
      <c r="JO130" s="1639"/>
      <c r="JP130" s="1639"/>
      <c r="JQ130" s="1639"/>
      <c r="JR130" s="1639"/>
      <c r="JS130" s="1639"/>
      <c r="JT130" s="1639"/>
      <c r="JU130" s="1639"/>
      <c r="JV130" s="1639"/>
      <c r="JW130" s="1639"/>
      <c r="JX130" s="1639"/>
      <c r="JY130" s="1639"/>
      <c r="JZ130" s="1639"/>
      <c r="KA130" s="1639"/>
      <c r="KB130" s="1639"/>
      <c r="KC130" s="1639"/>
      <c r="KD130" s="1639"/>
      <c r="KE130" s="1639"/>
      <c r="KF130" s="1639"/>
      <c r="KG130" s="1639"/>
      <c r="KH130" s="1639"/>
      <c r="KI130" s="1639"/>
      <c r="KJ130" s="1639"/>
      <c r="KK130" s="1639"/>
      <c r="KL130" s="1639"/>
      <c r="KM130" s="1639"/>
      <c r="KN130" s="1639"/>
      <c r="KO130" s="1639"/>
      <c r="KP130" s="1639"/>
      <c r="KQ130" s="1639"/>
      <c r="KR130" s="1639"/>
      <c r="KS130" s="1639"/>
      <c r="KT130" s="1639"/>
      <c r="KU130" s="1639"/>
      <c r="KV130" s="1639"/>
      <c r="KW130" s="1639"/>
      <c r="KX130" s="1639"/>
      <c r="KY130" s="1639"/>
      <c r="KZ130" s="1639"/>
      <c r="LA130" s="1639"/>
      <c r="LB130" s="1639"/>
      <c r="LC130" s="1639"/>
      <c r="LD130" s="1639"/>
      <c r="LE130" s="1639"/>
      <c r="LF130" s="1639"/>
      <c r="LG130" s="1639"/>
      <c r="LH130" s="1639"/>
      <c r="LI130" s="1639"/>
      <c r="LJ130" s="1639"/>
      <c r="LK130" s="1639"/>
      <c r="LL130" s="1639"/>
      <c r="LM130" s="1639"/>
      <c r="LN130" s="1639"/>
      <c r="LO130" s="1639"/>
      <c r="LP130" s="1639"/>
    </row>
    <row r="131" s="1481" customFormat="1" ht="47" customHeight="1" spans="1:328">
      <c r="A131" s="1499">
        <v>45813</v>
      </c>
      <c r="B131" s="1500" t="s">
        <v>527</v>
      </c>
      <c r="C131" s="1501" t="s">
        <v>98</v>
      </c>
      <c r="D131" s="1502">
        <v>4500168947</v>
      </c>
      <c r="E131" s="1503" t="s">
        <v>590</v>
      </c>
      <c r="F131" s="1502" t="s">
        <v>591</v>
      </c>
      <c r="G131" s="1505" t="s">
        <v>76</v>
      </c>
      <c r="H131" s="1505" t="s">
        <v>76</v>
      </c>
      <c r="I131" s="1532" t="s">
        <v>77</v>
      </c>
      <c r="J131" s="1522">
        <v>384</v>
      </c>
      <c r="K131" s="1534">
        <v>0</v>
      </c>
      <c r="L131" s="1534">
        <v>96</v>
      </c>
      <c r="M131" s="1534">
        <f t="shared" si="87"/>
        <v>4</v>
      </c>
      <c r="N131" s="1536">
        <v>45847</v>
      </c>
      <c r="O131" s="1536">
        <f t="shared" si="118"/>
        <v>45843</v>
      </c>
      <c r="P131" s="1537" t="s">
        <v>88</v>
      </c>
      <c r="Q131" s="1562" t="s">
        <v>78</v>
      </c>
      <c r="R131" s="1563"/>
      <c r="S131" s="1563"/>
      <c r="T131" s="1563"/>
      <c r="U131" s="1563"/>
      <c r="V131" s="1532"/>
      <c r="W131" s="1532" t="s">
        <v>111</v>
      </c>
      <c r="X131" s="1565">
        <v>45817</v>
      </c>
      <c r="Y131" s="1589" t="s">
        <v>88</v>
      </c>
      <c r="Z131" s="1589" t="s">
        <v>592</v>
      </c>
      <c r="AA131" s="1589"/>
      <c r="AB131" s="1589"/>
      <c r="AC131" s="1580" t="s">
        <v>593</v>
      </c>
      <c r="AD131" s="1590" t="s">
        <v>531</v>
      </c>
      <c r="AE131" s="2277">
        <v>0.5226</v>
      </c>
      <c r="AF131" s="2278">
        <f t="shared" si="104"/>
        <v>200.6784</v>
      </c>
      <c r="AG131" s="1504"/>
      <c r="AH131" s="1609" t="s">
        <v>81</v>
      </c>
      <c r="AI131" s="1799">
        <f t="shared" si="80"/>
        <v>384</v>
      </c>
      <c r="AJ131" s="1609">
        <v>9</v>
      </c>
      <c r="AK131" s="1610">
        <f t="shared" si="105"/>
        <v>384</v>
      </c>
      <c r="AL131" s="1610"/>
      <c r="AM131" s="1610">
        <f t="shared" si="106"/>
        <v>16</v>
      </c>
      <c r="AN131" s="1610"/>
      <c r="AO131" s="1610"/>
      <c r="AP131" s="1610"/>
      <c r="AQ131" s="1610"/>
      <c r="AR131" s="1610" t="s">
        <v>63</v>
      </c>
      <c r="AS131" s="1610">
        <f t="shared" si="107"/>
        <v>384</v>
      </c>
      <c r="AT131" s="1610"/>
      <c r="AU131" s="1622">
        <f t="shared" si="108"/>
        <v>42.6666666666667</v>
      </c>
      <c r="AV131" s="1622">
        <f t="shared" si="109"/>
        <v>42.6666666666667</v>
      </c>
      <c r="AW131" s="1622">
        <f t="shared" si="110"/>
        <v>42.6666666666667</v>
      </c>
      <c r="AX131" s="1622">
        <f t="shared" si="111"/>
        <v>42.6666666666667</v>
      </c>
      <c r="AY131" s="1622">
        <f t="shared" si="112"/>
        <v>42.6666666666667</v>
      </c>
      <c r="AZ131" s="1622">
        <f t="shared" si="113"/>
        <v>42.6666666666667</v>
      </c>
      <c r="BA131" s="1622">
        <f t="shared" si="114"/>
        <v>42.6666666666667</v>
      </c>
      <c r="BB131" s="1622">
        <f t="shared" si="115"/>
        <v>42.6666666666667</v>
      </c>
      <c r="BC131" s="1622">
        <f t="shared" si="116"/>
        <v>42.6666666666667</v>
      </c>
      <c r="BD131" s="1622">
        <f t="shared" si="88"/>
        <v>40.8888888888889</v>
      </c>
      <c r="BE131" s="1622">
        <f t="shared" si="89"/>
        <v>1.77777777777778</v>
      </c>
      <c r="BF131" s="1534"/>
      <c r="BG131" s="1638"/>
      <c r="BH131" s="1639"/>
      <c r="BI131" s="1639"/>
      <c r="BJ131" s="1639"/>
      <c r="BK131" s="1639"/>
      <c r="BL131" s="1639"/>
      <c r="BM131" s="1639"/>
      <c r="BN131" s="1639"/>
      <c r="BO131" s="1639"/>
      <c r="BP131" s="1639"/>
      <c r="BQ131" s="1639"/>
      <c r="BR131" s="1639"/>
      <c r="BS131" s="1639"/>
      <c r="BT131" s="1639"/>
      <c r="BU131" s="1639"/>
      <c r="BV131" s="1639"/>
      <c r="BW131" s="1639"/>
      <c r="BX131" s="1639"/>
      <c r="BY131" s="1639"/>
      <c r="BZ131" s="1639"/>
      <c r="CA131" s="1639"/>
      <c r="CB131" s="1639"/>
      <c r="CC131" s="1639"/>
      <c r="CD131" s="1639"/>
      <c r="CE131" s="1639"/>
      <c r="CF131" s="1639"/>
      <c r="CG131" s="1639"/>
      <c r="CH131" s="1639"/>
      <c r="CI131" s="1639"/>
      <c r="CJ131" s="1639"/>
      <c r="CK131" s="1639"/>
      <c r="CL131" s="1639"/>
      <c r="CM131" s="1639"/>
      <c r="CN131" s="1639"/>
      <c r="CO131" s="1639"/>
      <c r="CP131" s="1639"/>
      <c r="CQ131" s="1639"/>
      <c r="CR131" s="1639"/>
      <c r="CS131" s="1639"/>
      <c r="CT131" s="1639"/>
      <c r="CU131" s="1639"/>
      <c r="CV131" s="1639"/>
      <c r="CW131" s="1639"/>
      <c r="CX131" s="1639"/>
      <c r="CY131" s="1639"/>
      <c r="CZ131" s="1639"/>
      <c r="DA131" s="1639"/>
      <c r="DB131" s="1639"/>
      <c r="DC131" s="1639"/>
      <c r="DD131" s="1639"/>
      <c r="DE131" s="1639"/>
      <c r="DF131" s="1639"/>
      <c r="DG131" s="1639"/>
      <c r="DH131" s="1639"/>
      <c r="DI131" s="1639"/>
      <c r="DJ131" s="1639"/>
      <c r="DK131" s="1639"/>
      <c r="DL131" s="1639"/>
      <c r="DM131" s="1639"/>
      <c r="DN131" s="1639"/>
      <c r="DO131" s="1639"/>
      <c r="DP131" s="1639"/>
      <c r="DQ131" s="1639"/>
      <c r="DR131" s="1639"/>
      <c r="DS131" s="1639"/>
      <c r="DT131" s="1639"/>
      <c r="DU131" s="1639"/>
      <c r="DV131" s="1639"/>
      <c r="DW131" s="1639"/>
      <c r="DX131" s="1639"/>
      <c r="DY131" s="1639"/>
      <c r="DZ131" s="1639"/>
      <c r="EA131" s="1639"/>
      <c r="EB131" s="1639"/>
      <c r="EC131" s="1639"/>
      <c r="ED131" s="1639"/>
      <c r="EE131" s="1639"/>
      <c r="EF131" s="1639"/>
      <c r="EG131" s="1639"/>
      <c r="EH131" s="1639"/>
      <c r="EI131" s="1639"/>
      <c r="EJ131" s="1639"/>
      <c r="EK131" s="1639"/>
      <c r="EL131" s="1639"/>
      <c r="EM131" s="1639"/>
      <c r="EN131" s="1639"/>
      <c r="EO131" s="1639"/>
      <c r="EP131" s="1639"/>
      <c r="EQ131" s="1639"/>
      <c r="ER131" s="1639"/>
      <c r="ES131" s="1639"/>
      <c r="ET131" s="1639"/>
      <c r="EU131" s="1639"/>
      <c r="EV131" s="1639"/>
      <c r="EW131" s="1639"/>
      <c r="EX131" s="1639"/>
      <c r="EY131" s="1639"/>
      <c r="EZ131" s="1639"/>
      <c r="FA131" s="1639"/>
      <c r="FB131" s="1639"/>
      <c r="FC131" s="1639"/>
      <c r="FD131" s="1639"/>
      <c r="FE131" s="1639"/>
      <c r="FF131" s="1639"/>
      <c r="FG131" s="1639"/>
      <c r="FH131" s="1639"/>
      <c r="FI131" s="1639"/>
      <c r="FJ131" s="1639"/>
      <c r="FK131" s="1639"/>
      <c r="FL131" s="1639"/>
      <c r="FM131" s="1639"/>
      <c r="FN131" s="1639"/>
      <c r="FO131" s="1639"/>
      <c r="FP131" s="1639"/>
      <c r="FQ131" s="1639"/>
      <c r="FR131" s="1639"/>
      <c r="FS131" s="1639"/>
      <c r="FT131" s="1639"/>
      <c r="FU131" s="1639"/>
      <c r="FV131" s="1639"/>
      <c r="FW131" s="1639"/>
      <c r="FX131" s="1639"/>
      <c r="FY131" s="1639"/>
      <c r="FZ131" s="1639"/>
      <c r="GA131" s="1639"/>
      <c r="GB131" s="1639"/>
      <c r="GC131" s="1639"/>
      <c r="GD131" s="1639"/>
      <c r="GE131" s="1639"/>
      <c r="GF131" s="1639"/>
      <c r="GG131" s="1639"/>
      <c r="GH131" s="1639"/>
      <c r="GI131" s="1639"/>
      <c r="GJ131" s="1639"/>
      <c r="GK131" s="1639"/>
      <c r="GL131" s="1639"/>
      <c r="GM131" s="1639"/>
      <c r="GN131" s="1639"/>
      <c r="GO131" s="1639"/>
      <c r="GP131" s="1639"/>
      <c r="GQ131" s="1639"/>
      <c r="GR131" s="1639"/>
      <c r="GS131" s="1639"/>
      <c r="GT131" s="1639"/>
      <c r="GU131" s="1639"/>
      <c r="GV131" s="1639"/>
      <c r="GW131" s="1639"/>
      <c r="GX131" s="1639"/>
      <c r="GY131" s="1639"/>
      <c r="GZ131" s="1639"/>
      <c r="HA131" s="1639"/>
      <c r="HB131" s="1639"/>
      <c r="HC131" s="1639"/>
      <c r="HD131" s="1639"/>
      <c r="HE131" s="1639"/>
      <c r="HF131" s="1639"/>
      <c r="HG131" s="1639"/>
      <c r="HH131" s="1639"/>
      <c r="HI131" s="1639"/>
      <c r="HJ131" s="1639"/>
      <c r="HK131" s="1639"/>
      <c r="HL131" s="1639"/>
      <c r="HM131" s="1639"/>
      <c r="HN131" s="1639"/>
      <c r="HO131" s="1639"/>
      <c r="HP131" s="1639"/>
      <c r="HQ131" s="1639"/>
      <c r="HR131" s="1639"/>
      <c r="HS131" s="1639"/>
      <c r="HT131" s="1639"/>
      <c r="HU131" s="1639"/>
      <c r="HV131" s="1639"/>
      <c r="HW131" s="1639"/>
      <c r="HX131" s="1639"/>
      <c r="HY131" s="1639"/>
      <c r="HZ131" s="1639"/>
      <c r="IA131" s="1639"/>
      <c r="IB131" s="1639"/>
      <c r="IC131" s="1639"/>
      <c r="ID131" s="1639"/>
      <c r="IE131" s="1639"/>
      <c r="IF131" s="1639"/>
      <c r="IG131" s="1639"/>
      <c r="IH131" s="1639"/>
      <c r="II131" s="1639"/>
      <c r="IJ131" s="1639"/>
      <c r="IK131" s="1639"/>
      <c r="IL131" s="1639"/>
      <c r="IM131" s="1639"/>
      <c r="IN131" s="1639"/>
      <c r="IO131" s="1639"/>
      <c r="IP131" s="1639"/>
      <c r="IQ131" s="1639"/>
      <c r="IR131" s="1639"/>
      <c r="IS131" s="1639"/>
      <c r="IT131" s="1639"/>
      <c r="IU131" s="1639"/>
      <c r="IV131" s="1639"/>
      <c r="IW131" s="1639"/>
      <c r="IX131" s="1639"/>
      <c r="IY131" s="1639"/>
      <c r="IZ131" s="1639"/>
      <c r="JA131" s="1639"/>
      <c r="JB131" s="1639"/>
      <c r="JC131" s="1639"/>
      <c r="JD131" s="1639"/>
      <c r="JE131" s="1639"/>
      <c r="JF131" s="1639"/>
      <c r="JG131" s="1639"/>
      <c r="JH131" s="1639"/>
      <c r="JI131" s="1639"/>
      <c r="JJ131" s="1639"/>
      <c r="JK131" s="1639"/>
      <c r="JL131" s="1639"/>
      <c r="JM131" s="1639"/>
      <c r="JN131" s="1639"/>
      <c r="JO131" s="1639"/>
      <c r="JP131" s="1639"/>
      <c r="JQ131" s="1639"/>
      <c r="JR131" s="1639"/>
      <c r="JS131" s="1639"/>
      <c r="JT131" s="1639"/>
      <c r="JU131" s="1639"/>
      <c r="JV131" s="1639"/>
      <c r="JW131" s="1639"/>
      <c r="JX131" s="1639"/>
      <c r="JY131" s="1639"/>
      <c r="JZ131" s="1639"/>
      <c r="KA131" s="1639"/>
      <c r="KB131" s="1639"/>
      <c r="KC131" s="1639"/>
      <c r="KD131" s="1639"/>
      <c r="KE131" s="1639"/>
      <c r="KF131" s="1639"/>
      <c r="KG131" s="1639"/>
      <c r="KH131" s="1639"/>
      <c r="KI131" s="1639"/>
      <c r="KJ131" s="1639"/>
      <c r="KK131" s="1639"/>
      <c r="KL131" s="1639"/>
      <c r="KM131" s="1639"/>
      <c r="KN131" s="1639"/>
      <c r="KO131" s="1639"/>
      <c r="KP131" s="1639"/>
      <c r="KQ131" s="1639"/>
      <c r="KR131" s="1639"/>
      <c r="KS131" s="1639"/>
      <c r="KT131" s="1639"/>
      <c r="KU131" s="1639"/>
      <c r="KV131" s="1639"/>
      <c r="KW131" s="1639"/>
      <c r="KX131" s="1639"/>
      <c r="KY131" s="1639"/>
      <c r="KZ131" s="1639"/>
      <c r="LA131" s="1639"/>
      <c r="LB131" s="1639"/>
      <c r="LC131" s="1639"/>
      <c r="LD131" s="1639"/>
      <c r="LE131" s="1639"/>
      <c r="LF131" s="1639"/>
      <c r="LG131" s="1639"/>
      <c r="LH131" s="1639"/>
      <c r="LI131" s="1639"/>
      <c r="LJ131" s="1639"/>
      <c r="LK131" s="1639"/>
      <c r="LL131" s="1639"/>
      <c r="LM131" s="1639"/>
      <c r="LN131" s="1639"/>
      <c r="LO131" s="1639"/>
      <c r="LP131" s="1639"/>
    </row>
    <row r="132" s="1481" customFormat="1" ht="47" customHeight="1" spans="1:328">
      <c r="A132" s="1499">
        <v>45812</v>
      </c>
      <c r="B132" s="1500" t="s">
        <v>151</v>
      </c>
      <c r="C132" s="1501" t="s">
        <v>152</v>
      </c>
      <c r="D132" s="1502">
        <v>4500168983</v>
      </c>
      <c r="E132" s="2253" t="s">
        <v>594</v>
      </c>
      <c r="F132" s="1502" t="s">
        <v>595</v>
      </c>
      <c r="G132" s="1505" t="s">
        <v>76</v>
      </c>
      <c r="H132" s="1505" t="s">
        <v>76</v>
      </c>
      <c r="I132" s="1532" t="s">
        <v>77</v>
      </c>
      <c r="J132" s="1522">
        <v>2208</v>
      </c>
      <c r="K132" s="1534">
        <v>0</v>
      </c>
      <c r="L132" s="1534">
        <v>96</v>
      </c>
      <c r="M132" s="1534">
        <f t="shared" si="87"/>
        <v>23</v>
      </c>
      <c r="N132" s="1536">
        <v>45849</v>
      </c>
      <c r="O132" s="1536">
        <f t="shared" si="118"/>
        <v>45845</v>
      </c>
      <c r="P132" s="1537" t="s">
        <v>88</v>
      </c>
      <c r="Q132" s="1562" t="s">
        <v>78</v>
      </c>
      <c r="R132" s="1563"/>
      <c r="S132" s="1563"/>
      <c r="T132" s="1563"/>
      <c r="U132" s="1563"/>
      <c r="V132" s="1532"/>
      <c r="W132" s="2308" t="s">
        <v>111</v>
      </c>
      <c r="X132" s="1565">
        <v>45812</v>
      </c>
      <c r="Y132" s="1589" t="s">
        <v>88</v>
      </c>
      <c r="Z132" s="1589">
        <v>45819</v>
      </c>
      <c r="AA132" s="1589"/>
      <c r="AB132" s="1589"/>
      <c r="AC132" s="1580" t="s">
        <v>596</v>
      </c>
      <c r="AD132" s="1590" t="s">
        <v>122</v>
      </c>
      <c r="AE132" s="2277">
        <v>0.8646</v>
      </c>
      <c r="AF132" s="2278">
        <f t="shared" si="104"/>
        <v>1909.0368</v>
      </c>
      <c r="AG132" s="1504" t="s">
        <v>597</v>
      </c>
      <c r="AH132" s="1609" t="s">
        <v>81</v>
      </c>
      <c r="AI132" s="1799">
        <f t="shared" si="80"/>
        <v>2208</v>
      </c>
      <c r="AJ132" s="1609">
        <v>9</v>
      </c>
      <c r="AK132" s="1610">
        <f t="shared" si="105"/>
        <v>2208</v>
      </c>
      <c r="AL132" s="1610"/>
      <c r="AM132" s="1610">
        <f t="shared" si="106"/>
        <v>92</v>
      </c>
      <c r="AN132" s="1610"/>
      <c r="AO132" s="1610"/>
      <c r="AP132" s="1610"/>
      <c r="AQ132" s="1610"/>
      <c r="AR132" s="1610" t="s">
        <v>63</v>
      </c>
      <c r="AS132" s="1610">
        <f t="shared" si="107"/>
        <v>2208</v>
      </c>
      <c r="AT132" s="1610"/>
      <c r="AU132" s="1622">
        <f t="shared" si="108"/>
        <v>245.333333333333</v>
      </c>
      <c r="AV132" s="1622">
        <f t="shared" si="109"/>
        <v>245.333333333333</v>
      </c>
      <c r="AW132" s="1622">
        <f t="shared" si="110"/>
        <v>245.333333333333</v>
      </c>
      <c r="AX132" s="1622">
        <f t="shared" si="111"/>
        <v>245.333333333333</v>
      </c>
      <c r="AY132" s="1622">
        <f t="shared" si="112"/>
        <v>245.333333333333</v>
      </c>
      <c r="AZ132" s="1622">
        <f t="shared" si="113"/>
        <v>245.333333333333</v>
      </c>
      <c r="BA132" s="1622">
        <f t="shared" si="114"/>
        <v>245.333333333333</v>
      </c>
      <c r="BB132" s="1622">
        <f t="shared" si="115"/>
        <v>245.333333333333</v>
      </c>
      <c r="BC132" s="1622">
        <f t="shared" si="116"/>
        <v>245.333333333333</v>
      </c>
      <c r="BD132" s="1622">
        <f t="shared" si="88"/>
        <v>235.111111111111</v>
      </c>
      <c r="BE132" s="1622">
        <f t="shared" si="89"/>
        <v>10.2222222222222</v>
      </c>
      <c r="BF132" s="1534"/>
      <c r="BG132" s="1638"/>
      <c r="BH132" s="1639"/>
      <c r="BI132" s="1639"/>
      <c r="BJ132" s="1639"/>
      <c r="BK132" s="1639"/>
      <c r="BL132" s="1639"/>
      <c r="BM132" s="1639"/>
      <c r="BN132" s="1639"/>
      <c r="BO132" s="1639"/>
      <c r="BP132" s="1639"/>
      <c r="BQ132" s="1639"/>
      <c r="BR132" s="1639"/>
      <c r="BS132" s="1639"/>
      <c r="BT132" s="1639"/>
      <c r="BU132" s="1639"/>
      <c r="BV132" s="1639"/>
      <c r="BW132" s="1639"/>
      <c r="BX132" s="1639"/>
      <c r="BY132" s="1639"/>
      <c r="BZ132" s="1639"/>
      <c r="CA132" s="1639"/>
      <c r="CB132" s="1639"/>
      <c r="CC132" s="1639"/>
      <c r="CD132" s="1639"/>
      <c r="CE132" s="1639"/>
      <c r="CF132" s="1639"/>
      <c r="CG132" s="1639"/>
      <c r="CH132" s="1639"/>
      <c r="CI132" s="1639"/>
      <c r="CJ132" s="1639"/>
      <c r="CK132" s="1639"/>
      <c r="CL132" s="1639"/>
      <c r="CM132" s="1639"/>
      <c r="CN132" s="1639"/>
      <c r="CO132" s="1639"/>
      <c r="CP132" s="1639"/>
      <c r="CQ132" s="1639"/>
      <c r="CR132" s="1639"/>
      <c r="CS132" s="1639"/>
      <c r="CT132" s="1639"/>
      <c r="CU132" s="1639"/>
      <c r="CV132" s="1639"/>
      <c r="CW132" s="1639"/>
      <c r="CX132" s="1639"/>
      <c r="CY132" s="1639"/>
      <c r="CZ132" s="1639"/>
      <c r="DA132" s="1639"/>
      <c r="DB132" s="1639"/>
      <c r="DC132" s="1639"/>
      <c r="DD132" s="1639"/>
      <c r="DE132" s="1639"/>
      <c r="DF132" s="1639"/>
      <c r="DG132" s="1639"/>
      <c r="DH132" s="1639"/>
      <c r="DI132" s="1639"/>
      <c r="DJ132" s="1639"/>
      <c r="DK132" s="1639"/>
      <c r="DL132" s="1639"/>
      <c r="DM132" s="1639"/>
      <c r="DN132" s="1639"/>
      <c r="DO132" s="1639"/>
      <c r="DP132" s="1639"/>
      <c r="DQ132" s="1639"/>
      <c r="DR132" s="1639"/>
      <c r="DS132" s="1639"/>
      <c r="DT132" s="1639"/>
      <c r="DU132" s="1639"/>
      <c r="DV132" s="1639"/>
      <c r="DW132" s="1639"/>
      <c r="DX132" s="1639"/>
      <c r="DY132" s="1639"/>
      <c r="DZ132" s="1639"/>
      <c r="EA132" s="1639"/>
      <c r="EB132" s="1639"/>
      <c r="EC132" s="1639"/>
      <c r="ED132" s="1639"/>
      <c r="EE132" s="1639"/>
      <c r="EF132" s="1639"/>
      <c r="EG132" s="1639"/>
      <c r="EH132" s="1639"/>
      <c r="EI132" s="1639"/>
      <c r="EJ132" s="1639"/>
      <c r="EK132" s="1639"/>
      <c r="EL132" s="1639"/>
      <c r="EM132" s="1639"/>
      <c r="EN132" s="1639"/>
      <c r="EO132" s="1639"/>
      <c r="EP132" s="1639"/>
      <c r="EQ132" s="1639"/>
      <c r="ER132" s="1639"/>
      <c r="ES132" s="1639"/>
      <c r="ET132" s="1639"/>
      <c r="EU132" s="1639"/>
      <c r="EV132" s="1639"/>
      <c r="EW132" s="1639"/>
      <c r="EX132" s="1639"/>
      <c r="EY132" s="1639"/>
      <c r="EZ132" s="1639"/>
      <c r="FA132" s="1639"/>
      <c r="FB132" s="1639"/>
      <c r="FC132" s="1639"/>
      <c r="FD132" s="1639"/>
      <c r="FE132" s="1639"/>
      <c r="FF132" s="1639"/>
      <c r="FG132" s="1639"/>
      <c r="FH132" s="1639"/>
      <c r="FI132" s="1639"/>
      <c r="FJ132" s="1639"/>
      <c r="FK132" s="1639"/>
      <c r="FL132" s="1639"/>
      <c r="FM132" s="1639"/>
      <c r="FN132" s="1639"/>
      <c r="FO132" s="1639"/>
      <c r="FP132" s="1639"/>
      <c r="FQ132" s="1639"/>
      <c r="FR132" s="1639"/>
      <c r="FS132" s="1639"/>
      <c r="FT132" s="1639"/>
      <c r="FU132" s="1639"/>
      <c r="FV132" s="1639"/>
      <c r="FW132" s="1639"/>
      <c r="FX132" s="1639"/>
      <c r="FY132" s="1639"/>
      <c r="FZ132" s="1639"/>
      <c r="GA132" s="1639"/>
      <c r="GB132" s="1639"/>
      <c r="GC132" s="1639"/>
      <c r="GD132" s="1639"/>
      <c r="GE132" s="1639"/>
      <c r="GF132" s="1639"/>
      <c r="GG132" s="1639"/>
      <c r="GH132" s="1639"/>
      <c r="GI132" s="1639"/>
      <c r="GJ132" s="1639"/>
      <c r="GK132" s="1639"/>
      <c r="GL132" s="1639"/>
      <c r="GM132" s="1639"/>
      <c r="GN132" s="1639"/>
      <c r="GO132" s="1639"/>
      <c r="GP132" s="1639"/>
      <c r="GQ132" s="1639"/>
      <c r="GR132" s="1639"/>
      <c r="GS132" s="1639"/>
      <c r="GT132" s="1639"/>
      <c r="GU132" s="1639"/>
      <c r="GV132" s="1639"/>
      <c r="GW132" s="1639"/>
      <c r="GX132" s="1639"/>
      <c r="GY132" s="1639"/>
      <c r="GZ132" s="1639"/>
      <c r="HA132" s="1639"/>
      <c r="HB132" s="1639"/>
      <c r="HC132" s="1639"/>
      <c r="HD132" s="1639"/>
      <c r="HE132" s="1639"/>
      <c r="HF132" s="1639"/>
      <c r="HG132" s="1639"/>
      <c r="HH132" s="1639"/>
      <c r="HI132" s="1639"/>
      <c r="HJ132" s="1639"/>
      <c r="HK132" s="1639"/>
      <c r="HL132" s="1639"/>
      <c r="HM132" s="1639"/>
      <c r="HN132" s="1639"/>
      <c r="HO132" s="1639"/>
      <c r="HP132" s="1639"/>
      <c r="HQ132" s="1639"/>
      <c r="HR132" s="1639"/>
      <c r="HS132" s="1639"/>
      <c r="HT132" s="1639"/>
      <c r="HU132" s="1639"/>
      <c r="HV132" s="1639"/>
      <c r="HW132" s="1639"/>
      <c r="HX132" s="1639"/>
      <c r="HY132" s="1639"/>
      <c r="HZ132" s="1639"/>
      <c r="IA132" s="1639"/>
      <c r="IB132" s="1639"/>
      <c r="IC132" s="1639"/>
      <c r="ID132" s="1639"/>
      <c r="IE132" s="1639"/>
      <c r="IF132" s="1639"/>
      <c r="IG132" s="1639"/>
      <c r="IH132" s="1639"/>
      <c r="II132" s="1639"/>
      <c r="IJ132" s="1639"/>
      <c r="IK132" s="1639"/>
      <c r="IL132" s="1639"/>
      <c r="IM132" s="1639"/>
      <c r="IN132" s="1639"/>
      <c r="IO132" s="1639"/>
      <c r="IP132" s="1639"/>
      <c r="IQ132" s="1639"/>
      <c r="IR132" s="1639"/>
      <c r="IS132" s="1639"/>
      <c r="IT132" s="1639"/>
      <c r="IU132" s="1639"/>
      <c r="IV132" s="1639"/>
      <c r="IW132" s="1639"/>
      <c r="IX132" s="1639"/>
      <c r="IY132" s="1639"/>
      <c r="IZ132" s="1639"/>
      <c r="JA132" s="1639"/>
      <c r="JB132" s="1639"/>
      <c r="JC132" s="1639"/>
      <c r="JD132" s="1639"/>
      <c r="JE132" s="1639"/>
      <c r="JF132" s="1639"/>
      <c r="JG132" s="1639"/>
      <c r="JH132" s="1639"/>
      <c r="JI132" s="1639"/>
      <c r="JJ132" s="1639"/>
      <c r="JK132" s="1639"/>
      <c r="JL132" s="1639"/>
      <c r="JM132" s="1639"/>
      <c r="JN132" s="1639"/>
      <c r="JO132" s="1639"/>
      <c r="JP132" s="1639"/>
      <c r="JQ132" s="1639"/>
      <c r="JR132" s="1639"/>
      <c r="JS132" s="1639"/>
      <c r="JT132" s="1639"/>
      <c r="JU132" s="1639"/>
      <c r="JV132" s="1639"/>
      <c r="JW132" s="1639"/>
      <c r="JX132" s="1639"/>
      <c r="JY132" s="1639"/>
      <c r="JZ132" s="1639"/>
      <c r="KA132" s="1639"/>
      <c r="KB132" s="1639"/>
      <c r="KC132" s="1639"/>
      <c r="KD132" s="1639"/>
      <c r="KE132" s="1639"/>
      <c r="KF132" s="1639"/>
      <c r="KG132" s="1639"/>
      <c r="KH132" s="1639"/>
      <c r="KI132" s="1639"/>
      <c r="KJ132" s="1639"/>
      <c r="KK132" s="1639"/>
      <c r="KL132" s="1639"/>
      <c r="KM132" s="1639"/>
      <c r="KN132" s="1639"/>
      <c r="KO132" s="1639"/>
      <c r="KP132" s="1639"/>
      <c r="KQ132" s="1639"/>
      <c r="KR132" s="1639"/>
      <c r="KS132" s="1639"/>
      <c r="KT132" s="1639"/>
      <c r="KU132" s="1639"/>
      <c r="KV132" s="1639"/>
      <c r="KW132" s="1639"/>
      <c r="KX132" s="1639"/>
      <c r="KY132" s="1639"/>
      <c r="KZ132" s="1639"/>
      <c r="LA132" s="1639"/>
      <c r="LB132" s="1639"/>
      <c r="LC132" s="1639"/>
      <c r="LD132" s="1639"/>
      <c r="LE132" s="1639"/>
      <c r="LF132" s="1639"/>
      <c r="LG132" s="1639"/>
      <c r="LH132" s="1639"/>
      <c r="LI132" s="1639"/>
      <c r="LJ132" s="1639"/>
      <c r="LK132" s="1639"/>
      <c r="LL132" s="1639"/>
      <c r="LM132" s="1639"/>
      <c r="LN132" s="1639"/>
      <c r="LO132" s="1639"/>
      <c r="LP132" s="1639"/>
    </row>
    <row r="133" s="1481" customFormat="1" ht="47" customHeight="1" spans="1:328">
      <c r="A133" s="1499">
        <v>45818</v>
      </c>
      <c r="B133" s="1500" t="s">
        <v>213</v>
      </c>
      <c r="C133" s="1501" t="s">
        <v>98</v>
      </c>
      <c r="D133" s="1502">
        <v>4500169586</v>
      </c>
      <c r="E133" s="2253">
        <v>5149181</v>
      </c>
      <c r="F133" s="1502" t="s">
        <v>598</v>
      </c>
      <c r="G133" s="1505" t="s">
        <v>101</v>
      </c>
      <c r="H133" s="1505" t="s">
        <v>101</v>
      </c>
      <c r="I133" s="1505" t="s">
        <v>102</v>
      </c>
      <c r="J133" s="1522">
        <v>50136</v>
      </c>
      <c r="K133" s="1534">
        <v>0</v>
      </c>
      <c r="L133" s="1534">
        <v>24</v>
      </c>
      <c r="M133" s="1534">
        <f t="shared" si="87"/>
        <v>2089</v>
      </c>
      <c r="N133" s="1536">
        <v>45852</v>
      </c>
      <c r="O133" s="1536">
        <f t="shared" si="118"/>
        <v>45848</v>
      </c>
      <c r="P133" s="1537" t="s">
        <v>88</v>
      </c>
      <c r="Q133" s="1562" t="s">
        <v>78</v>
      </c>
      <c r="R133" s="1563"/>
      <c r="S133" s="1563"/>
      <c r="T133" s="1563"/>
      <c r="U133" s="1563"/>
      <c r="V133" s="1532"/>
      <c r="W133" s="1532" t="s">
        <v>111</v>
      </c>
      <c r="X133" s="1565">
        <v>45819</v>
      </c>
      <c r="Y133" s="1589" t="s">
        <v>88</v>
      </c>
      <c r="Z133" s="1589" t="s">
        <v>88</v>
      </c>
      <c r="AA133" s="1589" t="s">
        <v>88</v>
      </c>
      <c r="AB133" s="1589"/>
      <c r="AC133" s="1580" t="s">
        <v>589</v>
      </c>
      <c r="AD133" s="1590" t="s">
        <v>219</v>
      </c>
      <c r="AE133" s="2277">
        <v>0.5248</v>
      </c>
      <c r="AF133" s="2278">
        <f t="shared" si="104"/>
        <v>26311.3728</v>
      </c>
      <c r="AG133" s="1504"/>
      <c r="AH133" s="1609" t="s">
        <v>81</v>
      </c>
      <c r="AI133" s="1799">
        <f t="shared" ref="AI133:AI196" si="119">J133</f>
        <v>50136</v>
      </c>
      <c r="AJ133" s="1609">
        <v>9</v>
      </c>
      <c r="AK133" s="1610">
        <f t="shared" si="105"/>
        <v>50136</v>
      </c>
      <c r="AL133" s="1610"/>
      <c r="AM133" s="1610">
        <f t="shared" si="106"/>
        <v>2089</v>
      </c>
      <c r="AN133" s="1610"/>
      <c r="AO133" s="1610"/>
      <c r="AP133" s="1610"/>
      <c r="AQ133" s="1610"/>
      <c r="AR133" s="1610" t="s">
        <v>63</v>
      </c>
      <c r="AS133" s="1610">
        <f t="shared" si="107"/>
        <v>50136</v>
      </c>
      <c r="AT133" s="1610"/>
      <c r="AU133" s="1622">
        <f t="shared" si="108"/>
        <v>5570.66666666667</v>
      </c>
      <c r="AV133" s="1622">
        <f t="shared" si="109"/>
        <v>5570.66666666667</v>
      </c>
      <c r="AW133" s="1622">
        <f t="shared" si="110"/>
        <v>5570.66666666667</v>
      </c>
      <c r="AX133" s="1622">
        <f t="shared" si="111"/>
        <v>5570.66666666667</v>
      </c>
      <c r="AY133" s="1622">
        <f t="shared" si="112"/>
        <v>5570.66666666667</v>
      </c>
      <c r="AZ133" s="1622">
        <f t="shared" si="113"/>
        <v>5570.66666666667</v>
      </c>
      <c r="BA133" s="1622">
        <f t="shared" si="114"/>
        <v>5570.66666666667</v>
      </c>
      <c r="BB133" s="1622">
        <f t="shared" si="115"/>
        <v>5570.66666666667</v>
      </c>
      <c r="BC133" s="1622">
        <f t="shared" si="116"/>
        <v>5570.66666666667</v>
      </c>
      <c r="BD133" s="1622">
        <f t="shared" si="88"/>
        <v>5338.55555555556</v>
      </c>
      <c r="BE133" s="1622">
        <f t="shared" si="89"/>
        <v>232.111111111111</v>
      </c>
      <c r="BF133" s="1534"/>
      <c r="BG133" s="1638"/>
      <c r="BH133" s="1639"/>
      <c r="BI133" s="1639"/>
      <c r="BJ133" s="1639"/>
      <c r="BK133" s="1639"/>
      <c r="BL133" s="1639"/>
      <c r="BM133" s="1639"/>
      <c r="BN133" s="1639"/>
      <c r="BO133" s="1639"/>
      <c r="BP133" s="1639"/>
      <c r="BQ133" s="1639"/>
      <c r="BR133" s="1639"/>
      <c r="BS133" s="1639"/>
      <c r="BT133" s="1639"/>
      <c r="BU133" s="1639"/>
      <c r="BV133" s="1639"/>
      <c r="BW133" s="1639"/>
      <c r="BX133" s="1639"/>
      <c r="BY133" s="1639"/>
      <c r="BZ133" s="1639"/>
      <c r="CA133" s="1639"/>
      <c r="CB133" s="1639"/>
      <c r="CC133" s="1639"/>
      <c r="CD133" s="1639"/>
      <c r="CE133" s="1639"/>
      <c r="CF133" s="1639"/>
      <c r="CG133" s="1639"/>
      <c r="CH133" s="1639"/>
      <c r="CI133" s="1639"/>
      <c r="CJ133" s="1639"/>
      <c r="CK133" s="1639"/>
      <c r="CL133" s="1639"/>
      <c r="CM133" s="1639"/>
      <c r="CN133" s="1639"/>
      <c r="CO133" s="1639"/>
      <c r="CP133" s="1639"/>
      <c r="CQ133" s="1639"/>
      <c r="CR133" s="1639"/>
      <c r="CS133" s="1639"/>
      <c r="CT133" s="1639"/>
      <c r="CU133" s="1639"/>
      <c r="CV133" s="1639"/>
      <c r="CW133" s="1639"/>
      <c r="CX133" s="1639"/>
      <c r="CY133" s="1639"/>
      <c r="CZ133" s="1639"/>
      <c r="DA133" s="1639"/>
      <c r="DB133" s="1639"/>
      <c r="DC133" s="1639"/>
      <c r="DD133" s="1639"/>
      <c r="DE133" s="1639"/>
      <c r="DF133" s="1639"/>
      <c r="DG133" s="1639"/>
      <c r="DH133" s="1639"/>
      <c r="DI133" s="1639"/>
      <c r="DJ133" s="1639"/>
      <c r="DK133" s="1639"/>
      <c r="DL133" s="1639"/>
      <c r="DM133" s="1639"/>
      <c r="DN133" s="1639"/>
      <c r="DO133" s="1639"/>
      <c r="DP133" s="1639"/>
      <c r="DQ133" s="1639"/>
      <c r="DR133" s="1639"/>
      <c r="DS133" s="1639"/>
      <c r="DT133" s="1639"/>
      <c r="DU133" s="1639"/>
      <c r="DV133" s="1639"/>
      <c r="DW133" s="1639"/>
      <c r="DX133" s="1639"/>
      <c r="DY133" s="1639"/>
      <c r="DZ133" s="1639"/>
      <c r="EA133" s="1639"/>
      <c r="EB133" s="1639"/>
      <c r="EC133" s="1639"/>
      <c r="ED133" s="1639"/>
      <c r="EE133" s="1639"/>
      <c r="EF133" s="1639"/>
      <c r="EG133" s="1639"/>
      <c r="EH133" s="1639"/>
      <c r="EI133" s="1639"/>
      <c r="EJ133" s="1639"/>
      <c r="EK133" s="1639"/>
      <c r="EL133" s="1639"/>
      <c r="EM133" s="1639"/>
      <c r="EN133" s="1639"/>
      <c r="EO133" s="1639"/>
      <c r="EP133" s="1639"/>
      <c r="EQ133" s="1639"/>
      <c r="ER133" s="1639"/>
      <c r="ES133" s="1639"/>
      <c r="ET133" s="1639"/>
      <c r="EU133" s="1639"/>
      <c r="EV133" s="1639"/>
      <c r="EW133" s="1639"/>
      <c r="EX133" s="1639"/>
      <c r="EY133" s="1639"/>
      <c r="EZ133" s="1639"/>
      <c r="FA133" s="1639"/>
      <c r="FB133" s="1639"/>
      <c r="FC133" s="1639"/>
      <c r="FD133" s="1639"/>
      <c r="FE133" s="1639"/>
      <c r="FF133" s="1639"/>
      <c r="FG133" s="1639"/>
      <c r="FH133" s="1639"/>
      <c r="FI133" s="1639"/>
      <c r="FJ133" s="1639"/>
      <c r="FK133" s="1639"/>
      <c r="FL133" s="1639"/>
      <c r="FM133" s="1639"/>
      <c r="FN133" s="1639"/>
      <c r="FO133" s="1639"/>
      <c r="FP133" s="1639"/>
      <c r="FQ133" s="1639"/>
      <c r="FR133" s="1639"/>
      <c r="FS133" s="1639"/>
      <c r="FT133" s="1639"/>
      <c r="FU133" s="1639"/>
      <c r="FV133" s="1639"/>
      <c r="FW133" s="1639"/>
      <c r="FX133" s="1639"/>
      <c r="FY133" s="1639"/>
      <c r="FZ133" s="1639"/>
      <c r="GA133" s="1639"/>
      <c r="GB133" s="1639"/>
      <c r="GC133" s="1639"/>
      <c r="GD133" s="1639"/>
      <c r="GE133" s="1639"/>
      <c r="GF133" s="1639"/>
      <c r="GG133" s="1639"/>
      <c r="GH133" s="1639"/>
      <c r="GI133" s="1639"/>
      <c r="GJ133" s="1639"/>
      <c r="GK133" s="1639"/>
      <c r="GL133" s="1639"/>
      <c r="GM133" s="1639"/>
      <c r="GN133" s="1639"/>
      <c r="GO133" s="1639"/>
      <c r="GP133" s="1639"/>
      <c r="GQ133" s="1639"/>
      <c r="GR133" s="1639"/>
      <c r="GS133" s="1639"/>
      <c r="GT133" s="1639"/>
      <c r="GU133" s="1639"/>
      <c r="GV133" s="1639"/>
      <c r="GW133" s="1639"/>
      <c r="GX133" s="1639"/>
      <c r="GY133" s="1639"/>
      <c r="GZ133" s="1639"/>
      <c r="HA133" s="1639"/>
      <c r="HB133" s="1639"/>
      <c r="HC133" s="1639"/>
      <c r="HD133" s="1639"/>
      <c r="HE133" s="1639"/>
      <c r="HF133" s="1639"/>
      <c r="HG133" s="1639"/>
      <c r="HH133" s="1639"/>
      <c r="HI133" s="1639"/>
      <c r="HJ133" s="1639"/>
      <c r="HK133" s="1639"/>
      <c r="HL133" s="1639"/>
      <c r="HM133" s="1639"/>
      <c r="HN133" s="1639"/>
      <c r="HO133" s="1639"/>
      <c r="HP133" s="1639"/>
      <c r="HQ133" s="1639"/>
      <c r="HR133" s="1639"/>
      <c r="HS133" s="1639"/>
      <c r="HT133" s="1639"/>
      <c r="HU133" s="1639"/>
      <c r="HV133" s="1639"/>
      <c r="HW133" s="1639"/>
      <c r="HX133" s="1639"/>
      <c r="HY133" s="1639"/>
      <c r="HZ133" s="1639"/>
      <c r="IA133" s="1639"/>
      <c r="IB133" s="1639"/>
      <c r="IC133" s="1639"/>
      <c r="ID133" s="1639"/>
      <c r="IE133" s="1639"/>
      <c r="IF133" s="1639"/>
      <c r="IG133" s="1639"/>
      <c r="IH133" s="1639"/>
      <c r="II133" s="1639"/>
      <c r="IJ133" s="1639"/>
      <c r="IK133" s="1639"/>
      <c r="IL133" s="1639"/>
      <c r="IM133" s="1639"/>
      <c r="IN133" s="1639"/>
      <c r="IO133" s="1639"/>
      <c r="IP133" s="1639"/>
      <c r="IQ133" s="1639"/>
      <c r="IR133" s="1639"/>
      <c r="IS133" s="1639"/>
      <c r="IT133" s="1639"/>
      <c r="IU133" s="1639"/>
      <c r="IV133" s="1639"/>
      <c r="IW133" s="1639"/>
      <c r="IX133" s="1639"/>
      <c r="IY133" s="1639"/>
      <c r="IZ133" s="1639"/>
      <c r="JA133" s="1639"/>
      <c r="JB133" s="1639"/>
      <c r="JC133" s="1639"/>
      <c r="JD133" s="1639"/>
      <c r="JE133" s="1639"/>
      <c r="JF133" s="1639"/>
      <c r="JG133" s="1639"/>
      <c r="JH133" s="1639"/>
      <c r="JI133" s="1639"/>
      <c r="JJ133" s="1639"/>
      <c r="JK133" s="1639"/>
      <c r="JL133" s="1639"/>
      <c r="JM133" s="1639"/>
      <c r="JN133" s="1639"/>
      <c r="JO133" s="1639"/>
      <c r="JP133" s="1639"/>
      <c r="JQ133" s="1639"/>
      <c r="JR133" s="1639"/>
      <c r="JS133" s="1639"/>
      <c r="JT133" s="1639"/>
      <c r="JU133" s="1639"/>
      <c r="JV133" s="1639"/>
      <c r="JW133" s="1639"/>
      <c r="JX133" s="1639"/>
      <c r="JY133" s="1639"/>
      <c r="JZ133" s="1639"/>
      <c r="KA133" s="1639"/>
      <c r="KB133" s="1639"/>
      <c r="KC133" s="1639"/>
      <c r="KD133" s="1639"/>
      <c r="KE133" s="1639"/>
      <c r="KF133" s="1639"/>
      <c r="KG133" s="1639"/>
      <c r="KH133" s="1639"/>
      <c r="KI133" s="1639"/>
      <c r="KJ133" s="1639"/>
      <c r="KK133" s="1639"/>
      <c r="KL133" s="1639"/>
      <c r="KM133" s="1639"/>
      <c r="KN133" s="1639"/>
      <c r="KO133" s="1639"/>
      <c r="KP133" s="1639"/>
      <c r="KQ133" s="1639"/>
      <c r="KR133" s="1639"/>
      <c r="KS133" s="1639"/>
      <c r="KT133" s="1639"/>
      <c r="KU133" s="1639"/>
      <c r="KV133" s="1639"/>
      <c r="KW133" s="1639"/>
      <c r="KX133" s="1639"/>
      <c r="KY133" s="1639"/>
      <c r="KZ133" s="1639"/>
      <c r="LA133" s="1639"/>
      <c r="LB133" s="1639"/>
      <c r="LC133" s="1639"/>
      <c r="LD133" s="1639"/>
      <c r="LE133" s="1639"/>
      <c r="LF133" s="1639"/>
      <c r="LG133" s="1639"/>
      <c r="LH133" s="1639"/>
      <c r="LI133" s="1639"/>
      <c r="LJ133" s="1639"/>
      <c r="LK133" s="1639"/>
      <c r="LL133" s="1639"/>
      <c r="LM133" s="1639"/>
      <c r="LN133" s="1639"/>
      <c r="LO133" s="1639"/>
      <c r="LP133" s="1639"/>
    </row>
    <row r="134" s="1481" customFormat="1" ht="47" customHeight="1" spans="1:328">
      <c r="A134" s="1499">
        <v>45813</v>
      </c>
      <c r="B134" s="1500" t="s">
        <v>527</v>
      </c>
      <c r="C134" s="1501" t="s">
        <v>98</v>
      </c>
      <c r="D134" s="1502">
        <v>4500168947</v>
      </c>
      <c r="E134" s="1503" t="s">
        <v>599</v>
      </c>
      <c r="F134" s="1502" t="s">
        <v>600</v>
      </c>
      <c r="G134" s="1505" t="s">
        <v>76</v>
      </c>
      <c r="H134" s="1505" t="s">
        <v>76</v>
      </c>
      <c r="I134" s="1532" t="s">
        <v>77</v>
      </c>
      <c r="J134" s="1522">
        <v>384</v>
      </c>
      <c r="K134" s="1534">
        <v>0</v>
      </c>
      <c r="L134" s="1534">
        <v>96</v>
      </c>
      <c r="M134" s="1534">
        <f t="shared" si="87"/>
        <v>4</v>
      </c>
      <c r="N134" s="1536">
        <v>45854</v>
      </c>
      <c r="O134" s="1536">
        <f t="shared" si="118"/>
        <v>45850</v>
      </c>
      <c r="P134" s="1537" t="s">
        <v>88</v>
      </c>
      <c r="Q134" s="1562" t="s">
        <v>78</v>
      </c>
      <c r="R134" s="1563"/>
      <c r="S134" s="1563"/>
      <c r="T134" s="1563"/>
      <c r="U134" s="1563"/>
      <c r="V134" s="1532"/>
      <c r="W134" s="2308" t="s">
        <v>111</v>
      </c>
      <c r="X134" s="1565">
        <v>45817</v>
      </c>
      <c r="Y134" s="1589" t="s">
        <v>88</v>
      </c>
      <c r="Z134" s="1589" t="s">
        <v>592</v>
      </c>
      <c r="AA134" s="1589"/>
      <c r="AB134" s="1589"/>
      <c r="AC134" s="1580" t="s">
        <v>593</v>
      </c>
      <c r="AD134" s="1590" t="s">
        <v>531</v>
      </c>
      <c r="AE134" s="2277">
        <v>0.5226</v>
      </c>
      <c r="AF134" s="2278">
        <f t="shared" si="104"/>
        <v>200.6784</v>
      </c>
      <c r="AG134" s="1504"/>
      <c r="AH134" s="1609" t="s">
        <v>81</v>
      </c>
      <c r="AI134" s="1799">
        <f t="shared" si="119"/>
        <v>384</v>
      </c>
      <c r="AJ134" s="1609">
        <v>9</v>
      </c>
      <c r="AK134" s="1610">
        <f t="shared" si="105"/>
        <v>384</v>
      </c>
      <c r="AL134" s="1610"/>
      <c r="AM134" s="1610">
        <f t="shared" si="106"/>
        <v>16</v>
      </c>
      <c r="AN134" s="1610"/>
      <c r="AO134" s="1610"/>
      <c r="AP134" s="1610"/>
      <c r="AQ134" s="1610"/>
      <c r="AR134" s="1610" t="s">
        <v>63</v>
      </c>
      <c r="AS134" s="1610">
        <f t="shared" si="107"/>
        <v>384</v>
      </c>
      <c r="AT134" s="1610"/>
      <c r="AU134" s="1622">
        <f t="shared" si="108"/>
        <v>42.6666666666667</v>
      </c>
      <c r="AV134" s="1622">
        <f t="shared" si="109"/>
        <v>42.6666666666667</v>
      </c>
      <c r="AW134" s="1622">
        <f t="shared" si="110"/>
        <v>42.6666666666667</v>
      </c>
      <c r="AX134" s="1622">
        <f t="shared" si="111"/>
        <v>42.6666666666667</v>
      </c>
      <c r="AY134" s="1622">
        <f t="shared" si="112"/>
        <v>42.6666666666667</v>
      </c>
      <c r="AZ134" s="1622">
        <f t="shared" si="113"/>
        <v>42.6666666666667</v>
      </c>
      <c r="BA134" s="1622">
        <f t="shared" si="114"/>
        <v>42.6666666666667</v>
      </c>
      <c r="BB134" s="1622">
        <f t="shared" si="115"/>
        <v>42.6666666666667</v>
      </c>
      <c r="BC134" s="1622">
        <f t="shared" si="116"/>
        <v>42.6666666666667</v>
      </c>
      <c r="BD134" s="1622">
        <f t="shared" si="88"/>
        <v>40.8888888888889</v>
      </c>
      <c r="BE134" s="1622">
        <f t="shared" si="89"/>
        <v>1.77777777777778</v>
      </c>
      <c r="BF134" s="1534"/>
      <c r="BG134" s="1638"/>
      <c r="BH134" s="1639"/>
      <c r="BI134" s="1639"/>
      <c r="BJ134" s="1639"/>
      <c r="BK134" s="1639"/>
      <c r="BL134" s="1639"/>
      <c r="BM134" s="1639"/>
      <c r="BN134" s="1639"/>
      <c r="BO134" s="1639"/>
      <c r="BP134" s="1639"/>
      <c r="BQ134" s="1639"/>
      <c r="BR134" s="1639"/>
      <c r="BS134" s="1639"/>
      <c r="BT134" s="1639"/>
      <c r="BU134" s="1639"/>
      <c r="BV134" s="1639"/>
      <c r="BW134" s="1639"/>
      <c r="BX134" s="1639"/>
      <c r="BY134" s="1639"/>
      <c r="BZ134" s="1639"/>
      <c r="CA134" s="1639"/>
      <c r="CB134" s="1639"/>
      <c r="CC134" s="1639"/>
      <c r="CD134" s="1639"/>
      <c r="CE134" s="1639"/>
      <c r="CF134" s="1639"/>
      <c r="CG134" s="1639"/>
      <c r="CH134" s="1639"/>
      <c r="CI134" s="1639"/>
      <c r="CJ134" s="1639"/>
      <c r="CK134" s="1639"/>
      <c r="CL134" s="1639"/>
      <c r="CM134" s="1639"/>
      <c r="CN134" s="1639"/>
      <c r="CO134" s="1639"/>
      <c r="CP134" s="1639"/>
      <c r="CQ134" s="1639"/>
      <c r="CR134" s="1639"/>
      <c r="CS134" s="1639"/>
      <c r="CT134" s="1639"/>
      <c r="CU134" s="1639"/>
      <c r="CV134" s="1639"/>
      <c r="CW134" s="1639"/>
      <c r="CX134" s="1639"/>
      <c r="CY134" s="1639"/>
      <c r="CZ134" s="1639"/>
      <c r="DA134" s="1639"/>
      <c r="DB134" s="1639"/>
      <c r="DC134" s="1639"/>
      <c r="DD134" s="1639"/>
      <c r="DE134" s="1639"/>
      <c r="DF134" s="1639"/>
      <c r="DG134" s="1639"/>
      <c r="DH134" s="1639"/>
      <c r="DI134" s="1639"/>
      <c r="DJ134" s="1639"/>
      <c r="DK134" s="1639"/>
      <c r="DL134" s="1639"/>
      <c r="DM134" s="1639"/>
      <c r="DN134" s="1639"/>
      <c r="DO134" s="1639"/>
      <c r="DP134" s="1639"/>
      <c r="DQ134" s="1639"/>
      <c r="DR134" s="1639"/>
      <c r="DS134" s="1639"/>
      <c r="DT134" s="1639"/>
      <c r="DU134" s="1639"/>
      <c r="DV134" s="1639"/>
      <c r="DW134" s="1639"/>
      <c r="DX134" s="1639"/>
      <c r="DY134" s="1639"/>
      <c r="DZ134" s="1639"/>
      <c r="EA134" s="1639"/>
      <c r="EB134" s="1639"/>
      <c r="EC134" s="1639"/>
      <c r="ED134" s="1639"/>
      <c r="EE134" s="1639"/>
      <c r="EF134" s="1639"/>
      <c r="EG134" s="1639"/>
      <c r="EH134" s="1639"/>
      <c r="EI134" s="1639"/>
      <c r="EJ134" s="1639"/>
      <c r="EK134" s="1639"/>
      <c r="EL134" s="1639"/>
      <c r="EM134" s="1639"/>
      <c r="EN134" s="1639"/>
      <c r="EO134" s="1639"/>
      <c r="EP134" s="1639"/>
      <c r="EQ134" s="1639"/>
      <c r="ER134" s="1639"/>
      <c r="ES134" s="1639"/>
      <c r="ET134" s="1639"/>
      <c r="EU134" s="1639"/>
      <c r="EV134" s="1639"/>
      <c r="EW134" s="1639"/>
      <c r="EX134" s="1639"/>
      <c r="EY134" s="1639"/>
      <c r="EZ134" s="1639"/>
      <c r="FA134" s="1639"/>
      <c r="FB134" s="1639"/>
      <c r="FC134" s="1639"/>
      <c r="FD134" s="1639"/>
      <c r="FE134" s="1639"/>
      <c r="FF134" s="1639"/>
      <c r="FG134" s="1639"/>
      <c r="FH134" s="1639"/>
      <c r="FI134" s="1639"/>
      <c r="FJ134" s="1639"/>
      <c r="FK134" s="1639"/>
      <c r="FL134" s="1639"/>
      <c r="FM134" s="1639"/>
      <c r="FN134" s="1639"/>
      <c r="FO134" s="1639"/>
      <c r="FP134" s="1639"/>
      <c r="FQ134" s="1639"/>
      <c r="FR134" s="1639"/>
      <c r="FS134" s="1639"/>
      <c r="FT134" s="1639"/>
      <c r="FU134" s="1639"/>
      <c r="FV134" s="1639"/>
      <c r="FW134" s="1639"/>
      <c r="FX134" s="1639"/>
      <c r="FY134" s="1639"/>
      <c r="FZ134" s="1639"/>
      <c r="GA134" s="1639"/>
      <c r="GB134" s="1639"/>
      <c r="GC134" s="1639"/>
      <c r="GD134" s="1639"/>
      <c r="GE134" s="1639"/>
      <c r="GF134" s="1639"/>
      <c r="GG134" s="1639"/>
      <c r="GH134" s="1639"/>
      <c r="GI134" s="1639"/>
      <c r="GJ134" s="1639"/>
      <c r="GK134" s="1639"/>
      <c r="GL134" s="1639"/>
      <c r="GM134" s="1639"/>
      <c r="GN134" s="1639"/>
      <c r="GO134" s="1639"/>
      <c r="GP134" s="1639"/>
      <c r="GQ134" s="1639"/>
      <c r="GR134" s="1639"/>
      <c r="GS134" s="1639"/>
      <c r="GT134" s="1639"/>
      <c r="GU134" s="1639"/>
      <c r="GV134" s="1639"/>
      <c r="GW134" s="1639"/>
      <c r="GX134" s="1639"/>
      <c r="GY134" s="1639"/>
      <c r="GZ134" s="1639"/>
      <c r="HA134" s="1639"/>
      <c r="HB134" s="1639"/>
      <c r="HC134" s="1639"/>
      <c r="HD134" s="1639"/>
      <c r="HE134" s="1639"/>
      <c r="HF134" s="1639"/>
      <c r="HG134" s="1639"/>
      <c r="HH134" s="1639"/>
      <c r="HI134" s="1639"/>
      <c r="HJ134" s="1639"/>
      <c r="HK134" s="1639"/>
      <c r="HL134" s="1639"/>
      <c r="HM134" s="1639"/>
      <c r="HN134" s="1639"/>
      <c r="HO134" s="1639"/>
      <c r="HP134" s="1639"/>
      <c r="HQ134" s="1639"/>
      <c r="HR134" s="1639"/>
      <c r="HS134" s="1639"/>
      <c r="HT134" s="1639"/>
      <c r="HU134" s="1639"/>
      <c r="HV134" s="1639"/>
      <c r="HW134" s="1639"/>
      <c r="HX134" s="1639"/>
      <c r="HY134" s="1639"/>
      <c r="HZ134" s="1639"/>
      <c r="IA134" s="1639"/>
      <c r="IB134" s="1639"/>
      <c r="IC134" s="1639"/>
      <c r="ID134" s="1639"/>
      <c r="IE134" s="1639"/>
      <c r="IF134" s="1639"/>
      <c r="IG134" s="1639"/>
      <c r="IH134" s="1639"/>
      <c r="II134" s="1639"/>
      <c r="IJ134" s="1639"/>
      <c r="IK134" s="1639"/>
      <c r="IL134" s="1639"/>
      <c r="IM134" s="1639"/>
      <c r="IN134" s="1639"/>
      <c r="IO134" s="1639"/>
      <c r="IP134" s="1639"/>
      <c r="IQ134" s="1639"/>
      <c r="IR134" s="1639"/>
      <c r="IS134" s="1639"/>
      <c r="IT134" s="1639"/>
      <c r="IU134" s="1639"/>
      <c r="IV134" s="1639"/>
      <c r="IW134" s="1639"/>
      <c r="IX134" s="1639"/>
      <c r="IY134" s="1639"/>
      <c r="IZ134" s="1639"/>
      <c r="JA134" s="1639"/>
      <c r="JB134" s="1639"/>
      <c r="JC134" s="1639"/>
      <c r="JD134" s="1639"/>
      <c r="JE134" s="1639"/>
      <c r="JF134" s="1639"/>
      <c r="JG134" s="1639"/>
      <c r="JH134" s="1639"/>
      <c r="JI134" s="1639"/>
      <c r="JJ134" s="1639"/>
      <c r="JK134" s="1639"/>
      <c r="JL134" s="1639"/>
      <c r="JM134" s="1639"/>
      <c r="JN134" s="1639"/>
      <c r="JO134" s="1639"/>
      <c r="JP134" s="1639"/>
      <c r="JQ134" s="1639"/>
      <c r="JR134" s="1639"/>
      <c r="JS134" s="1639"/>
      <c r="JT134" s="1639"/>
      <c r="JU134" s="1639"/>
      <c r="JV134" s="1639"/>
      <c r="JW134" s="1639"/>
      <c r="JX134" s="1639"/>
      <c r="JY134" s="1639"/>
      <c r="JZ134" s="1639"/>
      <c r="KA134" s="1639"/>
      <c r="KB134" s="1639"/>
      <c r="KC134" s="1639"/>
      <c r="KD134" s="1639"/>
      <c r="KE134" s="1639"/>
      <c r="KF134" s="1639"/>
      <c r="KG134" s="1639"/>
      <c r="KH134" s="1639"/>
      <c r="KI134" s="1639"/>
      <c r="KJ134" s="1639"/>
      <c r="KK134" s="1639"/>
      <c r="KL134" s="1639"/>
      <c r="KM134" s="1639"/>
      <c r="KN134" s="1639"/>
      <c r="KO134" s="1639"/>
      <c r="KP134" s="1639"/>
      <c r="KQ134" s="1639"/>
      <c r="KR134" s="1639"/>
      <c r="KS134" s="1639"/>
      <c r="KT134" s="1639"/>
      <c r="KU134" s="1639"/>
      <c r="KV134" s="1639"/>
      <c r="KW134" s="1639"/>
      <c r="KX134" s="1639"/>
      <c r="KY134" s="1639"/>
      <c r="KZ134" s="1639"/>
      <c r="LA134" s="1639"/>
      <c r="LB134" s="1639"/>
      <c r="LC134" s="1639"/>
      <c r="LD134" s="1639"/>
      <c r="LE134" s="1639"/>
      <c r="LF134" s="1639"/>
      <c r="LG134" s="1639"/>
      <c r="LH134" s="1639"/>
      <c r="LI134" s="1639"/>
      <c r="LJ134" s="1639"/>
      <c r="LK134" s="1639"/>
      <c r="LL134" s="1639"/>
      <c r="LM134" s="1639"/>
      <c r="LN134" s="1639"/>
      <c r="LO134" s="1639"/>
      <c r="LP134" s="1639"/>
    </row>
    <row r="135" s="1481" customFormat="1" ht="47" customHeight="1" spans="1:328">
      <c r="A135" s="1499">
        <v>45786</v>
      </c>
      <c r="B135" s="1500" t="s">
        <v>601</v>
      </c>
      <c r="C135" s="1501" t="s">
        <v>602</v>
      </c>
      <c r="D135" s="1502">
        <v>4500165899</v>
      </c>
      <c r="E135" s="1503"/>
      <c r="F135" s="1502" t="s">
        <v>603</v>
      </c>
      <c r="G135" s="1505" t="s">
        <v>76</v>
      </c>
      <c r="H135" s="1505" t="s">
        <v>76</v>
      </c>
      <c r="I135" s="1532" t="s">
        <v>77</v>
      </c>
      <c r="J135" s="1522">
        <v>3360</v>
      </c>
      <c r="K135" s="1534">
        <v>0</v>
      </c>
      <c r="L135" s="1534">
        <v>96</v>
      </c>
      <c r="M135" s="1534">
        <f t="shared" si="87"/>
        <v>35</v>
      </c>
      <c r="N135" s="1536">
        <v>45854</v>
      </c>
      <c r="O135" s="1536">
        <v>45850</v>
      </c>
      <c r="P135" s="1537" t="s">
        <v>88</v>
      </c>
      <c r="Q135" s="1562" t="s">
        <v>78</v>
      </c>
      <c r="R135" s="1563"/>
      <c r="S135" s="1563"/>
      <c r="T135" s="1563"/>
      <c r="U135" s="1563"/>
      <c r="V135" s="1532"/>
      <c r="W135" s="2931" t="s">
        <v>111</v>
      </c>
      <c r="X135" s="1565">
        <v>45797</v>
      </c>
      <c r="Y135" s="1589" t="s">
        <v>88</v>
      </c>
      <c r="Z135" s="1589">
        <v>45833</v>
      </c>
      <c r="AA135" s="1589"/>
      <c r="AB135" s="1589"/>
      <c r="AC135" s="1580" t="s">
        <v>604</v>
      </c>
      <c r="AD135" s="1590" t="s">
        <v>605</v>
      </c>
      <c r="AE135" s="2277">
        <v>0.8709</v>
      </c>
      <c r="AF135" s="2278">
        <f t="shared" si="104"/>
        <v>2926.224</v>
      </c>
      <c r="AG135" s="1504"/>
      <c r="AH135" s="1609" t="s">
        <v>81</v>
      </c>
      <c r="AI135" s="1799">
        <f t="shared" si="119"/>
        <v>3360</v>
      </c>
      <c r="AJ135" s="1609">
        <v>9</v>
      </c>
      <c r="AK135" s="1610">
        <f t="shared" si="105"/>
        <v>3360</v>
      </c>
      <c r="AL135" s="1610"/>
      <c r="AM135" s="1610">
        <f t="shared" si="106"/>
        <v>140</v>
      </c>
      <c r="AN135" s="1610"/>
      <c r="AO135" s="1610"/>
      <c r="AP135" s="1610"/>
      <c r="AQ135" s="1610"/>
      <c r="AR135" s="1610" t="s">
        <v>63</v>
      </c>
      <c r="AS135" s="1610">
        <f t="shared" si="107"/>
        <v>3360</v>
      </c>
      <c r="AT135" s="1610"/>
      <c r="AU135" s="1622">
        <f t="shared" si="108"/>
        <v>373.333333333333</v>
      </c>
      <c r="AV135" s="1622">
        <f t="shared" si="109"/>
        <v>373.333333333333</v>
      </c>
      <c r="AW135" s="1622">
        <f t="shared" si="110"/>
        <v>373.333333333333</v>
      </c>
      <c r="AX135" s="1622">
        <f t="shared" si="111"/>
        <v>373.333333333333</v>
      </c>
      <c r="AY135" s="1622">
        <f t="shared" si="112"/>
        <v>373.333333333333</v>
      </c>
      <c r="AZ135" s="1622">
        <f t="shared" si="113"/>
        <v>373.333333333333</v>
      </c>
      <c r="BA135" s="1622">
        <f t="shared" si="114"/>
        <v>373.333333333333</v>
      </c>
      <c r="BB135" s="1622">
        <f t="shared" si="115"/>
        <v>373.333333333333</v>
      </c>
      <c r="BC135" s="1622">
        <f t="shared" si="116"/>
        <v>373.333333333333</v>
      </c>
      <c r="BD135" s="1622">
        <f t="shared" si="88"/>
        <v>357.777777777778</v>
      </c>
      <c r="BE135" s="1622">
        <f t="shared" si="89"/>
        <v>15.5555555555556</v>
      </c>
      <c r="BF135" s="1534">
        <f>J135/COUNT(AU135:BC135)-(BD135+BE135)</f>
        <v>0</v>
      </c>
      <c r="BG135" s="1638"/>
      <c r="BH135" s="1639"/>
      <c r="BI135" s="1639"/>
      <c r="BJ135" s="1639"/>
      <c r="BK135" s="1639"/>
      <c r="BL135" s="1639"/>
      <c r="BM135" s="1639"/>
      <c r="BN135" s="1639"/>
      <c r="BO135" s="1639"/>
      <c r="BP135" s="1639"/>
      <c r="BQ135" s="1639"/>
      <c r="BR135" s="1639"/>
      <c r="BS135" s="1639"/>
      <c r="BT135" s="1639"/>
      <c r="BU135" s="1639"/>
      <c r="BV135" s="1639"/>
      <c r="BW135" s="1639"/>
      <c r="BX135" s="1639"/>
      <c r="BY135" s="1639"/>
      <c r="BZ135" s="1639"/>
      <c r="CA135" s="1639"/>
      <c r="CB135" s="1639"/>
      <c r="CC135" s="1639"/>
      <c r="CD135" s="1639"/>
      <c r="CE135" s="1639"/>
      <c r="CF135" s="1639"/>
      <c r="CG135" s="1639"/>
      <c r="CH135" s="1639"/>
      <c r="CI135" s="1639"/>
      <c r="CJ135" s="1639"/>
      <c r="CK135" s="1639"/>
      <c r="CL135" s="1639"/>
      <c r="CM135" s="1639"/>
      <c r="CN135" s="1639"/>
      <c r="CO135" s="1639"/>
      <c r="CP135" s="1639"/>
      <c r="CQ135" s="1639"/>
      <c r="CR135" s="1639"/>
      <c r="CS135" s="1639"/>
      <c r="CT135" s="1639"/>
      <c r="CU135" s="1639"/>
      <c r="CV135" s="1639"/>
      <c r="CW135" s="1639"/>
      <c r="CX135" s="1639"/>
      <c r="CY135" s="1639"/>
      <c r="CZ135" s="1639"/>
      <c r="DA135" s="1639"/>
      <c r="DB135" s="1639"/>
      <c r="DC135" s="1639"/>
      <c r="DD135" s="1639"/>
      <c r="DE135" s="1639"/>
      <c r="DF135" s="1639"/>
      <c r="DG135" s="1639"/>
      <c r="DH135" s="1639"/>
      <c r="DI135" s="1639"/>
      <c r="DJ135" s="1639"/>
      <c r="DK135" s="1639"/>
      <c r="DL135" s="1639"/>
      <c r="DM135" s="1639"/>
      <c r="DN135" s="1639"/>
      <c r="DO135" s="1639"/>
      <c r="DP135" s="1639"/>
      <c r="DQ135" s="1639"/>
      <c r="DR135" s="1639"/>
      <c r="DS135" s="1639"/>
      <c r="DT135" s="1639"/>
      <c r="DU135" s="1639"/>
      <c r="DV135" s="1639"/>
      <c r="DW135" s="1639"/>
      <c r="DX135" s="1639"/>
      <c r="DY135" s="1639"/>
      <c r="DZ135" s="1639"/>
      <c r="EA135" s="1639"/>
      <c r="EB135" s="1639"/>
      <c r="EC135" s="1639"/>
      <c r="ED135" s="1639"/>
      <c r="EE135" s="1639"/>
      <c r="EF135" s="1639"/>
      <c r="EG135" s="1639"/>
      <c r="EH135" s="1639"/>
      <c r="EI135" s="1639"/>
      <c r="EJ135" s="1639"/>
      <c r="EK135" s="1639"/>
      <c r="EL135" s="1639"/>
      <c r="EM135" s="1639"/>
      <c r="EN135" s="1639"/>
      <c r="EO135" s="1639"/>
      <c r="EP135" s="1639"/>
      <c r="EQ135" s="1639"/>
      <c r="ER135" s="1639"/>
      <c r="ES135" s="1639"/>
      <c r="ET135" s="1639"/>
      <c r="EU135" s="1639"/>
      <c r="EV135" s="1639"/>
      <c r="EW135" s="1639"/>
      <c r="EX135" s="1639"/>
      <c r="EY135" s="1639"/>
      <c r="EZ135" s="1639"/>
      <c r="FA135" s="1639"/>
      <c r="FB135" s="1639"/>
      <c r="FC135" s="1639"/>
      <c r="FD135" s="1639"/>
      <c r="FE135" s="1639"/>
      <c r="FF135" s="1639"/>
      <c r="FG135" s="1639"/>
      <c r="FH135" s="1639"/>
      <c r="FI135" s="1639"/>
      <c r="FJ135" s="1639"/>
      <c r="FK135" s="1639"/>
      <c r="FL135" s="1639"/>
      <c r="FM135" s="1639"/>
      <c r="FN135" s="1639"/>
      <c r="FO135" s="1639"/>
      <c r="FP135" s="1639"/>
      <c r="FQ135" s="1639"/>
      <c r="FR135" s="1639"/>
      <c r="FS135" s="1639"/>
      <c r="FT135" s="1639"/>
      <c r="FU135" s="1639"/>
      <c r="FV135" s="1639"/>
      <c r="FW135" s="1639"/>
      <c r="FX135" s="1639"/>
      <c r="FY135" s="1639"/>
      <c r="FZ135" s="1639"/>
      <c r="GA135" s="1639"/>
      <c r="GB135" s="1639"/>
      <c r="GC135" s="1639"/>
      <c r="GD135" s="1639"/>
      <c r="GE135" s="1639"/>
      <c r="GF135" s="1639"/>
      <c r="GG135" s="1639"/>
      <c r="GH135" s="1639"/>
      <c r="GI135" s="1639"/>
      <c r="GJ135" s="1639"/>
      <c r="GK135" s="1639"/>
      <c r="GL135" s="1639"/>
      <c r="GM135" s="1639"/>
      <c r="GN135" s="1639"/>
      <c r="GO135" s="1639"/>
      <c r="GP135" s="1639"/>
      <c r="GQ135" s="1639"/>
      <c r="GR135" s="1639"/>
      <c r="GS135" s="1639"/>
      <c r="GT135" s="1639"/>
      <c r="GU135" s="1639"/>
      <c r="GV135" s="1639"/>
      <c r="GW135" s="1639"/>
      <c r="GX135" s="1639"/>
      <c r="GY135" s="1639"/>
      <c r="GZ135" s="1639"/>
      <c r="HA135" s="1639"/>
      <c r="HB135" s="1639"/>
      <c r="HC135" s="1639"/>
      <c r="HD135" s="1639"/>
      <c r="HE135" s="1639"/>
      <c r="HF135" s="1639"/>
      <c r="HG135" s="1639"/>
      <c r="HH135" s="1639"/>
      <c r="HI135" s="1639"/>
      <c r="HJ135" s="1639"/>
      <c r="HK135" s="1639"/>
      <c r="HL135" s="1639"/>
      <c r="HM135" s="1639"/>
      <c r="HN135" s="1639"/>
      <c r="HO135" s="1639"/>
      <c r="HP135" s="1639"/>
      <c r="HQ135" s="1639"/>
      <c r="HR135" s="1639"/>
      <c r="HS135" s="1639"/>
      <c r="HT135" s="1639"/>
      <c r="HU135" s="1639"/>
      <c r="HV135" s="1639"/>
      <c r="HW135" s="1639"/>
      <c r="HX135" s="1639"/>
      <c r="HY135" s="1639"/>
      <c r="HZ135" s="1639"/>
      <c r="IA135" s="1639"/>
      <c r="IB135" s="1639"/>
      <c r="IC135" s="1639"/>
      <c r="ID135" s="1639"/>
      <c r="IE135" s="1639"/>
      <c r="IF135" s="1639"/>
      <c r="IG135" s="1639"/>
      <c r="IH135" s="1639"/>
      <c r="II135" s="1639"/>
      <c r="IJ135" s="1639"/>
      <c r="IK135" s="1639"/>
      <c r="IL135" s="1639"/>
      <c r="IM135" s="1639"/>
      <c r="IN135" s="1639"/>
      <c r="IO135" s="1639"/>
      <c r="IP135" s="1639"/>
      <c r="IQ135" s="1639"/>
      <c r="IR135" s="1639"/>
      <c r="IS135" s="1639"/>
      <c r="IT135" s="1639"/>
      <c r="IU135" s="1639"/>
      <c r="IV135" s="1639"/>
      <c r="IW135" s="1639"/>
      <c r="IX135" s="1639"/>
      <c r="IY135" s="1639"/>
      <c r="IZ135" s="1639"/>
      <c r="JA135" s="1639"/>
      <c r="JB135" s="1639"/>
      <c r="JC135" s="1639"/>
      <c r="JD135" s="1639"/>
      <c r="JE135" s="1639"/>
      <c r="JF135" s="1639"/>
      <c r="JG135" s="1639"/>
      <c r="JH135" s="1639"/>
      <c r="JI135" s="1639"/>
      <c r="JJ135" s="1639"/>
      <c r="JK135" s="1639"/>
      <c r="JL135" s="1639"/>
      <c r="JM135" s="1639"/>
      <c r="JN135" s="1639"/>
      <c r="JO135" s="1639"/>
      <c r="JP135" s="1639"/>
      <c r="JQ135" s="1639"/>
      <c r="JR135" s="1639"/>
      <c r="JS135" s="1639"/>
      <c r="JT135" s="1639"/>
      <c r="JU135" s="1639"/>
      <c r="JV135" s="1639"/>
      <c r="JW135" s="1639"/>
      <c r="JX135" s="1639"/>
      <c r="JY135" s="1639"/>
      <c r="JZ135" s="1639"/>
      <c r="KA135" s="1639"/>
      <c r="KB135" s="1639"/>
      <c r="KC135" s="1639"/>
      <c r="KD135" s="1639"/>
      <c r="KE135" s="1639"/>
      <c r="KF135" s="1639"/>
      <c r="KG135" s="1639"/>
      <c r="KH135" s="1639"/>
      <c r="KI135" s="1639"/>
      <c r="KJ135" s="1639"/>
      <c r="KK135" s="1639"/>
      <c r="KL135" s="1639"/>
      <c r="KM135" s="1639"/>
      <c r="KN135" s="1639"/>
      <c r="KO135" s="1639"/>
      <c r="KP135" s="1639"/>
      <c r="KQ135" s="1639"/>
      <c r="KR135" s="1639"/>
      <c r="KS135" s="1639"/>
      <c r="KT135" s="1639"/>
      <c r="KU135" s="1639"/>
      <c r="KV135" s="1639"/>
      <c r="KW135" s="1639"/>
      <c r="KX135" s="1639"/>
      <c r="KY135" s="1639"/>
      <c r="KZ135" s="1639"/>
      <c r="LA135" s="1639"/>
      <c r="LB135" s="1639"/>
      <c r="LC135" s="1639"/>
      <c r="LD135" s="1639"/>
      <c r="LE135" s="1639"/>
      <c r="LF135" s="1639"/>
      <c r="LG135" s="1639"/>
      <c r="LH135" s="1639"/>
      <c r="LI135" s="1639"/>
      <c r="LJ135" s="1639"/>
      <c r="LK135" s="1639"/>
      <c r="LL135" s="1639"/>
      <c r="LM135" s="1639"/>
      <c r="LN135" s="1639"/>
      <c r="LO135" s="1639"/>
      <c r="LP135" s="1639"/>
    </row>
    <row r="136" s="1481" customFormat="1" ht="47" customHeight="1" spans="1:328">
      <c r="A136" s="1499">
        <v>45820</v>
      </c>
      <c r="B136" s="1500" t="s">
        <v>606</v>
      </c>
      <c r="C136" s="1501" t="s">
        <v>342</v>
      </c>
      <c r="D136" s="1502">
        <v>4500169854</v>
      </c>
      <c r="E136" s="1503"/>
      <c r="F136" s="1502" t="s">
        <v>607</v>
      </c>
      <c r="G136" s="1505" t="s">
        <v>608</v>
      </c>
      <c r="H136" s="1505" t="s">
        <v>608</v>
      </c>
      <c r="I136" s="1532" t="s">
        <v>609</v>
      </c>
      <c r="J136" s="1522">
        <v>25008</v>
      </c>
      <c r="K136" s="1534">
        <v>0</v>
      </c>
      <c r="L136" s="1534">
        <v>24</v>
      </c>
      <c r="M136" s="1534">
        <f t="shared" si="87"/>
        <v>1042</v>
      </c>
      <c r="N136" s="1536">
        <v>45855</v>
      </c>
      <c r="O136" s="1536">
        <v>45852</v>
      </c>
      <c r="P136" s="1537" t="s">
        <v>88</v>
      </c>
      <c r="Q136" s="1562" t="s">
        <v>78</v>
      </c>
      <c r="R136" s="1563"/>
      <c r="S136" s="1563"/>
      <c r="T136" s="1563"/>
      <c r="U136" s="1563"/>
      <c r="V136" s="1532"/>
      <c r="W136" s="2308" t="s">
        <v>111</v>
      </c>
      <c r="X136" s="1565">
        <v>45824</v>
      </c>
      <c r="Y136" s="1589" t="s">
        <v>88</v>
      </c>
      <c r="Z136" s="1589" t="s">
        <v>88</v>
      </c>
      <c r="AA136" s="1589" t="s">
        <v>56</v>
      </c>
      <c r="AB136" s="1589"/>
      <c r="AC136" s="1580" t="s">
        <v>610</v>
      </c>
      <c r="AD136" s="1590" t="s">
        <v>348</v>
      </c>
      <c r="AE136" s="2277">
        <v>0.8</v>
      </c>
      <c r="AF136" s="2278">
        <f t="shared" si="104"/>
        <v>20006.4</v>
      </c>
      <c r="AG136" s="1504" t="s">
        <v>611</v>
      </c>
      <c r="AH136" s="1609" t="s">
        <v>81</v>
      </c>
      <c r="AI136" s="1799">
        <f t="shared" si="119"/>
        <v>25008</v>
      </c>
      <c r="AJ136" s="1609">
        <v>9</v>
      </c>
      <c r="AK136" s="1610"/>
      <c r="AL136" s="1610">
        <f>J136</f>
        <v>25008</v>
      </c>
      <c r="AM136" s="1610">
        <f t="shared" si="106"/>
        <v>1042</v>
      </c>
      <c r="AN136" s="1610"/>
      <c r="AO136" s="1610"/>
      <c r="AP136" s="1610"/>
      <c r="AQ136" s="1610"/>
      <c r="AR136" s="1610" t="s">
        <v>63</v>
      </c>
      <c r="AS136" s="1610">
        <f t="shared" si="107"/>
        <v>25008</v>
      </c>
      <c r="AT136" s="1610"/>
      <c r="AU136" s="1622">
        <f>J136/24*2</f>
        <v>2084</v>
      </c>
      <c r="AV136" s="1622">
        <f>J136/24*3</f>
        <v>3126</v>
      </c>
      <c r="AW136" s="1622">
        <f>J136/24*3</f>
        <v>3126</v>
      </c>
      <c r="AX136" s="1622">
        <f>J136/24*3</f>
        <v>3126</v>
      </c>
      <c r="AY136" s="1622">
        <f>J136/24*3</f>
        <v>3126</v>
      </c>
      <c r="AZ136" s="1622">
        <f>J136/24*2</f>
        <v>2084</v>
      </c>
      <c r="BA136" s="1622">
        <f>J136/24*2</f>
        <v>2084</v>
      </c>
      <c r="BB136" s="1622">
        <f>J136/24*4</f>
        <v>4168</v>
      </c>
      <c r="BC136" s="1622">
        <f>J136/24*2</f>
        <v>2084</v>
      </c>
      <c r="BE136" s="1622" t="s">
        <v>612</v>
      </c>
      <c r="BF136" s="1534"/>
      <c r="BG136" s="1638"/>
      <c r="BH136" s="1639"/>
      <c r="BI136" s="1639"/>
      <c r="BJ136" s="1639"/>
      <c r="BK136" s="1639"/>
      <c r="BL136" s="1639"/>
      <c r="BM136" s="1639"/>
      <c r="BN136" s="1639"/>
      <c r="BO136" s="1639"/>
      <c r="BP136" s="1639"/>
      <c r="BQ136" s="1639"/>
      <c r="BR136" s="1639"/>
      <c r="BS136" s="1639"/>
      <c r="BT136" s="1639"/>
      <c r="BU136" s="1639"/>
      <c r="BV136" s="1639"/>
      <c r="BW136" s="1639"/>
      <c r="BX136" s="1639"/>
      <c r="BY136" s="1639"/>
      <c r="BZ136" s="1639"/>
      <c r="CA136" s="1639"/>
      <c r="CB136" s="1639"/>
      <c r="CC136" s="1639"/>
      <c r="CD136" s="1639"/>
      <c r="CE136" s="1639"/>
      <c r="CF136" s="1639"/>
      <c r="CG136" s="1639"/>
      <c r="CH136" s="1639"/>
      <c r="CI136" s="1639"/>
      <c r="CJ136" s="1639"/>
      <c r="CK136" s="1639"/>
      <c r="CL136" s="1639"/>
      <c r="CM136" s="1639"/>
      <c r="CN136" s="1639"/>
      <c r="CO136" s="1639"/>
      <c r="CP136" s="1639"/>
      <c r="CQ136" s="1639"/>
      <c r="CR136" s="1639"/>
      <c r="CS136" s="1639"/>
      <c r="CT136" s="1639"/>
      <c r="CU136" s="1639"/>
      <c r="CV136" s="1639"/>
      <c r="CW136" s="1639"/>
      <c r="CX136" s="1639"/>
      <c r="CY136" s="1639"/>
      <c r="CZ136" s="1639"/>
      <c r="DA136" s="1639"/>
      <c r="DB136" s="1639"/>
      <c r="DC136" s="1639"/>
      <c r="DD136" s="1639"/>
      <c r="DE136" s="1639"/>
      <c r="DF136" s="1639"/>
      <c r="DG136" s="1639"/>
      <c r="DH136" s="1639"/>
      <c r="DI136" s="1639"/>
      <c r="DJ136" s="1639"/>
      <c r="DK136" s="1639"/>
      <c r="DL136" s="1639"/>
      <c r="DM136" s="1639"/>
      <c r="DN136" s="1639"/>
      <c r="DO136" s="1639"/>
      <c r="DP136" s="1639"/>
      <c r="DQ136" s="1639"/>
      <c r="DR136" s="1639"/>
      <c r="DS136" s="1639"/>
      <c r="DT136" s="1639"/>
      <c r="DU136" s="1639"/>
      <c r="DV136" s="1639"/>
      <c r="DW136" s="1639"/>
      <c r="DX136" s="1639"/>
      <c r="DY136" s="1639"/>
      <c r="DZ136" s="1639"/>
      <c r="EA136" s="1639"/>
      <c r="EB136" s="1639"/>
      <c r="EC136" s="1639"/>
      <c r="ED136" s="1639"/>
      <c r="EE136" s="1639"/>
      <c r="EF136" s="1639"/>
      <c r="EG136" s="1639"/>
      <c r="EH136" s="1639"/>
      <c r="EI136" s="1639"/>
      <c r="EJ136" s="1639"/>
      <c r="EK136" s="1639"/>
      <c r="EL136" s="1639"/>
      <c r="EM136" s="1639"/>
      <c r="EN136" s="1639"/>
      <c r="EO136" s="1639"/>
      <c r="EP136" s="1639"/>
      <c r="EQ136" s="1639"/>
      <c r="ER136" s="1639"/>
      <c r="ES136" s="1639"/>
      <c r="ET136" s="1639"/>
      <c r="EU136" s="1639"/>
      <c r="EV136" s="1639"/>
      <c r="EW136" s="1639"/>
      <c r="EX136" s="1639"/>
      <c r="EY136" s="1639"/>
      <c r="EZ136" s="1639"/>
      <c r="FA136" s="1639"/>
      <c r="FB136" s="1639"/>
      <c r="FC136" s="1639"/>
      <c r="FD136" s="1639"/>
      <c r="FE136" s="1639"/>
      <c r="FF136" s="1639"/>
      <c r="FG136" s="1639"/>
      <c r="FH136" s="1639"/>
      <c r="FI136" s="1639"/>
      <c r="FJ136" s="1639"/>
      <c r="FK136" s="1639"/>
      <c r="FL136" s="1639"/>
      <c r="FM136" s="1639"/>
      <c r="FN136" s="1639"/>
      <c r="FO136" s="1639"/>
      <c r="FP136" s="1639"/>
      <c r="FQ136" s="1639"/>
      <c r="FR136" s="1639"/>
      <c r="FS136" s="1639"/>
      <c r="FT136" s="1639"/>
      <c r="FU136" s="1639"/>
      <c r="FV136" s="1639"/>
      <c r="FW136" s="1639"/>
      <c r="FX136" s="1639"/>
      <c r="FY136" s="1639"/>
      <c r="FZ136" s="1639"/>
      <c r="GA136" s="1639"/>
      <c r="GB136" s="1639"/>
      <c r="GC136" s="1639"/>
      <c r="GD136" s="1639"/>
      <c r="GE136" s="1639"/>
      <c r="GF136" s="1639"/>
      <c r="GG136" s="1639"/>
      <c r="GH136" s="1639"/>
      <c r="GI136" s="1639"/>
      <c r="GJ136" s="1639"/>
      <c r="GK136" s="1639"/>
      <c r="GL136" s="1639"/>
      <c r="GM136" s="1639"/>
      <c r="GN136" s="1639"/>
      <c r="GO136" s="1639"/>
      <c r="GP136" s="1639"/>
      <c r="GQ136" s="1639"/>
      <c r="GR136" s="1639"/>
      <c r="GS136" s="1639"/>
      <c r="GT136" s="1639"/>
      <c r="GU136" s="1639"/>
      <c r="GV136" s="1639"/>
      <c r="GW136" s="1639"/>
      <c r="GX136" s="1639"/>
      <c r="GY136" s="1639"/>
      <c r="GZ136" s="1639"/>
      <c r="HA136" s="1639"/>
      <c r="HB136" s="1639"/>
      <c r="HC136" s="1639"/>
      <c r="HD136" s="1639"/>
      <c r="HE136" s="1639"/>
      <c r="HF136" s="1639"/>
      <c r="HG136" s="1639"/>
      <c r="HH136" s="1639"/>
      <c r="HI136" s="1639"/>
      <c r="HJ136" s="1639"/>
      <c r="HK136" s="1639"/>
      <c r="HL136" s="1639"/>
      <c r="HM136" s="1639"/>
      <c r="HN136" s="1639"/>
      <c r="HO136" s="1639"/>
      <c r="HP136" s="1639"/>
      <c r="HQ136" s="1639"/>
      <c r="HR136" s="1639"/>
      <c r="HS136" s="1639"/>
      <c r="HT136" s="1639"/>
      <c r="HU136" s="1639"/>
      <c r="HV136" s="1639"/>
      <c r="HW136" s="1639"/>
      <c r="HX136" s="1639"/>
      <c r="HY136" s="1639"/>
      <c r="HZ136" s="1639"/>
      <c r="IA136" s="1639"/>
      <c r="IB136" s="1639"/>
      <c r="IC136" s="1639"/>
      <c r="ID136" s="1639"/>
      <c r="IE136" s="1639"/>
      <c r="IF136" s="1639"/>
      <c r="IG136" s="1639"/>
      <c r="IH136" s="1639"/>
      <c r="II136" s="1639"/>
      <c r="IJ136" s="1639"/>
      <c r="IK136" s="1639"/>
      <c r="IL136" s="1639"/>
      <c r="IM136" s="1639"/>
      <c r="IN136" s="1639"/>
      <c r="IO136" s="1639"/>
      <c r="IP136" s="1639"/>
      <c r="IQ136" s="1639"/>
      <c r="IR136" s="1639"/>
      <c r="IS136" s="1639"/>
      <c r="IT136" s="1639"/>
      <c r="IU136" s="1639"/>
      <c r="IV136" s="1639"/>
      <c r="IW136" s="1639"/>
      <c r="IX136" s="1639"/>
      <c r="IY136" s="1639"/>
      <c r="IZ136" s="1639"/>
      <c r="JA136" s="1639"/>
      <c r="JB136" s="1639"/>
      <c r="JC136" s="1639"/>
      <c r="JD136" s="1639"/>
      <c r="JE136" s="1639"/>
      <c r="JF136" s="1639"/>
      <c r="JG136" s="1639"/>
      <c r="JH136" s="1639"/>
      <c r="JI136" s="1639"/>
      <c r="JJ136" s="1639"/>
      <c r="JK136" s="1639"/>
      <c r="JL136" s="1639"/>
      <c r="JM136" s="1639"/>
      <c r="JN136" s="1639"/>
      <c r="JO136" s="1639"/>
      <c r="JP136" s="1639"/>
      <c r="JQ136" s="1639"/>
      <c r="JR136" s="1639"/>
      <c r="JS136" s="1639"/>
      <c r="JT136" s="1639"/>
      <c r="JU136" s="1639"/>
      <c r="JV136" s="1639"/>
      <c r="JW136" s="1639"/>
      <c r="JX136" s="1639"/>
      <c r="JY136" s="1639"/>
      <c r="JZ136" s="1639"/>
      <c r="KA136" s="1639"/>
      <c r="KB136" s="1639"/>
      <c r="KC136" s="1639"/>
      <c r="KD136" s="1639"/>
      <c r="KE136" s="1639"/>
      <c r="KF136" s="1639"/>
      <c r="KG136" s="1639"/>
      <c r="KH136" s="1639"/>
      <c r="KI136" s="1639"/>
      <c r="KJ136" s="1639"/>
      <c r="KK136" s="1639"/>
      <c r="KL136" s="1639"/>
      <c r="KM136" s="1639"/>
      <c r="KN136" s="1639"/>
      <c r="KO136" s="1639"/>
      <c r="KP136" s="1639"/>
      <c r="KQ136" s="1639"/>
      <c r="KR136" s="1639"/>
      <c r="KS136" s="1639"/>
      <c r="KT136" s="1639"/>
      <c r="KU136" s="1639"/>
      <c r="KV136" s="1639"/>
      <c r="KW136" s="1639"/>
      <c r="KX136" s="1639"/>
      <c r="KY136" s="1639"/>
      <c r="KZ136" s="1639"/>
      <c r="LA136" s="1639"/>
      <c r="LB136" s="1639"/>
      <c r="LC136" s="1639"/>
      <c r="LD136" s="1639"/>
      <c r="LE136" s="1639"/>
      <c r="LF136" s="1639"/>
      <c r="LG136" s="1639"/>
      <c r="LH136" s="1639"/>
      <c r="LI136" s="1639"/>
      <c r="LJ136" s="1639"/>
      <c r="LK136" s="1639"/>
      <c r="LL136" s="1639"/>
      <c r="LM136" s="1639"/>
      <c r="LN136" s="1639"/>
      <c r="LO136" s="1639"/>
      <c r="LP136" s="1639"/>
    </row>
    <row r="137" s="1481" customFormat="1" ht="47" customHeight="1" spans="1:328">
      <c r="A137" s="1499">
        <v>45824</v>
      </c>
      <c r="B137" s="1500" t="s">
        <v>613</v>
      </c>
      <c r="C137" s="1501" t="s">
        <v>158</v>
      </c>
      <c r="D137" s="1502">
        <v>4500170125</v>
      </c>
      <c r="E137" s="1503" t="s">
        <v>614</v>
      </c>
      <c r="F137" s="1502" t="s">
        <v>615</v>
      </c>
      <c r="G137" s="1505" t="s">
        <v>608</v>
      </c>
      <c r="H137" s="1505" t="s">
        <v>608</v>
      </c>
      <c r="I137" s="1532" t="s">
        <v>609</v>
      </c>
      <c r="J137" s="1522">
        <v>7200</v>
      </c>
      <c r="K137" s="1534">
        <v>0</v>
      </c>
      <c r="L137" s="1534">
        <v>24</v>
      </c>
      <c r="M137" s="1534">
        <f t="shared" si="87"/>
        <v>300</v>
      </c>
      <c r="N137" s="1536">
        <v>45856</v>
      </c>
      <c r="O137" s="1536">
        <v>45852</v>
      </c>
      <c r="P137" s="1537"/>
      <c r="Q137" s="1562" t="s">
        <v>78</v>
      </c>
      <c r="R137" s="1563"/>
      <c r="S137" s="1563"/>
      <c r="T137" s="1563"/>
      <c r="U137" s="1563"/>
      <c r="V137" s="1532"/>
      <c r="W137" s="2308" t="s">
        <v>111</v>
      </c>
      <c r="X137" s="1565">
        <v>45824</v>
      </c>
      <c r="Y137" s="1589" t="s">
        <v>88</v>
      </c>
      <c r="Z137" s="1589" t="s">
        <v>88</v>
      </c>
      <c r="AA137" s="1589" t="s">
        <v>616</v>
      </c>
      <c r="AB137" s="1589"/>
      <c r="AC137" s="1580" t="s">
        <v>617</v>
      </c>
      <c r="AD137" s="1590" t="s">
        <v>618</v>
      </c>
      <c r="AE137" s="2277">
        <v>0.8</v>
      </c>
      <c r="AF137" s="2278">
        <f t="shared" si="104"/>
        <v>5760</v>
      </c>
      <c r="AG137" s="1504" t="s">
        <v>619</v>
      </c>
      <c r="AH137" s="1609" t="s">
        <v>81</v>
      </c>
      <c r="AI137" s="1799">
        <f t="shared" si="119"/>
        <v>7200</v>
      </c>
      <c r="AJ137" s="1609">
        <v>9</v>
      </c>
      <c r="AK137" s="1610"/>
      <c r="AL137" s="1610">
        <f>J137</f>
        <v>7200</v>
      </c>
      <c r="AM137" s="1610">
        <f t="shared" si="106"/>
        <v>300</v>
      </c>
      <c r="AN137" s="1610"/>
      <c r="AO137" s="1610"/>
      <c r="AP137" s="1610"/>
      <c r="AQ137" s="1610"/>
      <c r="AR137" s="1610" t="s">
        <v>63</v>
      </c>
      <c r="AS137" s="1610">
        <f t="shared" si="107"/>
        <v>7200</v>
      </c>
      <c r="AT137" s="1610"/>
      <c r="AU137" s="1622">
        <f>J137/24*2</f>
        <v>600</v>
      </c>
      <c r="AV137" s="1622">
        <f>J137/24*3</f>
        <v>900</v>
      </c>
      <c r="AW137" s="1622">
        <f>J137/24*3</f>
        <v>900</v>
      </c>
      <c r="AX137" s="1622">
        <f>J137/24*3</f>
        <v>900</v>
      </c>
      <c r="AY137" s="1622">
        <f>J137/24*3</f>
        <v>900</v>
      </c>
      <c r="AZ137" s="1622">
        <f>J137/24*2</f>
        <v>600</v>
      </c>
      <c r="BA137" s="1622">
        <f>J137/24*2</f>
        <v>600</v>
      </c>
      <c r="BB137" s="1622">
        <f>J137/24*4</f>
        <v>1200</v>
      </c>
      <c r="BC137" s="1622">
        <f>J137/24*2</f>
        <v>600</v>
      </c>
      <c r="BE137" s="1622" t="s">
        <v>612</v>
      </c>
      <c r="BF137" s="1534"/>
      <c r="BG137" s="1638"/>
      <c r="BH137" s="1639"/>
      <c r="BI137" s="1639"/>
      <c r="BJ137" s="1639"/>
      <c r="BK137" s="1639"/>
      <c r="BL137" s="1639"/>
      <c r="BM137" s="1639"/>
      <c r="BN137" s="1639"/>
      <c r="BO137" s="1639"/>
      <c r="BP137" s="1639"/>
      <c r="BQ137" s="1639"/>
      <c r="BR137" s="1639"/>
      <c r="BS137" s="1639"/>
      <c r="BT137" s="1639"/>
      <c r="BU137" s="1639"/>
      <c r="BV137" s="1639"/>
      <c r="BW137" s="1639"/>
      <c r="BX137" s="1639"/>
      <c r="BY137" s="1639"/>
      <c r="BZ137" s="1639"/>
      <c r="CA137" s="1639"/>
      <c r="CB137" s="1639"/>
      <c r="CC137" s="1639"/>
      <c r="CD137" s="1639"/>
      <c r="CE137" s="1639"/>
      <c r="CF137" s="1639"/>
      <c r="CG137" s="1639"/>
      <c r="CH137" s="1639"/>
      <c r="CI137" s="1639"/>
      <c r="CJ137" s="1639"/>
      <c r="CK137" s="1639"/>
      <c r="CL137" s="1639"/>
      <c r="CM137" s="1639"/>
      <c r="CN137" s="1639"/>
      <c r="CO137" s="1639"/>
      <c r="CP137" s="1639"/>
      <c r="CQ137" s="1639"/>
      <c r="CR137" s="1639"/>
      <c r="CS137" s="1639"/>
      <c r="CT137" s="1639"/>
      <c r="CU137" s="1639"/>
      <c r="CV137" s="1639"/>
      <c r="CW137" s="1639"/>
      <c r="CX137" s="1639"/>
      <c r="CY137" s="1639"/>
      <c r="CZ137" s="1639"/>
      <c r="DA137" s="1639"/>
      <c r="DB137" s="1639"/>
      <c r="DC137" s="1639"/>
      <c r="DD137" s="1639"/>
      <c r="DE137" s="1639"/>
      <c r="DF137" s="1639"/>
      <c r="DG137" s="1639"/>
      <c r="DH137" s="1639"/>
      <c r="DI137" s="1639"/>
      <c r="DJ137" s="1639"/>
      <c r="DK137" s="1639"/>
      <c r="DL137" s="1639"/>
      <c r="DM137" s="1639"/>
      <c r="DN137" s="1639"/>
      <c r="DO137" s="1639"/>
      <c r="DP137" s="1639"/>
      <c r="DQ137" s="1639"/>
      <c r="DR137" s="1639"/>
      <c r="DS137" s="1639"/>
      <c r="DT137" s="1639"/>
      <c r="DU137" s="1639"/>
      <c r="DV137" s="1639"/>
      <c r="DW137" s="1639"/>
      <c r="DX137" s="1639"/>
      <c r="DY137" s="1639"/>
      <c r="DZ137" s="1639"/>
      <c r="EA137" s="1639"/>
      <c r="EB137" s="1639"/>
      <c r="EC137" s="1639"/>
      <c r="ED137" s="1639"/>
      <c r="EE137" s="1639"/>
      <c r="EF137" s="1639"/>
      <c r="EG137" s="1639"/>
      <c r="EH137" s="1639"/>
      <c r="EI137" s="1639"/>
      <c r="EJ137" s="1639"/>
      <c r="EK137" s="1639"/>
      <c r="EL137" s="1639"/>
      <c r="EM137" s="1639"/>
      <c r="EN137" s="1639"/>
      <c r="EO137" s="1639"/>
      <c r="EP137" s="1639"/>
      <c r="EQ137" s="1639"/>
      <c r="ER137" s="1639"/>
      <c r="ES137" s="1639"/>
      <c r="ET137" s="1639"/>
      <c r="EU137" s="1639"/>
      <c r="EV137" s="1639"/>
      <c r="EW137" s="1639"/>
      <c r="EX137" s="1639"/>
      <c r="EY137" s="1639"/>
      <c r="EZ137" s="1639"/>
      <c r="FA137" s="1639"/>
      <c r="FB137" s="1639"/>
      <c r="FC137" s="1639"/>
      <c r="FD137" s="1639"/>
      <c r="FE137" s="1639"/>
      <c r="FF137" s="1639"/>
      <c r="FG137" s="1639"/>
      <c r="FH137" s="1639"/>
      <c r="FI137" s="1639"/>
      <c r="FJ137" s="1639"/>
      <c r="FK137" s="1639"/>
      <c r="FL137" s="1639"/>
      <c r="FM137" s="1639"/>
      <c r="FN137" s="1639"/>
      <c r="FO137" s="1639"/>
      <c r="FP137" s="1639"/>
      <c r="FQ137" s="1639"/>
      <c r="FR137" s="1639"/>
      <c r="FS137" s="1639"/>
      <c r="FT137" s="1639"/>
      <c r="FU137" s="1639"/>
      <c r="FV137" s="1639"/>
      <c r="FW137" s="1639"/>
      <c r="FX137" s="1639"/>
      <c r="FY137" s="1639"/>
      <c r="FZ137" s="1639"/>
      <c r="GA137" s="1639"/>
      <c r="GB137" s="1639"/>
      <c r="GC137" s="1639"/>
      <c r="GD137" s="1639"/>
      <c r="GE137" s="1639"/>
      <c r="GF137" s="1639"/>
      <c r="GG137" s="1639"/>
      <c r="GH137" s="1639"/>
      <c r="GI137" s="1639"/>
      <c r="GJ137" s="1639"/>
      <c r="GK137" s="1639"/>
      <c r="GL137" s="1639"/>
      <c r="GM137" s="1639"/>
      <c r="GN137" s="1639"/>
      <c r="GO137" s="1639"/>
      <c r="GP137" s="1639"/>
      <c r="GQ137" s="1639"/>
      <c r="GR137" s="1639"/>
      <c r="GS137" s="1639"/>
      <c r="GT137" s="1639"/>
      <c r="GU137" s="1639"/>
      <c r="GV137" s="1639"/>
      <c r="GW137" s="1639"/>
      <c r="GX137" s="1639"/>
      <c r="GY137" s="1639"/>
      <c r="GZ137" s="1639"/>
      <c r="HA137" s="1639"/>
      <c r="HB137" s="1639"/>
      <c r="HC137" s="1639"/>
      <c r="HD137" s="1639"/>
      <c r="HE137" s="1639"/>
      <c r="HF137" s="1639"/>
      <c r="HG137" s="1639"/>
      <c r="HH137" s="1639"/>
      <c r="HI137" s="1639"/>
      <c r="HJ137" s="1639"/>
      <c r="HK137" s="1639"/>
      <c r="HL137" s="1639"/>
      <c r="HM137" s="1639"/>
      <c r="HN137" s="1639"/>
      <c r="HO137" s="1639"/>
      <c r="HP137" s="1639"/>
      <c r="HQ137" s="1639"/>
      <c r="HR137" s="1639"/>
      <c r="HS137" s="1639"/>
      <c r="HT137" s="1639"/>
      <c r="HU137" s="1639"/>
      <c r="HV137" s="1639"/>
      <c r="HW137" s="1639"/>
      <c r="HX137" s="1639"/>
      <c r="HY137" s="1639"/>
      <c r="HZ137" s="1639"/>
      <c r="IA137" s="1639"/>
      <c r="IB137" s="1639"/>
      <c r="IC137" s="1639"/>
      <c r="ID137" s="1639"/>
      <c r="IE137" s="1639"/>
      <c r="IF137" s="1639"/>
      <c r="IG137" s="1639"/>
      <c r="IH137" s="1639"/>
      <c r="II137" s="1639"/>
      <c r="IJ137" s="1639"/>
      <c r="IK137" s="1639"/>
      <c r="IL137" s="1639"/>
      <c r="IM137" s="1639"/>
      <c r="IN137" s="1639"/>
      <c r="IO137" s="1639"/>
      <c r="IP137" s="1639"/>
      <c r="IQ137" s="1639"/>
      <c r="IR137" s="1639"/>
      <c r="IS137" s="1639"/>
      <c r="IT137" s="1639"/>
      <c r="IU137" s="1639"/>
      <c r="IV137" s="1639"/>
      <c r="IW137" s="1639"/>
      <c r="IX137" s="1639"/>
      <c r="IY137" s="1639"/>
      <c r="IZ137" s="1639"/>
      <c r="JA137" s="1639"/>
      <c r="JB137" s="1639"/>
      <c r="JC137" s="1639"/>
      <c r="JD137" s="1639"/>
      <c r="JE137" s="1639"/>
      <c r="JF137" s="1639"/>
      <c r="JG137" s="1639"/>
      <c r="JH137" s="1639"/>
      <c r="JI137" s="1639"/>
      <c r="JJ137" s="1639"/>
      <c r="JK137" s="1639"/>
      <c r="JL137" s="1639"/>
      <c r="JM137" s="1639"/>
      <c r="JN137" s="1639"/>
      <c r="JO137" s="1639"/>
      <c r="JP137" s="1639"/>
      <c r="JQ137" s="1639"/>
      <c r="JR137" s="1639"/>
      <c r="JS137" s="1639"/>
      <c r="JT137" s="1639"/>
      <c r="JU137" s="1639"/>
      <c r="JV137" s="1639"/>
      <c r="JW137" s="1639"/>
      <c r="JX137" s="1639"/>
      <c r="JY137" s="1639"/>
      <c r="JZ137" s="1639"/>
      <c r="KA137" s="1639"/>
      <c r="KB137" s="1639"/>
      <c r="KC137" s="1639"/>
      <c r="KD137" s="1639"/>
      <c r="KE137" s="1639"/>
      <c r="KF137" s="1639"/>
      <c r="KG137" s="1639"/>
      <c r="KH137" s="1639"/>
      <c r="KI137" s="1639"/>
      <c r="KJ137" s="1639"/>
      <c r="KK137" s="1639"/>
      <c r="KL137" s="1639"/>
      <c r="KM137" s="1639"/>
      <c r="KN137" s="1639"/>
      <c r="KO137" s="1639"/>
      <c r="KP137" s="1639"/>
      <c r="KQ137" s="1639"/>
      <c r="KR137" s="1639"/>
      <c r="KS137" s="1639"/>
      <c r="KT137" s="1639"/>
      <c r="KU137" s="1639"/>
      <c r="KV137" s="1639"/>
      <c r="KW137" s="1639"/>
      <c r="KX137" s="1639"/>
      <c r="KY137" s="1639"/>
      <c r="KZ137" s="1639"/>
      <c r="LA137" s="1639"/>
      <c r="LB137" s="1639"/>
      <c r="LC137" s="1639"/>
      <c r="LD137" s="1639"/>
      <c r="LE137" s="1639"/>
      <c r="LF137" s="1639"/>
      <c r="LG137" s="1639"/>
      <c r="LH137" s="1639"/>
      <c r="LI137" s="1639"/>
      <c r="LJ137" s="1639"/>
      <c r="LK137" s="1639"/>
      <c r="LL137" s="1639"/>
      <c r="LM137" s="1639"/>
      <c r="LN137" s="1639"/>
      <c r="LO137" s="1639"/>
      <c r="LP137" s="1639"/>
    </row>
    <row r="138" s="1481" customFormat="1" ht="47" customHeight="1" spans="1:328">
      <c r="A138" s="1499">
        <v>45814</v>
      </c>
      <c r="B138" s="1500" t="s">
        <v>613</v>
      </c>
      <c r="C138" s="1501" t="s">
        <v>158</v>
      </c>
      <c r="D138" s="1502">
        <v>4500170002</v>
      </c>
      <c r="E138" s="1503" t="s">
        <v>620</v>
      </c>
      <c r="F138" s="1502" t="s">
        <v>621</v>
      </c>
      <c r="G138" s="1505" t="s">
        <v>608</v>
      </c>
      <c r="H138" s="1505" t="s">
        <v>608</v>
      </c>
      <c r="I138" s="1532" t="s">
        <v>609</v>
      </c>
      <c r="J138" s="1522">
        <v>6240</v>
      </c>
      <c r="K138" s="1534">
        <v>0</v>
      </c>
      <c r="L138" s="1534">
        <v>24</v>
      </c>
      <c r="M138" s="1534">
        <f t="shared" si="87"/>
        <v>260</v>
      </c>
      <c r="N138" s="1536">
        <v>45856</v>
      </c>
      <c r="O138" s="1536">
        <v>45852</v>
      </c>
      <c r="P138" s="1537"/>
      <c r="Q138" s="1562" t="s">
        <v>78</v>
      </c>
      <c r="R138" s="1563"/>
      <c r="S138" s="1563"/>
      <c r="T138" s="1563"/>
      <c r="U138" s="1563"/>
      <c r="V138" s="1532"/>
      <c r="W138" s="2308" t="s">
        <v>111</v>
      </c>
      <c r="X138" s="1565">
        <v>45824</v>
      </c>
      <c r="Y138" s="1589" t="s">
        <v>88</v>
      </c>
      <c r="Z138" s="1589" t="s">
        <v>88</v>
      </c>
      <c r="AA138" s="1589" t="s">
        <v>616</v>
      </c>
      <c r="AB138" s="1589"/>
      <c r="AC138" s="1580" t="s">
        <v>617</v>
      </c>
      <c r="AD138" s="1590" t="s">
        <v>618</v>
      </c>
      <c r="AE138" s="2277">
        <v>0.8</v>
      </c>
      <c r="AF138" s="2278">
        <f t="shared" si="104"/>
        <v>4992</v>
      </c>
      <c r="AG138" s="1504" t="s">
        <v>622</v>
      </c>
      <c r="AH138" s="1609" t="s">
        <v>81</v>
      </c>
      <c r="AI138" s="1799">
        <f t="shared" si="119"/>
        <v>6240</v>
      </c>
      <c r="AJ138" s="1609">
        <v>9</v>
      </c>
      <c r="AK138" s="1610"/>
      <c r="AL138" s="1610">
        <f>J138</f>
        <v>6240</v>
      </c>
      <c r="AM138" s="1610">
        <f t="shared" si="106"/>
        <v>260</v>
      </c>
      <c r="AN138" s="1610"/>
      <c r="AO138" s="1610"/>
      <c r="AP138" s="1610"/>
      <c r="AQ138" s="1610"/>
      <c r="AR138" s="1610" t="s">
        <v>63</v>
      </c>
      <c r="AS138" s="1610">
        <f t="shared" si="107"/>
        <v>6240</v>
      </c>
      <c r="AT138" s="1610"/>
      <c r="AU138" s="1622">
        <f>J138/24*2</f>
        <v>520</v>
      </c>
      <c r="AV138" s="1622">
        <f>J138/24*3</f>
        <v>780</v>
      </c>
      <c r="AW138" s="1622">
        <f>J138/24*3</f>
        <v>780</v>
      </c>
      <c r="AX138" s="1622">
        <f>J138/24*3</f>
        <v>780</v>
      </c>
      <c r="AY138" s="1622">
        <f>J138/24*3</f>
        <v>780</v>
      </c>
      <c r="AZ138" s="1622">
        <f>J138/24*2</f>
        <v>520</v>
      </c>
      <c r="BA138" s="1622">
        <f>J138/24*2</f>
        <v>520</v>
      </c>
      <c r="BB138" s="1622">
        <f>J138/24*4</f>
        <v>1040</v>
      </c>
      <c r="BC138" s="1622">
        <f>J138/24*2</f>
        <v>520</v>
      </c>
      <c r="BE138" s="1622" t="s">
        <v>612</v>
      </c>
      <c r="BF138" s="1534"/>
      <c r="BG138" s="1638"/>
      <c r="BH138" s="1639"/>
      <c r="BI138" s="1639"/>
      <c r="BJ138" s="1639"/>
      <c r="BK138" s="1639"/>
      <c r="BL138" s="1639"/>
      <c r="BM138" s="1639"/>
      <c r="BN138" s="1639"/>
      <c r="BO138" s="1639"/>
      <c r="BP138" s="1639"/>
      <c r="BQ138" s="1639"/>
      <c r="BR138" s="1639"/>
      <c r="BS138" s="1639"/>
      <c r="BT138" s="1639"/>
      <c r="BU138" s="1639"/>
      <c r="BV138" s="1639"/>
      <c r="BW138" s="1639"/>
      <c r="BX138" s="1639"/>
      <c r="BY138" s="1639"/>
      <c r="BZ138" s="1639"/>
      <c r="CA138" s="1639"/>
      <c r="CB138" s="1639"/>
      <c r="CC138" s="1639"/>
      <c r="CD138" s="1639"/>
      <c r="CE138" s="1639"/>
      <c r="CF138" s="1639"/>
      <c r="CG138" s="1639"/>
      <c r="CH138" s="1639"/>
      <c r="CI138" s="1639"/>
      <c r="CJ138" s="1639"/>
      <c r="CK138" s="1639"/>
      <c r="CL138" s="1639"/>
      <c r="CM138" s="1639"/>
      <c r="CN138" s="1639"/>
      <c r="CO138" s="1639"/>
      <c r="CP138" s="1639"/>
      <c r="CQ138" s="1639"/>
      <c r="CR138" s="1639"/>
      <c r="CS138" s="1639"/>
      <c r="CT138" s="1639"/>
      <c r="CU138" s="1639"/>
      <c r="CV138" s="1639"/>
      <c r="CW138" s="1639"/>
      <c r="CX138" s="1639"/>
      <c r="CY138" s="1639"/>
      <c r="CZ138" s="1639"/>
      <c r="DA138" s="1639"/>
      <c r="DB138" s="1639"/>
      <c r="DC138" s="1639"/>
      <c r="DD138" s="1639"/>
      <c r="DE138" s="1639"/>
      <c r="DF138" s="1639"/>
      <c r="DG138" s="1639"/>
      <c r="DH138" s="1639"/>
      <c r="DI138" s="1639"/>
      <c r="DJ138" s="1639"/>
      <c r="DK138" s="1639"/>
      <c r="DL138" s="1639"/>
      <c r="DM138" s="1639"/>
      <c r="DN138" s="1639"/>
      <c r="DO138" s="1639"/>
      <c r="DP138" s="1639"/>
      <c r="DQ138" s="1639"/>
      <c r="DR138" s="1639"/>
      <c r="DS138" s="1639"/>
      <c r="DT138" s="1639"/>
      <c r="DU138" s="1639"/>
      <c r="DV138" s="1639"/>
      <c r="DW138" s="1639"/>
      <c r="DX138" s="1639"/>
      <c r="DY138" s="1639"/>
      <c r="DZ138" s="1639"/>
      <c r="EA138" s="1639"/>
      <c r="EB138" s="1639"/>
      <c r="EC138" s="1639"/>
      <c r="ED138" s="1639"/>
      <c r="EE138" s="1639"/>
      <c r="EF138" s="1639"/>
      <c r="EG138" s="1639"/>
      <c r="EH138" s="1639"/>
      <c r="EI138" s="1639"/>
      <c r="EJ138" s="1639"/>
      <c r="EK138" s="1639"/>
      <c r="EL138" s="1639"/>
      <c r="EM138" s="1639"/>
      <c r="EN138" s="1639"/>
      <c r="EO138" s="1639"/>
      <c r="EP138" s="1639"/>
      <c r="EQ138" s="1639"/>
      <c r="ER138" s="1639"/>
      <c r="ES138" s="1639"/>
      <c r="ET138" s="1639"/>
      <c r="EU138" s="1639"/>
      <c r="EV138" s="1639"/>
      <c r="EW138" s="1639"/>
      <c r="EX138" s="1639"/>
      <c r="EY138" s="1639"/>
      <c r="EZ138" s="1639"/>
      <c r="FA138" s="1639"/>
      <c r="FB138" s="1639"/>
      <c r="FC138" s="1639"/>
      <c r="FD138" s="1639"/>
      <c r="FE138" s="1639"/>
      <c r="FF138" s="1639"/>
      <c r="FG138" s="1639"/>
      <c r="FH138" s="1639"/>
      <c r="FI138" s="1639"/>
      <c r="FJ138" s="1639"/>
      <c r="FK138" s="1639"/>
      <c r="FL138" s="1639"/>
      <c r="FM138" s="1639"/>
      <c r="FN138" s="1639"/>
      <c r="FO138" s="1639"/>
      <c r="FP138" s="1639"/>
      <c r="FQ138" s="1639"/>
      <c r="FR138" s="1639"/>
      <c r="FS138" s="1639"/>
      <c r="FT138" s="1639"/>
      <c r="FU138" s="1639"/>
      <c r="FV138" s="1639"/>
      <c r="FW138" s="1639"/>
      <c r="FX138" s="1639"/>
      <c r="FY138" s="1639"/>
      <c r="FZ138" s="1639"/>
      <c r="GA138" s="1639"/>
      <c r="GB138" s="1639"/>
      <c r="GC138" s="1639"/>
      <c r="GD138" s="1639"/>
      <c r="GE138" s="1639"/>
      <c r="GF138" s="1639"/>
      <c r="GG138" s="1639"/>
      <c r="GH138" s="1639"/>
      <c r="GI138" s="1639"/>
      <c r="GJ138" s="1639"/>
      <c r="GK138" s="1639"/>
      <c r="GL138" s="1639"/>
      <c r="GM138" s="1639"/>
      <c r="GN138" s="1639"/>
      <c r="GO138" s="1639"/>
      <c r="GP138" s="1639"/>
      <c r="GQ138" s="1639"/>
      <c r="GR138" s="1639"/>
      <c r="GS138" s="1639"/>
      <c r="GT138" s="1639"/>
      <c r="GU138" s="1639"/>
      <c r="GV138" s="1639"/>
      <c r="GW138" s="1639"/>
      <c r="GX138" s="1639"/>
      <c r="GY138" s="1639"/>
      <c r="GZ138" s="1639"/>
      <c r="HA138" s="1639"/>
      <c r="HB138" s="1639"/>
      <c r="HC138" s="1639"/>
      <c r="HD138" s="1639"/>
      <c r="HE138" s="1639"/>
      <c r="HF138" s="1639"/>
      <c r="HG138" s="1639"/>
      <c r="HH138" s="1639"/>
      <c r="HI138" s="1639"/>
      <c r="HJ138" s="1639"/>
      <c r="HK138" s="1639"/>
      <c r="HL138" s="1639"/>
      <c r="HM138" s="1639"/>
      <c r="HN138" s="1639"/>
      <c r="HO138" s="1639"/>
      <c r="HP138" s="1639"/>
      <c r="HQ138" s="1639"/>
      <c r="HR138" s="1639"/>
      <c r="HS138" s="1639"/>
      <c r="HT138" s="1639"/>
      <c r="HU138" s="1639"/>
      <c r="HV138" s="1639"/>
      <c r="HW138" s="1639"/>
      <c r="HX138" s="1639"/>
      <c r="HY138" s="1639"/>
      <c r="HZ138" s="1639"/>
      <c r="IA138" s="1639"/>
      <c r="IB138" s="1639"/>
      <c r="IC138" s="1639"/>
      <c r="ID138" s="1639"/>
      <c r="IE138" s="1639"/>
      <c r="IF138" s="1639"/>
      <c r="IG138" s="1639"/>
      <c r="IH138" s="1639"/>
      <c r="II138" s="1639"/>
      <c r="IJ138" s="1639"/>
      <c r="IK138" s="1639"/>
      <c r="IL138" s="1639"/>
      <c r="IM138" s="1639"/>
      <c r="IN138" s="1639"/>
      <c r="IO138" s="1639"/>
      <c r="IP138" s="1639"/>
      <c r="IQ138" s="1639"/>
      <c r="IR138" s="1639"/>
      <c r="IS138" s="1639"/>
      <c r="IT138" s="1639"/>
      <c r="IU138" s="1639"/>
      <c r="IV138" s="1639"/>
      <c r="IW138" s="1639"/>
      <c r="IX138" s="1639"/>
      <c r="IY138" s="1639"/>
      <c r="IZ138" s="1639"/>
      <c r="JA138" s="1639"/>
      <c r="JB138" s="1639"/>
      <c r="JC138" s="1639"/>
      <c r="JD138" s="1639"/>
      <c r="JE138" s="1639"/>
      <c r="JF138" s="1639"/>
      <c r="JG138" s="1639"/>
      <c r="JH138" s="1639"/>
      <c r="JI138" s="1639"/>
      <c r="JJ138" s="1639"/>
      <c r="JK138" s="1639"/>
      <c r="JL138" s="1639"/>
      <c r="JM138" s="1639"/>
      <c r="JN138" s="1639"/>
      <c r="JO138" s="1639"/>
      <c r="JP138" s="1639"/>
      <c r="JQ138" s="1639"/>
      <c r="JR138" s="1639"/>
      <c r="JS138" s="1639"/>
      <c r="JT138" s="1639"/>
      <c r="JU138" s="1639"/>
      <c r="JV138" s="1639"/>
      <c r="JW138" s="1639"/>
      <c r="JX138" s="1639"/>
      <c r="JY138" s="1639"/>
      <c r="JZ138" s="1639"/>
      <c r="KA138" s="1639"/>
      <c r="KB138" s="1639"/>
      <c r="KC138" s="1639"/>
      <c r="KD138" s="1639"/>
      <c r="KE138" s="1639"/>
      <c r="KF138" s="1639"/>
      <c r="KG138" s="1639"/>
      <c r="KH138" s="1639"/>
      <c r="KI138" s="1639"/>
      <c r="KJ138" s="1639"/>
      <c r="KK138" s="1639"/>
      <c r="KL138" s="1639"/>
      <c r="KM138" s="1639"/>
      <c r="KN138" s="1639"/>
      <c r="KO138" s="1639"/>
      <c r="KP138" s="1639"/>
      <c r="KQ138" s="1639"/>
      <c r="KR138" s="1639"/>
      <c r="KS138" s="1639"/>
      <c r="KT138" s="1639"/>
      <c r="KU138" s="1639"/>
      <c r="KV138" s="1639"/>
      <c r="KW138" s="1639"/>
      <c r="KX138" s="1639"/>
      <c r="KY138" s="1639"/>
      <c r="KZ138" s="1639"/>
      <c r="LA138" s="1639"/>
      <c r="LB138" s="1639"/>
      <c r="LC138" s="1639"/>
      <c r="LD138" s="1639"/>
      <c r="LE138" s="1639"/>
      <c r="LF138" s="1639"/>
      <c r="LG138" s="1639"/>
      <c r="LH138" s="1639"/>
      <c r="LI138" s="1639"/>
      <c r="LJ138" s="1639"/>
      <c r="LK138" s="1639"/>
      <c r="LL138" s="1639"/>
      <c r="LM138" s="1639"/>
      <c r="LN138" s="1639"/>
      <c r="LO138" s="1639"/>
      <c r="LP138" s="1639"/>
    </row>
    <row r="139" s="1481" customFormat="1" ht="47" customHeight="1" spans="1:328">
      <c r="A139" s="1499">
        <v>45814</v>
      </c>
      <c r="B139" s="1500" t="s">
        <v>623</v>
      </c>
      <c r="C139" s="1501" t="s">
        <v>624</v>
      </c>
      <c r="D139" s="1502">
        <v>4500169319</v>
      </c>
      <c r="E139" s="1503" t="s">
        <v>625</v>
      </c>
      <c r="F139" s="1502" t="s">
        <v>626</v>
      </c>
      <c r="G139" s="1505" t="s">
        <v>101</v>
      </c>
      <c r="H139" s="1505" t="s">
        <v>101</v>
      </c>
      <c r="I139" s="1505" t="s">
        <v>102</v>
      </c>
      <c r="J139" s="1522">
        <v>720</v>
      </c>
      <c r="K139" s="1534">
        <v>0</v>
      </c>
      <c r="L139" s="1534">
        <v>24</v>
      </c>
      <c r="M139" s="1534">
        <f t="shared" si="87"/>
        <v>30</v>
      </c>
      <c r="N139" s="1536">
        <v>45856</v>
      </c>
      <c r="O139" s="1536">
        <v>45852</v>
      </c>
      <c r="P139" s="1537"/>
      <c r="Q139" s="1562" t="s">
        <v>78</v>
      </c>
      <c r="R139" s="1563"/>
      <c r="S139" s="1563"/>
      <c r="T139" s="1563"/>
      <c r="U139" s="1563"/>
      <c r="V139" s="1532"/>
      <c r="W139" s="2308" t="s">
        <v>111</v>
      </c>
      <c r="X139" s="1565">
        <v>45824</v>
      </c>
      <c r="Y139" s="1589" t="s">
        <v>88</v>
      </c>
      <c r="Z139" s="1589">
        <v>45827</v>
      </c>
      <c r="AA139" s="1589"/>
      <c r="AB139" s="1589"/>
      <c r="AC139" s="1580" t="s">
        <v>627</v>
      </c>
      <c r="AD139" s="1590" t="s">
        <v>628</v>
      </c>
      <c r="AE139" s="2277">
        <v>0.8747</v>
      </c>
      <c r="AF139" s="2278">
        <f t="shared" si="104"/>
        <v>629.784</v>
      </c>
      <c r="AG139" s="1504"/>
      <c r="AH139" s="1609" t="s">
        <v>81</v>
      </c>
      <c r="AI139" s="1799">
        <f t="shared" si="119"/>
        <v>720</v>
      </c>
      <c r="AJ139" s="1609">
        <v>9</v>
      </c>
      <c r="AK139" s="1610">
        <f t="shared" ref="AK139:AK156" si="120">J139</f>
        <v>720</v>
      </c>
      <c r="AL139" s="1610"/>
      <c r="AM139" s="1610">
        <f t="shared" si="106"/>
        <v>30</v>
      </c>
      <c r="AN139" s="1610"/>
      <c r="AO139" s="1610"/>
      <c r="AP139" s="1610"/>
      <c r="AQ139" s="1610"/>
      <c r="AR139" s="1610" t="s">
        <v>63</v>
      </c>
      <c r="AS139" s="1610">
        <f t="shared" si="107"/>
        <v>720</v>
      </c>
      <c r="AT139" s="1610"/>
      <c r="AU139" s="1622">
        <f t="shared" ref="AU139:AU154" si="121">J139/9</f>
        <v>80</v>
      </c>
      <c r="AV139" s="1622">
        <f t="shared" ref="AV139:AV154" si="122">J139/9</f>
        <v>80</v>
      </c>
      <c r="AW139" s="1622">
        <f t="shared" ref="AW139:AW154" si="123">J139/9</f>
        <v>80</v>
      </c>
      <c r="AX139" s="1622">
        <f t="shared" ref="AX139:AX154" si="124">J139/9</f>
        <v>80</v>
      </c>
      <c r="AY139" s="1622">
        <f t="shared" ref="AY139:AY154" si="125">J139/9</f>
        <v>80</v>
      </c>
      <c r="AZ139" s="1622">
        <f t="shared" ref="AZ139:AZ154" si="126">J139/9</f>
        <v>80</v>
      </c>
      <c r="BA139" s="1622">
        <f t="shared" ref="BA139:BA154" si="127">J139/9</f>
        <v>80</v>
      </c>
      <c r="BB139" s="1622">
        <f t="shared" ref="BB139:BB154" si="128">J139/9</f>
        <v>80</v>
      </c>
      <c r="BC139" s="1622">
        <f t="shared" ref="BC139:BC154" si="129">J139/9</f>
        <v>80</v>
      </c>
      <c r="BD139" s="1622">
        <f t="shared" ref="BD139:BD176" si="130">J139*23/24/COUNT(AU139:BC139)</f>
        <v>76.6666666666667</v>
      </c>
      <c r="BE139" s="1622">
        <f t="shared" ref="BE139:BE176" si="131">J139/24/COUNT(AU139:BC139)</f>
        <v>3.33333333333333</v>
      </c>
      <c r="BF139" s="1534">
        <f>J139/COUNT(AU139:BC139)-(BD139+BE139)</f>
        <v>0</v>
      </c>
      <c r="BG139" s="1638"/>
      <c r="BH139" s="1639"/>
      <c r="BI139" s="1639"/>
      <c r="BJ139" s="1639"/>
      <c r="BK139" s="1639"/>
      <c r="BL139" s="1639"/>
      <c r="BM139" s="1639"/>
      <c r="BN139" s="1639"/>
      <c r="BO139" s="1639"/>
      <c r="BP139" s="1639"/>
      <c r="BQ139" s="1639"/>
      <c r="BR139" s="1639"/>
      <c r="BS139" s="1639"/>
      <c r="BT139" s="1639"/>
      <c r="BU139" s="1639"/>
      <c r="BV139" s="1639"/>
      <c r="BW139" s="1639"/>
      <c r="BX139" s="1639"/>
      <c r="BY139" s="1639"/>
      <c r="BZ139" s="1639"/>
      <c r="CA139" s="1639"/>
      <c r="CB139" s="1639"/>
      <c r="CC139" s="1639"/>
      <c r="CD139" s="1639"/>
      <c r="CE139" s="1639"/>
      <c r="CF139" s="1639"/>
      <c r="CG139" s="1639"/>
      <c r="CH139" s="1639"/>
      <c r="CI139" s="1639"/>
      <c r="CJ139" s="1639"/>
      <c r="CK139" s="1639"/>
      <c r="CL139" s="1639"/>
      <c r="CM139" s="1639"/>
      <c r="CN139" s="1639"/>
      <c r="CO139" s="1639"/>
      <c r="CP139" s="1639"/>
      <c r="CQ139" s="1639"/>
      <c r="CR139" s="1639"/>
      <c r="CS139" s="1639"/>
      <c r="CT139" s="1639"/>
      <c r="CU139" s="1639"/>
      <c r="CV139" s="1639"/>
      <c r="CW139" s="1639"/>
      <c r="CX139" s="1639"/>
      <c r="CY139" s="1639"/>
      <c r="CZ139" s="1639"/>
      <c r="DA139" s="1639"/>
      <c r="DB139" s="1639"/>
      <c r="DC139" s="1639"/>
      <c r="DD139" s="1639"/>
      <c r="DE139" s="1639"/>
      <c r="DF139" s="1639"/>
      <c r="DG139" s="1639"/>
      <c r="DH139" s="1639"/>
      <c r="DI139" s="1639"/>
      <c r="DJ139" s="1639"/>
      <c r="DK139" s="1639"/>
      <c r="DL139" s="1639"/>
      <c r="DM139" s="1639"/>
      <c r="DN139" s="1639"/>
      <c r="DO139" s="1639"/>
      <c r="DP139" s="1639"/>
      <c r="DQ139" s="1639"/>
      <c r="DR139" s="1639"/>
      <c r="DS139" s="1639"/>
      <c r="DT139" s="1639"/>
      <c r="DU139" s="1639"/>
      <c r="DV139" s="1639"/>
      <c r="DW139" s="1639"/>
      <c r="DX139" s="1639"/>
      <c r="DY139" s="1639"/>
      <c r="DZ139" s="1639"/>
      <c r="EA139" s="1639"/>
      <c r="EB139" s="1639"/>
      <c r="EC139" s="1639"/>
      <c r="ED139" s="1639"/>
      <c r="EE139" s="1639"/>
      <c r="EF139" s="1639"/>
      <c r="EG139" s="1639"/>
      <c r="EH139" s="1639"/>
      <c r="EI139" s="1639"/>
      <c r="EJ139" s="1639"/>
      <c r="EK139" s="1639"/>
      <c r="EL139" s="1639"/>
      <c r="EM139" s="1639"/>
      <c r="EN139" s="1639"/>
      <c r="EO139" s="1639"/>
      <c r="EP139" s="1639"/>
      <c r="EQ139" s="1639"/>
      <c r="ER139" s="1639"/>
      <c r="ES139" s="1639"/>
      <c r="ET139" s="1639"/>
      <c r="EU139" s="1639"/>
      <c r="EV139" s="1639"/>
      <c r="EW139" s="1639"/>
      <c r="EX139" s="1639"/>
      <c r="EY139" s="1639"/>
      <c r="EZ139" s="1639"/>
      <c r="FA139" s="1639"/>
      <c r="FB139" s="1639"/>
      <c r="FC139" s="1639"/>
      <c r="FD139" s="1639"/>
      <c r="FE139" s="1639"/>
      <c r="FF139" s="1639"/>
      <c r="FG139" s="1639"/>
      <c r="FH139" s="1639"/>
      <c r="FI139" s="1639"/>
      <c r="FJ139" s="1639"/>
      <c r="FK139" s="1639"/>
      <c r="FL139" s="1639"/>
      <c r="FM139" s="1639"/>
      <c r="FN139" s="1639"/>
      <c r="FO139" s="1639"/>
      <c r="FP139" s="1639"/>
      <c r="FQ139" s="1639"/>
      <c r="FR139" s="1639"/>
      <c r="FS139" s="1639"/>
      <c r="FT139" s="1639"/>
      <c r="FU139" s="1639"/>
      <c r="FV139" s="1639"/>
      <c r="FW139" s="1639"/>
      <c r="FX139" s="1639"/>
      <c r="FY139" s="1639"/>
      <c r="FZ139" s="1639"/>
      <c r="GA139" s="1639"/>
      <c r="GB139" s="1639"/>
      <c r="GC139" s="1639"/>
      <c r="GD139" s="1639"/>
      <c r="GE139" s="1639"/>
      <c r="GF139" s="1639"/>
      <c r="GG139" s="1639"/>
      <c r="GH139" s="1639"/>
      <c r="GI139" s="1639"/>
      <c r="GJ139" s="1639"/>
      <c r="GK139" s="1639"/>
      <c r="GL139" s="1639"/>
      <c r="GM139" s="1639"/>
      <c r="GN139" s="1639"/>
      <c r="GO139" s="1639"/>
      <c r="GP139" s="1639"/>
      <c r="GQ139" s="1639"/>
      <c r="GR139" s="1639"/>
      <c r="GS139" s="1639"/>
      <c r="GT139" s="1639"/>
      <c r="GU139" s="1639"/>
      <c r="GV139" s="1639"/>
      <c r="GW139" s="1639"/>
      <c r="GX139" s="1639"/>
      <c r="GY139" s="1639"/>
      <c r="GZ139" s="1639"/>
      <c r="HA139" s="1639"/>
      <c r="HB139" s="1639"/>
      <c r="HC139" s="1639"/>
      <c r="HD139" s="1639"/>
      <c r="HE139" s="1639"/>
      <c r="HF139" s="1639"/>
      <c r="HG139" s="1639"/>
      <c r="HH139" s="1639"/>
      <c r="HI139" s="1639"/>
      <c r="HJ139" s="1639"/>
      <c r="HK139" s="1639"/>
      <c r="HL139" s="1639"/>
      <c r="HM139" s="1639"/>
      <c r="HN139" s="1639"/>
      <c r="HO139" s="1639"/>
      <c r="HP139" s="1639"/>
      <c r="HQ139" s="1639"/>
      <c r="HR139" s="1639"/>
      <c r="HS139" s="1639"/>
      <c r="HT139" s="1639"/>
      <c r="HU139" s="1639"/>
      <c r="HV139" s="1639"/>
      <c r="HW139" s="1639"/>
      <c r="HX139" s="1639"/>
      <c r="HY139" s="1639"/>
      <c r="HZ139" s="1639"/>
      <c r="IA139" s="1639"/>
      <c r="IB139" s="1639"/>
      <c r="IC139" s="1639"/>
      <c r="ID139" s="1639"/>
      <c r="IE139" s="1639"/>
      <c r="IF139" s="1639"/>
      <c r="IG139" s="1639"/>
      <c r="IH139" s="1639"/>
      <c r="II139" s="1639"/>
      <c r="IJ139" s="1639"/>
      <c r="IK139" s="1639"/>
      <c r="IL139" s="1639"/>
      <c r="IM139" s="1639"/>
      <c r="IN139" s="1639"/>
      <c r="IO139" s="1639"/>
      <c r="IP139" s="1639"/>
      <c r="IQ139" s="1639"/>
      <c r="IR139" s="1639"/>
      <c r="IS139" s="1639"/>
      <c r="IT139" s="1639"/>
      <c r="IU139" s="1639"/>
      <c r="IV139" s="1639"/>
      <c r="IW139" s="1639"/>
      <c r="IX139" s="1639"/>
      <c r="IY139" s="1639"/>
      <c r="IZ139" s="1639"/>
      <c r="JA139" s="1639"/>
      <c r="JB139" s="1639"/>
      <c r="JC139" s="1639"/>
      <c r="JD139" s="1639"/>
      <c r="JE139" s="1639"/>
      <c r="JF139" s="1639"/>
      <c r="JG139" s="1639"/>
      <c r="JH139" s="1639"/>
      <c r="JI139" s="1639"/>
      <c r="JJ139" s="1639"/>
      <c r="JK139" s="1639"/>
      <c r="JL139" s="1639"/>
      <c r="JM139" s="1639"/>
      <c r="JN139" s="1639"/>
      <c r="JO139" s="1639"/>
      <c r="JP139" s="1639"/>
      <c r="JQ139" s="1639"/>
      <c r="JR139" s="1639"/>
      <c r="JS139" s="1639"/>
      <c r="JT139" s="1639"/>
      <c r="JU139" s="1639"/>
      <c r="JV139" s="1639"/>
      <c r="JW139" s="1639"/>
      <c r="JX139" s="1639"/>
      <c r="JY139" s="1639"/>
      <c r="JZ139" s="1639"/>
      <c r="KA139" s="1639"/>
      <c r="KB139" s="1639"/>
      <c r="KC139" s="1639"/>
      <c r="KD139" s="1639"/>
      <c r="KE139" s="1639"/>
      <c r="KF139" s="1639"/>
      <c r="KG139" s="1639"/>
      <c r="KH139" s="1639"/>
      <c r="KI139" s="1639"/>
      <c r="KJ139" s="1639"/>
      <c r="KK139" s="1639"/>
      <c r="KL139" s="1639"/>
      <c r="KM139" s="1639"/>
      <c r="KN139" s="1639"/>
      <c r="KO139" s="1639"/>
      <c r="KP139" s="1639"/>
      <c r="KQ139" s="1639"/>
      <c r="KR139" s="1639"/>
      <c r="KS139" s="1639"/>
      <c r="KT139" s="1639"/>
      <c r="KU139" s="1639"/>
      <c r="KV139" s="1639"/>
      <c r="KW139" s="1639"/>
      <c r="KX139" s="1639"/>
      <c r="KY139" s="1639"/>
      <c r="KZ139" s="1639"/>
      <c r="LA139" s="1639"/>
      <c r="LB139" s="1639"/>
      <c r="LC139" s="1639"/>
      <c r="LD139" s="1639"/>
      <c r="LE139" s="1639"/>
      <c r="LF139" s="1639"/>
      <c r="LG139" s="1639"/>
      <c r="LH139" s="1639"/>
      <c r="LI139" s="1639"/>
      <c r="LJ139" s="1639"/>
      <c r="LK139" s="1639"/>
      <c r="LL139" s="1639"/>
      <c r="LM139" s="1639"/>
      <c r="LN139" s="1639"/>
      <c r="LO139" s="1639"/>
      <c r="LP139" s="1639"/>
    </row>
    <row r="140" s="1481" customFormat="1" ht="47" customHeight="1" spans="1:328">
      <c r="A140" s="1499">
        <v>45821</v>
      </c>
      <c r="B140" s="1500" t="s">
        <v>629</v>
      </c>
      <c r="C140" s="1501" t="s">
        <v>98</v>
      </c>
      <c r="D140" s="1502">
        <v>4500170027</v>
      </c>
      <c r="E140" s="2253" t="s">
        <v>630</v>
      </c>
      <c r="F140" s="1502" t="s">
        <v>631</v>
      </c>
      <c r="G140" s="1505" t="s">
        <v>101</v>
      </c>
      <c r="H140" s="1505" t="s">
        <v>101</v>
      </c>
      <c r="I140" s="1532" t="s">
        <v>110</v>
      </c>
      <c r="J140" s="1522">
        <v>5760</v>
      </c>
      <c r="K140" s="1534">
        <v>0</v>
      </c>
      <c r="L140" s="1534">
        <v>24</v>
      </c>
      <c r="M140" s="1534">
        <f t="shared" si="87"/>
        <v>240</v>
      </c>
      <c r="N140" s="1536">
        <v>45859</v>
      </c>
      <c r="O140" s="1536">
        <v>45855</v>
      </c>
      <c r="P140" s="1537" t="s">
        <v>632</v>
      </c>
      <c r="Q140" s="1562" t="s">
        <v>78</v>
      </c>
      <c r="R140" s="1563"/>
      <c r="S140" s="1563"/>
      <c r="T140" s="1563"/>
      <c r="U140" s="1563"/>
      <c r="V140" s="1532"/>
      <c r="W140" s="1532" t="s">
        <v>168</v>
      </c>
      <c r="X140" s="1565">
        <v>45821</v>
      </c>
      <c r="Y140" s="1589" t="s">
        <v>88</v>
      </c>
      <c r="Z140" s="1589" t="s">
        <v>88</v>
      </c>
      <c r="AA140" s="1589"/>
      <c r="AB140" s="1589"/>
      <c r="AC140" s="1580" t="s">
        <v>633</v>
      </c>
      <c r="AD140" s="1590" t="s">
        <v>634</v>
      </c>
      <c r="AE140" s="2277">
        <v>0.5207</v>
      </c>
      <c r="AF140" s="2278">
        <f t="shared" si="104"/>
        <v>2999.232</v>
      </c>
      <c r="AG140" s="1504"/>
      <c r="AH140" s="1609" t="s">
        <v>81</v>
      </c>
      <c r="AI140" s="1799">
        <f t="shared" si="119"/>
        <v>5760</v>
      </c>
      <c r="AJ140" s="1609">
        <v>9</v>
      </c>
      <c r="AK140" s="1610">
        <f t="shared" si="120"/>
        <v>5760</v>
      </c>
      <c r="AL140" s="1610"/>
      <c r="AM140" s="1610">
        <f t="shared" si="106"/>
        <v>240</v>
      </c>
      <c r="AN140" s="1610"/>
      <c r="AO140" s="1610"/>
      <c r="AP140" s="1610"/>
      <c r="AQ140" s="1610"/>
      <c r="AR140" s="1610" t="s">
        <v>63</v>
      </c>
      <c r="AS140" s="1610">
        <f t="shared" si="107"/>
        <v>5760</v>
      </c>
      <c r="AT140" s="1610"/>
      <c r="AU140" s="1622">
        <f t="shared" si="121"/>
        <v>640</v>
      </c>
      <c r="AV140" s="1622">
        <f t="shared" si="122"/>
        <v>640</v>
      </c>
      <c r="AW140" s="1622">
        <f t="shared" si="123"/>
        <v>640</v>
      </c>
      <c r="AX140" s="1622">
        <f t="shared" si="124"/>
        <v>640</v>
      </c>
      <c r="AY140" s="1622">
        <f t="shared" si="125"/>
        <v>640</v>
      </c>
      <c r="AZ140" s="1622">
        <f t="shared" si="126"/>
        <v>640</v>
      </c>
      <c r="BA140" s="1622">
        <f t="shared" si="127"/>
        <v>640</v>
      </c>
      <c r="BB140" s="1622">
        <f t="shared" si="128"/>
        <v>640</v>
      </c>
      <c r="BC140" s="1622">
        <f t="shared" si="129"/>
        <v>640</v>
      </c>
      <c r="BD140" s="1622">
        <f t="shared" si="130"/>
        <v>613.333333333333</v>
      </c>
      <c r="BE140" s="1622">
        <f t="shared" si="131"/>
        <v>26.6666666666667</v>
      </c>
      <c r="BF140" s="1534"/>
      <c r="BG140" s="1638"/>
      <c r="BH140" s="1639"/>
      <c r="BI140" s="1639"/>
      <c r="BJ140" s="1639"/>
      <c r="BK140" s="1639"/>
      <c r="BL140" s="1639"/>
      <c r="BM140" s="1639"/>
      <c r="BN140" s="1639"/>
      <c r="BO140" s="1639"/>
      <c r="BP140" s="1639"/>
      <c r="BQ140" s="1639"/>
      <c r="BR140" s="1639"/>
      <c r="BS140" s="1639"/>
      <c r="BT140" s="1639"/>
      <c r="BU140" s="1639"/>
      <c r="BV140" s="1639"/>
      <c r="BW140" s="1639"/>
      <c r="BX140" s="1639"/>
      <c r="BY140" s="1639"/>
      <c r="BZ140" s="1639"/>
      <c r="CA140" s="1639"/>
      <c r="CB140" s="1639"/>
      <c r="CC140" s="1639"/>
      <c r="CD140" s="1639"/>
      <c r="CE140" s="1639"/>
      <c r="CF140" s="1639"/>
      <c r="CG140" s="1639"/>
      <c r="CH140" s="1639"/>
      <c r="CI140" s="1639"/>
      <c r="CJ140" s="1639"/>
      <c r="CK140" s="1639"/>
      <c r="CL140" s="1639"/>
      <c r="CM140" s="1639"/>
      <c r="CN140" s="1639"/>
      <c r="CO140" s="1639"/>
      <c r="CP140" s="1639"/>
      <c r="CQ140" s="1639"/>
      <c r="CR140" s="1639"/>
      <c r="CS140" s="1639"/>
      <c r="CT140" s="1639"/>
      <c r="CU140" s="1639"/>
      <c r="CV140" s="1639"/>
      <c r="CW140" s="1639"/>
      <c r="CX140" s="1639"/>
      <c r="CY140" s="1639"/>
      <c r="CZ140" s="1639"/>
      <c r="DA140" s="1639"/>
      <c r="DB140" s="1639"/>
      <c r="DC140" s="1639"/>
      <c r="DD140" s="1639"/>
      <c r="DE140" s="1639"/>
      <c r="DF140" s="1639"/>
      <c r="DG140" s="1639"/>
      <c r="DH140" s="1639"/>
      <c r="DI140" s="1639"/>
      <c r="DJ140" s="1639"/>
      <c r="DK140" s="1639"/>
      <c r="DL140" s="1639"/>
      <c r="DM140" s="1639"/>
      <c r="DN140" s="1639"/>
      <c r="DO140" s="1639"/>
      <c r="DP140" s="1639"/>
      <c r="DQ140" s="1639"/>
      <c r="DR140" s="1639"/>
      <c r="DS140" s="1639"/>
      <c r="DT140" s="1639"/>
      <c r="DU140" s="1639"/>
      <c r="DV140" s="1639"/>
      <c r="DW140" s="1639"/>
      <c r="DX140" s="1639"/>
      <c r="DY140" s="1639"/>
      <c r="DZ140" s="1639"/>
      <c r="EA140" s="1639"/>
      <c r="EB140" s="1639"/>
      <c r="EC140" s="1639"/>
      <c r="ED140" s="1639"/>
      <c r="EE140" s="1639"/>
      <c r="EF140" s="1639"/>
      <c r="EG140" s="1639"/>
      <c r="EH140" s="1639"/>
      <c r="EI140" s="1639"/>
      <c r="EJ140" s="1639"/>
      <c r="EK140" s="1639"/>
      <c r="EL140" s="1639"/>
      <c r="EM140" s="1639"/>
      <c r="EN140" s="1639"/>
      <c r="EO140" s="1639"/>
      <c r="EP140" s="1639"/>
      <c r="EQ140" s="1639"/>
      <c r="ER140" s="1639"/>
      <c r="ES140" s="1639"/>
      <c r="ET140" s="1639"/>
      <c r="EU140" s="1639"/>
      <c r="EV140" s="1639"/>
      <c r="EW140" s="1639"/>
      <c r="EX140" s="1639"/>
      <c r="EY140" s="1639"/>
      <c r="EZ140" s="1639"/>
      <c r="FA140" s="1639"/>
      <c r="FB140" s="1639"/>
      <c r="FC140" s="1639"/>
      <c r="FD140" s="1639"/>
      <c r="FE140" s="1639"/>
      <c r="FF140" s="1639"/>
      <c r="FG140" s="1639"/>
      <c r="FH140" s="1639"/>
      <c r="FI140" s="1639"/>
      <c r="FJ140" s="1639"/>
      <c r="FK140" s="1639"/>
      <c r="FL140" s="1639"/>
      <c r="FM140" s="1639"/>
      <c r="FN140" s="1639"/>
      <c r="FO140" s="1639"/>
      <c r="FP140" s="1639"/>
      <c r="FQ140" s="1639"/>
      <c r="FR140" s="1639"/>
      <c r="FS140" s="1639"/>
      <c r="FT140" s="1639"/>
      <c r="FU140" s="1639"/>
      <c r="FV140" s="1639"/>
      <c r="FW140" s="1639"/>
      <c r="FX140" s="1639"/>
      <c r="FY140" s="1639"/>
      <c r="FZ140" s="1639"/>
      <c r="GA140" s="1639"/>
      <c r="GB140" s="1639"/>
      <c r="GC140" s="1639"/>
      <c r="GD140" s="1639"/>
      <c r="GE140" s="1639"/>
      <c r="GF140" s="1639"/>
      <c r="GG140" s="1639"/>
      <c r="GH140" s="1639"/>
      <c r="GI140" s="1639"/>
      <c r="GJ140" s="1639"/>
      <c r="GK140" s="1639"/>
      <c r="GL140" s="1639"/>
      <c r="GM140" s="1639"/>
      <c r="GN140" s="1639"/>
      <c r="GO140" s="1639"/>
      <c r="GP140" s="1639"/>
      <c r="GQ140" s="1639"/>
      <c r="GR140" s="1639"/>
      <c r="GS140" s="1639"/>
      <c r="GT140" s="1639"/>
      <c r="GU140" s="1639"/>
      <c r="GV140" s="1639"/>
      <c r="GW140" s="1639"/>
      <c r="GX140" s="1639"/>
      <c r="GY140" s="1639"/>
      <c r="GZ140" s="1639"/>
      <c r="HA140" s="1639"/>
      <c r="HB140" s="1639"/>
      <c r="HC140" s="1639"/>
      <c r="HD140" s="1639"/>
      <c r="HE140" s="1639"/>
      <c r="HF140" s="1639"/>
      <c r="HG140" s="1639"/>
      <c r="HH140" s="1639"/>
      <c r="HI140" s="1639"/>
      <c r="HJ140" s="1639"/>
      <c r="HK140" s="1639"/>
      <c r="HL140" s="1639"/>
      <c r="HM140" s="1639"/>
      <c r="HN140" s="1639"/>
      <c r="HO140" s="1639"/>
      <c r="HP140" s="1639"/>
      <c r="HQ140" s="1639"/>
      <c r="HR140" s="1639"/>
      <c r="HS140" s="1639"/>
      <c r="HT140" s="1639"/>
      <c r="HU140" s="1639"/>
      <c r="HV140" s="1639"/>
      <c r="HW140" s="1639"/>
      <c r="HX140" s="1639"/>
      <c r="HY140" s="1639"/>
      <c r="HZ140" s="1639"/>
      <c r="IA140" s="1639"/>
      <c r="IB140" s="1639"/>
      <c r="IC140" s="1639"/>
      <c r="ID140" s="1639"/>
      <c r="IE140" s="1639"/>
      <c r="IF140" s="1639"/>
      <c r="IG140" s="1639"/>
      <c r="IH140" s="1639"/>
      <c r="II140" s="1639"/>
      <c r="IJ140" s="1639"/>
      <c r="IK140" s="1639"/>
      <c r="IL140" s="1639"/>
      <c r="IM140" s="1639"/>
      <c r="IN140" s="1639"/>
      <c r="IO140" s="1639"/>
      <c r="IP140" s="1639"/>
      <c r="IQ140" s="1639"/>
      <c r="IR140" s="1639"/>
      <c r="IS140" s="1639"/>
      <c r="IT140" s="1639"/>
      <c r="IU140" s="1639"/>
      <c r="IV140" s="1639"/>
      <c r="IW140" s="1639"/>
      <c r="IX140" s="1639"/>
      <c r="IY140" s="1639"/>
      <c r="IZ140" s="1639"/>
      <c r="JA140" s="1639"/>
      <c r="JB140" s="1639"/>
      <c r="JC140" s="1639"/>
      <c r="JD140" s="1639"/>
      <c r="JE140" s="1639"/>
      <c r="JF140" s="1639"/>
      <c r="JG140" s="1639"/>
      <c r="JH140" s="1639"/>
      <c r="JI140" s="1639"/>
      <c r="JJ140" s="1639"/>
      <c r="JK140" s="1639"/>
      <c r="JL140" s="1639"/>
      <c r="JM140" s="1639"/>
      <c r="JN140" s="1639"/>
      <c r="JO140" s="1639"/>
      <c r="JP140" s="1639"/>
      <c r="JQ140" s="1639"/>
      <c r="JR140" s="1639"/>
      <c r="JS140" s="1639"/>
      <c r="JT140" s="1639"/>
      <c r="JU140" s="1639"/>
      <c r="JV140" s="1639"/>
      <c r="JW140" s="1639"/>
      <c r="JX140" s="1639"/>
      <c r="JY140" s="1639"/>
      <c r="JZ140" s="1639"/>
      <c r="KA140" s="1639"/>
      <c r="KB140" s="1639"/>
      <c r="KC140" s="1639"/>
      <c r="KD140" s="1639"/>
      <c r="KE140" s="1639"/>
      <c r="KF140" s="1639"/>
      <c r="KG140" s="1639"/>
      <c r="KH140" s="1639"/>
      <c r="KI140" s="1639"/>
      <c r="KJ140" s="1639"/>
      <c r="KK140" s="1639"/>
      <c r="KL140" s="1639"/>
      <c r="KM140" s="1639"/>
      <c r="KN140" s="1639"/>
      <c r="KO140" s="1639"/>
      <c r="KP140" s="1639"/>
      <c r="KQ140" s="1639"/>
      <c r="KR140" s="1639"/>
      <c r="KS140" s="1639"/>
      <c r="KT140" s="1639"/>
      <c r="KU140" s="1639"/>
      <c r="KV140" s="1639"/>
      <c r="KW140" s="1639"/>
      <c r="KX140" s="1639"/>
      <c r="KY140" s="1639"/>
      <c r="KZ140" s="1639"/>
      <c r="LA140" s="1639"/>
      <c r="LB140" s="1639"/>
      <c r="LC140" s="1639"/>
      <c r="LD140" s="1639"/>
      <c r="LE140" s="1639"/>
      <c r="LF140" s="1639"/>
      <c r="LG140" s="1639"/>
      <c r="LH140" s="1639"/>
      <c r="LI140" s="1639"/>
      <c r="LJ140" s="1639"/>
      <c r="LK140" s="1639"/>
      <c r="LL140" s="1639"/>
      <c r="LM140" s="1639"/>
      <c r="LN140" s="1639"/>
      <c r="LO140" s="1639"/>
      <c r="LP140" s="1639"/>
    </row>
    <row r="141" s="1481" customFormat="1" ht="47" customHeight="1" spans="1:328">
      <c r="A141" s="1499">
        <v>45814</v>
      </c>
      <c r="B141" s="1500" t="s">
        <v>518</v>
      </c>
      <c r="C141" s="1501" t="s">
        <v>98</v>
      </c>
      <c r="D141" s="1502">
        <v>4500169125</v>
      </c>
      <c r="E141" s="1501" t="s">
        <v>635</v>
      </c>
      <c r="F141" s="1502" t="s">
        <v>636</v>
      </c>
      <c r="G141" s="1514" t="s">
        <v>101</v>
      </c>
      <c r="H141" s="1505" t="s">
        <v>101</v>
      </c>
      <c r="I141" s="1532" t="s">
        <v>110</v>
      </c>
      <c r="J141" s="1522">
        <v>3192</v>
      </c>
      <c r="K141" s="1534">
        <v>0</v>
      </c>
      <c r="L141" s="1534">
        <v>24</v>
      </c>
      <c r="M141" s="1534">
        <f t="shared" si="87"/>
        <v>133</v>
      </c>
      <c r="N141" s="1536">
        <v>45857</v>
      </c>
      <c r="O141" s="1536">
        <v>45853</v>
      </c>
      <c r="P141" s="1537"/>
      <c r="Q141" s="1562" t="s">
        <v>78</v>
      </c>
      <c r="R141" s="1563"/>
      <c r="S141" s="1563"/>
      <c r="T141" s="1563"/>
      <c r="U141" s="1563"/>
      <c r="V141" s="1532"/>
      <c r="W141" s="1532" t="s">
        <v>168</v>
      </c>
      <c r="X141" s="1565">
        <v>45825</v>
      </c>
      <c r="Y141" s="1589" t="s">
        <v>88</v>
      </c>
      <c r="Z141" s="1589" t="s">
        <v>88</v>
      </c>
      <c r="AA141" s="1589"/>
      <c r="AB141" s="1589"/>
      <c r="AC141" s="1580" t="s">
        <v>637</v>
      </c>
      <c r="AD141" s="1590" t="s">
        <v>270</v>
      </c>
      <c r="AE141" s="2277">
        <v>0.5333</v>
      </c>
      <c r="AF141" s="2278">
        <f t="shared" ref="AF141:AF151" si="132">AE141*J141</f>
        <v>1702.2936</v>
      </c>
      <c r="AG141" s="1504"/>
      <c r="AH141" s="1609" t="s">
        <v>81</v>
      </c>
      <c r="AI141" s="1799">
        <f t="shared" si="119"/>
        <v>3192</v>
      </c>
      <c r="AJ141" s="1609">
        <v>9</v>
      </c>
      <c r="AK141" s="1610">
        <f t="shared" si="120"/>
        <v>3192</v>
      </c>
      <c r="AL141" s="1610"/>
      <c r="AM141" s="1610">
        <f t="shared" si="106"/>
        <v>133</v>
      </c>
      <c r="AN141" s="1610"/>
      <c r="AO141" s="1610"/>
      <c r="AP141" s="1610"/>
      <c r="AQ141" s="1610"/>
      <c r="AR141" s="1610" t="s">
        <v>63</v>
      </c>
      <c r="AS141" s="1610">
        <f t="shared" si="107"/>
        <v>3192</v>
      </c>
      <c r="AT141" s="1610"/>
      <c r="AU141" s="1622">
        <f t="shared" si="121"/>
        <v>354.666666666667</v>
      </c>
      <c r="AV141" s="1622">
        <f t="shared" si="122"/>
        <v>354.666666666667</v>
      </c>
      <c r="AW141" s="1622">
        <f t="shared" si="123"/>
        <v>354.666666666667</v>
      </c>
      <c r="AX141" s="1622">
        <f t="shared" si="124"/>
        <v>354.666666666667</v>
      </c>
      <c r="AY141" s="1622">
        <f t="shared" si="125"/>
        <v>354.666666666667</v>
      </c>
      <c r="AZ141" s="1622">
        <f t="shared" si="126"/>
        <v>354.666666666667</v>
      </c>
      <c r="BA141" s="1622">
        <f t="shared" si="127"/>
        <v>354.666666666667</v>
      </c>
      <c r="BB141" s="1622">
        <f t="shared" si="128"/>
        <v>354.666666666667</v>
      </c>
      <c r="BC141" s="1622">
        <f t="shared" si="129"/>
        <v>354.666666666667</v>
      </c>
      <c r="BD141" s="1622">
        <f t="shared" si="130"/>
        <v>339.888888888889</v>
      </c>
      <c r="BE141" s="1622">
        <f t="shared" si="131"/>
        <v>14.7777777777778</v>
      </c>
      <c r="BF141" s="1534">
        <f t="shared" ref="BF141:BF147" si="133">J141/COUNT(AU141:BC141)-(BD141+BE141)</f>
        <v>0</v>
      </c>
      <c r="BG141" s="1638"/>
      <c r="BH141" s="1639"/>
      <c r="BI141" s="1639"/>
      <c r="BJ141" s="1639"/>
      <c r="BK141" s="1639"/>
      <c r="BL141" s="1639"/>
      <c r="BM141" s="1639"/>
      <c r="BN141" s="1639"/>
      <c r="BO141" s="1639"/>
      <c r="BP141" s="1639"/>
      <c r="BQ141" s="1639"/>
      <c r="BR141" s="1639"/>
      <c r="BS141" s="1639"/>
      <c r="BT141" s="1639"/>
      <c r="BU141" s="1639"/>
      <c r="BV141" s="1639"/>
      <c r="BW141" s="1639"/>
      <c r="BX141" s="1639"/>
      <c r="BY141" s="1639"/>
      <c r="BZ141" s="1639"/>
      <c r="CA141" s="1639"/>
      <c r="CB141" s="1639"/>
      <c r="CC141" s="1639"/>
      <c r="CD141" s="1639"/>
      <c r="CE141" s="1639"/>
      <c r="CF141" s="1639"/>
      <c r="CG141" s="1639"/>
      <c r="CH141" s="1639"/>
      <c r="CI141" s="1639"/>
      <c r="CJ141" s="1639"/>
      <c r="CK141" s="1639"/>
      <c r="CL141" s="1639"/>
      <c r="CM141" s="1639"/>
      <c r="CN141" s="1639"/>
      <c r="CO141" s="1639"/>
      <c r="CP141" s="1639"/>
      <c r="CQ141" s="1639"/>
      <c r="CR141" s="1639"/>
      <c r="CS141" s="1639"/>
      <c r="CT141" s="1639"/>
      <c r="CU141" s="1639"/>
      <c r="CV141" s="1639"/>
      <c r="CW141" s="1639"/>
      <c r="CX141" s="1639"/>
      <c r="CY141" s="1639"/>
      <c r="CZ141" s="1639"/>
      <c r="DA141" s="1639"/>
      <c r="DB141" s="1639"/>
      <c r="DC141" s="1639"/>
      <c r="DD141" s="1639"/>
      <c r="DE141" s="1639"/>
      <c r="DF141" s="1639"/>
      <c r="DG141" s="1639"/>
      <c r="DH141" s="1639"/>
      <c r="DI141" s="1639"/>
      <c r="DJ141" s="1639"/>
      <c r="DK141" s="1639"/>
      <c r="DL141" s="1639"/>
      <c r="DM141" s="1639"/>
      <c r="DN141" s="1639"/>
      <c r="DO141" s="1639"/>
      <c r="DP141" s="1639"/>
      <c r="DQ141" s="1639"/>
      <c r="DR141" s="1639"/>
      <c r="DS141" s="1639"/>
      <c r="DT141" s="1639"/>
      <c r="DU141" s="1639"/>
      <c r="DV141" s="1639"/>
      <c r="DW141" s="1639"/>
      <c r="DX141" s="1639"/>
      <c r="DY141" s="1639"/>
      <c r="DZ141" s="1639"/>
      <c r="EA141" s="1639"/>
      <c r="EB141" s="1639"/>
      <c r="EC141" s="1639"/>
      <c r="ED141" s="1639"/>
      <c r="EE141" s="1639"/>
      <c r="EF141" s="1639"/>
      <c r="EG141" s="1639"/>
      <c r="EH141" s="1639"/>
      <c r="EI141" s="1639"/>
      <c r="EJ141" s="1639"/>
      <c r="EK141" s="1639"/>
      <c r="EL141" s="1639"/>
      <c r="EM141" s="1639"/>
      <c r="EN141" s="1639"/>
      <c r="EO141" s="1639"/>
      <c r="EP141" s="1639"/>
      <c r="EQ141" s="1639"/>
      <c r="ER141" s="1639"/>
      <c r="ES141" s="1639"/>
      <c r="ET141" s="1639"/>
      <c r="EU141" s="1639"/>
      <c r="EV141" s="1639"/>
      <c r="EW141" s="1639"/>
      <c r="EX141" s="1639"/>
      <c r="EY141" s="1639"/>
      <c r="EZ141" s="1639"/>
      <c r="FA141" s="1639"/>
      <c r="FB141" s="1639"/>
      <c r="FC141" s="1639"/>
      <c r="FD141" s="1639"/>
      <c r="FE141" s="1639"/>
      <c r="FF141" s="1639"/>
      <c r="FG141" s="1639"/>
      <c r="FH141" s="1639"/>
      <c r="FI141" s="1639"/>
      <c r="FJ141" s="1639"/>
      <c r="FK141" s="1639"/>
      <c r="FL141" s="1639"/>
      <c r="FM141" s="1639"/>
      <c r="FN141" s="1639"/>
      <c r="FO141" s="1639"/>
      <c r="FP141" s="1639"/>
      <c r="FQ141" s="1639"/>
      <c r="FR141" s="1639"/>
      <c r="FS141" s="1639"/>
      <c r="FT141" s="1639"/>
      <c r="FU141" s="1639"/>
      <c r="FV141" s="1639"/>
      <c r="FW141" s="1639"/>
      <c r="FX141" s="1639"/>
      <c r="FY141" s="1639"/>
      <c r="FZ141" s="1639"/>
      <c r="GA141" s="1639"/>
      <c r="GB141" s="1639"/>
      <c r="GC141" s="1639"/>
      <c r="GD141" s="1639"/>
      <c r="GE141" s="1639"/>
      <c r="GF141" s="1639"/>
      <c r="GG141" s="1639"/>
      <c r="GH141" s="1639"/>
      <c r="GI141" s="1639"/>
      <c r="GJ141" s="1639"/>
      <c r="GK141" s="1639"/>
      <c r="GL141" s="1639"/>
      <c r="GM141" s="1639"/>
      <c r="GN141" s="1639"/>
      <c r="GO141" s="1639"/>
      <c r="GP141" s="1639"/>
      <c r="GQ141" s="1639"/>
      <c r="GR141" s="1639"/>
      <c r="GS141" s="1639"/>
      <c r="GT141" s="1639"/>
      <c r="GU141" s="1639"/>
      <c r="GV141" s="1639"/>
      <c r="GW141" s="1639"/>
      <c r="GX141" s="1639"/>
      <c r="GY141" s="1639"/>
      <c r="GZ141" s="1639"/>
      <c r="HA141" s="1639"/>
      <c r="HB141" s="1639"/>
      <c r="HC141" s="1639"/>
      <c r="HD141" s="1639"/>
      <c r="HE141" s="1639"/>
      <c r="HF141" s="1639"/>
      <c r="HG141" s="1639"/>
      <c r="HH141" s="1639"/>
      <c r="HI141" s="1639"/>
      <c r="HJ141" s="1639"/>
      <c r="HK141" s="1639"/>
      <c r="HL141" s="1639"/>
      <c r="HM141" s="1639"/>
      <c r="HN141" s="1639"/>
      <c r="HO141" s="1639"/>
      <c r="HP141" s="1639"/>
      <c r="HQ141" s="1639"/>
      <c r="HR141" s="1639"/>
      <c r="HS141" s="1639"/>
      <c r="HT141" s="1639"/>
      <c r="HU141" s="1639"/>
      <c r="HV141" s="1639"/>
      <c r="HW141" s="1639"/>
      <c r="HX141" s="1639"/>
      <c r="HY141" s="1639"/>
      <c r="HZ141" s="1639"/>
      <c r="IA141" s="1639"/>
      <c r="IB141" s="1639"/>
      <c r="IC141" s="1639"/>
      <c r="ID141" s="1639"/>
      <c r="IE141" s="1639"/>
      <c r="IF141" s="1639"/>
      <c r="IG141" s="1639"/>
      <c r="IH141" s="1639"/>
      <c r="II141" s="1639"/>
      <c r="IJ141" s="1639"/>
      <c r="IK141" s="1639"/>
      <c r="IL141" s="1639"/>
      <c r="IM141" s="1639"/>
      <c r="IN141" s="1639"/>
      <c r="IO141" s="1639"/>
      <c r="IP141" s="1639"/>
      <c r="IQ141" s="1639"/>
      <c r="IR141" s="1639"/>
      <c r="IS141" s="1639"/>
      <c r="IT141" s="1639"/>
      <c r="IU141" s="1639"/>
      <c r="IV141" s="1639"/>
      <c r="IW141" s="1639"/>
      <c r="IX141" s="1639"/>
      <c r="IY141" s="1639"/>
      <c r="IZ141" s="1639"/>
      <c r="JA141" s="1639"/>
      <c r="JB141" s="1639"/>
      <c r="JC141" s="1639"/>
      <c r="JD141" s="1639"/>
      <c r="JE141" s="1639"/>
      <c r="JF141" s="1639"/>
      <c r="JG141" s="1639"/>
      <c r="JH141" s="1639"/>
      <c r="JI141" s="1639"/>
      <c r="JJ141" s="1639"/>
      <c r="JK141" s="1639"/>
      <c r="JL141" s="1639"/>
      <c r="JM141" s="1639"/>
      <c r="JN141" s="1639"/>
      <c r="JO141" s="1639"/>
      <c r="JP141" s="1639"/>
      <c r="JQ141" s="1639"/>
      <c r="JR141" s="1639"/>
      <c r="JS141" s="1639"/>
      <c r="JT141" s="1639"/>
      <c r="JU141" s="1639"/>
      <c r="JV141" s="1639"/>
      <c r="JW141" s="1639"/>
      <c r="JX141" s="1639"/>
      <c r="JY141" s="1639"/>
      <c r="JZ141" s="1639"/>
      <c r="KA141" s="1639"/>
      <c r="KB141" s="1639"/>
      <c r="KC141" s="1639"/>
      <c r="KD141" s="1639"/>
      <c r="KE141" s="1639"/>
      <c r="KF141" s="1639"/>
      <c r="KG141" s="1639"/>
      <c r="KH141" s="1639"/>
      <c r="KI141" s="1639"/>
      <c r="KJ141" s="1639"/>
      <c r="KK141" s="1639"/>
      <c r="KL141" s="1639"/>
      <c r="KM141" s="1639"/>
      <c r="KN141" s="1639"/>
      <c r="KO141" s="1639"/>
      <c r="KP141" s="1639"/>
      <c r="KQ141" s="1639"/>
      <c r="KR141" s="1639"/>
      <c r="KS141" s="1639"/>
      <c r="KT141" s="1639"/>
      <c r="KU141" s="1639"/>
      <c r="KV141" s="1639"/>
      <c r="KW141" s="1639"/>
      <c r="KX141" s="1639"/>
      <c r="KY141" s="1639"/>
      <c r="KZ141" s="1639"/>
      <c r="LA141" s="1639"/>
      <c r="LB141" s="1639"/>
      <c r="LC141" s="1639"/>
      <c r="LD141" s="1639"/>
      <c r="LE141" s="1639"/>
      <c r="LF141" s="1639"/>
      <c r="LG141" s="1639"/>
      <c r="LH141" s="1639"/>
      <c r="LI141" s="1639"/>
      <c r="LJ141" s="1639"/>
      <c r="LK141" s="1639"/>
      <c r="LL141" s="1639"/>
      <c r="LM141" s="1639"/>
      <c r="LN141" s="1639"/>
      <c r="LO141" s="1639"/>
      <c r="LP141" s="1639"/>
    </row>
    <row r="142" s="1481" customFormat="1" ht="47" customHeight="1" spans="1:328">
      <c r="A142" s="1499">
        <v>45814</v>
      </c>
      <c r="B142" s="1500" t="s">
        <v>518</v>
      </c>
      <c r="C142" s="1501" t="s">
        <v>98</v>
      </c>
      <c r="D142" s="1502">
        <v>4500169125</v>
      </c>
      <c r="E142" s="2253" t="s">
        <v>638</v>
      </c>
      <c r="F142" s="1502" t="s">
        <v>639</v>
      </c>
      <c r="G142" s="1514" t="s">
        <v>101</v>
      </c>
      <c r="H142" s="1505" t="s">
        <v>101</v>
      </c>
      <c r="I142" s="1532" t="s">
        <v>110</v>
      </c>
      <c r="J142" s="1522">
        <v>3840</v>
      </c>
      <c r="K142" s="1534">
        <v>0</v>
      </c>
      <c r="L142" s="1534">
        <v>24</v>
      </c>
      <c r="M142" s="1534">
        <f t="shared" si="87"/>
        <v>160</v>
      </c>
      <c r="N142" s="1536">
        <v>45857</v>
      </c>
      <c r="O142" s="1536">
        <v>45853</v>
      </c>
      <c r="P142" s="1537"/>
      <c r="Q142" s="1562" t="s">
        <v>78</v>
      </c>
      <c r="R142" s="1563"/>
      <c r="S142" s="1563"/>
      <c r="T142" s="1563"/>
      <c r="U142" s="1563"/>
      <c r="V142" s="1532"/>
      <c r="W142" s="1532" t="s">
        <v>168</v>
      </c>
      <c r="X142" s="1565">
        <v>45825</v>
      </c>
      <c r="Y142" s="1589" t="s">
        <v>88</v>
      </c>
      <c r="Z142" s="1589" t="s">
        <v>88</v>
      </c>
      <c r="AA142" s="1589"/>
      <c r="AB142" s="1589"/>
      <c r="AC142" s="1580" t="s">
        <v>637</v>
      </c>
      <c r="AD142" s="1590" t="s">
        <v>270</v>
      </c>
      <c r="AE142" s="2277">
        <v>0.5333</v>
      </c>
      <c r="AF142" s="2278">
        <f t="shared" si="132"/>
        <v>2047.872</v>
      </c>
      <c r="AG142" s="1504"/>
      <c r="AH142" s="1609" t="s">
        <v>81</v>
      </c>
      <c r="AI142" s="1799">
        <f t="shared" si="119"/>
        <v>3840</v>
      </c>
      <c r="AJ142" s="1609">
        <v>9</v>
      </c>
      <c r="AK142" s="1610">
        <f t="shared" si="120"/>
        <v>3840</v>
      </c>
      <c r="AL142" s="1610"/>
      <c r="AM142" s="1610">
        <f t="shared" si="106"/>
        <v>160</v>
      </c>
      <c r="AN142" s="1610"/>
      <c r="AO142" s="1610"/>
      <c r="AP142" s="1610"/>
      <c r="AQ142" s="1610"/>
      <c r="AR142" s="1610" t="s">
        <v>63</v>
      </c>
      <c r="AS142" s="1610">
        <f t="shared" si="107"/>
        <v>3840</v>
      </c>
      <c r="AT142" s="1610"/>
      <c r="AU142" s="1622">
        <f t="shared" si="121"/>
        <v>426.666666666667</v>
      </c>
      <c r="AV142" s="1622">
        <f t="shared" si="122"/>
        <v>426.666666666667</v>
      </c>
      <c r="AW142" s="1622">
        <f t="shared" si="123"/>
        <v>426.666666666667</v>
      </c>
      <c r="AX142" s="1622">
        <f t="shared" si="124"/>
        <v>426.666666666667</v>
      </c>
      <c r="AY142" s="1622">
        <f t="shared" si="125"/>
        <v>426.666666666667</v>
      </c>
      <c r="AZ142" s="1622">
        <f t="shared" si="126"/>
        <v>426.666666666667</v>
      </c>
      <c r="BA142" s="1622">
        <f t="shared" si="127"/>
        <v>426.666666666667</v>
      </c>
      <c r="BB142" s="1622">
        <f t="shared" si="128"/>
        <v>426.666666666667</v>
      </c>
      <c r="BC142" s="1622">
        <f t="shared" si="129"/>
        <v>426.666666666667</v>
      </c>
      <c r="BD142" s="1622">
        <f t="shared" si="130"/>
        <v>408.888888888889</v>
      </c>
      <c r="BE142" s="1622">
        <f t="shared" si="131"/>
        <v>17.7777777777778</v>
      </c>
      <c r="BF142" s="1534">
        <f t="shared" si="133"/>
        <v>0</v>
      </c>
      <c r="BG142" s="1638"/>
      <c r="BH142" s="1639"/>
      <c r="BI142" s="1639"/>
      <c r="BJ142" s="1639"/>
      <c r="BK142" s="1639"/>
      <c r="BL142" s="1639"/>
      <c r="BM142" s="1639"/>
      <c r="BN142" s="1639"/>
      <c r="BO142" s="1639"/>
      <c r="BP142" s="1639"/>
      <c r="BQ142" s="1639"/>
      <c r="BR142" s="1639"/>
      <c r="BS142" s="1639"/>
      <c r="BT142" s="1639"/>
      <c r="BU142" s="1639"/>
      <c r="BV142" s="1639"/>
      <c r="BW142" s="1639"/>
      <c r="BX142" s="1639"/>
      <c r="BY142" s="1639"/>
      <c r="BZ142" s="1639"/>
      <c r="CA142" s="1639"/>
      <c r="CB142" s="1639"/>
      <c r="CC142" s="1639"/>
      <c r="CD142" s="1639"/>
      <c r="CE142" s="1639"/>
      <c r="CF142" s="1639"/>
      <c r="CG142" s="1639"/>
      <c r="CH142" s="1639"/>
      <c r="CI142" s="1639"/>
      <c r="CJ142" s="1639"/>
      <c r="CK142" s="1639"/>
      <c r="CL142" s="1639"/>
      <c r="CM142" s="1639"/>
      <c r="CN142" s="1639"/>
      <c r="CO142" s="1639"/>
      <c r="CP142" s="1639"/>
      <c r="CQ142" s="1639"/>
      <c r="CR142" s="1639"/>
      <c r="CS142" s="1639"/>
      <c r="CT142" s="1639"/>
      <c r="CU142" s="1639"/>
      <c r="CV142" s="1639"/>
      <c r="CW142" s="1639"/>
      <c r="CX142" s="1639"/>
      <c r="CY142" s="1639"/>
      <c r="CZ142" s="1639"/>
      <c r="DA142" s="1639"/>
      <c r="DB142" s="1639"/>
      <c r="DC142" s="1639"/>
      <c r="DD142" s="1639"/>
      <c r="DE142" s="1639"/>
      <c r="DF142" s="1639"/>
      <c r="DG142" s="1639"/>
      <c r="DH142" s="1639"/>
      <c r="DI142" s="1639"/>
      <c r="DJ142" s="1639"/>
      <c r="DK142" s="1639"/>
      <c r="DL142" s="1639"/>
      <c r="DM142" s="1639"/>
      <c r="DN142" s="1639"/>
      <c r="DO142" s="1639"/>
      <c r="DP142" s="1639"/>
      <c r="DQ142" s="1639"/>
      <c r="DR142" s="1639"/>
      <c r="DS142" s="1639"/>
      <c r="DT142" s="1639"/>
      <c r="DU142" s="1639"/>
      <c r="DV142" s="1639"/>
      <c r="DW142" s="1639"/>
      <c r="DX142" s="1639"/>
      <c r="DY142" s="1639"/>
      <c r="DZ142" s="1639"/>
      <c r="EA142" s="1639"/>
      <c r="EB142" s="1639"/>
      <c r="EC142" s="1639"/>
      <c r="ED142" s="1639"/>
      <c r="EE142" s="1639"/>
      <c r="EF142" s="1639"/>
      <c r="EG142" s="1639"/>
      <c r="EH142" s="1639"/>
      <c r="EI142" s="1639"/>
      <c r="EJ142" s="1639"/>
      <c r="EK142" s="1639"/>
      <c r="EL142" s="1639"/>
      <c r="EM142" s="1639"/>
      <c r="EN142" s="1639"/>
      <c r="EO142" s="1639"/>
      <c r="EP142" s="1639"/>
      <c r="EQ142" s="1639"/>
      <c r="ER142" s="1639"/>
      <c r="ES142" s="1639"/>
      <c r="ET142" s="1639"/>
      <c r="EU142" s="1639"/>
      <c r="EV142" s="1639"/>
      <c r="EW142" s="1639"/>
      <c r="EX142" s="1639"/>
      <c r="EY142" s="1639"/>
      <c r="EZ142" s="1639"/>
      <c r="FA142" s="1639"/>
      <c r="FB142" s="1639"/>
      <c r="FC142" s="1639"/>
      <c r="FD142" s="1639"/>
      <c r="FE142" s="1639"/>
      <c r="FF142" s="1639"/>
      <c r="FG142" s="1639"/>
      <c r="FH142" s="1639"/>
      <c r="FI142" s="1639"/>
      <c r="FJ142" s="1639"/>
      <c r="FK142" s="1639"/>
      <c r="FL142" s="1639"/>
      <c r="FM142" s="1639"/>
      <c r="FN142" s="1639"/>
      <c r="FO142" s="1639"/>
      <c r="FP142" s="1639"/>
      <c r="FQ142" s="1639"/>
      <c r="FR142" s="1639"/>
      <c r="FS142" s="1639"/>
      <c r="FT142" s="1639"/>
      <c r="FU142" s="1639"/>
      <c r="FV142" s="1639"/>
      <c r="FW142" s="1639"/>
      <c r="FX142" s="1639"/>
      <c r="FY142" s="1639"/>
      <c r="FZ142" s="1639"/>
      <c r="GA142" s="1639"/>
      <c r="GB142" s="1639"/>
      <c r="GC142" s="1639"/>
      <c r="GD142" s="1639"/>
      <c r="GE142" s="1639"/>
      <c r="GF142" s="1639"/>
      <c r="GG142" s="1639"/>
      <c r="GH142" s="1639"/>
      <c r="GI142" s="1639"/>
      <c r="GJ142" s="1639"/>
      <c r="GK142" s="1639"/>
      <c r="GL142" s="1639"/>
      <c r="GM142" s="1639"/>
      <c r="GN142" s="1639"/>
      <c r="GO142" s="1639"/>
      <c r="GP142" s="1639"/>
      <c r="GQ142" s="1639"/>
      <c r="GR142" s="1639"/>
      <c r="GS142" s="1639"/>
      <c r="GT142" s="1639"/>
      <c r="GU142" s="1639"/>
      <c r="GV142" s="1639"/>
      <c r="GW142" s="1639"/>
      <c r="GX142" s="1639"/>
      <c r="GY142" s="1639"/>
      <c r="GZ142" s="1639"/>
      <c r="HA142" s="1639"/>
      <c r="HB142" s="1639"/>
      <c r="HC142" s="1639"/>
      <c r="HD142" s="1639"/>
      <c r="HE142" s="1639"/>
      <c r="HF142" s="1639"/>
      <c r="HG142" s="1639"/>
      <c r="HH142" s="1639"/>
      <c r="HI142" s="1639"/>
      <c r="HJ142" s="1639"/>
      <c r="HK142" s="1639"/>
      <c r="HL142" s="1639"/>
      <c r="HM142" s="1639"/>
      <c r="HN142" s="1639"/>
      <c r="HO142" s="1639"/>
      <c r="HP142" s="1639"/>
      <c r="HQ142" s="1639"/>
      <c r="HR142" s="1639"/>
      <c r="HS142" s="1639"/>
      <c r="HT142" s="1639"/>
      <c r="HU142" s="1639"/>
      <c r="HV142" s="1639"/>
      <c r="HW142" s="1639"/>
      <c r="HX142" s="1639"/>
      <c r="HY142" s="1639"/>
      <c r="HZ142" s="1639"/>
      <c r="IA142" s="1639"/>
      <c r="IB142" s="1639"/>
      <c r="IC142" s="1639"/>
      <c r="ID142" s="1639"/>
      <c r="IE142" s="1639"/>
      <c r="IF142" s="1639"/>
      <c r="IG142" s="1639"/>
      <c r="IH142" s="1639"/>
      <c r="II142" s="1639"/>
      <c r="IJ142" s="1639"/>
      <c r="IK142" s="1639"/>
      <c r="IL142" s="1639"/>
      <c r="IM142" s="1639"/>
      <c r="IN142" s="1639"/>
      <c r="IO142" s="1639"/>
      <c r="IP142" s="1639"/>
      <c r="IQ142" s="1639"/>
      <c r="IR142" s="1639"/>
      <c r="IS142" s="1639"/>
      <c r="IT142" s="1639"/>
      <c r="IU142" s="1639"/>
      <c r="IV142" s="1639"/>
      <c r="IW142" s="1639"/>
      <c r="IX142" s="1639"/>
      <c r="IY142" s="1639"/>
      <c r="IZ142" s="1639"/>
      <c r="JA142" s="1639"/>
      <c r="JB142" s="1639"/>
      <c r="JC142" s="1639"/>
      <c r="JD142" s="1639"/>
      <c r="JE142" s="1639"/>
      <c r="JF142" s="1639"/>
      <c r="JG142" s="1639"/>
      <c r="JH142" s="1639"/>
      <c r="JI142" s="1639"/>
      <c r="JJ142" s="1639"/>
      <c r="JK142" s="1639"/>
      <c r="JL142" s="1639"/>
      <c r="JM142" s="1639"/>
      <c r="JN142" s="1639"/>
      <c r="JO142" s="1639"/>
      <c r="JP142" s="1639"/>
      <c r="JQ142" s="1639"/>
      <c r="JR142" s="1639"/>
      <c r="JS142" s="1639"/>
      <c r="JT142" s="1639"/>
      <c r="JU142" s="1639"/>
      <c r="JV142" s="1639"/>
      <c r="JW142" s="1639"/>
      <c r="JX142" s="1639"/>
      <c r="JY142" s="1639"/>
      <c r="JZ142" s="1639"/>
      <c r="KA142" s="1639"/>
      <c r="KB142" s="1639"/>
      <c r="KC142" s="1639"/>
      <c r="KD142" s="1639"/>
      <c r="KE142" s="1639"/>
      <c r="KF142" s="1639"/>
      <c r="KG142" s="1639"/>
      <c r="KH142" s="1639"/>
      <c r="KI142" s="1639"/>
      <c r="KJ142" s="1639"/>
      <c r="KK142" s="1639"/>
      <c r="KL142" s="1639"/>
      <c r="KM142" s="1639"/>
      <c r="KN142" s="1639"/>
      <c r="KO142" s="1639"/>
      <c r="KP142" s="1639"/>
      <c r="KQ142" s="1639"/>
      <c r="KR142" s="1639"/>
      <c r="KS142" s="1639"/>
      <c r="KT142" s="1639"/>
      <c r="KU142" s="1639"/>
      <c r="KV142" s="1639"/>
      <c r="KW142" s="1639"/>
      <c r="KX142" s="1639"/>
      <c r="KY142" s="1639"/>
      <c r="KZ142" s="1639"/>
      <c r="LA142" s="1639"/>
      <c r="LB142" s="1639"/>
      <c r="LC142" s="1639"/>
      <c r="LD142" s="1639"/>
      <c r="LE142" s="1639"/>
      <c r="LF142" s="1639"/>
      <c r="LG142" s="1639"/>
      <c r="LH142" s="1639"/>
      <c r="LI142" s="1639"/>
      <c r="LJ142" s="1639"/>
      <c r="LK142" s="1639"/>
      <c r="LL142" s="1639"/>
      <c r="LM142" s="1639"/>
      <c r="LN142" s="1639"/>
      <c r="LO142" s="1639"/>
      <c r="LP142" s="1639"/>
    </row>
    <row r="143" s="1481" customFormat="1" ht="47" customHeight="1" spans="1:328">
      <c r="A143" s="1499">
        <v>45814</v>
      </c>
      <c r="B143" s="1500" t="s">
        <v>518</v>
      </c>
      <c r="C143" s="1501" t="s">
        <v>98</v>
      </c>
      <c r="D143" s="1502">
        <v>4500169125</v>
      </c>
      <c r="E143" s="2253" t="s">
        <v>640</v>
      </c>
      <c r="F143" s="1502" t="s">
        <v>641</v>
      </c>
      <c r="G143" s="1514" t="s">
        <v>101</v>
      </c>
      <c r="H143" s="1505" t="s">
        <v>101</v>
      </c>
      <c r="I143" s="1532" t="s">
        <v>110</v>
      </c>
      <c r="J143" s="1522">
        <v>5760</v>
      </c>
      <c r="K143" s="1534">
        <v>0</v>
      </c>
      <c r="L143" s="1534">
        <v>24</v>
      </c>
      <c r="M143" s="1534">
        <f t="shared" si="87"/>
        <v>240</v>
      </c>
      <c r="N143" s="1536">
        <v>45857</v>
      </c>
      <c r="O143" s="1536">
        <v>45853</v>
      </c>
      <c r="P143" s="1537"/>
      <c r="Q143" s="1562" t="s">
        <v>78</v>
      </c>
      <c r="R143" s="1563"/>
      <c r="S143" s="1563"/>
      <c r="T143" s="1563"/>
      <c r="U143" s="1563"/>
      <c r="V143" s="1532"/>
      <c r="W143" s="1532" t="s">
        <v>168</v>
      </c>
      <c r="X143" s="1565">
        <v>45825</v>
      </c>
      <c r="Y143" s="1589" t="s">
        <v>88</v>
      </c>
      <c r="Z143" s="1589" t="s">
        <v>88</v>
      </c>
      <c r="AA143" s="1589"/>
      <c r="AB143" s="1589"/>
      <c r="AC143" s="1580" t="s">
        <v>637</v>
      </c>
      <c r="AD143" s="1590" t="s">
        <v>270</v>
      </c>
      <c r="AE143" s="2277">
        <v>0.5333</v>
      </c>
      <c r="AF143" s="2278">
        <f t="shared" si="132"/>
        <v>3071.808</v>
      </c>
      <c r="AG143" s="1504"/>
      <c r="AH143" s="1609" t="s">
        <v>81</v>
      </c>
      <c r="AI143" s="1799">
        <f t="shared" si="119"/>
        <v>5760</v>
      </c>
      <c r="AJ143" s="1609">
        <v>9</v>
      </c>
      <c r="AK143" s="1610">
        <f t="shared" si="120"/>
        <v>5760</v>
      </c>
      <c r="AL143" s="1610"/>
      <c r="AM143" s="1610">
        <f t="shared" si="106"/>
        <v>240</v>
      </c>
      <c r="AN143" s="1610"/>
      <c r="AO143" s="1610"/>
      <c r="AP143" s="1610"/>
      <c r="AQ143" s="1610"/>
      <c r="AR143" s="1610" t="s">
        <v>63</v>
      </c>
      <c r="AS143" s="1610">
        <f t="shared" si="107"/>
        <v>5760</v>
      </c>
      <c r="AT143" s="1610"/>
      <c r="AU143" s="1622">
        <f t="shared" si="121"/>
        <v>640</v>
      </c>
      <c r="AV143" s="1622">
        <f t="shared" si="122"/>
        <v>640</v>
      </c>
      <c r="AW143" s="1622">
        <f t="shared" si="123"/>
        <v>640</v>
      </c>
      <c r="AX143" s="1622">
        <f t="shared" si="124"/>
        <v>640</v>
      </c>
      <c r="AY143" s="1622">
        <f t="shared" si="125"/>
        <v>640</v>
      </c>
      <c r="AZ143" s="1622">
        <f t="shared" si="126"/>
        <v>640</v>
      </c>
      <c r="BA143" s="1622">
        <f t="shared" si="127"/>
        <v>640</v>
      </c>
      <c r="BB143" s="1622">
        <f t="shared" si="128"/>
        <v>640</v>
      </c>
      <c r="BC143" s="1622">
        <f t="shared" si="129"/>
        <v>640</v>
      </c>
      <c r="BD143" s="1622">
        <f t="shared" si="130"/>
        <v>613.333333333333</v>
      </c>
      <c r="BE143" s="1622">
        <f t="shared" si="131"/>
        <v>26.6666666666667</v>
      </c>
      <c r="BF143" s="1534">
        <f t="shared" si="133"/>
        <v>0</v>
      </c>
      <c r="BG143" s="1638"/>
      <c r="BH143" s="1639"/>
      <c r="BI143" s="1639"/>
      <c r="BJ143" s="1639"/>
      <c r="BK143" s="1639"/>
      <c r="BL143" s="1639"/>
      <c r="BM143" s="1639"/>
      <c r="BN143" s="1639"/>
      <c r="BO143" s="1639"/>
      <c r="BP143" s="1639"/>
      <c r="BQ143" s="1639"/>
      <c r="BR143" s="1639"/>
      <c r="BS143" s="1639"/>
      <c r="BT143" s="1639"/>
      <c r="BU143" s="1639"/>
      <c r="BV143" s="1639"/>
      <c r="BW143" s="1639"/>
      <c r="BX143" s="1639"/>
      <c r="BY143" s="1639"/>
      <c r="BZ143" s="1639"/>
      <c r="CA143" s="1639"/>
      <c r="CB143" s="1639"/>
      <c r="CC143" s="1639"/>
      <c r="CD143" s="1639"/>
      <c r="CE143" s="1639"/>
      <c r="CF143" s="1639"/>
      <c r="CG143" s="1639"/>
      <c r="CH143" s="1639"/>
      <c r="CI143" s="1639"/>
      <c r="CJ143" s="1639"/>
      <c r="CK143" s="1639"/>
      <c r="CL143" s="1639"/>
      <c r="CM143" s="1639"/>
      <c r="CN143" s="1639"/>
      <c r="CO143" s="1639"/>
      <c r="CP143" s="1639"/>
      <c r="CQ143" s="1639"/>
      <c r="CR143" s="1639"/>
      <c r="CS143" s="1639"/>
      <c r="CT143" s="1639"/>
      <c r="CU143" s="1639"/>
      <c r="CV143" s="1639"/>
      <c r="CW143" s="1639"/>
      <c r="CX143" s="1639"/>
      <c r="CY143" s="1639"/>
      <c r="CZ143" s="1639"/>
      <c r="DA143" s="1639"/>
      <c r="DB143" s="1639"/>
      <c r="DC143" s="1639"/>
      <c r="DD143" s="1639"/>
      <c r="DE143" s="1639"/>
      <c r="DF143" s="1639"/>
      <c r="DG143" s="1639"/>
      <c r="DH143" s="1639"/>
      <c r="DI143" s="1639"/>
      <c r="DJ143" s="1639"/>
      <c r="DK143" s="1639"/>
      <c r="DL143" s="1639"/>
      <c r="DM143" s="1639"/>
      <c r="DN143" s="1639"/>
      <c r="DO143" s="1639"/>
      <c r="DP143" s="1639"/>
      <c r="DQ143" s="1639"/>
      <c r="DR143" s="1639"/>
      <c r="DS143" s="1639"/>
      <c r="DT143" s="1639"/>
      <c r="DU143" s="1639"/>
      <c r="DV143" s="1639"/>
      <c r="DW143" s="1639"/>
      <c r="DX143" s="1639"/>
      <c r="DY143" s="1639"/>
      <c r="DZ143" s="1639"/>
      <c r="EA143" s="1639"/>
      <c r="EB143" s="1639"/>
      <c r="EC143" s="1639"/>
      <c r="ED143" s="1639"/>
      <c r="EE143" s="1639"/>
      <c r="EF143" s="1639"/>
      <c r="EG143" s="1639"/>
      <c r="EH143" s="1639"/>
      <c r="EI143" s="1639"/>
      <c r="EJ143" s="1639"/>
      <c r="EK143" s="1639"/>
      <c r="EL143" s="1639"/>
      <c r="EM143" s="1639"/>
      <c r="EN143" s="1639"/>
      <c r="EO143" s="1639"/>
      <c r="EP143" s="1639"/>
      <c r="EQ143" s="1639"/>
      <c r="ER143" s="1639"/>
      <c r="ES143" s="1639"/>
      <c r="ET143" s="1639"/>
      <c r="EU143" s="1639"/>
      <c r="EV143" s="1639"/>
      <c r="EW143" s="1639"/>
      <c r="EX143" s="1639"/>
      <c r="EY143" s="1639"/>
      <c r="EZ143" s="1639"/>
      <c r="FA143" s="1639"/>
      <c r="FB143" s="1639"/>
      <c r="FC143" s="1639"/>
      <c r="FD143" s="1639"/>
      <c r="FE143" s="1639"/>
      <c r="FF143" s="1639"/>
      <c r="FG143" s="1639"/>
      <c r="FH143" s="1639"/>
      <c r="FI143" s="1639"/>
      <c r="FJ143" s="1639"/>
      <c r="FK143" s="1639"/>
      <c r="FL143" s="1639"/>
      <c r="FM143" s="1639"/>
      <c r="FN143" s="1639"/>
      <c r="FO143" s="1639"/>
      <c r="FP143" s="1639"/>
      <c r="FQ143" s="1639"/>
      <c r="FR143" s="1639"/>
      <c r="FS143" s="1639"/>
      <c r="FT143" s="1639"/>
      <c r="FU143" s="1639"/>
      <c r="FV143" s="1639"/>
      <c r="FW143" s="1639"/>
      <c r="FX143" s="1639"/>
      <c r="FY143" s="1639"/>
      <c r="FZ143" s="1639"/>
      <c r="GA143" s="1639"/>
      <c r="GB143" s="1639"/>
      <c r="GC143" s="1639"/>
      <c r="GD143" s="1639"/>
      <c r="GE143" s="1639"/>
      <c r="GF143" s="1639"/>
      <c r="GG143" s="1639"/>
      <c r="GH143" s="1639"/>
      <c r="GI143" s="1639"/>
      <c r="GJ143" s="1639"/>
      <c r="GK143" s="1639"/>
      <c r="GL143" s="1639"/>
      <c r="GM143" s="1639"/>
      <c r="GN143" s="1639"/>
      <c r="GO143" s="1639"/>
      <c r="GP143" s="1639"/>
      <c r="GQ143" s="1639"/>
      <c r="GR143" s="1639"/>
      <c r="GS143" s="1639"/>
      <c r="GT143" s="1639"/>
      <c r="GU143" s="1639"/>
      <c r="GV143" s="1639"/>
      <c r="GW143" s="1639"/>
      <c r="GX143" s="1639"/>
      <c r="GY143" s="1639"/>
      <c r="GZ143" s="1639"/>
      <c r="HA143" s="1639"/>
      <c r="HB143" s="1639"/>
      <c r="HC143" s="1639"/>
      <c r="HD143" s="1639"/>
      <c r="HE143" s="1639"/>
      <c r="HF143" s="1639"/>
      <c r="HG143" s="1639"/>
      <c r="HH143" s="1639"/>
      <c r="HI143" s="1639"/>
      <c r="HJ143" s="1639"/>
      <c r="HK143" s="1639"/>
      <c r="HL143" s="1639"/>
      <c r="HM143" s="1639"/>
      <c r="HN143" s="1639"/>
      <c r="HO143" s="1639"/>
      <c r="HP143" s="1639"/>
      <c r="HQ143" s="1639"/>
      <c r="HR143" s="1639"/>
      <c r="HS143" s="1639"/>
      <c r="HT143" s="1639"/>
      <c r="HU143" s="1639"/>
      <c r="HV143" s="1639"/>
      <c r="HW143" s="1639"/>
      <c r="HX143" s="1639"/>
      <c r="HY143" s="1639"/>
      <c r="HZ143" s="1639"/>
      <c r="IA143" s="1639"/>
      <c r="IB143" s="1639"/>
      <c r="IC143" s="1639"/>
      <c r="ID143" s="1639"/>
      <c r="IE143" s="1639"/>
      <c r="IF143" s="1639"/>
      <c r="IG143" s="1639"/>
      <c r="IH143" s="1639"/>
      <c r="II143" s="1639"/>
      <c r="IJ143" s="1639"/>
      <c r="IK143" s="1639"/>
      <c r="IL143" s="1639"/>
      <c r="IM143" s="1639"/>
      <c r="IN143" s="1639"/>
      <c r="IO143" s="1639"/>
      <c r="IP143" s="1639"/>
      <c r="IQ143" s="1639"/>
      <c r="IR143" s="1639"/>
      <c r="IS143" s="1639"/>
      <c r="IT143" s="1639"/>
      <c r="IU143" s="1639"/>
      <c r="IV143" s="1639"/>
      <c r="IW143" s="1639"/>
      <c r="IX143" s="1639"/>
      <c r="IY143" s="1639"/>
      <c r="IZ143" s="1639"/>
      <c r="JA143" s="1639"/>
      <c r="JB143" s="1639"/>
      <c r="JC143" s="1639"/>
      <c r="JD143" s="1639"/>
      <c r="JE143" s="1639"/>
      <c r="JF143" s="1639"/>
      <c r="JG143" s="1639"/>
      <c r="JH143" s="1639"/>
      <c r="JI143" s="1639"/>
      <c r="JJ143" s="1639"/>
      <c r="JK143" s="1639"/>
      <c r="JL143" s="1639"/>
      <c r="JM143" s="1639"/>
      <c r="JN143" s="1639"/>
      <c r="JO143" s="1639"/>
      <c r="JP143" s="1639"/>
      <c r="JQ143" s="1639"/>
      <c r="JR143" s="1639"/>
      <c r="JS143" s="1639"/>
      <c r="JT143" s="1639"/>
      <c r="JU143" s="1639"/>
      <c r="JV143" s="1639"/>
      <c r="JW143" s="1639"/>
      <c r="JX143" s="1639"/>
      <c r="JY143" s="1639"/>
      <c r="JZ143" s="1639"/>
      <c r="KA143" s="1639"/>
      <c r="KB143" s="1639"/>
      <c r="KC143" s="1639"/>
      <c r="KD143" s="1639"/>
      <c r="KE143" s="1639"/>
      <c r="KF143" s="1639"/>
      <c r="KG143" s="1639"/>
      <c r="KH143" s="1639"/>
      <c r="KI143" s="1639"/>
      <c r="KJ143" s="1639"/>
      <c r="KK143" s="1639"/>
      <c r="KL143" s="1639"/>
      <c r="KM143" s="1639"/>
      <c r="KN143" s="1639"/>
      <c r="KO143" s="1639"/>
      <c r="KP143" s="1639"/>
      <c r="KQ143" s="1639"/>
      <c r="KR143" s="1639"/>
      <c r="KS143" s="1639"/>
      <c r="KT143" s="1639"/>
      <c r="KU143" s="1639"/>
      <c r="KV143" s="1639"/>
      <c r="KW143" s="1639"/>
      <c r="KX143" s="1639"/>
      <c r="KY143" s="1639"/>
      <c r="KZ143" s="1639"/>
      <c r="LA143" s="1639"/>
      <c r="LB143" s="1639"/>
      <c r="LC143" s="1639"/>
      <c r="LD143" s="1639"/>
      <c r="LE143" s="1639"/>
      <c r="LF143" s="1639"/>
      <c r="LG143" s="1639"/>
      <c r="LH143" s="1639"/>
      <c r="LI143" s="1639"/>
      <c r="LJ143" s="1639"/>
      <c r="LK143" s="1639"/>
      <c r="LL143" s="1639"/>
      <c r="LM143" s="1639"/>
      <c r="LN143" s="1639"/>
      <c r="LO143" s="1639"/>
      <c r="LP143" s="1639"/>
    </row>
    <row r="144" s="1481" customFormat="1" ht="47" customHeight="1" spans="1:328">
      <c r="A144" s="1499">
        <v>45814</v>
      </c>
      <c r="B144" s="1500" t="s">
        <v>518</v>
      </c>
      <c r="C144" s="1501" t="s">
        <v>98</v>
      </c>
      <c r="D144" s="1502">
        <v>4500169125</v>
      </c>
      <c r="E144" s="2253" t="s">
        <v>642</v>
      </c>
      <c r="F144" s="1502" t="s">
        <v>643</v>
      </c>
      <c r="G144" s="1514" t="s">
        <v>101</v>
      </c>
      <c r="H144" s="1505" t="s">
        <v>101</v>
      </c>
      <c r="I144" s="1532" t="s">
        <v>110</v>
      </c>
      <c r="J144" s="1522">
        <v>3552</v>
      </c>
      <c r="K144" s="1534">
        <v>0</v>
      </c>
      <c r="L144" s="1534">
        <v>24</v>
      </c>
      <c r="M144" s="1534">
        <f t="shared" si="87"/>
        <v>148</v>
      </c>
      <c r="N144" s="1536">
        <v>45857</v>
      </c>
      <c r="O144" s="1536">
        <v>45853</v>
      </c>
      <c r="P144" s="1537"/>
      <c r="Q144" s="1562" t="s">
        <v>78</v>
      </c>
      <c r="R144" s="1563"/>
      <c r="S144" s="1563"/>
      <c r="T144" s="1563"/>
      <c r="U144" s="1563"/>
      <c r="V144" s="1532"/>
      <c r="W144" s="1532" t="s">
        <v>168</v>
      </c>
      <c r="X144" s="1565">
        <v>45825</v>
      </c>
      <c r="Y144" s="1589" t="s">
        <v>88</v>
      </c>
      <c r="Z144" s="1589" t="s">
        <v>88</v>
      </c>
      <c r="AA144" s="1589"/>
      <c r="AB144" s="1589"/>
      <c r="AC144" s="1580" t="s">
        <v>637</v>
      </c>
      <c r="AD144" s="1590" t="s">
        <v>270</v>
      </c>
      <c r="AE144" s="2277">
        <v>0.5333</v>
      </c>
      <c r="AF144" s="2278">
        <f t="shared" si="132"/>
        <v>1894.2816</v>
      </c>
      <c r="AG144" s="1504"/>
      <c r="AH144" s="1609" t="s">
        <v>81</v>
      </c>
      <c r="AI144" s="1799">
        <f t="shared" si="119"/>
        <v>3552</v>
      </c>
      <c r="AJ144" s="1609">
        <v>9</v>
      </c>
      <c r="AK144" s="1610">
        <f t="shared" si="120"/>
        <v>3552</v>
      </c>
      <c r="AL144" s="1610"/>
      <c r="AM144" s="1610">
        <f t="shared" si="106"/>
        <v>148</v>
      </c>
      <c r="AN144" s="1610"/>
      <c r="AO144" s="1610"/>
      <c r="AP144" s="1610"/>
      <c r="AQ144" s="1610"/>
      <c r="AR144" s="1610" t="s">
        <v>63</v>
      </c>
      <c r="AS144" s="1610">
        <f t="shared" si="107"/>
        <v>3552</v>
      </c>
      <c r="AT144" s="1610"/>
      <c r="AU144" s="1622">
        <f t="shared" si="121"/>
        <v>394.666666666667</v>
      </c>
      <c r="AV144" s="1622">
        <f t="shared" si="122"/>
        <v>394.666666666667</v>
      </c>
      <c r="AW144" s="1622">
        <f t="shared" si="123"/>
        <v>394.666666666667</v>
      </c>
      <c r="AX144" s="1622">
        <f t="shared" si="124"/>
        <v>394.666666666667</v>
      </c>
      <c r="AY144" s="1622">
        <f t="shared" si="125"/>
        <v>394.666666666667</v>
      </c>
      <c r="AZ144" s="1622">
        <f t="shared" si="126"/>
        <v>394.666666666667</v>
      </c>
      <c r="BA144" s="1622">
        <f t="shared" si="127"/>
        <v>394.666666666667</v>
      </c>
      <c r="BB144" s="1622">
        <f t="shared" si="128"/>
        <v>394.666666666667</v>
      </c>
      <c r="BC144" s="1622">
        <f t="shared" si="129"/>
        <v>394.666666666667</v>
      </c>
      <c r="BD144" s="1622">
        <f t="shared" si="130"/>
        <v>378.222222222222</v>
      </c>
      <c r="BE144" s="1622">
        <f t="shared" si="131"/>
        <v>16.4444444444444</v>
      </c>
      <c r="BF144" s="1534">
        <f t="shared" si="133"/>
        <v>0</v>
      </c>
      <c r="BG144" s="1638"/>
      <c r="BH144" s="1639"/>
      <c r="BI144" s="1639"/>
      <c r="BJ144" s="1639"/>
      <c r="BK144" s="1639"/>
      <c r="BL144" s="1639"/>
      <c r="BM144" s="1639"/>
      <c r="BN144" s="1639"/>
      <c r="BO144" s="1639"/>
      <c r="BP144" s="1639"/>
      <c r="BQ144" s="1639"/>
      <c r="BR144" s="1639"/>
      <c r="BS144" s="1639"/>
      <c r="BT144" s="1639"/>
      <c r="BU144" s="1639"/>
      <c r="BV144" s="1639"/>
      <c r="BW144" s="1639"/>
      <c r="BX144" s="1639"/>
      <c r="BY144" s="1639"/>
      <c r="BZ144" s="1639"/>
      <c r="CA144" s="1639"/>
      <c r="CB144" s="1639"/>
      <c r="CC144" s="1639"/>
      <c r="CD144" s="1639"/>
      <c r="CE144" s="1639"/>
      <c r="CF144" s="1639"/>
      <c r="CG144" s="1639"/>
      <c r="CH144" s="1639"/>
      <c r="CI144" s="1639"/>
      <c r="CJ144" s="1639"/>
      <c r="CK144" s="1639"/>
      <c r="CL144" s="1639"/>
      <c r="CM144" s="1639"/>
      <c r="CN144" s="1639"/>
      <c r="CO144" s="1639"/>
      <c r="CP144" s="1639"/>
      <c r="CQ144" s="1639"/>
      <c r="CR144" s="1639"/>
      <c r="CS144" s="1639"/>
      <c r="CT144" s="1639"/>
      <c r="CU144" s="1639"/>
      <c r="CV144" s="1639"/>
      <c r="CW144" s="1639"/>
      <c r="CX144" s="1639"/>
      <c r="CY144" s="1639"/>
      <c r="CZ144" s="1639"/>
      <c r="DA144" s="1639"/>
      <c r="DB144" s="1639"/>
      <c r="DC144" s="1639"/>
      <c r="DD144" s="1639"/>
      <c r="DE144" s="1639"/>
      <c r="DF144" s="1639"/>
      <c r="DG144" s="1639"/>
      <c r="DH144" s="1639"/>
      <c r="DI144" s="1639"/>
      <c r="DJ144" s="1639"/>
      <c r="DK144" s="1639"/>
      <c r="DL144" s="1639"/>
      <c r="DM144" s="1639"/>
      <c r="DN144" s="1639"/>
      <c r="DO144" s="1639"/>
      <c r="DP144" s="1639"/>
      <c r="DQ144" s="1639"/>
      <c r="DR144" s="1639"/>
      <c r="DS144" s="1639"/>
      <c r="DT144" s="1639"/>
      <c r="DU144" s="1639"/>
      <c r="DV144" s="1639"/>
      <c r="DW144" s="1639"/>
      <c r="DX144" s="1639"/>
      <c r="DY144" s="1639"/>
      <c r="DZ144" s="1639"/>
      <c r="EA144" s="1639"/>
      <c r="EB144" s="1639"/>
      <c r="EC144" s="1639"/>
      <c r="ED144" s="1639"/>
      <c r="EE144" s="1639"/>
      <c r="EF144" s="1639"/>
      <c r="EG144" s="1639"/>
      <c r="EH144" s="1639"/>
      <c r="EI144" s="1639"/>
      <c r="EJ144" s="1639"/>
      <c r="EK144" s="1639"/>
      <c r="EL144" s="1639"/>
      <c r="EM144" s="1639"/>
      <c r="EN144" s="1639"/>
      <c r="EO144" s="1639"/>
      <c r="EP144" s="1639"/>
      <c r="EQ144" s="1639"/>
      <c r="ER144" s="1639"/>
      <c r="ES144" s="1639"/>
      <c r="ET144" s="1639"/>
      <c r="EU144" s="1639"/>
      <c r="EV144" s="1639"/>
      <c r="EW144" s="1639"/>
      <c r="EX144" s="1639"/>
      <c r="EY144" s="1639"/>
      <c r="EZ144" s="1639"/>
      <c r="FA144" s="1639"/>
      <c r="FB144" s="1639"/>
      <c r="FC144" s="1639"/>
      <c r="FD144" s="1639"/>
      <c r="FE144" s="1639"/>
      <c r="FF144" s="1639"/>
      <c r="FG144" s="1639"/>
      <c r="FH144" s="1639"/>
      <c r="FI144" s="1639"/>
      <c r="FJ144" s="1639"/>
      <c r="FK144" s="1639"/>
      <c r="FL144" s="1639"/>
      <c r="FM144" s="1639"/>
      <c r="FN144" s="1639"/>
      <c r="FO144" s="1639"/>
      <c r="FP144" s="1639"/>
      <c r="FQ144" s="1639"/>
      <c r="FR144" s="1639"/>
      <c r="FS144" s="1639"/>
      <c r="FT144" s="1639"/>
      <c r="FU144" s="1639"/>
      <c r="FV144" s="1639"/>
      <c r="FW144" s="1639"/>
      <c r="FX144" s="1639"/>
      <c r="FY144" s="1639"/>
      <c r="FZ144" s="1639"/>
      <c r="GA144" s="1639"/>
      <c r="GB144" s="1639"/>
      <c r="GC144" s="1639"/>
      <c r="GD144" s="1639"/>
      <c r="GE144" s="1639"/>
      <c r="GF144" s="1639"/>
      <c r="GG144" s="1639"/>
      <c r="GH144" s="1639"/>
      <c r="GI144" s="1639"/>
      <c r="GJ144" s="1639"/>
      <c r="GK144" s="1639"/>
      <c r="GL144" s="1639"/>
      <c r="GM144" s="1639"/>
      <c r="GN144" s="1639"/>
      <c r="GO144" s="1639"/>
      <c r="GP144" s="1639"/>
      <c r="GQ144" s="1639"/>
      <c r="GR144" s="1639"/>
      <c r="GS144" s="1639"/>
      <c r="GT144" s="1639"/>
      <c r="GU144" s="1639"/>
      <c r="GV144" s="1639"/>
      <c r="GW144" s="1639"/>
      <c r="GX144" s="1639"/>
      <c r="GY144" s="1639"/>
      <c r="GZ144" s="1639"/>
      <c r="HA144" s="1639"/>
      <c r="HB144" s="1639"/>
      <c r="HC144" s="1639"/>
      <c r="HD144" s="1639"/>
      <c r="HE144" s="1639"/>
      <c r="HF144" s="1639"/>
      <c r="HG144" s="1639"/>
      <c r="HH144" s="1639"/>
      <c r="HI144" s="1639"/>
      <c r="HJ144" s="1639"/>
      <c r="HK144" s="1639"/>
      <c r="HL144" s="1639"/>
      <c r="HM144" s="1639"/>
      <c r="HN144" s="1639"/>
      <c r="HO144" s="1639"/>
      <c r="HP144" s="1639"/>
      <c r="HQ144" s="1639"/>
      <c r="HR144" s="1639"/>
      <c r="HS144" s="1639"/>
      <c r="HT144" s="1639"/>
      <c r="HU144" s="1639"/>
      <c r="HV144" s="1639"/>
      <c r="HW144" s="1639"/>
      <c r="HX144" s="1639"/>
      <c r="HY144" s="1639"/>
      <c r="HZ144" s="1639"/>
      <c r="IA144" s="1639"/>
      <c r="IB144" s="1639"/>
      <c r="IC144" s="1639"/>
      <c r="ID144" s="1639"/>
      <c r="IE144" s="1639"/>
      <c r="IF144" s="1639"/>
      <c r="IG144" s="1639"/>
      <c r="IH144" s="1639"/>
      <c r="II144" s="1639"/>
      <c r="IJ144" s="1639"/>
      <c r="IK144" s="1639"/>
      <c r="IL144" s="1639"/>
      <c r="IM144" s="1639"/>
      <c r="IN144" s="1639"/>
      <c r="IO144" s="1639"/>
      <c r="IP144" s="1639"/>
      <c r="IQ144" s="1639"/>
      <c r="IR144" s="1639"/>
      <c r="IS144" s="1639"/>
      <c r="IT144" s="1639"/>
      <c r="IU144" s="1639"/>
      <c r="IV144" s="1639"/>
      <c r="IW144" s="1639"/>
      <c r="IX144" s="1639"/>
      <c r="IY144" s="1639"/>
      <c r="IZ144" s="1639"/>
      <c r="JA144" s="1639"/>
      <c r="JB144" s="1639"/>
      <c r="JC144" s="1639"/>
      <c r="JD144" s="1639"/>
      <c r="JE144" s="1639"/>
      <c r="JF144" s="1639"/>
      <c r="JG144" s="1639"/>
      <c r="JH144" s="1639"/>
      <c r="JI144" s="1639"/>
      <c r="JJ144" s="1639"/>
      <c r="JK144" s="1639"/>
      <c r="JL144" s="1639"/>
      <c r="JM144" s="1639"/>
      <c r="JN144" s="1639"/>
      <c r="JO144" s="1639"/>
      <c r="JP144" s="1639"/>
      <c r="JQ144" s="1639"/>
      <c r="JR144" s="1639"/>
      <c r="JS144" s="1639"/>
      <c r="JT144" s="1639"/>
      <c r="JU144" s="1639"/>
      <c r="JV144" s="1639"/>
      <c r="JW144" s="1639"/>
      <c r="JX144" s="1639"/>
      <c r="JY144" s="1639"/>
      <c r="JZ144" s="1639"/>
      <c r="KA144" s="1639"/>
      <c r="KB144" s="1639"/>
      <c r="KC144" s="1639"/>
      <c r="KD144" s="1639"/>
      <c r="KE144" s="1639"/>
      <c r="KF144" s="1639"/>
      <c r="KG144" s="1639"/>
      <c r="KH144" s="1639"/>
      <c r="KI144" s="1639"/>
      <c r="KJ144" s="1639"/>
      <c r="KK144" s="1639"/>
      <c r="KL144" s="1639"/>
      <c r="KM144" s="1639"/>
      <c r="KN144" s="1639"/>
      <c r="KO144" s="1639"/>
      <c r="KP144" s="1639"/>
      <c r="KQ144" s="1639"/>
      <c r="KR144" s="1639"/>
      <c r="KS144" s="1639"/>
      <c r="KT144" s="1639"/>
      <c r="KU144" s="1639"/>
      <c r="KV144" s="1639"/>
      <c r="KW144" s="1639"/>
      <c r="KX144" s="1639"/>
      <c r="KY144" s="1639"/>
      <c r="KZ144" s="1639"/>
      <c r="LA144" s="1639"/>
      <c r="LB144" s="1639"/>
      <c r="LC144" s="1639"/>
      <c r="LD144" s="1639"/>
      <c r="LE144" s="1639"/>
      <c r="LF144" s="1639"/>
      <c r="LG144" s="1639"/>
      <c r="LH144" s="1639"/>
      <c r="LI144" s="1639"/>
      <c r="LJ144" s="1639"/>
      <c r="LK144" s="1639"/>
      <c r="LL144" s="1639"/>
      <c r="LM144" s="1639"/>
      <c r="LN144" s="1639"/>
      <c r="LO144" s="1639"/>
      <c r="LP144" s="1639"/>
    </row>
    <row r="145" s="1481" customFormat="1" ht="47" customHeight="1" spans="1:328">
      <c r="A145" s="1499">
        <v>45814</v>
      </c>
      <c r="B145" s="1500" t="s">
        <v>518</v>
      </c>
      <c r="C145" s="1501" t="s">
        <v>98</v>
      </c>
      <c r="D145" s="1502">
        <v>4500169125</v>
      </c>
      <c r="E145" s="2253" t="s">
        <v>644</v>
      </c>
      <c r="F145" s="1502" t="s">
        <v>645</v>
      </c>
      <c r="G145" s="1514" t="s">
        <v>101</v>
      </c>
      <c r="H145" s="1505" t="s">
        <v>101</v>
      </c>
      <c r="I145" s="1532" t="s">
        <v>110</v>
      </c>
      <c r="J145" s="1522">
        <v>4104</v>
      </c>
      <c r="K145" s="1534">
        <v>0</v>
      </c>
      <c r="L145" s="1534">
        <v>24</v>
      </c>
      <c r="M145" s="1534">
        <f t="shared" si="87"/>
        <v>171</v>
      </c>
      <c r="N145" s="1536">
        <v>45857</v>
      </c>
      <c r="O145" s="1536">
        <v>45853</v>
      </c>
      <c r="P145" s="1537"/>
      <c r="Q145" s="1562" t="s">
        <v>78</v>
      </c>
      <c r="R145" s="1563"/>
      <c r="S145" s="1563"/>
      <c r="T145" s="1563"/>
      <c r="U145" s="1563"/>
      <c r="V145" s="1532"/>
      <c r="W145" s="1532" t="s">
        <v>168</v>
      </c>
      <c r="X145" s="1565">
        <v>45825</v>
      </c>
      <c r="Y145" s="1589" t="s">
        <v>88</v>
      </c>
      <c r="Z145" s="1589" t="s">
        <v>88</v>
      </c>
      <c r="AA145" s="1589"/>
      <c r="AB145" s="1589"/>
      <c r="AC145" s="1580" t="s">
        <v>637</v>
      </c>
      <c r="AD145" s="1590" t="s">
        <v>270</v>
      </c>
      <c r="AE145" s="2277">
        <v>0.5333</v>
      </c>
      <c r="AF145" s="2278">
        <f t="shared" si="132"/>
        <v>2188.6632</v>
      </c>
      <c r="AG145" s="1504"/>
      <c r="AH145" s="1609" t="s">
        <v>81</v>
      </c>
      <c r="AI145" s="1799">
        <f t="shared" si="119"/>
        <v>4104</v>
      </c>
      <c r="AJ145" s="1609">
        <v>9</v>
      </c>
      <c r="AK145" s="1610">
        <f t="shared" si="120"/>
        <v>4104</v>
      </c>
      <c r="AL145" s="1610"/>
      <c r="AM145" s="1610">
        <f t="shared" si="106"/>
        <v>171</v>
      </c>
      <c r="AN145" s="1610"/>
      <c r="AO145" s="1610"/>
      <c r="AP145" s="1610"/>
      <c r="AQ145" s="1610"/>
      <c r="AR145" s="1610" t="s">
        <v>63</v>
      </c>
      <c r="AS145" s="1610">
        <f t="shared" si="107"/>
        <v>4104</v>
      </c>
      <c r="AT145" s="1610"/>
      <c r="AU145" s="1622">
        <f t="shared" si="121"/>
        <v>456</v>
      </c>
      <c r="AV145" s="1622">
        <f t="shared" si="122"/>
        <v>456</v>
      </c>
      <c r="AW145" s="1622">
        <f t="shared" si="123"/>
        <v>456</v>
      </c>
      <c r="AX145" s="1622">
        <f t="shared" si="124"/>
        <v>456</v>
      </c>
      <c r="AY145" s="1622">
        <f t="shared" si="125"/>
        <v>456</v>
      </c>
      <c r="AZ145" s="1622">
        <f t="shared" si="126"/>
        <v>456</v>
      </c>
      <c r="BA145" s="1622">
        <f t="shared" si="127"/>
        <v>456</v>
      </c>
      <c r="BB145" s="1622">
        <f t="shared" si="128"/>
        <v>456</v>
      </c>
      <c r="BC145" s="1622">
        <f t="shared" si="129"/>
        <v>456</v>
      </c>
      <c r="BD145" s="1622">
        <f t="shared" si="130"/>
        <v>437</v>
      </c>
      <c r="BE145" s="1622">
        <f t="shared" si="131"/>
        <v>19</v>
      </c>
      <c r="BF145" s="1534">
        <f t="shared" si="133"/>
        <v>0</v>
      </c>
      <c r="BG145" s="1638"/>
      <c r="BH145" s="1639"/>
      <c r="BI145" s="1639"/>
      <c r="BJ145" s="1639"/>
      <c r="BK145" s="1639"/>
      <c r="BL145" s="1639"/>
      <c r="BM145" s="1639"/>
      <c r="BN145" s="1639"/>
      <c r="BO145" s="1639"/>
      <c r="BP145" s="1639"/>
      <c r="BQ145" s="1639"/>
      <c r="BR145" s="1639"/>
      <c r="BS145" s="1639"/>
      <c r="BT145" s="1639"/>
      <c r="BU145" s="1639"/>
      <c r="BV145" s="1639"/>
      <c r="BW145" s="1639"/>
      <c r="BX145" s="1639"/>
      <c r="BY145" s="1639"/>
      <c r="BZ145" s="1639"/>
      <c r="CA145" s="1639"/>
      <c r="CB145" s="1639"/>
      <c r="CC145" s="1639"/>
      <c r="CD145" s="1639"/>
      <c r="CE145" s="1639"/>
      <c r="CF145" s="1639"/>
      <c r="CG145" s="1639"/>
      <c r="CH145" s="1639"/>
      <c r="CI145" s="1639"/>
      <c r="CJ145" s="1639"/>
      <c r="CK145" s="1639"/>
      <c r="CL145" s="1639"/>
      <c r="CM145" s="1639"/>
      <c r="CN145" s="1639"/>
      <c r="CO145" s="1639"/>
      <c r="CP145" s="1639"/>
      <c r="CQ145" s="1639"/>
      <c r="CR145" s="1639"/>
      <c r="CS145" s="1639"/>
      <c r="CT145" s="1639"/>
      <c r="CU145" s="1639"/>
      <c r="CV145" s="1639"/>
      <c r="CW145" s="1639"/>
      <c r="CX145" s="1639"/>
      <c r="CY145" s="1639"/>
      <c r="CZ145" s="1639"/>
      <c r="DA145" s="1639"/>
      <c r="DB145" s="1639"/>
      <c r="DC145" s="1639"/>
      <c r="DD145" s="1639"/>
      <c r="DE145" s="1639"/>
      <c r="DF145" s="1639"/>
      <c r="DG145" s="1639"/>
      <c r="DH145" s="1639"/>
      <c r="DI145" s="1639"/>
      <c r="DJ145" s="1639"/>
      <c r="DK145" s="1639"/>
      <c r="DL145" s="1639"/>
      <c r="DM145" s="1639"/>
      <c r="DN145" s="1639"/>
      <c r="DO145" s="1639"/>
      <c r="DP145" s="1639"/>
      <c r="DQ145" s="1639"/>
      <c r="DR145" s="1639"/>
      <c r="DS145" s="1639"/>
      <c r="DT145" s="1639"/>
      <c r="DU145" s="1639"/>
      <c r="DV145" s="1639"/>
      <c r="DW145" s="1639"/>
      <c r="DX145" s="1639"/>
      <c r="DY145" s="1639"/>
      <c r="DZ145" s="1639"/>
      <c r="EA145" s="1639"/>
      <c r="EB145" s="1639"/>
      <c r="EC145" s="1639"/>
      <c r="ED145" s="1639"/>
      <c r="EE145" s="1639"/>
      <c r="EF145" s="1639"/>
      <c r="EG145" s="1639"/>
      <c r="EH145" s="1639"/>
      <c r="EI145" s="1639"/>
      <c r="EJ145" s="1639"/>
      <c r="EK145" s="1639"/>
      <c r="EL145" s="1639"/>
      <c r="EM145" s="1639"/>
      <c r="EN145" s="1639"/>
      <c r="EO145" s="1639"/>
      <c r="EP145" s="1639"/>
      <c r="EQ145" s="1639"/>
      <c r="ER145" s="1639"/>
      <c r="ES145" s="1639"/>
      <c r="ET145" s="1639"/>
      <c r="EU145" s="1639"/>
      <c r="EV145" s="1639"/>
      <c r="EW145" s="1639"/>
      <c r="EX145" s="1639"/>
      <c r="EY145" s="1639"/>
      <c r="EZ145" s="1639"/>
      <c r="FA145" s="1639"/>
      <c r="FB145" s="1639"/>
      <c r="FC145" s="1639"/>
      <c r="FD145" s="1639"/>
      <c r="FE145" s="1639"/>
      <c r="FF145" s="1639"/>
      <c r="FG145" s="1639"/>
      <c r="FH145" s="1639"/>
      <c r="FI145" s="1639"/>
      <c r="FJ145" s="1639"/>
      <c r="FK145" s="1639"/>
      <c r="FL145" s="1639"/>
      <c r="FM145" s="1639"/>
      <c r="FN145" s="1639"/>
      <c r="FO145" s="1639"/>
      <c r="FP145" s="1639"/>
      <c r="FQ145" s="1639"/>
      <c r="FR145" s="1639"/>
      <c r="FS145" s="1639"/>
      <c r="FT145" s="1639"/>
      <c r="FU145" s="1639"/>
      <c r="FV145" s="1639"/>
      <c r="FW145" s="1639"/>
      <c r="FX145" s="1639"/>
      <c r="FY145" s="1639"/>
      <c r="FZ145" s="1639"/>
      <c r="GA145" s="1639"/>
      <c r="GB145" s="1639"/>
      <c r="GC145" s="1639"/>
      <c r="GD145" s="1639"/>
      <c r="GE145" s="1639"/>
      <c r="GF145" s="1639"/>
      <c r="GG145" s="1639"/>
      <c r="GH145" s="1639"/>
      <c r="GI145" s="1639"/>
      <c r="GJ145" s="1639"/>
      <c r="GK145" s="1639"/>
      <c r="GL145" s="1639"/>
      <c r="GM145" s="1639"/>
      <c r="GN145" s="1639"/>
      <c r="GO145" s="1639"/>
      <c r="GP145" s="1639"/>
      <c r="GQ145" s="1639"/>
      <c r="GR145" s="1639"/>
      <c r="GS145" s="1639"/>
      <c r="GT145" s="1639"/>
      <c r="GU145" s="1639"/>
      <c r="GV145" s="1639"/>
      <c r="GW145" s="1639"/>
      <c r="GX145" s="1639"/>
      <c r="GY145" s="1639"/>
      <c r="GZ145" s="1639"/>
      <c r="HA145" s="1639"/>
      <c r="HB145" s="1639"/>
      <c r="HC145" s="1639"/>
      <c r="HD145" s="1639"/>
      <c r="HE145" s="1639"/>
      <c r="HF145" s="1639"/>
      <c r="HG145" s="1639"/>
      <c r="HH145" s="1639"/>
      <c r="HI145" s="1639"/>
      <c r="HJ145" s="1639"/>
      <c r="HK145" s="1639"/>
      <c r="HL145" s="1639"/>
      <c r="HM145" s="1639"/>
      <c r="HN145" s="1639"/>
      <c r="HO145" s="1639"/>
      <c r="HP145" s="1639"/>
      <c r="HQ145" s="1639"/>
      <c r="HR145" s="1639"/>
      <c r="HS145" s="1639"/>
      <c r="HT145" s="1639"/>
      <c r="HU145" s="1639"/>
      <c r="HV145" s="1639"/>
      <c r="HW145" s="1639"/>
      <c r="HX145" s="1639"/>
      <c r="HY145" s="1639"/>
      <c r="HZ145" s="1639"/>
      <c r="IA145" s="1639"/>
      <c r="IB145" s="1639"/>
      <c r="IC145" s="1639"/>
      <c r="ID145" s="1639"/>
      <c r="IE145" s="1639"/>
      <c r="IF145" s="1639"/>
      <c r="IG145" s="1639"/>
      <c r="IH145" s="1639"/>
      <c r="II145" s="1639"/>
      <c r="IJ145" s="1639"/>
      <c r="IK145" s="1639"/>
      <c r="IL145" s="1639"/>
      <c r="IM145" s="1639"/>
      <c r="IN145" s="1639"/>
      <c r="IO145" s="1639"/>
      <c r="IP145" s="1639"/>
      <c r="IQ145" s="1639"/>
      <c r="IR145" s="1639"/>
      <c r="IS145" s="1639"/>
      <c r="IT145" s="1639"/>
      <c r="IU145" s="1639"/>
      <c r="IV145" s="1639"/>
      <c r="IW145" s="1639"/>
      <c r="IX145" s="1639"/>
      <c r="IY145" s="1639"/>
      <c r="IZ145" s="1639"/>
      <c r="JA145" s="1639"/>
      <c r="JB145" s="1639"/>
      <c r="JC145" s="1639"/>
      <c r="JD145" s="1639"/>
      <c r="JE145" s="1639"/>
      <c r="JF145" s="1639"/>
      <c r="JG145" s="1639"/>
      <c r="JH145" s="1639"/>
      <c r="JI145" s="1639"/>
      <c r="JJ145" s="1639"/>
      <c r="JK145" s="1639"/>
      <c r="JL145" s="1639"/>
      <c r="JM145" s="1639"/>
      <c r="JN145" s="1639"/>
      <c r="JO145" s="1639"/>
      <c r="JP145" s="1639"/>
      <c r="JQ145" s="1639"/>
      <c r="JR145" s="1639"/>
      <c r="JS145" s="1639"/>
      <c r="JT145" s="1639"/>
      <c r="JU145" s="1639"/>
      <c r="JV145" s="1639"/>
      <c r="JW145" s="1639"/>
      <c r="JX145" s="1639"/>
      <c r="JY145" s="1639"/>
      <c r="JZ145" s="1639"/>
      <c r="KA145" s="1639"/>
      <c r="KB145" s="1639"/>
      <c r="KC145" s="1639"/>
      <c r="KD145" s="1639"/>
      <c r="KE145" s="1639"/>
      <c r="KF145" s="1639"/>
      <c r="KG145" s="1639"/>
      <c r="KH145" s="1639"/>
      <c r="KI145" s="1639"/>
      <c r="KJ145" s="1639"/>
      <c r="KK145" s="1639"/>
      <c r="KL145" s="1639"/>
      <c r="KM145" s="1639"/>
      <c r="KN145" s="1639"/>
      <c r="KO145" s="1639"/>
      <c r="KP145" s="1639"/>
      <c r="KQ145" s="1639"/>
      <c r="KR145" s="1639"/>
      <c r="KS145" s="1639"/>
      <c r="KT145" s="1639"/>
      <c r="KU145" s="1639"/>
      <c r="KV145" s="1639"/>
      <c r="KW145" s="1639"/>
      <c r="KX145" s="1639"/>
      <c r="KY145" s="1639"/>
      <c r="KZ145" s="1639"/>
      <c r="LA145" s="1639"/>
      <c r="LB145" s="1639"/>
      <c r="LC145" s="1639"/>
      <c r="LD145" s="1639"/>
      <c r="LE145" s="1639"/>
      <c r="LF145" s="1639"/>
      <c r="LG145" s="1639"/>
      <c r="LH145" s="1639"/>
      <c r="LI145" s="1639"/>
      <c r="LJ145" s="1639"/>
      <c r="LK145" s="1639"/>
      <c r="LL145" s="1639"/>
      <c r="LM145" s="1639"/>
      <c r="LN145" s="1639"/>
      <c r="LO145" s="1639"/>
      <c r="LP145" s="1639"/>
    </row>
    <row r="146" s="1481" customFormat="1" ht="47" customHeight="1" spans="1:328">
      <c r="A146" s="1499">
        <v>45814</v>
      </c>
      <c r="B146" s="1500" t="s">
        <v>518</v>
      </c>
      <c r="C146" s="1501" t="s">
        <v>98</v>
      </c>
      <c r="D146" s="1502">
        <v>4500169125</v>
      </c>
      <c r="E146" s="2253" t="s">
        <v>646</v>
      </c>
      <c r="F146" s="1502" t="s">
        <v>647</v>
      </c>
      <c r="G146" s="1514" t="s">
        <v>101</v>
      </c>
      <c r="H146" s="1505" t="s">
        <v>101</v>
      </c>
      <c r="I146" s="1532" t="s">
        <v>110</v>
      </c>
      <c r="J146" s="1522">
        <v>6000</v>
      </c>
      <c r="K146" s="1534">
        <v>0</v>
      </c>
      <c r="L146" s="1534">
        <v>24</v>
      </c>
      <c r="M146" s="1534">
        <f t="shared" si="87"/>
        <v>250</v>
      </c>
      <c r="N146" s="1536">
        <v>45857</v>
      </c>
      <c r="O146" s="1536">
        <v>45853</v>
      </c>
      <c r="P146" s="1537"/>
      <c r="Q146" s="1562" t="s">
        <v>78</v>
      </c>
      <c r="R146" s="1563"/>
      <c r="S146" s="1563"/>
      <c r="T146" s="1563"/>
      <c r="U146" s="1563"/>
      <c r="V146" s="1532"/>
      <c r="W146" s="1532" t="s">
        <v>168</v>
      </c>
      <c r="X146" s="1565">
        <v>45825</v>
      </c>
      <c r="Y146" s="1589" t="s">
        <v>88</v>
      </c>
      <c r="Z146" s="1589" t="s">
        <v>88</v>
      </c>
      <c r="AA146" s="1589"/>
      <c r="AB146" s="1589"/>
      <c r="AC146" s="1580" t="s">
        <v>637</v>
      </c>
      <c r="AD146" s="1590" t="s">
        <v>270</v>
      </c>
      <c r="AE146" s="2277">
        <v>0.5333</v>
      </c>
      <c r="AF146" s="2278">
        <f t="shared" si="132"/>
        <v>3199.8</v>
      </c>
      <c r="AG146" s="1504"/>
      <c r="AH146" s="1609" t="s">
        <v>81</v>
      </c>
      <c r="AI146" s="1799">
        <f t="shared" si="119"/>
        <v>6000</v>
      </c>
      <c r="AJ146" s="1609">
        <v>9</v>
      </c>
      <c r="AK146" s="1610">
        <f t="shared" si="120"/>
        <v>6000</v>
      </c>
      <c r="AL146" s="1610"/>
      <c r="AM146" s="1610">
        <f t="shared" si="106"/>
        <v>250</v>
      </c>
      <c r="AN146" s="1610"/>
      <c r="AO146" s="1610"/>
      <c r="AP146" s="1610"/>
      <c r="AQ146" s="1610"/>
      <c r="AR146" s="1610" t="s">
        <v>63</v>
      </c>
      <c r="AS146" s="1610">
        <f t="shared" si="107"/>
        <v>6000</v>
      </c>
      <c r="AT146" s="1610"/>
      <c r="AU146" s="1622">
        <f t="shared" si="121"/>
        <v>666.666666666667</v>
      </c>
      <c r="AV146" s="1622">
        <f t="shared" si="122"/>
        <v>666.666666666667</v>
      </c>
      <c r="AW146" s="1622">
        <f t="shared" si="123"/>
        <v>666.666666666667</v>
      </c>
      <c r="AX146" s="1622">
        <f t="shared" si="124"/>
        <v>666.666666666667</v>
      </c>
      <c r="AY146" s="1622">
        <f t="shared" si="125"/>
        <v>666.666666666667</v>
      </c>
      <c r="AZ146" s="1622">
        <f t="shared" si="126"/>
        <v>666.666666666667</v>
      </c>
      <c r="BA146" s="1622">
        <f t="shared" si="127"/>
        <v>666.666666666667</v>
      </c>
      <c r="BB146" s="1622">
        <f t="shared" si="128"/>
        <v>666.666666666667</v>
      </c>
      <c r="BC146" s="1622">
        <f t="shared" si="129"/>
        <v>666.666666666667</v>
      </c>
      <c r="BD146" s="1622">
        <f t="shared" si="130"/>
        <v>638.888888888889</v>
      </c>
      <c r="BE146" s="1622">
        <f t="shared" si="131"/>
        <v>27.7777777777778</v>
      </c>
      <c r="BF146" s="1534">
        <f t="shared" si="133"/>
        <v>0</v>
      </c>
      <c r="BG146" s="1638"/>
      <c r="BH146" s="1639"/>
      <c r="BI146" s="1639"/>
      <c r="BJ146" s="1639"/>
      <c r="BK146" s="1639"/>
      <c r="BL146" s="1639"/>
      <c r="BM146" s="1639"/>
      <c r="BN146" s="1639"/>
      <c r="BO146" s="1639"/>
      <c r="BP146" s="1639"/>
      <c r="BQ146" s="1639"/>
      <c r="BR146" s="1639"/>
      <c r="BS146" s="1639"/>
      <c r="BT146" s="1639"/>
      <c r="BU146" s="1639"/>
      <c r="BV146" s="1639"/>
      <c r="BW146" s="1639"/>
      <c r="BX146" s="1639"/>
      <c r="BY146" s="1639"/>
      <c r="BZ146" s="1639"/>
      <c r="CA146" s="1639"/>
      <c r="CB146" s="1639"/>
      <c r="CC146" s="1639"/>
      <c r="CD146" s="1639"/>
      <c r="CE146" s="1639"/>
      <c r="CF146" s="1639"/>
      <c r="CG146" s="1639"/>
      <c r="CH146" s="1639"/>
      <c r="CI146" s="1639"/>
      <c r="CJ146" s="1639"/>
      <c r="CK146" s="1639"/>
      <c r="CL146" s="1639"/>
      <c r="CM146" s="1639"/>
      <c r="CN146" s="1639"/>
      <c r="CO146" s="1639"/>
      <c r="CP146" s="1639"/>
      <c r="CQ146" s="1639"/>
      <c r="CR146" s="1639"/>
      <c r="CS146" s="1639"/>
      <c r="CT146" s="1639"/>
      <c r="CU146" s="1639"/>
      <c r="CV146" s="1639"/>
      <c r="CW146" s="1639"/>
      <c r="CX146" s="1639"/>
      <c r="CY146" s="1639"/>
      <c r="CZ146" s="1639"/>
      <c r="DA146" s="1639"/>
      <c r="DB146" s="1639"/>
      <c r="DC146" s="1639"/>
      <c r="DD146" s="1639"/>
      <c r="DE146" s="1639"/>
      <c r="DF146" s="1639"/>
      <c r="DG146" s="1639"/>
      <c r="DH146" s="1639"/>
      <c r="DI146" s="1639"/>
      <c r="DJ146" s="1639"/>
      <c r="DK146" s="1639"/>
      <c r="DL146" s="1639"/>
      <c r="DM146" s="1639"/>
      <c r="DN146" s="1639"/>
      <c r="DO146" s="1639"/>
      <c r="DP146" s="1639"/>
      <c r="DQ146" s="1639"/>
      <c r="DR146" s="1639"/>
      <c r="DS146" s="1639"/>
      <c r="DT146" s="1639"/>
      <c r="DU146" s="1639"/>
      <c r="DV146" s="1639"/>
      <c r="DW146" s="1639"/>
      <c r="DX146" s="1639"/>
      <c r="DY146" s="1639"/>
      <c r="DZ146" s="1639"/>
      <c r="EA146" s="1639"/>
      <c r="EB146" s="1639"/>
      <c r="EC146" s="1639"/>
      <c r="ED146" s="1639"/>
      <c r="EE146" s="1639"/>
      <c r="EF146" s="1639"/>
      <c r="EG146" s="1639"/>
      <c r="EH146" s="1639"/>
      <c r="EI146" s="1639"/>
      <c r="EJ146" s="1639"/>
      <c r="EK146" s="1639"/>
      <c r="EL146" s="1639"/>
      <c r="EM146" s="1639"/>
      <c r="EN146" s="1639"/>
      <c r="EO146" s="1639"/>
      <c r="EP146" s="1639"/>
      <c r="EQ146" s="1639"/>
      <c r="ER146" s="1639"/>
      <c r="ES146" s="1639"/>
      <c r="ET146" s="1639"/>
      <c r="EU146" s="1639"/>
      <c r="EV146" s="1639"/>
      <c r="EW146" s="1639"/>
      <c r="EX146" s="1639"/>
      <c r="EY146" s="1639"/>
      <c r="EZ146" s="1639"/>
      <c r="FA146" s="1639"/>
      <c r="FB146" s="1639"/>
      <c r="FC146" s="1639"/>
      <c r="FD146" s="1639"/>
      <c r="FE146" s="1639"/>
      <c r="FF146" s="1639"/>
      <c r="FG146" s="1639"/>
      <c r="FH146" s="1639"/>
      <c r="FI146" s="1639"/>
      <c r="FJ146" s="1639"/>
      <c r="FK146" s="1639"/>
      <c r="FL146" s="1639"/>
      <c r="FM146" s="1639"/>
      <c r="FN146" s="1639"/>
      <c r="FO146" s="1639"/>
      <c r="FP146" s="1639"/>
      <c r="FQ146" s="1639"/>
      <c r="FR146" s="1639"/>
      <c r="FS146" s="1639"/>
      <c r="FT146" s="1639"/>
      <c r="FU146" s="1639"/>
      <c r="FV146" s="1639"/>
      <c r="FW146" s="1639"/>
      <c r="FX146" s="1639"/>
      <c r="FY146" s="1639"/>
      <c r="FZ146" s="1639"/>
      <c r="GA146" s="1639"/>
      <c r="GB146" s="1639"/>
      <c r="GC146" s="1639"/>
      <c r="GD146" s="1639"/>
      <c r="GE146" s="1639"/>
      <c r="GF146" s="1639"/>
      <c r="GG146" s="1639"/>
      <c r="GH146" s="1639"/>
      <c r="GI146" s="1639"/>
      <c r="GJ146" s="1639"/>
      <c r="GK146" s="1639"/>
      <c r="GL146" s="1639"/>
      <c r="GM146" s="1639"/>
      <c r="GN146" s="1639"/>
      <c r="GO146" s="1639"/>
      <c r="GP146" s="1639"/>
      <c r="GQ146" s="1639"/>
      <c r="GR146" s="1639"/>
      <c r="GS146" s="1639"/>
      <c r="GT146" s="1639"/>
      <c r="GU146" s="1639"/>
      <c r="GV146" s="1639"/>
      <c r="GW146" s="1639"/>
      <c r="GX146" s="1639"/>
      <c r="GY146" s="1639"/>
      <c r="GZ146" s="1639"/>
      <c r="HA146" s="1639"/>
      <c r="HB146" s="1639"/>
      <c r="HC146" s="1639"/>
      <c r="HD146" s="1639"/>
      <c r="HE146" s="1639"/>
      <c r="HF146" s="1639"/>
      <c r="HG146" s="1639"/>
      <c r="HH146" s="1639"/>
      <c r="HI146" s="1639"/>
      <c r="HJ146" s="1639"/>
      <c r="HK146" s="1639"/>
      <c r="HL146" s="1639"/>
      <c r="HM146" s="1639"/>
      <c r="HN146" s="1639"/>
      <c r="HO146" s="1639"/>
      <c r="HP146" s="1639"/>
      <c r="HQ146" s="1639"/>
      <c r="HR146" s="1639"/>
      <c r="HS146" s="1639"/>
      <c r="HT146" s="1639"/>
      <c r="HU146" s="1639"/>
      <c r="HV146" s="1639"/>
      <c r="HW146" s="1639"/>
      <c r="HX146" s="1639"/>
      <c r="HY146" s="1639"/>
      <c r="HZ146" s="1639"/>
      <c r="IA146" s="1639"/>
      <c r="IB146" s="1639"/>
      <c r="IC146" s="1639"/>
      <c r="ID146" s="1639"/>
      <c r="IE146" s="1639"/>
      <c r="IF146" s="1639"/>
      <c r="IG146" s="1639"/>
      <c r="IH146" s="1639"/>
      <c r="II146" s="1639"/>
      <c r="IJ146" s="1639"/>
      <c r="IK146" s="1639"/>
      <c r="IL146" s="1639"/>
      <c r="IM146" s="1639"/>
      <c r="IN146" s="1639"/>
      <c r="IO146" s="1639"/>
      <c r="IP146" s="1639"/>
      <c r="IQ146" s="1639"/>
      <c r="IR146" s="1639"/>
      <c r="IS146" s="1639"/>
      <c r="IT146" s="1639"/>
      <c r="IU146" s="1639"/>
      <c r="IV146" s="1639"/>
      <c r="IW146" s="1639"/>
      <c r="IX146" s="1639"/>
      <c r="IY146" s="1639"/>
      <c r="IZ146" s="1639"/>
      <c r="JA146" s="1639"/>
      <c r="JB146" s="1639"/>
      <c r="JC146" s="1639"/>
      <c r="JD146" s="1639"/>
      <c r="JE146" s="1639"/>
      <c r="JF146" s="1639"/>
      <c r="JG146" s="1639"/>
      <c r="JH146" s="1639"/>
      <c r="JI146" s="1639"/>
      <c r="JJ146" s="1639"/>
      <c r="JK146" s="1639"/>
      <c r="JL146" s="1639"/>
      <c r="JM146" s="1639"/>
      <c r="JN146" s="1639"/>
      <c r="JO146" s="1639"/>
      <c r="JP146" s="1639"/>
      <c r="JQ146" s="1639"/>
      <c r="JR146" s="1639"/>
      <c r="JS146" s="1639"/>
      <c r="JT146" s="1639"/>
      <c r="JU146" s="1639"/>
      <c r="JV146" s="1639"/>
      <c r="JW146" s="1639"/>
      <c r="JX146" s="1639"/>
      <c r="JY146" s="1639"/>
      <c r="JZ146" s="1639"/>
      <c r="KA146" s="1639"/>
      <c r="KB146" s="1639"/>
      <c r="KC146" s="1639"/>
      <c r="KD146" s="1639"/>
      <c r="KE146" s="1639"/>
      <c r="KF146" s="1639"/>
      <c r="KG146" s="1639"/>
      <c r="KH146" s="1639"/>
      <c r="KI146" s="1639"/>
      <c r="KJ146" s="1639"/>
      <c r="KK146" s="1639"/>
      <c r="KL146" s="1639"/>
      <c r="KM146" s="1639"/>
      <c r="KN146" s="1639"/>
      <c r="KO146" s="1639"/>
      <c r="KP146" s="1639"/>
      <c r="KQ146" s="1639"/>
      <c r="KR146" s="1639"/>
      <c r="KS146" s="1639"/>
      <c r="KT146" s="1639"/>
      <c r="KU146" s="1639"/>
      <c r="KV146" s="1639"/>
      <c r="KW146" s="1639"/>
      <c r="KX146" s="1639"/>
      <c r="KY146" s="1639"/>
      <c r="KZ146" s="1639"/>
      <c r="LA146" s="1639"/>
      <c r="LB146" s="1639"/>
      <c r="LC146" s="1639"/>
      <c r="LD146" s="1639"/>
      <c r="LE146" s="1639"/>
      <c r="LF146" s="1639"/>
      <c r="LG146" s="1639"/>
      <c r="LH146" s="1639"/>
      <c r="LI146" s="1639"/>
      <c r="LJ146" s="1639"/>
      <c r="LK146" s="1639"/>
      <c r="LL146" s="1639"/>
      <c r="LM146" s="1639"/>
      <c r="LN146" s="1639"/>
      <c r="LO146" s="1639"/>
      <c r="LP146" s="1639"/>
    </row>
    <row r="147" s="1481" customFormat="1" ht="47" customHeight="1" spans="1:328">
      <c r="A147" s="1499">
        <v>45806</v>
      </c>
      <c r="B147" s="1500" t="s">
        <v>106</v>
      </c>
      <c r="C147" s="1501" t="s">
        <v>107</v>
      </c>
      <c r="D147" s="1502">
        <v>4500168452</v>
      </c>
      <c r="E147" s="2253" t="s">
        <v>648</v>
      </c>
      <c r="F147" s="1502" t="s">
        <v>649</v>
      </c>
      <c r="G147" s="1505" t="s">
        <v>101</v>
      </c>
      <c r="H147" s="1505" t="s">
        <v>109</v>
      </c>
      <c r="I147" s="1532" t="s">
        <v>110</v>
      </c>
      <c r="J147" s="1522">
        <v>1440</v>
      </c>
      <c r="K147" s="1534">
        <v>0</v>
      </c>
      <c r="L147" s="1534">
        <v>24</v>
      </c>
      <c r="M147" s="1534">
        <f t="shared" si="87"/>
        <v>60</v>
      </c>
      <c r="N147" s="1536">
        <v>45859</v>
      </c>
      <c r="O147" s="1536">
        <v>45855</v>
      </c>
      <c r="P147" s="1537" t="s">
        <v>88</v>
      </c>
      <c r="Q147" s="1562" t="s">
        <v>78</v>
      </c>
      <c r="R147" s="1563"/>
      <c r="S147" s="1563"/>
      <c r="T147" s="1563"/>
      <c r="U147" s="1563"/>
      <c r="V147" s="1532"/>
      <c r="W147" s="2308" t="s">
        <v>111</v>
      </c>
      <c r="X147" s="1565">
        <v>45813</v>
      </c>
      <c r="Y147" s="1589" t="s">
        <v>88</v>
      </c>
      <c r="Z147" s="1589">
        <v>45818</v>
      </c>
      <c r="AA147" s="1589"/>
      <c r="AB147" s="1589"/>
      <c r="AC147" s="1580" t="s">
        <v>650</v>
      </c>
      <c r="AD147" s="1590" t="s">
        <v>651</v>
      </c>
      <c r="AE147" s="2277">
        <v>0.8747</v>
      </c>
      <c r="AF147" s="2278">
        <f t="shared" si="132"/>
        <v>1259.568</v>
      </c>
      <c r="AG147" s="1504"/>
      <c r="AH147" s="1609" t="s">
        <v>81</v>
      </c>
      <c r="AI147" s="1799">
        <f t="shared" si="119"/>
        <v>1440</v>
      </c>
      <c r="AJ147" s="1609">
        <v>9</v>
      </c>
      <c r="AK147" s="1610">
        <f t="shared" si="120"/>
        <v>1440</v>
      </c>
      <c r="AL147" s="1610"/>
      <c r="AM147" s="1610">
        <f t="shared" si="106"/>
        <v>60</v>
      </c>
      <c r="AN147" s="1610"/>
      <c r="AO147" s="1610"/>
      <c r="AP147" s="1610"/>
      <c r="AQ147" s="1610"/>
      <c r="AR147" s="1610" t="s">
        <v>63</v>
      </c>
      <c r="AS147" s="1610">
        <f t="shared" si="107"/>
        <v>1440</v>
      </c>
      <c r="AT147" s="1610"/>
      <c r="AU147" s="1622">
        <f t="shared" si="121"/>
        <v>160</v>
      </c>
      <c r="AV147" s="1622">
        <f t="shared" si="122"/>
        <v>160</v>
      </c>
      <c r="AW147" s="1622">
        <f t="shared" si="123"/>
        <v>160</v>
      </c>
      <c r="AX147" s="1622">
        <f t="shared" si="124"/>
        <v>160</v>
      </c>
      <c r="AY147" s="1622">
        <f t="shared" si="125"/>
        <v>160</v>
      </c>
      <c r="AZ147" s="1622">
        <f t="shared" si="126"/>
        <v>160</v>
      </c>
      <c r="BA147" s="1622">
        <f t="shared" si="127"/>
        <v>160</v>
      </c>
      <c r="BB147" s="1622">
        <f t="shared" si="128"/>
        <v>160</v>
      </c>
      <c r="BC147" s="1622">
        <f t="shared" si="129"/>
        <v>160</v>
      </c>
      <c r="BD147" s="1622">
        <f t="shared" si="130"/>
        <v>153.333333333333</v>
      </c>
      <c r="BE147" s="1622">
        <f t="shared" si="131"/>
        <v>6.66666666666667</v>
      </c>
      <c r="BF147" s="1534"/>
      <c r="BG147" s="1638"/>
      <c r="BH147" s="1639"/>
      <c r="BI147" s="1639"/>
      <c r="BJ147" s="1639"/>
      <c r="BK147" s="1639"/>
      <c r="BL147" s="1639"/>
      <c r="BM147" s="1639"/>
      <c r="BN147" s="1639"/>
      <c r="BO147" s="1639"/>
      <c r="BP147" s="1639"/>
      <c r="BQ147" s="1639"/>
      <c r="BR147" s="1639"/>
      <c r="BS147" s="1639"/>
      <c r="BT147" s="1639"/>
      <c r="BU147" s="1639"/>
      <c r="BV147" s="1639"/>
      <c r="BW147" s="1639"/>
      <c r="BX147" s="1639"/>
      <c r="BY147" s="1639"/>
      <c r="BZ147" s="1639"/>
      <c r="CA147" s="1639"/>
      <c r="CB147" s="1639"/>
      <c r="CC147" s="1639"/>
      <c r="CD147" s="1639"/>
      <c r="CE147" s="1639"/>
      <c r="CF147" s="1639"/>
      <c r="CG147" s="1639"/>
      <c r="CH147" s="1639"/>
      <c r="CI147" s="1639"/>
      <c r="CJ147" s="1639"/>
      <c r="CK147" s="1639"/>
      <c r="CL147" s="1639"/>
      <c r="CM147" s="1639"/>
      <c r="CN147" s="1639"/>
      <c r="CO147" s="1639"/>
      <c r="CP147" s="1639"/>
      <c r="CQ147" s="1639"/>
      <c r="CR147" s="1639"/>
      <c r="CS147" s="1639"/>
      <c r="CT147" s="1639"/>
      <c r="CU147" s="1639"/>
      <c r="CV147" s="1639"/>
      <c r="CW147" s="1639"/>
      <c r="CX147" s="1639"/>
      <c r="CY147" s="1639"/>
      <c r="CZ147" s="1639"/>
      <c r="DA147" s="1639"/>
      <c r="DB147" s="1639"/>
      <c r="DC147" s="1639"/>
      <c r="DD147" s="1639"/>
      <c r="DE147" s="1639"/>
      <c r="DF147" s="1639"/>
      <c r="DG147" s="1639"/>
      <c r="DH147" s="1639"/>
      <c r="DI147" s="1639"/>
      <c r="DJ147" s="1639"/>
      <c r="DK147" s="1639"/>
      <c r="DL147" s="1639"/>
      <c r="DM147" s="1639"/>
      <c r="DN147" s="1639"/>
      <c r="DO147" s="1639"/>
      <c r="DP147" s="1639"/>
      <c r="DQ147" s="1639"/>
      <c r="DR147" s="1639"/>
      <c r="DS147" s="1639"/>
      <c r="DT147" s="1639"/>
      <c r="DU147" s="1639"/>
      <c r="DV147" s="1639"/>
      <c r="DW147" s="1639"/>
      <c r="DX147" s="1639"/>
      <c r="DY147" s="1639"/>
      <c r="DZ147" s="1639"/>
      <c r="EA147" s="1639"/>
      <c r="EB147" s="1639"/>
      <c r="EC147" s="1639"/>
      <c r="ED147" s="1639"/>
      <c r="EE147" s="1639"/>
      <c r="EF147" s="1639"/>
      <c r="EG147" s="1639"/>
      <c r="EH147" s="1639"/>
      <c r="EI147" s="1639"/>
      <c r="EJ147" s="1639"/>
      <c r="EK147" s="1639"/>
      <c r="EL147" s="1639"/>
      <c r="EM147" s="1639"/>
      <c r="EN147" s="1639"/>
      <c r="EO147" s="1639"/>
      <c r="EP147" s="1639"/>
      <c r="EQ147" s="1639"/>
      <c r="ER147" s="1639"/>
      <c r="ES147" s="1639"/>
      <c r="ET147" s="1639"/>
      <c r="EU147" s="1639"/>
      <c r="EV147" s="1639"/>
      <c r="EW147" s="1639"/>
      <c r="EX147" s="1639"/>
      <c r="EY147" s="1639"/>
      <c r="EZ147" s="1639"/>
      <c r="FA147" s="1639"/>
      <c r="FB147" s="1639"/>
      <c r="FC147" s="1639"/>
      <c r="FD147" s="1639"/>
      <c r="FE147" s="1639"/>
      <c r="FF147" s="1639"/>
      <c r="FG147" s="1639"/>
      <c r="FH147" s="1639"/>
      <c r="FI147" s="1639"/>
      <c r="FJ147" s="1639"/>
      <c r="FK147" s="1639"/>
      <c r="FL147" s="1639"/>
      <c r="FM147" s="1639"/>
      <c r="FN147" s="1639"/>
      <c r="FO147" s="1639"/>
      <c r="FP147" s="1639"/>
      <c r="FQ147" s="1639"/>
      <c r="FR147" s="1639"/>
      <c r="FS147" s="1639"/>
      <c r="FT147" s="1639"/>
      <c r="FU147" s="1639"/>
      <c r="FV147" s="1639"/>
      <c r="FW147" s="1639"/>
      <c r="FX147" s="1639"/>
      <c r="FY147" s="1639"/>
      <c r="FZ147" s="1639"/>
      <c r="GA147" s="1639"/>
      <c r="GB147" s="1639"/>
      <c r="GC147" s="1639"/>
      <c r="GD147" s="1639"/>
      <c r="GE147" s="1639"/>
      <c r="GF147" s="1639"/>
      <c r="GG147" s="1639"/>
      <c r="GH147" s="1639"/>
      <c r="GI147" s="1639"/>
      <c r="GJ147" s="1639"/>
      <c r="GK147" s="1639"/>
      <c r="GL147" s="1639"/>
      <c r="GM147" s="1639"/>
      <c r="GN147" s="1639"/>
      <c r="GO147" s="1639"/>
      <c r="GP147" s="1639"/>
      <c r="GQ147" s="1639"/>
      <c r="GR147" s="1639"/>
      <c r="GS147" s="1639"/>
      <c r="GT147" s="1639"/>
      <c r="GU147" s="1639"/>
      <c r="GV147" s="1639"/>
      <c r="GW147" s="1639"/>
      <c r="GX147" s="1639"/>
      <c r="GY147" s="1639"/>
      <c r="GZ147" s="1639"/>
      <c r="HA147" s="1639"/>
      <c r="HB147" s="1639"/>
      <c r="HC147" s="1639"/>
      <c r="HD147" s="1639"/>
      <c r="HE147" s="1639"/>
      <c r="HF147" s="1639"/>
      <c r="HG147" s="1639"/>
      <c r="HH147" s="1639"/>
      <c r="HI147" s="1639"/>
      <c r="HJ147" s="1639"/>
      <c r="HK147" s="1639"/>
      <c r="HL147" s="1639"/>
      <c r="HM147" s="1639"/>
      <c r="HN147" s="1639"/>
      <c r="HO147" s="1639"/>
      <c r="HP147" s="1639"/>
      <c r="HQ147" s="1639"/>
      <c r="HR147" s="1639"/>
      <c r="HS147" s="1639"/>
      <c r="HT147" s="1639"/>
      <c r="HU147" s="1639"/>
      <c r="HV147" s="1639"/>
      <c r="HW147" s="1639"/>
      <c r="HX147" s="1639"/>
      <c r="HY147" s="1639"/>
      <c r="HZ147" s="1639"/>
      <c r="IA147" s="1639"/>
      <c r="IB147" s="1639"/>
      <c r="IC147" s="1639"/>
      <c r="ID147" s="1639"/>
      <c r="IE147" s="1639"/>
      <c r="IF147" s="1639"/>
      <c r="IG147" s="1639"/>
      <c r="IH147" s="1639"/>
      <c r="II147" s="1639"/>
      <c r="IJ147" s="1639"/>
      <c r="IK147" s="1639"/>
      <c r="IL147" s="1639"/>
      <c r="IM147" s="1639"/>
      <c r="IN147" s="1639"/>
      <c r="IO147" s="1639"/>
      <c r="IP147" s="1639"/>
      <c r="IQ147" s="1639"/>
      <c r="IR147" s="1639"/>
      <c r="IS147" s="1639"/>
      <c r="IT147" s="1639"/>
      <c r="IU147" s="1639"/>
      <c r="IV147" s="1639"/>
      <c r="IW147" s="1639"/>
      <c r="IX147" s="1639"/>
      <c r="IY147" s="1639"/>
      <c r="IZ147" s="1639"/>
      <c r="JA147" s="1639"/>
      <c r="JB147" s="1639"/>
      <c r="JC147" s="1639"/>
      <c r="JD147" s="1639"/>
      <c r="JE147" s="1639"/>
      <c r="JF147" s="1639"/>
      <c r="JG147" s="1639"/>
      <c r="JH147" s="1639"/>
      <c r="JI147" s="1639"/>
      <c r="JJ147" s="1639"/>
      <c r="JK147" s="1639"/>
      <c r="JL147" s="1639"/>
      <c r="JM147" s="1639"/>
      <c r="JN147" s="1639"/>
      <c r="JO147" s="1639"/>
      <c r="JP147" s="1639"/>
      <c r="JQ147" s="1639"/>
      <c r="JR147" s="1639"/>
      <c r="JS147" s="1639"/>
      <c r="JT147" s="1639"/>
      <c r="JU147" s="1639"/>
      <c r="JV147" s="1639"/>
      <c r="JW147" s="1639"/>
      <c r="JX147" s="1639"/>
      <c r="JY147" s="1639"/>
      <c r="JZ147" s="1639"/>
      <c r="KA147" s="1639"/>
      <c r="KB147" s="1639"/>
      <c r="KC147" s="1639"/>
      <c r="KD147" s="1639"/>
      <c r="KE147" s="1639"/>
      <c r="KF147" s="1639"/>
      <c r="KG147" s="1639"/>
      <c r="KH147" s="1639"/>
      <c r="KI147" s="1639"/>
      <c r="KJ147" s="1639"/>
      <c r="KK147" s="1639"/>
      <c r="KL147" s="1639"/>
      <c r="KM147" s="1639"/>
      <c r="KN147" s="1639"/>
      <c r="KO147" s="1639"/>
      <c r="KP147" s="1639"/>
      <c r="KQ147" s="1639"/>
      <c r="KR147" s="1639"/>
      <c r="KS147" s="1639"/>
      <c r="KT147" s="1639"/>
      <c r="KU147" s="1639"/>
      <c r="KV147" s="1639"/>
      <c r="KW147" s="1639"/>
      <c r="KX147" s="1639"/>
      <c r="KY147" s="1639"/>
      <c r="KZ147" s="1639"/>
      <c r="LA147" s="1639"/>
      <c r="LB147" s="1639"/>
      <c r="LC147" s="1639"/>
      <c r="LD147" s="1639"/>
      <c r="LE147" s="1639"/>
      <c r="LF147" s="1639"/>
      <c r="LG147" s="1639"/>
      <c r="LH147" s="1639"/>
      <c r="LI147" s="1639"/>
      <c r="LJ147" s="1639"/>
      <c r="LK147" s="1639"/>
      <c r="LL147" s="1639"/>
      <c r="LM147" s="1639"/>
      <c r="LN147" s="1639"/>
      <c r="LO147" s="1639"/>
      <c r="LP147" s="1639"/>
    </row>
    <row r="148" s="1481" customFormat="1" ht="47" customHeight="1" spans="1:328">
      <c r="A148" s="1499">
        <v>45818</v>
      </c>
      <c r="B148" s="1500" t="s">
        <v>213</v>
      </c>
      <c r="C148" s="1501" t="s">
        <v>98</v>
      </c>
      <c r="D148" s="1502">
        <v>4500169587</v>
      </c>
      <c r="E148" s="2253" t="s">
        <v>652</v>
      </c>
      <c r="F148" s="1502" t="s">
        <v>653</v>
      </c>
      <c r="G148" s="1505" t="s">
        <v>101</v>
      </c>
      <c r="H148" s="1505" t="s">
        <v>101</v>
      </c>
      <c r="I148" s="1532" t="s">
        <v>110</v>
      </c>
      <c r="J148" s="1522">
        <v>18768</v>
      </c>
      <c r="K148" s="1534">
        <v>0</v>
      </c>
      <c r="L148" s="1534">
        <v>24</v>
      </c>
      <c r="M148" s="1534">
        <f t="shared" si="87"/>
        <v>782</v>
      </c>
      <c r="N148" s="1536">
        <v>45860</v>
      </c>
      <c r="O148" s="1536">
        <v>45856</v>
      </c>
      <c r="P148" s="1537" t="s">
        <v>654</v>
      </c>
      <c r="Q148" s="1562" t="s">
        <v>78</v>
      </c>
      <c r="R148" s="1563"/>
      <c r="S148" s="1563"/>
      <c r="T148" s="1563"/>
      <c r="U148" s="1563"/>
      <c r="V148" s="1532"/>
      <c r="W148" s="1532" t="s">
        <v>111</v>
      </c>
      <c r="X148" s="1565">
        <v>45819</v>
      </c>
      <c r="Y148" s="1589" t="s">
        <v>88</v>
      </c>
      <c r="Z148" s="1589" t="s">
        <v>88</v>
      </c>
      <c r="AA148" s="1589" t="s">
        <v>88</v>
      </c>
      <c r="AB148" s="1589"/>
      <c r="AC148" s="1580" t="s">
        <v>516</v>
      </c>
      <c r="AD148" s="1590" t="s">
        <v>219</v>
      </c>
      <c r="AE148" s="2277">
        <v>0.8747</v>
      </c>
      <c r="AF148" s="2278">
        <f t="shared" si="132"/>
        <v>16416.3696</v>
      </c>
      <c r="AG148" s="1504"/>
      <c r="AH148" s="1609" t="s">
        <v>81</v>
      </c>
      <c r="AI148" s="1799">
        <f t="shared" si="119"/>
        <v>18768</v>
      </c>
      <c r="AJ148" s="1609">
        <v>9</v>
      </c>
      <c r="AK148" s="1610">
        <f t="shared" si="120"/>
        <v>18768</v>
      </c>
      <c r="AL148" s="1610"/>
      <c r="AM148" s="1610">
        <f t="shared" si="106"/>
        <v>782</v>
      </c>
      <c r="AN148" s="1610"/>
      <c r="AO148" s="1610"/>
      <c r="AP148" s="1610"/>
      <c r="AQ148" s="1610"/>
      <c r="AR148" s="1610" t="s">
        <v>63</v>
      </c>
      <c r="AS148" s="1610">
        <f t="shared" si="107"/>
        <v>18768</v>
      </c>
      <c r="AT148" s="1610"/>
      <c r="AU148" s="1622">
        <f t="shared" si="121"/>
        <v>2085.33333333333</v>
      </c>
      <c r="AV148" s="1622">
        <f t="shared" si="122"/>
        <v>2085.33333333333</v>
      </c>
      <c r="AW148" s="1622">
        <f t="shared" si="123"/>
        <v>2085.33333333333</v>
      </c>
      <c r="AX148" s="1622">
        <f t="shared" si="124"/>
        <v>2085.33333333333</v>
      </c>
      <c r="AY148" s="1622">
        <f t="shared" si="125"/>
        <v>2085.33333333333</v>
      </c>
      <c r="AZ148" s="1622">
        <f t="shared" si="126"/>
        <v>2085.33333333333</v>
      </c>
      <c r="BA148" s="1622">
        <f t="shared" si="127"/>
        <v>2085.33333333333</v>
      </c>
      <c r="BB148" s="1622">
        <f t="shared" si="128"/>
        <v>2085.33333333333</v>
      </c>
      <c r="BC148" s="1622">
        <f t="shared" si="129"/>
        <v>2085.33333333333</v>
      </c>
      <c r="BD148" s="1622">
        <f t="shared" si="130"/>
        <v>1998.44444444444</v>
      </c>
      <c r="BE148" s="1622">
        <f t="shared" si="131"/>
        <v>86.8888888888889</v>
      </c>
      <c r="BF148" s="1534"/>
      <c r="BG148" s="1638"/>
      <c r="BH148" s="1639"/>
      <c r="BI148" s="1639"/>
      <c r="BJ148" s="1639"/>
      <c r="BK148" s="1639"/>
      <c r="BL148" s="1639"/>
      <c r="BM148" s="1639"/>
      <c r="BN148" s="1639"/>
      <c r="BO148" s="1639"/>
      <c r="BP148" s="1639"/>
      <c r="BQ148" s="1639"/>
      <c r="BR148" s="1639"/>
      <c r="BS148" s="1639"/>
      <c r="BT148" s="1639"/>
      <c r="BU148" s="1639"/>
      <c r="BV148" s="1639"/>
      <c r="BW148" s="1639"/>
      <c r="BX148" s="1639"/>
      <c r="BY148" s="1639"/>
      <c r="BZ148" s="1639"/>
      <c r="CA148" s="1639"/>
      <c r="CB148" s="1639"/>
      <c r="CC148" s="1639"/>
      <c r="CD148" s="1639"/>
      <c r="CE148" s="1639"/>
      <c r="CF148" s="1639"/>
      <c r="CG148" s="1639"/>
      <c r="CH148" s="1639"/>
      <c r="CI148" s="1639"/>
      <c r="CJ148" s="1639"/>
      <c r="CK148" s="1639"/>
      <c r="CL148" s="1639"/>
      <c r="CM148" s="1639"/>
      <c r="CN148" s="1639"/>
      <c r="CO148" s="1639"/>
      <c r="CP148" s="1639"/>
      <c r="CQ148" s="1639"/>
      <c r="CR148" s="1639"/>
      <c r="CS148" s="1639"/>
      <c r="CT148" s="1639"/>
      <c r="CU148" s="1639"/>
      <c r="CV148" s="1639"/>
      <c r="CW148" s="1639"/>
      <c r="CX148" s="1639"/>
      <c r="CY148" s="1639"/>
      <c r="CZ148" s="1639"/>
      <c r="DA148" s="1639"/>
      <c r="DB148" s="1639"/>
      <c r="DC148" s="1639"/>
      <c r="DD148" s="1639"/>
      <c r="DE148" s="1639"/>
      <c r="DF148" s="1639"/>
      <c r="DG148" s="1639"/>
      <c r="DH148" s="1639"/>
      <c r="DI148" s="1639"/>
      <c r="DJ148" s="1639"/>
      <c r="DK148" s="1639"/>
      <c r="DL148" s="1639"/>
      <c r="DM148" s="1639"/>
      <c r="DN148" s="1639"/>
      <c r="DO148" s="1639"/>
      <c r="DP148" s="1639"/>
      <c r="DQ148" s="1639"/>
      <c r="DR148" s="1639"/>
      <c r="DS148" s="1639"/>
      <c r="DT148" s="1639"/>
      <c r="DU148" s="1639"/>
      <c r="DV148" s="1639"/>
      <c r="DW148" s="1639"/>
      <c r="DX148" s="1639"/>
      <c r="DY148" s="1639"/>
      <c r="DZ148" s="1639"/>
      <c r="EA148" s="1639"/>
      <c r="EB148" s="1639"/>
      <c r="EC148" s="1639"/>
      <c r="ED148" s="1639"/>
      <c r="EE148" s="1639"/>
      <c r="EF148" s="1639"/>
      <c r="EG148" s="1639"/>
      <c r="EH148" s="1639"/>
      <c r="EI148" s="1639"/>
      <c r="EJ148" s="1639"/>
      <c r="EK148" s="1639"/>
      <c r="EL148" s="1639"/>
      <c r="EM148" s="1639"/>
      <c r="EN148" s="1639"/>
      <c r="EO148" s="1639"/>
      <c r="EP148" s="1639"/>
      <c r="EQ148" s="1639"/>
      <c r="ER148" s="1639"/>
      <c r="ES148" s="1639"/>
      <c r="ET148" s="1639"/>
      <c r="EU148" s="1639"/>
      <c r="EV148" s="1639"/>
      <c r="EW148" s="1639"/>
      <c r="EX148" s="1639"/>
      <c r="EY148" s="1639"/>
      <c r="EZ148" s="1639"/>
      <c r="FA148" s="1639"/>
      <c r="FB148" s="1639"/>
      <c r="FC148" s="1639"/>
      <c r="FD148" s="1639"/>
      <c r="FE148" s="1639"/>
      <c r="FF148" s="1639"/>
      <c r="FG148" s="1639"/>
      <c r="FH148" s="1639"/>
      <c r="FI148" s="1639"/>
      <c r="FJ148" s="1639"/>
      <c r="FK148" s="1639"/>
      <c r="FL148" s="1639"/>
      <c r="FM148" s="1639"/>
      <c r="FN148" s="1639"/>
      <c r="FO148" s="1639"/>
      <c r="FP148" s="1639"/>
      <c r="FQ148" s="1639"/>
      <c r="FR148" s="1639"/>
      <c r="FS148" s="1639"/>
      <c r="FT148" s="1639"/>
      <c r="FU148" s="1639"/>
      <c r="FV148" s="1639"/>
      <c r="FW148" s="1639"/>
      <c r="FX148" s="1639"/>
      <c r="FY148" s="1639"/>
      <c r="FZ148" s="1639"/>
      <c r="GA148" s="1639"/>
      <c r="GB148" s="1639"/>
      <c r="GC148" s="1639"/>
      <c r="GD148" s="1639"/>
      <c r="GE148" s="1639"/>
      <c r="GF148" s="1639"/>
      <c r="GG148" s="1639"/>
      <c r="GH148" s="1639"/>
      <c r="GI148" s="1639"/>
      <c r="GJ148" s="1639"/>
      <c r="GK148" s="1639"/>
      <c r="GL148" s="1639"/>
      <c r="GM148" s="1639"/>
      <c r="GN148" s="1639"/>
      <c r="GO148" s="1639"/>
      <c r="GP148" s="1639"/>
      <c r="GQ148" s="1639"/>
      <c r="GR148" s="1639"/>
      <c r="GS148" s="1639"/>
      <c r="GT148" s="1639"/>
      <c r="GU148" s="1639"/>
      <c r="GV148" s="1639"/>
      <c r="GW148" s="1639"/>
      <c r="GX148" s="1639"/>
      <c r="GY148" s="1639"/>
      <c r="GZ148" s="1639"/>
      <c r="HA148" s="1639"/>
      <c r="HB148" s="1639"/>
      <c r="HC148" s="1639"/>
      <c r="HD148" s="1639"/>
      <c r="HE148" s="1639"/>
      <c r="HF148" s="1639"/>
      <c r="HG148" s="1639"/>
      <c r="HH148" s="1639"/>
      <c r="HI148" s="1639"/>
      <c r="HJ148" s="1639"/>
      <c r="HK148" s="1639"/>
      <c r="HL148" s="1639"/>
      <c r="HM148" s="1639"/>
      <c r="HN148" s="1639"/>
      <c r="HO148" s="1639"/>
      <c r="HP148" s="1639"/>
      <c r="HQ148" s="1639"/>
      <c r="HR148" s="1639"/>
      <c r="HS148" s="1639"/>
      <c r="HT148" s="1639"/>
      <c r="HU148" s="1639"/>
      <c r="HV148" s="1639"/>
      <c r="HW148" s="1639"/>
      <c r="HX148" s="1639"/>
      <c r="HY148" s="1639"/>
      <c r="HZ148" s="1639"/>
      <c r="IA148" s="1639"/>
      <c r="IB148" s="1639"/>
      <c r="IC148" s="1639"/>
      <c r="ID148" s="1639"/>
      <c r="IE148" s="1639"/>
      <c r="IF148" s="1639"/>
      <c r="IG148" s="1639"/>
      <c r="IH148" s="1639"/>
      <c r="II148" s="1639"/>
      <c r="IJ148" s="1639"/>
      <c r="IK148" s="1639"/>
      <c r="IL148" s="1639"/>
      <c r="IM148" s="1639"/>
      <c r="IN148" s="1639"/>
      <c r="IO148" s="1639"/>
      <c r="IP148" s="1639"/>
      <c r="IQ148" s="1639"/>
      <c r="IR148" s="1639"/>
      <c r="IS148" s="1639"/>
      <c r="IT148" s="1639"/>
      <c r="IU148" s="1639"/>
      <c r="IV148" s="1639"/>
      <c r="IW148" s="1639"/>
      <c r="IX148" s="1639"/>
      <c r="IY148" s="1639"/>
      <c r="IZ148" s="1639"/>
      <c r="JA148" s="1639"/>
      <c r="JB148" s="1639"/>
      <c r="JC148" s="1639"/>
      <c r="JD148" s="1639"/>
      <c r="JE148" s="1639"/>
      <c r="JF148" s="1639"/>
      <c r="JG148" s="1639"/>
      <c r="JH148" s="1639"/>
      <c r="JI148" s="1639"/>
      <c r="JJ148" s="1639"/>
      <c r="JK148" s="1639"/>
      <c r="JL148" s="1639"/>
      <c r="JM148" s="1639"/>
      <c r="JN148" s="1639"/>
      <c r="JO148" s="1639"/>
      <c r="JP148" s="1639"/>
      <c r="JQ148" s="1639"/>
      <c r="JR148" s="1639"/>
      <c r="JS148" s="1639"/>
      <c r="JT148" s="1639"/>
      <c r="JU148" s="1639"/>
      <c r="JV148" s="1639"/>
      <c r="JW148" s="1639"/>
      <c r="JX148" s="1639"/>
      <c r="JY148" s="1639"/>
      <c r="JZ148" s="1639"/>
      <c r="KA148" s="1639"/>
      <c r="KB148" s="1639"/>
      <c r="KC148" s="1639"/>
      <c r="KD148" s="1639"/>
      <c r="KE148" s="1639"/>
      <c r="KF148" s="1639"/>
      <c r="KG148" s="1639"/>
      <c r="KH148" s="1639"/>
      <c r="KI148" s="1639"/>
      <c r="KJ148" s="1639"/>
      <c r="KK148" s="1639"/>
      <c r="KL148" s="1639"/>
      <c r="KM148" s="1639"/>
      <c r="KN148" s="1639"/>
      <c r="KO148" s="1639"/>
      <c r="KP148" s="1639"/>
      <c r="KQ148" s="1639"/>
      <c r="KR148" s="1639"/>
      <c r="KS148" s="1639"/>
      <c r="KT148" s="1639"/>
      <c r="KU148" s="1639"/>
      <c r="KV148" s="1639"/>
      <c r="KW148" s="1639"/>
      <c r="KX148" s="1639"/>
      <c r="KY148" s="1639"/>
      <c r="KZ148" s="1639"/>
      <c r="LA148" s="1639"/>
      <c r="LB148" s="1639"/>
      <c r="LC148" s="1639"/>
      <c r="LD148" s="1639"/>
      <c r="LE148" s="1639"/>
      <c r="LF148" s="1639"/>
      <c r="LG148" s="1639"/>
      <c r="LH148" s="1639"/>
      <c r="LI148" s="1639"/>
      <c r="LJ148" s="1639"/>
      <c r="LK148" s="1639"/>
      <c r="LL148" s="1639"/>
      <c r="LM148" s="1639"/>
      <c r="LN148" s="1639"/>
      <c r="LO148" s="1639"/>
      <c r="LP148" s="1639"/>
    </row>
    <row r="149" s="1481" customFormat="1" ht="47" customHeight="1" spans="1:328">
      <c r="A149" s="1499">
        <v>45818</v>
      </c>
      <c r="B149" s="1500" t="s">
        <v>213</v>
      </c>
      <c r="C149" s="1501" t="s">
        <v>98</v>
      </c>
      <c r="D149" s="1502">
        <v>4500169589</v>
      </c>
      <c r="E149" s="2253">
        <v>5149177</v>
      </c>
      <c r="F149" s="1502" t="s">
        <v>655</v>
      </c>
      <c r="G149" s="1505" t="s">
        <v>101</v>
      </c>
      <c r="H149" s="1505" t="s">
        <v>101</v>
      </c>
      <c r="I149" s="1532" t="s">
        <v>110</v>
      </c>
      <c r="J149" s="1522">
        <v>9216</v>
      </c>
      <c r="K149" s="1534">
        <v>0</v>
      </c>
      <c r="L149" s="1534">
        <v>24</v>
      </c>
      <c r="M149" s="1534">
        <f t="shared" si="87"/>
        <v>384</v>
      </c>
      <c r="N149" s="1536">
        <v>45862</v>
      </c>
      <c r="O149" s="1536">
        <v>45859</v>
      </c>
      <c r="P149" s="1537" t="s">
        <v>654</v>
      </c>
      <c r="Q149" s="1562" t="s">
        <v>78</v>
      </c>
      <c r="R149" s="1563"/>
      <c r="S149" s="1563"/>
      <c r="T149" s="1563"/>
      <c r="U149" s="1563"/>
      <c r="V149" s="1532"/>
      <c r="W149" s="1532" t="s">
        <v>111</v>
      </c>
      <c r="X149" s="1565">
        <v>45819</v>
      </c>
      <c r="Y149" s="1589" t="s">
        <v>88</v>
      </c>
      <c r="Z149" s="1589" t="s">
        <v>88</v>
      </c>
      <c r="AA149" s="1589" t="s">
        <v>88</v>
      </c>
      <c r="AB149" s="1589"/>
      <c r="AC149" s="1580" t="s">
        <v>516</v>
      </c>
      <c r="AD149" s="1590" t="s">
        <v>219</v>
      </c>
      <c r="AE149" s="2277">
        <v>0.8747</v>
      </c>
      <c r="AF149" s="2278">
        <f t="shared" si="132"/>
        <v>8061.2352</v>
      </c>
      <c r="AG149" s="1504"/>
      <c r="AH149" s="1609" t="s">
        <v>81</v>
      </c>
      <c r="AI149" s="1799">
        <f t="shared" si="119"/>
        <v>9216</v>
      </c>
      <c r="AJ149" s="1609">
        <v>9</v>
      </c>
      <c r="AK149" s="1610">
        <f t="shared" si="120"/>
        <v>9216</v>
      </c>
      <c r="AL149" s="1610"/>
      <c r="AM149" s="1610">
        <f t="shared" si="106"/>
        <v>384</v>
      </c>
      <c r="AN149" s="1610"/>
      <c r="AO149" s="1610"/>
      <c r="AP149" s="1610"/>
      <c r="AQ149" s="1610"/>
      <c r="AR149" s="1610" t="s">
        <v>63</v>
      </c>
      <c r="AS149" s="1610">
        <f t="shared" si="107"/>
        <v>9216</v>
      </c>
      <c r="AT149" s="1610"/>
      <c r="AU149" s="1622">
        <f t="shared" si="121"/>
        <v>1024</v>
      </c>
      <c r="AV149" s="1622">
        <f t="shared" si="122"/>
        <v>1024</v>
      </c>
      <c r="AW149" s="1622">
        <f t="shared" si="123"/>
        <v>1024</v>
      </c>
      <c r="AX149" s="1622">
        <f t="shared" si="124"/>
        <v>1024</v>
      </c>
      <c r="AY149" s="1622">
        <f t="shared" si="125"/>
        <v>1024</v>
      </c>
      <c r="AZ149" s="1622">
        <f t="shared" si="126"/>
        <v>1024</v>
      </c>
      <c r="BA149" s="1622">
        <f t="shared" si="127"/>
        <v>1024</v>
      </c>
      <c r="BB149" s="1622">
        <f t="shared" si="128"/>
        <v>1024</v>
      </c>
      <c r="BC149" s="1622">
        <f t="shared" si="129"/>
        <v>1024</v>
      </c>
      <c r="BD149" s="1622">
        <f t="shared" si="130"/>
        <v>981.333333333333</v>
      </c>
      <c r="BE149" s="1622">
        <f t="shared" si="131"/>
        <v>42.6666666666667</v>
      </c>
      <c r="BF149" s="1534"/>
      <c r="BG149" s="1638"/>
      <c r="BH149" s="1639"/>
      <c r="BI149" s="1639"/>
      <c r="BJ149" s="1639"/>
      <c r="BK149" s="1639"/>
      <c r="BL149" s="1639"/>
      <c r="BM149" s="1639"/>
      <c r="BN149" s="1639"/>
      <c r="BO149" s="1639"/>
      <c r="BP149" s="1639"/>
      <c r="BQ149" s="1639"/>
      <c r="BR149" s="1639"/>
      <c r="BS149" s="1639"/>
      <c r="BT149" s="1639"/>
      <c r="BU149" s="1639"/>
      <c r="BV149" s="1639"/>
      <c r="BW149" s="1639"/>
      <c r="BX149" s="1639"/>
      <c r="BY149" s="1639"/>
      <c r="BZ149" s="1639"/>
      <c r="CA149" s="1639"/>
      <c r="CB149" s="1639"/>
      <c r="CC149" s="1639"/>
      <c r="CD149" s="1639"/>
      <c r="CE149" s="1639"/>
      <c r="CF149" s="1639"/>
      <c r="CG149" s="1639"/>
      <c r="CH149" s="1639"/>
      <c r="CI149" s="1639"/>
      <c r="CJ149" s="1639"/>
      <c r="CK149" s="1639"/>
      <c r="CL149" s="1639"/>
      <c r="CM149" s="1639"/>
      <c r="CN149" s="1639"/>
      <c r="CO149" s="1639"/>
      <c r="CP149" s="1639"/>
      <c r="CQ149" s="1639"/>
      <c r="CR149" s="1639"/>
      <c r="CS149" s="1639"/>
      <c r="CT149" s="1639"/>
      <c r="CU149" s="1639"/>
      <c r="CV149" s="1639"/>
      <c r="CW149" s="1639"/>
      <c r="CX149" s="1639"/>
      <c r="CY149" s="1639"/>
      <c r="CZ149" s="1639"/>
      <c r="DA149" s="1639"/>
      <c r="DB149" s="1639"/>
      <c r="DC149" s="1639"/>
      <c r="DD149" s="1639"/>
      <c r="DE149" s="1639"/>
      <c r="DF149" s="1639"/>
      <c r="DG149" s="1639"/>
      <c r="DH149" s="1639"/>
      <c r="DI149" s="1639"/>
      <c r="DJ149" s="1639"/>
      <c r="DK149" s="1639"/>
      <c r="DL149" s="1639"/>
      <c r="DM149" s="1639"/>
      <c r="DN149" s="1639"/>
      <c r="DO149" s="1639"/>
      <c r="DP149" s="1639"/>
      <c r="DQ149" s="1639"/>
      <c r="DR149" s="1639"/>
      <c r="DS149" s="1639"/>
      <c r="DT149" s="1639"/>
      <c r="DU149" s="1639"/>
      <c r="DV149" s="1639"/>
      <c r="DW149" s="1639"/>
      <c r="DX149" s="1639"/>
      <c r="DY149" s="1639"/>
      <c r="DZ149" s="1639"/>
      <c r="EA149" s="1639"/>
      <c r="EB149" s="1639"/>
      <c r="EC149" s="1639"/>
      <c r="ED149" s="1639"/>
      <c r="EE149" s="1639"/>
      <c r="EF149" s="1639"/>
      <c r="EG149" s="1639"/>
      <c r="EH149" s="1639"/>
      <c r="EI149" s="1639"/>
      <c r="EJ149" s="1639"/>
      <c r="EK149" s="1639"/>
      <c r="EL149" s="1639"/>
      <c r="EM149" s="1639"/>
      <c r="EN149" s="1639"/>
      <c r="EO149" s="1639"/>
      <c r="EP149" s="1639"/>
      <c r="EQ149" s="1639"/>
      <c r="ER149" s="1639"/>
      <c r="ES149" s="1639"/>
      <c r="ET149" s="1639"/>
      <c r="EU149" s="1639"/>
      <c r="EV149" s="1639"/>
      <c r="EW149" s="1639"/>
      <c r="EX149" s="1639"/>
      <c r="EY149" s="1639"/>
      <c r="EZ149" s="1639"/>
      <c r="FA149" s="1639"/>
      <c r="FB149" s="1639"/>
      <c r="FC149" s="1639"/>
      <c r="FD149" s="1639"/>
      <c r="FE149" s="1639"/>
      <c r="FF149" s="1639"/>
      <c r="FG149" s="1639"/>
      <c r="FH149" s="1639"/>
      <c r="FI149" s="1639"/>
      <c r="FJ149" s="1639"/>
      <c r="FK149" s="1639"/>
      <c r="FL149" s="1639"/>
      <c r="FM149" s="1639"/>
      <c r="FN149" s="1639"/>
      <c r="FO149" s="1639"/>
      <c r="FP149" s="1639"/>
      <c r="FQ149" s="1639"/>
      <c r="FR149" s="1639"/>
      <c r="FS149" s="1639"/>
      <c r="FT149" s="1639"/>
      <c r="FU149" s="1639"/>
      <c r="FV149" s="1639"/>
      <c r="FW149" s="1639"/>
      <c r="FX149" s="1639"/>
      <c r="FY149" s="1639"/>
      <c r="FZ149" s="1639"/>
      <c r="GA149" s="1639"/>
      <c r="GB149" s="1639"/>
      <c r="GC149" s="1639"/>
      <c r="GD149" s="1639"/>
      <c r="GE149" s="1639"/>
      <c r="GF149" s="1639"/>
      <c r="GG149" s="1639"/>
      <c r="GH149" s="1639"/>
      <c r="GI149" s="1639"/>
      <c r="GJ149" s="1639"/>
      <c r="GK149" s="1639"/>
      <c r="GL149" s="1639"/>
      <c r="GM149" s="1639"/>
      <c r="GN149" s="1639"/>
      <c r="GO149" s="1639"/>
      <c r="GP149" s="1639"/>
      <c r="GQ149" s="1639"/>
      <c r="GR149" s="1639"/>
      <c r="GS149" s="1639"/>
      <c r="GT149" s="1639"/>
      <c r="GU149" s="1639"/>
      <c r="GV149" s="1639"/>
      <c r="GW149" s="1639"/>
      <c r="GX149" s="1639"/>
      <c r="GY149" s="1639"/>
      <c r="GZ149" s="1639"/>
      <c r="HA149" s="1639"/>
      <c r="HB149" s="1639"/>
      <c r="HC149" s="1639"/>
      <c r="HD149" s="1639"/>
      <c r="HE149" s="1639"/>
      <c r="HF149" s="1639"/>
      <c r="HG149" s="1639"/>
      <c r="HH149" s="1639"/>
      <c r="HI149" s="1639"/>
      <c r="HJ149" s="1639"/>
      <c r="HK149" s="1639"/>
      <c r="HL149" s="1639"/>
      <c r="HM149" s="1639"/>
      <c r="HN149" s="1639"/>
      <c r="HO149" s="1639"/>
      <c r="HP149" s="1639"/>
      <c r="HQ149" s="1639"/>
      <c r="HR149" s="1639"/>
      <c r="HS149" s="1639"/>
      <c r="HT149" s="1639"/>
      <c r="HU149" s="1639"/>
      <c r="HV149" s="1639"/>
      <c r="HW149" s="1639"/>
      <c r="HX149" s="1639"/>
      <c r="HY149" s="1639"/>
      <c r="HZ149" s="1639"/>
      <c r="IA149" s="1639"/>
      <c r="IB149" s="1639"/>
      <c r="IC149" s="1639"/>
      <c r="ID149" s="1639"/>
      <c r="IE149" s="1639"/>
      <c r="IF149" s="1639"/>
      <c r="IG149" s="1639"/>
      <c r="IH149" s="1639"/>
      <c r="II149" s="1639"/>
      <c r="IJ149" s="1639"/>
      <c r="IK149" s="1639"/>
      <c r="IL149" s="1639"/>
      <c r="IM149" s="1639"/>
      <c r="IN149" s="1639"/>
      <c r="IO149" s="1639"/>
      <c r="IP149" s="1639"/>
      <c r="IQ149" s="1639"/>
      <c r="IR149" s="1639"/>
      <c r="IS149" s="1639"/>
      <c r="IT149" s="1639"/>
      <c r="IU149" s="1639"/>
      <c r="IV149" s="1639"/>
      <c r="IW149" s="1639"/>
      <c r="IX149" s="1639"/>
      <c r="IY149" s="1639"/>
      <c r="IZ149" s="1639"/>
      <c r="JA149" s="1639"/>
      <c r="JB149" s="1639"/>
      <c r="JC149" s="1639"/>
      <c r="JD149" s="1639"/>
      <c r="JE149" s="1639"/>
      <c r="JF149" s="1639"/>
      <c r="JG149" s="1639"/>
      <c r="JH149" s="1639"/>
      <c r="JI149" s="1639"/>
      <c r="JJ149" s="1639"/>
      <c r="JK149" s="1639"/>
      <c r="JL149" s="1639"/>
      <c r="JM149" s="1639"/>
      <c r="JN149" s="1639"/>
      <c r="JO149" s="1639"/>
      <c r="JP149" s="1639"/>
      <c r="JQ149" s="1639"/>
      <c r="JR149" s="1639"/>
      <c r="JS149" s="1639"/>
      <c r="JT149" s="1639"/>
      <c r="JU149" s="1639"/>
      <c r="JV149" s="1639"/>
      <c r="JW149" s="1639"/>
      <c r="JX149" s="1639"/>
      <c r="JY149" s="1639"/>
      <c r="JZ149" s="1639"/>
      <c r="KA149" s="1639"/>
      <c r="KB149" s="1639"/>
      <c r="KC149" s="1639"/>
      <c r="KD149" s="1639"/>
      <c r="KE149" s="1639"/>
      <c r="KF149" s="1639"/>
      <c r="KG149" s="1639"/>
      <c r="KH149" s="1639"/>
      <c r="KI149" s="1639"/>
      <c r="KJ149" s="1639"/>
      <c r="KK149" s="1639"/>
      <c r="KL149" s="1639"/>
      <c r="KM149" s="1639"/>
      <c r="KN149" s="1639"/>
      <c r="KO149" s="1639"/>
      <c r="KP149" s="1639"/>
      <c r="KQ149" s="1639"/>
      <c r="KR149" s="1639"/>
      <c r="KS149" s="1639"/>
      <c r="KT149" s="1639"/>
      <c r="KU149" s="1639"/>
      <c r="KV149" s="1639"/>
      <c r="KW149" s="1639"/>
      <c r="KX149" s="1639"/>
      <c r="KY149" s="1639"/>
      <c r="KZ149" s="1639"/>
      <c r="LA149" s="1639"/>
      <c r="LB149" s="1639"/>
      <c r="LC149" s="1639"/>
      <c r="LD149" s="1639"/>
      <c r="LE149" s="1639"/>
      <c r="LF149" s="1639"/>
      <c r="LG149" s="1639"/>
      <c r="LH149" s="1639"/>
      <c r="LI149" s="1639"/>
      <c r="LJ149" s="1639"/>
      <c r="LK149" s="1639"/>
      <c r="LL149" s="1639"/>
      <c r="LM149" s="1639"/>
      <c r="LN149" s="1639"/>
      <c r="LO149" s="1639"/>
      <c r="LP149" s="1639"/>
    </row>
    <row r="150" s="1481" customFormat="1" ht="47" customHeight="1" spans="1:328">
      <c r="A150" s="1499">
        <v>45827</v>
      </c>
      <c r="B150" s="1500" t="s">
        <v>278</v>
      </c>
      <c r="C150" s="1501" t="s">
        <v>98</v>
      </c>
      <c r="D150" s="1502">
        <v>4500170582</v>
      </c>
      <c r="E150" s="1503" t="s">
        <v>656</v>
      </c>
      <c r="F150" s="1502" t="s">
        <v>657</v>
      </c>
      <c r="G150" s="1505" t="s">
        <v>76</v>
      </c>
      <c r="H150" s="1505" t="s">
        <v>76</v>
      </c>
      <c r="I150" s="1532" t="s">
        <v>77</v>
      </c>
      <c r="J150" s="1522">
        <v>4800</v>
      </c>
      <c r="K150" s="1534">
        <v>0</v>
      </c>
      <c r="L150" s="1534">
        <v>96</v>
      </c>
      <c r="M150" s="1534">
        <f t="shared" si="87"/>
        <v>50</v>
      </c>
      <c r="N150" s="1536">
        <v>45861</v>
      </c>
      <c r="O150" s="1536">
        <f>N150-4</f>
        <v>45857</v>
      </c>
      <c r="P150" s="1537"/>
      <c r="Q150" s="1562" t="s">
        <v>78</v>
      </c>
      <c r="R150" s="1563"/>
      <c r="S150" s="1563"/>
      <c r="T150" s="1563"/>
      <c r="U150" s="1563"/>
      <c r="V150" s="1532"/>
      <c r="W150" s="2308" t="s">
        <v>111</v>
      </c>
      <c r="X150" s="1565">
        <v>45827</v>
      </c>
      <c r="Y150" s="1589" t="s">
        <v>88</v>
      </c>
      <c r="Z150" s="1589" t="s">
        <v>88</v>
      </c>
      <c r="AA150" s="1589"/>
      <c r="AB150" s="1589"/>
      <c r="AC150" s="2274" t="s">
        <v>281</v>
      </c>
      <c r="AD150" s="1590" t="s">
        <v>282</v>
      </c>
      <c r="AE150" s="2277">
        <v>0.5225</v>
      </c>
      <c r="AF150" s="2278">
        <f t="shared" si="132"/>
        <v>2508</v>
      </c>
      <c r="AG150" s="1504"/>
      <c r="AH150" s="1609" t="s">
        <v>81</v>
      </c>
      <c r="AI150" s="1799">
        <f t="shared" si="119"/>
        <v>4800</v>
      </c>
      <c r="AJ150" s="1609">
        <v>9</v>
      </c>
      <c r="AK150" s="1610">
        <f t="shared" si="120"/>
        <v>4800</v>
      </c>
      <c r="AL150" s="1610"/>
      <c r="AM150" s="1610">
        <f t="shared" si="106"/>
        <v>200</v>
      </c>
      <c r="AN150" s="1610"/>
      <c r="AO150" s="1610"/>
      <c r="AP150" s="1610"/>
      <c r="AQ150" s="1610"/>
      <c r="AR150" s="1610" t="s">
        <v>63</v>
      </c>
      <c r="AS150" s="1610">
        <f t="shared" si="107"/>
        <v>4800</v>
      </c>
      <c r="AT150" s="1610"/>
      <c r="AU150" s="1622">
        <f t="shared" si="121"/>
        <v>533.333333333333</v>
      </c>
      <c r="AV150" s="1622">
        <f t="shared" si="122"/>
        <v>533.333333333333</v>
      </c>
      <c r="AW150" s="1622">
        <f t="shared" si="123"/>
        <v>533.333333333333</v>
      </c>
      <c r="AX150" s="1622">
        <f t="shared" si="124"/>
        <v>533.333333333333</v>
      </c>
      <c r="AY150" s="1622">
        <f t="shared" si="125"/>
        <v>533.333333333333</v>
      </c>
      <c r="AZ150" s="1622">
        <f t="shared" si="126"/>
        <v>533.333333333333</v>
      </c>
      <c r="BA150" s="1622">
        <f t="shared" si="127"/>
        <v>533.333333333333</v>
      </c>
      <c r="BB150" s="1622">
        <f t="shared" si="128"/>
        <v>533.333333333333</v>
      </c>
      <c r="BC150" s="1622">
        <f t="shared" si="129"/>
        <v>533.333333333333</v>
      </c>
      <c r="BD150" s="1622">
        <f t="shared" si="130"/>
        <v>511.111111111111</v>
      </c>
      <c r="BE150" s="1622">
        <f t="shared" si="131"/>
        <v>22.2222222222222</v>
      </c>
      <c r="BF150" s="1534"/>
      <c r="BG150" s="1638"/>
      <c r="BH150" s="1639"/>
      <c r="BI150" s="1639"/>
      <c r="BJ150" s="1639"/>
      <c r="BK150" s="1639"/>
      <c r="BL150" s="1639"/>
      <c r="BM150" s="1639"/>
      <c r="BN150" s="1639"/>
      <c r="BO150" s="1639"/>
      <c r="BP150" s="1639"/>
      <c r="BQ150" s="1639"/>
      <c r="BR150" s="1639"/>
      <c r="BS150" s="1639"/>
      <c r="BT150" s="1639"/>
      <c r="BU150" s="1639"/>
      <c r="BV150" s="1639"/>
      <c r="BW150" s="1639"/>
      <c r="BX150" s="1639"/>
      <c r="BY150" s="1639"/>
      <c r="BZ150" s="1639"/>
      <c r="CA150" s="1639"/>
      <c r="CB150" s="1639"/>
      <c r="CC150" s="1639"/>
      <c r="CD150" s="1639"/>
      <c r="CE150" s="1639"/>
      <c r="CF150" s="1639"/>
      <c r="CG150" s="1639"/>
      <c r="CH150" s="1639"/>
      <c r="CI150" s="1639"/>
      <c r="CJ150" s="1639"/>
      <c r="CK150" s="1639"/>
      <c r="CL150" s="1639"/>
      <c r="CM150" s="1639"/>
      <c r="CN150" s="1639"/>
      <c r="CO150" s="1639"/>
      <c r="CP150" s="1639"/>
      <c r="CQ150" s="1639"/>
      <c r="CR150" s="1639"/>
      <c r="CS150" s="1639"/>
      <c r="CT150" s="1639"/>
      <c r="CU150" s="1639"/>
      <c r="CV150" s="1639"/>
      <c r="CW150" s="1639"/>
      <c r="CX150" s="1639"/>
      <c r="CY150" s="1639"/>
      <c r="CZ150" s="1639"/>
      <c r="DA150" s="1639"/>
      <c r="DB150" s="1639"/>
      <c r="DC150" s="1639"/>
      <c r="DD150" s="1639"/>
      <c r="DE150" s="1639"/>
      <c r="DF150" s="1639"/>
      <c r="DG150" s="1639"/>
      <c r="DH150" s="1639"/>
      <c r="DI150" s="1639"/>
      <c r="DJ150" s="1639"/>
      <c r="DK150" s="1639"/>
      <c r="DL150" s="1639"/>
      <c r="DM150" s="1639"/>
      <c r="DN150" s="1639"/>
      <c r="DO150" s="1639"/>
      <c r="DP150" s="1639"/>
      <c r="DQ150" s="1639"/>
      <c r="DR150" s="1639"/>
      <c r="DS150" s="1639"/>
      <c r="DT150" s="1639"/>
      <c r="DU150" s="1639"/>
      <c r="DV150" s="1639"/>
      <c r="DW150" s="1639"/>
      <c r="DX150" s="1639"/>
      <c r="DY150" s="1639"/>
      <c r="DZ150" s="1639"/>
      <c r="EA150" s="1639"/>
      <c r="EB150" s="1639"/>
      <c r="EC150" s="1639"/>
      <c r="ED150" s="1639"/>
      <c r="EE150" s="1639"/>
      <c r="EF150" s="1639"/>
      <c r="EG150" s="1639"/>
      <c r="EH150" s="1639"/>
      <c r="EI150" s="1639"/>
      <c r="EJ150" s="1639"/>
      <c r="EK150" s="1639"/>
      <c r="EL150" s="1639"/>
      <c r="EM150" s="1639"/>
      <c r="EN150" s="1639"/>
      <c r="EO150" s="1639"/>
      <c r="EP150" s="1639"/>
      <c r="EQ150" s="1639"/>
      <c r="ER150" s="1639"/>
      <c r="ES150" s="1639"/>
      <c r="ET150" s="1639"/>
      <c r="EU150" s="1639"/>
      <c r="EV150" s="1639"/>
      <c r="EW150" s="1639"/>
      <c r="EX150" s="1639"/>
      <c r="EY150" s="1639"/>
      <c r="EZ150" s="1639"/>
      <c r="FA150" s="1639"/>
      <c r="FB150" s="1639"/>
      <c r="FC150" s="1639"/>
      <c r="FD150" s="1639"/>
      <c r="FE150" s="1639"/>
      <c r="FF150" s="1639"/>
      <c r="FG150" s="1639"/>
      <c r="FH150" s="1639"/>
      <c r="FI150" s="1639"/>
      <c r="FJ150" s="1639"/>
      <c r="FK150" s="1639"/>
      <c r="FL150" s="1639"/>
      <c r="FM150" s="1639"/>
      <c r="FN150" s="1639"/>
      <c r="FO150" s="1639"/>
      <c r="FP150" s="1639"/>
      <c r="FQ150" s="1639"/>
      <c r="FR150" s="1639"/>
      <c r="FS150" s="1639"/>
      <c r="FT150" s="1639"/>
      <c r="FU150" s="1639"/>
      <c r="FV150" s="1639"/>
      <c r="FW150" s="1639"/>
      <c r="FX150" s="1639"/>
      <c r="FY150" s="1639"/>
      <c r="FZ150" s="1639"/>
      <c r="GA150" s="1639"/>
      <c r="GB150" s="1639"/>
      <c r="GC150" s="1639"/>
      <c r="GD150" s="1639"/>
      <c r="GE150" s="1639"/>
      <c r="GF150" s="1639"/>
      <c r="GG150" s="1639"/>
      <c r="GH150" s="1639"/>
      <c r="GI150" s="1639"/>
      <c r="GJ150" s="1639"/>
      <c r="GK150" s="1639"/>
      <c r="GL150" s="1639"/>
      <c r="GM150" s="1639"/>
      <c r="GN150" s="1639"/>
      <c r="GO150" s="1639"/>
      <c r="GP150" s="1639"/>
      <c r="GQ150" s="1639"/>
      <c r="GR150" s="1639"/>
      <c r="GS150" s="1639"/>
      <c r="GT150" s="1639"/>
      <c r="GU150" s="1639"/>
      <c r="GV150" s="1639"/>
      <c r="GW150" s="1639"/>
      <c r="GX150" s="1639"/>
      <c r="GY150" s="1639"/>
      <c r="GZ150" s="1639"/>
      <c r="HA150" s="1639"/>
      <c r="HB150" s="1639"/>
      <c r="HC150" s="1639"/>
      <c r="HD150" s="1639"/>
      <c r="HE150" s="1639"/>
      <c r="HF150" s="1639"/>
      <c r="HG150" s="1639"/>
      <c r="HH150" s="1639"/>
      <c r="HI150" s="1639"/>
      <c r="HJ150" s="1639"/>
      <c r="HK150" s="1639"/>
      <c r="HL150" s="1639"/>
      <c r="HM150" s="1639"/>
      <c r="HN150" s="1639"/>
      <c r="HO150" s="1639"/>
      <c r="HP150" s="1639"/>
      <c r="HQ150" s="1639"/>
      <c r="HR150" s="1639"/>
      <c r="HS150" s="1639"/>
      <c r="HT150" s="1639"/>
      <c r="HU150" s="1639"/>
      <c r="HV150" s="1639"/>
      <c r="HW150" s="1639"/>
      <c r="HX150" s="1639"/>
      <c r="HY150" s="1639"/>
      <c r="HZ150" s="1639"/>
      <c r="IA150" s="1639"/>
      <c r="IB150" s="1639"/>
      <c r="IC150" s="1639"/>
      <c r="ID150" s="1639"/>
      <c r="IE150" s="1639"/>
      <c r="IF150" s="1639"/>
      <c r="IG150" s="1639"/>
      <c r="IH150" s="1639"/>
      <c r="II150" s="1639"/>
      <c r="IJ150" s="1639"/>
      <c r="IK150" s="1639"/>
      <c r="IL150" s="1639"/>
      <c r="IM150" s="1639"/>
      <c r="IN150" s="1639"/>
      <c r="IO150" s="1639"/>
      <c r="IP150" s="1639"/>
      <c r="IQ150" s="1639"/>
      <c r="IR150" s="1639"/>
      <c r="IS150" s="1639"/>
      <c r="IT150" s="1639"/>
      <c r="IU150" s="1639"/>
      <c r="IV150" s="1639"/>
      <c r="IW150" s="1639"/>
      <c r="IX150" s="1639"/>
      <c r="IY150" s="1639"/>
      <c r="IZ150" s="1639"/>
      <c r="JA150" s="1639"/>
      <c r="JB150" s="1639"/>
      <c r="JC150" s="1639"/>
      <c r="JD150" s="1639"/>
      <c r="JE150" s="1639"/>
      <c r="JF150" s="1639"/>
      <c r="JG150" s="1639"/>
      <c r="JH150" s="1639"/>
      <c r="JI150" s="1639"/>
      <c r="JJ150" s="1639"/>
      <c r="JK150" s="1639"/>
      <c r="JL150" s="1639"/>
      <c r="JM150" s="1639"/>
      <c r="JN150" s="1639"/>
      <c r="JO150" s="1639"/>
      <c r="JP150" s="1639"/>
      <c r="JQ150" s="1639"/>
      <c r="JR150" s="1639"/>
      <c r="JS150" s="1639"/>
      <c r="JT150" s="1639"/>
      <c r="JU150" s="1639"/>
      <c r="JV150" s="1639"/>
      <c r="JW150" s="1639"/>
      <c r="JX150" s="1639"/>
      <c r="JY150" s="1639"/>
      <c r="JZ150" s="1639"/>
      <c r="KA150" s="1639"/>
      <c r="KB150" s="1639"/>
      <c r="KC150" s="1639"/>
      <c r="KD150" s="1639"/>
      <c r="KE150" s="1639"/>
      <c r="KF150" s="1639"/>
      <c r="KG150" s="1639"/>
      <c r="KH150" s="1639"/>
      <c r="KI150" s="1639"/>
      <c r="KJ150" s="1639"/>
      <c r="KK150" s="1639"/>
      <c r="KL150" s="1639"/>
      <c r="KM150" s="1639"/>
      <c r="KN150" s="1639"/>
      <c r="KO150" s="1639"/>
      <c r="KP150" s="1639"/>
      <c r="KQ150" s="1639"/>
      <c r="KR150" s="1639"/>
      <c r="KS150" s="1639"/>
      <c r="KT150" s="1639"/>
      <c r="KU150" s="1639"/>
      <c r="KV150" s="1639"/>
      <c r="KW150" s="1639"/>
      <c r="KX150" s="1639"/>
      <c r="KY150" s="1639"/>
      <c r="KZ150" s="1639"/>
      <c r="LA150" s="1639"/>
      <c r="LB150" s="1639"/>
      <c r="LC150" s="1639"/>
      <c r="LD150" s="1639"/>
      <c r="LE150" s="1639"/>
      <c r="LF150" s="1639"/>
      <c r="LG150" s="1639"/>
      <c r="LH150" s="1639"/>
      <c r="LI150" s="1639"/>
      <c r="LJ150" s="1639"/>
      <c r="LK150" s="1639"/>
      <c r="LL150" s="1639"/>
      <c r="LM150" s="1639"/>
      <c r="LN150" s="1639"/>
      <c r="LO150" s="1639"/>
      <c r="LP150" s="1639"/>
    </row>
    <row r="151" s="1481" customFormat="1" ht="47" customHeight="1" spans="1:328">
      <c r="A151" s="1499">
        <v>45813</v>
      </c>
      <c r="B151" s="1500" t="s">
        <v>527</v>
      </c>
      <c r="C151" s="1501" t="s">
        <v>98</v>
      </c>
      <c r="D151" s="1502">
        <v>4500168947</v>
      </c>
      <c r="E151" s="1503" t="s">
        <v>658</v>
      </c>
      <c r="F151" s="1502" t="s">
        <v>659</v>
      </c>
      <c r="G151" s="1505" t="s">
        <v>76</v>
      </c>
      <c r="H151" s="1505" t="s">
        <v>76</v>
      </c>
      <c r="I151" s="1532" t="s">
        <v>77</v>
      </c>
      <c r="J151" s="1522">
        <v>480</v>
      </c>
      <c r="K151" s="1534">
        <v>0</v>
      </c>
      <c r="L151" s="1534">
        <v>96</v>
      </c>
      <c r="M151" s="1534">
        <f t="shared" si="87"/>
        <v>5</v>
      </c>
      <c r="N151" s="1536">
        <v>45861</v>
      </c>
      <c r="O151" s="1536">
        <f>N151-4</f>
        <v>45857</v>
      </c>
      <c r="P151" s="1537"/>
      <c r="Q151" s="1562" t="s">
        <v>78</v>
      </c>
      <c r="R151" s="1563"/>
      <c r="S151" s="1563"/>
      <c r="T151" s="1563"/>
      <c r="U151" s="1563"/>
      <c r="V151" s="1532"/>
      <c r="W151" s="2308" t="s">
        <v>111</v>
      </c>
      <c r="X151" s="1565">
        <v>45817</v>
      </c>
      <c r="Y151" s="1589" t="s">
        <v>88</v>
      </c>
      <c r="Z151" s="1589" t="s">
        <v>592</v>
      </c>
      <c r="AA151" s="1589"/>
      <c r="AB151" s="1589"/>
      <c r="AC151" s="1580" t="s">
        <v>593</v>
      </c>
      <c r="AD151" s="1590" t="s">
        <v>531</v>
      </c>
      <c r="AE151" s="2277">
        <v>0.8709</v>
      </c>
      <c r="AF151" s="2278">
        <f t="shared" si="132"/>
        <v>418.032</v>
      </c>
      <c r="AG151" s="1504"/>
      <c r="AH151" s="1609" t="s">
        <v>81</v>
      </c>
      <c r="AI151" s="1799">
        <f t="shared" si="119"/>
        <v>480</v>
      </c>
      <c r="AJ151" s="1609">
        <v>9</v>
      </c>
      <c r="AK151" s="1610">
        <f t="shared" si="120"/>
        <v>480</v>
      </c>
      <c r="AL151" s="1610"/>
      <c r="AM151" s="1610">
        <f t="shared" si="106"/>
        <v>20</v>
      </c>
      <c r="AN151" s="1610"/>
      <c r="AO151" s="1610"/>
      <c r="AP151" s="1610"/>
      <c r="AQ151" s="1610"/>
      <c r="AR151" s="1610" t="s">
        <v>63</v>
      </c>
      <c r="AS151" s="1610">
        <f t="shared" si="107"/>
        <v>480</v>
      </c>
      <c r="AT151" s="1610"/>
      <c r="AU151" s="1622">
        <f t="shared" si="121"/>
        <v>53.3333333333333</v>
      </c>
      <c r="AV151" s="1622">
        <f t="shared" si="122"/>
        <v>53.3333333333333</v>
      </c>
      <c r="AW151" s="1622">
        <f t="shared" si="123"/>
        <v>53.3333333333333</v>
      </c>
      <c r="AX151" s="1622">
        <f t="shared" si="124"/>
        <v>53.3333333333333</v>
      </c>
      <c r="AY151" s="1622">
        <f t="shared" si="125"/>
        <v>53.3333333333333</v>
      </c>
      <c r="AZ151" s="1622">
        <f t="shared" si="126"/>
        <v>53.3333333333333</v>
      </c>
      <c r="BA151" s="1622">
        <f t="shared" si="127"/>
        <v>53.3333333333333</v>
      </c>
      <c r="BB151" s="1622">
        <f t="shared" si="128"/>
        <v>53.3333333333333</v>
      </c>
      <c r="BC151" s="1622">
        <f t="shared" si="129"/>
        <v>53.3333333333333</v>
      </c>
      <c r="BD151" s="1622">
        <f t="shared" si="130"/>
        <v>51.1111111111111</v>
      </c>
      <c r="BE151" s="1622">
        <f t="shared" si="131"/>
        <v>2.22222222222222</v>
      </c>
      <c r="BF151" s="1534"/>
      <c r="BG151" s="1638"/>
      <c r="BH151" s="1639"/>
      <c r="BI151" s="1639"/>
      <c r="BJ151" s="1639"/>
      <c r="BK151" s="1639"/>
      <c r="BL151" s="1639"/>
      <c r="BM151" s="1639"/>
      <c r="BN151" s="1639"/>
      <c r="BO151" s="1639"/>
      <c r="BP151" s="1639"/>
      <c r="BQ151" s="1639"/>
      <c r="BR151" s="1639"/>
      <c r="BS151" s="1639"/>
      <c r="BT151" s="1639"/>
      <c r="BU151" s="1639"/>
      <c r="BV151" s="1639"/>
      <c r="BW151" s="1639"/>
      <c r="BX151" s="1639"/>
      <c r="BY151" s="1639"/>
      <c r="BZ151" s="1639"/>
      <c r="CA151" s="1639"/>
      <c r="CB151" s="1639"/>
      <c r="CC151" s="1639"/>
      <c r="CD151" s="1639"/>
      <c r="CE151" s="1639"/>
      <c r="CF151" s="1639"/>
      <c r="CG151" s="1639"/>
      <c r="CH151" s="1639"/>
      <c r="CI151" s="1639"/>
      <c r="CJ151" s="1639"/>
      <c r="CK151" s="1639"/>
      <c r="CL151" s="1639"/>
      <c r="CM151" s="1639"/>
      <c r="CN151" s="1639"/>
      <c r="CO151" s="1639"/>
      <c r="CP151" s="1639"/>
      <c r="CQ151" s="1639"/>
      <c r="CR151" s="1639"/>
      <c r="CS151" s="1639"/>
      <c r="CT151" s="1639"/>
      <c r="CU151" s="1639"/>
      <c r="CV151" s="1639"/>
      <c r="CW151" s="1639"/>
      <c r="CX151" s="1639"/>
      <c r="CY151" s="1639"/>
      <c r="CZ151" s="1639"/>
      <c r="DA151" s="1639"/>
      <c r="DB151" s="1639"/>
      <c r="DC151" s="1639"/>
      <c r="DD151" s="1639"/>
      <c r="DE151" s="1639"/>
      <c r="DF151" s="1639"/>
      <c r="DG151" s="1639"/>
      <c r="DH151" s="1639"/>
      <c r="DI151" s="1639"/>
      <c r="DJ151" s="1639"/>
      <c r="DK151" s="1639"/>
      <c r="DL151" s="1639"/>
      <c r="DM151" s="1639"/>
      <c r="DN151" s="1639"/>
      <c r="DO151" s="1639"/>
      <c r="DP151" s="1639"/>
      <c r="DQ151" s="1639"/>
      <c r="DR151" s="1639"/>
      <c r="DS151" s="1639"/>
      <c r="DT151" s="1639"/>
      <c r="DU151" s="1639"/>
      <c r="DV151" s="1639"/>
      <c r="DW151" s="1639"/>
      <c r="DX151" s="1639"/>
      <c r="DY151" s="1639"/>
      <c r="DZ151" s="1639"/>
      <c r="EA151" s="1639"/>
      <c r="EB151" s="1639"/>
      <c r="EC151" s="1639"/>
      <c r="ED151" s="1639"/>
      <c r="EE151" s="1639"/>
      <c r="EF151" s="1639"/>
      <c r="EG151" s="1639"/>
      <c r="EH151" s="1639"/>
      <c r="EI151" s="1639"/>
      <c r="EJ151" s="1639"/>
      <c r="EK151" s="1639"/>
      <c r="EL151" s="1639"/>
      <c r="EM151" s="1639"/>
      <c r="EN151" s="1639"/>
      <c r="EO151" s="1639"/>
      <c r="EP151" s="1639"/>
      <c r="EQ151" s="1639"/>
      <c r="ER151" s="1639"/>
      <c r="ES151" s="1639"/>
      <c r="ET151" s="1639"/>
      <c r="EU151" s="1639"/>
      <c r="EV151" s="1639"/>
      <c r="EW151" s="1639"/>
      <c r="EX151" s="1639"/>
      <c r="EY151" s="1639"/>
      <c r="EZ151" s="1639"/>
      <c r="FA151" s="1639"/>
      <c r="FB151" s="1639"/>
      <c r="FC151" s="1639"/>
      <c r="FD151" s="1639"/>
      <c r="FE151" s="1639"/>
      <c r="FF151" s="1639"/>
      <c r="FG151" s="1639"/>
      <c r="FH151" s="1639"/>
      <c r="FI151" s="1639"/>
      <c r="FJ151" s="1639"/>
      <c r="FK151" s="1639"/>
      <c r="FL151" s="1639"/>
      <c r="FM151" s="1639"/>
      <c r="FN151" s="1639"/>
      <c r="FO151" s="1639"/>
      <c r="FP151" s="1639"/>
      <c r="FQ151" s="1639"/>
      <c r="FR151" s="1639"/>
      <c r="FS151" s="1639"/>
      <c r="FT151" s="1639"/>
      <c r="FU151" s="1639"/>
      <c r="FV151" s="1639"/>
      <c r="FW151" s="1639"/>
      <c r="FX151" s="1639"/>
      <c r="FY151" s="1639"/>
      <c r="FZ151" s="1639"/>
      <c r="GA151" s="1639"/>
      <c r="GB151" s="1639"/>
      <c r="GC151" s="1639"/>
      <c r="GD151" s="1639"/>
      <c r="GE151" s="1639"/>
      <c r="GF151" s="1639"/>
      <c r="GG151" s="1639"/>
      <c r="GH151" s="1639"/>
      <c r="GI151" s="1639"/>
      <c r="GJ151" s="1639"/>
      <c r="GK151" s="1639"/>
      <c r="GL151" s="1639"/>
      <c r="GM151" s="1639"/>
      <c r="GN151" s="1639"/>
      <c r="GO151" s="1639"/>
      <c r="GP151" s="1639"/>
      <c r="GQ151" s="1639"/>
      <c r="GR151" s="1639"/>
      <c r="GS151" s="1639"/>
      <c r="GT151" s="1639"/>
      <c r="GU151" s="1639"/>
      <c r="GV151" s="1639"/>
      <c r="GW151" s="1639"/>
      <c r="GX151" s="1639"/>
      <c r="GY151" s="1639"/>
      <c r="GZ151" s="1639"/>
      <c r="HA151" s="1639"/>
      <c r="HB151" s="1639"/>
      <c r="HC151" s="1639"/>
      <c r="HD151" s="1639"/>
      <c r="HE151" s="1639"/>
      <c r="HF151" s="1639"/>
      <c r="HG151" s="1639"/>
      <c r="HH151" s="1639"/>
      <c r="HI151" s="1639"/>
      <c r="HJ151" s="1639"/>
      <c r="HK151" s="1639"/>
      <c r="HL151" s="1639"/>
      <c r="HM151" s="1639"/>
      <c r="HN151" s="1639"/>
      <c r="HO151" s="1639"/>
      <c r="HP151" s="1639"/>
      <c r="HQ151" s="1639"/>
      <c r="HR151" s="1639"/>
      <c r="HS151" s="1639"/>
      <c r="HT151" s="1639"/>
      <c r="HU151" s="1639"/>
      <c r="HV151" s="1639"/>
      <c r="HW151" s="1639"/>
      <c r="HX151" s="1639"/>
      <c r="HY151" s="1639"/>
      <c r="HZ151" s="1639"/>
      <c r="IA151" s="1639"/>
      <c r="IB151" s="1639"/>
      <c r="IC151" s="1639"/>
      <c r="ID151" s="1639"/>
      <c r="IE151" s="1639"/>
      <c r="IF151" s="1639"/>
      <c r="IG151" s="1639"/>
      <c r="IH151" s="1639"/>
      <c r="II151" s="1639"/>
      <c r="IJ151" s="1639"/>
      <c r="IK151" s="1639"/>
      <c r="IL151" s="1639"/>
      <c r="IM151" s="1639"/>
      <c r="IN151" s="1639"/>
      <c r="IO151" s="1639"/>
      <c r="IP151" s="1639"/>
      <c r="IQ151" s="1639"/>
      <c r="IR151" s="1639"/>
      <c r="IS151" s="1639"/>
      <c r="IT151" s="1639"/>
      <c r="IU151" s="1639"/>
      <c r="IV151" s="1639"/>
      <c r="IW151" s="1639"/>
      <c r="IX151" s="1639"/>
      <c r="IY151" s="1639"/>
      <c r="IZ151" s="1639"/>
      <c r="JA151" s="1639"/>
      <c r="JB151" s="1639"/>
      <c r="JC151" s="1639"/>
      <c r="JD151" s="1639"/>
      <c r="JE151" s="1639"/>
      <c r="JF151" s="1639"/>
      <c r="JG151" s="1639"/>
      <c r="JH151" s="1639"/>
      <c r="JI151" s="1639"/>
      <c r="JJ151" s="1639"/>
      <c r="JK151" s="1639"/>
      <c r="JL151" s="1639"/>
      <c r="JM151" s="1639"/>
      <c r="JN151" s="1639"/>
      <c r="JO151" s="1639"/>
      <c r="JP151" s="1639"/>
      <c r="JQ151" s="1639"/>
      <c r="JR151" s="1639"/>
      <c r="JS151" s="1639"/>
      <c r="JT151" s="1639"/>
      <c r="JU151" s="1639"/>
      <c r="JV151" s="1639"/>
      <c r="JW151" s="1639"/>
      <c r="JX151" s="1639"/>
      <c r="JY151" s="1639"/>
      <c r="JZ151" s="1639"/>
      <c r="KA151" s="1639"/>
      <c r="KB151" s="1639"/>
      <c r="KC151" s="1639"/>
      <c r="KD151" s="1639"/>
      <c r="KE151" s="1639"/>
      <c r="KF151" s="1639"/>
      <c r="KG151" s="1639"/>
      <c r="KH151" s="1639"/>
      <c r="KI151" s="1639"/>
      <c r="KJ151" s="1639"/>
      <c r="KK151" s="1639"/>
      <c r="KL151" s="1639"/>
      <c r="KM151" s="1639"/>
      <c r="KN151" s="1639"/>
      <c r="KO151" s="1639"/>
      <c r="KP151" s="1639"/>
      <c r="KQ151" s="1639"/>
      <c r="KR151" s="1639"/>
      <c r="KS151" s="1639"/>
      <c r="KT151" s="1639"/>
      <c r="KU151" s="1639"/>
      <c r="KV151" s="1639"/>
      <c r="KW151" s="1639"/>
      <c r="KX151" s="1639"/>
      <c r="KY151" s="1639"/>
      <c r="KZ151" s="1639"/>
      <c r="LA151" s="1639"/>
      <c r="LB151" s="1639"/>
      <c r="LC151" s="1639"/>
      <c r="LD151" s="1639"/>
      <c r="LE151" s="1639"/>
      <c r="LF151" s="1639"/>
      <c r="LG151" s="1639"/>
      <c r="LH151" s="1639"/>
      <c r="LI151" s="1639"/>
      <c r="LJ151" s="1639"/>
      <c r="LK151" s="1639"/>
      <c r="LL151" s="1639"/>
      <c r="LM151" s="1639"/>
      <c r="LN151" s="1639"/>
      <c r="LO151" s="1639"/>
      <c r="LP151" s="1639"/>
    </row>
    <row r="152" s="1481" customFormat="1" ht="47" customHeight="1" spans="1:328">
      <c r="A152" s="1499">
        <v>45820</v>
      </c>
      <c r="B152" s="1500" t="s">
        <v>660</v>
      </c>
      <c r="C152" s="1501" t="s">
        <v>98</v>
      </c>
      <c r="D152" s="1502">
        <v>4500169825</v>
      </c>
      <c r="E152" s="1503" t="s">
        <v>661</v>
      </c>
      <c r="F152" s="1502" t="s">
        <v>662</v>
      </c>
      <c r="G152" s="1505" t="s">
        <v>245</v>
      </c>
      <c r="H152" s="1505" t="s">
        <v>245</v>
      </c>
      <c r="I152" s="1505" t="s">
        <v>246</v>
      </c>
      <c r="J152" s="1522">
        <v>13160</v>
      </c>
      <c r="K152" s="1534">
        <v>0</v>
      </c>
      <c r="L152" s="1534">
        <v>56</v>
      </c>
      <c r="M152" s="1534">
        <f t="shared" si="87"/>
        <v>235</v>
      </c>
      <c r="N152" s="1536">
        <v>45862</v>
      </c>
      <c r="O152" s="1536">
        <v>45859</v>
      </c>
      <c r="P152" s="1537"/>
      <c r="Q152" s="1562" t="s">
        <v>78</v>
      </c>
      <c r="R152" s="1563"/>
      <c r="S152" s="1563"/>
      <c r="T152" s="1563"/>
      <c r="U152" s="1563"/>
      <c r="V152" s="1532"/>
      <c r="W152" s="2308" t="s">
        <v>111</v>
      </c>
      <c r="X152" s="1565">
        <v>45834</v>
      </c>
      <c r="Y152" s="1589" t="s">
        <v>287</v>
      </c>
      <c r="Z152" s="1565">
        <v>45834</v>
      </c>
      <c r="AA152" s="1589" t="s">
        <v>663</v>
      </c>
      <c r="AB152" s="1589" t="s">
        <v>664</v>
      </c>
      <c r="AC152" s="1580" t="s">
        <v>665</v>
      </c>
      <c r="AD152" s="1590" t="s">
        <v>666</v>
      </c>
      <c r="AE152" s="2277">
        <v>31.4021</v>
      </c>
      <c r="AF152" s="2278">
        <f>AE152*M152</f>
        <v>7379.4935</v>
      </c>
      <c r="AG152" s="1504"/>
      <c r="AH152" s="1609" t="s">
        <v>81</v>
      </c>
      <c r="AI152" s="1799">
        <f t="shared" si="119"/>
        <v>13160</v>
      </c>
      <c r="AJ152" s="1609">
        <v>9</v>
      </c>
      <c r="AK152" s="1610"/>
      <c r="AL152" s="1610">
        <f>J152</f>
        <v>13160</v>
      </c>
      <c r="AM152" s="1610" t="s">
        <v>88</v>
      </c>
      <c r="AN152" s="1610"/>
      <c r="AO152" s="1610"/>
      <c r="AP152" s="1610">
        <f>J152/56</f>
        <v>235</v>
      </c>
      <c r="AQ152" s="1610"/>
      <c r="AR152" s="1610" t="s">
        <v>63</v>
      </c>
      <c r="AS152" s="1610">
        <f t="shared" si="107"/>
        <v>13160</v>
      </c>
      <c r="AT152" s="1610"/>
      <c r="AU152" s="1622">
        <f>J152*7/56</f>
        <v>1645</v>
      </c>
      <c r="AV152" s="1622">
        <f>J152*7/56</f>
        <v>1645</v>
      </c>
      <c r="AW152" s="1622">
        <f>J152*6/56</f>
        <v>1410</v>
      </c>
      <c r="AX152" s="1622">
        <f>J152*6/56</f>
        <v>1410</v>
      </c>
      <c r="AY152" s="1622">
        <f>J152*6/56</f>
        <v>1410</v>
      </c>
      <c r="AZ152" s="1622">
        <f>J152*6/56</f>
        <v>1410</v>
      </c>
      <c r="BA152" s="1622">
        <f>J152*6/56</f>
        <v>1410</v>
      </c>
      <c r="BB152" s="1622">
        <f>J152*6/56</f>
        <v>1410</v>
      </c>
      <c r="BC152" s="1622">
        <f>J152*6/56</f>
        <v>1410</v>
      </c>
      <c r="BD152" s="1622">
        <f t="shared" si="130"/>
        <v>1401.2962962963</v>
      </c>
      <c r="BE152" s="1622">
        <f t="shared" si="131"/>
        <v>60.9259259259259</v>
      </c>
      <c r="BF152" s="1534">
        <f>J152/COUNT(AU152:BC152)-(BD152+BE152)</f>
        <v>0</v>
      </c>
      <c r="BG152" s="1638"/>
      <c r="BH152" s="1639"/>
      <c r="BI152" s="1639"/>
      <c r="BJ152" s="1639"/>
      <c r="BK152" s="1639"/>
      <c r="BL152" s="1639"/>
      <c r="BM152" s="1639"/>
      <c r="BN152" s="1639"/>
      <c r="BO152" s="1639"/>
      <c r="BP152" s="1639"/>
      <c r="BQ152" s="1639"/>
      <c r="BR152" s="1639"/>
      <c r="BS152" s="1639"/>
      <c r="BT152" s="1639"/>
      <c r="BU152" s="1639"/>
      <c r="BV152" s="1639"/>
      <c r="BW152" s="1639"/>
      <c r="BX152" s="1639"/>
      <c r="BY152" s="1639"/>
      <c r="BZ152" s="1639"/>
      <c r="CA152" s="1639"/>
      <c r="CB152" s="1639"/>
      <c r="CC152" s="1639"/>
      <c r="CD152" s="1639"/>
      <c r="CE152" s="1639"/>
      <c r="CF152" s="1639"/>
      <c r="CG152" s="1639"/>
      <c r="CH152" s="1639"/>
      <c r="CI152" s="1639"/>
      <c r="CJ152" s="1639"/>
      <c r="CK152" s="1639"/>
      <c r="CL152" s="1639"/>
      <c r="CM152" s="1639"/>
      <c r="CN152" s="1639"/>
      <c r="CO152" s="1639"/>
      <c r="CP152" s="1639"/>
      <c r="CQ152" s="1639"/>
      <c r="CR152" s="1639"/>
      <c r="CS152" s="1639"/>
      <c r="CT152" s="1639"/>
      <c r="CU152" s="1639"/>
      <c r="CV152" s="1639"/>
      <c r="CW152" s="1639"/>
      <c r="CX152" s="1639"/>
      <c r="CY152" s="1639"/>
      <c r="CZ152" s="1639"/>
      <c r="DA152" s="1639"/>
      <c r="DB152" s="1639"/>
      <c r="DC152" s="1639"/>
      <c r="DD152" s="1639"/>
      <c r="DE152" s="1639"/>
      <c r="DF152" s="1639"/>
      <c r="DG152" s="1639"/>
      <c r="DH152" s="1639"/>
      <c r="DI152" s="1639"/>
      <c r="DJ152" s="1639"/>
      <c r="DK152" s="1639"/>
      <c r="DL152" s="1639"/>
      <c r="DM152" s="1639"/>
      <c r="DN152" s="1639"/>
      <c r="DO152" s="1639"/>
      <c r="DP152" s="1639"/>
      <c r="DQ152" s="1639"/>
      <c r="DR152" s="1639"/>
      <c r="DS152" s="1639"/>
      <c r="DT152" s="1639"/>
      <c r="DU152" s="1639"/>
      <c r="DV152" s="1639"/>
      <c r="DW152" s="1639"/>
      <c r="DX152" s="1639"/>
      <c r="DY152" s="1639"/>
      <c r="DZ152" s="1639"/>
      <c r="EA152" s="1639"/>
      <c r="EB152" s="1639"/>
      <c r="EC152" s="1639"/>
      <c r="ED152" s="1639"/>
      <c r="EE152" s="1639"/>
      <c r="EF152" s="1639"/>
      <c r="EG152" s="1639"/>
      <c r="EH152" s="1639"/>
      <c r="EI152" s="1639"/>
      <c r="EJ152" s="1639"/>
      <c r="EK152" s="1639"/>
      <c r="EL152" s="1639"/>
      <c r="EM152" s="1639"/>
      <c r="EN152" s="1639"/>
      <c r="EO152" s="1639"/>
      <c r="EP152" s="1639"/>
      <c r="EQ152" s="1639"/>
      <c r="ER152" s="1639"/>
      <c r="ES152" s="1639"/>
      <c r="ET152" s="1639"/>
      <c r="EU152" s="1639"/>
      <c r="EV152" s="1639"/>
      <c r="EW152" s="1639"/>
      <c r="EX152" s="1639"/>
      <c r="EY152" s="1639"/>
      <c r="EZ152" s="1639"/>
      <c r="FA152" s="1639"/>
      <c r="FB152" s="1639"/>
      <c r="FC152" s="1639"/>
      <c r="FD152" s="1639"/>
      <c r="FE152" s="1639"/>
      <c r="FF152" s="1639"/>
      <c r="FG152" s="1639"/>
      <c r="FH152" s="1639"/>
      <c r="FI152" s="1639"/>
      <c r="FJ152" s="1639"/>
      <c r="FK152" s="1639"/>
      <c r="FL152" s="1639"/>
      <c r="FM152" s="1639"/>
      <c r="FN152" s="1639"/>
      <c r="FO152" s="1639"/>
      <c r="FP152" s="1639"/>
      <c r="FQ152" s="1639"/>
      <c r="FR152" s="1639"/>
      <c r="FS152" s="1639"/>
      <c r="FT152" s="1639"/>
      <c r="FU152" s="1639"/>
      <c r="FV152" s="1639"/>
      <c r="FW152" s="1639"/>
      <c r="FX152" s="1639"/>
      <c r="FY152" s="1639"/>
      <c r="FZ152" s="1639"/>
      <c r="GA152" s="1639"/>
      <c r="GB152" s="1639"/>
      <c r="GC152" s="1639"/>
      <c r="GD152" s="1639"/>
      <c r="GE152" s="1639"/>
      <c r="GF152" s="1639"/>
      <c r="GG152" s="1639"/>
      <c r="GH152" s="1639"/>
      <c r="GI152" s="1639"/>
      <c r="GJ152" s="1639"/>
      <c r="GK152" s="1639"/>
      <c r="GL152" s="1639"/>
      <c r="GM152" s="1639"/>
      <c r="GN152" s="1639"/>
      <c r="GO152" s="1639"/>
      <c r="GP152" s="1639"/>
      <c r="GQ152" s="1639"/>
      <c r="GR152" s="1639"/>
      <c r="GS152" s="1639"/>
      <c r="GT152" s="1639"/>
      <c r="GU152" s="1639"/>
      <c r="GV152" s="1639"/>
      <c r="GW152" s="1639"/>
      <c r="GX152" s="1639"/>
      <c r="GY152" s="1639"/>
      <c r="GZ152" s="1639"/>
      <c r="HA152" s="1639"/>
      <c r="HB152" s="1639"/>
      <c r="HC152" s="1639"/>
      <c r="HD152" s="1639"/>
      <c r="HE152" s="1639"/>
      <c r="HF152" s="1639"/>
      <c r="HG152" s="1639"/>
      <c r="HH152" s="1639"/>
      <c r="HI152" s="1639"/>
      <c r="HJ152" s="1639"/>
      <c r="HK152" s="1639"/>
      <c r="HL152" s="1639"/>
      <c r="HM152" s="1639"/>
      <c r="HN152" s="1639"/>
      <c r="HO152" s="1639"/>
      <c r="HP152" s="1639"/>
      <c r="HQ152" s="1639"/>
      <c r="HR152" s="1639"/>
      <c r="HS152" s="1639"/>
      <c r="HT152" s="1639"/>
      <c r="HU152" s="1639"/>
      <c r="HV152" s="1639"/>
      <c r="HW152" s="1639"/>
      <c r="HX152" s="1639"/>
      <c r="HY152" s="1639"/>
      <c r="HZ152" s="1639"/>
      <c r="IA152" s="1639"/>
      <c r="IB152" s="1639"/>
      <c r="IC152" s="1639"/>
      <c r="ID152" s="1639"/>
      <c r="IE152" s="1639"/>
      <c r="IF152" s="1639"/>
      <c r="IG152" s="1639"/>
      <c r="IH152" s="1639"/>
      <c r="II152" s="1639"/>
      <c r="IJ152" s="1639"/>
      <c r="IK152" s="1639"/>
      <c r="IL152" s="1639"/>
      <c r="IM152" s="1639"/>
      <c r="IN152" s="1639"/>
      <c r="IO152" s="1639"/>
      <c r="IP152" s="1639"/>
      <c r="IQ152" s="1639"/>
      <c r="IR152" s="1639"/>
      <c r="IS152" s="1639"/>
      <c r="IT152" s="1639"/>
      <c r="IU152" s="1639"/>
      <c r="IV152" s="1639"/>
      <c r="IW152" s="1639"/>
      <c r="IX152" s="1639"/>
      <c r="IY152" s="1639"/>
      <c r="IZ152" s="1639"/>
      <c r="JA152" s="1639"/>
      <c r="JB152" s="1639"/>
      <c r="JC152" s="1639"/>
      <c r="JD152" s="1639"/>
      <c r="JE152" s="1639"/>
      <c r="JF152" s="1639"/>
      <c r="JG152" s="1639"/>
      <c r="JH152" s="1639"/>
      <c r="JI152" s="1639"/>
      <c r="JJ152" s="1639"/>
      <c r="JK152" s="1639"/>
      <c r="JL152" s="1639"/>
      <c r="JM152" s="1639"/>
      <c r="JN152" s="1639"/>
      <c r="JO152" s="1639"/>
      <c r="JP152" s="1639"/>
      <c r="JQ152" s="1639"/>
      <c r="JR152" s="1639"/>
      <c r="JS152" s="1639"/>
      <c r="JT152" s="1639"/>
      <c r="JU152" s="1639"/>
      <c r="JV152" s="1639"/>
      <c r="JW152" s="1639"/>
      <c r="JX152" s="1639"/>
      <c r="JY152" s="1639"/>
      <c r="JZ152" s="1639"/>
      <c r="KA152" s="1639"/>
      <c r="KB152" s="1639"/>
      <c r="KC152" s="1639"/>
      <c r="KD152" s="1639"/>
      <c r="KE152" s="1639"/>
      <c r="KF152" s="1639"/>
      <c r="KG152" s="1639"/>
      <c r="KH152" s="1639"/>
      <c r="KI152" s="1639"/>
      <c r="KJ152" s="1639"/>
      <c r="KK152" s="1639"/>
      <c r="KL152" s="1639"/>
      <c r="KM152" s="1639"/>
      <c r="KN152" s="1639"/>
      <c r="KO152" s="1639"/>
      <c r="KP152" s="1639"/>
      <c r="KQ152" s="1639"/>
      <c r="KR152" s="1639"/>
      <c r="KS152" s="1639"/>
      <c r="KT152" s="1639"/>
      <c r="KU152" s="1639"/>
      <c r="KV152" s="1639"/>
      <c r="KW152" s="1639"/>
      <c r="KX152" s="1639"/>
      <c r="KY152" s="1639"/>
      <c r="KZ152" s="1639"/>
      <c r="LA152" s="1639"/>
      <c r="LB152" s="1639"/>
      <c r="LC152" s="1639"/>
      <c r="LD152" s="1639"/>
      <c r="LE152" s="1639"/>
      <c r="LF152" s="1639"/>
      <c r="LG152" s="1639"/>
      <c r="LH152" s="1639"/>
      <c r="LI152" s="1639"/>
      <c r="LJ152" s="1639"/>
      <c r="LK152" s="1639"/>
      <c r="LL152" s="1639"/>
      <c r="LM152" s="1639"/>
      <c r="LN152" s="1639"/>
      <c r="LO152" s="1639"/>
      <c r="LP152" s="1639"/>
    </row>
    <row r="153" s="1481" customFormat="1" ht="47" customHeight="1" spans="1:328">
      <c r="A153" s="1499">
        <v>45805</v>
      </c>
      <c r="B153" s="1500" t="s">
        <v>667</v>
      </c>
      <c r="C153" s="1501" t="s">
        <v>98</v>
      </c>
      <c r="D153" s="1502">
        <v>4500167735</v>
      </c>
      <c r="E153" s="2253">
        <v>51062</v>
      </c>
      <c r="F153" s="1502" t="s">
        <v>668</v>
      </c>
      <c r="G153" s="1505" t="s">
        <v>76</v>
      </c>
      <c r="H153" s="1505" t="s">
        <v>76</v>
      </c>
      <c r="I153" s="1532" t="s">
        <v>77</v>
      </c>
      <c r="J153" s="1522">
        <v>864</v>
      </c>
      <c r="K153" s="1534">
        <v>0</v>
      </c>
      <c r="L153" s="1534">
        <v>96</v>
      </c>
      <c r="M153" s="1534">
        <f t="shared" si="87"/>
        <v>9</v>
      </c>
      <c r="N153" s="1536">
        <v>45862</v>
      </c>
      <c r="O153" s="1536">
        <v>45859</v>
      </c>
      <c r="P153" s="1537"/>
      <c r="Q153" s="1562" t="s">
        <v>78</v>
      </c>
      <c r="R153" s="1563"/>
      <c r="S153" s="1563"/>
      <c r="T153" s="1563"/>
      <c r="U153" s="1563"/>
      <c r="V153" s="1532"/>
      <c r="W153" s="1532" t="s">
        <v>111</v>
      </c>
      <c r="X153" s="1565">
        <v>45818</v>
      </c>
      <c r="Y153" s="1589" t="s">
        <v>287</v>
      </c>
      <c r="Z153" s="1589" t="s">
        <v>669</v>
      </c>
      <c r="AA153" s="1589"/>
      <c r="AB153" s="1589"/>
      <c r="AC153" s="1580" t="s">
        <v>670</v>
      </c>
      <c r="AD153" s="1590" t="s">
        <v>531</v>
      </c>
      <c r="AE153" s="2277">
        <v>0.8709</v>
      </c>
      <c r="AF153" s="2278">
        <f t="shared" ref="AF153:AF163" si="134">AE153*J153</f>
        <v>752.4576</v>
      </c>
      <c r="AG153" s="1504"/>
      <c r="AH153" s="1609" t="s">
        <v>81</v>
      </c>
      <c r="AI153" s="1799">
        <f t="shared" si="119"/>
        <v>864</v>
      </c>
      <c r="AJ153" s="1609">
        <v>9</v>
      </c>
      <c r="AK153" s="1610">
        <f t="shared" ref="AK153:AK165" si="135">J153</f>
        <v>864</v>
      </c>
      <c r="AL153" s="1610"/>
      <c r="AM153" s="1610">
        <f t="shared" ref="AM153:AM165" si="136">J153/24</f>
        <v>36</v>
      </c>
      <c r="AN153" s="1610"/>
      <c r="AO153" s="1610"/>
      <c r="AP153" s="1610"/>
      <c r="AQ153" s="1610"/>
      <c r="AR153" s="1610" t="s">
        <v>63</v>
      </c>
      <c r="AS153" s="1610">
        <f t="shared" si="107"/>
        <v>864</v>
      </c>
      <c r="AT153" s="1610"/>
      <c r="AU153" s="1622">
        <f t="shared" ref="AU153:AU165" si="137">J153/9</f>
        <v>96</v>
      </c>
      <c r="AV153" s="1622">
        <f t="shared" ref="AV153:AV165" si="138">J153/9</f>
        <v>96</v>
      </c>
      <c r="AW153" s="1622">
        <f t="shared" ref="AW153:AW165" si="139">J153/9</f>
        <v>96</v>
      </c>
      <c r="AX153" s="1622">
        <f t="shared" ref="AX153:AX165" si="140">J153/9</f>
        <v>96</v>
      </c>
      <c r="AY153" s="1622">
        <f t="shared" ref="AY153:AY165" si="141">J153/9</f>
        <v>96</v>
      </c>
      <c r="AZ153" s="1622">
        <f t="shared" ref="AZ153:AZ165" si="142">J153/9</f>
        <v>96</v>
      </c>
      <c r="BA153" s="1622">
        <f t="shared" ref="BA153:BA165" si="143">J153/9</f>
        <v>96</v>
      </c>
      <c r="BB153" s="1622">
        <f t="shared" ref="BB153:BB165" si="144">J153/9</f>
        <v>96</v>
      </c>
      <c r="BC153" s="1622">
        <f t="shared" ref="BC153:BC165" si="145">J153/9</f>
        <v>96</v>
      </c>
      <c r="BD153" s="1622">
        <f t="shared" si="130"/>
        <v>92</v>
      </c>
      <c r="BE153" s="1622">
        <f t="shared" si="131"/>
        <v>4</v>
      </c>
      <c r="BF153" s="1534">
        <f>J153/COUNT(AU153:BC153)-(BD153+BE153)</f>
        <v>0</v>
      </c>
      <c r="BG153" s="1638"/>
      <c r="BH153" s="1639"/>
      <c r="BI153" s="1639"/>
      <c r="BJ153" s="1639"/>
      <c r="BK153" s="1639"/>
      <c r="BL153" s="1639"/>
      <c r="BM153" s="1639"/>
      <c r="BN153" s="1639"/>
      <c r="BO153" s="1639"/>
      <c r="BP153" s="1639"/>
      <c r="BQ153" s="1639"/>
      <c r="BR153" s="1639"/>
      <c r="BS153" s="1639"/>
      <c r="BT153" s="1639"/>
      <c r="BU153" s="1639"/>
      <c r="BV153" s="1639"/>
      <c r="BW153" s="1639"/>
      <c r="BX153" s="1639"/>
      <c r="BY153" s="1639"/>
      <c r="BZ153" s="1639"/>
      <c r="CA153" s="1639"/>
      <c r="CB153" s="1639"/>
      <c r="CC153" s="1639"/>
      <c r="CD153" s="1639"/>
      <c r="CE153" s="1639"/>
      <c r="CF153" s="1639"/>
      <c r="CG153" s="1639"/>
      <c r="CH153" s="1639"/>
      <c r="CI153" s="1639"/>
      <c r="CJ153" s="1639"/>
      <c r="CK153" s="1639"/>
      <c r="CL153" s="1639"/>
      <c r="CM153" s="1639"/>
      <c r="CN153" s="1639"/>
      <c r="CO153" s="1639"/>
      <c r="CP153" s="1639"/>
      <c r="CQ153" s="1639"/>
      <c r="CR153" s="1639"/>
      <c r="CS153" s="1639"/>
      <c r="CT153" s="1639"/>
      <c r="CU153" s="1639"/>
      <c r="CV153" s="1639"/>
      <c r="CW153" s="1639"/>
      <c r="CX153" s="1639"/>
      <c r="CY153" s="1639"/>
      <c r="CZ153" s="1639"/>
      <c r="DA153" s="1639"/>
      <c r="DB153" s="1639"/>
      <c r="DC153" s="1639"/>
      <c r="DD153" s="1639"/>
      <c r="DE153" s="1639"/>
      <c r="DF153" s="1639"/>
      <c r="DG153" s="1639"/>
      <c r="DH153" s="1639"/>
      <c r="DI153" s="1639"/>
      <c r="DJ153" s="1639"/>
      <c r="DK153" s="1639"/>
      <c r="DL153" s="1639"/>
      <c r="DM153" s="1639"/>
      <c r="DN153" s="1639"/>
      <c r="DO153" s="1639"/>
      <c r="DP153" s="1639"/>
      <c r="DQ153" s="1639"/>
      <c r="DR153" s="1639"/>
      <c r="DS153" s="1639"/>
      <c r="DT153" s="1639"/>
      <c r="DU153" s="1639"/>
      <c r="DV153" s="1639"/>
      <c r="DW153" s="1639"/>
      <c r="DX153" s="1639"/>
      <c r="DY153" s="1639"/>
      <c r="DZ153" s="1639"/>
      <c r="EA153" s="1639"/>
      <c r="EB153" s="1639"/>
      <c r="EC153" s="1639"/>
      <c r="ED153" s="1639"/>
      <c r="EE153" s="1639"/>
      <c r="EF153" s="1639"/>
      <c r="EG153" s="1639"/>
      <c r="EH153" s="1639"/>
      <c r="EI153" s="1639"/>
      <c r="EJ153" s="1639"/>
      <c r="EK153" s="1639"/>
      <c r="EL153" s="1639"/>
      <c r="EM153" s="1639"/>
      <c r="EN153" s="1639"/>
      <c r="EO153" s="1639"/>
      <c r="EP153" s="1639"/>
      <c r="EQ153" s="1639"/>
      <c r="ER153" s="1639"/>
      <c r="ES153" s="1639"/>
      <c r="ET153" s="1639"/>
      <c r="EU153" s="1639"/>
      <c r="EV153" s="1639"/>
      <c r="EW153" s="1639"/>
      <c r="EX153" s="1639"/>
      <c r="EY153" s="1639"/>
      <c r="EZ153" s="1639"/>
      <c r="FA153" s="1639"/>
      <c r="FB153" s="1639"/>
      <c r="FC153" s="1639"/>
      <c r="FD153" s="1639"/>
      <c r="FE153" s="1639"/>
      <c r="FF153" s="1639"/>
      <c r="FG153" s="1639"/>
      <c r="FH153" s="1639"/>
      <c r="FI153" s="1639"/>
      <c r="FJ153" s="1639"/>
      <c r="FK153" s="1639"/>
      <c r="FL153" s="1639"/>
      <c r="FM153" s="1639"/>
      <c r="FN153" s="1639"/>
      <c r="FO153" s="1639"/>
      <c r="FP153" s="1639"/>
      <c r="FQ153" s="1639"/>
      <c r="FR153" s="1639"/>
      <c r="FS153" s="1639"/>
      <c r="FT153" s="1639"/>
      <c r="FU153" s="1639"/>
      <c r="FV153" s="1639"/>
      <c r="FW153" s="1639"/>
      <c r="FX153" s="1639"/>
      <c r="FY153" s="1639"/>
      <c r="FZ153" s="1639"/>
      <c r="GA153" s="1639"/>
      <c r="GB153" s="1639"/>
      <c r="GC153" s="1639"/>
      <c r="GD153" s="1639"/>
      <c r="GE153" s="1639"/>
      <c r="GF153" s="1639"/>
      <c r="GG153" s="1639"/>
      <c r="GH153" s="1639"/>
      <c r="GI153" s="1639"/>
      <c r="GJ153" s="1639"/>
      <c r="GK153" s="1639"/>
      <c r="GL153" s="1639"/>
      <c r="GM153" s="1639"/>
      <c r="GN153" s="1639"/>
      <c r="GO153" s="1639"/>
      <c r="GP153" s="1639"/>
      <c r="GQ153" s="1639"/>
      <c r="GR153" s="1639"/>
      <c r="GS153" s="1639"/>
      <c r="GT153" s="1639"/>
      <c r="GU153" s="1639"/>
      <c r="GV153" s="1639"/>
      <c r="GW153" s="1639"/>
      <c r="GX153" s="1639"/>
      <c r="GY153" s="1639"/>
      <c r="GZ153" s="1639"/>
      <c r="HA153" s="1639"/>
      <c r="HB153" s="1639"/>
      <c r="HC153" s="1639"/>
      <c r="HD153" s="1639"/>
      <c r="HE153" s="1639"/>
      <c r="HF153" s="1639"/>
      <c r="HG153" s="1639"/>
      <c r="HH153" s="1639"/>
      <c r="HI153" s="1639"/>
      <c r="HJ153" s="1639"/>
      <c r="HK153" s="1639"/>
      <c r="HL153" s="1639"/>
      <c r="HM153" s="1639"/>
      <c r="HN153" s="1639"/>
      <c r="HO153" s="1639"/>
      <c r="HP153" s="1639"/>
      <c r="HQ153" s="1639"/>
      <c r="HR153" s="1639"/>
      <c r="HS153" s="1639"/>
      <c r="HT153" s="1639"/>
      <c r="HU153" s="1639"/>
      <c r="HV153" s="1639"/>
      <c r="HW153" s="1639"/>
      <c r="HX153" s="1639"/>
      <c r="HY153" s="1639"/>
      <c r="HZ153" s="1639"/>
      <c r="IA153" s="1639"/>
      <c r="IB153" s="1639"/>
      <c r="IC153" s="1639"/>
      <c r="ID153" s="1639"/>
      <c r="IE153" s="1639"/>
      <c r="IF153" s="1639"/>
      <c r="IG153" s="1639"/>
      <c r="IH153" s="1639"/>
      <c r="II153" s="1639"/>
      <c r="IJ153" s="1639"/>
      <c r="IK153" s="1639"/>
      <c r="IL153" s="1639"/>
      <c r="IM153" s="1639"/>
      <c r="IN153" s="1639"/>
      <c r="IO153" s="1639"/>
      <c r="IP153" s="1639"/>
      <c r="IQ153" s="1639"/>
      <c r="IR153" s="1639"/>
      <c r="IS153" s="1639"/>
      <c r="IT153" s="1639"/>
      <c r="IU153" s="1639"/>
      <c r="IV153" s="1639"/>
      <c r="IW153" s="1639"/>
      <c r="IX153" s="1639"/>
      <c r="IY153" s="1639"/>
      <c r="IZ153" s="1639"/>
      <c r="JA153" s="1639"/>
      <c r="JB153" s="1639"/>
      <c r="JC153" s="1639"/>
      <c r="JD153" s="1639"/>
      <c r="JE153" s="1639"/>
      <c r="JF153" s="1639"/>
      <c r="JG153" s="1639"/>
      <c r="JH153" s="1639"/>
      <c r="JI153" s="1639"/>
      <c r="JJ153" s="1639"/>
      <c r="JK153" s="1639"/>
      <c r="JL153" s="1639"/>
      <c r="JM153" s="1639"/>
      <c r="JN153" s="1639"/>
      <c r="JO153" s="1639"/>
      <c r="JP153" s="1639"/>
      <c r="JQ153" s="1639"/>
      <c r="JR153" s="1639"/>
      <c r="JS153" s="1639"/>
      <c r="JT153" s="1639"/>
      <c r="JU153" s="1639"/>
      <c r="JV153" s="1639"/>
      <c r="JW153" s="1639"/>
      <c r="JX153" s="1639"/>
      <c r="JY153" s="1639"/>
      <c r="JZ153" s="1639"/>
      <c r="KA153" s="1639"/>
      <c r="KB153" s="1639"/>
      <c r="KC153" s="1639"/>
      <c r="KD153" s="1639"/>
      <c r="KE153" s="1639"/>
      <c r="KF153" s="1639"/>
      <c r="KG153" s="1639"/>
      <c r="KH153" s="1639"/>
      <c r="KI153" s="1639"/>
      <c r="KJ153" s="1639"/>
      <c r="KK153" s="1639"/>
      <c r="KL153" s="1639"/>
      <c r="KM153" s="1639"/>
      <c r="KN153" s="1639"/>
      <c r="KO153" s="1639"/>
      <c r="KP153" s="1639"/>
      <c r="KQ153" s="1639"/>
      <c r="KR153" s="1639"/>
      <c r="KS153" s="1639"/>
      <c r="KT153" s="1639"/>
      <c r="KU153" s="1639"/>
      <c r="KV153" s="1639"/>
      <c r="KW153" s="1639"/>
      <c r="KX153" s="1639"/>
      <c r="KY153" s="1639"/>
      <c r="KZ153" s="1639"/>
      <c r="LA153" s="1639"/>
      <c r="LB153" s="1639"/>
      <c r="LC153" s="1639"/>
      <c r="LD153" s="1639"/>
      <c r="LE153" s="1639"/>
      <c r="LF153" s="1639"/>
      <c r="LG153" s="1639"/>
      <c r="LH153" s="1639"/>
      <c r="LI153" s="1639"/>
      <c r="LJ153" s="1639"/>
      <c r="LK153" s="1639"/>
      <c r="LL153" s="1639"/>
      <c r="LM153" s="1639"/>
      <c r="LN153" s="1639"/>
      <c r="LO153" s="1639"/>
      <c r="LP153" s="1639"/>
    </row>
    <row r="154" s="1481" customFormat="1" ht="47" customHeight="1" spans="1:328">
      <c r="A154" s="1499">
        <v>45821</v>
      </c>
      <c r="B154" s="1500" t="s">
        <v>671</v>
      </c>
      <c r="C154" s="1501" t="s">
        <v>342</v>
      </c>
      <c r="D154" s="1502">
        <v>4500170043</v>
      </c>
      <c r="E154" s="2253" t="s">
        <v>672</v>
      </c>
      <c r="F154" s="1502" t="s">
        <v>673</v>
      </c>
      <c r="G154" s="1505" t="s">
        <v>345</v>
      </c>
      <c r="H154" s="1505" t="s">
        <v>345</v>
      </c>
      <c r="I154" s="1532" t="s">
        <v>346</v>
      </c>
      <c r="J154" s="1522">
        <v>960</v>
      </c>
      <c r="K154" s="1534">
        <v>24</v>
      </c>
      <c r="L154" s="1534">
        <v>96</v>
      </c>
      <c r="M154" s="1534">
        <f t="shared" si="87"/>
        <v>10</v>
      </c>
      <c r="N154" s="1536">
        <v>45863</v>
      </c>
      <c r="O154" s="1536">
        <v>45849</v>
      </c>
      <c r="P154" s="1537"/>
      <c r="Q154" s="1562" t="s">
        <v>78</v>
      </c>
      <c r="R154" s="1563"/>
      <c r="S154" s="1563"/>
      <c r="T154" s="1563"/>
      <c r="U154" s="1563"/>
      <c r="V154" s="1532"/>
      <c r="W154" s="1532" t="s">
        <v>111</v>
      </c>
      <c r="X154" s="1565">
        <v>45834</v>
      </c>
      <c r="Y154" s="1589" t="s">
        <v>88</v>
      </c>
      <c r="Z154" s="1589" t="s">
        <v>88</v>
      </c>
      <c r="AA154" s="1589"/>
      <c r="AB154" s="1589"/>
      <c r="AC154" s="1580" t="s">
        <v>674</v>
      </c>
      <c r="AD154" s="1590" t="s">
        <v>348</v>
      </c>
      <c r="AE154" s="2277">
        <v>0.8784</v>
      </c>
      <c r="AF154" s="2278">
        <f t="shared" si="134"/>
        <v>843.264</v>
      </c>
      <c r="AG154" s="1504" t="s">
        <v>675</v>
      </c>
      <c r="AH154" s="1609" t="s">
        <v>81</v>
      </c>
      <c r="AI154" s="1799">
        <f t="shared" si="119"/>
        <v>960</v>
      </c>
      <c r="AJ154" s="1609">
        <v>9</v>
      </c>
      <c r="AK154" s="1610">
        <f t="shared" si="135"/>
        <v>960</v>
      </c>
      <c r="AL154" s="1610"/>
      <c r="AM154" s="1610">
        <f t="shared" si="136"/>
        <v>40</v>
      </c>
      <c r="AN154" s="1610"/>
      <c r="AO154" s="1610"/>
      <c r="AP154" s="1610"/>
      <c r="AQ154" s="1610"/>
      <c r="AR154" s="1610" t="s">
        <v>63</v>
      </c>
      <c r="AS154" s="1610">
        <f t="shared" si="107"/>
        <v>960</v>
      </c>
      <c r="AT154" s="1610"/>
      <c r="AU154" s="1622">
        <f t="shared" si="137"/>
        <v>106.666666666667</v>
      </c>
      <c r="AV154" s="1622">
        <f t="shared" si="138"/>
        <v>106.666666666667</v>
      </c>
      <c r="AW154" s="1622">
        <f t="shared" si="139"/>
        <v>106.666666666667</v>
      </c>
      <c r="AX154" s="1622">
        <f t="shared" si="140"/>
        <v>106.666666666667</v>
      </c>
      <c r="AY154" s="1622">
        <f t="shared" si="141"/>
        <v>106.666666666667</v>
      </c>
      <c r="AZ154" s="1622">
        <f t="shared" si="142"/>
        <v>106.666666666667</v>
      </c>
      <c r="BA154" s="1622">
        <f t="shared" si="143"/>
        <v>106.666666666667</v>
      </c>
      <c r="BB154" s="1622">
        <f t="shared" si="144"/>
        <v>106.666666666667</v>
      </c>
      <c r="BC154" s="1622">
        <f t="shared" si="145"/>
        <v>106.666666666667</v>
      </c>
      <c r="BD154" s="1622">
        <f t="shared" si="130"/>
        <v>102.222222222222</v>
      </c>
      <c r="BE154" s="1622">
        <f t="shared" si="131"/>
        <v>4.44444444444444</v>
      </c>
      <c r="BF154" s="1534">
        <f>J154/COUNT(AU154:BC154)-(BD154+BE154)</f>
        <v>0</v>
      </c>
      <c r="BG154" s="1638"/>
      <c r="BH154" s="1639"/>
      <c r="BI154" s="1639"/>
      <c r="BJ154" s="1639"/>
      <c r="BK154" s="1639"/>
      <c r="BL154" s="1639"/>
      <c r="BM154" s="1639"/>
      <c r="BN154" s="1639"/>
      <c r="BO154" s="1639"/>
      <c r="BP154" s="1639"/>
      <c r="BQ154" s="1639"/>
      <c r="BR154" s="1639"/>
      <c r="BS154" s="1639"/>
      <c r="BT154" s="1639"/>
      <c r="BU154" s="1639"/>
      <c r="BV154" s="1639"/>
      <c r="BW154" s="1639"/>
      <c r="BX154" s="1639"/>
      <c r="BY154" s="1639"/>
      <c r="BZ154" s="1639"/>
      <c r="CA154" s="1639"/>
      <c r="CB154" s="1639"/>
      <c r="CC154" s="1639"/>
      <c r="CD154" s="1639"/>
      <c r="CE154" s="1639"/>
      <c r="CF154" s="1639"/>
      <c r="CG154" s="1639"/>
      <c r="CH154" s="1639"/>
      <c r="CI154" s="1639"/>
      <c r="CJ154" s="1639"/>
      <c r="CK154" s="1639"/>
      <c r="CL154" s="1639"/>
      <c r="CM154" s="1639"/>
      <c r="CN154" s="1639"/>
      <c r="CO154" s="1639"/>
      <c r="CP154" s="1639"/>
      <c r="CQ154" s="1639"/>
      <c r="CR154" s="1639"/>
      <c r="CS154" s="1639"/>
      <c r="CT154" s="1639"/>
      <c r="CU154" s="1639"/>
      <c r="CV154" s="1639"/>
      <c r="CW154" s="1639"/>
      <c r="CX154" s="1639"/>
      <c r="CY154" s="1639"/>
      <c r="CZ154" s="1639"/>
      <c r="DA154" s="1639"/>
      <c r="DB154" s="1639"/>
      <c r="DC154" s="1639"/>
      <c r="DD154" s="1639"/>
      <c r="DE154" s="1639"/>
      <c r="DF154" s="1639"/>
      <c r="DG154" s="1639"/>
      <c r="DH154" s="1639"/>
      <c r="DI154" s="1639"/>
      <c r="DJ154" s="1639"/>
      <c r="DK154" s="1639"/>
      <c r="DL154" s="1639"/>
      <c r="DM154" s="1639"/>
      <c r="DN154" s="1639"/>
      <c r="DO154" s="1639"/>
      <c r="DP154" s="1639"/>
      <c r="DQ154" s="1639"/>
      <c r="DR154" s="1639"/>
      <c r="DS154" s="1639"/>
      <c r="DT154" s="1639"/>
      <c r="DU154" s="1639"/>
      <c r="DV154" s="1639"/>
      <c r="DW154" s="1639"/>
      <c r="DX154" s="1639"/>
      <c r="DY154" s="1639"/>
      <c r="DZ154" s="1639"/>
      <c r="EA154" s="1639"/>
      <c r="EB154" s="1639"/>
      <c r="EC154" s="1639"/>
      <c r="ED154" s="1639"/>
      <c r="EE154" s="1639"/>
      <c r="EF154" s="1639"/>
      <c r="EG154" s="1639"/>
      <c r="EH154" s="1639"/>
      <c r="EI154" s="1639"/>
      <c r="EJ154" s="1639"/>
      <c r="EK154" s="1639"/>
      <c r="EL154" s="1639"/>
      <c r="EM154" s="1639"/>
      <c r="EN154" s="1639"/>
      <c r="EO154" s="1639"/>
      <c r="EP154" s="1639"/>
      <c r="EQ154" s="1639"/>
      <c r="ER154" s="1639"/>
      <c r="ES154" s="1639"/>
      <c r="ET154" s="1639"/>
      <c r="EU154" s="1639"/>
      <c r="EV154" s="1639"/>
      <c r="EW154" s="1639"/>
      <c r="EX154" s="1639"/>
      <c r="EY154" s="1639"/>
      <c r="EZ154" s="1639"/>
      <c r="FA154" s="1639"/>
      <c r="FB154" s="1639"/>
      <c r="FC154" s="1639"/>
      <c r="FD154" s="1639"/>
      <c r="FE154" s="1639"/>
      <c r="FF154" s="1639"/>
      <c r="FG154" s="1639"/>
      <c r="FH154" s="1639"/>
      <c r="FI154" s="1639"/>
      <c r="FJ154" s="1639"/>
      <c r="FK154" s="1639"/>
      <c r="FL154" s="1639"/>
      <c r="FM154" s="1639"/>
      <c r="FN154" s="1639"/>
      <c r="FO154" s="1639"/>
      <c r="FP154" s="1639"/>
      <c r="FQ154" s="1639"/>
      <c r="FR154" s="1639"/>
      <c r="FS154" s="1639"/>
      <c r="FT154" s="1639"/>
      <c r="FU154" s="1639"/>
      <c r="FV154" s="1639"/>
      <c r="FW154" s="1639"/>
      <c r="FX154" s="1639"/>
      <c r="FY154" s="1639"/>
      <c r="FZ154" s="1639"/>
      <c r="GA154" s="1639"/>
      <c r="GB154" s="1639"/>
      <c r="GC154" s="1639"/>
      <c r="GD154" s="1639"/>
      <c r="GE154" s="1639"/>
      <c r="GF154" s="1639"/>
      <c r="GG154" s="1639"/>
      <c r="GH154" s="1639"/>
      <c r="GI154" s="1639"/>
      <c r="GJ154" s="1639"/>
      <c r="GK154" s="1639"/>
      <c r="GL154" s="1639"/>
      <c r="GM154" s="1639"/>
      <c r="GN154" s="1639"/>
      <c r="GO154" s="1639"/>
      <c r="GP154" s="1639"/>
      <c r="GQ154" s="1639"/>
      <c r="GR154" s="1639"/>
      <c r="GS154" s="1639"/>
      <c r="GT154" s="1639"/>
      <c r="GU154" s="1639"/>
      <c r="GV154" s="1639"/>
      <c r="GW154" s="1639"/>
      <c r="GX154" s="1639"/>
      <c r="GY154" s="1639"/>
      <c r="GZ154" s="1639"/>
      <c r="HA154" s="1639"/>
      <c r="HB154" s="1639"/>
      <c r="HC154" s="1639"/>
      <c r="HD154" s="1639"/>
      <c r="HE154" s="1639"/>
      <c r="HF154" s="1639"/>
      <c r="HG154" s="1639"/>
      <c r="HH154" s="1639"/>
      <c r="HI154" s="1639"/>
      <c r="HJ154" s="1639"/>
      <c r="HK154" s="1639"/>
      <c r="HL154" s="1639"/>
      <c r="HM154" s="1639"/>
      <c r="HN154" s="1639"/>
      <c r="HO154" s="1639"/>
      <c r="HP154" s="1639"/>
      <c r="HQ154" s="1639"/>
      <c r="HR154" s="1639"/>
      <c r="HS154" s="1639"/>
      <c r="HT154" s="1639"/>
      <c r="HU154" s="1639"/>
      <c r="HV154" s="1639"/>
      <c r="HW154" s="1639"/>
      <c r="HX154" s="1639"/>
      <c r="HY154" s="1639"/>
      <c r="HZ154" s="1639"/>
      <c r="IA154" s="1639"/>
      <c r="IB154" s="1639"/>
      <c r="IC154" s="1639"/>
      <c r="ID154" s="1639"/>
      <c r="IE154" s="1639"/>
      <c r="IF154" s="1639"/>
      <c r="IG154" s="1639"/>
      <c r="IH154" s="1639"/>
      <c r="II154" s="1639"/>
      <c r="IJ154" s="1639"/>
      <c r="IK154" s="1639"/>
      <c r="IL154" s="1639"/>
      <c r="IM154" s="1639"/>
      <c r="IN154" s="1639"/>
      <c r="IO154" s="1639"/>
      <c r="IP154" s="1639"/>
      <c r="IQ154" s="1639"/>
      <c r="IR154" s="1639"/>
      <c r="IS154" s="1639"/>
      <c r="IT154" s="1639"/>
      <c r="IU154" s="1639"/>
      <c r="IV154" s="1639"/>
      <c r="IW154" s="1639"/>
      <c r="IX154" s="1639"/>
      <c r="IY154" s="1639"/>
      <c r="IZ154" s="1639"/>
      <c r="JA154" s="1639"/>
      <c r="JB154" s="1639"/>
      <c r="JC154" s="1639"/>
      <c r="JD154" s="1639"/>
      <c r="JE154" s="1639"/>
      <c r="JF154" s="1639"/>
      <c r="JG154" s="1639"/>
      <c r="JH154" s="1639"/>
      <c r="JI154" s="1639"/>
      <c r="JJ154" s="1639"/>
      <c r="JK154" s="1639"/>
      <c r="JL154" s="1639"/>
      <c r="JM154" s="1639"/>
      <c r="JN154" s="1639"/>
      <c r="JO154" s="1639"/>
      <c r="JP154" s="1639"/>
      <c r="JQ154" s="1639"/>
      <c r="JR154" s="1639"/>
      <c r="JS154" s="1639"/>
      <c r="JT154" s="1639"/>
      <c r="JU154" s="1639"/>
      <c r="JV154" s="1639"/>
      <c r="JW154" s="1639"/>
      <c r="JX154" s="1639"/>
      <c r="JY154" s="1639"/>
      <c r="JZ154" s="1639"/>
      <c r="KA154" s="1639"/>
      <c r="KB154" s="1639"/>
      <c r="KC154" s="1639"/>
      <c r="KD154" s="1639"/>
      <c r="KE154" s="1639"/>
      <c r="KF154" s="1639"/>
      <c r="KG154" s="1639"/>
      <c r="KH154" s="1639"/>
      <c r="KI154" s="1639"/>
      <c r="KJ154" s="1639"/>
      <c r="KK154" s="1639"/>
      <c r="KL154" s="1639"/>
      <c r="KM154" s="1639"/>
      <c r="KN154" s="1639"/>
      <c r="KO154" s="1639"/>
      <c r="KP154" s="1639"/>
      <c r="KQ154" s="1639"/>
      <c r="KR154" s="1639"/>
      <c r="KS154" s="1639"/>
      <c r="KT154" s="1639"/>
      <c r="KU154" s="1639"/>
      <c r="KV154" s="1639"/>
      <c r="KW154" s="1639"/>
      <c r="KX154" s="1639"/>
      <c r="KY154" s="1639"/>
      <c r="KZ154" s="1639"/>
      <c r="LA154" s="1639"/>
      <c r="LB154" s="1639"/>
      <c r="LC154" s="1639"/>
      <c r="LD154" s="1639"/>
      <c r="LE154" s="1639"/>
      <c r="LF154" s="1639"/>
      <c r="LG154" s="1639"/>
      <c r="LH154" s="1639"/>
      <c r="LI154" s="1639"/>
      <c r="LJ154" s="1639"/>
      <c r="LK154" s="1639"/>
      <c r="LL154" s="1639"/>
      <c r="LM154" s="1639"/>
      <c r="LN154" s="1639"/>
      <c r="LO154" s="1639"/>
      <c r="LP154" s="1639"/>
    </row>
    <row r="155" s="1481" customFormat="1" ht="47" customHeight="1" spans="1:328">
      <c r="A155" s="1499">
        <v>45826</v>
      </c>
      <c r="B155" s="1500" t="s">
        <v>676</v>
      </c>
      <c r="C155" s="1501" t="s">
        <v>427</v>
      </c>
      <c r="D155" s="1502">
        <v>4500170501</v>
      </c>
      <c r="E155" s="2253"/>
      <c r="F155" s="1502" t="s">
        <v>677</v>
      </c>
      <c r="G155" s="1505" t="s">
        <v>76</v>
      </c>
      <c r="H155" s="1505" t="s">
        <v>76</v>
      </c>
      <c r="I155" s="1532" t="s">
        <v>77</v>
      </c>
      <c r="J155" s="1522">
        <v>3936</v>
      </c>
      <c r="K155" s="1534">
        <v>0</v>
      </c>
      <c r="L155" s="1534">
        <v>96</v>
      </c>
      <c r="M155" s="1534">
        <f t="shared" si="87"/>
        <v>41</v>
      </c>
      <c r="N155" s="1536">
        <v>45866</v>
      </c>
      <c r="O155" s="1536">
        <v>45862</v>
      </c>
      <c r="P155" s="1537"/>
      <c r="Q155" s="1562" t="s">
        <v>78</v>
      </c>
      <c r="R155" s="1563"/>
      <c r="S155" s="1563"/>
      <c r="T155" s="1563"/>
      <c r="U155" s="1563"/>
      <c r="V155" s="1532"/>
      <c r="W155" s="1532" t="s">
        <v>111</v>
      </c>
      <c r="X155" s="1565">
        <v>45834</v>
      </c>
      <c r="Y155" s="1589" t="s">
        <v>88</v>
      </c>
      <c r="Z155" s="1589" t="s">
        <v>678</v>
      </c>
      <c r="AA155" s="1589"/>
      <c r="AB155" s="1589"/>
      <c r="AC155" s="1580" t="s">
        <v>679</v>
      </c>
      <c r="AD155" s="1590" t="s">
        <v>680</v>
      </c>
      <c r="AE155" s="2277">
        <v>0.8709</v>
      </c>
      <c r="AF155" s="2278">
        <f t="shared" si="134"/>
        <v>3427.8624</v>
      </c>
      <c r="AG155" s="1504"/>
      <c r="AH155" s="1609" t="s">
        <v>81</v>
      </c>
      <c r="AI155" s="1799">
        <f t="shared" si="119"/>
        <v>3936</v>
      </c>
      <c r="AJ155" s="1609">
        <v>9</v>
      </c>
      <c r="AK155" s="1610">
        <f t="shared" si="135"/>
        <v>3936</v>
      </c>
      <c r="AL155" s="1610"/>
      <c r="AM155" s="1610">
        <f t="shared" si="136"/>
        <v>164</v>
      </c>
      <c r="AN155" s="1610"/>
      <c r="AO155" s="1610"/>
      <c r="AP155" s="1610"/>
      <c r="AQ155" s="1610"/>
      <c r="AR155" s="1610" t="s">
        <v>63</v>
      </c>
      <c r="AS155" s="1610">
        <f t="shared" si="107"/>
        <v>3936</v>
      </c>
      <c r="AT155" s="1610"/>
      <c r="AU155" s="1622">
        <f t="shared" si="137"/>
        <v>437.333333333333</v>
      </c>
      <c r="AV155" s="1622">
        <f t="shared" si="138"/>
        <v>437.333333333333</v>
      </c>
      <c r="AW155" s="1622">
        <f t="shared" si="139"/>
        <v>437.333333333333</v>
      </c>
      <c r="AX155" s="1622">
        <f t="shared" si="140"/>
        <v>437.333333333333</v>
      </c>
      <c r="AY155" s="1622">
        <f t="shared" si="141"/>
        <v>437.333333333333</v>
      </c>
      <c r="AZ155" s="1622">
        <f t="shared" si="142"/>
        <v>437.333333333333</v>
      </c>
      <c r="BA155" s="1622">
        <f t="shared" si="143"/>
        <v>437.333333333333</v>
      </c>
      <c r="BB155" s="1622">
        <f t="shared" si="144"/>
        <v>437.333333333333</v>
      </c>
      <c r="BC155" s="1622">
        <f t="shared" si="145"/>
        <v>437.333333333333</v>
      </c>
      <c r="BD155" s="1622">
        <f t="shared" si="130"/>
        <v>419.111111111111</v>
      </c>
      <c r="BE155" s="1622">
        <f t="shared" si="131"/>
        <v>18.2222222222222</v>
      </c>
      <c r="BF155" s="1534"/>
      <c r="BG155" s="1638"/>
      <c r="BH155" s="1639"/>
      <c r="BI155" s="1639"/>
      <c r="BJ155" s="1639"/>
      <c r="BK155" s="1639"/>
      <c r="BL155" s="1639"/>
      <c r="BM155" s="1639"/>
      <c r="BN155" s="1639"/>
      <c r="BO155" s="1639"/>
      <c r="BP155" s="1639"/>
      <c r="BQ155" s="1639"/>
      <c r="BR155" s="1639"/>
      <c r="BS155" s="1639"/>
      <c r="BT155" s="1639"/>
      <c r="BU155" s="1639"/>
      <c r="BV155" s="1639"/>
      <c r="BW155" s="1639"/>
      <c r="BX155" s="1639"/>
      <c r="BY155" s="1639"/>
      <c r="BZ155" s="1639"/>
      <c r="CA155" s="1639"/>
      <c r="CB155" s="1639"/>
      <c r="CC155" s="1639"/>
      <c r="CD155" s="1639"/>
      <c r="CE155" s="1639"/>
      <c r="CF155" s="1639"/>
      <c r="CG155" s="1639"/>
      <c r="CH155" s="1639"/>
      <c r="CI155" s="1639"/>
      <c r="CJ155" s="1639"/>
      <c r="CK155" s="1639"/>
      <c r="CL155" s="1639"/>
      <c r="CM155" s="1639"/>
      <c r="CN155" s="1639"/>
      <c r="CO155" s="1639"/>
      <c r="CP155" s="1639"/>
      <c r="CQ155" s="1639"/>
      <c r="CR155" s="1639"/>
      <c r="CS155" s="1639"/>
      <c r="CT155" s="1639"/>
      <c r="CU155" s="1639"/>
      <c r="CV155" s="1639"/>
      <c r="CW155" s="1639"/>
      <c r="CX155" s="1639"/>
      <c r="CY155" s="1639"/>
      <c r="CZ155" s="1639"/>
      <c r="DA155" s="1639"/>
      <c r="DB155" s="1639"/>
      <c r="DC155" s="1639"/>
      <c r="DD155" s="1639"/>
      <c r="DE155" s="1639"/>
      <c r="DF155" s="1639"/>
      <c r="DG155" s="1639"/>
      <c r="DH155" s="1639"/>
      <c r="DI155" s="1639"/>
      <c r="DJ155" s="1639"/>
      <c r="DK155" s="1639"/>
      <c r="DL155" s="1639"/>
      <c r="DM155" s="1639"/>
      <c r="DN155" s="1639"/>
      <c r="DO155" s="1639"/>
      <c r="DP155" s="1639"/>
      <c r="DQ155" s="1639"/>
      <c r="DR155" s="1639"/>
      <c r="DS155" s="1639"/>
      <c r="DT155" s="1639"/>
      <c r="DU155" s="1639"/>
      <c r="DV155" s="1639"/>
      <c r="DW155" s="1639"/>
      <c r="DX155" s="1639"/>
      <c r="DY155" s="1639"/>
      <c r="DZ155" s="1639"/>
      <c r="EA155" s="1639"/>
      <c r="EB155" s="1639"/>
      <c r="EC155" s="1639"/>
      <c r="ED155" s="1639"/>
      <c r="EE155" s="1639"/>
      <c r="EF155" s="1639"/>
      <c r="EG155" s="1639"/>
      <c r="EH155" s="1639"/>
      <c r="EI155" s="1639"/>
      <c r="EJ155" s="1639"/>
      <c r="EK155" s="1639"/>
      <c r="EL155" s="1639"/>
      <c r="EM155" s="1639"/>
      <c r="EN155" s="1639"/>
      <c r="EO155" s="1639"/>
      <c r="EP155" s="1639"/>
      <c r="EQ155" s="1639"/>
      <c r="ER155" s="1639"/>
      <c r="ES155" s="1639"/>
      <c r="ET155" s="1639"/>
      <c r="EU155" s="1639"/>
      <c r="EV155" s="1639"/>
      <c r="EW155" s="1639"/>
      <c r="EX155" s="1639"/>
      <c r="EY155" s="1639"/>
      <c r="EZ155" s="1639"/>
      <c r="FA155" s="1639"/>
      <c r="FB155" s="1639"/>
      <c r="FC155" s="1639"/>
      <c r="FD155" s="1639"/>
      <c r="FE155" s="1639"/>
      <c r="FF155" s="1639"/>
      <c r="FG155" s="1639"/>
      <c r="FH155" s="1639"/>
      <c r="FI155" s="1639"/>
      <c r="FJ155" s="1639"/>
      <c r="FK155" s="1639"/>
      <c r="FL155" s="1639"/>
      <c r="FM155" s="1639"/>
      <c r="FN155" s="1639"/>
      <c r="FO155" s="1639"/>
      <c r="FP155" s="1639"/>
      <c r="FQ155" s="1639"/>
      <c r="FR155" s="1639"/>
      <c r="FS155" s="1639"/>
      <c r="FT155" s="1639"/>
      <c r="FU155" s="1639"/>
      <c r="FV155" s="1639"/>
      <c r="FW155" s="1639"/>
      <c r="FX155" s="1639"/>
      <c r="FY155" s="1639"/>
      <c r="FZ155" s="1639"/>
      <c r="GA155" s="1639"/>
      <c r="GB155" s="1639"/>
      <c r="GC155" s="1639"/>
      <c r="GD155" s="1639"/>
      <c r="GE155" s="1639"/>
      <c r="GF155" s="1639"/>
      <c r="GG155" s="1639"/>
      <c r="GH155" s="1639"/>
      <c r="GI155" s="1639"/>
      <c r="GJ155" s="1639"/>
      <c r="GK155" s="1639"/>
      <c r="GL155" s="1639"/>
      <c r="GM155" s="1639"/>
      <c r="GN155" s="1639"/>
      <c r="GO155" s="1639"/>
      <c r="GP155" s="1639"/>
      <c r="GQ155" s="1639"/>
      <c r="GR155" s="1639"/>
      <c r="GS155" s="1639"/>
      <c r="GT155" s="1639"/>
      <c r="GU155" s="1639"/>
      <c r="GV155" s="1639"/>
      <c r="GW155" s="1639"/>
      <c r="GX155" s="1639"/>
      <c r="GY155" s="1639"/>
      <c r="GZ155" s="1639"/>
      <c r="HA155" s="1639"/>
      <c r="HB155" s="1639"/>
      <c r="HC155" s="1639"/>
      <c r="HD155" s="1639"/>
      <c r="HE155" s="1639"/>
      <c r="HF155" s="1639"/>
      <c r="HG155" s="1639"/>
      <c r="HH155" s="1639"/>
      <c r="HI155" s="1639"/>
      <c r="HJ155" s="1639"/>
      <c r="HK155" s="1639"/>
      <c r="HL155" s="1639"/>
      <c r="HM155" s="1639"/>
      <c r="HN155" s="1639"/>
      <c r="HO155" s="1639"/>
      <c r="HP155" s="1639"/>
      <c r="HQ155" s="1639"/>
      <c r="HR155" s="1639"/>
      <c r="HS155" s="1639"/>
      <c r="HT155" s="1639"/>
      <c r="HU155" s="1639"/>
      <c r="HV155" s="1639"/>
      <c r="HW155" s="1639"/>
      <c r="HX155" s="1639"/>
      <c r="HY155" s="1639"/>
      <c r="HZ155" s="1639"/>
      <c r="IA155" s="1639"/>
      <c r="IB155" s="1639"/>
      <c r="IC155" s="1639"/>
      <c r="ID155" s="1639"/>
      <c r="IE155" s="1639"/>
      <c r="IF155" s="1639"/>
      <c r="IG155" s="1639"/>
      <c r="IH155" s="1639"/>
      <c r="II155" s="1639"/>
      <c r="IJ155" s="1639"/>
      <c r="IK155" s="1639"/>
      <c r="IL155" s="1639"/>
      <c r="IM155" s="1639"/>
      <c r="IN155" s="1639"/>
      <c r="IO155" s="1639"/>
      <c r="IP155" s="1639"/>
      <c r="IQ155" s="1639"/>
      <c r="IR155" s="1639"/>
      <c r="IS155" s="1639"/>
      <c r="IT155" s="1639"/>
      <c r="IU155" s="1639"/>
      <c r="IV155" s="1639"/>
      <c r="IW155" s="1639"/>
      <c r="IX155" s="1639"/>
      <c r="IY155" s="1639"/>
      <c r="IZ155" s="1639"/>
      <c r="JA155" s="1639"/>
      <c r="JB155" s="1639"/>
      <c r="JC155" s="1639"/>
      <c r="JD155" s="1639"/>
      <c r="JE155" s="1639"/>
      <c r="JF155" s="1639"/>
      <c r="JG155" s="1639"/>
      <c r="JH155" s="1639"/>
      <c r="JI155" s="1639"/>
      <c r="JJ155" s="1639"/>
      <c r="JK155" s="1639"/>
      <c r="JL155" s="1639"/>
      <c r="JM155" s="1639"/>
      <c r="JN155" s="1639"/>
      <c r="JO155" s="1639"/>
      <c r="JP155" s="1639"/>
      <c r="JQ155" s="1639"/>
      <c r="JR155" s="1639"/>
      <c r="JS155" s="1639"/>
      <c r="JT155" s="1639"/>
      <c r="JU155" s="1639"/>
      <c r="JV155" s="1639"/>
      <c r="JW155" s="1639"/>
      <c r="JX155" s="1639"/>
      <c r="JY155" s="1639"/>
      <c r="JZ155" s="1639"/>
      <c r="KA155" s="1639"/>
      <c r="KB155" s="1639"/>
      <c r="KC155" s="1639"/>
      <c r="KD155" s="1639"/>
      <c r="KE155" s="1639"/>
      <c r="KF155" s="1639"/>
      <c r="KG155" s="1639"/>
      <c r="KH155" s="1639"/>
      <c r="KI155" s="1639"/>
      <c r="KJ155" s="1639"/>
      <c r="KK155" s="1639"/>
      <c r="KL155" s="1639"/>
      <c r="KM155" s="1639"/>
      <c r="KN155" s="1639"/>
      <c r="KO155" s="1639"/>
      <c r="KP155" s="1639"/>
      <c r="KQ155" s="1639"/>
      <c r="KR155" s="1639"/>
      <c r="KS155" s="1639"/>
      <c r="KT155" s="1639"/>
      <c r="KU155" s="1639"/>
      <c r="KV155" s="1639"/>
      <c r="KW155" s="1639"/>
      <c r="KX155" s="1639"/>
      <c r="KY155" s="1639"/>
      <c r="KZ155" s="1639"/>
      <c r="LA155" s="1639"/>
      <c r="LB155" s="1639"/>
      <c r="LC155" s="1639"/>
      <c r="LD155" s="1639"/>
      <c r="LE155" s="1639"/>
      <c r="LF155" s="1639"/>
      <c r="LG155" s="1639"/>
      <c r="LH155" s="1639"/>
      <c r="LI155" s="1639"/>
      <c r="LJ155" s="1639"/>
      <c r="LK155" s="1639"/>
      <c r="LL155" s="1639"/>
      <c r="LM155" s="1639"/>
      <c r="LN155" s="1639"/>
      <c r="LO155" s="1639"/>
      <c r="LP155" s="1639"/>
    </row>
    <row r="156" s="1481" customFormat="1" ht="47" customHeight="1" spans="1:328">
      <c r="A156" s="1499">
        <v>45831</v>
      </c>
      <c r="B156" s="1500" t="s">
        <v>681</v>
      </c>
      <c r="C156" s="1501" t="s">
        <v>682</v>
      </c>
      <c r="D156" s="1502">
        <v>4500170988</v>
      </c>
      <c r="E156" s="1503" t="s">
        <v>683</v>
      </c>
      <c r="F156" s="1502" t="s">
        <v>684</v>
      </c>
      <c r="G156" s="1505" t="s">
        <v>76</v>
      </c>
      <c r="H156" s="1505" t="s">
        <v>76</v>
      </c>
      <c r="I156" s="1532" t="s">
        <v>77</v>
      </c>
      <c r="J156" s="1522">
        <v>5760</v>
      </c>
      <c r="K156" s="1534">
        <v>0</v>
      </c>
      <c r="L156" s="1534">
        <v>96</v>
      </c>
      <c r="M156" s="1534">
        <f t="shared" si="87"/>
        <v>60</v>
      </c>
      <c r="N156" s="1536">
        <v>45866</v>
      </c>
      <c r="O156" s="1536">
        <v>45862</v>
      </c>
      <c r="P156" s="1537"/>
      <c r="Q156" s="1562" t="s">
        <v>78</v>
      </c>
      <c r="R156" s="1563"/>
      <c r="S156" s="1563"/>
      <c r="T156" s="1563"/>
      <c r="U156" s="1563"/>
      <c r="V156" s="1532"/>
      <c r="W156" s="2308" t="s">
        <v>111</v>
      </c>
      <c r="X156" s="1565">
        <v>45835</v>
      </c>
      <c r="Y156" s="1589" t="s">
        <v>88</v>
      </c>
      <c r="Z156" s="1589" t="s">
        <v>88</v>
      </c>
      <c r="AA156" s="1589"/>
      <c r="AB156" s="1589"/>
      <c r="AC156" s="1580" t="s">
        <v>685</v>
      </c>
      <c r="AD156" s="1590" t="s">
        <v>680</v>
      </c>
      <c r="AE156" s="2277">
        <v>0.8733</v>
      </c>
      <c r="AF156" s="2278">
        <f t="shared" si="134"/>
        <v>5030.208</v>
      </c>
      <c r="AG156" s="1504" t="s">
        <v>686</v>
      </c>
      <c r="AH156" s="1609" t="s">
        <v>81</v>
      </c>
      <c r="AI156" s="1799">
        <f t="shared" si="119"/>
        <v>5760</v>
      </c>
      <c r="AJ156" s="1609">
        <v>9</v>
      </c>
      <c r="AK156" s="1610">
        <f t="shared" si="135"/>
        <v>5760</v>
      </c>
      <c r="AL156" s="1610"/>
      <c r="AM156" s="1610">
        <f t="shared" si="136"/>
        <v>240</v>
      </c>
      <c r="AN156" s="1610"/>
      <c r="AO156" s="1610"/>
      <c r="AP156" s="1610"/>
      <c r="AQ156" s="1610"/>
      <c r="AR156" s="1610" t="s">
        <v>63</v>
      </c>
      <c r="AS156" s="1610">
        <f t="shared" si="107"/>
        <v>5760</v>
      </c>
      <c r="AT156" s="1610"/>
      <c r="AU156" s="1622">
        <f t="shared" si="137"/>
        <v>640</v>
      </c>
      <c r="AV156" s="1622">
        <f t="shared" si="138"/>
        <v>640</v>
      </c>
      <c r="AW156" s="1622">
        <f t="shared" si="139"/>
        <v>640</v>
      </c>
      <c r="AX156" s="1622">
        <f t="shared" si="140"/>
        <v>640</v>
      </c>
      <c r="AY156" s="1622">
        <f t="shared" si="141"/>
        <v>640</v>
      </c>
      <c r="AZ156" s="1622">
        <f t="shared" si="142"/>
        <v>640</v>
      </c>
      <c r="BA156" s="1622">
        <f t="shared" si="143"/>
        <v>640</v>
      </c>
      <c r="BB156" s="1622">
        <f t="shared" si="144"/>
        <v>640</v>
      </c>
      <c r="BC156" s="1622">
        <f t="shared" si="145"/>
        <v>640</v>
      </c>
      <c r="BD156" s="1622">
        <f t="shared" si="130"/>
        <v>613.333333333333</v>
      </c>
      <c r="BE156" s="1622">
        <f t="shared" si="131"/>
        <v>26.6666666666667</v>
      </c>
      <c r="BF156" s="1534"/>
      <c r="BG156" s="1638"/>
      <c r="BH156" s="1639"/>
      <c r="BI156" s="1639"/>
      <c r="BJ156" s="1639"/>
      <c r="BK156" s="1639"/>
      <c r="BL156" s="1639"/>
      <c r="BM156" s="1639"/>
      <c r="BN156" s="1639"/>
      <c r="BO156" s="1639"/>
      <c r="BP156" s="1639"/>
      <c r="BQ156" s="1639"/>
      <c r="BR156" s="1639"/>
      <c r="BS156" s="1639"/>
      <c r="BT156" s="1639"/>
      <c r="BU156" s="1639"/>
      <c r="BV156" s="1639"/>
      <c r="BW156" s="1639"/>
      <c r="BX156" s="1639"/>
      <c r="BY156" s="1639"/>
      <c r="BZ156" s="1639"/>
      <c r="CA156" s="1639"/>
      <c r="CB156" s="1639"/>
      <c r="CC156" s="1639"/>
      <c r="CD156" s="1639"/>
      <c r="CE156" s="1639"/>
      <c r="CF156" s="1639"/>
      <c r="CG156" s="1639"/>
      <c r="CH156" s="1639"/>
      <c r="CI156" s="1639"/>
      <c r="CJ156" s="1639"/>
      <c r="CK156" s="1639"/>
      <c r="CL156" s="1639"/>
      <c r="CM156" s="1639"/>
      <c r="CN156" s="1639"/>
      <c r="CO156" s="1639"/>
      <c r="CP156" s="1639"/>
      <c r="CQ156" s="1639"/>
      <c r="CR156" s="1639"/>
      <c r="CS156" s="1639"/>
      <c r="CT156" s="1639"/>
      <c r="CU156" s="1639"/>
      <c r="CV156" s="1639"/>
      <c r="CW156" s="1639"/>
      <c r="CX156" s="1639"/>
      <c r="CY156" s="1639"/>
      <c r="CZ156" s="1639"/>
      <c r="DA156" s="1639"/>
      <c r="DB156" s="1639"/>
      <c r="DC156" s="1639"/>
      <c r="DD156" s="1639"/>
      <c r="DE156" s="1639"/>
      <c r="DF156" s="1639"/>
      <c r="DG156" s="1639"/>
      <c r="DH156" s="1639"/>
      <c r="DI156" s="1639"/>
      <c r="DJ156" s="1639"/>
      <c r="DK156" s="1639"/>
      <c r="DL156" s="1639"/>
      <c r="DM156" s="1639"/>
      <c r="DN156" s="1639"/>
      <c r="DO156" s="1639"/>
      <c r="DP156" s="1639"/>
      <c r="DQ156" s="1639"/>
      <c r="DR156" s="1639"/>
      <c r="DS156" s="1639"/>
      <c r="DT156" s="1639"/>
      <c r="DU156" s="1639"/>
      <c r="DV156" s="1639"/>
      <c r="DW156" s="1639"/>
      <c r="DX156" s="1639"/>
      <c r="DY156" s="1639"/>
      <c r="DZ156" s="1639"/>
      <c r="EA156" s="1639"/>
      <c r="EB156" s="1639"/>
      <c r="EC156" s="1639"/>
      <c r="ED156" s="1639"/>
      <c r="EE156" s="1639"/>
      <c r="EF156" s="1639"/>
      <c r="EG156" s="1639"/>
      <c r="EH156" s="1639"/>
      <c r="EI156" s="1639"/>
      <c r="EJ156" s="1639"/>
      <c r="EK156" s="1639"/>
      <c r="EL156" s="1639"/>
      <c r="EM156" s="1639"/>
      <c r="EN156" s="1639"/>
      <c r="EO156" s="1639"/>
      <c r="EP156" s="1639"/>
      <c r="EQ156" s="1639"/>
      <c r="ER156" s="1639"/>
      <c r="ES156" s="1639"/>
      <c r="ET156" s="1639"/>
      <c r="EU156" s="1639"/>
      <c r="EV156" s="1639"/>
      <c r="EW156" s="1639"/>
      <c r="EX156" s="1639"/>
      <c r="EY156" s="1639"/>
      <c r="EZ156" s="1639"/>
      <c r="FA156" s="1639"/>
      <c r="FB156" s="1639"/>
      <c r="FC156" s="1639"/>
      <c r="FD156" s="1639"/>
      <c r="FE156" s="1639"/>
      <c r="FF156" s="1639"/>
      <c r="FG156" s="1639"/>
      <c r="FH156" s="1639"/>
      <c r="FI156" s="1639"/>
      <c r="FJ156" s="1639"/>
      <c r="FK156" s="1639"/>
      <c r="FL156" s="1639"/>
      <c r="FM156" s="1639"/>
      <c r="FN156" s="1639"/>
      <c r="FO156" s="1639"/>
      <c r="FP156" s="1639"/>
      <c r="FQ156" s="1639"/>
      <c r="FR156" s="1639"/>
      <c r="FS156" s="1639"/>
      <c r="FT156" s="1639"/>
      <c r="FU156" s="1639"/>
      <c r="FV156" s="1639"/>
      <c r="FW156" s="1639"/>
      <c r="FX156" s="1639"/>
      <c r="FY156" s="1639"/>
      <c r="FZ156" s="1639"/>
      <c r="GA156" s="1639"/>
      <c r="GB156" s="1639"/>
      <c r="GC156" s="1639"/>
      <c r="GD156" s="1639"/>
      <c r="GE156" s="1639"/>
      <c r="GF156" s="1639"/>
      <c r="GG156" s="1639"/>
      <c r="GH156" s="1639"/>
      <c r="GI156" s="1639"/>
      <c r="GJ156" s="1639"/>
      <c r="GK156" s="1639"/>
      <c r="GL156" s="1639"/>
      <c r="GM156" s="1639"/>
      <c r="GN156" s="1639"/>
      <c r="GO156" s="1639"/>
      <c r="GP156" s="1639"/>
      <c r="GQ156" s="1639"/>
      <c r="GR156" s="1639"/>
      <c r="GS156" s="1639"/>
      <c r="GT156" s="1639"/>
      <c r="GU156" s="1639"/>
      <c r="GV156" s="1639"/>
      <c r="GW156" s="1639"/>
      <c r="GX156" s="1639"/>
      <c r="GY156" s="1639"/>
      <c r="GZ156" s="1639"/>
      <c r="HA156" s="1639"/>
      <c r="HB156" s="1639"/>
      <c r="HC156" s="1639"/>
      <c r="HD156" s="1639"/>
      <c r="HE156" s="1639"/>
      <c r="HF156" s="1639"/>
      <c r="HG156" s="1639"/>
      <c r="HH156" s="1639"/>
      <c r="HI156" s="1639"/>
      <c r="HJ156" s="1639"/>
      <c r="HK156" s="1639"/>
      <c r="HL156" s="1639"/>
      <c r="HM156" s="1639"/>
      <c r="HN156" s="1639"/>
      <c r="HO156" s="1639"/>
      <c r="HP156" s="1639"/>
      <c r="HQ156" s="1639"/>
      <c r="HR156" s="1639"/>
      <c r="HS156" s="1639"/>
      <c r="HT156" s="1639"/>
      <c r="HU156" s="1639"/>
      <c r="HV156" s="1639"/>
      <c r="HW156" s="1639"/>
      <c r="HX156" s="1639"/>
      <c r="HY156" s="1639"/>
      <c r="HZ156" s="1639"/>
      <c r="IA156" s="1639"/>
      <c r="IB156" s="1639"/>
      <c r="IC156" s="1639"/>
      <c r="ID156" s="1639"/>
      <c r="IE156" s="1639"/>
      <c r="IF156" s="1639"/>
      <c r="IG156" s="1639"/>
      <c r="IH156" s="1639"/>
      <c r="II156" s="1639"/>
      <c r="IJ156" s="1639"/>
      <c r="IK156" s="1639"/>
      <c r="IL156" s="1639"/>
      <c r="IM156" s="1639"/>
      <c r="IN156" s="1639"/>
      <c r="IO156" s="1639"/>
      <c r="IP156" s="1639"/>
      <c r="IQ156" s="1639"/>
      <c r="IR156" s="1639"/>
      <c r="IS156" s="1639"/>
      <c r="IT156" s="1639"/>
      <c r="IU156" s="1639"/>
      <c r="IV156" s="1639"/>
      <c r="IW156" s="1639"/>
      <c r="IX156" s="1639"/>
      <c r="IY156" s="1639"/>
      <c r="IZ156" s="1639"/>
      <c r="JA156" s="1639"/>
      <c r="JB156" s="1639"/>
      <c r="JC156" s="1639"/>
      <c r="JD156" s="1639"/>
      <c r="JE156" s="1639"/>
      <c r="JF156" s="1639"/>
      <c r="JG156" s="1639"/>
      <c r="JH156" s="1639"/>
      <c r="JI156" s="1639"/>
      <c r="JJ156" s="1639"/>
      <c r="JK156" s="1639"/>
      <c r="JL156" s="1639"/>
      <c r="JM156" s="1639"/>
      <c r="JN156" s="1639"/>
      <c r="JO156" s="1639"/>
      <c r="JP156" s="1639"/>
      <c r="JQ156" s="1639"/>
      <c r="JR156" s="1639"/>
      <c r="JS156" s="1639"/>
      <c r="JT156" s="1639"/>
      <c r="JU156" s="1639"/>
      <c r="JV156" s="1639"/>
      <c r="JW156" s="1639"/>
      <c r="JX156" s="1639"/>
      <c r="JY156" s="1639"/>
      <c r="JZ156" s="1639"/>
      <c r="KA156" s="1639"/>
      <c r="KB156" s="1639"/>
      <c r="KC156" s="1639"/>
      <c r="KD156" s="1639"/>
      <c r="KE156" s="1639"/>
      <c r="KF156" s="1639"/>
      <c r="KG156" s="1639"/>
      <c r="KH156" s="1639"/>
      <c r="KI156" s="1639"/>
      <c r="KJ156" s="1639"/>
      <c r="KK156" s="1639"/>
      <c r="KL156" s="1639"/>
      <c r="KM156" s="1639"/>
      <c r="KN156" s="1639"/>
      <c r="KO156" s="1639"/>
      <c r="KP156" s="1639"/>
      <c r="KQ156" s="1639"/>
      <c r="KR156" s="1639"/>
      <c r="KS156" s="1639"/>
      <c r="KT156" s="1639"/>
      <c r="KU156" s="1639"/>
      <c r="KV156" s="1639"/>
      <c r="KW156" s="1639"/>
      <c r="KX156" s="1639"/>
      <c r="KY156" s="1639"/>
      <c r="KZ156" s="1639"/>
      <c r="LA156" s="1639"/>
      <c r="LB156" s="1639"/>
      <c r="LC156" s="1639"/>
      <c r="LD156" s="1639"/>
      <c r="LE156" s="1639"/>
      <c r="LF156" s="1639"/>
      <c r="LG156" s="1639"/>
      <c r="LH156" s="1639"/>
      <c r="LI156" s="1639"/>
      <c r="LJ156" s="1639"/>
      <c r="LK156" s="1639"/>
      <c r="LL156" s="1639"/>
      <c r="LM156" s="1639"/>
      <c r="LN156" s="1639"/>
      <c r="LO156" s="1639"/>
      <c r="LP156" s="1639"/>
    </row>
    <row r="157" s="1481" customFormat="1" ht="47" customHeight="1" spans="1:328">
      <c r="A157" s="1499">
        <v>45813</v>
      </c>
      <c r="B157" s="1500" t="s">
        <v>527</v>
      </c>
      <c r="C157" s="1501" t="s">
        <v>98</v>
      </c>
      <c r="D157" s="1502">
        <v>4500168947</v>
      </c>
      <c r="E157" s="1503" t="s">
        <v>687</v>
      </c>
      <c r="F157" s="1502" t="s">
        <v>688</v>
      </c>
      <c r="G157" s="1505" t="s">
        <v>76</v>
      </c>
      <c r="H157" s="1505" t="s">
        <v>76</v>
      </c>
      <c r="I157" s="1532" t="s">
        <v>77</v>
      </c>
      <c r="J157" s="1522">
        <v>480</v>
      </c>
      <c r="K157" s="1534">
        <v>0</v>
      </c>
      <c r="L157" s="1534">
        <v>96</v>
      </c>
      <c r="M157" s="1534">
        <f t="shared" si="87"/>
        <v>5</v>
      </c>
      <c r="N157" s="1536">
        <v>45868</v>
      </c>
      <c r="O157" s="1536">
        <f>N157-4</f>
        <v>45864</v>
      </c>
      <c r="P157" s="1537"/>
      <c r="Q157" s="1562" t="s">
        <v>78</v>
      </c>
      <c r="R157" s="1563"/>
      <c r="S157" s="1563"/>
      <c r="T157" s="1563"/>
      <c r="U157" s="1563"/>
      <c r="V157" s="1532"/>
      <c r="W157" s="2308" t="s">
        <v>111</v>
      </c>
      <c r="X157" s="1565">
        <v>45817</v>
      </c>
      <c r="Y157" s="1589" t="s">
        <v>88</v>
      </c>
      <c r="Z157" s="1589" t="s">
        <v>592</v>
      </c>
      <c r="AA157" s="1589"/>
      <c r="AB157" s="1589"/>
      <c r="AC157" s="1580" t="s">
        <v>593</v>
      </c>
      <c r="AD157" s="1590" t="s">
        <v>531</v>
      </c>
      <c r="AE157" s="2277">
        <v>0.8709</v>
      </c>
      <c r="AF157" s="2278">
        <f t="shared" si="134"/>
        <v>418.032</v>
      </c>
      <c r="AG157" s="1504"/>
      <c r="AH157" s="1609" t="s">
        <v>81</v>
      </c>
      <c r="AI157" s="1799">
        <f t="shared" si="119"/>
        <v>480</v>
      </c>
      <c r="AJ157" s="1609">
        <v>9</v>
      </c>
      <c r="AK157" s="1610">
        <f t="shared" si="135"/>
        <v>480</v>
      </c>
      <c r="AL157" s="1610"/>
      <c r="AM157" s="1610">
        <f t="shared" si="136"/>
        <v>20</v>
      </c>
      <c r="AN157" s="1610"/>
      <c r="AO157" s="1610"/>
      <c r="AP157" s="1610"/>
      <c r="AQ157" s="1610"/>
      <c r="AR157" s="1610" t="s">
        <v>63</v>
      </c>
      <c r="AS157" s="1610">
        <f t="shared" si="107"/>
        <v>480</v>
      </c>
      <c r="AT157" s="1610"/>
      <c r="AU157" s="1622">
        <f t="shared" si="137"/>
        <v>53.3333333333333</v>
      </c>
      <c r="AV157" s="1622">
        <f t="shared" si="138"/>
        <v>53.3333333333333</v>
      </c>
      <c r="AW157" s="1622">
        <f t="shared" si="139"/>
        <v>53.3333333333333</v>
      </c>
      <c r="AX157" s="1622">
        <f t="shared" si="140"/>
        <v>53.3333333333333</v>
      </c>
      <c r="AY157" s="1622">
        <f t="shared" si="141"/>
        <v>53.3333333333333</v>
      </c>
      <c r="AZ157" s="1622">
        <f t="shared" si="142"/>
        <v>53.3333333333333</v>
      </c>
      <c r="BA157" s="1622">
        <f t="shared" si="143"/>
        <v>53.3333333333333</v>
      </c>
      <c r="BB157" s="1622">
        <f t="shared" si="144"/>
        <v>53.3333333333333</v>
      </c>
      <c r="BC157" s="1622">
        <f t="shared" si="145"/>
        <v>53.3333333333333</v>
      </c>
      <c r="BD157" s="1622">
        <f t="shared" si="130"/>
        <v>51.1111111111111</v>
      </c>
      <c r="BE157" s="1622">
        <f t="shared" si="131"/>
        <v>2.22222222222222</v>
      </c>
      <c r="BF157" s="1534"/>
      <c r="BG157" s="1638"/>
      <c r="BH157" s="1639"/>
      <c r="BI157" s="1639"/>
      <c r="BJ157" s="1639"/>
      <c r="BK157" s="1639"/>
      <c r="BL157" s="1639"/>
      <c r="BM157" s="1639"/>
      <c r="BN157" s="1639"/>
      <c r="BO157" s="1639"/>
      <c r="BP157" s="1639"/>
      <c r="BQ157" s="1639"/>
      <c r="BR157" s="1639"/>
      <c r="BS157" s="1639"/>
      <c r="BT157" s="1639"/>
      <c r="BU157" s="1639"/>
      <c r="BV157" s="1639"/>
      <c r="BW157" s="1639"/>
      <c r="BX157" s="1639"/>
      <c r="BY157" s="1639"/>
      <c r="BZ157" s="1639"/>
      <c r="CA157" s="1639"/>
      <c r="CB157" s="1639"/>
      <c r="CC157" s="1639"/>
      <c r="CD157" s="1639"/>
      <c r="CE157" s="1639"/>
      <c r="CF157" s="1639"/>
      <c r="CG157" s="1639"/>
      <c r="CH157" s="1639"/>
      <c r="CI157" s="1639"/>
      <c r="CJ157" s="1639"/>
      <c r="CK157" s="1639"/>
      <c r="CL157" s="1639"/>
      <c r="CM157" s="1639"/>
      <c r="CN157" s="1639"/>
      <c r="CO157" s="1639"/>
      <c r="CP157" s="1639"/>
      <c r="CQ157" s="1639"/>
      <c r="CR157" s="1639"/>
      <c r="CS157" s="1639"/>
      <c r="CT157" s="1639"/>
      <c r="CU157" s="1639"/>
      <c r="CV157" s="1639"/>
      <c r="CW157" s="1639"/>
      <c r="CX157" s="1639"/>
      <c r="CY157" s="1639"/>
      <c r="CZ157" s="1639"/>
      <c r="DA157" s="1639"/>
      <c r="DB157" s="1639"/>
      <c r="DC157" s="1639"/>
      <c r="DD157" s="1639"/>
      <c r="DE157" s="1639"/>
      <c r="DF157" s="1639"/>
      <c r="DG157" s="1639"/>
      <c r="DH157" s="1639"/>
      <c r="DI157" s="1639"/>
      <c r="DJ157" s="1639"/>
      <c r="DK157" s="1639"/>
      <c r="DL157" s="1639"/>
      <c r="DM157" s="1639"/>
      <c r="DN157" s="1639"/>
      <c r="DO157" s="1639"/>
      <c r="DP157" s="1639"/>
      <c r="DQ157" s="1639"/>
      <c r="DR157" s="1639"/>
      <c r="DS157" s="1639"/>
      <c r="DT157" s="1639"/>
      <c r="DU157" s="1639"/>
      <c r="DV157" s="1639"/>
      <c r="DW157" s="1639"/>
      <c r="DX157" s="1639"/>
      <c r="DY157" s="1639"/>
      <c r="DZ157" s="1639"/>
      <c r="EA157" s="1639"/>
      <c r="EB157" s="1639"/>
      <c r="EC157" s="1639"/>
      <c r="ED157" s="1639"/>
      <c r="EE157" s="1639"/>
      <c r="EF157" s="1639"/>
      <c r="EG157" s="1639"/>
      <c r="EH157" s="1639"/>
      <c r="EI157" s="1639"/>
      <c r="EJ157" s="1639"/>
      <c r="EK157" s="1639"/>
      <c r="EL157" s="1639"/>
      <c r="EM157" s="1639"/>
      <c r="EN157" s="1639"/>
      <c r="EO157" s="1639"/>
      <c r="EP157" s="1639"/>
      <c r="EQ157" s="1639"/>
      <c r="ER157" s="1639"/>
      <c r="ES157" s="1639"/>
      <c r="ET157" s="1639"/>
      <c r="EU157" s="1639"/>
      <c r="EV157" s="1639"/>
      <c r="EW157" s="1639"/>
      <c r="EX157" s="1639"/>
      <c r="EY157" s="1639"/>
      <c r="EZ157" s="1639"/>
      <c r="FA157" s="1639"/>
      <c r="FB157" s="1639"/>
      <c r="FC157" s="1639"/>
      <c r="FD157" s="1639"/>
      <c r="FE157" s="1639"/>
      <c r="FF157" s="1639"/>
      <c r="FG157" s="1639"/>
      <c r="FH157" s="1639"/>
      <c r="FI157" s="1639"/>
      <c r="FJ157" s="1639"/>
      <c r="FK157" s="1639"/>
      <c r="FL157" s="1639"/>
      <c r="FM157" s="1639"/>
      <c r="FN157" s="1639"/>
      <c r="FO157" s="1639"/>
      <c r="FP157" s="1639"/>
      <c r="FQ157" s="1639"/>
      <c r="FR157" s="1639"/>
      <c r="FS157" s="1639"/>
      <c r="FT157" s="1639"/>
      <c r="FU157" s="1639"/>
      <c r="FV157" s="1639"/>
      <c r="FW157" s="1639"/>
      <c r="FX157" s="1639"/>
      <c r="FY157" s="1639"/>
      <c r="FZ157" s="1639"/>
      <c r="GA157" s="1639"/>
      <c r="GB157" s="1639"/>
      <c r="GC157" s="1639"/>
      <c r="GD157" s="1639"/>
      <c r="GE157" s="1639"/>
      <c r="GF157" s="1639"/>
      <c r="GG157" s="1639"/>
      <c r="GH157" s="1639"/>
      <c r="GI157" s="1639"/>
      <c r="GJ157" s="1639"/>
      <c r="GK157" s="1639"/>
      <c r="GL157" s="1639"/>
      <c r="GM157" s="1639"/>
      <c r="GN157" s="1639"/>
      <c r="GO157" s="1639"/>
      <c r="GP157" s="1639"/>
      <c r="GQ157" s="1639"/>
      <c r="GR157" s="1639"/>
      <c r="GS157" s="1639"/>
      <c r="GT157" s="1639"/>
      <c r="GU157" s="1639"/>
      <c r="GV157" s="1639"/>
      <c r="GW157" s="1639"/>
      <c r="GX157" s="1639"/>
      <c r="GY157" s="1639"/>
      <c r="GZ157" s="1639"/>
      <c r="HA157" s="1639"/>
      <c r="HB157" s="1639"/>
      <c r="HC157" s="1639"/>
      <c r="HD157" s="1639"/>
      <c r="HE157" s="1639"/>
      <c r="HF157" s="1639"/>
      <c r="HG157" s="1639"/>
      <c r="HH157" s="1639"/>
      <c r="HI157" s="1639"/>
      <c r="HJ157" s="1639"/>
      <c r="HK157" s="1639"/>
      <c r="HL157" s="1639"/>
      <c r="HM157" s="1639"/>
      <c r="HN157" s="1639"/>
      <c r="HO157" s="1639"/>
      <c r="HP157" s="1639"/>
      <c r="HQ157" s="1639"/>
      <c r="HR157" s="1639"/>
      <c r="HS157" s="1639"/>
      <c r="HT157" s="1639"/>
      <c r="HU157" s="1639"/>
      <c r="HV157" s="1639"/>
      <c r="HW157" s="1639"/>
      <c r="HX157" s="1639"/>
      <c r="HY157" s="1639"/>
      <c r="HZ157" s="1639"/>
      <c r="IA157" s="1639"/>
      <c r="IB157" s="1639"/>
      <c r="IC157" s="1639"/>
      <c r="ID157" s="1639"/>
      <c r="IE157" s="1639"/>
      <c r="IF157" s="1639"/>
      <c r="IG157" s="1639"/>
      <c r="IH157" s="1639"/>
      <c r="II157" s="1639"/>
      <c r="IJ157" s="1639"/>
      <c r="IK157" s="1639"/>
      <c r="IL157" s="1639"/>
      <c r="IM157" s="1639"/>
      <c r="IN157" s="1639"/>
      <c r="IO157" s="1639"/>
      <c r="IP157" s="1639"/>
      <c r="IQ157" s="1639"/>
      <c r="IR157" s="1639"/>
      <c r="IS157" s="1639"/>
      <c r="IT157" s="1639"/>
      <c r="IU157" s="1639"/>
      <c r="IV157" s="1639"/>
      <c r="IW157" s="1639"/>
      <c r="IX157" s="1639"/>
      <c r="IY157" s="1639"/>
      <c r="IZ157" s="1639"/>
      <c r="JA157" s="1639"/>
      <c r="JB157" s="1639"/>
      <c r="JC157" s="1639"/>
      <c r="JD157" s="1639"/>
      <c r="JE157" s="1639"/>
      <c r="JF157" s="1639"/>
      <c r="JG157" s="1639"/>
      <c r="JH157" s="1639"/>
      <c r="JI157" s="1639"/>
      <c r="JJ157" s="1639"/>
      <c r="JK157" s="1639"/>
      <c r="JL157" s="1639"/>
      <c r="JM157" s="1639"/>
      <c r="JN157" s="1639"/>
      <c r="JO157" s="1639"/>
      <c r="JP157" s="1639"/>
      <c r="JQ157" s="1639"/>
      <c r="JR157" s="1639"/>
      <c r="JS157" s="1639"/>
      <c r="JT157" s="1639"/>
      <c r="JU157" s="1639"/>
      <c r="JV157" s="1639"/>
      <c r="JW157" s="1639"/>
      <c r="JX157" s="1639"/>
      <c r="JY157" s="1639"/>
      <c r="JZ157" s="1639"/>
      <c r="KA157" s="1639"/>
      <c r="KB157" s="1639"/>
      <c r="KC157" s="1639"/>
      <c r="KD157" s="1639"/>
      <c r="KE157" s="1639"/>
      <c r="KF157" s="1639"/>
      <c r="KG157" s="1639"/>
      <c r="KH157" s="1639"/>
      <c r="KI157" s="1639"/>
      <c r="KJ157" s="1639"/>
      <c r="KK157" s="1639"/>
      <c r="KL157" s="1639"/>
      <c r="KM157" s="1639"/>
      <c r="KN157" s="1639"/>
      <c r="KO157" s="1639"/>
      <c r="KP157" s="1639"/>
      <c r="KQ157" s="1639"/>
      <c r="KR157" s="1639"/>
      <c r="KS157" s="1639"/>
      <c r="KT157" s="1639"/>
      <c r="KU157" s="1639"/>
      <c r="KV157" s="1639"/>
      <c r="KW157" s="1639"/>
      <c r="KX157" s="1639"/>
      <c r="KY157" s="1639"/>
      <c r="KZ157" s="1639"/>
      <c r="LA157" s="1639"/>
      <c r="LB157" s="1639"/>
      <c r="LC157" s="1639"/>
      <c r="LD157" s="1639"/>
      <c r="LE157" s="1639"/>
      <c r="LF157" s="1639"/>
      <c r="LG157" s="1639"/>
      <c r="LH157" s="1639"/>
      <c r="LI157" s="1639"/>
      <c r="LJ157" s="1639"/>
      <c r="LK157" s="1639"/>
      <c r="LL157" s="1639"/>
      <c r="LM157" s="1639"/>
      <c r="LN157" s="1639"/>
      <c r="LO157" s="1639"/>
      <c r="LP157" s="1639"/>
    </row>
    <row r="158" s="1481" customFormat="1" ht="47" customHeight="1" spans="1:328">
      <c r="A158" s="1499">
        <v>45833</v>
      </c>
      <c r="B158" s="1500" t="s">
        <v>689</v>
      </c>
      <c r="C158" s="1501" t="s">
        <v>690</v>
      </c>
      <c r="D158" s="1502">
        <v>4500171262</v>
      </c>
      <c r="E158" s="1503" t="s">
        <v>691</v>
      </c>
      <c r="F158" s="1502" t="s">
        <v>692</v>
      </c>
      <c r="G158" s="1505" t="s">
        <v>101</v>
      </c>
      <c r="H158" s="1505" t="s">
        <v>101</v>
      </c>
      <c r="I158" s="1532" t="s">
        <v>110</v>
      </c>
      <c r="J158" s="1522">
        <v>2016</v>
      </c>
      <c r="K158" s="1534">
        <v>0</v>
      </c>
      <c r="L158" s="1534">
        <v>24</v>
      </c>
      <c r="M158" s="1534">
        <f t="shared" si="87"/>
        <v>84</v>
      </c>
      <c r="N158" s="1536">
        <v>45873</v>
      </c>
      <c r="O158" s="1536">
        <f>N158-4</f>
        <v>45869</v>
      </c>
      <c r="P158" s="1537" t="s">
        <v>693</v>
      </c>
      <c r="Q158" s="1562" t="s">
        <v>78</v>
      </c>
      <c r="R158" s="1563"/>
      <c r="S158" s="1563"/>
      <c r="T158" s="1563"/>
      <c r="U158" s="1563"/>
      <c r="V158" s="1532"/>
      <c r="W158" s="2308" t="s">
        <v>111</v>
      </c>
      <c r="X158" s="1565">
        <v>45833</v>
      </c>
      <c r="Y158" s="1589" t="s">
        <v>287</v>
      </c>
      <c r="Z158" s="1589" t="s">
        <v>694</v>
      </c>
      <c r="AA158" s="1589"/>
      <c r="AB158" s="1589"/>
      <c r="AC158" s="1580" t="s">
        <v>695</v>
      </c>
      <c r="AD158" s="1590" t="s">
        <v>696</v>
      </c>
      <c r="AE158" s="2277">
        <v>0.8747</v>
      </c>
      <c r="AF158" s="2278">
        <f t="shared" si="134"/>
        <v>1763.3952</v>
      </c>
      <c r="AG158" s="1504"/>
      <c r="AH158" s="1609" t="s">
        <v>81</v>
      </c>
      <c r="AI158" s="1799">
        <f t="shared" si="119"/>
        <v>2016</v>
      </c>
      <c r="AJ158" s="1609">
        <v>9</v>
      </c>
      <c r="AK158" s="1610">
        <f t="shared" si="135"/>
        <v>2016</v>
      </c>
      <c r="AL158" s="1610"/>
      <c r="AM158" s="1610">
        <f t="shared" si="136"/>
        <v>84</v>
      </c>
      <c r="AN158" s="1610"/>
      <c r="AO158" s="1610"/>
      <c r="AP158" s="1610"/>
      <c r="AQ158" s="1610"/>
      <c r="AR158" s="1610" t="s">
        <v>63</v>
      </c>
      <c r="AS158" s="1610">
        <f t="shared" si="107"/>
        <v>2016</v>
      </c>
      <c r="AT158" s="1610"/>
      <c r="AU158" s="1622">
        <f t="shared" si="137"/>
        <v>224</v>
      </c>
      <c r="AV158" s="1622">
        <f t="shared" si="138"/>
        <v>224</v>
      </c>
      <c r="AW158" s="1622">
        <f t="shared" si="139"/>
        <v>224</v>
      </c>
      <c r="AX158" s="1622">
        <f t="shared" si="140"/>
        <v>224</v>
      </c>
      <c r="AY158" s="1622">
        <f t="shared" si="141"/>
        <v>224</v>
      </c>
      <c r="AZ158" s="1622">
        <f t="shared" si="142"/>
        <v>224</v>
      </c>
      <c r="BA158" s="1622">
        <f t="shared" si="143"/>
        <v>224</v>
      </c>
      <c r="BB158" s="1622">
        <f t="shared" si="144"/>
        <v>224</v>
      </c>
      <c r="BC158" s="1622">
        <f t="shared" si="145"/>
        <v>224</v>
      </c>
      <c r="BD158" s="1622">
        <f t="shared" si="130"/>
        <v>214.666666666667</v>
      </c>
      <c r="BE158" s="1622">
        <f t="shared" si="131"/>
        <v>9.33333333333333</v>
      </c>
      <c r="BF158" s="1534"/>
      <c r="BG158" s="1638"/>
      <c r="BH158" s="1639"/>
      <c r="BI158" s="1639"/>
      <c r="BJ158" s="1639"/>
      <c r="BK158" s="1639"/>
      <c r="BL158" s="1639"/>
      <c r="BM158" s="1639"/>
      <c r="BN158" s="1639"/>
      <c r="BO158" s="1639"/>
      <c r="BP158" s="1639"/>
      <c r="BQ158" s="1639"/>
      <c r="BR158" s="1639"/>
      <c r="BS158" s="1639"/>
      <c r="BT158" s="1639"/>
      <c r="BU158" s="1639"/>
      <c r="BV158" s="1639"/>
      <c r="BW158" s="1639"/>
      <c r="BX158" s="1639"/>
      <c r="BY158" s="1639"/>
      <c r="BZ158" s="1639"/>
      <c r="CA158" s="1639"/>
      <c r="CB158" s="1639"/>
      <c r="CC158" s="1639"/>
      <c r="CD158" s="1639"/>
      <c r="CE158" s="1639"/>
      <c r="CF158" s="1639"/>
      <c r="CG158" s="1639"/>
      <c r="CH158" s="1639"/>
      <c r="CI158" s="1639"/>
      <c r="CJ158" s="1639"/>
      <c r="CK158" s="1639"/>
      <c r="CL158" s="1639"/>
      <c r="CM158" s="1639"/>
      <c r="CN158" s="1639"/>
      <c r="CO158" s="1639"/>
      <c r="CP158" s="1639"/>
      <c r="CQ158" s="1639"/>
      <c r="CR158" s="1639"/>
      <c r="CS158" s="1639"/>
      <c r="CT158" s="1639"/>
      <c r="CU158" s="1639"/>
      <c r="CV158" s="1639"/>
      <c r="CW158" s="1639"/>
      <c r="CX158" s="1639"/>
      <c r="CY158" s="1639"/>
      <c r="CZ158" s="1639"/>
      <c r="DA158" s="1639"/>
      <c r="DB158" s="1639"/>
      <c r="DC158" s="1639"/>
      <c r="DD158" s="1639"/>
      <c r="DE158" s="1639"/>
      <c r="DF158" s="1639"/>
      <c r="DG158" s="1639"/>
      <c r="DH158" s="1639"/>
      <c r="DI158" s="1639"/>
      <c r="DJ158" s="1639"/>
      <c r="DK158" s="1639"/>
      <c r="DL158" s="1639"/>
      <c r="DM158" s="1639"/>
      <c r="DN158" s="1639"/>
      <c r="DO158" s="1639"/>
      <c r="DP158" s="1639"/>
      <c r="DQ158" s="1639"/>
      <c r="DR158" s="1639"/>
      <c r="DS158" s="1639"/>
      <c r="DT158" s="1639"/>
      <c r="DU158" s="1639"/>
      <c r="DV158" s="1639"/>
      <c r="DW158" s="1639"/>
      <c r="DX158" s="1639"/>
      <c r="DY158" s="1639"/>
      <c r="DZ158" s="1639"/>
      <c r="EA158" s="1639"/>
      <c r="EB158" s="1639"/>
      <c r="EC158" s="1639"/>
      <c r="ED158" s="1639"/>
      <c r="EE158" s="1639"/>
      <c r="EF158" s="1639"/>
      <c r="EG158" s="1639"/>
      <c r="EH158" s="1639"/>
      <c r="EI158" s="1639"/>
      <c r="EJ158" s="1639"/>
      <c r="EK158" s="1639"/>
      <c r="EL158" s="1639"/>
      <c r="EM158" s="1639"/>
      <c r="EN158" s="1639"/>
      <c r="EO158" s="1639"/>
      <c r="EP158" s="1639"/>
      <c r="EQ158" s="1639"/>
      <c r="ER158" s="1639"/>
      <c r="ES158" s="1639"/>
      <c r="ET158" s="1639"/>
      <c r="EU158" s="1639"/>
      <c r="EV158" s="1639"/>
      <c r="EW158" s="1639"/>
      <c r="EX158" s="1639"/>
      <c r="EY158" s="1639"/>
      <c r="EZ158" s="1639"/>
      <c r="FA158" s="1639"/>
      <c r="FB158" s="1639"/>
      <c r="FC158" s="1639"/>
      <c r="FD158" s="1639"/>
      <c r="FE158" s="1639"/>
      <c r="FF158" s="1639"/>
      <c r="FG158" s="1639"/>
      <c r="FH158" s="1639"/>
      <c r="FI158" s="1639"/>
      <c r="FJ158" s="1639"/>
      <c r="FK158" s="1639"/>
      <c r="FL158" s="1639"/>
      <c r="FM158" s="1639"/>
      <c r="FN158" s="1639"/>
      <c r="FO158" s="1639"/>
      <c r="FP158" s="1639"/>
      <c r="FQ158" s="1639"/>
      <c r="FR158" s="1639"/>
      <c r="FS158" s="1639"/>
      <c r="FT158" s="1639"/>
      <c r="FU158" s="1639"/>
      <c r="FV158" s="1639"/>
      <c r="FW158" s="1639"/>
      <c r="FX158" s="1639"/>
      <c r="FY158" s="1639"/>
      <c r="FZ158" s="1639"/>
      <c r="GA158" s="1639"/>
      <c r="GB158" s="1639"/>
      <c r="GC158" s="1639"/>
      <c r="GD158" s="1639"/>
      <c r="GE158" s="1639"/>
      <c r="GF158" s="1639"/>
      <c r="GG158" s="1639"/>
      <c r="GH158" s="1639"/>
      <c r="GI158" s="1639"/>
      <c r="GJ158" s="1639"/>
      <c r="GK158" s="1639"/>
      <c r="GL158" s="1639"/>
      <c r="GM158" s="1639"/>
      <c r="GN158" s="1639"/>
      <c r="GO158" s="1639"/>
      <c r="GP158" s="1639"/>
      <c r="GQ158" s="1639"/>
      <c r="GR158" s="1639"/>
      <c r="GS158" s="1639"/>
      <c r="GT158" s="1639"/>
      <c r="GU158" s="1639"/>
      <c r="GV158" s="1639"/>
      <c r="GW158" s="1639"/>
      <c r="GX158" s="1639"/>
      <c r="GY158" s="1639"/>
      <c r="GZ158" s="1639"/>
      <c r="HA158" s="1639"/>
      <c r="HB158" s="1639"/>
      <c r="HC158" s="1639"/>
      <c r="HD158" s="1639"/>
      <c r="HE158" s="1639"/>
      <c r="HF158" s="1639"/>
      <c r="HG158" s="1639"/>
      <c r="HH158" s="1639"/>
      <c r="HI158" s="1639"/>
      <c r="HJ158" s="1639"/>
      <c r="HK158" s="1639"/>
      <c r="HL158" s="1639"/>
      <c r="HM158" s="1639"/>
      <c r="HN158" s="1639"/>
      <c r="HO158" s="1639"/>
      <c r="HP158" s="1639"/>
      <c r="HQ158" s="1639"/>
      <c r="HR158" s="1639"/>
      <c r="HS158" s="1639"/>
      <c r="HT158" s="1639"/>
      <c r="HU158" s="1639"/>
      <c r="HV158" s="1639"/>
      <c r="HW158" s="1639"/>
      <c r="HX158" s="1639"/>
      <c r="HY158" s="1639"/>
      <c r="HZ158" s="1639"/>
      <c r="IA158" s="1639"/>
      <c r="IB158" s="1639"/>
      <c r="IC158" s="1639"/>
      <c r="ID158" s="1639"/>
      <c r="IE158" s="1639"/>
      <c r="IF158" s="1639"/>
      <c r="IG158" s="1639"/>
      <c r="IH158" s="1639"/>
      <c r="II158" s="1639"/>
      <c r="IJ158" s="1639"/>
      <c r="IK158" s="1639"/>
      <c r="IL158" s="1639"/>
      <c r="IM158" s="1639"/>
      <c r="IN158" s="1639"/>
      <c r="IO158" s="1639"/>
      <c r="IP158" s="1639"/>
      <c r="IQ158" s="1639"/>
      <c r="IR158" s="1639"/>
      <c r="IS158" s="1639"/>
      <c r="IT158" s="1639"/>
      <c r="IU158" s="1639"/>
      <c r="IV158" s="1639"/>
      <c r="IW158" s="1639"/>
      <c r="IX158" s="1639"/>
      <c r="IY158" s="1639"/>
      <c r="IZ158" s="1639"/>
      <c r="JA158" s="1639"/>
      <c r="JB158" s="1639"/>
      <c r="JC158" s="1639"/>
      <c r="JD158" s="1639"/>
      <c r="JE158" s="1639"/>
      <c r="JF158" s="1639"/>
      <c r="JG158" s="1639"/>
      <c r="JH158" s="1639"/>
      <c r="JI158" s="1639"/>
      <c r="JJ158" s="1639"/>
      <c r="JK158" s="1639"/>
      <c r="JL158" s="1639"/>
      <c r="JM158" s="1639"/>
      <c r="JN158" s="1639"/>
      <c r="JO158" s="1639"/>
      <c r="JP158" s="1639"/>
      <c r="JQ158" s="1639"/>
      <c r="JR158" s="1639"/>
      <c r="JS158" s="1639"/>
      <c r="JT158" s="1639"/>
      <c r="JU158" s="1639"/>
      <c r="JV158" s="1639"/>
      <c r="JW158" s="1639"/>
      <c r="JX158" s="1639"/>
      <c r="JY158" s="1639"/>
      <c r="JZ158" s="1639"/>
      <c r="KA158" s="1639"/>
      <c r="KB158" s="1639"/>
      <c r="KC158" s="1639"/>
      <c r="KD158" s="1639"/>
      <c r="KE158" s="1639"/>
      <c r="KF158" s="1639"/>
      <c r="KG158" s="1639"/>
      <c r="KH158" s="1639"/>
      <c r="KI158" s="1639"/>
      <c r="KJ158" s="1639"/>
      <c r="KK158" s="1639"/>
      <c r="KL158" s="1639"/>
      <c r="KM158" s="1639"/>
      <c r="KN158" s="1639"/>
      <c r="KO158" s="1639"/>
      <c r="KP158" s="1639"/>
      <c r="KQ158" s="1639"/>
      <c r="KR158" s="1639"/>
      <c r="KS158" s="1639"/>
      <c r="KT158" s="1639"/>
      <c r="KU158" s="1639"/>
      <c r="KV158" s="1639"/>
      <c r="KW158" s="1639"/>
      <c r="KX158" s="1639"/>
      <c r="KY158" s="1639"/>
      <c r="KZ158" s="1639"/>
      <c r="LA158" s="1639"/>
      <c r="LB158" s="1639"/>
      <c r="LC158" s="1639"/>
      <c r="LD158" s="1639"/>
      <c r="LE158" s="1639"/>
      <c r="LF158" s="1639"/>
      <c r="LG158" s="1639"/>
      <c r="LH158" s="1639"/>
      <c r="LI158" s="1639"/>
      <c r="LJ158" s="1639"/>
      <c r="LK158" s="1639"/>
      <c r="LL158" s="1639"/>
      <c r="LM158" s="1639"/>
      <c r="LN158" s="1639"/>
      <c r="LO158" s="1639"/>
      <c r="LP158" s="1639"/>
    </row>
    <row r="159" s="1481" customFormat="1" ht="47" customHeight="1" spans="1:328">
      <c r="A159" s="1499">
        <v>45833</v>
      </c>
      <c r="B159" s="1500" t="s">
        <v>697</v>
      </c>
      <c r="C159" s="1501" t="s">
        <v>698</v>
      </c>
      <c r="D159" s="1502">
        <v>4500171261</v>
      </c>
      <c r="E159" s="1503" t="s">
        <v>699</v>
      </c>
      <c r="F159" s="1502" t="s">
        <v>700</v>
      </c>
      <c r="G159" s="1505" t="s">
        <v>101</v>
      </c>
      <c r="H159" s="1505" t="s">
        <v>101</v>
      </c>
      <c r="I159" s="1532" t="s">
        <v>110</v>
      </c>
      <c r="J159" s="1522">
        <v>18000</v>
      </c>
      <c r="K159" s="1534">
        <v>0</v>
      </c>
      <c r="L159" s="1534">
        <v>24</v>
      </c>
      <c r="M159" s="1534">
        <f t="shared" si="87"/>
        <v>750</v>
      </c>
      <c r="N159" s="1536">
        <v>45873</v>
      </c>
      <c r="O159" s="1536">
        <f>N159-4</f>
        <v>45869</v>
      </c>
      <c r="P159" s="1537" t="s">
        <v>693</v>
      </c>
      <c r="Q159" s="1562" t="s">
        <v>78</v>
      </c>
      <c r="R159" s="1563"/>
      <c r="S159" s="1563"/>
      <c r="T159" s="1563"/>
      <c r="U159" s="1563"/>
      <c r="V159" s="1532"/>
      <c r="W159" s="2308" t="s">
        <v>168</v>
      </c>
      <c r="X159" s="1565">
        <v>45833</v>
      </c>
      <c r="Y159" s="1589" t="s">
        <v>287</v>
      </c>
      <c r="Z159" s="1589">
        <v>45838</v>
      </c>
      <c r="AA159" s="1589"/>
      <c r="AB159" s="1589"/>
      <c r="AC159" s="1580" t="s">
        <v>701</v>
      </c>
      <c r="AD159" s="1590" t="s">
        <v>696</v>
      </c>
      <c r="AE159" s="2277">
        <v>0.8889</v>
      </c>
      <c r="AF159" s="2278">
        <f t="shared" si="134"/>
        <v>16000.2</v>
      </c>
      <c r="AG159" s="1504"/>
      <c r="AH159" s="1609" t="s">
        <v>81</v>
      </c>
      <c r="AI159" s="1799">
        <f t="shared" si="119"/>
        <v>18000</v>
      </c>
      <c r="AJ159" s="1609">
        <v>9</v>
      </c>
      <c r="AK159" s="1610">
        <f t="shared" si="135"/>
        <v>18000</v>
      </c>
      <c r="AL159" s="1610"/>
      <c r="AM159" s="1610">
        <f t="shared" si="136"/>
        <v>750</v>
      </c>
      <c r="AN159" s="1610"/>
      <c r="AO159" s="1610"/>
      <c r="AP159" s="1610"/>
      <c r="AQ159" s="1610"/>
      <c r="AR159" s="1610" t="s">
        <v>63</v>
      </c>
      <c r="AS159" s="1610">
        <f t="shared" si="107"/>
        <v>18000</v>
      </c>
      <c r="AT159" s="1610"/>
      <c r="AU159" s="1622">
        <f t="shared" si="137"/>
        <v>2000</v>
      </c>
      <c r="AV159" s="1622">
        <f t="shared" si="138"/>
        <v>2000</v>
      </c>
      <c r="AW159" s="1622">
        <f t="shared" si="139"/>
        <v>2000</v>
      </c>
      <c r="AX159" s="1622">
        <f t="shared" si="140"/>
        <v>2000</v>
      </c>
      <c r="AY159" s="1622">
        <f t="shared" si="141"/>
        <v>2000</v>
      </c>
      <c r="AZ159" s="1622">
        <f t="shared" si="142"/>
        <v>2000</v>
      </c>
      <c r="BA159" s="1622">
        <f t="shared" si="143"/>
        <v>2000</v>
      </c>
      <c r="BB159" s="1622">
        <f t="shared" si="144"/>
        <v>2000</v>
      </c>
      <c r="BC159" s="1622">
        <f t="shared" si="145"/>
        <v>2000</v>
      </c>
      <c r="BD159" s="1622">
        <f t="shared" si="130"/>
        <v>1916.66666666667</v>
      </c>
      <c r="BE159" s="1622">
        <f t="shared" si="131"/>
        <v>83.3333333333333</v>
      </c>
      <c r="BF159" s="1534"/>
      <c r="BG159" s="1638"/>
      <c r="BH159" s="1639"/>
      <c r="BI159" s="1639"/>
      <c r="BJ159" s="1639"/>
      <c r="BK159" s="1639"/>
      <c r="BL159" s="1639"/>
      <c r="BM159" s="1639"/>
      <c r="BN159" s="1639"/>
      <c r="BO159" s="1639"/>
      <c r="BP159" s="1639"/>
      <c r="BQ159" s="1639"/>
      <c r="BR159" s="1639"/>
      <c r="BS159" s="1639"/>
      <c r="BT159" s="1639"/>
      <c r="BU159" s="1639"/>
      <c r="BV159" s="1639"/>
      <c r="BW159" s="1639"/>
      <c r="BX159" s="1639"/>
      <c r="BY159" s="1639"/>
      <c r="BZ159" s="1639"/>
      <c r="CA159" s="1639"/>
      <c r="CB159" s="1639"/>
      <c r="CC159" s="1639"/>
      <c r="CD159" s="1639"/>
      <c r="CE159" s="1639"/>
      <c r="CF159" s="1639"/>
      <c r="CG159" s="1639"/>
      <c r="CH159" s="1639"/>
      <c r="CI159" s="1639"/>
      <c r="CJ159" s="1639"/>
      <c r="CK159" s="1639"/>
      <c r="CL159" s="1639"/>
      <c r="CM159" s="1639"/>
      <c r="CN159" s="1639"/>
      <c r="CO159" s="1639"/>
      <c r="CP159" s="1639"/>
      <c r="CQ159" s="1639"/>
      <c r="CR159" s="1639"/>
      <c r="CS159" s="1639"/>
      <c r="CT159" s="1639"/>
      <c r="CU159" s="1639"/>
      <c r="CV159" s="1639"/>
      <c r="CW159" s="1639"/>
      <c r="CX159" s="1639"/>
      <c r="CY159" s="1639"/>
      <c r="CZ159" s="1639"/>
      <c r="DA159" s="1639"/>
      <c r="DB159" s="1639"/>
      <c r="DC159" s="1639"/>
      <c r="DD159" s="1639"/>
      <c r="DE159" s="1639"/>
      <c r="DF159" s="1639"/>
      <c r="DG159" s="1639"/>
      <c r="DH159" s="1639"/>
      <c r="DI159" s="1639"/>
      <c r="DJ159" s="1639"/>
      <c r="DK159" s="1639"/>
      <c r="DL159" s="1639"/>
      <c r="DM159" s="1639"/>
      <c r="DN159" s="1639"/>
      <c r="DO159" s="1639"/>
      <c r="DP159" s="1639"/>
      <c r="DQ159" s="1639"/>
      <c r="DR159" s="1639"/>
      <c r="DS159" s="1639"/>
      <c r="DT159" s="1639"/>
      <c r="DU159" s="1639"/>
      <c r="DV159" s="1639"/>
      <c r="DW159" s="1639"/>
      <c r="DX159" s="1639"/>
      <c r="DY159" s="1639"/>
      <c r="DZ159" s="1639"/>
      <c r="EA159" s="1639"/>
      <c r="EB159" s="1639"/>
      <c r="EC159" s="1639"/>
      <c r="ED159" s="1639"/>
      <c r="EE159" s="1639"/>
      <c r="EF159" s="1639"/>
      <c r="EG159" s="1639"/>
      <c r="EH159" s="1639"/>
      <c r="EI159" s="1639"/>
      <c r="EJ159" s="1639"/>
      <c r="EK159" s="1639"/>
      <c r="EL159" s="1639"/>
      <c r="EM159" s="1639"/>
      <c r="EN159" s="1639"/>
      <c r="EO159" s="1639"/>
      <c r="EP159" s="1639"/>
      <c r="EQ159" s="1639"/>
      <c r="ER159" s="1639"/>
      <c r="ES159" s="1639"/>
      <c r="ET159" s="1639"/>
      <c r="EU159" s="1639"/>
      <c r="EV159" s="1639"/>
      <c r="EW159" s="1639"/>
      <c r="EX159" s="1639"/>
      <c r="EY159" s="1639"/>
      <c r="EZ159" s="1639"/>
      <c r="FA159" s="1639"/>
      <c r="FB159" s="1639"/>
      <c r="FC159" s="1639"/>
      <c r="FD159" s="1639"/>
      <c r="FE159" s="1639"/>
      <c r="FF159" s="1639"/>
      <c r="FG159" s="1639"/>
      <c r="FH159" s="1639"/>
      <c r="FI159" s="1639"/>
      <c r="FJ159" s="1639"/>
      <c r="FK159" s="1639"/>
      <c r="FL159" s="1639"/>
      <c r="FM159" s="1639"/>
      <c r="FN159" s="1639"/>
      <c r="FO159" s="1639"/>
      <c r="FP159" s="1639"/>
      <c r="FQ159" s="1639"/>
      <c r="FR159" s="1639"/>
      <c r="FS159" s="1639"/>
      <c r="FT159" s="1639"/>
      <c r="FU159" s="1639"/>
      <c r="FV159" s="1639"/>
      <c r="FW159" s="1639"/>
      <c r="FX159" s="1639"/>
      <c r="FY159" s="1639"/>
      <c r="FZ159" s="1639"/>
      <c r="GA159" s="1639"/>
      <c r="GB159" s="1639"/>
      <c r="GC159" s="1639"/>
      <c r="GD159" s="1639"/>
      <c r="GE159" s="1639"/>
      <c r="GF159" s="1639"/>
      <c r="GG159" s="1639"/>
      <c r="GH159" s="1639"/>
      <c r="GI159" s="1639"/>
      <c r="GJ159" s="1639"/>
      <c r="GK159" s="1639"/>
      <c r="GL159" s="1639"/>
      <c r="GM159" s="1639"/>
      <c r="GN159" s="1639"/>
      <c r="GO159" s="1639"/>
      <c r="GP159" s="1639"/>
      <c r="GQ159" s="1639"/>
      <c r="GR159" s="1639"/>
      <c r="GS159" s="1639"/>
      <c r="GT159" s="1639"/>
      <c r="GU159" s="1639"/>
      <c r="GV159" s="1639"/>
      <c r="GW159" s="1639"/>
      <c r="GX159" s="1639"/>
      <c r="GY159" s="1639"/>
      <c r="GZ159" s="1639"/>
      <c r="HA159" s="1639"/>
      <c r="HB159" s="1639"/>
      <c r="HC159" s="1639"/>
      <c r="HD159" s="1639"/>
      <c r="HE159" s="1639"/>
      <c r="HF159" s="1639"/>
      <c r="HG159" s="1639"/>
      <c r="HH159" s="1639"/>
      <c r="HI159" s="1639"/>
      <c r="HJ159" s="1639"/>
      <c r="HK159" s="1639"/>
      <c r="HL159" s="1639"/>
      <c r="HM159" s="1639"/>
      <c r="HN159" s="1639"/>
      <c r="HO159" s="1639"/>
      <c r="HP159" s="1639"/>
      <c r="HQ159" s="1639"/>
      <c r="HR159" s="1639"/>
      <c r="HS159" s="1639"/>
      <c r="HT159" s="1639"/>
      <c r="HU159" s="1639"/>
      <c r="HV159" s="1639"/>
      <c r="HW159" s="1639"/>
      <c r="HX159" s="1639"/>
      <c r="HY159" s="1639"/>
      <c r="HZ159" s="1639"/>
      <c r="IA159" s="1639"/>
      <c r="IB159" s="1639"/>
      <c r="IC159" s="1639"/>
      <c r="ID159" s="1639"/>
      <c r="IE159" s="1639"/>
      <c r="IF159" s="1639"/>
      <c r="IG159" s="1639"/>
      <c r="IH159" s="1639"/>
      <c r="II159" s="1639"/>
      <c r="IJ159" s="1639"/>
      <c r="IK159" s="1639"/>
      <c r="IL159" s="1639"/>
      <c r="IM159" s="1639"/>
      <c r="IN159" s="1639"/>
      <c r="IO159" s="1639"/>
      <c r="IP159" s="1639"/>
      <c r="IQ159" s="1639"/>
      <c r="IR159" s="1639"/>
      <c r="IS159" s="1639"/>
      <c r="IT159" s="1639"/>
      <c r="IU159" s="1639"/>
      <c r="IV159" s="1639"/>
      <c r="IW159" s="1639"/>
      <c r="IX159" s="1639"/>
      <c r="IY159" s="1639"/>
      <c r="IZ159" s="1639"/>
      <c r="JA159" s="1639"/>
      <c r="JB159" s="1639"/>
      <c r="JC159" s="1639"/>
      <c r="JD159" s="1639"/>
      <c r="JE159" s="1639"/>
      <c r="JF159" s="1639"/>
      <c r="JG159" s="1639"/>
      <c r="JH159" s="1639"/>
      <c r="JI159" s="1639"/>
      <c r="JJ159" s="1639"/>
      <c r="JK159" s="1639"/>
      <c r="JL159" s="1639"/>
      <c r="JM159" s="1639"/>
      <c r="JN159" s="1639"/>
      <c r="JO159" s="1639"/>
      <c r="JP159" s="1639"/>
      <c r="JQ159" s="1639"/>
      <c r="JR159" s="1639"/>
      <c r="JS159" s="1639"/>
      <c r="JT159" s="1639"/>
      <c r="JU159" s="1639"/>
      <c r="JV159" s="1639"/>
      <c r="JW159" s="1639"/>
      <c r="JX159" s="1639"/>
      <c r="JY159" s="1639"/>
      <c r="JZ159" s="1639"/>
      <c r="KA159" s="1639"/>
      <c r="KB159" s="1639"/>
      <c r="KC159" s="1639"/>
      <c r="KD159" s="1639"/>
      <c r="KE159" s="1639"/>
      <c r="KF159" s="1639"/>
      <c r="KG159" s="1639"/>
      <c r="KH159" s="1639"/>
      <c r="KI159" s="1639"/>
      <c r="KJ159" s="1639"/>
      <c r="KK159" s="1639"/>
      <c r="KL159" s="1639"/>
      <c r="KM159" s="1639"/>
      <c r="KN159" s="1639"/>
      <c r="KO159" s="1639"/>
      <c r="KP159" s="1639"/>
      <c r="KQ159" s="1639"/>
      <c r="KR159" s="1639"/>
      <c r="KS159" s="1639"/>
      <c r="KT159" s="1639"/>
      <c r="KU159" s="1639"/>
      <c r="KV159" s="1639"/>
      <c r="KW159" s="1639"/>
      <c r="KX159" s="1639"/>
      <c r="KY159" s="1639"/>
      <c r="KZ159" s="1639"/>
      <c r="LA159" s="1639"/>
      <c r="LB159" s="1639"/>
      <c r="LC159" s="1639"/>
      <c r="LD159" s="1639"/>
      <c r="LE159" s="1639"/>
      <c r="LF159" s="1639"/>
      <c r="LG159" s="1639"/>
      <c r="LH159" s="1639"/>
      <c r="LI159" s="1639"/>
      <c r="LJ159" s="1639"/>
      <c r="LK159" s="1639"/>
      <c r="LL159" s="1639"/>
      <c r="LM159" s="1639"/>
      <c r="LN159" s="1639"/>
      <c r="LO159" s="1639"/>
      <c r="LP159" s="1639"/>
    </row>
    <row r="160" s="1481" customFormat="1" ht="47" customHeight="1" spans="1:328">
      <c r="A160" s="1499">
        <v>45814</v>
      </c>
      <c r="B160" s="1500" t="s">
        <v>702</v>
      </c>
      <c r="C160" s="1501" t="s">
        <v>98</v>
      </c>
      <c r="D160" s="1502">
        <v>4500169102</v>
      </c>
      <c r="E160" s="2253"/>
      <c r="F160" s="1502" t="s">
        <v>703</v>
      </c>
      <c r="G160" s="1505" t="s">
        <v>101</v>
      </c>
      <c r="H160" s="1505" t="s">
        <v>101</v>
      </c>
      <c r="I160" s="1532" t="s">
        <v>110</v>
      </c>
      <c r="J160" s="1522">
        <v>2400</v>
      </c>
      <c r="K160" s="1534">
        <v>0</v>
      </c>
      <c r="L160" s="1534">
        <v>24</v>
      </c>
      <c r="M160" s="1534">
        <f t="shared" si="87"/>
        <v>100</v>
      </c>
      <c r="N160" s="1536">
        <v>45859</v>
      </c>
      <c r="O160" s="1536">
        <v>45855</v>
      </c>
      <c r="P160" s="1537"/>
      <c r="Q160" s="1562" t="s">
        <v>78</v>
      </c>
      <c r="R160" s="1563"/>
      <c r="S160" s="1563"/>
      <c r="T160" s="1563"/>
      <c r="U160" s="1563"/>
      <c r="V160" s="1532"/>
      <c r="W160" s="1532" t="s">
        <v>111</v>
      </c>
      <c r="X160" s="1565" t="s">
        <v>704</v>
      </c>
      <c r="Y160" s="1589" t="s">
        <v>287</v>
      </c>
      <c r="Z160" s="1589">
        <v>45824</v>
      </c>
      <c r="AA160" s="1589"/>
      <c r="AB160" s="1589"/>
      <c r="AC160" s="1580" t="s">
        <v>705</v>
      </c>
      <c r="AD160" s="1590" t="s">
        <v>706</v>
      </c>
      <c r="AE160" s="2277">
        <v>0.5248</v>
      </c>
      <c r="AF160" s="2278">
        <f t="shared" si="134"/>
        <v>1259.52</v>
      </c>
      <c r="AG160" s="1504"/>
      <c r="AH160" s="1609" t="s">
        <v>81</v>
      </c>
      <c r="AI160" s="1799">
        <f t="shared" si="119"/>
        <v>2400</v>
      </c>
      <c r="AJ160" s="1609">
        <v>9</v>
      </c>
      <c r="AK160" s="1610">
        <f t="shared" si="135"/>
        <v>2400</v>
      </c>
      <c r="AL160" s="1610"/>
      <c r="AM160" s="1610">
        <f t="shared" si="136"/>
        <v>100</v>
      </c>
      <c r="AN160" s="1610"/>
      <c r="AO160" s="1610"/>
      <c r="AP160" s="1610"/>
      <c r="AQ160" s="1610"/>
      <c r="AR160" s="1610" t="s">
        <v>63</v>
      </c>
      <c r="AS160" s="1610">
        <f t="shared" si="107"/>
        <v>2400</v>
      </c>
      <c r="AT160" s="1610"/>
      <c r="AU160" s="1622">
        <f t="shared" si="137"/>
        <v>266.666666666667</v>
      </c>
      <c r="AV160" s="1622">
        <f t="shared" si="138"/>
        <v>266.666666666667</v>
      </c>
      <c r="AW160" s="1622">
        <f t="shared" si="139"/>
        <v>266.666666666667</v>
      </c>
      <c r="AX160" s="1622">
        <f t="shared" si="140"/>
        <v>266.666666666667</v>
      </c>
      <c r="AY160" s="1622">
        <f t="shared" si="141"/>
        <v>266.666666666667</v>
      </c>
      <c r="AZ160" s="1622">
        <f t="shared" si="142"/>
        <v>266.666666666667</v>
      </c>
      <c r="BA160" s="1622">
        <f t="shared" si="143"/>
        <v>266.666666666667</v>
      </c>
      <c r="BB160" s="1622">
        <f t="shared" si="144"/>
        <v>266.666666666667</v>
      </c>
      <c r="BC160" s="1622">
        <f t="shared" si="145"/>
        <v>266.666666666667</v>
      </c>
      <c r="BD160" s="1622">
        <f t="shared" si="130"/>
        <v>255.555555555556</v>
      </c>
      <c r="BE160" s="1622">
        <f t="shared" si="131"/>
        <v>11.1111111111111</v>
      </c>
      <c r="BF160" s="1534">
        <f>J160/COUNT(AU160:BC160)-(BD160+BE160)</f>
        <v>0</v>
      </c>
      <c r="BG160" s="1638"/>
      <c r="BH160" s="1639"/>
      <c r="BI160" s="1639"/>
      <c r="BJ160" s="1639"/>
      <c r="BK160" s="1639"/>
      <c r="BL160" s="1639"/>
      <c r="BM160" s="1639"/>
      <c r="BN160" s="1639"/>
      <c r="BO160" s="1639"/>
      <c r="BP160" s="1639"/>
      <c r="BQ160" s="1639"/>
      <c r="BR160" s="1639"/>
      <c r="BS160" s="1639"/>
      <c r="BT160" s="1639"/>
      <c r="BU160" s="1639"/>
      <c r="BV160" s="1639"/>
      <c r="BW160" s="1639"/>
      <c r="BX160" s="1639"/>
      <c r="BY160" s="1639"/>
      <c r="BZ160" s="1639"/>
      <c r="CA160" s="1639"/>
      <c r="CB160" s="1639"/>
      <c r="CC160" s="1639"/>
      <c r="CD160" s="1639"/>
      <c r="CE160" s="1639"/>
      <c r="CF160" s="1639"/>
      <c r="CG160" s="1639"/>
      <c r="CH160" s="1639"/>
      <c r="CI160" s="1639"/>
      <c r="CJ160" s="1639"/>
      <c r="CK160" s="1639"/>
      <c r="CL160" s="1639"/>
      <c r="CM160" s="1639"/>
      <c r="CN160" s="1639"/>
      <c r="CO160" s="1639"/>
      <c r="CP160" s="1639"/>
      <c r="CQ160" s="1639"/>
      <c r="CR160" s="1639"/>
      <c r="CS160" s="1639"/>
      <c r="CT160" s="1639"/>
      <c r="CU160" s="1639"/>
      <c r="CV160" s="1639"/>
      <c r="CW160" s="1639"/>
      <c r="CX160" s="1639"/>
      <c r="CY160" s="1639"/>
      <c r="CZ160" s="1639"/>
      <c r="DA160" s="1639"/>
      <c r="DB160" s="1639"/>
      <c r="DC160" s="1639"/>
      <c r="DD160" s="1639"/>
      <c r="DE160" s="1639"/>
      <c r="DF160" s="1639"/>
      <c r="DG160" s="1639"/>
      <c r="DH160" s="1639"/>
      <c r="DI160" s="1639"/>
      <c r="DJ160" s="1639"/>
      <c r="DK160" s="1639"/>
      <c r="DL160" s="1639"/>
      <c r="DM160" s="1639"/>
      <c r="DN160" s="1639"/>
      <c r="DO160" s="1639"/>
      <c r="DP160" s="1639"/>
      <c r="DQ160" s="1639"/>
      <c r="DR160" s="1639"/>
      <c r="DS160" s="1639"/>
      <c r="DT160" s="1639"/>
      <c r="DU160" s="1639"/>
      <c r="DV160" s="1639"/>
      <c r="DW160" s="1639"/>
      <c r="DX160" s="1639"/>
      <c r="DY160" s="1639"/>
      <c r="DZ160" s="1639"/>
      <c r="EA160" s="1639"/>
      <c r="EB160" s="1639"/>
      <c r="EC160" s="1639"/>
      <c r="ED160" s="1639"/>
      <c r="EE160" s="1639"/>
      <c r="EF160" s="1639"/>
      <c r="EG160" s="1639"/>
      <c r="EH160" s="1639"/>
      <c r="EI160" s="1639"/>
      <c r="EJ160" s="1639"/>
      <c r="EK160" s="1639"/>
      <c r="EL160" s="1639"/>
      <c r="EM160" s="1639"/>
      <c r="EN160" s="1639"/>
      <c r="EO160" s="1639"/>
      <c r="EP160" s="1639"/>
      <c r="EQ160" s="1639"/>
      <c r="ER160" s="1639"/>
      <c r="ES160" s="1639"/>
      <c r="ET160" s="1639"/>
      <c r="EU160" s="1639"/>
      <c r="EV160" s="1639"/>
      <c r="EW160" s="1639"/>
      <c r="EX160" s="1639"/>
      <c r="EY160" s="1639"/>
      <c r="EZ160" s="1639"/>
      <c r="FA160" s="1639"/>
      <c r="FB160" s="1639"/>
      <c r="FC160" s="1639"/>
      <c r="FD160" s="1639"/>
      <c r="FE160" s="1639"/>
      <c r="FF160" s="1639"/>
      <c r="FG160" s="1639"/>
      <c r="FH160" s="1639"/>
      <c r="FI160" s="1639"/>
      <c r="FJ160" s="1639"/>
      <c r="FK160" s="1639"/>
      <c r="FL160" s="1639"/>
      <c r="FM160" s="1639"/>
      <c r="FN160" s="1639"/>
      <c r="FO160" s="1639"/>
      <c r="FP160" s="1639"/>
      <c r="FQ160" s="1639"/>
      <c r="FR160" s="1639"/>
      <c r="FS160" s="1639"/>
      <c r="FT160" s="1639"/>
      <c r="FU160" s="1639"/>
      <c r="FV160" s="1639"/>
      <c r="FW160" s="1639"/>
      <c r="FX160" s="1639"/>
      <c r="FY160" s="1639"/>
      <c r="FZ160" s="1639"/>
      <c r="GA160" s="1639"/>
      <c r="GB160" s="1639"/>
      <c r="GC160" s="1639"/>
      <c r="GD160" s="1639"/>
      <c r="GE160" s="1639"/>
      <c r="GF160" s="1639"/>
      <c r="GG160" s="1639"/>
      <c r="GH160" s="1639"/>
      <c r="GI160" s="1639"/>
      <c r="GJ160" s="1639"/>
      <c r="GK160" s="1639"/>
      <c r="GL160" s="1639"/>
      <c r="GM160" s="1639"/>
      <c r="GN160" s="1639"/>
      <c r="GO160" s="1639"/>
      <c r="GP160" s="1639"/>
      <c r="GQ160" s="1639"/>
      <c r="GR160" s="1639"/>
      <c r="GS160" s="1639"/>
      <c r="GT160" s="1639"/>
      <c r="GU160" s="1639"/>
      <c r="GV160" s="1639"/>
      <c r="GW160" s="1639"/>
      <c r="GX160" s="1639"/>
      <c r="GY160" s="1639"/>
      <c r="GZ160" s="1639"/>
      <c r="HA160" s="1639"/>
      <c r="HB160" s="1639"/>
      <c r="HC160" s="1639"/>
      <c r="HD160" s="1639"/>
      <c r="HE160" s="1639"/>
      <c r="HF160" s="1639"/>
      <c r="HG160" s="1639"/>
      <c r="HH160" s="1639"/>
      <c r="HI160" s="1639"/>
      <c r="HJ160" s="1639"/>
      <c r="HK160" s="1639"/>
      <c r="HL160" s="1639"/>
      <c r="HM160" s="1639"/>
      <c r="HN160" s="1639"/>
      <c r="HO160" s="1639"/>
      <c r="HP160" s="1639"/>
      <c r="HQ160" s="1639"/>
      <c r="HR160" s="1639"/>
      <c r="HS160" s="1639"/>
      <c r="HT160" s="1639"/>
      <c r="HU160" s="1639"/>
      <c r="HV160" s="1639"/>
      <c r="HW160" s="1639"/>
      <c r="HX160" s="1639"/>
      <c r="HY160" s="1639"/>
      <c r="HZ160" s="1639"/>
      <c r="IA160" s="1639"/>
      <c r="IB160" s="1639"/>
      <c r="IC160" s="1639"/>
      <c r="ID160" s="1639"/>
      <c r="IE160" s="1639"/>
      <c r="IF160" s="1639"/>
      <c r="IG160" s="1639"/>
      <c r="IH160" s="1639"/>
      <c r="II160" s="1639"/>
      <c r="IJ160" s="1639"/>
      <c r="IK160" s="1639"/>
      <c r="IL160" s="1639"/>
      <c r="IM160" s="1639"/>
      <c r="IN160" s="1639"/>
      <c r="IO160" s="1639"/>
      <c r="IP160" s="1639"/>
      <c r="IQ160" s="1639"/>
      <c r="IR160" s="1639"/>
      <c r="IS160" s="1639"/>
      <c r="IT160" s="1639"/>
      <c r="IU160" s="1639"/>
      <c r="IV160" s="1639"/>
      <c r="IW160" s="1639"/>
      <c r="IX160" s="1639"/>
      <c r="IY160" s="1639"/>
      <c r="IZ160" s="1639"/>
      <c r="JA160" s="1639"/>
      <c r="JB160" s="1639"/>
      <c r="JC160" s="1639"/>
      <c r="JD160" s="1639"/>
      <c r="JE160" s="1639"/>
      <c r="JF160" s="1639"/>
      <c r="JG160" s="1639"/>
      <c r="JH160" s="1639"/>
      <c r="JI160" s="1639"/>
      <c r="JJ160" s="1639"/>
      <c r="JK160" s="1639"/>
      <c r="JL160" s="1639"/>
      <c r="JM160" s="1639"/>
      <c r="JN160" s="1639"/>
      <c r="JO160" s="1639"/>
      <c r="JP160" s="1639"/>
      <c r="JQ160" s="1639"/>
      <c r="JR160" s="1639"/>
      <c r="JS160" s="1639"/>
      <c r="JT160" s="1639"/>
      <c r="JU160" s="1639"/>
      <c r="JV160" s="1639"/>
      <c r="JW160" s="1639"/>
      <c r="JX160" s="1639"/>
      <c r="JY160" s="1639"/>
      <c r="JZ160" s="1639"/>
      <c r="KA160" s="1639"/>
      <c r="KB160" s="1639"/>
      <c r="KC160" s="1639"/>
      <c r="KD160" s="1639"/>
      <c r="KE160" s="1639"/>
      <c r="KF160" s="1639"/>
      <c r="KG160" s="1639"/>
      <c r="KH160" s="1639"/>
      <c r="KI160" s="1639"/>
      <c r="KJ160" s="1639"/>
      <c r="KK160" s="1639"/>
      <c r="KL160" s="1639"/>
      <c r="KM160" s="1639"/>
      <c r="KN160" s="1639"/>
      <c r="KO160" s="1639"/>
      <c r="KP160" s="1639"/>
      <c r="KQ160" s="1639"/>
      <c r="KR160" s="1639"/>
      <c r="KS160" s="1639"/>
      <c r="KT160" s="1639"/>
      <c r="KU160" s="1639"/>
      <c r="KV160" s="1639"/>
      <c r="KW160" s="1639"/>
      <c r="KX160" s="1639"/>
      <c r="KY160" s="1639"/>
      <c r="KZ160" s="1639"/>
      <c r="LA160" s="1639"/>
      <c r="LB160" s="1639"/>
      <c r="LC160" s="1639"/>
      <c r="LD160" s="1639"/>
      <c r="LE160" s="1639"/>
      <c r="LF160" s="1639"/>
      <c r="LG160" s="1639"/>
      <c r="LH160" s="1639"/>
      <c r="LI160" s="1639"/>
      <c r="LJ160" s="1639"/>
      <c r="LK160" s="1639"/>
      <c r="LL160" s="1639"/>
      <c r="LM160" s="1639"/>
      <c r="LN160" s="1639"/>
      <c r="LO160" s="1639"/>
      <c r="LP160" s="1639"/>
    </row>
    <row r="161" s="1481" customFormat="1" ht="47" customHeight="1" spans="1:328">
      <c r="A161" s="1499">
        <v>45814</v>
      </c>
      <c r="B161" s="1500" t="s">
        <v>702</v>
      </c>
      <c r="C161" s="1501" t="s">
        <v>98</v>
      </c>
      <c r="D161" s="1502">
        <v>4500169103</v>
      </c>
      <c r="E161" s="1503" t="s">
        <v>707</v>
      </c>
      <c r="F161" s="1502" t="s">
        <v>708</v>
      </c>
      <c r="G161" s="1505" t="s">
        <v>709</v>
      </c>
      <c r="H161" s="1505" t="s">
        <v>709</v>
      </c>
      <c r="I161" s="1532" t="s">
        <v>710</v>
      </c>
      <c r="J161" s="1522">
        <v>408</v>
      </c>
      <c r="K161" s="1534">
        <v>0</v>
      </c>
      <c r="L161" s="1534">
        <v>24</v>
      </c>
      <c r="M161" s="1534">
        <f t="shared" si="87"/>
        <v>17</v>
      </c>
      <c r="N161" s="1536">
        <v>45861</v>
      </c>
      <c r="O161" s="1536">
        <f>N161-4</f>
        <v>45857</v>
      </c>
      <c r="P161" s="1537"/>
      <c r="Q161" s="1562" t="s">
        <v>78</v>
      </c>
      <c r="R161" s="1563"/>
      <c r="S161" s="1563"/>
      <c r="T161" s="1563"/>
      <c r="U161" s="1563"/>
      <c r="V161" s="1532"/>
      <c r="W161" s="1532" t="s">
        <v>111</v>
      </c>
      <c r="X161" s="1565" t="s">
        <v>704</v>
      </c>
      <c r="Y161" s="1589" t="s">
        <v>287</v>
      </c>
      <c r="Z161" s="1589">
        <v>45825</v>
      </c>
      <c r="AA161" s="1589" t="s">
        <v>711</v>
      </c>
      <c r="AB161" s="1589"/>
      <c r="AC161" s="1580" t="s">
        <v>712</v>
      </c>
      <c r="AD161" s="1590" t="s">
        <v>706</v>
      </c>
      <c r="AE161" s="2277">
        <v>0.802</v>
      </c>
      <c r="AF161" s="2278">
        <f t="shared" si="134"/>
        <v>327.216</v>
      </c>
      <c r="AG161" s="1504"/>
      <c r="AH161" s="1609" t="s">
        <v>81</v>
      </c>
      <c r="AI161" s="1799">
        <f t="shared" si="119"/>
        <v>408</v>
      </c>
      <c r="AJ161" s="1609">
        <v>9</v>
      </c>
      <c r="AK161" s="1610">
        <f t="shared" si="135"/>
        <v>408</v>
      </c>
      <c r="AL161" s="1610"/>
      <c r="AM161" s="1610">
        <f t="shared" si="136"/>
        <v>17</v>
      </c>
      <c r="AN161" s="1610"/>
      <c r="AO161" s="1610"/>
      <c r="AP161" s="1610"/>
      <c r="AQ161" s="1610"/>
      <c r="AR161" s="1610" t="s">
        <v>63</v>
      </c>
      <c r="AS161" s="1610">
        <f t="shared" si="107"/>
        <v>408</v>
      </c>
      <c r="AT161" s="1610"/>
      <c r="AU161" s="1622">
        <f t="shared" si="137"/>
        <v>45.3333333333333</v>
      </c>
      <c r="AV161" s="1622">
        <f t="shared" si="138"/>
        <v>45.3333333333333</v>
      </c>
      <c r="AW161" s="1622">
        <f t="shared" si="139"/>
        <v>45.3333333333333</v>
      </c>
      <c r="AX161" s="1622">
        <f t="shared" si="140"/>
        <v>45.3333333333333</v>
      </c>
      <c r="AY161" s="1622">
        <f t="shared" si="141"/>
        <v>45.3333333333333</v>
      </c>
      <c r="AZ161" s="1622">
        <f t="shared" si="142"/>
        <v>45.3333333333333</v>
      </c>
      <c r="BA161" s="1622">
        <f t="shared" si="143"/>
        <v>45.3333333333333</v>
      </c>
      <c r="BB161" s="1622">
        <f t="shared" si="144"/>
        <v>45.3333333333333</v>
      </c>
      <c r="BC161" s="1622">
        <f t="shared" si="145"/>
        <v>45.3333333333333</v>
      </c>
      <c r="BD161" s="1622">
        <f t="shared" si="130"/>
        <v>43.4444444444444</v>
      </c>
      <c r="BE161" s="1622">
        <f t="shared" si="131"/>
        <v>1.88888888888889</v>
      </c>
      <c r="BF161" s="1534"/>
      <c r="BG161" s="1638"/>
      <c r="BH161" s="1639"/>
      <c r="BI161" s="1639"/>
      <c r="BJ161" s="1639"/>
      <c r="BK161" s="1639"/>
      <c r="BL161" s="1639"/>
      <c r="BM161" s="1639"/>
      <c r="BN161" s="1639"/>
      <c r="BO161" s="1639"/>
      <c r="BP161" s="1639"/>
      <c r="BQ161" s="1639"/>
      <c r="BR161" s="1639"/>
      <c r="BS161" s="1639"/>
      <c r="BT161" s="1639"/>
      <c r="BU161" s="1639"/>
      <c r="BV161" s="1639"/>
      <c r="BW161" s="1639"/>
      <c r="BX161" s="1639"/>
      <c r="BY161" s="1639"/>
      <c r="BZ161" s="1639"/>
      <c r="CA161" s="1639"/>
      <c r="CB161" s="1639"/>
      <c r="CC161" s="1639"/>
      <c r="CD161" s="1639"/>
      <c r="CE161" s="1639"/>
      <c r="CF161" s="1639"/>
      <c r="CG161" s="1639"/>
      <c r="CH161" s="1639"/>
      <c r="CI161" s="1639"/>
      <c r="CJ161" s="1639"/>
      <c r="CK161" s="1639"/>
      <c r="CL161" s="1639"/>
      <c r="CM161" s="1639"/>
      <c r="CN161" s="1639"/>
      <c r="CO161" s="1639"/>
      <c r="CP161" s="1639"/>
      <c r="CQ161" s="1639"/>
      <c r="CR161" s="1639"/>
      <c r="CS161" s="1639"/>
      <c r="CT161" s="1639"/>
      <c r="CU161" s="1639"/>
      <c r="CV161" s="1639"/>
      <c r="CW161" s="1639"/>
      <c r="CX161" s="1639"/>
      <c r="CY161" s="1639"/>
      <c r="CZ161" s="1639"/>
      <c r="DA161" s="1639"/>
      <c r="DB161" s="1639"/>
      <c r="DC161" s="1639"/>
      <c r="DD161" s="1639"/>
      <c r="DE161" s="1639"/>
      <c r="DF161" s="1639"/>
      <c r="DG161" s="1639"/>
      <c r="DH161" s="1639"/>
      <c r="DI161" s="1639"/>
      <c r="DJ161" s="1639"/>
      <c r="DK161" s="1639"/>
      <c r="DL161" s="1639"/>
      <c r="DM161" s="1639"/>
      <c r="DN161" s="1639"/>
      <c r="DO161" s="1639"/>
      <c r="DP161" s="1639"/>
      <c r="DQ161" s="1639"/>
      <c r="DR161" s="1639"/>
      <c r="DS161" s="1639"/>
      <c r="DT161" s="1639"/>
      <c r="DU161" s="1639"/>
      <c r="DV161" s="1639"/>
      <c r="DW161" s="1639"/>
      <c r="DX161" s="1639"/>
      <c r="DY161" s="1639"/>
      <c r="DZ161" s="1639"/>
      <c r="EA161" s="1639"/>
      <c r="EB161" s="1639"/>
      <c r="EC161" s="1639"/>
      <c r="ED161" s="1639"/>
      <c r="EE161" s="1639"/>
      <c r="EF161" s="1639"/>
      <c r="EG161" s="1639"/>
      <c r="EH161" s="1639"/>
      <c r="EI161" s="1639"/>
      <c r="EJ161" s="1639"/>
      <c r="EK161" s="1639"/>
      <c r="EL161" s="1639"/>
      <c r="EM161" s="1639"/>
      <c r="EN161" s="1639"/>
      <c r="EO161" s="1639"/>
      <c r="EP161" s="1639"/>
      <c r="EQ161" s="1639"/>
      <c r="ER161" s="1639"/>
      <c r="ES161" s="1639"/>
      <c r="ET161" s="1639"/>
      <c r="EU161" s="1639"/>
      <c r="EV161" s="1639"/>
      <c r="EW161" s="1639"/>
      <c r="EX161" s="1639"/>
      <c r="EY161" s="1639"/>
      <c r="EZ161" s="1639"/>
      <c r="FA161" s="1639"/>
      <c r="FB161" s="1639"/>
      <c r="FC161" s="1639"/>
      <c r="FD161" s="1639"/>
      <c r="FE161" s="1639"/>
      <c r="FF161" s="1639"/>
      <c r="FG161" s="1639"/>
      <c r="FH161" s="1639"/>
      <c r="FI161" s="1639"/>
      <c r="FJ161" s="1639"/>
      <c r="FK161" s="1639"/>
      <c r="FL161" s="1639"/>
      <c r="FM161" s="1639"/>
      <c r="FN161" s="1639"/>
      <c r="FO161" s="1639"/>
      <c r="FP161" s="1639"/>
      <c r="FQ161" s="1639"/>
      <c r="FR161" s="1639"/>
      <c r="FS161" s="1639"/>
      <c r="FT161" s="1639"/>
      <c r="FU161" s="1639"/>
      <c r="FV161" s="1639"/>
      <c r="FW161" s="1639"/>
      <c r="FX161" s="1639"/>
      <c r="FY161" s="1639"/>
      <c r="FZ161" s="1639"/>
      <c r="GA161" s="1639"/>
      <c r="GB161" s="1639"/>
      <c r="GC161" s="1639"/>
      <c r="GD161" s="1639"/>
      <c r="GE161" s="1639"/>
      <c r="GF161" s="1639"/>
      <c r="GG161" s="1639"/>
      <c r="GH161" s="1639"/>
      <c r="GI161" s="1639"/>
      <c r="GJ161" s="1639"/>
      <c r="GK161" s="1639"/>
      <c r="GL161" s="1639"/>
      <c r="GM161" s="1639"/>
      <c r="GN161" s="1639"/>
      <c r="GO161" s="1639"/>
      <c r="GP161" s="1639"/>
      <c r="GQ161" s="1639"/>
      <c r="GR161" s="1639"/>
      <c r="GS161" s="1639"/>
      <c r="GT161" s="1639"/>
      <c r="GU161" s="1639"/>
      <c r="GV161" s="1639"/>
      <c r="GW161" s="1639"/>
      <c r="GX161" s="1639"/>
      <c r="GY161" s="1639"/>
      <c r="GZ161" s="1639"/>
      <c r="HA161" s="1639"/>
      <c r="HB161" s="1639"/>
      <c r="HC161" s="1639"/>
      <c r="HD161" s="1639"/>
      <c r="HE161" s="1639"/>
      <c r="HF161" s="1639"/>
      <c r="HG161" s="1639"/>
      <c r="HH161" s="1639"/>
      <c r="HI161" s="1639"/>
      <c r="HJ161" s="1639"/>
      <c r="HK161" s="1639"/>
      <c r="HL161" s="1639"/>
      <c r="HM161" s="1639"/>
      <c r="HN161" s="1639"/>
      <c r="HO161" s="1639"/>
      <c r="HP161" s="1639"/>
      <c r="HQ161" s="1639"/>
      <c r="HR161" s="1639"/>
      <c r="HS161" s="1639"/>
      <c r="HT161" s="1639"/>
      <c r="HU161" s="1639"/>
      <c r="HV161" s="1639"/>
      <c r="HW161" s="1639"/>
      <c r="HX161" s="1639"/>
      <c r="HY161" s="1639"/>
      <c r="HZ161" s="1639"/>
      <c r="IA161" s="1639"/>
      <c r="IB161" s="1639"/>
      <c r="IC161" s="1639"/>
      <c r="ID161" s="1639"/>
      <c r="IE161" s="1639"/>
      <c r="IF161" s="1639"/>
      <c r="IG161" s="1639"/>
      <c r="IH161" s="1639"/>
      <c r="II161" s="1639"/>
      <c r="IJ161" s="1639"/>
      <c r="IK161" s="1639"/>
      <c r="IL161" s="1639"/>
      <c r="IM161" s="1639"/>
      <c r="IN161" s="1639"/>
      <c r="IO161" s="1639"/>
      <c r="IP161" s="1639"/>
      <c r="IQ161" s="1639"/>
      <c r="IR161" s="1639"/>
      <c r="IS161" s="1639"/>
      <c r="IT161" s="1639"/>
      <c r="IU161" s="1639"/>
      <c r="IV161" s="1639"/>
      <c r="IW161" s="1639"/>
      <c r="IX161" s="1639"/>
      <c r="IY161" s="1639"/>
      <c r="IZ161" s="1639"/>
      <c r="JA161" s="1639"/>
      <c r="JB161" s="1639"/>
      <c r="JC161" s="1639"/>
      <c r="JD161" s="1639"/>
      <c r="JE161" s="1639"/>
      <c r="JF161" s="1639"/>
      <c r="JG161" s="1639"/>
      <c r="JH161" s="1639"/>
      <c r="JI161" s="1639"/>
      <c r="JJ161" s="1639"/>
      <c r="JK161" s="1639"/>
      <c r="JL161" s="1639"/>
      <c r="JM161" s="1639"/>
      <c r="JN161" s="1639"/>
      <c r="JO161" s="1639"/>
      <c r="JP161" s="1639"/>
      <c r="JQ161" s="1639"/>
      <c r="JR161" s="1639"/>
      <c r="JS161" s="1639"/>
      <c r="JT161" s="1639"/>
      <c r="JU161" s="1639"/>
      <c r="JV161" s="1639"/>
      <c r="JW161" s="1639"/>
      <c r="JX161" s="1639"/>
      <c r="JY161" s="1639"/>
      <c r="JZ161" s="1639"/>
      <c r="KA161" s="1639"/>
      <c r="KB161" s="1639"/>
      <c r="KC161" s="1639"/>
      <c r="KD161" s="1639"/>
      <c r="KE161" s="1639"/>
      <c r="KF161" s="1639"/>
      <c r="KG161" s="1639"/>
      <c r="KH161" s="1639"/>
      <c r="KI161" s="1639"/>
      <c r="KJ161" s="1639"/>
      <c r="KK161" s="1639"/>
      <c r="KL161" s="1639"/>
      <c r="KM161" s="1639"/>
      <c r="KN161" s="1639"/>
      <c r="KO161" s="1639"/>
      <c r="KP161" s="1639"/>
      <c r="KQ161" s="1639"/>
      <c r="KR161" s="1639"/>
      <c r="KS161" s="1639"/>
      <c r="KT161" s="1639"/>
      <c r="KU161" s="1639"/>
      <c r="KV161" s="1639"/>
      <c r="KW161" s="1639"/>
      <c r="KX161" s="1639"/>
      <c r="KY161" s="1639"/>
      <c r="KZ161" s="1639"/>
      <c r="LA161" s="1639"/>
      <c r="LB161" s="1639"/>
      <c r="LC161" s="1639"/>
      <c r="LD161" s="1639"/>
      <c r="LE161" s="1639"/>
      <c r="LF161" s="1639"/>
      <c r="LG161" s="1639"/>
      <c r="LH161" s="1639"/>
      <c r="LI161" s="1639"/>
      <c r="LJ161" s="1639"/>
      <c r="LK161" s="1639"/>
      <c r="LL161" s="1639"/>
      <c r="LM161" s="1639"/>
      <c r="LN161" s="1639"/>
      <c r="LO161" s="1639"/>
      <c r="LP161" s="1639"/>
    </row>
    <row r="162" s="1481" customFormat="1" ht="47" customHeight="1" spans="1:328">
      <c r="A162" s="1499">
        <v>45828</v>
      </c>
      <c r="B162" s="1500" t="s">
        <v>713</v>
      </c>
      <c r="C162" s="1501" t="s">
        <v>115</v>
      </c>
      <c r="D162" s="1502">
        <v>4500170800</v>
      </c>
      <c r="E162" s="1503"/>
      <c r="F162" s="1502" t="s">
        <v>714</v>
      </c>
      <c r="G162" s="1505" t="s">
        <v>715</v>
      </c>
      <c r="H162" s="1505" t="s">
        <v>76</v>
      </c>
      <c r="I162" s="1532" t="s">
        <v>77</v>
      </c>
      <c r="J162" s="1522">
        <v>14400</v>
      </c>
      <c r="K162" s="1534">
        <v>0</v>
      </c>
      <c r="L162" s="1534">
        <v>96</v>
      </c>
      <c r="M162" s="1534">
        <f t="shared" si="87"/>
        <v>150</v>
      </c>
      <c r="N162" s="1536">
        <v>45869</v>
      </c>
      <c r="O162" s="1536">
        <v>45866</v>
      </c>
      <c r="P162" s="1537"/>
      <c r="Q162" s="1562" t="s">
        <v>78</v>
      </c>
      <c r="R162" s="1563"/>
      <c r="S162" s="1563"/>
      <c r="T162" s="1563"/>
      <c r="U162" s="1563"/>
      <c r="V162" s="1532"/>
      <c r="W162" s="1532" t="s">
        <v>168</v>
      </c>
      <c r="X162" s="1565">
        <v>45832</v>
      </c>
      <c r="Y162" s="1589" t="s">
        <v>88</v>
      </c>
      <c r="Z162" s="1565">
        <v>45832</v>
      </c>
      <c r="AA162" s="1589" t="s">
        <v>716</v>
      </c>
      <c r="AB162" s="1589"/>
      <c r="AC162" s="1580" t="s">
        <v>717</v>
      </c>
      <c r="AD162" s="1590" t="s">
        <v>172</v>
      </c>
      <c r="AE162" s="2277">
        <v>0.8646</v>
      </c>
      <c r="AF162" s="2278">
        <f t="shared" si="134"/>
        <v>12450.24</v>
      </c>
      <c r="AG162" s="1504"/>
      <c r="AH162" s="1609" t="s">
        <v>81</v>
      </c>
      <c r="AI162" s="1799">
        <f t="shared" si="119"/>
        <v>14400</v>
      </c>
      <c r="AJ162" s="1609">
        <v>9</v>
      </c>
      <c r="AK162" s="1610">
        <f t="shared" si="135"/>
        <v>14400</v>
      </c>
      <c r="AL162" s="1610"/>
      <c r="AM162" s="1610">
        <f t="shared" si="136"/>
        <v>600</v>
      </c>
      <c r="AN162" s="1610"/>
      <c r="AO162" s="1610"/>
      <c r="AP162" s="1610"/>
      <c r="AQ162" s="1610"/>
      <c r="AR162" s="1610" t="s">
        <v>64</v>
      </c>
      <c r="AS162" s="1610"/>
      <c r="AT162" s="1610">
        <f>J162</f>
        <v>14400</v>
      </c>
      <c r="AU162" s="1622">
        <f t="shared" si="137"/>
        <v>1600</v>
      </c>
      <c r="AV162" s="1622">
        <f t="shared" si="138"/>
        <v>1600</v>
      </c>
      <c r="AW162" s="1622">
        <f t="shared" si="139"/>
        <v>1600</v>
      </c>
      <c r="AX162" s="1622">
        <f t="shared" si="140"/>
        <v>1600</v>
      </c>
      <c r="AY162" s="1622">
        <f t="shared" si="141"/>
        <v>1600</v>
      </c>
      <c r="AZ162" s="1622">
        <f t="shared" si="142"/>
        <v>1600</v>
      </c>
      <c r="BA162" s="1622">
        <f t="shared" si="143"/>
        <v>1600</v>
      </c>
      <c r="BB162" s="1622">
        <f t="shared" si="144"/>
        <v>1600</v>
      </c>
      <c r="BC162" s="1622">
        <f t="shared" si="145"/>
        <v>1600</v>
      </c>
      <c r="BD162" s="1622">
        <f t="shared" si="130"/>
        <v>1533.33333333333</v>
      </c>
      <c r="BE162" s="1622">
        <f t="shared" si="131"/>
        <v>66.6666666666667</v>
      </c>
      <c r="BF162" s="1534"/>
      <c r="BG162" s="1638"/>
      <c r="BH162" s="1639"/>
      <c r="BI162" s="1639"/>
      <c r="BJ162" s="1639"/>
      <c r="BK162" s="1639"/>
      <c r="BL162" s="1639"/>
      <c r="BM162" s="1639"/>
      <c r="BN162" s="1639"/>
      <c r="BO162" s="1639"/>
      <c r="BP162" s="1639"/>
      <c r="BQ162" s="1639"/>
      <c r="BR162" s="1639"/>
      <c r="BS162" s="1639"/>
      <c r="BT162" s="1639"/>
      <c r="BU162" s="1639"/>
      <c r="BV162" s="1639"/>
      <c r="BW162" s="1639"/>
      <c r="BX162" s="1639"/>
      <c r="BY162" s="1639"/>
      <c r="BZ162" s="1639"/>
      <c r="CA162" s="1639"/>
      <c r="CB162" s="1639"/>
      <c r="CC162" s="1639"/>
      <c r="CD162" s="1639"/>
      <c r="CE162" s="1639"/>
      <c r="CF162" s="1639"/>
      <c r="CG162" s="1639"/>
      <c r="CH162" s="1639"/>
      <c r="CI162" s="1639"/>
      <c r="CJ162" s="1639"/>
      <c r="CK162" s="1639"/>
      <c r="CL162" s="1639"/>
      <c r="CM162" s="1639"/>
      <c r="CN162" s="1639"/>
      <c r="CO162" s="1639"/>
      <c r="CP162" s="1639"/>
      <c r="CQ162" s="1639"/>
      <c r="CR162" s="1639"/>
      <c r="CS162" s="1639"/>
      <c r="CT162" s="1639"/>
      <c r="CU162" s="1639"/>
      <c r="CV162" s="1639"/>
      <c r="CW162" s="1639"/>
      <c r="CX162" s="1639"/>
      <c r="CY162" s="1639"/>
      <c r="CZ162" s="1639"/>
      <c r="DA162" s="1639"/>
      <c r="DB162" s="1639"/>
      <c r="DC162" s="1639"/>
      <c r="DD162" s="1639"/>
      <c r="DE162" s="1639"/>
      <c r="DF162" s="1639"/>
      <c r="DG162" s="1639"/>
      <c r="DH162" s="1639"/>
      <c r="DI162" s="1639"/>
      <c r="DJ162" s="1639"/>
      <c r="DK162" s="1639"/>
      <c r="DL162" s="1639"/>
      <c r="DM162" s="1639"/>
      <c r="DN162" s="1639"/>
      <c r="DO162" s="1639"/>
      <c r="DP162" s="1639"/>
      <c r="DQ162" s="1639"/>
      <c r="DR162" s="1639"/>
      <c r="DS162" s="1639"/>
      <c r="DT162" s="1639"/>
      <c r="DU162" s="1639"/>
      <c r="DV162" s="1639"/>
      <c r="DW162" s="1639"/>
      <c r="DX162" s="1639"/>
      <c r="DY162" s="1639"/>
      <c r="DZ162" s="1639"/>
      <c r="EA162" s="1639"/>
      <c r="EB162" s="1639"/>
      <c r="EC162" s="1639"/>
      <c r="ED162" s="1639"/>
      <c r="EE162" s="1639"/>
      <c r="EF162" s="1639"/>
      <c r="EG162" s="1639"/>
      <c r="EH162" s="1639"/>
      <c r="EI162" s="1639"/>
      <c r="EJ162" s="1639"/>
      <c r="EK162" s="1639"/>
      <c r="EL162" s="1639"/>
      <c r="EM162" s="1639"/>
      <c r="EN162" s="1639"/>
      <c r="EO162" s="1639"/>
      <c r="EP162" s="1639"/>
      <c r="EQ162" s="1639"/>
      <c r="ER162" s="1639"/>
      <c r="ES162" s="1639"/>
      <c r="ET162" s="1639"/>
      <c r="EU162" s="1639"/>
      <c r="EV162" s="1639"/>
      <c r="EW162" s="1639"/>
      <c r="EX162" s="1639"/>
      <c r="EY162" s="1639"/>
      <c r="EZ162" s="1639"/>
      <c r="FA162" s="1639"/>
      <c r="FB162" s="1639"/>
      <c r="FC162" s="1639"/>
      <c r="FD162" s="1639"/>
      <c r="FE162" s="1639"/>
      <c r="FF162" s="1639"/>
      <c r="FG162" s="1639"/>
      <c r="FH162" s="1639"/>
      <c r="FI162" s="1639"/>
      <c r="FJ162" s="1639"/>
      <c r="FK162" s="1639"/>
      <c r="FL162" s="1639"/>
      <c r="FM162" s="1639"/>
      <c r="FN162" s="1639"/>
      <c r="FO162" s="1639"/>
      <c r="FP162" s="1639"/>
      <c r="FQ162" s="1639"/>
      <c r="FR162" s="1639"/>
      <c r="FS162" s="1639"/>
      <c r="FT162" s="1639"/>
      <c r="FU162" s="1639"/>
      <c r="FV162" s="1639"/>
      <c r="FW162" s="1639"/>
      <c r="FX162" s="1639"/>
      <c r="FY162" s="1639"/>
      <c r="FZ162" s="1639"/>
      <c r="GA162" s="1639"/>
      <c r="GB162" s="1639"/>
      <c r="GC162" s="1639"/>
      <c r="GD162" s="1639"/>
      <c r="GE162" s="1639"/>
      <c r="GF162" s="1639"/>
      <c r="GG162" s="1639"/>
      <c r="GH162" s="1639"/>
      <c r="GI162" s="1639"/>
      <c r="GJ162" s="1639"/>
      <c r="GK162" s="1639"/>
      <c r="GL162" s="1639"/>
      <c r="GM162" s="1639"/>
      <c r="GN162" s="1639"/>
      <c r="GO162" s="1639"/>
      <c r="GP162" s="1639"/>
      <c r="GQ162" s="1639"/>
      <c r="GR162" s="1639"/>
      <c r="GS162" s="1639"/>
      <c r="GT162" s="1639"/>
      <c r="GU162" s="1639"/>
      <c r="GV162" s="1639"/>
      <c r="GW162" s="1639"/>
      <c r="GX162" s="1639"/>
      <c r="GY162" s="1639"/>
      <c r="GZ162" s="1639"/>
      <c r="HA162" s="1639"/>
      <c r="HB162" s="1639"/>
      <c r="HC162" s="1639"/>
      <c r="HD162" s="1639"/>
      <c r="HE162" s="1639"/>
      <c r="HF162" s="1639"/>
      <c r="HG162" s="1639"/>
      <c r="HH162" s="1639"/>
      <c r="HI162" s="1639"/>
      <c r="HJ162" s="1639"/>
      <c r="HK162" s="1639"/>
      <c r="HL162" s="1639"/>
      <c r="HM162" s="1639"/>
      <c r="HN162" s="1639"/>
      <c r="HO162" s="1639"/>
      <c r="HP162" s="1639"/>
      <c r="HQ162" s="1639"/>
      <c r="HR162" s="1639"/>
      <c r="HS162" s="1639"/>
      <c r="HT162" s="1639"/>
      <c r="HU162" s="1639"/>
      <c r="HV162" s="1639"/>
      <c r="HW162" s="1639"/>
      <c r="HX162" s="1639"/>
      <c r="HY162" s="1639"/>
      <c r="HZ162" s="1639"/>
      <c r="IA162" s="1639"/>
      <c r="IB162" s="1639"/>
      <c r="IC162" s="1639"/>
      <c r="ID162" s="1639"/>
      <c r="IE162" s="1639"/>
      <c r="IF162" s="1639"/>
      <c r="IG162" s="1639"/>
      <c r="IH162" s="1639"/>
      <c r="II162" s="1639"/>
      <c r="IJ162" s="1639"/>
      <c r="IK162" s="1639"/>
      <c r="IL162" s="1639"/>
      <c r="IM162" s="1639"/>
      <c r="IN162" s="1639"/>
      <c r="IO162" s="1639"/>
      <c r="IP162" s="1639"/>
      <c r="IQ162" s="1639"/>
      <c r="IR162" s="1639"/>
      <c r="IS162" s="1639"/>
      <c r="IT162" s="1639"/>
      <c r="IU162" s="1639"/>
      <c r="IV162" s="1639"/>
      <c r="IW162" s="1639"/>
      <c r="IX162" s="1639"/>
      <c r="IY162" s="1639"/>
      <c r="IZ162" s="1639"/>
      <c r="JA162" s="1639"/>
      <c r="JB162" s="1639"/>
      <c r="JC162" s="1639"/>
      <c r="JD162" s="1639"/>
      <c r="JE162" s="1639"/>
      <c r="JF162" s="1639"/>
      <c r="JG162" s="1639"/>
      <c r="JH162" s="1639"/>
      <c r="JI162" s="1639"/>
      <c r="JJ162" s="1639"/>
      <c r="JK162" s="1639"/>
      <c r="JL162" s="1639"/>
      <c r="JM162" s="1639"/>
      <c r="JN162" s="1639"/>
      <c r="JO162" s="1639"/>
      <c r="JP162" s="1639"/>
      <c r="JQ162" s="1639"/>
      <c r="JR162" s="1639"/>
      <c r="JS162" s="1639"/>
      <c r="JT162" s="1639"/>
      <c r="JU162" s="1639"/>
      <c r="JV162" s="1639"/>
      <c r="JW162" s="1639"/>
      <c r="JX162" s="1639"/>
      <c r="JY162" s="1639"/>
      <c r="JZ162" s="1639"/>
      <c r="KA162" s="1639"/>
      <c r="KB162" s="1639"/>
      <c r="KC162" s="1639"/>
      <c r="KD162" s="1639"/>
      <c r="KE162" s="1639"/>
      <c r="KF162" s="1639"/>
      <c r="KG162" s="1639"/>
      <c r="KH162" s="1639"/>
      <c r="KI162" s="1639"/>
      <c r="KJ162" s="1639"/>
      <c r="KK162" s="1639"/>
      <c r="KL162" s="1639"/>
      <c r="KM162" s="1639"/>
      <c r="KN162" s="1639"/>
      <c r="KO162" s="1639"/>
      <c r="KP162" s="1639"/>
      <c r="KQ162" s="1639"/>
      <c r="KR162" s="1639"/>
      <c r="KS162" s="1639"/>
      <c r="KT162" s="1639"/>
      <c r="KU162" s="1639"/>
      <c r="KV162" s="1639"/>
      <c r="KW162" s="1639"/>
      <c r="KX162" s="1639"/>
      <c r="KY162" s="1639"/>
      <c r="KZ162" s="1639"/>
      <c r="LA162" s="1639"/>
      <c r="LB162" s="1639"/>
      <c r="LC162" s="1639"/>
      <c r="LD162" s="1639"/>
      <c r="LE162" s="1639"/>
      <c r="LF162" s="1639"/>
      <c r="LG162" s="1639"/>
      <c r="LH162" s="1639"/>
      <c r="LI162" s="1639"/>
      <c r="LJ162" s="1639"/>
      <c r="LK162" s="1639"/>
      <c r="LL162" s="1639"/>
      <c r="LM162" s="1639"/>
      <c r="LN162" s="1639"/>
      <c r="LO162" s="1639"/>
      <c r="LP162" s="1639"/>
    </row>
    <row r="163" s="1481" customFormat="1" ht="47" customHeight="1" spans="1:328">
      <c r="A163" s="1499">
        <v>45835</v>
      </c>
      <c r="B163" s="1500" t="s">
        <v>718</v>
      </c>
      <c r="C163" s="1501" t="s">
        <v>158</v>
      </c>
      <c r="D163" s="1502">
        <v>4500171448</v>
      </c>
      <c r="E163" s="1503" t="s">
        <v>719</v>
      </c>
      <c r="F163" s="1502" t="s">
        <v>720</v>
      </c>
      <c r="G163" s="1505" t="s">
        <v>101</v>
      </c>
      <c r="H163" s="1505" t="s">
        <v>109</v>
      </c>
      <c r="I163" s="1532" t="s">
        <v>110</v>
      </c>
      <c r="J163" s="1522">
        <v>20016</v>
      </c>
      <c r="K163" s="1534">
        <v>0</v>
      </c>
      <c r="L163" s="1534">
        <v>24</v>
      </c>
      <c r="M163" s="1534">
        <f>J163/L163</f>
        <v>834</v>
      </c>
      <c r="N163" s="1536">
        <v>45875</v>
      </c>
      <c r="O163" s="1536">
        <f t="shared" ref="O163:O168" si="146">N163-2</f>
        <v>45873</v>
      </c>
      <c r="P163" s="1537"/>
      <c r="Q163" s="1562" t="s">
        <v>78</v>
      </c>
      <c r="R163" s="1563"/>
      <c r="S163" s="1563"/>
      <c r="T163" s="1563"/>
      <c r="U163" s="1563"/>
      <c r="V163" s="1532"/>
      <c r="W163" s="2308" t="s">
        <v>111</v>
      </c>
      <c r="X163" s="1565">
        <v>45839</v>
      </c>
      <c r="Y163" s="1589" t="s">
        <v>88</v>
      </c>
      <c r="Z163" s="1589">
        <v>45839</v>
      </c>
      <c r="AA163" s="1589"/>
      <c r="AB163" s="1589"/>
      <c r="AC163" s="1580" t="s">
        <v>721</v>
      </c>
      <c r="AD163" s="1590" t="s">
        <v>722</v>
      </c>
      <c r="AE163" s="2277">
        <v>0.8747</v>
      </c>
      <c r="AF163" s="2278">
        <f t="shared" si="134"/>
        <v>17507.9952</v>
      </c>
      <c r="AG163" s="1504"/>
      <c r="AH163" s="1609" t="s">
        <v>81</v>
      </c>
      <c r="AI163" s="1799">
        <f t="shared" si="119"/>
        <v>20016</v>
      </c>
      <c r="AJ163" s="1609">
        <v>9</v>
      </c>
      <c r="AK163" s="1610">
        <f t="shared" si="135"/>
        <v>20016</v>
      </c>
      <c r="AL163" s="1610"/>
      <c r="AM163" s="1610">
        <f t="shared" si="136"/>
        <v>834</v>
      </c>
      <c r="AN163" s="1610"/>
      <c r="AO163" s="1610"/>
      <c r="AP163" s="1610"/>
      <c r="AQ163" s="1610"/>
      <c r="AR163" s="1610" t="s">
        <v>63</v>
      </c>
      <c r="AS163" s="1610">
        <f>J163</f>
        <v>20016</v>
      </c>
      <c r="AT163" s="1610"/>
      <c r="AU163" s="1622">
        <f t="shared" si="137"/>
        <v>2224</v>
      </c>
      <c r="AV163" s="1622">
        <f t="shared" si="138"/>
        <v>2224</v>
      </c>
      <c r="AW163" s="1622">
        <f t="shared" si="139"/>
        <v>2224</v>
      </c>
      <c r="AX163" s="1622">
        <f t="shared" si="140"/>
        <v>2224</v>
      </c>
      <c r="AY163" s="1622">
        <f t="shared" si="141"/>
        <v>2224</v>
      </c>
      <c r="AZ163" s="1622">
        <f t="shared" si="142"/>
        <v>2224</v>
      </c>
      <c r="BA163" s="1622">
        <f t="shared" si="143"/>
        <v>2224</v>
      </c>
      <c r="BB163" s="1622">
        <f t="shared" si="144"/>
        <v>2224</v>
      </c>
      <c r="BC163" s="1622">
        <f t="shared" si="145"/>
        <v>2224</v>
      </c>
      <c r="BD163" s="1622">
        <f t="shared" si="130"/>
        <v>2131.33333333333</v>
      </c>
      <c r="BE163" s="1622">
        <f t="shared" si="131"/>
        <v>92.6666666666667</v>
      </c>
      <c r="BF163" s="1534"/>
      <c r="BG163" s="1638"/>
      <c r="BH163" s="1639"/>
      <c r="BI163" s="1639"/>
      <c r="BJ163" s="1639"/>
      <c r="BK163" s="1639"/>
      <c r="BL163" s="1639"/>
      <c r="BM163" s="1639"/>
      <c r="BN163" s="1639"/>
      <c r="BO163" s="1639"/>
      <c r="BP163" s="1639"/>
      <c r="BQ163" s="1639"/>
      <c r="BR163" s="1639"/>
      <c r="BS163" s="1639"/>
      <c r="BT163" s="1639"/>
      <c r="BU163" s="1639"/>
      <c r="BV163" s="1639"/>
      <c r="BW163" s="1639"/>
      <c r="BX163" s="1639"/>
      <c r="BY163" s="1639"/>
      <c r="BZ163" s="1639"/>
      <c r="CA163" s="1639"/>
      <c r="CB163" s="1639"/>
      <c r="CC163" s="1639"/>
      <c r="CD163" s="1639"/>
      <c r="CE163" s="1639"/>
      <c r="CF163" s="1639"/>
      <c r="CG163" s="1639"/>
      <c r="CH163" s="1639"/>
      <c r="CI163" s="1639"/>
      <c r="CJ163" s="1639"/>
      <c r="CK163" s="1639"/>
      <c r="CL163" s="1639"/>
      <c r="CM163" s="1639"/>
      <c r="CN163" s="1639"/>
      <c r="CO163" s="1639"/>
      <c r="CP163" s="1639"/>
      <c r="CQ163" s="1639"/>
      <c r="CR163" s="1639"/>
      <c r="CS163" s="1639"/>
      <c r="CT163" s="1639"/>
      <c r="CU163" s="1639"/>
      <c r="CV163" s="1639"/>
      <c r="CW163" s="1639"/>
      <c r="CX163" s="1639"/>
      <c r="CY163" s="1639"/>
      <c r="CZ163" s="1639"/>
      <c r="DA163" s="1639"/>
      <c r="DB163" s="1639"/>
      <c r="DC163" s="1639"/>
      <c r="DD163" s="1639"/>
      <c r="DE163" s="1639"/>
      <c r="DF163" s="1639"/>
      <c r="DG163" s="1639"/>
      <c r="DH163" s="1639"/>
      <c r="DI163" s="1639"/>
      <c r="DJ163" s="1639"/>
      <c r="DK163" s="1639"/>
      <c r="DL163" s="1639"/>
      <c r="DM163" s="1639"/>
      <c r="DN163" s="1639"/>
      <c r="DO163" s="1639"/>
      <c r="DP163" s="1639"/>
      <c r="DQ163" s="1639"/>
      <c r="DR163" s="1639"/>
      <c r="DS163" s="1639"/>
      <c r="DT163" s="1639"/>
      <c r="DU163" s="1639"/>
      <c r="DV163" s="1639"/>
      <c r="DW163" s="1639"/>
      <c r="DX163" s="1639"/>
      <c r="DY163" s="1639"/>
      <c r="DZ163" s="1639"/>
      <c r="EA163" s="1639"/>
      <c r="EB163" s="1639"/>
      <c r="EC163" s="1639"/>
      <c r="ED163" s="1639"/>
      <c r="EE163" s="1639"/>
      <c r="EF163" s="1639"/>
      <c r="EG163" s="1639"/>
      <c r="EH163" s="1639"/>
      <c r="EI163" s="1639"/>
      <c r="EJ163" s="1639"/>
      <c r="EK163" s="1639"/>
      <c r="EL163" s="1639"/>
      <c r="EM163" s="1639"/>
      <c r="EN163" s="1639"/>
      <c r="EO163" s="1639"/>
      <c r="EP163" s="1639"/>
      <c r="EQ163" s="1639"/>
      <c r="ER163" s="1639"/>
      <c r="ES163" s="1639"/>
      <c r="ET163" s="1639"/>
      <c r="EU163" s="1639"/>
      <c r="EV163" s="1639"/>
      <c r="EW163" s="1639"/>
      <c r="EX163" s="1639"/>
      <c r="EY163" s="1639"/>
      <c r="EZ163" s="1639"/>
      <c r="FA163" s="1639"/>
      <c r="FB163" s="1639"/>
      <c r="FC163" s="1639"/>
      <c r="FD163" s="1639"/>
      <c r="FE163" s="1639"/>
      <c r="FF163" s="1639"/>
      <c r="FG163" s="1639"/>
      <c r="FH163" s="1639"/>
      <c r="FI163" s="1639"/>
      <c r="FJ163" s="1639"/>
      <c r="FK163" s="1639"/>
      <c r="FL163" s="1639"/>
      <c r="FM163" s="1639"/>
      <c r="FN163" s="1639"/>
      <c r="FO163" s="1639"/>
      <c r="FP163" s="1639"/>
      <c r="FQ163" s="1639"/>
      <c r="FR163" s="1639"/>
      <c r="FS163" s="1639"/>
      <c r="FT163" s="1639"/>
      <c r="FU163" s="1639"/>
      <c r="FV163" s="1639"/>
      <c r="FW163" s="1639"/>
      <c r="FX163" s="1639"/>
      <c r="FY163" s="1639"/>
      <c r="FZ163" s="1639"/>
      <c r="GA163" s="1639"/>
      <c r="GB163" s="1639"/>
      <c r="GC163" s="1639"/>
      <c r="GD163" s="1639"/>
      <c r="GE163" s="1639"/>
      <c r="GF163" s="1639"/>
      <c r="GG163" s="1639"/>
      <c r="GH163" s="1639"/>
      <c r="GI163" s="1639"/>
      <c r="GJ163" s="1639"/>
      <c r="GK163" s="1639"/>
      <c r="GL163" s="1639"/>
      <c r="GM163" s="1639"/>
      <c r="GN163" s="1639"/>
      <c r="GO163" s="1639"/>
      <c r="GP163" s="1639"/>
      <c r="GQ163" s="1639"/>
      <c r="GR163" s="1639"/>
      <c r="GS163" s="1639"/>
      <c r="GT163" s="1639"/>
      <c r="GU163" s="1639"/>
      <c r="GV163" s="1639"/>
      <c r="GW163" s="1639"/>
      <c r="GX163" s="1639"/>
      <c r="GY163" s="1639"/>
      <c r="GZ163" s="1639"/>
      <c r="HA163" s="1639"/>
      <c r="HB163" s="1639"/>
      <c r="HC163" s="1639"/>
      <c r="HD163" s="1639"/>
      <c r="HE163" s="1639"/>
      <c r="HF163" s="1639"/>
      <c r="HG163" s="1639"/>
      <c r="HH163" s="1639"/>
      <c r="HI163" s="1639"/>
      <c r="HJ163" s="1639"/>
      <c r="HK163" s="1639"/>
      <c r="HL163" s="1639"/>
      <c r="HM163" s="1639"/>
      <c r="HN163" s="1639"/>
      <c r="HO163" s="1639"/>
      <c r="HP163" s="1639"/>
      <c r="HQ163" s="1639"/>
      <c r="HR163" s="1639"/>
      <c r="HS163" s="1639"/>
      <c r="HT163" s="1639"/>
      <c r="HU163" s="1639"/>
      <c r="HV163" s="1639"/>
      <c r="HW163" s="1639"/>
      <c r="HX163" s="1639"/>
      <c r="HY163" s="1639"/>
      <c r="HZ163" s="1639"/>
      <c r="IA163" s="1639"/>
      <c r="IB163" s="1639"/>
      <c r="IC163" s="1639"/>
      <c r="ID163" s="1639"/>
      <c r="IE163" s="1639"/>
      <c r="IF163" s="1639"/>
      <c r="IG163" s="1639"/>
      <c r="IH163" s="1639"/>
      <c r="II163" s="1639"/>
      <c r="IJ163" s="1639"/>
      <c r="IK163" s="1639"/>
      <c r="IL163" s="1639"/>
      <c r="IM163" s="1639"/>
      <c r="IN163" s="1639"/>
      <c r="IO163" s="1639"/>
      <c r="IP163" s="1639"/>
      <c r="IQ163" s="1639"/>
      <c r="IR163" s="1639"/>
      <c r="IS163" s="1639"/>
      <c r="IT163" s="1639"/>
      <c r="IU163" s="1639"/>
      <c r="IV163" s="1639"/>
      <c r="IW163" s="1639"/>
      <c r="IX163" s="1639"/>
      <c r="IY163" s="1639"/>
      <c r="IZ163" s="1639"/>
      <c r="JA163" s="1639"/>
      <c r="JB163" s="1639"/>
      <c r="JC163" s="1639"/>
      <c r="JD163" s="1639"/>
      <c r="JE163" s="1639"/>
      <c r="JF163" s="1639"/>
      <c r="JG163" s="1639"/>
      <c r="JH163" s="1639"/>
      <c r="JI163" s="1639"/>
      <c r="JJ163" s="1639"/>
      <c r="JK163" s="1639"/>
      <c r="JL163" s="1639"/>
      <c r="JM163" s="1639"/>
      <c r="JN163" s="1639"/>
      <c r="JO163" s="1639"/>
      <c r="JP163" s="1639"/>
      <c r="JQ163" s="1639"/>
      <c r="JR163" s="1639"/>
      <c r="JS163" s="1639"/>
      <c r="JT163" s="1639"/>
      <c r="JU163" s="1639"/>
      <c r="JV163" s="1639"/>
      <c r="JW163" s="1639"/>
      <c r="JX163" s="1639"/>
      <c r="JY163" s="1639"/>
      <c r="JZ163" s="1639"/>
      <c r="KA163" s="1639"/>
      <c r="KB163" s="1639"/>
      <c r="KC163" s="1639"/>
      <c r="KD163" s="1639"/>
      <c r="KE163" s="1639"/>
      <c r="KF163" s="1639"/>
      <c r="KG163" s="1639"/>
      <c r="KH163" s="1639"/>
      <c r="KI163" s="1639"/>
      <c r="KJ163" s="1639"/>
      <c r="KK163" s="1639"/>
      <c r="KL163" s="1639"/>
      <c r="KM163" s="1639"/>
      <c r="KN163" s="1639"/>
      <c r="KO163" s="1639"/>
      <c r="KP163" s="1639"/>
      <c r="KQ163" s="1639"/>
      <c r="KR163" s="1639"/>
      <c r="KS163" s="1639"/>
      <c r="KT163" s="1639"/>
      <c r="KU163" s="1639"/>
      <c r="KV163" s="1639"/>
      <c r="KW163" s="1639"/>
      <c r="KX163" s="1639"/>
      <c r="KY163" s="1639"/>
      <c r="KZ163" s="1639"/>
      <c r="LA163" s="1639"/>
      <c r="LB163" s="1639"/>
      <c r="LC163" s="1639"/>
      <c r="LD163" s="1639"/>
      <c r="LE163" s="1639"/>
      <c r="LF163" s="1639"/>
      <c r="LG163" s="1639"/>
      <c r="LH163" s="1639"/>
      <c r="LI163" s="1639"/>
      <c r="LJ163" s="1639"/>
      <c r="LK163" s="1639"/>
      <c r="LL163" s="1639"/>
      <c r="LM163" s="1639"/>
      <c r="LN163" s="1639"/>
      <c r="LO163" s="1639"/>
      <c r="LP163" s="1639"/>
    </row>
    <row r="164" s="1481" customFormat="1" ht="47" customHeight="1" spans="1:328">
      <c r="A164" s="1499">
        <v>45799</v>
      </c>
      <c r="B164" s="1500" t="s">
        <v>236</v>
      </c>
      <c r="C164" s="1501" t="s">
        <v>98</v>
      </c>
      <c r="D164" s="1502">
        <v>4500167636</v>
      </c>
      <c r="E164" s="2253">
        <v>217479146</v>
      </c>
      <c r="F164" s="1502" t="s">
        <v>723</v>
      </c>
      <c r="G164" s="1514" t="s">
        <v>101</v>
      </c>
      <c r="H164" s="1505" t="s">
        <v>724</v>
      </c>
      <c r="I164" s="1532" t="s">
        <v>725</v>
      </c>
      <c r="J164" s="1522">
        <v>4848</v>
      </c>
      <c r="K164" s="1534">
        <v>0</v>
      </c>
      <c r="L164" s="1534">
        <v>48</v>
      </c>
      <c r="M164" s="1534">
        <f>J164/L164</f>
        <v>101</v>
      </c>
      <c r="N164" s="1536">
        <v>45849</v>
      </c>
      <c r="O164" s="1536">
        <f t="shared" si="146"/>
        <v>45847</v>
      </c>
      <c r="P164" s="1537" t="s">
        <v>88</v>
      </c>
      <c r="Q164" s="1562" t="s">
        <v>78</v>
      </c>
      <c r="R164" s="1563"/>
      <c r="S164" s="1563"/>
      <c r="T164" s="1563"/>
      <c r="U164" s="1563"/>
      <c r="V164" s="1532"/>
      <c r="W164" s="2308" t="s">
        <v>111</v>
      </c>
      <c r="X164" s="1565">
        <v>45805</v>
      </c>
      <c r="Y164" s="1589" t="s">
        <v>88</v>
      </c>
      <c r="Z164" s="1589" t="s">
        <v>88</v>
      </c>
      <c r="AA164" s="1589"/>
      <c r="AB164" s="1589"/>
      <c r="AC164" s="1580" t="s">
        <v>238</v>
      </c>
      <c r="AD164" s="1590" t="s">
        <v>239</v>
      </c>
      <c r="AE164" s="2277">
        <v>84.4778</v>
      </c>
      <c r="AF164" s="2278">
        <f>AE164*M164</f>
        <v>8532.2578</v>
      </c>
      <c r="AG164" s="1504"/>
      <c r="AH164" s="1609" t="s">
        <v>81</v>
      </c>
      <c r="AI164" s="1799">
        <f t="shared" si="119"/>
        <v>4848</v>
      </c>
      <c r="AJ164" s="1609">
        <v>9</v>
      </c>
      <c r="AK164" s="1610">
        <f t="shared" si="135"/>
        <v>4848</v>
      </c>
      <c r="AL164" s="1610"/>
      <c r="AM164" s="1610">
        <f t="shared" si="136"/>
        <v>202</v>
      </c>
      <c r="AN164" s="1610"/>
      <c r="AO164" s="1610"/>
      <c r="AP164" s="1610"/>
      <c r="AQ164" s="1610"/>
      <c r="AR164" s="1610" t="s">
        <v>63</v>
      </c>
      <c r="AS164" s="1610">
        <f>J164</f>
        <v>4848</v>
      </c>
      <c r="AT164" s="1610"/>
      <c r="AU164" s="1622">
        <f t="shared" si="137"/>
        <v>538.666666666667</v>
      </c>
      <c r="AV164" s="1622">
        <f t="shared" si="138"/>
        <v>538.666666666667</v>
      </c>
      <c r="AW164" s="1622">
        <f t="shared" si="139"/>
        <v>538.666666666667</v>
      </c>
      <c r="AX164" s="1622">
        <f t="shared" si="140"/>
        <v>538.666666666667</v>
      </c>
      <c r="AY164" s="1622">
        <f t="shared" si="141"/>
        <v>538.666666666667</v>
      </c>
      <c r="AZ164" s="1622">
        <f t="shared" si="142"/>
        <v>538.666666666667</v>
      </c>
      <c r="BA164" s="1622">
        <f t="shared" si="143"/>
        <v>538.666666666667</v>
      </c>
      <c r="BB164" s="1622">
        <f t="shared" si="144"/>
        <v>538.666666666667</v>
      </c>
      <c r="BC164" s="1622">
        <f t="shared" si="145"/>
        <v>538.666666666667</v>
      </c>
      <c r="BD164" s="1622">
        <f t="shared" si="130"/>
        <v>516.222222222222</v>
      </c>
      <c r="BE164" s="1622">
        <f t="shared" si="131"/>
        <v>22.4444444444444</v>
      </c>
      <c r="BF164" s="1534">
        <f t="shared" ref="BF164:BF169" si="147">J164/COUNT(AU164:BC164)-(BD164+BE164)</f>
        <v>0</v>
      </c>
      <c r="BG164" s="1638"/>
      <c r="BH164" s="1639"/>
      <c r="BI164" s="1639"/>
      <c r="BJ164" s="1639"/>
      <c r="BK164" s="1639"/>
      <c r="BL164" s="1639"/>
      <c r="BM164" s="1639"/>
      <c r="BN164" s="1639"/>
      <c r="BO164" s="1639"/>
      <c r="BP164" s="1639"/>
      <c r="BQ164" s="1639"/>
      <c r="BR164" s="1639"/>
      <c r="BS164" s="1639"/>
      <c r="BT164" s="1639"/>
      <c r="BU164" s="1639"/>
      <c r="BV164" s="1639"/>
      <c r="BW164" s="1639"/>
      <c r="BX164" s="1639"/>
      <c r="BY164" s="1639"/>
      <c r="BZ164" s="1639"/>
      <c r="CA164" s="1639"/>
      <c r="CB164" s="1639"/>
      <c r="CC164" s="1639"/>
      <c r="CD164" s="1639"/>
      <c r="CE164" s="1639"/>
      <c r="CF164" s="1639"/>
      <c r="CG164" s="1639"/>
      <c r="CH164" s="1639"/>
      <c r="CI164" s="1639"/>
      <c r="CJ164" s="1639"/>
      <c r="CK164" s="1639"/>
      <c r="CL164" s="1639"/>
      <c r="CM164" s="1639"/>
      <c r="CN164" s="1639"/>
      <c r="CO164" s="1639"/>
      <c r="CP164" s="1639"/>
      <c r="CQ164" s="1639"/>
      <c r="CR164" s="1639"/>
      <c r="CS164" s="1639"/>
      <c r="CT164" s="1639"/>
      <c r="CU164" s="1639"/>
      <c r="CV164" s="1639"/>
      <c r="CW164" s="1639"/>
      <c r="CX164" s="1639"/>
      <c r="CY164" s="1639"/>
      <c r="CZ164" s="1639"/>
      <c r="DA164" s="1639"/>
      <c r="DB164" s="1639"/>
      <c r="DC164" s="1639"/>
      <c r="DD164" s="1639"/>
      <c r="DE164" s="1639"/>
      <c r="DF164" s="1639"/>
      <c r="DG164" s="1639"/>
      <c r="DH164" s="1639"/>
      <c r="DI164" s="1639"/>
      <c r="DJ164" s="1639"/>
      <c r="DK164" s="1639"/>
      <c r="DL164" s="1639"/>
      <c r="DM164" s="1639"/>
      <c r="DN164" s="1639"/>
      <c r="DO164" s="1639"/>
      <c r="DP164" s="1639"/>
      <c r="DQ164" s="1639"/>
      <c r="DR164" s="1639"/>
      <c r="DS164" s="1639"/>
      <c r="DT164" s="1639"/>
      <c r="DU164" s="1639"/>
      <c r="DV164" s="1639"/>
      <c r="DW164" s="1639"/>
      <c r="DX164" s="1639"/>
      <c r="DY164" s="1639"/>
      <c r="DZ164" s="1639"/>
      <c r="EA164" s="1639"/>
      <c r="EB164" s="1639"/>
      <c r="EC164" s="1639"/>
      <c r="ED164" s="1639"/>
      <c r="EE164" s="1639"/>
      <c r="EF164" s="1639"/>
      <c r="EG164" s="1639"/>
      <c r="EH164" s="1639"/>
      <c r="EI164" s="1639"/>
      <c r="EJ164" s="1639"/>
      <c r="EK164" s="1639"/>
      <c r="EL164" s="1639"/>
      <c r="EM164" s="1639"/>
      <c r="EN164" s="1639"/>
      <c r="EO164" s="1639"/>
      <c r="EP164" s="1639"/>
      <c r="EQ164" s="1639"/>
      <c r="ER164" s="1639"/>
      <c r="ES164" s="1639"/>
      <c r="ET164" s="1639"/>
      <c r="EU164" s="1639"/>
      <c r="EV164" s="1639"/>
      <c r="EW164" s="1639"/>
      <c r="EX164" s="1639"/>
      <c r="EY164" s="1639"/>
      <c r="EZ164" s="1639"/>
      <c r="FA164" s="1639"/>
      <c r="FB164" s="1639"/>
      <c r="FC164" s="1639"/>
      <c r="FD164" s="1639"/>
      <c r="FE164" s="1639"/>
      <c r="FF164" s="1639"/>
      <c r="FG164" s="1639"/>
      <c r="FH164" s="1639"/>
      <c r="FI164" s="1639"/>
      <c r="FJ164" s="1639"/>
      <c r="FK164" s="1639"/>
      <c r="FL164" s="1639"/>
      <c r="FM164" s="1639"/>
      <c r="FN164" s="1639"/>
      <c r="FO164" s="1639"/>
      <c r="FP164" s="1639"/>
      <c r="FQ164" s="1639"/>
      <c r="FR164" s="1639"/>
      <c r="FS164" s="1639"/>
      <c r="FT164" s="1639"/>
      <c r="FU164" s="1639"/>
      <c r="FV164" s="1639"/>
      <c r="FW164" s="1639"/>
      <c r="FX164" s="1639"/>
      <c r="FY164" s="1639"/>
      <c r="FZ164" s="1639"/>
      <c r="GA164" s="1639"/>
      <c r="GB164" s="1639"/>
      <c r="GC164" s="1639"/>
      <c r="GD164" s="1639"/>
      <c r="GE164" s="1639"/>
      <c r="GF164" s="1639"/>
      <c r="GG164" s="1639"/>
      <c r="GH164" s="1639"/>
      <c r="GI164" s="1639"/>
      <c r="GJ164" s="1639"/>
      <c r="GK164" s="1639"/>
      <c r="GL164" s="1639"/>
      <c r="GM164" s="1639"/>
      <c r="GN164" s="1639"/>
      <c r="GO164" s="1639"/>
      <c r="GP164" s="1639"/>
      <c r="GQ164" s="1639"/>
      <c r="GR164" s="1639"/>
      <c r="GS164" s="1639"/>
      <c r="GT164" s="1639"/>
      <c r="GU164" s="1639"/>
      <c r="GV164" s="1639"/>
      <c r="GW164" s="1639"/>
      <c r="GX164" s="1639"/>
      <c r="GY164" s="1639"/>
      <c r="GZ164" s="1639"/>
      <c r="HA164" s="1639"/>
      <c r="HB164" s="1639"/>
      <c r="HC164" s="1639"/>
      <c r="HD164" s="1639"/>
      <c r="HE164" s="1639"/>
      <c r="HF164" s="1639"/>
      <c r="HG164" s="1639"/>
      <c r="HH164" s="1639"/>
      <c r="HI164" s="1639"/>
      <c r="HJ164" s="1639"/>
      <c r="HK164" s="1639"/>
      <c r="HL164" s="1639"/>
      <c r="HM164" s="1639"/>
      <c r="HN164" s="1639"/>
      <c r="HO164" s="1639"/>
      <c r="HP164" s="1639"/>
      <c r="HQ164" s="1639"/>
      <c r="HR164" s="1639"/>
      <c r="HS164" s="1639"/>
      <c r="HT164" s="1639"/>
      <c r="HU164" s="1639"/>
      <c r="HV164" s="1639"/>
      <c r="HW164" s="1639"/>
      <c r="HX164" s="1639"/>
      <c r="HY164" s="1639"/>
      <c r="HZ164" s="1639"/>
      <c r="IA164" s="1639"/>
      <c r="IB164" s="1639"/>
      <c r="IC164" s="1639"/>
      <c r="ID164" s="1639"/>
      <c r="IE164" s="1639"/>
      <c r="IF164" s="1639"/>
      <c r="IG164" s="1639"/>
      <c r="IH164" s="1639"/>
      <c r="II164" s="1639"/>
      <c r="IJ164" s="1639"/>
      <c r="IK164" s="1639"/>
      <c r="IL164" s="1639"/>
      <c r="IM164" s="1639"/>
      <c r="IN164" s="1639"/>
      <c r="IO164" s="1639"/>
      <c r="IP164" s="1639"/>
      <c r="IQ164" s="1639"/>
      <c r="IR164" s="1639"/>
      <c r="IS164" s="1639"/>
      <c r="IT164" s="1639"/>
      <c r="IU164" s="1639"/>
      <c r="IV164" s="1639"/>
      <c r="IW164" s="1639"/>
      <c r="IX164" s="1639"/>
      <c r="IY164" s="1639"/>
      <c r="IZ164" s="1639"/>
      <c r="JA164" s="1639"/>
      <c r="JB164" s="1639"/>
      <c r="JC164" s="1639"/>
      <c r="JD164" s="1639"/>
      <c r="JE164" s="1639"/>
      <c r="JF164" s="1639"/>
      <c r="JG164" s="1639"/>
      <c r="JH164" s="1639"/>
      <c r="JI164" s="1639"/>
      <c r="JJ164" s="1639"/>
      <c r="JK164" s="1639"/>
      <c r="JL164" s="1639"/>
      <c r="JM164" s="1639"/>
      <c r="JN164" s="1639"/>
      <c r="JO164" s="1639"/>
      <c r="JP164" s="1639"/>
      <c r="JQ164" s="1639"/>
      <c r="JR164" s="1639"/>
      <c r="JS164" s="1639"/>
      <c r="JT164" s="1639"/>
      <c r="JU164" s="1639"/>
      <c r="JV164" s="1639"/>
      <c r="JW164" s="1639"/>
      <c r="JX164" s="1639"/>
      <c r="JY164" s="1639"/>
      <c r="JZ164" s="1639"/>
      <c r="KA164" s="1639"/>
      <c r="KB164" s="1639"/>
      <c r="KC164" s="1639"/>
      <c r="KD164" s="1639"/>
      <c r="KE164" s="1639"/>
      <c r="KF164" s="1639"/>
      <c r="KG164" s="1639"/>
      <c r="KH164" s="1639"/>
      <c r="KI164" s="1639"/>
      <c r="KJ164" s="1639"/>
      <c r="KK164" s="1639"/>
      <c r="KL164" s="1639"/>
      <c r="KM164" s="1639"/>
      <c r="KN164" s="1639"/>
      <c r="KO164" s="1639"/>
      <c r="KP164" s="1639"/>
      <c r="KQ164" s="1639"/>
      <c r="KR164" s="1639"/>
      <c r="KS164" s="1639"/>
      <c r="KT164" s="1639"/>
      <c r="KU164" s="1639"/>
      <c r="KV164" s="1639"/>
      <c r="KW164" s="1639"/>
      <c r="KX164" s="1639"/>
      <c r="KY164" s="1639"/>
      <c r="KZ164" s="1639"/>
      <c r="LA164" s="1639"/>
      <c r="LB164" s="1639"/>
      <c r="LC164" s="1639"/>
      <c r="LD164" s="1639"/>
      <c r="LE164" s="1639"/>
      <c r="LF164" s="1639"/>
      <c r="LG164" s="1639"/>
      <c r="LH164" s="1639"/>
      <c r="LI164" s="1639"/>
      <c r="LJ164" s="1639"/>
      <c r="LK164" s="1639"/>
      <c r="LL164" s="1639"/>
      <c r="LM164" s="1639"/>
      <c r="LN164" s="1639"/>
      <c r="LO164" s="1639"/>
      <c r="LP164" s="1639"/>
    </row>
    <row r="165" s="1481" customFormat="1" ht="47" customHeight="1" spans="1:328">
      <c r="A165" s="1499">
        <v>45799</v>
      </c>
      <c r="B165" s="1500" t="s">
        <v>236</v>
      </c>
      <c r="C165" s="1501" t="s">
        <v>98</v>
      </c>
      <c r="D165" s="1502">
        <v>4500167635</v>
      </c>
      <c r="E165" s="2253">
        <v>217479114</v>
      </c>
      <c r="F165" s="1502" t="s">
        <v>726</v>
      </c>
      <c r="G165" s="1514" t="s">
        <v>101</v>
      </c>
      <c r="H165" s="1505" t="s">
        <v>724</v>
      </c>
      <c r="I165" s="1532" t="s">
        <v>725</v>
      </c>
      <c r="J165" s="1522">
        <v>7872</v>
      </c>
      <c r="K165" s="1534">
        <v>0</v>
      </c>
      <c r="L165" s="1534">
        <v>48</v>
      </c>
      <c r="M165" s="1534">
        <f>J165/L165</f>
        <v>164</v>
      </c>
      <c r="N165" s="1536">
        <v>45849</v>
      </c>
      <c r="O165" s="1536">
        <f t="shared" si="146"/>
        <v>45847</v>
      </c>
      <c r="P165" s="1537" t="s">
        <v>88</v>
      </c>
      <c r="Q165" s="1562" t="s">
        <v>78</v>
      </c>
      <c r="R165" s="1563"/>
      <c r="S165" s="1563"/>
      <c r="T165" s="1563"/>
      <c r="U165" s="1563"/>
      <c r="V165" s="1532"/>
      <c r="W165" s="2308" t="s">
        <v>111</v>
      </c>
      <c r="X165" s="1565">
        <v>45805</v>
      </c>
      <c r="Y165" s="1589" t="s">
        <v>88</v>
      </c>
      <c r="Z165" s="1589" t="s">
        <v>88</v>
      </c>
      <c r="AA165" s="1589"/>
      <c r="AB165" s="1589"/>
      <c r="AC165" s="1580" t="s">
        <v>238</v>
      </c>
      <c r="AD165" s="1590" t="s">
        <v>239</v>
      </c>
      <c r="AE165" s="2277">
        <v>84.4779</v>
      </c>
      <c r="AF165" s="2278">
        <f>AE165*M165</f>
        <v>13854.3756</v>
      </c>
      <c r="AG165" s="1504"/>
      <c r="AH165" s="1609" t="s">
        <v>81</v>
      </c>
      <c r="AI165" s="1799">
        <f t="shared" si="119"/>
        <v>7872</v>
      </c>
      <c r="AJ165" s="1609">
        <v>9</v>
      </c>
      <c r="AK165" s="1610">
        <f t="shared" si="135"/>
        <v>7872</v>
      </c>
      <c r="AL165" s="1610"/>
      <c r="AM165" s="1610">
        <f t="shared" si="136"/>
        <v>328</v>
      </c>
      <c r="AN165" s="1610"/>
      <c r="AO165" s="1610"/>
      <c r="AP165" s="1610"/>
      <c r="AQ165" s="1610"/>
      <c r="AR165" s="1610" t="s">
        <v>63</v>
      </c>
      <c r="AS165" s="1610">
        <f>J165</f>
        <v>7872</v>
      </c>
      <c r="AT165" s="1610"/>
      <c r="AU165" s="1622">
        <f t="shared" si="137"/>
        <v>874.666666666667</v>
      </c>
      <c r="AV165" s="1622">
        <f t="shared" si="138"/>
        <v>874.666666666667</v>
      </c>
      <c r="AW165" s="1622">
        <f t="shared" si="139"/>
        <v>874.666666666667</v>
      </c>
      <c r="AX165" s="1622">
        <f t="shared" si="140"/>
        <v>874.666666666667</v>
      </c>
      <c r="AY165" s="1622">
        <f t="shared" si="141"/>
        <v>874.666666666667</v>
      </c>
      <c r="AZ165" s="1622">
        <f t="shared" si="142"/>
        <v>874.666666666667</v>
      </c>
      <c r="BA165" s="1622">
        <f t="shared" si="143"/>
        <v>874.666666666667</v>
      </c>
      <c r="BB165" s="1622">
        <f t="shared" si="144"/>
        <v>874.666666666667</v>
      </c>
      <c r="BC165" s="1622">
        <f t="shared" si="145"/>
        <v>874.666666666667</v>
      </c>
      <c r="BD165" s="1622">
        <f t="shared" si="130"/>
        <v>838.222222222222</v>
      </c>
      <c r="BE165" s="1622">
        <f t="shared" si="131"/>
        <v>36.4444444444444</v>
      </c>
      <c r="BF165" s="1534">
        <f t="shared" si="147"/>
        <v>0</v>
      </c>
      <c r="BG165" s="1638"/>
      <c r="BH165" s="1639"/>
      <c r="BI165" s="1639"/>
      <c r="BJ165" s="1639"/>
      <c r="BK165" s="1639"/>
      <c r="BL165" s="1639"/>
      <c r="BM165" s="1639"/>
      <c r="BN165" s="1639"/>
      <c r="BO165" s="1639"/>
      <c r="BP165" s="1639"/>
      <c r="BQ165" s="1639"/>
      <c r="BR165" s="1639"/>
      <c r="BS165" s="1639"/>
      <c r="BT165" s="1639"/>
      <c r="BU165" s="1639"/>
      <c r="BV165" s="1639"/>
      <c r="BW165" s="1639"/>
      <c r="BX165" s="1639"/>
      <c r="BY165" s="1639"/>
      <c r="BZ165" s="1639"/>
      <c r="CA165" s="1639"/>
      <c r="CB165" s="1639"/>
      <c r="CC165" s="1639"/>
      <c r="CD165" s="1639"/>
      <c r="CE165" s="1639"/>
      <c r="CF165" s="1639"/>
      <c r="CG165" s="1639"/>
      <c r="CH165" s="1639"/>
      <c r="CI165" s="1639"/>
      <c r="CJ165" s="1639"/>
      <c r="CK165" s="1639"/>
      <c r="CL165" s="1639"/>
      <c r="CM165" s="1639"/>
      <c r="CN165" s="1639"/>
      <c r="CO165" s="1639"/>
      <c r="CP165" s="1639"/>
      <c r="CQ165" s="1639"/>
      <c r="CR165" s="1639"/>
      <c r="CS165" s="1639"/>
      <c r="CT165" s="1639"/>
      <c r="CU165" s="1639"/>
      <c r="CV165" s="1639"/>
      <c r="CW165" s="1639"/>
      <c r="CX165" s="1639"/>
      <c r="CY165" s="1639"/>
      <c r="CZ165" s="1639"/>
      <c r="DA165" s="1639"/>
      <c r="DB165" s="1639"/>
      <c r="DC165" s="1639"/>
      <c r="DD165" s="1639"/>
      <c r="DE165" s="1639"/>
      <c r="DF165" s="1639"/>
      <c r="DG165" s="1639"/>
      <c r="DH165" s="1639"/>
      <c r="DI165" s="1639"/>
      <c r="DJ165" s="1639"/>
      <c r="DK165" s="1639"/>
      <c r="DL165" s="1639"/>
      <c r="DM165" s="1639"/>
      <c r="DN165" s="1639"/>
      <c r="DO165" s="1639"/>
      <c r="DP165" s="1639"/>
      <c r="DQ165" s="1639"/>
      <c r="DR165" s="1639"/>
      <c r="DS165" s="1639"/>
      <c r="DT165" s="1639"/>
      <c r="DU165" s="1639"/>
      <c r="DV165" s="1639"/>
      <c r="DW165" s="1639"/>
      <c r="DX165" s="1639"/>
      <c r="DY165" s="1639"/>
      <c r="DZ165" s="1639"/>
      <c r="EA165" s="1639"/>
      <c r="EB165" s="1639"/>
      <c r="EC165" s="1639"/>
      <c r="ED165" s="1639"/>
      <c r="EE165" s="1639"/>
      <c r="EF165" s="1639"/>
      <c r="EG165" s="1639"/>
      <c r="EH165" s="1639"/>
      <c r="EI165" s="1639"/>
      <c r="EJ165" s="1639"/>
      <c r="EK165" s="1639"/>
      <c r="EL165" s="1639"/>
      <c r="EM165" s="1639"/>
      <c r="EN165" s="1639"/>
      <c r="EO165" s="1639"/>
      <c r="EP165" s="1639"/>
      <c r="EQ165" s="1639"/>
      <c r="ER165" s="1639"/>
      <c r="ES165" s="1639"/>
      <c r="ET165" s="1639"/>
      <c r="EU165" s="1639"/>
      <c r="EV165" s="1639"/>
      <c r="EW165" s="1639"/>
      <c r="EX165" s="1639"/>
      <c r="EY165" s="1639"/>
      <c r="EZ165" s="1639"/>
      <c r="FA165" s="1639"/>
      <c r="FB165" s="1639"/>
      <c r="FC165" s="1639"/>
      <c r="FD165" s="1639"/>
      <c r="FE165" s="1639"/>
      <c r="FF165" s="1639"/>
      <c r="FG165" s="1639"/>
      <c r="FH165" s="1639"/>
      <c r="FI165" s="1639"/>
      <c r="FJ165" s="1639"/>
      <c r="FK165" s="1639"/>
      <c r="FL165" s="1639"/>
      <c r="FM165" s="1639"/>
      <c r="FN165" s="1639"/>
      <c r="FO165" s="1639"/>
      <c r="FP165" s="1639"/>
      <c r="FQ165" s="1639"/>
      <c r="FR165" s="1639"/>
      <c r="FS165" s="1639"/>
      <c r="FT165" s="1639"/>
      <c r="FU165" s="1639"/>
      <c r="FV165" s="1639"/>
      <c r="FW165" s="1639"/>
      <c r="FX165" s="1639"/>
      <c r="FY165" s="1639"/>
      <c r="FZ165" s="1639"/>
      <c r="GA165" s="1639"/>
      <c r="GB165" s="1639"/>
      <c r="GC165" s="1639"/>
      <c r="GD165" s="1639"/>
      <c r="GE165" s="1639"/>
      <c r="GF165" s="1639"/>
      <c r="GG165" s="1639"/>
      <c r="GH165" s="1639"/>
      <c r="GI165" s="1639"/>
      <c r="GJ165" s="1639"/>
      <c r="GK165" s="1639"/>
      <c r="GL165" s="1639"/>
      <c r="GM165" s="1639"/>
      <c r="GN165" s="1639"/>
      <c r="GO165" s="1639"/>
      <c r="GP165" s="1639"/>
      <c r="GQ165" s="1639"/>
      <c r="GR165" s="1639"/>
      <c r="GS165" s="1639"/>
      <c r="GT165" s="1639"/>
      <c r="GU165" s="1639"/>
      <c r="GV165" s="1639"/>
      <c r="GW165" s="1639"/>
      <c r="GX165" s="1639"/>
      <c r="GY165" s="1639"/>
      <c r="GZ165" s="1639"/>
      <c r="HA165" s="1639"/>
      <c r="HB165" s="1639"/>
      <c r="HC165" s="1639"/>
      <c r="HD165" s="1639"/>
      <c r="HE165" s="1639"/>
      <c r="HF165" s="1639"/>
      <c r="HG165" s="1639"/>
      <c r="HH165" s="1639"/>
      <c r="HI165" s="1639"/>
      <c r="HJ165" s="1639"/>
      <c r="HK165" s="1639"/>
      <c r="HL165" s="1639"/>
      <c r="HM165" s="1639"/>
      <c r="HN165" s="1639"/>
      <c r="HO165" s="1639"/>
      <c r="HP165" s="1639"/>
      <c r="HQ165" s="1639"/>
      <c r="HR165" s="1639"/>
      <c r="HS165" s="1639"/>
      <c r="HT165" s="1639"/>
      <c r="HU165" s="1639"/>
      <c r="HV165" s="1639"/>
      <c r="HW165" s="1639"/>
      <c r="HX165" s="1639"/>
      <c r="HY165" s="1639"/>
      <c r="HZ165" s="1639"/>
      <c r="IA165" s="1639"/>
      <c r="IB165" s="1639"/>
      <c r="IC165" s="1639"/>
      <c r="ID165" s="1639"/>
      <c r="IE165" s="1639"/>
      <c r="IF165" s="1639"/>
      <c r="IG165" s="1639"/>
      <c r="IH165" s="1639"/>
      <c r="II165" s="1639"/>
      <c r="IJ165" s="1639"/>
      <c r="IK165" s="1639"/>
      <c r="IL165" s="1639"/>
      <c r="IM165" s="1639"/>
      <c r="IN165" s="1639"/>
      <c r="IO165" s="1639"/>
      <c r="IP165" s="1639"/>
      <c r="IQ165" s="1639"/>
      <c r="IR165" s="1639"/>
      <c r="IS165" s="1639"/>
      <c r="IT165" s="1639"/>
      <c r="IU165" s="1639"/>
      <c r="IV165" s="1639"/>
      <c r="IW165" s="1639"/>
      <c r="IX165" s="1639"/>
      <c r="IY165" s="1639"/>
      <c r="IZ165" s="1639"/>
      <c r="JA165" s="1639"/>
      <c r="JB165" s="1639"/>
      <c r="JC165" s="1639"/>
      <c r="JD165" s="1639"/>
      <c r="JE165" s="1639"/>
      <c r="JF165" s="1639"/>
      <c r="JG165" s="1639"/>
      <c r="JH165" s="1639"/>
      <c r="JI165" s="1639"/>
      <c r="JJ165" s="1639"/>
      <c r="JK165" s="1639"/>
      <c r="JL165" s="1639"/>
      <c r="JM165" s="1639"/>
      <c r="JN165" s="1639"/>
      <c r="JO165" s="1639"/>
      <c r="JP165" s="1639"/>
      <c r="JQ165" s="1639"/>
      <c r="JR165" s="1639"/>
      <c r="JS165" s="1639"/>
      <c r="JT165" s="1639"/>
      <c r="JU165" s="1639"/>
      <c r="JV165" s="1639"/>
      <c r="JW165" s="1639"/>
      <c r="JX165" s="1639"/>
      <c r="JY165" s="1639"/>
      <c r="JZ165" s="1639"/>
      <c r="KA165" s="1639"/>
      <c r="KB165" s="1639"/>
      <c r="KC165" s="1639"/>
      <c r="KD165" s="1639"/>
      <c r="KE165" s="1639"/>
      <c r="KF165" s="1639"/>
      <c r="KG165" s="1639"/>
      <c r="KH165" s="1639"/>
      <c r="KI165" s="1639"/>
      <c r="KJ165" s="1639"/>
      <c r="KK165" s="1639"/>
      <c r="KL165" s="1639"/>
      <c r="KM165" s="1639"/>
      <c r="KN165" s="1639"/>
      <c r="KO165" s="1639"/>
      <c r="KP165" s="1639"/>
      <c r="KQ165" s="1639"/>
      <c r="KR165" s="1639"/>
      <c r="KS165" s="1639"/>
      <c r="KT165" s="1639"/>
      <c r="KU165" s="1639"/>
      <c r="KV165" s="1639"/>
      <c r="KW165" s="1639"/>
      <c r="KX165" s="1639"/>
      <c r="KY165" s="1639"/>
      <c r="KZ165" s="1639"/>
      <c r="LA165" s="1639"/>
      <c r="LB165" s="1639"/>
      <c r="LC165" s="1639"/>
      <c r="LD165" s="1639"/>
      <c r="LE165" s="1639"/>
      <c r="LF165" s="1639"/>
      <c r="LG165" s="1639"/>
      <c r="LH165" s="1639"/>
      <c r="LI165" s="1639"/>
      <c r="LJ165" s="1639"/>
      <c r="LK165" s="1639"/>
      <c r="LL165" s="1639"/>
      <c r="LM165" s="1639"/>
      <c r="LN165" s="1639"/>
      <c r="LO165" s="1639"/>
      <c r="LP165" s="1639"/>
    </row>
    <row r="166" s="1481" customFormat="1" ht="47" customHeight="1" spans="1:328">
      <c r="A166" s="1499">
        <v>45820</v>
      </c>
      <c r="B166" s="1500" t="s">
        <v>660</v>
      </c>
      <c r="C166" s="1501" t="s">
        <v>98</v>
      </c>
      <c r="D166" s="1502">
        <v>4500169822</v>
      </c>
      <c r="E166" s="1503" t="s">
        <v>727</v>
      </c>
      <c r="F166" s="1502" t="s">
        <v>728</v>
      </c>
      <c r="G166" s="1505" t="s">
        <v>245</v>
      </c>
      <c r="H166" s="1505" t="s">
        <v>245</v>
      </c>
      <c r="I166" s="1505" t="s">
        <v>246</v>
      </c>
      <c r="J166" s="1522">
        <v>12096</v>
      </c>
      <c r="K166" s="1534">
        <v>0</v>
      </c>
      <c r="L166" s="1534">
        <v>56</v>
      </c>
      <c r="M166" s="1534">
        <f>J166/L166</f>
        <v>216</v>
      </c>
      <c r="N166" s="1536">
        <v>45862</v>
      </c>
      <c r="O166" s="1536">
        <f t="shared" si="146"/>
        <v>45860</v>
      </c>
      <c r="P166" s="1537"/>
      <c r="Q166" s="1562" t="s">
        <v>78</v>
      </c>
      <c r="R166" s="1563"/>
      <c r="S166" s="1563"/>
      <c r="T166" s="1563"/>
      <c r="U166" s="1563"/>
      <c r="V166" s="1532" t="s">
        <v>729</v>
      </c>
      <c r="W166" s="2308" t="s">
        <v>111</v>
      </c>
      <c r="X166" s="1565">
        <v>45834</v>
      </c>
      <c r="Y166" s="1589" t="s">
        <v>287</v>
      </c>
      <c r="Z166" s="1565">
        <v>45834</v>
      </c>
      <c r="AA166" s="1589" t="s">
        <v>663</v>
      </c>
      <c r="AB166" s="1589" t="s">
        <v>664</v>
      </c>
      <c r="AC166" s="1580" t="s">
        <v>730</v>
      </c>
      <c r="AD166" s="1590" t="s">
        <v>666</v>
      </c>
      <c r="AE166" s="2277">
        <v>31.4021</v>
      </c>
      <c r="AF166" s="2278">
        <f>AE166*M166</f>
        <v>6782.8536</v>
      </c>
      <c r="AG166" s="1504"/>
      <c r="AH166" s="1609" t="s">
        <v>81</v>
      </c>
      <c r="AI166" s="1799">
        <f t="shared" si="119"/>
        <v>12096</v>
      </c>
      <c r="AJ166" s="1609">
        <v>9</v>
      </c>
      <c r="AK166" s="1610"/>
      <c r="AL166" s="1610">
        <f>J166</f>
        <v>12096</v>
      </c>
      <c r="AM166" s="1610" t="s">
        <v>88</v>
      </c>
      <c r="AN166" s="1610"/>
      <c r="AO166" s="1610"/>
      <c r="AP166" s="1610">
        <f>J166/56</f>
        <v>216</v>
      </c>
      <c r="AQ166" s="1610"/>
      <c r="AR166" s="1610" t="s">
        <v>63</v>
      </c>
      <c r="AS166" s="1610">
        <f>J166</f>
        <v>12096</v>
      </c>
      <c r="AT166" s="1610"/>
      <c r="AU166" s="1622">
        <f>J166*7/56</f>
        <v>1512</v>
      </c>
      <c r="AV166" s="1622">
        <f>J166*7/56</f>
        <v>1512</v>
      </c>
      <c r="AW166" s="1622">
        <f>J166*6/56</f>
        <v>1296</v>
      </c>
      <c r="AX166" s="1622">
        <f>J166*6/56</f>
        <v>1296</v>
      </c>
      <c r="AY166" s="1622">
        <f>J166*6/56</f>
        <v>1296</v>
      </c>
      <c r="AZ166" s="1622">
        <f>J166*6/56</f>
        <v>1296</v>
      </c>
      <c r="BA166" s="1622">
        <f>J166*6/56</f>
        <v>1296</v>
      </c>
      <c r="BB166" s="1622">
        <f>J166*6/56</f>
        <v>1296</v>
      </c>
      <c r="BC166" s="1622">
        <f>J166*6/56</f>
        <v>1296</v>
      </c>
      <c r="BD166" s="1622">
        <f t="shared" si="130"/>
        <v>1288</v>
      </c>
      <c r="BE166" s="1622">
        <f t="shared" si="131"/>
        <v>56</v>
      </c>
      <c r="BF166" s="1534">
        <f t="shared" si="147"/>
        <v>0</v>
      </c>
      <c r="BG166" s="1638"/>
      <c r="BH166" s="1639"/>
      <c r="BI166" s="1639"/>
      <c r="BJ166" s="1639"/>
      <c r="BK166" s="1639"/>
      <c r="BL166" s="1639"/>
      <c r="BM166" s="1639"/>
      <c r="BN166" s="1639"/>
      <c r="BO166" s="1639"/>
      <c r="BP166" s="1639"/>
      <c r="BQ166" s="1639"/>
      <c r="BR166" s="1639"/>
      <c r="BS166" s="1639"/>
      <c r="BT166" s="1639"/>
      <c r="BU166" s="1639"/>
      <c r="BV166" s="1639"/>
      <c r="BW166" s="1639"/>
      <c r="BX166" s="1639"/>
      <c r="BY166" s="1639"/>
      <c r="BZ166" s="1639"/>
      <c r="CA166" s="1639"/>
      <c r="CB166" s="1639"/>
      <c r="CC166" s="1639"/>
      <c r="CD166" s="1639"/>
      <c r="CE166" s="1639"/>
      <c r="CF166" s="1639"/>
      <c r="CG166" s="1639"/>
      <c r="CH166" s="1639"/>
      <c r="CI166" s="1639"/>
      <c r="CJ166" s="1639"/>
      <c r="CK166" s="1639"/>
      <c r="CL166" s="1639"/>
      <c r="CM166" s="1639"/>
      <c r="CN166" s="1639"/>
      <c r="CO166" s="1639"/>
      <c r="CP166" s="1639"/>
      <c r="CQ166" s="1639"/>
      <c r="CR166" s="1639"/>
      <c r="CS166" s="1639"/>
      <c r="CT166" s="1639"/>
      <c r="CU166" s="1639"/>
      <c r="CV166" s="1639"/>
      <c r="CW166" s="1639"/>
      <c r="CX166" s="1639"/>
      <c r="CY166" s="1639"/>
      <c r="CZ166" s="1639"/>
      <c r="DA166" s="1639"/>
      <c r="DB166" s="1639"/>
      <c r="DC166" s="1639"/>
      <c r="DD166" s="1639"/>
      <c r="DE166" s="1639"/>
      <c r="DF166" s="1639"/>
      <c r="DG166" s="1639"/>
      <c r="DH166" s="1639"/>
      <c r="DI166" s="1639"/>
      <c r="DJ166" s="1639"/>
      <c r="DK166" s="1639"/>
      <c r="DL166" s="1639"/>
      <c r="DM166" s="1639"/>
      <c r="DN166" s="1639"/>
      <c r="DO166" s="1639"/>
      <c r="DP166" s="1639"/>
      <c r="DQ166" s="1639"/>
      <c r="DR166" s="1639"/>
      <c r="DS166" s="1639"/>
      <c r="DT166" s="1639"/>
      <c r="DU166" s="1639"/>
      <c r="DV166" s="1639"/>
      <c r="DW166" s="1639"/>
      <c r="DX166" s="1639"/>
      <c r="DY166" s="1639"/>
      <c r="DZ166" s="1639"/>
      <c r="EA166" s="1639"/>
      <c r="EB166" s="1639"/>
      <c r="EC166" s="1639"/>
      <c r="ED166" s="1639"/>
      <c r="EE166" s="1639"/>
      <c r="EF166" s="1639"/>
      <c r="EG166" s="1639"/>
      <c r="EH166" s="1639"/>
      <c r="EI166" s="1639"/>
      <c r="EJ166" s="1639"/>
      <c r="EK166" s="1639"/>
      <c r="EL166" s="1639"/>
      <c r="EM166" s="1639"/>
      <c r="EN166" s="1639"/>
      <c r="EO166" s="1639"/>
      <c r="EP166" s="1639"/>
      <c r="EQ166" s="1639"/>
      <c r="ER166" s="1639"/>
      <c r="ES166" s="1639"/>
      <c r="ET166" s="1639"/>
      <c r="EU166" s="1639"/>
      <c r="EV166" s="1639"/>
      <c r="EW166" s="1639"/>
      <c r="EX166" s="1639"/>
      <c r="EY166" s="1639"/>
      <c r="EZ166" s="1639"/>
      <c r="FA166" s="1639"/>
      <c r="FB166" s="1639"/>
      <c r="FC166" s="1639"/>
      <c r="FD166" s="1639"/>
      <c r="FE166" s="1639"/>
      <c r="FF166" s="1639"/>
      <c r="FG166" s="1639"/>
      <c r="FH166" s="1639"/>
      <c r="FI166" s="1639"/>
      <c r="FJ166" s="1639"/>
      <c r="FK166" s="1639"/>
      <c r="FL166" s="1639"/>
      <c r="FM166" s="1639"/>
      <c r="FN166" s="1639"/>
      <c r="FO166" s="1639"/>
      <c r="FP166" s="1639"/>
      <c r="FQ166" s="1639"/>
      <c r="FR166" s="1639"/>
      <c r="FS166" s="1639"/>
      <c r="FT166" s="1639"/>
      <c r="FU166" s="1639"/>
      <c r="FV166" s="1639"/>
      <c r="FW166" s="1639"/>
      <c r="FX166" s="1639"/>
      <c r="FY166" s="1639"/>
      <c r="FZ166" s="1639"/>
      <c r="GA166" s="1639"/>
      <c r="GB166" s="1639"/>
      <c r="GC166" s="1639"/>
      <c r="GD166" s="1639"/>
      <c r="GE166" s="1639"/>
      <c r="GF166" s="1639"/>
      <c r="GG166" s="1639"/>
      <c r="GH166" s="1639"/>
      <c r="GI166" s="1639"/>
      <c r="GJ166" s="1639"/>
      <c r="GK166" s="1639"/>
      <c r="GL166" s="1639"/>
      <c r="GM166" s="1639"/>
      <c r="GN166" s="1639"/>
      <c r="GO166" s="1639"/>
      <c r="GP166" s="1639"/>
      <c r="GQ166" s="1639"/>
      <c r="GR166" s="1639"/>
      <c r="GS166" s="1639"/>
      <c r="GT166" s="1639"/>
      <c r="GU166" s="1639"/>
      <c r="GV166" s="1639"/>
      <c r="GW166" s="1639"/>
      <c r="GX166" s="1639"/>
      <c r="GY166" s="1639"/>
      <c r="GZ166" s="1639"/>
      <c r="HA166" s="1639"/>
      <c r="HB166" s="1639"/>
      <c r="HC166" s="1639"/>
      <c r="HD166" s="1639"/>
      <c r="HE166" s="1639"/>
      <c r="HF166" s="1639"/>
      <c r="HG166" s="1639"/>
      <c r="HH166" s="1639"/>
      <c r="HI166" s="1639"/>
      <c r="HJ166" s="1639"/>
      <c r="HK166" s="1639"/>
      <c r="HL166" s="1639"/>
      <c r="HM166" s="1639"/>
      <c r="HN166" s="1639"/>
      <c r="HO166" s="1639"/>
      <c r="HP166" s="1639"/>
      <c r="HQ166" s="1639"/>
      <c r="HR166" s="1639"/>
      <c r="HS166" s="1639"/>
      <c r="HT166" s="1639"/>
      <c r="HU166" s="1639"/>
      <c r="HV166" s="1639"/>
      <c r="HW166" s="1639"/>
      <c r="HX166" s="1639"/>
      <c r="HY166" s="1639"/>
      <c r="HZ166" s="1639"/>
      <c r="IA166" s="1639"/>
      <c r="IB166" s="1639"/>
      <c r="IC166" s="1639"/>
      <c r="ID166" s="1639"/>
      <c r="IE166" s="1639"/>
      <c r="IF166" s="1639"/>
      <c r="IG166" s="1639"/>
      <c r="IH166" s="1639"/>
      <c r="II166" s="1639"/>
      <c r="IJ166" s="1639"/>
      <c r="IK166" s="1639"/>
      <c r="IL166" s="1639"/>
      <c r="IM166" s="1639"/>
      <c r="IN166" s="1639"/>
      <c r="IO166" s="1639"/>
      <c r="IP166" s="1639"/>
      <c r="IQ166" s="1639"/>
      <c r="IR166" s="1639"/>
      <c r="IS166" s="1639"/>
      <c r="IT166" s="1639"/>
      <c r="IU166" s="1639"/>
      <c r="IV166" s="1639"/>
      <c r="IW166" s="1639"/>
      <c r="IX166" s="1639"/>
      <c r="IY166" s="1639"/>
      <c r="IZ166" s="1639"/>
      <c r="JA166" s="1639"/>
      <c r="JB166" s="1639"/>
      <c r="JC166" s="1639"/>
      <c r="JD166" s="1639"/>
      <c r="JE166" s="1639"/>
      <c r="JF166" s="1639"/>
      <c r="JG166" s="1639"/>
      <c r="JH166" s="1639"/>
      <c r="JI166" s="1639"/>
      <c r="JJ166" s="1639"/>
      <c r="JK166" s="1639"/>
      <c r="JL166" s="1639"/>
      <c r="JM166" s="1639"/>
      <c r="JN166" s="1639"/>
      <c r="JO166" s="1639"/>
      <c r="JP166" s="1639"/>
      <c r="JQ166" s="1639"/>
      <c r="JR166" s="1639"/>
      <c r="JS166" s="1639"/>
      <c r="JT166" s="1639"/>
      <c r="JU166" s="1639"/>
      <c r="JV166" s="1639"/>
      <c r="JW166" s="1639"/>
      <c r="JX166" s="1639"/>
      <c r="JY166" s="1639"/>
      <c r="JZ166" s="1639"/>
      <c r="KA166" s="1639"/>
      <c r="KB166" s="1639"/>
      <c r="KC166" s="1639"/>
      <c r="KD166" s="1639"/>
      <c r="KE166" s="1639"/>
      <c r="KF166" s="1639"/>
      <c r="KG166" s="1639"/>
      <c r="KH166" s="1639"/>
      <c r="KI166" s="1639"/>
      <c r="KJ166" s="1639"/>
      <c r="KK166" s="1639"/>
      <c r="KL166" s="1639"/>
      <c r="KM166" s="1639"/>
      <c r="KN166" s="1639"/>
      <c r="KO166" s="1639"/>
      <c r="KP166" s="1639"/>
      <c r="KQ166" s="1639"/>
      <c r="KR166" s="1639"/>
      <c r="KS166" s="1639"/>
      <c r="KT166" s="1639"/>
      <c r="KU166" s="1639"/>
      <c r="KV166" s="1639"/>
      <c r="KW166" s="1639"/>
      <c r="KX166" s="1639"/>
      <c r="KY166" s="1639"/>
      <c r="KZ166" s="1639"/>
      <c r="LA166" s="1639"/>
      <c r="LB166" s="1639"/>
      <c r="LC166" s="1639"/>
      <c r="LD166" s="1639"/>
      <c r="LE166" s="1639"/>
      <c r="LF166" s="1639"/>
      <c r="LG166" s="1639"/>
      <c r="LH166" s="1639"/>
      <c r="LI166" s="1639"/>
      <c r="LJ166" s="1639"/>
      <c r="LK166" s="1639"/>
      <c r="LL166" s="1639"/>
      <c r="LM166" s="1639"/>
      <c r="LN166" s="1639"/>
      <c r="LO166" s="1639"/>
      <c r="LP166" s="1639"/>
    </row>
    <row r="167" s="1481" customFormat="1" ht="47" customHeight="1" spans="1:328">
      <c r="A167" s="1499">
        <v>45820</v>
      </c>
      <c r="B167" s="1500" t="s">
        <v>660</v>
      </c>
      <c r="C167" s="1501" t="s">
        <v>98</v>
      </c>
      <c r="D167" s="1502">
        <v>4500169823</v>
      </c>
      <c r="E167" s="1503" t="s">
        <v>731</v>
      </c>
      <c r="F167" s="1502" t="s">
        <v>732</v>
      </c>
      <c r="G167" s="1505" t="s">
        <v>245</v>
      </c>
      <c r="H167" s="1505" t="s">
        <v>245</v>
      </c>
      <c r="I167" s="1505" t="s">
        <v>246</v>
      </c>
      <c r="J167" s="1522">
        <v>8120</v>
      </c>
      <c r="K167" s="1534">
        <v>0</v>
      </c>
      <c r="L167" s="1534">
        <v>56</v>
      </c>
      <c r="M167" s="1534">
        <f>J167/L167</f>
        <v>145</v>
      </c>
      <c r="N167" s="1536">
        <v>45862</v>
      </c>
      <c r="O167" s="1536">
        <f t="shared" si="146"/>
        <v>45860</v>
      </c>
      <c r="P167" s="1537"/>
      <c r="Q167" s="1562" t="s">
        <v>78</v>
      </c>
      <c r="R167" s="1563"/>
      <c r="S167" s="1563"/>
      <c r="T167" s="1563"/>
      <c r="U167" s="1563"/>
      <c r="V167" s="1532" t="s">
        <v>729</v>
      </c>
      <c r="W167" s="2308" t="s">
        <v>111</v>
      </c>
      <c r="X167" s="1565">
        <v>45834</v>
      </c>
      <c r="Y167" s="1589" t="s">
        <v>287</v>
      </c>
      <c r="Z167" s="1565">
        <v>45834</v>
      </c>
      <c r="AA167" s="1589" t="s">
        <v>663</v>
      </c>
      <c r="AB167" s="1589" t="s">
        <v>664</v>
      </c>
      <c r="AC167" s="1580" t="s">
        <v>665</v>
      </c>
      <c r="AD167" s="1590" t="s">
        <v>666</v>
      </c>
      <c r="AE167" s="2277">
        <v>30.7095</v>
      </c>
      <c r="AF167" s="2278">
        <f>AE167*M167</f>
        <v>4452.8775</v>
      </c>
      <c r="AG167" s="1504"/>
      <c r="AH167" s="1609" t="s">
        <v>81</v>
      </c>
      <c r="AI167" s="1799">
        <f t="shared" si="119"/>
        <v>8120</v>
      </c>
      <c r="AJ167" s="1609">
        <v>9</v>
      </c>
      <c r="AK167" s="1610"/>
      <c r="AL167" s="1610">
        <f>J167</f>
        <v>8120</v>
      </c>
      <c r="AM167" s="1610" t="s">
        <v>88</v>
      </c>
      <c r="AN167" s="1610"/>
      <c r="AO167" s="1610"/>
      <c r="AP167" s="1610">
        <f>J167/56</f>
        <v>145</v>
      </c>
      <c r="AQ167" s="1610"/>
      <c r="AR167" s="1610" t="s">
        <v>63</v>
      </c>
      <c r="AS167" s="1610">
        <f>J167</f>
        <v>8120</v>
      </c>
      <c r="AT167" s="1610"/>
      <c r="AU167" s="1622">
        <f>J167*7/56</f>
        <v>1015</v>
      </c>
      <c r="AV167" s="1622">
        <f>J167*7/56</f>
        <v>1015</v>
      </c>
      <c r="AW167" s="1622">
        <f>J167*6/56</f>
        <v>870</v>
      </c>
      <c r="AX167" s="1622">
        <f>J167*6/56</f>
        <v>870</v>
      </c>
      <c r="AY167" s="1622">
        <f>J167*6/56</f>
        <v>870</v>
      </c>
      <c r="AZ167" s="1622">
        <f>J167*6/56</f>
        <v>870</v>
      </c>
      <c r="BA167" s="1622">
        <f>J167*6/56</f>
        <v>870</v>
      </c>
      <c r="BB167" s="1622">
        <f>J167*6/56</f>
        <v>870</v>
      </c>
      <c r="BC167" s="1622">
        <f>J167*6/56</f>
        <v>870</v>
      </c>
      <c r="BD167" s="1622">
        <f t="shared" si="130"/>
        <v>864.62962962963</v>
      </c>
      <c r="BE167" s="1622">
        <f t="shared" si="131"/>
        <v>37.5925925925926</v>
      </c>
      <c r="BF167" s="1534">
        <f t="shared" si="147"/>
        <v>0</v>
      </c>
      <c r="BG167" s="1638"/>
      <c r="BH167" s="1639"/>
      <c r="BI167" s="1639"/>
      <c r="BJ167" s="1639"/>
      <c r="BK167" s="1639"/>
      <c r="BL167" s="1639"/>
      <c r="BM167" s="1639"/>
      <c r="BN167" s="1639"/>
      <c r="BO167" s="1639"/>
      <c r="BP167" s="1639"/>
      <c r="BQ167" s="1639"/>
      <c r="BR167" s="1639"/>
      <c r="BS167" s="1639"/>
      <c r="BT167" s="1639"/>
      <c r="BU167" s="1639"/>
      <c r="BV167" s="1639"/>
      <c r="BW167" s="1639"/>
      <c r="BX167" s="1639"/>
      <c r="BY167" s="1639"/>
      <c r="BZ167" s="1639"/>
      <c r="CA167" s="1639"/>
      <c r="CB167" s="1639"/>
      <c r="CC167" s="1639"/>
      <c r="CD167" s="1639"/>
      <c r="CE167" s="1639"/>
      <c r="CF167" s="1639"/>
      <c r="CG167" s="1639"/>
      <c r="CH167" s="1639"/>
      <c r="CI167" s="1639"/>
      <c r="CJ167" s="1639"/>
      <c r="CK167" s="1639"/>
      <c r="CL167" s="1639"/>
      <c r="CM167" s="1639"/>
      <c r="CN167" s="1639"/>
      <c r="CO167" s="1639"/>
      <c r="CP167" s="1639"/>
      <c r="CQ167" s="1639"/>
      <c r="CR167" s="1639"/>
      <c r="CS167" s="1639"/>
      <c r="CT167" s="1639"/>
      <c r="CU167" s="1639"/>
      <c r="CV167" s="1639"/>
      <c r="CW167" s="1639"/>
      <c r="CX167" s="1639"/>
      <c r="CY167" s="1639"/>
      <c r="CZ167" s="1639"/>
      <c r="DA167" s="1639"/>
      <c r="DB167" s="1639"/>
      <c r="DC167" s="1639"/>
      <c r="DD167" s="1639"/>
      <c r="DE167" s="1639"/>
      <c r="DF167" s="1639"/>
      <c r="DG167" s="1639"/>
      <c r="DH167" s="1639"/>
      <c r="DI167" s="1639"/>
      <c r="DJ167" s="1639"/>
      <c r="DK167" s="1639"/>
      <c r="DL167" s="1639"/>
      <c r="DM167" s="1639"/>
      <c r="DN167" s="1639"/>
      <c r="DO167" s="1639"/>
      <c r="DP167" s="1639"/>
      <c r="DQ167" s="1639"/>
      <c r="DR167" s="1639"/>
      <c r="DS167" s="1639"/>
      <c r="DT167" s="1639"/>
      <c r="DU167" s="1639"/>
      <c r="DV167" s="1639"/>
      <c r="DW167" s="1639"/>
      <c r="DX167" s="1639"/>
      <c r="DY167" s="1639"/>
      <c r="DZ167" s="1639"/>
      <c r="EA167" s="1639"/>
      <c r="EB167" s="1639"/>
      <c r="EC167" s="1639"/>
      <c r="ED167" s="1639"/>
      <c r="EE167" s="1639"/>
      <c r="EF167" s="1639"/>
      <c r="EG167" s="1639"/>
      <c r="EH167" s="1639"/>
      <c r="EI167" s="1639"/>
      <c r="EJ167" s="1639"/>
      <c r="EK167" s="1639"/>
      <c r="EL167" s="1639"/>
      <c r="EM167" s="1639"/>
      <c r="EN167" s="1639"/>
      <c r="EO167" s="1639"/>
      <c r="EP167" s="1639"/>
      <c r="EQ167" s="1639"/>
      <c r="ER167" s="1639"/>
      <c r="ES167" s="1639"/>
      <c r="ET167" s="1639"/>
      <c r="EU167" s="1639"/>
      <c r="EV167" s="1639"/>
      <c r="EW167" s="1639"/>
      <c r="EX167" s="1639"/>
      <c r="EY167" s="1639"/>
      <c r="EZ167" s="1639"/>
      <c r="FA167" s="1639"/>
      <c r="FB167" s="1639"/>
      <c r="FC167" s="1639"/>
      <c r="FD167" s="1639"/>
      <c r="FE167" s="1639"/>
      <c r="FF167" s="1639"/>
      <c r="FG167" s="1639"/>
      <c r="FH167" s="1639"/>
      <c r="FI167" s="1639"/>
      <c r="FJ167" s="1639"/>
      <c r="FK167" s="1639"/>
      <c r="FL167" s="1639"/>
      <c r="FM167" s="1639"/>
      <c r="FN167" s="1639"/>
      <c r="FO167" s="1639"/>
      <c r="FP167" s="1639"/>
      <c r="FQ167" s="1639"/>
      <c r="FR167" s="1639"/>
      <c r="FS167" s="1639"/>
      <c r="FT167" s="1639"/>
      <c r="FU167" s="1639"/>
      <c r="FV167" s="1639"/>
      <c r="FW167" s="1639"/>
      <c r="FX167" s="1639"/>
      <c r="FY167" s="1639"/>
      <c r="FZ167" s="1639"/>
      <c r="GA167" s="1639"/>
      <c r="GB167" s="1639"/>
      <c r="GC167" s="1639"/>
      <c r="GD167" s="1639"/>
      <c r="GE167" s="1639"/>
      <c r="GF167" s="1639"/>
      <c r="GG167" s="1639"/>
      <c r="GH167" s="1639"/>
      <c r="GI167" s="1639"/>
      <c r="GJ167" s="1639"/>
      <c r="GK167" s="1639"/>
      <c r="GL167" s="1639"/>
      <c r="GM167" s="1639"/>
      <c r="GN167" s="1639"/>
      <c r="GO167" s="1639"/>
      <c r="GP167" s="1639"/>
      <c r="GQ167" s="1639"/>
      <c r="GR167" s="1639"/>
      <c r="GS167" s="1639"/>
      <c r="GT167" s="1639"/>
      <c r="GU167" s="1639"/>
      <c r="GV167" s="1639"/>
      <c r="GW167" s="1639"/>
      <c r="GX167" s="1639"/>
      <c r="GY167" s="1639"/>
      <c r="GZ167" s="1639"/>
      <c r="HA167" s="1639"/>
      <c r="HB167" s="1639"/>
      <c r="HC167" s="1639"/>
      <c r="HD167" s="1639"/>
      <c r="HE167" s="1639"/>
      <c r="HF167" s="1639"/>
      <c r="HG167" s="1639"/>
      <c r="HH167" s="1639"/>
      <c r="HI167" s="1639"/>
      <c r="HJ167" s="1639"/>
      <c r="HK167" s="1639"/>
      <c r="HL167" s="1639"/>
      <c r="HM167" s="1639"/>
      <c r="HN167" s="1639"/>
      <c r="HO167" s="1639"/>
      <c r="HP167" s="1639"/>
      <c r="HQ167" s="1639"/>
      <c r="HR167" s="1639"/>
      <c r="HS167" s="1639"/>
      <c r="HT167" s="1639"/>
      <c r="HU167" s="1639"/>
      <c r="HV167" s="1639"/>
      <c r="HW167" s="1639"/>
      <c r="HX167" s="1639"/>
      <c r="HY167" s="1639"/>
      <c r="HZ167" s="1639"/>
      <c r="IA167" s="1639"/>
      <c r="IB167" s="1639"/>
      <c r="IC167" s="1639"/>
      <c r="ID167" s="1639"/>
      <c r="IE167" s="1639"/>
      <c r="IF167" s="1639"/>
      <c r="IG167" s="1639"/>
      <c r="IH167" s="1639"/>
      <c r="II167" s="1639"/>
      <c r="IJ167" s="1639"/>
      <c r="IK167" s="1639"/>
      <c r="IL167" s="1639"/>
      <c r="IM167" s="1639"/>
      <c r="IN167" s="1639"/>
      <c r="IO167" s="1639"/>
      <c r="IP167" s="1639"/>
      <c r="IQ167" s="1639"/>
      <c r="IR167" s="1639"/>
      <c r="IS167" s="1639"/>
      <c r="IT167" s="1639"/>
      <c r="IU167" s="1639"/>
      <c r="IV167" s="1639"/>
      <c r="IW167" s="1639"/>
      <c r="IX167" s="1639"/>
      <c r="IY167" s="1639"/>
      <c r="IZ167" s="1639"/>
      <c r="JA167" s="1639"/>
      <c r="JB167" s="1639"/>
      <c r="JC167" s="1639"/>
      <c r="JD167" s="1639"/>
      <c r="JE167" s="1639"/>
      <c r="JF167" s="1639"/>
      <c r="JG167" s="1639"/>
      <c r="JH167" s="1639"/>
      <c r="JI167" s="1639"/>
      <c r="JJ167" s="1639"/>
      <c r="JK167" s="1639"/>
      <c r="JL167" s="1639"/>
      <c r="JM167" s="1639"/>
      <c r="JN167" s="1639"/>
      <c r="JO167" s="1639"/>
      <c r="JP167" s="1639"/>
      <c r="JQ167" s="1639"/>
      <c r="JR167" s="1639"/>
      <c r="JS167" s="1639"/>
      <c r="JT167" s="1639"/>
      <c r="JU167" s="1639"/>
      <c r="JV167" s="1639"/>
      <c r="JW167" s="1639"/>
      <c r="JX167" s="1639"/>
      <c r="JY167" s="1639"/>
      <c r="JZ167" s="1639"/>
      <c r="KA167" s="1639"/>
      <c r="KB167" s="1639"/>
      <c r="KC167" s="1639"/>
      <c r="KD167" s="1639"/>
      <c r="KE167" s="1639"/>
      <c r="KF167" s="1639"/>
      <c r="KG167" s="1639"/>
      <c r="KH167" s="1639"/>
      <c r="KI167" s="1639"/>
      <c r="KJ167" s="1639"/>
      <c r="KK167" s="1639"/>
      <c r="KL167" s="1639"/>
      <c r="KM167" s="1639"/>
      <c r="KN167" s="1639"/>
      <c r="KO167" s="1639"/>
      <c r="KP167" s="1639"/>
      <c r="KQ167" s="1639"/>
      <c r="KR167" s="1639"/>
      <c r="KS167" s="1639"/>
      <c r="KT167" s="1639"/>
      <c r="KU167" s="1639"/>
      <c r="KV167" s="1639"/>
      <c r="KW167" s="1639"/>
      <c r="KX167" s="1639"/>
      <c r="KY167" s="1639"/>
      <c r="KZ167" s="1639"/>
      <c r="LA167" s="1639"/>
      <c r="LB167" s="1639"/>
      <c r="LC167" s="1639"/>
      <c r="LD167" s="1639"/>
      <c r="LE167" s="1639"/>
      <c r="LF167" s="1639"/>
      <c r="LG167" s="1639"/>
      <c r="LH167" s="1639"/>
      <c r="LI167" s="1639"/>
      <c r="LJ167" s="1639"/>
      <c r="LK167" s="1639"/>
      <c r="LL167" s="1639"/>
      <c r="LM167" s="1639"/>
      <c r="LN167" s="1639"/>
      <c r="LO167" s="1639"/>
      <c r="LP167" s="1639"/>
    </row>
    <row r="168" s="1481" customFormat="1" ht="47" customHeight="1" spans="1:328">
      <c r="A168" s="1499">
        <v>45820</v>
      </c>
      <c r="B168" s="1500" t="s">
        <v>660</v>
      </c>
      <c r="C168" s="1501" t="s">
        <v>98</v>
      </c>
      <c r="D168" s="1502">
        <v>4500169824</v>
      </c>
      <c r="E168" s="1503" t="s">
        <v>733</v>
      </c>
      <c r="F168" s="1502" t="s">
        <v>734</v>
      </c>
      <c r="G168" s="1505" t="s">
        <v>245</v>
      </c>
      <c r="H168" s="1505" t="s">
        <v>245</v>
      </c>
      <c r="I168" s="1505" t="s">
        <v>246</v>
      </c>
      <c r="J168" s="1522">
        <v>7672</v>
      </c>
      <c r="K168" s="1534">
        <v>0</v>
      </c>
      <c r="L168" s="1534">
        <v>56</v>
      </c>
      <c r="M168" s="1534">
        <f t="shared" ref="M168:M185" si="148">J168/L168</f>
        <v>137</v>
      </c>
      <c r="N168" s="1536">
        <v>45869</v>
      </c>
      <c r="O168" s="1536">
        <f t="shared" si="146"/>
        <v>45867</v>
      </c>
      <c r="P168" s="1537"/>
      <c r="Q168" s="1562" t="s">
        <v>78</v>
      </c>
      <c r="R168" s="1563"/>
      <c r="S168" s="1563"/>
      <c r="T168" s="1563"/>
      <c r="U168" s="1563"/>
      <c r="V168" s="1532" t="s">
        <v>735</v>
      </c>
      <c r="W168" s="2308" t="s">
        <v>111</v>
      </c>
      <c r="X168" s="1565">
        <v>45834</v>
      </c>
      <c r="Y168" s="1589" t="s">
        <v>287</v>
      </c>
      <c r="Z168" s="1565">
        <v>45834</v>
      </c>
      <c r="AA168" s="1589" t="s">
        <v>663</v>
      </c>
      <c r="AB168" s="1589" t="s">
        <v>664</v>
      </c>
      <c r="AC168" s="1580" t="s">
        <v>665</v>
      </c>
      <c r="AD168" s="1590" t="s">
        <v>736</v>
      </c>
      <c r="AE168" s="2277">
        <v>32.5948</v>
      </c>
      <c r="AF168" s="2278">
        <f t="shared" ref="AF168:AF173" si="149">AE168*M168</f>
        <v>4465.4876</v>
      </c>
      <c r="AG168" s="1504"/>
      <c r="AH168" s="1609" t="s">
        <v>81</v>
      </c>
      <c r="AI168" s="1799">
        <f t="shared" si="119"/>
        <v>7672</v>
      </c>
      <c r="AJ168" s="1609">
        <v>9</v>
      </c>
      <c r="AK168" s="1610"/>
      <c r="AL168" s="1610">
        <f>J168</f>
        <v>7672</v>
      </c>
      <c r="AM168" s="1610" t="s">
        <v>88</v>
      </c>
      <c r="AN168" s="1610"/>
      <c r="AO168" s="1610"/>
      <c r="AP168" s="1610">
        <f>J168/56</f>
        <v>137</v>
      </c>
      <c r="AQ168" s="1610"/>
      <c r="AR168" s="1610" t="s">
        <v>63</v>
      </c>
      <c r="AS168" s="1610">
        <f t="shared" ref="AS168:AS176" si="150">J168</f>
        <v>7672</v>
      </c>
      <c r="AT168" s="1610"/>
      <c r="AU168" s="1622">
        <f>J168*7/56</f>
        <v>959</v>
      </c>
      <c r="AV168" s="1622">
        <f>J168*7/56</f>
        <v>959</v>
      </c>
      <c r="AW168" s="1622">
        <f>J168*6/56</f>
        <v>822</v>
      </c>
      <c r="AX168" s="1622">
        <f>J168*6/56</f>
        <v>822</v>
      </c>
      <c r="AY168" s="1622">
        <f>J168*6/56</f>
        <v>822</v>
      </c>
      <c r="AZ168" s="1622">
        <f>J168*6/56</f>
        <v>822</v>
      </c>
      <c r="BA168" s="1622">
        <f>J168*6/56</f>
        <v>822</v>
      </c>
      <c r="BB168" s="1622">
        <f>J168*6/56</f>
        <v>822</v>
      </c>
      <c r="BC168" s="1622">
        <f>J168*6/56</f>
        <v>822</v>
      </c>
      <c r="BD168" s="1622">
        <f t="shared" si="130"/>
        <v>816.925925925926</v>
      </c>
      <c r="BE168" s="1622">
        <f t="shared" si="131"/>
        <v>35.5185185185185</v>
      </c>
      <c r="BF168" s="1534">
        <f t="shared" si="147"/>
        <v>0</v>
      </c>
      <c r="BG168" s="1638"/>
      <c r="BH168" s="1639"/>
      <c r="BI168" s="1639"/>
      <c r="BJ168" s="1639"/>
      <c r="BK168" s="1639"/>
      <c r="BL168" s="1639"/>
      <c r="BM168" s="1639"/>
      <c r="BN168" s="1639"/>
      <c r="BO168" s="1639"/>
      <c r="BP168" s="1639"/>
      <c r="BQ168" s="1639"/>
      <c r="BR168" s="1639"/>
      <c r="BS168" s="1639"/>
      <c r="BT168" s="1639"/>
      <c r="BU168" s="1639"/>
      <c r="BV168" s="1639"/>
      <c r="BW168" s="1639"/>
      <c r="BX168" s="1639"/>
      <c r="BY168" s="1639"/>
      <c r="BZ168" s="1639"/>
      <c r="CA168" s="1639"/>
      <c r="CB168" s="1639"/>
      <c r="CC168" s="1639"/>
      <c r="CD168" s="1639"/>
      <c r="CE168" s="1639"/>
      <c r="CF168" s="1639"/>
      <c r="CG168" s="1639"/>
      <c r="CH168" s="1639"/>
      <c r="CI168" s="1639"/>
      <c r="CJ168" s="1639"/>
      <c r="CK168" s="1639"/>
      <c r="CL168" s="1639"/>
      <c r="CM168" s="1639"/>
      <c r="CN168" s="1639"/>
      <c r="CO168" s="1639"/>
      <c r="CP168" s="1639"/>
      <c r="CQ168" s="1639"/>
      <c r="CR168" s="1639"/>
      <c r="CS168" s="1639"/>
      <c r="CT168" s="1639"/>
      <c r="CU168" s="1639"/>
      <c r="CV168" s="1639"/>
      <c r="CW168" s="1639"/>
      <c r="CX168" s="1639"/>
      <c r="CY168" s="1639"/>
      <c r="CZ168" s="1639"/>
      <c r="DA168" s="1639"/>
      <c r="DB168" s="1639"/>
      <c r="DC168" s="1639"/>
      <c r="DD168" s="1639"/>
      <c r="DE168" s="1639"/>
      <c r="DF168" s="1639"/>
      <c r="DG168" s="1639"/>
      <c r="DH168" s="1639"/>
      <c r="DI168" s="1639"/>
      <c r="DJ168" s="1639"/>
      <c r="DK168" s="1639"/>
      <c r="DL168" s="1639"/>
      <c r="DM168" s="1639"/>
      <c r="DN168" s="1639"/>
      <c r="DO168" s="1639"/>
      <c r="DP168" s="1639"/>
      <c r="DQ168" s="1639"/>
      <c r="DR168" s="1639"/>
      <c r="DS168" s="1639"/>
      <c r="DT168" s="1639"/>
      <c r="DU168" s="1639"/>
      <c r="DV168" s="1639"/>
      <c r="DW168" s="1639"/>
      <c r="DX168" s="1639"/>
      <c r="DY168" s="1639"/>
      <c r="DZ168" s="1639"/>
      <c r="EA168" s="1639"/>
      <c r="EB168" s="1639"/>
      <c r="EC168" s="1639"/>
      <c r="ED168" s="1639"/>
      <c r="EE168" s="1639"/>
      <c r="EF168" s="1639"/>
      <c r="EG168" s="1639"/>
      <c r="EH168" s="1639"/>
      <c r="EI168" s="1639"/>
      <c r="EJ168" s="1639"/>
      <c r="EK168" s="1639"/>
      <c r="EL168" s="1639"/>
      <c r="EM168" s="1639"/>
      <c r="EN168" s="1639"/>
      <c r="EO168" s="1639"/>
      <c r="EP168" s="1639"/>
      <c r="EQ168" s="1639"/>
      <c r="ER168" s="1639"/>
      <c r="ES168" s="1639"/>
      <c r="ET168" s="1639"/>
      <c r="EU168" s="1639"/>
      <c r="EV168" s="1639"/>
      <c r="EW168" s="1639"/>
      <c r="EX168" s="1639"/>
      <c r="EY168" s="1639"/>
      <c r="EZ168" s="1639"/>
      <c r="FA168" s="1639"/>
      <c r="FB168" s="1639"/>
      <c r="FC168" s="1639"/>
      <c r="FD168" s="1639"/>
      <c r="FE168" s="1639"/>
      <c r="FF168" s="1639"/>
      <c r="FG168" s="1639"/>
      <c r="FH168" s="1639"/>
      <c r="FI168" s="1639"/>
      <c r="FJ168" s="1639"/>
      <c r="FK168" s="1639"/>
      <c r="FL168" s="1639"/>
      <c r="FM168" s="1639"/>
      <c r="FN168" s="1639"/>
      <c r="FO168" s="1639"/>
      <c r="FP168" s="1639"/>
      <c r="FQ168" s="1639"/>
      <c r="FR168" s="1639"/>
      <c r="FS168" s="1639"/>
      <c r="FT168" s="1639"/>
      <c r="FU168" s="1639"/>
      <c r="FV168" s="1639"/>
      <c r="FW168" s="1639"/>
      <c r="FX168" s="1639"/>
      <c r="FY168" s="1639"/>
      <c r="FZ168" s="1639"/>
      <c r="GA168" s="1639"/>
      <c r="GB168" s="1639"/>
      <c r="GC168" s="1639"/>
      <c r="GD168" s="1639"/>
      <c r="GE168" s="1639"/>
      <c r="GF168" s="1639"/>
      <c r="GG168" s="1639"/>
      <c r="GH168" s="1639"/>
      <c r="GI168" s="1639"/>
      <c r="GJ168" s="1639"/>
      <c r="GK168" s="1639"/>
      <c r="GL168" s="1639"/>
      <c r="GM168" s="1639"/>
      <c r="GN168" s="1639"/>
      <c r="GO168" s="1639"/>
      <c r="GP168" s="1639"/>
      <c r="GQ168" s="1639"/>
      <c r="GR168" s="1639"/>
      <c r="GS168" s="1639"/>
      <c r="GT168" s="1639"/>
      <c r="GU168" s="1639"/>
      <c r="GV168" s="1639"/>
      <c r="GW168" s="1639"/>
      <c r="GX168" s="1639"/>
      <c r="GY168" s="1639"/>
      <c r="GZ168" s="1639"/>
      <c r="HA168" s="1639"/>
      <c r="HB168" s="1639"/>
      <c r="HC168" s="1639"/>
      <c r="HD168" s="1639"/>
      <c r="HE168" s="1639"/>
      <c r="HF168" s="1639"/>
      <c r="HG168" s="1639"/>
      <c r="HH168" s="1639"/>
      <c r="HI168" s="1639"/>
      <c r="HJ168" s="1639"/>
      <c r="HK168" s="1639"/>
      <c r="HL168" s="1639"/>
      <c r="HM168" s="1639"/>
      <c r="HN168" s="1639"/>
      <c r="HO168" s="1639"/>
      <c r="HP168" s="1639"/>
      <c r="HQ168" s="1639"/>
      <c r="HR168" s="1639"/>
      <c r="HS168" s="1639"/>
      <c r="HT168" s="1639"/>
      <c r="HU168" s="1639"/>
      <c r="HV168" s="1639"/>
      <c r="HW168" s="1639"/>
      <c r="HX168" s="1639"/>
      <c r="HY168" s="1639"/>
      <c r="HZ168" s="1639"/>
      <c r="IA168" s="1639"/>
      <c r="IB168" s="1639"/>
      <c r="IC168" s="1639"/>
      <c r="ID168" s="1639"/>
      <c r="IE168" s="1639"/>
      <c r="IF168" s="1639"/>
      <c r="IG168" s="1639"/>
      <c r="IH168" s="1639"/>
      <c r="II168" s="1639"/>
      <c r="IJ168" s="1639"/>
      <c r="IK168" s="1639"/>
      <c r="IL168" s="1639"/>
      <c r="IM168" s="1639"/>
      <c r="IN168" s="1639"/>
      <c r="IO168" s="1639"/>
      <c r="IP168" s="1639"/>
      <c r="IQ168" s="1639"/>
      <c r="IR168" s="1639"/>
      <c r="IS168" s="1639"/>
      <c r="IT168" s="1639"/>
      <c r="IU168" s="1639"/>
      <c r="IV168" s="1639"/>
      <c r="IW168" s="1639"/>
      <c r="IX168" s="1639"/>
      <c r="IY168" s="1639"/>
      <c r="IZ168" s="1639"/>
      <c r="JA168" s="1639"/>
      <c r="JB168" s="1639"/>
      <c r="JC168" s="1639"/>
      <c r="JD168" s="1639"/>
      <c r="JE168" s="1639"/>
      <c r="JF168" s="1639"/>
      <c r="JG168" s="1639"/>
      <c r="JH168" s="1639"/>
      <c r="JI168" s="1639"/>
      <c r="JJ168" s="1639"/>
      <c r="JK168" s="1639"/>
      <c r="JL168" s="1639"/>
      <c r="JM168" s="1639"/>
      <c r="JN168" s="1639"/>
      <c r="JO168" s="1639"/>
      <c r="JP168" s="1639"/>
      <c r="JQ168" s="1639"/>
      <c r="JR168" s="1639"/>
      <c r="JS168" s="1639"/>
      <c r="JT168" s="1639"/>
      <c r="JU168" s="1639"/>
      <c r="JV168" s="1639"/>
      <c r="JW168" s="1639"/>
      <c r="JX168" s="1639"/>
      <c r="JY168" s="1639"/>
      <c r="JZ168" s="1639"/>
      <c r="KA168" s="1639"/>
      <c r="KB168" s="1639"/>
      <c r="KC168" s="1639"/>
      <c r="KD168" s="1639"/>
      <c r="KE168" s="1639"/>
      <c r="KF168" s="1639"/>
      <c r="KG168" s="1639"/>
      <c r="KH168" s="1639"/>
      <c r="KI168" s="1639"/>
      <c r="KJ168" s="1639"/>
      <c r="KK168" s="1639"/>
      <c r="KL168" s="1639"/>
      <c r="KM168" s="1639"/>
      <c r="KN168" s="1639"/>
      <c r="KO168" s="1639"/>
      <c r="KP168" s="1639"/>
      <c r="KQ168" s="1639"/>
      <c r="KR168" s="1639"/>
      <c r="KS168" s="1639"/>
      <c r="KT168" s="1639"/>
      <c r="KU168" s="1639"/>
      <c r="KV168" s="1639"/>
      <c r="KW168" s="1639"/>
      <c r="KX168" s="1639"/>
      <c r="KY168" s="1639"/>
      <c r="KZ168" s="1639"/>
      <c r="LA168" s="1639"/>
      <c r="LB168" s="1639"/>
      <c r="LC168" s="1639"/>
      <c r="LD168" s="1639"/>
      <c r="LE168" s="1639"/>
      <c r="LF168" s="1639"/>
      <c r="LG168" s="1639"/>
      <c r="LH168" s="1639"/>
      <c r="LI168" s="1639"/>
      <c r="LJ168" s="1639"/>
      <c r="LK168" s="1639"/>
      <c r="LL168" s="1639"/>
      <c r="LM168" s="1639"/>
      <c r="LN168" s="1639"/>
      <c r="LO168" s="1639"/>
      <c r="LP168" s="1639"/>
    </row>
    <row r="169" s="1481" customFormat="1" ht="47" customHeight="1" spans="1:328">
      <c r="A169" s="1499">
        <v>45820</v>
      </c>
      <c r="B169" s="1500" t="s">
        <v>660</v>
      </c>
      <c r="C169" s="1501" t="s">
        <v>98</v>
      </c>
      <c r="D169" s="1502">
        <v>4500169820</v>
      </c>
      <c r="E169" s="1503" t="s">
        <v>737</v>
      </c>
      <c r="F169" s="1502" t="s">
        <v>738</v>
      </c>
      <c r="G169" s="1505" t="s">
        <v>245</v>
      </c>
      <c r="H169" s="1505" t="s">
        <v>245</v>
      </c>
      <c r="I169" s="1505" t="s">
        <v>246</v>
      </c>
      <c r="J169" s="1522">
        <v>6384</v>
      </c>
      <c r="K169" s="1534">
        <v>0</v>
      </c>
      <c r="L169" s="1534">
        <v>56</v>
      </c>
      <c r="M169" s="1534">
        <f t="shared" si="148"/>
        <v>114</v>
      </c>
      <c r="N169" s="1536">
        <v>45874</v>
      </c>
      <c r="O169" s="1536">
        <f>N169-1</f>
        <v>45873</v>
      </c>
      <c r="P169" s="1537"/>
      <c r="Q169" s="1562" t="s">
        <v>78</v>
      </c>
      <c r="R169" s="1563"/>
      <c r="S169" s="1563"/>
      <c r="T169" s="1563"/>
      <c r="U169" s="1563"/>
      <c r="V169" s="1532" t="s">
        <v>739</v>
      </c>
      <c r="W169" s="2308" t="s">
        <v>111</v>
      </c>
      <c r="X169" s="1565">
        <v>45834</v>
      </c>
      <c r="Y169" s="1589" t="s">
        <v>287</v>
      </c>
      <c r="Z169" s="1565">
        <v>45834</v>
      </c>
      <c r="AA169" s="1589" t="s">
        <v>663</v>
      </c>
      <c r="AB169" s="1589" t="s">
        <v>664</v>
      </c>
      <c r="AC169" s="1580" t="s">
        <v>740</v>
      </c>
      <c r="AD169" s="1590" t="s">
        <v>666</v>
      </c>
      <c r="AE169" s="2277">
        <v>32.5948</v>
      </c>
      <c r="AF169" s="2278">
        <f t="shared" si="149"/>
        <v>3715.8072</v>
      </c>
      <c r="AG169" s="1504"/>
      <c r="AH169" s="1609" t="s">
        <v>81</v>
      </c>
      <c r="AI169" s="1799">
        <f t="shared" si="119"/>
        <v>6384</v>
      </c>
      <c r="AJ169" s="1609">
        <v>9</v>
      </c>
      <c r="AK169" s="1610"/>
      <c r="AL169" s="1610">
        <f>J169</f>
        <v>6384</v>
      </c>
      <c r="AM169" s="1610" t="s">
        <v>88</v>
      </c>
      <c r="AN169" s="1610"/>
      <c r="AO169" s="1610"/>
      <c r="AP169" s="1610">
        <f>J169/56</f>
        <v>114</v>
      </c>
      <c r="AQ169" s="1610"/>
      <c r="AR169" s="1610" t="s">
        <v>63</v>
      </c>
      <c r="AS169" s="1610">
        <f t="shared" si="150"/>
        <v>6384</v>
      </c>
      <c r="AT169" s="1610"/>
      <c r="AU169" s="1622">
        <f>J169*7/56</f>
        <v>798</v>
      </c>
      <c r="AV169" s="1622">
        <f>J169*7/56</f>
        <v>798</v>
      </c>
      <c r="AW169" s="1622">
        <f>J169*6/56</f>
        <v>684</v>
      </c>
      <c r="AX169" s="1622">
        <f>J169*6/56</f>
        <v>684</v>
      </c>
      <c r="AY169" s="1622">
        <f>J169*6/56</f>
        <v>684</v>
      </c>
      <c r="AZ169" s="1622">
        <f>J169*6/56</f>
        <v>684</v>
      </c>
      <c r="BA169" s="1622">
        <f>J169*6/56</f>
        <v>684</v>
      </c>
      <c r="BB169" s="1622">
        <f>J169*6/56</f>
        <v>684</v>
      </c>
      <c r="BC169" s="1622">
        <f>J169*6/56</f>
        <v>684</v>
      </c>
      <c r="BD169" s="1622">
        <f t="shared" si="130"/>
        <v>679.777777777778</v>
      </c>
      <c r="BE169" s="1622">
        <f t="shared" si="131"/>
        <v>29.5555555555556</v>
      </c>
      <c r="BF169" s="1534">
        <f t="shared" si="147"/>
        <v>0</v>
      </c>
      <c r="BG169" s="1638"/>
      <c r="BH169" s="1639"/>
      <c r="BI169" s="1639"/>
      <c r="BJ169" s="1639"/>
      <c r="BK169" s="1639"/>
      <c r="BL169" s="1639"/>
      <c r="BM169" s="1639"/>
      <c r="BN169" s="1639"/>
      <c r="BO169" s="1639"/>
      <c r="BP169" s="1639"/>
      <c r="BQ169" s="1639"/>
      <c r="BR169" s="1639"/>
      <c r="BS169" s="1639"/>
      <c r="BT169" s="1639"/>
      <c r="BU169" s="1639"/>
      <c r="BV169" s="1639"/>
      <c r="BW169" s="1639"/>
      <c r="BX169" s="1639"/>
      <c r="BY169" s="1639"/>
      <c r="BZ169" s="1639"/>
      <c r="CA169" s="1639"/>
      <c r="CB169" s="1639"/>
      <c r="CC169" s="1639"/>
      <c r="CD169" s="1639"/>
      <c r="CE169" s="1639"/>
      <c r="CF169" s="1639"/>
      <c r="CG169" s="1639"/>
      <c r="CH169" s="1639"/>
      <c r="CI169" s="1639"/>
      <c r="CJ169" s="1639"/>
      <c r="CK169" s="1639"/>
      <c r="CL169" s="1639"/>
      <c r="CM169" s="1639"/>
      <c r="CN169" s="1639"/>
      <c r="CO169" s="1639"/>
      <c r="CP169" s="1639"/>
      <c r="CQ169" s="1639"/>
      <c r="CR169" s="1639"/>
      <c r="CS169" s="1639"/>
      <c r="CT169" s="1639"/>
      <c r="CU169" s="1639"/>
      <c r="CV169" s="1639"/>
      <c r="CW169" s="1639"/>
      <c r="CX169" s="1639"/>
      <c r="CY169" s="1639"/>
      <c r="CZ169" s="1639"/>
      <c r="DA169" s="1639"/>
      <c r="DB169" s="1639"/>
      <c r="DC169" s="1639"/>
      <c r="DD169" s="1639"/>
      <c r="DE169" s="1639"/>
      <c r="DF169" s="1639"/>
      <c r="DG169" s="1639"/>
      <c r="DH169" s="1639"/>
      <c r="DI169" s="1639"/>
      <c r="DJ169" s="1639"/>
      <c r="DK169" s="1639"/>
      <c r="DL169" s="1639"/>
      <c r="DM169" s="1639"/>
      <c r="DN169" s="1639"/>
      <c r="DO169" s="1639"/>
      <c r="DP169" s="1639"/>
      <c r="DQ169" s="1639"/>
      <c r="DR169" s="1639"/>
      <c r="DS169" s="1639"/>
      <c r="DT169" s="1639"/>
      <c r="DU169" s="1639"/>
      <c r="DV169" s="1639"/>
      <c r="DW169" s="1639"/>
      <c r="DX169" s="1639"/>
      <c r="DY169" s="1639"/>
      <c r="DZ169" s="1639"/>
      <c r="EA169" s="1639"/>
      <c r="EB169" s="1639"/>
      <c r="EC169" s="1639"/>
      <c r="ED169" s="1639"/>
      <c r="EE169" s="1639"/>
      <c r="EF169" s="1639"/>
      <c r="EG169" s="1639"/>
      <c r="EH169" s="1639"/>
      <c r="EI169" s="1639"/>
      <c r="EJ169" s="1639"/>
      <c r="EK169" s="1639"/>
      <c r="EL169" s="1639"/>
      <c r="EM169" s="1639"/>
      <c r="EN169" s="1639"/>
      <c r="EO169" s="1639"/>
      <c r="EP169" s="1639"/>
      <c r="EQ169" s="1639"/>
      <c r="ER169" s="1639"/>
      <c r="ES169" s="1639"/>
      <c r="ET169" s="1639"/>
      <c r="EU169" s="1639"/>
      <c r="EV169" s="1639"/>
      <c r="EW169" s="1639"/>
      <c r="EX169" s="1639"/>
      <c r="EY169" s="1639"/>
      <c r="EZ169" s="1639"/>
      <c r="FA169" s="1639"/>
      <c r="FB169" s="1639"/>
      <c r="FC169" s="1639"/>
      <c r="FD169" s="1639"/>
      <c r="FE169" s="1639"/>
      <c r="FF169" s="1639"/>
      <c r="FG169" s="1639"/>
      <c r="FH169" s="1639"/>
      <c r="FI169" s="1639"/>
      <c r="FJ169" s="1639"/>
      <c r="FK169" s="1639"/>
      <c r="FL169" s="1639"/>
      <c r="FM169" s="1639"/>
      <c r="FN169" s="1639"/>
      <c r="FO169" s="1639"/>
      <c r="FP169" s="1639"/>
      <c r="FQ169" s="1639"/>
      <c r="FR169" s="1639"/>
      <c r="FS169" s="1639"/>
      <c r="FT169" s="1639"/>
      <c r="FU169" s="1639"/>
      <c r="FV169" s="1639"/>
      <c r="FW169" s="1639"/>
      <c r="FX169" s="1639"/>
      <c r="FY169" s="1639"/>
      <c r="FZ169" s="1639"/>
      <c r="GA169" s="1639"/>
      <c r="GB169" s="1639"/>
      <c r="GC169" s="1639"/>
      <c r="GD169" s="1639"/>
      <c r="GE169" s="1639"/>
      <c r="GF169" s="1639"/>
      <c r="GG169" s="1639"/>
      <c r="GH169" s="1639"/>
      <c r="GI169" s="1639"/>
      <c r="GJ169" s="1639"/>
      <c r="GK169" s="1639"/>
      <c r="GL169" s="1639"/>
      <c r="GM169" s="1639"/>
      <c r="GN169" s="1639"/>
      <c r="GO169" s="1639"/>
      <c r="GP169" s="1639"/>
      <c r="GQ169" s="1639"/>
      <c r="GR169" s="1639"/>
      <c r="GS169" s="1639"/>
      <c r="GT169" s="1639"/>
      <c r="GU169" s="1639"/>
      <c r="GV169" s="1639"/>
      <c r="GW169" s="1639"/>
      <c r="GX169" s="1639"/>
      <c r="GY169" s="1639"/>
      <c r="GZ169" s="1639"/>
      <c r="HA169" s="1639"/>
      <c r="HB169" s="1639"/>
      <c r="HC169" s="1639"/>
      <c r="HD169" s="1639"/>
      <c r="HE169" s="1639"/>
      <c r="HF169" s="1639"/>
      <c r="HG169" s="1639"/>
      <c r="HH169" s="1639"/>
      <c r="HI169" s="1639"/>
      <c r="HJ169" s="1639"/>
      <c r="HK169" s="1639"/>
      <c r="HL169" s="1639"/>
      <c r="HM169" s="1639"/>
      <c r="HN169" s="1639"/>
      <c r="HO169" s="1639"/>
      <c r="HP169" s="1639"/>
      <c r="HQ169" s="1639"/>
      <c r="HR169" s="1639"/>
      <c r="HS169" s="1639"/>
      <c r="HT169" s="1639"/>
      <c r="HU169" s="1639"/>
      <c r="HV169" s="1639"/>
      <c r="HW169" s="1639"/>
      <c r="HX169" s="1639"/>
      <c r="HY169" s="1639"/>
      <c r="HZ169" s="1639"/>
      <c r="IA169" s="1639"/>
      <c r="IB169" s="1639"/>
      <c r="IC169" s="1639"/>
      <c r="ID169" s="1639"/>
      <c r="IE169" s="1639"/>
      <c r="IF169" s="1639"/>
      <c r="IG169" s="1639"/>
      <c r="IH169" s="1639"/>
      <c r="II169" s="1639"/>
      <c r="IJ169" s="1639"/>
      <c r="IK169" s="1639"/>
      <c r="IL169" s="1639"/>
      <c r="IM169" s="1639"/>
      <c r="IN169" s="1639"/>
      <c r="IO169" s="1639"/>
      <c r="IP169" s="1639"/>
      <c r="IQ169" s="1639"/>
      <c r="IR169" s="1639"/>
      <c r="IS169" s="1639"/>
      <c r="IT169" s="1639"/>
      <c r="IU169" s="1639"/>
      <c r="IV169" s="1639"/>
      <c r="IW169" s="1639"/>
      <c r="IX169" s="1639"/>
      <c r="IY169" s="1639"/>
      <c r="IZ169" s="1639"/>
      <c r="JA169" s="1639"/>
      <c r="JB169" s="1639"/>
      <c r="JC169" s="1639"/>
      <c r="JD169" s="1639"/>
      <c r="JE169" s="1639"/>
      <c r="JF169" s="1639"/>
      <c r="JG169" s="1639"/>
      <c r="JH169" s="1639"/>
      <c r="JI169" s="1639"/>
      <c r="JJ169" s="1639"/>
      <c r="JK169" s="1639"/>
      <c r="JL169" s="1639"/>
      <c r="JM169" s="1639"/>
      <c r="JN169" s="1639"/>
      <c r="JO169" s="1639"/>
      <c r="JP169" s="1639"/>
      <c r="JQ169" s="1639"/>
      <c r="JR169" s="1639"/>
      <c r="JS169" s="1639"/>
      <c r="JT169" s="1639"/>
      <c r="JU169" s="1639"/>
      <c r="JV169" s="1639"/>
      <c r="JW169" s="1639"/>
      <c r="JX169" s="1639"/>
      <c r="JY169" s="1639"/>
      <c r="JZ169" s="1639"/>
      <c r="KA169" s="1639"/>
      <c r="KB169" s="1639"/>
      <c r="KC169" s="1639"/>
      <c r="KD169" s="1639"/>
      <c r="KE169" s="1639"/>
      <c r="KF169" s="1639"/>
      <c r="KG169" s="1639"/>
      <c r="KH169" s="1639"/>
      <c r="KI169" s="1639"/>
      <c r="KJ169" s="1639"/>
      <c r="KK169" s="1639"/>
      <c r="KL169" s="1639"/>
      <c r="KM169" s="1639"/>
      <c r="KN169" s="1639"/>
      <c r="KO169" s="1639"/>
      <c r="KP169" s="1639"/>
      <c r="KQ169" s="1639"/>
      <c r="KR169" s="1639"/>
      <c r="KS169" s="1639"/>
      <c r="KT169" s="1639"/>
      <c r="KU169" s="1639"/>
      <c r="KV169" s="1639"/>
      <c r="KW169" s="1639"/>
      <c r="KX169" s="1639"/>
      <c r="KY169" s="1639"/>
      <c r="KZ169" s="1639"/>
      <c r="LA169" s="1639"/>
      <c r="LB169" s="1639"/>
      <c r="LC169" s="1639"/>
      <c r="LD169" s="1639"/>
      <c r="LE169" s="1639"/>
      <c r="LF169" s="1639"/>
      <c r="LG169" s="1639"/>
      <c r="LH169" s="1639"/>
      <c r="LI169" s="1639"/>
      <c r="LJ169" s="1639"/>
      <c r="LK169" s="1639"/>
      <c r="LL169" s="1639"/>
      <c r="LM169" s="1639"/>
      <c r="LN169" s="1639"/>
      <c r="LO169" s="1639"/>
      <c r="LP169" s="1639"/>
    </row>
    <row r="170" s="1481" customFormat="1" ht="47" customHeight="1" spans="1:328">
      <c r="A170" s="1499">
        <v>45833</v>
      </c>
      <c r="B170" s="1500" t="s">
        <v>660</v>
      </c>
      <c r="C170" s="1501" t="s">
        <v>98</v>
      </c>
      <c r="D170" s="1502">
        <v>4500171191</v>
      </c>
      <c r="E170" s="2253">
        <v>40084717</v>
      </c>
      <c r="F170" s="1502" t="s">
        <v>741</v>
      </c>
      <c r="G170" s="1505" t="s">
        <v>245</v>
      </c>
      <c r="H170" s="1505" t="s">
        <v>245</v>
      </c>
      <c r="I170" s="1505" t="s">
        <v>246</v>
      </c>
      <c r="J170" s="1522">
        <v>11256</v>
      </c>
      <c r="K170" s="1534">
        <v>0</v>
      </c>
      <c r="L170" s="1534">
        <v>56</v>
      </c>
      <c r="M170" s="1534">
        <f t="shared" si="148"/>
        <v>201</v>
      </c>
      <c r="N170" s="1536">
        <v>45877</v>
      </c>
      <c r="O170" s="1536">
        <f>N170-2</f>
        <v>45875</v>
      </c>
      <c r="P170" s="1537"/>
      <c r="Q170" s="1562" t="s">
        <v>78</v>
      </c>
      <c r="R170" s="1563"/>
      <c r="S170" s="1563"/>
      <c r="T170" s="1563"/>
      <c r="U170" s="1563"/>
      <c r="V170" s="1532" t="s">
        <v>739</v>
      </c>
      <c r="W170" s="2308" t="s">
        <v>111</v>
      </c>
      <c r="X170" s="1565">
        <v>45834</v>
      </c>
      <c r="Y170" s="1589" t="s">
        <v>287</v>
      </c>
      <c r="Z170" s="1589">
        <v>45834</v>
      </c>
      <c r="AA170" s="1589" t="s">
        <v>663</v>
      </c>
      <c r="AB170" s="1589" t="s">
        <v>664</v>
      </c>
      <c r="AC170" s="1580" t="s">
        <v>730</v>
      </c>
      <c r="AD170" s="1590" t="s">
        <v>736</v>
      </c>
      <c r="AE170" s="2277">
        <v>31.4021</v>
      </c>
      <c r="AF170" s="2278">
        <f t="shared" si="149"/>
        <v>6311.8221</v>
      </c>
      <c r="AG170" s="1504"/>
      <c r="AH170" s="1609" t="s">
        <v>81</v>
      </c>
      <c r="AI170" s="1799">
        <f t="shared" si="119"/>
        <v>11256</v>
      </c>
      <c r="AJ170" s="1609">
        <v>9</v>
      </c>
      <c r="AK170" s="1610"/>
      <c r="AL170" s="1610">
        <f>J170</f>
        <v>11256</v>
      </c>
      <c r="AM170" s="1610"/>
      <c r="AN170" s="1610"/>
      <c r="AO170" s="1610"/>
      <c r="AP170" s="1610">
        <f>J170/56</f>
        <v>201</v>
      </c>
      <c r="AQ170" s="1610"/>
      <c r="AR170" s="1610" t="s">
        <v>63</v>
      </c>
      <c r="AS170" s="1610">
        <f t="shared" si="150"/>
        <v>11256</v>
      </c>
      <c r="AT170" s="1610"/>
      <c r="AU170" s="1622">
        <f>J170*7/56</f>
        <v>1407</v>
      </c>
      <c r="AV170" s="1622">
        <f>J170*7/56</f>
        <v>1407</v>
      </c>
      <c r="AW170" s="1622">
        <f>J170*6/56</f>
        <v>1206</v>
      </c>
      <c r="AX170" s="1622">
        <f>J170*6/56</f>
        <v>1206</v>
      </c>
      <c r="AY170" s="1622">
        <f>J170*6/56</f>
        <v>1206</v>
      </c>
      <c r="AZ170" s="1622">
        <f>J170*6/56</f>
        <v>1206</v>
      </c>
      <c r="BA170" s="1622">
        <f>J170*6/56</f>
        <v>1206</v>
      </c>
      <c r="BB170" s="1622">
        <f>J170*6/56</f>
        <v>1206</v>
      </c>
      <c r="BC170" s="1622">
        <f>J170*6/56</f>
        <v>1206</v>
      </c>
      <c r="BD170" s="1622">
        <f t="shared" si="130"/>
        <v>1198.55555555556</v>
      </c>
      <c r="BE170" s="1622">
        <f t="shared" si="131"/>
        <v>52.1111111111111</v>
      </c>
      <c r="BF170" s="1534"/>
      <c r="BG170" s="1638"/>
      <c r="BH170" s="1639"/>
      <c r="BI170" s="1639"/>
      <c r="BJ170" s="1639"/>
      <c r="BK170" s="1639"/>
      <c r="BL170" s="1639"/>
      <c r="BM170" s="1639"/>
      <c r="BN170" s="1639"/>
      <c r="BO170" s="1639"/>
      <c r="BP170" s="1639"/>
      <c r="BQ170" s="1639"/>
      <c r="BR170" s="1639"/>
      <c r="BS170" s="1639"/>
      <c r="BT170" s="1639"/>
      <c r="BU170" s="1639"/>
      <c r="BV170" s="1639"/>
      <c r="BW170" s="1639"/>
      <c r="BX170" s="1639"/>
      <c r="BY170" s="1639"/>
      <c r="BZ170" s="1639"/>
      <c r="CA170" s="1639"/>
      <c r="CB170" s="1639"/>
      <c r="CC170" s="1639"/>
      <c r="CD170" s="1639"/>
      <c r="CE170" s="1639"/>
      <c r="CF170" s="1639"/>
      <c r="CG170" s="1639"/>
      <c r="CH170" s="1639"/>
      <c r="CI170" s="1639"/>
      <c r="CJ170" s="1639"/>
      <c r="CK170" s="1639"/>
      <c r="CL170" s="1639"/>
      <c r="CM170" s="1639"/>
      <c r="CN170" s="1639"/>
      <c r="CO170" s="1639"/>
      <c r="CP170" s="1639"/>
      <c r="CQ170" s="1639"/>
      <c r="CR170" s="1639"/>
      <c r="CS170" s="1639"/>
      <c r="CT170" s="1639"/>
      <c r="CU170" s="1639"/>
      <c r="CV170" s="1639"/>
      <c r="CW170" s="1639"/>
      <c r="CX170" s="1639"/>
      <c r="CY170" s="1639"/>
      <c r="CZ170" s="1639"/>
      <c r="DA170" s="1639"/>
      <c r="DB170" s="1639"/>
      <c r="DC170" s="1639"/>
      <c r="DD170" s="1639"/>
      <c r="DE170" s="1639"/>
      <c r="DF170" s="1639"/>
      <c r="DG170" s="1639"/>
      <c r="DH170" s="1639"/>
      <c r="DI170" s="1639"/>
      <c r="DJ170" s="1639"/>
      <c r="DK170" s="1639"/>
      <c r="DL170" s="1639"/>
      <c r="DM170" s="1639"/>
      <c r="DN170" s="1639"/>
      <c r="DO170" s="1639"/>
      <c r="DP170" s="1639"/>
      <c r="DQ170" s="1639"/>
      <c r="DR170" s="1639"/>
      <c r="DS170" s="1639"/>
      <c r="DT170" s="1639"/>
      <c r="DU170" s="1639"/>
      <c r="DV170" s="1639"/>
      <c r="DW170" s="1639"/>
      <c r="DX170" s="1639"/>
      <c r="DY170" s="1639"/>
      <c r="DZ170" s="1639"/>
      <c r="EA170" s="1639"/>
      <c r="EB170" s="1639"/>
      <c r="EC170" s="1639"/>
      <c r="ED170" s="1639"/>
      <c r="EE170" s="1639"/>
      <c r="EF170" s="1639"/>
      <c r="EG170" s="1639"/>
      <c r="EH170" s="1639"/>
      <c r="EI170" s="1639"/>
      <c r="EJ170" s="1639"/>
      <c r="EK170" s="1639"/>
      <c r="EL170" s="1639"/>
      <c r="EM170" s="1639"/>
      <c r="EN170" s="1639"/>
      <c r="EO170" s="1639"/>
      <c r="EP170" s="1639"/>
      <c r="EQ170" s="1639"/>
      <c r="ER170" s="1639"/>
      <c r="ES170" s="1639"/>
      <c r="ET170" s="1639"/>
      <c r="EU170" s="1639"/>
      <c r="EV170" s="1639"/>
      <c r="EW170" s="1639"/>
      <c r="EX170" s="1639"/>
      <c r="EY170" s="1639"/>
      <c r="EZ170" s="1639"/>
      <c r="FA170" s="1639"/>
      <c r="FB170" s="1639"/>
      <c r="FC170" s="1639"/>
      <c r="FD170" s="1639"/>
      <c r="FE170" s="1639"/>
      <c r="FF170" s="1639"/>
      <c r="FG170" s="1639"/>
      <c r="FH170" s="1639"/>
      <c r="FI170" s="1639"/>
      <c r="FJ170" s="1639"/>
      <c r="FK170" s="1639"/>
      <c r="FL170" s="1639"/>
      <c r="FM170" s="1639"/>
      <c r="FN170" s="1639"/>
      <c r="FO170" s="1639"/>
      <c r="FP170" s="1639"/>
      <c r="FQ170" s="1639"/>
      <c r="FR170" s="1639"/>
      <c r="FS170" s="1639"/>
      <c r="FT170" s="1639"/>
      <c r="FU170" s="1639"/>
      <c r="FV170" s="1639"/>
      <c r="FW170" s="1639"/>
      <c r="FX170" s="1639"/>
      <c r="FY170" s="1639"/>
      <c r="FZ170" s="1639"/>
      <c r="GA170" s="1639"/>
      <c r="GB170" s="1639"/>
      <c r="GC170" s="1639"/>
      <c r="GD170" s="1639"/>
      <c r="GE170" s="1639"/>
      <c r="GF170" s="1639"/>
      <c r="GG170" s="1639"/>
      <c r="GH170" s="1639"/>
      <c r="GI170" s="1639"/>
      <c r="GJ170" s="1639"/>
      <c r="GK170" s="1639"/>
      <c r="GL170" s="1639"/>
      <c r="GM170" s="1639"/>
      <c r="GN170" s="1639"/>
      <c r="GO170" s="1639"/>
      <c r="GP170" s="1639"/>
      <c r="GQ170" s="1639"/>
      <c r="GR170" s="1639"/>
      <c r="GS170" s="1639"/>
      <c r="GT170" s="1639"/>
      <c r="GU170" s="1639"/>
      <c r="GV170" s="1639"/>
      <c r="GW170" s="1639"/>
      <c r="GX170" s="1639"/>
      <c r="GY170" s="1639"/>
      <c r="GZ170" s="1639"/>
      <c r="HA170" s="1639"/>
      <c r="HB170" s="1639"/>
      <c r="HC170" s="1639"/>
      <c r="HD170" s="1639"/>
      <c r="HE170" s="1639"/>
      <c r="HF170" s="1639"/>
      <c r="HG170" s="1639"/>
      <c r="HH170" s="1639"/>
      <c r="HI170" s="1639"/>
      <c r="HJ170" s="1639"/>
      <c r="HK170" s="1639"/>
      <c r="HL170" s="1639"/>
      <c r="HM170" s="1639"/>
      <c r="HN170" s="1639"/>
      <c r="HO170" s="1639"/>
      <c r="HP170" s="1639"/>
      <c r="HQ170" s="1639"/>
      <c r="HR170" s="1639"/>
      <c r="HS170" s="1639"/>
      <c r="HT170" s="1639"/>
      <c r="HU170" s="1639"/>
      <c r="HV170" s="1639"/>
      <c r="HW170" s="1639"/>
      <c r="HX170" s="1639"/>
      <c r="HY170" s="1639"/>
      <c r="HZ170" s="1639"/>
      <c r="IA170" s="1639"/>
      <c r="IB170" s="1639"/>
      <c r="IC170" s="1639"/>
      <c r="ID170" s="1639"/>
      <c r="IE170" s="1639"/>
      <c r="IF170" s="1639"/>
      <c r="IG170" s="1639"/>
      <c r="IH170" s="1639"/>
      <c r="II170" s="1639"/>
      <c r="IJ170" s="1639"/>
      <c r="IK170" s="1639"/>
      <c r="IL170" s="1639"/>
      <c r="IM170" s="1639"/>
      <c r="IN170" s="1639"/>
      <c r="IO170" s="1639"/>
      <c r="IP170" s="1639"/>
      <c r="IQ170" s="1639"/>
      <c r="IR170" s="1639"/>
      <c r="IS170" s="1639"/>
      <c r="IT170" s="1639"/>
      <c r="IU170" s="1639"/>
      <c r="IV170" s="1639"/>
      <c r="IW170" s="1639"/>
      <c r="IX170" s="1639"/>
      <c r="IY170" s="1639"/>
      <c r="IZ170" s="1639"/>
      <c r="JA170" s="1639"/>
      <c r="JB170" s="1639"/>
      <c r="JC170" s="1639"/>
      <c r="JD170" s="1639"/>
      <c r="JE170" s="1639"/>
      <c r="JF170" s="1639"/>
      <c r="JG170" s="1639"/>
      <c r="JH170" s="1639"/>
      <c r="JI170" s="1639"/>
      <c r="JJ170" s="1639"/>
      <c r="JK170" s="1639"/>
      <c r="JL170" s="1639"/>
      <c r="JM170" s="1639"/>
      <c r="JN170" s="1639"/>
      <c r="JO170" s="1639"/>
      <c r="JP170" s="1639"/>
      <c r="JQ170" s="1639"/>
      <c r="JR170" s="1639"/>
      <c r="JS170" s="1639"/>
      <c r="JT170" s="1639"/>
      <c r="JU170" s="1639"/>
      <c r="JV170" s="1639"/>
      <c r="JW170" s="1639"/>
      <c r="JX170" s="1639"/>
      <c r="JY170" s="1639"/>
      <c r="JZ170" s="1639"/>
      <c r="KA170" s="1639"/>
      <c r="KB170" s="1639"/>
      <c r="KC170" s="1639"/>
      <c r="KD170" s="1639"/>
      <c r="KE170" s="1639"/>
      <c r="KF170" s="1639"/>
      <c r="KG170" s="1639"/>
      <c r="KH170" s="1639"/>
      <c r="KI170" s="1639"/>
      <c r="KJ170" s="1639"/>
      <c r="KK170" s="1639"/>
      <c r="KL170" s="1639"/>
      <c r="KM170" s="1639"/>
      <c r="KN170" s="1639"/>
      <c r="KO170" s="1639"/>
      <c r="KP170" s="1639"/>
      <c r="KQ170" s="1639"/>
      <c r="KR170" s="1639"/>
      <c r="KS170" s="1639"/>
      <c r="KT170" s="1639"/>
      <c r="KU170" s="1639"/>
      <c r="KV170" s="1639"/>
      <c r="KW170" s="1639"/>
      <c r="KX170" s="1639"/>
      <c r="KY170" s="1639"/>
      <c r="KZ170" s="1639"/>
      <c r="LA170" s="1639"/>
      <c r="LB170" s="1639"/>
      <c r="LC170" s="1639"/>
      <c r="LD170" s="1639"/>
      <c r="LE170" s="1639"/>
      <c r="LF170" s="1639"/>
      <c r="LG170" s="1639"/>
      <c r="LH170" s="1639"/>
      <c r="LI170" s="1639"/>
      <c r="LJ170" s="1639"/>
      <c r="LK170" s="1639"/>
      <c r="LL170" s="1639"/>
      <c r="LM170" s="1639"/>
      <c r="LN170" s="1639"/>
      <c r="LO170" s="1639"/>
      <c r="LP170" s="1639"/>
    </row>
    <row r="171" s="1481" customFormat="1" ht="47" customHeight="1" spans="1:328">
      <c r="A171" s="1499">
        <v>45841</v>
      </c>
      <c r="B171" s="1500" t="s">
        <v>173</v>
      </c>
      <c r="C171" s="1501" t="s">
        <v>98</v>
      </c>
      <c r="D171" s="1502">
        <v>4500172557</v>
      </c>
      <c r="E171" s="2253" t="s">
        <v>742</v>
      </c>
      <c r="F171" s="1502" t="s">
        <v>743</v>
      </c>
      <c r="G171" s="2414" t="s">
        <v>176</v>
      </c>
      <c r="H171" s="1505" t="s">
        <v>176</v>
      </c>
      <c r="I171" s="1532" t="s">
        <v>177</v>
      </c>
      <c r="J171" s="1522">
        <v>2760</v>
      </c>
      <c r="K171" s="1534">
        <v>24</v>
      </c>
      <c r="L171" s="1534">
        <v>2760</v>
      </c>
      <c r="M171" s="2594">
        <f t="shared" si="148"/>
        <v>1</v>
      </c>
      <c r="N171" s="1536">
        <v>45875</v>
      </c>
      <c r="O171" s="1536">
        <v>45870</v>
      </c>
      <c r="P171" s="1537" t="s">
        <v>744</v>
      </c>
      <c r="Q171" s="1562" t="s">
        <v>78</v>
      </c>
      <c r="R171" s="1563"/>
      <c r="S171" s="1563"/>
      <c r="T171" s="1563"/>
      <c r="U171" s="1563"/>
      <c r="V171" s="1532"/>
      <c r="W171" s="1532" t="s">
        <v>111</v>
      </c>
      <c r="X171" s="1565" t="s">
        <v>387</v>
      </c>
      <c r="Y171" s="1589" t="s">
        <v>88</v>
      </c>
      <c r="Z171" s="1589">
        <v>45847</v>
      </c>
      <c r="AA171" s="1589"/>
      <c r="AB171" s="1589" t="s">
        <v>745</v>
      </c>
      <c r="AC171" s="1580" t="s">
        <v>746</v>
      </c>
      <c r="AD171" s="1590" t="s">
        <v>181</v>
      </c>
      <c r="AE171" s="2277">
        <v>1451.26</v>
      </c>
      <c r="AF171" s="2278">
        <f t="shared" si="149"/>
        <v>1451.26</v>
      </c>
      <c r="AG171" s="1504"/>
      <c r="AH171" s="1609" t="s">
        <v>81</v>
      </c>
      <c r="AI171" s="1799">
        <f t="shared" si="119"/>
        <v>2760</v>
      </c>
      <c r="AJ171" s="1609">
        <v>9</v>
      </c>
      <c r="AK171" s="1610">
        <f>J171</f>
        <v>2760</v>
      </c>
      <c r="AL171" s="1610"/>
      <c r="AM171" s="1610">
        <f>J171/24</f>
        <v>115</v>
      </c>
      <c r="AN171" s="1610"/>
      <c r="AO171" s="1610"/>
      <c r="AP171" s="1610"/>
      <c r="AQ171" s="1610"/>
      <c r="AR171" s="1610" t="s">
        <v>512</v>
      </c>
      <c r="AS171" s="1610">
        <f t="shared" si="150"/>
        <v>2760</v>
      </c>
      <c r="AT171" s="1610"/>
      <c r="AU171" s="1622">
        <f>J171/9</f>
        <v>306.666666666667</v>
      </c>
      <c r="AV171" s="1622">
        <f>J171/9</f>
        <v>306.666666666667</v>
      </c>
      <c r="AW171" s="1622">
        <f>J171/9</f>
        <v>306.666666666667</v>
      </c>
      <c r="AX171" s="1622">
        <f>J171/9</f>
        <v>306.666666666667</v>
      </c>
      <c r="AY171" s="1622">
        <f>J171/9</f>
        <v>306.666666666667</v>
      </c>
      <c r="AZ171" s="1622">
        <f>J171/9</f>
        <v>306.666666666667</v>
      </c>
      <c r="BA171" s="1622">
        <f>J171/9</f>
        <v>306.666666666667</v>
      </c>
      <c r="BB171" s="1622">
        <f>J171/9</f>
        <v>306.666666666667</v>
      </c>
      <c r="BC171" s="1622">
        <f>J171/9</f>
        <v>306.666666666667</v>
      </c>
      <c r="BD171" s="1622">
        <f t="shared" si="130"/>
        <v>293.888888888889</v>
      </c>
      <c r="BE171" s="1622">
        <f t="shared" si="131"/>
        <v>12.7777777777778</v>
      </c>
      <c r="BF171" s="1534"/>
      <c r="BG171" s="1638"/>
      <c r="BH171" s="1639"/>
      <c r="BI171" s="1639"/>
      <c r="BJ171" s="1639"/>
      <c r="BK171" s="1639"/>
      <c r="BL171" s="1639"/>
      <c r="BM171" s="1639"/>
      <c r="BN171" s="1639"/>
      <c r="BO171" s="1639"/>
      <c r="BP171" s="1639"/>
      <c r="BQ171" s="1639"/>
      <c r="BR171" s="1639"/>
      <c r="BS171" s="1639"/>
      <c r="BT171" s="1639"/>
      <c r="BU171" s="1639"/>
      <c r="BV171" s="1639"/>
      <c r="BW171" s="1639"/>
      <c r="BX171" s="1639"/>
      <c r="BY171" s="1639"/>
      <c r="BZ171" s="1639"/>
      <c r="CA171" s="1639"/>
      <c r="CB171" s="1639"/>
      <c r="CC171" s="1639"/>
      <c r="CD171" s="1639"/>
      <c r="CE171" s="1639"/>
      <c r="CF171" s="1639"/>
      <c r="CG171" s="1639"/>
      <c r="CH171" s="1639"/>
      <c r="CI171" s="1639"/>
      <c r="CJ171" s="1639"/>
      <c r="CK171" s="1639"/>
      <c r="CL171" s="1639"/>
      <c r="CM171" s="1639"/>
      <c r="CN171" s="1639"/>
      <c r="CO171" s="1639"/>
      <c r="CP171" s="1639"/>
      <c r="CQ171" s="1639"/>
      <c r="CR171" s="1639"/>
      <c r="CS171" s="1639"/>
      <c r="CT171" s="1639"/>
      <c r="CU171" s="1639"/>
      <c r="CV171" s="1639"/>
      <c r="CW171" s="1639"/>
      <c r="CX171" s="1639"/>
      <c r="CY171" s="1639"/>
      <c r="CZ171" s="1639"/>
      <c r="DA171" s="1639"/>
      <c r="DB171" s="1639"/>
      <c r="DC171" s="1639"/>
      <c r="DD171" s="1639"/>
      <c r="DE171" s="1639"/>
      <c r="DF171" s="1639"/>
      <c r="DG171" s="1639"/>
      <c r="DH171" s="1639"/>
      <c r="DI171" s="1639"/>
      <c r="DJ171" s="1639"/>
      <c r="DK171" s="1639"/>
      <c r="DL171" s="1639"/>
      <c r="DM171" s="1639"/>
      <c r="DN171" s="1639"/>
      <c r="DO171" s="1639"/>
      <c r="DP171" s="1639"/>
      <c r="DQ171" s="1639"/>
      <c r="DR171" s="1639"/>
      <c r="DS171" s="1639"/>
      <c r="DT171" s="1639"/>
      <c r="DU171" s="1639"/>
      <c r="DV171" s="1639"/>
      <c r="DW171" s="1639"/>
      <c r="DX171" s="1639"/>
      <c r="DY171" s="1639"/>
      <c r="DZ171" s="1639"/>
      <c r="EA171" s="1639"/>
      <c r="EB171" s="1639"/>
      <c r="EC171" s="1639"/>
      <c r="ED171" s="1639"/>
      <c r="EE171" s="1639"/>
      <c r="EF171" s="1639"/>
      <c r="EG171" s="1639"/>
      <c r="EH171" s="1639"/>
      <c r="EI171" s="1639"/>
      <c r="EJ171" s="1639"/>
      <c r="EK171" s="1639"/>
      <c r="EL171" s="1639"/>
      <c r="EM171" s="1639"/>
      <c r="EN171" s="1639"/>
      <c r="EO171" s="1639"/>
      <c r="EP171" s="1639"/>
      <c r="EQ171" s="1639"/>
      <c r="ER171" s="1639"/>
      <c r="ES171" s="1639"/>
      <c r="ET171" s="1639"/>
      <c r="EU171" s="1639"/>
      <c r="EV171" s="1639"/>
      <c r="EW171" s="1639"/>
      <c r="EX171" s="1639"/>
      <c r="EY171" s="1639"/>
      <c r="EZ171" s="1639"/>
      <c r="FA171" s="1639"/>
      <c r="FB171" s="1639"/>
      <c r="FC171" s="1639"/>
      <c r="FD171" s="1639"/>
      <c r="FE171" s="1639"/>
      <c r="FF171" s="1639"/>
      <c r="FG171" s="1639"/>
      <c r="FH171" s="1639"/>
      <c r="FI171" s="1639"/>
      <c r="FJ171" s="1639"/>
      <c r="FK171" s="1639"/>
      <c r="FL171" s="1639"/>
      <c r="FM171" s="1639"/>
      <c r="FN171" s="1639"/>
      <c r="FO171" s="1639"/>
      <c r="FP171" s="1639"/>
      <c r="FQ171" s="1639"/>
      <c r="FR171" s="1639"/>
      <c r="FS171" s="1639"/>
      <c r="FT171" s="1639"/>
      <c r="FU171" s="1639"/>
      <c r="FV171" s="1639"/>
      <c r="FW171" s="1639"/>
      <c r="FX171" s="1639"/>
      <c r="FY171" s="1639"/>
      <c r="FZ171" s="1639"/>
      <c r="GA171" s="1639"/>
      <c r="GB171" s="1639"/>
      <c r="GC171" s="1639"/>
      <c r="GD171" s="1639"/>
      <c r="GE171" s="1639"/>
      <c r="GF171" s="1639"/>
      <c r="GG171" s="1639"/>
      <c r="GH171" s="1639"/>
      <c r="GI171" s="1639"/>
      <c r="GJ171" s="1639"/>
      <c r="GK171" s="1639"/>
      <c r="GL171" s="1639"/>
      <c r="GM171" s="1639"/>
      <c r="GN171" s="1639"/>
      <c r="GO171" s="1639"/>
      <c r="GP171" s="1639"/>
      <c r="GQ171" s="1639"/>
      <c r="GR171" s="1639"/>
      <c r="GS171" s="1639"/>
      <c r="GT171" s="1639"/>
      <c r="GU171" s="1639"/>
      <c r="GV171" s="1639"/>
      <c r="GW171" s="1639"/>
      <c r="GX171" s="1639"/>
      <c r="GY171" s="1639"/>
      <c r="GZ171" s="1639"/>
      <c r="HA171" s="1639"/>
      <c r="HB171" s="1639"/>
      <c r="HC171" s="1639"/>
      <c r="HD171" s="1639"/>
      <c r="HE171" s="1639"/>
      <c r="HF171" s="1639"/>
      <c r="HG171" s="1639"/>
      <c r="HH171" s="1639"/>
      <c r="HI171" s="1639"/>
      <c r="HJ171" s="1639"/>
      <c r="HK171" s="1639"/>
      <c r="HL171" s="1639"/>
      <c r="HM171" s="1639"/>
      <c r="HN171" s="1639"/>
      <c r="HO171" s="1639"/>
      <c r="HP171" s="1639"/>
      <c r="HQ171" s="1639"/>
      <c r="HR171" s="1639"/>
      <c r="HS171" s="1639"/>
      <c r="HT171" s="1639"/>
      <c r="HU171" s="1639"/>
      <c r="HV171" s="1639"/>
      <c r="HW171" s="1639"/>
      <c r="HX171" s="1639"/>
      <c r="HY171" s="1639"/>
      <c r="HZ171" s="1639"/>
      <c r="IA171" s="1639"/>
      <c r="IB171" s="1639"/>
      <c r="IC171" s="1639"/>
      <c r="ID171" s="1639"/>
      <c r="IE171" s="1639"/>
      <c r="IF171" s="1639"/>
      <c r="IG171" s="1639"/>
      <c r="IH171" s="1639"/>
      <c r="II171" s="1639"/>
      <c r="IJ171" s="1639"/>
      <c r="IK171" s="1639"/>
      <c r="IL171" s="1639"/>
      <c r="IM171" s="1639"/>
      <c r="IN171" s="1639"/>
      <c r="IO171" s="1639"/>
      <c r="IP171" s="1639"/>
      <c r="IQ171" s="1639"/>
      <c r="IR171" s="1639"/>
      <c r="IS171" s="1639"/>
      <c r="IT171" s="1639"/>
      <c r="IU171" s="1639"/>
      <c r="IV171" s="1639"/>
      <c r="IW171" s="1639"/>
      <c r="IX171" s="1639"/>
      <c r="IY171" s="1639"/>
      <c r="IZ171" s="1639"/>
      <c r="JA171" s="1639"/>
      <c r="JB171" s="1639"/>
      <c r="JC171" s="1639"/>
      <c r="JD171" s="1639"/>
      <c r="JE171" s="1639"/>
      <c r="JF171" s="1639"/>
      <c r="JG171" s="1639"/>
      <c r="JH171" s="1639"/>
      <c r="JI171" s="1639"/>
      <c r="JJ171" s="1639"/>
      <c r="JK171" s="1639"/>
      <c r="JL171" s="1639"/>
      <c r="JM171" s="1639"/>
      <c r="JN171" s="1639"/>
      <c r="JO171" s="1639"/>
      <c r="JP171" s="1639"/>
      <c r="JQ171" s="1639"/>
      <c r="JR171" s="1639"/>
      <c r="JS171" s="1639"/>
      <c r="JT171" s="1639"/>
      <c r="JU171" s="1639"/>
      <c r="JV171" s="1639"/>
      <c r="JW171" s="1639"/>
      <c r="JX171" s="1639"/>
      <c r="JY171" s="1639"/>
      <c r="JZ171" s="1639"/>
      <c r="KA171" s="1639"/>
      <c r="KB171" s="1639"/>
      <c r="KC171" s="1639"/>
      <c r="KD171" s="1639"/>
      <c r="KE171" s="1639"/>
      <c r="KF171" s="1639"/>
      <c r="KG171" s="1639"/>
      <c r="KH171" s="1639"/>
      <c r="KI171" s="1639"/>
      <c r="KJ171" s="1639"/>
      <c r="KK171" s="1639"/>
      <c r="KL171" s="1639"/>
      <c r="KM171" s="1639"/>
      <c r="KN171" s="1639"/>
      <c r="KO171" s="1639"/>
      <c r="KP171" s="1639"/>
      <c r="KQ171" s="1639"/>
      <c r="KR171" s="1639"/>
      <c r="KS171" s="1639"/>
      <c r="KT171" s="1639"/>
      <c r="KU171" s="1639"/>
      <c r="KV171" s="1639"/>
      <c r="KW171" s="1639"/>
      <c r="KX171" s="1639"/>
      <c r="KY171" s="1639"/>
      <c r="KZ171" s="1639"/>
      <c r="LA171" s="1639"/>
      <c r="LB171" s="1639"/>
      <c r="LC171" s="1639"/>
      <c r="LD171" s="1639"/>
      <c r="LE171" s="1639"/>
      <c r="LF171" s="1639"/>
      <c r="LG171" s="1639"/>
      <c r="LH171" s="1639"/>
      <c r="LI171" s="1639"/>
      <c r="LJ171" s="1639"/>
      <c r="LK171" s="1639"/>
      <c r="LL171" s="1639"/>
      <c r="LM171" s="1639"/>
      <c r="LN171" s="1639"/>
      <c r="LO171" s="1639"/>
      <c r="LP171" s="1639"/>
    </row>
    <row r="172" s="1481" customFormat="1" ht="47" customHeight="1" spans="1:328">
      <c r="A172" s="1499">
        <v>45841</v>
      </c>
      <c r="B172" s="1500" t="s">
        <v>173</v>
      </c>
      <c r="C172" s="1501" t="s">
        <v>98</v>
      </c>
      <c r="D172" s="1502">
        <v>4500172557</v>
      </c>
      <c r="E172" s="2253" t="s">
        <v>747</v>
      </c>
      <c r="F172" s="1502" t="s">
        <v>748</v>
      </c>
      <c r="G172" s="2414" t="s">
        <v>176</v>
      </c>
      <c r="H172" s="1505" t="s">
        <v>176</v>
      </c>
      <c r="I172" s="1532" t="s">
        <v>177</v>
      </c>
      <c r="J172" s="1522">
        <v>2760</v>
      </c>
      <c r="K172" s="1534">
        <v>24</v>
      </c>
      <c r="L172" s="1534">
        <v>2760</v>
      </c>
      <c r="M172" s="2594">
        <f t="shared" si="148"/>
        <v>1</v>
      </c>
      <c r="N172" s="1536">
        <v>45875</v>
      </c>
      <c r="O172" s="1536">
        <v>45870</v>
      </c>
      <c r="P172" s="1537" t="s">
        <v>744</v>
      </c>
      <c r="Q172" s="1562" t="s">
        <v>78</v>
      </c>
      <c r="R172" s="1563"/>
      <c r="S172" s="1563"/>
      <c r="T172" s="1563"/>
      <c r="U172" s="1563"/>
      <c r="V172" s="1532"/>
      <c r="W172" s="1532" t="s">
        <v>111</v>
      </c>
      <c r="X172" s="1565" t="s">
        <v>387</v>
      </c>
      <c r="Y172" s="1589" t="s">
        <v>88</v>
      </c>
      <c r="Z172" s="1589">
        <v>45847</v>
      </c>
      <c r="AA172" s="1589"/>
      <c r="AB172" s="1589" t="s">
        <v>745</v>
      </c>
      <c r="AC172" s="1580" t="s">
        <v>746</v>
      </c>
      <c r="AD172" s="1590" t="s">
        <v>181</v>
      </c>
      <c r="AE172" s="2277">
        <v>1451.26</v>
      </c>
      <c r="AF172" s="2278">
        <f t="shared" si="149"/>
        <v>1451.26</v>
      </c>
      <c r="AG172" s="1504"/>
      <c r="AH172" s="1609" t="s">
        <v>81</v>
      </c>
      <c r="AI172" s="1799">
        <f t="shared" si="119"/>
        <v>2760</v>
      </c>
      <c r="AJ172" s="1609">
        <v>9</v>
      </c>
      <c r="AK172" s="1610">
        <f>J172</f>
        <v>2760</v>
      </c>
      <c r="AL172" s="1610"/>
      <c r="AM172" s="1610">
        <f>J172/24</f>
        <v>115</v>
      </c>
      <c r="AN172" s="1610"/>
      <c r="AO172" s="1610"/>
      <c r="AP172" s="1610"/>
      <c r="AQ172" s="1610"/>
      <c r="AR172" s="1610" t="s">
        <v>512</v>
      </c>
      <c r="AS172" s="1610">
        <f t="shared" si="150"/>
        <v>2760</v>
      </c>
      <c r="AT172" s="1610"/>
      <c r="AU172" s="1622">
        <f>J172/9</f>
        <v>306.666666666667</v>
      </c>
      <c r="AV172" s="1622">
        <f>J172/9</f>
        <v>306.666666666667</v>
      </c>
      <c r="AW172" s="1622">
        <f>J172/9</f>
        <v>306.666666666667</v>
      </c>
      <c r="AX172" s="1622">
        <f>J172/9</f>
        <v>306.666666666667</v>
      </c>
      <c r="AY172" s="1622">
        <f>J172/9</f>
        <v>306.666666666667</v>
      </c>
      <c r="AZ172" s="1622">
        <f>J172/9</f>
        <v>306.666666666667</v>
      </c>
      <c r="BA172" s="1622">
        <f>J172/9</f>
        <v>306.666666666667</v>
      </c>
      <c r="BB172" s="1622">
        <f>J172/9</f>
        <v>306.666666666667</v>
      </c>
      <c r="BC172" s="1622">
        <f>J172/9</f>
        <v>306.666666666667</v>
      </c>
      <c r="BD172" s="1622">
        <f t="shared" si="130"/>
        <v>293.888888888889</v>
      </c>
      <c r="BE172" s="1622">
        <f t="shared" si="131"/>
        <v>12.7777777777778</v>
      </c>
      <c r="BF172" s="1534"/>
      <c r="BG172" s="1638"/>
      <c r="BH172" s="1639"/>
      <c r="BI172" s="1639"/>
      <c r="BJ172" s="1639"/>
      <c r="BK172" s="1639"/>
      <c r="BL172" s="1639"/>
      <c r="BM172" s="1639"/>
      <c r="BN172" s="1639"/>
      <c r="BO172" s="1639"/>
      <c r="BP172" s="1639"/>
      <c r="BQ172" s="1639"/>
      <c r="BR172" s="1639"/>
      <c r="BS172" s="1639"/>
      <c r="BT172" s="1639"/>
      <c r="BU172" s="1639"/>
      <c r="BV172" s="1639"/>
      <c r="BW172" s="1639"/>
      <c r="BX172" s="1639"/>
      <c r="BY172" s="1639"/>
      <c r="BZ172" s="1639"/>
      <c r="CA172" s="1639"/>
      <c r="CB172" s="1639"/>
      <c r="CC172" s="1639"/>
      <c r="CD172" s="1639"/>
      <c r="CE172" s="1639"/>
      <c r="CF172" s="1639"/>
      <c r="CG172" s="1639"/>
      <c r="CH172" s="1639"/>
      <c r="CI172" s="1639"/>
      <c r="CJ172" s="1639"/>
      <c r="CK172" s="1639"/>
      <c r="CL172" s="1639"/>
      <c r="CM172" s="1639"/>
      <c r="CN172" s="1639"/>
      <c r="CO172" s="1639"/>
      <c r="CP172" s="1639"/>
      <c r="CQ172" s="1639"/>
      <c r="CR172" s="1639"/>
      <c r="CS172" s="1639"/>
      <c r="CT172" s="1639"/>
      <c r="CU172" s="1639"/>
      <c r="CV172" s="1639"/>
      <c r="CW172" s="1639"/>
      <c r="CX172" s="1639"/>
      <c r="CY172" s="1639"/>
      <c r="CZ172" s="1639"/>
      <c r="DA172" s="1639"/>
      <c r="DB172" s="1639"/>
      <c r="DC172" s="1639"/>
      <c r="DD172" s="1639"/>
      <c r="DE172" s="1639"/>
      <c r="DF172" s="1639"/>
      <c r="DG172" s="1639"/>
      <c r="DH172" s="1639"/>
      <c r="DI172" s="1639"/>
      <c r="DJ172" s="1639"/>
      <c r="DK172" s="1639"/>
      <c r="DL172" s="1639"/>
      <c r="DM172" s="1639"/>
      <c r="DN172" s="1639"/>
      <c r="DO172" s="1639"/>
      <c r="DP172" s="1639"/>
      <c r="DQ172" s="1639"/>
      <c r="DR172" s="1639"/>
      <c r="DS172" s="1639"/>
      <c r="DT172" s="1639"/>
      <c r="DU172" s="1639"/>
      <c r="DV172" s="1639"/>
      <c r="DW172" s="1639"/>
      <c r="DX172" s="1639"/>
      <c r="DY172" s="1639"/>
      <c r="DZ172" s="1639"/>
      <c r="EA172" s="1639"/>
      <c r="EB172" s="1639"/>
      <c r="EC172" s="1639"/>
      <c r="ED172" s="1639"/>
      <c r="EE172" s="1639"/>
      <c r="EF172" s="1639"/>
      <c r="EG172" s="1639"/>
      <c r="EH172" s="1639"/>
      <c r="EI172" s="1639"/>
      <c r="EJ172" s="1639"/>
      <c r="EK172" s="1639"/>
      <c r="EL172" s="1639"/>
      <c r="EM172" s="1639"/>
      <c r="EN172" s="1639"/>
      <c r="EO172" s="1639"/>
      <c r="EP172" s="1639"/>
      <c r="EQ172" s="1639"/>
      <c r="ER172" s="1639"/>
      <c r="ES172" s="1639"/>
      <c r="ET172" s="1639"/>
      <c r="EU172" s="1639"/>
      <c r="EV172" s="1639"/>
      <c r="EW172" s="1639"/>
      <c r="EX172" s="1639"/>
      <c r="EY172" s="1639"/>
      <c r="EZ172" s="1639"/>
      <c r="FA172" s="1639"/>
      <c r="FB172" s="1639"/>
      <c r="FC172" s="1639"/>
      <c r="FD172" s="1639"/>
      <c r="FE172" s="1639"/>
      <c r="FF172" s="1639"/>
      <c r="FG172" s="1639"/>
      <c r="FH172" s="1639"/>
      <c r="FI172" s="1639"/>
      <c r="FJ172" s="1639"/>
      <c r="FK172" s="1639"/>
      <c r="FL172" s="1639"/>
      <c r="FM172" s="1639"/>
      <c r="FN172" s="1639"/>
      <c r="FO172" s="1639"/>
      <c r="FP172" s="1639"/>
      <c r="FQ172" s="1639"/>
      <c r="FR172" s="1639"/>
      <c r="FS172" s="1639"/>
      <c r="FT172" s="1639"/>
      <c r="FU172" s="1639"/>
      <c r="FV172" s="1639"/>
      <c r="FW172" s="1639"/>
      <c r="FX172" s="1639"/>
      <c r="FY172" s="1639"/>
      <c r="FZ172" s="1639"/>
      <c r="GA172" s="1639"/>
      <c r="GB172" s="1639"/>
      <c r="GC172" s="1639"/>
      <c r="GD172" s="1639"/>
      <c r="GE172" s="1639"/>
      <c r="GF172" s="1639"/>
      <c r="GG172" s="1639"/>
      <c r="GH172" s="1639"/>
      <c r="GI172" s="1639"/>
      <c r="GJ172" s="1639"/>
      <c r="GK172" s="1639"/>
      <c r="GL172" s="1639"/>
      <c r="GM172" s="1639"/>
      <c r="GN172" s="1639"/>
      <c r="GO172" s="1639"/>
      <c r="GP172" s="1639"/>
      <c r="GQ172" s="1639"/>
      <c r="GR172" s="1639"/>
      <c r="GS172" s="1639"/>
      <c r="GT172" s="1639"/>
      <c r="GU172" s="1639"/>
      <c r="GV172" s="1639"/>
      <c r="GW172" s="1639"/>
      <c r="GX172" s="1639"/>
      <c r="GY172" s="1639"/>
      <c r="GZ172" s="1639"/>
      <c r="HA172" s="1639"/>
      <c r="HB172" s="1639"/>
      <c r="HC172" s="1639"/>
      <c r="HD172" s="1639"/>
      <c r="HE172" s="1639"/>
      <c r="HF172" s="1639"/>
      <c r="HG172" s="1639"/>
      <c r="HH172" s="1639"/>
      <c r="HI172" s="1639"/>
      <c r="HJ172" s="1639"/>
      <c r="HK172" s="1639"/>
      <c r="HL172" s="1639"/>
      <c r="HM172" s="1639"/>
      <c r="HN172" s="1639"/>
      <c r="HO172" s="1639"/>
      <c r="HP172" s="1639"/>
      <c r="HQ172" s="1639"/>
      <c r="HR172" s="1639"/>
      <c r="HS172" s="1639"/>
      <c r="HT172" s="1639"/>
      <c r="HU172" s="1639"/>
      <c r="HV172" s="1639"/>
      <c r="HW172" s="1639"/>
      <c r="HX172" s="1639"/>
      <c r="HY172" s="1639"/>
      <c r="HZ172" s="1639"/>
      <c r="IA172" s="1639"/>
      <c r="IB172" s="1639"/>
      <c r="IC172" s="1639"/>
      <c r="ID172" s="1639"/>
      <c r="IE172" s="1639"/>
      <c r="IF172" s="1639"/>
      <c r="IG172" s="1639"/>
      <c r="IH172" s="1639"/>
      <c r="II172" s="1639"/>
      <c r="IJ172" s="1639"/>
      <c r="IK172" s="1639"/>
      <c r="IL172" s="1639"/>
      <c r="IM172" s="1639"/>
      <c r="IN172" s="1639"/>
      <c r="IO172" s="1639"/>
      <c r="IP172" s="1639"/>
      <c r="IQ172" s="1639"/>
      <c r="IR172" s="1639"/>
      <c r="IS172" s="1639"/>
      <c r="IT172" s="1639"/>
      <c r="IU172" s="1639"/>
      <c r="IV172" s="1639"/>
      <c r="IW172" s="1639"/>
      <c r="IX172" s="1639"/>
      <c r="IY172" s="1639"/>
      <c r="IZ172" s="1639"/>
      <c r="JA172" s="1639"/>
      <c r="JB172" s="1639"/>
      <c r="JC172" s="1639"/>
      <c r="JD172" s="1639"/>
      <c r="JE172" s="1639"/>
      <c r="JF172" s="1639"/>
      <c r="JG172" s="1639"/>
      <c r="JH172" s="1639"/>
      <c r="JI172" s="1639"/>
      <c r="JJ172" s="1639"/>
      <c r="JK172" s="1639"/>
      <c r="JL172" s="1639"/>
      <c r="JM172" s="1639"/>
      <c r="JN172" s="1639"/>
      <c r="JO172" s="1639"/>
      <c r="JP172" s="1639"/>
      <c r="JQ172" s="1639"/>
      <c r="JR172" s="1639"/>
      <c r="JS172" s="1639"/>
      <c r="JT172" s="1639"/>
      <c r="JU172" s="1639"/>
      <c r="JV172" s="1639"/>
      <c r="JW172" s="1639"/>
      <c r="JX172" s="1639"/>
      <c r="JY172" s="1639"/>
      <c r="JZ172" s="1639"/>
      <c r="KA172" s="1639"/>
      <c r="KB172" s="1639"/>
      <c r="KC172" s="1639"/>
      <c r="KD172" s="1639"/>
      <c r="KE172" s="1639"/>
      <c r="KF172" s="1639"/>
      <c r="KG172" s="1639"/>
      <c r="KH172" s="1639"/>
      <c r="KI172" s="1639"/>
      <c r="KJ172" s="1639"/>
      <c r="KK172" s="1639"/>
      <c r="KL172" s="1639"/>
      <c r="KM172" s="1639"/>
      <c r="KN172" s="1639"/>
      <c r="KO172" s="1639"/>
      <c r="KP172" s="1639"/>
      <c r="KQ172" s="1639"/>
      <c r="KR172" s="1639"/>
      <c r="KS172" s="1639"/>
      <c r="KT172" s="1639"/>
      <c r="KU172" s="1639"/>
      <c r="KV172" s="1639"/>
      <c r="KW172" s="1639"/>
      <c r="KX172" s="1639"/>
      <c r="KY172" s="1639"/>
      <c r="KZ172" s="1639"/>
      <c r="LA172" s="1639"/>
      <c r="LB172" s="1639"/>
      <c r="LC172" s="1639"/>
      <c r="LD172" s="1639"/>
      <c r="LE172" s="1639"/>
      <c r="LF172" s="1639"/>
      <c r="LG172" s="1639"/>
      <c r="LH172" s="1639"/>
      <c r="LI172" s="1639"/>
      <c r="LJ172" s="1639"/>
      <c r="LK172" s="1639"/>
      <c r="LL172" s="1639"/>
      <c r="LM172" s="1639"/>
      <c r="LN172" s="1639"/>
      <c r="LO172" s="1639"/>
      <c r="LP172" s="1639"/>
    </row>
    <row r="173" s="1481" customFormat="1" ht="47" customHeight="1" spans="1:328">
      <c r="A173" s="1499">
        <v>45841</v>
      </c>
      <c r="B173" s="1500" t="s">
        <v>173</v>
      </c>
      <c r="C173" s="1501" t="s">
        <v>98</v>
      </c>
      <c r="D173" s="1502">
        <v>4500172557</v>
      </c>
      <c r="E173" s="2253" t="s">
        <v>749</v>
      </c>
      <c r="F173" s="1502" t="s">
        <v>750</v>
      </c>
      <c r="G173" s="2414" t="s">
        <v>176</v>
      </c>
      <c r="H173" s="1505" t="s">
        <v>176</v>
      </c>
      <c r="I173" s="1532" t="s">
        <v>177</v>
      </c>
      <c r="J173" s="1522">
        <v>2760</v>
      </c>
      <c r="K173" s="1534">
        <v>24</v>
      </c>
      <c r="L173" s="1534">
        <v>2760</v>
      </c>
      <c r="M173" s="2594">
        <f t="shared" si="148"/>
        <v>1</v>
      </c>
      <c r="N173" s="1536">
        <v>45875</v>
      </c>
      <c r="O173" s="1536">
        <v>45870</v>
      </c>
      <c r="P173" s="1537" t="s">
        <v>744</v>
      </c>
      <c r="Q173" s="1562" t="s">
        <v>78</v>
      </c>
      <c r="R173" s="1563"/>
      <c r="S173" s="1563"/>
      <c r="T173" s="1563"/>
      <c r="U173" s="1563"/>
      <c r="V173" s="1532"/>
      <c r="W173" s="1532" t="s">
        <v>111</v>
      </c>
      <c r="X173" s="1565" t="s">
        <v>387</v>
      </c>
      <c r="Y173" s="1589" t="s">
        <v>88</v>
      </c>
      <c r="Z173" s="1589">
        <v>45847</v>
      </c>
      <c r="AA173" s="1589"/>
      <c r="AB173" s="1589" t="s">
        <v>745</v>
      </c>
      <c r="AC173" s="1580" t="s">
        <v>746</v>
      </c>
      <c r="AD173" s="1590" t="s">
        <v>181</v>
      </c>
      <c r="AE173" s="2277">
        <v>1451.26</v>
      </c>
      <c r="AF173" s="2278">
        <f t="shared" si="149"/>
        <v>1451.26</v>
      </c>
      <c r="AG173" s="1504"/>
      <c r="AH173" s="1609" t="s">
        <v>81</v>
      </c>
      <c r="AI173" s="1799">
        <f t="shared" si="119"/>
        <v>2760</v>
      </c>
      <c r="AJ173" s="1609">
        <v>9</v>
      </c>
      <c r="AK173" s="1610">
        <f>J173</f>
        <v>2760</v>
      </c>
      <c r="AL173" s="1610"/>
      <c r="AM173" s="1610">
        <f>J173/24</f>
        <v>115</v>
      </c>
      <c r="AN173" s="1610"/>
      <c r="AO173" s="1610"/>
      <c r="AP173" s="1610"/>
      <c r="AQ173" s="1610"/>
      <c r="AR173" s="1610" t="s">
        <v>512</v>
      </c>
      <c r="AS173" s="1610">
        <f t="shared" si="150"/>
        <v>2760</v>
      </c>
      <c r="AT173" s="1610"/>
      <c r="AU173" s="1622">
        <f>J173/9</f>
        <v>306.666666666667</v>
      </c>
      <c r="AV173" s="1622">
        <f>J173/9</f>
        <v>306.666666666667</v>
      </c>
      <c r="AW173" s="1622">
        <f>J173/9</f>
        <v>306.666666666667</v>
      </c>
      <c r="AX173" s="1622">
        <f>J173/9</f>
        <v>306.666666666667</v>
      </c>
      <c r="AY173" s="1622">
        <f>J173/9</f>
        <v>306.666666666667</v>
      </c>
      <c r="AZ173" s="1622">
        <f>J173/9</f>
        <v>306.666666666667</v>
      </c>
      <c r="BA173" s="1622">
        <f>J173/9</f>
        <v>306.666666666667</v>
      </c>
      <c r="BB173" s="1622">
        <f>J173/9</f>
        <v>306.666666666667</v>
      </c>
      <c r="BC173" s="1622">
        <f>J173/9</f>
        <v>306.666666666667</v>
      </c>
      <c r="BD173" s="1622">
        <f t="shared" si="130"/>
        <v>293.888888888889</v>
      </c>
      <c r="BE173" s="1622">
        <f t="shared" si="131"/>
        <v>12.7777777777778</v>
      </c>
      <c r="BF173" s="1534"/>
      <c r="BG173" s="1638"/>
      <c r="BH173" s="1639"/>
      <c r="BI173" s="1639"/>
      <c r="BJ173" s="1639"/>
      <c r="BK173" s="1639"/>
      <c r="BL173" s="1639"/>
      <c r="BM173" s="1639"/>
      <c r="BN173" s="1639"/>
      <c r="BO173" s="1639"/>
      <c r="BP173" s="1639"/>
      <c r="BQ173" s="1639"/>
      <c r="BR173" s="1639"/>
      <c r="BS173" s="1639"/>
      <c r="BT173" s="1639"/>
      <c r="BU173" s="1639"/>
      <c r="BV173" s="1639"/>
      <c r="BW173" s="1639"/>
      <c r="BX173" s="1639"/>
      <c r="BY173" s="1639"/>
      <c r="BZ173" s="1639"/>
      <c r="CA173" s="1639"/>
      <c r="CB173" s="1639"/>
      <c r="CC173" s="1639"/>
      <c r="CD173" s="1639"/>
      <c r="CE173" s="1639"/>
      <c r="CF173" s="1639"/>
      <c r="CG173" s="1639"/>
      <c r="CH173" s="1639"/>
      <c r="CI173" s="1639"/>
      <c r="CJ173" s="1639"/>
      <c r="CK173" s="1639"/>
      <c r="CL173" s="1639"/>
      <c r="CM173" s="1639"/>
      <c r="CN173" s="1639"/>
      <c r="CO173" s="1639"/>
      <c r="CP173" s="1639"/>
      <c r="CQ173" s="1639"/>
      <c r="CR173" s="1639"/>
      <c r="CS173" s="1639"/>
      <c r="CT173" s="1639"/>
      <c r="CU173" s="1639"/>
      <c r="CV173" s="1639"/>
      <c r="CW173" s="1639"/>
      <c r="CX173" s="1639"/>
      <c r="CY173" s="1639"/>
      <c r="CZ173" s="1639"/>
      <c r="DA173" s="1639"/>
      <c r="DB173" s="1639"/>
      <c r="DC173" s="1639"/>
      <c r="DD173" s="1639"/>
      <c r="DE173" s="1639"/>
      <c r="DF173" s="1639"/>
      <c r="DG173" s="1639"/>
      <c r="DH173" s="1639"/>
      <c r="DI173" s="1639"/>
      <c r="DJ173" s="1639"/>
      <c r="DK173" s="1639"/>
      <c r="DL173" s="1639"/>
      <c r="DM173" s="1639"/>
      <c r="DN173" s="1639"/>
      <c r="DO173" s="1639"/>
      <c r="DP173" s="1639"/>
      <c r="DQ173" s="1639"/>
      <c r="DR173" s="1639"/>
      <c r="DS173" s="1639"/>
      <c r="DT173" s="1639"/>
      <c r="DU173" s="1639"/>
      <c r="DV173" s="1639"/>
      <c r="DW173" s="1639"/>
      <c r="DX173" s="1639"/>
      <c r="DY173" s="1639"/>
      <c r="DZ173" s="1639"/>
      <c r="EA173" s="1639"/>
      <c r="EB173" s="1639"/>
      <c r="EC173" s="1639"/>
      <c r="ED173" s="1639"/>
      <c r="EE173" s="1639"/>
      <c r="EF173" s="1639"/>
      <c r="EG173" s="1639"/>
      <c r="EH173" s="1639"/>
      <c r="EI173" s="1639"/>
      <c r="EJ173" s="1639"/>
      <c r="EK173" s="1639"/>
      <c r="EL173" s="1639"/>
      <c r="EM173" s="1639"/>
      <c r="EN173" s="1639"/>
      <c r="EO173" s="1639"/>
      <c r="EP173" s="1639"/>
      <c r="EQ173" s="1639"/>
      <c r="ER173" s="1639"/>
      <c r="ES173" s="1639"/>
      <c r="ET173" s="1639"/>
      <c r="EU173" s="1639"/>
      <c r="EV173" s="1639"/>
      <c r="EW173" s="1639"/>
      <c r="EX173" s="1639"/>
      <c r="EY173" s="1639"/>
      <c r="EZ173" s="1639"/>
      <c r="FA173" s="1639"/>
      <c r="FB173" s="1639"/>
      <c r="FC173" s="1639"/>
      <c r="FD173" s="1639"/>
      <c r="FE173" s="1639"/>
      <c r="FF173" s="1639"/>
      <c r="FG173" s="1639"/>
      <c r="FH173" s="1639"/>
      <c r="FI173" s="1639"/>
      <c r="FJ173" s="1639"/>
      <c r="FK173" s="1639"/>
      <c r="FL173" s="1639"/>
      <c r="FM173" s="1639"/>
      <c r="FN173" s="1639"/>
      <c r="FO173" s="1639"/>
      <c r="FP173" s="1639"/>
      <c r="FQ173" s="1639"/>
      <c r="FR173" s="1639"/>
      <c r="FS173" s="1639"/>
      <c r="FT173" s="1639"/>
      <c r="FU173" s="1639"/>
      <c r="FV173" s="1639"/>
      <c r="FW173" s="1639"/>
      <c r="FX173" s="1639"/>
      <c r="FY173" s="1639"/>
      <c r="FZ173" s="1639"/>
      <c r="GA173" s="1639"/>
      <c r="GB173" s="1639"/>
      <c r="GC173" s="1639"/>
      <c r="GD173" s="1639"/>
      <c r="GE173" s="1639"/>
      <c r="GF173" s="1639"/>
      <c r="GG173" s="1639"/>
      <c r="GH173" s="1639"/>
      <c r="GI173" s="1639"/>
      <c r="GJ173" s="1639"/>
      <c r="GK173" s="1639"/>
      <c r="GL173" s="1639"/>
      <c r="GM173" s="1639"/>
      <c r="GN173" s="1639"/>
      <c r="GO173" s="1639"/>
      <c r="GP173" s="1639"/>
      <c r="GQ173" s="1639"/>
      <c r="GR173" s="1639"/>
      <c r="GS173" s="1639"/>
      <c r="GT173" s="1639"/>
      <c r="GU173" s="1639"/>
      <c r="GV173" s="1639"/>
      <c r="GW173" s="1639"/>
      <c r="GX173" s="1639"/>
      <c r="GY173" s="1639"/>
      <c r="GZ173" s="1639"/>
      <c r="HA173" s="1639"/>
      <c r="HB173" s="1639"/>
      <c r="HC173" s="1639"/>
      <c r="HD173" s="1639"/>
      <c r="HE173" s="1639"/>
      <c r="HF173" s="1639"/>
      <c r="HG173" s="1639"/>
      <c r="HH173" s="1639"/>
      <c r="HI173" s="1639"/>
      <c r="HJ173" s="1639"/>
      <c r="HK173" s="1639"/>
      <c r="HL173" s="1639"/>
      <c r="HM173" s="1639"/>
      <c r="HN173" s="1639"/>
      <c r="HO173" s="1639"/>
      <c r="HP173" s="1639"/>
      <c r="HQ173" s="1639"/>
      <c r="HR173" s="1639"/>
      <c r="HS173" s="1639"/>
      <c r="HT173" s="1639"/>
      <c r="HU173" s="1639"/>
      <c r="HV173" s="1639"/>
      <c r="HW173" s="1639"/>
      <c r="HX173" s="1639"/>
      <c r="HY173" s="1639"/>
      <c r="HZ173" s="1639"/>
      <c r="IA173" s="1639"/>
      <c r="IB173" s="1639"/>
      <c r="IC173" s="1639"/>
      <c r="ID173" s="1639"/>
      <c r="IE173" s="1639"/>
      <c r="IF173" s="1639"/>
      <c r="IG173" s="1639"/>
      <c r="IH173" s="1639"/>
      <c r="II173" s="1639"/>
      <c r="IJ173" s="1639"/>
      <c r="IK173" s="1639"/>
      <c r="IL173" s="1639"/>
      <c r="IM173" s="1639"/>
      <c r="IN173" s="1639"/>
      <c r="IO173" s="1639"/>
      <c r="IP173" s="1639"/>
      <c r="IQ173" s="1639"/>
      <c r="IR173" s="1639"/>
      <c r="IS173" s="1639"/>
      <c r="IT173" s="1639"/>
      <c r="IU173" s="1639"/>
      <c r="IV173" s="1639"/>
      <c r="IW173" s="1639"/>
      <c r="IX173" s="1639"/>
      <c r="IY173" s="1639"/>
      <c r="IZ173" s="1639"/>
      <c r="JA173" s="1639"/>
      <c r="JB173" s="1639"/>
      <c r="JC173" s="1639"/>
      <c r="JD173" s="1639"/>
      <c r="JE173" s="1639"/>
      <c r="JF173" s="1639"/>
      <c r="JG173" s="1639"/>
      <c r="JH173" s="1639"/>
      <c r="JI173" s="1639"/>
      <c r="JJ173" s="1639"/>
      <c r="JK173" s="1639"/>
      <c r="JL173" s="1639"/>
      <c r="JM173" s="1639"/>
      <c r="JN173" s="1639"/>
      <c r="JO173" s="1639"/>
      <c r="JP173" s="1639"/>
      <c r="JQ173" s="1639"/>
      <c r="JR173" s="1639"/>
      <c r="JS173" s="1639"/>
      <c r="JT173" s="1639"/>
      <c r="JU173" s="1639"/>
      <c r="JV173" s="1639"/>
      <c r="JW173" s="1639"/>
      <c r="JX173" s="1639"/>
      <c r="JY173" s="1639"/>
      <c r="JZ173" s="1639"/>
      <c r="KA173" s="1639"/>
      <c r="KB173" s="1639"/>
      <c r="KC173" s="1639"/>
      <c r="KD173" s="1639"/>
      <c r="KE173" s="1639"/>
      <c r="KF173" s="1639"/>
      <c r="KG173" s="1639"/>
      <c r="KH173" s="1639"/>
      <c r="KI173" s="1639"/>
      <c r="KJ173" s="1639"/>
      <c r="KK173" s="1639"/>
      <c r="KL173" s="1639"/>
      <c r="KM173" s="1639"/>
      <c r="KN173" s="1639"/>
      <c r="KO173" s="1639"/>
      <c r="KP173" s="1639"/>
      <c r="KQ173" s="1639"/>
      <c r="KR173" s="1639"/>
      <c r="KS173" s="1639"/>
      <c r="KT173" s="1639"/>
      <c r="KU173" s="1639"/>
      <c r="KV173" s="1639"/>
      <c r="KW173" s="1639"/>
      <c r="KX173" s="1639"/>
      <c r="KY173" s="1639"/>
      <c r="KZ173" s="1639"/>
      <c r="LA173" s="1639"/>
      <c r="LB173" s="1639"/>
      <c r="LC173" s="1639"/>
      <c r="LD173" s="1639"/>
      <c r="LE173" s="1639"/>
      <c r="LF173" s="1639"/>
      <c r="LG173" s="1639"/>
      <c r="LH173" s="1639"/>
      <c r="LI173" s="1639"/>
      <c r="LJ173" s="1639"/>
      <c r="LK173" s="1639"/>
      <c r="LL173" s="1639"/>
      <c r="LM173" s="1639"/>
      <c r="LN173" s="1639"/>
      <c r="LO173" s="1639"/>
      <c r="LP173" s="1639"/>
    </row>
    <row r="174" s="1481" customFormat="1" ht="47" customHeight="1" spans="1:328">
      <c r="A174" s="1499">
        <v>45818</v>
      </c>
      <c r="B174" s="1500" t="s">
        <v>213</v>
      </c>
      <c r="C174" s="1501" t="s">
        <v>98</v>
      </c>
      <c r="D174" s="1502">
        <v>4500169591</v>
      </c>
      <c r="E174" s="2253">
        <v>5149169</v>
      </c>
      <c r="F174" s="1502" t="s">
        <v>751</v>
      </c>
      <c r="G174" s="1505" t="s">
        <v>101</v>
      </c>
      <c r="H174" s="1505" t="s">
        <v>101</v>
      </c>
      <c r="I174" s="1532" t="s">
        <v>110</v>
      </c>
      <c r="J174" s="1522">
        <v>9552</v>
      </c>
      <c r="K174" s="1534">
        <v>0</v>
      </c>
      <c r="L174" s="1534">
        <v>24</v>
      </c>
      <c r="M174" s="1534">
        <f t="shared" si="148"/>
        <v>398</v>
      </c>
      <c r="N174" s="1536">
        <v>45876</v>
      </c>
      <c r="O174" s="1536">
        <v>45870</v>
      </c>
      <c r="P174" s="1537" t="s">
        <v>654</v>
      </c>
      <c r="Q174" s="1562" t="s">
        <v>78</v>
      </c>
      <c r="R174" s="1563"/>
      <c r="S174" s="1563"/>
      <c r="T174" s="1563"/>
      <c r="U174" s="1563"/>
      <c r="V174" s="1532" t="s">
        <v>752</v>
      </c>
      <c r="W174" s="1532" t="s">
        <v>111</v>
      </c>
      <c r="X174" s="1565">
        <v>45819</v>
      </c>
      <c r="Y174" s="1589" t="s">
        <v>88</v>
      </c>
      <c r="Z174" s="1589" t="s">
        <v>88</v>
      </c>
      <c r="AA174" s="1589" t="s">
        <v>88</v>
      </c>
      <c r="AB174" s="1589"/>
      <c r="AC174" s="1580" t="s">
        <v>516</v>
      </c>
      <c r="AD174" s="1590" t="s">
        <v>219</v>
      </c>
      <c r="AE174" s="2277">
        <v>0.8747</v>
      </c>
      <c r="AF174" s="2278">
        <f>AE174*J174</f>
        <v>8355.1344</v>
      </c>
      <c r="AG174" s="1504"/>
      <c r="AH174" s="1609" t="s">
        <v>81</v>
      </c>
      <c r="AI174" s="1799">
        <f t="shared" si="119"/>
        <v>9552</v>
      </c>
      <c r="AJ174" s="1609">
        <v>9</v>
      </c>
      <c r="AK174" s="1610">
        <f>J174</f>
        <v>9552</v>
      </c>
      <c r="AL174" s="1610"/>
      <c r="AM174" s="1610">
        <f>J174/24</f>
        <v>398</v>
      </c>
      <c r="AN174" s="1610"/>
      <c r="AO174" s="1610"/>
      <c r="AP174" s="1610"/>
      <c r="AQ174" s="1610"/>
      <c r="AR174" s="1610" t="s">
        <v>63</v>
      </c>
      <c r="AS174" s="1610">
        <f t="shared" si="150"/>
        <v>9552</v>
      </c>
      <c r="AT174" s="1610"/>
      <c r="AU174" s="1622">
        <f>J174/9</f>
        <v>1061.33333333333</v>
      </c>
      <c r="AV174" s="1622">
        <f>J174/9</f>
        <v>1061.33333333333</v>
      </c>
      <c r="AW174" s="1622">
        <f>J174/9</f>
        <v>1061.33333333333</v>
      </c>
      <c r="AX174" s="1622">
        <f>J174/9</f>
        <v>1061.33333333333</v>
      </c>
      <c r="AY174" s="1622">
        <f>J174/9</f>
        <v>1061.33333333333</v>
      </c>
      <c r="AZ174" s="1622">
        <f>J174/9</f>
        <v>1061.33333333333</v>
      </c>
      <c r="BA174" s="1622">
        <f>J174/9</f>
        <v>1061.33333333333</v>
      </c>
      <c r="BB174" s="1622">
        <f>J174/9</f>
        <v>1061.33333333333</v>
      </c>
      <c r="BC174" s="1622">
        <f>J174/9</f>
        <v>1061.33333333333</v>
      </c>
      <c r="BD174" s="1622">
        <f t="shared" si="130"/>
        <v>1017.11111111111</v>
      </c>
      <c r="BE174" s="1622">
        <f t="shared" si="131"/>
        <v>44.2222222222222</v>
      </c>
      <c r="BF174" s="1534"/>
      <c r="BG174" s="1638"/>
      <c r="BH174" s="1639"/>
      <c r="BI174" s="1639"/>
      <c r="BJ174" s="1639"/>
      <c r="BK174" s="1639"/>
      <c r="BL174" s="1639"/>
      <c r="BM174" s="1639"/>
      <c r="BN174" s="1639"/>
      <c r="BO174" s="1639"/>
      <c r="BP174" s="1639"/>
      <c r="BQ174" s="1639"/>
      <c r="BR174" s="1639"/>
      <c r="BS174" s="1639"/>
      <c r="BT174" s="1639"/>
      <c r="BU174" s="1639"/>
      <c r="BV174" s="1639"/>
      <c r="BW174" s="1639"/>
      <c r="BX174" s="1639"/>
      <c r="BY174" s="1639"/>
      <c r="BZ174" s="1639"/>
      <c r="CA174" s="1639"/>
      <c r="CB174" s="1639"/>
      <c r="CC174" s="1639"/>
      <c r="CD174" s="1639"/>
      <c r="CE174" s="1639"/>
      <c r="CF174" s="1639"/>
      <c r="CG174" s="1639"/>
      <c r="CH174" s="1639"/>
      <c r="CI174" s="1639"/>
      <c r="CJ174" s="1639"/>
      <c r="CK174" s="1639"/>
      <c r="CL174" s="1639"/>
      <c r="CM174" s="1639"/>
      <c r="CN174" s="1639"/>
      <c r="CO174" s="1639"/>
      <c r="CP174" s="1639"/>
      <c r="CQ174" s="1639"/>
      <c r="CR174" s="1639"/>
      <c r="CS174" s="1639"/>
      <c r="CT174" s="1639"/>
      <c r="CU174" s="1639"/>
      <c r="CV174" s="1639"/>
      <c r="CW174" s="1639"/>
      <c r="CX174" s="1639"/>
      <c r="CY174" s="1639"/>
      <c r="CZ174" s="1639"/>
      <c r="DA174" s="1639"/>
      <c r="DB174" s="1639"/>
      <c r="DC174" s="1639"/>
      <c r="DD174" s="1639"/>
      <c r="DE174" s="1639"/>
      <c r="DF174" s="1639"/>
      <c r="DG174" s="1639"/>
      <c r="DH174" s="1639"/>
      <c r="DI174" s="1639"/>
      <c r="DJ174" s="1639"/>
      <c r="DK174" s="1639"/>
      <c r="DL174" s="1639"/>
      <c r="DM174" s="1639"/>
      <c r="DN174" s="1639"/>
      <c r="DO174" s="1639"/>
      <c r="DP174" s="1639"/>
      <c r="DQ174" s="1639"/>
      <c r="DR174" s="1639"/>
      <c r="DS174" s="1639"/>
      <c r="DT174" s="1639"/>
      <c r="DU174" s="1639"/>
      <c r="DV174" s="1639"/>
      <c r="DW174" s="1639"/>
      <c r="DX174" s="1639"/>
      <c r="DY174" s="1639"/>
      <c r="DZ174" s="1639"/>
      <c r="EA174" s="1639"/>
      <c r="EB174" s="1639"/>
      <c r="EC174" s="1639"/>
      <c r="ED174" s="1639"/>
      <c r="EE174" s="1639"/>
      <c r="EF174" s="1639"/>
      <c r="EG174" s="1639"/>
      <c r="EH174" s="1639"/>
      <c r="EI174" s="1639"/>
      <c r="EJ174" s="1639"/>
      <c r="EK174" s="1639"/>
      <c r="EL174" s="1639"/>
      <c r="EM174" s="1639"/>
      <c r="EN174" s="1639"/>
      <c r="EO174" s="1639"/>
      <c r="EP174" s="1639"/>
      <c r="EQ174" s="1639"/>
      <c r="ER174" s="1639"/>
      <c r="ES174" s="1639"/>
      <c r="ET174" s="1639"/>
      <c r="EU174" s="1639"/>
      <c r="EV174" s="1639"/>
      <c r="EW174" s="1639"/>
      <c r="EX174" s="1639"/>
      <c r="EY174" s="1639"/>
      <c r="EZ174" s="1639"/>
      <c r="FA174" s="1639"/>
      <c r="FB174" s="1639"/>
      <c r="FC174" s="1639"/>
      <c r="FD174" s="1639"/>
      <c r="FE174" s="1639"/>
      <c r="FF174" s="1639"/>
      <c r="FG174" s="1639"/>
      <c r="FH174" s="1639"/>
      <c r="FI174" s="1639"/>
      <c r="FJ174" s="1639"/>
      <c r="FK174" s="1639"/>
      <c r="FL174" s="1639"/>
      <c r="FM174" s="1639"/>
      <c r="FN174" s="1639"/>
      <c r="FO174" s="1639"/>
      <c r="FP174" s="1639"/>
      <c r="FQ174" s="1639"/>
      <c r="FR174" s="1639"/>
      <c r="FS174" s="1639"/>
      <c r="FT174" s="1639"/>
      <c r="FU174" s="1639"/>
      <c r="FV174" s="1639"/>
      <c r="FW174" s="1639"/>
      <c r="FX174" s="1639"/>
      <c r="FY174" s="1639"/>
      <c r="FZ174" s="1639"/>
      <c r="GA174" s="1639"/>
      <c r="GB174" s="1639"/>
      <c r="GC174" s="1639"/>
      <c r="GD174" s="1639"/>
      <c r="GE174" s="1639"/>
      <c r="GF174" s="1639"/>
      <c r="GG174" s="1639"/>
      <c r="GH174" s="1639"/>
      <c r="GI174" s="1639"/>
      <c r="GJ174" s="1639"/>
      <c r="GK174" s="1639"/>
      <c r="GL174" s="1639"/>
      <c r="GM174" s="1639"/>
      <c r="GN174" s="1639"/>
      <c r="GO174" s="1639"/>
      <c r="GP174" s="1639"/>
      <c r="GQ174" s="1639"/>
      <c r="GR174" s="1639"/>
      <c r="GS174" s="1639"/>
      <c r="GT174" s="1639"/>
      <c r="GU174" s="1639"/>
      <c r="GV174" s="1639"/>
      <c r="GW174" s="1639"/>
      <c r="GX174" s="1639"/>
      <c r="GY174" s="1639"/>
      <c r="GZ174" s="1639"/>
      <c r="HA174" s="1639"/>
      <c r="HB174" s="1639"/>
      <c r="HC174" s="1639"/>
      <c r="HD174" s="1639"/>
      <c r="HE174" s="1639"/>
      <c r="HF174" s="1639"/>
      <c r="HG174" s="1639"/>
      <c r="HH174" s="1639"/>
      <c r="HI174" s="1639"/>
      <c r="HJ174" s="1639"/>
      <c r="HK174" s="1639"/>
      <c r="HL174" s="1639"/>
      <c r="HM174" s="1639"/>
      <c r="HN174" s="1639"/>
      <c r="HO174" s="1639"/>
      <c r="HP174" s="1639"/>
      <c r="HQ174" s="1639"/>
      <c r="HR174" s="1639"/>
      <c r="HS174" s="1639"/>
      <c r="HT174" s="1639"/>
      <c r="HU174" s="1639"/>
      <c r="HV174" s="1639"/>
      <c r="HW174" s="1639"/>
      <c r="HX174" s="1639"/>
      <c r="HY174" s="1639"/>
      <c r="HZ174" s="1639"/>
      <c r="IA174" s="1639"/>
      <c r="IB174" s="1639"/>
      <c r="IC174" s="1639"/>
      <c r="ID174" s="1639"/>
      <c r="IE174" s="1639"/>
      <c r="IF174" s="1639"/>
      <c r="IG174" s="1639"/>
      <c r="IH174" s="1639"/>
      <c r="II174" s="1639"/>
      <c r="IJ174" s="1639"/>
      <c r="IK174" s="1639"/>
      <c r="IL174" s="1639"/>
      <c r="IM174" s="1639"/>
      <c r="IN174" s="1639"/>
      <c r="IO174" s="1639"/>
      <c r="IP174" s="1639"/>
      <c r="IQ174" s="1639"/>
      <c r="IR174" s="1639"/>
      <c r="IS174" s="1639"/>
      <c r="IT174" s="1639"/>
      <c r="IU174" s="1639"/>
      <c r="IV174" s="1639"/>
      <c r="IW174" s="1639"/>
      <c r="IX174" s="1639"/>
      <c r="IY174" s="1639"/>
      <c r="IZ174" s="1639"/>
      <c r="JA174" s="1639"/>
      <c r="JB174" s="1639"/>
      <c r="JC174" s="1639"/>
      <c r="JD174" s="1639"/>
      <c r="JE174" s="1639"/>
      <c r="JF174" s="1639"/>
      <c r="JG174" s="1639"/>
      <c r="JH174" s="1639"/>
      <c r="JI174" s="1639"/>
      <c r="JJ174" s="1639"/>
      <c r="JK174" s="1639"/>
      <c r="JL174" s="1639"/>
      <c r="JM174" s="1639"/>
      <c r="JN174" s="1639"/>
      <c r="JO174" s="1639"/>
      <c r="JP174" s="1639"/>
      <c r="JQ174" s="1639"/>
      <c r="JR174" s="1639"/>
      <c r="JS174" s="1639"/>
      <c r="JT174" s="1639"/>
      <c r="JU174" s="1639"/>
      <c r="JV174" s="1639"/>
      <c r="JW174" s="1639"/>
      <c r="JX174" s="1639"/>
      <c r="JY174" s="1639"/>
      <c r="JZ174" s="1639"/>
      <c r="KA174" s="1639"/>
      <c r="KB174" s="1639"/>
      <c r="KC174" s="1639"/>
      <c r="KD174" s="1639"/>
      <c r="KE174" s="1639"/>
      <c r="KF174" s="1639"/>
      <c r="KG174" s="1639"/>
      <c r="KH174" s="1639"/>
      <c r="KI174" s="1639"/>
      <c r="KJ174" s="1639"/>
      <c r="KK174" s="1639"/>
      <c r="KL174" s="1639"/>
      <c r="KM174" s="1639"/>
      <c r="KN174" s="1639"/>
      <c r="KO174" s="1639"/>
      <c r="KP174" s="1639"/>
      <c r="KQ174" s="1639"/>
      <c r="KR174" s="1639"/>
      <c r="KS174" s="1639"/>
      <c r="KT174" s="1639"/>
      <c r="KU174" s="1639"/>
      <c r="KV174" s="1639"/>
      <c r="KW174" s="1639"/>
      <c r="KX174" s="1639"/>
      <c r="KY174" s="1639"/>
      <c r="KZ174" s="1639"/>
      <c r="LA174" s="1639"/>
      <c r="LB174" s="1639"/>
      <c r="LC174" s="1639"/>
      <c r="LD174" s="1639"/>
      <c r="LE174" s="1639"/>
      <c r="LF174" s="1639"/>
      <c r="LG174" s="1639"/>
      <c r="LH174" s="1639"/>
      <c r="LI174" s="1639"/>
      <c r="LJ174" s="1639"/>
      <c r="LK174" s="1639"/>
      <c r="LL174" s="1639"/>
      <c r="LM174" s="1639"/>
      <c r="LN174" s="1639"/>
      <c r="LO174" s="1639"/>
      <c r="LP174" s="1639"/>
    </row>
    <row r="175" s="1481" customFormat="1" ht="47" customHeight="1" spans="1:328">
      <c r="A175" s="1499">
        <v>45842</v>
      </c>
      <c r="B175" s="1500" t="s">
        <v>753</v>
      </c>
      <c r="C175" s="1501" t="s">
        <v>115</v>
      </c>
      <c r="D175" s="1502">
        <v>4500172875</v>
      </c>
      <c r="E175" s="2253"/>
      <c r="F175" s="1502" t="s">
        <v>754</v>
      </c>
      <c r="G175" s="1505" t="s">
        <v>119</v>
      </c>
      <c r="H175" s="1505" t="s">
        <v>119</v>
      </c>
      <c r="I175" s="1532" t="s">
        <v>120</v>
      </c>
      <c r="J175" s="1522">
        <v>384</v>
      </c>
      <c r="K175" s="1534"/>
      <c r="L175" s="1534">
        <v>96</v>
      </c>
      <c r="M175" s="1534">
        <f t="shared" si="148"/>
        <v>4</v>
      </c>
      <c r="N175" s="1536">
        <v>45877</v>
      </c>
      <c r="O175" s="1536">
        <v>45870</v>
      </c>
      <c r="P175" s="1537"/>
      <c r="Q175" s="1562" t="s">
        <v>78</v>
      </c>
      <c r="R175" s="1563"/>
      <c r="S175" s="1563"/>
      <c r="T175" s="1563"/>
      <c r="U175" s="1563"/>
      <c r="V175" s="1532" t="s">
        <v>755</v>
      </c>
      <c r="W175" s="1532" t="s">
        <v>111</v>
      </c>
      <c r="X175" s="1565">
        <v>45852</v>
      </c>
      <c r="Y175" s="1589" t="s">
        <v>88</v>
      </c>
      <c r="Z175" s="1589" t="s">
        <v>756</v>
      </c>
      <c r="AA175" s="1589"/>
      <c r="AB175" s="1589"/>
      <c r="AC175" s="1580" t="s">
        <v>757</v>
      </c>
      <c r="AD175" s="1590" t="s">
        <v>122</v>
      </c>
      <c r="AE175" s="2277">
        <v>0.9242</v>
      </c>
      <c r="AF175" s="2278">
        <f>J175*AE175</f>
        <v>354.8928</v>
      </c>
      <c r="AG175" s="1504"/>
      <c r="AH175" s="1609" t="s">
        <v>81</v>
      </c>
      <c r="AI175" s="1799">
        <f t="shared" si="119"/>
        <v>384</v>
      </c>
      <c r="AJ175" s="1609">
        <v>1</v>
      </c>
      <c r="AK175" s="1610">
        <f>J175</f>
        <v>384</v>
      </c>
      <c r="AL175" s="1610"/>
      <c r="AM175" s="1610">
        <f>J175/24</f>
        <v>16</v>
      </c>
      <c r="AN175" s="1610"/>
      <c r="AO175" s="1610"/>
      <c r="AP175" s="1610"/>
      <c r="AQ175" s="1610"/>
      <c r="AR175" s="1610" t="s">
        <v>63</v>
      </c>
      <c r="AS175" s="1610">
        <f t="shared" si="150"/>
        <v>384</v>
      </c>
      <c r="AT175" s="1610"/>
      <c r="AU175" s="1622">
        <f>J175</f>
        <v>384</v>
      </c>
      <c r="AV175" s="1622"/>
      <c r="AW175" s="1622"/>
      <c r="AX175" s="1622"/>
      <c r="AY175" s="1622"/>
      <c r="AZ175" s="1622"/>
      <c r="BA175" s="1622"/>
      <c r="BB175" s="1622"/>
      <c r="BC175" s="1622"/>
      <c r="BD175" s="1622">
        <f t="shared" ref="BD175:BD197" si="151">J175*23/24/COUNT(AU175:BC175)</f>
        <v>368</v>
      </c>
      <c r="BE175" s="1622">
        <f t="shared" ref="BE175:BE197" si="152">J175/24/COUNT(AU175:BC175)</f>
        <v>16</v>
      </c>
      <c r="BF175" s="1534"/>
      <c r="BG175" s="1638"/>
      <c r="BH175" s="1639"/>
      <c r="BI175" s="1639"/>
      <c r="BJ175" s="1639"/>
      <c r="BK175" s="1639"/>
      <c r="BL175" s="1639"/>
      <c r="BM175" s="1639"/>
      <c r="BN175" s="1639"/>
      <c r="BO175" s="1639"/>
      <c r="BP175" s="1639"/>
      <c r="BQ175" s="1639"/>
      <c r="BR175" s="1639"/>
      <c r="BS175" s="1639"/>
      <c r="BT175" s="1639"/>
      <c r="BU175" s="1639"/>
      <c r="BV175" s="1639"/>
      <c r="BW175" s="1639"/>
      <c r="BX175" s="1639"/>
      <c r="BY175" s="1639"/>
      <c r="BZ175" s="1639"/>
      <c r="CA175" s="1639"/>
      <c r="CB175" s="1639"/>
      <c r="CC175" s="1639"/>
      <c r="CD175" s="1639"/>
      <c r="CE175" s="1639"/>
      <c r="CF175" s="1639"/>
      <c r="CG175" s="1639"/>
      <c r="CH175" s="1639"/>
      <c r="CI175" s="1639"/>
      <c r="CJ175" s="1639"/>
      <c r="CK175" s="1639"/>
      <c r="CL175" s="1639"/>
      <c r="CM175" s="1639"/>
      <c r="CN175" s="1639"/>
      <c r="CO175" s="1639"/>
      <c r="CP175" s="1639"/>
      <c r="CQ175" s="1639"/>
      <c r="CR175" s="1639"/>
      <c r="CS175" s="1639"/>
      <c r="CT175" s="1639"/>
      <c r="CU175" s="1639"/>
      <c r="CV175" s="1639"/>
      <c r="CW175" s="1639"/>
      <c r="CX175" s="1639"/>
      <c r="CY175" s="1639"/>
      <c r="CZ175" s="1639"/>
      <c r="DA175" s="1639"/>
      <c r="DB175" s="1639"/>
      <c r="DC175" s="1639"/>
      <c r="DD175" s="1639"/>
      <c r="DE175" s="1639"/>
      <c r="DF175" s="1639"/>
      <c r="DG175" s="1639"/>
      <c r="DH175" s="1639"/>
      <c r="DI175" s="1639"/>
      <c r="DJ175" s="1639"/>
      <c r="DK175" s="1639"/>
      <c r="DL175" s="1639"/>
      <c r="DM175" s="1639"/>
      <c r="DN175" s="1639"/>
      <c r="DO175" s="1639"/>
      <c r="DP175" s="1639"/>
      <c r="DQ175" s="1639"/>
      <c r="DR175" s="1639"/>
      <c r="DS175" s="1639"/>
      <c r="DT175" s="1639"/>
      <c r="DU175" s="1639"/>
      <c r="DV175" s="1639"/>
      <c r="DW175" s="1639"/>
      <c r="DX175" s="1639"/>
      <c r="DY175" s="1639"/>
      <c r="DZ175" s="1639"/>
      <c r="EA175" s="1639"/>
      <c r="EB175" s="1639"/>
      <c r="EC175" s="1639"/>
      <c r="ED175" s="1639"/>
      <c r="EE175" s="1639"/>
      <c r="EF175" s="1639"/>
      <c r="EG175" s="1639"/>
      <c r="EH175" s="1639"/>
      <c r="EI175" s="1639"/>
      <c r="EJ175" s="1639"/>
      <c r="EK175" s="1639"/>
      <c r="EL175" s="1639"/>
      <c r="EM175" s="1639"/>
      <c r="EN175" s="1639"/>
      <c r="EO175" s="1639"/>
      <c r="EP175" s="1639"/>
      <c r="EQ175" s="1639"/>
      <c r="ER175" s="1639"/>
      <c r="ES175" s="1639"/>
      <c r="ET175" s="1639"/>
      <c r="EU175" s="1639"/>
      <c r="EV175" s="1639"/>
      <c r="EW175" s="1639"/>
      <c r="EX175" s="1639"/>
      <c r="EY175" s="1639"/>
      <c r="EZ175" s="1639"/>
      <c r="FA175" s="1639"/>
      <c r="FB175" s="1639"/>
      <c r="FC175" s="1639"/>
      <c r="FD175" s="1639"/>
      <c r="FE175" s="1639"/>
      <c r="FF175" s="1639"/>
      <c r="FG175" s="1639"/>
      <c r="FH175" s="1639"/>
      <c r="FI175" s="1639"/>
      <c r="FJ175" s="1639"/>
      <c r="FK175" s="1639"/>
      <c r="FL175" s="1639"/>
      <c r="FM175" s="1639"/>
      <c r="FN175" s="1639"/>
      <c r="FO175" s="1639"/>
      <c r="FP175" s="1639"/>
      <c r="FQ175" s="1639"/>
      <c r="FR175" s="1639"/>
      <c r="FS175" s="1639"/>
      <c r="FT175" s="1639"/>
      <c r="FU175" s="1639"/>
      <c r="FV175" s="1639"/>
      <c r="FW175" s="1639"/>
      <c r="FX175" s="1639"/>
      <c r="FY175" s="1639"/>
      <c r="FZ175" s="1639"/>
      <c r="GA175" s="1639"/>
      <c r="GB175" s="1639"/>
      <c r="GC175" s="1639"/>
      <c r="GD175" s="1639"/>
      <c r="GE175" s="1639"/>
      <c r="GF175" s="1639"/>
      <c r="GG175" s="1639"/>
      <c r="GH175" s="1639"/>
      <c r="GI175" s="1639"/>
      <c r="GJ175" s="1639"/>
      <c r="GK175" s="1639"/>
      <c r="GL175" s="1639"/>
      <c r="GM175" s="1639"/>
      <c r="GN175" s="1639"/>
      <c r="GO175" s="1639"/>
      <c r="GP175" s="1639"/>
      <c r="GQ175" s="1639"/>
      <c r="GR175" s="1639"/>
      <c r="GS175" s="1639"/>
      <c r="GT175" s="1639"/>
      <c r="GU175" s="1639"/>
      <c r="GV175" s="1639"/>
      <c r="GW175" s="1639"/>
      <c r="GX175" s="1639"/>
      <c r="GY175" s="1639"/>
      <c r="GZ175" s="1639"/>
      <c r="HA175" s="1639"/>
      <c r="HB175" s="1639"/>
      <c r="HC175" s="1639"/>
      <c r="HD175" s="1639"/>
      <c r="HE175" s="1639"/>
      <c r="HF175" s="1639"/>
      <c r="HG175" s="1639"/>
      <c r="HH175" s="1639"/>
      <c r="HI175" s="1639"/>
      <c r="HJ175" s="1639"/>
      <c r="HK175" s="1639"/>
      <c r="HL175" s="1639"/>
      <c r="HM175" s="1639"/>
      <c r="HN175" s="1639"/>
      <c r="HO175" s="1639"/>
      <c r="HP175" s="1639"/>
      <c r="HQ175" s="1639"/>
      <c r="HR175" s="1639"/>
      <c r="HS175" s="1639"/>
      <c r="HT175" s="1639"/>
      <c r="HU175" s="1639"/>
      <c r="HV175" s="1639"/>
      <c r="HW175" s="1639"/>
      <c r="HX175" s="1639"/>
      <c r="HY175" s="1639"/>
      <c r="HZ175" s="1639"/>
      <c r="IA175" s="1639"/>
      <c r="IB175" s="1639"/>
      <c r="IC175" s="1639"/>
      <c r="ID175" s="1639"/>
      <c r="IE175" s="1639"/>
      <c r="IF175" s="1639"/>
      <c r="IG175" s="1639"/>
      <c r="IH175" s="1639"/>
      <c r="II175" s="1639"/>
      <c r="IJ175" s="1639"/>
      <c r="IK175" s="1639"/>
      <c r="IL175" s="1639"/>
      <c r="IM175" s="1639"/>
      <c r="IN175" s="1639"/>
      <c r="IO175" s="1639"/>
      <c r="IP175" s="1639"/>
      <c r="IQ175" s="1639"/>
      <c r="IR175" s="1639"/>
      <c r="IS175" s="1639"/>
      <c r="IT175" s="1639"/>
      <c r="IU175" s="1639"/>
      <c r="IV175" s="1639"/>
      <c r="IW175" s="1639"/>
      <c r="IX175" s="1639"/>
      <c r="IY175" s="1639"/>
      <c r="IZ175" s="1639"/>
      <c r="JA175" s="1639"/>
      <c r="JB175" s="1639"/>
      <c r="JC175" s="1639"/>
      <c r="JD175" s="1639"/>
      <c r="JE175" s="1639"/>
      <c r="JF175" s="1639"/>
      <c r="JG175" s="1639"/>
      <c r="JH175" s="1639"/>
      <c r="JI175" s="1639"/>
      <c r="JJ175" s="1639"/>
      <c r="JK175" s="1639"/>
      <c r="JL175" s="1639"/>
      <c r="JM175" s="1639"/>
      <c r="JN175" s="1639"/>
      <c r="JO175" s="1639"/>
      <c r="JP175" s="1639"/>
      <c r="JQ175" s="1639"/>
      <c r="JR175" s="1639"/>
      <c r="JS175" s="1639"/>
      <c r="JT175" s="1639"/>
      <c r="JU175" s="1639"/>
      <c r="JV175" s="1639"/>
      <c r="JW175" s="1639"/>
      <c r="JX175" s="1639"/>
      <c r="JY175" s="1639"/>
      <c r="JZ175" s="1639"/>
      <c r="KA175" s="1639"/>
      <c r="KB175" s="1639"/>
      <c r="KC175" s="1639"/>
      <c r="KD175" s="1639"/>
      <c r="KE175" s="1639"/>
      <c r="KF175" s="1639"/>
      <c r="KG175" s="1639"/>
      <c r="KH175" s="1639"/>
      <c r="KI175" s="1639"/>
      <c r="KJ175" s="1639"/>
      <c r="KK175" s="1639"/>
      <c r="KL175" s="1639"/>
      <c r="KM175" s="1639"/>
      <c r="KN175" s="1639"/>
      <c r="KO175" s="1639"/>
      <c r="KP175" s="1639"/>
      <c r="KQ175" s="1639"/>
      <c r="KR175" s="1639"/>
      <c r="KS175" s="1639"/>
      <c r="KT175" s="1639"/>
      <c r="KU175" s="1639"/>
      <c r="KV175" s="1639"/>
      <c r="KW175" s="1639"/>
      <c r="KX175" s="1639"/>
      <c r="KY175" s="1639"/>
      <c r="KZ175" s="1639"/>
      <c r="LA175" s="1639"/>
      <c r="LB175" s="1639"/>
      <c r="LC175" s="1639"/>
      <c r="LD175" s="1639"/>
      <c r="LE175" s="1639"/>
      <c r="LF175" s="1639"/>
      <c r="LG175" s="1639"/>
      <c r="LH175" s="1639"/>
      <c r="LI175" s="1639"/>
      <c r="LJ175" s="1639"/>
      <c r="LK175" s="1639"/>
      <c r="LL175" s="1639"/>
      <c r="LM175" s="1639"/>
      <c r="LN175" s="1639"/>
      <c r="LO175" s="1639"/>
      <c r="LP175" s="1639"/>
    </row>
    <row r="176" s="1481" customFormat="1" ht="47" customHeight="1" spans="1:328">
      <c r="A176" s="1499">
        <v>45842</v>
      </c>
      <c r="B176" s="1500" t="s">
        <v>753</v>
      </c>
      <c r="C176" s="1501" t="s">
        <v>115</v>
      </c>
      <c r="D176" s="1502">
        <v>4500172875</v>
      </c>
      <c r="E176" s="2253"/>
      <c r="F176" s="1502" t="s">
        <v>758</v>
      </c>
      <c r="G176" s="1505" t="s">
        <v>125</v>
      </c>
      <c r="H176" s="1505" t="s">
        <v>125</v>
      </c>
      <c r="I176" s="1532" t="s">
        <v>126</v>
      </c>
      <c r="J176" s="1522">
        <v>288</v>
      </c>
      <c r="K176" s="1534">
        <v>0</v>
      </c>
      <c r="L176" s="1534">
        <v>96</v>
      </c>
      <c r="M176" s="1534">
        <f t="shared" si="148"/>
        <v>3</v>
      </c>
      <c r="N176" s="1536">
        <v>45877</v>
      </c>
      <c r="O176" s="1536">
        <v>45870</v>
      </c>
      <c r="P176" s="1537"/>
      <c r="Q176" s="1562" t="s">
        <v>78</v>
      </c>
      <c r="R176" s="1563"/>
      <c r="S176" s="1563"/>
      <c r="T176" s="1563"/>
      <c r="U176" s="1563"/>
      <c r="V176" s="1532" t="s">
        <v>755</v>
      </c>
      <c r="W176" s="1532" t="s">
        <v>111</v>
      </c>
      <c r="X176" s="1565">
        <v>45852</v>
      </c>
      <c r="Y176" s="1589" t="s">
        <v>88</v>
      </c>
      <c r="Z176" s="1589" t="s">
        <v>756</v>
      </c>
      <c r="AA176" s="1589"/>
      <c r="AB176" s="1589"/>
      <c r="AC176" s="1580" t="s">
        <v>757</v>
      </c>
      <c r="AD176" s="1590" t="s">
        <v>122</v>
      </c>
      <c r="AE176" s="2277">
        <v>0.845</v>
      </c>
      <c r="AF176" s="2278">
        <f t="shared" ref="AF176:AF183" si="153">J176*AE176</f>
        <v>243.36</v>
      </c>
      <c r="AG176" s="1504"/>
      <c r="AH176" s="1609" t="s">
        <v>81</v>
      </c>
      <c r="AI176" s="1799">
        <f t="shared" si="119"/>
        <v>288</v>
      </c>
      <c r="AJ176" s="1609">
        <v>1</v>
      </c>
      <c r="AK176" s="1610">
        <f t="shared" ref="AK176:AK197" si="154">J176</f>
        <v>288</v>
      </c>
      <c r="AL176" s="1610"/>
      <c r="AM176" s="1610">
        <f t="shared" ref="AM176:AM186" si="155">J176/24</f>
        <v>12</v>
      </c>
      <c r="AN176" s="1610"/>
      <c r="AO176" s="1610"/>
      <c r="AP176" s="1610"/>
      <c r="AQ176" s="1610"/>
      <c r="AR176" s="1610" t="s">
        <v>63</v>
      </c>
      <c r="AS176" s="1610">
        <f t="shared" ref="AS176:AS197" si="156">J176</f>
        <v>288</v>
      </c>
      <c r="AT176" s="1610"/>
      <c r="AU176" s="1622"/>
      <c r="AV176" s="1622">
        <f>J176</f>
        <v>288</v>
      </c>
      <c r="AW176" s="1622"/>
      <c r="AX176" s="1622"/>
      <c r="AY176" s="1622"/>
      <c r="AZ176" s="1622"/>
      <c r="BA176" s="1622"/>
      <c r="BB176" s="1622"/>
      <c r="BC176" s="1622"/>
      <c r="BD176" s="1622">
        <f t="shared" si="151"/>
        <v>276</v>
      </c>
      <c r="BE176" s="1622">
        <f t="shared" si="152"/>
        <v>12</v>
      </c>
      <c r="BF176" s="1534"/>
      <c r="BG176" s="1638"/>
      <c r="BH176" s="1639"/>
      <c r="BI176" s="1639"/>
      <c r="BJ176" s="1639"/>
      <c r="BK176" s="1639"/>
      <c r="BL176" s="1639"/>
      <c r="BM176" s="1639"/>
      <c r="BN176" s="1639"/>
      <c r="BO176" s="1639"/>
      <c r="BP176" s="1639"/>
      <c r="BQ176" s="1639"/>
      <c r="BR176" s="1639"/>
      <c r="BS176" s="1639"/>
      <c r="BT176" s="1639"/>
      <c r="BU176" s="1639"/>
      <c r="BV176" s="1639"/>
      <c r="BW176" s="1639"/>
      <c r="BX176" s="1639"/>
      <c r="BY176" s="1639"/>
      <c r="BZ176" s="1639"/>
      <c r="CA176" s="1639"/>
      <c r="CB176" s="1639"/>
      <c r="CC176" s="1639"/>
      <c r="CD176" s="1639"/>
      <c r="CE176" s="1639"/>
      <c r="CF176" s="1639"/>
      <c r="CG176" s="1639"/>
      <c r="CH176" s="1639"/>
      <c r="CI176" s="1639"/>
      <c r="CJ176" s="1639"/>
      <c r="CK176" s="1639"/>
      <c r="CL176" s="1639"/>
      <c r="CM176" s="1639"/>
      <c r="CN176" s="1639"/>
      <c r="CO176" s="1639"/>
      <c r="CP176" s="1639"/>
      <c r="CQ176" s="1639"/>
      <c r="CR176" s="1639"/>
      <c r="CS176" s="1639"/>
      <c r="CT176" s="1639"/>
      <c r="CU176" s="1639"/>
      <c r="CV176" s="1639"/>
      <c r="CW176" s="1639"/>
      <c r="CX176" s="1639"/>
      <c r="CY176" s="1639"/>
      <c r="CZ176" s="1639"/>
      <c r="DA176" s="1639"/>
      <c r="DB176" s="1639"/>
      <c r="DC176" s="1639"/>
      <c r="DD176" s="1639"/>
      <c r="DE176" s="1639"/>
      <c r="DF176" s="1639"/>
      <c r="DG176" s="1639"/>
      <c r="DH176" s="1639"/>
      <c r="DI176" s="1639"/>
      <c r="DJ176" s="1639"/>
      <c r="DK176" s="1639"/>
      <c r="DL176" s="1639"/>
      <c r="DM176" s="1639"/>
      <c r="DN176" s="1639"/>
      <c r="DO176" s="1639"/>
      <c r="DP176" s="1639"/>
      <c r="DQ176" s="1639"/>
      <c r="DR176" s="1639"/>
      <c r="DS176" s="1639"/>
      <c r="DT176" s="1639"/>
      <c r="DU176" s="1639"/>
      <c r="DV176" s="1639"/>
      <c r="DW176" s="1639"/>
      <c r="DX176" s="1639"/>
      <c r="DY176" s="1639"/>
      <c r="DZ176" s="1639"/>
      <c r="EA176" s="1639"/>
      <c r="EB176" s="1639"/>
      <c r="EC176" s="1639"/>
      <c r="ED176" s="1639"/>
      <c r="EE176" s="1639"/>
      <c r="EF176" s="1639"/>
      <c r="EG176" s="1639"/>
      <c r="EH176" s="1639"/>
      <c r="EI176" s="1639"/>
      <c r="EJ176" s="1639"/>
      <c r="EK176" s="1639"/>
      <c r="EL176" s="1639"/>
      <c r="EM176" s="1639"/>
      <c r="EN176" s="1639"/>
      <c r="EO176" s="1639"/>
      <c r="EP176" s="1639"/>
      <c r="EQ176" s="1639"/>
      <c r="ER176" s="1639"/>
      <c r="ES176" s="1639"/>
      <c r="ET176" s="1639"/>
      <c r="EU176" s="1639"/>
      <c r="EV176" s="1639"/>
      <c r="EW176" s="1639"/>
      <c r="EX176" s="1639"/>
      <c r="EY176" s="1639"/>
      <c r="EZ176" s="1639"/>
      <c r="FA176" s="1639"/>
      <c r="FB176" s="1639"/>
      <c r="FC176" s="1639"/>
      <c r="FD176" s="1639"/>
      <c r="FE176" s="1639"/>
      <c r="FF176" s="1639"/>
      <c r="FG176" s="1639"/>
      <c r="FH176" s="1639"/>
      <c r="FI176" s="1639"/>
      <c r="FJ176" s="1639"/>
      <c r="FK176" s="1639"/>
      <c r="FL176" s="1639"/>
      <c r="FM176" s="1639"/>
      <c r="FN176" s="1639"/>
      <c r="FO176" s="1639"/>
      <c r="FP176" s="1639"/>
      <c r="FQ176" s="1639"/>
      <c r="FR176" s="1639"/>
      <c r="FS176" s="1639"/>
      <c r="FT176" s="1639"/>
      <c r="FU176" s="1639"/>
      <c r="FV176" s="1639"/>
      <c r="FW176" s="1639"/>
      <c r="FX176" s="1639"/>
      <c r="FY176" s="1639"/>
      <c r="FZ176" s="1639"/>
      <c r="GA176" s="1639"/>
      <c r="GB176" s="1639"/>
      <c r="GC176" s="1639"/>
      <c r="GD176" s="1639"/>
      <c r="GE176" s="1639"/>
      <c r="GF176" s="1639"/>
      <c r="GG176" s="1639"/>
      <c r="GH176" s="1639"/>
      <c r="GI176" s="1639"/>
      <c r="GJ176" s="1639"/>
      <c r="GK176" s="1639"/>
      <c r="GL176" s="1639"/>
      <c r="GM176" s="1639"/>
      <c r="GN176" s="1639"/>
      <c r="GO176" s="1639"/>
      <c r="GP176" s="1639"/>
      <c r="GQ176" s="1639"/>
      <c r="GR176" s="1639"/>
      <c r="GS176" s="1639"/>
      <c r="GT176" s="1639"/>
      <c r="GU176" s="1639"/>
      <c r="GV176" s="1639"/>
      <c r="GW176" s="1639"/>
      <c r="GX176" s="1639"/>
      <c r="GY176" s="1639"/>
      <c r="GZ176" s="1639"/>
      <c r="HA176" s="1639"/>
      <c r="HB176" s="1639"/>
      <c r="HC176" s="1639"/>
      <c r="HD176" s="1639"/>
      <c r="HE176" s="1639"/>
      <c r="HF176" s="1639"/>
      <c r="HG176" s="1639"/>
      <c r="HH176" s="1639"/>
      <c r="HI176" s="1639"/>
      <c r="HJ176" s="1639"/>
      <c r="HK176" s="1639"/>
      <c r="HL176" s="1639"/>
      <c r="HM176" s="1639"/>
      <c r="HN176" s="1639"/>
      <c r="HO176" s="1639"/>
      <c r="HP176" s="1639"/>
      <c r="HQ176" s="1639"/>
      <c r="HR176" s="1639"/>
      <c r="HS176" s="1639"/>
      <c r="HT176" s="1639"/>
      <c r="HU176" s="1639"/>
      <c r="HV176" s="1639"/>
      <c r="HW176" s="1639"/>
      <c r="HX176" s="1639"/>
      <c r="HY176" s="1639"/>
      <c r="HZ176" s="1639"/>
      <c r="IA176" s="1639"/>
      <c r="IB176" s="1639"/>
      <c r="IC176" s="1639"/>
      <c r="ID176" s="1639"/>
      <c r="IE176" s="1639"/>
      <c r="IF176" s="1639"/>
      <c r="IG176" s="1639"/>
      <c r="IH176" s="1639"/>
      <c r="II176" s="1639"/>
      <c r="IJ176" s="1639"/>
      <c r="IK176" s="1639"/>
      <c r="IL176" s="1639"/>
      <c r="IM176" s="1639"/>
      <c r="IN176" s="1639"/>
      <c r="IO176" s="1639"/>
      <c r="IP176" s="1639"/>
      <c r="IQ176" s="1639"/>
      <c r="IR176" s="1639"/>
      <c r="IS176" s="1639"/>
      <c r="IT176" s="1639"/>
      <c r="IU176" s="1639"/>
      <c r="IV176" s="1639"/>
      <c r="IW176" s="1639"/>
      <c r="IX176" s="1639"/>
      <c r="IY176" s="1639"/>
      <c r="IZ176" s="1639"/>
      <c r="JA176" s="1639"/>
      <c r="JB176" s="1639"/>
      <c r="JC176" s="1639"/>
      <c r="JD176" s="1639"/>
      <c r="JE176" s="1639"/>
      <c r="JF176" s="1639"/>
      <c r="JG176" s="1639"/>
      <c r="JH176" s="1639"/>
      <c r="JI176" s="1639"/>
      <c r="JJ176" s="1639"/>
      <c r="JK176" s="1639"/>
      <c r="JL176" s="1639"/>
      <c r="JM176" s="1639"/>
      <c r="JN176" s="1639"/>
      <c r="JO176" s="1639"/>
      <c r="JP176" s="1639"/>
      <c r="JQ176" s="1639"/>
      <c r="JR176" s="1639"/>
      <c r="JS176" s="1639"/>
      <c r="JT176" s="1639"/>
      <c r="JU176" s="1639"/>
      <c r="JV176" s="1639"/>
      <c r="JW176" s="1639"/>
      <c r="JX176" s="1639"/>
      <c r="JY176" s="1639"/>
      <c r="JZ176" s="1639"/>
      <c r="KA176" s="1639"/>
      <c r="KB176" s="1639"/>
      <c r="KC176" s="1639"/>
      <c r="KD176" s="1639"/>
      <c r="KE176" s="1639"/>
      <c r="KF176" s="1639"/>
      <c r="KG176" s="1639"/>
      <c r="KH176" s="1639"/>
      <c r="KI176" s="1639"/>
      <c r="KJ176" s="1639"/>
      <c r="KK176" s="1639"/>
      <c r="KL176" s="1639"/>
      <c r="KM176" s="1639"/>
      <c r="KN176" s="1639"/>
      <c r="KO176" s="1639"/>
      <c r="KP176" s="1639"/>
      <c r="KQ176" s="1639"/>
      <c r="KR176" s="1639"/>
      <c r="KS176" s="1639"/>
      <c r="KT176" s="1639"/>
      <c r="KU176" s="1639"/>
      <c r="KV176" s="1639"/>
      <c r="KW176" s="1639"/>
      <c r="KX176" s="1639"/>
      <c r="KY176" s="1639"/>
      <c r="KZ176" s="1639"/>
      <c r="LA176" s="1639"/>
      <c r="LB176" s="1639"/>
      <c r="LC176" s="1639"/>
      <c r="LD176" s="1639"/>
      <c r="LE176" s="1639"/>
      <c r="LF176" s="1639"/>
      <c r="LG176" s="1639"/>
      <c r="LH176" s="1639"/>
      <c r="LI176" s="1639"/>
      <c r="LJ176" s="1639"/>
      <c r="LK176" s="1639"/>
      <c r="LL176" s="1639"/>
      <c r="LM176" s="1639"/>
      <c r="LN176" s="1639"/>
      <c r="LO176" s="1639"/>
      <c r="LP176" s="1639"/>
    </row>
    <row r="177" s="1481" customFormat="1" ht="47" customHeight="1" spans="1:328">
      <c r="A177" s="1499">
        <v>45842</v>
      </c>
      <c r="B177" s="1500" t="s">
        <v>753</v>
      </c>
      <c r="C177" s="1501" t="s">
        <v>115</v>
      </c>
      <c r="D177" s="1502">
        <v>4500172875</v>
      </c>
      <c r="E177" s="2253"/>
      <c r="F177" s="1502" t="s">
        <v>759</v>
      </c>
      <c r="G177" s="1505" t="s">
        <v>128</v>
      </c>
      <c r="H177" s="1505" t="s">
        <v>128</v>
      </c>
      <c r="I177" s="1532" t="s">
        <v>129</v>
      </c>
      <c r="J177" s="1522">
        <v>288</v>
      </c>
      <c r="K177" s="1534">
        <v>0</v>
      </c>
      <c r="L177" s="1534">
        <v>96</v>
      </c>
      <c r="M177" s="1534">
        <f t="shared" si="148"/>
        <v>3</v>
      </c>
      <c r="N177" s="1536">
        <v>45877</v>
      </c>
      <c r="O177" s="1536">
        <v>45870</v>
      </c>
      <c r="P177" s="1537"/>
      <c r="Q177" s="1562" t="s">
        <v>78</v>
      </c>
      <c r="R177" s="1563"/>
      <c r="S177" s="1563"/>
      <c r="T177" s="1563"/>
      <c r="U177" s="1563"/>
      <c r="V177" s="1532" t="s">
        <v>755</v>
      </c>
      <c r="W177" s="1532" t="s">
        <v>111</v>
      </c>
      <c r="X177" s="1565">
        <v>45852</v>
      </c>
      <c r="Y177" s="1589" t="s">
        <v>88</v>
      </c>
      <c r="Z177" s="1589" t="s">
        <v>756</v>
      </c>
      <c r="AA177" s="1589"/>
      <c r="AB177" s="1589"/>
      <c r="AC177" s="1580" t="s">
        <v>757</v>
      </c>
      <c r="AD177" s="1590" t="s">
        <v>122</v>
      </c>
      <c r="AE177" s="2277">
        <v>0.8324</v>
      </c>
      <c r="AF177" s="2278">
        <f t="shared" si="153"/>
        <v>239.7312</v>
      </c>
      <c r="AG177" s="1504"/>
      <c r="AH177" s="1609" t="s">
        <v>81</v>
      </c>
      <c r="AI177" s="1799">
        <f t="shared" si="119"/>
        <v>288</v>
      </c>
      <c r="AJ177" s="1609">
        <v>1</v>
      </c>
      <c r="AK177" s="1610">
        <f t="shared" si="154"/>
        <v>288</v>
      </c>
      <c r="AL177" s="1610"/>
      <c r="AM177" s="1610">
        <f t="shared" si="155"/>
        <v>12</v>
      </c>
      <c r="AN177" s="1610"/>
      <c r="AO177" s="1610"/>
      <c r="AP177" s="1610"/>
      <c r="AQ177" s="1610"/>
      <c r="AR177" s="1610" t="s">
        <v>63</v>
      </c>
      <c r="AS177" s="1610">
        <f t="shared" si="156"/>
        <v>288</v>
      </c>
      <c r="AT177" s="1610"/>
      <c r="AU177" s="1622"/>
      <c r="AV177" s="1622"/>
      <c r="AW177" s="1622">
        <f>J177</f>
        <v>288</v>
      </c>
      <c r="AX177" s="1622"/>
      <c r="AY177" s="1622"/>
      <c r="AZ177" s="1622"/>
      <c r="BA177" s="1622"/>
      <c r="BB177" s="1622"/>
      <c r="BC177" s="1622"/>
      <c r="BD177" s="1622">
        <f t="shared" si="151"/>
        <v>276</v>
      </c>
      <c r="BE177" s="1622">
        <f t="shared" si="152"/>
        <v>12</v>
      </c>
      <c r="BF177" s="1534"/>
      <c r="BG177" s="1638"/>
      <c r="BH177" s="1639"/>
      <c r="BI177" s="1639"/>
      <c r="BJ177" s="1639"/>
      <c r="BK177" s="1639"/>
      <c r="BL177" s="1639"/>
      <c r="BM177" s="1639"/>
      <c r="BN177" s="1639"/>
      <c r="BO177" s="1639"/>
      <c r="BP177" s="1639"/>
      <c r="BQ177" s="1639"/>
      <c r="BR177" s="1639"/>
      <c r="BS177" s="1639"/>
      <c r="BT177" s="1639"/>
      <c r="BU177" s="1639"/>
      <c r="BV177" s="1639"/>
      <c r="BW177" s="1639"/>
      <c r="BX177" s="1639"/>
      <c r="BY177" s="1639"/>
      <c r="BZ177" s="1639"/>
      <c r="CA177" s="1639"/>
      <c r="CB177" s="1639"/>
      <c r="CC177" s="1639"/>
      <c r="CD177" s="1639"/>
      <c r="CE177" s="1639"/>
      <c r="CF177" s="1639"/>
      <c r="CG177" s="1639"/>
      <c r="CH177" s="1639"/>
      <c r="CI177" s="1639"/>
      <c r="CJ177" s="1639"/>
      <c r="CK177" s="1639"/>
      <c r="CL177" s="1639"/>
      <c r="CM177" s="1639"/>
      <c r="CN177" s="1639"/>
      <c r="CO177" s="1639"/>
      <c r="CP177" s="1639"/>
      <c r="CQ177" s="1639"/>
      <c r="CR177" s="1639"/>
      <c r="CS177" s="1639"/>
      <c r="CT177" s="1639"/>
      <c r="CU177" s="1639"/>
      <c r="CV177" s="1639"/>
      <c r="CW177" s="1639"/>
      <c r="CX177" s="1639"/>
      <c r="CY177" s="1639"/>
      <c r="CZ177" s="1639"/>
      <c r="DA177" s="1639"/>
      <c r="DB177" s="1639"/>
      <c r="DC177" s="1639"/>
      <c r="DD177" s="1639"/>
      <c r="DE177" s="1639"/>
      <c r="DF177" s="1639"/>
      <c r="DG177" s="1639"/>
      <c r="DH177" s="1639"/>
      <c r="DI177" s="1639"/>
      <c r="DJ177" s="1639"/>
      <c r="DK177" s="1639"/>
      <c r="DL177" s="1639"/>
      <c r="DM177" s="1639"/>
      <c r="DN177" s="1639"/>
      <c r="DO177" s="1639"/>
      <c r="DP177" s="1639"/>
      <c r="DQ177" s="1639"/>
      <c r="DR177" s="1639"/>
      <c r="DS177" s="1639"/>
      <c r="DT177" s="1639"/>
      <c r="DU177" s="1639"/>
      <c r="DV177" s="1639"/>
      <c r="DW177" s="1639"/>
      <c r="DX177" s="1639"/>
      <c r="DY177" s="1639"/>
      <c r="DZ177" s="1639"/>
      <c r="EA177" s="1639"/>
      <c r="EB177" s="1639"/>
      <c r="EC177" s="1639"/>
      <c r="ED177" s="1639"/>
      <c r="EE177" s="1639"/>
      <c r="EF177" s="1639"/>
      <c r="EG177" s="1639"/>
      <c r="EH177" s="1639"/>
      <c r="EI177" s="1639"/>
      <c r="EJ177" s="1639"/>
      <c r="EK177" s="1639"/>
      <c r="EL177" s="1639"/>
      <c r="EM177" s="1639"/>
      <c r="EN177" s="1639"/>
      <c r="EO177" s="1639"/>
      <c r="EP177" s="1639"/>
      <c r="EQ177" s="1639"/>
      <c r="ER177" s="1639"/>
      <c r="ES177" s="1639"/>
      <c r="ET177" s="1639"/>
      <c r="EU177" s="1639"/>
      <c r="EV177" s="1639"/>
      <c r="EW177" s="1639"/>
      <c r="EX177" s="1639"/>
      <c r="EY177" s="1639"/>
      <c r="EZ177" s="1639"/>
      <c r="FA177" s="1639"/>
      <c r="FB177" s="1639"/>
      <c r="FC177" s="1639"/>
      <c r="FD177" s="1639"/>
      <c r="FE177" s="1639"/>
      <c r="FF177" s="1639"/>
      <c r="FG177" s="1639"/>
      <c r="FH177" s="1639"/>
      <c r="FI177" s="1639"/>
      <c r="FJ177" s="1639"/>
      <c r="FK177" s="1639"/>
      <c r="FL177" s="1639"/>
      <c r="FM177" s="1639"/>
      <c r="FN177" s="1639"/>
      <c r="FO177" s="1639"/>
      <c r="FP177" s="1639"/>
      <c r="FQ177" s="1639"/>
      <c r="FR177" s="1639"/>
      <c r="FS177" s="1639"/>
      <c r="FT177" s="1639"/>
      <c r="FU177" s="1639"/>
      <c r="FV177" s="1639"/>
      <c r="FW177" s="1639"/>
      <c r="FX177" s="1639"/>
      <c r="FY177" s="1639"/>
      <c r="FZ177" s="1639"/>
      <c r="GA177" s="1639"/>
      <c r="GB177" s="1639"/>
      <c r="GC177" s="1639"/>
      <c r="GD177" s="1639"/>
      <c r="GE177" s="1639"/>
      <c r="GF177" s="1639"/>
      <c r="GG177" s="1639"/>
      <c r="GH177" s="1639"/>
      <c r="GI177" s="1639"/>
      <c r="GJ177" s="1639"/>
      <c r="GK177" s="1639"/>
      <c r="GL177" s="1639"/>
      <c r="GM177" s="1639"/>
      <c r="GN177" s="1639"/>
      <c r="GO177" s="1639"/>
      <c r="GP177" s="1639"/>
      <c r="GQ177" s="1639"/>
      <c r="GR177" s="1639"/>
      <c r="GS177" s="1639"/>
      <c r="GT177" s="1639"/>
      <c r="GU177" s="1639"/>
      <c r="GV177" s="1639"/>
      <c r="GW177" s="1639"/>
      <c r="GX177" s="1639"/>
      <c r="GY177" s="1639"/>
      <c r="GZ177" s="1639"/>
      <c r="HA177" s="1639"/>
      <c r="HB177" s="1639"/>
      <c r="HC177" s="1639"/>
      <c r="HD177" s="1639"/>
      <c r="HE177" s="1639"/>
      <c r="HF177" s="1639"/>
      <c r="HG177" s="1639"/>
      <c r="HH177" s="1639"/>
      <c r="HI177" s="1639"/>
      <c r="HJ177" s="1639"/>
      <c r="HK177" s="1639"/>
      <c r="HL177" s="1639"/>
      <c r="HM177" s="1639"/>
      <c r="HN177" s="1639"/>
      <c r="HO177" s="1639"/>
      <c r="HP177" s="1639"/>
      <c r="HQ177" s="1639"/>
      <c r="HR177" s="1639"/>
      <c r="HS177" s="1639"/>
      <c r="HT177" s="1639"/>
      <c r="HU177" s="1639"/>
      <c r="HV177" s="1639"/>
      <c r="HW177" s="1639"/>
      <c r="HX177" s="1639"/>
      <c r="HY177" s="1639"/>
      <c r="HZ177" s="1639"/>
      <c r="IA177" s="1639"/>
      <c r="IB177" s="1639"/>
      <c r="IC177" s="1639"/>
      <c r="ID177" s="1639"/>
      <c r="IE177" s="1639"/>
      <c r="IF177" s="1639"/>
      <c r="IG177" s="1639"/>
      <c r="IH177" s="1639"/>
      <c r="II177" s="1639"/>
      <c r="IJ177" s="1639"/>
      <c r="IK177" s="1639"/>
      <c r="IL177" s="1639"/>
      <c r="IM177" s="1639"/>
      <c r="IN177" s="1639"/>
      <c r="IO177" s="1639"/>
      <c r="IP177" s="1639"/>
      <c r="IQ177" s="1639"/>
      <c r="IR177" s="1639"/>
      <c r="IS177" s="1639"/>
      <c r="IT177" s="1639"/>
      <c r="IU177" s="1639"/>
      <c r="IV177" s="1639"/>
      <c r="IW177" s="1639"/>
      <c r="IX177" s="1639"/>
      <c r="IY177" s="1639"/>
      <c r="IZ177" s="1639"/>
      <c r="JA177" s="1639"/>
      <c r="JB177" s="1639"/>
      <c r="JC177" s="1639"/>
      <c r="JD177" s="1639"/>
      <c r="JE177" s="1639"/>
      <c r="JF177" s="1639"/>
      <c r="JG177" s="1639"/>
      <c r="JH177" s="1639"/>
      <c r="JI177" s="1639"/>
      <c r="JJ177" s="1639"/>
      <c r="JK177" s="1639"/>
      <c r="JL177" s="1639"/>
      <c r="JM177" s="1639"/>
      <c r="JN177" s="1639"/>
      <c r="JO177" s="1639"/>
      <c r="JP177" s="1639"/>
      <c r="JQ177" s="1639"/>
      <c r="JR177" s="1639"/>
      <c r="JS177" s="1639"/>
      <c r="JT177" s="1639"/>
      <c r="JU177" s="1639"/>
      <c r="JV177" s="1639"/>
      <c r="JW177" s="1639"/>
      <c r="JX177" s="1639"/>
      <c r="JY177" s="1639"/>
      <c r="JZ177" s="1639"/>
      <c r="KA177" s="1639"/>
      <c r="KB177" s="1639"/>
      <c r="KC177" s="1639"/>
      <c r="KD177" s="1639"/>
      <c r="KE177" s="1639"/>
      <c r="KF177" s="1639"/>
      <c r="KG177" s="1639"/>
      <c r="KH177" s="1639"/>
      <c r="KI177" s="1639"/>
      <c r="KJ177" s="1639"/>
      <c r="KK177" s="1639"/>
      <c r="KL177" s="1639"/>
      <c r="KM177" s="1639"/>
      <c r="KN177" s="1639"/>
      <c r="KO177" s="1639"/>
      <c r="KP177" s="1639"/>
      <c r="KQ177" s="1639"/>
      <c r="KR177" s="1639"/>
      <c r="KS177" s="1639"/>
      <c r="KT177" s="1639"/>
      <c r="KU177" s="1639"/>
      <c r="KV177" s="1639"/>
      <c r="KW177" s="1639"/>
      <c r="KX177" s="1639"/>
      <c r="KY177" s="1639"/>
      <c r="KZ177" s="1639"/>
      <c r="LA177" s="1639"/>
      <c r="LB177" s="1639"/>
      <c r="LC177" s="1639"/>
      <c r="LD177" s="1639"/>
      <c r="LE177" s="1639"/>
      <c r="LF177" s="1639"/>
      <c r="LG177" s="1639"/>
      <c r="LH177" s="1639"/>
      <c r="LI177" s="1639"/>
      <c r="LJ177" s="1639"/>
      <c r="LK177" s="1639"/>
      <c r="LL177" s="1639"/>
      <c r="LM177" s="1639"/>
      <c r="LN177" s="1639"/>
      <c r="LO177" s="1639"/>
      <c r="LP177" s="1639"/>
    </row>
    <row r="178" s="1481" customFormat="1" ht="47" customHeight="1" spans="1:328">
      <c r="A178" s="1499">
        <v>45842</v>
      </c>
      <c r="B178" s="1500" t="s">
        <v>753</v>
      </c>
      <c r="C178" s="1501" t="s">
        <v>115</v>
      </c>
      <c r="D178" s="1502">
        <v>4500172875</v>
      </c>
      <c r="E178" s="2253"/>
      <c r="F178" s="1502" t="s">
        <v>760</v>
      </c>
      <c r="G178" s="1505" t="s">
        <v>131</v>
      </c>
      <c r="H178" s="1505" t="s">
        <v>131</v>
      </c>
      <c r="I178" s="1532" t="s">
        <v>132</v>
      </c>
      <c r="J178" s="1522">
        <v>96</v>
      </c>
      <c r="K178" s="1534">
        <v>0</v>
      </c>
      <c r="L178" s="1534">
        <v>96</v>
      </c>
      <c r="M178" s="1534">
        <f t="shared" si="148"/>
        <v>1</v>
      </c>
      <c r="N178" s="1536">
        <v>45877</v>
      </c>
      <c r="O178" s="1536">
        <v>45870</v>
      </c>
      <c r="P178" s="1537"/>
      <c r="Q178" s="1562" t="s">
        <v>78</v>
      </c>
      <c r="R178" s="1563"/>
      <c r="S178" s="1563"/>
      <c r="T178" s="1563"/>
      <c r="U178" s="1563"/>
      <c r="V178" s="1532" t="s">
        <v>755</v>
      </c>
      <c r="W178" s="1532" t="s">
        <v>111</v>
      </c>
      <c r="X178" s="1565">
        <v>45852</v>
      </c>
      <c r="Y178" s="1589" t="s">
        <v>88</v>
      </c>
      <c r="Z178" s="1589" t="s">
        <v>756</v>
      </c>
      <c r="AA178" s="1589"/>
      <c r="AB178" s="1589"/>
      <c r="AC178" s="1580" t="s">
        <v>757</v>
      </c>
      <c r="AD178" s="1590" t="s">
        <v>122</v>
      </c>
      <c r="AE178" s="2277">
        <v>0.8945</v>
      </c>
      <c r="AF178" s="2278">
        <f t="shared" si="153"/>
        <v>85.872</v>
      </c>
      <c r="AG178" s="1504"/>
      <c r="AH178" s="1609" t="s">
        <v>81</v>
      </c>
      <c r="AI178" s="1799">
        <f t="shared" si="119"/>
        <v>96</v>
      </c>
      <c r="AJ178" s="1609">
        <v>1</v>
      </c>
      <c r="AK178" s="1610">
        <f t="shared" si="154"/>
        <v>96</v>
      </c>
      <c r="AL178" s="1610"/>
      <c r="AM178" s="1610">
        <f t="shared" si="155"/>
        <v>4</v>
      </c>
      <c r="AN178" s="1610"/>
      <c r="AO178" s="1610"/>
      <c r="AP178" s="1610"/>
      <c r="AQ178" s="1610"/>
      <c r="AR178" s="1610" t="s">
        <v>63</v>
      </c>
      <c r="AS178" s="1610">
        <f t="shared" si="156"/>
        <v>96</v>
      </c>
      <c r="AT178" s="1610"/>
      <c r="AU178" s="1622"/>
      <c r="AV178" s="1622"/>
      <c r="AW178" s="1622"/>
      <c r="AX178" s="1622">
        <f>J178</f>
        <v>96</v>
      </c>
      <c r="AY178" s="1622"/>
      <c r="AZ178" s="1622"/>
      <c r="BA178" s="1622"/>
      <c r="BB178" s="1622"/>
      <c r="BC178" s="1622"/>
      <c r="BD178" s="1622">
        <f t="shared" si="151"/>
        <v>92</v>
      </c>
      <c r="BE178" s="1622">
        <f t="shared" si="152"/>
        <v>4</v>
      </c>
      <c r="BF178" s="1534"/>
      <c r="BG178" s="1638"/>
      <c r="BH178" s="1639"/>
      <c r="BI178" s="1639"/>
      <c r="BJ178" s="1639"/>
      <c r="BK178" s="1639"/>
      <c r="BL178" s="1639"/>
      <c r="BM178" s="1639"/>
      <c r="BN178" s="1639"/>
      <c r="BO178" s="1639"/>
      <c r="BP178" s="1639"/>
      <c r="BQ178" s="1639"/>
      <c r="BR178" s="1639"/>
      <c r="BS178" s="1639"/>
      <c r="BT178" s="1639"/>
      <c r="BU178" s="1639"/>
      <c r="BV178" s="1639"/>
      <c r="BW178" s="1639"/>
      <c r="BX178" s="1639"/>
      <c r="BY178" s="1639"/>
      <c r="BZ178" s="1639"/>
      <c r="CA178" s="1639"/>
      <c r="CB178" s="1639"/>
      <c r="CC178" s="1639"/>
      <c r="CD178" s="1639"/>
      <c r="CE178" s="1639"/>
      <c r="CF178" s="1639"/>
      <c r="CG178" s="1639"/>
      <c r="CH178" s="1639"/>
      <c r="CI178" s="1639"/>
      <c r="CJ178" s="1639"/>
      <c r="CK178" s="1639"/>
      <c r="CL178" s="1639"/>
      <c r="CM178" s="1639"/>
      <c r="CN178" s="1639"/>
      <c r="CO178" s="1639"/>
      <c r="CP178" s="1639"/>
      <c r="CQ178" s="1639"/>
      <c r="CR178" s="1639"/>
      <c r="CS178" s="1639"/>
      <c r="CT178" s="1639"/>
      <c r="CU178" s="1639"/>
      <c r="CV178" s="1639"/>
      <c r="CW178" s="1639"/>
      <c r="CX178" s="1639"/>
      <c r="CY178" s="1639"/>
      <c r="CZ178" s="1639"/>
      <c r="DA178" s="1639"/>
      <c r="DB178" s="1639"/>
      <c r="DC178" s="1639"/>
      <c r="DD178" s="1639"/>
      <c r="DE178" s="1639"/>
      <c r="DF178" s="1639"/>
      <c r="DG178" s="1639"/>
      <c r="DH178" s="1639"/>
      <c r="DI178" s="1639"/>
      <c r="DJ178" s="1639"/>
      <c r="DK178" s="1639"/>
      <c r="DL178" s="1639"/>
      <c r="DM178" s="1639"/>
      <c r="DN178" s="1639"/>
      <c r="DO178" s="1639"/>
      <c r="DP178" s="1639"/>
      <c r="DQ178" s="1639"/>
      <c r="DR178" s="1639"/>
      <c r="DS178" s="1639"/>
      <c r="DT178" s="1639"/>
      <c r="DU178" s="1639"/>
      <c r="DV178" s="1639"/>
      <c r="DW178" s="1639"/>
      <c r="DX178" s="1639"/>
      <c r="DY178" s="1639"/>
      <c r="DZ178" s="1639"/>
      <c r="EA178" s="1639"/>
      <c r="EB178" s="1639"/>
      <c r="EC178" s="1639"/>
      <c r="ED178" s="1639"/>
      <c r="EE178" s="1639"/>
      <c r="EF178" s="1639"/>
      <c r="EG178" s="1639"/>
      <c r="EH178" s="1639"/>
      <c r="EI178" s="1639"/>
      <c r="EJ178" s="1639"/>
      <c r="EK178" s="1639"/>
      <c r="EL178" s="1639"/>
      <c r="EM178" s="1639"/>
      <c r="EN178" s="1639"/>
      <c r="EO178" s="1639"/>
      <c r="EP178" s="1639"/>
      <c r="EQ178" s="1639"/>
      <c r="ER178" s="1639"/>
      <c r="ES178" s="1639"/>
      <c r="ET178" s="1639"/>
      <c r="EU178" s="1639"/>
      <c r="EV178" s="1639"/>
      <c r="EW178" s="1639"/>
      <c r="EX178" s="1639"/>
      <c r="EY178" s="1639"/>
      <c r="EZ178" s="1639"/>
      <c r="FA178" s="1639"/>
      <c r="FB178" s="1639"/>
      <c r="FC178" s="1639"/>
      <c r="FD178" s="1639"/>
      <c r="FE178" s="1639"/>
      <c r="FF178" s="1639"/>
      <c r="FG178" s="1639"/>
      <c r="FH178" s="1639"/>
      <c r="FI178" s="1639"/>
      <c r="FJ178" s="1639"/>
      <c r="FK178" s="1639"/>
      <c r="FL178" s="1639"/>
      <c r="FM178" s="1639"/>
      <c r="FN178" s="1639"/>
      <c r="FO178" s="1639"/>
      <c r="FP178" s="1639"/>
      <c r="FQ178" s="1639"/>
      <c r="FR178" s="1639"/>
      <c r="FS178" s="1639"/>
      <c r="FT178" s="1639"/>
      <c r="FU178" s="1639"/>
      <c r="FV178" s="1639"/>
      <c r="FW178" s="1639"/>
      <c r="FX178" s="1639"/>
      <c r="FY178" s="1639"/>
      <c r="FZ178" s="1639"/>
      <c r="GA178" s="1639"/>
      <c r="GB178" s="1639"/>
      <c r="GC178" s="1639"/>
      <c r="GD178" s="1639"/>
      <c r="GE178" s="1639"/>
      <c r="GF178" s="1639"/>
      <c r="GG178" s="1639"/>
      <c r="GH178" s="1639"/>
      <c r="GI178" s="1639"/>
      <c r="GJ178" s="1639"/>
      <c r="GK178" s="1639"/>
      <c r="GL178" s="1639"/>
      <c r="GM178" s="1639"/>
      <c r="GN178" s="1639"/>
      <c r="GO178" s="1639"/>
      <c r="GP178" s="1639"/>
      <c r="GQ178" s="1639"/>
      <c r="GR178" s="1639"/>
      <c r="GS178" s="1639"/>
      <c r="GT178" s="1639"/>
      <c r="GU178" s="1639"/>
      <c r="GV178" s="1639"/>
      <c r="GW178" s="1639"/>
      <c r="GX178" s="1639"/>
      <c r="GY178" s="1639"/>
      <c r="GZ178" s="1639"/>
      <c r="HA178" s="1639"/>
      <c r="HB178" s="1639"/>
      <c r="HC178" s="1639"/>
      <c r="HD178" s="1639"/>
      <c r="HE178" s="1639"/>
      <c r="HF178" s="1639"/>
      <c r="HG178" s="1639"/>
      <c r="HH178" s="1639"/>
      <c r="HI178" s="1639"/>
      <c r="HJ178" s="1639"/>
      <c r="HK178" s="1639"/>
      <c r="HL178" s="1639"/>
      <c r="HM178" s="1639"/>
      <c r="HN178" s="1639"/>
      <c r="HO178" s="1639"/>
      <c r="HP178" s="1639"/>
      <c r="HQ178" s="1639"/>
      <c r="HR178" s="1639"/>
      <c r="HS178" s="1639"/>
      <c r="HT178" s="1639"/>
      <c r="HU178" s="1639"/>
      <c r="HV178" s="1639"/>
      <c r="HW178" s="1639"/>
      <c r="HX178" s="1639"/>
      <c r="HY178" s="1639"/>
      <c r="HZ178" s="1639"/>
      <c r="IA178" s="1639"/>
      <c r="IB178" s="1639"/>
      <c r="IC178" s="1639"/>
      <c r="ID178" s="1639"/>
      <c r="IE178" s="1639"/>
      <c r="IF178" s="1639"/>
      <c r="IG178" s="1639"/>
      <c r="IH178" s="1639"/>
      <c r="II178" s="1639"/>
      <c r="IJ178" s="1639"/>
      <c r="IK178" s="1639"/>
      <c r="IL178" s="1639"/>
      <c r="IM178" s="1639"/>
      <c r="IN178" s="1639"/>
      <c r="IO178" s="1639"/>
      <c r="IP178" s="1639"/>
      <c r="IQ178" s="1639"/>
      <c r="IR178" s="1639"/>
      <c r="IS178" s="1639"/>
      <c r="IT178" s="1639"/>
      <c r="IU178" s="1639"/>
      <c r="IV178" s="1639"/>
      <c r="IW178" s="1639"/>
      <c r="IX178" s="1639"/>
      <c r="IY178" s="1639"/>
      <c r="IZ178" s="1639"/>
      <c r="JA178" s="1639"/>
      <c r="JB178" s="1639"/>
      <c r="JC178" s="1639"/>
      <c r="JD178" s="1639"/>
      <c r="JE178" s="1639"/>
      <c r="JF178" s="1639"/>
      <c r="JG178" s="1639"/>
      <c r="JH178" s="1639"/>
      <c r="JI178" s="1639"/>
      <c r="JJ178" s="1639"/>
      <c r="JK178" s="1639"/>
      <c r="JL178" s="1639"/>
      <c r="JM178" s="1639"/>
      <c r="JN178" s="1639"/>
      <c r="JO178" s="1639"/>
      <c r="JP178" s="1639"/>
      <c r="JQ178" s="1639"/>
      <c r="JR178" s="1639"/>
      <c r="JS178" s="1639"/>
      <c r="JT178" s="1639"/>
      <c r="JU178" s="1639"/>
      <c r="JV178" s="1639"/>
      <c r="JW178" s="1639"/>
      <c r="JX178" s="1639"/>
      <c r="JY178" s="1639"/>
      <c r="JZ178" s="1639"/>
      <c r="KA178" s="1639"/>
      <c r="KB178" s="1639"/>
      <c r="KC178" s="1639"/>
      <c r="KD178" s="1639"/>
      <c r="KE178" s="1639"/>
      <c r="KF178" s="1639"/>
      <c r="KG178" s="1639"/>
      <c r="KH178" s="1639"/>
      <c r="KI178" s="1639"/>
      <c r="KJ178" s="1639"/>
      <c r="KK178" s="1639"/>
      <c r="KL178" s="1639"/>
      <c r="KM178" s="1639"/>
      <c r="KN178" s="1639"/>
      <c r="KO178" s="1639"/>
      <c r="KP178" s="1639"/>
      <c r="KQ178" s="1639"/>
      <c r="KR178" s="1639"/>
      <c r="KS178" s="1639"/>
      <c r="KT178" s="1639"/>
      <c r="KU178" s="1639"/>
      <c r="KV178" s="1639"/>
      <c r="KW178" s="1639"/>
      <c r="KX178" s="1639"/>
      <c r="KY178" s="1639"/>
      <c r="KZ178" s="1639"/>
      <c r="LA178" s="1639"/>
      <c r="LB178" s="1639"/>
      <c r="LC178" s="1639"/>
      <c r="LD178" s="1639"/>
      <c r="LE178" s="1639"/>
      <c r="LF178" s="1639"/>
      <c r="LG178" s="1639"/>
      <c r="LH178" s="1639"/>
      <c r="LI178" s="1639"/>
      <c r="LJ178" s="1639"/>
      <c r="LK178" s="1639"/>
      <c r="LL178" s="1639"/>
      <c r="LM178" s="1639"/>
      <c r="LN178" s="1639"/>
      <c r="LO178" s="1639"/>
      <c r="LP178" s="1639"/>
    </row>
    <row r="179" s="1481" customFormat="1" ht="47" customHeight="1" spans="1:328">
      <c r="A179" s="1499">
        <v>45842</v>
      </c>
      <c r="B179" s="1500" t="s">
        <v>753</v>
      </c>
      <c r="C179" s="1501" t="s">
        <v>115</v>
      </c>
      <c r="D179" s="1502">
        <v>4500172875</v>
      </c>
      <c r="E179" s="2253"/>
      <c r="F179" s="1502" t="s">
        <v>761</v>
      </c>
      <c r="G179" s="1505" t="s">
        <v>134</v>
      </c>
      <c r="H179" s="1505" t="s">
        <v>134</v>
      </c>
      <c r="I179" s="1532" t="s">
        <v>135</v>
      </c>
      <c r="J179" s="1522">
        <v>288</v>
      </c>
      <c r="K179" s="1534">
        <v>0</v>
      </c>
      <c r="L179" s="1534">
        <v>96</v>
      </c>
      <c r="M179" s="1534">
        <f t="shared" si="148"/>
        <v>3</v>
      </c>
      <c r="N179" s="1536">
        <v>45877</v>
      </c>
      <c r="O179" s="1536">
        <v>45870</v>
      </c>
      <c r="P179" s="1537"/>
      <c r="Q179" s="1562" t="s">
        <v>78</v>
      </c>
      <c r="R179" s="1563"/>
      <c r="S179" s="1563"/>
      <c r="T179" s="1563"/>
      <c r="U179" s="1563"/>
      <c r="V179" s="1532" t="s">
        <v>755</v>
      </c>
      <c r="W179" s="1532" t="s">
        <v>111</v>
      </c>
      <c r="X179" s="1565">
        <v>45852</v>
      </c>
      <c r="Y179" s="1589" t="s">
        <v>88</v>
      </c>
      <c r="Z179" s="1589" t="s">
        <v>756</v>
      </c>
      <c r="AA179" s="1589"/>
      <c r="AB179" s="1589"/>
      <c r="AC179" s="1580" t="s">
        <v>757</v>
      </c>
      <c r="AD179" s="1590" t="s">
        <v>122</v>
      </c>
      <c r="AE179" s="2277">
        <v>0.8456</v>
      </c>
      <c r="AF179" s="2278">
        <f t="shared" si="153"/>
        <v>243.5328</v>
      </c>
      <c r="AG179" s="1504"/>
      <c r="AH179" s="1609" t="s">
        <v>81</v>
      </c>
      <c r="AI179" s="1799">
        <f t="shared" si="119"/>
        <v>288</v>
      </c>
      <c r="AJ179" s="1609">
        <v>1</v>
      </c>
      <c r="AK179" s="1610">
        <f t="shared" si="154"/>
        <v>288</v>
      </c>
      <c r="AL179" s="1610"/>
      <c r="AM179" s="1610">
        <f t="shared" si="155"/>
        <v>12</v>
      </c>
      <c r="AN179" s="1610"/>
      <c r="AO179" s="1610"/>
      <c r="AP179" s="1610"/>
      <c r="AQ179" s="1610"/>
      <c r="AR179" s="1610" t="s">
        <v>63</v>
      </c>
      <c r="AS179" s="1610">
        <f t="shared" si="156"/>
        <v>288</v>
      </c>
      <c r="AT179" s="1610"/>
      <c r="AU179" s="1622"/>
      <c r="AV179" s="1622"/>
      <c r="AW179" s="1622"/>
      <c r="AX179" s="1622"/>
      <c r="AY179" s="1622">
        <f>J179</f>
        <v>288</v>
      </c>
      <c r="AZ179" s="1622"/>
      <c r="BA179" s="1622"/>
      <c r="BB179" s="1622"/>
      <c r="BC179" s="1622"/>
      <c r="BD179" s="1622">
        <f t="shared" si="151"/>
        <v>276</v>
      </c>
      <c r="BE179" s="1622">
        <f t="shared" si="152"/>
        <v>12</v>
      </c>
      <c r="BF179" s="1534"/>
      <c r="BG179" s="1638"/>
      <c r="BH179" s="1639"/>
      <c r="BI179" s="1639"/>
      <c r="BJ179" s="1639"/>
      <c r="BK179" s="1639"/>
      <c r="BL179" s="1639"/>
      <c r="BM179" s="1639"/>
      <c r="BN179" s="1639"/>
      <c r="BO179" s="1639"/>
      <c r="BP179" s="1639"/>
      <c r="BQ179" s="1639"/>
      <c r="BR179" s="1639"/>
      <c r="BS179" s="1639"/>
      <c r="BT179" s="1639"/>
      <c r="BU179" s="1639"/>
      <c r="BV179" s="1639"/>
      <c r="BW179" s="1639"/>
      <c r="BX179" s="1639"/>
      <c r="BY179" s="1639"/>
      <c r="BZ179" s="1639"/>
      <c r="CA179" s="1639"/>
      <c r="CB179" s="1639"/>
      <c r="CC179" s="1639"/>
      <c r="CD179" s="1639"/>
      <c r="CE179" s="1639"/>
      <c r="CF179" s="1639"/>
      <c r="CG179" s="1639"/>
      <c r="CH179" s="1639"/>
      <c r="CI179" s="1639"/>
      <c r="CJ179" s="1639"/>
      <c r="CK179" s="1639"/>
      <c r="CL179" s="1639"/>
      <c r="CM179" s="1639"/>
      <c r="CN179" s="1639"/>
      <c r="CO179" s="1639"/>
      <c r="CP179" s="1639"/>
      <c r="CQ179" s="1639"/>
      <c r="CR179" s="1639"/>
      <c r="CS179" s="1639"/>
      <c r="CT179" s="1639"/>
      <c r="CU179" s="1639"/>
      <c r="CV179" s="1639"/>
      <c r="CW179" s="1639"/>
      <c r="CX179" s="1639"/>
      <c r="CY179" s="1639"/>
      <c r="CZ179" s="1639"/>
      <c r="DA179" s="1639"/>
      <c r="DB179" s="1639"/>
      <c r="DC179" s="1639"/>
      <c r="DD179" s="1639"/>
      <c r="DE179" s="1639"/>
      <c r="DF179" s="1639"/>
      <c r="DG179" s="1639"/>
      <c r="DH179" s="1639"/>
      <c r="DI179" s="1639"/>
      <c r="DJ179" s="1639"/>
      <c r="DK179" s="1639"/>
      <c r="DL179" s="1639"/>
      <c r="DM179" s="1639"/>
      <c r="DN179" s="1639"/>
      <c r="DO179" s="1639"/>
      <c r="DP179" s="1639"/>
      <c r="DQ179" s="1639"/>
      <c r="DR179" s="1639"/>
      <c r="DS179" s="1639"/>
      <c r="DT179" s="1639"/>
      <c r="DU179" s="1639"/>
      <c r="DV179" s="1639"/>
      <c r="DW179" s="1639"/>
      <c r="DX179" s="1639"/>
      <c r="DY179" s="1639"/>
      <c r="DZ179" s="1639"/>
      <c r="EA179" s="1639"/>
      <c r="EB179" s="1639"/>
      <c r="EC179" s="1639"/>
      <c r="ED179" s="1639"/>
      <c r="EE179" s="1639"/>
      <c r="EF179" s="1639"/>
      <c r="EG179" s="1639"/>
      <c r="EH179" s="1639"/>
      <c r="EI179" s="1639"/>
      <c r="EJ179" s="1639"/>
      <c r="EK179" s="1639"/>
      <c r="EL179" s="1639"/>
      <c r="EM179" s="1639"/>
      <c r="EN179" s="1639"/>
      <c r="EO179" s="1639"/>
      <c r="EP179" s="1639"/>
      <c r="EQ179" s="1639"/>
      <c r="ER179" s="1639"/>
      <c r="ES179" s="1639"/>
      <c r="ET179" s="1639"/>
      <c r="EU179" s="1639"/>
      <c r="EV179" s="1639"/>
      <c r="EW179" s="1639"/>
      <c r="EX179" s="1639"/>
      <c r="EY179" s="1639"/>
      <c r="EZ179" s="1639"/>
      <c r="FA179" s="1639"/>
      <c r="FB179" s="1639"/>
      <c r="FC179" s="1639"/>
      <c r="FD179" s="1639"/>
      <c r="FE179" s="1639"/>
      <c r="FF179" s="1639"/>
      <c r="FG179" s="1639"/>
      <c r="FH179" s="1639"/>
      <c r="FI179" s="1639"/>
      <c r="FJ179" s="1639"/>
      <c r="FK179" s="1639"/>
      <c r="FL179" s="1639"/>
      <c r="FM179" s="1639"/>
      <c r="FN179" s="1639"/>
      <c r="FO179" s="1639"/>
      <c r="FP179" s="1639"/>
      <c r="FQ179" s="1639"/>
      <c r="FR179" s="1639"/>
      <c r="FS179" s="1639"/>
      <c r="FT179" s="1639"/>
      <c r="FU179" s="1639"/>
      <c r="FV179" s="1639"/>
      <c r="FW179" s="1639"/>
      <c r="FX179" s="1639"/>
      <c r="FY179" s="1639"/>
      <c r="FZ179" s="1639"/>
      <c r="GA179" s="1639"/>
      <c r="GB179" s="1639"/>
      <c r="GC179" s="1639"/>
      <c r="GD179" s="1639"/>
      <c r="GE179" s="1639"/>
      <c r="GF179" s="1639"/>
      <c r="GG179" s="1639"/>
      <c r="GH179" s="1639"/>
      <c r="GI179" s="1639"/>
      <c r="GJ179" s="1639"/>
      <c r="GK179" s="1639"/>
      <c r="GL179" s="1639"/>
      <c r="GM179" s="1639"/>
      <c r="GN179" s="1639"/>
      <c r="GO179" s="1639"/>
      <c r="GP179" s="1639"/>
      <c r="GQ179" s="1639"/>
      <c r="GR179" s="1639"/>
      <c r="GS179" s="1639"/>
      <c r="GT179" s="1639"/>
      <c r="GU179" s="1639"/>
      <c r="GV179" s="1639"/>
      <c r="GW179" s="1639"/>
      <c r="GX179" s="1639"/>
      <c r="GY179" s="1639"/>
      <c r="GZ179" s="1639"/>
      <c r="HA179" s="1639"/>
      <c r="HB179" s="1639"/>
      <c r="HC179" s="1639"/>
      <c r="HD179" s="1639"/>
      <c r="HE179" s="1639"/>
      <c r="HF179" s="1639"/>
      <c r="HG179" s="1639"/>
      <c r="HH179" s="1639"/>
      <c r="HI179" s="1639"/>
      <c r="HJ179" s="1639"/>
      <c r="HK179" s="1639"/>
      <c r="HL179" s="1639"/>
      <c r="HM179" s="1639"/>
      <c r="HN179" s="1639"/>
      <c r="HO179" s="1639"/>
      <c r="HP179" s="1639"/>
      <c r="HQ179" s="1639"/>
      <c r="HR179" s="1639"/>
      <c r="HS179" s="1639"/>
      <c r="HT179" s="1639"/>
      <c r="HU179" s="1639"/>
      <c r="HV179" s="1639"/>
      <c r="HW179" s="1639"/>
      <c r="HX179" s="1639"/>
      <c r="HY179" s="1639"/>
      <c r="HZ179" s="1639"/>
      <c r="IA179" s="1639"/>
      <c r="IB179" s="1639"/>
      <c r="IC179" s="1639"/>
      <c r="ID179" s="1639"/>
      <c r="IE179" s="1639"/>
      <c r="IF179" s="1639"/>
      <c r="IG179" s="1639"/>
      <c r="IH179" s="1639"/>
      <c r="II179" s="1639"/>
      <c r="IJ179" s="1639"/>
      <c r="IK179" s="1639"/>
      <c r="IL179" s="1639"/>
      <c r="IM179" s="1639"/>
      <c r="IN179" s="1639"/>
      <c r="IO179" s="1639"/>
      <c r="IP179" s="1639"/>
      <c r="IQ179" s="1639"/>
      <c r="IR179" s="1639"/>
      <c r="IS179" s="1639"/>
      <c r="IT179" s="1639"/>
      <c r="IU179" s="1639"/>
      <c r="IV179" s="1639"/>
      <c r="IW179" s="1639"/>
      <c r="IX179" s="1639"/>
      <c r="IY179" s="1639"/>
      <c r="IZ179" s="1639"/>
      <c r="JA179" s="1639"/>
      <c r="JB179" s="1639"/>
      <c r="JC179" s="1639"/>
      <c r="JD179" s="1639"/>
      <c r="JE179" s="1639"/>
      <c r="JF179" s="1639"/>
      <c r="JG179" s="1639"/>
      <c r="JH179" s="1639"/>
      <c r="JI179" s="1639"/>
      <c r="JJ179" s="1639"/>
      <c r="JK179" s="1639"/>
      <c r="JL179" s="1639"/>
      <c r="JM179" s="1639"/>
      <c r="JN179" s="1639"/>
      <c r="JO179" s="1639"/>
      <c r="JP179" s="1639"/>
      <c r="JQ179" s="1639"/>
      <c r="JR179" s="1639"/>
      <c r="JS179" s="1639"/>
      <c r="JT179" s="1639"/>
      <c r="JU179" s="1639"/>
      <c r="JV179" s="1639"/>
      <c r="JW179" s="1639"/>
      <c r="JX179" s="1639"/>
      <c r="JY179" s="1639"/>
      <c r="JZ179" s="1639"/>
      <c r="KA179" s="1639"/>
      <c r="KB179" s="1639"/>
      <c r="KC179" s="1639"/>
      <c r="KD179" s="1639"/>
      <c r="KE179" s="1639"/>
      <c r="KF179" s="1639"/>
      <c r="KG179" s="1639"/>
      <c r="KH179" s="1639"/>
      <c r="KI179" s="1639"/>
      <c r="KJ179" s="1639"/>
      <c r="KK179" s="1639"/>
      <c r="KL179" s="1639"/>
      <c r="KM179" s="1639"/>
      <c r="KN179" s="1639"/>
      <c r="KO179" s="1639"/>
      <c r="KP179" s="1639"/>
      <c r="KQ179" s="1639"/>
      <c r="KR179" s="1639"/>
      <c r="KS179" s="1639"/>
      <c r="KT179" s="1639"/>
      <c r="KU179" s="1639"/>
      <c r="KV179" s="1639"/>
      <c r="KW179" s="1639"/>
      <c r="KX179" s="1639"/>
      <c r="KY179" s="1639"/>
      <c r="KZ179" s="1639"/>
      <c r="LA179" s="1639"/>
      <c r="LB179" s="1639"/>
      <c r="LC179" s="1639"/>
      <c r="LD179" s="1639"/>
      <c r="LE179" s="1639"/>
      <c r="LF179" s="1639"/>
      <c r="LG179" s="1639"/>
      <c r="LH179" s="1639"/>
      <c r="LI179" s="1639"/>
      <c r="LJ179" s="1639"/>
      <c r="LK179" s="1639"/>
      <c r="LL179" s="1639"/>
      <c r="LM179" s="1639"/>
      <c r="LN179" s="1639"/>
      <c r="LO179" s="1639"/>
      <c r="LP179" s="1639"/>
    </row>
    <row r="180" s="1481" customFormat="1" ht="47" customHeight="1" spans="1:328">
      <c r="A180" s="1499">
        <v>45842</v>
      </c>
      <c r="B180" s="1500" t="s">
        <v>753</v>
      </c>
      <c r="C180" s="1501" t="s">
        <v>115</v>
      </c>
      <c r="D180" s="1502">
        <v>4500172875</v>
      </c>
      <c r="E180" s="2253"/>
      <c r="F180" s="1502" t="s">
        <v>762</v>
      </c>
      <c r="G180" s="1505" t="s">
        <v>137</v>
      </c>
      <c r="H180" s="1505" t="s">
        <v>137</v>
      </c>
      <c r="I180" s="1532" t="s">
        <v>138</v>
      </c>
      <c r="J180" s="1522">
        <v>288</v>
      </c>
      <c r="K180" s="1534">
        <v>0</v>
      </c>
      <c r="L180" s="1534">
        <v>96</v>
      </c>
      <c r="M180" s="1534">
        <f t="shared" si="148"/>
        <v>3</v>
      </c>
      <c r="N180" s="1536">
        <v>45877</v>
      </c>
      <c r="O180" s="1536">
        <v>45870</v>
      </c>
      <c r="P180" s="1537"/>
      <c r="Q180" s="1562" t="s">
        <v>78</v>
      </c>
      <c r="R180" s="1563"/>
      <c r="S180" s="1563"/>
      <c r="T180" s="1563"/>
      <c r="U180" s="1563"/>
      <c r="V180" s="1532" t="s">
        <v>755</v>
      </c>
      <c r="W180" s="1532" t="s">
        <v>111</v>
      </c>
      <c r="X180" s="1565">
        <v>45852</v>
      </c>
      <c r="Y180" s="1589" t="s">
        <v>88</v>
      </c>
      <c r="Z180" s="1589" t="s">
        <v>756</v>
      </c>
      <c r="AA180" s="1589"/>
      <c r="AB180" s="1589"/>
      <c r="AC180" s="1580" t="s">
        <v>757</v>
      </c>
      <c r="AD180" s="1590" t="s">
        <v>122</v>
      </c>
      <c r="AE180" s="2277">
        <v>0.7734</v>
      </c>
      <c r="AF180" s="2278">
        <f t="shared" si="153"/>
        <v>222.7392</v>
      </c>
      <c r="AG180" s="1504"/>
      <c r="AH180" s="1609" t="s">
        <v>81</v>
      </c>
      <c r="AI180" s="1799">
        <f t="shared" si="119"/>
        <v>288</v>
      </c>
      <c r="AJ180" s="1609">
        <v>1</v>
      </c>
      <c r="AK180" s="1610">
        <f t="shared" si="154"/>
        <v>288</v>
      </c>
      <c r="AL180" s="1610"/>
      <c r="AM180" s="1610">
        <f t="shared" si="155"/>
        <v>12</v>
      </c>
      <c r="AN180" s="1610"/>
      <c r="AO180" s="1610"/>
      <c r="AP180" s="1610"/>
      <c r="AQ180" s="1610"/>
      <c r="AR180" s="1610" t="s">
        <v>63</v>
      </c>
      <c r="AS180" s="1610">
        <f t="shared" si="156"/>
        <v>288</v>
      </c>
      <c r="AT180" s="1610"/>
      <c r="AU180" s="1622"/>
      <c r="AV180" s="1622"/>
      <c r="AW180" s="1622"/>
      <c r="AX180" s="1622"/>
      <c r="AY180" s="1622"/>
      <c r="AZ180" s="1622">
        <f>J180</f>
        <v>288</v>
      </c>
      <c r="BA180" s="1622"/>
      <c r="BB180" s="1622"/>
      <c r="BC180" s="1622"/>
      <c r="BD180" s="1622">
        <f t="shared" si="151"/>
        <v>276</v>
      </c>
      <c r="BE180" s="1622">
        <f t="shared" si="152"/>
        <v>12</v>
      </c>
      <c r="BF180" s="1534"/>
      <c r="BG180" s="1638"/>
      <c r="BH180" s="1639"/>
      <c r="BI180" s="1639"/>
      <c r="BJ180" s="1639"/>
      <c r="BK180" s="1639"/>
      <c r="BL180" s="1639"/>
      <c r="BM180" s="1639"/>
      <c r="BN180" s="1639"/>
      <c r="BO180" s="1639"/>
      <c r="BP180" s="1639"/>
      <c r="BQ180" s="1639"/>
      <c r="BR180" s="1639"/>
      <c r="BS180" s="1639"/>
      <c r="BT180" s="1639"/>
      <c r="BU180" s="1639"/>
      <c r="BV180" s="1639"/>
      <c r="BW180" s="1639"/>
      <c r="BX180" s="1639"/>
      <c r="BY180" s="1639"/>
      <c r="BZ180" s="1639"/>
      <c r="CA180" s="1639"/>
      <c r="CB180" s="1639"/>
      <c r="CC180" s="1639"/>
      <c r="CD180" s="1639"/>
      <c r="CE180" s="1639"/>
      <c r="CF180" s="1639"/>
      <c r="CG180" s="1639"/>
      <c r="CH180" s="1639"/>
      <c r="CI180" s="1639"/>
      <c r="CJ180" s="1639"/>
      <c r="CK180" s="1639"/>
      <c r="CL180" s="1639"/>
      <c r="CM180" s="1639"/>
      <c r="CN180" s="1639"/>
      <c r="CO180" s="1639"/>
      <c r="CP180" s="1639"/>
      <c r="CQ180" s="1639"/>
      <c r="CR180" s="1639"/>
      <c r="CS180" s="1639"/>
      <c r="CT180" s="1639"/>
      <c r="CU180" s="1639"/>
      <c r="CV180" s="1639"/>
      <c r="CW180" s="1639"/>
      <c r="CX180" s="1639"/>
      <c r="CY180" s="1639"/>
      <c r="CZ180" s="1639"/>
      <c r="DA180" s="1639"/>
      <c r="DB180" s="1639"/>
      <c r="DC180" s="1639"/>
      <c r="DD180" s="1639"/>
      <c r="DE180" s="1639"/>
      <c r="DF180" s="1639"/>
      <c r="DG180" s="1639"/>
      <c r="DH180" s="1639"/>
      <c r="DI180" s="1639"/>
      <c r="DJ180" s="1639"/>
      <c r="DK180" s="1639"/>
      <c r="DL180" s="1639"/>
      <c r="DM180" s="1639"/>
      <c r="DN180" s="1639"/>
      <c r="DO180" s="1639"/>
      <c r="DP180" s="1639"/>
      <c r="DQ180" s="1639"/>
      <c r="DR180" s="1639"/>
      <c r="DS180" s="1639"/>
      <c r="DT180" s="1639"/>
      <c r="DU180" s="1639"/>
      <c r="DV180" s="1639"/>
      <c r="DW180" s="1639"/>
      <c r="DX180" s="1639"/>
      <c r="DY180" s="1639"/>
      <c r="DZ180" s="1639"/>
      <c r="EA180" s="1639"/>
      <c r="EB180" s="1639"/>
      <c r="EC180" s="1639"/>
      <c r="ED180" s="1639"/>
      <c r="EE180" s="1639"/>
      <c r="EF180" s="1639"/>
      <c r="EG180" s="1639"/>
      <c r="EH180" s="1639"/>
      <c r="EI180" s="1639"/>
      <c r="EJ180" s="1639"/>
      <c r="EK180" s="1639"/>
      <c r="EL180" s="1639"/>
      <c r="EM180" s="1639"/>
      <c r="EN180" s="1639"/>
      <c r="EO180" s="1639"/>
      <c r="EP180" s="1639"/>
      <c r="EQ180" s="1639"/>
      <c r="ER180" s="1639"/>
      <c r="ES180" s="1639"/>
      <c r="ET180" s="1639"/>
      <c r="EU180" s="1639"/>
      <c r="EV180" s="1639"/>
      <c r="EW180" s="1639"/>
      <c r="EX180" s="1639"/>
      <c r="EY180" s="1639"/>
      <c r="EZ180" s="1639"/>
      <c r="FA180" s="1639"/>
      <c r="FB180" s="1639"/>
      <c r="FC180" s="1639"/>
      <c r="FD180" s="1639"/>
      <c r="FE180" s="1639"/>
      <c r="FF180" s="1639"/>
      <c r="FG180" s="1639"/>
      <c r="FH180" s="1639"/>
      <c r="FI180" s="1639"/>
      <c r="FJ180" s="1639"/>
      <c r="FK180" s="1639"/>
      <c r="FL180" s="1639"/>
      <c r="FM180" s="1639"/>
      <c r="FN180" s="1639"/>
      <c r="FO180" s="1639"/>
      <c r="FP180" s="1639"/>
      <c r="FQ180" s="1639"/>
      <c r="FR180" s="1639"/>
      <c r="FS180" s="1639"/>
      <c r="FT180" s="1639"/>
      <c r="FU180" s="1639"/>
      <c r="FV180" s="1639"/>
      <c r="FW180" s="1639"/>
      <c r="FX180" s="1639"/>
      <c r="FY180" s="1639"/>
      <c r="FZ180" s="1639"/>
      <c r="GA180" s="1639"/>
      <c r="GB180" s="1639"/>
      <c r="GC180" s="1639"/>
      <c r="GD180" s="1639"/>
      <c r="GE180" s="1639"/>
      <c r="GF180" s="1639"/>
      <c r="GG180" s="1639"/>
      <c r="GH180" s="1639"/>
      <c r="GI180" s="1639"/>
      <c r="GJ180" s="1639"/>
      <c r="GK180" s="1639"/>
      <c r="GL180" s="1639"/>
      <c r="GM180" s="1639"/>
      <c r="GN180" s="1639"/>
      <c r="GO180" s="1639"/>
      <c r="GP180" s="1639"/>
      <c r="GQ180" s="1639"/>
      <c r="GR180" s="1639"/>
      <c r="GS180" s="1639"/>
      <c r="GT180" s="1639"/>
      <c r="GU180" s="1639"/>
      <c r="GV180" s="1639"/>
      <c r="GW180" s="1639"/>
      <c r="GX180" s="1639"/>
      <c r="GY180" s="1639"/>
      <c r="GZ180" s="1639"/>
      <c r="HA180" s="1639"/>
      <c r="HB180" s="1639"/>
      <c r="HC180" s="1639"/>
      <c r="HD180" s="1639"/>
      <c r="HE180" s="1639"/>
      <c r="HF180" s="1639"/>
      <c r="HG180" s="1639"/>
      <c r="HH180" s="1639"/>
      <c r="HI180" s="1639"/>
      <c r="HJ180" s="1639"/>
      <c r="HK180" s="1639"/>
      <c r="HL180" s="1639"/>
      <c r="HM180" s="1639"/>
      <c r="HN180" s="1639"/>
      <c r="HO180" s="1639"/>
      <c r="HP180" s="1639"/>
      <c r="HQ180" s="1639"/>
      <c r="HR180" s="1639"/>
      <c r="HS180" s="1639"/>
      <c r="HT180" s="1639"/>
      <c r="HU180" s="1639"/>
      <c r="HV180" s="1639"/>
      <c r="HW180" s="1639"/>
      <c r="HX180" s="1639"/>
      <c r="HY180" s="1639"/>
      <c r="HZ180" s="1639"/>
      <c r="IA180" s="1639"/>
      <c r="IB180" s="1639"/>
      <c r="IC180" s="1639"/>
      <c r="ID180" s="1639"/>
      <c r="IE180" s="1639"/>
      <c r="IF180" s="1639"/>
      <c r="IG180" s="1639"/>
      <c r="IH180" s="1639"/>
      <c r="II180" s="1639"/>
      <c r="IJ180" s="1639"/>
      <c r="IK180" s="1639"/>
      <c r="IL180" s="1639"/>
      <c r="IM180" s="1639"/>
      <c r="IN180" s="1639"/>
      <c r="IO180" s="1639"/>
      <c r="IP180" s="1639"/>
      <c r="IQ180" s="1639"/>
      <c r="IR180" s="1639"/>
      <c r="IS180" s="1639"/>
      <c r="IT180" s="1639"/>
      <c r="IU180" s="1639"/>
      <c r="IV180" s="1639"/>
      <c r="IW180" s="1639"/>
      <c r="IX180" s="1639"/>
      <c r="IY180" s="1639"/>
      <c r="IZ180" s="1639"/>
      <c r="JA180" s="1639"/>
      <c r="JB180" s="1639"/>
      <c r="JC180" s="1639"/>
      <c r="JD180" s="1639"/>
      <c r="JE180" s="1639"/>
      <c r="JF180" s="1639"/>
      <c r="JG180" s="1639"/>
      <c r="JH180" s="1639"/>
      <c r="JI180" s="1639"/>
      <c r="JJ180" s="1639"/>
      <c r="JK180" s="1639"/>
      <c r="JL180" s="1639"/>
      <c r="JM180" s="1639"/>
      <c r="JN180" s="1639"/>
      <c r="JO180" s="1639"/>
      <c r="JP180" s="1639"/>
      <c r="JQ180" s="1639"/>
      <c r="JR180" s="1639"/>
      <c r="JS180" s="1639"/>
      <c r="JT180" s="1639"/>
      <c r="JU180" s="1639"/>
      <c r="JV180" s="1639"/>
      <c r="JW180" s="1639"/>
      <c r="JX180" s="1639"/>
      <c r="JY180" s="1639"/>
      <c r="JZ180" s="1639"/>
      <c r="KA180" s="1639"/>
      <c r="KB180" s="1639"/>
      <c r="KC180" s="1639"/>
      <c r="KD180" s="1639"/>
      <c r="KE180" s="1639"/>
      <c r="KF180" s="1639"/>
      <c r="KG180" s="1639"/>
      <c r="KH180" s="1639"/>
      <c r="KI180" s="1639"/>
      <c r="KJ180" s="1639"/>
      <c r="KK180" s="1639"/>
      <c r="KL180" s="1639"/>
      <c r="KM180" s="1639"/>
      <c r="KN180" s="1639"/>
      <c r="KO180" s="1639"/>
      <c r="KP180" s="1639"/>
      <c r="KQ180" s="1639"/>
      <c r="KR180" s="1639"/>
      <c r="KS180" s="1639"/>
      <c r="KT180" s="1639"/>
      <c r="KU180" s="1639"/>
      <c r="KV180" s="1639"/>
      <c r="KW180" s="1639"/>
      <c r="KX180" s="1639"/>
      <c r="KY180" s="1639"/>
      <c r="KZ180" s="1639"/>
      <c r="LA180" s="1639"/>
      <c r="LB180" s="1639"/>
      <c r="LC180" s="1639"/>
      <c r="LD180" s="1639"/>
      <c r="LE180" s="1639"/>
      <c r="LF180" s="1639"/>
      <c r="LG180" s="1639"/>
      <c r="LH180" s="1639"/>
      <c r="LI180" s="1639"/>
      <c r="LJ180" s="1639"/>
      <c r="LK180" s="1639"/>
      <c r="LL180" s="1639"/>
      <c r="LM180" s="1639"/>
      <c r="LN180" s="1639"/>
      <c r="LO180" s="1639"/>
      <c r="LP180" s="1639"/>
    </row>
    <row r="181" s="1481" customFormat="1" ht="47" customHeight="1" spans="1:328">
      <c r="A181" s="1499">
        <v>45842</v>
      </c>
      <c r="B181" s="1500" t="s">
        <v>753</v>
      </c>
      <c r="C181" s="1501" t="s">
        <v>115</v>
      </c>
      <c r="D181" s="1502">
        <v>4500172875</v>
      </c>
      <c r="E181" s="2253"/>
      <c r="F181" s="1502" t="s">
        <v>763</v>
      </c>
      <c r="G181" s="1505" t="s">
        <v>476</v>
      </c>
      <c r="H181" s="1505" t="s">
        <v>476</v>
      </c>
      <c r="I181" s="1532" t="s">
        <v>141</v>
      </c>
      <c r="J181" s="1522">
        <v>384</v>
      </c>
      <c r="K181" s="1534">
        <v>0</v>
      </c>
      <c r="L181" s="1534">
        <v>96</v>
      </c>
      <c r="M181" s="1534">
        <f t="shared" si="148"/>
        <v>4</v>
      </c>
      <c r="N181" s="1536">
        <v>45877</v>
      </c>
      <c r="O181" s="1536">
        <v>45870</v>
      </c>
      <c r="P181" s="1537"/>
      <c r="Q181" s="1562" t="s">
        <v>78</v>
      </c>
      <c r="R181" s="1563"/>
      <c r="S181" s="1563"/>
      <c r="T181" s="1563"/>
      <c r="U181" s="1563"/>
      <c r="V181" s="1532" t="s">
        <v>755</v>
      </c>
      <c r="W181" s="1532" t="s">
        <v>111</v>
      </c>
      <c r="X181" s="1565">
        <v>45852</v>
      </c>
      <c r="Y181" s="1589" t="s">
        <v>88</v>
      </c>
      <c r="Z181" s="1589" t="s">
        <v>756</v>
      </c>
      <c r="AA181" s="1589"/>
      <c r="AB181" s="1589"/>
      <c r="AC181" s="1580" t="s">
        <v>757</v>
      </c>
      <c r="AD181" s="1590" t="s">
        <v>122</v>
      </c>
      <c r="AE181" s="2277">
        <v>0.8941</v>
      </c>
      <c r="AF181" s="2278">
        <f t="shared" si="153"/>
        <v>343.3344</v>
      </c>
      <c r="AG181" s="1504"/>
      <c r="AH181" s="1609" t="s">
        <v>81</v>
      </c>
      <c r="AI181" s="1799">
        <f t="shared" si="119"/>
        <v>384</v>
      </c>
      <c r="AJ181" s="1609">
        <v>1</v>
      </c>
      <c r="AK181" s="1610">
        <f t="shared" si="154"/>
        <v>384</v>
      </c>
      <c r="AL181" s="1610"/>
      <c r="AM181" s="1610">
        <f t="shared" si="155"/>
        <v>16</v>
      </c>
      <c r="AN181" s="1610"/>
      <c r="AO181" s="1610"/>
      <c r="AP181" s="1610"/>
      <c r="AQ181" s="1610"/>
      <c r="AR181" s="1610" t="s">
        <v>63</v>
      </c>
      <c r="AS181" s="1610">
        <f t="shared" si="156"/>
        <v>384</v>
      </c>
      <c r="AT181" s="1610"/>
      <c r="AU181" s="1622"/>
      <c r="AV181" s="1622"/>
      <c r="AW181" s="1622"/>
      <c r="AX181" s="1622"/>
      <c r="AY181" s="1622"/>
      <c r="AZ181" s="1622"/>
      <c r="BA181" s="1622">
        <f>J181</f>
        <v>384</v>
      </c>
      <c r="BB181" s="1622"/>
      <c r="BC181" s="1622"/>
      <c r="BD181" s="1622">
        <f t="shared" si="151"/>
        <v>368</v>
      </c>
      <c r="BE181" s="1622">
        <f t="shared" si="152"/>
        <v>16</v>
      </c>
      <c r="BF181" s="1534"/>
      <c r="BG181" s="1638"/>
      <c r="BH181" s="1639"/>
      <c r="BI181" s="1639"/>
      <c r="BJ181" s="1639"/>
      <c r="BK181" s="1639"/>
      <c r="BL181" s="1639"/>
      <c r="BM181" s="1639"/>
      <c r="BN181" s="1639"/>
      <c r="BO181" s="1639"/>
      <c r="BP181" s="1639"/>
      <c r="BQ181" s="1639"/>
      <c r="BR181" s="1639"/>
      <c r="BS181" s="1639"/>
      <c r="BT181" s="1639"/>
      <c r="BU181" s="1639"/>
      <c r="BV181" s="1639"/>
      <c r="BW181" s="1639"/>
      <c r="BX181" s="1639"/>
      <c r="BY181" s="1639"/>
      <c r="BZ181" s="1639"/>
      <c r="CA181" s="1639"/>
      <c r="CB181" s="1639"/>
      <c r="CC181" s="1639"/>
      <c r="CD181" s="1639"/>
      <c r="CE181" s="1639"/>
      <c r="CF181" s="1639"/>
      <c r="CG181" s="1639"/>
      <c r="CH181" s="1639"/>
      <c r="CI181" s="1639"/>
      <c r="CJ181" s="1639"/>
      <c r="CK181" s="1639"/>
      <c r="CL181" s="1639"/>
      <c r="CM181" s="1639"/>
      <c r="CN181" s="1639"/>
      <c r="CO181" s="1639"/>
      <c r="CP181" s="1639"/>
      <c r="CQ181" s="1639"/>
      <c r="CR181" s="1639"/>
      <c r="CS181" s="1639"/>
      <c r="CT181" s="1639"/>
      <c r="CU181" s="1639"/>
      <c r="CV181" s="1639"/>
      <c r="CW181" s="1639"/>
      <c r="CX181" s="1639"/>
      <c r="CY181" s="1639"/>
      <c r="CZ181" s="1639"/>
      <c r="DA181" s="1639"/>
      <c r="DB181" s="1639"/>
      <c r="DC181" s="1639"/>
      <c r="DD181" s="1639"/>
      <c r="DE181" s="1639"/>
      <c r="DF181" s="1639"/>
      <c r="DG181" s="1639"/>
      <c r="DH181" s="1639"/>
      <c r="DI181" s="1639"/>
      <c r="DJ181" s="1639"/>
      <c r="DK181" s="1639"/>
      <c r="DL181" s="1639"/>
      <c r="DM181" s="1639"/>
      <c r="DN181" s="1639"/>
      <c r="DO181" s="1639"/>
      <c r="DP181" s="1639"/>
      <c r="DQ181" s="1639"/>
      <c r="DR181" s="1639"/>
      <c r="DS181" s="1639"/>
      <c r="DT181" s="1639"/>
      <c r="DU181" s="1639"/>
      <c r="DV181" s="1639"/>
      <c r="DW181" s="1639"/>
      <c r="DX181" s="1639"/>
      <c r="DY181" s="1639"/>
      <c r="DZ181" s="1639"/>
      <c r="EA181" s="1639"/>
      <c r="EB181" s="1639"/>
      <c r="EC181" s="1639"/>
      <c r="ED181" s="1639"/>
      <c r="EE181" s="1639"/>
      <c r="EF181" s="1639"/>
      <c r="EG181" s="1639"/>
      <c r="EH181" s="1639"/>
      <c r="EI181" s="1639"/>
      <c r="EJ181" s="1639"/>
      <c r="EK181" s="1639"/>
      <c r="EL181" s="1639"/>
      <c r="EM181" s="1639"/>
      <c r="EN181" s="1639"/>
      <c r="EO181" s="1639"/>
      <c r="EP181" s="1639"/>
      <c r="EQ181" s="1639"/>
      <c r="ER181" s="1639"/>
      <c r="ES181" s="1639"/>
      <c r="ET181" s="1639"/>
      <c r="EU181" s="1639"/>
      <c r="EV181" s="1639"/>
      <c r="EW181" s="1639"/>
      <c r="EX181" s="1639"/>
      <c r="EY181" s="1639"/>
      <c r="EZ181" s="1639"/>
      <c r="FA181" s="1639"/>
      <c r="FB181" s="1639"/>
      <c r="FC181" s="1639"/>
      <c r="FD181" s="1639"/>
      <c r="FE181" s="1639"/>
      <c r="FF181" s="1639"/>
      <c r="FG181" s="1639"/>
      <c r="FH181" s="1639"/>
      <c r="FI181" s="1639"/>
      <c r="FJ181" s="1639"/>
      <c r="FK181" s="1639"/>
      <c r="FL181" s="1639"/>
      <c r="FM181" s="1639"/>
      <c r="FN181" s="1639"/>
      <c r="FO181" s="1639"/>
      <c r="FP181" s="1639"/>
      <c r="FQ181" s="1639"/>
      <c r="FR181" s="1639"/>
      <c r="FS181" s="1639"/>
      <c r="FT181" s="1639"/>
      <c r="FU181" s="1639"/>
      <c r="FV181" s="1639"/>
      <c r="FW181" s="1639"/>
      <c r="FX181" s="1639"/>
      <c r="FY181" s="1639"/>
      <c r="FZ181" s="1639"/>
      <c r="GA181" s="1639"/>
      <c r="GB181" s="1639"/>
      <c r="GC181" s="1639"/>
      <c r="GD181" s="1639"/>
      <c r="GE181" s="1639"/>
      <c r="GF181" s="1639"/>
      <c r="GG181" s="1639"/>
      <c r="GH181" s="1639"/>
      <c r="GI181" s="1639"/>
      <c r="GJ181" s="1639"/>
      <c r="GK181" s="1639"/>
      <c r="GL181" s="1639"/>
      <c r="GM181" s="1639"/>
      <c r="GN181" s="1639"/>
      <c r="GO181" s="1639"/>
      <c r="GP181" s="1639"/>
      <c r="GQ181" s="1639"/>
      <c r="GR181" s="1639"/>
      <c r="GS181" s="1639"/>
      <c r="GT181" s="1639"/>
      <c r="GU181" s="1639"/>
      <c r="GV181" s="1639"/>
      <c r="GW181" s="1639"/>
      <c r="GX181" s="1639"/>
      <c r="GY181" s="1639"/>
      <c r="GZ181" s="1639"/>
      <c r="HA181" s="1639"/>
      <c r="HB181" s="1639"/>
      <c r="HC181" s="1639"/>
      <c r="HD181" s="1639"/>
      <c r="HE181" s="1639"/>
      <c r="HF181" s="1639"/>
      <c r="HG181" s="1639"/>
      <c r="HH181" s="1639"/>
      <c r="HI181" s="1639"/>
      <c r="HJ181" s="1639"/>
      <c r="HK181" s="1639"/>
      <c r="HL181" s="1639"/>
      <c r="HM181" s="1639"/>
      <c r="HN181" s="1639"/>
      <c r="HO181" s="1639"/>
      <c r="HP181" s="1639"/>
      <c r="HQ181" s="1639"/>
      <c r="HR181" s="1639"/>
      <c r="HS181" s="1639"/>
      <c r="HT181" s="1639"/>
      <c r="HU181" s="1639"/>
      <c r="HV181" s="1639"/>
      <c r="HW181" s="1639"/>
      <c r="HX181" s="1639"/>
      <c r="HY181" s="1639"/>
      <c r="HZ181" s="1639"/>
      <c r="IA181" s="1639"/>
      <c r="IB181" s="1639"/>
      <c r="IC181" s="1639"/>
      <c r="ID181" s="1639"/>
      <c r="IE181" s="1639"/>
      <c r="IF181" s="1639"/>
      <c r="IG181" s="1639"/>
      <c r="IH181" s="1639"/>
      <c r="II181" s="1639"/>
      <c r="IJ181" s="1639"/>
      <c r="IK181" s="1639"/>
      <c r="IL181" s="1639"/>
      <c r="IM181" s="1639"/>
      <c r="IN181" s="1639"/>
      <c r="IO181" s="1639"/>
      <c r="IP181" s="1639"/>
      <c r="IQ181" s="1639"/>
      <c r="IR181" s="1639"/>
      <c r="IS181" s="1639"/>
      <c r="IT181" s="1639"/>
      <c r="IU181" s="1639"/>
      <c r="IV181" s="1639"/>
      <c r="IW181" s="1639"/>
      <c r="IX181" s="1639"/>
      <c r="IY181" s="1639"/>
      <c r="IZ181" s="1639"/>
      <c r="JA181" s="1639"/>
      <c r="JB181" s="1639"/>
      <c r="JC181" s="1639"/>
      <c r="JD181" s="1639"/>
      <c r="JE181" s="1639"/>
      <c r="JF181" s="1639"/>
      <c r="JG181" s="1639"/>
      <c r="JH181" s="1639"/>
      <c r="JI181" s="1639"/>
      <c r="JJ181" s="1639"/>
      <c r="JK181" s="1639"/>
      <c r="JL181" s="1639"/>
      <c r="JM181" s="1639"/>
      <c r="JN181" s="1639"/>
      <c r="JO181" s="1639"/>
      <c r="JP181" s="1639"/>
      <c r="JQ181" s="1639"/>
      <c r="JR181" s="1639"/>
      <c r="JS181" s="1639"/>
      <c r="JT181" s="1639"/>
      <c r="JU181" s="1639"/>
      <c r="JV181" s="1639"/>
      <c r="JW181" s="1639"/>
      <c r="JX181" s="1639"/>
      <c r="JY181" s="1639"/>
      <c r="JZ181" s="1639"/>
      <c r="KA181" s="1639"/>
      <c r="KB181" s="1639"/>
      <c r="KC181" s="1639"/>
      <c r="KD181" s="1639"/>
      <c r="KE181" s="1639"/>
      <c r="KF181" s="1639"/>
      <c r="KG181" s="1639"/>
      <c r="KH181" s="1639"/>
      <c r="KI181" s="1639"/>
      <c r="KJ181" s="1639"/>
      <c r="KK181" s="1639"/>
      <c r="KL181" s="1639"/>
      <c r="KM181" s="1639"/>
      <c r="KN181" s="1639"/>
      <c r="KO181" s="1639"/>
      <c r="KP181" s="1639"/>
      <c r="KQ181" s="1639"/>
      <c r="KR181" s="1639"/>
      <c r="KS181" s="1639"/>
      <c r="KT181" s="1639"/>
      <c r="KU181" s="1639"/>
      <c r="KV181" s="1639"/>
      <c r="KW181" s="1639"/>
      <c r="KX181" s="1639"/>
      <c r="KY181" s="1639"/>
      <c r="KZ181" s="1639"/>
      <c r="LA181" s="1639"/>
      <c r="LB181" s="1639"/>
      <c r="LC181" s="1639"/>
      <c r="LD181" s="1639"/>
      <c r="LE181" s="1639"/>
      <c r="LF181" s="1639"/>
      <c r="LG181" s="1639"/>
      <c r="LH181" s="1639"/>
      <c r="LI181" s="1639"/>
      <c r="LJ181" s="1639"/>
      <c r="LK181" s="1639"/>
      <c r="LL181" s="1639"/>
      <c r="LM181" s="1639"/>
      <c r="LN181" s="1639"/>
      <c r="LO181" s="1639"/>
      <c r="LP181" s="1639"/>
    </row>
    <row r="182" s="1481" customFormat="1" ht="47" customHeight="1" spans="1:328">
      <c r="A182" s="1499">
        <v>45842</v>
      </c>
      <c r="B182" s="1500" t="s">
        <v>753</v>
      </c>
      <c r="C182" s="1501" t="s">
        <v>115</v>
      </c>
      <c r="D182" s="1502">
        <v>4500172875</v>
      </c>
      <c r="E182" s="2253"/>
      <c r="F182" s="1502" t="s">
        <v>764</v>
      </c>
      <c r="G182" s="1505" t="s">
        <v>143</v>
      </c>
      <c r="H182" s="1505" t="s">
        <v>143</v>
      </c>
      <c r="I182" s="1532" t="s">
        <v>478</v>
      </c>
      <c r="J182" s="1522">
        <v>288</v>
      </c>
      <c r="K182" s="1534">
        <v>0</v>
      </c>
      <c r="L182" s="1534">
        <v>96</v>
      </c>
      <c r="M182" s="1534">
        <f t="shared" si="148"/>
        <v>3</v>
      </c>
      <c r="N182" s="1536">
        <v>45877</v>
      </c>
      <c r="O182" s="1536">
        <v>45870</v>
      </c>
      <c r="P182" s="1537"/>
      <c r="Q182" s="1562" t="s">
        <v>78</v>
      </c>
      <c r="R182" s="1563"/>
      <c r="S182" s="1563"/>
      <c r="T182" s="1563"/>
      <c r="U182" s="1563"/>
      <c r="V182" s="1532" t="s">
        <v>755</v>
      </c>
      <c r="W182" s="1532" t="s">
        <v>111</v>
      </c>
      <c r="X182" s="1565">
        <v>45852</v>
      </c>
      <c r="Y182" s="1589" t="s">
        <v>88</v>
      </c>
      <c r="Z182" s="1589" t="s">
        <v>756</v>
      </c>
      <c r="AA182" s="1589"/>
      <c r="AB182" s="1589"/>
      <c r="AC182" s="1580" t="s">
        <v>757</v>
      </c>
      <c r="AD182" s="1590" t="s">
        <v>122</v>
      </c>
      <c r="AE182" s="2277">
        <v>0.8968</v>
      </c>
      <c r="AF182" s="2278">
        <f t="shared" si="153"/>
        <v>258.2784</v>
      </c>
      <c r="AG182" s="1504"/>
      <c r="AH182" s="1609" t="s">
        <v>81</v>
      </c>
      <c r="AI182" s="1799">
        <f t="shared" si="119"/>
        <v>288</v>
      </c>
      <c r="AJ182" s="1609">
        <v>1</v>
      </c>
      <c r="AK182" s="1610">
        <f t="shared" si="154"/>
        <v>288</v>
      </c>
      <c r="AL182" s="1610"/>
      <c r="AM182" s="1610">
        <f t="shared" si="155"/>
        <v>12</v>
      </c>
      <c r="AN182" s="1610"/>
      <c r="AO182" s="1610"/>
      <c r="AP182" s="1610"/>
      <c r="AQ182" s="1610"/>
      <c r="AR182" s="1610" t="s">
        <v>63</v>
      </c>
      <c r="AS182" s="1610">
        <f t="shared" si="156"/>
        <v>288</v>
      </c>
      <c r="AT182" s="1610"/>
      <c r="AU182" s="1622"/>
      <c r="AV182" s="1622"/>
      <c r="AW182" s="1622"/>
      <c r="AX182" s="1622"/>
      <c r="AY182" s="1622"/>
      <c r="AZ182" s="1622"/>
      <c r="BA182" s="1622"/>
      <c r="BB182" s="1622">
        <f>J182</f>
        <v>288</v>
      </c>
      <c r="BC182" s="1622"/>
      <c r="BD182" s="1622">
        <f t="shared" si="151"/>
        <v>276</v>
      </c>
      <c r="BE182" s="1622">
        <f t="shared" si="152"/>
        <v>12</v>
      </c>
      <c r="BF182" s="1534"/>
      <c r="BG182" s="1638"/>
      <c r="BH182" s="1639"/>
      <c r="BI182" s="1639"/>
      <c r="BJ182" s="1639"/>
      <c r="BK182" s="1639"/>
      <c r="BL182" s="1639"/>
      <c r="BM182" s="1639"/>
      <c r="BN182" s="1639"/>
      <c r="BO182" s="1639"/>
      <c r="BP182" s="1639"/>
      <c r="BQ182" s="1639"/>
      <c r="BR182" s="1639"/>
      <c r="BS182" s="1639"/>
      <c r="BT182" s="1639"/>
      <c r="BU182" s="1639"/>
      <c r="BV182" s="1639"/>
      <c r="BW182" s="1639"/>
      <c r="BX182" s="1639"/>
      <c r="BY182" s="1639"/>
      <c r="BZ182" s="1639"/>
      <c r="CA182" s="1639"/>
      <c r="CB182" s="1639"/>
      <c r="CC182" s="1639"/>
      <c r="CD182" s="1639"/>
      <c r="CE182" s="1639"/>
      <c r="CF182" s="1639"/>
      <c r="CG182" s="1639"/>
      <c r="CH182" s="1639"/>
      <c r="CI182" s="1639"/>
      <c r="CJ182" s="1639"/>
      <c r="CK182" s="1639"/>
      <c r="CL182" s="1639"/>
      <c r="CM182" s="1639"/>
      <c r="CN182" s="1639"/>
      <c r="CO182" s="1639"/>
      <c r="CP182" s="1639"/>
      <c r="CQ182" s="1639"/>
      <c r="CR182" s="1639"/>
      <c r="CS182" s="1639"/>
      <c r="CT182" s="1639"/>
      <c r="CU182" s="1639"/>
      <c r="CV182" s="1639"/>
      <c r="CW182" s="1639"/>
      <c r="CX182" s="1639"/>
      <c r="CY182" s="1639"/>
      <c r="CZ182" s="1639"/>
      <c r="DA182" s="1639"/>
      <c r="DB182" s="1639"/>
      <c r="DC182" s="1639"/>
      <c r="DD182" s="1639"/>
      <c r="DE182" s="1639"/>
      <c r="DF182" s="1639"/>
      <c r="DG182" s="1639"/>
      <c r="DH182" s="1639"/>
      <c r="DI182" s="1639"/>
      <c r="DJ182" s="1639"/>
      <c r="DK182" s="1639"/>
      <c r="DL182" s="1639"/>
      <c r="DM182" s="1639"/>
      <c r="DN182" s="1639"/>
      <c r="DO182" s="1639"/>
      <c r="DP182" s="1639"/>
      <c r="DQ182" s="1639"/>
      <c r="DR182" s="1639"/>
      <c r="DS182" s="1639"/>
      <c r="DT182" s="1639"/>
      <c r="DU182" s="1639"/>
      <c r="DV182" s="1639"/>
      <c r="DW182" s="1639"/>
      <c r="DX182" s="1639"/>
      <c r="DY182" s="1639"/>
      <c r="DZ182" s="1639"/>
      <c r="EA182" s="1639"/>
      <c r="EB182" s="1639"/>
      <c r="EC182" s="1639"/>
      <c r="ED182" s="1639"/>
      <c r="EE182" s="1639"/>
      <c r="EF182" s="1639"/>
      <c r="EG182" s="1639"/>
      <c r="EH182" s="1639"/>
      <c r="EI182" s="1639"/>
      <c r="EJ182" s="1639"/>
      <c r="EK182" s="1639"/>
      <c r="EL182" s="1639"/>
      <c r="EM182" s="1639"/>
      <c r="EN182" s="1639"/>
      <c r="EO182" s="1639"/>
      <c r="EP182" s="1639"/>
      <c r="EQ182" s="1639"/>
      <c r="ER182" s="1639"/>
      <c r="ES182" s="1639"/>
      <c r="ET182" s="1639"/>
      <c r="EU182" s="1639"/>
      <c r="EV182" s="1639"/>
      <c r="EW182" s="1639"/>
      <c r="EX182" s="1639"/>
      <c r="EY182" s="1639"/>
      <c r="EZ182" s="1639"/>
      <c r="FA182" s="1639"/>
      <c r="FB182" s="1639"/>
      <c r="FC182" s="1639"/>
      <c r="FD182" s="1639"/>
      <c r="FE182" s="1639"/>
      <c r="FF182" s="1639"/>
      <c r="FG182" s="1639"/>
      <c r="FH182" s="1639"/>
      <c r="FI182" s="1639"/>
      <c r="FJ182" s="1639"/>
      <c r="FK182" s="1639"/>
      <c r="FL182" s="1639"/>
      <c r="FM182" s="1639"/>
      <c r="FN182" s="1639"/>
      <c r="FO182" s="1639"/>
      <c r="FP182" s="1639"/>
      <c r="FQ182" s="1639"/>
      <c r="FR182" s="1639"/>
      <c r="FS182" s="1639"/>
      <c r="FT182" s="1639"/>
      <c r="FU182" s="1639"/>
      <c r="FV182" s="1639"/>
      <c r="FW182" s="1639"/>
      <c r="FX182" s="1639"/>
      <c r="FY182" s="1639"/>
      <c r="FZ182" s="1639"/>
      <c r="GA182" s="1639"/>
      <c r="GB182" s="1639"/>
      <c r="GC182" s="1639"/>
      <c r="GD182" s="1639"/>
      <c r="GE182" s="1639"/>
      <c r="GF182" s="1639"/>
      <c r="GG182" s="1639"/>
      <c r="GH182" s="1639"/>
      <c r="GI182" s="1639"/>
      <c r="GJ182" s="1639"/>
      <c r="GK182" s="1639"/>
      <c r="GL182" s="1639"/>
      <c r="GM182" s="1639"/>
      <c r="GN182" s="1639"/>
      <c r="GO182" s="1639"/>
      <c r="GP182" s="1639"/>
      <c r="GQ182" s="1639"/>
      <c r="GR182" s="1639"/>
      <c r="GS182" s="1639"/>
      <c r="GT182" s="1639"/>
      <c r="GU182" s="1639"/>
      <c r="GV182" s="1639"/>
      <c r="GW182" s="1639"/>
      <c r="GX182" s="1639"/>
      <c r="GY182" s="1639"/>
      <c r="GZ182" s="1639"/>
      <c r="HA182" s="1639"/>
      <c r="HB182" s="1639"/>
      <c r="HC182" s="1639"/>
      <c r="HD182" s="1639"/>
      <c r="HE182" s="1639"/>
      <c r="HF182" s="1639"/>
      <c r="HG182" s="1639"/>
      <c r="HH182" s="1639"/>
      <c r="HI182" s="1639"/>
      <c r="HJ182" s="1639"/>
      <c r="HK182" s="1639"/>
      <c r="HL182" s="1639"/>
      <c r="HM182" s="1639"/>
      <c r="HN182" s="1639"/>
      <c r="HO182" s="1639"/>
      <c r="HP182" s="1639"/>
      <c r="HQ182" s="1639"/>
      <c r="HR182" s="1639"/>
      <c r="HS182" s="1639"/>
      <c r="HT182" s="1639"/>
      <c r="HU182" s="1639"/>
      <c r="HV182" s="1639"/>
      <c r="HW182" s="1639"/>
      <c r="HX182" s="1639"/>
      <c r="HY182" s="1639"/>
      <c r="HZ182" s="1639"/>
      <c r="IA182" s="1639"/>
      <c r="IB182" s="1639"/>
      <c r="IC182" s="1639"/>
      <c r="ID182" s="1639"/>
      <c r="IE182" s="1639"/>
      <c r="IF182" s="1639"/>
      <c r="IG182" s="1639"/>
      <c r="IH182" s="1639"/>
      <c r="II182" s="1639"/>
      <c r="IJ182" s="1639"/>
      <c r="IK182" s="1639"/>
      <c r="IL182" s="1639"/>
      <c r="IM182" s="1639"/>
      <c r="IN182" s="1639"/>
      <c r="IO182" s="1639"/>
      <c r="IP182" s="1639"/>
      <c r="IQ182" s="1639"/>
      <c r="IR182" s="1639"/>
      <c r="IS182" s="1639"/>
      <c r="IT182" s="1639"/>
      <c r="IU182" s="1639"/>
      <c r="IV182" s="1639"/>
      <c r="IW182" s="1639"/>
      <c r="IX182" s="1639"/>
      <c r="IY182" s="1639"/>
      <c r="IZ182" s="1639"/>
      <c r="JA182" s="1639"/>
      <c r="JB182" s="1639"/>
      <c r="JC182" s="1639"/>
      <c r="JD182" s="1639"/>
      <c r="JE182" s="1639"/>
      <c r="JF182" s="1639"/>
      <c r="JG182" s="1639"/>
      <c r="JH182" s="1639"/>
      <c r="JI182" s="1639"/>
      <c r="JJ182" s="1639"/>
      <c r="JK182" s="1639"/>
      <c r="JL182" s="1639"/>
      <c r="JM182" s="1639"/>
      <c r="JN182" s="1639"/>
      <c r="JO182" s="1639"/>
      <c r="JP182" s="1639"/>
      <c r="JQ182" s="1639"/>
      <c r="JR182" s="1639"/>
      <c r="JS182" s="1639"/>
      <c r="JT182" s="1639"/>
      <c r="JU182" s="1639"/>
      <c r="JV182" s="1639"/>
      <c r="JW182" s="1639"/>
      <c r="JX182" s="1639"/>
      <c r="JY182" s="1639"/>
      <c r="JZ182" s="1639"/>
      <c r="KA182" s="1639"/>
      <c r="KB182" s="1639"/>
      <c r="KC182" s="1639"/>
      <c r="KD182" s="1639"/>
      <c r="KE182" s="1639"/>
      <c r="KF182" s="1639"/>
      <c r="KG182" s="1639"/>
      <c r="KH182" s="1639"/>
      <c r="KI182" s="1639"/>
      <c r="KJ182" s="1639"/>
      <c r="KK182" s="1639"/>
      <c r="KL182" s="1639"/>
      <c r="KM182" s="1639"/>
      <c r="KN182" s="1639"/>
      <c r="KO182" s="1639"/>
      <c r="KP182" s="1639"/>
      <c r="KQ182" s="1639"/>
      <c r="KR182" s="1639"/>
      <c r="KS182" s="1639"/>
      <c r="KT182" s="1639"/>
      <c r="KU182" s="1639"/>
      <c r="KV182" s="1639"/>
      <c r="KW182" s="1639"/>
      <c r="KX182" s="1639"/>
      <c r="KY182" s="1639"/>
      <c r="KZ182" s="1639"/>
      <c r="LA182" s="1639"/>
      <c r="LB182" s="1639"/>
      <c r="LC182" s="1639"/>
      <c r="LD182" s="1639"/>
      <c r="LE182" s="1639"/>
      <c r="LF182" s="1639"/>
      <c r="LG182" s="1639"/>
      <c r="LH182" s="1639"/>
      <c r="LI182" s="1639"/>
      <c r="LJ182" s="1639"/>
      <c r="LK182" s="1639"/>
      <c r="LL182" s="1639"/>
      <c r="LM182" s="1639"/>
      <c r="LN182" s="1639"/>
      <c r="LO182" s="1639"/>
      <c r="LP182" s="1639"/>
    </row>
    <row r="183" s="1481" customFormat="1" ht="47" customHeight="1" spans="1:328">
      <c r="A183" s="1499">
        <v>45842</v>
      </c>
      <c r="B183" s="1500" t="s">
        <v>753</v>
      </c>
      <c r="C183" s="1501" t="s">
        <v>115</v>
      </c>
      <c r="D183" s="1502">
        <v>4500172875</v>
      </c>
      <c r="E183" s="2253"/>
      <c r="F183" s="1502" t="s">
        <v>765</v>
      </c>
      <c r="G183" s="1505" t="s">
        <v>480</v>
      </c>
      <c r="H183" s="1505" t="s">
        <v>480</v>
      </c>
      <c r="I183" s="1532" t="s">
        <v>147</v>
      </c>
      <c r="J183" s="1522">
        <v>384</v>
      </c>
      <c r="K183" s="1534">
        <v>0</v>
      </c>
      <c r="L183" s="1534">
        <v>96</v>
      </c>
      <c r="M183" s="1534">
        <f t="shared" si="148"/>
        <v>4</v>
      </c>
      <c r="N183" s="1536">
        <v>45877</v>
      </c>
      <c r="O183" s="1536">
        <v>45870</v>
      </c>
      <c r="P183" s="1537"/>
      <c r="Q183" s="1562" t="s">
        <v>78</v>
      </c>
      <c r="R183" s="1563"/>
      <c r="S183" s="1563"/>
      <c r="T183" s="1563"/>
      <c r="U183" s="1563"/>
      <c r="V183" s="1532" t="s">
        <v>755</v>
      </c>
      <c r="W183" s="1532" t="s">
        <v>111</v>
      </c>
      <c r="X183" s="1565">
        <v>45852</v>
      </c>
      <c r="Y183" s="1589" t="s">
        <v>88</v>
      </c>
      <c r="Z183" s="1589" t="s">
        <v>756</v>
      </c>
      <c r="AA183" s="1589"/>
      <c r="AB183" s="1589"/>
      <c r="AC183" s="1580" t="s">
        <v>757</v>
      </c>
      <c r="AD183" s="1590" t="s">
        <v>122</v>
      </c>
      <c r="AE183" s="2277">
        <v>0.8754</v>
      </c>
      <c r="AF183" s="2278">
        <f t="shared" si="153"/>
        <v>336.1536</v>
      </c>
      <c r="AG183" s="1504"/>
      <c r="AH183" s="1609" t="s">
        <v>81</v>
      </c>
      <c r="AI183" s="1799">
        <f t="shared" si="119"/>
        <v>384</v>
      </c>
      <c r="AJ183" s="1609">
        <v>1</v>
      </c>
      <c r="AK183" s="1610">
        <f t="shared" si="154"/>
        <v>384</v>
      </c>
      <c r="AL183" s="1610"/>
      <c r="AM183" s="1610">
        <f t="shared" si="155"/>
        <v>16</v>
      </c>
      <c r="AN183" s="1610"/>
      <c r="AO183" s="1610"/>
      <c r="AP183" s="1610"/>
      <c r="AQ183" s="1610"/>
      <c r="AR183" s="1610" t="s">
        <v>63</v>
      </c>
      <c r="AS183" s="1610">
        <f t="shared" si="156"/>
        <v>384</v>
      </c>
      <c r="AT183" s="1610"/>
      <c r="AU183" s="1622"/>
      <c r="AV183" s="1622"/>
      <c r="AW183" s="1622"/>
      <c r="AX183" s="1622"/>
      <c r="AY183" s="1622"/>
      <c r="AZ183" s="1622"/>
      <c r="BA183" s="1622"/>
      <c r="BB183" s="1622"/>
      <c r="BC183" s="1622">
        <f>J183</f>
        <v>384</v>
      </c>
      <c r="BD183" s="1622">
        <f t="shared" si="151"/>
        <v>368</v>
      </c>
      <c r="BE183" s="1622">
        <f t="shared" si="152"/>
        <v>16</v>
      </c>
      <c r="BF183" s="1534"/>
      <c r="BG183" s="1638"/>
      <c r="BH183" s="1639"/>
      <c r="BI183" s="1639"/>
      <c r="BJ183" s="1639"/>
      <c r="BK183" s="1639"/>
      <c r="BL183" s="1639"/>
      <c r="BM183" s="1639"/>
      <c r="BN183" s="1639"/>
      <c r="BO183" s="1639"/>
      <c r="BP183" s="1639"/>
      <c r="BQ183" s="1639"/>
      <c r="BR183" s="1639"/>
      <c r="BS183" s="1639"/>
      <c r="BT183" s="1639"/>
      <c r="BU183" s="1639"/>
      <c r="BV183" s="1639"/>
      <c r="BW183" s="1639"/>
      <c r="BX183" s="1639"/>
      <c r="BY183" s="1639"/>
      <c r="BZ183" s="1639"/>
      <c r="CA183" s="1639"/>
      <c r="CB183" s="1639"/>
      <c r="CC183" s="1639"/>
      <c r="CD183" s="1639"/>
      <c r="CE183" s="1639"/>
      <c r="CF183" s="1639"/>
      <c r="CG183" s="1639"/>
      <c r="CH183" s="1639"/>
      <c r="CI183" s="1639"/>
      <c r="CJ183" s="1639"/>
      <c r="CK183" s="1639"/>
      <c r="CL183" s="1639"/>
      <c r="CM183" s="1639"/>
      <c r="CN183" s="1639"/>
      <c r="CO183" s="1639"/>
      <c r="CP183" s="1639"/>
      <c r="CQ183" s="1639"/>
      <c r="CR183" s="1639"/>
      <c r="CS183" s="1639"/>
      <c r="CT183" s="1639"/>
      <c r="CU183" s="1639"/>
      <c r="CV183" s="1639"/>
      <c r="CW183" s="1639"/>
      <c r="CX183" s="1639"/>
      <c r="CY183" s="1639"/>
      <c r="CZ183" s="1639"/>
      <c r="DA183" s="1639"/>
      <c r="DB183" s="1639"/>
      <c r="DC183" s="1639"/>
      <c r="DD183" s="1639"/>
      <c r="DE183" s="1639"/>
      <c r="DF183" s="1639"/>
      <c r="DG183" s="1639"/>
      <c r="DH183" s="1639"/>
      <c r="DI183" s="1639"/>
      <c r="DJ183" s="1639"/>
      <c r="DK183" s="1639"/>
      <c r="DL183" s="1639"/>
      <c r="DM183" s="1639"/>
      <c r="DN183" s="1639"/>
      <c r="DO183" s="1639"/>
      <c r="DP183" s="1639"/>
      <c r="DQ183" s="1639"/>
      <c r="DR183" s="1639"/>
      <c r="DS183" s="1639"/>
      <c r="DT183" s="1639"/>
      <c r="DU183" s="1639"/>
      <c r="DV183" s="1639"/>
      <c r="DW183" s="1639"/>
      <c r="DX183" s="1639"/>
      <c r="DY183" s="1639"/>
      <c r="DZ183" s="1639"/>
      <c r="EA183" s="1639"/>
      <c r="EB183" s="1639"/>
      <c r="EC183" s="1639"/>
      <c r="ED183" s="1639"/>
      <c r="EE183" s="1639"/>
      <c r="EF183" s="1639"/>
      <c r="EG183" s="1639"/>
      <c r="EH183" s="1639"/>
      <c r="EI183" s="1639"/>
      <c r="EJ183" s="1639"/>
      <c r="EK183" s="1639"/>
      <c r="EL183" s="1639"/>
      <c r="EM183" s="1639"/>
      <c r="EN183" s="1639"/>
      <c r="EO183" s="1639"/>
      <c r="EP183" s="1639"/>
      <c r="EQ183" s="1639"/>
      <c r="ER183" s="1639"/>
      <c r="ES183" s="1639"/>
      <c r="ET183" s="1639"/>
      <c r="EU183" s="1639"/>
      <c r="EV183" s="1639"/>
      <c r="EW183" s="1639"/>
      <c r="EX183" s="1639"/>
      <c r="EY183" s="1639"/>
      <c r="EZ183" s="1639"/>
      <c r="FA183" s="1639"/>
      <c r="FB183" s="1639"/>
      <c r="FC183" s="1639"/>
      <c r="FD183" s="1639"/>
      <c r="FE183" s="1639"/>
      <c r="FF183" s="1639"/>
      <c r="FG183" s="1639"/>
      <c r="FH183" s="1639"/>
      <c r="FI183" s="1639"/>
      <c r="FJ183" s="1639"/>
      <c r="FK183" s="1639"/>
      <c r="FL183" s="1639"/>
      <c r="FM183" s="1639"/>
      <c r="FN183" s="1639"/>
      <c r="FO183" s="1639"/>
      <c r="FP183" s="1639"/>
      <c r="FQ183" s="1639"/>
      <c r="FR183" s="1639"/>
      <c r="FS183" s="1639"/>
      <c r="FT183" s="1639"/>
      <c r="FU183" s="1639"/>
      <c r="FV183" s="1639"/>
      <c r="FW183" s="1639"/>
      <c r="FX183" s="1639"/>
      <c r="FY183" s="1639"/>
      <c r="FZ183" s="1639"/>
      <c r="GA183" s="1639"/>
      <c r="GB183" s="1639"/>
      <c r="GC183" s="1639"/>
      <c r="GD183" s="1639"/>
      <c r="GE183" s="1639"/>
      <c r="GF183" s="1639"/>
      <c r="GG183" s="1639"/>
      <c r="GH183" s="1639"/>
      <c r="GI183" s="1639"/>
      <c r="GJ183" s="1639"/>
      <c r="GK183" s="1639"/>
      <c r="GL183" s="1639"/>
      <c r="GM183" s="1639"/>
      <c r="GN183" s="1639"/>
      <c r="GO183" s="1639"/>
      <c r="GP183" s="1639"/>
      <c r="GQ183" s="1639"/>
      <c r="GR183" s="1639"/>
      <c r="GS183" s="1639"/>
      <c r="GT183" s="1639"/>
      <c r="GU183" s="1639"/>
      <c r="GV183" s="1639"/>
      <c r="GW183" s="1639"/>
      <c r="GX183" s="1639"/>
      <c r="GY183" s="1639"/>
      <c r="GZ183" s="1639"/>
      <c r="HA183" s="1639"/>
      <c r="HB183" s="1639"/>
      <c r="HC183" s="1639"/>
      <c r="HD183" s="1639"/>
      <c r="HE183" s="1639"/>
      <c r="HF183" s="1639"/>
      <c r="HG183" s="1639"/>
      <c r="HH183" s="1639"/>
      <c r="HI183" s="1639"/>
      <c r="HJ183" s="1639"/>
      <c r="HK183" s="1639"/>
      <c r="HL183" s="1639"/>
      <c r="HM183" s="1639"/>
      <c r="HN183" s="1639"/>
      <c r="HO183" s="1639"/>
      <c r="HP183" s="1639"/>
      <c r="HQ183" s="1639"/>
      <c r="HR183" s="1639"/>
      <c r="HS183" s="1639"/>
      <c r="HT183" s="1639"/>
      <c r="HU183" s="1639"/>
      <c r="HV183" s="1639"/>
      <c r="HW183" s="1639"/>
      <c r="HX183" s="1639"/>
      <c r="HY183" s="1639"/>
      <c r="HZ183" s="1639"/>
      <c r="IA183" s="1639"/>
      <c r="IB183" s="1639"/>
      <c r="IC183" s="1639"/>
      <c r="ID183" s="1639"/>
      <c r="IE183" s="1639"/>
      <c r="IF183" s="1639"/>
      <c r="IG183" s="1639"/>
      <c r="IH183" s="1639"/>
      <c r="II183" s="1639"/>
      <c r="IJ183" s="1639"/>
      <c r="IK183" s="1639"/>
      <c r="IL183" s="1639"/>
      <c r="IM183" s="1639"/>
      <c r="IN183" s="1639"/>
      <c r="IO183" s="1639"/>
      <c r="IP183" s="1639"/>
      <c r="IQ183" s="1639"/>
      <c r="IR183" s="1639"/>
      <c r="IS183" s="1639"/>
      <c r="IT183" s="1639"/>
      <c r="IU183" s="1639"/>
      <c r="IV183" s="1639"/>
      <c r="IW183" s="1639"/>
      <c r="IX183" s="1639"/>
      <c r="IY183" s="1639"/>
      <c r="IZ183" s="1639"/>
      <c r="JA183" s="1639"/>
      <c r="JB183" s="1639"/>
      <c r="JC183" s="1639"/>
      <c r="JD183" s="1639"/>
      <c r="JE183" s="1639"/>
      <c r="JF183" s="1639"/>
      <c r="JG183" s="1639"/>
      <c r="JH183" s="1639"/>
      <c r="JI183" s="1639"/>
      <c r="JJ183" s="1639"/>
      <c r="JK183" s="1639"/>
      <c r="JL183" s="1639"/>
      <c r="JM183" s="1639"/>
      <c r="JN183" s="1639"/>
      <c r="JO183" s="1639"/>
      <c r="JP183" s="1639"/>
      <c r="JQ183" s="1639"/>
      <c r="JR183" s="1639"/>
      <c r="JS183" s="1639"/>
      <c r="JT183" s="1639"/>
      <c r="JU183" s="1639"/>
      <c r="JV183" s="1639"/>
      <c r="JW183" s="1639"/>
      <c r="JX183" s="1639"/>
      <c r="JY183" s="1639"/>
      <c r="JZ183" s="1639"/>
      <c r="KA183" s="1639"/>
      <c r="KB183" s="1639"/>
      <c r="KC183" s="1639"/>
      <c r="KD183" s="1639"/>
      <c r="KE183" s="1639"/>
      <c r="KF183" s="1639"/>
      <c r="KG183" s="1639"/>
      <c r="KH183" s="1639"/>
      <c r="KI183" s="1639"/>
      <c r="KJ183" s="1639"/>
      <c r="KK183" s="1639"/>
      <c r="KL183" s="1639"/>
      <c r="KM183" s="1639"/>
      <c r="KN183" s="1639"/>
      <c r="KO183" s="1639"/>
      <c r="KP183" s="1639"/>
      <c r="KQ183" s="1639"/>
      <c r="KR183" s="1639"/>
      <c r="KS183" s="1639"/>
      <c r="KT183" s="1639"/>
      <c r="KU183" s="1639"/>
      <c r="KV183" s="1639"/>
      <c r="KW183" s="1639"/>
      <c r="KX183" s="1639"/>
      <c r="KY183" s="1639"/>
      <c r="KZ183" s="1639"/>
      <c r="LA183" s="1639"/>
      <c r="LB183" s="1639"/>
      <c r="LC183" s="1639"/>
      <c r="LD183" s="1639"/>
      <c r="LE183" s="1639"/>
      <c r="LF183" s="1639"/>
      <c r="LG183" s="1639"/>
      <c r="LH183" s="1639"/>
      <c r="LI183" s="1639"/>
      <c r="LJ183" s="1639"/>
      <c r="LK183" s="1639"/>
      <c r="LL183" s="1639"/>
      <c r="LM183" s="1639"/>
      <c r="LN183" s="1639"/>
      <c r="LO183" s="1639"/>
      <c r="LP183" s="1639"/>
    </row>
    <row r="184" s="1481" customFormat="1" ht="47" customHeight="1" spans="1:328">
      <c r="A184" s="1499">
        <v>45828</v>
      </c>
      <c r="B184" s="1500" t="s">
        <v>283</v>
      </c>
      <c r="C184" s="1501" t="s">
        <v>98</v>
      </c>
      <c r="D184" s="1502">
        <v>4500170741</v>
      </c>
      <c r="E184" s="2253" t="s">
        <v>766</v>
      </c>
      <c r="F184" s="1502" t="s">
        <v>767</v>
      </c>
      <c r="G184" s="2414" t="s">
        <v>101</v>
      </c>
      <c r="H184" s="1505" t="s">
        <v>101</v>
      </c>
      <c r="I184" s="1532" t="s">
        <v>110</v>
      </c>
      <c r="J184" s="1522">
        <v>11904</v>
      </c>
      <c r="K184" s="1534">
        <v>0</v>
      </c>
      <c r="L184" s="1534">
        <v>24</v>
      </c>
      <c r="M184" s="1534">
        <f t="shared" si="148"/>
        <v>496</v>
      </c>
      <c r="N184" s="1536">
        <v>45880</v>
      </c>
      <c r="O184" s="1536">
        <v>45870</v>
      </c>
      <c r="P184" s="1537"/>
      <c r="Q184" s="1562" t="s">
        <v>78</v>
      </c>
      <c r="R184" s="1563"/>
      <c r="S184" s="1563"/>
      <c r="T184" s="1563"/>
      <c r="U184" s="1563"/>
      <c r="V184" s="1532"/>
      <c r="W184" s="1532" t="s">
        <v>111</v>
      </c>
      <c r="X184" s="1565">
        <v>45841</v>
      </c>
      <c r="Y184" s="1589" t="s">
        <v>287</v>
      </c>
      <c r="Z184" s="1589">
        <v>45849</v>
      </c>
      <c r="AA184" s="1589"/>
      <c r="AB184" s="1589"/>
      <c r="AC184" s="1580" t="s">
        <v>768</v>
      </c>
      <c r="AD184" s="1590" t="s">
        <v>289</v>
      </c>
      <c r="AE184" s="2277">
        <v>0.5207</v>
      </c>
      <c r="AF184" s="2278">
        <f>AE184*J184</f>
        <v>6198.4128</v>
      </c>
      <c r="AG184" s="1504"/>
      <c r="AH184" s="1609" t="s">
        <v>81</v>
      </c>
      <c r="AI184" s="1799">
        <f t="shared" si="119"/>
        <v>11904</v>
      </c>
      <c r="AJ184" s="1609">
        <v>9</v>
      </c>
      <c r="AK184" s="1610">
        <f t="shared" si="154"/>
        <v>11904</v>
      </c>
      <c r="AL184" s="1610"/>
      <c r="AM184" s="1610">
        <f t="shared" si="155"/>
        <v>496</v>
      </c>
      <c r="AN184" s="1610"/>
      <c r="AO184" s="1610"/>
      <c r="AP184" s="1610"/>
      <c r="AQ184" s="1610"/>
      <c r="AR184" s="1610" t="s">
        <v>63</v>
      </c>
      <c r="AS184" s="1610">
        <f t="shared" si="156"/>
        <v>11904</v>
      </c>
      <c r="AT184" s="1610"/>
      <c r="AU184" s="1622">
        <f>J184/9</f>
        <v>1322.66666666667</v>
      </c>
      <c r="AV184" s="1622">
        <f>J184/9</f>
        <v>1322.66666666667</v>
      </c>
      <c r="AW184" s="1622">
        <f>J184/9</f>
        <v>1322.66666666667</v>
      </c>
      <c r="AX184" s="1622">
        <f>J184/9</f>
        <v>1322.66666666667</v>
      </c>
      <c r="AY184" s="1622">
        <f>J184/9</f>
        <v>1322.66666666667</v>
      </c>
      <c r="AZ184" s="1622">
        <f>J184/9</f>
        <v>1322.66666666667</v>
      </c>
      <c r="BA184" s="1622">
        <f>J184/9</f>
        <v>1322.66666666667</v>
      </c>
      <c r="BB184" s="1622">
        <f>J184/9</f>
        <v>1322.66666666667</v>
      </c>
      <c r="BC184" s="1622">
        <f>J184/9</f>
        <v>1322.66666666667</v>
      </c>
      <c r="BD184" s="1622">
        <f t="shared" si="151"/>
        <v>1267.55555555556</v>
      </c>
      <c r="BE184" s="1622">
        <f t="shared" si="152"/>
        <v>55.1111111111111</v>
      </c>
      <c r="BF184" s="1534"/>
      <c r="BG184" s="1638"/>
      <c r="BH184" s="1639"/>
      <c r="BI184" s="1639"/>
      <c r="BJ184" s="1639"/>
      <c r="BK184" s="1639"/>
      <c r="BL184" s="1639"/>
      <c r="BM184" s="1639"/>
      <c r="BN184" s="1639"/>
      <c r="BO184" s="1639"/>
      <c r="BP184" s="1639"/>
      <c r="BQ184" s="1639"/>
      <c r="BR184" s="1639"/>
      <c r="BS184" s="1639"/>
      <c r="BT184" s="1639"/>
      <c r="BU184" s="1639"/>
      <c r="BV184" s="1639"/>
      <c r="BW184" s="1639"/>
      <c r="BX184" s="1639"/>
      <c r="BY184" s="1639"/>
      <c r="BZ184" s="1639"/>
      <c r="CA184" s="1639"/>
      <c r="CB184" s="1639"/>
      <c r="CC184" s="1639"/>
      <c r="CD184" s="1639"/>
      <c r="CE184" s="1639"/>
      <c r="CF184" s="1639"/>
      <c r="CG184" s="1639"/>
      <c r="CH184" s="1639"/>
      <c r="CI184" s="1639"/>
      <c r="CJ184" s="1639"/>
      <c r="CK184" s="1639"/>
      <c r="CL184" s="1639"/>
      <c r="CM184" s="1639"/>
      <c r="CN184" s="1639"/>
      <c r="CO184" s="1639"/>
      <c r="CP184" s="1639"/>
      <c r="CQ184" s="1639"/>
      <c r="CR184" s="1639"/>
      <c r="CS184" s="1639"/>
      <c r="CT184" s="1639"/>
      <c r="CU184" s="1639"/>
      <c r="CV184" s="1639"/>
      <c r="CW184" s="1639"/>
      <c r="CX184" s="1639"/>
      <c r="CY184" s="1639"/>
      <c r="CZ184" s="1639"/>
      <c r="DA184" s="1639"/>
      <c r="DB184" s="1639"/>
      <c r="DC184" s="1639"/>
      <c r="DD184" s="1639"/>
      <c r="DE184" s="1639"/>
      <c r="DF184" s="1639"/>
      <c r="DG184" s="1639"/>
      <c r="DH184" s="1639"/>
      <c r="DI184" s="1639"/>
      <c r="DJ184" s="1639"/>
      <c r="DK184" s="1639"/>
      <c r="DL184" s="1639"/>
      <c r="DM184" s="1639"/>
      <c r="DN184" s="1639"/>
      <c r="DO184" s="1639"/>
      <c r="DP184" s="1639"/>
      <c r="DQ184" s="1639"/>
      <c r="DR184" s="1639"/>
      <c r="DS184" s="1639"/>
      <c r="DT184" s="1639"/>
      <c r="DU184" s="1639"/>
      <c r="DV184" s="1639"/>
      <c r="DW184" s="1639"/>
      <c r="DX184" s="1639"/>
      <c r="DY184" s="1639"/>
      <c r="DZ184" s="1639"/>
      <c r="EA184" s="1639"/>
      <c r="EB184" s="1639"/>
      <c r="EC184" s="1639"/>
      <c r="ED184" s="1639"/>
      <c r="EE184" s="1639"/>
      <c r="EF184" s="1639"/>
      <c r="EG184" s="1639"/>
      <c r="EH184" s="1639"/>
      <c r="EI184" s="1639"/>
      <c r="EJ184" s="1639"/>
      <c r="EK184" s="1639"/>
      <c r="EL184" s="1639"/>
      <c r="EM184" s="1639"/>
      <c r="EN184" s="1639"/>
      <c r="EO184" s="1639"/>
      <c r="EP184" s="1639"/>
      <c r="EQ184" s="1639"/>
      <c r="ER184" s="1639"/>
      <c r="ES184" s="1639"/>
      <c r="ET184" s="1639"/>
      <c r="EU184" s="1639"/>
      <c r="EV184" s="1639"/>
      <c r="EW184" s="1639"/>
      <c r="EX184" s="1639"/>
      <c r="EY184" s="1639"/>
      <c r="EZ184" s="1639"/>
      <c r="FA184" s="1639"/>
      <c r="FB184" s="1639"/>
      <c r="FC184" s="1639"/>
      <c r="FD184" s="1639"/>
      <c r="FE184" s="1639"/>
      <c r="FF184" s="1639"/>
      <c r="FG184" s="1639"/>
      <c r="FH184" s="1639"/>
      <c r="FI184" s="1639"/>
      <c r="FJ184" s="1639"/>
      <c r="FK184" s="1639"/>
      <c r="FL184" s="1639"/>
      <c r="FM184" s="1639"/>
      <c r="FN184" s="1639"/>
      <c r="FO184" s="1639"/>
      <c r="FP184" s="1639"/>
      <c r="FQ184" s="1639"/>
      <c r="FR184" s="1639"/>
      <c r="FS184" s="1639"/>
      <c r="FT184" s="1639"/>
      <c r="FU184" s="1639"/>
      <c r="FV184" s="1639"/>
      <c r="FW184" s="1639"/>
      <c r="FX184" s="1639"/>
      <c r="FY184" s="1639"/>
      <c r="FZ184" s="1639"/>
      <c r="GA184" s="1639"/>
      <c r="GB184" s="1639"/>
      <c r="GC184" s="1639"/>
      <c r="GD184" s="1639"/>
      <c r="GE184" s="1639"/>
      <c r="GF184" s="1639"/>
      <c r="GG184" s="1639"/>
      <c r="GH184" s="1639"/>
      <c r="GI184" s="1639"/>
      <c r="GJ184" s="1639"/>
      <c r="GK184" s="1639"/>
      <c r="GL184" s="1639"/>
      <c r="GM184" s="1639"/>
      <c r="GN184" s="1639"/>
      <c r="GO184" s="1639"/>
      <c r="GP184" s="1639"/>
      <c r="GQ184" s="1639"/>
      <c r="GR184" s="1639"/>
      <c r="GS184" s="1639"/>
      <c r="GT184" s="1639"/>
      <c r="GU184" s="1639"/>
      <c r="GV184" s="1639"/>
      <c r="GW184" s="1639"/>
      <c r="GX184" s="1639"/>
      <c r="GY184" s="1639"/>
      <c r="GZ184" s="1639"/>
      <c r="HA184" s="1639"/>
      <c r="HB184" s="1639"/>
      <c r="HC184" s="1639"/>
      <c r="HD184" s="1639"/>
      <c r="HE184" s="1639"/>
      <c r="HF184" s="1639"/>
      <c r="HG184" s="1639"/>
      <c r="HH184" s="1639"/>
      <c r="HI184" s="1639"/>
      <c r="HJ184" s="1639"/>
      <c r="HK184" s="1639"/>
      <c r="HL184" s="1639"/>
      <c r="HM184" s="1639"/>
      <c r="HN184" s="1639"/>
      <c r="HO184" s="1639"/>
      <c r="HP184" s="1639"/>
      <c r="HQ184" s="1639"/>
      <c r="HR184" s="1639"/>
      <c r="HS184" s="1639"/>
      <c r="HT184" s="1639"/>
      <c r="HU184" s="1639"/>
      <c r="HV184" s="1639"/>
      <c r="HW184" s="1639"/>
      <c r="HX184" s="1639"/>
      <c r="HY184" s="1639"/>
      <c r="HZ184" s="1639"/>
      <c r="IA184" s="1639"/>
      <c r="IB184" s="1639"/>
      <c r="IC184" s="1639"/>
      <c r="ID184" s="1639"/>
      <c r="IE184" s="1639"/>
      <c r="IF184" s="1639"/>
      <c r="IG184" s="1639"/>
      <c r="IH184" s="1639"/>
      <c r="II184" s="1639"/>
      <c r="IJ184" s="1639"/>
      <c r="IK184" s="1639"/>
      <c r="IL184" s="1639"/>
      <c r="IM184" s="1639"/>
      <c r="IN184" s="1639"/>
      <c r="IO184" s="1639"/>
      <c r="IP184" s="1639"/>
      <c r="IQ184" s="1639"/>
      <c r="IR184" s="1639"/>
      <c r="IS184" s="1639"/>
      <c r="IT184" s="1639"/>
      <c r="IU184" s="1639"/>
      <c r="IV184" s="1639"/>
      <c r="IW184" s="1639"/>
      <c r="IX184" s="1639"/>
      <c r="IY184" s="1639"/>
      <c r="IZ184" s="1639"/>
      <c r="JA184" s="1639"/>
      <c r="JB184" s="1639"/>
      <c r="JC184" s="1639"/>
      <c r="JD184" s="1639"/>
      <c r="JE184" s="1639"/>
      <c r="JF184" s="1639"/>
      <c r="JG184" s="1639"/>
      <c r="JH184" s="1639"/>
      <c r="JI184" s="1639"/>
      <c r="JJ184" s="1639"/>
      <c r="JK184" s="1639"/>
      <c r="JL184" s="1639"/>
      <c r="JM184" s="1639"/>
      <c r="JN184" s="1639"/>
      <c r="JO184" s="1639"/>
      <c r="JP184" s="1639"/>
      <c r="JQ184" s="1639"/>
      <c r="JR184" s="1639"/>
      <c r="JS184" s="1639"/>
      <c r="JT184" s="1639"/>
      <c r="JU184" s="1639"/>
      <c r="JV184" s="1639"/>
      <c r="JW184" s="1639"/>
      <c r="JX184" s="1639"/>
      <c r="JY184" s="1639"/>
      <c r="JZ184" s="1639"/>
      <c r="KA184" s="1639"/>
      <c r="KB184" s="1639"/>
      <c r="KC184" s="1639"/>
      <c r="KD184" s="1639"/>
      <c r="KE184" s="1639"/>
      <c r="KF184" s="1639"/>
      <c r="KG184" s="1639"/>
      <c r="KH184" s="1639"/>
      <c r="KI184" s="1639"/>
      <c r="KJ184" s="1639"/>
      <c r="KK184" s="1639"/>
      <c r="KL184" s="1639"/>
      <c r="KM184" s="1639"/>
      <c r="KN184" s="1639"/>
      <c r="KO184" s="1639"/>
      <c r="KP184" s="1639"/>
      <c r="KQ184" s="1639"/>
      <c r="KR184" s="1639"/>
      <c r="KS184" s="1639"/>
      <c r="KT184" s="1639"/>
      <c r="KU184" s="1639"/>
      <c r="KV184" s="1639"/>
      <c r="KW184" s="1639"/>
      <c r="KX184" s="1639"/>
      <c r="KY184" s="1639"/>
      <c r="KZ184" s="1639"/>
      <c r="LA184" s="1639"/>
      <c r="LB184" s="1639"/>
      <c r="LC184" s="1639"/>
      <c r="LD184" s="1639"/>
      <c r="LE184" s="1639"/>
      <c r="LF184" s="1639"/>
      <c r="LG184" s="1639"/>
      <c r="LH184" s="1639"/>
      <c r="LI184" s="1639"/>
      <c r="LJ184" s="1639"/>
      <c r="LK184" s="1639"/>
      <c r="LL184" s="1639"/>
      <c r="LM184" s="1639"/>
      <c r="LN184" s="1639"/>
      <c r="LO184" s="1639"/>
      <c r="LP184" s="1639"/>
    </row>
    <row r="185" s="1481" customFormat="1" ht="47" customHeight="1" spans="1:328">
      <c r="A185" s="1499">
        <v>45840</v>
      </c>
      <c r="B185" s="1500" t="s">
        <v>769</v>
      </c>
      <c r="C185" s="1501" t="s">
        <v>698</v>
      </c>
      <c r="D185" s="1502">
        <v>4500172458</v>
      </c>
      <c r="E185" s="2253">
        <v>208748</v>
      </c>
      <c r="F185" s="1502" t="s">
        <v>770</v>
      </c>
      <c r="G185" s="1505" t="s">
        <v>101</v>
      </c>
      <c r="H185" s="1505" t="s">
        <v>101</v>
      </c>
      <c r="I185" s="1532" t="s">
        <v>110</v>
      </c>
      <c r="J185" s="1522">
        <v>9000</v>
      </c>
      <c r="K185" s="1534">
        <v>0</v>
      </c>
      <c r="L185" s="1534">
        <v>24</v>
      </c>
      <c r="M185" s="1534">
        <f t="shared" si="148"/>
        <v>375</v>
      </c>
      <c r="N185" s="1536">
        <v>45880</v>
      </c>
      <c r="O185" s="1536">
        <v>45871</v>
      </c>
      <c r="P185" s="1537" t="s">
        <v>771</v>
      </c>
      <c r="Q185" s="1562" t="s">
        <v>78</v>
      </c>
      <c r="R185" s="1563"/>
      <c r="S185" s="1563"/>
      <c r="T185" s="1563"/>
      <c r="U185" s="1563"/>
      <c r="V185" s="1532"/>
      <c r="W185" s="1532" t="s">
        <v>111</v>
      </c>
      <c r="X185" s="1565">
        <v>45840</v>
      </c>
      <c r="Y185" s="1589" t="s">
        <v>287</v>
      </c>
      <c r="Z185" s="1589">
        <v>45840</v>
      </c>
      <c r="AA185" s="1589"/>
      <c r="AB185" s="1589"/>
      <c r="AC185" s="1580" t="s">
        <v>772</v>
      </c>
      <c r="AD185" s="1590" t="s">
        <v>696</v>
      </c>
      <c r="AE185" s="2277">
        <v>0.8889</v>
      </c>
      <c r="AF185" s="2278">
        <f>AE185*J185</f>
        <v>8000.1</v>
      </c>
      <c r="AG185" s="1504"/>
      <c r="AH185" s="1609" t="s">
        <v>81</v>
      </c>
      <c r="AI185" s="1799">
        <f t="shared" si="119"/>
        <v>9000</v>
      </c>
      <c r="AJ185" s="1609">
        <v>9</v>
      </c>
      <c r="AK185" s="1610">
        <f t="shared" si="154"/>
        <v>9000</v>
      </c>
      <c r="AL185" s="1610"/>
      <c r="AM185" s="1610">
        <f t="shared" si="155"/>
        <v>375</v>
      </c>
      <c r="AN185" s="1610"/>
      <c r="AO185" s="1610"/>
      <c r="AP185" s="1610"/>
      <c r="AQ185" s="1610"/>
      <c r="AR185" s="1610" t="s">
        <v>63</v>
      </c>
      <c r="AS185" s="1610">
        <f t="shared" si="156"/>
        <v>9000</v>
      </c>
      <c r="AT185" s="1610"/>
      <c r="AU185" s="1622">
        <f>J185/9</f>
        <v>1000</v>
      </c>
      <c r="AV185" s="1622">
        <f>J185/9</f>
        <v>1000</v>
      </c>
      <c r="AW185" s="1622">
        <f>J185/9</f>
        <v>1000</v>
      </c>
      <c r="AX185" s="1622">
        <f>J185/9</f>
        <v>1000</v>
      </c>
      <c r="AY185" s="1622">
        <f>J185/9</f>
        <v>1000</v>
      </c>
      <c r="AZ185" s="1622">
        <f>J185/9</f>
        <v>1000</v>
      </c>
      <c r="BA185" s="1622">
        <f>J185/9</f>
        <v>1000</v>
      </c>
      <c r="BB185" s="1622">
        <f>J185/9</f>
        <v>1000</v>
      </c>
      <c r="BC185" s="1622">
        <f>J185/9</f>
        <v>1000</v>
      </c>
      <c r="BD185" s="1622">
        <f t="shared" si="151"/>
        <v>958.333333333333</v>
      </c>
      <c r="BE185" s="1622">
        <f t="shared" si="152"/>
        <v>41.6666666666667</v>
      </c>
      <c r="BF185" s="1534"/>
      <c r="BG185" s="1638"/>
      <c r="BH185" s="1639"/>
      <c r="BI185" s="1639"/>
      <c r="BJ185" s="1639"/>
      <c r="BK185" s="1639"/>
      <c r="BL185" s="1639"/>
      <c r="BM185" s="1639"/>
      <c r="BN185" s="1639"/>
      <c r="BO185" s="1639"/>
      <c r="BP185" s="1639"/>
      <c r="BQ185" s="1639"/>
      <c r="BR185" s="1639"/>
      <c r="BS185" s="1639"/>
      <c r="BT185" s="1639"/>
      <c r="BU185" s="1639"/>
      <c r="BV185" s="1639"/>
      <c r="BW185" s="1639"/>
      <c r="BX185" s="1639"/>
      <c r="BY185" s="1639"/>
      <c r="BZ185" s="1639"/>
      <c r="CA185" s="1639"/>
      <c r="CB185" s="1639"/>
      <c r="CC185" s="1639"/>
      <c r="CD185" s="1639"/>
      <c r="CE185" s="1639"/>
      <c r="CF185" s="1639"/>
      <c r="CG185" s="1639"/>
      <c r="CH185" s="1639"/>
      <c r="CI185" s="1639"/>
      <c r="CJ185" s="1639"/>
      <c r="CK185" s="1639"/>
      <c r="CL185" s="1639"/>
      <c r="CM185" s="1639"/>
      <c r="CN185" s="1639"/>
      <c r="CO185" s="1639"/>
      <c r="CP185" s="1639"/>
      <c r="CQ185" s="1639"/>
      <c r="CR185" s="1639"/>
      <c r="CS185" s="1639"/>
      <c r="CT185" s="1639"/>
      <c r="CU185" s="1639"/>
      <c r="CV185" s="1639"/>
      <c r="CW185" s="1639"/>
      <c r="CX185" s="1639"/>
      <c r="CY185" s="1639"/>
      <c r="CZ185" s="1639"/>
      <c r="DA185" s="1639"/>
      <c r="DB185" s="1639"/>
      <c r="DC185" s="1639"/>
      <c r="DD185" s="1639"/>
      <c r="DE185" s="1639"/>
      <c r="DF185" s="1639"/>
      <c r="DG185" s="1639"/>
      <c r="DH185" s="1639"/>
      <c r="DI185" s="1639"/>
      <c r="DJ185" s="1639"/>
      <c r="DK185" s="1639"/>
      <c r="DL185" s="1639"/>
      <c r="DM185" s="1639"/>
      <c r="DN185" s="1639"/>
      <c r="DO185" s="1639"/>
      <c r="DP185" s="1639"/>
      <c r="DQ185" s="1639"/>
      <c r="DR185" s="1639"/>
      <c r="DS185" s="1639"/>
      <c r="DT185" s="1639"/>
      <c r="DU185" s="1639"/>
      <c r="DV185" s="1639"/>
      <c r="DW185" s="1639"/>
      <c r="DX185" s="1639"/>
      <c r="DY185" s="1639"/>
      <c r="DZ185" s="1639"/>
      <c r="EA185" s="1639"/>
      <c r="EB185" s="1639"/>
      <c r="EC185" s="1639"/>
      <c r="ED185" s="1639"/>
      <c r="EE185" s="1639"/>
      <c r="EF185" s="1639"/>
      <c r="EG185" s="1639"/>
      <c r="EH185" s="1639"/>
      <c r="EI185" s="1639"/>
      <c r="EJ185" s="1639"/>
      <c r="EK185" s="1639"/>
      <c r="EL185" s="1639"/>
      <c r="EM185" s="1639"/>
      <c r="EN185" s="1639"/>
      <c r="EO185" s="1639"/>
      <c r="EP185" s="1639"/>
      <c r="EQ185" s="1639"/>
      <c r="ER185" s="1639"/>
      <c r="ES185" s="1639"/>
      <c r="ET185" s="1639"/>
      <c r="EU185" s="1639"/>
      <c r="EV185" s="1639"/>
      <c r="EW185" s="1639"/>
      <c r="EX185" s="1639"/>
      <c r="EY185" s="1639"/>
      <c r="EZ185" s="1639"/>
      <c r="FA185" s="1639"/>
      <c r="FB185" s="1639"/>
      <c r="FC185" s="1639"/>
      <c r="FD185" s="1639"/>
      <c r="FE185" s="1639"/>
      <c r="FF185" s="1639"/>
      <c r="FG185" s="1639"/>
      <c r="FH185" s="1639"/>
      <c r="FI185" s="1639"/>
      <c r="FJ185" s="1639"/>
      <c r="FK185" s="1639"/>
      <c r="FL185" s="1639"/>
      <c r="FM185" s="1639"/>
      <c r="FN185" s="1639"/>
      <c r="FO185" s="1639"/>
      <c r="FP185" s="1639"/>
      <c r="FQ185" s="1639"/>
      <c r="FR185" s="1639"/>
      <c r="FS185" s="1639"/>
      <c r="FT185" s="1639"/>
      <c r="FU185" s="1639"/>
      <c r="FV185" s="1639"/>
      <c r="FW185" s="1639"/>
      <c r="FX185" s="1639"/>
      <c r="FY185" s="1639"/>
      <c r="FZ185" s="1639"/>
      <c r="GA185" s="1639"/>
      <c r="GB185" s="1639"/>
      <c r="GC185" s="1639"/>
      <c r="GD185" s="1639"/>
      <c r="GE185" s="1639"/>
      <c r="GF185" s="1639"/>
      <c r="GG185" s="1639"/>
      <c r="GH185" s="1639"/>
      <c r="GI185" s="1639"/>
      <c r="GJ185" s="1639"/>
      <c r="GK185" s="1639"/>
      <c r="GL185" s="1639"/>
      <c r="GM185" s="1639"/>
      <c r="GN185" s="1639"/>
      <c r="GO185" s="1639"/>
      <c r="GP185" s="1639"/>
      <c r="GQ185" s="1639"/>
      <c r="GR185" s="1639"/>
      <c r="GS185" s="1639"/>
      <c r="GT185" s="1639"/>
      <c r="GU185" s="1639"/>
      <c r="GV185" s="1639"/>
      <c r="GW185" s="1639"/>
      <c r="GX185" s="1639"/>
      <c r="GY185" s="1639"/>
      <c r="GZ185" s="1639"/>
      <c r="HA185" s="1639"/>
      <c r="HB185" s="1639"/>
      <c r="HC185" s="1639"/>
      <c r="HD185" s="1639"/>
      <c r="HE185" s="1639"/>
      <c r="HF185" s="1639"/>
      <c r="HG185" s="1639"/>
      <c r="HH185" s="1639"/>
      <c r="HI185" s="1639"/>
      <c r="HJ185" s="1639"/>
      <c r="HK185" s="1639"/>
      <c r="HL185" s="1639"/>
      <c r="HM185" s="1639"/>
      <c r="HN185" s="1639"/>
      <c r="HO185" s="1639"/>
      <c r="HP185" s="1639"/>
      <c r="HQ185" s="1639"/>
      <c r="HR185" s="1639"/>
      <c r="HS185" s="1639"/>
      <c r="HT185" s="1639"/>
      <c r="HU185" s="1639"/>
      <c r="HV185" s="1639"/>
      <c r="HW185" s="1639"/>
      <c r="HX185" s="1639"/>
      <c r="HY185" s="1639"/>
      <c r="HZ185" s="1639"/>
      <c r="IA185" s="1639"/>
      <c r="IB185" s="1639"/>
      <c r="IC185" s="1639"/>
      <c r="ID185" s="1639"/>
      <c r="IE185" s="1639"/>
      <c r="IF185" s="1639"/>
      <c r="IG185" s="1639"/>
      <c r="IH185" s="1639"/>
      <c r="II185" s="1639"/>
      <c r="IJ185" s="1639"/>
      <c r="IK185" s="1639"/>
      <c r="IL185" s="1639"/>
      <c r="IM185" s="1639"/>
      <c r="IN185" s="1639"/>
      <c r="IO185" s="1639"/>
      <c r="IP185" s="1639"/>
      <c r="IQ185" s="1639"/>
      <c r="IR185" s="1639"/>
      <c r="IS185" s="1639"/>
      <c r="IT185" s="1639"/>
      <c r="IU185" s="1639"/>
      <c r="IV185" s="1639"/>
      <c r="IW185" s="1639"/>
      <c r="IX185" s="1639"/>
      <c r="IY185" s="1639"/>
      <c r="IZ185" s="1639"/>
      <c r="JA185" s="1639"/>
      <c r="JB185" s="1639"/>
      <c r="JC185" s="1639"/>
      <c r="JD185" s="1639"/>
      <c r="JE185" s="1639"/>
      <c r="JF185" s="1639"/>
      <c r="JG185" s="1639"/>
      <c r="JH185" s="1639"/>
      <c r="JI185" s="1639"/>
      <c r="JJ185" s="1639"/>
      <c r="JK185" s="1639"/>
      <c r="JL185" s="1639"/>
      <c r="JM185" s="1639"/>
      <c r="JN185" s="1639"/>
      <c r="JO185" s="1639"/>
      <c r="JP185" s="1639"/>
      <c r="JQ185" s="1639"/>
      <c r="JR185" s="1639"/>
      <c r="JS185" s="1639"/>
      <c r="JT185" s="1639"/>
      <c r="JU185" s="1639"/>
      <c r="JV185" s="1639"/>
      <c r="JW185" s="1639"/>
      <c r="JX185" s="1639"/>
      <c r="JY185" s="1639"/>
      <c r="JZ185" s="1639"/>
      <c r="KA185" s="1639"/>
      <c r="KB185" s="1639"/>
      <c r="KC185" s="1639"/>
      <c r="KD185" s="1639"/>
      <c r="KE185" s="1639"/>
      <c r="KF185" s="1639"/>
      <c r="KG185" s="1639"/>
      <c r="KH185" s="1639"/>
      <c r="KI185" s="1639"/>
      <c r="KJ185" s="1639"/>
      <c r="KK185" s="1639"/>
      <c r="KL185" s="1639"/>
      <c r="KM185" s="1639"/>
      <c r="KN185" s="1639"/>
      <c r="KO185" s="1639"/>
      <c r="KP185" s="1639"/>
      <c r="KQ185" s="1639"/>
      <c r="KR185" s="1639"/>
      <c r="KS185" s="1639"/>
      <c r="KT185" s="1639"/>
      <c r="KU185" s="1639"/>
      <c r="KV185" s="1639"/>
      <c r="KW185" s="1639"/>
      <c r="KX185" s="1639"/>
      <c r="KY185" s="1639"/>
      <c r="KZ185" s="1639"/>
      <c r="LA185" s="1639"/>
      <c r="LB185" s="1639"/>
      <c r="LC185" s="1639"/>
      <c r="LD185" s="1639"/>
      <c r="LE185" s="1639"/>
      <c r="LF185" s="1639"/>
      <c r="LG185" s="1639"/>
      <c r="LH185" s="1639"/>
      <c r="LI185" s="1639"/>
      <c r="LJ185" s="1639"/>
      <c r="LK185" s="1639"/>
      <c r="LL185" s="1639"/>
      <c r="LM185" s="1639"/>
      <c r="LN185" s="1639"/>
      <c r="LO185" s="1639"/>
      <c r="LP185" s="1639"/>
    </row>
    <row r="186" s="1481" customFormat="1" ht="47" customHeight="1" spans="1:328">
      <c r="A186" s="1499">
        <v>45841</v>
      </c>
      <c r="B186" s="1500" t="s">
        <v>173</v>
      </c>
      <c r="C186" s="1501" t="s">
        <v>98</v>
      </c>
      <c r="D186" s="1502">
        <v>4500172557</v>
      </c>
      <c r="E186" s="2253" t="s">
        <v>773</v>
      </c>
      <c r="F186" s="1502" t="s">
        <v>774</v>
      </c>
      <c r="G186" s="2414" t="s">
        <v>176</v>
      </c>
      <c r="H186" s="1505" t="s">
        <v>176</v>
      </c>
      <c r="I186" s="1532" t="s">
        <v>177</v>
      </c>
      <c r="J186" s="1522">
        <v>13800</v>
      </c>
      <c r="K186" s="1534">
        <v>24</v>
      </c>
      <c r="L186" s="1534">
        <v>2760</v>
      </c>
      <c r="M186" s="2594">
        <f t="shared" ref="M186:M249" si="157">J186/L186</f>
        <v>5</v>
      </c>
      <c r="N186" s="1536">
        <v>45882</v>
      </c>
      <c r="O186" s="1536">
        <v>45871</v>
      </c>
      <c r="P186" s="1537" t="s">
        <v>775</v>
      </c>
      <c r="Q186" s="1562" t="s">
        <v>78</v>
      </c>
      <c r="R186" s="1563"/>
      <c r="S186" s="1563"/>
      <c r="T186" s="1563"/>
      <c r="U186" s="1563"/>
      <c r="V186" s="1532"/>
      <c r="W186" s="1532" t="s">
        <v>111</v>
      </c>
      <c r="X186" s="1565" t="s">
        <v>387</v>
      </c>
      <c r="Y186" s="1589" t="s">
        <v>88</v>
      </c>
      <c r="Z186" s="1589">
        <v>45847</v>
      </c>
      <c r="AA186" s="1589"/>
      <c r="AB186" s="1589" t="s">
        <v>745</v>
      </c>
      <c r="AC186" s="1580" t="s">
        <v>746</v>
      </c>
      <c r="AD186" s="1590" t="s">
        <v>181</v>
      </c>
      <c r="AE186" s="2277">
        <v>1451.258</v>
      </c>
      <c r="AF186" s="2278">
        <f t="shared" ref="AF186:AF192" si="158">AE186*M186</f>
        <v>7256.29</v>
      </c>
      <c r="AG186" s="1504"/>
      <c r="AH186" s="1609" t="s">
        <v>81</v>
      </c>
      <c r="AI186" s="1799">
        <f t="shared" si="119"/>
        <v>13800</v>
      </c>
      <c r="AJ186" s="1609">
        <v>9</v>
      </c>
      <c r="AK186" s="1610">
        <f t="shared" si="154"/>
        <v>13800</v>
      </c>
      <c r="AL186" s="1610"/>
      <c r="AM186" s="1610">
        <f t="shared" ref="AM186:AM194" si="159">J186/24</f>
        <v>575</v>
      </c>
      <c r="AN186" s="1610"/>
      <c r="AO186" s="1610"/>
      <c r="AP186" s="1610"/>
      <c r="AQ186" s="1610"/>
      <c r="AR186" s="1610" t="s">
        <v>512</v>
      </c>
      <c r="AS186" s="1610">
        <f t="shared" si="156"/>
        <v>13800</v>
      </c>
      <c r="AT186" s="1610"/>
      <c r="AU186" s="1622">
        <f t="shared" ref="AU186:AU194" si="160">J186/9</f>
        <v>1533.33333333333</v>
      </c>
      <c r="AV186" s="1622">
        <f t="shared" ref="AV186:AV194" si="161">J186/9</f>
        <v>1533.33333333333</v>
      </c>
      <c r="AW186" s="1622">
        <f t="shared" ref="AW186:AW194" si="162">J186/9</f>
        <v>1533.33333333333</v>
      </c>
      <c r="AX186" s="1622">
        <f t="shared" ref="AX186:AX194" si="163">J186/9</f>
        <v>1533.33333333333</v>
      </c>
      <c r="AY186" s="1622">
        <f t="shared" ref="AY186:AY194" si="164">J186/9</f>
        <v>1533.33333333333</v>
      </c>
      <c r="AZ186" s="1622">
        <f t="shared" ref="AZ186:AZ194" si="165">J186/9</f>
        <v>1533.33333333333</v>
      </c>
      <c r="BA186" s="1622">
        <f t="shared" ref="BA186:BA194" si="166">J186/9</f>
        <v>1533.33333333333</v>
      </c>
      <c r="BB186" s="1622">
        <f t="shared" ref="BB186:BB194" si="167">J186/9</f>
        <v>1533.33333333333</v>
      </c>
      <c r="BC186" s="1622">
        <f t="shared" ref="BC186:BC194" si="168">J186/9</f>
        <v>1533.33333333333</v>
      </c>
      <c r="BD186" s="1622">
        <f t="shared" si="151"/>
        <v>1469.44444444444</v>
      </c>
      <c r="BE186" s="1622">
        <f t="shared" si="152"/>
        <v>63.8888888888889</v>
      </c>
      <c r="BF186" s="1534"/>
      <c r="BG186" s="1638"/>
      <c r="BH186" s="1639"/>
      <c r="BI186" s="1639"/>
      <c r="BJ186" s="1639"/>
      <c r="BK186" s="1639"/>
      <c r="BL186" s="1639"/>
      <c r="BM186" s="1639"/>
      <c r="BN186" s="1639"/>
      <c r="BO186" s="1639"/>
      <c r="BP186" s="1639"/>
      <c r="BQ186" s="1639"/>
      <c r="BR186" s="1639"/>
      <c r="BS186" s="1639"/>
      <c r="BT186" s="1639"/>
      <c r="BU186" s="1639"/>
      <c r="BV186" s="1639"/>
      <c r="BW186" s="1639"/>
      <c r="BX186" s="1639"/>
      <c r="BY186" s="1639"/>
      <c r="BZ186" s="1639"/>
      <c r="CA186" s="1639"/>
      <c r="CB186" s="1639"/>
      <c r="CC186" s="1639"/>
      <c r="CD186" s="1639"/>
      <c r="CE186" s="1639"/>
      <c r="CF186" s="1639"/>
      <c r="CG186" s="1639"/>
      <c r="CH186" s="1639"/>
      <c r="CI186" s="1639"/>
      <c r="CJ186" s="1639"/>
      <c r="CK186" s="1639"/>
      <c r="CL186" s="1639"/>
      <c r="CM186" s="1639"/>
      <c r="CN186" s="1639"/>
      <c r="CO186" s="1639"/>
      <c r="CP186" s="1639"/>
      <c r="CQ186" s="1639"/>
      <c r="CR186" s="1639"/>
      <c r="CS186" s="1639"/>
      <c r="CT186" s="1639"/>
      <c r="CU186" s="1639"/>
      <c r="CV186" s="1639"/>
      <c r="CW186" s="1639"/>
      <c r="CX186" s="1639"/>
      <c r="CY186" s="1639"/>
      <c r="CZ186" s="1639"/>
      <c r="DA186" s="1639"/>
      <c r="DB186" s="1639"/>
      <c r="DC186" s="1639"/>
      <c r="DD186" s="1639"/>
      <c r="DE186" s="1639"/>
      <c r="DF186" s="1639"/>
      <c r="DG186" s="1639"/>
      <c r="DH186" s="1639"/>
      <c r="DI186" s="1639"/>
      <c r="DJ186" s="1639"/>
      <c r="DK186" s="1639"/>
      <c r="DL186" s="1639"/>
      <c r="DM186" s="1639"/>
      <c r="DN186" s="1639"/>
      <c r="DO186" s="1639"/>
      <c r="DP186" s="1639"/>
      <c r="DQ186" s="1639"/>
      <c r="DR186" s="1639"/>
      <c r="DS186" s="1639"/>
      <c r="DT186" s="1639"/>
      <c r="DU186" s="1639"/>
      <c r="DV186" s="1639"/>
      <c r="DW186" s="1639"/>
      <c r="DX186" s="1639"/>
      <c r="DY186" s="1639"/>
      <c r="DZ186" s="1639"/>
      <c r="EA186" s="1639"/>
      <c r="EB186" s="1639"/>
      <c r="EC186" s="1639"/>
      <c r="ED186" s="1639"/>
      <c r="EE186" s="1639"/>
      <c r="EF186" s="1639"/>
      <c r="EG186" s="1639"/>
      <c r="EH186" s="1639"/>
      <c r="EI186" s="1639"/>
      <c r="EJ186" s="1639"/>
      <c r="EK186" s="1639"/>
      <c r="EL186" s="1639"/>
      <c r="EM186" s="1639"/>
      <c r="EN186" s="1639"/>
      <c r="EO186" s="1639"/>
      <c r="EP186" s="1639"/>
      <c r="EQ186" s="1639"/>
      <c r="ER186" s="1639"/>
      <c r="ES186" s="1639"/>
      <c r="ET186" s="1639"/>
      <c r="EU186" s="1639"/>
      <c r="EV186" s="1639"/>
      <c r="EW186" s="1639"/>
      <c r="EX186" s="1639"/>
      <c r="EY186" s="1639"/>
      <c r="EZ186" s="1639"/>
      <c r="FA186" s="1639"/>
      <c r="FB186" s="1639"/>
      <c r="FC186" s="1639"/>
      <c r="FD186" s="1639"/>
      <c r="FE186" s="1639"/>
      <c r="FF186" s="1639"/>
      <c r="FG186" s="1639"/>
      <c r="FH186" s="1639"/>
      <c r="FI186" s="1639"/>
      <c r="FJ186" s="1639"/>
      <c r="FK186" s="1639"/>
      <c r="FL186" s="1639"/>
      <c r="FM186" s="1639"/>
      <c r="FN186" s="1639"/>
      <c r="FO186" s="1639"/>
      <c r="FP186" s="1639"/>
      <c r="FQ186" s="1639"/>
      <c r="FR186" s="1639"/>
      <c r="FS186" s="1639"/>
      <c r="FT186" s="1639"/>
      <c r="FU186" s="1639"/>
      <c r="FV186" s="1639"/>
      <c r="FW186" s="1639"/>
      <c r="FX186" s="1639"/>
      <c r="FY186" s="1639"/>
      <c r="FZ186" s="1639"/>
      <c r="GA186" s="1639"/>
      <c r="GB186" s="1639"/>
      <c r="GC186" s="1639"/>
      <c r="GD186" s="1639"/>
      <c r="GE186" s="1639"/>
      <c r="GF186" s="1639"/>
      <c r="GG186" s="1639"/>
      <c r="GH186" s="1639"/>
      <c r="GI186" s="1639"/>
      <c r="GJ186" s="1639"/>
      <c r="GK186" s="1639"/>
      <c r="GL186" s="1639"/>
      <c r="GM186" s="1639"/>
      <c r="GN186" s="1639"/>
      <c r="GO186" s="1639"/>
      <c r="GP186" s="1639"/>
      <c r="GQ186" s="1639"/>
      <c r="GR186" s="1639"/>
      <c r="GS186" s="1639"/>
      <c r="GT186" s="1639"/>
      <c r="GU186" s="1639"/>
      <c r="GV186" s="1639"/>
      <c r="GW186" s="1639"/>
      <c r="GX186" s="1639"/>
      <c r="GY186" s="1639"/>
      <c r="GZ186" s="1639"/>
      <c r="HA186" s="1639"/>
      <c r="HB186" s="1639"/>
      <c r="HC186" s="1639"/>
      <c r="HD186" s="1639"/>
      <c r="HE186" s="1639"/>
      <c r="HF186" s="1639"/>
      <c r="HG186" s="1639"/>
      <c r="HH186" s="1639"/>
      <c r="HI186" s="1639"/>
      <c r="HJ186" s="1639"/>
      <c r="HK186" s="1639"/>
      <c r="HL186" s="1639"/>
      <c r="HM186" s="1639"/>
      <c r="HN186" s="1639"/>
      <c r="HO186" s="1639"/>
      <c r="HP186" s="1639"/>
      <c r="HQ186" s="1639"/>
      <c r="HR186" s="1639"/>
      <c r="HS186" s="1639"/>
      <c r="HT186" s="1639"/>
      <c r="HU186" s="1639"/>
      <c r="HV186" s="1639"/>
      <c r="HW186" s="1639"/>
      <c r="HX186" s="1639"/>
      <c r="HY186" s="1639"/>
      <c r="HZ186" s="1639"/>
      <c r="IA186" s="1639"/>
      <c r="IB186" s="1639"/>
      <c r="IC186" s="1639"/>
      <c r="ID186" s="1639"/>
      <c r="IE186" s="1639"/>
      <c r="IF186" s="1639"/>
      <c r="IG186" s="1639"/>
      <c r="IH186" s="1639"/>
      <c r="II186" s="1639"/>
      <c r="IJ186" s="1639"/>
      <c r="IK186" s="1639"/>
      <c r="IL186" s="1639"/>
      <c r="IM186" s="1639"/>
      <c r="IN186" s="1639"/>
      <c r="IO186" s="1639"/>
      <c r="IP186" s="1639"/>
      <c r="IQ186" s="1639"/>
      <c r="IR186" s="1639"/>
      <c r="IS186" s="1639"/>
      <c r="IT186" s="1639"/>
      <c r="IU186" s="1639"/>
      <c r="IV186" s="1639"/>
      <c r="IW186" s="1639"/>
      <c r="IX186" s="1639"/>
      <c r="IY186" s="1639"/>
      <c r="IZ186" s="1639"/>
      <c r="JA186" s="1639"/>
      <c r="JB186" s="1639"/>
      <c r="JC186" s="1639"/>
      <c r="JD186" s="1639"/>
      <c r="JE186" s="1639"/>
      <c r="JF186" s="1639"/>
      <c r="JG186" s="1639"/>
      <c r="JH186" s="1639"/>
      <c r="JI186" s="1639"/>
      <c r="JJ186" s="1639"/>
      <c r="JK186" s="1639"/>
      <c r="JL186" s="1639"/>
      <c r="JM186" s="1639"/>
      <c r="JN186" s="1639"/>
      <c r="JO186" s="1639"/>
      <c r="JP186" s="1639"/>
      <c r="JQ186" s="1639"/>
      <c r="JR186" s="1639"/>
      <c r="JS186" s="1639"/>
      <c r="JT186" s="1639"/>
      <c r="JU186" s="1639"/>
      <c r="JV186" s="1639"/>
      <c r="JW186" s="1639"/>
      <c r="JX186" s="1639"/>
      <c r="JY186" s="1639"/>
      <c r="JZ186" s="1639"/>
      <c r="KA186" s="1639"/>
      <c r="KB186" s="1639"/>
      <c r="KC186" s="1639"/>
      <c r="KD186" s="1639"/>
      <c r="KE186" s="1639"/>
      <c r="KF186" s="1639"/>
      <c r="KG186" s="1639"/>
      <c r="KH186" s="1639"/>
      <c r="KI186" s="1639"/>
      <c r="KJ186" s="1639"/>
      <c r="KK186" s="1639"/>
      <c r="KL186" s="1639"/>
      <c r="KM186" s="1639"/>
      <c r="KN186" s="1639"/>
      <c r="KO186" s="1639"/>
      <c r="KP186" s="1639"/>
      <c r="KQ186" s="1639"/>
      <c r="KR186" s="1639"/>
      <c r="KS186" s="1639"/>
      <c r="KT186" s="1639"/>
      <c r="KU186" s="1639"/>
      <c r="KV186" s="1639"/>
      <c r="KW186" s="1639"/>
      <c r="KX186" s="1639"/>
      <c r="KY186" s="1639"/>
      <c r="KZ186" s="1639"/>
      <c r="LA186" s="1639"/>
      <c r="LB186" s="1639"/>
      <c r="LC186" s="1639"/>
      <c r="LD186" s="1639"/>
      <c r="LE186" s="1639"/>
      <c r="LF186" s="1639"/>
      <c r="LG186" s="1639"/>
      <c r="LH186" s="1639"/>
      <c r="LI186" s="1639"/>
      <c r="LJ186" s="1639"/>
      <c r="LK186" s="1639"/>
      <c r="LL186" s="1639"/>
      <c r="LM186" s="1639"/>
      <c r="LN186" s="1639"/>
      <c r="LO186" s="1639"/>
      <c r="LP186" s="1639"/>
    </row>
    <row r="187" s="1481" customFormat="1" ht="47" customHeight="1" spans="1:328">
      <c r="A187" s="1499">
        <v>45841</v>
      </c>
      <c r="B187" s="1500" t="s">
        <v>173</v>
      </c>
      <c r="C187" s="1501" t="s">
        <v>98</v>
      </c>
      <c r="D187" s="1502">
        <v>4500172557</v>
      </c>
      <c r="E187" s="2253" t="s">
        <v>776</v>
      </c>
      <c r="F187" s="1502" t="s">
        <v>777</v>
      </c>
      <c r="G187" s="2414" t="s">
        <v>176</v>
      </c>
      <c r="H187" s="1505" t="s">
        <v>176</v>
      </c>
      <c r="I187" s="1532" t="s">
        <v>177</v>
      </c>
      <c r="J187" s="1522">
        <v>13800</v>
      </c>
      <c r="K187" s="1534">
        <v>24</v>
      </c>
      <c r="L187" s="1534">
        <v>2760</v>
      </c>
      <c r="M187" s="2594">
        <f t="shared" si="157"/>
        <v>5</v>
      </c>
      <c r="N187" s="1536">
        <v>45882</v>
      </c>
      <c r="O187" s="1536">
        <v>45873</v>
      </c>
      <c r="P187" s="1537" t="s">
        <v>775</v>
      </c>
      <c r="Q187" s="1562" t="s">
        <v>78</v>
      </c>
      <c r="R187" s="1563"/>
      <c r="S187" s="1563"/>
      <c r="T187" s="1563"/>
      <c r="U187" s="1563"/>
      <c r="V187" s="1532"/>
      <c r="W187" s="1532" t="s">
        <v>111</v>
      </c>
      <c r="X187" s="1565" t="s">
        <v>387</v>
      </c>
      <c r="Y187" s="1589" t="s">
        <v>88</v>
      </c>
      <c r="Z187" s="1589">
        <v>45847</v>
      </c>
      <c r="AA187" s="1589"/>
      <c r="AB187" s="1589" t="s">
        <v>745</v>
      </c>
      <c r="AC187" s="1580" t="s">
        <v>746</v>
      </c>
      <c r="AD187" s="1590" t="s">
        <v>181</v>
      </c>
      <c r="AE187" s="2277">
        <v>1451.258</v>
      </c>
      <c r="AF187" s="2278">
        <f t="shared" si="158"/>
        <v>7256.29</v>
      </c>
      <c r="AG187" s="1504"/>
      <c r="AH187" s="1609" t="s">
        <v>81</v>
      </c>
      <c r="AI187" s="1799">
        <f t="shared" si="119"/>
        <v>13800</v>
      </c>
      <c r="AJ187" s="1609">
        <v>9</v>
      </c>
      <c r="AK187" s="1610">
        <f t="shared" si="154"/>
        <v>13800</v>
      </c>
      <c r="AL187" s="1610"/>
      <c r="AM187" s="1610">
        <f t="shared" si="159"/>
        <v>575</v>
      </c>
      <c r="AN187" s="1610"/>
      <c r="AO187" s="1610"/>
      <c r="AP187" s="1610"/>
      <c r="AQ187" s="1610"/>
      <c r="AR187" s="1610" t="s">
        <v>512</v>
      </c>
      <c r="AS187" s="1610">
        <f t="shared" si="156"/>
        <v>13800</v>
      </c>
      <c r="AT187" s="1610"/>
      <c r="AU187" s="1622">
        <f t="shared" si="160"/>
        <v>1533.33333333333</v>
      </c>
      <c r="AV187" s="1622">
        <f t="shared" si="161"/>
        <v>1533.33333333333</v>
      </c>
      <c r="AW187" s="1622">
        <f t="shared" si="162"/>
        <v>1533.33333333333</v>
      </c>
      <c r="AX187" s="1622">
        <f t="shared" si="163"/>
        <v>1533.33333333333</v>
      </c>
      <c r="AY187" s="1622">
        <f t="shared" si="164"/>
        <v>1533.33333333333</v>
      </c>
      <c r="AZ187" s="1622">
        <f t="shared" si="165"/>
        <v>1533.33333333333</v>
      </c>
      <c r="BA187" s="1622">
        <f t="shared" si="166"/>
        <v>1533.33333333333</v>
      </c>
      <c r="BB187" s="1622">
        <f t="shared" si="167"/>
        <v>1533.33333333333</v>
      </c>
      <c r="BC187" s="1622">
        <f t="shared" si="168"/>
        <v>1533.33333333333</v>
      </c>
      <c r="BD187" s="1622">
        <f t="shared" si="151"/>
        <v>1469.44444444444</v>
      </c>
      <c r="BE187" s="1622">
        <f t="shared" si="152"/>
        <v>63.8888888888889</v>
      </c>
      <c r="BF187" s="1534"/>
      <c r="BG187" s="1638"/>
      <c r="BH187" s="1639"/>
      <c r="BI187" s="1639"/>
      <c r="BJ187" s="1639"/>
      <c r="BK187" s="1639"/>
      <c r="BL187" s="1639"/>
      <c r="BM187" s="1639"/>
      <c r="BN187" s="1639"/>
      <c r="BO187" s="1639"/>
      <c r="BP187" s="1639"/>
      <c r="BQ187" s="1639"/>
      <c r="BR187" s="1639"/>
      <c r="BS187" s="1639"/>
      <c r="BT187" s="1639"/>
      <c r="BU187" s="1639"/>
      <c r="BV187" s="1639"/>
      <c r="BW187" s="1639"/>
      <c r="BX187" s="1639"/>
      <c r="BY187" s="1639"/>
      <c r="BZ187" s="1639"/>
      <c r="CA187" s="1639"/>
      <c r="CB187" s="1639"/>
      <c r="CC187" s="1639"/>
      <c r="CD187" s="1639"/>
      <c r="CE187" s="1639"/>
      <c r="CF187" s="1639"/>
      <c r="CG187" s="1639"/>
      <c r="CH187" s="1639"/>
      <c r="CI187" s="1639"/>
      <c r="CJ187" s="1639"/>
      <c r="CK187" s="1639"/>
      <c r="CL187" s="1639"/>
      <c r="CM187" s="1639"/>
      <c r="CN187" s="1639"/>
      <c r="CO187" s="1639"/>
      <c r="CP187" s="1639"/>
      <c r="CQ187" s="1639"/>
      <c r="CR187" s="1639"/>
      <c r="CS187" s="1639"/>
      <c r="CT187" s="1639"/>
      <c r="CU187" s="1639"/>
      <c r="CV187" s="1639"/>
      <c r="CW187" s="1639"/>
      <c r="CX187" s="1639"/>
      <c r="CY187" s="1639"/>
      <c r="CZ187" s="1639"/>
      <c r="DA187" s="1639"/>
      <c r="DB187" s="1639"/>
      <c r="DC187" s="1639"/>
      <c r="DD187" s="1639"/>
      <c r="DE187" s="1639"/>
      <c r="DF187" s="1639"/>
      <c r="DG187" s="1639"/>
      <c r="DH187" s="1639"/>
      <c r="DI187" s="1639"/>
      <c r="DJ187" s="1639"/>
      <c r="DK187" s="1639"/>
      <c r="DL187" s="1639"/>
      <c r="DM187" s="1639"/>
      <c r="DN187" s="1639"/>
      <c r="DO187" s="1639"/>
      <c r="DP187" s="1639"/>
      <c r="DQ187" s="1639"/>
      <c r="DR187" s="1639"/>
      <c r="DS187" s="1639"/>
      <c r="DT187" s="1639"/>
      <c r="DU187" s="1639"/>
      <c r="DV187" s="1639"/>
      <c r="DW187" s="1639"/>
      <c r="DX187" s="1639"/>
      <c r="DY187" s="1639"/>
      <c r="DZ187" s="1639"/>
      <c r="EA187" s="1639"/>
      <c r="EB187" s="1639"/>
      <c r="EC187" s="1639"/>
      <c r="ED187" s="1639"/>
      <c r="EE187" s="1639"/>
      <c r="EF187" s="1639"/>
      <c r="EG187" s="1639"/>
      <c r="EH187" s="1639"/>
      <c r="EI187" s="1639"/>
      <c r="EJ187" s="1639"/>
      <c r="EK187" s="1639"/>
      <c r="EL187" s="1639"/>
      <c r="EM187" s="1639"/>
      <c r="EN187" s="1639"/>
      <c r="EO187" s="1639"/>
      <c r="EP187" s="1639"/>
      <c r="EQ187" s="1639"/>
      <c r="ER187" s="1639"/>
      <c r="ES187" s="1639"/>
      <c r="ET187" s="1639"/>
      <c r="EU187" s="1639"/>
      <c r="EV187" s="1639"/>
      <c r="EW187" s="1639"/>
      <c r="EX187" s="1639"/>
      <c r="EY187" s="1639"/>
      <c r="EZ187" s="1639"/>
      <c r="FA187" s="1639"/>
      <c r="FB187" s="1639"/>
      <c r="FC187" s="1639"/>
      <c r="FD187" s="1639"/>
      <c r="FE187" s="1639"/>
      <c r="FF187" s="1639"/>
      <c r="FG187" s="1639"/>
      <c r="FH187" s="1639"/>
      <c r="FI187" s="1639"/>
      <c r="FJ187" s="1639"/>
      <c r="FK187" s="1639"/>
      <c r="FL187" s="1639"/>
      <c r="FM187" s="1639"/>
      <c r="FN187" s="1639"/>
      <c r="FO187" s="1639"/>
      <c r="FP187" s="1639"/>
      <c r="FQ187" s="1639"/>
      <c r="FR187" s="1639"/>
      <c r="FS187" s="1639"/>
      <c r="FT187" s="1639"/>
      <c r="FU187" s="1639"/>
      <c r="FV187" s="1639"/>
      <c r="FW187" s="1639"/>
      <c r="FX187" s="1639"/>
      <c r="FY187" s="1639"/>
      <c r="FZ187" s="1639"/>
      <c r="GA187" s="1639"/>
      <c r="GB187" s="1639"/>
      <c r="GC187" s="1639"/>
      <c r="GD187" s="1639"/>
      <c r="GE187" s="1639"/>
      <c r="GF187" s="1639"/>
      <c r="GG187" s="1639"/>
      <c r="GH187" s="1639"/>
      <c r="GI187" s="1639"/>
      <c r="GJ187" s="1639"/>
      <c r="GK187" s="1639"/>
      <c r="GL187" s="1639"/>
      <c r="GM187" s="1639"/>
      <c r="GN187" s="1639"/>
      <c r="GO187" s="1639"/>
      <c r="GP187" s="1639"/>
      <c r="GQ187" s="1639"/>
      <c r="GR187" s="1639"/>
      <c r="GS187" s="1639"/>
      <c r="GT187" s="1639"/>
      <c r="GU187" s="1639"/>
      <c r="GV187" s="1639"/>
      <c r="GW187" s="1639"/>
      <c r="GX187" s="1639"/>
      <c r="GY187" s="1639"/>
      <c r="GZ187" s="1639"/>
      <c r="HA187" s="1639"/>
      <c r="HB187" s="1639"/>
      <c r="HC187" s="1639"/>
      <c r="HD187" s="1639"/>
      <c r="HE187" s="1639"/>
      <c r="HF187" s="1639"/>
      <c r="HG187" s="1639"/>
      <c r="HH187" s="1639"/>
      <c r="HI187" s="1639"/>
      <c r="HJ187" s="1639"/>
      <c r="HK187" s="1639"/>
      <c r="HL187" s="1639"/>
      <c r="HM187" s="1639"/>
      <c r="HN187" s="1639"/>
      <c r="HO187" s="1639"/>
      <c r="HP187" s="1639"/>
      <c r="HQ187" s="1639"/>
      <c r="HR187" s="1639"/>
      <c r="HS187" s="1639"/>
      <c r="HT187" s="1639"/>
      <c r="HU187" s="1639"/>
      <c r="HV187" s="1639"/>
      <c r="HW187" s="1639"/>
      <c r="HX187" s="1639"/>
      <c r="HY187" s="1639"/>
      <c r="HZ187" s="1639"/>
      <c r="IA187" s="1639"/>
      <c r="IB187" s="1639"/>
      <c r="IC187" s="1639"/>
      <c r="ID187" s="1639"/>
      <c r="IE187" s="1639"/>
      <c r="IF187" s="1639"/>
      <c r="IG187" s="1639"/>
      <c r="IH187" s="1639"/>
      <c r="II187" s="1639"/>
      <c r="IJ187" s="1639"/>
      <c r="IK187" s="1639"/>
      <c r="IL187" s="1639"/>
      <c r="IM187" s="1639"/>
      <c r="IN187" s="1639"/>
      <c r="IO187" s="1639"/>
      <c r="IP187" s="1639"/>
      <c r="IQ187" s="1639"/>
      <c r="IR187" s="1639"/>
      <c r="IS187" s="1639"/>
      <c r="IT187" s="1639"/>
      <c r="IU187" s="1639"/>
      <c r="IV187" s="1639"/>
      <c r="IW187" s="1639"/>
      <c r="IX187" s="1639"/>
      <c r="IY187" s="1639"/>
      <c r="IZ187" s="1639"/>
      <c r="JA187" s="1639"/>
      <c r="JB187" s="1639"/>
      <c r="JC187" s="1639"/>
      <c r="JD187" s="1639"/>
      <c r="JE187" s="1639"/>
      <c r="JF187" s="1639"/>
      <c r="JG187" s="1639"/>
      <c r="JH187" s="1639"/>
      <c r="JI187" s="1639"/>
      <c r="JJ187" s="1639"/>
      <c r="JK187" s="1639"/>
      <c r="JL187" s="1639"/>
      <c r="JM187" s="1639"/>
      <c r="JN187" s="1639"/>
      <c r="JO187" s="1639"/>
      <c r="JP187" s="1639"/>
      <c r="JQ187" s="1639"/>
      <c r="JR187" s="1639"/>
      <c r="JS187" s="1639"/>
      <c r="JT187" s="1639"/>
      <c r="JU187" s="1639"/>
      <c r="JV187" s="1639"/>
      <c r="JW187" s="1639"/>
      <c r="JX187" s="1639"/>
      <c r="JY187" s="1639"/>
      <c r="JZ187" s="1639"/>
      <c r="KA187" s="1639"/>
      <c r="KB187" s="1639"/>
      <c r="KC187" s="1639"/>
      <c r="KD187" s="1639"/>
      <c r="KE187" s="1639"/>
      <c r="KF187" s="1639"/>
      <c r="KG187" s="1639"/>
      <c r="KH187" s="1639"/>
      <c r="KI187" s="1639"/>
      <c r="KJ187" s="1639"/>
      <c r="KK187" s="1639"/>
      <c r="KL187" s="1639"/>
      <c r="KM187" s="1639"/>
      <c r="KN187" s="1639"/>
      <c r="KO187" s="1639"/>
      <c r="KP187" s="1639"/>
      <c r="KQ187" s="1639"/>
      <c r="KR187" s="1639"/>
      <c r="KS187" s="1639"/>
      <c r="KT187" s="1639"/>
      <c r="KU187" s="1639"/>
      <c r="KV187" s="1639"/>
      <c r="KW187" s="1639"/>
      <c r="KX187" s="1639"/>
      <c r="KY187" s="1639"/>
      <c r="KZ187" s="1639"/>
      <c r="LA187" s="1639"/>
      <c r="LB187" s="1639"/>
      <c r="LC187" s="1639"/>
      <c r="LD187" s="1639"/>
      <c r="LE187" s="1639"/>
      <c r="LF187" s="1639"/>
      <c r="LG187" s="1639"/>
      <c r="LH187" s="1639"/>
      <c r="LI187" s="1639"/>
      <c r="LJ187" s="1639"/>
      <c r="LK187" s="1639"/>
      <c r="LL187" s="1639"/>
      <c r="LM187" s="1639"/>
      <c r="LN187" s="1639"/>
      <c r="LO187" s="1639"/>
      <c r="LP187" s="1639"/>
    </row>
    <row r="188" s="1481" customFormat="1" ht="47" customHeight="1" spans="1:328">
      <c r="A188" s="1499">
        <v>45841</v>
      </c>
      <c r="B188" s="1500" t="s">
        <v>173</v>
      </c>
      <c r="C188" s="1501" t="s">
        <v>98</v>
      </c>
      <c r="D188" s="1502">
        <v>4500172557</v>
      </c>
      <c r="E188" s="2253" t="s">
        <v>778</v>
      </c>
      <c r="F188" s="1502" t="s">
        <v>779</v>
      </c>
      <c r="G188" s="2414" t="s">
        <v>176</v>
      </c>
      <c r="H188" s="1505" t="s">
        <v>176</v>
      </c>
      <c r="I188" s="1532" t="s">
        <v>177</v>
      </c>
      <c r="J188" s="1522">
        <v>13800</v>
      </c>
      <c r="K188" s="1534">
        <v>24</v>
      </c>
      <c r="L188" s="1534">
        <v>2760</v>
      </c>
      <c r="M188" s="2594">
        <f t="shared" si="157"/>
        <v>5</v>
      </c>
      <c r="N188" s="1536">
        <v>45882</v>
      </c>
      <c r="O188" s="1536">
        <v>45873</v>
      </c>
      <c r="P188" s="1537" t="s">
        <v>775</v>
      </c>
      <c r="Q188" s="1562" t="s">
        <v>78</v>
      </c>
      <c r="R188" s="1563"/>
      <c r="S188" s="1563"/>
      <c r="T188" s="1563"/>
      <c r="U188" s="1563"/>
      <c r="V188" s="1532"/>
      <c r="W188" s="1532" t="s">
        <v>111</v>
      </c>
      <c r="X188" s="1565" t="s">
        <v>387</v>
      </c>
      <c r="Y188" s="1589" t="s">
        <v>88</v>
      </c>
      <c r="Z188" s="1589">
        <v>45847</v>
      </c>
      <c r="AA188" s="1589"/>
      <c r="AB188" s="1589" t="s">
        <v>745</v>
      </c>
      <c r="AC188" s="1580" t="s">
        <v>746</v>
      </c>
      <c r="AD188" s="1590" t="s">
        <v>181</v>
      </c>
      <c r="AE188" s="2277">
        <v>1451.258</v>
      </c>
      <c r="AF188" s="2278">
        <f t="shared" si="158"/>
        <v>7256.29</v>
      </c>
      <c r="AG188" s="1504"/>
      <c r="AH188" s="1609" t="s">
        <v>81</v>
      </c>
      <c r="AI188" s="1799">
        <f t="shared" si="119"/>
        <v>13800</v>
      </c>
      <c r="AJ188" s="1609">
        <v>9</v>
      </c>
      <c r="AK188" s="1610">
        <f t="shared" si="154"/>
        <v>13800</v>
      </c>
      <c r="AL188" s="1610"/>
      <c r="AM188" s="1610">
        <f t="shared" si="159"/>
        <v>575</v>
      </c>
      <c r="AN188" s="1610"/>
      <c r="AO188" s="1610"/>
      <c r="AP188" s="1610"/>
      <c r="AQ188" s="1610"/>
      <c r="AR188" s="1610" t="s">
        <v>512</v>
      </c>
      <c r="AS188" s="1610">
        <f t="shared" si="156"/>
        <v>13800</v>
      </c>
      <c r="AT188" s="1610"/>
      <c r="AU188" s="1622">
        <f t="shared" si="160"/>
        <v>1533.33333333333</v>
      </c>
      <c r="AV188" s="1622">
        <f t="shared" si="161"/>
        <v>1533.33333333333</v>
      </c>
      <c r="AW188" s="1622">
        <f t="shared" si="162"/>
        <v>1533.33333333333</v>
      </c>
      <c r="AX188" s="1622">
        <f t="shared" si="163"/>
        <v>1533.33333333333</v>
      </c>
      <c r="AY188" s="1622">
        <f t="shared" si="164"/>
        <v>1533.33333333333</v>
      </c>
      <c r="AZ188" s="1622">
        <f t="shared" si="165"/>
        <v>1533.33333333333</v>
      </c>
      <c r="BA188" s="1622">
        <f t="shared" si="166"/>
        <v>1533.33333333333</v>
      </c>
      <c r="BB188" s="1622">
        <f t="shared" si="167"/>
        <v>1533.33333333333</v>
      </c>
      <c r="BC188" s="1622">
        <f t="shared" si="168"/>
        <v>1533.33333333333</v>
      </c>
      <c r="BD188" s="1622">
        <f t="shared" si="151"/>
        <v>1469.44444444444</v>
      </c>
      <c r="BE188" s="1622">
        <f t="shared" si="152"/>
        <v>63.8888888888889</v>
      </c>
      <c r="BF188" s="1534"/>
      <c r="BG188" s="1638"/>
      <c r="BH188" s="1639"/>
      <c r="BI188" s="1639"/>
      <c r="BJ188" s="1639"/>
      <c r="BK188" s="1639"/>
      <c r="BL188" s="1639"/>
      <c r="BM188" s="1639"/>
      <c r="BN188" s="1639"/>
      <c r="BO188" s="1639"/>
      <c r="BP188" s="1639"/>
      <c r="BQ188" s="1639"/>
      <c r="BR188" s="1639"/>
      <c r="BS188" s="1639"/>
      <c r="BT188" s="1639"/>
      <c r="BU188" s="1639"/>
      <c r="BV188" s="1639"/>
      <c r="BW188" s="1639"/>
      <c r="BX188" s="1639"/>
      <c r="BY188" s="1639"/>
      <c r="BZ188" s="1639"/>
      <c r="CA188" s="1639"/>
      <c r="CB188" s="1639"/>
      <c r="CC188" s="1639"/>
      <c r="CD188" s="1639"/>
      <c r="CE188" s="1639"/>
      <c r="CF188" s="1639"/>
      <c r="CG188" s="1639"/>
      <c r="CH188" s="1639"/>
      <c r="CI188" s="1639"/>
      <c r="CJ188" s="1639"/>
      <c r="CK188" s="1639"/>
      <c r="CL188" s="1639"/>
      <c r="CM188" s="1639"/>
      <c r="CN188" s="1639"/>
      <c r="CO188" s="1639"/>
      <c r="CP188" s="1639"/>
      <c r="CQ188" s="1639"/>
      <c r="CR188" s="1639"/>
      <c r="CS188" s="1639"/>
      <c r="CT188" s="1639"/>
      <c r="CU188" s="1639"/>
      <c r="CV188" s="1639"/>
      <c r="CW188" s="1639"/>
      <c r="CX188" s="1639"/>
      <c r="CY188" s="1639"/>
      <c r="CZ188" s="1639"/>
      <c r="DA188" s="1639"/>
      <c r="DB188" s="1639"/>
      <c r="DC188" s="1639"/>
      <c r="DD188" s="1639"/>
      <c r="DE188" s="1639"/>
      <c r="DF188" s="1639"/>
      <c r="DG188" s="1639"/>
      <c r="DH188" s="1639"/>
      <c r="DI188" s="1639"/>
      <c r="DJ188" s="1639"/>
      <c r="DK188" s="1639"/>
      <c r="DL188" s="1639"/>
      <c r="DM188" s="1639"/>
      <c r="DN188" s="1639"/>
      <c r="DO188" s="1639"/>
      <c r="DP188" s="1639"/>
      <c r="DQ188" s="1639"/>
      <c r="DR188" s="1639"/>
      <c r="DS188" s="1639"/>
      <c r="DT188" s="1639"/>
      <c r="DU188" s="1639"/>
      <c r="DV188" s="1639"/>
      <c r="DW188" s="1639"/>
      <c r="DX188" s="1639"/>
      <c r="DY188" s="1639"/>
      <c r="DZ188" s="1639"/>
      <c r="EA188" s="1639"/>
      <c r="EB188" s="1639"/>
      <c r="EC188" s="1639"/>
      <c r="ED188" s="1639"/>
      <c r="EE188" s="1639"/>
      <c r="EF188" s="1639"/>
      <c r="EG188" s="1639"/>
      <c r="EH188" s="1639"/>
      <c r="EI188" s="1639"/>
      <c r="EJ188" s="1639"/>
      <c r="EK188" s="1639"/>
      <c r="EL188" s="1639"/>
      <c r="EM188" s="1639"/>
      <c r="EN188" s="1639"/>
      <c r="EO188" s="1639"/>
      <c r="EP188" s="1639"/>
      <c r="EQ188" s="1639"/>
      <c r="ER188" s="1639"/>
      <c r="ES188" s="1639"/>
      <c r="ET188" s="1639"/>
      <c r="EU188" s="1639"/>
      <c r="EV188" s="1639"/>
      <c r="EW188" s="1639"/>
      <c r="EX188" s="1639"/>
      <c r="EY188" s="1639"/>
      <c r="EZ188" s="1639"/>
      <c r="FA188" s="1639"/>
      <c r="FB188" s="1639"/>
      <c r="FC188" s="1639"/>
      <c r="FD188" s="1639"/>
      <c r="FE188" s="1639"/>
      <c r="FF188" s="1639"/>
      <c r="FG188" s="1639"/>
      <c r="FH188" s="1639"/>
      <c r="FI188" s="1639"/>
      <c r="FJ188" s="1639"/>
      <c r="FK188" s="1639"/>
      <c r="FL188" s="1639"/>
      <c r="FM188" s="1639"/>
      <c r="FN188" s="1639"/>
      <c r="FO188" s="1639"/>
      <c r="FP188" s="1639"/>
      <c r="FQ188" s="1639"/>
      <c r="FR188" s="1639"/>
      <c r="FS188" s="1639"/>
      <c r="FT188" s="1639"/>
      <c r="FU188" s="1639"/>
      <c r="FV188" s="1639"/>
      <c r="FW188" s="1639"/>
      <c r="FX188" s="1639"/>
      <c r="FY188" s="1639"/>
      <c r="FZ188" s="1639"/>
      <c r="GA188" s="1639"/>
      <c r="GB188" s="1639"/>
      <c r="GC188" s="1639"/>
      <c r="GD188" s="1639"/>
      <c r="GE188" s="1639"/>
      <c r="GF188" s="1639"/>
      <c r="GG188" s="1639"/>
      <c r="GH188" s="1639"/>
      <c r="GI188" s="1639"/>
      <c r="GJ188" s="1639"/>
      <c r="GK188" s="1639"/>
      <c r="GL188" s="1639"/>
      <c r="GM188" s="1639"/>
      <c r="GN188" s="1639"/>
      <c r="GO188" s="1639"/>
      <c r="GP188" s="1639"/>
      <c r="GQ188" s="1639"/>
      <c r="GR188" s="1639"/>
      <c r="GS188" s="1639"/>
      <c r="GT188" s="1639"/>
      <c r="GU188" s="1639"/>
      <c r="GV188" s="1639"/>
      <c r="GW188" s="1639"/>
      <c r="GX188" s="1639"/>
      <c r="GY188" s="1639"/>
      <c r="GZ188" s="1639"/>
      <c r="HA188" s="1639"/>
      <c r="HB188" s="1639"/>
      <c r="HC188" s="1639"/>
      <c r="HD188" s="1639"/>
      <c r="HE188" s="1639"/>
      <c r="HF188" s="1639"/>
      <c r="HG188" s="1639"/>
      <c r="HH188" s="1639"/>
      <c r="HI188" s="1639"/>
      <c r="HJ188" s="1639"/>
      <c r="HK188" s="1639"/>
      <c r="HL188" s="1639"/>
      <c r="HM188" s="1639"/>
      <c r="HN188" s="1639"/>
      <c r="HO188" s="1639"/>
      <c r="HP188" s="1639"/>
      <c r="HQ188" s="1639"/>
      <c r="HR188" s="1639"/>
      <c r="HS188" s="1639"/>
      <c r="HT188" s="1639"/>
      <c r="HU188" s="1639"/>
      <c r="HV188" s="1639"/>
      <c r="HW188" s="1639"/>
      <c r="HX188" s="1639"/>
      <c r="HY188" s="1639"/>
      <c r="HZ188" s="1639"/>
      <c r="IA188" s="1639"/>
      <c r="IB188" s="1639"/>
      <c r="IC188" s="1639"/>
      <c r="ID188" s="1639"/>
      <c r="IE188" s="1639"/>
      <c r="IF188" s="1639"/>
      <c r="IG188" s="1639"/>
      <c r="IH188" s="1639"/>
      <c r="II188" s="1639"/>
      <c r="IJ188" s="1639"/>
      <c r="IK188" s="1639"/>
      <c r="IL188" s="1639"/>
      <c r="IM188" s="1639"/>
      <c r="IN188" s="1639"/>
      <c r="IO188" s="1639"/>
      <c r="IP188" s="1639"/>
      <c r="IQ188" s="1639"/>
      <c r="IR188" s="1639"/>
      <c r="IS188" s="1639"/>
      <c r="IT188" s="1639"/>
      <c r="IU188" s="1639"/>
      <c r="IV188" s="1639"/>
      <c r="IW188" s="1639"/>
      <c r="IX188" s="1639"/>
      <c r="IY188" s="1639"/>
      <c r="IZ188" s="1639"/>
      <c r="JA188" s="1639"/>
      <c r="JB188" s="1639"/>
      <c r="JC188" s="1639"/>
      <c r="JD188" s="1639"/>
      <c r="JE188" s="1639"/>
      <c r="JF188" s="1639"/>
      <c r="JG188" s="1639"/>
      <c r="JH188" s="1639"/>
      <c r="JI188" s="1639"/>
      <c r="JJ188" s="1639"/>
      <c r="JK188" s="1639"/>
      <c r="JL188" s="1639"/>
      <c r="JM188" s="1639"/>
      <c r="JN188" s="1639"/>
      <c r="JO188" s="1639"/>
      <c r="JP188" s="1639"/>
      <c r="JQ188" s="1639"/>
      <c r="JR188" s="1639"/>
      <c r="JS188" s="1639"/>
      <c r="JT188" s="1639"/>
      <c r="JU188" s="1639"/>
      <c r="JV188" s="1639"/>
      <c r="JW188" s="1639"/>
      <c r="JX188" s="1639"/>
      <c r="JY188" s="1639"/>
      <c r="JZ188" s="1639"/>
      <c r="KA188" s="1639"/>
      <c r="KB188" s="1639"/>
      <c r="KC188" s="1639"/>
      <c r="KD188" s="1639"/>
      <c r="KE188" s="1639"/>
      <c r="KF188" s="1639"/>
      <c r="KG188" s="1639"/>
      <c r="KH188" s="1639"/>
      <c r="KI188" s="1639"/>
      <c r="KJ188" s="1639"/>
      <c r="KK188" s="1639"/>
      <c r="KL188" s="1639"/>
      <c r="KM188" s="1639"/>
      <c r="KN188" s="1639"/>
      <c r="KO188" s="1639"/>
      <c r="KP188" s="1639"/>
      <c r="KQ188" s="1639"/>
      <c r="KR188" s="1639"/>
      <c r="KS188" s="1639"/>
      <c r="KT188" s="1639"/>
      <c r="KU188" s="1639"/>
      <c r="KV188" s="1639"/>
      <c r="KW188" s="1639"/>
      <c r="KX188" s="1639"/>
      <c r="KY188" s="1639"/>
      <c r="KZ188" s="1639"/>
      <c r="LA188" s="1639"/>
      <c r="LB188" s="1639"/>
      <c r="LC188" s="1639"/>
      <c r="LD188" s="1639"/>
      <c r="LE188" s="1639"/>
      <c r="LF188" s="1639"/>
      <c r="LG188" s="1639"/>
      <c r="LH188" s="1639"/>
      <c r="LI188" s="1639"/>
      <c r="LJ188" s="1639"/>
      <c r="LK188" s="1639"/>
      <c r="LL188" s="1639"/>
      <c r="LM188" s="1639"/>
      <c r="LN188" s="1639"/>
      <c r="LO188" s="1639"/>
      <c r="LP188" s="1639"/>
    </row>
    <row r="189" s="1481" customFormat="1" ht="47" customHeight="1" spans="1:328">
      <c r="A189" s="1499">
        <v>45841</v>
      </c>
      <c r="B189" s="1500" t="s">
        <v>173</v>
      </c>
      <c r="C189" s="1501" t="s">
        <v>98</v>
      </c>
      <c r="D189" s="1502">
        <v>4500172557</v>
      </c>
      <c r="E189" s="2253" t="s">
        <v>780</v>
      </c>
      <c r="F189" s="1502" t="s">
        <v>781</v>
      </c>
      <c r="G189" s="2414" t="s">
        <v>176</v>
      </c>
      <c r="H189" s="1505" t="s">
        <v>176</v>
      </c>
      <c r="I189" s="1532" t="s">
        <v>177</v>
      </c>
      <c r="J189" s="1522">
        <v>16560</v>
      </c>
      <c r="K189" s="1534">
        <v>24</v>
      </c>
      <c r="L189" s="1534">
        <v>2760</v>
      </c>
      <c r="M189" s="2594">
        <f t="shared" si="157"/>
        <v>6</v>
      </c>
      <c r="N189" s="1536">
        <v>45882</v>
      </c>
      <c r="O189" s="1536">
        <v>45874</v>
      </c>
      <c r="P189" s="1537" t="s">
        <v>775</v>
      </c>
      <c r="Q189" s="1562" t="s">
        <v>78</v>
      </c>
      <c r="R189" s="1563"/>
      <c r="S189" s="1563"/>
      <c r="T189" s="1563"/>
      <c r="U189" s="1563"/>
      <c r="V189" s="1532"/>
      <c r="W189" s="1532" t="s">
        <v>111</v>
      </c>
      <c r="X189" s="1565" t="s">
        <v>387</v>
      </c>
      <c r="Y189" s="1589" t="s">
        <v>88</v>
      </c>
      <c r="Z189" s="1589">
        <v>45847</v>
      </c>
      <c r="AA189" s="1589"/>
      <c r="AB189" s="1589" t="s">
        <v>745</v>
      </c>
      <c r="AC189" s="1580" t="s">
        <v>746</v>
      </c>
      <c r="AD189" s="1590" t="s">
        <v>181</v>
      </c>
      <c r="AE189" s="2277">
        <v>1451.2583</v>
      </c>
      <c r="AF189" s="2278">
        <f t="shared" si="158"/>
        <v>8707.5498</v>
      </c>
      <c r="AG189" s="1504"/>
      <c r="AH189" s="1609" t="s">
        <v>81</v>
      </c>
      <c r="AI189" s="1799">
        <f t="shared" si="119"/>
        <v>16560</v>
      </c>
      <c r="AJ189" s="1609">
        <v>9</v>
      </c>
      <c r="AK189" s="1610">
        <f t="shared" si="154"/>
        <v>16560</v>
      </c>
      <c r="AL189" s="1610"/>
      <c r="AM189" s="1610">
        <f t="shared" si="159"/>
        <v>690</v>
      </c>
      <c r="AN189" s="1610"/>
      <c r="AO189" s="1610"/>
      <c r="AP189" s="1610"/>
      <c r="AQ189" s="1610"/>
      <c r="AR189" s="1610" t="s">
        <v>512</v>
      </c>
      <c r="AS189" s="1610">
        <f t="shared" si="156"/>
        <v>16560</v>
      </c>
      <c r="AT189" s="1610"/>
      <c r="AU189" s="1622">
        <f t="shared" si="160"/>
        <v>1840</v>
      </c>
      <c r="AV189" s="1622">
        <f t="shared" si="161"/>
        <v>1840</v>
      </c>
      <c r="AW189" s="1622">
        <f t="shared" si="162"/>
        <v>1840</v>
      </c>
      <c r="AX189" s="1622">
        <f t="shared" si="163"/>
        <v>1840</v>
      </c>
      <c r="AY189" s="1622">
        <f t="shared" si="164"/>
        <v>1840</v>
      </c>
      <c r="AZ189" s="1622">
        <f t="shared" si="165"/>
        <v>1840</v>
      </c>
      <c r="BA189" s="1622">
        <f t="shared" si="166"/>
        <v>1840</v>
      </c>
      <c r="BB189" s="1622">
        <f t="shared" si="167"/>
        <v>1840</v>
      </c>
      <c r="BC189" s="1622">
        <f t="shared" si="168"/>
        <v>1840</v>
      </c>
      <c r="BD189" s="1622">
        <f t="shared" si="151"/>
        <v>1763.33333333333</v>
      </c>
      <c r="BE189" s="1622">
        <f t="shared" si="152"/>
        <v>76.6666666666667</v>
      </c>
      <c r="BF189" s="1534"/>
      <c r="BG189" s="1638"/>
      <c r="BH189" s="1639"/>
      <c r="BI189" s="1639"/>
      <c r="BJ189" s="1639"/>
      <c r="BK189" s="1639"/>
      <c r="BL189" s="1639"/>
      <c r="BM189" s="1639"/>
      <c r="BN189" s="1639"/>
      <c r="BO189" s="1639"/>
      <c r="BP189" s="1639"/>
      <c r="BQ189" s="1639"/>
      <c r="BR189" s="1639"/>
      <c r="BS189" s="1639"/>
      <c r="BT189" s="1639"/>
      <c r="BU189" s="1639"/>
      <c r="BV189" s="1639"/>
      <c r="BW189" s="1639"/>
      <c r="BX189" s="1639"/>
      <c r="BY189" s="1639"/>
      <c r="BZ189" s="1639"/>
      <c r="CA189" s="1639"/>
      <c r="CB189" s="1639"/>
      <c r="CC189" s="1639"/>
      <c r="CD189" s="1639"/>
      <c r="CE189" s="1639"/>
      <c r="CF189" s="1639"/>
      <c r="CG189" s="1639"/>
      <c r="CH189" s="1639"/>
      <c r="CI189" s="1639"/>
      <c r="CJ189" s="1639"/>
      <c r="CK189" s="1639"/>
      <c r="CL189" s="1639"/>
      <c r="CM189" s="1639"/>
      <c r="CN189" s="1639"/>
      <c r="CO189" s="1639"/>
      <c r="CP189" s="1639"/>
      <c r="CQ189" s="1639"/>
      <c r="CR189" s="1639"/>
      <c r="CS189" s="1639"/>
      <c r="CT189" s="1639"/>
      <c r="CU189" s="1639"/>
      <c r="CV189" s="1639"/>
      <c r="CW189" s="1639"/>
      <c r="CX189" s="1639"/>
      <c r="CY189" s="1639"/>
      <c r="CZ189" s="1639"/>
      <c r="DA189" s="1639"/>
      <c r="DB189" s="1639"/>
      <c r="DC189" s="1639"/>
      <c r="DD189" s="1639"/>
      <c r="DE189" s="1639"/>
      <c r="DF189" s="1639"/>
      <c r="DG189" s="1639"/>
      <c r="DH189" s="1639"/>
      <c r="DI189" s="1639"/>
      <c r="DJ189" s="1639"/>
      <c r="DK189" s="1639"/>
      <c r="DL189" s="1639"/>
      <c r="DM189" s="1639"/>
      <c r="DN189" s="1639"/>
      <c r="DO189" s="1639"/>
      <c r="DP189" s="1639"/>
      <c r="DQ189" s="1639"/>
      <c r="DR189" s="1639"/>
      <c r="DS189" s="1639"/>
      <c r="DT189" s="1639"/>
      <c r="DU189" s="1639"/>
      <c r="DV189" s="1639"/>
      <c r="DW189" s="1639"/>
      <c r="DX189" s="1639"/>
      <c r="DY189" s="1639"/>
      <c r="DZ189" s="1639"/>
      <c r="EA189" s="1639"/>
      <c r="EB189" s="1639"/>
      <c r="EC189" s="1639"/>
      <c r="ED189" s="1639"/>
      <c r="EE189" s="1639"/>
      <c r="EF189" s="1639"/>
      <c r="EG189" s="1639"/>
      <c r="EH189" s="1639"/>
      <c r="EI189" s="1639"/>
      <c r="EJ189" s="1639"/>
      <c r="EK189" s="1639"/>
      <c r="EL189" s="1639"/>
      <c r="EM189" s="1639"/>
      <c r="EN189" s="1639"/>
      <c r="EO189" s="1639"/>
      <c r="EP189" s="1639"/>
      <c r="EQ189" s="1639"/>
      <c r="ER189" s="1639"/>
      <c r="ES189" s="1639"/>
      <c r="ET189" s="1639"/>
      <c r="EU189" s="1639"/>
      <c r="EV189" s="1639"/>
      <c r="EW189" s="1639"/>
      <c r="EX189" s="1639"/>
      <c r="EY189" s="1639"/>
      <c r="EZ189" s="1639"/>
      <c r="FA189" s="1639"/>
      <c r="FB189" s="1639"/>
      <c r="FC189" s="1639"/>
      <c r="FD189" s="1639"/>
      <c r="FE189" s="1639"/>
      <c r="FF189" s="1639"/>
      <c r="FG189" s="1639"/>
      <c r="FH189" s="1639"/>
      <c r="FI189" s="1639"/>
      <c r="FJ189" s="1639"/>
      <c r="FK189" s="1639"/>
      <c r="FL189" s="1639"/>
      <c r="FM189" s="1639"/>
      <c r="FN189" s="1639"/>
      <c r="FO189" s="1639"/>
      <c r="FP189" s="1639"/>
      <c r="FQ189" s="1639"/>
      <c r="FR189" s="1639"/>
      <c r="FS189" s="1639"/>
      <c r="FT189" s="1639"/>
      <c r="FU189" s="1639"/>
      <c r="FV189" s="1639"/>
      <c r="FW189" s="1639"/>
      <c r="FX189" s="1639"/>
      <c r="FY189" s="1639"/>
      <c r="FZ189" s="1639"/>
      <c r="GA189" s="1639"/>
      <c r="GB189" s="1639"/>
      <c r="GC189" s="1639"/>
      <c r="GD189" s="1639"/>
      <c r="GE189" s="1639"/>
      <c r="GF189" s="1639"/>
      <c r="GG189" s="1639"/>
      <c r="GH189" s="1639"/>
      <c r="GI189" s="1639"/>
      <c r="GJ189" s="1639"/>
      <c r="GK189" s="1639"/>
      <c r="GL189" s="1639"/>
      <c r="GM189" s="1639"/>
      <c r="GN189" s="1639"/>
      <c r="GO189" s="1639"/>
      <c r="GP189" s="1639"/>
      <c r="GQ189" s="1639"/>
      <c r="GR189" s="1639"/>
      <c r="GS189" s="1639"/>
      <c r="GT189" s="1639"/>
      <c r="GU189" s="1639"/>
      <c r="GV189" s="1639"/>
      <c r="GW189" s="1639"/>
      <c r="GX189" s="1639"/>
      <c r="GY189" s="1639"/>
      <c r="GZ189" s="1639"/>
      <c r="HA189" s="1639"/>
      <c r="HB189" s="1639"/>
      <c r="HC189" s="1639"/>
      <c r="HD189" s="1639"/>
      <c r="HE189" s="1639"/>
      <c r="HF189" s="1639"/>
      <c r="HG189" s="1639"/>
      <c r="HH189" s="1639"/>
      <c r="HI189" s="1639"/>
      <c r="HJ189" s="1639"/>
      <c r="HK189" s="1639"/>
      <c r="HL189" s="1639"/>
      <c r="HM189" s="1639"/>
      <c r="HN189" s="1639"/>
      <c r="HO189" s="1639"/>
      <c r="HP189" s="1639"/>
      <c r="HQ189" s="1639"/>
      <c r="HR189" s="1639"/>
      <c r="HS189" s="1639"/>
      <c r="HT189" s="1639"/>
      <c r="HU189" s="1639"/>
      <c r="HV189" s="1639"/>
      <c r="HW189" s="1639"/>
      <c r="HX189" s="1639"/>
      <c r="HY189" s="1639"/>
      <c r="HZ189" s="1639"/>
      <c r="IA189" s="1639"/>
      <c r="IB189" s="1639"/>
      <c r="IC189" s="1639"/>
      <c r="ID189" s="1639"/>
      <c r="IE189" s="1639"/>
      <c r="IF189" s="1639"/>
      <c r="IG189" s="1639"/>
      <c r="IH189" s="1639"/>
      <c r="II189" s="1639"/>
      <c r="IJ189" s="1639"/>
      <c r="IK189" s="1639"/>
      <c r="IL189" s="1639"/>
      <c r="IM189" s="1639"/>
      <c r="IN189" s="1639"/>
      <c r="IO189" s="1639"/>
      <c r="IP189" s="1639"/>
      <c r="IQ189" s="1639"/>
      <c r="IR189" s="1639"/>
      <c r="IS189" s="1639"/>
      <c r="IT189" s="1639"/>
      <c r="IU189" s="1639"/>
      <c r="IV189" s="1639"/>
      <c r="IW189" s="1639"/>
      <c r="IX189" s="1639"/>
      <c r="IY189" s="1639"/>
      <c r="IZ189" s="1639"/>
      <c r="JA189" s="1639"/>
      <c r="JB189" s="1639"/>
      <c r="JC189" s="1639"/>
      <c r="JD189" s="1639"/>
      <c r="JE189" s="1639"/>
      <c r="JF189" s="1639"/>
      <c r="JG189" s="1639"/>
      <c r="JH189" s="1639"/>
      <c r="JI189" s="1639"/>
      <c r="JJ189" s="1639"/>
      <c r="JK189" s="1639"/>
      <c r="JL189" s="1639"/>
      <c r="JM189" s="1639"/>
      <c r="JN189" s="1639"/>
      <c r="JO189" s="1639"/>
      <c r="JP189" s="1639"/>
      <c r="JQ189" s="1639"/>
      <c r="JR189" s="1639"/>
      <c r="JS189" s="1639"/>
      <c r="JT189" s="1639"/>
      <c r="JU189" s="1639"/>
      <c r="JV189" s="1639"/>
      <c r="JW189" s="1639"/>
      <c r="JX189" s="1639"/>
      <c r="JY189" s="1639"/>
      <c r="JZ189" s="1639"/>
      <c r="KA189" s="1639"/>
      <c r="KB189" s="1639"/>
      <c r="KC189" s="1639"/>
      <c r="KD189" s="1639"/>
      <c r="KE189" s="1639"/>
      <c r="KF189" s="1639"/>
      <c r="KG189" s="1639"/>
      <c r="KH189" s="1639"/>
      <c r="KI189" s="1639"/>
      <c r="KJ189" s="1639"/>
      <c r="KK189" s="1639"/>
      <c r="KL189" s="1639"/>
      <c r="KM189" s="1639"/>
      <c r="KN189" s="1639"/>
      <c r="KO189" s="1639"/>
      <c r="KP189" s="1639"/>
      <c r="KQ189" s="1639"/>
      <c r="KR189" s="1639"/>
      <c r="KS189" s="1639"/>
      <c r="KT189" s="1639"/>
      <c r="KU189" s="1639"/>
      <c r="KV189" s="1639"/>
      <c r="KW189" s="1639"/>
      <c r="KX189" s="1639"/>
      <c r="KY189" s="1639"/>
      <c r="KZ189" s="1639"/>
      <c r="LA189" s="1639"/>
      <c r="LB189" s="1639"/>
      <c r="LC189" s="1639"/>
      <c r="LD189" s="1639"/>
      <c r="LE189" s="1639"/>
      <c r="LF189" s="1639"/>
      <c r="LG189" s="1639"/>
      <c r="LH189" s="1639"/>
      <c r="LI189" s="1639"/>
      <c r="LJ189" s="1639"/>
      <c r="LK189" s="1639"/>
      <c r="LL189" s="1639"/>
      <c r="LM189" s="1639"/>
      <c r="LN189" s="1639"/>
      <c r="LO189" s="1639"/>
      <c r="LP189" s="1639"/>
    </row>
    <row r="190" s="1481" customFormat="1" ht="47" customHeight="1" spans="1:328">
      <c r="A190" s="1499">
        <v>45841</v>
      </c>
      <c r="B190" s="1500" t="s">
        <v>173</v>
      </c>
      <c r="C190" s="1501" t="s">
        <v>98</v>
      </c>
      <c r="D190" s="1502">
        <v>4500172557</v>
      </c>
      <c r="E190" s="2253" t="s">
        <v>782</v>
      </c>
      <c r="F190" s="1502" t="s">
        <v>783</v>
      </c>
      <c r="G190" s="2414" t="s">
        <v>176</v>
      </c>
      <c r="H190" s="1505" t="s">
        <v>176</v>
      </c>
      <c r="I190" s="1532" t="s">
        <v>177</v>
      </c>
      <c r="J190" s="1522">
        <v>13800</v>
      </c>
      <c r="K190" s="1534">
        <v>24</v>
      </c>
      <c r="L190" s="1534">
        <v>2760</v>
      </c>
      <c r="M190" s="2594">
        <f t="shared" si="157"/>
        <v>5</v>
      </c>
      <c r="N190" s="1536">
        <v>45882</v>
      </c>
      <c r="O190" s="1536">
        <v>45874</v>
      </c>
      <c r="P190" s="1537" t="s">
        <v>775</v>
      </c>
      <c r="Q190" s="1562" t="s">
        <v>78</v>
      </c>
      <c r="R190" s="1563"/>
      <c r="S190" s="1563"/>
      <c r="T190" s="1563"/>
      <c r="U190" s="1563"/>
      <c r="V190" s="1532"/>
      <c r="W190" s="1532" t="s">
        <v>111</v>
      </c>
      <c r="X190" s="1565" t="s">
        <v>387</v>
      </c>
      <c r="Y190" s="1589" t="s">
        <v>88</v>
      </c>
      <c r="Z190" s="1589">
        <v>45847</v>
      </c>
      <c r="AA190" s="1589"/>
      <c r="AB190" s="1589" t="s">
        <v>745</v>
      </c>
      <c r="AC190" s="1580" t="s">
        <v>746</v>
      </c>
      <c r="AD190" s="1590" t="s">
        <v>181</v>
      </c>
      <c r="AE190" s="2277">
        <v>1451.258</v>
      </c>
      <c r="AF190" s="2278">
        <f t="shared" si="158"/>
        <v>7256.29</v>
      </c>
      <c r="AG190" s="1504"/>
      <c r="AH190" s="1609" t="s">
        <v>81</v>
      </c>
      <c r="AI190" s="1799">
        <f t="shared" si="119"/>
        <v>13800</v>
      </c>
      <c r="AJ190" s="1609">
        <v>9</v>
      </c>
      <c r="AK190" s="1610">
        <f t="shared" si="154"/>
        <v>13800</v>
      </c>
      <c r="AL190" s="1610"/>
      <c r="AM190" s="1610">
        <f t="shared" si="159"/>
        <v>575</v>
      </c>
      <c r="AN190" s="1610"/>
      <c r="AO190" s="1610"/>
      <c r="AP190" s="1610"/>
      <c r="AQ190" s="1610"/>
      <c r="AR190" s="1610" t="s">
        <v>512</v>
      </c>
      <c r="AS190" s="1610">
        <f t="shared" si="156"/>
        <v>13800</v>
      </c>
      <c r="AT190" s="1610"/>
      <c r="AU190" s="1622">
        <f t="shared" si="160"/>
        <v>1533.33333333333</v>
      </c>
      <c r="AV190" s="1622">
        <f t="shared" si="161"/>
        <v>1533.33333333333</v>
      </c>
      <c r="AW190" s="1622">
        <f t="shared" si="162"/>
        <v>1533.33333333333</v>
      </c>
      <c r="AX190" s="1622">
        <f t="shared" si="163"/>
        <v>1533.33333333333</v>
      </c>
      <c r="AY190" s="1622">
        <f t="shared" si="164"/>
        <v>1533.33333333333</v>
      </c>
      <c r="AZ190" s="1622">
        <f t="shared" si="165"/>
        <v>1533.33333333333</v>
      </c>
      <c r="BA190" s="1622">
        <f t="shared" si="166"/>
        <v>1533.33333333333</v>
      </c>
      <c r="BB190" s="1622">
        <f t="shared" si="167"/>
        <v>1533.33333333333</v>
      </c>
      <c r="BC190" s="1622">
        <f t="shared" si="168"/>
        <v>1533.33333333333</v>
      </c>
      <c r="BD190" s="1622">
        <f t="shared" si="151"/>
        <v>1469.44444444444</v>
      </c>
      <c r="BE190" s="1622">
        <f t="shared" si="152"/>
        <v>63.8888888888889</v>
      </c>
      <c r="BF190" s="1534"/>
      <c r="BG190" s="1638"/>
      <c r="BH190" s="1639"/>
      <c r="BI190" s="1639"/>
      <c r="BJ190" s="1639"/>
      <c r="BK190" s="1639"/>
      <c r="BL190" s="1639"/>
      <c r="BM190" s="1639"/>
      <c r="BN190" s="1639"/>
      <c r="BO190" s="1639"/>
      <c r="BP190" s="1639"/>
      <c r="BQ190" s="1639"/>
      <c r="BR190" s="1639"/>
      <c r="BS190" s="1639"/>
      <c r="BT190" s="1639"/>
      <c r="BU190" s="1639"/>
      <c r="BV190" s="1639"/>
      <c r="BW190" s="1639"/>
      <c r="BX190" s="1639"/>
      <c r="BY190" s="1639"/>
      <c r="BZ190" s="1639"/>
      <c r="CA190" s="1639"/>
      <c r="CB190" s="1639"/>
      <c r="CC190" s="1639"/>
      <c r="CD190" s="1639"/>
      <c r="CE190" s="1639"/>
      <c r="CF190" s="1639"/>
      <c r="CG190" s="1639"/>
      <c r="CH190" s="1639"/>
      <c r="CI190" s="1639"/>
      <c r="CJ190" s="1639"/>
      <c r="CK190" s="1639"/>
      <c r="CL190" s="1639"/>
      <c r="CM190" s="1639"/>
      <c r="CN190" s="1639"/>
      <c r="CO190" s="1639"/>
      <c r="CP190" s="1639"/>
      <c r="CQ190" s="1639"/>
      <c r="CR190" s="1639"/>
      <c r="CS190" s="1639"/>
      <c r="CT190" s="1639"/>
      <c r="CU190" s="1639"/>
      <c r="CV190" s="1639"/>
      <c r="CW190" s="1639"/>
      <c r="CX190" s="1639"/>
      <c r="CY190" s="1639"/>
      <c r="CZ190" s="1639"/>
      <c r="DA190" s="1639"/>
      <c r="DB190" s="1639"/>
      <c r="DC190" s="1639"/>
      <c r="DD190" s="1639"/>
      <c r="DE190" s="1639"/>
      <c r="DF190" s="1639"/>
      <c r="DG190" s="1639"/>
      <c r="DH190" s="1639"/>
      <c r="DI190" s="1639"/>
      <c r="DJ190" s="1639"/>
      <c r="DK190" s="1639"/>
      <c r="DL190" s="1639"/>
      <c r="DM190" s="1639"/>
      <c r="DN190" s="1639"/>
      <c r="DO190" s="1639"/>
      <c r="DP190" s="1639"/>
      <c r="DQ190" s="1639"/>
      <c r="DR190" s="1639"/>
      <c r="DS190" s="1639"/>
      <c r="DT190" s="1639"/>
      <c r="DU190" s="1639"/>
      <c r="DV190" s="1639"/>
      <c r="DW190" s="1639"/>
      <c r="DX190" s="1639"/>
      <c r="DY190" s="1639"/>
      <c r="DZ190" s="1639"/>
      <c r="EA190" s="1639"/>
      <c r="EB190" s="1639"/>
      <c r="EC190" s="1639"/>
      <c r="ED190" s="1639"/>
      <c r="EE190" s="1639"/>
      <c r="EF190" s="1639"/>
      <c r="EG190" s="1639"/>
      <c r="EH190" s="1639"/>
      <c r="EI190" s="1639"/>
      <c r="EJ190" s="1639"/>
      <c r="EK190" s="1639"/>
      <c r="EL190" s="1639"/>
      <c r="EM190" s="1639"/>
      <c r="EN190" s="1639"/>
      <c r="EO190" s="1639"/>
      <c r="EP190" s="1639"/>
      <c r="EQ190" s="1639"/>
      <c r="ER190" s="1639"/>
      <c r="ES190" s="1639"/>
      <c r="ET190" s="1639"/>
      <c r="EU190" s="1639"/>
      <c r="EV190" s="1639"/>
      <c r="EW190" s="1639"/>
      <c r="EX190" s="1639"/>
      <c r="EY190" s="1639"/>
      <c r="EZ190" s="1639"/>
      <c r="FA190" s="1639"/>
      <c r="FB190" s="1639"/>
      <c r="FC190" s="1639"/>
      <c r="FD190" s="1639"/>
      <c r="FE190" s="1639"/>
      <c r="FF190" s="1639"/>
      <c r="FG190" s="1639"/>
      <c r="FH190" s="1639"/>
      <c r="FI190" s="1639"/>
      <c r="FJ190" s="1639"/>
      <c r="FK190" s="1639"/>
      <c r="FL190" s="1639"/>
      <c r="FM190" s="1639"/>
      <c r="FN190" s="1639"/>
      <c r="FO190" s="1639"/>
      <c r="FP190" s="1639"/>
      <c r="FQ190" s="1639"/>
      <c r="FR190" s="1639"/>
      <c r="FS190" s="1639"/>
      <c r="FT190" s="1639"/>
      <c r="FU190" s="1639"/>
      <c r="FV190" s="1639"/>
      <c r="FW190" s="1639"/>
      <c r="FX190" s="1639"/>
      <c r="FY190" s="1639"/>
      <c r="FZ190" s="1639"/>
      <c r="GA190" s="1639"/>
      <c r="GB190" s="1639"/>
      <c r="GC190" s="1639"/>
      <c r="GD190" s="1639"/>
      <c r="GE190" s="1639"/>
      <c r="GF190" s="1639"/>
      <c r="GG190" s="1639"/>
      <c r="GH190" s="1639"/>
      <c r="GI190" s="1639"/>
      <c r="GJ190" s="1639"/>
      <c r="GK190" s="1639"/>
      <c r="GL190" s="1639"/>
      <c r="GM190" s="1639"/>
      <c r="GN190" s="1639"/>
      <c r="GO190" s="1639"/>
      <c r="GP190" s="1639"/>
      <c r="GQ190" s="1639"/>
      <c r="GR190" s="1639"/>
      <c r="GS190" s="1639"/>
      <c r="GT190" s="1639"/>
      <c r="GU190" s="1639"/>
      <c r="GV190" s="1639"/>
      <c r="GW190" s="1639"/>
      <c r="GX190" s="1639"/>
      <c r="GY190" s="1639"/>
      <c r="GZ190" s="1639"/>
      <c r="HA190" s="1639"/>
      <c r="HB190" s="1639"/>
      <c r="HC190" s="1639"/>
      <c r="HD190" s="1639"/>
      <c r="HE190" s="1639"/>
      <c r="HF190" s="1639"/>
      <c r="HG190" s="1639"/>
      <c r="HH190" s="1639"/>
      <c r="HI190" s="1639"/>
      <c r="HJ190" s="1639"/>
      <c r="HK190" s="1639"/>
      <c r="HL190" s="1639"/>
      <c r="HM190" s="1639"/>
      <c r="HN190" s="1639"/>
      <c r="HO190" s="1639"/>
      <c r="HP190" s="1639"/>
      <c r="HQ190" s="1639"/>
      <c r="HR190" s="1639"/>
      <c r="HS190" s="1639"/>
      <c r="HT190" s="1639"/>
      <c r="HU190" s="1639"/>
      <c r="HV190" s="1639"/>
      <c r="HW190" s="1639"/>
      <c r="HX190" s="1639"/>
      <c r="HY190" s="1639"/>
      <c r="HZ190" s="1639"/>
      <c r="IA190" s="1639"/>
      <c r="IB190" s="1639"/>
      <c r="IC190" s="1639"/>
      <c r="ID190" s="1639"/>
      <c r="IE190" s="1639"/>
      <c r="IF190" s="1639"/>
      <c r="IG190" s="1639"/>
      <c r="IH190" s="1639"/>
      <c r="II190" s="1639"/>
      <c r="IJ190" s="1639"/>
      <c r="IK190" s="1639"/>
      <c r="IL190" s="1639"/>
      <c r="IM190" s="1639"/>
      <c r="IN190" s="1639"/>
      <c r="IO190" s="1639"/>
      <c r="IP190" s="1639"/>
      <c r="IQ190" s="1639"/>
      <c r="IR190" s="1639"/>
      <c r="IS190" s="1639"/>
      <c r="IT190" s="1639"/>
      <c r="IU190" s="1639"/>
      <c r="IV190" s="1639"/>
      <c r="IW190" s="1639"/>
      <c r="IX190" s="1639"/>
      <c r="IY190" s="1639"/>
      <c r="IZ190" s="1639"/>
      <c r="JA190" s="1639"/>
      <c r="JB190" s="1639"/>
      <c r="JC190" s="1639"/>
      <c r="JD190" s="1639"/>
      <c r="JE190" s="1639"/>
      <c r="JF190" s="1639"/>
      <c r="JG190" s="1639"/>
      <c r="JH190" s="1639"/>
      <c r="JI190" s="1639"/>
      <c r="JJ190" s="1639"/>
      <c r="JK190" s="1639"/>
      <c r="JL190" s="1639"/>
      <c r="JM190" s="1639"/>
      <c r="JN190" s="1639"/>
      <c r="JO190" s="1639"/>
      <c r="JP190" s="1639"/>
      <c r="JQ190" s="1639"/>
      <c r="JR190" s="1639"/>
      <c r="JS190" s="1639"/>
      <c r="JT190" s="1639"/>
      <c r="JU190" s="1639"/>
      <c r="JV190" s="1639"/>
      <c r="JW190" s="1639"/>
      <c r="JX190" s="1639"/>
      <c r="JY190" s="1639"/>
      <c r="JZ190" s="1639"/>
      <c r="KA190" s="1639"/>
      <c r="KB190" s="1639"/>
      <c r="KC190" s="1639"/>
      <c r="KD190" s="1639"/>
      <c r="KE190" s="1639"/>
      <c r="KF190" s="1639"/>
      <c r="KG190" s="1639"/>
      <c r="KH190" s="1639"/>
      <c r="KI190" s="1639"/>
      <c r="KJ190" s="1639"/>
      <c r="KK190" s="1639"/>
      <c r="KL190" s="1639"/>
      <c r="KM190" s="1639"/>
      <c r="KN190" s="1639"/>
      <c r="KO190" s="1639"/>
      <c r="KP190" s="1639"/>
      <c r="KQ190" s="1639"/>
      <c r="KR190" s="1639"/>
      <c r="KS190" s="1639"/>
      <c r="KT190" s="1639"/>
      <c r="KU190" s="1639"/>
      <c r="KV190" s="1639"/>
      <c r="KW190" s="1639"/>
      <c r="KX190" s="1639"/>
      <c r="KY190" s="1639"/>
      <c r="KZ190" s="1639"/>
      <c r="LA190" s="1639"/>
      <c r="LB190" s="1639"/>
      <c r="LC190" s="1639"/>
      <c r="LD190" s="1639"/>
      <c r="LE190" s="1639"/>
      <c r="LF190" s="1639"/>
      <c r="LG190" s="1639"/>
      <c r="LH190" s="1639"/>
      <c r="LI190" s="1639"/>
      <c r="LJ190" s="1639"/>
      <c r="LK190" s="1639"/>
      <c r="LL190" s="1639"/>
      <c r="LM190" s="1639"/>
      <c r="LN190" s="1639"/>
      <c r="LO190" s="1639"/>
      <c r="LP190" s="1639"/>
    </row>
    <row r="191" s="1481" customFormat="1" ht="47" customHeight="1" spans="1:328">
      <c r="A191" s="1499">
        <v>45841</v>
      </c>
      <c r="B191" s="1500" t="s">
        <v>173</v>
      </c>
      <c r="C191" s="1501" t="s">
        <v>98</v>
      </c>
      <c r="D191" s="1502">
        <v>4500172557</v>
      </c>
      <c r="E191" s="2253" t="s">
        <v>784</v>
      </c>
      <c r="F191" s="1502" t="s">
        <v>785</v>
      </c>
      <c r="G191" s="2414" t="s">
        <v>176</v>
      </c>
      <c r="H191" s="1505" t="s">
        <v>176</v>
      </c>
      <c r="I191" s="1532" t="s">
        <v>177</v>
      </c>
      <c r="J191" s="1522">
        <v>19320</v>
      </c>
      <c r="K191" s="1534">
        <v>24</v>
      </c>
      <c r="L191" s="1534">
        <v>2760</v>
      </c>
      <c r="M191" s="2594">
        <f t="shared" si="157"/>
        <v>7</v>
      </c>
      <c r="N191" s="1536">
        <v>45882</v>
      </c>
      <c r="O191" s="1536">
        <v>45875</v>
      </c>
      <c r="P191" s="1537" t="s">
        <v>775</v>
      </c>
      <c r="Q191" s="1562" t="s">
        <v>78</v>
      </c>
      <c r="R191" s="1563"/>
      <c r="S191" s="1563"/>
      <c r="T191" s="1563"/>
      <c r="U191" s="1563"/>
      <c r="V191" s="1532"/>
      <c r="W191" s="1532" t="s">
        <v>111</v>
      </c>
      <c r="X191" s="1565" t="s">
        <v>387</v>
      </c>
      <c r="Y191" s="1589" t="s">
        <v>88</v>
      </c>
      <c r="Z191" s="1589">
        <v>45847</v>
      </c>
      <c r="AA191" s="1589"/>
      <c r="AB191" s="1589" t="s">
        <v>745</v>
      </c>
      <c r="AC191" s="1580" t="s">
        <v>746</v>
      </c>
      <c r="AD191" s="1590" t="s">
        <v>181</v>
      </c>
      <c r="AE191" s="2277">
        <v>1451.2571</v>
      </c>
      <c r="AF191" s="2278">
        <f t="shared" si="158"/>
        <v>10158.7997</v>
      </c>
      <c r="AG191" s="1504"/>
      <c r="AH191" s="1609" t="s">
        <v>81</v>
      </c>
      <c r="AI191" s="1799">
        <f t="shared" si="119"/>
        <v>19320</v>
      </c>
      <c r="AJ191" s="1609">
        <v>9</v>
      </c>
      <c r="AK191" s="1610">
        <f t="shared" si="154"/>
        <v>19320</v>
      </c>
      <c r="AL191" s="1610"/>
      <c r="AM191" s="1610">
        <f t="shared" si="159"/>
        <v>805</v>
      </c>
      <c r="AN191" s="1610"/>
      <c r="AO191" s="1610"/>
      <c r="AP191" s="1610"/>
      <c r="AQ191" s="1610"/>
      <c r="AR191" s="1610" t="s">
        <v>512</v>
      </c>
      <c r="AS191" s="1610">
        <f t="shared" si="156"/>
        <v>19320</v>
      </c>
      <c r="AT191" s="1610"/>
      <c r="AU191" s="1622">
        <f t="shared" si="160"/>
        <v>2146.66666666667</v>
      </c>
      <c r="AV191" s="1622">
        <f t="shared" si="161"/>
        <v>2146.66666666667</v>
      </c>
      <c r="AW191" s="1622">
        <f t="shared" si="162"/>
        <v>2146.66666666667</v>
      </c>
      <c r="AX191" s="1622">
        <f t="shared" si="163"/>
        <v>2146.66666666667</v>
      </c>
      <c r="AY191" s="1622">
        <f t="shared" si="164"/>
        <v>2146.66666666667</v>
      </c>
      <c r="AZ191" s="1622">
        <f t="shared" si="165"/>
        <v>2146.66666666667</v>
      </c>
      <c r="BA191" s="1622">
        <f t="shared" si="166"/>
        <v>2146.66666666667</v>
      </c>
      <c r="BB191" s="1622">
        <f t="shared" si="167"/>
        <v>2146.66666666667</v>
      </c>
      <c r="BC191" s="1622">
        <f t="shared" si="168"/>
        <v>2146.66666666667</v>
      </c>
      <c r="BD191" s="1622">
        <f t="shared" si="151"/>
        <v>2057.22222222222</v>
      </c>
      <c r="BE191" s="1622">
        <f t="shared" si="152"/>
        <v>89.4444444444444</v>
      </c>
      <c r="BF191" s="1534"/>
      <c r="BG191" s="1638"/>
      <c r="BH191" s="1639"/>
      <c r="BI191" s="1639"/>
      <c r="BJ191" s="1639"/>
      <c r="BK191" s="1639"/>
      <c r="BL191" s="1639"/>
      <c r="BM191" s="1639"/>
      <c r="BN191" s="1639"/>
      <c r="BO191" s="1639"/>
      <c r="BP191" s="1639"/>
      <c r="BQ191" s="1639"/>
      <c r="BR191" s="1639"/>
      <c r="BS191" s="1639"/>
      <c r="BT191" s="1639"/>
      <c r="BU191" s="1639"/>
      <c r="BV191" s="1639"/>
      <c r="BW191" s="1639"/>
      <c r="BX191" s="1639"/>
      <c r="BY191" s="1639"/>
      <c r="BZ191" s="1639"/>
      <c r="CA191" s="1639"/>
      <c r="CB191" s="1639"/>
      <c r="CC191" s="1639"/>
      <c r="CD191" s="1639"/>
      <c r="CE191" s="1639"/>
      <c r="CF191" s="1639"/>
      <c r="CG191" s="1639"/>
      <c r="CH191" s="1639"/>
      <c r="CI191" s="1639"/>
      <c r="CJ191" s="1639"/>
      <c r="CK191" s="1639"/>
      <c r="CL191" s="1639"/>
      <c r="CM191" s="1639"/>
      <c r="CN191" s="1639"/>
      <c r="CO191" s="1639"/>
      <c r="CP191" s="1639"/>
      <c r="CQ191" s="1639"/>
      <c r="CR191" s="1639"/>
      <c r="CS191" s="1639"/>
      <c r="CT191" s="1639"/>
      <c r="CU191" s="1639"/>
      <c r="CV191" s="1639"/>
      <c r="CW191" s="1639"/>
      <c r="CX191" s="1639"/>
      <c r="CY191" s="1639"/>
      <c r="CZ191" s="1639"/>
      <c r="DA191" s="1639"/>
      <c r="DB191" s="1639"/>
      <c r="DC191" s="1639"/>
      <c r="DD191" s="1639"/>
      <c r="DE191" s="1639"/>
      <c r="DF191" s="1639"/>
      <c r="DG191" s="1639"/>
      <c r="DH191" s="1639"/>
      <c r="DI191" s="1639"/>
      <c r="DJ191" s="1639"/>
      <c r="DK191" s="1639"/>
      <c r="DL191" s="1639"/>
      <c r="DM191" s="1639"/>
      <c r="DN191" s="1639"/>
      <c r="DO191" s="1639"/>
      <c r="DP191" s="1639"/>
      <c r="DQ191" s="1639"/>
      <c r="DR191" s="1639"/>
      <c r="DS191" s="1639"/>
      <c r="DT191" s="1639"/>
      <c r="DU191" s="1639"/>
      <c r="DV191" s="1639"/>
      <c r="DW191" s="1639"/>
      <c r="DX191" s="1639"/>
      <c r="DY191" s="1639"/>
      <c r="DZ191" s="1639"/>
      <c r="EA191" s="1639"/>
      <c r="EB191" s="1639"/>
      <c r="EC191" s="1639"/>
      <c r="ED191" s="1639"/>
      <c r="EE191" s="1639"/>
      <c r="EF191" s="1639"/>
      <c r="EG191" s="1639"/>
      <c r="EH191" s="1639"/>
      <c r="EI191" s="1639"/>
      <c r="EJ191" s="1639"/>
      <c r="EK191" s="1639"/>
      <c r="EL191" s="1639"/>
      <c r="EM191" s="1639"/>
      <c r="EN191" s="1639"/>
      <c r="EO191" s="1639"/>
      <c r="EP191" s="1639"/>
      <c r="EQ191" s="1639"/>
      <c r="ER191" s="1639"/>
      <c r="ES191" s="1639"/>
      <c r="ET191" s="1639"/>
      <c r="EU191" s="1639"/>
      <c r="EV191" s="1639"/>
      <c r="EW191" s="1639"/>
      <c r="EX191" s="1639"/>
      <c r="EY191" s="1639"/>
      <c r="EZ191" s="1639"/>
      <c r="FA191" s="1639"/>
      <c r="FB191" s="1639"/>
      <c r="FC191" s="1639"/>
      <c r="FD191" s="1639"/>
      <c r="FE191" s="1639"/>
      <c r="FF191" s="1639"/>
      <c r="FG191" s="1639"/>
      <c r="FH191" s="1639"/>
      <c r="FI191" s="1639"/>
      <c r="FJ191" s="1639"/>
      <c r="FK191" s="1639"/>
      <c r="FL191" s="1639"/>
      <c r="FM191" s="1639"/>
      <c r="FN191" s="1639"/>
      <c r="FO191" s="1639"/>
      <c r="FP191" s="1639"/>
      <c r="FQ191" s="1639"/>
      <c r="FR191" s="1639"/>
      <c r="FS191" s="1639"/>
      <c r="FT191" s="1639"/>
      <c r="FU191" s="1639"/>
      <c r="FV191" s="1639"/>
      <c r="FW191" s="1639"/>
      <c r="FX191" s="1639"/>
      <c r="FY191" s="1639"/>
      <c r="FZ191" s="1639"/>
      <c r="GA191" s="1639"/>
      <c r="GB191" s="1639"/>
      <c r="GC191" s="1639"/>
      <c r="GD191" s="1639"/>
      <c r="GE191" s="1639"/>
      <c r="GF191" s="1639"/>
      <c r="GG191" s="1639"/>
      <c r="GH191" s="1639"/>
      <c r="GI191" s="1639"/>
      <c r="GJ191" s="1639"/>
      <c r="GK191" s="1639"/>
      <c r="GL191" s="1639"/>
      <c r="GM191" s="1639"/>
      <c r="GN191" s="1639"/>
      <c r="GO191" s="1639"/>
      <c r="GP191" s="1639"/>
      <c r="GQ191" s="1639"/>
      <c r="GR191" s="1639"/>
      <c r="GS191" s="1639"/>
      <c r="GT191" s="1639"/>
      <c r="GU191" s="1639"/>
      <c r="GV191" s="1639"/>
      <c r="GW191" s="1639"/>
      <c r="GX191" s="1639"/>
      <c r="GY191" s="1639"/>
      <c r="GZ191" s="1639"/>
      <c r="HA191" s="1639"/>
      <c r="HB191" s="1639"/>
      <c r="HC191" s="1639"/>
      <c r="HD191" s="1639"/>
      <c r="HE191" s="1639"/>
      <c r="HF191" s="1639"/>
      <c r="HG191" s="1639"/>
      <c r="HH191" s="1639"/>
      <c r="HI191" s="1639"/>
      <c r="HJ191" s="1639"/>
      <c r="HK191" s="1639"/>
      <c r="HL191" s="1639"/>
      <c r="HM191" s="1639"/>
      <c r="HN191" s="1639"/>
      <c r="HO191" s="1639"/>
      <c r="HP191" s="1639"/>
      <c r="HQ191" s="1639"/>
      <c r="HR191" s="1639"/>
      <c r="HS191" s="1639"/>
      <c r="HT191" s="1639"/>
      <c r="HU191" s="1639"/>
      <c r="HV191" s="1639"/>
      <c r="HW191" s="1639"/>
      <c r="HX191" s="1639"/>
      <c r="HY191" s="1639"/>
      <c r="HZ191" s="1639"/>
      <c r="IA191" s="1639"/>
      <c r="IB191" s="1639"/>
      <c r="IC191" s="1639"/>
      <c r="ID191" s="1639"/>
      <c r="IE191" s="1639"/>
      <c r="IF191" s="1639"/>
      <c r="IG191" s="1639"/>
      <c r="IH191" s="1639"/>
      <c r="II191" s="1639"/>
      <c r="IJ191" s="1639"/>
      <c r="IK191" s="1639"/>
      <c r="IL191" s="1639"/>
      <c r="IM191" s="1639"/>
      <c r="IN191" s="1639"/>
      <c r="IO191" s="1639"/>
      <c r="IP191" s="1639"/>
      <c r="IQ191" s="1639"/>
      <c r="IR191" s="1639"/>
      <c r="IS191" s="1639"/>
      <c r="IT191" s="1639"/>
      <c r="IU191" s="1639"/>
      <c r="IV191" s="1639"/>
      <c r="IW191" s="1639"/>
      <c r="IX191" s="1639"/>
      <c r="IY191" s="1639"/>
      <c r="IZ191" s="1639"/>
      <c r="JA191" s="1639"/>
      <c r="JB191" s="1639"/>
      <c r="JC191" s="1639"/>
      <c r="JD191" s="1639"/>
      <c r="JE191" s="1639"/>
      <c r="JF191" s="1639"/>
      <c r="JG191" s="1639"/>
      <c r="JH191" s="1639"/>
      <c r="JI191" s="1639"/>
      <c r="JJ191" s="1639"/>
      <c r="JK191" s="1639"/>
      <c r="JL191" s="1639"/>
      <c r="JM191" s="1639"/>
      <c r="JN191" s="1639"/>
      <c r="JO191" s="1639"/>
      <c r="JP191" s="1639"/>
      <c r="JQ191" s="1639"/>
      <c r="JR191" s="1639"/>
      <c r="JS191" s="1639"/>
      <c r="JT191" s="1639"/>
      <c r="JU191" s="1639"/>
      <c r="JV191" s="1639"/>
      <c r="JW191" s="1639"/>
      <c r="JX191" s="1639"/>
      <c r="JY191" s="1639"/>
      <c r="JZ191" s="1639"/>
      <c r="KA191" s="1639"/>
      <c r="KB191" s="1639"/>
      <c r="KC191" s="1639"/>
      <c r="KD191" s="1639"/>
      <c r="KE191" s="1639"/>
      <c r="KF191" s="1639"/>
      <c r="KG191" s="1639"/>
      <c r="KH191" s="1639"/>
      <c r="KI191" s="1639"/>
      <c r="KJ191" s="1639"/>
      <c r="KK191" s="1639"/>
      <c r="KL191" s="1639"/>
      <c r="KM191" s="1639"/>
      <c r="KN191" s="1639"/>
      <c r="KO191" s="1639"/>
      <c r="KP191" s="1639"/>
      <c r="KQ191" s="1639"/>
      <c r="KR191" s="1639"/>
      <c r="KS191" s="1639"/>
      <c r="KT191" s="1639"/>
      <c r="KU191" s="1639"/>
      <c r="KV191" s="1639"/>
      <c r="KW191" s="1639"/>
      <c r="KX191" s="1639"/>
      <c r="KY191" s="1639"/>
      <c r="KZ191" s="1639"/>
      <c r="LA191" s="1639"/>
      <c r="LB191" s="1639"/>
      <c r="LC191" s="1639"/>
      <c r="LD191" s="1639"/>
      <c r="LE191" s="1639"/>
      <c r="LF191" s="1639"/>
      <c r="LG191" s="1639"/>
      <c r="LH191" s="1639"/>
      <c r="LI191" s="1639"/>
      <c r="LJ191" s="1639"/>
      <c r="LK191" s="1639"/>
      <c r="LL191" s="1639"/>
      <c r="LM191" s="1639"/>
      <c r="LN191" s="1639"/>
      <c r="LO191" s="1639"/>
      <c r="LP191" s="1639"/>
    </row>
    <row r="192" s="1481" customFormat="1" ht="47" customHeight="1" spans="1:328">
      <c r="A192" s="1499">
        <v>45841</v>
      </c>
      <c r="B192" s="1500" t="s">
        <v>173</v>
      </c>
      <c r="C192" s="1501" t="s">
        <v>98</v>
      </c>
      <c r="D192" s="1502">
        <v>4500172557</v>
      </c>
      <c r="E192" s="2253" t="s">
        <v>786</v>
      </c>
      <c r="F192" s="1502" t="s">
        <v>787</v>
      </c>
      <c r="G192" s="2414" t="s">
        <v>176</v>
      </c>
      <c r="H192" s="1505" t="s">
        <v>176</v>
      </c>
      <c r="I192" s="1532" t="s">
        <v>177</v>
      </c>
      <c r="J192" s="1522">
        <v>13800</v>
      </c>
      <c r="K192" s="1534">
        <v>24</v>
      </c>
      <c r="L192" s="1534">
        <v>2760</v>
      </c>
      <c r="M192" s="2594">
        <f t="shared" si="157"/>
        <v>5</v>
      </c>
      <c r="N192" s="1536">
        <v>45882</v>
      </c>
      <c r="O192" s="1536">
        <v>45875</v>
      </c>
      <c r="P192" s="1537" t="s">
        <v>775</v>
      </c>
      <c r="Q192" s="1562" t="s">
        <v>78</v>
      </c>
      <c r="R192" s="1563"/>
      <c r="S192" s="1563"/>
      <c r="T192" s="1563"/>
      <c r="U192" s="1563"/>
      <c r="V192" s="1532"/>
      <c r="W192" s="1532" t="s">
        <v>111</v>
      </c>
      <c r="X192" s="1565" t="s">
        <v>387</v>
      </c>
      <c r="Y192" s="1589" t="s">
        <v>88</v>
      </c>
      <c r="Z192" s="1589">
        <v>45847</v>
      </c>
      <c r="AA192" s="1589"/>
      <c r="AB192" s="1589" t="s">
        <v>745</v>
      </c>
      <c r="AC192" s="1580" t="s">
        <v>746</v>
      </c>
      <c r="AD192" s="1590" t="s">
        <v>181</v>
      </c>
      <c r="AE192" s="2277">
        <v>1451.258</v>
      </c>
      <c r="AF192" s="2278">
        <f t="shared" si="158"/>
        <v>7256.29</v>
      </c>
      <c r="AG192" s="1504"/>
      <c r="AH192" s="1609" t="s">
        <v>81</v>
      </c>
      <c r="AI192" s="1799">
        <f t="shared" si="119"/>
        <v>13800</v>
      </c>
      <c r="AJ192" s="1609">
        <v>9</v>
      </c>
      <c r="AK192" s="1610">
        <f t="shared" si="154"/>
        <v>13800</v>
      </c>
      <c r="AL192" s="1610"/>
      <c r="AM192" s="1610">
        <f t="shared" si="159"/>
        <v>575</v>
      </c>
      <c r="AN192" s="1610"/>
      <c r="AO192" s="1610"/>
      <c r="AP192" s="1610"/>
      <c r="AQ192" s="1610"/>
      <c r="AR192" s="1610" t="s">
        <v>512</v>
      </c>
      <c r="AS192" s="1610">
        <f t="shared" si="156"/>
        <v>13800</v>
      </c>
      <c r="AT192" s="1610"/>
      <c r="AU192" s="1622">
        <f t="shared" si="160"/>
        <v>1533.33333333333</v>
      </c>
      <c r="AV192" s="1622">
        <f t="shared" si="161"/>
        <v>1533.33333333333</v>
      </c>
      <c r="AW192" s="1622">
        <f t="shared" si="162"/>
        <v>1533.33333333333</v>
      </c>
      <c r="AX192" s="1622">
        <f t="shared" si="163"/>
        <v>1533.33333333333</v>
      </c>
      <c r="AY192" s="1622">
        <f t="shared" si="164"/>
        <v>1533.33333333333</v>
      </c>
      <c r="AZ192" s="1622">
        <f t="shared" si="165"/>
        <v>1533.33333333333</v>
      </c>
      <c r="BA192" s="1622">
        <f t="shared" si="166"/>
        <v>1533.33333333333</v>
      </c>
      <c r="BB192" s="1622">
        <f t="shared" si="167"/>
        <v>1533.33333333333</v>
      </c>
      <c r="BC192" s="1622">
        <f t="shared" si="168"/>
        <v>1533.33333333333</v>
      </c>
      <c r="BD192" s="1622">
        <f t="shared" si="151"/>
        <v>1469.44444444444</v>
      </c>
      <c r="BE192" s="1622">
        <f t="shared" si="152"/>
        <v>63.8888888888889</v>
      </c>
      <c r="BF192" s="1534"/>
      <c r="BG192" s="1638"/>
      <c r="BH192" s="1639"/>
      <c r="BI192" s="1639"/>
      <c r="BJ192" s="1639"/>
      <c r="BK192" s="1639"/>
      <c r="BL192" s="1639"/>
      <c r="BM192" s="1639"/>
      <c r="BN192" s="1639"/>
      <c r="BO192" s="1639"/>
      <c r="BP192" s="1639"/>
      <c r="BQ192" s="1639"/>
      <c r="BR192" s="1639"/>
      <c r="BS192" s="1639"/>
      <c r="BT192" s="1639"/>
      <c r="BU192" s="1639"/>
      <c r="BV192" s="1639"/>
      <c r="BW192" s="1639"/>
      <c r="BX192" s="1639"/>
      <c r="BY192" s="1639"/>
      <c r="BZ192" s="1639"/>
      <c r="CA192" s="1639"/>
      <c r="CB192" s="1639"/>
      <c r="CC192" s="1639"/>
      <c r="CD192" s="1639"/>
      <c r="CE192" s="1639"/>
      <c r="CF192" s="1639"/>
      <c r="CG192" s="1639"/>
      <c r="CH192" s="1639"/>
      <c r="CI192" s="1639"/>
      <c r="CJ192" s="1639"/>
      <c r="CK192" s="1639"/>
      <c r="CL192" s="1639"/>
      <c r="CM192" s="1639"/>
      <c r="CN192" s="1639"/>
      <c r="CO192" s="1639"/>
      <c r="CP192" s="1639"/>
      <c r="CQ192" s="1639"/>
      <c r="CR192" s="1639"/>
      <c r="CS192" s="1639"/>
      <c r="CT192" s="1639"/>
      <c r="CU192" s="1639"/>
      <c r="CV192" s="1639"/>
      <c r="CW192" s="1639"/>
      <c r="CX192" s="1639"/>
      <c r="CY192" s="1639"/>
      <c r="CZ192" s="1639"/>
      <c r="DA192" s="1639"/>
      <c r="DB192" s="1639"/>
      <c r="DC192" s="1639"/>
      <c r="DD192" s="1639"/>
      <c r="DE192" s="1639"/>
      <c r="DF192" s="1639"/>
      <c r="DG192" s="1639"/>
      <c r="DH192" s="1639"/>
      <c r="DI192" s="1639"/>
      <c r="DJ192" s="1639"/>
      <c r="DK192" s="1639"/>
      <c r="DL192" s="1639"/>
      <c r="DM192" s="1639"/>
      <c r="DN192" s="1639"/>
      <c r="DO192" s="1639"/>
      <c r="DP192" s="1639"/>
      <c r="DQ192" s="1639"/>
      <c r="DR192" s="1639"/>
      <c r="DS192" s="1639"/>
      <c r="DT192" s="1639"/>
      <c r="DU192" s="1639"/>
      <c r="DV192" s="1639"/>
      <c r="DW192" s="1639"/>
      <c r="DX192" s="1639"/>
      <c r="DY192" s="1639"/>
      <c r="DZ192" s="1639"/>
      <c r="EA192" s="1639"/>
      <c r="EB192" s="1639"/>
      <c r="EC192" s="1639"/>
      <c r="ED192" s="1639"/>
      <c r="EE192" s="1639"/>
      <c r="EF192" s="1639"/>
      <c r="EG192" s="1639"/>
      <c r="EH192" s="1639"/>
      <c r="EI192" s="1639"/>
      <c r="EJ192" s="1639"/>
      <c r="EK192" s="1639"/>
      <c r="EL192" s="1639"/>
      <c r="EM192" s="1639"/>
      <c r="EN192" s="1639"/>
      <c r="EO192" s="1639"/>
      <c r="EP192" s="1639"/>
      <c r="EQ192" s="1639"/>
      <c r="ER192" s="1639"/>
      <c r="ES192" s="1639"/>
      <c r="ET192" s="1639"/>
      <c r="EU192" s="1639"/>
      <c r="EV192" s="1639"/>
      <c r="EW192" s="1639"/>
      <c r="EX192" s="1639"/>
      <c r="EY192" s="1639"/>
      <c r="EZ192" s="1639"/>
      <c r="FA192" s="1639"/>
      <c r="FB192" s="1639"/>
      <c r="FC192" s="1639"/>
      <c r="FD192" s="1639"/>
      <c r="FE192" s="1639"/>
      <c r="FF192" s="1639"/>
      <c r="FG192" s="1639"/>
      <c r="FH192" s="1639"/>
      <c r="FI192" s="1639"/>
      <c r="FJ192" s="1639"/>
      <c r="FK192" s="1639"/>
      <c r="FL192" s="1639"/>
      <c r="FM192" s="1639"/>
      <c r="FN192" s="1639"/>
      <c r="FO192" s="1639"/>
      <c r="FP192" s="1639"/>
      <c r="FQ192" s="1639"/>
      <c r="FR192" s="1639"/>
      <c r="FS192" s="1639"/>
      <c r="FT192" s="1639"/>
      <c r="FU192" s="1639"/>
      <c r="FV192" s="1639"/>
      <c r="FW192" s="1639"/>
      <c r="FX192" s="1639"/>
      <c r="FY192" s="1639"/>
      <c r="FZ192" s="1639"/>
      <c r="GA192" s="1639"/>
      <c r="GB192" s="1639"/>
      <c r="GC192" s="1639"/>
      <c r="GD192" s="1639"/>
      <c r="GE192" s="1639"/>
      <c r="GF192" s="1639"/>
      <c r="GG192" s="1639"/>
      <c r="GH192" s="1639"/>
      <c r="GI192" s="1639"/>
      <c r="GJ192" s="1639"/>
      <c r="GK192" s="1639"/>
      <c r="GL192" s="1639"/>
      <c r="GM192" s="1639"/>
      <c r="GN192" s="1639"/>
      <c r="GO192" s="1639"/>
      <c r="GP192" s="1639"/>
      <c r="GQ192" s="1639"/>
      <c r="GR192" s="1639"/>
      <c r="GS192" s="1639"/>
      <c r="GT192" s="1639"/>
      <c r="GU192" s="1639"/>
      <c r="GV192" s="1639"/>
      <c r="GW192" s="1639"/>
      <c r="GX192" s="1639"/>
      <c r="GY192" s="1639"/>
      <c r="GZ192" s="1639"/>
      <c r="HA192" s="1639"/>
      <c r="HB192" s="1639"/>
      <c r="HC192" s="1639"/>
      <c r="HD192" s="1639"/>
      <c r="HE192" s="1639"/>
      <c r="HF192" s="1639"/>
      <c r="HG192" s="1639"/>
      <c r="HH192" s="1639"/>
      <c r="HI192" s="1639"/>
      <c r="HJ192" s="1639"/>
      <c r="HK192" s="1639"/>
      <c r="HL192" s="1639"/>
      <c r="HM192" s="1639"/>
      <c r="HN192" s="1639"/>
      <c r="HO192" s="1639"/>
      <c r="HP192" s="1639"/>
      <c r="HQ192" s="1639"/>
      <c r="HR192" s="1639"/>
      <c r="HS192" s="1639"/>
      <c r="HT192" s="1639"/>
      <c r="HU192" s="1639"/>
      <c r="HV192" s="1639"/>
      <c r="HW192" s="1639"/>
      <c r="HX192" s="1639"/>
      <c r="HY192" s="1639"/>
      <c r="HZ192" s="1639"/>
      <c r="IA192" s="1639"/>
      <c r="IB192" s="1639"/>
      <c r="IC192" s="1639"/>
      <c r="ID192" s="1639"/>
      <c r="IE192" s="1639"/>
      <c r="IF192" s="1639"/>
      <c r="IG192" s="1639"/>
      <c r="IH192" s="1639"/>
      <c r="II192" s="1639"/>
      <c r="IJ192" s="1639"/>
      <c r="IK192" s="1639"/>
      <c r="IL192" s="1639"/>
      <c r="IM192" s="1639"/>
      <c r="IN192" s="1639"/>
      <c r="IO192" s="1639"/>
      <c r="IP192" s="1639"/>
      <c r="IQ192" s="1639"/>
      <c r="IR192" s="1639"/>
      <c r="IS192" s="1639"/>
      <c r="IT192" s="1639"/>
      <c r="IU192" s="1639"/>
      <c r="IV192" s="1639"/>
      <c r="IW192" s="1639"/>
      <c r="IX192" s="1639"/>
      <c r="IY192" s="1639"/>
      <c r="IZ192" s="1639"/>
      <c r="JA192" s="1639"/>
      <c r="JB192" s="1639"/>
      <c r="JC192" s="1639"/>
      <c r="JD192" s="1639"/>
      <c r="JE192" s="1639"/>
      <c r="JF192" s="1639"/>
      <c r="JG192" s="1639"/>
      <c r="JH192" s="1639"/>
      <c r="JI192" s="1639"/>
      <c r="JJ192" s="1639"/>
      <c r="JK192" s="1639"/>
      <c r="JL192" s="1639"/>
      <c r="JM192" s="1639"/>
      <c r="JN192" s="1639"/>
      <c r="JO192" s="1639"/>
      <c r="JP192" s="1639"/>
      <c r="JQ192" s="1639"/>
      <c r="JR192" s="1639"/>
      <c r="JS192" s="1639"/>
      <c r="JT192" s="1639"/>
      <c r="JU192" s="1639"/>
      <c r="JV192" s="1639"/>
      <c r="JW192" s="1639"/>
      <c r="JX192" s="1639"/>
      <c r="JY192" s="1639"/>
      <c r="JZ192" s="1639"/>
      <c r="KA192" s="1639"/>
      <c r="KB192" s="1639"/>
      <c r="KC192" s="1639"/>
      <c r="KD192" s="1639"/>
      <c r="KE192" s="1639"/>
      <c r="KF192" s="1639"/>
      <c r="KG192" s="1639"/>
      <c r="KH192" s="1639"/>
      <c r="KI192" s="1639"/>
      <c r="KJ192" s="1639"/>
      <c r="KK192" s="1639"/>
      <c r="KL192" s="1639"/>
      <c r="KM192" s="1639"/>
      <c r="KN192" s="1639"/>
      <c r="KO192" s="1639"/>
      <c r="KP192" s="1639"/>
      <c r="KQ192" s="1639"/>
      <c r="KR192" s="1639"/>
      <c r="KS192" s="1639"/>
      <c r="KT192" s="1639"/>
      <c r="KU192" s="1639"/>
      <c r="KV192" s="1639"/>
      <c r="KW192" s="1639"/>
      <c r="KX192" s="1639"/>
      <c r="KY192" s="1639"/>
      <c r="KZ192" s="1639"/>
      <c r="LA192" s="1639"/>
      <c r="LB192" s="1639"/>
      <c r="LC192" s="1639"/>
      <c r="LD192" s="1639"/>
      <c r="LE192" s="1639"/>
      <c r="LF192" s="1639"/>
      <c r="LG192" s="1639"/>
      <c r="LH192" s="1639"/>
      <c r="LI192" s="1639"/>
      <c r="LJ192" s="1639"/>
      <c r="LK192" s="1639"/>
      <c r="LL192" s="1639"/>
      <c r="LM192" s="1639"/>
      <c r="LN192" s="1639"/>
      <c r="LO192" s="1639"/>
      <c r="LP192" s="1639"/>
    </row>
    <row r="193" s="1481" customFormat="1" ht="47" customHeight="1" spans="1:328">
      <c r="A193" s="1499">
        <v>45847</v>
      </c>
      <c r="B193" s="1500" t="s">
        <v>788</v>
      </c>
      <c r="C193" s="1501" t="s">
        <v>789</v>
      </c>
      <c r="D193" s="1502">
        <v>4500173242</v>
      </c>
      <c r="E193" s="2253"/>
      <c r="F193" s="1502" t="s">
        <v>790</v>
      </c>
      <c r="G193" s="1505" t="s">
        <v>76</v>
      </c>
      <c r="H193" s="1505" t="s">
        <v>76</v>
      </c>
      <c r="I193" s="1532" t="s">
        <v>77</v>
      </c>
      <c r="J193" s="1522">
        <v>2400</v>
      </c>
      <c r="K193" s="1534">
        <v>0</v>
      </c>
      <c r="L193" s="1534">
        <v>96</v>
      </c>
      <c r="M193" s="1534">
        <f t="shared" si="157"/>
        <v>25</v>
      </c>
      <c r="N193" s="1536">
        <v>45882</v>
      </c>
      <c r="O193" s="1536">
        <v>45875</v>
      </c>
      <c r="P193" s="1537"/>
      <c r="Q193" s="1562" t="s">
        <v>78</v>
      </c>
      <c r="R193" s="1563"/>
      <c r="S193" s="1563"/>
      <c r="T193" s="1563"/>
      <c r="U193" s="1563"/>
      <c r="V193" s="1532"/>
      <c r="W193" s="1532" t="s">
        <v>111</v>
      </c>
      <c r="X193" s="1565">
        <v>45847</v>
      </c>
      <c r="Y193" s="1589" t="s">
        <v>88</v>
      </c>
      <c r="Z193" s="1589">
        <v>45852</v>
      </c>
      <c r="AA193" s="1589"/>
      <c r="AB193" s="1589"/>
      <c r="AC193" s="1580" t="s">
        <v>791</v>
      </c>
      <c r="AD193" s="1590" t="s">
        <v>792</v>
      </c>
      <c r="AE193" s="2277">
        <v>0.8646</v>
      </c>
      <c r="AF193" s="2278">
        <f>AE193*J193</f>
        <v>2075.04</v>
      </c>
      <c r="AG193" s="1504"/>
      <c r="AH193" s="1609" t="s">
        <v>81</v>
      </c>
      <c r="AI193" s="1799">
        <f t="shared" si="119"/>
        <v>2400</v>
      </c>
      <c r="AJ193" s="1609">
        <v>9</v>
      </c>
      <c r="AK193" s="1610">
        <f t="shared" si="154"/>
        <v>2400</v>
      </c>
      <c r="AL193" s="1610"/>
      <c r="AM193" s="1610">
        <f t="shared" si="159"/>
        <v>100</v>
      </c>
      <c r="AN193" s="1610"/>
      <c r="AO193" s="1610"/>
      <c r="AP193" s="1610"/>
      <c r="AQ193" s="1610"/>
      <c r="AR193" s="1610" t="s">
        <v>63</v>
      </c>
      <c r="AS193" s="1610">
        <f t="shared" si="156"/>
        <v>2400</v>
      </c>
      <c r="AT193" s="1610"/>
      <c r="AU193" s="1622">
        <f t="shared" si="160"/>
        <v>266.666666666667</v>
      </c>
      <c r="AV193" s="1622">
        <f t="shared" si="161"/>
        <v>266.666666666667</v>
      </c>
      <c r="AW193" s="1622">
        <f t="shared" si="162"/>
        <v>266.666666666667</v>
      </c>
      <c r="AX193" s="1622">
        <f t="shared" si="163"/>
        <v>266.666666666667</v>
      </c>
      <c r="AY193" s="1622">
        <f t="shared" si="164"/>
        <v>266.666666666667</v>
      </c>
      <c r="AZ193" s="1622">
        <f t="shared" si="165"/>
        <v>266.666666666667</v>
      </c>
      <c r="BA193" s="1622">
        <f t="shared" si="166"/>
        <v>266.666666666667</v>
      </c>
      <c r="BB193" s="1622">
        <f t="shared" si="167"/>
        <v>266.666666666667</v>
      </c>
      <c r="BC193" s="1622">
        <f t="shared" si="168"/>
        <v>266.666666666667</v>
      </c>
      <c r="BD193" s="1622">
        <f t="shared" si="151"/>
        <v>255.555555555556</v>
      </c>
      <c r="BE193" s="1622">
        <f t="shared" si="152"/>
        <v>11.1111111111111</v>
      </c>
      <c r="BF193" s="1534"/>
      <c r="BG193" s="1638"/>
      <c r="BH193" s="1639"/>
      <c r="BI193" s="1639"/>
      <c r="BJ193" s="1639"/>
      <c r="BK193" s="1639"/>
      <c r="BL193" s="1639"/>
      <c r="BM193" s="1639"/>
      <c r="BN193" s="1639"/>
      <c r="BO193" s="1639"/>
      <c r="BP193" s="1639"/>
      <c r="BQ193" s="1639"/>
      <c r="BR193" s="1639"/>
      <c r="BS193" s="1639"/>
      <c r="BT193" s="1639"/>
      <c r="BU193" s="1639"/>
      <c r="BV193" s="1639"/>
      <c r="BW193" s="1639"/>
      <c r="BX193" s="1639"/>
      <c r="BY193" s="1639"/>
      <c r="BZ193" s="1639"/>
      <c r="CA193" s="1639"/>
      <c r="CB193" s="1639"/>
      <c r="CC193" s="1639"/>
      <c r="CD193" s="1639"/>
      <c r="CE193" s="1639"/>
      <c r="CF193" s="1639"/>
      <c r="CG193" s="1639"/>
      <c r="CH193" s="1639"/>
      <c r="CI193" s="1639"/>
      <c r="CJ193" s="1639"/>
      <c r="CK193" s="1639"/>
      <c r="CL193" s="1639"/>
      <c r="CM193" s="1639"/>
      <c r="CN193" s="1639"/>
      <c r="CO193" s="1639"/>
      <c r="CP193" s="1639"/>
      <c r="CQ193" s="1639"/>
      <c r="CR193" s="1639"/>
      <c r="CS193" s="1639"/>
      <c r="CT193" s="1639"/>
      <c r="CU193" s="1639"/>
      <c r="CV193" s="1639"/>
      <c r="CW193" s="1639"/>
      <c r="CX193" s="1639"/>
      <c r="CY193" s="1639"/>
      <c r="CZ193" s="1639"/>
      <c r="DA193" s="1639"/>
      <c r="DB193" s="1639"/>
      <c r="DC193" s="1639"/>
      <c r="DD193" s="1639"/>
      <c r="DE193" s="1639"/>
      <c r="DF193" s="1639"/>
      <c r="DG193" s="1639"/>
      <c r="DH193" s="1639"/>
      <c r="DI193" s="1639"/>
      <c r="DJ193" s="1639"/>
      <c r="DK193" s="1639"/>
      <c r="DL193" s="1639"/>
      <c r="DM193" s="1639"/>
      <c r="DN193" s="1639"/>
      <c r="DO193" s="1639"/>
      <c r="DP193" s="1639"/>
      <c r="DQ193" s="1639"/>
      <c r="DR193" s="1639"/>
      <c r="DS193" s="1639"/>
      <c r="DT193" s="1639"/>
      <c r="DU193" s="1639"/>
      <c r="DV193" s="1639"/>
      <c r="DW193" s="1639"/>
      <c r="DX193" s="1639"/>
      <c r="DY193" s="1639"/>
      <c r="DZ193" s="1639"/>
      <c r="EA193" s="1639"/>
      <c r="EB193" s="1639"/>
      <c r="EC193" s="1639"/>
      <c r="ED193" s="1639"/>
      <c r="EE193" s="1639"/>
      <c r="EF193" s="1639"/>
      <c r="EG193" s="1639"/>
      <c r="EH193" s="1639"/>
      <c r="EI193" s="1639"/>
      <c r="EJ193" s="1639"/>
      <c r="EK193" s="1639"/>
      <c r="EL193" s="1639"/>
      <c r="EM193" s="1639"/>
      <c r="EN193" s="1639"/>
      <c r="EO193" s="1639"/>
      <c r="EP193" s="1639"/>
      <c r="EQ193" s="1639"/>
      <c r="ER193" s="1639"/>
      <c r="ES193" s="1639"/>
      <c r="ET193" s="1639"/>
      <c r="EU193" s="1639"/>
      <c r="EV193" s="1639"/>
      <c r="EW193" s="1639"/>
      <c r="EX193" s="1639"/>
      <c r="EY193" s="1639"/>
      <c r="EZ193" s="1639"/>
      <c r="FA193" s="1639"/>
      <c r="FB193" s="1639"/>
      <c r="FC193" s="1639"/>
      <c r="FD193" s="1639"/>
      <c r="FE193" s="1639"/>
      <c r="FF193" s="1639"/>
      <c r="FG193" s="1639"/>
      <c r="FH193" s="1639"/>
      <c r="FI193" s="1639"/>
      <c r="FJ193" s="1639"/>
      <c r="FK193" s="1639"/>
      <c r="FL193" s="1639"/>
      <c r="FM193" s="1639"/>
      <c r="FN193" s="1639"/>
      <c r="FO193" s="1639"/>
      <c r="FP193" s="1639"/>
      <c r="FQ193" s="1639"/>
      <c r="FR193" s="1639"/>
      <c r="FS193" s="1639"/>
      <c r="FT193" s="1639"/>
      <c r="FU193" s="1639"/>
      <c r="FV193" s="1639"/>
      <c r="FW193" s="1639"/>
      <c r="FX193" s="1639"/>
      <c r="FY193" s="1639"/>
      <c r="FZ193" s="1639"/>
      <c r="GA193" s="1639"/>
      <c r="GB193" s="1639"/>
      <c r="GC193" s="1639"/>
      <c r="GD193" s="1639"/>
      <c r="GE193" s="1639"/>
      <c r="GF193" s="1639"/>
      <c r="GG193" s="1639"/>
      <c r="GH193" s="1639"/>
      <c r="GI193" s="1639"/>
      <c r="GJ193" s="1639"/>
      <c r="GK193" s="1639"/>
      <c r="GL193" s="1639"/>
      <c r="GM193" s="1639"/>
      <c r="GN193" s="1639"/>
      <c r="GO193" s="1639"/>
      <c r="GP193" s="1639"/>
      <c r="GQ193" s="1639"/>
      <c r="GR193" s="1639"/>
      <c r="GS193" s="1639"/>
      <c r="GT193" s="1639"/>
      <c r="GU193" s="1639"/>
      <c r="GV193" s="1639"/>
      <c r="GW193" s="1639"/>
      <c r="GX193" s="1639"/>
      <c r="GY193" s="1639"/>
      <c r="GZ193" s="1639"/>
      <c r="HA193" s="1639"/>
      <c r="HB193" s="1639"/>
      <c r="HC193" s="1639"/>
      <c r="HD193" s="1639"/>
      <c r="HE193" s="1639"/>
      <c r="HF193" s="1639"/>
      <c r="HG193" s="1639"/>
      <c r="HH193" s="1639"/>
      <c r="HI193" s="1639"/>
      <c r="HJ193" s="1639"/>
      <c r="HK193" s="1639"/>
      <c r="HL193" s="1639"/>
      <c r="HM193" s="1639"/>
      <c r="HN193" s="1639"/>
      <c r="HO193" s="1639"/>
      <c r="HP193" s="1639"/>
      <c r="HQ193" s="1639"/>
      <c r="HR193" s="1639"/>
      <c r="HS193" s="1639"/>
      <c r="HT193" s="1639"/>
      <c r="HU193" s="1639"/>
      <c r="HV193" s="1639"/>
      <c r="HW193" s="1639"/>
      <c r="HX193" s="1639"/>
      <c r="HY193" s="1639"/>
      <c r="HZ193" s="1639"/>
      <c r="IA193" s="1639"/>
      <c r="IB193" s="1639"/>
      <c r="IC193" s="1639"/>
      <c r="ID193" s="1639"/>
      <c r="IE193" s="1639"/>
      <c r="IF193" s="1639"/>
      <c r="IG193" s="1639"/>
      <c r="IH193" s="1639"/>
      <c r="II193" s="1639"/>
      <c r="IJ193" s="1639"/>
      <c r="IK193" s="1639"/>
      <c r="IL193" s="1639"/>
      <c r="IM193" s="1639"/>
      <c r="IN193" s="1639"/>
      <c r="IO193" s="1639"/>
      <c r="IP193" s="1639"/>
      <c r="IQ193" s="1639"/>
      <c r="IR193" s="1639"/>
      <c r="IS193" s="1639"/>
      <c r="IT193" s="1639"/>
      <c r="IU193" s="1639"/>
      <c r="IV193" s="1639"/>
      <c r="IW193" s="1639"/>
      <c r="IX193" s="1639"/>
      <c r="IY193" s="1639"/>
      <c r="IZ193" s="1639"/>
      <c r="JA193" s="1639"/>
      <c r="JB193" s="1639"/>
      <c r="JC193" s="1639"/>
      <c r="JD193" s="1639"/>
      <c r="JE193" s="1639"/>
      <c r="JF193" s="1639"/>
      <c r="JG193" s="1639"/>
      <c r="JH193" s="1639"/>
      <c r="JI193" s="1639"/>
      <c r="JJ193" s="1639"/>
      <c r="JK193" s="1639"/>
      <c r="JL193" s="1639"/>
      <c r="JM193" s="1639"/>
      <c r="JN193" s="1639"/>
      <c r="JO193" s="1639"/>
      <c r="JP193" s="1639"/>
      <c r="JQ193" s="1639"/>
      <c r="JR193" s="1639"/>
      <c r="JS193" s="1639"/>
      <c r="JT193" s="1639"/>
      <c r="JU193" s="1639"/>
      <c r="JV193" s="1639"/>
      <c r="JW193" s="1639"/>
      <c r="JX193" s="1639"/>
      <c r="JY193" s="1639"/>
      <c r="JZ193" s="1639"/>
      <c r="KA193" s="1639"/>
      <c r="KB193" s="1639"/>
      <c r="KC193" s="1639"/>
      <c r="KD193" s="1639"/>
      <c r="KE193" s="1639"/>
      <c r="KF193" s="1639"/>
      <c r="KG193" s="1639"/>
      <c r="KH193" s="1639"/>
      <c r="KI193" s="1639"/>
      <c r="KJ193" s="1639"/>
      <c r="KK193" s="1639"/>
      <c r="KL193" s="1639"/>
      <c r="KM193" s="1639"/>
      <c r="KN193" s="1639"/>
      <c r="KO193" s="1639"/>
      <c r="KP193" s="1639"/>
      <c r="KQ193" s="1639"/>
      <c r="KR193" s="1639"/>
      <c r="KS193" s="1639"/>
      <c r="KT193" s="1639"/>
      <c r="KU193" s="1639"/>
      <c r="KV193" s="1639"/>
      <c r="KW193" s="1639"/>
      <c r="KX193" s="1639"/>
      <c r="KY193" s="1639"/>
      <c r="KZ193" s="1639"/>
      <c r="LA193" s="1639"/>
      <c r="LB193" s="1639"/>
      <c r="LC193" s="1639"/>
      <c r="LD193" s="1639"/>
      <c r="LE193" s="1639"/>
      <c r="LF193" s="1639"/>
      <c r="LG193" s="1639"/>
      <c r="LH193" s="1639"/>
      <c r="LI193" s="1639"/>
      <c r="LJ193" s="1639"/>
      <c r="LK193" s="1639"/>
      <c r="LL193" s="1639"/>
      <c r="LM193" s="1639"/>
      <c r="LN193" s="1639"/>
      <c r="LO193" s="1639"/>
      <c r="LP193" s="1639"/>
    </row>
    <row r="194" s="1481" customFormat="1" ht="47" customHeight="1" spans="1:328">
      <c r="A194" s="1499">
        <v>45841</v>
      </c>
      <c r="B194" s="1500" t="s">
        <v>793</v>
      </c>
      <c r="C194" s="1501" t="s">
        <v>330</v>
      </c>
      <c r="D194" s="1502">
        <v>4500172551</v>
      </c>
      <c r="E194" s="2253"/>
      <c r="F194" s="1502" t="s">
        <v>794</v>
      </c>
      <c r="G194" s="1505" t="s">
        <v>101</v>
      </c>
      <c r="H194" s="1505" t="s">
        <v>101</v>
      </c>
      <c r="I194" s="1532" t="s">
        <v>110</v>
      </c>
      <c r="J194" s="1522">
        <v>312</v>
      </c>
      <c r="K194" s="1534">
        <v>0</v>
      </c>
      <c r="L194" s="1534">
        <v>24</v>
      </c>
      <c r="M194" s="1534">
        <f t="shared" si="157"/>
        <v>13</v>
      </c>
      <c r="N194" s="1536">
        <v>45883</v>
      </c>
      <c r="O194" s="1536">
        <v>45876</v>
      </c>
      <c r="P194" s="1537"/>
      <c r="Q194" s="1562" t="s">
        <v>78</v>
      </c>
      <c r="R194" s="1563"/>
      <c r="S194" s="1563"/>
      <c r="T194" s="1563"/>
      <c r="U194" s="1563"/>
      <c r="V194" s="1532"/>
      <c r="W194" s="1532" t="s">
        <v>111</v>
      </c>
      <c r="X194" s="1565">
        <v>45849</v>
      </c>
      <c r="Y194" s="1589" t="s">
        <v>88</v>
      </c>
      <c r="Z194" s="1589" t="s">
        <v>795</v>
      </c>
      <c r="AA194" s="1589"/>
      <c r="AB194" s="1589"/>
      <c r="AC194" s="1580" t="s">
        <v>796</v>
      </c>
      <c r="AD194" s="1590" t="s">
        <v>334</v>
      </c>
      <c r="AE194" s="2277">
        <v>0.8679</v>
      </c>
      <c r="AF194" s="2278">
        <f>AE194*J194</f>
        <v>270.7848</v>
      </c>
      <c r="AG194" s="1504"/>
      <c r="AH194" s="1609" t="s">
        <v>81</v>
      </c>
      <c r="AI194" s="1799">
        <f t="shared" si="119"/>
        <v>312</v>
      </c>
      <c r="AJ194" s="1609">
        <v>9</v>
      </c>
      <c r="AK194" s="1610">
        <f t="shared" si="154"/>
        <v>312</v>
      </c>
      <c r="AL194" s="1610"/>
      <c r="AM194" s="1610">
        <f t="shared" si="159"/>
        <v>13</v>
      </c>
      <c r="AN194" s="1610"/>
      <c r="AO194" s="1610"/>
      <c r="AP194" s="1610"/>
      <c r="AQ194" s="1610"/>
      <c r="AR194" s="1610" t="s">
        <v>63</v>
      </c>
      <c r="AS194" s="1610">
        <f t="shared" si="156"/>
        <v>312</v>
      </c>
      <c r="AT194" s="1610"/>
      <c r="AU194" s="1622">
        <f t="shared" si="160"/>
        <v>34.6666666666667</v>
      </c>
      <c r="AV194" s="1622">
        <f t="shared" si="161"/>
        <v>34.6666666666667</v>
      </c>
      <c r="AW194" s="1622">
        <f t="shared" si="162"/>
        <v>34.6666666666667</v>
      </c>
      <c r="AX194" s="1622">
        <f t="shared" si="163"/>
        <v>34.6666666666667</v>
      </c>
      <c r="AY194" s="1622">
        <f t="shared" si="164"/>
        <v>34.6666666666667</v>
      </c>
      <c r="AZ194" s="1622">
        <f t="shared" si="165"/>
        <v>34.6666666666667</v>
      </c>
      <c r="BA194" s="1622">
        <f t="shared" si="166"/>
        <v>34.6666666666667</v>
      </c>
      <c r="BB194" s="1622">
        <f t="shared" si="167"/>
        <v>34.6666666666667</v>
      </c>
      <c r="BC194" s="1622">
        <f t="shared" si="168"/>
        <v>34.6666666666667</v>
      </c>
      <c r="BD194" s="1622">
        <f t="shared" si="151"/>
        <v>33.2222222222222</v>
      </c>
      <c r="BE194" s="1622">
        <f t="shared" si="152"/>
        <v>1.44444444444444</v>
      </c>
      <c r="BF194" s="1534"/>
      <c r="BG194" s="1638"/>
      <c r="BH194" s="1639"/>
      <c r="BI194" s="1639"/>
      <c r="BJ194" s="1639"/>
      <c r="BK194" s="1639"/>
      <c r="BL194" s="1639"/>
      <c r="BM194" s="1639"/>
      <c r="BN194" s="1639"/>
      <c r="BO194" s="1639"/>
      <c r="BP194" s="1639"/>
      <c r="BQ194" s="1639"/>
      <c r="BR194" s="1639"/>
      <c r="BS194" s="1639"/>
      <c r="BT194" s="1639"/>
      <c r="BU194" s="1639"/>
      <c r="BV194" s="1639"/>
      <c r="BW194" s="1639"/>
      <c r="BX194" s="1639"/>
      <c r="BY194" s="1639"/>
      <c r="BZ194" s="1639"/>
      <c r="CA194" s="1639"/>
      <c r="CB194" s="1639"/>
      <c r="CC194" s="1639"/>
      <c r="CD194" s="1639"/>
      <c r="CE194" s="1639"/>
      <c r="CF194" s="1639"/>
      <c r="CG194" s="1639"/>
      <c r="CH194" s="1639"/>
      <c r="CI194" s="1639"/>
      <c r="CJ194" s="1639"/>
      <c r="CK194" s="1639"/>
      <c r="CL194" s="1639"/>
      <c r="CM194" s="1639"/>
      <c r="CN194" s="1639"/>
      <c r="CO194" s="1639"/>
      <c r="CP194" s="1639"/>
      <c r="CQ194" s="1639"/>
      <c r="CR194" s="1639"/>
      <c r="CS194" s="1639"/>
      <c r="CT194" s="1639"/>
      <c r="CU194" s="1639"/>
      <c r="CV194" s="1639"/>
      <c r="CW194" s="1639"/>
      <c r="CX194" s="1639"/>
      <c r="CY194" s="1639"/>
      <c r="CZ194" s="1639"/>
      <c r="DA194" s="1639"/>
      <c r="DB194" s="1639"/>
      <c r="DC194" s="1639"/>
      <c r="DD194" s="1639"/>
      <c r="DE194" s="1639"/>
      <c r="DF194" s="1639"/>
      <c r="DG194" s="1639"/>
      <c r="DH194" s="1639"/>
      <c r="DI194" s="1639"/>
      <c r="DJ194" s="1639"/>
      <c r="DK194" s="1639"/>
      <c r="DL194" s="1639"/>
      <c r="DM194" s="1639"/>
      <c r="DN194" s="1639"/>
      <c r="DO194" s="1639"/>
      <c r="DP194" s="1639"/>
      <c r="DQ194" s="1639"/>
      <c r="DR194" s="1639"/>
      <c r="DS194" s="1639"/>
      <c r="DT194" s="1639"/>
      <c r="DU194" s="1639"/>
      <c r="DV194" s="1639"/>
      <c r="DW194" s="1639"/>
      <c r="DX194" s="1639"/>
      <c r="DY194" s="1639"/>
      <c r="DZ194" s="1639"/>
      <c r="EA194" s="1639"/>
      <c r="EB194" s="1639"/>
      <c r="EC194" s="1639"/>
      <c r="ED194" s="1639"/>
      <c r="EE194" s="1639"/>
      <c r="EF194" s="1639"/>
      <c r="EG194" s="1639"/>
      <c r="EH194" s="1639"/>
      <c r="EI194" s="1639"/>
      <c r="EJ194" s="1639"/>
      <c r="EK194" s="1639"/>
      <c r="EL194" s="1639"/>
      <c r="EM194" s="1639"/>
      <c r="EN194" s="1639"/>
      <c r="EO194" s="1639"/>
      <c r="EP194" s="1639"/>
      <c r="EQ194" s="1639"/>
      <c r="ER194" s="1639"/>
      <c r="ES194" s="1639"/>
      <c r="ET194" s="1639"/>
      <c r="EU194" s="1639"/>
      <c r="EV194" s="1639"/>
      <c r="EW194" s="1639"/>
      <c r="EX194" s="1639"/>
      <c r="EY194" s="1639"/>
      <c r="EZ194" s="1639"/>
      <c r="FA194" s="1639"/>
      <c r="FB194" s="1639"/>
      <c r="FC194" s="1639"/>
      <c r="FD194" s="1639"/>
      <c r="FE194" s="1639"/>
      <c r="FF194" s="1639"/>
      <c r="FG194" s="1639"/>
      <c r="FH194" s="1639"/>
      <c r="FI194" s="1639"/>
      <c r="FJ194" s="1639"/>
      <c r="FK194" s="1639"/>
      <c r="FL194" s="1639"/>
      <c r="FM194" s="1639"/>
      <c r="FN194" s="1639"/>
      <c r="FO194" s="1639"/>
      <c r="FP194" s="1639"/>
      <c r="FQ194" s="1639"/>
      <c r="FR194" s="1639"/>
      <c r="FS194" s="1639"/>
      <c r="FT194" s="1639"/>
      <c r="FU194" s="1639"/>
      <c r="FV194" s="1639"/>
      <c r="FW194" s="1639"/>
      <c r="FX194" s="1639"/>
      <c r="FY194" s="1639"/>
      <c r="FZ194" s="1639"/>
      <c r="GA194" s="1639"/>
      <c r="GB194" s="1639"/>
      <c r="GC194" s="1639"/>
      <c r="GD194" s="1639"/>
      <c r="GE194" s="1639"/>
      <c r="GF194" s="1639"/>
      <c r="GG194" s="1639"/>
      <c r="GH194" s="1639"/>
      <c r="GI194" s="1639"/>
      <c r="GJ194" s="1639"/>
      <c r="GK194" s="1639"/>
      <c r="GL194" s="1639"/>
      <c r="GM194" s="1639"/>
      <c r="GN194" s="1639"/>
      <c r="GO194" s="1639"/>
      <c r="GP194" s="1639"/>
      <c r="GQ194" s="1639"/>
      <c r="GR194" s="1639"/>
      <c r="GS194" s="1639"/>
      <c r="GT194" s="1639"/>
      <c r="GU194" s="1639"/>
      <c r="GV194" s="1639"/>
      <c r="GW194" s="1639"/>
      <c r="GX194" s="1639"/>
      <c r="GY194" s="1639"/>
      <c r="GZ194" s="1639"/>
      <c r="HA194" s="1639"/>
      <c r="HB194" s="1639"/>
      <c r="HC194" s="1639"/>
      <c r="HD194" s="1639"/>
      <c r="HE194" s="1639"/>
      <c r="HF194" s="1639"/>
      <c r="HG194" s="1639"/>
      <c r="HH194" s="1639"/>
      <c r="HI194" s="1639"/>
      <c r="HJ194" s="1639"/>
      <c r="HK194" s="1639"/>
      <c r="HL194" s="1639"/>
      <c r="HM194" s="1639"/>
      <c r="HN194" s="1639"/>
      <c r="HO194" s="1639"/>
      <c r="HP194" s="1639"/>
      <c r="HQ194" s="1639"/>
      <c r="HR194" s="1639"/>
      <c r="HS194" s="1639"/>
      <c r="HT194" s="1639"/>
      <c r="HU194" s="1639"/>
      <c r="HV194" s="1639"/>
      <c r="HW194" s="1639"/>
      <c r="HX194" s="1639"/>
      <c r="HY194" s="1639"/>
      <c r="HZ194" s="1639"/>
      <c r="IA194" s="1639"/>
      <c r="IB194" s="1639"/>
      <c r="IC194" s="1639"/>
      <c r="ID194" s="1639"/>
      <c r="IE194" s="1639"/>
      <c r="IF194" s="1639"/>
      <c r="IG194" s="1639"/>
      <c r="IH194" s="1639"/>
      <c r="II194" s="1639"/>
      <c r="IJ194" s="1639"/>
      <c r="IK194" s="1639"/>
      <c r="IL194" s="1639"/>
      <c r="IM194" s="1639"/>
      <c r="IN194" s="1639"/>
      <c r="IO194" s="1639"/>
      <c r="IP194" s="1639"/>
      <c r="IQ194" s="1639"/>
      <c r="IR194" s="1639"/>
      <c r="IS194" s="1639"/>
      <c r="IT194" s="1639"/>
      <c r="IU194" s="1639"/>
      <c r="IV194" s="1639"/>
      <c r="IW194" s="1639"/>
      <c r="IX194" s="1639"/>
      <c r="IY194" s="1639"/>
      <c r="IZ194" s="1639"/>
      <c r="JA194" s="1639"/>
      <c r="JB194" s="1639"/>
      <c r="JC194" s="1639"/>
      <c r="JD194" s="1639"/>
      <c r="JE194" s="1639"/>
      <c r="JF194" s="1639"/>
      <c r="JG194" s="1639"/>
      <c r="JH194" s="1639"/>
      <c r="JI194" s="1639"/>
      <c r="JJ194" s="1639"/>
      <c r="JK194" s="1639"/>
      <c r="JL194" s="1639"/>
      <c r="JM194" s="1639"/>
      <c r="JN194" s="1639"/>
      <c r="JO194" s="1639"/>
      <c r="JP194" s="1639"/>
      <c r="JQ194" s="1639"/>
      <c r="JR194" s="1639"/>
      <c r="JS194" s="1639"/>
      <c r="JT194" s="1639"/>
      <c r="JU194" s="1639"/>
      <c r="JV194" s="1639"/>
      <c r="JW194" s="1639"/>
      <c r="JX194" s="1639"/>
      <c r="JY194" s="1639"/>
      <c r="JZ194" s="1639"/>
      <c r="KA194" s="1639"/>
      <c r="KB194" s="1639"/>
      <c r="KC194" s="1639"/>
      <c r="KD194" s="1639"/>
      <c r="KE194" s="1639"/>
      <c r="KF194" s="1639"/>
      <c r="KG194" s="1639"/>
      <c r="KH194" s="1639"/>
      <c r="KI194" s="1639"/>
      <c r="KJ194" s="1639"/>
      <c r="KK194" s="1639"/>
      <c r="KL194" s="1639"/>
      <c r="KM194" s="1639"/>
      <c r="KN194" s="1639"/>
      <c r="KO194" s="1639"/>
      <c r="KP194" s="1639"/>
      <c r="KQ194" s="1639"/>
      <c r="KR194" s="1639"/>
      <c r="KS194" s="1639"/>
      <c r="KT194" s="1639"/>
      <c r="KU194" s="1639"/>
      <c r="KV194" s="1639"/>
      <c r="KW194" s="1639"/>
      <c r="KX194" s="1639"/>
      <c r="KY194" s="1639"/>
      <c r="KZ194" s="1639"/>
      <c r="LA194" s="1639"/>
      <c r="LB194" s="1639"/>
      <c r="LC194" s="1639"/>
      <c r="LD194" s="1639"/>
      <c r="LE194" s="1639"/>
      <c r="LF194" s="1639"/>
      <c r="LG194" s="1639"/>
      <c r="LH194" s="1639"/>
      <c r="LI194" s="1639"/>
      <c r="LJ194" s="1639"/>
      <c r="LK194" s="1639"/>
      <c r="LL194" s="1639"/>
      <c r="LM194" s="1639"/>
      <c r="LN194" s="1639"/>
      <c r="LO194" s="1639"/>
      <c r="LP194" s="1639"/>
    </row>
    <row r="195" s="1481" customFormat="1" ht="47" customHeight="1" spans="1:328">
      <c r="A195" s="1499">
        <v>45848</v>
      </c>
      <c r="B195" s="1500" t="s">
        <v>194</v>
      </c>
      <c r="C195" s="1501" t="s">
        <v>797</v>
      </c>
      <c r="D195" s="1502">
        <v>4500173184</v>
      </c>
      <c r="E195" s="2253"/>
      <c r="F195" s="1502" t="s">
        <v>798</v>
      </c>
      <c r="G195" s="1505" t="s">
        <v>197</v>
      </c>
      <c r="H195" s="1505" t="s">
        <v>197</v>
      </c>
      <c r="I195" s="1532" t="s">
        <v>198</v>
      </c>
      <c r="J195" s="1522">
        <v>2016</v>
      </c>
      <c r="K195" s="1534">
        <v>12</v>
      </c>
      <c r="L195" s="1534">
        <v>48</v>
      </c>
      <c r="M195" s="1534">
        <f t="shared" si="157"/>
        <v>42</v>
      </c>
      <c r="N195" s="1536">
        <v>45884</v>
      </c>
      <c r="O195" s="1536">
        <v>45876</v>
      </c>
      <c r="P195" s="1537"/>
      <c r="Q195" s="1562" t="s">
        <v>78</v>
      </c>
      <c r="R195" s="1563"/>
      <c r="S195" s="1563"/>
      <c r="T195" s="1563"/>
      <c r="U195" s="1563"/>
      <c r="V195" s="1532"/>
      <c r="W195" s="1532" t="s">
        <v>111</v>
      </c>
      <c r="X195" s="1565" t="s">
        <v>799</v>
      </c>
      <c r="Y195" s="1589" t="s">
        <v>88</v>
      </c>
      <c r="Z195" s="1589" t="s">
        <v>800</v>
      </c>
      <c r="AA195" s="1589" t="s">
        <v>801</v>
      </c>
      <c r="AB195" s="1589"/>
      <c r="AC195" s="1580" t="s">
        <v>802</v>
      </c>
      <c r="AD195" s="1590" t="s">
        <v>122</v>
      </c>
      <c r="AE195" s="2277">
        <v>0.9593</v>
      </c>
      <c r="AF195" s="2278">
        <f>AE195*J195</f>
        <v>1933.9488</v>
      </c>
      <c r="AG195" s="1504"/>
      <c r="AH195" s="1609" t="s">
        <v>81</v>
      </c>
      <c r="AI195" s="1799">
        <f t="shared" si="119"/>
        <v>2016</v>
      </c>
      <c r="AJ195" s="1609">
        <v>1</v>
      </c>
      <c r="AK195" s="1610">
        <f t="shared" ref="AK195:AK204" si="169">J195</f>
        <v>2016</v>
      </c>
      <c r="AL195" s="1610"/>
      <c r="AM195" s="1610"/>
      <c r="AO195" s="1610">
        <f>J195/12</f>
        <v>168</v>
      </c>
      <c r="AP195" s="1610"/>
      <c r="AQ195" s="1610"/>
      <c r="AR195" s="1610" t="s">
        <v>63</v>
      </c>
      <c r="AS195" s="1610">
        <f t="shared" ref="AS195:AS246" si="170">J195</f>
        <v>2016</v>
      </c>
      <c r="AT195" s="1610"/>
      <c r="AU195" s="1622">
        <f>J195</f>
        <v>2016</v>
      </c>
      <c r="AV195" s="1622"/>
      <c r="AW195" s="1622"/>
      <c r="AX195" s="1622"/>
      <c r="AY195" s="1622"/>
      <c r="AZ195" s="1622"/>
      <c r="BA195" s="1622"/>
      <c r="BB195" s="1622"/>
      <c r="BC195" s="1622"/>
      <c r="BD195" s="1622"/>
      <c r="BE195" s="1622"/>
      <c r="BF195" s="1534"/>
      <c r="BG195" s="1638"/>
      <c r="BH195" s="1639"/>
      <c r="BI195" s="1639"/>
      <c r="BJ195" s="1639"/>
      <c r="BK195" s="1639"/>
      <c r="BL195" s="1639"/>
      <c r="BM195" s="1639"/>
      <c r="BN195" s="1639"/>
      <c r="BO195" s="1639"/>
      <c r="BP195" s="1639"/>
      <c r="BQ195" s="1639"/>
      <c r="BR195" s="1639"/>
      <c r="BS195" s="1639"/>
      <c r="BT195" s="1639"/>
      <c r="BU195" s="1639"/>
      <c r="BV195" s="1639"/>
      <c r="BW195" s="1639"/>
      <c r="BX195" s="1639"/>
      <c r="BY195" s="1639"/>
      <c r="BZ195" s="1639"/>
      <c r="CA195" s="1639"/>
      <c r="CB195" s="1639"/>
      <c r="CC195" s="1639"/>
      <c r="CD195" s="1639"/>
      <c r="CE195" s="1639"/>
      <c r="CF195" s="1639"/>
      <c r="CG195" s="1639"/>
      <c r="CH195" s="1639"/>
      <c r="CI195" s="1639"/>
      <c r="CJ195" s="1639"/>
      <c r="CK195" s="1639"/>
      <c r="CL195" s="1639"/>
      <c r="CM195" s="1639"/>
      <c r="CN195" s="1639"/>
      <c r="CO195" s="1639"/>
      <c r="CP195" s="1639"/>
      <c r="CQ195" s="1639"/>
      <c r="CR195" s="1639"/>
      <c r="CS195" s="1639"/>
      <c r="CT195" s="1639"/>
      <c r="CU195" s="1639"/>
      <c r="CV195" s="1639"/>
      <c r="CW195" s="1639"/>
      <c r="CX195" s="1639"/>
      <c r="CY195" s="1639"/>
      <c r="CZ195" s="1639"/>
      <c r="DA195" s="1639"/>
      <c r="DB195" s="1639"/>
      <c r="DC195" s="1639"/>
      <c r="DD195" s="1639"/>
      <c r="DE195" s="1639"/>
      <c r="DF195" s="1639"/>
      <c r="DG195" s="1639"/>
      <c r="DH195" s="1639"/>
      <c r="DI195" s="1639"/>
      <c r="DJ195" s="1639"/>
      <c r="DK195" s="1639"/>
      <c r="DL195" s="1639"/>
      <c r="DM195" s="1639"/>
      <c r="DN195" s="1639"/>
      <c r="DO195" s="1639"/>
      <c r="DP195" s="1639"/>
      <c r="DQ195" s="1639"/>
      <c r="DR195" s="1639"/>
      <c r="DS195" s="1639"/>
      <c r="DT195" s="1639"/>
      <c r="DU195" s="1639"/>
      <c r="DV195" s="1639"/>
      <c r="DW195" s="1639"/>
      <c r="DX195" s="1639"/>
      <c r="DY195" s="1639"/>
      <c r="DZ195" s="1639"/>
      <c r="EA195" s="1639"/>
      <c r="EB195" s="1639"/>
      <c r="EC195" s="1639"/>
      <c r="ED195" s="1639"/>
      <c r="EE195" s="1639"/>
      <c r="EF195" s="1639"/>
      <c r="EG195" s="1639"/>
      <c r="EH195" s="1639"/>
      <c r="EI195" s="1639"/>
      <c r="EJ195" s="1639"/>
      <c r="EK195" s="1639"/>
      <c r="EL195" s="1639"/>
      <c r="EM195" s="1639"/>
      <c r="EN195" s="1639"/>
      <c r="EO195" s="1639"/>
      <c r="EP195" s="1639"/>
      <c r="EQ195" s="1639"/>
      <c r="ER195" s="1639"/>
      <c r="ES195" s="1639"/>
      <c r="ET195" s="1639"/>
      <c r="EU195" s="1639"/>
      <c r="EV195" s="1639"/>
      <c r="EW195" s="1639"/>
      <c r="EX195" s="1639"/>
      <c r="EY195" s="1639"/>
      <c r="EZ195" s="1639"/>
      <c r="FA195" s="1639"/>
      <c r="FB195" s="1639"/>
      <c r="FC195" s="1639"/>
      <c r="FD195" s="1639"/>
      <c r="FE195" s="1639"/>
      <c r="FF195" s="1639"/>
      <c r="FG195" s="1639"/>
      <c r="FH195" s="1639"/>
      <c r="FI195" s="1639"/>
      <c r="FJ195" s="1639"/>
      <c r="FK195" s="1639"/>
      <c r="FL195" s="1639"/>
      <c r="FM195" s="1639"/>
      <c r="FN195" s="1639"/>
      <c r="FO195" s="1639"/>
      <c r="FP195" s="1639"/>
      <c r="FQ195" s="1639"/>
      <c r="FR195" s="1639"/>
      <c r="FS195" s="1639"/>
      <c r="FT195" s="1639"/>
      <c r="FU195" s="1639"/>
      <c r="FV195" s="1639"/>
      <c r="FW195" s="1639"/>
      <c r="FX195" s="1639"/>
      <c r="FY195" s="1639"/>
      <c r="FZ195" s="1639"/>
      <c r="GA195" s="1639"/>
      <c r="GB195" s="1639"/>
      <c r="GC195" s="1639"/>
      <c r="GD195" s="1639"/>
      <c r="GE195" s="1639"/>
      <c r="GF195" s="1639"/>
      <c r="GG195" s="1639"/>
      <c r="GH195" s="1639"/>
      <c r="GI195" s="1639"/>
      <c r="GJ195" s="1639"/>
      <c r="GK195" s="1639"/>
      <c r="GL195" s="1639"/>
      <c r="GM195" s="1639"/>
      <c r="GN195" s="1639"/>
      <c r="GO195" s="1639"/>
      <c r="GP195" s="1639"/>
      <c r="GQ195" s="1639"/>
      <c r="GR195" s="1639"/>
      <c r="GS195" s="1639"/>
      <c r="GT195" s="1639"/>
      <c r="GU195" s="1639"/>
      <c r="GV195" s="1639"/>
      <c r="GW195" s="1639"/>
      <c r="GX195" s="1639"/>
      <c r="GY195" s="1639"/>
      <c r="GZ195" s="1639"/>
      <c r="HA195" s="1639"/>
      <c r="HB195" s="1639"/>
      <c r="HC195" s="1639"/>
      <c r="HD195" s="1639"/>
      <c r="HE195" s="1639"/>
      <c r="HF195" s="1639"/>
      <c r="HG195" s="1639"/>
      <c r="HH195" s="1639"/>
      <c r="HI195" s="1639"/>
      <c r="HJ195" s="1639"/>
      <c r="HK195" s="1639"/>
      <c r="HL195" s="1639"/>
      <c r="HM195" s="1639"/>
      <c r="HN195" s="1639"/>
      <c r="HO195" s="1639"/>
      <c r="HP195" s="1639"/>
      <c r="HQ195" s="1639"/>
      <c r="HR195" s="1639"/>
      <c r="HS195" s="1639"/>
      <c r="HT195" s="1639"/>
      <c r="HU195" s="1639"/>
      <c r="HV195" s="1639"/>
      <c r="HW195" s="1639"/>
      <c r="HX195" s="1639"/>
      <c r="HY195" s="1639"/>
      <c r="HZ195" s="1639"/>
      <c r="IA195" s="1639"/>
      <c r="IB195" s="1639"/>
      <c r="IC195" s="1639"/>
      <c r="ID195" s="1639"/>
      <c r="IE195" s="1639"/>
      <c r="IF195" s="1639"/>
      <c r="IG195" s="1639"/>
      <c r="IH195" s="1639"/>
      <c r="II195" s="1639"/>
      <c r="IJ195" s="1639"/>
      <c r="IK195" s="1639"/>
      <c r="IL195" s="1639"/>
      <c r="IM195" s="1639"/>
      <c r="IN195" s="1639"/>
      <c r="IO195" s="1639"/>
      <c r="IP195" s="1639"/>
      <c r="IQ195" s="1639"/>
      <c r="IR195" s="1639"/>
      <c r="IS195" s="1639"/>
      <c r="IT195" s="1639"/>
      <c r="IU195" s="1639"/>
      <c r="IV195" s="1639"/>
      <c r="IW195" s="1639"/>
      <c r="IX195" s="1639"/>
      <c r="IY195" s="1639"/>
      <c r="IZ195" s="1639"/>
      <c r="JA195" s="1639"/>
      <c r="JB195" s="1639"/>
      <c r="JC195" s="1639"/>
      <c r="JD195" s="1639"/>
      <c r="JE195" s="1639"/>
      <c r="JF195" s="1639"/>
      <c r="JG195" s="1639"/>
      <c r="JH195" s="1639"/>
      <c r="JI195" s="1639"/>
      <c r="JJ195" s="1639"/>
      <c r="JK195" s="1639"/>
      <c r="JL195" s="1639"/>
      <c r="JM195" s="1639"/>
      <c r="JN195" s="1639"/>
      <c r="JO195" s="1639"/>
      <c r="JP195" s="1639"/>
      <c r="JQ195" s="1639"/>
      <c r="JR195" s="1639"/>
      <c r="JS195" s="1639"/>
      <c r="JT195" s="1639"/>
      <c r="JU195" s="1639"/>
      <c r="JV195" s="1639"/>
      <c r="JW195" s="1639"/>
      <c r="JX195" s="1639"/>
      <c r="JY195" s="1639"/>
      <c r="JZ195" s="1639"/>
      <c r="KA195" s="1639"/>
      <c r="KB195" s="1639"/>
      <c r="KC195" s="1639"/>
      <c r="KD195" s="1639"/>
      <c r="KE195" s="1639"/>
      <c r="KF195" s="1639"/>
      <c r="KG195" s="1639"/>
      <c r="KH195" s="1639"/>
      <c r="KI195" s="1639"/>
      <c r="KJ195" s="1639"/>
      <c r="KK195" s="1639"/>
      <c r="KL195" s="1639"/>
      <c r="KM195" s="1639"/>
      <c r="KN195" s="1639"/>
      <c r="KO195" s="1639"/>
      <c r="KP195" s="1639"/>
      <c r="KQ195" s="1639"/>
      <c r="KR195" s="1639"/>
      <c r="KS195" s="1639"/>
      <c r="KT195" s="1639"/>
      <c r="KU195" s="1639"/>
      <c r="KV195" s="1639"/>
      <c r="KW195" s="1639"/>
      <c r="KX195" s="1639"/>
      <c r="KY195" s="1639"/>
      <c r="KZ195" s="1639"/>
      <c r="LA195" s="1639"/>
      <c r="LB195" s="1639"/>
      <c r="LC195" s="1639"/>
      <c r="LD195" s="1639"/>
      <c r="LE195" s="1639"/>
      <c r="LF195" s="1639"/>
      <c r="LG195" s="1639"/>
      <c r="LH195" s="1639"/>
      <c r="LI195" s="1639"/>
      <c r="LJ195" s="1639"/>
      <c r="LK195" s="1639"/>
      <c r="LL195" s="1639"/>
      <c r="LM195" s="1639"/>
      <c r="LN195" s="1639"/>
      <c r="LO195" s="1639"/>
      <c r="LP195" s="1639"/>
    </row>
    <row r="196" s="1481" customFormat="1" ht="47" customHeight="1" spans="1:328">
      <c r="A196" s="1499">
        <v>45848</v>
      </c>
      <c r="B196" s="1500" t="s">
        <v>194</v>
      </c>
      <c r="C196" s="1501" t="s">
        <v>797</v>
      </c>
      <c r="D196" s="1502">
        <v>4500173184</v>
      </c>
      <c r="E196" s="2253"/>
      <c r="F196" s="1502" t="s">
        <v>803</v>
      </c>
      <c r="G196" s="1505" t="s">
        <v>202</v>
      </c>
      <c r="H196" s="1505" t="s">
        <v>202</v>
      </c>
      <c r="I196" s="1532" t="s">
        <v>203</v>
      </c>
      <c r="J196" s="1522">
        <v>816</v>
      </c>
      <c r="K196" s="1534">
        <v>12</v>
      </c>
      <c r="L196" s="1534">
        <v>48</v>
      </c>
      <c r="M196" s="1534">
        <f t="shared" si="157"/>
        <v>17</v>
      </c>
      <c r="N196" s="1536">
        <v>45884</v>
      </c>
      <c r="O196" s="1536">
        <v>45876</v>
      </c>
      <c r="P196" s="1537"/>
      <c r="Q196" s="1562" t="s">
        <v>78</v>
      </c>
      <c r="R196" s="1563"/>
      <c r="S196" s="1563"/>
      <c r="T196" s="1563"/>
      <c r="U196" s="1563"/>
      <c r="V196" s="1532"/>
      <c r="W196" s="1532" t="s">
        <v>111</v>
      </c>
      <c r="X196" s="1565" t="s">
        <v>799</v>
      </c>
      <c r="Y196" s="1589" t="s">
        <v>88</v>
      </c>
      <c r="Z196" s="1589" t="s">
        <v>800</v>
      </c>
      <c r="AA196" s="1589" t="s">
        <v>801</v>
      </c>
      <c r="AB196" s="1589"/>
      <c r="AC196" s="1580" t="s">
        <v>802</v>
      </c>
      <c r="AD196" s="1590" t="s">
        <v>122</v>
      </c>
      <c r="AE196" s="2277">
        <v>0.8801</v>
      </c>
      <c r="AF196" s="2278">
        <f t="shared" ref="AF196:AF204" si="171">AE196*J196</f>
        <v>718.1616</v>
      </c>
      <c r="AG196" s="1504"/>
      <c r="AH196" s="1609" t="s">
        <v>81</v>
      </c>
      <c r="AI196" s="1799">
        <f t="shared" si="119"/>
        <v>816</v>
      </c>
      <c r="AJ196" s="1609">
        <v>1</v>
      </c>
      <c r="AK196" s="1610">
        <f t="shared" si="169"/>
        <v>816</v>
      </c>
      <c r="AL196" s="1610"/>
      <c r="AM196" s="1610"/>
      <c r="AO196" s="1610">
        <f t="shared" ref="AO196:AO203" si="172">J196/12</f>
        <v>68</v>
      </c>
      <c r="AP196" s="1610"/>
      <c r="AQ196" s="1610"/>
      <c r="AR196" s="1610" t="s">
        <v>63</v>
      </c>
      <c r="AS196" s="1610">
        <f t="shared" si="170"/>
        <v>816</v>
      </c>
      <c r="AT196" s="1610"/>
      <c r="AU196" s="1622"/>
      <c r="AV196" s="1622">
        <f>J196</f>
        <v>816</v>
      </c>
      <c r="AW196" s="1622"/>
      <c r="AX196" s="1622"/>
      <c r="AY196" s="1622"/>
      <c r="AZ196" s="1622"/>
      <c r="BA196" s="1622"/>
      <c r="BB196" s="1622"/>
      <c r="BC196" s="1622"/>
      <c r="BD196" s="1622">
        <f>J196*23/24/COUNT(AU196:BC196)</f>
        <v>782</v>
      </c>
      <c r="BE196" s="1622">
        <f>J196/24/COUNT(AU196:BC196)</f>
        <v>34</v>
      </c>
      <c r="BF196" s="1534"/>
      <c r="BG196" s="1638"/>
      <c r="BH196" s="1639"/>
      <c r="BI196" s="1639"/>
      <c r="BJ196" s="1639"/>
      <c r="BK196" s="1639"/>
      <c r="BL196" s="1639"/>
      <c r="BM196" s="1639"/>
      <c r="BN196" s="1639"/>
      <c r="BO196" s="1639"/>
      <c r="BP196" s="1639"/>
      <c r="BQ196" s="1639"/>
      <c r="BR196" s="1639"/>
      <c r="BS196" s="1639"/>
      <c r="BT196" s="1639"/>
      <c r="BU196" s="1639"/>
      <c r="BV196" s="1639"/>
      <c r="BW196" s="1639"/>
      <c r="BX196" s="1639"/>
      <c r="BY196" s="1639"/>
      <c r="BZ196" s="1639"/>
      <c r="CA196" s="1639"/>
      <c r="CB196" s="1639"/>
      <c r="CC196" s="1639"/>
      <c r="CD196" s="1639"/>
      <c r="CE196" s="1639"/>
      <c r="CF196" s="1639"/>
      <c r="CG196" s="1639"/>
      <c r="CH196" s="1639"/>
      <c r="CI196" s="1639"/>
      <c r="CJ196" s="1639"/>
      <c r="CK196" s="1639"/>
      <c r="CL196" s="1639"/>
      <c r="CM196" s="1639"/>
      <c r="CN196" s="1639"/>
      <c r="CO196" s="1639"/>
      <c r="CP196" s="1639"/>
      <c r="CQ196" s="1639"/>
      <c r="CR196" s="1639"/>
      <c r="CS196" s="1639"/>
      <c r="CT196" s="1639"/>
      <c r="CU196" s="1639"/>
      <c r="CV196" s="1639"/>
      <c r="CW196" s="1639"/>
      <c r="CX196" s="1639"/>
      <c r="CY196" s="1639"/>
      <c r="CZ196" s="1639"/>
      <c r="DA196" s="1639"/>
      <c r="DB196" s="1639"/>
      <c r="DC196" s="1639"/>
      <c r="DD196" s="1639"/>
      <c r="DE196" s="1639"/>
      <c r="DF196" s="1639"/>
      <c r="DG196" s="1639"/>
      <c r="DH196" s="1639"/>
      <c r="DI196" s="1639"/>
      <c r="DJ196" s="1639"/>
      <c r="DK196" s="1639"/>
      <c r="DL196" s="1639"/>
      <c r="DM196" s="1639"/>
      <c r="DN196" s="1639"/>
      <c r="DO196" s="1639"/>
      <c r="DP196" s="1639"/>
      <c r="DQ196" s="1639"/>
      <c r="DR196" s="1639"/>
      <c r="DS196" s="1639"/>
      <c r="DT196" s="1639"/>
      <c r="DU196" s="1639"/>
      <c r="DV196" s="1639"/>
      <c r="DW196" s="1639"/>
      <c r="DX196" s="1639"/>
      <c r="DY196" s="1639"/>
      <c r="DZ196" s="1639"/>
      <c r="EA196" s="1639"/>
      <c r="EB196" s="1639"/>
      <c r="EC196" s="1639"/>
      <c r="ED196" s="1639"/>
      <c r="EE196" s="1639"/>
      <c r="EF196" s="1639"/>
      <c r="EG196" s="1639"/>
      <c r="EH196" s="1639"/>
      <c r="EI196" s="1639"/>
      <c r="EJ196" s="1639"/>
      <c r="EK196" s="1639"/>
      <c r="EL196" s="1639"/>
      <c r="EM196" s="1639"/>
      <c r="EN196" s="1639"/>
      <c r="EO196" s="1639"/>
      <c r="EP196" s="1639"/>
      <c r="EQ196" s="1639"/>
      <c r="ER196" s="1639"/>
      <c r="ES196" s="1639"/>
      <c r="ET196" s="1639"/>
      <c r="EU196" s="1639"/>
      <c r="EV196" s="1639"/>
      <c r="EW196" s="1639"/>
      <c r="EX196" s="1639"/>
      <c r="EY196" s="1639"/>
      <c r="EZ196" s="1639"/>
      <c r="FA196" s="1639"/>
      <c r="FB196" s="1639"/>
      <c r="FC196" s="1639"/>
      <c r="FD196" s="1639"/>
      <c r="FE196" s="1639"/>
      <c r="FF196" s="1639"/>
      <c r="FG196" s="1639"/>
      <c r="FH196" s="1639"/>
      <c r="FI196" s="1639"/>
      <c r="FJ196" s="1639"/>
      <c r="FK196" s="1639"/>
      <c r="FL196" s="1639"/>
      <c r="FM196" s="1639"/>
      <c r="FN196" s="1639"/>
      <c r="FO196" s="1639"/>
      <c r="FP196" s="1639"/>
      <c r="FQ196" s="1639"/>
      <c r="FR196" s="1639"/>
      <c r="FS196" s="1639"/>
      <c r="FT196" s="1639"/>
      <c r="FU196" s="1639"/>
      <c r="FV196" s="1639"/>
      <c r="FW196" s="1639"/>
      <c r="FX196" s="1639"/>
      <c r="FY196" s="1639"/>
      <c r="FZ196" s="1639"/>
      <c r="GA196" s="1639"/>
      <c r="GB196" s="1639"/>
      <c r="GC196" s="1639"/>
      <c r="GD196" s="1639"/>
      <c r="GE196" s="1639"/>
      <c r="GF196" s="1639"/>
      <c r="GG196" s="1639"/>
      <c r="GH196" s="1639"/>
      <c r="GI196" s="1639"/>
      <c r="GJ196" s="1639"/>
      <c r="GK196" s="1639"/>
      <c r="GL196" s="1639"/>
      <c r="GM196" s="1639"/>
      <c r="GN196" s="1639"/>
      <c r="GO196" s="1639"/>
      <c r="GP196" s="1639"/>
      <c r="GQ196" s="1639"/>
      <c r="GR196" s="1639"/>
      <c r="GS196" s="1639"/>
      <c r="GT196" s="1639"/>
      <c r="GU196" s="1639"/>
      <c r="GV196" s="1639"/>
      <c r="GW196" s="1639"/>
      <c r="GX196" s="1639"/>
      <c r="GY196" s="1639"/>
      <c r="GZ196" s="1639"/>
      <c r="HA196" s="1639"/>
      <c r="HB196" s="1639"/>
      <c r="HC196" s="1639"/>
      <c r="HD196" s="1639"/>
      <c r="HE196" s="1639"/>
      <c r="HF196" s="1639"/>
      <c r="HG196" s="1639"/>
      <c r="HH196" s="1639"/>
      <c r="HI196" s="1639"/>
      <c r="HJ196" s="1639"/>
      <c r="HK196" s="1639"/>
      <c r="HL196" s="1639"/>
      <c r="HM196" s="1639"/>
      <c r="HN196" s="1639"/>
      <c r="HO196" s="1639"/>
      <c r="HP196" s="1639"/>
      <c r="HQ196" s="1639"/>
      <c r="HR196" s="1639"/>
      <c r="HS196" s="1639"/>
      <c r="HT196" s="1639"/>
      <c r="HU196" s="1639"/>
      <c r="HV196" s="1639"/>
      <c r="HW196" s="1639"/>
      <c r="HX196" s="1639"/>
      <c r="HY196" s="1639"/>
      <c r="HZ196" s="1639"/>
      <c r="IA196" s="1639"/>
      <c r="IB196" s="1639"/>
      <c r="IC196" s="1639"/>
      <c r="ID196" s="1639"/>
      <c r="IE196" s="1639"/>
      <c r="IF196" s="1639"/>
      <c r="IG196" s="1639"/>
      <c r="IH196" s="1639"/>
      <c r="II196" s="1639"/>
      <c r="IJ196" s="1639"/>
      <c r="IK196" s="1639"/>
      <c r="IL196" s="1639"/>
      <c r="IM196" s="1639"/>
      <c r="IN196" s="1639"/>
      <c r="IO196" s="1639"/>
      <c r="IP196" s="1639"/>
      <c r="IQ196" s="1639"/>
      <c r="IR196" s="1639"/>
      <c r="IS196" s="1639"/>
      <c r="IT196" s="1639"/>
      <c r="IU196" s="1639"/>
      <c r="IV196" s="1639"/>
      <c r="IW196" s="1639"/>
      <c r="IX196" s="1639"/>
      <c r="IY196" s="1639"/>
      <c r="IZ196" s="1639"/>
      <c r="JA196" s="1639"/>
      <c r="JB196" s="1639"/>
      <c r="JC196" s="1639"/>
      <c r="JD196" s="1639"/>
      <c r="JE196" s="1639"/>
      <c r="JF196" s="1639"/>
      <c r="JG196" s="1639"/>
      <c r="JH196" s="1639"/>
      <c r="JI196" s="1639"/>
      <c r="JJ196" s="1639"/>
      <c r="JK196" s="1639"/>
      <c r="JL196" s="1639"/>
      <c r="JM196" s="1639"/>
      <c r="JN196" s="1639"/>
      <c r="JO196" s="1639"/>
      <c r="JP196" s="1639"/>
      <c r="JQ196" s="1639"/>
      <c r="JR196" s="1639"/>
      <c r="JS196" s="1639"/>
      <c r="JT196" s="1639"/>
      <c r="JU196" s="1639"/>
      <c r="JV196" s="1639"/>
      <c r="JW196" s="1639"/>
      <c r="JX196" s="1639"/>
      <c r="JY196" s="1639"/>
      <c r="JZ196" s="1639"/>
      <c r="KA196" s="1639"/>
      <c r="KB196" s="1639"/>
      <c r="KC196" s="1639"/>
      <c r="KD196" s="1639"/>
      <c r="KE196" s="1639"/>
      <c r="KF196" s="1639"/>
      <c r="KG196" s="1639"/>
      <c r="KH196" s="1639"/>
      <c r="KI196" s="1639"/>
      <c r="KJ196" s="1639"/>
      <c r="KK196" s="1639"/>
      <c r="KL196" s="1639"/>
      <c r="KM196" s="1639"/>
      <c r="KN196" s="1639"/>
      <c r="KO196" s="1639"/>
      <c r="KP196" s="1639"/>
      <c r="KQ196" s="1639"/>
      <c r="KR196" s="1639"/>
      <c r="KS196" s="1639"/>
      <c r="KT196" s="1639"/>
      <c r="KU196" s="1639"/>
      <c r="KV196" s="1639"/>
      <c r="KW196" s="1639"/>
      <c r="KX196" s="1639"/>
      <c r="KY196" s="1639"/>
      <c r="KZ196" s="1639"/>
      <c r="LA196" s="1639"/>
      <c r="LB196" s="1639"/>
      <c r="LC196" s="1639"/>
      <c r="LD196" s="1639"/>
      <c r="LE196" s="1639"/>
      <c r="LF196" s="1639"/>
      <c r="LG196" s="1639"/>
      <c r="LH196" s="1639"/>
      <c r="LI196" s="1639"/>
      <c r="LJ196" s="1639"/>
      <c r="LK196" s="1639"/>
      <c r="LL196" s="1639"/>
      <c r="LM196" s="1639"/>
      <c r="LN196" s="1639"/>
      <c r="LO196" s="1639"/>
      <c r="LP196" s="1639"/>
    </row>
    <row r="197" s="1481" customFormat="1" ht="47" customHeight="1" spans="1:328">
      <c r="A197" s="1499">
        <v>45848</v>
      </c>
      <c r="B197" s="1500" t="s">
        <v>194</v>
      </c>
      <c r="C197" s="1501" t="s">
        <v>797</v>
      </c>
      <c r="D197" s="1502">
        <v>4500173184</v>
      </c>
      <c r="E197" s="2253"/>
      <c r="F197" s="1502" t="s">
        <v>804</v>
      </c>
      <c r="G197" s="1505" t="s">
        <v>205</v>
      </c>
      <c r="H197" s="1505" t="s">
        <v>205</v>
      </c>
      <c r="I197" s="1532" t="s">
        <v>206</v>
      </c>
      <c r="J197" s="1522">
        <v>816</v>
      </c>
      <c r="K197" s="1534">
        <v>12</v>
      </c>
      <c r="L197" s="1534">
        <v>48</v>
      </c>
      <c r="M197" s="1534">
        <f t="shared" si="157"/>
        <v>17</v>
      </c>
      <c r="N197" s="1536">
        <v>45884</v>
      </c>
      <c r="O197" s="1536">
        <v>45876</v>
      </c>
      <c r="P197" s="1537"/>
      <c r="Q197" s="1562" t="s">
        <v>78</v>
      </c>
      <c r="R197" s="1563"/>
      <c r="S197" s="1563"/>
      <c r="T197" s="1563"/>
      <c r="U197" s="1563"/>
      <c r="V197" s="1532"/>
      <c r="W197" s="1532" t="s">
        <v>111</v>
      </c>
      <c r="X197" s="1565" t="s">
        <v>799</v>
      </c>
      <c r="Y197" s="1589" t="s">
        <v>88</v>
      </c>
      <c r="Z197" s="1589" t="s">
        <v>800</v>
      </c>
      <c r="AA197" s="1589" t="s">
        <v>801</v>
      </c>
      <c r="AB197" s="1589"/>
      <c r="AC197" s="1580" t="s">
        <v>802</v>
      </c>
      <c r="AD197" s="1590" t="s">
        <v>122</v>
      </c>
      <c r="AE197" s="2277">
        <v>0.8674</v>
      </c>
      <c r="AF197" s="2278">
        <f t="shared" si="171"/>
        <v>707.7984</v>
      </c>
      <c r="AG197" s="1504"/>
      <c r="AH197" s="1609" t="s">
        <v>81</v>
      </c>
      <c r="AI197" s="1799">
        <f t="shared" ref="AI197:AI216" si="173">J197</f>
        <v>816</v>
      </c>
      <c r="AJ197" s="1609">
        <v>1</v>
      </c>
      <c r="AK197" s="1610">
        <f t="shared" si="169"/>
        <v>816</v>
      </c>
      <c r="AL197" s="1610"/>
      <c r="AM197" s="1610"/>
      <c r="AO197" s="1610">
        <f t="shared" si="172"/>
        <v>68</v>
      </c>
      <c r="AP197" s="1610"/>
      <c r="AQ197" s="1610"/>
      <c r="AR197" s="1610" t="s">
        <v>63</v>
      </c>
      <c r="AS197" s="1610">
        <f t="shared" si="170"/>
        <v>816</v>
      </c>
      <c r="AT197" s="1610"/>
      <c r="AU197" s="1622"/>
      <c r="AV197" s="1622"/>
      <c r="AW197" s="1622">
        <f>J197</f>
        <v>816</v>
      </c>
      <c r="AX197" s="1622"/>
      <c r="AY197" s="1622"/>
      <c r="AZ197" s="1622"/>
      <c r="BA197" s="1622"/>
      <c r="BB197" s="1622"/>
      <c r="BC197" s="1622"/>
      <c r="BD197" s="1622">
        <f>J197*23/24/COUNT(AU197:BC197)</f>
        <v>782</v>
      </c>
      <c r="BE197" s="1622">
        <f>J197/24/COUNT(AU197:BC197)</f>
        <v>34</v>
      </c>
      <c r="BF197" s="1534"/>
      <c r="BG197" s="1638"/>
      <c r="BH197" s="1639"/>
      <c r="BI197" s="1639"/>
      <c r="BJ197" s="1639"/>
      <c r="BK197" s="1639"/>
      <c r="BL197" s="1639"/>
      <c r="BM197" s="1639"/>
      <c r="BN197" s="1639"/>
      <c r="BO197" s="1639"/>
      <c r="BP197" s="1639"/>
      <c r="BQ197" s="1639"/>
      <c r="BR197" s="1639"/>
      <c r="BS197" s="1639"/>
      <c r="BT197" s="1639"/>
      <c r="BU197" s="1639"/>
      <c r="BV197" s="1639"/>
      <c r="BW197" s="1639"/>
      <c r="BX197" s="1639"/>
      <c r="BY197" s="1639"/>
      <c r="BZ197" s="1639"/>
      <c r="CA197" s="1639"/>
      <c r="CB197" s="1639"/>
      <c r="CC197" s="1639"/>
      <c r="CD197" s="1639"/>
      <c r="CE197" s="1639"/>
      <c r="CF197" s="1639"/>
      <c r="CG197" s="1639"/>
      <c r="CH197" s="1639"/>
      <c r="CI197" s="1639"/>
      <c r="CJ197" s="1639"/>
      <c r="CK197" s="1639"/>
      <c r="CL197" s="1639"/>
      <c r="CM197" s="1639"/>
      <c r="CN197" s="1639"/>
      <c r="CO197" s="1639"/>
      <c r="CP197" s="1639"/>
      <c r="CQ197" s="1639"/>
      <c r="CR197" s="1639"/>
      <c r="CS197" s="1639"/>
      <c r="CT197" s="1639"/>
      <c r="CU197" s="1639"/>
      <c r="CV197" s="1639"/>
      <c r="CW197" s="1639"/>
      <c r="CX197" s="1639"/>
      <c r="CY197" s="1639"/>
      <c r="CZ197" s="1639"/>
      <c r="DA197" s="1639"/>
      <c r="DB197" s="1639"/>
      <c r="DC197" s="1639"/>
      <c r="DD197" s="1639"/>
      <c r="DE197" s="1639"/>
      <c r="DF197" s="1639"/>
      <c r="DG197" s="1639"/>
      <c r="DH197" s="1639"/>
      <c r="DI197" s="1639"/>
      <c r="DJ197" s="1639"/>
      <c r="DK197" s="1639"/>
      <c r="DL197" s="1639"/>
      <c r="DM197" s="1639"/>
      <c r="DN197" s="1639"/>
      <c r="DO197" s="1639"/>
      <c r="DP197" s="1639"/>
      <c r="DQ197" s="1639"/>
      <c r="DR197" s="1639"/>
      <c r="DS197" s="1639"/>
      <c r="DT197" s="1639"/>
      <c r="DU197" s="1639"/>
      <c r="DV197" s="1639"/>
      <c r="DW197" s="1639"/>
      <c r="DX197" s="1639"/>
      <c r="DY197" s="1639"/>
      <c r="DZ197" s="1639"/>
      <c r="EA197" s="1639"/>
      <c r="EB197" s="1639"/>
      <c r="EC197" s="1639"/>
      <c r="ED197" s="1639"/>
      <c r="EE197" s="1639"/>
      <c r="EF197" s="1639"/>
      <c r="EG197" s="1639"/>
      <c r="EH197" s="1639"/>
      <c r="EI197" s="1639"/>
      <c r="EJ197" s="1639"/>
      <c r="EK197" s="1639"/>
      <c r="EL197" s="1639"/>
      <c r="EM197" s="1639"/>
      <c r="EN197" s="1639"/>
      <c r="EO197" s="1639"/>
      <c r="EP197" s="1639"/>
      <c r="EQ197" s="1639"/>
      <c r="ER197" s="1639"/>
      <c r="ES197" s="1639"/>
      <c r="ET197" s="1639"/>
      <c r="EU197" s="1639"/>
      <c r="EV197" s="1639"/>
      <c r="EW197" s="1639"/>
      <c r="EX197" s="1639"/>
      <c r="EY197" s="1639"/>
      <c r="EZ197" s="1639"/>
      <c r="FA197" s="1639"/>
      <c r="FB197" s="1639"/>
      <c r="FC197" s="1639"/>
      <c r="FD197" s="1639"/>
      <c r="FE197" s="1639"/>
      <c r="FF197" s="1639"/>
      <c r="FG197" s="1639"/>
      <c r="FH197" s="1639"/>
      <c r="FI197" s="1639"/>
      <c r="FJ197" s="1639"/>
      <c r="FK197" s="1639"/>
      <c r="FL197" s="1639"/>
      <c r="FM197" s="1639"/>
      <c r="FN197" s="1639"/>
      <c r="FO197" s="1639"/>
      <c r="FP197" s="1639"/>
      <c r="FQ197" s="1639"/>
      <c r="FR197" s="1639"/>
      <c r="FS197" s="1639"/>
      <c r="FT197" s="1639"/>
      <c r="FU197" s="1639"/>
      <c r="FV197" s="1639"/>
      <c r="FW197" s="1639"/>
      <c r="FX197" s="1639"/>
      <c r="FY197" s="1639"/>
      <c r="FZ197" s="1639"/>
      <c r="GA197" s="1639"/>
      <c r="GB197" s="1639"/>
      <c r="GC197" s="1639"/>
      <c r="GD197" s="1639"/>
      <c r="GE197" s="1639"/>
      <c r="GF197" s="1639"/>
      <c r="GG197" s="1639"/>
      <c r="GH197" s="1639"/>
      <c r="GI197" s="1639"/>
      <c r="GJ197" s="1639"/>
      <c r="GK197" s="1639"/>
      <c r="GL197" s="1639"/>
      <c r="GM197" s="1639"/>
      <c r="GN197" s="1639"/>
      <c r="GO197" s="1639"/>
      <c r="GP197" s="1639"/>
      <c r="GQ197" s="1639"/>
      <c r="GR197" s="1639"/>
      <c r="GS197" s="1639"/>
      <c r="GT197" s="1639"/>
      <c r="GU197" s="1639"/>
      <c r="GV197" s="1639"/>
      <c r="GW197" s="1639"/>
      <c r="GX197" s="1639"/>
      <c r="GY197" s="1639"/>
      <c r="GZ197" s="1639"/>
      <c r="HA197" s="1639"/>
      <c r="HB197" s="1639"/>
      <c r="HC197" s="1639"/>
      <c r="HD197" s="1639"/>
      <c r="HE197" s="1639"/>
      <c r="HF197" s="1639"/>
      <c r="HG197" s="1639"/>
      <c r="HH197" s="1639"/>
      <c r="HI197" s="1639"/>
      <c r="HJ197" s="1639"/>
      <c r="HK197" s="1639"/>
      <c r="HL197" s="1639"/>
      <c r="HM197" s="1639"/>
      <c r="HN197" s="1639"/>
      <c r="HO197" s="1639"/>
      <c r="HP197" s="1639"/>
      <c r="HQ197" s="1639"/>
      <c r="HR197" s="1639"/>
      <c r="HS197" s="1639"/>
      <c r="HT197" s="1639"/>
      <c r="HU197" s="1639"/>
      <c r="HV197" s="1639"/>
      <c r="HW197" s="1639"/>
      <c r="HX197" s="1639"/>
      <c r="HY197" s="1639"/>
      <c r="HZ197" s="1639"/>
      <c r="IA197" s="1639"/>
      <c r="IB197" s="1639"/>
      <c r="IC197" s="1639"/>
      <c r="ID197" s="1639"/>
      <c r="IE197" s="1639"/>
      <c r="IF197" s="1639"/>
      <c r="IG197" s="1639"/>
      <c r="IH197" s="1639"/>
      <c r="II197" s="1639"/>
      <c r="IJ197" s="1639"/>
      <c r="IK197" s="1639"/>
      <c r="IL197" s="1639"/>
      <c r="IM197" s="1639"/>
      <c r="IN197" s="1639"/>
      <c r="IO197" s="1639"/>
      <c r="IP197" s="1639"/>
      <c r="IQ197" s="1639"/>
      <c r="IR197" s="1639"/>
      <c r="IS197" s="1639"/>
      <c r="IT197" s="1639"/>
      <c r="IU197" s="1639"/>
      <c r="IV197" s="1639"/>
      <c r="IW197" s="1639"/>
      <c r="IX197" s="1639"/>
      <c r="IY197" s="1639"/>
      <c r="IZ197" s="1639"/>
      <c r="JA197" s="1639"/>
      <c r="JB197" s="1639"/>
      <c r="JC197" s="1639"/>
      <c r="JD197" s="1639"/>
      <c r="JE197" s="1639"/>
      <c r="JF197" s="1639"/>
      <c r="JG197" s="1639"/>
      <c r="JH197" s="1639"/>
      <c r="JI197" s="1639"/>
      <c r="JJ197" s="1639"/>
      <c r="JK197" s="1639"/>
      <c r="JL197" s="1639"/>
      <c r="JM197" s="1639"/>
      <c r="JN197" s="1639"/>
      <c r="JO197" s="1639"/>
      <c r="JP197" s="1639"/>
      <c r="JQ197" s="1639"/>
      <c r="JR197" s="1639"/>
      <c r="JS197" s="1639"/>
      <c r="JT197" s="1639"/>
      <c r="JU197" s="1639"/>
      <c r="JV197" s="1639"/>
      <c r="JW197" s="1639"/>
      <c r="JX197" s="1639"/>
      <c r="JY197" s="1639"/>
      <c r="JZ197" s="1639"/>
      <c r="KA197" s="1639"/>
      <c r="KB197" s="1639"/>
      <c r="KC197" s="1639"/>
      <c r="KD197" s="1639"/>
      <c r="KE197" s="1639"/>
      <c r="KF197" s="1639"/>
      <c r="KG197" s="1639"/>
      <c r="KH197" s="1639"/>
      <c r="KI197" s="1639"/>
      <c r="KJ197" s="1639"/>
      <c r="KK197" s="1639"/>
      <c r="KL197" s="1639"/>
      <c r="KM197" s="1639"/>
      <c r="KN197" s="1639"/>
      <c r="KO197" s="1639"/>
      <c r="KP197" s="1639"/>
      <c r="KQ197" s="1639"/>
      <c r="KR197" s="1639"/>
      <c r="KS197" s="1639"/>
      <c r="KT197" s="1639"/>
      <c r="KU197" s="1639"/>
      <c r="KV197" s="1639"/>
      <c r="KW197" s="1639"/>
      <c r="KX197" s="1639"/>
      <c r="KY197" s="1639"/>
      <c r="KZ197" s="1639"/>
      <c r="LA197" s="1639"/>
      <c r="LB197" s="1639"/>
      <c r="LC197" s="1639"/>
      <c r="LD197" s="1639"/>
      <c r="LE197" s="1639"/>
      <c r="LF197" s="1639"/>
      <c r="LG197" s="1639"/>
      <c r="LH197" s="1639"/>
      <c r="LI197" s="1639"/>
      <c r="LJ197" s="1639"/>
      <c r="LK197" s="1639"/>
      <c r="LL197" s="1639"/>
      <c r="LM197" s="1639"/>
      <c r="LN197" s="1639"/>
      <c r="LO197" s="1639"/>
      <c r="LP197" s="1639"/>
    </row>
    <row r="198" s="1481" customFormat="1" ht="47" customHeight="1" spans="1:328">
      <c r="A198" s="1499">
        <v>45848</v>
      </c>
      <c r="B198" s="1500" t="s">
        <v>194</v>
      </c>
      <c r="C198" s="1501" t="s">
        <v>797</v>
      </c>
      <c r="D198" s="1502">
        <v>4500173184</v>
      </c>
      <c r="E198" s="2253"/>
      <c r="F198" s="1502" t="s">
        <v>805</v>
      </c>
      <c r="G198" s="1505" t="s">
        <v>806</v>
      </c>
      <c r="H198" s="1505" t="s">
        <v>806</v>
      </c>
      <c r="I198" s="2256" t="s">
        <v>807</v>
      </c>
      <c r="J198" s="1522">
        <v>816</v>
      </c>
      <c r="K198" s="1534">
        <v>12</v>
      </c>
      <c r="L198" s="1534">
        <v>48</v>
      </c>
      <c r="M198" s="1534">
        <f t="shared" si="157"/>
        <v>17</v>
      </c>
      <c r="N198" s="1536">
        <v>45884</v>
      </c>
      <c r="O198" s="1536">
        <v>45876</v>
      </c>
      <c r="P198" s="1537"/>
      <c r="Q198" s="1562" t="s">
        <v>78</v>
      </c>
      <c r="R198" s="1563"/>
      <c r="S198" s="1563"/>
      <c r="T198" s="1563"/>
      <c r="U198" s="1563"/>
      <c r="V198" s="1532"/>
      <c r="W198" s="1532" t="s">
        <v>111</v>
      </c>
      <c r="X198" s="1565">
        <v>45856</v>
      </c>
      <c r="Y198" s="1589" t="s">
        <v>88</v>
      </c>
      <c r="Z198" s="1589">
        <v>45859</v>
      </c>
      <c r="AA198" s="1589" t="s">
        <v>801</v>
      </c>
      <c r="AB198" s="1589"/>
      <c r="AC198" s="1580" t="s">
        <v>802</v>
      </c>
      <c r="AD198" s="1590" t="s">
        <v>122</v>
      </c>
      <c r="AE198" s="2277">
        <v>0.9296</v>
      </c>
      <c r="AF198" s="2278">
        <f t="shared" si="171"/>
        <v>758.5536</v>
      </c>
      <c r="AG198" s="1504"/>
      <c r="AH198" s="1609" t="s">
        <v>81</v>
      </c>
      <c r="AI198" s="1799">
        <f t="shared" si="173"/>
        <v>816</v>
      </c>
      <c r="AJ198" s="1609">
        <v>1</v>
      </c>
      <c r="AK198" s="1610">
        <f t="shared" si="169"/>
        <v>816</v>
      </c>
      <c r="AL198" s="1610"/>
      <c r="AM198" s="1610"/>
      <c r="AO198" s="1610">
        <f t="shared" si="172"/>
        <v>68</v>
      </c>
      <c r="AP198" s="1610"/>
      <c r="AQ198" s="1610"/>
      <c r="AR198" s="1610" t="s">
        <v>63</v>
      </c>
      <c r="AS198" s="1610">
        <f t="shared" si="170"/>
        <v>816</v>
      </c>
      <c r="AT198" s="1610"/>
      <c r="AU198" s="1622"/>
      <c r="AV198" s="1622"/>
      <c r="AW198" s="1622"/>
      <c r="AX198" s="1622">
        <f>J198</f>
        <v>816</v>
      </c>
      <c r="AY198" s="1622"/>
      <c r="AZ198" s="1622"/>
      <c r="BA198" s="1622"/>
      <c r="BB198" s="1622"/>
      <c r="BC198" s="1622"/>
      <c r="BD198" s="1622"/>
      <c r="BE198" s="1622"/>
      <c r="BF198" s="1534"/>
      <c r="BG198" s="1638"/>
      <c r="BH198" s="1639"/>
      <c r="BI198" s="1639"/>
      <c r="BJ198" s="1639"/>
      <c r="BK198" s="1639"/>
      <c r="BL198" s="1639"/>
      <c r="BM198" s="1639"/>
      <c r="BN198" s="1639"/>
      <c r="BO198" s="1639"/>
      <c r="BP198" s="1639"/>
      <c r="BQ198" s="1639"/>
      <c r="BR198" s="1639"/>
      <c r="BS198" s="1639"/>
      <c r="BT198" s="1639"/>
      <c r="BU198" s="1639"/>
      <c r="BV198" s="1639"/>
      <c r="BW198" s="1639"/>
      <c r="BX198" s="1639"/>
      <c r="BY198" s="1639"/>
      <c r="BZ198" s="1639"/>
      <c r="CA198" s="1639"/>
      <c r="CB198" s="1639"/>
      <c r="CC198" s="1639"/>
      <c r="CD198" s="1639"/>
      <c r="CE198" s="1639"/>
      <c r="CF198" s="1639"/>
      <c r="CG198" s="1639"/>
      <c r="CH198" s="1639"/>
      <c r="CI198" s="1639"/>
      <c r="CJ198" s="1639"/>
      <c r="CK198" s="1639"/>
      <c r="CL198" s="1639"/>
      <c r="CM198" s="1639"/>
      <c r="CN198" s="1639"/>
      <c r="CO198" s="1639"/>
      <c r="CP198" s="1639"/>
      <c r="CQ198" s="1639"/>
      <c r="CR198" s="1639"/>
      <c r="CS198" s="1639"/>
      <c r="CT198" s="1639"/>
      <c r="CU198" s="1639"/>
      <c r="CV198" s="1639"/>
      <c r="CW198" s="1639"/>
      <c r="CX198" s="1639"/>
      <c r="CY198" s="1639"/>
      <c r="CZ198" s="1639"/>
      <c r="DA198" s="1639"/>
      <c r="DB198" s="1639"/>
      <c r="DC198" s="1639"/>
      <c r="DD198" s="1639"/>
      <c r="DE198" s="1639"/>
      <c r="DF198" s="1639"/>
      <c r="DG198" s="1639"/>
      <c r="DH198" s="1639"/>
      <c r="DI198" s="1639"/>
      <c r="DJ198" s="1639"/>
      <c r="DK198" s="1639"/>
      <c r="DL198" s="1639"/>
      <c r="DM198" s="1639"/>
      <c r="DN198" s="1639"/>
      <c r="DO198" s="1639"/>
      <c r="DP198" s="1639"/>
      <c r="DQ198" s="1639"/>
      <c r="DR198" s="1639"/>
      <c r="DS198" s="1639"/>
      <c r="DT198" s="1639"/>
      <c r="DU198" s="1639"/>
      <c r="DV198" s="1639"/>
      <c r="DW198" s="1639"/>
      <c r="DX198" s="1639"/>
      <c r="DY198" s="1639"/>
      <c r="DZ198" s="1639"/>
      <c r="EA198" s="1639"/>
      <c r="EB198" s="1639"/>
      <c r="EC198" s="1639"/>
      <c r="ED198" s="1639"/>
      <c r="EE198" s="1639"/>
      <c r="EF198" s="1639"/>
      <c r="EG198" s="1639"/>
      <c r="EH198" s="1639"/>
      <c r="EI198" s="1639"/>
      <c r="EJ198" s="1639"/>
      <c r="EK198" s="1639"/>
      <c r="EL198" s="1639"/>
      <c r="EM198" s="1639"/>
      <c r="EN198" s="1639"/>
      <c r="EO198" s="1639"/>
      <c r="EP198" s="1639"/>
      <c r="EQ198" s="1639"/>
      <c r="ER198" s="1639"/>
      <c r="ES198" s="1639"/>
      <c r="ET198" s="1639"/>
      <c r="EU198" s="1639"/>
      <c r="EV198" s="1639"/>
      <c r="EW198" s="1639"/>
      <c r="EX198" s="1639"/>
      <c r="EY198" s="1639"/>
      <c r="EZ198" s="1639"/>
      <c r="FA198" s="1639"/>
      <c r="FB198" s="1639"/>
      <c r="FC198" s="1639"/>
      <c r="FD198" s="1639"/>
      <c r="FE198" s="1639"/>
      <c r="FF198" s="1639"/>
      <c r="FG198" s="1639"/>
      <c r="FH198" s="1639"/>
      <c r="FI198" s="1639"/>
      <c r="FJ198" s="1639"/>
      <c r="FK198" s="1639"/>
      <c r="FL198" s="1639"/>
      <c r="FM198" s="1639"/>
      <c r="FN198" s="1639"/>
      <c r="FO198" s="1639"/>
      <c r="FP198" s="1639"/>
      <c r="FQ198" s="1639"/>
      <c r="FR198" s="1639"/>
      <c r="FS198" s="1639"/>
      <c r="FT198" s="1639"/>
      <c r="FU198" s="1639"/>
      <c r="FV198" s="1639"/>
      <c r="FW198" s="1639"/>
      <c r="FX198" s="1639"/>
      <c r="FY198" s="1639"/>
      <c r="FZ198" s="1639"/>
      <c r="GA198" s="1639"/>
      <c r="GB198" s="1639"/>
      <c r="GC198" s="1639"/>
      <c r="GD198" s="1639"/>
      <c r="GE198" s="1639"/>
      <c r="GF198" s="1639"/>
      <c r="GG198" s="1639"/>
      <c r="GH198" s="1639"/>
      <c r="GI198" s="1639"/>
      <c r="GJ198" s="1639"/>
      <c r="GK198" s="1639"/>
      <c r="GL198" s="1639"/>
      <c r="GM198" s="1639"/>
      <c r="GN198" s="1639"/>
      <c r="GO198" s="1639"/>
      <c r="GP198" s="1639"/>
      <c r="GQ198" s="1639"/>
      <c r="GR198" s="1639"/>
      <c r="GS198" s="1639"/>
      <c r="GT198" s="1639"/>
      <c r="GU198" s="1639"/>
      <c r="GV198" s="1639"/>
      <c r="GW198" s="1639"/>
      <c r="GX198" s="1639"/>
      <c r="GY198" s="1639"/>
      <c r="GZ198" s="1639"/>
      <c r="HA198" s="1639"/>
      <c r="HB198" s="1639"/>
      <c r="HC198" s="1639"/>
      <c r="HD198" s="1639"/>
      <c r="HE198" s="1639"/>
      <c r="HF198" s="1639"/>
      <c r="HG198" s="1639"/>
      <c r="HH198" s="1639"/>
      <c r="HI198" s="1639"/>
      <c r="HJ198" s="1639"/>
      <c r="HK198" s="1639"/>
      <c r="HL198" s="1639"/>
      <c r="HM198" s="1639"/>
      <c r="HN198" s="1639"/>
      <c r="HO198" s="1639"/>
      <c r="HP198" s="1639"/>
      <c r="HQ198" s="1639"/>
      <c r="HR198" s="1639"/>
      <c r="HS198" s="1639"/>
      <c r="HT198" s="1639"/>
      <c r="HU198" s="1639"/>
      <c r="HV198" s="1639"/>
      <c r="HW198" s="1639"/>
      <c r="HX198" s="1639"/>
      <c r="HY198" s="1639"/>
      <c r="HZ198" s="1639"/>
      <c r="IA198" s="1639"/>
      <c r="IB198" s="1639"/>
      <c r="IC198" s="1639"/>
      <c r="ID198" s="1639"/>
      <c r="IE198" s="1639"/>
      <c r="IF198" s="1639"/>
      <c r="IG198" s="1639"/>
      <c r="IH198" s="1639"/>
      <c r="II198" s="1639"/>
      <c r="IJ198" s="1639"/>
      <c r="IK198" s="1639"/>
      <c r="IL198" s="1639"/>
      <c r="IM198" s="1639"/>
      <c r="IN198" s="1639"/>
      <c r="IO198" s="1639"/>
      <c r="IP198" s="1639"/>
      <c r="IQ198" s="1639"/>
      <c r="IR198" s="1639"/>
      <c r="IS198" s="1639"/>
      <c r="IT198" s="1639"/>
      <c r="IU198" s="1639"/>
      <c r="IV198" s="1639"/>
      <c r="IW198" s="1639"/>
      <c r="IX198" s="1639"/>
      <c r="IY198" s="1639"/>
      <c r="IZ198" s="1639"/>
      <c r="JA198" s="1639"/>
      <c r="JB198" s="1639"/>
      <c r="JC198" s="1639"/>
      <c r="JD198" s="1639"/>
      <c r="JE198" s="1639"/>
      <c r="JF198" s="1639"/>
      <c r="JG198" s="1639"/>
      <c r="JH198" s="1639"/>
      <c r="JI198" s="1639"/>
      <c r="JJ198" s="1639"/>
      <c r="JK198" s="1639"/>
      <c r="JL198" s="1639"/>
      <c r="JM198" s="1639"/>
      <c r="JN198" s="1639"/>
      <c r="JO198" s="1639"/>
      <c r="JP198" s="1639"/>
      <c r="JQ198" s="1639"/>
      <c r="JR198" s="1639"/>
      <c r="JS198" s="1639"/>
      <c r="JT198" s="1639"/>
      <c r="JU198" s="1639"/>
      <c r="JV198" s="1639"/>
      <c r="JW198" s="1639"/>
      <c r="JX198" s="1639"/>
      <c r="JY198" s="1639"/>
      <c r="JZ198" s="1639"/>
      <c r="KA198" s="1639"/>
      <c r="KB198" s="1639"/>
      <c r="KC198" s="1639"/>
      <c r="KD198" s="1639"/>
      <c r="KE198" s="1639"/>
      <c r="KF198" s="1639"/>
      <c r="KG198" s="1639"/>
      <c r="KH198" s="1639"/>
      <c r="KI198" s="1639"/>
      <c r="KJ198" s="1639"/>
      <c r="KK198" s="1639"/>
      <c r="KL198" s="1639"/>
      <c r="KM198" s="1639"/>
      <c r="KN198" s="1639"/>
      <c r="KO198" s="1639"/>
      <c r="KP198" s="1639"/>
      <c r="KQ198" s="1639"/>
      <c r="KR198" s="1639"/>
      <c r="KS198" s="1639"/>
      <c r="KT198" s="1639"/>
      <c r="KU198" s="1639"/>
      <c r="KV198" s="1639"/>
      <c r="KW198" s="1639"/>
      <c r="KX198" s="1639"/>
      <c r="KY198" s="1639"/>
      <c r="KZ198" s="1639"/>
      <c r="LA198" s="1639"/>
      <c r="LB198" s="1639"/>
      <c r="LC198" s="1639"/>
      <c r="LD198" s="1639"/>
      <c r="LE198" s="1639"/>
      <c r="LF198" s="1639"/>
      <c r="LG198" s="1639"/>
      <c r="LH198" s="1639"/>
      <c r="LI198" s="1639"/>
      <c r="LJ198" s="1639"/>
      <c r="LK198" s="1639"/>
      <c r="LL198" s="1639"/>
      <c r="LM198" s="1639"/>
      <c r="LN198" s="1639"/>
      <c r="LO198" s="1639"/>
      <c r="LP198" s="1639"/>
    </row>
    <row r="199" s="1481" customFormat="1" ht="47" customHeight="1" spans="1:328">
      <c r="A199" s="1499">
        <v>45848</v>
      </c>
      <c r="B199" s="1500" t="s">
        <v>194</v>
      </c>
      <c r="C199" s="1501" t="s">
        <v>797</v>
      </c>
      <c r="D199" s="1502">
        <v>4500173184</v>
      </c>
      <c r="E199" s="2253"/>
      <c r="F199" s="1502" t="s">
        <v>808</v>
      </c>
      <c r="G199" s="1505" t="s">
        <v>208</v>
      </c>
      <c r="H199" s="1505" t="s">
        <v>208</v>
      </c>
      <c r="I199" s="1532" t="s">
        <v>209</v>
      </c>
      <c r="J199" s="1522">
        <v>816</v>
      </c>
      <c r="K199" s="1534">
        <v>12</v>
      </c>
      <c r="L199" s="1534">
        <v>48</v>
      </c>
      <c r="M199" s="1534">
        <f t="shared" si="157"/>
        <v>17</v>
      </c>
      <c r="N199" s="1536">
        <v>45884</v>
      </c>
      <c r="O199" s="1536">
        <v>45876</v>
      </c>
      <c r="P199" s="1537"/>
      <c r="Q199" s="1562" t="s">
        <v>78</v>
      </c>
      <c r="R199" s="1563"/>
      <c r="S199" s="1563"/>
      <c r="T199" s="1563"/>
      <c r="U199" s="1563"/>
      <c r="V199" s="1532"/>
      <c r="W199" s="1532" t="s">
        <v>111</v>
      </c>
      <c r="X199" s="1565" t="s">
        <v>799</v>
      </c>
      <c r="Y199" s="1589" t="s">
        <v>88</v>
      </c>
      <c r="Z199" s="1589" t="s">
        <v>800</v>
      </c>
      <c r="AA199" s="1589" t="s">
        <v>801</v>
      </c>
      <c r="AB199" s="1589"/>
      <c r="AC199" s="1580" t="s">
        <v>802</v>
      </c>
      <c r="AD199" s="1590" t="s">
        <v>122</v>
      </c>
      <c r="AE199" s="2277">
        <v>0.8806</v>
      </c>
      <c r="AF199" s="2278">
        <f t="shared" si="171"/>
        <v>718.5696</v>
      </c>
      <c r="AG199" s="1504"/>
      <c r="AH199" s="1609" t="s">
        <v>81</v>
      </c>
      <c r="AI199" s="1799">
        <f t="shared" si="173"/>
        <v>816</v>
      </c>
      <c r="AJ199" s="1609">
        <v>1</v>
      </c>
      <c r="AK199" s="1610">
        <f t="shared" si="169"/>
        <v>816</v>
      </c>
      <c r="AL199" s="1610"/>
      <c r="AM199" s="1610"/>
      <c r="AO199" s="1610">
        <f t="shared" si="172"/>
        <v>68</v>
      </c>
      <c r="AP199" s="1610"/>
      <c r="AQ199" s="1610"/>
      <c r="AR199" s="1610" t="s">
        <v>63</v>
      </c>
      <c r="AS199" s="1610">
        <f t="shared" si="170"/>
        <v>816</v>
      </c>
      <c r="AT199" s="1610"/>
      <c r="AU199" s="1622"/>
      <c r="AV199" s="1622"/>
      <c r="AW199" s="1622"/>
      <c r="AX199" s="1622"/>
      <c r="AY199" s="1622">
        <f>J199</f>
        <v>816</v>
      </c>
      <c r="AZ199" s="1622"/>
      <c r="BA199" s="1622"/>
      <c r="BB199" s="1622"/>
      <c r="BC199" s="1622"/>
      <c r="BD199" s="1622">
        <f>J199*23/24/COUNT(AU199:BC199)</f>
        <v>782</v>
      </c>
      <c r="BE199" s="1622">
        <f>J199/24/COUNT(AU199:BC199)</f>
        <v>34</v>
      </c>
      <c r="BF199" s="1534"/>
      <c r="BG199" s="1638"/>
      <c r="BH199" s="1639"/>
      <c r="BI199" s="1639"/>
      <c r="BJ199" s="1639"/>
      <c r="BK199" s="1639"/>
      <c r="BL199" s="1639"/>
      <c r="BM199" s="1639"/>
      <c r="BN199" s="1639"/>
      <c r="BO199" s="1639"/>
      <c r="BP199" s="1639"/>
      <c r="BQ199" s="1639"/>
      <c r="BR199" s="1639"/>
      <c r="BS199" s="1639"/>
      <c r="BT199" s="1639"/>
      <c r="BU199" s="1639"/>
      <c r="BV199" s="1639"/>
      <c r="BW199" s="1639"/>
      <c r="BX199" s="1639"/>
      <c r="BY199" s="1639"/>
      <c r="BZ199" s="1639"/>
      <c r="CA199" s="1639"/>
      <c r="CB199" s="1639"/>
      <c r="CC199" s="1639"/>
      <c r="CD199" s="1639"/>
      <c r="CE199" s="1639"/>
      <c r="CF199" s="1639"/>
      <c r="CG199" s="1639"/>
      <c r="CH199" s="1639"/>
      <c r="CI199" s="1639"/>
      <c r="CJ199" s="1639"/>
      <c r="CK199" s="1639"/>
      <c r="CL199" s="1639"/>
      <c r="CM199" s="1639"/>
      <c r="CN199" s="1639"/>
      <c r="CO199" s="1639"/>
      <c r="CP199" s="1639"/>
      <c r="CQ199" s="1639"/>
      <c r="CR199" s="1639"/>
      <c r="CS199" s="1639"/>
      <c r="CT199" s="1639"/>
      <c r="CU199" s="1639"/>
      <c r="CV199" s="1639"/>
      <c r="CW199" s="1639"/>
      <c r="CX199" s="1639"/>
      <c r="CY199" s="1639"/>
      <c r="CZ199" s="1639"/>
      <c r="DA199" s="1639"/>
      <c r="DB199" s="1639"/>
      <c r="DC199" s="1639"/>
      <c r="DD199" s="1639"/>
      <c r="DE199" s="1639"/>
      <c r="DF199" s="1639"/>
      <c r="DG199" s="1639"/>
      <c r="DH199" s="1639"/>
      <c r="DI199" s="1639"/>
      <c r="DJ199" s="1639"/>
      <c r="DK199" s="1639"/>
      <c r="DL199" s="1639"/>
      <c r="DM199" s="1639"/>
      <c r="DN199" s="1639"/>
      <c r="DO199" s="1639"/>
      <c r="DP199" s="1639"/>
      <c r="DQ199" s="1639"/>
      <c r="DR199" s="1639"/>
      <c r="DS199" s="1639"/>
      <c r="DT199" s="1639"/>
      <c r="DU199" s="1639"/>
      <c r="DV199" s="1639"/>
      <c r="DW199" s="1639"/>
      <c r="DX199" s="1639"/>
      <c r="DY199" s="1639"/>
      <c r="DZ199" s="1639"/>
      <c r="EA199" s="1639"/>
      <c r="EB199" s="1639"/>
      <c r="EC199" s="1639"/>
      <c r="ED199" s="1639"/>
      <c r="EE199" s="1639"/>
      <c r="EF199" s="1639"/>
      <c r="EG199" s="1639"/>
      <c r="EH199" s="1639"/>
      <c r="EI199" s="1639"/>
      <c r="EJ199" s="1639"/>
      <c r="EK199" s="1639"/>
      <c r="EL199" s="1639"/>
      <c r="EM199" s="1639"/>
      <c r="EN199" s="1639"/>
      <c r="EO199" s="1639"/>
      <c r="EP199" s="1639"/>
      <c r="EQ199" s="1639"/>
      <c r="ER199" s="1639"/>
      <c r="ES199" s="1639"/>
      <c r="ET199" s="1639"/>
      <c r="EU199" s="1639"/>
      <c r="EV199" s="1639"/>
      <c r="EW199" s="1639"/>
      <c r="EX199" s="1639"/>
      <c r="EY199" s="1639"/>
      <c r="EZ199" s="1639"/>
      <c r="FA199" s="1639"/>
      <c r="FB199" s="1639"/>
      <c r="FC199" s="1639"/>
      <c r="FD199" s="1639"/>
      <c r="FE199" s="1639"/>
      <c r="FF199" s="1639"/>
      <c r="FG199" s="1639"/>
      <c r="FH199" s="1639"/>
      <c r="FI199" s="1639"/>
      <c r="FJ199" s="1639"/>
      <c r="FK199" s="1639"/>
      <c r="FL199" s="1639"/>
      <c r="FM199" s="1639"/>
      <c r="FN199" s="1639"/>
      <c r="FO199" s="1639"/>
      <c r="FP199" s="1639"/>
      <c r="FQ199" s="1639"/>
      <c r="FR199" s="1639"/>
      <c r="FS199" s="1639"/>
      <c r="FT199" s="1639"/>
      <c r="FU199" s="1639"/>
      <c r="FV199" s="1639"/>
      <c r="FW199" s="1639"/>
      <c r="FX199" s="1639"/>
      <c r="FY199" s="1639"/>
      <c r="FZ199" s="1639"/>
      <c r="GA199" s="1639"/>
      <c r="GB199" s="1639"/>
      <c r="GC199" s="1639"/>
      <c r="GD199" s="1639"/>
      <c r="GE199" s="1639"/>
      <c r="GF199" s="1639"/>
      <c r="GG199" s="1639"/>
      <c r="GH199" s="1639"/>
      <c r="GI199" s="1639"/>
      <c r="GJ199" s="1639"/>
      <c r="GK199" s="1639"/>
      <c r="GL199" s="1639"/>
      <c r="GM199" s="1639"/>
      <c r="GN199" s="1639"/>
      <c r="GO199" s="1639"/>
      <c r="GP199" s="1639"/>
      <c r="GQ199" s="1639"/>
      <c r="GR199" s="1639"/>
      <c r="GS199" s="1639"/>
      <c r="GT199" s="1639"/>
      <c r="GU199" s="1639"/>
      <c r="GV199" s="1639"/>
      <c r="GW199" s="1639"/>
      <c r="GX199" s="1639"/>
      <c r="GY199" s="1639"/>
      <c r="GZ199" s="1639"/>
      <c r="HA199" s="1639"/>
      <c r="HB199" s="1639"/>
      <c r="HC199" s="1639"/>
      <c r="HD199" s="1639"/>
      <c r="HE199" s="1639"/>
      <c r="HF199" s="1639"/>
      <c r="HG199" s="1639"/>
      <c r="HH199" s="1639"/>
      <c r="HI199" s="1639"/>
      <c r="HJ199" s="1639"/>
      <c r="HK199" s="1639"/>
      <c r="HL199" s="1639"/>
      <c r="HM199" s="1639"/>
      <c r="HN199" s="1639"/>
      <c r="HO199" s="1639"/>
      <c r="HP199" s="1639"/>
      <c r="HQ199" s="1639"/>
      <c r="HR199" s="1639"/>
      <c r="HS199" s="1639"/>
      <c r="HT199" s="1639"/>
      <c r="HU199" s="1639"/>
      <c r="HV199" s="1639"/>
      <c r="HW199" s="1639"/>
      <c r="HX199" s="1639"/>
      <c r="HY199" s="1639"/>
      <c r="HZ199" s="1639"/>
      <c r="IA199" s="1639"/>
      <c r="IB199" s="1639"/>
      <c r="IC199" s="1639"/>
      <c r="ID199" s="1639"/>
      <c r="IE199" s="1639"/>
      <c r="IF199" s="1639"/>
      <c r="IG199" s="1639"/>
      <c r="IH199" s="1639"/>
      <c r="II199" s="1639"/>
      <c r="IJ199" s="1639"/>
      <c r="IK199" s="1639"/>
      <c r="IL199" s="1639"/>
      <c r="IM199" s="1639"/>
      <c r="IN199" s="1639"/>
      <c r="IO199" s="1639"/>
      <c r="IP199" s="1639"/>
      <c r="IQ199" s="1639"/>
      <c r="IR199" s="1639"/>
      <c r="IS199" s="1639"/>
      <c r="IT199" s="1639"/>
      <c r="IU199" s="1639"/>
      <c r="IV199" s="1639"/>
      <c r="IW199" s="1639"/>
      <c r="IX199" s="1639"/>
      <c r="IY199" s="1639"/>
      <c r="IZ199" s="1639"/>
      <c r="JA199" s="1639"/>
      <c r="JB199" s="1639"/>
      <c r="JC199" s="1639"/>
      <c r="JD199" s="1639"/>
      <c r="JE199" s="1639"/>
      <c r="JF199" s="1639"/>
      <c r="JG199" s="1639"/>
      <c r="JH199" s="1639"/>
      <c r="JI199" s="1639"/>
      <c r="JJ199" s="1639"/>
      <c r="JK199" s="1639"/>
      <c r="JL199" s="1639"/>
      <c r="JM199" s="1639"/>
      <c r="JN199" s="1639"/>
      <c r="JO199" s="1639"/>
      <c r="JP199" s="1639"/>
      <c r="JQ199" s="1639"/>
      <c r="JR199" s="1639"/>
      <c r="JS199" s="1639"/>
      <c r="JT199" s="1639"/>
      <c r="JU199" s="1639"/>
      <c r="JV199" s="1639"/>
      <c r="JW199" s="1639"/>
      <c r="JX199" s="1639"/>
      <c r="JY199" s="1639"/>
      <c r="JZ199" s="1639"/>
      <c r="KA199" s="1639"/>
      <c r="KB199" s="1639"/>
      <c r="KC199" s="1639"/>
      <c r="KD199" s="1639"/>
      <c r="KE199" s="1639"/>
      <c r="KF199" s="1639"/>
      <c r="KG199" s="1639"/>
      <c r="KH199" s="1639"/>
      <c r="KI199" s="1639"/>
      <c r="KJ199" s="1639"/>
      <c r="KK199" s="1639"/>
      <c r="KL199" s="1639"/>
      <c r="KM199" s="1639"/>
      <c r="KN199" s="1639"/>
      <c r="KO199" s="1639"/>
      <c r="KP199" s="1639"/>
      <c r="KQ199" s="1639"/>
      <c r="KR199" s="1639"/>
      <c r="KS199" s="1639"/>
      <c r="KT199" s="1639"/>
      <c r="KU199" s="1639"/>
      <c r="KV199" s="1639"/>
      <c r="KW199" s="1639"/>
      <c r="KX199" s="1639"/>
      <c r="KY199" s="1639"/>
      <c r="KZ199" s="1639"/>
      <c r="LA199" s="1639"/>
      <c r="LB199" s="1639"/>
      <c r="LC199" s="1639"/>
      <c r="LD199" s="1639"/>
      <c r="LE199" s="1639"/>
      <c r="LF199" s="1639"/>
      <c r="LG199" s="1639"/>
      <c r="LH199" s="1639"/>
      <c r="LI199" s="1639"/>
      <c r="LJ199" s="1639"/>
      <c r="LK199" s="1639"/>
      <c r="LL199" s="1639"/>
      <c r="LM199" s="1639"/>
      <c r="LN199" s="1639"/>
      <c r="LO199" s="1639"/>
      <c r="LP199" s="1639"/>
    </row>
    <row r="200" s="1481" customFormat="1" ht="47" customHeight="1" spans="1:328">
      <c r="A200" s="1499">
        <v>45848</v>
      </c>
      <c r="B200" s="1500" t="s">
        <v>194</v>
      </c>
      <c r="C200" s="1501" t="s">
        <v>797</v>
      </c>
      <c r="D200" s="1502">
        <v>4500173184</v>
      </c>
      <c r="E200" s="2253"/>
      <c r="F200" s="1502" t="s">
        <v>809</v>
      </c>
      <c r="G200" s="1505" t="s">
        <v>810</v>
      </c>
      <c r="H200" s="1505" t="s">
        <v>810</v>
      </c>
      <c r="I200" s="2256" t="s">
        <v>811</v>
      </c>
      <c r="J200" s="1522">
        <v>816</v>
      </c>
      <c r="K200" s="1534">
        <v>12</v>
      </c>
      <c r="L200" s="1534">
        <v>48</v>
      </c>
      <c r="M200" s="1534">
        <f t="shared" si="157"/>
        <v>17</v>
      </c>
      <c r="N200" s="1536">
        <v>45884</v>
      </c>
      <c r="O200" s="1536">
        <v>45876</v>
      </c>
      <c r="P200" s="1537"/>
      <c r="Q200" s="1562" t="s">
        <v>78</v>
      </c>
      <c r="R200" s="1563"/>
      <c r="S200" s="1563"/>
      <c r="T200" s="1563"/>
      <c r="U200" s="1563"/>
      <c r="V200" s="1532"/>
      <c r="W200" s="1532" t="s">
        <v>111</v>
      </c>
      <c r="X200" s="1565">
        <v>45856</v>
      </c>
      <c r="Y200" s="1589" t="s">
        <v>88</v>
      </c>
      <c r="Z200" s="1589">
        <v>45859</v>
      </c>
      <c r="AA200" s="1589" t="s">
        <v>801</v>
      </c>
      <c r="AB200" s="1589"/>
      <c r="AC200" s="1580" t="s">
        <v>802</v>
      </c>
      <c r="AD200" s="1590" t="s">
        <v>122</v>
      </c>
      <c r="AE200" s="2277">
        <v>0.8085</v>
      </c>
      <c r="AF200" s="2278">
        <f t="shared" si="171"/>
        <v>659.736</v>
      </c>
      <c r="AG200" s="1504"/>
      <c r="AH200" s="1609" t="s">
        <v>81</v>
      </c>
      <c r="AI200" s="1799">
        <f t="shared" si="173"/>
        <v>816</v>
      </c>
      <c r="AJ200" s="1609">
        <v>1</v>
      </c>
      <c r="AK200" s="1610">
        <f t="shared" si="169"/>
        <v>816</v>
      </c>
      <c r="AL200" s="1610"/>
      <c r="AM200" s="1610"/>
      <c r="AO200" s="1610">
        <f t="shared" si="172"/>
        <v>68</v>
      </c>
      <c r="AP200" s="1610"/>
      <c r="AQ200" s="1610"/>
      <c r="AR200" s="1610" t="s">
        <v>63</v>
      </c>
      <c r="AS200" s="1610">
        <f t="shared" si="170"/>
        <v>816</v>
      </c>
      <c r="AT200" s="1610"/>
      <c r="AU200" s="1622"/>
      <c r="AV200" s="1622"/>
      <c r="AW200" s="1622"/>
      <c r="AX200" s="1622"/>
      <c r="AY200" s="1622"/>
      <c r="AZ200" s="1622">
        <f>J200</f>
        <v>816</v>
      </c>
      <c r="BA200" s="1622"/>
      <c r="BB200" s="1622"/>
      <c r="BC200" s="1622"/>
      <c r="BD200" s="1622"/>
      <c r="BE200" s="1622"/>
      <c r="BF200" s="1534"/>
      <c r="BG200" s="1638"/>
      <c r="BH200" s="1639"/>
      <c r="BI200" s="1639"/>
      <c r="BJ200" s="1639"/>
      <c r="BK200" s="1639"/>
      <c r="BL200" s="1639"/>
      <c r="BM200" s="1639"/>
      <c r="BN200" s="1639"/>
      <c r="BO200" s="1639"/>
      <c r="BP200" s="1639"/>
      <c r="BQ200" s="1639"/>
      <c r="BR200" s="1639"/>
      <c r="BS200" s="1639"/>
      <c r="BT200" s="1639"/>
      <c r="BU200" s="1639"/>
      <c r="BV200" s="1639"/>
      <c r="BW200" s="1639"/>
      <c r="BX200" s="1639"/>
      <c r="BY200" s="1639"/>
      <c r="BZ200" s="1639"/>
      <c r="CA200" s="1639"/>
      <c r="CB200" s="1639"/>
      <c r="CC200" s="1639"/>
      <c r="CD200" s="1639"/>
      <c r="CE200" s="1639"/>
      <c r="CF200" s="1639"/>
      <c r="CG200" s="1639"/>
      <c r="CH200" s="1639"/>
      <c r="CI200" s="1639"/>
      <c r="CJ200" s="1639"/>
      <c r="CK200" s="1639"/>
      <c r="CL200" s="1639"/>
      <c r="CM200" s="1639"/>
      <c r="CN200" s="1639"/>
      <c r="CO200" s="1639"/>
      <c r="CP200" s="1639"/>
      <c r="CQ200" s="1639"/>
      <c r="CR200" s="1639"/>
      <c r="CS200" s="1639"/>
      <c r="CT200" s="1639"/>
      <c r="CU200" s="1639"/>
      <c r="CV200" s="1639"/>
      <c r="CW200" s="1639"/>
      <c r="CX200" s="1639"/>
      <c r="CY200" s="1639"/>
      <c r="CZ200" s="1639"/>
      <c r="DA200" s="1639"/>
      <c r="DB200" s="1639"/>
      <c r="DC200" s="1639"/>
      <c r="DD200" s="1639"/>
      <c r="DE200" s="1639"/>
      <c r="DF200" s="1639"/>
      <c r="DG200" s="1639"/>
      <c r="DH200" s="1639"/>
      <c r="DI200" s="1639"/>
      <c r="DJ200" s="1639"/>
      <c r="DK200" s="1639"/>
      <c r="DL200" s="1639"/>
      <c r="DM200" s="1639"/>
      <c r="DN200" s="1639"/>
      <c r="DO200" s="1639"/>
      <c r="DP200" s="1639"/>
      <c r="DQ200" s="1639"/>
      <c r="DR200" s="1639"/>
      <c r="DS200" s="1639"/>
      <c r="DT200" s="1639"/>
      <c r="DU200" s="1639"/>
      <c r="DV200" s="1639"/>
      <c r="DW200" s="1639"/>
      <c r="DX200" s="1639"/>
      <c r="DY200" s="1639"/>
      <c r="DZ200" s="1639"/>
      <c r="EA200" s="1639"/>
      <c r="EB200" s="1639"/>
      <c r="EC200" s="1639"/>
      <c r="ED200" s="1639"/>
      <c r="EE200" s="1639"/>
      <c r="EF200" s="1639"/>
      <c r="EG200" s="1639"/>
      <c r="EH200" s="1639"/>
      <c r="EI200" s="1639"/>
      <c r="EJ200" s="1639"/>
      <c r="EK200" s="1639"/>
      <c r="EL200" s="1639"/>
      <c r="EM200" s="1639"/>
      <c r="EN200" s="1639"/>
      <c r="EO200" s="1639"/>
      <c r="EP200" s="1639"/>
      <c r="EQ200" s="1639"/>
      <c r="ER200" s="1639"/>
      <c r="ES200" s="1639"/>
      <c r="ET200" s="1639"/>
      <c r="EU200" s="1639"/>
      <c r="EV200" s="1639"/>
      <c r="EW200" s="1639"/>
      <c r="EX200" s="1639"/>
      <c r="EY200" s="1639"/>
      <c r="EZ200" s="1639"/>
      <c r="FA200" s="1639"/>
      <c r="FB200" s="1639"/>
      <c r="FC200" s="1639"/>
      <c r="FD200" s="1639"/>
      <c r="FE200" s="1639"/>
      <c r="FF200" s="1639"/>
      <c r="FG200" s="1639"/>
      <c r="FH200" s="1639"/>
      <c r="FI200" s="1639"/>
      <c r="FJ200" s="1639"/>
      <c r="FK200" s="1639"/>
      <c r="FL200" s="1639"/>
      <c r="FM200" s="1639"/>
      <c r="FN200" s="1639"/>
      <c r="FO200" s="1639"/>
      <c r="FP200" s="1639"/>
      <c r="FQ200" s="1639"/>
      <c r="FR200" s="1639"/>
      <c r="FS200" s="1639"/>
      <c r="FT200" s="1639"/>
      <c r="FU200" s="1639"/>
      <c r="FV200" s="1639"/>
      <c r="FW200" s="1639"/>
      <c r="FX200" s="1639"/>
      <c r="FY200" s="1639"/>
      <c r="FZ200" s="1639"/>
      <c r="GA200" s="1639"/>
      <c r="GB200" s="1639"/>
      <c r="GC200" s="1639"/>
      <c r="GD200" s="1639"/>
      <c r="GE200" s="1639"/>
      <c r="GF200" s="1639"/>
      <c r="GG200" s="1639"/>
      <c r="GH200" s="1639"/>
      <c r="GI200" s="1639"/>
      <c r="GJ200" s="1639"/>
      <c r="GK200" s="1639"/>
      <c r="GL200" s="1639"/>
      <c r="GM200" s="1639"/>
      <c r="GN200" s="1639"/>
      <c r="GO200" s="1639"/>
      <c r="GP200" s="1639"/>
      <c r="GQ200" s="1639"/>
      <c r="GR200" s="1639"/>
      <c r="GS200" s="1639"/>
      <c r="GT200" s="1639"/>
      <c r="GU200" s="1639"/>
      <c r="GV200" s="1639"/>
      <c r="GW200" s="1639"/>
      <c r="GX200" s="1639"/>
      <c r="GY200" s="1639"/>
      <c r="GZ200" s="1639"/>
      <c r="HA200" s="1639"/>
      <c r="HB200" s="1639"/>
      <c r="HC200" s="1639"/>
      <c r="HD200" s="1639"/>
      <c r="HE200" s="1639"/>
      <c r="HF200" s="1639"/>
      <c r="HG200" s="1639"/>
      <c r="HH200" s="1639"/>
      <c r="HI200" s="1639"/>
      <c r="HJ200" s="1639"/>
      <c r="HK200" s="1639"/>
      <c r="HL200" s="1639"/>
      <c r="HM200" s="1639"/>
      <c r="HN200" s="1639"/>
      <c r="HO200" s="1639"/>
      <c r="HP200" s="1639"/>
      <c r="HQ200" s="1639"/>
      <c r="HR200" s="1639"/>
      <c r="HS200" s="1639"/>
      <c r="HT200" s="1639"/>
      <c r="HU200" s="1639"/>
      <c r="HV200" s="1639"/>
      <c r="HW200" s="1639"/>
      <c r="HX200" s="1639"/>
      <c r="HY200" s="1639"/>
      <c r="HZ200" s="1639"/>
      <c r="IA200" s="1639"/>
      <c r="IB200" s="1639"/>
      <c r="IC200" s="1639"/>
      <c r="ID200" s="1639"/>
      <c r="IE200" s="1639"/>
      <c r="IF200" s="1639"/>
      <c r="IG200" s="1639"/>
      <c r="IH200" s="1639"/>
      <c r="II200" s="1639"/>
      <c r="IJ200" s="1639"/>
      <c r="IK200" s="1639"/>
      <c r="IL200" s="1639"/>
      <c r="IM200" s="1639"/>
      <c r="IN200" s="1639"/>
      <c r="IO200" s="1639"/>
      <c r="IP200" s="1639"/>
      <c r="IQ200" s="1639"/>
      <c r="IR200" s="1639"/>
      <c r="IS200" s="1639"/>
      <c r="IT200" s="1639"/>
      <c r="IU200" s="1639"/>
      <c r="IV200" s="1639"/>
      <c r="IW200" s="1639"/>
      <c r="IX200" s="1639"/>
      <c r="IY200" s="1639"/>
      <c r="IZ200" s="1639"/>
      <c r="JA200" s="1639"/>
      <c r="JB200" s="1639"/>
      <c r="JC200" s="1639"/>
      <c r="JD200" s="1639"/>
      <c r="JE200" s="1639"/>
      <c r="JF200" s="1639"/>
      <c r="JG200" s="1639"/>
      <c r="JH200" s="1639"/>
      <c r="JI200" s="1639"/>
      <c r="JJ200" s="1639"/>
      <c r="JK200" s="1639"/>
      <c r="JL200" s="1639"/>
      <c r="JM200" s="1639"/>
      <c r="JN200" s="1639"/>
      <c r="JO200" s="1639"/>
      <c r="JP200" s="1639"/>
      <c r="JQ200" s="1639"/>
      <c r="JR200" s="1639"/>
      <c r="JS200" s="1639"/>
      <c r="JT200" s="1639"/>
      <c r="JU200" s="1639"/>
      <c r="JV200" s="1639"/>
      <c r="JW200" s="1639"/>
      <c r="JX200" s="1639"/>
      <c r="JY200" s="1639"/>
      <c r="JZ200" s="1639"/>
      <c r="KA200" s="1639"/>
      <c r="KB200" s="1639"/>
      <c r="KC200" s="1639"/>
      <c r="KD200" s="1639"/>
      <c r="KE200" s="1639"/>
      <c r="KF200" s="1639"/>
      <c r="KG200" s="1639"/>
      <c r="KH200" s="1639"/>
      <c r="KI200" s="1639"/>
      <c r="KJ200" s="1639"/>
      <c r="KK200" s="1639"/>
      <c r="KL200" s="1639"/>
      <c r="KM200" s="1639"/>
      <c r="KN200" s="1639"/>
      <c r="KO200" s="1639"/>
      <c r="KP200" s="1639"/>
      <c r="KQ200" s="1639"/>
      <c r="KR200" s="1639"/>
      <c r="KS200" s="1639"/>
      <c r="KT200" s="1639"/>
      <c r="KU200" s="1639"/>
      <c r="KV200" s="1639"/>
      <c r="KW200" s="1639"/>
      <c r="KX200" s="1639"/>
      <c r="KY200" s="1639"/>
      <c r="KZ200" s="1639"/>
      <c r="LA200" s="1639"/>
      <c r="LB200" s="1639"/>
      <c r="LC200" s="1639"/>
      <c r="LD200" s="1639"/>
      <c r="LE200" s="1639"/>
      <c r="LF200" s="1639"/>
      <c r="LG200" s="1639"/>
      <c r="LH200" s="1639"/>
      <c r="LI200" s="1639"/>
      <c r="LJ200" s="1639"/>
      <c r="LK200" s="1639"/>
      <c r="LL200" s="1639"/>
      <c r="LM200" s="1639"/>
      <c r="LN200" s="1639"/>
      <c r="LO200" s="1639"/>
      <c r="LP200" s="1639"/>
    </row>
    <row r="201" s="1481" customFormat="1" ht="47" customHeight="1" spans="1:328">
      <c r="A201" s="1499">
        <v>45848</v>
      </c>
      <c r="B201" s="1500" t="s">
        <v>194</v>
      </c>
      <c r="C201" s="1501" t="s">
        <v>797</v>
      </c>
      <c r="D201" s="1502">
        <v>4500173184</v>
      </c>
      <c r="E201" s="2253"/>
      <c r="F201" s="1502" t="s">
        <v>812</v>
      </c>
      <c r="G201" s="1505" t="s">
        <v>813</v>
      </c>
      <c r="H201" s="1505" t="s">
        <v>813</v>
      </c>
      <c r="I201" s="2256" t="s">
        <v>814</v>
      </c>
      <c r="J201" s="1522">
        <v>816</v>
      </c>
      <c r="K201" s="1534">
        <v>12</v>
      </c>
      <c r="L201" s="1534">
        <v>48</v>
      </c>
      <c r="M201" s="1534">
        <f t="shared" si="157"/>
        <v>17</v>
      </c>
      <c r="N201" s="1536">
        <v>45884</v>
      </c>
      <c r="O201" s="1536">
        <v>45876</v>
      </c>
      <c r="P201" s="1537"/>
      <c r="Q201" s="1562" t="s">
        <v>78</v>
      </c>
      <c r="R201" s="1563"/>
      <c r="S201" s="1563"/>
      <c r="T201" s="1563"/>
      <c r="U201" s="1563"/>
      <c r="V201" s="1532"/>
      <c r="W201" s="1532" t="s">
        <v>111</v>
      </c>
      <c r="X201" s="1565">
        <v>45856</v>
      </c>
      <c r="Y201" s="1589" t="s">
        <v>88</v>
      </c>
      <c r="Z201" s="1589">
        <v>45859</v>
      </c>
      <c r="AA201" s="1589" t="s">
        <v>801</v>
      </c>
      <c r="AB201" s="1589"/>
      <c r="AC201" s="1580" t="s">
        <v>802</v>
      </c>
      <c r="AD201" s="1590" t="s">
        <v>122</v>
      </c>
      <c r="AE201" s="2277">
        <v>0.9292</v>
      </c>
      <c r="AF201" s="2278">
        <f t="shared" si="171"/>
        <v>758.2272</v>
      </c>
      <c r="AG201" s="1504"/>
      <c r="AH201" s="1609" t="s">
        <v>81</v>
      </c>
      <c r="AI201" s="1799">
        <f t="shared" si="173"/>
        <v>816</v>
      </c>
      <c r="AJ201" s="1609">
        <v>1</v>
      </c>
      <c r="AK201" s="1610">
        <f t="shared" si="169"/>
        <v>816</v>
      </c>
      <c r="AL201" s="1610"/>
      <c r="AM201" s="1610"/>
      <c r="AO201" s="1610">
        <f t="shared" si="172"/>
        <v>68</v>
      </c>
      <c r="AP201" s="1610"/>
      <c r="AQ201" s="1610"/>
      <c r="AR201" s="1610" t="s">
        <v>63</v>
      </c>
      <c r="AS201" s="1610">
        <f t="shared" si="170"/>
        <v>816</v>
      </c>
      <c r="AT201" s="1610"/>
      <c r="AU201" s="1622"/>
      <c r="AV201" s="1622"/>
      <c r="AW201" s="1622"/>
      <c r="AX201" s="1622"/>
      <c r="AY201" s="1622"/>
      <c r="AZ201" s="1622"/>
      <c r="BA201" s="1622">
        <f>J201</f>
        <v>816</v>
      </c>
      <c r="BB201" s="1622"/>
      <c r="BC201" s="1622"/>
      <c r="BD201" s="1622"/>
      <c r="BE201" s="1622"/>
      <c r="BF201" s="1534"/>
      <c r="BG201" s="1638"/>
      <c r="BH201" s="1639"/>
      <c r="BI201" s="1639"/>
      <c r="BJ201" s="1639"/>
      <c r="BK201" s="1639"/>
      <c r="BL201" s="1639"/>
      <c r="BM201" s="1639"/>
      <c r="BN201" s="1639"/>
      <c r="BO201" s="1639"/>
      <c r="BP201" s="1639"/>
      <c r="BQ201" s="1639"/>
      <c r="BR201" s="1639"/>
      <c r="BS201" s="1639"/>
      <c r="BT201" s="1639"/>
      <c r="BU201" s="1639"/>
      <c r="BV201" s="1639"/>
      <c r="BW201" s="1639"/>
      <c r="BX201" s="1639"/>
      <c r="BY201" s="1639"/>
      <c r="BZ201" s="1639"/>
      <c r="CA201" s="1639"/>
      <c r="CB201" s="1639"/>
      <c r="CC201" s="1639"/>
      <c r="CD201" s="1639"/>
      <c r="CE201" s="1639"/>
      <c r="CF201" s="1639"/>
      <c r="CG201" s="1639"/>
      <c r="CH201" s="1639"/>
      <c r="CI201" s="1639"/>
      <c r="CJ201" s="1639"/>
      <c r="CK201" s="1639"/>
      <c r="CL201" s="1639"/>
      <c r="CM201" s="1639"/>
      <c r="CN201" s="1639"/>
      <c r="CO201" s="1639"/>
      <c r="CP201" s="1639"/>
      <c r="CQ201" s="1639"/>
      <c r="CR201" s="1639"/>
      <c r="CS201" s="1639"/>
      <c r="CT201" s="1639"/>
      <c r="CU201" s="1639"/>
      <c r="CV201" s="1639"/>
      <c r="CW201" s="1639"/>
      <c r="CX201" s="1639"/>
      <c r="CY201" s="1639"/>
      <c r="CZ201" s="1639"/>
      <c r="DA201" s="1639"/>
      <c r="DB201" s="1639"/>
      <c r="DC201" s="1639"/>
      <c r="DD201" s="1639"/>
      <c r="DE201" s="1639"/>
      <c r="DF201" s="1639"/>
      <c r="DG201" s="1639"/>
      <c r="DH201" s="1639"/>
      <c r="DI201" s="1639"/>
      <c r="DJ201" s="1639"/>
      <c r="DK201" s="1639"/>
      <c r="DL201" s="1639"/>
      <c r="DM201" s="1639"/>
      <c r="DN201" s="1639"/>
      <c r="DO201" s="1639"/>
      <c r="DP201" s="1639"/>
      <c r="DQ201" s="1639"/>
      <c r="DR201" s="1639"/>
      <c r="DS201" s="1639"/>
      <c r="DT201" s="1639"/>
      <c r="DU201" s="1639"/>
      <c r="DV201" s="1639"/>
      <c r="DW201" s="1639"/>
      <c r="DX201" s="1639"/>
      <c r="DY201" s="1639"/>
      <c r="DZ201" s="1639"/>
      <c r="EA201" s="1639"/>
      <c r="EB201" s="1639"/>
      <c r="EC201" s="1639"/>
      <c r="ED201" s="1639"/>
      <c r="EE201" s="1639"/>
      <c r="EF201" s="1639"/>
      <c r="EG201" s="1639"/>
      <c r="EH201" s="1639"/>
      <c r="EI201" s="1639"/>
      <c r="EJ201" s="1639"/>
      <c r="EK201" s="1639"/>
      <c r="EL201" s="1639"/>
      <c r="EM201" s="1639"/>
      <c r="EN201" s="1639"/>
      <c r="EO201" s="1639"/>
      <c r="EP201" s="1639"/>
      <c r="EQ201" s="1639"/>
      <c r="ER201" s="1639"/>
      <c r="ES201" s="1639"/>
      <c r="ET201" s="1639"/>
      <c r="EU201" s="1639"/>
      <c r="EV201" s="1639"/>
      <c r="EW201" s="1639"/>
      <c r="EX201" s="1639"/>
      <c r="EY201" s="1639"/>
      <c r="EZ201" s="1639"/>
      <c r="FA201" s="1639"/>
      <c r="FB201" s="1639"/>
      <c r="FC201" s="1639"/>
      <c r="FD201" s="1639"/>
      <c r="FE201" s="1639"/>
      <c r="FF201" s="1639"/>
      <c r="FG201" s="1639"/>
      <c r="FH201" s="1639"/>
      <c r="FI201" s="1639"/>
      <c r="FJ201" s="1639"/>
      <c r="FK201" s="1639"/>
      <c r="FL201" s="1639"/>
      <c r="FM201" s="1639"/>
      <c r="FN201" s="1639"/>
      <c r="FO201" s="1639"/>
      <c r="FP201" s="1639"/>
      <c r="FQ201" s="1639"/>
      <c r="FR201" s="1639"/>
      <c r="FS201" s="1639"/>
      <c r="FT201" s="1639"/>
      <c r="FU201" s="1639"/>
      <c r="FV201" s="1639"/>
      <c r="FW201" s="1639"/>
      <c r="FX201" s="1639"/>
      <c r="FY201" s="1639"/>
      <c r="FZ201" s="1639"/>
      <c r="GA201" s="1639"/>
      <c r="GB201" s="1639"/>
      <c r="GC201" s="1639"/>
      <c r="GD201" s="1639"/>
      <c r="GE201" s="1639"/>
      <c r="GF201" s="1639"/>
      <c r="GG201" s="1639"/>
      <c r="GH201" s="1639"/>
      <c r="GI201" s="1639"/>
      <c r="GJ201" s="1639"/>
      <c r="GK201" s="1639"/>
      <c r="GL201" s="1639"/>
      <c r="GM201" s="1639"/>
      <c r="GN201" s="1639"/>
      <c r="GO201" s="1639"/>
      <c r="GP201" s="1639"/>
      <c r="GQ201" s="1639"/>
      <c r="GR201" s="1639"/>
      <c r="GS201" s="1639"/>
      <c r="GT201" s="1639"/>
      <c r="GU201" s="1639"/>
      <c r="GV201" s="1639"/>
      <c r="GW201" s="1639"/>
      <c r="GX201" s="1639"/>
      <c r="GY201" s="1639"/>
      <c r="GZ201" s="1639"/>
      <c r="HA201" s="1639"/>
      <c r="HB201" s="1639"/>
      <c r="HC201" s="1639"/>
      <c r="HD201" s="1639"/>
      <c r="HE201" s="1639"/>
      <c r="HF201" s="1639"/>
      <c r="HG201" s="1639"/>
      <c r="HH201" s="1639"/>
      <c r="HI201" s="1639"/>
      <c r="HJ201" s="1639"/>
      <c r="HK201" s="1639"/>
      <c r="HL201" s="1639"/>
      <c r="HM201" s="1639"/>
      <c r="HN201" s="1639"/>
      <c r="HO201" s="1639"/>
      <c r="HP201" s="1639"/>
      <c r="HQ201" s="1639"/>
      <c r="HR201" s="1639"/>
      <c r="HS201" s="1639"/>
      <c r="HT201" s="1639"/>
      <c r="HU201" s="1639"/>
      <c r="HV201" s="1639"/>
      <c r="HW201" s="1639"/>
      <c r="HX201" s="1639"/>
      <c r="HY201" s="1639"/>
      <c r="HZ201" s="1639"/>
      <c r="IA201" s="1639"/>
      <c r="IB201" s="1639"/>
      <c r="IC201" s="1639"/>
      <c r="ID201" s="1639"/>
      <c r="IE201" s="1639"/>
      <c r="IF201" s="1639"/>
      <c r="IG201" s="1639"/>
      <c r="IH201" s="1639"/>
      <c r="II201" s="1639"/>
      <c r="IJ201" s="1639"/>
      <c r="IK201" s="1639"/>
      <c r="IL201" s="1639"/>
      <c r="IM201" s="1639"/>
      <c r="IN201" s="1639"/>
      <c r="IO201" s="1639"/>
      <c r="IP201" s="1639"/>
      <c r="IQ201" s="1639"/>
      <c r="IR201" s="1639"/>
      <c r="IS201" s="1639"/>
      <c r="IT201" s="1639"/>
      <c r="IU201" s="1639"/>
      <c r="IV201" s="1639"/>
      <c r="IW201" s="1639"/>
      <c r="IX201" s="1639"/>
      <c r="IY201" s="1639"/>
      <c r="IZ201" s="1639"/>
      <c r="JA201" s="1639"/>
      <c r="JB201" s="1639"/>
      <c r="JC201" s="1639"/>
      <c r="JD201" s="1639"/>
      <c r="JE201" s="1639"/>
      <c r="JF201" s="1639"/>
      <c r="JG201" s="1639"/>
      <c r="JH201" s="1639"/>
      <c r="JI201" s="1639"/>
      <c r="JJ201" s="1639"/>
      <c r="JK201" s="1639"/>
      <c r="JL201" s="1639"/>
      <c r="JM201" s="1639"/>
      <c r="JN201" s="1639"/>
      <c r="JO201" s="1639"/>
      <c r="JP201" s="1639"/>
      <c r="JQ201" s="1639"/>
      <c r="JR201" s="1639"/>
      <c r="JS201" s="1639"/>
      <c r="JT201" s="1639"/>
      <c r="JU201" s="1639"/>
      <c r="JV201" s="1639"/>
      <c r="JW201" s="1639"/>
      <c r="JX201" s="1639"/>
      <c r="JY201" s="1639"/>
      <c r="JZ201" s="1639"/>
      <c r="KA201" s="1639"/>
      <c r="KB201" s="1639"/>
      <c r="KC201" s="1639"/>
      <c r="KD201" s="1639"/>
      <c r="KE201" s="1639"/>
      <c r="KF201" s="1639"/>
      <c r="KG201" s="1639"/>
      <c r="KH201" s="1639"/>
      <c r="KI201" s="1639"/>
      <c r="KJ201" s="1639"/>
      <c r="KK201" s="1639"/>
      <c r="KL201" s="1639"/>
      <c r="KM201" s="1639"/>
      <c r="KN201" s="1639"/>
      <c r="KO201" s="1639"/>
      <c r="KP201" s="1639"/>
      <c r="KQ201" s="1639"/>
      <c r="KR201" s="1639"/>
      <c r="KS201" s="1639"/>
      <c r="KT201" s="1639"/>
      <c r="KU201" s="1639"/>
      <c r="KV201" s="1639"/>
      <c r="KW201" s="1639"/>
      <c r="KX201" s="1639"/>
      <c r="KY201" s="1639"/>
      <c r="KZ201" s="1639"/>
      <c r="LA201" s="1639"/>
      <c r="LB201" s="1639"/>
      <c r="LC201" s="1639"/>
      <c r="LD201" s="1639"/>
      <c r="LE201" s="1639"/>
      <c r="LF201" s="1639"/>
      <c r="LG201" s="1639"/>
      <c r="LH201" s="1639"/>
      <c r="LI201" s="1639"/>
      <c r="LJ201" s="1639"/>
      <c r="LK201" s="1639"/>
      <c r="LL201" s="1639"/>
      <c r="LM201" s="1639"/>
      <c r="LN201" s="1639"/>
      <c r="LO201" s="1639"/>
      <c r="LP201" s="1639"/>
    </row>
    <row r="202" s="1481" customFormat="1" ht="47" customHeight="1" spans="1:328">
      <c r="A202" s="1499">
        <v>45848</v>
      </c>
      <c r="B202" s="1500" t="s">
        <v>194</v>
      </c>
      <c r="C202" s="1501" t="s">
        <v>797</v>
      </c>
      <c r="D202" s="1502">
        <v>4500173184</v>
      </c>
      <c r="E202" s="2253"/>
      <c r="F202" s="1502" t="s">
        <v>815</v>
      </c>
      <c r="G202" s="1505" t="s">
        <v>211</v>
      </c>
      <c r="H202" s="1505" t="s">
        <v>211</v>
      </c>
      <c r="I202" s="1532" t="s">
        <v>212</v>
      </c>
      <c r="J202" s="1522">
        <v>816</v>
      </c>
      <c r="K202" s="1534">
        <v>12</v>
      </c>
      <c r="L202" s="1534">
        <v>48</v>
      </c>
      <c r="M202" s="1534">
        <f t="shared" si="157"/>
        <v>17</v>
      </c>
      <c r="N202" s="1536">
        <v>45884</v>
      </c>
      <c r="O202" s="1536">
        <v>45876</v>
      </c>
      <c r="P202" s="1537"/>
      <c r="Q202" s="1562" t="s">
        <v>78</v>
      </c>
      <c r="R202" s="1563"/>
      <c r="S202" s="1563"/>
      <c r="T202" s="1563"/>
      <c r="U202" s="1563"/>
      <c r="V202" s="1532"/>
      <c r="W202" s="1532" t="s">
        <v>111</v>
      </c>
      <c r="X202" s="1565" t="s">
        <v>799</v>
      </c>
      <c r="Y202" s="1589" t="s">
        <v>88</v>
      </c>
      <c r="Z202" s="1589" t="s">
        <v>800</v>
      </c>
      <c r="AA202" s="1589" t="s">
        <v>801</v>
      </c>
      <c r="AB202" s="1589"/>
      <c r="AC202" s="1580" t="s">
        <v>802</v>
      </c>
      <c r="AD202" s="1590" t="s">
        <v>122</v>
      </c>
      <c r="AE202" s="2277">
        <v>0.9319</v>
      </c>
      <c r="AF202" s="2278">
        <f t="shared" si="171"/>
        <v>760.4304</v>
      </c>
      <c r="AG202" s="1504"/>
      <c r="AH202" s="1609" t="s">
        <v>81</v>
      </c>
      <c r="AI202" s="1799">
        <f t="shared" si="173"/>
        <v>816</v>
      </c>
      <c r="AJ202" s="1609">
        <v>1</v>
      </c>
      <c r="AK202" s="1610">
        <f t="shared" si="169"/>
        <v>816</v>
      </c>
      <c r="AL202" s="1610"/>
      <c r="AM202" s="1610"/>
      <c r="AO202" s="1610">
        <f t="shared" si="172"/>
        <v>68</v>
      </c>
      <c r="AP202" s="1610"/>
      <c r="AQ202" s="1610"/>
      <c r="AR202" s="1610" t="s">
        <v>63</v>
      </c>
      <c r="AS202" s="1610">
        <f t="shared" si="170"/>
        <v>816</v>
      </c>
      <c r="AT202" s="1610"/>
      <c r="AU202" s="1622"/>
      <c r="AV202" s="1622"/>
      <c r="AW202" s="1622"/>
      <c r="AX202" s="1622"/>
      <c r="AY202" s="1622"/>
      <c r="AZ202" s="1622"/>
      <c r="BA202" s="1622"/>
      <c r="BB202" s="1622">
        <f>J202</f>
        <v>816</v>
      </c>
      <c r="BC202" s="1622"/>
      <c r="BD202" s="1622">
        <f>J202*23/24/COUNT(AU202:BC202)</f>
        <v>782</v>
      </c>
      <c r="BE202" s="1622">
        <f>J202/24/COUNT(AU202:BC202)</f>
        <v>34</v>
      </c>
      <c r="BF202" s="1534"/>
      <c r="BG202" s="1638"/>
      <c r="BH202" s="1639"/>
      <c r="BI202" s="1639"/>
      <c r="BJ202" s="1639"/>
      <c r="BK202" s="1639"/>
      <c r="BL202" s="1639"/>
      <c r="BM202" s="1639"/>
      <c r="BN202" s="1639"/>
      <c r="BO202" s="1639"/>
      <c r="BP202" s="1639"/>
      <c r="BQ202" s="1639"/>
      <c r="BR202" s="1639"/>
      <c r="BS202" s="1639"/>
      <c r="BT202" s="1639"/>
      <c r="BU202" s="1639"/>
      <c r="BV202" s="1639"/>
      <c r="BW202" s="1639"/>
      <c r="BX202" s="1639"/>
      <c r="BY202" s="1639"/>
      <c r="BZ202" s="1639"/>
      <c r="CA202" s="1639"/>
      <c r="CB202" s="1639"/>
      <c r="CC202" s="1639"/>
      <c r="CD202" s="1639"/>
      <c r="CE202" s="1639"/>
      <c r="CF202" s="1639"/>
      <c r="CG202" s="1639"/>
      <c r="CH202" s="1639"/>
      <c r="CI202" s="1639"/>
      <c r="CJ202" s="1639"/>
      <c r="CK202" s="1639"/>
      <c r="CL202" s="1639"/>
      <c r="CM202" s="1639"/>
      <c r="CN202" s="1639"/>
      <c r="CO202" s="1639"/>
      <c r="CP202" s="1639"/>
      <c r="CQ202" s="1639"/>
      <c r="CR202" s="1639"/>
      <c r="CS202" s="1639"/>
      <c r="CT202" s="1639"/>
      <c r="CU202" s="1639"/>
      <c r="CV202" s="1639"/>
      <c r="CW202" s="1639"/>
      <c r="CX202" s="1639"/>
      <c r="CY202" s="1639"/>
      <c r="CZ202" s="1639"/>
      <c r="DA202" s="1639"/>
      <c r="DB202" s="1639"/>
      <c r="DC202" s="1639"/>
      <c r="DD202" s="1639"/>
      <c r="DE202" s="1639"/>
      <c r="DF202" s="1639"/>
      <c r="DG202" s="1639"/>
      <c r="DH202" s="1639"/>
      <c r="DI202" s="1639"/>
      <c r="DJ202" s="1639"/>
      <c r="DK202" s="1639"/>
      <c r="DL202" s="1639"/>
      <c r="DM202" s="1639"/>
      <c r="DN202" s="1639"/>
      <c r="DO202" s="1639"/>
      <c r="DP202" s="1639"/>
      <c r="DQ202" s="1639"/>
      <c r="DR202" s="1639"/>
      <c r="DS202" s="1639"/>
      <c r="DT202" s="1639"/>
      <c r="DU202" s="1639"/>
      <c r="DV202" s="1639"/>
      <c r="DW202" s="1639"/>
      <c r="DX202" s="1639"/>
      <c r="DY202" s="1639"/>
      <c r="DZ202" s="1639"/>
      <c r="EA202" s="1639"/>
      <c r="EB202" s="1639"/>
      <c r="EC202" s="1639"/>
      <c r="ED202" s="1639"/>
      <c r="EE202" s="1639"/>
      <c r="EF202" s="1639"/>
      <c r="EG202" s="1639"/>
      <c r="EH202" s="1639"/>
      <c r="EI202" s="1639"/>
      <c r="EJ202" s="1639"/>
      <c r="EK202" s="1639"/>
      <c r="EL202" s="1639"/>
      <c r="EM202" s="1639"/>
      <c r="EN202" s="1639"/>
      <c r="EO202" s="1639"/>
      <c r="EP202" s="1639"/>
      <c r="EQ202" s="1639"/>
      <c r="ER202" s="1639"/>
      <c r="ES202" s="1639"/>
      <c r="ET202" s="1639"/>
      <c r="EU202" s="1639"/>
      <c r="EV202" s="1639"/>
      <c r="EW202" s="1639"/>
      <c r="EX202" s="1639"/>
      <c r="EY202" s="1639"/>
      <c r="EZ202" s="1639"/>
      <c r="FA202" s="1639"/>
      <c r="FB202" s="1639"/>
      <c r="FC202" s="1639"/>
      <c r="FD202" s="1639"/>
      <c r="FE202" s="1639"/>
      <c r="FF202" s="1639"/>
      <c r="FG202" s="1639"/>
      <c r="FH202" s="1639"/>
      <c r="FI202" s="1639"/>
      <c r="FJ202" s="1639"/>
      <c r="FK202" s="1639"/>
      <c r="FL202" s="1639"/>
      <c r="FM202" s="1639"/>
      <c r="FN202" s="1639"/>
      <c r="FO202" s="1639"/>
      <c r="FP202" s="1639"/>
      <c r="FQ202" s="1639"/>
      <c r="FR202" s="1639"/>
      <c r="FS202" s="1639"/>
      <c r="FT202" s="1639"/>
      <c r="FU202" s="1639"/>
      <c r="FV202" s="1639"/>
      <c r="FW202" s="1639"/>
      <c r="FX202" s="1639"/>
      <c r="FY202" s="1639"/>
      <c r="FZ202" s="1639"/>
      <c r="GA202" s="1639"/>
      <c r="GB202" s="1639"/>
      <c r="GC202" s="1639"/>
      <c r="GD202" s="1639"/>
      <c r="GE202" s="1639"/>
      <c r="GF202" s="1639"/>
      <c r="GG202" s="1639"/>
      <c r="GH202" s="1639"/>
      <c r="GI202" s="1639"/>
      <c r="GJ202" s="1639"/>
      <c r="GK202" s="1639"/>
      <c r="GL202" s="1639"/>
      <c r="GM202" s="1639"/>
      <c r="GN202" s="1639"/>
      <c r="GO202" s="1639"/>
      <c r="GP202" s="1639"/>
      <c r="GQ202" s="1639"/>
      <c r="GR202" s="1639"/>
      <c r="GS202" s="1639"/>
      <c r="GT202" s="1639"/>
      <c r="GU202" s="1639"/>
      <c r="GV202" s="1639"/>
      <c r="GW202" s="1639"/>
      <c r="GX202" s="1639"/>
      <c r="GY202" s="1639"/>
      <c r="GZ202" s="1639"/>
      <c r="HA202" s="1639"/>
      <c r="HB202" s="1639"/>
      <c r="HC202" s="1639"/>
      <c r="HD202" s="1639"/>
      <c r="HE202" s="1639"/>
      <c r="HF202" s="1639"/>
      <c r="HG202" s="1639"/>
      <c r="HH202" s="1639"/>
      <c r="HI202" s="1639"/>
      <c r="HJ202" s="1639"/>
      <c r="HK202" s="1639"/>
      <c r="HL202" s="1639"/>
      <c r="HM202" s="1639"/>
      <c r="HN202" s="1639"/>
      <c r="HO202" s="1639"/>
      <c r="HP202" s="1639"/>
      <c r="HQ202" s="1639"/>
      <c r="HR202" s="1639"/>
      <c r="HS202" s="1639"/>
      <c r="HT202" s="1639"/>
      <c r="HU202" s="1639"/>
      <c r="HV202" s="1639"/>
      <c r="HW202" s="1639"/>
      <c r="HX202" s="1639"/>
      <c r="HY202" s="1639"/>
      <c r="HZ202" s="1639"/>
      <c r="IA202" s="1639"/>
      <c r="IB202" s="1639"/>
      <c r="IC202" s="1639"/>
      <c r="ID202" s="1639"/>
      <c r="IE202" s="1639"/>
      <c r="IF202" s="1639"/>
      <c r="IG202" s="1639"/>
      <c r="IH202" s="1639"/>
      <c r="II202" s="1639"/>
      <c r="IJ202" s="1639"/>
      <c r="IK202" s="1639"/>
      <c r="IL202" s="1639"/>
      <c r="IM202" s="1639"/>
      <c r="IN202" s="1639"/>
      <c r="IO202" s="1639"/>
      <c r="IP202" s="1639"/>
      <c r="IQ202" s="1639"/>
      <c r="IR202" s="1639"/>
      <c r="IS202" s="1639"/>
      <c r="IT202" s="1639"/>
      <c r="IU202" s="1639"/>
      <c r="IV202" s="1639"/>
      <c r="IW202" s="1639"/>
      <c r="IX202" s="1639"/>
      <c r="IY202" s="1639"/>
      <c r="IZ202" s="1639"/>
      <c r="JA202" s="1639"/>
      <c r="JB202" s="1639"/>
      <c r="JC202" s="1639"/>
      <c r="JD202" s="1639"/>
      <c r="JE202" s="1639"/>
      <c r="JF202" s="1639"/>
      <c r="JG202" s="1639"/>
      <c r="JH202" s="1639"/>
      <c r="JI202" s="1639"/>
      <c r="JJ202" s="1639"/>
      <c r="JK202" s="1639"/>
      <c r="JL202" s="1639"/>
      <c r="JM202" s="1639"/>
      <c r="JN202" s="1639"/>
      <c r="JO202" s="1639"/>
      <c r="JP202" s="1639"/>
      <c r="JQ202" s="1639"/>
      <c r="JR202" s="1639"/>
      <c r="JS202" s="1639"/>
      <c r="JT202" s="1639"/>
      <c r="JU202" s="1639"/>
      <c r="JV202" s="1639"/>
      <c r="JW202" s="1639"/>
      <c r="JX202" s="1639"/>
      <c r="JY202" s="1639"/>
      <c r="JZ202" s="1639"/>
      <c r="KA202" s="1639"/>
      <c r="KB202" s="1639"/>
      <c r="KC202" s="1639"/>
      <c r="KD202" s="1639"/>
      <c r="KE202" s="1639"/>
      <c r="KF202" s="1639"/>
      <c r="KG202" s="1639"/>
      <c r="KH202" s="1639"/>
      <c r="KI202" s="1639"/>
      <c r="KJ202" s="1639"/>
      <c r="KK202" s="1639"/>
      <c r="KL202" s="1639"/>
      <c r="KM202" s="1639"/>
      <c r="KN202" s="1639"/>
      <c r="KO202" s="1639"/>
      <c r="KP202" s="1639"/>
      <c r="KQ202" s="1639"/>
      <c r="KR202" s="1639"/>
      <c r="KS202" s="1639"/>
      <c r="KT202" s="1639"/>
      <c r="KU202" s="1639"/>
      <c r="KV202" s="1639"/>
      <c r="KW202" s="1639"/>
      <c r="KX202" s="1639"/>
      <c r="KY202" s="1639"/>
      <c r="KZ202" s="1639"/>
      <c r="LA202" s="1639"/>
      <c r="LB202" s="1639"/>
      <c r="LC202" s="1639"/>
      <c r="LD202" s="1639"/>
      <c r="LE202" s="1639"/>
      <c r="LF202" s="1639"/>
      <c r="LG202" s="1639"/>
      <c r="LH202" s="1639"/>
      <c r="LI202" s="1639"/>
      <c r="LJ202" s="1639"/>
      <c r="LK202" s="1639"/>
      <c r="LL202" s="1639"/>
      <c r="LM202" s="1639"/>
      <c r="LN202" s="1639"/>
      <c r="LO202" s="1639"/>
      <c r="LP202" s="1639"/>
    </row>
    <row r="203" s="1481" customFormat="1" ht="47" customHeight="1" spans="1:328">
      <c r="A203" s="1499">
        <v>45848</v>
      </c>
      <c r="B203" s="1500" t="s">
        <v>194</v>
      </c>
      <c r="C203" s="1501" t="s">
        <v>797</v>
      </c>
      <c r="D203" s="1502">
        <v>4500173184</v>
      </c>
      <c r="E203" s="2253"/>
      <c r="F203" s="1502" t="s">
        <v>816</v>
      </c>
      <c r="G203" s="1505" t="s">
        <v>817</v>
      </c>
      <c r="H203" s="1505" t="s">
        <v>817</v>
      </c>
      <c r="I203" s="2256" t="s">
        <v>818</v>
      </c>
      <c r="J203" s="1522">
        <v>816</v>
      </c>
      <c r="K203" s="1534">
        <v>12</v>
      </c>
      <c r="L203" s="1534">
        <v>48</v>
      </c>
      <c r="M203" s="1534">
        <f t="shared" si="157"/>
        <v>17</v>
      </c>
      <c r="N203" s="1536">
        <v>45884</v>
      </c>
      <c r="O203" s="1536">
        <v>45876</v>
      </c>
      <c r="P203" s="1537"/>
      <c r="Q203" s="1562" t="s">
        <v>78</v>
      </c>
      <c r="R203" s="1563"/>
      <c r="S203" s="1563"/>
      <c r="T203" s="1563"/>
      <c r="U203" s="1563"/>
      <c r="V203" s="1532"/>
      <c r="W203" s="1532" t="s">
        <v>111</v>
      </c>
      <c r="X203" s="1565">
        <v>45856</v>
      </c>
      <c r="Y203" s="1589" t="s">
        <v>88</v>
      </c>
      <c r="Z203" s="1589">
        <v>45859</v>
      </c>
      <c r="AA203" s="1589" t="s">
        <v>801</v>
      </c>
      <c r="AB203" s="1589"/>
      <c r="AC203" s="1580" t="s">
        <v>802</v>
      </c>
      <c r="AD203" s="1590" t="s">
        <v>122</v>
      </c>
      <c r="AE203" s="2277">
        <v>0.9104</v>
      </c>
      <c r="AF203" s="2278">
        <f t="shared" si="171"/>
        <v>742.8864</v>
      </c>
      <c r="AG203" s="1504"/>
      <c r="AH203" s="1609" t="s">
        <v>81</v>
      </c>
      <c r="AI203" s="1799">
        <f t="shared" si="173"/>
        <v>816</v>
      </c>
      <c r="AJ203" s="1609">
        <v>1</v>
      </c>
      <c r="AK203" s="1610">
        <f t="shared" si="169"/>
        <v>816</v>
      </c>
      <c r="AL203" s="1610"/>
      <c r="AM203" s="1610"/>
      <c r="AO203" s="1610">
        <f t="shared" si="172"/>
        <v>68</v>
      </c>
      <c r="AP203" s="1610"/>
      <c r="AQ203" s="1610"/>
      <c r="AR203" s="1610" t="s">
        <v>63</v>
      </c>
      <c r="AS203" s="1610">
        <f t="shared" si="170"/>
        <v>816</v>
      </c>
      <c r="AT203" s="1610"/>
      <c r="AU203" s="1622"/>
      <c r="AV203" s="1622"/>
      <c r="AW203" s="1622"/>
      <c r="AX203" s="1622"/>
      <c r="AY203" s="1622"/>
      <c r="AZ203" s="1622"/>
      <c r="BA203" s="1622"/>
      <c r="BB203" s="1622"/>
      <c r="BC203" s="1622">
        <f>J203</f>
        <v>816</v>
      </c>
      <c r="BD203" s="1622"/>
      <c r="BE203" s="1622"/>
      <c r="BF203" s="1534"/>
      <c r="BG203" s="1638"/>
      <c r="BH203" s="1639"/>
      <c r="BI203" s="1639"/>
      <c r="BJ203" s="1639"/>
      <c r="BK203" s="1639"/>
      <c r="BL203" s="1639"/>
      <c r="BM203" s="1639"/>
      <c r="BN203" s="1639"/>
      <c r="BO203" s="1639"/>
      <c r="BP203" s="1639"/>
      <c r="BQ203" s="1639"/>
      <c r="BR203" s="1639"/>
      <c r="BS203" s="1639"/>
      <c r="BT203" s="1639"/>
      <c r="BU203" s="1639"/>
      <c r="BV203" s="1639"/>
      <c r="BW203" s="1639"/>
      <c r="BX203" s="1639"/>
      <c r="BY203" s="1639"/>
      <c r="BZ203" s="1639"/>
      <c r="CA203" s="1639"/>
      <c r="CB203" s="1639"/>
      <c r="CC203" s="1639"/>
      <c r="CD203" s="1639"/>
      <c r="CE203" s="1639"/>
      <c r="CF203" s="1639"/>
      <c r="CG203" s="1639"/>
      <c r="CH203" s="1639"/>
      <c r="CI203" s="1639"/>
      <c r="CJ203" s="1639"/>
      <c r="CK203" s="1639"/>
      <c r="CL203" s="1639"/>
      <c r="CM203" s="1639"/>
      <c r="CN203" s="1639"/>
      <c r="CO203" s="1639"/>
      <c r="CP203" s="1639"/>
      <c r="CQ203" s="1639"/>
      <c r="CR203" s="1639"/>
      <c r="CS203" s="1639"/>
      <c r="CT203" s="1639"/>
      <c r="CU203" s="1639"/>
      <c r="CV203" s="1639"/>
      <c r="CW203" s="1639"/>
      <c r="CX203" s="1639"/>
      <c r="CY203" s="1639"/>
      <c r="CZ203" s="1639"/>
      <c r="DA203" s="1639"/>
      <c r="DB203" s="1639"/>
      <c r="DC203" s="1639"/>
      <c r="DD203" s="1639"/>
      <c r="DE203" s="1639"/>
      <c r="DF203" s="1639"/>
      <c r="DG203" s="1639"/>
      <c r="DH203" s="1639"/>
      <c r="DI203" s="1639"/>
      <c r="DJ203" s="1639"/>
      <c r="DK203" s="1639"/>
      <c r="DL203" s="1639"/>
      <c r="DM203" s="1639"/>
      <c r="DN203" s="1639"/>
      <c r="DO203" s="1639"/>
      <c r="DP203" s="1639"/>
      <c r="DQ203" s="1639"/>
      <c r="DR203" s="1639"/>
      <c r="DS203" s="1639"/>
      <c r="DT203" s="1639"/>
      <c r="DU203" s="1639"/>
      <c r="DV203" s="1639"/>
      <c r="DW203" s="1639"/>
      <c r="DX203" s="1639"/>
      <c r="DY203" s="1639"/>
      <c r="DZ203" s="1639"/>
      <c r="EA203" s="1639"/>
      <c r="EB203" s="1639"/>
      <c r="EC203" s="1639"/>
      <c r="ED203" s="1639"/>
      <c r="EE203" s="1639"/>
      <c r="EF203" s="1639"/>
      <c r="EG203" s="1639"/>
      <c r="EH203" s="1639"/>
      <c r="EI203" s="1639"/>
      <c r="EJ203" s="1639"/>
      <c r="EK203" s="1639"/>
      <c r="EL203" s="1639"/>
      <c r="EM203" s="1639"/>
      <c r="EN203" s="1639"/>
      <c r="EO203" s="1639"/>
      <c r="EP203" s="1639"/>
      <c r="EQ203" s="1639"/>
      <c r="ER203" s="1639"/>
      <c r="ES203" s="1639"/>
      <c r="ET203" s="1639"/>
      <c r="EU203" s="1639"/>
      <c r="EV203" s="1639"/>
      <c r="EW203" s="1639"/>
      <c r="EX203" s="1639"/>
      <c r="EY203" s="1639"/>
      <c r="EZ203" s="1639"/>
      <c r="FA203" s="1639"/>
      <c r="FB203" s="1639"/>
      <c r="FC203" s="1639"/>
      <c r="FD203" s="1639"/>
      <c r="FE203" s="1639"/>
      <c r="FF203" s="1639"/>
      <c r="FG203" s="1639"/>
      <c r="FH203" s="1639"/>
      <c r="FI203" s="1639"/>
      <c r="FJ203" s="1639"/>
      <c r="FK203" s="1639"/>
      <c r="FL203" s="1639"/>
      <c r="FM203" s="1639"/>
      <c r="FN203" s="1639"/>
      <c r="FO203" s="1639"/>
      <c r="FP203" s="1639"/>
      <c r="FQ203" s="1639"/>
      <c r="FR203" s="1639"/>
      <c r="FS203" s="1639"/>
      <c r="FT203" s="1639"/>
      <c r="FU203" s="1639"/>
      <c r="FV203" s="1639"/>
      <c r="FW203" s="1639"/>
      <c r="FX203" s="1639"/>
      <c r="FY203" s="1639"/>
      <c r="FZ203" s="1639"/>
      <c r="GA203" s="1639"/>
      <c r="GB203" s="1639"/>
      <c r="GC203" s="1639"/>
      <c r="GD203" s="1639"/>
      <c r="GE203" s="1639"/>
      <c r="GF203" s="1639"/>
      <c r="GG203" s="1639"/>
      <c r="GH203" s="1639"/>
      <c r="GI203" s="1639"/>
      <c r="GJ203" s="1639"/>
      <c r="GK203" s="1639"/>
      <c r="GL203" s="1639"/>
      <c r="GM203" s="1639"/>
      <c r="GN203" s="1639"/>
      <c r="GO203" s="1639"/>
      <c r="GP203" s="1639"/>
      <c r="GQ203" s="1639"/>
      <c r="GR203" s="1639"/>
      <c r="GS203" s="1639"/>
      <c r="GT203" s="1639"/>
      <c r="GU203" s="1639"/>
      <c r="GV203" s="1639"/>
      <c r="GW203" s="1639"/>
      <c r="GX203" s="1639"/>
      <c r="GY203" s="1639"/>
      <c r="GZ203" s="1639"/>
      <c r="HA203" s="1639"/>
      <c r="HB203" s="1639"/>
      <c r="HC203" s="1639"/>
      <c r="HD203" s="1639"/>
      <c r="HE203" s="1639"/>
      <c r="HF203" s="1639"/>
      <c r="HG203" s="1639"/>
      <c r="HH203" s="1639"/>
      <c r="HI203" s="1639"/>
      <c r="HJ203" s="1639"/>
      <c r="HK203" s="1639"/>
      <c r="HL203" s="1639"/>
      <c r="HM203" s="1639"/>
      <c r="HN203" s="1639"/>
      <c r="HO203" s="1639"/>
      <c r="HP203" s="1639"/>
      <c r="HQ203" s="1639"/>
      <c r="HR203" s="1639"/>
      <c r="HS203" s="1639"/>
      <c r="HT203" s="1639"/>
      <c r="HU203" s="1639"/>
      <c r="HV203" s="1639"/>
      <c r="HW203" s="1639"/>
      <c r="HX203" s="1639"/>
      <c r="HY203" s="1639"/>
      <c r="HZ203" s="1639"/>
      <c r="IA203" s="1639"/>
      <c r="IB203" s="1639"/>
      <c r="IC203" s="1639"/>
      <c r="ID203" s="1639"/>
      <c r="IE203" s="1639"/>
      <c r="IF203" s="1639"/>
      <c r="IG203" s="1639"/>
      <c r="IH203" s="1639"/>
      <c r="II203" s="1639"/>
      <c r="IJ203" s="1639"/>
      <c r="IK203" s="1639"/>
      <c r="IL203" s="1639"/>
      <c r="IM203" s="1639"/>
      <c r="IN203" s="1639"/>
      <c r="IO203" s="1639"/>
      <c r="IP203" s="1639"/>
      <c r="IQ203" s="1639"/>
      <c r="IR203" s="1639"/>
      <c r="IS203" s="1639"/>
      <c r="IT203" s="1639"/>
      <c r="IU203" s="1639"/>
      <c r="IV203" s="1639"/>
      <c r="IW203" s="1639"/>
      <c r="IX203" s="1639"/>
      <c r="IY203" s="1639"/>
      <c r="IZ203" s="1639"/>
      <c r="JA203" s="1639"/>
      <c r="JB203" s="1639"/>
      <c r="JC203" s="1639"/>
      <c r="JD203" s="1639"/>
      <c r="JE203" s="1639"/>
      <c r="JF203" s="1639"/>
      <c r="JG203" s="1639"/>
      <c r="JH203" s="1639"/>
      <c r="JI203" s="1639"/>
      <c r="JJ203" s="1639"/>
      <c r="JK203" s="1639"/>
      <c r="JL203" s="1639"/>
      <c r="JM203" s="1639"/>
      <c r="JN203" s="1639"/>
      <c r="JO203" s="1639"/>
      <c r="JP203" s="1639"/>
      <c r="JQ203" s="1639"/>
      <c r="JR203" s="1639"/>
      <c r="JS203" s="1639"/>
      <c r="JT203" s="1639"/>
      <c r="JU203" s="1639"/>
      <c r="JV203" s="1639"/>
      <c r="JW203" s="1639"/>
      <c r="JX203" s="1639"/>
      <c r="JY203" s="1639"/>
      <c r="JZ203" s="1639"/>
      <c r="KA203" s="1639"/>
      <c r="KB203" s="1639"/>
      <c r="KC203" s="1639"/>
      <c r="KD203" s="1639"/>
      <c r="KE203" s="1639"/>
      <c r="KF203" s="1639"/>
      <c r="KG203" s="1639"/>
      <c r="KH203" s="1639"/>
      <c r="KI203" s="1639"/>
      <c r="KJ203" s="1639"/>
      <c r="KK203" s="1639"/>
      <c r="KL203" s="1639"/>
      <c r="KM203" s="1639"/>
      <c r="KN203" s="1639"/>
      <c r="KO203" s="1639"/>
      <c r="KP203" s="1639"/>
      <c r="KQ203" s="1639"/>
      <c r="KR203" s="1639"/>
      <c r="KS203" s="1639"/>
      <c r="KT203" s="1639"/>
      <c r="KU203" s="1639"/>
      <c r="KV203" s="1639"/>
      <c r="KW203" s="1639"/>
      <c r="KX203" s="1639"/>
      <c r="KY203" s="1639"/>
      <c r="KZ203" s="1639"/>
      <c r="LA203" s="1639"/>
      <c r="LB203" s="1639"/>
      <c r="LC203" s="1639"/>
      <c r="LD203" s="1639"/>
      <c r="LE203" s="1639"/>
      <c r="LF203" s="1639"/>
      <c r="LG203" s="1639"/>
      <c r="LH203" s="1639"/>
      <c r="LI203" s="1639"/>
      <c r="LJ203" s="1639"/>
      <c r="LK203" s="1639"/>
      <c r="LL203" s="1639"/>
      <c r="LM203" s="1639"/>
      <c r="LN203" s="1639"/>
      <c r="LO203" s="1639"/>
      <c r="LP203" s="1639"/>
    </row>
    <row r="204" s="1481" customFormat="1" ht="47" customHeight="1" spans="1:328">
      <c r="A204" s="1499">
        <v>45827</v>
      </c>
      <c r="B204" s="1500" t="s">
        <v>257</v>
      </c>
      <c r="C204" s="1501" t="s">
        <v>258</v>
      </c>
      <c r="D204" s="1502">
        <v>4500170538</v>
      </c>
      <c r="E204" s="2253"/>
      <c r="F204" s="1502" t="s">
        <v>819</v>
      </c>
      <c r="G204" s="1505" t="s">
        <v>76</v>
      </c>
      <c r="H204" s="1505" t="s">
        <v>76</v>
      </c>
      <c r="I204" s="1532" t="s">
        <v>77</v>
      </c>
      <c r="J204" s="1522">
        <v>6048</v>
      </c>
      <c r="K204" s="1534">
        <v>0</v>
      </c>
      <c r="L204" s="1534">
        <v>96</v>
      </c>
      <c r="M204" s="1534">
        <f t="shared" si="157"/>
        <v>63</v>
      </c>
      <c r="N204" s="1536">
        <v>45884</v>
      </c>
      <c r="O204" s="1536">
        <v>45876</v>
      </c>
      <c r="P204" s="1537"/>
      <c r="Q204" s="1562" t="s">
        <v>78</v>
      </c>
      <c r="R204" s="1563"/>
      <c r="S204" s="1563"/>
      <c r="T204" s="1563"/>
      <c r="U204" s="1563"/>
      <c r="V204" s="1532"/>
      <c r="W204" s="1532" t="s">
        <v>111</v>
      </c>
      <c r="X204" s="1565">
        <v>45841</v>
      </c>
      <c r="Y204" s="1589" t="s">
        <v>88</v>
      </c>
      <c r="Z204" s="1589">
        <v>45855</v>
      </c>
      <c r="AA204" s="1589"/>
      <c r="AB204" s="1589"/>
      <c r="AC204" s="1580" t="s">
        <v>820</v>
      </c>
      <c r="AD204" s="1590" t="s">
        <v>262</v>
      </c>
      <c r="AE204" s="2277">
        <v>0.8646</v>
      </c>
      <c r="AF204" s="2278">
        <f t="shared" si="171"/>
        <v>5229.1008</v>
      </c>
      <c r="AG204" s="1504"/>
      <c r="AH204" s="1609" t="s">
        <v>81</v>
      </c>
      <c r="AI204" s="1799">
        <f t="shared" si="173"/>
        <v>6048</v>
      </c>
      <c r="AJ204" s="1609">
        <v>9</v>
      </c>
      <c r="AK204" s="1610">
        <f t="shared" si="169"/>
        <v>6048</v>
      </c>
      <c r="AL204" s="1610"/>
      <c r="AM204" s="1610">
        <f>J204/24</f>
        <v>252</v>
      </c>
      <c r="AN204" s="1610"/>
      <c r="AO204" s="1610"/>
      <c r="AP204" s="1610"/>
      <c r="AQ204" s="1610"/>
      <c r="AR204" s="1610" t="s">
        <v>63</v>
      </c>
      <c r="AS204" s="1610">
        <f t="shared" si="170"/>
        <v>6048</v>
      </c>
      <c r="AT204" s="1610"/>
      <c r="AU204" s="1622">
        <f>J204/9</f>
        <v>672</v>
      </c>
      <c r="AV204" s="1622">
        <f>J204/9</f>
        <v>672</v>
      </c>
      <c r="AW204" s="1622">
        <f>J204/9</f>
        <v>672</v>
      </c>
      <c r="AX204" s="1622">
        <f>J204/9</f>
        <v>672</v>
      </c>
      <c r="AY204" s="1622">
        <f>J204/9</f>
        <v>672</v>
      </c>
      <c r="AZ204" s="1622">
        <f>J204/9</f>
        <v>672</v>
      </c>
      <c r="BA204" s="1622">
        <f>J204/9</f>
        <v>672</v>
      </c>
      <c r="BB204" s="1622">
        <f>J204/9</f>
        <v>672</v>
      </c>
      <c r="BC204" s="1622">
        <f>J204/9</f>
        <v>672</v>
      </c>
      <c r="BD204" s="1622">
        <f t="shared" ref="BD204:BD246" si="174">J204*23/24/COUNT(AU204:BC204)</f>
        <v>644</v>
      </c>
      <c r="BE204" s="1622">
        <f t="shared" ref="BE204:BE246" si="175">J204/24/COUNT(AU204:BC204)</f>
        <v>28</v>
      </c>
      <c r="BF204" s="1534"/>
      <c r="BG204" s="1638"/>
      <c r="BH204" s="1639"/>
      <c r="BI204" s="1639"/>
      <c r="BJ204" s="1639"/>
      <c r="BK204" s="1639"/>
      <c r="BL204" s="1639"/>
      <c r="BM204" s="1639"/>
      <c r="BN204" s="1639"/>
      <c r="BO204" s="1639"/>
      <c r="BP204" s="1639"/>
      <c r="BQ204" s="1639"/>
      <c r="BR204" s="1639"/>
      <c r="BS204" s="1639"/>
      <c r="BT204" s="1639"/>
      <c r="BU204" s="1639"/>
      <c r="BV204" s="1639"/>
      <c r="BW204" s="1639"/>
      <c r="BX204" s="1639"/>
      <c r="BY204" s="1639"/>
      <c r="BZ204" s="1639"/>
      <c r="CA204" s="1639"/>
      <c r="CB204" s="1639"/>
      <c r="CC204" s="1639"/>
      <c r="CD204" s="1639"/>
      <c r="CE204" s="1639"/>
      <c r="CF204" s="1639"/>
      <c r="CG204" s="1639"/>
      <c r="CH204" s="1639"/>
      <c r="CI204" s="1639"/>
      <c r="CJ204" s="1639"/>
      <c r="CK204" s="1639"/>
      <c r="CL204" s="1639"/>
      <c r="CM204" s="1639"/>
      <c r="CN204" s="1639"/>
      <c r="CO204" s="1639"/>
      <c r="CP204" s="1639"/>
      <c r="CQ204" s="1639"/>
      <c r="CR204" s="1639"/>
      <c r="CS204" s="1639"/>
      <c r="CT204" s="1639"/>
      <c r="CU204" s="1639"/>
      <c r="CV204" s="1639"/>
      <c r="CW204" s="1639"/>
      <c r="CX204" s="1639"/>
      <c r="CY204" s="1639"/>
      <c r="CZ204" s="1639"/>
      <c r="DA204" s="1639"/>
      <c r="DB204" s="1639"/>
      <c r="DC204" s="1639"/>
      <c r="DD204" s="1639"/>
      <c r="DE204" s="1639"/>
      <c r="DF204" s="1639"/>
      <c r="DG204" s="1639"/>
      <c r="DH204" s="1639"/>
      <c r="DI204" s="1639"/>
      <c r="DJ204" s="1639"/>
      <c r="DK204" s="1639"/>
      <c r="DL204" s="1639"/>
      <c r="DM204" s="1639"/>
      <c r="DN204" s="1639"/>
      <c r="DO204" s="1639"/>
      <c r="DP204" s="1639"/>
      <c r="DQ204" s="1639"/>
      <c r="DR204" s="1639"/>
      <c r="DS204" s="1639"/>
      <c r="DT204" s="1639"/>
      <c r="DU204" s="1639"/>
      <c r="DV204" s="1639"/>
      <c r="DW204" s="1639"/>
      <c r="DX204" s="1639"/>
      <c r="DY204" s="1639"/>
      <c r="DZ204" s="1639"/>
      <c r="EA204" s="1639"/>
      <c r="EB204" s="1639"/>
      <c r="EC204" s="1639"/>
      <c r="ED204" s="1639"/>
      <c r="EE204" s="1639"/>
      <c r="EF204" s="1639"/>
      <c r="EG204" s="1639"/>
      <c r="EH204" s="1639"/>
      <c r="EI204" s="1639"/>
      <c r="EJ204" s="1639"/>
      <c r="EK204" s="1639"/>
      <c r="EL204" s="1639"/>
      <c r="EM204" s="1639"/>
      <c r="EN204" s="1639"/>
      <c r="EO204" s="1639"/>
      <c r="EP204" s="1639"/>
      <c r="EQ204" s="1639"/>
      <c r="ER204" s="1639"/>
      <c r="ES204" s="1639"/>
      <c r="ET204" s="1639"/>
      <c r="EU204" s="1639"/>
      <c r="EV204" s="1639"/>
      <c r="EW204" s="1639"/>
      <c r="EX204" s="1639"/>
      <c r="EY204" s="1639"/>
      <c r="EZ204" s="1639"/>
      <c r="FA204" s="1639"/>
      <c r="FB204" s="1639"/>
      <c r="FC204" s="1639"/>
      <c r="FD204" s="1639"/>
      <c r="FE204" s="1639"/>
      <c r="FF204" s="1639"/>
      <c r="FG204" s="1639"/>
      <c r="FH204" s="1639"/>
      <c r="FI204" s="1639"/>
      <c r="FJ204" s="1639"/>
      <c r="FK204" s="1639"/>
      <c r="FL204" s="1639"/>
      <c r="FM204" s="1639"/>
      <c r="FN204" s="1639"/>
      <c r="FO204" s="1639"/>
      <c r="FP204" s="1639"/>
      <c r="FQ204" s="1639"/>
      <c r="FR204" s="1639"/>
      <c r="FS204" s="1639"/>
      <c r="FT204" s="1639"/>
      <c r="FU204" s="1639"/>
      <c r="FV204" s="1639"/>
      <c r="FW204" s="1639"/>
      <c r="FX204" s="1639"/>
      <c r="FY204" s="1639"/>
      <c r="FZ204" s="1639"/>
      <c r="GA204" s="1639"/>
      <c r="GB204" s="1639"/>
      <c r="GC204" s="1639"/>
      <c r="GD204" s="1639"/>
      <c r="GE204" s="1639"/>
      <c r="GF204" s="1639"/>
      <c r="GG204" s="1639"/>
      <c r="GH204" s="1639"/>
      <c r="GI204" s="1639"/>
      <c r="GJ204" s="1639"/>
      <c r="GK204" s="1639"/>
      <c r="GL204" s="1639"/>
      <c r="GM204" s="1639"/>
      <c r="GN204" s="1639"/>
      <c r="GO204" s="1639"/>
      <c r="GP204" s="1639"/>
      <c r="GQ204" s="1639"/>
      <c r="GR204" s="1639"/>
      <c r="GS204" s="1639"/>
      <c r="GT204" s="1639"/>
      <c r="GU204" s="1639"/>
      <c r="GV204" s="1639"/>
      <c r="GW204" s="1639"/>
      <c r="GX204" s="1639"/>
      <c r="GY204" s="1639"/>
      <c r="GZ204" s="1639"/>
      <c r="HA204" s="1639"/>
      <c r="HB204" s="1639"/>
      <c r="HC204" s="1639"/>
      <c r="HD204" s="1639"/>
      <c r="HE204" s="1639"/>
      <c r="HF204" s="1639"/>
      <c r="HG204" s="1639"/>
      <c r="HH204" s="1639"/>
      <c r="HI204" s="1639"/>
      <c r="HJ204" s="1639"/>
      <c r="HK204" s="1639"/>
      <c r="HL204" s="1639"/>
      <c r="HM204" s="1639"/>
      <c r="HN204" s="1639"/>
      <c r="HO204" s="1639"/>
      <c r="HP204" s="1639"/>
      <c r="HQ204" s="1639"/>
      <c r="HR204" s="1639"/>
      <c r="HS204" s="1639"/>
      <c r="HT204" s="1639"/>
      <c r="HU204" s="1639"/>
      <c r="HV204" s="1639"/>
      <c r="HW204" s="1639"/>
      <c r="HX204" s="1639"/>
      <c r="HY204" s="1639"/>
      <c r="HZ204" s="1639"/>
      <c r="IA204" s="1639"/>
      <c r="IB204" s="1639"/>
      <c r="IC204" s="1639"/>
      <c r="ID204" s="1639"/>
      <c r="IE204" s="1639"/>
      <c r="IF204" s="1639"/>
      <c r="IG204" s="1639"/>
      <c r="IH204" s="1639"/>
      <c r="II204" s="1639"/>
      <c r="IJ204" s="1639"/>
      <c r="IK204" s="1639"/>
      <c r="IL204" s="1639"/>
      <c r="IM204" s="1639"/>
      <c r="IN204" s="1639"/>
      <c r="IO204" s="1639"/>
      <c r="IP204" s="1639"/>
      <c r="IQ204" s="1639"/>
      <c r="IR204" s="1639"/>
      <c r="IS204" s="1639"/>
      <c r="IT204" s="1639"/>
      <c r="IU204" s="1639"/>
      <c r="IV204" s="1639"/>
      <c r="IW204" s="1639"/>
      <c r="IX204" s="1639"/>
      <c r="IY204" s="1639"/>
      <c r="IZ204" s="1639"/>
      <c r="JA204" s="1639"/>
      <c r="JB204" s="1639"/>
      <c r="JC204" s="1639"/>
      <c r="JD204" s="1639"/>
      <c r="JE204" s="1639"/>
      <c r="JF204" s="1639"/>
      <c r="JG204" s="1639"/>
      <c r="JH204" s="1639"/>
      <c r="JI204" s="1639"/>
      <c r="JJ204" s="1639"/>
      <c r="JK204" s="1639"/>
      <c r="JL204" s="1639"/>
      <c r="JM204" s="1639"/>
      <c r="JN204" s="1639"/>
      <c r="JO204" s="1639"/>
      <c r="JP204" s="1639"/>
      <c r="JQ204" s="1639"/>
      <c r="JR204" s="1639"/>
      <c r="JS204" s="1639"/>
      <c r="JT204" s="1639"/>
      <c r="JU204" s="1639"/>
      <c r="JV204" s="1639"/>
      <c r="JW204" s="1639"/>
      <c r="JX204" s="1639"/>
      <c r="JY204" s="1639"/>
      <c r="JZ204" s="1639"/>
      <c r="KA204" s="1639"/>
      <c r="KB204" s="1639"/>
      <c r="KC204" s="1639"/>
      <c r="KD204" s="1639"/>
      <c r="KE204" s="1639"/>
      <c r="KF204" s="1639"/>
      <c r="KG204" s="1639"/>
      <c r="KH204" s="1639"/>
      <c r="KI204" s="1639"/>
      <c r="KJ204" s="1639"/>
      <c r="KK204" s="1639"/>
      <c r="KL204" s="1639"/>
      <c r="KM204" s="1639"/>
      <c r="KN204" s="1639"/>
      <c r="KO204" s="1639"/>
      <c r="KP204" s="1639"/>
      <c r="KQ204" s="1639"/>
      <c r="KR204" s="1639"/>
      <c r="KS204" s="1639"/>
      <c r="KT204" s="1639"/>
      <c r="KU204" s="1639"/>
      <c r="KV204" s="1639"/>
      <c r="KW204" s="1639"/>
      <c r="KX204" s="1639"/>
      <c r="KY204" s="1639"/>
      <c r="KZ204" s="1639"/>
      <c r="LA204" s="1639"/>
      <c r="LB204" s="1639"/>
      <c r="LC204" s="1639"/>
      <c r="LD204" s="1639"/>
      <c r="LE204" s="1639"/>
      <c r="LF204" s="1639"/>
      <c r="LG204" s="1639"/>
      <c r="LH204" s="1639"/>
      <c r="LI204" s="1639"/>
      <c r="LJ204" s="1639"/>
      <c r="LK204" s="1639"/>
      <c r="LL204" s="1639"/>
      <c r="LM204" s="1639"/>
      <c r="LN204" s="1639"/>
      <c r="LO204" s="1639"/>
      <c r="LP204" s="1639"/>
    </row>
    <row r="205" s="1481" customFormat="1" ht="47" customHeight="1" spans="1:328">
      <c r="A205" s="1499">
        <v>45833</v>
      </c>
      <c r="B205" s="1500" t="s">
        <v>660</v>
      </c>
      <c r="C205" s="1501" t="s">
        <v>98</v>
      </c>
      <c r="D205" s="1502">
        <v>4500171194</v>
      </c>
      <c r="E205" s="2253">
        <v>40084714</v>
      </c>
      <c r="F205" s="1502" t="s">
        <v>821</v>
      </c>
      <c r="G205" s="1505" t="s">
        <v>245</v>
      </c>
      <c r="H205" s="1505" t="s">
        <v>245</v>
      </c>
      <c r="I205" s="1505" t="s">
        <v>246</v>
      </c>
      <c r="J205" s="1522">
        <v>9184</v>
      </c>
      <c r="K205" s="1534">
        <v>0</v>
      </c>
      <c r="L205" s="1534">
        <v>56</v>
      </c>
      <c r="M205" s="1534">
        <f t="shared" si="157"/>
        <v>164</v>
      </c>
      <c r="N205" s="1536">
        <v>45884</v>
      </c>
      <c r="O205" s="1536">
        <v>45876</v>
      </c>
      <c r="P205" s="1537"/>
      <c r="Q205" s="1562" t="s">
        <v>78</v>
      </c>
      <c r="R205" s="1563"/>
      <c r="S205" s="1563"/>
      <c r="T205" s="1563"/>
      <c r="U205" s="1563"/>
      <c r="V205" s="2308">
        <v>45894</v>
      </c>
      <c r="W205" s="2308" t="s">
        <v>111</v>
      </c>
      <c r="X205" s="1565">
        <v>45834</v>
      </c>
      <c r="Y205" s="1589" t="s">
        <v>287</v>
      </c>
      <c r="Z205" s="1589">
        <v>45834</v>
      </c>
      <c r="AA205" s="1589" t="s">
        <v>663</v>
      </c>
      <c r="AB205" s="1589" t="s">
        <v>664</v>
      </c>
      <c r="AC205" s="1580" t="s">
        <v>730</v>
      </c>
      <c r="AD205" s="1590" t="s">
        <v>666</v>
      </c>
      <c r="AE205" s="2277">
        <v>32.5948</v>
      </c>
      <c r="AF205" s="2278">
        <f>AE205*M205</f>
        <v>5345.5472</v>
      </c>
      <c r="AG205" s="1504"/>
      <c r="AH205" s="1609" t="s">
        <v>81</v>
      </c>
      <c r="AI205" s="1799">
        <f t="shared" si="173"/>
        <v>9184</v>
      </c>
      <c r="AJ205" s="1609">
        <v>9</v>
      </c>
      <c r="AK205" s="1610"/>
      <c r="AL205" s="1610">
        <f>J205</f>
        <v>9184</v>
      </c>
      <c r="AM205" s="1610"/>
      <c r="AN205" s="1610"/>
      <c r="AO205" s="1610"/>
      <c r="AP205" s="1610">
        <f>J205/56</f>
        <v>164</v>
      </c>
      <c r="AQ205" s="1610"/>
      <c r="AR205" s="1610" t="s">
        <v>63</v>
      </c>
      <c r="AS205" s="1610">
        <f t="shared" si="170"/>
        <v>9184</v>
      </c>
      <c r="AT205" s="1610"/>
      <c r="AU205" s="1622">
        <f>J205*7/56</f>
        <v>1148</v>
      </c>
      <c r="AV205" s="1622">
        <f>J205*7/56</f>
        <v>1148</v>
      </c>
      <c r="AW205" s="1622">
        <f>J205*6/56</f>
        <v>984</v>
      </c>
      <c r="AX205" s="1622">
        <f>J205*6/56</f>
        <v>984</v>
      </c>
      <c r="AY205" s="1622">
        <f>J205*6/56</f>
        <v>984</v>
      </c>
      <c r="AZ205" s="1622">
        <f>J205*6/56</f>
        <v>984</v>
      </c>
      <c r="BA205" s="1622">
        <f>J205*6/56</f>
        <v>984</v>
      </c>
      <c r="BB205" s="1622">
        <f>J205*6/56</f>
        <v>984</v>
      </c>
      <c r="BC205" s="1622">
        <f>J205*6/56</f>
        <v>984</v>
      </c>
      <c r="BD205" s="1622">
        <f t="shared" si="174"/>
        <v>977.925925925926</v>
      </c>
      <c r="BE205" s="1622">
        <f t="shared" si="175"/>
        <v>42.5185185185185</v>
      </c>
      <c r="BF205" s="1534"/>
      <c r="BG205" s="1638"/>
      <c r="BH205" s="1639"/>
      <c r="BI205" s="1639"/>
      <c r="BJ205" s="1639"/>
      <c r="BK205" s="1639"/>
      <c r="BL205" s="1639"/>
      <c r="BM205" s="1639"/>
      <c r="BN205" s="1639"/>
      <c r="BO205" s="1639"/>
      <c r="BP205" s="1639"/>
      <c r="BQ205" s="1639"/>
      <c r="BR205" s="1639"/>
      <c r="BS205" s="1639"/>
      <c r="BT205" s="1639"/>
      <c r="BU205" s="1639"/>
      <c r="BV205" s="1639"/>
      <c r="BW205" s="1639"/>
      <c r="BX205" s="1639"/>
      <c r="BY205" s="1639"/>
      <c r="BZ205" s="1639"/>
      <c r="CA205" s="1639"/>
      <c r="CB205" s="1639"/>
      <c r="CC205" s="1639"/>
      <c r="CD205" s="1639"/>
      <c r="CE205" s="1639"/>
      <c r="CF205" s="1639"/>
      <c r="CG205" s="1639"/>
      <c r="CH205" s="1639"/>
      <c r="CI205" s="1639"/>
      <c r="CJ205" s="1639"/>
      <c r="CK205" s="1639"/>
      <c r="CL205" s="1639"/>
      <c r="CM205" s="1639"/>
      <c r="CN205" s="1639"/>
      <c r="CO205" s="1639"/>
      <c r="CP205" s="1639"/>
      <c r="CQ205" s="1639"/>
      <c r="CR205" s="1639"/>
      <c r="CS205" s="1639"/>
      <c r="CT205" s="1639"/>
      <c r="CU205" s="1639"/>
      <c r="CV205" s="1639"/>
      <c r="CW205" s="1639"/>
      <c r="CX205" s="1639"/>
      <c r="CY205" s="1639"/>
      <c r="CZ205" s="1639"/>
      <c r="DA205" s="1639"/>
      <c r="DB205" s="1639"/>
      <c r="DC205" s="1639"/>
      <c r="DD205" s="1639"/>
      <c r="DE205" s="1639"/>
      <c r="DF205" s="1639"/>
      <c r="DG205" s="1639"/>
      <c r="DH205" s="1639"/>
      <c r="DI205" s="1639"/>
      <c r="DJ205" s="1639"/>
      <c r="DK205" s="1639"/>
      <c r="DL205" s="1639"/>
      <c r="DM205" s="1639"/>
      <c r="DN205" s="1639"/>
      <c r="DO205" s="1639"/>
      <c r="DP205" s="1639"/>
      <c r="DQ205" s="1639"/>
      <c r="DR205" s="1639"/>
      <c r="DS205" s="1639"/>
      <c r="DT205" s="1639"/>
      <c r="DU205" s="1639"/>
      <c r="DV205" s="1639"/>
      <c r="DW205" s="1639"/>
      <c r="DX205" s="1639"/>
      <c r="DY205" s="1639"/>
      <c r="DZ205" s="1639"/>
      <c r="EA205" s="1639"/>
      <c r="EB205" s="1639"/>
      <c r="EC205" s="1639"/>
      <c r="ED205" s="1639"/>
      <c r="EE205" s="1639"/>
      <c r="EF205" s="1639"/>
      <c r="EG205" s="1639"/>
      <c r="EH205" s="1639"/>
      <c r="EI205" s="1639"/>
      <c r="EJ205" s="1639"/>
      <c r="EK205" s="1639"/>
      <c r="EL205" s="1639"/>
      <c r="EM205" s="1639"/>
      <c r="EN205" s="1639"/>
      <c r="EO205" s="1639"/>
      <c r="EP205" s="1639"/>
      <c r="EQ205" s="1639"/>
      <c r="ER205" s="1639"/>
      <c r="ES205" s="1639"/>
      <c r="ET205" s="1639"/>
      <c r="EU205" s="1639"/>
      <c r="EV205" s="1639"/>
      <c r="EW205" s="1639"/>
      <c r="EX205" s="1639"/>
      <c r="EY205" s="1639"/>
      <c r="EZ205" s="1639"/>
      <c r="FA205" s="1639"/>
      <c r="FB205" s="1639"/>
      <c r="FC205" s="1639"/>
      <c r="FD205" s="1639"/>
      <c r="FE205" s="1639"/>
      <c r="FF205" s="1639"/>
      <c r="FG205" s="1639"/>
      <c r="FH205" s="1639"/>
      <c r="FI205" s="1639"/>
      <c r="FJ205" s="1639"/>
      <c r="FK205" s="1639"/>
      <c r="FL205" s="1639"/>
      <c r="FM205" s="1639"/>
      <c r="FN205" s="1639"/>
      <c r="FO205" s="1639"/>
      <c r="FP205" s="1639"/>
      <c r="FQ205" s="1639"/>
      <c r="FR205" s="1639"/>
      <c r="FS205" s="1639"/>
      <c r="FT205" s="1639"/>
      <c r="FU205" s="1639"/>
      <c r="FV205" s="1639"/>
      <c r="FW205" s="1639"/>
      <c r="FX205" s="1639"/>
      <c r="FY205" s="1639"/>
      <c r="FZ205" s="1639"/>
      <c r="GA205" s="1639"/>
      <c r="GB205" s="1639"/>
      <c r="GC205" s="1639"/>
      <c r="GD205" s="1639"/>
      <c r="GE205" s="1639"/>
      <c r="GF205" s="1639"/>
      <c r="GG205" s="1639"/>
      <c r="GH205" s="1639"/>
      <c r="GI205" s="1639"/>
      <c r="GJ205" s="1639"/>
      <c r="GK205" s="1639"/>
      <c r="GL205" s="1639"/>
      <c r="GM205" s="1639"/>
      <c r="GN205" s="1639"/>
      <c r="GO205" s="1639"/>
      <c r="GP205" s="1639"/>
      <c r="GQ205" s="1639"/>
      <c r="GR205" s="1639"/>
      <c r="GS205" s="1639"/>
      <c r="GT205" s="1639"/>
      <c r="GU205" s="1639"/>
      <c r="GV205" s="1639"/>
      <c r="GW205" s="1639"/>
      <c r="GX205" s="1639"/>
      <c r="GY205" s="1639"/>
      <c r="GZ205" s="1639"/>
      <c r="HA205" s="1639"/>
      <c r="HB205" s="1639"/>
      <c r="HC205" s="1639"/>
      <c r="HD205" s="1639"/>
      <c r="HE205" s="1639"/>
      <c r="HF205" s="1639"/>
      <c r="HG205" s="1639"/>
      <c r="HH205" s="1639"/>
      <c r="HI205" s="1639"/>
      <c r="HJ205" s="1639"/>
      <c r="HK205" s="1639"/>
      <c r="HL205" s="1639"/>
      <c r="HM205" s="1639"/>
      <c r="HN205" s="1639"/>
      <c r="HO205" s="1639"/>
      <c r="HP205" s="1639"/>
      <c r="HQ205" s="1639"/>
      <c r="HR205" s="1639"/>
      <c r="HS205" s="1639"/>
      <c r="HT205" s="1639"/>
      <c r="HU205" s="1639"/>
      <c r="HV205" s="1639"/>
      <c r="HW205" s="1639"/>
      <c r="HX205" s="1639"/>
      <c r="HY205" s="1639"/>
      <c r="HZ205" s="1639"/>
      <c r="IA205" s="1639"/>
      <c r="IB205" s="1639"/>
      <c r="IC205" s="1639"/>
      <c r="ID205" s="1639"/>
      <c r="IE205" s="1639"/>
      <c r="IF205" s="1639"/>
      <c r="IG205" s="1639"/>
      <c r="IH205" s="1639"/>
      <c r="II205" s="1639"/>
      <c r="IJ205" s="1639"/>
      <c r="IK205" s="1639"/>
      <c r="IL205" s="1639"/>
      <c r="IM205" s="1639"/>
      <c r="IN205" s="1639"/>
      <c r="IO205" s="1639"/>
      <c r="IP205" s="1639"/>
      <c r="IQ205" s="1639"/>
      <c r="IR205" s="1639"/>
      <c r="IS205" s="1639"/>
      <c r="IT205" s="1639"/>
      <c r="IU205" s="1639"/>
      <c r="IV205" s="1639"/>
      <c r="IW205" s="1639"/>
      <c r="IX205" s="1639"/>
      <c r="IY205" s="1639"/>
      <c r="IZ205" s="1639"/>
      <c r="JA205" s="1639"/>
      <c r="JB205" s="1639"/>
      <c r="JC205" s="1639"/>
      <c r="JD205" s="1639"/>
      <c r="JE205" s="1639"/>
      <c r="JF205" s="1639"/>
      <c r="JG205" s="1639"/>
      <c r="JH205" s="1639"/>
      <c r="JI205" s="1639"/>
      <c r="JJ205" s="1639"/>
      <c r="JK205" s="1639"/>
      <c r="JL205" s="1639"/>
      <c r="JM205" s="1639"/>
      <c r="JN205" s="1639"/>
      <c r="JO205" s="1639"/>
      <c r="JP205" s="1639"/>
      <c r="JQ205" s="1639"/>
      <c r="JR205" s="1639"/>
      <c r="JS205" s="1639"/>
      <c r="JT205" s="1639"/>
      <c r="JU205" s="1639"/>
      <c r="JV205" s="1639"/>
      <c r="JW205" s="1639"/>
      <c r="JX205" s="1639"/>
      <c r="JY205" s="1639"/>
      <c r="JZ205" s="1639"/>
      <c r="KA205" s="1639"/>
      <c r="KB205" s="1639"/>
      <c r="KC205" s="1639"/>
      <c r="KD205" s="1639"/>
      <c r="KE205" s="1639"/>
      <c r="KF205" s="1639"/>
      <c r="KG205" s="1639"/>
      <c r="KH205" s="1639"/>
      <c r="KI205" s="1639"/>
      <c r="KJ205" s="1639"/>
      <c r="KK205" s="1639"/>
      <c r="KL205" s="1639"/>
      <c r="KM205" s="1639"/>
      <c r="KN205" s="1639"/>
      <c r="KO205" s="1639"/>
      <c r="KP205" s="1639"/>
      <c r="KQ205" s="1639"/>
      <c r="KR205" s="1639"/>
      <c r="KS205" s="1639"/>
      <c r="KT205" s="1639"/>
      <c r="KU205" s="1639"/>
      <c r="KV205" s="1639"/>
      <c r="KW205" s="1639"/>
      <c r="KX205" s="1639"/>
      <c r="KY205" s="1639"/>
      <c r="KZ205" s="1639"/>
      <c r="LA205" s="1639"/>
      <c r="LB205" s="1639"/>
      <c r="LC205" s="1639"/>
      <c r="LD205" s="1639"/>
      <c r="LE205" s="1639"/>
      <c r="LF205" s="1639"/>
      <c r="LG205" s="1639"/>
      <c r="LH205" s="1639"/>
      <c r="LI205" s="1639"/>
      <c r="LJ205" s="1639"/>
      <c r="LK205" s="1639"/>
      <c r="LL205" s="1639"/>
      <c r="LM205" s="1639"/>
      <c r="LN205" s="1639"/>
      <c r="LO205" s="1639"/>
      <c r="LP205" s="1639"/>
    </row>
    <row r="206" s="1481" customFormat="1" ht="47" customHeight="1" spans="1:328">
      <c r="A206" s="1499">
        <v>45842</v>
      </c>
      <c r="B206" s="1500" t="s">
        <v>822</v>
      </c>
      <c r="C206" s="1501" t="s">
        <v>98</v>
      </c>
      <c r="D206" s="1502">
        <v>4500172905</v>
      </c>
      <c r="E206" s="2253"/>
      <c r="F206" s="1502" t="s">
        <v>823</v>
      </c>
      <c r="G206" s="1505" t="s">
        <v>320</v>
      </c>
      <c r="H206" s="1505" t="s">
        <v>320</v>
      </c>
      <c r="I206" s="1505" t="s">
        <v>824</v>
      </c>
      <c r="J206" s="1522">
        <v>15680</v>
      </c>
      <c r="K206" s="1534">
        <v>0</v>
      </c>
      <c r="L206" s="1534">
        <v>56</v>
      </c>
      <c r="M206" s="1534">
        <f t="shared" si="157"/>
        <v>280</v>
      </c>
      <c r="N206" s="1536">
        <v>45888</v>
      </c>
      <c r="O206" s="1536">
        <v>45876</v>
      </c>
      <c r="P206" s="1537"/>
      <c r="Q206" s="1562" t="s">
        <v>78</v>
      </c>
      <c r="R206" s="1563"/>
      <c r="S206" s="1563"/>
      <c r="T206" s="1563"/>
      <c r="U206" s="1563"/>
      <c r="V206" s="1532"/>
      <c r="W206" s="1532" t="s">
        <v>111</v>
      </c>
      <c r="X206" s="1565">
        <v>45860</v>
      </c>
      <c r="Y206" s="1589" t="s">
        <v>88</v>
      </c>
      <c r="Z206" s="1589">
        <v>45854</v>
      </c>
      <c r="AA206" s="1589"/>
      <c r="AB206" s="1589"/>
      <c r="AC206" s="1580" t="s">
        <v>825</v>
      </c>
      <c r="AD206" s="1590" t="s">
        <v>531</v>
      </c>
      <c r="AE206" s="2277">
        <v>32.3299</v>
      </c>
      <c r="AF206" s="2278">
        <f>AE206*M206</f>
        <v>9052.372</v>
      </c>
      <c r="AG206" s="1504"/>
      <c r="AH206" s="1609" t="s">
        <v>81</v>
      </c>
      <c r="AI206" s="1799">
        <f t="shared" si="173"/>
        <v>15680</v>
      </c>
      <c r="AJ206" s="1609">
        <v>9</v>
      </c>
      <c r="AK206" s="1610">
        <f t="shared" ref="AK206:AK246" si="176">J206</f>
        <v>15680</v>
      </c>
      <c r="AL206" s="1610"/>
      <c r="AM206" s="1610"/>
      <c r="AN206" s="1610"/>
      <c r="AO206" s="1610"/>
      <c r="AP206" s="1610">
        <f>J206/56</f>
        <v>280</v>
      </c>
      <c r="AQ206" s="1610"/>
      <c r="AR206" s="1610" t="s">
        <v>63</v>
      </c>
      <c r="AS206" s="1610">
        <f t="shared" si="170"/>
        <v>15680</v>
      </c>
      <c r="AT206" s="1610"/>
      <c r="AU206" s="1622">
        <f>J206*7/56</f>
        <v>1960</v>
      </c>
      <c r="AV206" s="1622">
        <f>J206*7/56</f>
        <v>1960</v>
      </c>
      <c r="AW206" s="1622">
        <f>J206*6/56</f>
        <v>1680</v>
      </c>
      <c r="AX206" s="1622">
        <f>J206*6/56</f>
        <v>1680</v>
      </c>
      <c r="AY206" s="1622">
        <f>J206*6/56</f>
        <v>1680</v>
      </c>
      <c r="AZ206" s="1622">
        <f>J206*6/56</f>
        <v>1680</v>
      </c>
      <c r="BA206" s="1622">
        <f>J206*6/56</f>
        <v>1680</v>
      </c>
      <c r="BB206" s="1622">
        <f>J206*6/56</f>
        <v>1680</v>
      </c>
      <c r="BC206" s="1622">
        <f>J206*6/56</f>
        <v>1680</v>
      </c>
      <c r="BD206" s="1622">
        <f t="shared" si="174"/>
        <v>1669.62962962963</v>
      </c>
      <c r="BE206" s="1622">
        <f t="shared" si="175"/>
        <v>72.5925925925926</v>
      </c>
      <c r="BF206" s="1534"/>
      <c r="BG206" s="1638"/>
      <c r="BH206" s="1639"/>
      <c r="BI206" s="1639"/>
      <c r="BJ206" s="1639"/>
      <c r="BK206" s="1639"/>
      <c r="BL206" s="1639"/>
      <c r="BM206" s="1639"/>
      <c r="BN206" s="1639"/>
      <c r="BO206" s="1639"/>
      <c r="BP206" s="1639"/>
      <c r="BQ206" s="1639"/>
      <c r="BR206" s="1639"/>
      <c r="BS206" s="1639"/>
      <c r="BT206" s="1639"/>
      <c r="BU206" s="1639"/>
      <c r="BV206" s="1639"/>
      <c r="BW206" s="1639"/>
      <c r="BX206" s="1639"/>
      <c r="BY206" s="1639"/>
      <c r="BZ206" s="1639"/>
      <c r="CA206" s="1639"/>
      <c r="CB206" s="1639"/>
      <c r="CC206" s="1639"/>
      <c r="CD206" s="1639"/>
      <c r="CE206" s="1639"/>
      <c r="CF206" s="1639"/>
      <c r="CG206" s="1639"/>
      <c r="CH206" s="1639"/>
      <c r="CI206" s="1639"/>
      <c r="CJ206" s="1639"/>
      <c r="CK206" s="1639"/>
      <c r="CL206" s="1639"/>
      <c r="CM206" s="1639"/>
      <c r="CN206" s="1639"/>
      <c r="CO206" s="1639"/>
      <c r="CP206" s="1639"/>
      <c r="CQ206" s="1639"/>
      <c r="CR206" s="1639"/>
      <c r="CS206" s="1639"/>
      <c r="CT206" s="1639"/>
      <c r="CU206" s="1639"/>
      <c r="CV206" s="1639"/>
      <c r="CW206" s="1639"/>
      <c r="CX206" s="1639"/>
      <c r="CY206" s="1639"/>
      <c r="CZ206" s="1639"/>
      <c r="DA206" s="1639"/>
      <c r="DB206" s="1639"/>
      <c r="DC206" s="1639"/>
      <c r="DD206" s="1639"/>
      <c r="DE206" s="1639"/>
      <c r="DF206" s="1639"/>
      <c r="DG206" s="1639"/>
      <c r="DH206" s="1639"/>
      <c r="DI206" s="1639"/>
      <c r="DJ206" s="1639"/>
      <c r="DK206" s="1639"/>
      <c r="DL206" s="1639"/>
      <c r="DM206" s="1639"/>
      <c r="DN206" s="1639"/>
      <c r="DO206" s="1639"/>
      <c r="DP206" s="1639"/>
      <c r="DQ206" s="1639"/>
      <c r="DR206" s="1639"/>
      <c r="DS206" s="1639"/>
      <c r="DT206" s="1639"/>
      <c r="DU206" s="1639"/>
      <c r="DV206" s="1639"/>
      <c r="DW206" s="1639"/>
      <c r="DX206" s="1639"/>
      <c r="DY206" s="1639"/>
      <c r="DZ206" s="1639"/>
      <c r="EA206" s="1639"/>
      <c r="EB206" s="1639"/>
      <c r="EC206" s="1639"/>
      <c r="ED206" s="1639"/>
      <c r="EE206" s="1639"/>
      <c r="EF206" s="1639"/>
      <c r="EG206" s="1639"/>
      <c r="EH206" s="1639"/>
      <c r="EI206" s="1639"/>
      <c r="EJ206" s="1639"/>
      <c r="EK206" s="1639"/>
      <c r="EL206" s="1639"/>
      <c r="EM206" s="1639"/>
      <c r="EN206" s="1639"/>
      <c r="EO206" s="1639"/>
      <c r="EP206" s="1639"/>
      <c r="EQ206" s="1639"/>
      <c r="ER206" s="1639"/>
      <c r="ES206" s="1639"/>
      <c r="ET206" s="1639"/>
      <c r="EU206" s="1639"/>
      <c r="EV206" s="1639"/>
      <c r="EW206" s="1639"/>
      <c r="EX206" s="1639"/>
      <c r="EY206" s="1639"/>
      <c r="EZ206" s="1639"/>
      <c r="FA206" s="1639"/>
      <c r="FB206" s="1639"/>
      <c r="FC206" s="1639"/>
      <c r="FD206" s="1639"/>
      <c r="FE206" s="1639"/>
      <c r="FF206" s="1639"/>
      <c r="FG206" s="1639"/>
      <c r="FH206" s="1639"/>
      <c r="FI206" s="1639"/>
      <c r="FJ206" s="1639"/>
      <c r="FK206" s="1639"/>
      <c r="FL206" s="1639"/>
      <c r="FM206" s="1639"/>
      <c r="FN206" s="1639"/>
      <c r="FO206" s="1639"/>
      <c r="FP206" s="1639"/>
      <c r="FQ206" s="1639"/>
      <c r="FR206" s="1639"/>
      <c r="FS206" s="1639"/>
      <c r="FT206" s="1639"/>
      <c r="FU206" s="1639"/>
      <c r="FV206" s="1639"/>
      <c r="FW206" s="1639"/>
      <c r="FX206" s="1639"/>
      <c r="FY206" s="1639"/>
      <c r="FZ206" s="1639"/>
      <c r="GA206" s="1639"/>
      <c r="GB206" s="1639"/>
      <c r="GC206" s="1639"/>
      <c r="GD206" s="1639"/>
      <c r="GE206" s="1639"/>
      <c r="GF206" s="1639"/>
      <c r="GG206" s="1639"/>
      <c r="GH206" s="1639"/>
      <c r="GI206" s="1639"/>
      <c r="GJ206" s="1639"/>
      <c r="GK206" s="1639"/>
      <c r="GL206" s="1639"/>
      <c r="GM206" s="1639"/>
      <c r="GN206" s="1639"/>
      <c r="GO206" s="1639"/>
      <c r="GP206" s="1639"/>
      <c r="GQ206" s="1639"/>
      <c r="GR206" s="1639"/>
      <c r="GS206" s="1639"/>
      <c r="GT206" s="1639"/>
      <c r="GU206" s="1639"/>
      <c r="GV206" s="1639"/>
      <c r="GW206" s="1639"/>
      <c r="GX206" s="1639"/>
      <c r="GY206" s="1639"/>
      <c r="GZ206" s="1639"/>
      <c r="HA206" s="1639"/>
      <c r="HB206" s="1639"/>
      <c r="HC206" s="1639"/>
      <c r="HD206" s="1639"/>
      <c r="HE206" s="1639"/>
      <c r="HF206" s="1639"/>
      <c r="HG206" s="1639"/>
      <c r="HH206" s="1639"/>
      <c r="HI206" s="1639"/>
      <c r="HJ206" s="1639"/>
      <c r="HK206" s="1639"/>
      <c r="HL206" s="1639"/>
      <c r="HM206" s="1639"/>
      <c r="HN206" s="1639"/>
      <c r="HO206" s="1639"/>
      <c r="HP206" s="1639"/>
      <c r="HQ206" s="1639"/>
      <c r="HR206" s="1639"/>
      <c r="HS206" s="1639"/>
      <c r="HT206" s="1639"/>
      <c r="HU206" s="1639"/>
      <c r="HV206" s="1639"/>
      <c r="HW206" s="1639"/>
      <c r="HX206" s="1639"/>
      <c r="HY206" s="1639"/>
      <c r="HZ206" s="1639"/>
      <c r="IA206" s="1639"/>
      <c r="IB206" s="1639"/>
      <c r="IC206" s="1639"/>
      <c r="ID206" s="1639"/>
      <c r="IE206" s="1639"/>
      <c r="IF206" s="1639"/>
      <c r="IG206" s="1639"/>
      <c r="IH206" s="1639"/>
      <c r="II206" s="1639"/>
      <c r="IJ206" s="1639"/>
      <c r="IK206" s="1639"/>
      <c r="IL206" s="1639"/>
      <c r="IM206" s="1639"/>
      <c r="IN206" s="1639"/>
      <c r="IO206" s="1639"/>
      <c r="IP206" s="1639"/>
      <c r="IQ206" s="1639"/>
      <c r="IR206" s="1639"/>
      <c r="IS206" s="1639"/>
      <c r="IT206" s="1639"/>
      <c r="IU206" s="1639"/>
      <c r="IV206" s="1639"/>
      <c r="IW206" s="1639"/>
      <c r="IX206" s="1639"/>
      <c r="IY206" s="1639"/>
      <c r="IZ206" s="1639"/>
      <c r="JA206" s="1639"/>
      <c r="JB206" s="1639"/>
      <c r="JC206" s="1639"/>
      <c r="JD206" s="1639"/>
      <c r="JE206" s="1639"/>
      <c r="JF206" s="1639"/>
      <c r="JG206" s="1639"/>
      <c r="JH206" s="1639"/>
      <c r="JI206" s="1639"/>
      <c r="JJ206" s="1639"/>
      <c r="JK206" s="1639"/>
      <c r="JL206" s="1639"/>
      <c r="JM206" s="1639"/>
      <c r="JN206" s="1639"/>
      <c r="JO206" s="1639"/>
      <c r="JP206" s="1639"/>
      <c r="JQ206" s="1639"/>
      <c r="JR206" s="1639"/>
      <c r="JS206" s="1639"/>
      <c r="JT206" s="1639"/>
      <c r="JU206" s="1639"/>
      <c r="JV206" s="1639"/>
      <c r="JW206" s="1639"/>
      <c r="JX206" s="1639"/>
      <c r="JY206" s="1639"/>
      <c r="JZ206" s="1639"/>
      <c r="KA206" s="1639"/>
      <c r="KB206" s="1639"/>
      <c r="KC206" s="1639"/>
      <c r="KD206" s="1639"/>
      <c r="KE206" s="1639"/>
      <c r="KF206" s="1639"/>
      <c r="KG206" s="1639"/>
      <c r="KH206" s="1639"/>
      <c r="KI206" s="1639"/>
      <c r="KJ206" s="1639"/>
      <c r="KK206" s="1639"/>
      <c r="KL206" s="1639"/>
      <c r="KM206" s="1639"/>
      <c r="KN206" s="1639"/>
      <c r="KO206" s="1639"/>
      <c r="KP206" s="1639"/>
      <c r="KQ206" s="1639"/>
      <c r="KR206" s="1639"/>
      <c r="KS206" s="1639"/>
      <c r="KT206" s="1639"/>
      <c r="KU206" s="1639"/>
      <c r="KV206" s="1639"/>
      <c r="KW206" s="1639"/>
      <c r="KX206" s="1639"/>
      <c r="KY206" s="1639"/>
      <c r="KZ206" s="1639"/>
      <c r="LA206" s="1639"/>
      <c r="LB206" s="1639"/>
      <c r="LC206" s="1639"/>
      <c r="LD206" s="1639"/>
      <c r="LE206" s="1639"/>
      <c r="LF206" s="1639"/>
      <c r="LG206" s="1639"/>
      <c r="LH206" s="1639"/>
      <c r="LI206" s="1639"/>
      <c r="LJ206" s="1639"/>
      <c r="LK206" s="1639"/>
      <c r="LL206" s="1639"/>
      <c r="LM206" s="1639"/>
      <c r="LN206" s="1639"/>
      <c r="LO206" s="1639"/>
      <c r="LP206" s="1639"/>
    </row>
    <row r="207" s="1481" customFormat="1" ht="47" customHeight="1" spans="1:328">
      <c r="A207" s="1499">
        <v>45849</v>
      </c>
      <c r="B207" s="1500" t="s">
        <v>173</v>
      </c>
      <c r="C207" s="1501" t="s">
        <v>98</v>
      </c>
      <c r="D207" s="1502">
        <v>4500173592</v>
      </c>
      <c r="E207" s="2253" t="s">
        <v>826</v>
      </c>
      <c r="F207" s="1502" t="s">
        <v>827</v>
      </c>
      <c r="G207" s="1505" t="s">
        <v>176</v>
      </c>
      <c r="H207" s="1505" t="s">
        <v>176</v>
      </c>
      <c r="I207" s="1532" t="s">
        <v>177</v>
      </c>
      <c r="J207" s="1522">
        <v>5520</v>
      </c>
      <c r="K207" s="1534">
        <v>24</v>
      </c>
      <c r="L207" s="1534">
        <v>2760</v>
      </c>
      <c r="M207" s="2594">
        <f t="shared" si="157"/>
        <v>2</v>
      </c>
      <c r="N207" s="1536">
        <v>45887</v>
      </c>
      <c r="O207" s="1536">
        <v>45877</v>
      </c>
      <c r="P207" s="1537" t="s">
        <v>828</v>
      </c>
      <c r="Q207" s="1562" t="s">
        <v>78</v>
      </c>
      <c r="R207" s="1563"/>
      <c r="S207" s="1563"/>
      <c r="T207" s="1563"/>
      <c r="U207" s="1674" t="s">
        <v>829</v>
      </c>
      <c r="V207" s="1532"/>
      <c r="W207" s="1532" t="s">
        <v>111</v>
      </c>
      <c r="X207" s="1565" t="s">
        <v>830</v>
      </c>
      <c r="Y207" s="1589" t="s">
        <v>88</v>
      </c>
      <c r="Z207" s="1589">
        <v>45859</v>
      </c>
      <c r="AA207" s="1589" t="s">
        <v>831</v>
      </c>
      <c r="AB207" s="1589" t="s">
        <v>745</v>
      </c>
      <c r="AC207" s="1580" t="s">
        <v>746</v>
      </c>
      <c r="AD207" s="1590" t="s">
        <v>181</v>
      </c>
      <c r="AE207" s="2277">
        <v>1451.26</v>
      </c>
      <c r="AF207" s="2278">
        <f t="shared" ref="AF207:AF213" si="177">AE207*M207</f>
        <v>2902.52</v>
      </c>
      <c r="AG207" s="1504"/>
      <c r="AH207" s="1609" t="s">
        <v>81</v>
      </c>
      <c r="AI207" s="1799">
        <f t="shared" si="173"/>
        <v>5520</v>
      </c>
      <c r="AJ207" s="1609">
        <v>9</v>
      </c>
      <c r="AK207" s="1610">
        <f t="shared" si="176"/>
        <v>5520</v>
      </c>
      <c r="AL207" s="1610"/>
      <c r="AM207" s="1610">
        <f>J207/24</f>
        <v>230</v>
      </c>
      <c r="AN207" s="1610"/>
      <c r="AO207" s="1610"/>
      <c r="AP207" s="1610"/>
      <c r="AQ207" s="1610"/>
      <c r="AR207" s="1610" t="s">
        <v>512</v>
      </c>
      <c r="AS207" s="1610">
        <f t="shared" si="170"/>
        <v>5520</v>
      </c>
      <c r="AT207" s="1610"/>
      <c r="AU207" s="1622">
        <f t="shared" ref="AU207:AU215" si="178">J207/9</f>
        <v>613.333333333333</v>
      </c>
      <c r="AV207" s="1622">
        <f t="shared" ref="AV207:AV215" si="179">J207/9</f>
        <v>613.333333333333</v>
      </c>
      <c r="AW207" s="1622">
        <f t="shared" ref="AW207:AW215" si="180">J207/9</f>
        <v>613.333333333333</v>
      </c>
      <c r="AX207" s="1622">
        <f t="shared" ref="AX207:AX215" si="181">J207/9</f>
        <v>613.333333333333</v>
      </c>
      <c r="AY207" s="1622">
        <f t="shared" ref="AY207:AY215" si="182">J207/9</f>
        <v>613.333333333333</v>
      </c>
      <c r="AZ207" s="1622">
        <f t="shared" ref="AZ207:AZ215" si="183">J207/9</f>
        <v>613.333333333333</v>
      </c>
      <c r="BA207" s="1622">
        <f t="shared" ref="BA207:BA215" si="184">J207/9</f>
        <v>613.333333333333</v>
      </c>
      <c r="BB207" s="1622">
        <f t="shared" ref="BB207:BB215" si="185">J207/9</f>
        <v>613.333333333333</v>
      </c>
      <c r="BC207" s="1622">
        <f t="shared" ref="BC207:BC215" si="186">J207/9</f>
        <v>613.333333333333</v>
      </c>
      <c r="BD207" s="1622">
        <f t="shared" si="174"/>
        <v>587.777777777778</v>
      </c>
      <c r="BE207" s="1622">
        <f t="shared" si="175"/>
        <v>25.5555555555556</v>
      </c>
      <c r="BF207" s="1534"/>
      <c r="BG207" s="1638"/>
      <c r="BH207" s="1639"/>
      <c r="BI207" s="1639"/>
      <c r="BJ207" s="1639"/>
      <c r="BK207" s="1639"/>
      <c r="BL207" s="1639"/>
      <c r="BM207" s="1639"/>
      <c r="BN207" s="1639"/>
      <c r="BO207" s="1639"/>
      <c r="BP207" s="1639"/>
      <c r="BQ207" s="1639"/>
      <c r="BR207" s="1639"/>
      <c r="BS207" s="1639"/>
      <c r="BT207" s="1639"/>
      <c r="BU207" s="1639"/>
      <c r="BV207" s="1639"/>
      <c r="BW207" s="1639"/>
      <c r="BX207" s="1639"/>
      <c r="BY207" s="1639"/>
      <c r="BZ207" s="1639"/>
      <c r="CA207" s="1639"/>
      <c r="CB207" s="1639"/>
      <c r="CC207" s="1639"/>
      <c r="CD207" s="1639"/>
      <c r="CE207" s="1639"/>
      <c r="CF207" s="1639"/>
      <c r="CG207" s="1639"/>
      <c r="CH207" s="1639"/>
      <c r="CI207" s="1639"/>
      <c r="CJ207" s="1639"/>
      <c r="CK207" s="1639"/>
      <c r="CL207" s="1639"/>
      <c r="CM207" s="1639"/>
      <c r="CN207" s="1639"/>
      <c r="CO207" s="1639"/>
      <c r="CP207" s="1639"/>
      <c r="CQ207" s="1639"/>
      <c r="CR207" s="1639"/>
      <c r="CS207" s="1639"/>
      <c r="CT207" s="1639"/>
      <c r="CU207" s="1639"/>
      <c r="CV207" s="1639"/>
      <c r="CW207" s="1639"/>
      <c r="CX207" s="1639"/>
      <c r="CY207" s="1639"/>
      <c r="CZ207" s="1639"/>
      <c r="DA207" s="1639"/>
      <c r="DB207" s="1639"/>
      <c r="DC207" s="1639"/>
      <c r="DD207" s="1639"/>
      <c r="DE207" s="1639"/>
      <c r="DF207" s="1639"/>
      <c r="DG207" s="1639"/>
      <c r="DH207" s="1639"/>
      <c r="DI207" s="1639"/>
      <c r="DJ207" s="1639"/>
      <c r="DK207" s="1639"/>
      <c r="DL207" s="1639"/>
      <c r="DM207" s="1639"/>
      <c r="DN207" s="1639"/>
      <c r="DO207" s="1639"/>
      <c r="DP207" s="1639"/>
      <c r="DQ207" s="1639"/>
      <c r="DR207" s="1639"/>
      <c r="DS207" s="1639"/>
      <c r="DT207" s="1639"/>
      <c r="DU207" s="1639"/>
      <c r="DV207" s="1639"/>
      <c r="DW207" s="1639"/>
      <c r="DX207" s="1639"/>
      <c r="DY207" s="1639"/>
      <c r="DZ207" s="1639"/>
      <c r="EA207" s="1639"/>
      <c r="EB207" s="1639"/>
      <c r="EC207" s="1639"/>
      <c r="ED207" s="1639"/>
      <c r="EE207" s="1639"/>
      <c r="EF207" s="1639"/>
      <c r="EG207" s="1639"/>
      <c r="EH207" s="1639"/>
      <c r="EI207" s="1639"/>
      <c r="EJ207" s="1639"/>
      <c r="EK207" s="1639"/>
      <c r="EL207" s="1639"/>
      <c r="EM207" s="1639"/>
      <c r="EN207" s="1639"/>
      <c r="EO207" s="1639"/>
      <c r="EP207" s="1639"/>
      <c r="EQ207" s="1639"/>
      <c r="ER207" s="1639"/>
      <c r="ES207" s="1639"/>
      <c r="ET207" s="1639"/>
      <c r="EU207" s="1639"/>
      <c r="EV207" s="1639"/>
      <c r="EW207" s="1639"/>
      <c r="EX207" s="1639"/>
      <c r="EY207" s="1639"/>
      <c r="EZ207" s="1639"/>
      <c r="FA207" s="1639"/>
      <c r="FB207" s="1639"/>
      <c r="FC207" s="1639"/>
      <c r="FD207" s="1639"/>
      <c r="FE207" s="1639"/>
      <c r="FF207" s="1639"/>
      <c r="FG207" s="1639"/>
      <c r="FH207" s="1639"/>
      <c r="FI207" s="1639"/>
      <c r="FJ207" s="1639"/>
      <c r="FK207" s="1639"/>
      <c r="FL207" s="1639"/>
      <c r="FM207" s="1639"/>
      <c r="FN207" s="1639"/>
      <c r="FO207" s="1639"/>
      <c r="FP207" s="1639"/>
      <c r="FQ207" s="1639"/>
      <c r="FR207" s="1639"/>
      <c r="FS207" s="1639"/>
      <c r="FT207" s="1639"/>
      <c r="FU207" s="1639"/>
      <c r="FV207" s="1639"/>
      <c r="FW207" s="1639"/>
      <c r="FX207" s="1639"/>
      <c r="FY207" s="1639"/>
      <c r="FZ207" s="1639"/>
      <c r="GA207" s="1639"/>
      <c r="GB207" s="1639"/>
      <c r="GC207" s="1639"/>
      <c r="GD207" s="1639"/>
      <c r="GE207" s="1639"/>
      <c r="GF207" s="1639"/>
      <c r="GG207" s="1639"/>
      <c r="GH207" s="1639"/>
      <c r="GI207" s="1639"/>
      <c r="GJ207" s="1639"/>
      <c r="GK207" s="1639"/>
      <c r="GL207" s="1639"/>
      <c r="GM207" s="1639"/>
      <c r="GN207" s="1639"/>
      <c r="GO207" s="1639"/>
      <c r="GP207" s="1639"/>
      <c r="GQ207" s="1639"/>
      <c r="GR207" s="1639"/>
      <c r="GS207" s="1639"/>
      <c r="GT207" s="1639"/>
      <c r="GU207" s="1639"/>
      <c r="GV207" s="1639"/>
      <c r="GW207" s="1639"/>
      <c r="GX207" s="1639"/>
      <c r="GY207" s="1639"/>
      <c r="GZ207" s="1639"/>
      <c r="HA207" s="1639"/>
      <c r="HB207" s="1639"/>
      <c r="HC207" s="1639"/>
      <c r="HD207" s="1639"/>
      <c r="HE207" s="1639"/>
      <c r="HF207" s="1639"/>
      <c r="HG207" s="1639"/>
      <c r="HH207" s="1639"/>
      <c r="HI207" s="1639"/>
      <c r="HJ207" s="1639"/>
      <c r="HK207" s="1639"/>
      <c r="HL207" s="1639"/>
      <c r="HM207" s="1639"/>
      <c r="HN207" s="1639"/>
      <c r="HO207" s="1639"/>
      <c r="HP207" s="1639"/>
      <c r="HQ207" s="1639"/>
      <c r="HR207" s="1639"/>
      <c r="HS207" s="1639"/>
      <c r="HT207" s="1639"/>
      <c r="HU207" s="1639"/>
      <c r="HV207" s="1639"/>
      <c r="HW207" s="1639"/>
      <c r="HX207" s="1639"/>
      <c r="HY207" s="1639"/>
      <c r="HZ207" s="1639"/>
      <c r="IA207" s="1639"/>
      <c r="IB207" s="1639"/>
      <c r="IC207" s="1639"/>
      <c r="ID207" s="1639"/>
      <c r="IE207" s="1639"/>
      <c r="IF207" s="1639"/>
      <c r="IG207" s="1639"/>
      <c r="IH207" s="1639"/>
      <c r="II207" s="1639"/>
      <c r="IJ207" s="1639"/>
      <c r="IK207" s="1639"/>
      <c r="IL207" s="1639"/>
      <c r="IM207" s="1639"/>
      <c r="IN207" s="1639"/>
      <c r="IO207" s="1639"/>
      <c r="IP207" s="1639"/>
      <c r="IQ207" s="1639"/>
      <c r="IR207" s="1639"/>
      <c r="IS207" s="1639"/>
      <c r="IT207" s="1639"/>
      <c r="IU207" s="1639"/>
      <c r="IV207" s="1639"/>
      <c r="IW207" s="1639"/>
      <c r="IX207" s="1639"/>
      <c r="IY207" s="1639"/>
      <c r="IZ207" s="1639"/>
      <c r="JA207" s="1639"/>
      <c r="JB207" s="1639"/>
      <c r="JC207" s="1639"/>
      <c r="JD207" s="1639"/>
      <c r="JE207" s="1639"/>
      <c r="JF207" s="1639"/>
      <c r="JG207" s="1639"/>
      <c r="JH207" s="1639"/>
      <c r="JI207" s="1639"/>
      <c r="JJ207" s="1639"/>
      <c r="JK207" s="1639"/>
      <c r="JL207" s="1639"/>
      <c r="JM207" s="1639"/>
      <c r="JN207" s="1639"/>
      <c r="JO207" s="1639"/>
      <c r="JP207" s="1639"/>
      <c r="JQ207" s="1639"/>
      <c r="JR207" s="1639"/>
      <c r="JS207" s="1639"/>
      <c r="JT207" s="1639"/>
      <c r="JU207" s="1639"/>
      <c r="JV207" s="1639"/>
      <c r="JW207" s="1639"/>
      <c r="JX207" s="1639"/>
      <c r="JY207" s="1639"/>
      <c r="JZ207" s="1639"/>
      <c r="KA207" s="1639"/>
      <c r="KB207" s="1639"/>
      <c r="KC207" s="1639"/>
      <c r="KD207" s="1639"/>
      <c r="KE207" s="1639"/>
      <c r="KF207" s="1639"/>
      <c r="KG207" s="1639"/>
      <c r="KH207" s="1639"/>
      <c r="KI207" s="1639"/>
      <c r="KJ207" s="1639"/>
      <c r="KK207" s="1639"/>
      <c r="KL207" s="1639"/>
      <c r="KM207" s="1639"/>
      <c r="KN207" s="1639"/>
      <c r="KO207" s="1639"/>
      <c r="KP207" s="1639"/>
      <c r="KQ207" s="1639"/>
      <c r="KR207" s="1639"/>
      <c r="KS207" s="1639"/>
      <c r="KT207" s="1639"/>
      <c r="KU207" s="1639"/>
      <c r="KV207" s="1639"/>
      <c r="KW207" s="1639"/>
      <c r="KX207" s="1639"/>
      <c r="KY207" s="1639"/>
      <c r="KZ207" s="1639"/>
      <c r="LA207" s="1639"/>
      <c r="LB207" s="1639"/>
      <c r="LC207" s="1639"/>
      <c r="LD207" s="1639"/>
      <c r="LE207" s="1639"/>
      <c r="LF207" s="1639"/>
      <c r="LG207" s="1639"/>
      <c r="LH207" s="1639"/>
      <c r="LI207" s="1639"/>
      <c r="LJ207" s="1639"/>
      <c r="LK207" s="1639"/>
      <c r="LL207" s="1639"/>
      <c r="LM207" s="1639"/>
      <c r="LN207" s="1639"/>
      <c r="LO207" s="1639"/>
      <c r="LP207" s="1639"/>
    </row>
    <row r="208" s="1481" customFormat="1" ht="47" customHeight="1" spans="1:328">
      <c r="A208" s="1499">
        <v>45849</v>
      </c>
      <c r="B208" s="1500" t="s">
        <v>173</v>
      </c>
      <c r="C208" s="1501" t="s">
        <v>98</v>
      </c>
      <c r="D208" s="1502">
        <v>4500173592</v>
      </c>
      <c r="E208" s="2253" t="s">
        <v>832</v>
      </c>
      <c r="F208" s="1502" t="s">
        <v>833</v>
      </c>
      <c r="G208" s="1505" t="s">
        <v>176</v>
      </c>
      <c r="H208" s="1505" t="s">
        <v>176</v>
      </c>
      <c r="I208" s="1532" t="s">
        <v>177</v>
      </c>
      <c r="J208" s="1522">
        <v>5520</v>
      </c>
      <c r="K208" s="1534">
        <v>24</v>
      </c>
      <c r="L208" s="1534">
        <v>2760</v>
      </c>
      <c r="M208" s="2594">
        <f t="shared" si="157"/>
        <v>2</v>
      </c>
      <c r="N208" s="1536">
        <v>45887</v>
      </c>
      <c r="O208" s="1536">
        <v>45877</v>
      </c>
      <c r="P208" s="1537" t="s">
        <v>828</v>
      </c>
      <c r="Q208" s="1562" t="s">
        <v>78</v>
      </c>
      <c r="R208" s="1563"/>
      <c r="S208" s="1563"/>
      <c r="T208" s="1563"/>
      <c r="U208" s="1674" t="s">
        <v>829</v>
      </c>
      <c r="V208" s="1532"/>
      <c r="W208" s="1532" t="s">
        <v>111</v>
      </c>
      <c r="X208" s="1565" t="s">
        <v>830</v>
      </c>
      <c r="Y208" s="1589" t="s">
        <v>88</v>
      </c>
      <c r="Z208" s="1589">
        <v>45859</v>
      </c>
      <c r="AA208" s="1589" t="s">
        <v>831</v>
      </c>
      <c r="AB208" s="1589" t="s">
        <v>745</v>
      </c>
      <c r="AC208" s="1580" t="s">
        <v>746</v>
      </c>
      <c r="AD208" s="1590" t="s">
        <v>181</v>
      </c>
      <c r="AE208" s="2277">
        <v>1451.26</v>
      </c>
      <c r="AF208" s="2278">
        <f t="shared" si="177"/>
        <v>2902.52</v>
      </c>
      <c r="AG208" s="1504" t="s">
        <v>834</v>
      </c>
      <c r="AH208" s="1609" t="s">
        <v>81</v>
      </c>
      <c r="AI208" s="1799">
        <f t="shared" si="173"/>
        <v>5520</v>
      </c>
      <c r="AJ208" s="1609">
        <v>9</v>
      </c>
      <c r="AK208" s="1610">
        <f t="shared" si="176"/>
        <v>5520</v>
      </c>
      <c r="AL208" s="1610"/>
      <c r="AM208" s="1610">
        <f t="shared" ref="AM208:AM215" si="187">J208/24</f>
        <v>230</v>
      </c>
      <c r="AN208" s="1610"/>
      <c r="AO208" s="1610"/>
      <c r="AP208" s="1610"/>
      <c r="AQ208" s="1610"/>
      <c r="AR208" s="1610" t="s">
        <v>512</v>
      </c>
      <c r="AS208" s="1610">
        <f t="shared" si="170"/>
        <v>5520</v>
      </c>
      <c r="AT208" s="1610"/>
      <c r="AU208" s="1622">
        <f t="shared" si="178"/>
        <v>613.333333333333</v>
      </c>
      <c r="AV208" s="1622">
        <f t="shared" si="179"/>
        <v>613.333333333333</v>
      </c>
      <c r="AW208" s="1622">
        <f t="shared" si="180"/>
        <v>613.333333333333</v>
      </c>
      <c r="AX208" s="1622">
        <f t="shared" si="181"/>
        <v>613.333333333333</v>
      </c>
      <c r="AY208" s="1622">
        <f t="shared" si="182"/>
        <v>613.333333333333</v>
      </c>
      <c r="AZ208" s="1622">
        <f t="shared" si="183"/>
        <v>613.333333333333</v>
      </c>
      <c r="BA208" s="1622">
        <f t="shared" si="184"/>
        <v>613.333333333333</v>
      </c>
      <c r="BB208" s="1622">
        <f t="shared" si="185"/>
        <v>613.333333333333</v>
      </c>
      <c r="BC208" s="1622">
        <f t="shared" si="186"/>
        <v>613.333333333333</v>
      </c>
      <c r="BD208" s="1622">
        <f t="shared" si="174"/>
        <v>587.777777777778</v>
      </c>
      <c r="BE208" s="1622">
        <f t="shared" si="175"/>
        <v>25.5555555555556</v>
      </c>
      <c r="BF208" s="1534"/>
      <c r="BG208" s="1638"/>
      <c r="BH208" s="1639"/>
      <c r="BI208" s="1639"/>
      <c r="BJ208" s="1639"/>
      <c r="BK208" s="1639"/>
      <c r="BL208" s="1639"/>
      <c r="BM208" s="1639"/>
      <c r="BN208" s="1639"/>
      <c r="BO208" s="1639"/>
      <c r="BP208" s="1639"/>
      <c r="BQ208" s="1639"/>
      <c r="BR208" s="1639"/>
      <c r="BS208" s="1639"/>
      <c r="BT208" s="1639"/>
      <c r="BU208" s="1639"/>
      <c r="BV208" s="1639"/>
      <c r="BW208" s="1639"/>
      <c r="BX208" s="1639"/>
      <c r="BY208" s="1639"/>
      <c r="BZ208" s="1639"/>
      <c r="CA208" s="1639"/>
      <c r="CB208" s="1639"/>
      <c r="CC208" s="1639"/>
      <c r="CD208" s="1639"/>
      <c r="CE208" s="1639"/>
      <c r="CF208" s="1639"/>
      <c r="CG208" s="1639"/>
      <c r="CH208" s="1639"/>
      <c r="CI208" s="1639"/>
      <c r="CJ208" s="1639"/>
      <c r="CK208" s="1639"/>
      <c r="CL208" s="1639"/>
      <c r="CM208" s="1639"/>
      <c r="CN208" s="1639"/>
      <c r="CO208" s="1639"/>
      <c r="CP208" s="1639"/>
      <c r="CQ208" s="1639"/>
      <c r="CR208" s="1639"/>
      <c r="CS208" s="1639"/>
      <c r="CT208" s="1639"/>
      <c r="CU208" s="1639"/>
      <c r="CV208" s="1639"/>
      <c r="CW208" s="1639"/>
      <c r="CX208" s="1639"/>
      <c r="CY208" s="1639"/>
      <c r="CZ208" s="1639"/>
      <c r="DA208" s="1639"/>
      <c r="DB208" s="1639"/>
      <c r="DC208" s="1639"/>
      <c r="DD208" s="1639"/>
      <c r="DE208" s="1639"/>
      <c r="DF208" s="1639"/>
      <c r="DG208" s="1639"/>
      <c r="DH208" s="1639"/>
      <c r="DI208" s="1639"/>
      <c r="DJ208" s="1639"/>
      <c r="DK208" s="1639"/>
      <c r="DL208" s="1639"/>
      <c r="DM208" s="1639"/>
      <c r="DN208" s="1639"/>
      <c r="DO208" s="1639"/>
      <c r="DP208" s="1639"/>
      <c r="DQ208" s="1639"/>
      <c r="DR208" s="1639"/>
      <c r="DS208" s="1639"/>
      <c r="DT208" s="1639"/>
      <c r="DU208" s="1639"/>
      <c r="DV208" s="1639"/>
      <c r="DW208" s="1639"/>
      <c r="DX208" s="1639"/>
      <c r="DY208" s="1639"/>
      <c r="DZ208" s="1639"/>
      <c r="EA208" s="1639"/>
      <c r="EB208" s="1639"/>
      <c r="EC208" s="1639"/>
      <c r="ED208" s="1639"/>
      <c r="EE208" s="1639"/>
      <c r="EF208" s="1639"/>
      <c r="EG208" s="1639"/>
      <c r="EH208" s="1639"/>
      <c r="EI208" s="1639"/>
      <c r="EJ208" s="1639"/>
      <c r="EK208" s="1639"/>
      <c r="EL208" s="1639"/>
      <c r="EM208" s="1639"/>
      <c r="EN208" s="1639"/>
      <c r="EO208" s="1639"/>
      <c r="EP208" s="1639"/>
      <c r="EQ208" s="1639"/>
      <c r="ER208" s="1639"/>
      <c r="ES208" s="1639"/>
      <c r="ET208" s="1639"/>
      <c r="EU208" s="1639"/>
      <c r="EV208" s="1639"/>
      <c r="EW208" s="1639"/>
      <c r="EX208" s="1639"/>
      <c r="EY208" s="1639"/>
      <c r="EZ208" s="1639"/>
      <c r="FA208" s="1639"/>
      <c r="FB208" s="1639"/>
      <c r="FC208" s="1639"/>
      <c r="FD208" s="1639"/>
      <c r="FE208" s="1639"/>
      <c r="FF208" s="1639"/>
      <c r="FG208" s="1639"/>
      <c r="FH208" s="1639"/>
      <c r="FI208" s="1639"/>
      <c r="FJ208" s="1639"/>
      <c r="FK208" s="1639"/>
      <c r="FL208" s="1639"/>
      <c r="FM208" s="1639"/>
      <c r="FN208" s="1639"/>
      <c r="FO208" s="1639"/>
      <c r="FP208" s="1639"/>
      <c r="FQ208" s="1639"/>
      <c r="FR208" s="1639"/>
      <c r="FS208" s="1639"/>
      <c r="FT208" s="1639"/>
      <c r="FU208" s="1639"/>
      <c r="FV208" s="1639"/>
      <c r="FW208" s="1639"/>
      <c r="FX208" s="1639"/>
      <c r="FY208" s="1639"/>
      <c r="FZ208" s="1639"/>
      <c r="GA208" s="1639"/>
      <c r="GB208" s="1639"/>
      <c r="GC208" s="1639"/>
      <c r="GD208" s="1639"/>
      <c r="GE208" s="1639"/>
      <c r="GF208" s="1639"/>
      <c r="GG208" s="1639"/>
      <c r="GH208" s="1639"/>
      <c r="GI208" s="1639"/>
      <c r="GJ208" s="1639"/>
      <c r="GK208" s="1639"/>
      <c r="GL208" s="1639"/>
      <c r="GM208" s="1639"/>
      <c r="GN208" s="1639"/>
      <c r="GO208" s="1639"/>
      <c r="GP208" s="1639"/>
      <c r="GQ208" s="1639"/>
      <c r="GR208" s="1639"/>
      <c r="GS208" s="1639"/>
      <c r="GT208" s="1639"/>
      <c r="GU208" s="1639"/>
      <c r="GV208" s="1639"/>
      <c r="GW208" s="1639"/>
      <c r="GX208" s="1639"/>
      <c r="GY208" s="1639"/>
      <c r="GZ208" s="1639"/>
      <c r="HA208" s="1639"/>
      <c r="HB208" s="1639"/>
      <c r="HC208" s="1639"/>
      <c r="HD208" s="1639"/>
      <c r="HE208" s="1639"/>
      <c r="HF208" s="1639"/>
      <c r="HG208" s="1639"/>
      <c r="HH208" s="1639"/>
      <c r="HI208" s="1639"/>
      <c r="HJ208" s="1639"/>
      <c r="HK208" s="1639"/>
      <c r="HL208" s="1639"/>
      <c r="HM208" s="1639"/>
      <c r="HN208" s="1639"/>
      <c r="HO208" s="1639"/>
      <c r="HP208" s="1639"/>
      <c r="HQ208" s="1639"/>
      <c r="HR208" s="1639"/>
      <c r="HS208" s="1639"/>
      <c r="HT208" s="1639"/>
      <c r="HU208" s="1639"/>
      <c r="HV208" s="1639"/>
      <c r="HW208" s="1639"/>
      <c r="HX208" s="1639"/>
      <c r="HY208" s="1639"/>
      <c r="HZ208" s="1639"/>
      <c r="IA208" s="1639"/>
      <c r="IB208" s="1639"/>
      <c r="IC208" s="1639"/>
      <c r="ID208" s="1639"/>
      <c r="IE208" s="1639"/>
      <c r="IF208" s="1639"/>
      <c r="IG208" s="1639"/>
      <c r="IH208" s="1639"/>
      <c r="II208" s="1639"/>
      <c r="IJ208" s="1639"/>
      <c r="IK208" s="1639"/>
      <c r="IL208" s="1639"/>
      <c r="IM208" s="1639"/>
      <c r="IN208" s="1639"/>
      <c r="IO208" s="1639"/>
      <c r="IP208" s="1639"/>
      <c r="IQ208" s="1639"/>
      <c r="IR208" s="1639"/>
      <c r="IS208" s="1639"/>
      <c r="IT208" s="1639"/>
      <c r="IU208" s="1639"/>
      <c r="IV208" s="1639"/>
      <c r="IW208" s="1639"/>
      <c r="IX208" s="1639"/>
      <c r="IY208" s="1639"/>
      <c r="IZ208" s="1639"/>
      <c r="JA208" s="1639"/>
      <c r="JB208" s="1639"/>
      <c r="JC208" s="1639"/>
      <c r="JD208" s="1639"/>
      <c r="JE208" s="1639"/>
      <c r="JF208" s="1639"/>
      <c r="JG208" s="1639"/>
      <c r="JH208" s="1639"/>
      <c r="JI208" s="1639"/>
      <c r="JJ208" s="1639"/>
      <c r="JK208" s="1639"/>
      <c r="JL208" s="1639"/>
      <c r="JM208" s="1639"/>
      <c r="JN208" s="1639"/>
      <c r="JO208" s="1639"/>
      <c r="JP208" s="1639"/>
      <c r="JQ208" s="1639"/>
      <c r="JR208" s="1639"/>
      <c r="JS208" s="1639"/>
      <c r="JT208" s="1639"/>
      <c r="JU208" s="1639"/>
      <c r="JV208" s="1639"/>
      <c r="JW208" s="1639"/>
      <c r="JX208" s="1639"/>
      <c r="JY208" s="1639"/>
      <c r="JZ208" s="1639"/>
      <c r="KA208" s="1639"/>
      <c r="KB208" s="1639"/>
      <c r="KC208" s="1639"/>
      <c r="KD208" s="1639"/>
      <c r="KE208" s="1639"/>
      <c r="KF208" s="1639"/>
      <c r="KG208" s="1639"/>
      <c r="KH208" s="1639"/>
      <c r="KI208" s="1639"/>
      <c r="KJ208" s="1639"/>
      <c r="KK208" s="1639"/>
      <c r="KL208" s="1639"/>
      <c r="KM208" s="1639"/>
      <c r="KN208" s="1639"/>
      <c r="KO208" s="1639"/>
      <c r="KP208" s="1639"/>
      <c r="KQ208" s="1639"/>
      <c r="KR208" s="1639"/>
      <c r="KS208" s="1639"/>
      <c r="KT208" s="1639"/>
      <c r="KU208" s="1639"/>
      <c r="KV208" s="1639"/>
      <c r="KW208" s="1639"/>
      <c r="KX208" s="1639"/>
      <c r="KY208" s="1639"/>
      <c r="KZ208" s="1639"/>
      <c r="LA208" s="1639"/>
      <c r="LB208" s="1639"/>
      <c r="LC208" s="1639"/>
      <c r="LD208" s="1639"/>
      <c r="LE208" s="1639"/>
      <c r="LF208" s="1639"/>
      <c r="LG208" s="1639"/>
      <c r="LH208" s="1639"/>
      <c r="LI208" s="1639"/>
      <c r="LJ208" s="1639"/>
      <c r="LK208" s="1639"/>
      <c r="LL208" s="1639"/>
      <c r="LM208" s="1639"/>
      <c r="LN208" s="1639"/>
      <c r="LO208" s="1639"/>
      <c r="LP208" s="1639"/>
    </row>
    <row r="209" s="1481" customFormat="1" ht="47" customHeight="1" spans="1:328">
      <c r="A209" s="1499">
        <v>45849</v>
      </c>
      <c r="B209" s="1500" t="s">
        <v>173</v>
      </c>
      <c r="C209" s="1501" t="s">
        <v>98</v>
      </c>
      <c r="D209" s="1502">
        <v>4500173592</v>
      </c>
      <c r="E209" s="2253" t="s">
        <v>835</v>
      </c>
      <c r="F209" s="1502" t="s">
        <v>836</v>
      </c>
      <c r="G209" s="1505" t="s">
        <v>176</v>
      </c>
      <c r="H209" s="1505" t="s">
        <v>176</v>
      </c>
      <c r="I209" s="1532" t="s">
        <v>177</v>
      </c>
      <c r="J209" s="1522">
        <v>5520</v>
      </c>
      <c r="K209" s="1534">
        <v>24</v>
      </c>
      <c r="L209" s="1534">
        <v>2760</v>
      </c>
      <c r="M209" s="2594">
        <f t="shared" si="157"/>
        <v>2</v>
      </c>
      <c r="N209" s="1536">
        <v>45887</v>
      </c>
      <c r="O209" s="1536">
        <v>45877</v>
      </c>
      <c r="P209" s="1537" t="s">
        <v>828</v>
      </c>
      <c r="Q209" s="1562" t="s">
        <v>78</v>
      </c>
      <c r="R209" s="1563"/>
      <c r="S209" s="1563"/>
      <c r="T209" s="1563"/>
      <c r="U209" s="1674" t="s">
        <v>829</v>
      </c>
      <c r="V209" s="1532"/>
      <c r="W209" s="1532" t="s">
        <v>111</v>
      </c>
      <c r="X209" s="1565" t="s">
        <v>830</v>
      </c>
      <c r="Y209" s="1589" t="s">
        <v>88</v>
      </c>
      <c r="Z209" s="1589">
        <v>45859</v>
      </c>
      <c r="AA209" s="1589" t="s">
        <v>831</v>
      </c>
      <c r="AB209" s="1589" t="s">
        <v>745</v>
      </c>
      <c r="AC209" s="1580" t="s">
        <v>746</v>
      </c>
      <c r="AD209" s="1590" t="s">
        <v>181</v>
      </c>
      <c r="AE209" s="2277">
        <v>1451.26</v>
      </c>
      <c r="AF209" s="2278">
        <f t="shared" si="177"/>
        <v>2902.52</v>
      </c>
      <c r="AG209" s="1504"/>
      <c r="AH209" s="1609" t="s">
        <v>81</v>
      </c>
      <c r="AI209" s="1799">
        <f t="shared" si="173"/>
        <v>5520</v>
      </c>
      <c r="AJ209" s="1609">
        <v>9</v>
      </c>
      <c r="AK209" s="1610">
        <f t="shared" si="176"/>
        <v>5520</v>
      </c>
      <c r="AL209" s="1610"/>
      <c r="AM209" s="1610">
        <f t="shared" si="187"/>
        <v>230</v>
      </c>
      <c r="AN209" s="1610"/>
      <c r="AO209" s="1610"/>
      <c r="AP209" s="1610"/>
      <c r="AQ209" s="1610"/>
      <c r="AR209" s="1610" t="s">
        <v>512</v>
      </c>
      <c r="AS209" s="1610">
        <f t="shared" si="170"/>
        <v>5520</v>
      </c>
      <c r="AT209" s="1610"/>
      <c r="AU209" s="1622">
        <f t="shared" si="178"/>
        <v>613.333333333333</v>
      </c>
      <c r="AV209" s="1622">
        <f t="shared" si="179"/>
        <v>613.333333333333</v>
      </c>
      <c r="AW209" s="1622">
        <f t="shared" si="180"/>
        <v>613.333333333333</v>
      </c>
      <c r="AX209" s="1622">
        <f t="shared" si="181"/>
        <v>613.333333333333</v>
      </c>
      <c r="AY209" s="1622">
        <f t="shared" si="182"/>
        <v>613.333333333333</v>
      </c>
      <c r="AZ209" s="1622">
        <f t="shared" si="183"/>
        <v>613.333333333333</v>
      </c>
      <c r="BA209" s="1622">
        <f t="shared" si="184"/>
        <v>613.333333333333</v>
      </c>
      <c r="BB209" s="1622">
        <f t="shared" si="185"/>
        <v>613.333333333333</v>
      </c>
      <c r="BC209" s="1622">
        <f t="shared" si="186"/>
        <v>613.333333333333</v>
      </c>
      <c r="BD209" s="1622">
        <f t="shared" si="174"/>
        <v>587.777777777778</v>
      </c>
      <c r="BE209" s="1622">
        <f t="shared" si="175"/>
        <v>25.5555555555556</v>
      </c>
      <c r="BF209" s="1534"/>
      <c r="BG209" s="1638"/>
      <c r="BH209" s="1639"/>
      <c r="BI209" s="1639"/>
      <c r="BJ209" s="1639"/>
      <c r="BK209" s="1639"/>
      <c r="BL209" s="1639"/>
      <c r="BM209" s="1639"/>
      <c r="BN209" s="1639"/>
      <c r="BO209" s="1639"/>
      <c r="BP209" s="1639"/>
      <c r="BQ209" s="1639"/>
      <c r="BR209" s="1639"/>
      <c r="BS209" s="1639"/>
      <c r="BT209" s="1639"/>
      <c r="BU209" s="1639"/>
      <c r="BV209" s="1639"/>
      <c r="BW209" s="1639"/>
      <c r="BX209" s="1639"/>
      <c r="BY209" s="1639"/>
      <c r="BZ209" s="1639"/>
      <c r="CA209" s="1639"/>
      <c r="CB209" s="1639"/>
      <c r="CC209" s="1639"/>
      <c r="CD209" s="1639"/>
      <c r="CE209" s="1639"/>
      <c r="CF209" s="1639"/>
      <c r="CG209" s="1639"/>
      <c r="CH209" s="1639"/>
      <c r="CI209" s="1639"/>
      <c r="CJ209" s="1639"/>
      <c r="CK209" s="1639"/>
      <c r="CL209" s="1639"/>
      <c r="CM209" s="1639"/>
      <c r="CN209" s="1639"/>
      <c r="CO209" s="1639"/>
      <c r="CP209" s="1639"/>
      <c r="CQ209" s="1639"/>
      <c r="CR209" s="1639"/>
      <c r="CS209" s="1639"/>
      <c r="CT209" s="1639"/>
      <c r="CU209" s="1639"/>
      <c r="CV209" s="1639"/>
      <c r="CW209" s="1639"/>
      <c r="CX209" s="1639"/>
      <c r="CY209" s="1639"/>
      <c r="CZ209" s="1639"/>
      <c r="DA209" s="1639"/>
      <c r="DB209" s="1639"/>
      <c r="DC209" s="1639"/>
      <c r="DD209" s="1639"/>
      <c r="DE209" s="1639"/>
      <c r="DF209" s="1639"/>
      <c r="DG209" s="1639"/>
      <c r="DH209" s="1639"/>
      <c r="DI209" s="1639"/>
      <c r="DJ209" s="1639"/>
      <c r="DK209" s="1639"/>
      <c r="DL209" s="1639"/>
      <c r="DM209" s="1639"/>
      <c r="DN209" s="1639"/>
      <c r="DO209" s="1639"/>
      <c r="DP209" s="1639"/>
      <c r="DQ209" s="1639"/>
      <c r="DR209" s="1639"/>
      <c r="DS209" s="1639"/>
      <c r="DT209" s="1639"/>
      <c r="DU209" s="1639"/>
      <c r="DV209" s="1639"/>
      <c r="DW209" s="1639"/>
      <c r="DX209" s="1639"/>
      <c r="DY209" s="1639"/>
      <c r="DZ209" s="1639"/>
      <c r="EA209" s="1639"/>
      <c r="EB209" s="1639"/>
      <c r="EC209" s="1639"/>
      <c r="ED209" s="1639"/>
      <c r="EE209" s="1639"/>
      <c r="EF209" s="1639"/>
      <c r="EG209" s="1639"/>
      <c r="EH209" s="1639"/>
      <c r="EI209" s="1639"/>
      <c r="EJ209" s="1639"/>
      <c r="EK209" s="1639"/>
      <c r="EL209" s="1639"/>
      <c r="EM209" s="1639"/>
      <c r="EN209" s="1639"/>
      <c r="EO209" s="1639"/>
      <c r="EP209" s="1639"/>
      <c r="EQ209" s="1639"/>
      <c r="ER209" s="1639"/>
      <c r="ES209" s="1639"/>
      <c r="ET209" s="1639"/>
      <c r="EU209" s="1639"/>
      <c r="EV209" s="1639"/>
      <c r="EW209" s="1639"/>
      <c r="EX209" s="1639"/>
      <c r="EY209" s="1639"/>
      <c r="EZ209" s="1639"/>
      <c r="FA209" s="1639"/>
      <c r="FB209" s="1639"/>
      <c r="FC209" s="1639"/>
      <c r="FD209" s="1639"/>
      <c r="FE209" s="1639"/>
      <c r="FF209" s="1639"/>
      <c r="FG209" s="1639"/>
      <c r="FH209" s="1639"/>
      <c r="FI209" s="1639"/>
      <c r="FJ209" s="1639"/>
      <c r="FK209" s="1639"/>
      <c r="FL209" s="1639"/>
      <c r="FM209" s="1639"/>
      <c r="FN209" s="1639"/>
      <c r="FO209" s="1639"/>
      <c r="FP209" s="1639"/>
      <c r="FQ209" s="1639"/>
      <c r="FR209" s="1639"/>
      <c r="FS209" s="1639"/>
      <c r="FT209" s="1639"/>
      <c r="FU209" s="1639"/>
      <c r="FV209" s="1639"/>
      <c r="FW209" s="1639"/>
      <c r="FX209" s="1639"/>
      <c r="FY209" s="1639"/>
      <c r="FZ209" s="1639"/>
      <c r="GA209" s="1639"/>
      <c r="GB209" s="1639"/>
      <c r="GC209" s="1639"/>
      <c r="GD209" s="1639"/>
      <c r="GE209" s="1639"/>
      <c r="GF209" s="1639"/>
      <c r="GG209" s="1639"/>
      <c r="GH209" s="1639"/>
      <c r="GI209" s="1639"/>
      <c r="GJ209" s="1639"/>
      <c r="GK209" s="1639"/>
      <c r="GL209" s="1639"/>
      <c r="GM209" s="1639"/>
      <c r="GN209" s="1639"/>
      <c r="GO209" s="1639"/>
      <c r="GP209" s="1639"/>
      <c r="GQ209" s="1639"/>
      <c r="GR209" s="1639"/>
      <c r="GS209" s="1639"/>
      <c r="GT209" s="1639"/>
      <c r="GU209" s="1639"/>
      <c r="GV209" s="1639"/>
      <c r="GW209" s="1639"/>
      <c r="GX209" s="1639"/>
      <c r="GY209" s="1639"/>
      <c r="GZ209" s="1639"/>
      <c r="HA209" s="1639"/>
      <c r="HB209" s="1639"/>
      <c r="HC209" s="1639"/>
      <c r="HD209" s="1639"/>
      <c r="HE209" s="1639"/>
      <c r="HF209" s="1639"/>
      <c r="HG209" s="1639"/>
      <c r="HH209" s="1639"/>
      <c r="HI209" s="1639"/>
      <c r="HJ209" s="1639"/>
      <c r="HK209" s="1639"/>
      <c r="HL209" s="1639"/>
      <c r="HM209" s="1639"/>
      <c r="HN209" s="1639"/>
      <c r="HO209" s="1639"/>
      <c r="HP209" s="1639"/>
      <c r="HQ209" s="1639"/>
      <c r="HR209" s="1639"/>
      <c r="HS209" s="1639"/>
      <c r="HT209" s="1639"/>
      <c r="HU209" s="1639"/>
      <c r="HV209" s="1639"/>
      <c r="HW209" s="1639"/>
      <c r="HX209" s="1639"/>
      <c r="HY209" s="1639"/>
      <c r="HZ209" s="1639"/>
      <c r="IA209" s="1639"/>
      <c r="IB209" s="1639"/>
      <c r="IC209" s="1639"/>
      <c r="ID209" s="1639"/>
      <c r="IE209" s="1639"/>
      <c r="IF209" s="1639"/>
      <c r="IG209" s="1639"/>
      <c r="IH209" s="1639"/>
      <c r="II209" s="1639"/>
      <c r="IJ209" s="1639"/>
      <c r="IK209" s="1639"/>
      <c r="IL209" s="1639"/>
      <c r="IM209" s="1639"/>
      <c r="IN209" s="1639"/>
      <c r="IO209" s="1639"/>
      <c r="IP209" s="1639"/>
      <c r="IQ209" s="1639"/>
      <c r="IR209" s="1639"/>
      <c r="IS209" s="1639"/>
      <c r="IT209" s="1639"/>
      <c r="IU209" s="1639"/>
      <c r="IV209" s="1639"/>
      <c r="IW209" s="1639"/>
      <c r="IX209" s="1639"/>
      <c r="IY209" s="1639"/>
      <c r="IZ209" s="1639"/>
      <c r="JA209" s="1639"/>
      <c r="JB209" s="1639"/>
      <c r="JC209" s="1639"/>
      <c r="JD209" s="1639"/>
      <c r="JE209" s="1639"/>
      <c r="JF209" s="1639"/>
      <c r="JG209" s="1639"/>
      <c r="JH209" s="1639"/>
      <c r="JI209" s="1639"/>
      <c r="JJ209" s="1639"/>
      <c r="JK209" s="1639"/>
      <c r="JL209" s="1639"/>
      <c r="JM209" s="1639"/>
      <c r="JN209" s="1639"/>
      <c r="JO209" s="1639"/>
      <c r="JP209" s="1639"/>
      <c r="JQ209" s="1639"/>
      <c r="JR209" s="1639"/>
      <c r="JS209" s="1639"/>
      <c r="JT209" s="1639"/>
      <c r="JU209" s="1639"/>
      <c r="JV209" s="1639"/>
      <c r="JW209" s="1639"/>
      <c r="JX209" s="1639"/>
      <c r="JY209" s="1639"/>
      <c r="JZ209" s="1639"/>
      <c r="KA209" s="1639"/>
      <c r="KB209" s="1639"/>
      <c r="KC209" s="1639"/>
      <c r="KD209" s="1639"/>
      <c r="KE209" s="1639"/>
      <c r="KF209" s="1639"/>
      <c r="KG209" s="1639"/>
      <c r="KH209" s="1639"/>
      <c r="KI209" s="1639"/>
      <c r="KJ209" s="1639"/>
      <c r="KK209" s="1639"/>
      <c r="KL209" s="1639"/>
      <c r="KM209" s="1639"/>
      <c r="KN209" s="1639"/>
      <c r="KO209" s="1639"/>
      <c r="KP209" s="1639"/>
      <c r="KQ209" s="1639"/>
      <c r="KR209" s="1639"/>
      <c r="KS209" s="1639"/>
      <c r="KT209" s="1639"/>
      <c r="KU209" s="1639"/>
      <c r="KV209" s="1639"/>
      <c r="KW209" s="1639"/>
      <c r="KX209" s="1639"/>
      <c r="KY209" s="1639"/>
      <c r="KZ209" s="1639"/>
      <c r="LA209" s="1639"/>
      <c r="LB209" s="1639"/>
      <c r="LC209" s="1639"/>
      <c r="LD209" s="1639"/>
      <c r="LE209" s="1639"/>
      <c r="LF209" s="1639"/>
      <c r="LG209" s="1639"/>
      <c r="LH209" s="1639"/>
      <c r="LI209" s="1639"/>
      <c r="LJ209" s="1639"/>
      <c r="LK209" s="1639"/>
      <c r="LL209" s="1639"/>
      <c r="LM209" s="1639"/>
      <c r="LN209" s="1639"/>
      <c r="LO209" s="1639"/>
      <c r="LP209" s="1639"/>
    </row>
    <row r="210" s="1481" customFormat="1" ht="47" customHeight="1" spans="1:328">
      <c r="A210" s="1499">
        <v>45849</v>
      </c>
      <c r="B210" s="1500" t="s">
        <v>173</v>
      </c>
      <c r="C210" s="1501" t="s">
        <v>98</v>
      </c>
      <c r="D210" s="1502">
        <v>4500173592</v>
      </c>
      <c r="E210" s="2253" t="s">
        <v>837</v>
      </c>
      <c r="F210" s="1502" t="s">
        <v>838</v>
      </c>
      <c r="G210" s="1505" t="s">
        <v>176</v>
      </c>
      <c r="H210" s="1505" t="s">
        <v>176</v>
      </c>
      <c r="I210" s="1532" t="s">
        <v>177</v>
      </c>
      <c r="J210" s="1522">
        <v>2760</v>
      </c>
      <c r="K210" s="1534">
        <v>24</v>
      </c>
      <c r="L210" s="1534">
        <v>2760</v>
      </c>
      <c r="M210" s="2594">
        <f t="shared" si="157"/>
        <v>1</v>
      </c>
      <c r="N210" s="1536">
        <v>45887</v>
      </c>
      <c r="O210" s="1536">
        <v>45877</v>
      </c>
      <c r="P210" s="1537" t="s">
        <v>828</v>
      </c>
      <c r="Q210" s="1562" t="s">
        <v>78</v>
      </c>
      <c r="R210" s="1563"/>
      <c r="S210" s="1563"/>
      <c r="T210" s="1563"/>
      <c r="U210" s="1674" t="s">
        <v>829</v>
      </c>
      <c r="V210" s="1532"/>
      <c r="W210" s="1532" t="s">
        <v>111</v>
      </c>
      <c r="X210" s="1565" t="s">
        <v>830</v>
      </c>
      <c r="Y210" s="1589" t="s">
        <v>88</v>
      </c>
      <c r="Z210" s="1589">
        <v>45859</v>
      </c>
      <c r="AA210" s="1589" t="s">
        <v>831</v>
      </c>
      <c r="AB210" s="1589" t="s">
        <v>745</v>
      </c>
      <c r="AC210" s="1580" t="s">
        <v>746</v>
      </c>
      <c r="AD210" s="1590" t="s">
        <v>181</v>
      </c>
      <c r="AE210" s="2277">
        <v>1451.26</v>
      </c>
      <c r="AF210" s="2278">
        <f t="shared" si="177"/>
        <v>1451.26</v>
      </c>
      <c r="AG210" s="1504"/>
      <c r="AH210" s="1609" t="s">
        <v>81</v>
      </c>
      <c r="AI210" s="1799">
        <f t="shared" si="173"/>
        <v>2760</v>
      </c>
      <c r="AJ210" s="1609">
        <v>9</v>
      </c>
      <c r="AK210" s="1610">
        <f t="shared" si="176"/>
        <v>2760</v>
      </c>
      <c r="AL210" s="1610"/>
      <c r="AM210" s="1610">
        <f t="shared" si="187"/>
        <v>115</v>
      </c>
      <c r="AN210" s="1610"/>
      <c r="AO210" s="1610"/>
      <c r="AP210" s="1610"/>
      <c r="AQ210" s="1610"/>
      <c r="AR210" s="1610" t="s">
        <v>512</v>
      </c>
      <c r="AS210" s="1610">
        <f t="shared" si="170"/>
        <v>2760</v>
      </c>
      <c r="AT210" s="1610"/>
      <c r="AU210" s="1622">
        <f t="shared" si="178"/>
        <v>306.666666666667</v>
      </c>
      <c r="AV210" s="1622">
        <f t="shared" si="179"/>
        <v>306.666666666667</v>
      </c>
      <c r="AW210" s="1622">
        <f t="shared" si="180"/>
        <v>306.666666666667</v>
      </c>
      <c r="AX210" s="1622">
        <f t="shared" si="181"/>
        <v>306.666666666667</v>
      </c>
      <c r="AY210" s="1622">
        <f t="shared" si="182"/>
        <v>306.666666666667</v>
      </c>
      <c r="AZ210" s="1622">
        <f t="shared" si="183"/>
        <v>306.666666666667</v>
      </c>
      <c r="BA210" s="1622">
        <f t="shared" si="184"/>
        <v>306.666666666667</v>
      </c>
      <c r="BB210" s="1622">
        <f t="shared" si="185"/>
        <v>306.666666666667</v>
      </c>
      <c r="BC210" s="1622">
        <f t="shared" si="186"/>
        <v>306.666666666667</v>
      </c>
      <c r="BD210" s="1622">
        <f t="shared" si="174"/>
        <v>293.888888888889</v>
      </c>
      <c r="BE210" s="1622">
        <f t="shared" si="175"/>
        <v>12.7777777777778</v>
      </c>
      <c r="BF210" s="1534"/>
      <c r="BG210" s="1638"/>
      <c r="BH210" s="1639"/>
      <c r="BI210" s="1639"/>
      <c r="BJ210" s="1639"/>
      <c r="BK210" s="1639"/>
      <c r="BL210" s="1639"/>
      <c r="BM210" s="1639"/>
      <c r="BN210" s="1639"/>
      <c r="BO210" s="1639"/>
      <c r="BP210" s="1639"/>
      <c r="BQ210" s="1639"/>
      <c r="BR210" s="1639"/>
      <c r="BS210" s="1639"/>
      <c r="BT210" s="1639"/>
      <c r="BU210" s="1639"/>
      <c r="BV210" s="1639"/>
      <c r="BW210" s="1639"/>
      <c r="BX210" s="1639"/>
      <c r="BY210" s="1639"/>
      <c r="BZ210" s="1639"/>
      <c r="CA210" s="1639"/>
      <c r="CB210" s="1639"/>
      <c r="CC210" s="1639"/>
      <c r="CD210" s="1639"/>
      <c r="CE210" s="1639"/>
      <c r="CF210" s="1639"/>
      <c r="CG210" s="1639"/>
      <c r="CH210" s="1639"/>
      <c r="CI210" s="1639"/>
      <c r="CJ210" s="1639"/>
      <c r="CK210" s="1639"/>
      <c r="CL210" s="1639"/>
      <c r="CM210" s="1639"/>
      <c r="CN210" s="1639"/>
      <c r="CO210" s="1639"/>
      <c r="CP210" s="1639"/>
      <c r="CQ210" s="1639"/>
      <c r="CR210" s="1639"/>
      <c r="CS210" s="1639"/>
      <c r="CT210" s="1639"/>
      <c r="CU210" s="1639"/>
      <c r="CV210" s="1639"/>
      <c r="CW210" s="1639"/>
      <c r="CX210" s="1639"/>
      <c r="CY210" s="1639"/>
      <c r="CZ210" s="1639"/>
      <c r="DA210" s="1639"/>
      <c r="DB210" s="1639"/>
      <c r="DC210" s="1639"/>
      <c r="DD210" s="1639"/>
      <c r="DE210" s="1639"/>
      <c r="DF210" s="1639"/>
      <c r="DG210" s="1639"/>
      <c r="DH210" s="1639"/>
      <c r="DI210" s="1639"/>
      <c r="DJ210" s="1639"/>
      <c r="DK210" s="1639"/>
      <c r="DL210" s="1639"/>
      <c r="DM210" s="1639"/>
      <c r="DN210" s="1639"/>
      <c r="DO210" s="1639"/>
      <c r="DP210" s="1639"/>
      <c r="DQ210" s="1639"/>
      <c r="DR210" s="1639"/>
      <c r="DS210" s="1639"/>
      <c r="DT210" s="1639"/>
      <c r="DU210" s="1639"/>
      <c r="DV210" s="1639"/>
      <c r="DW210" s="1639"/>
      <c r="DX210" s="1639"/>
      <c r="DY210" s="1639"/>
      <c r="DZ210" s="1639"/>
      <c r="EA210" s="1639"/>
      <c r="EB210" s="1639"/>
      <c r="EC210" s="1639"/>
      <c r="ED210" s="1639"/>
      <c r="EE210" s="1639"/>
      <c r="EF210" s="1639"/>
      <c r="EG210" s="1639"/>
      <c r="EH210" s="1639"/>
      <c r="EI210" s="1639"/>
      <c r="EJ210" s="1639"/>
      <c r="EK210" s="1639"/>
      <c r="EL210" s="1639"/>
      <c r="EM210" s="1639"/>
      <c r="EN210" s="1639"/>
      <c r="EO210" s="1639"/>
      <c r="EP210" s="1639"/>
      <c r="EQ210" s="1639"/>
      <c r="ER210" s="1639"/>
      <c r="ES210" s="1639"/>
      <c r="ET210" s="1639"/>
      <c r="EU210" s="1639"/>
      <c r="EV210" s="1639"/>
      <c r="EW210" s="1639"/>
      <c r="EX210" s="1639"/>
      <c r="EY210" s="1639"/>
      <c r="EZ210" s="1639"/>
      <c r="FA210" s="1639"/>
      <c r="FB210" s="1639"/>
      <c r="FC210" s="1639"/>
      <c r="FD210" s="1639"/>
      <c r="FE210" s="1639"/>
      <c r="FF210" s="1639"/>
      <c r="FG210" s="1639"/>
      <c r="FH210" s="1639"/>
      <c r="FI210" s="1639"/>
      <c r="FJ210" s="1639"/>
      <c r="FK210" s="1639"/>
      <c r="FL210" s="1639"/>
      <c r="FM210" s="1639"/>
      <c r="FN210" s="1639"/>
      <c r="FO210" s="1639"/>
      <c r="FP210" s="1639"/>
      <c r="FQ210" s="1639"/>
      <c r="FR210" s="1639"/>
      <c r="FS210" s="1639"/>
      <c r="FT210" s="1639"/>
      <c r="FU210" s="1639"/>
      <c r="FV210" s="1639"/>
      <c r="FW210" s="1639"/>
      <c r="FX210" s="1639"/>
      <c r="FY210" s="1639"/>
      <c r="FZ210" s="1639"/>
      <c r="GA210" s="1639"/>
      <c r="GB210" s="1639"/>
      <c r="GC210" s="1639"/>
      <c r="GD210" s="1639"/>
      <c r="GE210" s="1639"/>
      <c r="GF210" s="1639"/>
      <c r="GG210" s="1639"/>
      <c r="GH210" s="1639"/>
      <c r="GI210" s="1639"/>
      <c r="GJ210" s="1639"/>
      <c r="GK210" s="1639"/>
      <c r="GL210" s="1639"/>
      <c r="GM210" s="1639"/>
      <c r="GN210" s="1639"/>
      <c r="GO210" s="1639"/>
      <c r="GP210" s="1639"/>
      <c r="GQ210" s="1639"/>
      <c r="GR210" s="1639"/>
      <c r="GS210" s="1639"/>
      <c r="GT210" s="1639"/>
      <c r="GU210" s="1639"/>
      <c r="GV210" s="1639"/>
      <c r="GW210" s="1639"/>
      <c r="GX210" s="1639"/>
      <c r="GY210" s="1639"/>
      <c r="GZ210" s="1639"/>
      <c r="HA210" s="1639"/>
      <c r="HB210" s="1639"/>
      <c r="HC210" s="1639"/>
      <c r="HD210" s="1639"/>
      <c r="HE210" s="1639"/>
      <c r="HF210" s="1639"/>
      <c r="HG210" s="1639"/>
      <c r="HH210" s="1639"/>
      <c r="HI210" s="1639"/>
      <c r="HJ210" s="1639"/>
      <c r="HK210" s="1639"/>
      <c r="HL210" s="1639"/>
      <c r="HM210" s="1639"/>
      <c r="HN210" s="1639"/>
      <c r="HO210" s="1639"/>
      <c r="HP210" s="1639"/>
      <c r="HQ210" s="1639"/>
      <c r="HR210" s="1639"/>
      <c r="HS210" s="1639"/>
      <c r="HT210" s="1639"/>
      <c r="HU210" s="1639"/>
      <c r="HV210" s="1639"/>
      <c r="HW210" s="1639"/>
      <c r="HX210" s="1639"/>
      <c r="HY210" s="1639"/>
      <c r="HZ210" s="1639"/>
      <c r="IA210" s="1639"/>
      <c r="IB210" s="1639"/>
      <c r="IC210" s="1639"/>
      <c r="ID210" s="1639"/>
      <c r="IE210" s="1639"/>
      <c r="IF210" s="1639"/>
      <c r="IG210" s="1639"/>
      <c r="IH210" s="1639"/>
      <c r="II210" s="1639"/>
      <c r="IJ210" s="1639"/>
      <c r="IK210" s="1639"/>
      <c r="IL210" s="1639"/>
      <c r="IM210" s="1639"/>
      <c r="IN210" s="1639"/>
      <c r="IO210" s="1639"/>
      <c r="IP210" s="1639"/>
      <c r="IQ210" s="1639"/>
      <c r="IR210" s="1639"/>
      <c r="IS210" s="1639"/>
      <c r="IT210" s="1639"/>
      <c r="IU210" s="1639"/>
      <c r="IV210" s="1639"/>
      <c r="IW210" s="1639"/>
      <c r="IX210" s="1639"/>
      <c r="IY210" s="1639"/>
      <c r="IZ210" s="1639"/>
      <c r="JA210" s="1639"/>
      <c r="JB210" s="1639"/>
      <c r="JC210" s="1639"/>
      <c r="JD210" s="1639"/>
      <c r="JE210" s="1639"/>
      <c r="JF210" s="1639"/>
      <c r="JG210" s="1639"/>
      <c r="JH210" s="1639"/>
      <c r="JI210" s="1639"/>
      <c r="JJ210" s="1639"/>
      <c r="JK210" s="1639"/>
      <c r="JL210" s="1639"/>
      <c r="JM210" s="1639"/>
      <c r="JN210" s="1639"/>
      <c r="JO210" s="1639"/>
      <c r="JP210" s="1639"/>
      <c r="JQ210" s="1639"/>
      <c r="JR210" s="1639"/>
      <c r="JS210" s="1639"/>
      <c r="JT210" s="1639"/>
      <c r="JU210" s="1639"/>
      <c r="JV210" s="1639"/>
      <c r="JW210" s="1639"/>
      <c r="JX210" s="1639"/>
      <c r="JY210" s="1639"/>
      <c r="JZ210" s="1639"/>
      <c r="KA210" s="1639"/>
      <c r="KB210" s="1639"/>
      <c r="KC210" s="1639"/>
      <c r="KD210" s="1639"/>
      <c r="KE210" s="1639"/>
      <c r="KF210" s="1639"/>
      <c r="KG210" s="1639"/>
      <c r="KH210" s="1639"/>
      <c r="KI210" s="1639"/>
      <c r="KJ210" s="1639"/>
      <c r="KK210" s="1639"/>
      <c r="KL210" s="1639"/>
      <c r="KM210" s="1639"/>
      <c r="KN210" s="1639"/>
      <c r="KO210" s="1639"/>
      <c r="KP210" s="1639"/>
      <c r="KQ210" s="1639"/>
      <c r="KR210" s="1639"/>
      <c r="KS210" s="1639"/>
      <c r="KT210" s="1639"/>
      <c r="KU210" s="1639"/>
      <c r="KV210" s="1639"/>
      <c r="KW210" s="1639"/>
      <c r="KX210" s="1639"/>
      <c r="KY210" s="1639"/>
      <c r="KZ210" s="1639"/>
      <c r="LA210" s="1639"/>
      <c r="LB210" s="1639"/>
      <c r="LC210" s="1639"/>
      <c r="LD210" s="1639"/>
      <c r="LE210" s="1639"/>
      <c r="LF210" s="1639"/>
      <c r="LG210" s="1639"/>
      <c r="LH210" s="1639"/>
      <c r="LI210" s="1639"/>
      <c r="LJ210" s="1639"/>
      <c r="LK210" s="1639"/>
      <c r="LL210" s="1639"/>
      <c r="LM210" s="1639"/>
      <c r="LN210" s="1639"/>
      <c r="LO210" s="1639"/>
      <c r="LP210" s="1639"/>
    </row>
    <row r="211" s="1481" customFormat="1" ht="47" customHeight="1" spans="1:328">
      <c r="A211" s="1499">
        <v>45849</v>
      </c>
      <c r="B211" s="1500" t="s">
        <v>173</v>
      </c>
      <c r="C211" s="1501" t="s">
        <v>98</v>
      </c>
      <c r="D211" s="1502">
        <v>4500173592</v>
      </c>
      <c r="E211" s="2253" t="s">
        <v>839</v>
      </c>
      <c r="F211" s="1502" t="s">
        <v>840</v>
      </c>
      <c r="G211" s="1505" t="s">
        <v>176</v>
      </c>
      <c r="H211" s="1505" t="s">
        <v>176</v>
      </c>
      <c r="I211" s="1532" t="s">
        <v>177</v>
      </c>
      <c r="J211" s="1522">
        <v>8280</v>
      </c>
      <c r="K211" s="1534">
        <v>24</v>
      </c>
      <c r="L211" s="1534">
        <v>2760</v>
      </c>
      <c r="M211" s="2594">
        <f t="shared" si="157"/>
        <v>3</v>
      </c>
      <c r="N211" s="1536">
        <v>45887</v>
      </c>
      <c r="O211" s="1536">
        <v>45877</v>
      </c>
      <c r="P211" s="1537" t="s">
        <v>828</v>
      </c>
      <c r="Q211" s="1562" t="s">
        <v>78</v>
      </c>
      <c r="R211" s="1563"/>
      <c r="S211" s="1563"/>
      <c r="T211" s="1563"/>
      <c r="U211" s="1674" t="s">
        <v>829</v>
      </c>
      <c r="V211" s="1532"/>
      <c r="W211" s="1532" t="s">
        <v>111</v>
      </c>
      <c r="X211" s="1565" t="s">
        <v>830</v>
      </c>
      <c r="Y211" s="1589" t="s">
        <v>88</v>
      </c>
      <c r="Z211" s="1589">
        <v>45859</v>
      </c>
      <c r="AA211" s="1589" t="s">
        <v>831</v>
      </c>
      <c r="AB211" s="1589" t="s">
        <v>745</v>
      </c>
      <c r="AC211" s="1580" t="s">
        <v>746</v>
      </c>
      <c r="AD211" s="1590" t="s">
        <v>181</v>
      </c>
      <c r="AE211" s="2277">
        <v>1451.2567</v>
      </c>
      <c r="AF211" s="2278">
        <f t="shared" si="177"/>
        <v>4353.7701</v>
      </c>
      <c r="AG211" s="1504" t="s">
        <v>841</v>
      </c>
      <c r="AH211" s="1609" t="s">
        <v>81</v>
      </c>
      <c r="AI211" s="1799">
        <f t="shared" si="173"/>
        <v>8280</v>
      </c>
      <c r="AJ211" s="1609">
        <v>9</v>
      </c>
      <c r="AK211" s="1610">
        <f t="shared" si="176"/>
        <v>8280</v>
      </c>
      <c r="AL211" s="1610"/>
      <c r="AM211" s="1610">
        <f t="shared" si="187"/>
        <v>345</v>
      </c>
      <c r="AN211" s="1610"/>
      <c r="AO211" s="1610"/>
      <c r="AP211" s="1610"/>
      <c r="AQ211" s="1610"/>
      <c r="AR211" s="1610" t="s">
        <v>512</v>
      </c>
      <c r="AS211" s="1610">
        <f t="shared" si="170"/>
        <v>8280</v>
      </c>
      <c r="AT211" s="1610"/>
      <c r="AU211" s="1622">
        <f t="shared" si="178"/>
        <v>920</v>
      </c>
      <c r="AV211" s="1622">
        <f t="shared" si="179"/>
        <v>920</v>
      </c>
      <c r="AW211" s="1622">
        <f t="shared" si="180"/>
        <v>920</v>
      </c>
      <c r="AX211" s="1622">
        <f t="shared" si="181"/>
        <v>920</v>
      </c>
      <c r="AY211" s="1622">
        <f t="shared" si="182"/>
        <v>920</v>
      </c>
      <c r="AZ211" s="1622">
        <f t="shared" si="183"/>
        <v>920</v>
      </c>
      <c r="BA211" s="1622">
        <f t="shared" si="184"/>
        <v>920</v>
      </c>
      <c r="BB211" s="1622">
        <f t="shared" si="185"/>
        <v>920</v>
      </c>
      <c r="BC211" s="1622">
        <f t="shared" si="186"/>
        <v>920</v>
      </c>
      <c r="BD211" s="1622">
        <f t="shared" si="174"/>
        <v>881.666666666667</v>
      </c>
      <c r="BE211" s="1622">
        <f t="shared" si="175"/>
        <v>38.3333333333333</v>
      </c>
      <c r="BF211" s="1534"/>
      <c r="BG211" s="1638"/>
      <c r="BH211" s="1639"/>
      <c r="BI211" s="1639"/>
      <c r="BJ211" s="1639"/>
      <c r="BK211" s="1639"/>
      <c r="BL211" s="1639"/>
      <c r="BM211" s="1639"/>
      <c r="BN211" s="1639"/>
      <c r="BO211" s="1639"/>
      <c r="BP211" s="1639"/>
      <c r="BQ211" s="1639"/>
      <c r="BR211" s="1639"/>
      <c r="BS211" s="1639"/>
      <c r="BT211" s="1639"/>
      <c r="BU211" s="1639"/>
      <c r="BV211" s="1639"/>
      <c r="BW211" s="1639"/>
      <c r="BX211" s="1639"/>
      <c r="BY211" s="1639"/>
      <c r="BZ211" s="1639"/>
      <c r="CA211" s="1639"/>
      <c r="CB211" s="1639"/>
      <c r="CC211" s="1639"/>
      <c r="CD211" s="1639"/>
      <c r="CE211" s="1639"/>
      <c r="CF211" s="1639"/>
      <c r="CG211" s="1639"/>
      <c r="CH211" s="1639"/>
      <c r="CI211" s="1639"/>
      <c r="CJ211" s="1639"/>
      <c r="CK211" s="1639"/>
      <c r="CL211" s="1639"/>
      <c r="CM211" s="1639"/>
      <c r="CN211" s="1639"/>
      <c r="CO211" s="1639"/>
      <c r="CP211" s="1639"/>
      <c r="CQ211" s="1639"/>
      <c r="CR211" s="1639"/>
      <c r="CS211" s="1639"/>
      <c r="CT211" s="1639"/>
      <c r="CU211" s="1639"/>
      <c r="CV211" s="1639"/>
      <c r="CW211" s="1639"/>
      <c r="CX211" s="1639"/>
      <c r="CY211" s="1639"/>
      <c r="CZ211" s="1639"/>
      <c r="DA211" s="1639"/>
      <c r="DB211" s="1639"/>
      <c r="DC211" s="1639"/>
      <c r="DD211" s="1639"/>
      <c r="DE211" s="1639"/>
      <c r="DF211" s="1639"/>
      <c r="DG211" s="1639"/>
      <c r="DH211" s="1639"/>
      <c r="DI211" s="1639"/>
      <c r="DJ211" s="1639"/>
      <c r="DK211" s="1639"/>
      <c r="DL211" s="1639"/>
      <c r="DM211" s="1639"/>
      <c r="DN211" s="1639"/>
      <c r="DO211" s="1639"/>
      <c r="DP211" s="1639"/>
      <c r="DQ211" s="1639"/>
      <c r="DR211" s="1639"/>
      <c r="DS211" s="1639"/>
      <c r="DT211" s="1639"/>
      <c r="DU211" s="1639"/>
      <c r="DV211" s="1639"/>
      <c r="DW211" s="1639"/>
      <c r="DX211" s="1639"/>
      <c r="DY211" s="1639"/>
      <c r="DZ211" s="1639"/>
      <c r="EA211" s="1639"/>
      <c r="EB211" s="1639"/>
      <c r="EC211" s="1639"/>
      <c r="ED211" s="1639"/>
      <c r="EE211" s="1639"/>
      <c r="EF211" s="1639"/>
      <c r="EG211" s="1639"/>
      <c r="EH211" s="1639"/>
      <c r="EI211" s="1639"/>
      <c r="EJ211" s="1639"/>
      <c r="EK211" s="1639"/>
      <c r="EL211" s="1639"/>
      <c r="EM211" s="1639"/>
      <c r="EN211" s="1639"/>
      <c r="EO211" s="1639"/>
      <c r="EP211" s="1639"/>
      <c r="EQ211" s="1639"/>
      <c r="ER211" s="1639"/>
      <c r="ES211" s="1639"/>
      <c r="ET211" s="1639"/>
      <c r="EU211" s="1639"/>
      <c r="EV211" s="1639"/>
      <c r="EW211" s="1639"/>
      <c r="EX211" s="1639"/>
      <c r="EY211" s="1639"/>
      <c r="EZ211" s="1639"/>
      <c r="FA211" s="1639"/>
      <c r="FB211" s="1639"/>
      <c r="FC211" s="1639"/>
      <c r="FD211" s="1639"/>
      <c r="FE211" s="1639"/>
      <c r="FF211" s="1639"/>
      <c r="FG211" s="1639"/>
      <c r="FH211" s="1639"/>
      <c r="FI211" s="1639"/>
      <c r="FJ211" s="1639"/>
      <c r="FK211" s="1639"/>
      <c r="FL211" s="1639"/>
      <c r="FM211" s="1639"/>
      <c r="FN211" s="1639"/>
      <c r="FO211" s="1639"/>
      <c r="FP211" s="1639"/>
      <c r="FQ211" s="1639"/>
      <c r="FR211" s="1639"/>
      <c r="FS211" s="1639"/>
      <c r="FT211" s="1639"/>
      <c r="FU211" s="1639"/>
      <c r="FV211" s="1639"/>
      <c r="FW211" s="1639"/>
      <c r="FX211" s="1639"/>
      <c r="FY211" s="1639"/>
      <c r="FZ211" s="1639"/>
      <c r="GA211" s="1639"/>
      <c r="GB211" s="1639"/>
      <c r="GC211" s="1639"/>
      <c r="GD211" s="1639"/>
      <c r="GE211" s="1639"/>
      <c r="GF211" s="1639"/>
      <c r="GG211" s="1639"/>
      <c r="GH211" s="1639"/>
      <c r="GI211" s="1639"/>
      <c r="GJ211" s="1639"/>
      <c r="GK211" s="1639"/>
      <c r="GL211" s="1639"/>
      <c r="GM211" s="1639"/>
      <c r="GN211" s="1639"/>
      <c r="GO211" s="1639"/>
      <c r="GP211" s="1639"/>
      <c r="GQ211" s="1639"/>
      <c r="GR211" s="1639"/>
      <c r="GS211" s="1639"/>
      <c r="GT211" s="1639"/>
      <c r="GU211" s="1639"/>
      <c r="GV211" s="1639"/>
      <c r="GW211" s="1639"/>
      <c r="GX211" s="1639"/>
      <c r="GY211" s="1639"/>
      <c r="GZ211" s="1639"/>
      <c r="HA211" s="1639"/>
      <c r="HB211" s="1639"/>
      <c r="HC211" s="1639"/>
      <c r="HD211" s="1639"/>
      <c r="HE211" s="1639"/>
      <c r="HF211" s="1639"/>
      <c r="HG211" s="1639"/>
      <c r="HH211" s="1639"/>
      <c r="HI211" s="1639"/>
      <c r="HJ211" s="1639"/>
      <c r="HK211" s="1639"/>
      <c r="HL211" s="1639"/>
      <c r="HM211" s="1639"/>
      <c r="HN211" s="1639"/>
      <c r="HO211" s="1639"/>
      <c r="HP211" s="1639"/>
      <c r="HQ211" s="1639"/>
      <c r="HR211" s="1639"/>
      <c r="HS211" s="1639"/>
      <c r="HT211" s="1639"/>
      <c r="HU211" s="1639"/>
      <c r="HV211" s="1639"/>
      <c r="HW211" s="1639"/>
      <c r="HX211" s="1639"/>
      <c r="HY211" s="1639"/>
      <c r="HZ211" s="1639"/>
      <c r="IA211" s="1639"/>
      <c r="IB211" s="1639"/>
      <c r="IC211" s="1639"/>
      <c r="ID211" s="1639"/>
      <c r="IE211" s="1639"/>
      <c r="IF211" s="1639"/>
      <c r="IG211" s="1639"/>
      <c r="IH211" s="1639"/>
      <c r="II211" s="1639"/>
      <c r="IJ211" s="1639"/>
      <c r="IK211" s="1639"/>
      <c r="IL211" s="1639"/>
      <c r="IM211" s="1639"/>
      <c r="IN211" s="1639"/>
      <c r="IO211" s="1639"/>
      <c r="IP211" s="1639"/>
      <c r="IQ211" s="1639"/>
      <c r="IR211" s="1639"/>
      <c r="IS211" s="1639"/>
      <c r="IT211" s="1639"/>
      <c r="IU211" s="1639"/>
      <c r="IV211" s="1639"/>
      <c r="IW211" s="1639"/>
      <c r="IX211" s="1639"/>
      <c r="IY211" s="1639"/>
      <c r="IZ211" s="1639"/>
      <c r="JA211" s="1639"/>
      <c r="JB211" s="1639"/>
      <c r="JC211" s="1639"/>
      <c r="JD211" s="1639"/>
      <c r="JE211" s="1639"/>
      <c r="JF211" s="1639"/>
      <c r="JG211" s="1639"/>
      <c r="JH211" s="1639"/>
      <c r="JI211" s="1639"/>
      <c r="JJ211" s="1639"/>
      <c r="JK211" s="1639"/>
      <c r="JL211" s="1639"/>
      <c r="JM211" s="1639"/>
      <c r="JN211" s="1639"/>
      <c r="JO211" s="1639"/>
      <c r="JP211" s="1639"/>
      <c r="JQ211" s="1639"/>
      <c r="JR211" s="1639"/>
      <c r="JS211" s="1639"/>
      <c r="JT211" s="1639"/>
      <c r="JU211" s="1639"/>
      <c r="JV211" s="1639"/>
      <c r="JW211" s="1639"/>
      <c r="JX211" s="1639"/>
      <c r="JY211" s="1639"/>
      <c r="JZ211" s="1639"/>
      <c r="KA211" s="1639"/>
      <c r="KB211" s="1639"/>
      <c r="KC211" s="1639"/>
      <c r="KD211" s="1639"/>
      <c r="KE211" s="1639"/>
      <c r="KF211" s="1639"/>
      <c r="KG211" s="1639"/>
      <c r="KH211" s="1639"/>
      <c r="KI211" s="1639"/>
      <c r="KJ211" s="1639"/>
      <c r="KK211" s="1639"/>
      <c r="KL211" s="1639"/>
      <c r="KM211" s="1639"/>
      <c r="KN211" s="1639"/>
      <c r="KO211" s="1639"/>
      <c r="KP211" s="1639"/>
      <c r="KQ211" s="1639"/>
      <c r="KR211" s="1639"/>
      <c r="KS211" s="1639"/>
      <c r="KT211" s="1639"/>
      <c r="KU211" s="1639"/>
      <c r="KV211" s="1639"/>
      <c r="KW211" s="1639"/>
      <c r="KX211" s="1639"/>
      <c r="KY211" s="1639"/>
      <c r="KZ211" s="1639"/>
      <c r="LA211" s="1639"/>
      <c r="LB211" s="1639"/>
      <c r="LC211" s="1639"/>
      <c r="LD211" s="1639"/>
      <c r="LE211" s="1639"/>
      <c r="LF211" s="1639"/>
      <c r="LG211" s="1639"/>
      <c r="LH211" s="1639"/>
      <c r="LI211" s="1639"/>
      <c r="LJ211" s="1639"/>
      <c r="LK211" s="1639"/>
      <c r="LL211" s="1639"/>
      <c r="LM211" s="1639"/>
      <c r="LN211" s="1639"/>
      <c r="LO211" s="1639"/>
      <c r="LP211" s="1639"/>
    </row>
    <row r="212" s="1481" customFormat="1" ht="47" customHeight="1" spans="1:328">
      <c r="A212" s="1499">
        <v>45849</v>
      </c>
      <c r="B212" s="1500" t="s">
        <v>173</v>
      </c>
      <c r="C212" s="1501" t="s">
        <v>98</v>
      </c>
      <c r="D212" s="1502">
        <v>4500173592</v>
      </c>
      <c r="E212" s="2253" t="s">
        <v>842</v>
      </c>
      <c r="F212" s="1502" t="s">
        <v>843</v>
      </c>
      <c r="G212" s="1505" t="s">
        <v>176</v>
      </c>
      <c r="H212" s="1505" t="s">
        <v>176</v>
      </c>
      <c r="I212" s="1532" t="s">
        <v>177</v>
      </c>
      <c r="J212" s="1522">
        <v>5520</v>
      </c>
      <c r="K212" s="1534">
        <v>24</v>
      </c>
      <c r="L212" s="1534">
        <v>2760</v>
      </c>
      <c r="M212" s="2594">
        <f t="shared" si="157"/>
        <v>2</v>
      </c>
      <c r="N212" s="1536">
        <v>45887</v>
      </c>
      <c r="O212" s="1536">
        <v>45877</v>
      </c>
      <c r="P212" s="1537" t="s">
        <v>828</v>
      </c>
      <c r="Q212" s="1562" t="s">
        <v>78</v>
      </c>
      <c r="R212" s="1563"/>
      <c r="S212" s="1563"/>
      <c r="T212" s="1563"/>
      <c r="U212" s="1674" t="s">
        <v>829</v>
      </c>
      <c r="V212" s="1532"/>
      <c r="W212" s="1532" t="s">
        <v>111</v>
      </c>
      <c r="X212" s="1565" t="s">
        <v>830</v>
      </c>
      <c r="Y212" s="1589" t="s">
        <v>88</v>
      </c>
      <c r="Z212" s="1589">
        <v>45859</v>
      </c>
      <c r="AA212" s="1589" t="s">
        <v>831</v>
      </c>
      <c r="AB212" s="1589" t="s">
        <v>745</v>
      </c>
      <c r="AC212" s="1580" t="s">
        <v>746</v>
      </c>
      <c r="AD212" s="1590" t="s">
        <v>181</v>
      </c>
      <c r="AE212" s="2277">
        <v>1451.26</v>
      </c>
      <c r="AF212" s="2278">
        <f t="shared" si="177"/>
        <v>2902.52</v>
      </c>
      <c r="AG212" s="1504"/>
      <c r="AH212" s="1609" t="s">
        <v>81</v>
      </c>
      <c r="AI212" s="1799">
        <f t="shared" si="173"/>
        <v>5520</v>
      </c>
      <c r="AJ212" s="1609">
        <v>9</v>
      </c>
      <c r="AK212" s="1610">
        <f t="shared" si="176"/>
        <v>5520</v>
      </c>
      <c r="AL212" s="1610"/>
      <c r="AM212" s="1610">
        <f t="shared" si="187"/>
        <v>230</v>
      </c>
      <c r="AN212" s="1610"/>
      <c r="AO212" s="1610"/>
      <c r="AP212" s="1610"/>
      <c r="AQ212" s="1610"/>
      <c r="AR212" s="1610" t="s">
        <v>512</v>
      </c>
      <c r="AS212" s="1610">
        <f t="shared" si="170"/>
        <v>5520</v>
      </c>
      <c r="AT212" s="1610"/>
      <c r="AU212" s="1622">
        <f t="shared" si="178"/>
        <v>613.333333333333</v>
      </c>
      <c r="AV212" s="1622">
        <f t="shared" si="179"/>
        <v>613.333333333333</v>
      </c>
      <c r="AW212" s="1622">
        <f t="shared" si="180"/>
        <v>613.333333333333</v>
      </c>
      <c r="AX212" s="1622">
        <f t="shared" si="181"/>
        <v>613.333333333333</v>
      </c>
      <c r="AY212" s="1622">
        <f t="shared" si="182"/>
        <v>613.333333333333</v>
      </c>
      <c r="AZ212" s="1622">
        <f t="shared" si="183"/>
        <v>613.333333333333</v>
      </c>
      <c r="BA212" s="1622">
        <f t="shared" si="184"/>
        <v>613.333333333333</v>
      </c>
      <c r="BB212" s="1622">
        <f t="shared" si="185"/>
        <v>613.333333333333</v>
      </c>
      <c r="BC212" s="1622">
        <f t="shared" si="186"/>
        <v>613.333333333333</v>
      </c>
      <c r="BD212" s="1622">
        <f t="shared" si="174"/>
        <v>587.777777777778</v>
      </c>
      <c r="BE212" s="1622">
        <f t="shared" si="175"/>
        <v>25.5555555555556</v>
      </c>
      <c r="BF212" s="1534"/>
      <c r="BG212" s="1638"/>
      <c r="BH212" s="1639"/>
      <c r="BI212" s="1639"/>
      <c r="BJ212" s="1639"/>
      <c r="BK212" s="1639"/>
      <c r="BL212" s="1639"/>
      <c r="BM212" s="1639"/>
      <c r="BN212" s="1639"/>
      <c r="BO212" s="1639"/>
      <c r="BP212" s="1639"/>
      <c r="BQ212" s="1639"/>
      <c r="BR212" s="1639"/>
      <c r="BS212" s="1639"/>
      <c r="BT212" s="1639"/>
      <c r="BU212" s="1639"/>
      <c r="BV212" s="1639"/>
      <c r="BW212" s="1639"/>
      <c r="BX212" s="1639"/>
      <c r="BY212" s="1639"/>
      <c r="BZ212" s="1639"/>
      <c r="CA212" s="1639"/>
      <c r="CB212" s="1639"/>
      <c r="CC212" s="1639"/>
      <c r="CD212" s="1639"/>
      <c r="CE212" s="1639"/>
      <c r="CF212" s="1639"/>
      <c r="CG212" s="1639"/>
      <c r="CH212" s="1639"/>
      <c r="CI212" s="1639"/>
      <c r="CJ212" s="1639"/>
      <c r="CK212" s="1639"/>
      <c r="CL212" s="1639"/>
      <c r="CM212" s="1639"/>
      <c r="CN212" s="1639"/>
      <c r="CO212" s="1639"/>
      <c r="CP212" s="1639"/>
      <c r="CQ212" s="1639"/>
      <c r="CR212" s="1639"/>
      <c r="CS212" s="1639"/>
      <c r="CT212" s="1639"/>
      <c r="CU212" s="1639"/>
      <c r="CV212" s="1639"/>
      <c r="CW212" s="1639"/>
      <c r="CX212" s="1639"/>
      <c r="CY212" s="1639"/>
      <c r="CZ212" s="1639"/>
      <c r="DA212" s="1639"/>
      <c r="DB212" s="1639"/>
      <c r="DC212" s="1639"/>
      <c r="DD212" s="1639"/>
      <c r="DE212" s="1639"/>
      <c r="DF212" s="1639"/>
      <c r="DG212" s="1639"/>
      <c r="DH212" s="1639"/>
      <c r="DI212" s="1639"/>
      <c r="DJ212" s="1639"/>
      <c r="DK212" s="1639"/>
      <c r="DL212" s="1639"/>
      <c r="DM212" s="1639"/>
      <c r="DN212" s="1639"/>
      <c r="DO212" s="1639"/>
      <c r="DP212" s="1639"/>
      <c r="DQ212" s="1639"/>
      <c r="DR212" s="1639"/>
      <c r="DS212" s="1639"/>
      <c r="DT212" s="1639"/>
      <c r="DU212" s="1639"/>
      <c r="DV212" s="1639"/>
      <c r="DW212" s="1639"/>
      <c r="DX212" s="1639"/>
      <c r="DY212" s="1639"/>
      <c r="DZ212" s="1639"/>
      <c r="EA212" s="1639"/>
      <c r="EB212" s="1639"/>
      <c r="EC212" s="1639"/>
      <c r="ED212" s="1639"/>
      <c r="EE212" s="1639"/>
      <c r="EF212" s="1639"/>
      <c r="EG212" s="1639"/>
      <c r="EH212" s="1639"/>
      <c r="EI212" s="1639"/>
      <c r="EJ212" s="1639"/>
      <c r="EK212" s="1639"/>
      <c r="EL212" s="1639"/>
      <c r="EM212" s="1639"/>
      <c r="EN212" s="1639"/>
      <c r="EO212" s="1639"/>
      <c r="EP212" s="1639"/>
      <c r="EQ212" s="1639"/>
      <c r="ER212" s="1639"/>
      <c r="ES212" s="1639"/>
      <c r="ET212" s="1639"/>
      <c r="EU212" s="1639"/>
      <c r="EV212" s="1639"/>
      <c r="EW212" s="1639"/>
      <c r="EX212" s="1639"/>
      <c r="EY212" s="1639"/>
      <c r="EZ212" s="1639"/>
      <c r="FA212" s="1639"/>
      <c r="FB212" s="1639"/>
      <c r="FC212" s="1639"/>
      <c r="FD212" s="1639"/>
      <c r="FE212" s="1639"/>
      <c r="FF212" s="1639"/>
      <c r="FG212" s="1639"/>
      <c r="FH212" s="1639"/>
      <c r="FI212" s="1639"/>
      <c r="FJ212" s="1639"/>
      <c r="FK212" s="1639"/>
      <c r="FL212" s="1639"/>
      <c r="FM212" s="1639"/>
      <c r="FN212" s="1639"/>
      <c r="FO212" s="1639"/>
      <c r="FP212" s="1639"/>
      <c r="FQ212" s="1639"/>
      <c r="FR212" s="1639"/>
      <c r="FS212" s="1639"/>
      <c r="FT212" s="1639"/>
      <c r="FU212" s="1639"/>
      <c r="FV212" s="1639"/>
      <c r="FW212" s="1639"/>
      <c r="FX212" s="1639"/>
      <c r="FY212" s="1639"/>
      <c r="FZ212" s="1639"/>
      <c r="GA212" s="1639"/>
      <c r="GB212" s="1639"/>
      <c r="GC212" s="1639"/>
      <c r="GD212" s="1639"/>
      <c r="GE212" s="1639"/>
      <c r="GF212" s="1639"/>
      <c r="GG212" s="1639"/>
      <c r="GH212" s="1639"/>
      <c r="GI212" s="1639"/>
      <c r="GJ212" s="1639"/>
      <c r="GK212" s="1639"/>
      <c r="GL212" s="1639"/>
      <c r="GM212" s="1639"/>
      <c r="GN212" s="1639"/>
      <c r="GO212" s="1639"/>
      <c r="GP212" s="1639"/>
      <c r="GQ212" s="1639"/>
      <c r="GR212" s="1639"/>
      <c r="GS212" s="1639"/>
      <c r="GT212" s="1639"/>
      <c r="GU212" s="1639"/>
      <c r="GV212" s="1639"/>
      <c r="GW212" s="1639"/>
      <c r="GX212" s="1639"/>
      <c r="GY212" s="1639"/>
      <c r="GZ212" s="1639"/>
      <c r="HA212" s="1639"/>
      <c r="HB212" s="1639"/>
      <c r="HC212" s="1639"/>
      <c r="HD212" s="1639"/>
      <c r="HE212" s="1639"/>
      <c r="HF212" s="1639"/>
      <c r="HG212" s="1639"/>
      <c r="HH212" s="1639"/>
      <c r="HI212" s="1639"/>
      <c r="HJ212" s="1639"/>
      <c r="HK212" s="1639"/>
      <c r="HL212" s="1639"/>
      <c r="HM212" s="1639"/>
      <c r="HN212" s="1639"/>
      <c r="HO212" s="1639"/>
      <c r="HP212" s="1639"/>
      <c r="HQ212" s="1639"/>
      <c r="HR212" s="1639"/>
      <c r="HS212" s="1639"/>
      <c r="HT212" s="1639"/>
      <c r="HU212" s="1639"/>
      <c r="HV212" s="1639"/>
      <c r="HW212" s="1639"/>
      <c r="HX212" s="1639"/>
      <c r="HY212" s="1639"/>
      <c r="HZ212" s="1639"/>
      <c r="IA212" s="1639"/>
      <c r="IB212" s="1639"/>
      <c r="IC212" s="1639"/>
      <c r="ID212" s="1639"/>
      <c r="IE212" s="1639"/>
      <c r="IF212" s="1639"/>
      <c r="IG212" s="1639"/>
      <c r="IH212" s="1639"/>
      <c r="II212" s="1639"/>
      <c r="IJ212" s="1639"/>
      <c r="IK212" s="1639"/>
      <c r="IL212" s="1639"/>
      <c r="IM212" s="1639"/>
      <c r="IN212" s="1639"/>
      <c r="IO212" s="1639"/>
      <c r="IP212" s="1639"/>
      <c r="IQ212" s="1639"/>
      <c r="IR212" s="1639"/>
      <c r="IS212" s="1639"/>
      <c r="IT212" s="1639"/>
      <c r="IU212" s="1639"/>
      <c r="IV212" s="1639"/>
      <c r="IW212" s="1639"/>
      <c r="IX212" s="1639"/>
      <c r="IY212" s="1639"/>
      <c r="IZ212" s="1639"/>
      <c r="JA212" s="1639"/>
      <c r="JB212" s="1639"/>
      <c r="JC212" s="1639"/>
      <c r="JD212" s="1639"/>
      <c r="JE212" s="1639"/>
      <c r="JF212" s="1639"/>
      <c r="JG212" s="1639"/>
      <c r="JH212" s="1639"/>
      <c r="JI212" s="1639"/>
      <c r="JJ212" s="1639"/>
      <c r="JK212" s="1639"/>
      <c r="JL212" s="1639"/>
      <c r="JM212" s="1639"/>
      <c r="JN212" s="1639"/>
      <c r="JO212" s="1639"/>
      <c r="JP212" s="1639"/>
      <c r="JQ212" s="1639"/>
      <c r="JR212" s="1639"/>
      <c r="JS212" s="1639"/>
      <c r="JT212" s="1639"/>
      <c r="JU212" s="1639"/>
      <c r="JV212" s="1639"/>
      <c r="JW212" s="1639"/>
      <c r="JX212" s="1639"/>
      <c r="JY212" s="1639"/>
      <c r="JZ212" s="1639"/>
      <c r="KA212" s="1639"/>
      <c r="KB212" s="1639"/>
      <c r="KC212" s="1639"/>
      <c r="KD212" s="1639"/>
      <c r="KE212" s="1639"/>
      <c r="KF212" s="1639"/>
      <c r="KG212" s="1639"/>
      <c r="KH212" s="1639"/>
      <c r="KI212" s="1639"/>
      <c r="KJ212" s="1639"/>
      <c r="KK212" s="1639"/>
      <c r="KL212" s="1639"/>
      <c r="KM212" s="1639"/>
      <c r="KN212" s="1639"/>
      <c r="KO212" s="1639"/>
      <c r="KP212" s="1639"/>
      <c r="KQ212" s="1639"/>
      <c r="KR212" s="1639"/>
      <c r="KS212" s="1639"/>
      <c r="KT212" s="1639"/>
      <c r="KU212" s="1639"/>
      <c r="KV212" s="1639"/>
      <c r="KW212" s="1639"/>
      <c r="KX212" s="1639"/>
      <c r="KY212" s="1639"/>
      <c r="KZ212" s="1639"/>
      <c r="LA212" s="1639"/>
      <c r="LB212" s="1639"/>
      <c r="LC212" s="1639"/>
      <c r="LD212" s="1639"/>
      <c r="LE212" s="1639"/>
      <c r="LF212" s="1639"/>
      <c r="LG212" s="1639"/>
      <c r="LH212" s="1639"/>
      <c r="LI212" s="1639"/>
      <c r="LJ212" s="1639"/>
      <c r="LK212" s="1639"/>
      <c r="LL212" s="1639"/>
      <c r="LM212" s="1639"/>
      <c r="LN212" s="1639"/>
      <c r="LO212" s="1639"/>
      <c r="LP212" s="1639"/>
    </row>
    <row r="213" s="1481" customFormat="1" ht="47" customHeight="1" spans="1:328">
      <c r="A213" s="1499">
        <v>45849</v>
      </c>
      <c r="B213" s="1500" t="s">
        <v>173</v>
      </c>
      <c r="C213" s="1501" t="s">
        <v>98</v>
      </c>
      <c r="D213" s="1502">
        <v>4500173592</v>
      </c>
      <c r="E213" s="2253" t="s">
        <v>844</v>
      </c>
      <c r="F213" s="1502" t="s">
        <v>845</v>
      </c>
      <c r="G213" s="1505" t="s">
        <v>176</v>
      </c>
      <c r="H213" s="1505" t="s">
        <v>176</v>
      </c>
      <c r="I213" s="1532" t="s">
        <v>177</v>
      </c>
      <c r="J213" s="1522">
        <v>5520</v>
      </c>
      <c r="K213" s="1534">
        <v>24</v>
      </c>
      <c r="L213" s="1534">
        <v>2760</v>
      </c>
      <c r="M213" s="2594">
        <f t="shared" si="157"/>
        <v>2</v>
      </c>
      <c r="N213" s="1536">
        <v>45887</v>
      </c>
      <c r="O213" s="1536">
        <v>45878</v>
      </c>
      <c r="P213" s="1537" t="s">
        <v>828</v>
      </c>
      <c r="Q213" s="1562" t="s">
        <v>78</v>
      </c>
      <c r="R213" s="1563"/>
      <c r="S213" s="1563"/>
      <c r="T213" s="1563"/>
      <c r="U213" s="1674" t="s">
        <v>829</v>
      </c>
      <c r="V213" s="1532"/>
      <c r="W213" s="1532" t="s">
        <v>111</v>
      </c>
      <c r="X213" s="1565" t="s">
        <v>830</v>
      </c>
      <c r="Y213" s="1589" t="s">
        <v>88</v>
      </c>
      <c r="Z213" s="1589">
        <v>45859</v>
      </c>
      <c r="AA213" s="1589" t="s">
        <v>831</v>
      </c>
      <c r="AB213" s="1589" t="s">
        <v>745</v>
      </c>
      <c r="AC213" s="1580" t="s">
        <v>746</v>
      </c>
      <c r="AD213" s="1590" t="s">
        <v>181</v>
      </c>
      <c r="AE213" s="2277">
        <v>1451.26</v>
      </c>
      <c r="AF213" s="2278">
        <f t="shared" si="177"/>
        <v>2902.52</v>
      </c>
      <c r="AG213" s="1504"/>
      <c r="AH213" s="1609" t="s">
        <v>81</v>
      </c>
      <c r="AI213" s="1799">
        <f t="shared" si="173"/>
        <v>5520</v>
      </c>
      <c r="AJ213" s="1609">
        <v>9</v>
      </c>
      <c r="AK213" s="1610">
        <f t="shared" si="176"/>
        <v>5520</v>
      </c>
      <c r="AL213" s="1610"/>
      <c r="AM213" s="1610">
        <f t="shared" si="187"/>
        <v>230</v>
      </c>
      <c r="AN213" s="1610"/>
      <c r="AO213" s="1610"/>
      <c r="AP213" s="1610"/>
      <c r="AQ213" s="1610"/>
      <c r="AR213" s="1610" t="s">
        <v>512</v>
      </c>
      <c r="AS213" s="1610">
        <f t="shared" si="170"/>
        <v>5520</v>
      </c>
      <c r="AT213" s="1610"/>
      <c r="AU213" s="1622">
        <f t="shared" si="178"/>
        <v>613.333333333333</v>
      </c>
      <c r="AV213" s="1622">
        <f t="shared" si="179"/>
        <v>613.333333333333</v>
      </c>
      <c r="AW213" s="1622">
        <f t="shared" si="180"/>
        <v>613.333333333333</v>
      </c>
      <c r="AX213" s="1622">
        <f t="shared" si="181"/>
        <v>613.333333333333</v>
      </c>
      <c r="AY213" s="1622">
        <f t="shared" si="182"/>
        <v>613.333333333333</v>
      </c>
      <c r="AZ213" s="1622">
        <f t="shared" si="183"/>
        <v>613.333333333333</v>
      </c>
      <c r="BA213" s="1622">
        <f t="shared" si="184"/>
        <v>613.333333333333</v>
      </c>
      <c r="BB213" s="1622">
        <f t="shared" si="185"/>
        <v>613.333333333333</v>
      </c>
      <c r="BC213" s="1622">
        <f t="shared" si="186"/>
        <v>613.333333333333</v>
      </c>
      <c r="BD213" s="1622">
        <f t="shared" si="174"/>
        <v>587.777777777778</v>
      </c>
      <c r="BE213" s="1622">
        <f t="shared" si="175"/>
        <v>25.5555555555556</v>
      </c>
      <c r="BF213" s="1534"/>
      <c r="BG213" s="1638"/>
      <c r="BH213" s="1639"/>
      <c r="BI213" s="1639"/>
      <c r="BJ213" s="1639"/>
      <c r="BK213" s="1639"/>
      <c r="BL213" s="1639"/>
      <c r="BM213" s="1639"/>
      <c r="BN213" s="1639"/>
      <c r="BO213" s="1639"/>
      <c r="BP213" s="1639"/>
      <c r="BQ213" s="1639"/>
      <c r="BR213" s="1639"/>
      <c r="BS213" s="1639"/>
      <c r="BT213" s="1639"/>
      <c r="BU213" s="1639"/>
      <c r="BV213" s="1639"/>
      <c r="BW213" s="1639"/>
      <c r="BX213" s="1639"/>
      <c r="BY213" s="1639"/>
      <c r="BZ213" s="1639"/>
      <c r="CA213" s="1639"/>
      <c r="CB213" s="1639"/>
      <c r="CC213" s="1639"/>
      <c r="CD213" s="1639"/>
      <c r="CE213" s="1639"/>
      <c r="CF213" s="1639"/>
      <c r="CG213" s="1639"/>
      <c r="CH213" s="1639"/>
      <c r="CI213" s="1639"/>
      <c r="CJ213" s="1639"/>
      <c r="CK213" s="1639"/>
      <c r="CL213" s="1639"/>
      <c r="CM213" s="1639"/>
      <c r="CN213" s="1639"/>
      <c r="CO213" s="1639"/>
      <c r="CP213" s="1639"/>
      <c r="CQ213" s="1639"/>
      <c r="CR213" s="1639"/>
      <c r="CS213" s="1639"/>
      <c r="CT213" s="1639"/>
      <c r="CU213" s="1639"/>
      <c r="CV213" s="1639"/>
      <c r="CW213" s="1639"/>
      <c r="CX213" s="1639"/>
      <c r="CY213" s="1639"/>
      <c r="CZ213" s="1639"/>
      <c r="DA213" s="1639"/>
      <c r="DB213" s="1639"/>
      <c r="DC213" s="1639"/>
      <c r="DD213" s="1639"/>
      <c r="DE213" s="1639"/>
      <c r="DF213" s="1639"/>
      <c r="DG213" s="1639"/>
      <c r="DH213" s="1639"/>
      <c r="DI213" s="1639"/>
      <c r="DJ213" s="1639"/>
      <c r="DK213" s="1639"/>
      <c r="DL213" s="1639"/>
      <c r="DM213" s="1639"/>
      <c r="DN213" s="1639"/>
      <c r="DO213" s="1639"/>
      <c r="DP213" s="1639"/>
      <c r="DQ213" s="1639"/>
      <c r="DR213" s="1639"/>
      <c r="DS213" s="1639"/>
      <c r="DT213" s="1639"/>
      <c r="DU213" s="1639"/>
      <c r="DV213" s="1639"/>
      <c r="DW213" s="1639"/>
      <c r="DX213" s="1639"/>
      <c r="DY213" s="1639"/>
      <c r="DZ213" s="1639"/>
      <c r="EA213" s="1639"/>
      <c r="EB213" s="1639"/>
      <c r="EC213" s="1639"/>
      <c r="ED213" s="1639"/>
      <c r="EE213" s="1639"/>
      <c r="EF213" s="1639"/>
      <c r="EG213" s="1639"/>
      <c r="EH213" s="1639"/>
      <c r="EI213" s="1639"/>
      <c r="EJ213" s="1639"/>
      <c r="EK213" s="1639"/>
      <c r="EL213" s="1639"/>
      <c r="EM213" s="1639"/>
      <c r="EN213" s="1639"/>
      <c r="EO213" s="1639"/>
      <c r="EP213" s="1639"/>
      <c r="EQ213" s="1639"/>
      <c r="ER213" s="1639"/>
      <c r="ES213" s="1639"/>
      <c r="ET213" s="1639"/>
      <c r="EU213" s="1639"/>
      <c r="EV213" s="1639"/>
      <c r="EW213" s="1639"/>
      <c r="EX213" s="1639"/>
      <c r="EY213" s="1639"/>
      <c r="EZ213" s="1639"/>
      <c r="FA213" s="1639"/>
      <c r="FB213" s="1639"/>
      <c r="FC213" s="1639"/>
      <c r="FD213" s="1639"/>
      <c r="FE213" s="1639"/>
      <c r="FF213" s="1639"/>
      <c r="FG213" s="1639"/>
      <c r="FH213" s="1639"/>
      <c r="FI213" s="1639"/>
      <c r="FJ213" s="1639"/>
      <c r="FK213" s="1639"/>
      <c r="FL213" s="1639"/>
      <c r="FM213" s="1639"/>
      <c r="FN213" s="1639"/>
      <c r="FO213" s="1639"/>
      <c r="FP213" s="1639"/>
      <c r="FQ213" s="1639"/>
      <c r="FR213" s="1639"/>
      <c r="FS213" s="1639"/>
      <c r="FT213" s="1639"/>
      <c r="FU213" s="1639"/>
      <c r="FV213" s="1639"/>
      <c r="FW213" s="1639"/>
      <c r="FX213" s="1639"/>
      <c r="FY213" s="1639"/>
      <c r="FZ213" s="1639"/>
      <c r="GA213" s="1639"/>
      <c r="GB213" s="1639"/>
      <c r="GC213" s="1639"/>
      <c r="GD213" s="1639"/>
      <c r="GE213" s="1639"/>
      <c r="GF213" s="1639"/>
      <c r="GG213" s="1639"/>
      <c r="GH213" s="1639"/>
      <c r="GI213" s="1639"/>
      <c r="GJ213" s="1639"/>
      <c r="GK213" s="1639"/>
      <c r="GL213" s="1639"/>
      <c r="GM213" s="1639"/>
      <c r="GN213" s="1639"/>
      <c r="GO213" s="1639"/>
      <c r="GP213" s="1639"/>
      <c r="GQ213" s="1639"/>
      <c r="GR213" s="1639"/>
      <c r="GS213" s="1639"/>
      <c r="GT213" s="1639"/>
      <c r="GU213" s="1639"/>
      <c r="GV213" s="1639"/>
      <c r="GW213" s="1639"/>
      <c r="GX213" s="1639"/>
      <c r="GY213" s="1639"/>
      <c r="GZ213" s="1639"/>
      <c r="HA213" s="1639"/>
      <c r="HB213" s="1639"/>
      <c r="HC213" s="1639"/>
      <c r="HD213" s="1639"/>
      <c r="HE213" s="1639"/>
      <c r="HF213" s="1639"/>
      <c r="HG213" s="1639"/>
      <c r="HH213" s="1639"/>
      <c r="HI213" s="1639"/>
      <c r="HJ213" s="1639"/>
      <c r="HK213" s="1639"/>
      <c r="HL213" s="1639"/>
      <c r="HM213" s="1639"/>
      <c r="HN213" s="1639"/>
      <c r="HO213" s="1639"/>
      <c r="HP213" s="1639"/>
      <c r="HQ213" s="1639"/>
      <c r="HR213" s="1639"/>
      <c r="HS213" s="1639"/>
      <c r="HT213" s="1639"/>
      <c r="HU213" s="1639"/>
      <c r="HV213" s="1639"/>
      <c r="HW213" s="1639"/>
      <c r="HX213" s="1639"/>
      <c r="HY213" s="1639"/>
      <c r="HZ213" s="1639"/>
      <c r="IA213" s="1639"/>
      <c r="IB213" s="1639"/>
      <c r="IC213" s="1639"/>
      <c r="ID213" s="1639"/>
      <c r="IE213" s="1639"/>
      <c r="IF213" s="1639"/>
      <c r="IG213" s="1639"/>
      <c r="IH213" s="1639"/>
      <c r="II213" s="1639"/>
      <c r="IJ213" s="1639"/>
      <c r="IK213" s="1639"/>
      <c r="IL213" s="1639"/>
      <c r="IM213" s="1639"/>
      <c r="IN213" s="1639"/>
      <c r="IO213" s="1639"/>
      <c r="IP213" s="1639"/>
      <c r="IQ213" s="1639"/>
      <c r="IR213" s="1639"/>
      <c r="IS213" s="1639"/>
      <c r="IT213" s="1639"/>
      <c r="IU213" s="1639"/>
      <c r="IV213" s="1639"/>
      <c r="IW213" s="1639"/>
      <c r="IX213" s="1639"/>
      <c r="IY213" s="1639"/>
      <c r="IZ213" s="1639"/>
      <c r="JA213" s="1639"/>
      <c r="JB213" s="1639"/>
      <c r="JC213" s="1639"/>
      <c r="JD213" s="1639"/>
      <c r="JE213" s="1639"/>
      <c r="JF213" s="1639"/>
      <c r="JG213" s="1639"/>
      <c r="JH213" s="1639"/>
      <c r="JI213" s="1639"/>
      <c r="JJ213" s="1639"/>
      <c r="JK213" s="1639"/>
      <c r="JL213" s="1639"/>
      <c r="JM213" s="1639"/>
      <c r="JN213" s="1639"/>
      <c r="JO213" s="1639"/>
      <c r="JP213" s="1639"/>
      <c r="JQ213" s="1639"/>
      <c r="JR213" s="1639"/>
      <c r="JS213" s="1639"/>
      <c r="JT213" s="1639"/>
      <c r="JU213" s="1639"/>
      <c r="JV213" s="1639"/>
      <c r="JW213" s="1639"/>
      <c r="JX213" s="1639"/>
      <c r="JY213" s="1639"/>
      <c r="JZ213" s="1639"/>
      <c r="KA213" s="1639"/>
      <c r="KB213" s="1639"/>
      <c r="KC213" s="1639"/>
      <c r="KD213" s="1639"/>
      <c r="KE213" s="1639"/>
      <c r="KF213" s="1639"/>
      <c r="KG213" s="1639"/>
      <c r="KH213" s="1639"/>
      <c r="KI213" s="1639"/>
      <c r="KJ213" s="1639"/>
      <c r="KK213" s="1639"/>
      <c r="KL213" s="1639"/>
      <c r="KM213" s="1639"/>
      <c r="KN213" s="1639"/>
      <c r="KO213" s="1639"/>
      <c r="KP213" s="1639"/>
      <c r="KQ213" s="1639"/>
      <c r="KR213" s="1639"/>
      <c r="KS213" s="1639"/>
      <c r="KT213" s="1639"/>
      <c r="KU213" s="1639"/>
      <c r="KV213" s="1639"/>
      <c r="KW213" s="1639"/>
      <c r="KX213" s="1639"/>
      <c r="KY213" s="1639"/>
      <c r="KZ213" s="1639"/>
      <c r="LA213" s="1639"/>
      <c r="LB213" s="1639"/>
      <c r="LC213" s="1639"/>
      <c r="LD213" s="1639"/>
      <c r="LE213" s="1639"/>
      <c r="LF213" s="1639"/>
      <c r="LG213" s="1639"/>
      <c r="LH213" s="1639"/>
      <c r="LI213" s="1639"/>
      <c r="LJ213" s="1639"/>
      <c r="LK213" s="1639"/>
      <c r="LL213" s="1639"/>
      <c r="LM213" s="1639"/>
      <c r="LN213" s="1639"/>
      <c r="LO213" s="1639"/>
      <c r="LP213" s="1639"/>
    </row>
    <row r="214" s="1481" customFormat="1" ht="47" customHeight="1" spans="1:328">
      <c r="A214" s="1499">
        <v>45833</v>
      </c>
      <c r="B214" s="1500" t="s">
        <v>846</v>
      </c>
      <c r="C214" s="1501" t="s">
        <v>847</v>
      </c>
      <c r="D214" s="1502">
        <v>4500171185</v>
      </c>
      <c r="E214" s="1503"/>
      <c r="F214" s="1502" t="s">
        <v>848</v>
      </c>
      <c r="G214" s="1505" t="s">
        <v>76</v>
      </c>
      <c r="H214" s="1505" t="s">
        <v>76</v>
      </c>
      <c r="I214" s="1532" t="s">
        <v>77</v>
      </c>
      <c r="J214" s="1522">
        <v>2016</v>
      </c>
      <c r="K214" s="1534">
        <v>0</v>
      </c>
      <c r="L214" s="1534">
        <v>96</v>
      </c>
      <c r="M214" s="1534">
        <f t="shared" si="157"/>
        <v>21</v>
      </c>
      <c r="N214" s="1536">
        <v>45877</v>
      </c>
      <c r="O214" s="1536">
        <v>45870</v>
      </c>
      <c r="P214" s="1537"/>
      <c r="Q214" s="1562" t="s">
        <v>78</v>
      </c>
      <c r="R214" s="1563"/>
      <c r="S214" s="1563"/>
      <c r="T214" s="1563"/>
      <c r="U214" s="1563"/>
      <c r="V214" s="1532" t="s">
        <v>849</v>
      </c>
      <c r="W214" s="2308" t="s">
        <v>111</v>
      </c>
      <c r="X214" s="1565">
        <v>45834</v>
      </c>
      <c r="Y214" s="1589" t="s">
        <v>88</v>
      </c>
      <c r="Z214" s="1589">
        <v>45854</v>
      </c>
      <c r="AA214" s="1589"/>
      <c r="AB214" s="1589"/>
      <c r="AC214" s="1580" t="s">
        <v>850</v>
      </c>
      <c r="AD214" s="1590" t="s">
        <v>680</v>
      </c>
      <c r="AE214" s="2277">
        <v>0.8733</v>
      </c>
      <c r="AF214" s="2278">
        <f>AE214*J214</f>
        <v>1760.5728</v>
      </c>
      <c r="AG214" s="1504"/>
      <c r="AH214" s="1609" t="s">
        <v>81</v>
      </c>
      <c r="AI214" s="1799">
        <f t="shared" si="173"/>
        <v>2016</v>
      </c>
      <c r="AJ214" s="1609">
        <v>9</v>
      </c>
      <c r="AK214" s="1610">
        <f t="shared" si="176"/>
        <v>2016</v>
      </c>
      <c r="AL214" s="1610"/>
      <c r="AM214" s="1610">
        <f t="shared" si="187"/>
        <v>84</v>
      </c>
      <c r="AN214" s="1610"/>
      <c r="AO214" s="1610"/>
      <c r="AP214" s="1610"/>
      <c r="AQ214" s="1610"/>
      <c r="AR214" s="1610" t="s">
        <v>63</v>
      </c>
      <c r="AS214" s="1610">
        <f t="shared" si="170"/>
        <v>2016</v>
      </c>
      <c r="AT214" s="1610"/>
      <c r="AU214" s="1622">
        <f t="shared" si="178"/>
        <v>224</v>
      </c>
      <c r="AV214" s="1622">
        <f t="shared" si="179"/>
        <v>224</v>
      </c>
      <c r="AW214" s="1622">
        <f t="shared" si="180"/>
        <v>224</v>
      </c>
      <c r="AX214" s="1622">
        <f t="shared" si="181"/>
        <v>224</v>
      </c>
      <c r="AY214" s="1622">
        <f t="shared" si="182"/>
        <v>224</v>
      </c>
      <c r="AZ214" s="1622">
        <f t="shared" si="183"/>
        <v>224</v>
      </c>
      <c r="BA214" s="1622">
        <f t="shared" si="184"/>
        <v>224</v>
      </c>
      <c r="BB214" s="1622">
        <f t="shared" si="185"/>
        <v>224</v>
      </c>
      <c r="BC214" s="1622">
        <f t="shared" si="186"/>
        <v>224</v>
      </c>
      <c r="BD214" s="1622">
        <f t="shared" si="174"/>
        <v>214.666666666667</v>
      </c>
      <c r="BE214" s="1622">
        <f t="shared" si="175"/>
        <v>9.33333333333333</v>
      </c>
      <c r="BF214" s="1534"/>
      <c r="BG214" s="1638"/>
      <c r="BH214" s="1639"/>
      <c r="BI214" s="1639"/>
      <c r="BJ214" s="1639"/>
      <c r="BK214" s="1639"/>
      <c r="BL214" s="1639"/>
      <c r="BM214" s="1639"/>
      <c r="BN214" s="1639"/>
      <c r="BO214" s="1639"/>
      <c r="BP214" s="1639"/>
      <c r="BQ214" s="1639"/>
      <c r="BR214" s="1639"/>
      <c r="BS214" s="1639"/>
      <c r="BT214" s="1639"/>
      <c r="BU214" s="1639"/>
      <c r="BV214" s="1639"/>
      <c r="BW214" s="1639"/>
      <c r="BX214" s="1639"/>
      <c r="BY214" s="1639"/>
      <c r="BZ214" s="1639"/>
      <c r="CA214" s="1639"/>
      <c r="CB214" s="1639"/>
      <c r="CC214" s="1639"/>
      <c r="CD214" s="1639"/>
      <c r="CE214" s="1639"/>
      <c r="CF214" s="1639"/>
      <c r="CG214" s="1639"/>
      <c r="CH214" s="1639"/>
      <c r="CI214" s="1639"/>
      <c r="CJ214" s="1639"/>
      <c r="CK214" s="1639"/>
      <c r="CL214" s="1639"/>
      <c r="CM214" s="1639"/>
      <c r="CN214" s="1639"/>
      <c r="CO214" s="1639"/>
      <c r="CP214" s="1639"/>
      <c r="CQ214" s="1639"/>
      <c r="CR214" s="1639"/>
      <c r="CS214" s="1639"/>
      <c r="CT214" s="1639"/>
      <c r="CU214" s="1639"/>
      <c r="CV214" s="1639"/>
      <c r="CW214" s="1639"/>
      <c r="CX214" s="1639"/>
      <c r="CY214" s="1639"/>
      <c r="CZ214" s="1639"/>
      <c r="DA214" s="1639"/>
      <c r="DB214" s="1639"/>
      <c r="DC214" s="1639"/>
      <c r="DD214" s="1639"/>
      <c r="DE214" s="1639"/>
      <c r="DF214" s="1639"/>
      <c r="DG214" s="1639"/>
      <c r="DH214" s="1639"/>
      <c r="DI214" s="1639"/>
      <c r="DJ214" s="1639"/>
      <c r="DK214" s="1639"/>
      <c r="DL214" s="1639"/>
      <c r="DM214" s="1639"/>
      <c r="DN214" s="1639"/>
      <c r="DO214" s="1639"/>
      <c r="DP214" s="1639"/>
      <c r="DQ214" s="1639"/>
      <c r="DR214" s="1639"/>
      <c r="DS214" s="1639"/>
      <c r="DT214" s="1639"/>
      <c r="DU214" s="1639"/>
      <c r="DV214" s="1639"/>
      <c r="DW214" s="1639"/>
      <c r="DX214" s="1639"/>
      <c r="DY214" s="1639"/>
      <c r="DZ214" s="1639"/>
      <c r="EA214" s="1639"/>
      <c r="EB214" s="1639"/>
      <c r="EC214" s="1639"/>
      <c r="ED214" s="1639"/>
      <c r="EE214" s="1639"/>
      <c r="EF214" s="1639"/>
      <c r="EG214" s="1639"/>
      <c r="EH214" s="1639"/>
      <c r="EI214" s="1639"/>
      <c r="EJ214" s="1639"/>
      <c r="EK214" s="1639"/>
      <c r="EL214" s="1639"/>
      <c r="EM214" s="1639"/>
      <c r="EN214" s="1639"/>
      <c r="EO214" s="1639"/>
      <c r="EP214" s="1639"/>
      <c r="EQ214" s="1639"/>
      <c r="ER214" s="1639"/>
      <c r="ES214" s="1639"/>
      <c r="ET214" s="1639"/>
      <c r="EU214" s="1639"/>
      <c r="EV214" s="1639"/>
      <c r="EW214" s="1639"/>
      <c r="EX214" s="1639"/>
      <c r="EY214" s="1639"/>
      <c r="EZ214" s="1639"/>
      <c r="FA214" s="1639"/>
      <c r="FB214" s="1639"/>
      <c r="FC214" s="1639"/>
      <c r="FD214" s="1639"/>
      <c r="FE214" s="1639"/>
      <c r="FF214" s="1639"/>
      <c r="FG214" s="1639"/>
      <c r="FH214" s="1639"/>
      <c r="FI214" s="1639"/>
      <c r="FJ214" s="1639"/>
      <c r="FK214" s="1639"/>
      <c r="FL214" s="1639"/>
      <c r="FM214" s="1639"/>
      <c r="FN214" s="1639"/>
      <c r="FO214" s="1639"/>
      <c r="FP214" s="1639"/>
      <c r="FQ214" s="1639"/>
      <c r="FR214" s="1639"/>
      <c r="FS214" s="1639"/>
      <c r="FT214" s="1639"/>
      <c r="FU214" s="1639"/>
      <c r="FV214" s="1639"/>
      <c r="FW214" s="1639"/>
      <c r="FX214" s="1639"/>
      <c r="FY214" s="1639"/>
      <c r="FZ214" s="1639"/>
      <c r="GA214" s="1639"/>
      <c r="GB214" s="1639"/>
      <c r="GC214" s="1639"/>
      <c r="GD214" s="1639"/>
      <c r="GE214" s="1639"/>
      <c r="GF214" s="1639"/>
      <c r="GG214" s="1639"/>
      <c r="GH214" s="1639"/>
      <c r="GI214" s="1639"/>
      <c r="GJ214" s="1639"/>
      <c r="GK214" s="1639"/>
      <c r="GL214" s="1639"/>
      <c r="GM214" s="1639"/>
      <c r="GN214" s="1639"/>
      <c r="GO214" s="1639"/>
      <c r="GP214" s="1639"/>
      <c r="GQ214" s="1639"/>
      <c r="GR214" s="1639"/>
      <c r="GS214" s="1639"/>
      <c r="GT214" s="1639"/>
      <c r="GU214" s="1639"/>
      <c r="GV214" s="1639"/>
      <c r="GW214" s="1639"/>
      <c r="GX214" s="1639"/>
      <c r="GY214" s="1639"/>
      <c r="GZ214" s="1639"/>
      <c r="HA214" s="1639"/>
      <c r="HB214" s="1639"/>
      <c r="HC214" s="1639"/>
      <c r="HD214" s="1639"/>
      <c r="HE214" s="1639"/>
      <c r="HF214" s="1639"/>
      <c r="HG214" s="1639"/>
      <c r="HH214" s="1639"/>
      <c r="HI214" s="1639"/>
      <c r="HJ214" s="1639"/>
      <c r="HK214" s="1639"/>
      <c r="HL214" s="1639"/>
      <c r="HM214" s="1639"/>
      <c r="HN214" s="1639"/>
      <c r="HO214" s="1639"/>
      <c r="HP214" s="1639"/>
      <c r="HQ214" s="1639"/>
      <c r="HR214" s="1639"/>
      <c r="HS214" s="1639"/>
      <c r="HT214" s="1639"/>
      <c r="HU214" s="1639"/>
      <c r="HV214" s="1639"/>
      <c r="HW214" s="1639"/>
      <c r="HX214" s="1639"/>
      <c r="HY214" s="1639"/>
      <c r="HZ214" s="1639"/>
      <c r="IA214" s="1639"/>
      <c r="IB214" s="1639"/>
      <c r="IC214" s="1639"/>
      <c r="ID214" s="1639"/>
      <c r="IE214" s="1639"/>
      <c r="IF214" s="1639"/>
      <c r="IG214" s="1639"/>
      <c r="IH214" s="1639"/>
      <c r="II214" s="1639"/>
      <c r="IJ214" s="1639"/>
      <c r="IK214" s="1639"/>
      <c r="IL214" s="1639"/>
      <c r="IM214" s="1639"/>
      <c r="IN214" s="1639"/>
      <c r="IO214" s="1639"/>
      <c r="IP214" s="1639"/>
      <c r="IQ214" s="1639"/>
      <c r="IR214" s="1639"/>
      <c r="IS214" s="1639"/>
      <c r="IT214" s="1639"/>
      <c r="IU214" s="1639"/>
      <c r="IV214" s="1639"/>
      <c r="IW214" s="1639"/>
      <c r="IX214" s="1639"/>
      <c r="IY214" s="1639"/>
      <c r="IZ214" s="1639"/>
      <c r="JA214" s="1639"/>
      <c r="JB214" s="1639"/>
      <c r="JC214" s="1639"/>
      <c r="JD214" s="1639"/>
      <c r="JE214" s="1639"/>
      <c r="JF214" s="1639"/>
      <c r="JG214" s="1639"/>
      <c r="JH214" s="1639"/>
      <c r="JI214" s="1639"/>
      <c r="JJ214" s="1639"/>
      <c r="JK214" s="1639"/>
      <c r="JL214" s="1639"/>
      <c r="JM214" s="1639"/>
      <c r="JN214" s="1639"/>
      <c r="JO214" s="1639"/>
      <c r="JP214" s="1639"/>
      <c r="JQ214" s="1639"/>
      <c r="JR214" s="1639"/>
      <c r="JS214" s="1639"/>
      <c r="JT214" s="1639"/>
      <c r="JU214" s="1639"/>
      <c r="JV214" s="1639"/>
      <c r="JW214" s="1639"/>
      <c r="JX214" s="1639"/>
      <c r="JY214" s="1639"/>
      <c r="JZ214" s="1639"/>
      <c r="KA214" s="1639"/>
      <c r="KB214" s="1639"/>
      <c r="KC214" s="1639"/>
      <c r="KD214" s="1639"/>
      <c r="KE214" s="1639"/>
      <c r="KF214" s="1639"/>
      <c r="KG214" s="1639"/>
      <c r="KH214" s="1639"/>
      <c r="KI214" s="1639"/>
      <c r="KJ214" s="1639"/>
      <c r="KK214" s="1639"/>
      <c r="KL214" s="1639"/>
      <c r="KM214" s="1639"/>
      <c r="KN214" s="1639"/>
      <c r="KO214" s="1639"/>
      <c r="KP214" s="1639"/>
      <c r="KQ214" s="1639"/>
      <c r="KR214" s="1639"/>
      <c r="KS214" s="1639"/>
      <c r="KT214" s="1639"/>
      <c r="KU214" s="1639"/>
      <c r="KV214" s="1639"/>
      <c r="KW214" s="1639"/>
      <c r="KX214" s="1639"/>
      <c r="KY214" s="1639"/>
      <c r="KZ214" s="1639"/>
      <c r="LA214" s="1639"/>
      <c r="LB214" s="1639"/>
      <c r="LC214" s="1639"/>
      <c r="LD214" s="1639"/>
      <c r="LE214" s="1639"/>
      <c r="LF214" s="1639"/>
      <c r="LG214" s="1639"/>
      <c r="LH214" s="1639"/>
      <c r="LI214" s="1639"/>
      <c r="LJ214" s="1639"/>
      <c r="LK214" s="1639"/>
      <c r="LL214" s="1639"/>
      <c r="LM214" s="1639"/>
      <c r="LN214" s="1639"/>
      <c r="LO214" s="1639"/>
      <c r="LP214" s="1639"/>
    </row>
    <row r="215" s="1481" customFormat="1" ht="47" customHeight="1" spans="1:328">
      <c r="A215" s="1499">
        <v>45842</v>
      </c>
      <c r="B215" s="1500" t="s">
        <v>151</v>
      </c>
      <c r="C215" s="1501" t="s">
        <v>152</v>
      </c>
      <c r="D215" s="1502">
        <v>4500172725</v>
      </c>
      <c r="E215" s="2253" t="s">
        <v>851</v>
      </c>
      <c r="F215" s="1502" t="s">
        <v>852</v>
      </c>
      <c r="G215" s="1505" t="s">
        <v>76</v>
      </c>
      <c r="H215" s="1505" t="s">
        <v>76</v>
      </c>
      <c r="I215" s="1532" t="s">
        <v>77</v>
      </c>
      <c r="J215" s="1522">
        <v>3072</v>
      </c>
      <c r="K215" s="1534">
        <v>0</v>
      </c>
      <c r="L215" s="1534">
        <v>96</v>
      </c>
      <c r="M215" s="1534">
        <f t="shared" si="157"/>
        <v>32</v>
      </c>
      <c r="N215" s="1536">
        <v>45880</v>
      </c>
      <c r="O215" s="1536">
        <v>45871</v>
      </c>
      <c r="P215" s="1537"/>
      <c r="Q215" s="1562" t="s">
        <v>78</v>
      </c>
      <c r="R215" s="1563"/>
      <c r="S215" s="1563"/>
      <c r="T215" s="1563"/>
      <c r="U215" s="1563"/>
      <c r="V215" s="1532" t="s">
        <v>853</v>
      </c>
      <c r="W215" s="1532" t="s">
        <v>111</v>
      </c>
      <c r="X215" s="1565">
        <v>45842</v>
      </c>
      <c r="Y215" s="1589" t="s">
        <v>88</v>
      </c>
      <c r="Z215" s="1589">
        <v>45854</v>
      </c>
      <c r="AA215" s="1589"/>
      <c r="AB215" s="1589"/>
      <c r="AC215" s="1580" t="s">
        <v>854</v>
      </c>
      <c r="AD215" s="1590" t="s">
        <v>855</v>
      </c>
      <c r="AE215" s="2277">
        <v>0.8646</v>
      </c>
      <c r="AF215" s="2278">
        <f>AE215*J215</f>
        <v>2656.0512</v>
      </c>
      <c r="AG215" s="1504"/>
      <c r="AH215" s="1609" t="s">
        <v>81</v>
      </c>
      <c r="AI215" s="1799">
        <f t="shared" si="173"/>
        <v>3072</v>
      </c>
      <c r="AJ215" s="1609">
        <v>9</v>
      </c>
      <c r="AK215" s="1610">
        <f t="shared" si="176"/>
        <v>3072</v>
      </c>
      <c r="AL215" s="1610"/>
      <c r="AM215" s="1610">
        <f t="shared" si="187"/>
        <v>128</v>
      </c>
      <c r="AN215" s="1610"/>
      <c r="AO215" s="1610"/>
      <c r="AP215" s="1610"/>
      <c r="AQ215" s="1610"/>
      <c r="AR215" s="1610" t="s">
        <v>63</v>
      </c>
      <c r="AS215" s="1610">
        <f t="shared" si="170"/>
        <v>3072</v>
      </c>
      <c r="AT215" s="1610"/>
      <c r="AU215" s="1622">
        <f t="shared" si="178"/>
        <v>341.333333333333</v>
      </c>
      <c r="AV215" s="1622">
        <f t="shared" si="179"/>
        <v>341.333333333333</v>
      </c>
      <c r="AW215" s="1622">
        <f t="shared" si="180"/>
        <v>341.333333333333</v>
      </c>
      <c r="AX215" s="1622">
        <f t="shared" si="181"/>
        <v>341.333333333333</v>
      </c>
      <c r="AY215" s="1622">
        <f t="shared" si="182"/>
        <v>341.333333333333</v>
      </c>
      <c r="AZ215" s="1622">
        <f t="shared" si="183"/>
        <v>341.333333333333</v>
      </c>
      <c r="BA215" s="1622">
        <f t="shared" si="184"/>
        <v>341.333333333333</v>
      </c>
      <c r="BB215" s="1622">
        <f t="shared" si="185"/>
        <v>341.333333333333</v>
      </c>
      <c r="BC215" s="1622">
        <f t="shared" si="186"/>
        <v>341.333333333333</v>
      </c>
      <c r="BD215" s="1622">
        <f t="shared" si="174"/>
        <v>327.111111111111</v>
      </c>
      <c r="BE215" s="1622">
        <f t="shared" si="175"/>
        <v>14.2222222222222</v>
      </c>
      <c r="BF215" s="1534"/>
      <c r="BG215" s="1638"/>
      <c r="BH215" s="1639"/>
      <c r="BI215" s="1639"/>
      <c r="BJ215" s="1639"/>
      <c r="BK215" s="1639"/>
      <c r="BL215" s="1639"/>
      <c r="BM215" s="1639"/>
      <c r="BN215" s="1639"/>
      <c r="BO215" s="1639"/>
      <c r="BP215" s="1639"/>
      <c r="BQ215" s="1639"/>
      <c r="BR215" s="1639"/>
      <c r="BS215" s="1639"/>
      <c r="BT215" s="1639"/>
      <c r="BU215" s="1639"/>
      <c r="BV215" s="1639"/>
      <c r="BW215" s="1639"/>
      <c r="BX215" s="1639"/>
      <c r="BY215" s="1639"/>
      <c r="BZ215" s="1639"/>
      <c r="CA215" s="1639"/>
      <c r="CB215" s="1639"/>
      <c r="CC215" s="1639"/>
      <c r="CD215" s="1639"/>
      <c r="CE215" s="1639"/>
      <c r="CF215" s="1639"/>
      <c r="CG215" s="1639"/>
      <c r="CH215" s="1639"/>
      <c r="CI215" s="1639"/>
      <c r="CJ215" s="1639"/>
      <c r="CK215" s="1639"/>
      <c r="CL215" s="1639"/>
      <c r="CM215" s="1639"/>
      <c r="CN215" s="1639"/>
      <c r="CO215" s="1639"/>
      <c r="CP215" s="1639"/>
      <c r="CQ215" s="1639"/>
      <c r="CR215" s="1639"/>
      <c r="CS215" s="1639"/>
      <c r="CT215" s="1639"/>
      <c r="CU215" s="1639"/>
      <c r="CV215" s="1639"/>
      <c r="CW215" s="1639"/>
      <c r="CX215" s="1639"/>
      <c r="CY215" s="1639"/>
      <c r="CZ215" s="1639"/>
      <c r="DA215" s="1639"/>
      <c r="DB215" s="1639"/>
      <c r="DC215" s="1639"/>
      <c r="DD215" s="1639"/>
      <c r="DE215" s="1639"/>
      <c r="DF215" s="1639"/>
      <c r="DG215" s="1639"/>
      <c r="DH215" s="1639"/>
      <c r="DI215" s="1639"/>
      <c r="DJ215" s="1639"/>
      <c r="DK215" s="1639"/>
      <c r="DL215" s="1639"/>
      <c r="DM215" s="1639"/>
      <c r="DN215" s="1639"/>
      <c r="DO215" s="1639"/>
      <c r="DP215" s="1639"/>
      <c r="DQ215" s="1639"/>
      <c r="DR215" s="1639"/>
      <c r="DS215" s="1639"/>
      <c r="DT215" s="1639"/>
      <c r="DU215" s="1639"/>
      <c r="DV215" s="1639"/>
      <c r="DW215" s="1639"/>
      <c r="DX215" s="1639"/>
      <c r="DY215" s="1639"/>
      <c r="DZ215" s="1639"/>
      <c r="EA215" s="1639"/>
      <c r="EB215" s="1639"/>
      <c r="EC215" s="1639"/>
      <c r="ED215" s="1639"/>
      <c r="EE215" s="1639"/>
      <c r="EF215" s="1639"/>
      <c r="EG215" s="1639"/>
      <c r="EH215" s="1639"/>
      <c r="EI215" s="1639"/>
      <c r="EJ215" s="1639"/>
      <c r="EK215" s="1639"/>
      <c r="EL215" s="1639"/>
      <c r="EM215" s="1639"/>
      <c r="EN215" s="1639"/>
      <c r="EO215" s="1639"/>
      <c r="EP215" s="1639"/>
      <c r="EQ215" s="1639"/>
      <c r="ER215" s="1639"/>
      <c r="ES215" s="1639"/>
      <c r="ET215" s="1639"/>
      <c r="EU215" s="1639"/>
      <c r="EV215" s="1639"/>
      <c r="EW215" s="1639"/>
      <c r="EX215" s="1639"/>
      <c r="EY215" s="1639"/>
      <c r="EZ215" s="1639"/>
      <c r="FA215" s="1639"/>
      <c r="FB215" s="1639"/>
      <c r="FC215" s="1639"/>
      <c r="FD215" s="1639"/>
      <c r="FE215" s="1639"/>
      <c r="FF215" s="1639"/>
      <c r="FG215" s="1639"/>
      <c r="FH215" s="1639"/>
      <c r="FI215" s="1639"/>
      <c r="FJ215" s="1639"/>
      <c r="FK215" s="1639"/>
      <c r="FL215" s="1639"/>
      <c r="FM215" s="1639"/>
      <c r="FN215" s="1639"/>
      <c r="FO215" s="1639"/>
      <c r="FP215" s="1639"/>
      <c r="FQ215" s="1639"/>
      <c r="FR215" s="1639"/>
      <c r="FS215" s="1639"/>
      <c r="FT215" s="1639"/>
      <c r="FU215" s="1639"/>
      <c r="FV215" s="1639"/>
      <c r="FW215" s="1639"/>
      <c r="FX215" s="1639"/>
      <c r="FY215" s="1639"/>
      <c r="FZ215" s="1639"/>
      <c r="GA215" s="1639"/>
      <c r="GB215" s="1639"/>
      <c r="GC215" s="1639"/>
      <c r="GD215" s="1639"/>
      <c r="GE215" s="1639"/>
      <c r="GF215" s="1639"/>
      <c r="GG215" s="1639"/>
      <c r="GH215" s="1639"/>
      <c r="GI215" s="1639"/>
      <c r="GJ215" s="1639"/>
      <c r="GK215" s="1639"/>
      <c r="GL215" s="1639"/>
      <c r="GM215" s="1639"/>
      <c r="GN215" s="1639"/>
      <c r="GO215" s="1639"/>
      <c r="GP215" s="1639"/>
      <c r="GQ215" s="1639"/>
      <c r="GR215" s="1639"/>
      <c r="GS215" s="1639"/>
      <c r="GT215" s="1639"/>
      <c r="GU215" s="1639"/>
      <c r="GV215" s="1639"/>
      <c r="GW215" s="1639"/>
      <c r="GX215" s="1639"/>
      <c r="GY215" s="1639"/>
      <c r="GZ215" s="1639"/>
      <c r="HA215" s="1639"/>
      <c r="HB215" s="1639"/>
      <c r="HC215" s="1639"/>
      <c r="HD215" s="1639"/>
      <c r="HE215" s="1639"/>
      <c r="HF215" s="1639"/>
      <c r="HG215" s="1639"/>
      <c r="HH215" s="1639"/>
      <c r="HI215" s="1639"/>
      <c r="HJ215" s="1639"/>
      <c r="HK215" s="1639"/>
      <c r="HL215" s="1639"/>
      <c r="HM215" s="1639"/>
      <c r="HN215" s="1639"/>
      <c r="HO215" s="1639"/>
      <c r="HP215" s="1639"/>
      <c r="HQ215" s="1639"/>
      <c r="HR215" s="1639"/>
      <c r="HS215" s="1639"/>
      <c r="HT215" s="1639"/>
      <c r="HU215" s="1639"/>
      <c r="HV215" s="1639"/>
      <c r="HW215" s="1639"/>
      <c r="HX215" s="1639"/>
      <c r="HY215" s="1639"/>
      <c r="HZ215" s="1639"/>
      <c r="IA215" s="1639"/>
      <c r="IB215" s="1639"/>
      <c r="IC215" s="1639"/>
      <c r="ID215" s="1639"/>
      <c r="IE215" s="1639"/>
      <c r="IF215" s="1639"/>
      <c r="IG215" s="1639"/>
      <c r="IH215" s="1639"/>
      <c r="II215" s="1639"/>
      <c r="IJ215" s="1639"/>
      <c r="IK215" s="1639"/>
      <c r="IL215" s="1639"/>
      <c r="IM215" s="1639"/>
      <c r="IN215" s="1639"/>
      <c r="IO215" s="1639"/>
      <c r="IP215" s="1639"/>
      <c r="IQ215" s="1639"/>
      <c r="IR215" s="1639"/>
      <c r="IS215" s="1639"/>
      <c r="IT215" s="1639"/>
      <c r="IU215" s="1639"/>
      <c r="IV215" s="1639"/>
      <c r="IW215" s="1639"/>
      <c r="IX215" s="1639"/>
      <c r="IY215" s="1639"/>
      <c r="IZ215" s="1639"/>
      <c r="JA215" s="1639"/>
      <c r="JB215" s="1639"/>
      <c r="JC215" s="1639"/>
      <c r="JD215" s="1639"/>
      <c r="JE215" s="1639"/>
      <c r="JF215" s="1639"/>
      <c r="JG215" s="1639"/>
      <c r="JH215" s="1639"/>
      <c r="JI215" s="1639"/>
      <c r="JJ215" s="1639"/>
      <c r="JK215" s="1639"/>
      <c r="JL215" s="1639"/>
      <c r="JM215" s="1639"/>
      <c r="JN215" s="1639"/>
      <c r="JO215" s="1639"/>
      <c r="JP215" s="1639"/>
      <c r="JQ215" s="1639"/>
      <c r="JR215" s="1639"/>
      <c r="JS215" s="1639"/>
      <c r="JT215" s="1639"/>
      <c r="JU215" s="1639"/>
      <c r="JV215" s="1639"/>
      <c r="JW215" s="1639"/>
      <c r="JX215" s="1639"/>
      <c r="JY215" s="1639"/>
      <c r="JZ215" s="1639"/>
      <c r="KA215" s="1639"/>
      <c r="KB215" s="1639"/>
      <c r="KC215" s="1639"/>
      <c r="KD215" s="1639"/>
      <c r="KE215" s="1639"/>
      <c r="KF215" s="1639"/>
      <c r="KG215" s="1639"/>
      <c r="KH215" s="1639"/>
      <c r="KI215" s="1639"/>
      <c r="KJ215" s="1639"/>
      <c r="KK215" s="1639"/>
      <c r="KL215" s="1639"/>
      <c r="KM215" s="1639"/>
      <c r="KN215" s="1639"/>
      <c r="KO215" s="1639"/>
      <c r="KP215" s="1639"/>
      <c r="KQ215" s="1639"/>
      <c r="KR215" s="1639"/>
      <c r="KS215" s="1639"/>
      <c r="KT215" s="1639"/>
      <c r="KU215" s="1639"/>
      <c r="KV215" s="1639"/>
      <c r="KW215" s="1639"/>
      <c r="KX215" s="1639"/>
      <c r="KY215" s="1639"/>
      <c r="KZ215" s="1639"/>
      <c r="LA215" s="1639"/>
      <c r="LB215" s="1639"/>
      <c r="LC215" s="1639"/>
      <c r="LD215" s="1639"/>
      <c r="LE215" s="1639"/>
      <c r="LF215" s="1639"/>
      <c r="LG215" s="1639"/>
      <c r="LH215" s="1639"/>
      <c r="LI215" s="1639"/>
      <c r="LJ215" s="1639"/>
      <c r="LK215" s="1639"/>
      <c r="LL215" s="1639"/>
      <c r="LM215" s="1639"/>
      <c r="LN215" s="1639"/>
      <c r="LO215" s="1639"/>
      <c r="LP215" s="1639"/>
    </row>
    <row r="216" s="1481" customFormat="1" ht="47" customHeight="1" spans="1:328">
      <c r="A216" s="1499">
        <v>45820</v>
      </c>
      <c r="B216" s="1500" t="s">
        <v>629</v>
      </c>
      <c r="C216" s="1501" t="s">
        <v>98</v>
      </c>
      <c r="D216" s="1502">
        <v>4500169739</v>
      </c>
      <c r="E216" s="1503" t="s">
        <v>856</v>
      </c>
      <c r="F216" s="1502" t="s">
        <v>857</v>
      </c>
      <c r="G216" s="1514" t="s">
        <v>101</v>
      </c>
      <c r="H216" s="1505" t="s">
        <v>858</v>
      </c>
      <c r="I216" s="1505" t="s">
        <v>725</v>
      </c>
      <c r="J216" s="1522">
        <v>5520</v>
      </c>
      <c r="K216" s="1534">
        <v>0</v>
      </c>
      <c r="L216" s="1534">
        <v>48</v>
      </c>
      <c r="M216" s="1534">
        <f t="shared" si="157"/>
        <v>115</v>
      </c>
      <c r="N216" s="1536">
        <v>45861</v>
      </c>
      <c r="O216" s="1536">
        <f>N216-2</f>
        <v>45859</v>
      </c>
      <c r="P216" s="1537" t="s">
        <v>859</v>
      </c>
      <c r="Q216" s="1562" t="s">
        <v>78</v>
      </c>
      <c r="R216" s="1563"/>
      <c r="S216" s="1563"/>
      <c r="T216" s="1563"/>
      <c r="U216" s="1563"/>
      <c r="V216" s="1532"/>
      <c r="W216" s="2308" t="s">
        <v>168</v>
      </c>
      <c r="X216" s="1565">
        <v>45820</v>
      </c>
      <c r="Y216" s="1589" t="s">
        <v>88</v>
      </c>
      <c r="Z216" s="1589" t="s">
        <v>88</v>
      </c>
      <c r="AA216" s="1589"/>
      <c r="AB216" s="1589"/>
      <c r="AC216" s="2274" t="s">
        <v>860</v>
      </c>
      <c r="AD216" s="1590" t="s">
        <v>531</v>
      </c>
      <c r="AE216" s="2277">
        <v>84.1167</v>
      </c>
      <c r="AF216" s="2278">
        <f>AE216*M216</f>
        <v>9673.4205</v>
      </c>
      <c r="AG216" s="1504"/>
      <c r="AH216" s="1609" t="s">
        <v>81</v>
      </c>
      <c r="AI216" s="1799">
        <f t="shared" si="173"/>
        <v>5520</v>
      </c>
      <c r="AJ216" s="1609">
        <v>9</v>
      </c>
      <c r="AK216" s="1610">
        <f t="shared" si="176"/>
        <v>5520</v>
      </c>
      <c r="AL216" s="1610"/>
      <c r="AM216" s="1610" t="s">
        <v>88</v>
      </c>
      <c r="AN216" s="1610"/>
      <c r="AO216" s="1610"/>
      <c r="AP216" s="1610"/>
      <c r="AQ216" s="1610"/>
      <c r="AR216" s="1610" t="s">
        <v>63</v>
      </c>
      <c r="AS216" s="1610">
        <f t="shared" si="170"/>
        <v>5520</v>
      </c>
      <c r="AT216" s="1610"/>
      <c r="AU216" s="1622">
        <f>J216*7/56</f>
        <v>690</v>
      </c>
      <c r="AV216" s="1622">
        <f>J216*7/56</f>
        <v>690</v>
      </c>
      <c r="AW216" s="1622">
        <f>取消订单!$J$25*6/56</f>
        <v>1308</v>
      </c>
      <c r="AX216" s="1622">
        <f>取消订单!$J$25*6/56</f>
        <v>1308</v>
      </c>
      <c r="AY216" s="1622">
        <f>取消订单!$J$25*6/56</f>
        <v>1308</v>
      </c>
      <c r="AZ216" s="1622">
        <f>取消订单!$J$25*6/56</f>
        <v>1308</v>
      </c>
      <c r="BA216" s="1622">
        <f>取消订单!$J$25*6/56</f>
        <v>1308</v>
      </c>
      <c r="BB216" s="1622">
        <f>取消订单!$J$25*6/56</f>
        <v>1308</v>
      </c>
      <c r="BC216" s="1622">
        <f>取消订单!$J$25*6/56</f>
        <v>1308</v>
      </c>
      <c r="BD216" s="1622">
        <f t="shared" si="174"/>
        <v>587.777777777778</v>
      </c>
      <c r="BE216" s="1622">
        <f t="shared" si="175"/>
        <v>25.5555555555556</v>
      </c>
      <c r="BF216" s="1534">
        <f>J216/COUNT(AU216:BC216)-(BD216+BE216)</f>
        <v>0</v>
      </c>
      <c r="BG216" s="1638"/>
      <c r="BH216" s="1639"/>
      <c r="BI216" s="1639"/>
      <c r="BJ216" s="1639"/>
      <c r="BK216" s="1639"/>
      <c r="BL216" s="1639"/>
      <c r="BM216" s="1639"/>
      <c r="BN216" s="1639"/>
      <c r="BO216" s="1639"/>
      <c r="BP216" s="1639"/>
      <c r="BQ216" s="1639"/>
      <c r="BR216" s="1639"/>
      <c r="BS216" s="1639"/>
      <c r="BT216" s="1639"/>
      <c r="BU216" s="1639"/>
      <c r="BV216" s="1639"/>
      <c r="BW216" s="1639"/>
      <c r="BX216" s="1639"/>
      <c r="BY216" s="1639"/>
      <c r="BZ216" s="1639"/>
      <c r="CA216" s="1639"/>
      <c r="CB216" s="1639"/>
      <c r="CC216" s="1639"/>
      <c r="CD216" s="1639"/>
      <c r="CE216" s="1639"/>
      <c r="CF216" s="1639"/>
      <c r="CG216" s="1639"/>
      <c r="CH216" s="1639"/>
      <c r="CI216" s="1639"/>
      <c r="CJ216" s="1639"/>
      <c r="CK216" s="1639"/>
      <c r="CL216" s="1639"/>
      <c r="CM216" s="1639"/>
      <c r="CN216" s="1639"/>
      <c r="CO216" s="1639"/>
      <c r="CP216" s="1639"/>
      <c r="CQ216" s="1639"/>
      <c r="CR216" s="1639"/>
      <c r="CS216" s="1639"/>
      <c r="CT216" s="1639"/>
      <c r="CU216" s="1639"/>
      <c r="CV216" s="1639"/>
      <c r="CW216" s="1639"/>
      <c r="CX216" s="1639"/>
      <c r="CY216" s="1639"/>
      <c r="CZ216" s="1639"/>
      <c r="DA216" s="1639"/>
      <c r="DB216" s="1639"/>
      <c r="DC216" s="1639"/>
      <c r="DD216" s="1639"/>
      <c r="DE216" s="1639"/>
      <c r="DF216" s="1639"/>
      <c r="DG216" s="1639"/>
      <c r="DH216" s="1639"/>
      <c r="DI216" s="1639"/>
      <c r="DJ216" s="1639"/>
      <c r="DK216" s="1639"/>
      <c r="DL216" s="1639"/>
      <c r="DM216" s="1639"/>
      <c r="DN216" s="1639"/>
      <c r="DO216" s="1639"/>
      <c r="DP216" s="1639"/>
      <c r="DQ216" s="1639"/>
      <c r="DR216" s="1639"/>
      <c r="DS216" s="1639"/>
      <c r="DT216" s="1639"/>
      <c r="DU216" s="1639"/>
      <c r="DV216" s="1639"/>
      <c r="DW216" s="1639"/>
      <c r="DX216" s="1639"/>
      <c r="DY216" s="1639"/>
      <c r="DZ216" s="1639"/>
      <c r="EA216" s="1639"/>
      <c r="EB216" s="1639"/>
      <c r="EC216" s="1639"/>
      <c r="ED216" s="1639"/>
      <c r="EE216" s="1639"/>
      <c r="EF216" s="1639"/>
      <c r="EG216" s="1639"/>
      <c r="EH216" s="1639"/>
      <c r="EI216" s="1639"/>
      <c r="EJ216" s="1639"/>
      <c r="EK216" s="1639"/>
      <c r="EL216" s="1639"/>
      <c r="EM216" s="1639"/>
      <c r="EN216" s="1639"/>
      <c r="EO216" s="1639"/>
      <c r="EP216" s="1639"/>
      <c r="EQ216" s="1639"/>
      <c r="ER216" s="1639"/>
      <c r="ES216" s="1639"/>
      <c r="ET216" s="1639"/>
      <c r="EU216" s="1639"/>
      <c r="EV216" s="1639"/>
      <c r="EW216" s="1639"/>
      <c r="EX216" s="1639"/>
      <c r="EY216" s="1639"/>
      <c r="EZ216" s="1639"/>
      <c r="FA216" s="1639"/>
      <c r="FB216" s="1639"/>
      <c r="FC216" s="1639"/>
      <c r="FD216" s="1639"/>
      <c r="FE216" s="1639"/>
      <c r="FF216" s="1639"/>
      <c r="FG216" s="1639"/>
      <c r="FH216" s="1639"/>
      <c r="FI216" s="1639"/>
      <c r="FJ216" s="1639"/>
      <c r="FK216" s="1639"/>
      <c r="FL216" s="1639"/>
      <c r="FM216" s="1639"/>
      <c r="FN216" s="1639"/>
      <c r="FO216" s="1639"/>
      <c r="FP216" s="1639"/>
      <c r="FQ216" s="1639"/>
      <c r="FR216" s="1639"/>
      <c r="FS216" s="1639"/>
      <c r="FT216" s="1639"/>
      <c r="FU216" s="1639"/>
      <c r="FV216" s="1639"/>
      <c r="FW216" s="1639"/>
      <c r="FX216" s="1639"/>
      <c r="FY216" s="1639"/>
      <c r="FZ216" s="1639"/>
      <c r="GA216" s="1639"/>
      <c r="GB216" s="1639"/>
      <c r="GC216" s="1639"/>
      <c r="GD216" s="1639"/>
      <c r="GE216" s="1639"/>
      <c r="GF216" s="1639"/>
      <c r="GG216" s="1639"/>
      <c r="GH216" s="1639"/>
      <c r="GI216" s="1639"/>
      <c r="GJ216" s="1639"/>
      <c r="GK216" s="1639"/>
      <c r="GL216" s="1639"/>
      <c r="GM216" s="1639"/>
      <c r="GN216" s="1639"/>
      <c r="GO216" s="1639"/>
      <c r="GP216" s="1639"/>
      <c r="GQ216" s="1639"/>
      <c r="GR216" s="1639"/>
      <c r="GS216" s="1639"/>
      <c r="GT216" s="1639"/>
      <c r="GU216" s="1639"/>
      <c r="GV216" s="1639"/>
      <c r="GW216" s="1639"/>
      <c r="GX216" s="1639"/>
      <c r="GY216" s="1639"/>
      <c r="GZ216" s="1639"/>
      <c r="HA216" s="1639"/>
      <c r="HB216" s="1639"/>
      <c r="HC216" s="1639"/>
      <c r="HD216" s="1639"/>
      <c r="HE216" s="1639"/>
      <c r="HF216" s="1639"/>
      <c r="HG216" s="1639"/>
      <c r="HH216" s="1639"/>
      <c r="HI216" s="1639"/>
      <c r="HJ216" s="1639"/>
      <c r="HK216" s="1639"/>
      <c r="HL216" s="1639"/>
      <c r="HM216" s="1639"/>
      <c r="HN216" s="1639"/>
      <c r="HO216" s="1639"/>
      <c r="HP216" s="1639"/>
      <c r="HQ216" s="1639"/>
      <c r="HR216" s="1639"/>
      <c r="HS216" s="1639"/>
      <c r="HT216" s="1639"/>
      <c r="HU216" s="1639"/>
      <c r="HV216" s="1639"/>
      <c r="HW216" s="1639"/>
      <c r="HX216" s="1639"/>
      <c r="HY216" s="1639"/>
      <c r="HZ216" s="1639"/>
      <c r="IA216" s="1639"/>
      <c r="IB216" s="1639"/>
      <c r="IC216" s="1639"/>
      <c r="ID216" s="1639"/>
      <c r="IE216" s="1639"/>
      <c r="IF216" s="1639"/>
      <c r="IG216" s="1639"/>
      <c r="IH216" s="1639"/>
      <c r="II216" s="1639"/>
      <c r="IJ216" s="1639"/>
      <c r="IK216" s="1639"/>
      <c r="IL216" s="1639"/>
      <c r="IM216" s="1639"/>
      <c r="IN216" s="1639"/>
      <c r="IO216" s="1639"/>
      <c r="IP216" s="1639"/>
      <c r="IQ216" s="1639"/>
      <c r="IR216" s="1639"/>
      <c r="IS216" s="1639"/>
      <c r="IT216" s="1639"/>
      <c r="IU216" s="1639"/>
      <c r="IV216" s="1639"/>
      <c r="IW216" s="1639"/>
      <c r="IX216" s="1639"/>
      <c r="IY216" s="1639"/>
      <c r="IZ216" s="1639"/>
      <c r="JA216" s="1639"/>
      <c r="JB216" s="1639"/>
      <c r="JC216" s="1639"/>
      <c r="JD216" s="1639"/>
      <c r="JE216" s="1639"/>
      <c r="JF216" s="1639"/>
      <c r="JG216" s="1639"/>
      <c r="JH216" s="1639"/>
      <c r="JI216" s="1639"/>
      <c r="JJ216" s="1639"/>
      <c r="JK216" s="1639"/>
      <c r="JL216" s="1639"/>
      <c r="JM216" s="1639"/>
      <c r="JN216" s="1639"/>
      <c r="JO216" s="1639"/>
      <c r="JP216" s="1639"/>
      <c r="JQ216" s="1639"/>
      <c r="JR216" s="1639"/>
      <c r="JS216" s="1639"/>
      <c r="JT216" s="1639"/>
      <c r="JU216" s="1639"/>
      <c r="JV216" s="1639"/>
      <c r="JW216" s="1639"/>
      <c r="JX216" s="1639"/>
      <c r="JY216" s="1639"/>
      <c r="JZ216" s="1639"/>
      <c r="KA216" s="1639"/>
      <c r="KB216" s="1639"/>
      <c r="KC216" s="1639"/>
      <c r="KD216" s="1639"/>
      <c r="KE216" s="1639"/>
      <c r="KF216" s="1639"/>
      <c r="KG216" s="1639"/>
      <c r="KH216" s="1639"/>
      <c r="KI216" s="1639"/>
      <c r="KJ216" s="1639"/>
      <c r="KK216" s="1639"/>
      <c r="KL216" s="1639"/>
      <c r="KM216" s="1639"/>
      <c r="KN216" s="1639"/>
      <c r="KO216" s="1639"/>
      <c r="KP216" s="1639"/>
      <c r="KQ216" s="1639"/>
      <c r="KR216" s="1639"/>
      <c r="KS216" s="1639"/>
      <c r="KT216" s="1639"/>
      <c r="KU216" s="1639"/>
      <c r="KV216" s="1639"/>
      <c r="KW216" s="1639"/>
      <c r="KX216" s="1639"/>
      <c r="KY216" s="1639"/>
      <c r="KZ216" s="1639"/>
      <c r="LA216" s="1639"/>
      <c r="LB216" s="1639"/>
      <c r="LC216" s="1639"/>
      <c r="LD216" s="1639"/>
      <c r="LE216" s="1639"/>
      <c r="LF216" s="1639"/>
      <c r="LG216" s="1639"/>
      <c r="LH216" s="1639"/>
      <c r="LI216" s="1639"/>
      <c r="LJ216" s="1639"/>
      <c r="LK216" s="1639"/>
      <c r="LL216" s="1639"/>
      <c r="LM216" s="1639"/>
      <c r="LN216" s="1639"/>
      <c r="LO216" s="1639"/>
      <c r="LP216" s="1639"/>
    </row>
    <row r="217" s="1481" customFormat="1" ht="47" customHeight="1" spans="1:328">
      <c r="A217" s="1499">
        <v>45841</v>
      </c>
      <c r="B217" s="1500" t="s">
        <v>173</v>
      </c>
      <c r="C217" s="1501" t="s">
        <v>98</v>
      </c>
      <c r="D217" s="1502">
        <v>4500172560</v>
      </c>
      <c r="E217" s="2253" t="s">
        <v>861</v>
      </c>
      <c r="F217" s="1502" t="s">
        <v>862</v>
      </c>
      <c r="G217" s="2414" t="s">
        <v>176</v>
      </c>
      <c r="H217" s="1505" t="s">
        <v>176</v>
      </c>
      <c r="I217" s="1532" t="s">
        <v>177</v>
      </c>
      <c r="J217" s="1522">
        <v>5520</v>
      </c>
      <c r="K217" s="1534">
        <v>24</v>
      </c>
      <c r="L217" s="1534">
        <v>2760</v>
      </c>
      <c r="M217" s="2594">
        <f t="shared" si="157"/>
        <v>2</v>
      </c>
      <c r="N217" s="1536">
        <v>45889</v>
      </c>
      <c r="O217" s="1536">
        <v>45890</v>
      </c>
      <c r="P217" s="1537" t="s">
        <v>828</v>
      </c>
      <c r="Q217" s="1562" t="s">
        <v>78</v>
      </c>
      <c r="R217" s="1563"/>
      <c r="S217" s="1563"/>
      <c r="T217" s="1563"/>
      <c r="U217" s="1563"/>
      <c r="V217" s="1532"/>
      <c r="W217" s="1532" t="s">
        <v>111</v>
      </c>
      <c r="X217" s="1565" t="s">
        <v>387</v>
      </c>
      <c r="Y217" s="1589" t="s">
        <v>88</v>
      </c>
      <c r="Z217" s="1589">
        <v>45847</v>
      </c>
      <c r="AA217" s="1589"/>
      <c r="AB217" s="1589" t="s">
        <v>745</v>
      </c>
      <c r="AC217" s="1580" t="s">
        <v>746</v>
      </c>
      <c r="AD217" s="1590" t="s">
        <v>181</v>
      </c>
      <c r="AE217" s="2277">
        <v>1451.26</v>
      </c>
      <c r="AF217" s="2278">
        <f t="shared" ref="AF217:AF226" si="188">AE217*M217</f>
        <v>2902.52</v>
      </c>
      <c r="AG217" s="1504" t="s">
        <v>863</v>
      </c>
      <c r="AH217" s="1609" t="s">
        <v>81</v>
      </c>
      <c r="AI217" s="1609"/>
      <c r="AJ217" s="1609">
        <v>9</v>
      </c>
      <c r="AK217" s="1610">
        <f t="shared" si="176"/>
        <v>5520</v>
      </c>
      <c r="AL217" s="1610"/>
      <c r="AM217" s="1610">
        <f t="shared" ref="AM217:AM226" si="189">J217/24</f>
        <v>230</v>
      </c>
      <c r="AN217" s="1610"/>
      <c r="AO217" s="1610"/>
      <c r="AP217" s="1610"/>
      <c r="AQ217" s="1610"/>
      <c r="AR217" s="1610" t="s">
        <v>512</v>
      </c>
      <c r="AS217" s="1610">
        <f t="shared" si="170"/>
        <v>5520</v>
      </c>
      <c r="AT217" s="1610"/>
      <c r="AU217" s="1622">
        <f t="shared" ref="AU217:AU226" si="190">J217/9</f>
        <v>613.333333333333</v>
      </c>
      <c r="AV217" s="1622">
        <f t="shared" ref="AV217:AV226" si="191">J217/9</f>
        <v>613.333333333333</v>
      </c>
      <c r="AW217" s="1622">
        <f t="shared" ref="AW217:AW226" si="192">J217/9</f>
        <v>613.333333333333</v>
      </c>
      <c r="AX217" s="1622">
        <f t="shared" ref="AX217:AX226" si="193">J217/9</f>
        <v>613.333333333333</v>
      </c>
      <c r="AY217" s="1622">
        <f t="shared" ref="AY217:AY226" si="194">J217/9</f>
        <v>613.333333333333</v>
      </c>
      <c r="AZ217" s="1622">
        <f t="shared" ref="AZ217:AZ226" si="195">J217/9</f>
        <v>613.333333333333</v>
      </c>
      <c r="BA217" s="1622">
        <f t="shared" ref="BA217:BA226" si="196">J217/9</f>
        <v>613.333333333333</v>
      </c>
      <c r="BB217" s="1622">
        <f t="shared" ref="BB217:BB226" si="197">J217/9</f>
        <v>613.333333333333</v>
      </c>
      <c r="BC217" s="1622">
        <f t="shared" ref="BC217:BC226" si="198">J217/9</f>
        <v>613.333333333333</v>
      </c>
      <c r="BD217" s="1622">
        <f t="shared" si="174"/>
        <v>587.777777777778</v>
      </c>
      <c r="BE217" s="1622">
        <f t="shared" si="175"/>
        <v>25.5555555555556</v>
      </c>
      <c r="BF217" s="1534"/>
      <c r="BG217" s="1638"/>
      <c r="BH217" s="1639"/>
      <c r="BI217" s="1639"/>
      <c r="BJ217" s="1639"/>
      <c r="BK217" s="1639"/>
      <c r="BL217" s="1639"/>
      <c r="BM217" s="1639"/>
      <c r="BN217" s="1639"/>
      <c r="BO217" s="1639"/>
      <c r="BP217" s="1639"/>
      <c r="BQ217" s="1639"/>
      <c r="BR217" s="1639"/>
      <c r="BS217" s="1639"/>
      <c r="BT217" s="1639"/>
      <c r="BU217" s="1639"/>
      <c r="BV217" s="1639"/>
      <c r="BW217" s="1639"/>
      <c r="BX217" s="1639"/>
      <c r="BY217" s="1639"/>
      <c r="BZ217" s="1639"/>
      <c r="CA217" s="1639"/>
      <c r="CB217" s="1639"/>
      <c r="CC217" s="1639"/>
      <c r="CD217" s="1639"/>
      <c r="CE217" s="1639"/>
      <c r="CF217" s="1639"/>
      <c r="CG217" s="1639"/>
      <c r="CH217" s="1639"/>
      <c r="CI217" s="1639"/>
      <c r="CJ217" s="1639"/>
      <c r="CK217" s="1639"/>
      <c r="CL217" s="1639"/>
      <c r="CM217" s="1639"/>
      <c r="CN217" s="1639"/>
      <c r="CO217" s="1639"/>
      <c r="CP217" s="1639"/>
      <c r="CQ217" s="1639"/>
      <c r="CR217" s="1639"/>
      <c r="CS217" s="1639"/>
      <c r="CT217" s="1639"/>
      <c r="CU217" s="1639"/>
      <c r="CV217" s="1639"/>
      <c r="CW217" s="1639"/>
      <c r="CX217" s="1639"/>
      <c r="CY217" s="1639"/>
      <c r="CZ217" s="1639"/>
      <c r="DA217" s="1639"/>
      <c r="DB217" s="1639"/>
      <c r="DC217" s="1639"/>
      <c r="DD217" s="1639"/>
      <c r="DE217" s="1639"/>
      <c r="DF217" s="1639"/>
      <c r="DG217" s="1639"/>
      <c r="DH217" s="1639"/>
      <c r="DI217" s="1639"/>
      <c r="DJ217" s="1639"/>
      <c r="DK217" s="1639"/>
      <c r="DL217" s="1639"/>
      <c r="DM217" s="1639"/>
      <c r="DN217" s="1639"/>
      <c r="DO217" s="1639"/>
      <c r="DP217" s="1639"/>
      <c r="DQ217" s="1639"/>
      <c r="DR217" s="1639"/>
      <c r="DS217" s="1639"/>
      <c r="DT217" s="1639"/>
      <c r="DU217" s="1639"/>
      <c r="DV217" s="1639"/>
      <c r="DW217" s="1639"/>
      <c r="DX217" s="1639"/>
      <c r="DY217" s="1639"/>
      <c r="DZ217" s="1639"/>
      <c r="EA217" s="1639"/>
      <c r="EB217" s="1639"/>
      <c r="EC217" s="1639"/>
      <c r="ED217" s="1639"/>
      <c r="EE217" s="1639"/>
      <c r="EF217" s="1639"/>
      <c r="EG217" s="1639"/>
      <c r="EH217" s="1639"/>
      <c r="EI217" s="1639"/>
      <c r="EJ217" s="1639"/>
      <c r="EK217" s="1639"/>
      <c r="EL217" s="1639"/>
      <c r="EM217" s="1639"/>
      <c r="EN217" s="1639"/>
      <c r="EO217" s="1639"/>
      <c r="EP217" s="1639"/>
      <c r="EQ217" s="1639"/>
      <c r="ER217" s="1639"/>
      <c r="ES217" s="1639"/>
      <c r="ET217" s="1639"/>
      <c r="EU217" s="1639"/>
      <c r="EV217" s="1639"/>
      <c r="EW217" s="1639"/>
      <c r="EX217" s="1639"/>
      <c r="EY217" s="1639"/>
      <c r="EZ217" s="1639"/>
      <c r="FA217" s="1639"/>
      <c r="FB217" s="1639"/>
      <c r="FC217" s="1639"/>
      <c r="FD217" s="1639"/>
      <c r="FE217" s="1639"/>
      <c r="FF217" s="1639"/>
      <c r="FG217" s="1639"/>
      <c r="FH217" s="1639"/>
      <c r="FI217" s="1639"/>
      <c r="FJ217" s="1639"/>
      <c r="FK217" s="1639"/>
      <c r="FL217" s="1639"/>
      <c r="FM217" s="1639"/>
      <c r="FN217" s="1639"/>
      <c r="FO217" s="1639"/>
      <c r="FP217" s="1639"/>
      <c r="FQ217" s="1639"/>
      <c r="FR217" s="1639"/>
      <c r="FS217" s="1639"/>
      <c r="FT217" s="1639"/>
      <c r="FU217" s="1639"/>
      <c r="FV217" s="1639"/>
      <c r="FW217" s="1639"/>
      <c r="FX217" s="1639"/>
      <c r="FY217" s="1639"/>
      <c r="FZ217" s="1639"/>
      <c r="GA217" s="1639"/>
      <c r="GB217" s="1639"/>
      <c r="GC217" s="1639"/>
      <c r="GD217" s="1639"/>
      <c r="GE217" s="1639"/>
      <c r="GF217" s="1639"/>
      <c r="GG217" s="1639"/>
      <c r="GH217" s="1639"/>
      <c r="GI217" s="1639"/>
      <c r="GJ217" s="1639"/>
      <c r="GK217" s="1639"/>
      <c r="GL217" s="1639"/>
      <c r="GM217" s="1639"/>
      <c r="GN217" s="1639"/>
      <c r="GO217" s="1639"/>
      <c r="GP217" s="1639"/>
      <c r="GQ217" s="1639"/>
      <c r="GR217" s="1639"/>
      <c r="GS217" s="1639"/>
      <c r="GT217" s="1639"/>
      <c r="GU217" s="1639"/>
      <c r="GV217" s="1639"/>
      <c r="GW217" s="1639"/>
      <c r="GX217" s="1639"/>
      <c r="GY217" s="1639"/>
      <c r="GZ217" s="1639"/>
      <c r="HA217" s="1639"/>
      <c r="HB217" s="1639"/>
      <c r="HC217" s="1639"/>
      <c r="HD217" s="1639"/>
      <c r="HE217" s="1639"/>
      <c r="HF217" s="1639"/>
      <c r="HG217" s="1639"/>
      <c r="HH217" s="1639"/>
      <c r="HI217" s="1639"/>
      <c r="HJ217" s="1639"/>
      <c r="HK217" s="1639"/>
      <c r="HL217" s="1639"/>
      <c r="HM217" s="1639"/>
      <c r="HN217" s="1639"/>
      <c r="HO217" s="1639"/>
      <c r="HP217" s="1639"/>
      <c r="HQ217" s="1639"/>
      <c r="HR217" s="1639"/>
      <c r="HS217" s="1639"/>
      <c r="HT217" s="1639"/>
      <c r="HU217" s="1639"/>
      <c r="HV217" s="1639"/>
      <c r="HW217" s="1639"/>
      <c r="HX217" s="1639"/>
      <c r="HY217" s="1639"/>
      <c r="HZ217" s="1639"/>
      <c r="IA217" s="1639"/>
      <c r="IB217" s="1639"/>
      <c r="IC217" s="1639"/>
      <c r="ID217" s="1639"/>
      <c r="IE217" s="1639"/>
      <c r="IF217" s="1639"/>
      <c r="IG217" s="1639"/>
      <c r="IH217" s="1639"/>
      <c r="II217" s="1639"/>
      <c r="IJ217" s="1639"/>
      <c r="IK217" s="1639"/>
      <c r="IL217" s="1639"/>
      <c r="IM217" s="1639"/>
      <c r="IN217" s="1639"/>
      <c r="IO217" s="1639"/>
      <c r="IP217" s="1639"/>
      <c r="IQ217" s="1639"/>
      <c r="IR217" s="1639"/>
      <c r="IS217" s="1639"/>
      <c r="IT217" s="1639"/>
      <c r="IU217" s="1639"/>
      <c r="IV217" s="1639"/>
      <c r="IW217" s="1639"/>
      <c r="IX217" s="1639"/>
      <c r="IY217" s="1639"/>
      <c r="IZ217" s="1639"/>
      <c r="JA217" s="1639"/>
      <c r="JB217" s="1639"/>
      <c r="JC217" s="1639"/>
      <c r="JD217" s="1639"/>
      <c r="JE217" s="1639"/>
      <c r="JF217" s="1639"/>
      <c r="JG217" s="1639"/>
      <c r="JH217" s="1639"/>
      <c r="JI217" s="1639"/>
      <c r="JJ217" s="1639"/>
      <c r="JK217" s="1639"/>
      <c r="JL217" s="1639"/>
      <c r="JM217" s="1639"/>
      <c r="JN217" s="1639"/>
      <c r="JO217" s="1639"/>
      <c r="JP217" s="1639"/>
      <c r="JQ217" s="1639"/>
      <c r="JR217" s="1639"/>
      <c r="JS217" s="1639"/>
      <c r="JT217" s="1639"/>
      <c r="JU217" s="1639"/>
      <c r="JV217" s="1639"/>
      <c r="JW217" s="1639"/>
      <c r="JX217" s="1639"/>
      <c r="JY217" s="1639"/>
      <c r="JZ217" s="1639"/>
      <c r="KA217" s="1639"/>
      <c r="KB217" s="1639"/>
      <c r="KC217" s="1639"/>
      <c r="KD217" s="1639"/>
      <c r="KE217" s="1639"/>
      <c r="KF217" s="1639"/>
      <c r="KG217" s="1639"/>
      <c r="KH217" s="1639"/>
      <c r="KI217" s="1639"/>
      <c r="KJ217" s="1639"/>
      <c r="KK217" s="1639"/>
      <c r="KL217" s="1639"/>
      <c r="KM217" s="1639"/>
      <c r="KN217" s="1639"/>
      <c r="KO217" s="1639"/>
      <c r="KP217" s="1639"/>
      <c r="KQ217" s="1639"/>
      <c r="KR217" s="1639"/>
      <c r="KS217" s="1639"/>
      <c r="KT217" s="1639"/>
      <c r="KU217" s="1639"/>
      <c r="KV217" s="1639"/>
      <c r="KW217" s="1639"/>
      <c r="KX217" s="1639"/>
      <c r="KY217" s="1639"/>
      <c r="KZ217" s="1639"/>
      <c r="LA217" s="1639"/>
      <c r="LB217" s="1639"/>
      <c r="LC217" s="1639"/>
      <c r="LD217" s="1639"/>
      <c r="LE217" s="1639"/>
      <c r="LF217" s="1639"/>
      <c r="LG217" s="1639"/>
      <c r="LH217" s="1639"/>
      <c r="LI217" s="1639"/>
      <c r="LJ217" s="1639"/>
      <c r="LK217" s="1639"/>
      <c r="LL217" s="1639"/>
      <c r="LM217" s="1639"/>
      <c r="LN217" s="1639"/>
      <c r="LO217" s="1639"/>
      <c r="LP217" s="1639"/>
    </row>
    <row r="218" s="1481" customFormat="1" ht="47" customHeight="1" spans="1:328">
      <c r="A218" s="1499">
        <v>45841</v>
      </c>
      <c r="B218" s="1500" t="s">
        <v>173</v>
      </c>
      <c r="C218" s="1501" t="s">
        <v>98</v>
      </c>
      <c r="D218" s="1502">
        <v>4500172560</v>
      </c>
      <c r="E218" s="2253" t="s">
        <v>864</v>
      </c>
      <c r="F218" s="1502" t="s">
        <v>865</v>
      </c>
      <c r="G218" s="2414" t="s">
        <v>176</v>
      </c>
      <c r="H218" s="1505" t="s">
        <v>176</v>
      </c>
      <c r="I218" s="1532" t="s">
        <v>177</v>
      </c>
      <c r="J218" s="1522">
        <v>11040</v>
      </c>
      <c r="K218" s="1534">
        <v>24</v>
      </c>
      <c r="L218" s="1534">
        <v>2760</v>
      </c>
      <c r="M218" s="2594">
        <f t="shared" si="157"/>
        <v>4</v>
      </c>
      <c r="N218" s="1536">
        <v>45889</v>
      </c>
      <c r="O218" s="1536">
        <v>45890</v>
      </c>
      <c r="P218" s="1537" t="s">
        <v>828</v>
      </c>
      <c r="Q218" s="1562" t="s">
        <v>78</v>
      </c>
      <c r="R218" s="1563"/>
      <c r="S218" s="1563"/>
      <c r="T218" s="1563"/>
      <c r="U218" s="1563"/>
      <c r="V218" s="1532"/>
      <c r="W218" s="1532" t="s">
        <v>111</v>
      </c>
      <c r="X218" s="1565" t="s">
        <v>387</v>
      </c>
      <c r="Y218" s="1589" t="s">
        <v>88</v>
      </c>
      <c r="Z218" s="1589">
        <v>45847</v>
      </c>
      <c r="AA218" s="1589"/>
      <c r="AB218" s="1589" t="s">
        <v>745</v>
      </c>
      <c r="AC218" s="1580" t="s">
        <v>746</v>
      </c>
      <c r="AD218" s="1590" t="s">
        <v>181</v>
      </c>
      <c r="AE218" s="2277">
        <v>1451.2575</v>
      </c>
      <c r="AF218" s="2278">
        <f t="shared" si="188"/>
        <v>5805.03</v>
      </c>
      <c r="AG218" s="1504" t="s">
        <v>866</v>
      </c>
      <c r="AH218" s="1609" t="s">
        <v>81</v>
      </c>
      <c r="AI218" s="1609"/>
      <c r="AJ218" s="1609">
        <v>9</v>
      </c>
      <c r="AK218" s="1610">
        <f t="shared" si="176"/>
        <v>11040</v>
      </c>
      <c r="AL218" s="1610"/>
      <c r="AM218" s="1610">
        <f t="shared" si="189"/>
        <v>460</v>
      </c>
      <c r="AN218" s="1610"/>
      <c r="AO218" s="1610"/>
      <c r="AP218" s="1610"/>
      <c r="AQ218" s="1610"/>
      <c r="AR218" s="1610" t="s">
        <v>512</v>
      </c>
      <c r="AS218" s="1610">
        <f t="shared" si="170"/>
        <v>11040</v>
      </c>
      <c r="AT218" s="1610"/>
      <c r="AU218" s="1622">
        <f t="shared" si="190"/>
        <v>1226.66666666667</v>
      </c>
      <c r="AV218" s="1622">
        <f t="shared" si="191"/>
        <v>1226.66666666667</v>
      </c>
      <c r="AW218" s="1622">
        <f t="shared" si="192"/>
        <v>1226.66666666667</v>
      </c>
      <c r="AX218" s="1622">
        <f t="shared" si="193"/>
        <v>1226.66666666667</v>
      </c>
      <c r="AY218" s="1622">
        <f t="shared" si="194"/>
        <v>1226.66666666667</v>
      </c>
      <c r="AZ218" s="1622">
        <f t="shared" si="195"/>
        <v>1226.66666666667</v>
      </c>
      <c r="BA218" s="1622">
        <f t="shared" si="196"/>
        <v>1226.66666666667</v>
      </c>
      <c r="BB218" s="1622">
        <f t="shared" si="197"/>
        <v>1226.66666666667</v>
      </c>
      <c r="BC218" s="1622">
        <f t="shared" si="198"/>
        <v>1226.66666666667</v>
      </c>
      <c r="BD218" s="1622">
        <f t="shared" si="174"/>
        <v>1175.55555555556</v>
      </c>
      <c r="BE218" s="1622">
        <f t="shared" si="175"/>
        <v>51.1111111111111</v>
      </c>
      <c r="BF218" s="1534"/>
      <c r="BG218" s="1638"/>
      <c r="BH218" s="1639"/>
      <c r="BI218" s="1639"/>
      <c r="BJ218" s="1639"/>
      <c r="BK218" s="1639"/>
      <c r="BL218" s="1639"/>
      <c r="BM218" s="1639"/>
      <c r="BN218" s="1639"/>
      <c r="BO218" s="1639"/>
      <c r="BP218" s="1639"/>
      <c r="BQ218" s="1639"/>
      <c r="BR218" s="1639"/>
      <c r="BS218" s="1639"/>
      <c r="BT218" s="1639"/>
      <c r="BU218" s="1639"/>
      <c r="BV218" s="1639"/>
      <c r="BW218" s="1639"/>
      <c r="BX218" s="1639"/>
      <c r="BY218" s="1639"/>
      <c r="BZ218" s="1639"/>
      <c r="CA218" s="1639"/>
      <c r="CB218" s="1639"/>
      <c r="CC218" s="1639"/>
      <c r="CD218" s="1639"/>
      <c r="CE218" s="1639"/>
      <c r="CF218" s="1639"/>
      <c r="CG218" s="1639"/>
      <c r="CH218" s="1639"/>
      <c r="CI218" s="1639"/>
      <c r="CJ218" s="1639"/>
      <c r="CK218" s="1639"/>
      <c r="CL218" s="1639"/>
      <c r="CM218" s="1639"/>
      <c r="CN218" s="1639"/>
      <c r="CO218" s="1639"/>
      <c r="CP218" s="1639"/>
      <c r="CQ218" s="1639"/>
      <c r="CR218" s="1639"/>
      <c r="CS218" s="1639"/>
      <c r="CT218" s="1639"/>
      <c r="CU218" s="1639"/>
      <c r="CV218" s="1639"/>
      <c r="CW218" s="1639"/>
      <c r="CX218" s="1639"/>
      <c r="CY218" s="1639"/>
      <c r="CZ218" s="1639"/>
      <c r="DA218" s="1639"/>
      <c r="DB218" s="1639"/>
      <c r="DC218" s="1639"/>
      <c r="DD218" s="1639"/>
      <c r="DE218" s="1639"/>
      <c r="DF218" s="1639"/>
      <c r="DG218" s="1639"/>
      <c r="DH218" s="1639"/>
      <c r="DI218" s="1639"/>
      <c r="DJ218" s="1639"/>
      <c r="DK218" s="1639"/>
      <c r="DL218" s="1639"/>
      <c r="DM218" s="1639"/>
      <c r="DN218" s="1639"/>
      <c r="DO218" s="1639"/>
      <c r="DP218" s="1639"/>
      <c r="DQ218" s="1639"/>
      <c r="DR218" s="1639"/>
      <c r="DS218" s="1639"/>
      <c r="DT218" s="1639"/>
      <c r="DU218" s="1639"/>
      <c r="DV218" s="1639"/>
      <c r="DW218" s="1639"/>
      <c r="DX218" s="1639"/>
      <c r="DY218" s="1639"/>
      <c r="DZ218" s="1639"/>
      <c r="EA218" s="1639"/>
      <c r="EB218" s="1639"/>
      <c r="EC218" s="1639"/>
      <c r="ED218" s="1639"/>
      <c r="EE218" s="1639"/>
      <c r="EF218" s="1639"/>
      <c r="EG218" s="1639"/>
      <c r="EH218" s="1639"/>
      <c r="EI218" s="1639"/>
      <c r="EJ218" s="1639"/>
      <c r="EK218" s="1639"/>
      <c r="EL218" s="1639"/>
      <c r="EM218" s="1639"/>
      <c r="EN218" s="1639"/>
      <c r="EO218" s="1639"/>
      <c r="EP218" s="1639"/>
      <c r="EQ218" s="1639"/>
      <c r="ER218" s="1639"/>
      <c r="ES218" s="1639"/>
      <c r="ET218" s="1639"/>
      <c r="EU218" s="1639"/>
      <c r="EV218" s="1639"/>
      <c r="EW218" s="1639"/>
      <c r="EX218" s="1639"/>
      <c r="EY218" s="1639"/>
      <c r="EZ218" s="1639"/>
      <c r="FA218" s="1639"/>
      <c r="FB218" s="1639"/>
      <c r="FC218" s="1639"/>
      <c r="FD218" s="1639"/>
      <c r="FE218" s="1639"/>
      <c r="FF218" s="1639"/>
      <c r="FG218" s="1639"/>
      <c r="FH218" s="1639"/>
      <c r="FI218" s="1639"/>
      <c r="FJ218" s="1639"/>
      <c r="FK218" s="1639"/>
      <c r="FL218" s="1639"/>
      <c r="FM218" s="1639"/>
      <c r="FN218" s="1639"/>
      <c r="FO218" s="1639"/>
      <c r="FP218" s="1639"/>
      <c r="FQ218" s="1639"/>
      <c r="FR218" s="1639"/>
      <c r="FS218" s="1639"/>
      <c r="FT218" s="1639"/>
      <c r="FU218" s="1639"/>
      <c r="FV218" s="1639"/>
      <c r="FW218" s="1639"/>
      <c r="FX218" s="1639"/>
      <c r="FY218" s="1639"/>
      <c r="FZ218" s="1639"/>
      <c r="GA218" s="1639"/>
      <c r="GB218" s="1639"/>
      <c r="GC218" s="1639"/>
      <c r="GD218" s="1639"/>
      <c r="GE218" s="1639"/>
      <c r="GF218" s="1639"/>
      <c r="GG218" s="1639"/>
      <c r="GH218" s="1639"/>
      <c r="GI218" s="1639"/>
      <c r="GJ218" s="1639"/>
      <c r="GK218" s="1639"/>
      <c r="GL218" s="1639"/>
      <c r="GM218" s="1639"/>
      <c r="GN218" s="1639"/>
      <c r="GO218" s="1639"/>
      <c r="GP218" s="1639"/>
      <c r="GQ218" s="1639"/>
      <c r="GR218" s="1639"/>
      <c r="GS218" s="1639"/>
      <c r="GT218" s="1639"/>
      <c r="GU218" s="1639"/>
      <c r="GV218" s="1639"/>
      <c r="GW218" s="1639"/>
      <c r="GX218" s="1639"/>
      <c r="GY218" s="1639"/>
      <c r="GZ218" s="1639"/>
      <c r="HA218" s="1639"/>
      <c r="HB218" s="1639"/>
      <c r="HC218" s="1639"/>
      <c r="HD218" s="1639"/>
      <c r="HE218" s="1639"/>
      <c r="HF218" s="1639"/>
      <c r="HG218" s="1639"/>
      <c r="HH218" s="1639"/>
      <c r="HI218" s="1639"/>
      <c r="HJ218" s="1639"/>
      <c r="HK218" s="1639"/>
      <c r="HL218" s="1639"/>
      <c r="HM218" s="1639"/>
      <c r="HN218" s="1639"/>
      <c r="HO218" s="1639"/>
      <c r="HP218" s="1639"/>
      <c r="HQ218" s="1639"/>
      <c r="HR218" s="1639"/>
      <c r="HS218" s="1639"/>
      <c r="HT218" s="1639"/>
      <c r="HU218" s="1639"/>
      <c r="HV218" s="1639"/>
      <c r="HW218" s="1639"/>
      <c r="HX218" s="1639"/>
      <c r="HY218" s="1639"/>
      <c r="HZ218" s="1639"/>
      <c r="IA218" s="1639"/>
      <c r="IB218" s="1639"/>
      <c r="IC218" s="1639"/>
      <c r="ID218" s="1639"/>
      <c r="IE218" s="1639"/>
      <c r="IF218" s="1639"/>
      <c r="IG218" s="1639"/>
      <c r="IH218" s="1639"/>
      <c r="II218" s="1639"/>
      <c r="IJ218" s="1639"/>
      <c r="IK218" s="1639"/>
      <c r="IL218" s="1639"/>
      <c r="IM218" s="1639"/>
      <c r="IN218" s="1639"/>
      <c r="IO218" s="1639"/>
      <c r="IP218" s="1639"/>
      <c r="IQ218" s="1639"/>
      <c r="IR218" s="1639"/>
      <c r="IS218" s="1639"/>
      <c r="IT218" s="1639"/>
      <c r="IU218" s="1639"/>
      <c r="IV218" s="1639"/>
      <c r="IW218" s="1639"/>
      <c r="IX218" s="1639"/>
      <c r="IY218" s="1639"/>
      <c r="IZ218" s="1639"/>
      <c r="JA218" s="1639"/>
      <c r="JB218" s="1639"/>
      <c r="JC218" s="1639"/>
      <c r="JD218" s="1639"/>
      <c r="JE218" s="1639"/>
      <c r="JF218" s="1639"/>
      <c r="JG218" s="1639"/>
      <c r="JH218" s="1639"/>
      <c r="JI218" s="1639"/>
      <c r="JJ218" s="1639"/>
      <c r="JK218" s="1639"/>
      <c r="JL218" s="1639"/>
      <c r="JM218" s="1639"/>
      <c r="JN218" s="1639"/>
      <c r="JO218" s="1639"/>
      <c r="JP218" s="1639"/>
      <c r="JQ218" s="1639"/>
      <c r="JR218" s="1639"/>
      <c r="JS218" s="1639"/>
      <c r="JT218" s="1639"/>
      <c r="JU218" s="1639"/>
      <c r="JV218" s="1639"/>
      <c r="JW218" s="1639"/>
      <c r="JX218" s="1639"/>
      <c r="JY218" s="1639"/>
      <c r="JZ218" s="1639"/>
      <c r="KA218" s="1639"/>
      <c r="KB218" s="1639"/>
      <c r="KC218" s="1639"/>
      <c r="KD218" s="1639"/>
      <c r="KE218" s="1639"/>
      <c r="KF218" s="1639"/>
      <c r="KG218" s="1639"/>
      <c r="KH218" s="1639"/>
      <c r="KI218" s="1639"/>
      <c r="KJ218" s="1639"/>
      <c r="KK218" s="1639"/>
      <c r="KL218" s="1639"/>
      <c r="KM218" s="1639"/>
      <c r="KN218" s="1639"/>
      <c r="KO218" s="1639"/>
      <c r="KP218" s="1639"/>
      <c r="KQ218" s="1639"/>
      <c r="KR218" s="1639"/>
      <c r="KS218" s="1639"/>
      <c r="KT218" s="1639"/>
      <c r="KU218" s="1639"/>
      <c r="KV218" s="1639"/>
      <c r="KW218" s="1639"/>
      <c r="KX218" s="1639"/>
      <c r="KY218" s="1639"/>
      <c r="KZ218" s="1639"/>
      <c r="LA218" s="1639"/>
      <c r="LB218" s="1639"/>
      <c r="LC218" s="1639"/>
      <c r="LD218" s="1639"/>
      <c r="LE218" s="1639"/>
      <c r="LF218" s="1639"/>
      <c r="LG218" s="1639"/>
      <c r="LH218" s="1639"/>
      <c r="LI218" s="1639"/>
      <c r="LJ218" s="1639"/>
      <c r="LK218" s="1639"/>
      <c r="LL218" s="1639"/>
      <c r="LM218" s="1639"/>
      <c r="LN218" s="1639"/>
      <c r="LO218" s="1639"/>
      <c r="LP218" s="1639"/>
    </row>
    <row r="219" s="1481" customFormat="1" ht="47" customHeight="1" spans="1:328">
      <c r="A219" s="1499">
        <v>45841</v>
      </c>
      <c r="B219" s="1500" t="s">
        <v>173</v>
      </c>
      <c r="C219" s="1501" t="s">
        <v>98</v>
      </c>
      <c r="D219" s="1502">
        <v>4500172560</v>
      </c>
      <c r="E219" s="2253" t="s">
        <v>867</v>
      </c>
      <c r="F219" s="1502" t="s">
        <v>868</v>
      </c>
      <c r="G219" s="2414" t="s">
        <v>176</v>
      </c>
      <c r="H219" s="1505" t="s">
        <v>176</v>
      </c>
      <c r="I219" s="1532" t="s">
        <v>177</v>
      </c>
      <c r="J219" s="1522">
        <v>8280</v>
      </c>
      <c r="K219" s="1534">
        <v>24</v>
      </c>
      <c r="L219" s="1534">
        <v>2760</v>
      </c>
      <c r="M219" s="2594">
        <f t="shared" si="157"/>
        <v>3</v>
      </c>
      <c r="N219" s="1536">
        <v>45889</v>
      </c>
      <c r="O219" s="1536">
        <v>45890</v>
      </c>
      <c r="P219" s="1537" t="s">
        <v>828</v>
      </c>
      <c r="Q219" s="1562" t="s">
        <v>78</v>
      </c>
      <c r="R219" s="1563"/>
      <c r="S219" s="1563"/>
      <c r="T219" s="1563"/>
      <c r="U219" s="1563"/>
      <c r="V219" s="1532"/>
      <c r="W219" s="1532" t="s">
        <v>111</v>
      </c>
      <c r="X219" s="1565" t="s">
        <v>387</v>
      </c>
      <c r="Y219" s="1589" t="s">
        <v>88</v>
      </c>
      <c r="Z219" s="1589">
        <v>45847</v>
      </c>
      <c r="AA219" s="1589"/>
      <c r="AB219" s="1589" t="s">
        <v>745</v>
      </c>
      <c r="AC219" s="1580" t="s">
        <v>746</v>
      </c>
      <c r="AD219" s="1590" t="s">
        <v>181</v>
      </c>
      <c r="AE219" s="2277">
        <v>1451.26</v>
      </c>
      <c r="AF219" s="2278">
        <f t="shared" si="188"/>
        <v>4353.78</v>
      </c>
      <c r="AG219" s="1504"/>
      <c r="AH219" s="1609" t="s">
        <v>81</v>
      </c>
      <c r="AI219" s="1609"/>
      <c r="AJ219" s="1609">
        <v>9</v>
      </c>
      <c r="AK219" s="1610">
        <f t="shared" si="176"/>
        <v>8280</v>
      </c>
      <c r="AL219" s="1610"/>
      <c r="AM219" s="1610">
        <f t="shared" si="189"/>
        <v>345</v>
      </c>
      <c r="AN219" s="1610"/>
      <c r="AO219" s="1610"/>
      <c r="AP219" s="1610"/>
      <c r="AQ219" s="1610"/>
      <c r="AR219" s="1610" t="s">
        <v>512</v>
      </c>
      <c r="AS219" s="1610">
        <f t="shared" si="170"/>
        <v>8280</v>
      </c>
      <c r="AT219" s="1610"/>
      <c r="AU219" s="1622">
        <f t="shared" si="190"/>
        <v>920</v>
      </c>
      <c r="AV219" s="1622">
        <f t="shared" si="191"/>
        <v>920</v>
      </c>
      <c r="AW219" s="1622">
        <f t="shared" si="192"/>
        <v>920</v>
      </c>
      <c r="AX219" s="1622">
        <f t="shared" si="193"/>
        <v>920</v>
      </c>
      <c r="AY219" s="1622">
        <f t="shared" si="194"/>
        <v>920</v>
      </c>
      <c r="AZ219" s="1622">
        <f t="shared" si="195"/>
        <v>920</v>
      </c>
      <c r="BA219" s="1622">
        <f t="shared" si="196"/>
        <v>920</v>
      </c>
      <c r="BB219" s="1622">
        <f t="shared" si="197"/>
        <v>920</v>
      </c>
      <c r="BC219" s="1622">
        <f t="shared" si="198"/>
        <v>920</v>
      </c>
      <c r="BD219" s="1622">
        <f t="shared" si="174"/>
        <v>881.666666666667</v>
      </c>
      <c r="BE219" s="1622">
        <f t="shared" si="175"/>
        <v>38.3333333333333</v>
      </c>
      <c r="BF219" s="1534"/>
      <c r="BG219" s="1638"/>
      <c r="BH219" s="1639"/>
      <c r="BI219" s="1639"/>
      <c r="BJ219" s="1639"/>
      <c r="BK219" s="1639"/>
      <c r="BL219" s="1639"/>
      <c r="BM219" s="1639"/>
      <c r="BN219" s="1639"/>
      <c r="BO219" s="1639"/>
      <c r="BP219" s="1639"/>
      <c r="BQ219" s="1639"/>
      <c r="BR219" s="1639"/>
      <c r="BS219" s="1639"/>
      <c r="BT219" s="1639"/>
      <c r="BU219" s="1639"/>
      <c r="BV219" s="1639"/>
      <c r="BW219" s="1639"/>
      <c r="BX219" s="1639"/>
      <c r="BY219" s="1639"/>
      <c r="BZ219" s="1639"/>
      <c r="CA219" s="1639"/>
      <c r="CB219" s="1639"/>
      <c r="CC219" s="1639"/>
      <c r="CD219" s="1639"/>
      <c r="CE219" s="1639"/>
      <c r="CF219" s="1639"/>
      <c r="CG219" s="1639"/>
      <c r="CH219" s="1639"/>
      <c r="CI219" s="1639"/>
      <c r="CJ219" s="1639"/>
      <c r="CK219" s="1639"/>
      <c r="CL219" s="1639"/>
      <c r="CM219" s="1639"/>
      <c r="CN219" s="1639"/>
      <c r="CO219" s="1639"/>
      <c r="CP219" s="1639"/>
      <c r="CQ219" s="1639"/>
      <c r="CR219" s="1639"/>
      <c r="CS219" s="1639"/>
      <c r="CT219" s="1639"/>
      <c r="CU219" s="1639"/>
      <c r="CV219" s="1639"/>
      <c r="CW219" s="1639"/>
      <c r="CX219" s="1639"/>
      <c r="CY219" s="1639"/>
      <c r="CZ219" s="1639"/>
      <c r="DA219" s="1639"/>
      <c r="DB219" s="1639"/>
      <c r="DC219" s="1639"/>
      <c r="DD219" s="1639"/>
      <c r="DE219" s="1639"/>
      <c r="DF219" s="1639"/>
      <c r="DG219" s="1639"/>
      <c r="DH219" s="1639"/>
      <c r="DI219" s="1639"/>
      <c r="DJ219" s="1639"/>
      <c r="DK219" s="1639"/>
      <c r="DL219" s="1639"/>
      <c r="DM219" s="1639"/>
      <c r="DN219" s="1639"/>
      <c r="DO219" s="1639"/>
      <c r="DP219" s="1639"/>
      <c r="DQ219" s="1639"/>
      <c r="DR219" s="1639"/>
      <c r="DS219" s="1639"/>
      <c r="DT219" s="1639"/>
      <c r="DU219" s="1639"/>
      <c r="DV219" s="1639"/>
      <c r="DW219" s="1639"/>
      <c r="DX219" s="1639"/>
      <c r="DY219" s="1639"/>
      <c r="DZ219" s="1639"/>
      <c r="EA219" s="1639"/>
      <c r="EB219" s="1639"/>
      <c r="EC219" s="1639"/>
      <c r="ED219" s="1639"/>
      <c r="EE219" s="1639"/>
      <c r="EF219" s="1639"/>
      <c r="EG219" s="1639"/>
      <c r="EH219" s="1639"/>
      <c r="EI219" s="1639"/>
      <c r="EJ219" s="1639"/>
      <c r="EK219" s="1639"/>
      <c r="EL219" s="1639"/>
      <c r="EM219" s="1639"/>
      <c r="EN219" s="1639"/>
      <c r="EO219" s="1639"/>
      <c r="EP219" s="1639"/>
      <c r="EQ219" s="1639"/>
      <c r="ER219" s="1639"/>
      <c r="ES219" s="1639"/>
      <c r="ET219" s="1639"/>
      <c r="EU219" s="1639"/>
      <c r="EV219" s="1639"/>
      <c r="EW219" s="1639"/>
      <c r="EX219" s="1639"/>
      <c r="EY219" s="1639"/>
      <c r="EZ219" s="1639"/>
      <c r="FA219" s="1639"/>
      <c r="FB219" s="1639"/>
      <c r="FC219" s="1639"/>
      <c r="FD219" s="1639"/>
      <c r="FE219" s="1639"/>
      <c r="FF219" s="1639"/>
      <c r="FG219" s="1639"/>
      <c r="FH219" s="1639"/>
      <c r="FI219" s="1639"/>
      <c r="FJ219" s="1639"/>
      <c r="FK219" s="1639"/>
      <c r="FL219" s="1639"/>
      <c r="FM219" s="1639"/>
      <c r="FN219" s="1639"/>
      <c r="FO219" s="1639"/>
      <c r="FP219" s="1639"/>
      <c r="FQ219" s="1639"/>
      <c r="FR219" s="1639"/>
      <c r="FS219" s="1639"/>
      <c r="FT219" s="1639"/>
      <c r="FU219" s="1639"/>
      <c r="FV219" s="1639"/>
      <c r="FW219" s="1639"/>
      <c r="FX219" s="1639"/>
      <c r="FY219" s="1639"/>
      <c r="FZ219" s="1639"/>
      <c r="GA219" s="1639"/>
      <c r="GB219" s="1639"/>
      <c r="GC219" s="1639"/>
      <c r="GD219" s="1639"/>
      <c r="GE219" s="1639"/>
      <c r="GF219" s="1639"/>
      <c r="GG219" s="1639"/>
      <c r="GH219" s="1639"/>
      <c r="GI219" s="1639"/>
      <c r="GJ219" s="1639"/>
      <c r="GK219" s="1639"/>
      <c r="GL219" s="1639"/>
      <c r="GM219" s="1639"/>
      <c r="GN219" s="1639"/>
      <c r="GO219" s="1639"/>
      <c r="GP219" s="1639"/>
      <c r="GQ219" s="1639"/>
      <c r="GR219" s="1639"/>
      <c r="GS219" s="1639"/>
      <c r="GT219" s="1639"/>
      <c r="GU219" s="1639"/>
      <c r="GV219" s="1639"/>
      <c r="GW219" s="1639"/>
      <c r="GX219" s="1639"/>
      <c r="GY219" s="1639"/>
      <c r="GZ219" s="1639"/>
      <c r="HA219" s="1639"/>
      <c r="HB219" s="1639"/>
      <c r="HC219" s="1639"/>
      <c r="HD219" s="1639"/>
      <c r="HE219" s="1639"/>
      <c r="HF219" s="1639"/>
      <c r="HG219" s="1639"/>
      <c r="HH219" s="1639"/>
      <c r="HI219" s="1639"/>
      <c r="HJ219" s="1639"/>
      <c r="HK219" s="1639"/>
      <c r="HL219" s="1639"/>
      <c r="HM219" s="1639"/>
      <c r="HN219" s="1639"/>
      <c r="HO219" s="1639"/>
      <c r="HP219" s="1639"/>
      <c r="HQ219" s="1639"/>
      <c r="HR219" s="1639"/>
      <c r="HS219" s="1639"/>
      <c r="HT219" s="1639"/>
      <c r="HU219" s="1639"/>
      <c r="HV219" s="1639"/>
      <c r="HW219" s="1639"/>
      <c r="HX219" s="1639"/>
      <c r="HY219" s="1639"/>
      <c r="HZ219" s="1639"/>
      <c r="IA219" s="1639"/>
      <c r="IB219" s="1639"/>
      <c r="IC219" s="1639"/>
      <c r="ID219" s="1639"/>
      <c r="IE219" s="1639"/>
      <c r="IF219" s="1639"/>
      <c r="IG219" s="1639"/>
      <c r="IH219" s="1639"/>
      <c r="II219" s="1639"/>
      <c r="IJ219" s="1639"/>
      <c r="IK219" s="1639"/>
      <c r="IL219" s="1639"/>
      <c r="IM219" s="1639"/>
      <c r="IN219" s="1639"/>
      <c r="IO219" s="1639"/>
      <c r="IP219" s="1639"/>
      <c r="IQ219" s="1639"/>
      <c r="IR219" s="1639"/>
      <c r="IS219" s="1639"/>
      <c r="IT219" s="1639"/>
      <c r="IU219" s="1639"/>
      <c r="IV219" s="1639"/>
      <c r="IW219" s="1639"/>
      <c r="IX219" s="1639"/>
      <c r="IY219" s="1639"/>
      <c r="IZ219" s="1639"/>
      <c r="JA219" s="1639"/>
      <c r="JB219" s="1639"/>
      <c r="JC219" s="1639"/>
      <c r="JD219" s="1639"/>
      <c r="JE219" s="1639"/>
      <c r="JF219" s="1639"/>
      <c r="JG219" s="1639"/>
      <c r="JH219" s="1639"/>
      <c r="JI219" s="1639"/>
      <c r="JJ219" s="1639"/>
      <c r="JK219" s="1639"/>
      <c r="JL219" s="1639"/>
      <c r="JM219" s="1639"/>
      <c r="JN219" s="1639"/>
      <c r="JO219" s="1639"/>
      <c r="JP219" s="1639"/>
      <c r="JQ219" s="1639"/>
      <c r="JR219" s="1639"/>
      <c r="JS219" s="1639"/>
      <c r="JT219" s="1639"/>
      <c r="JU219" s="1639"/>
      <c r="JV219" s="1639"/>
      <c r="JW219" s="1639"/>
      <c r="JX219" s="1639"/>
      <c r="JY219" s="1639"/>
      <c r="JZ219" s="1639"/>
      <c r="KA219" s="1639"/>
      <c r="KB219" s="1639"/>
      <c r="KC219" s="1639"/>
      <c r="KD219" s="1639"/>
      <c r="KE219" s="1639"/>
      <c r="KF219" s="1639"/>
      <c r="KG219" s="1639"/>
      <c r="KH219" s="1639"/>
      <c r="KI219" s="1639"/>
      <c r="KJ219" s="1639"/>
      <c r="KK219" s="1639"/>
      <c r="KL219" s="1639"/>
      <c r="KM219" s="1639"/>
      <c r="KN219" s="1639"/>
      <c r="KO219" s="1639"/>
      <c r="KP219" s="1639"/>
      <c r="KQ219" s="1639"/>
      <c r="KR219" s="1639"/>
      <c r="KS219" s="1639"/>
      <c r="KT219" s="1639"/>
      <c r="KU219" s="1639"/>
      <c r="KV219" s="1639"/>
      <c r="KW219" s="1639"/>
      <c r="KX219" s="1639"/>
      <c r="KY219" s="1639"/>
      <c r="KZ219" s="1639"/>
      <c r="LA219" s="1639"/>
      <c r="LB219" s="1639"/>
      <c r="LC219" s="1639"/>
      <c r="LD219" s="1639"/>
      <c r="LE219" s="1639"/>
      <c r="LF219" s="1639"/>
      <c r="LG219" s="1639"/>
      <c r="LH219" s="1639"/>
      <c r="LI219" s="1639"/>
      <c r="LJ219" s="1639"/>
      <c r="LK219" s="1639"/>
      <c r="LL219" s="1639"/>
      <c r="LM219" s="1639"/>
      <c r="LN219" s="1639"/>
      <c r="LO219" s="1639"/>
      <c r="LP219" s="1639"/>
    </row>
    <row r="220" s="1481" customFormat="1" ht="47" customHeight="1" spans="1:328">
      <c r="A220" s="1499">
        <v>45841</v>
      </c>
      <c r="B220" s="1500" t="s">
        <v>173</v>
      </c>
      <c r="C220" s="1501" t="s">
        <v>98</v>
      </c>
      <c r="D220" s="1502">
        <v>4500172560</v>
      </c>
      <c r="E220" s="2253" t="s">
        <v>869</v>
      </c>
      <c r="F220" s="1502" t="s">
        <v>870</v>
      </c>
      <c r="G220" s="2414" t="s">
        <v>176</v>
      </c>
      <c r="H220" s="1505" t="s">
        <v>176</v>
      </c>
      <c r="I220" s="1532" t="s">
        <v>177</v>
      </c>
      <c r="J220" s="1522">
        <v>8280</v>
      </c>
      <c r="K220" s="1534">
        <v>24</v>
      </c>
      <c r="L220" s="1534">
        <v>2760</v>
      </c>
      <c r="M220" s="2594">
        <f t="shared" si="157"/>
        <v>3</v>
      </c>
      <c r="N220" s="1536">
        <v>45889</v>
      </c>
      <c r="O220" s="1536">
        <v>45890</v>
      </c>
      <c r="P220" s="1537" t="s">
        <v>828</v>
      </c>
      <c r="Q220" s="1562" t="s">
        <v>78</v>
      </c>
      <c r="R220" s="1563"/>
      <c r="S220" s="1563"/>
      <c r="T220" s="1563"/>
      <c r="U220" s="1563"/>
      <c r="V220" s="1532"/>
      <c r="W220" s="1532" t="s">
        <v>111</v>
      </c>
      <c r="X220" s="1565" t="s">
        <v>387</v>
      </c>
      <c r="Y220" s="1589" t="s">
        <v>88</v>
      </c>
      <c r="Z220" s="1589">
        <v>45847</v>
      </c>
      <c r="AA220" s="1589"/>
      <c r="AB220" s="1589" t="s">
        <v>745</v>
      </c>
      <c r="AC220" s="1580" t="s">
        <v>746</v>
      </c>
      <c r="AD220" s="1590" t="s">
        <v>181</v>
      </c>
      <c r="AE220" s="2277">
        <v>1451.2567</v>
      </c>
      <c r="AF220" s="2278">
        <f t="shared" si="188"/>
        <v>4353.7701</v>
      </c>
      <c r="AG220" s="1504"/>
      <c r="AH220" s="1609" t="s">
        <v>81</v>
      </c>
      <c r="AI220" s="1609"/>
      <c r="AJ220" s="1609">
        <v>9</v>
      </c>
      <c r="AK220" s="1610">
        <f t="shared" si="176"/>
        <v>8280</v>
      </c>
      <c r="AL220" s="1610"/>
      <c r="AM220" s="1610">
        <f t="shared" si="189"/>
        <v>345</v>
      </c>
      <c r="AN220" s="1610"/>
      <c r="AO220" s="1610"/>
      <c r="AP220" s="1610"/>
      <c r="AQ220" s="1610"/>
      <c r="AR220" s="1610" t="s">
        <v>512</v>
      </c>
      <c r="AS220" s="1610">
        <f t="shared" si="170"/>
        <v>8280</v>
      </c>
      <c r="AT220" s="1610"/>
      <c r="AU220" s="1622">
        <f t="shared" si="190"/>
        <v>920</v>
      </c>
      <c r="AV220" s="1622">
        <f t="shared" si="191"/>
        <v>920</v>
      </c>
      <c r="AW220" s="1622">
        <f t="shared" si="192"/>
        <v>920</v>
      </c>
      <c r="AX220" s="1622">
        <f t="shared" si="193"/>
        <v>920</v>
      </c>
      <c r="AY220" s="1622">
        <f t="shared" si="194"/>
        <v>920</v>
      </c>
      <c r="AZ220" s="1622">
        <f t="shared" si="195"/>
        <v>920</v>
      </c>
      <c r="BA220" s="1622">
        <f t="shared" si="196"/>
        <v>920</v>
      </c>
      <c r="BB220" s="1622">
        <f t="shared" si="197"/>
        <v>920</v>
      </c>
      <c r="BC220" s="1622">
        <f t="shared" si="198"/>
        <v>920</v>
      </c>
      <c r="BD220" s="1622">
        <f t="shared" si="174"/>
        <v>881.666666666667</v>
      </c>
      <c r="BE220" s="1622">
        <f t="shared" si="175"/>
        <v>38.3333333333333</v>
      </c>
      <c r="BF220" s="1534"/>
      <c r="BG220" s="1638"/>
      <c r="BH220" s="1639"/>
      <c r="BI220" s="1639"/>
      <c r="BJ220" s="1639"/>
      <c r="BK220" s="1639"/>
      <c r="BL220" s="1639"/>
      <c r="BM220" s="1639"/>
      <c r="BN220" s="1639"/>
      <c r="BO220" s="1639"/>
      <c r="BP220" s="1639"/>
      <c r="BQ220" s="1639"/>
      <c r="BR220" s="1639"/>
      <c r="BS220" s="1639"/>
      <c r="BT220" s="1639"/>
      <c r="BU220" s="1639"/>
      <c r="BV220" s="1639"/>
      <c r="BW220" s="1639"/>
      <c r="BX220" s="1639"/>
      <c r="BY220" s="1639"/>
      <c r="BZ220" s="1639"/>
      <c r="CA220" s="1639"/>
      <c r="CB220" s="1639"/>
      <c r="CC220" s="1639"/>
      <c r="CD220" s="1639"/>
      <c r="CE220" s="1639"/>
      <c r="CF220" s="1639"/>
      <c r="CG220" s="1639"/>
      <c r="CH220" s="1639"/>
      <c r="CI220" s="1639"/>
      <c r="CJ220" s="1639"/>
      <c r="CK220" s="1639"/>
      <c r="CL220" s="1639"/>
      <c r="CM220" s="1639"/>
      <c r="CN220" s="1639"/>
      <c r="CO220" s="1639"/>
      <c r="CP220" s="1639"/>
      <c r="CQ220" s="1639"/>
      <c r="CR220" s="1639"/>
      <c r="CS220" s="1639"/>
      <c r="CT220" s="1639"/>
      <c r="CU220" s="1639"/>
      <c r="CV220" s="1639"/>
      <c r="CW220" s="1639"/>
      <c r="CX220" s="1639"/>
      <c r="CY220" s="1639"/>
      <c r="CZ220" s="1639"/>
      <c r="DA220" s="1639"/>
      <c r="DB220" s="1639"/>
      <c r="DC220" s="1639"/>
      <c r="DD220" s="1639"/>
      <c r="DE220" s="1639"/>
      <c r="DF220" s="1639"/>
      <c r="DG220" s="1639"/>
      <c r="DH220" s="1639"/>
      <c r="DI220" s="1639"/>
      <c r="DJ220" s="1639"/>
      <c r="DK220" s="1639"/>
      <c r="DL220" s="1639"/>
      <c r="DM220" s="1639"/>
      <c r="DN220" s="1639"/>
      <c r="DO220" s="1639"/>
      <c r="DP220" s="1639"/>
      <c r="DQ220" s="1639"/>
      <c r="DR220" s="1639"/>
      <c r="DS220" s="1639"/>
      <c r="DT220" s="1639"/>
      <c r="DU220" s="1639"/>
      <c r="DV220" s="1639"/>
      <c r="DW220" s="1639"/>
      <c r="DX220" s="1639"/>
      <c r="DY220" s="1639"/>
      <c r="DZ220" s="1639"/>
      <c r="EA220" s="1639"/>
      <c r="EB220" s="1639"/>
      <c r="EC220" s="1639"/>
      <c r="ED220" s="1639"/>
      <c r="EE220" s="1639"/>
      <c r="EF220" s="1639"/>
      <c r="EG220" s="1639"/>
      <c r="EH220" s="1639"/>
      <c r="EI220" s="1639"/>
      <c r="EJ220" s="1639"/>
      <c r="EK220" s="1639"/>
      <c r="EL220" s="1639"/>
      <c r="EM220" s="1639"/>
      <c r="EN220" s="1639"/>
      <c r="EO220" s="1639"/>
      <c r="EP220" s="1639"/>
      <c r="EQ220" s="1639"/>
      <c r="ER220" s="1639"/>
      <c r="ES220" s="1639"/>
      <c r="ET220" s="1639"/>
      <c r="EU220" s="1639"/>
      <c r="EV220" s="1639"/>
      <c r="EW220" s="1639"/>
      <c r="EX220" s="1639"/>
      <c r="EY220" s="1639"/>
      <c r="EZ220" s="1639"/>
      <c r="FA220" s="1639"/>
      <c r="FB220" s="1639"/>
      <c r="FC220" s="1639"/>
      <c r="FD220" s="1639"/>
      <c r="FE220" s="1639"/>
      <c r="FF220" s="1639"/>
      <c r="FG220" s="1639"/>
      <c r="FH220" s="1639"/>
      <c r="FI220" s="1639"/>
      <c r="FJ220" s="1639"/>
      <c r="FK220" s="1639"/>
      <c r="FL220" s="1639"/>
      <c r="FM220" s="1639"/>
      <c r="FN220" s="1639"/>
      <c r="FO220" s="1639"/>
      <c r="FP220" s="1639"/>
      <c r="FQ220" s="1639"/>
      <c r="FR220" s="1639"/>
      <c r="FS220" s="1639"/>
      <c r="FT220" s="1639"/>
      <c r="FU220" s="1639"/>
      <c r="FV220" s="1639"/>
      <c r="FW220" s="1639"/>
      <c r="FX220" s="1639"/>
      <c r="FY220" s="1639"/>
      <c r="FZ220" s="1639"/>
      <c r="GA220" s="1639"/>
      <c r="GB220" s="1639"/>
      <c r="GC220" s="1639"/>
      <c r="GD220" s="1639"/>
      <c r="GE220" s="1639"/>
      <c r="GF220" s="1639"/>
      <c r="GG220" s="1639"/>
      <c r="GH220" s="1639"/>
      <c r="GI220" s="1639"/>
      <c r="GJ220" s="1639"/>
      <c r="GK220" s="1639"/>
      <c r="GL220" s="1639"/>
      <c r="GM220" s="1639"/>
      <c r="GN220" s="1639"/>
      <c r="GO220" s="1639"/>
      <c r="GP220" s="1639"/>
      <c r="GQ220" s="1639"/>
      <c r="GR220" s="1639"/>
      <c r="GS220" s="1639"/>
      <c r="GT220" s="1639"/>
      <c r="GU220" s="1639"/>
      <c r="GV220" s="1639"/>
      <c r="GW220" s="1639"/>
      <c r="GX220" s="1639"/>
      <c r="GY220" s="1639"/>
      <c r="GZ220" s="1639"/>
      <c r="HA220" s="1639"/>
      <c r="HB220" s="1639"/>
      <c r="HC220" s="1639"/>
      <c r="HD220" s="1639"/>
      <c r="HE220" s="1639"/>
      <c r="HF220" s="1639"/>
      <c r="HG220" s="1639"/>
      <c r="HH220" s="1639"/>
      <c r="HI220" s="1639"/>
      <c r="HJ220" s="1639"/>
      <c r="HK220" s="1639"/>
      <c r="HL220" s="1639"/>
      <c r="HM220" s="1639"/>
      <c r="HN220" s="1639"/>
      <c r="HO220" s="1639"/>
      <c r="HP220" s="1639"/>
      <c r="HQ220" s="1639"/>
      <c r="HR220" s="1639"/>
      <c r="HS220" s="1639"/>
      <c r="HT220" s="1639"/>
      <c r="HU220" s="1639"/>
      <c r="HV220" s="1639"/>
      <c r="HW220" s="1639"/>
      <c r="HX220" s="1639"/>
      <c r="HY220" s="1639"/>
      <c r="HZ220" s="1639"/>
      <c r="IA220" s="1639"/>
      <c r="IB220" s="1639"/>
      <c r="IC220" s="1639"/>
      <c r="ID220" s="1639"/>
      <c r="IE220" s="1639"/>
      <c r="IF220" s="1639"/>
      <c r="IG220" s="1639"/>
      <c r="IH220" s="1639"/>
      <c r="II220" s="1639"/>
      <c r="IJ220" s="1639"/>
      <c r="IK220" s="1639"/>
      <c r="IL220" s="1639"/>
      <c r="IM220" s="1639"/>
      <c r="IN220" s="1639"/>
      <c r="IO220" s="1639"/>
      <c r="IP220" s="1639"/>
      <c r="IQ220" s="1639"/>
      <c r="IR220" s="1639"/>
      <c r="IS220" s="1639"/>
      <c r="IT220" s="1639"/>
      <c r="IU220" s="1639"/>
      <c r="IV220" s="1639"/>
      <c r="IW220" s="1639"/>
      <c r="IX220" s="1639"/>
      <c r="IY220" s="1639"/>
      <c r="IZ220" s="1639"/>
      <c r="JA220" s="1639"/>
      <c r="JB220" s="1639"/>
      <c r="JC220" s="1639"/>
      <c r="JD220" s="1639"/>
      <c r="JE220" s="1639"/>
      <c r="JF220" s="1639"/>
      <c r="JG220" s="1639"/>
      <c r="JH220" s="1639"/>
      <c r="JI220" s="1639"/>
      <c r="JJ220" s="1639"/>
      <c r="JK220" s="1639"/>
      <c r="JL220" s="1639"/>
      <c r="JM220" s="1639"/>
      <c r="JN220" s="1639"/>
      <c r="JO220" s="1639"/>
      <c r="JP220" s="1639"/>
      <c r="JQ220" s="1639"/>
      <c r="JR220" s="1639"/>
      <c r="JS220" s="1639"/>
      <c r="JT220" s="1639"/>
      <c r="JU220" s="1639"/>
      <c r="JV220" s="1639"/>
      <c r="JW220" s="1639"/>
      <c r="JX220" s="1639"/>
      <c r="JY220" s="1639"/>
      <c r="JZ220" s="1639"/>
      <c r="KA220" s="1639"/>
      <c r="KB220" s="1639"/>
      <c r="KC220" s="1639"/>
      <c r="KD220" s="1639"/>
      <c r="KE220" s="1639"/>
      <c r="KF220" s="1639"/>
      <c r="KG220" s="1639"/>
      <c r="KH220" s="1639"/>
      <c r="KI220" s="1639"/>
      <c r="KJ220" s="1639"/>
      <c r="KK220" s="1639"/>
      <c r="KL220" s="1639"/>
      <c r="KM220" s="1639"/>
      <c r="KN220" s="1639"/>
      <c r="KO220" s="1639"/>
      <c r="KP220" s="1639"/>
      <c r="KQ220" s="1639"/>
      <c r="KR220" s="1639"/>
      <c r="KS220" s="1639"/>
      <c r="KT220" s="1639"/>
      <c r="KU220" s="1639"/>
      <c r="KV220" s="1639"/>
      <c r="KW220" s="1639"/>
      <c r="KX220" s="1639"/>
      <c r="KY220" s="1639"/>
      <c r="KZ220" s="1639"/>
      <c r="LA220" s="1639"/>
      <c r="LB220" s="1639"/>
      <c r="LC220" s="1639"/>
      <c r="LD220" s="1639"/>
      <c r="LE220" s="1639"/>
      <c r="LF220" s="1639"/>
      <c r="LG220" s="1639"/>
      <c r="LH220" s="1639"/>
      <c r="LI220" s="1639"/>
      <c r="LJ220" s="1639"/>
      <c r="LK220" s="1639"/>
      <c r="LL220" s="1639"/>
      <c r="LM220" s="1639"/>
      <c r="LN220" s="1639"/>
      <c r="LO220" s="1639"/>
      <c r="LP220" s="1639"/>
    </row>
    <row r="221" s="1481" customFormat="1" ht="47" customHeight="1" spans="1:328">
      <c r="A221" s="1499">
        <v>45841</v>
      </c>
      <c r="B221" s="1500" t="s">
        <v>173</v>
      </c>
      <c r="C221" s="1501" t="s">
        <v>98</v>
      </c>
      <c r="D221" s="1502">
        <v>4500172560</v>
      </c>
      <c r="E221" s="2253" t="s">
        <v>871</v>
      </c>
      <c r="F221" s="1502" t="s">
        <v>872</v>
      </c>
      <c r="G221" s="2414" t="s">
        <v>176</v>
      </c>
      <c r="H221" s="1505" t="s">
        <v>176</v>
      </c>
      <c r="I221" s="1532" t="s">
        <v>177</v>
      </c>
      <c r="J221" s="1522">
        <v>5520</v>
      </c>
      <c r="K221" s="1534">
        <v>24</v>
      </c>
      <c r="L221" s="1534">
        <v>2760</v>
      </c>
      <c r="M221" s="2594">
        <f t="shared" si="157"/>
        <v>2</v>
      </c>
      <c r="N221" s="1536">
        <v>45889</v>
      </c>
      <c r="O221" s="1536">
        <v>45890</v>
      </c>
      <c r="P221" s="1537" t="s">
        <v>828</v>
      </c>
      <c r="Q221" s="1562" t="s">
        <v>78</v>
      </c>
      <c r="R221" s="1563"/>
      <c r="S221" s="1563"/>
      <c r="T221" s="1563"/>
      <c r="U221" s="1563"/>
      <c r="V221" s="1532"/>
      <c r="W221" s="1532" t="s">
        <v>111</v>
      </c>
      <c r="X221" s="1565" t="s">
        <v>387</v>
      </c>
      <c r="Y221" s="1589" t="s">
        <v>88</v>
      </c>
      <c r="Z221" s="1589">
        <v>45847</v>
      </c>
      <c r="AA221" s="1589"/>
      <c r="AB221" s="1589" t="s">
        <v>745</v>
      </c>
      <c r="AC221" s="1580" t="s">
        <v>746</v>
      </c>
      <c r="AD221" s="1590" t="s">
        <v>181</v>
      </c>
      <c r="AE221" s="2277">
        <v>1451.26</v>
      </c>
      <c r="AF221" s="2278">
        <f t="shared" si="188"/>
        <v>2902.52</v>
      </c>
      <c r="AG221" s="1504"/>
      <c r="AH221" s="1609" t="s">
        <v>81</v>
      </c>
      <c r="AI221" s="1609"/>
      <c r="AJ221" s="1609">
        <v>9</v>
      </c>
      <c r="AK221" s="1610">
        <f t="shared" si="176"/>
        <v>5520</v>
      </c>
      <c r="AL221" s="1610"/>
      <c r="AM221" s="1610">
        <f t="shared" si="189"/>
        <v>230</v>
      </c>
      <c r="AN221" s="1610"/>
      <c r="AO221" s="1610"/>
      <c r="AP221" s="1610"/>
      <c r="AQ221" s="1610"/>
      <c r="AR221" s="1610" t="s">
        <v>512</v>
      </c>
      <c r="AS221" s="1610">
        <f t="shared" si="170"/>
        <v>5520</v>
      </c>
      <c r="AT221" s="1610"/>
      <c r="AU221" s="1622">
        <f t="shared" si="190"/>
        <v>613.333333333333</v>
      </c>
      <c r="AV221" s="1622">
        <f t="shared" si="191"/>
        <v>613.333333333333</v>
      </c>
      <c r="AW221" s="1622">
        <f t="shared" si="192"/>
        <v>613.333333333333</v>
      </c>
      <c r="AX221" s="1622">
        <f t="shared" si="193"/>
        <v>613.333333333333</v>
      </c>
      <c r="AY221" s="1622">
        <f t="shared" si="194"/>
        <v>613.333333333333</v>
      </c>
      <c r="AZ221" s="1622">
        <f t="shared" si="195"/>
        <v>613.333333333333</v>
      </c>
      <c r="BA221" s="1622">
        <f t="shared" si="196"/>
        <v>613.333333333333</v>
      </c>
      <c r="BB221" s="1622">
        <f t="shared" si="197"/>
        <v>613.333333333333</v>
      </c>
      <c r="BC221" s="1622">
        <f t="shared" si="198"/>
        <v>613.333333333333</v>
      </c>
      <c r="BD221" s="1622">
        <f t="shared" si="174"/>
        <v>587.777777777778</v>
      </c>
      <c r="BE221" s="1622">
        <f t="shared" si="175"/>
        <v>25.5555555555556</v>
      </c>
      <c r="BF221" s="1534"/>
      <c r="BG221" s="1638"/>
      <c r="BH221" s="1639"/>
      <c r="BI221" s="1639"/>
      <c r="BJ221" s="1639"/>
      <c r="BK221" s="1639"/>
      <c r="BL221" s="1639"/>
      <c r="BM221" s="1639"/>
      <c r="BN221" s="1639"/>
      <c r="BO221" s="1639"/>
      <c r="BP221" s="1639"/>
      <c r="BQ221" s="1639"/>
      <c r="BR221" s="1639"/>
      <c r="BS221" s="1639"/>
      <c r="BT221" s="1639"/>
      <c r="BU221" s="1639"/>
      <c r="BV221" s="1639"/>
      <c r="BW221" s="1639"/>
      <c r="BX221" s="1639"/>
      <c r="BY221" s="1639"/>
      <c r="BZ221" s="1639"/>
      <c r="CA221" s="1639"/>
      <c r="CB221" s="1639"/>
      <c r="CC221" s="1639"/>
      <c r="CD221" s="1639"/>
      <c r="CE221" s="1639"/>
      <c r="CF221" s="1639"/>
      <c r="CG221" s="1639"/>
      <c r="CH221" s="1639"/>
      <c r="CI221" s="1639"/>
      <c r="CJ221" s="1639"/>
      <c r="CK221" s="1639"/>
      <c r="CL221" s="1639"/>
      <c r="CM221" s="1639"/>
      <c r="CN221" s="1639"/>
      <c r="CO221" s="1639"/>
      <c r="CP221" s="1639"/>
      <c r="CQ221" s="1639"/>
      <c r="CR221" s="1639"/>
      <c r="CS221" s="1639"/>
      <c r="CT221" s="1639"/>
      <c r="CU221" s="1639"/>
      <c r="CV221" s="1639"/>
      <c r="CW221" s="1639"/>
      <c r="CX221" s="1639"/>
      <c r="CY221" s="1639"/>
      <c r="CZ221" s="1639"/>
      <c r="DA221" s="1639"/>
      <c r="DB221" s="1639"/>
      <c r="DC221" s="1639"/>
      <c r="DD221" s="1639"/>
      <c r="DE221" s="1639"/>
      <c r="DF221" s="1639"/>
      <c r="DG221" s="1639"/>
      <c r="DH221" s="1639"/>
      <c r="DI221" s="1639"/>
      <c r="DJ221" s="1639"/>
      <c r="DK221" s="1639"/>
      <c r="DL221" s="1639"/>
      <c r="DM221" s="1639"/>
      <c r="DN221" s="1639"/>
      <c r="DO221" s="1639"/>
      <c r="DP221" s="1639"/>
      <c r="DQ221" s="1639"/>
      <c r="DR221" s="1639"/>
      <c r="DS221" s="1639"/>
      <c r="DT221" s="1639"/>
      <c r="DU221" s="1639"/>
      <c r="DV221" s="1639"/>
      <c r="DW221" s="1639"/>
      <c r="DX221" s="1639"/>
      <c r="DY221" s="1639"/>
      <c r="DZ221" s="1639"/>
      <c r="EA221" s="1639"/>
      <c r="EB221" s="1639"/>
      <c r="EC221" s="1639"/>
      <c r="ED221" s="1639"/>
      <c r="EE221" s="1639"/>
      <c r="EF221" s="1639"/>
      <c r="EG221" s="1639"/>
      <c r="EH221" s="1639"/>
      <c r="EI221" s="1639"/>
      <c r="EJ221" s="1639"/>
      <c r="EK221" s="1639"/>
      <c r="EL221" s="1639"/>
      <c r="EM221" s="1639"/>
      <c r="EN221" s="1639"/>
      <c r="EO221" s="1639"/>
      <c r="EP221" s="1639"/>
      <c r="EQ221" s="1639"/>
      <c r="ER221" s="1639"/>
      <c r="ES221" s="1639"/>
      <c r="ET221" s="1639"/>
      <c r="EU221" s="1639"/>
      <c r="EV221" s="1639"/>
      <c r="EW221" s="1639"/>
      <c r="EX221" s="1639"/>
      <c r="EY221" s="1639"/>
      <c r="EZ221" s="1639"/>
      <c r="FA221" s="1639"/>
      <c r="FB221" s="1639"/>
      <c r="FC221" s="1639"/>
      <c r="FD221" s="1639"/>
      <c r="FE221" s="1639"/>
      <c r="FF221" s="1639"/>
      <c r="FG221" s="1639"/>
      <c r="FH221" s="1639"/>
      <c r="FI221" s="1639"/>
      <c r="FJ221" s="1639"/>
      <c r="FK221" s="1639"/>
      <c r="FL221" s="1639"/>
      <c r="FM221" s="1639"/>
      <c r="FN221" s="1639"/>
      <c r="FO221" s="1639"/>
      <c r="FP221" s="1639"/>
      <c r="FQ221" s="1639"/>
      <c r="FR221" s="1639"/>
      <c r="FS221" s="1639"/>
      <c r="FT221" s="1639"/>
      <c r="FU221" s="1639"/>
      <c r="FV221" s="1639"/>
      <c r="FW221" s="1639"/>
      <c r="FX221" s="1639"/>
      <c r="FY221" s="1639"/>
      <c r="FZ221" s="1639"/>
      <c r="GA221" s="1639"/>
      <c r="GB221" s="1639"/>
      <c r="GC221" s="1639"/>
      <c r="GD221" s="1639"/>
      <c r="GE221" s="1639"/>
      <c r="GF221" s="1639"/>
      <c r="GG221" s="1639"/>
      <c r="GH221" s="1639"/>
      <c r="GI221" s="1639"/>
      <c r="GJ221" s="1639"/>
      <c r="GK221" s="1639"/>
      <c r="GL221" s="1639"/>
      <c r="GM221" s="1639"/>
      <c r="GN221" s="1639"/>
      <c r="GO221" s="1639"/>
      <c r="GP221" s="1639"/>
      <c r="GQ221" s="1639"/>
      <c r="GR221" s="1639"/>
      <c r="GS221" s="1639"/>
      <c r="GT221" s="1639"/>
      <c r="GU221" s="1639"/>
      <c r="GV221" s="1639"/>
      <c r="GW221" s="1639"/>
      <c r="GX221" s="1639"/>
      <c r="GY221" s="1639"/>
      <c r="GZ221" s="1639"/>
      <c r="HA221" s="1639"/>
      <c r="HB221" s="1639"/>
      <c r="HC221" s="1639"/>
      <c r="HD221" s="1639"/>
      <c r="HE221" s="1639"/>
      <c r="HF221" s="1639"/>
      <c r="HG221" s="1639"/>
      <c r="HH221" s="1639"/>
      <c r="HI221" s="1639"/>
      <c r="HJ221" s="1639"/>
      <c r="HK221" s="1639"/>
      <c r="HL221" s="1639"/>
      <c r="HM221" s="1639"/>
      <c r="HN221" s="1639"/>
      <c r="HO221" s="1639"/>
      <c r="HP221" s="1639"/>
      <c r="HQ221" s="1639"/>
      <c r="HR221" s="1639"/>
      <c r="HS221" s="1639"/>
      <c r="HT221" s="1639"/>
      <c r="HU221" s="1639"/>
      <c r="HV221" s="1639"/>
      <c r="HW221" s="1639"/>
      <c r="HX221" s="1639"/>
      <c r="HY221" s="1639"/>
      <c r="HZ221" s="1639"/>
      <c r="IA221" s="1639"/>
      <c r="IB221" s="1639"/>
      <c r="IC221" s="1639"/>
      <c r="ID221" s="1639"/>
      <c r="IE221" s="1639"/>
      <c r="IF221" s="1639"/>
      <c r="IG221" s="1639"/>
      <c r="IH221" s="1639"/>
      <c r="II221" s="1639"/>
      <c r="IJ221" s="1639"/>
      <c r="IK221" s="1639"/>
      <c r="IL221" s="1639"/>
      <c r="IM221" s="1639"/>
      <c r="IN221" s="1639"/>
      <c r="IO221" s="1639"/>
      <c r="IP221" s="1639"/>
      <c r="IQ221" s="1639"/>
      <c r="IR221" s="1639"/>
      <c r="IS221" s="1639"/>
      <c r="IT221" s="1639"/>
      <c r="IU221" s="1639"/>
      <c r="IV221" s="1639"/>
      <c r="IW221" s="1639"/>
      <c r="IX221" s="1639"/>
      <c r="IY221" s="1639"/>
      <c r="IZ221" s="1639"/>
      <c r="JA221" s="1639"/>
      <c r="JB221" s="1639"/>
      <c r="JC221" s="1639"/>
      <c r="JD221" s="1639"/>
      <c r="JE221" s="1639"/>
      <c r="JF221" s="1639"/>
      <c r="JG221" s="1639"/>
      <c r="JH221" s="1639"/>
      <c r="JI221" s="1639"/>
      <c r="JJ221" s="1639"/>
      <c r="JK221" s="1639"/>
      <c r="JL221" s="1639"/>
      <c r="JM221" s="1639"/>
      <c r="JN221" s="1639"/>
      <c r="JO221" s="1639"/>
      <c r="JP221" s="1639"/>
      <c r="JQ221" s="1639"/>
      <c r="JR221" s="1639"/>
      <c r="JS221" s="1639"/>
      <c r="JT221" s="1639"/>
      <c r="JU221" s="1639"/>
      <c r="JV221" s="1639"/>
      <c r="JW221" s="1639"/>
      <c r="JX221" s="1639"/>
      <c r="JY221" s="1639"/>
      <c r="JZ221" s="1639"/>
      <c r="KA221" s="1639"/>
      <c r="KB221" s="1639"/>
      <c r="KC221" s="1639"/>
      <c r="KD221" s="1639"/>
      <c r="KE221" s="1639"/>
      <c r="KF221" s="1639"/>
      <c r="KG221" s="1639"/>
      <c r="KH221" s="1639"/>
      <c r="KI221" s="1639"/>
      <c r="KJ221" s="1639"/>
      <c r="KK221" s="1639"/>
      <c r="KL221" s="1639"/>
      <c r="KM221" s="1639"/>
      <c r="KN221" s="1639"/>
      <c r="KO221" s="1639"/>
      <c r="KP221" s="1639"/>
      <c r="KQ221" s="1639"/>
      <c r="KR221" s="1639"/>
      <c r="KS221" s="1639"/>
      <c r="KT221" s="1639"/>
      <c r="KU221" s="1639"/>
      <c r="KV221" s="1639"/>
      <c r="KW221" s="1639"/>
      <c r="KX221" s="1639"/>
      <c r="KY221" s="1639"/>
      <c r="KZ221" s="1639"/>
      <c r="LA221" s="1639"/>
      <c r="LB221" s="1639"/>
      <c r="LC221" s="1639"/>
      <c r="LD221" s="1639"/>
      <c r="LE221" s="1639"/>
      <c r="LF221" s="1639"/>
      <c r="LG221" s="1639"/>
      <c r="LH221" s="1639"/>
      <c r="LI221" s="1639"/>
      <c r="LJ221" s="1639"/>
      <c r="LK221" s="1639"/>
      <c r="LL221" s="1639"/>
      <c r="LM221" s="1639"/>
      <c r="LN221" s="1639"/>
      <c r="LO221" s="1639"/>
      <c r="LP221" s="1639"/>
    </row>
    <row r="222" s="1481" customFormat="1" ht="47" customHeight="1" spans="1:328">
      <c r="A222" s="1499">
        <v>45841</v>
      </c>
      <c r="B222" s="1500" t="s">
        <v>173</v>
      </c>
      <c r="C222" s="1501" t="s">
        <v>98</v>
      </c>
      <c r="D222" s="1502">
        <v>4500172560</v>
      </c>
      <c r="E222" s="2253" t="s">
        <v>873</v>
      </c>
      <c r="F222" s="1502" t="s">
        <v>874</v>
      </c>
      <c r="G222" s="2414" t="s">
        <v>176</v>
      </c>
      <c r="H222" s="1505" t="s">
        <v>176</v>
      </c>
      <c r="I222" s="1532" t="s">
        <v>177</v>
      </c>
      <c r="J222" s="1522">
        <v>2760</v>
      </c>
      <c r="K222" s="1534">
        <v>24</v>
      </c>
      <c r="L222" s="1534">
        <v>2760</v>
      </c>
      <c r="M222" s="2594">
        <f t="shared" si="157"/>
        <v>1</v>
      </c>
      <c r="N222" s="1536">
        <v>45891</v>
      </c>
      <c r="O222" s="1536">
        <v>45894</v>
      </c>
      <c r="P222" s="1300" t="s">
        <v>489</v>
      </c>
      <c r="Q222" s="1562" t="s">
        <v>78</v>
      </c>
      <c r="R222" s="1563"/>
      <c r="S222" s="1563"/>
      <c r="T222" s="1563"/>
      <c r="U222" s="1563"/>
      <c r="V222" s="1532"/>
      <c r="W222" s="1532" t="s">
        <v>111</v>
      </c>
      <c r="X222" s="1565" t="s">
        <v>387</v>
      </c>
      <c r="Y222" s="1589" t="s">
        <v>88</v>
      </c>
      <c r="Z222" s="1589">
        <v>45847</v>
      </c>
      <c r="AA222" s="1589"/>
      <c r="AB222" s="1589" t="s">
        <v>745</v>
      </c>
      <c r="AC222" s="1580" t="s">
        <v>746</v>
      </c>
      <c r="AD222" s="1590" t="s">
        <v>181</v>
      </c>
      <c r="AE222" s="2277">
        <v>1451.26</v>
      </c>
      <c r="AF222" s="2278">
        <f t="shared" si="188"/>
        <v>1451.26</v>
      </c>
      <c r="AG222" s="1504" t="s">
        <v>875</v>
      </c>
      <c r="AH222" s="1609" t="s">
        <v>81</v>
      </c>
      <c r="AI222" s="1609"/>
      <c r="AJ222" s="1609">
        <v>9</v>
      </c>
      <c r="AK222" s="1610">
        <f t="shared" si="176"/>
        <v>2760</v>
      </c>
      <c r="AL222" s="1610"/>
      <c r="AM222" s="1610">
        <f t="shared" si="189"/>
        <v>115</v>
      </c>
      <c r="AN222" s="1610"/>
      <c r="AO222" s="1610"/>
      <c r="AP222" s="1610"/>
      <c r="AQ222" s="1610"/>
      <c r="AR222" s="1610" t="s">
        <v>512</v>
      </c>
      <c r="AS222" s="1610">
        <f t="shared" si="170"/>
        <v>2760</v>
      </c>
      <c r="AT222" s="1610"/>
      <c r="AU222" s="1622">
        <f t="shared" si="190"/>
        <v>306.666666666667</v>
      </c>
      <c r="AV222" s="1622">
        <f t="shared" si="191"/>
        <v>306.666666666667</v>
      </c>
      <c r="AW222" s="1622">
        <f t="shared" si="192"/>
        <v>306.666666666667</v>
      </c>
      <c r="AX222" s="1622">
        <f t="shared" si="193"/>
        <v>306.666666666667</v>
      </c>
      <c r="AY222" s="1622">
        <f t="shared" si="194"/>
        <v>306.666666666667</v>
      </c>
      <c r="AZ222" s="1622">
        <f t="shared" si="195"/>
        <v>306.666666666667</v>
      </c>
      <c r="BA222" s="1622">
        <f t="shared" si="196"/>
        <v>306.666666666667</v>
      </c>
      <c r="BB222" s="1622">
        <f t="shared" si="197"/>
        <v>306.666666666667</v>
      </c>
      <c r="BC222" s="1622">
        <f t="shared" si="198"/>
        <v>306.666666666667</v>
      </c>
      <c r="BD222" s="1622">
        <f t="shared" si="174"/>
        <v>293.888888888889</v>
      </c>
      <c r="BE222" s="1622">
        <f t="shared" si="175"/>
        <v>12.7777777777778</v>
      </c>
      <c r="BF222" s="1534"/>
      <c r="BG222" s="1638"/>
      <c r="BH222" s="1639"/>
      <c r="BI222" s="1639"/>
      <c r="BJ222" s="1639"/>
      <c r="BK222" s="1639"/>
      <c r="BL222" s="1639"/>
      <c r="BM222" s="1639"/>
      <c r="BN222" s="1639"/>
      <c r="BO222" s="1639"/>
      <c r="BP222" s="1639"/>
      <c r="BQ222" s="1639"/>
      <c r="BR222" s="1639"/>
      <c r="BS222" s="1639"/>
      <c r="BT222" s="1639"/>
      <c r="BU222" s="1639"/>
      <c r="BV222" s="1639"/>
      <c r="BW222" s="1639"/>
      <c r="BX222" s="1639"/>
      <c r="BY222" s="1639"/>
      <c r="BZ222" s="1639"/>
      <c r="CA222" s="1639"/>
      <c r="CB222" s="1639"/>
      <c r="CC222" s="1639"/>
      <c r="CD222" s="1639"/>
      <c r="CE222" s="1639"/>
      <c r="CF222" s="1639"/>
      <c r="CG222" s="1639"/>
      <c r="CH222" s="1639"/>
      <c r="CI222" s="1639"/>
      <c r="CJ222" s="1639"/>
      <c r="CK222" s="1639"/>
      <c r="CL222" s="1639"/>
      <c r="CM222" s="1639"/>
      <c r="CN222" s="1639"/>
      <c r="CO222" s="1639"/>
      <c r="CP222" s="1639"/>
      <c r="CQ222" s="1639"/>
      <c r="CR222" s="1639"/>
      <c r="CS222" s="1639"/>
      <c r="CT222" s="1639"/>
      <c r="CU222" s="1639"/>
      <c r="CV222" s="1639"/>
      <c r="CW222" s="1639"/>
      <c r="CX222" s="1639"/>
      <c r="CY222" s="1639"/>
      <c r="CZ222" s="1639"/>
      <c r="DA222" s="1639"/>
      <c r="DB222" s="1639"/>
      <c r="DC222" s="1639"/>
      <c r="DD222" s="1639"/>
      <c r="DE222" s="1639"/>
      <c r="DF222" s="1639"/>
      <c r="DG222" s="1639"/>
      <c r="DH222" s="1639"/>
      <c r="DI222" s="1639"/>
      <c r="DJ222" s="1639"/>
      <c r="DK222" s="1639"/>
      <c r="DL222" s="1639"/>
      <c r="DM222" s="1639"/>
      <c r="DN222" s="1639"/>
      <c r="DO222" s="1639"/>
      <c r="DP222" s="1639"/>
      <c r="DQ222" s="1639"/>
      <c r="DR222" s="1639"/>
      <c r="DS222" s="1639"/>
      <c r="DT222" s="1639"/>
      <c r="DU222" s="1639"/>
      <c r="DV222" s="1639"/>
      <c r="DW222" s="1639"/>
      <c r="DX222" s="1639"/>
      <c r="DY222" s="1639"/>
      <c r="DZ222" s="1639"/>
      <c r="EA222" s="1639"/>
      <c r="EB222" s="1639"/>
      <c r="EC222" s="1639"/>
      <c r="ED222" s="1639"/>
      <c r="EE222" s="1639"/>
      <c r="EF222" s="1639"/>
      <c r="EG222" s="1639"/>
      <c r="EH222" s="1639"/>
      <c r="EI222" s="1639"/>
      <c r="EJ222" s="1639"/>
      <c r="EK222" s="1639"/>
      <c r="EL222" s="1639"/>
      <c r="EM222" s="1639"/>
      <c r="EN222" s="1639"/>
      <c r="EO222" s="1639"/>
      <c r="EP222" s="1639"/>
      <c r="EQ222" s="1639"/>
      <c r="ER222" s="1639"/>
      <c r="ES222" s="1639"/>
      <c r="ET222" s="1639"/>
      <c r="EU222" s="1639"/>
      <c r="EV222" s="1639"/>
      <c r="EW222" s="1639"/>
      <c r="EX222" s="1639"/>
      <c r="EY222" s="1639"/>
      <c r="EZ222" s="1639"/>
      <c r="FA222" s="1639"/>
      <c r="FB222" s="1639"/>
      <c r="FC222" s="1639"/>
      <c r="FD222" s="1639"/>
      <c r="FE222" s="1639"/>
      <c r="FF222" s="1639"/>
      <c r="FG222" s="1639"/>
      <c r="FH222" s="1639"/>
      <c r="FI222" s="1639"/>
      <c r="FJ222" s="1639"/>
      <c r="FK222" s="1639"/>
      <c r="FL222" s="1639"/>
      <c r="FM222" s="1639"/>
      <c r="FN222" s="1639"/>
      <c r="FO222" s="1639"/>
      <c r="FP222" s="1639"/>
      <c r="FQ222" s="1639"/>
      <c r="FR222" s="1639"/>
      <c r="FS222" s="1639"/>
      <c r="FT222" s="1639"/>
      <c r="FU222" s="1639"/>
      <c r="FV222" s="1639"/>
      <c r="FW222" s="1639"/>
      <c r="FX222" s="1639"/>
      <c r="FY222" s="1639"/>
      <c r="FZ222" s="1639"/>
      <c r="GA222" s="1639"/>
      <c r="GB222" s="1639"/>
      <c r="GC222" s="1639"/>
      <c r="GD222" s="1639"/>
      <c r="GE222" s="1639"/>
      <c r="GF222" s="1639"/>
      <c r="GG222" s="1639"/>
      <c r="GH222" s="1639"/>
      <c r="GI222" s="1639"/>
      <c r="GJ222" s="1639"/>
      <c r="GK222" s="1639"/>
      <c r="GL222" s="1639"/>
      <c r="GM222" s="1639"/>
      <c r="GN222" s="1639"/>
      <c r="GO222" s="1639"/>
      <c r="GP222" s="1639"/>
      <c r="GQ222" s="1639"/>
      <c r="GR222" s="1639"/>
      <c r="GS222" s="1639"/>
      <c r="GT222" s="1639"/>
      <c r="GU222" s="1639"/>
      <c r="GV222" s="1639"/>
      <c r="GW222" s="1639"/>
      <c r="GX222" s="1639"/>
      <c r="GY222" s="1639"/>
      <c r="GZ222" s="1639"/>
      <c r="HA222" s="1639"/>
      <c r="HB222" s="1639"/>
      <c r="HC222" s="1639"/>
      <c r="HD222" s="1639"/>
      <c r="HE222" s="1639"/>
      <c r="HF222" s="1639"/>
      <c r="HG222" s="1639"/>
      <c r="HH222" s="1639"/>
      <c r="HI222" s="1639"/>
      <c r="HJ222" s="1639"/>
      <c r="HK222" s="1639"/>
      <c r="HL222" s="1639"/>
      <c r="HM222" s="1639"/>
      <c r="HN222" s="1639"/>
      <c r="HO222" s="1639"/>
      <c r="HP222" s="1639"/>
      <c r="HQ222" s="1639"/>
      <c r="HR222" s="1639"/>
      <c r="HS222" s="1639"/>
      <c r="HT222" s="1639"/>
      <c r="HU222" s="1639"/>
      <c r="HV222" s="1639"/>
      <c r="HW222" s="1639"/>
      <c r="HX222" s="1639"/>
      <c r="HY222" s="1639"/>
      <c r="HZ222" s="1639"/>
      <c r="IA222" s="1639"/>
      <c r="IB222" s="1639"/>
      <c r="IC222" s="1639"/>
      <c r="ID222" s="1639"/>
      <c r="IE222" s="1639"/>
      <c r="IF222" s="1639"/>
      <c r="IG222" s="1639"/>
      <c r="IH222" s="1639"/>
      <c r="II222" s="1639"/>
      <c r="IJ222" s="1639"/>
      <c r="IK222" s="1639"/>
      <c r="IL222" s="1639"/>
      <c r="IM222" s="1639"/>
      <c r="IN222" s="1639"/>
      <c r="IO222" s="1639"/>
      <c r="IP222" s="1639"/>
      <c r="IQ222" s="1639"/>
      <c r="IR222" s="1639"/>
      <c r="IS222" s="1639"/>
      <c r="IT222" s="1639"/>
      <c r="IU222" s="1639"/>
      <c r="IV222" s="1639"/>
      <c r="IW222" s="1639"/>
      <c r="IX222" s="1639"/>
      <c r="IY222" s="1639"/>
      <c r="IZ222" s="1639"/>
      <c r="JA222" s="1639"/>
      <c r="JB222" s="1639"/>
      <c r="JC222" s="1639"/>
      <c r="JD222" s="1639"/>
      <c r="JE222" s="1639"/>
      <c r="JF222" s="1639"/>
      <c r="JG222" s="1639"/>
      <c r="JH222" s="1639"/>
      <c r="JI222" s="1639"/>
      <c r="JJ222" s="1639"/>
      <c r="JK222" s="1639"/>
      <c r="JL222" s="1639"/>
      <c r="JM222" s="1639"/>
      <c r="JN222" s="1639"/>
      <c r="JO222" s="1639"/>
      <c r="JP222" s="1639"/>
      <c r="JQ222" s="1639"/>
      <c r="JR222" s="1639"/>
      <c r="JS222" s="1639"/>
      <c r="JT222" s="1639"/>
      <c r="JU222" s="1639"/>
      <c r="JV222" s="1639"/>
      <c r="JW222" s="1639"/>
      <c r="JX222" s="1639"/>
      <c r="JY222" s="1639"/>
      <c r="JZ222" s="1639"/>
      <c r="KA222" s="1639"/>
      <c r="KB222" s="1639"/>
      <c r="KC222" s="1639"/>
      <c r="KD222" s="1639"/>
      <c r="KE222" s="1639"/>
      <c r="KF222" s="1639"/>
      <c r="KG222" s="1639"/>
      <c r="KH222" s="1639"/>
      <c r="KI222" s="1639"/>
      <c r="KJ222" s="1639"/>
      <c r="KK222" s="1639"/>
      <c r="KL222" s="1639"/>
      <c r="KM222" s="1639"/>
      <c r="KN222" s="1639"/>
      <c r="KO222" s="1639"/>
      <c r="KP222" s="1639"/>
      <c r="KQ222" s="1639"/>
      <c r="KR222" s="1639"/>
      <c r="KS222" s="1639"/>
      <c r="KT222" s="1639"/>
      <c r="KU222" s="1639"/>
      <c r="KV222" s="1639"/>
      <c r="KW222" s="1639"/>
      <c r="KX222" s="1639"/>
      <c r="KY222" s="1639"/>
      <c r="KZ222" s="1639"/>
      <c r="LA222" s="1639"/>
      <c r="LB222" s="1639"/>
      <c r="LC222" s="1639"/>
      <c r="LD222" s="1639"/>
      <c r="LE222" s="1639"/>
      <c r="LF222" s="1639"/>
      <c r="LG222" s="1639"/>
      <c r="LH222" s="1639"/>
      <c r="LI222" s="1639"/>
      <c r="LJ222" s="1639"/>
      <c r="LK222" s="1639"/>
      <c r="LL222" s="1639"/>
      <c r="LM222" s="1639"/>
      <c r="LN222" s="1639"/>
      <c r="LO222" s="1639"/>
      <c r="LP222" s="1639"/>
    </row>
    <row r="223" s="1481" customFormat="1" ht="47" customHeight="1" spans="1:328">
      <c r="A223" s="1499">
        <v>45841</v>
      </c>
      <c r="B223" s="1500" t="s">
        <v>173</v>
      </c>
      <c r="C223" s="1501" t="s">
        <v>98</v>
      </c>
      <c r="D223" s="1502">
        <v>4500172560</v>
      </c>
      <c r="E223" s="2253" t="s">
        <v>876</v>
      </c>
      <c r="F223" s="1502" t="s">
        <v>877</v>
      </c>
      <c r="G223" s="2414" t="s">
        <v>176</v>
      </c>
      <c r="H223" s="1505" t="s">
        <v>176</v>
      </c>
      <c r="I223" s="1532" t="s">
        <v>177</v>
      </c>
      <c r="J223" s="1522">
        <v>5520</v>
      </c>
      <c r="K223" s="1534">
        <v>24</v>
      </c>
      <c r="L223" s="1534">
        <v>2760</v>
      </c>
      <c r="M223" s="2594">
        <f t="shared" si="157"/>
        <v>2</v>
      </c>
      <c r="N223" s="1536">
        <v>45889</v>
      </c>
      <c r="O223" s="1536">
        <v>45890</v>
      </c>
      <c r="P223" s="1537" t="s">
        <v>828</v>
      </c>
      <c r="Q223" s="1562" t="s">
        <v>78</v>
      </c>
      <c r="R223" s="1563"/>
      <c r="S223" s="1563"/>
      <c r="T223" s="1563"/>
      <c r="U223" s="1563"/>
      <c r="V223" s="1532"/>
      <c r="W223" s="1532" t="s">
        <v>111</v>
      </c>
      <c r="X223" s="1565" t="s">
        <v>387</v>
      </c>
      <c r="Y223" s="1589" t="s">
        <v>88</v>
      </c>
      <c r="Z223" s="1589">
        <v>45847</v>
      </c>
      <c r="AA223" s="1589"/>
      <c r="AB223" s="1589" t="s">
        <v>745</v>
      </c>
      <c r="AC223" s="1580" t="s">
        <v>746</v>
      </c>
      <c r="AD223" s="1590" t="s">
        <v>181</v>
      </c>
      <c r="AE223" s="2277">
        <v>1451.26</v>
      </c>
      <c r="AF223" s="2278">
        <f t="shared" si="188"/>
        <v>2902.52</v>
      </c>
      <c r="AG223" s="1504"/>
      <c r="AH223" s="1609" t="s">
        <v>81</v>
      </c>
      <c r="AI223" s="1609"/>
      <c r="AJ223" s="1609">
        <v>9</v>
      </c>
      <c r="AK223" s="1610">
        <f t="shared" si="176"/>
        <v>5520</v>
      </c>
      <c r="AL223" s="1610"/>
      <c r="AM223" s="1610">
        <f t="shared" si="189"/>
        <v>230</v>
      </c>
      <c r="AN223" s="1610"/>
      <c r="AO223" s="1610"/>
      <c r="AP223" s="1610"/>
      <c r="AQ223" s="1610"/>
      <c r="AR223" s="1610" t="s">
        <v>512</v>
      </c>
      <c r="AS223" s="1610">
        <f t="shared" si="170"/>
        <v>5520</v>
      </c>
      <c r="AT223" s="1610"/>
      <c r="AU223" s="1622">
        <f t="shared" si="190"/>
        <v>613.333333333333</v>
      </c>
      <c r="AV223" s="1622">
        <f t="shared" si="191"/>
        <v>613.333333333333</v>
      </c>
      <c r="AW223" s="1622">
        <f t="shared" si="192"/>
        <v>613.333333333333</v>
      </c>
      <c r="AX223" s="1622">
        <f t="shared" si="193"/>
        <v>613.333333333333</v>
      </c>
      <c r="AY223" s="1622">
        <f t="shared" si="194"/>
        <v>613.333333333333</v>
      </c>
      <c r="AZ223" s="1622">
        <f t="shared" si="195"/>
        <v>613.333333333333</v>
      </c>
      <c r="BA223" s="1622">
        <f t="shared" si="196"/>
        <v>613.333333333333</v>
      </c>
      <c r="BB223" s="1622">
        <f t="shared" si="197"/>
        <v>613.333333333333</v>
      </c>
      <c r="BC223" s="1622">
        <f t="shared" si="198"/>
        <v>613.333333333333</v>
      </c>
      <c r="BD223" s="1622">
        <f t="shared" si="174"/>
        <v>587.777777777778</v>
      </c>
      <c r="BE223" s="1622">
        <f t="shared" si="175"/>
        <v>25.5555555555556</v>
      </c>
      <c r="BF223" s="1534"/>
      <c r="BG223" s="1638"/>
      <c r="BH223" s="1639"/>
      <c r="BI223" s="1639"/>
      <c r="BJ223" s="1639"/>
      <c r="BK223" s="1639"/>
      <c r="BL223" s="1639"/>
      <c r="BM223" s="1639"/>
      <c r="BN223" s="1639"/>
      <c r="BO223" s="1639"/>
      <c r="BP223" s="1639"/>
      <c r="BQ223" s="1639"/>
      <c r="BR223" s="1639"/>
      <c r="BS223" s="1639"/>
      <c r="BT223" s="1639"/>
      <c r="BU223" s="1639"/>
      <c r="BV223" s="1639"/>
      <c r="BW223" s="1639"/>
      <c r="BX223" s="1639"/>
      <c r="BY223" s="1639"/>
      <c r="BZ223" s="1639"/>
      <c r="CA223" s="1639"/>
      <c r="CB223" s="1639"/>
      <c r="CC223" s="1639"/>
      <c r="CD223" s="1639"/>
      <c r="CE223" s="1639"/>
      <c r="CF223" s="1639"/>
      <c r="CG223" s="1639"/>
      <c r="CH223" s="1639"/>
      <c r="CI223" s="1639"/>
      <c r="CJ223" s="1639"/>
      <c r="CK223" s="1639"/>
      <c r="CL223" s="1639"/>
      <c r="CM223" s="1639"/>
      <c r="CN223" s="1639"/>
      <c r="CO223" s="1639"/>
      <c r="CP223" s="1639"/>
      <c r="CQ223" s="1639"/>
      <c r="CR223" s="1639"/>
      <c r="CS223" s="1639"/>
      <c r="CT223" s="1639"/>
      <c r="CU223" s="1639"/>
      <c r="CV223" s="1639"/>
      <c r="CW223" s="1639"/>
      <c r="CX223" s="1639"/>
      <c r="CY223" s="1639"/>
      <c r="CZ223" s="1639"/>
      <c r="DA223" s="1639"/>
      <c r="DB223" s="1639"/>
      <c r="DC223" s="1639"/>
      <c r="DD223" s="1639"/>
      <c r="DE223" s="1639"/>
      <c r="DF223" s="1639"/>
      <c r="DG223" s="1639"/>
      <c r="DH223" s="1639"/>
      <c r="DI223" s="1639"/>
      <c r="DJ223" s="1639"/>
      <c r="DK223" s="1639"/>
      <c r="DL223" s="1639"/>
      <c r="DM223" s="1639"/>
      <c r="DN223" s="1639"/>
      <c r="DO223" s="1639"/>
      <c r="DP223" s="1639"/>
      <c r="DQ223" s="1639"/>
      <c r="DR223" s="1639"/>
      <c r="DS223" s="1639"/>
      <c r="DT223" s="1639"/>
      <c r="DU223" s="1639"/>
      <c r="DV223" s="1639"/>
      <c r="DW223" s="1639"/>
      <c r="DX223" s="1639"/>
      <c r="DY223" s="1639"/>
      <c r="DZ223" s="1639"/>
      <c r="EA223" s="1639"/>
      <c r="EB223" s="1639"/>
      <c r="EC223" s="1639"/>
      <c r="ED223" s="1639"/>
      <c r="EE223" s="1639"/>
      <c r="EF223" s="1639"/>
      <c r="EG223" s="1639"/>
      <c r="EH223" s="1639"/>
      <c r="EI223" s="1639"/>
      <c r="EJ223" s="1639"/>
      <c r="EK223" s="1639"/>
      <c r="EL223" s="1639"/>
      <c r="EM223" s="1639"/>
      <c r="EN223" s="1639"/>
      <c r="EO223" s="1639"/>
      <c r="EP223" s="1639"/>
      <c r="EQ223" s="1639"/>
      <c r="ER223" s="1639"/>
      <c r="ES223" s="1639"/>
      <c r="ET223" s="1639"/>
      <c r="EU223" s="1639"/>
      <c r="EV223" s="1639"/>
      <c r="EW223" s="1639"/>
      <c r="EX223" s="1639"/>
      <c r="EY223" s="1639"/>
      <c r="EZ223" s="1639"/>
      <c r="FA223" s="1639"/>
      <c r="FB223" s="1639"/>
      <c r="FC223" s="1639"/>
      <c r="FD223" s="1639"/>
      <c r="FE223" s="1639"/>
      <c r="FF223" s="1639"/>
      <c r="FG223" s="1639"/>
      <c r="FH223" s="1639"/>
      <c r="FI223" s="1639"/>
      <c r="FJ223" s="1639"/>
      <c r="FK223" s="1639"/>
      <c r="FL223" s="1639"/>
      <c r="FM223" s="1639"/>
      <c r="FN223" s="1639"/>
      <c r="FO223" s="1639"/>
      <c r="FP223" s="1639"/>
      <c r="FQ223" s="1639"/>
      <c r="FR223" s="1639"/>
      <c r="FS223" s="1639"/>
      <c r="FT223" s="1639"/>
      <c r="FU223" s="1639"/>
      <c r="FV223" s="1639"/>
      <c r="FW223" s="1639"/>
      <c r="FX223" s="1639"/>
      <c r="FY223" s="1639"/>
      <c r="FZ223" s="1639"/>
      <c r="GA223" s="1639"/>
      <c r="GB223" s="1639"/>
      <c r="GC223" s="1639"/>
      <c r="GD223" s="1639"/>
      <c r="GE223" s="1639"/>
      <c r="GF223" s="1639"/>
      <c r="GG223" s="1639"/>
      <c r="GH223" s="1639"/>
      <c r="GI223" s="1639"/>
      <c r="GJ223" s="1639"/>
      <c r="GK223" s="1639"/>
      <c r="GL223" s="1639"/>
      <c r="GM223" s="1639"/>
      <c r="GN223" s="1639"/>
      <c r="GO223" s="1639"/>
      <c r="GP223" s="1639"/>
      <c r="GQ223" s="1639"/>
      <c r="GR223" s="1639"/>
      <c r="GS223" s="1639"/>
      <c r="GT223" s="1639"/>
      <c r="GU223" s="1639"/>
      <c r="GV223" s="1639"/>
      <c r="GW223" s="1639"/>
      <c r="GX223" s="1639"/>
      <c r="GY223" s="1639"/>
      <c r="GZ223" s="1639"/>
      <c r="HA223" s="1639"/>
      <c r="HB223" s="1639"/>
      <c r="HC223" s="1639"/>
      <c r="HD223" s="1639"/>
      <c r="HE223" s="1639"/>
      <c r="HF223" s="1639"/>
      <c r="HG223" s="1639"/>
      <c r="HH223" s="1639"/>
      <c r="HI223" s="1639"/>
      <c r="HJ223" s="1639"/>
      <c r="HK223" s="1639"/>
      <c r="HL223" s="1639"/>
      <c r="HM223" s="1639"/>
      <c r="HN223" s="1639"/>
      <c r="HO223" s="1639"/>
      <c r="HP223" s="1639"/>
      <c r="HQ223" s="1639"/>
      <c r="HR223" s="1639"/>
      <c r="HS223" s="1639"/>
      <c r="HT223" s="1639"/>
      <c r="HU223" s="1639"/>
      <c r="HV223" s="1639"/>
      <c r="HW223" s="1639"/>
      <c r="HX223" s="1639"/>
      <c r="HY223" s="1639"/>
      <c r="HZ223" s="1639"/>
      <c r="IA223" s="1639"/>
      <c r="IB223" s="1639"/>
      <c r="IC223" s="1639"/>
      <c r="ID223" s="1639"/>
      <c r="IE223" s="1639"/>
      <c r="IF223" s="1639"/>
      <c r="IG223" s="1639"/>
      <c r="IH223" s="1639"/>
      <c r="II223" s="1639"/>
      <c r="IJ223" s="1639"/>
      <c r="IK223" s="1639"/>
      <c r="IL223" s="1639"/>
      <c r="IM223" s="1639"/>
      <c r="IN223" s="1639"/>
      <c r="IO223" s="1639"/>
      <c r="IP223" s="1639"/>
      <c r="IQ223" s="1639"/>
      <c r="IR223" s="1639"/>
      <c r="IS223" s="1639"/>
      <c r="IT223" s="1639"/>
      <c r="IU223" s="1639"/>
      <c r="IV223" s="1639"/>
      <c r="IW223" s="1639"/>
      <c r="IX223" s="1639"/>
      <c r="IY223" s="1639"/>
      <c r="IZ223" s="1639"/>
      <c r="JA223" s="1639"/>
      <c r="JB223" s="1639"/>
      <c r="JC223" s="1639"/>
      <c r="JD223" s="1639"/>
      <c r="JE223" s="1639"/>
      <c r="JF223" s="1639"/>
      <c r="JG223" s="1639"/>
      <c r="JH223" s="1639"/>
      <c r="JI223" s="1639"/>
      <c r="JJ223" s="1639"/>
      <c r="JK223" s="1639"/>
      <c r="JL223" s="1639"/>
      <c r="JM223" s="1639"/>
      <c r="JN223" s="1639"/>
      <c r="JO223" s="1639"/>
      <c r="JP223" s="1639"/>
      <c r="JQ223" s="1639"/>
      <c r="JR223" s="1639"/>
      <c r="JS223" s="1639"/>
      <c r="JT223" s="1639"/>
      <c r="JU223" s="1639"/>
      <c r="JV223" s="1639"/>
      <c r="JW223" s="1639"/>
      <c r="JX223" s="1639"/>
      <c r="JY223" s="1639"/>
      <c r="JZ223" s="1639"/>
      <c r="KA223" s="1639"/>
      <c r="KB223" s="1639"/>
      <c r="KC223" s="1639"/>
      <c r="KD223" s="1639"/>
      <c r="KE223" s="1639"/>
      <c r="KF223" s="1639"/>
      <c r="KG223" s="1639"/>
      <c r="KH223" s="1639"/>
      <c r="KI223" s="1639"/>
      <c r="KJ223" s="1639"/>
      <c r="KK223" s="1639"/>
      <c r="KL223" s="1639"/>
      <c r="KM223" s="1639"/>
      <c r="KN223" s="1639"/>
      <c r="KO223" s="1639"/>
      <c r="KP223" s="1639"/>
      <c r="KQ223" s="1639"/>
      <c r="KR223" s="1639"/>
      <c r="KS223" s="1639"/>
      <c r="KT223" s="1639"/>
      <c r="KU223" s="1639"/>
      <c r="KV223" s="1639"/>
      <c r="KW223" s="1639"/>
      <c r="KX223" s="1639"/>
      <c r="KY223" s="1639"/>
      <c r="KZ223" s="1639"/>
      <c r="LA223" s="1639"/>
      <c r="LB223" s="1639"/>
      <c r="LC223" s="1639"/>
      <c r="LD223" s="1639"/>
      <c r="LE223" s="1639"/>
      <c r="LF223" s="1639"/>
      <c r="LG223" s="1639"/>
      <c r="LH223" s="1639"/>
      <c r="LI223" s="1639"/>
      <c r="LJ223" s="1639"/>
      <c r="LK223" s="1639"/>
      <c r="LL223" s="1639"/>
      <c r="LM223" s="1639"/>
      <c r="LN223" s="1639"/>
      <c r="LO223" s="1639"/>
      <c r="LP223" s="1639"/>
    </row>
    <row r="224" s="1481" customFormat="1" ht="47" customHeight="1" spans="1:328">
      <c r="A224" s="1499">
        <v>45841</v>
      </c>
      <c r="B224" s="1500" t="s">
        <v>173</v>
      </c>
      <c r="C224" s="1501" t="s">
        <v>98</v>
      </c>
      <c r="D224" s="1502">
        <v>4500172560</v>
      </c>
      <c r="E224" s="2253" t="s">
        <v>878</v>
      </c>
      <c r="F224" s="1502" t="s">
        <v>879</v>
      </c>
      <c r="G224" s="2414" t="s">
        <v>176</v>
      </c>
      <c r="H224" s="1505" t="s">
        <v>176</v>
      </c>
      <c r="I224" s="1532" t="s">
        <v>177</v>
      </c>
      <c r="J224" s="1522">
        <v>8280</v>
      </c>
      <c r="K224" s="1534">
        <v>24</v>
      </c>
      <c r="L224" s="1534">
        <v>2760</v>
      </c>
      <c r="M224" s="2594">
        <f t="shared" si="157"/>
        <v>3</v>
      </c>
      <c r="N224" s="1536">
        <v>45889</v>
      </c>
      <c r="O224" s="1536">
        <v>45890</v>
      </c>
      <c r="P224" s="1537" t="s">
        <v>828</v>
      </c>
      <c r="Q224" s="1562" t="s">
        <v>78</v>
      </c>
      <c r="R224" s="1563"/>
      <c r="S224" s="1563"/>
      <c r="T224" s="1563"/>
      <c r="U224" s="1563"/>
      <c r="V224" s="1532"/>
      <c r="W224" s="1532" t="s">
        <v>111</v>
      </c>
      <c r="X224" s="1565" t="s">
        <v>387</v>
      </c>
      <c r="Y224" s="1589" t="s">
        <v>88</v>
      </c>
      <c r="Z224" s="1589">
        <v>45847</v>
      </c>
      <c r="AA224" s="1589"/>
      <c r="AB224" s="1589" t="s">
        <v>745</v>
      </c>
      <c r="AC224" s="1580" t="s">
        <v>746</v>
      </c>
      <c r="AD224" s="1590" t="s">
        <v>181</v>
      </c>
      <c r="AE224" s="2277">
        <v>1451.2567</v>
      </c>
      <c r="AF224" s="2278">
        <f t="shared" si="188"/>
        <v>4353.7701</v>
      </c>
      <c r="AG224" s="1504" t="s">
        <v>880</v>
      </c>
      <c r="AH224" s="1609" t="s">
        <v>81</v>
      </c>
      <c r="AI224" s="1609"/>
      <c r="AJ224" s="1609">
        <v>9</v>
      </c>
      <c r="AK224" s="1610">
        <f t="shared" si="176"/>
        <v>8280</v>
      </c>
      <c r="AL224" s="1610"/>
      <c r="AM224" s="1610">
        <f t="shared" si="189"/>
        <v>345</v>
      </c>
      <c r="AN224" s="1610"/>
      <c r="AO224" s="1610"/>
      <c r="AP224" s="1610"/>
      <c r="AQ224" s="1610"/>
      <c r="AR224" s="1610" t="s">
        <v>512</v>
      </c>
      <c r="AS224" s="1610">
        <f t="shared" si="170"/>
        <v>8280</v>
      </c>
      <c r="AT224" s="1610"/>
      <c r="AU224" s="1622">
        <f t="shared" si="190"/>
        <v>920</v>
      </c>
      <c r="AV224" s="1622">
        <f t="shared" si="191"/>
        <v>920</v>
      </c>
      <c r="AW224" s="1622">
        <f t="shared" si="192"/>
        <v>920</v>
      </c>
      <c r="AX224" s="1622">
        <f t="shared" si="193"/>
        <v>920</v>
      </c>
      <c r="AY224" s="1622">
        <f t="shared" si="194"/>
        <v>920</v>
      </c>
      <c r="AZ224" s="1622">
        <f t="shared" si="195"/>
        <v>920</v>
      </c>
      <c r="BA224" s="1622">
        <f t="shared" si="196"/>
        <v>920</v>
      </c>
      <c r="BB224" s="1622">
        <f t="shared" si="197"/>
        <v>920</v>
      </c>
      <c r="BC224" s="1622">
        <f t="shared" si="198"/>
        <v>920</v>
      </c>
      <c r="BD224" s="1622">
        <f t="shared" si="174"/>
        <v>881.666666666667</v>
      </c>
      <c r="BE224" s="1622">
        <f t="shared" si="175"/>
        <v>38.3333333333333</v>
      </c>
      <c r="BF224" s="1534"/>
      <c r="BG224" s="1638"/>
      <c r="BH224" s="1639"/>
      <c r="BI224" s="1639"/>
      <c r="BJ224" s="1639"/>
      <c r="BK224" s="1639"/>
      <c r="BL224" s="1639"/>
      <c r="BM224" s="1639"/>
      <c r="BN224" s="1639"/>
      <c r="BO224" s="1639"/>
      <c r="BP224" s="1639"/>
      <c r="BQ224" s="1639"/>
      <c r="BR224" s="1639"/>
      <c r="BS224" s="1639"/>
      <c r="BT224" s="1639"/>
      <c r="BU224" s="1639"/>
      <c r="BV224" s="1639"/>
      <c r="BW224" s="1639"/>
      <c r="BX224" s="1639"/>
      <c r="BY224" s="1639"/>
      <c r="BZ224" s="1639"/>
      <c r="CA224" s="1639"/>
      <c r="CB224" s="1639"/>
      <c r="CC224" s="1639"/>
      <c r="CD224" s="1639"/>
      <c r="CE224" s="1639"/>
      <c r="CF224" s="1639"/>
      <c r="CG224" s="1639"/>
      <c r="CH224" s="1639"/>
      <c r="CI224" s="1639"/>
      <c r="CJ224" s="1639"/>
      <c r="CK224" s="1639"/>
      <c r="CL224" s="1639"/>
      <c r="CM224" s="1639"/>
      <c r="CN224" s="1639"/>
      <c r="CO224" s="1639"/>
      <c r="CP224" s="1639"/>
      <c r="CQ224" s="1639"/>
      <c r="CR224" s="1639"/>
      <c r="CS224" s="1639"/>
      <c r="CT224" s="1639"/>
      <c r="CU224" s="1639"/>
      <c r="CV224" s="1639"/>
      <c r="CW224" s="1639"/>
      <c r="CX224" s="1639"/>
      <c r="CY224" s="1639"/>
      <c r="CZ224" s="1639"/>
      <c r="DA224" s="1639"/>
      <c r="DB224" s="1639"/>
      <c r="DC224" s="1639"/>
      <c r="DD224" s="1639"/>
      <c r="DE224" s="1639"/>
      <c r="DF224" s="1639"/>
      <c r="DG224" s="1639"/>
      <c r="DH224" s="1639"/>
      <c r="DI224" s="1639"/>
      <c r="DJ224" s="1639"/>
      <c r="DK224" s="1639"/>
      <c r="DL224" s="1639"/>
      <c r="DM224" s="1639"/>
      <c r="DN224" s="1639"/>
      <c r="DO224" s="1639"/>
      <c r="DP224" s="1639"/>
      <c r="DQ224" s="1639"/>
      <c r="DR224" s="1639"/>
      <c r="DS224" s="1639"/>
      <c r="DT224" s="1639"/>
      <c r="DU224" s="1639"/>
      <c r="DV224" s="1639"/>
      <c r="DW224" s="1639"/>
      <c r="DX224" s="1639"/>
      <c r="DY224" s="1639"/>
      <c r="DZ224" s="1639"/>
      <c r="EA224" s="1639"/>
      <c r="EB224" s="1639"/>
      <c r="EC224" s="1639"/>
      <c r="ED224" s="1639"/>
      <c r="EE224" s="1639"/>
      <c r="EF224" s="1639"/>
      <c r="EG224" s="1639"/>
      <c r="EH224" s="1639"/>
      <c r="EI224" s="1639"/>
      <c r="EJ224" s="1639"/>
      <c r="EK224" s="1639"/>
      <c r="EL224" s="1639"/>
      <c r="EM224" s="1639"/>
      <c r="EN224" s="1639"/>
      <c r="EO224" s="1639"/>
      <c r="EP224" s="1639"/>
      <c r="EQ224" s="1639"/>
      <c r="ER224" s="1639"/>
      <c r="ES224" s="1639"/>
      <c r="ET224" s="1639"/>
      <c r="EU224" s="1639"/>
      <c r="EV224" s="1639"/>
      <c r="EW224" s="1639"/>
      <c r="EX224" s="1639"/>
      <c r="EY224" s="1639"/>
      <c r="EZ224" s="1639"/>
      <c r="FA224" s="1639"/>
      <c r="FB224" s="1639"/>
      <c r="FC224" s="1639"/>
      <c r="FD224" s="1639"/>
      <c r="FE224" s="1639"/>
      <c r="FF224" s="1639"/>
      <c r="FG224" s="1639"/>
      <c r="FH224" s="1639"/>
      <c r="FI224" s="1639"/>
      <c r="FJ224" s="1639"/>
      <c r="FK224" s="1639"/>
      <c r="FL224" s="1639"/>
      <c r="FM224" s="1639"/>
      <c r="FN224" s="1639"/>
      <c r="FO224" s="1639"/>
      <c r="FP224" s="1639"/>
      <c r="FQ224" s="1639"/>
      <c r="FR224" s="1639"/>
      <c r="FS224" s="1639"/>
      <c r="FT224" s="1639"/>
      <c r="FU224" s="1639"/>
      <c r="FV224" s="1639"/>
      <c r="FW224" s="1639"/>
      <c r="FX224" s="1639"/>
      <c r="FY224" s="1639"/>
      <c r="FZ224" s="1639"/>
      <c r="GA224" s="1639"/>
      <c r="GB224" s="1639"/>
      <c r="GC224" s="1639"/>
      <c r="GD224" s="1639"/>
      <c r="GE224" s="1639"/>
      <c r="GF224" s="1639"/>
      <c r="GG224" s="1639"/>
      <c r="GH224" s="1639"/>
      <c r="GI224" s="1639"/>
      <c r="GJ224" s="1639"/>
      <c r="GK224" s="1639"/>
      <c r="GL224" s="1639"/>
      <c r="GM224" s="1639"/>
      <c r="GN224" s="1639"/>
      <c r="GO224" s="1639"/>
      <c r="GP224" s="1639"/>
      <c r="GQ224" s="1639"/>
      <c r="GR224" s="1639"/>
      <c r="GS224" s="1639"/>
      <c r="GT224" s="1639"/>
      <c r="GU224" s="1639"/>
      <c r="GV224" s="1639"/>
      <c r="GW224" s="1639"/>
      <c r="GX224" s="1639"/>
      <c r="GY224" s="1639"/>
      <c r="GZ224" s="1639"/>
      <c r="HA224" s="1639"/>
      <c r="HB224" s="1639"/>
      <c r="HC224" s="1639"/>
      <c r="HD224" s="1639"/>
      <c r="HE224" s="1639"/>
      <c r="HF224" s="1639"/>
      <c r="HG224" s="1639"/>
      <c r="HH224" s="1639"/>
      <c r="HI224" s="1639"/>
      <c r="HJ224" s="1639"/>
      <c r="HK224" s="1639"/>
      <c r="HL224" s="1639"/>
      <c r="HM224" s="1639"/>
      <c r="HN224" s="1639"/>
      <c r="HO224" s="1639"/>
      <c r="HP224" s="1639"/>
      <c r="HQ224" s="1639"/>
      <c r="HR224" s="1639"/>
      <c r="HS224" s="1639"/>
      <c r="HT224" s="1639"/>
      <c r="HU224" s="1639"/>
      <c r="HV224" s="1639"/>
      <c r="HW224" s="1639"/>
      <c r="HX224" s="1639"/>
      <c r="HY224" s="1639"/>
      <c r="HZ224" s="1639"/>
      <c r="IA224" s="1639"/>
      <c r="IB224" s="1639"/>
      <c r="IC224" s="1639"/>
      <c r="ID224" s="1639"/>
      <c r="IE224" s="1639"/>
      <c r="IF224" s="1639"/>
      <c r="IG224" s="1639"/>
      <c r="IH224" s="1639"/>
      <c r="II224" s="1639"/>
      <c r="IJ224" s="1639"/>
      <c r="IK224" s="1639"/>
      <c r="IL224" s="1639"/>
      <c r="IM224" s="1639"/>
      <c r="IN224" s="1639"/>
      <c r="IO224" s="1639"/>
      <c r="IP224" s="1639"/>
      <c r="IQ224" s="1639"/>
      <c r="IR224" s="1639"/>
      <c r="IS224" s="1639"/>
      <c r="IT224" s="1639"/>
      <c r="IU224" s="1639"/>
      <c r="IV224" s="1639"/>
      <c r="IW224" s="1639"/>
      <c r="IX224" s="1639"/>
      <c r="IY224" s="1639"/>
      <c r="IZ224" s="1639"/>
      <c r="JA224" s="1639"/>
      <c r="JB224" s="1639"/>
      <c r="JC224" s="1639"/>
      <c r="JD224" s="1639"/>
      <c r="JE224" s="1639"/>
      <c r="JF224" s="1639"/>
      <c r="JG224" s="1639"/>
      <c r="JH224" s="1639"/>
      <c r="JI224" s="1639"/>
      <c r="JJ224" s="1639"/>
      <c r="JK224" s="1639"/>
      <c r="JL224" s="1639"/>
      <c r="JM224" s="1639"/>
      <c r="JN224" s="1639"/>
      <c r="JO224" s="1639"/>
      <c r="JP224" s="1639"/>
      <c r="JQ224" s="1639"/>
      <c r="JR224" s="1639"/>
      <c r="JS224" s="1639"/>
      <c r="JT224" s="1639"/>
      <c r="JU224" s="1639"/>
      <c r="JV224" s="1639"/>
      <c r="JW224" s="1639"/>
      <c r="JX224" s="1639"/>
      <c r="JY224" s="1639"/>
      <c r="JZ224" s="1639"/>
      <c r="KA224" s="1639"/>
      <c r="KB224" s="1639"/>
      <c r="KC224" s="1639"/>
      <c r="KD224" s="1639"/>
      <c r="KE224" s="1639"/>
      <c r="KF224" s="1639"/>
      <c r="KG224" s="1639"/>
      <c r="KH224" s="1639"/>
      <c r="KI224" s="1639"/>
      <c r="KJ224" s="1639"/>
      <c r="KK224" s="1639"/>
      <c r="KL224" s="1639"/>
      <c r="KM224" s="1639"/>
      <c r="KN224" s="1639"/>
      <c r="KO224" s="1639"/>
      <c r="KP224" s="1639"/>
      <c r="KQ224" s="1639"/>
      <c r="KR224" s="1639"/>
      <c r="KS224" s="1639"/>
      <c r="KT224" s="1639"/>
      <c r="KU224" s="1639"/>
      <c r="KV224" s="1639"/>
      <c r="KW224" s="1639"/>
      <c r="KX224" s="1639"/>
      <c r="KY224" s="1639"/>
      <c r="KZ224" s="1639"/>
      <c r="LA224" s="1639"/>
      <c r="LB224" s="1639"/>
      <c r="LC224" s="1639"/>
      <c r="LD224" s="1639"/>
      <c r="LE224" s="1639"/>
      <c r="LF224" s="1639"/>
      <c r="LG224" s="1639"/>
      <c r="LH224" s="1639"/>
      <c r="LI224" s="1639"/>
      <c r="LJ224" s="1639"/>
      <c r="LK224" s="1639"/>
      <c r="LL224" s="1639"/>
      <c r="LM224" s="1639"/>
      <c r="LN224" s="1639"/>
      <c r="LO224" s="1639"/>
      <c r="LP224" s="1639"/>
    </row>
    <row r="225" s="1481" customFormat="1" ht="47" customHeight="1" spans="1:328">
      <c r="A225" s="1499">
        <v>45841</v>
      </c>
      <c r="B225" s="1500" t="s">
        <v>173</v>
      </c>
      <c r="C225" s="1501" t="s">
        <v>98</v>
      </c>
      <c r="D225" s="1502">
        <v>4500172560</v>
      </c>
      <c r="E225" s="2253" t="s">
        <v>881</v>
      </c>
      <c r="F225" s="1502" t="s">
        <v>882</v>
      </c>
      <c r="G225" s="2414" t="s">
        <v>176</v>
      </c>
      <c r="H225" s="1505" t="s">
        <v>176</v>
      </c>
      <c r="I225" s="1532" t="s">
        <v>177</v>
      </c>
      <c r="J225" s="1522">
        <v>2760</v>
      </c>
      <c r="K225" s="1534">
        <v>24</v>
      </c>
      <c r="L225" s="1534">
        <v>2760</v>
      </c>
      <c r="M225" s="2594">
        <f t="shared" si="157"/>
        <v>1</v>
      </c>
      <c r="N225" s="1536">
        <v>45891</v>
      </c>
      <c r="O225" s="1536">
        <v>45894</v>
      </c>
      <c r="P225" s="1537" t="s">
        <v>883</v>
      </c>
      <c r="Q225" s="1562" t="s">
        <v>78</v>
      </c>
      <c r="R225" s="1563"/>
      <c r="S225" s="1563"/>
      <c r="T225" s="1563"/>
      <c r="U225" s="1563"/>
      <c r="V225" s="1532"/>
      <c r="W225" s="1532" t="s">
        <v>111</v>
      </c>
      <c r="X225" s="1565" t="s">
        <v>387</v>
      </c>
      <c r="Y225" s="1589" t="s">
        <v>88</v>
      </c>
      <c r="Z225" s="1589">
        <v>45847</v>
      </c>
      <c r="AA225" s="1589"/>
      <c r="AB225" s="1589" t="s">
        <v>745</v>
      </c>
      <c r="AC225" s="1580" t="s">
        <v>746</v>
      </c>
      <c r="AD225" s="1590" t="s">
        <v>181</v>
      </c>
      <c r="AE225" s="2277">
        <v>1451.26</v>
      </c>
      <c r="AF225" s="2278">
        <f t="shared" si="188"/>
        <v>1451.26</v>
      </c>
      <c r="AG225" s="1504"/>
      <c r="AH225" s="1609" t="s">
        <v>81</v>
      </c>
      <c r="AI225" s="1609"/>
      <c r="AJ225" s="1609">
        <v>9</v>
      </c>
      <c r="AK225" s="1610">
        <f t="shared" si="176"/>
        <v>2760</v>
      </c>
      <c r="AL225" s="1610"/>
      <c r="AM225" s="1610">
        <f t="shared" si="189"/>
        <v>115</v>
      </c>
      <c r="AN225" s="1610"/>
      <c r="AO225" s="1610"/>
      <c r="AP225" s="1610"/>
      <c r="AQ225" s="1610"/>
      <c r="AR225" s="1610" t="s">
        <v>512</v>
      </c>
      <c r="AS225" s="1610">
        <f t="shared" si="170"/>
        <v>2760</v>
      </c>
      <c r="AT225" s="1610"/>
      <c r="AU225" s="1622">
        <f t="shared" si="190"/>
        <v>306.666666666667</v>
      </c>
      <c r="AV225" s="1622">
        <f t="shared" si="191"/>
        <v>306.666666666667</v>
      </c>
      <c r="AW225" s="1622">
        <f t="shared" si="192"/>
        <v>306.666666666667</v>
      </c>
      <c r="AX225" s="1622">
        <f t="shared" si="193"/>
        <v>306.666666666667</v>
      </c>
      <c r="AY225" s="1622">
        <f t="shared" si="194"/>
        <v>306.666666666667</v>
      </c>
      <c r="AZ225" s="1622">
        <f t="shared" si="195"/>
        <v>306.666666666667</v>
      </c>
      <c r="BA225" s="1622">
        <f t="shared" si="196"/>
        <v>306.666666666667</v>
      </c>
      <c r="BB225" s="1622">
        <f t="shared" si="197"/>
        <v>306.666666666667</v>
      </c>
      <c r="BC225" s="1622">
        <f t="shared" si="198"/>
        <v>306.666666666667</v>
      </c>
      <c r="BD225" s="1622">
        <f t="shared" si="174"/>
        <v>293.888888888889</v>
      </c>
      <c r="BE225" s="1622">
        <f t="shared" si="175"/>
        <v>12.7777777777778</v>
      </c>
      <c r="BF225" s="1534"/>
      <c r="BG225" s="1638"/>
      <c r="BH225" s="1639"/>
      <c r="BI225" s="1639"/>
      <c r="BJ225" s="1639"/>
      <c r="BK225" s="1639"/>
      <c r="BL225" s="1639"/>
      <c r="BM225" s="1639"/>
      <c r="BN225" s="1639"/>
      <c r="BO225" s="1639"/>
      <c r="BP225" s="1639"/>
      <c r="BQ225" s="1639"/>
      <c r="BR225" s="1639"/>
      <c r="BS225" s="1639"/>
      <c r="BT225" s="1639"/>
      <c r="BU225" s="1639"/>
      <c r="BV225" s="1639"/>
      <c r="BW225" s="1639"/>
      <c r="BX225" s="1639"/>
      <c r="BY225" s="1639"/>
      <c r="BZ225" s="1639"/>
      <c r="CA225" s="1639"/>
      <c r="CB225" s="1639"/>
      <c r="CC225" s="1639"/>
      <c r="CD225" s="1639"/>
      <c r="CE225" s="1639"/>
      <c r="CF225" s="1639"/>
      <c r="CG225" s="1639"/>
      <c r="CH225" s="1639"/>
      <c r="CI225" s="1639"/>
      <c r="CJ225" s="1639"/>
      <c r="CK225" s="1639"/>
      <c r="CL225" s="1639"/>
      <c r="CM225" s="1639"/>
      <c r="CN225" s="1639"/>
      <c r="CO225" s="1639"/>
      <c r="CP225" s="1639"/>
      <c r="CQ225" s="1639"/>
      <c r="CR225" s="1639"/>
      <c r="CS225" s="1639"/>
      <c r="CT225" s="1639"/>
      <c r="CU225" s="1639"/>
      <c r="CV225" s="1639"/>
      <c r="CW225" s="1639"/>
      <c r="CX225" s="1639"/>
      <c r="CY225" s="1639"/>
      <c r="CZ225" s="1639"/>
      <c r="DA225" s="1639"/>
      <c r="DB225" s="1639"/>
      <c r="DC225" s="1639"/>
      <c r="DD225" s="1639"/>
      <c r="DE225" s="1639"/>
      <c r="DF225" s="1639"/>
      <c r="DG225" s="1639"/>
      <c r="DH225" s="1639"/>
      <c r="DI225" s="1639"/>
      <c r="DJ225" s="1639"/>
      <c r="DK225" s="1639"/>
      <c r="DL225" s="1639"/>
      <c r="DM225" s="1639"/>
      <c r="DN225" s="1639"/>
      <c r="DO225" s="1639"/>
      <c r="DP225" s="1639"/>
      <c r="DQ225" s="1639"/>
      <c r="DR225" s="1639"/>
      <c r="DS225" s="1639"/>
      <c r="DT225" s="1639"/>
      <c r="DU225" s="1639"/>
      <c r="DV225" s="1639"/>
      <c r="DW225" s="1639"/>
      <c r="DX225" s="1639"/>
      <c r="DY225" s="1639"/>
      <c r="DZ225" s="1639"/>
      <c r="EA225" s="1639"/>
      <c r="EB225" s="1639"/>
      <c r="EC225" s="1639"/>
      <c r="ED225" s="1639"/>
      <c r="EE225" s="1639"/>
      <c r="EF225" s="1639"/>
      <c r="EG225" s="1639"/>
      <c r="EH225" s="1639"/>
      <c r="EI225" s="1639"/>
      <c r="EJ225" s="1639"/>
      <c r="EK225" s="1639"/>
      <c r="EL225" s="1639"/>
      <c r="EM225" s="1639"/>
      <c r="EN225" s="1639"/>
      <c r="EO225" s="1639"/>
      <c r="EP225" s="1639"/>
      <c r="EQ225" s="1639"/>
      <c r="ER225" s="1639"/>
      <c r="ES225" s="1639"/>
      <c r="ET225" s="1639"/>
      <c r="EU225" s="1639"/>
      <c r="EV225" s="1639"/>
      <c r="EW225" s="1639"/>
      <c r="EX225" s="1639"/>
      <c r="EY225" s="1639"/>
      <c r="EZ225" s="1639"/>
      <c r="FA225" s="1639"/>
      <c r="FB225" s="1639"/>
      <c r="FC225" s="1639"/>
      <c r="FD225" s="1639"/>
      <c r="FE225" s="1639"/>
      <c r="FF225" s="1639"/>
      <c r="FG225" s="1639"/>
      <c r="FH225" s="1639"/>
      <c r="FI225" s="1639"/>
      <c r="FJ225" s="1639"/>
      <c r="FK225" s="1639"/>
      <c r="FL225" s="1639"/>
      <c r="FM225" s="1639"/>
      <c r="FN225" s="1639"/>
      <c r="FO225" s="1639"/>
      <c r="FP225" s="1639"/>
      <c r="FQ225" s="1639"/>
      <c r="FR225" s="1639"/>
      <c r="FS225" s="1639"/>
      <c r="FT225" s="1639"/>
      <c r="FU225" s="1639"/>
      <c r="FV225" s="1639"/>
      <c r="FW225" s="1639"/>
      <c r="FX225" s="1639"/>
      <c r="FY225" s="1639"/>
      <c r="FZ225" s="1639"/>
      <c r="GA225" s="1639"/>
      <c r="GB225" s="1639"/>
      <c r="GC225" s="1639"/>
      <c r="GD225" s="1639"/>
      <c r="GE225" s="1639"/>
      <c r="GF225" s="1639"/>
      <c r="GG225" s="1639"/>
      <c r="GH225" s="1639"/>
      <c r="GI225" s="1639"/>
      <c r="GJ225" s="1639"/>
      <c r="GK225" s="1639"/>
      <c r="GL225" s="1639"/>
      <c r="GM225" s="1639"/>
      <c r="GN225" s="1639"/>
      <c r="GO225" s="1639"/>
      <c r="GP225" s="1639"/>
      <c r="GQ225" s="1639"/>
      <c r="GR225" s="1639"/>
      <c r="GS225" s="1639"/>
      <c r="GT225" s="1639"/>
      <c r="GU225" s="1639"/>
      <c r="GV225" s="1639"/>
      <c r="GW225" s="1639"/>
      <c r="GX225" s="1639"/>
      <c r="GY225" s="1639"/>
      <c r="GZ225" s="1639"/>
      <c r="HA225" s="1639"/>
      <c r="HB225" s="1639"/>
      <c r="HC225" s="1639"/>
      <c r="HD225" s="1639"/>
      <c r="HE225" s="1639"/>
      <c r="HF225" s="1639"/>
      <c r="HG225" s="1639"/>
      <c r="HH225" s="1639"/>
      <c r="HI225" s="1639"/>
      <c r="HJ225" s="1639"/>
      <c r="HK225" s="1639"/>
      <c r="HL225" s="1639"/>
      <c r="HM225" s="1639"/>
      <c r="HN225" s="1639"/>
      <c r="HO225" s="1639"/>
      <c r="HP225" s="1639"/>
      <c r="HQ225" s="1639"/>
      <c r="HR225" s="1639"/>
      <c r="HS225" s="1639"/>
      <c r="HT225" s="1639"/>
      <c r="HU225" s="1639"/>
      <c r="HV225" s="1639"/>
      <c r="HW225" s="1639"/>
      <c r="HX225" s="1639"/>
      <c r="HY225" s="1639"/>
      <c r="HZ225" s="1639"/>
      <c r="IA225" s="1639"/>
      <c r="IB225" s="1639"/>
      <c r="IC225" s="1639"/>
      <c r="ID225" s="1639"/>
      <c r="IE225" s="1639"/>
      <c r="IF225" s="1639"/>
      <c r="IG225" s="1639"/>
      <c r="IH225" s="1639"/>
      <c r="II225" s="1639"/>
      <c r="IJ225" s="1639"/>
      <c r="IK225" s="1639"/>
      <c r="IL225" s="1639"/>
      <c r="IM225" s="1639"/>
      <c r="IN225" s="1639"/>
      <c r="IO225" s="1639"/>
      <c r="IP225" s="1639"/>
      <c r="IQ225" s="1639"/>
      <c r="IR225" s="1639"/>
      <c r="IS225" s="1639"/>
      <c r="IT225" s="1639"/>
      <c r="IU225" s="1639"/>
      <c r="IV225" s="1639"/>
      <c r="IW225" s="1639"/>
      <c r="IX225" s="1639"/>
      <c r="IY225" s="1639"/>
      <c r="IZ225" s="1639"/>
      <c r="JA225" s="1639"/>
      <c r="JB225" s="1639"/>
      <c r="JC225" s="1639"/>
      <c r="JD225" s="1639"/>
      <c r="JE225" s="1639"/>
      <c r="JF225" s="1639"/>
      <c r="JG225" s="1639"/>
      <c r="JH225" s="1639"/>
      <c r="JI225" s="1639"/>
      <c r="JJ225" s="1639"/>
      <c r="JK225" s="1639"/>
      <c r="JL225" s="1639"/>
      <c r="JM225" s="1639"/>
      <c r="JN225" s="1639"/>
      <c r="JO225" s="1639"/>
      <c r="JP225" s="1639"/>
      <c r="JQ225" s="1639"/>
      <c r="JR225" s="1639"/>
      <c r="JS225" s="1639"/>
      <c r="JT225" s="1639"/>
      <c r="JU225" s="1639"/>
      <c r="JV225" s="1639"/>
      <c r="JW225" s="1639"/>
      <c r="JX225" s="1639"/>
      <c r="JY225" s="1639"/>
      <c r="JZ225" s="1639"/>
      <c r="KA225" s="1639"/>
      <c r="KB225" s="1639"/>
      <c r="KC225" s="1639"/>
      <c r="KD225" s="1639"/>
      <c r="KE225" s="1639"/>
      <c r="KF225" s="1639"/>
      <c r="KG225" s="1639"/>
      <c r="KH225" s="1639"/>
      <c r="KI225" s="1639"/>
      <c r="KJ225" s="1639"/>
      <c r="KK225" s="1639"/>
      <c r="KL225" s="1639"/>
      <c r="KM225" s="1639"/>
      <c r="KN225" s="1639"/>
      <c r="KO225" s="1639"/>
      <c r="KP225" s="1639"/>
      <c r="KQ225" s="1639"/>
      <c r="KR225" s="1639"/>
      <c r="KS225" s="1639"/>
      <c r="KT225" s="1639"/>
      <c r="KU225" s="1639"/>
      <c r="KV225" s="1639"/>
      <c r="KW225" s="1639"/>
      <c r="KX225" s="1639"/>
      <c r="KY225" s="1639"/>
      <c r="KZ225" s="1639"/>
      <c r="LA225" s="1639"/>
      <c r="LB225" s="1639"/>
      <c r="LC225" s="1639"/>
      <c r="LD225" s="1639"/>
      <c r="LE225" s="1639"/>
      <c r="LF225" s="1639"/>
      <c r="LG225" s="1639"/>
      <c r="LH225" s="1639"/>
      <c r="LI225" s="1639"/>
      <c r="LJ225" s="1639"/>
      <c r="LK225" s="1639"/>
      <c r="LL225" s="1639"/>
      <c r="LM225" s="1639"/>
      <c r="LN225" s="1639"/>
      <c r="LO225" s="1639"/>
      <c r="LP225" s="1639"/>
    </row>
    <row r="226" s="1481" customFormat="1" ht="47" customHeight="1" spans="1:328">
      <c r="A226" s="1499">
        <v>45841</v>
      </c>
      <c r="B226" s="1500" t="s">
        <v>173</v>
      </c>
      <c r="C226" s="1501" t="s">
        <v>98</v>
      </c>
      <c r="D226" s="1502">
        <v>4500172560</v>
      </c>
      <c r="E226" s="2253" t="s">
        <v>884</v>
      </c>
      <c r="F226" s="1502" t="s">
        <v>885</v>
      </c>
      <c r="G226" s="2414" t="s">
        <v>176</v>
      </c>
      <c r="H226" s="1505" t="s">
        <v>176</v>
      </c>
      <c r="I226" s="1532" t="s">
        <v>177</v>
      </c>
      <c r="J226" s="1522">
        <v>5520</v>
      </c>
      <c r="K226" s="1534">
        <v>24</v>
      </c>
      <c r="L226" s="1534">
        <v>2760</v>
      </c>
      <c r="M226" s="2594">
        <f t="shared" si="157"/>
        <v>2</v>
      </c>
      <c r="N226" s="1536">
        <v>45891</v>
      </c>
      <c r="O226" s="1536">
        <v>45894</v>
      </c>
      <c r="P226" s="1300" t="s">
        <v>489</v>
      </c>
      <c r="Q226" s="1562" t="s">
        <v>78</v>
      </c>
      <c r="R226" s="1563"/>
      <c r="S226" s="1563"/>
      <c r="T226" s="1563"/>
      <c r="U226" s="1563"/>
      <c r="V226" s="1532"/>
      <c r="W226" s="1532" t="s">
        <v>111</v>
      </c>
      <c r="X226" s="1565" t="s">
        <v>387</v>
      </c>
      <c r="Y226" s="1589" t="s">
        <v>88</v>
      </c>
      <c r="Z226" s="1589">
        <v>45847</v>
      </c>
      <c r="AA226" s="1589"/>
      <c r="AB226" s="1589" t="s">
        <v>745</v>
      </c>
      <c r="AC226" s="1580" t="s">
        <v>746</v>
      </c>
      <c r="AD226" s="1590" t="s">
        <v>181</v>
      </c>
      <c r="AE226" s="2277">
        <v>1451.26</v>
      </c>
      <c r="AF226" s="2278">
        <f t="shared" si="188"/>
        <v>2902.52</v>
      </c>
      <c r="AG226" s="1504" t="s">
        <v>886</v>
      </c>
      <c r="AH226" s="1609" t="s">
        <v>81</v>
      </c>
      <c r="AI226" s="1609"/>
      <c r="AJ226" s="1609">
        <v>9</v>
      </c>
      <c r="AK226" s="1610">
        <f t="shared" si="176"/>
        <v>5520</v>
      </c>
      <c r="AL226" s="1610"/>
      <c r="AM226" s="1610">
        <f t="shared" si="189"/>
        <v>230</v>
      </c>
      <c r="AN226" s="1610"/>
      <c r="AO226" s="1610"/>
      <c r="AP226" s="1610"/>
      <c r="AQ226" s="1610"/>
      <c r="AR226" s="1610" t="s">
        <v>512</v>
      </c>
      <c r="AS226" s="1610">
        <f t="shared" si="170"/>
        <v>5520</v>
      </c>
      <c r="AT226" s="1610"/>
      <c r="AU226" s="1622">
        <f t="shared" si="190"/>
        <v>613.333333333333</v>
      </c>
      <c r="AV226" s="1622">
        <f t="shared" si="191"/>
        <v>613.333333333333</v>
      </c>
      <c r="AW226" s="1622">
        <f t="shared" si="192"/>
        <v>613.333333333333</v>
      </c>
      <c r="AX226" s="1622">
        <f t="shared" si="193"/>
        <v>613.333333333333</v>
      </c>
      <c r="AY226" s="1622">
        <f t="shared" si="194"/>
        <v>613.333333333333</v>
      </c>
      <c r="AZ226" s="1622">
        <f t="shared" si="195"/>
        <v>613.333333333333</v>
      </c>
      <c r="BA226" s="1622">
        <f t="shared" si="196"/>
        <v>613.333333333333</v>
      </c>
      <c r="BB226" s="1622">
        <f t="shared" si="197"/>
        <v>613.333333333333</v>
      </c>
      <c r="BC226" s="1622">
        <f t="shared" si="198"/>
        <v>613.333333333333</v>
      </c>
      <c r="BD226" s="1622">
        <f t="shared" si="174"/>
        <v>587.777777777778</v>
      </c>
      <c r="BE226" s="1622">
        <f t="shared" si="175"/>
        <v>25.5555555555556</v>
      </c>
      <c r="BF226" s="1534"/>
      <c r="BG226" s="1638"/>
      <c r="BH226" s="1639"/>
      <c r="BI226" s="1639"/>
      <c r="BJ226" s="1639"/>
      <c r="BK226" s="1639"/>
      <c r="BL226" s="1639"/>
      <c r="BM226" s="1639"/>
      <c r="BN226" s="1639"/>
      <c r="BO226" s="1639"/>
      <c r="BP226" s="1639"/>
      <c r="BQ226" s="1639"/>
      <c r="BR226" s="1639"/>
      <c r="BS226" s="1639"/>
      <c r="BT226" s="1639"/>
      <c r="BU226" s="1639"/>
      <c r="BV226" s="1639"/>
      <c r="BW226" s="1639"/>
      <c r="BX226" s="1639"/>
      <c r="BY226" s="1639"/>
      <c r="BZ226" s="1639"/>
      <c r="CA226" s="1639"/>
      <c r="CB226" s="1639"/>
      <c r="CC226" s="1639"/>
      <c r="CD226" s="1639"/>
      <c r="CE226" s="1639"/>
      <c r="CF226" s="1639"/>
      <c r="CG226" s="1639"/>
      <c r="CH226" s="1639"/>
      <c r="CI226" s="1639"/>
      <c r="CJ226" s="1639"/>
      <c r="CK226" s="1639"/>
      <c r="CL226" s="1639"/>
      <c r="CM226" s="1639"/>
      <c r="CN226" s="1639"/>
      <c r="CO226" s="1639"/>
      <c r="CP226" s="1639"/>
      <c r="CQ226" s="1639"/>
      <c r="CR226" s="1639"/>
      <c r="CS226" s="1639"/>
      <c r="CT226" s="1639"/>
      <c r="CU226" s="1639"/>
      <c r="CV226" s="1639"/>
      <c r="CW226" s="1639"/>
      <c r="CX226" s="1639"/>
      <c r="CY226" s="1639"/>
      <c r="CZ226" s="1639"/>
      <c r="DA226" s="1639"/>
      <c r="DB226" s="1639"/>
      <c r="DC226" s="1639"/>
      <c r="DD226" s="1639"/>
      <c r="DE226" s="1639"/>
      <c r="DF226" s="1639"/>
      <c r="DG226" s="1639"/>
      <c r="DH226" s="1639"/>
      <c r="DI226" s="1639"/>
      <c r="DJ226" s="1639"/>
      <c r="DK226" s="1639"/>
      <c r="DL226" s="1639"/>
      <c r="DM226" s="1639"/>
      <c r="DN226" s="1639"/>
      <c r="DO226" s="1639"/>
      <c r="DP226" s="1639"/>
      <c r="DQ226" s="1639"/>
      <c r="DR226" s="1639"/>
      <c r="DS226" s="1639"/>
      <c r="DT226" s="1639"/>
      <c r="DU226" s="1639"/>
      <c r="DV226" s="1639"/>
      <c r="DW226" s="1639"/>
      <c r="DX226" s="1639"/>
      <c r="DY226" s="1639"/>
      <c r="DZ226" s="1639"/>
      <c r="EA226" s="1639"/>
      <c r="EB226" s="1639"/>
      <c r="EC226" s="1639"/>
      <c r="ED226" s="1639"/>
      <c r="EE226" s="1639"/>
      <c r="EF226" s="1639"/>
      <c r="EG226" s="1639"/>
      <c r="EH226" s="1639"/>
      <c r="EI226" s="1639"/>
      <c r="EJ226" s="1639"/>
      <c r="EK226" s="1639"/>
      <c r="EL226" s="1639"/>
      <c r="EM226" s="1639"/>
      <c r="EN226" s="1639"/>
      <c r="EO226" s="1639"/>
      <c r="EP226" s="1639"/>
      <c r="EQ226" s="1639"/>
      <c r="ER226" s="1639"/>
      <c r="ES226" s="1639"/>
      <c r="ET226" s="1639"/>
      <c r="EU226" s="1639"/>
      <c r="EV226" s="1639"/>
      <c r="EW226" s="1639"/>
      <c r="EX226" s="1639"/>
      <c r="EY226" s="1639"/>
      <c r="EZ226" s="1639"/>
      <c r="FA226" s="1639"/>
      <c r="FB226" s="1639"/>
      <c r="FC226" s="1639"/>
      <c r="FD226" s="1639"/>
      <c r="FE226" s="1639"/>
      <c r="FF226" s="1639"/>
      <c r="FG226" s="1639"/>
      <c r="FH226" s="1639"/>
      <c r="FI226" s="1639"/>
      <c r="FJ226" s="1639"/>
      <c r="FK226" s="1639"/>
      <c r="FL226" s="1639"/>
      <c r="FM226" s="1639"/>
      <c r="FN226" s="1639"/>
      <c r="FO226" s="1639"/>
      <c r="FP226" s="1639"/>
      <c r="FQ226" s="1639"/>
      <c r="FR226" s="1639"/>
      <c r="FS226" s="1639"/>
      <c r="FT226" s="1639"/>
      <c r="FU226" s="1639"/>
      <c r="FV226" s="1639"/>
      <c r="FW226" s="1639"/>
      <c r="FX226" s="1639"/>
      <c r="FY226" s="1639"/>
      <c r="FZ226" s="1639"/>
      <c r="GA226" s="1639"/>
      <c r="GB226" s="1639"/>
      <c r="GC226" s="1639"/>
      <c r="GD226" s="1639"/>
      <c r="GE226" s="1639"/>
      <c r="GF226" s="1639"/>
      <c r="GG226" s="1639"/>
      <c r="GH226" s="1639"/>
      <c r="GI226" s="1639"/>
      <c r="GJ226" s="1639"/>
      <c r="GK226" s="1639"/>
      <c r="GL226" s="1639"/>
      <c r="GM226" s="1639"/>
      <c r="GN226" s="1639"/>
      <c r="GO226" s="1639"/>
      <c r="GP226" s="1639"/>
      <c r="GQ226" s="1639"/>
      <c r="GR226" s="1639"/>
      <c r="GS226" s="1639"/>
      <c r="GT226" s="1639"/>
      <c r="GU226" s="1639"/>
      <c r="GV226" s="1639"/>
      <c r="GW226" s="1639"/>
      <c r="GX226" s="1639"/>
      <c r="GY226" s="1639"/>
      <c r="GZ226" s="1639"/>
      <c r="HA226" s="1639"/>
      <c r="HB226" s="1639"/>
      <c r="HC226" s="1639"/>
      <c r="HD226" s="1639"/>
      <c r="HE226" s="1639"/>
      <c r="HF226" s="1639"/>
      <c r="HG226" s="1639"/>
      <c r="HH226" s="1639"/>
      <c r="HI226" s="1639"/>
      <c r="HJ226" s="1639"/>
      <c r="HK226" s="1639"/>
      <c r="HL226" s="1639"/>
      <c r="HM226" s="1639"/>
      <c r="HN226" s="1639"/>
      <c r="HO226" s="1639"/>
      <c r="HP226" s="1639"/>
      <c r="HQ226" s="1639"/>
      <c r="HR226" s="1639"/>
      <c r="HS226" s="1639"/>
      <c r="HT226" s="1639"/>
      <c r="HU226" s="1639"/>
      <c r="HV226" s="1639"/>
      <c r="HW226" s="1639"/>
      <c r="HX226" s="1639"/>
      <c r="HY226" s="1639"/>
      <c r="HZ226" s="1639"/>
      <c r="IA226" s="1639"/>
      <c r="IB226" s="1639"/>
      <c r="IC226" s="1639"/>
      <c r="ID226" s="1639"/>
      <c r="IE226" s="1639"/>
      <c r="IF226" s="1639"/>
      <c r="IG226" s="1639"/>
      <c r="IH226" s="1639"/>
      <c r="II226" s="1639"/>
      <c r="IJ226" s="1639"/>
      <c r="IK226" s="1639"/>
      <c r="IL226" s="1639"/>
      <c r="IM226" s="1639"/>
      <c r="IN226" s="1639"/>
      <c r="IO226" s="1639"/>
      <c r="IP226" s="1639"/>
      <c r="IQ226" s="1639"/>
      <c r="IR226" s="1639"/>
      <c r="IS226" s="1639"/>
      <c r="IT226" s="1639"/>
      <c r="IU226" s="1639"/>
      <c r="IV226" s="1639"/>
      <c r="IW226" s="1639"/>
      <c r="IX226" s="1639"/>
      <c r="IY226" s="1639"/>
      <c r="IZ226" s="1639"/>
      <c r="JA226" s="1639"/>
      <c r="JB226" s="1639"/>
      <c r="JC226" s="1639"/>
      <c r="JD226" s="1639"/>
      <c r="JE226" s="1639"/>
      <c r="JF226" s="1639"/>
      <c r="JG226" s="1639"/>
      <c r="JH226" s="1639"/>
      <c r="JI226" s="1639"/>
      <c r="JJ226" s="1639"/>
      <c r="JK226" s="1639"/>
      <c r="JL226" s="1639"/>
      <c r="JM226" s="1639"/>
      <c r="JN226" s="1639"/>
      <c r="JO226" s="1639"/>
      <c r="JP226" s="1639"/>
      <c r="JQ226" s="1639"/>
      <c r="JR226" s="1639"/>
      <c r="JS226" s="1639"/>
      <c r="JT226" s="1639"/>
      <c r="JU226" s="1639"/>
      <c r="JV226" s="1639"/>
      <c r="JW226" s="1639"/>
      <c r="JX226" s="1639"/>
      <c r="JY226" s="1639"/>
      <c r="JZ226" s="1639"/>
      <c r="KA226" s="1639"/>
      <c r="KB226" s="1639"/>
      <c r="KC226" s="1639"/>
      <c r="KD226" s="1639"/>
      <c r="KE226" s="1639"/>
      <c r="KF226" s="1639"/>
      <c r="KG226" s="1639"/>
      <c r="KH226" s="1639"/>
      <c r="KI226" s="1639"/>
      <c r="KJ226" s="1639"/>
      <c r="KK226" s="1639"/>
      <c r="KL226" s="1639"/>
      <c r="KM226" s="1639"/>
      <c r="KN226" s="1639"/>
      <c r="KO226" s="1639"/>
      <c r="KP226" s="1639"/>
      <c r="KQ226" s="1639"/>
      <c r="KR226" s="1639"/>
      <c r="KS226" s="1639"/>
      <c r="KT226" s="1639"/>
      <c r="KU226" s="1639"/>
      <c r="KV226" s="1639"/>
      <c r="KW226" s="1639"/>
      <c r="KX226" s="1639"/>
      <c r="KY226" s="1639"/>
      <c r="KZ226" s="1639"/>
      <c r="LA226" s="1639"/>
      <c r="LB226" s="1639"/>
      <c r="LC226" s="1639"/>
      <c r="LD226" s="1639"/>
      <c r="LE226" s="1639"/>
      <c r="LF226" s="1639"/>
      <c r="LG226" s="1639"/>
      <c r="LH226" s="1639"/>
      <c r="LI226" s="1639"/>
      <c r="LJ226" s="1639"/>
      <c r="LK226" s="1639"/>
      <c r="LL226" s="1639"/>
      <c r="LM226" s="1639"/>
      <c r="LN226" s="1639"/>
      <c r="LO226" s="1639"/>
      <c r="LP226" s="1639"/>
    </row>
    <row r="227" s="1481" customFormat="1" ht="47" customHeight="1" spans="1:328">
      <c r="A227" s="1499">
        <v>45840</v>
      </c>
      <c r="B227" s="1500" t="s">
        <v>887</v>
      </c>
      <c r="C227" s="1501" t="s">
        <v>98</v>
      </c>
      <c r="D227" s="1502">
        <v>4500170009</v>
      </c>
      <c r="E227" s="2253" t="s">
        <v>888</v>
      </c>
      <c r="F227" s="1502" t="s">
        <v>889</v>
      </c>
      <c r="G227" s="1505" t="s">
        <v>101</v>
      </c>
      <c r="H227" s="1505" t="s">
        <v>101</v>
      </c>
      <c r="I227" s="1532" t="s">
        <v>110</v>
      </c>
      <c r="J227" s="1522">
        <v>4800</v>
      </c>
      <c r="K227" s="1534">
        <v>0</v>
      </c>
      <c r="L227" s="1534">
        <v>24</v>
      </c>
      <c r="M227" s="1534">
        <f t="shared" si="157"/>
        <v>200</v>
      </c>
      <c r="N227" s="1536">
        <v>45891</v>
      </c>
      <c r="O227" s="1536">
        <v>45891</v>
      </c>
      <c r="Q227" s="1562" t="s">
        <v>78</v>
      </c>
      <c r="R227" s="1563"/>
      <c r="S227" s="1563"/>
      <c r="T227" s="1563"/>
      <c r="U227" s="1563"/>
      <c r="V227" s="1532"/>
      <c r="W227" s="1532" t="s">
        <v>111</v>
      </c>
      <c r="X227" s="1565">
        <v>45845</v>
      </c>
      <c r="Y227" s="1589" t="s">
        <v>287</v>
      </c>
      <c r="Z227" s="1589">
        <v>45845</v>
      </c>
      <c r="AA227" s="1589"/>
      <c r="AB227" s="1589"/>
      <c r="AC227" s="1580" t="s">
        <v>890</v>
      </c>
      <c r="AD227" s="1590" t="s">
        <v>706</v>
      </c>
      <c r="AE227" s="2277">
        <v>0.5207</v>
      </c>
      <c r="AF227" s="2278">
        <f>AE227*J227</f>
        <v>2499.36</v>
      </c>
      <c r="AG227" s="1504" t="s">
        <v>891</v>
      </c>
      <c r="AH227" s="1609" t="s">
        <v>81</v>
      </c>
      <c r="AI227" s="1609"/>
      <c r="AJ227" s="1609">
        <v>9</v>
      </c>
      <c r="AK227" s="1610">
        <f t="shared" si="176"/>
        <v>4800</v>
      </c>
      <c r="AL227" s="1610"/>
      <c r="AM227" s="1610">
        <f t="shared" ref="AM227:AM246" si="199">J227/24</f>
        <v>200</v>
      </c>
      <c r="AN227" s="1610"/>
      <c r="AO227" s="1610"/>
      <c r="AP227" s="1610"/>
      <c r="AQ227" s="1610"/>
      <c r="AR227" s="1610" t="s">
        <v>63</v>
      </c>
      <c r="AS227" s="1610">
        <f t="shared" si="170"/>
        <v>4800</v>
      </c>
      <c r="AT227" s="1610"/>
      <c r="AU227" s="1622">
        <f t="shared" ref="AU227:AU246" si="200">J227/9</f>
        <v>533.333333333333</v>
      </c>
      <c r="AV227" s="1622">
        <f t="shared" ref="AV227:AV246" si="201">J227/9</f>
        <v>533.333333333333</v>
      </c>
      <c r="AW227" s="1622">
        <f t="shared" ref="AW227:AW246" si="202">J227/9</f>
        <v>533.333333333333</v>
      </c>
      <c r="AX227" s="1622">
        <f t="shared" ref="AX227:AX246" si="203">J227/9</f>
        <v>533.333333333333</v>
      </c>
      <c r="AY227" s="1622">
        <f t="shared" ref="AY227:AY246" si="204">J227/9</f>
        <v>533.333333333333</v>
      </c>
      <c r="AZ227" s="1622">
        <f t="shared" ref="AZ227:AZ246" si="205">J227/9</f>
        <v>533.333333333333</v>
      </c>
      <c r="BA227" s="1622">
        <f t="shared" ref="BA227:BA246" si="206">J227/9</f>
        <v>533.333333333333</v>
      </c>
      <c r="BB227" s="1622">
        <f t="shared" ref="BB227:BB246" si="207">J227/9</f>
        <v>533.333333333333</v>
      </c>
      <c r="BC227" s="1622">
        <f t="shared" ref="BC227:BC246" si="208">J227/9</f>
        <v>533.333333333333</v>
      </c>
      <c r="BD227" s="1622">
        <f t="shared" si="174"/>
        <v>511.111111111111</v>
      </c>
      <c r="BE227" s="1622">
        <f t="shared" si="175"/>
        <v>22.2222222222222</v>
      </c>
      <c r="BF227" s="1534"/>
      <c r="BG227" s="1638"/>
      <c r="BH227" s="1639"/>
      <c r="BI227" s="1639"/>
      <c r="BJ227" s="1639"/>
      <c r="BK227" s="1639"/>
      <c r="BL227" s="1639"/>
      <c r="BM227" s="1639"/>
      <c r="BN227" s="1639"/>
      <c r="BO227" s="1639"/>
      <c r="BP227" s="1639"/>
      <c r="BQ227" s="1639"/>
      <c r="BR227" s="1639"/>
      <c r="BS227" s="1639"/>
      <c r="BT227" s="1639"/>
      <c r="BU227" s="1639"/>
      <c r="BV227" s="1639"/>
      <c r="BW227" s="1639"/>
      <c r="BX227" s="1639"/>
      <c r="BY227" s="1639"/>
      <c r="BZ227" s="1639"/>
      <c r="CA227" s="1639"/>
      <c r="CB227" s="1639"/>
      <c r="CC227" s="1639"/>
      <c r="CD227" s="1639"/>
      <c r="CE227" s="1639"/>
      <c r="CF227" s="1639"/>
      <c r="CG227" s="1639"/>
      <c r="CH227" s="1639"/>
      <c r="CI227" s="1639"/>
      <c r="CJ227" s="1639"/>
      <c r="CK227" s="1639"/>
      <c r="CL227" s="1639"/>
      <c r="CM227" s="1639"/>
      <c r="CN227" s="1639"/>
      <c r="CO227" s="1639"/>
      <c r="CP227" s="1639"/>
      <c r="CQ227" s="1639"/>
      <c r="CR227" s="1639"/>
      <c r="CS227" s="1639"/>
      <c r="CT227" s="1639"/>
      <c r="CU227" s="1639"/>
      <c r="CV227" s="1639"/>
      <c r="CW227" s="1639"/>
      <c r="CX227" s="1639"/>
      <c r="CY227" s="1639"/>
      <c r="CZ227" s="1639"/>
      <c r="DA227" s="1639"/>
      <c r="DB227" s="1639"/>
      <c r="DC227" s="1639"/>
      <c r="DD227" s="1639"/>
      <c r="DE227" s="1639"/>
      <c r="DF227" s="1639"/>
      <c r="DG227" s="1639"/>
      <c r="DH227" s="1639"/>
      <c r="DI227" s="1639"/>
      <c r="DJ227" s="1639"/>
      <c r="DK227" s="1639"/>
      <c r="DL227" s="1639"/>
      <c r="DM227" s="1639"/>
      <c r="DN227" s="1639"/>
      <c r="DO227" s="1639"/>
      <c r="DP227" s="1639"/>
      <c r="DQ227" s="1639"/>
      <c r="DR227" s="1639"/>
      <c r="DS227" s="1639"/>
      <c r="DT227" s="1639"/>
      <c r="DU227" s="1639"/>
      <c r="DV227" s="1639"/>
      <c r="DW227" s="1639"/>
      <c r="DX227" s="1639"/>
      <c r="DY227" s="1639"/>
      <c r="DZ227" s="1639"/>
      <c r="EA227" s="1639"/>
      <c r="EB227" s="1639"/>
      <c r="EC227" s="1639"/>
      <c r="ED227" s="1639"/>
      <c r="EE227" s="1639"/>
      <c r="EF227" s="1639"/>
      <c r="EG227" s="1639"/>
      <c r="EH227" s="1639"/>
      <c r="EI227" s="1639"/>
      <c r="EJ227" s="1639"/>
      <c r="EK227" s="1639"/>
      <c r="EL227" s="1639"/>
      <c r="EM227" s="1639"/>
      <c r="EN227" s="1639"/>
      <c r="EO227" s="1639"/>
      <c r="EP227" s="1639"/>
      <c r="EQ227" s="1639"/>
      <c r="ER227" s="1639"/>
      <c r="ES227" s="1639"/>
      <c r="ET227" s="1639"/>
      <c r="EU227" s="1639"/>
      <c r="EV227" s="1639"/>
      <c r="EW227" s="1639"/>
      <c r="EX227" s="1639"/>
      <c r="EY227" s="1639"/>
      <c r="EZ227" s="1639"/>
      <c r="FA227" s="1639"/>
      <c r="FB227" s="1639"/>
      <c r="FC227" s="1639"/>
      <c r="FD227" s="1639"/>
      <c r="FE227" s="1639"/>
      <c r="FF227" s="1639"/>
      <c r="FG227" s="1639"/>
      <c r="FH227" s="1639"/>
      <c r="FI227" s="1639"/>
      <c r="FJ227" s="1639"/>
      <c r="FK227" s="1639"/>
      <c r="FL227" s="1639"/>
      <c r="FM227" s="1639"/>
      <c r="FN227" s="1639"/>
      <c r="FO227" s="1639"/>
      <c r="FP227" s="1639"/>
      <c r="FQ227" s="1639"/>
      <c r="FR227" s="1639"/>
      <c r="FS227" s="1639"/>
      <c r="FT227" s="1639"/>
      <c r="FU227" s="1639"/>
      <c r="FV227" s="1639"/>
      <c r="FW227" s="1639"/>
      <c r="FX227" s="1639"/>
      <c r="FY227" s="1639"/>
      <c r="FZ227" s="1639"/>
      <c r="GA227" s="1639"/>
      <c r="GB227" s="1639"/>
      <c r="GC227" s="1639"/>
      <c r="GD227" s="1639"/>
      <c r="GE227" s="1639"/>
      <c r="GF227" s="1639"/>
      <c r="GG227" s="1639"/>
      <c r="GH227" s="1639"/>
      <c r="GI227" s="1639"/>
      <c r="GJ227" s="1639"/>
      <c r="GK227" s="1639"/>
      <c r="GL227" s="1639"/>
      <c r="GM227" s="1639"/>
      <c r="GN227" s="1639"/>
      <c r="GO227" s="1639"/>
      <c r="GP227" s="1639"/>
      <c r="GQ227" s="1639"/>
      <c r="GR227" s="1639"/>
      <c r="GS227" s="1639"/>
      <c r="GT227" s="1639"/>
      <c r="GU227" s="1639"/>
      <c r="GV227" s="1639"/>
      <c r="GW227" s="1639"/>
      <c r="GX227" s="1639"/>
      <c r="GY227" s="1639"/>
      <c r="GZ227" s="1639"/>
      <c r="HA227" s="1639"/>
      <c r="HB227" s="1639"/>
      <c r="HC227" s="1639"/>
      <c r="HD227" s="1639"/>
      <c r="HE227" s="1639"/>
      <c r="HF227" s="1639"/>
      <c r="HG227" s="1639"/>
      <c r="HH227" s="1639"/>
      <c r="HI227" s="1639"/>
      <c r="HJ227" s="1639"/>
      <c r="HK227" s="1639"/>
      <c r="HL227" s="1639"/>
      <c r="HM227" s="1639"/>
      <c r="HN227" s="1639"/>
      <c r="HO227" s="1639"/>
      <c r="HP227" s="1639"/>
      <c r="HQ227" s="1639"/>
      <c r="HR227" s="1639"/>
      <c r="HS227" s="1639"/>
      <c r="HT227" s="1639"/>
      <c r="HU227" s="1639"/>
      <c r="HV227" s="1639"/>
      <c r="HW227" s="1639"/>
      <c r="HX227" s="1639"/>
      <c r="HY227" s="1639"/>
      <c r="HZ227" s="1639"/>
      <c r="IA227" s="1639"/>
      <c r="IB227" s="1639"/>
      <c r="IC227" s="1639"/>
      <c r="ID227" s="1639"/>
      <c r="IE227" s="1639"/>
      <c r="IF227" s="1639"/>
      <c r="IG227" s="1639"/>
      <c r="IH227" s="1639"/>
      <c r="II227" s="1639"/>
      <c r="IJ227" s="1639"/>
      <c r="IK227" s="1639"/>
      <c r="IL227" s="1639"/>
      <c r="IM227" s="1639"/>
      <c r="IN227" s="1639"/>
      <c r="IO227" s="1639"/>
      <c r="IP227" s="1639"/>
      <c r="IQ227" s="1639"/>
      <c r="IR227" s="1639"/>
      <c r="IS227" s="1639"/>
      <c r="IT227" s="1639"/>
      <c r="IU227" s="1639"/>
      <c r="IV227" s="1639"/>
      <c r="IW227" s="1639"/>
      <c r="IX227" s="1639"/>
      <c r="IY227" s="1639"/>
      <c r="IZ227" s="1639"/>
      <c r="JA227" s="1639"/>
      <c r="JB227" s="1639"/>
      <c r="JC227" s="1639"/>
      <c r="JD227" s="1639"/>
      <c r="JE227" s="1639"/>
      <c r="JF227" s="1639"/>
      <c r="JG227" s="1639"/>
      <c r="JH227" s="1639"/>
      <c r="JI227" s="1639"/>
      <c r="JJ227" s="1639"/>
      <c r="JK227" s="1639"/>
      <c r="JL227" s="1639"/>
      <c r="JM227" s="1639"/>
      <c r="JN227" s="1639"/>
      <c r="JO227" s="1639"/>
      <c r="JP227" s="1639"/>
      <c r="JQ227" s="1639"/>
      <c r="JR227" s="1639"/>
      <c r="JS227" s="1639"/>
      <c r="JT227" s="1639"/>
      <c r="JU227" s="1639"/>
      <c r="JV227" s="1639"/>
      <c r="JW227" s="1639"/>
      <c r="JX227" s="1639"/>
      <c r="JY227" s="1639"/>
      <c r="JZ227" s="1639"/>
      <c r="KA227" s="1639"/>
      <c r="KB227" s="1639"/>
      <c r="KC227" s="1639"/>
      <c r="KD227" s="1639"/>
      <c r="KE227" s="1639"/>
      <c r="KF227" s="1639"/>
      <c r="KG227" s="1639"/>
      <c r="KH227" s="1639"/>
      <c r="KI227" s="1639"/>
      <c r="KJ227" s="1639"/>
      <c r="KK227" s="1639"/>
      <c r="KL227" s="1639"/>
      <c r="KM227" s="1639"/>
      <c r="KN227" s="1639"/>
      <c r="KO227" s="1639"/>
      <c r="KP227" s="1639"/>
      <c r="KQ227" s="1639"/>
      <c r="KR227" s="1639"/>
      <c r="KS227" s="1639"/>
      <c r="KT227" s="1639"/>
      <c r="KU227" s="1639"/>
      <c r="KV227" s="1639"/>
      <c r="KW227" s="1639"/>
      <c r="KX227" s="1639"/>
      <c r="KY227" s="1639"/>
      <c r="KZ227" s="1639"/>
      <c r="LA227" s="1639"/>
      <c r="LB227" s="1639"/>
      <c r="LC227" s="1639"/>
      <c r="LD227" s="1639"/>
      <c r="LE227" s="1639"/>
      <c r="LF227" s="1639"/>
      <c r="LG227" s="1639"/>
      <c r="LH227" s="1639"/>
      <c r="LI227" s="1639"/>
      <c r="LJ227" s="1639"/>
      <c r="LK227" s="1639"/>
      <c r="LL227" s="1639"/>
      <c r="LM227" s="1639"/>
      <c r="LN227" s="1639"/>
      <c r="LO227" s="1639"/>
      <c r="LP227" s="1639"/>
    </row>
    <row r="228" s="1481" customFormat="1" ht="47" customHeight="1" spans="1:328">
      <c r="A228" s="1499">
        <v>45828</v>
      </c>
      <c r="B228" s="1500" t="s">
        <v>283</v>
      </c>
      <c r="C228" s="1501" t="s">
        <v>98</v>
      </c>
      <c r="D228" s="1502">
        <v>4500170737</v>
      </c>
      <c r="E228" s="2253" t="s">
        <v>892</v>
      </c>
      <c r="F228" s="1502" t="s">
        <v>893</v>
      </c>
      <c r="G228" s="2414" t="s">
        <v>101</v>
      </c>
      <c r="H228" s="1505" t="s">
        <v>101</v>
      </c>
      <c r="I228" s="1532" t="s">
        <v>110</v>
      </c>
      <c r="J228" s="1522">
        <v>16416</v>
      </c>
      <c r="K228" s="1534">
        <v>0</v>
      </c>
      <c r="L228" s="1534">
        <v>24</v>
      </c>
      <c r="M228" s="1534">
        <f t="shared" si="157"/>
        <v>684</v>
      </c>
      <c r="N228" s="1536">
        <v>45891</v>
      </c>
      <c r="O228" s="1536">
        <v>45891</v>
      </c>
      <c r="Q228" s="1562" t="s">
        <v>78</v>
      </c>
      <c r="R228" s="1563"/>
      <c r="S228" s="1563"/>
      <c r="T228" s="1563"/>
      <c r="U228" s="1563"/>
      <c r="V228" s="1532"/>
      <c r="W228" s="1532" t="s">
        <v>111</v>
      </c>
      <c r="X228" s="1565">
        <v>45841</v>
      </c>
      <c r="Y228" s="1589" t="s">
        <v>287</v>
      </c>
      <c r="Z228" s="1589">
        <v>45862</v>
      </c>
      <c r="AA228" s="1589"/>
      <c r="AB228" s="1589"/>
      <c r="AC228" s="1580" t="s">
        <v>894</v>
      </c>
      <c r="AD228" s="1590" t="s">
        <v>289</v>
      </c>
      <c r="AE228" s="2277">
        <v>0.5207</v>
      </c>
      <c r="AF228" s="2278">
        <f t="shared" ref="AF228:AF238" si="209">AE228*J228</f>
        <v>8547.8112</v>
      </c>
      <c r="AG228" s="1504" t="s">
        <v>895</v>
      </c>
      <c r="AH228" s="1609" t="s">
        <v>81</v>
      </c>
      <c r="AI228" s="1609"/>
      <c r="AJ228" s="1609">
        <v>9</v>
      </c>
      <c r="AK228" s="1610">
        <f t="shared" si="176"/>
        <v>16416</v>
      </c>
      <c r="AL228" s="1610"/>
      <c r="AM228" s="1610">
        <f t="shared" si="199"/>
        <v>684</v>
      </c>
      <c r="AN228" s="1610"/>
      <c r="AO228" s="1610"/>
      <c r="AP228" s="1610"/>
      <c r="AQ228" s="1610"/>
      <c r="AR228" s="1610" t="s">
        <v>63</v>
      </c>
      <c r="AS228" s="1610">
        <f t="shared" si="170"/>
        <v>16416</v>
      </c>
      <c r="AT228" s="1610"/>
      <c r="AU228" s="1622">
        <f t="shared" si="200"/>
        <v>1824</v>
      </c>
      <c r="AV228" s="1622">
        <f t="shared" si="201"/>
        <v>1824</v>
      </c>
      <c r="AW228" s="1622">
        <f t="shared" si="202"/>
        <v>1824</v>
      </c>
      <c r="AX228" s="1622">
        <f t="shared" si="203"/>
        <v>1824</v>
      </c>
      <c r="AY228" s="1622">
        <f t="shared" si="204"/>
        <v>1824</v>
      </c>
      <c r="AZ228" s="1622">
        <f t="shared" si="205"/>
        <v>1824</v>
      </c>
      <c r="BA228" s="1622">
        <f t="shared" si="206"/>
        <v>1824</v>
      </c>
      <c r="BB228" s="1622">
        <f t="shared" si="207"/>
        <v>1824</v>
      </c>
      <c r="BC228" s="1622">
        <f t="shared" si="208"/>
        <v>1824</v>
      </c>
      <c r="BD228" s="1622">
        <f t="shared" si="174"/>
        <v>1748</v>
      </c>
      <c r="BE228" s="1622">
        <f t="shared" si="175"/>
        <v>76</v>
      </c>
      <c r="BF228" s="1534"/>
      <c r="BG228" s="1638"/>
      <c r="BH228" s="1639"/>
      <c r="BI228" s="1639"/>
      <c r="BJ228" s="1639"/>
      <c r="BK228" s="1639"/>
      <c r="BL228" s="1639"/>
      <c r="BM228" s="1639"/>
      <c r="BN228" s="1639"/>
      <c r="BO228" s="1639"/>
      <c r="BP228" s="1639"/>
      <c r="BQ228" s="1639"/>
      <c r="BR228" s="1639"/>
      <c r="BS228" s="1639"/>
      <c r="BT228" s="1639"/>
      <c r="BU228" s="1639"/>
      <c r="BV228" s="1639"/>
      <c r="BW228" s="1639"/>
      <c r="BX228" s="1639"/>
      <c r="BY228" s="1639"/>
      <c r="BZ228" s="1639"/>
      <c r="CA228" s="1639"/>
      <c r="CB228" s="1639"/>
      <c r="CC228" s="1639"/>
      <c r="CD228" s="1639"/>
      <c r="CE228" s="1639"/>
      <c r="CF228" s="1639"/>
      <c r="CG228" s="1639"/>
      <c r="CH228" s="1639"/>
      <c r="CI228" s="1639"/>
      <c r="CJ228" s="1639"/>
      <c r="CK228" s="1639"/>
      <c r="CL228" s="1639"/>
      <c r="CM228" s="1639"/>
      <c r="CN228" s="1639"/>
      <c r="CO228" s="1639"/>
      <c r="CP228" s="1639"/>
      <c r="CQ228" s="1639"/>
      <c r="CR228" s="1639"/>
      <c r="CS228" s="1639"/>
      <c r="CT228" s="1639"/>
      <c r="CU228" s="1639"/>
      <c r="CV228" s="1639"/>
      <c r="CW228" s="1639"/>
      <c r="CX228" s="1639"/>
      <c r="CY228" s="1639"/>
      <c r="CZ228" s="1639"/>
      <c r="DA228" s="1639"/>
      <c r="DB228" s="1639"/>
      <c r="DC228" s="1639"/>
      <c r="DD228" s="1639"/>
      <c r="DE228" s="1639"/>
      <c r="DF228" s="1639"/>
      <c r="DG228" s="1639"/>
      <c r="DH228" s="1639"/>
      <c r="DI228" s="1639"/>
      <c r="DJ228" s="1639"/>
      <c r="DK228" s="1639"/>
      <c r="DL228" s="1639"/>
      <c r="DM228" s="1639"/>
      <c r="DN228" s="1639"/>
      <c r="DO228" s="1639"/>
      <c r="DP228" s="1639"/>
      <c r="DQ228" s="1639"/>
      <c r="DR228" s="1639"/>
      <c r="DS228" s="1639"/>
      <c r="DT228" s="1639"/>
      <c r="DU228" s="1639"/>
      <c r="DV228" s="1639"/>
      <c r="DW228" s="1639"/>
      <c r="DX228" s="1639"/>
      <c r="DY228" s="1639"/>
      <c r="DZ228" s="1639"/>
      <c r="EA228" s="1639"/>
      <c r="EB228" s="1639"/>
      <c r="EC228" s="1639"/>
      <c r="ED228" s="1639"/>
      <c r="EE228" s="1639"/>
      <c r="EF228" s="1639"/>
      <c r="EG228" s="1639"/>
      <c r="EH228" s="1639"/>
      <c r="EI228" s="1639"/>
      <c r="EJ228" s="1639"/>
      <c r="EK228" s="1639"/>
      <c r="EL228" s="1639"/>
      <c r="EM228" s="1639"/>
      <c r="EN228" s="1639"/>
      <c r="EO228" s="1639"/>
      <c r="EP228" s="1639"/>
      <c r="EQ228" s="1639"/>
      <c r="ER228" s="1639"/>
      <c r="ES228" s="1639"/>
      <c r="ET228" s="1639"/>
      <c r="EU228" s="1639"/>
      <c r="EV228" s="1639"/>
      <c r="EW228" s="1639"/>
      <c r="EX228" s="1639"/>
      <c r="EY228" s="1639"/>
      <c r="EZ228" s="1639"/>
      <c r="FA228" s="1639"/>
      <c r="FB228" s="1639"/>
      <c r="FC228" s="1639"/>
      <c r="FD228" s="1639"/>
      <c r="FE228" s="1639"/>
      <c r="FF228" s="1639"/>
      <c r="FG228" s="1639"/>
      <c r="FH228" s="1639"/>
      <c r="FI228" s="1639"/>
      <c r="FJ228" s="1639"/>
      <c r="FK228" s="1639"/>
      <c r="FL228" s="1639"/>
      <c r="FM228" s="1639"/>
      <c r="FN228" s="1639"/>
      <c r="FO228" s="1639"/>
      <c r="FP228" s="1639"/>
      <c r="FQ228" s="1639"/>
      <c r="FR228" s="1639"/>
      <c r="FS228" s="1639"/>
      <c r="FT228" s="1639"/>
      <c r="FU228" s="1639"/>
      <c r="FV228" s="1639"/>
      <c r="FW228" s="1639"/>
      <c r="FX228" s="1639"/>
      <c r="FY228" s="1639"/>
      <c r="FZ228" s="1639"/>
      <c r="GA228" s="1639"/>
      <c r="GB228" s="1639"/>
      <c r="GC228" s="1639"/>
      <c r="GD228" s="1639"/>
      <c r="GE228" s="1639"/>
      <c r="GF228" s="1639"/>
      <c r="GG228" s="1639"/>
      <c r="GH228" s="1639"/>
      <c r="GI228" s="1639"/>
      <c r="GJ228" s="1639"/>
      <c r="GK228" s="1639"/>
      <c r="GL228" s="1639"/>
      <c r="GM228" s="1639"/>
      <c r="GN228" s="1639"/>
      <c r="GO228" s="1639"/>
      <c r="GP228" s="1639"/>
      <c r="GQ228" s="1639"/>
      <c r="GR228" s="1639"/>
      <c r="GS228" s="1639"/>
      <c r="GT228" s="1639"/>
      <c r="GU228" s="1639"/>
      <c r="GV228" s="1639"/>
      <c r="GW228" s="1639"/>
      <c r="GX228" s="1639"/>
      <c r="GY228" s="1639"/>
      <c r="GZ228" s="1639"/>
      <c r="HA228" s="1639"/>
      <c r="HB228" s="1639"/>
      <c r="HC228" s="1639"/>
      <c r="HD228" s="1639"/>
      <c r="HE228" s="1639"/>
      <c r="HF228" s="1639"/>
      <c r="HG228" s="1639"/>
      <c r="HH228" s="1639"/>
      <c r="HI228" s="1639"/>
      <c r="HJ228" s="1639"/>
      <c r="HK228" s="1639"/>
      <c r="HL228" s="1639"/>
      <c r="HM228" s="1639"/>
      <c r="HN228" s="1639"/>
      <c r="HO228" s="1639"/>
      <c r="HP228" s="1639"/>
      <c r="HQ228" s="1639"/>
      <c r="HR228" s="1639"/>
      <c r="HS228" s="1639"/>
      <c r="HT228" s="1639"/>
      <c r="HU228" s="1639"/>
      <c r="HV228" s="1639"/>
      <c r="HW228" s="1639"/>
      <c r="HX228" s="1639"/>
      <c r="HY228" s="1639"/>
      <c r="HZ228" s="1639"/>
      <c r="IA228" s="1639"/>
      <c r="IB228" s="1639"/>
      <c r="IC228" s="1639"/>
      <c r="ID228" s="1639"/>
      <c r="IE228" s="1639"/>
      <c r="IF228" s="1639"/>
      <c r="IG228" s="1639"/>
      <c r="IH228" s="1639"/>
      <c r="II228" s="1639"/>
      <c r="IJ228" s="1639"/>
      <c r="IK228" s="1639"/>
      <c r="IL228" s="1639"/>
      <c r="IM228" s="1639"/>
      <c r="IN228" s="1639"/>
      <c r="IO228" s="1639"/>
      <c r="IP228" s="1639"/>
      <c r="IQ228" s="1639"/>
      <c r="IR228" s="1639"/>
      <c r="IS228" s="1639"/>
      <c r="IT228" s="1639"/>
      <c r="IU228" s="1639"/>
      <c r="IV228" s="1639"/>
      <c r="IW228" s="1639"/>
      <c r="IX228" s="1639"/>
      <c r="IY228" s="1639"/>
      <c r="IZ228" s="1639"/>
      <c r="JA228" s="1639"/>
      <c r="JB228" s="1639"/>
      <c r="JC228" s="1639"/>
      <c r="JD228" s="1639"/>
      <c r="JE228" s="1639"/>
      <c r="JF228" s="1639"/>
      <c r="JG228" s="1639"/>
      <c r="JH228" s="1639"/>
      <c r="JI228" s="1639"/>
      <c r="JJ228" s="1639"/>
      <c r="JK228" s="1639"/>
      <c r="JL228" s="1639"/>
      <c r="JM228" s="1639"/>
      <c r="JN228" s="1639"/>
      <c r="JO228" s="1639"/>
      <c r="JP228" s="1639"/>
      <c r="JQ228" s="1639"/>
      <c r="JR228" s="1639"/>
      <c r="JS228" s="1639"/>
      <c r="JT228" s="1639"/>
      <c r="JU228" s="1639"/>
      <c r="JV228" s="1639"/>
      <c r="JW228" s="1639"/>
      <c r="JX228" s="1639"/>
      <c r="JY228" s="1639"/>
      <c r="JZ228" s="1639"/>
      <c r="KA228" s="1639"/>
      <c r="KB228" s="1639"/>
      <c r="KC228" s="1639"/>
      <c r="KD228" s="1639"/>
      <c r="KE228" s="1639"/>
      <c r="KF228" s="1639"/>
      <c r="KG228" s="1639"/>
      <c r="KH228" s="1639"/>
      <c r="KI228" s="1639"/>
      <c r="KJ228" s="1639"/>
      <c r="KK228" s="1639"/>
      <c r="KL228" s="1639"/>
      <c r="KM228" s="1639"/>
      <c r="KN228" s="1639"/>
      <c r="KO228" s="1639"/>
      <c r="KP228" s="1639"/>
      <c r="KQ228" s="1639"/>
      <c r="KR228" s="1639"/>
      <c r="KS228" s="1639"/>
      <c r="KT228" s="1639"/>
      <c r="KU228" s="1639"/>
      <c r="KV228" s="1639"/>
      <c r="KW228" s="1639"/>
      <c r="KX228" s="1639"/>
      <c r="KY228" s="1639"/>
      <c r="KZ228" s="1639"/>
      <c r="LA228" s="1639"/>
      <c r="LB228" s="1639"/>
      <c r="LC228" s="1639"/>
      <c r="LD228" s="1639"/>
      <c r="LE228" s="1639"/>
      <c r="LF228" s="1639"/>
      <c r="LG228" s="1639"/>
      <c r="LH228" s="1639"/>
      <c r="LI228" s="1639"/>
      <c r="LJ228" s="1639"/>
      <c r="LK228" s="1639"/>
      <c r="LL228" s="1639"/>
      <c r="LM228" s="1639"/>
      <c r="LN228" s="1639"/>
      <c r="LO228" s="1639"/>
      <c r="LP228" s="1639"/>
    </row>
    <row r="229" s="1481" customFormat="1" ht="47" customHeight="1" spans="1:328">
      <c r="A229" s="1499">
        <v>45861</v>
      </c>
      <c r="B229" s="1500" t="s">
        <v>896</v>
      </c>
      <c r="C229" s="1501" t="s">
        <v>98</v>
      </c>
      <c r="D229" s="1502">
        <v>4500174739</v>
      </c>
      <c r="E229" s="2253" t="s">
        <v>897</v>
      </c>
      <c r="F229" s="1502" t="s">
        <v>898</v>
      </c>
      <c r="G229" s="1505" t="s">
        <v>76</v>
      </c>
      <c r="H229" s="1505" t="s">
        <v>76</v>
      </c>
      <c r="I229" s="1532" t="s">
        <v>77</v>
      </c>
      <c r="J229" s="1522">
        <v>384</v>
      </c>
      <c r="K229" s="1534">
        <v>0</v>
      </c>
      <c r="L229" s="1534">
        <v>96</v>
      </c>
      <c r="M229" s="1534">
        <f t="shared" si="157"/>
        <v>4</v>
      </c>
      <c r="N229" s="1536">
        <v>45891</v>
      </c>
      <c r="O229" s="1536">
        <v>45891</v>
      </c>
      <c r="Q229" s="1562" t="s">
        <v>78</v>
      </c>
      <c r="R229" s="1563"/>
      <c r="S229" s="1563"/>
      <c r="T229" s="1563"/>
      <c r="U229" s="1563"/>
      <c r="V229" s="1532"/>
      <c r="W229" s="1532" t="s">
        <v>168</v>
      </c>
      <c r="X229" s="1565">
        <v>45861</v>
      </c>
      <c r="Y229" s="1589" t="s">
        <v>168</v>
      </c>
      <c r="Z229" s="1589">
        <v>45875</v>
      </c>
      <c r="AA229" s="1589"/>
      <c r="AB229" s="1589"/>
      <c r="AC229" s="2311" t="s">
        <v>899</v>
      </c>
      <c r="AD229" s="1590" t="s">
        <v>531</v>
      </c>
      <c r="AE229" s="2277">
        <v>0.524</v>
      </c>
      <c r="AF229" s="2278">
        <f t="shared" si="209"/>
        <v>201.216</v>
      </c>
      <c r="AG229" s="1504" t="s">
        <v>900</v>
      </c>
      <c r="AH229" s="1609" t="s">
        <v>81</v>
      </c>
      <c r="AI229" s="1609"/>
      <c r="AJ229" s="1609">
        <v>9</v>
      </c>
      <c r="AK229" s="1610">
        <f t="shared" si="176"/>
        <v>384</v>
      </c>
      <c r="AL229" s="1610"/>
      <c r="AM229" s="1610">
        <f t="shared" si="199"/>
        <v>16</v>
      </c>
      <c r="AN229" s="1610"/>
      <c r="AO229" s="1610"/>
      <c r="AP229" s="1610"/>
      <c r="AQ229" s="1610"/>
      <c r="AR229" s="1610" t="s">
        <v>63</v>
      </c>
      <c r="AS229" s="1610">
        <f t="shared" si="170"/>
        <v>384</v>
      </c>
      <c r="AT229" s="1610"/>
      <c r="AU229" s="1622">
        <f t="shared" si="200"/>
        <v>42.6666666666667</v>
      </c>
      <c r="AV229" s="1622">
        <f t="shared" si="201"/>
        <v>42.6666666666667</v>
      </c>
      <c r="AW229" s="1622">
        <f t="shared" si="202"/>
        <v>42.6666666666667</v>
      </c>
      <c r="AX229" s="1622">
        <f t="shared" si="203"/>
        <v>42.6666666666667</v>
      </c>
      <c r="AY229" s="1622">
        <f t="shared" si="204"/>
        <v>42.6666666666667</v>
      </c>
      <c r="AZ229" s="1622">
        <f t="shared" si="205"/>
        <v>42.6666666666667</v>
      </c>
      <c r="BA229" s="1622">
        <f t="shared" si="206"/>
        <v>42.6666666666667</v>
      </c>
      <c r="BB229" s="1622">
        <f t="shared" si="207"/>
        <v>42.6666666666667</v>
      </c>
      <c r="BC229" s="1622">
        <f t="shared" si="208"/>
        <v>42.6666666666667</v>
      </c>
      <c r="BD229" s="1622">
        <f t="shared" si="174"/>
        <v>40.8888888888889</v>
      </c>
      <c r="BE229" s="1622">
        <f t="shared" si="175"/>
        <v>1.77777777777778</v>
      </c>
      <c r="BF229" s="1534"/>
      <c r="BG229" s="1638"/>
      <c r="BH229" s="1639"/>
      <c r="BI229" s="1639"/>
      <c r="BJ229" s="1639"/>
      <c r="BK229" s="1639"/>
      <c r="BL229" s="1639"/>
      <c r="BM229" s="1639"/>
      <c r="BN229" s="1639"/>
      <c r="BO229" s="1639"/>
      <c r="BP229" s="1639"/>
      <c r="BQ229" s="1639"/>
      <c r="BR229" s="1639"/>
      <c r="BS229" s="1639"/>
      <c r="BT229" s="1639"/>
      <c r="BU229" s="1639"/>
      <c r="BV229" s="1639"/>
      <c r="BW229" s="1639"/>
      <c r="BX229" s="1639"/>
      <c r="BY229" s="1639"/>
      <c r="BZ229" s="1639"/>
      <c r="CA229" s="1639"/>
      <c r="CB229" s="1639"/>
      <c r="CC229" s="1639"/>
      <c r="CD229" s="1639"/>
      <c r="CE229" s="1639"/>
      <c r="CF229" s="1639"/>
      <c r="CG229" s="1639"/>
      <c r="CH229" s="1639"/>
      <c r="CI229" s="1639"/>
      <c r="CJ229" s="1639"/>
      <c r="CK229" s="1639"/>
      <c r="CL229" s="1639"/>
      <c r="CM229" s="1639"/>
      <c r="CN229" s="1639"/>
      <c r="CO229" s="1639"/>
      <c r="CP229" s="1639"/>
      <c r="CQ229" s="1639"/>
      <c r="CR229" s="1639"/>
      <c r="CS229" s="1639"/>
      <c r="CT229" s="1639"/>
      <c r="CU229" s="1639"/>
      <c r="CV229" s="1639"/>
      <c r="CW229" s="1639"/>
      <c r="CX229" s="1639"/>
      <c r="CY229" s="1639"/>
      <c r="CZ229" s="1639"/>
      <c r="DA229" s="1639"/>
      <c r="DB229" s="1639"/>
      <c r="DC229" s="1639"/>
      <c r="DD229" s="1639"/>
      <c r="DE229" s="1639"/>
      <c r="DF229" s="1639"/>
      <c r="DG229" s="1639"/>
      <c r="DH229" s="1639"/>
      <c r="DI229" s="1639"/>
      <c r="DJ229" s="1639"/>
      <c r="DK229" s="1639"/>
      <c r="DL229" s="1639"/>
      <c r="DM229" s="1639"/>
      <c r="DN229" s="1639"/>
      <c r="DO229" s="1639"/>
      <c r="DP229" s="1639"/>
      <c r="DQ229" s="1639"/>
      <c r="DR229" s="1639"/>
      <c r="DS229" s="1639"/>
      <c r="DT229" s="1639"/>
      <c r="DU229" s="1639"/>
      <c r="DV229" s="1639"/>
      <c r="DW229" s="1639"/>
      <c r="DX229" s="1639"/>
      <c r="DY229" s="1639"/>
      <c r="DZ229" s="1639"/>
      <c r="EA229" s="1639"/>
      <c r="EB229" s="1639"/>
      <c r="EC229" s="1639"/>
      <c r="ED229" s="1639"/>
      <c r="EE229" s="1639"/>
      <c r="EF229" s="1639"/>
      <c r="EG229" s="1639"/>
      <c r="EH229" s="1639"/>
      <c r="EI229" s="1639"/>
      <c r="EJ229" s="1639"/>
      <c r="EK229" s="1639"/>
      <c r="EL229" s="1639"/>
      <c r="EM229" s="1639"/>
      <c r="EN229" s="1639"/>
      <c r="EO229" s="1639"/>
      <c r="EP229" s="1639"/>
      <c r="EQ229" s="1639"/>
      <c r="ER229" s="1639"/>
      <c r="ES229" s="1639"/>
      <c r="ET229" s="1639"/>
      <c r="EU229" s="1639"/>
      <c r="EV229" s="1639"/>
      <c r="EW229" s="1639"/>
      <c r="EX229" s="1639"/>
      <c r="EY229" s="1639"/>
      <c r="EZ229" s="1639"/>
      <c r="FA229" s="1639"/>
      <c r="FB229" s="1639"/>
      <c r="FC229" s="1639"/>
      <c r="FD229" s="1639"/>
      <c r="FE229" s="1639"/>
      <c r="FF229" s="1639"/>
      <c r="FG229" s="1639"/>
      <c r="FH229" s="1639"/>
      <c r="FI229" s="1639"/>
      <c r="FJ229" s="1639"/>
      <c r="FK229" s="1639"/>
      <c r="FL229" s="1639"/>
      <c r="FM229" s="1639"/>
      <c r="FN229" s="1639"/>
      <c r="FO229" s="1639"/>
      <c r="FP229" s="1639"/>
      <c r="FQ229" s="1639"/>
      <c r="FR229" s="1639"/>
      <c r="FS229" s="1639"/>
      <c r="FT229" s="1639"/>
      <c r="FU229" s="1639"/>
      <c r="FV229" s="1639"/>
      <c r="FW229" s="1639"/>
      <c r="FX229" s="1639"/>
      <c r="FY229" s="1639"/>
      <c r="FZ229" s="1639"/>
      <c r="GA229" s="1639"/>
      <c r="GB229" s="1639"/>
      <c r="GC229" s="1639"/>
      <c r="GD229" s="1639"/>
      <c r="GE229" s="1639"/>
      <c r="GF229" s="1639"/>
      <c r="GG229" s="1639"/>
      <c r="GH229" s="1639"/>
      <c r="GI229" s="1639"/>
      <c r="GJ229" s="1639"/>
      <c r="GK229" s="1639"/>
      <c r="GL229" s="1639"/>
      <c r="GM229" s="1639"/>
      <c r="GN229" s="1639"/>
      <c r="GO229" s="1639"/>
      <c r="GP229" s="1639"/>
      <c r="GQ229" s="1639"/>
      <c r="GR229" s="1639"/>
      <c r="GS229" s="1639"/>
      <c r="GT229" s="1639"/>
      <c r="GU229" s="1639"/>
      <c r="GV229" s="1639"/>
      <c r="GW229" s="1639"/>
      <c r="GX229" s="1639"/>
      <c r="GY229" s="1639"/>
      <c r="GZ229" s="1639"/>
      <c r="HA229" s="1639"/>
      <c r="HB229" s="1639"/>
      <c r="HC229" s="1639"/>
      <c r="HD229" s="1639"/>
      <c r="HE229" s="1639"/>
      <c r="HF229" s="1639"/>
      <c r="HG229" s="1639"/>
      <c r="HH229" s="1639"/>
      <c r="HI229" s="1639"/>
      <c r="HJ229" s="1639"/>
      <c r="HK229" s="1639"/>
      <c r="HL229" s="1639"/>
      <c r="HM229" s="1639"/>
      <c r="HN229" s="1639"/>
      <c r="HO229" s="1639"/>
      <c r="HP229" s="1639"/>
      <c r="HQ229" s="1639"/>
      <c r="HR229" s="1639"/>
      <c r="HS229" s="1639"/>
      <c r="HT229" s="1639"/>
      <c r="HU229" s="1639"/>
      <c r="HV229" s="1639"/>
      <c r="HW229" s="1639"/>
      <c r="HX229" s="1639"/>
      <c r="HY229" s="1639"/>
      <c r="HZ229" s="1639"/>
      <c r="IA229" s="1639"/>
      <c r="IB229" s="1639"/>
      <c r="IC229" s="1639"/>
      <c r="ID229" s="1639"/>
      <c r="IE229" s="1639"/>
      <c r="IF229" s="1639"/>
      <c r="IG229" s="1639"/>
      <c r="IH229" s="1639"/>
      <c r="II229" s="1639"/>
      <c r="IJ229" s="1639"/>
      <c r="IK229" s="1639"/>
      <c r="IL229" s="1639"/>
      <c r="IM229" s="1639"/>
      <c r="IN229" s="1639"/>
      <c r="IO229" s="1639"/>
      <c r="IP229" s="1639"/>
      <c r="IQ229" s="1639"/>
      <c r="IR229" s="1639"/>
      <c r="IS229" s="1639"/>
      <c r="IT229" s="1639"/>
      <c r="IU229" s="1639"/>
      <c r="IV229" s="1639"/>
      <c r="IW229" s="1639"/>
      <c r="IX229" s="1639"/>
      <c r="IY229" s="1639"/>
      <c r="IZ229" s="1639"/>
      <c r="JA229" s="1639"/>
      <c r="JB229" s="1639"/>
      <c r="JC229" s="1639"/>
      <c r="JD229" s="1639"/>
      <c r="JE229" s="1639"/>
      <c r="JF229" s="1639"/>
      <c r="JG229" s="1639"/>
      <c r="JH229" s="1639"/>
      <c r="JI229" s="1639"/>
      <c r="JJ229" s="1639"/>
      <c r="JK229" s="1639"/>
      <c r="JL229" s="1639"/>
      <c r="JM229" s="1639"/>
      <c r="JN229" s="1639"/>
      <c r="JO229" s="1639"/>
      <c r="JP229" s="1639"/>
      <c r="JQ229" s="1639"/>
      <c r="JR229" s="1639"/>
      <c r="JS229" s="1639"/>
      <c r="JT229" s="1639"/>
      <c r="JU229" s="1639"/>
      <c r="JV229" s="1639"/>
      <c r="JW229" s="1639"/>
      <c r="JX229" s="1639"/>
      <c r="JY229" s="1639"/>
      <c r="JZ229" s="1639"/>
      <c r="KA229" s="1639"/>
      <c r="KB229" s="1639"/>
      <c r="KC229" s="1639"/>
      <c r="KD229" s="1639"/>
      <c r="KE229" s="1639"/>
      <c r="KF229" s="1639"/>
      <c r="KG229" s="1639"/>
      <c r="KH229" s="1639"/>
      <c r="KI229" s="1639"/>
      <c r="KJ229" s="1639"/>
      <c r="KK229" s="1639"/>
      <c r="KL229" s="1639"/>
      <c r="KM229" s="1639"/>
      <c r="KN229" s="1639"/>
      <c r="KO229" s="1639"/>
      <c r="KP229" s="1639"/>
      <c r="KQ229" s="1639"/>
      <c r="KR229" s="1639"/>
      <c r="KS229" s="1639"/>
      <c r="KT229" s="1639"/>
      <c r="KU229" s="1639"/>
      <c r="KV229" s="1639"/>
      <c r="KW229" s="1639"/>
      <c r="KX229" s="1639"/>
      <c r="KY229" s="1639"/>
      <c r="KZ229" s="1639"/>
      <c r="LA229" s="1639"/>
      <c r="LB229" s="1639"/>
      <c r="LC229" s="1639"/>
      <c r="LD229" s="1639"/>
      <c r="LE229" s="1639"/>
      <c r="LF229" s="1639"/>
      <c r="LG229" s="1639"/>
      <c r="LH229" s="1639"/>
      <c r="LI229" s="1639"/>
      <c r="LJ229" s="1639"/>
      <c r="LK229" s="1639"/>
      <c r="LL229" s="1639"/>
      <c r="LM229" s="1639"/>
      <c r="LN229" s="1639"/>
      <c r="LO229" s="1639"/>
      <c r="LP229" s="1639"/>
    </row>
    <row r="230" s="1481" customFormat="1" ht="47" customHeight="1" spans="1:328">
      <c r="A230" s="1499">
        <v>45861</v>
      </c>
      <c r="B230" s="1500" t="s">
        <v>896</v>
      </c>
      <c r="C230" s="1501" t="s">
        <v>98</v>
      </c>
      <c r="D230" s="1502">
        <v>4500174739</v>
      </c>
      <c r="E230" s="2253" t="s">
        <v>901</v>
      </c>
      <c r="F230" s="1502" t="s">
        <v>902</v>
      </c>
      <c r="G230" s="1505" t="s">
        <v>76</v>
      </c>
      <c r="H230" s="1505" t="s">
        <v>76</v>
      </c>
      <c r="I230" s="1532" t="s">
        <v>77</v>
      </c>
      <c r="J230" s="1522">
        <v>192</v>
      </c>
      <c r="K230" s="1534">
        <v>0</v>
      </c>
      <c r="L230" s="1534">
        <v>96</v>
      </c>
      <c r="M230" s="1534">
        <f t="shared" si="157"/>
        <v>2</v>
      </c>
      <c r="N230" s="1536">
        <v>45891</v>
      </c>
      <c r="O230" s="1536">
        <v>45891</v>
      </c>
      <c r="Q230" s="1562" t="s">
        <v>78</v>
      </c>
      <c r="R230" s="1563"/>
      <c r="S230" s="1563"/>
      <c r="T230" s="1563"/>
      <c r="U230" s="1563"/>
      <c r="V230" s="1532"/>
      <c r="W230" s="1532" t="s">
        <v>168</v>
      </c>
      <c r="X230" s="1565">
        <v>45861</v>
      </c>
      <c r="Y230" s="1589" t="s">
        <v>168</v>
      </c>
      <c r="Z230" s="1589">
        <v>45875</v>
      </c>
      <c r="AA230" s="1589"/>
      <c r="AB230" s="1589"/>
      <c r="AC230" s="2311" t="s">
        <v>899</v>
      </c>
      <c r="AD230" s="1590" t="s">
        <v>531</v>
      </c>
      <c r="AE230" s="2277">
        <v>0.524</v>
      </c>
      <c r="AF230" s="2278">
        <f t="shared" si="209"/>
        <v>100.608</v>
      </c>
      <c r="AG230" s="1504" t="s">
        <v>903</v>
      </c>
      <c r="AH230" s="1609" t="s">
        <v>81</v>
      </c>
      <c r="AI230" s="1609"/>
      <c r="AJ230" s="1609">
        <v>9</v>
      </c>
      <c r="AK230" s="1610">
        <f t="shared" si="176"/>
        <v>192</v>
      </c>
      <c r="AL230" s="1610"/>
      <c r="AM230" s="1610">
        <f t="shared" si="199"/>
        <v>8</v>
      </c>
      <c r="AN230" s="1610"/>
      <c r="AO230" s="1610"/>
      <c r="AP230" s="1610"/>
      <c r="AQ230" s="1610"/>
      <c r="AR230" s="1610" t="s">
        <v>63</v>
      </c>
      <c r="AS230" s="1610">
        <f t="shared" si="170"/>
        <v>192</v>
      </c>
      <c r="AT230" s="1610"/>
      <c r="AU230" s="1622">
        <f t="shared" si="200"/>
        <v>21.3333333333333</v>
      </c>
      <c r="AV230" s="1622">
        <f t="shared" si="201"/>
        <v>21.3333333333333</v>
      </c>
      <c r="AW230" s="1622">
        <f t="shared" si="202"/>
        <v>21.3333333333333</v>
      </c>
      <c r="AX230" s="1622">
        <f t="shared" si="203"/>
        <v>21.3333333333333</v>
      </c>
      <c r="AY230" s="1622">
        <f t="shared" si="204"/>
        <v>21.3333333333333</v>
      </c>
      <c r="AZ230" s="1622">
        <f t="shared" si="205"/>
        <v>21.3333333333333</v>
      </c>
      <c r="BA230" s="1622">
        <f t="shared" si="206"/>
        <v>21.3333333333333</v>
      </c>
      <c r="BB230" s="1622">
        <f t="shared" si="207"/>
        <v>21.3333333333333</v>
      </c>
      <c r="BC230" s="1622">
        <f t="shared" si="208"/>
        <v>21.3333333333333</v>
      </c>
      <c r="BD230" s="1622">
        <f t="shared" si="174"/>
        <v>20.4444444444444</v>
      </c>
      <c r="BE230" s="1622">
        <f t="shared" si="175"/>
        <v>0.888888888888889</v>
      </c>
      <c r="BF230" s="1534"/>
      <c r="BG230" s="1638"/>
      <c r="BH230" s="1639"/>
      <c r="BI230" s="1639"/>
      <c r="BJ230" s="1639"/>
      <c r="BK230" s="1639"/>
      <c r="BL230" s="1639"/>
      <c r="BM230" s="1639"/>
      <c r="BN230" s="1639"/>
      <c r="BO230" s="1639"/>
      <c r="BP230" s="1639"/>
      <c r="BQ230" s="1639"/>
      <c r="BR230" s="1639"/>
      <c r="BS230" s="1639"/>
      <c r="BT230" s="1639"/>
      <c r="BU230" s="1639"/>
      <c r="BV230" s="1639"/>
      <c r="BW230" s="1639"/>
      <c r="BX230" s="1639"/>
      <c r="BY230" s="1639"/>
      <c r="BZ230" s="1639"/>
      <c r="CA230" s="1639"/>
      <c r="CB230" s="1639"/>
      <c r="CC230" s="1639"/>
      <c r="CD230" s="1639"/>
      <c r="CE230" s="1639"/>
      <c r="CF230" s="1639"/>
      <c r="CG230" s="1639"/>
      <c r="CH230" s="1639"/>
      <c r="CI230" s="1639"/>
      <c r="CJ230" s="1639"/>
      <c r="CK230" s="1639"/>
      <c r="CL230" s="1639"/>
      <c r="CM230" s="1639"/>
      <c r="CN230" s="1639"/>
      <c r="CO230" s="1639"/>
      <c r="CP230" s="1639"/>
      <c r="CQ230" s="1639"/>
      <c r="CR230" s="1639"/>
      <c r="CS230" s="1639"/>
      <c r="CT230" s="1639"/>
      <c r="CU230" s="1639"/>
      <c r="CV230" s="1639"/>
      <c r="CW230" s="1639"/>
      <c r="CX230" s="1639"/>
      <c r="CY230" s="1639"/>
      <c r="CZ230" s="1639"/>
      <c r="DA230" s="1639"/>
      <c r="DB230" s="1639"/>
      <c r="DC230" s="1639"/>
      <c r="DD230" s="1639"/>
      <c r="DE230" s="1639"/>
      <c r="DF230" s="1639"/>
      <c r="DG230" s="1639"/>
      <c r="DH230" s="1639"/>
      <c r="DI230" s="1639"/>
      <c r="DJ230" s="1639"/>
      <c r="DK230" s="1639"/>
      <c r="DL230" s="1639"/>
      <c r="DM230" s="1639"/>
      <c r="DN230" s="1639"/>
      <c r="DO230" s="1639"/>
      <c r="DP230" s="1639"/>
      <c r="DQ230" s="1639"/>
      <c r="DR230" s="1639"/>
      <c r="DS230" s="1639"/>
      <c r="DT230" s="1639"/>
      <c r="DU230" s="1639"/>
      <c r="DV230" s="1639"/>
      <c r="DW230" s="1639"/>
      <c r="DX230" s="1639"/>
      <c r="DY230" s="1639"/>
      <c r="DZ230" s="1639"/>
      <c r="EA230" s="1639"/>
      <c r="EB230" s="1639"/>
      <c r="EC230" s="1639"/>
      <c r="ED230" s="1639"/>
      <c r="EE230" s="1639"/>
      <c r="EF230" s="1639"/>
      <c r="EG230" s="1639"/>
      <c r="EH230" s="1639"/>
      <c r="EI230" s="1639"/>
      <c r="EJ230" s="1639"/>
      <c r="EK230" s="1639"/>
      <c r="EL230" s="1639"/>
      <c r="EM230" s="1639"/>
      <c r="EN230" s="1639"/>
      <c r="EO230" s="1639"/>
      <c r="EP230" s="1639"/>
      <c r="EQ230" s="1639"/>
      <c r="ER230" s="1639"/>
      <c r="ES230" s="1639"/>
      <c r="ET230" s="1639"/>
      <c r="EU230" s="1639"/>
      <c r="EV230" s="1639"/>
      <c r="EW230" s="1639"/>
      <c r="EX230" s="1639"/>
      <c r="EY230" s="1639"/>
      <c r="EZ230" s="1639"/>
      <c r="FA230" s="1639"/>
      <c r="FB230" s="1639"/>
      <c r="FC230" s="1639"/>
      <c r="FD230" s="1639"/>
      <c r="FE230" s="1639"/>
      <c r="FF230" s="1639"/>
      <c r="FG230" s="1639"/>
      <c r="FH230" s="1639"/>
      <c r="FI230" s="1639"/>
      <c r="FJ230" s="1639"/>
      <c r="FK230" s="1639"/>
      <c r="FL230" s="1639"/>
      <c r="FM230" s="1639"/>
      <c r="FN230" s="1639"/>
      <c r="FO230" s="1639"/>
      <c r="FP230" s="1639"/>
      <c r="FQ230" s="1639"/>
      <c r="FR230" s="1639"/>
      <c r="FS230" s="1639"/>
      <c r="FT230" s="1639"/>
      <c r="FU230" s="1639"/>
      <c r="FV230" s="1639"/>
      <c r="FW230" s="1639"/>
      <c r="FX230" s="1639"/>
      <c r="FY230" s="1639"/>
      <c r="FZ230" s="1639"/>
      <c r="GA230" s="1639"/>
      <c r="GB230" s="1639"/>
      <c r="GC230" s="1639"/>
      <c r="GD230" s="1639"/>
      <c r="GE230" s="1639"/>
      <c r="GF230" s="1639"/>
      <c r="GG230" s="1639"/>
      <c r="GH230" s="1639"/>
      <c r="GI230" s="1639"/>
      <c r="GJ230" s="1639"/>
      <c r="GK230" s="1639"/>
      <c r="GL230" s="1639"/>
      <c r="GM230" s="1639"/>
      <c r="GN230" s="1639"/>
      <c r="GO230" s="1639"/>
      <c r="GP230" s="1639"/>
      <c r="GQ230" s="1639"/>
      <c r="GR230" s="1639"/>
      <c r="GS230" s="1639"/>
      <c r="GT230" s="1639"/>
      <c r="GU230" s="1639"/>
      <c r="GV230" s="1639"/>
      <c r="GW230" s="1639"/>
      <c r="GX230" s="1639"/>
      <c r="GY230" s="1639"/>
      <c r="GZ230" s="1639"/>
      <c r="HA230" s="1639"/>
      <c r="HB230" s="1639"/>
      <c r="HC230" s="1639"/>
      <c r="HD230" s="1639"/>
      <c r="HE230" s="1639"/>
      <c r="HF230" s="1639"/>
      <c r="HG230" s="1639"/>
      <c r="HH230" s="1639"/>
      <c r="HI230" s="1639"/>
      <c r="HJ230" s="1639"/>
      <c r="HK230" s="1639"/>
      <c r="HL230" s="1639"/>
      <c r="HM230" s="1639"/>
      <c r="HN230" s="1639"/>
      <c r="HO230" s="1639"/>
      <c r="HP230" s="1639"/>
      <c r="HQ230" s="1639"/>
      <c r="HR230" s="1639"/>
      <c r="HS230" s="1639"/>
      <c r="HT230" s="1639"/>
      <c r="HU230" s="1639"/>
      <c r="HV230" s="1639"/>
      <c r="HW230" s="1639"/>
      <c r="HX230" s="1639"/>
      <c r="HY230" s="1639"/>
      <c r="HZ230" s="1639"/>
      <c r="IA230" s="1639"/>
      <c r="IB230" s="1639"/>
      <c r="IC230" s="1639"/>
      <c r="ID230" s="1639"/>
      <c r="IE230" s="1639"/>
      <c r="IF230" s="1639"/>
      <c r="IG230" s="1639"/>
      <c r="IH230" s="1639"/>
      <c r="II230" s="1639"/>
      <c r="IJ230" s="1639"/>
      <c r="IK230" s="1639"/>
      <c r="IL230" s="1639"/>
      <c r="IM230" s="1639"/>
      <c r="IN230" s="1639"/>
      <c r="IO230" s="1639"/>
      <c r="IP230" s="1639"/>
      <c r="IQ230" s="1639"/>
      <c r="IR230" s="1639"/>
      <c r="IS230" s="1639"/>
      <c r="IT230" s="1639"/>
      <c r="IU230" s="1639"/>
      <c r="IV230" s="1639"/>
      <c r="IW230" s="1639"/>
      <c r="IX230" s="1639"/>
      <c r="IY230" s="1639"/>
      <c r="IZ230" s="1639"/>
      <c r="JA230" s="1639"/>
      <c r="JB230" s="1639"/>
      <c r="JC230" s="1639"/>
      <c r="JD230" s="1639"/>
      <c r="JE230" s="1639"/>
      <c r="JF230" s="1639"/>
      <c r="JG230" s="1639"/>
      <c r="JH230" s="1639"/>
      <c r="JI230" s="1639"/>
      <c r="JJ230" s="1639"/>
      <c r="JK230" s="1639"/>
      <c r="JL230" s="1639"/>
      <c r="JM230" s="1639"/>
      <c r="JN230" s="1639"/>
      <c r="JO230" s="1639"/>
      <c r="JP230" s="1639"/>
      <c r="JQ230" s="1639"/>
      <c r="JR230" s="1639"/>
      <c r="JS230" s="1639"/>
      <c r="JT230" s="1639"/>
      <c r="JU230" s="1639"/>
      <c r="JV230" s="1639"/>
      <c r="JW230" s="1639"/>
      <c r="JX230" s="1639"/>
      <c r="JY230" s="1639"/>
      <c r="JZ230" s="1639"/>
      <c r="KA230" s="1639"/>
      <c r="KB230" s="1639"/>
      <c r="KC230" s="1639"/>
      <c r="KD230" s="1639"/>
      <c r="KE230" s="1639"/>
      <c r="KF230" s="1639"/>
      <c r="KG230" s="1639"/>
      <c r="KH230" s="1639"/>
      <c r="KI230" s="1639"/>
      <c r="KJ230" s="1639"/>
      <c r="KK230" s="1639"/>
      <c r="KL230" s="1639"/>
      <c r="KM230" s="1639"/>
      <c r="KN230" s="1639"/>
      <c r="KO230" s="1639"/>
      <c r="KP230" s="1639"/>
      <c r="KQ230" s="1639"/>
      <c r="KR230" s="1639"/>
      <c r="KS230" s="1639"/>
      <c r="KT230" s="1639"/>
      <c r="KU230" s="1639"/>
      <c r="KV230" s="1639"/>
      <c r="KW230" s="1639"/>
      <c r="KX230" s="1639"/>
      <c r="KY230" s="1639"/>
      <c r="KZ230" s="1639"/>
      <c r="LA230" s="1639"/>
      <c r="LB230" s="1639"/>
      <c r="LC230" s="1639"/>
      <c r="LD230" s="1639"/>
      <c r="LE230" s="1639"/>
      <c r="LF230" s="1639"/>
      <c r="LG230" s="1639"/>
      <c r="LH230" s="1639"/>
      <c r="LI230" s="1639"/>
      <c r="LJ230" s="1639"/>
      <c r="LK230" s="1639"/>
      <c r="LL230" s="1639"/>
      <c r="LM230" s="1639"/>
      <c r="LN230" s="1639"/>
      <c r="LO230" s="1639"/>
      <c r="LP230" s="1639"/>
    </row>
    <row r="231" s="1481" customFormat="1" ht="47" customHeight="1" spans="1:328">
      <c r="A231" s="1499">
        <v>45853</v>
      </c>
      <c r="B231" s="1500" t="s">
        <v>904</v>
      </c>
      <c r="C231" s="1501" t="s">
        <v>98</v>
      </c>
      <c r="D231" s="1502">
        <v>4500173951</v>
      </c>
      <c r="E231" s="2253"/>
      <c r="F231" s="1502" t="s">
        <v>905</v>
      </c>
      <c r="G231" s="1505" t="s">
        <v>101</v>
      </c>
      <c r="H231" s="1505" t="s">
        <v>101</v>
      </c>
      <c r="I231" s="1532" t="s">
        <v>110</v>
      </c>
      <c r="J231" s="1522">
        <v>4872</v>
      </c>
      <c r="K231" s="1534">
        <v>0</v>
      </c>
      <c r="L231" s="1534">
        <v>24</v>
      </c>
      <c r="M231" s="1534">
        <f t="shared" si="157"/>
        <v>203</v>
      </c>
      <c r="N231" s="1536">
        <v>45894</v>
      </c>
      <c r="O231" s="1536">
        <v>45894</v>
      </c>
      <c r="P231" s="1537" t="s">
        <v>906</v>
      </c>
      <c r="Q231" s="1562" t="s">
        <v>78</v>
      </c>
      <c r="R231" s="1563"/>
      <c r="S231" s="1563"/>
      <c r="T231" s="1563"/>
      <c r="U231" s="1563"/>
      <c r="V231" s="2429" t="s">
        <v>907</v>
      </c>
      <c r="W231" s="1532" t="s">
        <v>168</v>
      </c>
      <c r="X231" s="1565">
        <v>45867</v>
      </c>
      <c r="Y231" s="1589" t="s">
        <v>88</v>
      </c>
      <c r="Z231" s="1589">
        <v>45869</v>
      </c>
      <c r="AA231" s="1589"/>
      <c r="AB231" s="1589" t="s">
        <v>908</v>
      </c>
      <c r="AC231" s="2311" t="s">
        <v>909</v>
      </c>
      <c r="AD231" s="1590" t="s">
        <v>910</v>
      </c>
      <c r="AE231" s="2277">
        <v>0.5333</v>
      </c>
      <c r="AF231" s="2278">
        <f t="shared" si="209"/>
        <v>2598.2376</v>
      </c>
      <c r="AG231" s="1504" t="s">
        <v>911</v>
      </c>
      <c r="AH231" s="1609" t="s">
        <v>81</v>
      </c>
      <c r="AI231" s="1609"/>
      <c r="AJ231" s="1609">
        <v>9</v>
      </c>
      <c r="AK231" s="1610">
        <f t="shared" si="176"/>
        <v>4872</v>
      </c>
      <c r="AL231" s="1610"/>
      <c r="AM231" s="1610">
        <f t="shared" si="199"/>
        <v>203</v>
      </c>
      <c r="AN231" s="1610"/>
      <c r="AO231" s="1610"/>
      <c r="AP231" s="1610"/>
      <c r="AQ231" s="1610"/>
      <c r="AR231" s="1610" t="s">
        <v>63</v>
      </c>
      <c r="AS231" s="1610">
        <f t="shared" si="170"/>
        <v>4872</v>
      </c>
      <c r="AT231" s="1610"/>
      <c r="AU231" s="1622">
        <f t="shared" si="200"/>
        <v>541.333333333333</v>
      </c>
      <c r="AV231" s="1622">
        <f t="shared" si="201"/>
        <v>541.333333333333</v>
      </c>
      <c r="AW231" s="1622">
        <f t="shared" si="202"/>
        <v>541.333333333333</v>
      </c>
      <c r="AX231" s="1622">
        <f t="shared" si="203"/>
        <v>541.333333333333</v>
      </c>
      <c r="AY231" s="1622">
        <f t="shared" si="204"/>
        <v>541.333333333333</v>
      </c>
      <c r="AZ231" s="1622">
        <f t="shared" si="205"/>
        <v>541.333333333333</v>
      </c>
      <c r="BA231" s="1622">
        <f t="shared" si="206"/>
        <v>541.333333333333</v>
      </c>
      <c r="BB231" s="1622">
        <f t="shared" si="207"/>
        <v>541.333333333333</v>
      </c>
      <c r="BC231" s="1622">
        <f t="shared" si="208"/>
        <v>541.333333333333</v>
      </c>
      <c r="BD231" s="1622">
        <f t="shared" si="174"/>
        <v>518.777777777778</v>
      </c>
      <c r="BE231" s="1622">
        <f t="shared" si="175"/>
        <v>22.5555555555556</v>
      </c>
      <c r="BF231" s="1534"/>
      <c r="BG231" s="1638"/>
      <c r="BH231" s="1639"/>
      <c r="BI231" s="1639"/>
      <c r="BJ231" s="1639"/>
      <c r="BK231" s="1639"/>
      <c r="BL231" s="1639"/>
      <c r="BM231" s="1639"/>
      <c r="BN231" s="1639"/>
      <c r="BO231" s="1639"/>
      <c r="BP231" s="1639"/>
      <c r="BQ231" s="1639"/>
      <c r="BR231" s="1639"/>
      <c r="BS231" s="1639"/>
      <c r="BT231" s="1639"/>
      <c r="BU231" s="1639"/>
      <c r="BV231" s="1639"/>
      <c r="BW231" s="1639"/>
      <c r="BX231" s="1639"/>
      <c r="BY231" s="1639"/>
      <c r="BZ231" s="1639"/>
      <c r="CA231" s="1639"/>
      <c r="CB231" s="1639"/>
      <c r="CC231" s="1639"/>
      <c r="CD231" s="1639"/>
      <c r="CE231" s="1639"/>
      <c r="CF231" s="1639"/>
      <c r="CG231" s="1639"/>
      <c r="CH231" s="1639"/>
      <c r="CI231" s="1639"/>
      <c r="CJ231" s="1639"/>
      <c r="CK231" s="1639"/>
      <c r="CL231" s="1639"/>
      <c r="CM231" s="1639"/>
      <c r="CN231" s="1639"/>
      <c r="CO231" s="1639"/>
      <c r="CP231" s="1639"/>
      <c r="CQ231" s="1639"/>
      <c r="CR231" s="1639"/>
      <c r="CS231" s="1639"/>
      <c r="CT231" s="1639"/>
      <c r="CU231" s="1639"/>
      <c r="CV231" s="1639"/>
      <c r="CW231" s="1639"/>
      <c r="CX231" s="1639"/>
      <c r="CY231" s="1639"/>
      <c r="CZ231" s="1639"/>
      <c r="DA231" s="1639"/>
      <c r="DB231" s="1639"/>
      <c r="DC231" s="1639"/>
      <c r="DD231" s="1639"/>
      <c r="DE231" s="1639"/>
      <c r="DF231" s="1639"/>
      <c r="DG231" s="1639"/>
      <c r="DH231" s="1639"/>
      <c r="DI231" s="1639"/>
      <c r="DJ231" s="1639"/>
      <c r="DK231" s="1639"/>
      <c r="DL231" s="1639"/>
      <c r="DM231" s="1639"/>
      <c r="DN231" s="1639"/>
      <c r="DO231" s="1639"/>
      <c r="DP231" s="1639"/>
      <c r="DQ231" s="1639"/>
      <c r="DR231" s="1639"/>
      <c r="DS231" s="1639"/>
      <c r="DT231" s="1639"/>
      <c r="DU231" s="1639"/>
      <c r="DV231" s="1639"/>
      <c r="DW231" s="1639"/>
      <c r="DX231" s="1639"/>
      <c r="DY231" s="1639"/>
      <c r="DZ231" s="1639"/>
      <c r="EA231" s="1639"/>
      <c r="EB231" s="1639"/>
      <c r="EC231" s="1639"/>
      <c r="ED231" s="1639"/>
      <c r="EE231" s="1639"/>
      <c r="EF231" s="1639"/>
      <c r="EG231" s="1639"/>
      <c r="EH231" s="1639"/>
      <c r="EI231" s="1639"/>
      <c r="EJ231" s="1639"/>
      <c r="EK231" s="1639"/>
      <c r="EL231" s="1639"/>
      <c r="EM231" s="1639"/>
      <c r="EN231" s="1639"/>
      <c r="EO231" s="1639"/>
      <c r="EP231" s="1639"/>
      <c r="EQ231" s="1639"/>
      <c r="ER231" s="1639"/>
      <c r="ES231" s="1639"/>
      <c r="ET231" s="1639"/>
      <c r="EU231" s="1639"/>
      <c r="EV231" s="1639"/>
      <c r="EW231" s="1639"/>
      <c r="EX231" s="1639"/>
      <c r="EY231" s="1639"/>
      <c r="EZ231" s="1639"/>
      <c r="FA231" s="1639"/>
      <c r="FB231" s="1639"/>
      <c r="FC231" s="1639"/>
      <c r="FD231" s="1639"/>
      <c r="FE231" s="1639"/>
      <c r="FF231" s="1639"/>
      <c r="FG231" s="1639"/>
      <c r="FH231" s="1639"/>
      <c r="FI231" s="1639"/>
      <c r="FJ231" s="1639"/>
      <c r="FK231" s="1639"/>
      <c r="FL231" s="1639"/>
      <c r="FM231" s="1639"/>
      <c r="FN231" s="1639"/>
      <c r="FO231" s="1639"/>
      <c r="FP231" s="1639"/>
      <c r="FQ231" s="1639"/>
      <c r="FR231" s="1639"/>
      <c r="FS231" s="1639"/>
      <c r="FT231" s="1639"/>
      <c r="FU231" s="1639"/>
      <c r="FV231" s="1639"/>
      <c r="FW231" s="1639"/>
      <c r="FX231" s="1639"/>
      <c r="FY231" s="1639"/>
      <c r="FZ231" s="1639"/>
      <c r="GA231" s="1639"/>
      <c r="GB231" s="1639"/>
      <c r="GC231" s="1639"/>
      <c r="GD231" s="1639"/>
      <c r="GE231" s="1639"/>
      <c r="GF231" s="1639"/>
      <c r="GG231" s="1639"/>
      <c r="GH231" s="1639"/>
      <c r="GI231" s="1639"/>
      <c r="GJ231" s="1639"/>
      <c r="GK231" s="1639"/>
      <c r="GL231" s="1639"/>
      <c r="GM231" s="1639"/>
      <c r="GN231" s="1639"/>
      <c r="GO231" s="1639"/>
      <c r="GP231" s="1639"/>
      <c r="GQ231" s="1639"/>
      <c r="GR231" s="1639"/>
      <c r="GS231" s="1639"/>
      <c r="GT231" s="1639"/>
      <c r="GU231" s="1639"/>
      <c r="GV231" s="1639"/>
      <c r="GW231" s="1639"/>
      <c r="GX231" s="1639"/>
      <c r="GY231" s="1639"/>
      <c r="GZ231" s="1639"/>
      <c r="HA231" s="1639"/>
      <c r="HB231" s="1639"/>
      <c r="HC231" s="1639"/>
      <c r="HD231" s="1639"/>
      <c r="HE231" s="1639"/>
      <c r="HF231" s="1639"/>
      <c r="HG231" s="1639"/>
      <c r="HH231" s="1639"/>
      <c r="HI231" s="1639"/>
      <c r="HJ231" s="1639"/>
      <c r="HK231" s="1639"/>
      <c r="HL231" s="1639"/>
      <c r="HM231" s="1639"/>
      <c r="HN231" s="1639"/>
      <c r="HO231" s="1639"/>
      <c r="HP231" s="1639"/>
      <c r="HQ231" s="1639"/>
      <c r="HR231" s="1639"/>
      <c r="HS231" s="1639"/>
      <c r="HT231" s="1639"/>
      <c r="HU231" s="1639"/>
      <c r="HV231" s="1639"/>
      <c r="HW231" s="1639"/>
      <c r="HX231" s="1639"/>
      <c r="HY231" s="1639"/>
      <c r="HZ231" s="1639"/>
      <c r="IA231" s="1639"/>
      <c r="IB231" s="1639"/>
      <c r="IC231" s="1639"/>
      <c r="ID231" s="1639"/>
      <c r="IE231" s="1639"/>
      <c r="IF231" s="1639"/>
      <c r="IG231" s="1639"/>
      <c r="IH231" s="1639"/>
      <c r="II231" s="1639"/>
      <c r="IJ231" s="1639"/>
      <c r="IK231" s="1639"/>
      <c r="IL231" s="1639"/>
      <c r="IM231" s="1639"/>
      <c r="IN231" s="1639"/>
      <c r="IO231" s="1639"/>
      <c r="IP231" s="1639"/>
      <c r="IQ231" s="1639"/>
      <c r="IR231" s="1639"/>
      <c r="IS231" s="1639"/>
      <c r="IT231" s="1639"/>
      <c r="IU231" s="1639"/>
      <c r="IV231" s="1639"/>
      <c r="IW231" s="1639"/>
      <c r="IX231" s="1639"/>
      <c r="IY231" s="1639"/>
      <c r="IZ231" s="1639"/>
      <c r="JA231" s="1639"/>
      <c r="JB231" s="1639"/>
      <c r="JC231" s="1639"/>
      <c r="JD231" s="1639"/>
      <c r="JE231" s="1639"/>
      <c r="JF231" s="1639"/>
      <c r="JG231" s="1639"/>
      <c r="JH231" s="1639"/>
      <c r="JI231" s="1639"/>
      <c r="JJ231" s="1639"/>
      <c r="JK231" s="1639"/>
      <c r="JL231" s="1639"/>
      <c r="JM231" s="1639"/>
      <c r="JN231" s="1639"/>
      <c r="JO231" s="1639"/>
      <c r="JP231" s="1639"/>
      <c r="JQ231" s="1639"/>
      <c r="JR231" s="1639"/>
      <c r="JS231" s="1639"/>
      <c r="JT231" s="1639"/>
      <c r="JU231" s="1639"/>
      <c r="JV231" s="1639"/>
      <c r="JW231" s="1639"/>
      <c r="JX231" s="1639"/>
      <c r="JY231" s="1639"/>
      <c r="JZ231" s="1639"/>
      <c r="KA231" s="1639"/>
      <c r="KB231" s="1639"/>
      <c r="KC231" s="1639"/>
      <c r="KD231" s="1639"/>
      <c r="KE231" s="1639"/>
      <c r="KF231" s="1639"/>
      <c r="KG231" s="1639"/>
      <c r="KH231" s="1639"/>
      <c r="KI231" s="1639"/>
      <c r="KJ231" s="1639"/>
      <c r="KK231" s="1639"/>
      <c r="KL231" s="1639"/>
      <c r="KM231" s="1639"/>
      <c r="KN231" s="1639"/>
      <c r="KO231" s="1639"/>
      <c r="KP231" s="1639"/>
      <c r="KQ231" s="1639"/>
      <c r="KR231" s="1639"/>
      <c r="KS231" s="1639"/>
      <c r="KT231" s="1639"/>
      <c r="KU231" s="1639"/>
      <c r="KV231" s="1639"/>
      <c r="KW231" s="1639"/>
      <c r="KX231" s="1639"/>
      <c r="KY231" s="1639"/>
      <c r="KZ231" s="1639"/>
      <c r="LA231" s="1639"/>
      <c r="LB231" s="1639"/>
      <c r="LC231" s="1639"/>
      <c r="LD231" s="1639"/>
      <c r="LE231" s="1639"/>
      <c r="LF231" s="1639"/>
      <c r="LG231" s="1639"/>
      <c r="LH231" s="1639"/>
      <c r="LI231" s="1639"/>
      <c r="LJ231" s="1639"/>
      <c r="LK231" s="1639"/>
      <c r="LL231" s="1639"/>
      <c r="LM231" s="1639"/>
      <c r="LN231" s="1639"/>
      <c r="LO231" s="1639"/>
      <c r="LP231" s="1639"/>
    </row>
    <row r="232" s="1481" customFormat="1" ht="47" customHeight="1" spans="1:328">
      <c r="A232" s="1499">
        <v>45853</v>
      </c>
      <c r="B232" s="1500" t="s">
        <v>912</v>
      </c>
      <c r="C232" s="1501" t="s">
        <v>195</v>
      </c>
      <c r="D232" s="1502">
        <v>4500173241</v>
      </c>
      <c r="E232" s="2253" t="s">
        <v>913</v>
      </c>
      <c r="F232" s="1502" t="s">
        <v>914</v>
      </c>
      <c r="G232" s="1505" t="s">
        <v>76</v>
      </c>
      <c r="H232" s="1505" t="s">
        <v>76</v>
      </c>
      <c r="I232" s="1532" t="s">
        <v>77</v>
      </c>
      <c r="J232" s="1522">
        <v>576</v>
      </c>
      <c r="K232" s="1534">
        <v>0</v>
      </c>
      <c r="L232" s="1534">
        <v>96</v>
      </c>
      <c r="M232" s="1534">
        <f t="shared" si="157"/>
        <v>6</v>
      </c>
      <c r="N232" s="1536">
        <v>45894</v>
      </c>
      <c r="O232" s="1536">
        <v>45894</v>
      </c>
      <c r="P232" s="1562"/>
      <c r="Q232" s="1562" t="s">
        <v>78</v>
      </c>
      <c r="R232" s="1563"/>
      <c r="S232" s="1563"/>
      <c r="T232" s="1563"/>
      <c r="U232" s="1563"/>
      <c r="V232" s="2308">
        <v>45904</v>
      </c>
      <c r="W232" s="1532" t="s">
        <v>111</v>
      </c>
      <c r="X232" s="1565">
        <v>45853</v>
      </c>
      <c r="Y232" s="1589" t="s">
        <v>88</v>
      </c>
      <c r="Z232" s="1589" t="s">
        <v>88</v>
      </c>
      <c r="AA232" s="1589"/>
      <c r="AB232" s="1589"/>
      <c r="AC232" s="1580" t="s">
        <v>915</v>
      </c>
      <c r="AD232" s="1590" t="s">
        <v>855</v>
      </c>
      <c r="AE232" s="2277">
        <v>0.8709</v>
      </c>
      <c r="AF232" s="2278">
        <f t="shared" si="209"/>
        <v>501.6384</v>
      </c>
      <c r="AG232" s="1504"/>
      <c r="AH232" s="1609" t="s">
        <v>81</v>
      </c>
      <c r="AI232" s="1609"/>
      <c r="AJ232" s="1609">
        <v>9</v>
      </c>
      <c r="AK232" s="1610">
        <f t="shared" si="176"/>
        <v>576</v>
      </c>
      <c r="AL232" s="1610"/>
      <c r="AM232" s="1610">
        <f t="shared" si="199"/>
        <v>24</v>
      </c>
      <c r="AN232" s="1610"/>
      <c r="AO232" s="1610"/>
      <c r="AP232" s="1610"/>
      <c r="AQ232" s="1610"/>
      <c r="AR232" s="1610" t="s">
        <v>63</v>
      </c>
      <c r="AS232" s="1610">
        <f t="shared" si="170"/>
        <v>576</v>
      </c>
      <c r="AT232" s="1610"/>
      <c r="AU232" s="1622">
        <f t="shared" si="200"/>
        <v>64</v>
      </c>
      <c r="AV232" s="1622">
        <f t="shared" si="201"/>
        <v>64</v>
      </c>
      <c r="AW232" s="1622">
        <f t="shared" si="202"/>
        <v>64</v>
      </c>
      <c r="AX232" s="1622">
        <f t="shared" si="203"/>
        <v>64</v>
      </c>
      <c r="AY232" s="1622">
        <f t="shared" si="204"/>
        <v>64</v>
      </c>
      <c r="AZ232" s="1622">
        <f t="shared" si="205"/>
        <v>64</v>
      </c>
      <c r="BA232" s="1622">
        <f t="shared" si="206"/>
        <v>64</v>
      </c>
      <c r="BB232" s="1622">
        <f t="shared" si="207"/>
        <v>64</v>
      </c>
      <c r="BC232" s="1622">
        <f t="shared" si="208"/>
        <v>64</v>
      </c>
      <c r="BD232" s="1622">
        <f t="shared" si="174"/>
        <v>61.3333333333333</v>
      </c>
      <c r="BE232" s="1622">
        <f t="shared" si="175"/>
        <v>2.66666666666667</v>
      </c>
      <c r="BF232" s="1534"/>
      <c r="BG232" s="1638"/>
      <c r="BH232" s="1639"/>
      <c r="BI232" s="1639"/>
      <c r="BJ232" s="1639"/>
      <c r="BK232" s="1639"/>
      <c r="BL232" s="1639"/>
      <c r="BM232" s="1639"/>
      <c r="BN232" s="1639"/>
      <c r="BO232" s="1639"/>
      <c r="BP232" s="1639"/>
      <c r="BQ232" s="1639"/>
      <c r="BR232" s="1639"/>
      <c r="BS232" s="1639"/>
      <c r="BT232" s="1639"/>
      <c r="BU232" s="1639"/>
      <c r="BV232" s="1639"/>
      <c r="BW232" s="1639"/>
      <c r="BX232" s="1639"/>
      <c r="BY232" s="1639"/>
      <c r="BZ232" s="1639"/>
      <c r="CA232" s="1639"/>
      <c r="CB232" s="1639"/>
      <c r="CC232" s="1639"/>
      <c r="CD232" s="1639"/>
      <c r="CE232" s="1639"/>
      <c r="CF232" s="1639"/>
      <c r="CG232" s="1639"/>
      <c r="CH232" s="1639"/>
      <c r="CI232" s="1639"/>
      <c r="CJ232" s="1639"/>
      <c r="CK232" s="1639"/>
      <c r="CL232" s="1639"/>
      <c r="CM232" s="1639"/>
      <c r="CN232" s="1639"/>
      <c r="CO232" s="1639"/>
      <c r="CP232" s="1639"/>
      <c r="CQ232" s="1639"/>
      <c r="CR232" s="1639"/>
      <c r="CS232" s="1639"/>
      <c r="CT232" s="1639"/>
      <c r="CU232" s="1639"/>
      <c r="CV232" s="1639"/>
      <c r="CW232" s="1639"/>
      <c r="CX232" s="1639"/>
      <c r="CY232" s="1639"/>
      <c r="CZ232" s="1639"/>
      <c r="DA232" s="1639"/>
      <c r="DB232" s="1639"/>
      <c r="DC232" s="1639"/>
      <c r="DD232" s="1639"/>
      <c r="DE232" s="1639"/>
      <c r="DF232" s="1639"/>
      <c r="DG232" s="1639"/>
      <c r="DH232" s="1639"/>
      <c r="DI232" s="1639"/>
      <c r="DJ232" s="1639"/>
      <c r="DK232" s="1639"/>
      <c r="DL232" s="1639"/>
      <c r="DM232" s="1639"/>
      <c r="DN232" s="1639"/>
      <c r="DO232" s="1639"/>
      <c r="DP232" s="1639"/>
      <c r="DQ232" s="1639"/>
      <c r="DR232" s="1639"/>
      <c r="DS232" s="1639"/>
      <c r="DT232" s="1639"/>
      <c r="DU232" s="1639"/>
      <c r="DV232" s="1639"/>
      <c r="DW232" s="1639"/>
      <c r="DX232" s="1639"/>
      <c r="DY232" s="1639"/>
      <c r="DZ232" s="1639"/>
      <c r="EA232" s="1639"/>
      <c r="EB232" s="1639"/>
      <c r="EC232" s="1639"/>
      <c r="ED232" s="1639"/>
      <c r="EE232" s="1639"/>
      <c r="EF232" s="1639"/>
      <c r="EG232" s="1639"/>
      <c r="EH232" s="1639"/>
      <c r="EI232" s="1639"/>
      <c r="EJ232" s="1639"/>
      <c r="EK232" s="1639"/>
      <c r="EL232" s="1639"/>
      <c r="EM232" s="1639"/>
      <c r="EN232" s="1639"/>
      <c r="EO232" s="1639"/>
      <c r="EP232" s="1639"/>
      <c r="EQ232" s="1639"/>
      <c r="ER232" s="1639"/>
      <c r="ES232" s="1639"/>
      <c r="ET232" s="1639"/>
      <c r="EU232" s="1639"/>
      <c r="EV232" s="1639"/>
      <c r="EW232" s="1639"/>
      <c r="EX232" s="1639"/>
      <c r="EY232" s="1639"/>
      <c r="EZ232" s="1639"/>
      <c r="FA232" s="1639"/>
      <c r="FB232" s="1639"/>
      <c r="FC232" s="1639"/>
      <c r="FD232" s="1639"/>
      <c r="FE232" s="1639"/>
      <c r="FF232" s="1639"/>
      <c r="FG232" s="1639"/>
      <c r="FH232" s="1639"/>
      <c r="FI232" s="1639"/>
      <c r="FJ232" s="1639"/>
      <c r="FK232" s="1639"/>
      <c r="FL232" s="1639"/>
      <c r="FM232" s="1639"/>
      <c r="FN232" s="1639"/>
      <c r="FO232" s="1639"/>
      <c r="FP232" s="1639"/>
      <c r="FQ232" s="1639"/>
      <c r="FR232" s="1639"/>
      <c r="FS232" s="1639"/>
      <c r="FT232" s="1639"/>
      <c r="FU232" s="1639"/>
      <c r="FV232" s="1639"/>
      <c r="FW232" s="1639"/>
      <c r="FX232" s="1639"/>
      <c r="FY232" s="1639"/>
      <c r="FZ232" s="1639"/>
      <c r="GA232" s="1639"/>
      <c r="GB232" s="1639"/>
      <c r="GC232" s="1639"/>
      <c r="GD232" s="1639"/>
      <c r="GE232" s="1639"/>
      <c r="GF232" s="1639"/>
      <c r="GG232" s="1639"/>
      <c r="GH232" s="1639"/>
      <c r="GI232" s="1639"/>
      <c r="GJ232" s="1639"/>
      <c r="GK232" s="1639"/>
      <c r="GL232" s="1639"/>
      <c r="GM232" s="1639"/>
      <c r="GN232" s="1639"/>
      <c r="GO232" s="1639"/>
      <c r="GP232" s="1639"/>
      <c r="GQ232" s="1639"/>
      <c r="GR232" s="1639"/>
      <c r="GS232" s="1639"/>
      <c r="GT232" s="1639"/>
      <c r="GU232" s="1639"/>
      <c r="GV232" s="1639"/>
      <c r="GW232" s="1639"/>
      <c r="GX232" s="1639"/>
      <c r="GY232" s="1639"/>
      <c r="GZ232" s="1639"/>
      <c r="HA232" s="1639"/>
      <c r="HB232" s="1639"/>
      <c r="HC232" s="1639"/>
      <c r="HD232" s="1639"/>
      <c r="HE232" s="1639"/>
      <c r="HF232" s="1639"/>
      <c r="HG232" s="1639"/>
      <c r="HH232" s="1639"/>
      <c r="HI232" s="1639"/>
      <c r="HJ232" s="1639"/>
      <c r="HK232" s="1639"/>
      <c r="HL232" s="1639"/>
      <c r="HM232" s="1639"/>
      <c r="HN232" s="1639"/>
      <c r="HO232" s="1639"/>
      <c r="HP232" s="1639"/>
      <c r="HQ232" s="1639"/>
      <c r="HR232" s="1639"/>
      <c r="HS232" s="1639"/>
      <c r="HT232" s="1639"/>
      <c r="HU232" s="1639"/>
      <c r="HV232" s="1639"/>
      <c r="HW232" s="1639"/>
      <c r="HX232" s="1639"/>
      <c r="HY232" s="1639"/>
      <c r="HZ232" s="1639"/>
      <c r="IA232" s="1639"/>
      <c r="IB232" s="1639"/>
      <c r="IC232" s="1639"/>
      <c r="ID232" s="1639"/>
      <c r="IE232" s="1639"/>
      <c r="IF232" s="1639"/>
      <c r="IG232" s="1639"/>
      <c r="IH232" s="1639"/>
      <c r="II232" s="1639"/>
      <c r="IJ232" s="1639"/>
      <c r="IK232" s="1639"/>
      <c r="IL232" s="1639"/>
      <c r="IM232" s="1639"/>
      <c r="IN232" s="1639"/>
      <c r="IO232" s="1639"/>
      <c r="IP232" s="1639"/>
      <c r="IQ232" s="1639"/>
      <c r="IR232" s="1639"/>
      <c r="IS232" s="1639"/>
      <c r="IT232" s="1639"/>
      <c r="IU232" s="1639"/>
      <c r="IV232" s="1639"/>
      <c r="IW232" s="1639"/>
      <c r="IX232" s="1639"/>
      <c r="IY232" s="1639"/>
      <c r="IZ232" s="1639"/>
      <c r="JA232" s="1639"/>
      <c r="JB232" s="1639"/>
      <c r="JC232" s="1639"/>
      <c r="JD232" s="1639"/>
      <c r="JE232" s="1639"/>
      <c r="JF232" s="1639"/>
      <c r="JG232" s="1639"/>
      <c r="JH232" s="1639"/>
      <c r="JI232" s="1639"/>
      <c r="JJ232" s="1639"/>
      <c r="JK232" s="1639"/>
      <c r="JL232" s="1639"/>
      <c r="JM232" s="1639"/>
      <c r="JN232" s="1639"/>
      <c r="JO232" s="1639"/>
      <c r="JP232" s="1639"/>
      <c r="JQ232" s="1639"/>
      <c r="JR232" s="1639"/>
      <c r="JS232" s="1639"/>
      <c r="JT232" s="1639"/>
      <c r="JU232" s="1639"/>
      <c r="JV232" s="1639"/>
      <c r="JW232" s="1639"/>
      <c r="JX232" s="1639"/>
      <c r="JY232" s="1639"/>
      <c r="JZ232" s="1639"/>
      <c r="KA232" s="1639"/>
      <c r="KB232" s="1639"/>
      <c r="KC232" s="1639"/>
      <c r="KD232" s="1639"/>
      <c r="KE232" s="1639"/>
      <c r="KF232" s="1639"/>
      <c r="KG232" s="1639"/>
      <c r="KH232" s="1639"/>
      <c r="KI232" s="1639"/>
      <c r="KJ232" s="1639"/>
      <c r="KK232" s="1639"/>
      <c r="KL232" s="1639"/>
      <c r="KM232" s="1639"/>
      <c r="KN232" s="1639"/>
      <c r="KO232" s="1639"/>
      <c r="KP232" s="1639"/>
      <c r="KQ232" s="1639"/>
      <c r="KR232" s="1639"/>
      <c r="KS232" s="1639"/>
      <c r="KT232" s="1639"/>
      <c r="KU232" s="1639"/>
      <c r="KV232" s="1639"/>
      <c r="KW232" s="1639"/>
      <c r="KX232" s="1639"/>
      <c r="KY232" s="1639"/>
      <c r="KZ232" s="1639"/>
      <c r="LA232" s="1639"/>
      <c r="LB232" s="1639"/>
      <c r="LC232" s="1639"/>
      <c r="LD232" s="1639"/>
      <c r="LE232" s="1639"/>
      <c r="LF232" s="1639"/>
      <c r="LG232" s="1639"/>
      <c r="LH232" s="1639"/>
      <c r="LI232" s="1639"/>
      <c r="LJ232" s="1639"/>
      <c r="LK232" s="1639"/>
      <c r="LL232" s="1639"/>
      <c r="LM232" s="1639"/>
      <c r="LN232" s="1639"/>
      <c r="LO232" s="1639"/>
      <c r="LP232" s="1639"/>
    </row>
    <row r="233" s="1481" customFormat="1" ht="47" customHeight="1" spans="1:328">
      <c r="A233" s="1499">
        <v>45828</v>
      </c>
      <c r="B233" s="1500" t="s">
        <v>283</v>
      </c>
      <c r="C233" s="1501" t="s">
        <v>98</v>
      </c>
      <c r="D233" s="1502">
        <v>4500170678</v>
      </c>
      <c r="E233" s="2253" t="s">
        <v>916</v>
      </c>
      <c r="F233" s="1502" t="s">
        <v>917</v>
      </c>
      <c r="G233" s="2414" t="s">
        <v>101</v>
      </c>
      <c r="H233" s="1505" t="s">
        <v>101</v>
      </c>
      <c r="I233" s="1532" t="s">
        <v>110</v>
      </c>
      <c r="J233" s="1522">
        <v>3144</v>
      </c>
      <c r="K233" s="1534">
        <v>0</v>
      </c>
      <c r="L233" s="1534">
        <v>24</v>
      </c>
      <c r="M233" s="1534">
        <f t="shared" si="157"/>
        <v>131</v>
      </c>
      <c r="N233" s="1536">
        <v>45894</v>
      </c>
      <c r="O233" s="1536">
        <v>45894</v>
      </c>
      <c r="Q233" s="1562" t="s">
        <v>78</v>
      </c>
      <c r="R233" s="1563"/>
      <c r="S233" s="1563"/>
      <c r="T233" s="1563"/>
      <c r="U233" s="1563"/>
      <c r="V233" s="1532"/>
      <c r="W233" s="1532" t="s">
        <v>111</v>
      </c>
      <c r="X233" s="1565">
        <v>45841</v>
      </c>
      <c r="Y233" s="1589" t="s">
        <v>287</v>
      </c>
      <c r="Z233" s="1589">
        <v>45862</v>
      </c>
      <c r="AA233" s="1589"/>
      <c r="AB233" s="1589"/>
      <c r="AC233" s="1580" t="s">
        <v>894</v>
      </c>
      <c r="AD233" s="1590" t="s">
        <v>289</v>
      </c>
      <c r="AE233" s="2277">
        <v>0.5207</v>
      </c>
      <c r="AF233" s="2278">
        <f t="shared" si="209"/>
        <v>1637.0808</v>
      </c>
      <c r="AG233" s="1504"/>
      <c r="AH233" s="1609" t="s">
        <v>81</v>
      </c>
      <c r="AI233" s="1609"/>
      <c r="AJ233" s="1609">
        <v>9</v>
      </c>
      <c r="AK233" s="1610">
        <f t="shared" si="176"/>
        <v>3144</v>
      </c>
      <c r="AL233" s="1610"/>
      <c r="AM233" s="1610">
        <f t="shared" si="199"/>
        <v>131</v>
      </c>
      <c r="AN233" s="1610"/>
      <c r="AO233" s="1610"/>
      <c r="AP233" s="1610"/>
      <c r="AQ233" s="1610"/>
      <c r="AR233" s="1610" t="s">
        <v>63</v>
      </c>
      <c r="AS233" s="1610">
        <f t="shared" si="170"/>
        <v>3144</v>
      </c>
      <c r="AT233" s="1610"/>
      <c r="AU233" s="1622">
        <f t="shared" si="200"/>
        <v>349.333333333333</v>
      </c>
      <c r="AV233" s="1622">
        <f t="shared" si="201"/>
        <v>349.333333333333</v>
      </c>
      <c r="AW233" s="1622">
        <f t="shared" si="202"/>
        <v>349.333333333333</v>
      </c>
      <c r="AX233" s="1622">
        <f t="shared" si="203"/>
        <v>349.333333333333</v>
      </c>
      <c r="AY233" s="1622">
        <f t="shared" si="204"/>
        <v>349.333333333333</v>
      </c>
      <c r="AZ233" s="1622">
        <f t="shared" si="205"/>
        <v>349.333333333333</v>
      </c>
      <c r="BA233" s="1622">
        <f t="shared" si="206"/>
        <v>349.333333333333</v>
      </c>
      <c r="BB233" s="1622">
        <f t="shared" si="207"/>
        <v>349.333333333333</v>
      </c>
      <c r="BC233" s="1622">
        <f t="shared" si="208"/>
        <v>349.333333333333</v>
      </c>
      <c r="BD233" s="1622">
        <f t="shared" si="174"/>
        <v>334.777777777778</v>
      </c>
      <c r="BE233" s="1622">
        <f t="shared" si="175"/>
        <v>14.5555555555556</v>
      </c>
      <c r="BF233" s="1534"/>
      <c r="BG233" s="1638"/>
      <c r="BH233" s="1639"/>
      <c r="BI233" s="1639"/>
      <c r="BJ233" s="1639"/>
      <c r="BK233" s="1639"/>
      <c r="BL233" s="1639"/>
      <c r="BM233" s="1639"/>
      <c r="BN233" s="1639"/>
      <c r="BO233" s="1639"/>
      <c r="BP233" s="1639"/>
      <c r="BQ233" s="1639"/>
      <c r="BR233" s="1639"/>
      <c r="BS233" s="1639"/>
      <c r="BT233" s="1639"/>
      <c r="BU233" s="1639"/>
      <c r="BV233" s="1639"/>
      <c r="BW233" s="1639"/>
      <c r="BX233" s="1639"/>
      <c r="BY233" s="1639"/>
      <c r="BZ233" s="1639"/>
      <c r="CA233" s="1639"/>
      <c r="CB233" s="1639"/>
      <c r="CC233" s="1639"/>
      <c r="CD233" s="1639"/>
      <c r="CE233" s="1639"/>
      <c r="CF233" s="1639"/>
      <c r="CG233" s="1639"/>
      <c r="CH233" s="1639"/>
      <c r="CI233" s="1639"/>
      <c r="CJ233" s="1639"/>
      <c r="CK233" s="1639"/>
      <c r="CL233" s="1639"/>
      <c r="CM233" s="1639"/>
      <c r="CN233" s="1639"/>
      <c r="CO233" s="1639"/>
      <c r="CP233" s="1639"/>
      <c r="CQ233" s="1639"/>
      <c r="CR233" s="1639"/>
      <c r="CS233" s="1639"/>
      <c r="CT233" s="1639"/>
      <c r="CU233" s="1639"/>
      <c r="CV233" s="1639"/>
      <c r="CW233" s="1639"/>
      <c r="CX233" s="1639"/>
      <c r="CY233" s="1639"/>
      <c r="CZ233" s="1639"/>
      <c r="DA233" s="1639"/>
      <c r="DB233" s="1639"/>
      <c r="DC233" s="1639"/>
      <c r="DD233" s="1639"/>
      <c r="DE233" s="1639"/>
      <c r="DF233" s="1639"/>
      <c r="DG233" s="1639"/>
      <c r="DH233" s="1639"/>
      <c r="DI233" s="1639"/>
      <c r="DJ233" s="1639"/>
      <c r="DK233" s="1639"/>
      <c r="DL233" s="1639"/>
      <c r="DM233" s="1639"/>
      <c r="DN233" s="1639"/>
      <c r="DO233" s="1639"/>
      <c r="DP233" s="1639"/>
      <c r="DQ233" s="1639"/>
      <c r="DR233" s="1639"/>
      <c r="DS233" s="1639"/>
      <c r="DT233" s="1639"/>
      <c r="DU233" s="1639"/>
      <c r="DV233" s="1639"/>
      <c r="DW233" s="1639"/>
      <c r="DX233" s="1639"/>
      <c r="DY233" s="1639"/>
      <c r="DZ233" s="1639"/>
      <c r="EA233" s="1639"/>
      <c r="EB233" s="1639"/>
      <c r="EC233" s="1639"/>
      <c r="ED233" s="1639"/>
      <c r="EE233" s="1639"/>
      <c r="EF233" s="1639"/>
      <c r="EG233" s="1639"/>
      <c r="EH233" s="1639"/>
      <c r="EI233" s="1639"/>
      <c r="EJ233" s="1639"/>
      <c r="EK233" s="1639"/>
      <c r="EL233" s="1639"/>
      <c r="EM233" s="1639"/>
      <c r="EN233" s="1639"/>
      <c r="EO233" s="1639"/>
      <c r="EP233" s="1639"/>
      <c r="EQ233" s="1639"/>
      <c r="ER233" s="1639"/>
      <c r="ES233" s="1639"/>
      <c r="ET233" s="1639"/>
      <c r="EU233" s="1639"/>
      <c r="EV233" s="1639"/>
      <c r="EW233" s="1639"/>
      <c r="EX233" s="1639"/>
      <c r="EY233" s="1639"/>
      <c r="EZ233" s="1639"/>
      <c r="FA233" s="1639"/>
      <c r="FB233" s="1639"/>
      <c r="FC233" s="1639"/>
      <c r="FD233" s="1639"/>
      <c r="FE233" s="1639"/>
      <c r="FF233" s="1639"/>
      <c r="FG233" s="1639"/>
      <c r="FH233" s="1639"/>
      <c r="FI233" s="1639"/>
      <c r="FJ233" s="1639"/>
      <c r="FK233" s="1639"/>
      <c r="FL233" s="1639"/>
      <c r="FM233" s="1639"/>
      <c r="FN233" s="1639"/>
      <c r="FO233" s="1639"/>
      <c r="FP233" s="1639"/>
      <c r="FQ233" s="1639"/>
      <c r="FR233" s="1639"/>
      <c r="FS233" s="1639"/>
      <c r="FT233" s="1639"/>
      <c r="FU233" s="1639"/>
      <c r="FV233" s="1639"/>
      <c r="FW233" s="1639"/>
      <c r="FX233" s="1639"/>
      <c r="FY233" s="1639"/>
      <c r="FZ233" s="1639"/>
      <c r="GA233" s="1639"/>
      <c r="GB233" s="1639"/>
      <c r="GC233" s="1639"/>
      <c r="GD233" s="1639"/>
      <c r="GE233" s="1639"/>
      <c r="GF233" s="1639"/>
      <c r="GG233" s="1639"/>
      <c r="GH233" s="1639"/>
      <c r="GI233" s="1639"/>
      <c r="GJ233" s="1639"/>
      <c r="GK233" s="1639"/>
      <c r="GL233" s="1639"/>
      <c r="GM233" s="1639"/>
      <c r="GN233" s="1639"/>
      <c r="GO233" s="1639"/>
      <c r="GP233" s="1639"/>
      <c r="GQ233" s="1639"/>
      <c r="GR233" s="1639"/>
      <c r="GS233" s="1639"/>
      <c r="GT233" s="1639"/>
      <c r="GU233" s="1639"/>
      <c r="GV233" s="1639"/>
      <c r="GW233" s="1639"/>
      <c r="GX233" s="1639"/>
      <c r="GY233" s="1639"/>
      <c r="GZ233" s="1639"/>
      <c r="HA233" s="1639"/>
      <c r="HB233" s="1639"/>
      <c r="HC233" s="1639"/>
      <c r="HD233" s="1639"/>
      <c r="HE233" s="1639"/>
      <c r="HF233" s="1639"/>
      <c r="HG233" s="1639"/>
      <c r="HH233" s="1639"/>
      <c r="HI233" s="1639"/>
      <c r="HJ233" s="1639"/>
      <c r="HK233" s="1639"/>
      <c r="HL233" s="1639"/>
      <c r="HM233" s="1639"/>
      <c r="HN233" s="1639"/>
      <c r="HO233" s="1639"/>
      <c r="HP233" s="1639"/>
      <c r="HQ233" s="1639"/>
      <c r="HR233" s="1639"/>
      <c r="HS233" s="1639"/>
      <c r="HT233" s="1639"/>
      <c r="HU233" s="1639"/>
      <c r="HV233" s="1639"/>
      <c r="HW233" s="1639"/>
      <c r="HX233" s="1639"/>
      <c r="HY233" s="1639"/>
      <c r="HZ233" s="1639"/>
      <c r="IA233" s="1639"/>
      <c r="IB233" s="1639"/>
      <c r="IC233" s="1639"/>
      <c r="ID233" s="1639"/>
      <c r="IE233" s="1639"/>
      <c r="IF233" s="1639"/>
      <c r="IG233" s="1639"/>
      <c r="IH233" s="1639"/>
      <c r="II233" s="1639"/>
      <c r="IJ233" s="1639"/>
      <c r="IK233" s="1639"/>
      <c r="IL233" s="1639"/>
      <c r="IM233" s="1639"/>
      <c r="IN233" s="1639"/>
      <c r="IO233" s="1639"/>
      <c r="IP233" s="1639"/>
      <c r="IQ233" s="1639"/>
      <c r="IR233" s="1639"/>
      <c r="IS233" s="1639"/>
      <c r="IT233" s="1639"/>
      <c r="IU233" s="1639"/>
      <c r="IV233" s="1639"/>
      <c r="IW233" s="1639"/>
      <c r="IX233" s="1639"/>
      <c r="IY233" s="1639"/>
      <c r="IZ233" s="1639"/>
      <c r="JA233" s="1639"/>
      <c r="JB233" s="1639"/>
      <c r="JC233" s="1639"/>
      <c r="JD233" s="1639"/>
      <c r="JE233" s="1639"/>
      <c r="JF233" s="1639"/>
      <c r="JG233" s="1639"/>
      <c r="JH233" s="1639"/>
      <c r="JI233" s="1639"/>
      <c r="JJ233" s="1639"/>
      <c r="JK233" s="1639"/>
      <c r="JL233" s="1639"/>
      <c r="JM233" s="1639"/>
      <c r="JN233" s="1639"/>
      <c r="JO233" s="1639"/>
      <c r="JP233" s="1639"/>
      <c r="JQ233" s="1639"/>
      <c r="JR233" s="1639"/>
      <c r="JS233" s="1639"/>
      <c r="JT233" s="1639"/>
      <c r="JU233" s="1639"/>
      <c r="JV233" s="1639"/>
      <c r="JW233" s="1639"/>
      <c r="JX233" s="1639"/>
      <c r="JY233" s="1639"/>
      <c r="JZ233" s="1639"/>
      <c r="KA233" s="1639"/>
      <c r="KB233" s="1639"/>
      <c r="KC233" s="1639"/>
      <c r="KD233" s="1639"/>
      <c r="KE233" s="1639"/>
      <c r="KF233" s="1639"/>
      <c r="KG233" s="1639"/>
      <c r="KH233" s="1639"/>
      <c r="KI233" s="1639"/>
      <c r="KJ233" s="1639"/>
      <c r="KK233" s="1639"/>
      <c r="KL233" s="1639"/>
      <c r="KM233" s="1639"/>
      <c r="KN233" s="1639"/>
      <c r="KO233" s="1639"/>
      <c r="KP233" s="1639"/>
      <c r="KQ233" s="1639"/>
      <c r="KR233" s="1639"/>
      <c r="KS233" s="1639"/>
      <c r="KT233" s="1639"/>
      <c r="KU233" s="1639"/>
      <c r="KV233" s="1639"/>
      <c r="KW233" s="1639"/>
      <c r="KX233" s="1639"/>
      <c r="KY233" s="1639"/>
      <c r="KZ233" s="1639"/>
      <c r="LA233" s="1639"/>
      <c r="LB233" s="1639"/>
      <c r="LC233" s="1639"/>
      <c r="LD233" s="1639"/>
      <c r="LE233" s="1639"/>
      <c r="LF233" s="1639"/>
      <c r="LG233" s="1639"/>
      <c r="LH233" s="1639"/>
      <c r="LI233" s="1639"/>
      <c r="LJ233" s="1639"/>
      <c r="LK233" s="1639"/>
      <c r="LL233" s="1639"/>
      <c r="LM233" s="1639"/>
      <c r="LN233" s="1639"/>
      <c r="LO233" s="1639"/>
      <c r="LP233" s="1639"/>
    </row>
    <row r="234" s="1481" customFormat="1" ht="47" customHeight="1" spans="1:328">
      <c r="A234" s="1499">
        <v>45849</v>
      </c>
      <c r="B234" s="1500" t="s">
        <v>671</v>
      </c>
      <c r="C234" s="1501" t="s">
        <v>342</v>
      </c>
      <c r="D234" s="1502">
        <v>4500173502</v>
      </c>
      <c r="E234" s="2253" t="s">
        <v>918</v>
      </c>
      <c r="F234" s="1502" t="s">
        <v>919</v>
      </c>
      <c r="G234" s="1505" t="s">
        <v>345</v>
      </c>
      <c r="H234" s="1505" t="s">
        <v>345</v>
      </c>
      <c r="I234" s="1532" t="s">
        <v>346</v>
      </c>
      <c r="J234" s="1522">
        <v>960</v>
      </c>
      <c r="K234" s="1534">
        <v>24</v>
      </c>
      <c r="L234" s="1534">
        <v>96</v>
      </c>
      <c r="M234" s="1534">
        <f t="shared" si="157"/>
        <v>10</v>
      </c>
      <c r="N234" s="1536">
        <v>45894</v>
      </c>
      <c r="O234" s="1536">
        <v>45894</v>
      </c>
      <c r="Q234" s="1562" t="s">
        <v>78</v>
      </c>
      <c r="R234" s="1563"/>
      <c r="S234" s="1563"/>
      <c r="T234" s="1563"/>
      <c r="U234" s="1563"/>
      <c r="V234" s="1532" t="s">
        <v>920</v>
      </c>
      <c r="W234" s="1532" t="s">
        <v>111</v>
      </c>
      <c r="X234" s="1565">
        <v>45856</v>
      </c>
      <c r="Y234" s="1589" t="s">
        <v>88</v>
      </c>
      <c r="Z234" s="1589" t="s">
        <v>88</v>
      </c>
      <c r="AA234" s="1589"/>
      <c r="AB234" s="1589"/>
      <c r="AC234" s="1580" t="s">
        <v>921</v>
      </c>
      <c r="AD234" s="1590" t="s">
        <v>348</v>
      </c>
      <c r="AE234" s="2277">
        <v>0.8784</v>
      </c>
      <c r="AF234" s="2278">
        <f t="shared" si="209"/>
        <v>843.264</v>
      </c>
      <c r="AG234" s="1504"/>
      <c r="AH234" s="1609" t="s">
        <v>81</v>
      </c>
      <c r="AI234" s="1609"/>
      <c r="AJ234" s="1609">
        <v>9</v>
      </c>
      <c r="AK234" s="1610">
        <f t="shared" si="176"/>
        <v>960</v>
      </c>
      <c r="AL234" s="1610"/>
      <c r="AM234" s="1610">
        <f t="shared" si="199"/>
        <v>40</v>
      </c>
      <c r="AN234" s="1610"/>
      <c r="AO234" s="1610"/>
      <c r="AP234" s="1610"/>
      <c r="AQ234" s="1610"/>
      <c r="AR234" s="1610" t="s">
        <v>63</v>
      </c>
      <c r="AS234" s="1610">
        <f t="shared" si="170"/>
        <v>960</v>
      </c>
      <c r="AT234" s="1610"/>
      <c r="AU234" s="1622">
        <f t="shared" si="200"/>
        <v>106.666666666667</v>
      </c>
      <c r="AV234" s="1622">
        <f t="shared" si="201"/>
        <v>106.666666666667</v>
      </c>
      <c r="AW234" s="1622">
        <f t="shared" si="202"/>
        <v>106.666666666667</v>
      </c>
      <c r="AX234" s="1622">
        <f t="shared" si="203"/>
        <v>106.666666666667</v>
      </c>
      <c r="AY234" s="1622">
        <f t="shared" si="204"/>
        <v>106.666666666667</v>
      </c>
      <c r="AZ234" s="1622">
        <f t="shared" si="205"/>
        <v>106.666666666667</v>
      </c>
      <c r="BA234" s="1622">
        <f t="shared" si="206"/>
        <v>106.666666666667</v>
      </c>
      <c r="BB234" s="1622">
        <f t="shared" si="207"/>
        <v>106.666666666667</v>
      </c>
      <c r="BC234" s="1622">
        <f t="shared" si="208"/>
        <v>106.666666666667</v>
      </c>
      <c r="BD234" s="1622">
        <f t="shared" si="174"/>
        <v>102.222222222222</v>
      </c>
      <c r="BE234" s="1622">
        <f t="shared" si="175"/>
        <v>4.44444444444444</v>
      </c>
      <c r="BF234" s="1534"/>
      <c r="BG234" s="1638"/>
      <c r="BH234" s="1639"/>
      <c r="BI234" s="1639"/>
      <c r="BJ234" s="1639"/>
      <c r="BK234" s="1639"/>
      <c r="BL234" s="1639"/>
      <c r="BM234" s="1639"/>
      <c r="BN234" s="1639"/>
      <c r="BO234" s="1639"/>
      <c r="BP234" s="1639"/>
      <c r="BQ234" s="1639"/>
      <c r="BR234" s="1639"/>
      <c r="BS234" s="1639"/>
      <c r="BT234" s="1639"/>
      <c r="BU234" s="1639"/>
      <c r="BV234" s="1639"/>
      <c r="BW234" s="1639"/>
      <c r="BX234" s="1639"/>
      <c r="BY234" s="1639"/>
      <c r="BZ234" s="1639"/>
      <c r="CA234" s="1639"/>
      <c r="CB234" s="1639"/>
      <c r="CC234" s="1639"/>
      <c r="CD234" s="1639"/>
      <c r="CE234" s="1639"/>
      <c r="CF234" s="1639"/>
      <c r="CG234" s="1639"/>
      <c r="CH234" s="1639"/>
      <c r="CI234" s="1639"/>
      <c r="CJ234" s="1639"/>
      <c r="CK234" s="1639"/>
      <c r="CL234" s="1639"/>
      <c r="CM234" s="1639"/>
      <c r="CN234" s="1639"/>
      <c r="CO234" s="1639"/>
      <c r="CP234" s="1639"/>
      <c r="CQ234" s="1639"/>
      <c r="CR234" s="1639"/>
      <c r="CS234" s="1639"/>
      <c r="CT234" s="1639"/>
      <c r="CU234" s="1639"/>
      <c r="CV234" s="1639"/>
      <c r="CW234" s="1639"/>
      <c r="CX234" s="1639"/>
      <c r="CY234" s="1639"/>
      <c r="CZ234" s="1639"/>
      <c r="DA234" s="1639"/>
      <c r="DB234" s="1639"/>
      <c r="DC234" s="1639"/>
      <c r="DD234" s="1639"/>
      <c r="DE234" s="1639"/>
      <c r="DF234" s="1639"/>
      <c r="DG234" s="1639"/>
      <c r="DH234" s="1639"/>
      <c r="DI234" s="1639"/>
      <c r="DJ234" s="1639"/>
      <c r="DK234" s="1639"/>
      <c r="DL234" s="1639"/>
      <c r="DM234" s="1639"/>
      <c r="DN234" s="1639"/>
      <c r="DO234" s="1639"/>
      <c r="DP234" s="1639"/>
      <c r="DQ234" s="1639"/>
      <c r="DR234" s="1639"/>
      <c r="DS234" s="1639"/>
      <c r="DT234" s="1639"/>
      <c r="DU234" s="1639"/>
      <c r="DV234" s="1639"/>
      <c r="DW234" s="1639"/>
      <c r="DX234" s="1639"/>
      <c r="DY234" s="1639"/>
      <c r="DZ234" s="1639"/>
      <c r="EA234" s="1639"/>
      <c r="EB234" s="1639"/>
      <c r="EC234" s="1639"/>
      <c r="ED234" s="1639"/>
      <c r="EE234" s="1639"/>
      <c r="EF234" s="1639"/>
      <c r="EG234" s="1639"/>
      <c r="EH234" s="1639"/>
      <c r="EI234" s="1639"/>
      <c r="EJ234" s="1639"/>
      <c r="EK234" s="1639"/>
      <c r="EL234" s="1639"/>
      <c r="EM234" s="1639"/>
      <c r="EN234" s="1639"/>
      <c r="EO234" s="1639"/>
      <c r="EP234" s="1639"/>
      <c r="EQ234" s="1639"/>
      <c r="ER234" s="1639"/>
      <c r="ES234" s="1639"/>
      <c r="ET234" s="1639"/>
      <c r="EU234" s="1639"/>
      <c r="EV234" s="1639"/>
      <c r="EW234" s="1639"/>
      <c r="EX234" s="1639"/>
      <c r="EY234" s="1639"/>
      <c r="EZ234" s="1639"/>
      <c r="FA234" s="1639"/>
      <c r="FB234" s="1639"/>
      <c r="FC234" s="1639"/>
      <c r="FD234" s="1639"/>
      <c r="FE234" s="1639"/>
      <c r="FF234" s="1639"/>
      <c r="FG234" s="1639"/>
      <c r="FH234" s="1639"/>
      <c r="FI234" s="1639"/>
      <c r="FJ234" s="1639"/>
      <c r="FK234" s="1639"/>
      <c r="FL234" s="1639"/>
      <c r="FM234" s="1639"/>
      <c r="FN234" s="1639"/>
      <c r="FO234" s="1639"/>
      <c r="FP234" s="1639"/>
      <c r="FQ234" s="1639"/>
      <c r="FR234" s="1639"/>
      <c r="FS234" s="1639"/>
      <c r="FT234" s="1639"/>
      <c r="FU234" s="1639"/>
      <c r="FV234" s="1639"/>
      <c r="FW234" s="1639"/>
      <c r="FX234" s="1639"/>
      <c r="FY234" s="1639"/>
      <c r="FZ234" s="1639"/>
      <c r="GA234" s="1639"/>
      <c r="GB234" s="1639"/>
      <c r="GC234" s="1639"/>
      <c r="GD234" s="1639"/>
      <c r="GE234" s="1639"/>
      <c r="GF234" s="1639"/>
      <c r="GG234" s="1639"/>
      <c r="GH234" s="1639"/>
      <c r="GI234" s="1639"/>
      <c r="GJ234" s="1639"/>
      <c r="GK234" s="1639"/>
      <c r="GL234" s="1639"/>
      <c r="GM234" s="1639"/>
      <c r="GN234" s="1639"/>
      <c r="GO234" s="1639"/>
      <c r="GP234" s="1639"/>
      <c r="GQ234" s="1639"/>
      <c r="GR234" s="1639"/>
      <c r="GS234" s="1639"/>
      <c r="GT234" s="1639"/>
      <c r="GU234" s="1639"/>
      <c r="GV234" s="1639"/>
      <c r="GW234" s="1639"/>
      <c r="GX234" s="1639"/>
      <c r="GY234" s="1639"/>
      <c r="GZ234" s="1639"/>
      <c r="HA234" s="1639"/>
      <c r="HB234" s="1639"/>
      <c r="HC234" s="1639"/>
      <c r="HD234" s="1639"/>
      <c r="HE234" s="1639"/>
      <c r="HF234" s="1639"/>
      <c r="HG234" s="1639"/>
      <c r="HH234" s="1639"/>
      <c r="HI234" s="1639"/>
      <c r="HJ234" s="1639"/>
      <c r="HK234" s="1639"/>
      <c r="HL234" s="1639"/>
      <c r="HM234" s="1639"/>
      <c r="HN234" s="1639"/>
      <c r="HO234" s="1639"/>
      <c r="HP234" s="1639"/>
      <c r="HQ234" s="1639"/>
      <c r="HR234" s="1639"/>
      <c r="HS234" s="1639"/>
      <c r="HT234" s="1639"/>
      <c r="HU234" s="1639"/>
      <c r="HV234" s="1639"/>
      <c r="HW234" s="1639"/>
      <c r="HX234" s="1639"/>
      <c r="HY234" s="1639"/>
      <c r="HZ234" s="1639"/>
      <c r="IA234" s="1639"/>
      <c r="IB234" s="1639"/>
      <c r="IC234" s="1639"/>
      <c r="ID234" s="1639"/>
      <c r="IE234" s="1639"/>
      <c r="IF234" s="1639"/>
      <c r="IG234" s="1639"/>
      <c r="IH234" s="1639"/>
      <c r="II234" s="1639"/>
      <c r="IJ234" s="1639"/>
      <c r="IK234" s="1639"/>
      <c r="IL234" s="1639"/>
      <c r="IM234" s="1639"/>
      <c r="IN234" s="1639"/>
      <c r="IO234" s="1639"/>
      <c r="IP234" s="1639"/>
      <c r="IQ234" s="1639"/>
      <c r="IR234" s="1639"/>
      <c r="IS234" s="1639"/>
      <c r="IT234" s="1639"/>
      <c r="IU234" s="1639"/>
      <c r="IV234" s="1639"/>
      <c r="IW234" s="1639"/>
      <c r="IX234" s="1639"/>
      <c r="IY234" s="1639"/>
      <c r="IZ234" s="1639"/>
      <c r="JA234" s="1639"/>
      <c r="JB234" s="1639"/>
      <c r="JC234" s="1639"/>
      <c r="JD234" s="1639"/>
      <c r="JE234" s="1639"/>
      <c r="JF234" s="1639"/>
      <c r="JG234" s="1639"/>
      <c r="JH234" s="1639"/>
      <c r="JI234" s="1639"/>
      <c r="JJ234" s="1639"/>
      <c r="JK234" s="1639"/>
      <c r="JL234" s="1639"/>
      <c r="JM234" s="1639"/>
      <c r="JN234" s="1639"/>
      <c r="JO234" s="1639"/>
      <c r="JP234" s="1639"/>
      <c r="JQ234" s="1639"/>
      <c r="JR234" s="1639"/>
      <c r="JS234" s="1639"/>
      <c r="JT234" s="1639"/>
      <c r="JU234" s="1639"/>
      <c r="JV234" s="1639"/>
      <c r="JW234" s="1639"/>
      <c r="JX234" s="1639"/>
      <c r="JY234" s="1639"/>
      <c r="JZ234" s="1639"/>
      <c r="KA234" s="1639"/>
      <c r="KB234" s="1639"/>
      <c r="KC234" s="1639"/>
      <c r="KD234" s="1639"/>
      <c r="KE234" s="1639"/>
      <c r="KF234" s="1639"/>
      <c r="KG234" s="1639"/>
      <c r="KH234" s="1639"/>
      <c r="KI234" s="1639"/>
      <c r="KJ234" s="1639"/>
      <c r="KK234" s="1639"/>
      <c r="KL234" s="1639"/>
      <c r="KM234" s="1639"/>
      <c r="KN234" s="1639"/>
      <c r="KO234" s="1639"/>
      <c r="KP234" s="1639"/>
      <c r="KQ234" s="1639"/>
      <c r="KR234" s="1639"/>
      <c r="KS234" s="1639"/>
      <c r="KT234" s="1639"/>
      <c r="KU234" s="1639"/>
      <c r="KV234" s="1639"/>
      <c r="KW234" s="1639"/>
      <c r="KX234" s="1639"/>
      <c r="KY234" s="1639"/>
      <c r="KZ234" s="1639"/>
      <c r="LA234" s="1639"/>
      <c r="LB234" s="1639"/>
      <c r="LC234" s="1639"/>
      <c r="LD234" s="1639"/>
      <c r="LE234" s="1639"/>
      <c r="LF234" s="1639"/>
      <c r="LG234" s="1639"/>
      <c r="LH234" s="1639"/>
      <c r="LI234" s="1639"/>
      <c r="LJ234" s="1639"/>
      <c r="LK234" s="1639"/>
      <c r="LL234" s="1639"/>
      <c r="LM234" s="1639"/>
      <c r="LN234" s="1639"/>
      <c r="LO234" s="1639"/>
      <c r="LP234" s="1639"/>
    </row>
    <row r="235" s="1481" customFormat="1" ht="47" customHeight="1" spans="1:328">
      <c r="A235" s="1499">
        <v>45861</v>
      </c>
      <c r="B235" s="1500" t="s">
        <v>151</v>
      </c>
      <c r="C235" s="1501" t="s">
        <v>922</v>
      </c>
      <c r="D235" s="1502">
        <v>4500174830</v>
      </c>
      <c r="E235" s="2253" t="s">
        <v>923</v>
      </c>
      <c r="F235" s="1502" t="s">
        <v>924</v>
      </c>
      <c r="G235" s="1505" t="s">
        <v>76</v>
      </c>
      <c r="H235" s="1505" t="s">
        <v>925</v>
      </c>
      <c r="I235" s="1532" t="s">
        <v>926</v>
      </c>
      <c r="J235" s="1522">
        <v>2304</v>
      </c>
      <c r="K235" s="1534">
        <v>24</v>
      </c>
      <c r="L235" s="1534">
        <v>96</v>
      </c>
      <c r="M235" s="1534">
        <f t="shared" si="157"/>
        <v>24</v>
      </c>
      <c r="N235" s="1536">
        <v>45894</v>
      </c>
      <c r="O235" s="1536">
        <v>45894</v>
      </c>
      <c r="Q235" s="1562" t="s">
        <v>78</v>
      </c>
      <c r="R235" s="1563"/>
      <c r="S235" s="1563"/>
      <c r="T235" s="1563"/>
      <c r="U235" s="1563"/>
      <c r="V235" s="2429" t="s">
        <v>927</v>
      </c>
      <c r="W235" s="1532" t="s">
        <v>111</v>
      </c>
      <c r="X235" s="1565">
        <v>45862</v>
      </c>
      <c r="Y235" s="1589" t="s">
        <v>88</v>
      </c>
      <c r="Z235" s="1589" t="s">
        <v>928</v>
      </c>
      <c r="AA235" s="1589"/>
      <c r="AB235" s="1589"/>
      <c r="AC235" s="2311" t="s">
        <v>929</v>
      </c>
      <c r="AD235" s="1590" t="s">
        <v>855</v>
      </c>
      <c r="AE235" s="2277">
        <v>0.8646</v>
      </c>
      <c r="AF235" s="2278">
        <f t="shared" si="209"/>
        <v>1992.0384</v>
      </c>
      <c r="AG235" s="1504" t="s">
        <v>930</v>
      </c>
      <c r="AH235" s="1609" t="s">
        <v>81</v>
      </c>
      <c r="AI235" s="1609"/>
      <c r="AJ235" s="1609">
        <v>9</v>
      </c>
      <c r="AK235" s="1610">
        <f t="shared" si="176"/>
        <v>2304</v>
      </c>
      <c r="AL235" s="1610"/>
      <c r="AM235" s="1610">
        <f t="shared" si="199"/>
        <v>96</v>
      </c>
      <c r="AN235" s="1610"/>
      <c r="AO235" s="1610"/>
      <c r="AP235" s="1610"/>
      <c r="AQ235" s="1610"/>
      <c r="AR235" s="1610" t="s">
        <v>63</v>
      </c>
      <c r="AS235" s="1610">
        <f t="shared" si="170"/>
        <v>2304</v>
      </c>
      <c r="AT235" s="1610"/>
      <c r="AU235" s="1622">
        <f t="shared" si="200"/>
        <v>256</v>
      </c>
      <c r="AV235" s="1622">
        <f t="shared" si="201"/>
        <v>256</v>
      </c>
      <c r="AW235" s="1622">
        <f t="shared" si="202"/>
        <v>256</v>
      </c>
      <c r="AX235" s="1622">
        <f t="shared" si="203"/>
        <v>256</v>
      </c>
      <c r="AY235" s="1622">
        <f t="shared" si="204"/>
        <v>256</v>
      </c>
      <c r="AZ235" s="1622">
        <f t="shared" si="205"/>
        <v>256</v>
      </c>
      <c r="BA235" s="1622">
        <f t="shared" si="206"/>
        <v>256</v>
      </c>
      <c r="BB235" s="1622">
        <f t="shared" si="207"/>
        <v>256</v>
      </c>
      <c r="BC235" s="1622">
        <f t="shared" si="208"/>
        <v>256</v>
      </c>
      <c r="BD235" s="1622">
        <f t="shared" si="174"/>
        <v>245.333333333333</v>
      </c>
      <c r="BE235" s="1622">
        <f t="shared" si="175"/>
        <v>10.6666666666667</v>
      </c>
      <c r="BF235" s="1534"/>
      <c r="BG235" s="1638"/>
      <c r="BH235" s="1639"/>
      <c r="BI235" s="1639"/>
      <c r="BJ235" s="1639"/>
      <c r="BK235" s="1639"/>
      <c r="BL235" s="1639"/>
      <c r="BM235" s="1639"/>
      <c r="BN235" s="1639"/>
      <c r="BO235" s="1639"/>
      <c r="BP235" s="1639"/>
      <c r="BQ235" s="1639"/>
      <c r="BR235" s="1639"/>
      <c r="BS235" s="1639"/>
      <c r="BT235" s="1639"/>
      <c r="BU235" s="1639"/>
      <c r="BV235" s="1639"/>
      <c r="BW235" s="1639"/>
      <c r="BX235" s="1639"/>
      <c r="BY235" s="1639"/>
      <c r="BZ235" s="1639"/>
      <c r="CA235" s="1639"/>
      <c r="CB235" s="1639"/>
      <c r="CC235" s="1639"/>
      <c r="CD235" s="1639"/>
      <c r="CE235" s="1639"/>
      <c r="CF235" s="1639"/>
      <c r="CG235" s="1639"/>
      <c r="CH235" s="1639"/>
      <c r="CI235" s="1639"/>
      <c r="CJ235" s="1639"/>
      <c r="CK235" s="1639"/>
      <c r="CL235" s="1639"/>
      <c r="CM235" s="1639"/>
      <c r="CN235" s="1639"/>
      <c r="CO235" s="1639"/>
      <c r="CP235" s="1639"/>
      <c r="CQ235" s="1639"/>
      <c r="CR235" s="1639"/>
      <c r="CS235" s="1639"/>
      <c r="CT235" s="1639"/>
      <c r="CU235" s="1639"/>
      <c r="CV235" s="1639"/>
      <c r="CW235" s="1639"/>
      <c r="CX235" s="1639"/>
      <c r="CY235" s="1639"/>
      <c r="CZ235" s="1639"/>
      <c r="DA235" s="1639"/>
      <c r="DB235" s="1639"/>
      <c r="DC235" s="1639"/>
      <c r="DD235" s="1639"/>
      <c r="DE235" s="1639"/>
      <c r="DF235" s="1639"/>
      <c r="DG235" s="1639"/>
      <c r="DH235" s="1639"/>
      <c r="DI235" s="1639"/>
      <c r="DJ235" s="1639"/>
      <c r="DK235" s="1639"/>
      <c r="DL235" s="1639"/>
      <c r="DM235" s="1639"/>
      <c r="DN235" s="1639"/>
      <c r="DO235" s="1639"/>
      <c r="DP235" s="1639"/>
      <c r="DQ235" s="1639"/>
      <c r="DR235" s="1639"/>
      <c r="DS235" s="1639"/>
      <c r="DT235" s="1639"/>
      <c r="DU235" s="1639"/>
      <c r="DV235" s="1639"/>
      <c r="DW235" s="1639"/>
      <c r="DX235" s="1639"/>
      <c r="DY235" s="1639"/>
      <c r="DZ235" s="1639"/>
      <c r="EA235" s="1639"/>
      <c r="EB235" s="1639"/>
      <c r="EC235" s="1639"/>
      <c r="ED235" s="1639"/>
      <c r="EE235" s="1639"/>
      <c r="EF235" s="1639"/>
      <c r="EG235" s="1639"/>
      <c r="EH235" s="1639"/>
      <c r="EI235" s="1639"/>
      <c r="EJ235" s="1639"/>
      <c r="EK235" s="1639"/>
      <c r="EL235" s="1639"/>
      <c r="EM235" s="1639"/>
      <c r="EN235" s="1639"/>
      <c r="EO235" s="1639"/>
      <c r="EP235" s="1639"/>
      <c r="EQ235" s="1639"/>
      <c r="ER235" s="1639"/>
      <c r="ES235" s="1639"/>
      <c r="ET235" s="1639"/>
      <c r="EU235" s="1639"/>
      <c r="EV235" s="1639"/>
      <c r="EW235" s="1639"/>
      <c r="EX235" s="1639"/>
      <c r="EY235" s="1639"/>
      <c r="EZ235" s="1639"/>
      <c r="FA235" s="1639"/>
      <c r="FB235" s="1639"/>
      <c r="FC235" s="1639"/>
      <c r="FD235" s="1639"/>
      <c r="FE235" s="1639"/>
      <c r="FF235" s="1639"/>
      <c r="FG235" s="1639"/>
      <c r="FH235" s="1639"/>
      <c r="FI235" s="1639"/>
      <c r="FJ235" s="1639"/>
      <c r="FK235" s="1639"/>
      <c r="FL235" s="1639"/>
      <c r="FM235" s="1639"/>
      <c r="FN235" s="1639"/>
      <c r="FO235" s="1639"/>
      <c r="FP235" s="1639"/>
      <c r="FQ235" s="1639"/>
      <c r="FR235" s="1639"/>
      <c r="FS235" s="1639"/>
      <c r="FT235" s="1639"/>
      <c r="FU235" s="1639"/>
      <c r="FV235" s="1639"/>
      <c r="FW235" s="1639"/>
      <c r="FX235" s="1639"/>
      <c r="FY235" s="1639"/>
      <c r="FZ235" s="1639"/>
      <c r="GA235" s="1639"/>
      <c r="GB235" s="1639"/>
      <c r="GC235" s="1639"/>
      <c r="GD235" s="1639"/>
      <c r="GE235" s="1639"/>
      <c r="GF235" s="1639"/>
      <c r="GG235" s="1639"/>
      <c r="GH235" s="1639"/>
      <c r="GI235" s="1639"/>
      <c r="GJ235" s="1639"/>
      <c r="GK235" s="1639"/>
      <c r="GL235" s="1639"/>
      <c r="GM235" s="1639"/>
      <c r="GN235" s="1639"/>
      <c r="GO235" s="1639"/>
      <c r="GP235" s="1639"/>
      <c r="GQ235" s="1639"/>
      <c r="GR235" s="1639"/>
      <c r="GS235" s="1639"/>
      <c r="GT235" s="1639"/>
      <c r="GU235" s="1639"/>
      <c r="GV235" s="1639"/>
      <c r="GW235" s="1639"/>
      <c r="GX235" s="1639"/>
      <c r="GY235" s="1639"/>
      <c r="GZ235" s="1639"/>
      <c r="HA235" s="1639"/>
      <c r="HB235" s="1639"/>
      <c r="HC235" s="1639"/>
      <c r="HD235" s="1639"/>
      <c r="HE235" s="1639"/>
      <c r="HF235" s="1639"/>
      <c r="HG235" s="1639"/>
      <c r="HH235" s="1639"/>
      <c r="HI235" s="1639"/>
      <c r="HJ235" s="1639"/>
      <c r="HK235" s="1639"/>
      <c r="HL235" s="1639"/>
      <c r="HM235" s="1639"/>
      <c r="HN235" s="1639"/>
      <c r="HO235" s="1639"/>
      <c r="HP235" s="1639"/>
      <c r="HQ235" s="1639"/>
      <c r="HR235" s="1639"/>
      <c r="HS235" s="1639"/>
      <c r="HT235" s="1639"/>
      <c r="HU235" s="1639"/>
      <c r="HV235" s="1639"/>
      <c r="HW235" s="1639"/>
      <c r="HX235" s="1639"/>
      <c r="HY235" s="1639"/>
      <c r="HZ235" s="1639"/>
      <c r="IA235" s="1639"/>
      <c r="IB235" s="1639"/>
      <c r="IC235" s="1639"/>
      <c r="ID235" s="1639"/>
      <c r="IE235" s="1639"/>
      <c r="IF235" s="1639"/>
      <c r="IG235" s="1639"/>
      <c r="IH235" s="1639"/>
      <c r="II235" s="1639"/>
      <c r="IJ235" s="1639"/>
      <c r="IK235" s="1639"/>
      <c r="IL235" s="1639"/>
      <c r="IM235" s="1639"/>
      <c r="IN235" s="1639"/>
      <c r="IO235" s="1639"/>
      <c r="IP235" s="1639"/>
      <c r="IQ235" s="1639"/>
      <c r="IR235" s="1639"/>
      <c r="IS235" s="1639"/>
      <c r="IT235" s="1639"/>
      <c r="IU235" s="1639"/>
      <c r="IV235" s="1639"/>
      <c r="IW235" s="1639"/>
      <c r="IX235" s="1639"/>
      <c r="IY235" s="1639"/>
      <c r="IZ235" s="1639"/>
      <c r="JA235" s="1639"/>
      <c r="JB235" s="1639"/>
      <c r="JC235" s="1639"/>
      <c r="JD235" s="1639"/>
      <c r="JE235" s="1639"/>
      <c r="JF235" s="1639"/>
      <c r="JG235" s="1639"/>
      <c r="JH235" s="1639"/>
      <c r="JI235" s="1639"/>
      <c r="JJ235" s="1639"/>
      <c r="JK235" s="1639"/>
      <c r="JL235" s="1639"/>
      <c r="JM235" s="1639"/>
      <c r="JN235" s="1639"/>
      <c r="JO235" s="1639"/>
      <c r="JP235" s="1639"/>
      <c r="JQ235" s="1639"/>
      <c r="JR235" s="1639"/>
      <c r="JS235" s="1639"/>
      <c r="JT235" s="1639"/>
      <c r="JU235" s="1639"/>
      <c r="JV235" s="1639"/>
      <c r="JW235" s="1639"/>
      <c r="JX235" s="1639"/>
      <c r="JY235" s="1639"/>
      <c r="JZ235" s="1639"/>
      <c r="KA235" s="1639"/>
      <c r="KB235" s="1639"/>
      <c r="KC235" s="1639"/>
      <c r="KD235" s="1639"/>
      <c r="KE235" s="1639"/>
      <c r="KF235" s="1639"/>
      <c r="KG235" s="1639"/>
      <c r="KH235" s="1639"/>
      <c r="KI235" s="1639"/>
      <c r="KJ235" s="1639"/>
      <c r="KK235" s="1639"/>
      <c r="KL235" s="1639"/>
      <c r="KM235" s="1639"/>
      <c r="KN235" s="1639"/>
      <c r="KO235" s="1639"/>
      <c r="KP235" s="1639"/>
      <c r="KQ235" s="1639"/>
      <c r="KR235" s="1639"/>
      <c r="KS235" s="1639"/>
      <c r="KT235" s="1639"/>
      <c r="KU235" s="1639"/>
      <c r="KV235" s="1639"/>
      <c r="KW235" s="1639"/>
      <c r="KX235" s="1639"/>
      <c r="KY235" s="1639"/>
      <c r="KZ235" s="1639"/>
      <c r="LA235" s="1639"/>
      <c r="LB235" s="1639"/>
      <c r="LC235" s="1639"/>
      <c r="LD235" s="1639"/>
      <c r="LE235" s="1639"/>
      <c r="LF235" s="1639"/>
      <c r="LG235" s="1639"/>
      <c r="LH235" s="1639"/>
      <c r="LI235" s="1639"/>
      <c r="LJ235" s="1639"/>
      <c r="LK235" s="1639"/>
      <c r="LL235" s="1639"/>
      <c r="LM235" s="1639"/>
      <c r="LN235" s="1639"/>
      <c r="LO235" s="1639"/>
      <c r="LP235" s="1639"/>
    </row>
    <row r="236" s="1481" customFormat="1" ht="47" customHeight="1" spans="1:328">
      <c r="A236" s="1499">
        <v>45866</v>
      </c>
      <c r="B236" s="1500" t="s">
        <v>527</v>
      </c>
      <c r="C236" s="1501" t="s">
        <v>98</v>
      </c>
      <c r="D236" s="1502">
        <v>4500175197</v>
      </c>
      <c r="E236" s="2253" t="s">
        <v>931</v>
      </c>
      <c r="F236" s="1502" t="s">
        <v>932</v>
      </c>
      <c r="G236" s="1505" t="s">
        <v>76</v>
      </c>
      <c r="H236" s="1505" t="s">
        <v>76</v>
      </c>
      <c r="I236" s="1532" t="s">
        <v>77</v>
      </c>
      <c r="J236" s="1522">
        <v>672</v>
      </c>
      <c r="K236" s="1534">
        <v>0</v>
      </c>
      <c r="L236" s="1534">
        <v>96</v>
      </c>
      <c r="M236" s="1534">
        <f t="shared" si="157"/>
        <v>7</v>
      </c>
      <c r="N236" s="1536">
        <v>45895</v>
      </c>
      <c r="O236" s="1536">
        <v>45895</v>
      </c>
      <c r="Q236" s="1562" t="s">
        <v>78</v>
      </c>
      <c r="R236" s="1563"/>
      <c r="S236" s="1563"/>
      <c r="T236" s="1563"/>
      <c r="U236" s="1563"/>
      <c r="V236" s="1532" t="s">
        <v>933</v>
      </c>
      <c r="W236" s="1532" t="s">
        <v>111</v>
      </c>
      <c r="X236" s="1565">
        <v>45866</v>
      </c>
      <c r="Y236" s="1589" t="s">
        <v>88</v>
      </c>
      <c r="Z236" s="1589" t="s">
        <v>934</v>
      </c>
      <c r="AA236" s="1589"/>
      <c r="AB236" s="1589"/>
      <c r="AC236" s="1580" t="s">
        <v>935</v>
      </c>
      <c r="AD236" s="1590" t="s">
        <v>531</v>
      </c>
      <c r="AE236" s="2277">
        <v>0.5225</v>
      </c>
      <c r="AF236" s="2278">
        <f t="shared" si="209"/>
        <v>351.12</v>
      </c>
      <c r="AG236" s="1504"/>
      <c r="AH236" s="1609" t="s">
        <v>81</v>
      </c>
      <c r="AI236" s="1609"/>
      <c r="AJ236" s="1609">
        <v>9</v>
      </c>
      <c r="AK236" s="1610">
        <f t="shared" si="176"/>
        <v>672</v>
      </c>
      <c r="AL236" s="1610"/>
      <c r="AM236" s="1610">
        <f t="shared" si="199"/>
        <v>28</v>
      </c>
      <c r="AN236" s="1610"/>
      <c r="AO236" s="1610"/>
      <c r="AP236" s="1610"/>
      <c r="AQ236" s="1610"/>
      <c r="AR236" s="1610" t="s">
        <v>63</v>
      </c>
      <c r="AS236" s="1610">
        <f t="shared" si="170"/>
        <v>672</v>
      </c>
      <c r="AT236" s="1610"/>
      <c r="AU236" s="1622">
        <f t="shared" si="200"/>
        <v>74.6666666666667</v>
      </c>
      <c r="AV236" s="1622">
        <f t="shared" si="201"/>
        <v>74.6666666666667</v>
      </c>
      <c r="AW236" s="1622">
        <f t="shared" si="202"/>
        <v>74.6666666666667</v>
      </c>
      <c r="AX236" s="1622">
        <f t="shared" si="203"/>
        <v>74.6666666666667</v>
      </c>
      <c r="AY236" s="1622">
        <f t="shared" si="204"/>
        <v>74.6666666666667</v>
      </c>
      <c r="AZ236" s="1622">
        <f t="shared" si="205"/>
        <v>74.6666666666667</v>
      </c>
      <c r="BA236" s="1622">
        <f t="shared" si="206"/>
        <v>74.6666666666667</v>
      </c>
      <c r="BB236" s="1622">
        <f t="shared" si="207"/>
        <v>74.6666666666667</v>
      </c>
      <c r="BC236" s="1622">
        <f t="shared" si="208"/>
        <v>74.6666666666667</v>
      </c>
      <c r="BD236" s="1622">
        <f t="shared" si="174"/>
        <v>71.5555555555556</v>
      </c>
      <c r="BE236" s="1622">
        <f t="shared" si="175"/>
        <v>3.11111111111111</v>
      </c>
      <c r="BF236" s="1534"/>
      <c r="BG236" s="1638"/>
      <c r="BH236" s="1639"/>
      <c r="BI236" s="1639"/>
      <c r="BJ236" s="1639"/>
      <c r="BK236" s="1639"/>
      <c r="BL236" s="1639"/>
      <c r="BM236" s="1639"/>
      <c r="BN236" s="1639"/>
      <c r="BO236" s="1639"/>
      <c r="BP236" s="1639"/>
      <c r="BQ236" s="1639"/>
      <c r="BR236" s="1639"/>
      <c r="BS236" s="1639"/>
      <c r="BT236" s="1639"/>
      <c r="BU236" s="1639"/>
      <c r="BV236" s="1639"/>
      <c r="BW236" s="1639"/>
      <c r="BX236" s="1639"/>
      <c r="BY236" s="1639"/>
      <c r="BZ236" s="1639"/>
      <c r="CA236" s="1639"/>
      <c r="CB236" s="1639"/>
      <c r="CC236" s="1639"/>
      <c r="CD236" s="1639"/>
      <c r="CE236" s="1639"/>
      <c r="CF236" s="1639"/>
      <c r="CG236" s="1639"/>
      <c r="CH236" s="1639"/>
      <c r="CI236" s="1639"/>
      <c r="CJ236" s="1639"/>
      <c r="CK236" s="1639"/>
      <c r="CL236" s="1639"/>
      <c r="CM236" s="1639"/>
      <c r="CN236" s="1639"/>
      <c r="CO236" s="1639"/>
      <c r="CP236" s="1639"/>
      <c r="CQ236" s="1639"/>
      <c r="CR236" s="1639"/>
      <c r="CS236" s="1639"/>
      <c r="CT236" s="1639"/>
      <c r="CU236" s="1639"/>
      <c r="CV236" s="1639"/>
      <c r="CW236" s="1639"/>
      <c r="CX236" s="1639"/>
      <c r="CY236" s="1639"/>
      <c r="CZ236" s="1639"/>
      <c r="DA236" s="1639"/>
      <c r="DB236" s="1639"/>
      <c r="DC236" s="1639"/>
      <c r="DD236" s="1639"/>
      <c r="DE236" s="1639"/>
      <c r="DF236" s="1639"/>
      <c r="DG236" s="1639"/>
      <c r="DH236" s="1639"/>
      <c r="DI236" s="1639"/>
      <c r="DJ236" s="1639"/>
      <c r="DK236" s="1639"/>
      <c r="DL236" s="1639"/>
      <c r="DM236" s="1639"/>
      <c r="DN236" s="1639"/>
      <c r="DO236" s="1639"/>
      <c r="DP236" s="1639"/>
      <c r="DQ236" s="1639"/>
      <c r="DR236" s="1639"/>
      <c r="DS236" s="1639"/>
      <c r="DT236" s="1639"/>
      <c r="DU236" s="1639"/>
      <c r="DV236" s="1639"/>
      <c r="DW236" s="1639"/>
      <c r="DX236" s="1639"/>
      <c r="DY236" s="1639"/>
      <c r="DZ236" s="1639"/>
      <c r="EA236" s="1639"/>
      <c r="EB236" s="1639"/>
      <c r="EC236" s="1639"/>
      <c r="ED236" s="1639"/>
      <c r="EE236" s="1639"/>
      <c r="EF236" s="1639"/>
      <c r="EG236" s="1639"/>
      <c r="EH236" s="1639"/>
      <c r="EI236" s="1639"/>
      <c r="EJ236" s="1639"/>
      <c r="EK236" s="1639"/>
      <c r="EL236" s="1639"/>
      <c r="EM236" s="1639"/>
      <c r="EN236" s="1639"/>
      <c r="EO236" s="1639"/>
      <c r="EP236" s="1639"/>
      <c r="EQ236" s="1639"/>
      <c r="ER236" s="1639"/>
      <c r="ES236" s="1639"/>
      <c r="ET236" s="1639"/>
      <c r="EU236" s="1639"/>
      <c r="EV236" s="1639"/>
      <c r="EW236" s="1639"/>
      <c r="EX236" s="1639"/>
      <c r="EY236" s="1639"/>
      <c r="EZ236" s="1639"/>
      <c r="FA236" s="1639"/>
      <c r="FB236" s="1639"/>
      <c r="FC236" s="1639"/>
      <c r="FD236" s="1639"/>
      <c r="FE236" s="1639"/>
      <c r="FF236" s="1639"/>
      <c r="FG236" s="1639"/>
      <c r="FH236" s="1639"/>
      <c r="FI236" s="1639"/>
      <c r="FJ236" s="1639"/>
      <c r="FK236" s="1639"/>
      <c r="FL236" s="1639"/>
      <c r="FM236" s="1639"/>
      <c r="FN236" s="1639"/>
      <c r="FO236" s="1639"/>
      <c r="FP236" s="1639"/>
      <c r="FQ236" s="1639"/>
      <c r="FR236" s="1639"/>
      <c r="FS236" s="1639"/>
      <c r="FT236" s="1639"/>
      <c r="FU236" s="1639"/>
      <c r="FV236" s="1639"/>
      <c r="FW236" s="1639"/>
      <c r="FX236" s="1639"/>
      <c r="FY236" s="1639"/>
      <c r="FZ236" s="1639"/>
      <c r="GA236" s="1639"/>
      <c r="GB236" s="1639"/>
      <c r="GC236" s="1639"/>
      <c r="GD236" s="1639"/>
      <c r="GE236" s="1639"/>
      <c r="GF236" s="1639"/>
      <c r="GG236" s="1639"/>
      <c r="GH236" s="1639"/>
      <c r="GI236" s="1639"/>
      <c r="GJ236" s="1639"/>
      <c r="GK236" s="1639"/>
      <c r="GL236" s="1639"/>
      <c r="GM236" s="1639"/>
      <c r="GN236" s="1639"/>
      <c r="GO236" s="1639"/>
      <c r="GP236" s="1639"/>
      <c r="GQ236" s="1639"/>
      <c r="GR236" s="1639"/>
      <c r="GS236" s="1639"/>
      <c r="GT236" s="1639"/>
      <c r="GU236" s="1639"/>
      <c r="GV236" s="1639"/>
      <c r="GW236" s="1639"/>
      <c r="GX236" s="1639"/>
      <c r="GY236" s="1639"/>
      <c r="GZ236" s="1639"/>
      <c r="HA236" s="1639"/>
      <c r="HB236" s="1639"/>
      <c r="HC236" s="1639"/>
      <c r="HD236" s="1639"/>
      <c r="HE236" s="1639"/>
      <c r="HF236" s="1639"/>
      <c r="HG236" s="1639"/>
      <c r="HH236" s="1639"/>
      <c r="HI236" s="1639"/>
      <c r="HJ236" s="1639"/>
      <c r="HK236" s="1639"/>
      <c r="HL236" s="1639"/>
      <c r="HM236" s="1639"/>
      <c r="HN236" s="1639"/>
      <c r="HO236" s="1639"/>
      <c r="HP236" s="1639"/>
      <c r="HQ236" s="1639"/>
      <c r="HR236" s="1639"/>
      <c r="HS236" s="1639"/>
      <c r="HT236" s="1639"/>
      <c r="HU236" s="1639"/>
      <c r="HV236" s="1639"/>
      <c r="HW236" s="1639"/>
      <c r="HX236" s="1639"/>
      <c r="HY236" s="1639"/>
      <c r="HZ236" s="1639"/>
      <c r="IA236" s="1639"/>
      <c r="IB236" s="1639"/>
      <c r="IC236" s="1639"/>
      <c r="ID236" s="1639"/>
      <c r="IE236" s="1639"/>
      <c r="IF236" s="1639"/>
      <c r="IG236" s="1639"/>
      <c r="IH236" s="1639"/>
      <c r="II236" s="1639"/>
      <c r="IJ236" s="1639"/>
      <c r="IK236" s="1639"/>
      <c r="IL236" s="1639"/>
      <c r="IM236" s="1639"/>
      <c r="IN236" s="1639"/>
      <c r="IO236" s="1639"/>
      <c r="IP236" s="1639"/>
      <c r="IQ236" s="1639"/>
      <c r="IR236" s="1639"/>
      <c r="IS236" s="1639"/>
      <c r="IT236" s="1639"/>
      <c r="IU236" s="1639"/>
      <c r="IV236" s="1639"/>
      <c r="IW236" s="1639"/>
      <c r="IX236" s="1639"/>
      <c r="IY236" s="1639"/>
      <c r="IZ236" s="1639"/>
      <c r="JA236" s="1639"/>
      <c r="JB236" s="1639"/>
      <c r="JC236" s="1639"/>
      <c r="JD236" s="1639"/>
      <c r="JE236" s="1639"/>
      <c r="JF236" s="1639"/>
      <c r="JG236" s="1639"/>
      <c r="JH236" s="1639"/>
      <c r="JI236" s="1639"/>
      <c r="JJ236" s="1639"/>
      <c r="JK236" s="1639"/>
      <c r="JL236" s="1639"/>
      <c r="JM236" s="1639"/>
      <c r="JN236" s="1639"/>
      <c r="JO236" s="1639"/>
      <c r="JP236" s="1639"/>
      <c r="JQ236" s="1639"/>
      <c r="JR236" s="1639"/>
      <c r="JS236" s="1639"/>
      <c r="JT236" s="1639"/>
      <c r="JU236" s="1639"/>
      <c r="JV236" s="1639"/>
      <c r="JW236" s="1639"/>
      <c r="JX236" s="1639"/>
      <c r="JY236" s="1639"/>
      <c r="JZ236" s="1639"/>
      <c r="KA236" s="1639"/>
      <c r="KB236" s="1639"/>
      <c r="KC236" s="1639"/>
      <c r="KD236" s="1639"/>
      <c r="KE236" s="1639"/>
      <c r="KF236" s="1639"/>
      <c r="KG236" s="1639"/>
      <c r="KH236" s="1639"/>
      <c r="KI236" s="1639"/>
      <c r="KJ236" s="1639"/>
      <c r="KK236" s="1639"/>
      <c r="KL236" s="1639"/>
      <c r="KM236" s="1639"/>
      <c r="KN236" s="1639"/>
      <c r="KO236" s="1639"/>
      <c r="KP236" s="1639"/>
      <c r="KQ236" s="1639"/>
      <c r="KR236" s="1639"/>
      <c r="KS236" s="1639"/>
      <c r="KT236" s="1639"/>
      <c r="KU236" s="1639"/>
      <c r="KV236" s="1639"/>
      <c r="KW236" s="1639"/>
      <c r="KX236" s="1639"/>
      <c r="KY236" s="1639"/>
      <c r="KZ236" s="1639"/>
      <c r="LA236" s="1639"/>
      <c r="LB236" s="1639"/>
      <c r="LC236" s="1639"/>
      <c r="LD236" s="1639"/>
      <c r="LE236" s="1639"/>
      <c r="LF236" s="1639"/>
      <c r="LG236" s="1639"/>
      <c r="LH236" s="1639"/>
      <c r="LI236" s="1639"/>
      <c r="LJ236" s="1639"/>
      <c r="LK236" s="1639"/>
      <c r="LL236" s="1639"/>
      <c r="LM236" s="1639"/>
      <c r="LN236" s="1639"/>
      <c r="LO236" s="1639"/>
      <c r="LP236" s="1639"/>
    </row>
    <row r="237" s="1481" customFormat="1" ht="47" customHeight="1" spans="1:328">
      <c r="A237" s="1499">
        <v>45866</v>
      </c>
      <c r="B237" s="1500" t="s">
        <v>527</v>
      </c>
      <c r="C237" s="1501" t="s">
        <v>98</v>
      </c>
      <c r="D237" s="1502">
        <v>4500175197</v>
      </c>
      <c r="E237" s="2253" t="s">
        <v>936</v>
      </c>
      <c r="F237" s="1502" t="s">
        <v>937</v>
      </c>
      <c r="G237" s="1505" t="s">
        <v>76</v>
      </c>
      <c r="H237" s="1505" t="s">
        <v>76</v>
      </c>
      <c r="I237" s="1532" t="s">
        <v>77</v>
      </c>
      <c r="J237" s="1522">
        <v>672</v>
      </c>
      <c r="K237" s="1534">
        <v>0</v>
      </c>
      <c r="L237" s="1534">
        <v>96</v>
      </c>
      <c r="M237" s="1534">
        <f t="shared" si="157"/>
        <v>7</v>
      </c>
      <c r="N237" s="1536">
        <v>45895</v>
      </c>
      <c r="O237" s="1536">
        <v>45895</v>
      </c>
      <c r="Q237" s="1562" t="s">
        <v>78</v>
      </c>
      <c r="R237" s="1563"/>
      <c r="S237" s="1563"/>
      <c r="T237" s="1563"/>
      <c r="U237" s="1563"/>
      <c r="V237" s="1532" t="s">
        <v>933</v>
      </c>
      <c r="W237" s="1532" t="s">
        <v>111</v>
      </c>
      <c r="X237" s="1565">
        <v>45866</v>
      </c>
      <c r="Y237" s="1589" t="s">
        <v>88</v>
      </c>
      <c r="Z237" s="1589" t="s">
        <v>934</v>
      </c>
      <c r="AA237" s="1589"/>
      <c r="AB237" s="1589"/>
      <c r="AC237" s="1580" t="s">
        <v>935</v>
      </c>
      <c r="AD237" s="1590" t="s">
        <v>531</v>
      </c>
      <c r="AE237" s="2277">
        <v>0.5225</v>
      </c>
      <c r="AF237" s="2278">
        <f t="shared" si="209"/>
        <v>351.12</v>
      </c>
      <c r="AG237" s="1504"/>
      <c r="AH237" s="1609" t="s">
        <v>81</v>
      </c>
      <c r="AI237" s="1609"/>
      <c r="AJ237" s="1609">
        <v>9</v>
      </c>
      <c r="AK237" s="1610">
        <f t="shared" si="176"/>
        <v>672</v>
      </c>
      <c r="AL237" s="1610"/>
      <c r="AM237" s="1610">
        <f t="shared" si="199"/>
        <v>28</v>
      </c>
      <c r="AN237" s="1610"/>
      <c r="AO237" s="1610"/>
      <c r="AP237" s="1610"/>
      <c r="AQ237" s="1610"/>
      <c r="AR237" s="1610" t="s">
        <v>63</v>
      </c>
      <c r="AS237" s="1610">
        <f t="shared" si="170"/>
        <v>672</v>
      </c>
      <c r="AT237" s="1610"/>
      <c r="AU237" s="1622">
        <f t="shared" si="200"/>
        <v>74.6666666666667</v>
      </c>
      <c r="AV237" s="1622">
        <f t="shared" si="201"/>
        <v>74.6666666666667</v>
      </c>
      <c r="AW237" s="1622">
        <f t="shared" si="202"/>
        <v>74.6666666666667</v>
      </c>
      <c r="AX237" s="1622">
        <f t="shared" si="203"/>
        <v>74.6666666666667</v>
      </c>
      <c r="AY237" s="1622">
        <f t="shared" si="204"/>
        <v>74.6666666666667</v>
      </c>
      <c r="AZ237" s="1622">
        <f t="shared" si="205"/>
        <v>74.6666666666667</v>
      </c>
      <c r="BA237" s="1622">
        <f t="shared" si="206"/>
        <v>74.6666666666667</v>
      </c>
      <c r="BB237" s="1622">
        <f t="shared" si="207"/>
        <v>74.6666666666667</v>
      </c>
      <c r="BC237" s="1622">
        <f t="shared" si="208"/>
        <v>74.6666666666667</v>
      </c>
      <c r="BD237" s="1622">
        <f t="shared" si="174"/>
        <v>71.5555555555556</v>
      </c>
      <c r="BE237" s="1622">
        <f t="shared" si="175"/>
        <v>3.11111111111111</v>
      </c>
      <c r="BF237" s="1534"/>
      <c r="BG237" s="1638"/>
      <c r="BH237" s="1639"/>
      <c r="BI237" s="1639"/>
      <c r="BJ237" s="1639"/>
      <c r="BK237" s="1639"/>
      <c r="BL237" s="1639"/>
      <c r="BM237" s="1639"/>
      <c r="BN237" s="1639"/>
      <c r="BO237" s="1639"/>
      <c r="BP237" s="1639"/>
      <c r="BQ237" s="1639"/>
      <c r="BR237" s="1639"/>
      <c r="BS237" s="1639"/>
      <c r="BT237" s="1639"/>
      <c r="BU237" s="1639"/>
      <c r="BV237" s="1639"/>
      <c r="BW237" s="1639"/>
      <c r="BX237" s="1639"/>
      <c r="BY237" s="1639"/>
      <c r="BZ237" s="1639"/>
      <c r="CA237" s="1639"/>
      <c r="CB237" s="1639"/>
      <c r="CC237" s="1639"/>
      <c r="CD237" s="1639"/>
      <c r="CE237" s="1639"/>
      <c r="CF237" s="1639"/>
      <c r="CG237" s="1639"/>
      <c r="CH237" s="1639"/>
      <c r="CI237" s="1639"/>
      <c r="CJ237" s="1639"/>
      <c r="CK237" s="1639"/>
      <c r="CL237" s="1639"/>
      <c r="CM237" s="1639"/>
      <c r="CN237" s="1639"/>
      <c r="CO237" s="1639"/>
      <c r="CP237" s="1639"/>
      <c r="CQ237" s="1639"/>
      <c r="CR237" s="1639"/>
      <c r="CS237" s="1639"/>
      <c r="CT237" s="1639"/>
      <c r="CU237" s="1639"/>
      <c r="CV237" s="1639"/>
      <c r="CW237" s="1639"/>
      <c r="CX237" s="1639"/>
      <c r="CY237" s="1639"/>
      <c r="CZ237" s="1639"/>
      <c r="DA237" s="1639"/>
      <c r="DB237" s="1639"/>
      <c r="DC237" s="1639"/>
      <c r="DD237" s="1639"/>
      <c r="DE237" s="1639"/>
      <c r="DF237" s="1639"/>
      <c r="DG237" s="1639"/>
      <c r="DH237" s="1639"/>
      <c r="DI237" s="1639"/>
      <c r="DJ237" s="1639"/>
      <c r="DK237" s="1639"/>
      <c r="DL237" s="1639"/>
      <c r="DM237" s="1639"/>
      <c r="DN237" s="1639"/>
      <c r="DO237" s="1639"/>
      <c r="DP237" s="1639"/>
      <c r="DQ237" s="1639"/>
      <c r="DR237" s="1639"/>
      <c r="DS237" s="1639"/>
      <c r="DT237" s="1639"/>
      <c r="DU237" s="1639"/>
      <c r="DV237" s="1639"/>
      <c r="DW237" s="1639"/>
      <c r="DX237" s="1639"/>
      <c r="DY237" s="1639"/>
      <c r="DZ237" s="1639"/>
      <c r="EA237" s="1639"/>
      <c r="EB237" s="1639"/>
      <c r="EC237" s="1639"/>
      <c r="ED237" s="1639"/>
      <c r="EE237" s="1639"/>
      <c r="EF237" s="1639"/>
      <c r="EG237" s="1639"/>
      <c r="EH237" s="1639"/>
      <c r="EI237" s="1639"/>
      <c r="EJ237" s="1639"/>
      <c r="EK237" s="1639"/>
      <c r="EL237" s="1639"/>
      <c r="EM237" s="1639"/>
      <c r="EN237" s="1639"/>
      <c r="EO237" s="1639"/>
      <c r="EP237" s="1639"/>
      <c r="EQ237" s="1639"/>
      <c r="ER237" s="1639"/>
      <c r="ES237" s="1639"/>
      <c r="ET237" s="1639"/>
      <c r="EU237" s="1639"/>
      <c r="EV237" s="1639"/>
      <c r="EW237" s="1639"/>
      <c r="EX237" s="1639"/>
      <c r="EY237" s="1639"/>
      <c r="EZ237" s="1639"/>
      <c r="FA237" s="1639"/>
      <c r="FB237" s="1639"/>
      <c r="FC237" s="1639"/>
      <c r="FD237" s="1639"/>
      <c r="FE237" s="1639"/>
      <c r="FF237" s="1639"/>
      <c r="FG237" s="1639"/>
      <c r="FH237" s="1639"/>
      <c r="FI237" s="1639"/>
      <c r="FJ237" s="1639"/>
      <c r="FK237" s="1639"/>
      <c r="FL237" s="1639"/>
      <c r="FM237" s="1639"/>
      <c r="FN237" s="1639"/>
      <c r="FO237" s="1639"/>
      <c r="FP237" s="1639"/>
      <c r="FQ237" s="1639"/>
      <c r="FR237" s="1639"/>
      <c r="FS237" s="1639"/>
      <c r="FT237" s="1639"/>
      <c r="FU237" s="1639"/>
      <c r="FV237" s="1639"/>
      <c r="FW237" s="1639"/>
      <c r="FX237" s="1639"/>
      <c r="FY237" s="1639"/>
      <c r="FZ237" s="1639"/>
      <c r="GA237" s="1639"/>
      <c r="GB237" s="1639"/>
      <c r="GC237" s="1639"/>
      <c r="GD237" s="1639"/>
      <c r="GE237" s="1639"/>
      <c r="GF237" s="1639"/>
      <c r="GG237" s="1639"/>
      <c r="GH237" s="1639"/>
      <c r="GI237" s="1639"/>
      <c r="GJ237" s="1639"/>
      <c r="GK237" s="1639"/>
      <c r="GL237" s="1639"/>
      <c r="GM237" s="1639"/>
      <c r="GN237" s="1639"/>
      <c r="GO237" s="1639"/>
      <c r="GP237" s="1639"/>
      <c r="GQ237" s="1639"/>
      <c r="GR237" s="1639"/>
      <c r="GS237" s="1639"/>
      <c r="GT237" s="1639"/>
      <c r="GU237" s="1639"/>
      <c r="GV237" s="1639"/>
      <c r="GW237" s="1639"/>
      <c r="GX237" s="1639"/>
      <c r="GY237" s="1639"/>
      <c r="GZ237" s="1639"/>
      <c r="HA237" s="1639"/>
      <c r="HB237" s="1639"/>
      <c r="HC237" s="1639"/>
      <c r="HD237" s="1639"/>
      <c r="HE237" s="1639"/>
      <c r="HF237" s="1639"/>
      <c r="HG237" s="1639"/>
      <c r="HH237" s="1639"/>
      <c r="HI237" s="1639"/>
      <c r="HJ237" s="1639"/>
      <c r="HK237" s="1639"/>
      <c r="HL237" s="1639"/>
      <c r="HM237" s="1639"/>
      <c r="HN237" s="1639"/>
      <c r="HO237" s="1639"/>
      <c r="HP237" s="1639"/>
      <c r="HQ237" s="1639"/>
      <c r="HR237" s="1639"/>
      <c r="HS237" s="1639"/>
      <c r="HT237" s="1639"/>
      <c r="HU237" s="1639"/>
      <c r="HV237" s="1639"/>
      <c r="HW237" s="1639"/>
      <c r="HX237" s="1639"/>
      <c r="HY237" s="1639"/>
      <c r="HZ237" s="1639"/>
      <c r="IA237" s="1639"/>
      <c r="IB237" s="1639"/>
      <c r="IC237" s="1639"/>
      <c r="ID237" s="1639"/>
      <c r="IE237" s="1639"/>
      <c r="IF237" s="1639"/>
      <c r="IG237" s="1639"/>
      <c r="IH237" s="1639"/>
      <c r="II237" s="1639"/>
      <c r="IJ237" s="1639"/>
      <c r="IK237" s="1639"/>
      <c r="IL237" s="1639"/>
      <c r="IM237" s="1639"/>
      <c r="IN237" s="1639"/>
      <c r="IO237" s="1639"/>
      <c r="IP237" s="1639"/>
      <c r="IQ237" s="1639"/>
      <c r="IR237" s="1639"/>
      <c r="IS237" s="1639"/>
      <c r="IT237" s="1639"/>
      <c r="IU237" s="1639"/>
      <c r="IV237" s="1639"/>
      <c r="IW237" s="1639"/>
      <c r="IX237" s="1639"/>
      <c r="IY237" s="1639"/>
      <c r="IZ237" s="1639"/>
      <c r="JA237" s="1639"/>
      <c r="JB237" s="1639"/>
      <c r="JC237" s="1639"/>
      <c r="JD237" s="1639"/>
      <c r="JE237" s="1639"/>
      <c r="JF237" s="1639"/>
      <c r="JG237" s="1639"/>
      <c r="JH237" s="1639"/>
      <c r="JI237" s="1639"/>
      <c r="JJ237" s="1639"/>
      <c r="JK237" s="1639"/>
      <c r="JL237" s="1639"/>
      <c r="JM237" s="1639"/>
      <c r="JN237" s="1639"/>
      <c r="JO237" s="1639"/>
      <c r="JP237" s="1639"/>
      <c r="JQ237" s="1639"/>
      <c r="JR237" s="1639"/>
      <c r="JS237" s="1639"/>
      <c r="JT237" s="1639"/>
      <c r="JU237" s="1639"/>
      <c r="JV237" s="1639"/>
      <c r="JW237" s="1639"/>
      <c r="JX237" s="1639"/>
      <c r="JY237" s="1639"/>
      <c r="JZ237" s="1639"/>
      <c r="KA237" s="1639"/>
      <c r="KB237" s="1639"/>
      <c r="KC237" s="1639"/>
      <c r="KD237" s="1639"/>
      <c r="KE237" s="1639"/>
      <c r="KF237" s="1639"/>
      <c r="KG237" s="1639"/>
      <c r="KH237" s="1639"/>
      <c r="KI237" s="1639"/>
      <c r="KJ237" s="1639"/>
      <c r="KK237" s="1639"/>
      <c r="KL237" s="1639"/>
      <c r="KM237" s="1639"/>
      <c r="KN237" s="1639"/>
      <c r="KO237" s="1639"/>
      <c r="KP237" s="1639"/>
      <c r="KQ237" s="1639"/>
      <c r="KR237" s="1639"/>
      <c r="KS237" s="1639"/>
      <c r="KT237" s="1639"/>
      <c r="KU237" s="1639"/>
      <c r="KV237" s="1639"/>
      <c r="KW237" s="1639"/>
      <c r="KX237" s="1639"/>
      <c r="KY237" s="1639"/>
      <c r="KZ237" s="1639"/>
      <c r="LA237" s="1639"/>
      <c r="LB237" s="1639"/>
      <c r="LC237" s="1639"/>
      <c r="LD237" s="1639"/>
      <c r="LE237" s="1639"/>
      <c r="LF237" s="1639"/>
      <c r="LG237" s="1639"/>
      <c r="LH237" s="1639"/>
      <c r="LI237" s="1639"/>
      <c r="LJ237" s="1639"/>
      <c r="LK237" s="1639"/>
      <c r="LL237" s="1639"/>
      <c r="LM237" s="1639"/>
      <c r="LN237" s="1639"/>
      <c r="LO237" s="1639"/>
      <c r="LP237" s="1639"/>
    </row>
    <row r="238" s="1481" customFormat="1" ht="47" customHeight="1" spans="1:328">
      <c r="A238" s="1499">
        <v>45853</v>
      </c>
      <c r="B238" s="1500" t="s">
        <v>151</v>
      </c>
      <c r="C238" s="1501" t="s">
        <v>152</v>
      </c>
      <c r="D238" s="1502">
        <v>4500173961</v>
      </c>
      <c r="E238" s="2253" t="s">
        <v>938</v>
      </c>
      <c r="F238" s="1502" t="s">
        <v>939</v>
      </c>
      <c r="G238" s="1505" t="s">
        <v>76</v>
      </c>
      <c r="H238" s="1505" t="s">
        <v>76</v>
      </c>
      <c r="I238" s="1532" t="s">
        <v>77</v>
      </c>
      <c r="J238" s="1522">
        <v>4800</v>
      </c>
      <c r="K238" s="1534">
        <v>0</v>
      </c>
      <c r="L238" s="1534">
        <v>96</v>
      </c>
      <c r="M238" s="1534">
        <f t="shared" si="157"/>
        <v>50</v>
      </c>
      <c r="N238" s="1536">
        <v>45891</v>
      </c>
      <c r="O238" s="1536">
        <v>45891</v>
      </c>
      <c r="Q238" s="1562" t="s">
        <v>78</v>
      </c>
      <c r="R238" s="1563"/>
      <c r="S238" s="1563"/>
      <c r="T238" s="1563"/>
      <c r="U238" s="1563"/>
      <c r="V238" s="1532"/>
      <c r="W238" s="1532" t="s">
        <v>111</v>
      </c>
      <c r="X238" s="1565">
        <v>45853</v>
      </c>
      <c r="Y238" s="1589" t="s">
        <v>88</v>
      </c>
      <c r="Z238" s="1589">
        <v>45862</v>
      </c>
      <c r="AA238" s="1589"/>
      <c r="AB238" s="1589"/>
      <c r="AC238" s="1580" t="s">
        <v>940</v>
      </c>
      <c r="AD238" s="1590" t="s">
        <v>855</v>
      </c>
      <c r="AE238" s="2277">
        <v>0.8646</v>
      </c>
      <c r="AF238" s="2278">
        <f t="shared" si="209"/>
        <v>4150.08</v>
      </c>
      <c r="AG238" s="1504" t="s">
        <v>941</v>
      </c>
      <c r="AH238" s="1609" t="s">
        <v>81</v>
      </c>
      <c r="AI238" s="1609"/>
      <c r="AJ238" s="1609">
        <v>9</v>
      </c>
      <c r="AK238" s="1610">
        <f t="shared" si="176"/>
        <v>4800</v>
      </c>
      <c r="AL238" s="1610"/>
      <c r="AM238" s="1610">
        <f t="shared" si="199"/>
        <v>200</v>
      </c>
      <c r="AN238" s="1610"/>
      <c r="AO238" s="1610"/>
      <c r="AP238" s="1610"/>
      <c r="AQ238" s="1610"/>
      <c r="AR238" s="1610" t="s">
        <v>63</v>
      </c>
      <c r="AS238" s="1610">
        <f t="shared" si="170"/>
        <v>4800</v>
      </c>
      <c r="AT238" s="1610"/>
      <c r="AU238" s="1622">
        <f t="shared" si="200"/>
        <v>533.333333333333</v>
      </c>
      <c r="AV238" s="1622">
        <f t="shared" si="201"/>
        <v>533.333333333333</v>
      </c>
      <c r="AW238" s="1622">
        <f t="shared" si="202"/>
        <v>533.333333333333</v>
      </c>
      <c r="AX238" s="1622">
        <f t="shared" si="203"/>
        <v>533.333333333333</v>
      </c>
      <c r="AY238" s="1622">
        <f t="shared" si="204"/>
        <v>533.333333333333</v>
      </c>
      <c r="AZ238" s="1622">
        <f t="shared" si="205"/>
        <v>533.333333333333</v>
      </c>
      <c r="BA238" s="1622">
        <f t="shared" si="206"/>
        <v>533.333333333333</v>
      </c>
      <c r="BB238" s="1622">
        <f t="shared" si="207"/>
        <v>533.333333333333</v>
      </c>
      <c r="BC238" s="1622">
        <f t="shared" si="208"/>
        <v>533.333333333333</v>
      </c>
      <c r="BD238" s="1622">
        <f t="shared" si="174"/>
        <v>511.111111111111</v>
      </c>
      <c r="BE238" s="1622">
        <f t="shared" si="175"/>
        <v>22.2222222222222</v>
      </c>
      <c r="BF238" s="1534"/>
      <c r="BG238" s="1638"/>
      <c r="BH238" s="1639"/>
      <c r="BI238" s="1639"/>
      <c r="BJ238" s="1639"/>
      <c r="BK238" s="1639"/>
      <c r="BL238" s="1639"/>
      <c r="BM238" s="1639"/>
      <c r="BN238" s="1639"/>
      <c r="BO238" s="1639"/>
      <c r="BP238" s="1639"/>
      <c r="BQ238" s="1639"/>
      <c r="BR238" s="1639"/>
      <c r="BS238" s="1639"/>
      <c r="BT238" s="1639"/>
      <c r="BU238" s="1639"/>
      <c r="BV238" s="1639"/>
      <c r="BW238" s="1639"/>
      <c r="BX238" s="1639"/>
      <c r="BY238" s="1639"/>
      <c r="BZ238" s="1639"/>
      <c r="CA238" s="1639"/>
      <c r="CB238" s="1639"/>
      <c r="CC238" s="1639"/>
      <c r="CD238" s="1639"/>
      <c r="CE238" s="1639"/>
      <c r="CF238" s="1639"/>
      <c r="CG238" s="1639"/>
      <c r="CH238" s="1639"/>
      <c r="CI238" s="1639"/>
      <c r="CJ238" s="1639"/>
      <c r="CK238" s="1639"/>
      <c r="CL238" s="1639"/>
      <c r="CM238" s="1639"/>
      <c r="CN238" s="1639"/>
      <c r="CO238" s="1639"/>
      <c r="CP238" s="1639"/>
      <c r="CQ238" s="1639"/>
      <c r="CR238" s="1639"/>
      <c r="CS238" s="1639"/>
      <c r="CT238" s="1639"/>
      <c r="CU238" s="1639"/>
      <c r="CV238" s="1639"/>
      <c r="CW238" s="1639"/>
      <c r="CX238" s="1639"/>
      <c r="CY238" s="1639"/>
      <c r="CZ238" s="1639"/>
      <c r="DA238" s="1639"/>
      <c r="DB238" s="1639"/>
      <c r="DC238" s="1639"/>
      <c r="DD238" s="1639"/>
      <c r="DE238" s="1639"/>
      <c r="DF238" s="1639"/>
      <c r="DG238" s="1639"/>
      <c r="DH238" s="1639"/>
      <c r="DI238" s="1639"/>
      <c r="DJ238" s="1639"/>
      <c r="DK238" s="1639"/>
      <c r="DL238" s="1639"/>
      <c r="DM238" s="1639"/>
      <c r="DN238" s="1639"/>
      <c r="DO238" s="1639"/>
      <c r="DP238" s="1639"/>
      <c r="DQ238" s="1639"/>
      <c r="DR238" s="1639"/>
      <c r="DS238" s="1639"/>
      <c r="DT238" s="1639"/>
      <c r="DU238" s="1639"/>
      <c r="DV238" s="1639"/>
      <c r="DW238" s="1639"/>
      <c r="DX238" s="1639"/>
      <c r="DY238" s="1639"/>
      <c r="DZ238" s="1639"/>
      <c r="EA238" s="1639"/>
      <c r="EB238" s="1639"/>
      <c r="EC238" s="1639"/>
      <c r="ED238" s="1639"/>
      <c r="EE238" s="1639"/>
      <c r="EF238" s="1639"/>
      <c r="EG238" s="1639"/>
      <c r="EH238" s="1639"/>
      <c r="EI238" s="1639"/>
      <c r="EJ238" s="1639"/>
      <c r="EK238" s="1639"/>
      <c r="EL238" s="1639"/>
      <c r="EM238" s="1639"/>
      <c r="EN238" s="1639"/>
      <c r="EO238" s="1639"/>
      <c r="EP238" s="1639"/>
      <c r="EQ238" s="1639"/>
      <c r="ER238" s="1639"/>
      <c r="ES238" s="1639"/>
      <c r="ET238" s="1639"/>
      <c r="EU238" s="1639"/>
      <c r="EV238" s="1639"/>
      <c r="EW238" s="1639"/>
      <c r="EX238" s="1639"/>
      <c r="EY238" s="1639"/>
      <c r="EZ238" s="1639"/>
      <c r="FA238" s="1639"/>
      <c r="FB238" s="1639"/>
      <c r="FC238" s="1639"/>
      <c r="FD238" s="1639"/>
      <c r="FE238" s="1639"/>
      <c r="FF238" s="1639"/>
      <c r="FG238" s="1639"/>
      <c r="FH238" s="1639"/>
      <c r="FI238" s="1639"/>
      <c r="FJ238" s="1639"/>
      <c r="FK238" s="1639"/>
      <c r="FL238" s="1639"/>
      <c r="FM238" s="1639"/>
      <c r="FN238" s="1639"/>
      <c r="FO238" s="1639"/>
      <c r="FP238" s="1639"/>
      <c r="FQ238" s="1639"/>
      <c r="FR238" s="1639"/>
      <c r="FS238" s="1639"/>
      <c r="FT238" s="1639"/>
      <c r="FU238" s="1639"/>
      <c r="FV238" s="1639"/>
      <c r="FW238" s="1639"/>
      <c r="FX238" s="1639"/>
      <c r="FY238" s="1639"/>
      <c r="FZ238" s="1639"/>
      <c r="GA238" s="1639"/>
      <c r="GB238" s="1639"/>
      <c r="GC238" s="1639"/>
      <c r="GD238" s="1639"/>
      <c r="GE238" s="1639"/>
      <c r="GF238" s="1639"/>
      <c r="GG238" s="1639"/>
      <c r="GH238" s="1639"/>
      <c r="GI238" s="1639"/>
      <c r="GJ238" s="1639"/>
      <c r="GK238" s="1639"/>
      <c r="GL238" s="1639"/>
      <c r="GM238" s="1639"/>
      <c r="GN238" s="1639"/>
      <c r="GO238" s="1639"/>
      <c r="GP238" s="1639"/>
      <c r="GQ238" s="1639"/>
      <c r="GR238" s="1639"/>
      <c r="GS238" s="1639"/>
      <c r="GT238" s="1639"/>
      <c r="GU238" s="1639"/>
      <c r="GV238" s="1639"/>
      <c r="GW238" s="1639"/>
      <c r="GX238" s="1639"/>
      <c r="GY238" s="1639"/>
      <c r="GZ238" s="1639"/>
      <c r="HA238" s="1639"/>
      <c r="HB238" s="1639"/>
      <c r="HC238" s="1639"/>
      <c r="HD238" s="1639"/>
      <c r="HE238" s="1639"/>
      <c r="HF238" s="1639"/>
      <c r="HG238" s="1639"/>
      <c r="HH238" s="1639"/>
      <c r="HI238" s="1639"/>
      <c r="HJ238" s="1639"/>
      <c r="HK238" s="1639"/>
      <c r="HL238" s="1639"/>
      <c r="HM238" s="1639"/>
      <c r="HN238" s="1639"/>
      <c r="HO238" s="1639"/>
      <c r="HP238" s="1639"/>
      <c r="HQ238" s="1639"/>
      <c r="HR238" s="1639"/>
      <c r="HS238" s="1639"/>
      <c r="HT238" s="1639"/>
      <c r="HU238" s="1639"/>
      <c r="HV238" s="1639"/>
      <c r="HW238" s="1639"/>
      <c r="HX238" s="1639"/>
      <c r="HY238" s="1639"/>
      <c r="HZ238" s="1639"/>
      <c r="IA238" s="1639"/>
      <c r="IB238" s="1639"/>
      <c r="IC238" s="1639"/>
      <c r="ID238" s="1639"/>
      <c r="IE238" s="1639"/>
      <c r="IF238" s="1639"/>
      <c r="IG238" s="1639"/>
      <c r="IH238" s="1639"/>
      <c r="II238" s="1639"/>
      <c r="IJ238" s="1639"/>
      <c r="IK238" s="1639"/>
      <c r="IL238" s="1639"/>
      <c r="IM238" s="1639"/>
      <c r="IN238" s="1639"/>
      <c r="IO238" s="1639"/>
      <c r="IP238" s="1639"/>
      <c r="IQ238" s="1639"/>
      <c r="IR238" s="1639"/>
      <c r="IS238" s="1639"/>
      <c r="IT238" s="1639"/>
      <c r="IU238" s="1639"/>
      <c r="IV238" s="1639"/>
      <c r="IW238" s="1639"/>
      <c r="IX238" s="1639"/>
      <c r="IY238" s="1639"/>
      <c r="IZ238" s="1639"/>
      <c r="JA238" s="1639"/>
      <c r="JB238" s="1639"/>
      <c r="JC238" s="1639"/>
      <c r="JD238" s="1639"/>
      <c r="JE238" s="1639"/>
      <c r="JF238" s="1639"/>
      <c r="JG238" s="1639"/>
      <c r="JH238" s="1639"/>
      <c r="JI238" s="1639"/>
      <c r="JJ238" s="1639"/>
      <c r="JK238" s="1639"/>
      <c r="JL238" s="1639"/>
      <c r="JM238" s="1639"/>
      <c r="JN238" s="1639"/>
      <c r="JO238" s="1639"/>
      <c r="JP238" s="1639"/>
      <c r="JQ238" s="1639"/>
      <c r="JR238" s="1639"/>
      <c r="JS238" s="1639"/>
      <c r="JT238" s="1639"/>
      <c r="JU238" s="1639"/>
      <c r="JV238" s="1639"/>
      <c r="JW238" s="1639"/>
      <c r="JX238" s="1639"/>
      <c r="JY238" s="1639"/>
      <c r="JZ238" s="1639"/>
      <c r="KA238" s="1639"/>
      <c r="KB238" s="1639"/>
      <c r="KC238" s="1639"/>
      <c r="KD238" s="1639"/>
      <c r="KE238" s="1639"/>
      <c r="KF238" s="1639"/>
      <c r="KG238" s="1639"/>
      <c r="KH238" s="1639"/>
      <c r="KI238" s="1639"/>
      <c r="KJ238" s="1639"/>
      <c r="KK238" s="1639"/>
      <c r="KL238" s="1639"/>
      <c r="KM238" s="1639"/>
      <c r="KN238" s="1639"/>
      <c r="KO238" s="1639"/>
      <c r="KP238" s="1639"/>
      <c r="KQ238" s="1639"/>
      <c r="KR238" s="1639"/>
      <c r="KS238" s="1639"/>
      <c r="KT238" s="1639"/>
      <c r="KU238" s="1639"/>
      <c r="KV238" s="1639"/>
      <c r="KW238" s="1639"/>
      <c r="KX238" s="1639"/>
      <c r="KY238" s="1639"/>
      <c r="KZ238" s="1639"/>
      <c r="LA238" s="1639"/>
      <c r="LB238" s="1639"/>
      <c r="LC238" s="1639"/>
      <c r="LD238" s="1639"/>
      <c r="LE238" s="1639"/>
      <c r="LF238" s="1639"/>
      <c r="LG238" s="1639"/>
      <c r="LH238" s="1639"/>
      <c r="LI238" s="1639"/>
      <c r="LJ238" s="1639"/>
      <c r="LK238" s="1639"/>
      <c r="LL238" s="1639"/>
      <c r="LM238" s="1639"/>
      <c r="LN238" s="1639"/>
      <c r="LO238" s="1639"/>
      <c r="LP238" s="1639"/>
    </row>
    <row r="239" s="1481" customFormat="1" ht="47" customHeight="1" spans="1:328">
      <c r="A239" s="1499">
        <v>45841</v>
      </c>
      <c r="B239" s="1500" t="s">
        <v>173</v>
      </c>
      <c r="C239" s="1501" t="s">
        <v>98</v>
      </c>
      <c r="D239" s="1502">
        <v>4500172560</v>
      </c>
      <c r="E239" s="2253" t="s">
        <v>942</v>
      </c>
      <c r="F239" s="1502" t="s">
        <v>943</v>
      </c>
      <c r="G239" s="2414" t="s">
        <v>176</v>
      </c>
      <c r="H239" s="1505" t="s">
        <v>176</v>
      </c>
      <c r="I239" s="1532" t="s">
        <v>177</v>
      </c>
      <c r="J239" s="1522">
        <v>5520</v>
      </c>
      <c r="K239" s="1534">
        <v>24</v>
      </c>
      <c r="L239" s="1534">
        <v>2760</v>
      </c>
      <c r="M239" s="2594">
        <f t="shared" si="157"/>
        <v>2</v>
      </c>
      <c r="N239" s="1536">
        <v>45891</v>
      </c>
      <c r="O239" s="1536">
        <v>45894</v>
      </c>
      <c r="Q239" s="1562" t="s">
        <v>78</v>
      </c>
      <c r="R239" s="1563"/>
      <c r="S239" s="1563"/>
      <c r="T239" s="1563"/>
      <c r="U239" s="1563"/>
      <c r="V239" s="1532"/>
      <c r="W239" s="1532" t="s">
        <v>111</v>
      </c>
      <c r="X239" s="1565" t="s">
        <v>387</v>
      </c>
      <c r="Y239" s="1589" t="s">
        <v>88</v>
      </c>
      <c r="Z239" s="1589">
        <v>45847</v>
      </c>
      <c r="AA239" s="1589"/>
      <c r="AB239" s="1589" t="s">
        <v>745</v>
      </c>
      <c r="AC239" s="1580" t="s">
        <v>746</v>
      </c>
      <c r="AD239" s="1590" t="s">
        <v>181</v>
      </c>
      <c r="AE239" s="2277">
        <v>1451.26</v>
      </c>
      <c r="AF239" s="2278">
        <f>AE239*M239</f>
        <v>2902.52</v>
      </c>
      <c r="AG239" s="1504"/>
      <c r="AH239" s="1609" t="s">
        <v>81</v>
      </c>
      <c r="AI239" s="1609"/>
      <c r="AJ239" s="1609">
        <v>9</v>
      </c>
      <c r="AK239" s="1610">
        <f t="shared" si="176"/>
        <v>5520</v>
      </c>
      <c r="AL239" s="1610"/>
      <c r="AM239" s="1610">
        <f t="shared" si="199"/>
        <v>230</v>
      </c>
      <c r="AN239" s="1610"/>
      <c r="AO239" s="1610"/>
      <c r="AP239" s="1610"/>
      <c r="AQ239" s="1610"/>
      <c r="AR239" s="1610" t="s">
        <v>512</v>
      </c>
      <c r="AS239" s="1610">
        <f t="shared" si="170"/>
        <v>5520</v>
      </c>
      <c r="AT239" s="1610"/>
      <c r="AU239" s="1622">
        <f t="shared" si="200"/>
        <v>613.333333333333</v>
      </c>
      <c r="AV239" s="1622">
        <f t="shared" si="201"/>
        <v>613.333333333333</v>
      </c>
      <c r="AW239" s="1622">
        <f t="shared" si="202"/>
        <v>613.333333333333</v>
      </c>
      <c r="AX239" s="1622">
        <f t="shared" si="203"/>
        <v>613.333333333333</v>
      </c>
      <c r="AY239" s="1622">
        <f t="shared" si="204"/>
        <v>613.333333333333</v>
      </c>
      <c r="AZ239" s="1622">
        <f t="shared" si="205"/>
        <v>613.333333333333</v>
      </c>
      <c r="BA239" s="1622">
        <f t="shared" si="206"/>
        <v>613.333333333333</v>
      </c>
      <c r="BB239" s="1622">
        <f t="shared" si="207"/>
        <v>613.333333333333</v>
      </c>
      <c r="BC239" s="1622">
        <f t="shared" si="208"/>
        <v>613.333333333333</v>
      </c>
      <c r="BD239" s="1622">
        <f t="shared" si="174"/>
        <v>587.777777777778</v>
      </c>
      <c r="BE239" s="1622">
        <f t="shared" si="175"/>
        <v>25.5555555555556</v>
      </c>
      <c r="BF239" s="1534"/>
      <c r="BG239" s="1638"/>
      <c r="BH239" s="1639"/>
      <c r="BI239" s="1639"/>
      <c r="BJ239" s="1639"/>
      <c r="BK239" s="1639"/>
      <c r="BL239" s="1639"/>
      <c r="BM239" s="1639"/>
      <c r="BN239" s="1639"/>
      <c r="BO239" s="1639"/>
      <c r="BP239" s="1639"/>
      <c r="BQ239" s="1639"/>
      <c r="BR239" s="1639"/>
      <c r="BS239" s="1639"/>
      <c r="BT239" s="1639"/>
      <c r="BU239" s="1639"/>
      <c r="BV239" s="1639"/>
      <c r="BW239" s="1639"/>
      <c r="BX239" s="1639"/>
      <c r="BY239" s="1639"/>
      <c r="BZ239" s="1639"/>
      <c r="CA239" s="1639"/>
      <c r="CB239" s="1639"/>
      <c r="CC239" s="1639"/>
      <c r="CD239" s="1639"/>
      <c r="CE239" s="1639"/>
      <c r="CF239" s="1639"/>
      <c r="CG239" s="1639"/>
      <c r="CH239" s="1639"/>
      <c r="CI239" s="1639"/>
      <c r="CJ239" s="1639"/>
      <c r="CK239" s="1639"/>
      <c r="CL239" s="1639"/>
      <c r="CM239" s="1639"/>
      <c r="CN239" s="1639"/>
      <c r="CO239" s="1639"/>
      <c r="CP239" s="1639"/>
      <c r="CQ239" s="1639"/>
      <c r="CR239" s="1639"/>
      <c r="CS239" s="1639"/>
      <c r="CT239" s="1639"/>
      <c r="CU239" s="1639"/>
      <c r="CV239" s="1639"/>
      <c r="CW239" s="1639"/>
      <c r="CX239" s="1639"/>
      <c r="CY239" s="1639"/>
      <c r="CZ239" s="1639"/>
      <c r="DA239" s="1639"/>
      <c r="DB239" s="1639"/>
      <c r="DC239" s="1639"/>
      <c r="DD239" s="1639"/>
      <c r="DE239" s="1639"/>
      <c r="DF239" s="1639"/>
      <c r="DG239" s="1639"/>
      <c r="DH239" s="1639"/>
      <c r="DI239" s="1639"/>
      <c r="DJ239" s="1639"/>
      <c r="DK239" s="1639"/>
      <c r="DL239" s="1639"/>
      <c r="DM239" s="1639"/>
      <c r="DN239" s="1639"/>
      <c r="DO239" s="1639"/>
      <c r="DP239" s="1639"/>
      <c r="DQ239" s="1639"/>
      <c r="DR239" s="1639"/>
      <c r="DS239" s="1639"/>
      <c r="DT239" s="1639"/>
      <c r="DU239" s="1639"/>
      <c r="DV239" s="1639"/>
      <c r="DW239" s="1639"/>
      <c r="DX239" s="1639"/>
      <c r="DY239" s="1639"/>
      <c r="DZ239" s="1639"/>
      <c r="EA239" s="1639"/>
      <c r="EB239" s="1639"/>
      <c r="EC239" s="1639"/>
      <c r="ED239" s="1639"/>
      <c r="EE239" s="1639"/>
      <c r="EF239" s="1639"/>
      <c r="EG239" s="1639"/>
      <c r="EH239" s="1639"/>
      <c r="EI239" s="1639"/>
      <c r="EJ239" s="1639"/>
      <c r="EK239" s="1639"/>
      <c r="EL239" s="1639"/>
      <c r="EM239" s="1639"/>
      <c r="EN239" s="1639"/>
      <c r="EO239" s="1639"/>
      <c r="EP239" s="1639"/>
      <c r="EQ239" s="1639"/>
      <c r="ER239" s="1639"/>
      <c r="ES239" s="1639"/>
      <c r="ET239" s="1639"/>
      <c r="EU239" s="1639"/>
      <c r="EV239" s="1639"/>
      <c r="EW239" s="1639"/>
      <c r="EX239" s="1639"/>
      <c r="EY239" s="1639"/>
      <c r="EZ239" s="1639"/>
      <c r="FA239" s="1639"/>
      <c r="FB239" s="1639"/>
      <c r="FC239" s="1639"/>
      <c r="FD239" s="1639"/>
      <c r="FE239" s="1639"/>
      <c r="FF239" s="1639"/>
      <c r="FG239" s="1639"/>
      <c r="FH239" s="1639"/>
      <c r="FI239" s="1639"/>
      <c r="FJ239" s="1639"/>
      <c r="FK239" s="1639"/>
      <c r="FL239" s="1639"/>
      <c r="FM239" s="1639"/>
      <c r="FN239" s="1639"/>
      <c r="FO239" s="1639"/>
      <c r="FP239" s="1639"/>
      <c r="FQ239" s="1639"/>
      <c r="FR239" s="1639"/>
      <c r="FS239" s="1639"/>
      <c r="FT239" s="1639"/>
      <c r="FU239" s="1639"/>
      <c r="FV239" s="1639"/>
      <c r="FW239" s="1639"/>
      <c r="FX239" s="1639"/>
      <c r="FY239" s="1639"/>
      <c r="FZ239" s="1639"/>
      <c r="GA239" s="1639"/>
      <c r="GB239" s="1639"/>
      <c r="GC239" s="1639"/>
      <c r="GD239" s="1639"/>
      <c r="GE239" s="1639"/>
      <c r="GF239" s="1639"/>
      <c r="GG239" s="1639"/>
      <c r="GH239" s="1639"/>
      <c r="GI239" s="1639"/>
      <c r="GJ239" s="1639"/>
      <c r="GK239" s="1639"/>
      <c r="GL239" s="1639"/>
      <c r="GM239" s="1639"/>
      <c r="GN239" s="1639"/>
      <c r="GO239" s="1639"/>
      <c r="GP239" s="1639"/>
      <c r="GQ239" s="1639"/>
      <c r="GR239" s="1639"/>
      <c r="GS239" s="1639"/>
      <c r="GT239" s="1639"/>
      <c r="GU239" s="1639"/>
      <c r="GV239" s="1639"/>
      <c r="GW239" s="1639"/>
      <c r="GX239" s="1639"/>
      <c r="GY239" s="1639"/>
      <c r="GZ239" s="1639"/>
      <c r="HA239" s="1639"/>
      <c r="HB239" s="1639"/>
      <c r="HC239" s="1639"/>
      <c r="HD239" s="1639"/>
      <c r="HE239" s="1639"/>
      <c r="HF239" s="1639"/>
      <c r="HG239" s="1639"/>
      <c r="HH239" s="1639"/>
      <c r="HI239" s="1639"/>
      <c r="HJ239" s="1639"/>
      <c r="HK239" s="1639"/>
      <c r="HL239" s="1639"/>
      <c r="HM239" s="1639"/>
      <c r="HN239" s="1639"/>
      <c r="HO239" s="1639"/>
      <c r="HP239" s="1639"/>
      <c r="HQ239" s="1639"/>
      <c r="HR239" s="1639"/>
      <c r="HS239" s="1639"/>
      <c r="HT239" s="1639"/>
      <c r="HU239" s="1639"/>
      <c r="HV239" s="1639"/>
      <c r="HW239" s="1639"/>
      <c r="HX239" s="1639"/>
      <c r="HY239" s="1639"/>
      <c r="HZ239" s="1639"/>
      <c r="IA239" s="1639"/>
      <c r="IB239" s="1639"/>
      <c r="IC239" s="1639"/>
      <c r="ID239" s="1639"/>
      <c r="IE239" s="1639"/>
      <c r="IF239" s="1639"/>
      <c r="IG239" s="1639"/>
      <c r="IH239" s="1639"/>
      <c r="II239" s="1639"/>
      <c r="IJ239" s="1639"/>
      <c r="IK239" s="1639"/>
      <c r="IL239" s="1639"/>
      <c r="IM239" s="1639"/>
      <c r="IN239" s="1639"/>
      <c r="IO239" s="1639"/>
      <c r="IP239" s="1639"/>
      <c r="IQ239" s="1639"/>
      <c r="IR239" s="1639"/>
      <c r="IS239" s="1639"/>
      <c r="IT239" s="1639"/>
      <c r="IU239" s="1639"/>
      <c r="IV239" s="1639"/>
      <c r="IW239" s="1639"/>
      <c r="IX239" s="1639"/>
      <c r="IY239" s="1639"/>
      <c r="IZ239" s="1639"/>
      <c r="JA239" s="1639"/>
      <c r="JB239" s="1639"/>
      <c r="JC239" s="1639"/>
      <c r="JD239" s="1639"/>
      <c r="JE239" s="1639"/>
      <c r="JF239" s="1639"/>
      <c r="JG239" s="1639"/>
      <c r="JH239" s="1639"/>
      <c r="JI239" s="1639"/>
      <c r="JJ239" s="1639"/>
      <c r="JK239" s="1639"/>
      <c r="JL239" s="1639"/>
      <c r="JM239" s="1639"/>
      <c r="JN239" s="1639"/>
      <c r="JO239" s="1639"/>
      <c r="JP239" s="1639"/>
      <c r="JQ239" s="1639"/>
      <c r="JR239" s="1639"/>
      <c r="JS239" s="1639"/>
      <c r="JT239" s="1639"/>
      <c r="JU239" s="1639"/>
      <c r="JV239" s="1639"/>
      <c r="JW239" s="1639"/>
      <c r="JX239" s="1639"/>
      <c r="JY239" s="1639"/>
      <c r="JZ239" s="1639"/>
      <c r="KA239" s="1639"/>
      <c r="KB239" s="1639"/>
      <c r="KC239" s="1639"/>
      <c r="KD239" s="1639"/>
      <c r="KE239" s="1639"/>
      <c r="KF239" s="1639"/>
      <c r="KG239" s="1639"/>
      <c r="KH239" s="1639"/>
      <c r="KI239" s="1639"/>
      <c r="KJ239" s="1639"/>
      <c r="KK239" s="1639"/>
      <c r="KL239" s="1639"/>
      <c r="KM239" s="1639"/>
      <c r="KN239" s="1639"/>
      <c r="KO239" s="1639"/>
      <c r="KP239" s="1639"/>
      <c r="KQ239" s="1639"/>
      <c r="KR239" s="1639"/>
      <c r="KS239" s="1639"/>
      <c r="KT239" s="1639"/>
      <c r="KU239" s="1639"/>
      <c r="KV239" s="1639"/>
      <c r="KW239" s="1639"/>
      <c r="KX239" s="1639"/>
      <c r="KY239" s="1639"/>
      <c r="KZ239" s="1639"/>
      <c r="LA239" s="1639"/>
      <c r="LB239" s="1639"/>
      <c r="LC239" s="1639"/>
      <c r="LD239" s="1639"/>
      <c r="LE239" s="1639"/>
      <c r="LF239" s="1639"/>
      <c r="LG239" s="1639"/>
      <c r="LH239" s="1639"/>
      <c r="LI239" s="1639"/>
      <c r="LJ239" s="1639"/>
      <c r="LK239" s="1639"/>
      <c r="LL239" s="1639"/>
      <c r="LM239" s="1639"/>
      <c r="LN239" s="1639"/>
      <c r="LO239" s="1639"/>
      <c r="LP239" s="1639"/>
    </row>
    <row r="240" s="1481" customFormat="1" ht="47" customHeight="1" spans="1:328">
      <c r="A240" s="1499">
        <v>45841</v>
      </c>
      <c r="B240" s="1500" t="s">
        <v>173</v>
      </c>
      <c r="C240" s="1501" t="s">
        <v>98</v>
      </c>
      <c r="D240" s="1502">
        <v>4500172560</v>
      </c>
      <c r="E240" s="2253" t="s">
        <v>944</v>
      </c>
      <c r="F240" s="1502" t="s">
        <v>945</v>
      </c>
      <c r="G240" s="2414" t="s">
        <v>176</v>
      </c>
      <c r="H240" s="1505" t="s">
        <v>176</v>
      </c>
      <c r="I240" s="1532" t="s">
        <v>177</v>
      </c>
      <c r="J240" s="1522">
        <v>5520</v>
      </c>
      <c r="K240" s="1534">
        <v>24</v>
      </c>
      <c r="L240" s="1534">
        <v>2760</v>
      </c>
      <c r="M240" s="2594">
        <f t="shared" si="157"/>
        <v>2</v>
      </c>
      <c r="N240" s="1536">
        <v>45891</v>
      </c>
      <c r="O240" s="1536">
        <v>45894</v>
      </c>
      <c r="Q240" s="1562" t="s">
        <v>78</v>
      </c>
      <c r="R240" s="1563"/>
      <c r="S240" s="1563"/>
      <c r="T240" s="1563"/>
      <c r="U240" s="1563"/>
      <c r="V240" s="1532"/>
      <c r="W240" s="1532" t="s">
        <v>111</v>
      </c>
      <c r="X240" s="1565" t="s">
        <v>387</v>
      </c>
      <c r="Y240" s="1589" t="s">
        <v>88</v>
      </c>
      <c r="Z240" s="1589">
        <v>45847</v>
      </c>
      <c r="AA240" s="1589"/>
      <c r="AB240" s="1589" t="s">
        <v>745</v>
      </c>
      <c r="AC240" s="1580" t="s">
        <v>746</v>
      </c>
      <c r="AD240" s="1590" t="s">
        <v>181</v>
      </c>
      <c r="AE240" s="2277">
        <v>1451.26</v>
      </c>
      <c r="AF240" s="2278">
        <f>AE240*M240</f>
        <v>2902.52</v>
      </c>
      <c r="AG240" s="1504" t="s">
        <v>946</v>
      </c>
      <c r="AH240" s="1609" t="s">
        <v>81</v>
      </c>
      <c r="AI240" s="1609"/>
      <c r="AJ240" s="1609">
        <v>9</v>
      </c>
      <c r="AK240" s="1610">
        <f t="shared" si="176"/>
        <v>5520</v>
      </c>
      <c r="AL240" s="1610"/>
      <c r="AM240" s="1610">
        <f t="shared" si="199"/>
        <v>230</v>
      </c>
      <c r="AN240" s="1610"/>
      <c r="AO240" s="1610"/>
      <c r="AP240" s="1610"/>
      <c r="AQ240" s="1610"/>
      <c r="AR240" s="1610" t="s">
        <v>512</v>
      </c>
      <c r="AS240" s="1610">
        <f t="shared" si="170"/>
        <v>5520</v>
      </c>
      <c r="AT240" s="1610"/>
      <c r="AU240" s="1622">
        <f t="shared" si="200"/>
        <v>613.333333333333</v>
      </c>
      <c r="AV240" s="1622">
        <f t="shared" si="201"/>
        <v>613.333333333333</v>
      </c>
      <c r="AW240" s="1622">
        <f t="shared" si="202"/>
        <v>613.333333333333</v>
      </c>
      <c r="AX240" s="1622">
        <f t="shared" si="203"/>
        <v>613.333333333333</v>
      </c>
      <c r="AY240" s="1622">
        <f t="shared" si="204"/>
        <v>613.333333333333</v>
      </c>
      <c r="AZ240" s="1622">
        <f t="shared" si="205"/>
        <v>613.333333333333</v>
      </c>
      <c r="BA240" s="1622">
        <f t="shared" si="206"/>
        <v>613.333333333333</v>
      </c>
      <c r="BB240" s="1622">
        <f t="shared" si="207"/>
        <v>613.333333333333</v>
      </c>
      <c r="BC240" s="1622">
        <f t="shared" si="208"/>
        <v>613.333333333333</v>
      </c>
      <c r="BD240" s="1622">
        <f t="shared" si="174"/>
        <v>587.777777777778</v>
      </c>
      <c r="BE240" s="1622">
        <f t="shared" si="175"/>
        <v>25.5555555555556</v>
      </c>
      <c r="BF240" s="1534"/>
      <c r="BG240" s="1638"/>
      <c r="BH240" s="1639"/>
      <c r="BI240" s="1639"/>
      <c r="BJ240" s="1639"/>
      <c r="BK240" s="1639"/>
      <c r="BL240" s="1639"/>
      <c r="BM240" s="1639"/>
      <c r="BN240" s="1639"/>
      <c r="BO240" s="1639"/>
      <c r="BP240" s="1639"/>
      <c r="BQ240" s="1639"/>
      <c r="BR240" s="1639"/>
      <c r="BS240" s="1639"/>
      <c r="BT240" s="1639"/>
      <c r="BU240" s="1639"/>
      <c r="BV240" s="1639"/>
      <c r="BW240" s="1639"/>
      <c r="BX240" s="1639"/>
      <c r="BY240" s="1639"/>
      <c r="BZ240" s="1639"/>
      <c r="CA240" s="1639"/>
      <c r="CB240" s="1639"/>
      <c r="CC240" s="1639"/>
      <c r="CD240" s="1639"/>
      <c r="CE240" s="1639"/>
      <c r="CF240" s="1639"/>
      <c r="CG240" s="1639"/>
      <c r="CH240" s="1639"/>
      <c r="CI240" s="1639"/>
      <c r="CJ240" s="1639"/>
      <c r="CK240" s="1639"/>
      <c r="CL240" s="1639"/>
      <c r="CM240" s="1639"/>
      <c r="CN240" s="1639"/>
      <c r="CO240" s="1639"/>
      <c r="CP240" s="1639"/>
      <c r="CQ240" s="1639"/>
      <c r="CR240" s="1639"/>
      <c r="CS240" s="1639"/>
      <c r="CT240" s="1639"/>
      <c r="CU240" s="1639"/>
      <c r="CV240" s="1639"/>
      <c r="CW240" s="1639"/>
      <c r="CX240" s="1639"/>
      <c r="CY240" s="1639"/>
      <c r="CZ240" s="1639"/>
      <c r="DA240" s="1639"/>
      <c r="DB240" s="1639"/>
      <c r="DC240" s="1639"/>
      <c r="DD240" s="1639"/>
      <c r="DE240" s="1639"/>
      <c r="DF240" s="1639"/>
      <c r="DG240" s="1639"/>
      <c r="DH240" s="1639"/>
      <c r="DI240" s="1639"/>
      <c r="DJ240" s="1639"/>
      <c r="DK240" s="1639"/>
      <c r="DL240" s="1639"/>
      <c r="DM240" s="1639"/>
      <c r="DN240" s="1639"/>
      <c r="DO240" s="1639"/>
      <c r="DP240" s="1639"/>
      <c r="DQ240" s="1639"/>
      <c r="DR240" s="1639"/>
      <c r="DS240" s="1639"/>
      <c r="DT240" s="1639"/>
      <c r="DU240" s="1639"/>
      <c r="DV240" s="1639"/>
      <c r="DW240" s="1639"/>
      <c r="DX240" s="1639"/>
      <c r="DY240" s="1639"/>
      <c r="DZ240" s="1639"/>
      <c r="EA240" s="1639"/>
      <c r="EB240" s="1639"/>
      <c r="EC240" s="1639"/>
      <c r="ED240" s="1639"/>
      <c r="EE240" s="1639"/>
      <c r="EF240" s="1639"/>
      <c r="EG240" s="1639"/>
      <c r="EH240" s="1639"/>
      <c r="EI240" s="1639"/>
      <c r="EJ240" s="1639"/>
      <c r="EK240" s="1639"/>
      <c r="EL240" s="1639"/>
      <c r="EM240" s="1639"/>
      <c r="EN240" s="1639"/>
      <c r="EO240" s="1639"/>
      <c r="EP240" s="1639"/>
      <c r="EQ240" s="1639"/>
      <c r="ER240" s="1639"/>
      <c r="ES240" s="1639"/>
      <c r="ET240" s="1639"/>
      <c r="EU240" s="1639"/>
      <c r="EV240" s="1639"/>
      <c r="EW240" s="1639"/>
      <c r="EX240" s="1639"/>
      <c r="EY240" s="1639"/>
      <c r="EZ240" s="1639"/>
      <c r="FA240" s="1639"/>
      <c r="FB240" s="1639"/>
      <c r="FC240" s="1639"/>
      <c r="FD240" s="1639"/>
      <c r="FE240" s="1639"/>
      <c r="FF240" s="1639"/>
      <c r="FG240" s="1639"/>
      <c r="FH240" s="1639"/>
      <c r="FI240" s="1639"/>
      <c r="FJ240" s="1639"/>
      <c r="FK240" s="1639"/>
      <c r="FL240" s="1639"/>
      <c r="FM240" s="1639"/>
      <c r="FN240" s="1639"/>
      <c r="FO240" s="1639"/>
      <c r="FP240" s="1639"/>
      <c r="FQ240" s="1639"/>
      <c r="FR240" s="1639"/>
      <c r="FS240" s="1639"/>
      <c r="FT240" s="1639"/>
      <c r="FU240" s="1639"/>
      <c r="FV240" s="1639"/>
      <c r="FW240" s="1639"/>
      <c r="FX240" s="1639"/>
      <c r="FY240" s="1639"/>
      <c r="FZ240" s="1639"/>
      <c r="GA240" s="1639"/>
      <c r="GB240" s="1639"/>
      <c r="GC240" s="1639"/>
      <c r="GD240" s="1639"/>
      <c r="GE240" s="1639"/>
      <c r="GF240" s="1639"/>
      <c r="GG240" s="1639"/>
      <c r="GH240" s="1639"/>
      <c r="GI240" s="1639"/>
      <c r="GJ240" s="1639"/>
      <c r="GK240" s="1639"/>
      <c r="GL240" s="1639"/>
      <c r="GM240" s="1639"/>
      <c r="GN240" s="1639"/>
      <c r="GO240" s="1639"/>
      <c r="GP240" s="1639"/>
      <c r="GQ240" s="1639"/>
      <c r="GR240" s="1639"/>
      <c r="GS240" s="1639"/>
      <c r="GT240" s="1639"/>
      <c r="GU240" s="1639"/>
      <c r="GV240" s="1639"/>
      <c r="GW240" s="1639"/>
      <c r="GX240" s="1639"/>
      <c r="GY240" s="1639"/>
      <c r="GZ240" s="1639"/>
      <c r="HA240" s="1639"/>
      <c r="HB240" s="1639"/>
      <c r="HC240" s="1639"/>
      <c r="HD240" s="1639"/>
      <c r="HE240" s="1639"/>
      <c r="HF240" s="1639"/>
      <c r="HG240" s="1639"/>
      <c r="HH240" s="1639"/>
      <c r="HI240" s="1639"/>
      <c r="HJ240" s="1639"/>
      <c r="HK240" s="1639"/>
      <c r="HL240" s="1639"/>
      <c r="HM240" s="1639"/>
      <c r="HN240" s="1639"/>
      <c r="HO240" s="1639"/>
      <c r="HP240" s="1639"/>
      <c r="HQ240" s="1639"/>
      <c r="HR240" s="1639"/>
      <c r="HS240" s="1639"/>
      <c r="HT240" s="1639"/>
      <c r="HU240" s="1639"/>
      <c r="HV240" s="1639"/>
      <c r="HW240" s="1639"/>
      <c r="HX240" s="1639"/>
      <c r="HY240" s="1639"/>
      <c r="HZ240" s="1639"/>
      <c r="IA240" s="1639"/>
      <c r="IB240" s="1639"/>
      <c r="IC240" s="1639"/>
      <c r="ID240" s="1639"/>
      <c r="IE240" s="1639"/>
      <c r="IF240" s="1639"/>
      <c r="IG240" s="1639"/>
      <c r="IH240" s="1639"/>
      <c r="II240" s="1639"/>
      <c r="IJ240" s="1639"/>
      <c r="IK240" s="1639"/>
      <c r="IL240" s="1639"/>
      <c r="IM240" s="1639"/>
      <c r="IN240" s="1639"/>
      <c r="IO240" s="1639"/>
      <c r="IP240" s="1639"/>
      <c r="IQ240" s="1639"/>
      <c r="IR240" s="1639"/>
      <c r="IS240" s="1639"/>
      <c r="IT240" s="1639"/>
      <c r="IU240" s="1639"/>
      <c r="IV240" s="1639"/>
      <c r="IW240" s="1639"/>
      <c r="IX240" s="1639"/>
      <c r="IY240" s="1639"/>
      <c r="IZ240" s="1639"/>
      <c r="JA240" s="1639"/>
      <c r="JB240" s="1639"/>
      <c r="JC240" s="1639"/>
      <c r="JD240" s="1639"/>
      <c r="JE240" s="1639"/>
      <c r="JF240" s="1639"/>
      <c r="JG240" s="1639"/>
      <c r="JH240" s="1639"/>
      <c r="JI240" s="1639"/>
      <c r="JJ240" s="1639"/>
      <c r="JK240" s="1639"/>
      <c r="JL240" s="1639"/>
      <c r="JM240" s="1639"/>
      <c r="JN240" s="1639"/>
      <c r="JO240" s="1639"/>
      <c r="JP240" s="1639"/>
      <c r="JQ240" s="1639"/>
      <c r="JR240" s="1639"/>
      <c r="JS240" s="1639"/>
      <c r="JT240" s="1639"/>
      <c r="JU240" s="1639"/>
      <c r="JV240" s="1639"/>
      <c r="JW240" s="1639"/>
      <c r="JX240" s="1639"/>
      <c r="JY240" s="1639"/>
      <c r="JZ240" s="1639"/>
      <c r="KA240" s="1639"/>
      <c r="KB240" s="1639"/>
      <c r="KC240" s="1639"/>
      <c r="KD240" s="1639"/>
      <c r="KE240" s="1639"/>
      <c r="KF240" s="1639"/>
      <c r="KG240" s="1639"/>
      <c r="KH240" s="1639"/>
      <c r="KI240" s="1639"/>
      <c r="KJ240" s="1639"/>
      <c r="KK240" s="1639"/>
      <c r="KL240" s="1639"/>
      <c r="KM240" s="1639"/>
      <c r="KN240" s="1639"/>
      <c r="KO240" s="1639"/>
      <c r="KP240" s="1639"/>
      <c r="KQ240" s="1639"/>
      <c r="KR240" s="1639"/>
      <c r="KS240" s="1639"/>
      <c r="KT240" s="1639"/>
      <c r="KU240" s="1639"/>
      <c r="KV240" s="1639"/>
      <c r="KW240" s="1639"/>
      <c r="KX240" s="1639"/>
      <c r="KY240" s="1639"/>
      <c r="KZ240" s="1639"/>
      <c r="LA240" s="1639"/>
      <c r="LB240" s="1639"/>
      <c r="LC240" s="1639"/>
      <c r="LD240" s="1639"/>
      <c r="LE240" s="1639"/>
      <c r="LF240" s="1639"/>
      <c r="LG240" s="1639"/>
      <c r="LH240" s="1639"/>
      <c r="LI240" s="1639"/>
      <c r="LJ240" s="1639"/>
      <c r="LK240" s="1639"/>
      <c r="LL240" s="1639"/>
      <c r="LM240" s="1639"/>
      <c r="LN240" s="1639"/>
      <c r="LO240" s="1639"/>
      <c r="LP240" s="1639"/>
    </row>
    <row r="241" s="1481" customFormat="1" ht="47" customHeight="1" spans="1:328">
      <c r="A241" s="1499">
        <v>45841</v>
      </c>
      <c r="B241" s="1500" t="s">
        <v>173</v>
      </c>
      <c r="C241" s="1501" t="s">
        <v>98</v>
      </c>
      <c r="D241" s="1502">
        <v>4500172560</v>
      </c>
      <c r="E241" s="2253" t="s">
        <v>947</v>
      </c>
      <c r="F241" s="1502" t="s">
        <v>948</v>
      </c>
      <c r="G241" s="2414" t="s">
        <v>176</v>
      </c>
      <c r="H241" s="1505" t="s">
        <v>176</v>
      </c>
      <c r="I241" s="1532" t="s">
        <v>177</v>
      </c>
      <c r="J241" s="1522">
        <v>5520</v>
      </c>
      <c r="K241" s="1534">
        <v>24</v>
      </c>
      <c r="L241" s="1534">
        <v>2760</v>
      </c>
      <c r="M241" s="2594">
        <f t="shared" si="157"/>
        <v>2</v>
      </c>
      <c r="N241" s="1536">
        <v>45891</v>
      </c>
      <c r="O241" s="1536">
        <v>45894</v>
      </c>
      <c r="Q241" s="1562" t="s">
        <v>78</v>
      </c>
      <c r="R241" s="1563"/>
      <c r="S241" s="1563"/>
      <c r="T241" s="1563"/>
      <c r="U241" s="1563"/>
      <c r="V241" s="1532" t="s">
        <v>949</v>
      </c>
      <c r="W241" s="1532" t="s">
        <v>111</v>
      </c>
      <c r="X241" s="1565" t="s">
        <v>387</v>
      </c>
      <c r="Y241" s="1589" t="s">
        <v>88</v>
      </c>
      <c r="Z241" s="1589">
        <v>45847</v>
      </c>
      <c r="AA241" s="1589"/>
      <c r="AB241" s="1589" t="s">
        <v>745</v>
      </c>
      <c r="AC241" s="1580" t="s">
        <v>746</v>
      </c>
      <c r="AD241" s="1590" t="s">
        <v>181</v>
      </c>
      <c r="AE241" s="2277">
        <v>1451.26</v>
      </c>
      <c r="AF241" s="2278">
        <f>AE241*M241</f>
        <v>2902.52</v>
      </c>
      <c r="AG241" s="1504"/>
      <c r="AH241" s="1609" t="s">
        <v>81</v>
      </c>
      <c r="AI241" s="1609"/>
      <c r="AJ241" s="1609">
        <v>9</v>
      </c>
      <c r="AK241" s="1610">
        <f t="shared" si="176"/>
        <v>5520</v>
      </c>
      <c r="AL241" s="1610"/>
      <c r="AM241" s="1610">
        <f t="shared" si="199"/>
        <v>230</v>
      </c>
      <c r="AN241" s="1610"/>
      <c r="AO241" s="1610"/>
      <c r="AP241" s="1610"/>
      <c r="AQ241" s="1610"/>
      <c r="AR241" s="1610" t="s">
        <v>512</v>
      </c>
      <c r="AS241" s="1610">
        <f t="shared" si="170"/>
        <v>5520</v>
      </c>
      <c r="AT241" s="1610"/>
      <c r="AU241" s="1622">
        <f t="shared" si="200"/>
        <v>613.333333333333</v>
      </c>
      <c r="AV241" s="1622">
        <f t="shared" si="201"/>
        <v>613.333333333333</v>
      </c>
      <c r="AW241" s="1622">
        <f t="shared" si="202"/>
        <v>613.333333333333</v>
      </c>
      <c r="AX241" s="1622">
        <f t="shared" si="203"/>
        <v>613.333333333333</v>
      </c>
      <c r="AY241" s="1622">
        <f t="shared" si="204"/>
        <v>613.333333333333</v>
      </c>
      <c r="AZ241" s="1622">
        <f t="shared" si="205"/>
        <v>613.333333333333</v>
      </c>
      <c r="BA241" s="1622">
        <f t="shared" si="206"/>
        <v>613.333333333333</v>
      </c>
      <c r="BB241" s="1622">
        <f t="shared" si="207"/>
        <v>613.333333333333</v>
      </c>
      <c r="BC241" s="1622">
        <f t="shared" si="208"/>
        <v>613.333333333333</v>
      </c>
      <c r="BD241" s="1622">
        <f t="shared" si="174"/>
        <v>587.777777777778</v>
      </c>
      <c r="BE241" s="1622">
        <f t="shared" si="175"/>
        <v>25.5555555555556</v>
      </c>
      <c r="BF241" s="1534"/>
      <c r="BG241" s="1638"/>
      <c r="BH241" s="1639"/>
      <c r="BI241" s="1639"/>
      <c r="BJ241" s="1639"/>
      <c r="BK241" s="1639"/>
      <c r="BL241" s="1639"/>
      <c r="BM241" s="1639"/>
      <c r="BN241" s="1639"/>
      <c r="BO241" s="1639"/>
      <c r="BP241" s="1639"/>
      <c r="BQ241" s="1639"/>
      <c r="BR241" s="1639"/>
      <c r="BS241" s="1639"/>
      <c r="BT241" s="1639"/>
      <c r="BU241" s="1639"/>
      <c r="BV241" s="1639"/>
      <c r="BW241" s="1639"/>
      <c r="BX241" s="1639"/>
      <c r="BY241" s="1639"/>
      <c r="BZ241" s="1639"/>
      <c r="CA241" s="1639"/>
      <c r="CB241" s="1639"/>
      <c r="CC241" s="1639"/>
      <c r="CD241" s="1639"/>
      <c r="CE241" s="1639"/>
      <c r="CF241" s="1639"/>
      <c r="CG241" s="1639"/>
      <c r="CH241" s="1639"/>
      <c r="CI241" s="1639"/>
      <c r="CJ241" s="1639"/>
      <c r="CK241" s="1639"/>
      <c r="CL241" s="1639"/>
      <c r="CM241" s="1639"/>
      <c r="CN241" s="1639"/>
      <c r="CO241" s="1639"/>
      <c r="CP241" s="1639"/>
      <c r="CQ241" s="1639"/>
      <c r="CR241" s="1639"/>
      <c r="CS241" s="1639"/>
      <c r="CT241" s="1639"/>
      <c r="CU241" s="1639"/>
      <c r="CV241" s="1639"/>
      <c r="CW241" s="1639"/>
      <c r="CX241" s="1639"/>
      <c r="CY241" s="1639"/>
      <c r="CZ241" s="1639"/>
      <c r="DA241" s="1639"/>
      <c r="DB241" s="1639"/>
      <c r="DC241" s="1639"/>
      <c r="DD241" s="1639"/>
      <c r="DE241" s="1639"/>
      <c r="DF241" s="1639"/>
      <c r="DG241" s="1639"/>
      <c r="DH241" s="1639"/>
      <c r="DI241" s="1639"/>
      <c r="DJ241" s="1639"/>
      <c r="DK241" s="1639"/>
      <c r="DL241" s="1639"/>
      <c r="DM241" s="1639"/>
      <c r="DN241" s="1639"/>
      <c r="DO241" s="1639"/>
      <c r="DP241" s="1639"/>
      <c r="DQ241" s="1639"/>
      <c r="DR241" s="1639"/>
      <c r="DS241" s="1639"/>
      <c r="DT241" s="1639"/>
      <c r="DU241" s="1639"/>
      <c r="DV241" s="1639"/>
      <c r="DW241" s="1639"/>
      <c r="DX241" s="1639"/>
      <c r="DY241" s="1639"/>
      <c r="DZ241" s="1639"/>
      <c r="EA241" s="1639"/>
      <c r="EB241" s="1639"/>
      <c r="EC241" s="1639"/>
      <c r="ED241" s="1639"/>
      <c r="EE241" s="1639"/>
      <c r="EF241" s="1639"/>
      <c r="EG241" s="1639"/>
      <c r="EH241" s="1639"/>
      <c r="EI241" s="1639"/>
      <c r="EJ241" s="1639"/>
      <c r="EK241" s="1639"/>
      <c r="EL241" s="1639"/>
      <c r="EM241" s="1639"/>
      <c r="EN241" s="1639"/>
      <c r="EO241" s="1639"/>
      <c r="EP241" s="1639"/>
      <c r="EQ241" s="1639"/>
      <c r="ER241" s="1639"/>
      <c r="ES241" s="1639"/>
      <c r="ET241" s="1639"/>
      <c r="EU241" s="1639"/>
      <c r="EV241" s="1639"/>
      <c r="EW241" s="1639"/>
      <c r="EX241" s="1639"/>
      <c r="EY241" s="1639"/>
      <c r="EZ241" s="1639"/>
      <c r="FA241" s="1639"/>
      <c r="FB241" s="1639"/>
      <c r="FC241" s="1639"/>
      <c r="FD241" s="1639"/>
      <c r="FE241" s="1639"/>
      <c r="FF241" s="1639"/>
      <c r="FG241" s="1639"/>
      <c r="FH241" s="1639"/>
      <c r="FI241" s="1639"/>
      <c r="FJ241" s="1639"/>
      <c r="FK241" s="1639"/>
      <c r="FL241" s="1639"/>
      <c r="FM241" s="1639"/>
      <c r="FN241" s="1639"/>
      <c r="FO241" s="1639"/>
      <c r="FP241" s="1639"/>
      <c r="FQ241" s="1639"/>
      <c r="FR241" s="1639"/>
      <c r="FS241" s="1639"/>
      <c r="FT241" s="1639"/>
      <c r="FU241" s="1639"/>
      <c r="FV241" s="1639"/>
      <c r="FW241" s="1639"/>
      <c r="FX241" s="1639"/>
      <c r="FY241" s="1639"/>
      <c r="FZ241" s="1639"/>
      <c r="GA241" s="1639"/>
      <c r="GB241" s="1639"/>
      <c r="GC241" s="1639"/>
      <c r="GD241" s="1639"/>
      <c r="GE241" s="1639"/>
      <c r="GF241" s="1639"/>
      <c r="GG241" s="1639"/>
      <c r="GH241" s="1639"/>
      <c r="GI241" s="1639"/>
      <c r="GJ241" s="1639"/>
      <c r="GK241" s="1639"/>
      <c r="GL241" s="1639"/>
      <c r="GM241" s="1639"/>
      <c r="GN241" s="1639"/>
      <c r="GO241" s="1639"/>
      <c r="GP241" s="1639"/>
      <c r="GQ241" s="1639"/>
      <c r="GR241" s="1639"/>
      <c r="GS241" s="1639"/>
      <c r="GT241" s="1639"/>
      <c r="GU241" s="1639"/>
      <c r="GV241" s="1639"/>
      <c r="GW241" s="1639"/>
      <c r="GX241" s="1639"/>
      <c r="GY241" s="1639"/>
      <c r="GZ241" s="1639"/>
      <c r="HA241" s="1639"/>
      <c r="HB241" s="1639"/>
      <c r="HC241" s="1639"/>
      <c r="HD241" s="1639"/>
      <c r="HE241" s="1639"/>
      <c r="HF241" s="1639"/>
      <c r="HG241" s="1639"/>
      <c r="HH241" s="1639"/>
      <c r="HI241" s="1639"/>
      <c r="HJ241" s="1639"/>
      <c r="HK241" s="1639"/>
      <c r="HL241" s="1639"/>
      <c r="HM241" s="1639"/>
      <c r="HN241" s="1639"/>
      <c r="HO241" s="1639"/>
      <c r="HP241" s="1639"/>
      <c r="HQ241" s="1639"/>
      <c r="HR241" s="1639"/>
      <c r="HS241" s="1639"/>
      <c r="HT241" s="1639"/>
      <c r="HU241" s="1639"/>
      <c r="HV241" s="1639"/>
      <c r="HW241" s="1639"/>
      <c r="HX241" s="1639"/>
      <c r="HY241" s="1639"/>
      <c r="HZ241" s="1639"/>
      <c r="IA241" s="1639"/>
      <c r="IB241" s="1639"/>
      <c r="IC241" s="1639"/>
      <c r="ID241" s="1639"/>
      <c r="IE241" s="1639"/>
      <c r="IF241" s="1639"/>
      <c r="IG241" s="1639"/>
      <c r="IH241" s="1639"/>
      <c r="II241" s="1639"/>
      <c r="IJ241" s="1639"/>
      <c r="IK241" s="1639"/>
      <c r="IL241" s="1639"/>
      <c r="IM241" s="1639"/>
      <c r="IN241" s="1639"/>
      <c r="IO241" s="1639"/>
      <c r="IP241" s="1639"/>
      <c r="IQ241" s="1639"/>
      <c r="IR241" s="1639"/>
      <c r="IS241" s="1639"/>
      <c r="IT241" s="1639"/>
      <c r="IU241" s="1639"/>
      <c r="IV241" s="1639"/>
      <c r="IW241" s="1639"/>
      <c r="IX241" s="1639"/>
      <c r="IY241" s="1639"/>
      <c r="IZ241" s="1639"/>
      <c r="JA241" s="1639"/>
      <c r="JB241" s="1639"/>
      <c r="JC241" s="1639"/>
      <c r="JD241" s="1639"/>
      <c r="JE241" s="1639"/>
      <c r="JF241" s="1639"/>
      <c r="JG241" s="1639"/>
      <c r="JH241" s="1639"/>
      <c r="JI241" s="1639"/>
      <c r="JJ241" s="1639"/>
      <c r="JK241" s="1639"/>
      <c r="JL241" s="1639"/>
      <c r="JM241" s="1639"/>
      <c r="JN241" s="1639"/>
      <c r="JO241" s="1639"/>
      <c r="JP241" s="1639"/>
      <c r="JQ241" s="1639"/>
      <c r="JR241" s="1639"/>
      <c r="JS241" s="1639"/>
      <c r="JT241" s="1639"/>
      <c r="JU241" s="1639"/>
      <c r="JV241" s="1639"/>
      <c r="JW241" s="1639"/>
      <c r="JX241" s="1639"/>
      <c r="JY241" s="1639"/>
      <c r="JZ241" s="1639"/>
      <c r="KA241" s="1639"/>
      <c r="KB241" s="1639"/>
      <c r="KC241" s="1639"/>
      <c r="KD241" s="1639"/>
      <c r="KE241" s="1639"/>
      <c r="KF241" s="1639"/>
      <c r="KG241" s="1639"/>
      <c r="KH241" s="1639"/>
      <c r="KI241" s="1639"/>
      <c r="KJ241" s="1639"/>
      <c r="KK241" s="1639"/>
      <c r="KL241" s="1639"/>
      <c r="KM241" s="1639"/>
      <c r="KN241" s="1639"/>
      <c r="KO241" s="1639"/>
      <c r="KP241" s="1639"/>
      <c r="KQ241" s="1639"/>
      <c r="KR241" s="1639"/>
      <c r="KS241" s="1639"/>
      <c r="KT241" s="1639"/>
      <c r="KU241" s="1639"/>
      <c r="KV241" s="1639"/>
      <c r="KW241" s="1639"/>
      <c r="KX241" s="1639"/>
      <c r="KY241" s="1639"/>
      <c r="KZ241" s="1639"/>
      <c r="LA241" s="1639"/>
      <c r="LB241" s="1639"/>
      <c r="LC241" s="1639"/>
      <c r="LD241" s="1639"/>
      <c r="LE241" s="1639"/>
      <c r="LF241" s="1639"/>
      <c r="LG241" s="1639"/>
      <c r="LH241" s="1639"/>
      <c r="LI241" s="1639"/>
      <c r="LJ241" s="1639"/>
      <c r="LK241" s="1639"/>
      <c r="LL241" s="1639"/>
      <c r="LM241" s="1639"/>
      <c r="LN241" s="1639"/>
      <c r="LO241" s="1639"/>
      <c r="LP241" s="1639"/>
    </row>
    <row r="242" s="1481" customFormat="1" ht="47" customHeight="1" spans="1:328">
      <c r="A242" s="1499">
        <v>45841</v>
      </c>
      <c r="B242" s="1500" t="s">
        <v>173</v>
      </c>
      <c r="C242" s="1501" t="s">
        <v>98</v>
      </c>
      <c r="D242" s="1502">
        <v>4500172560</v>
      </c>
      <c r="E242" s="2253" t="s">
        <v>950</v>
      </c>
      <c r="F242" s="1502" t="s">
        <v>951</v>
      </c>
      <c r="G242" s="2414" t="s">
        <v>176</v>
      </c>
      <c r="H242" s="1505" t="s">
        <v>176</v>
      </c>
      <c r="I242" s="1532" t="s">
        <v>177</v>
      </c>
      <c r="J242" s="1522">
        <v>5520</v>
      </c>
      <c r="K242" s="1534">
        <v>24</v>
      </c>
      <c r="L242" s="1534">
        <v>2760</v>
      </c>
      <c r="M242" s="2594">
        <f t="shared" si="157"/>
        <v>2</v>
      </c>
      <c r="N242" s="1536">
        <v>45891</v>
      </c>
      <c r="O242" s="1536">
        <v>45894</v>
      </c>
      <c r="Q242" s="1562" t="s">
        <v>78</v>
      </c>
      <c r="R242" s="1563"/>
      <c r="S242" s="1563"/>
      <c r="T242" s="1563"/>
      <c r="U242" s="1563"/>
      <c r="V242" s="1532"/>
      <c r="W242" s="1532" t="s">
        <v>111</v>
      </c>
      <c r="X242" s="1565" t="s">
        <v>387</v>
      </c>
      <c r="Y242" s="1589" t="s">
        <v>88</v>
      </c>
      <c r="Z242" s="1589">
        <v>45847</v>
      </c>
      <c r="AA242" s="1589"/>
      <c r="AB242" s="1589" t="s">
        <v>745</v>
      </c>
      <c r="AC242" s="1580" t="s">
        <v>746</v>
      </c>
      <c r="AD242" s="1590" t="s">
        <v>181</v>
      </c>
      <c r="AE242" s="2277">
        <v>1451.26</v>
      </c>
      <c r="AF242" s="2278">
        <f>AE242*M242</f>
        <v>2902.52</v>
      </c>
      <c r="AG242" s="1504" t="s">
        <v>952</v>
      </c>
      <c r="AH242" s="1609" t="s">
        <v>81</v>
      </c>
      <c r="AI242" s="1609"/>
      <c r="AJ242" s="1609">
        <v>9</v>
      </c>
      <c r="AK242" s="1610">
        <f t="shared" si="176"/>
        <v>5520</v>
      </c>
      <c r="AL242" s="1610"/>
      <c r="AM242" s="1610">
        <f t="shared" si="199"/>
        <v>230</v>
      </c>
      <c r="AN242" s="1610"/>
      <c r="AO242" s="1610"/>
      <c r="AP242" s="1610"/>
      <c r="AQ242" s="1610"/>
      <c r="AR242" s="1610" t="s">
        <v>512</v>
      </c>
      <c r="AS242" s="1610">
        <f t="shared" si="170"/>
        <v>5520</v>
      </c>
      <c r="AT242" s="1610"/>
      <c r="AU242" s="1622">
        <f t="shared" si="200"/>
        <v>613.333333333333</v>
      </c>
      <c r="AV242" s="1622">
        <f t="shared" si="201"/>
        <v>613.333333333333</v>
      </c>
      <c r="AW242" s="1622">
        <f t="shared" si="202"/>
        <v>613.333333333333</v>
      </c>
      <c r="AX242" s="1622">
        <f t="shared" si="203"/>
        <v>613.333333333333</v>
      </c>
      <c r="AY242" s="1622">
        <f t="shared" si="204"/>
        <v>613.333333333333</v>
      </c>
      <c r="AZ242" s="1622">
        <f t="shared" si="205"/>
        <v>613.333333333333</v>
      </c>
      <c r="BA242" s="1622">
        <f t="shared" si="206"/>
        <v>613.333333333333</v>
      </c>
      <c r="BB242" s="1622">
        <f t="shared" si="207"/>
        <v>613.333333333333</v>
      </c>
      <c r="BC242" s="1622">
        <f t="shared" si="208"/>
        <v>613.333333333333</v>
      </c>
      <c r="BD242" s="1622">
        <f t="shared" si="174"/>
        <v>587.777777777778</v>
      </c>
      <c r="BE242" s="1622">
        <f t="shared" si="175"/>
        <v>25.5555555555556</v>
      </c>
      <c r="BF242" s="1534"/>
      <c r="BG242" s="1638"/>
      <c r="BH242" s="1639"/>
      <c r="BI242" s="1639"/>
      <c r="BJ242" s="1639"/>
      <c r="BK242" s="1639"/>
      <c r="BL242" s="1639"/>
      <c r="BM242" s="1639"/>
      <c r="BN242" s="1639"/>
      <c r="BO242" s="1639"/>
      <c r="BP242" s="1639"/>
      <c r="BQ242" s="1639"/>
      <c r="BR242" s="1639"/>
      <c r="BS242" s="1639"/>
      <c r="BT242" s="1639"/>
      <c r="BU242" s="1639"/>
      <c r="BV242" s="1639"/>
      <c r="BW242" s="1639"/>
      <c r="BX242" s="1639"/>
      <c r="BY242" s="1639"/>
      <c r="BZ242" s="1639"/>
      <c r="CA242" s="1639"/>
      <c r="CB242" s="1639"/>
      <c r="CC242" s="1639"/>
      <c r="CD242" s="1639"/>
      <c r="CE242" s="1639"/>
      <c r="CF242" s="1639"/>
      <c r="CG242" s="1639"/>
      <c r="CH242" s="1639"/>
      <c r="CI242" s="1639"/>
      <c r="CJ242" s="1639"/>
      <c r="CK242" s="1639"/>
      <c r="CL242" s="1639"/>
      <c r="CM242" s="1639"/>
      <c r="CN242" s="1639"/>
      <c r="CO242" s="1639"/>
      <c r="CP242" s="1639"/>
      <c r="CQ242" s="1639"/>
      <c r="CR242" s="1639"/>
      <c r="CS242" s="1639"/>
      <c r="CT242" s="1639"/>
      <c r="CU242" s="1639"/>
      <c r="CV242" s="1639"/>
      <c r="CW242" s="1639"/>
      <c r="CX242" s="1639"/>
      <c r="CY242" s="1639"/>
      <c r="CZ242" s="1639"/>
      <c r="DA242" s="1639"/>
      <c r="DB242" s="1639"/>
      <c r="DC242" s="1639"/>
      <c r="DD242" s="1639"/>
      <c r="DE242" s="1639"/>
      <c r="DF242" s="1639"/>
      <c r="DG242" s="1639"/>
      <c r="DH242" s="1639"/>
      <c r="DI242" s="1639"/>
      <c r="DJ242" s="1639"/>
      <c r="DK242" s="1639"/>
      <c r="DL242" s="1639"/>
      <c r="DM242" s="1639"/>
      <c r="DN242" s="1639"/>
      <c r="DO242" s="1639"/>
      <c r="DP242" s="1639"/>
      <c r="DQ242" s="1639"/>
      <c r="DR242" s="1639"/>
      <c r="DS242" s="1639"/>
      <c r="DT242" s="1639"/>
      <c r="DU242" s="1639"/>
      <c r="DV242" s="1639"/>
      <c r="DW242" s="1639"/>
      <c r="DX242" s="1639"/>
      <c r="DY242" s="1639"/>
      <c r="DZ242" s="1639"/>
      <c r="EA242" s="1639"/>
      <c r="EB242" s="1639"/>
      <c r="EC242" s="1639"/>
      <c r="ED242" s="1639"/>
      <c r="EE242" s="1639"/>
      <c r="EF242" s="1639"/>
      <c r="EG242" s="1639"/>
      <c r="EH242" s="1639"/>
      <c r="EI242" s="1639"/>
      <c r="EJ242" s="1639"/>
      <c r="EK242" s="1639"/>
      <c r="EL242" s="1639"/>
      <c r="EM242" s="1639"/>
      <c r="EN242" s="1639"/>
      <c r="EO242" s="1639"/>
      <c r="EP242" s="1639"/>
      <c r="EQ242" s="1639"/>
      <c r="ER242" s="1639"/>
      <c r="ES242" s="1639"/>
      <c r="ET242" s="1639"/>
      <c r="EU242" s="1639"/>
      <c r="EV242" s="1639"/>
      <c r="EW242" s="1639"/>
      <c r="EX242" s="1639"/>
      <c r="EY242" s="1639"/>
      <c r="EZ242" s="1639"/>
      <c r="FA242" s="1639"/>
      <c r="FB242" s="1639"/>
      <c r="FC242" s="1639"/>
      <c r="FD242" s="1639"/>
      <c r="FE242" s="1639"/>
      <c r="FF242" s="1639"/>
      <c r="FG242" s="1639"/>
      <c r="FH242" s="1639"/>
      <c r="FI242" s="1639"/>
      <c r="FJ242" s="1639"/>
      <c r="FK242" s="1639"/>
      <c r="FL242" s="1639"/>
      <c r="FM242" s="1639"/>
      <c r="FN242" s="1639"/>
      <c r="FO242" s="1639"/>
      <c r="FP242" s="1639"/>
      <c r="FQ242" s="1639"/>
      <c r="FR242" s="1639"/>
      <c r="FS242" s="1639"/>
      <c r="FT242" s="1639"/>
      <c r="FU242" s="1639"/>
      <c r="FV242" s="1639"/>
      <c r="FW242" s="1639"/>
      <c r="FX242" s="1639"/>
      <c r="FY242" s="1639"/>
      <c r="FZ242" s="1639"/>
      <c r="GA242" s="1639"/>
      <c r="GB242" s="1639"/>
      <c r="GC242" s="1639"/>
      <c r="GD242" s="1639"/>
      <c r="GE242" s="1639"/>
      <c r="GF242" s="1639"/>
      <c r="GG242" s="1639"/>
      <c r="GH242" s="1639"/>
      <c r="GI242" s="1639"/>
      <c r="GJ242" s="1639"/>
      <c r="GK242" s="1639"/>
      <c r="GL242" s="1639"/>
      <c r="GM242" s="1639"/>
      <c r="GN242" s="1639"/>
      <c r="GO242" s="1639"/>
      <c r="GP242" s="1639"/>
      <c r="GQ242" s="1639"/>
      <c r="GR242" s="1639"/>
      <c r="GS242" s="1639"/>
      <c r="GT242" s="1639"/>
      <c r="GU242" s="1639"/>
      <c r="GV242" s="1639"/>
      <c r="GW242" s="1639"/>
      <c r="GX242" s="1639"/>
      <c r="GY242" s="1639"/>
      <c r="GZ242" s="1639"/>
      <c r="HA242" s="1639"/>
      <c r="HB242" s="1639"/>
      <c r="HC242" s="1639"/>
      <c r="HD242" s="1639"/>
      <c r="HE242" s="1639"/>
      <c r="HF242" s="1639"/>
      <c r="HG242" s="1639"/>
      <c r="HH242" s="1639"/>
      <c r="HI242" s="1639"/>
      <c r="HJ242" s="1639"/>
      <c r="HK242" s="1639"/>
      <c r="HL242" s="1639"/>
      <c r="HM242" s="1639"/>
      <c r="HN242" s="1639"/>
      <c r="HO242" s="1639"/>
      <c r="HP242" s="1639"/>
      <c r="HQ242" s="1639"/>
      <c r="HR242" s="1639"/>
      <c r="HS242" s="1639"/>
      <c r="HT242" s="1639"/>
      <c r="HU242" s="1639"/>
      <c r="HV242" s="1639"/>
      <c r="HW242" s="1639"/>
      <c r="HX242" s="1639"/>
      <c r="HY242" s="1639"/>
      <c r="HZ242" s="1639"/>
      <c r="IA242" s="1639"/>
      <c r="IB242" s="1639"/>
      <c r="IC242" s="1639"/>
      <c r="ID242" s="1639"/>
      <c r="IE242" s="1639"/>
      <c r="IF242" s="1639"/>
      <c r="IG242" s="1639"/>
      <c r="IH242" s="1639"/>
      <c r="II242" s="1639"/>
      <c r="IJ242" s="1639"/>
      <c r="IK242" s="1639"/>
      <c r="IL242" s="1639"/>
      <c r="IM242" s="1639"/>
      <c r="IN242" s="1639"/>
      <c r="IO242" s="1639"/>
      <c r="IP242" s="1639"/>
      <c r="IQ242" s="1639"/>
      <c r="IR242" s="1639"/>
      <c r="IS242" s="1639"/>
      <c r="IT242" s="1639"/>
      <c r="IU242" s="1639"/>
      <c r="IV242" s="1639"/>
      <c r="IW242" s="1639"/>
      <c r="IX242" s="1639"/>
      <c r="IY242" s="1639"/>
      <c r="IZ242" s="1639"/>
      <c r="JA242" s="1639"/>
      <c r="JB242" s="1639"/>
      <c r="JC242" s="1639"/>
      <c r="JD242" s="1639"/>
      <c r="JE242" s="1639"/>
      <c r="JF242" s="1639"/>
      <c r="JG242" s="1639"/>
      <c r="JH242" s="1639"/>
      <c r="JI242" s="1639"/>
      <c r="JJ242" s="1639"/>
      <c r="JK242" s="1639"/>
      <c r="JL242" s="1639"/>
      <c r="JM242" s="1639"/>
      <c r="JN242" s="1639"/>
      <c r="JO242" s="1639"/>
      <c r="JP242" s="1639"/>
      <c r="JQ242" s="1639"/>
      <c r="JR242" s="1639"/>
      <c r="JS242" s="1639"/>
      <c r="JT242" s="1639"/>
      <c r="JU242" s="1639"/>
      <c r="JV242" s="1639"/>
      <c r="JW242" s="1639"/>
      <c r="JX242" s="1639"/>
      <c r="JY242" s="1639"/>
      <c r="JZ242" s="1639"/>
      <c r="KA242" s="1639"/>
      <c r="KB242" s="1639"/>
      <c r="KC242" s="1639"/>
      <c r="KD242" s="1639"/>
      <c r="KE242" s="1639"/>
      <c r="KF242" s="1639"/>
      <c r="KG242" s="1639"/>
      <c r="KH242" s="1639"/>
      <c r="KI242" s="1639"/>
      <c r="KJ242" s="1639"/>
      <c r="KK242" s="1639"/>
      <c r="KL242" s="1639"/>
      <c r="KM242" s="1639"/>
      <c r="KN242" s="1639"/>
      <c r="KO242" s="1639"/>
      <c r="KP242" s="1639"/>
      <c r="KQ242" s="1639"/>
      <c r="KR242" s="1639"/>
      <c r="KS242" s="1639"/>
      <c r="KT242" s="1639"/>
      <c r="KU242" s="1639"/>
      <c r="KV242" s="1639"/>
      <c r="KW242" s="1639"/>
      <c r="KX242" s="1639"/>
      <c r="KY242" s="1639"/>
      <c r="KZ242" s="1639"/>
      <c r="LA242" s="1639"/>
      <c r="LB242" s="1639"/>
      <c r="LC242" s="1639"/>
      <c r="LD242" s="1639"/>
      <c r="LE242" s="1639"/>
      <c r="LF242" s="1639"/>
      <c r="LG242" s="1639"/>
      <c r="LH242" s="1639"/>
      <c r="LI242" s="1639"/>
      <c r="LJ242" s="1639"/>
      <c r="LK242" s="1639"/>
      <c r="LL242" s="1639"/>
      <c r="LM242" s="1639"/>
      <c r="LN242" s="1639"/>
      <c r="LO242" s="1639"/>
      <c r="LP242" s="1639"/>
    </row>
    <row r="243" s="1481" customFormat="1" ht="47" customHeight="1" spans="1:328">
      <c r="A243" s="1499">
        <v>45818</v>
      </c>
      <c r="B243" s="1500" t="s">
        <v>213</v>
      </c>
      <c r="C243" s="1501" t="s">
        <v>98</v>
      </c>
      <c r="D243" s="1502">
        <v>4500169595</v>
      </c>
      <c r="E243" s="2253">
        <v>5149175</v>
      </c>
      <c r="F243" s="1502" t="s">
        <v>953</v>
      </c>
      <c r="G243" s="1505" t="s">
        <v>101</v>
      </c>
      <c r="H243" s="1505" t="s">
        <v>101</v>
      </c>
      <c r="I243" s="1532" t="s">
        <v>110</v>
      </c>
      <c r="J243" s="1522">
        <v>249768</v>
      </c>
      <c r="K243" s="1534">
        <v>0</v>
      </c>
      <c r="L243" s="1534">
        <v>24</v>
      </c>
      <c r="M243" s="1534">
        <f t="shared" si="157"/>
        <v>10407</v>
      </c>
      <c r="N243" s="1536">
        <v>45888</v>
      </c>
      <c r="O243" s="1536">
        <v>45888</v>
      </c>
      <c r="Q243" s="1562" t="s">
        <v>78</v>
      </c>
      <c r="R243" s="1563"/>
      <c r="S243" s="1563"/>
      <c r="T243" s="1563"/>
      <c r="U243" s="1563"/>
      <c r="V243" s="2308">
        <v>45889</v>
      </c>
      <c r="W243" s="1532" t="s">
        <v>111</v>
      </c>
      <c r="X243" s="1565">
        <v>45819</v>
      </c>
      <c r="Y243" s="1589" t="s">
        <v>88</v>
      </c>
      <c r="Z243" s="1589" t="s">
        <v>88</v>
      </c>
      <c r="AA243" s="1589" t="s">
        <v>88</v>
      </c>
      <c r="AB243" s="1589"/>
      <c r="AC243" s="1580" t="s">
        <v>516</v>
      </c>
      <c r="AD243" s="1590" t="s">
        <v>219</v>
      </c>
      <c r="AE243" s="2277">
        <v>0.8747</v>
      </c>
      <c r="AF243" s="2278">
        <f>AE243*J243</f>
        <v>218472.0696</v>
      </c>
      <c r="AG243" s="1504"/>
      <c r="AH243" s="1609" t="s">
        <v>81</v>
      </c>
      <c r="AI243" s="1609"/>
      <c r="AJ243" s="1609">
        <v>9</v>
      </c>
      <c r="AK243" s="1610">
        <f t="shared" si="176"/>
        <v>249768</v>
      </c>
      <c r="AL243" s="1610"/>
      <c r="AM243" s="1610">
        <f t="shared" si="199"/>
        <v>10407</v>
      </c>
      <c r="AN243" s="1610"/>
      <c r="AO243" s="1610"/>
      <c r="AP243" s="1610"/>
      <c r="AQ243" s="1610"/>
      <c r="AR243" s="1610" t="s">
        <v>63</v>
      </c>
      <c r="AS243" s="1610">
        <f t="shared" si="170"/>
        <v>249768</v>
      </c>
      <c r="AT243" s="1610"/>
      <c r="AU243" s="1622">
        <f t="shared" si="200"/>
        <v>27752</v>
      </c>
      <c r="AV243" s="1622">
        <f t="shared" si="201"/>
        <v>27752</v>
      </c>
      <c r="AW243" s="1622">
        <f t="shared" si="202"/>
        <v>27752</v>
      </c>
      <c r="AX243" s="1622">
        <f t="shared" si="203"/>
        <v>27752</v>
      </c>
      <c r="AY243" s="1622">
        <f t="shared" si="204"/>
        <v>27752</v>
      </c>
      <c r="AZ243" s="1622">
        <f t="shared" si="205"/>
        <v>27752</v>
      </c>
      <c r="BA243" s="1622">
        <f t="shared" si="206"/>
        <v>27752</v>
      </c>
      <c r="BB243" s="1622">
        <f t="shared" si="207"/>
        <v>27752</v>
      </c>
      <c r="BC243" s="1622">
        <f t="shared" si="208"/>
        <v>27752</v>
      </c>
      <c r="BD243" s="1622">
        <f t="shared" si="174"/>
        <v>26595.6666666667</v>
      </c>
      <c r="BE243" s="1622">
        <f t="shared" si="175"/>
        <v>1156.33333333333</v>
      </c>
      <c r="BF243" s="1534"/>
      <c r="BG243" s="1638"/>
      <c r="BH243" s="1639"/>
      <c r="BI243" s="1639"/>
      <c r="BJ243" s="1639"/>
      <c r="BK243" s="1639"/>
      <c r="BL243" s="1639"/>
      <c r="BM243" s="1639"/>
      <c r="BN243" s="1639"/>
      <c r="BO243" s="1639"/>
      <c r="BP243" s="1639"/>
      <c r="BQ243" s="1639"/>
      <c r="BR243" s="1639"/>
      <c r="BS243" s="1639"/>
      <c r="BT243" s="1639"/>
      <c r="BU243" s="1639"/>
      <c r="BV243" s="1639"/>
      <c r="BW243" s="1639"/>
      <c r="BX243" s="1639"/>
      <c r="BY243" s="1639"/>
      <c r="BZ243" s="1639"/>
      <c r="CA243" s="1639"/>
      <c r="CB243" s="1639"/>
      <c r="CC243" s="1639"/>
      <c r="CD243" s="1639"/>
      <c r="CE243" s="1639"/>
      <c r="CF243" s="1639"/>
      <c r="CG243" s="1639"/>
      <c r="CH243" s="1639"/>
      <c r="CI243" s="1639"/>
      <c r="CJ243" s="1639"/>
      <c r="CK243" s="1639"/>
      <c r="CL243" s="1639"/>
      <c r="CM243" s="1639"/>
      <c r="CN243" s="1639"/>
      <c r="CO243" s="1639"/>
      <c r="CP243" s="1639"/>
      <c r="CQ243" s="1639"/>
      <c r="CR243" s="1639"/>
      <c r="CS243" s="1639"/>
      <c r="CT243" s="1639"/>
      <c r="CU243" s="1639"/>
      <c r="CV243" s="1639"/>
      <c r="CW243" s="1639"/>
      <c r="CX243" s="1639"/>
      <c r="CY243" s="1639"/>
      <c r="CZ243" s="1639"/>
      <c r="DA243" s="1639"/>
      <c r="DB243" s="1639"/>
      <c r="DC243" s="1639"/>
      <c r="DD243" s="1639"/>
      <c r="DE243" s="1639"/>
      <c r="DF243" s="1639"/>
      <c r="DG243" s="1639"/>
      <c r="DH243" s="1639"/>
      <c r="DI243" s="1639"/>
      <c r="DJ243" s="1639"/>
      <c r="DK243" s="1639"/>
      <c r="DL243" s="1639"/>
      <c r="DM243" s="1639"/>
      <c r="DN243" s="1639"/>
      <c r="DO243" s="1639"/>
      <c r="DP243" s="1639"/>
      <c r="DQ243" s="1639"/>
      <c r="DR243" s="1639"/>
      <c r="DS243" s="1639"/>
      <c r="DT243" s="1639"/>
      <c r="DU243" s="1639"/>
      <c r="DV243" s="1639"/>
      <c r="DW243" s="1639"/>
      <c r="DX243" s="1639"/>
      <c r="DY243" s="1639"/>
      <c r="DZ243" s="1639"/>
      <c r="EA243" s="1639"/>
      <c r="EB243" s="1639"/>
      <c r="EC243" s="1639"/>
      <c r="ED243" s="1639"/>
      <c r="EE243" s="1639"/>
      <c r="EF243" s="1639"/>
      <c r="EG243" s="1639"/>
      <c r="EH243" s="1639"/>
      <c r="EI243" s="1639"/>
      <c r="EJ243" s="1639"/>
      <c r="EK243" s="1639"/>
      <c r="EL243" s="1639"/>
      <c r="EM243" s="1639"/>
      <c r="EN243" s="1639"/>
      <c r="EO243" s="1639"/>
      <c r="EP243" s="1639"/>
      <c r="EQ243" s="1639"/>
      <c r="ER243" s="1639"/>
      <c r="ES243" s="1639"/>
      <c r="ET243" s="1639"/>
      <c r="EU243" s="1639"/>
      <c r="EV243" s="1639"/>
      <c r="EW243" s="1639"/>
      <c r="EX243" s="1639"/>
      <c r="EY243" s="1639"/>
      <c r="EZ243" s="1639"/>
      <c r="FA243" s="1639"/>
      <c r="FB243" s="1639"/>
      <c r="FC243" s="1639"/>
      <c r="FD243" s="1639"/>
      <c r="FE243" s="1639"/>
      <c r="FF243" s="1639"/>
      <c r="FG243" s="1639"/>
      <c r="FH243" s="1639"/>
      <c r="FI243" s="1639"/>
      <c r="FJ243" s="1639"/>
      <c r="FK243" s="1639"/>
      <c r="FL243" s="1639"/>
      <c r="FM243" s="1639"/>
      <c r="FN243" s="1639"/>
      <c r="FO243" s="1639"/>
      <c r="FP243" s="1639"/>
      <c r="FQ243" s="1639"/>
      <c r="FR243" s="1639"/>
      <c r="FS243" s="1639"/>
      <c r="FT243" s="1639"/>
      <c r="FU243" s="1639"/>
      <c r="FV243" s="1639"/>
      <c r="FW243" s="1639"/>
      <c r="FX243" s="1639"/>
      <c r="FY243" s="1639"/>
      <c r="FZ243" s="1639"/>
      <c r="GA243" s="1639"/>
      <c r="GB243" s="1639"/>
      <c r="GC243" s="1639"/>
      <c r="GD243" s="1639"/>
      <c r="GE243" s="1639"/>
      <c r="GF243" s="1639"/>
      <c r="GG243" s="1639"/>
      <c r="GH243" s="1639"/>
      <c r="GI243" s="1639"/>
      <c r="GJ243" s="1639"/>
      <c r="GK243" s="1639"/>
      <c r="GL243" s="1639"/>
      <c r="GM243" s="1639"/>
      <c r="GN243" s="1639"/>
      <c r="GO243" s="1639"/>
      <c r="GP243" s="1639"/>
      <c r="GQ243" s="1639"/>
      <c r="GR243" s="1639"/>
      <c r="GS243" s="1639"/>
      <c r="GT243" s="1639"/>
      <c r="GU243" s="1639"/>
      <c r="GV243" s="1639"/>
      <c r="GW243" s="1639"/>
      <c r="GX243" s="1639"/>
      <c r="GY243" s="1639"/>
      <c r="GZ243" s="1639"/>
      <c r="HA243" s="1639"/>
      <c r="HB243" s="1639"/>
      <c r="HC243" s="1639"/>
      <c r="HD243" s="1639"/>
      <c r="HE243" s="1639"/>
      <c r="HF243" s="1639"/>
      <c r="HG243" s="1639"/>
      <c r="HH243" s="1639"/>
      <c r="HI243" s="1639"/>
      <c r="HJ243" s="1639"/>
      <c r="HK243" s="1639"/>
      <c r="HL243" s="1639"/>
      <c r="HM243" s="1639"/>
      <c r="HN243" s="1639"/>
      <c r="HO243" s="1639"/>
      <c r="HP243" s="1639"/>
      <c r="HQ243" s="1639"/>
      <c r="HR243" s="1639"/>
      <c r="HS243" s="1639"/>
      <c r="HT243" s="1639"/>
      <c r="HU243" s="1639"/>
      <c r="HV243" s="1639"/>
      <c r="HW243" s="1639"/>
      <c r="HX243" s="1639"/>
      <c r="HY243" s="1639"/>
      <c r="HZ243" s="1639"/>
      <c r="IA243" s="1639"/>
      <c r="IB243" s="1639"/>
      <c r="IC243" s="1639"/>
      <c r="ID243" s="1639"/>
      <c r="IE243" s="1639"/>
      <c r="IF243" s="1639"/>
      <c r="IG243" s="1639"/>
      <c r="IH243" s="1639"/>
      <c r="II243" s="1639"/>
      <c r="IJ243" s="1639"/>
      <c r="IK243" s="1639"/>
      <c r="IL243" s="1639"/>
      <c r="IM243" s="1639"/>
      <c r="IN243" s="1639"/>
      <c r="IO243" s="1639"/>
      <c r="IP243" s="1639"/>
      <c r="IQ243" s="1639"/>
      <c r="IR243" s="1639"/>
      <c r="IS243" s="1639"/>
      <c r="IT243" s="1639"/>
      <c r="IU243" s="1639"/>
      <c r="IV243" s="1639"/>
      <c r="IW243" s="1639"/>
      <c r="IX243" s="1639"/>
      <c r="IY243" s="1639"/>
      <c r="IZ243" s="1639"/>
      <c r="JA243" s="1639"/>
      <c r="JB243" s="1639"/>
      <c r="JC243" s="1639"/>
      <c r="JD243" s="1639"/>
      <c r="JE243" s="1639"/>
      <c r="JF243" s="1639"/>
      <c r="JG243" s="1639"/>
      <c r="JH243" s="1639"/>
      <c r="JI243" s="1639"/>
      <c r="JJ243" s="1639"/>
      <c r="JK243" s="1639"/>
      <c r="JL243" s="1639"/>
      <c r="JM243" s="1639"/>
      <c r="JN243" s="1639"/>
      <c r="JO243" s="1639"/>
      <c r="JP243" s="1639"/>
      <c r="JQ243" s="1639"/>
      <c r="JR243" s="1639"/>
      <c r="JS243" s="1639"/>
      <c r="JT243" s="1639"/>
      <c r="JU243" s="1639"/>
      <c r="JV243" s="1639"/>
      <c r="JW243" s="1639"/>
      <c r="JX243" s="1639"/>
      <c r="JY243" s="1639"/>
      <c r="JZ243" s="1639"/>
      <c r="KA243" s="1639"/>
      <c r="KB243" s="1639"/>
      <c r="KC243" s="1639"/>
      <c r="KD243" s="1639"/>
      <c r="KE243" s="1639"/>
      <c r="KF243" s="1639"/>
      <c r="KG243" s="1639"/>
      <c r="KH243" s="1639"/>
      <c r="KI243" s="1639"/>
      <c r="KJ243" s="1639"/>
      <c r="KK243" s="1639"/>
      <c r="KL243" s="1639"/>
      <c r="KM243" s="1639"/>
      <c r="KN243" s="1639"/>
      <c r="KO243" s="1639"/>
      <c r="KP243" s="1639"/>
      <c r="KQ243" s="1639"/>
      <c r="KR243" s="1639"/>
      <c r="KS243" s="1639"/>
      <c r="KT243" s="1639"/>
      <c r="KU243" s="1639"/>
      <c r="KV243" s="1639"/>
      <c r="KW243" s="1639"/>
      <c r="KX243" s="1639"/>
      <c r="KY243" s="1639"/>
      <c r="KZ243" s="1639"/>
      <c r="LA243" s="1639"/>
      <c r="LB243" s="1639"/>
      <c r="LC243" s="1639"/>
      <c r="LD243" s="1639"/>
      <c r="LE243" s="1639"/>
      <c r="LF243" s="1639"/>
      <c r="LG243" s="1639"/>
      <c r="LH243" s="1639"/>
      <c r="LI243" s="1639"/>
      <c r="LJ243" s="1639"/>
      <c r="LK243" s="1639"/>
      <c r="LL243" s="1639"/>
      <c r="LM243" s="1639"/>
      <c r="LN243" s="1639"/>
      <c r="LO243" s="1639"/>
      <c r="LP243" s="1639"/>
    </row>
    <row r="244" s="1481" customFormat="1" ht="47" customHeight="1" spans="1:328">
      <c r="A244" s="1499">
        <v>45855</v>
      </c>
      <c r="B244" s="1500" t="s">
        <v>954</v>
      </c>
      <c r="C244" s="1501" t="s">
        <v>955</v>
      </c>
      <c r="D244" s="1502">
        <v>4500174183</v>
      </c>
      <c r="E244" s="2253" t="s">
        <v>956</v>
      </c>
      <c r="F244" s="1502" t="s">
        <v>957</v>
      </c>
      <c r="G244" s="1505" t="s">
        <v>76</v>
      </c>
      <c r="H244" s="1505" t="s">
        <v>76</v>
      </c>
      <c r="I244" s="1532" t="s">
        <v>77</v>
      </c>
      <c r="J244" s="1522">
        <v>1824</v>
      </c>
      <c r="K244" s="1534">
        <v>0</v>
      </c>
      <c r="L244" s="1534">
        <v>96</v>
      </c>
      <c r="M244" s="1534">
        <f t="shared" si="157"/>
        <v>19</v>
      </c>
      <c r="N244" s="1536">
        <v>45891</v>
      </c>
      <c r="O244" s="1536">
        <v>45889</v>
      </c>
      <c r="Q244" s="1562" t="s">
        <v>78</v>
      </c>
      <c r="R244" s="1563"/>
      <c r="S244" s="1563"/>
      <c r="T244" s="1563"/>
      <c r="U244" s="1563"/>
      <c r="V244" s="2308" t="s">
        <v>958</v>
      </c>
      <c r="W244" s="1532" t="s">
        <v>168</v>
      </c>
      <c r="X244" s="1565">
        <v>45856</v>
      </c>
      <c r="Y244" s="1589" t="s">
        <v>88</v>
      </c>
      <c r="Z244" s="1589">
        <v>45862</v>
      </c>
      <c r="AA244" s="1589"/>
      <c r="AB244" s="1589"/>
      <c r="AC244" s="1580" t="s">
        <v>959</v>
      </c>
      <c r="AD244" s="1590" t="s">
        <v>960</v>
      </c>
      <c r="AE244" s="2277">
        <v>0.8709</v>
      </c>
      <c r="AF244" s="2278">
        <f>AE244*J244</f>
        <v>1588.5216</v>
      </c>
      <c r="AG244" s="1504"/>
      <c r="AH244" s="1609" t="s">
        <v>81</v>
      </c>
      <c r="AI244" s="1609"/>
      <c r="AJ244" s="1609">
        <v>9</v>
      </c>
      <c r="AK244" s="1610">
        <f t="shared" si="176"/>
        <v>1824</v>
      </c>
      <c r="AL244" s="1610"/>
      <c r="AM244" s="1610">
        <f t="shared" si="199"/>
        <v>76</v>
      </c>
      <c r="AN244" s="1610"/>
      <c r="AO244" s="1610"/>
      <c r="AP244" s="1610"/>
      <c r="AQ244" s="1610"/>
      <c r="AR244" s="1610" t="s">
        <v>63</v>
      </c>
      <c r="AS244" s="1610">
        <f t="shared" si="170"/>
        <v>1824</v>
      </c>
      <c r="AT244" s="1610"/>
      <c r="AU244" s="1622">
        <f t="shared" si="200"/>
        <v>202.666666666667</v>
      </c>
      <c r="AV244" s="1622">
        <f t="shared" si="201"/>
        <v>202.666666666667</v>
      </c>
      <c r="AW244" s="1622">
        <f t="shared" si="202"/>
        <v>202.666666666667</v>
      </c>
      <c r="AX244" s="1622">
        <f t="shared" si="203"/>
        <v>202.666666666667</v>
      </c>
      <c r="AY244" s="1622">
        <f t="shared" si="204"/>
        <v>202.666666666667</v>
      </c>
      <c r="AZ244" s="1622">
        <f t="shared" si="205"/>
        <v>202.666666666667</v>
      </c>
      <c r="BA244" s="1622">
        <f t="shared" si="206"/>
        <v>202.666666666667</v>
      </c>
      <c r="BB244" s="1622">
        <f t="shared" si="207"/>
        <v>202.666666666667</v>
      </c>
      <c r="BC244" s="1622">
        <f t="shared" si="208"/>
        <v>202.666666666667</v>
      </c>
      <c r="BD244" s="1622">
        <f t="shared" si="174"/>
        <v>194.222222222222</v>
      </c>
      <c r="BE244" s="1622">
        <f t="shared" si="175"/>
        <v>8.44444444444444</v>
      </c>
      <c r="BF244" s="1534"/>
      <c r="BG244" s="1638"/>
      <c r="BH244" s="1639"/>
      <c r="BI244" s="1639"/>
      <c r="BJ244" s="1639"/>
      <c r="BK244" s="1639"/>
      <c r="BL244" s="1639"/>
      <c r="BM244" s="1639"/>
      <c r="BN244" s="1639"/>
      <c r="BO244" s="1639"/>
      <c r="BP244" s="1639"/>
      <c r="BQ244" s="1639"/>
      <c r="BR244" s="1639"/>
      <c r="BS244" s="1639"/>
      <c r="BT244" s="1639"/>
      <c r="BU244" s="1639"/>
      <c r="BV244" s="1639"/>
      <c r="BW244" s="1639"/>
      <c r="BX244" s="1639"/>
      <c r="BY244" s="1639"/>
      <c r="BZ244" s="1639"/>
      <c r="CA244" s="1639"/>
      <c r="CB244" s="1639"/>
      <c r="CC244" s="1639"/>
      <c r="CD244" s="1639"/>
      <c r="CE244" s="1639"/>
      <c r="CF244" s="1639"/>
      <c r="CG244" s="1639"/>
      <c r="CH244" s="1639"/>
      <c r="CI244" s="1639"/>
      <c r="CJ244" s="1639"/>
      <c r="CK244" s="1639"/>
      <c r="CL244" s="1639"/>
      <c r="CM244" s="1639"/>
      <c r="CN244" s="1639"/>
      <c r="CO244" s="1639"/>
      <c r="CP244" s="1639"/>
      <c r="CQ244" s="1639"/>
      <c r="CR244" s="1639"/>
      <c r="CS244" s="1639"/>
      <c r="CT244" s="1639"/>
      <c r="CU244" s="1639"/>
      <c r="CV244" s="1639"/>
      <c r="CW244" s="1639"/>
      <c r="CX244" s="1639"/>
      <c r="CY244" s="1639"/>
      <c r="CZ244" s="1639"/>
      <c r="DA244" s="1639"/>
      <c r="DB244" s="1639"/>
      <c r="DC244" s="1639"/>
      <c r="DD244" s="1639"/>
      <c r="DE244" s="1639"/>
      <c r="DF244" s="1639"/>
      <c r="DG244" s="1639"/>
      <c r="DH244" s="1639"/>
      <c r="DI244" s="1639"/>
      <c r="DJ244" s="1639"/>
      <c r="DK244" s="1639"/>
      <c r="DL244" s="1639"/>
      <c r="DM244" s="1639"/>
      <c r="DN244" s="1639"/>
      <c r="DO244" s="1639"/>
      <c r="DP244" s="1639"/>
      <c r="DQ244" s="1639"/>
      <c r="DR244" s="1639"/>
      <c r="DS244" s="1639"/>
      <c r="DT244" s="1639"/>
      <c r="DU244" s="1639"/>
      <c r="DV244" s="1639"/>
      <c r="DW244" s="1639"/>
      <c r="DX244" s="1639"/>
      <c r="DY244" s="1639"/>
      <c r="DZ244" s="1639"/>
      <c r="EA244" s="1639"/>
      <c r="EB244" s="1639"/>
      <c r="EC244" s="1639"/>
      <c r="ED244" s="1639"/>
      <c r="EE244" s="1639"/>
      <c r="EF244" s="1639"/>
      <c r="EG244" s="1639"/>
      <c r="EH244" s="1639"/>
      <c r="EI244" s="1639"/>
      <c r="EJ244" s="1639"/>
      <c r="EK244" s="1639"/>
      <c r="EL244" s="1639"/>
      <c r="EM244" s="1639"/>
      <c r="EN244" s="1639"/>
      <c r="EO244" s="1639"/>
      <c r="EP244" s="1639"/>
      <c r="EQ244" s="1639"/>
      <c r="ER244" s="1639"/>
      <c r="ES244" s="1639"/>
      <c r="ET244" s="1639"/>
      <c r="EU244" s="1639"/>
      <c r="EV244" s="1639"/>
      <c r="EW244" s="1639"/>
      <c r="EX244" s="1639"/>
      <c r="EY244" s="1639"/>
      <c r="EZ244" s="1639"/>
      <c r="FA244" s="1639"/>
      <c r="FB244" s="1639"/>
      <c r="FC244" s="1639"/>
      <c r="FD244" s="1639"/>
      <c r="FE244" s="1639"/>
      <c r="FF244" s="1639"/>
      <c r="FG244" s="1639"/>
      <c r="FH244" s="1639"/>
      <c r="FI244" s="1639"/>
      <c r="FJ244" s="1639"/>
      <c r="FK244" s="1639"/>
      <c r="FL244" s="1639"/>
      <c r="FM244" s="1639"/>
      <c r="FN244" s="1639"/>
      <c r="FO244" s="1639"/>
      <c r="FP244" s="1639"/>
      <c r="FQ244" s="1639"/>
      <c r="FR244" s="1639"/>
      <c r="FS244" s="1639"/>
      <c r="FT244" s="1639"/>
      <c r="FU244" s="1639"/>
      <c r="FV244" s="1639"/>
      <c r="FW244" s="1639"/>
      <c r="FX244" s="1639"/>
      <c r="FY244" s="1639"/>
      <c r="FZ244" s="1639"/>
      <c r="GA244" s="1639"/>
      <c r="GB244" s="1639"/>
      <c r="GC244" s="1639"/>
      <c r="GD244" s="1639"/>
      <c r="GE244" s="1639"/>
      <c r="GF244" s="1639"/>
      <c r="GG244" s="1639"/>
      <c r="GH244" s="1639"/>
      <c r="GI244" s="1639"/>
      <c r="GJ244" s="1639"/>
      <c r="GK244" s="1639"/>
      <c r="GL244" s="1639"/>
      <c r="GM244" s="1639"/>
      <c r="GN244" s="1639"/>
      <c r="GO244" s="1639"/>
      <c r="GP244" s="1639"/>
      <c r="GQ244" s="1639"/>
      <c r="GR244" s="1639"/>
      <c r="GS244" s="1639"/>
      <c r="GT244" s="1639"/>
      <c r="GU244" s="1639"/>
      <c r="GV244" s="1639"/>
      <c r="GW244" s="1639"/>
      <c r="GX244" s="1639"/>
      <c r="GY244" s="1639"/>
      <c r="GZ244" s="1639"/>
      <c r="HA244" s="1639"/>
      <c r="HB244" s="1639"/>
      <c r="HC244" s="1639"/>
      <c r="HD244" s="1639"/>
      <c r="HE244" s="1639"/>
      <c r="HF244" s="1639"/>
      <c r="HG244" s="1639"/>
      <c r="HH244" s="1639"/>
      <c r="HI244" s="1639"/>
      <c r="HJ244" s="1639"/>
      <c r="HK244" s="1639"/>
      <c r="HL244" s="1639"/>
      <c r="HM244" s="1639"/>
      <c r="HN244" s="1639"/>
      <c r="HO244" s="1639"/>
      <c r="HP244" s="1639"/>
      <c r="HQ244" s="1639"/>
      <c r="HR244" s="1639"/>
      <c r="HS244" s="1639"/>
      <c r="HT244" s="1639"/>
      <c r="HU244" s="1639"/>
      <c r="HV244" s="1639"/>
      <c r="HW244" s="1639"/>
      <c r="HX244" s="1639"/>
      <c r="HY244" s="1639"/>
      <c r="HZ244" s="1639"/>
      <c r="IA244" s="1639"/>
      <c r="IB244" s="1639"/>
      <c r="IC244" s="1639"/>
      <c r="ID244" s="1639"/>
      <c r="IE244" s="1639"/>
      <c r="IF244" s="1639"/>
      <c r="IG244" s="1639"/>
      <c r="IH244" s="1639"/>
      <c r="II244" s="1639"/>
      <c r="IJ244" s="1639"/>
      <c r="IK244" s="1639"/>
      <c r="IL244" s="1639"/>
      <c r="IM244" s="1639"/>
      <c r="IN244" s="1639"/>
      <c r="IO244" s="1639"/>
      <c r="IP244" s="1639"/>
      <c r="IQ244" s="1639"/>
      <c r="IR244" s="1639"/>
      <c r="IS244" s="1639"/>
      <c r="IT244" s="1639"/>
      <c r="IU244" s="1639"/>
      <c r="IV244" s="1639"/>
      <c r="IW244" s="1639"/>
      <c r="IX244" s="1639"/>
      <c r="IY244" s="1639"/>
      <c r="IZ244" s="1639"/>
      <c r="JA244" s="1639"/>
      <c r="JB244" s="1639"/>
      <c r="JC244" s="1639"/>
      <c r="JD244" s="1639"/>
      <c r="JE244" s="1639"/>
      <c r="JF244" s="1639"/>
      <c r="JG244" s="1639"/>
      <c r="JH244" s="1639"/>
      <c r="JI244" s="1639"/>
      <c r="JJ244" s="1639"/>
      <c r="JK244" s="1639"/>
      <c r="JL244" s="1639"/>
      <c r="JM244" s="1639"/>
      <c r="JN244" s="1639"/>
      <c r="JO244" s="1639"/>
      <c r="JP244" s="1639"/>
      <c r="JQ244" s="1639"/>
      <c r="JR244" s="1639"/>
      <c r="JS244" s="1639"/>
      <c r="JT244" s="1639"/>
      <c r="JU244" s="1639"/>
      <c r="JV244" s="1639"/>
      <c r="JW244" s="1639"/>
      <c r="JX244" s="1639"/>
      <c r="JY244" s="1639"/>
      <c r="JZ244" s="1639"/>
      <c r="KA244" s="1639"/>
      <c r="KB244" s="1639"/>
      <c r="KC244" s="1639"/>
      <c r="KD244" s="1639"/>
      <c r="KE244" s="1639"/>
      <c r="KF244" s="1639"/>
      <c r="KG244" s="1639"/>
      <c r="KH244" s="1639"/>
      <c r="KI244" s="1639"/>
      <c r="KJ244" s="1639"/>
      <c r="KK244" s="1639"/>
      <c r="KL244" s="1639"/>
      <c r="KM244" s="1639"/>
      <c r="KN244" s="1639"/>
      <c r="KO244" s="1639"/>
      <c r="KP244" s="1639"/>
      <c r="KQ244" s="1639"/>
      <c r="KR244" s="1639"/>
      <c r="KS244" s="1639"/>
      <c r="KT244" s="1639"/>
      <c r="KU244" s="1639"/>
      <c r="KV244" s="1639"/>
      <c r="KW244" s="1639"/>
      <c r="KX244" s="1639"/>
      <c r="KY244" s="1639"/>
      <c r="KZ244" s="1639"/>
      <c r="LA244" s="1639"/>
      <c r="LB244" s="1639"/>
      <c r="LC244" s="1639"/>
      <c r="LD244" s="1639"/>
      <c r="LE244" s="1639"/>
      <c r="LF244" s="1639"/>
      <c r="LG244" s="1639"/>
      <c r="LH244" s="1639"/>
      <c r="LI244" s="1639"/>
      <c r="LJ244" s="1639"/>
      <c r="LK244" s="1639"/>
      <c r="LL244" s="1639"/>
      <c r="LM244" s="1639"/>
      <c r="LN244" s="1639"/>
      <c r="LO244" s="1639"/>
      <c r="LP244" s="1639"/>
    </row>
    <row r="245" s="1481" customFormat="1" ht="47" customHeight="1" spans="1:328">
      <c r="A245" s="1499">
        <v>45856</v>
      </c>
      <c r="B245" s="1500" t="s">
        <v>961</v>
      </c>
      <c r="C245" s="1501" t="s">
        <v>98</v>
      </c>
      <c r="D245" s="1502">
        <v>4500174402</v>
      </c>
      <c r="E245" s="2253" t="s">
        <v>962</v>
      </c>
      <c r="F245" s="1502" t="s">
        <v>963</v>
      </c>
      <c r="G245" s="1505" t="s">
        <v>101</v>
      </c>
      <c r="H245" s="1505" t="s">
        <v>724</v>
      </c>
      <c r="I245" s="1532" t="s">
        <v>725</v>
      </c>
      <c r="J245" s="1522">
        <v>2256</v>
      </c>
      <c r="K245" s="1534">
        <v>0</v>
      </c>
      <c r="L245" s="1534">
        <v>48</v>
      </c>
      <c r="M245" s="1534">
        <f t="shared" si="157"/>
        <v>47</v>
      </c>
      <c r="N245" s="1536">
        <v>45891</v>
      </c>
      <c r="O245" s="1536">
        <v>45890</v>
      </c>
      <c r="Q245" s="1562" t="s">
        <v>78</v>
      </c>
      <c r="R245" s="1563"/>
      <c r="S245" s="1563"/>
      <c r="T245" s="1563"/>
      <c r="U245" s="1563"/>
      <c r="V245" s="1532" t="s">
        <v>964</v>
      </c>
      <c r="W245" s="1532" t="s">
        <v>111</v>
      </c>
      <c r="X245" s="1565">
        <v>45859</v>
      </c>
      <c r="Y245" s="1589" t="s">
        <v>88</v>
      </c>
      <c r="Z245" s="1589" t="s">
        <v>88</v>
      </c>
      <c r="AA245" s="1589"/>
      <c r="AB245" s="1589"/>
      <c r="AC245" s="2311" t="s">
        <v>965</v>
      </c>
      <c r="AD245" s="1590" t="s">
        <v>706</v>
      </c>
      <c r="AE245" s="2277">
        <v>93.1574</v>
      </c>
      <c r="AF245" s="2278">
        <f>AE245*M245</f>
        <v>4378.3978</v>
      </c>
      <c r="AG245" s="1504"/>
      <c r="AH245" s="1609" t="s">
        <v>81</v>
      </c>
      <c r="AI245" s="1609"/>
      <c r="AJ245" s="1609">
        <v>9</v>
      </c>
      <c r="AK245" s="1610">
        <f t="shared" si="176"/>
        <v>2256</v>
      </c>
      <c r="AL245" s="1610"/>
      <c r="AM245" s="1610">
        <f t="shared" si="199"/>
        <v>94</v>
      </c>
      <c r="AN245" s="1610"/>
      <c r="AO245" s="1610"/>
      <c r="AP245" s="1610"/>
      <c r="AQ245" s="1610"/>
      <c r="AR245" s="1610" t="s">
        <v>63</v>
      </c>
      <c r="AS245" s="1610">
        <f t="shared" si="170"/>
        <v>2256</v>
      </c>
      <c r="AT245" s="1610"/>
      <c r="AU245" s="1622">
        <f t="shared" si="200"/>
        <v>250.666666666667</v>
      </c>
      <c r="AV245" s="1622">
        <f t="shared" si="201"/>
        <v>250.666666666667</v>
      </c>
      <c r="AW245" s="1622">
        <f t="shared" si="202"/>
        <v>250.666666666667</v>
      </c>
      <c r="AX245" s="1622">
        <f t="shared" si="203"/>
        <v>250.666666666667</v>
      </c>
      <c r="AY245" s="1622">
        <f t="shared" si="204"/>
        <v>250.666666666667</v>
      </c>
      <c r="AZ245" s="1622">
        <f t="shared" si="205"/>
        <v>250.666666666667</v>
      </c>
      <c r="BA245" s="1622">
        <f t="shared" si="206"/>
        <v>250.666666666667</v>
      </c>
      <c r="BB245" s="1622">
        <f t="shared" si="207"/>
        <v>250.666666666667</v>
      </c>
      <c r="BC245" s="1622">
        <f t="shared" si="208"/>
        <v>250.666666666667</v>
      </c>
      <c r="BD245" s="1622">
        <f t="shared" si="174"/>
        <v>240.222222222222</v>
      </c>
      <c r="BE245" s="1622">
        <f t="shared" si="175"/>
        <v>10.4444444444444</v>
      </c>
      <c r="BF245" s="1534"/>
      <c r="BG245" s="1638"/>
      <c r="BH245" s="1639"/>
      <c r="BI245" s="1639"/>
      <c r="BJ245" s="1639"/>
      <c r="BK245" s="1639"/>
      <c r="BL245" s="1639"/>
      <c r="BM245" s="1639"/>
      <c r="BN245" s="1639"/>
      <c r="BO245" s="1639"/>
      <c r="BP245" s="1639"/>
      <c r="BQ245" s="1639"/>
      <c r="BR245" s="1639"/>
      <c r="BS245" s="1639"/>
      <c r="BT245" s="1639"/>
      <c r="BU245" s="1639"/>
      <c r="BV245" s="1639"/>
      <c r="BW245" s="1639"/>
      <c r="BX245" s="1639"/>
      <c r="BY245" s="1639"/>
      <c r="BZ245" s="1639"/>
      <c r="CA245" s="1639"/>
      <c r="CB245" s="1639"/>
      <c r="CC245" s="1639"/>
      <c r="CD245" s="1639"/>
      <c r="CE245" s="1639"/>
      <c r="CF245" s="1639"/>
      <c r="CG245" s="1639"/>
      <c r="CH245" s="1639"/>
      <c r="CI245" s="1639"/>
      <c r="CJ245" s="1639"/>
      <c r="CK245" s="1639"/>
      <c r="CL245" s="1639"/>
      <c r="CM245" s="1639"/>
      <c r="CN245" s="1639"/>
      <c r="CO245" s="1639"/>
      <c r="CP245" s="1639"/>
      <c r="CQ245" s="1639"/>
      <c r="CR245" s="1639"/>
      <c r="CS245" s="1639"/>
      <c r="CT245" s="1639"/>
      <c r="CU245" s="1639"/>
      <c r="CV245" s="1639"/>
      <c r="CW245" s="1639"/>
      <c r="CX245" s="1639"/>
      <c r="CY245" s="1639"/>
      <c r="CZ245" s="1639"/>
      <c r="DA245" s="1639"/>
      <c r="DB245" s="1639"/>
      <c r="DC245" s="1639"/>
      <c r="DD245" s="1639"/>
      <c r="DE245" s="1639"/>
      <c r="DF245" s="1639"/>
      <c r="DG245" s="1639"/>
      <c r="DH245" s="1639"/>
      <c r="DI245" s="1639"/>
      <c r="DJ245" s="1639"/>
      <c r="DK245" s="1639"/>
      <c r="DL245" s="1639"/>
      <c r="DM245" s="1639"/>
      <c r="DN245" s="1639"/>
      <c r="DO245" s="1639"/>
      <c r="DP245" s="1639"/>
      <c r="DQ245" s="1639"/>
      <c r="DR245" s="1639"/>
      <c r="DS245" s="1639"/>
      <c r="DT245" s="1639"/>
      <c r="DU245" s="1639"/>
      <c r="DV245" s="1639"/>
      <c r="DW245" s="1639"/>
      <c r="DX245" s="1639"/>
      <c r="DY245" s="1639"/>
      <c r="DZ245" s="1639"/>
      <c r="EA245" s="1639"/>
      <c r="EB245" s="1639"/>
      <c r="EC245" s="1639"/>
      <c r="ED245" s="1639"/>
      <c r="EE245" s="1639"/>
      <c r="EF245" s="1639"/>
      <c r="EG245" s="1639"/>
      <c r="EH245" s="1639"/>
      <c r="EI245" s="1639"/>
      <c r="EJ245" s="1639"/>
      <c r="EK245" s="1639"/>
      <c r="EL245" s="1639"/>
      <c r="EM245" s="1639"/>
      <c r="EN245" s="1639"/>
      <c r="EO245" s="1639"/>
      <c r="EP245" s="1639"/>
      <c r="EQ245" s="1639"/>
      <c r="ER245" s="1639"/>
      <c r="ES245" s="1639"/>
      <c r="ET245" s="1639"/>
      <c r="EU245" s="1639"/>
      <c r="EV245" s="1639"/>
      <c r="EW245" s="1639"/>
      <c r="EX245" s="1639"/>
      <c r="EY245" s="1639"/>
      <c r="EZ245" s="1639"/>
      <c r="FA245" s="1639"/>
      <c r="FB245" s="1639"/>
      <c r="FC245" s="1639"/>
      <c r="FD245" s="1639"/>
      <c r="FE245" s="1639"/>
      <c r="FF245" s="1639"/>
      <c r="FG245" s="1639"/>
      <c r="FH245" s="1639"/>
      <c r="FI245" s="1639"/>
      <c r="FJ245" s="1639"/>
      <c r="FK245" s="1639"/>
      <c r="FL245" s="1639"/>
      <c r="FM245" s="1639"/>
      <c r="FN245" s="1639"/>
      <c r="FO245" s="1639"/>
      <c r="FP245" s="1639"/>
      <c r="FQ245" s="1639"/>
      <c r="FR245" s="1639"/>
      <c r="FS245" s="1639"/>
      <c r="FT245" s="1639"/>
      <c r="FU245" s="1639"/>
      <c r="FV245" s="1639"/>
      <c r="FW245" s="1639"/>
      <c r="FX245" s="1639"/>
      <c r="FY245" s="1639"/>
      <c r="FZ245" s="1639"/>
      <c r="GA245" s="1639"/>
      <c r="GB245" s="1639"/>
      <c r="GC245" s="1639"/>
      <c r="GD245" s="1639"/>
      <c r="GE245" s="1639"/>
      <c r="GF245" s="1639"/>
      <c r="GG245" s="1639"/>
      <c r="GH245" s="1639"/>
      <c r="GI245" s="1639"/>
      <c r="GJ245" s="1639"/>
      <c r="GK245" s="1639"/>
      <c r="GL245" s="1639"/>
      <c r="GM245" s="1639"/>
      <c r="GN245" s="1639"/>
      <c r="GO245" s="1639"/>
      <c r="GP245" s="1639"/>
      <c r="GQ245" s="1639"/>
      <c r="GR245" s="1639"/>
      <c r="GS245" s="1639"/>
      <c r="GT245" s="1639"/>
      <c r="GU245" s="1639"/>
      <c r="GV245" s="1639"/>
      <c r="GW245" s="1639"/>
      <c r="GX245" s="1639"/>
      <c r="GY245" s="1639"/>
      <c r="GZ245" s="1639"/>
      <c r="HA245" s="1639"/>
      <c r="HB245" s="1639"/>
      <c r="HC245" s="1639"/>
      <c r="HD245" s="1639"/>
      <c r="HE245" s="1639"/>
      <c r="HF245" s="1639"/>
      <c r="HG245" s="1639"/>
      <c r="HH245" s="1639"/>
      <c r="HI245" s="1639"/>
      <c r="HJ245" s="1639"/>
      <c r="HK245" s="1639"/>
      <c r="HL245" s="1639"/>
      <c r="HM245" s="1639"/>
      <c r="HN245" s="1639"/>
      <c r="HO245" s="1639"/>
      <c r="HP245" s="1639"/>
      <c r="HQ245" s="1639"/>
      <c r="HR245" s="1639"/>
      <c r="HS245" s="1639"/>
      <c r="HT245" s="1639"/>
      <c r="HU245" s="1639"/>
      <c r="HV245" s="1639"/>
      <c r="HW245" s="1639"/>
      <c r="HX245" s="1639"/>
      <c r="HY245" s="1639"/>
      <c r="HZ245" s="1639"/>
      <c r="IA245" s="1639"/>
      <c r="IB245" s="1639"/>
      <c r="IC245" s="1639"/>
      <c r="ID245" s="1639"/>
      <c r="IE245" s="1639"/>
      <c r="IF245" s="1639"/>
      <c r="IG245" s="1639"/>
      <c r="IH245" s="1639"/>
      <c r="II245" s="1639"/>
      <c r="IJ245" s="1639"/>
      <c r="IK245" s="1639"/>
      <c r="IL245" s="1639"/>
      <c r="IM245" s="1639"/>
      <c r="IN245" s="1639"/>
      <c r="IO245" s="1639"/>
      <c r="IP245" s="1639"/>
      <c r="IQ245" s="1639"/>
      <c r="IR245" s="1639"/>
      <c r="IS245" s="1639"/>
      <c r="IT245" s="1639"/>
      <c r="IU245" s="1639"/>
      <c r="IV245" s="1639"/>
      <c r="IW245" s="1639"/>
      <c r="IX245" s="1639"/>
      <c r="IY245" s="1639"/>
      <c r="IZ245" s="1639"/>
      <c r="JA245" s="1639"/>
      <c r="JB245" s="1639"/>
      <c r="JC245" s="1639"/>
      <c r="JD245" s="1639"/>
      <c r="JE245" s="1639"/>
      <c r="JF245" s="1639"/>
      <c r="JG245" s="1639"/>
      <c r="JH245" s="1639"/>
      <c r="JI245" s="1639"/>
      <c r="JJ245" s="1639"/>
      <c r="JK245" s="1639"/>
      <c r="JL245" s="1639"/>
      <c r="JM245" s="1639"/>
      <c r="JN245" s="1639"/>
      <c r="JO245" s="1639"/>
      <c r="JP245" s="1639"/>
      <c r="JQ245" s="1639"/>
      <c r="JR245" s="1639"/>
      <c r="JS245" s="1639"/>
      <c r="JT245" s="1639"/>
      <c r="JU245" s="1639"/>
      <c r="JV245" s="1639"/>
      <c r="JW245" s="1639"/>
      <c r="JX245" s="1639"/>
      <c r="JY245" s="1639"/>
      <c r="JZ245" s="1639"/>
      <c r="KA245" s="1639"/>
      <c r="KB245" s="1639"/>
      <c r="KC245" s="1639"/>
      <c r="KD245" s="1639"/>
      <c r="KE245" s="1639"/>
      <c r="KF245" s="1639"/>
      <c r="KG245" s="1639"/>
      <c r="KH245" s="1639"/>
      <c r="KI245" s="1639"/>
      <c r="KJ245" s="1639"/>
      <c r="KK245" s="1639"/>
      <c r="KL245" s="1639"/>
      <c r="KM245" s="1639"/>
      <c r="KN245" s="1639"/>
      <c r="KO245" s="1639"/>
      <c r="KP245" s="1639"/>
      <c r="KQ245" s="1639"/>
      <c r="KR245" s="1639"/>
      <c r="KS245" s="1639"/>
      <c r="KT245" s="1639"/>
      <c r="KU245" s="1639"/>
      <c r="KV245" s="1639"/>
      <c r="KW245" s="1639"/>
      <c r="KX245" s="1639"/>
      <c r="KY245" s="1639"/>
      <c r="KZ245" s="1639"/>
      <c r="LA245" s="1639"/>
      <c r="LB245" s="1639"/>
      <c r="LC245" s="1639"/>
      <c r="LD245" s="1639"/>
      <c r="LE245" s="1639"/>
      <c r="LF245" s="1639"/>
      <c r="LG245" s="1639"/>
      <c r="LH245" s="1639"/>
      <c r="LI245" s="1639"/>
      <c r="LJ245" s="1639"/>
      <c r="LK245" s="1639"/>
      <c r="LL245" s="1639"/>
      <c r="LM245" s="1639"/>
      <c r="LN245" s="1639"/>
      <c r="LO245" s="1639"/>
      <c r="LP245" s="1639"/>
    </row>
    <row r="246" s="1481" customFormat="1" ht="47" customHeight="1" spans="1:328">
      <c r="A246" s="1499">
        <v>45856</v>
      </c>
      <c r="B246" s="1500" t="s">
        <v>961</v>
      </c>
      <c r="C246" s="1501" t="s">
        <v>98</v>
      </c>
      <c r="D246" s="1502">
        <v>4500174405</v>
      </c>
      <c r="E246" s="2253" t="s">
        <v>962</v>
      </c>
      <c r="F246" s="1502" t="s">
        <v>966</v>
      </c>
      <c r="G246" s="1505" t="s">
        <v>101</v>
      </c>
      <c r="H246" s="1505" t="s">
        <v>724</v>
      </c>
      <c r="I246" s="1532" t="s">
        <v>725</v>
      </c>
      <c r="J246" s="1522">
        <v>5184</v>
      </c>
      <c r="K246" s="1534">
        <v>0</v>
      </c>
      <c r="L246" s="1534">
        <v>48</v>
      </c>
      <c r="M246" s="1534">
        <f t="shared" si="157"/>
        <v>108</v>
      </c>
      <c r="N246" s="1536">
        <v>45891</v>
      </c>
      <c r="O246" s="1536">
        <v>45891</v>
      </c>
      <c r="Q246" s="1562" t="s">
        <v>78</v>
      </c>
      <c r="R246" s="1563"/>
      <c r="S246" s="1563"/>
      <c r="T246" s="1563"/>
      <c r="U246" s="1563"/>
      <c r="V246" s="1532" t="s">
        <v>964</v>
      </c>
      <c r="W246" s="1532" t="s">
        <v>111</v>
      </c>
      <c r="X246" s="1565">
        <v>45859</v>
      </c>
      <c r="Y246" s="1589" t="s">
        <v>88</v>
      </c>
      <c r="Z246" s="1589" t="s">
        <v>88</v>
      </c>
      <c r="AA246" s="1589"/>
      <c r="AB246" s="1589"/>
      <c r="AC246" s="2311" t="s">
        <v>967</v>
      </c>
      <c r="AD246" s="1590" t="s">
        <v>706</v>
      </c>
      <c r="AE246" s="2277">
        <v>93.1575</v>
      </c>
      <c r="AF246" s="2278">
        <f>AE246*M246</f>
        <v>10061.01</v>
      </c>
      <c r="AG246" s="1504"/>
      <c r="AH246" s="1609" t="s">
        <v>81</v>
      </c>
      <c r="AI246" s="1609"/>
      <c r="AJ246" s="1609">
        <v>9</v>
      </c>
      <c r="AK246" s="1610">
        <f t="shared" si="176"/>
        <v>5184</v>
      </c>
      <c r="AL246" s="1610"/>
      <c r="AM246" s="1610">
        <f t="shared" si="199"/>
        <v>216</v>
      </c>
      <c r="AN246" s="1610"/>
      <c r="AO246" s="1610"/>
      <c r="AP246" s="1610"/>
      <c r="AQ246" s="1610"/>
      <c r="AR246" s="1610" t="s">
        <v>63</v>
      </c>
      <c r="AS246" s="1610">
        <f t="shared" si="170"/>
        <v>5184</v>
      </c>
      <c r="AT246" s="1610"/>
      <c r="AU246" s="1622">
        <f t="shared" si="200"/>
        <v>576</v>
      </c>
      <c r="AV246" s="1622">
        <f t="shared" si="201"/>
        <v>576</v>
      </c>
      <c r="AW246" s="1622">
        <f t="shared" si="202"/>
        <v>576</v>
      </c>
      <c r="AX246" s="1622">
        <f t="shared" si="203"/>
        <v>576</v>
      </c>
      <c r="AY246" s="1622">
        <f t="shared" si="204"/>
        <v>576</v>
      </c>
      <c r="AZ246" s="1622">
        <f t="shared" si="205"/>
        <v>576</v>
      </c>
      <c r="BA246" s="1622">
        <f t="shared" si="206"/>
        <v>576</v>
      </c>
      <c r="BB246" s="1622">
        <f t="shared" si="207"/>
        <v>576</v>
      </c>
      <c r="BC246" s="1622">
        <f t="shared" si="208"/>
        <v>576</v>
      </c>
      <c r="BD246" s="1622">
        <f t="shared" si="174"/>
        <v>552</v>
      </c>
      <c r="BE246" s="1622">
        <f t="shared" si="175"/>
        <v>24</v>
      </c>
      <c r="BF246" s="1534"/>
      <c r="BG246" s="1638"/>
      <c r="BH246" s="1639"/>
      <c r="BI246" s="1639"/>
      <c r="BJ246" s="1639"/>
      <c r="BK246" s="1639"/>
      <c r="BL246" s="1639"/>
      <c r="BM246" s="1639"/>
      <c r="BN246" s="1639"/>
      <c r="BO246" s="1639"/>
      <c r="BP246" s="1639"/>
      <c r="BQ246" s="1639"/>
      <c r="BR246" s="1639"/>
      <c r="BS246" s="1639"/>
      <c r="BT246" s="1639"/>
      <c r="BU246" s="1639"/>
      <c r="BV246" s="1639"/>
      <c r="BW246" s="1639"/>
      <c r="BX246" s="1639"/>
      <c r="BY246" s="1639"/>
      <c r="BZ246" s="1639"/>
      <c r="CA246" s="1639"/>
      <c r="CB246" s="1639"/>
      <c r="CC246" s="1639"/>
      <c r="CD246" s="1639"/>
      <c r="CE246" s="1639"/>
      <c r="CF246" s="1639"/>
      <c r="CG246" s="1639"/>
      <c r="CH246" s="1639"/>
      <c r="CI246" s="1639"/>
      <c r="CJ246" s="1639"/>
      <c r="CK246" s="1639"/>
      <c r="CL246" s="1639"/>
      <c r="CM246" s="1639"/>
      <c r="CN246" s="1639"/>
      <c r="CO246" s="1639"/>
      <c r="CP246" s="1639"/>
      <c r="CQ246" s="1639"/>
      <c r="CR246" s="1639"/>
      <c r="CS246" s="1639"/>
      <c r="CT246" s="1639"/>
      <c r="CU246" s="1639"/>
      <c r="CV246" s="1639"/>
      <c r="CW246" s="1639"/>
      <c r="CX246" s="1639"/>
      <c r="CY246" s="1639"/>
      <c r="CZ246" s="1639"/>
      <c r="DA246" s="1639"/>
      <c r="DB246" s="1639"/>
      <c r="DC246" s="1639"/>
      <c r="DD246" s="1639"/>
      <c r="DE246" s="1639"/>
      <c r="DF246" s="1639"/>
      <c r="DG246" s="1639"/>
      <c r="DH246" s="1639"/>
      <c r="DI246" s="1639"/>
      <c r="DJ246" s="1639"/>
      <c r="DK246" s="1639"/>
      <c r="DL246" s="1639"/>
      <c r="DM246" s="1639"/>
      <c r="DN246" s="1639"/>
      <c r="DO246" s="1639"/>
      <c r="DP246" s="1639"/>
      <c r="DQ246" s="1639"/>
      <c r="DR246" s="1639"/>
      <c r="DS246" s="1639"/>
      <c r="DT246" s="1639"/>
      <c r="DU246" s="1639"/>
      <c r="DV246" s="1639"/>
      <c r="DW246" s="1639"/>
      <c r="DX246" s="1639"/>
      <c r="DY246" s="1639"/>
      <c r="DZ246" s="1639"/>
      <c r="EA246" s="1639"/>
      <c r="EB246" s="1639"/>
      <c r="EC246" s="1639"/>
      <c r="ED246" s="1639"/>
      <c r="EE246" s="1639"/>
      <c r="EF246" s="1639"/>
      <c r="EG246" s="1639"/>
      <c r="EH246" s="1639"/>
      <c r="EI246" s="1639"/>
      <c r="EJ246" s="1639"/>
      <c r="EK246" s="1639"/>
      <c r="EL246" s="1639"/>
      <c r="EM246" s="1639"/>
      <c r="EN246" s="1639"/>
      <c r="EO246" s="1639"/>
      <c r="EP246" s="1639"/>
      <c r="EQ246" s="1639"/>
      <c r="ER246" s="1639"/>
      <c r="ES246" s="1639"/>
      <c r="ET246" s="1639"/>
      <c r="EU246" s="1639"/>
      <c r="EV246" s="1639"/>
      <c r="EW246" s="1639"/>
      <c r="EX246" s="1639"/>
      <c r="EY246" s="1639"/>
      <c r="EZ246" s="1639"/>
      <c r="FA246" s="1639"/>
      <c r="FB246" s="1639"/>
      <c r="FC246" s="1639"/>
      <c r="FD246" s="1639"/>
      <c r="FE246" s="1639"/>
      <c r="FF246" s="1639"/>
      <c r="FG246" s="1639"/>
      <c r="FH246" s="1639"/>
      <c r="FI246" s="1639"/>
      <c r="FJ246" s="1639"/>
      <c r="FK246" s="1639"/>
      <c r="FL246" s="1639"/>
      <c r="FM246" s="1639"/>
      <c r="FN246" s="1639"/>
      <c r="FO246" s="1639"/>
      <c r="FP246" s="1639"/>
      <c r="FQ246" s="1639"/>
      <c r="FR246" s="1639"/>
      <c r="FS246" s="1639"/>
      <c r="FT246" s="1639"/>
      <c r="FU246" s="1639"/>
      <c r="FV246" s="1639"/>
      <c r="FW246" s="1639"/>
      <c r="FX246" s="1639"/>
      <c r="FY246" s="1639"/>
      <c r="FZ246" s="1639"/>
      <c r="GA246" s="1639"/>
      <c r="GB246" s="1639"/>
      <c r="GC246" s="1639"/>
      <c r="GD246" s="1639"/>
      <c r="GE246" s="1639"/>
      <c r="GF246" s="1639"/>
      <c r="GG246" s="1639"/>
      <c r="GH246" s="1639"/>
      <c r="GI246" s="1639"/>
      <c r="GJ246" s="1639"/>
      <c r="GK246" s="1639"/>
      <c r="GL246" s="1639"/>
      <c r="GM246" s="1639"/>
      <c r="GN246" s="1639"/>
      <c r="GO246" s="1639"/>
      <c r="GP246" s="1639"/>
      <c r="GQ246" s="1639"/>
      <c r="GR246" s="1639"/>
      <c r="GS246" s="1639"/>
      <c r="GT246" s="1639"/>
      <c r="GU246" s="1639"/>
      <c r="GV246" s="1639"/>
      <c r="GW246" s="1639"/>
      <c r="GX246" s="1639"/>
      <c r="GY246" s="1639"/>
      <c r="GZ246" s="1639"/>
      <c r="HA246" s="1639"/>
      <c r="HB246" s="1639"/>
      <c r="HC246" s="1639"/>
      <c r="HD246" s="1639"/>
      <c r="HE246" s="1639"/>
      <c r="HF246" s="1639"/>
      <c r="HG246" s="1639"/>
      <c r="HH246" s="1639"/>
      <c r="HI246" s="1639"/>
      <c r="HJ246" s="1639"/>
      <c r="HK246" s="1639"/>
      <c r="HL246" s="1639"/>
      <c r="HM246" s="1639"/>
      <c r="HN246" s="1639"/>
      <c r="HO246" s="1639"/>
      <c r="HP246" s="1639"/>
      <c r="HQ246" s="1639"/>
      <c r="HR246" s="1639"/>
      <c r="HS246" s="1639"/>
      <c r="HT246" s="1639"/>
      <c r="HU246" s="1639"/>
      <c r="HV246" s="1639"/>
      <c r="HW246" s="1639"/>
      <c r="HX246" s="1639"/>
      <c r="HY246" s="1639"/>
      <c r="HZ246" s="1639"/>
      <c r="IA246" s="1639"/>
      <c r="IB246" s="1639"/>
      <c r="IC246" s="1639"/>
      <c r="ID246" s="1639"/>
      <c r="IE246" s="1639"/>
      <c r="IF246" s="1639"/>
      <c r="IG246" s="1639"/>
      <c r="IH246" s="1639"/>
      <c r="II246" s="1639"/>
      <c r="IJ246" s="1639"/>
      <c r="IK246" s="1639"/>
      <c r="IL246" s="1639"/>
      <c r="IM246" s="1639"/>
      <c r="IN246" s="1639"/>
      <c r="IO246" s="1639"/>
      <c r="IP246" s="1639"/>
      <c r="IQ246" s="1639"/>
      <c r="IR246" s="1639"/>
      <c r="IS246" s="1639"/>
      <c r="IT246" s="1639"/>
      <c r="IU246" s="1639"/>
      <c r="IV246" s="1639"/>
      <c r="IW246" s="1639"/>
      <c r="IX246" s="1639"/>
      <c r="IY246" s="1639"/>
      <c r="IZ246" s="1639"/>
      <c r="JA246" s="1639"/>
      <c r="JB246" s="1639"/>
      <c r="JC246" s="1639"/>
      <c r="JD246" s="1639"/>
      <c r="JE246" s="1639"/>
      <c r="JF246" s="1639"/>
      <c r="JG246" s="1639"/>
      <c r="JH246" s="1639"/>
      <c r="JI246" s="1639"/>
      <c r="JJ246" s="1639"/>
      <c r="JK246" s="1639"/>
      <c r="JL246" s="1639"/>
      <c r="JM246" s="1639"/>
      <c r="JN246" s="1639"/>
      <c r="JO246" s="1639"/>
      <c r="JP246" s="1639"/>
      <c r="JQ246" s="1639"/>
      <c r="JR246" s="1639"/>
      <c r="JS246" s="1639"/>
      <c r="JT246" s="1639"/>
      <c r="JU246" s="1639"/>
      <c r="JV246" s="1639"/>
      <c r="JW246" s="1639"/>
      <c r="JX246" s="1639"/>
      <c r="JY246" s="1639"/>
      <c r="JZ246" s="1639"/>
      <c r="KA246" s="1639"/>
      <c r="KB246" s="1639"/>
      <c r="KC246" s="1639"/>
      <c r="KD246" s="1639"/>
      <c r="KE246" s="1639"/>
      <c r="KF246" s="1639"/>
      <c r="KG246" s="1639"/>
      <c r="KH246" s="1639"/>
      <c r="KI246" s="1639"/>
      <c r="KJ246" s="1639"/>
      <c r="KK246" s="1639"/>
      <c r="KL246" s="1639"/>
      <c r="KM246" s="1639"/>
      <c r="KN246" s="1639"/>
      <c r="KO246" s="1639"/>
      <c r="KP246" s="1639"/>
      <c r="KQ246" s="1639"/>
      <c r="KR246" s="1639"/>
      <c r="KS246" s="1639"/>
      <c r="KT246" s="1639"/>
      <c r="KU246" s="1639"/>
      <c r="KV246" s="1639"/>
      <c r="KW246" s="1639"/>
      <c r="KX246" s="1639"/>
      <c r="KY246" s="1639"/>
      <c r="KZ246" s="1639"/>
      <c r="LA246" s="1639"/>
      <c r="LB246" s="1639"/>
      <c r="LC246" s="1639"/>
      <c r="LD246" s="1639"/>
      <c r="LE246" s="1639"/>
      <c r="LF246" s="1639"/>
      <c r="LG246" s="1639"/>
      <c r="LH246" s="1639"/>
      <c r="LI246" s="1639"/>
      <c r="LJ246" s="1639"/>
      <c r="LK246" s="1639"/>
      <c r="LL246" s="1639"/>
      <c r="LM246" s="1639"/>
      <c r="LN246" s="1639"/>
      <c r="LO246" s="1639"/>
      <c r="LP246" s="1639"/>
    </row>
    <row r="247" s="1481" customFormat="1" ht="47" customHeight="1" spans="1:328">
      <c r="A247" s="1499">
        <v>45849</v>
      </c>
      <c r="B247" s="1500" t="s">
        <v>173</v>
      </c>
      <c r="C247" s="1501" t="s">
        <v>98</v>
      </c>
      <c r="D247" s="1502">
        <v>4500173592</v>
      </c>
      <c r="E247" s="2253" t="s">
        <v>968</v>
      </c>
      <c r="F247" s="1502" t="s">
        <v>969</v>
      </c>
      <c r="G247" s="1505" t="s">
        <v>176</v>
      </c>
      <c r="H247" s="1505" t="s">
        <v>176</v>
      </c>
      <c r="I247" s="1532" t="s">
        <v>177</v>
      </c>
      <c r="J247" s="1522">
        <v>5520</v>
      </c>
      <c r="K247" s="1534">
        <v>24</v>
      </c>
      <c r="L247" s="1534">
        <v>2760</v>
      </c>
      <c r="M247" s="2594">
        <f t="shared" si="157"/>
        <v>2</v>
      </c>
      <c r="N247" s="1536">
        <v>45896</v>
      </c>
      <c r="O247" s="1536">
        <f>N247-2</f>
        <v>45894</v>
      </c>
      <c r="P247" s="1537" t="s">
        <v>489</v>
      </c>
      <c r="Q247" s="1562" t="s">
        <v>78</v>
      </c>
      <c r="R247" s="2722">
        <v>5520</v>
      </c>
      <c r="S247" s="2722">
        <f t="shared" ref="S247:S254" si="210">J247-R247</f>
        <v>0</v>
      </c>
      <c r="T247" s="2722"/>
      <c r="U247" s="2722" t="s">
        <v>829</v>
      </c>
      <c r="V247" s="1532"/>
      <c r="W247" s="1532" t="s">
        <v>111</v>
      </c>
      <c r="X247" s="1565" t="s">
        <v>830</v>
      </c>
      <c r="Y247" s="1589" t="s">
        <v>88</v>
      </c>
      <c r="Z247" s="1589">
        <v>45859</v>
      </c>
      <c r="AA247" s="1589" t="s">
        <v>831</v>
      </c>
      <c r="AB247" s="1589" t="s">
        <v>745</v>
      </c>
      <c r="AC247" s="1580" t="s">
        <v>746</v>
      </c>
      <c r="AD247" s="1590" t="s">
        <v>181</v>
      </c>
      <c r="AE247" s="2277">
        <v>1451.26</v>
      </c>
      <c r="AF247" s="2278">
        <f t="shared" ref="AF247:AF253" si="211">AE247*M247</f>
        <v>2902.52</v>
      </c>
      <c r="AG247" s="1504" t="s">
        <v>970</v>
      </c>
      <c r="AH247" s="1609" t="s">
        <v>81</v>
      </c>
      <c r="AI247" s="1609"/>
      <c r="AJ247" s="1609">
        <v>9</v>
      </c>
      <c r="AK247" s="1610">
        <f t="shared" ref="AK223:AK262" si="212">J247</f>
        <v>5520</v>
      </c>
      <c r="AL247" s="1610"/>
      <c r="AM247" s="1610">
        <f t="shared" ref="AM223:AM262" si="213">J247/24</f>
        <v>230</v>
      </c>
      <c r="AN247" s="1610"/>
      <c r="AO247" s="1610"/>
      <c r="AP247" s="1610"/>
      <c r="AQ247" s="1610"/>
      <c r="AR247" s="1610" t="s">
        <v>512</v>
      </c>
      <c r="AS247" s="1610">
        <f t="shared" ref="AS223:AS262" si="214">J247</f>
        <v>5520</v>
      </c>
      <c r="AT247" s="1610"/>
      <c r="AU247" s="1622">
        <f t="shared" ref="AU223:AU278" si="215">J247/9</f>
        <v>613.333333333333</v>
      </c>
      <c r="AV247" s="1622">
        <f t="shared" ref="AV223:AV278" si="216">J247/9</f>
        <v>613.333333333333</v>
      </c>
      <c r="AW247" s="1622">
        <f t="shared" ref="AW223:AW278" si="217">J247/9</f>
        <v>613.333333333333</v>
      </c>
      <c r="AX247" s="1622">
        <f t="shared" ref="AX223:AX278" si="218">J247/9</f>
        <v>613.333333333333</v>
      </c>
      <c r="AY247" s="1622">
        <f t="shared" ref="AY223:AY278" si="219">J247/9</f>
        <v>613.333333333333</v>
      </c>
      <c r="AZ247" s="1622">
        <f t="shared" ref="AZ223:AZ278" si="220">J247/9</f>
        <v>613.333333333333</v>
      </c>
      <c r="BA247" s="1622">
        <f t="shared" ref="BA223:BA278" si="221">J247/9</f>
        <v>613.333333333333</v>
      </c>
      <c r="BB247" s="1622">
        <f t="shared" ref="BB223:BB278" si="222">J247/9</f>
        <v>613.333333333333</v>
      </c>
      <c r="BC247" s="1622">
        <f t="shared" ref="BC223:BC278" si="223">J247/9</f>
        <v>613.333333333333</v>
      </c>
      <c r="BD247" s="1622">
        <f t="shared" ref="BD223:BD280" si="224">J247*23/24/COUNT(AU247:BC247)</f>
        <v>587.777777777778</v>
      </c>
      <c r="BE247" s="1622">
        <f t="shared" ref="BE223:BE280" si="225">J247/24/COUNT(AU247:BC247)</f>
        <v>25.5555555555556</v>
      </c>
      <c r="BF247" s="1534"/>
      <c r="BG247" s="1638"/>
      <c r="BH247" s="1639"/>
      <c r="BI247" s="1639"/>
      <c r="BJ247" s="1639"/>
      <c r="BK247" s="1639"/>
      <c r="BL247" s="1639"/>
      <c r="BM247" s="1639"/>
      <c r="BN247" s="1639"/>
      <c r="BO247" s="1639"/>
      <c r="BP247" s="1639"/>
      <c r="BQ247" s="1639"/>
      <c r="BR247" s="1639"/>
      <c r="BS247" s="1639"/>
      <c r="BT247" s="1639"/>
      <c r="BU247" s="1639"/>
      <c r="BV247" s="1639"/>
      <c r="BW247" s="1639"/>
      <c r="BX247" s="1639"/>
      <c r="BY247" s="1639"/>
      <c r="BZ247" s="1639"/>
      <c r="CA247" s="1639"/>
      <c r="CB247" s="1639"/>
      <c r="CC247" s="1639"/>
      <c r="CD247" s="1639"/>
      <c r="CE247" s="1639"/>
      <c r="CF247" s="1639"/>
      <c r="CG247" s="1639"/>
      <c r="CH247" s="1639"/>
      <c r="CI247" s="1639"/>
      <c r="CJ247" s="1639"/>
      <c r="CK247" s="1639"/>
      <c r="CL247" s="1639"/>
      <c r="CM247" s="1639"/>
      <c r="CN247" s="1639"/>
      <c r="CO247" s="1639"/>
      <c r="CP247" s="1639"/>
      <c r="CQ247" s="1639"/>
      <c r="CR247" s="1639"/>
      <c r="CS247" s="1639"/>
      <c r="CT247" s="1639"/>
      <c r="CU247" s="1639"/>
      <c r="CV247" s="1639"/>
      <c r="CW247" s="1639"/>
      <c r="CX247" s="1639"/>
      <c r="CY247" s="1639"/>
      <c r="CZ247" s="1639"/>
      <c r="DA247" s="1639"/>
      <c r="DB247" s="1639"/>
      <c r="DC247" s="1639"/>
      <c r="DD247" s="1639"/>
      <c r="DE247" s="1639"/>
      <c r="DF247" s="1639"/>
      <c r="DG247" s="1639"/>
      <c r="DH247" s="1639"/>
      <c r="DI247" s="1639"/>
      <c r="DJ247" s="1639"/>
      <c r="DK247" s="1639"/>
      <c r="DL247" s="1639"/>
      <c r="DM247" s="1639"/>
      <c r="DN247" s="1639"/>
      <c r="DO247" s="1639"/>
      <c r="DP247" s="1639"/>
      <c r="DQ247" s="1639"/>
      <c r="DR247" s="1639"/>
      <c r="DS247" s="1639"/>
      <c r="DT247" s="1639"/>
      <c r="DU247" s="1639"/>
      <c r="DV247" s="1639"/>
      <c r="DW247" s="1639"/>
      <c r="DX247" s="1639"/>
      <c r="DY247" s="1639"/>
      <c r="DZ247" s="1639"/>
      <c r="EA247" s="1639"/>
      <c r="EB247" s="1639"/>
      <c r="EC247" s="1639"/>
      <c r="ED247" s="1639"/>
      <c r="EE247" s="1639"/>
      <c r="EF247" s="1639"/>
      <c r="EG247" s="1639"/>
      <c r="EH247" s="1639"/>
      <c r="EI247" s="1639"/>
      <c r="EJ247" s="1639"/>
      <c r="EK247" s="1639"/>
      <c r="EL247" s="1639"/>
      <c r="EM247" s="1639"/>
      <c r="EN247" s="1639"/>
      <c r="EO247" s="1639"/>
      <c r="EP247" s="1639"/>
      <c r="EQ247" s="1639"/>
      <c r="ER247" s="1639"/>
      <c r="ES247" s="1639"/>
      <c r="ET247" s="1639"/>
      <c r="EU247" s="1639"/>
      <c r="EV247" s="1639"/>
      <c r="EW247" s="1639"/>
      <c r="EX247" s="1639"/>
      <c r="EY247" s="1639"/>
      <c r="EZ247" s="1639"/>
      <c r="FA247" s="1639"/>
      <c r="FB247" s="1639"/>
      <c r="FC247" s="1639"/>
      <c r="FD247" s="1639"/>
      <c r="FE247" s="1639"/>
      <c r="FF247" s="1639"/>
      <c r="FG247" s="1639"/>
      <c r="FH247" s="1639"/>
      <c r="FI247" s="1639"/>
      <c r="FJ247" s="1639"/>
      <c r="FK247" s="1639"/>
      <c r="FL247" s="1639"/>
      <c r="FM247" s="1639"/>
      <c r="FN247" s="1639"/>
      <c r="FO247" s="1639"/>
      <c r="FP247" s="1639"/>
      <c r="FQ247" s="1639"/>
      <c r="FR247" s="1639"/>
      <c r="FS247" s="1639"/>
      <c r="FT247" s="1639"/>
      <c r="FU247" s="1639"/>
      <c r="FV247" s="1639"/>
      <c r="FW247" s="1639"/>
      <c r="FX247" s="1639"/>
      <c r="FY247" s="1639"/>
      <c r="FZ247" s="1639"/>
      <c r="GA247" s="1639"/>
      <c r="GB247" s="1639"/>
      <c r="GC247" s="1639"/>
      <c r="GD247" s="1639"/>
      <c r="GE247" s="1639"/>
      <c r="GF247" s="1639"/>
      <c r="GG247" s="1639"/>
      <c r="GH247" s="1639"/>
      <c r="GI247" s="1639"/>
      <c r="GJ247" s="1639"/>
      <c r="GK247" s="1639"/>
      <c r="GL247" s="1639"/>
      <c r="GM247" s="1639"/>
      <c r="GN247" s="1639"/>
      <c r="GO247" s="1639"/>
      <c r="GP247" s="1639"/>
      <c r="GQ247" s="1639"/>
      <c r="GR247" s="1639"/>
      <c r="GS247" s="1639"/>
      <c r="GT247" s="1639"/>
      <c r="GU247" s="1639"/>
      <c r="GV247" s="1639"/>
      <c r="GW247" s="1639"/>
      <c r="GX247" s="1639"/>
      <c r="GY247" s="1639"/>
      <c r="GZ247" s="1639"/>
      <c r="HA247" s="1639"/>
      <c r="HB247" s="1639"/>
      <c r="HC247" s="1639"/>
      <c r="HD247" s="1639"/>
      <c r="HE247" s="1639"/>
      <c r="HF247" s="1639"/>
      <c r="HG247" s="1639"/>
      <c r="HH247" s="1639"/>
      <c r="HI247" s="1639"/>
      <c r="HJ247" s="1639"/>
      <c r="HK247" s="1639"/>
      <c r="HL247" s="1639"/>
      <c r="HM247" s="1639"/>
      <c r="HN247" s="1639"/>
      <c r="HO247" s="1639"/>
      <c r="HP247" s="1639"/>
      <c r="HQ247" s="1639"/>
      <c r="HR247" s="1639"/>
      <c r="HS247" s="1639"/>
      <c r="HT247" s="1639"/>
      <c r="HU247" s="1639"/>
      <c r="HV247" s="1639"/>
      <c r="HW247" s="1639"/>
      <c r="HX247" s="1639"/>
      <c r="HY247" s="1639"/>
      <c r="HZ247" s="1639"/>
      <c r="IA247" s="1639"/>
      <c r="IB247" s="1639"/>
      <c r="IC247" s="1639"/>
      <c r="ID247" s="1639"/>
      <c r="IE247" s="1639"/>
      <c r="IF247" s="1639"/>
      <c r="IG247" s="1639"/>
      <c r="IH247" s="1639"/>
      <c r="II247" s="1639"/>
      <c r="IJ247" s="1639"/>
      <c r="IK247" s="1639"/>
      <c r="IL247" s="1639"/>
      <c r="IM247" s="1639"/>
      <c r="IN247" s="1639"/>
      <c r="IO247" s="1639"/>
      <c r="IP247" s="1639"/>
      <c r="IQ247" s="1639"/>
      <c r="IR247" s="1639"/>
      <c r="IS247" s="1639"/>
      <c r="IT247" s="1639"/>
      <c r="IU247" s="1639"/>
      <c r="IV247" s="1639"/>
      <c r="IW247" s="1639"/>
      <c r="IX247" s="1639"/>
      <c r="IY247" s="1639"/>
      <c r="IZ247" s="1639"/>
      <c r="JA247" s="1639"/>
      <c r="JB247" s="1639"/>
      <c r="JC247" s="1639"/>
      <c r="JD247" s="1639"/>
      <c r="JE247" s="1639"/>
      <c r="JF247" s="1639"/>
      <c r="JG247" s="1639"/>
      <c r="JH247" s="1639"/>
      <c r="JI247" s="1639"/>
      <c r="JJ247" s="1639"/>
      <c r="JK247" s="1639"/>
      <c r="JL247" s="1639"/>
      <c r="JM247" s="1639"/>
      <c r="JN247" s="1639"/>
      <c r="JO247" s="1639"/>
      <c r="JP247" s="1639"/>
      <c r="JQ247" s="1639"/>
      <c r="JR247" s="1639"/>
      <c r="JS247" s="1639"/>
      <c r="JT247" s="1639"/>
      <c r="JU247" s="1639"/>
      <c r="JV247" s="1639"/>
      <c r="JW247" s="1639"/>
      <c r="JX247" s="1639"/>
      <c r="JY247" s="1639"/>
      <c r="JZ247" s="1639"/>
      <c r="KA247" s="1639"/>
      <c r="KB247" s="1639"/>
      <c r="KC247" s="1639"/>
      <c r="KD247" s="1639"/>
      <c r="KE247" s="1639"/>
      <c r="KF247" s="1639"/>
      <c r="KG247" s="1639"/>
      <c r="KH247" s="1639"/>
      <c r="KI247" s="1639"/>
      <c r="KJ247" s="1639"/>
      <c r="KK247" s="1639"/>
      <c r="KL247" s="1639"/>
      <c r="KM247" s="1639"/>
      <c r="KN247" s="1639"/>
      <c r="KO247" s="1639"/>
      <c r="KP247" s="1639"/>
      <c r="KQ247" s="1639"/>
      <c r="KR247" s="1639"/>
      <c r="KS247" s="1639"/>
      <c r="KT247" s="1639"/>
      <c r="KU247" s="1639"/>
      <c r="KV247" s="1639"/>
      <c r="KW247" s="1639"/>
      <c r="KX247" s="1639"/>
      <c r="KY247" s="1639"/>
      <c r="KZ247" s="1639"/>
      <c r="LA247" s="1639"/>
      <c r="LB247" s="1639"/>
      <c r="LC247" s="1639"/>
      <c r="LD247" s="1639"/>
      <c r="LE247" s="1639"/>
      <c r="LF247" s="1639"/>
      <c r="LG247" s="1639"/>
      <c r="LH247" s="1639"/>
      <c r="LI247" s="1639"/>
      <c r="LJ247" s="1639"/>
      <c r="LK247" s="1639"/>
      <c r="LL247" s="1639"/>
      <c r="LM247" s="1639"/>
      <c r="LN247" s="1639"/>
      <c r="LO247" s="1639"/>
      <c r="LP247" s="1639"/>
    </row>
    <row r="248" s="1481" customFormat="1" ht="47" customHeight="1" spans="1:328">
      <c r="A248" s="1499">
        <v>45849</v>
      </c>
      <c r="B248" s="1500" t="s">
        <v>173</v>
      </c>
      <c r="C248" s="1501" t="s">
        <v>98</v>
      </c>
      <c r="D248" s="1502">
        <v>4500173592</v>
      </c>
      <c r="E248" s="2253" t="s">
        <v>971</v>
      </c>
      <c r="F248" s="1502" t="s">
        <v>972</v>
      </c>
      <c r="G248" s="1505" t="s">
        <v>176</v>
      </c>
      <c r="H248" s="1505" t="s">
        <v>176</v>
      </c>
      <c r="I248" s="1532" t="s">
        <v>177</v>
      </c>
      <c r="J248" s="1522">
        <v>5520</v>
      </c>
      <c r="K248" s="1534">
        <v>24</v>
      </c>
      <c r="L248" s="1534">
        <v>2760</v>
      </c>
      <c r="M248" s="2594">
        <f t="shared" si="157"/>
        <v>2</v>
      </c>
      <c r="N248" s="1536">
        <v>45896</v>
      </c>
      <c r="O248" s="1536">
        <f t="shared" ref="O248:O280" si="226">N248-2</f>
        <v>45894</v>
      </c>
      <c r="P248" s="1537" t="s">
        <v>489</v>
      </c>
      <c r="Q248" s="1562" t="s">
        <v>78</v>
      </c>
      <c r="R248" s="2722">
        <v>5520</v>
      </c>
      <c r="S248" s="2722">
        <f t="shared" si="210"/>
        <v>0</v>
      </c>
      <c r="T248" s="2722"/>
      <c r="U248" s="2722" t="s">
        <v>829</v>
      </c>
      <c r="V248" s="1532"/>
      <c r="W248" s="1532" t="s">
        <v>111</v>
      </c>
      <c r="X248" s="1565" t="s">
        <v>830</v>
      </c>
      <c r="Y248" s="1589" t="s">
        <v>88</v>
      </c>
      <c r="Z248" s="1589">
        <v>45859</v>
      </c>
      <c r="AA248" s="1589" t="s">
        <v>831</v>
      </c>
      <c r="AB248" s="1589" t="s">
        <v>745</v>
      </c>
      <c r="AC248" s="1580" t="s">
        <v>746</v>
      </c>
      <c r="AD248" s="1590" t="s">
        <v>181</v>
      </c>
      <c r="AE248" s="2277">
        <v>1451.26</v>
      </c>
      <c r="AF248" s="2278">
        <f t="shared" si="211"/>
        <v>2902.52</v>
      </c>
      <c r="AG248" s="1504" t="s">
        <v>973</v>
      </c>
      <c r="AH248" s="1609" t="s">
        <v>81</v>
      </c>
      <c r="AI248" s="1609"/>
      <c r="AJ248" s="1609">
        <v>9</v>
      </c>
      <c r="AK248" s="1610">
        <f t="shared" si="212"/>
        <v>5520</v>
      </c>
      <c r="AL248" s="1610"/>
      <c r="AM248" s="1610">
        <f t="shared" si="213"/>
        <v>230</v>
      </c>
      <c r="AN248" s="1610"/>
      <c r="AO248" s="1610"/>
      <c r="AP248" s="1610"/>
      <c r="AQ248" s="1610"/>
      <c r="AR248" s="1610" t="s">
        <v>512</v>
      </c>
      <c r="AS248" s="1610">
        <f t="shared" si="214"/>
        <v>5520</v>
      </c>
      <c r="AT248" s="1610"/>
      <c r="AU248" s="1622">
        <f t="shared" si="215"/>
        <v>613.333333333333</v>
      </c>
      <c r="AV248" s="1622">
        <f t="shared" si="216"/>
        <v>613.333333333333</v>
      </c>
      <c r="AW248" s="1622">
        <f t="shared" si="217"/>
        <v>613.333333333333</v>
      </c>
      <c r="AX248" s="1622">
        <f t="shared" si="218"/>
        <v>613.333333333333</v>
      </c>
      <c r="AY248" s="1622">
        <f t="shared" si="219"/>
        <v>613.333333333333</v>
      </c>
      <c r="AZ248" s="1622">
        <f t="shared" si="220"/>
        <v>613.333333333333</v>
      </c>
      <c r="BA248" s="1622">
        <f t="shared" si="221"/>
        <v>613.333333333333</v>
      </c>
      <c r="BB248" s="1622">
        <f t="shared" si="222"/>
        <v>613.333333333333</v>
      </c>
      <c r="BC248" s="1622">
        <f t="shared" si="223"/>
        <v>613.333333333333</v>
      </c>
      <c r="BD248" s="1622">
        <f t="shared" si="224"/>
        <v>587.777777777778</v>
      </c>
      <c r="BE248" s="1622">
        <f t="shared" si="225"/>
        <v>25.5555555555556</v>
      </c>
      <c r="BF248" s="1534"/>
      <c r="BG248" s="1638"/>
      <c r="BH248" s="1639"/>
      <c r="BI248" s="1639"/>
      <c r="BJ248" s="1639"/>
      <c r="BK248" s="1639"/>
      <c r="BL248" s="1639"/>
      <c r="BM248" s="1639"/>
      <c r="BN248" s="1639"/>
      <c r="BO248" s="1639"/>
      <c r="BP248" s="1639"/>
      <c r="BQ248" s="1639"/>
      <c r="BR248" s="1639"/>
      <c r="BS248" s="1639"/>
      <c r="BT248" s="1639"/>
      <c r="BU248" s="1639"/>
      <c r="BV248" s="1639"/>
      <c r="BW248" s="1639"/>
      <c r="BX248" s="1639"/>
      <c r="BY248" s="1639"/>
      <c r="BZ248" s="1639"/>
      <c r="CA248" s="1639"/>
      <c r="CB248" s="1639"/>
      <c r="CC248" s="1639"/>
      <c r="CD248" s="1639"/>
      <c r="CE248" s="1639"/>
      <c r="CF248" s="1639"/>
      <c r="CG248" s="1639"/>
      <c r="CH248" s="1639"/>
      <c r="CI248" s="1639"/>
      <c r="CJ248" s="1639"/>
      <c r="CK248" s="1639"/>
      <c r="CL248" s="1639"/>
      <c r="CM248" s="1639"/>
      <c r="CN248" s="1639"/>
      <c r="CO248" s="1639"/>
      <c r="CP248" s="1639"/>
      <c r="CQ248" s="1639"/>
      <c r="CR248" s="1639"/>
      <c r="CS248" s="1639"/>
      <c r="CT248" s="1639"/>
      <c r="CU248" s="1639"/>
      <c r="CV248" s="1639"/>
      <c r="CW248" s="1639"/>
      <c r="CX248" s="1639"/>
      <c r="CY248" s="1639"/>
      <c r="CZ248" s="1639"/>
      <c r="DA248" s="1639"/>
      <c r="DB248" s="1639"/>
      <c r="DC248" s="1639"/>
      <c r="DD248" s="1639"/>
      <c r="DE248" s="1639"/>
      <c r="DF248" s="1639"/>
      <c r="DG248" s="1639"/>
      <c r="DH248" s="1639"/>
      <c r="DI248" s="1639"/>
      <c r="DJ248" s="1639"/>
      <c r="DK248" s="1639"/>
      <c r="DL248" s="1639"/>
      <c r="DM248" s="1639"/>
      <c r="DN248" s="1639"/>
      <c r="DO248" s="1639"/>
      <c r="DP248" s="1639"/>
      <c r="DQ248" s="1639"/>
      <c r="DR248" s="1639"/>
      <c r="DS248" s="1639"/>
      <c r="DT248" s="1639"/>
      <c r="DU248" s="1639"/>
      <c r="DV248" s="1639"/>
      <c r="DW248" s="1639"/>
      <c r="DX248" s="1639"/>
      <c r="DY248" s="1639"/>
      <c r="DZ248" s="1639"/>
      <c r="EA248" s="1639"/>
      <c r="EB248" s="1639"/>
      <c r="EC248" s="1639"/>
      <c r="ED248" s="1639"/>
      <c r="EE248" s="1639"/>
      <c r="EF248" s="1639"/>
      <c r="EG248" s="1639"/>
      <c r="EH248" s="1639"/>
      <c r="EI248" s="1639"/>
      <c r="EJ248" s="1639"/>
      <c r="EK248" s="1639"/>
      <c r="EL248" s="1639"/>
      <c r="EM248" s="1639"/>
      <c r="EN248" s="1639"/>
      <c r="EO248" s="1639"/>
      <c r="EP248" s="1639"/>
      <c r="EQ248" s="1639"/>
      <c r="ER248" s="1639"/>
      <c r="ES248" s="1639"/>
      <c r="ET248" s="1639"/>
      <c r="EU248" s="1639"/>
      <c r="EV248" s="1639"/>
      <c r="EW248" s="1639"/>
      <c r="EX248" s="1639"/>
      <c r="EY248" s="1639"/>
      <c r="EZ248" s="1639"/>
      <c r="FA248" s="1639"/>
      <c r="FB248" s="1639"/>
      <c r="FC248" s="1639"/>
      <c r="FD248" s="1639"/>
      <c r="FE248" s="1639"/>
      <c r="FF248" s="1639"/>
      <c r="FG248" s="1639"/>
      <c r="FH248" s="1639"/>
      <c r="FI248" s="1639"/>
      <c r="FJ248" s="1639"/>
      <c r="FK248" s="1639"/>
      <c r="FL248" s="1639"/>
      <c r="FM248" s="1639"/>
      <c r="FN248" s="1639"/>
      <c r="FO248" s="1639"/>
      <c r="FP248" s="1639"/>
      <c r="FQ248" s="1639"/>
      <c r="FR248" s="1639"/>
      <c r="FS248" s="1639"/>
      <c r="FT248" s="1639"/>
      <c r="FU248" s="1639"/>
      <c r="FV248" s="1639"/>
      <c r="FW248" s="1639"/>
      <c r="FX248" s="1639"/>
      <c r="FY248" s="1639"/>
      <c r="FZ248" s="1639"/>
      <c r="GA248" s="1639"/>
      <c r="GB248" s="1639"/>
      <c r="GC248" s="1639"/>
      <c r="GD248" s="1639"/>
      <c r="GE248" s="1639"/>
      <c r="GF248" s="1639"/>
      <c r="GG248" s="1639"/>
      <c r="GH248" s="1639"/>
      <c r="GI248" s="1639"/>
      <c r="GJ248" s="1639"/>
      <c r="GK248" s="1639"/>
      <c r="GL248" s="1639"/>
      <c r="GM248" s="1639"/>
      <c r="GN248" s="1639"/>
      <c r="GO248" s="1639"/>
      <c r="GP248" s="1639"/>
      <c r="GQ248" s="1639"/>
      <c r="GR248" s="1639"/>
      <c r="GS248" s="1639"/>
      <c r="GT248" s="1639"/>
      <c r="GU248" s="1639"/>
      <c r="GV248" s="1639"/>
      <c r="GW248" s="1639"/>
      <c r="GX248" s="1639"/>
      <c r="GY248" s="1639"/>
      <c r="GZ248" s="1639"/>
      <c r="HA248" s="1639"/>
      <c r="HB248" s="1639"/>
      <c r="HC248" s="1639"/>
      <c r="HD248" s="1639"/>
      <c r="HE248" s="1639"/>
      <c r="HF248" s="1639"/>
      <c r="HG248" s="1639"/>
      <c r="HH248" s="1639"/>
      <c r="HI248" s="1639"/>
      <c r="HJ248" s="1639"/>
      <c r="HK248" s="1639"/>
      <c r="HL248" s="1639"/>
      <c r="HM248" s="1639"/>
      <c r="HN248" s="1639"/>
      <c r="HO248" s="1639"/>
      <c r="HP248" s="1639"/>
      <c r="HQ248" s="1639"/>
      <c r="HR248" s="1639"/>
      <c r="HS248" s="1639"/>
      <c r="HT248" s="1639"/>
      <c r="HU248" s="1639"/>
      <c r="HV248" s="1639"/>
      <c r="HW248" s="1639"/>
      <c r="HX248" s="1639"/>
      <c r="HY248" s="1639"/>
      <c r="HZ248" s="1639"/>
      <c r="IA248" s="1639"/>
      <c r="IB248" s="1639"/>
      <c r="IC248" s="1639"/>
      <c r="ID248" s="1639"/>
      <c r="IE248" s="1639"/>
      <c r="IF248" s="1639"/>
      <c r="IG248" s="1639"/>
      <c r="IH248" s="1639"/>
      <c r="II248" s="1639"/>
      <c r="IJ248" s="1639"/>
      <c r="IK248" s="1639"/>
      <c r="IL248" s="1639"/>
      <c r="IM248" s="1639"/>
      <c r="IN248" s="1639"/>
      <c r="IO248" s="1639"/>
      <c r="IP248" s="1639"/>
      <c r="IQ248" s="1639"/>
      <c r="IR248" s="1639"/>
      <c r="IS248" s="1639"/>
      <c r="IT248" s="1639"/>
      <c r="IU248" s="1639"/>
      <c r="IV248" s="1639"/>
      <c r="IW248" s="1639"/>
      <c r="IX248" s="1639"/>
      <c r="IY248" s="1639"/>
      <c r="IZ248" s="1639"/>
      <c r="JA248" s="1639"/>
      <c r="JB248" s="1639"/>
      <c r="JC248" s="1639"/>
      <c r="JD248" s="1639"/>
      <c r="JE248" s="1639"/>
      <c r="JF248" s="1639"/>
      <c r="JG248" s="1639"/>
      <c r="JH248" s="1639"/>
      <c r="JI248" s="1639"/>
      <c r="JJ248" s="1639"/>
      <c r="JK248" s="1639"/>
      <c r="JL248" s="1639"/>
      <c r="JM248" s="1639"/>
      <c r="JN248" s="1639"/>
      <c r="JO248" s="1639"/>
      <c r="JP248" s="1639"/>
      <c r="JQ248" s="1639"/>
      <c r="JR248" s="1639"/>
      <c r="JS248" s="1639"/>
      <c r="JT248" s="1639"/>
      <c r="JU248" s="1639"/>
      <c r="JV248" s="1639"/>
      <c r="JW248" s="1639"/>
      <c r="JX248" s="1639"/>
      <c r="JY248" s="1639"/>
      <c r="JZ248" s="1639"/>
      <c r="KA248" s="1639"/>
      <c r="KB248" s="1639"/>
      <c r="KC248" s="1639"/>
      <c r="KD248" s="1639"/>
      <c r="KE248" s="1639"/>
      <c r="KF248" s="1639"/>
      <c r="KG248" s="1639"/>
      <c r="KH248" s="1639"/>
      <c r="KI248" s="1639"/>
      <c r="KJ248" s="1639"/>
      <c r="KK248" s="1639"/>
      <c r="KL248" s="1639"/>
      <c r="KM248" s="1639"/>
      <c r="KN248" s="1639"/>
      <c r="KO248" s="1639"/>
      <c r="KP248" s="1639"/>
      <c r="KQ248" s="1639"/>
      <c r="KR248" s="1639"/>
      <c r="KS248" s="1639"/>
      <c r="KT248" s="1639"/>
      <c r="KU248" s="1639"/>
      <c r="KV248" s="1639"/>
      <c r="KW248" s="1639"/>
      <c r="KX248" s="1639"/>
      <c r="KY248" s="1639"/>
      <c r="KZ248" s="1639"/>
      <c r="LA248" s="1639"/>
      <c r="LB248" s="1639"/>
      <c r="LC248" s="1639"/>
      <c r="LD248" s="1639"/>
      <c r="LE248" s="1639"/>
      <c r="LF248" s="1639"/>
      <c r="LG248" s="1639"/>
      <c r="LH248" s="1639"/>
      <c r="LI248" s="1639"/>
      <c r="LJ248" s="1639"/>
      <c r="LK248" s="1639"/>
      <c r="LL248" s="1639"/>
      <c r="LM248" s="1639"/>
      <c r="LN248" s="1639"/>
      <c r="LO248" s="1639"/>
      <c r="LP248" s="1639"/>
    </row>
    <row r="249" s="1481" customFormat="1" ht="47" customHeight="1" spans="1:328">
      <c r="A249" s="1499">
        <v>45849</v>
      </c>
      <c r="B249" s="1500" t="s">
        <v>173</v>
      </c>
      <c r="C249" s="1501" t="s">
        <v>98</v>
      </c>
      <c r="D249" s="1502">
        <v>4500173592</v>
      </c>
      <c r="E249" s="2253" t="s">
        <v>974</v>
      </c>
      <c r="F249" s="1502" t="s">
        <v>975</v>
      </c>
      <c r="G249" s="1505" t="s">
        <v>176</v>
      </c>
      <c r="H249" s="1505" t="s">
        <v>176</v>
      </c>
      <c r="I249" s="1532" t="s">
        <v>177</v>
      </c>
      <c r="J249" s="1522">
        <v>5520</v>
      </c>
      <c r="K249" s="1534">
        <v>24</v>
      </c>
      <c r="L249" s="1534">
        <v>2760</v>
      </c>
      <c r="M249" s="2594">
        <f t="shared" ref="M249:M312" si="227">J249/L249</f>
        <v>2</v>
      </c>
      <c r="N249" s="1536">
        <v>45896</v>
      </c>
      <c r="O249" s="1536">
        <f t="shared" si="226"/>
        <v>45894</v>
      </c>
      <c r="P249" s="1537" t="s">
        <v>489</v>
      </c>
      <c r="Q249" s="1562" t="s">
        <v>78</v>
      </c>
      <c r="R249" s="2722">
        <v>5520</v>
      </c>
      <c r="S249" s="2722">
        <f t="shared" si="210"/>
        <v>0</v>
      </c>
      <c r="T249" s="2722"/>
      <c r="U249" s="2722" t="s">
        <v>829</v>
      </c>
      <c r="V249" s="1532"/>
      <c r="W249" s="1532" t="s">
        <v>111</v>
      </c>
      <c r="X249" s="1565" t="s">
        <v>830</v>
      </c>
      <c r="Y249" s="1589" t="s">
        <v>88</v>
      </c>
      <c r="Z249" s="1589">
        <v>45859</v>
      </c>
      <c r="AA249" s="1589" t="s">
        <v>831</v>
      </c>
      <c r="AB249" s="1589" t="s">
        <v>745</v>
      </c>
      <c r="AC249" s="1580" t="s">
        <v>746</v>
      </c>
      <c r="AD249" s="1590" t="s">
        <v>181</v>
      </c>
      <c r="AE249" s="2277">
        <v>1451.26</v>
      </c>
      <c r="AF249" s="2278">
        <f t="shared" si="211"/>
        <v>2902.52</v>
      </c>
      <c r="AG249" s="1504" t="s">
        <v>976</v>
      </c>
      <c r="AH249" s="1609" t="s">
        <v>81</v>
      </c>
      <c r="AI249" s="1609"/>
      <c r="AJ249" s="1609">
        <v>9</v>
      </c>
      <c r="AK249" s="1610">
        <f t="shared" si="212"/>
        <v>5520</v>
      </c>
      <c r="AL249" s="1610"/>
      <c r="AM249" s="1610">
        <f t="shared" si="213"/>
        <v>230</v>
      </c>
      <c r="AN249" s="1610"/>
      <c r="AO249" s="1610"/>
      <c r="AP249" s="1610"/>
      <c r="AQ249" s="1610"/>
      <c r="AR249" s="1610" t="s">
        <v>512</v>
      </c>
      <c r="AS249" s="1610">
        <f t="shared" si="214"/>
        <v>5520</v>
      </c>
      <c r="AT249" s="1610"/>
      <c r="AU249" s="1622">
        <f t="shared" si="215"/>
        <v>613.333333333333</v>
      </c>
      <c r="AV249" s="1622">
        <f t="shared" si="216"/>
        <v>613.333333333333</v>
      </c>
      <c r="AW249" s="1622">
        <f t="shared" si="217"/>
        <v>613.333333333333</v>
      </c>
      <c r="AX249" s="1622">
        <f t="shared" si="218"/>
        <v>613.333333333333</v>
      </c>
      <c r="AY249" s="1622">
        <f t="shared" si="219"/>
        <v>613.333333333333</v>
      </c>
      <c r="AZ249" s="1622">
        <f t="shared" si="220"/>
        <v>613.333333333333</v>
      </c>
      <c r="BA249" s="1622">
        <f t="shared" si="221"/>
        <v>613.333333333333</v>
      </c>
      <c r="BB249" s="1622">
        <f t="shared" si="222"/>
        <v>613.333333333333</v>
      </c>
      <c r="BC249" s="1622">
        <f t="shared" si="223"/>
        <v>613.333333333333</v>
      </c>
      <c r="BD249" s="1622">
        <f t="shared" si="224"/>
        <v>587.777777777778</v>
      </c>
      <c r="BE249" s="1622">
        <f t="shared" si="225"/>
        <v>25.5555555555556</v>
      </c>
      <c r="BF249" s="1534"/>
      <c r="BG249" s="1638"/>
      <c r="BH249" s="1639"/>
      <c r="BI249" s="1639"/>
      <c r="BJ249" s="1639"/>
      <c r="BK249" s="1639"/>
      <c r="BL249" s="1639"/>
      <c r="BM249" s="1639"/>
      <c r="BN249" s="1639"/>
      <c r="BO249" s="1639"/>
      <c r="BP249" s="1639"/>
      <c r="BQ249" s="1639"/>
      <c r="BR249" s="1639"/>
      <c r="BS249" s="1639"/>
      <c r="BT249" s="1639"/>
      <c r="BU249" s="1639"/>
      <c r="BV249" s="1639"/>
      <c r="BW249" s="1639"/>
      <c r="BX249" s="1639"/>
      <c r="BY249" s="1639"/>
      <c r="BZ249" s="1639"/>
      <c r="CA249" s="1639"/>
      <c r="CB249" s="1639"/>
      <c r="CC249" s="1639"/>
      <c r="CD249" s="1639"/>
      <c r="CE249" s="1639"/>
      <c r="CF249" s="1639"/>
      <c r="CG249" s="1639"/>
      <c r="CH249" s="1639"/>
      <c r="CI249" s="1639"/>
      <c r="CJ249" s="1639"/>
      <c r="CK249" s="1639"/>
      <c r="CL249" s="1639"/>
      <c r="CM249" s="1639"/>
      <c r="CN249" s="1639"/>
      <c r="CO249" s="1639"/>
      <c r="CP249" s="1639"/>
      <c r="CQ249" s="1639"/>
      <c r="CR249" s="1639"/>
      <c r="CS249" s="1639"/>
      <c r="CT249" s="1639"/>
      <c r="CU249" s="1639"/>
      <c r="CV249" s="1639"/>
      <c r="CW249" s="1639"/>
      <c r="CX249" s="1639"/>
      <c r="CY249" s="1639"/>
      <c r="CZ249" s="1639"/>
      <c r="DA249" s="1639"/>
      <c r="DB249" s="1639"/>
      <c r="DC249" s="1639"/>
      <c r="DD249" s="1639"/>
      <c r="DE249" s="1639"/>
      <c r="DF249" s="1639"/>
      <c r="DG249" s="1639"/>
      <c r="DH249" s="1639"/>
      <c r="DI249" s="1639"/>
      <c r="DJ249" s="1639"/>
      <c r="DK249" s="1639"/>
      <c r="DL249" s="1639"/>
      <c r="DM249" s="1639"/>
      <c r="DN249" s="1639"/>
      <c r="DO249" s="1639"/>
      <c r="DP249" s="1639"/>
      <c r="DQ249" s="1639"/>
      <c r="DR249" s="1639"/>
      <c r="DS249" s="1639"/>
      <c r="DT249" s="1639"/>
      <c r="DU249" s="1639"/>
      <c r="DV249" s="1639"/>
      <c r="DW249" s="1639"/>
      <c r="DX249" s="1639"/>
      <c r="DY249" s="1639"/>
      <c r="DZ249" s="1639"/>
      <c r="EA249" s="1639"/>
      <c r="EB249" s="1639"/>
      <c r="EC249" s="1639"/>
      <c r="ED249" s="1639"/>
      <c r="EE249" s="1639"/>
      <c r="EF249" s="1639"/>
      <c r="EG249" s="1639"/>
      <c r="EH249" s="1639"/>
      <c r="EI249" s="1639"/>
      <c r="EJ249" s="1639"/>
      <c r="EK249" s="1639"/>
      <c r="EL249" s="1639"/>
      <c r="EM249" s="1639"/>
      <c r="EN249" s="1639"/>
      <c r="EO249" s="1639"/>
      <c r="EP249" s="1639"/>
      <c r="EQ249" s="1639"/>
      <c r="ER249" s="1639"/>
      <c r="ES249" s="1639"/>
      <c r="ET249" s="1639"/>
      <c r="EU249" s="1639"/>
      <c r="EV249" s="1639"/>
      <c r="EW249" s="1639"/>
      <c r="EX249" s="1639"/>
      <c r="EY249" s="1639"/>
      <c r="EZ249" s="1639"/>
      <c r="FA249" s="1639"/>
      <c r="FB249" s="1639"/>
      <c r="FC249" s="1639"/>
      <c r="FD249" s="1639"/>
      <c r="FE249" s="1639"/>
      <c r="FF249" s="1639"/>
      <c r="FG249" s="1639"/>
      <c r="FH249" s="1639"/>
      <c r="FI249" s="1639"/>
      <c r="FJ249" s="1639"/>
      <c r="FK249" s="1639"/>
      <c r="FL249" s="1639"/>
      <c r="FM249" s="1639"/>
      <c r="FN249" s="1639"/>
      <c r="FO249" s="1639"/>
      <c r="FP249" s="1639"/>
      <c r="FQ249" s="1639"/>
      <c r="FR249" s="1639"/>
      <c r="FS249" s="1639"/>
      <c r="FT249" s="1639"/>
      <c r="FU249" s="1639"/>
      <c r="FV249" s="1639"/>
      <c r="FW249" s="1639"/>
      <c r="FX249" s="1639"/>
      <c r="FY249" s="1639"/>
      <c r="FZ249" s="1639"/>
      <c r="GA249" s="1639"/>
      <c r="GB249" s="1639"/>
      <c r="GC249" s="1639"/>
      <c r="GD249" s="1639"/>
      <c r="GE249" s="1639"/>
      <c r="GF249" s="1639"/>
      <c r="GG249" s="1639"/>
      <c r="GH249" s="1639"/>
      <c r="GI249" s="1639"/>
      <c r="GJ249" s="1639"/>
      <c r="GK249" s="1639"/>
      <c r="GL249" s="1639"/>
      <c r="GM249" s="1639"/>
      <c r="GN249" s="1639"/>
      <c r="GO249" s="1639"/>
      <c r="GP249" s="1639"/>
      <c r="GQ249" s="1639"/>
      <c r="GR249" s="1639"/>
      <c r="GS249" s="1639"/>
      <c r="GT249" s="1639"/>
      <c r="GU249" s="1639"/>
      <c r="GV249" s="1639"/>
      <c r="GW249" s="1639"/>
      <c r="GX249" s="1639"/>
      <c r="GY249" s="1639"/>
      <c r="GZ249" s="1639"/>
      <c r="HA249" s="1639"/>
      <c r="HB249" s="1639"/>
      <c r="HC249" s="1639"/>
      <c r="HD249" s="1639"/>
      <c r="HE249" s="1639"/>
      <c r="HF249" s="1639"/>
      <c r="HG249" s="1639"/>
      <c r="HH249" s="1639"/>
      <c r="HI249" s="1639"/>
      <c r="HJ249" s="1639"/>
      <c r="HK249" s="1639"/>
      <c r="HL249" s="1639"/>
      <c r="HM249" s="1639"/>
      <c r="HN249" s="1639"/>
      <c r="HO249" s="1639"/>
      <c r="HP249" s="1639"/>
      <c r="HQ249" s="1639"/>
      <c r="HR249" s="1639"/>
      <c r="HS249" s="1639"/>
      <c r="HT249" s="1639"/>
      <c r="HU249" s="1639"/>
      <c r="HV249" s="1639"/>
      <c r="HW249" s="1639"/>
      <c r="HX249" s="1639"/>
      <c r="HY249" s="1639"/>
      <c r="HZ249" s="1639"/>
      <c r="IA249" s="1639"/>
      <c r="IB249" s="1639"/>
      <c r="IC249" s="1639"/>
      <c r="ID249" s="1639"/>
      <c r="IE249" s="1639"/>
      <c r="IF249" s="1639"/>
      <c r="IG249" s="1639"/>
      <c r="IH249" s="1639"/>
      <c r="II249" s="1639"/>
      <c r="IJ249" s="1639"/>
      <c r="IK249" s="1639"/>
      <c r="IL249" s="1639"/>
      <c r="IM249" s="1639"/>
      <c r="IN249" s="1639"/>
      <c r="IO249" s="1639"/>
      <c r="IP249" s="1639"/>
      <c r="IQ249" s="1639"/>
      <c r="IR249" s="1639"/>
      <c r="IS249" s="1639"/>
      <c r="IT249" s="1639"/>
      <c r="IU249" s="1639"/>
      <c r="IV249" s="1639"/>
      <c r="IW249" s="1639"/>
      <c r="IX249" s="1639"/>
      <c r="IY249" s="1639"/>
      <c r="IZ249" s="1639"/>
      <c r="JA249" s="1639"/>
      <c r="JB249" s="1639"/>
      <c r="JC249" s="1639"/>
      <c r="JD249" s="1639"/>
      <c r="JE249" s="1639"/>
      <c r="JF249" s="1639"/>
      <c r="JG249" s="1639"/>
      <c r="JH249" s="1639"/>
      <c r="JI249" s="1639"/>
      <c r="JJ249" s="1639"/>
      <c r="JK249" s="1639"/>
      <c r="JL249" s="1639"/>
      <c r="JM249" s="1639"/>
      <c r="JN249" s="1639"/>
      <c r="JO249" s="1639"/>
      <c r="JP249" s="1639"/>
      <c r="JQ249" s="1639"/>
      <c r="JR249" s="1639"/>
      <c r="JS249" s="1639"/>
      <c r="JT249" s="1639"/>
      <c r="JU249" s="1639"/>
      <c r="JV249" s="1639"/>
      <c r="JW249" s="1639"/>
      <c r="JX249" s="1639"/>
      <c r="JY249" s="1639"/>
      <c r="JZ249" s="1639"/>
      <c r="KA249" s="1639"/>
      <c r="KB249" s="1639"/>
      <c r="KC249" s="1639"/>
      <c r="KD249" s="1639"/>
      <c r="KE249" s="1639"/>
      <c r="KF249" s="1639"/>
      <c r="KG249" s="1639"/>
      <c r="KH249" s="1639"/>
      <c r="KI249" s="1639"/>
      <c r="KJ249" s="1639"/>
      <c r="KK249" s="1639"/>
      <c r="KL249" s="1639"/>
      <c r="KM249" s="1639"/>
      <c r="KN249" s="1639"/>
      <c r="KO249" s="1639"/>
      <c r="KP249" s="1639"/>
      <c r="KQ249" s="1639"/>
      <c r="KR249" s="1639"/>
      <c r="KS249" s="1639"/>
      <c r="KT249" s="1639"/>
      <c r="KU249" s="1639"/>
      <c r="KV249" s="1639"/>
      <c r="KW249" s="1639"/>
      <c r="KX249" s="1639"/>
      <c r="KY249" s="1639"/>
      <c r="KZ249" s="1639"/>
      <c r="LA249" s="1639"/>
      <c r="LB249" s="1639"/>
      <c r="LC249" s="1639"/>
      <c r="LD249" s="1639"/>
      <c r="LE249" s="1639"/>
      <c r="LF249" s="1639"/>
      <c r="LG249" s="1639"/>
      <c r="LH249" s="1639"/>
      <c r="LI249" s="1639"/>
      <c r="LJ249" s="1639"/>
      <c r="LK249" s="1639"/>
      <c r="LL249" s="1639"/>
      <c r="LM249" s="1639"/>
      <c r="LN249" s="1639"/>
      <c r="LO249" s="1639"/>
      <c r="LP249" s="1639"/>
    </row>
    <row r="250" s="1481" customFormat="1" ht="47" customHeight="1" spans="1:328">
      <c r="A250" s="1499">
        <v>45849</v>
      </c>
      <c r="B250" s="1500" t="s">
        <v>173</v>
      </c>
      <c r="C250" s="1501" t="s">
        <v>98</v>
      </c>
      <c r="D250" s="1502">
        <v>4500173592</v>
      </c>
      <c r="E250" s="2253" t="s">
        <v>977</v>
      </c>
      <c r="F250" s="1502" t="s">
        <v>978</v>
      </c>
      <c r="G250" s="1505" t="s">
        <v>176</v>
      </c>
      <c r="H250" s="1505" t="s">
        <v>176</v>
      </c>
      <c r="I250" s="1532" t="s">
        <v>177</v>
      </c>
      <c r="J250" s="1522">
        <v>5520</v>
      </c>
      <c r="K250" s="1534">
        <v>24</v>
      </c>
      <c r="L250" s="1534">
        <v>2760</v>
      </c>
      <c r="M250" s="2594">
        <f t="shared" si="227"/>
        <v>2</v>
      </c>
      <c r="N250" s="1536">
        <v>45896</v>
      </c>
      <c r="O250" s="1536">
        <f t="shared" si="226"/>
        <v>45894</v>
      </c>
      <c r="P250" s="1537" t="s">
        <v>489</v>
      </c>
      <c r="Q250" s="1562" t="s">
        <v>78</v>
      </c>
      <c r="R250" s="2722">
        <v>5520</v>
      </c>
      <c r="S250" s="2722">
        <f t="shared" si="210"/>
        <v>0</v>
      </c>
      <c r="T250" s="2722"/>
      <c r="U250" s="2722" t="s">
        <v>829</v>
      </c>
      <c r="V250" s="1532"/>
      <c r="W250" s="1532" t="s">
        <v>111</v>
      </c>
      <c r="X250" s="1565" t="s">
        <v>830</v>
      </c>
      <c r="Y250" s="1589" t="s">
        <v>88</v>
      </c>
      <c r="Z250" s="1589">
        <v>45859</v>
      </c>
      <c r="AA250" s="1589" t="s">
        <v>831</v>
      </c>
      <c r="AB250" s="1589" t="s">
        <v>745</v>
      </c>
      <c r="AC250" s="1580" t="s">
        <v>746</v>
      </c>
      <c r="AD250" s="1590" t="s">
        <v>181</v>
      </c>
      <c r="AE250" s="2277">
        <v>1451.26</v>
      </c>
      <c r="AF250" s="2278">
        <f t="shared" si="211"/>
        <v>2902.52</v>
      </c>
      <c r="AG250" s="1504" t="s">
        <v>979</v>
      </c>
      <c r="AH250" s="1609" t="s">
        <v>81</v>
      </c>
      <c r="AI250" s="1609"/>
      <c r="AJ250" s="1609">
        <v>9</v>
      </c>
      <c r="AK250" s="1610">
        <f t="shared" si="212"/>
        <v>5520</v>
      </c>
      <c r="AL250" s="1610"/>
      <c r="AM250" s="1610">
        <f t="shared" si="213"/>
        <v>230</v>
      </c>
      <c r="AN250" s="1610"/>
      <c r="AO250" s="1610"/>
      <c r="AP250" s="1610"/>
      <c r="AQ250" s="1610"/>
      <c r="AR250" s="1610" t="s">
        <v>512</v>
      </c>
      <c r="AS250" s="1610">
        <f t="shared" si="214"/>
        <v>5520</v>
      </c>
      <c r="AT250" s="1610"/>
      <c r="AU250" s="1622">
        <f t="shared" si="215"/>
        <v>613.333333333333</v>
      </c>
      <c r="AV250" s="1622">
        <f t="shared" si="216"/>
        <v>613.333333333333</v>
      </c>
      <c r="AW250" s="1622">
        <f t="shared" si="217"/>
        <v>613.333333333333</v>
      </c>
      <c r="AX250" s="1622">
        <f t="shared" si="218"/>
        <v>613.333333333333</v>
      </c>
      <c r="AY250" s="1622">
        <f t="shared" si="219"/>
        <v>613.333333333333</v>
      </c>
      <c r="AZ250" s="1622">
        <f t="shared" si="220"/>
        <v>613.333333333333</v>
      </c>
      <c r="BA250" s="1622">
        <f t="shared" si="221"/>
        <v>613.333333333333</v>
      </c>
      <c r="BB250" s="1622">
        <f t="shared" si="222"/>
        <v>613.333333333333</v>
      </c>
      <c r="BC250" s="1622">
        <f t="shared" si="223"/>
        <v>613.333333333333</v>
      </c>
      <c r="BD250" s="1622">
        <f t="shared" si="224"/>
        <v>587.777777777778</v>
      </c>
      <c r="BE250" s="1622">
        <f t="shared" si="225"/>
        <v>25.5555555555556</v>
      </c>
      <c r="BF250" s="1534"/>
      <c r="BG250" s="1638"/>
      <c r="BH250" s="1639"/>
      <c r="BI250" s="1639"/>
      <c r="BJ250" s="1639"/>
      <c r="BK250" s="1639"/>
      <c r="BL250" s="1639"/>
      <c r="BM250" s="1639"/>
      <c r="BN250" s="1639"/>
      <c r="BO250" s="1639"/>
      <c r="BP250" s="1639"/>
      <c r="BQ250" s="1639"/>
      <c r="BR250" s="1639"/>
      <c r="BS250" s="1639"/>
      <c r="BT250" s="1639"/>
      <c r="BU250" s="1639"/>
      <c r="BV250" s="1639"/>
      <c r="BW250" s="1639"/>
      <c r="BX250" s="1639"/>
      <c r="BY250" s="1639"/>
      <c r="BZ250" s="1639"/>
      <c r="CA250" s="1639"/>
      <c r="CB250" s="1639"/>
      <c r="CC250" s="1639"/>
      <c r="CD250" s="1639"/>
      <c r="CE250" s="1639"/>
      <c r="CF250" s="1639"/>
      <c r="CG250" s="1639"/>
      <c r="CH250" s="1639"/>
      <c r="CI250" s="1639"/>
      <c r="CJ250" s="1639"/>
      <c r="CK250" s="1639"/>
      <c r="CL250" s="1639"/>
      <c r="CM250" s="1639"/>
      <c r="CN250" s="1639"/>
      <c r="CO250" s="1639"/>
      <c r="CP250" s="1639"/>
      <c r="CQ250" s="1639"/>
      <c r="CR250" s="1639"/>
      <c r="CS250" s="1639"/>
      <c r="CT250" s="1639"/>
      <c r="CU250" s="1639"/>
      <c r="CV250" s="1639"/>
      <c r="CW250" s="1639"/>
      <c r="CX250" s="1639"/>
      <c r="CY250" s="1639"/>
      <c r="CZ250" s="1639"/>
      <c r="DA250" s="1639"/>
      <c r="DB250" s="1639"/>
      <c r="DC250" s="1639"/>
      <c r="DD250" s="1639"/>
      <c r="DE250" s="1639"/>
      <c r="DF250" s="1639"/>
      <c r="DG250" s="1639"/>
      <c r="DH250" s="1639"/>
      <c r="DI250" s="1639"/>
      <c r="DJ250" s="1639"/>
      <c r="DK250" s="1639"/>
      <c r="DL250" s="1639"/>
      <c r="DM250" s="1639"/>
      <c r="DN250" s="1639"/>
      <c r="DO250" s="1639"/>
      <c r="DP250" s="1639"/>
      <c r="DQ250" s="1639"/>
      <c r="DR250" s="1639"/>
      <c r="DS250" s="1639"/>
      <c r="DT250" s="1639"/>
      <c r="DU250" s="1639"/>
      <c r="DV250" s="1639"/>
      <c r="DW250" s="1639"/>
      <c r="DX250" s="1639"/>
      <c r="DY250" s="1639"/>
      <c r="DZ250" s="1639"/>
      <c r="EA250" s="1639"/>
      <c r="EB250" s="1639"/>
      <c r="EC250" s="1639"/>
      <c r="ED250" s="1639"/>
      <c r="EE250" s="1639"/>
      <c r="EF250" s="1639"/>
      <c r="EG250" s="1639"/>
      <c r="EH250" s="1639"/>
      <c r="EI250" s="1639"/>
      <c r="EJ250" s="1639"/>
      <c r="EK250" s="1639"/>
      <c r="EL250" s="1639"/>
      <c r="EM250" s="1639"/>
      <c r="EN250" s="1639"/>
      <c r="EO250" s="1639"/>
      <c r="EP250" s="1639"/>
      <c r="EQ250" s="1639"/>
      <c r="ER250" s="1639"/>
      <c r="ES250" s="1639"/>
      <c r="ET250" s="1639"/>
      <c r="EU250" s="1639"/>
      <c r="EV250" s="1639"/>
      <c r="EW250" s="1639"/>
      <c r="EX250" s="1639"/>
      <c r="EY250" s="1639"/>
      <c r="EZ250" s="1639"/>
      <c r="FA250" s="1639"/>
      <c r="FB250" s="1639"/>
      <c r="FC250" s="1639"/>
      <c r="FD250" s="1639"/>
      <c r="FE250" s="1639"/>
      <c r="FF250" s="1639"/>
      <c r="FG250" s="1639"/>
      <c r="FH250" s="1639"/>
      <c r="FI250" s="1639"/>
      <c r="FJ250" s="1639"/>
      <c r="FK250" s="1639"/>
      <c r="FL250" s="1639"/>
      <c r="FM250" s="1639"/>
      <c r="FN250" s="1639"/>
      <c r="FO250" s="1639"/>
      <c r="FP250" s="1639"/>
      <c r="FQ250" s="1639"/>
      <c r="FR250" s="1639"/>
      <c r="FS250" s="1639"/>
      <c r="FT250" s="1639"/>
      <c r="FU250" s="1639"/>
      <c r="FV250" s="1639"/>
      <c r="FW250" s="1639"/>
      <c r="FX250" s="1639"/>
      <c r="FY250" s="1639"/>
      <c r="FZ250" s="1639"/>
      <c r="GA250" s="1639"/>
      <c r="GB250" s="1639"/>
      <c r="GC250" s="1639"/>
      <c r="GD250" s="1639"/>
      <c r="GE250" s="1639"/>
      <c r="GF250" s="1639"/>
      <c r="GG250" s="1639"/>
      <c r="GH250" s="1639"/>
      <c r="GI250" s="1639"/>
      <c r="GJ250" s="1639"/>
      <c r="GK250" s="1639"/>
      <c r="GL250" s="1639"/>
      <c r="GM250" s="1639"/>
      <c r="GN250" s="1639"/>
      <c r="GO250" s="1639"/>
      <c r="GP250" s="1639"/>
      <c r="GQ250" s="1639"/>
      <c r="GR250" s="1639"/>
      <c r="GS250" s="1639"/>
      <c r="GT250" s="1639"/>
      <c r="GU250" s="1639"/>
      <c r="GV250" s="1639"/>
      <c r="GW250" s="1639"/>
      <c r="GX250" s="1639"/>
      <c r="GY250" s="1639"/>
      <c r="GZ250" s="1639"/>
      <c r="HA250" s="1639"/>
      <c r="HB250" s="1639"/>
      <c r="HC250" s="1639"/>
      <c r="HD250" s="1639"/>
      <c r="HE250" s="1639"/>
      <c r="HF250" s="1639"/>
      <c r="HG250" s="1639"/>
      <c r="HH250" s="1639"/>
      <c r="HI250" s="1639"/>
      <c r="HJ250" s="1639"/>
      <c r="HK250" s="1639"/>
      <c r="HL250" s="1639"/>
      <c r="HM250" s="1639"/>
      <c r="HN250" s="1639"/>
      <c r="HO250" s="1639"/>
      <c r="HP250" s="1639"/>
      <c r="HQ250" s="1639"/>
      <c r="HR250" s="1639"/>
      <c r="HS250" s="1639"/>
      <c r="HT250" s="1639"/>
      <c r="HU250" s="1639"/>
      <c r="HV250" s="1639"/>
      <c r="HW250" s="1639"/>
      <c r="HX250" s="1639"/>
      <c r="HY250" s="1639"/>
      <c r="HZ250" s="1639"/>
      <c r="IA250" s="1639"/>
      <c r="IB250" s="1639"/>
      <c r="IC250" s="1639"/>
      <c r="ID250" s="1639"/>
      <c r="IE250" s="1639"/>
      <c r="IF250" s="1639"/>
      <c r="IG250" s="1639"/>
      <c r="IH250" s="1639"/>
      <c r="II250" s="1639"/>
      <c r="IJ250" s="1639"/>
      <c r="IK250" s="1639"/>
      <c r="IL250" s="1639"/>
      <c r="IM250" s="1639"/>
      <c r="IN250" s="1639"/>
      <c r="IO250" s="1639"/>
      <c r="IP250" s="1639"/>
      <c r="IQ250" s="1639"/>
      <c r="IR250" s="1639"/>
      <c r="IS250" s="1639"/>
      <c r="IT250" s="1639"/>
      <c r="IU250" s="1639"/>
      <c r="IV250" s="1639"/>
      <c r="IW250" s="1639"/>
      <c r="IX250" s="1639"/>
      <c r="IY250" s="1639"/>
      <c r="IZ250" s="1639"/>
      <c r="JA250" s="1639"/>
      <c r="JB250" s="1639"/>
      <c r="JC250" s="1639"/>
      <c r="JD250" s="1639"/>
      <c r="JE250" s="1639"/>
      <c r="JF250" s="1639"/>
      <c r="JG250" s="1639"/>
      <c r="JH250" s="1639"/>
      <c r="JI250" s="1639"/>
      <c r="JJ250" s="1639"/>
      <c r="JK250" s="1639"/>
      <c r="JL250" s="1639"/>
      <c r="JM250" s="1639"/>
      <c r="JN250" s="1639"/>
      <c r="JO250" s="1639"/>
      <c r="JP250" s="1639"/>
      <c r="JQ250" s="1639"/>
      <c r="JR250" s="1639"/>
      <c r="JS250" s="1639"/>
      <c r="JT250" s="1639"/>
      <c r="JU250" s="1639"/>
      <c r="JV250" s="1639"/>
      <c r="JW250" s="1639"/>
      <c r="JX250" s="1639"/>
      <c r="JY250" s="1639"/>
      <c r="JZ250" s="1639"/>
      <c r="KA250" s="1639"/>
      <c r="KB250" s="1639"/>
      <c r="KC250" s="1639"/>
      <c r="KD250" s="1639"/>
      <c r="KE250" s="1639"/>
      <c r="KF250" s="1639"/>
      <c r="KG250" s="1639"/>
      <c r="KH250" s="1639"/>
      <c r="KI250" s="1639"/>
      <c r="KJ250" s="1639"/>
      <c r="KK250" s="1639"/>
      <c r="KL250" s="1639"/>
      <c r="KM250" s="1639"/>
      <c r="KN250" s="1639"/>
      <c r="KO250" s="1639"/>
      <c r="KP250" s="1639"/>
      <c r="KQ250" s="1639"/>
      <c r="KR250" s="1639"/>
      <c r="KS250" s="1639"/>
      <c r="KT250" s="1639"/>
      <c r="KU250" s="1639"/>
      <c r="KV250" s="1639"/>
      <c r="KW250" s="1639"/>
      <c r="KX250" s="1639"/>
      <c r="KY250" s="1639"/>
      <c r="KZ250" s="1639"/>
      <c r="LA250" s="1639"/>
      <c r="LB250" s="1639"/>
      <c r="LC250" s="1639"/>
      <c r="LD250" s="1639"/>
      <c r="LE250" s="1639"/>
      <c r="LF250" s="1639"/>
      <c r="LG250" s="1639"/>
      <c r="LH250" s="1639"/>
      <c r="LI250" s="1639"/>
      <c r="LJ250" s="1639"/>
      <c r="LK250" s="1639"/>
      <c r="LL250" s="1639"/>
      <c r="LM250" s="1639"/>
      <c r="LN250" s="1639"/>
      <c r="LO250" s="1639"/>
      <c r="LP250" s="1639"/>
    </row>
    <row r="251" s="1481" customFormat="1" ht="47" customHeight="1" spans="1:328">
      <c r="A251" s="1499">
        <v>45849</v>
      </c>
      <c r="B251" s="1500" t="s">
        <v>173</v>
      </c>
      <c r="C251" s="1501" t="s">
        <v>98</v>
      </c>
      <c r="D251" s="1502">
        <v>4500173592</v>
      </c>
      <c r="E251" s="2253" t="s">
        <v>980</v>
      </c>
      <c r="F251" s="1502" t="s">
        <v>981</v>
      </c>
      <c r="G251" s="1505" t="s">
        <v>176</v>
      </c>
      <c r="H251" s="1505" t="s">
        <v>176</v>
      </c>
      <c r="I251" s="1532" t="s">
        <v>177</v>
      </c>
      <c r="J251" s="1522">
        <v>5520</v>
      </c>
      <c r="K251" s="1534">
        <v>24</v>
      </c>
      <c r="L251" s="1534">
        <v>2760</v>
      </c>
      <c r="M251" s="2594">
        <f t="shared" si="227"/>
        <v>2</v>
      </c>
      <c r="N251" s="1536">
        <v>45896</v>
      </c>
      <c r="O251" s="1536">
        <f t="shared" si="226"/>
        <v>45894</v>
      </c>
      <c r="P251" s="1537" t="s">
        <v>489</v>
      </c>
      <c r="Q251" s="1562" t="s">
        <v>78</v>
      </c>
      <c r="R251" s="2722">
        <v>5520</v>
      </c>
      <c r="S251" s="2722">
        <f t="shared" si="210"/>
        <v>0</v>
      </c>
      <c r="T251" s="2722"/>
      <c r="U251" s="2722" t="s">
        <v>829</v>
      </c>
      <c r="V251" s="1532"/>
      <c r="W251" s="1532" t="s">
        <v>111</v>
      </c>
      <c r="X251" s="1565" t="s">
        <v>830</v>
      </c>
      <c r="Y251" s="1589" t="s">
        <v>88</v>
      </c>
      <c r="Z251" s="1589">
        <v>45859</v>
      </c>
      <c r="AA251" s="1589" t="s">
        <v>831</v>
      </c>
      <c r="AB251" s="1589" t="s">
        <v>745</v>
      </c>
      <c r="AC251" s="1580" t="s">
        <v>746</v>
      </c>
      <c r="AD251" s="1590" t="s">
        <v>181</v>
      </c>
      <c r="AE251" s="2277">
        <v>1451.26</v>
      </c>
      <c r="AF251" s="2278">
        <f t="shared" si="211"/>
        <v>2902.52</v>
      </c>
      <c r="AG251" s="1504" t="s">
        <v>982</v>
      </c>
      <c r="AH251" s="1609" t="s">
        <v>81</v>
      </c>
      <c r="AI251" s="1609"/>
      <c r="AJ251" s="1609">
        <v>9</v>
      </c>
      <c r="AK251" s="1610">
        <f t="shared" si="212"/>
        <v>5520</v>
      </c>
      <c r="AL251" s="1610"/>
      <c r="AM251" s="1610">
        <f t="shared" si="213"/>
        <v>230</v>
      </c>
      <c r="AN251" s="1610"/>
      <c r="AO251" s="1610"/>
      <c r="AP251" s="1610"/>
      <c r="AQ251" s="1610"/>
      <c r="AR251" s="1610" t="s">
        <v>512</v>
      </c>
      <c r="AS251" s="1610">
        <f t="shared" si="214"/>
        <v>5520</v>
      </c>
      <c r="AT251" s="1610"/>
      <c r="AU251" s="1622">
        <f t="shared" si="215"/>
        <v>613.333333333333</v>
      </c>
      <c r="AV251" s="1622">
        <f t="shared" si="216"/>
        <v>613.333333333333</v>
      </c>
      <c r="AW251" s="1622">
        <f t="shared" si="217"/>
        <v>613.333333333333</v>
      </c>
      <c r="AX251" s="1622">
        <f t="shared" si="218"/>
        <v>613.333333333333</v>
      </c>
      <c r="AY251" s="1622">
        <f t="shared" si="219"/>
        <v>613.333333333333</v>
      </c>
      <c r="AZ251" s="1622">
        <f t="shared" si="220"/>
        <v>613.333333333333</v>
      </c>
      <c r="BA251" s="1622">
        <f t="shared" si="221"/>
        <v>613.333333333333</v>
      </c>
      <c r="BB251" s="1622">
        <f t="shared" si="222"/>
        <v>613.333333333333</v>
      </c>
      <c r="BC251" s="1622">
        <f t="shared" si="223"/>
        <v>613.333333333333</v>
      </c>
      <c r="BD251" s="1622">
        <f t="shared" si="224"/>
        <v>587.777777777778</v>
      </c>
      <c r="BE251" s="1622">
        <f t="shared" si="225"/>
        <v>25.5555555555556</v>
      </c>
      <c r="BF251" s="1534"/>
      <c r="BG251" s="1638"/>
      <c r="BH251" s="1639"/>
      <c r="BI251" s="1639"/>
      <c r="BJ251" s="1639"/>
      <c r="BK251" s="1639"/>
      <c r="BL251" s="1639"/>
      <c r="BM251" s="1639"/>
      <c r="BN251" s="1639"/>
      <c r="BO251" s="1639"/>
      <c r="BP251" s="1639"/>
      <c r="BQ251" s="1639"/>
      <c r="BR251" s="1639"/>
      <c r="BS251" s="1639"/>
      <c r="BT251" s="1639"/>
      <c r="BU251" s="1639"/>
      <c r="BV251" s="1639"/>
      <c r="BW251" s="1639"/>
      <c r="BX251" s="1639"/>
      <c r="BY251" s="1639"/>
      <c r="BZ251" s="1639"/>
      <c r="CA251" s="1639"/>
      <c r="CB251" s="1639"/>
      <c r="CC251" s="1639"/>
      <c r="CD251" s="1639"/>
      <c r="CE251" s="1639"/>
      <c r="CF251" s="1639"/>
      <c r="CG251" s="1639"/>
      <c r="CH251" s="1639"/>
      <c r="CI251" s="1639"/>
      <c r="CJ251" s="1639"/>
      <c r="CK251" s="1639"/>
      <c r="CL251" s="1639"/>
      <c r="CM251" s="1639"/>
      <c r="CN251" s="1639"/>
      <c r="CO251" s="1639"/>
      <c r="CP251" s="1639"/>
      <c r="CQ251" s="1639"/>
      <c r="CR251" s="1639"/>
      <c r="CS251" s="1639"/>
      <c r="CT251" s="1639"/>
      <c r="CU251" s="1639"/>
      <c r="CV251" s="1639"/>
      <c r="CW251" s="1639"/>
      <c r="CX251" s="1639"/>
      <c r="CY251" s="1639"/>
      <c r="CZ251" s="1639"/>
      <c r="DA251" s="1639"/>
      <c r="DB251" s="1639"/>
      <c r="DC251" s="1639"/>
      <c r="DD251" s="1639"/>
      <c r="DE251" s="1639"/>
      <c r="DF251" s="1639"/>
      <c r="DG251" s="1639"/>
      <c r="DH251" s="1639"/>
      <c r="DI251" s="1639"/>
      <c r="DJ251" s="1639"/>
      <c r="DK251" s="1639"/>
      <c r="DL251" s="1639"/>
      <c r="DM251" s="1639"/>
      <c r="DN251" s="1639"/>
      <c r="DO251" s="1639"/>
      <c r="DP251" s="1639"/>
      <c r="DQ251" s="1639"/>
      <c r="DR251" s="1639"/>
      <c r="DS251" s="1639"/>
      <c r="DT251" s="1639"/>
      <c r="DU251" s="1639"/>
      <c r="DV251" s="1639"/>
      <c r="DW251" s="1639"/>
      <c r="DX251" s="1639"/>
      <c r="DY251" s="1639"/>
      <c r="DZ251" s="1639"/>
      <c r="EA251" s="1639"/>
      <c r="EB251" s="1639"/>
      <c r="EC251" s="1639"/>
      <c r="ED251" s="1639"/>
      <c r="EE251" s="1639"/>
      <c r="EF251" s="1639"/>
      <c r="EG251" s="1639"/>
      <c r="EH251" s="1639"/>
      <c r="EI251" s="1639"/>
      <c r="EJ251" s="1639"/>
      <c r="EK251" s="1639"/>
      <c r="EL251" s="1639"/>
      <c r="EM251" s="1639"/>
      <c r="EN251" s="1639"/>
      <c r="EO251" s="1639"/>
      <c r="EP251" s="1639"/>
      <c r="EQ251" s="1639"/>
      <c r="ER251" s="1639"/>
      <c r="ES251" s="1639"/>
      <c r="ET251" s="1639"/>
      <c r="EU251" s="1639"/>
      <c r="EV251" s="1639"/>
      <c r="EW251" s="1639"/>
      <c r="EX251" s="1639"/>
      <c r="EY251" s="1639"/>
      <c r="EZ251" s="1639"/>
      <c r="FA251" s="1639"/>
      <c r="FB251" s="1639"/>
      <c r="FC251" s="1639"/>
      <c r="FD251" s="1639"/>
      <c r="FE251" s="1639"/>
      <c r="FF251" s="1639"/>
      <c r="FG251" s="1639"/>
      <c r="FH251" s="1639"/>
      <c r="FI251" s="1639"/>
      <c r="FJ251" s="1639"/>
      <c r="FK251" s="1639"/>
      <c r="FL251" s="1639"/>
      <c r="FM251" s="1639"/>
      <c r="FN251" s="1639"/>
      <c r="FO251" s="1639"/>
      <c r="FP251" s="1639"/>
      <c r="FQ251" s="1639"/>
      <c r="FR251" s="1639"/>
      <c r="FS251" s="1639"/>
      <c r="FT251" s="1639"/>
      <c r="FU251" s="1639"/>
      <c r="FV251" s="1639"/>
      <c r="FW251" s="1639"/>
      <c r="FX251" s="1639"/>
      <c r="FY251" s="1639"/>
      <c r="FZ251" s="1639"/>
      <c r="GA251" s="1639"/>
      <c r="GB251" s="1639"/>
      <c r="GC251" s="1639"/>
      <c r="GD251" s="1639"/>
      <c r="GE251" s="1639"/>
      <c r="GF251" s="1639"/>
      <c r="GG251" s="1639"/>
      <c r="GH251" s="1639"/>
      <c r="GI251" s="1639"/>
      <c r="GJ251" s="1639"/>
      <c r="GK251" s="1639"/>
      <c r="GL251" s="1639"/>
      <c r="GM251" s="1639"/>
      <c r="GN251" s="1639"/>
      <c r="GO251" s="1639"/>
      <c r="GP251" s="1639"/>
      <c r="GQ251" s="1639"/>
      <c r="GR251" s="1639"/>
      <c r="GS251" s="1639"/>
      <c r="GT251" s="1639"/>
      <c r="GU251" s="1639"/>
      <c r="GV251" s="1639"/>
      <c r="GW251" s="1639"/>
      <c r="GX251" s="1639"/>
      <c r="GY251" s="1639"/>
      <c r="GZ251" s="1639"/>
      <c r="HA251" s="1639"/>
      <c r="HB251" s="1639"/>
      <c r="HC251" s="1639"/>
      <c r="HD251" s="1639"/>
      <c r="HE251" s="1639"/>
      <c r="HF251" s="1639"/>
      <c r="HG251" s="1639"/>
      <c r="HH251" s="1639"/>
      <c r="HI251" s="1639"/>
      <c r="HJ251" s="1639"/>
      <c r="HK251" s="1639"/>
      <c r="HL251" s="1639"/>
      <c r="HM251" s="1639"/>
      <c r="HN251" s="1639"/>
      <c r="HO251" s="1639"/>
      <c r="HP251" s="1639"/>
      <c r="HQ251" s="1639"/>
      <c r="HR251" s="1639"/>
      <c r="HS251" s="1639"/>
      <c r="HT251" s="1639"/>
      <c r="HU251" s="1639"/>
      <c r="HV251" s="1639"/>
      <c r="HW251" s="1639"/>
      <c r="HX251" s="1639"/>
      <c r="HY251" s="1639"/>
      <c r="HZ251" s="1639"/>
      <c r="IA251" s="1639"/>
      <c r="IB251" s="1639"/>
      <c r="IC251" s="1639"/>
      <c r="ID251" s="1639"/>
      <c r="IE251" s="1639"/>
      <c r="IF251" s="1639"/>
      <c r="IG251" s="1639"/>
      <c r="IH251" s="1639"/>
      <c r="II251" s="1639"/>
      <c r="IJ251" s="1639"/>
      <c r="IK251" s="1639"/>
      <c r="IL251" s="1639"/>
      <c r="IM251" s="1639"/>
      <c r="IN251" s="1639"/>
      <c r="IO251" s="1639"/>
      <c r="IP251" s="1639"/>
      <c r="IQ251" s="1639"/>
      <c r="IR251" s="1639"/>
      <c r="IS251" s="1639"/>
      <c r="IT251" s="1639"/>
      <c r="IU251" s="1639"/>
      <c r="IV251" s="1639"/>
      <c r="IW251" s="1639"/>
      <c r="IX251" s="1639"/>
      <c r="IY251" s="1639"/>
      <c r="IZ251" s="1639"/>
      <c r="JA251" s="1639"/>
      <c r="JB251" s="1639"/>
      <c r="JC251" s="1639"/>
      <c r="JD251" s="1639"/>
      <c r="JE251" s="1639"/>
      <c r="JF251" s="1639"/>
      <c r="JG251" s="1639"/>
      <c r="JH251" s="1639"/>
      <c r="JI251" s="1639"/>
      <c r="JJ251" s="1639"/>
      <c r="JK251" s="1639"/>
      <c r="JL251" s="1639"/>
      <c r="JM251" s="1639"/>
      <c r="JN251" s="1639"/>
      <c r="JO251" s="1639"/>
      <c r="JP251" s="1639"/>
      <c r="JQ251" s="1639"/>
      <c r="JR251" s="1639"/>
      <c r="JS251" s="1639"/>
      <c r="JT251" s="1639"/>
      <c r="JU251" s="1639"/>
      <c r="JV251" s="1639"/>
      <c r="JW251" s="1639"/>
      <c r="JX251" s="1639"/>
      <c r="JY251" s="1639"/>
      <c r="JZ251" s="1639"/>
      <c r="KA251" s="1639"/>
      <c r="KB251" s="1639"/>
      <c r="KC251" s="1639"/>
      <c r="KD251" s="1639"/>
      <c r="KE251" s="1639"/>
      <c r="KF251" s="1639"/>
      <c r="KG251" s="1639"/>
      <c r="KH251" s="1639"/>
      <c r="KI251" s="1639"/>
      <c r="KJ251" s="1639"/>
      <c r="KK251" s="1639"/>
      <c r="KL251" s="1639"/>
      <c r="KM251" s="1639"/>
      <c r="KN251" s="1639"/>
      <c r="KO251" s="1639"/>
      <c r="KP251" s="1639"/>
      <c r="KQ251" s="1639"/>
      <c r="KR251" s="1639"/>
      <c r="KS251" s="1639"/>
      <c r="KT251" s="1639"/>
      <c r="KU251" s="1639"/>
      <c r="KV251" s="1639"/>
      <c r="KW251" s="1639"/>
      <c r="KX251" s="1639"/>
      <c r="KY251" s="1639"/>
      <c r="KZ251" s="1639"/>
      <c r="LA251" s="1639"/>
      <c r="LB251" s="1639"/>
      <c r="LC251" s="1639"/>
      <c r="LD251" s="1639"/>
      <c r="LE251" s="1639"/>
      <c r="LF251" s="1639"/>
      <c r="LG251" s="1639"/>
      <c r="LH251" s="1639"/>
      <c r="LI251" s="1639"/>
      <c r="LJ251" s="1639"/>
      <c r="LK251" s="1639"/>
      <c r="LL251" s="1639"/>
      <c r="LM251" s="1639"/>
      <c r="LN251" s="1639"/>
      <c r="LO251" s="1639"/>
      <c r="LP251" s="1639"/>
    </row>
    <row r="252" s="1481" customFormat="1" ht="47" customHeight="1" spans="1:328">
      <c r="A252" s="1499">
        <v>45849</v>
      </c>
      <c r="B252" s="1500" t="s">
        <v>173</v>
      </c>
      <c r="C252" s="1501" t="s">
        <v>98</v>
      </c>
      <c r="D252" s="1502">
        <v>4500173592</v>
      </c>
      <c r="E252" s="2253" t="s">
        <v>983</v>
      </c>
      <c r="F252" s="1502" t="s">
        <v>984</v>
      </c>
      <c r="G252" s="1505" t="s">
        <v>176</v>
      </c>
      <c r="H252" s="1505" t="s">
        <v>176</v>
      </c>
      <c r="I252" s="1532" t="s">
        <v>177</v>
      </c>
      <c r="J252" s="1522">
        <v>8280</v>
      </c>
      <c r="K252" s="1534">
        <v>24</v>
      </c>
      <c r="L252" s="1534">
        <v>2760</v>
      </c>
      <c r="M252" s="2594">
        <f t="shared" si="227"/>
        <v>3</v>
      </c>
      <c r="N252" s="1536">
        <v>45896</v>
      </c>
      <c r="O252" s="1536">
        <f t="shared" si="226"/>
        <v>45894</v>
      </c>
      <c r="P252" s="1537" t="s">
        <v>489</v>
      </c>
      <c r="Q252" s="1562" t="s">
        <v>78</v>
      </c>
      <c r="R252" s="2722">
        <v>8280</v>
      </c>
      <c r="S252" s="2722">
        <f t="shared" si="210"/>
        <v>0</v>
      </c>
      <c r="T252" s="2722"/>
      <c r="U252" s="2722" t="s">
        <v>829</v>
      </c>
      <c r="V252" s="1532"/>
      <c r="W252" s="1532" t="s">
        <v>111</v>
      </c>
      <c r="X252" s="1565" t="s">
        <v>830</v>
      </c>
      <c r="Y252" s="1589" t="s">
        <v>88</v>
      </c>
      <c r="Z252" s="1589">
        <v>45859</v>
      </c>
      <c r="AA252" s="1589" t="s">
        <v>831</v>
      </c>
      <c r="AB252" s="1589" t="s">
        <v>745</v>
      </c>
      <c r="AC252" s="1580" t="s">
        <v>746</v>
      </c>
      <c r="AD252" s="1590" t="s">
        <v>181</v>
      </c>
      <c r="AE252" s="2277">
        <v>1451.2567</v>
      </c>
      <c r="AF252" s="2278">
        <f t="shared" si="211"/>
        <v>4353.7701</v>
      </c>
      <c r="AG252" s="1504" t="s">
        <v>985</v>
      </c>
      <c r="AH252" s="1609" t="s">
        <v>81</v>
      </c>
      <c r="AI252" s="1609"/>
      <c r="AJ252" s="1609">
        <v>9</v>
      </c>
      <c r="AK252" s="1610">
        <f t="shared" si="212"/>
        <v>8280</v>
      </c>
      <c r="AL252" s="1610"/>
      <c r="AM252" s="1610">
        <f t="shared" si="213"/>
        <v>345</v>
      </c>
      <c r="AN252" s="1610"/>
      <c r="AO252" s="1610"/>
      <c r="AP252" s="1610"/>
      <c r="AQ252" s="1610"/>
      <c r="AR252" s="1610" t="s">
        <v>512</v>
      </c>
      <c r="AS252" s="1610">
        <f t="shared" si="214"/>
        <v>8280</v>
      </c>
      <c r="AT252" s="1610"/>
      <c r="AU252" s="1622">
        <f t="shared" si="215"/>
        <v>920</v>
      </c>
      <c r="AV252" s="1622">
        <f t="shared" si="216"/>
        <v>920</v>
      </c>
      <c r="AW252" s="1622">
        <f t="shared" si="217"/>
        <v>920</v>
      </c>
      <c r="AX252" s="1622">
        <f t="shared" si="218"/>
        <v>920</v>
      </c>
      <c r="AY252" s="1622">
        <f t="shared" si="219"/>
        <v>920</v>
      </c>
      <c r="AZ252" s="1622">
        <f t="shared" si="220"/>
        <v>920</v>
      </c>
      <c r="BA252" s="1622">
        <f t="shared" si="221"/>
        <v>920</v>
      </c>
      <c r="BB252" s="1622">
        <f t="shared" si="222"/>
        <v>920</v>
      </c>
      <c r="BC252" s="1622">
        <f t="shared" si="223"/>
        <v>920</v>
      </c>
      <c r="BD252" s="1622">
        <f t="shared" si="224"/>
        <v>881.666666666667</v>
      </c>
      <c r="BE252" s="1622">
        <f t="shared" si="225"/>
        <v>38.3333333333333</v>
      </c>
      <c r="BF252" s="1534"/>
      <c r="BG252" s="1638"/>
      <c r="BH252" s="1639"/>
      <c r="BI252" s="1639"/>
      <c r="BJ252" s="1639"/>
      <c r="BK252" s="1639"/>
      <c r="BL252" s="1639"/>
      <c r="BM252" s="1639"/>
      <c r="BN252" s="1639"/>
      <c r="BO252" s="1639"/>
      <c r="BP252" s="1639"/>
      <c r="BQ252" s="1639"/>
      <c r="BR252" s="1639"/>
      <c r="BS252" s="1639"/>
      <c r="BT252" s="1639"/>
      <c r="BU252" s="1639"/>
      <c r="BV252" s="1639"/>
      <c r="BW252" s="1639"/>
      <c r="BX252" s="1639"/>
      <c r="BY252" s="1639"/>
      <c r="BZ252" s="1639"/>
      <c r="CA252" s="1639"/>
      <c r="CB252" s="1639"/>
      <c r="CC252" s="1639"/>
      <c r="CD252" s="1639"/>
      <c r="CE252" s="1639"/>
      <c r="CF252" s="1639"/>
      <c r="CG252" s="1639"/>
      <c r="CH252" s="1639"/>
      <c r="CI252" s="1639"/>
      <c r="CJ252" s="1639"/>
      <c r="CK252" s="1639"/>
      <c r="CL252" s="1639"/>
      <c r="CM252" s="1639"/>
      <c r="CN252" s="1639"/>
      <c r="CO252" s="1639"/>
      <c r="CP252" s="1639"/>
      <c r="CQ252" s="1639"/>
      <c r="CR252" s="1639"/>
      <c r="CS252" s="1639"/>
      <c r="CT252" s="1639"/>
      <c r="CU252" s="1639"/>
      <c r="CV252" s="1639"/>
      <c r="CW252" s="1639"/>
      <c r="CX252" s="1639"/>
      <c r="CY252" s="1639"/>
      <c r="CZ252" s="1639"/>
      <c r="DA252" s="1639"/>
      <c r="DB252" s="1639"/>
      <c r="DC252" s="1639"/>
      <c r="DD252" s="1639"/>
      <c r="DE252" s="1639"/>
      <c r="DF252" s="1639"/>
      <c r="DG252" s="1639"/>
      <c r="DH252" s="1639"/>
      <c r="DI252" s="1639"/>
      <c r="DJ252" s="1639"/>
      <c r="DK252" s="1639"/>
      <c r="DL252" s="1639"/>
      <c r="DM252" s="1639"/>
      <c r="DN252" s="1639"/>
      <c r="DO252" s="1639"/>
      <c r="DP252" s="1639"/>
      <c r="DQ252" s="1639"/>
      <c r="DR252" s="1639"/>
      <c r="DS252" s="1639"/>
      <c r="DT252" s="1639"/>
      <c r="DU252" s="1639"/>
      <c r="DV252" s="1639"/>
      <c r="DW252" s="1639"/>
      <c r="DX252" s="1639"/>
      <c r="DY252" s="1639"/>
      <c r="DZ252" s="1639"/>
      <c r="EA252" s="1639"/>
      <c r="EB252" s="1639"/>
      <c r="EC252" s="1639"/>
      <c r="ED252" s="1639"/>
      <c r="EE252" s="1639"/>
      <c r="EF252" s="1639"/>
      <c r="EG252" s="1639"/>
      <c r="EH252" s="1639"/>
      <c r="EI252" s="1639"/>
      <c r="EJ252" s="1639"/>
      <c r="EK252" s="1639"/>
      <c r="EL252" s="1639"/>
      <c r="EM252" s="1639"/>
      <c r="EN252" s="1639"/>
      <c r="EO252" s="1639"/>
      <c r="EP252" s="1639"/>
      <c r="EQ252" s="1639"/>
      <c r="ER252" s="1639"/>
      <c r="ES252" s="1639"/>
      <c r="ET252" s="1639"/>
      <c r="EU252" s="1639"/>
      <c r="EV252" s="1639"/>
      <c r="EW252" s="1639"/>
      <c r="EX252" s="1639"/>
      <c r="EY252" s="1639"/>
      <c r="EZ252" s="1639"/>
      <c r="FA252" s="1639"/>
      <c r="FB252" s="1639"/>
      <c r="FC252" s="1639"/>
      <c r="FD252" s="1639"/>
      <c r="FE252" s="1639"/>
      <c r="FF252" s="1639"/>
      <c r="FG252" s="1639"/>
      <c r="FH252" s="1639"/>
      <c r="FI252" s="1639"/>
      <c r="FJ252" s="1639"/>
      <c r="FK252" s="1639"/>
      <c r="FL252" s="1639"/>
      <c r="FM252" s="1639"/>
      <c r="FN252" s="1639"/>
      <c r="FO252" s="1639"/>
      <c r="FP252" s="1639"/>
      <c r="FQ252" s="1639"/>
      <c r="FR252" s="1639"/>
      <c r="FS252" s="1639"/>
      <c r="FT252" s="1639"/>
      <c r="FU252" s="1639"/>
      <c r="FV252" s="1639"/>
      <c r="FW252" s="1639"/>
      <c r="FX252" s="1639"/>
      <c r="FY252" s="1639"/>
      <c r="FZ252" s="1639"/>
      <c r="GA252" s="1639"/>
      <c r="GB252" s="1639"/>
      <c r="GC252" s="1639"/>
      <c r="GD252" s="1639"/>
      <c r="GE252" s="1639"/>
      <c r="GF252" s="1639"/>
      <c r="GG252" s="1639"/>
      <c r="GH252" s="1639"/>
      <c r="GI252" s="1639"/>
      <c r="GJ252" s="1639"/>
      <c r="GK252" s="1639"/>
      <c r="GL252" s="1639"/>
      <c r="GM252" s="1639"/>
      <c r="GN252" s="1639"/>
      <c r="GO252" s="1639"/>
      <c r="GP252" s="1639"/>
      <c r="GQ252" s="1639"/>
      <c r="GR252" s="1639"/>
      <c r="GS252" s="1639"/>
      <c r="GT252" s="1639"/>
      <c r="GU252" s="1639"/>
      <c r="GV252" s="1639"/>
      <c r="GW252" s="1639"/>
      <c r="GX252" s="1639"/>
      <c r="GY252" s="1639"/>
      <c r="GZ252" s="1639"/>
      <c r="HA252" s="1639"/>
      <c r="HB252" s="1639"/>
      <c r="HC252" s="1639"/>
      <c r="HD252" s="1639"/>
      <c r="HE252" s="1639"/>
      <c r="HF252" s="1639"/>
      <c r="HG252" s="1639"/>
      <c r="HH252" s="1639"/>
      <c r="HI252" s="1639"/>
      <c r="HJ252" s="1639"/>
      <c r="HK252" s="1639"/>
      <c r="HL252" s="1639"/>
      <c r="HM252" s="1639"/>
      <c r="HN252" s="1639"/>
      <c r="HO252" s="1639"/>
      <c r="HP252" s="1639"/>
      <c r="HQ252" s="1639"/>
      <c r="HR252" s="1639"/>
      <c r="HS252" s="1639"/>
      <c r="HT252" s="1639"/>
      <c r="HU252" s="1639"/>
      <c r="HV252" s="1639"/>
      <c r="HW252" s="1639"/>
      <c r="HX252" s="1639"/>
      <c r="HY252" s="1639"/>
      <c r="HZ252" s="1639"/>
      <c r="IA252" s="1639"/>
      <c r="IB252" s="1639"/>
      <c r="IC252" s="1639"/>
      <c r="ID252" s="1639"/>
      <c r="IE252" s="1639"/>
      <c r="IF252" s="1639"/>
      <c r="IG252" s="1639"/>
      <c r="IH252" s="1639"/>
      <c r="II252" s="1639"/>
      <c r="IJ252" s="1639"/>
      <c r="IK252" s="1639"/>
      <c r="IL252" s="1639"/>
      <c r="IM252" s="1639"/>
      <c r="IN252" s="1639"/>
      <c r="IO252" s="1639"/>
      <c r="IP252" s="1639"/>
      <c r="IQ252" s="1639"/>
      <c r="IR252" s="1639"/>
      <c r="IS252" s="1639"/>
      <c r="IT252" s="1639"/>
      <c r="IU252" s="1639"/>
      <c r="IV252" s="1639"/>
      <c r="IW252" s="1639"/>
      <c r="IX252" s="1639"/>
      <c r="IY252" s="1639"/>
      <c r="IZ252" s="1639"/>
      <c r="JA252" s="1639"/>
      <c r="JB252" s="1639"/>
      <c r="JC252" s="1639"/>
      <c r="JD252" s="1639"/>
      <c r="JE252" s="1639"/>
      <c r="JF252" s="1639"/>
      <c r="JG252" s="1639"/>
      <c r="JH252" s="1639"/>
      <c r="JI252" s="1639"/>
      <c r="JJ252" s="1639"/>
      <c r="JK252" s="1639"/>
      <c r="JL252" s="1639"/>
      <c r="JM252" s="1639"/>
      <c r="JN252" s="1639"/>
      <c r="JO252" s="1639"/>
      <c r="JP252" s="1639"/>
      <c r="JQ252" s="1639"/>
      <c r="JR252" s="1639"/>
      <c r="JS252" s="1639"/>
      <c r="JT252" s="1639"/>
      <c r="JU252" s="1639"/>
      <c r="JV252" s="1639"/>
      <c r="JW252" s="1639"/>
      <c r="JX252" s="1639"/>
      <c r="JY252" s="1639"/>
      <c r="JZ252" s="1639"/>
      <c r="KA252" s="1639"/>
      <c r="KB252" s="1639"/>
      <c r="KC252" s="1639"/>
      <c r="KD252" s="1639"/>
      <c r="KE252" s="1639"/>
      <c r="KF252" s="1639"/>
      <c r="KG252" s="1639"/>
      <c r="KH252" s="1639"/>
      <c r="KI252" s="1639"/>
      <c r="KJ252" s="1639"/>
      <c r="KK252" s="1639"/>
      <c r="KL252" s="1639"/>
      <c r="KM252" s="1639"/>
      <c r="KN252" s="1639"/>
      <c r="KO252" s="1639"/>
      <c r="KP252" s="1639"/>
      <c r="KQ252" s="1639"/>
      <c r="KR252" s="1639"/>
      <c r="KS252" s="1639"/>
      <c r="KT252" s="1639"/>
      <c r="KU252" s="1639"/>
      <c r="KV252" s="1639"/>
      <c r="KW252" s="1639"/>
      <c r="KX252" s="1639"/>
      <c r="KY252" s="1639"/>
      <c r="KZ252" s="1639"/>
      <c r="LA252" s="1639"/>
      <c r="LB252" s="1639"/>
      <c r="LC252" s="1639"/>
      <c r="LD252" s="1639"/>
      <c r="LE252" s="1639"/>
      <c r="LF252" s="1639"/>
      <c r="LG252" s="1639"/>
      <c r="LH252" s="1639"/>
      <c r="LI252" s="1639"/>
      <c r="LJ252" s="1639"/>
      <c r="LK252" s="1639"/>
      <c r="LL252" s="1639"/>
      <c r="LM252" s="1639"/>
      <c r="LN252" s="1639"/>
      <c r="LO252" s="1639"/>
      <c r="LP252" s="1639"/>
    </row>
    <row r="253" s="1481" customFormat="1" ht="47" customHeight="1" spans="1:328">
      <c r="A253" s="1499">
        <v>45849</v>
      </c>
      <c r="B253" s="1500" t="s">
        <v>173</v>
      </c>
      <c r="C253" s="1501" t="s">
        <v>98</v>
      </c>
      <c r="D253" s="1502">
        <v>4500173592</v>
      </c>
      <c r="E253" s="2253" t="s">
        <v>986</v>
      </c>
      <c r="F253" s="1502" t="s">
        <v>987</v>
      </c>
      <c r="G253" s="1505" t="s">
        <v>176</v>
      </c>
      <c r="H253" s="1505" t="s">
        <v>176</v>
      </c>
      <c r="I253" s="1532" t="s">
        <v>177</v>
      </c>
      <c r="J253" s="1522">
        <v>2760</v>
      </c>
      <c r="K253" s="1534">
        <v>24</v>
      </c>
      <c r="L253" s="1534">
        <v>2760</v>
      </c>
      <c r="M253" s="2594">
        <f t="shared" si="227"/>
        <v>1</v>
      </c>
      <c r="N253" s="1536">
        <v>45896</v>
      </c>
      <c r="O253" s="1536">
        <f t="shared" si="226"/>
        <v>45894</v>
      </c>
      <c r="P253" s="1537" t="s">
        <v>489</v>
      </c>
      <c r="Q253" s="1562" t="s">
        <v>78</v>
      </c>
      <c r="R253" s="2722">
        <v>2760</v>
      </c>
      <c r="S253" s="2722">
        <f t="shared" si="210"/>
        <v>0</v>
      </c>
      <c r="T253" s="2722"/>
      <c r="U253" s="2722" t="s">
        <v>829</v>
      </c>
      <c r="V253" s="1532"/>
      <c r="W253" s="1532" t="s">
        <v>111</v>
      </c>
      <c r="X253" s="1565" t="s">
        <v>830</v>
      </c>
      <c r="Y253" s="1589" t="s">
        <v>88</v>
      </c>
      <c r="Z253" s="1589">
        <v>45859</v>
      </c>
      <c r="AA253" s="1589" t="s">
        <v>831</v>
      </c>
      <c r="AB253" s="1589" t="s">
        <v>745</v>
      </c>
      <c r="AC253" s="1580" t="s">
        <v>746</v>
      </c>
      <c r="AD253" s="1590" t="s">
        <v>181</v>
      </c>
      <c r="AE253" s="2277">
        <v>1451.26</v>
      </c>
      <c r="AF253" s="2278">
        <f t="shared" si="211"/>
        <v>1451.26</v>
      </c>
      <c r="AG253" s="1504" t="s">
        <v>988</v>
      </c>
      <c r="AH253" s="1609" t="s">
        <v>81</v>
      </c>
      <c r="AI253" s="1609"/>
      <c r="AJ253" s="1609">
        <v>9</v>
      </c>
      <c r="AK253" s="1610">
        <f t="shared" si="212"/>
        <v>2760</v>
      </c>
      <c r="AL253" s="1610"/>
      <c r="AM253" s="1610">
        <f t="shared" si="213"/>
        <v>115</v>
      </c>
      <c r="AN253" s="1610"/>
      <c r="AO253" s="1610"/>
      <c r="AP253" s="1610"/>
      <c r="AQ253" s="1610"/>
      <c r="AR253" s="1610" t="s">
        <v>512</v>
      </c>
      <c r="AS253" s="1610">
        <f t="shared" si="214"/>
        <v>2760</v>
      </c>
      <c r="AT253" s="1610"/>
      <c r="AU253" s="1622">
        <f t="shared" si="215"/>
        <v>306.666666666667</v>
      </c>
      <c r="AV253" s="1622">
        <f t="shared" si="216"/>
        <v>306.666666666667</v>
      </c>
      <c r="AW253" s="1622">
        <f t="shared" si="217"/>
        <v>306.666666666667</v>
      </c>
      <c r="AX253" s="1622">
        <f t="shared" si="218"/>
        <v>306.666666666667</v>
      </c>
      <c r="AY253" s="1622">
        <f t="shared" si="219"/>
        <v>306.666666666667</v>
      </c>
      <c r="AZ253" s="1622">
        <f t="shared" si="220"/>
        <v>306.666666666667</v>
      </c>
      <c r="BA253" s="1622">
        <f t="shared" si="221"/>
        <v>306.666666666667</v>
      </c>
      <c r="BB253" s="1622">
        <f t="shared" si="222"/>
        <v>306.666666666667</v>
      </c>
      <c r="BC253" s="1622">
        <f t="shared" si="223"/>
        <v>306.666666666667</v>
      </c>
      <c r="BD253" s="1622">
        <f t="shared" si="224"/>
        <v>293.888888888889</v>
      </c>
      <c r="BE253" s="1622">
        <f t="shared" si="225"/>
        <v>12.7777777777778</v>
      </c>
      <c r="BF253" s="1534"/>
      <c r="BG253" s="1638"/>
      <c r="BH253" s="1639"/>
      <c r="BI253" s="1639"/>
      <c r="BJ253" s="1639"/>
      <c r="BK253" s="1639"/>
      <c r="BL253" s="1639"/>
      <c r="BM253" s="1639"/>
      <c r="BN253" s="1639"/>
      <c r="BO253" s="1639"/>
      <c r="BP253" s="1639"/>
      <c r="BQ253" s="1639"/>
      <c r="BR253" s="1639"/>
      <c r="BS253" s="1639"/>
      <c r="BT253" s="1639"/>
      <c r="BU253" s="1639"/>
      <c r="BV253" s="1639"/>
      <c r="BW253" s="1639"/>
      <c r="BX253" s="1639"/>
      <c r="BY253" s="1639"/>
      <c r="BZ253" s="1639"/>
      <c r="CA253" s="1639"/>
      <c r="CB253" s="1639"/>
      <c r="CC253" s="1639"/>
      <c r="CD253" s="1639"/>
      <c r="CE253" s="1639"/>
      <c r="CF253" s="1639"/>
      <c r="CG253" s="1639"/>
      <c r="CH253" s="1639"/>
      <c r="CI253" s="1639"/>
      <c r="CJ253" s="1639"/>
      <c r="CK253" s="1639"/>
      <c r="CL253" s="1639"/>
      <c r="CM253" s="1639"/>
      <c r="CN253" s="1639"/>
      <c r="CO253" s="1639"/>
      <c r="CP253" s="1639"/>
      <c r="CQ253" s="1639"/>
      <c r="CR253" s="1639"/>
      <c r="CS253" s="1639"/>
      <c r="CT253" s="1639"/>
      <c r="CU253" s="1639"/>
      <c r="CV253" s="1639"/>
      <c r="CW253" s="1639"/>
      <c r="CX253" s="1639"/>
      <c r="CY253" s="1639"/>
      <c r="CZ253" s="1639"/>
      <c r="DA253" s="1639"/>
      <c r="DB253" s="1639"/>
      <c r="DC253" s="1639"/>
      <c r="DD253" s="1639"/>
      <c r="DE253" s="1639"/>
      <c r="DF253" s="1639"/>
      <c r="DG253" s="1639"/>
      <c r="DH253" s="1639"/>
      <c r="DI253" s="1639"/>
      <c r="DJ253" s="1639"/>
      <c r="DK253" s="1639"/>
      <c r="DL253" s="1639"/>
      <c r="DM253" s="1639"/>
      <c r="DN253" s="1639"/>
      <c r="DO253" s="1639"/>
      <c r="DP253" s="1639"/>
      <c r="DQ253" s="1639"/>
      <c r="DR253" s="1639"/>
      <c r="DS253" s="1639"/>
      <c r="DT253" s="1639"/>
      <c r="DU253" s="1639"/>
      <c r="DV253" s="1639"/>
      <c r="DW253" s="1639"/>
      <c r="DX253" s="1639"/>
      <c r="DY253" s="1639"/>
      <c r="DZ253" s="1639"/>
      <c r="EA253" s="1639"/>
      <c r="EB253" s="1639"/>
      <c r="EC253" s="1639"/>
      <c r="ED253" s="1639"/>
      <c r="EE253" s="1639"/>
      <c r="EF253" s="1639"/>
      <c r="EG253" s="1639"/>
      <c r="EH253" s="1639"/>
      <c r="EI253" s="1639"/>
      <c r="EJ253" s="1639"/>
      <c r="EK253" s="1639"/>
      <c r="EL253" s="1639"/>
      <c r="EM253" s="1639"/>
      <c r="EN253" s="1639"/>
      <c r="EO253" s="1639"/>
      <c r="EP253" s="1639"/>
      <c r="EQ253" s="1639"/>
      <c r="ER253" s="1639"/>
      <c r="ES253" s="1639"/>
      <c r="ET253" s="1639"/>
      <c r="EU253" s="1639"/>
      <c r="EV253" s="1639"/>
      <c r="EW253" s="1639"/>
      <c r="EX253" s="1639"/>
      <c r="EY253" s="1639"/>
      <c r="EZ253" s="1639"/>
      <c r="FA253" s="1639"/>
      <c r="FB253" s="1639"/>
      <c r="FC253" s="1639"/>
      <c r="FD253" s="1639"/>
      <c r="FE253" s="1639"/>
      <c r="FF253" s="1639"/>
      <c r="FG253" s="1639"/>
      <c r="FH253" s="1639"/>
      <c r="FI253" s="1639"/>
      <c r="FJ253" s="1639"/>
      <c r="FK253" s="1639"/>
      <c r="FL253" s="1639"/>
      <c r="FM253" s="1639"/>
      <c r="FN253" s="1639"/>
      <c r="FO253" s="1639"/>
      <c r="FP253" s="1639"/>
      <c r="FQ253" s="1639"/>
      <c r="FR253" s="1639"/>
      <c r="FS253" s="1639"/>
      <c r="FT253" s="1639"/>
      <c r="FU253" s="1639"/>
      <c r="FV253" s="1639"/>
      <c r="FW253" s="1639"/>
      <c r="FX253" s="1639"/>
      <c r="FY253" s="1639"/>
      <c r="FZ253" s="1639"/>
      <c r="GA253" s="1639"/>
      <c r="GB253" s="1639"/>
      <c r="GC253" s="1639"/>
      <c r="GD253" s="1639"/>
      <c r="GE253" s="1639"/>
      <c r="GF253" s="1639"/>
      <c r="GG253" s="1639"/>
      <c r="GH253" s="1639"/>
      <c r="GI253" s="1639"/>
      <c r="GJ253" s="1639"/>
      <c r="GK253" s="1639"/>
      <c r="GL253" s="1639"/>
      <c r="GM253" s="1639"/>
      <c r="GN253" s="1639"/>
      <c r="GO253" s="1639"/>
      <c r="GP253" s="1639"/>
      <c r="GQ253" s="1639"/>
      <c r="GR253" s="1639"/>
      <c r="GS253" s="1639"/>
      <c r="GT253" s="1639"/>
      <c r="GU253" s="1639"/>
      <c r="GV253" s="1639"/>
      <c r="GW253" s="1639"/>
      <c r="GX253" s="1639"/>
      <c r="GY253" s="1639"/>
      <c r="GZ253" s="1639"/>
      <c r="HA253" s="1639"/>
      <c r="HB253" s="1639"/>
      <c r="HC253" s="1639"/>
      <c r="HD253" s="1639"/>
      <c r="HE253" s="1639"/>
      <c r="HF253" s="1639"/>
      <c r="HG253" s="1639"/>
      <c r="HH253" s="1639"/>
      <c r="HI253" s="1639"/>
      <c r="HJ253" s="1639"/>
      <c r="HK253" s="1639"/>
      <c r="HL253" s="1639"/>
      <c r="HM253" s="1639"/>
      <c r="HN253" s="1639"/>
      <c r="HO253" s="1639"/>
      <c r="HP253" s="1639"/>
      <c r="HQ253" s="1639"/>
      <c r="HR253" s="1639"/>
      <c r="HS253" s="1639"/>
      <c r="HT253" s="1639"/>
      <c r="HU253" s="1639"/>
      <c r="HV253" s="1639"/>
      <c r="HW253" s="1639"/>
      <c r="HX253" s="1639"/>
      <c r="HY253" s="1639"/>
      <c r="HZ253" s="1639"/>
      <c r="IA253" s="1639"/>
      <c r="IB253" s="1639"/>
      <c r="IC253" s="1639"/>
      <c r="ID253" s="1639"/>
      <c r="IE253" s="1639"/>
      <c r="IF253" s="1639"/>
      <c r="IG253" s="1639"/>
      <c r="IH253" s="1639"/>
      <c r="II253" s="1639"/>
      <c r="IJ253" s="1639"/>
      <c r="IK253" s="1639"/>
      <c r="IL253" s="1639"/>
      <c r="IM253" s="1639"/>
      <c r="IN253" s="1639"/>
      <c r="IO253" s="1639"/>
      <c r="IP253" s="1639"/>
      <c r="IQ253" s="1639"/>
      <c r="IR253" s="1639"/>
      <c r="IS253" s="1639"/>
      <c r="IT253" s="1639"/>
      <c r="IU253" s="1639"/>
      <c r="IV253" s="1639"/>
      <c r="IW253" s="1639"/>
      <c r="IX253" s="1639"/>
      <c r="IY253" s="1639"/>
      <c r="IZ253" s="1639"/>
      <c r="JA253" s="1639"/>
      <c r="JB253" s="1639"/>
      <c r="JC253" s="1639"/>
      <c r="JD253" s="1639"/>
      <c r="JE253" s="1639"/>
      <c r="JF253" s="1639"/>
      <c r="JG253" s="1639"/>
      <c r="JH253" s="1639"/>
      <c r="JI253" s="1639"/>
      <c r="JJ253" s="1639"/>
      <c r="JK253" s="1639"/>
      <c r="JL253" s="1639"/>
      <c r="JM253" s="1639"/>
      <c r="JN253" s="1639"/>
      <c r="JO253" s="1639"/>
      <c r="JP253" s="1639"/>
      <c r="JQ253" s="1639"/>
      <c r="JR253" s="1639"/>
      <c r="JS253" s="1639"/>
      <c r="JT253" s="1639"/>
      <c r="JU253" s="1639"/>
      <c r="JV253" s="1639"/>
      <c r="JW253" s="1639"/>
      <c r="JX253" s="1639"/>
      <c r="JY253" s="1639"/>
      <c r="JZ253" s="1639"/>
      <c r="KA253" s="1639"/>
      <c r="KB253" s="1639"/>
      <c r="KC253" s="1639"/>
      <c r="KD253" s="1639"/>
      <c r="KE253" s="1639"/>
      <c r="KF253" s="1639"/>
      <c r="KG253" s="1639"/>
      <c r="KH253" s="1639"/>
      <c r="KI253" s="1639"/>
      <c r="KJ253" s="1639"/>
      <c r="KK253" s="1639"/>
      <c r="KL253" s="1639"/>
      <c r="KM253" s="1639"/>
      <c r="KN253" s="1639"/>
      <c r="KO253" s="1639"/>
      <c r="KP253" s="1639"/>
      <c r="KQ253" s="1639"/>
      <c r="KR253" s="1639"/>
      <c r="KS253" s="1639"/>
      <c r="KT253" s="1639"/>
      <c r="KU253" s="1639"/>
      <c r="KV253" s="1639"/>
      <c r="KW253" s="1639"/>
      <c r="KX253" s="1639"/>
      <c r="KY253" s="1639"/>
      <c r="KZ253" s="1639"/>
      <c r="LA253" s="1639"/>
      <c r="LB253" s="1639"/>
      <c r="LC253" s="1639"/>
      <c r="LD253" s="1639"/>
      <c r="LE253" s="1639"/>
      <c r="LF253" s="1639"/>
      <c r="LG253" s="1639"/>
      <c r="LH253" s="1639"/>
      <c r="LI253" s="1639"/>
      <c r="LJ253" s="1639"/>
      <c r="LK253" s="1639"/>
      <c r="LL253" s="1639"/>
      <c r="LM253" s="1639"/>
      <c r="LN253" s="1639"/>
      <c r="LO253" s="1639"/>
      <c r="LP253" s="1639"/>
    </row>
    <row r="254" s="1481" customFormat="1" ht="47" customHeight="1" spans="1:328">
      <c r="A254" s="1499">
        <v>45818</v>
      </c>
      <c r="B254" s="1500" t="s">
        <v>213</v>
      </c>
      <c r="C254" s="1501" t="s">
        <v>98</v>
      </c>
      <c r="D254" s="1502">
        <v>4500169596</v>
      </c>
      <c r="E254" s="2253">
        <v>5149179</v>
      </c>
      <c r="F254" s="1502" t="s">
        <v>989</v>
      </c>
      <c r="G254" s="1505" t="s">
        <v>101</v>
      </c>
      <c r="H254" s="1505" t="s">
        <v>101</v>
      </c>
      <c r="I254" s="1532" t="s">
        <v>110</v>
      </c>
      <c r="J254" s="1522">
        <v>133512</v>
      </c>
      <c r="K254" s="1534">
        <v>0</v>
      </c>
      <c r="L254" s="1534">
        <v>24</v>
      </c>
      <c r="M254" s="1534">
        <f t="shared" si="227"/>
        <v>5563</v>
      </c>
      <c r="N254" s="1536">
        <v>45895</v>
      </c>
      <c r="O254" s="1536">
        <f>N254-1</f>
        <v>45894</v>
      </c>
      <c r="P254" s="1562" t="s">
        <v>990</v>
      </c>
      <c r="Q254" s="1562" t="s">
        <v>78</v>
      </c>
      <c r="R254" s="2722">
        <f>71232</f>
        <v>71232</v>
      </c>
      <c r="S254" s="2722">
        <f t="shared" ref="S254:S317" si="228">R254-J254</f>
        <v>-62280</v>
      </c>
      <c r="T254" s="2722"/>
      <c r="U254" s="2722" t="s">
        <v>829</v>
      </c>
      <c r="V254" s="1532"/>
      <c r="W254" s="1532" t="s">
        <v>111</v>
      </c>
      <c r="X254" s="1565">
        <v>45819</v>
      </c>
      <c r="Y254" s="1589" t="s">
        <v>88</v>
      </c>
      <c r="Z254" s="1589" t="s">
        <v>88</v>
      </c>
      <c r="AA254" s="1589" t="s">
        <v>88</v>
      </c>
      <c r="AB254" s="1589"/>
      <c r="AC254" s="1580" t="s">
        <v>516</v>
      </c>
      <c r="AD254" s="1590" t="s">
        <v>219</v>
      </c>
      <c r="AE254" s="2277">
        <v>0.8747</v>
      </c>
      <c r="AF254" s="2278">
        <f>AE254*J254</f>
        <v>116782.9464</v>
      </c>
      <c r="AG254" s="1514" t="s">
        <v>991</v>
      </c>
      <c r="AH254" s="1609" t="s">
        <v>81</v>
      </c>
      <c r="AI254" s="1609"/>
      <c r="AJ254" s="1609">
        <v>9</v>
      </c>
      <c r="AK254" s="1610">
        <f t="shared" si="212"/>
        <v>133512</v>
      </c>
      <c r="AL254" s="1610"/>
      <c r="AM254" s="1610">
        <f t="shared" si="213"/>
        <v>5563</v>
      </c>
      <c r="AN254" s="1610"/>
      <c r="AO254" s="1610"/>
      <c r="AP254" s="1610"/>
      <c r="AQ254" s="1610"/>
      <c r="AR254" s="1610" t="s">
        <v>63</v>
      </c>
      <c r="AS254" s="1610">
        <f t="shared" si="214"/>
        <v>133512</v>
      </c>
      <c r="AT254" s="1610"/>
      <c r="AU254" s="1622">
        <f t="shared" si="215"/>
        <v>14834.6666666667</v>
      </c>
      <c r="AV254" s="1622">
        <f t="shared" si="216"/>
        <v>14834.6666666667</v>
      </c>
      <c r="AW254" s="1622">
        <f t="shared" si="217"/>
        <v>14834.6666666667</v>
      </c>
      <c r="AX254" s="1622">
        <f t="shared" si="218"/>
        <v>14834.6666666667</v>
      </c>
      <c r="AY254" s="1622">
        <f t="shared" si="219"/>
        <v>14834.6666666667</v>
      </c>
      <c r="AZ254" s="1622">
        <f t="shared" si="220"/>
        <v>14834.6666666667</v>
      </c>
      <c r="BA254" s="1622">
        <f t="shared" si="221"/>
        <v>14834.6666666667</v>
      </c>
      <c r="BB254" s="1622">
        <f t="shared" si="222"/>
        <v>14834.6666666667</v>
      </c>
      <c r="BC254" s="1622">
        <f t="shared" si="223"/>
        <v>14834.6666666667</v>
      </c>
      <c r="BD254" s="1622">
        <f t="shared" si="224"/>
        <v>14216.5555555556</v>
      </c>
      <c r="BE254" s="1622">
        <f t="shared" si="225"/>
        <v>618.111111111111</v>
      </c>
      <c r="BF254" s="1534"/>
      <c r="BG254" s="1638"/>
      <c r="BH254" s="1639"/>
      <c r="BI254" s="1639"/>
      <c r="BJ254" s="1639"/>
      <c r="BK254" s="1639"/>
      <c r="BL254" s="1639"/>
      <c r="BM254" s="1639"/>
      <c r="BN254" s="1639"/>
      <c r="BO254" s="1639"/>
      <c r="BP254" s="1639"/>
      <c r="BQ254" s="1639"/>
      <c r="BR254" s="1639"/>
      <c r="BS254" s="1639"/>
      <c r="BT254" s="1639"/>
      <c r="BU254" s="1639"/>
      <c r="BV254" s="1639"/>
      <c r="BW254" s="1639"/>
      <c r="BX254" s="1639"/>
      <c r="BY254" s="1639"/>
      <c r="BZ254" s="1639"/>
      <c r="CA254" s="1639"/>
      <c r="CB254" s="1639"/>
      <c r="CC254" s="1639"/>
      <c r="CD254" s="1639"/>
      <c r="CE254" s="1639"/>
      <c r="CF254" s="1639"/>
      <c r="CG254" s="1639"/>
      <c r="CH254" s="1639"/>
      <c r="CI254" s="1639"/>
      <c r="CJ254" s="1639"/>
      <c r="CK254" s="1639"/>
      <c r="CL254" s="1639"/>
      <c r="CM254" s="1639"/>
      <c r="CN254" s="1639"/>
      <c r="CO254" s="1639"/>
      <c r="CP254" s="1639"/>
      <c r="CQ254" s="1639"/>
      <c r="CR254" s="1639"/>
      <c r="CS254" s="1639"/>
      <c r="CT254" s="1639"/>
      <c r="CU254" s="1639"/>
      <c r="CV254" s="1639"/>
      <c r="CW254" s="1639"/>
      <c r="CX254" s="1639"/>
      <c r="CY254" s="1639"/>
      <c r="CZ254" s="1639"/>
      <c r="DA254" s="1639"/>
      <c r="DB254" s="1639"/>
      <c r="DC254" s="1639"/>
      <c r="DD254" s="1639"/>
      <c r="DE254" s="1639"/>
      <c r="DF254" s="1639"/>
      <c r="DG254" s="1639"/>
      <c r="DH254" s="1639"/>
      <c r="DI254" s="1639"/>
      <c r="DJ254" s="1639"/>
      <c r="DK254" s="1639"/>
      <c r="DL254" s="1639"/>
      <c r="DM254" s="1639"/>
      <c r="DN254" s="1639"/>
      <c r="DO254" s="1639"/>
      <c r="DP254" s="1639"/>
      <c r="DQ254" s="1639"/>
      <c r="DR254" s="1639"/>
      <c r="DS254" s="1639"/>
      <c r="DT254" s="1639"/>
      <c r="DU254" s="1639"/>
      <c r="DV254" s="1639"/>
      <c r="DW254" s="1639"/>
      <c r="DX254" s="1639"/>
      <c r="DY254" s="1639"/>
      <c r="DZ254" s="1639"/>
      <c r="EA254" s="1639"/>
      <c r="EB254" s="1639"/>
      <c r="EC254" s="1639"/>
      <c r="ED254" s="1639"/>
      <c r="EE254" s="1639"/>
      <c r="EF254" s="1639"/>
      <c r="EG254" s="1639"/>
      <c r="EH254" s="1639"/>
      <c r="EI254" s="1639"/>
      <c r="EJ254" s="1639"/>
      <c r="EK254" s="1639"/>
      <c r="EL254" s="1639"/>
      <c r="EM254" s="1639"/>
      <c r="EN254" s="1639"/>
      <c r="EO254" s="1639"/>
      <c r="EP254" s="1639"/>
      <c r="EQ254" s="1639"/>
      <c r="ER254" s="1639"/>
      <c r="ES254" s="1639"/>
      <c r="ET254" s="1639"/>
      <c r="EU254" s="1639"/>
      <c r="EV254" s="1639"/>
      <c r="EW254" s="1639"/>
      <c r="EX254" s="1639"/>
      <c r="EY254" s="1639"/>
      <c r="EZ254" s="1639"/>
      <c r="FA254" s="1639"/>
      <c r="FB254" s="1639"/>
      <c r="FC254" s="1639"/>
      <c r="FD254" s="1639"/>
      <c r="FE254" s="1639"/>
      <c r="FF254" s="1639"/>
      <c r="FG254" s="1639"/>
      <c r="FH254" s="1639"/>
      <c r="FI254" s="1639"/>
      <c r="FJ254" s="1639"/>
      <c r="FK254" s="1639"/>
      <c r="FL254" s="1639"/>
      <c r="FM254" s="1639"/>
      <c r="FN254" s="1639"/>
      <c r="FO254" s="1639"/>
      <c r="FP254" s="1639"/>
      <c r="FQ254" s="1639"/>
      <c r="FR254" s="1639"/>
      <c r="FS254" s="1639"/>
      <c r="FT254" s="1639"/>
      <c r="FU254" s="1639"/>
      <c r="FV254" s="1639"/>
      <c r="FW254" s="1639"/>
      <c r="FX254" s="1639"/>
      <c r="FY254" s="1639"/>
      <c r="FZ254" s="1639"/>
      <c r="GA254" s="1639"/>
      <c r="GB254" s="1639"/>
      <c r="GC254" s="1639"/>
      <c r="GD254" s="1639"/>
      <c r="GE254" s="1639"/>
      <c r="GF254" s="1639"/>
      <c r="GG254" s="1639"/>
      <c r="GH254" s="1639"/>
      <c r="GI254" s="1639"/>
      <c r="GJ254" s="1639"/>
      <c r="GK254" s="1639"/>
      <c r="GL254" s="1639"/>
      <c r="GM254" s="1639"/>
      <c r="GN254" s="1639"/>
      <c r="GO254" s="1639"/>
      <c r="GP254" s="1639"/>
      <c r="GQ254" s="1639"/>
      <c r="GR254" s="1639"/>
      <c r="GS254" s="1639"/>
      <c r="GT254" s="1639"/>
      <c r="GU254" s="1639"/>
      <c r="GV254" s="1639"/>
      <c r="GW254" s="1639"/>
      <c r="GX254" s="1639"/>
      <c r="GY254" s="1639"/>
      <c r="GZ254" s="1639"/>
      <c r="HA254" s="1639"/>
      <c r="HB254" s="1639"/>
      <c r="HC254" s="1639"/>
      <c r="HD254" s="1639"/>
      <c r="HE254" s="1639"/>
      <c r="HF254" s="1639"/>
      <c r="HG254" s="1639"/>
      <c r="HH254" s="1639"/>
      <c r="HI254" s="1639"/>
      <c r="HJ254" s="1639"/>
      <c r="HK254" s="1639"/>
      <c r="HL254" s="1639"/>
      <c r="HM254" s="1639"/>
      <c r="HN254" s="1639"/>
      <c r="HO254" s="1639"/>
      <c r="HP254" s="1639"/>
      <c r="HQ254" s="1639"/>
      <c r="HR254" s="1639"/>
      <c r="HS254" s="1639"/>
      <c r="HT254" s="1639"/>
      <c r="HU254" s="1639"/>
      <c r="HV254" s="1639"/>
      <c r="HW254" s="1639"/>
      <c r="HX254" s="1639"/>
      <c r="HY254" s="1639"/>
      <c r="HZ254" s="1639"/>
      <c r="IA254" s="1639"/>
      <c r="IB254" s="1639"/>
      <c r="IC254" s="1639"/>
      <c r="ID254" s="1639"/>
      <c r="IE254" s="1639"/>
      <c r="IF254" s="1639"/>
      <c r="IG254" s="1639"/>
      <c r="IH254" s="1639"/>
      <c r="II254" s="1639"/>
      <c r="IJ254" s="1639"/>
      <c r="IK254" s="1639"/>
      <c r="IL254" s="1639"/>
      <c r="IM254" s="1639"/>
      <c r="IN254" s="1639"/>
      <c r="IO254" s="1639"/>
      <c r="IP254" s="1639"/>
      <c r="IQ254" s="1639"/>
      <c r="IR254" s="1639"/>
      <c r="IS254" s="1639"/>
      <c r="IT254" s="1639"/>
      <c r="IU254" s="1639"/>
      <c r="IV254" s="1639"/>
      <c r="IW254" s="1639"/>
      <c r="IX254" s="1639"/>
      <c r="IY254" s="1639"/>
      <c r="IZ254" s="1639"/>
      <c r="JA254" s="1639"/>
      <c r="JB254" s="1639"/>
      <c r="JC254" s="1639"/>
      <c r="JD254" s="1639"/>
      <c r="JE254" s="1639"/>
      <c r="JF254" s="1639"/>
      <c r="JG254" s="1639"/>
      <c r="JH254" s="1639"/>
      <c r="JI254" s="1639"/>
      <c r="JJ254" s="1639"/>
      <c r="JK254" s="1639"/>
      <c r="JL254" s="1639"/>
      <c r="JM254" s="1639"/>
      <c r="JN254" s="1639"/>
      <c r="JO254" s="1639"/>
      <c r="JP254" s="1639"/>
      <c r="JQ254" s="1639"/>
      <c r="JR254" s="1639"/>
      <c r="JS254" s="1639"/>
      <c r="JT254" s="1639"/>
      <c r="JU254" s="1639"/>
      <c r="JV254" s="1639"/>
      <c r="JW254" s="1639"/>
      <c r="JX254" s="1639"/>
      <c r="JY254" s="1639"/>
      <c r="JZ254" s="1639"/>
      <c r="KA254" s="1639"/>
      <c r="KB254" s="1639"/>
      <c r="KC254" s="1639"/>
      <c r="KD254" s="1639"/>
      <c r="KE254" s="1639"/>
      <c r="KF254" s="1639"/>
      <c r="KG254" s="1639"/>
      <c r="KH254" s="1639"/>
      <c r="KI254" s="1639"/>
      <c r="KJ254" s="1639"/>
      <c r="KK254" s="1639"/>
      <c r="KL254" s="1639"/>
      <c r="KM254" s="1639"/>
      <c r="KN254" s="1639"/>
      <c r="KO254" s="1639"/>
      <c r="KP254" s="1639"/>
      <c r="KQ254" s="1639"/>
      <c r="KR254" s="1639"/>
      <c r="KS254" s="1639"/>
      <c r="KT254" s="1639"/>
      <c r="KU254" s="1639"/>
      <c r="KV254" s="1639"/>
      <c r="KW254" s="1639"/>
      <c r="KX254" s="1639"/>
      <c r="KY254" s="1639"/>
      <c r="KZ254" s="1639"/>
      <c r="LA254" s="1639"/>
      <c r="LB254" s="1639"/>
      <c r="LC254" s="1639"/>
      <c r="LD254" s="1639"/>
      <c r="LE254" s="1639"/>
      <c r="LF254" s="1639"/>
      <c r="LG254" s="1639"/>
      <c r="LH254" s="1639"/>
      <c r="LI254" s="1639"/>
      <c r="LJ254" s="1639"/>
      <c r="LK254" s="1639"/>
      <c r="LL254" s="1639"/>
      <c r="LM254" s="1639"/>
      <c r="LN254" s="1639"/>
      <c r="LO254" s="1639"/>
      <c r="LP254" s="1639"/>
    </row>
    <row r="255" s="1481" customFormat="1" ht="47" customHeight="1" spans="1:328">
      <c r="A255" s="1499">
        <v>45866</v>
      </c>
      <c r="B255" s="1500" t="s">
        <v>527</v>
      </c>
      <c r="C255" s="1501" t="s">
        <v>98</v>
      </c>
      <c r="D255" s="1502">
        <v>4500175204</v>
      </c>
      <c r="E255" s="2253" t="s">
        <v>992</v>
      </c>
      <c r="F255" s="1502" t="s">
        <v>993</v>
      </c>
      <c r="G255" s="1505" t="s">
        <v>76</v>
      </c>
      <c r="H255" s="1505" t="s">
        <v>76</v>
      </c>
      <c r="I255" s="1532" t="s">
        <v>77</v>
      </c>
      <c r="J255" s="1522">
        <v>672</v>
      </c>
      <c r="K255" s="1534">
        <v>0</v>
      </c>
      <c r="L255" s="1534">
        <v>96</v>
      </c>
      <c r="M255" s="1534">
        <f t="shared" si="227"/>
        <v>7</v>
      </c>
      <c r="N255" s="1536">
        <v>45897</v>
      </c>
      <c r="O255" s="1536">
        <f t="shared" si="226"/>
        <v>45895</v>
      </c>
      <c r="P255" s="1537"/>
      <c r="Q255" s="1562" t="s">
        <v>78</v>
      </c>
      <c r="R255" s="2722">
        <v>672</v>
      </c>
      <c r="S255" s="2722">
        <f t="shared" si="228"/>
        <v>0</v>
      </c>
      <c r="T255" s="2722"/>
      <c r="U255" s="2722" t="s">
        <v>829</v>
      </c>
      <c r="V255" s="1532" t="s">
        <v>994</v>
      </c>
      <c r="W255" s="1532" t="s">
        <v>111</v>
      </c>
      <c r="X255" s="1565">
        <v>45866</v>
      </c>
      <c r="Y255" s="1589" t="s">
        <v>88</v>
      </c>
      <c r="Z255" s="1589" t="s">
        <v>934</v>
      </c>
      <c r="AA255" s="1589"/>
      <c r="AB255" s="1589"/>
      <c r="AC255" s="1580" t="s">
        <v>935</v>
      </c>
      <c r="AD255" s="1590" t="s">
        <v>531</v>
      </c>
      <c r="AE255" s="2277">
        <v>0.5188</v>
      </c>
      <c r="AF255" s="2278">
        <f>AE255*J255</f>
        <v>348.6336</v>
      </c>
      <c r="AG255" s="1504" t="s">
        <v>995</v>
      </c>
      <c r="AH255" s="1609" t="s">
        <v>81</v>
      </c>
      <c r="AI255" s="1609"/>
      <c r="AJ255" s="1609">
        <v>9</v>
      </c>
      <c r="AK255" s="1610">
        <f t="shared" si="212"/>
        <v>672</v>
      </c>
      <c r="AL255" s="1610"/>
      <c r="AM255" s="1610">
        <f t="shared" si="213"/>
        <v>28</v>
      </c>
      <c r="AN255" s="1610"/>
      <c r="AO255" s="1610"/>
      <c r="AP255" s="1610"/>
      <c r="AQ255" s="1610"/>
      <c r="AR255" s="1610" t="s">
        <v>63</v>
      </c>
      <c r="AS255" s="1610">
        <f t="shared" si="214"/>
        <v>672</v>
      </c>
      <c r="AT255" s="1610"/>
      <c r="AU255" s="1622">
        <f t="shared" si="215"/>
        <v>74.6666666666667</v>
      </c>
      <c r="AV255" s="1622">
        <f t="shared" si="216"/>
        <v>74.6666666666667</v>
      </c>
      <c r="AW255" s="1622">
        <f t="shared" si="217"/>
        <v>74.6666666666667</v>
      </c>
      <c r="AX255" s="1622">
        <f t="shared" si="218"/>
        <v>74.6666666666667</v>
      </c>
      <c r="AY255" s="1622">
        <f t="shared" si="219"/>
        <v>74.6666666666667</v>
      </c>
      <c r="AZ255" s="1622">
        <f t="shared" si="220"/>
        <v>74.6666666666667</v>
      </c>
      <c r="BA255" s="1622">
        <f t="shared" si="221"/>
        <v>74.6666666666667</v>
      </c>
      <c r="BB255" s="1622">
        <f t="shared" si="222"/>
        <v>74.6666666666667</v>
      </c>
      <c r="BC255" s="1622">
        <f t="shared" si="223"/>
        <v>74.6666666666667</v>
      </c>
      <c r="BD255" s="1622">
        <f t="shared" si="224"/>
        <v>71.5555555555556</v>
      </c>
      <c r="BE255" s="1622">
        <f t="shared" si="225"/>
        <v>3.11111111111111</v>
      </c>
      <c r="BF255" s="1534"/>
      <c r="BG255" s="1638"/>
      <c r="BH255" s="1639"/>
      <c r="BI255" s="1639"/>
      <c r="BJ255" s="1639"/>
      <c r="BK255" s="1639"/>
      <c r="BL255" s="1639"/>
      <c r="BM255" s="1639"/>
      <c r="BN255" s="1639"/>
      <c r="BO255" s="1639"/>
      <c r="BP255" s="1639"/>
      <c r="BQ255" s="1639"/>
      <c r="BR255" s="1639"/>
      <c r="BS255" s="1639"/>
      <c r="BT255" s="1639"/>
      <c r="BU255" s="1639"/>
      <c r="BV255" s="1639"/>
      <c r="BW255" s="1639"/>
      <c r="BX255" s="1639"/>
      <c r="BY255" s="1639"/>
      <c r="BZ255" s="1639"/>
      <c r="CA255" s="1639"/>
      <c r="CB255" s="1639"/>
      <c r="CC255" s="1639"/>
      <c r="CD255" s="1639"/>
      <c r="CE255" s="1639"/>
      <c r="CF255" s="1639"/>
      <c r="CG255" s="1639"/>
      <c r="CH255" s="1639"/>
      <c r="CI255" s="1639"/>
      <c r="CJ255" s="1639"/>
      <c r="CK255" s="1639"/>
      <c r="CL255" s="1639"/>
      <c r="CM255" s="1639"/>
      <c r="CN255" s="1639"/>
      <c r="CO255" s="1639"/>
      <c r="CP255" s="1639"/>
      <c r="CQ255" s="1639"/>
      <c r="CR255" s="1639"/>
      <c r="CS255" s="1639"/>
      <c r="CT255" s="1639"/>
      <c r="CU255" s="1639"/>
      <c r="CV255" s="1639"/>
      <c r="CW255" s="1639"/>
      <c r="CX255" s="1639"/>
      <c r="CY255" s="1639"/>
      <c r="CZ255" s="1639"/>
      <c r="DA255" s="1639"/>
      <c r="DB255" s="1639"/>
      <c r="DC255" s="1639"/>
      <c r="DD255" s="1639"/>
      <c r="DE255" s="1639"/>
      <c r="DF255" s="1639"/>
      <c r="DG255" s="1639"/>
      <c r="DH255" s="1639"/>
      <c r="DI255" s="1639"/>
      <c r="DJ255" s="1639"/>
      <c r="DK255" s="1639"/>
      <c r="DL255" s="1639"/>
      <c r="DM255" s="1639"/>
      <c r="DN255" s="1639"/>
      <c r="DO255" s="1639"/>
      <c r="DP255" s="1639"/>
      <c r="DQ255" s="1639"/>
      <c r="DR255" s="1639"/>
      <c r="DS255" s="1639"/>
      <c r="DT255" s="1639"/>
      <c r="DU255" s="1639"/>
      <c r="DV255" s="1639"/>
      <c r="DW255" s="1639"/>
      <c r="DX255" s="1639"/>
      <c r="DY255" s="1639"/>
      <c r="DZ255" s="1639"/>
      <c r="EA255" s="1639"/>
      <c r="EB255" s="1639"/>
      <c r="EC255" s="1639"/>
      <c r="ED255" s="1639"/>
      <c r="EE255" s="1639"/>
      <c r="EF255" s="1639"/>
      <c r="EG255" s="1639"/>
      <c r="EH255" s="1639"/>
      <c r="EI255" s="1639"/>
      <c r="EJ255" s="1639"/>
      <c r="EK255" s="1639"/>
      <c r="EL255" s="1639"/>
      <c r="EM255" s="1639"/>
      <c r="EN255" s="1639"/>
      <c r="EO255" s="1639"/>
      <c r="EP255" s="1639"/>
      <c r="EQ255" s="1639"/>
      <c r="ER255" s="1639"/>
      <c r="ES255" s="1639"/>
      <c r="ET255" s="1639"/>
      <c r="EU255" s="1639"/>
      <c r="EV255" s="1639"/>
      <c r="EW255" s="1639"/>
      <c r="EX255" s="1639"/>
      <c r="EY255" s="1639"/>
      <c r="EZ255" s="1639"/>
      <c r="FA255" s="1639"/>
      <c r="FB255" s="1639"/>
      <c r="FC255" s="1639"/>
      <c r="FD255" s="1639"/>
      <c r="FE255" s="1639"/>
      <c r="FF255" s="1639"/>
      <c r="FG255" s="1639"/>
      <c r="FH255" s="1639"/>
      <c r="FI255" s="1639"/>
      <c r="FJ255" s="1639"/>
      <c r="FK255" s="1639"/>
      <c r="FL255" s="1639"/>
      <c r="FM255" s="1639"/>
      <c r="FN255" s="1639"/>
      <c r="FO255" s="1639"/>
      <c r="FP255" s="1639"/>
      <c r="FQ255" s="1639"/>
      <c r="FR255" s="1639"/>
      <c r="FS255" s="1639"/>
      <c r="FT255" s="1639"/>
      <c r="FU255" s="1639"/>
      <c r="FV255" s="1639"/>
      <c r="FW255" s="1639"/>
      <c r="FX255" s="1639"/>
      <c r="FY255" s="1639"/>
      <c r="FZ255" s="1639"/>
      <c r="GA255" s="1639"/>
      <c r="GB255" s="1639"/>
      <c r="GC255" s="1639"/>
      <c r="GD255" s="1639"/>
      <c r="GE255" s="1639"/>
      <c r="GF255" s="1639"/>
      <c r="GG255" s="1639"/>
      <c r="GH255" s="1639"/>
      <c r="GI255" s="1639"/>
      <c r="GJ255" s="1639"/>
      <c r="GK255" s="1639"/>
      <c r="GL255" s="1639"/>
      <c r="GM255" s="1639"/>
      <c r="GN255" s="1639"/>
      <c r="GO255" s="1639"/>
      <c r="GP255" s="1639"/>
      <c r="GQ255" s="1639"/>
      <c r="GR255" s="1639"/>
      <c r="GS255" s="1639"/>
      <c r="GT255" s="1639"/>
      <c r="GU255" s="1639"/>
      <c r="GV255" s="1639"/>
      <c r="GW255" s="1639"/>
      <c r="GX255" s="1639"/>
      <c r="GY255" s="1639"/>
      <c r="GZ255" s="1639"/>
      <c r="HA255" s="1639"/>
      <c r="HB255" s="1639"/>
      <c r="HC255" s="1639"/>
      <c r="HD255" s="1639"/>
      <c r="HE255" s="1639"/>
      <c r="HF255" s="1639"/>
      <c r="HG255" s="1639"/>
      <c r="HH255" s="1639"/>
      <c r="HI255" s="1639"/>
      <c r="HJ255" s="1639"/>
      <c r="HK255" s="1639"/>
      <c r="HL255" s="1639"/>
      <c r="HM255" s="1639"/>
      <c r="HN255" s="1639"/>
      <c r="HO255" s="1639"/>
      <c r="HP255" s="1639"/>
      <c r="HQ255" s="1639"/>
      <c r="HR255" s="1639"/>
      <c r="HS255" s="1639"/>
      <c r="HT255" s="1639"/>
      <c r="HU255" s="1639"/>
      <c r="HV255" s="1639"/>
      <c r="HW255" s="1639"/>
      <c r="HX255" s="1639"/>
      <c r="HY255" s="1639"/>
      <c r="HZ255" s="1639"/>
      <c r="IA255" s="1639"/>
      <c r="IB255" s="1639"/>
      <c r="IC255" s="1639"/>
      <c r="ID255" s="1639"/>
      <c r="IE255" s="1639"/>
      <c r="IF255" s="1639"/>
      <c r="IG255" s="1639"/>
      <c r="IH255" s="1639"/>
      <c r="II255" s="1639"/>
      <c r="IJ255" s="1639"/>
      <c r="IK255" s="1639"/>
      <c r="IL255" s="1639"/>
      <c r="IM255" s="1639"/>
      <c r="IN255" s="1639"/>
      <c r="IO255" s="1639"/>
      <c r="IP255" s="1639"/>
      <c r="IQ255" s="1639"/>
      <c r="IR255" s="1639"/>
      <c r="IS255" s="1639"/>
      <c r="IT255" s="1639"/>
      <c r="IU255" s="1639"/>
      <c r="IV255" s="1639"/>
      <c r="IW255" s="1639"/>
      <c r="IX255" s="1639"/>
      <c r="IY255" s="1639"/>
      <c r="IZ255" s="1639"/>
      <c r="JA255" s="1639"/>
      <c r="JB255" s="1639"/>
      <c r="JC255" s="1639"/>
      <c r="JD255" s="1639"/>
      <c r="JE255" s="1639"/>
      <c r="JF255" s="1639"/>
      <c r="JG255" s="1639"/>
      <c r="JH255" s="1639"/>
      <c r="JI255" s="1639"/>
      <c r="JJ255" s="1639"/>
      <c r="JK255" s="1639"/>
      <c r="JL255" s="1639"/>
      <c r="JM255" s="1639"/>
      <c r="JN255" s="1639"/>
      <c r="JO255" s="1639"/>
      <c r="JP255" s="1639"/>
      <c r="JQ255" s="1639"/>
      <c r="JR255" s="1639"/>
      <c r="JS255" s="1639"/>
      <c r="JT255" s="1639"/>
      <c r="JU255" s="1639"/>
      <c r="JV255" s="1639"/>
      <c r="JW255" s="1639"/>
      <c r="JX255" s="1639"/>
      <c r="JY255" s="1639"/>
      <c r="JZ255" s="1639"/>
      <c r="KA255" s="1639"/>
      <c r="KB255" s="1639"/>
      <c r="KC255" s="1639"/>
      <c r="KD255" s="1639"/>
      <c r="KE255" s="1639"/>
      <c r="KF255" s="1639"/>
      <c r="KG255" s="1639"/>
      <c r="KH255" s="1639"/>
      <c r="KI255" s="1639"/>
      <c r="KJ255" s="1639"/>
      <c r="KK255" s="1639"/>
      <c r="KL255" s="1639"/>
      <c r="KM255" s="1639"/>
      <c r="KN255" s="1639"/>
      <c r="KO255" s="1639"/>
      <c r="KP255" s="1639"/>
      <c r="KQ255" s="1639"/>
      <c r="KR255" s="1639"/>
      <c r="KS255" s="1639"/>
      <c r="KT255" s="1639"/>
      <c r="KU255" s="1639"/>
      <c r="KV255" s="1639"/>
      <c r="KW255" s="1639"/>
      <c r="KX255" s="1639"/>
      <c r="KY255" s="1639"/>
      <c r="KZ255" s="1639"/>
      <c r="LA255" s="1639"/>
      <c r="LB255" s="1639"/>
      <c r="LC255" s="1639"/>
      <c r="LD255" s="1639"/>
      <c r="LE255" s="1639"/>
      <c r="LF255" s="1639"/>
      <c r="LG255" s="1639"/>
      <c r="LH255" s="1639"/>
      <c r="LI255" s="1639"/>
      <c r="LJ255" s="1639"/>
      <c r="LK255" s="1639"/>
      <c r="LL255" s="1639"/>
      <c r="LM255" s="1639"/>
      <c r="LN255" s="1639"/>
      <c r="LO255" s="1639"/>
      <c r="LP255" s="1639"/>
    </row>
    <row r="256" s="1481" customFormat="1" ht="47" customHeight="1" spans="1:328">
      <c r="A256" s="1499">
        <v>45866</v>
      </c>
      <c r="B256" s="1500" t="s">
        <v>527</v>
      </c>
      <c r="C256" s="1501" t="s">
        <v>98</v>
      </c>
      <c r="D256" s="1502">
        <v>4500175204</v>
      </c>
      <c r="E256" s="2253" t="s">
        <v>996</v>
      </c>
      <c r="F256" s="1502" t="s">
        <v>997</v>
      </c>
      <c r="G256" s="1505" t="s">
        <v>76</v>
      </c>
      <c r="H256" s="1505" t="s">
        <v>76</v>
      </c>
      <c r="I256" s="1532" t="s">
        <v>77</v>
      </c>
      <c r="J256" s="1522">
        <v>8256</v>
      </c>
      <c r="K256" s="1534">
        <v>0</v>
      </c>
      <c r="L256" s="1534">
        <v>96</v>
      </c>
      <c r="M256" s="1534">
        <f t="shared" si="227"/>
        <v>86</v>
      </c>
      <c r="N256" s="1536">
        <v>45897</v>
      </c>
      <c r="O256" s="1536">
        <f t="shared" si="226"/>
        <v>45895</v>
      </c>
      <c r="P256" s="1537"/>
      <c r="Q256" s="1562" t="s">
        <v>78</v>
      </c>
      <c r="R256" s="2722">
        <v>8256</v>
      </c>
      <c r="S256" s="2722">
        <f t="shared" si="228"/>
        <v>0</v>
      </c>
      <c r="T256" s="2722"/>
      <c r="U256" s="2722" t="s">
        <v>829</v>
      </c>
      <c r="V256" s="1532" t="s">
        <v>994</v>
      </c>
      <c r="W256" s="1532" t="s">
        <v>111</v>
      </c>
      <c r="X256" s="1565">
        <v>45866</v>
      </c>
      <c r="Y256" s="1589" t="s">
        <v>88</v>
      </c>
      <c r="Z256" s="1589" t="s">
        <v>934</v>
      </c>
      <c r="AA256" s="1589"/>
      <c r="AB256" s="1589"/>
      <c r="AC256" s="1580" t="s">
        <v>935</v>
      </c>
      <c r="AD256" s="1590" t="s">
        <v>531</v>
      </c>
      <c r="AE256" s="2277">
        <v>0.5188</v>
      </c>
      <c r="AF256" s="2278">
        <f>AE256*J256</f>
        <v>4283.2128</v>
      </c>
      <c r="AG256" s="1504" t="s">
        <v>998</v>
      </c>
      <c r="AH256" s="1609" t="s">
        <v>81</v>
      </c>
      <c r="AI256" s="1609"/>
      <c r="AJ256" s="1609">
        <v>9</v>
      </c>
      <c r="AK256" s="1610">
        <f t="shared" si="212"/>
        <v>8256</v>
      </c>
      <c r="AL256" s="1610"/>
      <c r="AM256" s="1610">
        <f t="shared" si="213"/>
        <v>344</v>
      </c>
      <c r="AN256" s="1610"/>
      <c r="AO256" s="1610"/>
      <c r="AP256" s="1610"/>
      <c r="AQ256" s="1610"/>
      <c r="AR256" s="1610" t="s">
        <v>63</v>
      </c>
      <c r="AS256" s="1610">
        <f t="shared" si="214"/>
        <v>8256</v>
      </c>
      <c r="AT256" s="1610"/>
      <c r="AU256" s="1622">
        <f t="shared" si="215"/>
        <v>917.333333333333</v>
      </c>
      <c r="AV256" s="1622">
        <f t="shared" si="216"/>
        <v>917.333333333333</v>
      </c>
      <c r="AW256" s="1622">
        <f t="shared" si="217"/>
        <v>917.333333333333</v>
      </c>
      <c r="AX256" s="1622">
        <f t="shared" si="218"/>
        <v>917.333333333333</v>
      </c>
      <c r="AY256" s="1622">
        <f t="shared" si="219"/>
        <v>917.333333333333</v>
      </c>
      <c r="AZ256" s="1622">
        <f t="shared" si="220"/>
        <v>917.333333333333</v>
      </c>
      <c r="BA256" s="1622">
        <f t="shared" si="221"/>
        <v>917.333333333333</v>
      </c>
      <c r="BB256" s="1622">
        <f t="shared" si="222"/>
        <v>917.333333333333</v>
      </c>
      <c r="BC256" s="1622">
        <f t="shared" si="223"/>
        <v>917.333333333333</v>
      </c>
      <c r="BD256" s="1622">
        <f t="shared" si="224"/>
        <v>879.111111111111</v>
      </c>
      <c r="BE256" s="1622">
        <f t="shared" si="225"/>
        <v>38.2222222222222</v>
      </c>
      <c r="BF256" s="1534"/>
      <c r="BG256" s="1638"/>
      <c r="BH256" s="1639"/>
      <c r="BI256" s="1639"/>
      <c r="BJ256" s="1639"/>
      <c r="BK256" s="1639"/>
      <c r="BL256" s="1639"/>
      <c r="BM256" s="1639"/>
      <c r="BN256" s="1639"/>
      <c r="BO256" s="1639"/>
      <c r="BP256" s="1639"/>
      <c r="BQ256" s="1639"/>
      <c r="BR256" s="1639"/>
      <c r="BS256" s="1639"/>
      <c r="BT256" s="1639"/>
      <c r="BU256" s="1639"/>
      <c r="BV256" s="1639"/>
      <c r="BW256" s="1639"/>
      <c r="BX256" s="1639"/>
      <c r="BY256" s="1639"/>
      <c r="BZ256" s="1639"/>
      <c r="CA256" s="1639"/>
      <c r="CB256" s="1639"/>
      <c r="CC256" s="1639"/>
      <c r="CD256" s="1639"/>
      <c r="CE256" s="1639"/>
      <c r="CF256" s="1639"/>
      <c r="CG256" s="1639"/>
      <c r="CH256" s="1639"/>
      <c r="CI256" s="1639"/>
      <c r="CJ256" s="1639"/>
      <c r="CK256" s="1639"/>
      <c r="CL256" s="1639"/>
      <c r="CM256" s="1639"/>
      <c r="CN256" s="1639"/>
      <c r="CO256" s="1639"/>
      <c r="CP256" s="1639"/>
      <c r="CQ256" s="1639"/>
      <c r="CR256" s="1639"/>
      <c r="CS256" s="1639"/>
      <c r="CT256" s="1639"/>
      <c r="CU256" s="1639"/>
      <c r="CV256" s="1639"/>
      <c r="CW256" s="1639"/>
      <c r="CX256" s="1639"/>
      <c r="CY256" s="1639"/>
      <c r="CZ256" s="1639"/>
      <c r="DA256" s="1639"/>
      <c r="DB256" s="1639"/>
      <c r="DC256" s="1639"/>
      <c r="DD256" s="1639"/>
      <c r="DE256" s="1639"/>
      <c r="DF256" s="1639"/>
      <c r="DG256" s="1639"/>
      <c r="DH256" s="1639"/>
      <c r="DI256" s="1639"/>
      <c r="DJ256" s="1639"/>
      <c r="DK256" s="1639"/>
      <c r="DL256" s="1639"/>
      <c r="DM256" s="1639"/>
      <c r="DN256" s="1639"/>
      <c r="DO256" s="1639"/>
      <c r="DP256" s="1639"/>
      <c r="DQ256" s="1639"/>
      <c r="DR256" s="1639"/>
      <c r="DS256" s="1639"/>
      <c r="DT256" s="1639"/>
      <c r="DU256" s="1639"/>
      <c r="DV256" s="1639"/>
      <c r="DW256" s="1639"/>
      <c r="DX256" s="1639"/>
      <c r="DY256" s="1639"/>
      <c r="DZ256" s="1639"/>
      <c r="EA256" s="1639"/>
      <c r="EB256" s="1639"/>
      <c r="EC256" s="1639"/>
      <c r="ED256" s="1639"/>
      <c r="EE256" s="1639"/>
      <c r="EF256" s="1639"/>
      <c r="EG256" s="1639"/>
      <c r="EH256" s="1639"/>
      <c r="EI256" s="1639"/>
      <c r="EJ256" s="1639"/>
      <c r="EK256" s="1639"/>
      <c r="EL256" s="1639"/>
      <c r="EM256" s="1639"/>
      <c r="EN256" s="1639"/>
      <c r="EO256" s="1639"/>
      <c r="EP256" s="1639"/>
      <c r="EQ256" s="1639"/>
      <c r="ER256" s="1639"/>
      <c r="ES256" s="1639"/>
      <c r="ET256" s="1639"/>
      <c r="EU256" s="1639"/>
      <c r="EV256" s="1639"/>
      <c r="EW256" s="1639"/>
      <c r="EX256" s="1639"/>
      <c r="EY256" s="1639"/>
      <c r="EZ256" s="1639"/>
      <c r="FA256" s="1639"/>
      <c r="FB256" s="1639"/>
      <c r="FC256" s="1639"/>
      <c r="FD256" s="1639"/>
      <c r="FE256" s="1639"/>
      <c r="FF256" s="1639"/>
      <c r="FG256" s="1639"/>
      <c r="FH256" s="1639"/>
      <c r="FI256" s="1639"/>
      <c r="FJ256" s="1639"/>
      <c r="FK256" s="1639"/>
      <c r="FL256" s="1639"/>
      <c r="FM256" s="1639"/>
      <c r="FN256" s="1639"/>
      <c r="FO256" s="1639"/>
      <c r="FP256" s="1639"/>
      <c r="FQ256" s="1639"/>
      <c r="FR256" s="1639"/>
      <c r="FS256" s="1639"/>
      <c r="FT256" s="1639"/>
      <c r="FU256" s="1639"/>
      <c r="FV256" s="1639"/>
      <c r="FW256" s="1639"/>
      <c r="FX256" s="1639"/>
      <c r="FY256" s="1639"/>
      <c r="FZ256" s="1639"/>
      <c r="GA256" s="1639"/>
      <c r="GB256" s="1639"/>
      <c r="GC256" s="1639"/>
      <c r="GD256" s="1639"/>
      <c r="GE256" s="1639"/>
      <c r="GF256" s="1639"/>
      <c r="GG256" s="1639"/>
      <c r="GH256" s="1639"/>
      <c r="GI256" s="1639"/>
      <c r="GJ256" s="1639"/>
      <c r="GK256" s="1639"/>
      <c r="GL256" s="1639"/>
      <c r="GM256" s="1639"/>
      <c r="GN256" s="1639"/>
      <c r="GO256" s="1639"/>
      <c r="GP256" s="1639"/>
      <c r="GQ256" s="1639"/>
      <c r="GR256" s="1639"/>
      <c r="GS256" s="1639"/>
      <c r="GT256" s="1639"/>
      <c r="GU256" s="1639"/>
      <c r="GV256" s="1639"/>
      <c r="GW256" s="1639"/>
      <c r="GX256" s="1639"/>
      <c r="GY256" s="1639"/>
      <c r="GZ256" s="1639"/>
      <c r="HA256" s="1639"/>
      <c r="HB256" s="1639"/>
      <c r="HC256" s="1639"/>
      <c r="HD256" s="1639"/>
      <c r="HE256" s="1639"/>
      <c r="HF256" s="1639"/>
      <c r="HG256" s="1639"/>
      <c r="HH256" s="1639"/>
      <c r="HI256" s="1639"/>
      <c r="HJ256" s="1639"/>
      <c r="HK256" s="1639"/>
      <c r="HL256" s="1639"/>
      <c r="HM256" s="1639"/>
      <c r="HN256" s="1639"/>
      <c r="HO256" s="1639"/>
      <c r="HP256" s="1639"/>
      <c r="HQ256" s="1639"/>
      <c r="HR256" s="1639"/>
      <c r="HS256" s="1639"/>
      <c r="HT256" s="1639"/>
      <c r="HU256" s="1639"/>
      <c r="HV256" s="1639"/>
      <c r="HW256" s="1639"/>
      <c r="HX256" s="1639"/>
      <c r="HY256" s="1639"/>
      <c r="HZ256" s="1639"/>
      <c r="IA256" s="1639"/>
      <c r="IB256" s="1639"/>
      <c r="IC256" s="1639"/>
      <c r="ID256" s="1639"/>
      <c r="IE256" s="1639"/>
      <c r="IF256" s="1639"/>
      <c r="IG256" s="1639"/>
      <c r="IH256" s="1639"/>
      <c r="II256" s="1639"/>
      <c r="IJ256" s="1639"/>
      <c r="IK256" s="1639"/>
      <c r="IL256" s="1639"/>
      <c r="IM256" s="1639"/>
      <c r="IN256" s="1639"/>
      <c r="IO256" s="1639"/>
      <c r="IP256" s="1639"/>
      <c r="IQ256" s="1639"/>
      <c r="IR256" s="1639"/>
      <c r="IS256" s="1639"/>
      <c r="IT256" s="1639"/>
      <c r="IU256" s="1639"/>
      <c r="IV256" s="1639"/>
      <c r="IW256" s="1639"/>
      <c r="IX256" s="1639"/>
      <c r="IY256" s="1639"/>
      <c r="IZ256" s="1639"/>
      <c r="JA256" s="1639"/>
      <c r="JB256" s="1639"/>
      <c r="JC256" s="1639"/>
      <c r="JD256" s="1639"/>
      <c r="JE256" s="1639"/>
      <c r="JF256" s="1639"/>
      <c r="JG256" s="1639"/>
      <c r="JH256" s="1639"/>
      <c r="JI256" s="1639"/>
      <c r="JJ256" s="1639"/>
      <c r="JK256" s="1639"/>
      <c r="JL256" s="1639"/>
      <c r="JM256" s="1639"/>
      <c r="JN256" s="1639"/>
      <c r="JO256" s="1639"/>
      <c r="JP256" s="1639"/>
      <c r="JQ256" s="1639"/>
      <c r="JR256" s="1639"/>
      <c r="JS256" s="1639"/>
      <c r="JT256" s="1639"/>
      <c r="JU256" s="1639"/>
      <c r="JV256" s="1639"/>
      <c r="JW256" s="1639"/>
      <c r="JX256" s="1639"/>
      <c r="JY256" s="1639"/>
      <c r="JZ256" s="1639"/>
      <c r="KA256" s="1639"/>
      <c r="KB256" s="1639"/>
      <c r="KC256" s="1639"/>
      <c r="KD256" s="1639"/>
      <c r="KE256" s="1639"/>
      <c r="KF256" s="1639"/>
      <c r="KG256" s="1639"/>
      <c r="KH256" s="1639"/>
      <c r="KI256" s="1639"/>
      <c r="KJ256" s="1639"/>
      <c r="KK256" s="1639"/>
      <c r="KL256" s="1639"/>
      <c r="KM256" s="1639"/>
      <c r="KN256" s="1639"/>
      <c r="KO256" s="1639"/>
      <c r="KP256" s="1639"/>
      <c r="KQ256" s="1639"/>
      <c r="KR256" s="1639"/>
      <c r="KS256" s="1639"/>
      <c r="KT256" s="1639"/>
      <c r="KU256" s="1639"/>
      <c r="KV256" s="1639"/>
      <c r="KW256" s="1639"/>
      <c r="KX256" s="1639"/>
      <c r="KY256" s="1639"/>
      <c r="KZ256" s="1639"/>
      <c r="LA256" s="1639"/>
      <c r="LB256" s="1639"/>
      <c r="LC256" s="1639"/>
      <c r="LD256" s="1639"/>
      <c r="LE256" s="1639"/>
      <c r="LF256" s="1639"/>
      <c r="LG256" s="1639"/>
      <c r="LH256" s="1639"/>
      <c r="LI256" s="1639"/>
      <c r="LJ256" s="1639"/>
      <c r="LK256" s="1639"/>
      <c r="LL256" s="1639"/>
      <c r="LM256" s="1639"/>
      <c r="LN256" s="1639"/>
      <c r="LO256" s="1639"/>
      <c r="LP256" s="1639"/>
    </row>
    <row r="257" s="1481" customFormat="1" ht="47" customHeight="1" spans="1:328">
      <c r="A257" s="1499">
        <v>45826</v>
      </c>
      <c r="B257" s="1500" t="s">
        <v>164</v>
      </c>
      <c r="C257" s="1501" t="s">
        <v>165</v>
      </c>
      <c r="D257" s="1502">
        <v>4500170454</v>
      </c>
      <c r="E257" s="2253">
        <v>2700951687</v>
      </c>
      <c r="F257" s="1502" t="s">
        <v>999</v>
      </c>
      <c r="G257" s="2414" t="s">
        <v>101</v>
      </c>
      <c r="H257" s="1505" t="s">
        <v>101</v>
      </c>
      <c r="I257" s="1532" t="s">
        <v>110</v>
      </c>
      <c r="J257" s="1522">
        <v>3600</v>
      </c>
      <c r="K257" s="1534">
        <v>0</v>
      </c>
      <c r="L257" s="1534">
        <v>24</v>
      </c>
      <c r="M257" s="1534">
        <f t="shared" si="227"/>
        <v>150</v>
      </c>
      <c r="N257" s="1536">
        <v>45901</v>
      </c>
      <c r="O257" s="1536">
        <f t="shared" si="226"/>
        <v>45899</v>
      </c>
      <c r="P257" s="1537" t="s">
        <v>489</v>
      </c>
      <c r="Q257" s="1562" t="s">
        <v>78</v>
      </c>
      <c r="R257" s="2722">
        <v>3600</v>
      </c>
      <c r="S257" s="2722">
        <f t="shared" si="228"/>
        <v>0</v>
      </c>
      <c r="T257" s="2722"/>
      <c r="U257" s="2722" t="s">
        <v>829</v>
      </c>
      <c r="V257" s="1532"/>
      <c r="W257" s="1532" t="s">
        <v>168</v>
      </c>
      <c r="X257" s="1565">
        <v>45845</v>
      </c>
      <c r="Y257" s="1589" t="s">
        <v>88</v>
      </c>
      <c r="Z257" s="1589">
        <v>45828</v>
      </c>
      <c r="AA257" s="1589"/>
      <c r="AB257" s="1589"/>
      <c r="AC257" s="2935" t="s">
        <v>1000</v>
      </c>
      <c r="AD257" s="1590" t="s">
        <v>172</v>
      </c>
      <c r="AE257" s="2277">
        <v>0.8747</v>
      </c>
      <c r="AF257" s="2278">
        <f>AE257*J257</f>
        <v>3148.92</v>
      </c>
      <c r="AG257" s="1504" t="s">
        <v>1001</v>
      </c>
      <c r="AH257" s="1609" t="s">
        <v>81</v>
      </c>
      <c r="AI257" s="1609"/>
      <c r="AJ257" s="1609">
        <v>9</v>
      </c>
      <c r="AK257" s="1610">
        <f t="shared" si="212"/>
        <v>3600</v>
      </c>
      <c r="AL257" s="1610"/>
      <c r="AM257" s="1610">
        <f t="shared" si="213"/>
        <v>150</v>
      </c>
      <c r="AN257" s="1610"/>
      <c r="AO257" s="1610"/>
      <c r="AP257" s="1610"/>
      <c r="AQ257" s="1610"/>
      <c r="AR257" s="1610" t="s">
        <v>63</v>
      </c>
      <c r="AS257" s="1610">
        <f t="shared" si="214"/>
        <v>3600</v>
      </c>
      <c r="AT257" s="1610"/>
      <c r="AU257" s="1622">
        <f t="shared" si="215"/>
        <v>400</v>
      </c>
      <c r="AV257" s="1622">
        <f t="shared" si="216"/>
        <v>400</v>
      </c>
      <c r="AW257" s="1622">
        <f t="shared" si="217"/>
        <v>400</v>
      </c>
      <c r="AX257" s="1622">
        <f t="shared" si="218"/>
        <v>400</v>
      </c>
      <c r="AY257" s="1622">
        <f t="shared" si="219"/>
        <v>400</v>
      </c>
      <c r="AZ257" s="1622">
        <f t="shared" si="220"/>
        <v>400</v>
      </c>
      <c r="BA257" s="1622">
        <f t="shared" si="221"/>
        <v>400</v>
      </c>
      <c r="BB257" s="1622">
        <f t="shared" si="222"/>
        <v>400</v>
      </c>
      <c r="BC257" s="1622">
        <f t="shared" si="223"/>
        <v>400</v>
      </c>
      <c r="BD257" s="1622">
        <f t="shared" si="224"/>
        <v>383.333333333333</v>
      </c>
      <c r="BE257" s="1622">
        <f t="shared" si="225"/>
        <v>16.6666666666667</v>
      </c>
      <c r="BF257" s="1534"/>
      <c r="BG257" s="1638"/>
      <c r="BH257" s="1639"/>
      <c r="BI257" s="1639"/>
      <c r="BJ257" s="1639"/>
      <c r="BK257" s="1639"/>
      <c r="BL257" s="1639"/>
      <c r="BM257" s="1639"/>
      <c r="BN257" s="1639"/>
      <c r="BO257" s="1639"/>
      <c r="BP257" s="1639"/>
      <c r="BQ257" s="1639"/>
      <c r="BR257" s="1639"/>
      <c r="BS257" s="1639"/>
      <c r="BT257" s="1639"/>
      <c r="BU257" s="1639"/>
      <c r="BV257" s="1639"/>
      <c r="BW257" s="1639"/>
      <c r="BX257" s="1639"/>
      <c r="BY257" s="1639"/>
      <c r="BZ257" s="1639"/>
      <c r="CA257" s="1639"/>
      <c r="CB257" s="1639"/>
      <c r="CC257" s="1639"/>
      <c r="CD257" s="1639"/>
      <c r="CE257" s="1639"/>
      <c r="CF257" s="1639"/>
      <c r="CG257" s="1639"/>
      <c r="CH257" s="1639"/>
      <c r="CI257" s="1639"/>
      <c r="CJ257" s="1639"/>
      <c r="CK257" s="1639"/>
      <c r="CL257" s="1639"/>
      <c r="CM257" s="1639"/>
      <c r="CN257" s="1639"/>
      <c r="CO257" s="1639"/>
      <c r="CP257" s="1639"/>
      <c r="CQ257" s="1639"/>
      <c r="CR257" s="1639"/>
      <c r="CS257" s="1639"/>
      <c r="CT257" s="1639"/>
      <c r="CU257" s="1639"/>
      <c r="CV257" s="1639"/>
      <c r="CW257" s="1639"/>
      <c r="CX257" s="1639"/>
      <c r="CY257" s="1639"/>
      <c r="CZ257" s="1639"/>
      <c r="DA257" s="1639"/>
      <c r="DB257" s="1639"/>
      <c r="DC257" s="1639"/>
      <c r="DD257" s="1639"/>
      <c r="DE257" s="1639"/>
      <c r="DF257" s="1639"/>
      <c r="DG257" s="1639"/>
      <c r="DH257" s="1639"/>
      <c r="DI257" s="1639"/>
      <c r="DJ257" s="1639"/>
      <c r="DK257" s="1639"/>
      <c r="DL257" s="1639"/>
      <c r="DM257" s="1639"/>
      <c r="DN257" s="1639"/>
      <c r="DO257" s="1639"/>
      <c r="DP257" s="1639"/>
      <c r="DQ257" s="1639"/>
      <c r="DR257" s="1639"/>
      <c r="DS257" s="1639"/>
      <c r="DT257" s="1639"/>
      <c r="DU257" s="1639"/>
      <c r="DV257" s="1639"/>
      <c r="DW257" s="1639"/>
      <c r="DX257" s="1639"/>
      <c r="DY257" s="1639"/>
      <c r="DZ257" s="1639"/>
      <c r="EA257" s="1639"/>
      <c r="EB257" s="1639"/>
      <c r="EC257" s="1639"/>
      <c r="ED257" s="1639"/>
      <c r="EE257" s="1639"/>
      <c r="EF257" s="1639"/>
      <c r="EG257" s="1639"/>
      <c r="EH257" s="1639"/>
      <c r="EI257" s="1639"/>
      <c r="EJ257" s="1639"/>
      <c r="EK257" s="1639"/>
      <c r="EL257" s="1639"/>
      <c r="EM257" s="1639"/>
      <c r="EN257" s="1639"/>
      <c r="EO257" s="1639"/>
      <c r="EP257" s="1639"/>
      <c r="EQ257" s="1639"/>
      <c r="ER257" s="1639"/>
      <c r="ES257" s="1639"/>
      <c r="ET257" s="1639"/>
      <c r="EU257" s="1639"/>
      <c r="EV257" s="1639"/>
      <c r="EW257" s="1639"/>
      <c r="EX257" s="1639"/>
      <c r="EY257" s="1639"/>
      <c r="EZ257" s="1639"/>
      <c r="FA257" s="1639"/>
      <c r="FB257" s="1639"/>
      <c r="FC257" s="1639"/>
      <c r="FD257" s="1639"/>
      <c r="FE257" s="1639"/>
      <c r="FF257" s="1639"/>
      <c r="FG257" s="1639"/>
      <c r="FH257" s="1639"/>
      <c r="FI257" s="1639"/>
      <c r="FJ257" s="1639"/>
      <c r="FK257" s="1639"/>
      <c r="FL257" s="1639"/>
      <c r="FM257" s="1639"/>
      <c r="FN257" s="1639"/>
      <c r="FO257" s="1639"/>
      <c r="FP257" s="1639"/>
      <c r="FQ257" s="1639"/>
      <c r="FR257" s="1639"/>
      <c r="FS257" s="1639"/>
      <c r="FT257" s="1639"/>
      <c r="FU257" s="1639"/>
      <c r="FV257" s="1639"/>
      <c r="FW257" s="1639"/>
      <c r="FX257" s="1639"/>
      <c r="FY257" s="1639"/>
      <c r="FZ257" s="1639"/>
      <c r="GA257" s="1639"/>
      <c r="GB257" s="1639"/>
      <c r="GC257" s="1639"/>
      <c r="GD257" s="1639"/>
      <c r="GE257" s="1639"/>
      <c r="GF257" s="1639"/>
      <c r="GG257" s="1639"/>
      <c r="GH257" s="1639"/>
      <c r="GI257" s="1639"/>
      <c r="GJ257" s="1639"/>
      <c r="GK257" s="1639"/>
      <c r="GL257" s="1639"/>
      <c r="GM257" s="1639"/>
      <c r="GN257" s="1639"/>
      <c r="GO257" s="1639"/>
      <c r="GP257" s="1639"/>
      <c r="GQ257" s="1639"/>
      <c r="GR257" s="1639"/>
      <c r="GS257" s="1639"/>
      <c r="GT257" s="1639"/>
      <c r="GU257" s="1639"/>
      <c r="GV257" s="1639"/>
      <c r="GW257" s="1639"/>
      <c r="GX257" s="1639"/>
      <c r="GY257" s="1639"/>
      <c r="GZ257" s="1639"/>
      <c r="HA257" s="1639"/>
      <c r="HB257" s="1639"/>
      <c r="HC257" s="1639"/>
      <c r="HD257" s="1639"/>
      <c r="HE257" s="1639"/>
      <c r="HF257" s="1639"/>
      <c r="HG257" s="1639"/>
      <c r="HH257" s="1639"/>
      <c r="HI257" s="1639"/>
      <c r="HJ257" s="1639"/>
      <c r="HK257" s="1639"/>
      <c r="HL257" s="1639"/>
      <c r="HM257" s="1639"/>
      <c r="HN257" s="1639"/>
      <c r="HO257" s="1639"/>
      <c r="HP257" s="1639"/>
      <c r="HQ257" s="1639"/>
      <c r="HR257" s="1639"/>
      <c r="HS257" s="1639"/>
      <c r="HT257" s="1639"/>
      <c r="HU257" s="1639"/>
      <c r="HV257" s="1639"/>
      <c r="HW257" s="1639"/>
      <c r="HX257" s="1639"/>
      <c r="HY257" s="1639"/>
      <c r="HZ257" s="1639"/>
      <c r="IA257" s="1639"/>
      <c r="IB257" s="1639"/>
      <c r="IC257" s="1639"/>
      <c r="ID257" s="1639"/>
      <c r="IE257" s="1639"/>
      <c r="IF257" s="1639"/>
      <c r="IG257" s="1639"/>
      <c r="IH257" s="1639"/>
      <c r="II257" s="1639"/>
      <c r="IJ257" s="1639"/>
      <c r="IK257" s="1639"/>
      <c r="IL257" s="1639"/>
      <c r="IM257" s="1639"/>
      <c r="IN257" s="1639"/>
      <c r="IO257" s="1639"/>
      <c r="IP257" s="1639"/>
      <c r="IQ257" s="1639"/>
      <c r="IR257" s="1639"/>
      <c r="IS257" s="1639"/>
      <c r="IT257" s="1639"/>
      <c r="IU257" s="1639"/>
      <c r="IV257" s="1639"/>
      <c r="IW257" s="1639"/>
      <c r="IX257" s="1639"/>
      <c r="IY257" s="1639"/>
      <c r="IZ257" s="1639"/>
      <c r="JA257" s="1639"/>
      <c r="JB257" s="1639"/>
      <c r="JC257" s="1639"/>
      <c r="JD257" s="1639"/>
      <c r="JE257" s="1639"/>
      <c r="JF257" s="1639"/>
      <c r="JG257" s="1639"/>
      <c r="JH257" s="1639"/>
      <c r="JI257" s="1639"/>
      <c r="JJ257" s="1639"/>
      <c r="JK257" s="1639"/>
      <c r="JL257" s="1639"/>
      <c r="JM257" s="1639"/>
      <c r="JN257" s="1639"/>
      <c r="JO257" s="1639"/>
      <c r="JP257" s="1639"/>
      <c r="JQ257" s="1639"/>
      <c r="JR257" s="1639"/>
      <c r="JS257" s="1639"/>
      <c r="JT257" s="1639"/>
      <c r="JU257" s="1639"/>
      <c r="JV257" s="1639"/>
      <c r="JW257" s="1639"/>
      <c r="JX257" s="1639"/>
      <c r="JY257" s="1639"/>
      <c r="JZ257" s="1639"/>
      <c r="KA257" s="1639"/>
      <c r="KB257" s="1639"/>
      <c r="KC257" s="1639"/>
      <c r="KD257" s="1639"/>
      <c r="KE257" s="1639"/>
      <c r="KF257" s="1639"/>
      <c r="KG257" s="1639"/>
      <c r="KH257" s="1639"/>
      <c r="KI257" s="1639"/>
      <c r="KJ257" s="1639"/>
      <c r="KK257" s="1639"/>
      <c r="KL257" s="1639"/>
      <c r="KM257" s="1639"/>
      <c r="KN257" s="1639"/>
      <c r="KO257" s="1639"/>
      <c r="KP257" s="1639"/>
      <c r="KQ257" s="1639"/>
      <c r="KR257" s="1639"/>
      <c r="KS257" s="1639"/>
      <c r="KT257" s="1639"/>
      <c r="KU257" s="1639"/>
      <c r="KV257" s="1639"/>
      <c r="KW257" s="1639"/>
      <c r="KX257" s="1639"/>
      <c r="KY257" s="1639"/>
      <c r="KZ257" s="1639"/>
      <c r="LA257" s="1639"/>
      <c r="LB257" s="1639"/>
      <c r="LC257" s="1639"/>
      <c r="LD257" s="1639"/>
      <c r="LE257" s="1639"/>
      <c r="LF257" s="1639"/>
      <c r="LG257" s="1639"/>
      <c r="LH257" s="1639"/>
      <c r="LI257" s="1639"/>
      <c r="LJ257" s="1639"/>
      <c r="LK257" s="1639"/>
      <c r="LL257" s="1639"/>
      <c r="LM257" s="1639"/>
      <c r="LN257" s="1639"/>
      <c r="LO257" s="1639"/>
      <c r="LP257" s="1639"/>
    </row>
    <row r="258" s="1481" customFormat="1" ht="47" customHeight="1" spans="1:328">
      <c r="A258" s="1499"/>
      <c r="B258" s="1500" t="s">
        <v>173</v>
      </c>
      <c r="C258" s="1501" t="s">
        <v>98</v>
      </c>
      <c r="D258" s="1502">
        <v>4500172560</v>
      </c>
      <c r="E258" s="2253" t="s">
        <v>1002</v>
      </c>
      <c r="F258" s="1502" t="s">
        <v>1003</v>
      </c>
      <c r="G258" s="2414" t="s">
        <v>176</v>
      </c>
      <c r="H258" s="1505" t="s">
        <v>176</v>
      </c>
      <c r="I258" s="1532" t="s">
        <v>177</v>
      </c>
      <c r="J258" s="1522">
        <v>5520</v>
      </c>
      <c r="K258" s="1534">
        <v>24</v>
      </c>
      <c r="L258" s="1534">
        <v>2760</v>
      </c>
      <c r="M258" s="2594">
        <f t="shared" si="227"/>
        <v>2</v>
      </c>
      <c r="N258" s="1536">
        <v>45898</v>
      </c>
      <c r="O258" s="1536">
        <f t="shared" si="226"/>
        <v>45896</v>
      </c>
      <c r="P258" s="1537" t="s">
        <v>1004</v>
      </c>
      <c r="Q258" s="1562" t="s">
        <v>78</v>
      </c>
      <c r="R258" s="2722">
        <v>5520</v>
      </c>
      <c r="S258" s="2722">
        <f t="shared" si="228"/>
        <v>0</v>
      </c>
      <c r="T258" s="2722"/>
      <c r="U258" s="2722" t="s">
        <v>829</v>
      </c>
      <c r="V258" s="1532"/>
      <c r="W258" s="1532" t="s">
        <v>111</v>
      </c>
      <c r="X258" s="1565" t="s">
        <v>387</v>
      </c>
      <c r="Y258" s="1589" t="s">
        <v>88</v>
      </c>
      <c r="Z258" s="1589">
        <v>45847</v>
      </c>
      <c r="AA258" s="1589"/>
      <c r="AB258" s="1589" t="s">
        <v>745</v>
      </c>
      <c r="AC258" s="1580" t="s">
        <v>746</v>
      </c>
      <c r="AD258" s="1590" t="s">
        <v>181</v>
      </c>
      <c r="AE258" s="2277">
        <v>1451.26</v>
      </c>
      <c r="AF258" s="2278">
        <f>AE258*M258</f>
        <v>2902.52</v>
      </c>
      <c r="AG258" s="1514" t="s">
        <v>1005</v>
      </c>
      <c r="AH258" s="1609" t="s">
        <v>81</v>
      </c>
      <c r="AI258" s="1609"/>
      <c r="AJ258" s="1609">
        <v>9</v>
      </c>
      <c r="AK258" s="1610">
        <f t="shared" si="212"/>
        <v>5520</v>
      </c>
      <c r="AL258" s="1610"/>
      <c r="AM258" s="1610">
        <f t="shared" si="213"/>
        <v>230</v>
      </c>
      <c r="AN258" s="1610"/>
      <c r="AO258" s="1610"/>
      <c r="AP258" s="1610"/>
      <c r="AQ258" s="1610"/>
      <c r="AR258" s="1610" t="s">
        <v>512</v>
      </c>
      <c r="AS258" s="1610">
        <f t="shared" si="214"/>
        <v>5520</v>
      </c>
      <c r="AT258" s="1610"/>
      <c r="AU258" s="1622">
        <f t="shared" si="215"/>
        <v>613.333333333333</v>
      </c>
      <c r="AV258" s="1622">
        <f t="shared" si="216"/>
        <v>613.333333333333</v>
      </c>
      <c r="AW258" s="1622">
        <f t="shared" si="217"/>
        <v>613.333333333333</v>
      </c>
      <c r="AX258" s="1622">
        <f t="shared" si="218"/>
        <v>613.333333333333</v>
      </c>
      <c r="AY258" s="1622">
        <f t="shared" si="219"/>
        <v>613.333333333333</v>
      </c>
      <c r="AZ258" s="1622">
        <f t="shared" si="220"/>
        <v>613.333333333333</v>
      </c>
      <c r="BA258" s="1622">
        <f t="shared" si="221"/>
        <v>613.333333333333</v>
      </c>
      <c r="BB258" s="1622">
        <f t="shared" si="222"/>
        <v>613.333333333333</v>
      </c>
      <c r="BC258" s="1622">
        <f t="shared" si="223"/>
        <v>613.333333333333</v>
      </c>
      <c r="BD258" s="1622">
        <f t="shared" si="224"/>
        <v>587.777777777778</v>
      </c>
      <c r="BE258" s="1622">
        <f t="shared" si="225"/>
        <v>25.5555555555556</v>
      </c>
      <c r="BF258" s="1534"/>
      <c r="BG258" s="1638"/>
      <c r="BH258" s="1639"/>
      <c r="BI258" s="1639"/>
      <c r="BJ258" s="1639"/>
      <c r="BK258" s="1639"/>
      <c r="BL258" s="1639"/>
      <c r="BM258" s="1639"/>
      <c r="BN258" s="1639"/>
      <c r="BO258" s="1639"/>
      <c r="BP258" s="1639"/>
      <c r="BQ258" s="1639"/>
      <c r="BR258" s="1639"/>
      <c r="BS258" s="1639"/>
      <c r="BT258" s="1639"/>
      <c r="BU258" s="1639"/>
      <c r="BV258" s="1639"/>
      <c r="BW258" s="1639"/>
      <c r="BX258" s="1639"/>
      <c r="BY258" s="1639"/>
      <c r="BZ258" s="1639"/>
      <c r="CA258" s="1639"/>
      <c r="CB258" s="1639"/>
      <c r="CC258" s="1639"/>
      <c r="CD258" s="1639"/>
      <c r="CE258" s="1639"/>
      <c r="CF258" s="1639"/>
      <c r="CG258" s="1639"/>
      <c r="CH258" s="1639"/>
      <c r="CI258" s="1639"/>
      <c r="CJ258" s="1639"/>
      <c r="CK258" s="1639"/>
      <c r="CL258" s="1639"/>
      <c r="CM258" s="1639"/>
      <c r="CN258" s="1639"/>
      <c r="CO258" s="1639"/>
      <c r="CP258" s="1639"/>
      <c r="CQ258" s="1639"/>
      <c r="CR258" s="1639"/>
      <c r="CS258" s="1639"/>
      <c r="CT258" s="1639"/>
      <c r="CU258" s="1639"/>
      <c r="CV258" s="1639"/>
      <c r="CW258" s="1639"/>
      <c r="CX258" s="1639"/>
      <c r="CY258" s="1639"/>
      <c r="CZ258" s="1639"/>
      <c r="DA258" s="1639"/>
      <c r="DB258" s="1639"/>
      <c r="DC258" s="1639"/>
      <c r="DD258" s="1639"/>
      <c r="DE258" s="1639"/>
      <c r="DF258" s="1639"/>
      <c r="DG258" s="1639"/>
      <c r="DH258" s="1639"/>
      <c r="DI258" s="1639"/>
      <c r="DJ258" s="1639"/>
      <c r="DK258" s="1639"/>
      <c r="DL258" s="1639"/>
      <c r="DM258" s="1639"/>
      <c r="DN258" s="1639"/>
      <c r="DO258" s="1639"/>
      <c r="DP258" s="1639"/>
      <c r="DQ258" s="1639"/>
      <c r="DR258" s="1639"/>
      <c r="DS258" s="1639"/>
      <c r="DT258" s="1639"/>
      <c r="DU258" s="1639"/>
      <c r="DV258" s="1639"/>
      <c r="DW258" s="1639"/>
      <c r="DX258" s="1639"/>
      <c r="DY258" s="1639"/>
      <c r="DZ258" s="1639"/>
      <c r="EA258" s="1639"/>
      <c r="EB258" s="1639"/>
      <c r="EC258" s="1639"/>
      <c r="ED258" s="1639"/>
      <c r="EE258" s="1639"/>
      <c r="EF258" s="1639"/>
      <c r="EG258" s="1639"/>
      <c r="EH258" s="1639"/>
      <c r="EI258" s="1639"/>
      <c r="EJ258" s="1639"/>
      <c r="EK258" s="1639"/>
      <c r="EL258" s="1639"/>
      <c r="EM258" s="1639"/>
      <c r="EN258" s="1639"/>
      <c r="EO258" s="1639"/>
      <c r="EP258" s="1639"/>
      <c r="EQ258" s="1639"/>
      <c r="ER258" s="1639"/>
      <c r="ES258" s="1639"/>
      <c r="ET258" s="1639"/>
      <c r="EU258" s="1639"/>
      <c r="EV258" s="1639"/>
      <c r="EW258" s="1639"/>
      <c r="EX258" s="1639"/>
      <c r="EY258" s="1639"/>
      <c r="EZ258" s="1639"/>
      <c r="FA258" s="1639"/>
      <c r="FB258" s="1639"/>
      <c r="FC258" s="1639"/>
      <c r="FD258" s="1639"/>
      <c r="FE258" s="1639"/>
      <c r="FF258" s="1639"/>
      <c r="FG258" s="1639"/>
      <c r="FH258" s="1639"/>
      <c r="FI258" s="1639"/>
      <c r="FJ258" s="1639"/>
      <c r="FK258" s="1639"/>
      <c r="FL258" s="1639"/>
      <c r="FM258" s="1639"/>
      <c r="FN258" s="1639"/>
      <c r="FO258" s="1639"/>
      <c r="FP258" s="1639"/>
      <c r="FQ258" s="1639"/>
      <c r="FR258" s="1639"/>
      <c r="FS258" s="1639"/>
      <c r="FT258" s="1639"/>
      <c r="FU258" s="1639"/>
      <c r="FV258" s="1639"/>
      <c r="FW258" s="1639"/>
      <c r="FX258" s="1639"/>
      <c r="FY258" s="1639"/>
      <c r="FZ258" s="1639"/>
      <c r="GA258" s="1639"/>
      <c r="GB258" s="1639"/>
      <c r="GC258" s="1639"/>
      <c r="GD258" s="1639"/>
      <c r="GE258" s="1639"/>
      <c r="GF258" s="1639"/>
      <c r="GG258" s="1639"/>
      <c r="GH258" s="1639"/>
      <c r="GI258" s="1639"/>
      <c r="GJ258" s="1639"/>
      <c r="GK258" s="1639"/>
      <c r="GL258" s="1639"/>
      <c r="GM258" s="1639"/>
      <c r="GN258" s="1639"/>
      <c r="GO258" s="1639"/>
      <c r="GP258" s="1639"/>
      <c r="GQ258" s="1639"/>
      <c r="GR258" s="1639"/>
      <c r="GS258" s="1639"/>
      <c r="GT258" s="1639"/>
      <c r="GU258" s="1639"/>
      <c r="GV258" s="1639"/>
      <c r="GW258" s="1639"/>
      <c r="GX258" s="1639"/>
      <c r="GY258" s="1639"/>
      <c r="GZ258" s="1639"/>
      <c r="HA258" s="1639"/>
      <c r="HB258" s="1639"/>
      <c r="HC258" s="1639"/>
      <c r="HD258" s="1639"/>
      <c r="HE258" s="1639"/>
      <c r="HF258" s="1639"/>
      <c r="HG258" s="1639"/>
      <c r="HH258" s="1639"/>
      <c r="HI258" s="1639"/>
      <c r="HJ258" s="1639"/>
      <c r="HK258" s="1639"/>
      <c r="HL258" s="1639"/>
      <c r="HM258" s="1639"/>
      <c r="HN258" s="1639"/>
      <c r="HO258" s="1639"/>
      <c r="HP258" s="1639"/>
      <c r="HQ258" s="1639"/>
      <c r="HR258" s="1639"/>
      <c r="HS258" s="1639"/>
      <c r="HT258" s="1639"/>
      <c r="HU258" s="1639"/>
      <c r="HV258" s="1639"/>
      <c r="HW258" s="1639"/>
      <c r="HX258" s="1639"/>
      <c r="HY258" s="1639"/>
      <c r="HZ258" s="1639"/>
      <c r="IA258" s="1639"/>
      <c r="IB258" s="1639"/>
      <c r="IC258" s="1639"/>
      <c r="ID258" s="1639"/>
      <c r="IE258" s="1639"/>
      <c r="IF258" s="1639"/>
      <c r="IG258" s="1639"/>
      <c r="IH258" s="1639"/>
      <c r="II258" s="1639"/>
      <c r="IJ258" s="1639"/>
      <c r="IK258" s="1639"/>
      <c r="IL258" s="1639"/>
      <c r="IM258" s="1639"/>
      <c r="IN258" s="1639"/>
      <c r="IO258" s="1639"/>
      <c r="IP258" s="1639"/>
      <c r="IQ258" s="1639"/>
      <c r="IR258" s="1639"/>
      <c r="IS258" s="1639"/>
      <c r="IT258" s="1639"/>
      <c r="IU258" s="1639"/>
      <c r="IV258" s="1639"/>
      <c r="IW258" s="1639"/>
      <c r="IX258" s="1639"/>
      <c r="IY258" s="1639"/>
      <c r="IZ258" s="1639"/>
      <c r="JA258" s="1639"/>
      <c r="JB258" s="1639"/>
      <c r="JC258" s="1639"/>
      <c r="JD258" s="1639"/>
      <c r="JE258" s="1639"/>
      <c r="JF258" s="1639"/>
      <c r="JG258" s="1639"/>
      <c r="JH258" s="1639"/>
      <c r="JI258" s="1639"/>
      <c r="JJ258" s="1639"/>
      <c r="JK258" s="1639"/>
      <c r="JL258" s="1639"/>
      <c r="JM258" s="1639"/>
      <c r="JN258" s="1639"/>
      <c r="JO258" s="1639"/>
      <c r="JP258" s="1639"/>
      <c r="JQ258" s="1639"/>
      <c r="JR258" s="1639"/>
      <c r="JS258" s="1639"/>
      <c r="JT258" s="1639"/>
      <c r="JU258" s="1639"/>
      <c r="JV258" s="1639"/>
      <c r="JW258" s="1639"/>
      <c r="JX258" s="1639"/>
      <c r="JY258" s="1639"/>
      <c r="JZ258" s="1639"/>
      <c r="KA258" s="1639"/>
      <c r="KB258" s="1639"/>
      <c r="KC258" s="1639"/>
      <c r="KD258" s="1639"/>
      <c r="KE258" s="1639"/>
      <c r="KF258" s="1639"/>
      <c r="KG258" s="1639"/>
      <c r="KH258" s="1639"/>
      <c r="KI258" s="1639"/>
      <c r="KJ258" s="1639"/>
      <c r="KK258" s="1639"/>
      <c r="KL258" s="1639"/>
      <c r="KM258" s="1639"/>
      <c r="KN258" s="1639"/>
      <c r="KO258" s="1639"/>
      <c r="KP258" s="1639"/>
      <c r="KQ258" s="1639"/>
      <c r="KR258" s="1639"/>
      <c r="KS258" s="1639"/>
      <c r="KT258" s="1639"/>
      <c r="KU258" s="1639"/>
      <c r="KV258" s="1639"/>
      <c r="KW258" s="1639"/>
      <c r="KX258" s="1639"/>
      <c r="KY258" s="1639"/>
      <c r="KZ258" s="1639"/>
      <c r="LA258" s="1639"/>
      <c r="LB258" s="1639"/>
      <c r="LC258" s="1639"/>
      <c r="LD258" s="1639"/>
      <c r="LE258" s="1639"/>
      <c r="LF258" s="1639"/>
      <c r="LG258" s="1639"/>
      <c r="LH258" s="1639"/>
      <c r="LI258" s="1639"/>
      <c r="LJ258" s="1639"/>
      <c r="LK258" s="1639"/>
      <c r="LL258" s="1639"/>
      <c r="LM258" s="1639"/>
      <c r="LN258" s="1639"/>
      <c r="LO258" s="1639"/>
      <c r="LP258" s="1639"/>
    </row>
    <row r="259" s="1481" customFormat="1" ht="47" customHeight="1" spans="1:328">
      <c r="A259" s="1499">
        <v>45841</v>
      </c>
      <c r="B259" s="1500" t="s">
        <v>173</v>
      </c>
      <c r="C259" s="1501" t="s">
        <v>98</v>
      </c>
      <c r="D259" s="1502">
        <v>4500172560</v>
      </c>
      <c r="E259" s="2253" t="s">
        <v>1006</v>
      </c>
      <c r="F259" s="1502" t="s">
        <v>1007</v>
      </c>
      <c r="G259" s="2414" t="s">
        <v>176</v>
      </c>
      <c r="H259" s="1505" t="s">
        <v>176</v>
      </c>
      <c r="I259" s="1532" t="s">
        <v>177</v>
      </c>
      <c r="J259" s="1522">
        <v>5520</v>
      </c>
      <c r="K259" s="1534">
        <v>24</v>
      </c>
      <c r="L259" s="1534">
        <v>2760</v>
      </c>
      <c r="M259" s="2594">
        <f t="shared" si="227"/>
        <v>2</v>
      </c>
      <c r="N259" s="1536">
        <v>45898</v>
      </c>
      <c r="O259" s="1536">
        <f t="shared" si="226"/>
        <v>45896</v>
      </c>
      <c r="P259" s="1537" t="s">
        <v>1004</v>
      </c>
      <c r="Q259" s="1562" t="s">
        <v>78</v>
      </c>
      <c r="R259" s="2722">
        <v>5520</v>
      </c>
      <c r="S259" s="2722">
        <f t="shared" si="228"/>
        <v>0</v>
      </c>
      <c r="T259" s="2722"/>
      <c r="U259" s="2722" t="s">
        <v>829</v>
      </c>
      <c r="V259" s="1532"/>
      <c r="W259" s="1532" t="s">
        <v>111</v>
      </c>
      <c r="X259" s="1565" t="s">
        <v>387</v>
      </c>
      <c r="Y259" s="1589" t="s">
        <v>88</v>
      </c>
      <c r="Z259" s="1589">
        <v>45847</v>
      </c>
      <c r="AA259" s="1589"/>
      <c r="AB259" s="1589" t="s">
        <v>745</v>
      </c>
      <c r="AC259" s="1580" t="s">
        <v>746</v>
      </c>
      <c r="AD259" s="1590" t="s">
        <v>181</v>
      </c>
      <c r="AE259" s="2277">
        <v>1451.26</v>
      </c>
      <c r="AF259" s="2278">
        <f>AE259*M259</f>
        <v>2902.52</v>
      </c>
      <c r="AG259" s="1514" t="s">
        <v>1008</v>
      </c>
      <c r="AH259" s="1609" t="s">
        <v>81</v>
      </c>
      <c r="AI259" s="1609"/>
      <c r="AJ259" s="1609">
        <v>9</v>
      </c>
      <c r="AK259" s="1610">
        <f t="shared" si="212"/>
        <v>5520</v>
      </c>
      <c r="AL259" s="1610"/>
      <c r="AM259" s="1610">
        <f t="shared" si="213"/>
        <v>230</v>
      </c>
      <c r="AN259" s="1610"/>
      <c r="AO259" s="1610"/>
      <c r="AP259" s="1610"/>
      <c r="AQ259" s="1610"/>
      <c r="AR259" s="1610" t="s">
        <v>512</v>
      </c>
      <c r="AS259" s="1610">
        <f t="shared" si="214"/>
        <v>5520</v>
      </c>
      <c r="AT259" s="1610"/>
      <c r="AU259" s="1622">
        <f t="shared" si="215"/>
        <v>613.333333333333</v>
      </c>
      <c r="AV259" s="1622">
        <f t="shared" si="216"/>
        <v>613.333333333333</v>
      </c>
      <c r="AW259" s="1622">
        <f t="shared" si="217"/>
        <v>613.333333333333</v>
      </c>
      <c r="AX259" s="1622">
        <f t="shared" si="218"/>
        <v>613.333333333333</v>
      </c>
      <c r="AY259" s="1622">
        <f t="shared" si="219"/>
        <v>613.333333333333</v>
      </c>
      <c r="AZ259" s="1622">
        <f t="shared" si="220"/>
        <v>613.333333333333</v>
      </c>
      <c r="BA259" s="1622">
        <f t="shared" si="221"/>
        <v>613.333333333333</v>
      </c>
      <c r="BB259" s="1622">
        <f t="shared" si="222"/>
        <v>613.333333333333</v>
      </c>
      <c r="BC259" s="1622">
        <f t="shared" si="223"/>
        <v>613.333333333333</v>
      </c>
      <c r="BD259" s="1622">
        <f t="shared" si="224"/>
        <v>587.777777777778</v>
      </c>
      <c r="BE259" s="1622">
        <f t="shared" si="225"/>
        <v>25.5555555555556</v>
      </c>
      <c r="BF259" s="1534"/>
      <c r="BG259" s="1638"/>
      <c r="BH259" s="1639"/>
      <c r="BI259" s="1639"/>
      <c r="BJ259" s="1639"/>
      <c r="BK259" s="1639"/>
      <c r="BL259" s="1639"/>
      <c r="BM259" s="1639"/>
      <c r="BN259" s="1639"/>
      <c r="BO259" s="1639"/>
      <c r="BP259" s="1639"/>
      <c r="BQ259" s="1639"/>
      <c r="BR259" s="1639"/>
      <c r="BS259" s="1639"/>
      <c r="BT259" s="1639"/>
      <c r="BU259" s="1639"/>
      <c r="BV259" s="1639"/>
      <c r="BW259" s="1639"/>
      <c r="BX259" s="1639"/>
      <c r="BY259" s="1639"/>
      <c r="BZ259" s="1639"/>
      <c r="CA259" s="1639"/>
      <c r="CB259" s="1639"/>
      <c r="CC259" s="1639"/>
      <c r="CD259" s="1639"/>
      <c r="CE259" s="1639"/>
      <c r="CF259" s="1639"/>
      <c r="CG259" s="1639"/>
      <c r="CH259" s="1639"/>
      <c r="CI259" s="1639"/>
      <c r="CJ259" s="1639"/>
      <c r="CK259" s="1639"/>
      <c r="CL259" s="1639"/>
      <c r="CM259" s="1639"/>
      <c r="CN259" s="1639"/>
      <c r="CO259" s="1639"/>
      <c r="CP259" s="1639"/>
      <c r="CQ259" s="1639"/>
      <c r="CR259" s="1639"/>
      <c r="CS259" s="1639"/>
      <c r="CT259" s="1639"/>
      <c r="CU259" s="1639"/>
      <c r="CV259" s="1639"/>
      <c r="CW259" s="1639"/>
      <c r="CX259" s="1639"/>
      <c r="CY259" s="1639"/>
      <c r="CZ259" s="1639"/>
      <c r="DA259" s="1639"/>
      <c r="DB259" s="1639"/>
      <c r="DC259" s="1639"/>
      <c r="DD259" s="1639"/>
      <c r="DE259" s="1639"/>
      <c r="DF259" s="1639"/>
      <c r="DG259" s="1639"/>
      <c r="DH259" s="1639"/>
      <c r="DI259" s="1639"/>
      <c r="DJ259" s="1639"/>
      <c r="DK259" s="1639"/>
      <c r="DL259" s="1639"/>
      <c r="DM259" s="1639"/>
      <c r="DN259" s="1639"/>
      <c r="DO259" s="1639"/>
      <c r="DP259" s="1639"/>
      <c r="DQ259" s="1639"/>
      <c r="DR259" s="1639"/>
      <c r="DS259" s="1639"/>
      <c r="DT259" s="1639"/>
      <c r="DU259" s="1639"/>
      <c r="DV259" s="1639"/>
      <c r="DW259" s="1639"/>
      <c r="DX259" s="1639"/>
      <c r="DY259" s="1639"/>
      <c r="DZ259" s="1639"/>
      <c r="EA259" s="1639"/>
      <c r="EB259" s="1639"/>
      <c r="EC259" s="1639"/>
      <c r="ED259" s="1639"/>
      <c r="EE259" s="1639"/>
      <c r="EF259" s="1639"/>
      <c r="EG259" s="1639"/>
      <c r="EH259" s="1639"/>
      <c r="EI259" s="1639"/>
      <c r="EJ259" s="1639"/>
      <c r="EK259" s="1639"/>
      <c r="EL259" s="1639"/>
      <c r="EM259" s="1639"/>
      <c r="EN259" s="1639"/>
      <c r="EO259" s="1639"/>
      <c r="EP259" s="1639"/>
      <c r="EQ259" s="1639"/>
      <c r="ER259" s="1639"/>
      <c r="ES259" s="1639"/>
      <c r="ET259" s="1639"/>
      <c r="EU259" s="1639"/>
      <c r="EV259" s="1639"/>
      <c r="EW259" s="1639"/>
      <c r="EX259" s="1639"/>
      <c r="EY259" s="1639"/>
      <c r="EZ259" s="1639"/>
      <c r="FA259" s="1639"/>
      <c r="FB259" s="1639"/>
      <c r="FC259" s="1639"/>
      <c r="FD259" s="1639"/>
      <c r="FE259" s="1639"/>
      <c r="FF259" s="1639"/>
      <c r="FG259" s="1639"/>
      <c r="FH259" s="1639"/>
      <c r="FI259" s="1639"/>
      <c r="FJ259" s="1639"/>
      <c r="FK259" s="1639"/>
      <c r="FL259" s="1639"/>
      <c r="FM259" s="1639"/>
      <c r="FN259" s="1639"/>
      <c r="FO259" s="1639"/>
      <c r="FP259" s="1639"/>
      <c r="FQ259" s="1639"/>
      <c r="FR259" s="1639"/>
      <c r="FS259" s="1639"/>
      <c r="FT259" s="1639"/>
      <c r="FU259" s="1639"/>
      <c r="FV259" s="1639"/>
      <c r="FW259" s="1639"/>
      <c r="FX259" s="1639"/>
      <c r="FY259" s="1639"/>
      <c r="FZ259" s="1639"/>
      <c r="GA259" s="1639"/>
      <c r="GB259" s="1639"/>
      <c r="GC259" s="1639"/>
      <c r="GD259" s="1639"/>
      <c r="GE259" s="1639"/>
      <c r="GF259" s="1639"/>
      <c r="GG259" s="1639"/>
      <c r="GH259" s="1639"/>
      <c r="GI259" s="1639"/>
      <c r="GJ259" s="1639"/>
      <c r="GK259" s="1639"/>
      <c r="GL259" s="1639"/>
      <c r="GM259" s="1639"/>
      <c r="GN259" s="1639"/>
      <c r="GO259" s="1639"/>
      <c r="GP259" s="1639"/>
      <c r="GQ259" s="1639"/>
      <c r="GR259" s="1639"/>
      <c r="GS259" s="1639"/>
      <c r="GT259" s="1639"/>
      <c r="GU259" s="1639"/>
      <c r="GV259" s="1639"/>
      <c r="GW259" s="1639"/>
      <c r="GX259" s="1639"/>
      <c r="GY259" s="1639"/>
      <c r="GZ259" s="1639"/>
      <c r="HA259" s="1639"/>
      <c r="HB259" s="1639"/>
      <c r="HC259" s="1639"/>
      <c r="HD259" s="1639"/>
      <c r="HE259" s="1639"/>
      <c r="HF259" s="1639"/>
      <c r="HG259" s="1639"/>
      <c r="HH259" s="1639"/>
      <c r="HI259" s="1639"/>
      <c r="HJ259" s="1639"/>
      <c r="HK259" s="1639"/>
      <c r="HL259" s="1639"/>
      <c r="HM259" s="1639"/>
      <c r="HN259" s="1639"/>
      <c r="HO259" s="1639"/>
      <c r="HP259" s="1639"/>
      <c r="HQ259" s="1639"/>
      <c r="HR259" s="1639"/>
      <c r="HS259" s="1639"/>
      <c r="HT259" s="1639"/>
      <c r="HU259" s="1639"/>
      <c r="HV259" s="1639"/>
      <c r="HW259" s="1639"/>
      <c r="HX259" s="1639"/>
      <c r="HY259" s="1639"/>
      <c r="HZ259" s="1639"/>
      <c r="IA259" s="1639"/>
      <c r="IB259" s="1639"/>
      <c r="IC259" s="1639"/>
      <c r="ID259" s="1639"/>
      <c r="IE259" s="1639"/>
      <c r="IF259" s="1639"/>
      <c r="IG259" s="1639"/>
      <c r="IH259" s="1639"/>
      <c r="II259" s="1639"/>
      <c r="IJ259" s="1639"/>
      <c r="IK259" s="1639"/>
      <c r="IL259" s="1639"/>
      <c r="IM259" s="1639"/>
      <c r="IN259" s="1639"/>
      <c r="IO259" s="1639"/>
      <c r="IP259" s="1639"/>
      <c r="IQ259" s="1639"/>
      <c r="IR259" s="1639"/>
      <c r="IS259" s="1639"/>
      <c r="IT259" s="1639"/>
      <c r="IU259" s="1639"/>
      <c r="IV259" s="1639"/>
      <c r="IW259" s="1639"/>
      <c r="IX259" s="1639"/>
      <c r="IY259" s="1639"/>
      <c r="IZ259" s="1639"/>
      <c r="JA259" s="1639"/>
      <c r="JB259" s="1639"/>
      <c r="JC259" s="1639"/>
      <c r="JD259" s="1639"/>
      <c r="JE259" s="1639"/>
      <c r="JF259" s="1639"/>
      <c r="JG259" s="1639"/>
      <c r="JH259" s="1639"/>
      <c r="JI259" s="1639"/>
      <c r="JJ259" s="1639"/>
      <c r="JK259" s="1639"/>
      <c r="JL259" s="1639"/>
      <c r="JM259" s="1639"/>
      <c r="JN259" s="1639"/>
      <c r="JO259" s="1639"/>
      <c r="JP259" s="1639"/>
      <c r="JQ259" s="1639"/>
      <c r="JR259" s="1639"/>
      <c r="JS259" s="1639"/>
      <c r="JT259" s="1639"/>
      <c r="JU259" s="1639"/>
      <c r="JV259" s="1639"/>
      <c r="JW259" s="1639"/>
      <c r="JX259" s="1639"/>
      <c r="JY259" s="1639"/>
      <c r="JZ259" s="1639"/>
      <c r="KA259" s="1639"/>
      <c r="KB259" s="1639"/>
      <c r="KC259" s="1639"/>
      <c r="KD259" s="1639"/>
      <c r="KE259" s="1639"/>
      <c r="KF259" s="1639"/>
      <c r="KG259" s="1639"/>
      <c r="KH259" s="1639"/>
      <c r="KI259" s="1639"/>
      <c r="KJ259" s="1639"/>
      <c r="KK259" s="1639"/>
      <c r="KL259" s="1639"/>
      <c r="KM259" s="1639"/>
      <c r="KN259" s="1639"/>
      <c r="KO259" s="1639"/>
      <c r="KP259" s="1639"/>
      <c r="KQ259" s="1639"/>
      <c r="KR259" s="1639"/>
      <c r="KS259" s="1639"/>
      <c r="KT259" s="1639"/>
      <c r="KU259" s="1639"/>
      <c r="KV259" s="1639"/>
      <c r="KW259" s="1639"/>
      <c r="KX259" s="1639"/>
      <c r="KY259" s="1639"/>
      <c r="KZ259" s="1639"/>
      <c r="LA259" s="1639"/>
      <c r="LB259" s="1639"/>
      <c r="LC259" s="1639"/>
      <c r="LD259" s="1639"/>
      <c r="LE259" s="1639"/>
      <c r="LF259" s="1639"/>
      <c r="LG259" s="1639"/>
      <c r="LH259" s="1639"/>
      <c r="LI259" s="1639"/>
      <c r="LJ259" s="1639"/>
      <c r="LK259" s="1639"/>
      <c r="LL259" s="1639"/>
      <c r="LM259" s="1639"/>
      <c r="LN259" s="1639"/>
      <c r="LO259" s="1639"/>
      <c r="LP259" s="1639"/>
    </row>
    <row r="260" s="1481" customFormat="1" ht="47" customHeight="1" spans="1:328">
      <c r="A260" s="1499">
        <v>45841</v>
      </c>
      <c r="B260" s="1500" t="s">
        <v>173</v>
      </c>
      <c r="C260" s="1501" t="s">
        <v>98</v>
      </c>
      <c r="D260" s="1502">
        <v>4500172560</v>
      </c>
      <c r="E260" s="2253" t="s">
        <v>1009</v>
      </c>
      <c r="F260" s="1502" t="s">
        <v>1010</v>
      </c>
      <c r="G260" s="2414" t="s">
        <v>176</v>
      </c>
      <c r="H260" s="1505" t="s">
        <v>176</v>
      </c>
      <c r="I260" s="1532" t="s">
        <v>177</v>
      </c>
      <c r="J260" s="1522">
        <v>5520</v>
      </c>
      <c r="K260" s="1534">
        <v>24</v>
      </c>
      <c r="L260" s="1534">
        <v>2760</v>
      </c>
      <c r="M260" s="2594">
        <f t="shared" si="227"/>
        <v>2</v>
      </c>
      <c r="N260" s="1536">
        <v>45898</v>
      </c>
      <c r="O260" s="1536">
        <f t="shared" si="226"/>
        <v>45896</v>
      </c>
      <c r="P260" s="1537" t="s">
        <v>1004</v>
      </c>
      <c r="Q260" s="1562" t="s">
        <v>78</v>
      </c>
      <c r="R260" s="2722">
        <v>5520</v>
      </c>
      <c r="S260" s="2722">
        <f t="shared" si="228"/>
        <v>0</v>
      </c>
      <c r="T260" s="2722"/>
      <c r="U260" s="2722" t="s">
        <v>829</v>
      </c>
      <c r="V260" s="1532"/>
      <c r="W260" s="1532" t="s">
        <v>111</v>
      </c>
      <c r="X260" s="1565" t="s">
        <v>387</v>
      </c>
      <c r="Y260" s="1589" t="s">
        <v>88</v>
      </c>
      <c r="Z260" s="1589">
        <v>45847</v>
      </c>
      <c r="AA260" s="1589"/>
      <c r="AB260" s="1589" t="s">
        <v>745</v>
      </c>
      <c r="AC260" s="1580" t="s">
        <v>746</v>
      </c>
      <c r="AD260" s="1590" t="s">
        <v>181</v>
      </c>
      <c r="AE260" s="2277">
        <v>1451.26</v>
      </c>
      <c r="AF260" s="2278">
        <f>AE260*M260</f>
        <v>2902.52</v>
      </c>
      <c r="AG260" s="1504" t="s">
        <v>1011</v>
      </c>
      <c r="AH260" s="1609" t="s">
        <v>81</v>
      </c>
      <c r="AI260" s="1609"/>
      <c r="AJ260" s="1609">
        <v>9</v>
      </c>
      <c r="AK260" s="1610">
        <f t="shared" si="212"/>
        <v>5520</v>
      </c>
      <c r="AL260" s="1610"/>
      <c r="AM260" s="1610">
        <f t="shared" si="213"/>
        <v>230</v>
      </c>
      <c r="AN260" s="1610"/>
      <c r="AO260" s="1610"/>
      <c r="AP260" s="1610"/>
      <c r="AQ260" s="1610"/>
      <c r="AR260" s="1610" t="s">
        <v>512</v>
      </c>
      <c r="AS260" s="1610">
        <f t="shared" si="214"/>
        <v>5520</v>
      </c>
      <c r="AT260" s="1610"/>
      <c r="AU260" s="1622">
        <f t="shared" si="215"/>
        <v>613.333333333333</v>
      </c>
      <c r="AV260" s="1622">
        <f t="shared" si="216"/>
        <v>613.333333333333</v>
      </c>
      <c r="AW260" s="1622">
        <f t="shared" si="217"/>
        <v>613.333333333333</v>
      </c>
      <c r="AX260" s="1622">
        <f t="shared" si="218"/>
        <v>613.333333333333</v>
      </c>
      <c r="AY260" s="1622">
        <f t="shared" si="219"/>
        <v>613.333333333333</v>
      </c>
      <c r="AZ260" s="1622">
        <f t="shared" si="220"/>
        <v>613.333333333333</v>
      </c>
      <c r="BA260" s="1622">
        <f t="shared" si="221"/>
        <v>613.333333333333</v>
      </c>
      <c r="BB260" s="1622">
        <f t="shared" si="222"/>
        <v>613.333333333333</v>
      </c>
      <c r="BC260" s="1622">
        <f t="shared" si="223"/>
        <v>613.333333333333</v>
      </c>
      <c r="BD260" s="1622">
        <f t="shared" si="224"/>
        <v>587.777777777778</v>
      </c>
      <c r="BE260" s="1622">
        <f t="shared" si="225"/>
        <v>25.5555555555556</v>
      </c>
      <c r="BF260" s="1534"/>
      <c r="BG260" s="1638"/>
      <c r="BH260" s="1639"/>
      <c r="BI260" s="1639"/>
      <c r="BJ260" s="1639"/>
      <c r="BK260" s="1639"/>
      <c r="BL260" s="1639"/>
      <c r="BM260" s="1639"/>
      <c r="BN260" s="1639"/>
      <c r="BO260" s="1639"/>
      <c r="BP260" s="1639"/>
      <c r="BQ260" s="1639"/>
      <c r="BR260" s="1639"/>
      <c r="BS260" s="1639"/>
      <c r="BT260" s="1639"/>
      <c r="BU260" s="1639"/>
      <c r="BV260" s="1639"/>
      <c r="BW260" s="1639"/>
      <c r="BX260" s="1639"/>
      <c r="BY260" s="1639"/>
      <c r="BZ260" s="1639"/>
      <c r="CA260" s="1639"/>
      <c r="CB260" s="1639"/>
      <c r="CC260" s="1639"/>
      <c r="CD260" s="1639"/>
      <c r="CE260" s="1639"/>
      <c r="CF260" s="1639"/>
      <c r="CG260" s="1639"/>
      <c r="CH260" s="1639"/>
      <c r="CI260" s="1639"/>
      <c r="CJ260" s="1639"/>
      <c r="CK260" s="1639"/>
      <c r="CL260" s="1639"/>
      <c r="CM260" s="1639"/>
      <c r="CN260" s="1639"/>
      <c r="CO260" s="1639"/>
      <c r="CP260" s="1639"/>
      <c r="CQ260" s="1639"/>
      <c r="CR260" s="1639"/>
      <c r="CS260" s="1639"/>
      <c r="CT260" s="1639"/>
      <c r="CU260" s="1639"/>
      <c r="CV260" s="1639"/>
      <c r="CW260" s="1639"/>
      <c r="CX260" s="1639"/>
      <c r="CY260" s="1639"/>
      <c r="CZ260" s="1639"/>
      <c r="DA260" s="1639"/>
      <c r="DB260" s="1639"/>
      <c r="DC260" s="1639"/>
      <c r="DD260" s="1639"/>
      <c r="DE260" s="1639"/>
      <c r="DF260" s="1639"/>
      <c r="DG260" s="1639"/>
      <c r="DH260" s="1639"/>
      <c r="DI260" s="1639"/>
      <c r="DJ260" s="1639"/>
      <c r="DK260" s="1639"/>
      <c r="DL260" s="1639"/>
      <c r="DM260" s="1639"/>
      <c r="DN260" s="1639"/>
      <c r="DO260" s="1639"/>
      <c r="DP260" s="1639"/>
      <c r="DQ260" s="1639"/>
      <c r="DR260" s="1639"/>
      <c r="DS260" s="1639"/>
      <c r="DT260" s="1639"/>
      <c r="DU260" s="1639"/>
      <c r="DV260" s="1639"/>
      <c r="DW260" s="1639"/>
      <c r="DX260" s="1639"/>
      <c r="DY260" s="1639"/>
      <c r="DZ260" s="1639"/>
      <c r="EA260" s="1639"/>
      <c r="EB260" s="1639"/>
      <c r="EC260" s="1639"/>
      <c r="ED260" s="1639"/>
      <c r="EE260" s="1639"/>
      <c r="EF260" s="1639"/>
      <c r="EG260" s="1639"/>
      <c r="EH260" s="1639"/>
      <c r="EI260" s="1639"/>
      <c r="EJ260" s="1639"/>
      <c r="EK260" s="1639"/>
      <c r="EL260" s="1639"/>
      <c r="EM260" s="1639"/>
      <c r="EN260" s="1639"/>
      <c r="EO260" s="1639"/>
      <c r="EP260" s="1639"/>
      <c r="EQ260" s="1639"/>
      <c r="ER260" s="1639"/>
      <c r="ES260" s="1639"/>
      <c r="ET260" s="1639"/>
      <c r="EU260" s="1639"/>
      <c r="EV260" s="1639"/>
      <c r="EW260" s="1639"/>
      <c r="EX260" s="1639"/>
      <c r="EY260" s="1639"/>
      <c r="EZ260" s="1639"/>
      <c r="FA260" s="1639"/>
      <c r="FB260" s="1639"/>
      <c r="FC260" s="1639"/>
      <c r="FD260" s="1639"/>
      <c r="FE260" s="1639"/>
      <c r="FF260" s="1639"/>
      <c r="FG260" s="1639"/>
      <c r="FH260" s="1639"/>
      <c r="FI260" s="1639"/>
      <c r="FJ260" s="1639"/>
      <c r="FK260" s="1639"/>
      <c r="FL260" s="1639"/>
      <c r="FM260" s="1639"/>
      <c r="FN260" s="1639"/>
      <c r="FO260" s="1639"/>
      <c r="FP260" s="1639"/>
      <c r="FQ260" s="1639"/>
      <c r="FR260" s="1639"/>
      <c r="FS260" s="1639"/>
      <c r="FT260" s="1639"/>
      <c r="FU260" s="1639"/>
      <c r="FV260" s="1639"/>
      <c r="FW260" s="1639"/>
      <c r="FX260" s="1639"/>
      <c r="FY260" s="1639"/>
      <c r="FZ260" s="1639"/>
      <c r="GA260" s="1639"/>
      <c r="GB260" s="1639"/>
      <c r="GC260" s="1639"/>
      <c r="GD260" s="1639"/>
      <c r="GE260" s="1639"/>
      <c r="GF260" s="1639"/>
      <c r="GG260" s="1639"/>
      <c r="GH260" s="1639"/>
      <c r="GI260" s="1639"/>
      <c r="GJ260" s="1639"/>
      <c r="GK260" s="1639"/>
      <c r="GL260" s="1639"/>
      <c r="GM260" s="1639"/>
      <c r="GN260" s="1639"/>
      <c r="GO260" s="1639"/>
      <c r="GP260" s="1639"/>
      <c r="GQ260" s="1639"/>
      <c r="GR260" s="1639"/>
      <c r="GS260" s="1639"/>
      <c r="GT260" s="1639"/>
      <c r="GU260" s="1639"/>
      <c r="GV260" s="1639"/>
      <c r="GW260" s="1639"/>
      <c r="GX260" s="1639"/>
      <c r="GY260" s="1639"/>
      <c r="GZ260" s="1639"/>
      <c r="HA260" s="1639"/>
      <c r="HB260" s="1639"/>
      <c r="HC260" s="1639"/>
      <c r="HD260" s="1639"/>
      <c r="HE260" s="1639"/>
      <c r="HF260" s="1639"/>
      <c r="HG260" s="1639"/>
      <c r="HH260" s="1639"/>
      <c r="HI260" s="1639"/>
      <c r="HJ260" s="1639"/>
      <c r="HK260" s="1639"/>
      <c r="HL260" s="1639"/>
      <c r="HM260" s="1639"/>
      <c r="HN260" s="1639"/>
      <c r="HO260" s="1639"/>
      <c r="HP260" s="1639"/>
      <c r="HQ260" s="1639"/>
      <c r="HR260" s="1639"/>
      <c r="HS260" s="1639"/>
      <c r="HT260" s="1639"/>
      <c r="HU260" s="1639"/>
      <c r="HV260" s="1639"/>
      <c r="HW260" s="1639"/>
      <c r="HX260" s="1639"/>
      <c r="HY260" s="1639"/>
      <c r="HZ260" s="1639"/>
      <c r="IA260" s="1639"/>
      <c r="IB260" s="1639"/>
      <c r="IC260" s="1639"/>
      <c r="ID260" s="1639"/>
      <c r="IE260" s="1639"/>
      <c r="IF260" s="1639"/>
      <c r="IG260" s="1639"/>
      <c r="IH260" s="1639"/>
      <c r="II260" s="1639"/>
      <c r="IJ260" s="1639"/>
      <c r="IK260" s="1639"/>
      <c r="IL260" s="1639"/>
      <c r="IM260" s="1639"/>
      <c r="IN260" s="1639"/>
      <c r="IO260" s="1639"/>
      <c r="IP260" s="1639"/>
      <c r="IQ260" s="1639"/>
      <c r="IR260" s="1639"/>
      <c r="IS260" s="1639"/>
      <c r="IT260" s="1639"/>
      <c r="IU260" s="1639"/>
      <c r="IV260" s="1639"/>
      <c r="IW260" s="1639"/>
      <c r="IX260" s="1639"/>
      <c r="IY260" s="1639"/>
      <c r="IZ260" s="1639"/>
      <c r="JA260" s="1639"/>
      <c r="JB260" s="1639"/>
      <c r="JC260" s="1639"/>
      <c r="JD260" s="1639"/>
      <c r="JE260" s="1639"/>
      <c r="JF260" s="1639"/>
      <c r="JG260" s="1639"/>
      <c r="JH260" s="1639"/>
      <c r="JI260" s="1639"/>
      <c r="JJ260" s="1639"/>
      <c r="JK260" s="1639"/>
      <c r="JL260" s="1639"/>
      <c r="JM260" s="1639"/>
      <c r="JN260" s="1639"/>
      <c r="JO260" s="1639"/>
      <c r="JP260" s="1639"/>
      <c r="JQ260" s="1639"/>
      <c r="JR260" s="1639"/>
      <c r="JS260" s="1639"/>
      <c r="JT260" s="1639"/>
      <c r="JU260" s="1639"/>
      <c r="JV260" s="1639"/>
      <c r="JW260" s="1639"/>
      <c r="JX260" s="1639"/>
      <c r="JY260" s="1639"/>
      <c r="JZ260" s="1639"/>
      <c r="KA260" s="1639"/>
      <c r="KB260" s="1639"/>
      <c r="KC260" s="1639"/>
      <c r="KD260" s="1639"/>
      <c r="KE260" s="1639"/>
      <c r="KF260" s="1639"/>
      <c r="KG260" s="1639"/>
      <c r="KH260" s="1639"/>
      <c r="KI260" s="1639"/>
      <c r="KJ260" s="1639"/>
      <c r="KK260" s="1639"/>
      <c r="KL260" s="1639"/>
      <c r="KM260" s="1639"/>
      <c r="KN260" s="1639"/>
      <c r="KO260" s="1639"/>
      <c r="KP260" s="1639"/>
      <c r="KQ260" s="1639"/>
      <c r="KR260" s="1639"/>
      <c r="KS260" s="1639"/>
      <c r="KT260" s="1639"/>
      <c r="KU260" s="1639"/>
      <c r="KV260" s="1639"/>
      <c r="KW260" s="1639"/>
      <c r="KX260" s="1639"/>
      <c r="KY260" s="1639"/>
      <c r="KZ260" s="1639"/>
      <c r="LA260" s="1639"/>
      <c r="LB260" s="1639"/>
      <c r="LC260" s="1639"/>
      <c r="LD260" s="1639"/>
      <c r="LE260" s="1639"/>
      <c r="LF260" s="1639"/>
      <c r="LG260" s="1639"/>
      <c r="LH260" s="1639"/>
      <c r="LI260" s="1639"/>
      <c r="LJ260" s="1639"/>
      <c r="LK260" s="1639"/>
      <c r="LL260" s="1639"/>
      <c r="LM260" s="1639"/>
      <c r="LN260" s="1639"/>
      <c r="LO260" s="1639"/>
      <c r="LP260" s="1639"/>
    </row>
    <row r="261" s="1481" customFormat="1" ht="47" customHeight="1" spans="1:328">
      <c r="A261" s="1499">
        <v>45841</v>
      </c>
      <c r="B261" s="1500" t="s">
        <v>173</v>
      </c>
      <c r="C261" s="1501" t="s">
        <v>98</v>
      </c>
      <c r="D261" s="1502">
        <v>4500172560</v>
      </c>
      <c r="E261" s="2253" t="s">
        <v>1012</v>
      </c>
      <c r="F261" s="1502" t="s">
        <v>1013</v>
      </c>
      <c r="G261" s="2414" t="s">
        <v>176</v>
      </c>
      <c r="H261" s="1505" t="s">
        <v>176</v>
      </c>
      <c r="I261" s="1532" t="s">
        <v>177</v>
      </c>
      <c r="J261" s="1522">
        <v>5520</v>
      </c>
      <c r="K261" s="1534">
        <v>24</v>
      </c>
      <c r="L261" s="1534">
        <v>2760</v>
      </c>
      <c r="M261" s="2594">
        <f t="shared" si="227"/>
        <v>2</v>
      </c>
      <c r="N261" s="1536">
        <v>45898</v>
      </c>
      <c r="O261" s="1536">
        <f t="shared" si="226"/>
        <v>45896</v>
      </c>
      <c r="P261" s="1537" t="s">
        <v>1004</v>
      </c>
      <c r="Q261" s="1562" t="s">
        <v>78</v>
      </c>
      <c r="R261" s="2722">
        <v>5520</v>
      </c>
      <c r="S261" s="2722">
        <f t="shared" si="228"/>
        <v>0</v>
      </c>
      <c r="T261" s="2722"/>
      <c r="U261" s="2722" t="s">
        <v>829</v>
      </c>
      <c r="V261" s="1532"/>
      <c r="W261" s="1532" t="s">
        <v>111</v>
      </c>
      <c r="X261" s="1565" t="s">
        <v>387</v>
      </c>
      <c r="Y261" s="1589" t="s">
        <v>88</v>
      </c>
      <c r="Z261" s="1589">
        <v>45847</v>
      </c>
      <c r="AA261" s="1589"/>
      <c r="AB261" s="1589" t="s">
        <v>745</v>
      </c>
      <c r="AC261" s="1580" t="s">
        <v>746</v>
      </c>
      <c r="AD261" s="1590" t="s">
        <v>181</v>
      </c>
      <c r="AE261" s="2277">
        <v>1451.26</v>
      </c>
      <c r="AF261" s="2278">
        <f>AE261*M261</f>
        <v>2902.52</v>
      </c>
      <c r="AG261" s="1504" t="s">
        <v>1014</v>
      </c>
      <c r="AH261" s="1609" t="s">
        <v>81</v>
      </c>
      <c r="AI261" s="1609"/>
      <c r="AJ261" s="1609">
        <v>9</v>
      </c>
      <c r="AK261" s="1610">
        <f t="shared" si="212"/>
        <v>5520</v>
      </c>
      <c r="AL261" s="1610"/>
      <c r="AM261" s="1610">
        <f t="shared" si="213"/>
        <v>230</v>
      </c>
      <c r="AN261" s="1610"/>
      <c r="AO261" s="1610"/>
      <c r="AP261" s="1610"/>
      <c r="AQ261" s="1610"/>
      <c r="AR261" s="1610" t="s">
        <v>512</v>
      </c>
      <c r="AS261" s="1610">
        <f t="shared" si="214"/>
        <v>5520</v>
      </c>
      <c r="AT261" s="1610"/>
      <c r="AU261" s="1622">
        <f t="shared" si="215"/>
        <v>613.333333333333</v>
      </c>
      <c r="AV261" s="1622">
        <f t="shared" si="216"/>
        <v>613.333333333333</v>
      </c>
      <c r="AW261" s="1622">
        <f t="shared" si="217"/>
        <v>613.333333333333</v>
      </c>
      <c r="AX261" s="1622">
        <f t="shared" si="218"/>
        <v>613.333333333333</v>
      </c>
      <c r="AY261" s="1622">
        <f t="shared" si="219"/>
        <v>613.333333333333</v>
      </c>
      <c r="AZ261" s="1622">
        <f t="shared" si="220"/>
        <v>613.333333333333</v>
      </c>
      <c r="BA261" s="1622">
        <f t="shared" si="221"/>
        <v>613.333333333333</v>
      </c>
      <c r="BB261" s="1622">
        <f t="shared" si="222"/>
        <v>613.333333333333</v>
      </c>
      <c r="BC261" s="1622">
        <f t="shared" si="223"/>
        <v>613.333333333333</v>
      </c>
      <c r="BD261" s="1622">
        <f t="shared" si="224"/>
        <v>587.777777777778</v>
      </c>
      <c r="BE261" s="1622">
        <f t="shared" si="225"/>
        <v>25.5555555555556</v>
      </c>
      <c r="BF261" s="1534"/>
      <c r="BG261" s="1638"/>
      <c r="BH261" s="1639"/>
      <c r="BI261" s="1639"/>
      <c r="BJ261" s="1639"/>
      <c r="BK261" s="1639"/>
      <c r="BL261" s="1639"/>
      <c r="BM261" s="1639"/>
      <c r="BN261" s="1639"/>
      <c r="BO261" s="1639"/>
      <c r="BP261" s="1639"/>
      <c r="BQ261" s="1639"/>
      <c r="BR261" s="1639"/>
      <c r="BS261" s="1639"/>
      <c r="BT261" s="1639"/>
      <c r="BU261" s="1639"/>
      <c r="BV261" s="1639"/>
      <c r="BW261" s="1639"/>
      <c r="BX261" s="1639"/>
      <c r="BY261" s="1639"/>
      <c r="BZ261" s="1639"/>
      <c r="CA261" s="1639"/>
      <c r="CB261" s="1639"/>
      <c r="CC261" s="1639"/>
      <c r="CD261" s="1639"/>
      <c r="CE261" s="1639"/>
      <c r="CF261" s="1639"/>
      <c r="CG261" s="1639"/>
      <c r="CH261" s="1639"/>
      <c r="CI261" s="1639"/>
      <c r="CJ261" s="1639"/>
      <c r="CK261" s="1639"/>
      <c r="CL261" s="1639"/>
      <c r="CM261" s="1639"/>
      <c r="CN261" s="1639"/>
      <c r="CO261" s="1639"/>
      <c r="CP261" s="1639"/>
      <c r="CQ261" s="1639"/>
      <c r="CR261" s="1639"/>
      <c r="CS261" s="1639"/>
      <c r="CT261" s="1639"/>
      <c r="CU261" s="1639"/>
      <c r="CV261" s="1639"/>
      <c r="CW261" s="1639"/>
      <c r="CX261" s="1639"/>
      <c r="CY261" s="1639"/>
      <c r="CZ261" s="1639"/>
      <c r="DA261" s="1639"/>
      <c r="DB261" s="1639"/>
      <c r="DC261" s="1639"/>
      <c r="DD261" s="1639"/>
      <c r="DE261" s="1639"/>
      <c r="DF261" s="1639"/>
      <c r="DG261" s="1639"/>
      <c r="DH261" s="1639"/>
      <c r="DI261" s="1639"/>
      <c r="DJ261" s="1639"/>
      <c r="DK261" s="1639"/>
      <c r="DL261" s="1639"/>
      <c r="DM261" s="1639"/>
      <c r="DN261" s="1639"/>
      <c r="DO261" s="1639"/>
      <c r="DP261" s="1639"/>
      <c r="DQ261" s="1639"/>
      <c r="DR261" s="1639"/>
      <c r="DS261" s="1639"/>
      <c r="DT261" s="1639"/>
      <c r="DU261" s="1639"/>
      <c r="DV261" s="1639"/>
      <c r="DW261" s="1639"/>
      <c r="DX261" s="1639"/>
      <c r="DY261" s="1639"/>
      <c r="DZ261" s="1639"/>
      <c r="EA261" s="1639"/>
      <c r="EB261" s="1639"/>
      <c r="EC261" s="1639"/>
      <c r="ED261" s="1639"/>
      <c r="EE261" s="1639"/>
      <c r="EF261" s="1639"/>
      <c r="EG261" s="1639"/>
      <c r="EH261" s="1639"/>
      <c r="EI261" s="1639"/>
      <c r="EJ261" s="1639"/>
      <c r="EK261" s="1639"/>
      <c r="EL261" s="1639"/>
      <c r="EM261" s="1639"/>
      <c r="EN261" s="1639"/>
      <c r="EO261" s="1639"/>
      <c r="EP261" s="1639"/>
      <c r="EQ261" s="1639"/>
      <c r="ER261" s="1639"/>
      <c r="ES261" s="1639"/>
      <c r="ET261" s="1639"/>
      <c r="EU261" s="1639"/>
      <c r="EV261" s="1639"/>
      <c r="EW261" s="1639"/>
      <c r="EX261" s="1639"/>
      <c r="EY261" s="1639"/>
      <c r="EZ261" s="1639"/>
      <c r="FA261" s="1639"/>
      <c r="FB261" s="1639"/>
      <c r="FC261" s="1639"/>
      <c r="FD261" s="1639"/>
      <c r="FE261" s="1639"/>
      <c r="FF261" s="1639"/>
      <c r="FG261" s="1639"/>
      <c r="FH261" s="1639"/>
      <c r="FI261" s="1639"/>
      <c r="FJ261" s="1639"/>
      <c r="FK261" s="1639"/>
      <c r="FL261" s="1639"/>
      <c r="FM261" s="1639"/>
      <c r="FN261" s="1639"/>
      <c r="FO261" s="1639"/>
      <c r="FP261" s="1639"/>
      <c r="FQ261" s="1639"/>
      <c r="FR261" s="1639"/>
      <c r="FS261" s="1639"/>
      <c r="FT261" s="1639"/>
      <c r="FU261" s="1639"/>
      <c r="FV261" s="1639"/>
      <c r="FW261" s="1639"/>
      <c r="FX261" s="1639"/>
      <c r="FY261" s="1639"/>
      <c r="FZ261" s="1639"/>
      <c r="GA261" s="1639"/>
      <c r="GB261" s="1639"/>
      <c r="GC261" s="1639"/>
      <c r="GD261" s="1639"/>
      <c r="GE261" s="1639"/>
      <c r="GF261" s="1639"/>
      <c r="GG261" s="1639"/>
      <c r="GH261" s="1639"/>
      <c r="GI261" s="1639"/>
      <c r="GJ261" s="1639"/>
      <c r="GK261" s="1639"/>
      <c r="GL261" s="1639"/>
      <c r="GM261" s="1639"/>
      <c r="GN261" s="1639"/>
      <c r="GO261" s="1639"/>
      <c r="GP261" s="1639"/>
      <c r="GQ261" s="1639"/>
      <c r="GR261" s="1639"/>
      <c r="GS261" s="1639"/>
      <c r="GT261" s="1639"/>
      <c r="GU261" s="1639"/>
      <c r="GV261" s="1639"/>
      <c r="GW261" s="1639"/>
      <c r="GX261" s="1639"/>
      <c r="GY261" s="1639"/>
      <c r="GZ261" s="1639"/>
      <c r="HA261" s="1639"/>
      <c r="HB261" s="1639"/>
      <c r="HC261" s="1639"/>
      <c r="HD261" s="1639"/>
      <c r="HE261" s="1639"/>
      <c r="HF261" s="1639"/>
      <c r="HG261" s="1639"/>
      <c r="HH261" s="1639"/>
      <c r="HI261" s="1639"/>
      <c r="HJ261" s="1639"/>
      <c r="HK261" s="1639"/>
      <c r="HL261" s="1639"/>
      <c r="HM261" s="1639"/>
      <c r="HN261" s="1639"/>
      <c r="HO261" s="1639"/>
      <c r="HP261" s="1639"/>
      <c r="HQ261" s="1639"/>
      <c r="HR261" s="1639"/>
      <c r="HS261" s="1639"/>
      <c r="HT261" s="1639"/>
      <c r="HU261" s="1639"/>
      <c r="HV261" s="1639"/>
      <c r="HW261" s="1639"/>
      <c r="HX261" s="1639"/>
      <c r="HY261" s="1639"/>
      <c r="HZ261" s="1639"/>
      <c r="IA261" s="1639"/>
      <c r="IB261" s="1639"/>
      <c r="IC261" s="1639"/>
      <c r="ID261" s="1639"/>
      <c r="IE261" s="1639"/>
      <c r="IF261" s="1639"/>
      <c r="IG261" s="1639"/>
      <c r="IH261" s="1639"/>
      <c r="II261" s="1639"/>
      <c r="IJ261" s="1639"/>
      <c r="IK261" s="1639"/>
      <c r="IL261" s="1639"/>
      <c r="IM261" s="1639"/>
      <c r="IN261" s="1639"/>
      <c r="IO261" s="1639"/>
      <c r="IP261" s="1639"/>
      <c r="IQ261" s="1639"/>
      <c r="IR261" s="1639"/>
      <c r="IS261" s="1639"/>
      <c r="IT261" s="1639"/>
      <c r="IU261" s="1639"/>
      <c r="IV261" s="1639"/>
      <c r="IW261" s="1639"/>
      <c r="IX261" s="1639"/>
      <c r="IY261" s="1639"/>
      <c r="IZ261" s="1639"/>
      <c r="JA261" s="1639"/>
      <c r="JB261" s="1639"/>
      <c r="JC261" s="1639"/>
      <c r="JD261" s="1639"/>
      <c r="JE261" s="1639"/>
      <c r="JF261" s="1639"/>
      <c r="JG261" s="1639"/>
      <c r="JH261" s="1639"/>
      <c r="JI261" s="1639"/>
      <c r="JJ261" s="1639"/>
      <c r="JK261" s="1639"/>
      <c r="JL261" s="1639"/>
      <c r="JM261" s="1639"/>
      <c r="JN261" s="1639"/>
      <c r="JO261" s="1639"/>
      <c r="JP261" s="1639"/>
      <c r="JQ261" s="1639"/>
      <c r="JR261" s="1639"/>
      <c r="JS261" s="1639"/>
      <c r="JT261" s="1639"/>
      <c r="JU261" s="1639"/>
      <c r="JV261" s="1639"/>
      <c r="JW261" s="1639"/>
      <c r="JX261" s="1639"/>
      <c r="JY261" s="1639"/>
      <c r="JZ261" s="1639"/>
      <c r="KA261" s="1639"/>
      <c r="KB261" s="1639"/>
      <c r="KC261" s="1639"/>
      <c r="KD261" s="1639"/>
      <c r="KE261" s="1639"/>
      <c r="KF261" s="1639"/>
      <c r="KG261" s="1639"/>
      <c r="KH261" s="1639"/>
      <c r="KI261" s="1639"/>
      <c r="KJ261" s="1639"/>
      <c r="KK261" s="1639"/>
      <c r="KL261" s="1639"/>
      <c r="KM261" s="1639"/>
      <c r="KN261" s="1639"/>
      <c r="KO261" s="1639"/>
      <c r="KP261" s="1639"/>
      <c r="KQ261" s="1639"/>
      <c r="KR261" s="1639"/>
      <c r="KS261" s="1639"/>
      <c r="KT261" s="1639"/>
      <c r="KU261" s="1639"/>
      <c r="KV261" s="1639"/>
      <c r="KW261" s="1639"/>
      <c r="KX261" s="1639"/>
      <c r="KY261" s="1639"/>
      <c r="KZ261" s="1639"/>
      <c r="LA261" s="1639"/>
      <c r="LB261" s="1639"/>
      <c r="LC261" s="1639"/>
      <c r="LD261" s="1639"/>
      <c r="LE261" s="1639"/>
      <c r="LF261" s="1639"/>
      <c r="LG261" s="1639"/>
      <c r="LH261" s="1639"/>
      <c r="LI261" s="1639"/>
      <c r="LJ261" s="1639"/>
      <c r="LK261" s="1639"/>
      <c r="LL261" s="1639"/>
      <c r="LM261" s="1639"/>
      <c r="LN261" s="1639"/>
      <c r="LO261" s="1639"/>
      <c r="LP261" s="1639"/>
    </row>
    <row r="262" s="1481" customFormat="1" ht="47" customHeight="1" spans="1:328">
      <c r="A262" s="1499">
        <v>45841</v>
      </c>
      <c r="B262" s="1500" t="s">
        <v>173</v>
      </c>
      <c r="C262" s="1501" t="s">
        <v>98</v>
      </c>
      <c r="D262" s="1502">
        <v>4500172560</v>
      </c>
      <c r="E262" s="2253" t="s">
        <v>1015</v>
      </c>
      <c r="F262" s="1502" t="s">
        <v>1016</v>
      </c>
      <c r="G262" s="2414" t="s">
        <v>176</v>
      </c>
      <c r="H262" s="1505" t="s">
        <v>176</v>
      </c>
      <c r="I262" s="1532" t="s">
        <v>177</v>
      </c>
      <c r="J262" s="1522">
        <v>2760</v>
      </c>
      <c r="K262" s="1534">
        <v>24</v>
      </c>
      <c r="L262" s="1534">
        <v>2760</v>
      </c>
      <c r="M262" s="2594">
        <f t="shared" si="227"/>
        <v>1</v>
      </c>
      <c r="N262" s="1536">
        <v>45898</v>
      </c>
      <c r="O262" s="1536">
        <f t="shared" si="226"/>
        <v>45896</v>
      </c>
      <c r="P262" s="1537" t="s">
        <v>1004</v>
      </c>
      <c r="Q262" s="1562" t="s">
        <v>78</v>
      </c>
      <c r="R262" s="2722">
        <v>2760</v>
      </c>
      <c r="S262" s="2722">
        <f t="shared" si="228"/>
        <v>0</v>
      </c>
      <c r="T262" s="2722"/>
      <c r="U262" s="2722" t="s">
        <v>829</v>
      </c>
      <c r="V262" s="1532"/>
      <c r="W262" s="1532" t="s">
        <v>111</v>
      </c>
      <c r="X262" s="1565" t="s">
        <v>387</v>
      </c>
      <c r="Y262" s="1589" t="s">
        <v>88</v>
      </c>
      <c r="Z262" s="1589">
        <v>45847</v>
      </c>
      <c r="AA262" s="1589"/>
      <c r="AB262" s="1589" t="s">
        <v>745</v>
      </c>
      <c r="AC262" s="1580" t="s">
        <v>746</v>
      </c>
      <c r="AD262" s="1590" t="s">
        <v>181</v>
      </c>
      <c r="AE262" s="2277">
        <v>1451.26</v>
      </c>
      <c r="AF262" s="2278">
        <f>AE262*M262</f>
        <v>1451.26</v>
      </c>
      <c r="AG262" s="1514" t="s">
        <v>1017</v>
      </c>
      <c r="AH262" s="1609" t="s">
        <v>81</v>
      </c>
      <c r="AI262" s="1609"/>
      <c r="AJ262" s="1609">
        <v>9</v>
      </c>
      <c r="AK262" s="1610">
        <f t="shared" si="212"/>
        <v>2760</v>
      </c>
      <c r="AL262" s="1610"/>
      <c r="AM262" s="1610">
        <f t="shared" si="213"/>
        <v>115</v>
      </c>
      <c r="AN262" s="1610"/>
      <c r="AO262" s="1610"/>
      <c r="AP262" s="1610"/>
      <c r="AQ262" s="1610"/>
      <c r="AR262" s="1610" t="s">
        <v>512</v>
      </c>
      <c r="AS262" s="1610">
        <f t="shared" si="214"/>
        <v>2760</v>
      </c>
      <c r="AT262" s="1610"/>
      <c r="AU262" s="1622">
        <f t="shared" si="215"/>
        <v>306.666666666667</v>
      </c>
      <c r="AV262" s="1622">
        <f t="shared" si="216"/>
        <v>306.666666666667</v>
      </c>
      <c r="AW262" s="1622">
        <f t="shared" si="217"/>
        <v>306.666666666667</v>
      </c>
      <c r="AX262" s="1622">
        <f t="shared" si="218"/>
        <v>306.666666666667</v>
      </c>
      <c r="AY262" s="1622">
        <f t="shared" si="219"/>
        <v>306.666666666667</v>
      </c>
      <c r="AZ262" s="1622">
        <f t="shared" si="220"/>
        <v>306.666666666667</v>
      </c>
      <c r="BA262" s="1622">
        <f t="shared" si="221"/>
        <v>306.666666666667</v>
      </c>
      <c r="BB262" s="1622">
        <f t="shared" si="222"/>
        <v>306.666666666667</v>
      </c>
      <c r="BC262" s="1622">
        <f t="shared" si="223"/>
        <v>306.666666666667</v>
      </c>
      <c r="BD262" s="1622">
        <f t="shared" si="224"/>
        <v>293.888888888889</v>
      </c>
      <c r="BE262" s="1622">
        <f t="shared" si="225"/>
        <v>12.7777777777778</v>
      </c>
      <c r="BF262" s="1534"/>
      <c r="BG262" s="1638"/>
      <c r="BH262" s="1639"/>
      <c r="BI262" s="1639"/>
      <c r="BJ262" s="1639"/>
      <c r="BK262" s="1639"/>
      <c r="BL262" s="1639"/>
      <c r="BM262" s="1639"/>
      <c r="BN262" s="1639"/>
      <c r="BO262" s="1639"/>
      <c r="BP262" s="1639"/>
      <c r="BQ262" s="1639"/>
      <c r="BR262" s="1639"/>
      <c r="BS262" s="1639"/>
      <c r="BT262" s="1639"/>
      <c r="BU262" s="1639"/>
      <c r="BV262" s="1639"/>
      <c r="BW262" s="1639"/>
      <c r="BX262" s="1639"/>
      <c r="BY262" s="1639"/>
      <c r="BZ262" s="1639"/>
      <c r="CA262" s="1639"/>
      <c r="CB262" s="1639"/>
      <c r="CC262" s="1639"/>
      <c r="CD262" s="1639"/>
      <c r="CE262" s="1639"/>
      <c r="CF262" s="1639"/>
      <c r="CG262" s="1639"/>
      <c r="CH262" s="1639"/>
      <c r="CI262" s="1639"/>
      <c r="CJ262" s="1639"/>
      <c r="CK262" s="1639"/>
      <c r="CL262" s="1639"/>
      <c r="CM262" s="1639"/>
      <c r="CN262" s="1639"/>
      <c r="CO262" s="1639"/>
      <c r="CP262" s="1639"/>
      <c r="CQ262" s="1639"/>
      <c r="CR262" s="1639"/>
      <c r="CS262" s="1639"/>
      <c r="CT262" s="1639"/>
      <c r="CU262" s="1639"/>
      <c r="CV262" s="1639"/>
      <c r="CW262" s="1639"/>
      <c r="CX262" s="1639"/>
      <c r="CY262" s="1639"/>
      <c r="CZ262" s="1639"/>
      <c r="DA262" s="1639"/>
      <c r="DB262" s="1639"/>
      <c r="DC262" s="1639"/>
      <c r="DD262" s="1639"/>
      <c r="DE262" s="1639"/>
      <c r="DF262" s="1639"/>
      <c r="DG262" s="1639"/>
      <c r="DH262" s="1639"/>
      <c r="DI262" s="1639"/>
      <c r="DJ262" s="1639"/>
      <c r="DK262" s="1639"/>
      <c r="DL262" s="1639"/>
      <c r="DM262" s="1639"/>
      <c r="DN262" s="1639"/>
      <c r="DO262" s="1639"/>
      <c r="DP262" s="1639"/>
      <c r="DQ262" s="1639"/>
      <c r="DR262" s="1639"/>
      <c r="DS262" s="1639"/>
      <c r="DT262" s="1639"/>
      <c r="DU262" s="1639"/>
      <c r="DV262" s="1639"/>
      <c r="DW262" s="1639"/>
      <c r="DX262" s="1639"/>
      <c r="DY262" s="1639"/>
      <c r="DZ262" s="1639"/>
      <c r="EA262" s="1639"/>
      <c r="EB262" s="1639"/>
      <c r="EC262" s="1639"/>
      <c r="ED262" s="1639"/>
      <c r="EE262" s="1639"/>
      <c r="EF262" s="1639"/>
      <c r="EG262" s="1639"/>
      <c r="EH262" s="1639"/>
      <c r="EI262" s="1639"/>
      <c r="EJ262" s="1639"/>
      <c r="EK262" s="1639"/>
      <c r="EL262" s="1639"/>
      <c r="EM262" s="1639"/>
      <c r="EN262" s="1639"/>
      <c r="EO262" s="1639"/>
      <c r="EP262" s="1639"/>
      <c r="EQ262" s="1639"/>
      <c r="ER262" s="1639"/>
      <c r="ES262" s="1639"/>
      <c r="ET262" s="1639"/>
      <c r="EU262" s="1639"/>
      <c r="EV262" s="1639"/>
      <c r="EW262" s="1639"/>
      <c r="EX262" s="1639"/>
      <c r="EY262" s="1639"/>
      <c r="EZ262" s="1639"/>
      <c r="FA262" s="1639"/>
      <c r="FB262" s="1639"/>
      <c r="FC262" s="1639"/>
      <c r="FD262" s="1639"/>
      <c r="FE262" s="1639"/>
      <c r="FF262" s="1639"/>
      <c r="FG262" s="1639"/>
      <c r="FH262" s="1639"/>
      <c r="FI262" s="1639"/>
      <c r="FJ262" s="1639"/>
      <c r="FK262" s="1639"/>
      <c r="FL262" s="1639"/>
      <c r="FM262" s="1639"/>
      <c r="FN262" s="1639"/>
      <c r="FO262" s="1639"/>
      <c r="FP262" s="1639"/>
      <c r="FQ262" s="1639"/>
      <c r="FR262" s="1639"/>
      <c r="FS262" s="1639"/>
      <c r="FT262" s="1639"/>
      <c r="FU262" s="1639"/>
      <c r="FV262" s="1639"/>
      <c r="FW262" s="1639"/>
      <c r="FX262" s="1639"/>
      <c r="FY262" s="1639"/>
      <c r="FZ262" s="1639"/>
      <c r="GA262" s="1639"/>
      <c r="GB262" s="1639"/>
      <c r="GC262" s="1639"/>
      <c r="GD262" s="1639"/>
      <c r="GE262" s="1639"/>
      <c r="GF262" s="1639"/>
      <c r="GG262" s="1639"/>
      <c r="GH262" s="1639"/>
      <c r="GI262" s="1639"/>
      <c r="GJ262" s="1639"/>
      <c r="GK262" s="1639"/>
      <c r="GL262" s="1639"/>
      <c r="GM262" s="1639"/>
      <c r="GN262" s="1639"/>
      <c r="GO262" s="1639"/>
      <c r="GP262" s="1639"/>
      <c r="GQ262" s="1639"/>
      <c r="GR262" s="1639"/>
      <c r="GS262" s="1639"/>
      <c r="GT262" s="1639"/>
      <c r="GU262" s="1639"/>
      <c r="GV262" s="1639"/>
      <c r="GW262" s="1639"/>
      <c r="GX262" s="1639"/>
      <c r="GY262" s="1639"/>
      <c r="GZ262" s="1639"/>
      <c r="HA262" s="1639"/>
      <c r="HB262" s="1639"/>
      <c r="HC262" s="1639"/>
      <c r="HD262" s="1639"/>
      <c r="HE262" s="1639"/>
      <c r="HF262" s="1639"/>
      <c r="HG262" s="1639"/>
      <c r="HH262" s="1639"/>
      <c r="HI262" s="1639"/>
      <c r="HJ262" s="1639"/>
      <c r="HK262" s="1639"/>
      <c r="HL262" s="1639"/>
      <c r="HM262" s="1639"/>
      <c r="HN262" s="1639"/>
      <c r="HO262" s="1639"/>
      <c r="HP262" s="1639"/>
      <c r="HQ262" s="1639"/>
      <c r="HR262" s="1639"/>
      <c r="HS262" s="1639"/>
      <c r="HT262" s="1639"/>
      <c r="HU262" s="1639"/>
      <c r="HV262" s="1639"/>
      <c r="HW262" s="1639"/>
      <c r="HX262" s="1639"/>
      <c r="HY262" s="1639"/>
      <c r="HZ262" s="1639"/>
      <c r="IA262" s="1639"/>
      <c r="IB262" s="1639"/>
      <c r="IC262" s="1639"/>
      <c r="ID262" s="1639"/>
      <c r="IE262" s="1639"/>
      <c r="IF262" s="1639"/>
      <c r="IG262" s="1639"/>
      <c r="IH262" s="1639"/>
      <c r="II262" s="1639"/>
      <c r="IJ262" s="1639"/>
      <c r="IK262" s="1639"/>
      <c r="IL262" s="1639"/>
      <c r="IM262" s="1639"/>
      <c r="IN262" s="1639"/>
      <c r="IO262" s="1639"/>
      <c r="IP262" s="1639"/>
      <c r="IQ262" s="1639"/>
      <c r="IR262" s="1639"/>
      <c r="IS262" s="1639"/>
      <c r="IT262" s="1639"/>
      <c r="IU262" s="1639"/>
      <c r="IV262" s="1639"/>
      <c r="IW262" s="1639"/>
      <c r="IX262" s="1639"/>
      <c r="IY262" s="1639"/>
      <c r="IZ262" s="1639"/>
      <c r="JA262" s="1639"/>
      <c r="JB262" s="1639"/>
      <c r="JC262" s="1639"/>
      <c r="JD262" s="1639"/>
      <c r="JE262" s="1639"/>
      <c r="JF262" s="1639"/>
      <c r="JG262" s="1639"/>
      <c r="JH262" s="1639"/>
      <c r="JI262" s="1639"/>
      <c r="JJ262" s="1639"/>
      <c r="JK262" s="1639"/>
      <c r="JL262" s="1639"/>
      <c r="JM262" s="1639"/>
      <c r="JN262" s="1639"/>
      <c r="JO262" s="1639"/>
      <c r="JP262" s="1639"/>
      <c r="JQ262" s="1639"/>
      <c r="JR262" s="1639"/>
      <c r="JS262" s="1639"/>
      <c r="JT262" s="1639"/>
      <c r="JU262" s="1639"/>
      <c r="JV262" s="1639"/>
      <c r="JW262" s="1639"/>
      <c r="JX262" s="1639"/>
      <c r="JY262" s="1639"/>
      <c r="JZ262" s="1639"/>
      <c r="KA262" s="1639"/>
      <c r="KB262" s="1639"/>
      <c r="KC262" s="1639"/>
      <c r="KD262" s="1639"/>
      <c r="KE262" s="1639"/>
      <c r="KF262" s="1639"/>
      <c r="KG262" s="1639"/>
      <c r="KH262" s="1639"/>
      <c r="KI262" s="1639"/>
      <c r="KJ262" s="1639"/>
      <c r="KK262" s="1639"/>
      <c r="KL262" s="1639"/>
      <c r="KM262" s="1639"/>
      <c r="KN262" s="1639"/>
      <c r="KO262" s="1639"/>
      <c r="KP262" s="1639"/>
      <c r="KQ262" s="1639"/>
      <c r="KR262" s="1639"/>
      <c r="KS262" s="1639"/>
      <c r="KT262" s="1639"/>
      <c r="KU262" s="1639"/>
      <c r="KV262" s="1639"/>
      <c r="KW262" s="1639"/>
      <c r="KX262" s="1639"/>
      <c r="KY262" s="1639"/>
      <c r="KZ262" s="1639"/>
      <c r="LA262" s="1639"/>
      <c r="LB262" s="1639"/>
      <c r="LC262" s="1639"/>
      <c r="LD262" s="1639"/>
      <c r="LE262" s="1639"/>
      <c r="LF262" s="1639"/>
      <c r="LG262" s="1639"/>
      <c r="LH262" s="1639"/>
      <c r="LI262" s="1639"/>
      <c r="LJ262" s="1639"/>
      <c r="LK262" s="1639"/>
      <c r="LL262" s="1639"/>
      <c r="LM262" s="1639"/>
      <c r="LN262" s="1639"/>
      <c r="LO262" s="1639"/>
      <c r="LP262" s="1639"/>
    </row>
    <row r="263" s="1481" customFormat="1" ht="47" customHeight="1" spans="1:328">
      <c r="A263" s="1499">
        <v>45841</v>
      </c>
      <c r="B263" s="1500" t="s">
        <v>173</v>
      </c>
      <c r="C263" s="1501" t="s">
        <v>98</v>
      </c>
      <c r="D263" s="1502">
        <v>4500172560</v>
      </c>
      <c r="E263" s="2253" t="s">
        <v>1018</v>
      </c>
      <c r="F263" s="1502" t="s">
        <v>1019</v>
      </c>
      <c r="G263" s="2414" t="s">
        <v>176</v>
      </c>
      <c r="H263" s="1505" t="s">
        <v>176</v>
      </c>
      <c r="I263" s="1532" t="s">
        <v>177</v>
      </c>
      <c r="J263" s="1522">
        <v>5520</v>
      </c>
      <c r="K263" s="1534">
        <v>24</v>
      </c>
      <c r="L263" s="1534">
        <v>2760</v>
      </c>
      <c r="M263" s="2594">
        <f t="shared" si="227"/>
        <v>2</v>
      </c>
      <c r="N263" s="1536">
        <v>45898</v>
      </c>
      <c r="O263" s="1536">
        <f t="shared" si="226"/>
        <v>45896</v>
      </c>
      <c r="P263" s="1537" t="s">
        <v>1004</v>
      </c>
      <c r="Q263" s="1562" t="s">
        <v>78</v>
      </c>
      <c r="R263" s="2722">
        <v>5520</v>
      </c>
      <c r="S263" s="2722">
        <f t="shared" si="228"/>
        <v>0</v>
      </c>
      <c r="T263" s="2722"/>
      <c r="U263" s="2722" t="s">
        <v>829</v>
      </c>
      <c r="V263" s="1532"/>
      <c r="W263" s="1532" t="s">
        <v>111</v>
      </c>
      <c r="X263" s="1565" t="s">
        <v>387</v>
      </c>
      <c r="Y263" s="1589" t="s">
        <v>88</v>
      </c>
      <c r="Z263" s="1589">
        <v>45847</v>
      </c>
      <c r="AA263" s="1589"/>
      <c r="AB263" s="1589" t="s">
        <v>745</v>
      </c>
      <c r="AC263" s="1580" t="s">
        <v>746</v>
      </c>
      <c r="AD263" s="1590" t="s">
        <v>181</v>
      </c>
      <c r="AE263" s="2277">
        <v>1451.26</v>
      </c>
      <c r="AF263" s="2278">
        <f t="shared" ref="AF263:AF272" si="229">AE263*M263</f>
        <v>2902.52</v>
      </c>
      <c r="AG263" s="1504" t="s">
        <v>1020</v>
      </c>
      <c r="AH263" s="1609" t="s">
        <v>81</v>
      </c>
      <c r="AI263" s="1609"/>
      <c r="AJ263" s="1609">
        <v>9</v>
      </c>
      <c r="AK263" s="1610">
        <f t="shared" ref="AK263:AK326" si="230">J263</f>
        <v>5520</v>
      </c>
      <c r="AL263" s="1610"/>
      <c r="AM263" s="1610">
        <f t="shared" ref="AM263:AM317" si="231">J263/24</f>
        <v>230</v>
      </c>
      <c r="AN263" s="1610"/>
      <c r="AO263" s="1610"/>
      <c r="AP263" s="1610"/>
      <c r="AQ263" s="1610"/>
      <c r="AR263" s="1610" t="s">
        <v>512</v>
      </c>
      <c r="AS263" s="1610">
        <f t="shared" ref="AS263:AS326" si="232">J263</f>
        <v>5520</v>
      </c>
      <c r="AT263" s="1610"/>
      <c r="AU263" s="1622">
        <f t="shared" si="215"/>
        <v>613.333333333333</v>
      </c>
      <c r="AV263" s="1622">
        <f t="shared" si="216"/>
        <v>613.333333333333</v>
      </c>
      <c r="AW263" s="1622">
        <f t="shared" si="217"/>
        <v>613.333333333333</v>
      </c>
      <c r="AX263" s="1622">
        <f t="shared" si="218"/>
        <v>613.333333333333</v>
      </c>
      <c r="AY263" s="1622">
        <f t="shared" si="219"/>
        <v>613.333333333333</v>
      </c>
      <c r="AZ263" s="1622">
        <f t="shared" si="220"/>
        <v>613.333333333333</v>
      </c>
      <c r="BA263" s="1622">
        <f t="shared" si="221"/>
        <v>613.333333333333</v>
      </c>
      <c r="BB263" s="1622">
        <f t="shared" si="222"/>
        <v>613.333333333333</v>
      </c>
      <c r="BC263" s="1622">
        <f t="shared" si="223"/>
        <v>613.333333333333</v>
      </c>
      <c r="BD263" s="1622">
        <f t="shared" si="224"/>
        <v>587.777777777778</v>
      </c>
      <c r="BE263" s="1622">
        <f t="shared" si="225"/>
        <v>25.5555555555556</v>
      </c>
      <c r="BF263" s="1534"/>
      <c r="BG263" s="1638"/>
      <c r="BH263" s="1639"/>
      <c r="BI263" s="1639"/>
      <c r="BJ263" s="1639"/>
      <c r="BK263" s="1639"/>
      <c r="BL263" s="1639"/>
      <c r="BM263" s="1639"/>
      <c r="BN263" s="1639"/>
      <c r="BO263" s="1639"/>
      <c r="BP263" s="1639"/>
      <c r="BQ263" s="1639"/>
      <c r="BR263" s="1639"/>
      <c r="BS263" s="1639"/>
      <c r="BT263" s="1639"/>
      <c r="BU263" s="1639"/>
      <c r="BV263" s="1639"/>
      <c r="BW263" s="1639"/>
      <c r="BX263" s="1639"/>
      <c r="BY263" s="1639"/>
      <c r="BZ263" s="1639"/>
      <c r="CA263" s="1639"/>
      <c r="CB263" s="1639"/>
      <c r="CC263" s="1639"/>
      <c r="CD263" s="1639"/>
      <c r="CE263" s="1639"/>
      <c r="CF263" s="1639"/>
      <c r="CG263" s="1639"/>
      <c r="CH263" s="1639"/>
      <c r="CI263" s="1639"/>
      <c r="CJ263" s="1639"/>
      <c r="CK263" s="1639"/>
      <c r="CL263" s="1639"/>
      <c r="CM263" s="1639"/>
      <c r="CN263" s="1639"/>
      <c r="CO263" s="1639"/>
      <c r="CP263" s="1639"/>
      <c r="CQ263" s="1639"/>
      <c r="CR263" s="1639"/>
      <c r="CS263" s="1639"/>
      <c r="CT263" s="1639"/>
      <c r="CU263" s="1639"/>
      <c r="CV263" s="1639"/>
      <c r="CW263" s="1639"/>
      <c r="CX263" s="1639"/>
      <c r="CY263" s="1639"/>
      <c r="CZ263" s="1639"/>
      <c r="DA263" s="1639"/>
      <c r="DB263" s="1639"/>
      <c r="DC263" s="1639"/>
      <c r="DD263" s="1639"/>
      <c r="DE263" s="1639"/>
      <c r="DF263" s="1639"/>
      <c r="DG263" s="1639"/>
      <c r="DH263" s="1639"/>
      <c r="DI263" s="1639"/>
      <c r="DJ263" s="1639"/>
      <c r="DK263" s="1639"/>
      <c r="DL263" s="1639"/>
      <c r="DM263" s="1639"/>
      <c r="DN263" s="1639"/>
      <c r="DO263" s="1639"/>
      <c r="DP263" s="1639"/>
      <c r="DQ263" s="1639"/>
      <c r="DR263" s="1639"/>
      <c r="DS263" s="1639"/>
      <c r="DT263" s="1639"/>
      <c r="DU263" s="1639"/>
      <c r="DV263" s="1639"/>
      <c r="DW263" s="1639"/>
      <c r="DX263" s="1639"/>
      <c r="DY263" s="1639"/>
      <c r="DZ263" s="1639"/>
      <c r="EA263" s="1639"/>
      <c r="EB263" s="1639"/>
      <c r="EC263" s="1639"/>
      <c r="ED263" s="1639"/>
      <c r="EE263" s="1639"/>
      <c r="EF263" s="1639"/>
      <c r="EG263" s="1639"/>
      <c r="EH263" s="1639"/>
      <c r="EI263" s="1639"/>
      <c r="EJ263" s="1639"/>
      <c r="EK263" s="1639"/>
      <c r="EL263" s="1639"/>
      <c r="EM263" s="1639"/>
      <c r="EN263" s="1639"/>
      <c r="EO263" s="1639"/>
      <c r="EP263" s="1639"/>
      <c r="EQ263" s="1639"/>
      <c r="ER263" s="1639"/>
      <c r="ES263" s="1639"/>
      <c r="ET263" s="1639"/>
      <c r="EU263" s="1639"/>
      <c r="EV263" s="1639"/>
      <c r="EW263" s="1639"/>
      <c r="EX263" s="1639"/>
      <c r="EY263" s="1639"/>
      <c r="EZ263" s="1639"/>
      <c r="FA263" s="1639"/>
      <c r="FB263" s="1639"/>
      <c r="FC263" s="1639"/>
      <c r="FD263" s="1639"/>
      <c r="FE263" s="1639"/>
      <c r="FF263" s="1639"/>
      <c r="FG263" s="1639"/>
      <c r="FH263" s="1639"/>
      <c r="FI263" s="1639"/>
      <c r="FJ263" s="1639"/>
      <c r="FK263" s="1639"/>
      <c r="FL263" s="1639"/>
      <c r="FM263" s="1639"/>
      <c r="FN263" s="1639"/>
      <c r="FO263" s="1639"/>
      <c r="FP263" s="1639"/>
      <c r="FQ263" s="1639"/>
      <c r="FR263" s="1639"/>
      <c r="FS263" s="1639"/>
      <c r="FT263" s="1639"/>
      <c r="FU263" s="1639"/>
      <c r="FV263" s="1639"/>
      <c r="FW263" s="1639"/>
      <c r="FX263" s="1639"/>
      <c r="FY263" s="1639"/>
      <c r="FZ263" s="1639"/>
      <c r="GA263" s="1639"/>
      <c r="GB263" s="1639"/>
      <c r="GC263" s="1639"/>
      <c r="GD263" s="1639"/>
      <c r="GE263" s="1639"/>
      <c r="GF263" s="1639"/>
      <c r="GG263" s="1639"/>
      <c r="GH263" s="1639"/>
      <c r="GI263" s="1639"/>
      <c r="GJ263" s="1639"/>
      <c r="GK263" s="1639"/>
      <c r="GL263" s="1639"/>
      <c r="GM263" s="1639"/>
      <c r="GN263" s="1639"/>
      <c r="GO263" s="1639"/>
      <c r="GP263" s="1639"/>
      <c r="GQ263" s="1639"/>
      <c r="GR263" s="1639"/>
      <c r="GS263" s="1639"/>
      <c r="GT263" s="1639"/>
      <c r="GU263" s="1639"/>
      <c r="GV263" s="1639"/>
      <c r="GW263" s="1639"/>
      <c r="GX263" s="1639"/>
      <c r="GY263" s="1639"/>
      <c r="GZ263" s="1639"/>
      <c r="HA263" s="1639"/>
      <c r="HB263" s="1639"/>
      <c r="HC263" s="1639"/>
      <c r="HD263" s="1639"/>
      <c r="HE263" s="1639"/>
      <c r="HF263" s="1639"/>
      <c r="HG263" s="1639"/>
      <c r="HH263" s="1639"/>
      <c r="HI263" s="1639"/>
      <c r="HJ263" s="1639"/>
      <c r="HK263" s="1639"/>
      <c r="HL263" s="1639"/>
      <c r="HM263" s="1639"/>
      <c r="HN263" s="1639"/>
      <c r="HO263" s="1639"/>
      <c r="HP263" s="1639"/>
      <c r="HQ263" s="1639"/>
      <c r="HR263" s="1639"/>
      <c r="HS263" s="1639"/>
      <c r="HT263" s="1639"/>
      <c r="HU263" s="1639"/>
      <c r="HV263" s="1639"/>
      <c r="HW263" s="1639"/>
      <c r="HX263" s="1639"/>
      <c r="HY263" s="1639"/>
      <c r="HZ263" s="1639"/>
      <c r="IA263" s="1639"/>
      <c r="IB263" s="1639"/>
      <c r="IC263" s="1639"/>
      <c r="ID263" s="1639"/>
      <c r="IE263" s="1639"/>
      <c r="IF263" s="1639"/>
      <c r="IG263" s="1639"/>
      <c r="IH263" s="1639"/>
      <c r="II263" s="1639"/>
      <c r="IJ263" s="1639"/>
      <c r="IK263" s="1639"/>
      <c r="IL263" s="1639"/>
      <c r="IM263" s="1639"/>
      <c r="IN263" s="1639"/>
      <c r="IO263" s="1639"/>
      <c r="IP263" s="1639"/>
      <c r="IQ263" s="1639"/>
      <c r="IR263" s="1639"/>
      <c r="IS263" s="1639"/>
      <c r="IT263" s="1639"/>
      <c r="IU263" s="1639"/>
      <c r="IV263" s="1639"/>
      <c r="IW263" s="1639"/>
      <c r="IX263" s="1639"/>
      <c r="IY263" s="1639"/>
      <c r="IZ263" s="1639"/>
      <c r="JA263" s="1639"/>
      <c r="JB263" s="1639"/>
      <c r="JC263" s="1639"/>
      <c r="JD263" s="1639"/>
      <c r="JE263" s="1639"/>
      <c r="JF263" s="1639"/>
      <c r="JG263" s="1639"/>
      <c r="JH263" s="1639"/>
      <c r="JI263" s="1639"/>
      <c r="JJ263" s="1639"/>
      <c r="JK263" s="1639"/>
      <c r="JL263" s="1639"/>
      <c r="JM263" s="1639"/>
      <c r="JN263" s="1639"/>
      <c r="JO263" s="1639"/>
      <c r="JP263" s="1639"/>
      <c r="JQ263" s="1639"/>
      <c r="JR263" s="1639"/>
      <c r="JS263" s="1639"/>
      <c r="JT263" s="1639"/>
      <c r="JU263" s="1639"/>
      <c r="JV263" s="1639"/>
      <c r="JW263" s="1639"/>
      <c r="JX263" s="1639"/>
      <c r="JY263" s="1639"/>
      <c r="JZ263" s="1639"/>
      <c r="KA263" s="1639"/>
      <c r="KB263" s="1639"/>
      <c r="KC263" s="1639"/>
      <c r="KD263" s="1639"/>
      <c r="KE263" s="1639"/>
      <c r="KF263" s="1639"/>
      <c r="KG263" s="1639"/>
      <c r="KH263" s="1639"/>
      <c r="KI263" s="1639"/>
      <c r="KJ263" s="1639"/>
      <c r="KK263" s="1639"/>
      <c r="KL263" s="1639"/>
      <c r="KM263" s="1639"/>
      <c r="KN263" s="1639"/>
      <c r="KO263" s="1639"/>
      <c r="KP263" s="1639"/>
      <c r="KQ263" s="1639"/>
      <c r="KR263" s="1639"/>
      <c r="KS263" s="1639"/>
      <c r="KT263" s="1639"/>
      <c r="KU263" s="1639"/>
      <c r="KV263" s="1639"/>
      <c r="KW263" s="1639"/>
      <c r="KX263" s="1639"/>
      <c r="KY263" s="1639"/>
      <c r="KZ263" s="1639"/>
      <c r="LA263" s="1639"/>
      <c r="LB263" s="1639"/>
      <c r="LC263" s="1639"/>
      <c r="LD263" s="1639"/>
      <c r="LE263" s="1639"/>
      <c r="LF263" s="1639"/>
      <c r="LG263" s="1639"/>
      <c r="LH263" s="1639"/>
      <c r="LI263" s="1639"/>
      <c r="LJ263" s="1639"/>
      <c r="LK263" s="1639"/>
      <c r="LL263" s="1639"/>
      <c r="LM263" s="1639"/>
      <c r="LN263" s="1639"/>
      <c r="LO263" s="1639"/>
      <c r="LP263" s="1639"/>
    </row>
    <row r="264" s="1481" customFormat="1" ht="47" customHeight="1" spans="1:328">
      <c r="A264" s="1499">
        <v>45841</v>
      </c>
      <c r="B264" s="1500" t="s">
        <v>173</v>
      </c>
      <c r="C264" s="1501" t="s">
        <v>98</v>
      </c>
      <c r="D264" s="1502">
        <v>4500172560</v>
      </c>
      <c r="E264" s="2253" t="s">
        <v>1021</v>
      </c>
      <c r="F264" s="1502" t="s">
        <v>1022</v>
      </c>
      <c r="G264" s="2414" t="s">
        <v>176</v>
      </c>
      <c r="H264" s="1505" t="s">
        <v>176</v>
      </c>
      <c r="I264" s="1532" t="s">
        <v>177</v>
      </c>
      <c r="J264" s="1522">
        <v>5520</v>
      </c>
      <c r="K264" s="1534">
        <v>24</v>
      </c>
      <c r="L264" s="1534">
        <v>2760</v>
      </c>
      <c r="M264" s="2594">
        <f t="shared" si="227"/>
        <v>2</v>
      </c>
      <c r="N264" s="1536">
        <v>45898</v>
      </c>
      <c r="O264" s="1536">
        <f t="shared" si="226"/>
        <v>45896</v>
      </c>
      <c r="P264" s="1537" t="s">
        <v>1004</v>
      </c>
      <c r="Q264" s="1562" t="s">
        <v>78</v>
      </c>
      <c r="R264" s="2722">
        <v>5520</v>
      </c>
      <c r="S264" s="2722">
        <f t="shared" si="228"/>
        <v>0</v>
      </c>
      <c r="T264" s="2722"/>
      <c r="U264" s="2722" t="s">
        <v>829</v>
      </c>
      <c r="V264" s="1532"/>
      <c r="W264" s="1532" t="s">
        <v>111</v>
      </c>
      <c r="X264" s="1565" t="s">
        <v>387</v>
      </c>
      <c r="Y264" s="1589" t="s">
        <v>88</v>
      </c>
      <c r="Z264" s="1589">
        <v>45847</v>
      </c>
      <c r="AA264" s="1589"/>
      <c r="AB264" s="1589" t="s">
        <v>745</v>
      </c>
      <c r="AC264" s="1580" t="s">
        <v>746</v>
      </c>
      <c r="AD264" s="1590" t="s">
        <v>181</v>
      </c>
      <c r="AE264" s="2277">
        <v>1451.26</v>
      </c>
      <c r="AF264" s="2278">
        <f t="shared" si="229"/>
        <v>2902.52</v>
      </c>
      <c r="AG264" s="1504" t="s">
        <v>1023</v>
      </c>
      <c r="AH264" s="1609" t="s">
        <v>81</v>
      </c>
      <c r="AI264" s="1609"/>
      <c r="AJ264" s="1609">
        <v>9</v>
      </c>
      <c r="AK264" s="1610">
        <f t="shared" si="230"/>
        <v>5520</v>
      </c>
      <c r="AL264" s="1610"/>
      <c r="AM264" s="1610">
        <f t="shared" si="231"/>
        <v>230</v>
      </c>
      <c r="AN264" s="1610"/>
      <c r="AO264" s="1610"/>
      <c r="AP264" s="1610"/>
      <c r="AQ264" s="1610"/>
      <c r="AR264" s="1610" t="s">
        <v>512</v>
      </c>
      <c r="AS264" s="1610">
        <f t="shared" si="232"/>
        <v>5520</v>
      </c>
      <c r="AT264" s="1610"/>
      <c r="AU264" s="1622">
        <f t="shared" si="215"/>
        <v>613.333333333333</v>
      </c>
      <c r="AV264" s="1622">
        <f t="shared" si="216"/>
        <v>613.333333333333</v>
      </c>
      <c r="AW264" s="1622">
        <f t="shared" si="217"/>
        <v>613.333333333333</v>
      </c>
      <c r="AX264" s="1622">
        <f t="shared" si="218"/>
        <v>613.333333333333</v>
      </c>
      <c r="AY264" s="1622">
        <f t="shared" si="219"/>
        <v>613.333333333333</v>
      </c>
      <c r="AZ264" s="1622">
        <f t="shared" si="220"/>
        <v>613.333333333333</v>
      </c>
      <c r="BA264" s="1622">
        <f t="shared" si="221"/>
        <v>613.333333333333</v>
      </c>
      <c r="BB264" s="1622">
        <f t="shared" si="222"/>
        <v>613.333333333333</v>
      </c>
      <c r="BC264" s="1622">
        <f t="shared" si="223"/>
        <v>613.333333333333</v>
      </c>
      <c r="BD264" s="1622">
        <f t="shared" si="224"/>
        <v>587.777777777778</v>
      </c>
      <c r="BE264" s="1622">
        <f t="shared" si="225"/>
        <v>25.5555555555556</v>
      </c>
      <c r="BF264" s="1534"/>
      <c r="BG264" s="1638"/>
      <c r="BH264" s="1639"/>
      <c r="BI264" s="1639"/>
      <c r="BJ264" s="1639"/>
      <c r="BK264" s="1639"/>
      <c r="BL264" s="1639"/>
      <c r="BM264" s="1639"/>
      <c r="BN264" s="1639"/>
      <c r="BO264" s="1639"/>
      <c r="BP264" s="1639"/>
      <c r="BQ264" s="1639"/>
      <c r="BR264" s="1639"/>
      <c r="BS264" s="1639"/>
      <c r="BT264" s="1639"/>
      <c r="BU264" s="1639"/>
      <c r="BV264" s="1639"/>
      <c r="BW264" s="1639"/>
      <c r="BX264" s="1639"/>
      <c r="BY264" s="1639"/>
      <c r="BZ264" s="1639"/>
      <c r="CA264" s="1639"/>
      <c r="CB264" s="1639"/>
      <c r="CC264" s="1639"/>
      <c r="CD264" s="1639"/>
      <c r="CE264" s="1639"/>
      <c r="CF264" s="1639"/>
      <c r="CG264" s="1639"/>
      <c r="CH264" s="1639"/>
      <c r="CI264" s="1639"/>
      <c r="CJ264" s="1639"/>
      <c r="CK264" s="1639"/>
      <c r="CL264" s="1639"/>
      <c r="CM264" s="1639"/>
      <c r="CN264" s="1639"/>
      <c r="CO264" s="1639"/>
      <c r="CP264" s="1639"/>
      <c r="CQ264" s="1639"/>
      <c r="CR264" s="1639"/>
      <c r="CS264" s="1639"/>
      <c r="CT264" s="1639"/>
      <c r="CU264" s="1639"/>
      <c r="CV264" s="1639"/>
      <c r="CW264" s="1639"/>
      <c r="CX264" s="1639"/>
      <c r="CY264" s="1639"/>
      <c r="CZ264" s="1639"/>
      <c r="DA264" s="1639"/>
      <c r="DB264" s="1639"/>
      <c r="DC264" s="1639"/>
      <c r="DD264" s="1639"/>
      <c r="DE264" s="1639"/>
      <c r="DF264" s="1639"/>
      <c r="DG264" s="1639"/>
      <c r="DH264" s="1639"/>
      <c r="DI264" s="1639"/>
      <c r="DJ264" s="1639"/>
      <c r="DK264" s="1639"/>
      <c r="DL264" s="1639"/>
      <c r="DM264" s="1639"/>
      <c r="DN264" s="1639"/>
      <c r="DO264" s="1639"/>
      <c r="DP264" s="1639"/>
      <c r="DQ264" s="1639"/>
      <c r="DR264" s="1639"/>
      <c r="DS264" s="1639"/>
      <c r="DT264" s="1639"/>
      <c r="DU264" s="1639"/>
      <c r="DV264" s="1639"/>
      <c r="DW264" s="1639"/>
      <c r="DX264" s="1639"/>
      <c r="DY264" s="1639"/>
      <c r="DZ264" s="1639"/>
      <c r="EA264" s="1639"/>
      <c r="EB264" s="1639"/>
      <c r="EC264" s="1639"/>
      <c r="ED264" s="1639"/>
      <c r="EE264" s="1639"/>
      <c r="EF264" s="1639"/>
      <c r="EG264" s="1639"/>
      <c r="EH264" s="1639"/>
      <c r="EI264" s="1639"/>
      <c r="EJ264" s="1639"/>
      <c r="EK264" s="1639"/>
      <c r="EL264" s="1639"/>
      <c r="EM264" s="1639"/>
      <c r="EN264" s="1639"/>
      <c r="EO264" s="1639"/>
      <c r="EP264" s="1639"/>
      <c r="EQ264" s="1639"/>
      <c r="ER264" s="1639"/>
      <c r="ES264" s="1639"/>
      <c r="ET264" s="1639"/>
      <c r="EU264" s="1639"/>
      <c r="EV264" s="1639"/>
      <c r="EW264" s="1639"/>
      <c r="EX264" s="1639"/>
      <c r="EY264" s="1639"/>
      <c r="EZ264" s="1639"/>
      <c r="FA264" s="1639"/>
      <c r="FB264" s="1639"/>
      <c r="FC264" s="1639"/>
      <c r="FD264" s="1639"/>
      <c r="FE264" s="1639"/>
      <c r="FF264" s="1639"/>
      <c r="FG264" s="1639"/>
      <c r="FH264" s="1639"/>
      <c r="FI264" s="1639"/>
      <c r="FJ264" s="1639"/>
      <c r="FK264" s="1639"/>
      <c r="FL264" s="1639"/>
      <c r="FM264" s="1639"/>
      <c r="FN264" s="1639"/>
      <c r="FO264" s="1639"/>
      <c r="FP264" s="1639"/>
      <c r="FQ264" s="1639"/>
      <c r="FR264" s="1639"/>
      <c r="FS264" s="1639"/>
      <c r="FT264" s="1639"/>
      <c r="FU264" s="1639"/>
      <c r="FV264" s="1639"/>
      <c r="FW264" s="1639"/>
      <c r="FX264" s="1639"/>
      <c r="FY264" s="1639"/>
      <c r="FZ264" s="1639"/>
      <c r="GA264" s="1639"/>
      <c r="GB264" s="1639"/>
      <c r="GC264" s="1639"/>
      <c r="GD264" s="1639"/>
      <c r="GE264" s="1639"/>
      <c r="GF264" s="1639"/>
      <c r="GG264" s="1639"/>
      <c r="GH264" s="1639"/>
      <c r="GI264" s="1639"/>
      <c r="GJ264" s="1639"/>
      <c r="GK264" s="1639"/>
      <c r="GL264" s="1639"/>
      <c r="GM264" s="1639"/>
      <c r="GN264" s="1639"/>
      <c r="GO264" s="1639"/>
      <c r="GP264" s="1639"/>
      <c r="GQ264" s="1639"/>
      <c r="GR264" s="1639"/>
      <c r="GS264" s="1639"/>
      <c r="GT264" s="1639"/>
      <c r="GU264" s="1639"/>
      <c r="GV264" s="1639"/>
      <c r="GW264" s="1639"/>
      <c r="GX264" s="1639"/>
      <c r="GY264" s="1639"/>
      <c r="GZ264" s="1639"/>
      <c r="HA264" s="1639"/>
      <c r="HB264" s="1639"/>
      <c r="HC264" s="1639"/>
      <c r="HD264" s="1639"/>
      <c r="HE264" s="1639"/>
      <c r="HF264" s="1639"/>
      <c r="HG264" s="1639"/>
      <c r="HH264" s="1639"/>
      <c r="HI264" s="1639"/>
      <c r="HJ264" s="1639"/>
      <c r="HK264" s="1639"/>
      <c r="HL264" s="1639"/>
      <c r="HM264" s="1639"/>
      <c r="HN264" s="1639"/>
      <c r="HO264" s="1639"/>
      <c r="HP264" s="1639"/>
      <c r="HQ264" s="1639"/>
      <c r="HR264" s="1639"/>
      <c r="HS264" s="1639"/>
      <c r="HT264" s="1639"/>
      <c r="HU264" s="1639"/>
      <c r="HV264" s="1639"/>
      <c r="HW264" s="1639"/>
      <c r="HX264" s="1639"/>
      <c r="HY264" s="1639"/>
      <c r="HZ264" s="1639"/>
      <c r="IA264" s="1639"/>
      <c r="IB264" s="1639"/>
      <c r="IC264" s="1639"/>
      <c r="ID264" s="1639"/>
      <c r="IE264" s="1639"/>
      <c r="IF264" s="1639"/>
      <c r="IG264" s="1639"/>
      <c r="IH264" s="1639"/>
      <c r="II264" s="1639"/>
      <c r="IJ264" s="1639"/>
      <c r="IK264" s="1639"/>
      <c r="IL264" s="1639"/>
      <c r="IM264" s="1639"/>
      <c r="IN264" s="1639"/>
      <c r="IO264" s="1639"/>
      <c r="IP264" s="1639"/>
      <c r="IQ264" s="1639"/>
      <c r="IR264" s="1639"/>
      <c r="IS264" s="1639"/>
      <c r="IT264" s="1639"/>
      <c r="IU264" s="1639"/>
      <c r="IV264" s="1639"/>
      <c r="IW264" s="1639"/>
      <c r="IX264" s="1639"/>
      <c r="IY264" s="1639"/>
      <c r="IZ264" s="1639"/>
      <c r="JA264" s="1639"/>
      <c r="JB264" s="1639"/>
      <c r="JC264" s="1639"/>
      <c r="JD264" s="1639"/>
      <c r="JE264" s="1639"/>
      <c r="JF264" s="1639"/>
      <c r="JG264" s="1639"/>
      <c r="JH264" s="1639"/>
      <c r="JI264" s="1639"/>
      <c r="JJ264" s="1639"/>
      <c r="JK264" s="1639"/>
      <c r="JL264" s="1639"/>
      <c r="JM264" s="1639"/>
      <c r="JN264" s="1639"/>
      <c r="JO264" s="1639"/>
      <c r="JP264" s="1639"/>
      <c r="JQ264" s="1639"/>
      <c r="JR264" s="1639"/>
      <c r="JS264" s="1639"/>
      <c r="JT264" s="1639"/>
      <c r="JU264" s="1639"/>
      <c r="JV264" s="1639"/>
      <c r="JW264" s="1639"/>
      <c r="JX264" s="1639"/>
      <c r="JY264" s="1639"/>
      <c r="JZ264" s="1639"/>
      <c r="KA264" s="1639"/>
      <c r="KB264" s="1639"/>
      <c r="KC264" s="1639"/>
      <c r="KD264" s="1639"/>
      <c r="KE264" s="1639"/>
      <c r="KF264" s="1639"/>
      <c r="KG264" s="1639"/>
      <c r="KH264" s="1639"/>
      <c r="KI264" s="1639"/>
      <c r="KJ264" s="1639"/>
      <c r="KK264" s="1639"/>
      <c r="KL264" s="1639"/>
      <c r="KM264" s="1639"/>
      <c r="KN264" s="1639"/>
      <c r="KO264" s="1639"/>
      <c r="KP264" s="1639"/>
      <c r="KQ264" s="1639"/>
      <c r="KR264" s="1639"/>
      <c r="KS264" s="1639"/>
      <c r="KT264" s="1639"/>
      <c r="KU264" s="1639"/>
      <c r="KV264" s="1639"/>
      <c r="KW264" s="1639"/>
      <c r="KX264" s="1639"/>
      <c r="KY264" s="1639"/>
      <c r="KZ264" s="1639"/>
      <c r="LA264" s="1639"/>
      <c r="LB264" s="1639"/>
      <c r="LC264" s="1639"/>
      <c r="LD264" s="1639"/>
      <c r="LE264" s="1639"/>
      <c r="LF264" s="1639"/>
      <c r="LG264" s="1639"/>
      <c r="LH264" s="1639"/>
      <c r="LI264" s="1639"/>
      <c r="LJ264" s="1639"/>
      <c r="LK264" s="1639"/>
      <c r="LL264" s="1639"/>
      <c r="LM264" s="1639"/>
      <c r="LN264" s="1639"/>
      <c r="LO264" s="1639"/>
      <c r="LP264" s="1639"/>
    </row>
    <row r="265" s="1481" customFormat="1" ht="47" customHeight="1" spans="1:328">
      <c r="A265" s="1499">
        <v>45849</v>
      </c>
      <c r="B265" s="1500" t="s">
        <v>173</v>
      </c>
      <c r="C265" s="1501" t="s">
        <v>98</v>
      </c>
      <c r="D265" s="1502">
        <v>4500173592</v>
      </c>
      <c r="E265" s="2253" t="s">
        <v>1024</v>
      </c>
      <c r="F265" s="1502" t="s">
        <v>1025</v>
      </c>
      <c r="G265" s="1505" t="s">
        <v>176</v>
      </c>
      <c r="H265" s="1505" t="s">
        <v>176</v>
      </c>
      <c r="I265" s="1532" t="s">
        <v>177</v>
      </c>
      <c r="J265" s="1522">
        <v>8280</v>
      </c>
      <c r="K265" s="1534">
        <v>24</v>
      </c>
      <c r="L265" s="1534">
        <v>2760</v>
      </c>
      <c r="M265" s="2594">
        <f t="shared" si="227"/>
        <v>3</v>
      </c>
      <c r="N265" s="1536">
        <v>45898</v>
      </c>
      <c r="O265" s="1536">
        <f t="shared" si="226"/>
        <v>45896</v>
      </c>
      <c r="P265" s="1537" t="s">
        <v>1004</v>
      </c>
      <c r="Q265" s="1562" t="s">
        <v>78</v>
      </c>
      <c r="R265" s="2722">
        <v>8280</v>
      </c>
      <c r="S265" s="2722">
        <f t="shared" si="228"/>
        <v>0</v>
      </c>
      <c r="T265" s="2722"/>
      <c r="U265" s="2722" t="s">
        <v>829</v>
      </c>
      <c r="V265" s="1532"/>
      <c r="W265" s="1532" t="s">
        <v>111</v>
      </c>
      <c r="X265" s="1565" t="s">
        <v>830</v>
      </c>
      <c r="Y265" s="1589" t="s">
        <v>88</v>
      </c>
      <c r="Z265" s="1589">
        <v>45859</v>
      </c>
      <c r="AA265" s="1589" t="s">
        <v>831</v>
      </c>
      <c r="AB265" s="1589" t="s">
        <v>745</v>
      </c>
      <c r="AC265" s="1580" t="s">
        <v>746</v>
      </c>
      <c r="AD265" s="1590" t="s">
        <v>181</v>
      </c>
      <c r="AE265" s="2277">
        <v>1451.2567</v>
      </c>
      <c r="AF265" s="2278">
        <f t="shared" si="229"/>
        <v>4353.7701</v>
      </c>
      <c r="AG265" s="1504" t="s">
        <v>1026</v>
      </c>
      <c r="AH265" s="1609" t="s">
        <v>81</v>
      </c>
      <c r="AI265" s="1609"/>
      <c r="AJ265" s="1609">
        <v>9</v>
      </c>
      <c r="AK265" s="1610">
        <f t="shared" si="230"/>
        <v>8280</v>
      </c>
      <c r="AL265" s="1610"/>
      <c r="AM265" s="1610">
        <f t="shared" si="231"/>
        <v>345</v>
      </c>
      <c r="AN265" s="1610"/>
      <c r="AO265" s="1610"/>
      <c r="AP265" s="1610"/>
      <c r="AQ265" s="1610"/>
      <c r="AR265" s="1610" t="s">
        <v>512</v>
      </c>
      <c r="AS265" s="1610">
        <f t="shared" si="232"/>
        <v>8280</v>
      </c>
      <c r="AT265" s="1610"/>
      <c r="AU265" s="1622">
        <f t="shared" si="215"/>
        <v>920</v>
      </c>
      <c r="AV265" s="1622">
        <f t="shared" si="216"/>
        <v>920</v>
      </c>
      <c r="AW265" s="1622">
        <f t="shared" si="217"/>
        <v>920</v>
      </c>
      <c r="AX265" s="1622">
        <f t="shared" si="218"/>
        <v>920</v>
      </c>
      <c r="AY265" s="1622">
        <f t="shared" si="219"/>
        <v>920</v>
      </c>
      <c r="AZ265" s="1622">
        <f t="shared" si="220"/>
        <v>920</v>
      </c>
      <c r="BA265" s="1622">
        <f t="shared" si="221"/>
        <v>920</v>
      </c>
      <c r="BB265" s="1622">
        <f t="shared" si="222"/>
        <v>920</v>
      </c>
      <c r="BC265" s="1622">
        <f t="shared" si="223"/>
        <v>920</v>
      </c>
      <c r="BD265" s="1622">
        <f t="shared" si="224"/>
        <v>881.666666666667</v>
      </c>
      <c r="BE265" s="1622">
        <f t="shared" si="225"/>
        <v>38.3333333333333</v>
      </c>
      <c r="BF265" s="1534"/>
      <c r="BG265" s="1638"/>
      <c r="BH265" s="1639"/>
      <c r="BI265" s="1639"/>
      <c r="BJ265" s="1639"/>
      <c r="BK265" s="1639"/>
      <c r="BL265" s="1639"/>
      <c r="BM265" s="1639"/>
      <c r="BN265" s="1639"/>
      <c r="BO265" s="1639"/>
      <c r="BP265" s="1639"/>
      <c r="BQ265" s="1639"/>
      <c r="BR265" s="1639"/>
      <c r="BS265" s="1639"/>
      <c r="BT265" s="1639"/>
      <c r="BU265" s="1639"/>
      <c r="BV265" s="1639"/>
      <c r="BW265" s="1639"/>
      <c r="BX265" s="1639"/>
      <c r="BY265" s="1639"/>
      <c r="BZ265" s="1639"/>
      <c r="CA265" s="1639"/>
      <c r="CB265" s="1639"/>
      <c r="CC265" s="1639"/>
      <c r="CD265" s="1639"/>
      <c r="CE265" s="1639"/>
      <c r="CF265" s="1639"/>
      <c r="CG265" s="1639"/>
      <c r="CH265" s="1639"/>
      <c r="CI265" s="1639"/>
      <c r="CJ265" s="1639"/>
      <c r="CK265" s="1639"/>
      <c r="CL265" s="1639"/>
      <c r="CM265" s="1639"/>
      <c r="CN265" s="1639"/>
      <c r="CO265" s="1639"/>
      <c r="CP265" s="1639"/>
      <c r="CQ265" s="1639"/>
      <c r="CR265" s="1639"/>
      <c r="CS265" s="1639"/>
      <c r="CT265" s="1639"/>
      <c r="CU265" s="1639"/>
      <c r="CV265" s="1639"/>
      <c r="CW265" s="1639"/>
      <c r="CX265" s="1639"/>
      <c r="CY265" s="1639"/>
      <c r="CZ265" s="1639"/>
      <c r="DA265" s="1639"/>
      <c r="DB265" s="1639"/>
      <c r="DC265" s="1639"/>
      <c r="DD265" s="1639"/>
      <c r="DE265" s="1639"/>
      <c r="DF265" s="1639"/>
      <c r="DG265" s="1639"/>
      <c r="DH265" s="1639"/>
      <c r="DI265" s="1639"/>
      <c r="DJ265" s="1639"/>
      <c r="DK265" s="1639"/>
      <c r="DL265" s="1639"/>
      <c r="DM265" s="1639"/>
      <c r="DN265" s="1639"/>
      <c r="DO265" s="1639"/>
      <c r="DP265" s="1639"/>
      <c r="DQ265" s="1639"/>
      <c r="DR265" s="1639"/>
      <c r="DS265" s="1639"/>
      <c r="DT265" s="1639"/>
      <c r="DU265" s="1639"/>
      <c r="DV265" s="1639"/>
      <c r="DW265" s="1639"/>
      <c r="DX265" s="1639"/>
      <c r="DY265" s="1639"/>
      <c r="DZ265" s="1639"/>
      <c r="EA265" s="1639"/>
      <c r="EB265" s="1639"/>
      <c r="EC265" s="1639"/>
      <c r="ED265" s="1639"/>
      <c r="EE265" s="1639"/>
      <c r="EF265" s="1639"/>
      <c r="EG265" s="1639"/>
      <c r="EH265" s="1639"/>
      <c r="EI265" s="1639"/>
      <c r="EJ265" s="1639"/>
      <c r="EK265" s="1639"/>
      <c r="EL265" s="1639"/>
      <c r="EM265" s="1639"/>
      <c r="EN265" s="1639"/>
      <c r="EO265" s="1639"/>
      <c r="EP265" s="1639"/>
      <c r="EQ265" s="1639"/>
      <c r="ER265" s="1639"/>
      <c r="ES265" s="1639"/>
      <c r="ET265" s="1639"/>
      <c r="EU265" s="1639"/>
      <c r="EV265" s="1639"/>
      <c r="EW265" s="1639"/>
      <c r="EX265" s="1639"/>
      <c r="EY265" s="1639"/>
      <c r="EZ265" s="1639"/>
      <c r="FA265" s="1639"/>
      <c r="FB265" s="1639"/>
      <c r="FC265" s="1639"/>
      <c r="FD265" s="1639"/>
      <c r="FE265" s="1639"/>
      <c r="FF265" s="1639"/>
      <c r="FG265" s="1639"/>
      <c r="FH265" s="1639"/>
      <c r="FI265" s="1639"/>
      <c r="FJ265" s="1639"/>
      <c r="FK265" s="1639"/>
      <c r="FL265" s="1639"/>
      <c r="FM265" s="1639"/>
      <c r="FN265" s="1639"/>
      <c r="FO265" s="1639"/>
      <c r="FP265" s="1639"/>
      <c r="FQ265" s="1639"/>
      <c r="FR265" s="1639"/>
      <c r="FS265" s="1639"/>
      <c r="FT265" s="1639"/>
      <c r="FU265" s="1639"/>
      <c r="FV265" s="1639"/>
      <c r="FW265" s="1639"/>
      <c r="FX265" s="1639"/>
      <c r="FY265" s="1639"/>
      <c r="FZ265" s="1639"/>
      <c r="GA265" s="1639"/>
      <c r="GB265" s="1639"/>
      <c r="GC265" s="1639"/>
      <c r="GD265" s="1639"/>
      <c r="GE265" s="1639"/>
      <c r="GF265" s="1639"/>
      <c r="GG265" s="1639"/>
      <c r="GH265" s="1639"/>
      <c r="GI265" s="1639"/>
      <c r="GJ265" s="1639"/>
      <c r="GK265" s="1639"/>
      <c r="GL265" s="1639"/>
      <c r="GM265" s="1639"/>
      <c r="GN265" s="1639"/>
      <c r="GO265" s="1639"/>
      <c r="GP265" s="1639"/>
      <c r="GQ265" s="1639"/>
      <c r="GR265" s="1639"/>
      <c r="GS265" s="1639"/>
      <c r="GT265" s="1639"/>
      <c r="GU265" s="1639"/>
      <c r="GV265" s="1639"/>
      <c r="GW265" s="1639"/>
      <c r="GX265" s="1639"/>
      <c r="GY265" s="1639"/>
      <c r="GZ265" s="1639"/>
      <c r="HA265" s="1639"/>
      <c r="HB265" s="1639"/>
      <c r="HC265" s="1639"/>
      <c r="HD265" s="1639"/>
      <c r="HE265" s="1639"/>
      <c r="HF265" s="1639"/>
      <c r="HG265" s="1639"/>
      <c r="HH265" s="1639"/>
      <c r="HI265" s="1639"/>
      <c r="HJ265" s="1639"/>
      <c r="HK265" s="1639"/>
      <c r="HL265" s="1639"/>
      <c r="HM265" s="1639"/>
      <c r="HN265" s="1639"/>
      <c r="HO265" s="1639"/>
      <c r="HP265" s="1639"/>
      <c r="HQ265" s="1639"/>
      <c r="HR265" s="1639"/>
      <c r="HS265" s="1639"/>
      <c r="HT265" s="1639"/>
      <c r="HU265" s="1639"/>
      <c r="HV265" s="1639"/>
      <c r="HW265" s="1639"/>
      <c r="HX265" s="1639"/>
      <c r="HY265" s="1639"/>
      <c r="HZ265" s="1639"/>
      <c r="IA265" s="1639"/>
      <c r="IB265" s="1639"/>
      <c r="IC265" s="1639"/>
      <c r="ID265" s="1639"/>
      <c r="IE265" s="1639"/>
      <c r="IF265" s="1639"/>
      <c r="IG265" s="1639"/>
      <c r="IH265" s="1639"/>
      <c r="II265" s="1639"/>
      <c r="IJ265" s="1639"/>
      <c r="IK265" s="1639"/>
      <c r="IL265" s="1639"/>
      <c r="IM265" s="1639"/>
      <c r="IN265" s="1639"/>
      <c r="IO265" s="1639"/>
      <c r="IP265" s="1639"/>
      <c r="IQ265" s="1639"/>
      <c r="IR265" s="1639"/>
      <c r="IS265" s="1639"/>
      <c r="IT265" s="1639"/>
      <c r="IU265" s="1639"/>
      <c r="IV265" s="1639"/>
      <c r="IW265" s="1639"/>
      <c r="IX265" s="1639"/>
      <c r="IY265" s="1639"/>
      <c r="IZ265" s="1639"/>
      <c r="JA265" s="1639"/>
      <c r="JB265" s="1639"/>
      <c r="JC265" s="1639"/>
      <c r="JD265" s="1639"/>
      <c r="JE265" s="1639"/>
      <c r="JF265" s="1639"/>
      <c r="JG265" s="1639"/>
      <c r="JH265" s="1639"/>
      <c r="JI265" s="1639"/>
      <c r="JJ265" s="1639"/>
      <c r="JK265" s="1639"/>
      <c r="JL265" s="1639"/>
      <c r="JM265" s="1639"/>
      <c r="JN265" s="1639"/>
      <c r="JO265" s="1639"/>
      <c r="JP265" s="1639"/>
      <c r="JQ265" s="1639"/>
      <c r="JR265" s="1639"/>
      <c r="JS265" s="1639"/>
      <c r="JT265" s="1639"/>
      <c r="JU265" s="1639"/>
      <c r="JV265" s="1639"/>
      <c r="JW265" s="1639"/>
      <c r="JX265" s="1639"/>
      <c r="JY265" s="1639"/>
      <c r="JZ265" s="1639"/>
      <c r="KA265" s="1639"/>
      <c r="KB265" s="1639"/>
      <c r="KC265" s="1639"/>
      <c r="KD265" s="1639"/>
      <c r="KE265" s="1639"/>
      <c r="KF265" s="1639"/>
      <c r="KG265" s="1639"/>
      <c r="KH265" s="1639"/>
      <c r="KI265" s="1639"/>
      <c r="KJ265" s="1639"/>
      <c r="KK265" s="1639"/>
      <c r="KL265" s="1639"/>
      <c r="KM265" s="1639"/>
      <c r="KN265" s="1639"/>
      <c r="KO265" s="1639"/>
      <c r="KP265" s="1639"/>
      <c r="KQ265" s="1639"/>
      <c r="KR265" s="1639"/>
      <c r="KS265" s="1639"/>
      <c r="KT265" s="1639"/>
      <c r="KU265" s="1639"/>
      <c r="KV265" s="1639"/>
      <c r="KW265" s="1639"/>
      <c r="KX265" s="1639"/>
      <c r="KY265" s="1639"/>
      <c r="KZ265" s="1639"/>
      <c r="LA265" s="1639"/>
      <c r="LB265" s="1639"/>
      <c r="LC265" s="1639"/>
      <c r="LD265" s="1639"/>
      <c r="LE265" s="1639"/>
      <c r="LF265" s="1639"/>
      <c r="LG265" s="1639"/>
      <c r="LH265" s="1639"/>
      <c r="LI265" s="1639"/>
      <c r="LJ265" s="1639"/>
      <c r="LK265" s="1639"/>
      <c r="LL265" s="1639"/>
      <c r="LM265" s="1639"/>
      <c r="LN265" s="1639"/>
      <c r="LO265" s="1639"/>
      <c r="LP265" s="1639"/>
    </row>
    <row r="266" s="1481" customFormat="1" ht="47" customHeight="1" spans="1:328">
      <c r="A266" s="1499">
        <v>45849</v>
      </c>
      <c r="B266" s="1500" t="s">
        <v>173</v>
      </c>
      <c r="C266" s="1501" t="s">
        <v>98</v>
      </c>
      <c r="D266" s="1502">
        <v>4500173592</v>
      </c>
      <c r="E266" s="2253" t="s">
        <v>1027</v>
      </c>
      <c r="F266" s="1502" t="s">
        <v>1028</v>
      </c>
      <c r="G266" s="1505" t="s">
        <v>176</v>
      </c>
      <c r="H266" s="1505" t="s">
        <v>176</v>
      </c>
      <c r="I266" s="1532" t="s">
        <v>177</v>
      </c>
      <c r="J266" s="1522">
        <v>5520</v>
      </c>
      <c r="K266" s="1534">
        <v>24</v>
      </c>
      <c r="L266" s="1534">
        <v>2760</v>
      </c>
      <c r="M266" s="2594">
        <f t="shared" si="227"/>
        <v>2</v>
      </c>
      <c r="N266" s="1536">
        <v>45898</v>
      </c>
      <c r="O266" s="1536">
        <f t="shared" si="226"/>
        <v>45896</v>
      </c>
      <c r="P266" s="1537" t="s">
        <v>1004</v>
      </c>
      <c r="Q266" s="1562" t="s">
        <v>78</v>
      </c>
      <c r="R266" s="2722">
        <v>5520</v>
      </c>
      <c r="S266" s="2722">
        <f t="shared" si="228"/>
        <v>0</v>
      </c>
      <c r="T266" s="2722"/>
      <c r="U266" s="2722" t="s">
        <v>829</v>
      </c>
      <c r="V266" s="1532"/>
      <c r="W266" s="1532" t="s">
        <v>111</v>
      </c>
      <c r="X266" s="1565" t="s">
        <v>830</v>
      </c>
      <c r="Y266" s="1589" t="s">
        <v>88</v>
      </c>
      <c r="Z266" s="1589">
        <v>45859</v>
      </c>
      <c r="AA266" s="1589" t="s">
        <v>831</v>
      </c>
      <c r="AB266" s="1589" t="s">
        <v>745</v>
      </c>
      <c r="AC266" s="1580" t="s">
        <v>746</v>
      </c>
      <c r="AD266" s="1590" t="s">
        <v>181</v>
      </c>
      <c r="AE266" s="2277">
        <v>1451.26</v>
      </c>
      <c r="AF266" s="2278">
        <f t="shared" si="229"/>
        <v>2902.52</v>
      </c>
      <c r="AG266" s="1504" t="s">
        <v>1029</v>
      </c>
      <c r="AH266" s="1609" t="s">
        <v>81</v>
      </c>
      <c r="AI266" s="1609"/>
      <c r="AJ266" s="1609">
        <v>9</v>
      </c>
      <c r="AK266" s="1610">
        <f t="shared" si="230"/>
        <v>5520</v>
      </c>
      <c r="AL266" s="1610"/>
      <c r="AM266" s="1610">
        <f t="shared" si="231"/>
        <v>230</v>
      </c>
      <c r="AN266" s="1610"/>
      <c r="AO266" s="1610"/>
      <c r="AP266" s="1610"/>
      <c r="AQ266" s="1610"/>
      <c r="AR266" s="1610" t="s">
        <v>512</v>
      </c>
      <c r="AS266" s="1610">
        <f t="shared" si="232"/>
        <v>5520</v>
      </c>
      <c r="AT266" s="1610"/>
      <c r="AU266" s="1622">
        <f t="shared" si="215"/>
        <v>613.333333333333</v>
      </c>
      <c r="AV266" s="1622">
        <f t="shared" si="216"/>
        <v>613.333333333333</v>
      </c>
      <c r="AW266" s="1622">
        <f t="shared" si="217"/>
        <v>613.333333333333</v>
      </c>
      <c r="AX266" s="1622">
        <f t="shared" si="218"/>
        <v>613.333333333333</v>
      </c>
      <c r="AY266" s="1622">
        <f t="shared" si="219"/>
        <v>613.333333333333</v>
      </c>
      <c r="AZ266" s="1622">
        <f t="shared" si="220"/>
        <v>613.333333333333</v>
      </c>
      <c r="BA266" s="1622">
        <f t="shared" si="221"/>
        <v>613.333333333333</v>
      </c>
      <c r="BB266" s="1622">
        <f t="shared" si="222"/>
        <v>613.333333333333</v>
      </c>
      <c r="BC266" s="1622">
        <f t="shared" si="223"/>
        <v>613.333333333333</v>
      </c>
      <c r="BD266" s="1622">
        <f t="shared" si="224"/>
        <v>587.777777777778</v>
      </c>
      <c r="BE266" s="1622">
        <f t="shared" si="225"/>
        <v>25.5555555555556</v>
      </c>
      <c r="BF266" s="1534"/>
      <c r="BG266" s="1638"/>
      <c r="BH266" s="1639"/>
      <c r="BI266" s="1639"/>
      <c r="BJ266" s="1639"/>
      <c r="BK266" s="1639"/>
      <c r="BL266" s="1639"/>
      <c r="BM266" s="1639"/>
      <c r="BN266" s="1639"/>
      <c r="BO266" s="1639"/>
      <c r="BP266" s="1639"/>
      <c r="BQ266" s="1639"/>
      <c r="BR266" s="1639"/>
      <c r="BS266" s="1639"/>
      <c r="BT266" s="1639"/>
      <c r="BU266" s="1639"/>
      <c r="BV266" s="1639"/>
      <c r="BW266" s="1639"/>
      <c r="BX266" s="1639"/>
      <c r="BY266" s="1639"/>
      <c r="BZ266" s="1639"/>
      <c r="CA266" s="1639"/>
      <c r="CB266" s="1639"/>
      <c r="CC266" s="1639"/>
      <c r="CD266" s="1639"/>
      <c r="CE266" s="1639"/>
      <c r="CF266" s="1639"/>
      <c r="CG266" s="1639"/>
      <c r="CH266" s="1639"/>
      <c r="CI266" s="1639"/>
      <c r="CJ266" s="1639"/>
      <c r="CK266" s="1639"/>
      <c r="CL266" s="1639"/>
      <c r="CM266" s="1639"/>
      <c r="CN266" s="1639"/>
      <c r="CO266" s="1639"/>
      <c r="CP266" s="1639"/>
      <c r="CQ266" s="1639"/>
      <c r="CR266" s="1639"/>
      <c r="CS266" s="1639"/>
      <c r="CT266" s="1639"/>
      <c r="CU266" s="1639"/>
      <c r="CV266" s="1639"/>
      <c r="CW266" s="1639"/>
      <c r="CX266" s="1639"/>
      <c r="CY266" s="1639"/>
      <c r="CZ266" s="1639"/>
      <c r="DA266" s="1639"/>
      <c r="DB266" s="1639"/>
      <c r="DC266" s="1639"/>
      <c r="DD266" s="1639"/>
      <c r="DE266" s="1639"/>
      <c r="DF266" s="1639"/>
      <c r="DG266" s="1639"/>
      <c r="DH266" s="1639"/>
      <c r="DI266" s="1639"/>
      <c r="DJ266" s="1639"/>
      <c r="DK266" s="1639"/>
      <c r="DL266" s="1639"/>
      <c r="DM266" s="1639"/>
      <c r="DN266" s="1639"/>
      <c r="DO266" s="1639"/>
      <c r="DP266" s="1639"/>
      <c r="DQ266" s="1639"/>
      <c r="DR266" s="1639"/>
      <c r="DS266" s="1639"/>
      <c r="DT266" s="1639"/>
      <c r="DU266" s="1639"/>
      <c r="DV266" s="1639"/>
      <c r="DW266" s="1639"/>
      <c r="DX266" s="1639"/>
      <c r="DY266" s="1639"/>
      <c r="DZ266" s="1639"/>
      <c r="EA266" s="1639"/>
      <c r="EB266" s="1639"/>
      <c r="EC266" s="1639"/>
      <c r="ED266" s="1639"/>
      <c r="EE266" s="1639"/>
      <c r="EF266" s="1639"/>
      <c r="EG266" s="1639"/>
      <c r="EH266" s="1639"/>
      <c r="EI266" s="1639"/>
      <c r="EJ266" s="1639"/>
      <c r="EK266" s="1639"/>
      <c r="EL266" s="1639"/>
      <c r="EM266" s="1639"/>
      <c r="EN266" s="1639"/>
      <c r="EO266" s="1639"/>
      <c r="EP266" s="1639"/>
      <c r="EQ266" s="1639"/>
      <c r="ER266" s="1639"/>
      <c r="ES266" s="1639"/>
      <c r="ET266" s="1639"/>
      <c r="EU266" s="1639"/>
      <c r="EV266" s="1639"/>
      <c r="EW266" s="1639"/>
      <c r="EX266" s="1639"/>
      <c r="EY266" s="1639"/>
      <c r="EZ266" s="1639"/>
      <c r="FA266" s="1639"/>
      <c r="FB266" s="1639"/>
      <c r="FC266" s="1639"/>
      <c r="FD266" s="1639"/>
      <c r="FE266" s="1639"/>
      <c r="FF266" s="1639"/>
      <c r="FG266" s="1639"/>
      <c r="FH266" s="1639"/>
      <c r="FI266" s="1639"/>
      <c r="FJ266" s="1639"/>
      <c r="FK266" s="1639"/>
      <c r="FL266" s="1639"/>
      <c r="FM266" s="1639"/>
      <c r="FN266" s="1639"/>
      <c r="FO266" s="1639"/>
      <c r="FP266" s="1639"/>
      <c r="FQ266" s="1639"/>
      <c r="FR266" s="1639"/>
      <c r="FS266" s="1639"/>
      <c r="FT266" s="1639"/>
      <c r="FU266" s="1639"/>
      <c r="FV266" s="1639"/>
      <c r="FW266" s="1639"/>
      <c r="FX266" s="1639"/>
      <c r="FY266" s="1639"/>
      <c r="FZ266" s="1639"/>
      <c r="GA266" s="1639"/>
      <c r="GB266" s="1639"/>
      <c r="GC266" s="1639"/>
      <c r="GD266" s="1639"/>
      <c r="GE266" s="1639"/>
      <c r="GF266" s="1639"/>
      <c r="GG266" s="1639"/>
      <c r="GH266" s="1639"/>
      <c r="GI266" s="1639"/>
      <c r="GJ266" s="1639"/>
      <c r="GK266" s="1639"/>
      <c r="GL266" s="1639"/>
      <c r="GM266" s="1639"/>
      <c r="GN266" s="1639"/>
      <c r="GO266" s="1639"/>
      <c r="GP266" s="1639"/>
      <c r="GQ266" s="1639"/>
      <c r="GR266" s="1639"/>
      <c r="GS266" s="1639"/>
      <c r="GT266" s="1639"/>
      <c r="GU266" s="1639"/>
      <c r="GV266" s="1639"/>
      <c r="GW266" s="1639"/>
      <c r="GX266" s="1639"/>
      <c r="GY266" s="1639"/>
      <c r="GZ266" s="1639"/>
      <c r="HA266" s="1639"/>
      <c r="HB266" s="1639"/>
      <c r="HC266" s="1639"/>
      <c r="HD266" s="1639"/>
      <c r="HE266" s="1639"/>
      <c r="HF266" s="1639"/>
      <c r="HG266" s="1639"/>
      <c r="HH266" s="1639"/>
      <c r="HI266" s="1639"/>
      <c r="HJ266" s="1639"/>
      <c r="HK266" s="1639"/>
      <c r="HL266" s="1639"/>
      <c r="HM266" s="1639"/>
      <c r="HN266" s="1639"/>
      <c r="HO266" s="1639"/>
      <c r="HP266" s="1639"/>
      <c r="HQ266" s="1639"/>
      <c r="HR266" s="1639"/>
      <c r="HS266" s="1639"/>
      <c r="HT266" s="1639"/>
      <c r="HU266" s="1639"/>
      <c r="HV266" s="1639"/>
      <c r="HW266" s="1639"/>
      <c r="HX266" s="1639"/>
      <c r="HY266" s="1639"/>
      <c r="HZ266" s="1639"/>
      <c r="IA266" s="1639"/>
      <c r="IB266" s="1639"/>
      <c r="IC266" s="1639"/>
      <c r="ID266" s="1639"/>
      <c r="IE266" s="1639"/>
      <c r="IF266" s="1639"/>
      <c r="IG266" s="1639"/>
      <c r="IH266" s="1639"/>
      <c r="II266" s="1639"/>
      <c r="IJ266" s="1639"/>
      <c r="IK266" s="1639"/>
      <c r="IL266" s="1639"/>
      <c r="IM266" s="1639"/>
      <c r="IN266" s="1639"/>
      <c r="IO266" s="1639"/>
      <c r="IP266" s="1639"/>
      <c r="IQ266" s="1639"/>
      <c r="IR266" s="1639"/>
      <c r="IS266" s="1639"/>
      <c r="IT266" s="1639"/>
      <c r="IU266" s="1639"/>
      <c r="IV266" s="1639"/>
      <c r="IW266" s="1639"/>
      <c r="IX266" s="1639"/>
      <c r="IY266" s="1639"/>
      <c r="IZ266" s="1639"/>
      <c r="JA266" s="1639"/>
      <c r="JB266" s="1639"/>
      <c r="JC266" s="1639"/>
      <c r="JD266" s="1639"/>
      <c r="JE266" s="1639"/>
      <c r="JF266" s="1639"/>
      <c r="JG266" s="1639"/>
      <c r="JH266" s="1639"/>
      <c r="JI266" s="1639"/>
      <c r="JJ266" s="1639"/>
      <c r="JK266" s="1639"/>
      <c r="JL266" s="1639"/>
      <c r="JM266" s="1639"/>
      <c r="JN266" s="1639"/>
      <c r="JO266" s="1639"/>
      <c r="JP266" s="1639"/>
      <c r="JQ266" s="1639"/>
      <c r="JR266" s="1639"/>
      <c r="JS266" s="1639"/>
      <c r="JT266" s="1639"/>
      <c r="JU266" s="1639"/>
      <c r="JV266" s="1639"/>
      <c r="JW266" s="1639"/>
      <c r="JX266" s="1639"/>
      <c r="JY266" s="1639"/>
      <c r="JZ266" s="1639"/>
      <c r="KA266" s="1639"/>
      <c r="KB266" s="1639"/>
      <c r="KC266" s="1639"/>
      <c r="KD266" s="1639"/>
      <c r="KE266" s="1639"/>
      <c r="KF266" s="1639"/>
      <c r="KG266" s="1639"/>
      <c r="KH266" s="1639"/>
      <c r="KI266" s="1639"/>
      <c r="KJ266" s="1639"/>
      <c r="KK266" s="1639"/>
      <c r="KL266" s="1639"/>
      <c r="KM266" s="1639"/>
      <c r="KN266" s="1639"/>
      <c r="KO266" s="1639"/>
      <c r="KP266" s="1639"/>
      <c r="KQ266" s="1639"/>
      <c r="KR266" s="1639"/>
      <c r="KS266" s="1639"/>
      <c r="KT266" s="1639"/>
      <c r="KU266" s="1639"/>
      <c r="KV266" s="1639"/>
      <c r="KW266" s="1639"/>
      <c r="KX266" s="1639"/>
      <c r="KY266" s="1639"/>
      <c r="KZ266" s="1639"/>
      <c r="LA266" s="1639"/>
      <c r="LB266" s="1639"/>
      <c r="LC266" s="1639"/>
      <c r="LD266" s="1639"/>
      <c r="LE266" s="1639"/>
      <c r="LF266" s="1639"/>
      <c r="LG266" s="1639"/>
      <c r="LH266" s="1639"/>
      <c r="LI266" s="1639"/>
      <c r="LJ266" s="1639"/>
      <c r="LK266" s="1639"/>
      <c r="LL266" s="1639"/>
      <c r="LM266" s="1639"/>
      <c r="LN266" s="1639"/>
      <c r="LO266" s="1639"/>
      <c r="LP266" s="1639"/>
    </row>
    <row r="267" s="1481" customFormat="1" ht="47" customHeight="1" spans="1:328">
      <c r="A267" s="1499">
        <v>45849</v>
      </c>
      <c r="B267" s="1500" t="s">
        <v>173</v>
      </c>
      <c r="C267" s="1501" t="s">
        <v>98</v>
      </c>
      <c r="D267" s="1502">
        <v>4500173592</v>
      </c>
      <c r="E267" s="2253" t="s">
        <v>1030</v>
      </c>
      <c r="F267" s="1502" t="s">
        <v>1031</v>
      </c>
      <c r="G267" s="1505" t="s">
        <v>176</v>
      </c>
      <c r="H267" s="1505" t="s">
        <v>176</v>
      </c>
      <c r="I267" s="1532" t="s">
        <v>177</v>
      </c>
      <c r="J267" s="1522">
        <v>5520</v>
      </c>
      <c r="K267" s="1534">
        <v>24</v>
      </c>
      <c r="L267" s="1534">
        <v>2760</v>
      </c>
      <c r="M267" s="2594">
        <f t="shared" si="227"/>
        <v>2</v>
      </c>
      <c r="N267" s="1536">
        <v>45898</v>
      </c>
      <c r="O267" s="1536">
        <f t="shared" si="226"/>
        <v>45896</v>
      </c>
      <c r="P267" s="1537" t="s">
        <v>1004</v>
      </c>
      <c r="Q267" s="1562" t="s">
        <v>78</v>
      </c>
      <c r="R267" s="2722">
        <v>5520</v>
      </c>
      <c r="S267" s="2722">
        <f t="shared" si="228"/>
        <v>0</v>
      </c>
      <c r="T267" s="2722"/>
      <c r="U267" s="2722" t="s">
        <v>829</v>
      </c>
      <c r="V267" s="1532"/>
      <c r="W267" s="1532" t="s">
        <v>111</v>
      </c>
      <c r="X267" s="1565" t="s">
        <v>830</v>
      </c>
      <c r="Y267" s="1589" t="s">
        <v>88</v>
      </c>
      <c r="Z267" s="1589">
        <v>45859</v>
      </c>
      <c r="AA267" s="1589" t="s">
        <v>831</v>
      </c>
      <c r="AB267" s="1589" t="s">
        <v>745</v>
      </c>
      <c r="AC267" s="1580" t="s">
        <v>746</v>
      </c>
      <c r="AD267" s="1590" t="s">
        <v>181</v>
      </c>
      <c r="AE267" s="2277">
        <v>1451.26</v>
      </c>
      <c r="AF267" s="2278">
        <f t="shared" si="229"/>
        <v>2902.52</v>
      </c>
      <c r="AG267" s="1504" t="s">
        <v>1032</v>
      </c>
      <c r="AH267" s="1609" t="s">
        <v>81</v>
      </c>
      <c r="AI267" s="1609"/>
      <c r="AJ267" s="1609">
        <v>9</v>
      </c>
      <c r="AK267" s="1610">
        <f t="shared" si="230"/>
        <v>5520</v>
      </c>
      <c r="AL267" s="1610"/>
      <c r="AM267" s="1610">
        <f t="shared" si="231"/>
        <v>230</v>
      </c>
      <c r="AN267" s="1610"/>
      <c r="AO267" s="1610"/>
      <c r="AP267" s="1610"/>
      <c r="AQ267" s="1610"/>
      <c r="AR267" s="1610" t="s">
        <v>512</v>
      </c>
      <c r="AS267" s="1610">
        <f t="shared" si="232"/>
        <v>5520</v>
      </c>
      <c r="AT267" s="1610"/>
      <c r="AU267" s="1622">
        <f t="shared" si="215"/>
        <v>613.333333333333</v>
      </c>
      <c r="AV267" s="1622">
        <f t="shared" si="216"/>
        <v>613.333333333333</v>
      </c>
      <c r="AW267" s="1622">
        <f t="shared" si="217"/>
        <v>613.333333333333</v>
      </c>
      <c r="AX267" s="1622">
        <f t="shared" si="218"/>
        <v>613.333333333333</v>
      </c>
      <c r="AY267" s="1622">
        <f t="shared" si="219"/>
        <v>613.333333333333</v>
      </c>
      <c r="AZ267" s="1622">
        <f t="shared" si="220"/>
        <v>613.333333333333</v>
      </c>
      <c r="BA267" s="1622">
        <f t="shared" si="221"/>
        <v>613.333333333333</v>
      </c>
      <c r="BB267" s="1622">
        <f t="shared" si="222"/>
        <v>613.333333333333</v>
      </c>
      <c r="BC267" s="1622">
        <f t="shared" si="223"/>
        <v>613.333333333333</v>
      </c>
      <c r="BD267" s="1622">
        <f t="shared" si="224"/>
        <v>587.777777777778</v>
      </c>
      <c r="BE267" s="1622">
        <f t="shared" si="225"/>
        <v>25.5555555555556</v>
      </c>
      <c r="BF267" s="1534"/>
      <c r="BG267" s="1638"/>
      <c r="BH267" s="1639"/>
      <c r="BI267" s="1639"/>
      <c r="BJ267" s="1639"/>
      <c r="BK267" s="1639"/>
      <c r="BL267" s="1639"/>
      <c r="BM267" s="1639"/>
      <c r="BN267" s="1639"/>
      <c r="BO267" s="1639"/>
      <c r="BP267" s="1639"/>
      <c r="BQ267" s="1639"/>
      <c r="BR267" s="1639"/>
      <c r="BS267" s="1639"/>
      <c r="BT267" s="1639"/>
      <c r="BU267" s="1639"/>
      <c r="BV267" s="1639"/>
      <c r="BW267" s="1639"/>
      <c r="BX267" s="1639"/>
      <c r="BY267" s="1639"/>
      <c r="BZ267" s="1639"/>
      <c r="CA267" s="1639"/>
      <c r="CB267" s="1639"/>
      <c r="CC267" s="1639"/>
      <c r="CD267" s="1639"/>
      <c r="CE267" s="1639"/>
      <c r="CF267" s="1639"/>
      <c r="CG267" s="1639"/>
      <c r="CH267" s="1639"/>
      <c r="CI267" s="1639"/>
      <c r="CJ267" s="1639"/>
      <c r="CK267" s="1639"/>
      <c r="CL267" s="1639"/>
      <c r="CM267" s="1639"/>
      <c r="CN267" s="1639"/>
      <c r="CO267" s="1639"/>
      <c r="CP267" s="1639"/>
      <c r="CQ267" s="1639"/>
      <c r="CR267" s="1639"/>
      <c r="CS267" s="1639"/>
      <c r="CT267" s="1639"/>
      <c r="CU267" s="1639"/>
      <c r="CV267" s="1639"/>
      <c r="CW267" s="1639"/>
      <c r="CX267" s="1639"/>
      <c r="CY267" s="1639"/>
      <c r="CZ267" s="1639"/>
      <c r="DA267" s="1639"/>
      <c r="DB267" s="1639"/>
      <c r="DC267" s="1639"/>
      <c r="DD267" s="1639"/>
      <c r="DE267" s="1639"/>
      <c r="DF267" s="1639"/>
      <c r="DG267" s="1639"/>
      <c r="DH267" s="1639"/>
      <c r="DI267" s="1639"/>
      <c r="DJ267" s="1639"/>
      <c r="DK267" s="1639"/>
      <c r="DL267" s="1639"/>
      <c r="DM267" s="1639"/>
      <c r="DN267" s="1639"/>
      <c r="DO267" s="1639"/>
      <c r="DP267" s="1639"/>
      <c r="DQ267" s="1639"/>
      <c r="DR267" s="1639"/>
      <c r="DS267" s="1639"/>
      <c r="DT267" s="1639"/>
      <c r="DU267" s="1639"/>
      <c r="DV267" s="1639"/>
      <c r="DW267" s="1639"/>
      <c r="DX267" s="1639"/>
      <c r="DY267" s="1639"/>
      <c r="DZ267" s="1639"/>
      <c r="EA267" s="1639"/>
      <c r="EB267" s="1639"/>
      <c r="EC267" s="1639"/>
      <c r="ED267" s="1639"/>
      <c r="EE267" s="1639"/>
      <c r="EF267" s="1639"/>
      <c r="EG267" s="1639"/>
      <c r="EH267" s="1639"/>
      <c r="EI267" s="1639"/>
      <c r="EJ267" s="1639"/>
      <c r="EK267" s="1639"/>
      <c r="EL267" s="1639"/>
      <c r="EM267" s="1639"/>
      <c r="EN267" s="1639"/>
      <c r="EO267" s="1639"/>
      <c r="EP267" s="1639"/>
      <c r="EQ267" s="1639"/>
      <c r="ER267" s="1639"/>
      <c r="ES267" s="1639"/>
      <c r="ET267" s="1639"/>
      <c r="EU267" s="1639"/>
      <c r="EV267" s="1639"/>
      <c r="EW267" s="1639"/>
      <c r="EX267" s="1639"/>
      <c r="EY267" s="1639"/>
      <c r="EZ267" s="1639"/>
      <c r="FA267" s="1639"/>
      <c r="FB267" s="1639"/>
      <c r="FC267" s="1639"/>
      <c r="FD267" s="1639"/>
      <c r="FE267" s="1639"/>
      <c r="FF267" s="1639"/>
      <c r="FG267" s="1639"/>
      <c r="FH267" s="1639"/>
      <c r="FI267" s="1639"/>
      <c r="FJ267" s="1639"/>
      <c r="FK267" s="1639"/>
      <c r="FL267" s="1639"/>
      <c r="FM267" s="1639"/>
      <c r="FN267" s="1639"/>
      <c r="FO267" s="1639"/>
      <c r="FP267" s="1639"/>
      <c r="FQ267" s="1639"/>
      <c r="FR267" s="1639"/>
      <c r="FS267" s="1639"/>
      <c r="FT267" s="1639"/>
      <c r="FU267" s="1639"/>
      <c r="FV267" s="1639"/>
      <c r="FW267" s="1639"/>
      <c r="FX267" s="1639"/>
      <c r="FY267" s="1639"/>
      <c r="FZ267" s="1639"/>
      <c r="GA267" s="1639"/>
      <c r="GB267" s="1639"/>
      <c r="GC267" s="1639"/>
      <c r="GD267" s="1639"/>
      <c r="GE267" s="1639"/>
      <c r="GF267" s="1639"/>
      <c r="GG267" s="1639"/>
      <c r="GH267" s="1639"/>
      <c r="GI267" s="1639"/>
      <c r="GJ267" s="1639"/>
      <c r="GK267" s="1639"/>
      <c r="GL267" s="1639"/>
      <c r="GM267" s="1639"/>
      <c r="GN267" s="1639"/>
      <c r="GO267" s="1639"/>
      <c r="GP267" s="1639"/>
      <c r="GQ267" s="1639"/>
      <c r="GR267" s="1639"/>
      <c r="GS267" s="1639"/>
      <c r="GT267" s="1639"/>
      <c r="GU267" s="1639"/>
      <c r="GV267" s="1639"/>
      <c r="GW267" s="1639"/>
      <c r="GX267" s="1639"/>
      <c r="GY267" s="1639"/>
      <c r="GZ267" s="1639"/>
      <c r="HA267" s="1639"/>
      <c r="HB267" s="1639"/>
      <c r="HC267" s="1639"/>
      <c r="HD267" s="1639"/>
      <c r="HE267" s="1639"/>
      <c r="HF267" s="1639"/>
      <c r="HG267" s="1639"/>
      <c r="HH267" s="1639"/>
      <c r="HI267" s="1639"/>
      <c r="HJ267" s="1639"/>
      <c r="HK267" s="1639"/>
      <c r="HL267" s="1639"/>
      <c r="HM267" s="1639"/>
      <c r="HN267" s="1639"/>
      <c r="HO267" s="1639"/>
      <c r="HP267" s="1639"/>
      <c r="HQ267" s="1639"/>
      <c r="HR267" s="1639"/>
      <c r="HS267" s="1639"/>
      <c r="HT267" s="1639"/>
      <c r="HU267" s="1639"/>
      <c r="HV267" s="1639"/>
      <c r="HW267" s="1639"/>
      <c r="HX267" s="1639"/>
      <c r="HY267" s="1639"/>
      <c r="HZ267" s="1639"/>
      <c r="IA267" s="1639"/>
      <c r="IB267" s="1639"/>
      <c r="IC267" s="1639"/>
      <c r="ID267" s="1639"/>
      <c r="IE267" s="1639"/>
      <c r="IF267" s="1639"/>
      <c r="IG267" s="1639"/>
      <c r="IH267" s="1639"/>
      <c r="II267" s="1639"/>
      <c r="IJ267" s="1639"/>
      <c r="IK267" s="1639"/>
      <c r="IL267" s="1639"/>
      <c r="IM267" s="1639"/>
      <c r="IN267" s="1639"/>
      <c r="IO267" s="1639"/>
      <c r="IP267" s="1639"/>
      <c r="IQ267" s="1639"/>
      <c r="IR267" s="1639"/>
      <c r="IS267" s="1639"/>
      <c r="IT267" s="1639"/>
      <c r="IU267" s="1639"/>
      <c r="IV267" s="1639"/>
      <c r="IW267" s="1639"/>
      <c r="IX267" s="1639"/>
      <c r="IY267" s="1639"/>
      <c r="IZ267" s="1639"/>
      <c r="JA267" s="1639"/>
      <c r="JB267" s="1639"/>
      <c r="JC267" s="1639"/>
      <c r="JD267" s="1639"/>
      <c r="JE267" s="1639"/>
      <c r="JF267" s="1639"/>
      <c r="JG267" s="1639"/>
      <c r="JH267" s="1639"/>
      <c r="JI267" s="1639"/>
      <c r="JJ267" s="1639"/>
      <c r="JK267" s="1639"/>
      <c r="JL267" s="1639"/>
      <c r="JM267" s="1639"/>
      <c r="JN267" s="1639"/>
      <c r="JO267" s="1639"/>
      <c r="JP267" s="1639"/>
      <c r="JQ267" s="1639"/>
      <c r="JR267" s="1639"/>
      <c r="JS267" s="1639"/>
      <c r="JT267" s="1639"/>
      <c r="JU267" s="1639"/>
      <c r="JV267" s="1639"/>
      <c r="JW267" s="1639"/>
      <c r="JX267" s="1639"/>
      <c r="JY267" s="1639"/>
      <c r="JZ267" s="1639"/>
      <c r="KA267" s="1639"/>
      <c r="KB267" s="1639"/>
      <c r="KC267" s="1639"/>
      <c r="KD267" s="1639"/>
      <c r="KE267" s="1639"/>
      <c r="KF267" s="1639"/>
      <c r="KG267" s="1639"/>
      <c r="KH267" s="1639"/>
      <c r="KI267" s="1639"/>
      <c r="KJ267" s="1639"/>
      <c r="KK267" s="1639"/>
      <c r="KL267" s="1639"/>
      <c r="KM267" s="1639"/>
      <c r="KN267" s="1639"/>
      <c r="KO267" s="1639"/>
      <c r="KP267" s="1639"/>
      <c r="KQ267" s="1639"/>
      <c r="KR267" s="1639"/>
      <c r="KS267" s="1639"/>
      <c r="KT267" s="1639"/>
      <c r="KU267" s="1639"/>
      <c r="KV267" s="1639"/>
      <c r="KW267" s="1639"/>
      <c r="KX267" s="1639"/>
      <c r="KY267" s="1639"/>
      <c r="KZ267" s="1639"/>
      <c r="LA267" s="1639"/>
      <c r="LB267" s="1639"/>
      <c r="LC267" s="1639"/>
      <c r="LD267" s="1639"/>
      <c r="LE267" s="1639"/>
      <c r="LF267" s="1639"/>
      <c r="LG267" s="1639"/>
      <c r="LH267" s="1639"/>
      <c r="LI267" s="1639"/>
      <c r="LJ267" s="1639"/>
      <c r="LK267" s="1639"/>
      <c r="LL267" s="1639"/>
      <c r="LM267" s="1639"/>
      <c r="LN267" s="1639"/>
      <c r="LO267" s="1639"/>
      <c r="LP267" s="1639"/>
    </row>
    <row r="268" s="1481" customFormat="1" ht="47" customHeight="1" spans="1:328">
      <c r="A268" s="1499">
        <v>45849</v>
      </c>
      <c r="B268" s="1500" t="s">
        <v>173</v>
      </c>
      <c r="C268" s="1501" t="s">
        <v>98</v>
      </c>
      <c r="D268" s="1502">
        <v>4500173592</v>
      </c>
      <c r="E268" s="2253" t="s">
        <v>1033</v>
      </c>
      <c r="F268" s="1502" t="s">
        <v>1034</v>
      </c>
      <c r="G268" s="1505" t="s">
        <v>176</v>
      </c>
      <c r="H268" s="1505" t="s">
        <v>176</v>
      </c>
      <c r="I268" s="1532" t="s">
        <v>177</v>
      </c>
      <c r="J268" s="1522">
        <v>2760</v>
      </c>
      <c r="K268" s="1534">
        <v>24</v>
      </c>
      <c r="L268" s="1534">
        <v>2760</v>
      </c>
      <c r="M268" s="2594">
        <f t="shared" si="227"/>
        <v>1</v>
      </c>
      <c r="N268" s="1536">
        <v>45898</v>
      </c>
      <c r="O268" s="1536">
        <f t="shared" si="226"/>
        <v>45896</v>
      </c>
      <c r="P268" s="1537" t="s">
        <v>1004</v>
      </c>
      <c r="Q268" s="1562" t="s">
        <v>78</v>
      </c>
      <c r="R268" s="2722">
        <v>2760</v>
      </c>
      <c r="S268" s="2722">
        <f t="shared" si="228"/>
        <v>0</v>
      </c>
      <c r="T268" s="2722"/>
      <c r="U268" s="2722" t="s">
        <v>829</v>
      </c>
      <c r="V268" s="1532"/>
      <c r="W268" s="1532" t="s">
        <v>111</v>
      </c>
      <c r="X268" s="1565" t="s">
        <v>830</v>
      </c>
      <c r="Y268" s="1589" t="s">
        <v>88</v>
      </c>
      <c r="Z268" s="1589">
        <v>45859</v>
      </c>
      <c r="AA268" s="1589" t="s">
        <v>831</v>
      </c>
      <c r="AB268" s="1589" t="s">
        <v>745</v>
      </c>
      <c r="AC268" s="1580" t="s">
        <v>746</v>
      </c>
      <c r="AD268" s="1590" t="s">
        <v>181</v>
      </c>
      <c r="AE268" s="2277">
        <v>1451.26</v>
      </c>
      <c r="AF268" s="2278">
        <f t="shared" si="229"/>
        <v>1451.26</v>
      </c>
      <c r="AG268" s="1504" t="s">
        <v>1035</v>
      </c>
      <c r="AH268" s="1609" t="s">
        <v>81</v>
      </c>
      <c r="AI268" s="1609"/>
      <c r="AJ268" s="1609">
        <v>9</v>
      </c>
      <c r="AK268" s="1610">
        <f t="shared" si="230"/>
        <v>2760</v>
      </c>
      <c r="AL268" s="1610"/>
      <c r="AM268" s="1610">
        <f t="shared" si="231"/>
        <v>115</v>
      </c>
      <c r="AN268" s="1610"/>
      <c r="AO268" s="1610"/>
      <c r="AP268" s="1610"/>
      <c r="AQ268" s="1610"/>
      <c r="AR268" s="1610" t="s">
        <v>512</v>
      </c>
      <c r="AS268" s="1610">
        <f t="shared" si="232"/>
        <v>2760</v>
      </c>
      <c r="AT268" s="1610"/>
      <c r="AU268" s="1622">
        <f t="shared" si="215"/>
        <v>306.666666666667</v>
      </c>
      <c r="AV268" s="1622">
        <f t="shared" si="216"/>
        <v>306.666666666667</v>
      </c>
      <c r="AW268" s="1622">
        <f t="shared" si="217"/>
        <v>306.666666666667</v>
      </c>
      <c r="AX268" s="1622">
        <f t="shared" si="218"/>
        <v>306.666666666667</v>
      </c>
      <c r="AY268" s="1622">
        <f t="shared" si="219"/>
        <v>306.666666666667</v>
      </c>
      <c r="AZ268" s="1622">
        <f t="shared" si="220"/>
        <v>306.666666666667</v>
      </c>
      <c r="BA268" s="1622">
        <f t="shared" si="221"/>
        <v>306.666666666667</v>
      </c>
      <c r="BB268" s="1622">
        <f t="shared" si="222"/>
        <v>306.666666666667</v>
      </c>
      <c r="BC268" s="1622">
        <f t="shared" si="223"/>
        <v>306.666666666667</v>
      </c>
      <c r="BD268" s="1622">
        <f t="shared" si="224"/>
        <v>293.888888888889</v>
      </c>
      <c r="BE268" s="1622">
        <f t="shared" si="225"/>
        <v>12.7777777777778</v>
      </c>
      <c r="BF268" s="1534"/>
      <c r="BG268" s="1638"/>
      <c r="BH268" s="1639"/>
      <c r="BI268" s="1639"/>
      <c r="BJ268" s="1639"/>
      <c r="BK268" s="1639"/>
      <c r="BL268" s="1639"/>
      <c r="BM268" s="1639"/>
      <c r="BN268" s="1639"/>
      <c r="BO268" s="1639"/>
      <c r="BP268" s="1639"/>
      <c r="BQ268" s="1639"/>
      <c r="BR268" s="1639"/>
      <c r="BS268" s="1639"/>
      <c r="BT268" s="1639"/>
      <c r="BU268" s="1639"/>
      <c r="BV268" s="1639"/>
      <c r="BW268" s="1639"/>
      <c r="BX268" s="1639"/>
      <c r="BY268" s="1639"/>
      <c r="BZ268" s="1639"/>
      <c r="CA268" s="1639"/>
      <c r="CB268" s="1639"/>
      <c r="CC268" s="1639"/>
      <c r="CD268" s="1639"/>
      <c r="CE268" s="1639"/>
      <c r="CF268" s="1639"/>
      <c r="CG268" s="1639"/>
      <c r="CH268" s="1639"/>
      <c r="CI268" s="1639"/>
      <c r="CJ268" s="1639"/>
      <c r="CK268" s="1639"/>
      <c r="CL268" s="1639"/>
      <c r="CM268" s="1639"/>
      <c r="CN268" s="1639"/>
      <c r="CO268" s="1639"/>
      <c r="CP268" s="1639"/>
      <c r="CQ268" s="1639"/>
      <c r="CR268" s="1639"/>
      <c r="CS268" s="1639"/>
      <c r="CT268" s="1639"/>
      <c r="CU268" s="1639"/>
      <c r="CV268" s="1639"/>
      <c r="CW268" s="1639"/>
      <c r="CX268" s="1639"/>
      <c r="CY268" s="1639"/>
      <c r="CZ268" s="1639"/>
      <c r="DA268" s="1639"/>
      <c r="DB268" s="1639"/>
      <c r="DC268" s="1639"/>
      <c r="DD268" s="1639"/>
      <c r="DE268" s="1639"/>
      <c r="DF268" s="1639"/>
      <c r="DG268" s="1639"/>
      <c r="DH268" s="1639"/>
      <c r="DI268" s="1639"/>
      <c r="DJ268" s="1639"/>
      <c r="DK268" s="1639"/>
      <c r="DL268" s="1639"/>
      <c r="DM268" s="1639"/>
      <c r="DN268" s="1639"/>
      <c r="DO268" s="1639"/>
      <c r="DP268" s="1639"/>
      <c r="DQ268" s="1639"/>
      <c r="DR268" s="1639"/>
      <c r="DS268" s="1639"/>
      <c r="DT268" s="1639"/>
      <c r="DU268" s="1639"/>
      <c r="DV268" s="1639"/>
      <c r="DW268" s="1639"/>
      <c r="DX268" s="1639"/>
      <c r="DY268" s="1639"/>
      <c r="DZ268" s="1639"/>
      <c r="EA268" s="1639"/>
      <c r="EB268" s="1639"/>
      <c r="EC268" s="1639"/>
      <c r="ED268" s="1639"/>
      <c r="EE268" s="1639"/>
      <c r="EF268" s="1639"/>
      <c r="EG268" s="1639"/>
      <c r="EH268" s="1639"/>
      <c r="EI268" s="1639"/>
      <c r="EJ268" s="1639"/>
      <c r="EK268" s="1639"/>
      <c r="EL268" s="1639"/>
      <c r="EM268" s="1639"/>
      <c r="EN268" s="1639"/>
      <c r="EO268" s="1639"/>
      <c r="EP268" s="1639"/>
      <c r="EQ268" s="1639"/>
      <c r="ER268" s="1639"/>
      <c r="ES268" s="1639"/>
      <c r="ET268" s="1639"/>
      <c r="EU268" s="1639"/>
      <c r="EV268" s="1639"/>
      <c r="EW268" s="1639"/>
      <c r="EX268" s="1639"/>
      <c r="EY268" s="1639"/>
      <c r="EZ268" s="1639"/>
      <c r="FA268" s="1639"/>
      <c r="FB268" s="1639"/>
      <c r="FC268" s="1639"/>
      <c r="FD268" s="1639"/>
      <c r="FE268" s="1639"/>
      <c r="FF268" s="1639"/>
      <c r="FG268" s="1639"/>
      <c r="FH268" s="1639"/>
      <c r="FI268" s="1639"/>
      <c r="FJ268" s="1639"/>
      <c r="FK268" s="1639"/>
      <c r="FL268" s="1639"/>
      <c r="FM268" s="1639"/>
      <c r="FN268" s="1639"/>
      <c r="FO268" s="1639"/>
      <c r="FP268" s="1639"/>
      <c r="FQ268" s="1639"/>
      <c r="FR268" s="1639"/>
      <c r="FS268" s="1639"/>
      <c r="FT268" s="1639"/>
      <c r="FU268" s="1639"/>
      <c r="FV268" s="1639"/>
      <c r="FW268" s="1639"/>
      <c r="FX268" s="1639"/>
      <c r="FY268" s="1639"/>
      <c r="FZ268" s="1639"/>
      <c r="GA268" s="1639"/>
      <c r="GB268" s="1639"/>
      <c r="GC268" s="1639"/>
      <c r="GD268" s="1639"/>
      <c r="GE268" s="1639"/>
      <c r="GF268" s="1639"/>
      <c r="GG268" s="1639"/>
      <c r="GH268" s="1639"/>
      <c r="GI268" s="1639"/>
      <c r="GJ268" s="1639"/>
      <c r="GK268" s="1639"/>
      <c r="GL268" s="1639"/>
      <c r="GM268" s="1639"/>
      <c r="GN268" s="1639"/>
      <c r="GO268" s="1639"/>
      <c r="GP268" s="1639"/>
      <c r="GQ268" s="1639"/>
      <c r="GR268" s="1639"/>
      <c r="GS268" s="1639"/>
      <c r="GT268" s="1639"/>
      <c r="GU268" s="1639"/>
      <c r="GV268" s="1639"/>
      <c r="GW268" s="1639"/>
      <c r="GX268" s="1639"/>
      <c r="GY268" s="1639"/>
      <c r="GZ268" s="1639"/>
      <c r="HA268" s="1639"/>
      <c r="HB268" s="1639"/>
      <c r="HC268" s="1639"/>
      <c r="HD268" s="1639"/>
      <c r="HE268" s="1639"/>
      <c r="HF268" s="1639"/>
      <c r="HG268" s="1639"/>
      <c r="HH268" s="1639"/>
      <c r="HI268" s="1639"/>
      <c r="HJ268" s="1639"/>
      <c r="HK268" s="1639"/>
      <c r="HL268" s="1639"/>
      <c r="HM268" s="1639"/>
      <c r="HN268" s="1639"/>
      <c r="HO268" s="1639"/>
      <c r="HP268" s="1639"/>
      <c r="HQ268" s="1639"/>
      <c r="HR268" s="1639"/>
      <c r="HS268" s="1639"/>
      <c r="HT268" s="1639"/>
      <c r="HU268" s="1639"/>
      <c r="HV268" s="1639"/>
      <c r="HW268" s="1639"/>
      <c r="HX268" s="1639"/>
      <c r="HY268" s="1639"/>
      <c r="HZ268" s="1639"/>
      <c r="IA268" s="1639"/>
      <c r="IB268" s="1639"/>
      <c r="IC268" s="1639"/>
      <c r="ID268" s="1639"/>
      <c r="IE268" s="1639"/>
      <c r="IF268" s="1639"/>
      <c r="IG268" s="1639"/>
      <c r="IH268" s="1639"/>
      <c r="II268" s="1639"/>
      <c r="IJ268" s="1639"/>
      <c r="IK268" s="1639"/>
      <c r="IL268" s="1639"/>
      <c r="IM268" s="1639"/>
      <c r="IN268" s="1639"/>
      <c r="IO268" s="1639"/>
      <c r="IP268" s="1639"/>
      <c r="IQ268" s="1639"/>
      <c r="IR268" s="1639"/>
      <c r="IS268" s="1639"/>
      <c r="IT268" s="1639"/>
      <c r="IU268" s="1639"/>
      <c r="IV268" s="1639"/>
      <c r="IW268" s="1639"/>
      <c r="IX268" s="1639"/>
      <c r="IY268" s="1639"/>
      <c r="IZ268" s="1639"/>
      <c r="JA268" s="1639"/>
      <c r="JB268" s="1639"/>
      <c r="JC268" s="1639"/>
      <c r="JD268" s="1639"/>
      <c r="JE268" s="1639"/>
      <c r="JF268" s="1639"/>
      <c r="JG268" s="1639"/>
      <c r="JH268" s="1639"/>
      <c r="JI268" s="1639"/>
      <c r="JJ268" s="1639"/>
      <c r="JK268" s="1639"/>
      <c r="JL268" s="1639"/>
      <c r="JM268" s="1639"/>
      <c r="JN268" s="1639"/>
      <c r="JO268" s="1639"/>
      <c r="JP268" s="1639"/>
      <c r="JQ268" s="1639"/>
      <c r="JR268" s="1639"/>
      <c r="JS268" s="1639"/>
      <c r="JT268" s="1639"/>
      <c r="JU268" s="1639"/>
      <c r="JV268" s="1639"/>
      <c r="JW268" s="1639"/>
      <c r="JX268" s="1639"/>
      <c r="JY268" s="1639"/>
      <c r="JZ268" s="1639"/>
      <c r="KA268" s="1639"/>
      <c r="KB268" s="1639"/>
      <c r="KC268" s="1639"/>
      <c r="KD268" s="1639"/>
      <c r="KE268" s="1639"/>
      <c r="KF268" s="1639"/>
      <c r="KG268" s="1639"/>
      <c r="KH268" s="1639"/>
      <c r="KI268" s="1639"/>
      <c r="KJ268" s="1639"/>
      <c r="KK268" s="1639"/>
      <c r="KL268" s="1639"/>
      <c r="KM268" s="1639"/>
      <c r="KN268" s="1639"/>
      <c r="KO268" s="1639"/>
      <c r="KP268" s="1639"/>
      <c r="KQ268" s="1639"/>
      <c r="KR268" s="1639"/>
      <c r="KS268" s="1639"/>
      <c r="KT268" s="1639"/>
      <c r="KU268" s="1639"/>
      <c r="KV268" s="1639"/>
      <c r="KW268" s="1639"/>
      <c r="KX268" s="1639"/>
      <c r="KY268" s="1639"/>
      <c r="KZ268" s="1639"/>
      <c r="LA268" s="1639"/>
      <c r="LB268" s="1639"/>
      <c r="LC268" s="1639"/>
      <c r="LD268" s="1639"/>
      <c r="LE268" s="1639"/>
      <c r="LF268" s="1639"/>
      <c r="LG268" s="1639"/>
      <c r="LH268" s="1639"/>
      <c r="LI268" s="1639"/>
      <c r="LJ268" s="1639"/>
      <c r="LK268" s="1639"/>
      <c r="LL268" s="1639"/>
      <c r="LM268" s="1639"/>
      <c r="LN268" s="1639"/>
      <c r="LO268" s="1639"/>
      <c r="LP268" s="1639"/>
    </row>
    <row r="269" s="1481" customFormat="1" ht="47" customHeight="1" spans="1:328">
      <c r="A269" s="1499">
        <v>45849</v>
      </c>
      <c r="B269" s="1500" t="s">
        <v>173</v>
      </c>
      <c r="C269" s="1501" t="s">
        <v>98</v>
      </c>
      <c r="D269" s="1502">
        <v>4500173592</v>
      </c>
      <c r="E269" s="2253" t="s">
        <v>1036</v>
      </c>
      <c r="F269" s="1502" t="s">
        <v>1037</v>
      </c>
      <c r="G269" s="1505" t="s">
        <v>176</v>
      </c>
      <c r="H269" s="1505" t="s">
        <v>176</v>
      </c>
      <c r="I269" s="1532" t="s">
        <v>177</v>
      </c>
      <c r="J269" s="1522">
        <v>5520</v>
      </c>
      <c r="K269" s="1534">
        <v>24</v>
      </c>
      <c r="L269" s="1534">
        <v>2760</v>
      </c>
      <c r="M269" s="2594">
        <f t="shared" si="227"/>
        <v>2</v>
      </c>
      <c r="N269" s="1536">
        <v>45898</v>
      </c>
      <c r="O269" s="1536">
        <f t="shared" si="226"/>
        <v>45896</v>
      </c>
      <c r="P269" s="1537" t="s">
        <v>1004</v>
      </c>
      <c r="Q269" s="1562" t="s">
        <v>78</v>
      </c>
      <c r="R269" s="2722">
        <v>5520</v>
      </c>
      <c r="S269" s="2722">
        <f t="shared" si="228"/>
        <v>0</v>
      </c>
      <c r="T269" s="2722"/>
      <c r="U269" s="2722" t="s">
        <v>829</v>
      </c>
      <c r="V269" s="1532"/>
      <c r="W269" s="1532" t="s">
        <v>111</v>
      </c>
      <c r="X269" s="1565" t="s">
        <v>830</v>
      </c>
      <c r="Y269" s="1589" t="s">
        <v>88</v>
      </c>
      <c r="Z269" s="1589">
        <v>45859</v>
      </c>
      <c r="AA269" s="1589" t="s">
        <v>831</v>
      </c>
      <c r="AB269" s="1589" t="s">
        <v>745</v>
      </c>
      <c r="AC269" s="1580" t="s">
        <v>746</v>
      </c>
      <c r="AD269" s="1590" t="s">
        <v>181</v>
      </c>
      <c r="AE269" s="2277">
        <v>1451.26</v>
      </c>
      <c r="AF269" s="2278">
        <f t="shared" si="229"/>
        <v>2902.52</v>
      </c>
      <c r="AG269" s="1504" t="s">
        <v>1038</v>
      </c>
      <c r="AH269" s="1609" t="s">
        <v>81</v>
      </c>
      <c r="AI269" s="1609"/>
      <c r="AJ269" s="1609">
        <v>9</v>
      </c>
      <c r="AK269" s="1610">
        <f t="shared" si="230"/>
        <v>5520</v>
      </c>
      <c r="AL269" s="1610"/>
      <c r="AM269" s="1610">
        <f t="shared" si="231"/>
        <v>230</v>
      </c>
      <c r="AN269" s="1610"/>
      <c r="AO269" s="1610"/>
      <c r="AP269" s="1610"/>
      <c r="AQ269" s="1610"/>
      <c r="AR269" s="1610" t="s">
        <v>512</v>
      </c>
      <c r="AS269" s="1610">
        <f t="shared" si="232"/>
        <v>5520</v>
      </c>
      <c r="AT269" s="1610"/>
      <c r="AU269" s="1622">
        <f t="shared" si="215"/>
        <v>613.333333333333</v>
      </c>
      <c r="AV269" s="1622">
        <f t="shared" si="216"/>
        <v>613.333333333333</v>
      </c>
      <c r="AW269" s="1622">
        <f t="shared" si="217"/>
        <v>613.333333333333</v>
      </c>
      <c r="AX269" s="1622">
        <f t="shared" si="218"/>
        <v>613.333333333333</v>
      </c>
      <c r="AY269" s="1622">
        <f t="shared" si="219"/>
        <v>613.333333333333</v>
      </c>
      <c r="AZ269" s="1622">
        <f t="shared" si="220"/>
        <v>613.333333333333</v>
      </c>
      <c r="BA269" s="1622">
        <f t="shared" si="221"/>
        <v>613.333333333333</v>
      </c>
      <c r="BB269" s="1622">
        <f t="shared" si="222"/>
        <v>613.333333333333</v>
      </c>
      <c r="BC269" s="1622">
        <f t="shared" si="223"/>
        <v>613.333333333333</v>
      </c>
      <c r="BD269" s="1622">
        <f t="shared" si="224"/>
        <v>587.777777777778</v>
      </c>
      <c r="BE269" s="1622">
        <f t="shared" si="225"/>
        <v>25.5555555555556</v>
      </c>
      <c r="BF269" s="1534"/>
      <c r="BG269" s="1638"/>
      <c r="BH269" s="1639"/>
      <c r="BI269" s="1639"/>
      <c r="BJ269" s="1639"/>
      <c r="BK269" s="1639"/>
      <c r="BL269" s="1639"/>
      <c r="BM269" s="1639"/>
      <c r="BN269" s="1639"/>
      <c r="BO269" s="1639"/>
      <c r="BP269" s="1639"/>
      <c r="BQ269" s="1639"/>
      <c r="BR269" s="1639"/>
      <c r="BS269" s="1639"/>
      <c r="BT269" s="1639"/>
      <c r="BU269" s="1639"/>
      <c r="BV269" s="1639"/>
      <c r="BW269" s="1639"/>
      <c r="BX269" s="1639"/>
      <c r="BY269" s="1639"/>
      <c r="BZ269" s="1639"/>
      <c r="CA269" s="1639"/>
      <c r="CB269" s="1639"/>
      <c r="CC269" s="1639"/>
      <c r="CD269" s="1639"/>
      <c r="CE269" s="1639"/>
      <c r="CF269" s="1639"/>
      <c r="CG269" s="1639"/>
      <c r="CH269" s="1639"/>
      <c r="CI269" s="1639"/>
      <c r="CJ269" s="1639"/>
      <c r="CK269" s="1639"/>
      <c r="CL269" s="1639"/>
      <c r="CM269" s="1639"/>
      <c r="CN269" s="1639"/>
      <c r="CO269" s="1639"/>
      <c r="CP269" s="1639"/>
      <c r="CQ269" s="1639"/>
      <c r="CR269" s="1639"/>
      <c r="CS269" s="1639"/>
      <c r="CT269" s="1639"/>
      <c r="CU269" s="1639"/>
      <c r="CV269" s="1639"/>
      <c r="CW269" s="1639"/>
      <c r="CX269" s="1639"/>
      <c r="CY269" s="1639"/>
      <c r="CZ269" s="1639"/>
      <c r="DA269" s="1639"/>
      <c r="DB269" s="1639"/>
      <c r="DC269" s="1639"/>
      <c r="DD269" s="1639"/>
      <c r="DE269" s="1639"/>
      <c r="DF269" s="1639"/>
      <c r="DG269" s="1639"/>
      <c r="DH269" s="1639"/>
      <c r="DI269" s="1639"/>
      <c r="DJ269" s="1639"/>
      <c r="DK269" s="1639"/>
      <c r="DL269" s="1639"/>
      <c r="DM269" s="1639"/>
      <c r="DN269" s="1639"/>
      <c r="DO269" s="1639"/>
      <c r="DP269" s="1639"/>
      <c r="DQ269" s="1639"/>
      <c r="DR269" s="1639"/>
      <c r="DS269" s="1639"/>
      <c r="DT269" s="1639"/>
      <c r="DU269" s="1639"/>
      <c r="DV269" s="1639"/>
      <c r="DW269" s="1639"/>
      <c r="DX269" s="1639"/>
      <c r="DY269" s="1639"/>
      <c r="DZ269" s="1639"/>
      <c r="EA269" s="1639"/>
      <c r="EB269" s="1639"/>
      <c r="EC269" s="1639"/>
      <c r="ED269" s="1639"/>
      <c r="EE269" s="1639"/>
      <c r="EF269" s="1639"/>
      <c r="EG269" s="1639"/>
      <c r="EH269" s="1639"/>
      <c r="EI269" s="1639"/>
      <c r="EJ269" s="1639"/>
      <c r="EK269" s="1639"/>
      <c r="EL269" s="1639"/>
      <c r="EM269" s="1639"/>
      <c r="EN269" s="1639"/>
      <c r="EO269" s="1639"/>
      <c r="EP269" s="1639"/>
      <c r="EQ269" s="1639"/>
      <c r="ER269" s="1639"/>
      <c r="ES269" s="1639"/>
      <c r="ET269" s="1639"/>
      <c r="EU269" s="1639"/>
      <c r="EV269" s="1639"/>
      <c r="EW269" s="1639"/>
      <c r="EX269" s="1639"/>
      <c r="EY269" s="1639"/>
      <c r="EZ269" s="1639"/>
      <c r="FA269" s="1639"/>
      <c r="FB269" s="1639"/>
      <c r="FC269" s="1639"/>
      <c r="FD269" s="1639"/>
      <c r="FE269" s="1639"/>
      <c r="FF269" s="1639"/>
      <c r="FG269" s="1639"/>
      <c r="FH269" s="1639"/>
      <c r="FI269" s="1639"/>
      <c r="FJ269" s="1639"/>
      <c r="FK269" s="1639"/>
      <c r="FL269" s="1639"/>
      <c r="FM269" s="1639"/>
      <c r="FN269" s="1639"/>
      <c r="FO269" s="1639"/>
      <c r="FP269" s="1639"/>
      <c r="FQ269" s="1639"/>
      <c r="FR269" s="1639"/>
      <c r="FS269" s="1639"/>
      <c r="FT269" s="1639"/>
      <c r="FU269" s="1639"/>
      <c r="FV269" s="1639"/>
      <c r="FW269" s="1639"/>
      <c r="FX269" s="1639"/>
      <c r="FY269" s="1639"/>
      <c r="FZ269" s="1639"/>
      <c r="GA269" s="1639"/>
      <c r="GB269" s="1639"/>
      <c r="GC269" s="1639"/>
      <c r="GD269" s="1639"/>
      <c r="GE269" s="1639"/>
      <c r="GF269" s="1639"/>
      <c r="GG269" s="1639"/>
      <c r="GH269" s="1639"/>
      <c r="GI269" s="1639"/>
      <c r="GJ269" s="1639"/>
      <c r="GK269" s="1639"/>
      <c r="GL269" s="1639"/>
      <c r="GM269" s="1639"/>
      <c r="GN269" s="1639"/>
      <c r="GO269" s="1639"/>
      <c r="GP269" s="1639"/>
      <c r="GQ269" s="1639"/>
      <c r="GR269" s="1639"/>
      <c r="GS269" s="1639"/>
      <c r="GT269" s="1639"/>
      <c r="GU269" s="1639"/>
      <c r="GV269" s="1639"/>
      <c r="GW269" s="1639"/>
      <c r="GX269" s="1639"/>
      <c r="GY269" s="1639"/>
      <c r="GZ269" s="1639"/>
      <c r="HA269" s="1639"/>
      <c r="HB269" s="1639"/>
      <c r="HC269" s="1639"/>
      <c r="HD269" s="1639"/>
      <c r="HE269" s="1639"/>
      <c r="HF269" s="1639"/>
      <c r="HG269" s="1639"/>
      <c r="HH269" s="1639"/>
      <c r="HI269" s="1639"/>
      <c r="HJ269" s="1639"/>
      <c r="HK269" s="1639"/>
      <c r="HL269" s="1639"/>
      <c r="HM269" s="1639"/>
      <c r="HN269" s="1639"/>
      <c r="HO269" s="1639"/>
      <c r="HP269" s="1639"/>
      <c r="HQ269" s="1639"/>
      <c r="HR269" s="1639"/>
      <c r="HS269" s="1639"/>
      <c r="HT269" s="1639"/>
      <c r="HU269" s="1639"/>
      <c r="HV269" s="1639"/>
      <c r="HW269" s="1639"/>
      <c r="HX269" s="1639"/>
      <c r="HY269" s="1639"/>
      <c r="HZ269" s="1639"/>
      <c r="IA269" s="1639"/>
      <c r="IB269" s="1639"/>
      <c r="IC269" s="1639"/>
      <c r="ID269" s="1639"/>
      <c r="IE269" s="1639"/>
      <c r="IF269" s="1639"/>
      <c r="IG269" s="1639"/>
      <c r="IH269" s="1639"/>
      <c r="II269" s="1639"/>
      <c r="IJ269" s="1639"/>
      <c r="IK269" s="1639"/>
      <c r="IL269" s="1639"/>
      <c r="IM269" s="1639"/>
      <c r="IN269" s="1639"/>
      <c r="IO269" s="1639"/>
      <c r="IP269" s="1639"/>
      <c r="IQ269" s="1639"/>
      <c r="IR269" s="1639"/>
      <c r="IS269" s="1639"/>
      <c r="IT269" s="1639"/>
      <c r="IU269" s="1639"/>
      <c r="IV269" s="1639"/>
      <c r="IW269" s="1639"/>
      <c r="IX269" s="1639"/>
      <c r="IY269" s="1639"/>
      <c r="IZ269" s="1639"/>
      <c r="JA269" s="1639"/>
      <c r="JB269" s="1639"/>
      <c r="JC269" s="1639"/>
      <c r="JD269" s="1639"/>
      <c r="JE269" s="1639"/>
      <c r="JF269" s="1639"/>
      <c r="JG269" s="1639"/>
      <c r="JH269" s="1639"/>
      <c r="JI269" s="1639"/>
      <c r="JJ269" s="1639"/>
      <c r="JK269" s="1639"/>
      <c r="JL269" s="1639"/>
      <c r="JM269" s="1639"/>
      <c r="JN269" s="1639"/>
      <c r="JO269" s="1639"/>
      <c r="JP269" s="1639"/>
      <c r="JQ269" s="1639"/>
      <c r="JR269" s="1639"/>
      <c r="JS269" s="1639"/>
      <c r="JT269" s="1639"/>
      <c r="JU269" s="1639"/>
      <c r="JV269" s="1639"/>
      <c r="JW269" s="1639"/>
      <c r="JX269" s="1639"/>
      <c r="JY269" s="1639"/>
      <c r="JZ269" s="1639"/>
      <c r="KA269" s="1639"/>
      <c r="KB269" s="1639"/>
      <c r="KC269" s="1639"/>
      <c r="KD269" s="1639"/>
      <c r="KE269" s="1639"/>
      <c r="KF269" s="1639"/>
      <c r="KG269" s="1639"/>
      <c r="KH269" s="1639"/>
      <c r="KI269" s="1639"/>
      <c r="KJ269" s="1639"/>
      <c r="KK269" s="1639"/>
      <c r="KL269" s="1639"/>
      <c r="KM269" s="1639"/>
      <c r="KN269" s="1639"/>
      <c r="KO269" s="1639"/>
      <c r="KP269" s="1639"/>
      <c r="KQ269" s="1639"/>
      <c r="KR269" s="1639"/>
      <c r="KS269" s="1639"/>
      <c r="KT269" s="1639"/>
      <c r="KU269" s="1639"/>
      <c r="KV269" s="1639"/>
      <c r="KW269" s="1639"/>
      <c r="KX269" s="1639"/>
      <c r="KY269" s="1639"/>
      <c r="KZ269" s="1639"/>
      <c r="LA269" s="1639"/>
      <c r="LB269" s="1639"/>
      <c r="LC269" s="1639"/>
      <c r="LD269" s="1639"/>
      <c r="LE269" s="1639"/>
      <c r="LF269" s="1639"/>
      <c r="LG269" s="1639"/>
      <c r="LH269" s="1639"/>
      <c r="LI269" s="1639"/>
      <c r="LJ269" s="1639"/>
      <c r="LK269" s="1639"/>
      <c r="LL269" s="1639"/>
      <c r="LM269" s="1639"/>
      <c r="LN269" s="1639"/>
      <c r="LO269" s="1639"/>
      <c r="LP269" s="1639"/>
    </row>
    <row r="270" s="1481" customFormat="1" ht="47" customHeight="1" spans="1:328">
      <c r="A270" s="1499">
        <v>45849</v>
      </c>
      <c r="B270" s="1500" t="s">
        <v>173</v>
      </c>
      <c r="C270" s="1501" t="s">
        <v>98</v>
      </c>
      <c r="D270" s="1502">
        <v>4500173592</v>
      </c>
      <c r="E270" s="2253" t="s">
        <v>1039</v>
      </c>
      <c r="F270" s="1502" t="s">
        <v>1040</v>
      </c>
      <c r="G270" s="1505" t="s">
        <v>176</v>
      </c>
      <c r="H270" s="1505" t="s">
        <v>176</v>
      </c>
      <c r="I270" s="1532" t="s">
        <v>177</v>
      </c>
      <c r="J270" s="1522">
        <v>5520</v>
      </c>
      <c r="K270" s="1534">
        <v>24</v>
      </c>
      <c r="L270" s="1534">
        <v>2760</v>
      </c>
      <c r="M270" s="2594">
        <f t="shared" si="227"/>
        <v>2</v>
      </c>
      <c r="N270" s="1536">
        <v>45898</v>
      </c>
      <c r="O270" s="1536">
        <f t="shared" si="226"/>
        <v>45896</v>
      </c>
      <c r="P270" s="1537" t="s">
        <v>1004</v>
      </c>
      <c r="Q270" s="1562" t="s">
        <v>78</v>
      </c>
      <c r="R270" s="2722">
        <v>5520</v>
      </c>
      <c r="S270" s="2722">
        <f t="shared" si="228"/>
        <v>0</v>
      </c>
      <c r="T270" s="2722"/>
      <c r="U270" s="2722" t="s">
        <v>829</v>
      </c>
      <c r="V270" s="1532"/>
      <c r="W270" s="1532" t="s">
        <v>111</v>
      </c>
      <c r="X270" s="1565" t="s">
        <v>830</v>
      </c>
      <c r="Y270" s="1589" t="s">
        <v>88</v>
      </c>
      <c r="Z270" s="1589">
        <v>45859</v>
      </c>
      <c r="AA270" s="1589" t="s">
        <v>831</v>
      </c>
      <c r="AB270" s="1589" t="s">
        <v>745</v>
      </c>
      <c r="AC270" s="1580" t="s">
        <v>746</v>
      </c>
      <c r="AD270" s="1590" t="s">
        <v>181</v>
      </c>
      <c r="AE270" s="2277">
        <v>1451.26</v>
      </c>
      <c r="AF270" s="2278">
        <f t="shared" si="229"/>
        <v>2902.52</v>
      </c>
      <c r="AG270" s="1504" t="s">
        <v>1041</v>
      </c>
      <c r="AH270" s="1609" t="s">
        <v>81</v>
      </c>
      <c r="AI270" s="1609"/>
      <c r="AJ270" s="1609">
        <v>9</v>
      </c>
      <c r="AK270" s="1610">
        <f t="shared" si="230"/>
        <v>5520</v>
      </c>
      <c r="AL270" s="1610"/>
      <c r="AM270" s="1610">
        <f t="shared" si="231"/>
        <v>230</v>
      </c>
      <c r="AN270" s="1610"/>
      <c r="AO270" s="1610"/>
      <c r="AP270" s="1610"/>
      <c r="AQ270" s="1610"/>
      <c r="AR270" s="1610" t="s">
        <v>512</v>
      </c>
      <c r="AS270" s="1610">
        <f t="shared" si="232"/>
        <v>5520</v>
      </c>
      <c r="AT270" s="1610"/>
      <c r="AU270" s="1622">
        <f t="shared" si="215"/>
        <v>613.333333333333</v>
      </c>
      <c r="AV270" s="1622">
        <f t="shared" si="216"/>
        <v>613.333333333333</v>
      </c>
      <c r="AW270" s="1622">
        <f t="shared" si="217"/>
        <v>613.333333333333</v>
      </c>
      <c r="AX270" s="1622">
        <f t="shared" si="218"/>
        <v>613.333333333333</v>
      </c>
      <c r="AY270" s="1622">
        <f t="shared" si="219"/>
        <v>613.333333333333</v>
      </c>
      <c r="AZ270" s="1622">
        <f t="shared" si="220"/>
        <v>613.333333333333</v>
      </c>
      <c r="BA270" s="1622">
        <f t="shared" si="221"/>
        <v>613.333333333333</v>
      </c>
      <c r="BB270" s="1622">
        <f t="shared" si="222"/>
        <v>613.333333333333</v>
      </c>
      <c r="BC270" s="1622">
        <f t="shared" si="223"/>
        <v>613.333333333333</v>
      </c>
      <c r="BD270" s="1622">
        <f t="shared" si="224"/>
        <v>587.777777777778</v>
      </c>
      <c r="BE270" s="1622">
        <f t="shared" si="225"/>
        <v>25.5555555555556</v>
      </c>
      <c r="BF270" s="1534"/>
      <c r="BG270" s="1638"/>
      <c r="BH270" s="1639"/>
      <c r="BI270" s="1639"/>
      <c r="BJ270" s="1639"/>
      <c r="BK270" s="1639"/>
      <c r="BL270" s="1639"/>
      <c r="BM270" s="1639"/>
      <c r="BN270" s="1639"/>
      <c r="BO270" s="1639"/>
      <c r="BP270" s="1639"/>
      <c r="BQ270" s="1639"/>
      <c r="BR270" s="1639"/>
      <c r="BS270" s="1639"/>
      <c r="BT270" s="1639"/>
      <c r="BU270" s="1639"/>
      <c r="BV270" s="1639"/>
      <c r="BW270" s="1639"/>
      <c r="BX270" s="1639"/>
      <c r="BY270" s="1639"/>
      <c r="BZ270" s="1639"/>
      <c r="CA270" s="1639"/>
      <c r="CB270" s="1639"/>
      <c r="CC270" s="1639"/>
      <c r="CD270" s="1639"/>
      <c r="CE270" s="1639"/>
      <c r="CF270" s="1639"/>
      <c r="CG270" s="1639"/>
      <c r="CH270" s="1639"/>
      <c r="CI270" s="1639"/>
      <c r="CJ270" s="1639"/>
      <c r="CK270" s="1639"/>
      <c r="CL270" s="1639"/>
      <c r="CM270" s="1639"/>
      <c r="CN270" s="1639"/>
      <c r="CO270" s="1639"/>
      <c r="CP270" s="1639"/>
      <c r="CQ270" s="1639"/>
      <c r="CR270" s="1639"/>
      <c r="CS270" s="1639"/>
      <c r="CT270" s="1639"/>
      <c r="CU270" s="1639"/>
      <c r="CV270" s="1639"/>
      <c r="CW270" s="1639"/>
      <c r="CX270" s="1639"/>
      <c r="CY270" s="1639"/>
      <c r="CZ270" s="1639"/>
      <c r="DA270" s="1639"/>
      <c r="DB270" s="1639"/>
      <c r="DC270" s="1639"/>
      <c r="DD270" s="1639"/>
      <c r="DE270" s="1639"/>
      <c r="DF270" s="1639"/>
      <c r="DG270" s="1639"/>
      <c r="DH270" s="1639"/>
      <c r="DI270" s="1639"/>
      <c r="DJ270" s="1639"/>
      <c r="DK270" s="1639"/>
      <c r="DL270" s="1639"/>
      <c r="DM270" s="1639"/>
      <c r="DN270" s="1639"/>
      <c r="DO270" s="1639"/>
      <c r="DP270" s="1639"/>
      <c r="DQ270" s="1639"/>
      <c r="DR270" s="1639"/>
      <c r="DS270" s="1639"/>
      <c r="DT270" s="1639"/>
      <c r="DU270" s="1639"/>
      <c r="DV270" s="1639"/>
      <c r="DW270" s="1639"/>
      <c r="DX270" s="1639"/>
      <c r="DY270" s="1639"/>
      <c r="DZ270" s="1639"/>
      <c r="EA270" s="1639"/>
      <c r="EB270" s="1639"/>
      <c r="EC270" s="1639"/>
      <c r="ED270" s="1639"/>
      <c r="EE270" s="1639"/>
      <c r="EF270" s="1639"/>
      <c r="EG270" s="1639"/>
      <c r="EH270" s="1639"/>
      <c r="EI270" s="1639"/>
      <c r="EJ270" s="1639"/>
      <c r="EK270" s="1639"/>
      <c r="EL270" s="1639"/>
      <c r="EM270" s="1639"/>
      <c r="EN270" s="1639"/>
      <c r="EO270" s="1639"/>
      <c r="EP270" s="1639"/>
      <c r="EQ270" s="1639"/>
      <c r="ER270" s="1639"/>
      <c r="ES270" s="1639"/>
      <c r="ET270" s="1639"/>
      <c r="EU270" s="1639"/>
      <c r="EV270" s="1639"/>
      <c r="EW270" s="1639"/>
      <c r="EX270" s="1639"/>
      <c r="EY270" s="1639"/>
      <c r="EZ270" s="1639"/>
      <c r="FA270" s="1639"/>
      <c r="FB270" s="1639"/>
      <c r="FC270" s="1639"/>
      <c r="FD270" s="1639"/>
      <c r="FE270" s="1639"/>
      <c r="FF270" s="1639"/>
      <c r="FG270" s="1639"/>
      <c r="FH270" s="1639"/>
      <c r="FI270" s="1639"/>
      <c r="FJ270" s="1639"/>
      <c r="FK270" s="1639"/>
      <c r="FL270" s="1639"/>
      <c r="FM270" s="1639"/>
      <c r="FN270" s="1639"/>
      <c r="FO270" s="1639"/>
      <c r="FP270" s="1639"/>
      <c r="FQ270" s="1639"/>
      <c r="FR270" s="1639"/>
      <c r="FS270" s="1639"/>
      <c r="FT270" s="1639"/>
      <c r="FU270" s="1639"/>
      <c r="FV270" s="1639"/>
      <c r="FW270" s="1639"/>
      <c r="FX270" s="1639"/>
      <c r="FY270" s="1639"/>
      <c r="FZ270" s="1639"/>
      <c r="GA270" s="1639"/>
      <c r="GB270" s="1639"/>
      <c r="GC270" s="1639"/>
      <c r="GD270" s="1639"/>
      <c r="GE270" s="1639"/>
      <c r="GF270" s="1639"/>
      <c r="GG270" s="1639"/>
      <c r="GH270" s="1639"/>
      <c r="GI270" s="1639"/>
      <c r="GJ270" s="1639"/>
      <c r="GK270" s="1639"/>
      <c r="GL270" s="1639"/>
      <c r="GM270" s="1639"/>
      <c r="GN270" s="1639"/>
      <c r="GO270" s="1639"/>
      <c r="GP270" s="1639"/>
      <c r="GQ270" s="1639"/>
      <c r="GR270" s="1639"/>
      <c r="GS270" s="1639"/>
      <c r="GT270" s="1639"/>
      <c r="GU270" s="1639"/>
      <c r="GV270" s="1639"/>
      <c r="GW270" s="1639"/>
      <c r="GX270" s="1639"/>
      <c r="GY270" s="1639"/>
      <c r="GZ270" s="1639"/>
      <c r="HA270" s="1639"/>
      <c r="HB270" s="1639"/>
      <c r="HC270" s="1639"/>
      <c r="HD270" s="1639"/>
      <c r="HE270" s="1639"/>
      <c r="HF270" s="1639"/>
      <c r="HG270" s="1639"/>
      <c r="HH270" s="1639"/>
      <c r="HI270" s="1639"/>
      <c r="HJ270" s="1639"/>
      <c r="HK270" s="1639"/>
      <c r="HL270" s="1639"/>
      <c r="HM270" s="1639"/>
      <c r="HN270" s="1639"/>
      <c r="HO270" s="1639"/>
      <c r="HP270" s="1639"/>
      <c r="HQ270" s="1639"/>
      <c r="HR270" s="1639"/>
      <c r="HS270" s="1639"/>
      <c r="HT270" s="1639"/>
      <c r="HU270" s="1639"/>
      <c r="HV270" s="1639"/>
      <c r="HW270" s="1639"/>
      <c r="HX270" s="1639"/>
      <c r="HY270" s="1639"/>
      <c r="HZ270" s="1639"/>
      <c r="IA270" s="1639"/>
      <c r="IB270" s="1639"/>
      <c r="IC270" s="1639"/>
      <c r="ID270" s="1639"/>
      <c r="IE270" s="1639"/>
      <c r="IF270" s="1639"/>
      <c r="IG270" s="1639"/>
      <c r="IH270" s="1639"/>
      <c r="II270" s="1639"/>
      <c r="IJ270" s="1639"/>
      <c r="IK270" s="1639"/>
      <c r="IL270" s="1639"/>
      <c r="IM270" s="1639"/>
      <c r="IN270" s="1639"/>
      <c r="IO270" s="1639"/>
      <c r="IP270" s="1639"/>
      <c r="IQ270" s="1639"/>
      <c r="IR270" s="1639"/>
      <c r="IS270" s="1639"/>
      <c r="IT270" s="1639"/>
      <c r="IU270" s="1639"/>
      <c r="IV270" s="1639"/>
      <c r="IW270" s="1639"/>
      <c r="IX270" s="1639"/>
      <c r="IY270" s="1639"/>
      <c r="IZ270" s="1639"/>
      <c r="JA270" s="1639"/>
      <c r="JB270" s="1639"/>
      <c r="JC270" s="1639"/>
      <c r="JD270" s="1639"/>
      <c r="JE270" s="1639"/>
      <c r="JF270" s="1639"/>
      <c r="JG270" s="1639"/>
      <c r="JH270" s="1639"/>
      <c r="JI270" s="1639"/>
      <c r="JJ270" s="1639"/>
      <c r="JK270" s="1639"/>
      <c r="JL270" s="1639"/>
      <c r="JM270" s="1639"/>
      <c r="JN270" s="1639"/>
      <c r="JO270" s="1639"/>
      <c r="JP270" s="1639"/>
      <c r="JQ270" s="1639"/>
      <c r="JR270" s="1639"/>
      <c r="JS270" s="1639"/>
      <c r="JT270" s="1639"/>
      <c r="JU270" s="1639"/>
      <c r="JV270" s="1639"/>
      <c r="JW270" s="1639"/>
      <c r="JX270" s="1639"/>
      <c r="JY270" s="1639"/>
      <c r="JZ270" s="1639"/>
      <c r="KA270" s="1639"/>
      <c r="KB270" s="1639"/>
      <c r="KC270" s="1639"/>
      <c r="KD270" s="1639"/>
      <c r="KE270" s="1639"/>
      <c r="KF270" s="1639"/>
      <c r="KG270" s="1639"/>
      <c r="KH270" s="1639"/>
      <c r="KI270" s="1639"/>
      <c r="KJ270" s="1639"/>
      <c r="KK270" s="1639"/>
      <c r="KL270" s="1639"/>
      <c r="KM270" s="1639"/>
      <c r="KN270" s="1639"/>
      <c r="KO270" s="1639"/>
      <c r="KP270" s="1639"/>
      <c r="KQ270" s="1639"/>
      <c r="KR270" s="1639"/>
      <c r="KS270" s="1639"/>
      <c r="KT270" s="1639"/>
      <c r="KU270" s="1639"/>
      <c r="KV270" s="1639"/>
      <c r="KW270" s="1639"/>
      <c r="KX270" s="1639"/>
      <c r="KY270" s="1639"/>
      <c r="KZ270" s="1639"/>
      <c r="LA270" s="1639"/>
      <c r="LB270" s="1639"/>
      <c r="LC270" s="1639"/>
      <c r="LD270" s="1639"/>
      <c r="LE270" s="1639"/>
      <c r="LF270" s="1639"/>
      <c r="LG270" s="1639"/>
      <c r="LH270" s="1639"/>
      <c r="LI270" s="1639"/>
      <c r="LJ270" s="1639"/>
      <c r="LK270" s="1639"/>
      <c r="LL270" s="1639"/>
      <c r="LM270" s="1639"/>
      <c r="LN270" s="1639"/>
      <c r="LO270" s="1639"/>
      <c r="LP270" s="1639"/>
    </row>
    <row r="271" s="1481" customFormat="1" ht="47" customHeight="1" spans="1:328">
      <c r="A271" s="1499">
        <v>45849</v>
      </c>
      <c r="B271" s="1500" t="s">
        <v>173</v>
      </c>
      <c r="C271" s="1501" t="s">
        <v>98</v>
      </c>
      <c r="D271" s="1502">
        <v>4500173592</v>
      </c>
      <c r="E271" s="2253" t="s">
        <v>1042</v>
      </c>
      <c r="F271" s="1502" t="s">
        <v>1043</v>
      </c>
      <c r="G271" s="1505" t="s">
        <v>176</v>
      </c>
      <c r="H271" s="1505" t="s">
        <v>176</v>
      </c>
      <c r="I271" s="1532" t="s">
        <v>177</v>
      </c>
      <c r="J271" s="1522">
        <v>5520</v>
      </c>
      <c r="K271" s="1534">
        <v>24</v>
      </c>
      <c r="L271" s="1534">
        <v>2760</v>
      </c>
      <c r="M271" s="2594">
        <f t="shared" si="227"/>
        <v>2</v>
      </c>
      <c r="N271" s="1536">
        <v>45898</v>
      </c>
      <c r="O271" s="1536">
        <f t="shared" si="226"/>
        <v>45896</v>
      </c>
      <c r="P271" s="1537" t="s">
        <v>1004</v>
      </c>
      <c r="Q271" s="1562" t="s">
        <v>78</v>
      </c>
      <c r="R271" s="2722">
        <v>5520</v>
      </c>
      <c r="S271" s="2722">
        <f t="shared" si="228"/>
        <v>0</v>
      </c>
      <c r="T271" s="2722"/>
      <c r="U271" s="2722" t="s">
        <v>829</v>
      </c>
      <c r="V271" s="1532"/>
      <c r="W271" s="1532" t="s">
        <v>111</v>
      </c>
      <c r="X271" s="1565" t="s">
        <v>830</v>
      </c>
      <c r="Y271" s="1589" t="s">
        <v>88</v>
      </c>
      <c r="Z271" s="1589">
        <v>45859</v>
      </c>
      <c r="AA271" s="1589" t="s">
        <v>831</v>
      </c>
      <c r="AB271" s="1589" t="s">
        <v>745</v>
      </c>
      <c r="AC271" s="1580" t="s">
        <v>746</v>
      </c>
      <c r="AD271" s="1590" t="s">
        <v>181</v>
      </c>
      <c r="AE271" s="2277">
        <v>1451.26</v>
      </c>
      <c r="AF271" s="2278">
        <f t="shared" si="229"/>
        <v>2902.52</v>
      </c>
      <c r="AG271" s="1504" t="s">
        <v>1044</v>
      </c>
      <c r="AH271" s="1609" t="s">
        <v>81</v>
      </c>
      <c r="AI271" s="1609"/>
      <c r="AJ271" s="1609">
        <v>9</v>
      </c>
      <c r="AK271" s="1610">
        <f t="shared" si="230"/>
        <v>5520</v>
      </c>
      <c r="AL271" s="1610"/>
      <c r="AM271" s="1610">
        <f t="shared" si="231"/>
        <v>230</v>
      </c>
      <c r="AN271" s="1610"/>
      <c r="AO271" s="1610"/>
      <c r="AP271" s="1610"/>
      <c r="AQ271" s="1610"/>
      <c r="AR271" s="1610" t="s">
        <v>512</v>
      </c>
      <c r="AS271" s="1610">
        <f t="shared" si="232"/>
        <v>5520</v>
      </c>
      <c r="AT271" s="1610"/>
      <c r="AU271" s="1622">
        <f t="shared" si="215"/>
        <v>613.333333333333</v>
      </c>
      <c r="AV271" s="1622">
        <f t="shared" si="216"/>
        <v>613.333333333333</v>
      </c>
      <c r="AW271" s="1622">
        <f t="shared" si="217"/>
        <v>613.333333333333</v>
      </c>
      <c r="AX271" s="1622">
        <f t="shared" si="218"/>
        <v>613.333333333333</v>
      </c>
      <c r="AY271" s="1622">
        <f t="shared" si="219"/>
        <v>613.333333333333</v>
      </c>
      <c r="AZ271" s="1622">
        <f t="shared" si="220"/>
        <v>613.333333333333</v>
      </c>
      <c r="BA271" s="1622">
        <f t="shared" si="221"/>
        <v>613.333333333333</v>
      </c>
      <c r="BB271" s="1622">
        <f t="shared" si="222"/>
        <v>613.333333333333</v>
      </c>
      <c r="BC271" s="1622">
        <f t="shared" si="223"/>
        <v>613.333333333333</v>
      </c>
      <c r="BD271" s="1622">
        <f t="shared" si="224"/>
        <v>587.777777777778</v>
      </c>
      <c r="BE271" s="1622">
        <f t="shared" si="225"/>
        <v>25.5555555555556</v>
      </c>
      <c r="BF271" s="1534"/>
      <c r="BG271" s="1638"/>
      <c r="BH271" s="1639"/>
      <c r="BI271" s="1639"/>
      <c r="BJ271" s="1639"/>
      <c r="BK271" s="1639"/>
      <c r="BL271" s="1639"/>
      <c r="BM271" s="1639"/>
      <c r="BN271" s="1639"/>
      <c r="BO271" s="1639"/>
      <c r="BP271" s="1639"/>
      <c r="BQ271" s="1639"/>
      <c r="BR271" s="1639"/>
      <c r="BS271" s="1639"/>
      <c r="BT271" s="1639"/>
      <c r="BU271" s="1639"/>
      <c r="BV271" s="1639"/>
      <c r="BW271" s="1639"/>
      <c r="BX271" s="1639"/>
      <c r="BY271" s="1639"/>
      <c r="BZ271" s="1639"/>
      <c r="CA271" s="1639"/>
      <c r="CB271" s="1639"/>
      <c r="CC271" s="1639"/>
      <c r="CD271" s="1639"/>
      <c r="CE271" s="1639"/>
      <c r="CF271" s="1639"/>
      <c r="CG271" s="1639"/>
      <c r="CH271" s="1639"/>
      <c r="CI271" s="1639"/>
      <c r="CJ271" s="1639"/>
      <c r="CK271" s="1639"/>
      <c r="CL271" s="1639"/>
      <c r="CM271" s="1639"/>
      <c r="CN271" s="1639"/>
      <c r="CO271" s="1639"/>
      <c r="CP271" s="1639"/>
      <c r="CQ271" s="1639"/>
      <c r="CR271" s="1639"/>
      <c r="CS271" s="1639"/>
      <c r="CT271" s="1639"/>
      <c r="CU271" s="1639"/>
      <c r="CV271" s="1639"/>
      <c r="CW271" s="1639"/>
      <c r="CX271" s="1639"/>
      <c r="CY271" s="1639"/>
      <c r="CZ271" s="1639"/>
      <c r="DA271" s="1639"/>
      <c r="DB271" s="1639"/>
      <c r="DC271" s="1639"/>
      <c r="DD271" s="1639"/>
      <c r="DE271" s="1639"/>
      <c r="DF271" s="1639"/>
      <c r="DG271" s="1639"/>
      <c r="DH271" s="1639"/>
      <c r="DI271" s="1639"/>
      <c r="DJ271" s="1639"/>
      <c r="DK271" s="1639"/>
      <c r="DL271" s="1639"/>
      <c r="DM271" s="1639"/>
      <c r="DN271" s="1639"/>
      <c r="DO271" s="1639"/>
      <c r="DP271" s="1639"/>
      <c r="DQ271" s="1639"/>
      <c r="DR271" s="1639"/>
      <c r="DS271" s="1639"/>
      <c r="DT271" s="1639"/>
      <c r="DU271" s="1639"/>
      <c r="DV271" s="1639"/>
      <c r="DW271" s="1639"/>
      <c r="DX271" s="1639"/>
      <c r="DY271" s="1639"/>
      <c r="DZ271" s="1639"/>
      <c r="EA271" s="1639"/>
      <c r="EB271" s="1639"/>
      <c r="EC271" s="1639"/>
      <c r="ED271" s="1639"/>
      <c r="EE271" s="1639"/>
      <c r="EF271" s="1639"/>
      <c r="EG271" s="1639"/>
      <c r="EH271" s="1639"/>
      <c r="EI271" s="1639"/>
      <c r="EJ271" s="1639"/>
      <c r="EK271" s="1639"/>
      <c r="EL271" s="1639"/>
      <c r="EM271" s="1639"/>
      <c r="EN271" s="1639"/>
      <c r="EO271" s="1639"/>
      <c r="EP271" s="1639"/>
      <c r="EQ271" s="1639"/>
      <c r="ER271" s="1639"/>
      <c r="ES271" s="1639"/>
      <c r="ET271" s="1639"/>
      <c r="EU271" s="1639"/>
      <c r="EV271" s="1639"/>
      <c r="EW271" s="1639"/>
      <c r="EX271" s="1639"/>
      <c r="EY271" s="1639"/>
      <c r="EZ271" s="1639"/>
      <c r="FA271" s="1639"/>
      <c r="FB271" s="1639"/>
      <c r="FC271" s="1639"/>
      <c r="FD271" s="1639"/>
      <c r="FE271" s="1639"/>
      <c r="FF271" s="1639"/>
      <c r="FG271" s="1639"/>
      <c r="FH271" s="1639"/>
      <c r="FI271" s="1639"/>
      <c r="FJ271" s="1639"/>
      <c r="FK271" s="1639"/>
      <c r="FL271" s="1639"/>
      <c r="FM271" s="1639"/>
      <c r="FN271" s="1639"/>
      <c r="FO271" s="1639"/>
      <c r="FP271" s="1639"/>
      <c r="FQ271" s="1639"/>
      <c r="FR271" s="1639"/>
      <c r="FS271" s="1639"/>
      <c r="FT271" s="1639"/>
      <c r="FU271" s="1639"/>
      <c r="FV271" s="1639"/>
      <c r="FW271" s="1639"/>
      <c r="FX271" s="1639"/>
      <c r="FY271" s="1639"/>
      <c r="FZ271" s="1639"/>
      <c r="GA271" s="1639"/>
      <c r="GB271" s="1639"/>
      <c r="GC271" s="1639"/>
      <c r="GD271" s="1639"/>
      <c r="GE271" s="1639"/>
      <c r="GF271" s="1639"/>
      <c r="GG271" s="1639"/>
      <c r="GH271" s="1639"/>
      <c r="GI271" s="1639"/>
      <c r="GJ271" s="1639"/>
      <c r="GK271" s="1639"/>
      <c r="GL271" s="1639"/>
      <c r="GM271" s="1639"/>
      <c r="GN271" s="1639"/>
      <c r="GO271" s="1639"/>
      <c r="GP271" s="1639"/>
      <c r="GQ271" s="1639"/>
      <c r="GR271" s="1639"/>
      <c r="GS271" s="1639"/>
      <c r="GT271" s="1639"/>
      <c r="GU271" s="1639"/>
      <c r="GV271" s="1639"/>
      <c r="GW271" s="1639"/>
      <c r="GX271" s="1639"/>
      <c r="GY271" s="1639"/>
      <c r="GZ271" s="1639"/>
      <c r="HA271" s="1639"/>
      <c r="HB271" s="1639"/>
      <c r="HC271" s="1639"/>
      <c r="HD271" s="1639"/>
      <c r="HE271" s="1639"/>
      <c r="HF271" s="1639"/>
      <c r="HG271" s="1639"/>
      <c r="HH271" s="1639"/>
      <c r="HI271" s="1639"/>
      <c r="HJ271" s="1639"/>
      <c r="HK271" s="1639"/>
      <c r="HL271" s="1639"/>
      <c r="HM271" s="1639"/>
      <c r="HN271" s="1639"/>
      <c r="HO271" s="1639"/>
      <c r="HP271" s="1639"/>
      <c r="HQ271" s="1639"/>
      <c r="HR271" s="1639"/>
      <c r="HS271" s="1639"/>
      <c r="HT271" s="1639"/>
      <c r="HU271" s="1639"/>
      <c r="HV271" s="1639"/>
      <c r="HW271" s="1639"/>
      <c r="HX271" s="1639"/>
      <c r="HY271" s="1639"/>
      <c r="HZ271" s="1639"/>
      <c r="IA271" s="1639"/>
      <c r="IB271" s="1639"/>
      <c r="IC271" s="1639"/>
      <c r="ID271" s="1639"/>
      <c r="IE271" s="1639"/>
      <c r="IF271" s="1639"/>
      <c r="IG271" s="1639"/>
      <c r="IH271" s="1639"/>
      <c r="II271" s="1639"/>
      <c r="IJ271" s="1639"/>
      <c r="IK271" s="1639"/>
      <c r="IL271" s="1639"/>
      <c r="IM271" s="1639"/>
      <c r="IN271" s="1639"/>
      <c r="IO271" s="1639"/>
      <c r="IP271" s="1639"/>
      <c r="IQ271" s="1639"/>
      <c r="IR271" s="1639"/>
      <c r="IS271" s="1639"/>
      <c r="IT271" s="1639"/>
      <c r="IU271" s="1639"/>
      <c r="IV271" s="1639"/>
      <c r="IW271" s="1639"/>
      <c r="IX271" s="1639"/>
      <c r="IY271" s="1639"/>
      <c r="IZ271" s="1639"/>
      <c r="JA271" s="1639"/>
      <c r="JB271" s="1639"/>
      <c r="JC271" s="1639"/>
      <c r="JD271" s="1639"/>
      <c r="JE271" s="1639"/>
      <c r="JF271" s="1639"/>
      <c r="JG271" s="1639"/>
      <c r="JH271" s="1639"/>
      <c r="JI271" s="1639"/>
      <c r="JJ271" s="1639"/>
      <c r="JK271" s="1639"/>
      <c r="JL271" s="1639"/>
      <c r="JM271" s="1639"/>
      <c r="JN271" s="1639"/>
      <c r="JO271" s="1639"/>
      <c r="JP271" s="1639"/>
      <c r="JQ271" s="1639"/>
      <c r="JR271" s="1639"/>
      <c r="JS271" s="1639"/>
      <c r="JT271" s="1639"/>
      <c r="JU271" s="1639"/>
      <c r="JV271" s="1639"/>
      <c r="JW271" s="1639"/>
      <c r="JX271" s="1639"/>
      <c r="JY271" s="1639"/>
      <c r="JZ271" s="1639"/>
      <c r="KA271" s="1639"/>
      <c r="KB271" s="1639"/>
      <c r="KC271" s="1639"/>
      <c r="KD271" s="1639"/>
      <c r="KE271" s="1639"/>
      <c r="KF271" s="1639"/>
      <c r="KG271" s="1639"/>
      <c r="KH271" s="1639"/>
      <c r="KI271" s="1639"/>
      <c r="KJ271" s="1639"/>
      <c r="KK271" s="1639"/>
      <c r="KL271" s="1639"/>
      <c r="KM271" s="1639"/>
      <c r="KN271" s="1639"/>
      <c r="KO271" s="1639"/>
      <c r="KP271" s="1639"/>
      <c r="KQ271" s="1639"/>
      <c r="KR271" s="1639"/>
      <c r="KS271" s="1639"/>
      <c r="KT271" s="1639"/>
      <c r="KU271" s="1639"/>
      <c r="KV271" s="1639"/>
      <c r="KW271" s="1639"/>
      <c r="KX271" s="1639"/>
      <c r="KY271" s="1639"/>
      <c r="KZ271" s="1639"/>
      <c r="LA271" s="1639"/>
      <c r="LB271" s="1639"/>
      <c r="LC271" s="1639"/>
      <c r="LD271" s="1639"/>
      <c r="LE271" s="1639"/>
      <c r="LF271" s="1639"/>
      <c r="LG271" s="1639"/>
      <c r="LH271" s="1639"/>
      <c r="LI271" s="1639"/>
      <c r="LJ271" s="1639"/>
      <c r="LK271" s="1639"/>
      <c r="LL271" s="1639"/>
      <c r="LM271" s="1639"/>
      <c r="LN271" s="1639"/>
      <c r="LO271" s="1639"/>
      <c r="LP271" s="1639"/>
    </row>
    <row r="272" s="1481" customFormat="1" ht="47" customHeight="1" spans="1:328">
      <c r="A272" s="1499">
        <v>45869</v>
      </c>
      <c r="B272" s="1500" t="s">
        <v>753</v>
      </c>
      <c r="C272" s="1501" t="s">
        <v>115</v>
      </c>
      <c r="D272" s="1502">
        <v>4500175689</v>
      </c>
      <c r="E272" s="2253"/>
      <c r="F272" s="1502" t="s">
        <v>1045</v>
      </c>
      <c r="G272" s="1505" t="s">
        <v>119</v>
      </c>
      <c r="H272" s="1505" t="s">
        <v>119</v>
      </c>
      <c r="I272" s="1532" t="s">
        <v>120</v>
      </c>
      <c r="J272" s="1522">
        <v>288</v>
      </c>
      <c r="K272" s="1534">
        <v>24</v>
      </c>
      <c r="L272" s="1534">
        <v>96</v>
      </c>
      <c r="M272" s="1534">
        <f t="shared" si="227"/>
        <v>3</v>
      </c>
      <c r="N272" s="1536">
        <v>45905</v>
      </c>
      <c r="O272" s="1536">
        <f t="shared" si="226"/>
        <v>45903</v>
      </c>
      <c r="P272" s="1537"/>
      <c r="Q272" s="1562" t="s">
        <v>78</v>
      </c>
      <c r="R272" s="2722">
        <v>288</v>
      </c>
      <c r="S272" s="2722">
        <f t="shared" si="228"/>
        <v>0</v>
      </c>
      <c r="T272" s="2722"/>
      <c r="U272" s="2722" t="s">
        <v>829</v>
      </c>
      <c r="V272" s="1532"/>
      <c r="W272" s="1532" t="s">
        <v>111</v>
      </c>
      <c r="X272" s="1565">
        <v>45869</v>
      </c>
      <c r="Y272" s="1589" t="s">
        <v>88</v>
      </c>
      <c r="Z272" s="1589" t="s">
        <v>1046</v>
      </c>
      <c r="AA272" s="1589"/>
      <c r="AB272" s="1589"/>
      <c r="AC272" s="1580" t="s">
        <v>1047</v>
      </c>
      <c r="AD272" s="1590" t="s">
        <v>122</v>
      </c>
      <c r="AE272" s="2277">
        <v>0.9242</v>
      </c>
      <c r="AF272" s="2278">
        <f t="shared" ref="AF272:AF281" si="233">AE272*J272</f>
        <v>266.1696</v>
      </c>
      <c r="AG272" s="1504" t="s">
        <v>1048</v>
      </c>
      <c r="AH272" s="1609" t="s">
        <v>81</v>
      </c>
      <c r="AI272" s="1609"/>
      <c r="AJ272" s="1609">
        <v>9</v>
      </c>
      <c r="AK272" s="1610">
        <f t="shared" si="230"/>
        <v>288</v>
      </c>
      <c r="AL272" s="1610"/>
      <c r="AM272" s="1610">
        <f t="shared" si="231"/>
        <v>12</v>
      </c>
      <c r="AN272" s="1610"/>
      <c r="AO272" s="1610"/>
      <c r="AP272" s="1610"/>
      <c r="AQ272" s="1610"/>
      <c r="AR272" s="1610" t="s">
        <v>63</v>
      </c>
      <c r="AS272" s="1610">
        <f t="shared" si="232"/>
        <v>288</v>
      </c>
      <c r="AT272" s="1610"/>
      <c r="AU272" s="1622">
        <f>J272</f>
        <v>288</v>
      </c>
      <c r="AV272" s="1622"/>
      <c r="AW272" s="1622"/>
      <c r="AX272" s="1622"/>
      <c r="AY272" s="1622"/>
      <c r="AZ272" s="1622"/>
      <c r="BA272" s="1622"/>
      <c r="BB272" s="1622"/>
      <c r="BC272" s="1622"/>
      <c r="BD272" s="1622">
        <f t="shared" si="224"/>
        <v>276</v>
      </c>
      <c r="BE272" s="1622">
        <f t="shared" si="225"/>
        <v>12</v>
      </c>
      <c r="BF272" s="1534"/>
      <c r="BG272" s="1638"/>
      <c r="BH272" s="1639"/>
      <c r="BI272" s="1639"/>
      <c r="BJ272" s="1639"/>
      <c r="BK272" s="1639"/>
      <c r="BL272" s="1639"/>
      <c r="BM272" s="1639"/>
      <c r="BN272" s="1639"/>
      <c r="BO272" s="1639"/>
      <c r="BP272" s="1639"/>
      <c r="BQ272" s="1639"/>
      <c r="BR272" s="1639"/>
      <c r="BS272" s="1639"/>
      <c r="BT272" s="1639"/>
      <c r="BU272" s="1639"/>
      <c r="BV272" s="1639"/>
      <c r="BW272" s="1639"/>
      <c r="BX272" s="1639"/>
      <c r="BY272" s="1639"/>
      <c r="BZ272" s="1639"/>
      <c r="CA272" s="1639"/>
      <c r="CB272" s="1639"/>
      <c r="CC272" s="1639"/>
      <c r="CD272" s="1639"/>
      <c r="CE272" s="1639"/>
      <c r="CF272" s="1639"/>
      <c r="CG272" s="1639"/>
      <c r="CH272" s="1639"/>
      <c r="CI272" s="1639"/>
      <c r="CJ272" s="1639"/>
      <c r="CK272" s="1639"/>
      <c r="CL272" s="1639"/>
      <c r="CM272" s="1639"/>
      <c r="CN272" s="1639"/>
      <c r="CO272" s="1639"/>
      <c r="CP272" s="1639"/>
      <c r="CQ272" s="1639"/>
      <c r="CR272" s="1639"/>
      <c r="CS272" s="1639"/>
      <c r="CT272" s="1639"/>
      <c r="CU272" s="1639"/>
      <c r="CV272" s="1639"/>
      <c r="CW272" s="1639"/>
      <c r="CX272" s="1639"/>
      <c r="CY272" s="1639"/>
      <c r="CZ272" s="1639"/>
      <c r="DA272" s="1639"/>
      <c r="DB272" s="1639"/>
      <c r="DC272" s="1639"/>
      <c r="DD272" s="1639"/>
      <c r="DE272" s="1639"/>
      <c r="DF272" s="1639"/>
      <c r="DG272" s="1639"/>
      <c r="DH272" s="1639"/>
      <c r="DI272" s="1639"/>
      <c r="DJ272" s="1639"/>
      <c r="DK272" s="1639"/>
      <c r="DL272" s="1639"/>
      <c r="DM272" s="1639"/>
      <c r="DN272" s="1639"/>
      <c r="DO272" s="1639"/>
      <c r="DP272" s="1639"/>
      <c r="DQ272" s="1639"/>
      <c r="DR272" s="1639"/>
      <c r="DS272" s="1639"/>
      <c r="DT272" s="1639"/>
      <c r="DU272" s="1639"/>
      <c r="DV272" s="1639"/>
      <c r="DW272" s="1639"/>
      <c r="DX272" s="1639"/>
      <c r="DY272" s="1639"/>
      <c r="DZ272" s="1639"/>
      <c r="EA272" s="1639"/>
      <c r="EB272" s="1639"/>
      <c r="EC272" s="1639"/>
      <c r="ED272" s="1639"/>
      <c r="EE272" s="1639"/>
      <c r="EF272" s="1639"/>
      <c r="EG272" s="1639"/>
      <c r="EH272" s="1639"/>
      <c r="EI272" s="1639"/>
      <c r="EJ272" s="1639"/>
      <c r="EK272" s="1639"/>
      <c r="EL272" s="1639"/>
      <c r="EM272" s="1639"/>
      <c r="EN272" s="1639"/>
      <c r="EO272" s="1639"/>
      <c r="EP272" s="1639"/>
      <c r="EQ272" s="1639"/>
      <c r="ER272" s="1639"/>
      <c r="ES272" s="1639"/>
      <c r="ET272" s="1639"/>
      <c r="EU272" s="1639"/>
      <c r="EV272" s="1639"/>
      <c r="EW272" s="1639"/>
      <c r="EX272" s="1639"/>
      <c r="EY272" s="1639"/>
      <c r="EZ272" s="1639"/>
      <c r="FA272" s="1639"/>
      <c r="FB272" s="1639"/>
      <c r="FC272" s="1639"/>
      <c r="FD272" s="1639"/>
      <c r="FE272" s="1639"/>
      <c r="FF272" s="1639"/>
      <c r="FG272" s="1639"/>
      <c r="FH272" s="1639"/>
      <c r="FI272" s="1639"/>
      <c r="FJ272" s="1639"/>
      <c r="FK272" s="1639"/>
      <c r="FL272" s="1639"/>
      <c r="FM272" s="1639"/>
      <c r="FN272" s="1639"/>
      <c r="FO272" s="1639"/>
      <c r="FP272" s="1639"/>
      <c r="FQ272" s="1639"/>
      <c r="FR272" s="1639"/>
      <c r="FS272" s="1639"/>
      <c r="FT272" s="1639"/>
      <c r="FU272" s="1639"/>
      <c r="FV272" s="1639"/>
      <c r="FW272" s="1639"/>
      <c r="FX272" s="1639"/>
      <c r="FY272" s="1639"/>
      <c r="FZ272" s="1639"/>
      <c r="GA272" s="1639"/>
      <c r="GB272" s="1639"/>
      <c r="GC272" s="1639"/>
      <c r="GD272" s="1639"/>
      <c r="GE272" s="1639"/>
      <c r="GF272" s="1639"/>
      <c r="GG272" s="1639"/>
      <c r="GH272" s="1639"/>
      <c r="GI272" s="1639"/>
      <c r="GJ272" s="1639"/>
      <c r="GK272" s="1639"/>
      <c r="GL272" s="1639"/>
      <c r="GM272" s="1639"/>
      <c r="GN272" s="1639"/>
      <c r="GO272" s="1639"/>
      <c r="GP272" s="1639"/>
      <c r="GQ272" s="1639"/>
      <c r="GR272" s="1639"/>
      <c r="GS272" s="1639"/>
      <c r="GT272" s="1639"/>
      <c r="GU272" s="1639"/>
      <c r="GV272" s="1639"/>
      <c r="GW272" s="1639"/>
      <c r="GX272" s="1639"/>
      <c r="GY272" s="1639"/>
      <c r="GZ272" s="1639"/>
      <c r="HA272" s="1639"/>
      <c r="HB272" s="1639"/>
      <c r="HC272" s="1639"/>
      <c r="HD272" s="1639"/>
      <c r="HE272" s="1639"/>
      <c r="HF272" s="1639"/>
      <c r="HG272" s="1639"/>
      <c r="HH272" s="1639"/>
      <c r="HI272" s="1639"/>
      <c r="HJ272" s="1639"/>
      <c r="HK272" s="1639"/>
      <c r="HL272" s="1639"/>
      <c r="HM272" s="1639"/>
      <c r="HN272" s="1639"/>
      <c r="HO272" s="1639"/>
      <c r="HP272" s="1639"/>
      <c r="HQ272" s="1639"/>
      <c r="HR272" s="1639"/>
      <c r="HS272" s="1639"/>
      <c r="HT272" s="1639"/>
      <c r="HU272" s="1639"/>
      <c r="HV272" s="1639"/>
      <c r="HW272" s="1639"/>
      <c r="HX272" s="1639"/>
      <c r="HY272" s="1639"/>
      <c r="HZ272" s="1639"/>
      <c r="IA272" s="1639"/>
      <c r="IB272" s="1639"/>
      <c r="IC272" s="1639"/>
      <c r="ID272" s="1639"/>
      <c r="IE272" s="1639"/>
      <c r="IF272" s="1639"/>
      <c r="IG272" s="1639"/>
      <c r="IH272" s="1639"/>
      <c r="II272" s="1639"/>
      <c r="IJ272" s="1639"/>
      <c r="IK272" s="1639"/>
      <c r="IL272" s="1639"/>
      <c r="IM272" s="1639"/>
      <c r="IN272" s="1639"/>
      <c r="IO272" s="1639"/>
      <c r="IP272" s="1639"/>
      <c r="IQ272" s="1639"/>
      <c r="IR272" s="1639"/>
      <c r="IS272" s="1639"/>
      <c r="IT272" s="1639"/>
      <c r="IU272" s="1639"/>
      <c r="IV272" s="1639"/>
      <c r="IW272" s="1639"/>
      <c r="IX272" s="1639"/>
      <c r="IY272" s="1639"/>
      <c r="IZ272" s="1639"/>
      <c r="JA272" s="1639"/>
      <c r="JB272" s="1639"/>
      <c r="JC272" s="1639"/>
      <c r="JD272" s="1639"/>
      <c r="JE272" s="1639"/>
      <c r="JF272" s="1639"/>
      <c r="JG272" s="1639"/>
      <c r="JH272" s="1639"/>
      <c r="JI272" s="1639"/>
      <c r="JJ272" s="1639"/>
      <c r="JK272" s="1639"/>
      <c r="JL272" s="1639"/>
      <c r="JM272" s="1639"/>
      <c r="JN272" s="1639"/>
      <c r="JO272" s="1639"/>
      <c r="JP272" s="1639"/>
      <c r="JQ272" s="1639"/>
      <c r="JR272" s="1639"/>
      <c r="JS272" s="1639"/>
      <c r="JT272" s="1639"/>
      <c r="JU272" s="1639"/>
      <c r="JV272" s="1639"/>
      <c r="JW272" s="1639"/>
      <c r="JX272" s="1639"/>
      <c r="JY272" s="1639"/>
      <c r="JZ272" s="1639"/>
      <c r="KA272" s="1639"/>
      <c r="KB272" s="1639"/>
      <c r="KC272" s="1639"/>
      <c r="KD272" s="1639"/>
      <c r="KE272" s="1639"/>
      <c r="KF272" s="1639"/>
      <c r="KG272" s="1639"/>
      <c r="KH272" s="1639"/>
      <c r="KI272" s="1639"/>
      <c r="KJ272" s="1639"/>
      <c r="KK272" s="1639"/>
      <c r="KL272" s="1639"/>
      <c r="KM272" s="1639"/>
      <c r="KN272" s="1639"/>
      <c r="KO272" s="1639"/>
      <c r="KP272" s="1639"/>
      <c r="KQ272" s="1639"/>
      <c r="KR272" s="1639"/>
      <c r="KS272" s="1639"/>
      <c r="KT272" s="1639"/>
      <c r="KU272" s="1639"/>
      <c r="KV272" s="1639"/>
      <c r="KW272" s="1639"/>
      <c r="KX272" s="1639"/>
      <c r="KY272" s="1639"/>
      <c r="KZ272" s="1639"/>
      <c r="LA272" s="1639"/>
      <c r="LB272" s="1639"/>
      <c r="LC272" s="1639"/>
      <c r="LD272" s="1639"/>
      <c r="LE272" s="1639"/>
      <c r="LF272" s="1639"/>
      <c r="LG272" s="1639"/>
      <c r="LH272" s="1639"/>
      <c r="LI272" s="1639"/>
      <c r="LJ272" s="1639"/>
      <c r="LK272" s="1639"/>
      <c r="LL272" s="1639"/>
      <c r="LM272" s="1639"/>
      <c r="LN272" s="1639"/>
      <c r="LO272" s="1639"/>
      <c r="LP272" s="1639"/>
    </row>
    <row r="273" s="1481" customFormat="1" ht="47" customHeight="1" spans="1:328">
      <c r="A273" s="1499">
        <v>45869</v>
      </c>
      <c r="B273" s="1500" t="s">
        <v>753</v>
      </c>
      <c r="C273" s="1501" t="s">
        <v>115</v>
      </c>
      <c r="D273" s="1502">
        <v>4500175689</v>
      </c>
      <c r="E273" s="2253"/>
      <c r="F273" s="1502" t="s">
        <v>1049</v>
      </c>
      <c r="G273" s="1505" t="s">
        <v>125</v>
      </c>
      <c r="H273" s="1505" t="s">
        <v>125</v>
      </c>
      <c r="I273" s="1532" t="s">
        <v>126</v>
      </c>
      <c r="J273" s="1522">
        <v>288</v>
      </c>
      <c r="K273" s="1534">
        <v>24</v>
      </c>
      <c r="L273" s="1534">
        <v>96</v>
      </c>
      <c r="M273" s="1534">
        <f t="shared" si="227"/>
        <v>3</v>
      </c>
      <c r="N273" s="1536">
        <v>45905</v>
      </c>
      <c r="O273" s="1536">
        <f t="shared" si="226"/>
        <v>45903</v>
      </c>
      <c r="P273" s="1537"/>
      <c r="Q273" s="1562" t="s">
        <v>78</v>
      </c>
      <c r="R273" s="2722">
        <v>288</v>
      </c>
      <c r="S273" s="2722">
        <f t="shared" si="228"/>
        <v>0</v>
      </c>
      <c r="T273" s="2722"/>
      <c r="U273" s="2722" t="s">
        <v>829</v>
      </c>
      <c r="V273" s="1532"/>
      <c r="W273" s="1532" t="s">
        <v>111</v>
      </c>
      <c r="X273" s="1565">
        <v>45869</v>
      </c>
      <c r="Y273" s="1589" t="s">
        <v>88</v>
      </c>
      <c r="Z273" s="1589" t="s">
        <v>1046</v>
      </c>
      <c r="AA273" s="1589"/>
      <c r="AB273" s="1589"/>
      <c r="AC273" s="1580" t="s">
        <v>1047</v>
      </c>
      <c r="AD273" s="1590" t="s">
        <v>122</v>
      </c>
      <c r="AE273" s="2277">
        <v>0.845</v>
      </c>
      <c r="AF273" s="2278">
        <f t="shared" si="233"/>
        <v>243.36</v>
      </c>
      <c r="AG273" s="1504" t="s">
        <v>1048</v>
      </c>
      <c r="AH273" s="1609" t="s">
        <v>81</v>
      </c>
      <c r="AI273" s="1609"/>
      <c r="AJ273" s="1609">
        <v>9</v>
      </c>
      <c r="AK273" s="1610">
        <f t="shared" si="230"/>
        <v>288</v>
      </c>
      <c r="AL273" s="1610"/>
      <c r="AM273" s="1610">
        <f t="shared" si="231"/>
        <v>12</v>
      </c>
      <c r="AN273" s="1610"/>
      <c r="AO273" s="1610"/>
      <c r="AP273" s="1610"/>
      <c r="AQ273" s="1610"/>
      <c r="AR273" s="1610" t="s">
        <v>63</v>
      </c>
      <c r="AS273" s="1610">
        <f t="shared" si="232"/>
        <v>288</v>
      </c>
      <c r="AT273" s="1610"/>
      <c r="AU273" s="1622"/>
      <c r="AV273" s="1622">
        <f>J273</f>
        <v>288</v>
      </c>
      <c r="AW273" s="1622"/>
      <c r="AX273" s="1622"/>
      <c r="AY273" s="1622"/>
      <c r="AZ273" s="1622"/>
      <c r="BA273" s="1622"/>
      <c r="BB273" s="1622"/>
      <c r="BC273" s="1622"/>
      <c r="BD273" s="1622">
        <f t="shared" si="224"/>
        <v>276</v>
      </c>
      <c r="BE273" s="1622">
        <f t="shared" si="225"/>
        <v>12</v>
      </c>
      <c r="BF273" s="1534"/>
      <c r="BG273" s="1638"/>
      <c r="BH273" s="1639"/>
      <c r="BI273" s="1639"/>
      <c r="BJ273" s="1639"/>
      <c r="BK273" s="1639"/>
      <c r="BL273" s="1639"/>
      <c r="BM273" s="1639"/>
      <c r="BN273" s="1639"/>
      <c r="BO273" s="1639"/>
      <c r="BP273" s="1639"/>
      <c r="BQ273" s="1639"/>
      <c r="BR273" s="1639"/>
      <c r="BS273" s="1639"/>
      <c r="BT273" s="1639"/>
      <c r="BU273" s="1639"/>
      <c r="BV273" s="1639"/>
      <c r="BW273" s="1639"/>
      <c r="BX273" s="1639"/>
      <c r="BY273" s="1639"/>
      <c r="BZ273" s="1639"/>
      <c r="CA273" s="1639"/>
      <c r="CB273" s="1639"/>
      <c r="CC273" s="1639"/>
      <c r="CD273" s="1639"/>
      <c r="CE273" s="1639"/>
      <c r="CF273" s="1639"/>
      <c r="CG273" s="1639"/>
      <c r="CH273" s="1639"/>
      <c r="CI273" s="1639"/>
      <c r="CJ273" s="1639"/>
      <c r="CK273" s="1639"/>
      <c r="CL273" s="1639"/>
      <c r="CM273" s="1639"/>
      <c r="CN273" s="1639"/>
      <c r="CO273" s="1639"/>
      <c r="CP273" s="1639"/>
      <c r="CQ273" s="1639"/>
      <c r="CR273" s="1639"/>
      <c r="CS273" s="1639"/>
      <c r="CT273" s="1639"/>
      <c r="CU273" s="1639"/>
      <c r="CV273" s="1639"/>
      <c r="CW273" s="1639"/>
      <c r="CX273" s="1639"/>
      <c r="CY273" s="1639"/>
      <c r="CZ273" s="1639"/>
      <c r="DA273" s="1639"/>
      <c r="DB273" s="1639"/>
      <c r="DC273" s="1639"/>
      <c r="DD273" s="1639"/>
      <c r="DE273" s="1639"/>
      <c r="DF273" s="1639"/>
      <c r="DG273" s="1639"/>
      <c r="DH273" s="1639"/>
      <c r="DI273" s="1639"/>
      <c r="DJ273" s="1639"/>
      <c r="DK273" s="1639"/>
      <c r="DL273" s="1639"/>
      <c r="DM273" s="1639"/>
      <c r="DN273" s="1639"/>
      <c r="DO273" s="1639"/>
      <c r="DP273" s="1639"/>
      <c r="DQ273" s="1639"/>
      <c r="DR273" s="1639"/>
      <c r="DS273" s="1639"/>
      <c r="DT273" s="1639"/>
      <c r="DU273" s="1639"/>
      <c r="DV273" s="1639"/>
      <c r="DW273" s="1639"/>
      <c r="DX273" s="1639"/>
      <c r="DY273" s="1639"/>
      <c r="DZ273" s="1639"/>
      <c r="EA273" s="1639"/>
      <c r="EB273" s="1639"/>
      <c r="EC273" s="1639"/>
      <c r="ED273" s="1639"/>
      <c r="EE273" s="1639"/>
      <c r="EF273" s="1639"/>
      <c r="EG273" s="1639"/>
      <c r="EH273" s="1639"/>
      <c r="EI273" s="1639"/>
      <c r="EJ273" s="1639"/>
      <c r="EK273" s="1639"/>
      <c r="EL273" s="1639"/>
      <c r="EM273" s="1639"/>
      <c r="EN273" s="1639"/>
      <c r="EO273" s="1639"/>
      <c r="EP273" s="1639"/>
      <c r="EQ273" s="1639"/>
      <c r="ER273" s="1639"/>
      <c r="ES273" s="1639"/>
      <c r="ET273" s="1639"/>
      <c r="EU273" s="1639"/>
      <c r="EV273" s="1639"/>
      <c r="EW273" s="1639"/>
      <c r="EX273" s="1639"/>
      <c r="EY273" s="1639"/>
      <c r="EZ273" s="1639"/>
      <c r="FA273" s="1639"/>
      <c r="FB273" s="1639"/>
      <c r="FC273" s="1639"/>
      <c r="FD273" s="1639"/>
      <c r="FE273" s="1639"/>
      <c r="FF273" s="1639"/>
      <c r="FG273" s="1639"/>
      <c r="FH273" s="1639"/>
      <c r="FI273" s="1639"/>
      <c r="FJ273" s="1639"/>
      <c r="FK273" s="1639"/>
      <c r="FL273" s="1639"/>
      <c r="FM273" s="1639"/>
      <c r="FN273" s="1639"/>
      <c r="FO273" s="1639"/>
      <c r="FP273" s="1639"/>
      <c r="FQ273" s="1639"/>
      <c r="FR273" s="1639"/>
      <c r="FS273" s="1639"/>
      <c r="FT273" s="1639"/>
      <c r="FU273" s="1639"/>
      <c r="FV273" s="1639"/>
      <c r="FW273" s="1639"/>
      <c r="FX273" s="1639"/>
      <c r="FY273" s="1639"/>
      <c r="FZ273" s="1639"/>
      <c r="GA273" s="1639"/>
      <c r="GB273" s="1639"/>
      <c r="GC273" s="1639"/>
      <c r="GD273" s="1639"/>
      <c r="GE273" s="1639"/>
      <c r="GF273" s="1639"/>
      <c r="GG273" s="1639"/>
      <c r="GH273" s="1639"/>
      <c r="GI273" s="1639"/>
      <c r="GJ273" s="1639"/>
      <c r="GK273" s="1639"/>
      <c r="GL273" s="1639"/>
      <c r="GM273" s="1639"/>
      <c r="GN273" s="1639"/>
      <c r="GO273" s="1639"/>
      <c r="GP273" s="1639"/>
      <c r="GQ273" s="1639"/>
      <c r="GR273" s="1639"/>
      <c r="GS273" s="1639"/>
      <c r="GT273" s="1639"/>
      <c r="GU273" s="1639"/>
      <c r="GV273" s="1639"/>
      <c r="GW273" s="1639"/>
      <c r="GX273" s="1639"/>
      <c r="GY273" s="1639"/>
      <c r="GZ273" s="1639"/>
      <c r="HA273" s="1639"/>
      <c r="HB273" s="1639"/>
      <c r="HC273" s="1639"/>
      <c r="HD273" s="1639"/>
      <c r="HE273" s="1639"/>
      <c r="HF273" s="1639"/>
      <c r="HG273" s="1639"/>
      <c r="HH273" s="1639"/>
      <c r="HI273" s="1639"/>
      <c r="HJ273" s="1639"/>
      <c r="HK273" s="1639"/>
      <c r="HL273" s="1639"/>
      <c r="HM273" s="1639"/>
      <c r="HN273" s="1639"/>
      <c r="HO273" s="1639"/>
      <c r="HP273" s="1639"/>
      <c r="HQ273" s="1639"/>
      <c r="HR273" s="1639"/>
      <c r="HS273" s="1639"/>
      <c r="HT273" s="1639"/>
      <c r="HU273" s="1639"/>
      <c r="HV273" s="1639"/>
      <c r="HW273" s="1639"/>
      <c r="HX273" s="1639"/>
      <c r="HY273" s="1639"/>
      <c r="HZ273" s="1639"/>
      <c r="IA273" s="1639"/>
      <c r="IB273" s="1639"/>
      <c r="IC273" s="1639"/>
      <c r="ID273" s="1639"/>
      <c r="IE273" s="1639"/>
      <c r="IF273" s="1639"/>
      <c r="IG273" s="1639"/>
      <c r="IH273" s="1639"/>
      <c r="II273" s="1639"/>
      <c r="IJ273" s="1639"/>
      <c r="IK273" s="1639"/>
      <c r="IL273" s="1639"/>
      <c r="IM273" s="1639"/>
      <c r="IN273" s="1639"/>
      <c r="IO273" s="1639"/>
      <c r="IP273" s="1639"/>
      <c r="IQ273" s="1639"/>
      <c r="IR273" s="1639"/>
      <c r="IS273" s="1639"/>
      <c r="IT273" s="1639"/>
      <c r="IU273" s="1639"/>
      <c r="IV273" s="1639"/>
      <c r="IW273" s="1639"/>
      <c r="IX273" s="1639"/>
      <c r="IY273" s="1639"/>
      <c r="IZ273" s="1639"/>
      <c r="JA273" s="1639"/>
      <c r="JB273" s="1639"/>
      <c r="JC273" s="1639"/>
      <c r="JD273" s="1639"/>
      <c r="JE273" s="1639"/>
      <c r="JF273" s="1639"/>
      <c r="JG273" s="1639"/>
      <c r="JH273" s="1639"/>
      <c r="JI273" s="1639"/>
      <c r="JJ273" s="1639"/>
      <c r="JK273" s="1639"/>
      <c r="JL273" s="1639"/>
      <c r="JM273" s="1639"/>
      <c r="JN273" s="1639"/>
      <c r="JO273" s="1639"/>
      <c r="JP273" s="1639"/>
      <c r="JQ273" s="1639"/>
      <c r="JR273" s="1639"/>
      <c r="JS273" s="1639"/>
      <c r="JT273" s="1639"/>
      <c r="JU273" s="1639"/>
      <c r="JV273" s="1639"/>
      <c r="JW273" s="1639"/>
      <c r="JX273" s="1639"/>
      <c r="JY273" s="1639"/>
      <c r="JZ273" s="1639"/>
      <c r="KA273" s="1639"/>
      <c r="KB273" s="1639"/>
      <c r="KC273" s="1639"/>
      <c r="KD273" s="1639"/>
      <c r="KE273" s="1639"/>
      <c r="KF273" s="1639"/>
      <c r="KG273" s="1639"/>
      <c r="KH273" s="1639"/>
      <c r="KI273" s="1639"/>
      <c r="KJ273" s="1639"/>
      <c r="KK273" s="1639"/>
      <c r="KL273" s="1639"/>
      <c r="KM273" s="1639"/>
      <c r="KN273" s="1639"/>
      <c r="KO273" s="1639"/>
      <c r="KP273" s="1639"/>
      <c r="KQ273" s="1639"/>
      <c r="KR273" s="1639"/>
      <c r="KS273" s="1639"/>
      <c r="KT273" s="1639"/>
      <c r="KU273" s="1639"/>
      <c r="KV273" s="1639"/>
      <c r="KW273" s="1639"/>
      <c r="KX273" s="1639"/>
      <c r="KY273" s="1639"/>
      <c r="KZ273" s="1639"/>
      <c r="LA273" s="1639"/>
      <c r="LB273" s="1639"/>
      <c r="LC273" s="1639"/>
      <c r="LD273" s="1639"/>
      <c r="LE273" s="1639"/>
      <c r="LF273" s="1639"/>
      <c r="LG273" s="1639"/>
      <c r="LH273" s="1639"/>
      <c r="LI273" s="1639"/>
      <c r="LJ273" s="1639"/>
      <c r="LK273" s="1639"/>
      <c r="LL273" s="1639"/>
      <c r="LM273" s="1639"/>
      <c r="LN273" s="1639"/>
      <c r="LO273" s="1639"/>
      <c r="LP273" s="1639"/>
    </row>
    <row r="274" s="1481" customFormat="1" ht="47" customHeight="1" spans="1:328">
      <c r="A274" s="1499">
        <v>45869</v>
      </c>
      <c r="B274" s="1500" t="s">
        <v>753</v>
      </c>
      <c r="C274" s="1501" t="s">
        <v>115</v>
      </c>
      <c r="D274" s="1502">
        <v>4500175689</v>
      </c>
      <c r="E274" s="2253"/>
      <c r="F274" s="1502" t="s">
        <v>1050</v>
      </c>
      <c r="G274" s="1505" t="s">
        <v>128</v>
      </c>
      <c r="H274" s="1505" t="s">
        <v>128</v>
      </c>
      <c r="I274" s="1532" t="s">
        <v>129</v>
      </c>
      <c r="J274" s="1522">
        <v>288</v>
      </c>
      <c r="K274" s="1534">
        <v>24</v>
      </c>
      <c r="L274" s="1534">
        <v>96</v>
      </c>
      <c r="M274" s="1534">
        <f t="shared" si="227"/>
        <v>3</v>
      </c>
      <c r="N274" s="1536">
        <v>45905</v>
      </c>
      <c r="O274" s="1536">
        <f t="shared" si="226"/>
        <v>45903</v>
      </c>
      <c r="P274" s="1537"/>
      <c r="Q274" s="1562" t="s">
        <v>78</v>
      </c>
      <c r="R274" s="2722">
        <v>288</v>
      </c>
      <c r="S274" s="2722">
        <f t="shared" si="228"/>
        <v>0</v>
      </c>
      <c r="T274" s="2722"/>
      <c r="U274" s="2722" t="s">
        <v>829</v>
      </c>
      <c r="V274" s="1532"/>
      <c r="W274" s="1532" t="s">
        <v>111</v>
      </c>
      <c r="X274" s="1565">
        <v>45869</v>
      </c>
      <c r="Y274" s="1589" t="s">
        <v>88</v>
      </c>
      <c r="Z274" s="1589" t="s">
        <v>1046</v>
      </c>
      <c r="AA274" s="1589"/>
      <c r="AB274" s="1589"/>
      <c r="AC274" s="1580" t="s">
        <v>1047</v>
      </c>
      <c r="AD274" s="1590" t="s">
        <v>122</v>
      </c>
      <c r="AE274" s="2277">
        <v>0.8324</v>
      </c>
      <c r="AF274" s="2278">
        <f t="shared" si="233"/>
        <v>239.7312</v>
      </c>
      <c r="AG274" s="1504" t="s">
        <v>1048</v>
      </c>
      <c r="AH274" s="1609" t="s">
        <v>81</v>
      </c>
      <c r="AI274" s="1609"/>
      <c r="AJ274" s="1609">
        <v>9</v>
      </c>
      <c r="AK274" s="1610">
        <f t="shared" si="230"/>
        <v>288</v>
      </c>
      <c r="AL274" s="1610"/>
      <c r="AM274" s="1610">
        <f t="shared" si="231"/>
        <v>12</v>
      </c>
      <c r="AN274" s="1610"/>
      <c r="AO274" s="1610"/>
      <c r="AP274" s="1610"/>
      <c r="AQ274" s="1610"/>
      <c r="AR274" s="1610" t="s">
        <v>63</v>
      </c>
      <c r="AS274" s="1610">
        <f t="shared" si="232"/>
        <v>288</v>
      </c>
      <c r="AT274" s="1610"/>
      <c r="AU274" s="1622"/>
      <c r="AV274" s="1622"/>
      <c r="AW274" s="1622">
        <f>J274</f>
        <v>288</v>
      </c>
      <c r="AX274" s="1622"/>
      <c r="AY274" s="1622"/>
      <c r="AZ274" s="1622"/>
      <c r="BA274" s="1622"/>
      <c r="BB274" s="1622"/>
      <c r="BC274" s="1622"/>
      <c r="BD274" s="1622">
        <f t="shared" si="224"/>
        <v>276</v>
      </c>
      <c r="BE274" s="1622">
        <f t="shared" si="225"/>
        <v>12</v>
      </c>
      <c r="BF274" s="1534"/>
      <c r="BG274" s="1638"/>
      <c r="BH274" s="1639"/>
      <c r="BI274" s="1639"/>
      <c r="BJ274" s="1639"/>
      <c r="BK274" s="1639"/>
      <c r="BL274" s="1639"/>
      <c r="BM274" s="1639"/>
      <c r="BN274" s="1639"/>
      <c r="BO274" s="1639"/>
      <c r="BP274" s="1639"/>
      <c r="BQ274" s="1639"/>
      <c r="BR274" s="1639"/>
      <c r="BS274" s="1639"/>
      <c r="BT274" s="1639"/>
      <c r="BU274" s="1639"/>
      <c r="BV274" s="1639"/>
      <c r="BW274" s="1639"/>
      <c r="BX274" s="1639"/>
      <c r="BY274" s="1639"/>
      <c r="BZ274" s="1639"/>
      <c r="CA274" s="1639"/>
      <c r="CB274" s="1639"/>
      <c r="CC274" s="1639"/>
      <c r="CD274" s="1639"/>
      <c r="CE274" s="1639"/>
      <c r="CF274" s="1639"/>
      <c r="CG274" s="1639"/>
      <c r="CH274" s="1639"/>
      <c r="CI274" s="1639"/>
      <c r="CJ274" s="1639"/>
      <c r="CK274" s="1639"/>
      <c r="CL274" s="1639"/>
      <c r="CM274" s="1639"/>
      <c r="CN274" s="1639"/>
      <c r="CO274" s="1639"/>
      <c r="CP274" s="1639"/>
      <c r="CQ274" s="1639"/>
      <c r="CR274" s="1639"/>
      <c r="CS274" s="1639"/>
      <c r="CT274" s="1639"/>
      <c r="CU274" s="1639"/>
      <c r="CV274" s="1639"/>
      <c r="CW274" s="1639"/>
      <c r="CX274" s="1639"/>
      <c r="CY274" s="1639"/>
      <c r="CZ274" s="1639"/>
      <c r="DA274" s="1639"/>
      <c r="DB274" s="1639"/>
      <c r="DC274" s="1639"/>
      <c r="DD274" s="1639"/>
      <c r="DE274" s="1639"/>
      <c r="DF274" s="1639"/>
      <c r="DG274" s="1639"/>
      <c r="DH274" s="1639"/>
      <c r="DI274" s="1639"/>
      <c r="DJ274" s="1639"/>
      <c r="DK274" s="1639"/>
      <c r="DL274" s="1639"/>
      <c r="DM274" s="1639"/>
      <c r="DN274" s="1639"/>
      <c r="DO274" s="1639"/>
      <c r="DP274" s="1639"/>
      <c r="DQ274" s="1639"/>
      <c r="DR274" s="1639"/>
      <c r="DS274" s="1639"/>
      <c r="DT274" s="1639"/>
      <c r="DU274" s="1639"/>
      <c r="DV274" s="1639"/>
      <c r="DW274" s="1639"/>
      <c r="DX274" s="1639"/>
      <c r="DY274" s="1639"/>
      <c r="DZ274" s="1639"/>
      <c r="EA274" s="1639"/>
      <c r="EB274" s="1639"/>
      <c r="EC274" s="1639"/>
      <c r="ED274" s="1639"/>
      <c r="EE274" s="1639"/>
      <c r="EF274" s="1639"/>
      <c r="EG274" s="1639"/>
      <c r="EH274" s="1639"/>
      <c r="EI274" s="1639"/>
      <c r="EJ274" s="1639"/>
      <c r="EK274" s="1639"/>
      <c r="EL274" s="1639"/>
      <c r="EM274" s="1639"/>
      <c r="EN274" s="1639"/>
      <c r="EO274" s="1639"/>
      <c r="EP274" s="1639"/>
      <c r="EQ274" s="1639"/>
      <c r="ER274" s="1639"/>
      <c r="ES274" s="1639"/>
      <c r="ET274" s="1639"/>
      <c r="EU274" s="1639"/>
      <c r="EV274" s="1639"/>
      <c r="EW274" s="1639"/>
      <c r="EX274" s="1639"/>
      <c r="EY274" s="1639"/>
      <c r="EZ274" s="1639"/>
      <c r="FA274" s="1639"/>
      <c r="FB274" s="1639"/>
      <c r="FC274" s="1639"/>
      <c r="FD274" s="1639"/>
      <c r="FE274" s="1639"/>
      <c r="FF274" s="1639"/>
      <c r="FG274" s="1639"/>
      <c r="FH274" s="1639"/>
      <c r="FI274" s="1639"/>
      <c r="FJ274" s="1639"/>
      <c r="FK274" s="1639"/>
      <c r="FL274" s="1639"/>
      <c r="FM274" s="1639"/>
      <c r="FN274" s="1639"/>
      <c r="FO274" s="1639"/>
      <c r="FP274" s="1639"/>
      <c r="FQ274" s="1639"/>
      <c r="FR274" s="1639"/>
      <c r="FS274" s="1639"/>
      <c r="FT274" s="1639"/>
      <c r="FU274" s="1639"/>
      <c r="FV274" s="1639"/>
      <c r="FW274" s="1639"/>
      <c r="FX274" s="1639"/>
      <c r="FY274" s="1639"/>
      <c r="FZ274" s="1639"/>
      <c r="GA274" s="1639"/>
      <c r="GB274" s="1639"/>
      <c r="GC274" s="1639"/>
      <c r="GD274" s="1639"/>
      <c r="GE274" s="1639"/>
      <c r="GF274" s="1639"/>
      <c r="GG274" s="1639"/>
      <c r="GH274" s="1639"/>
      <c r="GI274" s="1639"/>
      <c r="GJ274" s="1639"/>
      <c r="GK274" s="1639"/>
      <c r="GL274" s="1639"/>
      <c r="GM274" s="1639"/>
      <c r="GN274" s="1639"/>
      <c r="GO274" s="1639"/>
      <c r="GP274" s="1639"/>
      <c r="GQ274" s="1639"/>
      <c r="GR274" s="1639"/>
      <c r="GS274" s="1639"/>
      <c r="GT274" s="1639"/>
      <c r="GU274" s="1639"/>
      <c r="GV274" s="1639"/>
      <c r="GW274" s="1639"/>
      <c r="GX274" s="1639"/>
      <c r="GY274" s="1639"/>
      <c r="GZ274" s="1639"/>
      <c r="HA274" s="1639"/>
      <c r="HB274" s="1639"/>
      <c r="HC274" s="1639"/>
      <c r="HD274" s="1639"/>
      <c r="HE274" s="1639"/>
      <c r="HF274" s="1639"/>
      <c r="HG274" s="1639"/>
      <c r="HH274" s="1639"/>
      <c r="HI274" s="1639"/>
      <c r="HJ274" s="1639"/>
      <c r="HK274" s="1639"/>
      <c r="HL274" s="1639"/>
      <c r="HM274" s="1639"/>
      <c r="HN274" s="1639"/>
      <c r="HO274" s="1639"/>
      <c r="HP274" s="1639"/>
      <c r="HQ274" s="1639"/>
      <c r="HR274" s="1639"/>
      <c r="HS274" s="1639"/>
      <c r="HT274" s="1639"/>
      <c r="HU274" s="1639"/>
      <c r="HV274" s="1639"/>
      <c r="HW274" s="1639"/>
      <c r="HX274" s="1639"/>
      <c r="HY274" s="1639"/>
      <c r="HZ274" s="1639"/>
      <c r="IA274" s="1639"/>
      <c r="IB274" s="1639"/>
      <c r="IC274" s="1639"/>
      <c r="ID274" s="1639"/>
      <c r="IE274" s="1639"/>
      <c r="IF274" s="1639"/>
      <c r="IG274" s="1639"/>
      <c r="IH274" s="1639"/>
      <c r="II274" s="1639"/>
      <c r="IJ274" s="1639"/>
      <c r="IK274" s="1639"/>
      <c r="IL274" s="1639"/>
      <c r="IM274" s="1639"/>
      <c r="IN274" s="1639"/>
      <c r="IO274" s="1639"/>
      <c r="IP274" s="1639"/>
      <c r="IQ274" s="1639"/>
      <c r="IR274" s="1639"/>
      <c r="IS274" s="1639"/>
      <c r="IT274" s="1639"/>
      <c r="IU274" s="1639"/>
      <c r="IV274" s="1639"/>
      <c r="IW274" s="1639"/>
      <c r="IX274" s="1639"/>
      <c r="IY274" s="1639"/>
      <c r="IZ274" s="1639"/>
      <c r="JA274" s="1639"/>
      <c r="JB274" s="1639"/>
      <c r="JC274" s="1639"/>
      <c r="JD274" s="1639"/>
      <c r="JE274" s="1639"/>
      <c r="JF274" s="1639"/>
      <c r="JG274" s="1639"/>
      <c r="JH274" s="1639"/>
      <c r="JI274" s="1639"/>
      <c r="JJ274" s="1639"/>
      <c r="JK274" s="1639"/>
      <c r="JL274" s="1639"/>
      <c r="JM274" s="1639"/>
      <c r="JN274" s="1639"/>
      <c r="JO274" s="1639"/>
      <c r="JP274" s="1639"/>
      <c r="JQ274" s="1639"/>
      <c r="JR274" s="1639"/>
      <c r="JS274" s="1639"/>
      <c r="JT274" s="1639"/>
      <c r="JU274" s="1639"/>
      <c r="JV274" s="1639"/>
      <c r="JW274" s="1639"/>
      <c r="JX274" s="1639"/>
      <c r="JY274" s="1639"/>
      <c r="JZ274" s="1639"/>
      <c r="KA274" s="1639"/>
      <c r="KB274" s="1639"/>
      <c r="KC274" s="1639"/>
      <c r="KD274" s="1639"/>
      <c r="KE274" s="1639"/>
      <c r="KF274" s="1639"/>
      <c r="KG274" s="1639"/>
      <c r="KH274" s="1639"/>
      <c r="KI274" s="1639"/>
      <c r="KJ274" s="1639"/>
      <c r="KK274" s="1639"/>
      <c r="KL274" s="1639"/>
      <c r="KM274" s="1639"/>
      <c r="KN274" s="1639"/>
      <c r="KO274" s="1639"/>
      <c r="KP274" s="1639"/>
      <c r="KQ274" s="1639"/>
      <c r="KR274" s="1639"/>
      <c r="KS274" s="1639"/>
      <c r="KT274" s="1639"/>
      <c r="KU274" s="1639"/>
      <c r="KV274" s="1639"/>
      <c r="KW274" s="1639"/>
      <c r="KX274" s="1639"/>
      <c r="KY274" s="1639"/>
      <c r="KZ274" s="1639"/>
      <c r="LA274" s="1639"/>
      <c r="LB274" s="1639"/>
      <c r="LC274" s="1639"/>
      <c r="LD274" s="1639"/>
      <c r="LE274" s="1639"/>
      <c r="LF274" s="1639"/>
      <c r="LG274" s="1639"/>
      <c r="LH274" s="1639"/>
      <c r="LI274" s="1639"/>
      <c r="LJ274" s="1639"/>
      <c r="LK274" s="1639"/>
      <c r="LL274" s="1639"/>
      <c r="LM274" s="1639"/>
      <c r="LN274" s="1639"/>
      <c r="LO274" s="1639"/>
      <c r="LP274" s="1639"/>
    </row>
    <row r="275" s="1481" customFormat="1" ht="47" customHeight="1" spans="1:328">
      <c r="A275" s="1499">
        <v>45869</v>
      </c>
      <c r="B275" s="1500" t="s">
        <v>753</v>
      </c>
      <c r="C275" s="1501" t="s">
        <v>115</v>
      </c>
      <c r="D275" s="1502">
        <v>4500175689</v>
      </c>
      <c r="E275" s="2253"/>
      <c r="F275" s="1502" t="s">
        <v>1051</v>
      </c>
      <c r="G275" s="1505" t="s">
        <v>131</v>
      </c>
      <c r="H275" s="1505" t="s">
        <v>131</v>
      </c>
      <c r="I275" s="1532" t="s">
        <v>132</v>
      </c>
      <c r="J275" s="1522">
        <v>288</v>
      </c>
      <c r="K275" s="1534">
        <v>24</v>
      </c>
      <c r="L275" s="1534">
        <v>96</v>
      </c>
      <c r="M275" s="1534">
        <f t="shared" si="227"/>
        <v>3</v>
      </c>
      <c r="N275" s="1536">
        <v>45905</v>
      </c>
      <c r="O275" s="1536">
        <f t="shared" si="226"/>
        <v>45903</v>
      </c>
      <c r="P275" s="1537"/>
      <c r="Q275" s="1562" t="s">
        <v>78</v>
      </c>
      <c r="R275" s="2722">
        <v>288</v>
      </c>
      <c r="S275" s="2722">
        <f t="shared" si="228"/>
        <v>0</v>
      </c>
      <c r="T275" s="2722"/>
      <c r="U275" s="2722" t="s">
        <v>829</v>
      </c>
      <c r="V275" s="1532"/>
      <c r="W275" s="1532" t="s">
        <v>111</v>
      </c>
      <c r="X275" s="1565">
        <v>45869</v>
      </c>
      <c r="Y275" s="1589" t="s">
        <v>88</v>
      </c>
      <c r="Z275" s="1589" t="s">
        <v>1046</v>
      </c>
      <c r="AA275" s="1589"/>
      <c r="AB275" s="1589"/>
      <c r="AC275" s="1580" t="s">
        <v>1047</v>
      </c>
      <c r="AD275" s="1590" t="s">
        <v>122</v>
      </c>
      <c r="AE275" s="2277">
        <v>0.8945</v>
      </c>
      <c r="AF275" s="2278">
        <f t="shared" si="233"/>
        <v>257.616</v>
      </c>
      <c r="AG275" s="1504" t="s">
        <v>1048</v>
      </c>
      <c r="AH275" s="1609" t="s">
        <v>81</v>
      </c>
      <c r="AI275" s="1609"/>
      <c r="AJ275" s="1609">
        <v>9</v>
      </c>
      <c r="AK275" s="1610">
        <f t="shared" si="230"/>
        <v>288</v>
      </c>
      <c r="AL275" s="1610"/>
      <c r="AM275" s="1610">
        <f t="shared" si="231"/>
        <v>12</v>
      </c>
      <c r="AN275" s="1610"/>
      <c r="AO275" s="1610"/>
      <c r="AP275" s="1610"/>
      <c r="AQ275" s="1610"/>
      <c r="AR275" s="1610" t="s">
        <v>63</v>
      </c>
      <c r="AS275" s="1610">
        <f t="shared" si="232"/>
        <v>288</v>
      </c>
      <c r="AT275" s="1610"/>
      <c r="AU275" s="1622"/>
      <c r="AV275" s="1622"/>
      <c r="AW275" s="1622"/>
      <c r="AX275" s="1622">
        <f>J275</f>
        <v>288</v>
      </c>
      <c r="AY275" s="1622"/>
      <c r="AZ275" s="1622"/>
      <c r="BA275" s="1622"/>
      <c r="BB275" s="1622"/>
      <c r="BC275" s="1622"/>
      <c r="BD275" s="1622">
        <f t="shared" si="224"/>
        <v>276</v>
      </c>
      <c r="BE275" s="1622">
        <f t="shared" si="225"/>
        <v>12</v>
      </c>
      <c r="BF275" s="1534"/>
      <c r="BG275" s="1638"/>
      <c r="BH275" s="1639"/>
      <c r="BI275" s="1639"/>
      <c r="BJ275" s="1639"/>
      <c r="BK275" s="1639"/>
      <c r="BL275" s="1639"/>
      <c r="BM275" s="1639"/>
      <c r="BN275" s="1639"/>
      <c r="BO275" s="1639"/>
      <c r="BP275" s="1639"/>
      <c r="BQ275" s="1639"/>
      <c r="BR275" s="1639"/>
      <c r="BS275" s="1639"/>
      <c r="BT275" s="1639"/>
      <c r="BU275" s="1639"/>
      <c r="BV275" s="1639"/>
      <c r="BW275" s="1639"/>
      <c r="BX275" s="1639"/>
      <c r="BY275" s="1639"/>
      <c r="BZ275" s="1639"/>
      <c r="CA275" s="1639"/>
      <c r="CB275" s="1639"/>
      <c r="CC275" s="1639"/>
      <c r="CD275" s="1639"/>
      <c r="CE275" s="1639"/>
      <c r="CF275" s="1639"/>
      <c r="CG275" s="1639"/>
      <c r="CH275" s="1639"/>
      <c r="CI275" s="1639"/>
      <c r="CJ275" s="1639"/>
      <c r="CK275" s="1639"/>
      <c r="CL275" s="1639"/>
      <c r="CM275" s="1639"/>
      <c r="CN275" s="1639"/>
      <c r="CO275" s="1639"/>
      <c r="CP275" s="1639"/>
      <c r="CQ275" s="1639"/>
      <c r="CR275" s="1639"/>
      <c r="CS275" s="1639"/>
      <c r="CT275" s="1639"/>
      <c r="CU275" s="1639"/>
      <c r="CV275" s="1639"/>
      <c r="CW275" s="1639"/>
      <c r="CX275" s="1639"/>
      <c r="CY275" s="1639"/>
      <c r="CZ275" s="1639"/>
      <c r="DA275" s="1639"/>
      <c r="DB275" s="1639"/>
      <c r="DC275" s="1639"/>
      <c r="DD275" s="1639"/>
      <c r="DE275" s="1639"/>
      <c r="DF275" s="1639"/>
      <c r="DG275" s="1639"/>
      <c r="DH275" s="1639"/>
      <c r="DI275" s="1639"/>
      <c r="DJ275" s="1639"/>
      <c r="DK275" s="1639"/>
      <c r="DL275" s="1639"/>
      <c r="DM275" s="1639"/>
      <c r="DN275" s="1639"/>
      <c r="DO275" s="1639"/>
      <c r="DP275" s="1639"/>
      <c r="DQ275" s="1639"/>
      <c r="DR275" s="1639"/>
      <c r="DS275" s="1639"/>
      <c r="DT275" s="1639"/>
      <c r="DU275" s="1639"/>
      <c r="DV275" s="1639"/>
      <c r="DW275" s="1639"/>
      <c r="DX275" s="1639"/>
      <c r="DY275" s="1639"/>
      <c r="DZ275" s="1639"/>
      <c r="EA275" s="1639"/>
      <c r="EB275" s="1639"/>
      <c r="EC275" s="1639"/>
      <c r="ED275" s="1639"/>
      <c r="EE275" s="1639"/>
      <c r="EF275" s="1639"/>
      <c r="EG275" s="1639"/>
      <c r="EH275" s="1639"/>
      <c r="EI275" s="1639"/>
      <c r="EJ275" s="1639"/>
      <c r="EK275" s="1639"/>
      <c r="EL275" s="1639"/>
      <c r="EM275" s="1639"/>
      <c r="EN275" s="1639"/>
      <c r="EO275" s="1639"/>
      <c r="EP275" s="1639"/>
      <c r="EQ275" s="1639"/>
      <c r="ER275" s="1639"/>
      <c r="ES275" s="1639"/>
      <c r="ET275" s="1639"/>
      <c r="EU275" s="1639"/>
      <c r="EV275" s="1639"/>
      <c r="EW275" s="1639"/>
      <c r="EX275" s="1639"/>
      <c r="EY275" s="1639"/>
      <c r="EZ275" s="1639"/>
      <c r="FA275" s="1639"/>
      <c r="FB275" s="1639"/>
      <c r="FC275" s="1639"/>
      <c r="FD275" s="1639"/>
      <c r="FE275" s="1639"/>
      <c r="FF275" s="1639"/>
      <c r="FG275" s="1639"/>
      <c r="FH275" s="1639"/>
      <c r="FI275" s="1639"/>
      <c r="FJ275" s="1639"/>
      <c r="FK275" s="1639"/>
      <c r="FL275" s="1639"/>
      <c r="FM275" s="1639"/>
      <c r="FN275" s="1639"/>
      <c r="FO275" s="1639"/>
      <c r="FP275" s="1639"/>
      <c r="FQ275" s="1639"/>
      <c r="FR275" s="1639"/>
      <c r="FS275" s="1639"/>
      <c r="FT275" s="1639"/>
      <c r="FU275" s="1639"/>
      <c r="FV275" s="1639"/>
      <c r="FW275" s="1639"/>
      <c r="FX275" s="1639"/>
      <c r="FY275" s="1639"/>
      <c r="FZ275" s="1639"/>
      <c r="GA275" s="1639"/>
      <c r="GB275" s="1639"/>
      <c r="GC275" s="1639"/>
      <c r="GD275" s="1639"/>
      <c r="GE275" s="1639"/>
      <c r="GF275" s="1639"/>
      <c r="GG275" s="1639"/>
      <c r="GH275" s="1639"/>
      <c r="GI275" s="1639"/>
      <c r="GJ275" s="1639"/>
      <c r="GK275" s="1639"/>
      <c r="GL275" s="1639"/>
      <c r="GM275" s="1639"/>
      <c r="GN275" s="1639"/>
      <c r="GO275" s="1639"/>
      <c r="GP275" s="1639"/>
      <c r="GQ275" s="1639"/>
      <c r="GR275" s="1639"/>
      <c r="GS275" s="1639"/>
      <c r="GT275" s="1639"/>
      <c r="GU275" s="1639"/>
      <c r="GV275" s="1639"/>
      <c r="GW275" s="1639"/>
      <c r="GX275" s="1639"/>
      <c r="GY275" s="1639"/>
      <c r="GZ275" s="1639"/>
      <c r="HA275" s="1639"/>
      <c r="HB275" s="1639"/>
      <c r="HC275" s="1639"/>
      <c r="HD275" s="1639"/>
      <c r="HE275" s="1639"/>
      <c r="HF275" s="1639"/>
      <c r="HG275" s="1639"/>
      <c r="HH275" s="1639"/>
      <c r="HI275" s="1639"/>
      <c r="HJ275" s="1639"/>
      <c r="HK275" s="1639"/>
      <c r="HL275" s="1639"/>
      <c r="HM275" s="1639"/>
      <c r="HN275" s="1639"/>
      <c r="HO275" s="1639"/>
      <c r="HP275" s="1639"/>
      <c r="HQ275" s="1639"/>
      <c r="HR275" s="1639"/>
      <c r="HS275" s="1639"/>
      <c r="HT275" s="1639"/>
      <c r="HU275" s="1639"/>
      <c r="HV275" s="1639"/>
      <c r="HW275" s="1639"/>
      <c r="HX275" s="1639"/>
      <c r="HY275" s="1639"/>
      <c r="HZ275" s="1639"/>
      <c r="IA275" s="1639"/>
      <c r="IB275" s="1639"/>
      <c r="IC275" s="1639"/>
      <c r="ID275" s="1639"/>
      <c r="IE275" s="1639"/>
      <c r="IF275" s="1639"/>
      <c r="IG275" s="1639"/>
      <c r="IH275" s="1639"/>
      <c r="II275" s="1639"/>
      <c r="IJ275" s="1639"/>
      <c r="IK275" s="1639"/>
      <c r="IL275" s="1639"/>
      <c r="IM275" s="1639"/>
      <c r="IN275" s="1639"/>
      <c r="IO275" s="1639"/>
      <c r="IP275" s="1639"/>
      <c r="IQ275" s="1639"/>
      <c r="IR275" s="1639"/>
      <c r="IS275" s="1639"/>
      <c r="IT275" s="1639"/>
      <c r="IU275" s="1639"/>
      <c r="IV275" s="1639"/>
      <c r="IW275" s="1639"/>
      <c r="IX275" s="1639"/>
      <c r="IY275" s="1639"/>
      <c r="IZ275" s="1639"/>
      <c r="JA275" s="1639"/>
      <c r="JB275" s="1639"/>
      <c r="JC275" s="1639"/>
      <c r="JD275" s="1639"/>
      <c r="JE275" s="1639"/>
      <c r="JF275" s="1639"/>
      <c r="JG275" s="1639"/>
      <c r="JH275" s="1639"/>
      <c r="JI275" s="1639"/>
      <c r="JJ275" s="1639"/>
      <c r="JK275" s="1639"/>
      <c r="JL275" s="1639"/>
      <c r="JM275" s="1639"/>
      <c r="JN275" s="1639"/>
      <c r="JO275" s="1639"/>
      <c r="JP275" s="1639"/>
      <c r="JQ275" s="1639"/>
      <c r="JR275" s="1639"/>
      <c r="JS275" s="1639"/>
      <c r="JT275" s="1639"/>
      <c r="JU275" s="1639"/>
      <c r="JV275" s="1639"/>
      <c r="JW275" s="1639"/>
      <c r="JX275" s="1639"/>
      <c r="JY275" s="1639"/>
      <c r="JZ275" s="1639"/>
      <c r="KA275" s="1639"/>
      <c r="KB275" s="1639"/>
      <c r="KC275" s="1639"/>
      <c r="KD275" s="1639"/>
      <c r="KE275" s="1639"/>
      <c r="KF275" s="1639"/>
      <c r="KG275" s="1639"/>
      <c r="KH275" s="1639"/>
      <c r="KI275" s="1639"/>
      <c r="KJ275" s="1639"/>
      <c r="KK275" s="1639"/>
      <c r="KL275" s="1639"/>
      <c r="KM275" s="1639"/>
      <c r="KN275" s="1639"/>
      <c r="KO275" s="1639"/>
      <c r="KP275" s="1639"/>
      <c r="KQ275" s="1639"/>
      <c r="KR275" s="1639"/>
      <c r="KS275" s="1639"/>
      <c r="KT275" s="1639"/>
      <c r="KU275" s="1639"/>
      <c r="KV275" s="1639"/>
      <c r="KW275" s="1639"/>
      <c r="KX275" s="1639"/>
      <c r="KY275" s="1639"/>
      <c r="KZ275" s="1639"/>
      <c r="LA275" s="1639"/>
      <c r="LB275" s="1639"/>
      <c r="LC275" s="1639"/>
      <c r="LD275" s="1639"/>
      <c r="LE275" s="1639"/>
      <c r="LF275" s="1639"/>
      <c r="LG275" s="1639"/>
      <c r="LH275" s="1639"/>
      <c r="LI275" s="1639"/>
      <c r="LJ275" s="1639"/>
      <c r="LK275" s="1639"/>
      <c r="LL275" s="1639"/>
      <c r="LM275" s="1639"/>
      <c r="LN275" s="1639"/>
      <c r="LO275" s="1639"/>
      <c r="LP275" s="1639"/>
    </row>
    <row r="276" s="1481" customFormat="1" ht="47" customHeight="1" spans="1:328">
      <c r="A276" s="1499">
        <v>45869</v>
      </c>
      <c r="B276" s="1500" t="s">
        <v>753</v>
      </c>
      <c r="C276" s="1501" t="s">
        <v>115</v>
      </c>
      <c r="D276" s="1502">
        <v>4500175689</v>
      </c>
      <c r="E276" s="2253"/>
      <c r="F276" s="1502" t="s">
        <v>1052</v>
      </c>
      <c r="G276" s="1505" t="s">
        <v>134</v>
      </c>
      <c r="H276" s="1505" t="s">
        <v>134</v>
      </c>
      <c r="I276" s="1532" t="s">
        <v>135</v>
      </c>
      <c r="J276" s="1522">
        <v>480</v>
      </c>
      <c r="K276" s="1534">
        <v>24</v>
      </c>
      <c r="L276" s="1534">
        <v>96</v>
      </c>
      <c r="M276" s="1534">
        <f t="shared" si="227"/>
        <v>5</v>
      </c>
      <c r="N276" s="1536">
        <v>45905</v>
      </c>
      <c r="O276" s="1536">
        <f t="shared" si="226"/>
        <v>45903</v>
      </c>
      <c r="P276" s="1537"/>
      <c r="Q276" s="1562" t="s">
        <v>78</v>
      </c>
      <c r="R276" s="2722">
        <v>480</v>
      </c>
      <c r="S276" s="2722">
        <f t="shared" si="228"/>
        <v>0</v>
      </c>
      <c r="T276" s="2722"/>
      <c r="U276" s="2722" t="s">
        <v>829</v>
      </c>
      <c r="V276" s="1532"/>
      <c r="W276" s="1532" t="s">
        <v>111</v>
      </c>
      <c r="X276" s="1565">
        <v>45869</v>
      </c>
      <c r="Y276" s="1589" t="s">
        <v>88</v>
      </c>
      <c r="Z276" s="1589" t="s">
        <v>1046</v>
      </c>
      <c r="AA276" s="1589"/>
      <c r="AB276" s="1589"/>
      <c r="AC276" s="1580" t="s">
        <v>1047</v>
      </c>
      <c r="AD276" s="1590" t="s">
        <v>122</v>
      </c>
      <c r="AE276" s="2277">
        <v>0.8456</v>
      </c>
      <c r="AF276" s="2278">
        <f t="shared" si="233"/>
        <v>405.888</v>
      </c>
      <c r="AG276" s="1504" t="s">
        <v>1048</v>
      </c>
      <c r="AH276" s="1609" t="s">
        <v>81</v>
      </c>
      <c r="AI276" s="1609"/>
      <c r="AJ276" s="1609">
        <v>9</v>
      </c>
      <c r="AK276" s="1610">
        <f t="shared" si="230"/>
        <v>480</v>
      </c>
      <c r="AL276" s="1610"/>
      <c r="AM276" s="1610">
        <f t="shared" si="231"/>
        <v>20</v>
      </c>
      <c r="AN276" s="1610"/>
      <c r="AO276" s="1610"/>
      <c r="AP276" s="1610"/>
      <c r="AQ276" s="1610"/>
      <c r="AR276" s="1610" t="s">
        <v>63</v>
      </c>
      <c r="AS276" s="1610">
        <f t="shared" si="232"/>
        <v>480</v>
      </c>
      <c r="AT276" s="1610"/>
      <c r="AU276" s="1622"/>
      <c r="AV276" s="1622"/>
      <c r="AW276" s="1622"/>
      <c r="AX276" s="1622"/>
      <c r="AY276" s="1622">
        <f>J276</f>
        <v>480</v>
      </c>
      <c r="AZ276" s="1622"/>
      <c r="BA276" s="1622"/>
      <c r="BB276" s="1622"/>
      <c r="BC276" s="1622"/>
      <c r="BD276" s="1622">
        <f t="shared" si="224"/>
        <v>460</v>
      </c>
      <c r="BE276" s="1622">
        <f t="shared" si="225"/>
        <v>20</v>
      </c>
      <c r="BF276" s="1534"/>
      <c r="BG276" s="1638"/>
      <c r="BH276" s="1639"/>
      <c r="BI276" s="1639"/>
      <c r="BJ276" s="1639"/>
      <c r="BK276" s="1639"/>
      <c r="BL276" s="1639"/>
      <c r="BM276" s="1639"/>
      <c r="BN276" s="1639"/>
      <c r="BO276" s="1639"/>
      <c r="BP276" s="1639"/>
      <c r="BQ276" s="1639"/>
      <c r="BR276" s="1639"/>
      <c r="BS276" s="1639"/>
      <c r="BT276" s="1639"/>
      <c r="BU276" s="1639"/>
      <c r="BV276" s="1639"/>
      <c r="BW276" s="1639"/>
      <c r="BX276" s="1639"/>
      <c r="BY276" s="1639"/>
      <c r="BZ276" s="1639"/>
      <c r="CA276" s="1639"/>
      <c r="CB276" s="1639"/>
      <c r="CC276" s="1639"/>
      <c r="CD276" s="1639"/>
      <c r="CE276" s="1639"/>
      <c r="CF276" s="1639"/>
      <c r="CG276" s="1639"/>
      <c r="CH276" s="1639"/>
      <c r="CI276" s="1639"/>
      <c r="CJ276" s="1639"/>
      <c r="CK276" s="1639"/>
      <c r="CL276" s="1639"/>
      <c r="CM276" s="1639"/>
      <c r="CN276" s="1639"/>
      <c r="CO276" s="1639"/>
      <c r="CP276" s="1639"/>
      <c r="CQ276" s="1639"/>
      <c r="CR276" s="1639"/>
      <c r="CS276" s="1639"/>
      <c r="CT276" s="1639"/>
      <c r="CU276" s="1639"/>
      <c r="CV276" s="1639"/>
      <c r="CW276" s="1639"/>
      <c r="CX276" s="1639"/>
      <c r="CY276" s="1639"/>
      <c r="CZ276" s="1639"/>
      <c r="DA276" s="1639"/>
      <c r="DB276" s="1639"/>
      <c r="DC276" s="1639"/>
      <c r="DD276" s="1639"/>
      <c r="DE276" s="1639"/>
      <c r="DF276" s="1639"/>
      <c r="DG276" s="1639"/>
      <c r="DH276" s="1639"/>
      <c r="DI276" s="1639"/>
      <c r="DJ276" s="1639"/>
      <c r="DK276" s="1639"/>
      <c r="DL276" s="1639"/>
      <c r="DM276" s="1639"/>
      <c r="DN276" s="1639"/>
      <c r="DO276" s="1639"/>
      <c r="DP276" s="1639"/>
      <c r="DQ276" s="1639"/>
      <c r="DR276" s="1639"/>
      <c r="DS276" s="1639"/>
      <c r="DT276" s="1639"/>
      <c r="DU276" s="1639"/>
      <c r="DV276" s="1639"/>
      <c r="DW276" s="1639"/>
      <c r="DX276" s="1639"/>
      <c r="DY276" s="1639"/>
      <c r="DZ276" s="1639"/>
      <c r="EA276" s="1639"/>
      <c r="EB276" s="1639"/>
      <c r="EC276" s="1639"/>
      <c r="ED276" s="1639"/>
      <c r="EE276" s="1639"/>
      <c r="EF276" s="1639"/>
      <c r="EG276" s="1639"/>
      <c r="EH276" s="1639"/>
      <c r="EI276" s="1639"/>
      <c r="EJ276" s="1639"/>
      <c r="EK276" s="1639"/>
      <c r="EL276" s="1639"/>
      <c r="EM276" s="1639"/>
      <c r="EN276" s="1639"/>
      <c r="EO276" s="1639"/>
      <c r="EP276" s="1639"/>
      <c r="EQ276" s="1639"/>
      <c r="ER276" s="1639"/>
      <c r="ES276" s="1639"/>
      <c r="ET276" s="1639"/>
      <c r="EU276" s="1639"/>
      <c r="EV276" s="1639"/>
      <c r="EW276" s="1639"/>
      <c r="EX276" s="1639"/>
      <c r="EY276" s="1639"/>
      <c r="EZ276" s="1639"/>
      <c r="FA276" s="1639"/>
      <c r="FB276" s="1639"/>
      <c r="FC276" s="1639"/>
      <c r="FD276" s="1639"/>
      <c r="FE276" s="1639"/>
      <c r="FF276" s="1639"/>
      <c r="FG276" s="1639"/>
      <c r="FH276" s="1639"/>
      <c r="FI276" s="1639"/>
      <c r="FJ276" s="1639"/>
      <c r="FK276" s="1639"/>
      <c r="FL276" s="1639"/>
      <c r="FM276" s="1639"/>
      <c r="FN276" s="1639"/>
      <c r="FO276" s="1639"/>
      <c r="FP276" s="1639"/>
      <c r="FQ276" s="1639"/>
      <c r="FR276" s="1639"/>
      <c r="FS276" s="1639"/>
      <c r="FT276" s="1639"/>
      <c r="FU276" s="1639"/>
      <c r="FV276" s="1639"/>
      <c r="FW276" s="1639"/>
      <c r="FX276" s="1639"/>
      <c r="FY276" s="1639"/>
      <c r="FZ276" s="1639"/>
      <c r="GA276" s="1639"/>
      <c r="GB276" s="1639"/>
      <c r="GC276" s="1639"/>
      <c r="GD276" s="1639"/>
      <c r="GE276" s="1639"/>
      <c r="GF276" s="1639"/>
      <c r="GG276" s="1639"/>
      <c r="GH276" s="1639"/>
      <c r="GI276" s="1639"/>
      <c r="GJ276" s="1639"/>
      <c r="GK276" s="1639"/>
      <c r="GL276" s="1639"/>
      <c r="GM276" s="1639"/>
      <c r="GN276" s="1639"/>
      <c r="GO276" s="1639"/>
      <c r="GP276" s="1639"/>
      <c r="GQ276" s="1639"/>
      <c r="GR276" s="1639"/>
      <c r="GS276" s="1639"/>
      <c r="GT276" s="1639"/>
      <c r="GU276" s="1639"/>
      <c r="GV276" s="1639"/>
      <c r="GW276" s="1639"/>
      <c r="GX276" s="1639"/>
      <c r="GY276" s="1639"/>
      <c r="GZ276" s="1639"/>
      <c r="HA276" s="1639"/>
      <c r="HB276" s="1639"/>
      <c r="HC276" s="1639"/>
      <c r="HD276" s="1639"/>
      <c r="HE276" s="1639"/>
      <c r="HF276" s="1639"/>
      <c r="HG276" s="1639"/>
      <c r="HH276" s="1639"/>
      <c r="HI276" s="1639"/>
      <c r="HJ276" s="1639"/>
      <c r="HK276" s="1639"/>
      <c r="HL276" s="1639"/>
      <c r="HM276" s="1639"/>
      <c r="HN276" s="1639"/>
      <c r="HO276" s="1639"/>
      <c r="HP276" s="1639"/>
      <c r="HQ276" s="1639"/>
      <c r="HR276" s="1639"/>
      <c r="HS276" s="1639"/>
      <c r="HT276" s="1639"/>
      <c r="HU276" s="1639"/>
      <c r="HV276" s="1639"/>
      <c r="HW276" s="1639"/>
      <c r="HX276" s="1639"/>
      <c r="HY276" s="1639"/>
      <c r="HZ276" s="1639"/>
      <c r="IA276" s="1639"/>
      <c r="IB276" s="1639"/>
      <c r="IC276" s="1639"/>
      <c r="ID276" s="1639"/>
      <c r="IE276" s="1639"/>
      <c r="IF276" s="1639"/>
      <c r="IG276" s="1639"/>
      <c r="IH276" s="1639"/>
      <c r="II276" s="1639"/>
      <c r="IJ276" s="1639"/>
      <c r="IK276" s="1639"/>
      <c r="IL276" s="1639"/>
      <c r="IM276" s="1639"/>
      <c r="IN276" s="1639"/>
      <c r="IO276" s="1639"/>
      <c r="IP276" s="1639"/>
      <c r="IQ276" s="1639"/>
      <c r="IR276" s="1639"/>
      <c r="IS276" s="1639"/>
      <c r="IT276" s="1639"/>
      <c r="IU276" s="1639"/>
      <c r="IV276" s="1639"/>
      <c r="IW276" s="1639"/>
      <c r="IX276" s="1639"/>
      <c r="IY276" s="1639"/>
      <c r="IZ276" s="1639"/>
      <c r="JA276" s="1639"/>
      <c r="JB276" s="1639"/>
      <c r="JC276" s="1639"/>
      <c r="JD276" s="1639"/>
      <c r="JE276" s="1639"/>
      <c r="JF276" s="1639"/>
      <c r="JG276" s="1639"/>
      <c r="JH276" s="1639"/>
      <c r="JI276" s="1639"/>
      <c r="JJ276" s="1639"/>
      <c r="JK276" s="1639"/>
      <c r="JL276" s="1639"/>
      <c r="JM276" s="1639"/>
      <c r="JN276" s="1639"/>
      <c r="JO276" s="1639"/>
      <c r="JP276" s="1639"/>
      <c r="JQ276" s="1639"/>
      <c r="JR276" s="1639"/>
      <c r="JS276" s="1639"/>
      <c r="JT276" s="1639"/>
      <c r="JU276" s="1639"/>
      <c r="JV276" s="1639"/>
      <c r="JW276" s="1639"/>
      <c r="JX276" s="1639"/>
      <c r="JY276" s="1639"/>
      <c r="JZ276" s="1639"/>
      <c r="KA276" s="1639"/>
      <c r="KB276" s="1639"/>
      <c r="KC276" s="1639"/>
      <c r="KD276" s="1639"/>
      <c r="KE276" s="1639"/>
      <c r="KF276" s="1639"/>
      <c r="KG276" s="1639"/>
      <c r="KH276" s="1639"/>
      <c r="KI276" s="1639"/>
      <c r="KJ276" s="1639"/>
      <c r="KK276" s="1639"/>
      <c r="KL276" s="1639"/>
      <c r="KM276" s="1639"/>
      <c r="KN276" s="1639"/>
      <c r="KO276" s="1639"/>
      <c r="KP276" s="1639"/>
      <c r="KQ276" s="1639"/>
      <c r="KR276" s="1639"/>
      <c r="KS276" s="1639"/>
      <c r="KT276" s="1639"/>
      <c r="KU276" s="1639"/>
      <c r="KV276" s="1639"/>
      <c r="KW276" s="1639"/>
      <c r="KX276" s="1639"/>
      <c r="KY276" s="1639"/>
      <c r="KZ276" s="1639"/>
      <c r="LA276" s="1639"/>
      <c r="LB276" s="1639"/>
      <c r="LC276" s="1639"/>
      <c r="LD276" s="1639"/>
      <c r="LE276" s="1639"/>
      <c r="LF276" s="1639"/>
      <c r="LG276" s="1639"/>
      <c r="LH276" s="1639"/>
      <c r="LI276" s="1639"/>
      <c r="LJ276" s="1639"/>
      <c r="LK276" s="1639"/>
      <c r="LL276" s="1639"/>
      <c r="LM276" s="1639"/>
      <c r="LN276" s="1639"/>
      <c r="LO276" s="1639"/>
      <c r="LP276" s="1639"/>
    </row>
    <row r="277" s="1481" customFormat="1" ht="47" customHeight="1" spans="1:328">
      <c r="A277" s="1499">
        <v>45869</v>
      </c>
      <c r="B277" s="1500" t="s">
        <v>753</v>
      </c>
      <c r="C277" s="1501" t="s">
        <v>115</v>
      </c>
      <c r="D277" s="1502">
        <v>4500175689</v>
      </c>
      <c r="E277" s="2253"/>
      <c r="F277" s="1502" t="s">
        <v>1053</v>
      </c>
      <c r="G277" s="1505" t="s">
        <v>137</v>
      </c>
      <c r="H277" s="1505" t="s">
        <v>137</v>
      </c>
      <c r="I277" s="1532" t="s">
        <v>138</v>
      </c>
      <c r="J277" s="1522">
        <v>288</v>
      </c>
      <c r="K277" s="1534">
        <v>24</v>
      </c>
      <c r="L277" s="1534">
        <v>96</v>
      </c>
      <c r="M277" s="1534">
        <f t="shared" si="227"/>
        <v>3</v>
      </c>
      <c r="N277" s="1536">
        <v>45905</v>
      </c>
      <c r="O277" s="1536">
        <f t="shared" si="226"/>
        <v>45903</v>
      </c>
      <c r="P277" s="1537"/>
      <c r="Q277" s="1562" t="s">
        <v>78</v>
      </c>
      <c r="R277" s="2722">
        <v>288</v>
      </c>
      <c r="S277" s="2722">
        <f t="shared" si="228"/>
        <v>0</v>
      </c>
      <c r="T277" s="2722"/>
      <c r="U277" s="2722" t="s">
        <v>829</v>
      </c>
      <c r="V277" s="1532"/>
      <c r="W277" s="1532" t="s">
        <v>111</v>
      </c>
      <c r="X277" s="1565">
        <v>45869</v>
      </c>
      <c r="Y277" s="1589" t="s">
        <v>88</v>
      </c>
      <c r="Z277" s="1589" t="s">
        <v>1046</v>
      </c>
      <c r="AA277" s="1589"/>
      <c r="AB277" s="1589"/>
      <c r="AC277" s="1580" t="s">
        <v>1047</v>
      </c>
      <c r="AD277" s="1590" t="s">
        <v>122</v>
      </c>
      <c r="AE277" s="2277">
        <v>0.7734</v>
      </c>
      <c r="AF277" s="2278">
        <f t="shared" si="233"/>
        <v>222.7392</v>
      </c>
      <c r="AG277" s="1504" t="s">
        <v>1048</v>
      </c>
      <c r="AH277" s="1609" t="s">
        <v>81</v>
      </c>
      <c r="AI277" s="1609"/>
      <c r="AJ277" s="1609">
        <v>9</v>
      </c>
      <c r="AK277" s="1610">
        <f t="shared" si="230"/>
        <v>288</v>
      </c>
      <c r="AL277" s="1610"/>
      <c r="AM277" s="1610">
        <f t="shared" si="231"/>
        <v>12</v>
      </c>
      <c r="AN277" s="1610"/>
      <c r="AO277" s="1610"/>
      <c r="AP277" s="1610"/>
      <c r="AQ277" s="1610"/>
      <c r="AR277" s="1610" t="s">
        <v>63</v>
      </c>
      <c r="AS277" s="1610">
        <f t="shared" si="232"/>
        <v>288</v>
      </c>
      <c r="AT277" s="1610"/>
      <c r="AU277" s="1622"/>
      <c r="AV277" s="1622"/>
      <c r="AW277" s="1622"/>
      <c r="AX277" s="1622"/>
      <c r="AY277" s="1622"/>
      <c r="AZ277" s="1622">
        <f>J277</f>
        <v>288</v>
      </c>
      <c r="BA277" s="1622"/>
      <c r="BB277" s="1622"/>
      <c r="BC277" s="1622"/>
      <c r="BD277" s="1622">
        <f t="shared" si="224"/>
        <v>276</v>
      </c>
      <c r="BE277" s="1622">
        <f t="shared" si="225"/>
        <v>12</v>
      </c>
      <c r="BF277" s="1534"/>
      <c r="BG277" s="1638"/>
      <c r="BH277" s="1639"/>
      <c r="BI277" s="1639"/>
      <c r="BJ277" s="1639"/>
      <c r="BK277" s="1639"/>
      <c r="BL277" s="1639"/>
      <c r="BM277" s="1639"/>
      <c r="BN277" s="1639"/>
      <c r="BO277" s="1639"/>
      <c r="BP277" s="1639"/>
      <c r="BQ277" s="1639"/>
      <c r="BR277" s="1639"/>
      <c r="BS277" s="1639"/>
      <c r="BT277" s="1639"/>
      <c r="BU277" s="1639"/>
      <c r="BV277" s="1639"/>
      <c r="BW277" s="1639"/>
      <c r="BX277" s="1639"/>
      <c r="BY277" s="1639"/>
      <c r="BZ277" s="1639"/>
      <c r="CA277" s="1639"/>
      <c r="CB277" s="1639"/>
      <c r="CC277" s="1639"/>
      <c r="CD277" s="1639"/>
      <c r="CE277" s="1639"/>
      <c r="CF277" s="1639"/>
      <c r="CG277" s="1639"/>
      <c r="CH277" s="1639"/>
      <c r="CI277" s="1639"/>
      <c r="CJ277" s="1639"/>
      <c r="CK277" s="1639"/>
      <c r="CL277" s="1639"/>
      <c r="CM277" s="1639"/>
      <c r="CN277" s="1639"/>
      <c r="CO277" s="1639"/>
      <c r="CP277" s="1639"/>
      <c r="CQ277" s="1639"/>
      <c r="CR277" s="1639"/>
      <c r="CS277" s="1639"/>
      <c r="CT277" s="1639"/>
      <c r="CU277" s="1639"/>
      <c r="CV277" s="1639"/>
      <c r="CW277" s="1639"/>
      <c r="CX277" s="1639"/>
      <c r="CY277" s="1639"/>
      <c r="CZ277" s="1639"/>
      <c r="DA277" s="1639"/>
      <c r="DB277" s="1639"/>
      <c r="DC277" s="1639"/>
      <c r="DD277" s="1639"/>
      <c r="DE277" s="1639"/>
      <c r="DF277" s="1639"/>
      <c r="DG277" s="1639"/>
      <c r="DH277" s="1639"/>
      <c r="DI277" s="1639"/>
      <c r="DJ277" s="1639"/>
      <c r="DK277" s="1639"/>
      <c r="DL277" s="1639"/>
      <c r="DM277" s="1639"/>
      <c r="DN277" s="1639"/>
      <c r="DO277" s="1639"/>
      <c r="DP277" s="1639"/>
      <c r="DQ277" s="1639"/>
      <c r="DR277" s="1639"/>
      <c r="DS277" s="1639"/>
      <c r="DT277" s="1639"/>
      <c r="DU277" s="1639"/>
      <c r="DV277" s="1639"/>
      <c r="DW277" s="1639"/>
      <c r="DX277" s="1639"/>
      <c r="DY277" s="1639"/>
      <c r="DZ277" s="1639"/>
      <c r="EA277" s="1639"/>
      <c r="EB277" s="1639"/>
      <c r="EC277" s="1639"/>
      <c r="ED277" s="1639"/>
      <c r="EE277" s="1639"/>
      <c r="EF277" s="1639"/>
      <c r="EG277" s="1639"/>
      <c r="EH277" s="1639"/>
      <c r="EI277" s="1639"/>
      <c r="EJ277" s="1639"/>
      <c r="EK277" s="1639"/>
      <c r="EL277" s="1639"/>
      <c r="EM277" s="1639"/>
      <c r="EN277" s="1639"/>
      <c r="EO277" s="1639"/>
      <c r="EP277" s="1639"/>
      <c r="EQ277" s="1639"/>
      <c r="ER277" s="1639"/>
      <c r="ES277" s="1639"/>
      <c r="ET277" s="1639"/>
      <c r="EU277" s="1639"/>
      <c r="EV277" s="1639"/>
      <c r="EW277" s="1639"/>
      <c r="EX277" s="1639"/>
      <c r="EY277" s="1639"/>
      <c r="EZ277" s="1639"/>
      <c r="FA277" s="1639"/>
      <c r="FB277" s="1639"/>
      <c r="FC277" s="1639"/>
      <c r="FD277" s="1639"/>
      <c r="FE277" s="1639"/>
      <c r="FF277" s="1639"/>
      <c r="FG277" s="1639"/>
      <c r="FH277" s="1639"/>
      <c r="FI277" s="1639"/>
      <c r="FJ277" s="1639"/>
      <c r="FK277" s="1639"/>
      <c r="FL277" s="1639"/>
      <c r="FM277" s="1639"/>
      <c r="FN277" s="1639"/>
      <c r="FO277" s="1639"/>
      <c r="FP277" s="1639"/>
      <c r="FQ277" s="1639"/>
      <c r="FR277" s="1639"/>
      <c r="FS277" s="1639"/>
      <c r="FT277" s="1639"/>
      <c r="FU277" s="1639"/>
      <c r="FV277" s="1639"/>
      <c r="FW277" s="1639"/>
      <c r="FX277" s="1639"/>
      <c r="FY277" s="1639"/>
      <c r="FZ277" s="1639"/>
      <c r="GA277" s="1639"/>
      <c r="GB277" s="1639"/>
      <c r="GC277" s="1639"/>
      <c r="GD277" s="1639"/>
      <c r="GE277" s="1639"/>
      <c r="GF277" s="1639"/>
      <c r="GG277" s="1639"/>
      <c r="GH277" s="1639"/>
      <c r="GI277" s="1639"/>
      <c r="GJ277" s="1639"/>
      <c r="GK277" s="1639"/>
      <c r="GL277" s="1639"/>
      <c r="GM277" s="1639"/>
      <c r="GN277" s="1639"/>
      <c r="GO277" s="1639"/>
      <c r="GP277" s="1639"/>
      <c r="GQ277" s="1639"/>
      <c r="GR277" s="1639"/>
      <c r="GS277" s="1639"/>
      <c r="GT277" s="1639"/>
      <c r="GU277" s="1639"/>
      <c r="GV277" s="1639"/>
      <c r="GW277" s="1639"/>
      <c r="GX277" s="1639"/>
      <c r="GY277" s="1639"/>
      <c r="GZ277" s="1639"/>
      <c r="HA277" s="1639"/>
      <c r="HB277" s="1639"/>
      <c r="HC277" s="1639"/>
      <c r="HD277" s="1639"/>
      <c r="HE277" s="1639"/>
      <c r="HF277" s="1639"/>
      <c r="HG277" s="1639"/>
      <c r="HH277" s="1639"/>
      <c r="HI277" s="1639"/>
      <c r="HJ277" s="1639"/>
      <c r="HK277" s="1639"/>
      <c r="HL277" s="1639"/>
      <c r="HM277" s="1639"/>
      <c r="HN277" s="1639"/>
      <c r="HO277" s="1639"/>
      <c r="HP277" s="1639"/>
      <c r="HQ277" s="1639"/>
      <c r="HR277" s="1639"/>
      <c r="HS277" s="1639"/>
      <c r="HT277" s="1639"/>
      <c r="HU277" s="1639"/>
      <c r="HV277" s="1639"/>
      <c r="HW277" s="1639"/>
      <c r="HX277" s="1639"/>
      <c r="HY277" s="1639"/>
      <c r="HZ277" s="1639"/>
      <c r="IA277" s="1639"/>
      <c r="IB277" s="1639"/>
      <c r="IC277" s="1639"/>
      <c r="ID277" s="1639"/>
      <c r="IE277" s="1639"/>
      <c r="IF277" s="1639"/>
      <c r="IG277" s="1639"/>
      <c r="IH277" s="1639"/>
      <c r="II277" s="1639"/>
      <c r="IJ277" s="1639"/>
      <c r="IK277" s="1639"/>
      <c r="IL277" s="1639"/>
      <c r="IM277" s="1639"/>
      <c r="IN277" s="1639"/>
      <c r="IO277" s="1639"/>
      <c r="IP277" s="1639"/>
      <c r="IQ277" s="1639"/>
      <c r="IR277" s="1639"/>
      <c r="IS277" s="1639"/>
      <c r="IT277" s="1639"/>
      <c r="IU277" s="1639"/>
      <c r="IV277" s="1639"/>
      <c r="IW277" s="1639"/>
      <c r="IX277" s="1639"/>
      <c r="IY277" s="1639"/>
      <c r="IZ277" s="1639"/>
      <c r="JA277" s="1639"/>
      <c r="JB277" s="1639"/>
      <c r="JC277" s="1639"/>
      <c r="JD277" s="1639"/>
      <c r="JE277" s="1639"/>
      <c r="JF277" s="1639"/>
      <c r="JG277" s="1639"/>
      <c r="JH277" s="1639"/>
      <c r="JI277" s="1639"/>
      <c r="JJ277" s="1639"/>
      <c r="JK277" s="1639"/>
      <c r="JL277" s="1639"/>
      <c r="JM277" s="1639"/>
      <c r="JN277" s="1639"/>
      <c r="JO277" s="1639"/>
      <c r="JP277" s="1639"/>
      <c r="JQ277" s="1639"/>
      <c r="JR277" s="1639"/>
      <c r="JS277" s="1639"/>
      <c r="JT277" s="1639"/>
      <c r="JU277" s="1639"/>
      <c r="JV277" s="1639"/>
      <c r="JW277" s="1639"/>
      <c r="JX277" s="1639"/>
      <c r="JY277" s="1639"/>
      <c r="JZ277" s="1639"/>
      <c r="KA277" s="1639"/>
      <c r="KB277" s="1639"/>
      <c r="KC277" s="1639"/>
      <c r="KD277" s="1639"/>
      <c r="KE277" s="1639"/>
      <c r="KF277" s="1639"/>
      <c r="KG277" s="1639"/>
      <c r="KH277" s="1639"/>
      <c r="KI277" s="1639"/>
      <c r="KJ277" s="1639"/>
      <c r="KK277" s="1639"/>
      <c r="KL277" s="1639"/>
      <c r="KM277" s="1639"/>
      <c r="KN277" s="1639"/>
      <c r="KO277" s="1639"/>
      <c r="KP277" s="1639"/>
      <c r="KQ277" s="1639"/>
      <c r="KR277" s="1639"/>
      <c r="KS277" s="1639"/>
      <c r="KT277" s="1639"/>
      <c r="KU277" s="1639"/>
      <c r="KV277" s="1639"/>
      <c r="KW277" s="1639"/>
      <c r="KX277" s="1639"/>
      <c r="KY277" s="1639"/>
      <c r="KZ277" s="1639"/>
      <c r="LA277" s="1639"/>
      <c r="LB277" s="1639"/>
      <c r="LC277" s="1639"/>
      <c r="LD277" s="1639"/>
      <c r="LE277" s="1639"/>
      <c r="LF277" s="1639"/>
      <c r="LG277" s="1639"/>
      <c r="LH277" s="1639"/>
      <c r="LI277" s="1639"/>
      <c r="LJ277" s="1639"/>
      <c r="LK277" s="1639"/>
      <c r="LL277" s="1639"/>
      <c r="LM277" s="1639"/>
      <c r="LN277" s="1639"/>
      <c r="LO277" s="1639"/>
      <c r="LP277" s="1639"/>
    </row>
    <row r="278" s="1481" customFormat="1" ht="47" customHeight="1" spans="1:328">
      <c r="A278" s="1499">
        <v>45869</v>
      </c>
      <c r="B278" s="1500" t="s">
        <v>753</v>
      </c>
      <c r="C278" s="1501" t="s">
        <v>115</v>
      </c>
      <c r="D278" s="1502">
        <v>4500175689</v>
      </c>
      <c r="E278" s="2253"/>
      <c r="F278" s="1502" t="s">
        <v>1054</v>
      </c>
      <c r="G278" s="1505" t="s">
        <v>476</v>
      </c>
      <c r="H278" s="1505" t="s">
        <v>476</v>
      </c>
      <c r="I278" s="1532" t="s">
        <v>141</v>
      </c>
      <c r="J278" s="1522">
        <v>288</v>
      </c>
      <c r="K278" s="1534">
        <v>24</v>
      </c>
      <c r="L278" s="1534">
        <v>96</v>
      </c>
      <c r="M278" s="1534">
        <f t="shared" si="227"/>
        <v>3</v>
      </c>
      <c r="N278" s="1536">
        <v>45905</v>
      </c>
      <c r="O278" s="1536">
        <f t="shared" si="226"/>
        <v>45903</v>
      </c>
      <c r="P278" s="1537"/>
      <c r="Q278" s="1562" t="s">
        <v>78</v>
      </c>
      <c r="R278" s="2722">
        <v>288</v>
      </c>
      <c r="S278" s="2722">
        <f t="shared" si="228"/>
        <v>0</v>
      </c>
      <c r="T278" s="2722"/>
      <c r="U278" s="2722" t="s">
        <v>829</v>
      </c>
      <c r="V278" s="1532"/>
      <c r="W278" s="1532" t="s">
        <v>111</v>
      </c>
      <c r="X278" s="1565">
        <v>45869</v>
      </c>
      <c r="Y278" s="1589" t="s">
        <v>88</v>
      </c>
      <c r="Z278" s="1589" t="s">
        <v>1046</v>
      </c>
      <c r="AA278" s="1589"/>
      <c r="AB278" s="1589"/>
      <c r="AC278" s="1580" t="s">
        <v>1047</v>
      </c>
      <c r="AD278" s="1590" t="s">
        <v>122</v>
      </c>
      <c r="AE278" s="2277">
        <v>0.8941</v>
      </c>
      <c r="AF278" s="2278">
        <f t="shared" si="233"/>
        <v>257.5008</v>
      </c>
      <c r="AG278" s="1504" t="s">
        <v>1048</v>
      </c>
      <c r="AH278" s="1609" t="s">
        <v>81</v>
      </c>
      <c r="AI278" s="1609"/>
      <c r="AJ278" s="1609">
        <v>9</v>
      </c>
      <c r="AK278" s="1610">
        <f t="shared" si="230"/>
        <v>288</v>
      </c>
      <c r="AL278" s="1610"/>
      <c r="AM278" s="1610">
        <f t="shared" si="231"/>
        <v>12</v>
      </c>
      <c r="AN278" s="1610"/>
      <c r="AO278" s="1610"/>
      <c r="AP278" s="1610"/>
      <c r="AQ278" s="1610"/>
      <c r="AR278" s="1610" t="s">
        <v>63</v>
      </c>
      <c r="AS278" s="1610">
        <f t="shared" si="232"/>
        <v>288</v>
      </c>
      <c r="AT278" s="1610"/>
      <c r="AU278" s="1622"/>
      <c r="AV278" s="1622"/>
      <c r="AW278" s="1622"/>
      <c r="AX278" s="1622"/>
      <c r="AY278" s="1622"/>
      <c r="AZ278" s="1622"/>
      <c r="BA278" s="1622">
        <f>J278</f>
        <v>288</v>
      </c>
      <c r="BB278" s="1622"/>
      <c r="BC278" s="1622"/>
      <c r="BD278" s="1622">
        <f t="shared" si="224"/>
        <v>276</v>
      </c>
      <c r="BE278" s="1622">
        <f t="shared" si="225"/>
        <v>12</v>
      </c>
      <c r="BF278" s="1534"/>
      <c r="BG278" s="1638"/>
      <c r="BH278" s="1639"/>
      <c r="BI278" s="1639"/>
      <c r="BJ278" s="1639"/>
      <c r="BK278" s="1639"/>
      <c r="BL278" s="1639"/>
      <c r="BM278" s="1639"/>
      <c r="BN278" s="1639"/>
      <c r="BO278" s="1639"/>
      <c r="BP278" s="1639"/>
      <c r="BQ278" s="1639"/>
      <c r="BR278" s="1639"/>
      <c r="BS278" s="1639"/>
      <c r="BT278" s="1639"/>
      <c r="BU278" s="1639"/>
      <c r="BV278" s="1639"/>
      <c r="BW278" s="1639"/>
      <c r="BX278" s="1639"/>
      <c r="BY278" s="1639"/>
      <c r="BZ278" s="1639"/>
      <c r="CA278" s="1639"/>
      <c r="CB278" s="1639"/>
      <c r="CC278" s="1639"/>
      <c r="CD278" s="1639"/>
      <c r="CE278" s="1639"/>
      <c r="CF278" s="1639"/>
      <c r="CG278" s="1639"/>
      <c r="CH278" s="1639"/>
      <c r="CI278" s="1639"/>
      <c r="CJ278" s="1639"/>
      <c r="CK278" s="1639"/>
      <c r="CL278" s="1639"/>
      <c r="CM278" s="1639"/>
      <c r="CN278" s="1639"/>
      <c r="CO278" s="1639"/>
      <c r="CP278" s="1639"/>
      <c r="CQ278" s="1639"/>
      <c r="CR278" s="1639"/>
      <c r="CS278" s="1639"/>
      <c r="CT278" s="1639"/>
      <c r="CU278" s="1639"/>
      <c r="CV278" s="1639"/>
      <c r="CW278" s="1639"/>
      <c r="CX278" s="1639"/>
      <c r="CY278" s="1639"/>
      <c r="CZ278" s="1639"/>
      <c r="DA278" s="1639"/>
      <c r="DB278" s="1639"/>
      <c r="DC278" s="1639"/>
      <c r="DD278" s="1639"/>
      <c r="DE278" s="1639"/>
      <c r="DF278" s="1639"/>
      <c r="DG278" s="1639"/>
      <c r="DH278" s="1639"/>
      <c r="DI278" s="1639"/>
      <c r="DJ278" s="1639"/>
      <c r="DK278" s="1639"/>
      <c r="DL278" s="1639"/>
      <c r="DM278" s="1639"/>
      <c r="DN278" s="1639"/>
      <c r="DO278" s="1639"/>
      <c r="DP278" s="1639"/>
      <c r="DQ278" s="1639"/>
      <c r="DR278" s="1639"/>
      <c r="DS278" s="1639"/>
      <c r="DT278" s="1639"/>
      <c r="DU278" s="1639"/>
      <c r="DV278" s="1639"/>
      <c r="DW278" s="1639"/>
      <c r="DX278" s="1639"/>
      <c r="DY278" s="1639"/>
      <c r="DZ278" s="1639"/>
      <c r="EA278" s="1639"/>
      <c r="EB278" s="1639"/>
      <c r="EC278" s="1639"/>
      <c r="ED278" s="1639"/>
      <c r="EE278" s="1639"/>
      <c r="EF278" s="1639"/>
      <c r="EG278" s="1639"/>
      <c r="EH278" s="1639"/>
      <c r="EI278" s="1639"/>
      <c r="EJ278" s="1639"/>
      <c r="EK278" s="1639"/>
      <c r="EL278" s="1639"/>
      <c r="EM278" s="1639"/>
      <c r="EN278" s="1639"/>
      <c r="EO278" s="1639"/>
      <c r="EP278" s="1639"/>
      <c r="EQ278" s="1639"/>
      <c r="ER278" s="1639"/>
      <c r="ES278" s="1639"/>
      <c r="ET278" s="1639"/>
      <c r="EU278" s="1639"/>
      <c r="EV278" s="1639"/>
      <c r="EW278" s="1639"/>
      <c r="EX278" s="1639"/>
      <c r="EY278" s="1639"/>
      <c r="EZ278" s="1639"/>
      <c r="FA278" s="1639"/>
      <c r="FB278" s="1639"/>
      <c r="FC278" s="1639"/>
      <c r="FD278" s="1639"/>
      <c r="FE278" s="1639"/>
      <c r="FF278" s="1639"/>
      <c r="FG278" s="1639"/>
      <c r="FH278" s="1639"/>
      <c r="FI278" s="1639"/>
      <c r="FJ278" s="1639"/>
      <c r="FK278" s="1639"/>
      <c r="FL278" s="1639"/>
      <c r="FM278" s="1639"/>
      <c r="FN278" s="1639"/>
      <c r="FO278" s="1639"/>
      <c r="FP278" s="1639"/>
      <c r="FQ278" s="1639"/>
      <c r="FR278" s="1639"/>
      <c r="FS278" s="1639"/>
      <c r="FT278" s="1639"/>
      <c r="FU278" s="1639"/>
      <c r="FV278" s="1639"/>
      <c r="FW278" s="1639"/>
      <c r="FX278" s="1639"/>
      <c r="FY278" s="1639"/>
      <c r="FZ278" s="1639"/>
      <c r="GA278" s="1639"/>
      <c r="GB278" s="1639"/>
      <c r="GC278" s="1639"/>
      <c r="GD278" s="1639"/>
      <c r="GE278" s="1639"/>
      <c r="GF278" s="1639"/>
      <c r="GG278" s="1639"/>
      <c r="GH278" s="1639"/>
      <c r="GI278" s="1639"/>
      <c r="GJ278" s="1639"/>
      <c r="GK278" s="1639"/>
      <c r="GL278" s="1639"/>
      <c r="GM278" s="1639"/>
      <c r="GN278" s="1639"/>
      <c r="GO278" s="1639"/>
      <c r="GP278" s="1639"/>
      <c r="GQ278" s="1639"/>
      <c r="GR278" s="1639"/>
      <c r="GS278" s="1639"/>
      <c r="GT278" s="1639"/>
      <c r="GU278" s="1639"/>
      <c r="GV278" s="1639"/>
      <c r="GW278" s="1639"/>
      <c r="GX278" s="1639"/>
      <c r="GY278" s="1639"/>
      <c r="GZ278" s="1639"/>
      <c r="HA278" s="1639"/>
      <c r="HB278" s="1639"/>
      <c r="HC278" s="1639"/>
      <c r="HD278" s="1639"/>
      <c r="HE278" s="1639"/>
      <c r="HF278" s="1639"/>
      <c r="HG278" s="1639"/>
      <c r="HH278" s="1639"/>
      <c r="HI278" s="1639"/>
      <c r="HJ278" s="1639"/>
      <c r="HK278" s="1639"/>
      <c r="HL278" s="1639"/>
      <c r="HM278" s="1639"/>
      <c r="HN278" s="1639"/>
      <c r="HO278" s="1639"/>
      <c r="HP278" s="1639"/>
      <c r="HQ278" s="1639"/>
      <c r="HR278" s="1639"/>
      <c r="HS278" s="1639"/>
      <c r="HT278" s="1639"/>
      <c r="HU278" s="1639"/>
      <c r="HV278" s="1639"/>
      <c r="HW278" s="1639"/>
      <c r="HX278" s="1639"/>
      <c r="HY278" s="1639"/>
      <c r="HZ278" s="1639"/>
      <c r="IA278" s="1639"/>
      <c r="IB278" s="1639"/>
      <c r="IC278" s="1639"/>
      <c r="ID278" s="1639"/>
      <c r="IE278" s="1639"/>
      <c r="IF278" s="1639"/>
      <c r="IG278" s="1639"/>
      <c r="IH278" s="1639"/>
      <c r="II278" s="1639"/>
      <c r="IJ278" s="1639"/>
      <c r="IK278" s="1639"/>
      <c r="IL278" s="1639"/>
      <c r="IM278" s="1639"/>
      <c r="IN278" s="1639"/>
      <c r="IO278" s="1639"/>
      <c r="IP278" s="1639"/>
      <c r="IQ278" s="1639"/>
      <c r="IR278" s="1639"/>
      <c r="IS278" s="1639"/>
      <c r="IT278" s="1639"/>
      <c r="IU278" s="1639"/>
      <c r="IV278" s="1639"/>
      <c r="IW278" s="1639"/>
      <c r="IX278" s="1639"/>
      <c r="IY278" s="1639"/>
      <c r="IZ278" s="1639"/>
      <c r="JA278" s="1639"/>
      <c r="JB278" s="1639"/>
      <c r="JC278" s="1639"/>
      <c r="JD278" s="1639"/>
      <c r="JE278" s="1639"/>
      <c r="JF278" s="1639"/>
      <c r="JG278" s="1639"/>
      <c r="JH278" s="1639"/>
      <c r="JI278" s="1639"/>
      <c r="JJ278" s="1639"/>
      <c r="JK278" s="1639"/>
      <c r="JL278" s="1639"/>
      <c r="JM278" s="1639"/>
      <c r="JN278" s="1639"/>
      <c r="JO278" s="1639"/>
      <c r="JP278" s="1639"/>
      <c r="JQ278" s="1639"/>
      <c r="JR278" s="1639"/>
      <c r="JS278" s="1639"/>
      <c r="JT278" s="1639"/>
      <c r="JU278" s="1639"/>
      <c r="JV278" s="1639"/>
      <c r="JW278" s="1639"/>
      <c r="JX278" s="1639"/>
      <c r="JY278" s="1639"/>
      <c r="JZ278" s="1639"/>
      <c r="KA278" s="1639"/>
      <c r="KB278" s="1639"/>
      <c r="KC278" s="1639"/>
      <c r="KD278" s="1639"/>
      <c r="KE278" s="1639"/>
      <c r="KF278" s="1639"/>
      <c r="KG278" s="1639"/>
      <c r="KH278" s="1639"/>
      <c r="KI278" s="1639"/>
      <c r="KJ278" s="1639"/>
      <c r="KK278" s="1639"/>
      <c r="KL278" s="1639"/>
      <c r="KM278" s="1639"/>
      <c r="KN278" s="1639"/>
      <c r="KO278" s="1639"/>
      <c r="KP278" s="1639"/>
      <c r="KQ278" s="1639"/>
      <c r="KR278" s="1639"/>
      <c r="KS278" s="1639"/>
      <c r="KT278" s="1639"/>
      <c r="KU278" s="1639"/>
      <c r="KV278" s="1639"/>
      <c r="KW278" s="1639"/>
      <c r="KX278" s="1639"/>
      <c r="KY278" s="1639"/>
      <c r="KZ278" s="1639"/>
      <c r="LA278" s="1639"/>
      <c r="LB278" s="1639"/>
      <c r="LC278" s="1639"/>
      <c r="LD278" s="1639"/>
      <c r="LE278" s="1639"/>
      <c r="LF278" s="1639"/>
      <c r="LG278" s="1639"/>
      <c r="LH278" s="1639"/>
      <c r="LI278" s="1639"/>
      <c r="LJ278" s="1639"/>
      <c r="LK278" s="1639"/>
      <c r="LL278" s="1639"/>
      <c r="LM278" s="1639"/>
      <c r="LN278" s="1639"/>
      <c r="LO278" s="1639"/>
      <c r="LP278" s="1639"/>
    </row>
    <row r="279" s="1481" customFormat="1" ht="47" customHeight="1" spans="1:328">
      <c r="A279" s="1499">
        <v>45869</v>
      </c>
      <c r="B279" s="1500" t="s">
        <v>753</v>
      </c>
      <c r="C279" s="1501" t="s">
        <v>115</v>
      </c>
      <c r="D279" s="1502">
        <v>4500175689</v>
      </c>
      <c r="E279" s="2253"/>
      <c r="F279" s="1502" t="s">
        <v>1055</v>
      </c>
      <c r="G279" s="1505" t="s">
        <v>143</v>
      </c>
      <c r="H279" s="1505" t="s">
        <v>143</v>
      </c>
      <c r="I279" s="1532" t="s">
        <v>478</v>
      </c>
      <c r="J279" s="1522">
        <v>288</v>
      </c>
      <c r="K279" s="1534">
        <v>24</v>
      </c>
      <c r="L279" s="1534">
        <v>96</v>
      </c>
      <c r="M279" s="1534">
        <f t="shared" si="227"/>
        <v>3</v>
      </c>
      <c r="N279" s="1536">
        <v>45905</v>
      </c>
      <c r="O279" s="1536">
        <f t="shared" si="226"/>
        <v>45903</v>
      </c>
      <c r="P279" s="1537"/>
      <c r="Q279" s="1562" t="s">
        <v>78</v>
      </c>
      <c r="R279" s="2722">
        <v>288</v>
      </c>
      <c r="S279" s="2722">
        <f t="shared" si="228"/>
        <v>0</v>
      </c>
      <c r="T279" s="2722"/>
      <c r="U279" s="2722" t="s">
        <v>829</v>
      </c>
      <c r="V279" s="1532"/>
      <c r="W279" s="1532" t="s">
        <v>111</v>
      </c>
      <c r="X279" s="1565">
        <v>45869</v>
      </c>
      <c r="Y279" s="1589" t="s">
        <v>88</v>
      </c>
      <c r="Z279" s="1589" t="s">
        <v>1046</v>
      </c>
      <c r="AA279" s="1589"/>
      <c r="AB279" s="1589"/>
      <c r="AC279" s="1580" t="s">
        <v>1047</v>
      </c>
      <c r="AD279" s="1590" t="s">
        <v>122</v>
      </c>
      <c r="AE279" s="2277">
        <v>0.8968</v>
      </c>
      <c r="AF279" s="2278">
        <f t="shared" si="233"/>
        <v>258.2784</v>
      </c>
      <c r="AG279" s="1504" t="s">
        <v>1048</v>
      </c>
      <c r="AH279" s="1609" t="s">
        <v>81</v>
      </c>
      <c r="AI279" s="1609"/>
      <c r="AJ279" s="1609">
        <v>9</v>
      </c>
      <c r="AK279" s="1610">
        <f t="shared" si="230"/>
        <v>288</v>
      </c>
      <c r="AL279" s="1610"/>
      <c r="AM279" s="1610">
        <f t="shared" si="231"/>
        <v>12</v>
      </c>
      <c r="AN279" s="1610"/>
      <c r="AO279" s="1610"/>
      <c r="AP279" s="1610"/>
      <c r="AQ279" s="1610"/>
      <c r="AR279" s="1610" t="s">
        <v>63</v>
      </c>
      <c r="AS279" s="1610">
        <f t="shared" si="232"/>
        <v>288</v>
      </c>
      <c r="AT279" s="1610"/>
      <c r="AU279" s="1622"/>
      <c r="AV279" s="1622"/>
      <c r="AW279" s="1622"/>
      <c r="AX279" s="1622"/>
      <c r="AY279" s="1622"/>
      <c r="AZ279" s="1622"/>
      <c r="BA279" s="1622"/>
      <c r="BB279" s="1622">
        <f>J279</f>
        <v>288</v>
      </c>
      <c r="BC279" s="1622"/>
      <c r="BD279" s="1622">
        <f t="shared" si="224"/>
        <v>276</v>
      </c>
      <c r="BE279" s="1622">
        <f t="shared" si="225"/>
        <v>12</v>
      </c>
      <c r="BF279" s="1534"/>
      <c r="BG279" s="1638"/>
      <c r="BH279" s="1639"/>
      <c r="BI279" s="1639"/>
      <c r="BJ279" s="1639"/>
      <c r="BK279" s="1639"/>
      <c r="BL279" s="1639"/>
      <c r="BM279" s="1639"/>
      <c r="BN279" s="1639"/>
      <c r="BO279" s="1639"/>
      <c r="BP279" s="1639"/>
      <c r="BQ279" s="1639"/>
      <c r="BR279" s="1639"/>
      <c r="BS279" s="1639"/>
      <c r="BT279" s="1639"/>
      <c r="BU279" s="1639"/>
      <c r="BV279" s="1639"/>
      <c r="BW279" s="1639"/>
      <c r="BX279" s="1639"/>
      <c r="BY279" s="1639"/>
      <c r="BZ279" s="1639"/>
      <c r="CA279" s="1639"/>
      <c r="CB279" s="1639"/>
      <c r="CC279" s="1639"/>
      <c r="CD279" s="1639"/>
      <c r="CE279" s="1639"/>
      <c r="CF279" s="1639"/>
      <c r="CG279" s="1639"/>
      <c r="CH279" s="1639"/>
      <c r="CI279" s="1639"/>
      <c r="CJ279" s="1639"/>
      <c r="CK279" s="1639"/>
      <c r="CL279" s="1639"/>
      <c r="CM279" s="1639"/>
      <c r="CN279" s="1639"/>
      <c r="CO279" s="1639"/>
      <c r="CP279" s="1639"/>
      <c r="CQ279" s="1639"/>
      <c r="CR279" s="1639"/>
      <c r="CS279" s="1639"/>
      <c r="CT279" s="1639"/>
      <c r="CU279" s="1639"/>
      <c r="CV279" s="1639"/>
      <c r="CW279" s="1639"/>
      <c r="CX279" s="1639"/>
      <c r="CY279" s="1639"/>
      <c r="CZ279" s="1639"/>
      <c r="DA279" s="1639"/>
      <c r="DB279" s="1639"/>
      <c r="DC279" s="1639"/>
      <c r="DD279" s="1639"/>
      <c r="DE279" s="1639"/>
      <c r="DF279" s="1639"/>
      <c r="DG279" s="1639"/>
      <c r="DH279" s="1639"/>
      <c r="DI279" s="1639"/>
      <c r="DJ279" s="1639"/>
      <c r="DK279" s="1639"/>
      <c r="DL279" s="1639"/>
      <c r="DM279" s="1639"/>
      <c r="DN279" s="1639"/>
      <c r="DO279" s="1639"/>
      <c r="DP279" s="1639"/>
      <c r="DQ279" s="1639"/>
      <c r="DR279" s="1639"/>
      <c r="DS279" s="1639"/>
      <c r="DT279" s="1639"/>
      <c r="DU279" s="1639"/>
      <c r="DV279" s="1639"/>
      <c r="DW279" s="1639"/>
      <c r="DX279" s="1639"/>
      <c r="DY279" s="1639"/>
      <c r="DZ279" s="1639"/>
      <c r="EA279" s="1639"/>
      <c r="EB279" s="1639"/>
      <c r="EC279" s="1639"/>
      <c r="ED279" s="1639"/>
      <c r="EE279" s="1639"/>
      <c r="EF279" s="1639"/>
      <c r="EG279" s="1639"/>
      <c r="EH279" s="1639"/>
      <c r="EI279" s="1639"/>
      <c r="EJ279" s="1639"/>
      <c r="EK279" s="1639"/>
      <c r="EL279" s="1639"/>
      <c r="EM279" s="1639"/>
      <c r="EN279" s="1639"/>
      <c r="EO279" s="1639"/>
      <c r="EP279" s="1639"/>
      <c r="EQ279" s="1639"/>
      <c r="ER279" s="1639"/>
      <c r="ES279" s="1639"/>
      <c r="ET279" s="1639"/>
      <c r="EU279" s="1639"/>
      <c r="EV279" s="1639"/>
      <c r="EW279" s="1639"/>
      <c r="EX279" s="1639"/>
      <c r="EY279" s="1639"/>
      <c r="EZ279" s="1639"/>
      <c r="FA279" s="1639"/>
      <c r="FB279" s="1639"/>
      <c r="FC279" s="1639"/>
      <c r="FD279" s="1639"/>
      <c r="FE279" s="1639"/>
      <c r="FF279" s="1639"/>
      <c r="FG279" s="1639"/>
      <c r="FH279" s="1639"/>
      <c r="FI279" s="1639"/>
      <c r="FJ279" s="1639"/>
      <c r="FK279" s="1639"/>
      <c r="FL279" s="1639"/>
      <c r="FM279" s="1639"/>
      <c r="FN279" s="1639"/>
      <c r="FO279" s="1639"/>
      <c r="FP279" s="1639"/>
      <c r="FQ279" s="1639"/>
      <c r="FR279" s="1639"/>
      <c r="FS279" s="1639"/>
      <c r="FT279" s="1639"/>
      <c r="FU279" s="1639"/>
      <c r="FV279" s="1639"/>
      <c r="FW279" s="1639"/>
      <c r="FX279" s="1639"/>
      <c r="FY279" s="1639"/>
      <c r="FZ279" s="1639"/>
      <c r="GA279" s="1639"/>
      <c r="GB279" s="1639"/>
      <c r="GC279" s="1639"/>
      <c r="GD279" s="1639"/>
      <c r="GE279" s="1639"/>
      <c r="GF279" s="1639"/>
      <c r="GG279" s="1639"/>
      <c r="GH279" s="1639"/>
      <c r="GI279" s="1639"/>
      <c r="GJ279" s="1639"/>
      <c r="GK279" s="1639"/>
      <c r="GL279" s="1639"/>
      <c r="GM279" s="1639"/>
      <c r="GN279" s="1639"/>
      <c r="GO279" s="1639"/>
      <c r="GP279" s="1639"/>
      <c r="GQ279" s="1639"/>
      <c r="GR279" s="1639"/>
      <c r="GS279" s="1639"/>
      <c r="GT279" s="1639"/>
      <c r="GU279" s="1639"/>
      <c r="GV279" s="1639"/>
      <c r="GW279" s="1639"/>
      <c r="GX279" s="1639"/>
      <c r="GY279" s="1639"/>
      <c r="GZ279" s="1639"/>
      <c r="HA279" s="1639"/>
      <c r="HB279" s="1639"/>
      <c r="HC279" s="1639"/>
      <c r="HD279" s="1639"/>
      <c r="HE279" s="1639"/>
      <c r="HF279" s="1639"/>
      <c r="HG279" s="1639"/>
      <c r="HH279" s="1639"/>
      <c r="HI279" s="1639"/>
      <c r="HJ279" s="1639"/>
      <c r="HK279" s="1639"/>
      <c r="HL279" s="1639"/>
      <c r="HM279" s="1639"/>
      <c r="HN279" s="1639"/>
      <c r="HO279" s="1639"/>
      <c r="HP279" s="1639"/>
      <c r="HQ279" s="1639"/>
      <c r="HR279" s="1639"/>
      <c r="HS279" s="1639"/>
      <c r="HT279" s="1639"/>
      <c r="HU279" s="1639"/>
      <c r="HV279" s="1639"/>
      <c r="HW279" s="1639"/>
      <c r="HX279" s="1639"/>
      <c r="HY279" s="1639"/>
      <c r="HZ279" s="1639"/>
      <c r="IA279" s="1639"/>
      <c r="IB279" s="1639"/>
      <c r="IC279" s="1639"/>
      <c r="ID279" s="1639"/>
      <c r="IE279" s="1639"/>
      <c r="IF279" s="1639"/>
      <c r="IG279" s="1639"/>
      <c r="IH279" s="1639"/>
      <c r="II279" s="1639"/>
      <c r="IJ279" s="1639"/>
      <c r="IK279" s="1639"/>
      <c r="IL279" s="1639"/>
      <c r="IM279" s="1639"/>
      <c r="IN279" s="1639"/>
      <c r="IO279" s="1639"/>
      <c r="IP279" s="1639"/>
      <c r="IQ279" s="1639"/>
      <c r="IR279" s="1639"/>
      <c r="IS279" s="1639"/>
      <c r="IT279" s="1639"/>
      <c r="IU279" s="1639"/>
      <c r="IV279" s="1639"/>
      <c r="IW279" s="1639"/>
      <c r="IX279" s="1639"/>
      <c r="IY279" s="1639"/>
      <c r="IZ279" s="1639"/>
      <c r="JA279" s="1639"/>
      <c r="JB279" s="1639"/>
      <c r="JC279" s="1639"/>
      <c r="JD279" s="1639"/>
      <c r="JE279" s="1639"/>
      <c r="JF279" s="1639"/>
      <c r="JG279" s="1639"/>
      <c r="JH279" s="1639"/>
      <c r="JI279" s="1639"/>
      <c r="JJ279" s="1639"/>
      <c r="JK279" s="1639"/>
      <c r="JL279" s="1639"/>
      <c r="JM279" s="1639"/>
      <c r="JN279" s="1639"/>
      <c r="JO279" s="1639"/>
      <c r="JP279" s="1639"/>
      <c r="JQ279" s="1639"/>
      <c r="JR279" s="1639"/>
      <c r="JS279" s="1639"/>
      <c r="JT279" s="1639"/>
      <c r="JU279" s="1639"/>
      <c r="JV279" s="1639"/>
      <c r="JW279" s="1639"/>
      <c r="JX279" s="1639"/>
      <c r="JY279" s="1639"/>
      <c r="JZ279" s="1639"/>
      <c r="KA279" s="1639"/>
      <c r="KB279" s="1639"/>
      <c r="KC279" s="1639"/>
      <c r="KD279" s="1639"/>
      <c r="KE279" s="1639"/>
      <c r="KF279" s="1639"/>
      <c r="KG279" s="1639"/>
      <c r="KH279" s="1639"/>
      <c r="KI279" s="1639"/>
      <c r="KJ279" s="1639"/>
      <c r="KK279" s="1639"/>
      <c r="KL279" s="1639"/>
      <c r="KM279" s="1639"/>
      <c r="KN279" s="1639"/>
      <c r="KO279" s="1639"/>
      <c r="KP279" s="1639"/>
      <c r="KQ279" s="1639"/>
      <c r="KR279" s="1639"/>
      <c r="KS279" s="1639"/>
      <c r="KT279" s="1639"/>
      <c r="KU279" s="1639"/>
      <c r="KV279" s="1639"/>
      <c r="KW279" s="1639"/>
      <c r="KX279" s="1639"/>
      <c r="KY279" s="1639"/>
      <c r="KZ279" s="1639"/>
      <c r="LA279" s="1639"/>
      <c r="LB279" s="1639"/>
      <c r="LC279" s="1639"/>
      <c r="LD279" s="1639"/>
      <c r="LE279" s="1639"/>
      <c r="LF279" s="1639"/>
      <c r="LG279" s="1639"/>
      <c r="LH279" s="1639"/>
      <c r="LI279" s="1639"/>
      <c r="LJ279" s="1639"/>
      <c r="LK279" s="1639"/>
      <c r="LL279" s="1639"/>
      <c r="LM279" s="1639"/>
      <c r="LN279" s="1639"/>
      <c r="LO279" s="1639"/>
      <c r="LP279" s="1639"/>
    </row>
    <row r="280" s="1481" customFormat="1" ht="47" customHeight="1" spans="1:328">
      <c r="A280" s="1499">
        <v>45869</v>
      </c>
      <c r="B280" s="1500" t="s">
        <v>753</v>
      </c>
      <c r="C280" s="1501" t="s">
        <v>115</v>
      </c>
      <c r="D280" s="1502">
        <v>4500175689</v>
      </c>
      <c r="E280" s="2253"/>
      <c r="F280" s="1502" t="s">
        <v>1056</v>
      </c>
      <c r="G280" s="1505" t="s">
        <v>480</v>
      </c>
      <c r="H280" s="1505" t="s">
        <v>480</v>
      </c>
      <c r="I280" s="1532" t="s">
        <v>147</v>
      </c>
      <c r="J280" s="1522">
        <v>288</v>
      </c>
      <c r="K280" s="1534">
        <v>24</v>
      </c>
      <c r="L280" s="1534">
        <v>96</v>
      </c>
      <c r="M280" s="1534">
        <f t="shared" si="227"/>
        <v>3</v>
      </c>
      <c r="N280" s="1536">
        <v>45905</v>
      </c>
      <c r="O280" s="1536">
        <f t="shared" si="226"/>
        <v>45903</v>
      </c>
      <c r="P280" s="1537"/>
      <c r="Q280" s="1562" t="s">
        <v>78</v>
      </c>
      <c r="R280" s="2722">
        <v>288</v>
      </c>
      <c r="S280" s="2722">
        <f t="shared" si="228"/>
        <v>0</v>
      </c>
      <c r="T280" s="2722"/>
      <c r="U280" s="2722" t="s">
        <v>829</v>
      </c>
      <c r="V280" s="1532"/>
      <c r="W280" s="1532" t="s">
        <v>111</v>
      </c>
      <c r="X280" s="1565">
        <v>45869</v>
      </c>
      <c r="Y280" s="1589" t="s">
        <v>88</v>
      </c>
      <c r="Z280" s="1589" t="s">
        <v>1046</v>
      </c>
      <c r="AA280" s="1589"/>
      <c r="AB280" s="1589"/>
      <c r="AC280" s="1580" t="s">
        <v>1047</v>
      </c>
      <c r="AD280" s="1590" t="s">
        <v>122</v>
      </c>
      <c r="AE280" s="2277">
        <v>0.8754</v>
      </c>
      <c r="AF280" s="2278">
        <f t="shared" si="233"/>
        <v>252.1152</v>
      </c>
      <c r="AG280" s="1504" t="s">
        <v>1048</v>
      </c>
      <c r="AH280" s="1609" t="s">
        <v>81</v>
      </c>
      <c r="AI280" s="1609"/>
      <c r="AJ280" s="1609">
        <v>9</v>
      </c>
      <c r="AK280" s="1610">
        <f t="shared" si="230"/>
        <v>288</v>
      </c>
      <c r="AL280" s="1610"/>
      <c r="AM280" s="1610">
        <f t="shared" si="231"/>
        <v>12</v>
      </c>
      <c r="AN280" s="1610"/>
      <c r="AO280" s="1610"/>
      <c r="AP280" s="1610"/>
      <c r="AQ280" s="1610"/>
      <c r="AR280" s="1610" t="s">
        <v>63</v>
      </c>
      <c r="AS280" s="1610">
        <f t="shared" si="232"/>
        <v>288</v>
      </c>
      <c r="AT280" s="1610"/>
      <c r="AU280" s="1622"/>
      <c r="AV280" s="1622"/>
      <c r="AW280" s="1622"/>
      <c r="AX280" s="1622"/>
      <c r="AY280" s="1622"/>
      <c r="AZ280" s="1622"/>
      <c r="BA280" s="1622"/>
      <c r="BB280" s="1622"/>
      <c r="BC280" s="1622">
        <f>J280</f>
        <v>288</v>
      </c>
      <c r="BD280" s="1622">
        <f t="shared" si="224"/>
        <v>276</v>
      </c>
      <c r="BE280" s="1622">
        <f t="shared" si="225"/>
        <v>12</v>
      </c>
      <c r="BF280" s="1534"/>
      <c r="BG280" s="1638"/>
      <c r="BH280" s="1639"/>
      <c r="BI280" s="1639"/>
      <c r="BJ280" s="1639"/>
      <c r="BK280" s="1639"/>
      <c r="BL280" s="1639"/>
      <c r="BM280" s="1639"/>
      <c r="BN280" s="1639"/>
      <c r="BO280" s="1639"/>
      <c r="BP280" s="1639"/>
      <c r="BQ280" s="1639"/>
      <c r="BR280" s="1639"/>
      <c r="BS280" s="1639"/>
      <c r="BT280" s="1639"/>
      <c r="BU280" s="1639"/>
      <c r="BV280" s="1639"/>
      <c r="BW280" s="1639"/>
      <c r="BX280" s="1639"/>
      <c r="BY280" s="1639"/>
      <c r="BZ280" s="1639"/>
      <c r="CA280" s="1639"/>
      <c r="CB280" s="1639"/>
      <c r="CC280" s="1639"/>
      <c r="CD280" s="1639"/>
      <c r="CE280" s="1639"/>
      <c r="CF280" s="1639"/>
      <c r="CG280" s="1639"/>
      <c r="CH280" s="1639"/>
      <c r="CI280" s="1639"/>
      <c r="CJ280" s="1639"/>
      <c r="CK280" s="1639"/>
      <c r="CL280" s="1639"/>
      <c r="CM280" s="1639"/>
      <c r="CN280" s="1639"/>
      <c r="CO280" s="1639"/>
      <c r="CP280" s="1639"/>
      <c r="CQ280" s="1639"/>
      <c r="CR280" s="1639"/>
      <c r="CS280" s="1639"/>
      <c r="CT280" s="1639"/>
      <c r="CU280" s="1639"/>
      <c r="CV280" s="1639"/>
      <c r="CW280" s="1639"/>
      <c r="CX280" s="1639"/>
      <c r="CY280" s="1639"/>
      <c r="CZ280" s="1639"/>
      <c r="DA280" s="1639"/>
      <c r="DB280" s="1639"/>
      <c r="DC280" s="1639"/>
      <c r="DD280" s="1639"/>
      <c r="DE280" s="1639"/>
      <c r="DF280" s="1639"/>
      <c r="DG280" s="1639"/>
      <c r="DH280" s="1639"/>
      <c r="DI280" s="1639"/>
      <c r="DJ280" s="1639"/>
      <c r="DK280" s="1639"/>
      <c r="DL280" s="1639"/>
      <c r="DM280" s="1639"/>
      <c r="DN280" s="1639"/>
      <c r="DO280" s="1639"/>
      <c r="DP280" s="1639"/>
      <c r="DQ280" s="1639"/>
      <c r="DR280" s="1639"/>
      <c r="DS280" s="1639"/>
      <c r="DT280" s="1639"/>
      <c r="DU280" s="1639"/>
      <c r="DV280" s="1639"/>
      <c r="DW280" s="1639"/>
      <c r="DX280" s="1639"/>
      <c r="DY280" s="1639"/>
      <c r="DZ280" s="1639"/>
      <c r="EA280" s="1639"/>
      <c r="EB280" s="1639"/>
      <c r="EC280" s="1639"/>
      <c r="ED280" s="1639"/>
      <c r="EE280" s="1639"/>
      <c r="EF280" s="1639"/>
      <c r="EG280" s="1639"/>
      <c r="EH280" s="1639"/>
      <c r="EI280" s="1639"/>
      <c r="EJ280" s="1639"/>
      <c r="EK280" s="1639"/>
      <c r="EL280" s="1639"/>
      <c r="EM280" s="1639"/>
      <c r="EN280" s="1639"/>
      <c r="EO280" s="1639"/>
      <c r="EP280" s="1639"/>
      <c r="EQ280" s="1639"/>
      <c r="ER280" s="1639"/>
      <c r="ES280" s="1639"/>
      <c r="ET280" s="1639"/>
      <c r="EU280" s="1639"/>
      <c r="EV280" s="1639"/>
      <c r="EW280" s="1639"/>
      <c r="EX280" s="1639"/>
      <c r="EY280" s="1639"/>
      <c r="EZ280" s="1639"/>
      <c r="FA280" s="1639"/>
      <c r="FB280" s="1639"/>
      <c r="FC280" s="1639"/>
      <c r="FD280" s="1639"/>
      <c r="FE280" s="1639"/>
      <c r="FF280" s="1639"/>
      <c r="FG280" s="1639"/>
      <c r="FH280" s="1639"/>
      <c r="FI280" s="1639"/>
      <c r="FJ280" s="1639"/>
      <c r="FK280" s="1639"/>
      <c r="FL280" s="1639"/>
      <c r="FM280" s="1639"/>
      <c r="FN280" s="1639"/>
      <c r="FO280" s="1639"/>
      <c r="FP280" s="1639"/>
      <c r="FQ280" s="1639"/>
      <c r="FR280" s="1639"/>
      <c r="FS280" s="1639"/>
      <c r="FT280" s="1639"/>
      <c r="FU280" s="1639"/>
      <c r="FV280" s="1639"/>
      <c r="FW280" s="1639"/>
      <c r="FX280" s="1639"/>
      <c r="FY280" s="1639"/>
      <c r="FZ280" s="1639"/>
      <c r="GA280" s="1639"/>
      <c r="GB280" s="1639"/>
      <c r="GC280" s="1639"/>
      <c r="GD280" s="1639"/>
      <c r="GE280" s="1639"/>
      <c r="GF280" s="1639"/>
      <c r="GG280" s="1639"/>
      <c r="GH280" s="1639"/>
      <c r="GI280" s="1639"/>
      <c r="GJ280" s="1639"/>
      <c r="GK280" s="1639"/>
      <c r="GL280" s="1639"/>
      <c r="GM280" s="1639"/>
      <c r="GN280" s="1639"/>
      <c r="GO280" s="1639"/>
      <c r="GP280" s="1639"/>
      <c r="GQ280" s="1639"/>
      <c r="GR280" s="1639"/>
      <c r="GS280" s="1639"/>
      <c r="GT280" s="1639"/>
      <c r="GU280" s="1639"/>
      <c r="GV280" s="1639"/>
      <c r="GW280" s="1639"/>
      <c r="GX280" s="1639"/>
      <c r="GY280" s="1639"/>
      <c r="GZ280" s="1639"/>
      <c r="HA280" s="1639"/>
      <c r="HB280" s="1639"/>
      <c r="HC280" s="1639"/>
      <c r="HD280" s="1639"/>
      <c r="HE280" s="1639"/>
      <c r="HF280" s="1639"/>
      <c r="HG280" s="1639"/>
      <c r="HH280" s="1639"/>
      <c r="HI280" s="1639"/>
      <c r="HJ280" s="1639"/>
      <c r="HK280" s="1639"/>
      <c r="HL280" s="1639"/>
      <c r="HM280" s="1639"/>
      <c r="HN280" s="1639"/>
      <c r="HO280" s="1639"/>
      <c r="HP280" s="1639"/>
      <c r="HQ280" s="1639"/>
      <c r="HR280" s="1639"/>
      <c r="HS280" s="1639"/>
      <c r="HT280" s="1639"/>
      <c r="HU280" s="1639"/>
      <c r="HV280" s="1639"/>
      <c r="HW280" s="1639"/>
      <c r="HX280" s="1639"/>
      <c r="HY280" s="1639"/>
      <c r="HZ280" s="1639"/>
      <c r="IA280" s="1639"/>
      <c r="IB280" s="1639"/>
      <c r="IC280" s="1639"/>
      <c r="ID280" s="1639"/>
      <c r="IE280" s="1639"/>
      <c r="IF280" s="1639"/>
      <c r="IG280" s="1639"/>
      <c r="IH280" s="1639"/>
      <c r="II280" s="1639"/>
      <c r="IJ280" s="1639"/>
      <c r="IK280" s="1639"/>
      <c r="IL280" s="1639"/>
      <c r="IM280" s="1639"/>
      <c r="IN280" s="1639"/>
      <c r="IO280" s="1639"/>
      <c r="IP280" s="1639"/>
      <c r="IQ280" s="1639"/>
      <c r="IR280" s="1639"/>
      <c r="IS280" s="1639"/>
      <c r="IT280" s="1639"/>
      <c r="IU280" s="1639"/>
      <c r="IV280" s="1639"/>
      <c r="IW280" s="1639"/>
      <c r="IX280" s="1639"/>
      <c r="IY280" s="1639"/>
      <c r="IZ280" s="1639"/>
      <c r="JA280" s="1639"/>
      <c r="JB280" s="1639"/>
      <c r="JC280" s="1639"/>
      <c r="JD280" s="1639"/>
      <c r="JE280" s="1639"/>
      <c r="JF280" s="1639"/>
      <c r="JG280" s="1639"/>
      <c r="JH280" s="1639"/>
      <c r="JI280" s="1639"/>
      <c r="JJ280" s="1639"/>
      <c r="JK280" s="1639"/>
      <c r="JL280" s="1639"/>
      <c r="JM280" s="1639"/>
      <c r="JN280" s="1639"/>
      <c r="JO280" s="1639"/>
      <c r="JP280" s="1639"/>
      <c r="JQ280" s="1639"/>
      <c r="JR280" s="1639"/>
      <c r="JS280" s="1639"/>
      <c r="JT280" s="1639"/>
      <c r="JU280" s="1639"/>
      <c r="JV280" s="1639"/>
      <c r="JW280" s="1639"/>
      <c r="JX280" s="1639"/>
      <c r="JY280" s="1639"/>
      <c r="JZ280" s="1639"/>
      <c r="KA280" s="1639"/>
      <c r="KB280" s="1639"/>
      <c r="KC280" s="1639"/>
      <c r="KD280" s="1639"/>
      <c r="KE280" s="1639"/>
      <c r="KF280" s="1639"/>
      <c r="KG280" s="1639"/>
      <c r="KH280" s="1639"/>
      <c r="KI280" s="1639"/>
      <c r="KJ280" s="1639"/>
      <c r="KK280" s="1639"/>
      <c r="KL280" s="1639"/>
      <c r="KM280" s="1639"/>
      <c r="KN280" s="1639"/>
      <c r="KO280" s="1639"/>
      <c r="KP280" s="1639"/>
      <c r="KQ280" s="1639"/>
      <c r="KR280" s="1639"/>
      <c r="KS280" s="1639"/>
      <c r="KT280" s="1639"/>
      <c r="KU280" s="1639"/>
      <c r="KV280" s="1639"/>
      <c r="KW280" s="1639"/>
      <c r="KX280" s="1639"/>
      <c r="KY280" s="1639"/>
      <c r="KZ280" s="1639"/>
      <c r="LA280" s="1639"/>
      <c r="LB280" s="1639"/>
      <c r="LC280" s="1639"/>
      <c r="LD280" s="1639"/>
      <c r="LE280" s="1639"/>
      <c r="LF280" s="1639"/>
      <c r="LG280" s="1639"/>
      <c r="LH280" s="1639"/>
      <c r="LI280" s="1639"/>
      <c r="LJ280" s="1639"/>
      <c r="LK280" s="1639"/>
      <c r="LL280" s="1639"/>
      <c r="LM280" s="1639"/>
      <c r="LN280" s="1639"/>
      <c r="LO280" s="1639"/>
      <c r="LP280" s="1639"/>
    </row>
    <row r="281" s="1481" customFormat="1" ht="47" customHeight="1" spans="1:328">
      <c r="A281" s="1499">
        <v>45881</v>
      </c>
      <c r="B281" s="1500"/>
      <c r="C281" s="1501"/>
      <c r="D281" s="1502" t="s">
        <v>1057</v>
      </c>
      <c r="E281" s="2253"/>
      <c r="F281" s="1502"/>
      <c r="G281" s="1514" t="s">
        <v>93</v>
      </c>
      <c r="H281" s="1505" t="s">
        <v>76</v>
      </c>
      <c r="I281" s="1532" t="s">
        <v>77</v>
      </c>
      <c r="J281" s="1522">
        <v>480</v>
      </c>
      <c r="K281" s="1534">
        <v>0</v>
      </c>
      <c r="L281" s="1534">
        <v>96</v>
      </c>
      <c r="M281" s="1534">
        <f t="shared" si="227"/>
        <v>5</v>
      </c>
      <c r="N281" s="1536">
        <v>45902</v>
      </c>
      <c r="O281" s="1536">
        <f>N281-1</f>
        <v>45901</v>
      </c>
      <c r="P281" s="1537"/>
      <c r="Q281" s="1562" t="s">
        <v>78</v>
      </c>
      <c r="R281" s="2722">
        <v>480</v>
      </c>
      <c r="S281" s="2722">
        <f t="shared" si="228"/>
        <v>0</v>
      </c>
      <c r="T281" s="2722"/>
      <c r="U281" s="2722"/>
      <c r="V281" s="1532"/>
      <c r="W281" s="1532"/>
      <c r="X281" s="1565"/>
      <c r="Y281" s="1589"/>
      <c r="Z281" s="1589"/>
      <c r="AA281" s="1589"/>
      <c r="AB281" s="1589"/>
      <c r="AC281" s="1580" t="s">
        <v>1058</v>
      </c>
      <c r="AD281" s="1590" t="s">
        <v>80</v>
      </c>
      <c r="AE281" s="2277"/>
      <c r="AF281" s="2278"/>
      <c r="AG281" s="1504"/>
      <c r="AH281" s="1609"/>
      <c r="AI281" s="1609"/>
      <c r="AJ281" s="1609">
        <v>9</v>
      </c>
      <c r="AK281" s="1610">
        <f t="shared" si="230"/>
        <v>480</v>
      </c>
      <c r="AL281" s="1610"/>
      <c r="AM281" s="1610">
        <f t="shared" si="231"/>
        <v>20</v>
      </c>
      <c r="AN281" s="1610"/>
      <c r="AO281" s="1610"/>
      <c r="AP281" s="1610"/>
      <c r="AQ281" s="1610"/>
      <c r="AR281" s="1610" t="s">
        <v>63</v>
      </c>
      <c r="AS281" s="1610">
        <f t="shared" si="232"/>
        <v>480</v>
      </c>
      <c r="AT281" s="1610"/>
      <c r="AU281" s="1622"/>
      <c r="AV281" s="1622"/>
      <c r="AW281" s="1622"/>
      <c r="AX281" s="1622"/>
      <c r="AY281" s="1622"/>
      <c r="AZ281" s="1622"/>
      <c r="BA281" s="1622"/>
      <c r="BB281" s="1622"/>
      <c r="BC281" s="1622"/>
      <c r="BD281" s="1622"/>
      <c r="BE281" s="1622"/>
      <c r="BF281" s="1534"/>
      <c r="BG281" s="1638"/>
      <c r="BH281" s="1639"/>
      <c r="BI281" s="1639"/>
      <c r="BJ281" s="1639"/>
      <c r="BK281" s="1639"/>
      <c r="BL281" s="1639"/>
      <c r="BM281" s="1639"/>
      <c r="BN281" s="1639"/>
      <c r="BO281" s="1639"/>
      <c r="BP281" s="1639"/>
      <c r="BQ281" s="1639"/>
      <c r="BR281" s="1639"/>
      <c r="BS281" s="1639"/>
      <c r="BT281" s="1639"/>
      <c r="BU281" s="1639"/>
      <c r="BV281" s="1639"/>
      <c r="BW281" s="1639"/>
      <c r="BX281" s="1639"/>
      <c r="BY281" s="1639"/>
      <c r="BZ281" s="1639"/>
      <c r="CA281" s="1639"/>
      <c r="CB281" s="1639"/>
      <c r="CC281" s="1639"/>
      <c r="CD281" s="1639"/>
      <c r="CE281" s="1639"/>
      <c r="CF281" s="1639"/>
      <c r="CG281" s="1639"/>
      <c r="CH281" s="1639"/>
      <c r="CI281" s="1639"/>
      <c r="CJ281" s="1639"/>
      <c r="CK281" s="1639"/>
      <c r="CL281" s="1639"/>
      <c r="CM281" s="1639"/>
      <c r="CN281" s="1639"/>
      <c r="CO281" s="1639"/>
      <c r="CP281" s="1639"/>
      <c r="CQ281" s="1639"/>
      <c r="CR281" s="1639"/>
      <c r="CS281" s="1639"/>
      <c r="CT281" s="1639"/>
      <c r="CU281" s="1639"/>
      <c r="CV281" s="1639"/>
      <c r="CW281" s="1639"/>
      <c r="CX281" s="1639"/>
      <c r="CY281" s="1639"/>
      <c r="CZ281" s="1639"/>
      <c r="DA281" s="1639"/>
      <c r="DB281" s="1639"/>
      <c r="DC281" s="1639"/>
      <c r="DD281" s="1639"/>
      <c r="DE281" s="1639"/>
      <c r="DF281" s="1639"/>
      <c r="DG281" s="1639"/>
      <c r="DH281" s="1639"/>
      <c r="DI281" s="1639"/>
      <c r="DJ281" s="1639"/>
      <c r="DK281" s="1639"/>
      <c r="DL281" s="1639"/>
      <c r="DM281" s="1639"/>
      <c r="DN281" s="1639"/>
      <c r="DO281" s="1639"/>
      <c r="DP281" s="1639"/>
      <c r="DQ281" s="1639"/>
      <c r="DR281" s="1639"/>
      <c r="DS281" s="1639"/>
      <c r="DT281" s="1639"/>
      <c r="DU281" s="1639"/>
      <c r="DV281" s="1639"/>
      <c r="DW281" s="1639"/>
      <c r="DX281" s="1639"/>
      <c r="DY281" s="1639"/>
      <c r="DZ281" s="1639"/>
      <c r="EA281" s="1639"/>
      <c r="EB281" s="1639"/>
      <c r="EC281" s="1639"/>
      <c r="ED281" s="1639"/>
      <c r="EE281" s="1639"/>
      <c r="EF281" s="1639"/>
      <c r="EG281" s="1639"/>
      <c r="EH281" s="1639"/>
      <c r="EI281" s="1639"/>
      <c r="EJ281" s="1639"/>
      <c r="EK281" s="1639"/>
      <c r="EL281" s="1639"/>
      <c r="EM281" s="1639"/>
      <c r="EN281" s="1639"/>
      <c r="EO281" s="1639"/>
      <c r="EP281" s="1639"/>
      <c r="EQ281" s="1639"/>
      <c r="ER281" s="1639"/>
      <c r="ES281" s="1639"/>
      <c r="ET281" s="1639"/>
      <c r="EU281" s="1639"/>
      <c r="EV281" s="1639"/>
      <c r="EW281" s="1639"/>
      <c r="EX281" s="1639"/>
      <c r="EY281" s="1639"/>
      <c r="EZ281" s="1639"/>
      <c r="FA281" s="1639"/>
      <c r="FB281" s="1639"/>
      <c r="FC281" s="1639"/>
      <c r="FD281" s="1639"/>
      <c r="FE281" s="1639"/>
      <c r="FF281" s="1639"/>
      <c r="FG281" s="1639"/>
      <c r="FH281" s="1639"/>
      <c r="FI281" s="1639"/>
      <c r="FJ281" s="1639"/>
      <c r="FK281" s="1639"/>
      <c r="FL281" s="1639"/>
      <c r="FM281" s="1639"/>
      <c r="FN281" s="1639"/>
      <c r="FO281" s="1639"/>
      <c r="FP281" s="1639"/>
      <c r="FQ281" s="1639"/>
      <c r="FR281" s="1639"/>
      <c r="FS281" s="1639"/>
      <c r="FT281" s="1639"/>
      <c r="FU281" s="1639"/>
      <c r="FV281" s="1639"/>
      <c r="FW281" s="1639"/>
      <c r="FX281" s="1639"/>
      <c r="FY281" s="1639"/>
      <c r="FZ281" s="1639"/>
      <c r="GA281" s="1639"/>
      <c r="GB281" s="1639"/>
      <c r="GC281" s="1639"/>
      <c r="GD281" s="1639"/>
      <c r="GE281" s="1639"/>
      <c r="GF281" s="1639"/>
      <c r="GG281" s="1639"/>
      <c r="GH281" s="1639"/>
      <c r="GI281" s="1639"/>
      <c r="GJ281" s="1639"/>
      <c r="GK281" s="1639"/>
      <c r="GL281" s="1639"/>
      <c r="GM281" s="1639"/>
      <c r="GN281" s="1639"/>
      <c r="GO281" s="1639"/>
      <c r="GP281" s="1639"/>
      <c r="GQ281" s="1639"/>
      <c r="GR281" s="1639"/>
      <c r="GS281" s="1639"/>
      <c r="GT281" s="1639"/>
      <c r="GU281" s="1639"/>
      <c r="GV281" s="1639"/>
      <c r="GW281" s="1639"/>
      <c r="GX281" s="1639"/>
      <c r="GY281" s="1639"/>
      <c r="GZ281" s="1639"/>
      <c r="HA281" s="1639"/>
      <c r="HB281" s="1639"/>
      <c r="HC281" s="1639"/>
      <c r="HD281" s="1639"/>
      <c r="HE281" s="1639"/>
      <c r="HF281" s="1639"/>
      <c r="HG281" s="1639"/>
      <c r="HH281" s="1639"/>
      <c r="HI281" s="1639"/>
      <c r="HJ281" s="1639"/>
      <c r="HK281" s="1639"/>
      <c r="HL281" s="1639"/>
      <c r="HM281" s="1639"/>
      <c r="HN281" s="1639"/>
      <c r="HO281" s="1639"/>
      <c r="HP281" s="1639"/>
      <c r="HQ281" s="1639"/>
      <c r="HR281" s="1639"/>
      <c r="HS281" s="1639"/>
      <c r="HT281" s="1639"/>
      <c r="HU281" s="1639"/>
      <c r="HV281" s="1639"/>
      <c r="HW281" s="1639"/>
      <c r="HX281" s="1639"/>
      <c r="HY281" s="1639"/>
      <c r="HZ281" s="1639"/>
      <c r="IA281" s="1639"/>
      <c r="IB281" s="1639"/>
      <c r="IC281" s="1639"/>
      <c r="ID281" s="1639"/>
      <c r="IE281" s="1639"/>
      <c r="IF281" s="1639"/>
      <c r="IG281" s="1639"/>
      <c r="IH281" s="1639"/>
      <c r="II281" s="1639"/>
      <c r="IJ281" s="1639"/>
      <c r="IK281" s="1639"/>
      <c r="IL281" s="1639"/>
      <c r="IM281" s="1639"/>
      <c r="IN281" s="1639"/>
      <c r="IO281" s="1639"/>
      <c r="IP281" s="1639"/>
      <c r="IQ281" s="1639"/>
      <c r="IR281" s="1639"/>
      <c r="IS281" s="1639"/>
      <c r="IT281" s="1639"/>
      <c r="IU281" s="1639"/>
      <c r="IV281" s="1639"/>
      <c r="IW281" s="1639"/>
      <c r="IX281" s="1639"/>
      <c r="IY281" s="1639"/>
      <c r="IZ281" s="1639"/>
      <c r="JA281" s="1639"/>
      <c r="JB281" s="1639"/>
      <c r="JC281" s="1639"/>
      <c r="JD281" s="1639"/>
      <c r="JE281" s="1639"/>
      <c r="JF281" s="1639"/>
      <c r="JG281" s="1639"/>
      <c r="JH281" s="1639"/>
      <c r="JI281" s="1639"/>
      <c r="JJ281" s="1639"/>
      <c r="JK281" s="1639"/>
      <c r="JL281" s="1639"/>
      <c r="JM281" s="1639"/>
      <c r="JN281" s="1639"/>
      <c r="JO281" s="1639"/>
      <c r="JP281" s="1639"/>
      <c r="JQ281" s="1639"/>
      <c r="JR281" s="1639"/>
      <c r="JS281" s="1639"/>
      <c r="JT281" s="1639"/>
      <c r="JU281" s="1639"/>
      <c r="JV281" s="1639"/>
      <c r="JW281" s="1639"/>
      <c r="JX281" s="1639"/>
      <c r="JY281" s="1639"/>
      <c r="JZ281" s="1639"/>
      <c r="KA281" s="1639"/>
      <c r="KB281" s="1639"/>
      <c r="KC281" s="1639"/>
      <c r="KD281" s="1639"/>
      <c r="KE281" s="1639"/>
      <c r="KF281" s="1639"/>
      <c r="KG281" s="1639"/>
      <c r="KH281" s="1639"/>
      <c r="KI281" s="1639"/>
      <c r="KJ281" s="1639"/>
      <c r="KK281" s="1639"/>
      <c r="KL281" s="1639"/>
      <c r="KM281" s="1639"/>
      <c r="KN281" s="1639"/>
      <c r="KO281" s="1639"/>
      <c r="KP281" s="1639"/>
      <c r="KQ281" s="1639"/>
      <c r="KR281" s="1639"/>
      <c r="KS281" s="1639"/>
      <c r="KT281" s="1639"/>
      <c r="KU281" s="1639"/>
      <c r="KV281" s="1639"/>
      <c r="KW281" s="1639"/>
      <c r="KX281" s="1639"/>
      <c r="KY281" s="1639"/>
      <c r="KZ281" s="1639"/>
      <c r="LA281" s="1639"/>
      <c r="LB281" s="1639"/>
      <c r="LC281" s="1639"/>
      <c r="LD281" s="1639"/>
      <c r="LE281" s="1639"/>
      <c r="LF281" s="1639"/>
      <c r="LG281" s="1639"/>
      <c r="LH281" s="1639"/>
      <c r="LI281" s="1639"/>
      <c r="LJ281" s="1639"/>
      <c r="LK281" s="1639"/>
      <c r="LL281" s="1639"/>
      <c r="LM281" s="1639"/>
      <c r="LN281" s="1639"/>
      <c r="LO281" s="1639"/>
      <c r="LP281" s="1639"/>
    </row>
    <row r="282" s="1481" customFormat="1" ht="47" customHeight="1" spans="1:328">
      <c r="A282" s="1499">
        <v>45818</v>
      </c>
      <c r="B282" s="1500" t="s">
        <v>213</v>
      </c>
      <c r="C282" s="1501" t="s">
        <v>98</v>
      </c>
      <c r="D282" s="1502">
        <v>4500169597</v>
      </c>
      <c r="E282" s="2253">
        <v>5149153</v>
      </c>
      <c r="F282" s="1502" t="s">
        <v>1059</v>
      </c>
      <c r="G282" s="1505" t="s">
        <v>101</v>
      </c>
      <c r="H282" s="1505" t="s">
        <v>101</v>
      </c>
      <c r="I282" s="1532" t="s">
        <v>110</v>
      </c>
      <c r="J282" s="1522">
        <v>87624</v>
      </c>
      <c r="K282" s="1534">
        <v>0</v>
      </c>
      <c r="L282" s="1534">
        <v>24</v>
      </c>
      <c r="M282" s="1534">
        <f t="shared" si="227"/>
        <v>3651</v>
      </c>
      <c r="N282" s="1536">
        <v>45904</v>
      </c>
      <c r="O282" s="1536">
        <f>N282-2</f>
        <v>45902</v>
      </c>
      <c r="P282" s="1537"/>
      <c r="Q282" s="1562" t="s">
        <v>78</v>
      </c>
      <c r="R282" s="2722">
        <v>87624</v>
      </c>
      <c r="S282" s="2722">
        <f t="shared" si="228"/>
        <v>0</v>
      </c>
      <c r="T282" s="2722"/>
      <c r="U282" s="2722" t="s">
        <v>829</v>
      </c>
      <c r="V282" s="1532"/>
      <c r="W282" s="1532" t="s">
        <v>111</v>
      </c>
      <c r="X282" s="1565">
        <v>45819</v>
      </c>
      <c r="Y282" s="1589" t="s">
        <v>88</v>
      </c>
      <c r="Z282" s="1589" t="s">
        <v>88</v>
      </c>
      <c r="AA282" s="1589" t="s">
        <v>88</v>
      </c>
      <c r="AB282" s="1589"/>
      <c r="AC282" s="1580" t="s">
        <v>589</v>
      </c>
      <c r="AD282" s="1590" t="s">
        <v>219</v>
      </c>
      <c r="AE282" s="2277">
        <v>0.8747</v>
      </c>
      <c r="AF282" s="2278">
        <f>AE282*J282</f>
        <v>76644.7128</v>
      </c>
      <c r="AG282" s="1504" t="s">
        <v>1060</v>
      </c>
      <c r="AH282" s="1609" t="s">
        <v>81</v>
      </c>
      <c r="AI282" s="1609"/>
      <c r="AJ282" s="1609">
        <v>9</v>
      </c>
      <c r="AK282" s="1610">
        <f t="shared" si="230"/>
        <v>87624</v>
      </c>
      <c r="AL282" s="1610"/>
      <c r="AM282" s="1610">
        <f t="shared" si="231"/>
        <v>3651</v>
      </c>
      <c r="AN282" s="1610"/>
      <c r="AO282" s="1610"/>
      <c r="AP282" s="1610"/>
      <c r="AQ282" s="1610"/>
      <c r="AR282" s="1610" t="s">
        <v>63</v>
      </c>
      <c r="AS282" s="1610">
        <f t="shared" si="232"/>
        <v>87624</v>
      </c>
      <c r="AT282" s="1610"/>
      <c r="AU282" s="1622">
        <f>J282/9</f>
        <v>9736</v>
      </c>
      <c r="AV282" s="1622">
        <f>J282/9</f>
        <v>9736</v>
      </c>
      <c r="AW282" s="1622">
        <f>J282/9</f>
        <v>9736</v>
      </c>
      <c r="AX282" s="1622">
        <f>J282/9</f>
        <v>9736</v>
      </c>
      <c r="AY282" s="1622">
        <f>J282/9</f>
        <v>9736</v>
      </c>
      <c r="AZ282" s="1622">
        <f>J282/9</f>
        <v>9736</v>
      </c>
      <c r="BA282" s="1622">
        <f>J282/9</f>
        <v>9736</v>
      </c>
      <c r="BB282" s="1622">
        <f>J282/9</f>
        <v>9736</v>
      </c>
      <c r="BC282" s="1622">
        <f>J282/9</f>
        <v>9736</v>
      </c>
      <c r="BD282" s="1622">
        <f>J282*23/24/COUNT(AU282:BC282)</f>
        <v>9330.33333333333</v>
      </c>
      <c r="BE282" s="1622">
        <f>J282/24/COUNT(AU282:BC282)</f>
        <v>405.666666666667</v>
      </c>
      <c r="BF282" s="1534"/>
      <c r="BG282" s="1638"/>
      <c r="BH282" s="1639"/>
      <c r="BI282" s="1639"/>
      <c r="BJ282" s="1639"/>
      <c r="BK282" s="1639"/>
      <c r="BL282" s="1639"/>
      <c r="BM282" s="1639"/>
      <c r="BN282" s="1639"/>
      <c r="BO282" s="1639"/>
      <c r="BP282" s="1639"/>
      <c r="BQ282" s="1639"/>
      <c r="BR282" s="1639"/>
      <c r="BS282" s="1639"/>
      <c r="BT282" s="1639"/>
      <c r="BU282" s="1639"/>
      <c r="BV282" s="1639"/>
      <c r="BW282" s="1639"/>
      <c r="BX282" s="1639"/>
      <c r="BY282" s="1639"/>
      <c r="BZ282" s="1639"/>
      <c r="CA282" s="1639"/>
      <c r="CB282" s="1639"/>
      <c r="CC282" s="1639"/>
      <c r="CD282" s="1639"/>
      <c r="CE282" s="1639"/>
      <c r="CF282" s="1639"/>
      <c r="CG282" s="1639"/>
      <c r="CH282" s="1639"/>
      <c r="CI282" s="1639"/>
      <c r="CJ282" s="1639"/>
      <c r="CK282" s="1639"/>
      <c r="CL282" s="1639"/>
      <c r="CM282" s="1639"/>
      <c r="CN282" s="1639"/>
      <c r="CO282" s="1639"/>
      <c r="CP282" s="1639"/>
      <c r="CQ282" s="1639"/>
      <c r="CR282" s="1639"/>
      <c r="CS282" s="1639"/>
      <c r="CT282" s="1639"/>
      <c r="CU282" s="1639"/>
      <c r="CV282" s="1639"/>
      <c r="CW282" s="1639"/>
      <c r="CX282" s="1639"/>
      <c r="CY282" s="1639"/>
      <c r="CZ282" s="1639"/>
      <c r="DA282" s="1639"/>
      <c r="DB282" s="1639"/>
      <c r="DC282" s="1639"/>
      <c r="DD282" s="1639"/>
      <c r="DE282" s="1639"/>
      <c r="DF282" s="1639"/>
      <c r="DG282" s="1639"/>
      <c r="DH282" s="1639"/>
      <c r="DI282" s="1639"/>
      <c r="DJ282" s="1639"/>
      <c r="DK282" s="1639"/>
      <c r="DL282" s="1639"/>
      <c r="DM282" s="1639"/>
      <c r="DN282" s="1639"/>
      <c r="DO282" s="1639"/>
      <c r="DP282" s="1639"/>
      <c r="DQ282" s="1639"/>
      <c r="DR282" s="1639"/>
      <c r="DS282" s="1639"/>
      <c r="DT282" s="1639"/>
      <c r="DU282" s="1639"/>
      <c r="DV282" s="1639"/>
      <c r="DW282" s="1639"/>
      <c r="DX282" s="1639"/>
      <c r="DY282" s="1639"/>
      <c r="DZ282" s="1639"/>
      <c r="EA282" s="1639"/>
      <c r="EB282" s="1639"/>
      <c r="EC282" s="1639"/>
      <c r="ED282" s="1639"/>
      <c r="EE282" s="1639"/>
      <c r="EF282" s="1639"/>
      <c r="EG282" s="1639"/>
      <c r="EH282" s="1639"/>
      <c r="EI282" s="1639"/>
      <c r="EJ282" s="1639"/>
      <c r="EK282" s="1639"/>
      <c r="EL282" s="1639"/>
      <c r="EM282" s="1639"/>
      <c r="EN282" s="1639"/>
      <c r="EO282" s="1639"/>
      <c r="EP282" s="1639"/>
      <c r="EQ282" s="1639"/>
      <c r="ER282" s="1639"/>
      <c r="ES282" s="1639"/>
      <c r="ET282" s="1639"/>
      <c r="EU282" s="1639"/>
      <c r="EV282" s="1639"/>
      <c r="EW282" s="1639"/>
      <c r="EX282" s="1639"/>
      <c r="EY282" s="1639"/>
      <c r="EZ282" s="1639"/>
      <c r="FA282" s="1639"/>
      <c r="FB282" s="1639"/>
      <c r="FC282" s="1639"/>
      <c r="FD282" s="1639"/>
      <c r="FE282" s="1639"/>
      <c r="FF282" s="1639"/>
      <c r="FG282" s="1639"/>
      <c r="FH282" s="1639"/>
      <c r="FI282" s="1639"/>
      <c r="FJ282" s="1639"/>
      <c r="FK282" s="1639"/>
      <c r="FL282" s="1639"/>
      <c r="FM282" s="1639"/>
      <c r="FN282" s="1639"/>
      <c r="FO282" s="1639"/>
      <c r="FP282" s="1639"/>
      <c r="FQ282" s="1639"/>
      <c r="FR282" s="1639"/>
      <c r="FS282" s="1639"/>
      <c r="FT282" s="1639"/>
      <c r="FU282" s="1639"/>
      <c r="FV282" s="1639"/>
      <c r="FW282" s="1639"/>
      <c r="FX282" s="1639"/>
      <c r="FY282" s="1639"/>
      <c r="FZ282" s="1639"/>
      <c r="GA282" s="1639"/>
      <c r="GB282" s="1639"/>
      <c r="GC282" s="1639"/>
      <c r="GD282" s="1639"/>
      <c r="GE282" s="1639"/>
      <c r="GF282" s="1639"/>
      <c r="GG282" s="1639"/>
      <c r="GH282" s="1639"/>
      <c r="GI282" s="1639"/>
      <c r="GJ282" s="1639"/>
      <c r="GK282" s="1639"/>
      <c r="GL282" s="1639"/>
      <c r="GM282" s="1639"/>
      <c r="GN282" s="1639"/>
      <c r="GO282" s="1639"/>
      <c r="GP282" s="1639"/>
      <c r="GQ282" s="1639"/>
      <c r="GR282" s="1639"/>
      <c r="GS282" s="1639"/>
      <c r="GT282" s="1639"/>
      <c r="GU282" s="1639"/>
      <c r="GV282" s="1639"/>
      <c r="GW282" s="1639"/>
      <c r="GX282" s="1639"/>
      <c r="GY282" s="1639"/>
      <c r="GZ282" s="1639"/>
      <c r="HA282" s="1639"/>
      <c r="HB282" s="1639"/>
      <c r="HC282" s="1639"/>
      <c r="HD282" s="1639"/>
      <c r="HE282" s="1639"/>
      <c r="HF282" s="1639"/>
      <c r="HG282" s="1639"/>
      <c r="HH282" s="1639"/>
      <c r="HI282" s="1639"/>
      <c r="HJ282" s="1639"/>
      <c r="HK282" s="1639"/>
      <c r="HL282" s="1639"/>
      <c r="HM282" s="1639"/>
      <c r="HN282" s="1639"/>
      <c r="HO282" s="1639"/>
      <c r="HP282" s="1639"/>
      <c r="HQ282" s="1639"/>
      <c r="HR282" s="1639"/>
      <c r="HS282" s="1639"/>
      <c r="HT282" s="1639"/>
      <c r="HU282" s="1639"/>
      <c r="HV282" s="1639"/>
      <c r="HW282" s="1639"/>
      <c r="HX282" s="1639"/>
      <c r="HY282" s="1639"/>
      <c r="HZ282" s="1639"/>
      <c r="IA282" s="1639"/>
      <c r="IB282" s="1639"/>
      <c r="IC282" s="1639"/>
      <c r="ID282" s="1639"/>
      <c r="IE282" s="1639"/>
      <c r="IF282" s="1639"/>
      <c r="IG282" s="1639"/>
      <c r="IH282" s="1639"/>
      <c r="II282" s="1639"/>
      <c r="IJ282" s="1639"/>
      <c r="IK282" s="1639"/>
      <c r="IL282" s="1639"/>
      <c r="IM282" s="1639"/>
      <c r="IN282" s="1639"/>
      <c r="IO282" s="1639"/>
      <c r="IP282" s="1639"/>
      <c r="IQ282" s="1639"/>
      <c r="IR282" s="1639"/>
      <c r="IS282" s="1639"/>
      <c r="IT282" s="1639"/>
      <c r="IU282" s="1639"/>
      <c r="IV282" s="1639"/>
      <c r="IW282" s="1639"/>
      <c r="IX282" s="1639"/>
      <c r="IY282" s="1639"/>
      <c r="IZ282" s="1639"/>
      <c r="JA282" s="1639"/>
      <c r="JB282" s="1639"/>
      <c r="JC282" s="1639"/>
      <c r="JD282" s="1639"/>
      <c r="JE282" s="1639"/>
      <c r="JF282" s="1639"/>
      <c r="JG282" s="1639"/>
      <c r="JH282" s="1639"/>
      <c r="JI282" s="1639"/>
      <c r="JJ282" s="1639"/>
      <c r="JK282" s="1639"/>
      <c r="JL282" s="1639"/>
      <c r="JM282" s="1639"/>
      <c r="JN282" s="1639"/>
      <c r="JO282" s="1639"/>
      <c r="JP282" s="1639"/>
      <c r="JQ282" s="1639"/>
      <c r="JR282" s="1639"/>
      <c r="JS282" s="1639"/>
      <c r="JT282" s="1639"/>
      <c r="JU282" s="1639"/>
      <c r="JV282" s="1639"/>
      <c r="JW282" s="1639"/>
      <c r="JX282" s="1639"/>
      <c r="JY282" s="1639"/>
      <c r="JZ282" s="1639"/>
      <c r="KA282" s="1639"/>
      <c r="KB282" s="1639"/>
      <c r="KC282" s="1639"/>
      <c r="KD282" s="1639"/>
      <c r="KE282" s="1639"/>
      <c r="KF282" s="1639"/>
      <c r="KG282" s="1639"/>
      <c r="KH282" s="1639"/>
      <c r="KI282" s="1639"/>
      <c r="KJ282" s="1639"/>
      <c r="KK282" s="1639"/>
      <c r="KL282" s="1639"/>
      <c r="KM282" s="1639"/>
      <c r="KN282" s="1639"/>
      <c r="KO282" s="1639"/>
      <c r="KP282" s="1639"/>
      <c r="KQ282" s="1639"/>
      <c r="KR282" s="1639"/>
      <c r="KS282" s="1639"/>
      <c r="KT282" s="1639"/>
      <c r="KU282" s="1639"/>
      <c r="KV282" s="1639"/>
      <c r="KW282" s="1639"/>
      <c r="KX282" s="1639"/>
      <c r="KY282" s="1639"/>
      <c r="KZ282" s="1639"/>
      <c r="LA282" s="1639"/>
      <c r="LB282" s="1639"/>
      <c r="LC282" s="1639"/>
      <c r="LD282" s="1639"/>
      <c r="LE282" s="1639"/>
      <c r="LF282" s="1639"/>
      <c r="LG282" s="1639"/>
      <c r="LH282" s="1639"/>
      <c r="LI282" s="1639"/>
      <c r="LJ282" s="1639"/>
      <c r="LK282" s="1639"/>
      <c r="LL282" s="1639"/>
      <c r="LM282" s="1639"/>
      <c r="LN282" s="1639"/>
      <c r="LO282" s="1639"/>
      <c r="LP282" s="1639"/>
    </row>
    <row r="283" s="1481" customFormat="1" ht="47" customHeight="1" spans="1:328">
      <c r="A283" s="1499">
        <v>45860</v>
      </c>
      <c r="B283" s="1500" t="s">
        <v>769</v>
      </c>
      <c r="C283" s="1501" t="s">
        <v>698</v>
      </c>
      <c r="D283" s="1502">
        <v>4500174512</v>
      </c>
      <c r="E283" s="2253">
        <v>208758</v>
      </c>
      <c r="F283" s="1502" t="s">
        <v>1061</v>
      </c>
      <c r="G283" s="1505" t="s">
        <v>101</v>
      </c>
      <c r="H283" s="1505" t="s">
        <v>101</v>
      </c>
      <c r="I283" s="1532" t="s">
        <v>110</v>
      </c>
      <c r="J283" s="1522">
        <v>6000</v>
      </c>
      <c r="K283" s="1534">
        <v>0</v>
      </c>
      <c r="L283" s="1534">
        <v>24</v>
      </c>
      <c r="M283" s="1534">
        <f t="shared" si="227"/>
        <v>250</v>
      </c>
      <c r="N283" s="1536">
        <v>45901</v>
      </c>
      <c r="O283" s="1536">
        <f>N283-2</f>
        <v>45899</v>
      </c>
      <c r="P283" s="1537" t="s">
        <v>1062</v>
      </c>
      <c r="Q283" s="1562" t="s">
        <v>78</v>
      </c>
      <c r="R283" s="2722">
        <v>6000</v>
      </c>
      <c r="S283" s="2722">
        <f t="shared" si="228"/>
        <v>0</v>
      </c>
      <c r="T283" s="2722"/>
      <c r="U283" s="2722" t="s">
        <v>829</v>
      </c>
      <c r="V283" s="1532"/>
      <c r="W283" s="1532" t="s">
        <v>111</v>
      </c>
      <c r="X283" s="1565">
        <v>45860</v>
      </c>
      <c r="Y283" s="1589" t="s">
        <v>287</v>
      </c>
      <c r="Z283" s="1589">
        <v>45860</v>
      </c>
      <c r="AA283" s="1589"/>
      <c r="AB283" s="1589"/>
      <c r="AC283" s="1580" t="s">
        <v>1063</v>
      </c>
      <c r="AD283" s="1590" t="s">
        <v>696</v>
      </c>
      <c r="AE283" s="2277">
        <v>0.8889</v>
      </c>
      <c r="AF283" s="2278">
        <f>AE283*J283</f>
        <v>5333.4</v>
      </c>
      <c r="AG283" s="1504" t="s">
        <v>1064</v>
      </c>
      <c r="AH283" s="1609" t="s">
        <v>81</v>
      </c>
      <c r="AI283" s="1609"/>
      <c r="AJ283" s="1609">
        <v>9</v>
      </c>
      <c r="AK283" s="1610">
        <f t="shared" si="230"/>
        <v>6000</v>
      </c>
      <c r="AL283" s="1610"/>
      <c r="AM283" s="1610">
        <f t="shared" si="231"/>
        <v>250</v>
      </c>
      <c r="AN283" s="1610"/>
      <c r="AO283" s="1610"/>
      <c r="AP283" s="1610"/>
      <c r="AQ283" s="1610"/>
      <c r="AR283" s="1610" t="s">
        <v>63</v>
      </c>
      <c r="AS283" s="1610">
        <f t="shared" si="232"/>
        <v>6000</v>
      </c>
      <c r="AT283" s="1610"/>
      <c r="AU283" s="1622">
        <f>J283/9</f>
        <v>666.666666666667</v>
      </c>
      <c r="AV283" s="1622">
        <f>J283/9</f>
        <v>666.666666666667</v>
      </c>
      <c r="AW283" s="1622">
        <f>J283/9</f>
        <v>666.666666666667</v>
      </c>
      <c r="AX283" s="1622">
        <f>J283/9</f>
        <v>666.666666666667</v>
      </c>
      <c r="AY283" s="1622">
        <f>J283/9</f>
        <v>666.666666666667</v>
      </c>
      <c r="AZ283" s="1622">
        <f>J283/9</f>
        <v>666.666666666667</v>
      </c>
      <c r="BA283" s="1622">
        <f>J283/9</f>
        <v>666.666666666667</v>
      </c>
      <c r="BB283" s="1622">
        <f>J283/9</f>
        <v>666.666666666667</v>
      </c>
      <c r="BC283" s="1622">
        <f>J283/9</f>
        <v>666.666666666667</v>
      </c>
      <c r="BD283" s="1622">
        <f>J283*23/24/COUNT(AU283:BC283)</f>
        <v>638.888888888889</v>
      </c>
      <c r="BE283" s="1622">
        <f>J283/24/COUNT(AU283:BC283)</f>
        <v>27.7777777777778</v>
      </c>
      <c r="BF283" s="1534"/>
      <c r="BG283" s="1638"/>
      <c r="BH283" s="1639"/>
      <c r="BI283" s="1639"/>
      <c r="BJ283" s="1639"/>
      <c r="BK283" s="1639"/>
      <c r="BL283" s="1639"/>
      <c r="BM283" s="1639"/>
      <c r="BN283" s="1639"/>
      <c r="BO283" s="1639"/>
      <c r="BP283" s="1639"/>
      <c r="BQ283" s="1639"/>
      <c r="BR283" s="1639"/>
      <c r="BS283" s="1639"/>
      <c r="BT283" s="1639"/>
      <c r="BU283" s="1639"/>
      <c r="BV283" s="1639"/>
      <c r="BW283" s="1639"/>
      <c r="BX283" s="1639"/>
      <c r="BY283" s="1639"/>
      <c r="BZ283" s="1639"/>
      <c r="CA283" s="1639"/>
      <c r="CB283" s="1639"/>
      <c r="CC283" s="1639"/>
      <c r="CD283" s="1639"/>
      <c r="CE283" s="1639"/>
      <c r="CF283" s="1639"/>
      <c r="CG283" s="1639"/>
      <c r="CH283" s="1639"/>
      <c r="CI283" s="1639"/>
      <c r="CJ283" s="1639"/>
      <c r="CK283" s="1639"/>
      <c r="CL283" s="1639"/>
      <c r="CM283" s="1639"/>
      <c r="CN283" s="1639"/>
      <c r="CO283" s="1639"/>
      <c r="CP283" s="1639"/>
      <c r="CQ283" s="1639"/>
      <c r="CR283" s="1639"/>
      <c r="CS283" s="1639"/>
      <c r="CT283" s="1639"/>
      <c r="CU283" s="1639"/>
      <c r="CV283" s="1639"/>
      <c r="CW283" s="1639"/>
      <c r="CX283" s="1639"/>
      <c r="CY283" s="1639"/>
      <c r="CZ283" s="1639"/>
      <c r="DA283" s="1639"/>
      <c r="DB283" s="1639"/>
      <c r="DC283" s="1639"/>
      <c r="DD283" s="1639"/>
      <c r="DE283" s="1639"/>
      <c r="DF283" s="1639"/>
      <c r="DG283" s="1639"/>
      <c r="DH283" s="1639"/>
      <c r="DI283" s="1639"/>
      <c r="DJ283" s="1639"/>
      <c r="DK283" s="1639"/>
      <c r="DL283" s="1639"/>
      <c r="DM283" s="1639"/>
      <c r="DN283" s="1639"/>
      <c r="DO283" s="1639"/>
      <c r="DP283" s="1639"/>
      <c r="DQ283" s="1639"/>
      <c r="DR283" s="1639"/>
      <c r="DS283" s="1639"/>
      <c r="DT283" s="1639"/>
      <c r="DU283" s="1639"/>
      <c r="DV283" s="1639"/>
      <c r="DW283" s="1639"/>
      <c r="DX283" s="1639"/>
      <c r="DY283" s="1639"/>
      <c r="DZ283" s="1639"/>
      <c r="EA283" s="1639"/>
      <c r="EB283" s="1639"/>
      <c r="EC283" s="1639"/>
      <c r="ED283" s="1639"/>
      <c r="EE283" s="1639"/>
      <c r="EF283" s="1639"/>
      <c r="EG283" s="1639"/>
      <c r="EH283" s="1639"/>
      <c r="EI283" s="1639"/>
      <c r="EJ283" s="1639"/>
      <c r="EK283" s="1639"/>
      <c r="EL283" s="1639"/>
      <c r="EM283" s="1639"/>
      <c r="EN283" s="1639"/>
      <c r="EO283" s="1639"/>
      <c r="EP283" s="1639"/>
      <c r="EQ283" s="1639"/>
      <c r="ER283" s="1639"/>
      <c r="ES283" s="1639"/>
      <c r="ET283" s="1639"/>
      <c r="EU283" s="1639"/>
      <c r="EV283" s="1639"/>
      <c r="EW283" s="1639"/>
      <c r="EX283" s="1639"/>
      <c r="EY283" s="1639"/>
      <c r="EZ283" s="1639"/>
      <c r="FA283" s="1639"/>
      <c r="FB283" s="1639"/>
      <c r="FC283" s="1639"/>
      <c r="FD283" s="1639"/>
      <c r="FE283" s="1639"/>
      <c r="FF283" s="1639"/>
      <c r="FG283" s="1639"/>
      <c r="FH283" s="1639"/>
      <c r="FI283" s="1639"/>
      <c r="FJ283" s="1639"/>
      <c r="FK283" s="1639"/>
      <c r="FL283" s="1639"/>
      <c r="FM283" s="1639"/>
      <c r="FN283" s="1639"/>
      <c r="FO283" s="1639"/>
      <c r="FP283" s="1639"/>
      <c r="FQ283" s="1639"/>
      <c r="FR283" s="1639"/>
      <c r="FS283" s="1639"/>
      <c r="FT283" s="1639"/>
      <c r="FU283" s="1639"/>
      <c r="FV283" s="1639"/>
      <c r="FW283" s="1639"/>
      <c r="FX283" s="1639"/>
      <c r="FY283" s="1639"/>
      <c r="FZ283" s="1639"/>
      <c r="GA283" s="1639"/>
      <c r="GB283" s="1639"/>
      <c r="GC283" s="1639"/>
      <c r="GD283" s="1639"/>
      <c r="GE283" s="1639"/>
      <c r="GF283" s="1639"/>
      <c r="GG283" s="1639"/>
      <c r="GH283" s="1639"/>
      <c r="GI283" s="1639"/>
      <c r="GJ283" s="1639"/>
      <c r="GK283" s="1639"/>
      <c r="GL283" s="1639"/>
      <c r="GM283" s="1639"/>
      <c r="GN283" s="1639"/>
      <c r="GO283" s="1639"/>
      <c r="GP283" s="1639"/>
      <c r="GQ283" s="1639"/>
      <c r="GR283" s="1639"/>
      <c r="GS283" s="1639"/>
      <c r="GT283" s="1639"/>
      <c r="GU283" s="1639"/>
      <c r="GV283" s="1639"/>
      <c r="GW283" s="1639"/>
      <c r="GX283" s="1639"/>
      <c r="GY283" s="1639"/>
      <c r="GZ283" s="1639"/>
      <c r="HA283" s="1639"/>
      <c r="HB283" s="1639"/>
      <c r="HC283" s="1639"/>
      <c r="HD283" s="1639"/>
      <c r="HE283" s="1639"/>
      <c r="HF283" s="1639"/>
      <c r="HG283" s="1639"/>
      <c r="HH283" s="1639"/>
      <c r="HI283" s="1639"/>
      <c r="HJ283" s="1639"/>
      <c r="HK283" s="1639"/>
      <c r="HL283" s="1639"/>
      <c r="HM283" s="1639"/>
      <c r="HN283" s="1639"/>
      <c r="HO283" s="1639"/>
      <c r="HP283" s="1639"/>
      <c r="HQ283" s="1639"/>
      <c r="HR283" s="1639"/>
      <c r="HS283" s="1639"/>
      <c r="HT283" s="1639"/>
      <c r="HU283" s="1639"/>
      <c r="HV283" s="1639"/>
      <c r="HW283" s="1639"/>
      <c r="HX283" s="1639"/>
      <c r="HY283" s="1639"/>
      <c r="HZ283" s="1639"/>
      <c r="IA283" s="1639"/>
      <c r="IB283" s="1639"/>
      <c r="IC283" s="1639"/>
      <c r="ID283" s="1639"/>
      <c r="IE283" s="1639"/>
      <c r="IF283" s="1639"/>
      <c r="IG283" s="1639"/>
      <c r="IH283" s="1639"/>
      <c r="II283" s="1639"/>
      <c r="IJ283" s="1639"/>
      <c r="IK283" s="1639"/>
      <c r="IL283" s="1639"/>
      <c r="IM283" s="1639"/>
      <c r="IN283" s="1639"/>
      <c r="IO283" s="1639"/>
      <c r="IP283" s="1639"/>
      <c r="IQ283" s="1639"/>
      <c r="IR283" s="1639"/>
      <c r="IS283" s="1639"/>
      <c r="IT283" s="1639"/>
      <c r="IU283" s="1639"/>
      <c r="IV283" s="1639"/>
      <c r="IW283" s="1639"/>
      <c r="IX283" s="1639"/>
      <c r="IY283" s="1639"/>
      <c r="IZ283" s="1639"/>
      <c r="JA283" s="1639"/>
      <c r="JB283" s="1639"/>
      <c r="JC283" s="1639"/>
      <c r="JD283" s="1639"/>
      <c r="JE283" s="1639"/>
      <c r="JF283" s="1639"/>
      <c r="JG283" s="1639"/>
      <c r="JH283" s="1639"/>
      <c r="JI283" s="1639"/>
      <c r="JJ283" s="1639"/>
      <c r="JK283" s="1639"/>
      <c r="JL283" s="1639"/>
      <c r="JM283" s="1639"/>
      <c r="JN283" s="1639"/>
      <c r="JO283" s="1639"/>
      <c r="JP283" s="1639"/>
      <c r="JQ283" s="1639"/>
      <c r="JR283" s="1639"/>
      <c r="JS283" s="1639"/>
      <c r="JT283" s="1639"/>
      <c r="JU283" s="1639"/>
      <c r="JV283" s="1639"/>
      <c r="JW283" s="1639"/>
      <c r="JX283" s="1639"/>
      <c r="JY283" s="1639"/>
      <c r="JZ283" s="1639"/>
      <c r="KA283" s="1639"/>
      <c r="KB283" s="1639"/>
      <c r="KC283" s="1639"/>
      <c r="KD283" s="1639"/>
      <c r="KE283" s="1639"/>
      <c r="KF283" s="1639"/>
      <c r="KG283" s="1639"/>
      <c r="KH283" s="1639"/>
      <c r="KI283" s="1639"/>
      <c r="KJ283" s="1639"/>
      <c r="KK283" s="1639"/>
      <c r="KL283" s="1639"/>
      <c r="KM283" s="1639"/>
      <c r="KN283" s="1639"/>
      <c r="KO283" s="1639"/>
      <c r="KP283" s="1639"/>
      <c r="KQ283" s="1639"/>
      <c r="KR283" s="1639"/>
      <c r="KS283" s="1639"/>
      <c r="KT283" s="1639"/>
      <c r="KU283" s="1639"/>
      <c r="KV283" s="1639"/>
      <c r="KW283" s="1639"/>
      <c r="KX283" s="1639"/>
      <c r="KY283" s="1639"/>
      <c r="KZ283" s="1639"/>
      <c r="LA283" s="1639"/>
      <c r="LB283" s="1639"/>
      <c r="LC283" s="1639"/>
      <c r="LD283" s="1639"/>
      <c r="LE283" s="1639"/>
      <c r="LF283" s="1639"/>
      <c r="LG283" s="1639"/>
      <c r="LH283" s="1639"/>
      <c r="LI283" s="1639"/>
      <c r="LJ283" s="1639"/>
      <c r="LK283" s="1639"/>
      <c r="LL283" s="1639"/>
      <c r="LM283" s="1639"/>
      <c r="LN283" s="1639"/>
      <c r="LO283" s="1639"/>
      <c r="LP283" s="1639"/>
    </row>
    <row r="284" s="1481" customFormat="1" ht="47" customHeight="1" spans="1:328">
      <c r="A284" s="1499">
        <v>45855</v>
      </c>
      <c r="B284" s="1500" t="s">
        <v>173</v>
      </c>
      <c r="C284" s="1501" t="s">
        <v>98</v>
      </c>
      <c r="D284" s="1502">
        <v>4500174180</v>
      </c>
      <c r="E284" s="2253" t="s">
        <v>1065</v>
      </c>
      <c r="F284" s="1502" t="s">
        <v>1066</v>
      </c>
      <c r="G284" s="1505" t="s">
        <v>176</v>
      </c>
      <c r="H284" s="1505" t="s">
        <v>176</v>
      </c>
      <c r="I284" s="1505" t="s">
        <v>1067</v>
      </c>
      <c r="J284" s="1522">
        <v>5520</v>
      </c>
      <c r="K284" s="1534">
        <v>24</v>
      </c>
      <c r="L284" s="1534">
        <v>2760</v>
      </c>
      <c r="M284" s="1534">
        <f t="shared" si="227"/>
        <v>2</v>
      </c>
      <c r="N284" s="1536">
        <v>45901</v>
      </c>
      <c r="O284" s="1536">
        <f t="shared" ref="O283:O290" si="234">N284-2</f>
        <v>45899</v>
      </c>
      <c r="P284" s="2932" t="s">
        <v>489</v>
      </c>
      <c r="Q284" s="1562" t="s">
        <v>78</v>
      </c>
      <c r="R284" s="2722">
        <v>5520</v>
      </c>
      <c r="S284" s="2722">
        <f t="shared" si="228"/>
        <v>0</v>
      </c>
      <c r="T284" s="2722"/>
      <c r="U284" s="2722" t="s">
        <v>829</v>
      </c>
      <c r="V284" s="2308">
        <v>45910</v>
      </c>
      <c r="W284" s="1532" t="s">
        <v>111</v>
      </c>
      <c r="X284" s="1565" t="s">
        <v>1068</v>
      </c>
      <c r="Y284" s="1589" t="s">
        <v>88</v>
      </c>
      <c r="Z284" s="1589">
        <v>45859</v>
      </c>
      <c r="AA284" s="1589"/>
      <c r="AB284" s="1589" t="s">
        <v>745</v>
      </c>
      <c r="AC284" s="1580" t="s">
        <v>746</v>
      </c>
      <c r="AD284" s="1590" t="s">
        <v>181</v>
      </c>
      <c r="AE284" s="2277">
        <v>1451.26</v>
      </c>
      <c r="AF284" s="2278">
        <f t="shared" ref="AF284:AF296" si="235">AE284*M284</f>
        <v>2902.52</v>
      </c>
      <c r="AG284" s="1504" t="s">
        <v>1069</v>
      </c>
      <c r="AH284" s="1609" t="s">
        <v>81</v>
      </c>
      <c r="AI284" s="1609"/>
      <c r="AJ284" s="1609">
        <v>9</v>
      </c>
      <c r="AK284" s="1610">
        <f t="shared" si="230"/>
        <v>5520</v>
      </c>
      <c r="AL284" s="1610"/>
      <c r="AM284" s="1610">
        <f t="shared" si="231"/>
        <v>230</v>
      </c>
      <c r="AN284" s="1610"/>
      <c r="AO284" s="1610"/>
      <c r="AP284" s="1610"/>
      <c r="AQ284" s="1610"/>
      <c r="AR284" s="1610" t="s">
        <v>63</v>
      </c>
      <c r="AS284" s="1610">
        <f t="shared" si="232"/>
        <v>5520</v>
      </c>
      <c r="AT284" s="1610"/>
      <c r="AU284" s="1622">
        <f t="shared" ref="AU283:AU317" si="236">J284/9</f>
        <v>613.333333333333</v>
      </c>
      <c r="AV284" s="1622">
        <f t="shared" ref="AV283:AV317" si="237">J284/9</f>
        <v>613.333333333333</v>
      </c>
      <c r="AW284" s="1622">
        <f t="shared" ref="AW283:AW317" si="238">J284/9</f>
        <v>613.333333333333</v>
      </c>
      <c r="AX284" s="1622">
        <f t="shared" ref="AX283:AX317" si="239">J284/9</f>
        <v>613.333333333333</v>
      </c>
      <c r="AY284" s="1622">
        <f t="shared" ref="AY283:AY317" si="240">J284/9</f>
        <v>613.333333333333</v>
      </c>
      <c r="AZ284" s="1622">
        <f t="shared" ref="AZ283:AZ317" si="241">J284/9</f>
        <v>613.333333333333</v>
      </c>
      <c r="BA284" s="1622">
        <f t="shared" ref="BA283:BA317" si="242">J284/9</f>
        <v>613.333333333333</v>
      </c>
      <c r="BB284" s="1622">
        <f t="shared" ref="BB283:BB317" si="243">J284/9</f>
        <v>613.333333333333</v>
      </c>
      <c r="BC284" s="1622">
        <f t="shared" ref="BC283:BC317" si="244">J284/9</f>
        <v>613.333333333333</v>
      </c>
      <c r="BD284" s="1622">
        <f t="shared" ref="BD283:BD341" si="245">J284*23/24/COUNT(AU284:BC284)</f>
        <v>587.777777777778</v>
      </c>
      <c r="BE284" s="1622">
        <f t="shared" ref="BE283:BE341" si="246">J284/24/COUNT(AU284:BC284)</f>
        <v>25.5555555555556</v>
      </c>
      <c r="BF284" s="1534"/>
      <c r="BG284" s="1638"/>
      <c r="BH284" s="1639"/>
      <c r="BI284" s="1639"/>
      <c r="BJ284" s="1639"/>
      <c r="BK284" s="1639"/>
      <c r="BL284" s="1639"/>
      <c r="BM284" s="1639"/>
      <c r="BN284" s="1639"/>
      <c r="BO284" s="1639"/>
      <c r="BP284" s="1639"/>
      <c r="BQ284" s="1639"/>
      <c r="BR284" s="1639"/>
      <c r="BS284" s="1639"/>
      <c r="BT284" s="1639"/>
      <c r="BU284" s="1639"/>
      <c r="BV284" s="1639"/>
      <c r="BW284" s="1639"/>
      <c r="BX284" s="1639"/>
      <c r="BY284" s="1639"/>
      <c r="BZ284" s="1639"/>
      <c r="CA284" s="1639"/>
      <c r="CB284" s="1639"/>
      <c r="CC284" s="1639"/>
      <c r="CD284" s="1639"/>
      <c r="CE284" s="1639"/>
      <c r="CF284" s="1639"/>
      <c r="CG284" s="1639"/>
      <c r="CH284" s="1639"/>
      <c r="CI284" s="1639"/>
      <c r="CJ284" s="1639"/>
      <c r="CK284" s="1639"/>
      <c r="CL284" s="1639"/>
      <c r="CM284" s="1639"/>
      <c r="CN284" s="1639"/>
      <c r="CO284" s="1639"/>
      <c r="CP284" s="1639"/>
      <c r="CQ284" s="1639"/>
      <c r="CR284" s="1639"/>
      <c r="CS284" s="1639"/>
      <c r="CT284" s="1639"/>
      <c r="CU284" s="1639"/>
      <c r="CV284" s="1639"/>
      <c r="CW284" s="1639"/>
      <c r="CX284" s="1639"/>
      <c r="CY284" s="1639"/>
      <c r="CZ284" s="1639"/>
      <c r="DA284" s="1639"/>
      <c r="DB284" s="1639"/>
      <c r="DC284" s="1639"/>
      <c r="DD284" s="1639"/>
      <c r="DE284" s="1639"/>
      <c r="DF284" s="1639"/>
      <c r="DG284" s="1639"/>
      <c r="DH284" s="1639"/>
      <c r="DI284" s="1639"/>
      <c r="DJ284" s="1639"/>
      <c r="DK284" s="1639"/>
      <c r="DL284" s="1639"/>
      <c r="DM284" s="1639"/>
      <c r="DN284" s="1639"/>
      <c r="DO284" s="1639"/>
      <c r="DP284" s="1639"/>
      <c r="DQ284" s="1639"/>
      <c r="DR284" s="1639"/>
      <c r="DS284" s="1639"/>
      <c r="DT284" s="1639"/>
      <c r="DU284" s="1639"/>
      <c r="DV284" s="1639"/>
      <c r="DW284" s="1639"/>
      <c r="DX284" s="1639"/>
      <c r="DY284" s="1639"/>
      <c r="DZ284" s="1639"/>
      <c r="EA284" s="1639"/>
      <c r="EB284" s="1639"/>
      <c r="EC284" s="1639"/>
      <c r="ED284" s="1639"/>
      <c r="EE284" s="1639"/>
      <c r="EF284" s="1639"/>
      <c r="EG284" s="1639"/>
      <c r="EH284" s="1639"/>
      <c r="EI284" s="1639"/>
      <c r="EJ284" s="1639"/>
      <c r="EK284" s="1639"/>
      <c r="EL284" s="1639"/>
      <c r="EM284" s="1639"/>
      <c r="EN284" s="1639"/>
      <c r="EO284" s="1639"/>
      <c r="EP284" s="1639"/>
      <c r="EQ284" s="1639"/>
      <c r="ER284" s="1639"/>
      <c r="ES284" s="1639"/>
      <c r="ET284" s="1639"/>
      <c r="EU284" s="1639"/>
      <c r="EV284" s="1639"/>
      <c r="EW284" s="1639"/>
      <c r="EX284" s="1639"/>
      <c r="EY284" s="1639"/>
      <c r="EZ284" s="1639"/>
      <c r="FA284" s="1639"/>
      <c r="FB284" s="1639"/>
      <c r="FC284" s="1639"/>
      <c r="FD284" s="1639"/>
      <c r="FE284" s="1639"/>
      <c r="FF284" s="1639"/>
      <c r="FG284" s="1639"/>
      <c r="FH284" s="1639"/>
      <c r="FI284" s="1639"/>
      <c r="FJ284" s="1639"/>
      <c r="FK284" s="1639"/>
      <c r="FL284" s="1639"/>
      <c r="FM284" s="1639"/>
      <c r="FN284" s="1639"/>
      <c r="FO284" s="1639"/>
      <c r="FP284" s="1639"/>
      <c r="FQ284" s="1639"/>
      <c r="FR284" s="1639"/>
      <c r="FS284" s="1639"/>
      <c r="FT284" s="1639"/>
      <c r="FU284" s="1639"/>
      <c r="FV284" s="1639"/>
      <c r="FW284" s="1639"/>
      <c r="FX284" s="1639"/>
      <c r="FY284" s="1639"/>
      <c r="FZ284" s="1639"/>
      <c r="GA284" s="1639"/>
      <c r="GB284" s="1639"/>
      <c r="GC284" s="1639"/>
      <c r="GD284" s="1639"/>
      <c r="GE284" s="1639"/>
      <c r="GF284" s="1639"/>
      <c r="GG284" s="1639"/>
      <c r="GH284" s="1639"/>
      <c r="GI284" s="1639"/>
      <c r="GJ284" s="1639"/>
      <c r="GK284" s="1639"/>
      <c r="GL284" s="1639"/>
      <c r="GM284" s="1639"/>
      <c r="GN284" s="1639"/>
      <c r="GO284" s="1639"/>
      <c r="GP284" s="1639"/>
      <c r="GQ284" s="1639"/>
      <c r="GR284" s="1639"/>
      <c r="GS284" s="1639"/>
      <c r="GT284" s="1639"/>
      <c r="GU284" s="1639"/>
      <c r="GV284" s="1639"/>
      <c r="GW284" s="1639"/>
      <c r="GX284" s="1639"/>
      <c r="GY284" s="1639"/>
      <c r="GZ284" s="1639"/>
      <c r="HA284" s="1639"/>
      <c r="HB284" s="1639"/>
      <c r="HC284" s="1639"/>
      <c r="HD284" s="1639"/>
      <c r="HE284" s="1639"/>
      <c r="HF284" s="1639"/>
      <c r="HG284" s="1639"/>
      <c r="HH284" s="1639"/>
      <c r="HI284" s="1639"/>
      <c r="HJ284" s="1639"/>
      <c r="HK284" s="1639"/>
      <c r="HL284" s="1639"/>
      <c r="HM284" s="1639"/>
      <c r="HN284" s="1639"/>
      <c r="HO284" s="1639"/>
      <c r="HP284" s="1639"/>
      <c r="HQ284" s="1639"/>
      <c r="HR284" s="1639"/>
      <c r="HS284" s="1639"/>
      <c r="HT284" s="1639"/>
      <c r="HU284" s="1639"/>
      <c r="HV284" s="1639"/>
      <c r="HW284" s="1639"/>
      <c r="HX284" s="1639"/>
      <c r="HY284" s="1639"/>
      <c r="HZ284" s="1639"/>
      <c r="IA284" s="1639"/>
      <c r="IB284" s="1639"/>
      <c r="IC284" s="1639"/>
      <c r="ID284" s="1639"/>
      <c r="IE284" s="1639"/>
      <c r="IF284" s="1639"/>
      <c r="IG284" s="1639"/>
      <c r="IH284" s="1639"/>
      <c r="II284" s="1639"/>
      <c r="IJ284" s="1639"/>
      <c r="IK284" s="1639"/>
      <c r="IL284" s="1639"/>
      <c r="IM284" s="1639"/>
      <c r="IN284" s="1639"/>
      <c r="IO284" s="1639"/>
      <c r="IP284" s="1639"/>
      <c r="IQ284" s="1639"/>
      <c r="IR284" s="1639"/>
      <c r="IS284" s="1639"/>
      <c r="IT284" s="1639"/>
      <c r="IU284" s="1639"/>
      <c r="IV284" s="1639"/>
      <c r="IW284" s="1639"/>
      <c r="IX284" s="1639"/>
      <c r="IY284" s="1639"/>
      <c r="IZ284" s="1639"/>
      <c r="JA284" s="1639"/>
      <c r="JB284" s="1639"/>
      <c r="JC284" s="1639"/>
      <c r="JD284" s="1639"/>
      <c r="JE284" s="1639"/>
      <c r="JF284" s="1639"/>
      <c r="JG284" s="1639"/>
      <c r="JH284" s="1639"/>
      <c r="JI284" s="1639"/>
      <c r="JJ284" s="1639"/>
      <c r="JK284" s="1639"/>
      <c r="JL284" s="1639"/>
      <c r="JM284" s="1639"/>
      <c r="JN284" s="1639"/>
      <c r="JO284" s="1639"/>
      <c r="JP284" s="1639"/>
      <c r="JQ284" s="1639"/>
      <c r="JR284" s="1639"/>
      <c r="JS284" s="1639"/>
      <c r="JT284" s="1639"/>
      <c r="JU284" s="1639"/>
      <c r="JV284" s="1639"/>
      <c r="JW284" s="1639"/>
      <c r="JX284" s="1639"/>
      <c r="JY284" s="1639"/>
      <c r="JZ284" s="1639"/>
      <c r="KA284" s="1639"/>
      <c r="KB284" s="1639"/>
      <c r="KC284" s="1639"/>
      <c r="KD284" s="1639"/>
      <c r="KE284" s="1639"/>
      <c r="KF284" s="1639"/>
      <c r="KG284" s="1639"/>
      <c r="KH284" s="1639"/>
      <c r="KI284" s="1639"/>
      <c r="KJ284" s="1639"/>
      <c r="KK284" s="1639"/>
      <c r="KL284" s="1639"/>
      <c r="KM284" s="1639"/>
      <c r="KN284" s="1639"/>
      <c r="KO284" s="1639"/>
      <c r="KP284" s="1639"/>
      <c r="KQ284" s="1639"/>
      <c r="KR284" s="1639"/>
      <c r="KS284" s="1639"/>
      <c r="KT284" s="1639"/>
      <c r="KU284" s="1639"/>
      <c r="KV284" s="1639"/>
      <c r="KW284" s="1639"/>
      <c r="KX284" s="1639"/>
      <c r="KY284" s="1639"/>
      <c r="KZ284" s="1639"/>
      <c r="LA284" s="1639"/>
      <c r="LB284" s="1639"/>
      <c r="LC284" s="1639"/>
      <c r="LD284" s="1639"/>
      <c r="LE284" s="1639"/>
      <c r="LF284" s="1639"/>
      <c r="LG284" s="1639"/>
      <c r="LH284" s="1639"/>
      <c r="LI284" s="1639"/>
      <c r="LJ284" s="1639"/>
      <c r="LK284" s="1639"/>
      <c r="LL284" s="1639"/>
      <c r="LM284" s="1639"/>
      <c r="LN284" s="1639"/>
      <c r="LO284" s="1639"/>
      <c r="LP284" s="1639"/>
    </row>
    <row r="285" s="1481" customFormat="1" ht="47" customHeight="1" spans="1:328">
      <c r="A285" s="1499">
        <v>45855</v>
      </c>
      <c r="B285" s="1500" t="s">
        <v>173</v>
      </c>
      <c r="C285" s="1501" t="s">
        <v>98</v>
      </c>
      <c r="D285" s="1502">
        <v>4500174180</v>
      </c>
      <c r="E285" s="2253" t="s">
        <v>1070</v>
      </c>
      <c r="F285" s="1502" t="s">
        <v>1071</v>
      </c>
      <c r="G285" s="1505" t="s">
        <v>176</v>
      </c>
      <c r="H285" s="1505" t="s">
        <v>176</v>
      </c>
      <c r="I285" s="1505" t="s">
        <v>1067</v>
      </c>
      <c r="J285" s="1522">
        <v>5520</v>
      </c>
      <c r="K285" s="1534">
        <v>24</v>
      </c>
      <c r="L285" s="1534">
        <v>2760</v>
      </c>
      <c r="M285" s="1534">
        <f t="shared" si="227"/>
        <v>2</v>
      </c>
      <c r="N285" s="1536">
        <v>45901</v>
      </c>
      <c r="O285" s="1536">
        <f t="shared" si="234"/>
        <v>45899</v>
      </c>
      <c r="P285" s="2932" t="s">
        <v>489</v>
      </c>
      <c r="Q285" s="1562" t="s">
        <v>78</v>
      </c>
      <c r="R285" s="2722">
        <v>5520</v>
      </c>
      <c r="S285" s="2722">
        <f t="shared" si="228"/>
        <v>0</v>
      </c>
      <c r="T285" s="2722"/>
      <c r="U285" s="2722" t="s">
        <v>829</v>
      </c>
      <c r="V285" s="2308" t="s">
        <v>1072</v>
      </c>
      <c r="W285" s="1532" t="s">
        <v>111</v>
      </c>
      <c r="X285" s="1565" t="s">
        <v>1068</v>
      </c>
      <c r="Y285" s="1589" t="s">
        <v>88</v>
      </c>
      <c r="Z285" s="1589">
        <v>45859</v>
      </c>
      <c r="AA285" s="1589"/>
      <c r="AB285" s="1589" t="s">
        <v>745</v>
      </c>
      <c r="AC285" s="1580" t="s">
        <v>746</v>
      </c>
      <c r="AD285" s="1590" t="s">
        <v>181</v>
      </c>
      <c r="AE285" s="2277">
        <v>1451.26</v>
      </c>
      <c r="AF285" s="2278">
        <f t="shared" si="235"/>
        <v>2902.52</v>
      </c>
      <c r="AG285" s="1504" t="s">
        <v>1073</v>
      </c>
      <c r="AH285" s="1609" t="s">
        <v>81</v>
      </c>
      <c r="AI285" s="1609"/>
      <c r="AJ285" s="1609">
        <v>9</v>
      </c>
      <c r="AK285" s="1610">
        <f t="shared" si="230"/>
        <v>5520</v>
      </c>
      <c r="AL285" s="1610"/>
      <c r="AM285" s="1610">
        <f t="shared" si="231"/>
        <v>230</v>
      </c>
      <c r="AN285" s="1610"/>
      <c r="AO285" s="1610"/>
      <c r="AP285" s="1610"/>
      <c r="AQ285" s="1610"/>
      <c r="AR285" s="1610" t="s">
        <v>63</v>
      </c>
      <c r="AS285" s="1610">
        <f t="shared" si="232"/>
        <v>5520</v>
      </c>
      <c r="AT285" s="1610"/>
      <c r="AU285" s="1622">
        <f t="shared" si="236"/>
        <v>613.333333333333</v>
      </c>
      <c r="AV285" s="1622">
        <f t="shared" si="237"/>
        <v>613.333333333333</v>
      </c>
      <c r="AW285" s="1622">
        <f t="shared" si="238"/>
        <v>613.333333333333</v>
      </c>
      <c r="AX285" s="1622">
        <f t="shared" si="239"/>
        <v>613.333333333333</v>
      </c>
      <c r="AY285" s="1622">
        <f t="shared" si="240"/>
        <v>613.333333333333</v>
      </c>
      <c r="AZ285" s="1622">
        <f t="shared" si="241"/>
        <v>613.333333333333</v>
      </c>
      <c r="BA285" s="1622">
        <f t="shared" si="242"/>
        <v>613.333333333333</v>
      </c>
      <c r="BB285" s="1622">
        <f t="shared" si="243"/>
        <v>613.333333333333</v>
      </c>
      <c r="BC285" s="1622">
        <f t="shared" si="244"/>
        <v>613.333333333333</v>
      </c>
      <c r="BD285" s="1622">
        <f t="shared" si="245"/>
        <v>587.777777777778</v>
      </c>
      <c r="BE285" s="1622">
        <f t="shared" si="246"/>
        <v>25.5555555555556</v>
      </c>
      <c r="BF285" s="1534"/>
      <c r="BG285" s="1638"/>
      <c r="BH285" s="1639"/>
      <c r="BI285" s="1639"/>
      <c r="BJ285" s="1639"/>
      <c r="BK285" s="1639"/>
      <c r="BL285" s="1639"/>
      <c r="BM285" s="1639"/>
      <c r="BN285" s="1639"/>
      <c r="BO285" s="1639"/>
      <c r="BP285" s="1639"/>
      <c r="BQ285" s="1639"/>
      <c r="BR285" s="1639"/>
      <c r="BS285" s="1639"/>
      <c r="BT285" s="1639"/>
      <c r="BU285" s="1639"/>
      <c r="BV285" s="1639"/>
      <c r="BW285" s="1639"/>
      <c r="BX285" s="1639"/>
      <c r="BY285" s="1639"/>
      <c r="BZ285" s="1639"/>
      <c r="CA285" s="1639"/>
      <c r="CB285" s="1639"/>
      <c r="CC285" s="1639"/>
      <c r="CD285" s="1639"/>
      <c r="CE285" s="1639"/>
      <c r="CF285" s="1639"/>
      <c r="CG285" s="1639"/>
      <c r="CH285" s="1639"/>
      <c r="CI285" s="1639"/>
      <c r="CJ285" s="1639"/>
      <c r="CK285" s="1639"/>
      <c r="CL285" s="1639"/>
      <c r="CM285" s="1639"/>
      <c r="CN285" s="1639"/>
      <c r="CO285" s="1639"/>
      <c r="CP285" s="1639"/>
      <c r="CQ285" s="1639"/>
      <c r="CR285" s="1639"/>
      <c r="CS285" s="1639"/>
      <c r="CT285" s="1639"/>
      <c r="CU285" s="1639"/>
      <c r="CV285" s="1639"/>
      <c r="CW285" s="1639"/>
      <c r="CX285" s="1639"/>
      <c r="CY285" s="1639"/>
      <c r="CZ285" s="1639"/>
      <c r="DA285" s="1639"/>
      <c r="DB285" s="1639"/>
      <c r="DC285" s="1639"/>
      <c r="DD285" s="1639"/>
      <c r="DE285" s="1639"/>
      <c r="DF285" s="1639"/>
      <c r="DG285" s="1639"/>
      <c r="DH285" s="1639"/>
      <c r="DI285" s="1639"/>
      <c r="DJ285" s="1639"/>
      <c r="DK285" s="1639"/>
      <c r="DL285" s="1639"/>
      <c r="DM285" s="1639"/>
      <c r="DN285" s="1639"/>
      <c r="DO285" s="1639"/>
      <c r="DP285" s="1639"/>
      <c r="DQ285" s="1639"/>
      <c r="DR285" s="1639"/>
      <c r="DS285" s="1639"/>
      <c r="DT285" s="1639"/>
      <c r="DU285" s="1639"/>
      <c r="DV285" s="1639"/>
      <c r="DW285" s="1639"/>
      <c r="DX285" s="1639"/>
      <c r="DY285" s="1639"/>
      <c r="DZ285" s="1639"/>
      <c r="EA285" s="1639"/>
      <c r="EB285" s="1639"/>
      <c r="EC285" s="1639"/>
      <c r="ED285" s="1639"/>
      <c r="EE285" s="1639"/>
      <c r="EF285" s="1639"/>
      <c r="EG285" s="1639"/>
      <c r="EH285" s="1639"/>
      <c r="EI285" s="1639"/>
      <c r="EJ285" s="1639"/>
      <c r="EK285" s="1639"/>
      <c r="EL285" s="1639"/>
      <c r="EM285" s="1639"/>
      <c r="EN285" s="1639"/>
      <c r="EO285" s="1639"/>
      <c r="EP285" s="1639"/>
      <c r="EQ285" s="1639"/>
      <c r="ER285" s="1639"/>
      <c r="ES285" s="1639"/>
      <c r="ET285" s="1639"/>
      <c r="EU285" s="1639"/>
      <c r="EV285" s="1639"/>
      <c r="EW285" s="1639"/>
      <c r="EX285" s="1639"/>
      <c r="EY285" s="1639"/>
      <c r="EZ285" s="1639"/>
      <c r="FA285" s="1639"/>
      <c r="FB285" s="1639"/>
      <c r="FC285" s="1639"/>
      <c r="FD285" s="1639"/>
      <c r="FE285" s="1639"/>
      <c r="FF285" s="1639"/>
      <c r="FG285" s="1639"/>
      <c r="FH285" s="1639"/>
      <c r="FI285" s="1639"/>
      <c r="FJ285" s="1639"/>
      <c r="FK285" s="1639"/>
      <c r="FL285" s="1639"/>
      <c r="FM285" s="1639"/>
      <c r="FN285" s="1639"/>
      <c r="FO285" s="1639"/>
      <c r="FP285" s="1639"/>
      <c r="FQ285" s="1639"/>
      <c r="FR285" s="1639"/>
      <c r="FS285" s="1639"/>
      <c r="FT285" s="1639"/>
      <c r="FU285" s="1639"/>
      <c r="FV285" s="1639"/>
      <c r="FW285" s="1639"/>
      <c r="FX285" s="1639"/>
      <c r="FY285" s="1639"/>
      <c r="FZ285" s="1639"/>
      <c r="GA285" s="1639"/>
      <c r="GB285" s="1639"/>
      <c r="GC285" s="1639"/>
      <c r="GD285" s="1639"/>
      <c r="GE285" s="1639"/>
      <c r="GF285" s="1639"/>
      <c r="GG285" s="1639"/>
      <c r="GH285" s="1639"/>
      <c r="GI285" s="1639"/>
      <c r="GJ285" s="1639"/>
      <c r="GK285" s="1639"/>
      <c r="GL285" s="1639"/>
      <c r="GM285" s="1639"/>
      <c r="GN285" s="1639"/>
      <c r="GO285" s="1639"/>
      <c r="GP285" s="1639"/>
      <c r="GQ285" s="1639"/>
      <c r="GR285" s="1639"/>
      <c r="GS285" s="1639"/>
      <c r="GT285" s="1639"/>
      <c r="GU285" s="1639"/>
      <c r="GV285" s="1639"/>
      <c r="GW285" s="1639"/>
      <c r="GX285" s="1639"/>
      <c r="GY285" s="1639"/>
      <c r="GZ285" s="1639"/>
      <c r="HA285" s="1639"/>
      <c r="HB285" s="1639"/>
      <c r="HC285" s="1639"/>
      <c r="HD285" s="1639"/>
      <c r="HE285" s="1639"/>
      <c r="HF285" s="1639"/>
      <c r="HG285" s="1639"/>
      <c r="HH285" s="1639"/>
      <c r="HI285" s="1639"/>
      <c r="HJ285" s="1639"/>
      <c r="HK285" s="1639"/>
      <c r="HL285" s="1639"/>
      <c r="HM285" s="1639"/>
      <c r="HN285" s="1639"/>
      <c r="HO285" s="1639"/>
      <c r="HP285" s="1639"/>
      <c r="HQ285" s="1639"/>
      <c r="HR285" s="1639"/>
      <c r="HS285" s="1639"/>
      <c r="HT285" s="1639"/>
      <c r="HU285" s="1639"/>
      <c r="HV285" s="1639"/>
      <c r="HW285" s="1639"/>
      <c r="HX285" s="1639"/>
      <c r="HY285" s="1639"/>
      <c r="HZ285" s="1639"/>
      <c r="IA285" s="1639"/>
      <c r="IB285" s="1639"/>
      <c r="IC285" s="1639"/>
      <c r="ID285" s="1639"/>
      <c r="IE285" s="1639"/>
      <c r="IF285" s="1639"/>
      <c r="IG285" s="1639"/>
      <c r="IH285" s="1639"/>
      <c r="II285" s="1639"/>
      <c r="IJ285" s="1639"/>
      <c r="IK285" s="1639"/>
      <c r="IL285" s="1639"/>
      <c r="IM285" s="1639"/>
      <c r="IN285" s="1639"/>
      <c r="IO285" s="1639"/>
      <c r="IP285" s="1639"/>
      <c r="IQ285" s="1639"/>
      <c r="IR285" s="1639"/>
      <c r="IS285" s="1639"/>
      <c r="IT285" s="1639"/>
      <c r="IU285" s="1639"/>
      <c r="IV285" s="1639"/>
      <c r="IW285" s="1639"/>
      <c r="IX285" s="1639"/>
      <c r="IY285" s="1639"/>
      <c r="IZ285" s="1639"/>
      <c r="JA285" s="1639"/>
      <c r="JB285" s="1639"/>
      <c r="JC285" s="1639"/>
      <c r="JD285" s="1639"/>
      <c r="JE285" s="1639"/>
      <c r="JF285" s="1639"/>
      <c r="JG285" s="1639"/>
      <c r="JH285" s="1639"/>
      <c r="JI285" s="1639"/>
      <c r="JJ285" s="1639"/>
      <c r="JK285" s="1639"/>
      <c r="JL285" s="1639"/>
      <c r="JM285" s="1639"/>
      <c r="JN285" s="1639"/>
      <c r="JO285" s="1639"/>
      <c r="JP285" s="1639"/>
      <c r="JQ285" s="1639"/>
      <c r="JR285" s="1639"/>
      <c r="JS285" s="1639"/>
      <c r="JT285" s="1639"/>
      <c r="JU285" s="1639"/>
      <c r="JV285" s="1639"/>
      <c r="JW285" s="1639"/>
      <c r="JX285" s="1639"/>
      <c r="JY285" s="1639"/>
      <c r="JZ285" s="1639"/>
      <c r="KA285" s="1639"/>
      <c r="KB285" s="1639"/>
      <c r="KC285" s="1639"/>
      <c r="KD285" s="1639"/>
      <c r="KE285" s="1639"/>
      <c r="KF285" s="1639"/>
      <c r="KG285" s="1639"/>
      <c r="KH285" s="1639"/>
      <c r="KI285" s="1639"/>
      <c r="KJ285" s="1639"/>
      <c r="KK285" s="1639"/>
      <c r="KL285" s="1639"/>
      <c r="KM285" s="1639"/>
      <c r="KN285" s="1639"/>
      <c r="KO285" s="1639"/>
      <c r="KP285" s="1639"/>
      <c r="KQ285" s="1639"/>
      <c r="KR285" s="1639"/>
      <c r="KS285" s="1639"/>
      <c r="KT285" s="1639"/>
      <c r="KU285" s="1639"/>
      <c r="KV285" s="1639"/>
      <c r="KW285" s="1639"/>
      <c r="KX285" s="1639"/>
      <c r="KY285" s="1639"/>
      <c r="KZ285" s="1639"/>
      <c r="LA285" s="1639"/>
      <c r="LB285" s="1639"/>
      <c r="LC285" s="1639"/>
      <c r="LD285" s="1639"/>
      <c r="LE285" s="1639"/>
      <c r="LF285" s="1639"/>
      <c r="LG285" s="1639"/>
      <c r="LH285" s="1639"/>
      <c r="LI285" s="1639"/>
      <c r="LJ285" s="1639"/>
      <c r="LK285" s="1639"/>
      <c r="LL285" s="1639"/>
      <c r="LM285" s="1639"/>
      <c r="LN285" s="1639"/>
      <c r="LO285" s="1639"/>
      <c r="LP285" s="1639"/>
    </row>
    <row r="286" s="1481" customFormat="1" ht="47" customHeight="1" spans="1:328">
      <c r="A286" s="1499">
        <v>45855</v>
      </c>
      <c r="B286" s="1500" t="s">
        <v>173</v>
      </c>
      <c r="C286" s="1501" t="s">
        <v>98</v>
      </c>
      <c r="D286" s="1502">
        <v>4500174180</v>
      </c>
      <c r="E286" s="2253" t="s">
        <v>1074</v>
      </c>
      <c r="F286" s="1502" t="s">
        <v>1075</v>
      </c>
      <c r="G286" s="1505" t="s">
        <v>176</v>
      </c>
      <c r="H286" s="1505" t="s">
        <v>176</v>
      </c>
      <c r="I286" s="1505" t="s">
        <v>1067</v>
      </c>
      <c r="J286" s="1522">
        <v>2760</v>
      </c>
      <c r="K286" s="1534">
        <v>24</v>
      </c>
      <c r="L286" s="1534">
        <v>2760</v>
      </c>
      <c r="M286" s="1534">
        <f t="shared" si="227"/>
        <v>1</v>
      </c>
      <c r="N286" s="1536">
        <v>45901</v>
      </c>
      <c r="O286" s="1536">
        <f t="shared" si="234"/>
        <v>45899</v>
      </c>
      <c r="P286" s="2932" t="s">
        <v>489</v>
      </c>
      <c r="Q286" s="1562" t="s">
        <v>78</v>
      </c>
      <c r="R286" s="2722">
        <v>2760</v>
      </c>
      <c r="S286" s="2722">
        <f t="shared" si="228"/>
        <v>0</v>
      </c>
      <c r="T286" s="2722"/>
      <c r="U286" s="2722" t="s">
        <v>829</v>
      </c>
      <c r="V286" s="2308">
        <v>45912</v>
      </c>
      <c r="W286" s="1532" t="s">
        <v>111</v>
      </c>
      <c r="X286" s="1565" t="s">
        <v>1068</v>
      </c>
      <c r="Y286" s="1589" t="s">
        <v>88</v>
      </c>
      <c r="Z286" s="1589">
        <v>45859</v>
      </c>
      <c r="AA286" s="1589"/>
      <c r="AB286" s="1589" t="s">
        <v>745</v>
      </c>
      <c r="AC286" s="1580" t="s">
        <v>746</v>
      </c>
      <c r="AD286" s="1590" t="s">
        <v>181</v>
      </c>
      <c r="AE286" s="2277">
        <v>1451.26</v>
      </c>
      <c r="AF286" s="2278">
        <f t="shared" si="235"/>
        <v>1451.26</v>
      </c>
      <c r="AG286" s="1504" t="s">
        <v>1076</v>
      </c>
      <c r="AH286" s="1609" t="s">
        <v>81</v>
      </c>
      <c r="AI286" s="1609"/>
      <c r="AJ286" s="1609">
        <v>9</v>
      </c>
      <c r="AK286" s="1610">
        <f t="shared" si="230"/>
        <v>2760</v>
      </c>
      <c r="AL286" s="1610"/>
      <c r="AM286" s="1610">
        <f t="shared" si="231"/>
        <v>115</v>
      </c>
      <c r="AN286" s="1610"/>
      <c r="AO286" s="1610"/>
      <c r="AP286" s="1610"/>
      <c r="AQ286" s="1610"/>
      <c r="AR286" s="1610" t="s">
        <v>63</v>
      </c>
      <c r="AS286" s="1610">
        <f t="shared" si="232"/>
        <v>2760</v>
      </c>
      <c r="AT286" s="1610"/>
      <c r="AU286" s="1622">
        <f t="shared" si="236"/>
        <v>306.666666666667</v>
      </c>
      <c r="AV286" s="1622">
        <f t="shared" si="237"/>
        <v>306.666666666667</v>
      </c>
      <c r="AW286" s="1622">
        <f t="shared" si="238"/>
        <v>306.666666666667</v>
      </c>
      <c r="AX286" s="1622">
        <f t="shared" si="239"/>
        <v>306.666666666667</v>
      </c>
      <c r="AY286" s="1622">
        <f t="shared" si="240"/>
        <v>306.666666666667</v>
      </c>
      <c r="AZ286" s="1622">
        <f t="shared" si="241"/>
        <v>306.666666666667</v>
      </c>
      <c r="BA286" s="1622">
        <f t="shared" si="242"/>
        <v>306.666666666667</v>
      </c>
      <c r="BB286" s="1622">
        <f t="shared" si="243"/>
        <v>306.666666666667</v>
      </c>
      <c r="BC286" s="1622">
        <f t="shared" si="244"/>
        <v>306.666666666667</v>
      </c>
      <c r="BD286" s="1622">
        <f t="shared" si="245"/>
        <v>293.888888888889</v>
      </c>
      <c r="BE286" s="1622">
        <f t="shared" si="246"/>
        <v>12.7777777777778</v>
      </c>
      <c r="BF286" s="1534"/>
      <c r="BG286" s="1638"/>
      <c r="BH286" s="1639"/>
      <c r="BI286" s="1639"/>
      <c r="BJ286" s="1639"/>
      <c r="BK286" s="1639"/>
      <c r="BL286" s="1639"/>
      <c r="BM286" s="1639"/>
      <c r="BN286" s="1639"/>
      <c r="BO286" s="1639"/>
      <c r="BP286" s="1639"/>
      <c r="BQ286" s="1639"/>
      <c r="BR286" s="1639"/>
      <c r="BS286" s="1639"/>
      <c r="BT286" s="1639"/>
      <c r="BU286" s="1639"/>
      <c r="BV286" s="1639"/>
      <c r="BW286" s="1639"/>
      <c r="BX286" s="1639"/>
      <c r="BY286" s="1639"/>
      <c r="BZ286" s="1639"/>
      <c r="CA286" s="1639"/>
      <c r="CB286" s="1639"/>
      <c r="CC286" s="1639"/>
      <c r="CD286" s="1639"/>
      <c r="CE286" s="1639"/>
      <c r="CF286" s="1639"/>
      <c r="CG286" s="1639"/>
      <c r="CH286" s="1639"/>
      <c r="CI286" s="1639"/>
      <c r="CJ286" s="1639"/>
      <c r="CK286" s="1639"/>
      <c r="CL286" s="1639"/>
      <c r="CM286" s="1639"/>
      <c r="CN286" s="1639"/>
      <c r="CO286" s="1639"/>
      <c r="CP286" s="1639"/>
      <c r="CQ286" s="1639"/>
      <c r="CR286" s="1639"/>
      <c r="CS286" s="1639"/>
      <c r="CT286" s="1639"/>
      <c r="CU286" s="1639"/>
      <c r="CV286" s="1639"/>
      <c r="CW286" s="1639"/>
      <c r="CX286" s="1639"/>
      <c r="CY286" s="1639"/>
      <c r="CZ286" s="1639"/>
      <c r="DA286" s="1639"/>
      <c r="DB286" s="1639"/>
      <c r="DC286" s="1639"/>
      <c r="DD286" s="1639"/>
      <c r="DE286" s="1639"/>
      <c r="DF286" s="1639"/>
      <c r="DG286" s="1639"/>
      <c r="DH286" s="1639"/>
      <c r="DI286" s="1639"/>
      <c r="DJ286" s="1639"/>
      <c r="DK286" s="1639"/>
      <c r="DL286" s="1639"/>
      <c r="DM286" s="1639"/>
      <c r="DN286" s="1639"/>
      <c r="DO286" s="1639"/>
      <c r="DP286" s="1639"/>
      <c r="DQ286" s="1639"/>
      <c r="DR286" s="1639"/>
      <c r="DS286" s="1639"/>
      <c r="DT286" s="1639"/>
      <c r="DU286" s="1639"/>
      <c r="DV286" s="1639"/>
      <c r="DW286" s="1639"/>
      <c r="DX286" s="1639"/>
      <c r="DY286" s="1639"/>
      <c r="DZ286" s="1639"/>
      <c r="EA286" s="1639"/>
      <c r="EB286" s="1639"/>
      <c r="EC286" s="1639"/>
      <c r="ED286" s="1639"/>
      <c r="EE286" s="1639"/>
      <c r="EF286" s="1639"/>
      <c r="EG286" s="1639"/>
      <c r="EH286" s="1639"/>
      <c r="EI286" s="1639"/>
      <c r="EJ286" s="1639"/>
      <c r="EK286" s="1639"/>
      <c r="EL286" s="1639"/>
      <c r="EM286" s="1639"/>
      <c r="EN286" s="1639"/>
      <c r="EO286" s="1639"/>
      <c r="EP286" s="1639"/>
      <c r="EQ286" s="1639"/>
      <c r="ER286" s="1639"/>
      <c r="ES286" s="1639"/>
      <c r="ET286" s="1639"/>
      <c r="EU286" s="1639"/>
      <c r="EV286" s="1639"/>
      <c r="EW286" s="1639"/>
      <c r="EX286" s="1639"/>
      <c r="EY286" s="1639"/>
      <c r="EZ286" s="1639"/>
      <c r="FA286" s="1639"/>
      <c r="FB286" s="1639"/>
      <c r="FC286" s="1639"/>
      <c r="FD286" s="1639"/>
      <c r="FE286" s="1639"/>
      <c r="FF286" s="1639"/>
      <c r="FG286" s="1639"/>
      <c r="FH286" s="1639"/>
      <c r="FI286" s="1639"/>
      <c r="FJ286" s="1639"/>
      <c r="FK286" s="1639"/>
      <c r="FL286" s="1639"/>
      <c r="FM286" s="1639"/>
      <c r="FN286" s="1639"/>
      <c r="FO286" s="1639"/>
      <c r="FP286" s="1639"/>
      <c r="FQ286" s="1639"/>
      <c r="FR286" s="1639"/>
      <c r="FS286" s="1639"/>
      <c r="FT286" s="1639"/>
      <c r="FU286" s="1639"/>
      <c r="FV286" s="1639"/>
      <c r="FW286" s="1639"/>
      <c r="FX286" s="1639"/>
      <c r="FY286" s="1639"/>
      <c r="FZ286" s="1639"/>
      <c r="GA286" s="1639"/>
      <c r="GB286" s="1639"/>
      <c r="GC286" s="1639"/>
      <c r="GD286" s="1639"/>
      <c r="GE286" s="1639"/>
      <c r="GF286" s="1639"/>
      <c r="GG286" s="1639"/>
      <c r="GH286" s="1639"/>
      <c r="GI286" s="1639"/>
      <c r="GJ286" s="1639"/>
      <c r="GK286" s="1639"/>
      <c r="GL286" s="1639"/>
      <c r="GM286" s="1639"/>
      <c r="GN286" s="1639"/>
      <c r="GO286" s="1639"/>
      <c r="GP286" s="1639"/>
      <c r="GQ286" s="1639"/>
      <c r="GR286" s="1639"/>
      <c r="GS286" s="1639"/>
      <c r="GT286" s="1639"/>
      <c r="GU286" s="1639"/>
      <c r="GV286" s="1639"/>
      <c r="GW286" s="1639"/>
      <c r="GX286" s="1639"/>
      <c r="GY286" s="1639"/>
      <c r="GZ286" s="1639"/>
      <c r="HA286" s="1639"/>
      <c r="HB286" s="1639"/>
      <c r="HC286" s="1639"/>
      <c r="HD286" s="1639"/>
      <c r="HE286" s="1639"/>
      <c r="HF286" s="1639"/>
      <c r="HG286" s="1639"/>
      <c r="HH286" s="1639"/>
      <c r="HI286" s="1639"/>
      <c r="HJ286" s="1639"/>
      <c r="HK286" s="1639"/>
      <c r="HL286" s="1639"/>
      <c r="HM286" s="1639"/>
      <c r="HN286" s="1639"/>
      <c r="HO286" s="1639"/>
      <c r="HP286" s="1639"/>
      <c r="HQ286" s="1639"/>
      <c r="HR286" s="1639"/>
      <c r="HS286" s="1639"/>
      <c r="HT286" s="1639"/>
      <c r="HU286" s="1639"/>
      <c r="HV286" s="1639"/>
      <c r="HW286" s="1639"/>
      <c r="HX286" s="1639"/>
      <c r="HY286" s="1639"/>
      <c r="HZ286" s="1639"/>
      <c r="IA286" s="1639"/>
      <c r="IB286" s="1639"/>
      <c r="IC286" s="1639"/>
      <c r="ID286" s="1639"/>
      <c r="IE286" s="1639"/>
      <c r="IF286" s="1639"/>
      <c r="IG286" s="1639"/>
      <c r="IH286" s="1639"/>
      <c r="II286" s="1639"/>
      <c r="IJ286" s="1639"/>
      <c r="IK286" s="1639"/>
      <c r="IL286" s="1639"/>
      <c r="IM286" s="1639"/>
      <c r="IN286" s="1639"/>
      <c r="IO286" s="1639"/>
      <c r="IP286" s="1639"/>
      <c r="IQ286" s="1639"/>
      <c r="IR286" s="1639"/>
      <c r="IS286" s="1639"/>
      <c r="IT286" s="1639"/>
      <c r="IU286" s="1639"/>
      <c r="IV286" s="1639"/>
      <c r="IW286" s="1639"/>
      <c r="IX286" s="1639"/>
      <c r="IY286" s="1639"/>
      <c r="IZ286" s="1639"/>
      <c r="JA286" s="1639"/>
      <c r="JB286" s="1639"/>
      <c r="JC286" s="1639"/>
      <c r="JD286" s="1639"/>
      <c r="JE286" s="1639"/>
      <c r="JF286" s="1639"/>
      <c r="JG286" s="1639"/>
      <c r="JH286" s="1639"/>
      <c r="JI286" s="1639"/>
      <c r="JJ286" s="1639"/>
      <c r="JK286" s="1639"/>
      <c r="JL286" s="1639"/>
      <c r="JM286" s="1639"/>
      <c r="JN286" s="1639"/>
      <c r="JO286" s="1639"/>
      <c r="JP286" s="1639"/>
      <c r="JQ286" s="1639"/>
      <c r="JR286" s="1639"/>
      <c r="JS286" s="1639"/>
      <c r="JT286" s="1639"/>
      <c r="JU286" s="1639"/>
      <c r="JV286" s="1639"/>
      <c r="JW286" s="1639"/>
      <c r="JX286" s="1639"/>
      <c r="JY286" s="1639"/>
      <c r="JZ286" s="1639"/>
      <c r="KA286" s="1639"/>
      <c r="KB286" s="1639"/>
      <c r="KC286" s="1639"/>
      <c r="KD286" s="1639"/>
      <c r="KE286" s="1639"/>
      <c r="KF286" s="1639"/>
      <c r="KG286" s="1639"/>
      <c r="KH286" s="1639"/>
      <c r="KI286" s="1639"/>
      <c r="KJ286" s="1639"/>
      <c r="KK286" s="1639"/>
      <c r="KL286" s="1639"/>
      <c r="KM286" s="1639"/>
      <c r="KN286" s="1639"/>
      <c r="KO286" s="1639"/>
      <c r="KP286" s="1639"/>
      <c r="KQ286" s="1639"/>
      <c r="KR286" s="1639"/>
      <c r="KS286" s="1639"/>
      <c r="KT286" s="1639"/>
      <c r="KU286" s="1639"/>
      <c r="KV286" s="1639"/>
      <c r="KW286" s="1639"/>
      <c r="KX286" s="1639"/>
      <c r="KY286" s="1639"/>
      <c r="KZ286" s="1639"/>
      <c r="LA286" s="1639"/>
      <c r="LB286" s="1639"/>
      <c r="LC286" s="1639"/>
      <c r="LD286" s="1639"/>
      <c r="LE286" s="1639"/>
      <c r="LF286" s="1639"/>
      <c r="LG286" s="1639"/>
      <c r="LH286" s="1639"/>
      <c r="LI286" s="1639"/>
      <c r="LJ286" s="1639"/>
      <c r="LK286" s="1639"/>
      <c r="LL286" s="1639"/>
      <c r="LM286" s="1639"/>
      <c r="LN286" s="1639"/>
      <c r="LO286" s="1639"/>
      <c r="LP286" s="1639"/>
    </row>
    <row r="287" s="1481" customFormat="1" ht="47" customHeight="1" spans="1:328">
      <c r="A287" s="1499">
        <v>45855</v>
      </c>
      <c r="B287" s="1500" t="s">
        <v>173</v>
      </c>
      <c r="C287" s="1501" t="s">
        <v>98</v>
      </c>
      <c r="D287" s="1502">
        <v>4500174180</v>
      </c>
      <c r="E287" s="2253" t="s">
        <v>1077</v>
      </c>
      <c r="F287" s="1502" t="s">
        <v>1078</v>
      </c>
      <c r="G287" s="1505" t="s">
        <v>176</v>
      </c>
      <c r="H287" s="1505" t="s">
        <v>176</v>
      </c>
      <c r="I287" s="1505" t="s">
        <v>1067</v>
      </c>
      <c r="J287" s="1522">
        <v>5520</v>
      </c>
      <c r="K287" s="1534">
        <v>24</v>
      </c>
      <c r="L287" s="1534">
        <v>2760</v>
      </c>
      <c r="M287" s="1534">
        <f t="shared" si="227"/>
        <v>2</v>
      </c>
      <c r="N287" s="1536">
        <v>45901</v>
      </c>
      <c r="O287" s="1536">
        <f t="shared" si="234"/>
        <v>45899</v>
      </c>
      <c r="P287" s="2932" t="s">
        <v>489</v>
      </c>
      <c r="Q287" s="1562" t="s">
        <v>78</v>
      </c>
      <c r="R287" s="2722">
        <v>5520</v>
      </c>
      <c r="S287" s="2722">
        <f t="shared" si="228"/>
        <v>0</v>
      </c>
      <c r="T287" s="2722"/>
      <c r="U287" s="2722" t="s">
        <v>829</v>
      </c>
      <c r="V287" s="1532" t="s">
        <v>1079</v>
      </c>
      <c r="W287" s="1532" t="s">
        <v>111</v>
      </c>
      <c r="X287" s="1565" t="s">
        <v>1068</v>
      </c>
      <c r="Y287" s="1589" t="s">
        <v>88</v>
      </c>
      <c r="Z287" s="1589">
        <v>45859</v>
      </c>
      <c r="AA287" s="1589"/>
      <c r="AB287" s="1589" t="s">
        <v>745</v>
      </c>
      <c r="AC287" s="1580" t="s">
        <v>746</v>
      </c>
      <c r="AD287" s="1590" t="s">
        <v>181</v>
      </c>
      <c r="AE287" s="2277">
        <v>1451.26</v>
      </c>
      <c r="AF287" s="2278">
        <f t="shared" si="235"/>
        <v>2902.52</v>
      </c>
      <c r="AG287" s="1504" t="s">
        <v>1080</v>
      </c>
      <c r="AH287" s="1609" t="s">
        <v>81</v>
      </c>
      <c r="AI287" s="1609"/>
      <c r="AJ287" s="1609">
        <v>9</v>
      </c>
      <c r="AK287" s="1610">
        <f t="shared" si="230"/>
        <v>5520</v>
      </c>
      <c r="AL287" s="1610"/>
      <c r="AM287" s="1610">
        <f t="shared" si="231"/>
        <v>230</v>
      </c>
      <c r="AN287" s="1610"/>
      <c r="AO287" s="1610"/>
      <c r="AP287" s="1610"/>
      <c r="AQ287" s="1610"/>
      <c r="AR287" s="1610" t="s">
        <v>63</v>
      </c>
      <c r="AS287" s="1610">
        <f t="shared" si="232"/>
        <v>5520</v>
      </c>
      <c r="AT287" s="1610"/>
      <c r="AU287" s="1622">
        <f t="shared" si="236"/>
        <v>613.333333333333</v>
      </c>
      <c r="AV287" s="1622">
        <f t="shared" si="237"/>
        <v>613.333333333333</v>
      </c>
      <c r="AW287" s="1622">
        <f t="shared" si="238"/>
        <v>613.333333333333</v>
      </c>
      <c r="AX287" s="1622">
        <f t="shared" si="239"/>
        <v>613.333333333333</v>
      </c>
      <c r="AY287" s="1622">
        <f t="shared" si="240"/>
        <v>613.333333333333</v>
      </c>
      <c r="AZ287" s="1622">
        <f t="shared" si="241"/>
        <v>613.333333333333</v>
      </c>
      <c r="BA287" s="1622">
        <f t="shared" si="242"/>
        <v>613.333333333333</v>
      </c>
      <c r="BB287" s="1622">
        <f t="shared" si="243"/>
        <v>613.333333333333</v>
      </c>
      <c r="BC287" s="1622">
        <f t="shared" si="244"/>
        <v>613.333333333333</v>
      </c>
      <c r="BD287" s="1622">
        <f t="shared" si="245"/>
        <v>587.777777777778</v>
      </c>
      <c r="BE287" s="1622">
        <f t="shared" si="246"/>
        <v>25.5555555555556</v>
      </c>
      <c r="BF287" s="1534"/>
      <c r="BG287" s="1638"/>
      <c r="BH287" s="1639"/>
      <c r="BI287" s="1639"/>
      <c r="BJ287" s="1639"/>
      <c r="BK287" s="1639"/>
      <c r="BL287" s="1639"/>
      <c r="BM287" s="1639"/>
      <c r="BN287" s="1639"/>
      <c r="BO287" s="1639"/>
      <c r="BP287" s="1639"/>
      <c r="BQ287" s="1639"/>
      <c r="BR287" s="1639"/>
      <c r="BS287" s="1639"/>
      <c r="BT287" s="1639"/>
      <c r="BU287" s="1639"/>
      <c r="BV287" s="1639"/>
      <c r="BW287" s="1639"/>
      <c r="BX287" s="1639"/>
      <c r="BY287" s="1639"/>
      <c r="BZ287" s="1639"/>
      <c r="CA287" s="1639"/>
      <c r="CB287" s="1639"/>
      <c r="CC287" s="1639"/>
      <c r="CD287" s="1639"/>
      <c r="CE287" s="1639"/>
      <c r="CF287" s="1639"/>
      <c r="CG287" s="1639"/>
      <c r="CH287" s="1639"/>
      <c r="CI287" s="1639"/>
      <c r="CJ287" s="1639"/>
      <c r="CK287" s="1639"/>
      <c r="CL287" s="1639"/>
      <c r="CM287" s="1639"/>
      <c r="CN287" s="1639"/>
      <c r="CO287" s="1639"/>
      <c r="CP287" s="1639"/>
      <c r="CQ287" s="1639"/>
      <c r="CR287" s="1639"/>
      <c r="CS287" s="1639"/>
      <c r="CT287" s="1639"/>
      <c r="CU287" s="1639"/>
      <c r="CV287" s="1639"/>
      <c r="CW287" s="1639"/>
      <c r="CX287" s="1639"/>
      <c r="CY287" s="1639"/>
      <c r="CZ287" s="1639"/>
      <c r="DA287" s="1639"/>
      <c r="DB287" s="1639"/>
      <c r="DC287" s="1639"/>
      <c r="DD287" s="1639"/>
      <c r="DE287" s="1639"/>
      <c r="DF287" s="1639"/>
      <c r="DG287" s="1639"/>
      <c r="DH287" s="1639"/>
      <c r="DI287" s="1639"/>
      <c r="DJ287" s="1639"/>
      <c r="DK287" s="1639"/>
      <c r="DL287" s="1639"/>
      <c r="DM287" s="1639"/>
      <c r="DN287" s="1639"/>
      <c r="DO287" s="1639"/>
      <c r="DP287" s="1639"/>
      <c r="DQ287" s="1639"/>
      <c r="DR287" s="1639"/>
      <c r="DS287" s="1639"/>
      <c r="DT287" s="1639"/>
      <c r="DU287" s="1639"/>
      <c r="DV287" s="1639"/>
      <c r="DW287" s="1639"/>
      <c r="DX287" s="1639"/>
      <c r="DY287" s="1639"/>
      <c r="DZ287" s="1639"/>
      <c r="EA287" s="1639"/>
      <c r="EB287" s="1639"/>
      <c r="EC287" s="1639"/>
      <c r="ED287" s="1639"/>
      <c r="EE287" s="1639"/>
      <c r="EF287" s="1639"/>
      <c r="EG287" s="1639"/>
      <c r="EH287" s="1639"/>
      <c r="EI287" s="1639"/>
      <c r="EJ287" s="1639"/>
      <c r="EK287" s="1639"/>
      <c r="EL287" s="1639"/>
      <c r="EM287" s="1639"/>
      <c r="EN287" s="1639"/>
      <c r="EO287" s="1639"/>
      <c r="EP287" s="1639"/>
      <c r="EQ287" s="1639"/>
      <c r="ER287" s="1639"/>
      <c r="ES287" s="1639"/>
      <c r="ET287" s="1639"/>
      <c r="EU287" s="1639"/>
      <c r="EV287" s="1639"/>
      <c r="EW287" s="1639"/>
      <c r="EX287" s="1639"/>
      <c r="EY287" s="1639"/>
      <c r="EZ287" s="1639"/>
      <c r="FA287" s="1639"/>
      <c r="FB287" s="1639"/>
      <c r="FC287" s="1639"/>
      <c r="FD287" s="1639"/>
      <c r="FE287" s="1639"/>
      <c r="FF287" s="1639"/>
      <c r="FG287" s="1639"/>
      <c r="FH287" s="1639"/>
      <c r="FI287" s="1639"/>
      <c r="FJ287" s="1639"/>
      <c r="FK287" s="1639"/>
      <c r="FL287" s="1639"/>
      <c r="FM287" s="1639"/>
      <c r="FN287" s="1639"/>
      <c r="FO287" s="1639"/>
      <c r="FP287" s="1639"/>
      <c r="FQ287" s="1639"/>
      <c r="FR287" s="1639"/>
      <c r="FS287" s="1639"/>
      <c r="FT287" s="1639"/>
      <c r="FU287" s="1639"/>
      <c r="FV287" s="1639"/>
      <c r="FW287" s="1639"/>
      <c r="FX287" s="1639"/>
      <c r="FY287" s="1639"/>
      <c r="FZ287" s="1639"/>
      <c r="GA287" s="1639"/>
      <c r="GB287" s="1639"/>
      <c r="GC287" s="1639"/>
      <c r="GD287" s="1639"/>
      <c r="GE287" s="1639"/>
      <c r="GF287" s="1639"/>
      <c r="GG287" s="1639"/>
      <c r="GH287" s="1639"/>
      <c r="GI287" s="1639"/>
      <c r="GJ287" s="1639"/>
      <c r="GK287" s="1639"/>
      <c r="GL287" s="1639"/>
      <c r="GM287" s="1639"/>
      <c r="GN287" s="1639"/>
      <c r="GO287" s="1639"/>
      <c r="GP287" s="1639"/>
      <c r="GQ287" s="1639"/>
      <c r="GR287" s="1639"/>
      <c r="GS287" s="1639"/>
      <c r="GT287" s="1639"/>
      <c r="GU287" s="1639"/>
      <c r="GV287" s="1639"/>
      <c r="GW287" s="1639"/>
      <c r="GX287" s="1639"/>
      <c r="GY287" s="1639"/>
      <c r="GZ287" s="1639"/>
      <c r="HA287" s="1639"/>
      <c r="HB287" s="1639"/>
      <c r="HC287" s="1639"/>
      <c r="HD287" s="1639"/>
      <c r="HE287" s="1639"/>
      <c r="HF287" s="1639"/>
      <c r="HG287" s="1639"/>
      <c r="HH287" s="1639"/>
      <c r="HI287" s="1639"/>
      <c r="HJ287" s="1639"/>
      <c r="HK287" s="1639"/>
      <c r="HL287" s="1639"/>
      <c r="HM287" s="1639"/>
      <c r="HN287" s="1639"/>
      <c r="HO287" s="1639"/>
      <c r="HP287" s="1639"/>
      <c r="HQ287" s="1639"/>
      <c r="HR287" s="1639"/>
      <c r="HS287" s="1639"/>
      <c r="HT287" s="1639"/>
      <c r="HU287" s="1639"/>
      <c r="HV287" s="1639"/>
      <c r="HW287" s="1639"/>
      <c r="HX287" s="1639"/>
      <c r="HY287" s="1639"/>
      <c r="HZ287" s="1639"/>
      <c r="IA287" s="1639"/>
      <c r="IB287" s="1639"/>
      <c r="IC287" s="1639"/>
      <c r="ID287" s="1639"/>
      <c r="IE287" s="1639"/>
      <c r="IF287" s="1639"/>
      <c r="IG287" s="1639"/>
      <c r="IH287" s="1639"/>
      <c r="II287" s="1639"/>
      <c r="IJ287" s="1639"/>
      <c r="IK287" s="1639"/>
      <c r="IL287" s="1639"/>
      <c r="IM287" s="1639"/>
      <c r="IN287" s="1639"/>
      <c r="IO287" s="1639"/>
      <c r="IP287" s="1639"/>
      <c r="IQ287" s="1639"/>
      <c r="IR287" s="1639"/>
      <c r="IS287" s="1639"/>
      <c r="IT287" s="1639"/>
      <c r="IU287" s="1639"/>
      <c r="IV287" s="1639"/>
      <c r="IW287" s="1639"/>
      <c r="IX287" s="1639"/>
      <c r="IY287" s="1639"/>
      <c r="IZ287" s="1639"/>
      <c r="JA287" s="1639"/>
      <c r="JB287" s="1639"/>
      <c r="JC287" s="1639"/>
      <c r="JD287" s="1639"/>
      <c r="JE287" s="1639"/>
      <c r="JF287" s="1639"/>
      <c r="JG287" s="1639"/>
      <c r="JH287" s="1639"/>
      <c r="JI287" s="1639"/>
      <c r="JJ287" s="1639"/>
      <c r="JK287" s="1639"/>
      <c r="JL287" s="1639"/>
      <c r="JM287" s="1639"/>
      <c r="JN287" s="1639"/>
      <c r="JO287" s="1639"/>
      <c r="JP287" s="1639"/>
      <c r="JQ287" s="1639"/>
      <c r="JR287" s="1639"/>
      <c r="JS287" s="1639"/>
      <c r="JT287" s="1639"/>
      <c r="JU287" s="1639"/>
      <c r="JV287" s="1639"/>
      <c r="JW287" s="1639"/>
      <c r="JX287" s="1639"/>
      <c r="JY287" s="1639"/>
      <c r="JZ287" s="1639"/>
      <c r="KA287" s="1639"/>
      <c r="KB287" s="1639"/>
      <c r="KC287" s="1639"/>
      <c r="KD287" s="1639"/>
      <c r="KE287" s="1639"/>
      <c r="KF287" s="1639"/>
      <c r="KG287" s="1639"/>
      <c r="KH287" s="1639"/>
      <c r="KI287" s="1639"/>
      <c r="KJ287" s="1639"/>
      <c r="KK287" s="1639"/>
      <c r="KL287" s="1639"/>
      <c r="KM287" s="1639"/>
      <c r="KN287" s="1639"/>
      <c r="KO287" s="1639"/>
      <c r="KP287" s="1639"/>
      <c r="KQ287" s="1639"/>
      <c r="KR287" s="1639"/>
      <c r="KS287" s="1639"/>
      <c r="KT287" s="1639"/>
      <c r="KU287" s="1639"/>
      <c r="KV287" s="1639"/>
      <c r="KW287" s="1639"/>
      <c r="KX287" s="1639"/>
      <c r="KY287" s="1639"/>
      <c r="KZ287" s="1639"/>
      <c r="LA287" s="1639"/>
      <c r="LB287" s="1639"/>
      <c r="LC287" s="1639"/>
      <c r="LD287" s="1639"/>
      <c r="LE287" s="1639"/>
      <c r="LF287" s="1639"/>
      <c r="LG287" s="1639"/>
      <c r="LH287" s="1639"/>
      <c r="LI287" s="1639"/>
      <c r="LJ287" s="1639"/>
      <c r="LK287" s="1639"/>
      <c r="LL287" s="1639"/>
      <c r="LM287" s="1639"/>
      <c r="LN287" s="1639"/>
      <c r="LO287" s="1639"/>
      <c r="LP287" s="1639"/>
    </row>
    <row r="288" s="1481" customFormat="1" ht="47" customHeight="1" spans="1:328">
      <c r="A288" s="1499">
        <v>45855</v>
      </c>
      <c r="B288" s="1500" t="s">
        <v>173</v>
      </c>
      <c r="C288" s="1501" t="s">
        <v>98</v>
      </c>
      <c r="D288" s="1502">
        <v>4500174180</v>
      </c>
      <c r="E288" s="2253" t="s">
        <v>1081</v>
      </c>
      <c r="F288" s="1502" t="s">
        <v>1082</v>
      </c>
      <c r="G288" s="1505" t="s">
        <v>176</v>
      </c>
      <c r="H288" s="1505" t="s">
        <v>176</v>
      </c>
      <c r="I288" s="1505" t="s">
        <v>1067</v>
      </c>
      <c r="J288" s="1522">
        <v>8280</v>
      </c>
      <c r="K288" s="1534">
        <v>24</v>
      </c>
      <c r="L288" s="1534">
        <v>2760</v>
      </c>
      <c r="M288" s="1534">
        <f t="shared" si="227"/>
        <v>3</v>
      </c>
      <c r="N288" s="1536">
        <v>45901</v>
      </c>
      <c r="O288" s="1536">
        <f t="shared" si="234"/>
        <v>45899</v>
      </c>
      <c r="P288" s="2932" t="s">
        <v>489</v>
      </c>
      <c r="Q288" s="1562" t="s">
        <v>78</v>
      </c>
      <c r="R288" s="2722">
        <v>8280</v>
      </c>
      <c r="S288" s="2722">
        <f t="shared" si="228"/>
        <v>0</v>
      </c>
      <c r="T288" s="2722"/>
      <c r="U288" s="2722" t="s">
        <v>829</v>
      </c>
      <c r="V288" s="2308">
        <v>45913</v>
      </c>
      <c r="W288" s="1532" t="s">
        <v>111</v>
      </c>
      <c r="X288" s="1565" t="s">
        <v>1068</v>
      </c>
      <c r="Y288" s="1589" t="s">
        <v>88</v>
      </c>
      <c r="Z288" s="1589">
        <v>45859</v>
      </c>
      <c r="AA288" s="1589"/>
      <c r="AB288" s="1589" t="s">
        <v>745</v>
      </c>
      <c r="AC288" s="1580" t="s">
        <v>746</v>
      </c>
      <c r="AD288" s="1590" t="s">
        <v>181</v>
      </c>
      <c r="AE288" s="2277">
        <v>1451.2567</v>
      </c>
      <c r="AF288" s="2278">
        <f t="shared" si="235"/>
        <v>4353.7701</v>
      </c>
      <c r="AG288" s="1504" t="s">
        <v>1083</v>
      </c>
      <c r="AH288" s="1609" t="s">
        <v>81</v>
      </c>
      <c r="AI288" s="1609"/>
      <c r="AJ288" s="1609">
        <v>9</v>
      </c>
      <c r="AK288" s="1610">
        <f t="shared" si="230"/>
        <v>8280</v>
      </c>
      <c r="AL288" s="1610"/>
      <c r="AM288" s="1610">
        <f t="shared" si="231"/>
        <v>345</v>
      </c>
      <c r="AN288" s="1610"/>
      <c r="AO288" s="1610"/>
      <c r="AP288" s="1610"/>
      <c r="AQ288" s="1610"/>
      <c r="AR288" s="1610" t="s">
        <v>63</v>
      </c>
      <c r="AS288" s="1610">
        <f t="shared" si="232"/>
        <v>8280</v>
      </c>
      <c r="AT288" s="1610"/>
      <c r="AU288" s="1622">
        <f t="shared" si="236"/>
        <v>920</v>
      </c>
      <c r="AV288" s="1622">
        <f t="shared" si="237"/>
        <v>920</v>
      </c>
      <c r="AW288" s="1622">
        <f t="shared" si="238"/>
        <v>920</v>
      </c>
      <c r="AX288" s="1622">
        <f t="shared" si="239"/>
        <v>920</v>
      </c>
      <c r="AY288" s="1622">
        <f t="shared" si="240"/>
        <v>920</v>
      </c>
      <c r="AZ288" s="1622">
        <f t="shared" si="241"/>
        <v>920</v>
      </c>
      <c r="BA288" s="1622">
        <f t="shared" si="242"/>
        <v>920</v>
      </c>
      <c r="BB288" s="1622">
        <f t="shared" si="243"/>
        <v>920</v>
      </c>
      <c r="BC288" s="1622">
        <f t="shared" si="244"/>
        <v>920</v>
      </c>
      <c r="BD288" s="1622">
        <f t="shared" si="245"/>
        <v>881.666666666667</v>
      </c>
      <c r="BE288" s="1622">
        <f t="shared" si="246"/>
        <v>38.3333333333333</v>
      </c>
      <c r="BF288" s="1534"/>
      <c r="BG288" s="1638"/>
      <c r="BH288" s="1639"/>
      <c r="BI288" s="1639"/>
      <c r="BJ288" s="1639"/>
      <c r="BK288" s="1639"/>
      <c r="BL288" s="1639"/>
      <c r="BM288" s="1639"/>
      <c r="BN288" s="1639"/>
      <c r="BO288" s="1639"/>
      <c r="BP288" s="1639"/>
      <c r="BQ288" s="1639"/>
      <c r="BR288" s="1639"/>
      <c r="BS288" s="1639"/>
      <c r="BT288" s="1639"/>
      <c r="BU288" s="1639"/>
      <c r="BV288" s="1639"/>
      <c r="BW288" s="1639"/>
      <c r="BX288" s="1639"/>
      <c r="BY288" s="1639"/>
      <c r="BZ288" s="1639"/>
      <c r="CA288" s="1639"/>
      <c r="CB288" s="1639"/>
      <c r="CC288" s="1639"/>
      <c r="CD288" s="1639"/>
      <c r="CE288" s="1639"/>
      <c r="CF288" s="1639"/>
      <c r="CG288" s="1639"/>
      <c r="CH288" s="1639"/>
      <c r="CI288" s="1639"/>
      <c r="CJ288" s="1639"/>
      <c r="CK288" s="1639"/>
      <c r="CL288" s="1639"/>
      <c r="CM288" s="1639"/>
      <c r="CN288" s="1639"/>
      <c r="CO288" s="1639"/>
      <c r="CP288" s="1639"/>
      <c r="CQ288" s="1639"/>
      <c r="CR288" s="1639"/>
      <c r="CS288" s="1639"/>
      <c r="CT288" s="1639"/>
      <c r="CU288" s="1639"/>
      <c r="CV288" s="1639"/>
      <c r="CW288" s="1639"/>
      <c r="CX288" s="1639"/>
      <c r="CY288" s="1639"/>
      <c r="CZ288" s="1639"/>
      <c r="DA288" s="1639"/>
      <c r="DB288" s="1639"/>
      <c r="DC288" s="1639"/>
      <c r="DD288" s="1639"/>
      <c r="DE288" s="1639"/>
      <c r="DF288" s="1639"/>
      <c r="DG288" s="1639"/>
      <c r="DH288" s="1639"/>
      <c r="DI288" s="1639"/>
      <c r="DJ288" s="1639"/>
      <c r="DK288" s="1639"/>
      <c r="DL288" s="1639"/>
      <c r="DM288" s="1639"/>
      <c r="DN288" s="1639"/>
      <c r="DO288" s="1639"/>
      <c r="DP288" s="1639"/>
      <c r="DQ288" s="1639"/>
      <c r="DR288" s="1639"/>
      <c r="DS288" s="1639"/>
      <c r="DT288" s="1639"/>
      <c r="DU288" s="1639"/>
      <c r="DV288" s="1639"/>
      <c r="DW288" s="1639"/>
      <c r="DX288" s="1639"/>
      <c r="DY288" s="1639"/>
      <c r="DZ288" s="1639"/>
      <c r="EA288" s="1639"/>
      <c r="EB288" s="1639"/>
      <c r="EC288" s="1639"/>
      <c r="ED288" s="1639"/>
      <c r="EE288" s="1639"/>
      <c r="EF288" s="1639"/>
      <c r="EG288" s="1639"/>
      <c r="EH288" s="1639"/>
      <c r="EI288" s="1639"/>
      <c r="EJ288" s="1639"/>
      <c r="EK288" s="1639"/>
      <c r="EL288" s="1639"/>
      <c r="EM288" s="1639"/>
      <c r="EN288" s="1639"/>
      <c r="EO288" s="1639"/>
      <c r="EP288" s="1639"/>
      <c r="EQ288" s="1639"/>
      <c r="ER288" s="1639"/>
      <c r="ES288" s="1639"/>
      <c r="ET288" s="1639"/>
      <c r="EU288" s="1639"/>
      <c r="EV288" s="1639"/>
      <c r="EW288" s="1639"/>
      <c r="EX288" s="1639"/>
      <c r="EY288" s="1639"/>
      <c r="EZ288" s="1639"/>
      <c r="FA288" s="1639"/>
      <c r="FB288" s="1639"/>
      <c r="FC288" s="1639"/>
      <c r="FD288" s="1639"/>
      <c r="FE288" s="1639"/>
      <c r="FF288" s="1639"/>
      <c r="FG288" s="1639"/>
      <c r="FH288" s="1639"/>
      <c r="FI288" s="1639"/>
      <c r="FJ288" s="1639"/>
      <c r="FK288" s="1639"/>
      <c r="FL288" s="1639"/>
      <c r="FM288" s="1639"/>
      <c r="FN288" s="1639"/>
      <c r="FO288" s="1639"/>
      <c r="FP288" s="1639"/>
      <c r="FQ288" s="1639"/>
      <c r="FR288" s="1639"/>
      <c r="FS288" s="1639"/>
      <c r="FT288" s="1639"/>
      <c r="FU288" s="1639"/>
      <c r="FV288" s="1639"/>
      <c r="FW288" s="1639"/>
      <c r="FX288" s="1639"/>
      <c r="FY288" s="1639"/>
      <c r="FZ288" s="1639"/>
      <c r="GA288" s="1639"/>
      <c r="GB288" s="1639"/>
      <c r="GC288" s="1639"/>
      <c r="GD288" s="1639"/>
      <c r="GE288" s="1639"/>
      <c r="GF288" s="1639"/>
      <c r="GG288" s="1639"/>
      <c r="GH288" s="1639"/>
      <c r="GI288" s="1639"/>
      <c r="GJ288" s="1639"/>
      <c r="GK288" s="1639"/>
      <c r="GL288" s="1639"/>
      <c r="GM288" s="1639"/>
      <c r="GN288" s="1639"/>
      <c r="GO288" s="1639"/>
      <c r="GP288" s="1639"/>
      <c r="GQ288" s="1639"/>
      <c r="GR288" s="1639"/>
      <c r="GS288" s="1639"/>
      <c r="GT288" s="1639"/>
      <c r="GU288" s="1639"/>
      <c r="GV288" s="1639"/>
      <c r="GW288" s="1639"/>
      <c r="GX288" s="1639"/>
      <c r="GY288" s="1639"/>
      <c r="GZ288" s="1639"/>
      <c r="HA288" s="1639"/>
      <c r="HB288" s="1639"/>
      <c r="HC288" s="1639"/>
      <c r="HD288" s="1639"/>
      <c r="HE288" s="1639"/>
      <c r="HF288" s="1639"/>
      <c r="HG288" s="1639"/>
      <c r="HH288" s="1639"/>
      <c r="HI288" s="1639"/>
      <c r="HJ288" s="1639"/>
      <c r="HK288" s="1639"/>
      <c r="HL288" s="1639"/>
      <c r="HM288" s="1639"/>
      <c r="HN288" s="1639"/>
      <c r="HO288" s="1639"/>
      <c r="HP288" s="1639"/>
      <c r="HQ288" s="1639"/>
      <c r="HR288" s="1639"/>
      <c r="HS288" s="1639"/>
      <c r="HT288" s="1639"/>
      <c r="HU288" s="1639"/>
      <c r="HV288" s="1639"/>
      <c r="HW288" s="1639"/>
      <c r="HX288" s="1639"/>
      <c r="HY288" s="1639"/>
      <c r="HZ288" s="1639"/>
      <c r="IA288" s="1639"/>
      <c r="IB288" s="1639"/>
      <c r="IC288" s="1639"/>
      <c r="ID288" s="1639"/>
      <c r="IE288" s="1639"/>
      <c r="IF288" s="1639"/>
      <c r="IG288" s="1639"/>
      <c r="IH288" s="1639"/>
      <c r="II288" s="1639"/>
      <c r="IJ288" s="1639"/>
      <c r="IK288" s="1639"/>
      <c r="IL288" s="1639"/>
      <c r="IM288" s="1639"/>
      <c r="IN288" s="1639"/>
      <c r="IO288" s="1639"/>
      <c r="IP288" s="1639"/>
      <c r="IQ288" s="1639"/>
      <c r="IR288" s="1639"/>
      <c r="IS288" s="1639"/>
      <c r="IT288" s="1639"/>
      <c r="IU288" s="1639"/>
      <c r="IV288" s="1639"/>
      <c r="IW288" s="1639"/>
      <c r="IX288" s="1639"/>
      <c r="IY288" s="1639"/>
      <c r="IZ288" s="1639"/>
      <c r="JA288" s="1639"/>
      <c r="JB288" s="1639"/>
      <c r="JC288" s="1639"/>
      <c r="JD288" s="1639"/>
      <c r="JE288" s="1639"/>
      <c r="JF288" s="1639"/>
      <c r="JG288" s="1639"/>
      <c r="JH288" s="1639"/>
      <c r="JI288" s="1639"/>
      <c r="JJ288" s="1639"/>
      <c r="JK288" s="1639"/>
      <c r="JL288" s="1639"/>
      <c r="JM288" s="1639"/>
      <c r="JN288" s="1639"/>
      <c r="JO288" s="1639"/>
      <c r="JP288" s="1639"/>
      <c r="JQ288" s="1639"/>
      <c r="JR288" s="1639"/>
      <c r="JS288" s="1639"/>
      <c r="JT288" s="1639"/>
      <c r="JU288" s="1639"/>
      <c r="JV288" s="1639"/>
      <c r="JW288" s="1639"/>
      <c r="JX288" s="1639"/>
      <c r="JY288" s="1639"/>
      <c r="JZ288" s="1639"/>
      <c r="KA288" s="1639"/>
      <c r="KB288" s="1639"/>
      <c r="KC288" s="1639"/>
      <c r="KD288" s="1639"/>
      <c r="KE288" s="1639"/>
      <c r="KF288" s="1639"/>
      <c r="KG288" s="1639"/>
      <c r="KH288" s="1639"/>
      <c r="KI288" s="1639"/>
      <c r="KJ288" s="1639"/>
      <c r="KK288" s="1639"/>
      <c r="KL288" s="1639"/>
      <c r="KM288" s="1639"/>
      <c r="KN288" s="1639"/>
      <c r="KO288" s="1639"/>
      <c r="KP288" s="1639"/>
      <c r="KQ288" s="1639"/>
      <c r="KR288" s="1639"/>
      <c r="KS288" s="1639"/>
      <c r="KT288" s="1639"/>
      <c r="KU288" s="1639"/>
      <c r="KV288" s="1639"/>
      <c r="KW288" s="1639"/>
      <c r="KX288" s="1639"/>
      <c r="KY288" s="1639"/>
      <c r="KZ288" s="1639"/>
      <c r="LA288" s="1639"/>
      <c r="LB288" s="1639"/>
      <c r="LC288" s="1639"/>
      <c r="LD288" s="1639"/>
      <c r="LE288" s="1639"/>
      <c r="LF288" s="1639"/>
      <c r="LG288" s="1639"/>
      <c r="LH288" s="1639"/>
      <c r="LI288" s="1639"/>
      <c r="LJ288" s="1639"/>
      <c r="LK288" s="1639"/>
      <c r="LL288" s="1639"/>
      <c r="LM288" s="1639"/>
      <c r="LN288" s="1639"/>
      <c r="LO288" s="1639"/>
      <c r="LP288" s="1639"/>
    </row>
    <row r="289" s="1481" customFormat="1" ht="47" customHeight="1" spans="1:328">
      <c r="A289" s="1499">
        <v>45855</v>
      </c>
      <c r="B289" s="1500" t="s">
        <v>173</v>
      </c>
      <c r="C289" s="1501" t="s">
        <v>98</v>
      </c>
      <c r="D289" s="1502">
        <v>4500174180</v>
      </c>
      <c r="E289" s="2253" t="s">
        <v>1084</v>
      </c>
      <c r="F289" s="1502" t="s">
        <v>1085</v>
      </c>
      <c r="G289" s="1505" t="s">
        <v>176</v>
      </c>
      <c r="H289" s="1505" t="s">
        <v>176</v>
      </c>
      <c r="I289" s="1505" t="s">
        <v>1067</v>
      </c>
      <c r="J289" s="1522">
        <v>5520</v>
      </c>
      <c r="K289" s="1534">
        <v>24</v>
      </c>
      <c r="L289" s="1534">
        <v>2760</v>
      </c>
      <c r="M289" s="1534">
        <f t="shared" si="227"/>
        <v>2</v>
      </c>
      <c r="N289" s="1536">
        <v>45901</v>
      </c>
      <c r="O289" s="1536">
        <f t="shared" si="234"/>
        <v>45899</v>
      </c>
      <c r="P289" s="2932" t="s">
        <v>489</v>
      </c>
      <c r="Q289" s="1562" t="s">
        <v>78</v>
      </c>
      <c r="R289" s="2722">
        <v>5520</v>
      </c>
      <c r="S289" s="2722">
        <f t="shared" si="228"/>
        <v>0</v>
      </c>
      <c r="T289" s="2722"/>
      <c r="U289" s="2722" t="s">
        <v>829</v>
      </c>
      <c r="V289" s="2308">
        <v>45913</v>
      </c>
      <c r="W289" s="1532" t="s">
        <v>111</v>
      </c>
      <c r="X289" s="1565" t="s">
        <v>1068</v>
      </c>
      <c r="Y289" s="1589" t="s">
        <v>88</v>
      </c>
      <c r="Z289" s="1589">
        <v>45859</v>
      </c>
      <c r="AA289" s="1589"/>
      <c r="AB289" s="1589" t="s">
        <v>745</v>
      </c>
      <c r="AC289" s="1580" t="s">
        <v>746</v>
      </c>
      <c r="AD289" s="1590" t="s">
        <v>181</v>
      </c>
      <c r="AE289" s="2277">
        <v>1451.26</v>
      </c>
      <c r="AF289" s="2278">
        <f t="shared" si="235"/>
        <v>2902.52</v>
      </c>
      <c r="AG289" s="1504" t="s">
        <v>1086</v>
      </c>
      <c r="AH289" s="1609" t="s">
        <v>81</v>
      </c>
      <c r="AI289" s="1609"/>
      <c r="AJ289" s="1609">
        <v>9</v>
      </c>
      <c r="AK289" s="1610">
        <f t="shared" si="230"/>
        <v>5520</v>
      </c>
      <c r="AL289" s="1610"/>
      <c r="AM289" s="1610">
        <f t="shared" si="231"/>
        <v>230</v>
      </c>
      <c r="AN289" s="1610"/>
      <c r="AO289" s="1610"/>
      <c r="AP289" s="1610"/>
      <c r="AQ289" s="1610"/>
      <c r="AR289" s="1610" t="s">
        <v>63</v>
      </c>
      <c r="AS289" s="1610">
        <f t="shared" si="232"/>
        <v>5520</v>
      </c>
      <c r="AT289" s="1610"/>
      <c r="AU289" s="1622">
        <f t="shared" si="236"/>
        <v>613.333333333333</v>
      </c>
      <c r="AV289" s="1622">
        <f t="shared" si="237"/>
        <v>613.333333333333</v>
      </c>
      <c r="AW289" s="1622">
        <f t="shared" si="238"/>
        <v>613.333333333333</v>
      </c>
      <c r="AX289" s="1622">
        <f t="shared" si="239"/>
        <v>613.333333333333</v>
      </c>
      <c r="AY289" s="1622">
        <f t="shared" si="240"/>
        <v>613.333333333333</v>
      </c>
      <c r="AZ289" s="1622">
        <f t="shared" si="241"/>
        <v>613.333333333333</v>
      </c>
      <c r="BA289" s="1622">
        <f t="shared" si="242"/>
        <v>613.333333333333</v>
      </c>
      <c r="BB289" s="1622">
        <f t="shared" si="243"/>
        <v>613.333333333333</v>
      </c>
      <c r="BC289" s="1622">
        <f t="shared" si="244"/>
        <v>613.333333333333</v>
      </c>
      <c r="BD289" s="1622">
        <f t="shared" si="245"/>
        <v>587.777777777778</v>
      </c>
      <c r="BE289" s="1622">
        <f t="shared" si="246"/>
        <v>25.5555555555556</v>
      </c>
      <c r="BF289" s="1534"/>
      <c r="BG289" s="1638"/>
      <c r="BH289" s="1639"/>
      <c r="BI289" s="1639"/>
      <c r="BJ289" s="1639"/>
      <c r="BK289" s="1639"/>
      <c r="BL289" s="1639"/>
      <c r="BM289" s="1639"/>
      <c r="BN289" s="1639"/>
      <c r="BO289" s="1639"/>
      <c r="BP289" s="1639"/>
      <c r="BQ289" s="1639"/>
      <c r="BR289" s="1639"/>
      <c r="BS289" s="1639"/>
      <c r="BT289" s="1639"/>
      <c r="BU289" s="1639"/>
      <c r="BV289" s="1639"/>
      <c r="BW289" s="1639"/>
      <c r="BX289" s="1639"/>
      <c r="BY289" s="1639"/>
      <c r="BZ289" s="1639"/>
      <c r="CA289" s="1639"/>
      <c r="CB289" s="1639"/>
      <c r="CC289" s="1639"/>
      <c r="CD289" s="1639"/>
      <c r="CE289" s="1639"/>
      <c r="CF289" s="1639"/>
      <c r="CG289" s="1639"/>
      <c r="CH289" s="1639"/>
      <c r="CI289" s="1639"/>
      <c r="CJ289" s="1639"/>
      <c r="CK289" s="1639"/>
      <c r="CL289" s="1639"/>
      <c r="CM289" s="1639"/>
      <c r="CN289" s="1639"/>
      <c r="CO289" s="1639"/>
      <c r="CP289" s="1639"/>
      <c r="CQ289" s="1639"/>
      <c r="CR289" s="1639"/>
      <c r="CS289" s="1639"/>
      <c r="CT289" s="1639"/>
      <c r="CU289" s="1639"/>
      <c r="CV289" s="1639"/>
      <c r="CW289" s="1639"/>
      <c r="CX289" s="1639"/>
      <c r="CY289" s="1639"/>
      <c r="CZ289" s="1639"/>
      <c r="DA289" s="1639"/>
      <c r="DB289" s="1639"/>
      <c r="DC289" s="1639"/>
      <c r="DD289" s="1639"/>
      <c r="DE289" s="1639"/>
      <c r="DF289" s="1639"/>
      <c r="DG289" s="1639"/>
      <c r="DH289" s="1639"/>
      <c r="DI289" s="1639"/>
      <c r="DJ289" s="1639"/>
      <c r="DK289" s="1639"/>
      <c r="DL289" s="1639"/>
      <c r="DM289" s="1639"/>
      <c r="DN289" s="1639"/>
      <c r="DO289" s="1639"/>
      <c r="DP289" s="1639"/>
      <c r="DQ289" s="1639"/>
      <c r="DR289" s="1639"/>
      <c r="DS289" s="1639"/>
      <c r="DT289" s="1639"/>
      <c r="DU289" s="1639"/>
      <c r="DV289" s="1639"/>
      <c r="DW289" s="1639"/>
      <c r="DX289" s="1639"/>
      <c r="DY289" s="1639"/>
      <c r="DZ289" s="1639"/>
      <c r="EA289" s="1639"/>
      <c r="EB289" s="1639"/>
      <c r="EC289" s="1639"/>
      <c r="ED289" s="1639"/>
      <c r="EE289" s="1639"/>
      <c r="EF289" s="1639"/>
      <c r="EG289" s="1639"/>
      <c r="EH289" s="1639"/>
      <c r="EI289" s="1639"/>
      <c r="EJ289" s="1639"/>
      <c r="EK289" s="1639"/>
      <c r="EL289" s="1639"/>
      <c r="EM289" s="1639"/>
      <c r="EN289" s="1639"/>
      <c r="EO289" s="1639"/>
      <c r="EP289" s="1639"/>
      <c r="EQ289" s="1639"/>
      <c r="ER289" s="1639"/>
      <c r="ES289" s="1639"/>
      <c r="ET289" s="1639"/>
      <c r="EU289" s="1639"/>
      <c r="EV289" s="1639"/>
      <c r="EW289" s="1639"/>
      <c r="EX289" s="1639"/>
      <c r="EY289" s="1639"/>
      <c r="EZ289" s="1639"/>
      <c r="FA289" s="1639"/>
      <c r="FB289" s="1639"/>
      <c r="FC289" s="1639"/>
      <c r="FD289" s="1639"/>
      <c r="FE289" s="1639"/>
      <c r="FF289" s="1639"/>
      <c r="FG289" s="1639"/>
      <c r="FH289" s="1639"/>
      <c r="FI289" s="1639"/>
      <c r="FJ289" s="1639"/>
      <c r="FK289" s="1639"/>
      <c r="FL289" s="1639"/>
      <c r="FM289" s="1639"/>
      <c r="FN289" s="1639"/>
      <c r="FO289" s="1639"/>
      <c r="FP289" s="1639"/>
      <c r="FQ289" s="1639"/>
      <c r="FR289" s="1639"/>
      <c r="FS289" s="1639"/>
      <c r="FT289" s="1639"/>
      <c r="FU289" s="1639"/>
      <c r="FV289" s="1639"/>
      <c r="FW289" s="1639"/>
      <c r="FX289" s="1639"/>
      <c r="FY289" s="1639"/>
      <c r="FZ289" s="1639"/>
      <c r="GA289" s="1639"/>
      <c r="GB289" s="1639"/>
      <c r="GC289" s="1639"/>
      <c r="GD289" s="1639"/>
      <c r="GE289" s="1639"/>
      <c r="GF289" s="1639"/>
      <c r="GG289" s="1639"/>
      <c r="GH289" s="1639"/>
      <c r="GI289" s="1639"/>
      <c r="GJ289" s="1639"/>
      <c r="GK289" s="1639"/>
      <c r="GL289" s="1639"/>
      <c r="GM289" s="1639"/>
      <c r="GN289" s="1639"/>
      <c r="GO289" s="1639"/>
      <c r="GP289" s="1639"/>
      <c r="GQ289" s="1639"/>
      <c r="GR289" s="1639"/>
      <c r="GS289" s="1639"/>
      <c r="GT289" s="1639"/>
      <c r="GU289" s="1639"/>
      <c r="GV289" s="1639"/>
      <c r="GW289" s="1639"/>
      <c r="GX289" s="1639"/>
      <c r="GY289" s="1639"/>
      <c r="GZ289" s="1639"/>
      <c r="HA289" s="1639"/>
      <c r="HB289" s="1639"/>
      <c r="HC289" s="1639"/>
      <c r="HD289" s="1639"/>
      <c r="HE289" s="1639"/>
      <c r="HF289" s="1639"/>
      <c r="HG289" s="1639"/>
      <c r="HH289" s="1639"/>
      <c r="HI289" s="1639"/>
      <c r="HJ289" s="1639"/>
      <c r="HK289" s="1639"/>
      <c r="HL289" s="1639"/>
      <c r="HM289" s="1639"/>
      <c r="HN289" s="1639"/>
      <c r="HO289" s="1639"/>
      <c r="HP289" s="1639"/>
      <c r="HQ289" s="1639"/>
      <c r="HR289" s="1639"/>
      <c r="HS289" s="1639"/>
      <c r="HT289" s="1639"/>
      <c r="HU289" s="1639"/>
      <c r="HV289" s="1639"/>
      <c r="HW289" s="1639"/>
      <c r="HX289" s="1639"/>
      <c r="HY289" s="1639"/>
      <c r="HZ289" s="1639"/>
      <c r="IA289" s="1639"/>
      <c r="IB289" s="1639"/>
      <c r="IC289" s="1639"/>
      <c r="ID289" s="1639"/>
      <c r="IE289" s="1639"/>
      <c r="IF289" s="1639"/>
      <c r="IG289" s="1639"/>
      <c r="IH289" s="1639"/>
      <c r="II289" s="1639"/>
      <c r="IJ289" s="1639"/>
      <c r="IK289" s="1639"/>
      <c r="IL289" s="1639"/>
      <c r="IM289" s="1639"/>
      <c r="IN289" s="1639"/>
      <c r="IO289" s="1639"/>
      <c r="IP289" s="1639"/>
      <c r="IQ289" s="1639"/>
      <c r="IR289" s="1639"/>
      <c r="IS289" s="1639"/>
      <c r="IT289" s="1639"/>
      <c r="IU289" s="1639"/>
      <c r="IV289" s="1639"/>
      <c r="IW289" s="1639"/>
      <c r="IX289" s="1639"/>
      <c r="IY289" s="1639"/>
      <c r="IZ289" s="1639"/>
      <c r="JA289" s="1639"/>
      <c r="JB289" s="1639"/>
      <c r="JC289" s="1639"/>
      <c r="JD289" s="1639"/>
      <c r="JE289" s="1639"/>
      <c r="JF289" s="1639"/>
      <c r="JG289" s="1639"/>
      <c r="JH289" s="1639"/>
      <c r="JI289" s="1639"/>
      <c r="JJ289" s="1639"/>
      <c r="JK289" s="1639"/>
      <c r="JL289" s="1639"/>
      <c r="JM289" s="1639"/>
      <c r="JN289" s="1639"/>
      <c r="JO289" s="1639"/>
      <c r="JP289" s="1639"/>
      <c r="JQ289" s="1639"/>
      <c r="JR289" s="1639"/>
      <c r="JS289" s="1639"/>
      <c r="JT289" s="1639"/>
      <c r="JU289" s="1639"/>
      <c r="JV289" s="1639"/>
      <c r="JW289" s="1639"/>
      <c r="JX289" s="1639"/>
      <c r="JY289" s="1639"/>
      <c r="JZ289" s="1639"/>
      <c r="KA289" s="1639"/>
      <c r="KB289" s="1639"/>
      <c r="KC289" s="1639"/>
      <c r="KD289" s="1639"/>
      <c r="KE289" s="1639"/>
      <c r="KF289" s="1639"/>
      <c r="KG289" s="1639"/>
      <c r="KH289" s="1639"/>
      <c r="KI289" s="1639"/>
      <c r="KJ289" s="1639"/>
      <c r="KK289" s="1639"/>
      <c r="KL289" s="1639"/>
      <c r="KM289" s="1639"/>
      <c r="KN289" s="1639"/>
      <c r="KO289" s="1639"/>
      <c r="KP289" s="1639"/>
      <c r="KQ289" s="1639"/>
      <c r="KR289" s="1639"/>
      <c r="KS289" s="1639"/>
      <c r="KT289" s="1639"/>
      <c r="KU289" s="1639"/>
      <c r="KV289" s="1639"/>
      <c r="KW289" s="1639"/>
      <c r="KX289" s="1639"/>
      <c r="KY289" s="1639"/>
      <c r="KZ289" s="1639"/>
      <c r="LA289" s="1639"/>
      <c r="LB289" s="1639"/>
      <c r="LC289" s="1639"/>
      <c r="LD289" s="1639"/>
      <c r="LE289" s="1639"/>
      <c r="LF289" s="1639"/>
      <c r="LG289" s="1639"/>
      <c r="LH289" s="1639"/>
      <c r="LI289" s="1639"/>
      <c r="LJ289" s="1639"/>
      <c r="LK289" s="1639"/>
      <c r="LL289" s="1639"/>
      <c r="LM289" s="1639"/>
      <c r="LN289" s="1639"/>
      <c r="LO289" s="1639"/>
      <c r="LP289" s="1639"/>
    </row>
    <row r="290" s="1481" customFormat="1" ht="47" customHeight="1" spans="1:328">
      <c r="A290" s="1499">
        <v>45855</v>
      </c>
      <c r="B290" s="1500" t="s">
        <v>173</v>
      </c>
      <c r="C290" s="1501" t="s">
        <v>98</v>
      </c>
      <c r="D290" s="1502">
        <v>4500174180</v>
      </c>
      <c r="E290" s="2253" t="s">
        <v>1087</v>
      </c>
      <c r="F290" s="1502" t="s">
        <v>1088</v>
      </c>
      <c r="G290" s="1505" t="s">
        <v>176</v>
      </c>
      <c r="H290" s="1505" t="s">
        <v>176</v>
      </c>
      <c r="I290" s="1505" t="s">
        <v>1067</v>
      </c>
      <c r="J290" s="1522">
        <v>5520</v>
      </c>
      <c r="K290" s="1534">
        <v>24</v>
      </c>
      <c r="L290" s="1534">
        <v>2760</v>
      </c>
      <c r="M290" s="1534">
        <f t="shared" si="227"/>
        <v>2</v>
      </c>
      <c r="N290" s="1536">
        <v>45901</v>
      </c>
      <c r="O290" s="1536">
        <f t="shared" si="234"/>
        <v>45899</v>
      </c>
      <c r="P290" s="2932" t="s">
        <v>489</v>
      </c>
      <c r="Q290" s="1562" t="s">
        <v>78</v>
      </c>
      <c r="R290" s="2722">
        <v>5520</v>
      </c>
      <c r="S290" s="2722">
        <f t="shared" si="228"/>
        <v>0</v>
      </c>
      <c r="T290" s="2722"/>
      <c r="U290" s="2722" t="s">
        <v>829</v>
      </c>
      <c r="V290" s="1532" t="s">
        <v>1089</v>
      </c>
      <c r="W290" s="1532" t="s">
        <v>111</v>
      </c>
      <c r="X290" s="1565" t="s">
        <v>1068</v>
      </c>
      <c r="Y290" s="1589" t="s">
        <v>88</v>
      </c>
      <c r="Z290" s="1589">
        <v>45859</v>
      </c>
      <c r="AA290" s="1589"/>
      <c r="AB290" s="1589" t="s">
        <v>745</v>
      </c>
      <c r="AC290" s="1580" t="s">
        <v>746</v>
      </c>
      <c r="AD290" s="1590" t="s">
        <v>181</v>
      </c>
      <c r="AE290" s="2277">
        <v>1451.26</v>
      </c>
      <c r="AF290" s="2278">
        <f t="shared" si="235"/>
        <v>2902.52</v>
      </c>
      <c r="AG290" s="1504" t="s">
        <v>1090</v>
      </c>
      <c r="AH290" s="1609" t="s">
        <v>81</v>
      </c>
      <c r="AI290" s="1609"/>
      <c r="AJ290" s="1609">
        <v>9</v>
      </c>
      <c r="AK290" s="1610">
        <f t="shared" si="230"/>
        <v>5520</v>
      </c>
      <c r="AL290" s="1610"/>
      <c r="AM290" s="1610">
        <f t="shared" si="231"/>
        <v>230</v>
      </c>
      <c r="AN290" s="1610"/>
      <c r="AO290" s="1610"/>
      <c r="AP290" s="1610"/>
      <c r="AQ290" s="1610"/>
      <c r="AR290" s="1610" t="s">
        <v>63</v>
      </c>
      <c r="AS290" s="1610">
        <f t="shared" si="232"/>
        <v>5520</v>
      </c>
      <c r="AT290" s="1610"/>
      <c r="AU290" s="1622">
        <f t="shared" si="236"/>
        <v>613.333333333333</v>
      </c>
      <c r="AV290" s="1622">
        <f t="shared" si="237"/>
        <v>613.333333333333</v>
      </c>
      <c r="AW290" s="1622">
        <f t="shared" si="238"/>
        <v>613.333333333333</v>
      </c>
      <c r="AX290" s="1622">
        <f t="shared" si="239"/>
        <v>613.333333333333</v>
      </c>
      <c r="AY290" s="1622">
        <f t="shared" si="240"/>
        <v>613.333333333333</v>
      </c>
      <c r="AZ290" s="1622">
        <f t="shared" si="241"/>
        <v>613.333333333333</v>
      </c>
      <c r="BA290" s="1622">
        <f t="shared" si="242"/>
        <v>613.333333333333</v>
      </c>
      <c r="BB290" s="1622">
        <f t="shared" si="243"/>
        <v>613.333333333333</v>
      </c>
      <c r="BC290" s="1622">
        <f t="shared" si="244"/>
        <v>613.333333333333</v>
      </c>
      <c r="BD290" s="1622">
        <f t="shared" si="245"/>
        <v>587.777777777778</v>
      </c>
      <c r="BE290" s="1622">
        <f t="shared" si="246"/>
        <v>25.5555555555556</v>
      </c>
      <c r="BF290" s="1534"/>
      <c r="BG290" s="1638"/>
      <c r="BH290" s="1639"/>
      <c r="BI290" s="1639"/>
      <c r="BJ290" s="1639"/>
      <c r="BK290" s="1639"/>
      <c r="BL290" s="1639"/>
      <c r="BM290" s="1639"/>
      <c r="BN290" s="1639"/>
      <c r="BO290" s="1639"/>
      <c r="BP290" s="1639"/>
      <c r="BQ290" s="1639"/>
      <c r="BR290" s="1639"/>
      <c r="BS290" s="1639"/>
      <c r="BT290" s="1639"/>
      <c r="BU290" s="1639"/>
      <c r="BV290" s="1639"/>
      <c r="BW290" s="1639"/>
      <c r="BX290" s="1639"/>
      <c r="BY290" s="1639"/>
      <c r="BZ290" s="1639"/>
      <c r="CA290" s="1639"/>
      <c r="CB290" s="1639"/>
      <c r="CC290" s="1639"/>
      <c r="CD290" s="1639"/>
      <c r="CE290" s="1639"/>
      <c r="CF290" s="1639"/>
      <c r="CG290" s="1639"/>
      <c r="CH290" s="1639"/>
      <c r="CI290" s="1639"/>
      <c r="CJ290" s="1639"/>
      <c r="CK290" s="1639"/>
      <c r="CL290" s="1639"/>
      <c r="CM290" s="1639"/>
      <c r="CN290" s="1639"/>
      <c r="CO290" s="1639"/>
      <c r="CP290" s="1639"/>
      <c r="CQ290" s="1639"/>
      <c r="CR290" s="1639"/>
      <c r="CS290" s="1639"/>
      <c r="CT290" s="1639"/>
      <c r="CU290" s="1639"/>
      <c r="CV290" s="1639"/>
      <c r="CW290" s="1639"/>
      <c r="CX290" s="1639"/>
      <c r="CY290" s="1639"/>
      <c r="CZ290" s="1639"/>
      <c r="DA290" s="1639"/>
      <c r="DB290" s="1639"/>
      <c r="DC290" s="1639"/>
      <c r="DD290" s="1639"/>
      <c r="DE290" s="1639"/>
      <c r="DF290" s="1639"/>
      <c r="DG290" s="1639"/>
      <c r="DH290" s="1639"/>
      <c r="DI290" s="1639"/>
      <c r="DJ290" s="1639"/>
      <c r="DK290" s="1639"/>
      <c r="DL290" s="1639"/>
      <c r="DM290" s="1639"/>
      <c r="DN290" s="1639"/>
      <c r="DO290" s="1639"/>
      <c r="DP290" s="1639"/>
      <c r="DQ290" s="1639"/>
      <c r="DR290" s="1639"/>
      <c r="DS290" s="1639"/>
      <c r="DT290" s="1639"/>
      <c r="DU290" s="1639"/>
      <c r="DV290" s="1639"/>
      <c r="DW290" s="1639"/>
      <c r="DX290" s="1639"/>
      <c r="DY290" s="1639"/>
      <c r="DZ290" s="1639"/>
      <c r="EA290" s="1639"/>
      <c r="EB290" s="1639"/>
      <c r="EC290" s="1639"/>
      <c r="ED290" s="1639"/>
      <c r="EE290" s="1639"/>
      <c r="EF290" s="1639"/>
      <c r="EG290" s="1639"/>
      <c r="EH290" s="1639"/>
      <c r="EI290" s="1639"/>
      <c r="EJ290" s="1639"/>
      <c r="EK290" s="1639"/>
      <c r="EL290" s="1639"/>
      <c r="EM290" s="1639"/>
      <c r="EN290" s="1639"/>
      <c r="EO290" s="1639"/>
      <c r="EP290" s="1639"/>
      <c r="EQ290" s="1639"/>
      <c r="ER290" s="1639"/>
      <c r="ES290" s="1639"/>
      <c r="ET290" s="1639"/>
      <c r="EU290" s="1639"/>
      <c r="EV290" s="1639"/>
      <c r="EW290" s="1639"/>
      <c r="EX290" s="1639"/>
      <c r="EY290" s="1639"/>
      <c r="EZ290" s="1639"/>
      <c r="FA290" s="1639"/>
      <c r="FB290" s="1639"/>
      <c r="FC290" s="1639"/>
      <c r="FD290" s="1639"/>
      <c r="FE290" s="1639"/>
      <c r="FF290" s="1639"/>
      <c r="FG290" s="1639"/>
      <c r="FH290" s="1639"/>
      <c r="FI290" s="1639"/>
      <c r="FJ290" s="1639"/>
      <c r="FK290" s="1639"/>
      <c r="FL290" s="1639"/>
      <c r="FM290" s="1639"/>
      <c r="FN290" s="1639"/>
      <c r="FO290" s="1639"/>
      <c r="FP290" s="1639"/>
      <c r="FQ290" s="1639"/>
      <c r="FR290" s="1639"/>
      <c r="FS290" s="1639"/>
      <c r="FT290" s="1639"/>
      <c r="FU290" s="1639"/>
      <c r="FV290" s="1639"/>
      <c r="FW290" s="1639"/>
      <c r="FX290" s="1639"/>
      <c r="FY290" s="1639"/>
      <c r="FZ290" s="1639"/>
      <c r="GA290" s="1639"/>
      <c r="GB290" s="1639"/>
      <c r="GC290" s="1639"/>
      <c r="GD290" s="1639"/>
      <c r="GE290" s="1639"/>
      <c r="GF290" s="1639"/>
      <c r="GG290" s="1639"/>
      <c r="GH290" s="1639"/>
      <c r="GI290" s="1639"/>
      <c r="GJ290" s="1639"/>
      <c r="GK290" s="1639"/>
      <c r="GL290" s="1639"/>
      <c r="GM290" s="1639"/>
      <c r="GN290" s="1639"/>
      <c r="GO290" s="1639"/>
      <c r="GP290" s="1639"/>
      <c r="GQ290" s="1639"/>
      <c r="GR290" s="1639"/>
      <c r="GS290" s="1639"/>
      <c r="GT290" s="1639"/>
      <c r="GU290" s="1639"/>
      <c r="GV290" s="1639"/>
      <c r="GW290" s="1639"/>
      <c r="GX290" s="1639"/>
      <c r="GY290" s="1639"/>
      <c r="GZ290" s="1639"/>
      <c r="HA290" s="1639"/>
      <c r="HB290" s="1639"/>
      <c r="HC290" s="1639"/>
      <c r="HD290" s="1639"/>
      <c r="HE290" s="1639"/>
      <c r="HF290" s="1639"/>
      <c r="HG290" s="1639"/>
      <c r="HH290" s="1639"/>
      <c r="HI290" s="1639"/>
      <c r="HJ290" s="1639"/>
      <c r="HK290" s="1639"/>
      <c r="HL290" s="1639"/>
      <c r="HM290" s="1639"/>
      <c r="HN290" s="1639"/>
      <c r="HO290" s="1639"/>
      <c r="HP290" s="1639"/>
      <c r="HQ290" s="1639"/>
      <c r="HR290" s="1639"/>
      <c r="HS290" s="1639"/>
      <c r="HT290" s="1639"/>
      <c r="HU290" s="1639"/>
      <c r="HV290" s="1639"/>
      <c r="HW290" s="1639"/>
      <c r="HX290" s="1639"/>
      <c r="HY290" s="1639"/>
      <c r="HZ290" s="1639"/>
      <c r="IA290" s="1639"/>
      <c r="IB290" s="1639"/>
      <c r="IC290" s="1639"/>
      <c r="ID290" s="1639"/>
      <c r="IE290" s="1639"/>
      <c r="IF290" s="1639"/>
      <c r="IG290" s="1639"/>
      <c r="IH290" s="1639"/>
      <c r="II290" s="1639"/>
      <c r="IJ290" s="1639"/>
      <c r="IK290" s="1639"/>
      <c r="IL290" s="1639"/>
      <c r="IM290" s="1639"/>
      <c r="IN290" s="1639"/>
      <c r="IO290" s="1639"/>
      <c r="IP290" s="1639"/>
      <c r="IQ290" s="1639"/>
      <c r="IR290" s="1639"/>
      <c r="IS290" s="1639"/>
      <c r="IT290" s="1639"/>
      <c r="IU290" s="1639"/>
      <c r="IV290" s="1639"/>
      <c r="IW290" s="1639"/>
      <c r="IX290" s="1639"/>
      <c r="IY290" s="1639"/>
      <c r="IZ290" s="1639"/>
      <c r="JA290" s="1639"/>
      <c r="JB290" s="1639"/>
      <c r="JC290" s="1639"/>
      <c r="JD290" s="1639"/>
      <c r="JE290" s="1639"/>
      <c r="JF290" s="1639"/>
      <c r="JG290" s="1639"/>
      <c r="JH290" s="1639"/>
      <c r="JI290" s="1639"/>
      <c r="JJ290" s="1639"/>
      <c r="JK290" s="1639"/>
      <c r="JL290" s="1639"/>
      <c r="JM290" s="1639"/>
      <c r="JN290" s="1639"/>
      <c r="JO290" s="1639"/>
      <c r="JP290" s="1639"/>
      <c r="JQ290" s="1639"/>
      <c r="JR290" s="1639"/>
      <c r="JS290" s="1639"/>
      <c r="JT290" s="1639"/>
      <c r="JU290" s="1639"/>
      <c r="JV290" s="1639"/>
      <c r="JW290" s="1639"/>
      <c r="JX290" s="1639"/>
      <c r="JY290" s="1639"/>
      <c r="JZ290" s="1639"/>
      <c r="KA290" s="1639"/>
      <c r="KB290" s="1639"/>
      <c r="KC290" s="1639"/>
      <c r="KD290" s="1639"/>
      <c r="KE290" s="1639"/>
      <c r="KF290" s="1639"/>
      <c r="KG290" s="1639"/>
      <c r="KH290" s="1639"/>
      <c r="KI290" s="1639"/>
      <c r="KJ290" s="1639"/>
      <c r="KK290" s="1639"/>
      <c r="KL290" s="1639"/>
      <c r="KM290" s="1639"/>
      <c r="KN290" s="1639"/>
      <c r="KO290" s="1639"/>
      <c r="KP290" s="1639"/>
      <c r="KQ290" s="1639"/>
      <c r="KR290" s="1639"/>
      <c r="KS290" s="1639"/>
      <c r="KT290" s="1639"/>
      <c r="KU290" s="1639"/>
      <c r="KV290" s="1639"/>
      <c r="KW290" s="1639"/>
      <c r="KX290" s="1639"/>
      <c r="KY290" s="1639"/>
      <c r="KZ290" s="1639"/>
      <c r="LA290" s="1639"/>
      <c r="LB290" s="1639"/>
      <c r="LC290" s="1639"/>
      <c r="LD290" s="1639"/>
      <c r="LE290" s="1639"/>
      <c r="LF290" s="1639"/>
      <c r="LG290" s="1639"/>
      <c r="LH290" s="1639"/>
      <c r="LI290" s="1639"/>
      <c r="LJ290" s="1639"/>
      <c r="LK290" s="1639"/>
      <c r="LL290" s="1639"/>
      <c r="LM290" s="1639"/>
      <c r="LN290" s="1639"/>
      <c r="LO290" s="1639"/>
      <c r="LP290" s="1639"/>
    </row>
    <row r="291" s="1481" customFormat="1" ht="47" customHeight="1" spans="1:328">
      <c r="A291" s="1499">
        <v>45855</v>
      </c>
      <c r="B291" s="1500" t="s">
        <v>173</v>
      </c>
      <c r="C291" s="1501" t="s">
        <v>98</v>
      </c>
      <c r="D291" s="1502">
        <v>4500174180</v>
      </c>
      <c r="E291" s="2253" t="s">
        <v>1091</v>
      </c>
      <c r="F291" s="1502" t="s">
        <v>1092</v>
      </c>
      <c r="G291" s="1505" t="s">
        <v>176</v>
      </c>
      <c r="H291" s="1505" t="s">
        <v>176</v>
      </c>
      <c r="I291" s="1505" t="s">
        <v>1067</v>
      </c>
      <c r="J291" s="1522">
        <v>8280</v>
      </c>
      <c r="K291" s="1534">
        <v>24</v>
      </c>
      <c r="L291" s="1534">
        <v>2760</v>
      </c>
      <c r="M291" s="1534">
        <f t="shared" si="227"/>
        <v>3</v>
      </c>
      <c r="N291" s="1536">
        <v>45903</v>
      </c>
      <c r="O291" s="1536">
        <f t="shared" ref="O283:O310" si="247">N291-2</f>
        <v>45901</v>
      </c>
      <c r="P291" s="2932" t="s">
        <v>489</v>
      </c>
      <c r="Q291" s="1562" t="s">
        <v>78</v>
      </c>
      <c r="R291" s="2722">
        <v>8280</v>
      </c>
      <c r="S291" s="2722">
        <f t="shared" si="228"/>
        <v>0</v>
      </c>
      <c r="T291" s="2722"/>
      <c r="U291" s="2722" t="s">
        <v>829</v>
      </c>
      <c r="V291" s="1532" t="s">
        <v>1093</v>
      </c>
      <c r="W291" s="1532" t="s">
        <v>111</v>
      </c>
      <c r="X291" s="1565" t="s">
        <v>1068</v>
      </c>
      <c r="Y291" s="1589" t="s">
        <v>88</v>
      </c>
      <c r="Z291" s="1589">
        <v>45859</v>
      </c>
      <c r="AA291" s="1589"/>
      <c r="AB291" s="1589" t="s">
        <v>745</v>
      </c>
      <c r="AC291" s="1580" t="s">
        <v>746</v>
      </c>
      <c r="AD291" s="1590" t="s">
        <v>181</v>
      </c>
      <c r="AE291" s="2277">
        <v>1451.2567</v>
      </c>
      <c r="AF291" s="2278">
        <f t="shared" si="235"/>
        <v>4353.7701</v>
      </c>
      <c r="AG291" s="1504" t="s">
        <v>1094</v>
      </c>
      <c r="AH291" s="1609" t="s">
        <v>81</v>
      </c>
      <c r="AI291" s="1609"/>
      <c r="AJ291" s="1609">
        <v>9</v>
      </c>
      <c r="AK291" s="1610">
        <f t="shared" si="230"/>
        <v>8280</v>
      </c>
      <c r="AL291" s="1610"/>
      <c r="AM291" s="1610">
        <f t="shared" si="231"/>
        <v>345</v>
      </c>
      <c r="AN291" s="1610"/>
      <c r="AO291" s="1610"/>
      <c r="AP291" s="1610"/>
      <c r="AQ291" s="1610"/>
      <c r="AR291" s="1610" t="s">
        <v>63</v>
      </c>
      <c r="AS291" s="1610">
        <f t="shared" si="232"/>
        <v>8280</v>
      </c>
      <c r="AT291" s="1610"/>
      <c r="AU291" s="1622">
        <f t="shared" si="236"/>
        <v>920</v>
      </c>
      <c r="AV291" s="1622">
        <f t="shared" si="237"/>
        <v>920</v>
      </c>
      <c r="AW291" s="1622">
        <f t="shared" si="238"/>
        <v>920</v>
      </c>
      <c r="AX291" s="1622">
        <f t="shared" si="239"/>
        <v>920</v>
      </c>
      <c r="AY291" s="1622">
        <f t="shared" si="240"/>
        <v>920</v>
      </c>
      <c r="AZ291" s="1622">
        <f t="shared" si="241"/>
        <v>920</v>
      </c>
      <c r="BA291" s="1622">
        <f t="shared" si="242"/>
        <v>920</v>
      </c>
      <c r="BB291" s="1622">
        <f t="shared" si="243"/>
        <v>920</v>
      </c>
      <c r="BC291" s="1622">
        <f t="shared" si="244"/>
        <v>920</v>
      </c>
      <c r="BD291" s="1622">
        <f t="shared" si="245"/>
        <v>881.666666666667</v>
      </c>
      <c r="BE291" s="1622">
        <f t="shared" si="246"/>
        <v>38.3333333333333</v>
      </c>
      <c r="BF291" s="1534"/>
      <c r="BG291" s="1638"/>
      <c r="BH291" s="1639"/>
      <c r="BI291" s="1639"/>
      <c r="BJ291" s="1639"/>
      <c r="BK291" s="1639"/>
      <c r="BL291" s="1639"/>
      <c r="BM291" s="1639"/>
      <c r="BN291" s="1639"/>
      <c r="BO291" s="1639"/>
      <c r="BP291" s="1639"/>
      <c r="BQ291" s="1639"/>
      <c r="BR291" s="1639"/>
      <c r="BS291" s="1639"/>
      <c r="BT291" s="1639"/>
      <c r="BU291" s="1639"/>
      <c r="BV291" s="1639"/>
      <c r="BW291" s="1639"/>
      <c r="BX291" s="1639"/>
      <c r="BY291" s="1639"/>
      <c r="BZ291" s="1639"/>
      <c r="CA291" s="1639"/>
      <c r="CB291" s="1639"/>
      <c r="CC291" s="1639"/>
      <c r="CD291" s="1639"/>
      <c r="CE291" s="1639"/>
      <c r="CF291" s="1639"/>
      <c r="CG291" s="1639"/>
      <c r="CH291" s="1639"/>
      <c r="CI291" s="1639"/>
      <c r="CJ291" s="1639"/>
      <c r="CK291" s="1639"/>
      <c r="CL291" s="1639"/>
      <c r="CM291" s="1639"/>
      <c r="CN291" s="1639"/>
      <c r="CO291" s="1639"/>
      <c r="CP291" s="1639"/>
      <c r="CQ291" s="1639"/>
      <c r="CR291" s="1639"/>
      <c r="CS291" s="1639"/>
      <c r="CT291" s="1639"/>
      <c r="CU291" s="1639"/>
      <c r="CV291" s="1639"/>
      <c r="CW291" s="1639"/>
      <c r="CX291" s="1639"/>
      <c r="CY291" s="1639"/>
      <c r="CZ291" s="1639"/>
      <c r="DA291" s="1639"/>
      <c r="DB291" s="1639"/>
      <c r="DC291" s="1639"/>
      <c r="DD291" s="1639"/>
      <c r="DE291" s="1639"/>
      <c r="DF291" s="1639"/>
      <c r="DG291" s="1639"/>
      <c r="DH291" s="1639"/>
      <c r="DI291" s="1639"/>
      <c r="DJ291" s="1639"/>
      <c r="DK291" s="1639"/>
      <c r="DL291" s="1639"/>
      <c r="DM291" s="1639"/>
      <c r="DN291" s="1639"/>
      <c r="DO291" s="1639"/>
      <c r="DP291" s="1639"/>
      <c r="DQ291" s="1639"/>
      <c r="DR291" s="1639"/>
      <c r="DS291" s="1639"/>
      <c r="DT291" s="1639"/>
      <c r="DU291" s="1639"/>
      <c r="DV291" s="1639"/>
      <c r="DW291" s="1639"/>
      <c r="DX291" s="1639"/>
      <c r="DY291" s="1639"/>
      <c r="DZ291" s="1639"/>
      <c r="EA291" s="1639"/>
      <c r="EB291" s="1639"/>
      <c r="EC291" s="1639"/>
      <c r="ED291" s="1639"/>
      <c r="EE291" s="1639"/>
      <c r="EF291" s="1639"/>
      <c r="EG291" s="1639"/>
      <c r="EH291" s="1639"/>
      <c r="EI291" s="1639"/>
      <c r="EJ291" s="1639"/>
      <c r="EK291" s="1639"/>
      <c r="EL291" s="1639"/>
      <c r="EM291" s="1639"/>
      <c r="EN291" s="1639"/>
      <c r="EO291" s="1639"/>
      <c r="EP291" s="1639"/>
      <c r="EQ291" s="1639"/>
      <c r="ER291" s="1639"/>
      <c r="ES291" s="1639"/>
      <c r="ET291" s="1639"/>
      <c r="EU291" s="1639"/>
      <c r="EV291" s="1639"/>
      <c r="EW291" s="1639"/>
      <c r="EX291" s="1639"/>
      <c r="EY291" s="1639"/>
      <c r="EZ291" s="1639"/>
      <c r="FA291" s="1639"/>
      <c r="FB291" s="1639"/>
      <c r="FC291" s="1639"/>
      <c r="FD291" s="1639"/>
      <c r="FE291" s="1639"/>
      <c r="FF291" s="1639"/>
      <c r="FG291" s="1639"/>
      <c r="FH291" s="1639"/>
      <c r="FI291" s="1639"/>
      <c r="FJ291" s="1639"/>
      <c r="FK291" s="1639"/>
      <c r="FL291" s="1639"/>
      <c r="FM291" s="1639"/>
      <c r="FN291" s="1639"/>
      <c r="FO291" s="1639"/>
      <c r="FP291" s="1639"/>
      <c r="FQ291" s="1639"/>
      <c r="FR291" s="1639"/>
      <c r="FS291" s="1639"/>
      <c r="FT291" s="1639"/>
      <c r="FU291" s="1639"/>
      <c r="FV291" s="1639"/>
      <c r="FW291" s="1639"/>
      <c r="FX291" s="1639"/>
      <c r="FY291" s="1639"/>
      <c r="FZ291" s="1639"/>
      <c r="GA291" s="1639"/>
      <c r="GB291" s="1639"/>
      <c r="GC291" s="1639"/>
      <c r="GD291" s="1639"/>
      <c r="GE291" s="1639"/>
      <c r="GF291" s="1639"/>
      <c r="GG291" s="1639"/>
      <c r="GH291" s="1639"/>
      <c r="GI291" s="1639"/>
      <c r="GJ291" s="1639"/>
      <c r="GK291" s="1639"/>
      <c r="GL291" s="1639"/>
      <c r="GM291" s="1639"/>
      <c r="GN291" s="1639"/>
      <c r="GO291" s="1639"/>
      <c r="GP291" s="1639"/>
      <c r="GQ291" s="1639"/>
      <c r="GR291" s="1639"/>
      <c r="GS291" s="1639"/>
      <c r="GT291" s="1639"/>
      <c r="GU291" s="1639"/>
      <c r="GV291" s="1639"/>
      <c r="GW291" s="1639"/>
      <c r="GX291" s="1639"/>
      <c r="GY291" s="1639"/>
      <c r="GZ291" s="1639"/>
      <c r="HA291" s="1639"/>
      <c r="HB291" s="1639"/>
      <c r="HC291" s="1639"/>
      <c r="HD291" s="1639"/>
      <c r="HE291" s="1639"/>
      <c r="HF291" s="1639"/>
      <c r="HG291" s="1639"/>
      <c r="HH291" s="1639"/>
      <c r="HI291" s="1639"/>
      <c r="HJ291" s="1639"/>
      <c r="HK291" s="1639"/>
      <c r="HL291" s="1639"/>
      <c r="HM291" s="1639"/>
      <c r="HN291" s="1639"/>
      <c r="HO291" s="1639"/>
      <c r="HP291" s="1639"/>
      <c r="HQ291" s="1639"/>
      <c r="HR291" s="1639"/>
      <c r="HS291" s="1639"/>
      <c r="HT291" s="1639"/>
      <c r="HU291" s="1639"/>
      <c r="HV291" s="1639"/>
      <c r="HW291" s="1639"/>
      <c r="HX291" s="1639"/>
      <c r="HY291" s="1639"/>
      <c r="HZ291" s="1639"/>
      <c r="IA291" s="1639"/>
      <c r="IB291" s="1639"/>
      <c r="IC291" s="1639"/>
      <c r="ID291" s="1639"/>
      <c r="IE291" s="1639"/>
      <c r="IF291" s="1639"/>
      <c r="IG291" s="1639"/>
      <c r="IH291" s="1639"/>
      <c r="II291" s="1639"/>
      <c r="IJ291" s="1639"/>
      <c r="IK291" s="1639"/>
      <c r="IL291" s="1639"/>
      <c r="IM291" s="1639"/>
      <c r="IN291" s="1639"/>
      <c r="IO291" s="1639"/>
      <c r="IP291" s="1639"/>
      <c r="IQ291" s="1639"/>
      <c r="IR291" s="1639"/>
      <c r="IS291" s="1639"/>
      <c r="IT291" s="1639"/>
      <c r="IU291" s="1639"/>
      <c r="IV291" s="1639"/>
      <c r="IW291" s="1639"/>
      <c r="IX291" s="1639"/>
      <c r="IY291" s="1639"/>
      <c r="IZ291" s="1639"/>
      <c r="JA291" s="1639"/>
      <c r="JB291" s="1639"/>
      <c r="JC291" s="1639"/>
      <c r="JD291" s="1639"/>
      <c r="JE291" s="1639"/>
      <c r="JF291" s="1639"/>
      <c r="JG291" s="1639"/>
      <c r="JH291" s="1639"/>
      <c r="JI291" s="1639"/>
      <c r="JJ291" s="1639"/>
      <c r="JK291" s="1639"/>
      <c r="JL291" s="1639"/>
      <c r="JM291" s="1639"/>
      <c r="JN291" s="1639"/>
      <c r="JO291" s="1639"/>
      <c r="JP291" s="1639"/>
      <c r="JQ291" s="1639"/>
      <c r="JR291" s="1639"/>
      <c r="JS291" s="1639"/>
      <c r="JT291" s="1639"/>
      <c r="JU291" s="1639"/>
      <c r="JV291" s="1639"/>
      <c r="JW291" s="1639"/>
      <c r="JX291" s="1639"/>
      <c r="JY291" s="1639"/>
      <c r="JZ291" s="1639"/>
      <c r="KA291" s="1639"/>
      <c r="KB291" s="1639"/>
      <c r="KC291" s="1639"/>
      <c r="KD291" s="1639"/>
      <c r="KE291" s="1639"/>
      <c r="KF291" s="1639"/>
      <c r="KG291" s="1639"/>
      <c r="KH291" s="1639"/>
      <c r="KI291" s="1639"/>
      <c r="KJ291" s="1639"/>
      <c r="KK291" s="1639"/>
      <c r="KL291" s="1639"/>
      <c r="KM291" s="1639"/>
      <c r="KN291" s="1639"/>
      <c r="KO291" s="1639"/>
      <c r="KP291" s="1639"/>
      <c r="KQ291" s="1639"/>
      <c r="KR291" s="1639"/>
      <c r="KS291" s="1639"/>
      <c r="KT291" s="1639"/>
      <c r="KU291" s="1639"/>
      <c r="KV291" s="1639"/>
      <c r="KW291" s="1639"/>
      <c r="KX291" s="1639"/>
      <c r="KY291" s="1639"/>
      <c r="KZ291" s="1639"/>
      <c r="LA291" s="1639"/>
      <c r="LB291" s="1639"/>
      <c r="LC291" s="1639"/>
      <c r="LD291" s="1639"/>
      <c r="LE291" s="1639"/>
      <c r="LF291" s="1639"/>
      <c r="LG291" s="1639"/>
      <c r="LH291" s="1639"/>
      <c r="LI291" s="1639"/>
      <c r="LJ291" s="1639"/>
      <c r="LK291" s="1639"/>
      <c r="LL291" s="1639"/>
      <c r="LM291" s="1639"/>
      <c r="LN291" s="1639"/>
      <c r="LO291" s="1639"/>
      <c r="LP291" s="1639"/>
    </row>
    <row r="292" s="1481" customFormat="1" ht="47" customHeight="1" spans="1:328">
      <c r="A292" s="1499">
        <v>45855</v>
      </c>
      <c r="B292" s="1500" t="s">
        <v>173</v>
      </c>
      <c r="C292" s="1501" t="s">
        <v>98</v>
      </c>
      <c r="D292" s="1502">
        <v>4500174180</v>
      </c>
      <c r="E292" s="2253" t="s">
        <v>1095</v>
      </c>
      <c r="F292" s="1502" t="s">
        <v>1096</v>
      </c>
      <c r="G292" s="1505" t="s">
        <v>176</v>
      </c>
      <c r="H292" s="1505" t="s">
        <v>176</v>
      </c>
      <c r="I292" s="1505" t="s">
        <v>1067</v>
      </c>
      <c r="J292" s="1522">
        <v>8280</v>
      </c>
      <c r="K292" s="1534">
        <v>24</v>
      </c>
      <c r="L292" s="1534">
        <v>2760</v>
      </c>
      <c r="M292" s="1534">
        <f t="shared" si="227"/>
        <v>3</v>
      </c>
      <c r="N292" s="1536">
        <v>45903</v>
      </c>
      <c r="O292" s="1536">
        <f t="shared" si="247"/>
        <v>45901</v>
      </c>
      <c r="P292" s="2932" t="s">
        <v>489</v>
      </c>
      <c r="Q292" s="1562" t="s">
        <v>78</v>
      </c>
      <c r="R292" s="2722">
        <v>8280</v>
      </c>
      <c r="S292" s="2722">
        <f t="shared" si="228"/>
        <v>0</v>
      </c>
      <c r="T292" s="2722"/>
      <c r="U292" s="2722" t="s">
        <v>829</v>
      </c>
      <c r="V292" s="1532"/>
      <c r="W292" s="1532" t="s">
        <v>111</v>
      </c>
      <c r="X292" s="1565" t="s">
        <v>1068</v>
      </c>
      <c r="Y292" s="1589" t="s">
        <v>88</v>
      </c>
      <c r="Z292" s="1589">
        <v>45859</v>
      </c>
      <c r="AA292" s="1589"/>
      <c r="AB292" s="1589" t="s">
        <v>745</v>
      </c>
      <c r="AC292" s="1580" t="s">
        <v>746</v>
      </c>
      <c r="AD292" s="1590" t="s">
        <v>181</v>
      </c>
      <c r="AE292" s="2277">
        <v>1451.2567</v>
      </c>
      <c r="AF292" s="2278">
        <f t="shared" si="235"/>
        <v>4353.7701</v>
      </c>
      <c r="AG292" s="1504" t="s">
        <v>1097</v>
      </c>
      <c r="AH292" s="1609" t="s">
        <v>81</v>
      </c>
      <c r="AI292" s="1609"/>
      <c r="AJ292" s="1609">
        <v>9</v>
      </c>
      <c r="AK292" s="1610">
        <f t="shared" si="230"/>
        <v>8280</v>
      </c>
      <c r="AL292" s="1610"/>
      <c r="AM292" s="1610">
        <f t="shared" si="231"/>
        <v>345</v>
      </c>
      <c r="AN292" s="1610"/>
      <c r="AO292" s="1610"/>
      <c r="AP292" s="1610"/>
      <c r="AQ292" s="1610"/>
      <c r="AR292" s="1610" t="s">
        <v>63</v>
      </c>
      <c r="AS292" s="1610">
        <f t="shared" si="232"/>
        <v>8280</v>
      </c>
      <c r="AT292" s="1610"/>
      <c r="AU292" s="1622">
        <f t="shared" si="236"/>
        <v>920</v>
      </c>
      <c r="AV292" s="1622">
        <f t="shared" si="237"/>
        <v>920</v>
      </c>
      <c r="AW292" s="1622">
        <f t="shared" si="238"/>
        <v>920</v>
      </c>
      <c r="AX292" s="1622">
        <f t="shared" si="239"/>
        <v>920</v>
      </c>
      <c r="AY292" s="1622">
        <f t="shared" si="240"/>
        <v>920</v>
      </c>
      <c r="AZ292" s="1622">
        <f t="shared" si="241"/>
        <v>920</v>
      </c>
      <c r="BA292" s="1622">
        <f t="shared" si="242"/>
        <v>920</v>
      </c>
      <c r="BB292" s="1622">
        <f t="shared" si="243"/>
        <v>920</v>
      </c>
      <c r="BC292" s="1622">
        <f t="shared" si="244"/>
        <v>920</v>
      </c>
      <c r="BD292" s="1622">
        <f t="shared" si="245"/>
        <v>881.666666666667</v>
      </c>
      <c r="BE292" s="1622">
        <f t="shared" si="246"/>
        <v>38.3333333333333</v>
      </c>
      <c r="BF292" s="1534"/>
      <c r="BG292" s="1638"/>
      <c r="BH292" s="1639"/>
      <c r="BI292" s="1639"/>
      <c r="BJ292" s="1639"/>
      <c r="BK292" s="1639"/>
      <c r="BL292" s="1639"/>
      <c r="BM292" s="1639"/>
      <c r="BN292" s="1639"/>
      <c r="BO292" s="1639"/>
      <c r="BP292" s="1639"/>
      <c r="BQ292" s="1639"/>
      <c r="BR292" s="1639"/>
      <c r="BS292" s="1639"/>
      <c r="BT292" s="1639"/>
      <c r="BU292" s="1639"/>
      <c r="BV292" s="1639"/>
      <c r="BW292" s="1639"/>
      <c r="BX292" s="1639"/>
      <c r="BY292" s="1639"/>
      <c r="BZ292" s="1639"/>
      <c r="CA292" s="1639"/>
      <c r="CB292" s="1639"/>
      <c r="CC292" s="1639"/>
      <c r="CD292" s="1639"/>
      <c r="CE292" s="1639"/>
      <c r="CF292" s="1639"/>
      <c r="CG292" s="1639"/>
      <c r="CH292" s="1639"/>
      <c r="CI292" s="1639"/>
      <c r="CJ292" s="1639"/>
      <c r="CK292" s="1639"/>
      <c r="CL292" s="1639"/>
      <c r="CM292" s="1639"/>
      <c r="CN292" s="1639"/>
      <c r="CO292" s="1639"/>
      <c r="CP292" s="1639"/>
      <c r="CQ292" s="1639"/>
      <c r="CR292" s="1639"/>
      <c r="CS292" s="1639"/>
      <c r="CT292" s="1639"/>
      <c r="CU292" s="1639"/>
      <c r="CV292" s="1639"/>
      <c r="CW292" s="1639"/>
      <c r="CX292" s="1639"/>
      <c r="CY292" s="1639"/>
      <c r="CZ292" s="1639"/>
      <c r="DA292" s="1639"/>
      <c r="DB292" s="1639"/>
      <c r="DC292" s="1639"/>
      <c r="DD292" s="1639"/>
      <c r="DE292" s="1639"/>
      <c r="DF292" s="1639"/>
      <c r="DG292" s="1639"/>
      <c r="DH292" s="1639"/>
      <c r="DI292" s="1639"/>
      <c r="DJ292" s="1639"/>
      <c r="DK292" s="1639"/>
      <c r="DL292" s="1639"/>
      <c r="DM292" s="1639"/>
      <c r="DN292" s="1639"/>
      <c r="DO292" s="1639"/>
      <c r="DP292" s="1639"/>
      <c r="DQ292" s="1639"/>
      <c r="DR292" s="1639"/>
      <c r="DS292" s="1639"/>
      <c r="DT292" s="1639"/>
      <c r="DU292" s="1639"/>
      <c r="DV292" s="1639"/>
      <c r="DW292" s="1639"/>
      <c r="DX292" s="1639"/>
      <c r="DY292" s="1639"/>
      <c r="DZ292" s="1639"/>
      <c r="EA292" s="1639"/>
      <c r="EB292" s="1639"/>
      <c r="EC292" s="1639"/>
      <c r="ED292" s="1639"/>
      <c r="EE292" s="1639"/>
      <c r="EF292" s="1639"/>
      <c r="EG292" s="1639"/>
      <c r="EH292" s="1639"/>
      <c r="EI292" s="1639"/>
      <c r="EJ292" s="1639"/>
      <c r="EK292" s="1639"/>
      <c r="EL292" s="1639"/>
      <c r="EM292" s="1639"/>
      <c r="EN292" s="1639"/>
      <c r="EO292" s="1639"/>
      <c r="EP292" s="1639"/>
      <c r="EQ292" s="1639"/>
      <c r="ER292" s="1639"/>
      <c r="ES292" s="1639"/>
      <c r="ET292" s="1639"/>
      <c r="EU292" s="1639"/>
      <c r="EV292" s="1639"/>
      <c r="EW292" s="1639"/>
      <c r="EX292" s="1639"/>
      <c r="EY292" s="1639"/>
      <c r="EZ292" s="1639"/>
      <c r="FA292" s="1639"/>
      <c r="FB292" s="1639"/>
      <c r="FC292" s="1639"/>
      <c r="FD292" s="1639"/>
      <c r="FE292" s="1639"/>
      <c r="FF292" s="1639"/>
      <c r="FG292" s="1639"/>
      <c r="FH292" s="1639"/>
      <c r="FI292" s="1639"/>
      <c r="FJ292" s="1639"/>
      <c r="FK292" s="1639"/>
      <c r="FL292" s="1639"/>
      <c r="FM292" s="1639"/>
      <c r="FN292" s="1639"/>
      <c r="FO292" s="1639"/>
      <c r="FP292" s="1639"/>
      <c r="FQ292" s="1639"/>
      <c r="FR292" s="1639"/>
      <c r="FS292" s="1639"/>
      <c r="FT292" s="1639"/>
      <c r="FU292" s="1639"/>
      <c r="FV292" s="1639"/>
      <c r="FW292" s="1639"/>
      <c r="FX292" s="1639"/>
      <c r="FY292" s="1639"/>
      <c r="FZ292" s="1639"/>
      <c r="GA292" s="1639"/>
      <c r="GB292" s="1639"/>
      <c r="GC292" s="1639"/>
      <c r="GD292" s="1639"/>
      <c r="GE292" s="1639"/>
      <c r="GF292" s="1639"/>
      <c r="GG292" s="1639"/>
      <c r="GH292" s="1639"/>
      <c r="GI292" s="1639"/>
      <c r="GJ292" s="1639"/>
      <c r="GK292" s="1639"/>
      <c r="GL292" s="1639"/>
      <c r="GM292" s="1639"/>
      <c r="GN292" s="1639"/>
      <c r="GO292" s="1639"/>
      <c r="GP292" s="1639"/>
      <c r="GQ292" s="1639"/>
      <c r="GR292" s="1639"/>
      <c r="GS292" s="1639"/>
      <c r="GT292" s="1639"/>
      <c r="GU292" s="1639"/>
      <c r="GV292" s="1639"/>
      <c r="GW292" s="1639"/>
      <c r="GX292" s="1639"/>
      <c r="GY292" s="1639"/>
      <c r="GZ292" s="1639"/>
      <c r="HA292" s="1639"/>
      <c r="HB292" s="1639"/>
      <c r="HC292" s="1639"/>
      <c r="HD292" s="1639"/>
      <c r="HE292" s="1639"/>
      <c r="HF292" s="1639"/>
      <c r="HG292" s="1639"/>
      <c r="HH292" s="1639"/>
      <c r="HI292" s="1639"/>
      <c r="HJ292" s="1639"/>
      <c r="HK292" s="1639"/>
      <c r="HL292" s="1639"/>
      <c r="HM292" s="1639"/>
      <c r="HN292" s="1639"/>
      <c r="HO292" s="1639"/>
      <c r="HP292" s="1639"/>
      <c r="HQ292" s="1639"/>
      <c r="HR292" s="1639"/>
      <c r="HS292" s="1639"/>
      <c r="HT292" s="1639"/>
      <c r="HU292" s="1639"/>
      <c r="HV292" s="1639"/>
      <c r="HW292" s="1639"/>
      <c r="HX292" s="1639"/>
      <c r="HY292" s="1639"/>
      <c r="HZ292" s="1639"/>
      <c r="IA292" s="1639"/>
      <c r="IB292" s="1639"/>
      <c r="IC292" s="1639"/>
      <c r="ID292" s="1639"/>
      <c r="IE292" s="1639"/>
      <c r="IF292" s="1639"/>
      <c r="IG292" s="1639"/>
      <c r="IH292" s="1639"/>
      <c r="II292" s="1639"/>
      <c r="IJ292" s="1639"/>
      <c r="IK292" s="1639"/>
      <c r="IL292" s="1639"/>
      <c r="IM292" s="1639"/>
      <c r="IN292" s="1639"/>
      <c r="IO292" s="1639"/>
      <c r="IP292" s="1639"/>
      <c r="IQ292" s="1639"/>
      <c r="IR292" s="1639"/>
      <c r="IS292" s="1639"/>
      <c r="IT292" s="1639"/>
      <c r="IU292" s="1639"/>
      <c r="IV292" s="1639"/>
      <c r="IW292" s="1639"/>
      <c r="IX292" s="1639"/>
      <c r="IY292" s="1639"/>
      <c r="IZ292" s="1639"/>
      <c r="JA292" s="1639"/>
      <c r="JB292" s="1639"/>
      <c r="JC292" s="1639"/>
      <c r="JD292" s="1639"/>
      <c r="JE292" s="1639"/>
      <c r="JF292" s="1639"/>
      <c r="JG292" s="1639"/>
      <c r="JH292" s="1639"/>
      <c r="JI292" s="1639"/>
      <c r="JJ292" s="1639"/>
      <c r="JK292" s="1639"/>
      <c r="JL292" s="1639"/>
      <c r="JM292" s="1639"/>
      <c r="JN292" s="1639"/>
      <c r="JO292" s="1639"/>
      <c r="JP292" s="1639"/>
      <c r="JQ292" s="1639"/>
      <c r="JR292" s="1639"/>
      <c r="JS292" s="1639"/>
      <c r="JT292" s="1639"/>
      <c r="JU292" s="1639"/>
      <c r="JV292" s="1639"/>
      <c r="JW292" s="1639"/>
      <c r="JX292" s="1639"/>
      <c r="JY292" s="1639"/>
      <c r="JZ292" s="1639"/>
      <c r="KA292" s="1639"/>
      <c r="KB292" s="1639"/>
      <c r="KC292" s="1639"/>
      <c r="KD292" s="1639"/>
      <c r="KE292" s="1639"/>
      <c r="KF292" s="1639"/>
      <c r="KG292" s="1639"/>
      <c r="KH292" s="1639"/>
      <c r="KI292" s="1639"/>
      <c r="KJ292" s="1639"/>
      <c r="KK292" s="1639"/>
      <c r="KL292" s="1639"/>
      <c r="KM292" s="1639"/>
      <c r="KN292" s="1639"/>
      <c r="KO292" s="1639"/>
      <c r="KP292" s="1639"/>
      <c r="KQ292" s="1639"/>
      <c r="KR292" s="1639"/>
      <c r="KS292" s="1639"/>
      <c r="KT292" s="1639"/>
      <c r="KU292" s="1639"/>
      <c r="KV292" s="1639"/>
      <c r="KW292" s="1639"/>
      <c r="KX292" s="1639"/>
      <c r="KY292" s="1639"/>
      <c r="KZ292" s="1639"/>
      <c r="LA292" s="1639"/>
      <c r="LB292" s="1639"/>
      <c r="LC292" s="1639"/>
      <c r="LD292" s="1639"/>
      <c r="LE292" s="1639"/>
      <c r="LF292" s="1639"/>
      <c r="LG292" s="1639"/>
      <c r="LH292" s="1639"/>
      <c r="LI292" s="1639"/>
      <c r="LJ292" s="1639"/>
      <c r="LK292" s="1639"/>
      <c r="LL292" s="1639"/>
      <c r="LM292" s="1639"/>
      <c r="LN292" s="1639"/>
      <c r="LO292" s="1639"/>
      <c r="LP292" s="1639"/>
    </row>
    <row r="293" s="1481" customFormat="1" ht="47" customHeight="1" spans="1:328">
      <c r="A293" s="1499">
        <v>45855</v>
      </c>
      <c r="B293" s="1500" t="s">
        <v>173</v>
      </c>
      <c r="C293" s="1501" t="s">
        <v>98</v>
      </c>
      <c r="D293" s="1502">
        <v>4500174180</v>
      </c>
      <c r="E293" s="2253" t="s">
        <v>1098</v>
      </c>
      <c r="F293" s="1502" t="s">
        <v>1099</v>
      </c>
      <c r="G293" s="1505" t="s">
        <v>176</v>
      </c>
      <c r="H293" s="1505" t="s">
        <v>176</v>
      </c>
      <c r="I293" s="1505" t="s">
        <v>1067</v>
      </c>
      <c r="J293" s="1522">
        <v>8280</v>
      </c>
      <c r="K293" s="1534">
        <v>24</v>
      </c>
      <c r="L293" s="1534">
        <v>2760</v>
      </c>
      <c r="M293" s="1534">
        <f t="shared" si="227"/>
        <v>3</v>
      </c>
      <c r="N293" s="1536">
        <v>45903</v>
      </c>
      <c r="O293" s="1536">
        <f t="shared" si="247"/>
        <v>45901</v>
      </c>
      <c r="P293" s="2932" t="s">
        <v>489</v>
      </c>
      <c r="Q293" s="1562" t="s">
        <v>78</v>
      </c>
      <c r="R293" s="2722">
        <v>8280</v>
      </c>
      <c r="S293" s="2722">
        <f t="shared" si="228"/>
        <v>0</v>
      </c>
      <c r="T293" s="2722"/>
      <c r="U293" s="2722" t="s">
        <v>829</v>
      </c>
      <c r="V293" s="1532" t="s">
        <v>1100</v>
      </c>
      <c r="W293" s="1532" t="s">
        <v>111</v>
      </c>
      <c r="X293" s="1565" t="s">
        <v>1068</v>
      </c>
      <c r="Y293" s="1589" t="s">
        <v>88</v>
      </c>
      <c r="Z293" s="1589">
        <v>45859</v>
      </c>
      <c r="AA293" s="1589"/>
      <c r="AB293" s="1589" t="s">
        <v>745</v>
      </c>
      <c r="AC293" s="1580" t="s">
        <v>746</v>
      </c>
      <c r="AD293" s="1590" t="s">
        <v>181</v>
      </c>
      <c r="AE293" s="2277">
        <v>1451.2567</v>
      </c>
      <c r="AF293" s="2278">
        <f t="shared" si="235"/>
        <v>4353.7701</v>
      </c>
      <c r="AG293" s="1504" t="s">
        <v>1101</v>
      </c>
      <c r="AH293" s="1609" t="s">
        <v>81</v>
      </c>
      <c r="AI293" s="1609"/>
      <c r="AJ293" s="1609">
        <v>9</v>
      </c>
      <c r="AK293" s="1610">
        <f t="shared" si="230"/>
        <v>8280</v>
      </c>
      <c r="AL293" s="1610"/>
      <c r="AM293" s="1610">
        <f t="shared" si="231"/>
        <v>345</v>
      </c>
      <c r="AN293" s="1610"/>
      <c r="AO293" s="1610"/>
      <c r="AP293" s="1610"/>
      <c r="AQ293" s="1610"/>
      <c r="AR293" s="1610" t="s">
        <v>63</v>
      </c>
      <c r="AS293" s="1610">
        <f t="shared" si="232"/>
        <v>8280</v>
      </c>
      <c r="AT293" s="1610"/>
      <c r="AU293" s="1622">
        <f t="shared" si="236"/>
        <v>920</v>
      </c>
      <c r="AV293" s="1622">
        <f t="shared" si="237"/>
        <v>920</v>
      </c>
      <c r="AW293" s="1622">
        <f t="shared" si="238"/>
        <v>920</v>
      </c>
      <c r="AX293" s="1622">
        <f t="shared" si="239"/>
        <v>920</v>
      </c>
      <c r="AY293" s="1622">
        <f t="shared" si="240"/>
        <v>920</v>
      </c>
      <c r="AZ293" s="1622">
        <f t="shared" si="241"/>
        <v>920</v>
      </c>
      <c r="BA293" s="1622">
        <f t="shared" si="242"/>
        <v>920</v>
      </c>
      <c r="BB293" s="1622">
        <f t="shared" si="243"/>
        <v>920</v>
      </c>
      <c r="BC293" s="1622">
        <f t="shared" si="244"/>
        <v>920</v>
      </c>
      <c r="BD293" s="1622">
        <f t="shared" si="245"/>
        <v>881.666666666667</v>
      </c>
      <c r="BE293" s="1622">
        <f t="shared" si="246"/>
        <v>38.3333333333333</v>
      </c>
      <c r="BF293" s="1534"/>
      <c r="BG293" s="1638"/>
      <c r="BH293" s="1639"/>
      <c r="BI293" s="1639"/>
      <c r="BJ293" s="1639"/>
      <c r="BK293" s="1639"/>
      <c r="BL293" s="1639"/>
      <c r="BM293" s="1639"/>
      <c r="BN293" s="1639"/>
      <c r="BO293" s="1639"/>
      <c r="BP293" s="1639"/>
      <c r="BQ293" s="1639"/>
      <c r="BR293" s="1639"/>
      <c r="BS293" s="1639"/>
      <c r="BT293" s="1639"/>
      <c r="BU293" s="1639"/>
      <c r="BV293" s="1639"/>
      <c r="BW293" s="1639"/>
      <c r="BX293" s="1639"/>
      <c r="BY293" s="1639"/>
      <c r="BZ293" s="1639"/>
      <c r="CA293" s="1639"/>
      <c r="CB293" s="1639"/>
      <c r="CC293" s="1639"/>
      <c r="CD293" s="1639"/>
      <c r="CE293" s="1639"/>
      <c r="CF293" s="1639"/>
      <c r="CG293" s="1639"/>
      <c r="CH293" s="1639"/>
      <c r="CI293" s="1639"/>
      <c r="CJ293" s="1639"/>
      <c r="CK293" s="1639"/>
      <c r="CL293" s="1639"/>
      <c r="CM293" s="1639"/>
      <c r="CN293" s="1639"/>
      <c r="CO293" s="1639"/>
      <c r="CP293" s="1639"/>
      <c r="CQ293" s="1639"/>
      <c r="CR293" s="1639"/>
      <c r="CS293" s="1639"/>
      <c r="CT293" s="1639"/>
      <c r="CU293" s="1639"/>
      <c r="CV293" s="1639"/>
      <c r="CW293" s="1639"/>
      <c r="CX293" s="1639"/>
      <c r="CY293" s="1639"/>
      <c r="CZ293" s="1639"/>
      <c r="DA293" s="1639"/>
      <c r="DB293" s="1639"/>
      <c r="DC293" s="1639"/>
      <c r="DD293" s="1639"/>
      <c r="DE293" s="1639"/>
      <c r="DF293" s="1639"/>
      <c r="DG293" s="1639"/>
      <c r="DH293" s="1639"/>
      <c r="DI293" s="1639"/>
      <c r="DJ293" s="1639"/>
      <c r="DK293" s="1639"/>
      <c r="DL293" s="1639"/>
      <c r="DM293" s="1639"/>
      <c r="DN293" s="1639"/>
      <c r="DO293" s="1639"/>
      <c r="DP293" s="1639"/>
      <c r="DQ293" s="1639"/>
      <c r="DR293" s="1639"/>
      <c r="DS293" s="1639"/>
      <c r="DT293" s="1639"/>
      <c r="DU293" s="1639"/>
      <c r="DV293" s="1639"/>
      <c r="DW293" s="1639"/>
      <c r="DX293" s="1639"/>
      <c r="DY293" s="1639"/>
      <c r="DZ293" s="1639"/>
      <c r="EA293" s="1639"/>
      <c r="EB293" s="1639"/>
      <c r="EC293" s="1639"/>
      <c r="ED293" s="1639"/>
      <c r="EE293" s="1639"/>
      <c r="EF293" s="1639"/>
      <c r="EG293" s="1639"/>
      <c r="EH293" s="1639"/>
      <c r="EI293" s="1639"/>
      <c r="EJ293" s="1639"/>
      <c r="EK293" s="1639"/>
      <c r="EL293" s="1639"/>
      <c r="EM293" s="1639"/>
      <c r="EN293" s="1639"/>
      <c r="EO293" s="1639"/>
      <c r="EP293" s="1639"/>
      <c r="EQ293" s="1639"/>
      <c r="ER293" s="1639"/>
      <c r="ES293" s="1639"/>
      <c r="ET293" s="1639"/>
      <c r="EU293" s="1639"/>
      <c r="EV293" s="1639"/>
      <c r="EW293" s="1639"/>
      <c r="EX293" s="1639"/>
      <c r="EY293" s="1639"/>
      <c r="EZ293" s="1639"/>
      <c r="FA293" s="1639"/>
      <c r="FB293" s="1639"/>
      <c r="FC293" s="1639"/>
      <c r="FD293" s="1639"/>
      <c r="FE293" s="1639"/>
      <c r="FF293" s="1639"/>
      <c r="FG293" s="1639"/>
      <c r="FH293" s="1639"/>
      <c r="FI293" s="1639"/>
      <c r="FJ293" s="1639"/>
      <c r="FK293" s="1639"/>
      <c r="FL293" s="1639"/>
      <c r="FM293" s="1639"/>
      <c r="FN293" s="1639"/>
      <c r="FO293" s="1639"/>
      <c r="FP293" s="1639"/>
      <c r="FQ293" s="1639"/>
      <c r="FR293" s="1639"/>
      <c r="FS293" s="1639"/>
      <c r="FT293" s="1639"/>
      <c r="FU293" s="1639"/>
      <c r="FV293" s="1639"/>
      <c r="FW293" s="1639"/>
      <c r="FX293" s="1639"/>
      <c r="FY293" s="1639"/>
      <c r="FZ293" s="1639"/>
      <c r="GA293" s="1639"/>
      <c r="GB293" s="1639"/>
      <c r="GC293" s="1639"/>
      <c r="GD293" s="1639"/>
      <c r="GE293" s="1639"/>
      <c r="GF293" s="1639"/>
      <c r="GG293" s="1639"/>
      <c r="GH293" s="1639"/>
      <c r="GI293" s="1639"/>
      <c r="GJ293" s="1639"/>
      <c r="GK293" s="1639"/>
      <c r="GL293" s="1639"/>
      <c r="GM293" s="1639"/>
      <c r="GN293" s="1639"/>
      <c r="GO293" s="1639"/>
      <c r="GP293" s="1639"/>
      <c r="GQ293" s="1639"/>
      <c r="GR293" s="1639"/>
      <c r="GS293" s="1639"/>
      <c r="GT293" s="1639"/>
      <c r="GU293" s="1639"/>
      <c r="GV293" s="1639"/>
      <c r="GW293" s="1639"/>
      <c r="GX293" s="1639"/>
      <c r="GY293" s="1639"/>
      <c r="GZ293" s="1639"/>
      <c r="HA293" s="1639"/>
      <c r="HB293" s="1639"/>
      <c r="HC293" s="1639"/>
      <c r="HD293" s="1639"/>
      <c r="HE293" s="1639"/>
      <c r="HF293" s="1639"/>
      <c r="HG293" s="1639"/>
      <c r="HH293" s="1639"/>
      <c r="HI293" s="1639"/>
      <c r="HJ293" s="1639"/>
      <c r="HK293" s="1639"/>
      <c r="HL293" s="1639"/>
      <c r="HM293" s="1639"/>
      <c r="HN293" s="1639"/>
      <c r="HO293" s="1639"/>
      <c r="HP293" s="1639"/>
      <c r="HQ293" s="1639"/>
      <c r="HR293" s="1639"/>
      <c r="HS293" s="1639"/>
      <c r="HT293" s="1639"/>
      <c r="HU293" s="1639"/>
      <c r="HV293" s="1639"/>
      <c r="HW293" s="1639"/>
      <c r="HX293" s="1639"/>
      <c r="HY293" s="1639"/>
      <c r="HZ293" s="1639"/>
      <c r="IA293" s="1639"/>
      <c r="IB293" s="1639"/>
      <c r="IC293" s="1639"/>
      <c r="ID293" s="1639"/>
      <c r="IE293" s="1639"/>
      <c r="IF293" s="1639"/>
      <c r="IG293" s="1639"/>
      <c r="IH293" s="1639"/>
      <c r="II293" s="1639"/>
      <c r="IJ293" s="1639"/>
      <c r="IK293" s="1639"/>
      <c r="IL293" s="1639"/>
      <c r="IM293" s="1639"/>
      <c r="IN293" s="1639"/>
      <c r="IO293" s="1639"/>
      <c r="IP293" s="1639"/>
      <c r="IQ293" s="1639"/>
      <c r="IR293" s="1639"/>
      <c r="IS293" s="1639"/>
      <c r="IT293" s="1639"/>
      <c r="IU293" s="1639"/>
      <c r="IV293" s="1639"/>
      <c r="IW293" s="1639"/>
      <c r="IX293" s="1639"/>
      <c r="IY293" s="1639"/>
      <c r="IZ293" s="1639"/>
      <c r="JA293" s="1639"/>
      <c r="JB293" s="1639"/>
      <c r="JC293" s="1639"/>
      <c r="JD293" s="1639"/>
      <c r="JE293" s="1639"/>
      <c r="JF293" s="1639"/>
      <c r="JG293" s="1639"/>
      <c r="JH293" s="1639"/>
      <c r="JI293" s="1639"/>
      <c r="JJ293" s="1639"/>
      <c r="JK293" s="1639"/>
      <c r="JL293" s="1639"/>
      <c r="JM293" s="1639"/>
      <c r="JN293" s="1639"/>
      <c r="JO293" s="1639"/>
      <c r="JP293" s="1639"/>
      <c r="JQ293" s="1639"/>
      <c r="JR293" s="1639"/>
      <c r="JS293" s="1639"/>
      <c r="JT293" s="1639"/>
      <c r="JU293" s="1639"/>
      <c r="JV293" s="1639"/>
      <c r="JW293" s="1639"/>
      <c r="JX293" s="1639"/>
      <c r="JY293" s="1639"/>
      <c r="JZ293" s="1639"/>
      <c r="KA293" s="1639"/>
      <c r="KB293" s="1639"/>
      <c r="KC293" s="1639"/>
      <c r="KD293" s="1639"/>
      <c r="KE293" s="1639"/>
      <c r="KF293" s="1639"/>
      <c r="KG293" s="1639"/>
      <c r="KH293" s="1639"/>
      <c r="KI293" s="1639"/>
      <c r="KJ293" s="1639"/>
      <c r="KK293" s="1639"/>
      <c r="KL293" s="1639"/>
      <c r="KM293" s="1639"/>
      <c r="KN293" s="1639"/>
      <c r="KO293" s="1639"/>
      <c r="KP293" s="1639"/>
      <c r="KQ293" s="1639"/>
      <c r="KR293" s="1639"/>
      <c r="KS293" s="1639"/>
      <c r="KT293" s="1639"/>
      <c r="KU293" s="1639"/>
      <c r="KV293" s="1639"/>
      <c r="KW293" s="1639"/>
      <c r="KX293" s="1639"/>
      <c r="KY293" s="1639"/>
      <c r="KZ293" s="1639"/>
      <c r="LA293" s="1639"/>
      <c r="LB293" s="1639"/>
      <c r="LC293" s="1639"/>
      <c r="LD293" s="1639"/>
      <c r="LE293" s="1639"/>
      <c r="LF293" s="1639"/>
      <c r="LG293" s="1639"/>
      <c r="LH293" s="1639"/>
      <c r="LI293" s="1639"/>
      <c r="LJ293" s="1639"/>
      <c r="LK293" s="1639"/>
      <c r="LL293" s="1639"/>
      <c r="LM293" s="1639"/>
      <c r="LN293" s="1639"/>
      <c r="LO293" s="1639"/>
      <c r="LP293" s="1639"/>
    </row>
    <row r="294" s="1481" customFormat="1" ht="47" customHeight="1" spans="1:328">
      <c r="A294" s="1499">
        <v>45855</v>
      </c>
      <c r="B294" s="1500" t="s">
        <v>173</v>
      </c>
      <c r="C294" s="1501" t="s">
        <v>98</v>
      </c>
      <c r="D294" s="1502">
        <v>4500174180</v>
      </c>
      <c r="E294" s="2253" t="s">
        <v>1102</v>
      </c>
      <c r="F294" s="1502" t="s">
        <v>1103</v>
      </c>
      <c r="G294" s="1505" t="s">
        <v>176</v>
      </c>
      <c r="H294" s="1505" t="s">
        <v>176</v>
      </c>
      <c r="I294" s="1505" t="s">
        <v>1067</v>
      </c>
      <c r="J294" s="1522">
        <v>11040</v>
      </c>
      <c r="K294" s="1534">
        <v>24</v>
      </c>
      <c r="L294" s="1534">
        <v>2760</v>
      </c>
      <c r="M294" s="1534">
        <f t="shared" si="227"/>
        <v>4</v>
      </c>
      <c r="N294" s="1536">
        <v>45903</v>
      </c>
      <c r="O294" s="1536">
        <f t="shared" si="247"/>
        <v>45901</v>
      </c>
      <c r="P294" s="2932" t="s">
        <v>489</v>
      </c>
      <c r="Q294" s="1562" t="s">
        <v>78</v>
      </c>
      <c r="R294" s="2722">
        <v>11040</v>
      </c>
      <c r="S294" s="2722">
        <f t="shared" si="228"/>
        <v>0</v>
      </c>
      <c r="T294" s="2722"/>
      <c r="U294" s="2722" t="s">
        <v>829</v>
      </c>
      <c r="V294" s="1532" t="s">
        <v>1104</v>
      </c>
      <c r="W294" s="1532" t="s">
        <v>111</v>
      </c>
      <c r="X294" s="1565" t="s">
        <v>1068</v>
      </c>
      <c r="Y294" s="1589" t="s">
        <v>88</v>
      </c>
      <c r="Z294" s="1589">
        <v>45859</v>
      </c>
      <c r="AA294" s="1589"/>
      <c r="AB294" s="1589" t="s">
        <v>745</v>
      </c>
      <c r="AC294" s="1580" t="s">
        <v>746</v>
      </c>
      <c r="AD294" s="1590" t="s">
        <v>181</v>
      </c>
      <c r="AE294" s="2277">
        <v>1451.2575</v>
      </c>
      <c r="AF294" s="2278">
        <f t="shared" si="235"/>
        <v>5805.03</v>
      </c>
      <c r="AG294" s="1504" t="s">
        <v>1105</v>
      </c>
      <c r="AH294" s="1609" t="s">
        <v>81</v>
      </c>
      <c r="AI294" s="1609"/>
      <c r="AJ294" s="1609">
        <v>9</v>
      </c>
      <c r="AK294" s="1610">
        <f t="shared" si="230"/>
        <v>11040</v>
      </c>
      <c r="AL294" s="1610"/>
      <c r="AM294" s="1610">
        <f t="shared" si="231"/>
        <v>460</v>
      </c>
      <c r="AN294" s="1610"/>
      <c r="AO294" s="1610"/>
      <c r="AP294" s="1610"/>
      <c r="AQ294" s="1610"/>
      <c r="AR294" s="1610" t="s">
        <v>63</v>
      </c>
      <c r="AS294" s="1610">
        <f t="shared" si="232"/>
        <v>11040</v>
      </c>
      <c r="AT294" s="1610"/>
      <c r="AU294" s="1622">
        <f t="shared" si="236"/>
        <v>1226.66666666667</v>
      </c>
      <c r="AV294" s="1622">
        <f t="shared" si="237"/>
        <v>1226.66666666667</v>
      </c>
      <c r="AW294" s="1622">
        <f t="shared" si="238"/>
        <v>1226.66666666667</v>
      </c>
      <c r="AX294" s="1622">
        <f t="shared" si="239"/>
        <v>1226.66666666667</v>
      </c>
      <c r="AY294" s="1622">
        <f t="shared" si="240"/>
        <v>1226.66666666667</v>
      </c>
      <c r="AZ294" s="1622">
        <f t="shared" si="241"/>
        <v>1226.66666666667</v>
      </c>
      <c r="BA294" s="1622">
        <f t="shared" si="242"/>
        <v>1226.66666666667</v>
      </c>
      <c r="BB294" s="1622">
        <f t="shared" si="243"/>
        <v>1226.66666666667</v>
      </c>
      <c r="BC294" s="1622">
        <f t="shared" si="244"/>
        <v>1226.66666666667</v>
      </c>
      <c r="BD294" s="1622">
        <f t="shared" si="245"/>
        <v>1175.55555555556</v>
      </c>
      <c r="BE294" s="1622">
        <f t="shared" si="246"/>
        <v>51.1111111111111</v>
      </c>
      <c r="BF294" s="1534"/>
      <c r="BG294" s="1638"/>
      <c r="BH294" s="1639"/>
      <c r="BI294" s="1639"/>
      <c r="BJ294" s="1639"/>
      <c r="BK294" s="1639"/>
      <c r="BL294" s="1639"/>
      <c r="BM294" s="1639"/>
      <c r="BN294" s="1639"/>
      <c r="BO294" s="1639"/>
      <c r="BP294" s="1639"/>
      <c r="BQ294" s="1639"/>
      <c r="BR294" s="1639"/>
      <c r="BS294" s="1639"/>
      <c r="BT294" s="1639"/>
      <c r="BU294" s="1639"/>
      <c r="BV294" s="1639"/>
      <c r="BW294" s="1639"/>
      <c r="BX294" s="1639"/>
      <c r="BY294" s="1639"/>
      <c r="BZ294" s="1639"/>
      <c r="CA294" s="1639"/>
      <c r="CB294" s="1639"/>
      <c r="CC294" s="1639"/>
      <c r="CD294" s="1639"/>
      <c r="CE294" s="1639"/>
      <c r="CF294" s="1639"/>
      <c r="CG294" s="1639"/>
      <c r="CH294" s="1639"/>
      <c r="CI294" s="1639"/>
      <c r="CJ294" s="1639"/>
      <c r="CK294" s="1639"/>
      <c r="CL294" s="1639"/>
      <c r="CM294" s="1639"/>
      <c r="CN294" s="1639"/>
      <c r="CO294" s="1639"/>
      <c r="CP294" s="1639"/>
      <c r="CQ294" s="1639"/>
      <c r="CR294" s="1639"/>
      <c r="CS294" s="1639"/>
      <c r="CT294" s="1639"/>
      <c r="CU294" s="1639"/>
      <c r="CV294" s="1639"/>
      <c r="CW294" s="1639"/>
      <c r="CX294" s="1639"/>
      <c r="CY294" s="1639"/>
      <c r="CZ294" s="1639"/>
      <c r="DA294" s="1639"/>
      <c r="DB294" s="1639"/>
      <c r="DC294" s="1639"/>
      <c r="DD294" s="1639"/>
      <c r="DE294" s="1639"/>
      <c r="DF294" s="1639"/>
      <c r="DG294" s="1639"/>
      <c r="DH294" s="1639"/>
      <c r="DI294" s="1639"/>
      <c r="DJ294" s="1639"/>
      <c r="DK294" s="1639"/>
      <c r="DL294" s="1639"/>
      <c r="DM294" s="1639"/>
      <c r="DN294" s="1639"/>
      <c r="DO294" s="1639"/>
      <c r="DP294" s="1639"/>
      <c r="DQ294" s="1639"/>
      <c r="DR294" s="1639"/>
      <c r="DS294" s="1639"/>
      <c r="DT294" s="1639"/>
      <c r="DU294" s="1639"/>
      <c r="DV294" s="1639"/>
      <c r="DW294" s="1639"/>
      <c r="DX294" s="1639"/>
      <c r="DY294" s="1639"/>
      <c r="DZ294" s="1639"/>
      <c r="EA294" s="1639"/>
      <c r="EB294" s="1639"/>
      <c r="EC294" s="1639"/>
      <c r="ED294" s="1639"/>
      <c r="EE294" s="1639"/>
      <c r="EF294" s="1639"/>
      <c r="EG294" s="1639"/>
      <c r="EH294" s="1639"/>
      <c r="EI294" s="1639"/>
      <c r="EJ294" s="1639"/>
      <c r="EK294" s="1639"/>
      <c r="EL294" s="1639"/>
      <c r="EM294" s="1639"/>
      <c r="EN294" s="1639"/>
      <c r="EO294" s="1639"/>
      <c r="EP294" s="1639"/>
      <c r="EQ294" s="1639"/>
      <c r="ER294" s="1639"/>
      <c r="ES294" s="1639"/>
      <c r="ET294" s="1639"/>
      <c r="EU294" s="1639"/>
      <c r="EV294" s="1639"/>
      <c r="EW294" s="1639"/>
      <c r="EX294" s="1639"/>
      <c r="EY294" s="1639"/>
      <c r="EZ294" s="1639"/>
      <c r="FA294" s="1639"/>
      <c r="FB294" s="1639"/>
      <c r="FC294" s="1639"/>
      <c r="FD294" s="1639"/>
      <c r="FE294" s="1639"/>
      <c r="FF294" s="1639"/>
      <c r="FG294" s="1639"/>
      <c r="FH294" s="1639"/>
      <c r="FI294" s="1639"/>
      <c r="FJ294" s="1639"/>
      <c r="FK294" s="1639"/>
      <c r="FL294" s="1639"/>
      <c r="FM294" s="1639"/>
      <c r="FN294" s="1639"/>
      <c r="FO294" s="1639"/>
      <c r="FP294" s="1639"/>
      <c r="FQ294" s="1639"/>
      <c r="FR294" s="1639"/>
      <c r="FS294" s="1639"/>
      <c r="FT294" s="1639"/>
      <c r="FU294" s="1639"/>
      <c r="FV294" s="1639"/>
      <c r="FW294" s="1639"/>
      <c r="FX294" s="1639"/>
      <c r="FY294" s="1639"/>
      <c r="FZ294" s="1639"/>
      <c r="GA294" s="1639"/>
      <c r="GB294" s="1639"/>
      <c r="GC294" s="1639"/>
      <c r="GD294" s="1639"/>
      <c r="GE294" s="1639"/>
      <c r="GF294" s="1639"/>
      <c r="GG294" s="1639"/>
      <c r="GH294" s="1639"/>
      <c r="GI294" s="1639"/>
      <c r="GJ294" s="1639"/>
      <c r="GK294" s="1639"/>
      <c r="GL294" s="1639"/>
      <c r="GM294" s="1639"/>
      <c r="GN294" s="1639"/>
      <c r="GO294" s="1639"/>
      <c r="GP294" s="1639"/>
      <c r="GQ294" s="1639"/>
      <c r="GR294" s="1639"/>
      <c r="GS294" s="1639"/>
      <c r="GT294" s="1639"/>
      <c r="GU294" s="1639"/>
      <c r="GV294" s="1639"/>
      <c r="GW294" s="1639"/>
      <c r="GX294" s="1639"/>
      <c r="GY294" s="1639"/>
      <c r="GZ294" s="1639"/>
      <c r="HA294" s="1639"/>
      <c r="HB294" s="1639"/>
      <c r="HC294" s="1639"/>
      <c r="HD294" s="1639"/>
      <c r="HE294" s="1639"/>
      <c r="HF294" s="1639"/>
      <c r="HG294" s="1639"/>
      <c r="HH294" s="1639"/>
      <c r="HI294" s="1639"/>
      <c r="HJ294" s="1639"/>
      <c r="HK294" s="1639"/>
      <c r="HL294" s="1639"/>
      <c r="HM294" s="1639"/>
      <c r="HN294" s="1639"/>
      <c r="HO294" s="1639"/>
      <c r="HP294" s="1639"/>
      <c r="HQ294" s="1639"/>
      <c r="HR294" s="1639"/>
      <c r="HS294" s="1639"/>
      <c r="HT294" s="1639"/>
      <c r="HU294" s="1639"/>
      <c r="HV294" s="1639"/>
      <c r="HW294" s="1639"/>
      <c r="HX294" s="1639"/>
      <c r="HY294" s="1639"/>
      <c r="HZ294" s="1639"/>
      <c r="IA294" s="1639"/>
      <c r="IB294" s="1639"/>
      <c r="IC294" s="1639"/>
      <c r="ID294" s="1639"/>
      <c r="IE294" s="1639"/>
      <c r="IF294" s="1639"/>
      <c r="IG294" s="1639"/>
      <c r="IH294" s="1639"/>
      <c r="II294" s="1639"/>
      <c r="IJ294" s="1639"/>
      <c r="IK294" s="1639"/>
      <c r="IL294" s="1639"/>
      <c r="IM294" s="1639"/>
      <c r="IN294" s="1639"/>
      <c r="IO294" s="1639"/>
      <c r="IP294" s="1639"/>
      <c r="IQ294" s="1639"/>
      <c r="IR294" s="1639"/>
      <c r="IS294" s="1639"/>
      <c r="IT294" s="1639"/>
      <c r="IU294" s="1639"/>
      <c r="IV294" s="1639"/>
      <c r="IW294" s="1639"/>
      <c r="IX294" s="1639"/>
      <c r="IY294" s="1639"/>
      <c r="IZ294" s="1639"/>
      <c r="JA294" s="1639"/>
      <c r="JB294" s="1639"/>
      <c r="JC294" s="1639"/>
      <c r="JD294" s="1639"/>
      <c r="JE294" s="1639"/>
      <c r="JF294" s="1639"/>
      <c r="JG294" s="1639"/>
      <c r="JH294" s="1639"/>
      <c r="JI294" s="1639"/>
      <c r="JJ294" s="1639"/>
      <c r="JK294" s="1639"/>
      <c r="JL294" s="1639"/>
      <c r="JM294" s="1639"/>
      <c r="JN294" s="1639"/>
      <c r="JO294" s="1639"/>
      <c r="JP294" s="1639"/>
      <c r="JQ294" s="1639"/>
      <c r="JR294" s="1639"/>
      <c r="JS294" s="1639"/>
      <c r="JT294" s="1639"/>
      <c r="JU294" s="1639"/>
      <c r="JV294" s="1639"/>
      <c r="JW294" s="1639"/>
      <c r="JX294" s="1639"/>
      <c r="JY294" s="1639"/>
      <c r="JZ294" s="1639"/>
      <c r="KA294" s="1639"/>
      <c r="KB294" s="1639"/>
      <c r="KC294" s="1639"/>
      <c r="KD294" s="1639"/>
      <c r="KE294" s="1639"/>
      <c r="KF294" s="1639"/>
      <c r="KG294" s="1639"/>
      <c r="KH294" s="1639"/>
      <c r="KI294" s="1639"/>
      <c r="KJ294" s="1639"/>
      <c r="KK294" s="1639"/>
      <c r="KL294" s="1639"/>
      <c r="KM294" s="1639"/>
      <c r="KN294" s="1639"/>
      <c r="KO294" s="1639"/>
      <c r="KP294" s="1639"/>
      <c r="KQ294" s="1639"/>
      <c r="KR294" s="1639"/>
      <c r="KS294" s="1639"/>
      <c r="KT294" s="1639"/>
      <c r="KU294" s="1639"/>
      <c r="KV294" s="1639"/>
      <c r="KW294" s="1639"/>
      <c r="KX294" s="1639"/>
      <c r="KY294" s="1639"/>
      <c r="KZ294" s="1639"/>
      <c r="LA294" s="1639"/>
      <c r="LB294" s="1639"/>
      <c r="LC294" s="1639"/>
      <c r="LD294" s="1639"/>
      <c r="LE294" s="1639"/>
      <c r="LF294" s="1639"/>
      <c r="LG294" s="1639"/>
      <c r="LH294" s="1639"/>
      <c r="LI294" s="1639"/>
      <c r="LJ294" s="1639"/>
      <c r="LK294" s="1639"/>
      <c r="LL294" s="1639"/>
      <c r="LM294" s="1639"/>
      <c r="LN294" s="1639"/>
      <c r="LO294" s="1639"/>
      <c r="LP294" s="1639"/>
    </row>
    <row r="295" s="1481" customFormat="1" ht="47" customHeight="1" spans="1:328">
      <c r="A295" s="1499">
        <v>45855</v>
      </c>
      <c r="B295" s="1500" t="s">
        <v>173</v>
      </c>
      <c r="C295" s="1501" t="s">
        <v>98</v>
      </c>
      <c r="D295" s="1502">
        <v>4500174180</v>
      </c>
      <c r="E295" s="2253" t="s">
        <v>1106</v>
      </c>
      <c r="F295" s="1502" t="s">
        <v>1107</v>
      </c>
      <c r="G295" s="1505" t="s">
        <v>176</v>
      </c>
      <c r="H295" s="1505" t="s">
        <v>176</v>
      </c>
      <c r="I295" s="1505" t="s">
        <v>1067</v>
      </c>
      <c r="J295" s="1522">
        <v>5520</v>
      </c>
      <c r="K295" s="1534">
        <v>24</v>
      </c>
      <c r="L295" s="1534">
        <v>2760</v>
      </c>
      <c r="M295" s="1534">
        <f t="shared" si="227"/>
        <v>2</v>
      </c>
      <c r="N295" s="1536">
        <v>45903</v>
      </c>
      <c r="O295" s="1536">
        <f t="shared" si="247"/>
        <v>45901</v>
      </c>
      <c r="P295" s="2932" t="s">
        <v>1108</v>
      </c>
      <c r="Q295" s="1562" t="s">
        <v>78</v>
      </c>
      <c r="R295" s="2722">
        <v>5520</v>
      </c>
      <c r="S295" s="2722">
        <f t="shared" si="228"/>
        <v>0</v>
      </c>
      <c r="T295" s="2722"/>
      <c r="U295" s="2722" t="s">
        <v>829</v>
      </c>
      <c r="V295" s="2308">
        <v>45910</v>
      </c>
      <c r="W295" s="1532" t="s">
        <v>111</v>
      </c>
      <c r="X295" s="1565" t="s">
        <v>1068</v>
      </c>
      <c r="Y295" s="1589" t="s">
        <v>88</v>
      </c>
      <c r="Z295" s="1589">
        <v>45859</v>
      </c>
      <c r="AA295" s="1589"/>
      <c r="AB295" s="1589" t="s">
        <v>745</v>
      </c>
      <c r="AC295" s="1580" t="s">
        <v>746</v>
      </c>
      <c r="AD295" s="1590" t="s">
        <v>181</v>
      </c>
      <c r="AE295" s="2277">
        <v>1451.26</v>
      </c>
      <c r="AF295" s="2278">
        <f t="shared" si="235"/>
        <v>2902.52</v>
      </c>
      <c r="AG295" s="1504" t="s">
        <v>1109</v>
      </c>
      <c r="AH295" s="1609" t="s">
        <v>81</v>
      </c>
      <c r="AI295" s="1609"/>
      <c r="AJ295" s="1609">
        <v>9</v>
      </c>
      <c r="AK295" s="1610">
        <f t="shared" si="230"/>
        <v>5520</v>
      </c>
      <c r="AL295" s="1610"/>
      <c r="AM295" s="1610">
        <f t="shared" si="231"/>
        <v>230</v>
      </c>
      <c r="AN295" s="1610"/>
      <c r="AO295" s="1610"/>
      <c r="AP295" s="1610"/>
      <c r="AQ295" s="1610"/>
      <c r="AR295" s="1610" t="s">
        <v>63</v>
      </c>
      <c r="AS295" s="1610">
        <f t="shared" si="232"/>
        <v>5520</v>
      </c>
      <c r="AT295" s="1610"/>
      <c r="AU295" s="1622">
        <f t="shared" si="236"/>
        <v>613.333333333333</v>
      </c>
      <c r="AV295" s="1622">
        <f t="shared" si="237"/>
        <v>613.333333333333</v>
      </c>
      <c r="AW295" s="1622">
        <f t="shared" si="238"/>
        <v>613.333333333333</v>
      </c>
      <c r="AX295" s="1622">
        <f t="shared" si="239"/>
        <v>613.333333333333</v>
      </c>
      <c r="AY295" s="1622">
        <f t="shared" si="240"/>
        <v>613.333333333333</v>
      </c>
      <c r="AZ295" s="1622">
        <f t="shared" si="241"/>
        <v>613.333333333333</v>
      </c>
      <c r="BA295" s="1622">
        <f t="shared" si="242"/>
        <v>613.333333333333</v>
      </c>
      <c r="BB295" s="1622">
        <f t="shared" si="243"/>
        <v>613.333333333333</v>
      </c>
      <c r="BC295" s="1622">
        <f t="shared" si="244"/>
        <v>613.333333333333</v>
      </c>
      <c r="BD295" s="1622">
        <f t="shared" si="245"/>
        <v>587.777777777778</v>
      </c>
      <c r="BE295" s="1622">
        <f t="shared" si="246"/>
        <v>25.5555555555556</v>
      </c>
      <c r="BF295" s="1534"/>
      <c r="BG295" s="1638"/>
      <c r="BH295" s="1639"/>
      <c r="BI295" s="1639"/>
      <c r="BJ295" s="1639"/>
      <c r="BK295" s="1639"/>
      <c r="BL295" s="1639"/>
      <c r="BM295" s="1639"/>
      <c r="BN295" s="1639"/>
      <c r="BO295" s="1639"/>
      <c r="BP295" s="1639"/>
      <c r="BQ295" s="1639"/>
      <c r="BR295" s="1639"/>
      <c r="BS295" s="1639"/>
      <c r="BT295" s="1639"/>
      <c r="BU295" s="1639"/>
      <c r="BV295" s="1639"/>
      <c r="BW295" s="1639"/>
      <c r="BX295" s="1639"/>
      <c r="BY295" s="1639"/>
      <c r="BZ295" s="1639"/>
      <c r="CA295" s="1639"/>
      <c r="CB295" s="1639"/>
      <c r="CC295" s="1639"/>
      <c r="CD295" s="1639"/>
      <c r="CE295" s="1639"/>
      <c r="CF295" s="1639"/>
      <c r="CG295" s="1639"/>
      <c r="CH295" s="1639"/>
      <c r="CI295" s="1639"/>
      <c r="CJ295" s="1639"/>
      <c r="CK295" s="1639"/>
      <c r="CL295" s="1639"/>
      <c r="CM295" s="1639"/>
      <c r="CN295" s="1639"/>
      <c r="CO295" s="1639"/>
      <c r="CP295" s="1639"/>
      <c r="CQ295" s="1639"/>
      <c r="CR295" s="1639"/>
      <c r="CS295" s="1639"/>
      <c r="CT295" s="1639"/>
      <c r="CU295" s="1639"/>
      <c r="CV295" s="1639"/>
      <c r="CW295" s="1639"/>
      <c r="CX295" s="1639"/>
      <c r="CY295" s="1639"/>
      <c r="CZ295" s="1639"/>
      <c r="DA295" s="1639"/>
      <c r="DB295" s="1639"/>
      <c r="DC295" s="1639"/>
      <c r="DD295" s="1639"/>
      <c r="DE295" s="1639"/>
      <c r="DF295" s="1639"/>
      <c r="DG295" s="1639"/>
      <c r="DH295" s="1639"/>
      <c r="DI295" s="1639"/>
      <c r="DJ295" s="1639"/>
      <c r="DK295" s="1639"/>
      <c r="DL295" s="1639"/>
      <c r="DM295" s="1639"/>
      <c r="DN295" s="1639"/>
      <c r="DO295" s="1639"/>
      <c r="DP295" s="1639"/>
      <c r="DQ295" s="1639"/>
      <c r="DR295" s="1639"/>
      <c r="DS295" s="1639"/>
      <c r="DT295" s="1639"/>
      <c r="DU295" s="1639"/>
      <c r="DV295" s="1639"/>
      <c r="DW295" s="1639"/>
      <c r="DX295" s="1639"/>
      <c r="DY295" s="1639"/>
      <c r="DZ295" s="1639"/>
      <c r="EA295" s="1639"/>
      <c r="EB295" s="1639"/>
      <c r="EC295" s="1639"/>
      <c r="ED295" s="1639"/>
      <c r="EE295" s="1639"/>
      <c r="EF295" s="1639"/>
      <c r="EG295" s="1639"/>
      <c r="EH295" s="1639"/>
      <c r="EI295" s="1639"/>
      <c r="EJ295" s="1639"/>
      <c r="EK295" s="1639"/>
      <c r="EL295" s="1639"/>
      <c r="EM295" s="1639"/>
      <c r="EN295" s="1639"/>
      <c r="EO295" s="1639"/>
      <c r="EP295" s="1639"/>
      <c r="EQ295" s="1639"/>
      <c r="ER295" s="1639"/>
      <c r="ES295" s="1639"/>
      <c r="ET295" s="1639"/>
      <c r="EU295" s="1639"/>
      <c r="EV295" s="1639"/>
      <c r="EW295" s="1639"/>
      <c r="EX295" s="1639"/>
      <c r="EY295" s="1639"/>
      <c r="EZ295" s="1639"/>
      <c r="FA295" s="1639"/>
      <c r="FB295" s="1639"/>
      <c r="FC295" s="1639"/>
      <c r="FD295" s="1639"/>
      <c r="FE295" s="1639"/>
      <c r="FF295" s="1639"/>
      <c r="FG295" s="1639"/>
      <c r="FH295" s="1639"/>
      <c r="FI295" s="1639"/>
      <c r="FJ295" s="1639"/>
      <c r="FK295" s="1639"/>
      <c r="FL295" s="1639"/>
      <c r="FM295" s="1639"/>
      <c r="FN295" s="1639"/>
      <c r="FO295" s="1639"/>
      <c r="FP295" s="1639"/>
      <c r="FQ295" s="1639"/>
      <c r="FR295" s="1639"/>
      <c r="FS295" s="1639"/>
      <c r="FT295" s="1639"/>
      <c r="FU295" s="1639"/>
      <c r="FV295" s="1639"/>
      <c r="FW295" s="1639"/>
      <c r="FX295" s="1639"/>
      <c r="FY295" s="1639"/>
      <c r="FZ295" s="1639"/>
      <c r="GA295" s="1639"/>
      <c r="GB295" s="1639"/>
      <c r="GC295" s="1639"/>
      <c r="GD295" s="1639"/>
      <c r="GE295" s="1639"/>
      <c r="GF295" s="1639"/>
      <c r="GG295" s="1639"/>
      <c r="GH295" s="1639"/>
      <c r="GI295" s="1639"/>
      <c r="GJ295" s="1639"/>
      <c r="GK295" s="1639"/>
      <c r="GL295" s="1639"/>
      <c r="GM295" s="1639"/>
      <c r="GN295" s="1639"/>
      <c r="GO295" s="1639"/>
      <c r="GP295" s="1639"/>
      <c r="GQ295" s="1639"/>
      <c r="GR295" s="1639"/>
      <c r="GS295" s="1639"/>
      <c r="GT295" s="1639"/>
      <c r="GU295" s="1639"/>
      <c r="GV295" s="1639"/>
      <c r="GW295" s="1639"/>
      <c r="GX295" s="1639"/>
      <c r="GY295" s="1639"/>
      <c r="GZ295" s="1639"/>
      <c r="HA295" s="1639"/>
      <c r="HB295" s="1639"/>
      <c r="HC295" s="1639"/>
      <c r="HD295" s="1639"/>
      <c r="HE295" s="1639"/>
      <c r="HF295" s="1639"/>
      <c r="HG295" s="1639"/>
      <c r="HH295" s="1639"/>
      <c r="HI295" s="1639"/>
      <c r="HJ295" s="1639"/>
      <c r="HK295" s="1639"/>
      <c r="HL295" s="1639"/>
      <c r="HM295" s="1639"/>
      <c r="HN295" s="1639"/>
      <c r="HO295" s="1639"/>
      <c r="HP295" s="1639"/>
      <c r="HQ295" s="1639"/>
      <c r="HR295" s="1639"/>
      <c r="HS295" s="1639"/>
      <c r="HT295" s="1639"/>
      <c r="HU295" s="1639"/>
      <c r="HV295" s="1639"/>
      <c r="HW295" s="1639"/>
      <c r="HX295" s="1639"/>
      <c r="HY295" s="1639"/>
      <c r="HZ295" s="1639"/>
      <c r="IA295" s="1639"/>
      <c r="IB295" s="1639"/>
      <c r="IC295" s="1639"/>
      <c r="ID295" s="1639"/>
      <c r="IE295" s="1639"/>
      <c r="IF295" s="1639"/>
      <c r="IG295" s="1639"/>
      <c r="IH295" s="1639"/>
      <c r="II295" s="1639"/>
      <c r="IJ295" s="1639"/>
      <c r="IK295" s="1639"/>
      <c r="IL295" s="1639"/>
      <c r="IM295" s="1639"/>
      <c r="IN295" s="1639"/>
      <c r="IO295" s="1639"/>
      <c r="IP295" s="1639"/>
      <c r="IQ295" s="1639"/>
      <c r="IR295" s="1639"/>
      <c r="IS295" s="1639"/>
      <c r="IT295" s="1639"/>
      <c r="IU295" s="1639"/>
      <c r="IV295" s="1639"/>
      <c r="IW295" s="1639"/>
      <c r="IX295" s="1639"/>
      <c r="IY295" s="1639"/>
      <c r="IZ295" s="1639"/>
      <c r="JA295" s="1639"/>
      <c r="JB295" s="1639"/>
      <c r="JC295" s="1639"/>
      <c r="JD295" s="1639"/>
      <c r="JE295" s="1639"/>
      <c r="JF295" s="1639"/>
      <c r="JG295" s="1639"/>
      <c r="JH295" s="1639"/>
      <c r="JI295" s="1639"/>
      <c r="JJ295" s="1639"/>
      <c r="JK295" s="1639"/>
      <c r="JL295" s="1639"/>
      <c r="JM295" s="1639"/>
      <c r="JN295" s="1639"/>
      <c r="JO295" s="1639"/>
      <c r="JP295" s="1639"/>
      <c r="JQ295" s="1639"/>
      <c r="JR295" s="1639"/>
      <c r="JS295" s="1639"/>
      <c r="JT295" s="1639"/>
      <c r="JU295" s="1639"/>
      <c r="JV295" s="1639"/>
      <c r="JW295" s="1639"/>
      <c r="JX295" s="1639"/>
      <c r="JY295" s="1639"/>
      <c r="JZ295" s="1639"/>
      <c r="KA295" s="1639"/>
      <c r="KB295" s="1639"/>
      <c r="KC295" s="1639"/>
      <c r="KD295" s="1639"/>
      <c r="KE295" s="1639"/>
      <c r="KF295" s="1639"/>
      <c r="KG295" s="1639"/>
      <c r="KH295" s="1639"/>
      <c r="KI295" s="1639"/>
      <c r="KJ295" s="1639"/>
      <c r="KK295" s="1639"/>
      <c r="KL295" s="1639"/>
      <c r="KM295" s="1639"/>
      <c r="KN295" s="1639"/>
      <c r="KO295" s="1639"/>
      <c r="KP295" s="1639"/>
      <c r="KQ295" s="1639"/>
      <c r="KR295" s="1639"/>
      <c r="KS295" s="1639"/>
      <c r="KT295" s="1639"/>
      <c r="KU295" s="1639"/>
      <c r="KV295" s="1639"/>
      <c r="KW295" s="1639"/>
      <c r="KX295" s="1639"/>
      <c r="KY295" s="1639"/>
      <c r="KZ295" s="1639"/>
      <c r="LA295" s="1639"/>
      <c r="LB295" s="1639"/>
      <c r="LC295" s="1639"/>
      <c r="LD295" s="1639"/>
      <c r="LE295" s="1639"/>
      <c r="LF295" s="1639"/>
      <c r="LG295" s="1639"/>
      <c r="LH295" s="1639"/>
      <c r="LI295" s="1639"/>
      <c r="LJ295" s="1639"/>
      <c r="LK295" s="1639"/>
      <c r="LL295" s="1639"/>
      <c r="LM295" s="1639"/>
      <c r="LN295" s="1639"/>
      <c r="LO295" s="1639"/>
      <c r="LP295" s="1639"/>
    </row>
    <row r="296" s="1481" customFormat="1" ht="47" customHeight="1" spans="1:328">
      <c r="A296" s="1499">
        <v>45855</v>
      </c>
      <c r="B296" s="1500" t="s">
        <v>173</v>
      </c>
      <c r="C296" s="1501" t="s">
        <v>98</v>
      </c>
      <c r="D296" s="1502">
        <v>4500174180</v>
      </c>
      <c r="E296" s="2253" t="s">
        <v>1110</v>
      </c>
      <c r="F296" s="1502" t="s">
        <v>1111</v>
      </c>
      <c r="G296" s="1505" t="s">
        <v>176</v>
      </c>
      <c r="H296" s="1505" t="s">
        <v>176</v>
      </c>
      <c r="I296" s="1505" t="s">
        <v>1067</v>
      </c>
      <c r="J296" s="1522">
        <v>5520</v>
      </c>
      <c r="K296" s="1534">
        <v>24</v>
      </c>
      <c r="L296" s="1534">
        <v>2760</v>
      </c>
      <c r="M296" s="1534">
        <f t="shared" si="227"/>
        <v>2</v>
      </c>
      <c r="N296" s="1536">
        <v>45903</v>
      </c>
      <c r="O296" s="1536">
        <f t="shared" si="247"/>
        <v>45901</v>
      </c>
      <c r="P296" s="2932" t="s">
        <v>489</v>
      </c>
      <c r="Q296" s="1562" t="s">
        <v>78</v>
      </c>
      <c r="R296" s="2722">
        <v>5520</v>
      </c>
      <c r="S296" s="2722">
        <f t="shared" si="228"/>
        <v>0</v>
      </c>
      <c r="T296" s="2722"/>
      <c r="U296" s="2722" t="s">
        <v>829</v>
      </c>
      <c r="V296" s="1532" t="s">
        <v>1112</v>
      </c>
      <c r="W296" s="1532" t="s">
        <v>111</v>
      </c>
      <c r="X296" s="1565" t="s">
        <v>1068</v>
      </c>
      <c r="Y296" s="1589" t="s">
        <v>88</v>
      </c>
      <c r="Z296" s="1589">
        <v>45859</v>
      </c>
      <c r="AA296" s="1589"/>
      <c r="AB296" s="1589" t="s">
        <v>745</v>
      </c>
      <c r="AC296" s="1580" t="s">
        <v>746</v>
      </c>
      <c r="AD296" s="1590" t="s">
        <v>181</v>
      </c>
      <c r="AE296" s="2277">
        <v>1451.26</v>
      </c>
      <c r="AF296" s="2278">
        <f t="shared" si="235"/>
        <v>2902.52</v>
      </c>
      <c r="AG296" s="1504" t="s">
        <v>1113</v>
      </c>
      <c r="AH296" s="1609" t="s">
        <v>81</v>
      </c>
      <c r="AI296" s="1609"/>
      <c r="AJ296" s="1609">
        <v>9</v>
      </c>
      <c r="AK296" s="1610">
        <f t="shared" si="230"/>
        <v>5520</v>
      </c>
      <c r="AL296" s="1610"/>
      <c r="AM296" s="1610">
        <f t="shared" si="231"/>
        <v>230</v>
      </c>
      <c r="AN296" s="1610"/>
      <c r="AO296" s="1610"/>
      <c r="AP296" s="1610"/>
      <c r="AQ296" s="1610"/>
      <c r="AR296" s="1610" t="s">
        <v>63</v>
      </c>
      <c r="AS296" s="1610">
        <f t="shared" si="232"/>
        <v>5520</v>
      </c>
      <c r="AT296" s="1610"/>
      <c r="AU296" s="1622">
        <f t="shared" si="236"/>
        <v>613.333333333333</v>
      </c>
      <c r="AV296" s="1622">
        <f t="shared" si="237"/>
        <v>613.333333333333</v>
      </c>
      <c r="AW296" s="1622">
        <f t="shared" si="238"/>
        <v>613.333333333333</v>
      </c>
      <c r="AX296" s="1622">
        <f t="shared" si="239"/>
        <v>613.333333333333</v>
      </c>
      <c r="AY296" s="1622">
        <f t="shared" si="240"/>
        <v>613.333333333333</v>
      </c>
      <c r="AZ296" s="1622">
        <f t="shared" si="241"/>
        <v>613.333333333333</v>
      </c>
      <c r="BA296" s="1622">
        <f t="shared" si="242"/>
        <v>613.333333333333</v>
      </c>
      <c r="BB296" s="1622">
        <f t="shared" si="243"/>
        <v>613.333333333333</v>
      </c>
      <c r="BC296" s="1622">
        <f t="shared" si="244"/>
        <v>613.333333333333</v>
      </c>
      <c r="BD296" s="1622">
        <f t="shared" si="245"/>
        <v>587.777777777778</v>
      </c>
      <c r="BE296" s="1622">
        <f t="shared" si="246"/>
        <v>25.5555555555556</v>
      </c>
      <c r="BF296" s="1534"/>
      <c r="BG296" s="1638"/>
      <c r="BH296" s="1639"/>
      <c r="BI296" s="1639"/>
      <c r="BJ296" s="1639"/>
      <c r="BK296" s="1639"/>
      <c r="BL296" s="1639"/>
      <c r="BM296" s="1639"/>
      <c r="BN296" s="1639"/>
      <c r="BO296" s="1639"/>
      <c r="BP296" s="1639"/>
      <c r="BQ296" s="1639"/>
      <c r="BR296" s="1639"/>
      <c r="BS296" s="1639"/>
      <c r="BT296" s="1639"/>
      <c r="BU296" s="1639"/>
      <c r="BV296" s="1639"/>
      <c r="BW296" s="1639"/>
      <c r="BX296" s="1639"/>
      <c r="BY296" s="1639"/>
      <c r="BZ296" s="1639"/>
      <c r="CA296" s="1639"/>
      <c r="CB296" s="1639"/>
      <c r="CC296" s="1639"/>
      <c r="CD296" s="1639"/>
      <c r="CE296" s="1639"/>
      <c r="CF296" s="1639"/>
      <c r="CG296" s="1639"/>
      <c r="CH296" s="1639"/>
      <c r="CI296" s="1639"/>
      <c r="CJ296" s="1639"/>
      <c r="CK296" s="1639"/>
      <c r="CL296" s="1639"/>
      <c r="CM296" s="1639"/>
      <c r="CN296" s="1639"/>
      <c r="CO296" s="1639"/>
      <c r="CP296" s="1639"/>
      <c r="CQ296" s="1639"/>
      <c r="CR296" s="1639"/>
      <c r="CS296" s="1639"/>
      <c r="CT296" s="1639"/>
      <c r="CU296" s="1639"/>
      <c r="CV296" s="1639"/>
      <c r="CW296" s="1639"/>
      <c r="CX296" s="1639"/>
      <c r="CY296" s="1639"/>
      <c r="CZ296" s="1639"/>
      <c r="DA296" s="1639"/>
      <c r="DB296" s="1639"/>
      <c r="DC296" s="1639"/>
      <c r="DD296" s="1639"/>
      <c r="DE296" s="1639"/>
      <c r="DF296" s="1639"/>
      <c r="DG296" s="1639"/>
      <c r="DH296" s="1639"/>
      <c r="DI296" s="1639"/>
      <c r="DJ296" s="1639"/>
      <c r="DK296" s="1639"/>
      <c r="DL296" s="1639"/>
      <c r="DM296" s="1639"/>
      <c r="DN296" s="1639"/>
      <c r="DO296" s="1639"/>
      <c r="DP296" s="1639"/>
      <c r="DQ296" s="1639"/>
      <c r="DR296" s="1639"/>
      <c r="DS296" s="1639"/>
      <c r="DT296" s="1639"/>
      <c r="DU296" s="1639"/>
      <c r="DV296" s="1639"/>
      <c r="DW296" s="1639"/>
      <c r="DX296" s="1639"/>
      <c r="DY296" s="1639"/>
      <c r="DZ296" s="1639"/>
      <c r="EA296" s="1639"/>
      <c r="EB296" s="1639"/>
      <c r="EC296" s="1639"/>
      <c r="ED296" s="1639"/>
      <c r="EE296" s="1639"/>
      <c r="EF296" s="1639"/>
      <c r="EG296" s="1639"/>
      <c r="EH296" s="1639"/>
      <c r="EI296" s="1639"/>
      <c r="EJ296" s="1639"/>
      <c r="EK296" s="1639"/>
      <c r="EL296" s="1639"/>
      <c r="EM296" s="1639"/>
      <c r="EN296" s="1639"/>
      <c r="EO296" s="1639"/>
      <c r="EP296" s="1639"/>
      <c r="EQ296" s="1639"/>
      <c r="ER296" s="1639"/>
      <c r="ES296" s="1639"/>
      <c r="ET296" s="1639"/>
      <c r="EU296" s="1639"/>
      <c r="EV296" s="1639"/>
      <c r="EW296" s="1639"/>
      <c r="EX296" s="1639"/>
      <c r="EY296" s="1639"/>
      <c r="EZ296" s="1639"/>
      <c r="FA296" s="1639"/>
      <c r="FB296" s="1639"/>
      <c r="FC296" s="1639"/>
      <c r="FD296" s="1639"/>
      <c r="FE296" s="1639"/>
      <c r="FF296" s="1639"/>
      <c r="FG296" s="1639"/>
      <c r="FH296" s="1639"/>
      <c r="FI296" s="1639"/>
      <c r="FJ296" s="1639"/>
      <c r="FK296" s="1639"/>
      <c r="FL296" s="1639"/>
      <c r="FM296" s="1639"/>
      <c r="FN296" s="1639"/>
      <c r="FO296" s="1639"/>
      <c r="FP296" s="1639"/>
      <c r="FQ296" s="1639"/>
      <c r="FR296" s="1639"/>
      <c r="FS296" s="1639"/>
      <c r="FT296" s="1639"/>
      <c r="FU296" s="1639"/>
      <c r="FV296" s="1639"/>
      <c r="FW296" s="1639"/>
      <c r="FX296" s="1639"/>
      <c r="FY296" s="1639"/>
      <c r="FZ296" s="1639"/>
      <c r="GA296" s="1639"/>
      <c r="GB296" s="1639"/>
      <c r="GC296" s="1639"/>
      <c r="GD296" s="1639"/>
      <c r="GE296" s="1639"/>
      <c r="GF296" s="1639"/>
      <c r="GG296" s="1639"/>
      <c r="GH296" s="1639"/>
      <c r="GI296" s="1639"/>
      <c r="GJ296" s="1639"/>
      <c r="GK296" s="1639"/>
      <c r="GL296" s="1639"/>
      <c r="GM296" s="1639"/>
      <c r="GN296" s="1639"/>
      <c r="GO296" s="1639"/>
      <c r="GP296" s="1639"/>
      <c r="GQ296" s="1639"/>
      <c r="GR296" s="1639"/>
      <c r="GS296" s="1639"/>
      <c r="GT296" s="1639"/>
      <c r="GU296" s="1639"/>
      <c r="GV296" s="1639"/>
      <c r="GW296" s="1639"/>
      <c r="GX296" s="1639"/>
      <c r="GY296" s="1639"/>
      <c r="GZ296" s="1639"/>
      <c r="HA296" s="1639"/>
      <c r="HB296" s="1639"/>
      <c r="HC296" s="1639"/>
      <c r="HD296" s="1639"/>
      <c r="HE296" s="1639"/>
      <c r="HF296" s="1639"/>
      <c r="HG296" s="1639"/>
      <c r="HH296" s="1639"/>
      <c r="HI296" s="1639"/>
      <c r="HJ296" s="1639"/>
      <c r="HK296" s="1639"/>
      <c r="HL296" s="1639"/>
      <c r="HM296" s="1639"/>
      <c r="HN296" s="1639"/>
      <c r="HO296" s="1639"/>
      <c r="HP296" s="1639"/>
      <c r="HQ296" s="1639"/>
      <c r="HR296" s="1639"/>
      <c r="HS296" s="1639"/>
      <c r="HT296" s="1639"/>
      <c r="HU296" s="1639"/>
      <c r="HV296" s="1639"/>
      <c r="HW296" s="1639"/>
      <c r="HX296" s="1639"/>
      <c r="HY296" s="1639"/>
      <c r="HZ296" s="1639"/>
      <c r="IA296" s="1639"/>
      <c r="IB296" s="1639"/>
      <c r="IC296" s="1639"/>
      <c r="ID296" s="1639"/>
      <c r="IE296" s="1639"/>
      <c r="IF296" s="1639"/>
      <c r="IG296" s="1639"/>
      <c r="IH296" s="1639"/>
      <c r="II296" s="1639"/>
      <c r="IJ296" s="1639"/>
      <c r="IK296" s="1639"/>
      <c r="IL296" s="1639"/>
      <c r="IM296" s="1639"/>
      <c r="IN296" s="1639"/>
      <c r="IO296" s="1639"/>
      <c r="IP296" s="1639"/>
      <c r="IQ296" s="1639"/>
      <c r="IR296" s="1639"/>
      <c r="IS296" s="1639"/>
      <c r="IT296" s="1639"/>
      <c r="IU296" s="1639"/>
      <c r="IV296" s="1639"/>
      <c r="IW296" s="1639"/>
      <c r="IX296" s="1639"/>
      <c r="IY296" s="1639"/>
      <c r="IZ296" s="1639"/>
      <c r="JA296" s="1639"/>
      <c r="JB296" s="1639"/>
      <c r="JC296" s="1639"/>
      <c r="JD296" s="1639"/>
      <c r="JE296" s="1639"/>
      <c r="JF296" s="1639"/>
      <c r="JG296" s="1639"/>
      <c r="JH296" s="1639"/>
      <c r="JI296" s="1639"/>
      <c r="JJ296" s="1639"/>
      <c r="JK296" s="1639"/>
      <c r="JL296" s="1639"/>
      <c r="JM296" s="1639"/>
      <c r="JN296" s="1639"/>
      <c r="JO296" s="1639"/>
      <c r="JP296" s="1639"/>
      <c r="JQ296" s="1639"/>
      <c r="JR296" s="1639"/>
      <c r="JS296" s="1639"/>
      <c r="JT296" s="1639"/>
      <c r="JU296" s="1639"/>
      <c r="JV296" s="1639"/>
      <c r="JW296" s="1639"/>
      <c r="JX296" s="1639"/>
      <c r="JY296" s="1639"/>
      <c r="JZ296" s="1639"/>
      <c r="KA296" s="1639"/>
      <c r="KB296" s="1639"/>
      <c r="KC296" s="1639"/>
      <c r="KD296" s="1639"/>
      <c r="KE296" s="1639"/>
      <c r="KF296" s="1639"/>
      <c r="KG296" s="1639"/>
      <c r="KH296" s="1639"/>
      <c r="KI296" s="1639"/>
      <c r="KJ296" s="1639"/>
      <c r="KK296" s="1639"/>
      <c r="KL296" s="1639"/>
      <c r="KM296" s="1639"/>
      <c r="KN296" s="1639"/>
      <c r="KO296" s="1639"/>
      <c r="KP296" s="1639"/>
      <c r="KQ296" s="1639"/>
      <c r="KR296" s="1639"/>
      <c r="KS296" s="1639"/>
      <c r="KT296" s="1639"/>
      <c r="KU296" s="1639"/>
      <c r="KV296" s="1639"/>
      <c r="KW296" s="1639"/>
      <c r="KX296" s="1639"/>
      <c r="KY296" s="1639"/>
      <c r="KZ296" s="1639"/>
      <c r="LA296" s="1639"/>
      <c r="LB296" s="1639"/>
      <c r="LC296" s="1639"/>
      <c r="LD296" s="1639"/>
      <c r="LE296" s="1639"/>
      <c r="LF296" s="1639"/>
      <c r="LG296" s="1639"/>
      <c r="LH296" s="1639"/>
      <c r="LI296" s="1639"/>
      <c r="LJ296" s="1639"/>
      <c r="LK296" s="1639"/>
      <c r="LL296" s="1639"/>
      <c r="LM296" s="1639"/>
      <c r="LN296" s="1639"/>
      <c r="LO296" s="1639"/>
      <c r="LP296" s="1639"/>
    </row>
    <row r="297" s="1481" customFormat="1" ht="47" customHeight="1" spans="1:328">
      <c r="A297" s="1499">
        <v>45818</v>
      </c>
      <c r="B297" s="1500" t="s">
        <v>213</v>
      </c>
      <c r="C297" s="1501" t="s">
        <v>98</v>
      </c>
      <c r="D297" s="1502">
        <v>4500169598</v>
      </c>
      <c r="E297" s="2253">
        <v>5149141</v>
      </c>
      <c r="F297" s="1502" t="s">
        <v>1114</v>
      </c>
      <c r="G297" s="1505" t="s">
        <v>101</v>
      </c>
      <c r="H297" s="1505" t="s">
        <v>101</v>
      </c>
      <c r="I297" s="1532" t="s">
        <v>110</v>
      </c>
      <c r="J297" s="1522">
        <v>151800</v>
      </c>
      <c r="K297" s="1534">
        <v>0</v>
      </c>
      <c r="L297" s="1534">
        <v>24</v>
      </c>
      <c r="M297" s="1534">
        <f t="shared" si="227"/>
        <v>6325</v>
      </c>
      <c r="N297" s="1536">
        <v>45908</v>
      </c>
      <c r="O297" s="1536">
        <f t="shared" si="247"/>
        <v>45906</v>
      </c>
      <c r="P297" s="1537"/>
      <c r="Q297" s="1562" t="s">
        <v>78</v>
      </c>
      <c r="R297" s="2722">
        <v>151800</v>
      </c>
      <c r="S297" s="2722">
        <f t="shared" si="228"/>
        <v>0</v>
      </c>
      <c r="T297" s="2722"/>
      <c r="U297" s="2722" t="s">
        <v>829</v>
      </c>
      <c r="V297" s="1532"/>
      <c r="W297" s="1532" t="s">
        <v>111</v>
      </c>
      <c r="X297" s="1565">
        <v>45819</v>
      </c>
      <c r="Y297" s="1589" t="s">
        <v>88</v>
      </c>
      <c r="Z297" s="1589" t="s">
        <v>88</v>
      </c>
      <c r="AA297" s="1589" t="s">
        <v>88</v>
      </c>
      <c r="AB297" s="1589"/>
      <c r="AC297" s="1580" t="s">
        <v>1115</v>
      </c>
      <c r="AD297" s="1590" t="s">
        <v>219</v>
      </c>
      <c r="AE297" s="2277">
        <v>0.8747</v>
      </c>
      <c r="AF297" s="2278">
        <f>AE297*J297</f>
        <v>132779.46</v>
      </c>
      <c r="AG297" s="1504" t="s">
        <v>1116</v>
      </c>
      <c r="AH297" s="1609" t="s">
        <v>81</v>
      </c>
      <c r="AI297" s="1609"/>
      <c r="AJ297" s="1609">
        <v>9</v>
      </c>
      <c r="AK297" s="1610">
        <f t="shared" si="230"/>
        <v>151800</v>
      </c>
      <c r="AL297" s="1610"/>
      <c r="AM297" s="1610">
        <f t="shared" si="231"/>
        <v>6325</v>
      </c>
      <c r="AN297" s="1610"/>
      <c r="AO297" s="1610"/>
      <c r="AP297" s="1610"/>
      <c r="AQ297" s="1610"/>
      <c r="AR297" s="1610" t="s">
        <v>63</v>
      </c>
      <c r="AS297" s="1610">
        <f t="shared" si="232"/>
        <v>151800</v>
      </c>
      <c r="AT297" s="1610"/>
      <c r="AU297" s="1622">
        <f t="shared" si="236"/>
        <v>16866.6666666667</v>
      </c>
      <c r="AV297" s="1622">
        <f t="shared" si="237"/>
        <v>16866.6666666667</v>
      </c>
      <c r="AW297" s="1622">
        <f t="shared" si="238"/>
        <v>16866.6666666667</v>
      </c>
      <c r="AX297" s="1622">
        <f t="shared" si="239"/>
        <v>16866.6666666667</v>
      </c>
      <c r="AY297" s="1622">
        <f t="shared" si="240"/>
        <v>16866.6666666667</v>
      </c>
      <c r="AZ297" s="1622">
        <f t="shared" si="241"/>
        <v>16866.6666666667</v>
      </c>
      <c r="BA297" s="1622">
        <f t="shared" si="242"/>
        <v>16866.6666666667</v>
      </c>
      <c r="BB297" s="1622">
        <f t="shared" si="243"/>
        <v>16866.6666666667</v>
      </c>
      <c r="BC297" s="1622">
        <f t="shared" si="244"/>
        <v>16866.6666666667</v>
      </c>
      <c r="BD297" s="1622">
        <f t="shared" si="245"/>
        <v>16163.8888888889</v>
      </c>
      <c r="BE297" s="1622">
        <f t="shared" si="246"/>
        <v>702.777777777778</v>
      </c>
      <c r="BF297" s="1534"/>
      <c r="BG297" s="1638"/>
      <c r="BH297" s="1639"/>
      <c r="BI297" s="1639"/>
      <c r="BJ297" s="1639"/>
      <c r="BK297" s="1639"/>
      <c r="BL297" s="1639"/>
      <c r="BM297" s="1639"/>
      <c r="BN297" s="1639"/>
      <c r="BO297" s="1639"/>
      <c r="BP297" s="1639"/>
      <c r="BQ297" s="1639"/>
      <c r="BR297" s="1639"/>
      <c r="BS297" s="1639"/>
      <c r="BT297" s="1639"/>
      <c r="BU297" s="1639"/>
      <c r="BV297" s="1639"/>
      <c r="BW297" s="1639"/>
      <c r="BX297" s="1639"/>
      <c r="BY297" s="1639"/>
      <c r="BZ297" s="1639"/>
      <c r="CA297" s="1639"/>
      <c r="CB297" s="1639"/>
      <c r="CC297" s="1639"/>
      <c r="CD297" s="1639"/>
      <c r="CE297" s="1639"/>
      <c r="CF297" s="1639"/>
      <c r="CG297" s="1639"/>
      <c r="CH297" s="1639"/>
      <c r="CI297" s="1639"/>
      <c r="CJ297" s="1639"/>
      <c r="CK297" s="1639"/>
      <c r="CL297" s="1639"/>
      <c r="CM297" s="1639"/>
      <c r="CN297" s="1639"/>
      <c r="CO297" s="1639"/>
      <c r="CP297" s="1639"/>
      <c r="CQ297" s="1639"/>
      <c r="CR297" s="1639"/>
      <c r="CS297" s="1639"/>
      <c r="CT297" s="1639"/>
      <c r="CU297" s="1639"/>
      <c r="CV297" s="1639"/>
      <c r="CW297" s="1639"/>
      <c r="CX297" s="1639"/>
      <c r="CY297" s="1639"/>
      <c r="CZ297" s="1639"/>
      <c r="DA297" s="1639"/>
      <c r="DB297" s="1639"/>
      <c r="DC297" s="1639"/>
      <c r="DD297" s="1639"/>
      <c r="DE297" s="1639"/>
      <c r="DF297" s="1639"/>
      <c r="DG297" s="1639"/>
      <c r="DH297" s="1639"/>
      <c r="DI297" s="1639"/>
      <c r="DJ297" s="1639"/>
      <c r="DK297" s="1639"/>
      <c r="DL297" s="1639"/>
      <c r="DM297" s="1639"/>
      <c r="DN297" s="1639"/>
      <c r="DO297" s="1639"/>
      <c r="DP297" s="1639"/>
      <c r="DQ297" s="1639"/>
      <c r="DR297" s="1639"/>
      <c r="DS297" s="1639"/>
      <c r="DT297" s="1639"/>
      <c r="DU297" s="1639"/>
      <c r="DV297" s="1639"/>
      <c r="DW297" s="1639"/>
      <c r="DX297" s="1639"/>
      <c r="DY297" s="1639"/>
      <c r="DZ297" s="1639"/>
      <c r="EA297" s="1639"/>
      <c r="EB297" s="1639"/>
      <c r="EC297" s="1639"/>
      <c r="ED297" s="1639"/>
      <c r="EE297" s="1639"/>
      <c r="EF297" s="1639"/>
      <c r="EG297" s="1639"/>
      <c r="EH297" s="1639"/>
      <c r="EI297" s="1639"/>
      <c r="EJ297" s="1639"/>
      <c r="EK297" s="1639"/>
      <c r="EL297" s="1639"/>
      <c r="EM297" s="1639"/>
      <c r="EN297" s="1639"/>
      <c r="EO297" s="1639"/>
      <c r="EP297" s="1639"/>
      <c r="EQ297" s="1639"/>
      <c r="ER297" s="1639"/>
      <c r="ES297" s="1639"/>
      <c r="ET297" s="1639"/>
      <c r="EU297" s="1639"/>
      <c r="EV297" s="1639"/>
      <c r="EW297" s="1639"/>
      <c r="EX297" s="1639"/>
      <c r="EY297" s="1639"/>
      <c r="EZ297" s="1639"/>
      <c r="FA297" s="1639"/>
      <c r="FB297" s="1639"/>
      <c r="FC297" s="1639"/>
      <c r="FD297" s="1639"/>
      <c r="FE297" s="1639"/>
      <c r="FF297" s="1639"/>
      <c r="FG297" s="1639"/>
      <c r="FH297" s="1639"/>
      <c r="FI297" s="1639"/>
      <c r="FJ297" s="1639"/>
      <c r="FK297" s="1639"/>
      <c r="FL297" s="1639"/>
      <c r="FM297" s="1639"/>
      <c r="FN297" s="1639"/>
      <c r="FO297" s="1639"/>
      <c r="FP297" s="1639"/>
      <c r="FQ297" s="1639"/>
      <c r="FR297" s="1639"/>
      <c r="FS297" s="1639"/>
      <c r="FT297" s="1639"/>
      <c r="FU297" s="1639"/>
      <c r="FV297" s="1639"/>
      <c r="FW297" s="1639"/>
      <c r="FX297" s="1639"/>
      <c r="FY297" s="1639"/>
      <c r="FZ297" s="1639"/>
      <c r="GA297" s="1639"/>
      <c r="GB297" s="1639"/>
      <c r="GC297" s="1639"/>
      <c r="GD297" s="1639"/>
      <c r="GE297" s="1639"/>
      <c r="GF297" s="1639"/>
      <c r="GG297" s="1639"/>
      <c r="GH297" s="1639"/>
      <c r="GI297" s="1639"/>
      <c r="GJ297" s="1639"/>
      <c r="GK297" s="1639"/>
      <c r="GL297" s="1639"/>
      <c r="GM297" s="1639"/>
      <c r="GN297" s="1639"/>
      <c r="GO297" s="1639"/>
      <c r="GP297" s="1639"/>
      <c r="GQ297" s="1639"/>
      <c r="GR297" s="1639"/>
      <c r="GS297" s="1639"/>
      <c r="GT297" s="1639"/>
      <c r="GU297" s="1639"/>
      <c r="GV297" s="1639"/>
      <c r="GW297" s="1639"/>
      <c r="GX297" s="1639"/>
      <c r="GY297" s="1639"/>
      <c r="GZ297" s="1639"/>
      <c r="HA297" s="1639"/>
      <c r="HB297" s="1639"/>
      <c r="HC297" s="1639"/>
      <c r="HD297" s="1639"/>
      <c r="HE297" s="1639"/>
      <c r="HF297" s="1639"/>
      <c r="HG297" s="1639"/>
      <c r="HH297" s="1639"/>
      <c r="HI297" s="1639"/>
      <c r="HJ297" s="1639"/>
      <c r="HK297" s="1639"/>
      <c r="HL297" s="1639"/>
      <c r="HM297" s="1639"/>
      <c r="HN297" s="1639"/>
      <c r="HO297" s="1639"/>
      <c r="HP297" s="1639"/>
      <c r="HQ297" s="1639"/>
      <c r="HR297" s="1639"/>
      <c r="HS297" s="1639"/>
      <c r="HT297" s="1639"/>
      <c r="HU297" s="1639"/>
      <c r="HV297" s="1639"/>
      <c r="HW297" s="1639"/>
      <c r="HX297" s="1639"/>
      <c r="HY297" s="1639"/>
      <c r="HZ297" s="1639"/>
      <c r="IA297" s="1639"/>
      <c r="IB297" s="1639"/>
      <c r="IC297" s="1639"/>
      <c r="ID297" s="1639"/>
      <c r="IE297" s="1639"/>
      <c r="IF297" s="1639"/>
      <c r="IG297" s="1639"/>
      <c r="IH297" s="1639"/>
      <c r="II297" s="1639"/>
      <c r="IJ297" s="1639"/>
      <c r="IK297" s="1639"/>
      <c r="IL297" s="1639"/>
      <c r="IM297" s="1639"/>
      <c r="IN297" s="1639"/>
      <c r="IO297" s="1639"/>
      <c r="IP297" s="1639"/>
      <c r="IQ297" s="1639"/>
      <c r="IR297" s="1639"/>
      <c r="IS297" s="1639"/>
      <c r="IT297" s="1639"/>
      <c r="IU297" s="1639"/>
      <c r="IV297" s="1639"/>
      <c r="IW297" s="1639"/>
      <c r="IX297" s="1639"/>
      <c r="IY297" s="1639"/>
      <c r="IZ297" s="1639"/>
      <c r="JA297" s="1639"/>
      <c r="JB297" s="1639"/>
      <c r="JC297" s="1639"/>
      <c r="JD297" s="1639"/>
      <c r="JE297" s="1639"/>
      <c r="JF297" s="1639"/>
      <c r="JG297" s="1639"/>
      <c r="JH297" s="1639"/>
      <c r="JI297" s="1639"/>
      <c r="JJ297" s="1639"/>
      <c r="JK297" s="1639"/>
      <c r="JL297" s="1639"/>
      <c r="JM297" s="1639"/>
      <c r="JN297" s="1639"/>
      <c r="JO297" s="1639"/>
      <c r="JP297" s="1639"/>
      <c r="JQ297" s="1639"/>
      <c r="JR297" s="1639"/>
      <c r="JS297" s="1639"/>
      <c r="JT297" s="1639"/>
      <c r="JU297" s="1639"/>
      <c r="JV297" s="1639"/>
      <c r="JW297" s="1639"/>
      <c r="JX297" s="1639"/>
      <c r="JY297" s="1639"/>
      <c r="JZ297" s="1639"/>
      <c r="KA297" s="1639"/>
      <c r="KB297" s="1639"/>
      <c r="KC297" s="1639"/>
      <c r="KD297" s="1639"/>
      <c r="KE297" s="1639"/>
      <c r="KF297" s="1639"/>
      <c r="KG297" s="1639"/>
      <c r="KH297" s="1639"/>
      <c r="KI297" s="1639"/>
      <c r="KJ297" s="1639"/>
      <c r="KK297" s="1639"/>
      <c r="KL297" s="1639"/>
      <c r="KM297" s="1639"/>
      <c r="KN297" s="1639"/>
      <c r="KO297" s="1639"/>
      <c r="KP297" s="1639"/>
      <c r="KQ297" s="1639"/>
      <c r="KR297" s="1639"/>
      <c r="KS297" s="1639"/>
      <c r="KT297" s="1639"/>
      <c r="KU297" s="1639"/>
      <c r="KV297" s="1639"/>
      <c r="KW297" s="1639"/>
      <c r="KX297" s="1639"/>
      <c r="KY297" s="1639"/>
      <c r="KZ297" s="1639"/>
      <c r="LA297" s="1639"/>
      <c r="LB297" s="1639"/>
      <c r="LC297" s="1639"/>
      <c r="LD297" s="1639"/>
      <c r="LE297" s="1639"/>
      <c r="LF297" s="1639"/>
      <c r="LG297" s="1639"/>
      <c r="LH297" s="1639"/>
      <c r="LI297" s="1639"/>
      <c r="LJ297" s="1639"/>
      <c r="LK297" s="1639"/>
      <c r="LL297" s="1639"/>
      <c r="LM297" s="1639"/>
      <c r="LN297" s="1639"/>
      <c r="LO297" s="1639"/>
      <c r="LP297" s="1639"/>
    </row>
    <row r="298" s="1481" customFormat="1" ht="47" customHeight="1" spans="1:328">
      <c r="A298" s="1499">
        <v>45870</v>
      </c>
      <c r="B298" s="1500" t="s">
        <v>671</v>
      </c>
      <c r="C298" s="1501" t="s">
        <v>342</v>
      </c>
      <c r="D298" s="1502">
        <v>4500175727</v>
      </c>
      <c r="E298" s="2253" t="s">
        <v>1117</v>
      </c>
      <c r="F298" s="1502" t="s">
        <v>1118</v>
      </c>
      <c r="G298" s="1505" t="s">
        <v>345</v>
      </c>
      <c r="H298" s="1505" t="s">
        <v>345</v>
      </c>
      <c r="I298" s="1532" t="s">
        <v>346</v>
      </c>
      <c r="J298" s="1522">
        <v>4800</v>
      </c>
      <c r="K298" s="1534">
        <v>24</v>
      </c>
      <c r="L298" s="1534">
        <v>96</v>
      </c>
      <c r="M298" s="1534">
        <f t="shared" si="227"/>
        <v>50</v>
      </c>
      <c r="N298" s="1536">
        <v>45905</v>
      </c>
      <c r="O298" s="1536">
        <f t="shared" si="247"/>
        <v>45903</v>
      </c>
      <c r="P298" s="1537"/>
      <c r="Q298" s="1562" t="s">
        <v>78</v>
      </c>
      <c r="R298" s="2722">
        <v>4800</v>
      </c>
      <c r="S298" s="2722">
        <f t="shared" si="228"/>
        <v>0</v>
      </c>
      <c r="T298" s="2722"/>
      <c r="U298" s="2722" t="s">
        <v>829</v>
      </c>
      <c r="V298" s="1532"/>
      <c r="W298" s="1532" t="s">
        <v>111</v>
      </c>
      <c r="X298" s="1565">
        <v>45870</v>
      </c>
      <c r="Y298" s="1589" t="s">
        <v>88</v>
      </c>
      <c r="Z298" s="1589" t="s">
        <v>88</v>
      </c>
      <c r="AA298" s="1589"/>
      <c r="AB298" s="1589"/>
      <c r="AC298" s="1580" t="s">
        <v>1119</v>
      </c>
      <c r="AD298" s="1590" t="s">
        <v>299</v>
      </c>
      <c r="AE298" s="2277">
        <v>0.8809</v>
      </c>
      <c r="AF298" s="2278">
        <f>AE298*J298</f>
        <v>4228.32</v>
      </c>
      <c r="AG298" s="1504" t="s">
        <v>1120</v>
      </c>
      <c r="AH298" s="1609" t="s">
        <v>81</v>
      </c>
      <c r="AI298" s="1609"/>
      <c r="AJ298" s="1609">
        <v>9</v>
      </c>
      <c r="AK298" s="1610">
        <f t="shared" si="230"/>
        <v>4800</v>
      </c>
      <c r="AL298" s="1610"/>
      <c r="AM298" s="1610">
        <f t="shared" si="231"/>
        <v>200</v>
      </c>
      <c r="AN298" s="1610"/>
      <c r="AO298" s="1610"/>
      <c r="AP298" s="1610"/>
      <c r="AQ298" s="1610"/>
      <c r="AR298" s="1610" t="s">
        <v>63</v>
      </c>
      <c r="AS298" s="1610">
        <f t="shared" si="232"/>
        <v>4800</v>
      </c>
      <c r="AT298" s="1610"/>
      <c r="AU298" s="1622">
        <f t="shared" si="236"/>
        <v>533.333333333333</v>
      </c>
      <c r="AV298" s="1622">
        <f t="shared" si="237"/>
        <v>533.333333333333</v>
      </c>
      <c r="AW298" s="1622">
        <f t="shared" si="238"/>
        <v>533.333333333333</v>
      </c>
      <c r="AX298" s="1622">
        <f t="shared" si="239"/>
        <v>533.333333333333</v>
      </c>
      <c r="AY298" s="1622">
        <f t="shared" si="240"/>
        <v>533.333333333333</v>
      </c>
      <c r="AZ298" s="1622">
        <f t="shared" si="241"/>
        <v>533.333333333333</v>
      </c>
      <c r="BA298" s="1622">
        <f t="shared" si="242"/>
        <v>533.333333333333</v>
      </c>
      <c r="BB298" s="1622">
        <f t="shared" si="243"/>
        <v>533.333333333333</v>
      </c>
      <c r="BC298" s="1622">
        <f t="shared" si="244"/>
        <v>533.333333333333</v>
      </c>
      <c r="BD298" s="1622">
        <f t="shared" si="245"/>
        <v>511.111111111111</v>
      </c>
      <c r="BE298" s="1622">
        <f t="shared" si="246"/>
        <v>22.2222222222222</v>
      </c>
      <c r="BF298" s="1534"/>
      <c r="BG298" s="1638"/>
      <c r="BH298" s="1639"/>
      <c r="BI298" s="1639"/>
      <c r="BJ298" s="1639"/>
      <c r="BK298" s="1639"/>
      <c r="BL298" s="1639"/>
      <c r="BM298" s="1639"/>
      <c r="BN298" s="1639"/>
      <c r="BO298" s="1639"/>
      <c r="BP298" s="1639"/>
      <c r="BQ298" s="1639"/>
      <c r="BR298" s="1639"/>
      <c r="BS298" s="1639"/>
      <c r="BT298" s="1639"/>
      <c r="BU298" s="1639"/>
      <c r="BV298" s="1639"/>
      <c r="BW298" s="1639"/>
      <c r="BX298" s="1639"/>
      <c r="BY298" s="1639"/>
      <c r="BZ298" s="1639"/>
      <c r="CA298" s="1639"/>
      <c r="CB298" s="1639"/>
      <c r="CC298" s="1639"/>
      <c r="CD298" s="1639"/>
      <c r="CE298" s="1639"/>
      <c r="CF298" s="1639"/>
      <c r="CG298" s="1639"/>
      <c r="CH298" s="1639"/>
      <c r="CI298" s="1639"/>
      <c r="CJ298" s="1639"/>
      <c r="CK298" s="1639"/>
      <c r="CL298" s="1639"/>
      <c r="CM298" s="1639"/>
      <c r="CN298" s="1639"/>
      <c r="CO298" s="1639"/>
      <c r="CP298" s="1639"/>
      <c r="CQ298" s="1639"/>
      <c r="CR298" s="1639"/>
      <c r="CS298" s="1639"/>
      <c r="CT298" s="1639"/>
      <c r="CU298" s="1639"/>
      <c r="CV298" s="1639"/>
      <c r="CW298" s="1639"/>
      <c r="CX298" s="1639"/>
      <c r="CY298" s="1639"/>
      <c r="CZ298" s="1639"/>
      <c r="DA298" s="1639"/>
      <c r="DB298" s="1639"/>
      <c r="DC298" s="1639"/>
      <c r="DD298" s="1639"/>
      <c r="DE298" s="1639"/>
      <c r="DF298" s="1639"/>
      <c r="DG298" s="1639"/>
      <c r="DH298" s="1639"/>
      <c r="DI298" s="1639"/>
      <c r="DJ298" s="1639"/>
      <c r="DK298" s="1639"/>
      <c r="DL298" s="1639"/>
      <c r="DM298" s="1639"/>
      <c r="DN298" s="1639"/>
      <c r="DO298" s="1639"/>
      <c r="DP298" s="1639"/>
      <c r="DQ298" s="1639"/>
      <c r="DR298" s="1639"/>
      <c r="DS298" s="1639"/>
      <c r="DT298" s="1639"/>
      <c r="DU298" s="1639"/>
      <c r="DV298" s="1639"/>
      <c r="DW298" s="1639"/>
      <c r="DX298" s="1639"/>
      <c r="DY298" s="1639"/>
      <c r="DZ298" s="1639"/>
      <c r="EA298" s="1639"/>
      <c r="EB298" s="1639"/>
      <c r="EC298" s="1639"/>
      <c r="ED298" s="1639"/>
      <c r="EE298" s="1639"/>
      <c r="EF298" s="1639"/>
      <c r="EG298" s="1639"/>
      <c r="EH298" s="1639"/>
      <c r="EI298" s="1639"/>
      <c r="EJ298" s="1639"/>
      <c r="EK298" s="1639"/>
      <c r="EL298" s="1639"/>
      <c r="EM298" s="1639"/>
      <c r="EN298" s="1639"/>
      <c r="EO298" s="1639"/>
      <c r="EP298" s="1639"/>
      <c r="EQ298" s="1639"/>
      <c r="ER298" s="1639"/>
      <c r="ES298" s="1639"/>
      <c r="ET298" s="1639"/>
      <c r="EU298" s="1639"/>
      <c r="EV298" s="1639"/>
      <c r="EW298" s="1639"/>
      <c r="EX298" s="1639"/>
      <c r="EY298" s="1639"/>
      <c r="EZ298" s="1639"/>
      <c r="FA298" s="1639"/>
      <c r="FB298" s="1639"/>
      <c r="FC298" s="1639"/>
      <c r="FD298" s="1639"/>
      <c r="FE298" s="1639"/>
      <c r="FF298" s="1639"/>
      <c r="FG298" s="1639"/>
      <c r="FH298" s="1639"/>
      <c r="FI298" s="1639"/>
      <c r="FJ298" s="1639"/>
      <c r="FK298" s="1639"/>
      <c r="FL298" s="1639"/>
      <c r="FM298" s="1639"/>
      <c r="FN298" s="1639"/>
      <c r="FO298" s="1639"/>
      <c r="FP298" s="1639"/>
      <c r="FQ298" s="1639"/>
      <c r="FR298" s="1639"/>
      <c r="FS298" s="1639"/>
      <c r="FT298" s="1639"/>
      <c r="FU298" s="1639"/>
      <c r="FV298" s="1639"/>
      <c r="FW298" s="1639"/>
      <c r="FX298" s="1639"/>
      <c r="FY298" s="1639"/>
      <c r="FZ298" s="1639"/>
      <c r="GA298" s="1639"/>
      <c r="GB298" s="1639"/>
      <c r="GC298" s="1639"/>
      <c r="GD298" s="1639"/>
      <c r="GE298" s="1639"/>
      <c r="GF298" s="1639"/>
      <c r="GG298" s="1639"/>
      <c r="GH298" s="1639"/>
      <c r="GI298" s="1639"/>
      <c r="GJ298" s="1639"/>
      <c r="GK298" s="1639"/>
      <c r="GL298" s="1639"/>
      <c r="GM298" s="1639"/>
      <c r="GN298" s="1639"/>
      <c r="GO298" s="1639"/>
      <c r="GP298" s="1639"/>
      <c r="GQ298" s="1639"/>
      <c r="GR298" s="1639"/>
      <c r="GS298" s="1639"/>
      <c r="GT298" s="1639"/>
      <c r="GU298" s="1639"/>
      <c r="GV298" s="1639"/>
      <c r="GW298" s="1639"/>
      <c r="GX298" s="1639"/>
      <c r="GY298" s="1639"/>
      <c r="GZ298" s="1639"/>
      <c r="HA298" s="1639"/>
      <c r="HB298" s="1639"/>
      <c r="HC298" s="1639"/>
      <c r="HD298" s="1639"/>
      <c r="HE298" s="1639"/>
      <c r="HF298" s="1639"/>
      <c r="HG298" s="1639"/>
      <c r="HH298" s="1639"/>
      <c r="HI298" s="1639"/>
      <c r="HJ298" s="1639"/>
      <c r="HK298" s="1639"/>
      <c r="HL298" s="1639"/>
      <c r="HM298" s="1639"/>
      <c r="HN298" s="1639"/>
      <c r="HO298" s="1639"/>
      <c r="HP298" s="1639"/>
      <c r="HQ298" s="1639"/>
      <c r="HR298" s="1639"/>
      <c r="HS298" s="1639"/>
      <c r="HT298" s="1639"/>
      <c r="HU298" s="1639"/>
      <c r="HV298" s="1639"/>
      <c r="HW298" s="1639"/>
      <c r="HX298" s="1639"/>
      <c r="HY298" s="1639"/>
      <c r="HZ298" s="1639"/>
      <c r="IA298" s="1639"/>
      <c r="IB298" s="1639"/>
      <c r="IC298" s="1639"/>
      <c r="ID298" s="1639"/>
      <c r="IE298" s="1639"/>
      <c r="IF298" s="1639"/>
      <c r="IG298" s="1639"/>
      <c r="IH298" s="1639"/>
      <c r="II298" s="1639"/>
      <c r="IJ298" s="1639"/>
      <c r="IK298" s="1639"/>
      <c r="IL298" s="1639"/>
      <c r="IM298" s="1639"/>
      <c r="IN298" s="1639"/>
      <c r="IO298" s="1639"/>
      <c r="IP298" s="1639"/>
      <c r="IQ298" s="1639"/>
      <c r="IR298" s="1639"/>
      <c r="IS298" s="1639"/>
      <c r="IT298" s="1639"/>
      <c r="IU298" s="1639"/>
      <c r="IV298" s="1639"/>
      <c r="IW298" s="1639"/>
      <c r="IX298" s="1639"/>
      <c r="IY298" s="1639"/>
      <c r="IZ298" s="1639"/>
      <c r="JA298" s="1639"/>
      <c r="JB298" s="1639"/>
      <c r="JC298" s="1639"/>
      <c r="JD298" s="1639"/>
      <c r="JE298" s="1639"/>
      <c r="JF298" s="1639"/>
      <c r="JG298" s="1639"/>
      <c r="JH298" s="1639"/>
      <c r="JI298" s="1639"/>
      <c r="JJ298" s="1639"/>
      <c r="JK298" s="1639"/>
      <c r="JL298" s="1639"/>
      <c r="JM298" s="1639"/>
      <c r="JN298" s="1639"/>
      <c r="JO298" s="1639"/>
      <c r="JP298" s="1639"/>
      <c r="JQ298" s="1639"/>
      <c r="JR298" s="1639"/>
      <c r="JS298" s="1639"/>
      <c r="JT298" s="1639"/>
      <c r="JU298" s="1639"/>
      <c r="JV298" s="1639"/>
      <c r="JW298" s="1639"/>
      <c r="JX298" s="1639"/>
      <c r="JY298" s="1639"/>
      <c r="JZ298" s="1639"/>
      <c r="KA298" s="1639"/>
      <c r="KB298" s="1639"/>
      <c r="KC298" s="1639"/>
      <c r="KD298" s="1639"/>
      <c r="KE298" s="1639"/>
      <c r="KF298" s="1639"/>
      <c r="KG298" s="1639"/>
      <c r="KH298" s="1639"/>
      <c r="KI298" s="1639"/>
      <c r="KJ298" s="1639"/>
      <c r="KK298" s="1639"/>
      <c r="KL298" s="1639"/>
      <c r="KM298" s="1639"/>
      <c r="KN298" s="1639"/>
      <c r="KO298" s="1639"/>
      <c r="KP298" s="1639"/>
      <c r="KQ298" s="1639"/>
      <c r="KR298" s="1639"/>
      <c r="KS298" s="1639"/>
      <c r="KT298" s="1639"/>
      <c r="KU298" s="1639"/>
      <c r="KV298" s="1639"/>
      <c r="KW298" s="1639"/>
      <c r="KX298" s="1639"/>
      <c r="KY298" s="1639"/>
      <c r="KZ298" s="1639"/>
      <c r="LA298" s="1639"/>
      <c r="LB298" s="1639"/>
      <c r="LC298" s="1639"/>
      <c r="LD298" s="1639"/>
      <c r="LE298" s="1639"/>
      <c r="LF298" s="1639"/>
      <c r="LG298" s="1639"/>
      <c r="LH298" s="1639"/>
      <c r="LI298" s="1639"/>
      <c r="LJ298" s="1639"/>
      <c r="LK298" s="1639"/>
      <c r="LL298" s="1639"/>
      <c r="LM298" s="1639"/>
      <c r="LN298" s="1639"/>
      <c r="LO298" s="1639"/>
      <c r="LP298" s="1639"/>
    </row>
    <row r="299" s="1481" customFormat="1" ht="47" customHeight="1" spans="1:328">
      <c r="A299" s="1499">
        <v>45855</v>
      </c>
      <c r="B299" s="1500" t="s">
        <v>173</v>
      </c>
      <c r="C299" s="1501" t="s">
        <v>98</v>
      </c>
      <c r="D299" s="1502">
        <v>4500174180</v>
      </c>
      <c r="E299" s="2253" t="s">
        <v>1121</v>
      </c>
      <c r="F299" s="1502" t="s">
        <v>1122</v>
      </c>
      <c r="G299" s="1505" t="s">
        <v>176</v>
      </c>
      <c r="H299" s="1505" t="s">
        <v>176</v>
      </c>
      <c r="I299" s="1505" t="s">
        <v>1067</v>
      </c>
      <c r="J299" s="1522">
        <v>5520</v>
      </c>
      <c r="K299" s="1534">
        <v>24</v>
      </c>
      <c r="L299" s="1534">
        <v>2760</v>
      </c>
      <c r="M299" s="1534">
        <f t="shared" si="227"/>
        <v>2</v>
      </c>
      <c r="N299" s="1536">
        <v>45903</v>
      </c>
      <c r="O299" s="1536">
        <f t="shared" si="247"/>
        <v>45901</v>
      </c>
      <c r="P299" s="2932" t="s">
        <v>489</v>
      </c>
      <c r="Q299" s="1562" t="s">
        <v>78</v>
      </c>
      <c r="R299" s="2722">
        <v>5520</v>
      </c>
      <c r="S299" s="2722">
        <f t="shared" si="228"/>
        <v>0</v>
      </c>
      <c r="T299" s="2722"/>
      <c r="U299" s="2722" t="s">
        <v>829</v>
      </c>
      <c r="V299" s="1532" t="s">
        <v>1123</v>
      </c>
      <c r="W299" s="1532" t="s">
        <v>111</v>
      </c>
      <c r="X299" s="1565" t="s">
        <v>1068</v>
      </c>
      <c r="Y299" s="1589" t="s">
        <v>88</v>
      </c>
      <c r="Z299" s="1589">
        <v>45859</v>
      </c>
      <c r="AA299" s="1589"/>
      <c r="AB299" s="1589" t="s">
        <v>745</v>
      </c>
      <c r="AC299" s="1580" t="s">
        <v>746</v>
      </c>
      <c r="AD299" s="1590" t="s">
        <v>181</v>
      </c>
      <c r="AE299" s="2277">
        <v>1451.26</v>
      </c>
      <c r="AF299" s="2278">
        <f t="shared" ref="AF299:AF306" si="248">AE299*M299</f>
        <v>2902.52</v>
      </c>
      <c r="AG299" s="1504" t="s">
        <v>1124</v>
      </c>
      <c r="AH299" s="1609" t="s">
        <v>81</v>
      </c>
      <c r="AI299" s="1609"/>
      <c r="AJ299" s="1609">
        <v>9</v>
      </c>
      <c r="AK299" s="1610">
        <f t="shared" si="230"/>
        <v>5520</v>
      </c>
      <c r="AL299" s="1610"/>
      <c r="AM299" s="1610">
        <f t="shared" si="231"/>
        <v>230</v>
      </c>
      <c r="AN299" s="1610"/>
      <c r="AO299" s="1610"/>
      <c r="AP299" s="1610"/>
      <c r="AQ299" s="1610"/>
      <c r="AR299" s="1610" t="s">
        <v>63</v>
      </c>
      <c r="AS299" s="1610">
        <f t="shared" si="232"/>
        <v>5520</v>
      </c>
      <c r="AT299" s="1610"/>
      <c r="AU299" s="1622">
        <f t="shared" si="236"/>
        <v>613.333333333333</v>
      </c>
      <c r="AV299" s="1622">
        <f t="shared" si="237"/>
        <v>613.333333333333</v>
      </c>
      <c r="AW299" s="1622">
        <f t="shared" si="238"/>
        <v>613.333333333333</v>
      </c>
      <c r="AX299" s="1622">
        <f t="shared" si="239"/>
        <v>613.333333333333</v>
      </c>
      <c r="AY299" s="1622">
        <f t="shared" si="240"/>
        <v>613.333333333333</v>
      </c>
      <c r="AZ299" s="1622">
        <f t="shared" si="241"/>
        <v>613.333333333333</v>
      </c>
      <c r="BA299" s="1622">
        <f t="shared" si="242"/>
        <v>613.333333333333</v>
      </c>
      <c r="BB299" s="1622">
        <f t="shared" si="243"/>
        <v>613.333333333333</v>
      </c>
      <c r="BC299" s="1622">
        <f t="shared" si="244"/>
        <v>613.333333333333</v>
      </c>
      <c r="BD299" s="1622">
        <f t="shared" si="245"/>
        <v>587.777777777778</v>
      </c>
      <c r="BE299" s="1622">
        <f t="shared" si="246"/>
        <v>25.5555555555556</v>
      </c>
      <c r="BF299" s="1534"/>
      <c r="BG299" s="1638"/>
      <c r="BH299" s="1639"/>
      <c r="BI299" s="1639"/>
      <c r="BJ299" s="1639"/>
      <c r="BK299" s="1639"/>
      <c r="BL299" s="1639"/>
      <c r="BM299" s="1639"/>
      <c r="BN299" s="1639"/>
      <c r="BO299" s="1639"/>
      <c r="BP299" s="1639"/>
      <c r="BQ299" s="1639"/>
      <c r="BR299" s="1639"/>
      <c r="BS299" s="1639"/>
      <c r="BT299" s="1639"/>
      <c r="BU299" s="1639"/>
      <c r="BV299" s="1639"/>
      <c r="BW299" s="1639"/>
      <c r="BX299" s="1639"/>
      <c r="BY299" s="1639"/>
      <c r="BZ299" s="1639"/>
      <c r="CA299" s="1639"/>
      <c r="CB299" s="1639"/>
      <c r="CC299" s="1639"/>
      <c r="CD299" s="1639"/>
      <c r="CE299" s="1639"/>
      <c r="CF299" s="1639"/>
      <c r="CG299" s="1639"/>
      <c r="CH299" s="1639"/>
      <c r="CI299" s="1639"/>
      <c r="CJ299" s="1639"/>
      <c r="CK299" s="1639"/>
      <c r="CL299" s="1639"/>
      <c r="CM299" s="1639"/>
      <c r="CN299" s="1639"/>
      <c r="CO299" s="1639"/>
      <c r="CP299" s="1639"/>
      <c r="CQ299" s="1639"/>
      <c r="CR299" s="1639"/>
      <c r="CS299" s="1639"/>
      <c r="CT299" s="1639"/>
      <c r="CU299" s="1639"/>
      <c r="CV299" s="1639"/>
      <c r="CW299" s="1639"/>
      <c r="CX299" s="1639"/>
      <c r="CY299" s="1639"/>
      <c r="CZ299" s="1639"/>
      <c r="DA299" s="1639"/>
      <c r="DB299" s="1639"/>
      <c r="DC299" s="1639"/>
      <c r="DD299" s="1639"/>
      <c r="DE299" s="1639"/>
      <c r="DF299" s="1639"/>
      <c r="DG299" s="1639"/>
      <c r="DH299" s="1639"/>
      <c r="DI299" s="1639"/>
      <c r="DJ299" s="1639"/>
      <c r="DK299" s="1639"/>
      <c r="DL299" s="1639"/>
      <c r="DM299" s="1639"/>
      <c r="DN299" s="1639"/>
      <c r="DO299" s="1639"/>
      <c r="DP299" s="1639"/>
      <c r="DQ299" s="1639"/>
      <c r="DR299" s="1639"/>
      <c r="DS299" s="1639"/>
      <c r="DT299" s="1639"/>
      <c r="DU299" s="1639"/>
      <c r="DV299" s="1639"/>
      <c r="DW299" s="1639"/>
      <c r="DX299" s="1639"/>
      <c r="DY299" s="1639"/>
      <c r="DZ299" s="1639"/>
      <c r="EA299" s="1639"/>
      <c r="EB299" s="1639"/>
      <c r="EC299" s="1639"/>
      <c r="ED299" s="1639"/>
      <c r="EE299" s="1639"/>
      <c r="EF299" s="1639"/>
      <c r="EG299" s="1639"/>
      <c r="EH299" s="1639"/>
      <c r="EI299" s="1639"/>
      <c r="EJ299" s="1639"/>
      <c r="EK299" s="1639"/>
      <c r="EL299" s="1639"/>
      <c r="EM299" s="1639"/>
      <c r="EN299" s="1639"/>
      <c r="EO299" s="1639"/>
      <c r="EP299" s="1639"/>
      <c r="EQ299" s="1639"/>
      <c r="ER299" s="1639"/>
      <c r="ES299" s="1639"/>
      <c r="ET299" s="1639"/>
      <c r="EU299" s="1639"/>
      <c r="EV299" s="1639"/>
      <c r="EW299" s="1639"/>
      <c r="EX299" s="1639"/>
      <c r="EY299" s="1639"/>
      <c r="EZ299" s="1639"/>
      <c r="FA299" s="1639"/>
      <c r="FB299" s="1639"/>
      <c r="FC299" s="1639"/>
      <c r="FD299" s="1639"/>
      <c r="FE299" s="1639"/>
      <c r="FF299" s="1639"/>
      <c r="FG299" s="1639"/>
      <c r="FH299" s="1639"/>
      <c r="FI299" s="1639"/>
      <c r="FJ299" s="1639"/>
      <c r="FK299" s="1639"/>
      <c r="FL299" s="1639"/>
      <c r="FM299" s="1639"/>
      <c r="FN299" s="1639"/>
      <c r="FO299" s="1639"/>
      <c r="FP299" s="1639"/>
      <c r="FQ299" s="1639"/>
      <c r="FR299" s="1639"/>
      <c r="FS299" s="1639"/>
      <c r="FT299" s="1639"/>
      <c r="FU299" s="1639"/>
      <c r="FV299" s="1639"/>
      <c r="FW299" s="1639"/>
      <c r="FX299" s="1639"/>
      <c r="FY299" s="1639"/>
      <c r="FZ299" s="1639"/>
      <c r="GA299" s="1639"/>
      <c r="GB299" s="1639"/>
      <c r="GC299" s="1639"/>
      <c r="GD299" s="1639"/>
      <c r="GE299" s="1639"/>
      <c r="GF299" s="1639"/>
      <c r="GG299" s="1639"/>
      <c r="GH299" s="1639"/>
      <c r="GI299" s="1639"/>
      <c r="GJ299" s="1639"/>
      <c r="GK299" s="1639"/>
      <c r="GL299" s="1639"/>
      <c r="GM299" s="1639"/>
      <c r="GN299" s="1639"/>
      <c r="GO299" s="1639"/>
      <c r="GP299" s="1639"/>
      <c r="GQ299" s="1639"/>
      <c r="GR299" s="1639"/>
      <c r="GS299" s="1639"/>
      <c r="GT299" s="1639"/>
      <c r="GU299" s="1639"/>
      <c r="GV299" s="1639"/>
      <c r="GW299" s="1639"/>
      <c r="GX299" s="1639"/>
      <c r="GY299" s="1639"/>
      <c r="GZ299" s="1639"/>
      <c r="HA299" s="1639"/>
      <c r="HB299" s="1639"/>
      <c r="HC299" s="1639"/>
      <c r="HD299" s="1639"/>
      <c r="HE299" s="1639"/>
      <c r="HF299" s="1639"/>
      <c r="HG299" s="1639"/>
      <c r="HH299" s="1639"/>
      <c r="HI299" s="1639"/>
      <c r="HJ299" s="1639"/>
      <c r="HK299" s="1639"/>
      <c r="HL299" s="1639"/>
      <c r="HM299" s="1639"/>
      <c r="HN299" s="1639"/>
      <c r="HO299" s="1639"/>
      <c r="HP299" s="1639"/>
      <c r="HQ299" s="1639"/>
      <c r="HR299" s="1639"/>
      <c r="HS299" s="1639"/>
      <c r="HT299" s="1639"/>
      <c r="HU299" s="1639"/>
      <c r="HV299" s="1639"/>
      <c r="HW299" s="1639"/>
      <c r="HX299" s="1639"/>
      <c r="HY299" s="1639"/>
      <c r="HZ299" s="1639"/>
      <c r="IA299" s="1639"/>
      <c r="IB299" s="1639"/>
      <c r="IC299" s="1639"/>
      <c r="ID299" s="1639"/>
      <c r="IE299" s="1639"/>
      <c r="IF299" s="1639"/>
      <c r="IG299" s="1639"/>
      <c r="IH299" s="1639"/>
      <c r="II299" s="1639"/>
      <c r="IJ299" s="1639"/>
      <c r="IK299" s="1639"/>
      <c r="IL299" s="1639"/>
      <c r="IM299" s="1639"/>
      <c r="IN299" s="1639"/>
      <c r="IO299" s="1639"/>
      <c r="IP299" s="1639"/>
      <c r="IQ299" s="1639"/>
      <c r="IR299" s="1639"/>
      <c r="IS299" s="1639"/>
      <c r="IT299" s="1639"/>
      <c r="IU299" s="1639"/>
      <c r="IV299" s="1639"/>
      <c r="IW299" s="1639"/>
      <c r="IX299" s="1639"/>
      <c r="IY299" s="1639"/>
      <c r="IZ299" s="1639"/>
      <c r="JA299" s="1639"/>
      <c r="JB299" s="1639"/>
      <c r="JC299" s="1639"/>
      <c r="JD299" s="1639"/>
      <c r="JE299" s="1639"/>
      <c r="JF299" s="1639"/>
      <c r="JG299" s="1639"/>
      <c r="JH299" s="1639"/>
      <c r="JI299" s="1639"/>
      <c r="JJ299" s="1639"/>
      <c r="JK299" s="1639"/>
      <c r="JL299" s="1639"/>
      <c r="JM299" s="1639"/>
      <c r="JN299" s="1639"/>
      <c r="JO299" s="1639"/>
      <c r="JP299" s="1639"/>
      <c r="JQ299" s="1639"/>
      <c r="JR299" s="1639"/>
      <c r="JS299" s="1639"/>
      <c r="JT299" s="1639"/>
      <c r="JU299" s="1639"/>
      <c r="JV299" s="1639"/>
      <c r="JW299" s="1639"/>
      <c r="JX299" s="1639"/>
      <c r="JY299" s="1639"/>
      <c r="JZ299" s="1639"/>
      <c r="KA299" s="1639"/>
      <c r="KB299" s="1639"/>
      <c r="KC299" s="1639"/>
      <c r="KD299" s="1639"/>
      <c r="KE299" s="1639"/>
      <c r="KF299" s="1639"/>
      <c r="KG299" s="1639"/>
      <c r="KH299" s="1639"/>
      <c r="KI299" s="1639"/>
      <c r="KJ299" s="1639"/>
      <c r="KK299" s="1639"/>
      <c r="KL299" s="1639"/>
      <c r="KM299" s="1639"/>
      <c r="KN299" s="1639"/>
      <c r="KO299" s="1639"/>
      <c r="KP299" s="1639"/>
      <c r="KQ299" s="1639"/>
      <c r="KR299" s="1639"/>
      <c r="KS299" s="1639"/>
      <c r="KT299" s="1639"/>
      <c r="KU299" s="1639"/>
      <c r="KV299" s="1639"/>
      <c r="KW299" s="1639"/>
      <c r="KX299" s="1639"/>
      <c r="KY299" s="1639"/>
      <c r="KZ299" s="1639"/>
      <c r="LA299" s="1639"/>
      <c r="LB299" s="1639"/>
      <c r="LC299" s="1639"/>
      <c r="LD299" s="1639"/>
      <c r="LE299" s="1639"/>
      <c r="LF299" s="1639"/>
      <c r="LG299" s="1639"/>
      <c r="LH299" s="1639"/>
      <c r="LI299" s="1639"/>
      <c r="LJ299" s="1639"/>
      <c r="LK299" s="1639"/>
      <c r="LL299" s="1639"/>
      <c r="LM299" s="1639"/>
      <c r="LN299" s="1639"/>
      <c r="LO299" s="1639"/>
      <c r="LP299" s="1639"/>
    </row>
    <row r="300" s="1481" customFormat="1" ht="47" customHeight="1" spans="1:328">
      <c r="A300" s="1499">
        <v>45855</v>
      </c>
      <c r="B300" s="1500" t="s">
        <v>173</v>
      </c>
      <c r="C300" s="1501" t="s">
        <v>98</v>
      </c>
      <c r="D300" s="1502">
        <v>4500174180</v>
      </c>
      <c r="E300" s="2253" t="s">
        <v>1125</v>
      </c>
      <c r="F300" s="1502" t="s">
        <v>1126</v>
      </c>
      <c r="G300" s="1505" t="s">
        <v>176</v>
      </c>
      <c r="H300" s="1505" t="s">
        <v>176</v>
      </c>
      <c r="I300" s="1505" t="s">
        <v>1067</v>
      </c>
      <c r="J300" s="1522">
        <v>8280</v>
      </c>
      <c r="K300" s="1534">
        <v>24</v>
      </c>
      <c r="L300" s="1534">
        <v>2760</v>
      </c>
      <c r="M300" s="1534">
        <f t="shared" si="227"/>
        <v>3</v>
      </c>
      <c r="N300" s="1536">
        <v>45905</v>
      </c>
      <c r="O300" s="1536">
        <f t="shared" si="247"/>
        <v>45903</v>
      </c>
      <c r="P300" s="2932" t="s">
        <v>489</v>
      </c>
      <c r="Q300" s="1562" t="s">
        <v>78</v>
      </c>
      <c r="R300" s="2722">
        <v>8280</v>
      </c>
      <c r="S300" s="2722">
        <f t="shared" si="228"/>
        <v>0</v>
      </c>
      <c r="T300" s="2722"/>
      <c r="U300" s="2722" t="s">
        <v>829</v>
      </c>
      <c r="V300" s="1532" t="s">
        <v>1123</v>
      </c>
      <c r="W300" s="1532" t="s">
        <v>111</v>
      </c>
      <c r="X300" s="1565" t="s">
        <v>1068</v>
      </c>
      <c r="Y300" s="1589" t="s">
        <v>88</v>
      </c>
      <c r="Z300" s="1589">
        <v>45859</v>
      </c>
      <c r="AA300" s="1589"/>
      <c r="AB300" s="1589" t="s">
        <v>745</v>
      </c>
      <c r="AC300" s="1580" t="s">
        <v>746</v>
      </c>
      <c r="AD300" s="1590" t="s">
        <v>181</v>
      </c>
      <c r="AE300" s="2277">
        <v>1451.2567</v>
      </c>
      <c r="AF300" s="2278">
        <f t="shared" si="248"/>
        <v>4353.7701</v>
      </c>
      <c r="AG300" s="1504" t="s">
        <v>1127</v>
      </c>
      <c r="AH300" s="1609" t="s">
        <v>81</v>
      </c>
      <c r="AI300" s="1609"/>
      <c r="AJ300" s="1609">
        <v>9</v>
      </c>
      <c r="AK300" s="1610">
        <f t="shared" si="230"/>
        <v>8280</v>
      </c>
      <c r="AL300" s="1610"/>
      <c r="AM300" s="1610">
        <f t="shared" si="231"/>
        <v>345</v>
      </c>
      <c r="AN300" s="1610"/>
      <c r="AO300" s="1610"/>
      <c r="AP300" s="1610"/>
      <c r="AQ300" s="1610"/>
      <c r="AR300" s="1610" t="s">
        <v>63</v>
      </c>
      <c r="AS300" s="1610">
        <f t="shared" si="232"/>
        <v>8280</v>
      </c>
      <c r="AT300" s="1610"/>
      <c r="AU300" s="1622">
        <f t="shared" si="236"/>
        <v>920</v>
      </c>
      <c r="AV300" s="1622">
        <f t="shared" si="237"/>
        <v>920</v>
      </c>
      <c r="AW300" s="1622">
        <f t="shared" si="238"/>
        <v>920</v>
      </c>
      <c r="AX300" s="1622">
        <f t="shared" si="239"/>
        <v>920</v>
      </c>
      <c r="AY300" s="1622">
        <f t="shared" si="240"/>
        <v>920</v>
      </c>
      <c r="AZ300" s="1622">
        <f t="shared" si="241"/>
        <v>920</v>
      </c>
      <c r="BA300" s="1622">
        <f t="shared" si="242"/>
        <v>920</v>
      </c>
      <c r="BB300" s="1622">
        <f t="shared" si="243"/>
        <v>920</v>
      </c>
      <c r="BC300" s="1622">
        <f t="shared" si="244"/>
        <v>920</v>
      </c>
      <c r="BD300" s="1622">
        <f t="shared" si="245"/>
        <v>881.666666666667</v>
      </c>
      <c r="BE300" s="1622">
        <f t="shared" si="246"/>
        <v>38.3333333333333</v>
      </c>
      <c r="BF300" s="1534"/>
      <c r="BG300" s="1638"/>
      <c r="BH300" s="1639"/>
      <c r="BI300" s="1639"/>
      <c r="BJ300" s="1639"/>
      <c r="BK300" s="1639"/>
      <c r="BL300" s="1639"/>
      <c r="BM300" s="1639"/>
      <c r="BN300" s="1639"/>
      <c r="BO300" s="1639"/>
      <c r="BP300" s="1639"/>
      <c r="BQ300" s="1639"/>
      <c r="BR300" s="1639"/>
      <c r="BS300" s="1639"/>
      <c r="BT300" s="1639"/>
      <c r="BU300" s="1639"/>
      <c r="BV300" s="1639"/>
      <c r="BW300" s="1639"/>
      <c r="BX300" s="1639"/>
      <c r="BY300" s="1639"/>
      <c r="BZ300" s="1639"/>
      <c r="CA300" s="1639"/>
      <c r="CB300" s="1639"/>
      <c r="CC300" s="1639"/>
      <c r="CD300" s="1639"/>
      <c r="CE300" s="1639"/>
      <c r="CF300" s="1639"/>
      <c r="CG300" s="1639"/>
      <c r="CH300" s="1639"/>
      <c r="CI300" s="1639"/>
      <c r="CJ300" s="1639"/>
      <c r="CK300" s="1639"/>
      <c r="CL300" s="1639"/>
      <c r="CM300" s="1639"/>
      <c r="CN300" s="1639"/>
      <c r="CO300" s="1639"/>
      <c r="CP300" s="1639"/>
      <c r="CQ300" s="1639"/>
      <c r="CR300" s="1639"/>
      <c r="CS300" s="1639"/>
      <c r="CT300" s="1639"/>
      <c r="CU300" s="1639"/>
      <c r="CV300" s="1639"/>
      <c r="CW300" s="1639"/>
      <c r="CX300" s="1639"/>
      <c r="CY300" s="1639"/>
      <c r="CZ300" s="1639"/>
      <c r="DA300" s="1639"/>
      <c r="DB300" s="1639"/>
      <c r="DC300" s="1639"/>
      <c r="DD300" s="1639"/>
      <c r="DE300" s="1639"/>
      <c r="DF300" s="1639"/>
      <c r="DG300" s="1639"/>
      <c r="DH300" s="1639"/>
      <c r="DI300" s="1639"/>
      <c r="DJ300" s="1639"/>
      <c r="DK300" s="1639"/>
      <c r="DL300" s="1639"/>
      <c r="DM300" s="1639"/>
      <c r="DN300" s="1639"/>
      <c r="DO300" s="1639"/>
      <c r="DP300" s="1639"/>
      <c r="DQ300" s="1639"/>
      <c r="DR300" s="1639"/>
      <c r="DS300" s="1639"/>
      <c r="DT300" s="1639"/>
      <c r="DU300" s="1639"/>
      <c r="DV300" s="1639"/>
      <c r="DW300" s="1639"/>
      <c r="DX300" s="1639"/>
      <c r="DY300" s="1639"/>
      <c r="DZ300" s="1639"/>
      <c r="EA300" s="1639"/>
      <c r="EB300" s="1639"/>
      <c r="EC300" s="1639"/>
      <c r="ED300" s="1639"/>
      <c r="EE300" s="1639"/>
      <c r="EF300" s="1639"/>
      <c r="EG300" s="1639"/>
      <c r="EH300" s="1639"/>
      <c r="EI300" s="1639"/>
      <c r="EJ300" s="1639"/>
      <c r="EK300" s="1639"/>
      <c r="EL300" s="1639"/>
      <c r="EM300" s="1639"/>
      <c r="EN300" s="1639"/>
      <c r="EO300" s="1639"/>
      <c r="EP300" s="1639"/>
      <c r="EQ300" s="1639"/>
      <c r="ER300" s="1639"/>
      <c r="ES300" s="1639"/>
      <c r="ET300" s="1639"/>
      <c r="EU300" s="1639"/>
      <c r="EV300" s="1639"/>
      <c r="EW300" s="1639"/>
      <c r="EX300" s="1639"/>
      <c r="EY300" s="1639"/>
      <c r="EZ300" s="1639"/>
      <c r="FA300" s="1639"/>
      <c r="FB300" s="1639"/>
      <c r="FC300" s="1639"/>
      <c r="FD300" s="1639"/>
      <c r="FE300" s="1639"/>
      <c r="FF300" s="1639"/>
      <c r="FG300" s="1639"/>
      <c r="FH300" s="1639"/>
      <c r="FI300" s="1639"/>
      <c r="FJ300" s="1639"/>
      <c r="FK300" s="1639"/>
      <c r="FL300" s="1639"/>
      <c r="FM300" s="1639"/>
      <c r="FN300" s="1639"/>
      <c r="FO300" s="1639"/>
      <c r="FP300" s="1639"/>
      <c r="FQ300" s="1639"/>
      <c r="FR300" s="1639"/>
      <c r="FS300" s="1639"/>
      <c r="FT300" s="1639"/>
      <c r="FU300" s="1639"/>
      <c r="FV300" s="1639"/>
      <c r="FW300" s="1639"/>
      <c r="FX300" s="1639"/>
      <c r="FY300" s="1639"/>
      <c r="FZ300" s="1639"/>
      <c r="GA300" s="1639"/>
      <c r="GB300" s="1639"/>
      <c r="GC300" s="1639"/>
      <c r="GD300" s="1639"/>
      <c r="GE300" s="1639"/>
      <c r="GF300" s="1639"/>
      <c r="GG300" s="1639"/>
      <c r="GH300" s="1639"/>
      <c r="GI300" s="1639"/>
      <c r="GJ300" s="1639"/>
      <c r="GK300" s="1639"/>
      <c r="GL300" s="1639"/>
      <c r="GM300" s="1639"/>
      <c r="GN300" s="1639"/>
      <c r="GO300" s="1639"/>
      <c r="GP300" s="1639"/>
      <c r="GQ300" s="1639"/>
      <c r="GR300" s="1639"/>
      <c r="GS300" s="1639"/>
      <c r="GT300" s="1639"/>
      <c r="GU300" s="1639"/>
      <c r="GV300" s="1639"/>
      <c r="GW300" s="1639"/>
      <c r="GX300" s="1639"/>
      <c r="GY300" s="1639"/>
      <c r="GZ300" s="1639"/>
      <c r="HA300" s="1639"/>
      <c r="HB300" s="1639"/>
      <c r="HC300" s="1639"/>
      <c r="HD300" s="1639"/>
      <c r="HE300" s="1639"/>
      <c r="HF300" s="1639"/>
      <c r="HG300" s="1639"/>
      <c r="HH300" s="1639"/>
      <c r="HI300" s="1639"/>
      <c r="HJ300" s="1639"/>
      <c r="HK300" s="1639"/>
      <c r="HL300" s="1639"/>
      <c r="HM300" s="1639"/>
      <c r="HN300" s="1639"/>
      <c r="HO300" s="1639"/>
      <c r="HP300" s="1639"/>
      <c r="HQ300" s="1639"/>
      <c r="HR300" s="1639"/>
      <c r="HS300" s="1639"/>
      <c r="HT300" s="1639"/>
      <c r="HU300" s="1639"/>
      <c r="HV300" s="1639"/>
      <c r="HW300" s="1639"/>
      <c r="HX300" s="1639"/>
      <c r="HY300" s="1639"/>
      <c r="HZ300" s="1639"/>
      <c r="IA300" s="1639"/>
      <c r="IB300" s="1639"/>
      <c r="IC300" s="1639"/>
      <c r="ID300" s="1639"/>
      <c r="IE300" s="1639"/>
      <c r="IF300" s="1639"/>
      <c r="IG300" s="1639"/>
      <c r="IH300" s="1639"/>
      <c r="II300" s="1639"/>
      <c r="IJ300" s="1639"/>
      <c r="IK300" s="1639"/>
      <c r="IL300" s="1639"/>
      <c r="IM300" s="1639"/>
      <c r="IN300" s="1639"/>
      <c r="IO300" s="1639"/>
      <c r="IP300" s="1639"/>
      <c r="IQ300" s="1639"/>
      <c r="IR300" s="1639"/>
      <c r="IS300" s="1639"/>
      <c r="IT300" s="1639"/>
      <c r="IU300" s="1639"/>
      <c r="IV300" s="1639"/>
      <c r="IW300" s="1639"/>
      <c r="IX300" s="1639"/>
      <c r="IY300" s="1639"/>
      <c r="IZ300" s="1639"/>
      <c r="JA300" s="1639"/>
      <c r="JB300" s="1639"/>
      <c r="JC300" s="1639"/>
      <c r="JD300" s="1639"/>
      <c r="JE300" s="1639"/>
      <c r="JF300" s="1639"/>
      <c r="JG300" s="1639"/>
      <c r="JH300" s="1639"/>
      <c r="JI300" s="1639"/>
      <c r="JJ300" s="1639"/>
      <c r="JK300" s="1639"/>
      <c r="JL300" s="1639"/>
      <c r="JM300" s="1639"/>
      <c r="JN300" s="1639"/>
      <c r="JO300" s="1639"/>
      <c r="JP300" s="1639"/>
      <c r="JQ300" s="1639"/>
      <c r="JR300" s="1639"/>
      <c r="JS300" s="1639"/>
      <c r="JT300" s="1639"/>
      <c r="JU300" s="1639"/>
      <c r="JV300" s="1639"/>
      <c r="JW300" s="1639"/>
      <c r="JX300" s="1639"/>
      <c r="JY300" s="1639"/>
      <c r="JZ300" s="1639"/>
      <c r="KA300" s="1639"/>
      <c r="KB300" s="1639"/>
      <c r="KC300" s="1639"/>
      <c r="KD300" s="1639"/>
      <c r="KE300" s="1639"/>
      <c r="KF300" s="1639"/>
      <c r="KG300" s="1639"/>
      <c r="KH300" s="1639"/>
      <c r="KI300" s="1639"/>
      <c r="KJ300" s="1639"/>
      <c r="KK300" s="1639"/>
      <c r="KL300" s="1639"/>
      <c r="KM300" s="1639"/>
      <c r="KN300" s="1639"/>
      <c r="KO300" s="1639"/>
      <c r="KP300" s="1639"/>
      <c r="KQ300" s="1639"/>
      <c r="KR300" s="1639"/>
      <c r="KS300" s="1639"/>
      <c r="KT300" s="1639"/>
      <c r="KU300" s="1639"/>
      <c r="KV300" s="1639"/>
      <c r="KW300" s="1639"/>
      <c r="KX300" s="1639"/>
      <c r="KY300" s="1639"/>
      <c r="KZ300" s="1639"/>
      <c r="LA300" s="1639"/>
      <c r="LB300" s="1639"/>
      <c r="LC300" s="1639"/>
      <c r="LD300" s="1639"/>
      <c r="LE300" s="1639"/>
      <c r="LF300" s="1639"/>
      <c r="LG300" s="1639"/>
      <c r="LH300" s="1639"/>
      <c r="LI300" s="1639"/>
      <c r="LJ300" s="1639"/>
      <c r="LK300" s="1639"/>
      <c r="LL300" s="1639"/>
      <c r="LM300" s="1639"/>
      <c r="LN300" s="1639"/>
      <c r="LO300" s="1639"/>
      <c r="LP300" s="1639"/>
    </row>
    <row r="301" s="1481" customFormat="1" ht="47" customHeight="1" spans="1:328">
      <c r="A301" s="1499">
        <v>45855</v>
      </c>
      <c r="B301" s="1500" t="s">
        <v>173</v>
      </c>
      <c r="C301" s="1501" t="s">
        <v>98</v>
      </c>
      <c r="D301" s="1502">
        <v>4500174180</v>
      </c>
      <c r="E301" s="2253" t="s">
        <v>1128</v>
      </c>
      <c r="F301" s="1502" t="s">
        <v>1129</v>
      </c>
      <c r="G301" s="1505" t="s">
        <v>176</v>
      </c>
      <c r="H301" s="1505" t="s">
        <v>176</v>
      </c>
      <c r="I301" s="1505" t="s">
        <v>1067</v>
      </c>
      <c r="J301" s="1522">
        <v>8280</v>
      </c>
      <c r="K301" s="1534">
        <v>24</v>
      </c>
      <c r="L301" s="1534">
        <v>2760</v>
      </c>
      <c r="M301" s="1534">
        <f t="shared" si="227"/>
        <v>3</v>
      </c>
      <c r="N301" s="1536">
        <v>45905</v>
      </c>
      <c r="O301" s="1536">
        <f t="shared" si="247"/>
        <v>45903</v>
      </c>
      <c r="P301" s="2932" t="s">
        <v>489</v>
      </c>
      <c r="Q301" s="1562" t="s">
        <v>78</v>
      </c>
      <c r="R301" s="2722">
        <v>8280</v>
      </c>
      <c r="S301" s="2722">
        <f t="shared" si="228"/>
        <v>0</v>
      </c>
      <c r="T301" s="2722"/>
      <c r="U301" s="2722" t="s">
        <v>829</v>
      </c>
      <c r="V301" s="1532" t="s">
        <v>1130</v>
      </c>
      <c r="W301" s="1532" t="s">
        <v>111</v>
      </c>
      <c r="X301" s="1565" t="s">
        <v>1068</v>
      </c>
      <c r="Y301" s="1589" t="s">
        <v>88</v>
      </c>
      <c r="Z301" s="1589">
        <v>45859</v>
      </c>
      <c r="AA301" s="1589"/>
      <c r="AB301" s="1589" t="s">
        <v>745</v>
      </c>
      <c r="AC301" s="1580" t="s">
        <v>746</v>
      </c>
      <c r="AD301" s="1590" t="s">
        <v>181</v>
      </c>
      <c r="AE301" s="2277">
        <v>1451.2567</v>
      </c>
      <c r="AF301" s="2278">
        <f t="shared" si="248"/>
        <v>4353.7701</v>
      </c>
      <c r="AG301" s="1504" t="s">
        <v>1131</v>
      </c>
      <c r="AH301" s="1609" t="s">
        <v>81</v>
      </c>
      <c r="AI301" s="1609"/>
      <c r="AJ301" s="1609">
        <v>9</v>
      </c>
      <c r="AK301" s="1610">
        <f t="shared" si="230"/>
        <v>8280</v>
      </c>
      <c r="AL301" s="1610"/>
      <c r="AM301" s="1610">
        <f t="shared" si="231"/>
        <v>345</v>
      </c>
      <c r="AN301" s="1610"/>
      <c r="AO301" s="1610"/>
      <c r="AP301" s="1610"/>
      <c r="AQ301" s="1610"/>
      <c r="AR301" s="1610" t="s">
        <v>63</v>
      </c>
      <c r="AS301" s="1610">
        <f t="shared" si="232"/>
        <v>8280</v>
      </c>
      <c r="AT301" s="1610"/>
      <c r="AU301" s="1622">
        <f t="shared" si="236"/>
        <v>920</v>
      </c>
      <c r="AV301" s="1622">
        <f t="shared" si="237"/>
        <v>920</v>
      </c>
      <c r="AW301" s="1622">
        <f t="shared" si="238"/>
        <v>920</v>
      </c>
      <c r="AX301" s="1622">
        <f t="shared" si="239"/>
        <v>920</v>
      </c>
      <c r="AY301" s="1622">
        <f t="shared" si="240"/>
        <v>920</v>
      </c>
      <c r="AZ301" s="1622">
        <f t="shared" si="241"/>
        <v>920</v>
      </c>
      <c r="BA301" s="1622">
        <f t="shared" si="242"/>
        <v>920</v>
      </c>
      <c r="BB301" s="1622">
        <f t="shared" si="243"/>
        <v>920</v>
      </c>
      <c r="BC301" s="1622">
        <f t="shared" si="244"/>
        <v>920</v>
      </c>
      <c r="BD301" s="1622">
        <f t="shared" si="245"/>
        <v>881.666666666667</v>
      </c>
      <c r="BE301" s="1622">
        <f t="shared" si="246"/>
        <v>38.3333333333333</v>
      </c>
      <c r="BF301" s="1534"/>
      <c r="BG301" s="1638"/>
      <c r="BH301" s="1639"/>
      <c r="BI301" s="1639"/>
      <c r="BJ301" s="1639"/>
      <c r="BK301" s="1639"/>
      <c r="BL301" s="1639"/>
      <c r="BM301" s="1639"/>
      <c r="BN301" s="1639"/>
      <c r="BO301" s="1639"/>
      <c r="BP301" s="1639"/>
      <c r="BQ301" s="1639"/>
      <c r="BR301" s="1639"/>
      <c r="BS301" s="1639"/>
      <c r="BT301" s="1639"/>
      <c r="BU301" s="1639"/>
      <c r="BV301" s="1639"/>
      <c r="BW301" s="1639"/>
      <c r="BX301" s="1639"/>
      <c r="BY301" s="1639"/>
      <c r="BZ301" s="1639"/>
      <c r="CA301" s="1639"/>
      <c r="CB301" s="1639"/>
      <c r="CC301" s="1639"/>
      <c r="CD301" s="1639"/>
      <c r="CE301" s="1639"/>
      <c r="CF301" s="1639"/>
      <c r="CG301" s="1639"/>
      <c r="CH301" s="1639"/>
      <c r="CI301" s="1639"/>
      <c r="CJ301" s="1639"/>
      <c r="CK301" s="1639"/>
      <c r="CL301" s="1639"/>
      <c r="CM301" s="1639"/>
      <c r="CN301" s="1639"/>
      <c r="CO301" s="1639"/>
      <c r="CP301" s="1639"/>
      <c r="CQ301" s="1639"/>
      <c r="CR301" s="1639"/>
      <c r="CS301" s="1639"/>
      <c r="CT301" s="1639"/>
      <c r="CU301" s="1639"/>
      <c r="CV301" s="1639"/>
      <c r="CW301" s="1639"/>
      <c r="CX301" s="1639"/>
      <c r="CY301" s="1639"/>
      <c r="CZ301" s="1639"/>
      <c r="DA301" s="1639"/>
      <c r="DB301" s="1639"/>
      <c r="DC301" s="1639"/>
      <c r="DD301" s="1639"/>
      <c r="DE301" s="1639"/>
      <c r="DF301" s="1639"/>
      <c r="DG301" s="1639"/>
      <c r="DH301" s="1639"/>
      <c r="DI301" s="1639"/>
      <c r="DJ301" s="1639"/>
      <c r="DK301" s="1639"/>
      <c r="DL301" s="1639"/>
      <c r="DM301" s="1639"/>
      <c r="DN301" s="1639"/>
      <c r="DO301" s="1639"/>
      <c r="DP301" s="1639"/>
      <c r="DQ301" s="1639"/>
      <c r="DR301" s="1639"/>
      <c r="DS301" s="1639"/>
      <c r="DT301" s="1639"/>
      <c r="DU301" s="1639"/>
      <c r="DV301" s="1639"/>
      <c r="DW301" s="1639"/>
      <c r="DX301" s="1639"/>
      <c r="DY301" s="1639"/>
      <c r="DZ301" s="1639"/>
      <c r="EA301" s="1639"/>
      <c r="EB301" s="1639"/>
      <c r="EC301" s="1639"/>
      <c r="ED301" s="1639"/>
      <c r="EE301" s="1639"/>
      <c r="EF301" s="1639"/>
      <c r="EG301" s="1639"/>
      <c r="EH301" s="1639"/>
      <c r="EI301" s="1639"/>
      <c r="EJ301" s="1639"/>
      <c r="EK301" s="1639"/>
      <c r="EL301" s="1639"/>
      <c r="EM301" s="1639"/>
      <c r="EN301" s="1639"/>
      <c r="EO301" s="1639"/>
      <c r="EP301" s="1639"/>
      <c r="EQ301" s="1639"/>
      <c r="ER301" s="1639"/>
      <c r="ES301" s="1639"/>
      <c r="ET301" s="1639"/>
      <c r="EU301" s="1639"/>
      <c r="EV301" s="1639"/>
      <c r="EW301" s="1639"/>
      <c r="EX301" s="1639"/>
      <c r="EY301" s="1639"/>
      <c r="EZ301" s="1639"/>
      <c r="FA301" s="1639"/>
      <c r="FB301" s="1639"/>
      <c r="FC301" s="1639"/>
      <c r="FD301" s="1639"/>
      <c r="FE301" s="1639"/>
      <c r="FF301" s="1639"/>
      <c r="FG301" s="1639"/>
      <c r="FH301" s="1639"/>
      <c r="FI301" s="1639"/>
      <c r="FJ301" s="1639"/>
      <c r="FK301" s="1639"/>
      <c r="FL301" s="1639"/>
      <c r="FM301" s="1639"/>
      <c r="FN301" s="1639"/>
      <c r="FO301" s="1639"/>
      <c r="FP301" s="1639"/>
      <c r="FQ301" s="1639"/>
      <c r="FR301" s="1639"/>
      <c r="FS301" s="1639"/>
      <c r="FT301" s="1639"/>
      <c r="FU301" s="1639"/>
      <c r="FV301" s="1639"/>
      <c r="FW301" s="1639"/>
      <c r="FX301" s="1639"/>
      <c r="FY301" s="1639"/>
      <c r="FZ301" s="1639"/>
      <c r="GA301" s="1639"/>
      <c r="GB301" s="1639"/>
      <c r="GC301" s="1639"/>
      <c r="GD301" s="1639"/>
      <c r="GE301" s="1639"/>
      <c r="GF301" s="1639"/>
      <c r="GG301" s="1639"/>
      <c r="GH301" s="1639"/>
      <c r="GI301" s="1639"/>
      <c r="GJ301" s="1639"/>
      <c r="GK301" s="1639"/>
      <c r="GL301" s="1639"/>
      <c r="GM301" s="1639"/>
      <c r="GN301" s="1639"/>
      <c r="GO301" s="1639"/>
      <c r="GP301" s="1639"/>
      <c r="GQ301" s="1639"/>
      <c r="GR301" s="1639"/>
      <c r="GS301" s="1639"/>
      <c r="GT301" s="1639"/>
      <c r="GU301" s="1639"/>
      <c r="GV301" s="1639"/>
      <c r="GW301" s="1639"/>
      <c r="GX301" s="1639"/>
      <c r="GY301" s="1639"/>
      <c r="GZ301" s="1639"/>
      <c r="HA301" s="1639"/>
      <c r="HB301" s="1639"/>
      <c r="HC301" s="1639"/>
      <c r="HD301" s="1639"/>
      <c r="HE301" s="1639"/>
      <c r="HF301" s="1639"/>
      <c r="HG301" s="1639"/>
      <c r="HH301" s="1639"/>
      <c r="HI301" s="1639"/>
      <c r="HJ301" s="1639"/>
      <c r="HK301" s="1639"/>
      <c r="HL301" s="1639"/>
      <c r="HM301" s="1639"/>
      <c r="HN301" s="1639"/>
      <c r="HO301" s="1639"/>
      <c r="HP301" s="1639"/>
      <c r="HQ301" s="1639"/>
      <c r="HR301" s="1639"/>
      <c r="HS301" s="1639"/>
      <c r="HT301" s="1639"/>
      <c r="HU301" s="1639"/>
      <c r="HV301" s="1639"/>
      <c r="HW301" s="1639"/>
      <c r="HX301" s="1639"/>
      <c r="HY301" s="1639"/>
      <c r="HZ301" s="1639"/>
      <c r="IA301" s="1639"/>
      <c r="IB301" s="1639"/>
      <c r="IC301" s="1639"/>
      <c r="ID301" s="1639"/>
      <c r="IE301" s="1639"/>
      <c r="IF301" s="1639"/>
      <c r="IG301" s="1639"/>
      <c r="IH301" s="1639"/>
      <c r="II301" s="1639"/>
      <c r="IJ301" s="1639"/>
      <c r="IK301" s="1639"/>
      <c r="IL301" s="1639"/>
      <c r="IM301" s="1639"/>
      <c r="IN301" s="1639"/>
      <c r="IO301" s="1639"/>
      <c r="IP301" s="1639"/>
      <c r="IQ301" s="1639"/>
      <c r="IR301" s="1639"/>
      <c r="IS301" s="1639"/>
      <c r="IT301" s="1639"/>
      <c r="IU301" s="1639"/>
      <c r="IV301" s="1639"/>
      <c r="IW301" s="1639"/>
      <c r="IX301" s="1639"/>
      <c r="IY301" s="1639"/>
      <c r="IZ301" s="1639"/>
      <c r="JA301" s="1639"/>
      <c r="JB301" s="1639"/>
      <c r="JC301" s="1639"/>
      <c r="JD301" s="1639"/>
      <c r="JE301" s="1639"/>
      <c r="JF301" s="1639"/>
      <c r="JG301" s="1639"/>
      <c r="JH301" s="1639"/>
      <c r="JI301" s="1639"/>
      <c r="JJ301" s="1639"/>
      <c r="JK301" s="1639"/>
      <c r="JL301" s="1639"/>
      <c r="JM301" s="1639"/>
      <c r="JN301" s="1639"/>
      <c r="JO301" s="1639"/>
      <c r="JP301" s="1639"/>
      <c r="JQ301" s="1639"/>
      <c r="JR301" s="1639"/>
      <c r="JS301" s="1639"/>
      <c r="JT301" s="1639"/>
      <c r="JU301" s="1639"/>
      <c r="JV301" s="1639"/>
      <c r="JW301" s="1639"/>
      <c r="JX301" s="1639"/>
      <c r="JY301" s="1639"/>
      <c r="JZ301" s="1639"/>
      <c r="KA301" s="1639"/>
      <c r="KB301" s="1639"/>
      <c r="KC301" s="1639"/>
      <c r="KD301" s="1639"/>
      <c r="KE301" s="1639"/>
      <c r="KF301" s="1639"/>
      <c r="KG301" s="1639"/>
      <c r="KH301" s="1639"/>
      <c r="KI301" s="1639"/>
      <c r="KJ301" s="1639"/>
      <c r="KK301" s="1639"/>
      <c r="KL301" s="1639"/>
      <c r="KM301" s="1639"/>
      <c r="KN301" s="1639"/>
      <c r="KO301" s="1639"/>
      <c r="KP301" s="1639"/>
      <c r="KQ301" s="1639"/>
      <c r="KR301" s="1639"/>
      <c r="KS301" s="1639"/>
      <c r="KT301" s="1639"/>
      <c r="KU301" s="1639"/>
      <c r="KV301" s="1639"/>
      <c r="KW301" s="1639"/>
      <c r="KX301" s="1639"/>
      <c r="KY301" s="1639"/>
      <c r="KZ301" s="1639"/>
      <c r="LA301" s="1639"/>
      <c r="LB301" s="1639"/>
      <c r="LC301" s="1639"/>
      <c r="LD301" s="1639"/>
      <c r="LE301" s="1639"/>
      <c r="LF301" s="1639"/>
      <c r="LG301" s="1639"/>
      <c r="LH301" s="1639"/>
      <c r="LI301" s="1639"/>
      <c r="LJ301" s="1639"/>
      <c r="LK301" s="1639"/>
      <c r="LL301" s="1639"/>
      <c r="LM301" s="1639"/>
      <c r="LN301" s="1639"/>
      <c r="LO301" s="1639"/>
      <c r="LP301" s="1639"/>
    </row>
    <row r="302" s="1481" customFormat="1" ht="47" customHeight="1" spans="1:328">
      <c r="A302" s="1499">
        <v>45855</v>
      </c>
      <c r="B302" s="1500" t="s">
        <v>173</v>
      </c>
      <c r="C302" s="1501" t="s">
        <v>98</v>
      </c>
      <c r="D302" s="1502">
        <v>4500174180</v>
      </c>
      <c r="E302" s="2253" t="s">
        <v>1132</v>
      </c>
      <c r="F302" s="1502" t="s">
        <v>1133</v>
      </c>
      <c r="G302" s="1505" t="s">
        <v>176</v>
      </c>
      <c r="H302" s="1505" t="s">
        <v>176</v>
      </c>
      <c r="I302" s="1505" t="s">
        <v>1067</v>
      </c>
      <c r="J302" s="1522">
        <v>8280</v>
      </c>
      <c r="K302" s="1534">
        <v>24</v>
      </c>
      <c r="L302" s="1534">
        <v>2760</v>
      </c>
      <c r="M302" s="1534">
        <f t="shared" si="227"/>
        <v>3</v>
      </c>
      <c r="N302" s="1536">
        <v>45905</v>
      </c>
      <c r="O302" s="1536">
        <f t="shared" si="247"/>
        <v>45903</v>
      </c>
      <c r="P302" s="2932" t="s">
        <v>489</v>
      </c>
      <c r="Q302" s="1562" t="s">
        <v>78</v>
      </c>
      <c r="R302" s="2722">
        <v>8280</v>
      </c>
      <c r="S302" s="2722">
        <f t="shared" si="228"/>
        <v>0</v>
      </c>
      <c r="T302" s="2722"/>
      <c r="U302" s="2722" t="s">
        <v>829</v>
      </c>
      <c r="V302" s="2308">
        <v>45918</v>
      </c>
      <c r="W302" s="1532" t="s">
        <v>111</v>
      </c>
      <c r="X302" s="1565" t="s">
        <v>1068</v>
      </c>
      <c r="Y302" s="1589" t="s">
        <v>88</v>
      </c>
      <c r="Z302" s="1589">
        <v>45859</v>
      </c>
      <c r="AA302" s="1589"/>
      <c r="AB302" s="1589" t="s">
        <v>745</v>
      </c>
      <c r="AC302" s="1580" t="s">
        <v>746</v>
      </c>
      <c r="AD302" s="1590" t="s">
        <v>181</v>
      </c>
      <c r="AE302" s="2277">
        <v>1451.2567</v>
      </c>
      <c r="AF302" s="2278">
        <f t="shared" si="248"/>
        <v>4353.7701</v>
      </c>
      <c r="AG302" s="1514" t="s">
        <v>1134</v>
      </c>
      <c r="AH302" s="1609" t="s">
        <v>81</v>
      </c>
      <c r="AI302" s="1609"/>
      <c r="AJ302" s="1609">
        <v>9</v>
      </c>
      <c r="AK302" s="1610">
        <f t="shared" si="230"/>
        <v>8280</v>
      </c>
      <c r="AL302" s="1610"/>
      <c r="AM302" s="1610">
        <f t="shared" si="231"/>
        <v>345</v>
      </c>
      <c r="AN302" s="1610"/>
      <c r="AO302" s="1610"/>
      <c r="AP302" s="1610"/>
      <c r="AQ302" s="1610"/>
      <c r="AR302" s="1610" t="s">
        <v>63</v>
      </c>
      <c r="AS302" s="1610">
        <f t="shared" si="232"/>
        <v>8280</v>
      </c>
      <c r="AT302" s="1610"/>
      <c r="AU302" s="1622">
        <f t="shared" si="236"/>
        <v>920</v>
      </c>
      <c r="AV302" s="1622">
        <f t="shared" si="237"/>
        <v>920</v>
      </c>
      <c r="AW302" s="1622">
        <f t="shared" si="238"/>
        <v>920</v>
      </c>
      <c r="AX302" s="1622">
        <f t="shared" si="239"/>
        <v>920</v>
      </c>
      <c r="AY302" s="1622">
        <f t="shared" si="240"/>
        <v>920</v>
      </c>
      <c r="AZ302" s="1622">
        <f t="shared" si="241"/>
        <v>920</v>
      </c>
      <c r="BA302" s="1622">
        <f t="shared" si="242"/>
        <v>920</v>
      </c>
      <c r="BB302" s="1622">
        <f t="shared" si="243"/>
        <v>920</v>
      </c>
      <c r="BC302" s="1622">
        <f t="shared" si="244"/>
        <v>920</v>
      </c>
      <c r="BD302" s="1622">
        <f t="shared" si="245"/>
        <v>881.666666666667</v>
      </c>
      <c r="BE302" s="1622">
        <f t="shared" si="246"/>
        <v>38.3333333333333</v>
      </c>
      <c r="BF302" s="1534"/>
      <c r="BG302" s="1638"/>
      <c r="BH302" s="1639"/>
      <c r="BI302" s="1639"/>
      <c r="BJ302" s="1639"/>
      <c r="BK302" s="1639"/>
      <c r="BL302" s="1639"/>
      <c r="BM302" s="1639"/>
      <c r="BN302" s="1639"/>
      <c r="BO302" s="1639"/>
      <c r="BP302" s="1639"/>
      <c r="BQ302" s="1639"/>
      <c r="BR302" s="1639"/>
      <c r="BS302" s="1639"/>
      <c r="BT302" s="1639"/>
      <c r="BU302" s="1639"/>
      <c r="BV302" s="1639"/>
      <c r="BW302" s="1639"/>
      <c r="BX302" s="1639"/>
      <c r="BY302" s="1639"/>
      <c r="BZ302" s="1639"/>
      <c r="CA302" s="1639"/>
      <c r="CB302" s="1639"/>
      <c r="CC302" s="1639"/>
      <c r="CD302" s="1639"/>
      <c r="CE302" s="1639"/>
      <c r="CF302" s="1639"/>
      <c r="CG302" s="1639"/>
      <c r="CH302" s="1639"/>
      <c r="CI302" s="1639"/>
      <c r="CJ302" s="1639"/>
      <c r="CK302" s="1639"/>
      <c r="CL302" s="1639"/>
      <c r="CM302" s="1639"/>
      <c r="CN302" s="1639"/>
      <c r="CO302" s="1639"/>
      <c r="CP302" s="1639"/>
      <c r="CQ302" s="1639"/>
      <c r="CR302" s="1639"/>
      <c r="CS302" s="1639"/>
      <c r="CT302" s="1639"/>
      <c r="CU302" s="1639"/>
      <c r="CV302" s="1639"/>
      <c r="CW302" s="1639"/>
      <c r="CX302" s="1639"/>
      <c r="CY302" s="1639"/>
      <c r="CZ302" s="1639"/>
      <c r="DA302" s="1639"/>
      <c r="DB302" s="1639"/>
      <c r="DC302" s="1639"/>
      <c r="DD302" s="1639"/>
      <c r="DE302" s="1639"/>
      <c r="DF302" s="1639"/>
      <c r="DG302" s="1639"/>
      <c r="DH302" s="1639"/>
      <c r="DI302" s="1639"/>
      <c r="DJ302" s="1639"/>
      <c r="DK302" s="1639"/>
      <c r="DL302" s="1639"/>
      <c r="DM302" s="1639"/>
      <c r="DN302" s="1639"/>
      <c r="DO302" s="1639"/>
      <c r="DP302" s="1639"/>
      <c r="DQ302" s="1639"/>
      <c r="DR302" s="1639"/>
      <c r="DS302" s="1639"/>
      <c r="DT302" s="1639"/>
      <c r="DU302" s="1639"/>
      <c r="DV302" s="1639"/>
      <c r="DW302" s="1639"/>
      <c r="DX302" s="1639"/>
      <c r="DY302" s="1639"/>
      <c r="DZ302" s="1639"/>
      <c r="EA302" s="1639"/>
      <c r="EB302" s="1639"/>
      <c r="EC302" s="1639"/>
      <c r="ED302" s="1639"/>
      <c r="EE302" s="1639"/>
      <c r="EF302" s="1639"/>
      <c r="EG302" s="1639"/>
      <c r="EH302" s="1639"/>
      <c r="EI302" s="1639"/>
      <c r="EJ302" s="1639"/>
      <c r="EK302" s="1639"/>
      <c r="EL302" s="1639"/>
      <c r="EM302" s="1639"/>
      <c r="EN302" s="1639"/>
      <c r="EO302" s="1639"/>
      <c r="EP302" s="1639"/>
      <c r="EQ302" s="1639"/>
      <c r="ER302" s="1639"/>
      <c r="ES302" s="1639"/>
      <c r="ET302" s="1639"/>
      <c r="EU302" s="1639"/>
      <c r="EV302" s="1639"/>
      <c r="EW302" s="1639"/>
      <c r="EX302" s="1639"/>
      <c r="EY302" s="1639"/>
      <c r="EZ302" s="1639"/>
      <c r="FA302" s="1639"/>
      <c r="FB302" s="1639"/>
      <c r="FC302" s="1639"/>
      <c r="FD302" s="1639"/>
      <c r="FE302" s="1639"/>
      <c r="FF302" s="1639"/>
      <c r="FG302" s="1639"/>
      <c r="FH302" s="1639"/>
      <c r="FI302" s="1639"/>
      <c r="FJ302" s="1639"/>
      <c r="FK302" s="1639"/>
      <c r="FL302" s="1639"/>
      <c r="FM302" s="1639"/>
      <c r="FN302" s="1639"/>
      <c r="FO302" s="1639"/>
      <c r="FP302" s="1639"/>
      <c r="FQ302" s="1639"/>
      <c r="FR302" s="1639"/>
      <c r="FS302" s="1639"/>
      <c r="FT302" s="1639"/>
      <c r="FU302" s="1639"/>
      <c r="FV302" s="1639"/>
      <c r="FW302" s="1639"/>
      <c r="FX302" s="1639"/>
      <c r="FY302" s="1639"/>
      <c r="FZ302" s="1639"/>
      <c r="GA302" s="1639"/>
      <c r="GB302" s="1639"/>
      <c r="GC302" s="1639"/>
      <c r="GD302" s="1639"/>
      <c r="GE302" s="1639"/>
      <c r="GF302" s="1639"/>
      <c r="GG302" s="1639"/>
      <c r="GH302" s="1639"/>
      <c r="GI302" s="1639"/>
      <c r="GJ302" s="1639"/>
      <c r="GK302" s="1639"/>
      <c r="GL302" s="1639"/>
      <c r="GM302" s="1639"/>
      <c r="GN302" s="1639"/>
      <c r="GO302" s="1639"/>
      <c r="GP302" s="1639"/>
      <c r="GQ302" s="1639"/>
      <c r="GR302" s="1639"/>
      <c r="GS302" s="1639"/>
      <c r="GT302" s="1639"/>
      <c r="GU302" s="1639"/>
      <c r="GV302" s="1639"/>
      <c r="GW302" s="1639"/>
      <c r="GX302" s="1639"/>
      <c r="GY302" s="1639"/>
      <c r="GZ302" s="1639"/>
      <c r="HA302" s="1639"/>
      <c r="HB302" s="1639"/>
      <c r="HC302" s="1639"/>
      <c r="HD302" s="1639"/>
      <c r="HE302" s="1639"/>
      <c r="HF302" s="1639"/>
      <c r="HG302" s="1639"/>
      <c r="HH302" s="1639"/>
      <c r="HI302" s="1639"/>
      <c r="HJ302" s="1639"/>
      <c r="HK302" s="1639"/>
      <c r="HL302" s="1639"/>
      <c r="HM302" s="1639"/>
      <c r="HN302" s="1639"/>
      <c r="HO302" s="1639"/>
      <c r="HP302" s="1639"/>
      <c r="HQ302" s="1639"/>
      <c r="HR302" s="1639"/>
      <c r="HS302" s="1639"/>
      <c r="HT302" s="1639"/>
      <c r="HU302" s="1639"/>
      <c r="HV302" s="1639"/>
      <c r="HW302" s="1639"/>
      <c r="HX302" s="1639"/>
      <c r="HY302" s="1639"/>
      <c r="HZ302" s="1639"/>
      <c r="IA302" s="1639"/>
      <c r="IB302" s="1639"/>
      <c r="IC302" s="1639"/>
      <c r="ID302" s="1639"/>
      <c r="IE302" s="1639"/>
      <c r="IF302" s="1639"/>
      <c r="IG302" s="1639"/>
      <c r="IH302" s="1639"/>
      <c r="II302" s="1639"/>
      <c r="IJ302" s="1639"/>
      <c r="IK302" s="1639"/>
      <c r="IL302" s="1639"/>
      <c r="IM302" s="1639"/>
      <c r="IN302" s="1639"/>
      <c r="IO302" s="1639"/>
      <c r="IP302" s="1639"/>
      <c r="IQ302" s="1639"/>
      <c r="IR302" s="1639"/>
      <c r="IS302" s="1639"/>
      <c r="IT302" s="1639"/>
      <c r="IU302" s="1639"/>
      <c r="IV302" s="1639"/>
      <c r="IW302" s="1639"/>
      <c r="IX302" s="1639"/>
      <c r="IY302" s="1639"/>
      <c r="IZ302" s="1639"/>
      <c r="JA302" s="1639"/>
      <c r="JB302" s="1639"/>
      <c r="JC302" s="1639"/>
      <c r="JD302" s="1639"/>
      <c r="JE302" s="1639"/>
      <c r="JF302" s="1639"/>
      <c r="JG302" s="1639"/>
      <c r="JH302" s="1639"/>
      <c r="JI302" s="1639"/>
      <c r="JJ302" s="1639"/>
      <c r="JK302" s="1639"/>
      <c r="JL302" s="1639"/>
      <c r="JM302" s="1639"/>
      <c r="JN302" s="1639"/>
      <c r="JO302" s="1639"/>
      <c r="JP302" s="1639"/>
      <c r="JQ302" s="1639"/>
      <c r="JR302" s="1639"/>
      <c r="JS302" s="1639"/>
      <c r="JT302" s="1639"/>
      <c r="JU302" s="1639"/>
      <c r="JV302" s="1639"/>
      <c r="JW302" s="1639"/>
      <c r="JX302" s="1639"/>
      <c r="JY302" s="1639"/>
      <c r="JZ302" s="1639"/>
      <c r="KA302" s="1639"/>
      <c r="KB302" s="1639"/>
      <c r="KC302" s="1639"/>
      <c r="KD302" s="1639"/>
      <c r="KE302" s="1639"/>
      <c r="KF302" s="1639"/>
      <c r="KG302" s="1639"/>
      <c r="KH302" s="1639"/>
      <c r="KI302" s="1639"/>
      <c r="KJ302" s="1639"/>
      <c r="KK302" s="1639"/>
      <c r="KL302" s="1639"/>
      <c r="KM302" s="1639"/>
      <c r="KN302" s="1639"/>
      <c r="KO302" s="1639"/>
      <c r="KP302" s="1639"/>
      <c r="KQ302" s="1639"/>
      <c r="KR302" s="1639"/>
      <c r="KS302" s="1639"/>
      <c r="KT302" s="1639"/>
      <c r="KU302" s="1639"/>
      <c r="KV302" s="1639"/>
      <c r="KW302" s="1639"/>
      <c r="KX302" s="1639"/>
      <c r="KY302" s="1639"/>
      <c r="KZ302" s="1639"/>
      <c r="LA302" s="1639"/>
      <c r="LB302" s="1639"/>
      <c r="LC302" s="1639"/>
      <c r="LD302" s="1639"/>
      <c r="LE302" s="1639"/>
      <c r="LF302" s="1639"/>
      <c r="LG302" s="1639"/>
      <c r="LH302" s="1639"/>
      <c r="LI302" s="1639"/>
      <c r="LJ302" s="1639"/>
      <c r="LK302" s="1639"/>
      <c r="LL302" s="1639"/>
      <c r="LM302" s="1639"/>
      <c r="LN302" s="1639"/>
      <c r="LO302" s="1639"/>
      <c r="LP302" s="1639"/>
    </row>
    <row r="303" s="1481" customFormat="1" ht="47" customHeight="1" spans="1:328">
      <c r="A303" s="1499">
        <v>45855</v>
      </c>
      <c r="B303" s="1500" t="s">
        <v>173</v>
      </c>
      <c r="C303" s="1501" t="s">
        <v>98</v>
      </c>
      <c r="D303" s="1502">
        <v>4500174180</v>
      </c>
      <c r="E303" s="2253" t="s">
        <v>1135</v>
      </c>
      <c r="F303" s="1502" t="s">
        <v>1136</v>
      </c>
      <c r="G303" s="1505" t="s">
        <v>176</v>
      </c>
      <c r="H303" s="1505" t="s">
        <v>176</v>
      </c>
      <c r="I303" s="1505" t="s">
        <v>1067</v>
      </c>
      <c r="J303" s="1522">
        <v>8280</v>
      </c>
      <c r="K303" s="1534">
        <v>24</v>
      </c>
      <c r="L303" s="1534">
        <v>2760</v>
      </c>
      <c r="M303" s="1534">
        <f t="shared" si="227"/>
        <v>3</v>
      </c>
      <c r="N303" s="1536">
        <v>45905</v>
      </c>
      <c r="O303" s="1536">
        <f t="shared" si="247"/>
        <v>45903</v>
      </c>
      <c r="P303" s="2932" t="s">
        <v>489</v>
      </c>
      <c r="Q303" s="1562" t="s">
        <v>78</v>
      </c>
      <c r="R303" s="2722">
        <v>8280</v>
      </c>
      <c r="S303" s="2722">
        <f t="shared" si="228"/>
        <v>0</v>
      </c>
      <c r="T303" s="2722"/>
      <c r="U303" s="2722" t="s">
        <v>829</v>
      </c>
      <c r="V303" s="1532"/>
      <c r="W303" s="1532" t="s">
        <v>111</v>
      </c>
      <c r="X303" s="1565" t="s">
        <v>1068</v>
      </c>
      <c r="Y303" s="1589" t="s">
        <v>88</v>
      </c>
      <c r="Z303" s="1589">
        <v>45859</v>
      </c>
      <c r="AA303" s="1589"/>
      <c r="AB303" s="1589" t="s">
        <v>745</v>
      </c>
      <c r="AC303" s="1580" t="s">
        <v>746</v>
      </c>
      <c r="AD303" s="1590" t="s">
        <v>181</v>
      </c>
      <c r="AE303" s="2277">
        <v>1451.2567</v>
      </c>
      <c r="AF303" s="2278">
        <f t="shared" si="248"/>
        <v>4353.7701</v>
      </c>
      <c r="AG303" s="1504" t="s">
        <v>1137</v>
      </c>
      <c r="AH303" s="1609" t="s">
        <v>81</v>
      </c>
      <c r="AI303" s="1609"/>
      <c r="AJ303" s="1609">
        <v>9</v>
      </c>
      <c r="AK303" s="1610">
        <f t="shared" si="230"/>
        <v>8280</v>
      </c>
      <c r="AL303" s="1610"/>
      <c r="AM303" s="1610">
        <f t="shared" si="231"/>
        <v>345</v>
      </c>
      <c r="AN303" s="1610"/>
      <c r="AO303" s="1610"/>
      <c r="AP303" s="1610"/>
      <c r="AQ303" s="1610"/>
      <c r="AR303" s="1610" t="s">
        <v>63</v>
      </c>
      <c r="AS303" s="1610">
        <f t="shared" si="232"/>
        <v>8280</v>
      </c>
      <c r="AT303" s="1610"/>
      <c r="AU303" s="1622">
        <f t="shared" si="236"/>
        <v>920</v>
      </c>
      <c r="AV303" s="1622">
        <f t="shared" si="237"/>
        <v>920</v>
      </c>
      <c r="AW303" s="1622">
        <f t="shared" si="238"/>
        <v>920</v>
      </c>
      <c r="AX303" s="1622">
        <f t="shared" si="239"/>
        <v>920</v>
      </c>
      <c r="AY303" s="1622">
        <f t="shared" si="240"/>
        <v>920</v>
      </c>
      <c r="AZ303" s="1622">
        <f t="shared" si="241"/>
        <v>920</v>
      </c>
      <c r="BA303" s="1622">
        <f t="shared" si="242"/>
        <v>920</v>
      </c>
      <c r="BB303" s="1622">
        <f t="shared" si="243"/>
        <v>920</v>
      </c>
      <c r="BC303" s="1622">
        <f t="shared" si="244"/>
        <v>920</v>
      </c>
      <c r="BD303" s="1622">
        <f t="shared" si="245"/>
        <v>881.666666666667</v>
      </c>
      <c r="BE303" s="1622">
        <f t="shared" si="246"/>
        <v>38.3333333333333</v>
      </c>
      <c r="BF303" s="1534"/>
      <c r="BG303" s="1638"/>
      <c r="BH303" s="1639"/>
      <c r="BI303" s="1639"/>
      <c r="BJ303" s="1639"/>
      <c r="BK303" s="1639"/>
      <c r="BL303" s="1639"/>
      <c r="BM303" s="1639"/>
      <c r="BN303" s="1639"/>
      <c r="BO303" s="1639"/>
      <c r="BP303" s="1639"/>
      <c r="BQ303" s="1639"/>
      <c r="BR303" s="1639"/>
      <c r="BS303" s="1639"/>
      <c r="BT303" s="1639"/>
      <c r="BU303" s="1639"/>
      <c r="BV303" s="1639"/>
      <c r="BW303" s="1639"/>
      <c r="BX303" s="1639"/>
      <c r="BY303" s="1639"/>
      <c r="BZ303" s="1639"/>
      <c r="CA303" s="1639"/>
      <c r="CB303" s="1639"/>
      <c r="CC303" s="1639"/>
      <c r="CD303" s="1639"/>
      <c r="CE303" s="1639"/>
      <c r="CF303" s="1639"/>
      <c r="CG303" s="1639"/>
      <c r="CH303" s="1639"/>
      <c r="CI303" s="1639"/>
      <c r="CJ303" s="1639"/>
      <c r="CK303" s="1639"/>
      <c r="CL303" s="1639"/>
      <c r="CM303" s="1639"/>
      <c r="CN303" s="1639"/>
      <c r="CO303" s="1639"/>
      <c r="CP303" s="1639"/>
      <c r="CQ303" s="1639"/>
      <c r="CR303" s="1639"/>
      <c r="CS303" s="1639"/>
      <c r="CT303" s="1639"/>
      <c r="CU303" s="1639"/>
      <c r="CV303" s="1639"/>
      <c r="CW303" s="1639"/>
      <c r="CX303" s="1639"/>
      <c r="CY303" s="1639"/>
      <c r="CZ303" s="1639"/>
      <c r="DA303" s="1639"/>
      <c r="DB303" s="1639"/>
      <c r="DC303" s="1639"/>
      <c r="DD303" s="1639"/>
      <c r="DE303" s="1639"/>
      <c r="DF303" s="1639"/>
      <c r="DG303" s="1639"/>
      <c r="DH303" s="1639"/>
      <c r="DI303" s="1639"/>
      <c r="DJ303" s="1639"/>
      <c r="DK303" s="1639"/>
      <c r="DL303" s="1639"/>
      <c r="DM303" s="1639"/>
      <c r="DN303" s="1639"/>
      <c r="DO303" s="1639"/>
      <c r="DP303" s="1639"/>
      <c r="DQ303" s="1639"/>
      <c r="DR303" s="1639"/>
      <c r="DS303" s="1639"/>
      <c r="DT303" s="1639"/>
      <c r="DU303" s="1639"/>
      <c r="DV303" s="1639"/>
      <c r="DW303" s="1639"/>
      <c r="DX303" s="1639"/>
      <c r="DY303" s="1639"/>
      <c r="DZ303" s="1639"/>
      <c r="EA303" s="1639"/>
      <c r="EB303" s="1639"/>
      <c r="EC303" s="1639"/>
      <c r="ED303" s="1639"/>
      <c r="EE303" s="1639"/>
      <c r="EF303" s="1639"/>
      <c r="EG303" s="1639"/>
      <c r="EH303" s="1639"/>
      <c r="EI303" s="1639"/>
      <c r="EJ303" s="1639"/>
      <c r="EK303" s="1639"/>
      <c r="EL303" s="1639"/>
      <c r="EM303" s="1639"/>
      <c r="EN303" s="1639"/>
      <c r="EO303" s="1639"/>
      <c r="EP303" s="1639"/>
      <c r="EQ303" s="1639"/>
      <c r="ER303" s="1639"/>
      <c r="ES303" s="1639"/>
      <c r="ET303" s="1639"/>
      <c r="EU303" s="1639"/>
      <c r="EV303" s="1639"/>
      <c r="EW303" s="1639"/>
      <c r="EX303" s="1639"/>
      <c r="EY303" s="1639"/>
      <c r="EZ303" s="1639"/>
      <c r="FA303" s="1639"/>
      <c r="FB303" s="1639"/>
      <c r="FC303" s="1639"/>
      <c r="FD303" s="1639"/>
      <c r="FE303" s="1639"/>
      <c r="FF303" s="1639"/>
      <c r="FG303" s="1639"/>
      <c r="FH303" s="1639"/>
      <c r="FI303" s="1639"/>
      <c r="FJ303" s="1639"/>
      <c r="FK303" s="1639"/>
      <c r="FL303" s="1639"/>
      <c r="FM303" s="1639"/>
      <c r="FN303" s="1639"/>
      <c r="FO303" s="1639"/>
      <c r="FP303" s="1639"/>
      <c r="FQ303" s="1639"/>
      <c r="FR303" s="1639"/>
      <c r="FS303" s="1639"/>
      <c r="FT303" s="1639"/>
      <c r="FU303" s="1639"/>
      <c r="FV303" s="1639"/>
      <c r="FW303" s="1639"/>
      <c r="FX303" s="1639"/>
      <c r="FY303" s="1639"/>
      <c r="FZ303" s="1639"/>
      <c r="GA303" s="1639"/>
      <c r="GB303" s="1639"/>
      <c r="GC303" s="1639"/>
      <c r="GD303" s="1639"/>
      <c r="GE303" s="1639"/>
      <c r="GF303" s="1639"/>
      <c r="GG303" s="1639"/>
      <c r="GH303" s="1639"/>
      <c r="GI303" s="1639"/>
      <c r="GJ303" s="1639"/>
      <c r="GK303" s="1639"/>
      <c r="GL303" s="1639"/>
      <c r="GM303" s="1639"/>
      <c r="GN303" s="1639"/>
      <c r="GO303" s="1639"/>
      <c r="GP303" s="1639"/>
      <c r="GQ303" s="1639"/>
      <c r="GR303" s="1639"/>
      <c r="GS303" s="1639"/>
      <c r="GT303" s="1639"/>
      <c r="GU303" s="1639"/>
      <c r="GV303" s="1639"/>
      <c r="GW303" s="1639"/>
      <c r="GX303" s="1639"/>
      <c r="GY303" s="1639"/>
      <c r="GZ303" s="1639"/>
      <c r="HA303" s="1639"/>
      <c r="HB303" s="1639"/>
      <c r="HC303" s="1639"/>
      <c r="HD303" s="1639"/>
      <c r="HE303" s="1639"/>
      <c r="HF303" s="1639"/>
      <c r="HG303" s="1639"/>
      <c r="HH303" s="1639"/>
      <c r="HI303" s="1639"/>
      <c r="HJ303" s="1639"/>
      <c r="HK303" s="1639"/>
      <c r="HL303" s="1639"/>
      <c r="HM303" s="1639"/>
      <c r="HN303" s="1639"/>
      <c r="HO303" s="1639"/>
      <c r="HP303" s="1639"/>
      <c r="HQ303" s="1639"/>
      <c r="HR303" s="1639"/>
      <c r="HS303" s="1639"/>
      <c r="HT303" s="1639"/>
      <c r="HU303" s="1639"/>
      <c r="HV303" s="1639"/>
      <c r="HW303" s="1639"/>
      <c r="HX303" s="1639"/>
      <c r="HY303" s="1639"/>
      <c r="HZ303" s="1639"/>
      <c r="IA303" s="1639"/>
      <c r="IB303" s="1639"/>
      <c r="IC303" s="1639"/>
      <c r="ID303" s="1639"/>
      <c r="IE303" s="1639"/>
      <c r="IF303" s="1639"/>
      <c r="IG303" s="1639"/>
      <c r="IH303" s="1639"/>
      <c r="II303" s="1639"/>
      <c r="IJ303" s="1639"/>
      <c r="IK303" s="1639"/>
      <c r="IL303" s="1639"/>
      <c r="IM303" s="1639"/>
      <c r="IN303" s="1639"/>
      <c r="IO303" s="1639"/>
      <c r="IP303" s="1639"/>
      <c r="IQ303" s="1639"/>
      <c r="IR303" s="1639"/>
      <c r="IS303" s="1639"/>
      <c r="IT303" s="1639"/>
      <c r="IU303" s="1639"/>
      <c r="IV303" s="1639"/>
      <c r="IW303" s="1639"/>
      <c r="IX303" s="1639"/>
      <c r="IY303" s="1639"/>
      <c r="IZ303" s="1639"/>
      <c r="JA303" s="1639"/>
      <c r="JB303" s="1639"/>
      <c r="JC303" s="1639"/>
      <c r="JD303" s="1639"/>
      <c r="JE303" s="1639"/>
      <c r="JF303" s="1639"/>
      <c r="JG303" s="1639"/>
      <c r="JH303" s="1639"/>
      <c r="JI303" s="1639"/>
      <c r="JJ303" s="1639"/>
      <c r="JK303" s="1639"/>
      <c r="JL303" s="1639"/>
      <c r="JM303" s="1639"/>
      <c r="JN303" s="1639"/>
      <c r="JO303" s="1639"/>
      <c r="JP303" s="1639"/>
      <c r="JQ303" s="1639"/>
      <c r="JR303" s="1639"/>
      <c r="JS303" s="1639"/>
      <c r="JT303" s="1639"/>
      <c r="JU303" s="1639"/>
      <c r="JV303" s="1639"/>
      <c r="JW303" s="1639"/>
      <c r="JX303" s="1639"/>
      <c r="JY303" s="1639"/>
      <c r="JZ303" s="1639"/>
      <c r="KA303" s="1639"/>
      <c r="KB303" s="1639"/>
      <c r="KC303" s="1639"/>
      <c r="KD303" s="1639"/>
      <c r="KE303" s="1639"/>
      <c r="KF303" s="1639"/>
      <c r="KG303" s="1639"/>
      <c r="KH303" s="1639"/>
      <c r="KI303" s="1639"/>
      <c r="KJ303" s="1639"/>
      <c r="KK303" s="1639"/>
      <c r="KL303" s="1639"/>
      <c r="KM303" s="1639"/>
      <c r="KN303" s="1639"/>
      <c r="KO303" s="1639"/>
      <c r="KP303" s="1639"/>
      <c r="KQ303" s="1639"/>
      <c r="KR303" s="1639"/>
      <c r="KS303" s="1639"/>
      <c r="KT303" s="1639"/>
      <c r="KU303" s="1639"/>
      <c r="KV303" s="1639"/>
      <c r="KW303" s="1639"/>
      <c r="KX303" s="1639"/>
      <c r="KY303" s="1639"/>
      <c r="KZ303" s="1639"/>
      <c r="LA303" s="1639"/>
      <c r="LB303" s="1639"/>
      <c r="LC303" s="1639"/>
      <c r="LD303" s="1639"/>
      <c r="LE303" s="1639"/>
      <c r="LF303" s="1639"/>
      <c r="LG303" s="1639"/>
      <c r="LH303" s="1639"/>
      <c r="LI303" s="1639"/>
      <c r="LJ303" s="1639"/>
      <c r="LK303" s="1639"/>
      <c r="LL303" s="1639"/>
      <c r="LM303" s="1639"/>
      <c r="LN303" s="1639"/>
      <c r="LO303" s="1639"/>
      <c r="LP303" s="1639"/>
    </row>
    <row r="304" s="1481" customFormat="1" ht="47" customHeight="1" spans="1:328">
      <c r="A304" s="1499">
        <v>45855</v>
      </c>
      <c r="B304" s="1500" t="s">
        <v>173</v>
      </c>
      <c r="C304" s="1501" t="s">
        <v>98</v>
      </c>
      <c r="D304" s="1502">
        <v>4500174180</v>
      </c>
      <c r="E304" s="2253" t="s">
        <v>1138</v>
      </c>
      <c r="F304" s="1502" t="s">
        <v>1139</v>
      </c>
      <c r="G304" s="1505" t="s">
        <v>176</v>
      </c>
      <c r="H304" s="1505" t="s">
        <v>176</v>
      </c>
      <c r="I304" s="1505" t="s">
        <v>1067</v>
      </c>
      <c r="J304" s="1522">
        <v>8280</v>
      </c>
      <c r="K304" s="1534">
        <v>24</v>
      </c>
      <c r="L304" s="1534">
        <v>2760</v>
      </c>
      <c r="M304" s="1534">
        <f t="shared" si="227"/>
        <v>3</v>
      </c>
      <c r="N304" s="1536">
        <v>45905</v>
      </c>
      <c r="O304" s="1536">
        <f t="shared" si="247"/>
        <v>45903</v>
      </c>
      <c r="P304" s="2932" t="s">
        <v>489</v>
      </c>
      <c r="Q304" s="1562" t="s">
        <v>78</v>
      </c>
      <c r="R304" s="2722">
        <v>8280</v>
      </c>
      <c r="S304" s="2722">
        <f t="shared" si="228"/>
        <v>0</v>
      </c>
      <c r="T304" s="2722"/>
      <c r="U304" s="2722" t="s">
        <v>829</v>
      </c>
      <c r="V304" s="1532"/>
      <c r="W304" s="1532" t="s">
        <v>111</v>
      </c>
      <c r="X304" s="1565" t="s">
        <v>1068</v>
      </c>
      <c r="Y304" s="1589" t="s">
        <v>88</v>
      </c>
      <c r="Z304" s="1589">
        <v>45859</v>
      </c>
      <c r="AA304" s="1589"/>
      <c r="AB304" s="1589" t="s">
        <v>745</v>
      </c>
      <c r="AC304" s="1580" t="s">
        <v>746</v>
      </c>
      <c r="AD304" s="1590" t="s">
        <v>181</v>
      </c>
      <c r="AE304" s="2277">
        <v>1451.2567</v>
      </c>
      <c r="AF304" s="2278">
        <f t="shared" si="248"/>
        <v>4353.7701</v>
      </c>
      <c r="AG304" s="1504"/>
      <c r="AH304" s="1609" t="s">
        <v>81</v>
      </c>
      <c r="AI304" s="1609"/>
      <c r="AJ304" s="1609">
        <v>9</v>
      </c>
      <c r="AK304" s="1610">
        <f t="shared" si="230"/>
        <v>8280</v>
      </c>
      <c r="AL304" s="1610"/>
      <c r="AM304" s="1610">
        <f t="shared" si="231"/>
        <v>345</v>
      </c>
      <c r="AN304" s="1610"/>
      <c r="AO304" s="1610"/>
      <c r="AP304" s="1610"/>
      <c r="AQ304" s="1610"/>
      <c r="AR304" s="1610" t="s">
        <v>63</v>
      </c>
      <c r="AS304" s="1610">
        <f t="shared" si="232"/>
        <v>8280</v>
      </c>
      <c r="AT304" s="1610"/>
      <c r="AU304" s="1622">
        <f t="shared" si="236"/>
        <v>920</v>
      </c>
      <c r="AV304" s="1622">
        <f t="shared" si="237"/>
        <v>920</v>
      </c>
      <c r="AW304" s="1622">
        <f t="shared" si="238"/>
        <v>920</v>
      </c>
      <c r="AX304" s="1622">
        <f t="shared" si="239"/>
        <v>920</v>
      </c>
      <c r="AY304" s="1622">
        <f t="shared" si="240"/>
        <v>920</v>
      </c>
      <c r="AZ304" s="1622">
        <f t="shared" si="241"/>
        <v>920</v>
      </c>
      <c r="BA304" s="1622">
        <f t="shared" si="242"/>
        <v>920</v>
      </c>
      <c r="BB304" s="1622">
        <f t="shared" si="243"/>
        <v>920</v>
      </c>
      <c r="BC304" s="1622">
        <f t="shared" si="244"/>
        <v>920</v>
      </c>
      <c r="BD304" s="1622">
        <f t="shared" si="245"/>
        <v>881.666666666667</v>
      </c>
      <c r="BE304" s="1622">
        <f t="shared" si="246"/>
        <v>38.3333333333333</v>
      </c>
      <c r="BF304" s="1534"/>
      <c r="BG304" s="1638"/>
      <c r="BH304" s="1639"/>
      <c r="BI304" s="1639"/>
      <c r="BJ304" s="1639"/>
      <c r="BK304" s="1639"/>
      <c r="BL304" s="1639"/>
      <c r="BM304" s="1639"/>
      <c r="BN304" s="1639"/>
      <c r="BO304" s="1639"/>
      <c r="BP304" s="1639"/>
      <c r="BQ304" s="1639"/>
      <c r="BR304" s="1639"/>
      <c r="BS304" s="1639"/>
      <c r="BT304" s="1639"/>
      <c r="BU304" s="1639"/>
      <c r="BV304" s="1639"/>
      <c r="BW304" s="1639"/>
      <c r="BX304" s="1639"/>
      <c r="BY304" s="1639"/>
      <c r="BZ304" s="1639"/>
      <c r="CA304" s="1639"/>
      <c r="CB304" s="1639"/>
      <c r="CC304" s="1639"/>
      <c r="CD304" s="1639"/>
      <c r="CE304" s="1639"/>
      <c r="CF304" s="1639"/>
      <c r="CG304" s="1639"/>
      <c r="CH304" s="1639"/>
      <c r="CI304" s="1639"/>
      <c r="CJ304" s="1639"/>
      <c r="CK304" s="1639"/>
      <c r="CL304" s="1639"/>
      <c r="CM304" s="1639"/>
      <c r="CN304" s="1639"/>
      <c r="CO304" s="1639"/>
      <c r="CP304" s="1639"/>
      <c r="CQ304" s="1639"/>
      <c r="CR304" s="1639"/>
      <c r="CS304" s="1639"/>
      <c r="CT304" s="1639"/>
      <c r="CU304" s="1639"/>
      <c r="CV304" s="1639"/>
      <c r="CW304" s="1639"/>
      <c r="CX304" s="1639"/>
      <c r="CY304" s="1639"/>
      <c r="CZ304" s="1639"/>
      <c r="DA304" s="1639"/>
      <c r="DB304" s="1639"/>
      <c r="DC304" s="1639"/>
      <c r="DD304" s="1639"/>
      <c r="DE304" s="1639"/>
      <c r="DF304" s="1639"/>
      <c r="DG304" s="1639"/>
      <c r="DH304" s="1639"/>
      <c r="DI304" s="1639"/>
      <c r="DJ304" s="1639"/>
      <c r="DK304" s="1639"/>
      <c r="DL304" s="1639"/>
      <c r="DM304" s="1639"/>
      <c r="DN304" s="1639"/>
      <c r="DO304" s="1639"/>
      <c r="DP304" s="1639"/>
      <c r="DQ304" s="1639"/>
      <c r="DR304" s="1639"/>
      <c r="DS304" s="1639"/>
      <c r="DT304" s="1639"/>
      <c r="DU304" s="1639"/>
      <c r="DV304" s="1639"/>
      <c r="DW304" s="1639"/>
      <c r="DX304" s="1639"/>
      <c r="DY304" s="1639"/>
      <c r="DZ304" s="1639"/>
      <c r="EA304" s="1639"/>
      <c r="EB304" s="1639"/>
      <c r="EC304" s="1639"/>
      <c r="ED304" s="1639"/>
      <c r="EE304" s="1639"/>
      <c r="EF304" s="1639"/>
      <c r="EG304" s="1639"/>
      <c r="EH304" s="1639"/>
      <c r="EI304" s="1639"/>
      <c r="EJ304" s="1639"/>
      <c r="EK304" s="1639"/>
      <c r="EL304" s="1639"/>
      <c r="EM304" s="1639"/>
      <c r="EN304" s="1639"/>
      <c r="EO304" s="1639"/>
      <c r="EP304" s="1639"/>
      <c r="EQ304" s="1639"/>
      <c r="ER304" s="1639"/>
      <c r="ES304" s="1639"/>
      <c r="ET304" s="1639"/>
      <c r="EU304" s="1639"/>
      <c r="EV304" s="1639"/>
      <c r="EW304" s="1639"/>
      <c r="EX304" s="1639"/>
      <c r="EY304" s="1639"/>
      <c r="EZ304" s="1639"/>
      <c r="FA304" s="1639"/>
      <c r="FB304" s="1639"/>
      <c r="FC304" s="1639"/>
      <c r="FD304" s="1639"/>
      <c r="FE304" s="1639"/>
      <c r="FF304" s="1639"/>
      <c r="FG304" s="1639"/>
      <c r="FH304" s="1639"/>
      <c r="FI304" s="1639"/>
      <c r="FJ304" s="1639"/>
      <c r="FK304" s="1639"/>
      <c r="FL304" s="1639"/>
      <c r="FM304" s="1639"/>
      <c r="FN304" s="1639"/>
      <c r="FO304" s="1639"/>
      <c r="FP304" s="1639"/>
      <c r="FQ304" s="1639"/>
      <c r="FR304" s="1639"/>
      <c r="FS304" s="1639"/>
      <c r="FT304" s="1639"/>
      <c r="FU304" s="1639"/>
      <c r="FV304" s="1639"/>
      <c r="FW304" s="1639"/>
      <c r="FX304" s="1639"/>
      <c r="FY304" s="1639"/>
      <c r="FZ304" s="1639"/>
      <c r="GA304" s="1639"/>
      <c r="GB304" s="1639"/>
      <c r="GC304" s="1639"/>
      <c r="GD304" s="1639"/>
      <c r="GE304" s="1639"/>
      <c r="GF304" s="1639"/>
      <c r="GG304" s="1639"/>
      <c r="GH304" s="1639"/>
      <c r="GI304" s="1639"/>
      <c r="GJ304" s="1639"/>
      <c r="GK304" s="1639"/>
      <c r="GL304" s="1639"/>
      <c r="GM304" s="1639"/>
      <c r="GN304" s="1639"/>
      <c r="GO304" s="1639"/>
      <c r="GP304" s="1639"/>
      <c r="GQ304" s="1639"/>
      <c r="GR304" s="1639"/>
      <c r="GS304" s="1639"/>
      <c r="GT304" s="1639"/>
      <c r="GU304" s="1639"/>
      <c r="GV304" s="1639"/>
      <c r="GW304" s="1639"/>
      <c r="GX304" s="1639"/>
      <c r="GY304" s="1639"/>
      <c r="GZ304" s="1639"/>
      <c r="HA304" s="1639"/>
      <c r="HB304" s="1639"/>
      <c r="HC304" s="1639"/>
      <c r="HD304" s="1639"/>
      <c r="HE304" s="1639"/>
      <c r="HF304" s="1639"/>
      <c r="HG304" s="1639"/>
      <c r="HH304" s="1639"/>
      <c r="HI304" s="1639"/>
      <c r="HJ304" s="1639"/>
      <c r="HK304" s="1639"/>
      <c r="HL304" s="1639"/>
      <c r="HM304" s="1639"/>
      <c r="HN304" s="1639"/>
      <c r="HO304" s="1639"/>
      <c r="HP304" s="1639"/>
      <c r="HQ304" s="1639"/>
      <c r="HR304" s="1639"/>
      <c r="HS304" s="1639"/>
      <c r="HT304" s="1639"/>
      <c r="HU304" s="1639"/>
      <c r="HV304" s="1639"/>
      <c r="HW304" s="1639"/>
      <c r="HX304" s="1639"/>
      <c r="HY304" s="1639"/>
      <c r="HZ304" s="1639"/>
      <c r="IA304" s="1639"/>
      <c r="IB304" s="1639"/>
      <c r="IC304" s="1639"/>
      <c r="ID304" s="1639"/>
      <c r="IE304" s="1639"/>
      <c r="IF304" s="1639"/>
      <c r="IG304" s="1639"/>
      <c r="IH304" s="1639"/>
      <c r="II304" s="1639"/>
      <c r="IJ304" s="1639"/>
      <c r="IK304" s="1639"/>
      <c r="IL304" s="1639"/>
      <c r="IM304" s="1639"/>
      <c r="IN304" s="1639"/>
      <c r="IO304" s="1639"/>
      <c r="IP304" s="1639"/>
      <c r="IQ304" s="1639"/>
      <c r="IR304" s="1639"/>
      <c r="IS304" s="1639"/>
      <c r="IT304" s="1639"/>
      <c r="IU304" s="1639"/>
      <c r="IV304" s="1639"/>
      <c r="IW304" s="1639"/>
      <c r="IX304" s="1639"/>
      <c r="IY304" s="1639"/>
      <c r="IZ304" s="1639"/>
      <c r="JA304" s="1639"/>
      <c r="JB304" s="1639"/>
      <c r="JC304" s="1639"/>
      <c r="JD304" s="1639"/>
      <c r="JE304" s="1639"/>
      <c r="JF304" s="1639"/>
      <c r="JG304" s="1639"/>
      <c r="JH304" s="1639"/>
      <c r="JI304" s="1639"/>
      <c r="JJ304" s="1639"/>
      <c r="JK304" s="1639"/>
      <c r="JL304" s="1639"/>
      <c r="JM304" s="1639"/>
      <c r="JN304" s="1639"/>
      <c r="JO304" s="1639"/>
      <c r="JP304" s="1639"/>
      <c r="JQ304" s="1639"/>
      <c r="JR304" s="1639"/>
      <c r="JS304" s="1639"/>
      <c r="JT304" s="1639"/>
      <c r="JU304" s="1639"/>
      <c r="JV304" s="1639"/>
      <c r="JW304" s="1639"/>
      <c r="JX304" s="1639"/>
      <c r="JY304" s="1639"/>
      <c r="JZ304" s="1639"/>
      <c r="KA304" s="1639"/>
      <c r="KB304" s="1639"/>
      <c r="KC304" s="1639"/>
      <c r="KD304" s="1639"/>
      <c r="KE304" s="1639"/>
      <c r="KF304" s="1639"/>
      <c r="KG304" s="1639"/>
      <c r="KH304" s="1639"/>
      <c r="KI304" s="1639"/>
      <c r="KJ304" s="1639"/>
      <c r="KK304" s="1639"/>
      <c r="KL304" s="1639"/>
      <c r="KM304" s="1639"/>
      <c r="KN304" s="1639"/>
      <c r="KO304" s="1639"/>
      <c r="KP304" s="1639"/>
      <c r="KQ304" s="1639"/>
      <c r="KR304" s="1639"/>
      <c r="KS304" s="1639"/>
      <c r="KT304" s="1639"/>
      <c r="KU304" s="1639"/>
      <c r="KV304" s="1639"/>
      <c r="KW304" s="1639"/>
      <c r="KX304" s="1639"/>
      <c r="KY304" s="1639"/>
      <c r="KZ304" s="1639"/>
      <c r="LA304" s="1639"/>
      <c r="LB304" s="1639"/>
      <c r="LC304" s="1639"/>
      <c r="LD304" s="1639"/>
      <c r="LE304" s="1639"/>
      <c r="LF304" s="1639"/>
      <c r="LG304" s="1639"/>
      <c r="LH304" s="1639"/>
      <c r="LI304" s="1639"/>
      <c r="LJ304" s="1639"/>
      <c r="LK304" s="1639"/>
      <c r="LL304" s="1639"/>
      <c r="LM304" s="1639"/>
      <c r="LN304" s="1639"/>
      <c r="LO304" s="1639"/>
      <c r="LP304" s="1639"/>
    </row>
    <row r="305" s="1481" customFormat="1" ht="47" customHeight="1" spans="1:328">
      <c r="A305" s="1499">
        <v>45855</v>
      </c>
      <c r="B305" s="1500" t="s">
        <v>173</v>
      </c>
      <c r="C305" s="1501" t="s">
        <v>98</v>
      </c>
      <c r="D305" s="1502">
        <v>4500174180</v>
      </c>
      <c r="E305" s="2253" t="s">
        <v>1140</v>
      </c>
      <c r="F305" s="1502" t="s">
        <v>1141</v>
      </c>
      <c r="G305" s="1505" t="s">
        <v>176</v>
      </c>
      <c r="H305" s="1505" t="s">
        <v>176</v>
      </c>
      <c r="I305" s="1505" t="s">
        <v>1067</v>
      </c>
      <c r="J305" s="1522">
        <v>11040</v>
      </c>
      <c r="K305" s="1534">
        <v>24</v>
      </c>
      <c r="L305" s="1534">
        <v>2760</v>
      </c>
      <c r="M305" s="1534">
        <f t="shared" si="227"/>
        <v>4</v>
      </c>
      <c r="N305" s="1536">
        <v>45905</v>
      </c>
      <c r="O305" s="1536">
        <f t="shared" si="247"/>
        <v>45903</v>
      </c>
      <c r="P305" s="2932" t="s">
        <v>489</v>
      </c>
      <c r="Q305" s="1562" t="s">
        <v>78</v>
      </c>
      <c r="R305" s="2722">
        <v>11040</v>
      </c>
      <c r="S305" s="2722">
        <f t="shared" si="228"/>
        <v>0</v>
      </c>
      <c r="T305" s="2722"/>
      <c r="U305" s="2722" t="s">
        <v>829</v>
      </c>
      <c r="V305" s="1532" t="s">
        <v>1100</v>
      </c>
      <c r="W305" s="1532" t="s">
        <v>111</v>
      </c>
      <c r="X305" s="1565" t="s">
        <v>1068</v>
      </c>
      <c r="Y305" s="1589" t="s">
        <v>88</v>
      </c>
      <c r="Z305" s="1589">
        <v>45859</v>
      </c>
      <c r="AA305" s="1589"/>
      <c r="AB305" s="1589" t="s">
        <v>745</v>
      </c>
      <c r="AC305" s="1580" t="s">
        <v>746</v>
      </c>
      <c r="AD305" s="1590" t="s">
        <v>181</v>
      </c>
      <c r="AE305" s="2277">
        <v>1451.2575</v>
      </c>
      <c r="AF305" s="2278">
        <f t="shared" si="248"/>
        <v>5805.03</v>
      </c>
      <c r="AG305" s="1504" t="s">
        <v>1142</v>
      </c>
      <c r="AH305" s="1609" t="s">
        <v>81</v>
      </c>
      <c r="AI305" s="1609"/>
      <c r="AJ305" s="1609">
        <v>9</v>
      </c>
      <c r="AK305" s="1610">
        <f t="shared" si="230"/>
        <v>11040</v>
      </c>
      <c r="AL305" s="1610"/>
      <c r="AM305" s="1610">
        <f t="shared" si="231"/>
        <v>460</v>
      </c>
      <c r="AN305" s="1610"/>
      <c r="AO305" s="1610"/>
      <c r="AP305" s="1610"/>
      <c r="AQ305" s="1610"/>
      <c r="AR305" s="1610" t="s">
        <v>63</v>
      </c>
      <c r="AS305" s="1610">
        <f t="shared" si="232"/>
        <v>11040</v>
      </c>
      <c r="AT305" s="1610"/>
      <c r="AU305" s="1622">
        <f t="shared" si="236"/>
        <v>1226.66666666667</v>
      </c>
      <c r="AV305" s="1622">
        <f t="shared" si="237"/>
        <v>1226.66666666667</v>
      </c>
      <c r="AW305" s="1622">
        <f t="shared" si="238"/>
        <v>1226.66666666667</v>
      </c>
      <c r="AX305" s="1622">
        <f t="shared" si="239"/>
        <v>1226.66666666667</v>
      </c>
      <c r="AY305" s="1622">
        <f t="shared" si="240"/>
        <v>1226.66666666667</v>
      </c>
      <c r="AZ305" s="1622">
        <f t="shared" si="241"/>
        <v>1226.66666666667</v>
      </c>
      <c r="BA305" s="1622">
        <f t="shared" si="242"/>
        <v>1226.66666666667</v>
      </c>
      <c r="BB305" s="1622">
        <f t="shared" si="243"/>
        <v>1226.66666666667</v>
      </c>
      <c r="BC305" s="1622">
        <f t="shared" si="244"/>
        <v>1226.66666666667</v>
      </c>
      <c r="BD305" s="1622">
        <f t="shared" si="245"/>
        <v>1175.55555555556</v>
      </c>
      <c r="BE305" s="1622">
        <f t="shared" si="246"/>
        <v>51.1111111111111</v>
      </c>
      <c r="BF305" s="1534"/>
      <c r="BG305" s="1638"/>
      <c r="BH305" s="1639"/>
      <c r="BI305" s="1639"/>
      <c r="BJ305" s="1639"/>
      <c r="BK305" s="1639"/>
      <c r="BL305" s="1639"/>
      <c r="BM305" s="1639"/>
      <c r="BN305" s="1639"/>
      <c r="BO305" s="1639"/>
      <c r="BP305" s="1639"/>
      <c r="BQ305" s="1639"/>
      <c r="BR305" s="1639"/>
      <c r="BS305" s="1639"/>
      <c r="BT305" s="1639"/>
      <c r="BU305" s="1639"/>
      <c r="BV305" s="1639"/>
      <c r="BW305" s="1639"/>
      <c r="BX305" s="1639"/>
      <c r="BY305" s="1639"/>
      <c r="BZ305" s="1639"/>
      <c r="CA305" s="1639"/>
      <c r="CB305" s="1639"/>
      <c r="CC305" s="1639"/>
      <c r="CD305" s="1639"/>
      <c r="CE305" s="1639"/>
      <c r="CF305" s="1639"/>
      <c r="CG305" s="1639"/>
      <c r="CH305" s="1639"/>
      <c r="CI305" s="1639"/>
      <c r="CJ305" s="1639"/>
      <c r="CK305" s="1639"/>
      <c r="CL305" s="1639"/>
      <c r="CM305" s="1639"/>
      <c r="CN305" s="1639"/>
      <c r="CO305" s="1639"/>
      <c r="CP305" s="1639"/>
      <c r="CQ305" s="1639"/>
      <c r="CR305" s="1639"/>
      <c r="CS305" s="1639"/>
      <c r="CT305" s="1639"/>
      <c r="CU305" s="1639"/>
      <c r="CV305" s="1639"/>
      <c r="CW305" s="1639"/>
      <c r="CX305" s="1639"/>
      <c r="CY305" s="1639"/>
      <c r="CZ305" s="1639"/>
      <c r="DA305" s="1639"/>
      <c r="DB305" s="1639"/>
      <c r="DC305" s="1639"/>
      <c r="DD305" s="1639"/>
      <c r="DE305" s="1639"/>
      <c r="DF305" s="1639"/>
      <c r="DG305" s="1639"/>
      <c r="DH305" s="1639"/>
      <c r="DI305" s="1639"/>
      <c r="DJ305" s="1639"/>
      <c r="DK305" s="1639"/>
      <c r="DL305" s="1639"/>
      <c r="DM305" s="1639"/>
      <c r="DN305" s="1639"/>
      <c r="DO305" s="1639"/>
      <c r="DP305" s="1639"/>
      <c r="DQ305" s="1639"/>
      <c r="DR305" s="1639"/>
      <c r="DS305" s="1639"/>
      <c r="DT305" s="1639"/>
      <c r="DU305" s="1639"/>
      <c r="DV305" s="1639"/>
      <c r="DW305" s="1639"/>
      <c r="DX305" s="1639"/>
      <c r="DY305" s="1639"/>
      <c r="DZ305" s="1639"/>
      <c r="EA305" s="1639"/>
      <c r="EB305" s="1639"/>
      <c r="EC305" s="1639"/>
      <c r="ED305" s="1639"/>
      <c r="EE305" s="1639"/>
      <c r="EF305" s="1639"/>
      <c r="EG305" s="1639"/>
      <c r="EH305" s="1639"/>
      <c r="EI305" s="1639"/>
      <c r="EJ305" s="1639"/>
      <c r="EK305" s="1639"/>
      <c r="EL305" s="1639"/>
      <c r="EM305" s="1639"/>
      <c r="EN305" s="1639"/>
      <c r="EO305" s="1639"/>
      <c r="EP305" s="1639"/>
      <c r="EQ305" s="1639"/>
      <c r="ER305" s="1639"/>
      <c r="ES305" s="1639"/>
      <c r="ET305" s="1639"/>
      <c r="EU305" s="1639"/>
      <c r="EV305" s="1639"/>
      <c r="EW305" s="1639"/>
      <c r="EX305" s="1639"/>
      <c r="EY305" s="1639"/>
      <c r="EZ305" s="1639"/>
      <c r="FA305" s="1639"/>
      <c r="FB305" s="1639"/>
      <c r="FC305" s="1639"/>
      <c r="FD305" s="1639"/>
      <c r="FE305" s="1639"/>
      <c r="FF305" s="1639"/>
      <c r="FG305" s="1639"/>
      <c r="FH305" s="1639"/>
      <c r="FI305" s="1639"/>
      <c r="FJ305" s="1639"/>
      <c r="FK305" s="1639"/>
      <c r="FL305" s="1639"/>
      <c r="FM305" s="1639"/>
      <c r="FN305" s="1639"/>
      <c r="FO305" s="1639"/>
      <c r="FP305" s="1639"/>
      <c r="FQ305" s="1639"/>
      <c r="FR305" s="1639"/>
      <c r="FS305" s="1639"/>
      <c r="FT305" s="1639"/>
      <c r="FU305" s="1639"/>
      <c r="FV305" s="1639"/>
      <c r="FW305" s="1639"/>
      <c r="FX305" s="1639"/>
      <c r="FY305" s="1639"/>
      <c r="FZ305" s="1639"/>
      <c r="GA305" s="1639"/>
      <c r="GB305" s="1639"/>
      <c r="GC305" s="1639"/>
      <c r="GD305" s="1639"/>
      <c r="GE305" s="1639"/>
      <c r="GF305" s="1639"/>
      <c r="GG305" s="1639"/>
      <c r="GH305" s="1639"/>
      <c r="GI305" s="1639"/>
      <c r="GJ305" s="1639"/>
      <c r="GK305" s="1639"/>
      <c r="GL305" s="1639"/>
      <c r="GM305" s="1639"/>
      <c r="GN305" s="1639"/>
      <c r="GO305" s="1639"/>
      <c r="GP305" s="1639"/>
      <c r="GQ305" s="1639"/>
      <c r="GR305" s="1639"/>
      <c r="GS305" s="1639"/>
      <c r="GT305" s="1639"/>
      <c r="GU305" s="1639"/>
      <c r="GV305" s="1639"/>
      <c r="GW305" s="1639"/>
      <c r="GX305" s="1639"/>
      <c r="GY305" s="1639"/>
      <c r="GZ305" s="1639"/>
      <c r="HA305" s="1639"/>
      <c r="HB305" s="1639"/>
      <c r="HC305" s="1639"/>
      <c r="HD305" s="1639"/>
      <c r="HE305" s="1639"/>
      <c r="HF305" s="1639"/>
      <c r="HG305" s="1639"/>
      <c r="HH305" s="1639"/>
      <c r="HI305" s="1639"/>
      <c r="HJ305" s="1639"/>
      <c r="HK305" s="1639"/>
      <c r="HL305" s="1639"/>
      <c r="HM305" s="1639"/>
      <c r="HN305" s="1639"/>
      <c r="HO305" s="1639"/>
      <c r="HP305" s="1639"/>
      <c r="HQ305" s="1639"/>
      <c r="HR305" s="1639"/>
      <c r="HS305" s="1639"/>
      <c r="HT305" s="1639"/>
      <c r="HU305" s="1639"/>
      <c r="HV305" s="1639"/>
      <c r="HW305" s="1639"/>
      <c r="HX305" s="1639"/>
      <c r="HY305" s="1639"/>
      <c r="HZ305" s="1639"/>
      <c r="IA305" s="1639"/>
      <c r="IB305" s="1639"/>
      <c r="IC305" s="1639"/>
      <c r="ID305" s="1639"/>
      <c r="IE305" s="1639"/>
      <c r="IF305" s="1639"/>
      <c r="IG305" s="1639"/>
      <c r="IH305" s="1639"/>
      <c r="II305" s="1639"/>
      <c r="IJ305" s="1639"/>
      <c r="IK305" s="1639"/>
      <c r="IL305" s="1639"/>
      <c r="IM305" s="1639"/>
      <c r="IN305" s="1639"/>
      <c r="IO305" s="1639"/>
      <c r="IP305" s="1639"/>
      <c r="IQ305" s="1639"/>
      <c r="IR305" s="1639"/>
      <c r="IS305" s="1639"/>
      <c r="IT305" s="1639"/>
      <c r="IU305" s="1639"/>
      <c r="IV305" s="1639"/>
      <c r="IW305" s="1639"/>
      <c r="IX305" s="1639"/>
      <c r="IY305" s="1639"/>
      <c r="IZ305" s="1639"/>
      <c r="JA305" s="1639"/>
      <c r="JB305" s="1639"/>
      <c r="JC305" s="1639"/>
      <c r="JD305" s="1639"/>
      <c r="JE305" s="1639"/>
      <c r="JF305" s="1639"/>
      <c r="JG305" s="1639"/>
      <c r="JH305" s="1639"/>
      <c r="JI305" s="1639"/>
      <c r="JJ305" s="1639"/>
      <c r="JK305" s="1639"/>
      <c r="JL305" s="1639"/>
      <c r="JM305" s="1639"/>
      <c r="JN305" s="1639"/>
      <c r="JO305" s="1639"/>
      <c r="JP305" s="1639"/>
      <c r="JQ305" s="1639"/>
      <c r="JR305" s="1639"/>
      <c r="JS305" s="1639"/>
      <c r="JT305" s="1639"/>
      <c r="JU305" s="1639"/>
      <c r="JV305" s="1639"/>
      <c r="JW305" s="1639"/>
      <c r="JX305" s="1639"/>
      <c r="JY305" s="1639"/>
      <c r="JZ305" s="1639"/>
      <c r="KA305" s="1639"/>
      <c r="KB305" s="1639"/>
      <c r="KC305" s="1639"/>
      <c r="KD305" s="1639"/>
      <c r="KE305" s="1639"/>
      <c r="KF305" s="1639"/>
      <c r="KG305" s="1639"/>
      <c r="KH305" s="1639"/>
      <c r="KI305" s="1639"/>
      <c r="KJ305" s="1639"/>
      <c r="KK305" s="1639"/>
      <c r="KL305" s="1639"/>
      <c r="KM305" s="1639"/>
      <c r="KN305" s="1639"/>
      <c r="KO305" s="1639"/>
      <c r="KP305" s="1639"/>
      <c r="KQ305" s="1639"/>
      <c r="KR305" s="1639"/>
      <c r="KS305" s="1639"/>
      <c r="KT305" s="1639"/>
      <c r="KU305" s="1639"/>
      <c r="KV305" s="1639"/>
      <c r="KW305" s="1639"/>
      <c r="KX305" s="1639"/>
      <c r="KY305" s="1639"/>
      <c r="KZ305" s="1639"/>
      <c r="LA305" s="1639"/>
      <c r="LB305" s="1639"/>
      <c r="LC305" s="1639"/>
      <c r="LD305" s="1639"/>
      <c r="LE305" s="1639"/>
      <c r="LF305" s="1639"/>
      <c r="LG305" s="1639"/>
      <c r="LH305" s="1639"/>
      <c r="LI305" s="1639"/>
      <c r="LJ305" s="1639"/>
      <c r="LK305" s="1639"/>
      <c r="LL305" s="1639"/>
      <c r="LM305" s="1639"/>
      <c r="LN305" s="1639"/>
      <c r="LO305" s="1639"/>
      <c r="LP305" s="1639"/>
    </row>
    <row r="306" s="1481" customFormat="1" ht="47" customHeight="1" spans="1:328">
      <c r="A306" s="1499">
        <v>45855</v>
      </c>
      <c r="B306" s="1500" t="s">
        <v>173</v>
      </c>
      <c r="C306" s="1501" t="s">
        <v>98</v>
      </c>
      <c r="D306" s="1502">
        <v>4500174180</v>
      </c>
      <c r="E306" s="2253" t="s">
        <v>1143</v>
      </c>
      <c r="F306" s="1502" t="s">
        <v>1144</v>
      </c>
      <c r="G306" s="1505" t="s">
        <v>176</v>
      </c>
      <c r="H306" s="1505" t="s">
        <v>176</v>
      </c>
      <c r="I306" s="1505" t="s">
        <v>1067</v>
      </c>
      <c r="J306" s="1522">
        <v>13800</v>
      </c>
      <c r="K306" s="1534">
        <v>24</v>
      </c>
      <c r="L306" s="1534">
        <v>2760</v>
      </c>
      <c r="M306" s="1534">
        <f t="shared" si="227"/>
        <v>5</v>
      </c>
      <c r="N306" s="1536">
        <v>45905</v>
      </c>
      <c r="O306" s="1536">
        <f t="shared" si="247"/>
        <v>45903</v>
      </c>
      <c r="P306" s="2932" t="s">
        <v>489</v>
      </c>
      <c r="Q306" s="1562" t="s">
        <v>78</v>
      </c>
      <c r="R306" s="2722">
        <v>13800</v>
      </c>
      <c r="S306" s="2722">
        <f t="shared" si="228"/>
        <v>0</v>
      </c>
      <c r="T306" s="2722"/>
      <c r="U306" s="2722" t="s">
        <v>829</v>
      </c>
      <c r="V306" s="2308">
        <v>45913</v>
      </c>
      <c r="W306" s="1532" t="s">
        <v>111</v>
      </c>
      <c r="X306" s="1565" t="s">
        <v>1068</v>
      </c>
      <c r="Y306" s="1589" t="s">
        <v>88</v>
      </c>
      <c r="Z306" s="1589">
        <v>45859</v>
      </c>
      <c r="AA306" s="1589"/>
      <c r="AB306" s="1589" t="s">
        <v>745</v>
      </c>
      <c r="AC306" s="1580" t="s">
        <v>746</v>
      </c>
      <c r="AD306" s="1590" t="s">
        <v>181</v>
      </c>
      <c r="AE306" s="2277">
        <v>1451.258</v>
      </c>
      <c r="AF306" s="2278">
        <f t="shared" si="248"/>
        <v>7256.29</v>
      </c>
      <c r="AG306" s="1504" t="s">
        <v>1145</v>
      </c>
      <c r="AH306" s="1609" t="s">
        <v>81</v>
      </c>
      <c r="AI306" s="1609"/>
      <c r="AJ306" s="1609">
        <v>9</v>
      </c>
      <c r="AK306" s="1610">
        <f t="shared" si="230"/>
        <v>13800</v>
      </c>
      <c r="AL306" s="1610"/>
      <c r="AM306" s="1610">
        <f t="shared" si="231"/>
        <v>575</v>
      </c>
      <c r="AN306" s="1610"/>
      <c r="AO306" s="1610"/>
      <c r="AP306" s="1610"/>
      <c r="AQ306" s="1610"/>
      <c r="AR306" s="1610" t="s">
        <v>63</v>
      </c>
      <c r="AS306" s="1610">
        <f t="shared" si="232"/>
        <v>13800</v>
      </c>
      <c r="AT306" s="1610"/>
      <c r="AU306" s="1622">
        <f t="shared" si="236"/>
        <v>1533.33333333333</v>
      </c>
      <c r="AV306" s="1622">
        <f t="shared" si="237"/>
        <v>1533.33333333333</v>
      </c>
      <c r="AW306" s="1622">
        <f t="shared" si="238"/>
        <v>1533.33333333333</v>
      </c>
      <c r="AX306" s="1622">
        <f t="shared" si="239"/>
        <v>1533.33333333333</v>
      </c>
      <c r="AY306" s="1622">
        <f t="shared" si="240"/>
        <v>1533.33333333333</v>
      </c>
      <c r="AZ306" s="1622">
        <f t="shared" si="241"/>
        <v>1533.33333333333</v>
      </c>
      <c r="BA306" s="1622">
        <f t="shared" si="242"/>
        <v>1533.33333333333</v>
      </c>
      <c r="BB306" s="1622">
        <f t="shared" si="243"/>
        <v>1533.33333333333</v>
      </c>
      <c r="BC306" s="1622">
        <f t="shared" si="244"/>
        <v>1533.33333333333</v>
      </c>
      <c r="BD306" s="1622">
        <f t="shared" si="245"/>
        <v>1469.44444444444</v>
      </c>
      <c r="BE306" s="1622">
        <f t="shared" si="246"/>
        <v>63.8888888888889</v>
      </c>
      <c r="BF306" s="1534"/>
      <c r="BG306" s="1638"/>
      <c r="BH306" s="1639"/>
      <c r="BI306" s="1639"/>
      <c r="BJ306" s="1639"/>
      <c r="BK306" s="1639"/>
      <c r="BL306" s="1639"/>
      <c r="BM306" s="1639"/>
      <c r="BN306" s="1639"/>
      <c r="BO306" s="1639"/>
      <c r="BP306" s="1639"/>
      <c r="BQ306" s="1639"/>
      <c r="BR306" s="1639"/>
      <c r="BS306" s="1639"/>
      <c r="BT306" s="1639"/>
      <c r="BU306" s="1639"/>
      <c r="BV306" s="1639"/>
      <c r="BW306" s="1639"/>
      <c r="BX306" s="1639"/>
      <c r="BY306" s="1639"/>
      <c r="BZ306" s="1639"/>
      <c r="CA306" s="1639"/>
      <c r="CB306" s="1639"/>
      <c r="CC306" s="1639"/>
      <c r="CD306" s="1639"/>
      <c r="CE306" s="1639"/>
      <c r="CF306" s="1639"/>
      <c r="CG306" s="1639"/>
      <c r="CH306" s="1639"/>
      <c r="CI306" s="1639"/>
      <c r="CJ306" s="1639"/>
      <c r="CK306" s="1639"/>
      <c r="CL306" s="1639"/>
      <c r="CM306" s="1639"/>
      <c r="CN306" s="1639"/>
      <c r="CO306" s="1639"/>
      <c r="CP306" s="1639"/>
      <c r="CQ306" s="1639"/>
      <c r="CR306" s="1639"/>
      <c r="CS306" s="1639"/>
      <c r="CT306" s="1639"/>
      <c r="CU306" s="1639"/>
      <c r="CV306" s="1639"/>
      <c r="CW306" s="1639"/>
      <c r="CX306" s="1639"/>
      <c r="CY306" s="1639"/>
      <c r="CZ306" s="1639"/>
      <c r="DA306" s="1639"/>
      <c r="DB306" s="1639"/>
      <c r="DC306" s="1639"/>
      <c r="DD306" s="1639"/>
      <c r="DE306" s="1639"/>
      <c r="DF306" s="1639"/>
      <c r="DG306" s="1639"/>
      <c r="DH306" s="1639"/>
      <c r="DI306" s="1639"/>
      <c r="DJ306" s="1639"/>
      <c r="DK306" s="1639"/>
      <c r="DL306" s="1639"/>
      <c r="DM306" s="1639"/>
      <c r="DN306" s="1639"/>
      <c r="DO306" s="1639"/>
      <c r="DP306" s="1639"/>
      <c r="DQ306" s="1639"/>
      <c r="DR306" s="1639"/>
      <c r="DS306" s="1639"/>
      <c r="DT306" s="1639"/>
      <c r="DU306" s="1639"/>
      <c r="DV306" s="1639"/>
      <c r="DW306" s="1639"/>
      <c r="DX306" s="1639"/>
      <c r="DY306" s="1639"/>
      <c r="DZ306" s="1639"/>
      <c r="EA306" s="1639"/>
      <c r="EB306" s="1639"/>
      <c r="EC306" s="1639"/>
      <c r="ED306" s="1639"/>
      <c r="EE306" s="1639"/>
      <c r="EF306" s="1639"/>
      <c r="EG306" s="1639"/>
      <c r="EH306" s="1639"/>
      <c r="EI306" s="1639"/>
      <c r="EJ306" s="1639"/>
      <c r="EK306" s="1639"/>
      <c r="EL306" s="1639"/>
      <c r="EM306" s="1639"/>
      <c r="EN306" s="1639"/>
      <c r="EO306" s="1639"/>
      <c r="EP306" s="1639"/>
      <c r="EQ306" s="1639"/>
      <c r="ER306" s="1639"/>
      <c r="ES306" s="1639"/>
      <c r="ET306" s="1639"/>
      <c r="EU306" s="1639"/>
      <c r="EV306" s="1639"/>
      <c r="EW306" s="1639"/>
      <c r="EX306" s="1639"/>
      <c r="EY306" s="1639"/>
      <c r="EZ306" s="1639"/>
      <c r="FA306" s="1639"/>
      <c r="FB306" s="1639"/>
      <c r="FC306" s="1639"/>
      <c r="FD306" s="1639"/>
      <c r="FE306" s="1639"/>
      <c r="FF306" s="1639"/>
      <c r="FG306" s="1639"/>
      <c r="FH306" s="1639"/>
      <c r="FI306" s="1639"/>
      <c r="FJ306" s="1639"/>
      <c r="FK306" s="1639"/>
      <c r="FL306" s="1639"/>
      <c r="FM306" s="1639"/>
      <c r="FN306" s="1639"/>
      <c r="FO306" s="1639"/>
      <c r="FP306" s="1639"/>
      <c r="FQ306" s="1639"/>
      <c r="FR306" s="1639"/>
      <c r="FS306" s="1639"/>
      <c r="FT306" s="1639"/>
      <c r="FU306" s="1639"/>
      <c r="FV306" s="1639"/>
      <c r="FW306" s="1639"/>
      <c r="FX306" s="1639"/>
      <c r="FY306" s="1639"/>
      <c r="FZ306" s="1639"/>
      <c r="GA306" s="1639"/>
      <c r="GB306" s="1639"/>
      <c r="GC306" s="1639"/>
      <c r="GD306" s="1639"/>
      <c r="GE306" s="1639"/>
      <c r="GF306" s="1639"/>
      <c r="GG306" s="1639"/>
      <c r="GH306" s="1639"/>
      <c r="GI306" s="1639"/>
      <c r="GJ306" s="1639"/>
      <c r="GK306" s="1639"/>
      <c r="GL306" s="1639"/>
      <c r="GM306" s="1639"/>
      <c r="GN306" s="1639"/>
      <c r="GO306" s="1639"/>
      <c r="GP306" s="1639"/>
      <c r="GQ306" s="1639"/>
      <c r="GR306" s="1639"/>
      <c r="GS306" s="1639"/>
      <c r="GT306" s="1639"/>
      <c r="GU306" s="1639"/>
      <c r="GV306" s="1639"/>
      <c r="GW306" s="1639"/>
      <c r="GX306" s="1639"/>
      <c r="GY306" s="1639"/>
      <c r="GZ306" s="1639"/>
      <c r="HA306" s="1639"/>
      <c r="HB306" s="1639"/>
      <c r="HC306" s="1639"/>
      <c r="HD306" s="1639"/>
      <c r="HE306" s="1639"/>
      <c r="HF306" s="1639"/>
      <c r="HG306" s="1639"/>
      <c r="HH306" s="1639"/>
      <c r="HI306" s="1639"/>
      <c r="HJ306" s="1639"/>
      <c r="HK306" s="1639"/>
      <c r="HL306" s="1639"/>
      <c r="HM306" s="1639"/>
      <c r="HN306" s="1639"/>
      <c r="HO306" s="1639"/>
      <c r="HP306" s="1639"/>
      <c r="HQ306" s="1639"/>
      <c r="HR306" s="1639"/>
      <c r="HS306" s="1639"/>
      <c r="HT306" s="1639"/>
      <c r="HU306" s="1639"/>
      <c r="HV306" s="1639"/>
      <c r="HW306" s="1639"/>
      <c r="HX306" s="1639"/>
      <c r="HY306" s="1639"/>
      <c r="HZ306" s="1639"/>
      <c r="IA306" s="1639"/>
      <c r="IB306" s="1639"/>
      <c r="IC306" s="1639"/>
      <c r="ID306" s="1639"/>
      <c r="IE306" s="1639"/>
      <c r="IF306" s="1639"/>
      <c r="IG306" s="1639"/>
      <c r="IH306" s="1639"/>
      <c r="II306" s="1639"/>
      <c r="IJ306" s="1639"/>
      <c r="IK306" s="1639"/>
      <c r="IL306" s="1639"/>
      <c r="IM306" s="1639"/>
      <c r="IN306" s="1639"/>
      <c r="IO306" s="1639"/>
      <c r="IP306" s="1639"/>
      <c r="IQ306" s="1639"/>
      <c r="IR306" s="1639"/>
      <c r="IS306" s="1639"/>
      <c r="IT306" s="1639"/>
      <c r="IU306" s="1639"/>
      <c r="IV306" s="1639"/>
      <c r="IW306" s="1639"/>
      <c r="IX306" s="1639"/>
      <c r="IY306" s="1639"/>
      <c r="IZ306" s="1639"/>
      <c r="JA306" s="1639"/>
      <c r="JB306" s="1639"/>
      <c r="JC306" s="1639"/>
      <c r="JD306" s="1639"/>
      <c r="JE306" s="1639"/>
      <c r="JF306" s="1639"/>
      <c r="JG306" s="1639"/>
      <c r="JH306" s="1639"/>
      <c r="JI306" s="1639"/>
      <c r="JJ306" s="1639"/>
      <c r="JK306" s="1639"/>
      <c r="JL306" s="1639"/>
      <c r="JM306" s="1639"/>
      <c r="JN306" s="1639"/>
      <c r="JO306" s="1639"/>
      <c r="JP306" s="1639"/>
      <c r="JQ306" s="1639"/>
      <c r="JR306" s="1639"/>
      <c r="JS306" s="1639"/>
      <c r="JT306" s="1639"/>
      <c r="JU306" s="1639"/>
      <c r="JV306" s="1639"/>
      <c r="JW306" s="1639"/>
      <c r="JX306" s="1639"/>
      <c r="JY306" s="1639"/>
      <c r="JZ306" s="1639"/>
      <c r="KA306" s="1639"/>
      <c r="KB306" s="1639"/>
      <c r="KC306" s="1639"/>
      <c r="KD306" s="1639"/>
      <c r="KE306" s="1639"/>
      <c r="KF306" s="1639"/>
      <c r="KG306" s="1639"/>
      <c r="KH306" s="1639"/>
      <c r="KI306" s="1639"/>
      <c r="KJ306" s="1639"/>
      <c r="KK306" s="1639"/>
      <c r="KL306" s="1639"/>
      <c r="KM306" s="1639"/>
      <c r="KN306" s="1639"/>
      <c r="KO306" s="1639"/>
      <c r="KP306" s="1639"/>
      <c r="KQ306" s="1639"/>
      <c r="KR306" s="1639"/>
      <c r="KS306" s="1639"/>
      <c r="KT306" s="1639"/>
      <c r="KU306" s="1639"/>
      <c r="KV306" s="1639"/>
      <c r="KW306" s="1639"/>
      <c r="KX306" s="1639"/>
      <c r="KY306" s="1639"/>
      <c r="KZ306" s="1639"/>
      <c r="LA306" s="1639"/>
      <c r="LB306" s="1639"/>
      <c r="LC306" s="1639"/>
      <c r="LD306" s="1639"/>
      <c r="LE306" s="1639"/>
      <c r="LF306" s="1639"/>
      <c r="LG306" s="1639"/>
      <c r="LH306" s="1639"/>
      <c r="LI306" s="1639"/>
      <c r="LJ306" s="1639"/>
      <c r="LK306" s="1639"/>
      <c r="LL306" s="1639"/>
      <c r="LM306" s="1639"/>
      <c r="LN306" s="1639"/>
      <c r="LO306" s="1639"/>
      <c r="LP306" s="1639"/>
    </row>
    <row r="307" s="1488" customFormat="1" ht="47" customHeight="1" spans="1:328">
      <c r="A307" s="1832">
        <v>45873</v>
      </c>
      <c r="B307" s="1660" t="s">
        <v>1146</v>
      </c>
      <c r="C307" s="1661" t="s">
        <v>563</v>
      </c>
      <c r="D307" s="1662">
        <v>4500175614</v>
      </c>
      <c r="E307" s="2415"/>
      <c r="F307" s="1662" t="s">
        <v>1147</v>
      </c>
      <c r="G307" s="1863" t="s">
        <v>76</v>
      </c>
      <c r="H307" s="1863" t="s">
        <v>76</v>
      </c>
      <c r="I307" s="1880" t="s">
        <v>77</v>
      </c>
      <c r="J307" s="1543">
        <v>192</v>
      </c>
      <c r="K307" s="1876">
        <v>0</v>
      </c>
      <c r="L307" s="1876">
        <v>96</v>
      </c>
      <c r="M307" s="1876">
        <f t="shared" si="227"/>
        <v>2</v>
      </c>
      <c r="N307" s="1673">
        <v>45915</v>
      </c>
      <c r="O307" s="1673">
        <f t="shared" si="247"/>
        <v>45913</v>
      </c>
      <c r="P307" s="1878"/>
      <c r="Q307" s="1562" t="s">
        <v>78</v>
      </c>
      <c r="R307" s="2722">
        <v>192</v>
      </c>
      <c r="S307" s="1577">
        <f t="shared" si="228"/>
        <v>0</v>
      </c>
      <c r="T307" s="1577"/>
      <c r="U307" s="1577" t="s">
        <v>829</v>
      </c>
      <c r="V307" s="1880"/>
      <c r="W307" s="1880" t="s">
        <v>111</v>
      </c>
      <c r="X307" s="1900">
        <v>45880</v>
      </c>
      <c r="Y307" s="1930" t="s">
        <v>88</v>
      </c>
      <c r="Z307" s="1930">
        <v>45882</v>
      </c>
      <c r="AA307" s="1930"/>
      <c r="AB307" s="1930"/>
      <c r="AC307" s="1597" t="s">
        <v>1148</v>
      </c>
      <c r="AD307" s="1692" t="s">
        <v>1149</v>
      </c>
      <c r="AE307" s="2093">
        <v>0.8709</v>
      </c>
      <c r="AF307" s="2095">
        <f>AE307*J307</f>
        <v>167.2128</v>
      </c>
      <c r="AG307" s="1647"/>
      <c r="AH307" s="1947" t="s">
        <v>81</v>
      </c>
      <c r="AI307" s="1947"/>
      <c r="AJ307" s="1947">
        <v>9</v>
      </c>
      <c r="AK307" s="1948">
        <f t="shared" si="230"/>
        <v>192</v>
      </c>
      <c r="AL307" s="1948"/>
      <c r="AM307" s="1948">
        <f t="shared" si="231"/>
        <v>8</v>
      </c>
      <c r="AN307" s="1948"/>
      <c r="AO307" s="1948"/>
      <c r="AP307" s="1948"/>
      <c r="AQ307" s="1948"/>
      <c r="AR307" s="1948" t="s">
        <v>63</v>
      </c>
      <c r="AS307" s="1948">
        <f t="shared" si="232"/>
        <v>192</v>
      </c>
      <c r="AT307" s="1948"/>
      <c r="AU307" s="1430">
        <f t="shared" si="236"/>
        <v>21.3333333333333</v>
      </c>
      <c r="AV307" s="1430">
        <f t="shared" si="237"/>
        <v>21.3333333333333</v>
      </c>
      <c r="AW307" s="1430">
        <f t="shared" si="238"/>
        <v>21.3333333333333</v>
      </c>
      <c r="AX307" s="1430">
        <f t="shared" si="239"/>
        <v>21.3333333333333</v>
      </c>
      <c r="AY307" s="1430">
        <f t="shared" si="240"/>
        <v>21.3333333333333</v>
      </c>
      <c r="AZ307" s="1430">
        <f t="shared" si="241"/>
        <v>21.3333333333333</v>
      </c>
      <c r="BA307" s="1430">
        <f t="shared" si="242"/>
        <v>21.3333333333333</v>
      </c>
      <c r="BB307" s="1430">
        <f t="shared" si="243"/>
        <v>21.3333333333333</v>
      </c>
      <c r="BC307" s="1430">
        <f t="shared" si="244"/>
        <v>21.3333333333333</v>
      </c>
      <c r="BD307" s="1430">
        <f t="shared" si="245"/>
        <v>20.4444444444444</v>
      </c>
      <c r="BE307" s="1430">
        <f t="shared" si="246"/>
        <v>0.888888888888889</v>
      </c>
      <c r="BF307" s="1876"/>
      <c r="BG307" s="1959"/>
      <c r="BH307" s="1960"/>
      <c r="BI307" s="1960"/>
      <c r="BJ307" s="1960"/>
      <c r="BK307" s="1960"/>
      <c r="BL307" s="1960"/>
      <c r="BM307" s="1960"/>
      <c r="BN307" s="1960"/>
      <c r="BO307" s="1960"/>
      <c r="BP307" s="1960"/>
      <c r="BQ307" s="1960"/>
      <c r="BR307" s="1960"/>
      <c r="BS307" s="1960"/>
      <c r="BT307" s="1960"/>
      <c r="BU307" s="1960"/>
      <c r="BV307" s="1960"/>
      <c r="BW307" s="1960"/>
      <c r="BX307" s="1960"/>
      <c r="BY307" s="1960"/>
      <c r="BZ307" s="1960"/>
      <c r="CA307" s="1960"/>
      <c r="CB307" s="1960"/>
      <c r="CC307" s="1960"/>
      <c r="CD307" s="1960"/>
      <c r="CE307" s="1960"/>
      <c r="CF307" s="1960"/>
      <c r="CG307" s="1960"/>
      <c r="CH307" s="1960"/>
      <c r="CI307" s="1960"/>
      <c r="CJ307" s="1960"/>
      <c r="CK307" s="1960"/>
      <c r="CL307" s="1960"/>
      <c r="CM307" s="1960"/>
      <c r="CN307" s="1960"/>
      <c r="CO307" s="1960"/>
      <c r="CP307" s="1960"/>
      <c r="CQ307" s="1960"/>
      <c r="CR307" s="1960"/>
      <c r="CS307" s="1960"/>
      <c r="CT307" s="1960"/>
      <c r="CU307" s="1960"/>
      <c r="CV307" s="1960"/>
      <c r="CW307" s="1960"/>
      <c r="CX307" s="1960"/>
      <c r="CY307" s="1960"/>
      <c r="CZ307" s="1960"/>
      <c r="DA307" s="1960"/>
      <c r="DB307" s="1960"/>
      <c r="DC307" s="1960"/>
      <c r="DD307" s="1960"/>
      <c r="DE307" s="1960"/>
      <c r="DF307" s="1960"/>
      <c r="DG307" s="1960"/>
      <c r="DH307" s="1960"/>
      <c r="DI307" s="1960"/>
      <c r="DJ307" s="1960"/>
      <c r="DK307" s="1960"/>
      <c r="DL307" s="1960"/>
      <c r="DM307" s="1960"/>
      <c r="DN307" s="1960"/>
      <c r="DO307" s="1960"/>
      <c r="DP307" s="1960"/>
      <c r="DQ307" s="1960"/>
      <c r="DR307" s="1960"/>
      <c r="DS307" s="1960"/>
      <c r="DT307" s="1960"/>
      <c r="DU307" s="1960"/>
      <c r="DV307" s="1960"/>
      <c r="DW307" s="1960"/>
      <c r="DX307" s="1960"/>
      <c r="DY307" s="1960"/>
      <c r="DZ307" s="1960"/>
      <c r="EA307" s="1960"/>
      <c r="EB307" s="1960"/>
      <c r="EC307" s="1960"/>
      <c r="ED307" s="1960"/>
      <c r="EE307" s="1960"/>
      <c r="EF307" s="1960"/>
      <c r="EG307" s="1960"/>
      <c r="EH307" s="1960"/>
      <c r="EI307" s="1960"/>
      <c r="EJ307" s="1960"/>
      <c r="EK307" s="1960"/>
      <c r="EL307" s="1960"/>
      <c r="EM307" s="1960"/>
      <c r="EN307" s="1960"/>
      <c r="EO307" s="1960"/>
      <c r="EP307" s="1960"/>
      <c r="EQ307" s="1960"/>
      <c r="ER307" s="1960"/>
      <c r="ES307" s="1960"/>
      <c r="ET307" s="1960"/>
      <c r="EU307" s="1960"/>
      <c r="EV307" s="1960"/>
      <c r="EW307" s="1960"/>
      <c r="EX307" s="1960"/>
      <c r="EY307" s="1960"/>
      <c r="EZ307" s="1960"/>
      <c r="FA307" s="1960"/>
      <c r="FB307" s="1960"/>
      <c r="FC307" s="1960"/>
      <c r="FD307" s="1960"/>
      <c r="FE307" s="1960"/>
      <c r="FF307" s="1960"/>
      <c r="FG307" s="1960"/>
      <c r="FH307" s="1960"/>
      <c r="FI307" s="1960"/>
      <c r="FJ307" s="1960"/>
      <c r="FK307" s="1960"/>
      <c r="FL307" s="1960"/>
      <c r="FM307" s="1960"/>
      <c r="FN307" s="1960"/>
      <c r="FO307" s="1960"/>
      <c r="FP307" s="1960"/>
      <c r="FQ307" s="1960"/>
      <c r="FR307" s="1960"/>
      <c r="FS307" s="1960"/>
      <c r="FT307" s="1960"/>
      <c r="FU307" s="1960"/>
      <c r="FV307" s="1960"/>
      <c r="FW307" s="1960"/>
      <c r="FX307" s="1960"/>
      <c r="FY307" s="1960"/>
      <c r="FZ307" s="1960"/>
      <c r="GA307" s="1960"/>
      <c r="GB307" s="1960"/>
      <c r="GC307" s="1960"/>
      <c r="GD307" s="1960"/>
      <c r="GE307" s="1960"/>
      <c r="GF307" s="1960"/>
      <c r="GG307" s="1960"/>
      <c r="GH307" s="1960"/>
      <c r="GI307" s="1960"/>
      <c r="GJ307" s="1960"/>
      <c r="GK307" s="1960"/>
      <c r="GL307" s="1960"/>
      <c r="GM307" s="1960"/>
      <c r="GN307" s="1960"/>
      <c r="GO307" s="1960"/>
      <c r="GP307" s="1960"/>
      <c r="GQ307" s="1960"/>
      <c r="GR307" s="1960"/>
      <c r="GS307" s="1960"/>
      <c r="GT307" s="1960"/>
      <c r="GU307" s="1960"/>
      <c r="GV307" s="1960"/>
      <c r="GW307" s="1960"/>
      <c r="GX307" s="1960"/>
      <c r="GY307" s="1960"/>
      <c r="GZ307" s="1960"/>
      <c r="HA307" s="1960"/>
      <c r="HB307" s="1960"/>
      <c r="HC307" s="1960"/>
      <c r="HD307" s="1960"/>
      <c r="HE307" s="1960"/>
      <c r="HF307" s="1960"/>
      <c r="HG307" s="1960"/>
      <c r="HH307" s="1960"/>
      <c r="HI307" s="1960"/>
      <c r="HJ307" s="1960"/>
      <c r="HK307" s="1960"/>
      <c r="HL307" s="1960"/>
      <c r="HM307" s="1960"/>
      <c r="HN307" s="1960"/>
      <c r="HO307" s="1960"/>
      <c r="HP307" s="1960"/>
      <c r="HQ307" s="1960"/>
      <c r="HR307" s="1960"/>
      <c r="HS307" s="1960"/>
      <c r="HT307" s="1960"/>
      <c r="HU307" s="1960"/>
      <c r="HV307" s="1960"/>
      <c r="HW307" s="1960"/>
      <c r="HX307" s="1960"/>
      <c r="HY307" s="1960"/>
      <c r="HZ307" s="1960"/>
      <c r="IA307" s="1960"/>
      <c r="IB307" s="1960"/>
      <c r="IC307" s="1960"/>
      <c r="ID307" s="1960"/>
      <c r="IE307" s="1960"/>
      <c r="IF307" s="1960"/>
      <c r="IG307" s="1960"/>
      <c r="IH307" s="1960"/>
      <c r="II307" s="1960"/>
      <c r="IJ307" s="1960"/>
      <c r="IK307" s="1960"/>
      <c r="IL307" s="1960"/>
      <c r="IM307" s="1960"/>
      <c r="IN307" s="1960"/>
      <c r="IO307" s="1960"/>
      <c r="IP307" s="1960"/>
      <c r="IQ307" s="1960"/>
      <c r="IR307" s="1960"/>
      <c r="IS307" s="1960"/>
      <c r="IT307" s="1960"/>
      <c r="IU307" s="1960"/>
      <c r="IV307" s="1960"/>
      <c r="IW307" s="1960"/>
      <c r="IX307" s="1960"/>
      <c r="IY307" s="1960"/>
      <c r="IZ307" s="1960"/>
      <c r="JA307" s="1960"/>
      <c r="JB307" s="1960"/>
      <c r="JC307" s="1960"/>
      <c r="JD307" s="1960"/>
      <c r="JE307" s="1960"/>
      <c r="JF307" s="1960"/>
      <c r="JG307" s="1960"/>
      <c r="JH307" s="1960"/>
      <c r="JI307" s="1960"/>
      <c r="JJ307" s="1960"/>
      <c r="JK307" s="1960"/>
      <c r="JL307" s="1960"/>
      <c r="JM307" s="1960"/>
      <c r="JN307" s="1960"/>
      <c r="JO307" s="1960"/>
      <c r="JP307" s="1960"/>
      <c r="JQ307" s="1960"/>
      <c r="JR307" s="1960"/>
      <c r="JS307" s="1960"/>
      <c r="JT307" s="1960"/>
      <c r="JU307" s="1960"/>
      <c r="JV307" s="1960"/>
      <c r="JW307" s="1960"/>
      <c r="JX307" s="1960"/>
      <c r="JY307" s="1960"/>
      <c r="JZ307" s="1960"/>
      <c r="KA307" s="1960"/>
      <c r="KB307" s="1960"/>
      <c r="KC307" s="1960"/>
      <c r="KD307" s="1960"/>
      <c r="KE307" s="1960"/>
      <c r="KF307" s="1960"/>
      <c r="KG307" s="1960"/>
      <c r="KH307" s="1960"/>
      <c r="KI307" s="1960"/>
      <c r="KJ307" s="1960"/>
      <c r="KK307" s="1960"/>
      <c r="KL307" s="1960"/>
      <c r="KM307" s="1960"/>
      <c r="KN307" s="1960"/>
      <c r="KO307" s="1960"/>
      <c r="KP307" s="1960"/>
      <c r="KQ307" s="1960"/>
      <c r="KR307" s="1960"/>
      <c r="KS307" s="1960"/>
      <c r="KT307" s="1960"/>
      <c r="KU307" s="1960"/>
      <c r="KV307" s="1960"/>
      <c r="KW307" s="1960"/>
      <c r="KX307" s="1960"/>
      <c r="KY307" s="1960"/>
      <c r="KZ307" s="1960"/>
      <c r="LA307" s="1960"/>
      <c r="LB307" s="1960"/>
      <c r="LC307" s="1960"/>
      <c r="LD307" s="1960"/>
      <c r="LE307" s="1960"/>
      <c r="LF307" s="1960"/>
      <c r="LG307" s="1960"/>
      <c r="LH307" s="1960"/>
      <c r="LI307" s="1960"/>
      <c r="LJ307" s="1960"/>
      <c r="LK307" s="1960"/>
      <c r="LL307" s="1960"/>
      <c r="LM307" s="1960"/>
      <c r="LN307" s="1960"/>
      <c r="LO307" s="1960"/>
      <c r="LP307" s="1960"/>
    </row>
    <row r="308" s="1488" customFormat="1" ht="47" customHeight="1" spans="1:328">
      <c r="A308" s="1832">
        <v>45854</v>
      </c>
      <c r="B308" s="1660" t="s">
        <v>518</v>
      </c>
      <c r="C308" s="1661" t="s">
        <v>98</v>
      </c>
      <c r="D308" s="1662">
        <v>4500174073</v>
      </c>
      <c r="E308" s="2415" t="s">
        <v>1150</v>
      </c>
      <c r="F308" s="1662" t="s">
        <v>1151</v>
      </c>
      <c r="G308" s="1863" t="s">
        <v>320</v>
      </c>
      <c r="H308" s="1863" t="s">
        <v>320</v>
      </c>
      <c r="I308" s="1863" t="s">
        <v>1152</v>
      </c>
      <c r="J308" s="1543">
        <v>3360</v>
      </c>
      <c r="K308" s="1876">
        <v>0</v>
      </c>
      <c r="L308" s="1876">
        <v>56</v>
      </c>
      <c r="M308" s="1876">
        <f t="shared" si="227"/>
        <v>60</v>
      </c>
      <c r="N308" s="1673">
        <v>45912</v>
      </c>
      <c r="O308" s="1673">
        <f t="shared" si="247"/>
        <v>45910</v>
      </c>
      <c r="P308" s="1878"/>
      <c r="Q308" s="1562" t="s">
        <v>78</v>
      </c>
      <c r="R308" s="2722">
        <v>3360</v>
      </c>
      <c r="S308" s="1577">
        <f t="shared" si="228"/>
        <v>0</v>
      </c>
      <c r="T308" s="1577"/>
      <c r="U308" s="1577" t="s">
        <v>829</v>
      </c>
      <c r="V308" s="1880" t="s">
        <v>1153</v>
      </c>
      <c r="W308" s="1880" t="s">
        <v>111</v>
      </c>
      <c r="X308" s="1900">
        <v>45873</v>
      </c>
      <c r="Y308" s="1930" t="s">
        <v>88</v>
      </c>
      <c r="Z308" s="1930" t="s">
        <v>88</v>
      </c>
      <c r="AA308" s="1930"/>
      <c r="AB308" s="1930"/>
      <c r="AC308" s="1597" t="s">
        <v>1154</v>
      </c>
      <c r="AD308" s="1692" t="s">
        <v>270</v>
      </c>
      <c r="AE308" s="2093">
        <v>34.3578</v>
      </c>
      <c r="AF308" s="2095">
        <f>AE308*M308</f>
        <v>2061.468</v>
      </c>
      <c r="AG308" s="1647" t="s">
        <v>1155</v>
      </c>
      <c r="AH308" s="1947" t="s">
        <v>81</v>
      </c>
      <c r="AI308" s="1947"/>
      <c r="AJ308" s="1947">
        <v>9</v>
      </c>
      <c r="AK308" s="1948">
        <f t="shared" si="230"/>
        <v>3360</v>
      </c>
      <c r="AL308" s="1948"/>
      <c r="AM308" s="1948"/>
      <c r="AN308" s="1948"/>
      <c r="AO308" s="1948"/>
      <c r="AP308" s="1948">
        <f>J308/56</f>
        <v>60</v>
      </c>
      <c r="AQ308" s="1948"/>
      <c r="AR308" s="1948" t="s">
        <v>63</v>
      </c>
      <c r="AS308" s="1948">
        <f t="shared" si="232"/>
        <v>3360</v>
      </c>
      <c r="AT308" s="1948"/>
      <c r="AU308" s="1430">
        <f>J308*7/56</f>
        <v>420</v>
      </c>
      <c r="AV308" s="1430">
        <f>J308*7/56</f>
        <v>420</v>
      </c>
      <c r="AW308" s="1430">
        <f>J308*6/56</f>
        <v>360</v>
      </c>
      <c r="AX308" s="1430">
        <f>J308*6/56</f>
        <v>360</v>
      </c>
      <c r="AY308" s="1430">
        <f>J308*6/56</f>
        <v>360</v>
      </c>
      <c r="AZ308" s="1430">
        <f>J308*6/56</f>
        <v>360</v>
      </c>
      <c r="BA308" s="1430">
        <f>J308*6/56</f>
        <v>360</v>
      </c>
      <c r="BB308" s="1430">
        <f>J308*6/56</f>
        <v>360</v>
      </c>
      <c r="BC308" s="1430">
        <f>J308*6/56</f>
        <v>360</v>
      </c>
      <c r="BD308" s="1430">
        <f t="shared" si="245"/>
        <v>357.777777777778</v>
      </c>
      <c r="BE308" s="1430">
        <f t="shared" si="246"/>
        <v>15.5555555555556</v>
      </c>
      <c r="BF308" s="1876"/>
      <c r="BG308" s="1959"/>
      <c r="BH308" s="1960"/>
      <c r="BI308" s="1960"/>
      <c r="BJ308" s="1960"/>
      <c r="BK308" s="1960"/>
      <c r="BL308" s="1960"/>
      <c r="BM308" s="1960"/>
      <c r="BN308" s="1960"/>
      <c r="BO308" s="1960"/>
      <c r="BP308" s="1960"/>
      <c r="BQ308" s="1960"/>
      <c r="BR308" s="1960"/>
      <c r="BS308" s="1960"/>
      <c r="BT308" s="1960"/>
      <c r="BU308" s="1960"/>
      <c r="BV308" s="1960"/>
      <c r="BW308" s="1960"/>
      <c r="BX308" s="1960"/>
      <c r="BY308" s="1960"/>
      <c r="BZ308" s="1960"/>
      <c r="CA308" s="1960"/>
      <c r="CB308" s="1960"/>
      <c r="CC308" s="1960"/>
      <c r="CD308" s="1960"/>
      <c r="CE308" s="1960"/>
      <c r="CF308" s="1960"/>
      <c r="CG308" s="1960"/>
      <c r="CH308" s="1960"/>
      <c r="CI308" s="1960"/>
      <c r="CJ308" s="1960"/>
      <c r="CK308" s="1960"/>
      <c r="CL308" s="1960"/>
      <c r="CM308" s="1960"/>
      <c r="CN308" s="1960"/>
      <c r="CO308" s="1960"/>
      <c r="CP308" s="1960"/>
      <c r="CQ308" s="1960"/>
      <c r="CR308" s="1960"/>
      <c r="CS308" s="1960"/>
      <c r="CT308" s="1960"/>
      <c r="CU308" s="1960"/>
      <c r="CV308" s="1960"/>
      <c r="CW308" s="1960"/>
      <c r="CX308" s="1960"/>
      <c r="CY308" s="1960"/>
      <c r="CZ308" s="1960"/>
      <c r="DA308" s="1960"/>
      <c r="DB308" s="1960"/>
      <c r="DC308" s="1960"/>
      <c r="DD308" s="1960"/>
      <c r="DE308" s="1960"/>
      <c r="DF308" s="1960"/>
      <c r="DG308" s="1960"/>
      <c r="DH308" s="1960"/>
      <c r="DI308" s="1960"/>
      <c r="DJ308" s="1960"/>
      <c r="DK308" s="1960"/>
      <c r="DL308" s="1960"/>
      <c r="DM308" s="1960"/>
      <c r="DN308" s="1960"/>
      <c r="DO308" s="1960"/>
      <c r="DP308" s="1960"/>
      <c r="DQ308" s="1960"/>
      <c r="DR308" s="1960"/>
      <c r="DS308" s="1960"/>
      <c r="DT308" s="1960"/>
      <c r="DU308" s="1960"/>
      <c r="DV308" s="1960"/>
      <c r="DW308" s="1960"/>
      <c r="DX308" s="1960"/>
      <c r="DY308" s="1960"/>
      <c r="DZ308" s="1960"/>
      <c r="EA308" s="1960"/>
      <c r="EB308" s="1960"/>
      <c r="EC308" s="1960"/>
      <c r="ED308" s="1960"/>
      <c r="EE308" s="1960"/>
      <c r="EF308" s="1960"/>
      <c r="EG308" s="1960"/>
      <c r="EH308" s="1960"/>
      <c r="EI308" s="1960"/>
      <c r="EJ308" s="1960"/>
      <c r="EK308" s="1960"/>
      <c r="EL308" s="1960"/>
      <c r="EM308" s="1960"/>
      <c r="EN308" s="1960"/>
      <c r="EO308" s="1960"/>
      <c r="EP308" s="1960"/>
      <c r="EQ308" s="1960"/>
      <c r="ER308" s="1960"/>
      <c r="ES308" s="1960"/>
      <c r="ET308" s="1960"/>
      <c r="EU308" s="1960"/>
      <c r="EV308" s="1960"/>
      <c r="EW308" s="1960"/>
      <c r="EX308" s="1960"/>
      <c r="EY308" s="1960"/>
      <c r="EZ308" s="1960"/>
      <c r="FA308" s="1960"/>
      <c r="FB308" s="1960"/>
      <c r="FC308" s="1960"/>
      <c r="FD308" s="1960"/>
      <c r="FE308" s="1960"/>
      <c r="FF308" s="1960"/>
      <c r="FG308" s="1960"/>
      <c r="FH308" s="1960"/>
      <c r="FI308" s="1960"/>
      <c r="FJ308" s="1960"/>
      <c r="FK308" s="1960"/>
      <c r="FL308" s="1960"/>
      <c r="FM308" s="1960"/>
      <c r="FN308" s="1960"/>
      <c r="FO308" s="1960"/>
      <c r="FP308" s="1960"/>
      <c r="FQ308" s="1960"/>
      <c r="FR308" s="1960"/>
      <c r="FS308" s="1960"/>
      <c r="FT308" s="1960"/>
      <c r="FU308" s="1960"/>
      <c r="FV308" s="1960"/>
      <c r="FW308" s="1960"/>
      <c r="FX308" s="1960"/>
      <c r="FY308" s="1960"/>
      <c r="FZ308" s="1960"/>
      <c r="GA308" s="1960"/>
      <c r="GB308" s="1960"/>
      <c r="GC308" s="1960"/>
      <c r="GD308" s="1960"/>
      <c r="GE308" s="1960"/>
      <c r="GF308" s="1960"/>
      <c r="GG308" s="1960"/>
      <c r="GH308" s="1960"/>
      <c r="GI308" s="1960"/>
      <c r="GJ308" s="1960"/>
      <c r="GK308" s="1960"/>
      <c r="GL308" s="1960"/>
      <c r="GM308" s="1960"/>
      <c r="GN308" s="1960"/>
      <c r="GO308" s="1960"/>
      <c r="GP308" s="1960"/>
      <c r="GQ308" s="1960"/>
      <c r="GR308" s="1960"/>
      <c r="GS308" s="1960"/>
      <c r="GT308" s="1960"/>
      <c r="GU308" s="1960"/>
      <c r="GV308" s="1960"/>
      <c r="GW308" s="1960"/>
      <c r="GX308" s="1960"/>
      <c r="GY308" s="1960"/>
      <c r="GZ308" s="1960"/>
      <c r="HA308" s="1960"/>
      <c r="HB308" s="1960"/>
      <c r="HC308" s="1960"/>
      <c r="HD308" s="1960"/>
      <c r="HE308" s="1960"/>
      <c r="HF308" s="1960"/>
      <c r="HG308" s="1960"/>
      <c r="HH308" s="1960"/>
      <c r="HI308" s="1960"/>
      <c r="HJ308" s="1960"/>
      <c r="HK308" s="1960"/>
      <c r="HL308" s="1960"/>
      <c r="HM308" s="1960"/>
      <c r="HN308" s="1960"/>
      <c r="HO308" s="1960"/>
      <c r="HP308" s="1960"/>
      <c r="HQ308" s="1960"/>
      <c r="HR308" s="1960"/>
      <c r="HS308" s="1960"/>
      <c r="HT308" s="1960"/>
      <c r="HU308" s="1960"/>
      <c r="HV308" s="1960"/>
      <c r="HW308" s="1960"/>
      <c r="HX308" s="1960"/>
      <c r="HY308" s="1960"/>
      <c r="HZ308" s="1960"/>
      <c r="IA308" s="1960"/>
      <c r="IB308" s="1960"/>
      <c r="IC308" s="1960"/>
      <c r="ID308" s="1960"/>
      <c r="IE308" s="1960"/>
      <c r="IF308" s="1960"/>
      <c r="IG308" s="1960"/>
      <c r="IH308" s="1960"/>
      <c r="II308" s="1960"/>
      <c r="IJ308" s="1960"/>
      <c r="IK308" s="1960"/>
      <c r="IL308" s="1960"/>
      <c r="IM308" s="1960"/>
      <c r="IN308" s="1960"/>
      <c r="IO308" s="1960"/>
      <c r="IP308" s="1960"/>
      <c r="IQ308" s="1960"/>
      <c r="IR308" s="1960"/>
      <c r="IS308" s="1960"/>
      <c r="IT308" s="1960"/>
      <c r="IU308" s="1960"/>
      <c r="IV308" s="1960"/>
      <c r="IW308" s="1960"/>
      <c r="IX308" s="1960"/>
      <c r="IY308" s="1960"/>
      <c r="IZ308" s="1960"/>
      <c r="JA308" s="1960"/>
      <c r="JB308" s="1960"/>
      <c r="JC308" s="1960"/>
      <c r="JD308" s="1960"/>
      <c r="JE308" s="1960"/>
      <c r="JF308" s="1960"/>
      <c r="JG308" s="1960"/>
      <c r="JH308" s="1960"/>
      <c r="JI308" s="1960"/>
      <c r="JJ308" s="1960"/>
      <c r="JK308" s="1960"/>
      <c r="JL308" s="1960"/>
      <c r="JM308" s="1960"/>
      <c r="JN308" s="1960"/>
      <c r="JO308" s="1960"/>
      <c r="JP308" s="1960"/>
      <c r="JQ308" s="1960"/>
      <c r="JR308" s="1960"/>
      <c r="JS308" s="1960"/>
      <c r="JT308" s="1960"/>
      <c r="JU308" s="1960"/>
      <c r="JV308" s="1960"/>
      <c r="JW308" s="1960"/>
      <c r="JX308" s="1960"/>
      <c r="JY308" s="1960"/>
      <c r="JZ308" s="1960"/>
      <c r="KA308" s="1960"/>
      <c r="KB308" s="1960"/>
      <c r="KC308" s="1960"/>
      <c r="KD308" s="1960"/>
      <c r="KE308" s="1960"/>
      <c r="KF308" s="1960"/>
      <c r="KG308" s="1960"/>
      <c r="KH308" s="1960"/>
      <c r="KI308" s="1960"/>
      <c r="KJ308" s="1960"/>
      <c r="KK308" s="1960"/>
      <c r="KL308" s="1960"/>
      <c r="KM308" s="1960"/>
      <c r="KN308" s="1960"/>
      <c r="KO308" s="1960"/>
      <c r="KP308" s="1960"/>
      <c r="KQ308" s="1960"/>
      <c r="KR308" s="1960"/>
      <c r="KS308" s="1960"/>
      <c r="KT308" s="1960"/>
      <c r="KU308" s="1960"/>
      <c r="KV308" s="1960"/>
      <c r="KW308" s="1960"/>
      <c r="KX308" s="1960"/>
      <c r="KY308" s="1960"/>
      <c r="KZ308" s="1960"/>
      <c r="LA308" s="1960"/>
      <c r="LB308" s="1960"/>
      <c r="LC308" s="1960"/>
      <c r="LD308" s="1960"/>
      <c r="LE308" s="1960"/>
      <c r="LF308" s="1960"/>
      <c r="LG308" s="1960"/>
      <c r="LH308" s="1960"/>
      <c r="LI308" s="1960"/>
      <c r="LJ308" s="1960"/>
      <c r="LK308" s="1960"/>
      <c r="LL308" s="1960"/>
      <c r="LM308" s="1960"/>
      <c r="LN308" s="1960"/>
      <c r="LO308" s="1960"/>
      <c r="LP308" s="1960"/>
    </row>
    <row r="309" s="1488" customFormat="1" ht="47" customHeight="1" spans="1:328">
      <c r="A309" s="1832">
        <v>45877</v>
      </c>
      <c r="B309" s="1660" t="s">
        <v>1156</v>
      </c>
      <c r="C309" s="1661" t="s">
        <v>158</v>
      </c>
      <c r="D309" s="1662">
        <v>4500176308</v>
      </c>
      <c r="E309" s="2415">
        <v>5200007401</v>
      </c>
      <c r="F309" s="1662" t="s">
        <v>1157</v>
      </c>
      <c r="G309" s="1863" t="s">
        <v>101</v>
      </c>
      <c r="H309" s="1863" t="s">
        <v>109</v>
      </c>
      <c r="I309" s="1880" t="s">
        <v>110</v>
      </c>
      <c r="J309" s="1543">
        <v>4800</v>
      </c>
      <c r="K309" s="1876">
        <v>0</v>
      </c>
      <c r="L309" s="1876">
        <v>24</v>
      </c>
      <c r="M309" s="1876">
        <f t="shared" si="227"/>
        <v>200</v>
      </c>
      <c r="N309" s="1673">
        <v>45912</v>
      </c>
      <c r="O309" s="1673">
        <f t="shared" si="247"/>
        <v>45910</v>
      </c>
      <c r="P309" s="1878"/>
      <c r="Q309" s="1562" t="s">
        <v>78</v>
      </c>
      <c r="R309" s="2722">
        <v>4800</v>
      </c>
      <c r="S309" s="1577">
        <f t="shared" si="228"/>
        <v>0</v>
      </c>
      <c r="T309" s="1577"/>
      <c r="U309" s="1577" t="s">
        <v>829</v>
      </c>
      <c r="V309" s="2463">
        <v>45915</v>
      </c>
      <c r="W309" s="1880" t="s">
        <v>111</v>
      </c>
      <c r="X309" s="1900">
        <v>45882</v>
      </c>
      <c r="Y309" s="1930" t="s">
        <v>287</v>
      </c>
      <c r="Z309" s="1930">
        <v>45887</v>
      </c>
      <c r="AA309" s="1930"/>
      <c r="AB309" s="1930"/>
      <c r="AC309" s="1597" t="s">
        <v>1158</v>
      </c>
      <c r="AD309" s="1692" t="s">
        <v>305</v>
      </c>
      <c r="AE309" s="2093">
        <v>0.8747</v>
      </c>
      <c r="AF309" s="2095">
        <f>AE309*J309</f>
        <v>4198.56</v>
      </c>
      <c r="AG309" s="1647" t="s">
        <v>1159</v>
      </c>
      <c r="AH309" s="1947" t="s">
        <v>81</v>
      </c>
      <c r="AI309" s="1947"/>
      <c r="AJ309" s="1947">
        <v>9</v>
      </c>
      <c r="AK309" s="1948">
        <f t="shared" si="230"/>
        <v>4800</v>
      </c>
      <c r="AL309" s="1948"/>
      <c r="AM309" s="1948">
        <f>J309/24</f>
        <v>200</v>
      </c>
      <c r="AN309" s="1948"/>
      <c r="AO309" s="1948"/>
      <c r="AP309" s="1948"/>
      <c r="AQ309" s="1948"/>
      <c r="AR309" s="1948" t="s">
        <v>63</v>
      </c>
      <c r="AS309" s="1948">
        <f t="shared" si="232"/>
        <v>4800</v>
      </c>
      <c r="AT309" s="1948"/>
      <c r="AU309" s="1430">
        <f>J309/9</f>
        <v>533.333333333333</v>
      </c>
      <c r="AV309" s="1430">
        <f>J309/9</f>
        <v>533.333333333333</v>
      </c>
      <c r="AW309" s="1430">
        <f>J309/9</f>
        <v>533.333333333333</v>
      </c>
      <c r="AX309" s="1430">
        <f>J309/9</f>
        <v>533.333333333333</v>
      </c>
      <c r="AY309" s="1430">
        <f>J309/9</f>
        <v>533.333333333333</v>
      </c>
      <c r="AZ309" s="1430">
        <f>J309/9</f>
        <v>533.333333333333</v>
      </c>
      <c r="BA309" s="1430">
        <f>J309/9</f>
        <v>533.333333333333</v>
      </c>
      <c r="BB309" s="1430">
        <f>J309/9</f>
        <v>533.333333333333</v>
      </c>
      <c r="BC309" s="1430">
        <f>J309/9</f>
        <v>533.333333333333</v>
      </c>
      <c r="BD309" s="1430">
        <f t="shared" si="245"/>
        <v>511.111111111111</v>
      </c>
      <c r="BE309" s="1430">
        <f t="shared" si="246"/>
        <v>22.2222222222222</v>
      </c>
      <c r="BF309" s="1876"/>
      <c r="BG309" s="1959"/>
      <c r="BH309" s="1960"/>
      <c r="BI309" s="1960"/>
      <c r="BJ309" s="1960"/>
      <c r="BK309" s="1960"/>
      <c r="BL309" s="1960"/>
      <c r="BM309" s="1960"/>
      <c r="BN309" s="1960"/>
      <c r="BO309" s="1960"/>
      <c r="BP309" s="1960"/>
      <c r="BQ309" s="1960"/>
      <c r="BR309" s="1960"/>
      <c r="BS309" s="1960"/>
      <c r="BT309" s="1960"/>
      <c r="BU309" s="1960"/>
      <c r="BV309" s="1960"/>
      <c r="BW309" s="1960"/>
      <c r="BX309" s="1960"/>
      <c r="BY309" s="1960"/>
      <c r="BZ309" s="1960"/>
      <c r="CA309" s="1960"/>
      <c r="CB309" s="1960"/>
      <c r="CC309" s="1960"/>
      <c r="CD309" s="1960"/>
      <c r="CE309" s="1960"/>
      <c r="CF309" s="1960"/>
      <c r="CG309" s="1960"/>
      <c r="CH309" s="1960"/>
      <c r="CI309" s="1960"/>
      <c r="CJ309" s="1960"/>
      <c r="CK309" s="1960"/>
      <c r="CL309" s="1960"/>
      <c r="CM309" s="1960"/>
      <c r="CN309" s="1960"/>
      <c r="CO309" s="1960"/>
      <c r="CP309" s="1960"/>
      <c r="CQ309" s="1960"/>
      <c r="CR309" s="1960"/>
      <c r="CS309" s="1960"/>
      <c r="CT309" s="1960"/>
      <c r="CU309" s="1960"/>
      <c r="CV309" s="1960"/>
      <c r="CW309" s="1960"/>
      <c r="CX309" s="1960"/>
      <c r="CY309" s="1960"/>
      <c r="CZ309" s="1960"/>
      <c r="DA309" s="1960"/>
      <c r="DB309" s="1960"/>
      <c r="DC309" s="1960"/>
      <c r="DD309" s="1960"/>
      <c r="DE309" s="1960"/>
      <c r="DF309" s="1960"/>
      <c r="DG309" s="1960"/>
      <c r="DH309" s="1960"/>
      <c r="DI309" s="1960"/>
      <c r="DJ309" s="1960"/>
      <c r="DK309" s="1960"/>
      <c r="DL309" s="1960"/>
      <c r="DM309" s="1960"/>
      <c r="DN309" s="1960"/>
      <c r="DO309" s="1960"/>
      <c r="DP309" s="1960"/>
      <c r="DQ309" s="1960"/>
      <c r="DR309" s="1960"/>
      <c r="DS309" s="1960"/>
      <c r="DT309" s="1960"/>
      <c r="DU309" s="1960"/>
      <c r="DV309" s="1960"/>
      <c r="DW309" s="1960"/>
      <c r="DX309" s="1960"/>
      <c r="DY309" s="1960"/>
      <c r="DZ309" s="1960"/>
      <c r="EA309" s="1960"/>
      <c r="EB309" s="1960"/>
      <c r="EC309" s="1960"/>
      <c r="ED309" s="1960"/>
      <c r="EE309" s="1960"/>
      <c r="EF309" s="1960"/>
      <c r="EG309" s="1960"/>
      <c r="EH309" s="1960"/>
      <c r="EI309" s="1960"/>
      <c r="EJ309" s="1960"/>
      <c r="EK309" s="1960"/>
      <c r="EL309" s="1960"/>
      <c r="EM309" s="1960"/>
      <c r="EN309" s="1960"/>
      <c r="EO309" s="1960"/>
      <c r="EP309" s="1960"/>
      <c r="EQ309" s="1960"/>
      <c r="ER309" s="1960"/>
      <c r="ES309" s="1960"/>
      <c r="ET309" s="1960"/>
      <c r="EU309" s="1960"/>
      <c r="EV309" s="1960"/>
      <c r="EW309" s="1960"/>
      <c r="EX309" s="1960"/>
      <c r="EY309" s="1960"/>
      <c r="EZ309" s="1960"/>
      <c r="FA309" s="1960"/>
      <c r="FB309" s="1960"/>
      <c r="FC309" s="1960"/>
      <c r="FD309" s="1960"/>
      <c r="FE309" s="1960"/>
      <c r="FF309" s="1960"/>
      <c r="FG309" s="1960"/>
      <c r="FH309" s="1960"/>
      <c r="FI309" s="1960"/>
      <c r="FJ309" s="1960"/>
      <c r="FK309" s="1960"/>
      <c r="FL309" s="1960"/>
      <c r="FM309" s="1960"/>
      <c r="FN309" s="1960"/>
      <c r="FO309" s="1960"/>
      <c r="FP309" s="1960"/>
      <c r="FQ309" s="1960"/>
      <c r="FR309" s="1960"/>
      <c r="FS309" s="1960"/>
      <c r="FT309" s="1960"/>
      <c r="FU309" s="1960"/>
      <c r="FV309" s="1960"/>
      <c r="FW309" s="1960"/>
      <c r="FX309" s="1960"/>
      <c r="FY309" s="1960"/>
      <c r="FZ309" s="1960"/>
      <c r="GA309" s="1960"/>
      <c r="GB309" s="1960"/>
      <c r="GC309" s="1960"/>
      <c r="GD309" s="1960"/>
      <c r="GE309" s="1960"/>
      <c r="GF309" s="1960"/>
      <c r="GG309" s="1960"/>
      <c r="GH309" s="1960"/>
      <c r="GI309" s="1960"/>
      <c r="GJ309" s="1960"/>
      <c r="GK309" s="1960"/>
      <c r="GL309" s="1960"/>
      <c r="GM309" s="1960"/>
      <c r="GN309" s="1960"/>
      <c r="GO309" s="1960"/>
      <c r="GP309" s="1960"/>
      <c r="GQ309" s="1960"/>
      <c r="GR309" s="1960"/>
      <c r="GS309" s="1960"/>
      <c r="GT309" s="1960"/>
      <c r="GU309" s="1960"/>
      <c r="GV309" s="1960"/>
      <c r="GW309" s="1960"/>
      <c r="GX309" s="1960"/>
      <c r="GY309" s="1960"/>
      <c r="GZ309" s="1960"/>
      <c r="HA309" s="1960"/>
      <c r="HB309" s="1960"/>
      <c r="HC309" s="1960"/>
      <c r="HD309" s="1960"/>
      <c r="HE309" s="1960"/>
      <c r="HF309" s="1960"/>
      <c r="HG309" s="1960"/>
      <c r="HH309" s="1960"/>
      <c r="HI309" s="1960"/>
      <c r="HJ309" s="1960"/>
      <c r="HK309" s="1960"/>
      <c r="HL309" s="1960"/>
      <c r="HM309" s="1960"/>
      <c r="HN309" s="1960"/>
      <c r="HO309" s="1960"/>
      <c r="HP309" s="1960"/>
      <c r="HQ309" s="1960"/>
      <c r="HR309" s="1960"/>
      <c r="HS309" s="1960"/>
      <c r="HT309" s="1960"/>
      <c r="HU309" s="1960"/>
      <c r="HV309" s="1960"/>
      <c r="HW309" s="1960"/>
      <c r="HX309" s="1960"/>
      <c r="HY309" s="1960"/>
      <c r="HZ309" s="1960"/>
      <c r="IA309" s="1960"/>
      <c r="IB309" s="1960"/>
      <c r="IC309" s="1960"/>
      <c r="ID309" s="1960"/>
      <c r="IE309" s="1960"/>
      <c r="IF309" s="1960"/>
      <c r="IG309" s="1960"/>
      <c r="IH309" s="1960"/>
      <c r="II309" s="1960"/>
      <c r="IJ309" s="1960"/>
      <c r="IK309" s="1960"/>
      <c r="IL309" s="1960"/>
      <c r="IM309" s="1960"/>
      <c r="IN309" s="1960"/>
      <c r="IO309" s="1960"/>
      <c r="IP309" s="1960"/>
      <c r="IQ309" s="1960"/>
      <c r="IR309" s="1960"/>
      <c r="IS309" s="1960"/>
      <c r="IT309" s="1960"/>
      <c r="IU309" s="1960"/>
      <c r="IV309" s="1960"/>
      <c r="IW309" s="1960"/>
      <c r="IX309" s="1960"/>
      <c r="IY309" s="1960"/>
      <c r="IZ309" s="1960"/>
      <c r="JA309" s="1960"/>
      <c r="JB309" s="1960"/>
      <c r="JC309" s="1960"/>
      <c r="JD309" s="1960"/>
      <c r="JE309" s="1960"/>
      <c r="JF309" s="1960"/>
      <c r="JG309" s="1960"/>
      <c r="JH309" s="1960"/>
      <c r="JI309" s="1960"/>
      <c r="JJ309" s="1960"/>
      <c r="JK309" s="1960"/>
      <c r="JL309" s="1960"/>
      <c r="JM309" s="1960"/>
      <c r="JN309" s="1960"/>
      <c r="JO309" s="1960"/>
      <c r="JP309" s="1960"/>
      <c r="JQ309" s="1960"/>
      <c r="JR309" s="1960"/>
      <c r="JS309" s="1960"/>
      <c r="JT309" s="1960"/>
      <c r="JU309" s="1960"/>
      <c r="JV309" s="1960"/>
      <c r="JW309" s="1960"/>
      <c r="JX309" s="1960"/>
      <c r="JY309" s="1960"/>
      <c r="JZ309" s="1960"/>
      <c r="KA309" s="1960"/>
      <c r="KB309" s="1960"/>
      <c r="KC309" s="1960"/>
      <c r="KD309" s="1960"/>
      <c r="KE309" s="1960"/>
      <c r="KF309" s="1960"/>
      <c r="KG309" s="1960"/>
      <c r="KH309" s="1960"/>
      <c r="KI309" s="1960"/>
      <c r="KJ309" s="1960"/>
      <c r="KK309" s="1960"/>
      <c r="KL309" s="1960"/>
      <c r="KM309" s="1960"/>
      <c r="KN309" s="1960"/>
      <c r="KO309" s="1960"/>
      <c r="KP309" s="1960"/>
      <c r="KQ309" s="1960"/>
      <c r="KR309" s="1960"/>
      <c r="KS309" s="1960"/>
      <c r="KT309" s="1960"/>
      <c r="KU309" s="1960"/>
      <c r="KV309" s="1960"/>
      <c r="KW309" s="1960"/>
      <c r="KX309" s="1960"/>
      <c r="KY309" s="1960"/>
      <c r="KZ309" s="1960"/>
      <c r="LA309" s="1960"/>
      <c r="LB309" s="1960"/>
      <c r="LC309" s="1960"/>
      <c r="LD309" s="1960"/>
      <c r="LE309" s="1960"/>
      <c r="LF309" s="1960"/>
      <c r="LG309" s="1960"/>
      <c r="LH309" s="1960"/>
      <c r="LI309" s="1960"/>
      <c r="LJ309" s="1960"/>
      <c r="LK309" s="1960"/>
      <c r="LL309" s="1960"/>
      <c r="LM309" s="1960"/>
      <c r="LN309" s="1960"/>
      <c r="LO309" s="1960"/>
      <c r="LP309" s="1960"/>
    </row>
    <row r="310" s="1488" customFormat="1" ht="47" customHeight="1" spans="1:328">
      <c r="A310" s="1832">
        <v>45863</v>
      </c>
      <c r="B310" s="1660" t="s">
        <v>257</v>
      </c>
      <c r="C310" s="1661" t="s">
        <v>258</v>
      </c>
      <c r="D310" s="1662">
        <v>4500175045</v>
      </c>
      <c r="E310" s="2415" t="s">
        <v>1160</v>
      </c>
      <c r="F310" s="1662" t="s">
        <v>1161</v>
      </c>
      <c r="G310" s="1863" t="s">
        <v>76</v>
      </c>
      <c r="H310" s="1863" t="s">
        <v>76</v>
      </c>
      <c r="I310" s="1880" t="s">
        <v>77</v>
      </c>
      <c r="J310" s="1543">
        <v>10080</v>
      </c>
      <c r="K310" s="1876">
        <v>0</v>
      </c>
      <c r="L310" s="1876">
        <v>96</v>
      </c>
      <c r="M310" s="1876">
        <f t="shared" si="227"/>
        <v>105</v>
      </c>
      <c r="N310" s="1673">
        <v>45909</v>
      </c>
      <c r="O310" s="1673">
        <f>N310-1</f>
        <v>45908</v>
      </c>
      <c r="P310" s="1878"/>
      <c r="Q310" s="1562" t="s">
        <v>78</v>
      </c>
      <c r="R310" s="2722">
        <v>10080</v>
      </c>
      <c r="S310" s="1577">
        <f t="shared" si="228"/>
        <v>0</v>
      </c>
      <c r="T310" s="1577"/>
      <c r="U310" s="1577" t="s">
        <v>829</v>
      </c>
      <c r="V310" s="2463"/>
      <c r="W310" s="1880" t="s">
        <v>111</v>
      </c>
      <c r="X310" s="1900">
        <v>45880</v>
      </c>
      <c r="Y310" s="1930" t="s">
        <v>88</v>
      </c>
      <c r="Z310" s="1930">
        <v>45896</v>
      </c>
      <c r="AA310" s="1930"/>
      <c r="AB310" s="1930"/>
      <c r="AC310" s="1597" t="s">
        <v>1162</v>
      </c>
      <c r="AD310" s="1692" t="s">
        <v>262</v>
      </c>
      <c r="AE310" s="2093">
        <v>0.8646</v>
      </c>
      <c r="AF310" s="2095">
        <f>AE310*J310</f>
        <v>8715.168</v>
      </c>
      <c r="AG310" s="1647" t="s">
        <v>1163</v>
      </c>
      <c r="AH310" s="1947" t="s">
        <v>81</v>
      </c>
      <c r="AI310" s="1947"/>
      <c r="AJ310" s="1947">
        <v>9</v>
      </c>
      <c r="AK310" s="1948">
        <f t="shared" si="230"/>
        <v>10080</v>
      </c>
      <c r="AL310" s="1948"/>
      <c r="AM310" s="1948">
        <f t="shared" ref="AM310:AM331" si="249">J310/24</f>
        <v>420</v>
      </c>
      <c r="AN310" s="1948"/>
      <c r="AO310" s="1948"/>
      <c r="AP310" s="1948"/>
      <c r="AQ310" s="1948"/>
      <c r="AR310" s="1948" t="s">
        <v>63</v>
      </c>
      <c r="AS310" s="1948">
        <f t="shared" si="232"/>
        <v>10080</v>
      </c>
      <c r="AT310" s="1948"/>
      <c r="AU310" s="1430">
        <f t="shared" ref="AU310:AU331" si="250">J310/9</f>
        <v>1120</v>
      </c>
      <c r="AV310" s="1430">
        <f t="shared" ref="AV310:AV331" si="251">J310/9</f>
        <v>1120</v>
      </c>
      <c r="AW310" s="1430">
        <f t="shared" ref="AW310:AW331" si="252">J310/9</f>
        <v>1120</v>
      </c>
      <c r="AX310" s="1430">
        <f t="shared" ref="AX310:AX331" si="253">J310/9</f>
        <v>1120</v>
      </c>
      <c r="AY310" s="1430">
        <f t="shared" ref="AY310:AY331" si="254">J310/9</f>
        <v>1120</v>
      </c>
      <c r="AZ310" s="1430">
        <f t="shared" ref="AZ310:AZ331" si="255">J310/9</f>
        <v>1120</v>
      </c>
      <c r="BA310" s="1430">
        <f t="shared" ref="BA310:BA331" si="256">J310/9</f>
        <v>1120</v>
      </c>
      <c r="BB310" s="1430">
        <f t="shared" ref="BB310:BB331" si="257">J310/9</f>
        <v>1120</v>
      </c>
      <c r="BC310" s="1430">
        <f t="shared" ref="BC310:BC331" si="258">J310/9</f>
        <v>1120</v>
      </c>
      <c r="BD310" s="1430">
        <f t="shared" si="245"/>
        <v>1073.33333333333</v>
      </c>
      <c r="BE310" s="1430">
        <f t="shared" si="246"/>
        <v>46.6666666666667</v>
      </c>
      <c r="BF310" s="1876"/>
      <c r="BG310" s="1959"/>
      <c r="BH310" s="1960"/>
      <c r="BI310" s="1960"/>
      <c r="BJ310" s="1960"/>
      <c r="BK310" s="1960"/>
      <c r="BL310" s="1960"/>
      <c r="BM310" s="1960"/>
      <c r="BN310" s="1960"/>
      <c r="BO310" s="1960"/>
      <c r="BP310" s="1960"/>
      <c r="BQ310" s="1960"/>
      <c r="BR310" s="1960"/>
      <c r="BS310" s="1960"/>
      <c r="BT310" s="1960"/>
      <c r="BU310" s="1960"/>
      <c r="BV310" s="1960"/>
      <c r="BW310" s="1960"/>
      <c r="BX310" s="1960"/>
      <c r="BY310" s="1960"/>
      <c r="BZ310" s="1960"/>
      <c r="CA310" s="1960"/>
      <c r="CB310" s="1960"/>
      <c r="CC310" s="1960"/>
      <c r="CD310" s="1960"/>
      <c r="CE310" s="1960"/>
      <c r="CF310" s="1960"/>
      <c r="CG310" s="1960"/>
      <c r="CH310" s="1960"/>
      <c r="CI310" s="1960"/>
      <c r="CJ310" s="1960"/>
      <c r="CK310" s="1960"/>
      <c r="CL310" s="1960"/>
      <c r="CM310" s="1960"/>
      <c r="CN310" s="1960"/>
      <c r="CO310" s="1960"/>
      <c r="CP310" s="1960"/>
      <c r="CQ310" s="1960"/>
      <c r="CR310" s="1960"/>
      <c r="CS310" s="1960"/>
      <c r="CT310" s="1960"/>
      <c r="CU310" s="1960"/>
      <c r="CV310" s="1960"/>
      <c r="CW310" s="1960"/>
      <c r="CX310" s="1960"/>
      <c r="CY310" s="1960"/>
      <c r="CZ310" s="1960"/>
      <c r="DA310" s="1960"/>
      <c r="DB310" s="1960"/>
      <c r="DC310" s="1960"/>
      <c r="DD310" s="1960"/>
      <c r="DE310" s="1960"/>
      <c r="DF310" s="1960"/>
      <c r="DG310" s="1960"/>
      <c r="DH310" s="1960"/>
      <c r="DI310" s="1960"/>
      <c r="DJ310" s="1960"/>
      <c r="DK310" s="1960"/>
      <c r="DL310" s="1960"/>
      <c r="DM310" s="1960"/>
      <c r="DN310" s="1960"/>
      <c r="DO310" s="1960"/>
      <c r="DP310" s="1960"/>
      <c r="DQ310" s="1960"/>
      <c r="DR310" s="1960"/>
      <c r="DS310" s="1960"/>
      <c r="DT310" s="1960"/>
      <c r="DU310" s="1960"/>
      <c r="DV310" s="1960"/>
      <c r="DW310" s="1960"/>
      <c r="DX310" s="1960"/>
      <c r="DY310" s="1960"/>
      <c r="DZ310" s="1960"/>
      <c r="EA310" s="1960"/>
      <c r="EB310" s="1960"/>
      <c r="EC310" s="1960"/>
      <c r="ED310" s="1960"/>
      <c r="EE310" s="1960"/>
      <c r="EF310" s="1960"/>
      <c r="EG310" s="1960"/>
      <c r="EH310" s="1960"/>
      <c r="EI310" s="1960"/>
      <c r="EJ310" s="1960"/>
      <c r="EK310" s="1960"/>
      <c r="EL310" s="1960"/>
      <c r="EM310" s="1960"/>
      <c r="EN310" s="1960"/>
      <c r="EO310" s="1960"/>
      <c r="EP310" s="1960"/>
      <c r="EQ310" s="1960"/>
      <c r="ER310" s="1960"/>
      <c r="ES310" s="1960"/>
      <c r="ET310" s="1960"/>
      <c r="EU310" s="1960"/>
      <c r="EV310" s="1960"/>
      <c r="EW310" s="1960"/>
      <c r="EX310" s="1960"/>
      <c r="EY310" s="1960"/>
      <c r="EZ310" s="1960"/>
      <c r="FA310" s="1960"/>
      <c r="FB310" s="1960"/>
      <c r="FC310" s="1960"/>
      <c r="FD310" s="1960"/>
      <c r="FE310" s="1960"/>
      <c r="FF310" s="1960"/>
      <c r="FG310" s="1960"/>
      <c r="FH310" s="1960"/>
      <c r="FI310" s="1960"/>
      <c r="FJ310" s="1960"/>
      <c r="FK310" s="1960"/>
      <c r="FL310" s="1960"/>
      <c r="FM310" s="1960"/>
      <c r="FN310" s="1960"/>
      <c r="FO310" s="1960"/>
      <c r="FP310" s="1960"/>
      <c r="FQ310" s="1960"/>
      <c r="FR310" s="1960"/>
      <c r="FS310" s="1960"/>
      <c r="FT310" s="1960"/>
      <c r="FU310" s="1960"/>
      <c r="FV310" s="1960"/>
      <c r="FW310" s="1960"/>
      <c r="FX310" s="1960"/>
      <c r="FY310" s="1960"/>
      <c r="FZ310" s="1960"/>
      <c r="GA310" s="1960"/>
      <c r="GB310" s="1960"/>
      <c r="GC310" s="1960"/>
      <c r="GD310" s="1960"/>
      <c r="GE310" s="1960"/>
      <c r="GF310" s="1960"/>
      <c r="GG310" s="1960"/>
      <c r="GH310" s="1960"/>
      <c r="GI310" s="1960"/>
      <c r="GJ310" s="1960"/>
      <c r="GK310" s="1960"/>
      <c r="GL310" s="1960"/>
      <c r="GM310" s="1960"/>
      <c r="GN310" s="1960"/>
      <c r="GO310" s="1960"/>
      <c r="GP310" s="1960"/>
      <c r="GQ310" s="1960"/>
      <c r="GR310" s="1960"/>
      <c r="GS310" s="1960"/>
      <c r="GT310" s="1960"/>
      <c r="GU310" s="1960"/>
      <c r="GV310" s="1960"/>
      <c r="GW310" s="1960"/>
      <c r="GX310" s="1960"/>
      <c r="GY310" s="1960"/>
      <c r="GZ310" s="1960"/>
      <c r="HA310" s="1960"/>
      <c r="HB310" s="1960"/>
      <c r="HC310" s="1960"/>
      <c r="HD310" s="1960"/>
      <c r="HE310" s="1960"/>
      <c r="HF310" s="1960"/>
      <c r="HG310" s="1960"/>
      <c r="HH310" s="1960"/>
      <c r="HI310" s="1960"/>
      <c r="HJ310" s="1960"/>
      <c r="HK310" s="1960"/>
      <c r="HL310" s="1960"/>
      <c r="HM310" s="1960"/>
      <c r="HN310" s="1960"/>
      <c r="HO310" s="1960"/>
      <c r="HP310" s="1960"/>
      <c r="HQ310" s="1960"/>
      <c r="HR310" s="1960"/>
      <c r="HS310" s="1960"/>
      <c r="HT310" s="1960"/>
      <c r="HU310" s="1960"/>
      <c r="HV310" s="1960"/>
      <c r="HW310" s="1960"/>
      <c r="HX310" s="1960"/>
      <c r="HY310" s="1960"/>
      <c r="HZ310" s="1960"/>
      <c r="IA310" s="1960"/>
      <c r="IB310" s="1960"/>
      <c r="IC310" s="1960"/>
      <c r="ID310" s="1960"/>
      <c r="IE310" s="1960"/>
      <c r="IF310" s="1960"/>
      <c r="IG310" s="1960"/>
      <c r="IH310" s="1960"/>
      <c r="II310" s="1960"/>
      <c r="IJ310" s="1960"/>
      <c r="IK310" s="1960"/>
      <c r="IL310" s="1960"/>
      <c r="IM310" s="1960"/>
      <c r="IN310" s="1960"/>
      <c r="IO310" s="1960"/>
      <c r="IP310" s="1960"/>
      <c r="IQ310" s="1960"/>
      <c r="IR310" s="1960"/>
      <c r="IS310" s="1960"/>
      <c r="IT310" s="1960"/>
      <c r="IU310" s="1960"/>
      <c r="IV310" s="1960"/>
      <c r="IW310" s="1960"/>
      <c r="IX310" s="1960"/>
      <c r="IY310" s="1960"/>
      <c r="IZ310" s="1960"/>
      <c r="JA310" s="1960"/>
      <c r="JB310" s="1960"/>
      <c r="JC310" s="1960"/>
      <c r="JD310" s="1960"/>
      <c r="JE310" s="1960"/>
      <c r="JF310" s="1960"/>
      <c r="JG310" s="1960"/>
      <c r="JH310" s="1960"/>
      <c r="JI310" s="1960"/>
      <c r="JJ310" s="1960"/>
      <c r="JK310" s="1960"/>
      <c r="JL310" s="1960"/>
      <c r="JM310" s="1960"/>
      <c r="JN310" s="1960"/>
      <c r="JO310" s="1960"/>
      <c r="JP310" s="1960"/>
      <c r="JQ310" s="1960"/>
      <c r="JR310" s="1960"/>
      <c r="JS310" s="1960"/>
      <c r="JT310" s="1960"/>
      <c r="JU310" s="1960"/>
      <c r="JV310" s="1960"/>
      <c r="JW310" s="1960"/>
      <c r="JX310" s="1960"/>
      <c r="JY310" s="1960"/>
      <c r="JZ310" s="1960"/>
      <c r="KA310" s="1960"/>
      <c r="KB310" s="1960"/>
      <c r="KC310" s="1960"/>
      <c r="KD310" s="1960"/>
      <c r="KE310" s="1960"/>
      <c r="KF310" s="1960"/>
      <c r="KG310" s="1960"/>
      <c r="KH310" s="1960"/>
      <c r="KI310" s="1960"/>
      <c r="KJ310" s="1960"/>
      <c r="KK310" s="1960"/>
      <c r="KL310" s="1960"/>
      <c r="KM310" s="1960"/>
      <c r="KN310" s="1960"/>
      <c r="KO310" s="1960"/>
      <c r="KP310" s="1960"/>
      <c r="KQ310" s="1960"/>
      <c r="KR310" s="1960"/>
      <c r="KS310" s="1960"/>
      <c r="KT310" s="1960"/>
      <c r="KU310" s="1960"/>
      <c r="KV310" s="1960"/>
      <c r="KW310" s="1960"/>
      <c r="KX310" s="1960"/>
      <c r="KY310" s="1960"/>
      <c r="KZ310" s="1960"/>
      <c r="LA310" s="1960"/>
      <c r="LB310" s="1960"/>
      <c r="LC310" s="1960"/>
      <c r="LD310" s="1960"/>
      <c r="LE310" s="1960"/>
      <c r="LF310" s="1960"/>
      <c r="LG310" s="1960"/>
      <c r="LH310" s="1960"/>
      <c r="LI310" s="1960"/>
      <c r="LJ310" s="1960"/>
      <c r="LK310" s="1960"/>
      <c r="LL310" s="1960"/>
      <c r="LM310" s="1960"/>
      <c r="LN310" s="1960"/>
      <c r="LO310" s="1960"/>
      <c r="LP310" s="1960"/>
    </row>
    <row r="311" s="1488" customFormat="1" ht="47" customHeight="1" spans="1:328">
      <c r="A311" s="1832">
        <v>45855</v>
      </c>
      <c r="B311" s="1660" t="s">
        <v>173</v>
      </c>
      <c r="C311" s="1661" t="s">
        <v>98</v>
      </c>
      <c r="D311" s="1662">
        <v>4500174180</v>
      </c>
      <c r="E311" s="2415" t="s">
        <v>1164</v>
      </c>
      <c r="F311" s="1662" t="s">
        <v>1165</v>
      </c>
      <c r="G311" s="1863" t="s">
        <v>176</v>
      </c>
      <c r="H311" s="1863" t="s">
        <v>176</v>
      </c>
      <c r="I311" s="1863" t="s">
        <v>1166</v>
      </c>
      <c r="J311" s="1543">
        <v>11040</v>
      </c>
      <c r="K311" s="1876">
        <v>24</v>
      </c>
      <c r="L311" s="1876">
        <v>2760</v>
      </c>
      <c r="M311" s="1876">
        <f t="shared" si="227"/>
        <v>4</v>
      </c>
      <c r="N311" s="1673">
        <v>45910</v>
      </c>
      <c r="O311" s="1673">
        <f>N311-2</f>
        <v>45908</v>
      </c>
      <c r="P311" s="1878" t="s">
        <v>489</v>
      </c>
      <c r="Q311" s="1562" t="s">
        <v>78</v>
      </c>
      <c r="R311" s="2722">
        <v>11040</v>
      </c>
      <c r="S311" s="1577">
        <f t="shared" si="228"/>
        <v>0</v>
      </c>
      <c r="T311" s="1577"/>
      <c r="U311" s="1577" t="s">
        <v>829</v>
      </c>
      <c r="V311" s="1880"/>
      <c r="W311" s="1880" t="s">
        <v>111</v>
      </c>
      <c r="X311" s="1900" t="s">
        <v>1068</v>
      </c>
      <c r="Y311" s="1930" t="s">
        <v>88</v>
      </c>
      <c r="Z311" s="1930">
        <v>45859</v>
      </c>
      <c r="AA311" s="1930"/>
      <c r="AB311" s="1930" t="s">
        <v>745</v>
      </c>
      <c r="AC311" s="1597" t="s">
        <v>746</v>
      </c>
      <c r="AD311" s="1692" t="s">
        <v>181</v>
      </c>
      <c r="AE311" s="2093">
        <v>1451.2575</v>
      </c>
      <c r="AF311" s="2095">
        <f t="shared" ref="AF311:AF317" si="259">AE311*M311</f>
        <v>5805.03</v>
      </c>
      <c r="AG311" s="1647" t="s">
        <v>1167</v>
      </c>
      <c r="AH311" s="1947" t="s">
        <v>81</v>
      </c>
      <c r="AI311" s="1947"/>
      <c r="AJ311" s="1947">
        <v>9</v>
      </c>
      <c r="AK311" s="1948">
        <f t="shared" si="230"/>
        <v>11040</v>
      </c>
      <c r="AL311" s="1948"/>
      <c r="AM311" s="1948">
        <f t="shared" si="249"/>
        <v>460</v>
      </c>
      <c r="AN311" s="1948"/>
      <c r="AO311" s="1948"/>
      <c r="AP311" s="1948"/>
      <c r="AQ311" s="1948"/>
      <c r="AR311" s="1948" t="s">
        <v>63</v>
      </c>
      <c r="AS311" s="1948">
        <f t="shared" si="232"/>
        <v>11040</v>
      </c>
      <c r="AT311" s="1948"/>
      <c r="AU311" s="1430">
        <f t="shared" si="250"/>
        <v>1226.66666666667</v>
      </c>
      <c r="AV311" s="1430">
        <f t="shared" si="251"/>
        <v>1226.66666666667</v>
      </c>
      <c r="AW311" s="1430">
        <f t="shared" si="252"/>
        <v>1226.66666666667</v>
      </c>
      <c r="AX311" s="1430">
        <f t="shared" si="253"/>
        <v>1226.66666666667</v>
      </c>
      <c r="AY311" s="1430">
        <f t="shared" si="254"/>
        <v>1226.66666666667</v>
      </c>
      <c r="AZ311" s="1430">
        <f t="shared" si="255"/>
        <v>1226.66666666667</v>
      </c>
      <c r="BA311" s="1430">
        <f t="shared" si="256"/>
        <v>1226.66666666667</v>
      </c>
      <c r="BB311" s="1430">
        <f t="shared" si="257"/>
        <v>1226.66666666667</v>
      </c>
      <c r="BC311" s="1430">
        <f t="shared" si="258"/>
        <v>1226.66666666667</v>
      </c>
      <c r="BD311" s="1430">
        <f t="shared" si="245"/>
        <v>1175.55555555556</v>
      </c>
      <c r="BE311" s="1430">
        <f t="shared" si="246"/>
        <v>51.1111111111111</v>
      </c>
      <c r="BF311" s="1876"/>
      <c r="BG311" s="1959"/>
      <c r="BH311" s="1960"/>
      <c r="BI311" s="1960"/>
      <c r="BJ311" s="1960"/>
      <c r="BK311" s="1960"/>
      <c r="BL311" s="1960"/>
      <c r="BM311" s="1960"/>
      <c r="BN311" s="1960"/>
      <c r="BO311" s="1960"/>
      <c r="BP311" s="1960"/>
      <c r="BQ311" s="1960"/>
      <c r="BR311" s="1960"/>
      <c r="BS311" s="1960"/>
      <c r="BT311" s="1960"/>
      <c r="BU311" s="1960"/>
      <c r="BV311" s="1960"/>
      <c r="BW311" s="1960"/>
      <c r="BX311" s="1960"/>
      <c r="BY311" s="1960"/>
      <c r="BZ311" s="1960"/>
      <c r="CA311" s="1960"/>
      <c r="CB311" s="1960"/>
      <c r="CC311" s="1960"/>
      <c r="CD311" s="1960"/>
      <c r="CE311" s="1960"/>
      <c r="CF311" s="1960"/>
      <c r="CG311" s="1960"/>
      <c r="CH311" s="1960"/>
      <c r="CI311" s="1960"/>
      <c r="CJ311" s="1960"/>
      <c r="CK311" s="1960"/>
      <c r="CL311" s="1960"/>
      <c r="CM311" s="1960"/>
      <c r="CN311" s="1960"/>
      <c r="CO311" s="1960"/>
      <c r="CP311" s="1960"/>
      <c r="CQ311" s="1960"/>
      <c r="CR311" s="1960"/>
      <c r="CS311" s="1960"/>
      <c r="CT311" s="1960"/>
      <c r="CU311" s="1960"/>
      <c r="CV311" s="1960"/>
      <c r="CW311" s="1960"/>
      <c r="CX311" s="1960"/>
      <c r="CY311" s="1960"/>
      <c r="CZ311" s="1960"/>
      <c r="DA311" s="1960"/>
      <c r="DB311" s="1960"/>
      <c r="DC311" s="1960"/>
      <c r="DD311" s="1960"/>
      <c r="DE311" s="1960"/>
      <c r="DF311" s="1960"/>
      <c r="DG311" s="1960"/>
      <c r="DH311" s="1960"/>
      <c r="DI311" s="1960"/>
      <c r="DJ311" s="1960"/>
      <c r="DK311" s="1960"/>
      <c r="DL311" s="1960"/>
      <c r="DM311" s="1960"/>
      <c r="DN311" s="1960"/>
      <c r="DO311" s="1960"/>
      <c r="DP311" s="1960"/>
      <c r="DQ311" s="1960"/>
      <c r="DR311" s="1960"/>
      <c r="DS311" s="1960"/>
      <c r="DT311" s="1960"/>
      <c r="DU311" s="1960"/>
      <c r="DV311" s="1960"/>
      <c r="DW311" s="1960"/>
      <c r="DX311" s="1960"/>
      <c r="DY311" s="1960"/>
      <c r="DZ311" s="1960"/>
      <c r="EA311" s="1960"/>
      <c r="EB311" s="1960"/>
      <c r="EC311" s="1960"/>
      <c r="ED311" s="1960"/>
      <c r="EE311" s="1960"/>
      <c r="EF311" s="1960"/>
      <c r="EG311" s="1960"/>
      <c r="EH311" s="1960"/>
      <c r="EI311" s="1960"/>
      <c r="EJ311" s="1960"/>
      <c r="EK311" s="1960"/>
      <c r="EL311" s="1960"/>
      <c r="EM311" s="1960"/>
      <c r="EN311" s="1960"/>
      <c r="EO311" s="1960"/>
      <c r="EP311" s="1960"/>
      <c r="EQ311" s="1960"/>
      <c r="ER311" s="1960"/>
      <c r="ES311" s="1960"/>
      <c r="ET311" s="1960"/>
      <c r="EU311" s="1960"/>
      <c r="EV311" s="1960"/>
      <c r="EW311" s="1960"/>
      <c r="EX311" s="1960"/>
      <c r="EY311" s="1960"/>
      <c r="EZ311" s="1960"/>
      <c r="FA311" s="1960"/>
      <c r="FB311" s="1960"/>
      <c r="FC311" s="1960"/>
      <c r="FD311" s="1960"/>
      <c r="FE311" s="1960"/>
      <c r="FF311" s="1960"/>
      <c r="FG311" s="1960"/>
      <c r="FH311" s="1960"/>
      <c r="FI311" s="1960"/>
      <c r="FJ311" s="1960"/>
      <c r="FK311" s="1960"/>
      <c r="FL311" s="1960"/>
      <c r="FM311" s="1960"/>
      <c r="FN311" s="1960"/>
      <c r="FO311" s="1960"/>
      <c r="FP311" s="1960"/>
      <c r="FQ311" s="1960"/>
      <c r="FR311" s="1960"/>
      <c r="FS311" s="1960"/>
      <c r="FT311" s="1960"/>
      <c r="FU311" s="1960"/>
      <c r="FV311" s="1960"/>
      <c r="FW311" s="1960"/>
      <c r="FX311" s="1960"/>
      <c r="FY311" s="1960"/>
      <c r="FZ311" s="1960"/>
      <c r="GA311" s="1960"/>
      <c r="GB311" s="1960"/>
      <c r="GC311" s="1960"/>
      <c r="GD311" s="1960"/>
      <c r="GE311" s="1960"/>
      <c r="GF311" s="1960"/>
      <c r="GG311" s="1960"/>
      <c r="GH311" s="1960"/>
      <c r="GI311" s="1960"/>
      <c r="GJ311" s="1960"/>
      <c r="GK311" s="1960"/>
      <c r="GL311" s="1960"/>
      <c r="GM311" s="1960"/>
      <c r="GN311" s="1960"/>
      <c r="GO311" s="1960"/>
      <c r="GP311" s="1960"/>
      <c r="GQ311" s="1960"/>
      <c r="GR311" s="1960"/>
      <c r="GS311" s="1960"/>
      <c r="GT311" s="1960"/>
      <c r="GU311" s="1960"/>
      <c r="GV311" s="1960"/>
      <c r="GW311" s="1960"/>
      <c r="GX311" s="1960"/>
      <c r="GY311" s="1960"/>
      <c r="GZ311" s="1960"/>
      <c r="HA311" s="1960"/>
      <c r="HB311" s="1960"/>
      <c r="HC311" s="1960"/>
      <c r="HD311" s="1960"/>
      <c r="HE311" s="1960"/>
      <c r="HF311" s="1960"/>
      <c r="HG311" s="1960"/>
      <c r="HH311" s="1960"/>
      <c r="HI311" s="1960"/>
      <c r="HJ311" s="1960"/>
      <c r="HK311" s="1960"/>
      <c r="HL311" s="1960"/>
      <c r="HM311" s="1960"/>
      <c r="HN311" s="1960"/>
      <c r="HO311" s="1960"/>
      <c r="HP311" s="1960"/>
      <c r="HQ311" s="1960"/>
      <c r="HR311" s="1960"/>
      <c r="HS311" s="1960"/>
      <c r="HT311" s="1960"/>
      <c r="HU311" s="1960"/>
      <c r="HV311" s="1960"/>
      <c r="HW311" s="1960"/>
      <c r="HX311" s="1960"/>
      <c r="HY311" s="1960"/>
      <c r="HZ311" s="1960"/>
      <c r="IA311" s="1960"/>
      <c r="IB311" s="1960"/>
      <c r="IC311" s="1960"/>
      <c r="ID311" s="1960"/>
      <c r="IE311" s="1960"/>
      <c r="IF311" s="1960"/>
      <c r="IG311" s="1960"/>
      <c r="IH311" s="1960"/>
      <c r="II311" s="1960"/>
      <c r="IJ311" s="1960"/>
      <c r="IK311" s="1960"/>
      <c r="IL311" s="1960"/>
      <c r="IM311" s="1960"/>
      <c r="IN311" s="1960"/>
      <c r="IO311" s="1960"/>
      <c r="IP311" s="1960"/>
      <c r="IQ311" s="1960"/>
      <c r="IR311" s="1960"/>
      <c r="IS311" s="1960"/>
      <c r="IT311" s="1960"/>
      <c r="IU311" s="1960"/>
      <c r="IV311" s="1960"/>
      <c r="IW311" s="1960"/>
      <c r="IX311" s="1960"/>
      <c r="IY311" s="1960"/>
      <c r="IZ311" s="1960"/>
      <c r="JA311" s="1960"/>
      <c r="JB311" s="1960"/>
      <c r="JC311" s="1960"/>
      <c r="JD311" s="1960"/>
      <c r="JE311" s="1960"/>
      <c r="JF311" s="1960"/>
      <c r="JG311" s="1960"/>
      <c r="JH311" s="1960"/>
      <c r="JI311" s="1960"/>
      <c r="JJ311" s="1960"/>
      <c r="JK311" s="1960"/>
      <c r="JL311" s="1960"/>
      <c r="JM311" s="1960"/>
      <c r="JN311" s="1960"/>
      <c r="JO311" s="1960"/>
      <c r="JP311" s="1960"/>
      <c r="JQ311" s="1960"/>
      <c r="JR311" s="1960"/>
      <c r="JS311" s="1960"/>
      <c r="JT311" s="1960"/>
      <c r="JU311" s="1960"/>
      <c r="JV311" s="1960"/>
      <c r="JW311" s="1960"/>
      <c r="JX311" s="1960"/>
      <c r="JY311" s="1960"/>
      <c r="JZ311" s="1960"/>
      <c r="KA311" s="1960"/>
      <c r="KB311" s="1960"/>
      <c r="KC311" s="1960"/>
      <c r="KD311" s="1960"/>
      <c r="KE311" s="1960"/>
      <c r="KF311" s="1960"/>
      <c r="KG311" s="1960"/>
      <c r="KH311" s="1960"/>
      <c r="KI311" s="1960"/>
      <c r="KJ311" s="1960"/>
      <c r="KK311" s="1960"/>
      <c r="KL311" s="1960"/>
      <c r="KM311" s="1960"/>
      <c r="KN311" s="1960"/>
      <c r="KO311" s="1960"/>
      <c r="KP311" s="1960"/>
      <c r="KQ311" s="1960"/>
      <c r="KR311" s="1960"/>
      <c r="KS311" s="1960"/>
      <c r="KT311" s="1960"/>
      <c r="KU311" s="1960"/>
      <c r="KV311" s="1960"/>
      <c r="KW311" s="1960"/>
      <c r="KX311" s="1960"/>
      <c r="KY311" s="1960"/>
      <c r="KZ311" s="1960"/>
      <c r="LA311" s="1960"/>
      <c r="LB311" s="1960"/>
      <c r="LC311" s="1960"/>
      <c r="LD311" s="1960"/>
      <c r="LE311" s="1960"/>
      <c r="LF311" s="1960"/>
      <c r="LG311" s="1960"/>
      <c r="LH311" s="1960"/>
      <c r="LI311" s="1960"/>
      <c r="LJ311" s="1960"/>
      <c r="LK311" s="1960"/>
      <c r="LL311" s="1960"/>
      <c r="LM311" s="1960"/>
      <c r="LN311" s="1960"/>
      <c r="LO311" s="1960"/>
      <c r="LP311" s="1960"/>
    </row>
    <row r="312" s="1481" customFormat="1" ht="47" customHeight="1" spans="1:328">
      <c r="A312" s="1499">
        <v>45855</v>
      </c>
      <c r="B312" s="1500" t="s">
        <v>173</v>
      </c>
      <c r="C312" s="1501" t="s">
        <v>98</v>
      </c>
      <c r="D312" s="1502">
        <v>4500174180</v>
      </c>
      <c r="E312" s="2253" t="s">
        <v>1168</v>
      </c>
      <c r="F312" s="1502" t="s">
        <v>1169</v>
      </c>
      <c r="G312" s="1505" t="s">
        <v>176</v>
      </c>
      <c r="H312" s="1505" t="s">
        <v>176</v>
      </c>
      <c r="I312" s="1505" t="s">
        <v>1067</v>
      </c>
      <c r="J312" s="1522">
        <v>8280</v>
      </c>
      <c r="K312" s="1534">
        <v>24</v>
      </c>
      <c r="L312" s="1534">
        <v>2760</v>
      </c>
      <c r="M312" s="1534">
        <f t="shared" ref="M312:M331" si="260">J312/L312</f>
        <v>3</v>
      </c>
      <c r="N312" s="1536">
        <v>45910</v>
      </c>
      <c r="O312" s="2307">
        <v>45916</v>
      </c>
      <c r="P312" s="1537" t="s">
        <v>489</v>
      </c>
      <c r="Q312" s="1562" t="s">
        <v>78</v>
      </c>
      <c r="R312" s="2722">
        <v>8280</v>
      </c>
      <c r="S312" s="2722">
        <f t="shared" si="228"/>
        <v>0</v>
      </c>
      <c r="T312" s="2722"/>
      <c r="U312" s="2722" t="s">
        <v>829</v>
      </c>
      <c r="V312" s="1532" t="s">
        <v>1170</v>
      </c>
      <c r="W312" s="1532" t="s">
        <v>111</v>
      </c>
      <c r="X312" s="1565" t="s">
        <v>1068</v>
      </c>
      <c r="Y312" s="1589" t="s">
        <v>88</v>
      </c>
      <c r="Z312" s="1589">
        <v>45859</v>
      </c>
      <c r="AA312" s="1589"/>
      <c r="AB312" s="1589" t="s">
        <v>745</v>
      </c>
      <c r="AC312" s="1580" t="s">
        <v>746</v>
      </c>
      <c r="AD312" s="1590" t="s">
        <v>181</v>
      </c>
      <c r="AE312" s="2277">
        <v>1451.2567</v>
      </c>
      <c r="AF312" s="2278">
        <f t="shared" si="259"/>
        <v>4353.7701</v>
      </c>
      <c r="AG312" s="1504" t="s">
        <v>1171</v>
      </c>
      <c r="AH312" s="1609" t="s">
        <v>81</v>
      </c>
      <c r="AI312" s="1609"/>
      <c r="AJ312" s="1609">
        <v>9</v>
      </c>
      <c r="AK312" s="1610">
        <f t="shared" si="230"/>
        <v>8280</v>
      </c>
      <c r="AL312" s="1610"/>
      <c r="AM312" s="1610">
        <f t="shared" si="249"/>
        <v>345</v>
      </c>
      <c r="AN312" s="1610"/>
      <c r="AO312" s="1610"/>
      <c r="AP312" s="1610"/>
      <c r="AQ312" s="1610"/>
      <c r="AR312" s="1610" t="s">
        <v>63</v>
      </c>
      <c r="AS312" s="1610">
        <f t="shared" si="232"/>
        <v>8280</v>
      </c>
      <c r="AT312" s="1610"/>
      <c r="AU312" s="1622">
        <f t="shared" si="250"/>
        <v>920</v>
      </c>
      <c r="AV312" s="1622">
        <f t="shared" si="251"/>
        <v>920</v>
      </c>
      <c r="AW312" s="1622">
        <f t="shared" si="252"/>
        <v>920</v>
      </c>
      <c r="AX312" s="1622">
        <f t="shared" si="253"/>
        <v>920</v>
      </c>
      <c r="AY312" s="1622">
        <f t="shared" si="254"/>
        <v>920</v>
      </c>
      <c r="AZ312" s="1622">
        <f t="shared" si="255"/>
        <v>920</v>
      </c>
      <c r="BA312" s="1622">
        <f t="shared" si="256"/>
        <v>920</v>
      </c>
      <c r="BB312" s="1622">
        <f t="shared" si="257"/>
        <v>920</v>
      </c>
      <c r="BC312" s="1622">
        <f t="shared" si="258"/>
        <v>920</v>
      </c>
      <c r="BD312" s="1622">
        <f t="shared" si="245"/>
        <v>881.666666666667</v>
      </c>
      <c r="BE312" s="1622">
        <f t="shared" si="246"/>
        <v>38.3333333333333</v>
      </c>
      <c r="BF312" s="1534"/>
      <c r="BG312" s="1638"/>
      <c r="BH312" s="1639"/>
      <c r="BI312" s="1639"/>
      <c r="BJ312" s="1639"/>
      <c r="BK312" s="1639"/>
      <c r="BL312" s="1639"/>
      <c r="BM312" s="1639"/>
      <c r="BN312" s="1639"/>
      <c r="BO312" s="1639"/>
      <c r="BP312" s="1639"/>
      <c r="BQ312" s="1639"/>
      <c r="BR312" s="1639"/>
      <c r="BS312" s="1639"/>
      <c r="BT312" s="1639"/>
      <c r="BU312" s="1639"/>
      <c r="BV312" s="1639"/>
      <c r="BW312" s="1639"/>
      <c r="BX312" s="1639"/>
      <c r="BY312" s="1639"/>
      <c r="BZ312" s="1639"/>
      <c r="CA312" s="1639"/>
      <c r="CB312" s="1639"/>
      <c r="CC312" s="1639"/>
      <c r="CD312" s="1639"/>
      <c r="CE312" s="1639"/>
      <c r="CF312" s="1639"/>
      <c r="CG312" s="1639"/>
      <c r="CH312" s="1639"/>
      <c r="CI312" s="1639"/>
      <c r="CJ312" s="1639"/>
      <c r="CK312" s="1639"/>
      <c r="CL312" s="1639"/>
      <c r="CM312" s="1639"/>
      <c r="CN312" s="1639"/>
      <c r="CO312" s="1639"/>
      <c r="CP312" s="1639"/>
      <c r="CQ312" s="1639"/>
      <c r="CR312" s="1639"/>
      <c r="CS312" s="1639"/>
      <c r="CT312" s="1639"/>
      <c r="CU312" s="1639"/>
      <c r="CV312" s="1639"/>
      <c r="CW312" s="1639"/>
      <c r="CX312" s="1639"/>
      <c r="CY312" s="1639"/>
      <c r="CZ312" s="1639"/>
      <c r="DA312" s="1639"/>
      <c r="DB312" s="1639"/>
      <c r="DC312" s="1639"/>
      <c r="DD312" s="1639"/>
      <c r="DE312" s="1639"/>
      <c r="DF312" s="1639"/>
      <c r="DG312" s="1639"/>
      <c r="DH312" s="1639"/>
      <c r="DI312" s="1639"/>
      <c r="DJ312" s="1639"/>
      <c r="DK312" s="1639"/>
      <c r="DL312" s="1639"/>
      <c r="DM312" s="1639"/>
      <c r="DN312" s="1639"/>
      <c r="DO312" s="1639"/>
      <c r="DP312" s="1639"/>
      <c r="DQ312" s="1639"/>
      <c r="DR312" s="1639"/>
      <c r="DS312" s="1639"/>
      <c r="DT312" s="1639"/>
      <c r="DU312" s="1639"/>
      <c r="DV312" s="1639"/>
      <c r="DW312" s="1639"/>
      <c r="DX312" s="1639"/>
      <c r="DY312" s="1639"/>
      <c r="DZ312" s="1639"/>
      <c r="EA312" s="1639"/>
      <c r="EB312" s="1639"/>
      <c r="EC312" s="1639"/>
      <c r="ED312" s="1639"/>
      <c r="EE312" s="1639"/>
      <c r="EF312" s="1639"/>
      <c r="EG312" s="1639"/>
      <c r="EH312" s="1639"/>
      <c r="EI312" s="1639"/>
      <c r="EJ312" s="1639"/>
      <c r="EK312" s="1639"/>
      <c r="EL312" s="1639"/>
      <c r="EM312" s="1639"/>
      <c r="EN312" s="1639"/>
      <c r="EO312" s="1639"/>
      <c r="EP312" s="1639"/>
      <c r="EQ312" s="1639"/>
      <c r="ER312" s="1639"/>
      <c r="ES312" s="1639"/>
      <c r="ET312" s="1639"/>
      <c r="EU312" s="1639"/>
      <c r="EV312" s="1639"/>
      <c r="EW312" s="1639"/>
      <c r="EX312" s="1639"/>
      <c r="EY312" s="1639"/>
      <c r="EZ312" s="1639"/>
      <c r="FA312" s="1639"/>
      <c r="FB312" s="1639"/>
      <c r="FC312" s="1639"/>
      <c r="FD312" s="1639"/>
      <c r="FE312" s="1639"/>
      <c r="FF312" s="1639"/>
      <c r="FG312" s="1639"/>
      <c r="FH312" s="1639"/>
      <c r="FI312" s="1639"/>
      <c r="FJ312" s="1639"/>
      <c r="FK312" s="1639"/>
      <c r="FL312" s="1639"/>
      <c r="FM312" s="1639"/>
      <c r="FN312" s="1639"/>
      <c r="FO312" s="1639"/>
      <c r="FP312" s="1639"/>
      <c r="FQ312" s="1639"/>
      <c r="FR312" s="1639"/>
      <c r="FS312" s="1639"/>
      <c r="FT312" s="1639"/>
      <c r="FU312" s="1639"/>
      <c r="FV312" s="1639"/>
      <c r="FW312" s="1639"/>
      <c r="FX312" s="1639"/>
      <c r="FY312" s="1639"/>
      <c r="FZ312" s="1639"/>
      <c r="GA312" s="1639"/>
      <c r="GB312" s="1639"/>
      <c r="GC312" s="1639"/>
      <c r="GD312" s="1639"/>
      <c r="GE312" s="1639"/>
      <c r="GF312" s="1639"/>
      <c r="GG312" s="1639"/>
      <c r="GH312" s="1639"/>
      <c r="GI312" s="1639"/>
      <c r="GJ312" s="1639"/>
      <c r="GK312" s="1639"/>
      <c r="GL312" s="1639"/>
      <c r="GM312" s="1639"/>
      <c r="GN312" s="1639"/>
      <c r="GO312" s="1639"/>
      <c r="GP312" s="1639"/>
      <c r="GQ312" s="1639"/>
      <c r="GR312" s="1639"/>
      <c r="GS312" s="1639"/>
      <c r="GT312" s="1639"/>
      <c r="GU312" s="1639"/>
      <c r="GV312" s="1639"/>
      <c r="GW312" s="1639"/>
      <c r="GX312" s="1639"/>
      <c r="GY312" s="1639"/>
      <c r="GZ312" s="1639"/>
      <c r="HA312" s="1639"/>
      <c r="HB312" s="1639"/>
      <c r="HC312" s="1639"/>
      <c r="HD312" s="1639"/>
      <c r="HE312" s="1639"/>
      <c r="HF312" s="1639"/>
      <c r="HG312" s="1639"/>
      <c r="HH312" s="1639"/>
      <c r="HI312" s="1639"/>
      <c r="HJ312" s="1639"/>
      <c r="HK312" s="1639"/>
      <c r="HL312" s="1639"/>
      <c r="HM312" s="1639"/>
      <c r="HN312" s="1639"/>
      <c r="HO312" s="1639"/>
      <c r="HP312" s="1639"/>
      <c r="HQ312" s="1639"/>
      <c r="HR312" s="1639"/>
      <c r="HS312" s="1639"/>
      <c r="HT312" s="1639"/>
      <c r="HU312" s="1639"/>
      <c r="HV312" s="1639"/>
      <c r="HW312" s="1639"/>
      <c r="HX312" s="1639"/>
      <c r="HY312" s="1639"/>
      <c r="HZ312" s="1639"/>
      <c r="IA312" s="1639"/>
      <c r="IB312" s="1639"/>
      <c r="IC312" s="1639"/>
      <c r="ID312" s="1639"/>
      <c r="IE312" s="1639"/>
      <c r="IF312" s="1639"/>
      <c r="IG312" s="1639"/>
      <c r="IH312" s="1639"/>
      <c r="II312" s="1639"/>
      <c r="IJ312" s="1639"/>
      <c r="IK312" s="1639"/>
      <c r="IL312" s="1639"/>
      <c r="IM312" s="1639"/>
      <c r="IN312" s="1639"/>
      <c r="IO312" s="1639"/>
      <c r="IP312" s="1639"/>
      <c r="IQ312" s="1639"/>
      <c r="IR312" s="1639"/>
      <c r="IS312" s="1639"/>
      <c r="IT312" s="1639"/>
      <c r="IU312" s="1639"/>
      <c r="IV312" s="1639"/>
      <c r="IW312" s="1639"/>
      <c r="IX312" s="1639"/>
      <c r="IY312" s="1639"/>
      <c r="IZ312" s="1639"/>
      <c r="JA312" s="1639"/>
      <c r="JB312" s="1639"/>
      <c r="JC312" s="1639"/>
      <c r="JD312" s="1639"/>
      <c r="JE312" s="1639"/>
      <c r="JF312" s="1639"/>
      <c r="JG312" s="1639"/>
      <c r="JH312" s="1639"/>
      <c r="JI312" s="1639"/>
      <c r="JJ312" s="1639"/>
      <c r="JK312" s="1639"/>
      <c r="JL312" s="1639"/>
      <c r="JM312" s="1639"/>
      <c r="JN312" s="1639"/>
      <c r="JO312" s="1639"/>
      <c r="JP312" s="1639"/>
      <c r="JQ312" s="1639"/>
      <c r="JR312" s="1639"/>
      <c r="JS312" s="1639"/>
      <c r="JT312" s="1639"/>
      <c r="JU312" s="1639"/>
      <c r="JV312" s="1639"/>
      <c r="JW312" s="1639"/>
      <c r="JX312" s="1639"/>
      <c r="JY312" s="1639"/>
      <c r="JZ312" s="1639"/>
      <c r="KA312" s="1639"/>
      <c r="KB312" s="1639"/>
      <c r="KC312" s="1639"/>
      <c r="KD312" s="1639"/>
      <c r="KE312" s="1639"/>
      <c r="KF312" s="1639"/>
      <c r="KG312" s="1639"/>
      <c r="KH312" s="1639"/>
      <c r="KI312" s="1639"/>
      <c r="KJ312" s="1639"/>
      <c r="KK312" s="1639"/>
      <c r="KL312" s="1639"/>
      <c r="KM312" s="1639"/>
      <c r="KN312" s="1639"/>
      <c r="KO312" s="1639"/>
      <c r="KP312" s="1639"/>
      <c r="KQ312" s="1639"/>
      <c r="KR312" s="1639"/>
      <c r="KS312" s="1639"/>
      <c r="KT312" s="1639"/>
      <c r="KU312" s="1639"/>
      <c r="KV312" s="1639"/>
      <c r="KW312" s="1639"/>
      <c r="KX312" s="1639"/>
      <c r="KY312" s="1639"/>
      <c r="KZ312" s="1639"/>
      <c r="LA312" s="1639"/>
      <c r="LB312" s="1639"/>
      <c r="LC312" s="1639"/>
      <c r="LD312" s="1639"/>
      <c r="LE312" s="1639"/>
      <c r="LF312" s="1639"/>
      <c r="LG312" s="1639"/>
      <c r="LH312" s="1639"/>
      <c r="LI312" s="1639"/>
      <c r="LJ312" s="1639"/>
      <c r="LK312" s="1639"/>
      <c r="LL312" s="1639"/>
      <c r="LM312" s="1639"/>
      <c r="LN312" s="1639"/>
      <c r="LO312" s="1639"/>
      <c r="LP312" s="1639"/>
    </row>
    <row r="313" s="1481" customFormat="1" ht="47" customHeight="1" spans="1:328">
      <c r="A313" s="1499">
        <v>45855</v>
      </c>
      <c r="B313" s="1500" t="s">
        <v>173</v>
      </c>
      <c r="C313" s="1501" t="s">
        <v>98</v>
      </c>
      <c r="D313" s="1502">
        <v>4500174180</v>
      </c>
      <c r="E313" s="2253" t="s">
        <v>1172</v>
      </c>
      <c r="F313" s="1502" t="s">
        <v>1173</v>
      </c>
      <c r="G313" s="1505" t="s">
        <v>176</v>
      </c>
      <c r="H313" s="1505" t="s">
        <v>176</v>
      </c>
      <c r="I313" s="1505" t="s">
        <v>1067</v>
      </c>
      <c r="J313" s="1522">
        <v>8280</v>
      </c>
      <c r="K313" s="1534">
        <v>24</v>
      </c>
      <c r="L313" s="1534">
        <v>2760</v>
      </c>
      <c r="M313" s="1534">
        <f t="shared" si="260"/>
        <v>3</v>
      </c>
      <c r="N313" s="1536">
        <v>45910</v>
      </c>
      <c r="O313" s="2307">
        <v>45919</v>
      </c>
      <c r="P313" s="1537" t="s">
        <v>1174</v>
      </c>
      <c r="Q313" s="1562" t="s">
        <v>78</v>
      </c>
      <c r="R313" s="2722">
        <v>8280</v>
      </c>
      <c r="S313" s="2722">
        <f t="shared" si="228"/>
        <v>0</v>
      </c>
      <c r="T313" s="2722"/>
      <c r="U313" s="2722" t="s">
        <v>829</v>
      </c>
      <c r="V313" s="1532" t="s">
        <v>1175</v>
      </c>
      <c r="W313" s="1532" t="s">
        <v>111</v>
      </c>
      <c r="X313" s="1565" t="s">
        <v>1068</v>
      </c>
      <c r="Y313" s="1589" t="s">
        <v>88</v>
      </c>
      <c r="Z313" s="1589">
        <v>45859</v>
      </c>
      <c r="AA313" s="1589"/>
      <c r="AB313" s="1589" t="s">
        <v>745</v>
      </c>
      <c r="AC313" s="1580" t="s">
        <v>746</v>
      </c>
      <c r="AD313" s="1590" t="s">
        <v>181</v>
      </c>
      <c r="AE313" s="2277">
        <v>1451.2567</v>
      </c>
      <c r="AF313" s="2278">
        <f t="shared" si="259"/>
        <v>4353.7701</v>
      </c>
      <c r="AG313" s="1504" t="s">
        <v>1176</v>
      </c>
      <c r="AH313" s="1609" t="s">
        <v>81</v>
      </c>
      <c r="AI313" s="1609"/>
      <c r="AJ313" s="1609">
        <v>9</v>
      </c>
      <c r="AK313" s="1610">
        <f t="shared" si="230"/>
        <v>8280</v>
      </c>
      <c r="AL313" s="1610"/>
      <c r="AM313" s="1610">
        <f t="shared" si="249"/>
        <v>345</v>
      </c>
      <c r="AN313" s="1610"/>
      <c r="AO313" s="1610"/>
      <c r="AP313" s="1610"/>
      <c r="AQ313" s="1610"/>
      <c r="AR313" s="1610" t="s">
        <v>63</v>
      </c>
      <c r="AS313" s="1610">
        <f t="shared" si="232"/>
        <v>8280</v>
      </c>
      <c r="AT313" s="1610"/>
      <c r="AU313" s="1622">
        <f t="shared" si="250"/>
        <v>920</v>
      </c>
      <c r="AV313" s="1622">
        <f t="shared" si="251"/>
        <v>920</v>
      </c>
      <c r="AW313" s="1622">
        <f t="shared" si="252"/>
        <v>920</v>
      </c>
      <c r="AX313" s="1622">
        <f t="shared" si="253"/>
        <v>920</v>
      </c>
      <c r="AY313" s="1622">
        <f t="shared" si="254"/>
        <v>920</v>
      </c>
      <c r="AZ313" s="1622">
        <f t="shared" si="255"/>
        <v>920</v>
      </c>
      <c r="BA313" s="1622">
        <f t="shared" si="256"/>
        <v>920</v>
      </c>
      <c r="BB313" s="1622">
        <f t="shared" si="257"/>
        <v>920</v>
      </c>
      <c r="BC313" s="1622">
        <f t="shared" si="258"/>
        <v>920</v>
      </c>
      <c r="BD313" s="1622">
        <f t="shared" si="245"/>
        <v>881.666666666667</v>
      </c>
      <c r="BE313" s="1622">
        <f t="shared" si="246"/>
        <v>38.3333333333333</v>
      </c>
      <c r="BF313" s="1534"/>
      <c r="BG313" s="1638"/>
      <c r="BH313" s="1639"/>
      <c r="BI313" s="1639"/>
      <c r="BJ313" s="1639"/>
      <c r="BK313" s="1639"/>
      <c r="BL313" s="1639"/>
      <c r="BM313" s="1639"/>
      <c r="BN313" s="1639"/>
      <c r="BO313" s="1639"/>
      <c r="BP313" s="1639"/>
      <c r="BQ313" s="1639"/>
      <c r="BR313" s="1639"/>
      <c r="BS313" s="1639"/>
      <c r="BT313" s="1639"/>
      <c r="BU313" s="1639"/>
      <c r="BV313" s="1639"/>
      <c r="BW313" s="1639"/>
      <c r="BX313" s="1639"/>
      <c r="BY313" s="1639"/>
      <c r="BZ313" s="1639"/>
      <c r="CA313" s="1639"/>
      <c r="CB313" s="1639"/>
      <c r="CC313" s="1639"/>
      <c r="CD313" s="1639"/>
      <c r="CE313" s="1639"/>
      <c r="CF313" s="1639"/>
      <c r="CG313" s="1639"/>
      <c r="CH313" s="1639"/>
      <c r="CI313" s="1639"/>
      <c r="CJ313" s="1639"/>
      <c r="CK313" s="1639"/>
      <c r="CL313" s="1639"/>
      <c r="CM313" s="1639"/>
      <c r="CN313" s="1639"/>
      <c r="CO313" s="1639"/>
      <c r="CP313" s="1639"/>
      <c r="CQ313" s="1639"/>
      <c r="CR313" s="1639"/>
      <c r="CS313" s="1639"/>
      <c r="CT313" s="1639"/>
      <c r="CU313" s="1639"/>
      <c r="CV313" s="1639"/>
      <c r="CW313" s="1639"/>
      <c r="CX313" s="1639"/>
      <c r="CY313" s="1639"/>
      <c r="CZ313" s="1639"/>
      <c r="DA313" s="1639"/>
      <c r="DB313" s="1639"/>
      <c r="DC313" s="1639"/>
      <c r="DD313" s="1639"/>
      <c r="DE313" s="1639"/>
      <c r="DF313" s="1639"/>
      <c r="DG313" s="1639"/>
      <c r="DH313" s="1639"/>
      <c r="DI313" s="1639"/>
      <c r="DJ313" s="1639"/>
      <c r="DK313" s="1639"/>
      <c r="DL313" s="1639"/>
      <c r="DM313" s="1639"/>
      <c r="DN313" s="1639"/>
      <c r="DO313" s="1639"/>
      <c r="DP313" s="1639"/>
      <c r="DQ313" s="1639"/>
      <c r="DR313" s="1639"/>
      <c r="DS313" s="1639"/>
      <c r="DT313" s="1639"/>
      <c r="DU313" s="1639"/>
      <c r="DV313" s="1639"/>
      <c r="DW313" s="1639"/>
      <c r="DX313" s="1639"/>
      <c r="DY313" s="1639"/>
      <c r="DZ313" s="1639"/>
      <c r="EA313" s="1639"/>
      <c r="EB313" s="1639"/>
      <c r="EC313" s="1639"/>
      <c r="ED313" s="1639"/>
      <c r="EE313" s="1639"/>
      <c r="EF313" s="1639"/>
      <c r="EG313" s="1639"/>
      <c r="EH313" s="1639"/>
      <c r="EI313" s="1639"/>
      <c r="EJ313" s="1639"/>
      <c r="EK313" s="1639"/>
      <c r="EL313" s="1639"/>
      <c r="EM313" s="1639"/>
      <c r="EN313" s="1639"/>
      <c r="EO313" s="1639"/>
      <c r="EP313" s="1639"/>
      <c r="EQ313" s="1639"/>
      <c r="ER313" s="1639"/>
      <c r="ES313" s="1639"/>
      <c r="ET313" s="1639"/>
      <c r="EU313" s="1639"/>
      <c r="EV313" s="1639"/>
      <c r="EW313" s="1639"/>
      <c r="EX313" s="1639"/>
      <c r="EY313" s="1639"/>
      <c r="EZ313" s="1639"/>
      <c r="FA313" s="1639"/>
      <c r="FB313" s="1639"/>
      <c r="FC313" s="1639"/>
      <c r="FD313" s="1639"/>
      <c r="FE313" s="1639"/>
      <c r="FF313" s="1639"/>
      <c r="FG313" s="1639"/>
      <c r="FH313" s="1639"/>
      <c r="FI313" s="1639"/>
      <c r="FJ313" s="1639"/>
      <c r="FK313" s="1639"/>
      <c r="FL313" s="1639"/>
      <c r="FM313" s="1639"/>
      <c r="FN313" s="1639"/>
      <c r="FO313" s="1639"/>
      <c r="FP313" s="1639"/>
      <c r="FQ313" s="1639"/>
      <c r="FR313" s="1639"/>
      <c r="FS313" s="1639"/>
      <c r="FT313" s="1639"/>
      <c r="FU313" s="1639"/>
      <c r="FV313" s="1639"/>
      <c r="FW313" s="1639"/>
      <c r="FX313" s="1639"/>
      <c r="FY313" s="1639"/>
      <c r="FZ313" s="1639"/>
      <c r="GA313" s="1639"/>
      <c r="GB313" s="1639"/>
      <c r="GC313" s="1639"/>
      <c r="GD313" s="1639"/>
      <c r="GE313" s="1639"/>
      <c r="GF313" s="1639"/>
      <c r="GG313" s="1639"/>
      <c r="GH313" s="1639"/>
      <c r="GI313" s="1639"/>
      <c r="GJ313" s="1639"/>
      <c r="GK313" s="1639"/>
      <c r="GL313" s="1639"/>
      <c r="GM313" s="1639"/>
      <c r="GN313" s="1639"/>
      <c r="GO313" s="1639"/>
      <c r="GP313" s="1639"/>
      <c r="GQ313" s="1639"/>
      <c r="GR313" s="1639"/>
      <c r="GS313" s="1639"/>
      <c r="GT313" s="1639"/>
      <c r="GU313" s="1639"/>
      <c r="GV313" s="1639"/>
      <c r="GW313" s="1639"/>
      <c r="GX313" s="1639"/>
      <c r="GY313" s="1639"/>
      <c r="GZ313" s="1639"/>
      <c r="HA313" s="1639"/>
      <c r="HB313" s="1639"/>
      <c r="HC313" s="1639"/>
      <c r="HD313" s="1639"/>
      <c r="HE313" s="1639"/>
      <c r="HF313" s="1639"/>
      <c r="HG313" s="1639"/>
      <c r="HH313" s="1639"/>
      <c r="HI313" s="1639"/>
      <c r="HJ313" s="1639"/>
      <c r="HK313" s="1639"/>
      <c r="HL313" s="1639"/>
      <c r="HM313" s="1639"/>
      <c r="HN313" s="1639"/>
      <c r="HO313" s="1639"/>
      <c r="HP313" s="1639"/>
      <c r="HQ313" s="1639"/>
      <c r="HR313" s="1639"/>
      <c r="HS313" s="1639"/>
      <c r="HT313" s="1639"/>
      <c r="HU313" s="1639"/>
      <c r="HV313" s="1639"/>
      <c r="HW313" s="1639"/>
      <c r="HX313" s="1639"/>
      <c r="HY313" s="1639"/>
      <c r="HZ313" s="1639"/>
      <c r="IA313" s="1639"/>
      <c r="IB313" s="1639"/>
      <c r="IC313" s="1639"/>
      <c r="ID313" s="1639"/>
      <c r="IE313" s="1639"/>
      <c r="IF313" s="1639"/>
      <c r="IG313" s="1639"/>
      <c r="IH313" s="1639"/>
      <c r="II313" s="1639"/>
      <c r="IJ313" s="1639"/>
      <c r="IK313" s="1639"/>
      <c r="IL313" s="1639"/>
      <c r="IM313" s="1639"/>
      <c r="IN313" s="1639"/>
      <c r="IO313" s="1639"/>
      <c r="IP313" s="1639"/>
      <c r="IQ313" s="1639"/>
      <c r="IR313" s="1639"/>
      <c r="IS313" s="1639"/>
      <c r="IT313" s="1639"/>
      <c r="IU313" s="1639"/>
      <c r="IV313" s="1639"/>
      <c r="IW313" s="1639"/>
      <c r="IX313" s="1639"/>
      <c r="IY313" s="1639"/>
      <c r="IZ313" s="1639"/>
      <c r="JA313" s="1639"/>
      <c r="JB313" s="1639"/>
      <c r="JC313" s="1639"/>
      <c r="JD313" s="1639"/>
      <c r="JE313" s="1639"/>
      <c r="JF313" s="1639"/>
      <c r="JG313" s="1639"/>
      <c r="JH313" s="1639"/>
      <c r="JI313" s="1639"/>
      <c r="JJ313" s="1639"/>
      <c r="JK313" s="1639"/>
      <c r="JL313" s="1639"/>
      <c r="JM313" s="1639"/>
      <c r="JN313" s="1639"/>
      <c r="JO313" s="1639"/>
      <c r="JP313" s="1639"/>
      <c r="JQ313" s="1639"/>
      <c r="JR313" s="1639"/>
      <c r="JS313" s="1639"/>
      <c r="JT313" s="1639"/>
      <c r="JU313" s="1639"/>
      <c r="JV313" s="1639"/>
      <c r="JW313" s="1639"/>
      <c r="JX313" s="1639"/>
      <c r="JY313" s="1639"/>
      <c r="JZ313" s="1639"/>
      <c r="KA313" s="1639"/>
      <c r="KB313" s="1639"/>
      <c r="KC313" s="1639"/>
      <c r="KD313" s="1639"/>
      <c r="KE313" s="1639"/>
      <c r="KF313" s="1639"/>
      <c r="KG313" s="1639"/>
      <c r="KH313" s="1639"/>
      <c r="KI313" s="1639"/>
      <c r="KJ313" s="1639"/>
      <c r="KK313" s="1639"/>
      <c r="KL313" s="1639"/>
      <c r="KM313" s="1639"/>
      <c r="KN313" s="1639"/>
      <c r="KO313" s="1639"/>
      <c r="KP313" s="1639"/>
      <c r="KQ313" s="1639"/>
      <c r="KR313" s="1639"/>
      <c r="KS313" s="1639"/>
      <c r="KT313" s="1639"/>
      <c r="KU313" s="1639"/>
      <c r="KV313" s="1639"/>
      <c r="KW313" s="1639"/>
      <c r="KX313" s="1639"/>
      <c r="KY313" s="1639"/>
      <c r="KZ313" s="1639"/>
      <c r="LA313" s="1639"/>
      <c r="LB313" s="1639"/>
      <c r="LC313" s="1639"/>
      <c r="LD313" s="1639"/>
      <c r="LE313" s="1639"/>
      <c r="LF313" s="1639"/>
      <c r="LG313" s="1639"/>
      <c r="LH313" s="1639"/>
      <c r="LI313" s="1639"/>
      <c r="LJ313" s="1639"/>
      <c r="LK313" s="1639"/>
      <c r="LL313" s="1639"/>
      <c r="LM313" s="1639"/>
      <c r="LN313" s="1639"/>
      <c r="LO313" s="1639"/>
      <c r="LP313" s="1639"/>
    </row>
    <row r="314" s="1481" customFormat="1" ht="47" customHeight="1" spans="1:328">
      <c r="A314" s="1499">
        <v>45855</v>
      </c>
      <c r="B314" s="1500" t="s">
        <v>173</v>
      </c>
      <c r="C314" s="1501" t="s">
        <v>98</v>
      </c>
      <c r="D314" s="1502">
        <v>4500174180</v>
      </c>
      <c r="E314" s="2253" t="s">
        <v>1177</v>
      </c>
      <c r="F314" s="1502" t="s">
        <v>1178</v>
      </c>
      <c r="G314" s="1505" t="s">
        <v>176</v>
      </c>
      <c r="H314" s="1505" t="s">
        <v>176</v>
      </c>
      <c r="I314" s="1505" t="s">
        <v>1067</v>
      </c>
      <c r="J314" s="1522">
        <v>8280</v>
      </c>
      <c r="K314" s="1534">
        <v>24</v>
      </c>
      <c r="L314" s="1534">
        <v>2760</v>
      </c>
      <c r="M314" s="1534">
        <f t="shared" si="260"/>
        <v>3</v>
      </c>
      <c r="N314" s="1536">
        <v>45910</v>
      </c>
      <c r="O314" s="2307">
        <v>45920</v>
      </c>
      <c r="P314" s="1537" t="s">
        <v>1174</v>
      </c>
      <c r="Q314" s="1562" t="s">
        <v>78</v>
      </c>
      <c r="R314" s="2722">
        <v>8280</v>
      </c>
      <c r="S314" s="2722">
        <f t="shared" si="228"/>
        <v>0</v>
      </c>
      <c r="T314" s="2722"/>
      <c r="U314" s="2722" t="s">
        <v>829</v>
      </c>
      <c r="V314" s="1532" t="s">
        <v>1175</v>
      </c>
      <c r="W314" s="1532" t="s">
        <v>111</v>
      </c>
      <c r="X314" s="1565" t="s">
        <v>1068</v>
      </c>
      <c r="Y314" s="1589" t="s">
        <v>88</v>
      </c>
      <c r="Z314" s="1589">
        <v>45859</v>
      </c>
      <c r="AA314" s="1589"/>
      <c r="AB314" s="1589" t="s">
        <v>745</v>
      </c>
      <c r="AC314" s="1580" t="s">
        <v>746</v>
      </c>
      <c r="AD314" s="1590" t="s">
        <v>181</v>
      </c>
      <c r="AE314" s="2277">
        <v>1451.2567</v>
      </c>
      <c r="AF314" s="2278">
        <f t="shared" si="259"/>
        <v>4353.7701</v>
      </c>
      <c r="AG314" s="1504" t="s">
        <v>1179</v>
      </c>
      <c r="AH314" s="1609" t="s">
        <v>81</v>
      </c>
      <c r="AI314" s="1609"/>
      <c r="AJ314" s="1609">
        <v>9</v>
      </c>
      <c r="AK314" s="1610">
        <f t="shared" si="230"/>
        <v>8280</v>
      </c>
      <c r="AL314" s="1610"/>
      <c r="AM314" s="1610">
        <f t="shared" si="249"/>
        <v>345</v>
      </c>
      <c r="AN314" s="1610"/>
      <c r="AO314" s="1610"/>
      <c r="AP314" s="1610"/>
      <c r="AQ314" s="1610"/>
      <c r="AR314" s="1610" t="s">
        <v>63</v>
      </c>
      <c r="AS314" s="1610">
        <f t="shared" si="232"/>
        <v>8280</v>
      </c>
      <c r="AT314" s="1610"/>
      <c r="AU314" s="1622">
        <f t="shared" si="250"/>
        <v>920</v>
      </c>
      <c r="AV314" s="1622">
        <f t="shared" si="251"/>
        <v>920</v>
      </c>
      <c r="AW314" s="1622">
        <f t="shared" si="252"/>
        <v>920</v>
      </c>
      <c r="AX314" s="1622">
        <f t="shared" si="253"/>
        <v>920</v>
      </c>
      <c r="AY314" s="1622">
        <f t="shared" si="254"/>
        <v>920</v>
      </c>
      <c r="AZ314" s="1622">
        <f t="shared" si="255"/>
        <v>920</v>
      </c>
      <c r="BA314" s="1622">
        <f t="shared" si="256"/>
        <v>920</v>
      </c>
      <c r="BB314" s="1622">
        <f t="shared" si="257"/>
        <v>920</v>
      </c>
      <c r="BC314" s="1622">
        <f t="shared" si="258"/>
        <v>920</v>
      </c>
      <c r="BD314" s="1622">
        <f t="shared" si="245"/>
        <v>881.666666666667</v>
      </c>
      <c r="BE314" s="1622">
        <f t="shared" si="246"/>
        <v>38.3333333333333</v>
      </c>
      <c r="BF314" s="1534"/>
      <c r="BG314" s="1638"/>
      <c r="BH314" s="1639"/>
      <c r="BI314" s="1639"/>
      <c r="BJ314" s="1639"/>
      <c r="BK314" s="1639"/>
      <c r="BL314" s="1639"/>
      <c r="BM314" s="1639"/>
      <c r="BN314" s="1639"/>
      <c r="BO314" s="1639"/>
      <c r="BP314" s="1639"/>
      <c r="BQ314" s="1639"/>
      <c r="BR314" s="1639"/>
      <c r="BS314" s="1639"/>
      <c r="BT314" s="1639"/>
      <c r="BU314" s="1639"/>
      <c r="BV314" s="1639"/>
      <c r="BW314" s="1639"/>
      <c r="BX314" s="1639"/>
      <c r="BY314" s="1639"/>
      <c r="BZ314" s="1639"/>
      <c r="CA314" s="1639"/>
      <c r="CB314" s="1639"/>
      <c r="CC314" s="1639"/>
      <c r="CD314" s="1639"/>
      <c r="CE314" s="1639"/>
      <c r="CF314" s="1639"/>
      <c r="CG314" s="1639"/>
      <c r="CH314" s="1639"/>
      <c r="CI314" s="1639"/>
      <c r="CJ314" s="1639"/>
      <c r="CK314" s="1639"/>
      <c r="CL314" s="1639"/>
      <c r="CM314" s="1639"/>
      <c r="CN314" s="1639"/>
      <c r="CO314" s="1639"/>
      <c r="CP314" s="1639"/>
      <c r="CQ314" s="1639"/>
      <c r="CR314" s="1639"/>
      <c r="CS314" s="1639"/>
      <c r="CT314" s="1639"/>
      <c r="CU314" s="1639"/>
      <c r="CV314" s="1639"/>
      <c r="CW314" s="1639"/>
      <c r="CX314" s="1639"/>
      <c r="CY314" s="1639"/>
      <c r="CZ314" s="1639"/>
      <c r="DA314" s="1639"/>
      <c r="DB314" s="1639"/>
      <c r="DC314" s="1639"/>
      <c r="DD314" s="1639"/>
      <c r="DE314" s="1639"/>
      <c r="DF314" s="1639"/>
      <c r="DG314" s="1639"/>
      <c r="DH314" s="1639"/>
      <c r="DI314" s="1639"/>
      <c r="DJ314" s="1639"/>
      <c r="DK314" s="1639"/>
      <c r="DL314" s="1639"/>
      <c r="DM314" s="1639"/>
      <c r="DN314" s="1639"/>
      <c r="DO314" s="1639"/>
      <c r="DP314" s="1639"/>
      <c r="DQ314" s="1639"/>
      <c r="DR314" s="1639"/>
      <c r="DS314" s="1639"/>
      <c r="DT314" s="1639"/>
      <c r="DU314" s="1639"/>
      <c r="DV314" s="1639"/>
      <c r="DW314" s="1639"/>
      <c r="DX314" s="1639"/>
      <c r="DY314" s="1639"/>
      <c r="DZ314" s="1639"/>
      <c r="EA314" s="1639"/>
      <c r="EB314" s="1639"/>
      <c r="EC314" s="1639"/>
      <c r="ED314" s="1639"/>
      <c r="EE314" s="1639"/>
      <c r="EF314" s="1639"/>
      <c r="EG314" s="1639"/>
      <c r="EH314" s="1639"/>
      <c r="EI314" s="1639"/>
      <c r="EJ314" s="1639"/>
      <c r="EK314" s="1639"/>
      <c r="EL314" s="1639"/>
      <c r="EM314" s="1639"/>
      <c r="EN314" s="1639"/>
      <c r="EO314" s="1639"/>
      <c r="EP314" s="1639"/>
      <c r="EQ314" s="1639"/>
      <c r="ER314" s="1639"/>
      <c r="ES314" s="1639"/>
      <c r="ET314" s="1639"/>
      <c r="EU314" s="1639"/>
      <c r="EV314" s="1639"/>
      <c r="EW314" s="1639"/>
      <c r="EX314" s="1639"/>
      <c r="EY314" s="1639"/>
      <c r="EZ314" s="1639"/>
      <c r="FA314" s="1639"/>
      <c r="FB314" s="1639"/>
      <c r="FC314" s="1639"/>
      <c r="FD314" s="1639"/>
      <c r="FE314" s="1639"/>
      <c r="FF314" s="1639"/>
      <c r="FG314" s="1639"/>
      <c r="FH314" s="1639"/>
      <c r="FI314" s="1639"/>
      <c r="FJ314" s="1639"/>
      <c r="FK314" s="1639"/>
      <c r="FL314" s="1639"/>
      <c r="FM314" s="1639"/>
      <c r="FN314" s="1639"/>
      <c r="FO314" s="1639"/>
      <c r="FP314" s="1639"/>
      <c r="FQ314" s="1639"/>
      <c r="FR314" s="1639"/>
      <c r="FS314" s="1639"/>
      <c r="FT314" s="1639"/>
      <c r="FU314" s="1639"/>
      <c r="FV314" s="1639"/>
      <c r="FW314" s="1639"/>
      <c r="FX314" s="1639"/>
      <c r="FY314" s="1639"/>
      <c r="FZ314" s="1639"/>
      <c r="GA314" s="1639"/>
      <c r="GB314" s="1639"/>
      <c r="GC314" s="1639"/>
      <c r="GD314" s="1639"/>
      <c r="GE314" s="1639"/>
      <c r="GF314" s="1639"/>
      <c r="GG314" s="1639"/>
      <c r="GH314" s="1639"/>
      <c r="GI314" s="1639"/>
      <c r="GJ314" s="1639"/>
      <c r="GK314" s="1639"/>
      <c r="GL314" s="1639"/>
      <c r="GM314" s="1639"/>
      <c r="GN314" s="1639"/>
      <c r="GO314" s="1639"/>
      <c r="GP314" s="1639"/>
      <c r="GQ314" s="1639"/>
      <c r="GR314" s="1639"/>
      <c r="GS314" s="1639"/>
      <c r="GT314" s="1639"/>
      <c r="GU314" s="1639"/>
      <c r="GV314" s="1639"/>
      <c r="GW314" s="1639"/>
      <c r="GX314" s="1639"/>
      <c r="GY314" s="1639"/>
      <c r="GZ314" s="1639"/>
      <c r="HA314" s="1639"/>
      <c r="HB314" s="1639"/>
      <c r="HC314" s="1639"/>
      <c r="HD314" s="1639"/>
      <c r="HE314" s="1639"/>
      <c r="HF314" s="1639"/>
      <c r="HG314" s="1639"/>
      <c r="HH314" s="1639"/>
      <c r="HI314" s="1639"/>
      <c r="HJ314" s="1639"/>
      <c r="HK314" s="1639"/>
      <c r="HL314" s="1639"/>
      <c r="HM314" s="1639"/>
      <c r="HN314" s="1639"/>
      <c r="HO314" s="1639"/>
      <c r="HP314" s="1639"/>
      <c r="HQ314" s="1639"/>
      <c r="HR314" s="1639"/>
      <c r="HS314" s="1639"/>
      <c r="HT314" s="1639"/>
      <c r="HU314" s="1639"/>
      <c r="HV314" s="1639"/>
      <c r="HW314" s="1639"/>
      <c r="HX314" s="1639"/>
      <c r="HY314" s="1639"/>
      <c r="HZ314" s="1639"/>
      <c r="IA314" s="1639"/>
      <c r="IB314" s="1639"/>
      <c r="IC314" s="1639"/>
      <c r="ID314" s="1639"/>
      <c r="IE314" s="1639"/>
      <c r="IF314" s="1639"/>
      <c r="IG314" s="1639"/>
      <c r="IH314" s="1639"/>
      <c r="II314" s="1639"/>
      <c r="IJ314" s="1639"/>
      <c r="IK314" s="1639"/>
      <c r="IL314" s="1639"/>
      <c r="IM314" s="1639"/>
      <c r="IN314" s="1639"/>
      <c r="IO314" s="1639"/>
      <c r="IP314" s="1639"/>
      <c r="IQ314" s="1639"/>
      <c r="IR314" s="1639"/>
      <c r="IS314" s="1639"/>
      <c r="IT314" s="1639"/>
      <c r="IU314" s="1639"/>
      <c r="IV314" s="1639"/>
      <c r="IW314" s="1639"/>
      <c r="IX314" s="1639"/>
      <c r="IY314" s="1639"/>
      <c r="IZ314" s="1639"/>
      <c r="JA314" s="1639"/>
      <c r="JB314" s="1639"/>
      <c r="JC314" s="1639"/>
      <c r="JD314" s="1639"/>
      <c r="JE314" s="1639"/>
      <c r="JF314" s="1639"/>
      <c r="JG314" s="1639"/>
      <c r="JH314" s="1639"/>
      <c r="JI314" s="1639"/>
      <c r="JJ314" s="1639"/>
      <c r="JK314" s="1639"/>
      <c r="JL314" s="1639"/>
      <c r="JM314" s="1639"/>
      <c r="JN314" s="1639"/>
      <c r="JO314" s="1639"/>
      <c r="JP314" s="1639"/>
      <c r="JQ314" s="1639"/>
      <c r="JR314" s="1639"/>
      <c r="JS314" s="1639"/>
      <c r="JT314" s="1639"/>
      <c r="JU314" s="1639"/>
      <c r="JV314" s="1639"/>
      <c r="JW314" s="1639"/>
      <c r="JX314" s="1639"/>
      <c r="JY314" s="1639"/>
      <c r="JZ314" s="1639"/>
      <c r="KA314" s="1639"/>
      <c r="KB314" s="1639"/>
      <c r="KC314" s="1639"/>
      <c r="KD314" s="1639"/>
      <c r="KE314" s="1639"/>
      <c r="KF314" s="1639"/>
      <c r="KG314" s="1639"/>
      <c r="KH314" s="1639"/>
      <c r="KI314" s="1639"/>
      <c r="KJ314" s="1639"/>
      <c r="KK314" s="1639"/>
      <c r="KL314" s="1639"/>
      <c r="KM314" s="1639"/>
      <c r="KN314" s="1639"/>
      <c r="KO314" s="1639"/>
      <c r="KP314" s="1639"/>
      <c r="KQ314" s="1639"/>
      <c r="KR314" s="1639"/>
      <c r="KS314" s="1639"/>
      <c r="KT314" s="1639"/>
      <c r="KU314" s="1639"/>
      <c r="KV314" s="1639"/>
      <c r="KW314" s="1639"/>
      <c r="KX314" s="1639"/>
      <c r="KY314" s="1639"/>
      <c r="KZ314" s="1639"/>
      <c r="LA314" s="1639"/>
      <c r="LB314" s="1639"/>
      <c r="LC314" s="1639"/>
      <c r="LD314" s="1639"/>
      <c r="LE314" s="1639"/>
      <c r="LF314" s="1639"/>
      <c r="LG314" s="1639"/>
      <c r="LH314" s="1639"/>
      <c r="LI314" s="1639"/>
      <c r="LJ314" s="1639"/>
      <c r="LK314" s="1639"/>
      <c r="LL314" s="1639"/>
      <c r="LM314" s="1639"/>
      <c r="LN314" s="1639"/>
      <c r="LO314" s="1639"/>
      <c r="LP314" s="1639"/>
    </row>
    <row r="315" s="1481" customFormat="1" ht="47" customHeight="1" spans="1:328">
      <c r="A315" s="1499">
        <v>45855</v>
      </c>
      <c r="B315" s="1500" t="s">
        <v>173</v>
      </c>
      <c r="C315" s="1501" t="s">
        <v>98</v>
      </c>
      <c r="D315" s="1502">
        <v>4500174180</v>
      </c>
      <c r="E315" s="2253" t="s">
        <v>1180</v>
      </c>
      <c r="F315" s="1502" t="s">
        <v>1181</v>
      </c>
      <c r="G315" s="1505" t="s">
        <v>176</v>
      </c>
      <c r="H315" s="1505" t="s">
        <v>176</v>
      </c>
      <c r="I315" s="1505" t="s">
        <v>1067</v>
      </c>
      <c r="J315" s="1522">
        <v>8280</v>
      </c>
      <c r="K315" s="1534">
        <v>24</v>
      </c>
      <c r="L315" s="1534">
        <v>2760</v>
      </c>
      <c r="M315" s="1534">
        <f t="shared" si="260"/>
        <v>3</v>
      </c>
      <c r="N315" s="1536">
        <v>45910</v>
      </c>
      <c r="O315" s="2307">
        <v>45922</v>
      </c>
      <c r="P315" s="1537" t="s">
        <v>1174</v>
      </c>
      <c r="Q315" s="1562" t="s">
        <v>78</v>
      </c>
      <c r="R315" s="2722">
        <v>8280</v>
      </c>
      <c r="S315" s="2722">
        <f t="shared" si="228"/>
        <v>0</v>
      </c>
      <c r="T315" s="2722"/>
      <c r="U315" s="2722" t="s">
        <v>829</v>
      </c>
      <c r="V315" s="1532"/>
      <c r="W315" s="1532" t="s">
        <v>111</v>
      </c>
      <c r="X315" s="1565" t="s">
        <v>1068</v>
      </c>
      <c r="Y315" s="1589" t="s">
        <v>88</v>
      </c>
      <c r="Z315" s="1589">
        <v>45859</v>
      </c>
      <c r="AA315" s="1589"/>
      <c r="AB315" s="1589" t="s">
        <v>745</v>
      </c>
      <c r="AC315" s="1580" t="s">
        <v>746</v>
      </c>
      <c r="AD315" s="1590" t="s">
        <v>181</v>
      </c>
      <c r="AE315" s="2277">
        <v>1451.2567</v>
      </c>
      <c r="AF315" s="2278">
        <f t="shared" si="259"/>
        <v>4353.7701</v>
      </c>
      <c r="AG315" s="1504" t="s">
        <v>1182</v>
      </c>
      <c r="AH315" s="1609" t="s">
        <v>81</v>
      </c>
      <c r="AI315" s="1609"/>
      <c r="AJ315" s="1609">
        <v>9</v>
      </c>
      <c r="AK315" s="1610">
        <f t="shared" si="230"/>
        <v>8280</v>
      </c>
      <c r="AL315" s="1610"/>
      <c r="AM315" s="1610">
        <f t="shared" si="249"/>
        <v>345</v>
      </c>
      <c r="AN315" s="1610"/>
      <c r="AO315" s="1610"/>
      <c r="AP315" s="1610"/>
      <c r="AQ315" s="1610"/>
      <c r="AR315" s="1610" t="s">
        <v>63</v>
      </c>
      <c r="AS315" s="1610">
        <f t="shared" si="232"/>
        <v>8280</v>
      </c>
      <c r="AT315" s="1610"/>
      <c r="AU315" s="1622">
        <f t="shared" si="250"/>
        <v>920</v>
      </c>
      <c r="AV315" s="1622">
        <f t="shared" si="251"/>
        <v>920</v>
      </c>
      <c r="AW315" s="1622">
        <f t="shared" si="252"/>
        <v>920</v>
      </c>
      <c r="AX315" s="1622">
        <f t="shared" si="253"/>
        <v>920</v>
      </c>
      <c r="AY315" s="1622">
        <f t="shared" si="254"/>
        <v>920</v>
      </c>
      <c r="AZ315" s="1622">
        <f t="shared" si="255"/>
        <v>920</v>
      </c>
      <c r="BA315" s="1622">
        <f t="shared" si="256"/>
        <v>920</v>
      </c>
      <c r="BB315" s="1622">
        <f t="shared" si="257"/>
        <v>920</v>
      </c>
      <c r="BC315" s="1622">
        <f t="shared" si="258"/>
        <v>920</v>
      </c>
      <c r="BD315" s="1622">
        <f t="shared" si="245"/>
        <v>881.666666666667</v>
      </c>
      <c r="BE315" s="1622">
        <f t="shared" si="246"/>
        <v>38.3333333333333</v>
      </c>
      <c r="BF315" s="1534"/>
      <c r="BG315" s="1638"/>
      <c r="BH315" s="1639"/>
      <c r="BI315" s="1639"/>
      <c r="BJ315" s="1639"/>
      <c r="BK315" s="1639"/>
      <c r="BL315" s="1639"/>
      <c r="BM315" s="1639"/>
      <c r="BN315" s="1639"/>
      <c r="BO315" s="1639"/>
      <c r="BP315" s="1639"/>
      <c r="BQ315" s="1639"/>
      <c r="BR315" s="1639"/>
      <c r="BS315" s="1639"/>
      <c r="BT315" s="1639"/>
      <c r="BU315" s="1639"/>
      <c r="BV315" s="1639"/>
      <c r="BW315" s="1639"/>
      <c r="BX315" s="1639"/>
      <c r="BY315" s="1639"/>
      <c r="BZ315" s="1639"/>
      <c r="CA315" s="1639"/>
      <c r="CB315" s="1639"/>
      <c r="CC315" s="1639"/>
      <c r="CD315" s="1639"/>
      <c r="CE315" s="1639"/>
      <c r="CF315" s="1639"/>
      <c r="CG315" s="1639"/>
      <c r="CH315" s="1639"/>
      <c r="CI315" s="1639"/>
      <c r="CJ315" s="1639"/>
      <c r="CK315" s="1639"/>
      <c r="CL315" s="1639"/>
      <c r="CM315" s="1639"/>
      <c r="CN315" s="1639"/>
      <c r="CO315" s="1639"/>
      <c r="CP315" s="1639"/>
      <c r="CQ315" s="1639"/>
      <c r="CR315" s="1639"/>
      <c r="CS315" s="1639"/>
      <c r="CT315" s="1639"/>
      <c r="CU315" s="1639"/>
      <c r="CV315" s="1639"/>
      <c r="CW315" s="1639"/>
      <c r="CX315" s="1639"/>
      <c r="CY315" s="1639"/>
      <c r="CZ315" s="1639"/>
      <c r="DA315" s="1639"/>
      <c r="DB315" s="1639"/>
      <c r="DC315" s="1639"/>
      <c r="DD315" s="1639"/>
      <c r="DE315" s="1639"/>
      <c r="DF315" s="1639"/>
      <c r="DG315" s="1639"/>
      <c r="DH315" s="1639"/>
      <c r="DI315" s="1639"/>
      <c r="DJ315" s="1639"/>
      <c r="DK315" s="1639"/>
      <c r="DL315" s="1639"/>
      <c r="DM315" s="1639"/>
      <c r="DN315" s="1639"/>
      <c r="DO315" s="1639"/>
      <c r="DP315" s="1639"/>
      <c r="DQ315" s="1639"/>
      <c r="DR315" s="1639"/>
      <c r="DS315" s="1639"/>
      <c r="DT315" s="1639"/>
      <c r="DU315" s="1639"/>
      <c r="DV315" s="1639"/>
      <c r="DW315" s="1639"/>
      <c r="DX315" s="1639"/>
      <c r="DY315" s="1639"/>
      <c r="DZ315" s="1639"/>
      <c r="EA315" s="1639"/>
      <c r="EB315" s="1639"/>
      <c r="EC315" s="1639"/>
      <c r="ED315" s="1639"/>
      <c r="EE315" s="1639"/>
      <c r="EF315" s="1639"/>
      <c r="EG315" s="1639"/>
      <c r="EH315" s="1639"/>
      <c r="EI315" s="1639"/>
      <c r="EJ315" s="1639"/>
      <c r="EK315" s="1639"/>
      <c r="EL315" s="1639"/>
      <c r="EM315" s="1639"/>
      <c r="EN315" s="1639"/>
      <c r="EO315" s="1639"/>
      <c r="EP315" s="1639"/>
      <c r="EQ315" s="1639"/>
      <c r="ER315" s="1639"/>
      <c r="ES315" s="1639"/>
      <c r="ET315" s="1639"/>
      <c r="EU315" s="1639"/>
      <c r="EV315" s="1639"/>
      <c r="EW315" s="1639"/>
      <c r="EX315" s="1639"/>
      <c r="EY315" s="1639"/>
      <c r="EZ315" s="1639"/>
      <c r="FA315" s="1639"/>
      <c r="FB315" s="1639"/>
      <c r="FC315" s="1639"/>
      <c r="FD315" s="1639"/>
      <c r="FE315" s="1639"/>
      <c r="FF315" s="1639"/>
      <c r="FG315" s="1639"/>
      <c r="FH315" s="1639"/>
      <c r="FI315" s="1639"/>
      <c r="FJ315" s="1639"/>
      <c r="FK315" s="1639"/>
      <c r="FL315" s="1639"/>
      <c r="FM315" s="1639"/>
      <c r="FN315" s="1639"/>
      <c r="FO315" s="1639"/>
      <c r="FP315" s="1639"/>
      <c r="FQ315" s="1639"/>
      <c r="FR315" s="1639"/>
      <c r="FS315" s="1639"/>
      <c r="FT315" s="1639"/>
      <c r="FU315" s="1639"/>
      <c r="FV315" s="1639"/>
      <c r="FW315" s="1639"/>
      <c r="FX315" s="1639"/>
      <c r="FY315" s="1639"/>
      <c r="FZ315" s="1639"/>
      <c r="GA315" s="1639"/>
      <c r="GB315" s="1639"/>
      <c r="GC315" s="1639"/>
      <c r="GD315" s="1639"/>
      <c r="GE315" s="1639"/>
      <c r="GF315" s="1639"/>
      <c r="GG315" s="1639"/>
      <c r="GH315" s="1639"/>
      <c r="GI315" s="1639"/>
      <c r="GJ315" s="1639"/>
      <c r="GK315" s="1639"/>
      <c r="GL315" s="1639"/>
      <c r="GM315" s="1639"/>
      <c r="GN315" s="1639"/>
      <c r="GO315" s="1639"/>
      <c r="GP315" s="1639"/>
      <c r="GQ315" s="1639"/>
      <c r="GR315" s="1639"/>
      <c r="GS315" s="1639"/>
      <c r="GT315" s="1639"/>
      <c r="GU315" s="1639"/>
      <c r="GV315" s="1639"/>
      <c r="GW315" s="1639"/>
      <c r="GX315" s="1639"/>
      <c r="GY315" s="1639"/>
      <c r="GZ315" s="1639"/>
      <c r="HA315" s="1639"/>
      <c r="HB315" s="1639"/>
      <c r="HC315" s="1639"/>
      <c r="HD315" s="1639"/>
      <c r="HE315" s="1639"/>
      <c r="HF315" s="1639"/>
      <c r="HG315" s="1639"/>
      <c r="HH315" s="1639"/>
      <c r="HI315" s="1639"/>
      <c r="HJ315" s="1639"/>
      <c r="HK315" s="1639"/>
      <c r="HL315" s="1639"/>
      <c r="HM315" s="1639"/>
      <c r="HN315" s="1639"/>
      <c r="HO315" s="1639"/>
      <c r="HP315" s="1639"/>
      <c r="HQ315" s="1639"/>
      <c r="HR315" s="1639"/>
      <c r="HS315" s="1639"/>
      <c r="HT315" s="1639"/>
      <c r="HU315" s="1639"/>
      <c r="HV315" s="1639"/>
      <c r="HW315" s="1639"/>
      <c r="HX315" s="1639"/>
      <c r="HY315" s="1639"/>
      <c r="HZ315" s="1639"/>
      <c r="IA315" s="1639"/>
      <c r="IB315" s="1639"/>
      <c r="IC315" s="1639"/>
      <c r="ID315" s="1639"/>
      <c r="IE315" s="1639"/>
      <c r="IF315" s="1639"/>
      <c r="IG315" s="1639"/>
      <c r="IH315" s="1639"/>
      <c r="II315" s="1639"/>
      <c r="IJ315" s="1639"/>
      <c r="IK315" s="1639"/>
      <c r="IL315" s="1639"/>
      <c r="IM315" s="1639"/>
      <c r="IN315" s="1639"/>
      <c r="IO315" s="1639"/>
      <c r="IP315" s="1639"/>
      <c r="IQ315" s="1639"/>
      <c r="IR315" s="1639"/>
      <c r="IS315" s="1639"/>
      <c r="IT315" s="1639"/>
      <c r="IU315" s="1639"/>
      <c r="IV315" s="1639"/>
      <c r="IW315" s="1639"/>
      <c r="IX315" s="1639"/>
      <c r="IY315" s="1639"/>
      <c r="IZ315" s="1639"/>
      <c r="JA315" s="1639"/>
      <c r="JB315" s="1639"/>
      <c r="JC315" s="1639"/>
      <c r="JD315" s="1639"/>
      <c r="JE315" s="1639"/>
      <c r="JF315" s="1639"/>
      <c r="JG315" s="1639"/>
      <c r="JH315" s="1639"/>
      <c r="JI315" s="1639"/>
      <c r="JJ315" s="1639"/>
      <c r="JK315" s="1639"/>
      <c r="JL315" s="1639"/>
      <c r="JM315" s="1639"/>
      <c r="JN315" s="1639"/>
      <c r="JO315" s="1639"/>
      <c r="JP315" s="1639"/>
      <c r="JQ315" s="1639"/>
      <c r="JR315" s="1639"/>
      <c r="JS315" s="1639"/>
      <c r="JT315" s="1639"/>
      <c r="JU315" s="1639"/>
      <c r="JV315" s="1639"/>
      <c r="JW315" s="1639"/>
      <c r="JX315" s="1639"/>
      <c r="JY315" s="1639"/>
      <c r="JZ315" s="1639"/>
      <c r="KA315" s="1639"/>
      <c r="KB315" s="1639"/>
      <c r="KC315" s="1639"/>
      <c r="KD315" s="1639"/>
      <c r="KE315" s="1639"/>
      <c r="KF315" s="1639"/>
      <c r="KG315" s="1639"/>
      <c r="KH315" s="1639"/>
      <c r="KI315" s="1639"/>
      <c r="KJ315" s="1639"/>
      <c r="KK315" s="1639"/>
      <c r="KL315" s="1639"/>
      <c r="KM315" s="1639"/>
      <c r="KN315" s="1639"/>
      <c r="KO315" s="1639"/>
      <c r="KP315" s="1639"/>
      <c r="KQ315" s="1639"/>
      <c r="KR315" s="1639"/>
      <c r="KS315" s="1639"/>
      <c r="KT315" s="1639"/>
      <c r="KU315" s="1639"/>
      <c r="KV315" s="1639"/>
      <c r="KW315" s="1639"/>
      <c r="KX315" s="1639"/>
      <c r="KY315" s="1639"/>
      <c r="KZ315" s="1639"/>
      <c r="LA315" s="1639"/>
      <c r="LB315" s="1639"/>
      <c r="LC315" s="1639"/>
      <c r="LD315" s="1639"/>
      <c r="LE315" s="1639"/>
      <c r="LF315" s="1639"/>
      <c r="LG315" s="1639"/>
      <c r="LH315" s="1639"/>
      <c r="LI315" s="1639"/>
      <c r="LJ315" s="1639"/>
      <c r="LK315" s="1639"/>
      <c r="LL315" s="1639"/>
      <c r="LM315" s="1639"/>
      <c r="LN315" s="1639"/>
      <c r="LO315" s="1639"/>
      <c r="LP315" s="1639"/>
    </row>
    <row r="316" s="1481" customFormat="1" ht="47" customHeight="1" spans="1:328">
      <c r="A316" s="1499">
        <v>45855</v>
      </c>
      <c r="B316" s="1500" t="s">
        <v>173</v>
      </c>
      <c r="C316" s="1501" t="s">
        <v>98</v>
      </c>
      <c r="D316" s="1502">
        <v>4500174180</v>
      </c>
      <c r="E316" s="2253" t="s">
        <v>1183</v>
      </c>
      <c r="F316" s="1502" t="s">
        <v>1184</v>
      </c>
      <c r="G316" s="1505" t="s">
        <v>176</v>
      </c>
      <c r="H316" s="1505" t="s">
        <v>176</v>
      </c>
      <c r="I316" s="1505" t="s">
        <v>1067</v>
      </c>
      <c r="J316" s="1522">
        <v>8280</v>
      </c>
      <c r="K316" s="1534">
        <v>24</v>
      </c>
      <c r="L316" s="1534">
        <v>2760</v>
      </c>
      <c r="M316" s="1534">
        <f t="shared" si="260"/>
        <v>3</v>
      </c>
      <c r="N316" s="1536">
        <v>45910</v>
      </c>
      <c r="O316" s="2307">
        <v>45922</v>
      </c>
      <c r="P316" s="1537" t="s">
        <v>1174</v>
      </c>
      <c r="Q316" s="1562" t="s">
        <v>78</v>
      </c>
      <c r="R316" s="2722">
        <v>8280</v>
      </c>
      <c r="S316" s="2722">
        <f t="shared" si="228"/>
        <v>0</v>
      </c>
      <c r="T316" s="2722"/>
      <c r="U316" s="2722" t="s">
        <v>829</v>
      </c>
      <c r="V316" s="1532"/>
      <c r="W316" s="1532" t="s">
        <v>111</v>
      </c>
      <c r="X316" s="1565" t="s">
        <v>1068</v>
      </c>
      <c r="Y316" s="1589" t="s">
        <v>88</v>
      </c>
      <c r="Z316" s="1589">
        <v>45859</v>
      </c>
      <c r="AA316" s="1589"/>
      <c r="AB316" s="1589" t="s">
        <v>745</v>
      </c>
      <c r="AC316" s="1580" t="s">
        <v>746</v>
      </c>
      <c r="AD316" s="1590" t="s">
        <v>181</v>
      </c>
      <c r="AE316" s="2277">
        <v>1451.2567</v>
      </c>
      <c r="AF316" s="2278">
        <f t="shared" si="259"/>
        <v>4353.7701</v>
      </c>
      <c r="AG316" s="1504" t="s">
        <v>1185</v>
      </c>
      <c r="AH316" s="1609" t="s">
        <v>81</v>
      </c>
      <c r="AI316" s="1609"/>
      <c r="AJ316" s="1609">
        <v>9</v>
      </c>
      <c r="AK316" s="1610">
        <f t="shared" si="230"/>
        <v>8280</v>
      </c>
      <c r="AL316" s="1610"/>
      <c r="AM316" s="1610">
        <f t="shared" si="249"/>
        <v>345</v>
      </c>
      <c r="AN316" s="1610"/>
      <c r="AO316" s="1610"/>
      <c r="AP316" s="1610"/>
      <c r="AQ316" s="1610"/>
      <c r="AR316" s="1610" t="s">
        <v>63</v>
      </c>
      <c r="AS316" s="1610">
        <f t="shared" si="232"/>
        <v>8280</v>
      </c>
      <c r="AT316" s="1610"/>
      <c r="AU316" s="1622">
        <f t="shared" si="250"/>
        <v>920</v>
      </c>
      <c r="AV316" s="1622">
        <f t="shared" si="251"/>
        <v>920</v>
      </c>
      <c r="AW316" s="1622">
        <f t="shared" si="252"/>
        <v>920</v>
      </c>
      <c r="AX316" s="1622">
        <f t="shared" si="253"/>
        <v>920</v>
      </c>
      <c r="AY316" s="1622">
        <f t="shared" si="254"/>
        <v>920</v>
      </c>
      <c r="AZ316" s="1622">
        <f t="shared" si="255"/>
        <v>920</v>
      </c>
      <c r="BA316" s="1622">
        <f t="shared" si="256"/>
        <v>920</v>
      </c>
      <c r="BB316" s="1622">
        <f t="shared" si="257"/>
        <v>920</v>
      </c>
      <c r="BC316" s="1622">
        <f t="shared" si="258"/>
        <v>920</v>
      </c>
      <c r="BD316" s="1622">
        <f t="shared" si="245"/>
        <v>881.666666666667</v>
      </c>
      <c r="BE316" s="1622">
        <f t="shared" si="246"/>
        <v>38.3333333333333</v>
      </c>
      <c r="BF316" s="1534"/>
      <c r="BG316" s="1638"/>
      <c r="BH316" s="1639"/>
      <c r="BI316" s="1639"/>
      <c r="BJ316" s="1639"/>
      <c r="BK316" s="1639"/>
      <c r="BL316" s="1639"/>
      <c r="BM316" s="1639"/>
      <c r="BN316" s="1639"/>
      <c r="BO316" s="1639"/>
      <c r="BP316" s="1639"/>
      <c r="BQ316" s="1639"/>
      <c r="BR316" s="1639"/>
      <c r="BS316" s="1639"/>
      <c r="BT316" s="1639"/>
      <c r="BU316" s="1639"/>
      <c r="BV316" s="1639"/>
      <c r="BW316" s="1639"/>
      <c r="BX316" s="1639"/>
      <c r="BY316" s="1639"/>
      <c r="BZ316" s="1639"/>
      <c r="CA316" s="1639"/>
      <c r="CB316" s="1639"/>
      <c r="CC316" s="1639"/>
      <c r="CD316" s="1639"/>
      <c r="CE316" s="1639"/>
      <c r="CF316" s="1639"/>
      <c r="CG316" s="1639"/>
      <c r="CH316" s="1639"/>
      <c r="CI316" s="1639"/>
      <c r="CJ316" s="1639"/>
      <c r="CK316" s="1639"/>
      <c r="CL316" s="1639"/>
      <c r="CM316" s="1639"/>
      <c r="CN316" s="1639"/>
      <c r="CO316" s="1639"/>
      <c r="CP316" s="1639"/>
      <c r="CQ316" s="1639"/>
      <c r="CR316" s="1639"/>
      <c r="CS316" s="1639"/>
      <c r="CT316" s="1639"/>
      <c r="CU316" s="1639"/>
      <c r="CV316" s="1639"/>
      <c r="CW316" s="1639"/>
      <c r="CX316" s="1639"/>
      <c r="CY316" s="1639"/>
      <c r="CZ316" s="1639"/>
      <c r="DA316" s="1639"/>
      <c r="DB316" s="1639"/>
      <c r="DC316" s="1639"/>
      <c r="DD316" s="1639"/>
      <c r="DE316" s="1639"/>
      <c r="DF316" s="1639"/>
      <c r="DG316" s="1639"/>
      <c r="DH316" s="1639"/>
      <c r="DI316" s="1639"/>
      <c r="DJ316" s="1639"/>
      <c r="DK316" s="1639"/>
      <c r="DL316" s="1639"/>
      <c r="DM316" s="1639"/>
      <c r="DN316" s="1639"/>
      <c r="DO316" s="1639"/>
      <c r="DP316" s="1639"/>
      <c r="DQ316" s="1639"/>
      <c r="DR316" s="1639"/>
      <c r="DS316" s="1639"/>
      <c r="DT316" s="1639"/>
      <c r="DU316" s="1639"/>
      <c r="DV316" s="1639"/>
      <c r="DW316" s="1639"/>
      <c r="DX316" s="1639"/>
      <c r="DY316" s="1639"/>
      <c r="DZ316" s="1639"/>
      <c r="EA316" s="1639"/>
      <c r="EB316" s="1639"/>
      <c r="EC316" s="1639"/>
      <c r="ED316" s="1639"/>
      <c r="EE316" s="1639"/>
      <c r="EF316" s="1639"/>
      <c r="EG316" s="1639"/>
      <c r="EH316" s="1639"/>
      <c r="EI316" s="1639"/>
      <c r="EJ316" s="1639"/>
      <c r="EK316" s="1639"/>
      <c r="EL316" s="1639"/>
      <c r="EM316" s="1639"/>
      <c r="EN316" s="1639"/>
      <c r="EO316" s="1639"/>
      <c r="EP316" s="1639"/>
      <c r="EQ316" s="1639"/>
      <c r="ER316" s="1639"/>
      <c r="ES316" s="1639"/>
      <c r="ET316" s="1639"/>
      <c r="EU316" s="1639"/>
      <c r="EV316" s="1639"/>
      <c r="EW316" s="1639"/>
      <c r="EX316" s="1639"/>
      <c r="EY316" s="1639"/>
      <c r="EZ316" s="1639"/>
      <c r="FA316" s="1639"/>
      <c r="FB316" s="1639"/>
      <c r="FC316" s="1639"/>
      <c r="FD316" s="1639"/>
      <c r="FE316" s="1639"/>
      <c r="FF316" s="1639"/>
      <c r="FG316" s="1639"/>
      <c r="FH316" s="1639"/>
      <c r="FI316" s="1639"/>
      <c r="FJ316" s="1639"/>
      <c r="FK316" s="1639"/>
      <c r="FL316" s="1639"/>
      <c r="FM316" s="1639"/>
      <c r="FN316" s="1639"/>
      <c r="FO316" s="1639"/>
      <c r="FP316" s="1639"/>
      <c r="FQ316" s="1639"/>
      <c r="FR316" s="1639"/>
      <c r="FS316" s="1639"/>
      <c r="FT316" s="1639"/>
      <c r="FU316" s="1639"/>
      <c r="FV316" s="1639"/>
      <c r="FW316" s="1639"/>
      <c r="FX316" s="1639"/>
      <c r="FY316" s="1639"/>
      <c r="FZ316" s="1639"/>
      <c r="GA316" s="1639"/>
      <c r="GB316" s="1639"/>
      <c r="GC316" s="1639"/>
      <c r="GD316" s="1639"/>
      <c r="GE316" s="1639"/>
      <c r="GF316" s="1639"/>
      <c r="GG316" s="1639"/>
      <c r="GH316" s="1639"/>
      <c r="GI316" s="1639"/>
      <c r="GJ316" s="1639"/>
      <c r="GK316" s="1639"/>
      <c r="GL316" s="1639"/>
      <c r="GM316" s="1639"/>
      <c r="GN316" s="1639"/>
      <c r="GO316" s="1639"/>
      <c r="GP316" s="1639"/>
      <c r="GQ316" s="1639"/>
      <c r="GR316" s="1639"/>
      <c r="GS316" s="1639"/>
      <c r="GT316" s="1639"/>
      <c r="GU316" s="1639"/>
      <c r="GV316" s="1639"/>
      <c r="GW316" s="1639"/>
      <c r="GX316" s="1639"/>
      <c r="GY316" s="1639"/>
      <c r="GZ316" s="1639"/>
      <c r="HA316" s="1639"/>
      <c r="HB316" s="1639"/>
      <c r="HC316" s="1639"/>
      <c r="HD316" s="1639"/>
      <c r="HE316" s="1639"/>
      <c r="HF316" s="1639"/>
      <c r="HG316" s="1639"/>
      <c r="HH316" s="1639"/>
      <c r="HI316" s="1639"/>
      <c r="HJ316" s="1639"/>
      <c r="HK316" s="1639"/>
      <c r="HL316" s="1639"/>
      <c r="HM316" s="1639"/>
      <c r="HN316" s="1639"/>
      <c r="HO316" s="1639"/>
      <c r="HP316" s="1639"/>
      <c r="HQ316" s="1639"/>
      <c r="HR316" s="1639"/>
      <c r="HS316" s="1639"/>
      <c r="HT316" s="1639"/>
      <c r="HU316" s="1639"/>
      <c r="HV316" s="1639"/>
      <c r="HW316" s="1639"/>
      <c r="HX316" s="1639"/>
      <c r="HY316" s="1639"/>
      <c r="HZ316" s="1639"/>
      <c r="IA316" s="1639"/>
      <c r="IB316" s="1639"/>
      <c r="IC316" s="1639"/>
      <c r="ID316" s="1639"/>
      <c r="IE316" s="1639"/>
      <c r="IF316" s="1639"/>
      <c r="IG316" s="1639"/>
      <c r="IH316" s="1639"/>
      <c r="II316" s="1639"/>
      <c r="IJ316" s="1639"/>
      <c r="IK316" s="1639"/>
      <c r="IL316" s="1639"/>
      <c r="IM316" s="1639"/>
      <c r="IN316" s="1639"/>
      <c r="IO316" s="1639"/>
      <c r="IP316" s="1639"/>
      <c r="IQ316" s="1639"/>
      <c r="IR316" s="1639"/>
      <c r="IS316" s="1639"/>
      <c r="IT316" s="1639"/>
      <c r="IU316" s="1639"/>
      <c r="IV316" s="1639"/>
      <c r="IW316" s="1639"/>
      <c r="IX316" s="1639"/>
      <c r="IY316" s="1639"/>
      <c r="IZ316" s="1639"/>
      <c r="JA316" s="1639"/>
      <c r="JB316" s="1639"/>
      <c r="JC316" s="1639"/>
      <c r="JD316" s="1639"/>
      <c r="JE316" s="1639"/>
      <c r="JF316" s="1639"/>
      <c r="JG316" s="1639"/>
      <c r="JH316" s="1639"/>
      <c r="JI316" s="1639"/>
      <c r="JJ316" s="1639"/>
      <c r="JK316" s="1639"/>
      <c r="JL316" s="1639"/>
      <c r="JM316" s="1639"/>
      <c r="JN316" s="1639"/>
      <c r="JO316" s="1639"/>
      <c r="JP316" s="1639"/>
      <c r="JQ316" s="1639"/>
      <c r="JR316" s="1639"/>
      <c r="JS316" s="1639"/>
      <c r="JT316" s="1639"/>
      <c r="JU316" s="1639"/>
      <c r="JV316" s="1639"/>
      <c r="JW316" s="1639"/>
      <c r="JX316" s="1639"/>
      <c r="JY316" s="1639"/>
      <c r="JZ316" s="1639"/>
      <c r="KA316" s="1639"/>
      <c r="KB316" s="1639"/>
      <c r="KC316" s="1639"/>
      <c r="KD316" s="1639"/>
      <c r="KE316" s="1639"/>
      <c r="KF316" s="1639"/>
      <c r="KG316" s="1639"/>
      <c r="KH316" s="1639"/>
      <c r="KI316" s="1639"/>
      <c r="KJ316" s="1639"/>
      <c r="KK316" s="1639"/>
      <c r="KL316" s="1639"/>
      <c r="KM316" s="1639"/>
      <c r="KN316" s="1639"/>
      <c r="KO316" s="1639"/>
      <c r="KP316" s="1639"/>
      <c r="KQ316" s="1639"/>
      <c r="KR316" s="1639"/>
      <c r="KS316" s="1639"/>
      <c r="KT316" s="1639"/>
      <c r="KU316" s="1639"/>
      <c r="KV316" s="1639"/>
      <c r="KW316" s="1639"/>
      <c r="KX316" s="1639"/>
      <c r="KY316" s="1639"/>
      <c r="KZ316" s="1639"/>
      <c r="LA316" s="1639"/>
      <c r="LB316" s="1639"/>
      <c r="LC316" s="1639"/>
      <c r="LD316" s="1639"/>
      <c r="LE316" s="1639"/>
      <c r="LF316" s="1639"/>
      <c r="LG316" s="1639"/>
      <c r="LH316" s="1639"/>
      <c r="LI316" s="1639"/>
      <c r="LJ316" s="1639"/>
      <c r="LK316" s="1639"/>
      <c r="LL316" s="1639"/>
      <c r="LM316" s="1639"/>
      <c r="LN316" s="1639"/>
      <c r="LO316" s="1639"/>
      <c r="LP316" s="1639"/>
    </row>
    <row r="317" s="1481" customFormat="1" ht="47" customHeight="1" spans="1:328">
      <c r="A317" s="1499">
        <v>45855</v>
      </c>
      <c r="B317" s="1500" t="s">
        <v>173</v>
      </c>
      <c r="C317" s="1501" t="s">
        <v>98</v>
      </c>
      <c r="D317" s="1502">
        <v>4500174180</v>
      </c>
      <c r="E317" s="2253" t="s">
        <v>1186</v>
      </c>
      <c r="F317" s="1502" t="s">
        <v>1187</v>
      </c>
      <c r="G317" s="1505" t="s">
        <v>176</v>
      </c>
      <c r="H317" s="1505" t="s">
        <v>176</v>
      </c>
      <c r="I317" s="1505" t="s">
        <v>1067</v>
      </c>
      <c r="J317" s="1522">
        <v>13800</v>
      </c>
      <c r="K317" s="1534">
        <v>24</v>
      </c>
      <c r="L317" s="1534">
        <v>2760</v>
      </c>
      <c r="M317" s="1534">
        <f t="shared" si="260"/>
        <v>5</v>
      </c>
      <c r="N317" s="1536">
        <v>45910</v>
      </c>
      <c r="O317" s="2307">
        <v>45922</v>
      </c>
      <c r="P317" s="1537" t="s">
        <v>1174</v>
      </c>
      <c r="Q317" s="1562" t="s">
        <v>78</v>
      </c>
      <c r="R317" s="2722">
        <v>13800</v>
      </c>
      <c r="S317" s="2722">
        <f t="shared" si="228"/>
        <v>0</v>
      </c>
      <c r="T317" s="2722"/>
      <c r="U317" s="2722" t="s">
        <v>829</v>
      </c>
      <c r="V317" s="1532"/>
      <c r="W317" s="1532" t="s">
        <v>111</v>
      </c>
      <c r="X317" s="1565" t="s">
        <v>1068</v>
      </c>
      <c r="Y317" s="1589" t="s">
        <v>88</v>
      </c>
      <c r="Z317" s="1589">
        <v>45859</v>
      </c>
      <c r="AA317" s="1589"/>
      <c r="AB317" s="1589" t="s">
        <v>745</v>
      </c>
      <c r="AC317" s="1580" t="s">
        <v>746</v>
      </c>
      <c r="AD317" s="1590" t="s">
        <v>181</v>
      </c>
      <c r="AE317" s="2277">
        <v>1451.258</v>
      </c>
      <c r="AF317" s="2278">
        <f t="shared" si="259"/>
        <v>7256.29</v>
      </c>
      <c r="AG317" s="1504" t="s">
        <v>1188</v>
      </c>
      <c r="AH317" s="1609" t="s">
        <v>81</v>
      </c>
      <c r="AI317" s="1609"/>
      <c r="AJ317" s="1609">
        <v>9</v>
      </c>
      <c r="AK317" s="1610">
        <f t="shared" si="230"/>
        <v>13800</v>
      </c>
      <c r="AL317" s="1610"/>
      <c r="AM317" s="1610">
        <f t="shared" si="249"/>
        <v>575</v>
      </c>
      <c r="AN317" s="1610"/>
      <c r="AO317" s="1610"/>
      <c r="AP317" s="1610"/>
      <c r="AQ317" s="1610"/>
      <c r="AR317" s="1610" t="s">
        <v>63</v>
      </c>
      <c r="AS317" s="1610">
        <f t="shared" si="232"/>
        <v>13800</v>
      </c>
      <c r="AT317" s="1610"/>
      <c r="AU317" s="1622">
        <f t="shared" si="250"/>
        <v>1533.33333333333</v>
      </c>
      <c r="AV317" s="1622">
        <f t="shared" si="251"/>
        <v>1533.33333333333</v>
      </c>
      <c r="AW317" s="1622">
        <f t="shared" si="252"/>
        <v>1533.33333333333</v>
      </c>
      <c r="AX317" s="1622">
        <f t="shared" si="253"/>
        <v>1533.33333333333</v>
      </c>
      <c r="AY317" s="1622">
        <f t="shared" si="254"/>
        <v>1533.33333333333</v>
      </c>
      <c r="AZ317" s="1622">
        <f t="shared" si="255"/>
        <v>1533.33333333333</v>
      </c>
      <c r="BA317" s="1622">
        <f t="shared" si="256"/>
        <v>1533.33333333333</v>
      </c>
      <c r="BB317" s="1622">
        <f t="shared" si="257"/>
        <v>1533.33333333333</v>
      </c>
      <c r="BC317" s="1622">
        <f t="shared" si="258"/>
        <v>1533.33333333333</v>
      </c>
      <c r="BD317" s="1622">
        <f t="shared" si="245"/>
        <v>1469.44444444444</v>
      </c>
      <c r="BE317" s="1622">
        <f t="shared" si="246"/>
        <v>63.8888888888889</v>
      </c>
      <c r="BF317" s="1534"/>
      <c r="BG317" s="1638"/>
      <c r="BH317" s="1639"/>
      <c r="BI317" s="1639"/>
      <c r="BJ317" s="1639"/>
      <c r="BK317" s="1639"/>
      <c r="BL317" s="1639"/>
      <c r="BM317" s="1639"/>
      <c r="BN317" s="1639"/>
      <c r="BO317" s="1639"/>
      <c r="BP317" s="1639"/>
      <c r="BQ317" s="1639"/>
      <c r="BR317" s="1639"/>
      <c r="BS317" s="1639"/>
      <c r="BT317" s="1639"/>
      <c r="BU317" s="1639"/>
      <c r="BV317" s="1639"/>
      <c r="BW317" s="1639"/>
      <c r="BX317" s="1639"/>
      <c r="BY317" s="1639"/>
      <c r="BZ317" s="1639"/>
      <c r="CA317" s="1639"/>
      <c r="CB317" s="1639"/>
      <c r="CC317" s="1639"/>
      <c r="CD317" s="1639"/>
      <c r="CE317" s="1639"/>
      <c r="CF317" s="1639"/>
      <c r="CG317" s="1639"/>
      <c r="CH317" s="1639"/>
      <c r="CI317" s="1639"/>
      <c r="CJ317" s="1639"/>
      <c r="CK317" s="1639"/>
      <c r="CL317" s="1639"/>
      <c r="CM317" s="1639"/>
      <c r="CN317" s="1639"/>
      <c r="CO317" s="1639"/>
      <c r="CP317" s="1639"/>
      <c r="CQ317" s="1639"/>
      <c r="CR317" s="1639"/>
      <c r="CS317" s="1639"/>
      <c r="CT317" s="1639"/>
      <c r="CU317" s="1639"/>
      <c r="CV317" s="1639"/>
      <c r="CW317" s="1639"/>
      <c r="CX317" s="1639"/>
      <c r="CY317" s="1639"/>
      <c r="CZ317" s="1639"/>
      <c r="DA317" s="1639"/>
      <c r="DB317" s="1639"/>
      <c r="DC317" s="1639"/>
      <c r="DD317" s="1639"/>
      <c r="DE317" s="1639"/>
      <c r="DF317" s="1639"/>
      <c r="DG317" s="1639"/>
      <c r="DH317" s="1639"/>
      <c r="DI317" s="1639"/>
      <c r="DJ317" s="1639"/>
      <c r="DK317" s="1639"/>
      <c r="DL317" s="1639"/>
      <c r="DM317" s="1639"/>
      <c r="DN317" s="1639"/>
      <c r="DO317" s="1639"/>
      <c r="DP317" s="1639"/>
      <c r="DQ317" s="1639"/>
      <c r="DR317" s="1639"/>
      <c r="DS317" s="1639"/>
      <c r="DT317" s="1639"/>
      <c r="DU317" s="1639"/>
      <c r="DV317" s="1639"/>
      <c r="DW317" s="1639"/>
      <c r="DX317" s="1639"/>
      <c r="DY317" s="1639"/>
      <c r="DZ317" s="1639"/>
      <c r="EA317" s="1639"/>
      <c r="EB317" s="1639"/>
      <c r="EC317" s="1639"/>
      <c r="ED317" s="1639"/>
      <c r="EE317" s="1639"/>
      <c r="EF317" s="1639"/>
      <c r="EG317" s="1639"/>
      <c r="EH317" s="1639"/>
      <c r="EI317" s="1639"/>
      <c r="EJ317" s="1639"/>
      <c r="EK317" s="1639"/>
      <c r="EL317" s="1639"/>
      <c r="EM317" s="1639"/>
      <c r="EN317" s="1639"/>
      <c r="EO317" s="1639"/>
      <c r="EP317" s="1639"/>
      <c r="EQ317" s="1639"/>
      <c r="ER317" s="1639"/>
      <c r="ES317" s="1639"/>
      <c r="ET317" s="1639"/>
      <c r="EU317" s="1639"/>
      <c r="EV317" s="1639"/>
      <c r="EW317" s="1639"/>
      <c r="EX317" s="1639"/>
      <c r="EY317" s="1639"/>
      <c r="EZ317" s="1639"/>
      <c r="FA317" s="1639"/>
      <c r="FB317" s="1639"/>
      <c r="FC317" s="1639"/>
      <c r="FD317" s="1639"/>
      <c r="FE317" s="1639"/>
      <c r="FF317" s="1639"/>
      <c r="FG317" s="1639"/>
      <c r="FH317" s="1639"/>
      <c r="FI317" s="1639"/>
      <c r="FJ317" s="1639"/>
      <c r="FK317" s="1639"/>
      <c r="FL317" s="1639"/>
      <c r="FM317" s="1639"/>
      <c r="FN317" s="1639"/>
      <c r="FO317" s="1639"/>
      <c r="FP317" s="1639"/>
      <c r="FQ317" s="1639"/>
      <c r="FR317" s="1639"/>
      <c r="FS317" s="1639"/>
      <c r="FT317" s="1639"/>
      <c r="FU317" s="1639"/>
      <c r="FV317" s="1639"/>
      <c r="FW317" s="1639"/>
      <c r="FX317" s="1639"/>
      <c r="FY317" s="1639"/>
      <c r="FZ317" s="1639"/>
      <c r="GA317" s="1639"/>
      <c r="GB317" s="1639"/>
      <c r="GC317" s="1639"/>
      <c r="GD317" s="1639"/>
      <c r="GE317" s="1639"/>
      <c r="GF317" s="1639"/>
      <c r="GG317" s="1639"/>
      <c r="GH317" s="1639"/>
      <c r="GI317" s="1639"/>
      <c r="GJ317" s="1639"/>
      <c r="GK317" s="1639"/>
      <c r="GL317" s="1639"/>
      <c r="GM317" s="1639"/>
      <c r="GN317" s="1639"/>
      <c r="GO317" s="1639"/>
      <c r="GP317" s="1639"/>
      <c r="GQ317" s="1639"/>
      <c r="GR317" s="1639"/>
      <c r="GS317" s="1639"/>
      <c r="GT317" s="1639"/>
      <c r="GU317" s="1639"/>
      <c r="GV317" s="1639"/>
      <c r="GW317" s="1639"/>
      <c r="GX317" s="1639"/>
      <c r="GY317" s="1639"/>
      <c r="GZ317" s="1639"/>
      <c r="HA317" s="1639"/>
      <c r="HB317" s="1639"/>
      <c r="HC317" s="1639"/>
      <c r="HD317" s="1639"/>
      <c r="HE317" s="1639"/>
      <c r="HF317" s="1639"/>
      <c r="HG317" s="1639"/>
      <c r="HH317" s="1639"/>
      <c r="HI317" s="1639"/>
      <c r="HJ317" s="1639"/>
      <c r="HK317" s="1639"/>
      <c r="HL317" s="1639"/>
      <c r="HM317" s="1639"/>
      <c r="HN317" s="1639"/>
      <c r="HO317" s="1639"/>
      <c r="HP317" s="1639"/>
      <c r="HQ317" s="1639"/>
      <c r="HR317" s="1639"/>
      <c r="HS317" s="1639"/>
      <c r="HT317" s="1639"/>
      <c r="HU317" s="1639"/>
      <c r="HV317" s="1639"/>
      <c r="HW317" s="1639"/>
      <c r="HX317" s="1639"/>
      <c r="HY317" s="1639"/>
      <c r="HZ317" s="1639"/>
      <c r="IA317" s="1639"/>
      <c r="IB317" s="1639"/>
      <c r="IC317" s="1639"/>
      <c r="ID317" s="1639"/>
      <c r="IE317" s="1639"/>
      <c r="IF317" s="1639"/>
      <c r="IG317" s="1639"/>
      <c r="IH317" s="1639"/>
      <c r="II317" s="1639"/>
      <c r="IJ317" s="1639"/>
      <c r="IK317" s="1639"/>
      <c r="IL317" s="1639"/>
      <c r="IM317" s="1639"/>
      <c r="IN317" s="1639"/>
      <c r="IO317" s="1639"/>
      <c r="IP317" s="1639"/>
      <c r="IQ317" s="1639"/>
      <c r="IR317" s="1639"/>
      <c r="IS317" s="1639"/>
      <c r="IT317" s="1639"/>
      <c r="IU317" s="1639"/>
      <c r="IV317" s="1639"/>
      <c r="IW317" s="1639"/>
      <c r="IX317" s="1639"/>
      <c r="IY317" s="1639"/>
      <c r="IZ317" s="1639"/>
      <c r="JA317" s="1639"/>
      <c r="JB317" s="1639"/>
      <c r="JC317" s="1639"/>
      <c r="JD317" s="1639"/>
      <c r="JE317" s="1639"/>
      <c r="JF317" s="1639"/>
      <c r="JG317" s="1639"/>
      <c r="JH317" s="1639"/>
      <c r="JI317" s="1639"/>
      <c r="JJ317" s="1639"/>
      <c r="JK317" s="1639"/>
      <c r="JL317" s="1639"/>
      <c r="JM317" s="1639"/>
      <c r="JN317" s="1639"/>
      <c r="JO317" s="1639"/>
      <c r="JP317" s="1639"/>
      <c r="JQ317" s="1639"/>
      <c r="JR317" s="1639"/>
      <c r="JS317" s="1639"/>
      <c r="JT317" s="1639"/>
      <c r="JU317" s="1639"/>
      <c r="JV317" s="1639"/>
      <c r="JW317" s="1639"/>
      <c r="JX317" s="1639"/>
      <c r="JY317" s="1639"/>
      <c r="JZ317" s="1639"/>
      <c r="KA317" s="1639"/>
      <c r="KB317" s="1639"/>
      <c r="KC317" s="1639"/>
      <c r="KD317" s="1639"/>
      <c r="KE317" s="1639"/>
      <c r="KF317" s="1639"/>
      <c r="KG317" s="1639"/>
      <c r="KH317" s="1639"/>
      <c r="KI317" s="1639"/>
      <c r="KJ317" s="1639"/>
      <c r="KK317" s="1639"/>
      <c r="KL317" s="1639"/>
      <c r="KM317" s="1639"/>
      <c r="KN317" s="1639"/>
      <c r="KO317" s="1639"/>
      <c r="KP317" s="1639"/>
      <c r="KQ317" s="1639"/>
      <c r="KR317" s="1639"/>
      <c r="KS317" s="1639"/>
      <c r="KT317" s="1639"/>
      <c r="KU317" s="1639"/>
      <c r="KV317" s="1639"/>
      <c r="KW317" s="1639"/>
      <c r="KX317" s="1639"/>
      <c r="KY317" s="1639"/>
      <c r="KZ317" s="1639"/>
      <c r="LA317" s="1639"/>
      <c r="LB317" s="1639"/>
      <c r="LC317" s="1639"/>
      <c r="LD317" s="1639"/>
      <c r="LE317" s="1639"/>
      <c r="LF317" s="1639"/>
      <c r="LG317" s="1639"/>
      <c r="LH317" s="1639"/>
      <c r="LI317" s="1639"/>
      <c r="LJ317" s="1639"/>
      <c r="LK317" s="1639"/>
      <c r="LL317" s="1639"/>
      <c r="LM317" s="1639"/>
      <c r="LN317" s="1639"/>
      <c r="LO317" s="1639"/>
      <c r="LP317" s="1639"/>
    </row>
    <row r="318" s="1481" customFormat="1" ht="47" customHeight="1" spans="1:328">
      <c r="A318" s="1499">
        <v>45868</v>
      </c>
      <c r="B318" s="1500" t="s">
        <v>769</v>
      </c>
      <c r="C318" s="1501" t="s">
        <v>698</v>
      </c>
      <c r="D318" s="1502">
        <v>4500175530</v>
      </c>
      <c r="E318" s="2253">
        <v>2467573</v>
      </c>
      <c r="F318" s="1502" t="s">
        <v>1189</v>
      </c>
      <c r="G318" s="1505" t="s">
        <v>101</v>
      </c>
      <c r="H318" s="1505" t="s">
        <v>101</v>
      </c>
      <c r="I318" s="1532" t="s">
        <v>110</v>
      </c>
      <c r="J318" s="1522">
        <v>6000</v>
      </c>
      <c r="K318" s="1534">
        <v>0</v>
      </c>
      <c r="L318" s="1534">
        <v>24</v>
      </c>
      <c r="M318" s="1534">
        <f t="shared" si="260"/>
        <v>250</v>
      </c>
      <c r="N318" s="1536">
        <v>45908</v>
      </c>
      <c r="O318" s="2307">
        <v>45915</v>
      </c>
      <c r="P318" s="2933" t="s">
        <v>1190</v>
      </c>
      <c r="Q318" s="1562" t="s">
        <v>78</v>
      </c>
      <c r="R318" s="2722">
        <v>6000</v>
      </c>
      <c r="S318" s="2722">
        <f t="shared" ref="S318:S364" si="261">R318-J318</f>
        <v>0</v>
      </c>
      <c r="T318" s="2722"/>
      <c r="U318" s="2722" t="s">
        <v>829</v>
      </c>
      <c r="V318" s="2934" t="s">
        <v>1191</v>
      </c>
      <c r="W318" s="1532" t="s">
        <v>111</v>
      </c>
      <c r="X318" s="1565">
        <v>45868</v>
      </c>
      <c r="Y318" s="1589" t="s">
        <v>287</v>
      </c>
      <c r="Z318" s="1589">
        <v>45868</v>
      </c>
      <c r="AA318" s="1589"/>
      <c r="AB318" s="1589"/>
      <c r="AC318" s="1580" t="s">
        <v>1192</v>
      </c>
      <c r="AD318" s="1590" t="s">
        <v>696</v>
      </c>
      <c r="AE318" s="2277">
        <v>0.8889</v>
      </c>
      <c r="AF318" s="2278">
        <f>AE318*J318</f>
        <v>5333.4</v>
      </c>
      <c r="AG318" s="1504" t="s">
        <v>1193</v>
      </c>
      <c r="AH318" s="1609" t="s">
        <v>81</v>
      </c>
      <c r="AI318" s="1609"/>
      <c r="AJ318" s="1609">
        <v>9</v>
      </c>
      <c r="AK318" s="1610">
        <f t="shared" si="230"/>
        <v>6000</v>
      </c>
      <c r="AL318" s="1610"/>
      <c r="AM318" s="1610">
        <f t="shared" si="249"/>
        <v>250</v>
      </c>
      <c r="AN318" s="1610"/>
      <c r="AO318" s="1610"/>
      <c r="AP318" s="1610"/>
      <c r="AQ318" s="1610"/>
      <c r="AR318" s="1610" t="s">
        <v>63</v>
      </c>
      <c r="AS318" s="1610">
        <f t="shared" si="232"/>
        <v>6000</v>
      </c>
      <c r="AT318" s="1610"/>
      <c r="AU318" s="1622">
        <f t="shared" si="250"/>
        <v>666.666666666667</v>
      </c>
      <c r="AV318" s="1622">
        <f t="shared" si="251"/>
        <v>666.666666666667</v>
      </c>
      <c r="AW318" s="1622">
        <f t="shared" si="252"/>
        <v>666.666666666667</v>
      </c>
      <c r="AX318" s="1622">
        <f t="shared" si="253"/>
        <v>666.666666666667</v>
      </c>
      <c r="AY318" s="1622">
        <f t="shared" si="254"/>
        <v>666.666666666667</v>
      </c>
      <c r="AZ318" s="1622">
        <f t="shared" si="255"/>
        <v>666.666666666667</v>
      </c>
      <c r="BA318" s="1622">
        <f t="shared" si="256"/>
        <v>666.666666666667</v>
      </c>
      <c r="BB318" s="1622">
        <f t="shared" si="257"/>
        <v>666.666666666667</v>
      </c>
      <c r="BC318" s="1622">
        <f t="shared" si="258"/>
        <v>666.666666666667</v>
      </c>
      <c r="BD318" s="1622">
        <f t="shared" si="245"/>
        <v>638.888888888889</v>
      </c>
      <c r="BE318" s="1622">
        <f t="shared" si="246"/>
        <v>27.7777777777778</v>
      </c>
      <c r="BF318" s="1534"/>
      <c r="BG318" s="1638"/>
      <c r="BH318" s="1639"/>
      <c r="BI318" s="1639"/>
      <c r="BJ318" s="1639"/>
      <c r="BK318" s="1639"/>
      <c r="BL318" s="1639"/>
      <c r="BM318" s="1639"/>
      <c r="BN318" s="1639"/>
      <c r="BO318" s="1639"/>
      <c r="BP318" s="1639"/>
      <c r="BQ318" s="1639"/>
      <c r="BR318" s="1639"/>
      <c r="BS318" s="1639"/>
      <c r="BT318" s="1639"/>
      <c r="BU318" s="1639"/>
      <c r="BV318" s="1639"/>
      <c r="BW318" s="1639"/>
      <c r="BX318" s="1639"/>
      <c r="BY318" s="1639"/>
      <c r="BZ318" s="1639"/>
      <c r="CA318" s="1639"/>
      <c r="CB318" s="1639"/>
      <c r="CC318" s="1639"/>
      <c r="CD318" s="1639"/>
      <c r="CE318" s="1639"/>
      <c r="CF318" s="1639"/>
      <c r="CG318" s="1639"/>
      <c r="CH318" s="1639"/>
      <c r="CI318" s="1639"/>
      <c r="CJ318" s="1639"/>
      <c r="CK318" s="1639"/>
      <c r="CL318" s="1639"/>
      <c r="CM318" s="1639"/>
      <c r="CN318" s="1639"/>
      <c r="CO318" s="1639"/>
      <c r="CP318" s="1639"/>
      <c r="CQ318" s="1639"/>
      <c r="CR318" s="1639"/>
      <c r="CS318" s="1639"/>
      <c r="CT318" s="1639"/>
      <c r="CU318" s="1639"/>
      <c r="CV318" s="1639"/>
      <c r="CW318" s="1639"/>
      <c r="CX318" s="1639"/>
      <c r="CY318" s="1639"/>
      <c r="CZ318" s="1639"/>
      <c r="DA318" s="1639"/>
      <c r="DB318" s="1639"/>
      <c r="DC318" s="1639"/>
      <c r="DD318" s="1639"/>
      <c r="DE318" s="1639"/>
      <c r="DF318" s="1639"/>
      <c r="DG318" s="1639"/>
      <c r="DH318" s="1639"/>
      <c r="DI318" s="1639"/>
      <c r="DJ318" s="1639"/>
      <c r="DK318" s="1639"/>
      <c r="DL318" s="1639"/>
      <c r="DM318" s="1639"/>
      <c r="DN318" s="1639"/>
      <c r="DO318" s="1639"/>
      <c r="DP318" s="1639"/>
      <c r="DQ318" s="1639"/>
      <c r="DR318" s="1639"/>
      <c r="DS318" s="1639"/>
      <c r="DT318" s="1639"/>
      <c r="DU318" s="1639"/>
      <c r="DV318" s="1639"/>
      <c r="DW318" s="1639"/>
      <c r="DX318" s="1639"/>
      <c r="DY318" s="1639"/>
      <c r="DZ318" s="1639"/>
      <c r="EA318" s="1639"/>
      <c r="EB318" s="1639"/>
      <c r="EC318" s="1639"/>
      <c r="ED318" s="1639"/>
      <c r="EE318" s="1639"/>
      <c r="EF318" s="1639"/>
      <c r="EG318" s="1639"/>
      <c r="EH318" s="1639"/>
      <c r="EI318" s="1639"/>
      <c r="EJ318" s="1639"/>
      <c r="EK318" s="1639"/>
      <c r="EL318" s="1639"/>
      <c r="EM318" s="1639"/>
      <c r="EN318" s="1639"/>
      <c r="EO318" s="1639"/>
      <c r="EP318" s="1639"/>
      <c r="EQ318" s="1639"/>
      <c r="ER318" s="1639"/>
      <c r="ES318" s="1639"/>
      <c r="ET318" s="1639"/>
      <c r="EU318" s="1639"/>
      <c r="EV318" s="1639"/>
      <c r="EW318" s="1639"/>
      <c r="EX318" s="1639"/>
      <c r="EY318" s="1639"/>
      <c r="EZ318" s="1639"/>
      <c r="FA318" s="1639"/>
      <c r="FB318" s="1639"/>
      <c r="FC318" s="1639"/>
      <c r="FD318" s="1639"/>
      <c r="FE318" s="1639"/>
      <c r="FF318" s="1639"/>
      <c r="FG318" s="1639"/>
      <c r="FH318" s="1639"/>
      <c r="FI318" s="1639"/>
      <c r="FJ318" s="1639"/>
      <c r="FK318" s="1639"/>
      <c r="FL318" s="1639"/>
      <c r="FM318" s="1639"/>
      <c r="FN318" s="1639"/>
      <c r="FO318" s="1639"/>
      <c r="FP318" s="1639"/>
      <c r="FQ318" s="1639"/>
      <c r="FR318" s="1639"/>
      <c r="FS318" s="1639"/>
      <c r="FT318" s="1639"/>
      <c r="FU318" s="1639"/>
      <c r="FV318" s="1639"/>
      <c r="FW318" s="1639"/>
      <c r="FX318" s="1639"/>
      <c r="FY318" s="1639"/>
      <c r="FZ318" s="1639"/>
      <c r="GA318" s="1639"/>
      <c r="GB318" s="1639"/>
      <c r="GC318" s="1639"/>
      <c r="GD318" s="1639"/>
      <c r="GE318" s="1639"/>
      <c r="GF318" s="1639"/>
      <c r="GG318" s="1639"/>
      <c r="GH318" s="1639"/>
      <c r="GI318" s="1639"/>
      <c r="GJ318" s="1639"/>
      <c r="GK318" s="1639"/>
      <c r="GL318" s="1639"/>
      <c r="GM318" s="1639"/>
      <c r="GN318" s="1639"/>
      <c r="GO318" s="1639"/>
      <c r="GP318" s="1639"/>
      <c r="GQ318" s="1639"/>
      <c r="GR318" s="1639"/>
      <c r="GS318" s="1639"/>
      <c r="GT318" s="1639"/>
      <c r="GU318" s="1639"/>
      <c r="GV318" s="1639"/>
      <c r="GW318" s="1639"/>
      <c r="GX318" s="1639"/>
      <c r="GY318" s="1639"/>
      <c r="GZ318" s="1639"/>
      <c r="HA318" s="1639"/>
      <c r="HB318" s="1639"/>
      <c r="HC318" s="1639"/>
      <c r="HD318" s="1639"/>
      <c r="HE318" s="1639"/>
      <c r="HF318" s="1639"/>
      <c r="HG318" s="1639"/>
      <c r="HH318" s="1639"/>
      <c r="HI318" s="1639"/>
      <c r="HJ318" s="1639"/>
      <c r="HK318" s="1639"/>
      <c r="HL318" s="1639"/>
      <c r="HM318" s="1639"/>
      <c r="HN318" s="1639"/>
      <c r="HO318" s="1639"/>
      <c r="HP318" s="1639"/>
      <c r="HQ318" s="1639"/>
      <c r="HR318" s="1639"/>
      <c r="HS318" s="1639"/>
      <c r="HT318" s="1639"/>
      <c r="HU318" s="1639"/>
      <c r="HV318" s="1639"/>
      <c r="HW318" s="1639"/>
      <c r="HX318" s="1639"/>
      <c r="HY318" s="1639"/>
      <c r="HZ318" s="1639"/>
      <c r="IA318" s="1639"/>
      <c r="IB318" s="1639"/>
      <c r="IC318" s="1639"/>
      <c r="ID318" s="1639"/>
      <c r="IE318" s="1639"/>
      <c r="IF318" s="1639"/>
      <c r="IG318" s="1639"/>
      <c r="IH318" s="1639"/>
      <c r="II318" s="1639"/>
      <c r="IJ318" s="1639"/>
      <c r="IK318" s="1639"/>
      <c r="IL318" s="1639"/>
      <c r="IM318" s="1639"/>
      <c r="IN318" s="1639"/>
      <c r="IO318" s="1639"/>
      <c r="IP318" s="1639"/>
      <c r="IQ318" s="1639"/>
      <c r="IR318" s="1639"/>
      <c r="IS318" s="1639"/>
      <c r="IT318" s="1639"/>
      <c r="IU318" s="1639"/>
      <c r="IV318" s="1639"/>
      <c r="IW318" s="1639"/>
      <c r="IX318" s="1639"/>
      <c r="IY318" s="1639"/>
      <c r="IZ318" s="1639"/>
      <c r="JA318" s="1639"/>
      <c r="JB318" s="1639"/>
      <c r="JC318" s="1639"/>
      <c r="JD318" s="1639"/>
      <c r="JE318" s="1639"/>
      <c r="JF318" s="1639"/>
      <c r="JG318" s="1639"/>
      <c r="JH318" s="1639"/>
      <c r="JI318" s="1639"/>
      <c r="JJ318" s="1639"/>
      <c r="JK318" s="1639"/>
      <c r="JL318" s="1639"/>
      <c r="JM318" s="1639"/>
      <c r="JN318" s="1639"/>
      <c r="JO318" s="1639"/>
      <c r="JP318" s="1639"/>
      <c r="JQ318" s="1639"/>
      <c r="JR318" s="1639"/>
      <c r="JS318" s="1639"/>
      <c r="JT318" s="1639"/>
      <c r="JU318" s="1639"/>
      <c r="JV318" s="1639"/>
      <c r="JW318" s="1639"/>
      <c r="JX318" s="1639"/>
      <c r="JY318" s="1639"/>
      <c r="JZ318" s="1639"/>
      <c r="KA318" s="1639"/>
      <c r="KB318" s="1639"/>
      <c r="KC318" s="1639"/>
      <c r="KD318" s="1639"/>
      <c r="KE318" s="1639"/>
      <c r="KF318" s="1639"/>
      <c r="KG318" s="1639"/>
      <c r="KH318" s="1639"/>
      <c r="KI318" s="1639"/>
      <c r="KJ318" s="1639"/>
      <c r="KK318" s="1639"/>
      <c r="KL318" s="1639"/>
      <c r="KM318" s="1639"/>
      <c r="KN318" s="1639"/>
      <c r="KO318" s="1639"/>
      <c r="KP318" s="1639"/>
      <c r="KQ318" s="1639"/>
      <c r="KR318" s="1639"/>
      <c r="KS318" s="1639"/>
      <c r="KT318" s="1639"/>
      <c r="KU318" s="1639"/>
      <c r="KV318" s="1639"/>
      <c r="KW318" s="1639"/>
      <c r="KX318" s="1639"/>
      <c r="KY318" s="1639"/>
      <c r="KZ318" s="1639"/>
      <c r="LA318" s="1639"/>
      <c r="LB318" s="1639"/>
      <c r="LC318" s="1639"/>
      <c r="LD318" s="1639"/>
      <c r="LE318" s="1639"/>
      <c r="LF318" s="1639"/>
      <c r="LG318" s="1639"/>
      <c r="LH318" s="1639"/>
      <c r="LI318" s="1639"/>
      <c r="LJ318" s="1639"/>
      <c r="LK318" s="1639"/>
      <c r="LL318" s="1639"/>
      <c r="LM318" s="1639"/>
      <c r="LN318" s="1639"/>
      <c r="LO318" s="1639"/>
      <c r="LP318" s="1639"/>
    </row>
    <row r="319" s="1481" customFormat="1" ht="47" customHeight="1" spans="1:328">
      <c r="A319" s="1499">
        <v>45860</v>
      </c>
      <c r="B319" s="1500" t="s">
        <v>702</v>
      </c>
      <c r="C319" s="1501" t="s">
        <v>98</v>
      </c>
      <c r="D319" s="1502">
        <v>4500174629</v>
      </c>
      <c r="E319" s="2253" t="s">
        <v>1194</v>
      </c>
      <c r="F319" s="1502" t="s">
        <v>1195</v>
      </c>
      <c r="G319" s="1505" t="s">
        <v>101</v>
      </c>
      <c r="H319" s="1505" t="s">
        <v>101</v>
      </c>
      <c r="I319" s="1532" t="s">
        <v>110</v>
      </c>
      <c r="J319" s="1522">
        <v>1200</v>
      </c>
      <c r="K319" s="1534">
        <v>0</v>
      </c>
      <c r="L319" s="1534">
        <v>24</v>
      </c>
      <c r="M319" s="1534">
        <f t="shared" si="260"/>
        <v>50</v>
      </c>
      <c r="N319" s="1536">
        <v>45910</v>
      </c>
      <c r="O319" s="2307">
        <v>45916</v>
      </c>
      <c r="P319" s="1537"/>
      <c r="Q319" s="1562" t="s">
        <v>78</v>
      </c>
      <c r="R319" s="2722">
        <v>1200</v>
      </c>
      <c r="S319" s="2722">
        <f t="shared" si="261"/>
        <v>0</v>
      </c>
      <c r="T319" s="2722"/>
      <c r="U319" s="2722" t="s">
        <v>829</v>
      </c>
      <c r="V319" s="2308" t="s">
        <v>1196</v>
      </c>
      <c r="W319" s="1532" t="s">
        <v>111</v>
      </c>
      <c r="X319" s="1565" t="s">
        <v>1197</v>
      </c>
      <c r="Y319" s="1589" t="s">
        <v>287</v>
      </c>
      <c r="Z319" s="1589" t="s">
        <v>1198</v>
      </c>
      <c r="AA319" s="1589"/>
      <c r="AB319" s="1589"/>
      <c r="AC319" s="1580" t="s">
        <v>1199</v>
      </c>
      <c r="AD319" s="1590" t="s">
        <v>706</v>
      </c>
      <c r="AE319" s="2277">
        <v>0.5248</v>
      </c>
      <c r="AF319" s="2278">
        <f>AE319*J319</f>
        <v>629.76</v>
      </c>
      <c r="AG319" s="1504" t="s">
        <v>1200</v>
      </c>
      <c r="AH319" s="1609" t="s">
        <v>81</v>
      </c>
      <c r="AI319" s="1609"/>
      <c r="AJ319" s="1609">
        <v>9</v>
      </c>
      <c r="AK319" s="1610">
        <f t="shared" si="230"/>
        <v>1200</v>
      </c>
      <c r="AL319" s="1610"/>
      <c r="AM319" s="1610">
        <f t="shared" si="249"/>
        <v>50</v>
      </c>
      <c r="AN319" s="1610"/>
      <c r="AO319" s="1610"/>
      <c r="AP319" s="1610"/>
      <c r="AQ319" s="1610"/>
      <c r="AR319" s="1610" t="s">
        <v>63</v>
      </c>
      <c r="AS319" s="1610">
        <f t="shared" si="232"/>
        <v>1200</v>
      </c>
      <c r="AT319" s="1610"/>
      <c r="AU319" s="1622">
        <f t="shared" si="250"/>
        <v>133.333333333333</v>
      </c>
      <c r="AV319" s="1622">
        <f t="shared" si="251"/>
        <v>133.333333333333</v>
      </c>
      <c r="AW319" s="1622">
        <f t="shared" si="252"/>
        <v>133.333333333333</v>
      </c>
      <c r="AX319" s="1622">
        <f t="shared" si="253"/>
        <v>133.333333333333</v>
      </c>
      <c r="AY319" s="1622">
        <f t="shared" si="254"/>
        <v>133.333333333333</v>
      </c>
      <c r="AZ319" s="1622">
        <f t="shared" si="255"/>
        <v>133.333333333333</v>
      </c>
      <c r="BA319" s="1622">
        <f t="shared" si="256"/>
        <v>133.333333333333</v>
      </c>
      <c r="BB319" s="1622">
        <f t="shared" si="257"/>
        <v>133.333333333333</v>
      </c>
      <c r="BC319" s="1622">
        <f t="shared" si="258"/>
        <v>133.333333333333</v>
      </c>
      <c r="BD319" s="1622">
        <f t="shared" si="245"/>
        <v>127.777777777778</v>
      </c>
      <c r="BE319" s="1622">
        <f t="shared" si="246"/>
        <v>5.55555555555556</v>
      </c>
      <c r="BF319" s="1534"/>
      <c r="BG319" s="1638"/>
      <c r="BH319" s="1639"/>
      <c r="BI319" s="1639"/>
      <c r="BJ319" s="1639"/>
      <c r="BK319" s="1639"/>
      <c r="BL319" s="1639"/>
      <c r="BM319" s="1639"/>
      <c r="BN319" s="1639"/>
      <c r="BO319" s="1639"/>
      <c r="BP319" s="1639"/>
      <c r="BQ319" s="1639"/>
      <c r="BR319" s="1639"/>
      <c r="BS319" s="1639"/>
      <c r="BT319" s="1639"/>
      <c r="BU319" s="1639"/>
      <c r="BV319" s="1639"/>
      <c r="BW319" s="1639"/>
      <c r="BX319" s="1639"/>
      <c r="BY319" s="1639"/>
      <c r="BZ319" s="1639"/>
      <c r="CA319" s="1639"/>
      <c r="CB319" s="1639"/>
      <c r="CC319" s="1639"/>
      <c r="CD319" s="1639"/>
      <c r="CE319" s="1639"/>
      <c r="CF319" s="1639"/>
      <c r="CG319" s="1639"/>
      <c r="CH319" s="1639"/>
      <c r="CI319" s="1639"/>
      <c r="CJ319" s="1639"/>
      <c r="CK319" s="1639"/>
      <c r="CL319" s="1639"/>
      <c r="CM319" s="1639"/>
      <c r="CN319" s="1639"/>
      <c r="CO319" s="1639"/>
      <c r="CP319" s="1639"/>
      <c r="CQ319" s="1639"/>
      <c r="CR319" s="1639"/>
      <c r="CS319" s="1639"/>
      <c r="CT319" s="1639"/>
      <c r="CU319" s="1639"/>
      <c r="CV319" s="1639"/>
      <c r="CW319" s="1639"/>
      <c r="CX319" s="1639"/>
      <c r="CY319" s="1639"/>
      <c r="CZ319" s="1639"/>
      <c r="DA319" s="1639"/>
      <c r="DB319" s="1639"/>
      <c r="DC319" s="1639"/>
      <c r="DD319" s="1639"/>
      <c r="DE319" s="1639"/>
      <c r="DF319" s="1639"/>
      <c r="DG319" s="1639"/>
      <c r="DH319" s="1639"/>
      <c r="DI319" s="1639"/>
      <c r="DJ319" s="1639"/>
      <c r="DK319" s="1639"/>
      <c r="DL319" s="1639"/>
      <c r="DM319" s="1639"/>
      <c r="DN319" s="1639"/>
      <c r="DO319" s="1639"/>
      <c r="DP319" s="1639"/>
      <c r="DQ319" s="1639"/>
      <c r="DR319" s="1639"/>
      <c r="DS319" s="1639"/>
      <c r="DT319" s="1639"/>
      <c r="DU319" s="1639"/>
      <c r="DV319" s="1639"/>
      <c r="DW319" s="1639"/>
      <c r="DX319" s="1639"/>
      <c r="DY319" s="1639"/>
      <c r="DZ319" s="1639"/>
      <c r="EA319" s="1639"/>
      <c r="EB319" s="1639"/>
      <c r="EC319" s="1639"/>
      <c r="ED319" s="1639"/>
      <c r="EE319" s="1639"/>
      <c r="EF319" s="1639"/>
      <c r="EG319" s="1639"/>
      <c r="EH319" s="1639"/>
      <c r="EI319" s="1639"/>
      <c r="EJ319" s="1639"/>
      <c r="EK319" s="1639"/>
      <c r="EL319" s="1639"/>
      <c r="EM319" s="1639"/>
      <c r="EN319" s="1639"/>
      <c r="EO319" s="1639"/>
      <c r="EP319" s="1639"/>
      <c r="EQ319" s="1639"/>
      <c r="ER319" s="1639"/>
      <c r="ES319" s="1639"/>
      <c r="ET319" s="1639"/>
      <c r="EU319" s="1639"/>
      <c r="EV319" s="1639"/>
      <c r="EW319" s="1639"/>
      <c r="EX319" s="1639"/>
      <c r="EY319" s="1639"/>
      <c r="EZ319" s="1639"/>
      <c r="FA319" s="1639"/>
      <c r="FB319" s="1639"/>
      <c r="FC319" s="1639"/>
      <c r="FD319" s="1639"/>
      <c r="FE319" s="1639"/>
      <c r="FF319" s="1639"/>
      <c r="FG319" s="1639"/>
      <c r="FH319" s="1639"/>
      <c r="FI319" s="1639"/>
      <c r="FJ319" s="1639"/>
      <c r="FK319" s="1639"/>
      <c r="FL319" s="1639"/>
      <c r="FM319" s="1639"/>
      <c r="FN319" s="1639"/>
      <c r="FO319" s="1639"/>
      <c r="FP319" s="1639"/>
      <c r="FQ319" s="1639"/>
      <c r="FR319" s="1639"/>
      <c r="FS319" s="1639"/>
      <c r="FT319" s="1639"/>
      <c r="FU319" s="1639"/>
      <c r="FV319" s="1639"/>
      <c r="FW319" s="1639"/>
      <c r="FX319" s="1639"/>
      <c r="FY319" s="1639"/>
      <c r="FZ319" s="1639"/>
      <c r="GA319" s="1639"/>
      <c r="GB319" s="1639"/>
      <c r="GC319" s="1639"/>
      <c r="GD319" s="1639"/>
      <c r="GE319" s="1639"/>
      <c r="GF319" s="1639"/>
      <c r="GG319" s="1639"/>
      <c r="GH319" s="1639"/>
      <c r="GI319" s="1639"/>
      <c r="GJ319" s="1639"/>
      <c r="GK319" s="1639"/>
      <c r="GL319" s="1639"/>
      <c r="GM319" s="1639"/>
      <c r="GN319" s="1639"/>
      <c r="GO319" s="1639"/>
      <c r="GP319" s="1639"/>
      <c r="GQ319" s="1639"/>
      <c r="GR319" s="1639"/>
      <c r="GS319" s="1639"/>
      <c r="GT319" s="1639"/>
      <c r="GU319" s="1639"/>
      <c r="GV319" s="1639"/>
      <c r="GW319" s="1639"/>
      <c r="GX319" s="1639"/>
      <c r="GY319" s="1639"/>
      <c r="GZ319" s="1639"/>
      <c r="HA319" s="1639"/>
      <c r="HB319" s="1639"/>
      <c r="HC319" s="1639"/>
      <c r="HD319" s="1639"/>
      <c r="HE319" s="1639"/>
      <c r="HF319" s="1639"/>
      <c r="HG319" s="1639"/>
      <c r="HH319" s="1639"/>
      <c r="HI319" s="1639"/>
      <c r="HJ319" s="1639"/>
      <c r="HK319" s="1639"/>
      <c r="HL319" s="1639"/>
      <c r="HM319" s="1639"/>
      <c r="HN319" s="1639"/>
      <c r="HO319" s="1639"/>
      <c r="HP319" s="1639"/>
      <c r="HQ319" s="1639"/>
      <c r="HR319" s="1639"/>
      <c r="HS319" s="1639"/>
      <c r="HT319" s="1639"/>
      <c r="HU319" s="1639"/>
      <c r="HV319" s="1639"/>
      <c r="HW319" s="1639"/>
      <c r="HX319" s="1639"/>
      <c r="HY319" s="1639"/>
      <c r="HZ319" s="1639"/>
      <c r="IA319" s="1639"/>
      <c r="IB319" s="1639"/>
      <c r="IC319" s="1639"/>
      <c r="ID319" s="1639"/>
      <c r="IE319" s="1639"/>
      <c r="IF319" s="1639"/>
      <c r="IG319" s="1639"/>
      <c r="IH319" s="1639"/>
      <c r="II319" s="1639"/>
      <c r="IJ319" s="1639"/>
      <c r="IK319" s="1639"/>
      <c r="IL319" s="1639"/>
      <c r="IM319" s="1639"/>
      <c r="IN319" s="1639"/>
      <c r="IO319" s="1639"/>
      <c r="IP319" s="1639"/>
      <c r="IQ319" s="1639"/>
      <c r="IR319" s="1639"/>
      <c r="IS319" s="1639"/>
      <c r="IT319" s="1639"/>
      <c r="IU319" s="1639"/>
      <c r="IV319" s="1639"/>
      <c r="IW319" s="1639"/>
      <c r="IX319" s="1639"/>
      <c r="IY319" s="1639"/>
      <c r="IZ319" s="1639"/>
      <c r="JA319" s="1639"/>
      <c r="JB319" s="1639"/>
      <c r="JC319" s="1639"/>
      <c r="JD319" s="1639"/>
      <c r="JE319" s="1639"/>
      <c r="JF319" s="1639"/>
      <c r="JG319" s="1639"/>
      <c r="JH319" s="1639"/>
      <c r="JI319" s="1639"/>
      <c r="JJ319" s="1639"/>
      <c r="JK319" s="1639"/>
      <c r="JL319" s="1639"/>
      <c r="JM319" s="1639"/>
      <c r="JN319" s="1639"/>
      <c r="JO319" s="1639"/>
      <c r="JP319" s="1639"/>
      <c r="JQ319" s="1639"/>
      <c r="JR319" s="1639"/>
      <c r="JS319" s="1639"/>
      <c r="JT319" s="1639"/>
      <c r="JU319" s="1639"/>
      <c r="JV319" s="1639"/>
      <c r="JW319" s="1639"/>
      <c r="JX319" s="1639"/>
      <c r="JY319" s="1639"/>
      <c r="JZ319" s="1639"/>
      <c r="KA319" s="1639"/>
      <c r="KB319" s="1639"/>
      <c r="KC319" s="1639"/>
      <c r="KD319" s="1639"/>
      <c r="KE319" s="1639"/>
      <c r="KF319" s="1639"/>
      <c r="KG319" s="1639"/>
      <c r="KH319" s="1639"/>
      <c r="KI319" s="1639"/>
      <c r="KJ319" s="1639"/>
      <c r="KK319" s="1639"/>
      <c r="KL319" s="1639"/>
      <c r="KM319" s="1639"/>
      <c r="KN319" s="1639"/>
      <c r="KO319" s="1639"/>
      <c r="KP319" s="1639"/>
      <c r="KQ319" s="1639"/>
      <c r="KR319" s="1639"/>
      <c r="KS319" s="1639"/>
      <c r="KT319" s="1639"/>
      <c r="KU319" s="1639"/>
      <c r="KV319" s="1639"/>
      <c r="KW319" s="1639"/>
      <c r="KX319" s="1639"/>
      <c r="KY319" s="1639"/>
      <c r="KZ319" s="1639"/>
      <c r="LA319" s="1639"/>
      <c r="LB319" s="1639"/>
      <c r="LC319" s="1639"/>
      <c r="LD319" s="1639"/>
      <c r="LE319" s="1639"/>
      <c r="LF319" s="1639"/>
      <c r="LG319" s="1639"/>
      <c r="LH319" s="1639"/>
      <c r="LI319" s="1639"/>
      <c r="LJ319" s="1639"/>
      <c r="LK319" s="1639"/>
      <c r="LL319" s="1639"/>
      <c r="LM319" s="1639"/>
      <c r="LN319" s="1639"/>
      <c r="LO319" s="1639"/>
      <c r="LP319" s="1639"/>
    </row>
    <row r="320" s="1481" customFormat="1" ht="47" customHeight="1" spans="1:328">
      <c r="A320" s="1499">
        <v>45873</v>
      </c>
      <c r="B320" s="1500" t="s">
        <v>283</v>
      </c>
      <c r="C320" s="1501" t="s">
        <v>98</v>
      </c>
      <c r="D320" s="1502">
        <v>4500175879</v>
      </c>
      <c r="E320" s="2253" t="s">
        <v>1201</v>
      </c>
      <c r="F320" s="1502" t="s">
        <v>1202</v>
      </c>
      <c r="G320" s="1505" t="s">
        <v>101</v>
      </c>
      <c r="H320" s="1505" t="s">
        <v>101</v>
      </c>
      <c r="I320" s="1532" t="s">
        <v>110</v>
      </c>
      <c r="J320" s="1522">
        <v>40008</v>
      </c>
      <c r="K320" s="1534">
        <v>0</v>
      </c>
      <c r="L320" s="1534">
        <v>24</v>
      </c>
      <c r="M320" s="1534">
        <f t="shared" si="260"/>
        <v>1667</v>
      </c>
      <c r="N320" s="1536">
        <v>45915</v>
      </c>
      <c r="O320" s="2307">
        <v>45919</v>
      </c>
      <c r="P320" s="1537"/>
      <c r="Q320" s="1562" t="s">
        <v>78</v>
      </c>
      <c r="R320" s="2722">
        <v>40008</v>
      </c>
      <c r="S320" s="2722">
        <f t="shared" si="261"/>
        <v>0</v>
      </c>
      <c r="T320" s="2722"/>
      <c r="U320" s="2722" t="s">
        <v>829</v>
      </c>
      <c r="V320" s="1532" t="s">
        <v>1203</v>
      </c>
      <c r="W320" s="1532" t="s">
        <v>111</v>
      </c>
      <c r="X320" s="1565">
        <v>45873</v>
      </c>
      <c r="Y320" s="1589" t="s">
        <v>287</v>
      </c>
      <c r="Z320" s="1589">
        <v>45882</v>
      </c>
      <c r="AA320" s="1589"/>
      <c r="AB320" s="1589"/>
      <c r="AC320" s="1580" t="s">
        <v>309</v>
      </c>
      <c r="AD320" s="1590" t="s">
        <v>289</v>
      </c>
      <c r="AE320" s="2277">
        <v>0.5207</v>
      </c>
      <c r="AF320" s="2278">
        <f>AE320*J320</f>
        <v>20832.1656</v>
      </c>
      <c r="AG320" s="1504" t="s">
        <v>1204</v>
      </c>
      <c r="AH320" s="1609" t="s">
        <v>81</v>
      </c>
      <c r="AI320" s="1609"/>
      <c r="AJ320" s="1609">
        <v>9</v>
      </c>
      <c r="AK320" s="1610">
        <f t="shared" si="230"/>
        <v>40008</v>
      </c>
      <c r="AL320" s="1610"/>
      <c r="AM320" s="1610">
        <f t="shared" si="249"/>
        <v>1667</v>
      </c>
      <c r="AN320" s="1610"/>
      <c r="AO320" s="1610"/>
      <c r="AP320" s="1610"/>
      <c r="AQ320" s="1610"/>
      <c r="AR320" s="1610" t="s">
        <v>63</v>
      </c>
      <c r="AS320" s="1610">
        <f t="shared" si="232"/>
        <v>40008</v>
      </c>
      <c r="AT320" s="1610"/>
      <c r="AU320" s="1622">
        <f t="shared" si="250"/>
        <v>4445.33333333333</v>
      </c>
      <c r="AV320" s="1622">
        <f t="shared" si="251"/>
        <v>4445.33333333333</v>
      </c>
      <c r="AW320" s="1622">
        <f t="shared" si="252"/>
        <v>4445.33333333333</v>
      </c>
      <c r="AX320" s="1622">
        <f t="shared" si="253"/>
        <v>4445.33333333333</v>
      </c>
      <c r="AY320" s="1622">
        <f t="shared" si="254"/>
        <v>4445.33333333333</v>
      </c>
      <c r="AZ320" s="1622">
        <f t="shared" si="255"/>
        <v>4445.33333333333</v>
      </c>
      <c r="BA320" s="1622">
        <f t="shared" si="256"/>
        <v>4445.33333333333</v>
      </c>
      <c r="BB320" s="1622">
        <f t="shared" si="257"/>
        <v>4445.33333333333</v>
      </c>
      <c r="BC320" s="1622">
        <f t="shared" si="258"/>
        <v>4445.33333333333</v>
      </c>
      <c r="BD320" s="1622">
        <f t="shared" si="245"/>
        <v>4260.11111111111</v>
      </c>
      <c r="BE320" s="1622">
        <f t="shared" si="246"/>
        <v>185.222222222222</v>
      </c>
      <c r="BF320" s="1534"/>
      <c r="BG320" s="1638"/>
      <c r="BH320" s="1639"/>
      <c r="BI320" s="1639"/>
      <c r="BJ320" s="1639"/>
      <c r="BK320" s="1639"/>
      <c r="BL320" s="1639"/>
      <c r="BM320" s="1639"/>
      <c r="BN320" s="1639"/>
      <c r="BO320" s="1639"/>
      <c r="BP320" s="1639"/>
      <c r="BQ320" s="1639"/>
      <c r="BR320" s="1639"/>
      <c r="BS320" s="1639"/>
      <c r="BT320" s="1639"/>
      <c r="BU320" s="1639"/>
      <c r="BV320" s="1639"/>
      <c r="BW320" s="1639"/>
      <c r="BX320" s="1639"/>
      <c r="BY320" s="1639"/>
      <c r="BZ320" s="1639"/>
      <c r="CA320" s="1639"/>
      <c r="CB320" s="1639"/>
      <c r="CC320" s="1639"/>
      <c r="CD320" s="1639"/>
      <c r="CE320" s="1639"/>
      <c r="CF320" s="1639"/>
      <c r="CG320" s="1639"/>
      <c r="CH320" s="1639"/>
      <c r="CI320" s="1639"/>
      <c r="CJ320" s="1639"/>
      <c r="CK320" s="1639"/>
      <c r="CL320" s="1639"/>
      <c r="CM320" s="1639"/>
      <c r="CN320" s="1639"/>
      <c r="CO320" s="1639"/>
      <c r="CP320" s="1639"/>
      <c r="CQ320" s="1639"/>
      <c r="CR320" s="1639"/>
      <c r="CS320" s="1639"/>
      <c r="CT320" s="1639"/>
      <c r="CU320" s="1639"/>
      <c r="CV320" s="1639"/>
      <c r="CW320" s="1639"/>
      <c r="CX320" s="1639"/>
      <c r="CY320" s="1639"/>
      <c r="CZ320" s="1639"/>
      <c r="DA320" s="1639"/>
      <c r="DB320" s="1639"/>
      <c r="DC320" s="1639"/>
      <c r="DD320" s="1639"/>
      <c r="DE320" s="1639"/>
      <c r="DF320" s="1639"/>
      <c r="DG320" s="1639"/>
      <c r="DH320" s="1639"/>
      <c r="DI320" s="1639"/>
      <c r="DJ320" s="1639"/>
      <c r="DK320" s="1639"/>
      <c r="DL320" s="1639"/>
      <c r="DM320" s="1639"/>
      <c r="DN320" s="1639"/>
      <c r="DO320" s="1639"/>
      <c r="DP320" s="1639"/>
      <c r="DQ320" s="1639"/>
      <c r="DR320" s="1639"/>
      <c r="DS320" s="1639"/>
      <c r="DT320" s="1639"/>
      <c r="DU320" s="1639"/>
      <c r="DV320" s="1639"/>
      <c r="DW320" s="1639"/>
      <c r="DX320" s="1639"/>
      <c r="DY320" s="1639"/>
      <c r="DZ320" s="1639"/>
      <c r="EA320" s="1639"/>
      <c r="EB320" s="1639"/>
      <c r="EC320" s="1639"/>
      <c r="ED320" s="1639"/>
      <c r="EE320" s="1639"/>
      <c r="EF320" s="1639"/>
      <c r="EG320" s="1639"/>
      <c r="EH320" s="1639"/>
      <c r="EI320" s="1639"/>
      <c r="EJ320" s="1639"/>
      <c r="EK320" s="1639"/>
      <c r="EL320" s="1639"/>
      <c r="EM320" s="1639"/>
      <c r="EN320" s="1639"/>
      <c r="EO320" s="1639"/>
      <c r="EP320" s="1639"/>
      <c r="EQ320" s="1639"/>
      <c r="ER320" s="1639"/>
      <c r="ES320" s="1639"/>
      <c r="ET320" s="1639"/>
      <c r="EU320" s="1639"/>
      <c r="EV320" s="1639"/>
      <c r="EW320" s="1639"/>
      <c r="EX320" s="1639"/>
      <c r="EY320" s="1639"/>
      <c r="EZ320" s="1639"/>
      <c r="FA320" s="1639"/>
      <c r="FB320" s="1639"/>
      <c r="FC320" s="1639"/>
      <c r="FD320" s="1639"/>
      <c r="FE320" s="1639"/>
      <c r="FF320" s="1639"/>
      <c r="FG320" s="1639"/>
      <c r="FH320" s="1639"/>
      <c r="FI320" s="1639"/>
      <c r="FJ320" s="1639"/>
      <c r="FK320" s="1639"/>
      <c r="FL320" s="1639"/>
      <c r="FM320" s="1639"/>
      <c r="FN320" s="1639"/>
      <c r="FO320" s="1639"/>
      <c r="FP320" s="1639"/>
      <c r="FQ320" s="1639"/>
      <c r="FR320" s="1639"/>
      <c r="FS320" s="1639"/>
      <c r="FT320" s="1639"/>
      <c r="FU320" s="1639"/>
      <c r="FV320" s="1639"/>
      <c r="FW320" s="1639"/>
      <c r="FX320" s="1639"/>
      <c r="FY320" s="1639"/>
      <c r="FZ320" s="1639"/>
      <c r="GA320" s="1639"/>
      <c r="GB320" s="1639"/>
      <c r="GC320" s="1639"/>
      <c r="GD320" s="1639"/>
      <c r="GE320" s="1639"/>
      <c r="GF320" s="1639"/>
      <c r="GG320" s="1639"/>
      <c r="GH320" s="1639"/>
      <c r="GI320" s="1639"/>
      <c r="GJ320" s="1639"/>
      <c r="GK320" s="1639"/>
      <c r="GL320" s="1639"/>
      <c r="GM320" s="1639"/>
      <c r="GN320" s="1639"/>
      <c r="GO320" s="1639"/>
      <c r="GP320" s="1639"/>
      <c r="GQ320" s="1639"/>
      <c r="GR320" s="1639"/>
      <c r="GS320" s="1639"/>
      <c r="GT320" s="1639"/>
      <c r="GU320" s="1639"/>
      <c r="GV320" s="1639"/>
      <c r="GW320" s="1639"/>
      <c r="GX320" s="1639"/>
      <c r="GY320" s="1639"/>
      <c r="GZ320" s="1639"/>
      <c r="HA320" s="1639"/>
      <c r="HB320" s="1639"/>
      <c r="HC320" s="1639"/>
      <c r="HD320" s="1639"/>
      <c r="HE320" s="1639"/>
      <c r="HF320" s="1639"/>
      <c r="HG320" s="1639"/>
      <c r="HH320" s="1639"/>
      <c r="HI320" s="1639"/>
      <c r="HJ320" s="1639"/>
      <c r="HK320" s="1639"/>
      <c r="HL320" s="1639"/>
      <c r="HM320" s="1639"/>
      <c r="HN320" s="1639"/>
      <c r="HO320" s="1639"/>
      <c r="HP320" s="1639"/>
      <c r="HQ320" s="1639"/>
      <c r="HR320" s="1639"/>
      <c r="HS320" s="1639"/>
      <c r="HT320" s="1639"/>
      <c r="HU320" s="1639"/>
      <c r="HV320" s="1639"/>
      <c r="HW320" s="1639"/>
      <c r="HX320" s="1639"/>
      <c r="HY320" s="1639"/>
      <c r="HZ320" s="1639"/>
      <c r="IA320" s="1639"/>
      <c r="IB320" s="1639"/>
      <c r="IC320" s="1639"/>
      <c r="ID320" s="1639"/>
      <c r="IE320" s="1639"/>
      <c r="IF320" s="1639"/>
      <c r="IG320" s="1639"/>
      <c r="IH320" s="1639"/>
      <c r="II320" s="1639"/>
      <c r="IJ320" s="1639"/>
      <c r="IK320" s="1639"/>
      <c r="IL320" s="1639"/>
      <c r="IM320" s="1639"/>
      <c r="IN320" s="1639"/>
      <c r="IO320" s="1639"/>
      <c r="IP320" s="1639"/>
      <c r="IQ320" s="1639"/>
      <c r="IR320" s="1639"/>
      <c r="IS320" s="1639"/>
      <c r="IT320" s="1639"/>
      <c r="IU320" s="1639"/>
      <c r="IV320" s="1639"/>
      <c r="IW320" s="1639"/>
      <c r="IX320" s="1639"/>
      <c r="IY320" s="1639"/>
      <c r="IZ320" s="1639"/>
      <c r="JA320" s="1639"/>
      <c r="JB320" s="1639"/>
      <c r="JC320" s="1639"/>
      <c r="JD320" s="1639"/>
      <c r="JE320" s="1639"/>
      <c r="JF320" s="1639"/>
      <c r="JG320" s="1639"/>
      <c r="JH320" s="1639"/>
      <c r="JI320" s="1639"/>
      <c r="JJ320" s="1639"/>
      <c r="JK320" s="1639"/>
      <c r="JL320" s="1639"/>
      <c r="JM320" s="1639"/>
      <c r="JN320" s="1639"/>
      <c r="JO320" s="1639"/>
      <c r="JP320" s="1639"/>
      <c r="JQ320" s="1639"/>
      <c r="JR320" s="1639"/>
      <c r="JS320" s="1639"/>
      <c r="JT320" s="1639"/>
      <c r="JU320" s="1639"/>
      <c r="JV320" s="1639"/>
      <c r="JW320" s="1639"/>
      <c r="JX320" s="1639"/>
      <c r="JY320" s="1639"/>
      <c r="JZ320" s="1639"/>
      <c r="KA320" s="1639"/>
      <c r="KB320" s="1639"/>
      <c r="KC320" s="1639"/>
      <c r="KD320" s="1639"/>
      <c r="KE320" s="1639"/>
      <c r="KF320" s="1639"/>
      <c r="KG320" s="1639"/>
      <c r="KH320" s="1639"/>
      <c r="KI320" s="1639"/>
      <c r="KJ320" s="1639"/>
      <c r="KK320" s="1639"/>
      <c r="KL320" s="1639"/>
      <c r="KM320" s="1639"/>
      <c r="KN320" s="1639"/>
      <c r="KO320" s="1639"/>
      <c r="KP320" s="1639"/>
      <c r="KQ320" s="1639"/>
      <c r="KR320" s="1639"/>
      <c r="KS320" s="1639"/>
      <c r="KT320" s="1639"/>
      <c r="KU320" s="1639"/>
      <c r="KV320" s="1639"/>
      <c r="KW320" s="1639"/>
      <c r="KX320" s="1639"/>
      <c r="KY320" s="1639"/>
      <c r="KZ320" s="1639"/>
      <c r="LA320" s="1639"/>
      <c r="LB320" s="1639"/>
      <c r="LC320" s="1639"/>
      <c r="LD320" s="1639"/>
      <c r="LE320" s="1639"/>
      <c r="LF320" s="1639"/>
      <c r="LG320" s="1639"/>
      <c r="LH320" s="1639"/>
      <c r="LI320" s="1639"/>
      <c r="LJ320" s="1639"/>
      <c r="LK320" s="1639"/>
      <c r="LL320" s="1639"/>
      <c r="LM320" s="1639"/>
      <c r="LN320" s="1639"/>
      <c r="LO320" s="1639"/>
      <c r="LP320" s="1639"/>
    </row>
    <row r="321" s="1481" customFormat="1" ht="47" customHeight="1" spans="1:328">
      <c r="A321" s="1499">
        <v>45876</v>
      </c>
      <c r="B321" s="1500" t="s">
        <v>484</v>
      </c>
      <c r="C321" s="1501" t="s">
        <v>195</v>
      </c>
      <c r="D321" s="1502">
        <v>4500176300</v>
      </c>
      <c r="E321" s="2253" t="s">
        <v>1205</v>
      </c>
      <c r="F321" s="1502" t="s">
        <v>1206</v>
      </c>
      <c r="G321" s="1505" t="s">
        <v>76</v>
      </c>
      <c r="H321" s="1505" t="s">
        <v>76</v>
      </c>
      <c r="I321" s="1532" t="s">
        <v>77</v>
      </c>
      <c r="J321" s="1522">
        <v>1152</v>
      </c>
      <c r="K321" s="1534">
        <v>0</v>
      </c>
      <c r="L321" s="1534">
        <v>96</v>
      </c>
      <c r="M321" s="1534">
        <f t="shared" si="260"/>
        <v>12</v>
      </c>
      <c r="N321" s="1536">
        <v>45922</v>
      </c>
      <c r="O321" s="2307">
        <v>45920</v>
      </c>
      <c r="P321" s="1537"/>
      <c r="Q321" s="1562" t="s">
        <v>78</v>
      </c>
      <c r="R321" s="2722">
        <v>1152</v>
      </c>
      <c r="S321" s="2722">
        <f t="shared" si="261"/>
        <v>0</v>
      </c>
      <c r="T321" s="2722"/>
      <c r="U321" s="1563" t="s">
        <v>829</v>
      </c>
      <c r="V321" s="2308" t="s">
        <v>1207</v>
      </c>
      <c r="W321" s="1532" t="s">
        <v>111</v>
      </c>
      <c r="X321" s="1565">
        <v>45876</v>
      </c>
      <c r="Y321" s="1589" t="s">
        <v>88</v>
      </c>
      <c r="Z321" s="1589" t="s">
        <v>88</v>
      </c>
      <c r="AA321" s="1589"/>
      <c r="AB321" s="1589"/>
      <c r="AC321" s="1580" t="s">
        <v>1208</v>
      </c>
      <c r="AD321" s="1590" t="s">
        <v>855</v>
      </c>
      <c r="AE321" s="2277">
        <v>0.8646</v>
      </c>
      <c r="AF321" s="2278">
        <f>AE321*J321</f>
        <v>996.0192</v>
      </c>
      <c r="AG321" s="1504" t="s">
        <v>1209</v>
      </c>
      <c r="AH321" s="1609" t="s">
        <v>81</v>
      </c>
      <c r="AI321" s="1609"/>
      <c r="AJ321" s="1609">
        <v>9</v>
      </c>
      <c r="AK321" s="1610">
        <f t="shared" si="230"/>
        <v>1152</v>
      </c>
      <c r="AL321" s="1610"/>
      <c r="AM321" s="1610">
        <f t="shared" si="249"/>
        <v>48</v>
      </c>
      <c r="AN321" s="1610"/>
      <c r="AO321" s="1610"/>
      <c r="AP321" s="1610"/>
      <c r="AQ321" s="1610"/>
      <c r="AR321" s="1610" t="s">
        <v>63</v>
      </c>
      <c r="AS321" s="1610">
        <f t="shared" si="232"/>
        <v>1152</v>
      </c>
      <c r="AT321" s="1610"/>
      <c r="AU321" s="1622">
        <f t="shared" si="250"/>
        <v>128</v>
      </c>
      <c r="AV321" s="1622">
        <f t="shared" si="251"/>
        <v>128</v>
      </c>
      <c r="AW321" s="1622">
        <f t="shared" si="252"/>
        <v>128</v>
      </c>
      <c r="AX321" s="1622">
        <f t="shared" si="253"/>
        <v>128</v>
      </c>
      <c r="AY321" s="1622">
        <f t="shared" si="254"/>
        <v>128</v>
      </c>
      <c r="AZ321" s="1622">
        <f t="shared" si="255"/>
        <v>128</v>
      </c>
      <c r="BA321" s="1622">
        <f t="shared" si="256"/>
        <v>128</v>
      </c>
      <c r="BB321" s="1622">
        <f t="shared" si="257"/>
        <v>128</v>
      </c>
      <c r="BC321" s="1622">
        <f t="shared" si="258"/>
        <v>128</v>
      </c>
      <c r="BD321" s="1622">
        <f t="shared" si="245"/>
        <v>122.666666666667</v>
      </c>
      <c r="BE321" s="1622">
        <f t="shared" si="246"/>
        <v>5.33333333333333</v>
      </c>
      <c r="BF321" s="1534"/>
      <c r="BG321" s="1638"/>
      <c r="BH321" s="1639"/>
      <c r="BI321" s="1639"/>
      <c r="BJ321" s="1639"/>
      <c r="BK321" s="1639"/>
      <c r="BL321" s="1639"/>
      <c r="BM321" s="1639"/>
      <c r="BN321" s="1639"/>
      <c r="BO321" s="1639"/>
      <c r="BP321" s="1639"/>
      <c r="BQ321" s="1639"/>
      <c r="BR321" s="1639"/>
      <c r="BS321" s="1639"/>
      <c r="BT321" s="1639"/>
      <c r="BU321" s="1639"/>
      <c r="BV321" s="1639"/>
      <c r="BW321" s="1639"/>
      <c r="BX321" s="1639"/>
      <c r="BY321" s="1639"/>
      <c r="BZ321" s="1639"/>
      <c r="CA321" s="1639"/>
      <c r="CB321" s="1639"/>
      <c r="CC321" s="1639"/>
      <c r="CD321" s="1639"/>
      <c r="CE321" s="1639"/>
      <c r="CF321" s="1639"/>
      <c r="CG321" s="1639"/>
      <c r="CH321" s="1639"/>
      <c r="CI321" s="1639"/>
      <c r="CJ321" s="1639"/>
      <c r="CK321" s="1639"/>
      <c r="CL321" s="1639"/>
      <c r="CM321" s="1639"/>
      <c r="CN321" s="1639"/>
      <c r="CO321" s="1639"/>
      <c r="CP321" s="1639"/>
      <c r="CQ321" s="1639"/>
      <c r="CR321" s="1639"/>
      <c r="CS321" s="1639"/>
      <c r="CT321" s="1639"/>
      <c r="CU321" s="1639"/>
      <c r="CV321" s="1639"/>
      <c r="CW321" s="1639"/>
      <c r="CX321" s="1639"/>
      <c r="CY321" s="1639"/>
      <c r="CZ321" s="1639"/>
      <c r="DA321" s="1639"/>
      <c r="DB321" s="1639"/>
      <c r="DC321" s="1639"/>
      <c r="DD321" s="1639"/>
      <c r="DE321" s="1639"/>
      <c r="DF321" s="1639"/>
      <c r="DG321" s="1639"/>
      <c r="DH321" s="1639"/>
      <c r="DI321" s="1639"/>
      <c r="DJ321" s="1639"/>
      <c r="DK321" s="1639"/>
      <c r="DL321" s="1639"/>
      <c r="DM321" s="1639"/>
      <c r="DN321" s="1639"/>
      <c r="DO321" s="1639"/>
      <c r="DP321" s="1639"/>
      <c r="DQ321" s="1639"/>
      <c r="DR321" s="1639"/>
      <c r="DS321" s="1639"/>
      <c r="DT321" s="1639"/>
      <c r="DU321" s="1639"/>
      <c r="DV321" s="1639"/>
      <c r="DW321" s="1639"/>
      <c r="DX321" s="1639"/>
      <c r="DY321" s="1639"/>
      <c r="DZ321" s="1639"/>
      <c r="EA321" s="1639"/>
      <c r="EB321" s="1639"/>
      <c r="EC321" s="1639"/>
      <c r="ED321" s="1639"/>
      <c r="EE321" s="1639"/>
      <c r="EF321" s="1639"/>
      <c r="EG321" s="1639"/>
      <c r="EH321" s="1639"/>
      <c r="EI321" s="1639"/>
      <c r="EJ321" s="1639"/>
      <c r="EK321" s="1639"/>
      <c r="EL321" s="1639"/>
      <c r="EM321" s="1639"/>
      <c r="EN321" s="1639"/>
      <c r="EO321" s="1639"/>
      <c r="EP321" s="1639"/>
      <c r="EQ321" s="1639"/>
      <c r="ER321" s="1639"/>
      <c r="ES321" s="1639"/>
      <c r="ET321" s="1639"/>
      <c r="EU321" s="1639"/>
      <c r="EV321" s="1639"/>
      <c r="EW321" s="1639"/>
      <c r="EX321" s="1639"/>
      <c r="EY321" s="1639"/>
      <c r="EZ321" s="1639"/>
      <c r="FA321" s="1639"/>
      <c r="FB321" s="1639"/>
      <c r="FC321" s="1639"/>
      <c r="FD321" s="1639"/>
      <c r="FE321" s="1639"/>
      <c r="FF321" s="1639"/>
      <c r="FG321" s="1639"/>
      <c r="FH321" s="1639"/>
      <c r="FI321" s="1639"/>
      <c r="FJ321" s="1639"/>
      <c r="FK321" s="1639"/>
      <c r="FL321" s="1639"/>
      <c r="FM321" s="1639"/>
      <c r="FN321" s="1639"/>
      <c r="FO321" s="1639"/>
      <c r="FP321" s="1639"/>
      <c r="FQ321" s="1639"/>
      <c r="FR321" s="1639"/>
      <c r="FS321" s="1639"/>
      <c r="FT321" s="1639"/>
      <c r="FU321" s="1639"/>
      <c r="FV321" s="1639"/>
      <c r="FW321" s="1639"/>
      <c r="FX321" s="1639"/>
      <c r="FY321" s="1639"/>
      <c r="FZ321" s="1639"/>
      <c r="GA321" s="1639"/>
      <c r="GB321" s="1639"/>
      <c r="GC321" s="1639"/>
      <c r="GD321" s="1639"/>
      <c r="GE321" s="1639"/>
      <c r="GF321" s="1639"/>
      <c r="GG321" s="1639"/>
      <c r="GH321" s="1639"/>
      <c r="GI321" s="1639"/>
      <c r="GJ321" s="1639"/>
      <c r="GK321" s="1639"/>
      <c r="GL321" s="1639"/>
      <c r="GM321" s="1639"/>
      <c r="GN321" s="1639"/>
      <c r="GO321" s="1639"/>
      <c r="GP321" s="1639"/>
      <c r="GQ321" s="1639"/>
      <c r="GR321" s="1639"/>
      <c r="GS321" s="1639"/>
      <c r="GT321" s="1639"/>
      <c r="GU321" s="1639"/>
      <c r="GV321" s="1639"/>
      <c r="GW321" s="1639"/>
      <c r="GX321" s="1639"/>
      <c r="GY321" s="1639"/>
      <c r="GZ321" s="1639"/>
      <c r="HA321" s="1639"/>
      <c r="HB321" s="1639"/>
      <c r="HC321" s="1639"/>
      <c r="HD321" s="1639"/>
      <c r="HE321" s="1639"/>
      <c r="HF321" s="1639"/>
      <c r="HG321" s="1639"/>
      <c r="HH321" s="1639"/>
      <c r="HI321" s="1639"/>
      <c r="HJ321" s="1639"/>
      <c r="HK321" s="1639"/>
      <c r="HL321" s="1639"/>
      <c r="HM321" s="1639"/>
      <c r="HN321" s="1639"/>
      <c r="HO321" s="1639"/>
      <c r="HP321" s="1639"/>
      <c r="HQ321" s="1639"/>
      <c r="HR321" s="1639"/>
      <c r="HS321" s="1639"/>
      <c r="HT321" s="1639"/>
      <c r="HU321" s="1639"/>
      <c r="HV321" s="1639"/>
      <c r="HW321" s="1639"/>
      <c r="HX321" s="1639"/>
      <c r="HY321" s="1639"/>
      <c r="HZ321" s="1639"/>
      <c r="IA321" s="1639"/>
      <c r="IB321" s="1639"/>
      <c r="IC321" s="1639"/>
      <c r="ID321" s="1639"/>
      <c r="IE321" s="1639"/>
      <c r="IF321" s="1639"/>
      <c r="IG321" s="1639"/>
      <c r="IH321" s="1639"/>
      <c r="II321" s="1639"/>
      <c r="IJ321" s="1639"/>
      <c r="IK321" s="1639"/>
      <c r="IL321" s="1639"/>
      <c r="IM321" s="1639"/>
      <c r="IN321" s="1639"/>
      <c r="IO321" s="1639"/>
      <c r="IP321" s="1639"/>
      <c r="IQ321" s="1639"/>
      <c r="IR321" s="1639"/>
      <c r="IS321" s="1639"/>
      <c r="IT321" s="1639"/>
      <c r="IU321" s="1639"/>
      <c r="IV321" s="1639"/>
      <c r="IW321" s="1639"/>
      <c r="IX321" s="1639"/>
      <c r="IY321" s="1639"/>
      <c r="IZ321" s="1639"/>
      <c r="JA321" s="1639"/>
      <c r="JB321" s="1639"/>
      <c r="JC321" s="1639"/>
      <c r="JD321" s="1639"/>
      <c r="JE321" s="1639"/>
      <c r="JF321" s="1639"/>
      <c r="JG321" s="1639"/>
      <c r="JH321" s="1639"/>
      <c r="JI321" s="1639"/>
      <c r="JJ321" s="1639"/>
      <c r="JK321" s="1639"/>
      <c r="JL321" s="1639"/>
      <c r="JM321" s="1639"/>
      <c r="JN321" s="1639"/>
      <c r="JO321" s="1639"/>
      <c r="JP321" s="1639"/>
      <c r="JQ321" s="1639"/>
      <c r="JR321" s="1639"/>
      <c r="JS321" s="1639"/>
      <c r="JT321" s="1639"/>
      <c r="JU321" s="1639"/>
      <c r="JV321" s="1639"/>
      <c r="JW321" s="1639"/>
      <c r="JX321" s="1639"/>
      <c r="JY321" s="1639"/>
      <c r="JZ321" s="1639"/>
      <c r="KA321" s="1639"/>
      <c r="KB321" s="1639"/>
      <c r="KC321" s="1639"/>
      <c r="KD321" s="1639"/>
      <c r="KE321" s="1639"/>
      <c r="KF321" s="1639"/>
      <c r="KG321" s="1639"/>
      <c r="KH321" s="1639"/>
      <c r="KI321" s="1639"/>
      <c r="KJ321" s="1639"/>
      <c r="KK321" s="1639"/>
      <c r="KL321" s="1639"/>
      <c r="KM321" s="1639"/>
      <c r="KN321" s="1639"/>
      <c r="KO321" s="1639"/>
      <c r="KP321" s="1639"/>
      <c r="KQ321" s="1639"/>
      <c r="KR321" s="1639"/>
      <c r="KS321" s="1639"/>
      <c r="KT321" s="1639"/>
      <c r="KU321" s="1639"/>
      <c r="KV321" s="1639"/>
      <c r="KW321" s="1639"/>
      <c r="KX321" s="1639"/>
      <c r="KY321" s="1639"/>
      <c r="KZ321" s="1639"/>
      <c r="LA321" s="1639"/>
      <c r="LB321" s="1639"/>
      <c r="LC321" s="1639"/>
      <c r="LD321" s="1639"/>
      <c r="LE321" s="1639"/>
      <c r="LF321" s="1639"/>
      <c r="LG321" s="1639"/>
      <c r="LH321" s="1639"/>
      <c r="LI321" s="1639"/>
      <c r="LJ321" s="1639"/>
      <c r="LK321" s="1639"/>
      <c r="LL321" s="1639"/>
      <c r="LM321" s="1639"/>
      <c r="LN321" s="1639"/>
      <c r="LO321" s="1639"/>
      <c r="LP321" s="1639"/>
    </row>
    <row r="322" s="1481" customFormat="1" ht="47" customHeight="1" spans="1:328">
      <c r="A322" s="1499">
        <v>45818</v>
      </c>
      <c r="B322" s="1500" t="s">
        <v>213</v>
      </c>
      <c r="C322" s="1501" t="s">
        <v>98</v>
      </c>
      <c r="D322" s="1502">
        <v>4500169599</v>
      </c>
      <c r="E322" s="2253">
        <v>5149161</v>
      </c>
      <c r="F322" s="1502" t="s">
        <v>1210</v>
      </c>
      <c r="G322" s="1505" t="s">
        <v>101</v>
      </c>
      <c r="H322" s="1505" t="s">
        <v>101</v>
      </c>
      <c r="I322" s="1532" t="s">
        <v>110</v>
      </c>
      <c r="J322" s="1522">
        <v>127272</v>
      </c>
      <c r="K322" s="1534">
        <v>0</v>
      </c>
      <c r="L322" s="1534">
        <v>24</v>
      </c>
      <c r="M322" s="1534">
        <f t="shared" si="260"/>
        <v>5303</v>
      </c>
      <c r="N322" s="1536">
        <v>45916</v>
      </c>
      <c r="O322" s="2307">
        <v>45918</v>
      </c>
      <c r="P322" s="1537"/>
      <c r="Q322" s="1562" t="s">
        <v>78</v>
      </c>
      <c r="R322" s="2722">
        <f>41472+85800</f>
        <v>127272</v>
      </c>
      <c r="S322" s="2722">
        <f t="shared" si="261"/>
        <v>0</v>
      </c>
      <c r="T322" s="2722"/>
      <c r="U322" s="1563" t="s">
        <v>829</v>
      </c>
      <c r="V322" s="2308" t="s">
        <v>1211</v>
      </c>
      <c r="W322" s="1532" t="s">
        <v>111</v>
      </c>
      <c r="X322" s="1565">
        <v>45819</v>
      </c>
      <c r="Y322" s="1589" t="s">
        <v>88</v>
      </c>
      <c r="Z322" s="1589" t="s">
        <v>88</v>
      </c>
      <c r="AA322" s="1589" t="s">
        <v>88</v>
      </c>
      <c r="AB322" s="1589"/>
      <c r="AC322" s="1580" t="s">
        <v>1115</v>
      </c>
      <c r="AD322" s="1590" t="s">
        <v>219</v>
      </c>
      <c r="AE322" s="2277">
        <v>0.8747</v>
      </c>
      <c r="AF322" s="2278">
        <f>AE322*J322</f>
        <v>111324.8184</v>
      </c>
      <c r="AG322" s="1504" t="s">
        <v>1212</v>
      </c>
      <c r="AH322" s="1609" t="s">
        <v>81</v>
      </c>
      <c r="AI322" s="1609"/>
      <c r="AJ322" s="1609">
        <v>9</v>
      </c>
      <c r="AK322" s="1610">
        <f t="shared" si="230"/>
        <v>127272</v>
      </c>
      <c r="AL322" s="1610"/>
      <c r="AM322" s="1610">
        <f t="shared" si="249"/>
        <v>5303</v>
      </c>
      <c r="AN322" s="1610"/>
      <c r="AO322" s="1610"/>
      <c r="AP322" s="1610"/>
      <c r="AQ322" s="1610"/>
      <c r="AR322" s="1610" t="s">
        <v>63</v>
      </c>
      <c r="AS322" s="1610">
        <f t="shared" si="232"/>
        <v>127272</v>
      </c>
      <c r="AT322" s="1610"/>
      <c r="AU322" s="1622">
        <f t="shared" si="250"/>
        <v>14141.3333333333</v>
      </c>
      <c r="AV322" s="1622">
        <f t="shared" si="251"/>
        <v>14141.3333333333</v>
      </c>
      <c r="AW322" s="1622">
        <f t="shared" si="252"/>
        <v>14141.3333333333</v>
      </c>
      <c r="AX322" s="1622">
        <f t="shared" si="253"/>
        <v>14141.3333333333</v>
      </c>
      <c r="AY322" s="1622">
        <f t="shared" si="254"/>
        <v>14141.3333333333</v>
      </c>
      <c r="AZ322" s="1622">
        <f t="shared" si="255"/>
        <v>14141.3333333333</v>
      </c>
      <c r="BA322" s="1622">
        <f t="shared" si="256"/>
        <v>14141.3333333333</v>
      </c>
      <c r="BB322" s="1622">
        <f t="shared" si="257"/>
        <v>14141.3333333333</v>
      </c>
      <c r="BC322" s="1622">
        <f t="shared" si="258"/>
        <v>14141.3333333333</v>
      </c>
      <c r="BD322" s="1622">
        <f t="shared" si="245"/>
        <v>13552.1111111111</v>
      </c>
      <c r="BE322" s="1622">
        <f t="shared" si="246"/>
        <v>589.222222222222</v>
      </c>
      <c r="BF322" s="1534"/>
      <c r="BG322" s="1638"/>
      <c r="BH322" s="1639"/>
      <c r="BI322" s="1639"/>
      <c r="BJ322" s="1639"/>
      <c r="BK322" s="1639"/>
      <c r="BL322" s="1639"/>
      <c r="BM322" s="1639"/>
      <c r="BN322" s="1639"/>
      <c r="BO322" s="1639"/>
      <c r="BP322" s="1639"/>
      <c r="BQ322" s="1639"/>
      <c r="BR322" s="1639"/>
      <c r="BS322" s="1639"/>
      <c r="BT322" s="1639"/>
      <c r="BU322" s="1639"/>
      <c r="BV322" s="1639"/>
      <c r="BW322" s="1639"/>
      <c r="BX322" s="1639"/>
      <c r="BY322" s="1639"/>
      <c r="BZ322" s="1639"/>
      <c r="CA322" s="1639"/>
      <c r="CB322" s="1639"/>
      <c r="CC322" s="1639"/>
      <c r="CD322" s="1639"/>
      <c r="CE322" s="1639"/>
      <c r="CF322" s="1639"/>
      <c r="CG322" s="1639"/>
      <c r="CH322" s="1639"/>
      <c r="CI322" s="1639"/>
      <c r="CJ322" s="1639"/>
      <c r="CK322" s="1639"/>
      <c r="CL322" s="1639"/>
      <c r="CM322" s="1639"/>
      <c r="CN322" s="1639"/>
      <c r="CO322" s="1639"/>
      <c r="CP322" s="1639"/>
      <c r="CQ322" s="1639"/>
      <c r="CR322" s="1639"/>
      <c r="CS322" s="1639"/>
      <c r="CT322" s="1639"/>
      <c r="CU322" s="1639"/>
      <c r="CV322" s="1639"/>
      <c r="CW322" s="1639"/>
      <c r="CX322" s="1639"/>
      <c r="CY322" s="1639"/>
      <c r="CZ322" s="1639"/>
      <c r="DA322" s="1639"/>
      <c r="DB322" s="1639"/>
      <c r="DC322" s="1639"/>
      <c r="DD322" s="1639"/>
      <c r="DE322" s="1639"/>
      <c r="DF322" s="1639"/>
      <c r="DG322" s="1639"/>
      <c r="DH322" s="1639"/>
      <c r="DI322" s="1639"/>
      <c r="DJ322" s="1639"/>
      <c r="DK322" s="1639"/>
      <c r="DL322" s="1639"/>
      <c r="DM322" s="1639"/>
      <c r="DN322" s="1639"/>
      <c r="DO322" s="1639"/>
      <c r="DP322" s="1639"/>
      <c r="DQ322" s="1639"/>
      <c r="DR322" s="1639"/>
      <c r="DS322" s="1639"/>
      <c r="DT322" s="1639"/>
      <c r="DU322" s="1639"/>
      <c r="DV322" s="1639"/>
      <c r="DW322" s="1639"/>
      <c r="DX322" s="1639"/>
      <c r="DY322" s="1639"/>
      <c r="DZ322" s="1639"/>
      <c r="EA322" s="1639"/>
      <c r="EB322" s="1639"/>
      <c r="EC322" s="1639"/>
      <c r="ED322" s="1639"/>
      <c r="EE322" s="1639"/>
      <c r="EF322" s="1639"/>
      <c r="EG322" s="1639"/>
      <c r="EH322" s="1639"/>
      <c r="EI322" s="1639"/>
      <c r="EJ322" s="1639"/>
      <c r="EK322" s="1639"/>
      <c r="EL322" s="1639"/>
      <c r="EM322" s="1639"/>
      <c r="EN322" s="1639"/>
      <c r="EO322" s="1639"/>
      <c r="EP322" s="1639"/>
      <c r="EQ322" s="1639"/>
      <c r="ER322" s="1639"/>
      <c r="ES322" s="1639"/>
      <c r="ET322" s="1639"/>
      <c r="EU322" s="1639"/>
      <c r="EV322" s="1639"/>
      <c r="EW322" s="1639"/>
      <c r="EX322" s="1639"/>
      <c r="EY322" s="1639"/>
      <c r="EZ322" s="1639"/>
      <c r="FA322" s="1639"/>
      <c r="FB322" s="1639"/>
      <c r="FC322" s="1639"/>
      <c r="FD322" s="1639"/>
      <c r="FE322" s="1639"/>
      <c r="FF322" s="1639"/>
      <c r="FG322" s="1639"/>
      <c r="FH322" s="1639"/>
      <c r="FI322" s="1639"/>
      <c r="FJ322" s="1639"/>
      <c r="FK322" s="1639"/>
      <c r="FL322" s="1639"/>
      <c r="FM322" s="1639"/>
      <c r="FN322" s="1639"/>
      <c r="FO322" s="1639"/>
      <c r="FP322" s="1639"/>
      <c r="FQ322" s="1639"/>
      <c r="FR322" s="1639"/>
      <c r="FS322" s="1639"/>
      <c r="FT322" s="1639"/>
      <c r="FU322" s="1639"/>
      <c r="FV322" s="1639"/>
      <c r="FW322" s="1639"/>
      <c r="FX322" s="1639"/>
      <c r="FY322" s="1639"/>
      <c r="FZ322" s="1639"/>
      <c r="GA322" s="1639"/>
      <c r="GB322" s="1639"/>
      <c r="GC322" s="1639"/>
      <c r="GD322" s="1639"/>
      <c r="GE322" s="1639"/>
      <c r="GF322" s="1639"/>
      <c r="GG322" s="1639"/>
      <c r="GH322" s="1639"/>
      <c r="GI322" s="1639"/>
      <c r="GJ322" s="1639"/>
      <c r="GK322" s="1639"/>
      <c r="GL322" s="1639"/>
      <c r="GM322" s="1639"/>
      <c r="GN322" s="1639"/>
      <c r="GO322" s="1639"/>
      <c r="GP322" s="1639"/>
      <c r="GQ322" s="1639"/>
      <c r="GR322" s="1639"/>
      <c r="GS322" s="1639"/>
      <c r="GT322" s="1639"/>
      <c r="GU322" s="1639"/>
      <c r="GV322" s="1639"/>
      <c r="GW322" s="1639"/>
      <c r="GX322" s="1639"/>
      <c r="GY322" s="1639"/>
      <c r="GZ322" s="1639"/>
      <c r="HA322" s="1639"/>
      <c r="HB322" s="1639"/>
      <c r="HC322" s="1639"/>
      <c r="HD322" s="1639"/>
      <c r="HE322" s="1639"/>
      <c r="HF322" s="1639"/>
      <c r="HG322" s="1639"/>
      <c r="HH322" s="1639"/>
      <c r="HI322" s="1639"/>
      <c r="HJ322" s="1639"/>
      <c r="HK322" s="1639"/>
      <c r="HL322" s="1639"/>
      <c r="HM322" s="1639"/>
      <c r="HN322" s="1639"/>
      <c r="HO322" s="1639"/>
      <c r="HP322" s="1639"/>
      <c r="HQ322" s="1639"/>
      <c r="HR322" s="1639"/>
      <c r="HS322" s="1639"/>
      <c r="HT322" s="1639"/>
      <c r="HU322" s="1639"/>
      <c r="HV322" s="1639"/>
      <c r="HW322" s="1639"/>
      <c r="HX322" s="1639"/>
      <c r="HY322" s="1639"/>
      <c r="HZ322" s="1639"/>
      <c r="IA322" s="1639"/>
      <c r="IB322" s="1639"/>
      <c r="IC322" s="1639"/>
      <c r="ID322" s="1639"/>
      <c r="IE322" s="1639"/>
      <c r="IF322" s="1639"/>
      <c r="IG322" s="1639"/>
      <c r="IH322" s="1639"/>
      <c r="II322" s="1639"/>
      <c r="IJ322" s="1639"/>
      <c r="IK322" s="1639"/>
      <c r="IL322" s="1639"/>
      <c r="IM322" s="1639"/>
      <c r="IN322" s="1639"/>
      <c r="IO322" s="1639"/>
      <c r="IP322" s="1639"/>
      <c r="IQ322" s="1639"/>
      <c r="IR322" s="1639"/>
      <c r="IS322" s="1639"/>
      <c r="IT322" s="1639"/>
      <c r="IU322" s="1639"/>
      <c r="IV322" s="1639"/>
      <c r="IW322" s="1639"/>
      <c r="IX322" s="1639"/>
      <c r="IY322" s="1639"/>
      <c r="IZ322" s="1639"/>
      <c r="JA322" s="1639"/>
      <c r="JB322" s="1639"/>
      <c r="JC322" s="1639"/>
      <c r="JD322" s="1639"/>
      <c r="JE322" s="1639"/>
      <c r="JF322" s="1639"/>
      <c r="JG322" s="1639"/>
      <c r="JH322" s="1639"/>
      <c r="JI322" s="1639"/>
      <c r="JJ322" s="1639"/>
      <c r="JK322" s="1639"/>
      <c r="JL322" s="1639"/>
      <c r="JM322" s="1639"/>
      <c r="JN322" s="1639"/>
      <c r="JO322" s="1639"/>
      <c r="JP322" s="1639"/>
      <c r="JQ322" s="1639"/>
      <c r="JR322" s="1639"/>
      <c r="JS322" s="1639"/>
      <c r="JT322" s="1639"/>
      <c r="JU322" s="1639"/>
      <c r="JV322" s="1639"/>
      <c r="JW322" s="1639"/>
      <c r="JX322" s="1639"/>
      <c r="JY322" s="1639"/>
      <c r="JZ322" s="1639"/>
      <c r="KA322" s="1639"/>
      <c r="KB322" s="1639"/>
      <c r="KC322" s="1639"/>
      <c r="KD322" s="1639"/>
      <c r="KE322" s="1639"/>
      <c r="KF322" s="1639"/>
      <c r="KG322" s="1639"/>
      <c r="KH322" s="1639"/>
      <c r="KI322" s="1639"/>
      <c r="KJ322" s="1639"/>
      <c r="KK322" s="1639"/>
      <c r="KL322" s="1639"/>
      <c r="KM322" s="1639"/>
      <c r="KN322" s="1639"/>
      <c r="KO322" s="1639"/>
      <c r="KP322" s="1639"/>
      <c r="KQ322" s="1639"/>
      <c r="KR322" s="1639"/>
      <c r="KS322" s="1639"/>
      <c r="KT322" s="1639"/>
      <c r="KU322" s="1639"/>
      <c r="KV322" s="1639"/>
      <c r="KW322" s="1639"/>
      <c r="KX322" s="1639"/>
      <c r="KY322" s="1639"/>
      <c r="KZ322" s="1639"/>
      <c r="LA322" s="1639"/>
      <c r="LB322" s="1639"/>
      <c r="LC322" s="1639"/>
      <c r="LD322" s="1639"/>
      <c r="LE322" s="1639"/>
      <c r="LF322" s="1639"/>
      <c r="LG322" s="1639"/>
      <c r="LH322" s="1639"/>
      <c r="LI322" s="1639"/>
      <c r="LJ322" s="1639"/>
      <c r="LK322" s="1639"/>
      <c r="LL322" s="1639"/>
      <c r="LM322" s="1639"/>
      <c r="LN322" s="1639"/>
      <c r="LO322" s="1639"/>
      <c r="LP322" s="1639"/>
    </row>
    <row r="323" s="1481" customFormat="1" ht="47" customHeight="1" spans="1:328">
      <c r="A323" s="1499">
        <v>45855</v>
      </c>
      <c r="B323" s="1500" t="s">
        <v>173</v>
      </c>
      <c r="C323" s="1501" t="s">
        <v>98</v>
      </c>
      <c r="D323" s="1502">
        <v>4500174181</v>
      </c>
      <c r="E323" s="2253" t="s">
        <v>1213</v>
      </c>
      <c r="F323" s="1502" t="s">
        <v>1214</v>
      </c>
      <c r="G323" s="1505" t="s">
        <v>176</v>
      </c>
      <c r="H323" s="1505" t="s">
        <v>176</v>
      </c>
      <c r="I323" s="1505" t="s">
        <v>1067</v>
      </c>
      <c r="J323" s="1522">
        <v>19320</v>
      </c>
      <c r="K323" s="1534">
        <v>24</v>
      </c>
      <c r="L323" s="1534">
        <v>2760</v>
      </c>
      <c r="M323" s="1534">
        <f t="shared" si="260"/>
        <v>7</v>
      </c>
      <c r="N323" s="1536">
        <v>45917</v>
      </c>
      <c r="O323" s="2307">
        <v>45924</v>
      </c>
      <c r="P323" s="1537" t="s">
        <v>1215</v>
      </c>
      <c r="Q323" s="1562" t="s">
        <v>78</v>
      </c>
      <c r="R323" s="2722">
        <v>19320</v>
      </c>
      <c r="S323" s="2722">
        <f t="shared" si="261"/>
        <v>0</v>
      </c>
      <c r="T323" s="2722"/>
      <c r="U323" s="1563" t="s">
        <v>829</v>
      </c>
      <c r="V323" s="1532" t="s">
        <v>1216</v>
      </c>
      <c r="W323" s="1532" t="s">
        <v>111</v>
      </c>
      <c r="X323" s="1565" t="s">
        <v>1068</v>
      </c>
      <c r="Y323" s="1589" t="s">
        <v>88</v>
      </c>
      <c r="Z323" s="1589">
        <v>45859</v>
      </c>
      <c r="AA323" s="1589"/>
      <c r="AB323" s="1589" t="s">
        <v>745</v>
      </c>
      <c r="AC323" s="1580" t="s">
        <v>746</v>
      </c>
      <c r="AD323" s="1590" t="s">
        <v>181</v>
      </c>
      <c r="AE323" s="2277">
        <v>1451.2571</v>
      </c>
      <c r="AF323" s="2278">
        <f>AE323*M323</f>
        <v>10158.7997</v>
      </c>
      <c r="AG323" s="1504" t="s">
        <v>1217</v>
      </c>
      <c r="AH323" s="1609" t="s">
        <v>81</v>
      </c>
      <c r="AI323" s="1609"/>
      <c r="AJ323" s="1609">
        <v>9</v>
      </c>
      <c r="AK323" s="1610">
        <f t="shared" si="230"/>
        <v>19320</v>
      </c>
      <c r="AL323" s="1610"/>
      <c r="AM323" s="1610">
        <f t="shared" si="249"/>
        <v>805</v>
      </c>
      <c r="AN323" s="1610"/>
      <c r="AO323" s="1610"/>
      <c r="AP323" s="1610"/>
      <c r="AQ323" s="1610"/>
      <c r="AR323" s="1610" t="s">
        <v>63</v>
      </c>
      <c r="AS323" s="1610">
        <f t="shared" si="232"/>
        <v>19320</v>
      </c>
      <c r="AT323" s="1610"/>
      <c r="AU323" s="1622">
        <f t="shared" si="250"/>
        <v>2146.66666666667</v>
      </c>
      <c r="AV323" s="1622">
        <f t="shared" si="251"/>
        <v>2146.66666666667</v>
      </c>
      <c r="AW323" s="1622">
        <f t="shared" si="252"/>
        <v>2146.66666666667</v>
      </c>
      <c r="AX323" s="1622">
        <f t="shared" si="253"/>
        <v>2146.66666666667</v>
      </c>
      <c r="AY323" s="1622">
        <f t="shared" si="254"/>
        <v>2146.66666666667</v>
      </c>
      <c r="AZ323" s="1622">
        <f t="shared" si="255"/>
        <v>2146.66666666667</v>
      </c>
      <c r="BA323" s="1622">
        <f t="shared" si="256"/>
        <v>2146.66666666667</v>
      </c>
      <c r="BB323" s="1622">
        <f t="shared" si="257"/>
        <v>2146.66666666667</v>
      </c>
      <c r="BC323" s="1622">
        <f t="shared" si="258"/>
        <v>2146.66666666667</v>
      </c>
      <c r="BD323" s="1622">
        <f t="shared" si="245"/>
        <v>2057.22222222222</v>
      </c>
      <c r="BE323" s="1622">
        <f t="shared" si="246"/>
        <v>89.4444444444444</v>
      </c>
      <c r="BF323" s="1534"/>
      <c r="BG323" s="1638"/>
      <c r="BH323" s="1639"/>
      <c r="BI323" s="1639"/>
      <c r="BJ323" s="1639"/>
      <c r="BK323" s="1639"/>
      <c r="BL323" s="1639"/>
      <c r="BM323" s="1639"/>
      <c r="BN323" s="1639"/>
      <c r="BO323" s="1639"/>
      <c r="BP323" s="1639"/>
      <c r="BQ323" s="1639"/>
      <c r="BR323" s="1639"/>
      <c r="BS323" s="1639"/>
      <c r="BT323" s="1639"/>
      <c r="BU323" s="1639"/>
      <c r="BV323" s="1639"/>
      <c r="BW323" s="1639"/>
      <c r="BX323" s="1639"/>
      <c r="BY323" s="1639"/>
      <c r="BZ323" s="1639"/>
      <c r="CA323" s="1639"/>
      <c r="CB323" s="1639"/>
      <c r="CC323" s="1639"/>
      <c r="CD323" s="1639"/>
      <c r="CE323" s="1639"/>
      <c r="CF323" s="1639"/>
      <c r="CG323" s="1639"/>
      <c r="CH323" s="1639"/>
      <c r="CI323" s="1639"/>
      <c r="CJ323" s="1639"/>
      <c r="CK323" s="1639"/>
      <c r="CL323" s="1639"/>
      <c r="CM323" s="1639"/>
      <c r="CN323" s="1639"/>
      <c r="CO323" s="1639"/>
      <c r="CP323" s="1639"/>
      <c r="CQ323" s="1639"/>
      <c r="CR323" s="1639"/>
      <c r="CS323" s="1639"/>
      <c r="CT323" s="1639"/>
      <c r="CU323" s="1639"/>
      <c r="CV323" s="1639"/>
      <c r="CW323" s="1639"/>
      <c r="CX323" s="1639"/>
      <c r="CY323" s="1639"/>
      <c r="CZ323" s="1639"/>
      <c r="DA323" s="1639"/>
      <c r="DB323" s="1639"/>
      <c r="DC323" s="1639"/>
      <c r="DD323" s="1639"/>
      <c r="DE323" s="1639"/>
      <c r="DF323" s="1639"/>
      <c r="DG323" s="1639"/>
      <c r="DH323" s="1639"/>
      <c r="DI323" s="1639"/>
      <c r="DJ323" s="1639"/>
      <c r="DK323" s="1639"/>
      <c r="DL323" s="1639"/>
      <c r="DM323" s="1639"/>
      <c r="DN323" s="1639"/>
      <c r="DO323" s="1639"/>
      <c r="DP323" s="1639"/>
      <c r="DQ323" s="1639"/>
      <c r="DR323" s="1639"/>
      <c r="DS323" s="1639"/>
      <c r="DT323" s="1639"/>
      <c r="DU323" s="1639"/>
      <c r="DV323" s="1639"/>
      <c r="DW323" s="1639"/>
      <c r="DX323" s="1639"/>
      <c r="DY323" s="1639"/>
      <c r="DZ323" s="1639"/>
      <c r="EA323" s="1639"/>
      <c r="EB323" s="1639"/>
      <c r="EC323" s="1639"/>
      <c r="ED323" s="1639"/>
      <c r="EE323" s="1639"/>
      <c r="EF323" s="1639"/>
      <c r="EG323" s="1639"/>
      <c r="EH323" s="1639"/>
      <c r="EI323" s="1639"/>
      <c r="EJ323" s="1639"/>
      <c r="EK323" s="1639"/>
      <c r="EL323" s="1639"/>
      <c r="EM323" s="1639"/>
      <c r="EN323" s="1639"/>
      <c r="EO323" s="1639"/>
      <c r="EP323" s="1639"/>
      <c r="EQ323" s="1639"/>
      <c r="ER323" s="1639"/>
      <c r="ES323" s="1639"/>
      <c r="ET323" s="1639"/>
      <c r="EU323" s="1639"/>
      <c r="EV323" s="1639"/>
      <c r="EW323" s="1639"/>
      <c r="EX323" s="1639"/>
      <c r="EY323" s="1639"/>
      <c r="EZ323" s="1639"/>
      <c r="FA323" s="1639"/>
      <c r="FB323" s="1639"/>
      <c r="FC323" s="1639"/>
      <c r="FD323" s="1639"/>
      <c r="FE323" s="1639"/>
      <c r="FF323" s="1639"/>
      <c r="FG323" s="1639"/>
      <c r="FH323" s="1639"/>
      <c r="FI323" s="1639"/>
      <c r="FJ323" s="1639"/>
      <c r="FK323" s="1639"/>
      <c r="FL323" s="1639"/>
      <c r="FM323" s="1639"/>
      <c r="FN323" s="1639"/>
      <c r="FO323" s="1639"/>
      <c r="FP323" s="1639"/>
      <c r="FQ323" s="1639"/>
      <c r="FR323" s="1639"/>
      <c r="FS323" s="1639"/>
      <c r="FT323" s="1639"/>
      <c r="FU323" s="1639"/>
      <c r="FV323" s="1639"/>
      <c r="FW323" s="1639"/>
      <c r="FX323" s="1639"/>
      <c r="FY323" s="1639"/>
      <c r="FZ323" s="1639"/>
      <c r="GA323" s="1639"/>
      <c r="GB323" s="1639"/>
      <c r="GC323" s="1639"/>
      <c r="GD323" s="1639"/>
      <c r="GE323" s="1639"/>
      <c r="GF323" s="1639"/>
      <c r="GG323" s="1639"/>
      <c r="GH323" s="1639"/>
      <c r="GI323" s="1639"/>
      <c r="GJ323" s="1639"/>
      <c r="GK323" s="1639"/>
      <c r="GL323" s="1639"/>
      <c r="GM323" s="1639"/>
      <c r="GN323" s="1639"/>
      <c r="GO323" s="1639"/>
      <c r="GP323" s="1639"/>
      <c r="GQ323" s="1639"/>
      <c r="GR323" s="1639"/>
      <c r="GS323" s="1639"/>
      <c r="GT323" s="1639"/>
      <c r="GU323" s="1639"/>
      <c r="GV323" s="1639"/>
      <c r="GW323" s="1639"/>
      <c r="GX323" s="1639"/>
      <c r="GY323" s="1639"/>
      <c r="GZ323" s="1639"/>
      <c r="HA323" s="1639"/>
      <c r="HB323" s="1639"/>
      <c r="HC323" s="1639"/>
      <c r="HD323" s="1639"/>
      <c r="HE323" s="1639"/>
      <c r="HF323" s="1639"/>
      <c r="HG323" s="1639"/>
      <c r="HH323" s="1639"/>
      <c r="HI323" s="1639"/>
      <c r="HJ323" s="1639"/>
      <c r="HK323" s="1639"/>
      <c r="HL323" s="1639"/>
      <c r="HM323" s="1639"/>
      <c r="HN323" s="1639"/>
      <c r="HO323" s="1639"/>
      <c r="HP323" s="1639"/>
      <c r="HQ323" s="1639"/>
      <c r="HR323" s="1639"/>
      <c r="HS323" s="1639"/>
      <c r="HT323" s="1639"/>
      <c r="HU323" s="1639"/>
      <c r="HV323" s="1639"/>
      <c r="HW323" s="1639"/>
      <c r="HX323" s="1639"/>
      <c r="HY323" s="1639"/>
      <c r="HZ323" s="1639"/>
      <c r="IA323" s="1639"/>
      <c r="IB323" s="1639"/>
      <c r="IC323" s="1639"/>
      <c r="ID323" s="1639"/>
      <c r="IE323" s="1639"/>
      <c r="IF323" s="1639"/>
      <c r="IG323" s="1639"/>
      <c r="IH323" s="1639"/>
      <c r="II323" s="1639"/>
      <c r="IJ323" s="1639"/>
      <c r="IK323" s="1639"/>
      <c r="IL323" s="1639"/>
      <c r="IM323" s="1639"/>
      <c r="IN323" s="1639"/>
      <c r="IO323" s="1639"/>
      <c r="IP323" s="1639"/>
      <c r="IQ323" s="1639"/>
      <c r="IR323" s="1639"/>
      <c r="IS323" s="1639"/>
      <c r="IT323" s="1639"/>
      <c r="IU323" s="1639"/>
      <c r="IV323" s="1639"/>
      <c r="IW323" s="1639"/>
      <c r="IX323" s="1639"/>
      <c r="IY323" s="1639"/>
      <c r="IZ323" s="1639"/>
      <c r="JA323" s="1639"/>
      <c r="JB323" s="1639"/>
      <c r="JC323" s="1639"/>
      <c r="JD323" s="1639"/>
      <c r="JE323" s="1639"/>
      <c r="JF323" s="1639"/>
      <c r="JG323" s="1639"/>
      <c r="JH323" s="1639"/>
      <c r="JI323" s="1639"/>
      <c r="JJ323" s="1639"/>
      <c r="JK323" s="1639"/>
      <c r="JL323" s="1639"/>
      <c r="JM323" s="1639"/>
      <c r="JN323" s="1639"/>
      <c r="JO323" s="1639"/>
      <c r="JP323" s="1639"/>
      <c r="JQ323" s="1639"/>
      <c r="JR323" s="1639"/>
      <c r="JS323" s="1639"/>
      <c r="JT323" s="1639"/>
      <c r="JU323" s="1639"/>
      <c r="JV323" s="1639"/>
      <c r="JW323" s="1639"/>
      <c r="JX323" s="1639"/>
      <c r="JY323" s="1639"/>
      <c r="JZ323" s="1639"/>
      <c r="KA323" s="1639"/>
      <c r="KB323" s="1639"/>
      <c r="KC323" s="1639"/>
      <c r="KD323" s="1639"/>
      <c r="KE323" s="1639"/>
      <c r="KF323" s="1639"/>
      <c r="KG323" s="1639"/>
      <c r="KH323" s="1639"/>
      <c r="KI323" s="1639"/>
      <c r="KJ323" s="1639"/>
      <c r="KK323" s="1639"/>
      <c r="KL323" s="1639"/>
      <c r="KM323" s="1639"/>
      <c r="KN323" s="1639"/>
      <c r="KO323" s="1639"/>
      <c r="KP323" s="1639"/>
      <c r="KQ323" s="1639"/>
      <c r="KR323" s="1639"/>
      <c r="KS323" s="1639"/>
      <c r="KT323" s="1639"/>
      <c r="KU323" s="1639"/>
      <c r="KV323" s="1639"/>
      <c r="KW323" s="1639"/>
      <c r="KX323" s="1639"/>
      <c r="KY323" s="1639"/>
      <c r="KZ323" s="1639"/>
      <c r="LA323" s="1639"/>
      <c r="LB323" s="1639"/>
      <c r="LC323" s="1639"/>
      <c r="LD323" s="1639"/>
      <c r="LE323" s="1639"/>
      <c r="LF323" s="1639"/>
      <c r="LG323" s="1639"/>
      <c r="LH323" s="1639"/>
      <c r="LI323" s="1639"/>
      <c r="LJ323" s="1639"/>
      <c r="LK323" s="1639"/>
      <c r="LL323" s="1639"/>
      <c r="LM323" s="1639"/>
      <c r="LN323" s="1639"/>
      <c r="LO323" s="1639"/>
      <c r="LP323" s="1639"/>
    </row>
    <row r="324" s="1481" customFormat="1" ht="47" customHeight="1" spans="1:328">
      <c r="A324" s="1499">
        <v>45845</v>
      </c>
      <c r="B324" s="1500" t="s">
        <v>1218</v>
      </c>
      <c r="C324" s="1501" t="s">
        <v>98</v>
      </c>
      <c r="D324" s="1502">
        <v>4500172965</v>
      </c>
      <c r="E324" s="2253" t="s">
        <v>1219</v>
      </c>
      <c r="F324" s="1502" t="s">
        <v>1220</v>
      </c>
      <c r="G324" s="1505" t="s">
        <v>101</v>
      </c>
      <c r="H324" s="1505" t="s">
        <v>101</v>
      </c>
      <c r="I324" s="1532" t="s">
        <v>110</v>
      </c>
      <c r="J324" s="1522">
        <v>20664</v>
      </c>
      <c r="K324" s="1534">
        <v>0</v>
      </c>
      <c r="L324" s="1534">
        <v>24</v>
      </c>
      <c r="M324" s="1534">
        <f t="shared" si="260"/>
        <v>861</v>
      </c>
      <c r="N324" s="2059">
        <v>45930</v>
      </c>
      <c r="O324" s="2059">
        <v>45929</v>
      </c>
      <c r="P324" s="1537"/>
      <c r="Q324" s="1562" t="s">
        <v>78</v>
      </c>
      <c r="R324" s="2722">
        <v>20664</v>
      </c>
      <c r="S324" s="2722">
        <f t="shared" si="261"/>
        <v>0</v>
      </c>
      <c r="T324" s="2722"/>
      <c r="U324" s="2722" t="s">
        <v>829</v>
      </c>
      <c r="V324" s="2308"/>
      <c r="W324" s="1532" t="s">
        <v>111</v>
      </c>
      <c r="X324" s="1565" t="s">
        <v>1221</v>
      </c>
      <c r="Y324" s="1589" t="s">
        <v>88</v>
      </c>
      <c r="Z324" s="1589" t="s">
        <v>88</v>
      </c>
      <c r="AA324" s="1589"/>
      <c r="AB324" s="1589"/>
      <c r="AC324" s="1580" t="s">
        <v>1222</v>
      </c>
      <c r="AD324" s="1590" t="s">
        <v>219</v>
      </c>
      <c r="AE324" s="2277">
        <v>0.5248</v>
      </c>
      <c r="AF324" s="2278">
        <f>AE324*J324</f>
        <v>10844.4672</v>
      </c>
      <c r="AG324" s="1504" t="s">
        <v>1223</v>
      </c>
      <c r="AH324" s="1609" t="s">
        <v>81</v>
      </c>
      <c r="AI324" s="1609"/>
      <c r="AJ324" s="1609">
        <v>9</v>
      </c>
      <c r="AK324" s="1610">
        <f t="shared" si="230"/>
        <v>20664</v>
      </c>
      <c r="AL324" s="1610"/>
      <c r="AM324" s="1610">
        <f t="shared" si="249"/>
        <v>861</v>
      </c>
      <c r="AN324" s="1610"/>
      <c r="AO324" s="1610"/>
      <c r="AP324" s="1610"/>
      <c r="AQ324" s="1610"/>
      <c r="AR324" s="1610" t="s">
        <v>63</v>
      </c>
      <c r="AS324" s="1610">
        <f t="shared" si="232"/>
        <v>20664</v>
      </c>
      <c r="AT324" s="1610"/>
      <c r="AU324" s="1622">
        <f t="shared" si="250"/>
        <v>2296</v>
      </c>
      <c r="AV324" s="1622">
        <f t="shared" si="251"/>
        <v>2296</v>
      </c>
      <c r="AW324" s="1622">
        <f t="shared" si="252"/>
        <v>2296</v>
      </c>
      <c r="AX324" s="1622">
        <f t="shared" si="253"/>
        <v>2296</v>
      </c>
      <c r="AY324" s="1622">
        <f t="shared" si="254"/>
        <v>2296</v>
      </c>
      <c r="AZ324" s="1622">
        <f t="shared" si="255"/>
        <v>2296</v>
      </c>
      <c r="BA324" s="1622">
        <f t="shared" si="256"/>
        <v>2296</v>
      </c>
      <c r="BB324" s="1622">
        <f t="shared" si="257"/>
        <v>2296</v>
      </c>
      <c r="BC324" s="1622">
        <f t="shared" si="258"/>
        <v>2296</v>
      </c>
      <c r="BD324" s="1622">
        <f t="shared" si="245"/>
        <v>2200.33333333333</v>
      </c>
      <c r="BE324" s="1622">
        <f t="shared" si="246"/>
        <v>95.6666666666667</v>
      </c>
      <c r="BF324" s="1534"/>
      <c r="BG324" s="1638"/>
      <c r="BH324" s="1639"/>
      <c r="BI324" s="1639"/>
      <c r="BJ324" s="1639"/>
      <c r="BK324" s="1639"/>
      <c r="BL324" s="1639"/>
      <c r="BM324" s="1639"/>
      <c r="BN324" s="1639"/>
      <c r="BO324" s="1639"/>
      <c r="BP324" s="1639"/>
      <c r="BQ324" s="1639"/>
      <c r="BR324" s="1639"/>
      <c r="BS324" s="1639"/>
      <c r="BT324" s="1639"/>
      <c r="BU324" s="1639"/>
      <c r="BV324" s="1639"/>
      <c r="BW324" s="1639"/>
      <c r="BX324" s="1639"/>
      <c r="BY324" s="1639"/>
      <c r="BZ324" s="1639"/>
      <c r="CA324" s="1639"/>
      <c r="CB324" s="1639"/>
      <c r="CC324" s="1639"/>
      <c r="CD324" s="1639"/>
      <c r="CE324" s="1639"/>
      <c r="CF324" s="1639"/>
      <c r="CG324" s="1639"/>
      <c r="CH324" s="1639"/>
      <c r="CI324" s="1639"/>
      <c r="CJ324" s="1639"/>
      <c r="CK324" s="1639"/>
      <c r="CL324" s="1639"/>
      <c r="CM324" s="1639"/>
      <c r="CN324" s="1639"/>
      <c r="CO324" s="1639"/>
      <c r="CP324" s="1639"/>
      <c r="CQ324" s="1639"/>
      <c r="CR324" s="1639"/>
      <c r="CS324" s="1639"/>
      <c r="CT324" s="1639"/>
      <c r="CU324" s="1639"/>
      <c r="CV324" s="1639"/>
      <c r="CW324" s="1639"/>
      <c r="CX324" s="1639"/>
      <c r="CY324" s="1639"/>
      <c r="CZ324" s="1639"/>
      <c r="DA324" s="1639"/>
      <c r="DB324" s="1639"/>
      <c r="DC324" s="1639"/>
      <c r="DD324" s="1639"/>
      <c r="DE324" s="1639"/>
      <c r="DF324" s="1639"/>
      <c r="DG324" s="1639"/>
      <c r="DH324" s="1639"/>
      <c r="DI324" s="1639"/>
      <c r="DJ324" s="1639"/>
      <c r="DK324" s="1639"/>
      <c r="DL324" s="1639"/>
      <c r="DM324" s="1639"/>
      <c r="DN324" s="1639"/>
      <c r="DO324" s="1639"/>
      <c r="DP324" s="1639"/>
      <c r="DQ324" s="1639"/>
      <c r="DR324" s="1639"/>
      <c r="DS324" s="1639"/>
      <c r="DT324" s="1639"/>
      <c r="DU324" s="1639"/>
      <c r="DV324" s="1639"/>
      <c r="DW324" s="1639"/>
      <c r="DX324" s="1639"/>
      <c r="DY324" s="1639"/>
      <c r="DZ324" s="1639"/>
      <c r="EA324" s="1639"/>
      <c r="EB324" s="1639"/>
      <c r="EC324" s="1639"/>
      <c r="ED324" s="1639"/>
      <c r="EE324" s="1639"/>
      <c r="EF324" s="1639"/>
      <c r="EG324" s="1639"/>
      <c r="EH324" s="1639"/>
      <c r="EI324" s="1639"/>
      <c r="EJ324" s="1639"/>
      <c r="EK324" s="1639"/>
      <c r="EL324" s="1639"/>
      <c r="EM324" s="1639"/>
      <c r="EN324" s="1639"/>
      <c r="EO324" s="1639"/>
      <c r="EP324" s="1639"/>
      <c r="EQ324" s="1639"/>
      <c r="ER324" s="1639"/>
      <c r="ES324" s="1639"/>
      <c r="ET324" s="1639"/>
      <c r="EU324" s="1639"/>
      <c r="EV324" s="1639"/>
      <c r="EW324" s="1639"/>
      <c r="EX324" s="1639"/>
      <c r="EY324" s="1639"/>
      <c r="EZ324" s="1639"/>
      <c r="FA324" s="1639"/>
      <c r="FB324" s="1639"/>
      <c r="FC324" s="1639"/>
      <c r="FD324" s="1639"/>
      <c r="FE324" s="1639"/>
      <c r="FF324" s="1639"/>
      <c r="FG324" s="1639"/>
      <c r="FH324" s="1639"/>
      <c r="FI324" s="1639"/>
      <c r="FJ324" s="1639"/>
      <c r="FK324" s="1639"/>
      <c r="FL324" s="1639"/>
      <c r="FM324" s="1639"/>
      <c r="FN324" s="1639"/>
      <c r="FO324" s="1639"/>
      <c r="FP324" s="1639"/>
      <c r="FQ324" s="1639"/>
      <c r="FR324" s="1639"/>
      <c r="FS324" s="1639"/>
      <c r="FT324" s="1639"/>
      <c r="FU324" s="1639"/>
      <c r="FV324" s="1639"/>
      <c r="FW324" s="1639"/>
      <c r="FX324" s="1639"/>
      <c r="FY324" s="1639"/>
      <c r="FZ324" s="1639"/>
      <c r="GA324" s="1639"/>
      <c r="GB324" s="1639"/>
      <c r="GC324" s="1639"/>
      <c r="GD324" s="1639"/>
      <c r="GE324" s="1639"/>
      <c r="GF324" s="1639"/>
      <c r="GG324" s="1639"/>
      <c r="GH324" s="1639"/>
      <c r="GI324" s="1639"/>
      <c r="GJ324" s="1639"/>
      <c r="GK324" s="1639"/>
      <c r="GL324" s="1639"/>
      <c r="GM324" s="1639"/>
      <c r="GN324" s="1639"/>
      <c r="GO324" s="1639"/>
      <c r="GP324" s="1639"/>
      <c r="GQ324" s="1639"/>
      <c r="GR324" s="1639"/>
      <c r="GS324" s="1639"/>
      <c r="GT324" s="1639"/>
      <c r="GU324" s="1639"/>
      <c r="GV324" s="1639"/>
      <c r="GW324" s="1639"/>
      <c r="GX324" s="1639"/>
      <c r="GY324" s="1639"/>
      <c r="GZ324" s="1639"/>
      <c r="HA324" s="1639"/>
      <c r="HB324" s="1639"/>
      <c r="HC324" s="1639"/>
      <c r="HD324" s="1639"/>
      <c r="HE324" s="1639"/>
      <c r="HF324" s="1639"/>
      <c r="HG324" s="1639"/>
      <c r="HH324" s="1639"/>
      <c r="HI324" s="1639"/>
      <c r="HJ324" s="1639"/>
      <c r="HK324" s="1639"/>
      <c r="HL324" s="1639"/>
      <c r="HM324" s="1639"/>
      <c r="HN324" s="1639"/>
      <c r="HO324" s="1639"/>
      <c r="HP324" s="1639"/>
      <c r="HQ324" s="1639"/>
      <c r="HR324" s="1639"/>
      <c r="HS324" s="1639"/>
      <c r="HT324" s="1639"/>
      <c r="HU324" s="1639"/>
      <c r="HV324" s="1639"/>
      <c r="HW324" s="1639"/>
      <c r="HX324" s="1639"/>
      <c r="HY324" s="1639"/>
      <c r="HZ324" s="1639"/>
      <c r="IA324" s="1639"/>
      <c r="IB324" s="1639"/>
      <c r="IC324" s="1639"/>
      <c r="ID324" s="1639"/>
      <c r="IE324" s="1639"/>
      <c r="IF324" s="1639"/>
      <c r="IG324" s="1639"/>
      <c r="IH324" s="1639"/>
      <c r="II324" s="1639"/>
      <c r="IJ324" s="1639"/>
      <c r="IK324" s="1639"/>
      <c r="IL324" s="1639"/>
      <c r="IM324" s="1639"/>
      <c r="IN324" s="1639"/>
      <c r="IO324" s="1639"/>
      <c r="IP324" s="1639"/>
      <c r="IQ324" s="1639"/>
      <c r="IR324" s="1639"/>
      <c r="IS324" s="1639"/>
      <c r="IT324" s="1639"/>
      <c r="IU324" s="1639"/>
      <c r="IV324" s="1639"/>
      <c r="IW324" s="1639"/>
      <c r="IX324" s="1639"/>
      <c r="IY324" s="1639"/>
      <c r="IZ324" s="1639"/>
      <c r="JA324" s="1639"/>
      <c r="JB324" s="1639"/>
      <c r="JC324" s="1639"/>
      <c r="JD324" s="1639"/>
      <c r="JE324" s="1639"/>
      <c r="JF324" s="1639"/>
      <c r="JG324" s="1639"/>
      <c r="JH324" s="1639"/>
      <c r="JI324" s="1639"/>
      <c r="JJ324" s="1639"/>
      <c r="JK324" s="1639"/>
      <c r="JL324" s="1639"/>
      <c r="JM324" s="1639"/>
      <c r="JN324" s="1639"/>
      <c r="JO324" s="1639"/>
      <c r="JP324" s="1639"/>
      <c r="JQ324" s="1639"/>
      <c r="JR324" s="1639"/>
      <c r="JS324" s="1639"/>
      <c r="JT324" s="1639"/>
      <c r="JU324" s="1639"/>
      <c r="JV324" s="1639"/>
      <c r="JW324" s="1639"/>
      <c r="JX324" s="1639"/>
      <c r="JY324" s="1639"/>
      <c r="JZ324" s="1639"/>
      <c r="KA324" s="1639"/>
      <c r="KB324" s="1639"/>
      <c r="KC324" s="1639"/>
      <c r="KD324" s="1639"/>
      <c r="KE324" s="1639"/>
      <c r="KF324" s="1639"/>
      <c r="KG324" s="1639"/>
      <c r="KH324" s="1639"/>
      <c r="KI324" s="1639"/>
      <c r="KJ324" s="1639"/>
      <c r="KK324" s="1639"/>
      <c r="KL324" s="1639"/>
      <c r="KM324" s="1639"/>
      <c r="KN324" s="1639"/>
      <c r="KO324" s="1639"/>
      <c r="KP324" s="1639"/>
      <c r="KQ324" s="1639"/>
      <c r="KR324" s="1639"/>
      <c r="KS324" s="1639"/>
      <c r="KT324" s="1639"/>
      <c r="KU324" s="1639"/>
      <c r="KV324" s="1639"/>
      <c r="KW324" s="1639"/>
      <c r="KX324" s="1639"/>
      <c r="KY324" s="1639"/>
      <c r="KZ324" s="1639"/>
      <c r="LA324" s="1639"/>
      <c r="LB324" s="1639"/>
      <c r="LC324" s="1639"/>
      <c r="LD324" s="1639"/>
      <c r="LE324" s="1639"/>
      <c r="LF324" s="1639"/>
      <c r="LG324" s="1639"/>
      <c r="LH324" s="1639"/>
      <c r="LI324" s="1639"/>
      <c r="LJ324" s="1639"/>
      <c r="LK324" s="1639"/>
      <c r="LL324" s="1639"/>
      <c r="LM324" s="1639"/>
      <c r="LN324" s="1639"/>
      <c r="LO324" s="1639"/>
      <c r="LP324" s="1639"/>
    </row>
    <row r="325" s="1488" customFormat="1" ht="47" customHeight="1" spans="1:328">
      <c r="A325" s="1832">
        <v>45845</v>
      </c>
      <c r="B325" s="1660" t="s">
        <v>1218</v>
      </c>
      <c r="C325" s="1661" t="s">
        <v>98</v>
      </c>
      <c r="D325" s="1662">
        <v>4500172965</v>
      </c>
      <c r="E325" s="2415" t="s">
        <v>1224</v>
      </c>
      <c r="F325" s="1662" t="s">
        <v>1225</v>
      </c>
      <c r="G325" s="1863" t="s">
        <v>101</v>
      </c>
      <c r="H325" s="1863" t="s">
        <v>101</v>
      </c>
      <c r="I325" s="1880" t="s">
        <v>110</v>
      </c>
      <c r="J325" s="1543">
        <v>29352</v>
      </c>
      <c r="K325" s="1876">
        <v>0</v>
      </c>
      <c r="L325" s="1876">
        <v>24</v>
      </c>
      <c r="M325" s="1876">
        <f t="shared" si="260"/>
        <v>1223</v>
      </c>
      <c r="N325" s="2059">
        <v>45930</v>
      </c>
      <c r="O325" s="2059">
        <v>45929</v>
      </c>
      <c r="P325" s="1878"/>
      <c r="Q325" s="1562" t="s">
        <v>78</v>
      </c>
      <c r="R325" s="2722">
        <v>29352</v>
      </c>
      <c r="S325" s="1577">
        <f t="shared" si="261"/>
        <v>0</v>
      </c>
      <c r="T325" s="1577"/>
      <c r="U325" s="1577" t="s">
        <v>829</v>
      </c>
      <c r="V325" s="2463">
        <v>45916</v>
      </c>
      <c r="W325" s="1880" t="s">
        <v>111</v>
      </c>
      <c r="X325" s="1900" t="s">
        <v>1221</v>
      </c>
      <c r="Y325" s="1930" t="s">
        <v>88</v>
      </c>
      <c r="Z325" s="1930" t="s">
        <v>88</v>
      </c>
      <c r="AA325" s="1930"/>
      <c r="AB325" s="1930"/>
      <c r="AC325" s="1597" t="s">
        <v>1222</v>
      </c>
      <c r="AD325" s="1692" t="s">
        <v>219</v>
      </c>
      <c r="AE325" s="2093">
        <v>0.5248</v>
      </c>
      <c r="AF325" s="2095">
        <f>AE325*J325</f>
        <v>15403.9296</v>
      </c>
      <c r="AG325" s="1647" t="s">
        <v>1226</v>
      </c>
      <c r="AH325" s="1947" t="s">
        <v>81</v>
      </c>
      <c r="AI325" s="1947"/>
      <c r="AJ325" s="1947">
        <v>9</v>
      </c>
      <c r="AK325" s="1948">
        <f t="shared" si="230"/>
        <v>29352</v>
      </c>
      <c r="AL325" s="1948"/>
      <c r="AM325" s="1948">
        <f t="shared" si="249"/>
        <v>1223</v>
      </c>
      <c r="AN325" s="1948"/>
      <c r="AO325" s="1948"/>
      <c r="AP325" s="1948"/>
      <c r="AQ325" s="1948"/>
      <c r="AR325" s="1948" t="s">
        <v>63</v>
      </c>
      <c r="AS325" s="1948">
        <f t="shared" si="232"/>
        <v>29352</v>
      </c>
      <c r="AT325" s="1948"/>
      <c r="AU325" s="1430">
        <f t="shared" si="250"/>
        <v>3261.33333333333</v>
      </c>
      <c r="AV325" s="1430">
        <f t="shared" si="251"/>
        <v>3261.33333333333</v>
      </c>
      <c r="AW325" s="1430">
        <f t="shared" si="252"/>
        <v>3261.33333333333</v>
      </c>
      <c r="AX325" s="1430">
        <f t="shared" si="253"/>
        <v>3261.33333333333</v>
      </c>
      <c r="AY325" s="1430">
        <f t="shared" si="254"/>
        <v>3261.33333333333</v>
      </c>
      <c r="AZ325" s="1430">
        <f t="shared" si="255"/>
        <v>3261.33333333333</v>
      </c>
      <c r="BA325" s="1430">
        <f t="shared" si="256"/>
        <v>3261.33333333333</v>
      </c>
      <c r="BB325" s="1430">
        <f t="shared" si="257"/>
        <v>3261.33333333333</v>
      </c>
      <c r="BC325" s="1430">
        <f t="shared" si="258"/>
        <v>3261.33333333333</v>
      </c>
      <c r="BD325" s="1430">
        <f t="shared" si="245"/>
        <v>3125.44444444444</v>
      </c>
      <c r="BE325" s="1430">
        <f t="shared" si="246"/>
        <v>135.888888888889</v>
      </c>
      <c r="BF325" s="1876"/>
      <c r="BG325" s="1959"/>
      <c r="BH325" s="1960"/>
      <c r="BI325" s="1960"/>
      <c r="BJ325" s="1960"/>
      <c r="BK325" s="1960"/>
      <c r="BL325" s="1960"/>
      <c r="BM325" s="1960"/>
      <c r="BN325" s="1960"/>
      <c r="BO325" s="1960"/>
      <c r="BP325" s="1960"/>
      <c r="BQ325" s="1960"/>
      <c r="BR325" s="1960"/>
      <c r="BS325" s="1960"/>
      <c r="BT325" s="1960"/>
      <c r="BU325" s="1960"/>
      <c r="BV325" s="1960"/>
      <c r="BW325" s="1960"/>
      <c r="BX325" s="1960"/>
      <c r="BY325" s="1960"/>
      <c r="BZ325" s="1960"/>
      <c r="CA325" s="1960"/>
      <c r="CB325" s="1960"/>
      <c r="CC325" s="1960"/>
      <c r="CD325" s="1960"/>
      <c r="CE325" s="1960"/>
      <c r="CF325" s="1960"/>
      <c r="CG325" s="1960"/>
      <c r="CH325" s="1960"/>
      <c r="CI325" s="1960"/>
      <c r="CJ325" s="1960"/>
      <c r="CK325" s="1960"/>
      <c r="CL325" s="1960"/>
      <c r="CM325" s="1960"/>
      <c r="CN325" s="1960"/>
      <c r="CO325" s="1960"/>
      <c r="CP325" s="1960"/>
      <c r="CQ325" s="1960"/>
      <c r="CR325" s="1960"/>
      <c r="CS325" s="1960"/>
      <c r="CT325" s="1960"/>
      <c r="CU325" s="1960"/>
      <c r="CV325" s="1960"/>
      <c r="CW325" s="1960"/>
      <c r="CX325" s="1960"/>
      <c r="CY325" s="1960"/>
      <c r="CZ325" s="1960"/>
      <c r="DA325" s="1960"/>
      <c r="DB325" s="1960"/>
      <c r="DC325" s="1960"/>
      <c r="DD325" s="1960"/>
      <c r="DE325" s="1960"/>
      <c r="DF325" s="1960"/>
      <c r="DG325" s="1960"/>
      <c r="DH325" s="1960"/>
      <c r="DI325" s="1960"/>
      <c r="DJ325" s="1960"/>
      <c r="DK325" s="1960"/>
      <c r="DL325" s="1960"/>
      <c r="DM325" s="1960"/>
      <c r="DN325" s="1960"/>
      <c r="DO325" s="1960"/>
      <c r="DP325" s="1960"/>
      <c r="DQ325" s="1960"/>
      <c r="DR325" s="1960"/>
      <c r="DS325" s="1960"/>
      <c r="DT325" s="1960"/>
      <c r="DU325" s="1960"/>
      <c r="DV325" s="1960"/>
      <c r="DW325" s="1960"/>
      <c r="DX325" s="1960"/>
      <c r="DY325" s="1960"/>
      <c r="DZ325" s="1960"/>
      <c r="EA325" s="1960"/>
      <c r="EB325" s="1960"/>
      <c r="EC325" s="1960"/>
      <c r="ED325" s="1960"/>
      <c r="EE325" s="1960"/>
      <c r="EF325" s="1960"/>
      <c r="EG325" s="1960"/>
      <c r="EH325" s="1960"/>
      <c r="EI325" s="1960"/>
      <c r="EJ325" s="1960"/>
      <c r="EK325" s="1960"/>
      <c r="EL325" s="1960"/>
      <c r="EM325" s="1960"/>
      <c r="EN325" s="1960"/>
      <c r="EO325" s="1960"/>
      <c r="EP325" s="1960"/>
      <c r="EQ325" s="1960"/>
      <c r="ER325" s="1960"/>
      <c r="ES325" s="1960"/>
      <c r="ET325" s="1960"/>
      <c r="EU325" s="1960"/>
      <c r="EV325" s="1960"/>
      <c r="EW325" s="1960"/>
      <c r="EX325" s="1960"/>
      <c r="EY325" s="1960"/>
      <c r="EZ325" s="1960"/>
      <c r="FA325" s="1960"/>
      <c r="FB325" s="1960"/>
      <c r="FC325" s="1960"/>
      <c r="FD325" s="1960"/>
      <c r="FE325" s="1960"/>
      <c r="FF325" s="1960"/>
      <c r="FG325" s="1960"/>
      <c r="FH325" s="1960"/>
      <c r="FI325" s="1960"/>
      <c r="FJ325" s="1960"/>
      <c r="FK325" s="1960"/>
      <c r="FL325" s="1960"/>
      <c r="FM325" s="1960"/>
      <c r="FN325" s="1960"/>
      <c r="FO325" s="1960"/>
      <c r="FP325" s="1960"/>
      <c r="FQ325" s="1960"/>
      <c r="FR325" s="1960"/>
      <c r="FS325" s="1960"/>
      <c r="FT325" s="1960"/>
      <c r="FU325" s="1960"/>
      <c r="FV325" s="1960"/>
      <c r="FW325" s="1960"/>
      <c r="FX325" s="1960"/>
      <c r="FY325" s="1960"/>
      <c r="FZ325" s="1960"/>
      <c r="GA325" s="1960"/>
      <c r="GB325" s="1960"/>
      <c r="GC325" s="1960"/>
      <c r="GD325" s="1960"/>
      <c r="GE325" s="1960"/>
      <c r="GF325" s="1960"/>
      <c r="GG325" s="1960"/>
      <c r="GH325" s="1960"/>
      <c r="GI325" s="1960"/>
      <c r="GJ325" s="1960"/>
      <c r="GK325" s="1960"/>
      <c r="GL325" s="1960"/>
      <c r="GM325" s="1960"/>
      <c r="GN325" s="1960"/>
      <c r="GO325" s="1960"/>
      <c r="GP325" s="1960"/>
      <c r="GQ325" s="1960"/>
      <c r="GR325" s="1960"/>
      <c r="GS325" s="1960"/>
      <c r="GT325" s="1960"/>
      <c r="GU325" s="1960"/>
      <c r="GV325" s="1960"/>
      <c r="GW325" s="1960"/>
      <c r="GX325" s="1960"/>
      <c r="GY325" s="1960"/>
      <c r="GZ325" s="1960"/>
      <c r="HA325" s="1960"/>
      <c r="HB325" s="1960"/>
      <c r="HC325" s="1960"/>
      <c r="HD325" s="1960"/>
      <c r="HE325" s="1960"/>
      <c r="HF325" s="1960"/>
      <c r="HG325" s="1960"/>
      <c r="HH325" s="1960"/>
      <c r="HI325" s="1960"/>
      <c r="HJ325" s="1960"/>
      <c r="HK325" s="1960"/>
      <c r="HL325" s="1960"/>
      <c r="HM325" s="1960"/>
      <c r="HN325" s="1960"/>
      <c r="HO325" s="1960"/>
      <c r="HP325" s="1960"/>
      <c r="HQ325" s="1960"/>
      <c r="HR325" s="1960"/>
      <c r="HS325" s="1960"/>
      <c r="HT325" s="1960"/>
      <c r="HU325" s="1960"/>
      <c r="HV325" s="1960"/>
      <c r="HW325" s="1960"/>
      <c r="HX325" s="1960"/>
      <c r="HY325" s="1960"/>
      <c r="HZ325" s="1960"/>
      <c r="IA325" s="1960"/>
      <c r="IB325" s="1960"/>
      <c r="IC325" s="1960"/>
      <c r="ID325" s="1960"/>
      <c r="IE325" s="1960"/>
      <c r="IF325" s="1960"/>
      <c r="IG325" s="1960"/>
      <c r="IH325" s="1960"/>
      <c r="II325" s="1960"/>
      <c r="IJ325" s="1960"/>
      <c r="IK325" s="1960"/>
      <c r="IL325" s="1960"/>
      <c r="IM325" s="1960"/>
      <c r="IN325" s="1960"/>
      <c r="IO325" s="1960"/>
      <c r="IP325" s="1960"/>
      <c r="IQ325" s="1960"/>
      <c r="IR325" s="1960"/>
      <c r="IS325" s="1960"/>
      <c r="IT325" s="1960"/>
      <c r="IU325" s="1960"/>
      <c r="IV325" s="1960"/>
      <c r="IW325" s="1960"/>
      <c r="IX325" s="1960"/>
      <c r="IY325" s="1960"/>
      <c r="IZ325" s="1960"/>
      <c r="JA325" s="1960"/>
      <c r="JB325" s="1960"/>
      <c r="JC325" s="1960"/>
      <c r="JD325" s="1960"/>
      <c r="JE325" s="1960"/>
      <c r="JF325" s="1960"/>
      <c r="JG325" s="1960"/>
      <c r="JH325" s="1960"/>
      <c r="JI325" s="1960"/>
      <c r="JJ325" s="1960"/>
      <c r="JK325" s="1960"/>
      <c r="JL325" s="1960"/>
      <c r="JM325" s="1960"/>
      <c r="JN325" s="1960"/>
      <c r="JO325" s="1960"/>
      <c r="JP325" s="1960"/>
      <c r="JQ325" s="1960"/>
      <c r="JR325" s="1960"/>
      <c r="JS325" s="1960"/>
      <c r="JT325" s="1960"/>
      <c r="JU325" s="1960"/>
      <c r="JV325" s="1960"/>
      <c r="JW325" s="1960"/>
      <c r="JX325" s="1960"/>
      <c r="JY325" s="1960"/>
      <c r="JZ325" s="1960"/>
      <c r="KA325" s="1960"/>
      <c r="KB325" s="1960"/>
      <c r="KC325" s="1960"/>
      <c r="KD325" s="1960"/>
      <c r="KE325" s="1960"/>
      <c r="KF325" s="1960"/>
      <c r="KG325" s="1960"/>
      <c r="KH325" s="1960"/>
      <c r="KI325" s="1960"/>
      <c r="KJ325" s="1960"/>
      <c r="KK325" s="1960"/>
      <c r="KL325" s="1960"/>
      <c r="KM325" s="1960"/>
      <c r="KN325" s="1960"/>
      <c r="KO325" s="1960"/>
      <c r="KP325" s="1960"/>
      <c r="KQ325" s="1960"/>
      <c r="KR325" s="1960"/>
      <c r="KS325" s="1960"/>
      <c r="KT325" s="1960"/>
      <c r="KU325" s="1960"/>
      <c r="KV325" s="1960"/>
      <c r="KW325" s="1960"/>
      <c r="KX325" s="1960"/>
      <c r="KY325" s="1960"/>
      <c r="KZ325" s="1960"/>
      <c r="LA325" s="1960"/>
      <c r="LB325" s="1960"/>
      <c r="LC325" s="1960"/>
      <c r="LD325" s="1960"/>
      <c r="LE325" s="1960"/>
      <c r="LF325" s="1960"/>
      <c r="LG325" s="1960"/>
      <c r="LH325" s="1960"/>
      <c r="LI325" s="1960"/>
      <c r="LJ325" s="1960"/>
      <c r="LK325" s="1960"/>
      <c r="LL325" s="1960"/>
      <c r="LM325" s="1960"/>
      <c r="LN325" s="1960"/>
      <c r="LO325" s="1960"/>
      <c r="LP325" s="1960"/>
    </row>
    <row r="326" s="1481" customFormat="1" ht="47" customHeight="1" spans="1:328">
      <c r="A326" s="1499">
        <v>45880</v>
      </c>
      <c r="B326" s="1500" t="s">
        <v>278</v>
      </c>
      <c r="C326" s="1501" t="s">
        <v>98</v>
      </c>
      <c r="D326" s="1502">
        <v>4500176554</v>
      </c>
      <c r="E326" s="2253" t="s">
        <v>1227</v>
      </c>
      <c r="F326" s="1502" t="s">
        <v>1228</v>
      </c>
      <c r="G326" s="1505" t="s">
        <v>76</v>
      </c>
      <c r="H326" s="1505" t="s">
        <v>76</v>
      </c>
      <c r="I326" s="1532" t="s">
        <v>77</v>
      </c>
      <c r="J326" s="1522">
        <v>7680</v>
      </c>
      <c r="K326" s="1534">
        <v>0</v>
      </c>
      <c r="L326" s="1534">
        <v>96</v>
      </c>
      <c r="M326" s="1534">
        <f t="shared" si="260"/>
        <v>80</v>
      </c>
      <c r="N326" s="1536">
        <v>45919</v>
      </c>
      <c r="O326" s="2307">
        <v>45920</v>
      </c>
      <c r="P326" s="1537"/>
      <c r="Q326" s="1562" t="s">
        <v>78</v>
      </c>
      <c r="R326" s="2722">
        <v>7680</v>
      </c>
      <c r="S326" s="2722">
        <f t="shared" si="261"/>
        <v>0</v>
      </c>
      <c r="T326" s="2722"/>
      <c r="U326" s="1563" t="s">
        <v>829</v>
      </c>
      <c r="V326" s="1532" t="s">
        <v>1229</v>
      </c>
      <c r="W326" s="1532" t="s">
        <v>111</v>
      </c>
      <c r="X326" s="1565">
        <v>45888</v>
      </c>
      <c r="Y326" s="1589" t="s">
        <v>88</v>
      </c>
      <c r="Z326" s="1589" t="s">
        <v>1230</v>
      </c>
      <c r="AA326" s="1589"/>
      <c r="AB326" s="1589"/>
      <c r="AC326" s="1580" t="s">
        <v>281</v>
      </c>
      <c r="AD326" s="1590" t="s">
        <v>1231</v>
      </c>
      <c r="AE326" s="2277">
        <v>0.5225</v>
      </c>
      <c r="AF326" s="2278">
        <f>AE326*J326</f>
        <v>4012.8</v>
      </c>
      <c r="AG326" s="1504" t="s">
        <v>1232</v>
      </c>
      <c r="AH326" s="1609" t="s">
        <v>81</v>
      </c>
      <c r="AI326" s="1609"/>
      <c r="AJ326" s="1609">
        <v>9</v>
      </c>
      <c r="AK326" s="1610">
        <f t="shared" si="230"/>
        <v>7680</v>
      </c>
      <c r="AL326" s="1610"/>
      <c r="AM326" s="1610">
        <f t="shared" si="249"/>
        <v>320</v>
      </c>
      <c r="AN326" s="1610"/>
      <c r="AO326" s="1610"/>
      <c r="AP326" s="1610"/>
      <c r="AQ326" s="1610"/>
      <c r="AR326" s="1610" t="s">
        <v>63</v>
      </c>
      <c r="AS326" s="1610">
        <f t="shared" si="232"/>
        <v>7680</v>
      </c>
      <c r="AT326" s="1610"/>
      <c r="AU326" s="1622">
        <f t="shared" si="250"/>
        <v>853.333333333333</v>
      </c>
      <c r="AV326" s="1622">
        <f t="shared" si="251"/>
        <v>853.333333333333</v>
      </c>
      <c r="AW326" s="1622">
        <f t="shared" si="252"/>
        <v>853.333333333333</v>
      </c>
      <c r="AX326" s="1622">
        <f t="shared" si="253"/>
        <v>853.333333333333</v>
      </c>
      <c r="AY326" s="1622">
        <f t="shared" si="254"/>
        <v>853.333333333333</v>
      </c>
      <c r="AZ326" s="1622">
        <f t="shared" si="255"/>
        <v>853.333333333333</v>
      </c>
      <c r="BA326" s="1622">
        <f t="shared" si="256"/>
        <v>853.333333333333</v>
      </c>
      <c r="BB326" s="1622">
        <f t="shared" si="257"/>
        <v>853.333333333333</v>
      </c>
      <c r="BC326" s="1622">
        <f t="shared" si="258"/>
        <v>853.333333333333</v>
      </c>
      <c r="BD326" s="1622">
        <f t="shared" si="245"/>
        <v>817.777777777778</v>
      </c>
      <c r="BE326" s="1622">
        <f t="shared" si="246"/>
        <v>35.5555555555556</v>
      </c>
      <c r="BF326" s="1534"/>
      <c r="BG326" s="1638"/>
      <c r="BH326" s="1639"/>
      <c r="BI326" s="1639"/>
      <c r="BJ326" s="1639"/>
      <c r="BK326" s="1639"/>
      <c r="BL326" s="1639"/>
      <c r="BM326" s="1639"/>
      <c r="BN326" s="1639"/>
      <c r="BO326" s="1639"/>
      <c r="BP326" s="1639"/>
      <c r="BQ326" s="1639"/>
      <c r="BR326" s="1639"/>
      <c r="BS326" s="1639"/>
      <c r="BT326" s="1639"/>
      <c r="BU326" s="1639"/>
      <c r="BV326" s="1639"/>
      <c r="BW326" s="1639"/>
      <c r="BX326" s="1639"/>
      <c r="BY326" s="1639"/>
      <c r="BZ326" s="1639"/>
      <c r="CA326" s="1639"/>
      <c r="CB326" s="1639"/>
      <c r="CC326" s="1639"/>
      <c r="CD326" s="1639"/>
      <c r="CE326" s="1639"/>
      <c r="CF326" s="1639"/>
      <c r="CG326" s="1639"/>
      <c r="CH326" s="1639"/>
      <c r="CI326" s="1639"/>
      <c r="CJ326" s="1639"/>
      <c r="CK326" s="1639"/>
      <c r="CL326" s="1639"/>
      <c r="CM326" s="1639"/>
      <c r="CN326" s="1639"/>
      <c r="CO326" s="1639"/>
      <c r="CP326" s="1639"/>
      <c r="CQ326" s="1639"/>
      <c r="CR326" s="1639"/>
      <c r="CS326" s="1639"/>
      <c r="CT326" s="1639"/>
      <c r="CU326" s="1639"/>
      <c r="CV326" s="1639"/>
      <c r="CW326" s="1639"/>
      <c r="CX326" s="1639"/>
      <c r="CY326" s="1639"/>
      <c r="CZ326" s="1639"/>
      <c r="DA326" s="1639"/>
      <c r="DB326" s="1639"/>
      <c r="DC326" s="1639"/>
      <c r="DD326" s="1639"/>
      <c r="DE326" s="1639"/>
      <c r="DF326" s="1639"/>
      <c r="DG326" s="1639"/>
      <c r="DH326" s="1639"/>
      <c r="DI326" s="1639"/>
      <c r="DJ326" s="1639"/>
      <c r="DK326" s="1639"/>
      <c r="DL326" s="1639"/>
      <c r="DM326" s="1639"/>
      <c r="DN326" s="1639"/>
      <c r="DO326" s="1639"/>
      <c r="DP326" s="1639"/>
      <c r="DQ326" s="1639"/>
      <c r="DR326" s="1639"/>
      <c r="DS326" s="1639"/>
      <c r="DT326" s="1639"/>
      <c r="DU326" s="1639"/>
      <c r="DV326" s="1639"/>
      <c r="DW326" s="1639"/>
      <c r="DX326" s="1639"/>
      <c r="DY326" s="1639"/>
      <c r="DZ326" s="1639"/>
      <c r="EA326" s="1639"/>
      <c r="EB326" s="1639"/>
      <c r="EC326" s="1639"/>
      <c r="ED326" s="1639"/>
      <c r="EE326" s="1639"/>
      <c r="EF326" s="1639"/>
      <c r="EG326" s="1639"/>
      <c r="EH326" s="1639"/>
      <c r="EI326" s="1639"/>
      <c r="EJ326" s="1639"/>
      <c r="EK326" s="1639"/>
      <c r="EL326" s="1639"/>
      <c r="EM326" s="1639"/>
      <c r="EN326" s="1639"/>
      <c r="EO326" s="1639"/>
      <c r="EP326" s="1639"/>
      <c r="EQ326" s="1639"/>
      <c r="ER326" s="1639"/>
      <c r="ES326" s="1639"/>
      <c r="ET326" s="1639"/>
      <c r="EU326" s="1639"/>
      <c r="EV326" s="1639"/>
      <c r="EW326" s="1639"/>
      <c r="EX326" s="1639"/>
      <c r="EY326" s="1639"/>
      <c r="EZ326" s="1639"/>
      <c r="FA326" s="1639"/>
      <c r="FB326" s="1639"/>
      <c r="FC326" s="1639"/>
      <c r="FD326" s="1639"/>
      <c r="FE326" s="1639"/>
      <c r="FF326" s="1639"/>
      <c r="FG326" s="1639"/>
      <c r="FH326" s="1639"/>
      <c r="FI326" s="1639"/>
      <c r="FJ326" s="1639"/>
      <c r="FK326" s="1639"/>
      <c r="FL326" s="1639"/>
      <c r="FM326" s="1639"/>
      <c r="FN326" s="1639"/>
      <c r="FO326" s="1639"/>
      <c r="FP326" s="1639"/>
      <c r="FQ326" s="1639"/>
      <c r="FR326" s="1639"/>
      <c r="FS326" s="1639"/>
      <c r="FT326" s="1639"/>
      <c r="FU326" s="1639"/>
      <c r="FV326" s="1639"/>
      <c r="FW326" s="1639"/>
      <c r="FX326" s="1639"/>
      <c r="FY326" s="1639"/>
      <c r="FZ326" s="1639"/>
      <c r="GA326" s="1639"/>
      <c r="GB326" s="1639"/>
      <c r="GC326" s="1639"/>
      <c r="GD326" s="1639"/>
      <c r="GE326" s="1639"/>
      <c r="GF326" s="1639"/>
      <c r="GG326" s="1639"/>
      <c r="GH326" s="1639"/>
      <c r="GI326" s="1639"/>
      <c r="GJ326" s="1639"/>
      <c r="GK326" s="1639"/>
      <c r="GL326" s="1639"/>
      <c r="GM326" s="1639"/>
      <c r="GN326" s="1639"/>
      <c r="GO326" s="1639"/>
      <c r="GP326" s="1639"/>
      <c r="GQ326" s="1639"/>
      <c r="GR326" s="1639"/>
      <c r="GS326" s="1639"/>
      <c r="GT326" s="1639"/>
      <c r="GU326" s="1639"/>
      <c r="GV326" s="1639"/>
      <c r="GW326" s="1639"/>
      <c r="GX326" s="1639"/>
      <c r="GY326" s="1639"/>
      <c r="GZ326" s="1639"/>
      <c r="HA326" s="1639"/>
      <c r="HB326" s="1639"/>
      <c r="HC326" s="1639"/>
      <c r="HD326" s="1639"/>
      <c r="HE326" s="1639"/>
      <c r="HF326" s="1639"/>
      <c r="HG326" s="1639"/>
      <c r="HH326" s="1639"/>
      <c r="HI326" s="1639"/>
      <c r="HJ326" s="1639"/>
      <c r="HK326" s="1639"/>
      <c r="HL326" s="1639"/>
      <c r="HM326" s="1639"/>
      <c r="HN326" s="1639"/>
      <c r="HO326" s="1639"/>
      <c r="HP326" s="1639"/>
      <c r="HQ326" s="1639"/>
      <c r="HR326" s="1639"/>
      <c r="HS326" s="1639"/>
      <c r="HT326" s="1639"/>
      <c r="HU326" s="1639"/>
      <c r="HV326" s="1639"/>
      <c r="HW326" s="1639"/>
      <c r="HX326" s="1639"/>
      <c r="HY326" s="1639"/>
      <c r="HZ326" s="1639"/>
      <c r="IA326" s="1639"/>
      <c r="IB326" s="1639"/>
      <c r="IC326" s="1639"/>
      <c r="ID326" s="1639"/>
      <c r="IE326" s="1639"/>
      <c r="IF326" s="1639"/>
      <c r="IG326" s="1639"/>
      <c r="IH326" s="1639"/>
      <c r="II326" s="1639"/>
      <c r="IJ326" s="1639"/>
      <c r="IK326" s="1639"/>
      <c r="IL326" s="1639"/>
      <c r="IM326" s="1639"/>
      <c r="IN326" s="1639"/>
      <c r="IO326" s="1639"/>
      <c r="IP326" s="1639"/>
      <c r="IQ326" s="1639"/>
      <c r="IR326" s="1639"/>
      <c r="IS326" s="1639"/>
      <c r="IT326" s="1639"/>
      <c r="IU326" s="1639"/>
      <c r="IV326" s="1639"/>
      <c r="IW326" s="1639"/>
      <c r="IX326" s="1639"/>
      <c r="IY326" s="1639"/>
      <c r="IZ326" s="1639"/>
      <c r="JA326" s="1639"/>
      <c r="JB326" s="1639"/>
      <c r="JC326" s="1639"/>
      <c r="JD326" s="1639"/>
      <c r="JE326" s="1639"/>
      <c r="JF326" s="1639"/>
      <c r="JG326" s="1639"/>
      <c r="JH326" s="1639"/>
      <c r="JI326" s="1639"/>
      <c r="JJ326" s="1639"/>
      <c r="JK326" s="1639"/>
      <c r="JL326" s="1639"/>
      <c r="JM326" s="1639"/>
      <c r="JN326" s="1639"/>
      <c r="JO326" s="1639"/>
      <c r="JP326" s="1639"/>
      <c r="JQ326" s="1639"/>
      <c r="JR326" s="1639"/>
      <c r="JS326" s="1639"/>
      <c r="JT326" s="1639"/>
      <c r="JU326" s="1639"/>
      <c r="JV326" s="1639"/>
      <c r="JW326" s="1639"/>
      <c r="JX326" s="1639"/>
      <c r="JY326" s="1639"/>
      <c r="JZ326" s="1639"/>
      <c r="KA326" s="1639"/>
      <c r="KB326" s="1639"/>
      <c r="KC326" s="1639"/>
      <c r="KD326" s="1639"/>
      <c r="KE326" s="1639"/>
      <c r="KF326" s="1639"/>
      <c r="KG326" s="1639"/>
      <c r="KH326" s="1639"/>
      <c r="KI326" s="1639"/>
      <c r="KJ326" s="1639"/>
      <c r="KK326" s="1639"/>
      <c r="KL326" s="1639"/>
      <c r="KM326" s="1639"/>
      <c r="KN326" s="1639"/>
      <c r="KO326" s="1639"/>
      <c r="KP326" s="1639"/>
      <c r="KQ326" s="1639"/>
      <c r="KR326" s="1639"/>
      <c r="KS326" s="1639"/>
      <c r="KT326" s="1639"/>
      <c r="KU326" s="1639"/>
      <c r="KV326" s="1639"/>
      <c r="KW326" s="1639"/>
      <c r="KX326" s="1639"/>
      <c r="KY326" s="1639"/>
      <c r="KZ326" s="1639"/>
      <c r="LA326" s="1639"/>
      <c r="LB326" s="1639"/>
      <c r="LC326" s="1639"/>
      <c r="LD326" s="1639"/>
      <c r="LE326" s="1639"/>
      <c r="LF326" s="1639"/>
      <c r="LG326" s="1639"/>
      <c r="LH326" s="1639"/>
      <c r="LI326" s="1639"/>
      <c r="LJ326" s="1639"/>
      <c r="LK326" s="1639"/>
      <c r="LL326" s="1639"/>
      <c r="LM326" s="1639"/>
      <c r="LN326" s="1639"/>
      <c r="LO326" s="1639"/>
      <c r="LP326" s="1639"/>
    </row>
    <row r="327" s="1481" customFormat="1" ht="47" customHeight="1" spans="1:328">
      <c r="A327" s="1499">
        <v>45855</v>
      </c>
      <c r="B327" s="1500" t="s">
        <v>173</v>
      </c>
      <c r="C327" s="1501" t="s">
        <v>98</v>
      </c>
      <c r="D327" s="1502">
        <v>4500174181</v>
      </c>
      <c r="E327" s="2253" t="s">
        <v>1233</v>
      </c>
      <c r="F327" s="1502" t="s">
        <v>1234</v>
      </c>
      <c r="G327" s="1505" t="s">
        <v>176</v>
      </c>
      <c r="H327" s="1505" t="s">
        <v>176</v>
      </c>
      <c r="I327" s="1505" t="s">
        <v>1067</v>
      </c>
      <c r="J327" s="1522">
        <v>24840</v>
      </c>
      <c r="K327" s="1534">
        <v>24</v>
      </c>
      <c r="L327" s="1534">
        <v>2760</v>
      </c>
      <c r="M327" s="1534">
        <f t="shared" si="260"/>
        <v>9</v>
      </c>
      <c r="N327" s="1536">
        <v>45917</v>
      </c>
      <c r="O327" s="2307">
        <v>45920</v>
      </c>
      <c r="P327" s="1537" t="s">
        <v>1235</v>
      </c>
      <c r="Q327" s="1562" t="s">
        <v>78</v>
      </c>
      <c r="R327" s="2722">
        <v>24840</v>
      </c>
      <c r="S327" s="2722">
        <f t="shared" si="261"/>
        <v>0</v>
      </c>
      <c r="T327" s="2722"/>
      <c r="U327" s="1563" t="s">
        <v>829</v>
      </c>
      <c r="V327" s="1532" t="s">
        <v>1236</v>
      </c>
      <c r="W327" s="1532" t="s">
        <v>111</v>
      </c>
      <c r="X327" s="1565" t="s">
        <v>1068</v>
      </c>
      <c r="Y327" s="1589" t="s">
        <v>88</v>
      </c>
      <c r="Z327" s="1589">
        <v>45859</v>
      </c>
      <c r="AA327" s="1589"/>
      <c r="AB327" s="1589" t="s">
        <v>745</v>
      </c>
      <c r="AC327" s="1580" t="s">
        <v>746</v>
      </c>
      <c r="AD327" s="1590" t="s">
        <v>181</v>
      </c>
      <c r="AE327" s="2277">
        <v>1451.2578</v>
      </c>
      <c r="AF327" s="2278">
        <f>AE327*M327</f>
        <v>13061.3202</v>
      </c>
      <c r="AG327" s="1504" t="s">
        <v>1237</v>
      </c>
      <c r="AH327" s="1609" t="s">
        <v>81</v>
      </c>
      <c r="AI327" s="1609"/>
      <c r="AJ327" s="1609">
        <v>9</v>
      </c>
      <c r="AK327" s="1610">
        <f>J327</f>
        <v>24840</v>
      </c>
      <c r="AL327" s="1610"/>
      <c r="AM327" s="1610">
        <f t="shared" si="249"/>
        <v>1035</v>
      </c>
      <c r="AN327" s="1610"/>
      <c r="AO327" s="1610"/>
      <c r="AP327" s="1610"/>
      <c r="AQ327" s="1610"/>
      <c r="AR327" s="1610" t="s">
        <v>63</v>
      </c>
      <c r="AS327" s="1610">
        <f t="shared" ref="AS327:AS364" si="262">J327</f>
        <v>24840</v>
      </c>
      <c r="AT327" s="1610"/>
      <c r="AU327" s="1622">
        <f t="shared" si="250"/>
        <v>2760</v>
      </c>
      <c r="AV327" s="1622">
        <f t="shared" si="251"/>
        <v>2760</v>
      </c>
      <c r="AW327" s="1622">
        <f t="shared" si="252"/>
        <v>2760</v>
      </c>
      <c r="AX327" s="1622">
        <f t="shared" si="253"/>
        <v>2760</v>
      </c>
      <c r="AY327" s="1622">
        <f t="shared" si="254"/>
        <v>2760</v>
      </c>
      <c r="AZ327" s="1622">
        <f t="shared" si="255"/>
        <v>2760</v>
      </c>
      <c r="BA327" s="1622">
        <f t="shared" si="256"/>
        <v>2760</v>
      </c>
      <c r="BB327" s="1622">
        <f t="shared" si="257"/>
        <v>2760</v>
      </c>
      <c r="BC327" s="1622">
        <f t="shared" si="258"/>
        <v>2760</v>
      </c>
      <c r="BD327" s="1622">
        <f t="shared" si="245"/>
        <v>2645</v>
      </c>
      <c r="BE327" s="1622">
        <f t="shared" si="246"/>
        <v>115</v>
      </c>
      <c r="BF327" s="1534"/>
      <c r="BG327" s="1638"/>
      <c r="BH327" s="1639"/>
      <c r="BI327" s="1639"/>
      <c r="BJ327" s="1639"/>
      <c r="BK327" s="1639"/>
      <c r="BL327" s="1639"/>
      <c r="BM327" s="1639"/>
      <c r="BN327" s="1639"/>
      <c r="BO327" s="1639"/>
      <c r="BP327" s="1639"/>
      <c r="BQ327" s="1639"/>
      <c r="BR327" s="1639"/>
      <c r="BS327" s="1639"/>
      <c r="BT327" s="1639"/>
      <c r="BU327" s="1639"/>
      <c r="BV327" s="1639"/>
      <c r="BW327" s="1639"/>
      <c r="BX327" s="1639"/>
      <c r="BY327" s="1639"/>
      <c r="BZ327" s="1639"/>
      <c r="CA327" s="1639"/>
      <c r="CB327" s="1639"/>
      <c r="CC327" s="1639"/>
      <c r="CD327" s="1639"/>
      <c r="CE327" s="1639"/>
      <c r="CF327" s="1639"/>
      <c r="CG327" s="1639"/>
      <c r="CH327" s="1639"/>
      <c r="CI327" s="1639"/>
      <c r="CJ327" s="1639"/>
      <c r="CK327" s="1639"/>
      <c r="CL327" s="1639"/>
      <c r="CM327" s="1639"/>
      <c r="CN327" s="1639"/>
      <c r="CO327" s="1639"/>
      <c r="CP327" s="1639"/>
      <c r="CQ327" s="1639"/>
      <c r="CR327" s="1639"/>
      <c r="CS327" s="1639"/>
      <c r="CT327" s="1639"/>
      <c r="CU327" s="1639"/>
      <c r="CV327" s="1639"/>
      <c r="CW327" s="1639"/>
      <c r="CX327" s="1639"/>
      <c r="CY327" s="1639"/>
      <c r="CZ327" s="1639"/>
      <c r="DA327" s="1639"/>
      <c r="DB327" s="1639"/>
      <c r="DC327" s="1639"/>
      <c r="DD327" s="1639"/>
      <c r="DE327" s="1639"/>
      <c r="DF327" s="1639"/>
      <c r="DG327" s="1639"/>
      <c r="DH327" s="1639"/>
      <c r="DI327" s="1639"/>
      <c r="DJ327" s="1639"/>
      <c r="DK327" s="1639"/>
      <c r="DL327" s="1639"/>
      <c r="DM327" s="1639"/>
      <c r="DN327" s="1639"/>
      <c r="DO327" s="1639"/>
      <c r="DP327" s="1639"/>
      <c r="DQ327" s="1639"/>
      <c r="DR327" s="1639"/>
      <c r="DS327" s="1639"/>
      <c r="DT327" s="1639"/>
      <c r="DU327" s="1639"/>
      <c r="DV327" s="1639"/>
      <c r="DW327" s="1639"/>
      <c r="DX327" s="1639"/>
      <c r="DY327" s="1639"/>
      <c r="DZ327" s="1639"/>
      <c r="EA327" s="1639"/>
      <c r="EB327" s="1639"/>
      <c r="EC327" s="1639"/>
      <c r="ED327" s="1639"/>
      <c r="EE327" s="1639"/>
      <c r="EF327" s="1639"/>
      <c r="EG327" s="1639"/>
      <c r="EH327" s="1639"/>
      <c r="EI327" s="1639"/>
      <c r="EJ327" s="1639"/>
      <c r="EK327" s="1639"/>
      <c r="EL327" s="1639"/>
      <c r="EM327" s="1639"/>
      <c r="EN327" s="1639"/>
      <c r="EO327" s="1639"/>
      <c r="EP327" s="1639"/>
      <c r="EQ327" s="1639"/>
      <c r="ER327" s="1639"/>
      <c r="ES327" s="1639"/>
      <c r="ET327" s="1639"/>
      <c r="EU327" s="1639"/>
      <c r="EV327" s="1639"/>
      <c r="EW327" s="1639"/>
      <c r="EX327" s="1639"/>
      <c r="EY327" s="1639"/>
      <c r="EZ327" s="1639"/>
      <c r="FA327" s="1639"/>
      <c r="FB327" s="1639"/>
      <c r="FC327" s="1639"/>
      <c r="FD327" s="1639"/>
      <c r="FE327" s="1639"/>
      <c r="FF327" s="1639"/>
      <c r="FG327" s="1639"/>
      <c r="FH327" s="1639"/>
      <c r="FI327" s="1639"/>
      <c r="FJ327" s="1639"/>
      <c r="FK327" s="1639"/>
      <c r="FL327" s="1639"/>
      <c r="FM327" s="1639"/>
      <c r="FN327" s="1639"/>
      <c r="FO327" s="1639"/>
      <c r="FP327" s="1639"/>
      <c r="FQ327" s="1639"/>
      <c r="FR327" s="1639"/>
      <c r="FS327" s="1639"/>
      <c r="FT327" s="1639"/>
      <c r="FU327" s="1639"/>
      <c r="FV327" s="1639"/>
      <c r="FW327" s="1639"/>
      <c r="FX327" s="1639"/>
      <c r="FY327" s="1639"/>
      <c r="FZ327" s="1639"/>
      <c r="GA327" s="1639"/>
      <c r="GB327" s="1639"/>
      <c r="GC327" s="1639"/>
      <c r="GD327" s="1639"/>
      <c r="GE327" s="1639"/>
      <c r="GF327" s="1639"/>
      <c r="GG327" s="1639"/>
      <c r="GH327" s="1639"/>
      <c r="GI327" s="1639"/>
      <c r="GJ327" s="1639"/>
      <c r="GK327" s="1639"/>
      <c r="GL327" s="1639"/>
      <c r="GM327" s="1639"/>
      <c r="GN327" s="1639"/>
      <c r="GO327" s="1639"/>
      <c r="GP327" s="1639"/>
      <c r="GQ327" s="1639"/>
      <c r="GR327" s="1639"/>
      <c r="GS327" s="1639"/>
      <c r="GT327" s="1639"/>
      <c r="GU327" s="1639"/>
      <c r="GV327" s="1639"/>
      <c r="GW327" s="1639"/>
      <c r="GX327" s="1639"/>
      <c r="GY327" s="1639"/>
      <c r="GZ327" s="1639"/>
      <c r="HA327" s="1639"/>
      <c r="HB327" s="1639"/>
      <c r="HC327" s="1639"/>
      <c r="HD327" s="1639"/>
      <c r="HE327" s="1639"/>
      <c r="HF327" s="1639"/>
      <c r="HG327" s="1639"/>
      <c r="HH327" s="1639"/>
      <c r="HI327" s="1639"/>
      <c r="HJ327" s="1639"/>
      <c r="HK327" s="1639"/>
      <c r="HL327" s="1639"/>
      <c r="HM327" s="1639"/>
      <c r="HN327" s="1639"/>
      <c r="HO327" s="1639"/>
      <c r="HP327" s="1639"/>
      <c r="HQ327" s="1639"/>
      <c r="HR327" s="1639"/>
      <c r="HS327" s="1639"/>
      <c r="HT327" s="1639"/>
      <c r="HU327" s="1639"/>
      <c r="HV327" s="1639"/>
      <c r="HW327" s="1639"/>
      <c r="HX327" s="1639"/>
      <c r="HY327" s="1639"/>
      <c r="HZ327" s="1639"/>
      <c r="IA327" s="1639"/>
      <c r="IB327" s="1639"/>
      <c r="IC327" s="1639"/>
      <c r="ID327" s="1639"/>
      <c r="IE327" s="1639"/>
      <c r="IF327" s="1639"/>
      <c r="IG327" s="1639"/>
      <c r="IH327" s="1639"/>
      <c r="II327" s="1639"/>
      <c r="IJ327" s="1639"/>
      <c r="IK327" s="1639"/>
      <c r="IL327" s="1639"/>
      <c r="IM327" s="1639"/>
      <c r="IN327" s="1639"/>
      <c r="IO327" s="1639"/>
      <c r="IP327" s="1639"/>
      <c r="IQ327" s="1639"/>
      <c r="IR327" s="1639"/>
      <c r="IS327" s="1639"/>
      <c r="IT327" s="1639"/>
      <c r="IU327" s="1639"/>
      <c r="IV327" s="1639"/>
      <c r="IW327" s="1639"/>
      <c r="IX327" s="1639"/>
      <c r="IY327" s="1639"/>
      <c r="IZ327" s="1639"/>
      <c r="JA327" s="1639"/>
      <c r="JB327" s="1639"/>
      <c r="JC327" s="1639"/>
      <c r="JD327" s="1639"/>
      <c r="JE327" s="1639"/>
      <c r="JF327" s="1639"/>
      <c r="JG327" s="1639"/>
      <c r="JH327" s="1639"/>
      <c r="JI327" s="1639"/>
      <c r="JJ327" s="1639"/>
      <c r="JK327" s="1639"/>
      <c r="JL327" s="1639"/>
      <c r="JM327" s="1639"/>
      <c r="JN327" s="1639"/>
      <c r="JO327" s="1639"/>
      <c r="JP327" s="1639"/>
      <c r="JQ327" s="1639"/>
      <c r="JR327" s="1639"/>
      <c r="JS327" s="1639"/>
      <c r="JT327" s="1639"/>
      <c r="JU327" s="1639"/>
      <c r="JV327" s="1639"/>
      <c r="JW327" s="1639"/>
      <c r="JX327" s="1639"/>
      <c r="JY327" s="1639"/>
      <c r="JZ327" s="1639"/>
      <c r="KA327" s="1639"/>
      <c r="KB327" s="1639"/>
      <c r="KC327" s="1639"/>
      <c r="KD327" s="1639"/>
      <c r="KE327" s="1639"/>
      <c r="KF327" s="1639"/>
      <c r="KG327" s="1639"/>
      <c r="KH327" s="1639"/>
      <c r="KI327" s="1639"/>
      <c r="KJ327" s="1639"/>
      <c r="KK327" s="1639"/>
      <c r="KL327" s="1639"/>
      <c r="KM327" s="1639"/>
      <c r="KN327" s="1639"/>
      <c r="KO327" s="1639"/>
      <c r="KP327" s="1639"/>
      <c r="KQ327" s="1639"/>
      <c r="KR327" s="1639"/>
      <c r="KS327" s="1639"/>
      <c r="KT327" s="1639"/>
      <c r="KU327" s="1639"/>
      <c r="KV327" s="1639"/>
      <c r="KW327" s="1639"/>
      <c r="KX327" s="1639"/>
      <c r="KY327" s="1639"/>
      <c r="KZ327" s="1639"/>
      <c r="LA327" s="1639"/>
      <c r="LB327" s="1639"/>
      <c r="LC327" s="1639"/>
      <c r="LD327" s="1639"/>
      <c r="LE327" s="1639"/>
      <c r="LF327" s="1639"/>
      <c r="LG327" s="1639"/>
      <c r="LH327" s="1639"/>
      <c r="LI327" s="1639"/>
      <c r="LJ327" s="1639"/>
      <c r="LK327" s="1639"/>
      <c r="LL327" s="1639"/>
      <c r="LM327" s="1639"/>
      <c r="LN327" s="1639"/>
      <c r="LO327" s="1639"/>
      <c r="LP327" s="1639"/>
    </row>
    <row r="328" s="1481" customFormat="1" ht="47" customHeight="1" spans="1:328">
      <c r="A328" s="1499">
        <v>45866</v>
      </c>
      <c r="B328" s="1500" t="s">
        <v>1238</v>
      </c>
      <c r="C328" s="1501" t="s">
        <v>98</v>
      </c>
      <c r="D328" s="1502">
        <v>4500175123</v>
      </c>
      <c r="E328" s="2253">
        <v>443848</v>
      </c>
      <c r="F328" s="1502" t="s">
        <v>1239</v>
      </c>
      <c r="G328" s="1505" t="s">
        <v>76</v>
      </c>
      <c r="H328" s="1505" t="s">
        <v>76</v>
      </c>
      <c r="I328" s="1532" t="s">
        <v>77</v>
      </c>
      <c r="J328" s="1522">
        <v>5664</v>
      </c>
      <c r="K328" s="1534">
        <v>0</v>
      </c>
      <c r="L328" s="1534">
        <v>96</v>
      </c>
      <c r="M328" s="1534">
        <f t="shared" si="260"/>
        <v>59</v>
      </c>
      <c r="N328" s="1536">
        <v>45924</v>
      </c>
      <c r="O328" s="2307">
        <v>45920</v>
      </c>
      <c r="P328" s="1537"/>
      <c r="Q328" s="1562" t="s">
        <v>78</v>
      </c>
      <c r="R328" s="2722">
        <v>5664</v>
      </c>
      <c r="S328" s="2722">
        <f t="shared" si="261"/>
        <v>0</v>
      </c>
      <c r="T328" s="2722"/>
      <c r="U328" s="1563" t="s">
        <v>829</v>
      </c>
      <c r="V328" s="1532" t="s">
        <v>1240</v>
      </c>
      <c r="W328" s="1532" t="s">
        <v>111</v>
      </c>
      <c r="X328" s="1565">
        <v>45877</v>
      </c>
      <c r="Y328" s="1589" t="s">
        <v>88</v>
      </c>
      <c r="Z328" s="1565">
        <v>45877</v>
      </c>
      <c r="AA328" s="1589"/>
      <c r="AB328" s="1589"/>
      <c r="AC328" s="1580" t="s">
        <v>1241</v>
      </c>
      <c r="AD328" s="1590" t="s">
        <v>1242</v>
      </c>
      <c r="AE328" s="2277">
        <v>0.5225</v>
      </c>
      <c r="AF328" s="2278">
        <f>AE328*J328</f>
        <v>2959.44</v>
      </c>
      <c r="AG328" s="1504" t="s">
        <v>1243</v>
      </c>
      <c r="AH328" s="1609" t="s">
        <v>81</v>
      </c>
      <c r="AI328" s="1609"/>
      <c r="AJ328" s="1609">
        <v>9</v>
      </c>
      <c r="AK328" s="1610">
        <f>J328</f>
        <v>5664</v>
      </c>
      <c r="AL328" s="1610"/>
      <c r="AM328" s="1610">
        <f t="shared" si="249"/>
        <v>236</v>
      </c>
      <c r="AN328" s="1610"/>
      <c r="AO328" s="1610"/>
      <c r="AP328" s="1610"/>
      <c r="AQ328" s="1610"/>
      <c r="AR328" s="1610" t="s">
        <v>63</v>
      </c>
      <c r="AS328" s="1610">
        <f t="shared" si="262"/>
        <v>5664</v>
      </c>
      <c r="AT328" s="1610"/>
      <c r="AU328" s="1622">
        <f t="shared" si="250"/>
        <v>629.333333333333</v>
      </c>
      <c r="AV328" s="1622">
        <f t="shared" si="251"/>
        <v>629.333333333333</v>
      </c>
      <c r="AW328" s="1622">
        <f t="shared" si="252"/>
        <v>629.333333333333</v>
      </c>
      <c r="AX328" s="1622">
        <f t="shared" si="253"/>
        <v>629.333333333333</v>
      </c>
      <c r="AY328" s="1622">
        <f t="shared" si="254"/>
        <v>629.333333333333</v>
      </c>
      <c r="AZ328" s="1622">
        <f t="shared" si="255"/>
        <v>629.333333333333</v>
      </c>
      <c r="BA328" s="1622">
        <f t="shared" si="256"/>
        <v>629.333333333333</v>
      </c>
      <c r="BB328" s="1622">
        <f t="shared" si="257"/>
        <v>629.333333333333</v>
      </c>
      <c r="BC328" s="1622">
        <f t="shared" si="258"/>
        <v>629.333333333333</v>
      </c>
      <c r="BD328" s="1622">
        <f t="shared" si="245"/>
        <v>603.111111111111</v>
      </c>
      <c r="BE328" s="1622">
        <f t="shared" si="246"/>
        <v>26.2222222222222</v>
      </c>
      <c r="BF328" s="1534"/>
      <c r="BG328" s="1638"/>
      <c r="BH328" s="1639"/>
      <c r="BI328" s="1639"/>
      <c r="BJ328" s="1639"/>
      <c r="BK328" s="1639"/>
      <c r="BL328" s="1639"/>
      <c r="BM328" s="1639"/>
      <c r="BN328" s="1639"/>
      <c r="BO328" s="1639"/>
      <c r="BP328" s="1639"/>
      <c r="BQ328" s="1639"/>
      <c r="BR328" s="1639"/>
      <c r="BS328" s="1639"/>
      <c r="BT328" s="1639"/>
      <c r="BU328" s="1639"/>
      <c r="BV328" s="1639"/>
      <c r="BW328" s="1639"/>
      <c r="BX328" s="1639"/>
      <c r="BY328" s="1639"/>
      <c r="BZ328" s="1639"/>
      <c r="CA328" s="1639"/>
      <c r="CB328" s="1639"/>
      <c r="CC328" s="1639"/>
      <c r="CD328" s="1639"/>
      <c r="CE328" s="1639"/>
      <c r="CF328" s="1639"/>
      <c r="CG328" s="1639"/>
      <c r="CH328" s="1639"/>
      <c r="CI328" s="1639"/>
      <c r="CJ328" s="1639"/>
      <c r="CK328" s="1639"/>
      <c r="CL328" s="1639"/>
      <c r="CM328" s="1639"/>
      <c r="CN328" s="1639"/>
      <c r="CO328" s="1639"/>
      <c r="CP328" s="1639"/>
      <c r="CQ328" s="1639"/>
      <c r="CR328" s="1639"/>
      <c r="CS328" s="1639"/>
      <c r="CT328" s="1639"/>
      <c r="CU328" s="1639"/>
      <c r="CV328" s="1639"/>
      <c r="CW328" s="1639"/>
      <c r="CX328" s="1639"/>
      <c r="CY328" s="1639"/>
      <c r="CZ328" s="1639"/>
      <c r="DA328" s="1639"/>
      <c r="DB328" s="1639"/>
      <c r="DC328" s="1639"/>
      <c r="DD328" s="1639"/>
      <c r="DE328" s="1639"/>
      <c r="DF328" s="1639"/>
      <c r="DG328" s="1639"/>
      <c r="DH328" s="1639"/>
      <c r="DI328" s="1639"/>
      <c r="DJ328" s="1639"/>
      <c r="DK328" s="1639"/>
      <c r="DL328" s="1639"/>
      <c r="DM328" s="1639"/>
      <c r="DN328" s="1639"/>
      <c r="DO328" s="1639"/>
      <c r="DP328" s="1639"/>
      <c r="DQ328" s="1639"/>
      <c r="DR328" s="1639"/>
      <c r="DS328" s="1639"/>
      <c r="DT328" s="1639"/>
      <c r="DU328" s="1639"/>
      <c r="DV328" s="1639"/>
      <c r="DW328" s="1639"/>
      <c r="DX328" s="1639"/>
      <c r="DY328" s="1639"/>
      <c r="DZ328" s="1639"/>
      <c r="EA328" s="1639"/>
      <c r="EB328" s="1639"/>
      <c r="EC328" s="1639"/>
      <c r="ED328" s="1639"/>
      <c r="EE328" s="1639"/>
      <c r="EF328" s="1639"/>
      <c r="EG328" s="1639"/>
      <c r="EH328" s="1639"/>
      <c r="EI328" s="1639"/>
      <c r="EJ328" s="1639"/>
      <c r="EK328" s="1639"/>
      <c r="EL328" s="1639"/>
      <c r="EM328" s="1639"/>
      <c r="EN328" s="1639"/>
      <c r="EO328" s="1639"/>
      <c r="EP328" s="1639"/>
      <c r="EQ328" s="1639"/>
      <c r="ER328" s="1639"/>
      <c r="ES328" s="1639"/>
      <c r="ET328" s="1639"/>
      <c r="EU328" s="1639"/>
      <c r="EV328" s="1639"/>
      <c r="EW328" s="1639"/>
      <c r="EX328" s="1639"/>
      <c r="EY328" s="1639"/>
      <c r="EZ328" s="1639"/>
      <c r="FA328" s="1639"/>
      <c r="FB328" s="1639"/>
      <c r="FC328" s="1639"/>
      <c r="FD328" s="1639"/>
      <c r="FE328" s="1639"/>
      <c r="FF328" s="1639"/>
      <c r="FG328" s="1639"/>
      <c r="FH328" s="1639"/>
      <c r="FI328" s="1639"/>
      <c r="FJ328" s="1639"/>
      <c r="FK328" s="1639"/>
      <c r="FL328" s="1639"/>
      <c r="FM328" s="1639"/>
      <c r="FN328" s="1639"/>
      <c r="FO328" s="1639"/>
      <c r="FP328" s="1639"/>
      <c r="FQ328" s="1639"/>
      <c r="FR328" s="1639"/>
      <c r="FS328" s="1639"/>
      <c r="FT328" s="1639"/>
      <c r="FU328" s="1639"/>
      <c r="FV328" s="1639"/>
      <c r="FW328" s="1639"/>
      <c r="FX328" s="1639"/>
      <c r="FY328" s="1639"/>
      <c r="FZ328" s="1639"/>
      <c r="GA328" s="1639"/>
      <c r="GB328" s="1639"/>
      <c r="GC328" s="1639"/>
      <c r="GD328" s="1639"/>
      <c r="GE328" s="1639"/>
      <c r="GF328" s="1639"/>
      <c r="GG328" s="1639"/>
      <c r="GH328" s="1639"/>
      <c r="GI328" s="1639"/>
      <c r="GJ328" s="1639"/>
      <c r="GK328" s="1639"/>
      <c r="GL328" s="1639"/>
      <c r="GM328" s="1639"/>
      <c r="GN328" s="1639"/>
      <c r="GO328" s="1639"/>
      <c r="GP328" s="1639"/>
      <c r="GQ328" s="1639"/>
      <c r="GR328" s="1639"/>
      <c r="GS328" s="1639"/>
      <c r="GT328" s="1639"/>
      <c r="GU328" s="1639"/>
      <c r="GV328" s="1639"/>
      <c r="GW328" s="1639"/>
      <c r="GX328" s="1639"/>
      <c r="GY328" s="1639"/>
      <c r="GZ328" s="1639"/>
      <c r="HA328" s="1639"/>
      <c r="HB328" s="1639"/>
      <c r="HC328" s="1639"/>
      <c r="HD328" s="1639"/>
      <c r="HE328" s="1639"/>
      <c r="HF328" s="1639"/>
      <c r="HG328" s="1639"/>
      <c r="HH328" s="1639"/>
      <c r="HI328" s="1639"/>
      <c r="HJ328" s="1639"/>
      <c r="HK328" s="1639"/>
      <c r="HL328" s="1639"/>
      <c r="HM328" s="1639"/>
      <c r="HN328" s="1639"/>
      <c r="HO328" s="1639"/>
      <c r="HP328" s="1639"/>
      <c r="HQ328" s="1639"/>
      <c r="HR328" s="1639"/>
      <c r="HS328" s="1639"/>
      <c r="HT328" s="1639"/>
      <c r="HU328" s="1639"/>
      <c r="HV328" s="1639"/>
      <c r="HW328" s="1639"/>
      <c r="HX328" s="1639"/>
      <c r="HY328" s="1639"/>
      <c r="HZ328" s="1639"/>
      <c r="IA328" s="1639"/>
      <c r="IB328" s="1639"/>
      <c r="IC328" s="1639"/>
      <c r="ID328" s="1639"/>
      <c r="IE328" s="1639"/>
      <c r="IF328" s="1639"/>
      <c r="IG328" s="1639"/>
      <c r="IH328" s="1639"/>
      <c r="II328" s="1639"/>
      <c r="IJ328" s="1639"/>
      <c r="IK328" s="1639"/>
      <c r="IL328" s="1639"/>
      <c r="IM328" s="1639"/>
      <c r="IN328" s="1639"/>
      <c r="IO328" s="1639"/>
      <c r="IP328" s="1639"/>
      <c r="IQ328" s="1639"/>
      <c r="IR328" s="1639"/>
      <c r="IS328" s="1639"/>
      <c r="IT328" s="1639"/>
      <c r="IU328" s="1639"/>
      <c r="IV328" s="1639"/>
      <c r="IW328" s="1639"/>
      <c r="IX328" s="1639"/>
      <c r="IY328" s="1639"/>
      <c r="IZ328" s="1639"/>
      <c r="JA328" s="1639"/>
      <c r="JB328" s="1639"/>
      <c r="JC328" s="1639"/>
      <c r="JD328" s="1639"/>
      <c r="JE328" s="1639"/>
      <c r="JF328" s="1639"/>
      <c r="JG328" s="1639"/>
      <c r="JH328" s="1639"/>
      <c r="JI328" s="1639"/>
      <c r="JJ328" s="1639"/>
      <c r="JK328" s="1639"/>
      <c r="JL328" s="1639"/>
      <c r="JM328" s="1639"/>
      <c r="JN328" s="1639"/>
      <c r="JO328" s="1639"/>
      <c r="JP328" s="1639"/>
      <c r="JQ328" s="1639"/>
      <c r="JR328" s="1639"/>
      <c r="JS328" s="1639"/>
      <c r="JT328" s="1639"/>
      <c r="JU328" s="1639"/>
      <c r="JV328" s="1639"/>
      <c r="JW328" s="1639"/>
      <c r="JX328" s="1639"/>
      <c r="JY328" s="1639"/>
      <c r="JZ328" s="1639"/>
      <c r="KA328" s="1639"/>
      <c r="KB328" s="1639"/>
      <c r="KC328" s="1639"/>
      <c r="KD328" s="1639"/>
      <c r="KE328" s="1639"/>
      <c r="KF328" s="1639"/>
      <c r="KG328" s="1639"/>
      <c r="KH328" s="1639"/>
      <c r="KI328" s="1639"/>
      <c r="KJ328" s="1639"/>
      <c r="KK328" s="1639"/>
      <c r="KL328" s="1639"/>
      <c r="KM328" s="1639"/>
      <c r="KN328" s="1639"/>
      <c r="KO328" s="1639"/>
      <c r="KP328" s="1639"/>
      <c r="KQ328" s="1639"/>
      <c r="KR328" s="1639"/>
      <c r="KS328" s="1639"/>
      <c r="KT328" s="1639"/>
      <c r="KU328" s="1639"/>
      <c r="KV328" s="1639"/>
      <c r="KW328" s="1639"/>
      <c r="KX328" s="1639"/>
      <c r="KY328" s="1639"/>
      <c r="KZ328" s="1639"/>
      <c r="LA328" s="1639"/>
      <c r="LB328" s="1639"/>
      <c r="LC328" s="1639"/>
      <c r="LD328" s="1639"/>
      <c r="LE328" s="1639"/>
      <c r="LF328" s="1639"/>
      <c r="LG328" s="1639"/>
      <c r="LH328" s="1639"/>
      <c r="LI328" s="1639"/>
      <c r="LJ328" s="1639"/>
      <c r="LK328" s="1639"/>
      <c r="LL328" s="1639"/>
      <c r="LM328" s="1639"/>
      <c r="LN328" s="1639"/>
      <c r="LO328" s="1639"/>
      <c r="LP328" s="1639"/>
    </row>
    <row r="329" s="1481" customFormat="1" ht="47" customHeight="1" spans="1:328">
      <c r="A329" s="1499">
        <v>45855</v>
      </c>
      <c r="B329" s="1500" t="s">
        <v>173</v>
      </c>
      <c r="C329" s="1501" t="s">
        <v>98</v>
      </c>
      <c r="D329" s="1502">
        <v>4500174181</v>
      </c>
      <c r="E329" s="2253" t="s">
        <v>1244</v>
      </c>
      <c r="F329" s="1502" t="s">
        <v>1245</v>
      </c>
      <c r="G329" s="1505" t="s">
        <v>176</v>
      </c>
      <c r="H329" s="1505" t="s">
        <v>176</v>
      </c>
      <c r="I329" s="1505" t="s">
        <v>1067</v>
      </c>
      <c r="J329" s="1522">
        <v>13800</v>
      </c>
      <c r="K329" s="1534">
        <v>24</v>
      </c>
      <c r="L329" s="1534">
        <v>2760</v>
      </c>
      <c r="M329" s="1534">
        <f t="shared" si="260"/>
        <v>5</v>
      </c>
      <c r="N329" s="1536">
        <v>45917</v>
      </c>
      <c r="O329" s="2307">
        <v>45922</v>
      </c>
      <c r="P329" s="1537" t="s">
        <v>1235</v>
      </c>
      <c r="Q329" s="1562" t="s">
        <v>78</v>
      </c>
      <c r="R329" s="2722">
        <v>13800</v>
      </c>
      <c r="S329" s="2722">
        <f t="shared" si="261"/>
        <v>0</v>
      </c>
      <c r="T329" s="2722"/>
      <c r="U329" s="1563" t="s">
        <v>829</v>
      </c>
      <c r="V329" s="1532" t="s">
        <v>1246</v>
      </c>
      <c r="W329" s="1532" t="s">
        <v>111</v>
      </c>
      <c r="X329" s="1565" t="s">
        <v>1068</v>
      </c>
      <c r="Y329" s="1589" t="s">
        <v>88</v>
      </c>
      <c r="Z329" s="1589">
        <v>45859</v>
      </c>
      <c r="AA329" s="1589"/>
      <c r="AB329" s="1589" t="s">
        <v>745</v>
      </c>
      <c r="AC329" s="1580" t="s">
        <v>746</v>
      </c>
      <c r="AD329" s="1590" t="s">
        <v>181</v>
      </c>
      <c r="AE329" s="2277">
        <v>1451.258</v>
      </c>
      <c r="AF329" s="2278">
        <f>AE329*M329</f>
        <v>7256.29</v>
      </c>
      <c r="AG329" s="1504" t="s">
        <v>1247</v>
      </c>
      <c r="AH329" s="1609" t="s">
        <v>81</v>
      </c>
      <c r="AI329" s="1609"/>
      <c r="AJ329" s="1609">
        <v>9</v>
      </c>
      <c r="AK329" s="1610">
        <f>J329</f>
        <v>13800</v>
      </c>
      <c r="AL329" s="1610"/>
      <c r="AM329" s="1610">
        <f t="shared" si="249"/>
        <v>575</v>
      </c>
      <c r="AN329" s="1610"/>
      <c r="AO329" s="1610"/>
      <c r="AP329" s="1610"/>
      <c r="AQ329" s="1610"/>
      <c r="AR329" s="1610" t="s">
        <v>63</v>
      </c>
      <c r="AS329" s="1610">
        <f t="shared" si="262"/>
        <v>13800</v>
      </c>
      <c r="AT329" s="1610"/>
      <c r="AU329" s="1622">
        <f t="shared" si="250"/>
        <v>1533.33333333333</v>
      </c>
      <c r="AV329" s="1622">
        <f t="shared" si="251"/>
        <v>1533.33333333333</v>
      </c>
      <c r="AW329" s="1622">
        <f t="shared" si="252"/>
        <v>1533.33333333333</v>
      </c>
      <c r="AX329" s="1622">
        <f t="shared" si="253"/>
        <v>1533.33333333333</v>
      </c>
      <c r="AY329" s="1622">
        <f t="shared" si="254"/>
        <v>1533.33333333333</v>
      </c>
      <c r="AZ329" s="1622">
        <f t="shared" si="255"/>
        <v>1533.33333333333</v>
      </c>
      <c r="BA329" s="1622">
        <f t="shared" si="256"/>
        <v>1533.33333333333</v>
      </c>
      <c r="BB329" s="1622">
        <f t="shared" si="257"/>
        <v>1533.33333333333</v>
      </c>
      <c r="BC329" s="1622">
        <f t="shared" si="258"/>
        <v>1533.33333333333</v>
      </c>
      <c r="BD329" s="1622">
        <f t="shared" si="245"/>
        <v>1469.44444444444</v>
      </c>
      <c r="BE329" s="1622">
        <f t="shared" si="246"/>
        <v>63.8888888888889</v>
      </c>
      <c r="BF329" s="1534"/>
      <c r="BG329" s="1638"/>
      <c r="BH329" s="1639"/>
      <c r="BI329" s="1639"/>
      <c r="BJ329" s="1639"/>
      <c r="BK329" s="1639"/>
      <c r="BL329" s="1639"/>
      <c r="BM329" s="1639"/>
      <c r="BN329" s="1639"/>
      <c r="BO329" s="1639"/>
      <c r="BP329" s="1639"/>
      <c r="BQ329" s="1639"/>
      <c r="BR329" s="1639"/>
      <c r="BS329" s="1639"/>
      <c r="BT329" s="1639"/>
      <c r="BU329" s="1639"/>
      <c r="BV329" s="1639"/>
      <c r="BW329" s="1639"/>
      <c r="BX329" s="1639"/>
      <c r="BY329" s="1639"/>
      <c r="BZ329" s="1639"/>
      <c r="CA329" s="1639"/>
      <c r="CB329" s="1639"/>
      <c r="CC329" s="1639"/>
      <c r="CD329" s="1639"/>
      <c r="CE329" s="1639"/>
      <c r="CF329" s="1639"/>
      <c r="CG329" s="1639"/>
      <c r="CH329" s="1639"/>
      <c r="CI329" s="1639"/>
      <c r="CJ329" s="1639"/>
      <c r="CK329" s="1639"/>
      <c r="CL329" s="1639"/>
      <c r="CM329" s="1639"/>
      <c r="CN329" s="1639"/>
      <c r="CO329" s="1639"/>
      <c r="CP329" s="1639"/>
      <c r="CQ329" s="1639"/>
      <c r="CR329" s="1639"/>
      <c r="CS329" s="1639"/>
      <c r="CT329" s="1639"/>
      <c r="CU329" s="1639"/>
      <c r="CV329" s="1639"/>
      <c r="CW329" s="1639"/>
      <c r="CX329" s="1639"/>
      <c r="CY329" s="1639"/>
      <c r="CZ329" s="1639"/>
      <c r="DA329" s="1639"/>
      <c r="DB329" s="1639"/>
      <c r="DC329" s="1639"/>
      <c r="DD329" s="1639"/>
      <c r="DE329" s="1639"/>
      <c r="DF329" s="1639"/>
      <c r="DG329" s="1639"/>
      <c r="DH329" s="1639"/>
      <c r="DI329" s="1639"/>
      <c r="DJ329" s="1639"/>
      <c r="DK329" s="1639"/>
      <c r="DL329" s="1639"/>
      <c r="DM329" s="1639"/>
      <c r="DN329" s="1639"/>
      <c r="DO329" s="1639"/>
      <c r="DP329" s="1639"/>
      <c r="DQ329" s="1639"/>
      <c r="DR329" s="1639"/>
      <c r="DS329" s="1639"/>
      <c r="DT329" s="1639"/>
      <c r="DU329" s="1639"/>
      <c r="DV329" s="1639"/>
      <c r="DW329" s="1639"/>
      <c r="DX329" s="1639"/>
      <c r="DY329" s="1639"/>
      <c r="DZ329" s="1639"/>
      <c r="EA329" s="1639"/>
      <c r="EB329" s="1639"/>
      <c r="EC329" s="1639"/>
      <c r="ED329" s="1639"/>
      <c r="EE329" s="1639"/>
      <c r="EF329" s="1639"/>
      <c r="EG329" s="1639"/>
      <c r="EH329" s="1639"/>
      <c r="EI329" s="1639"/>
      <c r="EJ329" s="1639"/>
      <c r="EK329" s="1639"/>
      <c r="EL329" s="1639"/>
      <c r="EM329" s="1639"/>
      <c r="EN329" s="1639"/>
      <c r="EO329" s="1639"/>
      <c r="EP329" s="1639"/>
      <c r="EQ329" s="1639"/>
      <c r="ER329" s="1639"/>
      <c r="ES329" s="1639"/>
      <c r="ET329" s="1639"/>
      <c r="EU329" s="1639"/>
      <c r="EV329" s="1639"/>
      <c r="EW329" s="1639"/>
      <c r="EX329" s="1639"/>
      <c r="EY329" s="1639"/>
      <c r="EZ329" s="1639"/>
      <c r="FA329" s="1639"/>
      <c r="FB329" s="1639"/>
      <c r="FC329" s="1639"/>
      <c r="FD329" s="1639"/>
      <c r="FE329" s="1639"/>
      <c r="FF329" s="1639"/>
      <c r="FG329" s="1639"/>
      <c r="FH329" s="1639"/>
      <c r="FI329" s="1639"/>
      <c r="FJ329" s="1639"/>
      <c r="FK329" s="1639"/>
      <c r="FL329" s="1639"/>
      <c r="FM329" s="1639"/>
      <c r="FN329" s="1639"/>
      <c r="FO329" s="1639"/>
      <c r="FP329" s="1639"/>
      <c r="FQ329" s="1639"/>
      <c r="FR329" s="1639"/>
      <c r="FS329" s="1639"/>
      <c r="FT329" s="1639"/>
      <c r="FU329" s="1639"/>
      <c r="FV329" s="1639"/>
      <c r="FW329" s="1639"/>
      <c r="FX329" s="1639"/>
      <c r="FY329" s="1639"/>
      <c r="FZ329" s="1639"/>
      <c r="GA329" s="1639"/>
      <c r="GB329" s="1639"/>
      <c r="GC329" s="1639"/>
      <c r="GD329" s="1639"/>
      <c r="GE329" s="1639"/>
      <c r="GF329" s="1639"/>
      <c r="GG329" s="1639"/>
      <c r="GH329" s="1639"/>
      <c r="GI329" s="1639"/>
      <c r="GJ329" s="1639"/>
      <c r="GK329" s="1639"/>
      <c r="GL329" s="1639"/>
      <c r="GM329" s="1639"/>
      <c r="GN329" s="1639"/>
      <c r="GO329" s="1639"/>
      <c r="GP329" s="1639"/>
      <c r="GQ329" s="1639"/>
      <c r="GR329" s="1639"/>
      <c r="GS329" s="1639"/>
      <c r="GT329" s="1639"/>
      <c r="GU329" s="1639"/>
      <c r="GV329" s="1639"/>
      <c r="GW329" s="1639"/>
      <c r="GX329" s="1639"/>
      <c r="GY329" s="1639"/>
      <c r="GZ329" s="1639"/>
      <c r="HA329" s="1639"/>
      <c r="HB329" s="1639"/>
      <c r="HC329" s="1639"/>
      <c r="HD329" s="1639"/>
      <c r="HE329" s="1639"/>
      <c r="HF329" s="1639"/>
      <c r="HG329" s="1639"/>
      <c r="HH329" s="1639"/>
      <c r="HI329" s="1639"/>
      <c r="HJ329" s="1639"/>
      <c r="HK329" s="1639"/>
      <c r="HL329" s="1639"/>
      <c r="HM329" s="1639"/>
      <c r="HN329" s="1639"/>
      <c r="HO329" s="1639"/>
      <c r="HP329" s="1639"/>
      <c r="HQ329" s="1639"/>
      <c r="HR329" s="1639"/>
      <c r="HS329" s="1639"/>
      <c r="HT329" s="1639"/>
      <c r="HU329" s="1639"/>
      <c r="HV329" s="1639"/>
      <c r="HW329" s="1639"/>
      <c r="HX329" s="1639"/>
      <c r="HY329" s="1639"/>
      <c r="HZ329" s="1639"/>
      <c r="IA329" s="1639"/>
      <c r="IB329" s="1639"/>
      <c r="IC329" s="1639"/>
      <c r="ID329" s="1639"/>
      <c r="IE329" s="1639"/>
      <c r="IF329" s="1639"/>
      <c r="IG329" s="1639"/>
      <c r="IH329" s="1639"/>
      <c r="II329" s="1639"/>
      <c r="IJ329" s="1639"/>
      <c r="IK329" s="1639"/>
      <c r="IL329" s="1639"/>
      <c r="IM329" s="1639"/>
      <c r="IN329" s="1639"/>
      <c r="IO329" s="1639"/>
      <c r="IP329" s="1639"/>
      <c r="IQ329" s="1639"/>
      <c r="IR329" s="1639"/>
      <c r="IS329" s="1639"/>
      <c r="IT329" s="1639"/>
      <c r="IU329" s="1639"/>
      <c r="IV329" s="1639"/>
      <c r="IW329" s="1639"/>
      <c r="IX329" s="1639"/>
      <c r="IY329" s="1639"/>
      <c r="IZ329" s="1639"/>
      <c r="JA329" s="1639"/>
      <c r="JB329" s="1639"/>
      <c r="JC329" s="1639"/>
      <c r="JD329" s="1639"/>
      <c r="JE329" s="1639"/>
      <c r="JF329" s="1639"/>
      <c r="JG329" s="1639"/>
      <c r="JH329" s="1639"/>
      <c r="JI329" s="1639"/>
      <c r="JJ329" s="1639"/>
      <c r="JK329" s="1639"/>
      <c r="JL329" s="1639"/>
      <c r="JM329" s="1639"/>
      <c r="JN329" s="1639"/>
      <c r="JO329" s="1639"/>
      <c r="JP329" s="1639"/>
      <c r="JQ329" s="1639"/>
      <c r="JR329" s="1639"/>
      <c r="JS329" s="1639"/>
      <c r="JT329" s="1639"/>
      <c r="JU329" s="1639"/>
      <c r="JV329" s="1639"/>
      <c r="JW329" s="1639"/>
      <c r="JX329" s="1639"/>
      <c r="JY329" s="1639"/>
      <c r="JZ329" s="1639"/>
      <c r="KA329" s="1639"/>
      <c r="KB329" s="1639"/>
      <c r="KC329" s="1639"/>
      <c r="KD329" s="1639"/>
      <c r="KE329" s="1639"/>
      <c r="KF329" s="1639"/>
      <c r="KG329" s="1639"/>
      <c r="KH329" s="1639"/>
      <c r="KI329" s="1639"/>
      <c r="KJ329" s="1639"/>
      <c r="KK329" s="1639"/>
      <c r="KL329" s="1639"/>
      <c r="KM329" s="1639"/>
      <c r="KN329" s="1639"/>
      <c r="KO329" s="1639"/>
      <c r="KP329" s="1639"/>
      <c r="KQ329" s="1639"/>
      <c r="KR329" s="1639"/>
      <c r="KS329" s="1639"/>
      <c r="KT329" s="1639"/>
      <c r="KU329" s="1639"/>
      <c r="KV329" s="1639"/>
      <c r="KW329" s="1639"/>
      <c r="KX329" s="1639"/>
      <c r="KY329" s="1639"/>
      <c r="KZ329" s="1639"/>
      <c r="LA329" s="1639"/>
      <c r="LB329" s="1639"/>
      <c r="LC329" s="1639"/>
      <c r="LD329" s="1639"/>
      <c r="LE329" s="1639"/>
      <c r="LF329" s="1639"/>
      <c r="LG329" s="1639"/>
      <c r="LH329" s="1639"/>
      <c r="LI329" s="1639"/>
      <c r="LJ329" s="1639"/>
      <c r="LK329" s="1639"/>
      <c r="LL329" s="1639"/>
      <c r="LM329" s="1639"/>
      <c r="LN329" s="1639"/>
      <c r="LO329" s="1639"/>
      <c r="LP329" s="1639"/>
    </row>
    <row r="330" s="1481" customFormat="1" ht="47" customHeight="1" spans="1:328">
      <c r="A330" s="1499">
        <v>45855</v>
      </c>
      <c r="B330" s="1500" t="s">
        <v>173</v>
      </c>
      <c r="C330" s="1501" t="s">
        <v>98</v>
      </c>
      <c r="D330" s="1502">
        <v>4500174181</v>
      </c>
      <c r="E330" s="2253" t="s">
        <v>1248</v>
      </c>
      <c r="F330" s="1502" t="s">
        <v>1249</v>
      </c>
      <c r="G330" s="1505" t="s">
        <v>176</v>
      </c>
      <c r="H330" s="1505" t="s">
        <v>176</v>
      </c>
      <c r="I330" s="1505" t="s">
        <v>1067</v>
      </c>
      <c r="J330" s="1522">
        <v>16560</v>
      </c>
      <c r="K330" s="1534">
        <v>24</v>
      </c>
      <c r="L330" s="1534">
        <v>2760</v>
      </c>
      <c r="M330" s="1534">
        <f t="shared" si="260"/>
        <v>6</v>
      </c>
      <c r="N330" s="1536">
        <v>45917</v>
      </c>
      <c r="O330" s="2307">
        <v>45923</v>
      </c>
      <c r="P330" s="1537" t="s">
        <v>1235</v>
      </c>
      <c r="Q330" s="1562" t="s">
        <v>78</v>
      </c>
      <c r="R330" s="2722">
        <v>16560</v>
      </c>
      <c r="S330" s="2722">
        <f t="shared" si="261"/>
        <v>0</v>
      </c>
      <c r="T330" s="2722"/>
      <c r="U330" s="1563" t="s">
        <v>829</v>
      </c>
      <c r="V330" s="1532" t="s">
        <v>1250</v>
      </c>
      <c r="W330" s="1532" t="s">
        <v>111</v>
      </c>
      <c r="X330" s="1565" t="s">
        <v>1068</v>
      </c>
      <c r="Y330" s="1589" t="s">
        <v>88</v>
      </c>
      <c r="Z330" s="1589">
        <v>45859</v>
      </c>
      <c r="AA330" s="1589"/>
      <c r="AB330" s="1589" t="s">
        <v>745</v>
      </c>
      <c r="AC330" s="1580" t="s">
        <v>746</v>
      </c>
      <c r="AD330" s="1590" t="s">
        <v>181</v>
      </c>
      <c r="AE330" s="2277">
        <v>1451.2583</v>
      </c>
      <c r="AF330" s="2278">
        <f>AE330*M330</f>
        <v>8707.5498</v>
      </c>
      <c r="AG330" s="1504" t="s">
        <v>1251</v>
      </c>
      <c r="AH330" s="1609" t="s">
        <v>81</v>
      </c>
      <c r="AI330" s="1609"/>
      <c r="AJ330" s="1609">
        <v>9</v>
      </c>
      <c r="AK330" s="1610">
        <f>J330</f>
        <v>16560</v>
      </c>
      <c r="AL330" s="1610"/>
      <c r="AM330" s="1610">
        <f t="shared" si="249"/>
        <v>690</v>
      </c>
      <c r="AN330" s="1610"/>
      <c r="AO330" s="1610"/>
      <c r="AP330" s="1610"/>
      <c r="AQ330" s="1610"/>
      <c r="AR330" s="1610" t="s">
        <v>63</v>
      </c>
      <c r="AS330" s="1610">
        <f t="shared" si="262"/>
        <v>16560</v>
      </c>
      <c r="AT330" s="1610"/>
      <c r="AU330" s="1622">
        <f t="shared" si="250"/>
        <v>1840</v>
      </c>
      <c r="AV330" s="1622">
        <f t="shared" si="251"/>
        <v>1840</v>
      </c>
      <c r="AW330" s="1622">
        <f t="shared" si="252"/>
        <v>1840</v>
      </c>
      <c r="AX330" s="1622">
        <f t="shared" si="253"/>
        <v>1840</v>
      </c>
      <c r="AY330" s="1622">
        <f t="shared" si="254"/>
        <v>1840</v>
      </c>
      <c r="AZ330" s="1622">
        <f t="shared" si="255"/>
        <v>1840</v>
      </c>
      <c r="BA330" s="1622">
        <f t="shared" si="256"/>
        <v>1840</v>
      </c>
      <c r="BB330" s="1622">
        <f t="shared" si="257"/>
        <v>1840</v>
      </c>
      <c r="BC330" s="1622">
        <f t="shared" si="258"/>
        <v>1840</v>
      </c>
      <c r="BD330" s="1622">
        <f t="shared" si="245"/>
        <v>1763.33333333333</v>
      </c>
      <c r="BE330" s="1622">
        <f t="shared" si="246"/>
        <v>76.6666666666667</v>
      </c>
      <c r="BF330" s="1534"/>
      <c r="BG330" s="1638"/>
      <c r="BH330" s="1639"/>
      <c r="BI330" s="1639"/>
      <c r="BJ330" s="1639"/>
      <c r="BK330" s="1639"/>
      <c r="BL330" s="1639"/>
      <c r="BM330" s="1639"/>
      <c r="BN330" s="1639"/>
      <c r="BO330" s="1639"/>
      <c r="BP330" s="1639"/>
      <c r="BQ330" s="1639"/>
      <c r="BR330" s="1639"/>
      <c r="BS330" s="1639"/>
      <c r="BT330" s="1639"/>
      <c r="BU330" s="1639"/>
      <c r="BV330" s="1639"/>
      <c r="BW330" s="1639"/>
      <c r="BX330" s="1639"/>
      <c r="BY330" s="1639"/>
      <c r="BZ330" s="1639"/>
      <c r="CA330" s="1639"/>
      <c r="CB330" s="1639"/>
      <c r="CC330" s="1639"/>
      <c r="CD330" s="1639"/>
      <c r="CE330" s="1639"/>
      <c r="CF330" s="1639"/>
      <c r="CG330" s="1639"/>
      <c r="CH330" s="1639"/>
      <c r="CI330" s="1639"/>
      <c r="CJ330" s="1639"/>
      <c r="CK330" s="1639"/>
      <c r="CL330" s="1639"/>
      <c r="CM330" s="1639"/>
      <c r="CN330" s="1639"/>
      <c r="CO330" s="1639"/>
      <c r="CP330" s="1639"/>
      <c r="CQ330" s="1639"/>
      <c r="CR330" s="1639"/>
      <c r="CS330" s="1639"/>
      <c r="CT330" s="1639"/>
      <c r="CU330" s="1639"/>
      <c r="CV330" s="1639"/>
      <c r="CW330" s="1639"/>
      <c r="CX330" s="1639"/>
      <c r="CY330" s="1639"/>
      <c r="CZ330" s="1639"/>
      <c r="DA330" s="1639"/>
      <c r="DB330" s="1639"/>
      <c r="DC330" s="1639"/>
      <c r="DD330" s="1639"/>
      <c r="DE330" s="1639"/>
      <c r="DF330" s="1639"/>
      <c r="DG330" s="1639"/>
      <c r="DH330" s="1639"/>
      <c r="DI330" s="1639"/>
      <c r="DJ330" s="1639"/>
      <c r="DK330" s="1639"/>
      <c r="DL330" s="1639"/>
      <c r="DM330" s="1639"/>
      <c r="DN330" s="1639"/>
      <c r="DO330" s="1639"/>
      <c r="DP330" s="1639"/>
      <c r="DQ330" s="1639"/>
      <c r="DR330" s="1639"/>
      <c r="DS330" s="1639"/>
      <c r="DT330" s="1639"/>
      <c r="DU330" s="1639"/>
      <c r="DV330" s="1639"/>
      <c r="DW330" s="1639"/>
      <c r="DX330" s="1639"/>
      <c r="DY330" s="1639"/>
      <c r="DZ330" s="1639"/>
      <c r="EA330" s="1639"/>
      <c r="EB330" s="1639"/>
      <c r="EC330" s="1639"/>
      <c r="ED330" s="1639"/>
      <c r="EE330" s="1639"/>
      <c r="EF330" s="1639"/>
      <c r="EG330" s="1639"/>
      <c r="EH330" s="1639"/>
      <c r="EI330" s="1639"/>
      <c r="EJ330" s="1639"/>
      <c r="EK330" s="1639"/>
      <c r="EL330" s="1639"/>
      <c r="EM330" s="1639"/>
      <c r="EN330" s="1639"/>
      <c r="EO330" s="1639"/>
      <c r="EP330" s="1639"/>
      <c r="EQ330" s="1639"/>
      <c r="ER330" s="1639"/>
      <c r="ES330" s="1639"/>
      <c r="ET330" s="1639"/>
      <c r="EU330" s="1639"/>
      <c r="EV330" s="1639"/>
      <c r="EW330" s="1639"/>
      <c r="EX330" s="1639"/>
      <c r="EY330" s="1639"/>
      <c r="EZ330" s="1639"/>
      <c r="FA330" s="1639"/>
      <c r="FB330" s="1639"/>
      <c r="FC330" s="1639"/>
      <c r="FD330" s="1639"/>
      <c r="FE330" s="1639"/>
      <c r="FF330" s="1639"/>
      <c r="FG330" s="1639"/>
      <c r="FH330" s="1639"/>
      <c r="FI330" s="1639"/>
      <c r="FJ330" s="1639"/>
      <c r="FK330" s="1639"/>
      <c r="FL330" s="1639"/>
      <c r="FM330" s="1639"/>
      <c r="FN330" s="1639"/>
      <c r="FO330" s="1639"/>
      <c r="FP330" s="1639"/>
      <c r="FQ330" s="1639"/>
      <c r="FR330" s="1639"/>
      <c r="FS330" s="1639"/>
      <c r="FT330" s="1639"/>
      <c r="FU330" s="1639"/>
      <c r="FV330" s="1639"/>
      <c r="FW330" s="1639"/>
      <c r="FX330" s="1639"/>
      <c r="FY330" s="1639"/>
      <c r="FZ330" s="1639"/>
      <c r="GA330" s="1639"/>
      <c r="GB330" s="1639"/>
      <c r="GC330" s="1639"/>
      <c r="GD330" s="1639"/>
      <c r="GE330" s="1639"/>
      <c r="GF330" s="1639"/>
      <c r="GG330" s="1639"/>
      <c r="GH330" s="1639"/>
      <c r="GI330" s="1639"/>
      <c r="GJ330" s="1639"/>
      <c r="GK330" s="1639"/>
      <c r="GL330" s="1639"/>
      <c r="GM330" s="1639"/>
      <c r="GN330" s="1639"/>
      <c r="GO330" s="1639"/>
      <c r="GP330" s="1639"/>
      <c r="GQ330" s="1639"/>
      <c r="GR330" s="1639"/>
      <c r="GS330" s="1639"/>
      <c r="GT330" s="1639"/>
      <c r="GU330" s="1639"/>
      <c r="GV330" s="1639"/>
      <c r="GW330" s="1639"/>
      <c r="GX330" s="1639"/>
      <c r="GY330" s="1639"/>
      <c r="GZ330" s="1639"/>
      <c r="HA330" s="1639"/>
      <c r="HB330" s="1639"/>
      <c r="HC330" s="1639"/>
      <c r="HD330" s="1639"/>
      <c r="HE330" s="1639"/>
      <c r="HF330" s="1639"/>
      <c r="HG330" s="1639"/>
      <c r="HH330" s="1639"/>
      <c r="HI330" s="1639"/>
      <c r="HJ330" s="1639"/>
      <c r="HK330" s="1639"/>
      <c r="HL330" s="1639"/>
      <c r="HM330" s="1639"/>
      <c r="HN330" s="1639"/>
      <c r="HO330" s="1639"/>
      <c r="HP330" s="1639"/>
      <c r="HQ330" s="1639"/>
      <c r="HR330" s="1639"/>
      <c r="HS330" s="1639"/>
      <c r="HT330" s="1639"/>
      <c r="HU330" s="1639"/>
      <c r="HV330" s="1639"/>
      <c r="HW330" s="1639"/>
      <c r="HX330" s="1639"/>
      <c r="HY330" s="1639"/>
      <c r="HZ330" s="1639"/>
      <c r="IA330" s="1639"/>
      <c r="IB330" s="1639"/>
      <c r="IC330" s="1639"/>
      <c r="ID330" s="1639"/>
      <c r="IE330" s="1639"/>
      <c r="IF330" s="1639"/>
      <c r="IG330" s="1639"/>
      <c r="IH330" s="1639"/>
      <c r="II330" s="1639"/>
      <c r="IJ330" s="1639"/>
      <c r="IK330" s="1639"/>
      <c r="IL330" s="1639"/>
      <c r="IM330" s="1639"/>
      <c r="IN330" s="1639"/>
      <c r="IO330" s="1639"/>
      <c r="IP330" s="1639"/>
      <c r="IQ330" s="1639"/>
      <c r="IR330" s="1639"/>
      <c r="IS330" s="1639"/>
      <c r="IT330" s="1639"/>
      <c r="IU330" s="1639"/>
      <c r="IV330" s="1639"/>
      <c r="IW330" s="1639"/>
      <c r="IX330" s="1639"/>
      <c r="IY330" s="1639"/>
      <c r="IZ330" s="1639"/>
      <c r="JA330" s="1639"/>
      <c r="JB330" s="1639"/>
      <c r="JC330" s="1639"/>
      <c r="JD330" s="1639"/>
      <c r="JE330" s="1639"/>
      <c r="JF330" s="1639"/>
      <c r="JG330" s="1639"/>
      <c r="JH330" s="1639"/>
      <c r="JI330" s="1639"/>
      <c r="JJ330" s="1639"/>
      <c r="JK330" s="1639"/>
      <c r="JL330" s="1639"/>
      <c r="JM330" s="1639"/>
      <c r="JN330" s="1639"/>
      <c r="JO330" s="1639"/>
      <c r="JP330" s="1639"/>
      <c r="JQ330" s="1639"/>
      <c r="JR330" s="1639"/>
      <c r="JS330" s="1639"/>
      <c r="JT330" s="1639"/>
      <c r="JU330" s="1639"/>
      <c r="JV330" s="1639"/>
      <c r="JW330" s="1639"/>
      <c r="JX330" s="1639"/>
      <c r="JY330" s="1639"/>
      <c r="JZ330" s="1639"/>
      <c r="KA330" s="1639"/>
      <c r="KB330" s="1639"/>
      <c r="KC330" s="1639"/>
      <c r="KD330" s="1639"/>
      <c r="KE330" s="1639"/>
      <c r="KF330" s="1639"/>
      <c r="KG330" s="1639"/>
      <c r="KH330" s="1639"/>
      <c r="KI330" s="1639"/>
      <c r="KJ330" s="1639"/>
      <c r="KK330" s="1639"/>
      <c r="KL330" s="1639"/>
      <c r="KM330" s="1639"/>
      <c r="KN330" s="1639"/>
      <c r="KO330" s="1639"/>
      <c r="KP330" s="1639"/>
      <c r="KQ330" s="1639"/>
      <c r="KR330" s="1639"/>
      <c r="KS330" s="1639"/>
      <c r="KT330" s="1639"/>
      <c r="KU330" s="1639"/>
      <c r="KV330" s="1639"/>
      <c r="KW330" s="1639"/>
      <c r="KX330" s="1639"/>
      <c r="KY330" s="1639"/>
      <c r="KZ330" s="1639"/>
      <c r="LA330" s="1639"/>
      <c r="LB330" s="1639"/>
      <c r="LC330" s="1639"/>
      <c r="LD330" s="1639"/>
      <c r="LE330" s="1639"/>
      <c r="LF330" s="1639"/>
      <c r="LG330" s="1639"/>
      <c r="LH330" s="1639"/>
      <c r="LI330" s="1639"/>
      <c r="LJ330" s="1639"/>
      <c r="LK330" s="1639"/>
      <c r="LL330" s="1639"/>
      <c r="LM330" s="1639"/>
      <c r="LN330" s="1639"/>
      <c r="LO330" s="1639"/>
      <c r="LP330" s="1639"/>
    </row>
    <row r="331" s="1481" customFormat="1" ht="47" customHeight="1" spans="1:328">
      <c r="A331" s="1499">
        <v>45884</v>
      </c>
      <c r="B331" s="1500" t="s">
        <v>164</v>
      </c>
      <c r="C331" s="1501" t="s">
        <v>165</v>
      </c>
      <c r="D331" s="1502">
        <v>4500177049</v>
      </c>
      <c r="E331" s="2253">
        <v>2700954630</v>
      </c>
      <c r="F331" s="1502" t="s">
        <v>1252</v>
      </c>
      <c r="G331" s="1505" t="s">
        <v>167</v>
      </c>
      <c r="H331" s="1505" t="s">
        <v>101</v>
      </c>
      <c r="I331" s="1532" t="s">
        <v>110</v>
      </c>
      <c r="J331" s="1522">
        <v>15000</v>
      </c>
      <c r="K331" s="1534">
        <v>0</v>
      </c>
      <c r="L331" s="1534">
        <v>24</v>
      </c>
      <c r="M331" s="1534">
        <v>625</v>
      </c>
      <c r="N331" s="1536">
        <v>45924</v>
      </c>
      <c r="O331" s="1536">
        <f>N331-2</f>
        <v>45922</v>
      </c>
      <c r="P331" s="2932" t="s">
        <v>1253</v>
      </c>
      <c r="Q331" s="1562" t="s">
        <v>78</v>
      </c>
      <c r="R331" s="2722">
        <v>15000</v>
      </c>
      <c r="S331" s="2722">
        <f t="shared" si="261"/>
        <v>0</v>
      </c>
      <c r="T331" s="2718"/>
      <c r="U331" s="2937" t="s">
        <v>829</v>
      </c>
      <c r="V331" s="1532"/>
      <c r="W331" s="1532" t="s">
        <v>111</v>
      </c>
      <c r="X331" s="1565">
        <v>45884</v>
      </c>
      <c r="Y331" s="1589" t="s">
        <v>88</v>
      </c>
      <c r="Z331" s="1565">
        <v>45894</v>
      </c>
      <c r="AA331" s="1589" t="s">
        <v>1254</v>
      </c>
      <c r="AB331" s="1589"/>
      <c r="AC331" s="2311" t="s">
        <v>1255</v>
      </c>
      <c r="AD331" s="1590" t="s">
        <v>1256</v>
      </c>
      <c r="AE331" s="2277">
        <v>0.8747</v>
      </c>
      <c r="AF331" s="2278">
        <v>13120.5</v>
      </c>
      <c r="AG331" s="1504"/>
      <c r="AH331" s="1609" t="s">
        <v>81</v>
      </c>
      <c r="AI331" s="1609"/>
      <c r="AJ331" s="1609">
        <v>9</v>
      </c>
      <c r="AK331" s="1610"/>
      <c r="AL331" s="1610">
        <f>J331</f>
        <v>15000</v>
      </c>
      <c r="AM331" s="1610"/>
      <c r="AN331" s="1610"/>
      <c r="AO331" s="1610">
        <f>J331/24</f>
        <v>625</v>
      </c>
      <c r="AP331" s="1610"/>
      <c r="AQ331" s="1610"/>
      <c r="AR331" s="1610" t="s">
        <v>63</v>
      </c>
      <c r="AS331" s="1610">
        <f t="shared" si="262"/>
        <v>15000</v>
      </c>
      <c r="AT331" s="1610"/>
      <c r="AU331" s="1622">
        <v>1666.66666666667</v>
      </c>
      <c r="AV331" s="1622">
        <v>1666.66666666667</v>
      </c>
      <c r="AW331" s="1622">
        <v>1666.66666666667</v>
      </c>
      <c r="AX331" s="1622">
        <v>1666.66666666667</v>
      </c>
      <c r="AY331" s="1622">
        <v>1666.66666666667</v>
      </c>
      <c r="AZ331" s="1622">
        <v>1666.66666666667</v>
      </c>
      <c r="BA331" s="1622">
        <v>1666.66666666667</v>
      </c>
      <c r="BB331" s="1622">
        <v>1666.66666666667</v>
      </c>
      <c r="BC331" s="1622">
        <v>1666.66666666667</v>
      </c>
      <c r="BD331" s="1622">
        <v>1597.22222222222</v>
      </c>
      <c r="BE331" s="1622">
        <v>69.4444444444444</v>
      </c>
      <c r="BF331" s="1534"/>
      <c r="BG331" s="1638"/>
      <c r="BH331" s="1639"/>
      <c r="BI331" s="1639"/>
      <c r="BJ331" s="1639"/>
      <c r="BK331" s="1639"/>
      <c r="BL331" s="1639"/>
      <c r="BM331" s="1639"/>
      <c r="BN331" s="1639"/>
      <c r="BO331" s="1639"/>
      <c r="BP331" s="1639"/>
      <c r="BQ331" s="1639"/>
      <c r="BR331" s="1639"/>
      <c r="BS331" s="1639"/>
      <c r="BT331" s="1639"/>
      <c r="BU331" s="1639"/>
      <c r="BV331" s="1639"/>
      <c r="BW331" s="1639"/>
      <c r="BX331" s="1639"/>
      <c r="BY331" s="1639"/>
      <c r="BZ331" s="1639"/>
      <c r="CA331" s="1639"/>
      <c r="CB331" s="1639"/>
      <c r="CC331" s="1639"/>
      <c r="CD331" s="1639"/>
      <c r="CE331" s="1639"/>
      <c r="CF331" s="1639"/>
      <c r="CG331" s="1639"/>
      <c r="CH331" s="1639"/>
      <c r="CI331" s="1639"/>
      <c r="CJ331" s="1639"/>
      <c r="CK331" s="1639"/>
      <c r="CL331" s="1639"/>
      <c r="CM331" s="1639"/>
      <c r="CN331" s="1639"/>
      <c r="CO331" s="1639"/>
      <c r="CP331" s="1639"/>
      <c r="CQ331" s="1639"/>
      <c r="CR331" s="1639"/>
      <c r="CS331" s="1639"/>
      <c r="CT331" s="1639"/>
      <c r="CU331" s="1639"/>
      <c r="CV331" s="1639"/>
      <c r="CW331" s="1639"/>
      <c r="CX331" s="1639"/>
      <c r="CY331" s="1639"/>
      <c r="CZ331" s="1639"/>
      <c r="DA331" s="1639"/>
      <c r="DB331" s="1639"/>
      <c r="DC331" s="1639"/>
      <c r="DD331" s="1639"/>
      <c r="DE331" s="1639"/>
      <c r="DF331" s="1639"/>
      <c r="DG331" s="1639"/>
      <c r="DH331" s="1639"/>
      <c r="DI331" s="1639"/>
      <c r="DJ331" s="1639"/>
      <c r="DK331" s="1639"/>
      <c r="DL331" s="1639"/>
      <c r="DM331" s="1639"/>
      <c r="DN331" s="1639"/>
      <c r="DO331" s="1639"/>
      <c r="DP331" s="1639"/>
      <c r="DQ331" s="1639"/>
      <c r="DR331" s="1639"/>
      <c r="DS331" s="1639"/>
      <c r="DT331" s="1639"/>
      <c r="DU331" s="1639"/>
      <c r="DV331" s="1639"/>
      <c r="DW331" s="1639"/>
      <c r="DX331" s="1639"/>
      <c r="DY331" s="1639"/>
      <c r="DZ331" s="1639"/>
      <c r="EA331" s="1639"/>
      <c r="EB331" s="1639"/>
      <c r="EC331" s="1639"/>
      <c r="ED331" s="1639"/>
      <c r="EE331" s="1639"/>
      <c r="EF331" s="1639"/>
      <c r="EG331" s="1639"/>
      <c r="EH331" s="1639"/>
      <c r="EI331" s="1639"/>
      <c r="EJ331" s="1639"/>
      <c r="EK331" s="1639"/>
      <c r="EL331" s="1639"/>
      <c r="EM331" s="1639"/>
      <c r="EN331" s="1639"/>
      <c r="EO331" s="1639"/>
      <c r="EP331" s="1639"/>
      <c r="EQ331" s="1639"/>
      <c r="ER331" s="1639"/>
      <c r="ES331" s="1639"/>
      <c r="ET331" s="1639"/>
      <c r="EU331" s="1639"/>
      <c r="EV331" s="1639"/>
      <c r="EW331" s="1639"/>
      <c r="EX331" s="1639"/>
      <c r="EY331" s="1639"/>
      <c r="EZ331" s="1639"/>
      <c r="FA331" s="1639"/>
      <c r="FB331" s="1639"/>
      <c r="FC331" s="1639"/>
      <c r="FD331" s="1639"/>
      <c r="FE331" s="1639"/>
      <c r="FF331" s="1639"/>
      <c r="FG331" s="1639"/>
      <c r="FH331" s="1639"/>
      <c r="FI331" s="1639"/>
      <c r="FJ331" s="1639"/>
      <c r="FK331" s="1639"/>
      <c r="FL331" s="1639"/>
      <c r="FM331" s="1639"/>
      <c r="FN331" s="1639"/>
      <c r="FO331" s="1639"/>
      <c r="FP331" s="1639"/>
      <c r="FQ331" s="1639"/>
      <c r="FR331" s="1639"/>
      <c r="FS331" s="1639"/>
      <c r="FT331" s="1639"/>
      <c r="FU331" s="1639"/>
      <c r="FV331" s="1639"/>
      <c r="FW331" s="1639"/>
      <c r="FX331" s="1639"/>
      <c r="FY331" s="1639"/>
      <c r="FZ331" s="1639"/>
      <c r="GA331" s="1639"/>
      <c r="GB331" s="1639"/>
      <c r="GC331" s="1639"/>
      <c r="GD331" s="1639"/>
      <c r="GE331" s="1639"/>
      <c r="GF331" s="1639"/>
      <c r="GG331" s="1639"/>
      <c r="GH331" s="1639"/>
      <c r="GI331" s="1639"/>
      <c r="GJ331" s="1639"/>
      <c r="GK331" s="1639"/>
      <c r="GL331" s="1639"/>
      <c r="GM331" s="1639"/>
      <c r="GN331" s="1639"/>
      <c r="GO331" s="1639"/>
      <c r="GP331" s="1639"/>
      <c r="GQ331" s="1639"/>
      <c r="GR331" s="1639"/>
      <c r="GS331" s="1639"/>
      <c r="GT331" s="1639"/>
      <c r="GU331" s="1639"/>
      <c r="GV331" s="1639"/>
      <c r="GW331" s="1639"/>
      <c r="GX331" s="1639"/>
      <c r="GY331" s="1639"/>
      <c r="GZ331" s="1639"/>
      <c r="HA331" s="1639"/>
      <c r="HB331" s="1639"/>
      <c r="HC331" s="1639"/>
      <c r="HD331" s="1639"/>
      <c r="HE331" s="1639"/>
      <c r="HF331" s="1639"/>
      <c r="HG331" s="1639"/>
      <c r="HH331" s="1639"/>
      <c r="HI331" s="1639"/>
      <c r="HJ331" s="1639"/>
      <c r="HK331" s="1639"/>
      <c r="HL331" s="1639"/>
      <c r="HM331" s="1639"/>
      <c r="HN331" s="1639"/>
      <c r="HO331" s="1639"/>
      <c r="HP331" s="1639"/>
      <c r="HQ331" s="1639"/>
      <c r="HR331" s="1639"/>
      <c r="HS331" s="1639"/>
      <c r="HT331" s="1639"/>
      <c r="HU331" s="1639"/>
      <c r="HV331" s="1639"/>
      <c r="HW331" s="1639"/>
      <c r="HX331" s="1639"/>
      <c r="HY331" s="1639"/>
      <c r="HZ331" s="1639"/>
      <c r="IA331" s="1639"/>
      <c r="IB331" s="1639"/>
      <c r="IC331" s="1639"/>
      <c r="ID331" s="1639"/>
      <c r="IE331" s="1639"/>
      <c r="IF331" s="1639"/>
      <c r="IG331" s="1639"/>
      <c r="IH331" s="1639"/>
      <c r="II331" s="1639"/>
      <c r="IJ331" s="1639"/>
      <c r="IK331" s="1639"/>
      <c r="IL331" s="1639"/>
      <c r="IM331" s="1639"/>
      <c r="IN331" s="1639"/>
      <c r="IO331" s="1639"/>
      <c r="IP331" s="1639"/>
      <c r="IQ331" s="1639"/>
      <c r="IR331" s="1639"/>
      <c r="IS331" s="1639"/>
      <c r="IT331" s="1639"/>
      <c r="IU331" s="1639"/>
      <c r="IV331" s="1639"/>
      <c r="IW331" s="1639"/>
      <c r="IX331" s="1639"/>
      <c r="IY331" s="1639"/>
      <c r="IZ331" s="1639"/>
      <c r="JA331" s="1639"/>
      <c r="JB331" s="1639"/>
      <c r="JC331" s="1639"/>
      <c r="JD331" s="1639"/>
      <c r="JE331" s="1639"/>
      <c r="JF331" s="1639"/>
      <c r="JG331" s="1639"/>
      <c r="JH331" s="1639"/>
      <c r="JI331" s="1639"/>
      <c r="JJ331" s="1639"/>
      <c r="JK331" s="1639"/>
      <c r="JL331" s="1639"/>
      <c r="JM331" s="1639"/>
      <c r="JN331" s="1639"/>
      <c r="JO331" s="1639"/>
      <c r="JP331" s="1639"/>
      <c r="JQ331" s="1639"/>
      <c r="JR331" s="1639"/>
      <c r="JS331" s="1639"/>
      <c r="JT331" s="1639"/>
      <c r="JU331" s="1639"/>
      <c r="JV331" s="1639"/>
      <c r="JW331" s="1639"/>
      <c r="JX331" s="1639"/>
      <c r="JY331" s="1639"/>
      <c r="JZ331" s="1639"/>
      <c r="KA331" s="1639"/>
      <c r="KB331" s="1639"/>
      <c r="KC331" s="1639"/>
      <c r="KD331" s="1639"/>
      <c r="KE331" s="1639"/>
      <c r="KF331" s="1639"/>
      <c r="KG331" s="1639"/>
      <c r="KH331" s="1639"/>
      <c r="KI331" s="1639"/>
      <c r="KJ331" s="1639"/>
      <c r="KK331" s="1639"/>
      <c r="KL331" s="1639"/>
      <c r="KM331" s="1639"/>
      <c r="KN331" s="1639"/>
      <c r="KO331" s="1639"/>
      <c r="KP331" s="1639"/>
      <c r="KQ331" s="1639"/>
      <c r="KR331" s="1639"/>
      <c r="KS331" s="1639"/>
      <c r="KT331" s="1639"/>
      <c r="KU331" s="1639"/>
      <c r="KV331" s="1639"/>
      <c r="KW331" s="1639"/>
      <c r="KX331" s="1639"/>
      <c r="KY331" s="1639"/>
      <c r="KZ331" s="1639"/>
      <c r="LA331" s="1639"/>
      <c r="LB331" s="1639"/>
      <c r="LC331" s="1639"/>
      <c r="LD331" s="1639"/>
      <c r="LE331" s="1639"/>
      <c r="LF331" s="1639"/>
      <c r="LG331" s="1639"/>
      <c r="LH331" s="1639"/>
      <c r="LI331" s="1639"/>
      <c r="LJ331" s="1639"/>
      <c r="LK331" s="1639"/>
      <c r="LL331" s="1639"/>
      <c r="LM331" s="1639"/>
      <c r="LN331" s="1639"/>
      <c r="LO331" s="1639"/>
      <c r="LP331" s="1639"/>
    </row>
    <row r="332" s="1481" customFormat="1" ht="47" customHeight="1" spans="1:328">
      <c r="A332" s="1499">
        <v>45855</v>
      </c>
      <c r="B332" s="1500" t="s">
        <v>173</v>
      </c>
      <c r="C332" s="1501" t="s">
        <v>98</v>
      </c>
      <c r="D332" s="1502">
        <v>4500174181</v>
      </c>
      <c r="E332" s="2253" t="s">
        <v>1257</v>
      </c>
      <c r="F332" s="1502" t="s">
        <v>1258</v>
      </c>
      <c r="G332" s="1505" t="s">
        <v>176</v>
      </c>
      <c r="H332" s="1505" t="s">
        <v>176</v>
      </c>
      <c r="I332" s="1505" t="s">
        <v>1067</v>
      </c>
      <c r="J332" s="1522">
        <v>22080</v>
      </c>
      <c r="K332" s="1534">
        <v>24</v>
      </c>
      <c r="L332" s="1534">
        <v>2760</v>
      </c>
      <c r="M332" s="1534">
        <f t="shared" ref="M332:M364" si="263">J332/L332</f>
        <v>8</v>
      </c>
      <c r="N332" s="1536">
        <v>45917</v>
      </c>
      <c r="O332" s="2307">
        <v>45924</v>
      </c>
      <c r="P332" s="1537" t="s">
        <v>1235</v>
      </c>
      <c r="Q332" s="1562" t="s">
        <v>78</v>
      </c>
      <c r="R332" s="2722">
        <v>22080</v>
      </c>
      <c r="S332" s="2722">
        <f t="shared" si="261"/>
        <v>0</v>
      </c>
      <c r="T332" s="2722"/>
      <c r="U332" s="1563" t="s">
        <v>829</v>
      </c>
      <c r="V332" s="1532" t="s">
        <v>1246</v>
      </c>
      <c r="W332" s="1532" t="s">
        <v>111</v>
      </c>
      <c r="X332" s="1565" t="s">
        <v>1068</v>
      </c>
      <c r="Y332" s="1589" t="s">
        <v>88</v>
      </c>
      <c r="Z332" s="1589">
        <v>45859</v>
      </c>
      <c r="AA332" s="1589"/>
      <c r="AB332" s="1589" t="s">
        <v>745</v>
      </c>
      <c r="AC332" s="1580" t="s">
        <v>746</v>
      </c>
      <c r="AD332" s="1590" t="s">
        <v>181</v>
      </c>
      <c r="AE332" s="2277">
        <v>1451.2575</v>
      </c>
      <c r="AF332" s="2278">
        <f t="shared" ref="AF332:AF340" si="264">AE332*M332</f>
        <v>11610.06</v>
      </c>
      <c r="AG332" s="1504" t="s">
        <v>1259</v>
      </c>
      <c r="AH332" s="1609" t="s">
        <v>81</v>
      </c>
      <c r="AI332" s="1609"/>
      <c r="AJ332" s="1609">
        <v>9</v>
      </c>
      <c r="AK332" s="1610">
        <f t="shared" ref="AK332:AK350" si="265">J332</f>
        <v>22080</v>
      </c>
      <c r="AL332" s="1610"/>
      <c r="AM332" s="1610">
        <f t="shared" ref="AM332:AM350" si="266">J332/24</f>
        <v>920</v>
      </c>
      <c r="AN332" s="1610"/>
      <c r="AO332" s="1610"/>
      <c r="AP332" s="1610"/>
      <c r="AQ332" s="1610"/>
      <c r="AR332" s="1610" t="s">
        <v>63</v>
      </c>
      <c r="AS332" s="1610">
        <f t="shared" si="262"/>
        <v>22080</v>
      </c>
      <c r="AT332" s="1610"/>
      <c r="AU332" s="1622">
        <f t="shared" ref="AU332:AU364" si="267">J332/9</f>
        <v>2453.33333333333</v>
      </c>
      <c r="AV332" s="1622">
        <f t="shared" ref="AV332:AV364" si="268">J332/9</f>
        <v>2453.33333333333</v>
      </c>
      <c r="AW332" s="1622">
        <f t="shared" ref="AW332:AW364" si="269">J332/9</f>
        <v>2453.33333333333</v>
      </c>
      <c r="AX332" s="1622">
        <f t="shared" ref="AX332:AX364" si="270">J332/9</f>
        <v>2453.33333333333</v>
      </c>
      <c r="AY332" s="1622">
        <f t="shared" ref="AY332:AY364" si="271">J332/9</f>
        <v>2453.33333333333</v>
      </c>
      <c r="AZ332" s="1622">
        <f t="shared" ref="AZ332:AZ364" si="272">J332/9</f>
        <v>2453.33333333333</v>
      </c>
      <c r="BA332" s="1622">
        <f t="shared" ref="BA332:BA364" si="273">J332/9</f>
        <v>2453.33333333333</v>
      </c>
      <c r="BB332" s="1622">
        <f t="shared" ref="BB332:BB364" si="274">J332/9</f>
        <v>2453.33333333333</v>
      </c>
      <c r="BC332" s="1622">
        <f t="shared" ref="BC332:BC364" si="275">J332/9</f>
        <v>2453.33333333333</v>
      </c>
      <c r="BD332" s="1622">
        <f t="shared" ref="BD332:BD364" si="276">J332*23/24/COUNT(AU332:BC332)</f>
        <v>2351.11111111111</v>
      </c>
      <c r="BE332" s="1622">
        <f t="shared" ref="BE332:BE364" si="277">J332/24/COUNT(AU332:BC332)</f>
        <v>102.222222222222</v>
      </c>
      <c r="BF332" s="1534"/>
      <c r="BG332" s="1638"/>
      <c r="BH332" s="1639"/>
      <c r="BI332" s="1639"/>
      <c r="BJ332" s="1639"/>
      <c r="BK332" s="1639"/>
      <c r="BL332" s="1639"/>
      <c r="BM332" s="1639"/>
      <c r="BN332" s="1639"/>
      <c r="BO332" s="1639"/>
      <c r="BP332" s="1639"/>
      <c r="BQ332" s="1639"/>
      <c r="BR332" s="1639"/>
      <c r="BS332" s="1639"/>
      <c r="BT332" s="1639"/>
      <c r="BU332" s="1639"/>
      <c r="BV332" s="1639"/>
      <c r="BW332" s="1639"/>
      <c r="BX332" s="1639"/>
      <c r="BY332" s="1639"/>
      <c r="BZ332" s="1639"/>
      <c r="CA332" s="1639"/>
      <c r="CB332" s="1639"/>
      <c r="CC332" s="1639"/>
      <c r="CD332" s="1639"/>
      <c r="CE332" s="1639"/>
      <c r="CF332" s="1639"/>
      <c r="CG332" s="1639"/>
      <c r="CH332" s="1639"/>
      <c r="CI332" s="1639"/>
      <c r="CJ332" s="1639"/>
      <c r="CK332" s="1639"/>
      <c r="CL332" s="1639"/>
      <c r="CM332" s="1639"/>
      <c r="CN332" s="1639"/>
      <c r="CO332" s="1639"/>
      <c r="CP332" s="1639"/>
      <c r="CQ332" s="1639"/>
      <c r="CR332" s="1639"/>
      <c r="CS332" s="1639"/>
      <c r="CT332" s="1639"/>
      <c r="CU332" s="1639"/>
      <c r="CV332" s="1639"/>
      <c r="CW332" s="1639"/>
      <c r="CX332" s="1639"/>
      <c r="CY332" s="1639"/>
      <c r="CZ332" s="1639"/>
      <c r="DA332" s="1639"/>
      <c r="DB332" s="1639"/>
      <c r="DC332" s="1639"/>
      <c r="DD332" s="1639"/>
      <c r="DE332" s="1639"/>
      <c r="DF332" s="1639"/>
      <c r="DG332" s="1639"/>
      <c r="DH332" s="1639"/>
      <c r="DI332" s="1639"/>
      <c r="DJ332" s="1639"/>
      <c r="DK332" s="1639"/>
      <c r="DL332" s="1639"/>
      <c r="DM332" s="1639"/>
      <c r="DN332" s="1639"/>
      <c r="DO332" s="1639"/>
      <c r="DP332" s="1639"/>
      <c r="DQ332" s="1639"/>
      <c r="DR332" s="1639"/>
      <c r="DS332" s="1639"/>
      <c r="DT332" s="1639"/>
      <c r="DU332" s="1639"/>
      <c r="DV332" s="1639"/>
      <c r="DW332" s="1639"/>
      <c r="DX332" s="1639"/>
      <c r="DY332" s="1639"/>
      <c r="DZ332" s="1639"/>
      <c r="EA332" s="1639"/>
      <c r="EB332" s="1639"/>
      <c r="EC332" s="1639"/>
      <c r="ED332" s="1639"/>
      <c r="EE332" s="1639"/>
      <c r="EF332" s="1639"/>
      <c r="EG332" s="1639"/>
      <c r="EH332" s="1639"/>
      <c r="EI332" s="1639"/>
      <c r="EJ332" s="1639"/>
      <c r="EK332" s="1639"/>
      <c r="EL332" s="1639"/>
      <c r="EM332" s="1639"/>
      <c r="EN332" s="1639"/>
      <c r="EO332" s="1639"/>
      <c r="EP332" s="1639"/>
      <c r="EQ332" s="1639"/>
      <c r="ER332" s="1639"/>
      <c r="ES332" s="1639"/>
      <c r="ET332" s="1639"/>
      <c r="EU332" s="1639"/>
      <c r="EV332" s="1639"/>
      <c r="EW332" s="1639"/>
      <c r="EX332" s="1639"/>
      <c r="EY332" s="1639"/>
      <c r="EZ332" s="1639"/>
      <c r="FA332" s="1639"/>
      <c r="FB332" s="1639"/>
      <c r="FC332" s="1639"/>
      <c r="FD332" s="1639"/>
      <c r="FE332" s="1639"/>
      <c r="FF332" s="1639"/>
      <c r="FG332" s="1639"/>
      <c r="FH332" s="1639"/>
      <c r="FI332" s="1639"/>
      <c r="FJ332" s="1639"/>
      <c r="FK332" s="1639"/>
      <c r="FL332" s="1639"/>
      <c r="FM332" s="1639"/>
      <c r="FN332" s="1639"/>
      <c r="FO332" s="1639"/>
      <c r="FP332" s="1639"/>
      <c r="FQ332" s="1639"/>
      <c r="FR332" s="1639"/>
      <c r="FS332" s="1639"/>
      <c r="FT332" s="1639"/>
      <c r="FU332" s="1639"/>
      <c r="FV332" s="1639"/>
      <c r="FW332" s="1639"/>
      <c r="FX332" s="1639"/>
      <c r="FY332" s="1639"/>
      <c r="FZ332" s="1639"/>
      <c r="GA332" s="1639"/>
      <c r="GB332" s="1639"/>
      <c r="GC332" s="1639"/>
      <c r="GD332" s="1639"/>
      <c r="GE332" s="1639"/>
      <c r="GF332" s="1639"/>
      <c r="GG332" s="1639"/>
      <c r="GH332" s="1639"/>
      <c r="GI332" s="1639"/>
      <c r="GJ332" s="1639"/>
      <c r="GK332" s="1639"/>
      <c r="GL332" s="1639"/>
      <c r="GM332" s="1639"/>
      <c r="GN332" s="1639"/>
      <c r="GO332" s="1639"/>
      <c r="GP332" s="1639"/>
      <c r="GQ332" s="1639"/>
      <c r="GR332" s="1639"/>
      <c r="GS332" s="1639"/>
      <c r="GT332" s="1639"/>
      <c r="GU332" s="1639"/>
      <c r="GV332" s="1639"/>
      <c r="GW332" s="1639"/>
      <c r="GX332" s="1639"/>
      <c r="GY332" s="1639"/>
      <c r="GZ332" s="1639"/>
      <c r="HA332" s="1639"/>
      <c r="HB332" s="1639"/>
      <c r="HC332" s="1639"/>
      <c r="HD332" s="1639"/>
      <c r="HE332" s="1639"/>
      <c r="HF332" s="1639"/>
      <c r="HG332" s="1639"/>
      <c r="HH332" s="1639"/>
      <c r="HI332" s="1639"/>
      <c r="HJ332" s="1639"/>
      <c r="HK332" s="1639"/>
      <c r="HL332" s="1639"/>
      <c r="HM332" s="1639"/>
      <c r="HN332" s="1639"/>
      <c r="HO332" s="1639"/>
      <c r="HP332" s="1639"/>
      <c r="HQ332" s="1639"/>
      <c r="HR332" s="1639"/>
      <c r="HS332" s="1639"/>
      <c r="HT332" s="1639"/>
      <c r="HU332" s="1639"/>
      <c r="HV332" s="1639"/>
      <c r="HW332" s="1639"/>
      <c r="HX332" s="1639"/>
      <c r="HY332" s="1639"/>
      <c r="HZ332" s="1639"/>
      <c r="IA332" s="1639"/>
      <c r="IB332" s="1639"/>
      <c r="IC332" s="1639"/>
      <c r="ID332" s="1639"/>
      <c r="IE332" s="1639"/>
      <c r="IF332" s="1639"/>
      <c r="IG332" s="1639"/>
      <c r="IH332" s="1639"/>
      <c r="II332" s="1639"/>
      <c r="IJ332" s="1639"/>
      <c r="IK332" s="1639"/>
      <c r="IL332" s="1639"/>
      <c r="IM332" s="1639"/>
      <c r="IN332" s="1639"/>
      <c r="IO332" s="1639"/>
      <c r="IP332" s="1639"/>
      <c r="IQ332" s="1639"/>
      <c r="IR332" s="1639"/>
      <c r="IS332" s="1639"/>
      <c r="IT332" s="1639"/>
      <c r="IU332" s="1639"/>
      <c r="IV332" s="1639"/>
      <c r="IW332" s="1639"/>
      <c r="IX332" s="1639"/>
      <c r="IY332" s="1639"/>
      <c r="IZ332" s="1639"/>
      <c r="JA332" s="1639"/>
      <c r="JB332" s="1639"/>
      <c r="JC332" s="1639"/>
      <c r="JD332" s="1639"/>
      <c r="JE332" s="1639"/>
      <c r="JF332" s="1639"/>
      <c r="JG332" s="1639"/>
      <c r="JH332" s="1639"/>
      <c r="JI332" s="1639"/>
      <c r="JJ332" s="1639"/>
      <c r="JK332" s="1639"/>
      <c r="JL332" s="1639"/>
      <c r="JM332" s="1639"/>
      <c r="JN332" s="1639"/>
      <c r="JO332" s="1639"/>
      <c r="JP332" s="1639"/>
      <c r="JQ332" s="1639"/>
      <c r="JR332" s="1639"/>
      <c r="JS332" s="1639"/>
      <c r="JT332" s="1639"/>
      <c r="JU332" s="1639"/>
      <c r="JV332" s="1639"/>
      <c r="JW332" s="1639"/>
      <c r="JX332" s="1639"/>
      <c r="JY332" s="1639"/>
      <c r="JZ332" s="1639"/>
      <c r="KA332" s="1639"/>
      <c r="KB332" s="1639"/>
      <c r="KC332" s="1639"/>
      <c r="KD332" s="1639"/>
      <c r="KE332" s="1639"/>
      <c r="KF332" s="1639"/>
      <c r="KG332" s="1639"/>
      <c r="KH332" s="1639"/>
      <c r="KI332" s="1639"/>
      <c r="KJ332" s="1639"/>
      <c r="KK332" s="1639"/>
      <c r="KL332" s="1639"/>
      <c r="KM332" s="1639"/>
      <c r="KN332" s="1639"/>
      <c r="KO332" s="1639"/>
      <c r="KP332" s="1639"/>
      <c r="KQ332" s="1639"/>
      <c r="KR332" s="1639"/>
      <c r="KS332" s="1639"/>
      <c r="KT332" s="1639"/>
      <c r="KU332" s="1639"/>
      <c r="KV332" s="1639"/>
      <c r="KW332" s="1639"/>
      <c r="KX332" s="1639"/>
      <c r="KY332" s="1639"/>
      <c r="KZ332" s="1639"/>
      <c r="LA332" s="1639"/>
      <c r="LB332" s="1639"/>
      <c r="LC332" s="1639"/>
      <c r="LD332" s="1639"/>
      <c r="LE332" s="1639"/>
      <c r="LF332" s="1639"/>
      <c r="LG332" s="1639"/>
      <c r="LH332" s="1639"/>
      <c r="LI332" s="1639"/>
      <c r="LJ332" s="1639"/>
      <c r="LK332" s="1639"/>
      <c r="LL332" s="1639"/>
      <c r="LM332" s="1639"/>
      <c r="LN332" s="1639"/>
      <c r="LO332" s="1639"/>
      <c r="LP332" s="1639"/>
    </row>
    <row r="333" s="1481" customFormat="1" ht="47" customHeight="1" spans="1:328">
      <c r="A333" s="1499">
        <v>45855</v>
      </c>
      <c r="B333" s="1500" t="s">
        <v>173</v>
      </c>
      <c r="C333" s="1501" t="s">
        <v>98</v>
      </c>
      <c r="D333" s="1502">
        <v>4500174181</v>
      </c>
      <c r="E333" s="2253" t="s">
        <v>1260</v>
      </c>
      <c r="F333" s="1502" t="s">
        <v>1261</v>
      </c>
      <c r="G333" s="1505" t="s">
        <v>176</v>
      </c>
      <c r="H333" s="1505" t="s">
        <v>176</v>
      </c>
      <c r="I333" s="1505" t="s">
        <v>1067</v>
      </c>
      <c r="J333" s="1522">
        <v>16560</v>
      </c>
      <c r="K333" s="1534">
        <v>24</v>
      </c>
      <c r="L333" s="1534">
        <v>2760</v>
      </c>
      <c r="M333" s="1534">
        <f t="shared" si="263"/>
        <v>6</v>
      </c>
      <c r="N333" s="1536">
        <v>45917</v>
      </c>
      <c r="O333" s="2307">
        <v>45923</v>
      </c>
      <c r="P333" s="1537" t="s">
        <v>1235</v>
      </c>
      <c r="Q333" s="1562" t="s">
        <v>78</v>
      </c>
      <c r="R333" s="2722">
        <v>16560</v>
      </c>
      <c r="S333" s="2722">
        <f t="shared" si="261"/>
        <v>0</v>
      </c>
      <c r="T333" s="2722"/>
      <c r="U333" s="1563" t="s">
        <v>829</v>
      </c>
      <c r="V333" s="1532"/>
      <c r="W333" s="1532" t="s">
        <v>111</v>
      </c>
      <c r="X333" s="1565" t="s">
        <v>1068</v>
      </c>
      <c r="Y333" s="1589" t="s">
        <v>88</v>
      </c>
      <c r="Z333" s="1589">
        <v>45859</v>
      </c>
      <c r="AA333" s="1589"/>
      <c r="AB333" s="1589" t="s">
        <v>745</v>
      </c>
      <c r="AC333" s="1580" t="s">
        <v>746</v>
      </c>
      <c r="AD333" s="1590" t="s">
        <v>181</v>
      </c>
      <c r="AE333" s="2277">
        <v>1451.2583</v>
      </c>
      <c r="AF333" s="2278">
        <f t="shared" si="264"/>
        <v>8707.5498</v>
      </c>
      <c r="AG333" s="1504" t="s">
        <v>1262</v>
      </c>
      <c r="AH333" s="1609" t="s">
        <v>81</v>
      </c>
      <c r="AI333" s="1609"/>
      <c r="AJ333" s="1609">
        <v>9</v>
      </c>
      <c r="AK333" s="1610">
        <f t="shared" si="265"/>
        <v>16560</v>
      </c>
      <c r="AL333" s="1610"/>
      <c r="AM333" s="1610">
        <f t="shared" si="266"/>
        <v>690</v>
      </c>
      <c r="AN333" s="1610"/>
      <c r="AO333" s="1610"/>
      <c r="AP333" s="1610"/>
      <c r="AQ333" s="1610"/>
      <c r="AR333" s="1610" t="s">
        <v>63</v>
      </c>
      <c r="AS333" s="1610">
        <f t="shared" si="262"/>
        <v>16560</v>
      </c>
      <c r="AT333" s="1610"/>
      <c r="AU333" s="1622">
        <f t="shared" si="267"/>
        <v>1840</v>
      </c>
      <c r="AV333" s="1622">
        <f t="shared" si="268"/>
        <v>1840</v>
      </c>
      <c r="AW333" s="1622">
        <f t="shared" si="269"/>
        <v>1840</v>
      </c>
      <c r="AX333" s="1622">
        <f t="shared" si="270"/>
        <v>1840</v>
      </c>
      <c r="AY333" s="1622">
        <f t="shared" si="271"/>
        <v>1840</v>
      </c>
      <c r="AZ333" s="1622">
        <f t="shared" si="272"/>
        <v>1840</v>
      </c>
      <c r="BA333" s="1622">
        <f t="shared" si="273"/>
        <v>1840</v>
      </c>
      <c r="BB333" s="1622">
        <f t="shared" si="274"/>
        <v>1840</v>
      </c>
      <c r="BC333" s="1622">
        <f t="shared" si="275"/>
        <v>1840</v>
      </c>
      <c r="BD333" s="1622">
        <f t="shared" si="276"/>
        <v>1763.33333333333</v>
      </c>
      <c r="BE333" s="1622">
        <f t="shared" si="277"/>
        <v>76.6666666666667</v>
      </c>
      <c r="BF333" s="1534"/>
      <c r="BG333" s="1638"/>
      <c r="BH333" s="1639"/>
      <c r="BI333" s="1639"/>
      <c r="BJ333" s="1639"/>
      <c r="BK333" s="1639"/>
      <c r="BL333" s="1639"/>
      <c r="BM333" s="1639"/>
      <c r="BN333" s="1639"/>
      <c r="BO333" s="1639"/>
      <c r="BP333" s="1639"/>
      <c r="BQ333" s="1639"/>
      <c r="BR333" s="1639"/>
      <c r="BS333" s="1639"/>
      <c r="BT333" s="1639"/>
      <c r="BU333" s="1639"/>
      <c r="BV333" s="1639"/>
      <c r="BW333" s="1639"/>
      <c r="BX333" s="1639"/>
      <c r="BY333" s="1639"/>
      <c r="BZ333" s="1639"/>
      <c r="CA333" s="1639"/>
      <c r="CB333" s="1639"/>
      <c r="CC333" s="1639"/>
      <c r="CD333" s="1639"/>
      <c r="CE333" s="1639"/>
      <c r="CF333" s="1639"/>
      <c r="CG333" s="1639"/>
      <c r="CH333" s="1639"/>
      <c r="CI333" s="1639"/>
      <c r="CJ333" s="1639"/>
      <c r="CK333" s="1639"/>
      <c r="CL333" s="1639"/>
      <c r="CM333" s="1639"/>
      <c r="CN333" s="1639"/>
      <c r="CO333" s="1639"/>
      <c r="CP333" s="1639"/>
      <c r="CQ333" s="1639"/>
      <c r="CR333" s="1639"/>
      <c r="CS333" s="1639"/>
      <c r="CT333" s="1639"/>
      <c r="CU333" s="1639"/>
      <c r="CV333" s="1639"/>
      <c r="CW333" s="1639"/>
      <c r="CX333" s="1639"/>
      <c r="CY333" s="1639"/>
      <c r="CZ333" s="1639"/>
      <c r="DA333" s="1639"/>
      <c r="DB333" s="1639"/>
      <c r="DC333" s="1639"/>
      <c r="DD333" s="1639"/>
      <c r="DE333" s="1639"/>
      <c r="DF333" s="1639"/>
      <c r="DG333" s="1639"/>
      <c r="DH333" s="1639"/>
      <c r="DI333" s="1639"/>
      <c r="DJ333" s="1639"/>
      <c r="DK333" s="1639"/>
      <c r="DL333" s="1639"/>
      <c r="DM333" s="1639"/>
      <c r="DN333" s="1639"/>
      <c r="DO333" s="1639"/>
      <c r="DP333" s="1639"/>
      <c r="DQ333" s="1639"/>
      <c r="DR333" s="1639"/>
      <c r="DS333" s="1639"/>
      <c r="DT333" s="1639"/>
      <c r="DU333" s="1639"/>
      <c r="DV333" s="1639"/>
      <c r="DW333" s="1639"/>
      <c r="DX333" s="1639"/>
      <c r="DY333" s="1639"/>
      <c r="DZ333" s="1639"/>
      <c r="EA333" s="1639"/>
      <c r="EB333" s="1639"/>
      <c r="EC333" s="1639"/>
      <c r="ED333" s="1639"/>
      <c r="EE333" s="1639"/>
      <c r="EF333" s="1639"/>
      <c r="EG333" s="1639"/>
      <c r="EH333" s="1639"/>
      <c r="EI333" s="1639"/>
      <c r="EJ333" s="1639"/>
      <c r="EK333" s="1639"/>
      <c r="EL333" s="1639"/>
      <c r="EM333" s="1639"/>
      <c r="EN333" s="1639"/>
      <c r="EO333" s="1639"/>
      <c r="EP333" s="1639"/>
      <c r="EQ333" s="1639"/>
      <c r="ER333" s="1639"/>
      <c r="ES333" s="1639"/>
      <c r="ET333" s="1639"/>
      <c r="EU333" s="1639"/>
      <c r="EV333" s="1639"/>
      <c r="EW333" s="1639"/>
      <c r="EX333" s="1639"/>
      <c r="EY333" s="1639"/>
      <c r="EZ333" s="1639"/>
      <c r="FA333" s="1639"/>
      <c r="FB333" s="1639"/>
      <c r="FC333" s="1639"/>
      <c r="FD333" s="1639"/>
      <c r="FE333" s="1639"/>
      <c r="FF333" s="1639"/>
      <c r="FG333" s="1639"/>
      <c r="FH333" s="1639"/>
      <c r="FI333" s="1639"/>
      <c r="FJ333" s="1639"/>
      <c r="FK333" s="1639"/>
      <c r="FL333" s="1639"/>
      <c r="FM333" s="1639"/>
      <c r="FN333" s="1639"/>
      <c r="FO333" s="1639"/>
      <c r="FP333" s="1639"/>
      <c r="FQ333" s="1639"/>
      <c r="FR333" s="1639"/>
      <c r="FS333" s="1639"/>
      <c r="FT333" s="1639"/>
      <c r="FU333" s="1639"/>
      <c r="FV333" s="1639"/>
      <c r="FW333" s="1639"/>
      <c r="FX333" s="1639"/>
      <c r="FY333" s="1639"/>
      <c r="FZ333" s="1639"/>
      <c r="GA333" s="1639"/>
      <c r="GB333" s="1639"/>
      <c r="GC333" s="1639"/>
      <c r="GD333" s="1639"/>
      <c r="GE333" s="1639"/>
      <c r="GF333" s="1639"/>
      <c r="GG333" s="1639"/>
      <c r="GH333" s="1639"/>
      <c r="GI333" s="1639"/>
      <c r="GJ333" s="1639"/>
      <c r="GK333" s="1639"/>
      <c r="GL333" s="1639"/>
      <c r="GM333" s="1639"/>
      <c r="GN333" s="1639"/>
      <c r="GO333" s="1639"/>
      <c r="GP333" s="1639"/>
      <c r="GQ333" s="1639"/>
      <c r="GR333" s="1639"/>
      <c r="GS333" s="1639"/>
      <c r="GT333" s="1639"/>
      <c r="GU333" s="1639"/>
      <c r="GV333" s="1639"/>
      <c r="GW333" s="1639"/>
      <c r="GX333" s="1639"/>
      <c r="GY333" s="1639"/>
      <c r="GZ333" s="1639"/>
      <c r="HA333" s="1639"/>
      <c r="HB333" s="1639"/>
      <c r="HC333" s="1639"/>
      <c r="HD333" s="1639"/>
      <c r="HE333" s="1639"/>
      <c r="HF333" s="1639"/>
      <c r="HG333" s="1639"/>
      <c r="HH333" s="1639"/>
      <c r="HI333" s="1639"/>
      <c r="HJ333" s="1639"/>
      <c r="HK333" s="1639"/>
      <c r="HL333" s="1639"/>
      <c r="HM333" s="1639"/>
      <c r="HN333" s="1639"/>
      <c r="HO333" s="1639"/>
      <c r="HP333" s="1639"/>
      <c r="HQ333" s="1639"/>
      <c r="HR333" s="1639"/>
      <c r="HS333" s="1639"/>
      <c r="HT333" s="1639"/>
      <c r="HU333" s="1639"/>
      <c r="HV333" s="1639"/>
      <c r="HW333" s="1639"/>
      <c r="HX333" s="1639"/>
      <c r="HY333" s="1639"/>
      <c r="HZ333" s="1639"/>
      <c r="IA333" s="1639"/>
      <c r="IB333" s="1639"/>
      <c r="IC333" s="1639"/>
      <c r="ID333" s="1639"/>
      <c r="IE333" s="1639"/>
      <c r="IF333" s="1639"/>
      <c r="IG333" s="1639"/>
      <c r="IH333" s="1639"/>
      <c r="II333" s="1639"/>
      <c r="IJ333" s="1639"/>
      <c r="IK333" s="1639"/>
      <c r="IL333" s="1639"/>
      <c r="IM333" s="1639"/>
      <c r="IN333" s="1639"/>
      <c r="IO333" s="1639"/>
      <c r="IP333" s="1639"/>
      <c r="IQ333" s="1639"/>
      <c r="IR333" s="1639"/>
      <c r="IS333" s="1639"/>
      <c r="IT333" s="1639"/>
      <c r="IU333" s="1639"/>
      <c r="IV333" s="1639"/>
      <c r="IW333" s="1639"/>
      <c r="IX333" s="1639"/>
      <c r="IY333" s="1639"/>
      <c r="IZ333" s="1639"/>
      <c r="JA333" s="1639"/>
      <c r="JB333" s="1639"/>
      <c r="JC333" s="1639"/>
      <c r="JD333" s="1639"/>
      <c r="JE333" s="1639"/>
      <c r="JF333" s="1639"/>
      <c r="JG333" s="1639"/>
      <c r="JH333" s="1639"/>
      <c r="JI333" s="1639"/>
      <c r="JJ333" s="1639"/>
      <c r="JK333" s="1639"/>
      <c r="JL333" s="1639"/>
      <c r="JM333" s="1639"/>
      <c r="JN333" s="1639"/>
      <c r="JO333" s="1639"/>
      <c r="JP333" s="1639"/>
      <c r="JQ333" s="1639"/>
      <c r="JR333" s="1639"/>
      <c r="JS333" s="1639"/>
      <c r="JT333" s="1639"/>
      <c r="JU333" s="1639"/>
      <c r="JV333" s="1639"/>
      <c r="JW333" s="1639"/>
      <c r="JX333" s="1639"/>
      <c r="JY333" s="1639"/>
      <c r="JZ333" s="1639"/>
      <c r="KA333" s="1639"/>
      <c r="KB333" s="1639"/>
      <c r="KC333" s="1639"/>
      <c r="KD333" s="1639"/>
      <c r="KE333" s="1639"/>
      <c r="KF333" s="1639"/>
      <c r="KG333" s="1639"/>
      <c r="KH333" s="1639"/>
      <c r="KI333" s="1639"/>
      <c r="KJ333" s="1639"/>
      <c r="KK333" s="1639"/>
      <c r="KL333" s="1639"/>
      <c r="KM333" s="1639"/>
      <c r="KN333" s="1639"/>
      <c r="KO333" s="1639"/>
      <c r="KP333" s="1639"/>
      <c r="KQ333" s="1639"/>
      <c r="KR333" s="1639"/>
      <c r="KS333" s="1639"/>
      <c r="KT333" s="1639"/>
      <c r="KU333" s="1639"/>
      <c r="KV333" s="1639"/>
      <c r="KW333" s="1639"/>
      <c r="KX333" s="1639"/>
      <c r="KY333" s="1639"/>
      <c r="KZ333" s="1639"/>
      <c r="LA333" s="1639"/>
      <c r="LB333" s="1639"/>
      <c r="LC333" s="1639"/>
      <c r="LD333" s="1639"/>
      <c r="LE333" s="1639"/>
      <c r="LF333" s="1639"/>
      <c r="LG333" s="1639"/>
      <c r="LH333" s="1639"/>
      <c r="LI333" s="1639"/>
      <c r="LJ333" s="1639"/>
      <c r="LK333" s="1639"/>
      <c r="LL333" s="1639"/>
      <c r="LM333" s="1639"/>
      <c r="LN333" s="1639"/>
      <c r="LO333" s="1639"/>
      <c r="LP333" s="1639"/>
    </row>
    <row r="334" s="1481" customFormat="1" ht="47" customHeight="1" spans="1:328">
      <c r="A334" s="1499">
        <v>45855</v>
      </c>
      <c r="B334" s="1500" t="s">
        <v>173</v>
      </c>
      <c r="C334" s="1501" t="s">
        <v>98</v>
      </c>
      <c r="D334" s="1502">
        <v>4500174181</v>
      </c>
      <c r="E334" s="2253" t="s">
        <v>1263</v>
      </c>
      <c r="F334" s="1502" t="s">
        <v>1264</v>
      </c>
      <c r="G334" s="1505" t="s">
        <v>176</v>
      </c>
      <c r="H334" s="1505" t="s">
        <v>176</v>
      </c>
      <c r="I334" s="1505" t="s">
        <v>1067</v>
      </c>
      <c r="J334" s="1522">
        <v>16560</v>
      </c>
      <c r="K334" s="1534">
        <v>24</v>
      </c>
      <c r="L334" s="1534">
        <v>2760</v>
      </c>
      <c r="M334" s="1534">
        <f t="shared" si="263"/>
        <v>6</v>
      </c>
      <c r="N334" s="1536">
        <v>45917</v>
      </c>
      <c r="O334" s="2307">
        <v>45923</v>
      </c>
      <c r="P334" s="1537" t="s">
        <v>1235</v>
      </c>
      <c r="Q334" s="1562" t="s">
        <v>78</v>
      </c>
      <c r="R334" s="2722">
        <v>16560</v>
      </c>
      <c r="S334" s="2722">
        <f t="shared" si="261"/>
        <v>0</v>
      </c>
      <c r="T334" s="2722"/>
      <c r="U334" s="1563" t="s">
        <v>829</v>
      </c>
      <c r="V334" s="1532" t="s">
        <v>1265</v>
      </c>
      <c r="W334" s="1532" t="s">
        <v>111</v>
      </c>
      <c r="X334" s="1565" t="s">
        <v>1068</v>
      </c>
      <c r="Y334" s="1589" t="s">
        <v>88</v>
      </c>
      <c r="Z334" s="1589">
        <v>45859</v>
      </c>
      <c r="AA334" s="1589"/>
      <c r="AB334" s="1589" t="s">
        <v>745</v>
      </c>
      <c r="AC334" s="1580" t="s">
        <v>746</v>
      </c>
      <c r="AD334" s="1590" t="s">
        <v>181</v>
      </c>
      <c r="AE334" s="2277">
        <v>1451.2583</v>
      </c>
      <c r="AF334" s="2278">
        <f t="shared" si="264"/>
        <v>8707.5498</v>
      </c>
      <c r="AG334" s="1504" t="s">
        <v>1266</v>
      </c>
      <c r="AH334" s="1609" t="s">
        <v>81</v>
      </c>
      <c r="AI334" s="1609"/>
      <c r="AJ334" s="1609">
        <v>9</v>
      </c>
      <c r="AK334" s="1610">
        <f t="shared" si="265"/>
        <v>16560</v>
      </c>
      <c r="AL334" s="1610"/>
      <c r="AM334" s="1610">
        <f t="shared" si="266"/>
        <v>690</v>
      </c>
      <c r="AN334" s="1610"/>
      <c r="AO334" s="1610"/>
      <c r="AP334" s="1610"/>
      <c r="AQ334" s="1610"/>
      <c r="AR334" s="1610" t="s">
        <v>63</v>
      </c>
      <c r="AS334" s="1610">
        <f t="shared" si="262"/>
        <v>16560</v>
      </c>
      <c r="AT334" s="1610"/>
      <c r="AU334" s="1622">
        <f t="shared" si="267"/>
        <v>1840</v>
      </c>
      <c r="AV334" s="1622">
        <f t="shared" si="268"/>
        <v>1840</v>
      </c>
      <c r="AW334" s="1622">
        <f t="shared" si="269"/>
        <v>1840</v>
      </c>
      <c r="AX334" s="1622">
        <f t="shared" si="270"/>
        <v>1840</v>
      </c>
      <c r="AY334" s="1622">
        <f t="shared" si="271"/>
        <v>1840</v>
      </c>
      <c r="AZ334" s="1622">
        <f t="shared" si="272"/>
        <v>1840</v>
      </c>
      <c r="BA334" s="1622">
        <f t="shared" si="273"/>
        <v>1840</v>
      </c>
      <c r="BB334" s="1622">
        <f t="shared" si="274"/>
        <v>1840</v>
      </c>
      <c r="BC334" s="1622">
        <f t="shared" si="275"/>
        <v>1840</v>
      </c>
      <c r="BD334" s="1622">
        <f t="shared" si="276"/>
        <v>1763.33333333333</v>
      </c>
      <c r="BE334" s="1622">
        <f t="shared" si="277"/>
        <v>76.6666666666667</v>
      </c>
      <c r="BF334" s="1534"/>
      <c r="BG334" s="1638"/>
      <c r="BH334" s="1639"/>
      <c r="BI334" s="1639"/>
      <c r="BJ334" s="1639"/>
      <c r="BK334" s="1639"/>
      <c r="BL334" s="1639"/>
      <c r="BM334" s="1639"/>
      <c r="BN334" s="1639"/>
      <c r="BO334" s="1639"/>
      <c r="BP334" s="1639"/>
      <c r="BQ334" s="1639"/>
      <c r="BR334" s="1639"/>
      <c r="BS334" s="1639"/>
      <c r="BT334" s="1639"/>
      <c r="BU334" s="1639"/>
      <c r="BV334" s="1639"/>
      <c r="BW334" s="1639"/>
      <c r="BX334" s="1639"/>
      <c r="BY334" s="1639"/>
      <c r="BZ334" s="1639"/>
      <c r="CA334" s="1639"/>
      <c r="CB334" s="1639"/>
      <c r="CC334" s="1639"/>
      <c r="CD334" s="1639"/>
      <c r="CE334" s="1639"/>
      <c r="CF334" s="1639"/>
      <c r="CG334" s="1639"/>
      <c r="CH334" s="1639"/>
      <c r="CI334" s="1639"/>
      <c r="CJ334" s="1639"/>
      <c r="CK334" s="1639"/>
      <c r="CL334" s="1639"/>
      <c r="CM334" s="1639"/>
      <c r="CN334" s="1639"/>
      <c r="CO334" s="1639"/>
      <c r="CP334" s="1639"/>
      <c r="CQ334" s="1639"/>
      <c r="CR334" s="1639"/>
      <c r="CS334" s="1639"/>
      <c r="CT334" s="1639"/>
      <c r="CU334" s="1639"/>
      <c r="CV334" s="1639"/>
      <c r="CW334" s="1639"/>
      <c r="CX334" s="1639"/>
      <c r="CY334" s="1639"/>
      <c r="CZ334" s="1639"/>
      <c r="DA334" s="1639"/>
      <c r="DB334" s="1639"/>
      <c r="DC334" s="1639"/>
      <c r="DD334" s="1639"/>
      <c r="DE334" s="1639"/>
      <c r="DF334" s="1639"/>
      <c r="DG334" s="1639"/>
      <c r="DH334" s="1639"/>
      <c r="DI334" s="1639"/>
      <c r="DJ334" s="1639"/>
      <c r="DK334" s="1639"/>
      <c r="DL334" s="1639"/>
      <c r="DM334" s="1639"/>
      <c r="DN334" s="1639"/>
      <c r="DO334" s="1639"/>
      <c r="DP334" s="1639"/>
      <c r="DQ334" s="1639"/>
      <c r="DR334" s="1639"/>
      <c r="DS334" s="1639"/>
      <c r="DT334" s="1639"/>
      <c r="DU334" s="1639"/>
      <c r="DV334" s="1639"/>
      <c r="DW334" s="1639"/>
      <c r="DX334" s="1639"/>
      <c r="DY334" s="1639"/>
      <c r="DZ334" s="1639"/>
      <c r="EA334" s="1639"/>
      <c r="EB334" s="1639"/>
      <c r="EC334" s="1639"/>
      <c r="ED334" s="1639"/>
      <c r="EE334" s="1639"/>
      <c r="EF334" s="1639"/>
      <c r="EG334" s="1639"/>
      <c r="EH334" s="1639"/>
      <c r="EI334" s="1639"/>
      <c r="EJ334" s="1639"/>
      <c r="EK334" s="1639"/>
      <c r="EL334" s="1639"/>
      <c r="EM334" s="1639"/>
      <c r="EN334" s="1639"/>
      <c r="EO334" s="1639"/>
      <c r="EP334" s="1639"/>
      <c r="EQ334" s="1639"/>
      <c r="ER334" s="1639"/>
      <c r="ES334" s="1639"/>
      <c r="ET334" s="1639"/>
      <c r="EU334" s="1639"/>
      <c r="EV334" s="1639"/>
      <c r="EW334" s="1639"/>
      <c r="EX334" s="1639"/>
      <c r="EY334" s="1639"/>
      <c r="EZ334" s="1639"/>
      <c r="FA334" s="1639"/>
      <c r="FB334" s="1639"/>
      <c r="FC334" s="1639"/>
      <c r="FD334" s="1639"/>
      <c r="FE334" s="1639"/>
      <c r="FF334" s="1639"/>
      <c r="FG334" s="1639"/>
      <c r="FH334" s="1639"/>
      <c r="FI334" s="1639"/>
      <c r="FJ334" s="1639"/>
      <c r="FK334" s="1639"/>
      <c r="FL334" s="1639"/>
      <c r="FM334" s="1639"/>
      <c r="FN334" s="1639"/>
      <c r="FO334" s="1639"/>
      <c r="FP334" s="1639"/>
      <c r="FQ334" s="1639"/>
      <c r="FR334" s="1639"/>
      <c r="FS334" s="1639"/>
      <c r="FT334" s="1639"/>
      <c r="FU334" s="1639"/>
      <c r="FV334" s="1639"/>
      <c r="FW334" s="1639"/>
      <c r="FX334" s="1639"/>
      <c r="FY334" s="1639"/>
      <c r="FZ334" s="1639"/>
      <c r="GA334" s="1639"/>
      <c r="GB334" s="1639"/>
      <c r="GC334" s="1639"/>
      <c r="GD334" s="1639"/>
      <c r="GE334" s="1639"/>
      <c r="GF334" s="1639"/>
      <c r="GG334" s="1639"/>
      <c r="GH334" s="1639"/>
      <c r="GI334" s="1639"/>
      <c r="GJ334" s="1639"/>
      <c r="GK334" s="1639"/>
      <c r="GL334" s="1639"/>
      <c r="GM334" s="1639"/>
      <c r="GN334" s="1639"/>
      <c r="GO334" s="1639"/>
      <c r="GP334" s="1639"/>
      <c r="GQ334" s="1639"/>
      <c r="GR334" s="1639"/>
      <c r="GS334" s="1639"/>
      <c r="GT334" s="1639"/>
      <c r="GU334" s="1639"/>
      <c r="GV334" s="1639"/>
      <c r="GW334" s="1639"/>
      <c r="GX334" s="1639"/>
      <c r="GY334" s="1639"/>
      <c r="GZ334" s="1639"/>
      <c r="HA334" s="1639"/>
      <c r="HB334" s="1639"/>
      <c r="HC334" s="1639"/>
      <c r="HD334" s="1639"/>
      <c r="HE334" s="1639"/>
      <c r="HF334" s="1639"/>
      <c r="HG334" s="1639"/>
      <c r="HH334" s="1639"/>
      <c r="HI334" s="1639"/>
      <c r="HJ334" s="1639"/>
      <c r="HK334" s="1639"/>
      <c r="HL334" s="1639"/>
      <c r="HM334" s="1639"/>
      <c r="HN334" s="1639"/>
      <c r="HO334" s="1639"/>
      <c r="HP334" s="1639"/>
      <c r="HQ334" s="1639"/>
      <c r="HR334" s="1639"/>
      <c r="HS334" s="1639"/>
      <c r="HT334" s="1639"/>
      <c r="HU334" s="1639"/>
      <c r="HV334" s="1639"/>
      <c r="HW334" s="1639"/>
      <c r="HX334" s="1639"/>
      <c r="HY334" s="1639"/>
      <c r="HZ334" s="1639"/>
      <c r="IA334" s="1639"/>
      <c r="IB334" s="1639"/>
      <c r="IC334" s="1639"/>
      <c r="ID334" s="1639"/>
      <c r="IE334" s="1639"/>
      <c r="IF334" s="1639"/>
      <c r="IG334" s="1639"/>
      <c r="IH334" s="1639"/>
      <c r="II334" s="1639"/>
      <c r="IJ334" s="1639"/>
      <c r="IK334" s="1639"/>
      <c r="IL334" s="1639"/>
      <c r="IM334" s="1639"/>
      <c r="IN334" s="1639"/>
      <c r="IO334" s="1639"/>
      <c r="IP334" s="1639"/>
      <c r="IQ334" s="1639"/>
      <c r="IR334" s="1639"/>
      <c r="IS334" s="1639"/>
      <c r="IT334" s="1639"/>
      <c r="IU334" s="1639"/>
      <c r="IV334" s="1639"/>
      <c r="IW334" s="1639"/>
      <c r="IX334" s="1639"/>
      <c r="IY334" s="1639"/>
      <c r="IZ334" s="1639"/>
      <c r="JA334" s="1639"/>
      <c r="JB334" s="1639"/>
      <c r="JC334" s="1639"/>
      <c r="JD334" s="1639"/>
      <c r="JE334" s="1639"/>
      <c r="JF334" s="1639"/>
      <c r="JG334" s="1639"/>
      <c r="JH334" s="1639"/>
      <c r="JI334" s="1639"/>
      <c r="JJ334" s="1639"/>
      <c r="JK334" s="1639"/>
      <c r="JL334" s="1639"/>
      <c r="JM334" s="1639"/>
      <c r="JN334" s="1639"/>
      <c r="JO334" s="1639"/>
      <c r="JP334" s="1639"/>
      <c r="JQ334" s="1639"/>
      <c r="JR334" s="1639"/>
      <c r="JS334" s="1639"/>
      <c r="JT334" s="1639"/>
      <c r="JU334" s="1639"/>
      <c r="JV334" s="1639"/>
      <c r="JW334" s="1639"/>
      <c r="JX334" s="1639"/>
      <c r="JY334" s="1639"/>
      <c r="JZ334" s="1639"/>
      <c r="KA334" s="1639"/>
      <c r="KB334" s="1639"/>
      <c r="KC334" s="1639"/>
      <c r="KD334" s="1639"/>
      <c r="KE334" s="1639"/>
      <c r="KF334" s="1639"/>
      <c r="KG334" s="1639"/>
      <c r="KH334" s="1639"/>
      <c r="KI334" s="1639"/>
      <c r="KJ334" s="1639"/>
      <c r="KK334" s="1639"/>
      <c r="KL334" s="1639"/>
      <c r="KM334" s="1639"/>
      <c r="KN334" s="1639"/>
      <c r="KO334" s="1639"/>
      <c r="KP334" s="1639"/>
      <c r="KQ334" s="1639"/>
      <c r="KR334" s="1639"/>
      <c r="KS334" s="1639"/>
      <c r="KT334" s="1639"/>
      <c r="KU334" s="1639"/>
      <c r="KV334" s="1639"/>
      <c r="KW334" s="1639"/>
      <c r="KX334" s="1639"/>
      <c r="KY334" s="1639"/>
      <c r="KZ334" s="1639"/>
      <c r="LA334" s="1639"/>
      <c r="LB334" s="1639"/>
      <c r="LC334" s="1639"/>
      <c r="LD334" s="1639"/>
      <c r="LE334" s="1639"/>
      <c r="LF334" s="1639"/>
      <c r="LG334" s="1639"/>
      <c r="LH334" s="1639"/>
      <c r="LI334" s="1639"/>
      <c r="LJ334" s="1639"/>
      <c r="LK334" s="1639"/>
      <c r="LL334" s="1639"/>
      <c r="LM334" s="1639"/>
      <c r="LN334" s="1639"/>
      <c r="LO334" s="1639"/>
      <c r="LP334" s="1639"/>
    </row>
    <row r="335" s="1481" customFormat="1" ht="47" customHeight="1" spans="1:328">
      <c r="A335" s="1499">
        <v>45855</v>
      </c>
      <c r="B335" s="1500" t="s">
        <v>173</v>
      </c>
      <c r="C335" s="1501" t="s">
        <v>98</v>
      </c>
      <c r="D335" s="1502">
        <v>4500174181</v>
      </c>
      <c r="E335" s="2253" t="s">
        <v>1267</v>
      </c>
      <c r="F335" s="1502" t="s">
        <v>1268</v>
      </c>
      <c r="G335" s="1505" t="s">
        <v>176</v>
      </c>
      <c r="H335" s="1505" t="s">
        <v>176</v>
      </c>
      <c r="I335" s="1505" t="s">
        <v>1067</v>
      </c>
      <c r="J335" s="1522">
        <v>22080</v>
      </c>
      <c r="K335" s="1534">
        <v>24</v>
      </c>
      <c r="L335" s="1534">
        <v>2760</v>
      </c>
      <c r="M335" s="1534">
        <f t="shared" si="263"/>
        <v>8</v>
      </c>
      <c r="N335" s="1536">
        <v>45924</v>
      </c>
      <c r="O335" s="1536">
        <f t="shared" ref="O335:O341" si="278">N335-2</f>
        <v>45922</v>
      </c>
      <c r="P335" s="1537" t="s">
        <v>1269</v>
      </c>
      <c r="Q335" s="1562" t="s">
        <v>78</v>
      </c>
      <c r="R335" s="2722">
        <v>22080</v>
      </c>
      <c r="S335" s="2722">
        <f t="shared" si="261"/>
        <v>0</v>
      </c>
      <c r="T335" s="2722"/>
      <c r="U335" s="1563" t="s">
        <v>829</v>
      </c>
      <c r="V335" s="1532"/>
      <c r="W335" s="1532" t="s">
        <v>111</v>
      </c>
      <c r="X335" s="1565" t="s">
        <v>1068</v>
      </c>
      <c r="Y335" s="1589" t="s">
        <v>88</v>
      </c>
      <c r="Z335" s="1589">
        <v>45859</v>
      </c>
      <c r="AA335" s="1589"/>
      <c r="AB335" s="1589" t="s">
        <v>745</v>
      </c>
      <c r="AC335" s="1580" t="s">
        <v>746</v>
      </c>
      <c r="AD335" s="1590" t="s">
        <v>181</v>
      </c>
      <c r="AE335" s="2277">
        <v>1451.2575</v>
      </c>
      <c r="AF335" s="2278">
        <f t="shared" si="264"/>
        <v>11610.06</v>
      </c>
      <c r="AG335" s="1504" t="s">
        <v>1270</v>
      </c>
      <c r="AH335" s="1609" t="s">
        <v>81</v>
      </c>
      <c r="AI335" s="1609"/>
      <c r="AJ335" s="1609">
        <v>9</v>
      </c>
      <c r="AK335" s="1610">
        <f t="shared" si="265"/>
        <v>22080</v>
      </c>
      <c r="AL335" s="1610"/>
      <c r="AM335" s="1610">
        <f t="shared" si="266"/>
        <v>920</v>
      </c>
      <c r="AN335" s="1610"/>
      <c r="AO335" s="1610"/>
      <c r="AP335" s="1610"/>
      <c r="AQ335" s="1610"/>
      <c r="AR335" s="1610" t="s">
        <v>63</v>
      </c>
      <c r="AS335" s="1610">
        <f t="shared" si="262"/>
        <v>22080</v>
      </c>
      <c r="AT335" s="1610"/>
      <c r="AU335" s="1622">
        <f t="shared" si="267"/>
        <v>2453.33333333333</v>
      </c>
      <c r="AV335" s="1622">
        <f t="shared" si="268"/>
        <v>2453.33333333333</v>
      </c>
      <c r="AW335" s="1622">
        <f t="shared" si="269"/>
        <v>2453.33333333333</v>
      </c>
      <c r="AX335" s="1622">
        <f t="shared" si="270"/>
        <v>2453.33333333333</v>
      </c>
      <c r="AY335" s="1622">
        <f t="shared" si="271"/>
        <v>2453.33333333333</v>
      </c>
      <c r="AZ335" s="1622">
        <f t="shared" si="272"/>
        <v>2453.33333333333</v>
      </c>
      <c r="BA335" s="1622">
        <f t="shared" si="273"/>
        <v>2453.33333333333</v>
      </c>
      <c r="BB335" s="1622">
        <f t="shared" si="274"/>
        <v>2453.33333333333</v>
      </c>
      <c r="BC335" s="1622">
        <f t="shared" si="275"/>
        <v>2453.33333333333</v>
      </c>
      <c r="BD335" s="1622">
        <f t="shared" si="276"/>
        <v>2351.11111111111</v>
      </c>
      <c r="BE335" s="1622">
        <f t="shared" si="277"/>
        <v>102.222222222222</v>
      </c>
      <c r="BF335" s="1534"/>
      <c r="BG335" s="1638"/>
      <c r="BH335" s="1639"/>
      <c r="BI335" s="1639"/>
      <c r="BJ335" s="1639"/>
      <c r="BK335" s="1639"/>
      <c r="BL335" s="1639"/>
      <c r="BM335" s="1639"/>
      <c r="BN335" s="1639"/>
      <c r="BO335" s="1639"/>
      <c r="BP335" s="1639"/>
      <c r="BQ335" s="1639"/>
      <c r="BR335" s="1639"/>
      <c r="BS335" s="1639"/>
      <c r="BT335" s="1639"/>
      <c r="BU335" s="1639"/>
      <c r="BV335" s="1639"/>
      <c r="BW335" s="1639"/>
      <c r="BX335" s="1639"/>
      <c r="BY335" s="1639"/>
      <c r="BZ335" s="1639"/>
      <c r="CA335" s="1639"/>
      <c r="CB335" s="1639"/>
      <c r="CC335" s="1639"/>
      <c r="CD335" s="1639"/>
      <c r="CE335" s="1639"/>
      <c r="CF335" s="1639"/>
      <c r="CG335" s="1639"/>
      <c r="CH335" s="1639"/>
      <c r="CI335" s="1639"/>
      <c r="CJ335" s="1639"/>
      <c r="CK335" s="1639"/>
      <c r="CL335" s="1639"/>
      <c r="CM335" s="1639"/>
      <c r="CN335" s="1639"/>
      <c r="CO335" s="1639"/>
      <c r="CP335" s="1639"/>
      <c r="CQ335" s="1639"/>
      <c r="CR335" s="1639"/>
      <c r="CS335" s="1639"/>
      <c r="CT335" s="1639"/>
      <c r="CU335" s="1639"/>
      <c r="CV335" s="1639"/>
      <c r="CW335" s="1639"/>
      <c r="CX335" s="1639"/>
      <c r="CY335" s="1639"/>
      <c r="CZ335" s="1639"/>
      <c r="DA335" s="1639"/>
      <c r="DB335" s="1639"/>
      <c r="DC335" s="1639"/>
      <c r="DD335" s="1639"/>
      <c r="DE335" s="1639"/>
      <c r="DF335" s="1639"/>
      <c r="DG335" s="1639"/>
      <c r="DH335" s="1639"/>
      <c r="DI335" s="1639"/>
      <c r="DJ335" s="1639"/>
      <c r="DK335" s="1639"/>
      <c r="DL335" s="1639"/>
      <c r="DM335" s="1639"/>
      <c r="DN335" s="1639"/>
      <c r="DO335" s="1639"/>
      <c r="DP335" s="1639"/>
      <c r="DQ335" s="1639"/>
      <c r="DR335" s="1639"/>
      <c r="DS335" s="1639"/>
      <c r="DT335" s="1639"/>
      <c r="DU335" s="1639"/>
      <c r="DV335" s="1639"/>
      <c r="DW335" s="1639"/>
      <c r="DX335" s="1639"/>
      <c r="DY335" s="1639"/>
      <c r="DZ335" s="1639"/>
      <c r="EA335" s="1639"/>
      <c r="EB335" s="1639"/>
      <c r="EC335" s="1639"/>
      <c r="ED335" s="1639"/>
      <c r="EE335" s="1639"/>
      <c r="EF335" s="1639"/>
      <c r="EG335" s="1639"/>
      <c r="EH335" s="1639"/>
      <c r="EI335" s="1639"/>
      <c r="EJ335" s="1639"/>
      <c r="EK335" s="1639"/>
      <c r="EL335" s="1639"/>
      <c r="EM335" s="1639"/>
      <c r="EN335" s="1639"/>
      <c r="EO335" s="1639"/>
      <c r="EP335" s="1639"/>
      <c r="EQ335" s="1639"/>
      <c r="ER335" s="1639"/>
      <c r="ES335" s="1639"/>
      <c r="ET335" s="1639"/>
      <c r="EU335" s="1639"/>
      <c r="EV335" s="1639"/>
      <c r="EW335" s="1639"/>
      <c r="EX335" s="1639"/>
      <c r="EY335" s="1639"/>
      <c r="EZ335" s="1639"/>
      <c r="FA335" s="1639"/>
      <c r="FB335" s="1639"/>
      <c r="FC335" s="1639"/>
      <c r="FD335" s="1639"/>
      <c r="FE335" s="1639"/>
      <c r="FF335" s="1639"/>
      <c r="FG335" s="1639"/>
      <c r="FH335" s="1639"/>
      <c r="FI335" s="1639"/>
      <c r="FJ335" s="1639"/>
      <c r="FK335" s="1639"/>
      <c r="FL335" s="1639"/>
      <c r="FM335" s="1639"/>
      <c r="FN335" s="1639"/>
      <c r="FO335" s="1639"/>
      <c r="FP335" s="1639"/>
      <c r="FQ335" s="1639"/>
      <c r="FR335" s="1639"/>
      <c r="FS335" s="1639"/>
      <c r="FT335" s="1639"/>
      <c r="FU335" s="1639"/>
      <c r="FV335" s="1639"/>
      <c r="FW335" s="1639"/>
      <c r="FX335" s="1639"/>
      <c r="FY335" s="1639"/>
      <c r="FZ335" s="1639"/>
      <c r="GA335" s="1639"/>
      <c r="GB335" s="1639"/>
      <c r="GC335" s="1639"/>
      <c r="GD335" s="1639"/>
      <c r="GE335" s="1639"/>
      <c r="GF335" s="1639"/>
      <c r="GG335" s="1639"/>
      <c r="GH335" s="1639"/>
      <c r="GI335" s="1639"/>
      <c r="GJ335" s="1639"/>
      <c r="GK335" s="1639"/>
      <c r="GL335" s="1639"/>
      <c r="GM335" s="1639"/>
      <c r="GN335" s="1639"/>
      <c r="GO335" s="1639"/>
      <c r="GP335" s="1639"/>
      <c r="GQ335" s="1639"/>
      <c r="GR335" s="1639"/>
      <c r="GS335" s="1639"/>
      <c r="GT335" s="1639"/>
      <c r="GU335" s="1639"/>
      <c r="GV335" s="1639"/>
      <c r="GW335" s="1639"/>
      <c r="GX335" s="1639"/>
      <c r="GY335" s="1639"/>
      <c r="GZ335" s="1639"/>
      <c r="HA335" s="1639"/>
      <c r="HB335" s="1639"/>
      <c r="HC335" s="1639"/>
      <c r="HD335" s="1639"/>
      <c r="HE335" s="1639"/>
      <c r="HF335" s="1639"/>
      <c r="HG335" s="1639"/>
      <c r="HH335" s="1639"/>
      <c r="HI335" s="1639"/>
      <c r="HJ335" s="1639"/>
      <c r="HK335" s="1639"/>
      <c r="HL335" s="1639"/>
      <c r="HM335" s="1639"/>
      <c r="HN335" s="1639"/>
      <c r="HO335" s="1639"/>
      <c r="HP335" s="1639"/>
      <c r="HQ335" s="1639"/>
      <c r="HR335" s="1639"/>
      <c r="HS335" s="1639"/>
      <c r="HT335" s="1639"/>
      <c r="HU335" s="1639"/>
      <c r="HV335" s="1639"/>
      <c r="HW335" s="1639"/>
      <c r="HX335" s="1639"/>
      <c r="HY335" s="1639"/>
      <c r="HZ335" s="1639"/>
      <c r="IA335" s="1639"/>
      <c r="IB335" s="1639"/>
      <c r="IC335" s="1639"/>
      <c r="ID335" s="1639"/>
      <c r="IE335" s="1639"/>
      <c r="IF335" s="1639"/>
      <c r="IG335" s="1639"/>
      <c r="IH335" s="1639"/>
      <c r="II335" s="1639"/>
      <c r="IJ335" s="1639"/>
      <c r="IK335" s="1639"/>
      <c r="IL335" s="1639"/>
      <c r="IM335" s="1639"/>
      <c r="IN335" s="1639"/>
      <c r="IO335" s="1639"/>
      <c r="IP335" s="1639"/>
      <c r="IQ335" s="1639"/>
      <c r="IR335" s="1639"/>
      <c r="IS335" s="1639"/>
      <c r="IT335" s="1639"/>
      <c r="IU335" s="1639"/>
      <c r="IV335" s="1639"/>
      <c r="IW335" s="1639"/>
      <c r="IX335" s="1639"/>
      <c r="IY335" s="1639"/>
      <c r="IZ335" s="1639"/>
      <c r="JA335" s="1639"/>
      <c r="JB335" s="1639"/>
      <c r="JC335" s="1639"/>
      <c r="JD335" s="1639"/>
      <c r="JE335" s="1639"/>
      <c r="JF335" s="1639"/>
      <c r="JG335" s="1639"/>
      <c r="JH335" s="1639"/>
      <c r="JI335" s="1639"/>
      <c r="JJ335" s="1639"/>
      <c r="JK335" s="1639"/>
      <c r="JL335" s="1639"/>
      <c r="JM335" s="1639"/>
      <c r="JN335" s="1639"/>
      <c r="JO335" s="1639"/>
      <c r="JP335" s="1639"/>
      <c r="JQ335" s="1639"/>
      <c r="JR335" s="1639"/>
      <c r="JS335" s="1639"/>
      <c r="JT335" s="1639"/>
      <c r="JU335" s="1639"/>
      <c r="JV335" s="1639"/>
      <c r="JW335" s="1639"/>
      <c r="JX335" s="1639"/>
      <c r="JY335" s="1639"/>
      <c r="JZ335" s="1639"/>
      <c r="KA335" s="1639"/>
      <c r="KB335" s="1639"/>
      <c r="KC335" s="1639"/>
      <c r="KD335" s="1639"/>
      <c r="KE335" s="1639"/>
      <c r="KF335" s="1639"/>
      <c r="KG335" s="1639"/>
      <c r="KH335" s="1639"/>
      <c r="KI335" s="1639"/>
      <c r="KJ335" s="1639"/>
      <c r="KK335" s="1639"/>
      <c r="KL335" s="1639"/>
      <c r="KM335" s="1639"/>
      <c r="KN335" s="1639"/>
      <c r="KO335" s="1639"/>
      <c r="KP335" s="1639"/>
      <c r="KQ335" s="1639"/>
      <c r="KR335" s="1639"/>
      <c r="KS335" s="1639"/>
      <c r="KT335" s="1639"/>
      <c r="KU335" s="1639"/>
      <c r="KV335" s="1639"/>
      <c r="KW335" s="1639"/>
      <c r="KX335" s="1639"/>
      <c r="KY335" s="1639"/>
      <c r="KZ335" s="1639"/>
      <c r="LA335" s="1639"/>
      <c r="LB335" s="1639"/>
      <c r="LC335" s="1639"/>
      <c r="LD335" s="1639"/>
      <c r="LE335" s="1639"/>
      <c r="LF335" s="1639"/>
      <c r="LG335" s="1639"/>
      <c r="LH335" s="1639"/>
      <c r="LI335" s="1639"/>
      <c r="LJ335" s="1639"/>
      <c r="LK335" s="1639"/>
      <c r="LL335" s="1639"/>
      <c r="LM335" s="1639"/>
      <c r="LN335" s="1639"/>
      <c r="LO335" s="1639"/>
      <c r="LP335" s="1639"/>
    </row>
    <row r="336" s="1481" customFormat="1" ht="47" customHeight="1" spans="1:328">
      <c r="A336" s="1499">
        <v>45855</v>
      </c>
      <c r="B336" s="1500" t="s">
        <v>173</v>
      </c>
      <c r="C336" s="1501" t="s">
        <v>98</v>
      </c>
      <c r="D336" s="1502">
        <v>4500174181</v>
      </c>
      <c r="E336" s="2253" t="s">
        <v>1271</v>
      </c>
      <c r="F336" s="1502" t="s">
        <v>1272</v>
      </c>
      <c r="G336" s="1505" t="s">
        <v>176</v>
      </c>
      <c r="H336" s="1505" t="s">
        <v>176</v>
      </c>
      <c r="I336" s="1505" t="s">
        <v>1067</v>
      </c>
      <c r="J336" s="1522">
        <v>16560</v>
      </c>
      <c r="K336" s="1534">
        <v>24</v>
      </c>
      <c r="L336" s="1534">
        <v>2760</v>
      </c>
      <c r="M336" s="1534">
        <f t="shared" si="263"/>
        <v>6</v>
      </c>
      <c r="N336" s="1536">
        <v>45924</v>
      </c>
      <c r="O336" s="1536">
        <f t="shared" si="278"/>
        <v>45922</v>
      </c>
      <c r="P336" s="2932" t="s">
        <v>489</v>
      </c>
      <c r="Q336" s="1562" t="s">
        <v>78</v>
      </c>
      <c r="R336" s="2722">
        <v>16560</v>
      </c>
      <c r="S336" s="2722">
        <f t="shared" si="261"/>
        <v>0</v>
      </c>
      <c r="T336" s="2722"/>
      <c r="U336" s="1563" t="s">
        <v>829</v>
      </c>
      <c r="V336" s="1532" t="s">
        <v>1273</v>
      </c>
      <c r="W336" s="1532" t="s">
        <v>111</v>
      </c>
      <c r="X336" s="1565" t="s">
        <v>1068</v>
      </c>
      <c r="Y336" s="1589" t="s">
        <v>88</v>
      </c>
      <c r="Z336" s="1589">
        <v>45859</v>
      </c>
      <c r="AA336" s="1589"/>
      <c r="AB336" s="1589" t="s">
        <v>745</v>
      </c>
      <c r="AC336" s="1580" t="s">
        <v>746</v>
      </c>
      <c r="AD336" s="1590" t="s">
        <v>181</v>
      </c>
      <c r="AE336" s="2277">
        <v>1451.2573</v>
      </c>
      <c r="AF336" s="2278">
        <f t="shared" si="264"/>
        <v>8707.5438</v>
      </c>
      <c r="AG336" s="1504" t="s">
        <v>1274</v>
      </c>
      <c r="AH336" s="1609" t="s">
        <v>81</v>
      </c>
      <c r="AI336" s="1609"/>
      <c r="AJ336" s="1609">
        <v>9</v>
      </c>
      <c r="AK336" s="1610">
        <f t="shared" si="265"/>
        <v>16560</v>
      </c>
      <c r="AL336" s="1610"/>
      <c r="AM336" s="1610">
        <f t="shared" si="266"/>
        <v>690</v>
      </c>
      <c r="AN336" s="1610"/>
      <c r="AO336" s="1610"/>
      <c r="AP336" s="1610"/>
      <c r="AQ336" s="1610"/>
      <c r="AR336" s="1610" t="s">
        <v>63</v>
      </c>
      <c r="AS336" s="1610">
        <f t="shared" si="262"/>
        <v>16560</v>
      </c>
      <c r="AT336" s="1610"/>
      <c r="AU336" s="1622">
        <f t="shared" si="267"/>
        <v>1840</v>
      </c>
      <c r="AV336" s="1622">
        <f t="shared" si="268"/>
        <v>1840</v>
      </c>
      <c r="AW336" s="1622">
        <f t="shared" si="269"/>
        <v>1840</v>
      </c>
      <c r="AX336" s="1622">
        <f t="shared" si="270"/>
        <v>1840</v>
      </c>
      <c r="AY336" s="1622">
        <f t="shared" si="271"/>
        <v>1840</v>
      </c>
      <c r="AZ336" s="1622">
        <f t="shared" si="272"/>
        <v>1840</v>
      </c>
      <c r="BA336" s="1622">
        <f t="shared" si="273"/>
        <v>1840</v>
      </c>
      <c r="BB336" s="1622">
        <f t="shared" si="274"/>
        <v>1840</v>
      </c>
      <c r="BC336" s="1622">
        <f t="shared" si="275"/>
        <v>1840</v>
      </c>
      <c r="BD336" s="1622">
        <f t="shared" si="276"/>
        <v>1763.33333333333</v>
      </c>
      <c r="BE336" s="1622">
        <f t="shared" si="277"/>
        <v>76.6666666666667</v>
      </c>
      <c r="BF336" s="1534"/>
      <c r="BG336" s="1638"/>
      <c r="BH336" s="1639"/>
      <c r="BI336" s="1639"/>
      <c r="BJ336" s="1639"/>
      <c r="BK336" s="1639"/>
      <c r="BL336" s="1639"/>
      <c r="BM336" s="1639"/>
      <c r="BN336" s="1639"/>
      <c r="BO336" s="1639"/>
      <c r="BP336" s="1639"/>
      <c r="BQ336" s="1639"/>
      <c r="BR336" s="1639"/>
      <c r="BS336" s="1639"/>
      <c r="BT336" s="1639"/>
      <c r="BU336" s="1639"/>
      <c r="BV336" s="1639"/>
      <c r="BW336" s="1639"/>
      <c r="BX336" s="1639"/>
      <c r="BY336" s="1639"/>
      <c r="BZ336" s="1639"/>
      <c r="CA336" s="1639"/>
      <c r="CB336" s="1639"/>
      <c r="CC336" s="1639"/>
      <c r="CD336" s="1639"/>
      <c r="CE336" s="1639"/>
      <c r="CF336" s="1639"/>
      <c r="CG336" s="1639"/>
      <c r="CH336" s="1639"/>
      <c r="CI336" s="1639"/>
      <c r="CJ336" s="1639"/>
      <c r="CK336" s="1639"/>
      <c r="CL336" s="1639"/>
      <c r="CM336" s="1639"/>
      <c r="CN336" s="1639"/>
      <c r="CO336" s="1639"/>
      <c r="CP336" s="1639"/>
      <c r="CQ336" s="1639"/>
      <c r="CR336" s="1639"/>
      <c r="CS336" s="1639"/>
      <c r="CT336" s="1639"/>
      <c r="CU336" s="1639"/>
      <c r="CV336" s="1639"/>
      <c r="CW336" s="1639"/>
      <c r="CX336" s="1639"/>
      <c r="CY336" s="1639"/>
      <c r="CZ336" s="1639"/>
      <c r="DA336" s="1639"/>
      <c r="DB336" s="1639"/>
      <c r="DC336" s="1639"/>
      <c r="DD336" s="1639"/>
      <c r="DE336" s="1639"/>
      <c r="DF336" s="1639"/>
      <c r="DG336" s="1639"/>
      <c r="DH336" s="1639"/>
      <c r="DI336" s="1639"/>
      <c r="DJ336" s="1639"/>
      <c r="DK336" s="1639"/>
      <c r="DL336" s="1639"/>
      <c r="DM336" s="1639"/>
      <c r="DN336" s="1639"/>
      <c r="DO336" s="1639"/>
      <c r="DP336" s="1639"/>
      <c r="DQ336" s="1639"/>
      <c r="DR336" s="1639"/>
      <c r="DS336" s="1639"/>
      <c r="DT336" s="1639"/>
      <c r="DU336" s="1639"/>
      <c r="DV336" s="1639"/>
      <c r="DW336" s="1639"/>
      <c r="DX336" s="1639"/>
      <c r="DY336" s="1639"/>
      <c r="DZ336" s="1639"/>
      <c r="EA336" s="1639"/>
      <c r="EB336" s="1639"/>
      <c r="EC336" s="1639"/>
      <c r="ED336" s="1639"/>
      <c r="EE336" s="1639"/>
      <c r="EF336" s="1639"/>
      <c r="EG336" s="1639"/>
      <c r="EH336" s="1639"/>
      <c r="EI336" s="1639"/>
      <c r="EJ336" s="1639"/>
      <c r="EK336" s="1639"/>
      <c r="EL336" s="1639"/>
      <c r="EM336" s="1639"/>
      <c r="EN336" s="1639"/>
      <c r="EO336" s="1639"/>
      <c r="EP336" s="1639"/>
      <c r="EQ336" s="1639"/>
      <c r="ER336" s="1639"/>
      <c r="ES336" s="1639"/>
      <c r="ET336" s="1639"/>
      <c r="EU336" s="1639"/>
      <c r="EV336" s="1639"/>
      <c r="EW336" s="1639"/>
      <c r="EX336" s="1639"/>
      <c r="EY336" s="1639"/>
      <c r="EZ336" s="1639"/>
      <c r="FA336" s="1639"/>
      <c r="FB336" s="1639"/>
      <c r="FC336" s="1639"/>
      <c r="FD336" s="1639"/>
      <c r="FE336" s="1639"/>
      <c r="FF336" s="1639"/>
      <c r="FG336" s="1639"/>
      <c r="FH336" s="1639"/>
      <c r="FI336" s="1639"/>
      <c r="FJ336" s="1639"/>
      <c r="FK336" s="1639"/>
      <c r="FL336" s="1639"/>
      <c r="FM336" s="1639"/>
      <c r="FN336" s="1639"/>
      <c r="FO336" s="1639"/>
      <c r="FP336" s="1639"/>
      <c r="FQ336" s="1639"/>
      <c r="FR336" s="1639"/>
      <c r="FS336" s="1639"/>
      <c r="FT336" s="1639"/>
      <c r="FU336" s="1639"/>
      <c r="FV336" s="1639"/>
      <c r="FW336" s="1639"/>
      <c r="FX336" s="1639"/>
      <c r="FY336" s="1639"/>
      <c r="FZ336" s="1639"/>
      <c r="GA336" s="1639"/>
      <c r="GB336" s="1639"/>
      <c r="GC336" s="1639"/>
      <c r="GD336" s="1639"/>
      <c r="GE336" s="1639"/>
      <c r="GF336" s="1639"/>
      <c r="GG336" s="1639"/>
      <c r="GH336" s="1639"/>
      <c r="GI336" s="1639"/>
      <c r="GJ336" s="1639"/>
      <c r="GK336" s="1639"/>
      <c r="GL336" s="1639"/>
      <c r="GM336" s="1639"/>
      <c r="GN336" s="1639"/>
      <c r="GO336" s="1639"/>
      <c r="GP336" s="1639"/>
      <c r="GQ336" s="1639"/>
      <c r="GR336" s="1639"/>
      <c r="GS336" s="1639"/>
      <c r="GT336" s="1639"/>
      <c r="GU336" s="1639"/>
      <c r="GV336" s="1639"/>
      <c r="GW336" s="1639"/>
      <c r="GX336" s="1639"/>
      <c r="GY336" s="1639"/>
      <c r="GZ336" s="1639"/>
      <c r="HA336" s="1639"/>
      <c r="HB336" s="1639"/>
      <c r="HC336" s="1639"/>
      <c r="HD336" s="1639"/>
      <c r="HE336" s="1639"/>
      <c r="HF336" s="1639"/>
      <c r="HG336" s="1639"/>
      <c r="HH336" s="1639"/>
      <c r="HI336" s="1639"/>
      <c r="HJ336" s="1639"/>
      <c r="HK336" s="1639"/>
      <c r="HL336" s="1639"/>
      <c r="HM336" s="1639"/>
      <c r="HN336" s="1639"/>
      <c r="HO336" s="1639"/>
      <c r="HP336" s="1639"/>
      <c r="HQ336" s="1639"/>
      <c r="HR336" s="1639"/>
      <c r="HS336" s="1639"/>
      <c r="HT336" s="1639"/>
      <c r="HU336" s="1639"/>
      <c r="HV336" s="1639"/>
      <c r="HW336" s="1639"/>
      <c r="HX336" s="1639"/>
      <c r="HY336" s="1639"/>
      <c r="HZ336" s="1639"/>
      <c r="IA336" s="1639"/>
      <c r="IB336" s="1639"/>
      <c r="IC336" s="1639"/>
      <c r="ID336" s="1639"/>
      <c r="IE336" s="1639"/>
      <c r="IF336" s="1639"/>
      <c r="IG336" s="1639"/>
      <c r="IH336" s="1639"/>
      <c r="II336" s="1639"/>
      <c r="IJ336" s="1639"/>
      <c r="IK336" s="1639"/>
      <c r="IL336" s="1639"/>
      <c r="IM336" s="1639"/>
      <c r="IN336" s="1639"/>
      <c r="IO336" s="1639"/>
      <c r="IP336" s="1639"/>
      <c r="IQ336" s="1639"/>
      <c r="IR336" s="1639"/>
      <c r="IS336" s="1639"/>
      <c r="IT336" s="1639"/>
      <c r="IU336" s="1639"/>
      <c r="IV336" s="1639"/>
      <c r="IW336" s="1639"/>
      <c r="IX336" s="1639"/>
      <c r="IY336" s="1639"/>
      <c r="IZ336" s="1639"/>
      <c r="JA336" s="1639"/>
      <c r="JB336" s="1639"/>
      <c r="JC336" s="1639"/>
      <c r="JD336" s="1639"/>
      <c r="JE336" s="1639"/>
      <c r="JF336" s="1639"/>
      <c r="JG336" s="1639"/>
      <c r="JH336" s="1639"/>
      <c r="JI336" s="1639"/>
      <c r="JJ336" s="1639"/>
      <c r="JK336" s="1639"/>
      <c r="JL336" s="1639"/>
      <c r="JM336" s="1639"/>
      <c r="JN336" s="1639"/>
      <c r="JO336" s="1639"/>
      <c r="JP336" s="1639"/>
      <c r="JQ336" s="1639"/>
      <c r="JR336" s="1639"/>
      <c r="JS336" s="1639"/>
      <c r="JT336" s="1639"/>
      <c r="JU336" s="1639"/>
      <c r="JV336" s="1639"/>
      <c r="JW336" s="1639"/>
      <c r="JX336" s="1639"/>
      <c r="JY336" s="1639"/>
      <c r="JZ336" s="1639"/>
      <c r="KA336" s="1639"/>
      <c r="KB336" s="1639"/>
      <c r="KC336" s="1639"/>
      <c r="KD336" s="1639"/>
      <c r="KE336" s="1639"/>
      <c r="KF336" s="1639"/>
      <c r="KG336" s="1639"/>
      <c r="KH336" s="1639"/>
      <c r="KI336" s="1639"/>
      <c r="KJ336" s="1639"/>
      <c r="KK336" s="1639"/>
      <c r="KL336" s="1639"/>
      <c r="KM336" s="1639"/>
      <c r="KN336" s="1639"/>
      <c r="KO336" s="1639"/>
      <c r="KP336" s="1639"/>
      <c r="KQ336" s="1639"/>
      <c r="KR336" s="1639"/>
      <c r="KS336" s="1639"/>
      <c r="KT336" s="1639"/>
      <c r="KU336" s="1639"/>
      <c r="KV336" s="1639"/>
      <c r="KW336" s="1639"/>
      <c r="KX336" s="1639"/>
      <c r="KY336" s="1639"/>
      <c r="KZ336" s="1639"/>
      <c r="LA336" s="1639"/>
      <c r="LB336" s="1639"/>
      <c r="LC336" s="1639"/>
      <c r="LD336" s="1639"/>
      <c r="LE336" s="1639"/>
      <c r="LF336" s="1639"/>
      <c r="LG336" s="1639"/>
      <c r="LH336" s="1639"/>
      <c r="LI336" s="1639"/>
      <c r="LJ336" s="1639"/>
      <c r="LK336" s="1639"/>
      <c r="LL336" s="1639"/>
      <c r="LM336" s="1639"/>
      <c r="LN336" s="1639"/>
      <c r="LO336" s="1639"/>
      <c r="LP336" s="1639"/>
    </row>
    <row r="337" s="1481" customFormat="1" ht="47" customHeight="1" spans="1:328">
      <c r="A337" s="1499">
        <v>45855</v>
      </c>
      <c r="B337" s="1500" t="s">
        <v>173</v>
      </c>
      <c r="C337" s="1501" t="s">
        <v>98</v>
      </c>
      <c r="D337" s="1502">
        <v>4500174181</v>
      </c>
      <c r="E337" s="2253" t="s">
        <v>1275</v>
      </c>
      <c r="F337" s="1502" t="s">
        <v>1276</v>
      </c>
      <c r="G337" s="1505" t="s">
        <v>176</v>
      </c>
      <c r="H337" s="1505" t="s">
        <v>176</v>
      </c>
      <c r="I337" s="1505" t="s">
        <v>1067</v>
      </c>
      <c r="J337" s="1522">
        <v>16560</v>
      </c>
      <c r="K337" s="1534">
        <v>24</v>
      </c>
      <c r="L337" s="1534">
        <v>2760</v>
      </c>
      <c r="M337" s="1534">
        <f t="shared" si="263"/>
        <v>6</v>
      </c>
      <c r="N337" s="1536">
        <v>45924</v>
      </c>
      <c r="O337" s="1536">
        <f t="shared" si="278"/>
        <v>45922</v>
      </c>
      <c r="P337" s="1537" t="s">
        <v>1269</v>
      </c>
      <c r="Q337" s="1562" t="s">
        <v>78</v>
      </c>
      <c r="R337" s="2722">
        <v>16560</v>
      </c>
      <c r="S337" s="2722">
        <f t="shared" si="261"/>
        <v>0</v>
      </c>
      <c r="T337" s="2722"/>
      <c r="U337" s="1563" t="s">
        <v>829</v>
      </c>
      <c r="V337" s="1532"/>
      <c r="W337" s="1532" t="s">
        <v>111</v>
      </c>
      <c r="X337" s="1565" t="s">
        <v>1068</v>
      </c>
      <c r="Y337" s="1589" t="s">
        <v>88</v>
      </c>
      <c r="Z337" s="1589">
        <v>45859</v>
      </c>
      <c r="AA337" s="1589"/>
      <c r="AB337" s="1589" t="s">
        <v>745</v>
      </c>
      <c r="AC337" s="1580" t="s">
        <v>746</v>
      </c>
      <c r="AD337" s="1590" t="s">
        <v>181</v>
      </c>
      <c r="AE337" s="2277">
        <v>1451.2583</v>
      </c>
      <c r="AF337" s="2278">
        <f t="shared" si="264"/>
        <v>8707.5498</v>
      </c>
      <c r="AG337" s="1504" t="s">
        <v>1277</v>
      </c>
      <c r="AH337" s="1609" t="s">
        <v>81</v>
      </c>
      <c r="AI337" s="1609"/>
      <c r="AJ337" s="1609">
        <v>9</v>
      </c>
      <c r="AK337" s="1610">
        <f t="shared" si="265"/>
        <v>16560</v>
      </c>
      <c r="AL337" s="1610"/>
      <c r="AM337" s="1610">
        <f t="shared" si="266"/>
        <v>690</v>
      </c>
      <c r="AN337" s="1610"/>
      <c r="AO337" s="1610"/>
      <c r="AP337" s="1610"/>
      <c r="AQ337" s="1610"/>
      <c r="AR337" s="1610" t="s">
        <v>63</v>
      </c>
      <c r="AS337" s="1610">
        <f t="shared" si="262"/>
        <v>16560</v>
      </c>
      <c r="AT337" s="1610"/>
      <c r="AU337" s="1622">
        <f t="shared" si="267"/>
        <v>1840</v>
      </c>
      <c r="AV337" s="1622">
        <f t="shared" si="268"/>
        <v>1840</v>
      </c>
      <c r="AW337" s="1622">
        <f t="shared" si="269"/>
        <v>1840</v>
      </c>
      <c r="AX337" s="1622">
        <f t="shared" si="270"/>
        <v>1840</v>
      </c>
      <c r="AY337" s="1622">
        <f t="shared" si="271"/>
        <v>1840</v>
      </c>
      <c r="AZ337" s="1622">
        <f t="shared" si="272"/>
        <v>1840</v>
      </c>
      <c r="BA337" s="1622">
        <f t="shared" si="273"/>
        <v>1840</v>
      </c>
      <c r="BB337" s="1622">
        <f t="shared" si="274"/>
        <v>1840</v>
      </c>
      <c r="BC337" s="1622">
        <f t="shared" si="275"/>
        <v>1840</v>
      </c>
      <c r="BD337" s="1622">
        <f t="shared" si="276"/>
        <v>1763.33333333333</v>
      </c>
      <c r="BE337" s="1622">
        <f t="shared" si="277"/>
        <v>76.6666666666667</v>
      </c>
      <c r="BF337" s="1534"/>
      <c r="BG337" s="1638"/>
      <c r="BH337" s="1639"/>
      <c r="BI337" s="1639"/>
      <c r="BJ337" s="1639"/>
      <c r="BK337" s="1639"/>
      <c r="BL337" s="1639"/>
      <c r="BM337" s="1639"/>
      <c r="BN337" s="1639"/>
      <c r="BO337" s="1639"/>
      <c r="BP337" s="1639"/>
      <c r="BQ337" s="1639"/>
      <c r="BR337" s="1639"/>
      <c r="BS337" s="1639"/>
      <c r="BT337" s="1639"/>
      <c r="BU337" s="1639"/>
      <c r="BV337" s="1639"/>
      <c r="BW337" s="1639"/>
      <c r="BX337" s="1639"/>
      <c r="BY337" s="1639"/>
      <c r="BZ337" s="1639"/>
      <c r="CA337" s="1639"/>
      <c r="CB337" s="1639"/>
      <c r="CC337" s="1639"/>
      <c r="CD337" s="1639"/>
      <c r="CE337" s="1639"/>
      <c r="CF337" s="1639"/>
      <c r="CG337" s="1639"/>
      <c r="CH337" s="1639"/>
      <c r="CI337" s="1639"/>
      <c r="CJ337" s="1639"/>
      <c r="CK337" s="1639"/>
      <c r="CL337" s="1639"/>
      <c r="CM337" s="1639"/>
      <c r="CN337" s="1639"/>
      <c r="CO337" s="1639"/>
      <c r="CP337" s="1639"/>
      <c r="CQ337" s="1639"/>
      <c r="CR337" s="1639"/>
      <c r="CS337" s="1639"/>
      <c r="CT337" s="1639"/>
      <c r="CU337" s="1639"/>
      <c r="CV337" s="1639"/>
      <c r="CW337" s="1639"/>
      <c r="CX337" s="1639"/>
      <c r="CY337" s="1639"/>
      <c r="CZ337" s="1639"/>
      <c r="DA337" s="1639"/>
      <c r="DB337" s="1639"/>
      <c r="DC337" s="1639"/>
      <c r="DD337" s="1639"/>
      <c r="DE337" s="1639"/>
      <c r="DF337" s="1639"/>
      <c r="DG337" s="1639"/>
      <c r="DH337" s="1639"/>
      <c r="DI337" s="1639"/>
      <c r="DJ337" s="1639"/>
      <c r="DK337" s="1639"/>
      <c r="DL337" s="1639"/>
      <c r="DM337" s="1639"/>
      <c r="DN337" s="1639"/>
      <c r="DO337" s="1639"/>
      <c r="DP337" s="1639"/>
      <c r="DQ337" s="1639"/>
      <c r="DR337" s="1639"/>
      <c r="DS337" s="1639"/>
      <c r="DT337" s="1639"/>
      <c r="DU337" s="1639"/>
      <c r="DV337" s="1639"/>
      <c r="DW337" s="1639"/>
      <c r="DX337" s="1639"/>
      <c r="DY337" s="1639"/>
      <c r="DZ337" s="1639"/>
      <c r="EA337" s="1639"/>
      <c r="EB337" s="1639"/>
      <c r="EC337" s="1639"/>
      <c r="ED337" s="1639"/>
      <c r="EE337" s="1639"/>
      <c r="EF337" s="1639"/>
      <c r="EG337" s="1639"/>
      <c r="EH337" s="1639"/>
      <c r="EI337" s="1639"/>
      <c r="EJ337" s="1639"/>
      <c r="EK337" s="1639"/>
      <c r="EL337" s="1639"/>
      <c r="EM337" s="1639"/>
      <c r="EN337" s="1639"/>
      <c r="EO337" s="1639"/>
      <c r="EP337" s="1639"/>
      <c r="EQ337" s="1639"/>
      <c r="ER337" s="1639"/>
      <c r="ES337" s="1639"/>
      <c r="ET337" s="1639"/>
      <c r="EU337" s="1639"/>
      <c r="EV337" s="1639"/>
      <c r="EW337" s="1639"/>
      <c r="EX337" s="1639"/>
      <c r="EY337" s="1639"/>
      <c r="EZ337" s="1639"/>
      <c r="FA337" s="1639"/>
      <c r="FB337" s="1639"/>
      <c r="FC337" s="1639"/>
      <c r="FD337" s="1639"/>
      <c r="FE337" s="1639"/>
      <c r="FF337" s="1639"/>
      <c r="FG337" s="1639"/>
      <c r="FH337" s="1639"/>
      <c r="FI337" s="1639"/>
      <c r="FJ337" s="1639"/>
      <c r="FK337" s="1639"/>
      <c r="FL337" s="1639"/>
      <c r="FM337" s="1639"/>
      <c r="FN337" s="1639"/>
      <c r="FO337" s="1639"/>
      <c r="FP337" s="1639"/>
      <c r="FQ337" s="1639"/>
      <c r="FR337" s="1639"/>
      <c r="FS337" s="1639"/>
      <c r="FT337" s="1639"/>
      <c r="FU337" s="1639"/>
      <c r="FV337" s="1639"/>
      <c r="FW337" s="1639"/>
      <c r="FX337" s="1639"/>
      <c r="FY337" s="1639"/>
      <c r="FZ337" s="1639"/>
      <c r="GA337" s="1639"/>
      <c r="GB337" s="1639"/>
      <c r="GC337" s="1639"/>
      <c r="GD337" s="1639"/>
      <c r="GE337" s="1639"/>
      <c r="GF337" s="1639"/>
      <c r="GG337" s="1639"/>
      <c r="GH337" s="1639"/>
      <c r="GI337" s="1639"/>
      <c r="GJ337" s="1639"/>
      <c r="GK337" s="1639"/>
      <c r="GL337" s="1639"/>
      <c r="GM337" s="1639"/>
      <c r="GN337" s="1639"/>
      <c r="GO337" s="1639"/>
      <c r="GP337" s="1639"/>
      <c r="GQ337" s="1639"/>
      <c r="GR337" s="1639"/>
      <c r="GS337" s="1639"/>
      <c r="GT337" s="1639"/>
      <c r="GU337" s="1639"/>
      <c r="GV337" s="1639"/>
      <c r="GW337" s="1639"/>
      <c r="GX337" s="1639"/>
      <c r="GY337" s="1639"/>
      <c r="GZ337" s="1639"/>
      <c r="HA337" s="1639"/>
      <c r="HB337" s="1639"/>
      <c r="HC337" s="1639"/>
      <c r="HD337" s="1639"/>
      <c r="HE337" s="1639"/>
      <c r="HF337" s="1639"/>
      <c r="HG337" s="1639"/>
      <c r="HH337" s="1639"/>
      <c r="HI337" s="1639"/>
      <c r="HJ337" s="1639"/>
      <c r="HK337" s="1639"/>
      <c r="HL337" s="1639"/>
      <c r="HM337" s="1639"/>
      <c r="HN337" s="1639"/>
      <c r="HO337" s="1639"/>
      <c r="HP337" s="1639"/>
      <c r="HQ337" s="1639"/>
      <c r="HR337" s="1639"/>
      <c r="HS337" s="1639"/>
      <c r="HT337" s="1639"/>
      <c r="HU337" s="1639"/>
      <c r="HV337" s="1639"/>
      <c r="HW337" s="1639"/>
      <c r="HX337" s="1639"/>
      <c r="HY337" s="1639"/>
      <c r="HZ337" s="1639"/>
      <c r="IA337" s="1639"/>
      <c r="IB337" s="1639"/>
      <c r="IC337" s="1639"/>
      <c r="ID337" s="1639"/>
      <c r="IE337" s="1639"/>
      <c r="IF337" s="1639"/>
      <c r="IG337" s="1639"/>
      <c r="IH337" s="1639"/>
      <c r="II337" s="1639"/>
      <c r="IJ337" s="1639"/>
      <c r="IK337" s="1639"/>
      <c r="IL337" s="1639"/>
      <c r="IM337" s="1639"/>
      <c r="IN337" s="1639"/>
      <c r="IO337" s="1639"/>
      <c r="IP337" s="1639"/>
      <c r="IQ337" s="1639"/>
      <c r="IR337" s="1639"/>
      <c r="IS337" s="1639"/>
      <c r="IT337" s="1639"/>
      <c r="IU337" s="1639"/>
      <c r="IV337" s="1639"/>
      <c r="IW337" s="1639"/>
      <c r="IX337" s="1639"/>
      <c r="IY337" s="1639"/>
      <c r="IZ337" s="1639"/>
      <c r="JA337" s="1639"/>
      <c r="JB337" s="1639"/>
      <c r="JC337" s="1639"/>
      <c r="JD337" s="1639"/>
      <c r="JE337" s="1639"/>
      <c r="JF337" s="1639"/>
      <c r="JG337" s="1639"/>
      <c r="JH337" s="1639"/>
      <c r="JI337" s="1639"/>
      <c r="JJ337" s="1639"/>
      <c r="JK337" s="1639"/>
      <c r="JL337" s="1639"/>
      <c r="JM337" s="1639"/>
      <c r="JN337" s="1639"/>
      <c r="JO337" s="1639"/>
      <c r="JP337" s="1639"/>
      <c r="JQ337" s="1639"/>
      <c r="JR337" s="1639"/>
      <c r="JS337" s="1639"/>
      <c r="JT337" s="1639"/>
      <c r="JU337" s="1639"/>
      <c r="JV337" s="1639"/>
      <c r="JW337" s="1639"/>
      <c r="JX337" s="1639"/>
      <c r="JY337" s="1639"/>
      <c r="JZ337" s="1639"/>
      <c r="KA337" s="1639"/>
      <c r="KB337" s="1639"/>
      <c r="KC337" s="1639"/>
      <c r="KD337" s="1639"/>
      <c r="KE337" s="1639"/>
      <c r="KF337" s="1639"/>
      <c r="KG337" s="1639"/>
      <c r="KH337" s="1639"/>
      <c r="KI337" s="1639"/>
      <c r="KJ337" s="1639"/>
      <c r="KK337" s="1639"/>
      <c r="KL337" s="1639"/>
      <c r="KM337" s="1639"/>
      <c r="KN337" s="1639"/>
      <c r="KO337" s="1639"/>
      <c r="KP337" s="1639"/>
      <c r="KQ337" s="1639"/>
      <c r="KR337" s="1639"/>
      <c r="KS337" s="1639"/>
      <c r="KT337" s="1639"/>
      <c r="KU337" s="1639"/>
      <c r="KV337" s="1639"/>
      <c r="KW337" s="1639"/>
      <c r="KX337" s="1639"/>
      <c r="KY337" s="1639"/>
      <c r="KZ337" s="1639"/>
      <c r="LA337" s="1639"/>
      <c r="LB337" s="1639"/>
      <c r="LC337" s="1639"/>
      <c r="LD337" s="1639"/>
      <c r="LE337" s="1639"/>
      <c r="LF337" s="1639"/>
      <c r="LG337" s="1639"/>
      <c r="LH337" s="1639"/>
      <c r="LI337" s="1639"/>
      <c r="LJ337" s="1639"/>
      <c r="LK337" s="1639"/>
      <c r="LL337" s="1639"/>
      <c r="LM337" s="1639"/>
      <c r="LN337" s="1639"/>
      <c r="LO337" s="1639"/>
      <c r="LP337" s="1639"/>
    </row>
    <row r="338" s="1481" customFormat="1" ht="47" customHeight="1" spans="1:328">
      <c r="A338" s="1499">
        <v>45855</v>
      </c>
      <c r="B338" s="1500" t="s">
        <v>173</v>
      </c>
      <c r="C338" s="1501" t="s">
        <v>98</v>
      </c>
      <c r="D338" s="1502">
        <v>4500174181</v>
      </c>
      <c r="E338" s="2253" t="s">
        <v>1278</v>
      </c>
      <c r="F338" s="1502" t="s">
        <v>1279</v>
      </c>
      <c r="G338" s="1505" t="s">
        <v>176</v>
      </c>
      <c r="H338" s="1505" t="s">
        <v>176</v>
      </c>
      <c r="I338" s="1505" t="s">
        <v>1067</v>
      </c>
      <c r="J338" s="1522">
        <v>24840</v>
      </c>
      <c r="K338" s="1534">
        <v>24</v>
      </c>
      <c r="L338" s="1534">
        <v>2760</v>
      </c>
      <c r="M338" s="1534">
        <f t="shared" si="263"/>
        <v>9</v>
      </c>
      <c r="N338" s="1536">
        <v>45924</v>
      </c>
      <c r="O338" s="1536">
        <f t="shared" si="278"/>
        <v>45922</v>
      </c>
      <c r="P338" s="1537" t="s">
        <v>1269</v>
      </c>
      <c r="Q338" s="1562" t="s">
        <v>78</v>
      </c>
      <c r="R338" s="2722">
        <v>24840</v>
      </c>
      <c r="S338" s="2722">
        <f t="shared" si="261"/>
        <v>0</v>
      </c>
      <c r="T338" s="2722"/>
      <c r="U338" s="1563" t="s">
        <v>829</v>
      </c>
      <c r="V338" s="1532"/>
      <c r="W338" s="1532" t="s">
        <v>111</v>
      </c>
      <c r="X338" s="1565" t="s">
        <v>1068</v>
      </c>
      <c r="Y338" s="1589" t="s">
        <v>88</v>
      </c>
      <c r="Z338" s="1589">
        <v>45859</v>
      </c>
      <c r="AA338" s="1589"/>
      <c r="AB338" s="1589" t="s">
        <v>745</v>
      </c>
      <c r="AC338" s="1580" t="s">
        <v>746</v>
      </c>
      <c r="AD338" s="1590" t="s">
        <v>181</v>
      </c>
      <c r="AE338" s="2277">
        <v>1451.2578</v>
      </c>
      <c r="AF338" s="2278">
        <f t="shared" si="264"/>
        <v>13061.3202</v>
      </c>
      <c r="AG338" s="1504" t="s">
        <v>1280</v>
      </c>
      <c r="AH338" s="1609" t="s">
        <v>81</v>
      </c>
      <c r="AI338" s="1609"/>
      <c r="AJ338" s="1609">
        <v>9</v>
      </c>
      <c r="AK338" s="1610">
        <f t="shared" si="265"/>
        <v>24840</v>
      </c>
      <c r="AL338" s="1610"/>
      <c r="AM338" s="1610">
        <f t="shared" si="266"/>
        <v>1035</v>
      </c>
      <c r="AN338" s="1610"/>
      <c r="AO338" s="1610"/>
      <c r="AP338" s="1610"/>
      <c r="AQ338" s="1610"/>
      <c r="AR338" s="1610" t="s">
        <v>63</v>
      </c>
      <c r="AS338" s="1610">
        <f t="shared" si="262"/>
        <v>24840</v>
      </c>
      <c r="AT338" s="1610"/>
      <c r="AU338" s="1622">
        <f t="shared" si="267"/>
        <v>2760</v>
      </c>
      <c r="AV338" s="1622">
        <f t="shared" si="268"/>
        <v>2760</v>
      </c>
      <c r="AW338" s="1622">
        <f t="shared" si="269"/>
        <v>2760</v>
      </c>
      <c r="AX338" s="1622">
        <f t="shared" si="270"/>
        <v>2760</v>
      </c>
      <c r="AY338" s="1622">
        <f t="shared" si="271"/>
        <v>2760</v>
      </c>
      <c r="AZ338" s="1622">
        <f t="shared" si="272"/>
        <v>2760</v>
      </c>
      <c r="BA338" s="1622">
        <f t="shared" si="273"/>
        <v>2760</v>
      </c>
      <c r="BB338" s="1622">
        <f t="shared" si="274"/>
        <v>2760</v>
      </c>
      <c r="BC338" s="1622">
        <f t="shared" si="275"/>
        <v>2760</v>
      </c>
      <c r="BD338" s="1622">
        <f t="shared" si="276"/>
        <v>2645</v>
      </c>
      <c r="BE338" s="1622">
        <f t="shared" si="277"/>
        <v>115</v>
      </c>
      <c r="BF338" s="1534"/>
      <c r="BG338" s="1638"/>
      <c r="BH338" s="1639"/>
      <c r="BI338" s="1639"/>
      <c r="BJ338" s="1639"/>
      <c r="BK338" s="1639"/>
      <c r="BL338" s="1639"/>
      <c r="BM338" s="1639"/>
      <c r="BN338" s="1639"/>
      <c r="BO338" s="1639"/>
      <c r="BP338" s="1639"/>
      <c r="BQ338" s="1639"/>
      <c r="BR338" s="1639"/>
      <c r="BS338" s="1639"/>
      <c r="BT338" s="1639"/>
      <c r="BU338" s="1639"/>
      <c r="BV338" s="1639"/>
      <c r="BW338" s="1639"/>
      <c r="BX338" s="1639"/>
      <c r="BY338" s="1639"/>
      <c r="BZ338" s="1639"/>
      <c r="CA338" s="1639"/>
      <c r="CB338" s="1639"/>
      <c r="CC338" s="1639"/>
      <c r="CD338" s="1639"/>
      <c r="CE338" s="1639"/>
      <c r="CF338" s="1639"/>
      <c r="CG338" s="1639"/>
      <c r="CH338" s="1639"/>
      <c r="CI338" s="1639"/>
      <c r="CJ338" s="1639"/>
      <c r="CK338" s="1639"/>
      <c r="CL338" s="1639"/>
      <c r="CM338" s="1639"/>
      <c r="CN338" s="1639"/>
      <c r="CO338" s="1639"/>
      <c r="CP338" s="1639"/>
      <c r="CQ338" s="1639"/>
      <c r="CR338" s="1639"/>
      <c r="CS338" s="1639"/>
      <c r="CT338" s="1639"/>
      <c r="CU338" s="1639"/>
      <c r="CV338" s="1639"/>
      <c r="CW338" s="1639"/>
      <c r="CX338" s="1639"/>
      <c r="CY338" s="1639"/>
      <c r="CZ338" s="1639"/>
      <c r="DA338" s="1639"/>
      <c r="DB338" s="1639"/>
      <c r="DC338" s="1639"/>
      <c r="DD338" s="1639"/>
      <c r="DE338" s="1639"/>
      <c r="DF338" s="1639"/>
      <c r="DG338" s="1639"/>
      <c r="DH338" s="1639"/>
      <c r="DI338" s="1639"/>
      <c r="DJ338" s="1639"/>
      <c r="DK338" s="1639"/>
      <c r="DL338" s="1639"/>
      <c r="DM338" s="1639"/>
      <c r="DN338" s="1639"/>
      <c r="DO338" s="1639"/>
      <c r="DP338" s="1639"/>
      <c r="DQ338" s="1639"/>
      <c r="DR338" s="1639"/>
      <c r="DS338" s="1639"/>
      <c r="DT338" s="1639"/>
      <c r="DU338" s="1639"/>
      <c r="DV338" s="1639"/>
      <c r="DW338" s="1639"/>
      <c r="DX338" s="1639"/>
      <c r="DY338" s="1639"/>
      <c r="DZ338" s="1639"/>
      <c r="EA338" s="1639"/>
      <c r="EB338" s="1639"/>
      <c r="EC338" s="1639"/>
      <c r="ED338" s="1639"/>
      <c r="EE338" s="1639"/>
      <c r="EF338" s="1639"/>
      <c r="EG338" s="1639"/>
      <c r="EH338" s="1639"/>
      <c r="EI338" s="1639"/>
      <c r="EJ338" s="1639"/>
      <c r="EK338" s="1639"/>
      <c r="EL338" s="1639"/>
      <c r="EM338" s="1639"/>
      <c r="EN338" s="1639"/>
      <c r="EO338" s="1639"/>
      <c r="EP338" s="1639"/>
      <c r="EQ338" s="1639"/>
      <c r="ER338" s="1639"/>
      <c r="ES338" s="1639"/>
      <c r="ET338" s="1639"/>
      <c r="EU338" s="1639"/>
      <c r="EV338" s="1639"/>
      <c r="EW338" s="1639"/>
      <c r="EX338" s="1639"/>
      <c r="EY338" s="1639"/>
      <c r="EZ338" s="1639"/>
      <c r="FA338" s="1639"/>
      <c r="FB338" s="1639"/>
      <c r="FC338" s="1639"/>
      <c r="FD338" s="1639"/>
      <c r="FE338" s="1639"/>
      <c r="FF338" s="1639"/>
      <c r="FG338" s="1639"/>
      <c r="FH338" s="1639"/>
      <c r="FI338" s="1639"/>
      <c r="FJ338" s="1639"/>
      <c r="FK338" s="1639"/>
      <c r="FL338" s="1639"/>
      <c r="FM338" s="1639"/>
      <c r="FN338" s="1639"/>
      <c r="FO338" s="1639"/>
      <c r="FP338" s="1639"/>
      <c r="FQ338" s="1639"/>
      <c r="FR338" s="1639"/>
      <c r="FS338" s="1639"/>
      <c r="FT338" s="1639"/>
      <c r="FU338" s="1639"/>
      <c r="FV338" s="1639"/>
      <c r="FW338" s="1639"/>
      <c r="FX338" s="1639"/>
      <c r="FY338" s="1639"/>
      <c r="FZ338" s="1639"/>
      <c r="GA338" s="1639"/>
      <c r="GB338" s="1639"/>
      <c r="GC338" s="1639"/>
      <c r="GD338" s="1639"/>
      <c r="GE338" s="1639"/>
      <c r="GF338" s="1639"/>
      <c r="GG338" s="1639"/>
      <c r="GH338" s="1639"/>
      <c r="GI338" s="1639"/>
      <c r="GJ338" s="1639"/>
      <c r="GK338" s="1639"/>
      <c r="GL338" s="1639"/>
      <c r="GM338" s="1639"/>
      <c r="GN338" s="1639"/>
      <c r="GO338" s="1639"/>
      <c r="GP338" s="1639"/>
      <c r="GQ338" s="1639"/>
      <c r="GR338" s="1639"/>
      <c r="GS338" s="1639"/>
      <c r="GT338" s="1639"/>
      <c r="GU338" s="1639"/>
      <c r="GV338" s="1639"/>
      <c r="GW338" s="1639"/>
      <c r="GX338" s="1639"/>
      <c r="GY338" s="1639"/>
      <c r="GZ338" s="1639"/>
      <c r="HA338" s="1639"/>
      <c r="HB338" s="1639"/>
      <c r="HC338" s="1639"/>
      <c r="HD338" s="1639"/>
      <c r="HE338" s="1639"/>
      <c r="HF338" s="1639"/>
      <c r="HG338" s="1639"/>
      <c r="HH338" s="1639"/>
      <c r="HI338" s="1639"/>
      <c r="HJ338" s="1639"/>
      <c r="HK338" s="1639"/>
      <c r="HL338" s="1639"/>
      <c r="HM338" s="1639"/>
      <c r="HN338" s="1639"/>
      <c r="HO338" s="1639"/>
      <c r="HP338" s="1639"/>
      <c r="HQ338" s="1639"/>
      <c r="HR338" s="1639"/>
      <c r="HS338" s="1639"/>
      <c r="HT338" s="1639"/>
      <c r="HU338" s="1639"/>
      <c r="HV338" s="1639"/>
      <c r="HW338" s="1639"/>
      <c r="HX338" s="1639"/>
      <c r="HY338" s="1639"/>
      <c r="HZ338" s="1639"/>
      <c r="IA338" s="1639"/>
      <c r="IB338" s="1639"/>
      <c r="IC338" s="1639"/>
      <c r="ID338" s="1639"/>
      <c r="IE338" s="1639"/>
      <c r="IF338" s="1639"/>
      <c r="IG338" s="1639"/>
      <c r="IH338" s="1639"/>
      <c r="II338" s="1639"/>
      <c r="IJ338" s="1639"/>
      <c r="IK338" s="1639"/>
      <c r="IL338" s="1639"/>
      <c r="IM338" s="1639"/>
      <c r="IN338" s="1639"/>
      <c r="IO338" s="1639"/>
      <c r="IP338" s="1639"/>
      <c r="IQ338" s="1639"/>
      <c r="IR338" s="1639"/>
      <c r="IS338" s="1639"/>
      <c r="IT338" s="1639"/>
      <c r="IU338" s="1639"/>
      <c r="IV338" s="1639"/>
      <c r="IW338" s="1639"/>
      <c r="IX338" s="1639"/>
      <c r="IY338" s="1639"/>
      <c r="IZ338" s="1639"/>
      <c r="JA338" s="1639"/>
      <c r="JB338" s="1639"/>
      <c r="JC338" s="1639"/>
      <c r="JD338" s="1639"/>
      <c r="JE338" s="1639"/>
      <c r="JF338" s="1639"/>
      <c r="JG338" s="1639"/>
      <c r="JH338" s="1639"/>
      <c r="JI338" s="1639"/>
      <c r="JJ338" s="1639"/>
      <c r="JK338" s="1639"/>
      <c r="JL338" s="1639"/>
      <c r="JM338" s="1639"/>
      <c r="JN338" s="1639"/>
      <c r="JO338" s="1639"/>
      <c r="JP338" s="1639"/>
      <c r="JQ338" s="1639"/>
      <c r="JR338" s="1639"/>
      <c r="JS338" s="1639"/>
      <c r="JT338" s="1639"/>
      <c r="JU338" s="1639"/>
      <c r="JV338" s="1639"/>
      <c r="JW338" s="1639"/>
      <c r="JX338" s="1639"/>
      <c r="JY338" s="1639"/>
      <c r="JZ338" s="1639"/>
      <c r="KA338" s="1639"/>
      <c r="KB338" s="1639"/>
      <c r="KC338" s="1639"/>
      <c r="KD338" s="1639"/>
      <c r="KE338" s="1639"/>
      <c r="KF338" s="1639"/>
      <c r="KG338" s="1639"/>
      <c r="KH338" s="1639"/>
      <c r="KI338" s="1639"/>
      <c r="KJ338" s="1639"/>
      <c r="KK338" s="1639"/>
      <c r="KL338" s="1639"/>
      <c r="KM338" s="1639"/>
      <c r="KN338" s="1639"/>
      <c r="KO338" s="1639"/>
      <c r="KP338" s="1639"/>
      <c r="KQ338" s="1639"/>
      <c r="KR338" s="1639"/>
      <c r="KS338" s="1639"/>
      <c r="KT338" s="1639"/>
      <c r="KU338" s="1639"/>
      <c r="KV338" s="1639"/>
      <c r="KW338" s="1639"/>
      <c r="KX338" s="1639"/>
      <c r="KY338" s="1639"/>
      <c r="KZ338" s="1639"/>
      <c r="LA338" s="1639"/>
      <c r="LB338" s="1639"/>
      <c r="LC338" s="1639"/>
      <c r="LD338" s="1639"/>
      <c r="LE338" s="1639"/>
      <c r="LF338" s="1639"/>
      <c r="LG338" s="1639"/>
      <c r="LH338" s="1639"/>
      <c r="LI338" s="1639"/>
      <c r="LJ338" s="1639"/>
      <c r="LK338" s="1639"/>
      <c r="LL338" s="1639"/>
      <c r="LM338" s="1639"/>
      <c r="LN338" s="1639"/>
      <c r="LO338" s="1639"/>
      <c r="LP338" s="1639"/>
    </row>
    <row r="339" s="1481" customFormat="1" ht="47" customHeight="1" spans="1:328">
      <c r="A339" s="1499">
        <v>45855</v>
      </c>
      <c r="B339" s="1500" t="s">
        <v>173</v>
      </c>
      <c r="C339" s="1501" t="s">
        <v>98</v>
      </c>
      <c r="D339" s="1502">
        <v>4500174181</v>
      </c>
      <c r="E339" s="2253" t="s">
        <v>1281</v>
      </c>
      <c r="F339" s="1502" t="s">
        <v>1282</v>
      </c>
      <c r="G339" s="1505" t="s">
        <v>176</v>
      </c>
      <c r="H339" s="1505" t="s">
        <v>176</v>
      </c>
      <c r="I339" s="1505" t="s">
        <v>1067</v>
      </c>
      <c r="J339" s="1522">
        <v>16560</v>
      </c>
      <c r="K339" s="1534">
        <v>24</v>
      </c>
      <c r="L339" s="1534">
        <v>2760</v>
      </c>
      <c r="M339" s="1534">
        <f t="shared" si="263"/>
        <v>6</v>
      </c>
      <c r="N339" s="1536">
        <v>45924</v>
      </c>
      <c r="O339" s="1536">
        <f t="shared" si="278"/>
        <v>45922</v>
      </c>
      <c r="P339" s="1537" t="s">
        <v>1269</v>
      </c>
      <c r="Q339" s="1562" t="s">
        <v>78</v>
      </c>
      <c r="R339" s="2722">
        <v>16560</v>
      </c>
      <c r="S339" s="2722">
        <f t="shared" si="261"/>
        <v>0</v>
      </c>
      <c r="T339" s="2722"/>
      <c r="U339" s="1563" t="s">
        <v>829</v>
      </c>
      <c r="V339" s="1532"/>
      <c r="W339" s="1532" t="s">
        <v>111</v>
      </c>
      <c r="X339" s="1565" t="s">
        <v>1068</v>
      </c>
      <c r="Y339" s="1589" t="s">
        <v>88</v>
      </c>
      <c r="Z339" s="1589">
        <v>45859</v>
      </c>
      <c r="AA339" s="1589"/>
      <c r="AB339" s="1589" t="s">
        <v>745</v>
      </c>
      <c r="AC339" s="1580" t="s">
        <v>746</v>
      </c>
      <c r="AD339" s="1590" t="s">
        <v>181</v>
      </c>
      <c r="AE339" s="2277">
        <v>1451.2583</v>
      </c>
      <c r="AF339" s="2278">
        <f t="shared" si="264"/>
        <v>8707.5498</v>
      </c>
      <c r="AG339" s="1504" t="s">
        <v>1283</v>
      </c>
      <c r="AH339" s="1609" t="s">
        <v>81</v>
      </c>
      <c r="AI339" s="1609"/>
      <c r="AJ339" s="1609">
        <v>9</v>
      </c>
      <c r="AK339" s="1610">
        <f t="shared" si="265"/>
        <v>16560</v>
      </c>
      <c r="AL339" s="1610"/>
      <c r="AM339" s="1610">
        <f t="shared" si="266"/>
        <v>690</v>
      </c>
      <c r="AN339" s="1610"/>
      <c r="AO339" s="1610"/>
      <c r="AP339" s="1610"/>
      <c r="AQ339" s="1610"/>
      <c r="AR339" s="1610" t="s">
        <v>63</v>
      </c>
      <c r="AS339" s="1610">
        <f t="shared" si="262"/>
        <v>16560</v>
      </c>
      <c r="AT339" s="1610"/>
      <c r="AU339" s="1622">
        <f t="shared" si="267"/>
        <v>1840</v>
      </c>
      <c r="AV339" s="1622">
        <f t="shared" si="268"/>
        <v>1840</v>
      </c>
      <c r="AW339" s="1622">
        <f t="shared" si="269"/>
        <v>1840</v>
      </c>
      <c r="AX339" s="1622">
        <f t="shared" si="270"/>
        <v>1840</v>
      </c>
      <c r="AY339" s="1622">
        <f t="shared" si="271"/>
        <v>1840</v>
      </c>
      <c r="AZ339" s="1622">
        <f t="shared" si="272"/>
        <v>1840</v>
      </c>
      <c r="BA339" s="1622">
        <f t="shared" si="273"/>
        <v>1840</v>
      </c>
      <c r="BB339" s="1622">
        <f t="shared" si="274"/>
        <v>1840</v>
      </c>
      <c r="BC339" s="1622">
        <f t="shared" si="275"/>
        <v>1840</v>
      </c>
      <c r="BD339" s="1622">
        <f t="shared" si="276"/>
        <v>1763.33333333333</v>
      </c>
      <c r="BE339" s="1622">
        <f t="shared" si="277"/>
        <v>76.6666666666667</v>
      </c>
      <c r="BF339" s="1534"/>
      <c r="BG339" s="1638"/>
      <c r="BH339" s="1639"/>
      <c r="BI339" s="1639"/>
      <c r="BJ339" s="1639"/>
      <c r="BK339" s="1639"/>
      <c r="BL339" s="1639"/>
      <c r="BM339" s="1639"/>
      <c r="BN339" s="1639"/>
      <c r="BO339" s="1639"/>
      <c r="BP339" s="1639"/>
      <c r="BQ339" s="1639"/>
      <c r="BR339" s="1639"/>
      <c r="BS339" s="1639"/>
      <c r="BT339" s="1639"/>
      <c r="BU339" s="1639"/>
      <c r="BV339" s="1639"/>
      <c r="BW339" s="1639"/>
      <c r="BX339" s="1639"/>
      <c r="BY339" s="1639"/>
      <c r="BZ339" s="1639"/>
      <c r="CA339" s="1639"/>
      <c r="CB339" s="1639"/>
      <c r="CC339" s="1639"/>
      <c r="CD339" s="1639"/>
      <c r="CE339" s="1639"/>
      <c r="CF339" s="1639"/>
      <c r="CG339" s="1639"/>
      <c r="CH339" s="1639"/>
      <c r="CI339" s="1639"/>
      <c r="CJ339" s="1639"/>
      <c r="CK339" s="1639"/>
      <c r="CL339" s="1639"/>
      <c r="CM339" s="1639"/>
      <c r="CN339" s="1639"/>
      <c r="CO339" s="1639"/>
      <c r="CP339" s="1639"/>
      <c r="CQ339" s="1639"/>
      <c r="CR339" s="1639"/>
      <c r="CS339" s="1639"/>
      <c r="CT339" s="1639"/>
      <c r="CU339" s="1639"/>
      <c r="CV339" s="1639"/>
      <c r="CW339" s="1639"/>
      <c r="CX339" s="1639"/>
      <c r="CY339" s="1639"/>
      <c r="CZ339" s="1639"/>
      <c r="DA339" s="1639"/>
      <c r="DB339" s="1639"/>
      <c r="DC339" s="1639"/>
      <c r="DD339" s="1639"/>
      <c r="DE339" s="1639"/>
      <c r="DF339" s="1639"/>
      <c r="DG339" s="1639"/>
      <c r="DH339" s="1639"/>
      <c r="DI339" s="1639"/>
      <c r="DJ339" s="1639"/>
      <c r="DK339" s="1639"/>
      <c r="DL339" s="1639"/>
      <c r="DM339" s="1639"/>
      <c r="DN339" s="1639"/>
      <c r="DO339" s="1639"/>
      <c r="DP339" s="1639"/>
      <c r="DQ339" s="1639"/>
      <c r="DR339" s="1639"/>
      <c r="DS339" s="1639"/>
      <c r="DT339" s="1639"/>
      <c r="DU339" s="1639"/>
      <c r="DV339" s="1639"/>
      <c r="DW339" s="1639"/>
      <c r="DX339" s="1639"/>
      <c r="DY339" s="1639"/>
      <c r="DZ339" s="1639"/>
      <c r="EA339" s="1639"/>
      <c r="EB339" s="1639"/>
      <c r="EC339" s="1639"/>
      <c r="ED339" s="1639"/>
      <c r="EE339" s="1639"/>
      <c r="EF339" s="1639"/>
      <c r="EG339" s="1639"/>
      <c r="EH339" s="1639"/>
      <c r="EI339" s="1639"/>
      <c r="EJ339" s="1639"/>
      <c r="EK339" s="1639"/>
      <c r="EL339" s="1639"/>
      <c r="EM339" s="1639"/>
      <c r="EN339" s="1639"/>
      <c r="EO339" s="1639"/>
      <c r="EP339" s="1639"/>
      <c r="EQ339" s="1639"/>
      <c r="ER339" s="1639"/>
      <c r="ES339" s="1639"/>
      <c r="ET339" s="1639"/>
      <c r="EU339" s="1639"/>
      <c r="EV339" s="1639"/>
      <c r="EW339" s="1639"/>
      <c r="EX339" s="1639"/>
      <c r="EY339" s="1639"/>
      <c r="EZ339" s="1639"/>
      <c r="FA339" s="1639"/>
      <c r="FB339" s="1639"/>
      <c r="FC339" s="1639"/>
      <c r="FD339" s="1639"/>
      <c r="FE339" s="1639"/>
      <c r="FF339" s="1639"/>
      <c r="FG339" s="1639"/>
      <c r="FH339" s="1639"/>
      <c r="FI339" s="1639"/>
      <c r="FJ339" s="1639"/>
      <c r="FK339" s="1639"/>
      <c r="FL339" s="1639"/>
      <c r="FM339" s="1639"/>
      <c r="FN339" s="1639"/>
      <c r="FO339" s="1639"/>
      <c r="FP339" s="1639"/>
      <c r="FQ339" s="1639"/>
      <c r="FR339" s="1639"/>
      <c r="FS339" s="1639"/>
      <c r="FT339" s="1639"/>
      <c r="FU339" s="1639"/>
      <c r="FV339" s="1639"/>
      <c r="FW339" s="1639"/>
      <c r="FX339" s="1639"/>
      <c r="FY339" s="1639"/>
      <c r="FZ339" s="1639"/>
      <c r="GA339" s="1639"/>
      <c r="GB339" s="1639"/>
      <c r="GC339" s="1639"/>
      <c r="GD339" s="1639"/>
      <c r="GE339" s="1639"/>
      <c r="GF339" s="1639"/>
      <c r="GG339" s="1639"/>
      <c r="GH339" s="1639"/>
      <c r="GI339" s="1639"/>
      <c r="GJ339" s="1639"/>
      <c r="GK339" s="1639"/>
      <c r="GL339" s="1639"/>
      <c r="GM339" s="1639"/>
      <c r="GN339" s="1639"/>
      <c r="GO339" s="1639"/>
      <c r="GP339" s="1639"/>
      <c r="GQ339" s="1639"/>
      <c r="GR339" s="1639"/>
      <c r="GS339" s="1639"/>
      <c r="GT339" s="1639"/>
      <c r="GU339" s="1639"/>
      <c r="GV339" s="1639"/>
      <c r="GW339" s="1639"/>
      <c r="GX339" s="1639"/>
      <c r="GY339" s="1639"/>
      <c r="GZ339" s="1639"/>
      <c r="HA339" s="1639"/>
      <c r="HB339" s="1639"/>
      <c r="HC339" s="1639"/>
      <c r="HD339" s="1639"/>
      <c r="HE339" s="1639"/>
      <c r="HF339" s="1639"/>
      <c r="HG339" s="1639"/>
      <c r="HH339" s="1639"/>
      <c r="HI339" s="1639"/>
      <c r="HJ339" s="1639"/>
      <c r="HK339" s="1639"/>
      <c r="HL339" s="1639"/>
      <c r="HM339" s="1639"/>
      <c r="HN339" s="1639"/>
      <c r="HO339" s="1639"/>
      <c r="HP339" s="1639"/>
      <c r="HQ339" s="1639"/>
      <c r="HR339" s="1639"/>
      <c r="HS339" s="1639"/>
      <c r="HT339" s="1639"/>
      <c r="HU339" s="1639"/>
      <c r="HV339" s="1639"/>
      <c r="HW339" s="1639"/>
      <c r="HX339" s="1639"/>
      <c r="HY339" s="1639"/>
      <c r="HZ339" s="1639"/>
      <c r="IA339" s="1639"/>
      <c r="IB339" s="1639"/>
      <c r="IC339" s="1639"/>
      <c r="ID339" s="1639"/>
      <c r="IE339" s="1639"/>
      <c r="IF339" s="1639"/>
      <c r="IG339" s="1639"/>
      <c r="IH339" s="1639"/>
      <c r="II339" s="1639"/>
      <c r="IJ339" s="1639"/>
      <c r="IK339" s="1639"/>
      <c r="IL339" s="1639"/>
      <c r="IM339" s="1639"/>
      <c r="IN339" s="1639"/>
      <c r="IO339" s="1639"/>
      <c r="IP339" s="1639"/>
      <c r="IQ339" s="1639"/>
      <c r="IR339" s="1639"/>
      <c r="IS339" s="1639"/>
      <c r="IT339" s="1639"/>
      <c r="IU339" s="1639"/>
      <c r="IV339" s="1639"/>
      <c r="IW339" s="1639"/>
      <c r="IX339" s="1639"/>
      <c r="IY339" s="1639"/>
      <c r="IZ339" s="1639"/>
      <c r="JA339" s="1639"/>
      <c r="JB339" s="1639"/>
      <c r="JC339" s="1639"/>
      <c r="JD339" s="1639"/>
      <c r="JE339" s="1639"/>
      <c r="JF339" s="1639"/>
      <c r="JG339" s="1639"/>
      <c r="JH339" s="1639"/>
      <c r="JI339" s="1639"/>
      <c r="JJ339" s="1639"/>
      <c r="JK339" s="1639"/>
      <c r="JL339" s="1639"/>
      <c r="JM339" s="1639"/>
      <c r="JN339" s="1639"/>
      <c r="JO339" s="1639"/>
      <c r="JP339" s="1639"/>
      <c r="JQ339" s="1639"/>
      <c r="JR339" s="1639"/>
      <c r="JS339" s="1639"/>
      <c r="JT339" s="1639"/>
      <c r="JU339" s="1639"/>
      <c r="JV339" s="1639"/>
      <c r="JW339" s="1639"/>
      <c r="JX339" s="1639"/>
      <c r="JY339" s="1639"/>
      <c r="JZ339" s="1639"/>
      <c r="KA339" s="1639"/>
      <c r="KB339" s="1639"/>
      <c r="KC339" s="1639"/>
      <c r="KD339" s="1639"/>
      <c r="KE339" s="1639"/>
      <c r="KF339" s="1639"/>
      <c r="KG339" s="1639"/>
      <c r="KH339" s="1639"/>
      <c r="KI339" s="1639"/>
      <c r="KJ339" s="1639"/>
      <c r="KK339" s="1639"/>
      <c r="KL339" s="1639"/>
      <c r="KM339" s="1639"/>
      <c r="KN339" s="1639"/>
      <c r="KO339" s="1639"/>
      <c r="KP339" s="1639"/>
      <c r="KQ339" s="1639"/>
      <c r="KR339" s="1639"/>
      <c r="KS339" s="1639"/>
      <c r="KT339" s="1639"/>
      <c r="KU339" s="1639"/>
      <c r="KV339" s="1639"/>
      <c r="KW339" s="1639"/>
      <c r="KX339" s="1639"/>
      <c r="KY339" s="1639"/>
      <c r="KZ339" s="1639"/>
      <c r="LA339" s="1639"/>
      <c r="LB339" s="1639"/>
      <c r="LC339" s="1639"/>
      <c r="LD339" s="1639"/>
      <c r="LE339" s="1639"/>
      <c r="LF339" s="1639"/>
      <c r="LG339" s="1639"/>
      <c r="LH339" s="1639"/>
      <c r="LI339" s="1639"/>
      <c r="LJ339" s="1639"/>
      <c r="LK339" s="1639"/>
      <c r="LL339" s="1639"/>
      <c r="LM339" s="1639"/>
      <c r="LN339" s="1639"/>
      <c r="LO339" s="1639"/>
      <c r="LP339" s="1639"/>
    </row>
    <row r="340" s="1481" customFormat="1" ht="47" customHeight="1" spans="1:328">
      <c r="A340" s="1499">
        <v>45855</v>
      </c>
      <c r="B340" s="1500" t="s">
        <v>173</v>
      </c>
      <c r="C340" s="1501" t="s">
        <v>98</v>
      </c>
      <c r="D340" s="1502">
        <v>4500174181</v>
      </c>
      <c r="E340" s="2253" t="s">
        <v>1284</v>
      </c>
      <c r="F340" s="1502" t="s">
        <v>1285</v>
      </c>
      <c r="G340" s="1505" t="s">
        <v>176</v>
      </c>
      <c r="H340" s="1505" t="s">
        <v>176</v>
      </c>
      <c r="I340" s="1505" t="s">
        <v>1067</v>
      </c>
      <c r="J340" s="1522">
        <v>13800</v>
      </c>
      <c r="K340" s="1534">
        <v>24</v>
      </c>
      <c r="L340" s="1534">
        <v>2760</v>
      </c>
      <c r="M340" s="1534">
        <f t="shared" si="263"/>
        <v>5</v>
      </c>
      <c r="N340" s="1536">
        <v>45924</v>
      </c>
      <c r="O340" s="1536">
        <f t="shared" si="278"/>
        <v>45922</v>
      </c>
      <c r="P340" s="1537" t="s">
        <v>1269</v>
      </c>
      <c r="Q340" s="1562" t="s">
        <v>78</v>
      </c>
      <c r="R340" s="2722">
        <v>13800</v>
      </c>
      <c r="S340" s="2722">
        <f t="shared" si="261"/>
        <v>0</v>
      </c>
      <c r="T340" s="2722"/>
      <c r="U340" s="1563" t="s">
        <v>829</v>
      </c>
      <c r="V340" s="1532"/>
      <c r="W340" s="1532" t="s">
        <v>111</v>
      </c>
      <c r="X340" s="1565" t="s">
        <v>1068</v>
      </c>
      <c r="Y340" s="1589" t="s">
        <v>88</v>
      </c>
      <c r="Z340" s="1589">
        <v>45859</v>
      </c>
      <c r="AA340" s="1589"/>
      <c r="AB340" s="1589" t="s">
        <v>745</v>
      </c>
      <c r="AC340" s="1580" t="s">
        <v>746</v>
      </c>
      <c r="AD340" s="1590" t="s">
        <v>181</v>
      </c>
      <c r="AE340" s="2277">
        <v>1451.258</v>
      </c>
      <c r="AF340" s="2278">
        <f t="shared" si="264"/>
        <v>7256.29</v>
      </c>
      <c r="AG340" s="1504" t="s">
        <v>1286</v>
      </c>
      <c r="AH340" s="1609" t="s">
        <v>81</v>
      </c>
      <c r="AI340" s="1609"/>
      <c r="AJ340" s="1609">
        <v>9</v>
      </c>
      <c r="AK340" s="1610">
        <f t="shared" si="265"/>
        <v>13800</v>
      </c>
      <c r="AL340" s="1610"/>
      <c r="AM340" s="1610">
        <f t="shared" si="266"/>
        <v>575</v>
      </c>
      <c r="AN340" s="1610"/>
      <c r="AO340" s="1610"/>
      <c r="AP340" s="1610"/>
      <c r="AQ340" s="1610"/>
      <c r="AR340" s="1610" t="s">
        <v>63</v>
      </c>
      <c r="AS340" s="1610">
        <f t="shared" si="262"/>
        <v>13800</v>
      </c>
      <c r="AT340" s="1610"/>
      <c r="AU340" s="1622">
        <f t="shared" si="267"/>
        <v>1533.33333333333</v>
      </c>
      <c r="AV340" s="1622">
        <f t="shared" si="268"/>
        <v>1533.33333333333</v>
      </c>
      <c r="AW340" s="1622">
        <f t="shared" si="269"/>
        <v>1533.33333333333</v>
      </c>
      <c r="AX340" s="1622">
        <f t="shared" si="270"/>
        <v>1533.33333333333</v>
      </c>
      <c r="AY340" s="1622">
        <f t="shared" si="271"/>
        <v>1533.33333333333</v>
      </c>
      <c r="AZ340" s="1622">
        <f t="shared" si="272"/>
        <v>1533.33333333333</v>
      </c>
      <c r="BA340" s="1622">
        <f t="shared" si="273"/>
        <v>1533.33333333333</v>
      </c>
      <c r="BB340" s="1622">
        <f t="shared" si="274"/>
        <v>1533.33333333333</v>
      </c>
      <c r="BC340" s="1622">
        <f t="shared" si="275"/>
        <v>1533.33333333333</v>
      </c>
      <c r="BD340" s="1622">
        <f t="shared" si="276"/>
        <v>1469.44444444444</v>
      </c>
      <c r="BE340" s="1622">
        <f t="shared" si="277"/>
        <v>63.8888888888889</v>
      </c>
      <c r="BF340" s="1534"/>
      <c r="BG340" s="1638"/>
      <c r="BH340" s="1639"/>
      <c r="BI340" s="1639"/>
      <c r="BJ340" s="1639"/>
      <c r="BK340" s="1639"/>
      <c r="BL340" s="1639"/>
      <c r="BM340" s="1639"/>
      <c r="BN340" s="1639"/>
      <c r="BO340" s="1639"/>
      <c r="BP340" s="1639"/>
      <c r="BQ340" s="1639"/>
      <c r="BR340" s="1639"/>
      <c r="BS340" s="1639"/>
      <c r="BT340" s="1639"/>
      <c r="BU340" s="1639"/>
      <c r="BV340" s="1639"/>
      <c r="BW340" s="1639"/>
      <c r="BX340" s="1639"/>
      <c r="BY340" s="1639"/>
      <c r="BZ340" s="1639"/>
      <c r="CA340" s="1639"/>
      <c r="CB340" s="1639"/>
      <c r="CC340" s="1639"/>
      <c r="CD340" s="1639"/>
      <c r="CE340" s="1639"/>
      <c r="CF340" s="1639"/>
      <c r="CG340" s="1639"/>
      <c r="CH340" s="1639"/>
      <c r="CI340" s="1639"/>
      <c r="CJ340" s="1639"/>
      <c r="CK340" s="1639"/>
      <c r="CL340" s="1639"/>
      <c r="CM340" s="1639"/>
      <c r="CN340" s="1639"/>
      <c r="CO340" s="1639"/>
      <c r="CP340" s="1639"/>
      <c r="CQ340" s="1639"/>
      <c r="CR340" s="1639"/>
      <c r="CS340" s="1639"/>
      <c r="CT340" s="1639"/>
      <c r="CU340" s="1639"/>
      <c r="CV340" s="1639"/>
      <c r="CW340" s="1639"/>
      <c r="CX340" s="1639"/>
      <c r="CY340" s="1639"/>
      <c r="CZ340" s="1639"/>
      <c r="DA340" s="1639"/>
      <c r="DB340" s="1639"/>
      <c r="DC340" s="1639"/>
      <c r="DD340" s="1639"/>
      <c r="DE340" s="1639"/>
      <c r="DF340" s="1639"/>
      <c r="DG340" s="1639"/>
      <c r="DH340" s="1639"/>
      <c r="DI340" s="1639"/>
      <c r="DJ340" s="1639"/>
      <c r="DK340" s="1639"/>
      <c r="DL340" s="1639"/>
      <c r="DM340" s="1639"/>
      <c r="DN340" s="1639"/>
      <c r="DO340" s="1639"/>
      <c r="DP340" s="1639"/>
      <c r="DQ340" s="1639"/>
      <c r="DR340" s="1639"/>
      <c r="DS340" s="1639"/>
      <c r="DT340" s="1639"/>
      <c r="DU340" s="1639"/>
      <c r="DV340" s="1639"/>
      <c r="DW340" s="1639"/>
      <c r="DX340" s="1639"/>
      <c r="DY340" s="1639"/>
      <c r="DZ340" s="1639"/>
      <c r="EA340" s="1639"/>
      <c r="EB340" s="1639"/>
      <c r="EC340" s="1639"/>
      <c r="ED340" s="1639"/>
      <c r="EE340" s="1639"/>
      <c r="EF340" s="1639"/>
      <c r="EG340" s="1639"/>
      <c r="EH340" s="1639"/>
      <c r="EI340" s="1639"/>
      <c r="EJ340" s="1639"/>
      <c r="EK340" s="1639"/>
      <c r="EL340" s="1639"/>
      <c r="EM340" s="1639"/>
      <c r="EN340" s="1639"/>
      <c r="EO340" s="1639"/>
      <c r="EP340" s="1639"/>
      <c r="EQ340" s="1639"/>
      <c r="ER340" s="1639"/>
      <c r="ES340" s="1639"/>
      <c r="ET340" s="1639"/>
      <c r="EU340" s="1639"/>
      <c r="EV340" s="1639"/>
      <c r="EW340" s="1639"/>
      <c r="EX340" s="1639"/>
      <c r="EY340" s="1639"/>
      <c r="EZ340" s="1639"/>
      <c r="FA340" s="1639"/>
      <c r="FB340" s="1639"/>
      <c r="FC340" s="1639"/>
      <c r="FD340" s="1639"/>
      <c r="FE340" s="1639"/>
      <c r="FF340" s="1639"/>
      <c r="FG340" s="1639"/>
      <c r="FH340" s="1639"/>
      <c r="FI340" s="1639"/>
      <c r="FJ340" s="1639"/>
      <c r="FK340" s="1639"/>
      <c r="FL340" s="1639"/>
      <c r="FM340" s="1639"/>
      <c r="FN340" s="1639"/>
      <c r="FO340" s="1639"/>
      <c r="FP340" s="1639"/>
      <c r="FQ340" s="1639"/>
      <c r="FR340" s="1639"/>
      <c r="FS340" s="1639"/>
      <c r="FT340" s="1639"/>
      <c r="FU340" s="1639"/>
      <c r="FV340" s="1639"/>
      <c r="FW340" s="1639"/>
      <c r="FX340" s="1639"/>
      <c r="FY340" s="1639"/>
      <c r="FZ340" s="1639"/>
      <c r="GA340" s="1639"/>
      <c r="GB340" s="1639"/>
      <c r="GC340" s="1639"/>
      <c r="GD340" s="1639"/>
      <c r="GE340" s="1639"/>
      <c r="GF340" s="1639"/>
      <c r="GG340" s="1639"/>
      <c r="GH340" s="1639"/>
      <c r="GI340" s="1639"/>
      <c r="GJ340" s="1639"/>
      <c r="GK340" s="1639"/>
      <c r="GL340" s="1639"/>
      <c r="GM340" s="1639"/>
      <c r="GN340" s="1639"/>
      <c r="GO340" s="1639"/>
      <c r="GP340" s="1639"/>
      <c r="GQ340" s="1639"/>
      <c r="GR340" s="1639"/>
      <c r="GS340" s="1639"/>
      <c r="GT340" s="1639"/>
      <c r="GU340" s="1639"/>
      <c r="GV340" s="1639"/>
      <c r="GW340" s="1639"/>
      <c r="GX340" s="1639"/>
      <c r="GY340" s="1639"/>
      <c r="GZ340" s="1639"/>
      <c r="HA340" s="1639"/>
      <c r="HB340" s="1639"/>
      <c r="HC340" s="1639"/>
      <c r="HD340" s="1639"/>
      <c r="HE340" s="1639"/>
      <c r="HF340" s="1639"/>
      <c r="HG340" s="1639"/>
      <c r="HH340" s="1639"/>
      <c r="HI340" s="1639"/>
      <c r="HJ340" s="1639"/>
      <c r="HK340" s="1639"/>
      <c r="HL340" s="1639"/>
      <c r="HM340" s="1639"/>
      <c r="HN340" s="1639"/>
      <c r="HO340" s="1639"/>
      <c r="HP340" s="1639"/>
      <c r="HQ340" s="1639"/>
      <c r="HR340" s="1639"/>
      <c r="HS340" s="1639"/>
      <c r="HT340" s="1639"/>
      <c r="HU340" s="1639"/>
      <c r="HV340" s="1639"/>
      <c r="HW340" s="1639"/>
      <c r="HX340" s="1639"/>
      <c r="HY340" s="1639"/>
      <c r="HZ340" s="1639"/>
      <c r="IA340" s="1639"/>
      <c r="IB340" s="1639"/>
      <c r="IC340" s="1639"/>
      <c r="ID340" s="1639"/>
      <c r="IE340" s="1639"/>
      <c r="IF340" s="1639"/>
      <c r="IG340" s="1639"/>
      <c r="IH340" s="1639"/>
      <c r="II340" s="1639"/>
      <c r="IJ340" s="1639"/>
      <c r="IK340" s="1639"/>
      <c r="IL340" s="1639"/>
      <c r="IM340" s="1639"/>
      <c r="IN340" s="1639"/>
      <c r="IO340" s="1639"/>
      <c r="IP340" s="1639"/>
      <c r="IQ340" s="1639"/>
      <c r="IR340" s="1639"/>
      <c r="IS340" s="1639"/>
      <c r="IT340" s="1639"/>
      <c r="IU340" s="1639"/>
      <c r="IV340" s="1639"/>
      <c r="IW340" s="1639"/>
      <c r="IX340" s="1639"/>
      <c r="IY340" s="1639"/>
      <c r="IZ340" s="1639"/>
      <c r="JA340" s="1639"/>
      <c r="JB340" s="1639"/>
      <c r="JC340" s="1639"/>
      <c r="JD340" s="1639"/>
      <c r="JE340" s="1639"/>
      <c r="JF340" s="1639"/>
      <c r="JG340" s="1639"/>
      <c r="JH340" s="1639"/>
      <c r="JI340" s="1639"/>
      <c r="JJ340" s="1639"/>
      <c r="JK340" s="1639"/>
      <c r="JL340" s="1639"/>
      <c r="JM340" s="1639"/>
      <c r="JN340" s="1639"/>
      <c r="JO340" s="1639"/>
      <c r="JP340" s="1639"/>
      <c r="JQ340" s="1639"/>
      <c r="JR340" s="1639"/>
      <c r="JS340" s="1639"/>
      <c r="JT340" s="1639"/>
      <c r="JU340" s="1639"/>
      <c r="JV340" s="1639"/>
      <c r="JW340" s="1639"/>
      <c r="JX340" s="1639"/>
      <c r="JY340" s="1639"/>
      <c r="JZ340" s="1639"/>
      <c r="KA340" s="1639"/>
      <c r="KB340" s="1639"/>
      <c r="KC340" s="1639"/>
      <c r="KD340" s="1639"/>
      <c r="KE340" s="1639"/>
      <c r="KF340" s="1639"/>
      <c r="KG340" s="1639"/>
      <c r="KH340" s="1639"/>
      <c r="KI340" s="1639"/>
      <c r="KJ340" s="1639"/>
      <c r="KK340" s="1639"/>
      <c r="KL340" s="1639"/>
      <c r="KM340" s="1639"/>
      <c r="KN340" s="1639"/>
      <c r="KO340" s="1639"/>
      <c r="KP340" s="1639"/>
      <c r="KQ340" s="1639"/>
      <c r="KR340" s="1639"/>
      <c r="KS340" s="1639"/>
      <c r="KT340" s="1639"/>
      <c r="KU340" s="1639"/>
      <c r="KV340" s="1639"/>
      <c r="KW340" s="1639"/>
      <c r="KX340" s="1639"/>
      <c r="KY340" s="1639"/>
      <c r="KZ340" s="1639"/>
      <c r="LA340" s="1639"/>
      <c r="LB340" s="1639"/>
      <c r="LC340" s="1639"/>
      <c r="LD340" s="1639"/>
      <c r="LE340" s="1639"/>
      <c r="LF340" s="1639"/>
      <c r="LG340" s="1639"/>
      <c r="LH340" s="1639"/>
      <c r="LI340" s="1639"/>
      <c r="LJ340" s="1639"/>
      <c r="LK340" s="1639"/>
      <c r="LL340" s="1639"/>
      <c r="LM340" s="1639"/>
      <c r="LN340" s="1639"/>
      <c r="LO340" s="1639"/>
      <c r="LP340" s="1639"/>
    </row>
    <row r="341" s="1481" customFormat="1" ht="47" customHeight="1" spans="1:328">
      <c r="A341" s="1499">
        <v>45882</v>
      </c>
      <c r="B341" s="1500" t="s">
        <v>283</v>
      </c>
      <c r="C341" s="1501" t="s">
        <v>98</v>
      </c>
      <c r="D341" s="1502">
        <v>4500176830</v>
      </c>
      <c r="E341" s="2253" t="s">
        <v>1287</v>
      </c>
      <c r="F341" s="1502" t="s">
        <v>1288</v>
      </c>
      <c r="G341" s="1505" t="s">
        <v>101</v>
      </c>
      <c r="H341" s="1505" t="s">
        <v>101</v>
      </c>
      <c r="I341" s="1532" t="s">
        <v>110</v>
      </c>
      <c r="J341" s="1522">
        <v>4320</v>
      </c>
      <c r="K341" s="1534">
        <v>0</v>
      </c>
      <c r="L341" s="1534">
        <v>24</v>
      </c>
      <c r="M341" s="1534">
        <f t="shared" si="263"/>
        <v>180</v>
      </c>
      <c r="N341" s="1536">
        <v>45929</v>
      </c>
      <c r="O341" s="1536">
        <f t="shared" si="278"/>
        <v>45927</v>
      </c>
      <c r="P341" s="1537"/>
      <c r="Q341" s="1562" t="s">
        <v>78</v>
      </c>
      <c r="R341" s="2722">
        <v>4320</v>
      </c>
      <c r="S341" s="2722">
        <f t="shared" si="261"/>
        <v>0</v>
      </c>
      <c r="T341" s="2722"/>
      <c r="U341" s="1563" t="s">
        <v>829</v>
      </c>
      <c r="V341" s="1532"/>
      <c r="W341" s="1532" t="s">
        <v>111</v>
      </c>
      <c r="X341" s="1565">
        <v>45894</v>
      </c>
      <c r="Y341" s="1589" t="s">
        <v>287</v>
      </c>
      <c r="Z341" s="1589">
        <v>45903</v>
      </c>
      <c r="AA341" s="1589"/>
      <c r="AB341" s="1589"/>
      <c r="AC341" s="1580" t="s">
        <v>1289</v>
      </c>
      <c r="AD341" s="1590" t="s">
        <v>289</v>
      </c>
      <c r="AE341" s="2277">
        <v>0.5207</v>
      </c>
      <c r="AF341" s="2278">
        <f>AE341*J341</f>
        <v>2249.424</v>
      </c>
      <c r="AG341" s="1504" t="s">
        <v>1290</v>
      </c>
      <c r="AH341" s="1609" t="s">
        <v>81</v>
      </c>
      <c r="AI341" s="1609"/>
      <c r="AJ341" s="1609">
        <v>9</v>
      </c>
      <c r="AK341" s="1610">
        <f t="shared" si="265"/>
        <v>4320</v>
      </c>
      <c r="AL341" s="1610"/>
      <c r="AM341" s="1610">
        <f t="shared" si="266"/>
        <v>180</v>
      </c>
      <c r="AN341" s="1610"/>
      <c r="AO341" s="1610"/>
      <c r="AP341" s="1610"/>
      <c r="AQ341" s="1610"/>
      <c r="AR341" s="1610" t="s">
        <v>63</v>
      </c>
      <c r="AS341" s="1610">
        <f t="shared" si="262"/>
        <v>4320</v>
      </c>
      <c r="AT341" s="1610"/>
      <c r="AU341" s="1622">
        <f t="shared" si="267"/>
        <v>480</v>
      </c>
      <c r="AV341" s="1622">
        <f t="shared" si="268"/>
        <v>480</v>
      </c>
      <c r="AW341" s="1622">
        <f t="shared" si="269"/>
        <v>480</v>
      </c>
      <c r="AX341" s="1622">
        <f t="shared" si="270"/>
        <v>480</v>
      </c>
      <c r="AY341" s="1622">
        <f t="shared" si="271"/>
        <v>480</v>
      </c>
      <c r="AZ341" s="1622">
        <f t="shared" si="272"/>
        <v>480</v>
      </c>
      <c r="BA341" s="1622">
        <f t="shared" si="273"/>
        <v>480</v>
      </c>
      <c r="BB341" s="1622">
        <f t="shared" si="274"/>
        <v>480</v>
      </c>
      <c r="BC341" s="1622">
        <f t="shared" si="275"/>
        <v>480</v>
      </c>
      <c r="BD341" s="1622">
        <f t="shared" si="276"/>
        <v>460</v>
      </c>
      <c r="BE341" s="1622">
        <f t="shared" si="277"/>
        <v>20</v>
      </c>
      <c r="BF341" s="1534"/>
      <c r="BG341" s="1638"/>
      <c r="BH341" s="1639"/>
      <c r="BI341" s="1639"/>
      <c r="BJ341" s="1639"/>
      <c r="BK341" s="1639"/>
      <c r="BL341" s="1639"/>
      <c r="BM341" s="1639"/>
      <c r="BN341" s="1639"/>
      <c r="BO341" s="1639"/>
      <c r="BP341" s="1639"/>
      <c r="BQ341" s="1639"/>
      <c r="BR341" s="1639"/>
      <c r="BS341" s="1639"/>
      <c r="BT341" s="1639"/>
      <c r="BU341" s="1639"/>
      <c r="BV341" s="1639"/>
      <c r="BW341" s="1639"/>
      <c r="BX341" s="1639"/>
      <c r="BY341" s="1639"/>
      <c r="BZ341" s="1639"/>
      <c r="CA341" s="1639"/>
      <c r="CB341" s="1639"/>
      <c r="CC341" s="1639"/>
      <c r="CD341" s="1639"/>
      <c r="CE341" s="1639"/>
      <c r="CF341" s="1639"/>
      <c r="CG341" s="1639"/>
      <c r="CH341" s="1639"/>
      <c r="CI341" s="1639"/>
      <c r="CJ341" s="1639"/>
      <c r="CK341" s="1639"/>
      <c r="CL341" s="1639"/>
      <c r="CM341" s="1639"/>
      <c r="CN341" s="1639"/>
      <c r="CO341" s="1639"/>
      <c r="CP341" s="1639"/>
      <c r="CQ341" s="1639"/>
      <c r="CR341" s="1639"/>
      <c r="CS341" s="1639"/>
      <c r="CT341" s="1639"/>
      <c r="CU341" s="1639"/>
      <c r="CV341" s="1639"/>
      <c r="CW341" s="1639"/>
      <c r="CX341" s="1639"/>
      <c r="CY341" s="1639"/>
      <c r="CZ341" s="1639"/>
      <c r="DA341" s="1639"/>
      <c r="DB341" s="1639"/>
      <c r="DC341" s="1639"/>
      <c r="DD341" s="1639"/>
      <c r="DE341" s="1639"/>
      <c r="DF341" s="1639"/>
      <c r="DG341" s="1639"/>
      <c r="DH341" s="1639"/>
      <c r="DI341" s="1639"/>
      <c r="DJ341" s="1639"/>
      <c r="DK341" s="1639"/>
      <c r="DL341" s="1639"/>
      <c r="DM341" s="1639"/>
      <c r="DN341" s="1639"/>
      <c r="DO341" s="1639"/>
      <c r="DP341" s="1639"/>
      <c r="DQ341" s="1639"/>
      <c r="DR341" s="1639"/>
      <c r="DS341" s="1639"/>
      <c r="DT341" s="1639"/>
      <c r="DU341" s="1639"/>
      <c r="DV341" s="1639"/>
      <c r="DW341" s="1639"/>
      <c r="DX341" s="1639"/>
      <c r="DY341" s="1639"/>
      <c r="DZ341" s="1639"/>
      <c r="EA341" s="1639"/>
      <c r="EB341" s="1639"/>
      <c r="EC341" s="1639"/>
      <c r="ED341" s="1639"/>
      <c r="EE341" s="1639"/>
      <c r="EF341" s="1639"/>
      <c r="EG341" s="1639"/>
      <c r="EH341" s="1639"/>
      <c r="EI341" s="1639"/>
      <c r="EJ341" s="1639"/>
      <c r="EK341" s="1639"/>
      <c r="EL341" s="1639"/>
      <c r="EM341" s="1639"/>
      <c r="EN341" s="1639"/>
      <c r="EO341" s="1639"/>
      <c r="EP341" s="1639"/>
      <c r="EQ341" s="1639"/>
      <c r="ER341" s="1639"/>
      <c r="ES341" s="1639"/>
      <c r="ET341" s="1639"/>
      <c r="EU341" s="1639"/>
      <c r="EV341" s="1639"/>
      <c r="EW341" s="1639"/>
      <c r="EX341" s="1639"/>
      <c r="EY341" s="1639"/>
      <c r="EZ341" s="1639"/>
      <c r="FA341" s="1639"/>
      <c r="FB341" s="1639"/>
      <c r="FC341" s="1639"/>
      <c r="FD341" s="1639"/>
      <c r="FE341" s="1639"/>
      <c r="FF341" s="1639"/>
      <c r="FG341" s="1639"/>
      <c r="FH341" s="1639"/>
      <c r="FI341" s="1639"/>
      <c r="FJ341" s="1639"/>
      <c r="FK341" s="1639"/>
      <c r="FL341" s="1639"/>
      <c r="FM341" s="1639"/>
      <c r="FN341" s="1639"/>
      <c r="FO341" s="1639"/>
      <c r="FP341" s="1639"/>
      <c r="FQ341" s="1639"/>
      <c r="FR341" s="1639"/>
      <c r="FS341" s="1639"/>
      <c r="FT341" s="1639"/>
      <c r="FU341" s="1639"/>
      <c r="FV341" s="1639"/>
      <c r="FW341" s="1639"/>
      <c r="FX341" s="1639"/>
      <c r="FY341" s="1639"/>
      <c r="FZ341" s="1639"/>
      <c r="GA341" s="1639"/>
      <c r="GB341" s="1639"/>
      <c r="GC341" s="1639"/>
      <c r="GD341" s="1639"/>
      <c r="GE341" s="1639"/>
      <c r="GF341" s="1639"/>
      <c r="GG341" s="1639"/>
      <c r="GH341" s="1639"/>
      <c r="GI341" s="1639"/>
      <c r="GJ341" s="1639"/>
      <c r="GK341" s="1639"/>
      <c r="GL341" s="1639"/>
      <c r="GM341" s="1639"/>
      <c r="GN341" s="1639"/>
      <c r="GO341" s="1639"/>
      <c r="GP341" s="1639"/>
      <c r="GQ341" s="1639"/>
      <c r="GR341" s="1639"/>
      <c r="GS341" s="1639"/>
      <c r="GT341" s="1639"/>
      <c r="GU341" s="1639"/>
      <c r="GV341" s="1639"/>
      <c r="GW341" s="1639"/>
      <c r="GX341" s="1639"/>
      <c r="GY341" s="1639"/>
      <c r="GZ341" s="1639"/>
      <c r="HA341" s="1639"/>
      <c r="HB341" s="1639"/>
      <c r="HC341" s="1639"/>
      <c r="HD341" s="1639"/>
      <c r="HE341" s="1639"/>
      <c r="HF341" s="1639"/>
      <c r="HG341" s="1639"/>
      <c r="HH341" s="1639"/>
      <c r="HI341" s="1639"/>
      <c r="HJ341" s="1639"/>
      <c r="HK341" s="1639"/>
      <c r="HL341" s="1639"/>
      <c r="HM341" s="1639"/>
      <c r="HN341" s="1639"/>
      <c r="HO341" s="1639"/>
      <c r="HP341" s="1639"/>
      <c r="HQ341" s="1639"/>
      <c r="HR341" s="1639"/>
      <c r="HS341" s="1639"/>
      <c r="HT341" s="1639"/>
      <c r="HU341" s="1639"/>
      <c r="HV341" s="1639"/>
      <c r="HW341" s="1639"/>
      <c r="HX341" s="1639"/>
      <c r="HY341" s="1639"/>
      <c r="HZ341" s="1639"/>
      <c r="IA341" s="1639"/>
      <c r="IB341" s="1639"/>
      <c r="IC341" s="1639"/>
      <c r="ID341" s="1639"/>
      <c r="IE341" s="1639"/>
      <c r="IF341" s="1639"/>
      <c r="IG341" s="1639"/>
      <c r="IH341" s="1639"/>
      <c r="II341" s="1639"/>
      <c r="IJ341" s="1639"/>
      <c r="IK341" s="1639"/>
      <c r="IL341" s="1639"/>
      <c r="IM341" s="1639"/>
      <c r="IN341" s="1639"/>
      <c r="IO341" s="1639"/>
      <c r="IP341" s="1639"/>
      <c r="IQ341" s="1639"/>
      <c r="IR341" s="1639"/>
      <c r="IS341" s="1639"/>
      <c r="IT341" s="1639"/>
      <c r="IU341" s="1639"/>
      <c r="IV341" s="1639"/>
      <c r="IW341" s="1639"/>
      <c r="IX341" s="1639"/>
      <c r="IY341" s="1639"/>
      <c r="IZ341" s="1639"/>
      <c r="JA341" s="1639"/>
      <c r="JB341" s="1639"/>
      <c r="JC341" s="1639"/>
      <c r="JD341" s="1639"/>
      <c r="JE341" s="1639"/>
      <c r="JF341" s="1639"/>
      <c r="JG341" s="1639"/>
      <c r="JH341" s="1639"/>
      <c r="JI341" s="1639"/>
      <c r="JJ341" s="1639"/>
      <c r="JK341" s="1639"/>
      <c r="JL341" s="1639"/>
      <c r="JM341" s="1639"/>
      <c r="JN341" s="1639"/>
      <c r="JO341" s="1639"/>
      <c r="JP341" s="1639"/>
      <c r="JQ341" s="1639"/>
      <c r="JR341" s="1639"/>
      <c r="JS341" s="1639"/>
      <c r="JT341" s="1639"/>
      <c r="JU341" s="1639"/>
      <c r="JV341" s="1639"/>
      <c r="JW341" s="1639"/>
      <c r="JX341" s="1639"/>
      <c r="JY341" s="1639"/>
      <c r="JZ341" s="1639"/>
      <c r="KA341" s="1639"/>
      <c r="KB341" s="1639"/>
      <c r="KC341" s="1639"/>
      <c r="KD341" s="1639"/>
      <c r="KE341" s="1639"/>
      <c r="KF341" s="1639"/>
      <c r="KG341" s="1639"/>
      <c r="KH341" s="1639"/>
      <c r="KI341" s="1639"/>
      <c r="KJ341" s="1639"/>
      <c r="KK341" s="1639"/>
      <c r="KL341" s="1639"/>
      <c r="KM341" s="1639"/>
      <c r="KN341" s="1639"/>
      <c r="KO341" s="1639"/>
      <c r="KP341" s="1639"/>
      <c r="KQ341" s="1639"/>
      <c r="KR341" s="1639"/>
      <c r="KS341" s="1639"/>
      <c r="KT341" s="1639"/>
      <c r="KU341" s="1639"/>
      <c r="KV341" s="1639"/>
      <c r="KW341" s="1639"/>
      <c r="KX341" s="1639"/>
      <c r="KY341" s="1639"/>
      <c r="KZ341" s="1639"/>
      <c r="LA341" s="1639"/>
      <c r="LB341" s="1639"/>
      <c r="LC341" s="1639"/>
      <c r="LD341" s="1639"/>
      <c r="LE341" s="1639"/>
      <c r="LF341" s="1639"/>
      <c r="LG341" s="1639"/>
      <c r="LH341" s="1639"/>
      <c r="LI341" s="1639"/>
      <c r="LJ341" s="1639"/>
      <c r="LK341" s="1639"/>
      <c r="LL341" s="1639"/>
      <c r="LM341" s="1639"/>
      <c r="LN341" s="1639"/>
      <c r="LO341" s="1639"/>
      <c r="LP341" s="1639"/>
    </row>
    <row r="342" s="1481" customFormat="1" ht="47" customHeight="1" spans="1:328">
      <c r="A342" s="1499">
        <v>45873</v>
      </c>
      <c r="B342" s="1500" t="s">
        <v>283</v>
      </c>
      <c r="C342" s="1501" t="s">
        <v>98</v>
      </c>
      <c r="D342" s="1502">
        <v>4500175877</v>
      </c>
      <c r="E342" s="2253" t="s">
        <v>1291</v>
      </c>
      <c r="F342" s="1502" t="s">
        <v>1292</v>
      </c>
      <c r="G342" s="1505" t="s">
        <v>101</v>
      </c>
      <c r="H342" s="1505" t="s">
        <v>101</v>
      </c>
      <c r="I342" s="1532" t="s">
        <v>110</v>
      </c>
      <c r="J342" s="1522">
        <v>40008</v>
      </c>
      <c r="K342" s="1534">
        <v>0</v>
      </c>
      <c r="L342" s="1534">
        <v>24</v>
      </c>
      <c r="M342" s="1534">
        <f t="shared" si="263"/>
        <v>1667</v>
      </c>
      <c r="N342" s="1536">
        <v>45908</v>
      </c>
      <c r="O342" s="2307">
        <v>45915</v>
      </c>
      <c r="P342" s="1537"/>
      <c r="Q342" s="1562" t="s">
        <v>78</v>
      </c>
      <c r="R342" s="2722">
        <v>40008</v>
      </c>
      <c r="S342" s="2722">
        <f t="shared" si="261"/>
        <v>0</v>
      </c>
      <c r="T342" s="2722"/>
      <c r="U342" s="2722" t="s">
        <v>829</v>
      </c>
      <c r="V342" s="2934" t="s">
        <v>1293</v>
      </c>
      <c r="W342" s="1532" t="s">
        <v>111</v>
      </c>
      <c r="X342" s="1565">
        <v>45873</v>
      </c>
      <c r="Y342" s="1589" t="s">
        <v>287</v>
      </c>
      <c r="Z342" s="1589">
        <v>45882</v>
      </c>
      <c r="AA342" s="1589"/>
      <c r="AB342" s="1589"/>
      <c r="AC342" s="1580" t="s">
        <v>309</v>
      </c>
      <c r="AD342" s="1590" t="s">
        <v>289</v>
      </c>
      <c r="AE342" s="2277">
        <v>0.5207</v>
      </c>
      <c r="AF342" s="2278">
        <f>AE342*J342</f>
        <v>20832.1656</v>
      </c>
      <c r="AG342" s="1504" t="s">
        <v>1294</v>
      </c>
      <c r="AH342" s="1609" t="s">
        <v>81</v>
      </c>
      <c r="AI342" s="1609"/>
      <c r="AJ342" s="1609">
        <v>9</v>
      </c>
      <c r="AK342" s="1610">
        <f t="shared" si="265"/>
        <v>40008</v>
      </c>
      <c r="AL342" s="1610"/>
      <c r="AM342" s="1610">
        <f t="shared" si="266"/>
        <v>1667</v>
      </c>
      <c r="AN342" s="1610"/>
      <c r="AO342" s="1610"/>
      <c r="AP342" s="1610"/>
      <c r="AQ342" s="1610"/>
      <c r="AR342" s="1610" t="s">
        <v>63</v>
      </c>
      <c r="AS342" s="1610">
        <f t="shared" si="262"/>
        <v>40008</v>
      </c>
      <c r="AT342" s="1610"/>
      <c r="AU342" s="1622">
        <f t="shared" si="267"/>
        <v>4445.33333333333</v>
      </c>
      <c r="AV342" s="1622">
        <f t="shared" si="268"/>
        <v>4445.33333333333</v>
      </c>
      <c r="AW342" s="1622">
        <f t="shared" si="269"/>
        <v>4445.33333333333</v>
      </c>
      <c r="AX342" s="1622">
        <f t="shared" si="270"/>
        <v>4445.33333333333</v>
      </c>
      <c r="AY342" s="1622">
        <f t="shared" si="271"/>
        <v>4445.33333333333</v>
      </c>
      <c r="AZ342" s="1622">
        <f t="shared" si="272"/>
        <v>4445.33333333333</v>
      </c>
      <c r="BA342" s="1622">
        <f t="shared" si="273"/>
        <v>4445.33333333333</v>
      </c>
      <c r="BB342" s="1622">
        <f t="shared" si="274"/>
        <v>4445.33333333333</v>
      </c>
      <c r="BC342" s="1622">
        <f t="shared" si="275"/>
        <v>4445.33333333333</v>
      </c>
      <c r="BD342" s="1622">
        <f t="shared" si="276"/>
        <v>4260.11111111111</v>
      </c>
      <c r="BE342" s="1622">
        <f t="shared" si="277"/>
        <v>185.222222222222</v>
      </c>
      <c r="BF342" s="1534"/>
      <c r="BG342" s="1638"/>
      <c r="BH342" s="1639"/>
      <c r="BI342" s="1639"/>
      <c r="BJ342" s="1639"/>
      <c r="BK342" s="1639"/>
      <c r="BL342" s="1639"/>
      <c r="BM342" s="1639"/>
      <c r="BN342" s="1639"/>
      <c r="BO342" s="1639"/>
      <c r="BP342" s="1639"/>
      <c r="BQ342" s="1639"/>
      <c r="BR342" s="1639"/>
      <c r="BS342" s="1639"/>
      <c r="BT342" s="1639"/>
      <c r="BU342" s="1639"/>
      <c r="BV342" s="1639"/>
      <c r="BW342" s="1639"/>
      <c r="BX342" s="1639"/>
      <c r="BY342" s="1639"/>
      <c r="BZ342" s="1639"/>
      <c r="CA342" s="1639"/>
      <c r="CB342" s="1639"/>
      <c r="CC342" s="1639"/>
      <c r="CD342" s="1639"/>
      <c r="CE342" s="1639"/>
      <c r="CF342" s="1639"/>
      <c r="CG342" s="1639"/>
      <c r="CH342" s="1639"/>
      <c r="CI342" s="1639"/>
      <c r="CJ342" s="1639"/>
      <c r="CK342" s="1639"/>
      <c r="CL342" s="1639"/>
      <c r="CM342" s="1639"/>
      <c r="CN342" s="1639"/>
      <c r="CO342" s="1639"/>
      <c r="CP342" s="1639"/>
      <c r="CQ342" s="1639"/>
      <c r="CR342" s="1639"/>
      <c r="CS342" s="1639"/>
      <c r="CT342" s="1639"/>
      <c r="CU342" s="1639"/>
      <c r="CV342" s="1639"/>
      <c r="CW342" s="1639"/>
      <c r="CX342" s="1639"/>
      <c r="CY342" s="1639"/>
      <c r="CZ342" s="1639"/>
      <c r="DA342" s="1639"/>
      <c r="DB342" s="1639"/>
      <c r="DC342" s="1639"/>
      <c r="DD342" s="1639"/>
      <c r="DE342" s="1639"/>
      <c r="DF342" s="1639"/>
      <c r="DG342" s="1639"/>
      <c r="DH342" s="1639"/>
      <c r="DI342" s="1639"/>
      <c r="DJ342" s="1639"/>
      <c r="DK342" s="1639"/>
      <c r="DL342" s="1639"/>
      <c r="DM342" s="1639"/>
      <c r="DN342" s="1639"/>
      <c r="DO342" s="1639"/>
      <c r="DP342" s="1639"/>
      <c r="DQ342" s="1639"/>
      <c r="DR342" s="1639"/>
      <c r="DS342" s="1639"/>
      <c r="DT342" s="1639"/>
      <c r="DU342" s="1639"/>
      <c r="DV342" s="1639"/>
      <c r="DW342" s="1639"/>
      <c r="DX342" s="1639"/>
      <c r="DY342" s="1639"/>
      <c r="DZ342" s="1639"/>
      <c r="EA342" s="1639"/>
      <c r="EB342" s="1639"/>
      <c r="EC342" s="1639"/>
      <c r="ED342" s="1639"/>
      <c r="EE342" s="1639"/>
      <c r="EF342" s="1639"/>
      <c r="EG342" s="1639"/>
      <c r="EH342" s="1639"/>
      <c r="EI342" s="1639"/>
      <c r="EJ342" s="1639"/>
      <c r="EK342" s="1639"/>
      <c r="EL342" s="1639"/>
      <c r="EM342" s="1639"/>
      <c r="EN342" s="1639"/>
      <c r="EO342" s="1639"/>
      <c r="EP342" s="1639"/>
      <c r="EQ342" s="1639"/>
      <c r="ER342" s="1639"/>
      <c r="ES342" s="1639"/>
      <c r="ET342" s="1639"/>
      <c r="EU342" s="1639"/>
      <c r="EV342" s="1639"/>
      <c r="EW342" s="1639"/>
      <c r="EX342" s="1639"/>
      <c r="EY342" s="1639"/>
      <c r="EZ342" s="1639"/>
      <c r="FA342" s="1639"/>
      <c r="FB342" s="1639"/>
      <c r="FC342" s="1639"/>
      <c r="FD342" s="1639"/>
      <c r="FE342" s="1639"/>
      <c r="FF342" s="1639"/>
      <c r="FG342" s="1639"/>
      <c r="FH342" s="1639"/>
      <c r="FI342" s="1639"/>
      <c r="FJ342" s="1639"/>
      <c r="FK342" s="1639"/>
      <c r="FL342" s="1639"/>
      <c r="FM342" s="1639"/>
      <c r="FN342" s="1639"/>
      <c r="FO342" s="1639"/>
      <c r="FP342" s="1639"/>
      <c r="FQ342" s="1639"/>
      <c r="FR342" s="1639"/>
      <c r="FS342" s="1639"/>
      <c r="FT342" s="1639"/>
      <c r="FU342" s="1639"/>
      <c r="FV342" s="1639"/>
      <c r="FW342" s="1639"/>
      <c r="FX342" s="1639"/>
      <c r="FY342" s="1639"/>
      <c r="FZ342" s="1639"/>
      <c r="GA342" s="1639"/>
      <c r="GB342" s="1639"/>
      <c r="GC342" s="1639"/>
      <c r="GD342" s="1639"/>
      <c r="GE342" s="1639"/>
      <c r="GF342" s="1639"/>
      <c r="GG342" s="1639"/>
      <c r="GH342" s="1639"/>
      <c r="GI342" s="1639"/>
      <c r="GJ342" s="1639"/>
      <c r="GK342" s="1639"/>
      <c r="GL342" s="1639"/>
      <c r="GM342" s="1639"/>
      <c r="GN342" s="1639"/>
      <c r="GO342" s="1639"/>
      <c r="GP342" s="1639"/>
      <c r="GQ342" s="1639"/>
      <c r="GR342" s="1639"/>
      <c r="GS342" s="1639"/>
      <c r="GT342" s="1639"/>
      <c r="GU342" s="1639"/>
      <c r="GV342" s="1639"/>
      <c r="GW342" s="1639"/>
      <c r="GX342" s="1639"/>
      <c r="GY342" s="1639"/>
      <c r="GZ342" s="1639"/>
      <c r="HA342" s="1639"/>
      <c r="HB342" s="1639"/>
      <c r="HC342" s="1639"/>
      <c r="HD342" s="1639"/>
      <c r="HE342" s="1639"/>
      <c r="HF342" s="1639"/>
      <c r="HG342" s="1639"/>
      <c r="HH342" s="1639"/>
      <c r="HI342" s="1639"/>
      <c r="HJ342" s="1639"/>
      <c r="HK342" s="1639"/>
      <c r="HL342" s="1639"/>
      <c r="HM342" s="1639"/>
      <c r="HN342" s="1639"/>
      <c r="HO342" s="1639"/>
      <c r="HP342" s="1639"/>
      <c r="HQ342" s="1639"/>
      <c r="HR342" s="1639"/>
      <c r="HS342" s="1639"/>
      <c r="HT342" s="1639"/>
      <c r="HU342" s="1639"/>
      <c r="HV342" s="1639"/>
      <c r="HW342" s="1639"/>
      <c r="HX342" s="1639"/>
      <c r="HY342" s="1639"/>
      <c r="HZ342" s="1639"/>
      <c r="IA342" s="1639"/>
      <c r="IB342" s="1639"/>
      <c r="IC342" s="1639"/>
      <c r="ID342" s="1639"/>
      <c r="IE342" s="1639"/>
      <c r="IF342" s="1639"/>
      <c r="IG342" s="1639"/>
      <c r="IH342" s="1639"/>
      <c r="II342" s="1639"/>
      <c r="IJ342" s="1639"/>
      <c r="IK342" s="1639"/>
      <c r="IL342" s="1639"/>
      <c r="IM342" s="1639"/>
      <c r="IN342" s="1639"/>
      <c r="IO342" s="1639"/>
      <c r="IP342" s="1639"/>
      <c r="IQ342" s="1639"/>
      <c r="IR342" s="1639"/>
      <c r="IS342" s="1639"/>
      <c r="IT342" s="1639"/>
      <c r="IU342" s="1639"/>
      <c r="IV342" s="1639"/>
      <c r="IW342" s="1639"/>
      <c r="IX342" s="1639"/>
      <c r="IY342" s="1639"/>
      <c r="IZ342" s="1639"/>
      <c r="JA342" s="1639"/>
      <c r="JB342" s="1639"/>
      <c r="JC342" s="1639"/>
      <c r="JD342" s="1639"/>
      <c r="JE342" s="1639"/>
      <c r="JF342" s="1639"/>
      <c r="JG342" s="1639"/>
      <c r="JH342" s="1639"/>
      <c r="JI342" s="1639"/>
      <c r="JJ342" s="1639"/>
      <c r="JK342" s="1639"/>
      <c r="JL342" s="1639"/>
      <c r="JM342" s="1639"/>
      <c r="JN342" s="1639"/>
      <c r="JO342" s="1639"/>
      <c r="JP342" s="1639"/>
      <c r="JQ342" s="1639"/>
      <c r="JR342" s="1639"/>
      <c r="JS342" s="1639"/>
      <c r="JT342" s="1639"/>
      <c r="JU342" s="1639"/>
      <c r="JV342" s="1639"/>
      <c r="JW342" s="1639"/>
      <c r="JX342" s="1639"/>
      <c r="JY342" s="1639"/>
      <c r="JZ342" s="1639"/>
      <c r="KA342" s="1639"/>
      <c r="KB342" s="1639"/>
      <c r="KC342" s="1639"/>
      <c r="KD342" s="1639"/>
      <c r="KE342" s="1639"/>
      <c r="KF342" s="1639"/>
      <c r="KG342" s="1639"/>
      <c r="KH342" s="1639"/>
      <c r="KI342" s="1639"/>
      <c r="KJ342" s="1639"/>
      <c r="KK342" s="1639"/>
      <c r="KL342" s="1639"/>
      <c r="KM342" s="1639"/>
      <c r="KN342" s="1639"/>
      <c r="KO342" s="1639"/>
      <c r="KP342" s="1639"/>
      <c r="KQ342" s="1639"/>
      <c r="KR342" s="1639"/>
      <c r="KS342" s="1639"/>
      <c r="KT342" s="1639"/>
      <c r="KU342" s="1639"/>
      <c r="KV342" s="1639"/>
      <c r="KW342" s="1639"/>
      <c r="KX342" s="1639"/>
      <c r="KY342" s="1639"/>
      <c r="KZ342" s="1639"/>
      <c r="LA342" s="1639"/>
      <c r="LB342" s="1639"/>
      <c r="LC342" s="1639"/>
      <c r="LD342" s="1639"/>
      <c r="LE342" s="1639"/>
      <c r="LF342" s="1639"/>
      <c r="LG342" s="1639"/>
      <c r="LH342" s="1639"/>
      <c r="LI342" s="1639"/>
      <c r="LJ342" s="1639"/>
      <c r="LK342" s="1639"/>
      <c r="LL342" s="1639"/>
      <c r="LM342" s="1639"/>
      <c r="LN342" s="1639"/>
      <c r="LO342" s="1639"/>
      <c r="LP342" s="1639"/>
    </row>
    <row r="343" s="1481" customFormat="1" ht="47" customHeight="1" spans="1:328">
      <c r="A343" s="1499">
        <v>45855</v>
      </c>
      <c r="B343" s="1500" t="s">
        <v>173</v>
      </c>
      <c r="C343" s="1501" t="s">
        <v>98</v>
      </c>
      <c r="D343" s="1502">
        <v>4500174181</v>
      </c>
      <c r="E343" s="2253" t="s">
        <v>1295</v>
      </c>
      <c r="F343" s="1502" t="s">
        <v>1296</v>
      </c>
      <c r="G343" s="1505" t="s">
        <v>176</v>
      </c>
      <c r="H343" s="1505" t="s">
        <v>176</v>
      </c>
      <c r="I343" s="1505" t="s">
        <v>1067</v>
      </c>
      <c r="J343" s="1522">
        <v>19320</v>
      </c>
      <c r="K343" s="1534">
        <v>24</v>
      </c>
      <c r="L343" s="1534">
        <v>2760</v>
      </c>
      <c r="M343" s="1534">
        <f t="shared" si="263"/>
        <v>7</v>
      </c>
      <c r="N343" s="1536">
        <v>45924</v>
      </c>
      <c r="O343" s="1536">
        <f>N343-2</f>
        <v>45922</v>
      </c>
      <c r="P343" s="1537" t="s">
        <v>1269</v>
      </c>
      <c r="Q343" s="1562" t="s">
        <v>78</v>
      </c>
      <c r="R343" s="2722">
        <v>19320</v>
      </c>
      <c r="S343" s="2722">
        <f t="shared" si="261"/>
        <v>0</v>
      </c>
      <c r="T343" s="2722"/>
      <c r="U343" s="1563" t="s">
        <v>829</v>
      </c>
      <c r="V343" s="1532" t="s">
        <v>1297</v>
      </c>
      <c r="W343" s="1532" t="s">
        <v>111</v>
      </c>
      <c r="X343" s="1565" t="s">
        <v>1068</v>
      </c>
      <c r="Y343" s="1589" t="s">
        <v>88</v>
      </c>
      <c r="Z343" s="1589">
        <v>45859</v>
      </c>
      <c r="AA343" s="1589"/>
      <c r="AB343" s="1589" t="s">
        <v>745</v>
      </c>
      <c r="AC343" s="1580" t="s">
        <v>746</v>
      </c>
      <c r="AD343" s="1590" t="s">
        <v>181</v>
      </c>
      <c r="AE343" s="2277">
        <v>1451.2571</v>
      </c>
      <c r="AF343" s="2278">
        <f t="shared" ref="AF343:AF350" si="279">AE343*M343</f>
        <v>10158.7997</v>
      </c>
      <c r="AG343" s="1504" t="s">
        <v>1298</v>
      </c>
      <c r="AH343" s="1609" t="s">
        <v>81</v>
      </c>
      <c r="AI343" s="1609"/>
      <c r="AJ343" s="1609">
        <v>9</v>
      </c>
      <c r="AK343" s="1610">
        <f t="shared" si="265"/>
        <v>19320</v>
      </c>
      <c r="AL343" s="1610"/>
      <c r="AM343" s="1610">
        <f t="shared" si="266"/>
        <v>805</v>
      </c>
      <c r="AN343" s="1610"/>
      <c r="AO343" s="1610"/>
      <c r="AP343" s="1610"/>
      <c r="AQ343" s="1610"/>
      <c r="AR343" s="1610" t="s">
        <v>63</v>
      </c>
      <c r="AS343" s="1610">
        <f t="shared" si="262"/>
        <v>19320</v>
      </c>
      <c r="AT343" s="1610"/>
      <c r="AU343" s="1622">
        <f t="shared" si="267"/>
        <v>2146.66666666667</v>
      </c>
      <c r="AV343" s="1622">
        <f t="shared" si="268"/>
        <v>2146.66666666667</v>
      </c>
      <c r="AW343" s="1622">
        <f t="shared" si="269"/>
        <v>2146.66666666667</v>
      </c>
      <c r="AX343" s="1622">
        <f t="shared" si="270"/>
        <v>2146.66666666667</v>
      </c>
      <c r="AY343" s="1622">
        <f t="shared" si="271"/>
        <v>2146.66666666667</v>
      </c>
      <c r="AZ343" s="1622">
        <f t="shared" si="272"/>
        <v>2146.66666666667</v>
      </c>
      <c r="BA343" s="1622">
        <f t="shared" si="273"/>
        <v>2146.66666666667</v>
      </c>
      <c r="BB343" s="1622">
        <f t="shared" si="274"/>
        <v>2146.66666666667</v>
      </c>
      <c r="BC343" s="1622">
        <f t="shared" si="275"/>
        <v>2146.66666666667</v>
      </c>
      <c r="BD343" s="1622">
        <f t="shared" si="276"/>
        <v>2057.22222222222</v>
      </c>
      <c r="BE343" s="1622">
        <f t="shared" si="277"/>
        <v>89.4444444444444</v>
      </c>
      <c r="BF343" s="1534"/>
      <c r="BG343" s="1638"/>
      <c r="BH343" s="1639"/>
      <c r="BI343" s="1639"/>
      <c r="BJ343" s="1639"/>
      <c r="BK343" s="1639"/>
      <c r="BL343" s="1639"/>
      <c r="BM343" s="1639"/>
      <c r="BN343" s="1639"/>
      <c r="BO343" s="1639"/>
      <c r="BP343" s="1639"/>
      <c r="BQ343" s="1639"/>
      <c r="BR343" s="1639"/>
      <c r="BS343" s="1639"/>
      <c r="BT343" s="1639"/>
      <c r="BU343" s="1639"/>
      <c r="BV343" s="1639"/>
      <c r="BW343" s="1639"/>
      <c r="BX343" s="1639"/>
      <c r="BY343" s="1639"/>
      <c r="BZ343" s="1639"/>
      <c r="CA343" s="1639"/>
      <c r="CB343" s="1639"/>
      <c r="CC343" s="1639"/>
      <c r="CD343" s="1639"/>
      <c r="CE343" s="1639"/>
      <c r="CF343" s="1639"/>
      <c r="CG343" s="1639"/>
      <c r="CH343" s="1639"/>
      <c r="CI343" s="1639"/>
      <c r="CJ343" s="1639"/>
      <c r="CK343" s="1639"/>
      <c r="CL343" s="1639"/>
      <c r="CM343" s="1639"/>
      <c r="CN343" s="1639"/>
      <c r="CO343" s="1639"/>
      <c r="CP343" s="1639"/>
      <c r="CQ343" s="1639"/>
      <c r="CR343" s="1639"/>
      <c r="CS343" s="1639"/>
      <c r="CT343" s="1639"/>
      <c r="CU343" s="1639"/>
      <c r="CV343" s="1639"/>
      <c r="CW343" s="1639"/>
      <c r="CX343" s="1639"/>
      <c r="CY343" s="1639"/>
      <c r="CZ343" s="1639"/>
      <c r="DA343" s="1639"/>
      <c r="DB343" s="1639"/>
      <c r="DC343" s="1639"/>
      <c r="DD343" s="1639"/>
      <c r="DE343" s="1639"/>
      <c r="DF343" s="1639"/>
      <c r="DG343" s="1639"/>
      <c r="DH343" s="1639"/>
      <c r="DI343" s="1639"/>
      <c r="DJ343" s="1639"/>
      <c r="DK343" s="1639"/>
      <c r="DL343" s="1639"/>
      <c r="DM343" s="1639"/>
      <c r="DN343" s="1639"/>
      <c r="DO343" s="1639"/>
      <c r="DP343" s="1639"/>
      <c r="DQ343" s="1639"/>
      <c r="DR343" s="1639"/>
      <c r="DS343" s="1639"/>
      <c r="DT343" s="1639"/>
      <c r="DU343" s="1639"/>
      <c r="DV343" s="1639"/>
      <c r="DW343" s="1639"/>
      <c r="DX343" s="1639"/>
      <c r="DY343" s="1639"/>
      <c r="DZ343" s="1639"/>
      <c r="EA343" s="1639"/>
      <c r="EB343" s="1639"/>
      <c r="EC343" s="1639"/>
      <c r="ED343" s="1639"/>
      <c r="EE343" s="1639"/>
      <c r="EF343" s="1639"/>
      <c r="EG343" s="1639"/>
      <c r="EH343" s="1639"/>
      <c r="EI343" s="1639"/>
      <c r="EJ343" s="1639"/>
      <c r="EK343" s="1639"/>
      <c r="EL343" s="1639"/>
      <c r="EM343" s="1639"/>
      <c r="EN343" s="1639"/>
      <c r="EO343" s="1639"/>
      <c r="EP343" s="1639"/>
      <c r="EQ343" s="1639"/>
      <c r="ER343" s="1639"/>
      <c r="ES343" s="1639"/>
      <c r="ET343" s="1639"/>
      <c r="EU343" s="1639"/>
      <c r="EV343" s="1639"/>
      <c r="EW343" s="1639"/>
      <c r="EX343" s="1639"/>
      <c r="EY343" s="1639"/>
      <c r="EZ343" s="1639"/>
      <c r="FA343" s="1639"/>
      <c r="FB343" s="1639"/>
      <c r="FC343" s="1639"/>
      <c r="FD343" s="1639"/>
      <c r="FE343" s="1639"/>
      <c r="FF343" s="1639"/>
      <c r="FG343" s="1639"/>
      <c r="FH343" s="1639"/>
      <c r="FI343" s="1639"/>
      <c r="FJ343" s="1639"/>
      <c r="FK343" s="1639"/>
      <c r="FL343" s="1639"/>
      <c r="FM343" s="1639"/>
      <c r="FN343" s="1639"/>
      <c r="FO343" s="1639"/>
      <c r="FP343" s="1639"/>
      <c r="FQ343" s="1639"/>
      <c r="FR343" s="1639"/>
      <c r="FS343" s="1639"/>
      <c r="FT343" s="1639"/>
      <c r="FU343" s="1639"/>
      <c r="FV343" s="1639"/>
      <c r="FW343" s="1639"/>
      <c r="FX343" s="1639"/>
      <c r="FY343" s="1639"/>
      <c r="FZ343" s="1639"/>
      <c r="GA343" s="1639"/>
      <c r="GB343" s="1639"/>
      <c r="GC343" s="1639"/>
      <c r="GD343" s="1639"/>
      <c r="GE343" s="1639"/>
      <c r="GF343" s="1639"/>
      <c r="GG343" s="1639"/>
      <c r="GH343" s="1639"/>
      <c r="GI343" s="1639"/>
      <c r="GJ343" s="1639"/>
      <c r="GK343" s="1639"/>
      <c r="GL343" s="1639"/>
      <c r="GM343" s="1639"/>
      <c r="GN343" s="1639"/>
      <c r="GO343" s="1639"/>
      <c r="GP343" s="1639"/>
      <c r="GQ343" s="1639"/>
      <c r="GR343" s="1639"/>
      <c r="GS343" s="1639"/>
      <c r="GT343" s="1639"/>
      <c r="GU343" s="1639"/>
      <c r="GV343" s="1639"/>
      <c r="GW343" s="1639"/>
      <c r="GX343" s="1639"/>
      <c r="GY343" s="1639"/>
      <c r="GZ343" s="1639"/>
      <c r="HA343" s="1639"/>
      <c r="HB343" s="1639"/>
      <c r="HC343" s="1639"/>
      <c r="HD343" s="1639"/>
      <c r="HE343" s="1639"/>
      <c r="HF343" s="1639"/>
      <c r="HG343" s="1639"/>
      <c r="HH343" s="1639"/>
      <c r="HI343" s="1639"/>
      <c r="HJ343" s="1639"/>
      <c r="HK343" s="1639"/>
      <c r="HL343" s="1639"/>
      <c r="HM343" s="1639"/>
      <c r="HN343" s="1639"/>
      <c r="HO343" s="1639"/>
      <c r="HP343" s="1639"/>
      <c r="HQ343" s="1639"/>
      <c r="HR343" s="1639"/>
      <c r="HS343" s="1639"/>
      <c r="HT343" s="1639"/>
      <c r="HU343" s="1639"/>
      <c r="HV343" s="1639"/>
      <c r="HW343" s="1639"/>
      <c r="HX343" s="1639"/>
      <c r="HY343" s="1639"/>
      <c r="HZ343" s="1639"/>
      <c r="IA343" s="1639"/>
      <c r="IB343" s="1639"/>
      <c r="IC343" s="1639"/>
      <c r="ID343" s="1639"/>
      <c r="IE343" s="1639"/>
      <c r="IF343" s="1639"/>
      <c r="IG343" s="1639"/>
      <c r="IH343" s="1639"/>
      <c r="II343" s="1639"/>
      <c r="IJ343" s="1639"/>
      <c r="IK343" s="1639"/>
      <c r="IL343" s="1639"/>
      <c r="IM343" s="1639"/>
      <c r="IN343" s="1639"/>
      <c r="IO343" s="1639"/>
      <c r="IP343" s="1639"/>
      <c r="IQ343" s="1639"/>
      <c r="IR343" s="1639"/>
      <c r="IS343" s="1639"/>
      <c r="IT343" s="1639"/>
      <c r="IU343" s="1639"/>
      <c r="IV343" s="1639"/>
      <c r="IW343" s="1639"/>
      <c r="IX343" s="1639"/>
      <c r="IY343" s="1639"/>
      <c r="IZ343" s="1639"/>
      <c r="JA343" s="1639"/>
      <c r="JB343" s="1639"/>
      <c r="JC343" s="1639"/>
      <c r="JD343" s="1639"/>
      <c r="JE343" s="1639"/>
      <c r="JF343" s="1639"/>
      <c r="JG343" s="1639"/>
      <c r="JH343" s="1639"/>
      <c r="JI343" s="1639"/>
      <c r="JJ343" s="1639"/>
      <c r="JK343" s="1639"/>
      <c r="JL343" s="1639"/>
      <c r="JM343" s="1639"/>
      <c r="JN343" s="1639"/>
      <c r="JO343" s="1639"/>
      <c r="JP343" s="1639"/>
      <c r="JQ343" s="1639"/>
      <c r="JR343" s="1639"/>
      <c r="JS343" s="1639"/>
      <c r="JT343" s="1639"/>
      <c r="JU343" s="1639"/>
      <c r="JV343" s="1639"/>
      <c r="JW343" s="1639"/>
      <c r="JX343" s="1639"/>
      <c r="JY343" s="1639"/>
      <c r="JZ343" s="1639"/>
      <c r="KA343" s="1639"/>
      <c r="KB343" s="1639"/>
      <c r="KC343" s="1639"/>
      <c r="KD343" s="1639"/>
      <c r="KE343" s="1639"/>
      <c r="KF343" s="1639"/>
      <c r="KG343" s="1639"/>
      <c r="KH343" s="1639"/>
      <c r="KI343" s="1639"/>
      <c r="KJ343" s="1639"/>
      <c r="KK343" s="1639"/>
      <c r="KL343" s="1639"/>
      <c r="KM343" s="1639"/>
      <c r="KN343" s="1639"/>
      <c r="KO343" s="1639"/>
      <c r="KP343" s="1639"/>
      <c r="KQ343" s="1639"/>
      <c r="KR343" s="1639"/>
      <c r="KS343" s="1639"/>
      <c r="KT343" s="1639"/>
      <c r="KU343" s="1639"/>
      <c r="KV343" s="1639"/>
      <c r="KW343" s="1639"/>
      <c r="KX343" s="1639"/>
      <c r="KY343" s="1639"/>
      <c r="KZ343" s="1639"/>
      <c r="LA343" s="1639"/>
      <c r="LB343" s="1639"/>
      <c r="LC343" s="1639"/>
      <c r="LD343" s="1639"/>
      <c r="LE343" s="1639"/>
      <c r="LF343" s="1639"/>
      <c r="LG343" s="1639"/>
      <c r="LH343" s="1639"/>
      <c r="LI343" s="1639"/>
      <c r="LJ343" s="1639"/>
      <c r="LK343" s="1639"/>
      <c r="LL343" s="1639"/>
      <c r="LM343" s="1639"/>
      <c r="LN343" s="1639"/>
      <c r="LO343" s="1639"/>
      <c r="LP343" s="1639"/>
    </row>
    <row r="344" s="1481" customFormat="1" ht="47" customHeight="1" spans="1:328">
      <c r="A344" s="1499">
        <v>45855</v>
      </c>
      <c r="B344" s="1500" t="s">
        <v>173</v>
      </c>
      <c r="C344" s="1501" t="s">
        <v>98</v>
      </c>
      <c r="D344" s="1502">
        <v>4500174181</v>
      </c>
      <c r="E344" s="2253" t="s">
        <v>1299</v>
      </c>
      <c r="F344" s="1502" t="s">
        <v>1300</v>
      </c>
      <c r="G344" s="1505" t="s">
        <v>176</v>
      </c>
      <c r="H344" s="1505" t="s">
        <v>176</v>
      </c>
      <c r="I344" s="1505" t="s">
        <v>1067</v>
      </c>
      <c r="J344" s="1522">
        <v>8280</v>
      </c>
      <c r="K344" s="1534">
        <v>24</v>
      </c>
      <c r="L344" s="1534">
        <v>2760</v>
      </c>
      <c r="M344" s="1534">
        <f t="shared" si="263"/>
        <v>3</v>
      </c>
      <c r="N344" s="1536">
        <v>45930</v>
      </c>
      <c r="O344" s="1536">
        <f t="shared" ref="O344:O351" si="280">N344-1</f>
        <v>45929</v>
      </c>
      <c r="P344" s="1537" t="s">
        <v>1301</v>
      </c>
      <c r="Q344" s="1562" t="s">
        <v>78</v>
      </c>
      <c r="R344" s="2722">
        <v>8280</v>
      </c>
      <c r="S344" s="2722">
        <f t="shared" si="261"/>
        <v>0</v>
      </c>
      <c r="T344" s="2718"/>
      <c r="U344" s="2937" t="s">
        <v>829</v>
      </c>
      <c r="V344" s="1532" t="s">
        <v>1302</v>
      </c>
      <c r="W344" s="1532" t="s">
        <v>111</v>
      </c>
      <c r="X344" s="1565" t="s">
        <v>1068</v>
      </c>
      <c r="Y344" s="1589" t="s">
        <v>88</v>
      </c>
      <c r="Z344" s="1589">
        <v>45859</v>
      </c>
      <c r="AA344" s="1589"/>
      <c r="AB344" s="1589" t="s">
        <v>745</v>
      </c>
      <c r="AC344" s="1580" t="s">
        <v>746</v>
      </c>
      <c r="AD344" s="1590" t="s">
        <v>181</v>
      </c>
      <c r="AE344" s="2277">
        <v>1451.2567</v>
      </c>
      <c r="AF344" s="2278">
        <f t="shared" si="279"/>
        <v>4353.7701</v>
      </c>
      <c r="AG344" s="1504" t="s">
        <v>1303</v>
      </c>
      <c r="AH344" s="1609" t="s">
        <v>81</v>
      </c>
      <c r="AI344" s="1609"/>
      <c r="AJ344" s="1609">
        <v>9</v>
      </c>
      <c r="AK344" s="1610">
        <f t="shared" si="265"/>
        <v>8280</v>
      </c>
      <c r="AL344" s="1610"/>
      <c r="AM344" s="1610">
        <f t="shared" si="266"/>
        <v>345</v>
      </c>
      <c r="AN344" s="1610"/>
      <c r="AO344" s="1610"/>
      <c r="AP344" s="1610"/>
      <c r="AQ344" s="1610"/>
      <c r="AR344" s="1610" t="s">
        <v>63</v>
      </c>
      <c r="AS344" s="1610">
        <f t="shared" si="262"/>
        <v>8280</v>
      </c>
      <c r="AT344" s="1610"/>
      <c r="AU344" s="1622">
        <f t="shared" si="267"/>
        <v>920</v>
      </c>
      <c r="AV344" s="1622">
        <f t="shared" si="268"/>
        <v>920</v>
      </c>
      <c r="AW344" s="1622">
        <f t="shared" si="269"/>
        <v>920</v>
      </c>
      <c r="AX344" s="1622">
        <f t="shared" si="270"/>
        <v>920</v>
      </c>
      <c r="AY344" s="1622">
        <f t="shared" si="271"/>
        <v>920</v>
      </c>
      <c r="AZ344" s="1622">
        <f t="shared" si="272"/>
        <v>920</v>
      </c>
      <c r="BA344" s="1622">
        <f t="shared" si="273"/>
        <v>920</v>
      </c>
      <c r="BB344" s="1622">
        <f t="shared" si="274"/>
        <v>920</v>
      </c>
      <c r="BC344" s="1622">
        <f t="shared" si="275"/>
        <v>920</v>
      </c>
      <c r="BD344" s="1622">
        <f t="shared" si="276"/>
        <v>881.666666666667</v>
      </c>
      <c r="BE344" s="1622">
        <f t="shared" si="277"/>
        <v>38.3333333333333</v>
      </c>
      <c r="BF344" s="1534"/>
      <c r="BG344" s="1638"/>
      <c r="BH344" s="1639"/>
      <c r="BI344" s="1639"/>
      <c r="BJ344" s="1639"/>
      <c r="BK344" s="1639"/>
      <c r="BL344" s="1639"/>
      <c r="BM344" s="1639"/>
      <c r="BN344" s="1639"/>
      <c r="BO344" s="1639"/>
      <c r="BP344" s="1639"/>
      <c r="BQ344" s="1639"/>
      <c r="BR344" s="1639"/>
      <c r="BS344" s="1639"/>
      <c r="BT344" s="1639"/>
      <c r="BU344" s="1639"/>
      <c r="BV344" s="1639"/>
      <c r="BW344" s="1639"/>
      <c r="BX344" s="1639"/>
      <c r="BY344" s="1639"/>
      <c r="BZ344" s="1639"/>
      <c r="CA344" s="1639"/>
      <c r="CB344" s="1639"/>
      <c r="CC344" s="1639"/>
      <c r="CD344" s="1639"/>
      <c r="CE344" s="1639"/>
      <c r="CF344" s="1639"/>
      <c r="CG344" s="1639"/>
      <c r="CH344" s="1639"/>
      <c r="CI344" s="1639"/>
      <c r="CJ344" s="1639"/>
      <c r="CK344" s="1639"/>
      <c r="CL344" s="1639"/>
      <c r="CM344" s="1639"/>
      <c r="CN344" s="1639"/>
      <c r="CO344" s="1639"/>
      <c r="CP344" s="1639"/>
      <c r="CQ344" s="1639"/>
      <c r="CR344" s="1639"/>
      <c r="CS344" s="1639"/>
      <c r="CT344" s="1639"/>
      <c r="CU344" s="1639"/>
      <c r="CV344" s="1639"/>
      <c r="CW344" s="1639"/>
      <c r="CX344" s="1639"/>
      <c r="CY344" s="1639"/>
      <c r="CZ344" s="1639"/>
      <c r="DA344" s="1639"/>
      <c r="DB344" s="1639"/>
      <c r="DC344" s="1639"/>
      <c r="DD344" s="1639"/>
      <c r="DE344" s="1639"/>
      <c r="DF344" s="1639"/>
      <c r="DG344" s="1639"/>
      <c r="DH344" s="1639"/>
      <c r="DI344" s="1639"/>
      <c r="DJ344" s="1639"/>
      <c r="DK344" s="1639"/>
      <c r="DL344" s="1639"/>
      <c r="DM344" s="1639"/>
      <c r="DN344" s="1639"/>
      <c r="DO344" s="1639"/>
      <c r="DP344" s="1639"/>
      <c r="DQ344" s="1639"/>
      <c r="DR344" s="1639"/>
      <c r="DS344" s="1639"/>
      <c r="DT344" s="1639"/>
      <c r="DU344" s="1639"/>
      <c r="DV344" s="1639"/>
      <c r="DW344" s="1639"/>
      <c r="DX344" s="1639"/>
      <c r="DY344" s="1639"/>
      <c r="DZ344" s="1639"/>
      <c r="EA344" s="1639"/>
      <c r="EB344" s="1639"/>
      <c r="EC344" s="1639"/>
      <c r="ED344" s="1639"/>
      <c r="EE344" s="1639"/>
      <c r="EF344" s="1639"/>
      <c r="EG344" s="1639"/>
      <c r="EH344" s="1639"/>
      <c r="EI344" s="1639"/>
      <c r="EJ344" s="1639"/>
      <c r="EK344" s="1639"/>
      <c r="EL344" s="1639"/>
      <c r="EM344" s="1639"/>
      <c r="EN344" s="1639"/>
      <c r="EO344" s="1639"/>
      <c r="EP344" s="1639"/>
      <c r="EQ344" s="1639"/>
      <c r="ER344" s="1639"/>
      <c r="ES344" s="1639"/>
      <c r="ET344" s="1639"/>
      <c r="EU344" s="1639"/>
      <c r="EV344" s="1639"/>
      <c r="EW344" s="1639"/>
      <c r="EX344" s="1639"/>
      <c r="EY344" s="1639"/>
      <c r="EZ344" s="1639"/>
      <c r="FA344" s="1639"/>
      <c r="FB344" s="1639"/>
      <c r="FC344" s="1639"/>
      <c r="FD344" s="1639"/>
      <c r="FE344" s="1639"/>
      <c r="FF344" s="1639"/>
      <c r="FG344" s="1639"/>
      <c r="FH344" s="1639"/>
      <c r="FI344" s="1639"/>
      <c r="FJ344" s="1639"/>
      <c r="FK344" s="1639"/>
      <c r="FL344" s="1639"/>
      <c r="FM344" s="1639"/>
      <c r="FN344" s="1639"/>
      <c r="FO344" s="1639"/>
      <c r="FP344" s="1639"/>
      <c r="FQ344" s="1639"/>
      <c r="FR344" s="1639"/>
      <c r="FS344" s="1639"/>
      <c r="FT344" s="1639"/>
      <c r="FU344" s="1639"/>
      <c r="FV344" s="1639"/>
      <c r="FW344" s="1639"/>
      <c r="FX344" s="1639"/>
      <c r="FY344" s="1639"/>
      <c r="FZ344" s="1639"/>
      <c r="GA344" s="1639"/>
      <c r="GB344" s="1639"/>
      <c r="GC344" s="1639"/>
      <c r="GD344" s="1639"/>
      <c r="GE344" s="1639"/>
      <c r="GF344" s="1639"/>
      <c r="GG344" s="1639"/>
      <c r="GH344" s="1639"/>
      <c r="GI344" s="1639"/>
      <c r="GJ344" s="1639"/>
      <c r="GK344" s="1639"/>
      <c r="GL344" s="1639"/>
      <c r="GM344" s="1639"/>
      <c r="GN344" s="1639"/>
      <c r="GO344" s="1639"/>
      <c r="GP344" s="1639"/>
      <c r="GQ344" s="1639"/>
      <c r="GR344" s="1639"/>
      <c r="GS344" s="1639"/>
      <c r="GT344" s="1639"/>
      <c r="GU344" s="1639"/>
      <c r="GV344" s="1639"/>
      <c r="GW344" s="1639"/>
      <c r="GX344" s="1639"/>
      <c r="GY344" s="1639"/>
      <c r="GZ344" s="1639"/>
      <c r="HA344" s="1639"/>
      <c r="HB344" s="1639"/>
      <c r="HC344" s="1639"/>
      <c r="HD344" s="1639"/>
      <c r="HE344" s="1639"/>
      <c r="HF344" s="1639"/>
      <c r="HG344" s="1639"/>
      <c r="HH344" s="1639"/>
      <c r="HI344" s="1639"/>
      <c r="HJ344" s="1639"/>
      <c r="HK344" s="1639"/>
      <c r="HL344" s="1639"/>
      <c r="HM344" s="1639"/>
      <c r="HN344" s="1639"/>
      <c r="HO344" s="1639"/>
      <c r="HP344" s="1639"/>
      <c r="HQ344" s="1639"/>
      <c r="HR344" s="1639"/>
      <c r="HS344" s="1639"/>
      <c r="HT344" s="1639"/>
      <c r="HU344" s="1639"/>
      <c r="HV344" s="1639"/>
      <c r="HW344" s="1639"/>
      <c r="HX344" s="1639"/>
      <c r="HY344" s="1639"/>
      <c r="HZ344" s="1639"/>
      <c r="IA344" s="1639"/>
      <c r="IB344" s="1639"/>
      <c r="IC344" s="1639"/>
      <c r="ID344" s="1639"/>
      <c r="IE344" s="1639"/>
      <c r="IF344" s="1639"/>
      <c r="IG344" s="1639"/>
      <c r="IH344" s="1639"/>
      <c r="II344" s="1639"/>
      <c r="IJ344" s="1639"/>
      <c r="IK344" s="1639"/>
      <c r="IL344" s="1639"/>
      <c r="IM344" s="1639"/>
      <c r="IN344" s="1639"/>
      <c r="IO344" s="1639"/>
      <c r="IP344" s="1639"/>
      <c r="IQ344" s="1639"/>
      <c r="IR344" s="1639"/>
      <c r="IS344" s="1639"/>
      <c r="IT344" s="1639"/>
      <c r="IU344" s="1639"/>
      <c r="IV344" s="1639"/>
      <c r="IW344" s="1639"/>
      <c r="IX344" s="1639"/>
      <c r="IY344" s="1639"/>
      <c r="IZ344" s="1639"/>
      <c r="JA344" s="1639"/>
      <c r="JB344" s="1639"/>
      <c r="JC344" s="1639"/>
      <c r="JD344" s="1639"/>
      <c r="JE344" s="1639"/>
      <c r="JF344" s="1639"/>
      <c r="JG344" s="1639"/>
      <c r="JH344" s="1639"/>
      <c r="JI344" s="1639"/>
      <c r="JJ344" s="1639"/>
      <c r="JK344" s="1639"/>
      <c r="JL344" s="1639"/>
      <c r="JM344" s="1639"/>
      <c r="JN344" s="1639"/>
      <c r="JO344" s="1639"/>
      <c r="JP344" s="1639"/>
      <c r="JQ344" s="1639"/>
      <c r="JR344" s="1639"/>
      <c r="JS344" s="1639"/>
      <c r="JT344" s="1639"/>
      <c r="JU344" s="1639"/>
      <c r="JV344" s="1639"/>
      <c r="JW344" s="1639"/>
      <c r="JX344" s="1639"/>
      <c r="JY344" s="1639"/>
      <c r="JZ344" s="1639"/>
      <c r="KA344" s="1639"/>
      <c r="KB344" s="1639"/>
      <c r="KC344" s="1639"/>
      <c r="KD344" s="1639"/>
      <c r="KE344" s="1639"/>
      <c r="KF344" s="1639"/>
      <c r="KG344" s="1639"/>
      <c r="KH344" s="1639"/>
      <c r="KI344" s="1639"/>
      <c r="KJ344" s="1639"/>
      <c r="KK344" s="1639"/>
      <c r="KL344" s="1639"/>
      <c r="KM344" s="1639"/>
      <c r="KN344" s="1639"/>
      <c r="KO344" s="1639"/>
      <c r="KP344" s="1639"/>
      <c r="KQ344" s="1639"/>
      <c r="KR344" s="1639"/>
      <c r="KS344" s="1639"/>
      <c r="KT344" s="1639"/>
      <c r="KU344" s="1639"/>
      <c r="KV344" s="1639"/>
      <c r="KW344" s="1639"/>
      <c r="KX344" s="1639"/>
      <c r="KY344" s="1639"/>
      <c r="KZ344" s="1639"/>
      <c r="LA344" s="1639"/>
      <c r="LB344" s="1639"/>
      <c r="LC344" s="1639"/>
      <c r="LD344" s="1639"/>
      <c r="LE344" s="1639"/>
      <c r="LF344" s="1639"/>
      <c r="LG344" s="1639"/>
      <c r="LH344" s="1639"/>
      <c r="LI344" s="1639"/>
      <c r="LJ344" s="1639"/>
      <c r="LK344" s="1639"/>
      <c r="LL344" s="1639"/>
      <c r="LM344" s="1639"/>
      <c r="LN344" s="1639"/>
      <c r="LO344" s="1639"/>
      <c r="LP344" s="1639"/>
    </row>
    <row r="345" s="1481" customFormat="1" ht="47" customHeight="1" spans="1:328">
      <c r="A345" s="1499">
        <v>45855</v>
      </c>
      <c r="B345" s="1500" t="s">
        <v>173</v>
      </c>
      <c r="C345" s="1501" t="s">
        <v>98</v>
      </c>
      <c r="D345" s="1502">
        <v>4500174181</v>
      </c>
      <c r="E345" s="2253" t="s">
        <v>1304</v>
      </c>
      <c r="F345" s="1502" t="s">
        <v>1305</v>
      </c>
      <c r="G345" s="1505" t="s">
        <v>176</v>
      </c>
      <c r="H345" s="1505" t="s">
        <v>176</v>
      </c>
      <c r="I345" s="1505" t="s">
        <v>1067</v>
      </c>
      <c r="J345" s="1522">
        <v>5520</v>
      </c>
      <c r="K345" s="1534">
        <v>24</v>
      </c>
      <c r="L345" s="1534">
        <v>2760</v>
      </c>
      <c r="M345" s="1534">
        <f t="shared" si="263"/>
        <v>2</v>
      </c>
      <c r="N345" s="1536">
        <v>45930</v>
      </c>
      <c r="O345" s="1536">
        <f t="shared" si="280"/>
        <v>45929</v>
      </c>
      <c r="P345" s="2932" t="s">
        <v>1306</v>
      </c>
      <c r="Q345" s="1562" t="s">
        <v>78</v>
      </c>
      <c r="R345" s="2722">
        <v>5520</v>
      </c>
      <c r="S345" s="2722">
        <f t="shared" si="261"/>
        <v>0</v>
      </c>
      <c r="T345" s="2718"/>
      <c r="U345" s="2937" t="s">
        <v>829</v>
      </c>
      <c r="V345" s="1532" t="s">
        <v>1307</v>
      </c>
      <c r="W345" s="1532" t="s">
        <v>111</v>
      </c>
      <c r="X345" s="1565" t="s">
        <v>1068</v>
      </c>
      <c r="Y345" s="1589" t="s">
        <v>88</v>
      </c>
      <c r="Z345" s="1589">
        <v>45859</v>
      </c>
      <c r="AA345" s="1589"/>
      <c r="AB345" s="1589" t="s">
        <v>745</v>
      </c>
      <c r="AC345" s="1580" t="s">
        <v>746</v>
      </c>
      <c r="AD345" s="1590" t="s">
        <v>181</v>
      </c>
      <c r="AE345" s="2277">
        <v>1451.26</v>
      </c>
      <c r="AF345" s="2278">
        <f t="shared" si="279"/>
        <v>2902.52</v>
      </c>
      <c r="AG345" s="1504" t="s">
        <v>1308</v>
      </c>
      <c r="AH345" s="1609" t="s">
        <v>81</v>
      </c>
      <c r="AI345" s="1609"/>
      <c r="AJ345" s="1609">
        <v>9</v>
      </c>
      <c r="AK345" s="1610">
        <f t="shared" si="265"/>
        <v>5520</v>
      </c>
      <c r="AL345" s="1610"/>
      <c r="AM345" s="1610">
        <f t="shared" si="266"/>
        <v>230</v>
      </c>
      <c r="AN345" s="1610"/>
      <c r="AO345" s="1610"/>
      <c r="AP345" s="1610"/>
      <c r="AQ345" s="1610"/>
      <c r="AR345" s="1610" t="s">
        <v>63</v>
      </c>
      <c r="AS345" s="1610">
        <f t="shared" si="262"/>
        <v>5520</v>
      </c>
      <c r="AT345" s="1610"/>
      <c r="AU345" s="1622">
        <f t="shared" si="267"/>
        <v>613.333333333333</v>
      </c>
      <c r="AV345" s="1622">
        <f t="shared" si="268"/>
        <v>613.333333333333</v>
      </c>
      <c r="AW345" s="1622">
        <f t="shared" si="269"/>
        <v>613.333333333333</v>
      </c>
      <c r="AX345" s="1622">
        <f t="shared" si="270"/>
        <v>613.333333333333</v>
      </c>
      <c r="AY345" s="1622">
        <f t="shared" si="271"/>
        <v>613.333333333333</v>
      </c>
      <c r="AZ345" s="1622">
        <f t="shared" si="272"/>
        <v>613.333333333333</v>
      </c>
      <c r="BA345" s="1622">
        <f t="shared" si="273"/>
        <v>613.333333333333</v>
      </c>
      <c r="BB345" s="1622">
        <f t="shared" si="274"/>
        <v>613.333333333333</v>
      </c>
      <c r="BC345" s="1622">
        <f t="shared" si="275"/>
        <v>613.333333333333</v>
      </c>
      <c r="BD345" s="1622">
        <f t="shared" si="276"/>
        <v>587.777777777778</v>
      </c>
      <c r="BE345" s="1622">
        <f t="shared" si="277"/>
        <v>25.5555555555556</v>
      </c>
      <c r="BF345" s="1534"/>
      <c r="BG345" s="1638"/>
      <c r="BH345" s="1639"/>
      <c r="BI345" s="1639"/>
      <c r="BJ345" s="1639"/>
      <c r="BK345" s="1639"/>
      <c r="BL345" s="1639"/>
      <c r="BM345" s="1639"/>
      <c r="BN345" s="1639"/>
      <c r="BO345" s="1639"/>
      <c r="BP345" s="1639"/>
      <c r="BQ345" s="1639"/>
      <c r="BR345" s="1639"/>
      <c r="BS345" s="1639"/>
      <c r="BT345" s="1639"/>
      <c r="BU345" s="1639"/>
      <c r="BV345" s="1639"/>
      <c r="BW345" s="1639"/>
      <c r="BX345" s="1639"/>
      <c r="BY345" s="1639"/>
      <c r="BZ345" s="1639"/>
      <c r="CA345" s="1639"/>
      <c r="CB345" s="1639"/>
      <c r="CC345" s="1639"/>
      <c r="CD345" s="1639"/>
      <c r="CE345" s="1639"/>
      <c r="CF345" s="1639"/>
      <c r="CG345" s="1639"/>
      <c r="CH345" s="1639"/>
      <c r="CI345" s="1639"/>
      <c r="CJ345" s="1639"/>
      <c r="CK345" s="1639"/>
      <c r="CL345" s="1639"/>
      <c r="CM345" s="1639"/>
      <c r="CN345" s="1639"/>
      <c r="CO345" s="1639"/>
      <c r="CP345" s="1639"/>
      <c r="CQ345" s="1639"/>
      <c r="CR345" s="1639"/>
      <c r="CS345" s="1639"/>
      <c r="CT345" s="1639"/>
      <c r="CU345" s="1639"/>
      <c r="CV345" s="1639"/>
      <c r="CW345" s="1639"/>
      <c r="CX345" s="1639"/>
      <c r="CY345" s="1639"/>
      <c r="CZ345" s="1639"/>
      <c r="DA345" s="1639"/>
      <c r="DB345" s="1639"/>
      <c r="DC345" s="1639"/>
      <c r="DD345" s="1639"/>
      <c r="DE345" s="1639"/>
      <c r="DF345" s="1639"/>
      <c r="DG345" s="1639"/>
      <c r="DH345" s="1639"/>
      <c r="DI345" s="1639"/>
      <c r="DJ345" s="1639"/>
      <c r="DK345" s="1639"/>
      <c r="DL345" s="1639"/>
      <c r="DM345" s="1639"/>
      <c r="DN345" s="1639"/>
      <c r="DO345" s="1639"/>
      <c r="DP345" s="1639"/>
      <c r="DQ345" s="1639"/>
      <c r="DR345" s="1639"/>
      <c r="DS345" s="1639"/>
      <c r="DT345" s="1639"/>
      <c r="DU345" s="1639"/>
      <c r="DV345" s="1639"/>
      <c r="DW345" s="1639"/>
      <c r="DX345" s="1639"/>
      <c r="DY345" s="1639"/>
      <c r="DZ345" s="1639"/>
      <c r="EA345" s="1639"/>
      <c r="EB345" s="1639"/>
      <c r="EC345" s="1639"/>
      <c r="ED345" s="1639"/>
      <c r="EE345" s="1639"/>
      <c r="EF345" s="1639"/>
      <c r="EG345" s="1639"/>
      <c r="EH345" s="1639"/>
      <c r="EI345" s="1639"/>
      <c r="EJ345" s="1639"/>
      <c r="EK345" s="1639"/>
      <c r="EL345" s="1639"/>
      <c r="EM345" s="1639"/>
      <c r="EN345" s="1639"/>
      <c r="EO345" s="1639"/>
      <c r="EP345" s="1639"/>
      <c r="EQ345" s="1639"/>
      <c r="ER345" s="1639"/>
      <c r="ES345" s="1639"/>
      <c r="ET345" s="1639"/>
      <c r="EU345" s="1639"/>
      <c r="EV345" s="1639"/>
      <c r="EW345" s="1639"/>
      <c r="EX345" s="1639"/>
      <c r="EY345" s="1639"/>
      <c r="EZ345" s="1639"/>
      <c r="FA345" s="1639"/>
      <c r="FB345" s="1639"/>
      <c r="FC345" s="1639"/>
      <c r="FD345" s="1639"/>
      <c r="FE345" s="1639"/>
      <c r="FF345" s="1639"/>
      <c r="FG345" s="1639"/>
      <c r="FH345" s="1639"/>
      <c r="FI345" s="1639"/>
      <c r="FJ345" s="1639"/>
      <c r="FK345" s="1639"/>
      <c r="FL345" s="1639"/>
      <c r="FM345" s="1639"/>
      <c r="FN345" s="1639"/>
      <c r="FO345" s="1639"/>
      <c r="FP345" s="1639"/>
      <c r="FQ345" s="1639"/>
      <c r="FR345" s="1639"/>
      <c r="FS345" s="1639"/>
      <c r="FT345" s="1639"/>
      <c r="FU345" s="1639"/>
      <c r="FV345" s="1639"/>
      <c r="FW345" s="1639"/>
      <c r="FX345" s="1639"/>
      <c r="FY345" s="1639"/>
      <c r="FZ345" s="1639"/>
      <c r="GA345" s="1639"/>
      <c r="GB345" s="1639"/>
      <c r="GC345" s="1639"/>
      <c r="GD345" s="1639"/>
      <c r="GE345" s="1639"/>
      <c r="GF345" s="1639"/>
      <c r="GG345" s="1639"/>
      <c r="GH345" s="1639"/>
      <c r="GI345" s="1639"/>
      <c r="GJ345" s="1639"/>
      <c r="GK345" s="1639"/>
      <c r="GL345" s="1639"/>
      <c r="GM345" s="1639"/>
      <c r="GN345" s="1639"/>
      <c r="GO345" s="1639"/>
      <c r="GP345" s="1639"/>
      <c r="GQ345" s="1639"/>
      <c r="GR345" s="1639"/>
      <c r="GS345" s="1639"/>
      <c r="GT345" s="1639"/>
      <c r="GU345" s="1639"/>
      <c r="GV345" s="1639"/>
      <c r="GW345" s="1639"/>
      <c r="GX345" s="1639"/>
      <c r="GY345" s="1639"/>
      <c r="GZ345" s="1639"/>
      <c r="HA345" s="1639"/>
      <c r="HB345" s="1639"/>
      <c r="HC345" s="1639"/>
      <c r="HD345" s="1639"/>
      <c r="HE345" s="1639"/>
      <c r="HF345" s="1639"/>
      <c r="HG345" s="1639"/>
      <c r="HH345" s="1639"/>
      <c r="HI345" s="1639"/>
      <c r="HJ345" s="1639"/>
      <c r="HK345" s="1639"/>
      <c r="HL345" s="1639"/>
      <c r="HM345" s="1639"/>
      <c r="HN345" s="1639"/>
      <c r="HO345" s="1639"/>
      <c r="HP345" s="1639"/>
      <c r="HQ345" s="1639"/>
      <c r="HR345" s="1639"/>
      <c r="HS345" s="1639"/>
      <c r="HT345" s="1639"/>
      <c r="HU345" s="1639"/>
      <c r="HV345" s="1639"/>
      <c r="HW345" s="1639"/>
      <c r="HX345" s="1639"/>
      <c r="HY345" s="1639"/>
      <c r="HZ345" s="1639"/>
      <c r="IA345" s="1639"/>
      <c r="IB345" s="1639"/>
      <c r="IC345" s="1639"/>
      <c r="ID345" s="1639"/>
      <c r="IE345" s="1639"/>
      <c r="IF345" s="1639"/>
      <c r="IG345" s="1639"/>
      <c r="IH345" s="1639"/>
      <c r="II345" s="1639"/>
      <c r="IJ345" s="1639"/>
      <c r="IK345" s="1639"/>
      <c r="IL345" s="1639"/>
      <c r="IM345" s="1639"/>
      <c r="IN345" s="1639"/>
      <c r="IO345" s="1639"/>
      <c r="IP345" s="1639"/>
      <c r="IQ345" s="1639"/>
      <c r="IR345" s="1639"/>
      <c r="IS345" s="1639"/>
      <c r="IT345" s="1639"/>
      <c r="IU345" s="1639"/>
      <c r="IV345" s="1639"/>
      <c r="IW345" s="1639"/>
      <c r="IX345" s="1639"/>
      <c r="IY345" s="1639"/>
      <c r="IZ345" s="1639"/>
      <c r="JA345" s="1639"/>
      <c r="JB345" s="1639"/>
      <c r="JC345" s="1639"/>
      <c r="JD345" s="1639"/>
      <c r="JE345" s="1639"/>
      <c r="JF345" s="1639"/>
      <c r="JG345" s="1639"/>
      <c r="JH345" s="1639"/>
      <c r="JI345" s="1639"/>
      <c r="JJ345" s="1639"/>
      <c r="JK345" s="1639"/>
      <c r="JL345" s="1639"/>
      <c r="JM345" s="1639"/>
      <c r="JN345" s="1639"/>
      <c r="JO345" s="1639"/>
      <c r="JP345" s="1639"/>
      <c r="JQ345" s="1639"/>
      <c r="JR345" s="1639"/>
      <c r="JS345" s="1639"/>
      <c r="JT345" s="1639"/>
      <c r="JU345" s="1639"/>
      <c r="JV345" s="1639"/>
      <c r="JW345" s="1639"/>
      <c r="JX345" s="1639"/>
      <c r="JY345" s="1639"/>
      <c r="JZ345" s="1639"/>
      <c r="KA345" s="1639"/>
      <c r="KB345" s="1639"/>
      <c r="KC345" s="1639"/>
      <c r="KD345" s="1639"/>
      <c r="KE345" s="1639"/>
      <c r="KF345" s="1639"/>
      <c r="KG345" s="1639"/>
      <c r="KH345" s="1639"/>
      <c r="KI345" s="1639"/>
      <c r="KJ345" s="1639"/>
      <c r="KK345" s="1639"/>
      <c r="KL345" s="1639"/>
      <c r="KM345" s="1639"/>
      <c r="KN345" s="1639"/>
      <c r="KO345" s="1639"/>
      <c r="KP345" s="1639"/>
      <c r="KQ345" s="1639"/>
      <c r="KR345" s="1639"/>
      <c r="KS345" s="1639"/>
      <c r="KT345" s="1639"/>
      <c r="KU345" s="1639"/>
      <c r="KV345" s="1639"/>
      <c r="KW345" s="1639"/>
      <c r="KX345" s="1639"/>
      <c r="KY345" s="1639"/>
      <c r="KZ345" s="1639"/>
      <c r="LA345" s="1639"/>
      <c r="LB345" s="1639"/>
      <c r="LC345" s="1639"/>
      <c r="LD345" s="1639"/>
      <c r="LE345" s="1639"/>
      <c r="LF345" s="1639"/>
      <c r="LG345" s="1639"/>
      <c r="LH345" s="1639"/>
      <c r="LI345" s="1639"/>
      <c r="LJ345" s="1639"/>
      <c r="LK345" s="1639"/>
      <c r="LL345" s="1639"/>
      <c r="LM345" s="1639"/>
      <c r="LN345" s="1639"/>
      <c r="LO345" s="1639"/>
      <c r="LP345" s="1639"/>
    </row>
    <row r="346" s="1481" customFormat="1" ht="47" customHeight="1" spans="1:328">
      <c r="A346" s="1499">
        <v>45855</v>
      </c>
      <c r="B346" s="1500" t="s">
        <v>173</v>
      </c>
      <c r="C346" s="1501" t="s">
        <v>98</v>
      </c>
      <c r="D346" s="1502">
        <v>4500174181</v>
      </c>
      <c r="E346" s="2253" t="s">
        <v>1309</v>
      </c>
      <c r="F346" s="1502" t="s">
        <v>1310</v>
      </c>
      <c r="G346" s="1505" t="s">
        <v>176</v>
      </c>
      <c r="H346" s="1505" t="s">
        <v>176</v>
      </c>
      <c r="I346" s="1505" t="s">
        <v>1067</v>
      </c>
      <c r="J346" s="1522">
        <v>8280</v>
      </c>
      <c r="K346" s="1534">
        <v>24</v>
      </c>
      <c r="L346" s="1534">
        <v>2760</v>
      </c>
      <c r="M346" s="1534">
        <f t="shared" si="263"/>
        <v>3</v>
      </c>
      <c r="N346" s="1536">
        <v>45930</v>
      </c>
      <c r="O346" s="1536">
        <f t="shared" si="280"/>
        <v>45929</v>
      </c>
      <c r="P346" s="2932" t="s">
        <v>1306</v>
      </c>
      <c r="Q346" s="1562" t="s">
        <v>78</v>
      </c>
      <c r="R346" s="2722">
        <v>8280</v>
      </c>
      <c r="S346" s="2722">
        <f t="shared" si="261"/>
        <v>0</v>
      </c>
      <c r="T346" s="2718"/>
      <c r="U346" s="2937" t="s">
        <v>829</v>
      </c>
      <c r="V346" s="1532" t="s">
        <v>1307</v>
      </c>
      <c r="W346" s="1532" t="s">
        <v>111</v>
      </c>
      <c r="X346" s="1565" t="s">
        <v>1068</v>
      </c>
      <c r="Y346" s="1589" t="s">
        <v>88</v>
      </c>
      <c r="Z346" s="1589">
        <v>45859</v>
      </c>
      <c r="AA346" s="1589"/>
      <c r="AB346" s="1589" t="s">
        <v>745</v>
      </c>
      <c r="AC346" s="1580" t="s">
        <v>746</v>
      </c>
      <c r="AD346" s="1590" t="s">
        <v>181</v>
      </c>
      <c r="AE346" s="2277">
        <v>1451.2567</v>
      </c>
      <c r="AF346" s="2278">
        <f t="shared" si="279"/>
        <v>4353.7701</v>
      </c>
      <c r="AG346" s="1504" t="s">
        <v>1311</v>
      </c>
      <c r="AH346" s="1609" t="s">
        <v>81</v>
      </c>
      <c r="AI346" s="1609"/>
      <c r="AJ346" s="1609">
        <v>9</v>
      </c>
      <c r="AK346" s="1610">
        <f t="shared" si="265"/>
        <v>8280</v>
      </c>
      <c r="AL346" s="1610"/>
      <c r="AM346" s="1610">
        <f t="shared" si="266"/>
        <v>345</v>
      </c>
      <c r="AN346" s="1610"/>
      <c r="AO346" s="1610"/>
      <c r="AP346" s="1610"/>
      <c r="AQ346" s="1610"/>
      <c r="AR346" s="1610" t="s">
        <v>63</v>
      </c>
      <c r="AS346" s="1610">
        <f t="shared" si="262"/>
        <v>8280</v>
      </c>
      <c r="AT346" s="1610"/>
      <c r="AU346" s="1622">
        <f t="shared" si="267"/>
        <v>920</v>
      </c>
      <c r="AV346" s="1622">
        <f t="shared" si="268"/>
        <v>920</v>
      </c>
      <c r="AW346" s="1622">
        <f t="shared" si="269"/>
        <v>920</v>
      </c>
      <c r="AX346" s="1622">
        <f t="shared" si="270"/>
        <v>920</v>
      </c>
      <c r="AY346" s="1622">
        <f t="shared" si="271"/>
        <v>920</v>
      </c>
      <c r="AZ346" s="1622">
        <f t="shared" si="272"/>
        <v>920</v>
      </c>
      <c r="BA346" s="1622">
        <f t="shared" si="273"/>
        <v>920</v>
      </c>
      <c r="BB346" s="1622">
        <f t="shared" si="274"/>
        <v>920</v>
      </c>
      <c r="BC346" s="1622">
        <f t="shared" si="275"/>
        <v>920</v>
      </c>
      <c r="BD346" s="1622">
        <f t="shared" si="276"/>
        <v>881.666666666667</v>
      </c>
      <c r="BE346" s="1622">
        <f t="shared" si="277"/>
        <v>38.3333333333333</v>
      </c>
      <c r="BF346" s="1534"/>
      <c r="BG346" s="1638"/>
      <c r="BH346" s="1639"/>
      <c r="BI346" s="1639"/>
      <c r="BJ346" s="1639"/>
      <c r="BK346" s="1639"/>
      <c r="BL346" s="1639"/>
      <c r="BM346" s="1639"/>
      <c r="BN346" s="1639"/>
      <c r="BO346" s="1639"/>
      <c r="BP346" s="1639"/>
      <c r="BQ346" s="1639"/>
      <c r="BR346" s="1639"/>
      <c r="BS346" s="1639"/>
      <c r="BT346" s="1639"/>
      <c r="BU346" s="1639"/>
      <c r="BV346" s="1639"/>
      <c r="BW346" s="1639"/>
      <c r="BX346" s="1639"/>
      <c r="BY346" s="1639"/>
      <c r="BZ346" s="1639"/>
      <c r="CA346" s="1639"/>
      <c r="CB346" s="1639"/>
      <c r="CC346" s="1639"/>
      <c r="CD346" s="1639"/>
      <c r="CE346" s="1639"/>
      <c r="CF346" s="1639"/>
      <c r="CG346" s="1639"/>
      <c r="CH346" s="1639"/>
      <c r="CI346" s="1639"/>
      <c r="CJ346" s="1639"/>
      <c r="CK346" s="1639"/>
      <c r="CL346" s="1639"/>
      <c r="CM346" s="1639"/>
      <c r="CN346" s="1639"/>
      <c r="CO346" s="1639"/>
      <c r="CP346" s="1639"/>
      <c r="CQ346" s="1639"/>
      <c r="CR346" s="1639"/>
      <c r="CS346" s="1639"/>
      <c r="CT346" s="1639"/>
      <c r="CU346" s="1639"/>
      <c r="CV346" s="1639"/>
      <c r="CW346" s="1639"/>
      <c r="CX346" s="1639"/>
      <c r="CY346" s="1639"/>
      <c r="CZ346" s="1639"/>
      <c r="DA346" s="1639"/>
      <c r="DB346" s="1639"/>
      <c r="DC346" s="1639"/>
      <c r="DD346" s="1639"/>
      <c r="DE346" s="1639"/>
      <c r="DF346" s="1639"/>
      <c r="DG346" s="1639"/>
      <c r="DH346" s="1639"/>
      <c r="DI346" s="1639"/>
      <c r="DJ346" s="1639"/>
      <c r="DK346" s="1639"/>
      <c r="DL346" s="1639"/>
      <c r="DM346" s="1639"/>
      <c r="DN346" s="1639"/>
      <c r="DO346" s="1639"/>
      <c r="DP346" s="1639"/>
      <c r="DQ346" s="1639"/>
      <c r="DR346" s="1639"/>
      <c r="DS346" s="1639"/>
      <c r="DT346" s="1639"/>
      <c r="DU346" s="1639"/>
      <c r="DV346" s="1639"/>
      <c r="DW346" s="1639"/>
      <c r="DX346" s="1639"/>
      <c r="DY346" s="1639"/>
      <c r="DZ346" s="1639"/>
      <c r="EA346" s="1639"/>
      <c r="EB346" s="1639"/>
      <c r="EC346" s="1639"/>
      <c r="ED346" s="1639"/>
      <c r="EE346" s="1639"/>
      <c r="EF346" s="1639"/>
      <c r="EG346" s="1639"/>
      <c r="EH346" s="1639"/>
      <c r="EI346" s="1639"/>
      <c r="EJ346" s="1639"/>
      <c r="EK346" s="1639"/>
      <c r="EL346" s="1639"/>
      <c r="EM346" s="1639"/>
      <c r="EN346" s="1639"/>
      <c r="EO346" s="1639"/>
      <c r="EP346" s="1639"/>
      <c r="EQ346" s="1639"/>
      <c r="ER346" s="1639"/>
      <c r="ES346" s="1639"/>
      <c r="ET346" s="1639"/>
      <c r="EU346" s="1639"/>
      <c r="EV346" s="1639"/>
      <c r="EW346" s="1639"/>
      <c r="EX346" s="1639"/>
      <c r="EY346" s="1639"/>
      <c r="EZ346" s="1639"/>
      <c r="FA346" s="1639"/>
      <c r="FB346" s="1639"/>
      <c r="FC346" s="1639"/>
      <c r="FD346" s="1639"/>
      <c r="FE346" s="1639"/>
      <c r="FF346" s="1639"/>
      <c r="FG346" s="1639"/>
      <c r="FH346" s="1639"/>
      <c r="FI346" s="1639"/>
      <c r="FJ346" s="1639"/>
      <c r="FK346" s="1639"/>
      <c r="FL346" s="1639"/>
      <c r="FM346" s="1639"/>
      <c r="FN346" s="1639"/>
      <c r="FO346" s="1639"/>
      <c r="FP346" s="1639"/>
      <c r="FQ346" s="1639"/>
      <c r="FR346" s="1639"/>
      <c r="FS346" s="1639"/>
      <c r="FT346" s="1639"/>
      <c r="FU346" s="1639"/>
      <c r="FV346" s="1639"/>
      <c r="FW346" s="1639"/>
      <c r="FX346" s="1639"/>
      <c r="FY346" s="1639"/>
      <c r="FZ346" s="1639"/>
      <c r="GA346" s="1639"/>
      <c r="GB346" s="1639"/>
      <c r="GC346" s="1639"/>
      <c r="GD346" s="1639"/>
      <c r="GE346" s="1639"/>
      <c r="GF346" s="1639"/>
      <c r="GG346" s="1639"/>
      <c r="GH346" s="1639"/>
      <c r="GI346" s="1639"/>
      <c r="GJ346" s="1639"/>
      <c r="GK346" s="1639"/>
      <c r="GL346" s="1639"/>
      <c r="GM346" s="1639"/>
      <c r="GN346" s="1639"/>
      <c r="GO346" s="1639"/>
      <c r="GP346" s="1639"/>
      <c r="GQ346" s="1639"/>
      <c r="GR346" s="1639"/>
      <c r="GS346" s="1639"/>
      <c r="GT346" s="1639"/>
      <c r="GU346" s="1639"/>
      <c r="GV346" s="1639"/>
      <c r="GW346" s="1639"/>
      <c r="GX346" s="1639"/>
      <c r="GY346" s="1639"/>
      <c r="GZ346" s="1639"/>
      <c r="HA346" s="1639"/>
      <c r="HB346" s="1639"/>
      <c r="HC346" s="1639"/>
      <c r="HD346" s="1639"/>
      <c r="HE346" s="1639"/>
      <c r="HF346" s="1639"/>
      <c r="HG346" s="1639"/>
      <c r="HH346" s="1639"/>
      <c r="HI346" s="1639"/>
      <c r="HJ346" s="1639"/>
      <c r="HK346" s="1639"/>
      <c r="HL346" s="1639"/>
      <c r="HM346" s="1639"/>
      <c r="HN346" s="1639"/>
      <c r="HO346" s="1639"/>
      <c r="HP346" s="1639"/>
      <c r="HQ346" s="1639"/>
      <c r="HR346" s="1639"/>
      <c r="HS346" s="1639"/>
      <c r="HT346" s="1639"/>
      <c r="HU346" s="1639"/>
      <c r="HV346" s="1639"/>
      <c r="HW346" s="1639"/>
      <c r="HX346" s="1639"/>
      <c r="HY346" s="1639"/>
      <c r="HZ346" s="1639"/>
      <c r="IA346" s="1639"/>
      <c r="IB346" s="1639"/>
      <c r="IC346" s="1639"/>
      <c r="ID346" s="1639"/>
      <c r="IE346" s="1639"/>
      <c r="IF346" s="1639"/>
      <c r="IG346" s="1639"/>
      <c r="IH346" s="1639"/>
      <c r="II346" s="1639"/>
      <c r="IJ346" s="1639"/>
      <c r="IK346" s="1639"/>
      <c r="IL346" s="1639"/>
      <c r="IM346" s="1639"/>
      <c r="IN346" s="1639"/>
      <c r="IO346" s="1639"/>
      <c r="IP346" s="1639"/>
      <c r="IQ346" s="1639"/>
      <c r="IR346" s="1639"/>
      <c r="IS346" s="1639"/>
      <c r="IT346" s="1639"/>
      <c r="IU346" s="1639"/>
      <c r="IV346" s="1639"/>
      <c r="IW346" s="1639"/>
      <c r="IX346" s="1639"/>
      <c r="IY346" s="1639"/>
      <c r="IZ346" s="1639"/>
      <c r="JA346" s="1639"/>
      <c r="JB346" s="1639"/>
      <c r="JC346" s="1639"/>
      <c r="JD346" s="1639"/>
      <c r="JE346" s="1639"/>
      <c r="JF346" s="1639"/>
      <c r="JG346" s="1639"/>
      <c r="JH346" s="1639"/>
      <c r="JI346" s="1639"/>
      <c r="JJ346" s="1639"/>
      <c r="JK346" s="1639"/>
      <c r="JL346" s="1639"/>
      <c r="JM346" s="1639"/>
      <c r="JN346" s="1639"/>
      <c r="JO346" s="1639"/>
      <c r="JP346" s="1639"/>
      <c r="JQ346" s="1639"/>
      <c r="JR346" s="1639"/>
      <c r="JS346" s="1639"/>
      <c r="JT346" s="1639"/>
      <c r="JU346" s="1639"/>
      <c r="JV346" s="1639"/>
      <c r="JW346" s="1639"/>
      <c r="JX346" s="1639"/>
      <c r="JY346" s="1639"/>
      <c r="JZ346" s="1639"/>
      <c r="KA346" s="1639"/>
      <c r="KB346" s="1639"/>
      <c r="KC346" s="1639"/>
      <c r="KD346" s="1639"/>
      <c r="KE346" s="1639"/>
      <c r="KF346" s="1639"/>
      <c r="KG346" s="1639"/>
      <c r="KH346" s="1639"/>
      <c r="KI346" s="1639"/>
      <c r="KJ346" s="1639"/>
      <c r="KK346" s="1639"/>
      <c r="KL346" s="1639"/>
      <c r="KM346" s="1639"/>
      <c r="KN346" s="1639"/>
      <c r="KO346" s="1639"/>
      <c r="KP346" s="1639"/>
      <c r="KQ346" s="1639"/>
      <c r="KR346" s="1639"/>
      <c r="KS346" s="1639"/>
      <c r="KT346" s="1639"/>
      <c r="KU346" s="1639"/>
      <c r="KV346" s="1639"/>
      <c r="KW346" s="1639"/>
      <c r="KX346" s="1639"/>
      <c r="KY346" s="1639"/>
      <c r="KZ346" s="1639"/>
      <c r="LA346" s="1639"/>
      <c r="LB346" s="1639"/>
      <c r="LC346" s="1639"/>
      <c r="LD346" s="1639"/>
      <c r="LE346" s="1639"/>
      <c r="LF346" s="1639"/>
      <c r="LG346" s="1639"/>
      <c r="LH346" s="1639"/>
      <c r="LI346" s="1639"/>
      <c r="LJ346" s="1639"/>
      <c r="LK346" s="1639"/>
      <c r="LL346" s="1639"/>
      <c r="LM346" s="1639"/>
      <c r="LN346" s="1639"/>
      <c r="LO346" s="1639"/>
      <c r="LP346" s="1639"/>
    </row>
    <row r="347" s="1481" customFormat="1" ht="47" customHeight="1" spans="1:328">
      <c r="A347" s="1499">
        <v>45855</v>
      </c>
      <c r="B347" s="1500" t="s">
        <v>173</v>
      </c>
      <c r="C347" s="1501" t="s">
        <v>98</v>
      </c>
      <c r="D347" s="1502">
        <v>4500174181</v>
      </c>
      <c r="E347" s="2253" t="s">
        <v>1312</v>
      </c>
      <c r="F347" s="1502" t="s">
        <v>1313</v>
      </c>
      <c r="G347" s="1505" t="s">
        <v>176</v>
      </c>
      <c r="H347" s="1505" t="s">
        <v>176</v>
      </c>
      <c r="I347" s="1505" t="s">
        <v>1067</v>
      </c>
      <c r="J347" s="1522">
        <v>11040</v>
      </c>
      <c r="K347" s="1534">
        <v>24</v>
      </c>
      <c r="L347" s="1534">
        <v>2760</v>
      </c>
      <c r="M347" s="1534">
        <f t="shared" si="263"/>
        <v>4</v>
      </c>
      <c r="N347" s="1536">
        <v>45930</v>
      </c>
      <c r="O347" s="1536">
        <f t="shared" si="280"/>
        <v>45929</v>
      </c>
      <c r="P347" s="2932" t="s">
        <v>1306</v>
      </c>
      <c r="Q347" s="1562" t="s">
        <v>78</v>
      </c>
      <c r="R347" s="2722">
        <v>11040</v>
      </c>
      <c r="S347" s="2722">
        <f t="shared" si="261"/>
        <v>0</v>
      </c>
      <c r="T347" s="2718"/>
      <c r="U347" s="2937" t="s">
        <v>829</v>
      </c>
      <c r="V347" s="1532" t="s">
        <v>1307</v>
      </c>
      <c r="W347" s="1532" t="s">
        <v>111</v>
      </c>
      <c r="X347" s="1565" t="s">
        <v>1068</v>
      </c>
      <c r="Y347" s="1589" t="s">
        <v>88</v>
      </c>
      <c r="Z347" s="1589">
        <v>45859</v>
      </c>
      <c r="AA347" s="1589"/>
      <c r="AB347" s="1589" t="s">
        <v>745</v>
      </c>
      <c r="AC347" s="1580" t="s">
        <v>746</v>
      </c>
      <c r="AD347" s="1590" t="s">
        <v>181</v>
      </c>
      <c r="AE347" s="2277">
        <v>1451.2575</v>
      </c>
      <c r="AF347" s="2278">
        <f t="shared" si="279"/>
        <v>5805.03</v>
      </c>
      <c r="AG347" s="1504" t="s">
        <v>1314</v>
      </c>
      <c r="AH347" s="1609" t="s">
        <v>81</v>
      </c>
      <c r="AI347" s="1609"/>
      <c r="AJ347" s="1609">
        <v>9</v>
      </c>
      <c r="AK347" s="1610">
        <f t="shared" si="265"/>
        <v>11040</v>
      </c>
      <c r="AL347" s="1610"/>
      <c r="AM347" s="1610">
        <f t="shared" si="266"/>
        <v>460</v>
      </c>
      <c r="AN347" s="1610"/>
      <c r="AO347" s="1610"/>
      <c r="AP347" s="1610"/>
      <c r="AQ347" s="1610"/>
      <c r="AR347" s="1610" t="s">
        <v>63</v>
      </c>
      <c r="AS347" s="1610">
        <f t="shared" si="262"/>
        <v>11040</v>
      </c>
      <c r="AT347" s="1610"/>
      <c r="AU347" s="1622">
        <f t="shared" si="267"/>
        <v>1226.66666666667</v>
      </c>
      <c r="AV347" s="1622">
        <f t="shared" si="268"/>
        <v>1226.66666666667</v>
      </c>
      <c r="AW347" s="1622">
        <f t="shared" si="269"/>
        <v>1226.66666666667</v>
      </c>
      <c r="AX347" s="1622">
        <f t="shared" si="270"/>
        <v>1226.66666666667</v>
      </c>
      <c r="AY347" s="1622">
        <f t="shared" si="271"/>
        <v>1226.66666666667</v>
      </c>
      <c r="AZ347" s="1622">
        <f t="shared" si="272"/>
        <v>1226.66666666667</v>
      </c>
      <c r="BA347" s="1622">
        <f t="shared" si="273"/>
        <v>1226.66666666667</v>
      </c>
      <c r="BB347" s="1622">
        <f t="shared" si="274"/>
        <v>1226.66666666667</v>
      </c>
      <c r="BC347" s="1622">
        <f t="shared" si="275"/>
        <v>1226.66666666667</v>
      </c>
      <c r="BD347" s="1622">
        <f t="shared" si="276"/>
        <v>1175.55555555556</v>
      </c>
      <c r="BE347" s="1622">
        <f t="shared" si="277"/>
        <v>51.1111111111111</v>
      </c>
      <c r="BF347" s="1534"/>
      <c r="BG347" s="1638"/>
      <c r="BH347" s="1639"/>
      <c r="BI347" s="1639"/>
      <c r="BJ347" s="1639"/>
      <c r="BK347" s="1639"/>
      <c r="BL347" s="1639"/>
      <c r="BM347" s="1639"/>
      <c r="BN347" s="1639"/>
      <c r="BO347" s="1639"/>
      <c r="BP347" s="1639"/>
      <c r="BQ347" s="1639"/>
      <c r="BR347" s="1639"/>
      <c r="BS347" s="1639"/>
      <c r="BT347" s="1639"/>
      <c r="BU347" s="1639"/>
      <c r="BV347" s="1639"/>
      <c r="BW347" s="1639"/>
      <c r="BX347" s="1639"/>
      <c r="BY347" s="1639"/>
      <c r="BZ347" s="1639"/>
      <c r="CA347" s="1639"/>
      <c r="CB347" s="1639"/>
      <c r="CC347" s="1639"/>
      <c r="CD347" s="1639"/>
      <c r="CE347" s="1639"/>
      <c r="CF347" s="1639"/>
      <c r="CG347" s="1639"/>
      <c r="CH347" s="1639"/>
      <c r="CI347" s="1639"/>
      <c r="CJ347" s="1639"/>
      <c r="CK347" s="1639"/>
      <c r="CL347" s="1639"/>
      <c r="CM347" s="1639"/>
      <c r="CN347" s="1639"/>
      <c r="CO347" s="1639"/>
      <c r="CP347" s="1639"/>
      <c r="CQ347" s="1639"/>
      <c r="CR347" s="1639"/>
      <c r="CS347" s="1639"/>
      <c r="CT347" s="1639"/>
      <c r="CU347" s="1639"/>
      <c r="CV347" s="1639"/>
      <c r="CW347" s="1639"/>
      <c r="CX347" s="1639"/>
      <c r="CY347" s="1639"/>
      <c r="CZ347" s="1639"/>
      <c r="DA347" s="1639"/>
      <c r="DB347" s="1639"/>
      <c r="DC347" s="1639"/>
      <c r="DD347" s="1639"/>
      <c r="DE347" s="1639"/>
      <c r="DF347" s="1639"/>
      <c r="DG347" s="1639"/>
      <c r="DH347" s="1639"/>
      <c r="DI347" s="1639"/>
      <c r="DJ347" s="1639"/>
      <c r="DK347" s="1639"/>
      <c r="DL347" s="1639"/>
      <c r="DM347" s="1639"/>
      <c r="DN347" s="1639"/>
      <c r="DO347" s="1639"/>
      <c r="DP347" s="1639"/>
      <c r="DQ347" s="1639"/>
      <c r="DR347" s="1639"/>
      <c r="DS347" s="1639"/>
      <c r="DT347" s="1639"/>
      <c r="DU347" s="1639"/>
      <c r="DV347" s="1639"/>
      <c r="DW347" s="1639"/>
      <c r="DX347" s="1639"/>
      <c r="DY347" s="1639"/>
      <c r="DZ347" s="1639"/>
      <c r="EA347" s="1639"/>
      <c r="EB347" s="1639"/>
      <c r="EC347" s="1639"/>
      <c r="ED347" s="1639"/>
      <c r="EE347" s="1639"/>
      <c r="EF347" s="1639"/>
      <c r="EG347" s="1639"/>
      <c r="EH347" s="1639"/>
      <c r="EI347" s="1639"/>
      <c r="EJ347" s="1639"/>
      <c r="EK347" s="1639"/>
      <c r="EL347" s="1639"/>
      <c r="EM347" s="1639"/>
      <c r="EN347" s="1639"/>
      <c r="EO347" s="1639"/>
      <c r="EP347" s="1639"/>
      <c r="EQ347" s="1639"/>
      <c r="ER347" s="1639"/>
      <c r="ES347" s="1639"/>
      <c r="ET347" s="1639"/>
      <c r="EU347" s="1639"/>
      <c r="EV347" s="1639"/>
      <c r="EW347" s="1639"/>
      <c r="EX347" s="1639"/>
      <c r="EY347" s="1639"/>
      <c r="EZ347" s="1639"/>
      <c r="FA347" s="1639"/>
      <c r="FB347" s="1639"/>
      <c r="FC347" s="1639"/>
      <c r="FD347" s="1639"/>
      <c r="FE347" s="1639"/>
      <c r="FF347" s="1639"/>
      <c r="FG347" s="1639"/>
      <c r="FH347" s="1639"/>
      <c r="FI347" s="1639"/>
      <c r="FJ347" s="1639"/>
      <c r="FK347" s="1639"/>
      <c r="FL347" s="1639"/>
      <c r="FM347" s="1639"/>
      <c r="FN347" s="1639"/>
      <c r="FO347" s="1639"/>
      <c r="FP347" s="1639"/>
      <c r="FQ347" s="1639"/>
      <c r="FR347" s="1639"/>
      <c r="FS347" s="1639"/>
      <c r="FT347" s="1639"/>
      <c r="FU347" s="1639"/>
      <c r="FV347" s="1639"/>
      <c r="FW347" s="1639"/>
      <c r="FX347" s="1639"/>
      <c r="FY347" s="1639"/>
      <c r="FZ347" s="1639"/>
      <c r="GA347" s="1639"/>
      <c r="GB347" s="1639"/>
      <c r="GC347" s="1639"/>
      <c r="GD347" s="1639"/>
      <c r="GE347" s="1639"/>
      <c r="GF347" s="1639"/>
      <c r="GG347" s="1639"/>
      <c r="GH347" s="1639"/>
      <c r="GI347" s="1639"/>
      <c r="GJ347" s="1639"/>
      <c r="GK347" s="1639"/>
      <c r="GL347" s="1639"/>
      <c r="GM347" s="1639"/>
      <c r="GN347" s="1639"/>
      <c r="GO347" s="1639"/>
      <c r="GP347" s="1639"/>
      <c r="GQ347" s="1639"/>
      <c r="GR347" s="1639"/>
      <c r="GS347" s="1639"/>
      <c r="GT347" s="1639"/>
      <c r="GU347" s="1639"/>
      <c r="GV347" s="1639"/>
      <c r="GW347" s="1639"/>
      <c r="GX347" s="1639"/>
      <c r="GY347" s="1639"/>
      <c r="GZ347" s="1639"/>
      <c r="HA347" s="1639"/>
      <c r="HB347" s="1639"/>
      <c r="HC347" s="1639"/>
      <c r="HD347" s="1639"/>
      <c r="HE347" s="1639"/>
      <c r="HF347" s="1639"/>
      <c r="HG347" s="1639"/>
      <c r="HH347" s="1639"/>
      <c r="HI347" s="1639"/>
      <c r="HJ347" s="1639"/>
      <c r="HK347" s="1639"/>
      <c r="HL347" s="1639"/>
      <c r="HM347" s="1639"/>
      <c r="HN347" s="1639"/>
      <c r="HO347" s="1639"/>
      <c r="HP347" s="1639"/>
      <c r="HQ347" s="1639"/>
      <c r="HR347" s="1639"/>
      <c r="HS347" s="1639"/>
      <c r="HT347" s="1639"/>
      <c r="HU347" s="1639"/>
      <c r="HV347" s="1639"/>
      <c r="HW347" s="1639"/>
      <c r="HX347" s="1639"/>
      <c r="HY347" s="1639"/>
      <c r="HZ347" s="1639"/>
      <c r="IA347" s="1639"/>
      <c r="IB347" s="1639"/>
      <c r="IC347" s="1639"/>
      <c r="ID347" s="1639"/>
      <c r="IE347" s="1639"/>
      <c r="IF347" s="1639"/>
      <c r="IG347" s="1639"/>
      <c r="IH347" s="1639"/>
      <c r="II347" s="1639"/>
      <c r="IJ347" s="1639"/>
      <c r="IK347" s="1639"/>
      <c r="IL347" s="1639"/>
      <c r="IM347" s="1639"/>
      <c r="IN347" s="1639"/>
      <c r="IO347" s="1639"/>
      <c r="IP347" s="1639"/>
      <c r="IQ347" s="1639"/>
      <c r="IR347" s="1639"/>
      <c r="IS347" s="1639"/>
      <c r="IT347" s="1639"/>
      <c r="IU347" s="1639"/>
      <c r="IV347" s="1639"/>
      <c r="IW347" s="1639"/>
      <c r="IX347" s="1639"/>
      <c r="IY347" s="1639"/>
      <c r="IZ347" s="1639"/>
      <c r="JA347" s="1639"/>
      <c r="JB347" s="1639"/>
      <c r="JC347" s="1639"/>
      <c r="JD347" s="1639"/>
      <c r="JE347" s="1639"/>
      <c r="JF347" s="1639"/>
      <c r="JG347" s="1639"/>
      <c r="JH347" s="1639"/>
      <c r="JI347" s="1639"/>
      <c r="JJ347" s="1639"/>
      <c r="JK347" s="1639"/>
      <c r="JL347" s="1639"/>
      <c r="JM347" s="1639"/>
      <c r="JN347" s="1639"/>
      <c r="JO347" s="1639"/>
      <c r="JP347" s="1639"/>
      <c r="JQ347" s="1639"/>
      <c r="JR347" s="1639"/>
      <c r="JS347" s="1639"/>
      <c r="JT347" s="1639"/>
      <c r="JU347" s="1639"/>
      <c r="JV347" s="1639"/>
      <c r="JW347" s="1639"/>
      <c r="JX347" s="1639"/>
      <c r="JY347" s="1639"/>
      <c r="JZ347" s="1639"/>
      <c r="KA347" s="1639"/>
      <c r="KB347" s="1639"/>
      <c r="KC347" s="1639"/>
      <c r="KD347" s="1639"/>
      <c r="KE347" s="1639"/>
      <c r="KF347" s="1639"/>
      <c r="KG347" s="1639"/>
      <c r="KH347" s="1639"/>
      <c r="KI347" s="1639"/>
      <c r="KJ347" s="1639"/>
      <c r="KK347" s="1639"/>
      <c r="KL347" s="1639"/>
      <c r="KM347" s="1639"/>
      <c r="KN347" s="1639"/>
      <c r="KO347" s="1639"/>
      <c r="KP347" s="1639"/>
      <c r="KQ347" s="1639"/>
      <c r="KR347" s="1639"/>
      <c r="KS347" s="1639"/>
      <c r="KT347" s="1639"/>
      <c r="KU347" s="1639"/>
      <c r="KV347" s="1639"/>
      <c r="KW347" s="1639"/>
      <c r="KX347" s="1639"/>
      <c r="KY347" s="1639"/>
      <c r="KZ347" s="1639"/>
      <c r="LA347" s="1639"/>
      <c r="LB347" s="1639"/>
      <c r="LC347" s="1639"/>
      <c r="LD347" s="1639"/>
      <c r="LE347" s="1639"/>
      <c r="LF347" s="1639"/>
      <c r="LG347" s="1639"/>
      <c r="LH347" s="1639"/>
      <c r="LI347" s="1639"/>
      <c r="LJ347" s="1639"/>
      <c r="LK347" s="1639"/>
      <c r="LL347" s="1639"/>
      <c r="LM347" s="1639"/>
      <c r="LN347" s="1639"/>
      <c r="LO347" s="1639"/>
      <c r="LP347" s="1639"/>
    </row>
    <row r="348" s="1481" customFormat="1" ht="47" customHeight="1" spans="1:328">
      <c r="A348" s="1499">
        <v>45855</v>
      </c>
      <c r="B348" s="1500" t="s">
        <v>173</v>
      </c>
      <c r="C348" s="1501" t="s">
        <v>98</v>
      </c>
      <c r="D348" s="1502">
        <v>4500174181</v>
      </c>
      <c r="E348" s="2253" t="s">
        <v>1315</v>
      </c>
      <c r="F348" s="1502" t="s">
        <v>1316</v>
      </c>
      <c r="G348" s="1505" t="s">
        <v>176</v>
      </c>
      <c r="H348" s="1505" t="s">
        <v>176</v>
      </c>
      <c r="I348" s="1505" t="s">
        <v>1067</v>
      </c>
      <c r="J348" s="1522">
        <v>8280</v>
      </c>
      <c r="K348" s="1534">
        <v>24</v>
      </c>
      <c r="L348" s="1534">
        <v>2760</v>
      </c>
      <c r="M348" s="1534">
        <f t="shared" si="263"/>
        <v>3</v>
      </c>
      <c r="N348" s="1536">
        <v>45930</v>
      </c>
      <c r="O348" s="1536">
        <f t="shared" si="280"/>
        <v>45929</v>
      </c>
      <c r="P348" s="1537" t="s">
        <v>1301</v>
      </c>
      <c r="Q348" s="1562" t="s">
        <v>78</v>
      </c>
      <c r="R348" s="2722">
        <v>8280</v>
      </c>
      <c r="S348" s="2722">
        <f t="shared" si="261"/>
        <v>0</v>
      </c>
      <c r="T348" s="2718"/>
      <c r="U348" s="2937" t="s">
        <v>829</v>
      </c>
      <c r="V348" s="1532"/>
      <c r="W348" s="1532" t="s">
        <v>111</v>
      </c>
      <c r="X348" s="1565" t="s">
        <v>1068</v>
      </c>
      <c r="Y348" s="1589" t="s">
        <v>88</v>
      </c>
      <c r="Z348" s="1589">
        <v>45859</v>
      </c>
      <c r="AA348" s="1589"/>
      <c r="AB348" s="1589" t="s">
        <v>745</v>
      </c>
      <c r="AC348" s="1580" t="s">
        <v>746</v>
      </c>
      <c r="AD348" s="1590" t="s">
        <v>181</v>
      </c>
      <c r="AE348" s="2277">
        <v>1451.2567</v>
      </c>
      <c r="AF348" s="2278">
        <f t="shared" si="279"/>
        <v>4353.7701</v>
      </c>
      <c r="AG348" s="1504" t="s">
        <v>1317</v>
      </c>
      <c r="AH348" s="1609" t="s">
        <v>81</v>
      </c>
      <c r="AI348" s="1609"/>
      <c r="AJ348" s="1609">
        <v>9</v>
      </c>
      <c r="AK348" s="1610">
        <f t="shared" si="265"/>
        <v>8280</v>
      </c>
      <c r="AL348" s="1610"/>
      <c r="AM348" s="1610">
        <f t="shared" si="266"/>
        <v>345</v>
      </c>
      <c r="AN348" s="1610"/>
      <c r="AO348" s="1610"/>
      <c r="AP348" s="1610"/>
      <c r="AQ348" s="1610"/>
      <c r="AR348" s="1610" t="s">
        <v>63</v>
      </c>
      <c r="AS348" s="1610">
        <f t="shared" si="262"/>
        <v>8280</v>
      </c>
      <c r="AT348" s="1610"/>
      <c r="AU348" s="1622">
        <f t="shared" si="267"/>
        <v>920</v>
      </c>
      <c r="AV348" s="1622">
        <f t="shared" si="268"/>
        <v>920</v>
      </c>
      <c r="AW348" s="1622">
        <f t="shared" si="269"/>
        <v>920</v>
      </c>
      <c r="AX348" s="1622">
        <f t="shared" si="270"/>
        <v>920</v>
      </c>
      <c r="AY348" s="1622">
        <f t="shared" si="271"/>
        <v>920</v>
      </c>
      <c r="AZ348" s="1622">
        <f t="shared" si="272"/>
        <v>920</v>
      </c>
      <c r="BA348" s="1622">
        <f t="shared" si="273"/>
        <v>920</v>
      </c>
      <c r="BB348" s="1622">
        <f t="shared" si="274"/>
        <v>920</v>
      </c>
      <c r="BC348" s="1622">
        <f t="shared" si="275"/>
        <v>920</v>
      </c>
      <c r="BD348" s="1622">
        <f t="shared" si="276"/>
        <v>881.666666666667</v>
      </c>
      <c r="BE348" s="1622">
        <f t="shared" si="277"/>
        <v>38.3333333333333</v>
      </c>
      <c r="BF348" s="1534"/>
      <c r="BG348" s="1638"/>
      <c r="BH348" s="1639"/>
      <c r="BI348" s="1639"/>
      <c r="BJ348" s="1639"/>
      <c r="BK348" s="1639"/>
      <c r="BL348" s="1639"/>
      <c r="BM348" s="1639"/>
      <c r="BN348" s="1639"/>
      <c r="BO348" s="1639"/>
      <c r="BP348" s="1639"/>
      <c r="BQ348" s="1639"/>
      <c r="BR348" s="1639"/>
      <c r="BS348" s="1639"/>
      <c r="BT348" s="1639"/>
      <c r="BU348" s="1639"/>
      <c r="BV348" s="1639"/>
      <c r="BW348" s="1639"/>
      <c r="BX348" s="1639"/>
      <c r="BY348" s="1639"/>
      <c r="BZ348" s="1639"/>
      <c r="CA348" s="1639"/>
      <c r="CB348" s="1639"/>
      <c r="CC348" s="1639"/>
      <c r="CD348" s="1639"/>
      <c r="CE348" s="1639"/>
      <c r="CF348" s="1639"/>
      <c r="CG348" s="1639"/>
      <c r="CH348" s="1639"/>
      <c r="CI348" s="1639"/>
      <c r="CJ348" s="1639"/>
      <c r="CK348" s="1639"/>
      <c r="CL348" s="1639"/>
      <c r="CM348" s="1639"/>
      <c r="CN348" s="1639"/>
      <c r="CO348" s="1639"/>
      <c r="CP348" s="1639"/>
      <c r="CQ348" s="1639"/>
      <c r="CR348" s="1639"/>
      <c r="CS348" s="1639"/>
      <c r="CT348" s="1639"/>
      <c r="CU348" s="1639"/>
      <c r="CV348" s="1639"/>
      <c r="CW348" s="1639"/>
      <c r="CX348" s="1639"/>
      <c r="CY348" s="1639"/>
      <c r="CZ348" s="1639"/>
      <c r="DA348" s="1639"/>
      <c r="DB348" s="1639"/>
      <c r="DC348" s="1639"/>
      <c r="DD348" s="1639"/>
      <c r="DE348" s="1639"/>
      <c r="DF348" s="1639"/>
      <c r="DG348" s="1639"/>
      <c r="DH348" s="1639"/>
      <c r="DI348" s="1639"/>
      <c r="DJ348" s="1639"/>
      <c r="DK348" s="1639"/>
      <c r="DL348" s="1639"/>
      <c r="DM348" s="1639"/>
      <c r="DN348" s="1639"/>
      <c r="DO348" s="1639"/>
      <c r="DP348" s="1639"/>
      <c r="DQ348" s="1639"/>
      <c r="DR348" s="1639"/>
      <c r="DS348" s="1639"/>
      <c r="DT348" s="1639"/>
      <c r="DU348" s="1639"/>
      <c r="DV348" s="1639"/>
      <c r="DW348" s="1639"/>
      <c r="DX348" s="1639"/>
      <c r="DY348" s="1639"/>
      <c r="DZ348" s="1639"/>
      <c r="EA348" s="1639"/>
      <c r="EB348" s="1639"/>
      <c r="EC348" s="1639"/>
      <c r="ED348" s="1639"/>
      <c r="EE348" s="1639"/>
      <c r="EF348" s="1639"/>
      <c r="EG348" s="1639"/>
      <c r="EH348" s="1639"/>
      <c r="EI348" s="1639"/>
      <c r="EJ348" s="1639"/>
      <c r="EK348" s="1639"/>
      <c r="EL348" s="1639"/>
      <c r="EM348" s="1639"/>
      <c r="EN348" s="1639"/>
      <c r="EO348" s="1639"/>
      <c r="EP348" s="1639"/>
      <c r="EQ348" s="1639"/>
      <c r="ER348" s="1639"/>
      <c r="ES348" s="1639"/>
      <c r="ET348" s="1639"/>
      <c r="EU348" s="1639"/>
      <c r="EV348" s="1639"/>
      <c r="EW348" s="1639"/>
      <c r="EX348" s="1639"/>
      <c r="EY348" s="1639"/>
      <c r="EZ348" s="1639"/>
      <c r="FA348" s="1639"/>
      <c r="FB348" s="1639"/>
      <c r="FC348" s="1639"/>
      <c r="FD348" s="1639"/>
      <c r="FE348" s="1639"/>
      <c r="FF348" s="1639"/>
      <c r="FG348" s="1639"/>
      <c r="FH348" s="1639"/>
      <c r="FI348" s="1639"/>
      <c r="FJ348" s="1639"/>
      <c r="FK348" s="1639"/>
      <c r="FL348" s="1639"/>
      <c r="FM348" s="1639"/>
      <c r="FN348" s="1639"/>
      <c r="FO348" s="1639"/>
      <c r="FP348" s="1639"/>
      <c r="FQ348" s="1639"/>
      <c r="FR348" s="1639"/>
      <c r="FS348" s="1639"/>
      <c r="FT348" s="1639"/>
      <c r="FU348" s="1639"/>
      <c r="FV348" s="1639"/>
      <c r="FW348" s="1639"/>
      <c r="FX348" s="1639"/>
      <c r="FY348" s="1639"/>
      <c r="FZ348" s="1639"/>
      <c r="GA348" s="1639"/>
      <c r="GB348" s="1639"/>
      <c r="GC348" s="1639"/>
      <c r="GD348" s="1639"/>
      <c r="GE348" s="1639"/>
      <c r="GF348" s="1639"/>
      <c r="GG348" s="1639"/>
      <c r="GH348" s="1639"/>
      <c r="GI348" s="1639"/>
      <c r="GJ348" s="1639"/>
      <c r="GK348" s="1639"/>
      <c r="GL348" s="1639"/>
      <c r="GM348" s="1639"/>
      <c r="GN348" s="1639"/>
      <c r="GO348" s="1639"/>
      <c r="GP348" s="1639"/>
      <c r="GQ348" s="1639"/>
      <c r="GR348" s="1639"/>
      <c r="GS348" s="1639"/>
      <c r="GT348" s="1639"/>
      <c r="GU348" s="1639"/>
      <c r="GV348" s="1639"/>
      <c r="GW348" s="1639"/>
      <c r="GX348" s="1639"/>
      <c r="GY348" s="1639"/>
      <c r="GZ348" s="1639"/>
      <c r="HA348" s="1639"/>
      <c r="HB348" s="1639"/>
      <c r="HC348" s="1639"/>
      <c r="HD348" s="1639"/>
      <c r="HE348" s="1639"/>
      <c r="HF348" s="1639"/>
      <c r="HG348" s="1639"/>
      <c r="HH348" s="1639"/>
      <c r="HI348" s="1639"/>
      <c r="HJ348" s="1639"/>
      <c r="HK348" s="1639"/>
      <c r="HL348" s="1639"/>
      <c r="HM348" s="1639"/>
      <c r="HN348" s="1639"/>
      <c r="HO348" s="1639"/>
      <c r="HP348" s="1639"/>
      <c r="HQ348" s="1639"/>
      <c r="HR348" s="1639"/>
      <c r="HS348" s="1639"/>
      <c r="HT348" s="1639"/>
      <c r="HU348" s="1639"/>
      <c r="HV348" s="1639"/>
      <c r="HW348" s="1639"/>
      <c r="HX348" s="1639"/>
      <c r="HY348" s="1639"/>
      <c r="HZ348" s="1639"/>
      <c r="IA348" s="1639"/>
      <c r="IB348" s="1639"/>
      <c r="IC348" s="1639"/>
      <c r="ID348" s="1639"/>
      <c r="IE348" s="1639"/>
      <c r="IF348" s="1639"/>
      <c r="IG348" s="1639"/>
      <c r="IH348" s="1639"/>
      <c r="II348" s="1639"/>
      <c r="IJ348" s="1639"/>
      <c r="IK348" s="1639"/>
      <c r="IL348" s="1639"/>
      <c r="IM348" s="1639"/>
      <c r="IN348" s="1639"/>
      <c r="IO348" s="1639"/>
      <c r="IP348" s="1639"/>
      <c r="IQ348" s="1639"/>
      <c r="IR348" s="1639"/>
      <c r="IS348" s="1639"/>
      <c r="IT348" s="1639"/>
      <c r="IU348" s="1639"/>
      <c r="IV348" s="1639"/>
      <c r="IW348" s="1639"/>
      <c r="IX348" s="1639"/>
      <c r="IY348" s="1639"/>
      <c r="IZ348" s="1639"/>
      <c r="JA348" s="1639"/>
      <c r="JB348" s="1639"/>
      <c r="JC348" s="1639"/>
      <c r="JD348" s="1639"/>
      <c r="JE348" s="1639"/>
      <c r="JF348" s="1639"/>
      <c r="JG348" s="1639"/>
      <c r="JH348" s="1639"/>
      <c r="JI348" s="1639"/>
      <c r="JJ348" s="1639"/>
      <c r="JK348" s="1639"/>
      <c r="JL348" s="1639"/>
      <c r="JM348" s="1639"/>
      <c r="JN348" s="1639"/>
      <c r="JO348" s="1639"/>
      <c r="JP348" s="1639"/>
      <c r="JQ348" s="1639"/>
      <c r="JR348" s="1639"/>
      <c r="JS348" s="1639"/>
      <c r="JT348" s="1639"/>
      <c r="JU348" s="1639"/>
      <c r="JV348" s="1639"/>
      <c r="JW348" s="1639"/>
      <c r="JX348" s="1639"/>
      <c r="JY348" s="1639"/>
      <c r="JZ348" s="1639"/>
      <c r="KA348" s="1639"/>
      <c r="KB348" s="1639"/>
      <c r="KC348" s="1639"/>
      <c r="KD348" s="1639"/>
      <c r="KE348" s="1639"/>
      <c r="KF348" s="1639"/>
      <c r="KG348" s="1639"/>
      <c r="KH348" s="1639"/>
      <c r="KI348" s="1639"/>
      <c r="KJ348" s="1639"/>
      <c r="KK348" s="1639"/>
      <c r="KL348" s="1639"/>
      <c r="KM348" s="1639"/>
      <c r="KN348" s="1639"/>
      <c r="KO348" s="1639"/>
      <c r="KP348" s="1639"/>
      <c r="KQ348" s="1639"/>
      <c r="KR348" s="1639"/>
      <c r="KS348" s="1639"/>
      <c r="KT348" s="1639"/>
      <c r="KU348" s="1639"/>
      <c r="KV348" s="1639"/>
      <c r="KW348" s="1639"/>
      <c r="KX348" s="1639"/>
      <c r="KY348" s="1639"/>
      <c r="KZ348" s="1639"/>
      <c r="LA348" s="1639"/>
      <c r="LB348" s="1639"/>
      <c r="LC348" s="1639"/>
      <c r="LD348" s="1639"/>
      <c r="LE348" s="1639"/>
      <c r="LF348" s="1639"/>
      <c r="LG348" s="1639"/>
      <c r="LH348" s="1639"/>
      <c r="LI348" s="1639"/>
      <c r="LJ348" s="1639"/>
      <c r="LK348" s="1639"/>
      <c r="LL348" s="1639"/>
      <c r="LM348" s="1639"/>
      <c r="LN348" s="1639"/>
      <c r="LO348" s="1639"/>
      <c r="LP348" s="1639"/>
    </row>
    <row r="349" s="1481" customFormat="1" ht="47" customHeight="1" spans="1:328">
      <c r="A349" s="1499">
        <v>45855</v>
      </c>
      <c r="B349" s="1500" t="s">
        <v>173</v>
      </c>
      <c r="C349" s="1501" t="s">
        <v>98</v>
      </c>
      <c r="D349" s="1502">
        <v>4500174181</v>
      </c>
      <c r="E349" s="2253" t="s">
        <v>1318</v>
      </c>
      <c r="F349" s="1502" t="s">
        <v>1319</v>
      </c>
      <c r="G349" s="1505" t="s">
        <v>176</v>
      </c>
      <c r="H349" s="1505" t="s">
        <v>176</v>
      </c>
      <c r="I349" s="1505" t="s">
        <v>1067</v>
      </c>
      <c r="J349" s="1522">
        <v>5520</v>
      </c>
      <c r="K349" s="1534">
        <v>24</v>
      </c>
      <c r="L349" s="1534">
        <v>2760</v>
      </c>
      <c r="M349" s="1534">
        <f t="shared" si="263"/>
        <v>2</v>
      </c>
      <c r="N349" s="1536">
        <v>45930</v>
      </c>
      <c r="O349" s="1536">
        <f t="shared" si="280"/>
        <v>45929</v>
      </c>
      <c r="P349" s="1537" t="s">
        <v>1301</v>
      </c>
      <c r="Q349" s="1562" t="s">
        <v>78</v>
      </c>
      <c r="R349" s="2722">
        <v>5520</v>
      </c>
      <c r="S349" s="2722">
        <f t="shared" si="261"/>
        <v>0</v>
      </c>
      <c r="T349" s="2718"/>
      <c r="U349" s="2937" t="s">
        <v>829</v>
      </c>
      <c r="V349" s="1532"/>
      <c r="W349" s="1532" t="s">
        <v>111</v>
      </c>
      <c r="X349" s="1565" t="s">
        <v>1068</v>
      </c>
      <c r="Y349" s="1589" t="s">
        <v>88</v>
      </c>
      <c r="Z349" s="1589">
        <v>45859</v>
      </c>
      <c r="AA349" s="1589"/>
      <c r="AB349" s="1589" t="s">
        <v>745</v>
      </c>
      <c r="AC349" s="1580" t="s">
        <v>746</v>
      </c>
      <c r="AD349" s="1590" t="s">
        <v>181</v>
      </c>
      <c r="AE349" s="2277">
        <v>1451.26</v>
      </c>
      <c r="AF349" s="2278">
        <f t="shared" si="279"/>
        <v>2902.52</v>
      </c>
      <c r="AG349" s="1504" t="s">
        <v>1320</v>
      </c>
      <c r="AH349" s="1609" t="s">
        <v>81</v>
      </c>
      <c r="AI349" s="1609"/>
      <c r="AJ349" s="1609">
        <v>9</v>
      </c>
      <c r="AK349" s="1610">
        <f t="shared" si="265"/>
        <v>5520</v>
      </c>
      <c r="AL349" s="1610"/>
      <c r="AM349" s="1610">
        <f t="shared" si="266"/>
        <v>230</v>
      </c>
      <c r="AN349" s="1610"/>
      <c r="AO349" s="1610"/>
      <c r="AP349" s="1610"/>
      <c r="AQ349" s="1610"/>
      <c r="AR349" s="1610" t="s">
        <v>63</v>
      </c>
      <c r="AS349" s="1610">
        <f t="shared" si="262"/>
        <v>5520</v>
      </c>
      <c r="AT349" s="1610"/>
      <c r="AU349" s="1622">
        <f t="shared" si="267"/>
        <v>613.333333333333</v>
      </c>
      <c r="AV349" s="1622">
        <f t="shared" si="268"/>
        <v>613.333333333333</v>
      </c>
      <c r="AW349" s="1622">
        <f t="shared" si="269"/>
        <v>613.333333333333</v>
      </c>
      <c r="AX349" s="1622">
        <f t="shared" si="270"/>
        <v>613.333333333333</v>
      </c>
      <c r="AY349" s="1622">
        <f t="shared" si="271"/>
        <v>613.333333333333</v>
      </c>
      <c r="AZ349" s="1622">
        <f t="shared" si="272"/>
        <v>613.333333333333</v>
      </c>
      <c r="BA349" s="1622">
        <f t="shared" si="273"/>
        <v>613.333333333333</v>
      </c>
      <c r="BB349" s="1622">
        <f t="shared" si="274"/>
        <v>613.333333333333</v>
      </c>
      <c r="BC349" s="1622">
        <f t="shared" si="275"/>
        <v>613.333333333333</v>
      </c>
      <c r="BD349" s="1622">
        <f t="shared" si="276"/>
        <v>587.777777777778</v>
      </c>
      <c r="BE349" s="1622">
        <f t="shared" si="277"/>
        <v>25.5555555555556</v>
      </c>
      <c r="BF349" s="1534"/>
      <c r="BG349" s="1638"/>
      <c r="BH349" s="1639"/>
      <c r="BI349" s="1639"/>
      <c r="BJ349" s="1639"/>
      <c r="BK349" s="1639"/>
      <c r="BL349" s="1639"/>
      <c r="BM349" s="1639"/>
      <c r="BN349" s="1639"/>
      <c r="BO349" s="1639"/>
      <c r="BP349" s="1639"/>
      <c r="BQ349" s="1639"/>
      <c r="BR349" s="1639"/>
      <c r="BS349" s="1639"/>
      <c r="BT349" s="1639"/>
      <c r="BU349" s="1639"/>
      <c r="BV349" s="1639"/>
      <c r="BW349" s="1639"/>
      <c r="BX349" s="1639"/>
      <c r="BY349" s="1639"/>
      <c r="BZ349" s="1639"/>
      <c r="CA349" s="1639"/>
      <c r="CB349" s="1639"/>
      <c r="CC349" s="1639"/>
      <c r="CD349" s="1639"/>
      <c r="CE349" s="1639"/>
      <c r="CF349" s="1639"/>
      <c r="CG349" s="1639"/>
      <c r="CH349" s="1639"/>
      <c r="CI349" s="1639"/>
      <c r="CJ349" s="1639"/>
      <c r="CK349" s="1639"/>
      <c r="CL349" s="1639"/>
      <c r="CM349" s="1639"/>
      <c r="CN349" s="1639"/>
      <c r="CO349" s="1639"/>
      <c r="CP349" s="1639"/>
      <c r="CQ349" s="1639"/>
      <c r="CR349" s="1639"/>
      <c r="CS349" s="1639"/>
      <c r="CT349" s="1639"/>
      <c r="CU349" s="1639"/>
      <c r="CV349" s="1639"/>
      <c r="CW349" s="1639"/>
      <c r="CX349" s="1639"/>
      <c r="CY349" s="1639"/>
      <c r="CZ349" s="1639"/>
      <c r="DA349" s="1639"/>
      <c r="DB349" s="1639"/>
      <c r="DC349" s="1639"/>
      <c r="DD349" s="1639"/>
      <c r="DE349" s="1639"/>
      <c r="DF349" s="1639"/>
      <c r="DG349" s="1639"/>
      <c r="DH349" s="1639"/>
      <c r="DI349" s="1639"/>
      <c r="DJ349" s="1639"/>
      <c r="DK349" s="1639"/>
      <c r="DL349" s="1639"/>
      <c r="DM349" s="1639"/>
      <c r="DN349" s="1639"/>
      <c r="DO349" s="1639"/>
      <c r="DP349" s="1639"/>
      <c r="DQ349" s="1639"/>
      <c r="DR349" s="1639"/>
      <c r="DS349" s="1639"/>
      <c r="DT349" s="1639"/>
      <c r="DU349" s="1639"/>
      <c r="DV349" s="1639"/>
      <c r="DW349" s="1639"/>
      <c r="DX349" s="1639"/>
      <c r="DY349" s="1639"/>
      <c r="DZ349" s="1639"/>
      <c r="EA349" s="1639"/>
      <c r="EB349" s="1639"/>
      <c r="EC349" s="1639"/>
      <c r="ED349" s="1639"/>
      <c r="EE349" s="1639"/>
      <c r="EF349" s="1639"/>
      <c r="EG349" s="1639"/>
      <c r="EH349" s="1639"/>
      <c r="EI349" s="1639"/>
      <c r="EJ349" s="1639"/>
      <c r="EK349" s="1639"/>
      <c r="EL349" s="1639"/>
      <c r="EM349" s="1639"/>
      <c r="EN349" s="1639"/>
      <c r="EO349" s="1639"/>
      <c r="EP349" s="1639"/>
      <c r="EQ349" s="1639"/>
      <c r="ER349" s="1639"/>
      <c r="ES349" s="1639"/>
      <c r="ET349" s="1639"/>
      <c r="EU349" s="1639"/>
      <c r="EV349" s="1639"/>
      <c r="EW349" s="1639"/>
      <c r="EX349" s="1639"/>
      <c r="EY349" s="1639"/>
      <c r="EZ349" s="1639"/>
      <c r="FA349" s="1639"/>
      <c r="FB349" s="1639"/>
      <c r="FC349" s="1639"/>
      <c r="FD349" s="1639"/>
      <c r="FE349" s="1639"/>
      <c r="FF349" s="1639"/>
      <c r="FG349" s="1639"/>
      <c r="FH349" s="1639"/>
      <c r="FI349" s="1639"/>
      <c r="FJ349" s="1639"/>
      <c r="FK349" s="1639"/>
      <c r="FL349" s="1639"/>
      <c r="FM349" s="1639"/>
      <c r="FN349" s="1639"/>
      <c r="FO349" s="1639"/>
      <c r="FP349" s="1639"/>
      <c r="FQ349" s="1639"/>
      <c r="FR349" s="1639"/>
      <c r="FS349" s="1639"/>
      <c r="FT349" s="1639"/>
      <c r="FU349" s="1639"/>
      <c r="FV349" s="1639"/>
      <c r="FW349" s="1639"/>
      <c r="FX349" s="1639"/>
      <c r="FY349" s="1639"/>
      <c r="FZ349" s="1639"/>
      <c r="GA349" s="1639"/>
      <c r="GB349" s="1639"/>
      <c r="GC349" s="1639"/>
      <c r="GD349" s="1639"/>
      <c r="GE349" s="1639"/>
      <c r="GF349" s="1639"/>
      <c r="GG349" s="1639"/>
      <c r="GH349" s="1639"/>
      <c r="GI349" s="1639"/>
      <c r="GJ349" s="1639"/>
      <c r="GK349" s="1639"/>
      <c r="GL349" s="1639"/>
      <c r="GM349" s="1639"/>
      <c r="GN349" s="1639"/>
      <c r="GO349" s="1639"/>
      <c r="GP349" s="1639"/>
      <c r="GQ349" s="1639"/>
      <c r="GR349" s="1639"/>
      <c r="GS349" s="1639"/>
      <c r="GT349" s="1639"/>
      <c r="GU349" s="1639"/>
      <c r="GV349" s="1639"/>
      <c r="GW349" s="1639"/>
      <c r="GX349" s="1639"/>
      <c r="GY349" s="1639"/>
      <c r="GZ349" s="1639"/>
      <c r="HA349" s="1639"/>
      <c r="HB349" s="1639"/>
      <c r="HC349" s="1639"/>
      <c r="HD349" s="1639"/>
      <c r="HE349" s="1639"/>
      <c r="HF349" s="1639"/>
      <c r="HG349" s="1639"/>
      <c r="HH349" s="1639"/>
      <c r="HI349" s="1639"/>
      <c r="HJ349" s="1639"/>
      <c r="HK349" s="1639"/>
      <c r="HL349" s="1639"/>
      <c r="HM349" s="1639"/>
      <c r="HN349" s="1639"/>
      <c r="HO349" s="1639"/>
      <c r="HP349" s="1639"/>
      <c r="HQ349" s="1639"/>
      <c r="HR349" s="1639"/>
      <c r="HS349" s="1639"/>
      <c r="HT349" s="1639"/>
      <c r="HU349" s="1639"/>
      <c r="HV349" s="1639"/>
      <c r="HW349" s="1639"/>
      <c r="HX349" s="1639"/>
      <c r="HY349" s="1639"/>
      <c r="HZ349" s="1639"/>
      <c r="IA349" s="1639"/>
      <c r="IB349" s="1639"/>
      <c r="IC349" s="1639"/>
      <c r="ID349" s="1639"/>
      <c r="IE349" s="1639"/>
      <c r="IF349" s="1639"/>
      <c r="IG349" s="1639"/>
      <c r="IH349" s="1639"/>
      <c r="II349" s="1639"/>
      <c r="IJ349" s="1639"/>
      <c r="IK349" s="1639"/>
      <c r="IL349" s="1639"/>
      <c r="IM349" s="1639"/>
      <c r="IN349" s="1639"/>
      <c r="IO349" s="1639"/>
      <c r="IP349" s="1639"/>
      <c r="IQ349" s="1639"/>
      <c r="IR349" s="1639"/>
      <c r="IS349" s="1639"/>
      <c r="IT349" s="1639"/>
      <c r="IU349" s="1639"/>
      <c r="IV349" s="1639"/>
      <c r="IW349" s="1639"/>
      <c r="IX349" s="1639"/>
      <c r="IY349" s="1639"/>
      <c r="IZ349" s="1639"/>
      <c r="JA349" s="1639"/>
      <c r="JB349" s="1639"/>
      <c r="JC349" s="1639"/>
      <c r="JD349" s="1639"/>
      <c r="JE349" s="1639"/>
      <c r="JF349" s="1639"/>
      <c r="JG349" s="1639"/>
      <c r="JH349" s="1639"/>
      <c r="JI349" s="1639"/>
      <c r="JJ349" s="1639"/>
      <c r="JK349" s="1639"/>
      <c r="JL349" s="1639"/>
      <c r="JM349" s="1639"/>
      <c r="JN349" s="1639"/>
      <c r="JO349" s="1639"/>
      <c r="JP349" s="1639"/>
      <c r="JQ349" s="1639"/>
      <c r="JR349" s="1639"/>
      <c r="JS349" s="1639"/>
      <c r="JT349" s="1639"/>
      <c r="JU349" s="1639"/>
      <c r="JV349" s="1639"/>
      <c r="JW349" s="1639"/>
      <c r="JX349" s="1639"/>
      <c r="JY349" s="1639"/>
      <c r="JZ349" s="1639"/>
      <c r="KA349" s="1639"/>
      <c r="KB349" s="1639"/>
      <c r="KC349" s="1639"/>
      <c r="KD349" s="1639"/>
      <c r="KE349" s="1639"/>
      <c r="KF349" s="1639"/>
      <c r="KG349" s="1639"/>
      <c r="KH349" s="1639"/>
      <c r="KI349" s="1639"/>
      <c r="KJ349" s="1639"/>
      <c r="KK349" s="1639"/>
      <c r="KL349" s="1639"/>
      <c r="KM349" s="1639"/>
      <c r="KN349" s="1639"/>
      <c r="KO349" s="1639"/>
      <c r="KP349" s="1639"/>
      <c r="KQ349" s="1639"/>
      <c r="KR349" s="1639"/>
      <c r="KS349" s="1639"/>
      <c r="KT349" s="1639"/>
      <c r="KU349" s="1639"/>
      <c r="KV349" s="1639"/>
      <c r="KW349" s="1639"/>
      <c r="KX349" s="1639"/>
      <c r="KY349" s="1639"/>
      <c r="KZ349" s="1639"/>
      <c r="LA349" s="1639"/>
      <c r="LB349" s="1639"/>
      <c r="LC349" s="1639"/>
      <c r="LD349" s="1639"/>
      <c r="LE349" s="1639"/>
      <c r="LF349" s="1639"/>
      <c r="LG349" s="1639"/>
      <c r="LH349" s="1639"/>
      <c r="LI349" s="1639"/>
      <c r="LJ349" s="1639"/>
      <c r="LK349" s="1639"/>
      <c r="LL349" s="1639"/>
      <c r="LM349" s="1639"/>
      <c r="LN349" s="1639"/>
      <c r="LO349" s="1639"/>
      <c r="LP349" s="1639"/>
    </row>
    <row r="350" s="1481" customFormat="1" ht="47" customHeight="1" spans="1:328">
      <c r="A350" s="1499">
        <v>45855</v>
      </c>
      <c r="B350" s="1500" t="s">
        <v>173</v>
      </c>
      <c r="C350" s="1501" t="s">
        <v>98</v>
      </c>
      <c r="D350" s="1502">
        <v>4500174181</v>
      </c>
      <c r="E350" s="2253" t="s">
        <v>1321</v>
      </c>
      <c r="F350" s="1502" t="s">
        <v>1322</v>
      </c>
      <c r="G350" s="1505" t="s">
        <v>176</v>
      </c>
      <c r="H350" s="1505" t="s">
        <v>176</v>
      </c>
      <c r="I350" s="1505" t="s">
        <v>1067</v>
      </c>
      <c r="J350" s="1522">
        <v>8280</v>
      </c>
      <c r="K350" s="1534">
        <v>24</v>
      </c>
      <c r="L350" s="1534">
        <v>2760</v>
      </c>
      <c r="M350" s="1534">
        <f t="shared" si="263"/>
        <v>3</v>
      </c>
      <c r="N350" s="1536">
        <v>45930</v>
      </c>
      <c r="O350" s="1536">
        <f t="shared" si="280"/>
        <v>45929</v>
      </c>
      <c r="P350" s="1537" t="s">
        <v>1301</v>
      </c>
      <c r="Q350" s="1562" t="s">
        <v>78</v>
      </c>
      <c r="R350" s="2722">
        <v>8280</v>
      </c>
      <c r="S350" s="2722">
        <f t="shared" si="261"/>
        <v>0</v>
      </c>
      <c r="T350" s="2718"/>
      <c r="U350" s="2937" t="s">
        <v>829</v>
      </c>
      <c r="V350" s="1532"/>
      <c r="W350" s="1532" t="s">
        <v>111</v>
      </c>
      <c r="X350" s="1565" t="s">
        <v>1068</v>
      </c>
      <c r="Y350" s="1589" t="s">
        <v>88</v>
      </c>
      <c r="Z350" s="1589">
        <v>45859</v>
      </c>
      <c r="AA350" s="1589"/>
      <c r="AB350" s="1589" t="s">
        <v>745</v>
      </c>
      <c r="AC350" s="1580" t="s">
        <v>746</v>
      </c>
      <c r="AD350" s="1590" t="s">
        <v>181</v>
      </c>
      <c r="AE350" s="2277">
        <v>1451.2567</v>
      </c>
      <c r="AF350" s="2278">
        <f t="shared" si="279"/>
        <v>4353.7701</v>
      </c>
      <c r="AG350" s="1504" t="s">
        <v>1323</v>
      </c>
      <c r="AH350" s="1609" t="s">
        <v>81</v>
      </c>
      <c r="AI350" s="1609"/>
      <c r="AJ350" s="1609">
        <v>9</v>
      </c>
      <c r="AK350" s="1610">
        <f t="shared" si="265"/>
        <v>8280</v>
      </c>
      <c r="AL350" s="1610"/>
      <c r="AM350" s="1610">
        <f t="shared" si="266"/>
        <v>345</v>
      </c>
      <c r="AN350" s="1610"/>
      <c r="AO350" s="1610"/>
      <c r="AP350" s="1610"/>
      <c r="AQ350" s="1610"/>
      <c r="AR350" s="1610" t="s">
        <v>63</v>
      </c>
      <c r="AS350" s="1610">
        <f t="shared" si="262"/>
        <v>8280</v>
      </c>
      <c r="AT350" s="1610"/>
      <c r="AU350" s="1622">
        <f t="shared" si="267"/>
        <v>920</v>
      </c>
      <c r="AV350" s="1622">
        <f t="shared" si="268"/>
        <v>920</v>
      </c>
      <c r="AW350" s="1622">
        <f t="shared" si="269"/>
        <v>920</v>
      </c>
      <c r="AX350" s="1622">
        <f t="shared" si="270"/>
        <v>920</v>
      </c>
      <c r="AY350" s="1622">
        <f t="shared" si="271"/>
        <v>920</v>
      </c>
      <c r="AZ350" s="1622">
        <f t="shared" si="272"/>
        <v>920</v>
      </c>
      <c r="BA350" s="1622">
        <f t="shared" si="273"/>
        <v>920</v>
      </c>
      <c r="BB350" s="1622">
        <f t="shared" si="274"/>
        <v>920</v>
      </c>
      <c r="BC350" s="1622">
        <f t="shared" si="275"/>
        <v>920</v>
      </c>
      <c r="BD350" s="1622">
        <f t="shared" si="276"/>
        <v>881.666666666667</v>
      </c>
      <c r="BE350" s="1622">
        <f t="shared" si="277"/>
        <v>38.3333333333333</v>
      </c>
      <c r="BF350" s="1534"/>
      <c r="BG350" s="1638"/>
      <c r="BH350" s="1639"/>
      <c r="BI350" s="1639"/>
      <c r="BJ350" s="1639"/>
      <c r="BK350" s="1639"/>
      <c r="BL350" s="1639"/>
      <c r="BM350" s="1639"/>
      <c r="BN350" s="1639"/>
      <c r="BO350" s="1639"/>
      <c r="BP350" s="1639"/>
      <c r="BQ350" s="1639"/>
      <c r="BR350" s="1639"/>
      <c r="BS350" s="1639"/>
      <c r="BT350" s="1639"/>
      <c r="BU350" s="1639"/>
      <c r="BV350" s="1639"/>
      <c r="BW350" s="1639"/>
      <c r="BX350" s="1639"/>
      <c r="BY350" s="1639"/>
      <c r="BZ350" s="1639"/>
      <c r="CA350" s="1639"/>
      <c r="CB350" s="1639"/>
      <c r="CC350" s="1639"/>
      <c r="CD350" s="1639"/>
      <c r="CE350" s="1639"/>
      <c r="CF350" s="1639"/>
      <c r="CG350" s="1639"/>
      <c r="CH350" s="1639"/>
      <c r="CI350" s="1639"/>
      <c r="CJ350" s="1639"/>
      <c r="CK350" s="1639"/>
      <c r="CL350" s="1639"/>
      <c r="CM350" s="1639"/>
      <c r="CN350" s="1639"/>
      <c r="CO350" s="1639"/>
      <c r="CP350" s="1639"/>
      <c r="CQ350" s="1639"/>
      <c r="CR350" s="1639"/>
      <c r="CS350" s="1639"/>
      <c r="CT350" s="1639"/>
      <c r="CU350" s="1639"/>
      <c r="CV350" s="1639"/>
      <c r="CW350" s="1639"/>
      <c r="CX350" s="1639"/>
      <c r="CY350" s="1639"/>
      <c r="CZ350" s="1639"/>
      <c r="DA350" s="1639"/>
      <c r="DB350" s="1639"/>
      <c r="DC350" s="1639"/>
      <c r="DD350" s="1639"/>
      <c r="DE350" s="1639"/>
      <c r="DF350" s="1639"/>
      <c r="DG350" s="1639"/>
      <c r="DH350" s="1639"/>
      <c r="DI350" s="1639"/>
      <c r="DJ350" s="1639"/>
      <c r="DK350" s="1639"/>
      <c r="DL350" s="1639"/>
      <c r="DM350" s="1639"/>
      <c r="DN350" s="1639"/>
      <c r="DO350" s="1639"/>
      <c r="DP350" s="1639"/>
      <c r="DQ350" s="1639"/>
      <c r="DR350" s="1639"/>
      <c r="DS350" s="1639"/>
      <c r="DT350" s="1639"/>
      <c r="DU350" s="1639"/>
      <c r="DV350" s="1639"/>
      <c r="DW350" s="1639"/>
      <c r="DX350" s="1639"/>
      <c r="DY350" s="1639"/>
      <c r="DZ350" s="1639"/>
      <c r="EA350" s="1639"/>
      <c r="EB350" s="1639"/>
      <c r="EC350" s="1639"/>
      <c r="ED350" s="1639"/>
      <c r="EE350" s="1639"/>
      <c r="EF350" s="1639"/>
      <c r="EG350" s="1639"/>
      <c r="EH350" s="1639"/>
      <c r="EI350" s="1639"/>
      <c r="EJ350" s="1639"/>
      <c r="EK350" s="1639"/>
      <c r="EL350" s="1639"/>
      <c r="EM350" s="1639"/>
      <c r="EN350" s="1639"/>
      <c r="EO350" s="1639"/>
      <c r="EP350" s="1639"/>
      <c r="EQ350" s="1639"/>
      <c r="ER350" s="1639"/>
      <c r="ES350" s="1639"/>
      <c r="ET350" s="1639"/>
      <c r="EU350" s="1639"/>
      <c r="EV350" s="1639"/>
      <c r="EW350" s="1639"/>
      <c r="EX350" s="1639"/>
      <c r="EY350" s="1639"/>
      <c r="EZ350" s="1639"/>
      <c r="FA350" s="1639"/>
      <c r="FB350" s="1639"/>
      <c r="FC350" s="1639"/>
      <c r="FD350" s="1639"/>
      <c r="FE350" s="1639"/>
      <c r="FF350" s="1639"/>
      <c r="FG350" s="1639"/>
      <c r="FH350" s="1639"/>
      <c r="FI350" s="1639"/>
      <c r="FJ350" s="1639"/>
      <c r="FK350" s="1639"/>
      <c r="FL350" s="1639"/>
      <c r="FM350" s="1639"/>
      <c r="FN350" s="1639"/>
      <c r="FO350" s="1639"/>
      <c r="FP350" s="1639"/>
      <c r="FQ350" s="1639"/>
      <c r="FR350" s="1639"/>
      <c r="FS350" s="1639"/>
      <c r="FT350" s="1639"/>
      <c r="FU350" s="1639"/>
      <c r="FV350" s="1639"/>
      <c r="FW350" s="1639"/>
      <c r="FX350" s="1639"/>
      <c r="FY350" s="1639"/>
      <c r="FZ350" s="1639"/>
      <c r="GA350" s="1639"/>
      <c r="GB350" s="1639"/>
      <c r="GC350" s="1639"/>
      <c r="GD350" s="1639"/>
      <c r="GE350" s="1639"/>
      <c r="GF350" s="1639"/>
      <c r="GG350" s="1639"/>
      <c r="GH350" s="1639"/>
      <c r="GI350" s="1639"/>
      <c r="GJ350" s="1639"/>
      <c r="GK350" s="1639"/>
      <c r="GL350" s="1639"/>
      <c r="GM350" s="1639"/>
      <c r="GN350" s="1639"/>
      <c r="GO350" s="1639"/>
      <c r="GP350" s="1639"/>
      <c r="GQ350" s="1639"/>
      <c r="GR350" s="1639"/>
      <c r="GS350" s="1639"/>
      <c r="GT350" s="1639"/>
      <c r="GU350" s="1639"/>
      <c r="GV350" s="1639"/>
      <c r="GW350" s="1639"/>
      <c r="GX350" s="1639"/>
      <c r="GY350" s="1639"/>
      <c r="GZ350" s="1639"/>
      <c r="HA350" s="1639"/>
      <c r="HB350" s="1639"/>
      <c r="HC350" s="1639"/>
      <c r="HD350" s="1639"/>
      <c r="HE350" s="1639"/>
      <c r="HF350" s="1639"/>
      <c r="HG350" s="1639"/>
      <c r="HH350" s="1639"/>
      <c r="HI350" s="1639"/>
      <c r="HJ350" s="1639"/>
      <c r="HK350" s="1639"/>
      <c r="HL350" s="1639"/>
      <c r="HM350" s="1639"/>
      <c r="HN350" s="1639"/>
      <c r="HO350" s="1639"/>
      <c r="HP350" s="1639"/>
      <c r="HQ350" s="1639"/>
      <c r="HR350" s="1639"/>
      <c r="HS350" s="1639"/>
      <c r="HT350" s="1639"/>
      <c r="HU350" s="1639"/>
      <c r="HV350" s="1639"/>
      <c r="HW350" s="1639"/>
      <c r="HX350" s="1639"/>
      <c r="HY350" s="1639"/>
      <c r="HZ350" s="1639"/>
      <c r="IA350" s="1639"/>
      <c r="IB350" s="1639"/>
      <c r="IC350" s="1639"/>
      <c r="ID350" s="1639"/>
      <c r="IE350" s="1639"/>
      <c r="IF350" s="1639"/>
      <c r="IG350" s="1639"/>
      <c r="IH350" s="1639"/>
      <c r="II350" s="1639"/>
      <c r="IJ350" s="1639"/>
      <c r="IK350" s="1639"/>
      <c r="IL350" s="1639"/>
      <c r="IM350" s="1639"/>
      <c r="IN350" s="1639"/>
      <c r="IO350" s="1639"/>
      <c r="IP350" s="1639"/>
      <c r="IQ350" s="1639"/>
      <c r="IR350" s="1639"/>
      <c r="IS350" s="1639"/>
      <c r="IT350" s="1639"/>
      <c r="IU350" s="1639"/>
      <c r="IV350" s="1639"/>
      <c r="IW350" s="1639"/>
      <c r="IX350" s="1639"/>
      <c r="IY350" s="1639"/>
      <c r="IZ350" s="1639"/>
      <c r="JA350" s="1639"/>
      <c r="JB350" s="1639"/>
      <c r="JC350" s="1639"/>
      <c r="JD350" s="1639"/>
      <c r="JE350" s="1639"/>
      <c r="JF350" s="1639"/>
      <c r="JG350" s="1639"/>
      <c r="JH350" s="1639"/>
      <c r="JI350" s="1639"/>
      <c r="JJ350" s="1639"/>
      <c r="JK350" s="1639"/>
      <c r="JL350" s="1639"/>
      <c r="JM350" s="1639"/>
      <c r="JN350" s="1639"/>
      <c r="JO350" s="1639"/>
      <c r="JP350" s="1639"/>
      <c r="JQ350" s="1639"/>
      <c r="JR350" s="1639"/>
      <c r="JS350" s="1639"/>
      <c r="JT350" s="1639"/>
      <c r="JU350" s="1639"/>
      <c r="JV350" s="1639"/>
      <c r="JW350" s="1639"/>
      <c r="JX350" s="1639"/>
      <c r="JY350" s="1639"/>
      <c r="JZ350" s="1639"/>
      <c r="KA350" s="1639"/>
      <c r="KB350" s="1639"/>
      <c r="KC350" s="1639"/>
      <c r="KD350" s="1639"/>
      <c r="KE350" s="1639"/>
      <c r="KF350" s="1639"/>
      <c r="KG350" s="1639"/>
      <c r="KH350" s="1639"/>
      <c r="KI350" s="1639"/>
      <c r="KJ350" s="1639"/>
      <c r="KK350" s="1639"/>
      <c r="KL350" s="1639"/>
      <c r="KM350" s="1639"/>
      <c r="KN350" s="1639"/>
      <c r="KO350" s="1639"/>
      <c r="KP350" s="1639"/>
      <c r="KQ350" s="1639"/>
      <c r="KR350" s="1639"/>
      <c r="KS350" s="1639"/>
      <c r="KT350" s="1639"/>
      <c r="KU350" s="1639"/>
      <c r="KV350" s="1639"/>
      <c r="KW350" s="1639"/>
      <c r="KX350" s="1639"/>
      <c r="KY350" s="1639"/>
      <c r="KZ350" s="1639"/>
      <c r="LA350" s="1639"/>
      <c r="LB350" s="1639"/>
      <c r="LC350" s="1639"/>
      <c r="LD350" s="1639"/>
      <c r="LE350" s="1639"/>
      <c r="LF350" s="1639"/>
      <c r="LG350" s="1639"/>
      <c r="LH350" s="1639"/>
      <c r="LI350" s="1639"/>
      <c r="LJ350" s="1639"/>
      <c r="LK350" s="1639"/>
      <c r="LL350" s="1639"/>
      <c r="LM350" s="1639"/>
      <c r="LN350" s="1639"/>
      <c r="LO350" s="1639"/>
      <c r="LP350" s="1639"/>
    </row>
    <row r="351" s="1481" customFormat="1" ht="47" customHeight="1" spans="1:328">
      <c r="A351" s="1499">
        <v>45889</v>
      </c>
      <c r="B351" s="1500" t="s">
        <v>769</v>
      </c>
      <c r="C351" s="1501" t="s">
        <v>698</v>
      </c>
      <c r="D351" s="1502">
        <v>4500177407</v>
      </c>
      <c r="E351" s="2253">
        <v>208767</v>
      </c>
      <c r="F351" s="1502" t="s">
        <v>1324</v>
      </c>
      <c r="G351" s="1505" t="s">
        <v>101</v>
      </c>
      <c r="H351" s="1505" t="s">
        <v>101</v>
      </c>
      <c r="I351" s="1532" t="s">
        <v>110</v>
      </c>
      <c r="J351" s="1522">
        <v>6000</v>
      </c>
      <c r="K351" s="1534">
        <v>0</v>
      </c>
      <c r="L351" s="1534">
        <v>24</v>
      </c>
      <c r="M351" s="1534">
        <f t="shared" si="263"/>
        <v>250</v>
      </c>
      <c r="N351" s="1536">
        <v>45930</v>
      </c>
      <c r="O351" s="1536">
        <f t="shared" si="280"/>
        <v>45929</v>
      </c>
      <c r="P351" s="1537" t="s">
        <v>1325</v>
      </c>
      <c r="Q351" s="1562" t="s">
        <v>78</v>
      </c>
      <c r="R351" s="2722">
        <v>6000</v>
      </c>
      <c r="S351" s="2722">
        <f t="shared" si="261"/>
        <v>0</v>
      </c>
      <c r="T351" s="2722"/>
      <c r="U351" s="1563" t="s">
        <v>829</v>
      </c>
      <c r="V351" s="1532"/>
      <c r="W351" s="1532" t="s">
        <v>111</v>
      </c>
      <c r="X351" s="1565">
        <v>45889</v>
      </c>
      <c r="Y351" s="1589" t="s">
        <v>287</v>
      </c>
      <c r="Z351" s="1589">
        <v>45889</v>
      </c>
      <c r="AA351" s="1589"/>
      <c r="AB351" s="1589"/>
      <c r="AC351" s="1580" t="s">
        <v>1326</v>
      </c>
      <c r="AD351" s="1590" t="s">
        <v>696</v>
      </c>
      <c r="AE351" s="2277">
        <v>0.8889</v>
      </c>
      <c r="AF351" s="2278">
        <f>AE351*J351</f>
        <v>5333.4</v>
      </c>
      <c r="AG351" s="1504"/>
      <c r="AH351" s="1609" t="s">
        <v>81</v>
      </c>
      <c r="AI351" s="1609"/>
      <c r="AJ351" s="1609">
        <v>9</v>
      </c>
      <c r="AK351" s="1610">
        <f t="shared" ref="AK351:AK364" si="281">J351</f>
        <v>6000</v>
      </c>
      <c r="AL351" s="1610"/>
      <c r="AM351" s="1610">
        <f t="shared" ref="AM351:AM359" si="282">J351/24</f>
        <v>250</v>
      </c>
      <c r="AN351" s="1610"/>
      <c r="AO351" s="1610"/>
      <c r="AP351" s="1610"/>
      <c r="AQ351" s="1610"/>
      <c r="AR351" s="1610" t="s">
        <v>63</v>
      </c>
      <c r="AS351" s="1610">
        <f t="shared" si="262"/>
        <v>6000</v>
      </c>
      <c r="AT351" s="1610"/>
      <c r="AU351" s="1622">
        <f t="shared" si="267"/>
        <v>666.666666666667</v>
      </c>
      <c r="AV351" s="1622">
        <f t="shared" si="268"/>
        <v>666.666666666667</v>
      </c>
      <c r="AW351" s="1622">
        <f t="shared" si="269"/>
        <v>666.666666666667</v>
      </c>
      <c r="AX351" s="1622">
        <f t="shared" si="270"/>
        <v>666.666666666667</v>
      </c>
      <c r="AY351" s="1622">
        <f t="shared" si="271"/>
        <v>666.666666666667</v>
      </c>
      <c r="AZ351" s="1622">
        <f t="shared" si="272"/>
        <v>666.666666666667</v>
      </c>
      <c r="BA351" s="1622">
        <f t="shared" si="273"/>
        <v>666.666666666667</v>
      </c>
      <c r="BB351" s="1622">
        <f t="shared" si="274"/>
        <v>666.666666666667</v>
      </c>
      <c r="BC351" s="1622">
        <f t="shared" si="275"/>
        <v>666.666666666667</v>
      </c>
      <c r="BD351" s="1622">
        <f t="shared" si="276"/>
        <v>638.888888888889</v>
      </c>
      <c r="BE351" s="1622">
        <f t="shared" si="277"/>
        <v>27.7777777777778</v>
      </c>
      <c r="BF351" s="1534"/>
      <c r="BG351" s="1638"/>
      <c r="BH351" s="1639"/>
      <c r="BI351" s="1639"/>
      <c r="BJ351" s="1639"/>
      <c r="BK351" s="1639"/>
      <c r="BL351" s="1639"/>
      <c r="BM351" s="1639"/>
      <c r="BN351" s="1639"/>
      <c r="BO351" s="1639"/>
      <c r="BP351" s="1639"/>
      <c r="BQ351" s="1639"/>
      <c r="BR351" s="1639"/>
      <c r="BS351" s="1639"/>
      <c r="BT351" s="1639"/>
      <c r="BU351" s="1639"/>
      <c r="BV351" s="1639"/>
      <c r="BW351" s="1639"/>
      <c r="BX351" s="1639"/>
      <c r="BY351" s="1639"/>
      <c r="BZ351" s="1639"/>
      <c r="CA351" s="1639"/>
      <c r="CB351" s="1639"/>
      <c r="CC351" s="1639"/>
      <c r="CD351" s="1639"/>
      <c r="CE351" s="1639"/>
      <c r="CF351" s="1639"/>
      <c r="CG351" s="1639"/>
      <c r="CH351" s="1639"/>
      <c r="CI351" s="1639"/>
      <c r="CJ351" s="1639"/>
      <c r="CK351" s="1639"/>
      <c r="CL351" s="1639"/>
      <c r="CM351" s="1639"/>
      <c r="CN351" s="1639"/>
      <c r="CO351" s="1639"/>
      <c r="CP351" s="1639"/>
      <c r="CQ351" s="1639"/>
      <c r="CR351" s="1639"/>
      <c r="CS351" s="1639"/>
      <c r="CT351" s="1639"/>
      <c r="CU351" s="1639"/>
      <c r="CV351" s="1639"/>
      <c r="CW351" s="1639"/>
      <c r="CX351" s="1639"/>
      <c r="CY351" s="1639"/>
      <c r="CZ351" s="1639"/>
      <c r="DA351" s="1639"/>
      <c r="DB351" s="1639"/>
      <c r="DC351" s="1639"/>
      <c r="DD351" s="1639"/>
      <c r="DE351" s="1639"/>
      <c r="DF351" s="1639"/>
      <c r="DG351" s="1639"/>
      <c r="DH351" s="1639"/>
      <c r="DI351" s="1639"/>
      <c r="DJ351" s="1639"/>
      <c r="DK351" s="1639"/>
      <c r="DL351" s="1639"/>
      <c r="DM351" s="1639"/>
      <c r="DN351" s="1639"/>
      <c r="DO351" s="1639"/>
      <c r="DP351" s="1639"/>
      <c r="DQ351" s="1639"/>
      <c r="DR351" s="1639"/>
      <c r="DS351" s="1639"/>
      <c r="DT351" s="1639"/>
      <c r="DU351" s="1639"/>
      <c r="DV351" s="1639"/>
      <c r="DW351" s="1639"/>
      <c r="DX351" s="1639"/>
      <c r="DY351" s="1639"/>
      <c r="DZ351" s="1639"/>
      <c r="EA351" s="1639"/>
      <c r="EB351" s="1639"/>
      <c r="EC351" s="1639"/>
      <c r="ED351" s="1639"/>
      <c r="EE351" s="1639"/>
      <c r="EF351" s="1639"/>
      <c r="EG351" s="1639"/>
      <c r="EH351" s="1639"/>
      <c r="EI351" s="1639"/>
      <c r="EJ351" s="1639"/>
      <c r="EK351" s="1639"/>
      <c r="EL351" s="1639"/>
      <c r="EM351" s="1639"/>
      <c r="EN351" s="1639"/>
      <c r="EO351" s="1639"/>
      <c r="EP351" s="1639"/>
      <c r="EQ351" s="1639"/>
      <c r="ER351" s="1639"/>
      <c r="ES351" s="1639"/>
      <c r="ET351" s="1639"/>
      <c r="EU351" s="1639"/>
      <c r="EV351" s="1639"/>
      <c r="EW351" s="1639"/>
      <c r="EX351" s="1639"/>
      <c r="EY351" s="1639"/>
      <c r="EZ351" s="1639"/>
      <c r="FA351" s="1639"/>
      <c r="FB351" s="1639"/>
      <c r="FC351" s="1639"/>
      <c r="FD351" s="1639"/>
      <c r="FE351" s="1639"/>
      <c r="FF351" s="1639"/>
      <c r="FG351" s="1639"/>
      <c r="FH351" s="1639"/>
      <c r="FI351" s="1639"/>
      <c r="FJ351" s="1639"/>
      <c r="FK351" s="1639"/>
      <c r="FL351" s="1639"/>
      <c r="FM351" s="1639"/>
      <c r="FN351" s="1639"/>
      <c r="FO351" s="1639"/>
      <c r="FP351" s="1639"/>
      <c r="FQ351" s="1639"/>
      <c r="FR351" s="1639"/>
      <c r="FS351" s="1639"/>
      <c r="FT351" s="1639"/>
      <c r="FU351" s="1639"/>
      <c r="FV351" s="1639"/>
      <c r="FW351" s="1639"/>
      <c r="FX351" s="1639"/>
      <c r="FY351" s="1639"/>
      <c r="FZ351" s="1639"/>
      <c r="GA351" s="1639"/>
      <c r="GB351" s="1639"/>
      <c r="GC351" s="1639"/>
      <c r="GD351" s="1639"/>
      <c r="GE351" s="1639"/>
      <c r="GF351" s="1639"/>
      <c r="GG351" s="1639"/>
      <c r="GH351" s="1639"/>
      <c r="GI351" s="1639"/>
      <c r="GJ351" s="1639"/>
      <c r="GK351" s="1639"/>
      <c r="GL351" s="1639"/>
      <c r="GM351" s="1639"/>
      <c r="GN351" s="1639"/>
      <c r="GO351" s="1639"/>
      <c r="GP351" s="1639"/>
      <c r="GQ351" s="1639"/>
      <c r="GR351" s="1639"/>
      <c r="GS351" s="1639"/>
      <c r="GT351" s="1639"/>
      <c r="GU351" s="1639"/>
      <c r="GV351" s="1639"/>
      <c r="GW351" s="1639"/>
      <c r="GX351" s="1639"/>
      <c r="GY351" s="1639"/>
      <c r="GZ351" s="1639"/>
      <c r="HA351" s="1639"/>
      <c r="HB351" s="1639"/>
      <c r="HC351" s="1639"/>
      <c r="HD351" s="1639"/>
      <c r="HE351" s="1639"/>
      <c r="HF351" s="1639"/>
      <c r="HG351" s="1639"/>
      <c r="HH351" s="1639"/>
      <c r="HI351" s="1639"/>
      <c r="HJ351" s="1639"/>
      <c r="HK351" s="1639"/>
      <c r="HL351" s="1639"/>
      <c r="HM351" s="1639"/>
      <c r="HN351" s="1639"/>
      <c r="HO351" s="1639"/>
      <c r="HP351" s="1639"/>
      <c r="HQ351" s="1639"/>
      <c r="HR351" s="1639"/>
      <c r="HS351" s="1639"/>
      <c r="HT351" s="1639"/>
      <c r="HU351" s="1639"/>
      <c r="HV351" s="1639"/>
      <c r="HW351" s="1639"/>
      <c r="HX351" s="1639"/>
      <c r="HY351" s="1639"/>
      <c r="HZ351" s="1639"/>
      <c r="IA351" s="1639"/>
      <c r="IB351" s="1639"/>
      <c r="IC351" s="1639"/>
      <c r="ID351" s="1639"/>
      <c r="IE351" s="1639"/>
      <c r="IF351" s="1639"/>
      <c r="IG351" s="1639"/>
      <c r="IH351" s="1639"/>
      <c r="II351" s="1639"/>
      <c r="IJ351" s="1639"/>
      <c r="IK351" s="1639"/>
      <c r="IL351" s="1639"/>
      <c r="IM351" s="1639"/>
      <c r="IN351" s="1639"/>
      <c r="IO351" s="1639"/>
      <c r="IP351" s="1639"/>
      <c r="IQ351" s="1639"/>
      <c r="IR351" s="1639"/>
      <c r="IS351" s="1639"/>
      <c r="IT351" s="1639"/>
      <c r="IU351" s="1639"/>
      <c r="IV351" s="1639"/>
      <c r="IW351" s="1639"/>
      <c r="IX351" s="1639"/>
      <c r="IY351" s="1639"/>
      <c r="IZ351" s="1639"/>
      <c r="JA351" s="1639"/>
      <c r="JB351" s="1639"/>
      <c r="JC351" s="1639"/>
      <c r="JD351" s="1639"/>
      <c r="JE351" s="1639"/>
      <c r="JF351" s="1639"/>
      <c r="JG351" s="1639"/>
      <c r="JH351" s="1639"/>
      <c r="JI351" s="1639"/>
      <c r="JJ351" s="1639"/>
      <c r="JK351" s="1639"/>
      <c r="JL351" s="1639"/>
      <c r="JM351" s="1639"/>
      <c r="JN351" s="1639"/>
      <c r="JO351" s="1639"/>
      <c r="JP351" s="1639"/>
      <c r="JQ351" s="1639"/>
      <c r="JR351" s="1639"/>
      <c r="JS351" s="1639"/>
      <c r="JT351" s="1639"/>
      <c r="JU351" s="1639"/>
      <c r="JV351" s="1639"/>
      <c r="JW351" s="1639"/>
      <c r="JX351" s="1639"/>
      <c r="JY351" s="1639"/>
      <c r="JZ351" s="1639"/>
      <c r="KA351" s="1639"/>
      <c r="KB351" s="1639"/>
      <c r="KC351" s="1639"/>
      <c r="KD351" s="1639"/>
      <c r="KE351" s="1639"/>
      <c r="KF351" s="1639"/>
      <c r="KG351" s="1639"/>
      <c r="KH351" s="1639"/>
      <c r="KI351" s="1639"/>
      <c r="KJ351" s="1639"/>
      <c r="KK351" s="1639"/>
      <c r="KL351" s="1639"/>
      <c r="KM351" s="1639"/>
      <c r="KN351" s="1639"/>
      <c r="KO351" s="1639"/>
      <c r="KP351" s="1639"/>
      <c r="KQ351" s="1639"/>
      <c r="KR351" s="1639"/>
      <c r="KS351" s="1639"/>
      <c r="KT351" s="1639"/>
      <c r="KU351" s="1639"/>
      <c r="KV351" s="1639"/>
      <c r="KW351" s="1639"/>
      <c r="KX351" s="1639"/>
      <c r="KY351" s="1639"/>
      <c r="KZ351" s="1639"/>
      <c r="LA351" s="1639"/>
      <c r="LB351" s="1639"/>
      <c r="LC351" s="1639"/>
      <c r="LD351" s="1639"/>
      <c r="LE351" s="1639"/>
      <c r="LF351" s="1639"/>
      <c r="LG351" s="1639"/>
      <c r="LH351" s="1639"/>
      <c r="LI351" s="1639"/>
      <c r="LJ351" s="1639"/>
      <c r="LK351" s="1639"/>
      <c r="LL351" s="1639"/>
      <c r="LM351" s="1639"/>
      <c r="LN351" s="1639"/>
      <c r="LO351" s="1639"/>
      <c r="LP351" s="1639"/>
    </row>
    <row r="352" s="1481" customFormat="1" ht="47" customHeight="1" spans="1:328">
      <c r="A352" s="1499">
        <v>45863</v>
      </c>
      <c r="B352" s="1500" t="s">
        <v>671</v>
      </c>
      <c r="C352" s="1501" t="s">
        <v>342</v>
      </c>
      <c r="D352" s="1502">
        <v>4500175110</v>
      </c>
      <c r="E352" s="2253" t="s">
        <v>1327</v>
      </c>
      <c r="F352" s="1502" t="s">
        <v>1328</v>
      </c>
      <c r="G352" s="1505" t="s">
        <v>345</v>
      </c>
      <c r="H352" s="1505" t="s">
        <v>345</v>
      </c>
      <c r="I352" s="1532" t="s">
        <v>346</v>
      </c>
      <c r="J352" s="1522">
        <v>1152</v>
      </c>
      <c r="K352" s="1534">
        <v>24</v>
      </c>
      <c r="L352" s="1534">
        <v>96</v>
      </c>
      <c r="M352" s="1534">
        <f t="shared" si="263"/>
        <v>12</v>
      </c>
      <c r="N352" s="1536">
        <v>45939</v>
      </c>
      <c r="O352" s="1536">
        <f>N352-2</f>
        <v>45937</v>
      </c>
      <c r="P352" s="1537"/>
      <c r="Q352" s="1562" t="s">
        <v>78</v>
      </c>
      <c r="R352" s="2722">
        <v>1152</v>
      </c>
      <c r="S352" s="2722">
        <f t="shared" si="261"/>
        <v>0</v>
      </c>
      <c r="T352" s="2722"/>
      <c r="U352" s="1563" t="s">
        <v>829</v>
      </c>
      <c r="V352" s="1532"/>
      <c r="W352" s="1532" t="s">
        <v>111</v>
      </c>
      <c r="X352" s="1565">
        <v>45894</v>
      </c>
      <c r="Y352" s="1589" t="s">
        <v>88</v>
      </c>
      <c r="Z352" s="1589" t="s">
        <v>88</v>
      </c>
      <c r="AA352" s="1589"/>
      <c r="AB352" s="1589"/>
      <c r="AC352" s="1580" t="s">
        <v>1329</v>
      </c>
      <c r="AD352" s="1590" t="s">
        <v>299</v>
      </c>
      <c r="AE352" s="2277">
        <v>0.8784</v>
      </c>
      <c r="AF352" s="2278">
        <f>AE352*J352</f>
        <v>1011.9168</v>
      </c>
      <c r="AG352" s="1504"/>
      <c r="AH352" s="1609" t="s">
        <v>81</v>
      </c>
      <c r="AI352" s="1609"/>
      <c r="AJ352" s="1609">
        <v>9</v>
      </c>
      <c r="AK352" s="1610">
        <f t="shared" si="281"/>
        <v>1152</v>
      </c>
      <c r="AL352" s="1610"/>
      <c r="AM352" s="1610">
        <f t="shared" si="282"/>
        <v>48</v>
      </c>
      <c r="AN352" s="1610"/>
      <c r="AO352" s="1610"/>
      <c r="AP352" s="1610"/>
      <c r="AQ352" s="1610"/>
      <c r="AR352" s="1610" t="s">
        <v>63</v>
      </c>
      <c r="AS352" s="1610">
        <f t="shared" si="262"/>
        <v>1152</v>
      </c>
      <c r="AT352" s="1610"/>
      <c r="AU352" s="1622">
        <f t="shared" si="267"/>
        <v>128</v>
      </c>
      <c r="AV352" s="1622">
        <f t="shared" si="268"/>
        <v>128</v>
      </c>
      <c r="AW352" s="1622">
        <f t="shared" si="269"/>
        <v>128</v>
      </c>
      <c r="AX352" s="1622">
        <f t="shared" si="270"/>
        <v>128</v>
      </c>
      <c r="AY352" s="1622">
        <f t="shared" si="271"/>
        <v>128</v>
      </c>
      <c r="AZ352" s="1622">
        <f t="shared" si="272"/>
        <v>128</v>
      </c>
      <c r="BA352" s="1622">
        <f t="shared" si="273"/>
        <v>128</v>
      </c>
      <c r="BB352" s="1622">
        <f t="shared" si="274"/>
        <v>128</v>
      </c>
      <c r="BC352" s="1622">
        <f t="shared" si="275"/>
        <v>128</v>
      </c>
      <c r="BD352" s="1622">
        <f t="shared" si="276"/>
        <v>122.666666666667</v>
      </c>
      <c r="BE352" s="1622">
        <f t="shared" si="277"/>
        <v>5.33333333333333</v>
      </c>
      <c r="BF352" s="1534"/>
      <c r="BG352" s="1638"/>
      <c r="BH352" s="1639"/>
      <c r="BI352" s="1639"/>
      <c r="BJ352" s="1639"/>
      <c r="BK352" s="1639"/>
      <c r="BL352" s="1639"/>
      <c r="BM352" s="1639"/>
      <c r="BN352" s="1639"/>
      <c r="BO352" s="1639"/>
      <c r="BP352" s="1639"/>
      <c r="BQ352" s="1639"/>
      <c r="BR352" s="1639"/>
      <c r="BS352" s="1639"/>
      <c r="BT352" s="1639"/>
      <c r="BU352" s="1639"/>
      <c r="BV352" s="1639"/>
      <c r="BW352" s="1639"/>
      <c r="BX352" s="1639"/>
      <c r="BY352" s="1639"/>
      <c r="BZ352" s="1639"/>
      <c r="CA352" s="1639"/>
      <c r="CB352" s="1639"/>
      <c r="CC352" s="1639"/>
      <c r="CD352" s="1639"/>
      <c r="CE352" s="1639"/>
      <c r="CF352" s="1639"/>
      <c r="CG352" s="1639"/>
      <c r="CH352" s="1639"/>
      <c r="CI352" s="1639"/>
      <c r="CJ352" s="1639"/>
      <c r="CK352" s="1639"/>
      <c r="CL352" s="1639"/>
      <c r="CM352" s="1639"/>
      <c r="CN352" s="1639"/>
      <c r="CO352" s="1639"/>
      <c r="CP352" s="1639"/>
      <c r="CQ352" s="1639"/>
      <c r="CR352" s="1639"/>
      <c r="CS352" s="1639"/>
      <c r="CT352" s="1639"/>
      <c r="CU352" s="1639"/>
      <c r="CV352" s="1639"/>
      <c r="CW352" s="1639"/>
      <c r="CX352" s="1639"/>
      <c r="CY352" s="1639"/>
      <c r="CZ352" s="1639"/>
      <c r="DA352" s="1639"/>
      <c r="DB352" s="1639"/>
      <c r="DC352" s="1639"/>
      <c r="DD352" s="1639"/>
      <c r="DE352" s="1639"/>
      <c r="DF352" s="1639"/>
      <c r="DG352" s="1639"/>
      <c r="DH352" s="1639"/>
      <c r="DI352" s="1639"/>
      <c r="DJ352" s="1639"/>
      <c r="DK352" s="1639"/>
      <c r="DL352" s="1639"/>
      <c r="DM352" s="1639"/>
      <c r="DN352" s="1639"/>
      <c r="DO352" s="1639"/>
      <c r="DP352" s="1639"/>
      <c r="DQ352" s="1639"/>
      <c r="DR352" s="1639"/>
      <c r="DS352" s="1639"/>
      <c r="DT352" s="1639"/>
      <c r="DU352" s="1639"/>
      <c r="DV352" s="1639"/>
      <c r="DW352" s="1639"/>
      <c r="DX352" s="1639"/>
      <c r="DY352" s="1639"/>
      <c r="DZ352" s="1639"/>
      <c r="EA352" s="1639"/>
      <c r="EB352" s="1639"/>
      <c r="EC352" s="1639"/>
      <c r="ED352" s="1639"/>
      <c r="EE352" s="1639"/>
      <c r="EF352" s="1639"/>
      <c r="EG352" s="1639"/>
      <c r="EH352" s="1639"/>
      <c r="EI352" s="1639"/>
      <c r="EJ352" s="1639"/>
      <c r="EK352" s="1639"/>
      <c r="EL352" s="1639"/>
      <c r="EM352" s="1639"/>
      <c r="EN352" s="1639"/>
      <c r="EO352" s="1639"/>
      <c r="EP352" s="1639"/>
      <c r="EQ352" s="1639"/>
      <c r="ER352" s="1639"/>
      <c r="ES352" s="1639"/>
      <c r="ET352" s="1639"/>
      <c r="EU352" s="1639"/>
      <c r="EV352" s="1639"/>
      <c r="EW352" s="1639"/>
      <c r="EX352" s="1639"/>
      <c r="EY352" s="1639"/>
      <c r="EZ352" s="1639"/>
      <c r="FA352" s="1639"/>
      <c r="FB352" s="1639"/>
      <c r="FC352" s="1639"/>
      <c r="FD352" s="1639"/>
      <c r="FE352" s="1639"/>
      <c r="FF352" s="1639"/>
      <c r="FG352" s="1639"/>
      <c r="FH352" s="1639"/>
      <c r="FI352" s="1639"/>
      <c r="FJ352" s="1639"/>
      <c r="FK352" s="1639"/>
      <c r="FL352" s="1639"/>
      <c r="FM352" s="1639"/>
      <c r="FN352" s="1639"/>
      <c r="FO352" s="1639"/>
      <c r="FP352" s="1639"/>
      <c r="FQ352" s="1639"/>
      <c r="FR352" s="1639"/>
      <c r="FS352" s="1639"/>
      <c r="FT352" s="1639"/>
      <c r="FU352" s="1639"/>
      <c r="FV352" s="1639"/>
      <c r="FW352" s="1639"/>
      <c r="FX352" s="1639"/>
      <c r="FY352" s="1639"/>
      <c r="FZ352" s="1639"/>
      <c r="GA352" s="1639"/>
      <c r="GB352" s="1639"/>
      <c r="GC352" s="1639"/>
      <c r="GD352" s="1639"/>
      <c r="GE352" s="1639"/>
      <c r="GF352" s="1639"/>
      <c r="GG352" s="1639"/>
      <c r="GH352" s="1639"/>
      <c r="GI352" s="1639"/>
      <c r="GJ352" s="1639"/>
      <c r="GK352" s="1639"/>
      <c r="GL352" s="1639"/>
      <c r="GM352" s="1639"/>
      <c r="GN352" s="1639"/>
      <c r="GO352" s="1639"/>
      <c r="GP352" s="1639"/>
      <c r="GQ352" s="1639"/>
      <c r="GR352" s="1639"/>
      <c r="GS352" s="1639"/>
      <c r="GT352" s="1639"/>
      <c r="GU352" s="1639"/>
      <c r="GV352" s="1639"/>
      <c r="GW352" s="1639"/>
      <c r="GX352" s="1639"/>
      <c r="GY352" s="1639"/>
      <c r="GZ352" s="1639"/>
      <c r="HA352" s="1639"/>
      <c r="HB352" s="1639"/>
      <c r="HC352" s="1639"/>
      <c r="HD352" s="1639"/>
      <c r="HE352" s="1639"/>
      <c r="HF352" s="1639"/>
      <c r="HG352" s="1639"/>
      <c r="HH352" s="1639"/>
      <c r="HI352" s="1639"/>
      <c r="HJ352" s="1639"/>
      <c r="HK352" s="1639"/>
      <c r="HL352" s="1639"/>
      <c r="HM352" s="1639"/>
      <c r="HN352" s="1639"/>
      <c r="HO352" s="1639"/>
      <c r="HP352" s="1639"/>
      <c r="HQ352" s="1639"/>
      <c r="HR352" s="1639"/>
      <c r="HS352" s="1639"/>
      <c r="HT352" s="1639"/>
      <c r="HU352" s="1639"/>
      <c r="HV352" s="1639"/>
      <c r="HW352" s="1639"/>
      <c r="HX352" s="1639"/>
      <c r="HY352" s="1639"/>
      <c r="HZ352" s="1639"/>
      <c r="IA352" s="1639"/>
      <c r="IB352" s="1639"/>
      <c r="IC352" s="1639"/>
      <c r="ID352" s="1639"/>
      <c r="IE352" s="1639"/>
      <c r="IF352" s="1639"/>
      <c r="IG352" s="1639"/>
      <c r="IH352" s="1639"/>
      <c r="II352" s="1639"/>
      <c r="IJ352" s="1639"/>
      <c r="IK352" s="1639"/>
      <c r="IL352" s="1639"/>
      <c r="IM352" s="1639"/>
      <c r="IN352" s="1639"/>
      <c r="IO352" s="1639"/>
      <c r="IP352" s="1639"/>
      <c r="IQ352" s="1639"/>
      <c r="IR352" s="1639"/>
      <c r="IS352" s="1639"/>
      <c r="IT352" s="1639"/>
      <c r="IU352" s="1639"/>
      <c r="IV352" s="1639"/>
      <c r="IW352" s="1639"/>
      <c r="IX352" s="1639"/>
      <c r="IY352" s="1639"/>
      <c r="IZ352" s="1639"/>
      <c r="JA352" s="1639"/>
      <c r="JB352" s="1639"/>
      <c r="JC352" s="1639"/>
      <c r="JD352" s="1639"/>
      <c r="JE352" s="1639"/>
      <c r="JF352" s="1639"/>
      <c r="JG352" s="1639"/>
      <c r="JH352" s="1639"/>
      <c r="JI352" s="1639"/>
      <c r="JJ352" s="1639"/>
      <c r="JK352" s="1639"/>
      <c r="JL352" s="1639"/>
      <c r="JM352" s="1639"/>
      <c r="JN352" s="1639"/>
      <c r="JO352" s="1639"/>
      <c r="JP352" s="1639"/>
      <c r="JQ352" s="1639"/>
      <c r="JR352" s="1639"/>
      <c r="JS352" s="1639"/>
      <c r="JT352" s="1639"/>
      <c r="JU352" s="1639"/>
      <c r="JV352" s="1639"/>
      <c r="JW352" s="1639"/>
      <c r="JX352" s="1639"/>
      <c r="JY352" s="1639"/>
      <c r="JZ352" s="1639"/>
      <c r="KA352" s="1639"/>
      <c r="KB352" s="1639"/>
      <c r="KC352" s="1639"/>
      <c r="KD352" s="1639"/>
      <c r="KE352" s="1639"/>
      <c r="KF352" s="1639"/>
      <c r="KG352" s="1639"/>
      <c r="KH352" s="1639"/>
      <c r="KI352" s="1639"/>
      <c r="KJ352" s="1639"/>
      <c r="KK352" s="1639"/>
      <c r="KL352" s="1639"/>
      <c r="KM352" s="1639"/>
      <c r="KN352" s="1639"/>
      <c r="KO352" s="1639"/>
      <c r="KP352" s="1639"/>
      <c r="KQ352" s="1639"/>
      <c r="KR352" s="1639"/>
      <c r="KS352" s="1639"/>
      <c r="KT352" s="1639"/>
      <c r="KU352" s="1639"/>
      <c r="KV352" s="1639"/>
      <c r="KW352" s="1639"/>
      <c r="KX352" s="1639"/>
      <c r="KY352" s="1639"/>
      <c r="KZ352" s="1639"/>
      <c r="LA352" s="1639"/>
      <c r="LB352" s="1639"/>
      <c r="LC352" s="1639"/>
      <c r="LD352" s="1639"/>
      <c r="LE352" s="1639"/>
      <c r="LF352" s="1639"/>
      <c r="LG352" s="1639"/>
      <c r="LH352" s="1639"/>
      <c r="LI352" s="1639"/>
      <c r="LJ352" s="1639"/>
      <c r="LK352" s="1639"/>
      <c r="LL352" s="1639"/>
      <c r="LM352" s="1639"/>
      <c r="LN352" s="1639"/>
      <c r="LO352" s="1639"/>
      <c r="LP352" s="1639"/>
    </row>
    <row r="353" s="1481" customFormat="1" ht="47" customHeight="1" spans="1:328">
      <c r="A353" s="1499">
        <v>45890</v>
      </c>
      <c r="B353" s="1500" t="s">
        <v>283</v>
      </c>
      <c r="C353" s="1501" t="s">
        <v>98</v>
      </c>
      <c r="D353" s="1502">
        <v>4500177501</v>
      </c>
      <c r="E353" s="2253" t="s">
        <v>1330</v>
      </c>
      <c r="F353" s="1502" t="s">
        <v>1331</v>
      </c>
      <c r="G353" s="1505" t="s">
        <v>101</v>
      </c>
      <c r="H353" s="1505" t="s">
        <v>101</v>
      </c>
      <c r="I353" s="1532" t="s">
        <v>110</v>
      </c>
      <c r="J353" s="1522">
        <v>20016</v>
      </c>
      <c r="K353" s="1534">
        <v>0</v>
      </c>
      <c r="L353" s="1534">
        <v>24</v>
      </c>
      <c r="M353" s="1534">
        <f t="shared" si="263"/>
        <v>834</v>
      </c>
      <c r="N353" s="1536">
        <v>45940</v>
      </c>
      <c r="O353" s="1536">
        <f>N353-2</f>
        <v>45938</v>
      </c>
      <c r="P353" s="1537"/>
      <c r="Q353" s="1562" t="s">
        <v>78</v>
      </c>
      <c r="R353" s="2722">
        <v>20016</v>
      </c>
      <c r="S353" s="2722">
        <f t="shared" si="261"/>
        <v>0</v>
      </c>
      <c r="T353" s="2722"/>
      <c r="U353" s="1563" t="s">
        <v>829</v>
      </c>
      <c r="V353" s="1532"/>
      <c r="W353" s="1532" t="s">
        <v>111</v>
      </c>
      <c r="X353" s="1565">
        <v>45896</v>
      </c>
      <c r="Y353" s="1589" t="s">
        <v>287</v>
      </c>
      <c r="Z353" s="1589">
        <v>45903</v>
      </c>
      <c r="AA353" s="1589"/>
      <c r="AB353" s="1589"/>
      <c r="AC353" s="1580" t="s">
        <v>309</v>
      </c>
      <c r="AD353" s="1590" t="s">
        <v>289</v>
      </c>
      <c r="AE353" s="2277">
        <v>0.5207</v>
      </c>
      <c r="AF353" s="2278">
        <f>AE353*J353</f>
        <v>10422.3312</v>
      </c>
      <c r="AG353" s="1504" t="s">
        <v>1332</v>
      </c>
      <c r="AH353" s="1609" t="s">
        <v>81</v>
      </c>
      <c r="AI353" s="1609"/>
      <c r="AJ353" s="1609">
        <v>9</v>
      </c>
      <c r="AK353" s="1610">
        <f t="shared" si="281"/>
        <v>20016</v>
      </c>
      <c r="AL353" s="1610"/>
      <c r="AM353" s="1610">
        <f t="shared" si="282"/>
        <v>834</v>
      </c>
      <c r="AN353" s="1610"/>
      <c r="AO353" s="1610"/>
      <c r="AP353" s="1610"/>
      <c r="AQ353" s="1610"/>
      <c r="AR353" s="1610" t="s">
        <v>63</v>
      </c>
      <c r="AS353" s="1610">
        <f t="shared" si="262"/>
        <v>20016</v>
      </c>
      <c r="AT353" s="1610"/>
      <c r="AU353" s="1622">
        <f t="shared" si="267"/>
        <v>2224</v>
      </c>
      <c r="AV353" s="1622">
        <f t="shared" si="268"/>
        <v>2224</v>
      </c>
      <c r="AW353" s="1622">
        <f t="shared" si="269"/>
        <v>2224</v>
      </c>
      <c r="AX353" s="1622">
        <f t="shared" si="270"/>
        <v>2224</v>
      </c>
      <c r="AY353" s="1622">
        <f t="shared" si="271"/>
        <v>2224</v>
      </c>
      <c r="AZ353" s="1622">
        <f t="shared" si="272"/>
        <v>2224</v>
      </c>
      <c r="BA353" s="1622">
        <f t="shared" si="273"/>
        <v>2224</v>
      </c>
      <c r="BB353" s="1622">
        <f t="shared" si="274"/>
        <v>2224</v>
      </c>
      <c r="BC353" s="1622">
        <f t="shared" si="275"/>
        <v>2224</v>
      </c>
      <c r="BD353" s="1622">
        <f t="shared" si="276"/>
        <v>2131.33333333333</v>
      </c>
      <c r="BE353" s="1622">
        <f t="shared" si="277"/>
        <v>92.6666666666667</v>
      </c>
      <c r="BF353" s="1534"/>
      <c r="BG353" s="1638"/>
      <c r="BH353" s="1639"/>
      <c r="BI353" s="1639"/>
      <c r="BJ353" s="1639"/>
      <c r="BK353" s="1639"/>
      <c r="BL353" s="1639"/>
      <c r="BM353" s="1639"/>
      <c r="BN353" s="1639"/>
      <c r="BO353" s="1639"/>
      <c r="BP353" s="1639"/>
      <c r="BQ353" s="1639"/>
      <c r="BR353" s="1639"/>
      <c r="BS353" s="1639"/>
      <c r="BT353" s="1639"/>
      <c r="BU353" s="1639"/>
      <c r="BV353" s="1639"/>
      <c r="BW353" s="1639"/>
      <c r="BX353" s="1639"/>
      <c r="BY353" s="1639"/>
      <c r="BZ353" s="1639"/>
      <c r="CA353" s="1639"/>
      <c r="CB353" s="1639"/>
      <c r="CC353" s="1639"/>
      <c r="CD353" s="1639"/>
      <c r="CE353" s="1639"/>
      <c r="CF353" s="1639"/>
      <c r="CG353" s="1639"/>
      <c r="CH353" s="1639"/>
      <c r="CI353" s="1639"/>
      <c r="CJ353" s="1639"/>
      <c r="CK353" s="1639"/>
      <c r="CL353" s="1639"/>
      <c r="CM353" s="1639"/>
      <c r="CN353" s="1639"/>
      <c r="CO353" s="1639"/>
      <c r="CP353" s="1639"/>
      <c r="CQ353" s="1639"/>
      <c r="CR353" s="1639"/>
      <c r="CS353" s="1639"/>
      <c r="CT353" s="1639"/>
      <c r="CU353" s="1639"/>
      <c r="CV353" s="1639"/>
      <c r="CW353" s="1639"/>
      <c r="CX353" s="1639"/>
      <c r="CY353" s="1639"/>
      <c r="CZ353" s="1639"/>
      <c r="DA353" s="1639"/>
      <c r="DB353" s="1639"/>
      <c r="DC353" s="1639"/>
      <c r="DD353" s="1639"/>
      <c r="DE353" s="1639"/>
      <c r="DF353" s="1639"/>
      <c r="DG353" s="1639"/>
      <c r="DH353" s="1639"/>
      <c r="DI353" s="1639"/>
      <c r="DJ353" s="1639"/>
      <c r="DK353" s="1639"/>
      <c r="DL353" s="1639"/>
      <c r="DM353" s="1639"/>
      <c r="DN353" s="1639"/>
      <c r="DO353" s="1639"/>
      <c r="DP353" s="1639"/>
      <c r="DQ353" s="1639"/>
      <c r="DR353" s="1639"/>
      <c r="DS353" s="1639"/>
      <c r="DT353" s="1639"/>
      <c r="DU353" s="1639"/>
      <c r="DV353" s="1639"/>
      <c r="DW353" s="1639"/>
      <c r="DX353" s="1639"/>
      <c r="DY353" s="1639"/>
      <c r="DZ353" s="1639"/>
      <c r="EA353" s="1639"/>
      <c r="EB353" s="1639"/>
      <c r="EC353" s="1639"/>
      <c r="ED353" s="1639"/>
      <c r="EE353" s="1639"/>
      <c r="EF353" s="1639"/>
      <c r="EG353" s="1639"/>
      <c r="EH353" s="1639"/>
      <c r="EI353" s="1639"/>
      <c r="EJ353" s="1639"/>
      <c r="EK353" s="1639"/>
      <c r="EL353" s="1639"/>
      <c r="EM353" s="1639"/>
      <c r="EN353" s="1639"/>
      <c r="EO353" s="1639"/>
      <c r="EP353" s="1639"/>
      <c r="EQ353" s="1639"/>
      <c r="ER353" s="1639"/>
      <c r="ES353" s="1639"/>
      <c r="ET353" s="1639"/>
      <c r="EU353" s="1639"/>
      <c r="EV353" s="1639"/>
      <c r="EW353" s="1639"/>
      <c r="EX353" s="1639"/>
      <c r="EY353" s="1639"/>
      <c r="EZ353" s="1639"/>
      <c r="FA353" s="1639"/>
      <c r="FB353" s="1639"/>
      <c r="FC353" s="1639"/>
      <c r="FD353" s="1639"/>
      <c r="FE353" s="1639"/>
      <c r="FF353" s="1639"/>
      <c r="FG353" s="1639"/>
      <c r="FH353" s="1639"/>
      <c r="FI353" s="1639"/>
      <c r="FJ353" s="1639"/>
      <c r="FK353" s="1639"/>
      <c r="FL353" s="1639"/>
      <c r="FM353" s="1639"/>
      <c r="FN353" s="1639"/>
      <c r="FO353" s="1639"/>
      <c r="FP353" s="1639"/>
      <c r="FQ353" s="1639"/>
      <c r="FR353" s="1639"/>
      <c r="FS353" s="1639"/>
      <c r="FT353" s="1639"/>
      <c r="FU353" s="1639"/>
      <c r="FV353" s="1639"/>
      <c r="FW353" s="1639"/>
      <c r="FX353" s="1639"/>
      <c r="FY353" s="1639"/>
      <c r="FZ353" s="1639"/>
      <c r="GA353" s="1639"/>
      <c r="GB353" s="1639"/>
      <c r="GC353" s="1639"/>
      <c r="GD353" s="1639"/>
      <c r="GE353" s="1639"/>
      <c r="GF353" s="1639"/>
      <c r="GG353" s="1639"/>
      <c r="GH353" s="1639"/>
      <c r="GI353" s="1639"/>
      <c r="GJ353" s="1639"/>
      <c r="GK353" s="1639"/>
      <c r="GL353" s="1639"/>
      <c r="GM353" s="1639"/>
      <c r="GN353" s="1639"/>
      <c r="GO353" s="1639"/>
      <c r="GP353" s="1639"/>
      <c r="GQ353" s="1639"/>
      <c r="GR353" s="1639"/>
      <c r="GS353" s="1639"/>
      <c r="GT353" s="1639"/>
      <c r="GU353" s="1639"/>
      <c r="GV353" s="1639"/>
      <c r="GW353" s="1639"/>
      <c r="GX353" s="1639"/>
      <c r="GY353" s="1639"/>
      <c r="GZ353" s="1639"/>
      <c r="HA353" s="1639"/>
      <c r="HB353" s="1639"/>
      <c r="HC353" s="1639"/>
      <c r="HD353" s="1639"/>
      <c r="HE353" s="1639"/>
      <c r="HF353" s="1639"/>
      <c r="HG353" s="1639"/>
      <c r="HH353" s="1639"/>
      <c r="HI353" s="1639"/>
      <c r="HJ353" s="1639"/>
      <c r="HK353" s="1639"/>
      <c r="HL353" s="1639"/>
      <c r="HM353" s="1639"/>
      <c r="HN353" s="1639"/>
      <c r="HO353" s="1639"/>
      <c r="HP353" s="1639"/>
      <c r="HQ353" s="1639"/>
      <c r="HR353" s="1639"/>
      <c r="HS353" s="1639"/>
      <c r="HT353" s="1639"/>
      <c r="HU353" s="1639"/>
      <c r="HV353" s="1639"/>
      <c r="HW353" s="1639"/>
      <c r="HX353" s="1639"/>
      <c r="HY353" s="1639"/>
      <c r="HZ353" s="1639"/>
      <c r="IA353" s="1639"/>
      <c r="IB353" s="1639"/>
      <c r="IC353" s="1639"/>
      <c r="ID353" s="1639"/>
      <c r="IE353" s="1639"/>
      <c r="IF353" s="1639"/>
      <c r="IG353" s="1639"/>
      <c r="IH353" s="1639"/>
      <c r="II353" s="1639"/>
      <c r="IJ353" s="1639"/>
      <c r="IK353" s="1639"/>
      <c r="IL353" s="1639"/>
      <c r="IM353" s="1639"/>
      <c r="IN353" s="1639"/>
      <c r="IO353" s="1639"/>
      <c r="IP353" s="1639"/>
      <c r="IQ353" s="1639"/>
      <c r="IR353" s="1639"/>
      <c r="IS353" s="1639"/>
      <c r="IT353" s="1639"/>
      <c r="IU353" s="1639"/>
      <c r="IV353" s="1639"/>
      <c r="IW353" s="1639"/>
      <c r="IX353" s="1639"/>
      <c r="IY353" s="1639"/>
      <c r="IZ353" s="1639"/>
      <c r="JA353" s="1639"/>
      <c r="JB353" s="1639"/>
      <c r="JC353" s="1639"/>
      <c r="JD353" s="1639"/>
      <c r="JE353" s="1639"/>
      <c r="JF353" s="1639"/>
      <c r="JG353" s="1639"/>
      <c r="JH353" s="1639"/>
      <c r="JI353" s="1639"/>
      <c r="JJ353" s="1639"/>
      <c r="JK353" s="1639"/>
      <c r="JL353" s="1639"/>
      <c r="JM353" s="1639"/>
      <c r="JN353" s="1639"/>
      <c r="JO353" s="1639"/>
      <c r="JP353" s="1639"/>
      <c r="JQ353" s="1639"/>
      <c r="JR353" s="1639"/>
      <c r="JS353" s="1639"/>
      <c r="JT353" s="1639"/>
      <c r="JU353" s="1639"/>
      <c r="JV353" s="1639"/>
      <c r="JW353" s="1639"/>
      <c r="JX353" s="1639"/>
      <c r="JY353" s="1639"/>
      <c r="JZ353" s="1639"/>
      <c r="KA353" s="1639"/>
      <c r="KB353" s="1639"/>
      <c r="KC353" s="1639"/>
      <c r="KD353" s="1639"/>
      <c r="KE353" s="1639"/>
      <c r="KF353" s="1639"/>
      <c r="KG353" s="1639"/>
      <c r="KH353" s="1639"/>
      <c r="KI353" s="1639"/>
      <c r="KJ353" s="1639"/>
      <c r="KK353" s="1639"/>
      <c r="KL353" s="1639"/>
      <c r="KM353" s="1639"/>
      <c r="KN353" s="1639"/>
      <c r="KO353" s="1639"/>
      <c r="KP353" s="1639"/>
      <c r="KQ353" s="1639"/>
      <c r="KR353" s="1639"/>
      <c r="KS353" s="1639"/>
      <c r="KT353" s="1639"/>
      <c r="KU353" s="1639"/>
      <c r="KV353" s="1639"/>
      <c r="KW353" s="1639"/>
      <c r="KX353" s="1639"/>
      <c r="KY353" s="1639"/>
      <c r="KZ353" s="1639"/>
      <c r="LA353" s="1639"/>
      <c r="LB353" s="1639"/>
      <c r="LC353" s="1639"/>
      <c r="LD353" s="1639"/>
      <c r="LE353" s="1639"/>
      <c r="LF353" s="1639"/>
      <c r="LG353" s="1639"/>
      <c r="LH353" s="1639"/>
      <c r="LI353" s="1639"/>
      <c r="LJ353" s="1639"/>
      <c r="LK353" s="1639"/>
      <c r="LL353" s="1639"/>
      <c r="LM353" s="1639"/>
      <c r="LN353" s="1639"/>
      <c r="LO353" s="1639"/>
      <c r="LP353" s="1639"/>
    </row>
    <row r="354" s="1481" customFormat="1" ht="47" customHeight="1" spans="1:328">
      <c r="A354" s="1499">
        <v>45882</v>
      </c>
      <c r="B354" s="1500" t="s">
        <v>173</v>
      </c>
      <c r="C354" s="1501" t="s">
        <v>98</v>
      </c>
      <c r="D354" s="1502">
        <v>4500176784</v>
      </c>
      <c r="E354" s="2253" t="s">
        <v>1333</v>
      </c>
      <c r="F354" s="1502" t="s">
        <v>1334</v>
      </c>
      <c r="G354" s="1505" t="s">
        <v>176</v>
      </c>
      <c r="H354" s="1505" t="s">
        <v>176</v>
      </c>
      <c r="I354" s="1505" t="s">
        <v>1067</v>
      </c>
      <c r="J354" s="1522">
        <v>22080</v>
      </c>
      <c r="K354" s="1534">
        <v>24</v>
      </c>
      <c r="L354" s="1534">
        <v>2760</v>
      </c>
      <c r="M354" s="1534">
        <f t="shared" si="263"/>
        <v>8</v>
      </c>
      <c r="N354" s="1536">
        <v>45939</v>
      </c>
      <c r="O354" s="1536">
        <f>N354-2</f>
        <v>45937</v>
      </c>
      <c r="P354" s="2932" t="s">
        <v>1335</v>
      </c>
      <c r="Q354" s="1562" t="s">
        <v>78</v>
      </c>
      <c r="R354" s="2722">
        <f>4800+17280</f>
        <v>22080</v>
      </c>
      <c r="S354" s="2722">
        <f t="shared" si="261"/>
        <v>0</v>
      </c>
      <c r="T354" s="2722"/>
      <c r="U354" s="1563" t="s">
        <v>829</v>
      </c>
      <c r="V354" s="1532" t="s">
        <v>1336</v>
      </c>
      <c r="W354" s="1532" t="s">
        <v>111</v>
      </c>
      <c r="X354" s="1565" t="s">
        <v>1068</v>
      </c>
      <c r="Y354" s="1589" t="s">
        <v>88</v>
      </c>
      <c r="Z354" s="1589" t="s">
        <v>1337</v>
      </c>
      <c r="AA354" s="1589"/>
      <c r="AB354" s="1589" t="s">
        <v>745</v>
      </c>
      <c r="AC354" s="1580" t="s">
        <v>1338</v>
      </c>
      <c r="AD354" s="1590" t="s">
        <v>181</v>
      </c>
      <c r="AE354" s="2277">
        <v>1451.2575</v>
      </c>
      <c r="AF354" s="2278">
        <f>AE354*M354</f>
        <v>11610.06</v>
      </c>
      <c r="AG354" s="1504" t="s">
        <v>1339</v>
      </c>
      <c r="AH354" s="1609" t="s">
        <v>81</v>
      </c>
      <c r="AI354" s="1609"/>
      <c r="AJ354" s="1609">
        <v>9</v>
      </c>
      <c r="AK354" s="1610">
        <f t="shared" si="281"/>
        <v>22080</v>
      </c>
      <c r="AL354" s="1610"/>
      <c r="AM354" s="1610">
        <f t="shared" si="282"/>
        <v>920</v>
      </c>
      <c r="AN354" s="1610"/>
      <c r="AO354" s="1610"/>
      <c r="AP354" s="1610"/>
      <c r="AQ354" s="1610"/>
      <c r="AR354" s="1610" t="s">
        <v>63</v>
      </c>
      <c r="AS354" s="1610">
        <f t="shared" si="262"/>
        <v>22080</v>
      </c>
      <c r="AT354" s="1610"/>
      <c r="AU354" s="1622">
        <f t="shared" si="267"/>
        <v>2453.33333333333</v>
      </c>
      <c r="AV354" s="1622">
        <f t="shared" si="268"/>
        <v>2453.33333333333</v>
      </c>
      <c r="AW354" s="1622">
        <f t="shared" si="269"/>
        <v>2453.33333333333</v>
      </c>
      <c r="AX354" s="1622">
        <f t="shared" si="270"/>
        <v>2453.33333333333</v>
      </c>
      <c r="AY354" s="1622">
        <f t="shared" si="271"/>
        <v>2453.33333333333</v>
      </c>
      <c r="AZ354" s="1622">
        <f t="shared" si="272"/>
        <v>2453.33333333333</v>
      </c>
      <c r="BA354" s="1622">
        <f t="shared" si="273"/>
        <v>2453.33333333333</v>
      </c>
      <c r="BB354" s="1622">
        <f t="shared" si="274"/>
        <v>2453.33333333333</v>
      </c>
      <c r="BC354" s="1622">
        <f t="shared" si="275"/>
        <v>2453.33333333333</v>
      </c>
      <c r="BD354" s="1622">
        <f t="shared" si="276"/>
        <v>2351.11111111111</v>
      </c>
      <c r="BE354" s="1622">
        <f t="shared" si="277"/>
        <v>102.222222222222</v>
      </c>
      <c r="BF354" s="1534"/>
      <c r="BG354" s="1638"/>
      <c r="BH354" s="1639"/>
      <c r="BI354" s="1639"/>
      <c r="BJ354" s="1639"/>
      <c r="BK354" s="1639"/>
      <c r="BL354" s="1639"/>
      <c r="BM354" s="1639"/>
      <c r="BN354" s="1639"/>
      <c r="BO354" s="1639"/>
      <c r="BP354" s="1639"/>
      <c r="BQ354" s="1639"/>
      <c r="BR354" s="1639"/>
      <c r="BS354" s="1639"/>
      <c r="BT354" s="1639"/>
      <c r="BU354" s="1639"/>
      <c r="BV354" s="1639"/>
      <c r="BW354" s="1639"/>
      <c r="BX354" s="1639"/>
      <c r="BY354" s="1639"/>
      <c r="BZ354" s="1639"/>
      <c r="CA354" s="1639"/>
      <c r="CB354" s="1639"/>
      <c r="CC354" s="1639"/>
      <c r="CD354" s="1639"/>
      <c r="CE354" s="1639"/>
      <c r="CF354" s="1639"/>
      <c r="CG354" s="1639"/>
      <c r="CH354" s="1639"/>
      <c r="CI354" s="1639"/>
      <c r="CJ354" s="1639"/>
      <c r="CK354" s="1639"/>
      <c r="CL354" s="1639"/>
      <c r="CM354" s="1639"/>
      <c r="CN354" s="1639"/>
      <c r="CO354" s="1639"/>
      <c r="CP354" s="1639"/>
      <c r="CQ354" s="1639"/>
      <c r="CR354" s="1639"/>
      <c r="CS354" s="1639"/>
      <c r="CT354" s="1639"/>
      <c r="CU354" s="1639"/>
      <c r="CV354" s="1639"/>
      <c r="CW354" s="1639"/>
      <c r="CX354" s="1639"/>
      <c r="CY354" s="1639"/>
      <c r="CZ354" s="1639"/>
      <c r="DA354" s="1639"/>
      <c r="DB354" s="1639"/>
      <c r="DC354" s="1639"/>
      <c r="DD354" s="1639"/>
      <c r="DE354" s="1639"/>
      <c r="DF354" s="1639"/>
      <c r="DG354" s="1639"/>
      <c r="DH354" s="1639"/>
      <c r="DI354" s="1639"/>
      <c r="DJ354" s="1639"/>
      <c r="DK354" s="1639"/>
      <c r="DL354" s="1639"/>
      <c r="DM354" s="1639"/>
      <c r="DN354" s="1639"/>
      <c r="DO354" s="1639"/>
      <c r="DP354" s="1639"/>
      <c r="DQ354" s="1639"/>
      <c r="DR354" s="1639"/>
      <c r="DS354" s="1639"/>
      <c r="DT354" s="1639"/>
      <c r="DU354" s="1639"/>
      <c r="DV354" s="1639"/>
      <c r="DW354" s="1639"/>
      <c r="DX354" s="1639"/>
      <c r="DY354" s="1639"/>
      <c r="DZ354" s="1639"/>
      <c r="EA354" s="1639"/>
      <c r="EB354" s="1639"/>
      <c r="EC354" s="1639"/>
      <c r="ED354" s="1639"/>
      <c r="EE354" s="1639"/>
      <c r="EF354" s="1639"/>
      <c r="EG354" s="1639"/>
      <c r="EH354" s="1639"/>
      <c r="EI354" s="1639"/>
      <c r="EJ354" s="1639"/>
      <c r="EK354" s="1639"/>
      <c r="EL354" s="1639"/>
      <c r="EM354" s="1639"/>
      <c r="EN354" s="1639"/>
      <c r="EO354" s="1639"/>
      <c r="EP354" s="1639"/>
      <c r="EQ354" s="1639"/>
      <c r="ER354" s="1639"/>
      <c r="ES354" s="1639"/>
      <c r="ET354" s="1639"/>
      <c r="EU354" s="1639"/>
      <c r="EV354" s="1639"/>
      <c r="EW354" s="1639"/>
      <c r="EX354" s="1639"/>
      <c r="EY354" s="1639"/>
      <c r="EZ354" s="1639"/>
      <c r="FA354" s="1639"/>
      <c r="FB354" s="1639"/>
      <c r="FC354" s="1639"/>
      <c r="FD354" s="1639"/>
      <c r="FE354" s="1639"/>
      <c r="FF354" s="1639"/>
      <c r="FG354" s="1639"/>
      <c r="FH354" s="1639"/>
      <c r="FI354" s="1639"/>
      <c r="FJ354" s="1639"/>
      <c r="FK354" s="1639"/>
      <c r="FL354" s="1639"/>
      <c r="FM354" s="1639"/>
      <c r="FN354" s="1639"/>
      <c r="FO354" s="1639"/>
      <c r="FP354" s="1639"/>
      <c r="FQ354" s="1639"/>
      <c r="FR354" s="1639"/>
      <c r="FS354" s="1639"/>
      <c r="FT354" s="1639"/>
      <c r="FU354" s="1639"/>
      <c r="FV354" s="1639"/>
      <c r="FW354" s="1639"/>
      <c r="FX354" s="1639"/>
      <c r="FY354" s="1639"/>
      <c r="FZ354" s="1639"/>
      <c r="GA354" s="1639"/>
      <c r="GB354" s="1639"/>
      <c r="GC354" s="1639"/>
      <c r="GD354" s="1639"/>
      <c r="GE354" s="1639"/>
      <c r="GF354" s="1639"/>
      <c r="GG354" s="1639"/>
      <c r="GH354" s="1639"/>
      <c r="GI354" s="1639"/>
      <c r="GJ354" s="1639"/>
      <c r="GK354" s="1639"/>
      <c r="GL354" s="1639"/>
      <c r="GM354" s="1639"/>
      <c r="GN354" s="1639"/>
      <c r="GO354" s="1639"/>
      <c r="GP354" s="1639"/>
      <c r="GQ354" s="1639"/>
      <c r="GR354" s="1639"/>
      <c r="GS354" s="1639"/>
      <c r="GT354" s="1639"/>
      <c r="GU354" s="1639"/>
      <c r="GV354" s="1639"/>
      <c r="GW354" s="1639"/>
      <c r="GX354" s="1639"/>
      <c r="GY354" s="1639"/>
      <c r="GZ354" s="1639"/>
      <c r="HA354" s="1639"/>
      <c r="HB354" s="1639"/>
      <c r="HC354" s="1639"/>
      <c r="HD354" s="1639"/>
      <c r="HE354" s="1639"/>
      <c r="HF354" s="1639"/>
      <c r="HG354" s="1639"/>
      <c r="HH354" s="1639"/>
      <c r="HI354" s="1639"/>
      <c r="HJ354" s="1639"/>
      <c r="HK354" s="1639"/>
      <c r="HL354" s="1639"/>
      <c r="HM354" s="1639"/>
      <c r="HN354" s="1639"/>
      <c r="HO354" s="1639"/>
      <c r="HP354" s="1639"/>
      <c r="HQ354" s="1639"/>
      <c r="HR354" s="1639"/>
      <c r="HS354" s="1639"/>
      <c r="HT354" s="1639"/>
      <c r="HU354" s="1639"/>
      <c r="HV354" s="1639"/>
      <c r="HW354" s="1639"/>
      <c r="HX354" s="1639"/>
      <c r="HY354" s="1639"/>
      <c r="HZ354" s="1639"/>
      <c r="IA354" s="1639"/>
      <c r="IB354" s="1639"/>
      <c r="IC354" s="1639"/>
      <c r="ID354" s="1639"/>
      <c r="IE354" s="1639"/>
      <c r="IF354" s="1639"/>
      <c r="IG354" s="1639"/>
      <c r="IH354" s="1639"/>
      <c r="II354" s="1639"/>
      <c r="IJ354" s="1639"/>
      <c r="IK354" s="1639"/>
      <c r="IL354" s="1639"/>
      <c r="IM354" s="1639"/>
      <c r="IN354" s="1639"/>
      <c r="IO354" s="1639"/>
      <c r="IP354" s="1639"/>
      <c r="IQ354" s="1639"/>
      <c r="IR354" s="1639"/>
      <c r="IS354" s="1639"/>
      <c r="IT354" s="1639"/>
      <c r="IU354" s="1639"/>
      <c r="IV354" s="1639"/>
      <c r="IW354" s="1639"/>
      <c r="IX354" s="1639"/>
      <c r="IY354" s="1639"/>
      <c r="IZ354" s="1639"/>
      <c r="JA354" s="1639"/>
      <c r="JB354" s="1639"/>
      <c r="JC354" s="1639"/>
      <c r="JD354" s="1639"/>
      <c r="JE354" s="1639"/>
      <c r="JF354" s="1639"/>
      <c r="JG354" s="1639"/>
      <c r="JH354" s="1639"/>
      <c r="JI354" s="1639"/>
      <c r="JJ354" s="1639"/>
      <c r="JK354" s="1639"/>
      <c r="JL354" s="1639"/>
      <c r="JM354" s="1639"/>
      <c r="JN354" s="1639"/>
      <c r="JO354" s="1639"/>
      <c r="JP354" s="1639"/>
      <c r="JQ354" s="1639"/>
      <c r="JR354" s="1639"/>
      <c r="JS354" s="1639"/>
      <c r="JT354" s="1639"/>
      <c r="JU354" s="1639"/>
      <c r="JV354" s="1639"/>
      <c r="JW354" s="1639"/>
      <c r="JX354" s="1639"/>
      <c r="JY354" s="1639"/>
      <c r="JZ354" s="1639"/>
      <c r="KA354" s="1639"/>
      <c r="KB354" s="1639"/>
      <c r="KC354" s="1639"/>
      <c r="KD354" s="1639"/>
      <c r="KE354" s="1639"/>
      <c r="KF354" s="1639"/>
      <c r="KG354" s="1639"/>
      <c r="KH354" s="1639"/>
      <c r="KI354" s="1639"/>
      <c r="KJ354" s="1639"/>
      <c r="KK354" s="1639"/>
      <c r="KL354" s="1639"/>
      <c r="KM354" s="1639"/>
      <c r="KN354" s="1639"/>
      <c r="KO354" s="1639"/>
      <c r="KP354" s="1639"/>
      <c r="KQ354" s="1639"/>
      <c r="KR354" s="1639"/>
      <c r="KS354" s="1639"/>
      <c r="KT354" s="1639"/>
      <c r="KU354" s="1639"/>
      <c r="KV354" s="1639"/>
      <c r="KW354" s="1639"/>
      <c r="KX354" s="1639"/>
      <c r="KY354" s="1639"/>
      <c r="KZ354" s="1639"/>
      <c r="LA354" s="1639"/>
      <c r="LB354" s="1639"/>
      <c r="LC354" s="1639"/>
      <c r="LD354" s="1639"/>
      <c r="LE354" s="1639"/>
      <c r="LF354" s="1639"/>
      <c r="LG354" s="1639"/>
      <c r="LH354" s="1639"/>
      <c r="LI354" s="1639"/>
      <c r="LJ354" s="1639"/>
      <c r="LK354" s="1639"/>
      <c r="LL354" s="1639"/>
      <c r="LM354" s="1639"/>
      <c r="LN354" s="1639"/>
      <c r="LO354" s="1639"/>
      <c r="LP354" s="1639"/>
    </row>
    <row r="355" s="1481" customFormat="1" ht="47" customHeight="1" spans="1:328">
      <c r="A355" s="1499">
        <v>45882</v>
      </c>
      <c r="B355" s="1500" t="s">
        <v>173</v>
      </c>
      <c r="C355" s="1501" t="s">
        <v>98</v>
      </c>
      <c r="D355" s="1502">
        <v>4500176784</v>
      </c>
      <c r="E355" s="2253" t="s">
        <v>1340</v>
      </c>
      <c r="F355" s="1502" t="s">
        <v>1341</v>
      </c>
      <c r="G355" s="1505" t="s">
        <v>176</v>
      </c>
      <c r="H355" s="1505" t="s">
        <v>176</v>
      </c>
      <c r="I355" s="1505" t="s">
        <v>1067</v>
      </c>
      <c r="J355" s="1522">
        <v>19320</v>
      </c>
      <c r="K355" s="1534">
        <v>24</v>
      </c>
      <c r="L355" s="1534">
        <v>2760</v>
      </c>
      <c r="M355" s="1534">
        <f t="shared" si="263"/>
        <v>7</v>
      </c>
      <c r="N355" s="1536">
        <v>45939</v>
      </c>
      <c r="O355" s="1536">
        <f>N355-2</f>
        <v>45937</v>
      </c>
      <c r="P355" s="2932" t="s">
        <v>1335</v>
      </c>
      <c r="Q355" s="1562" t="s">
        <v>78</v>
      </c>
      <c r="R355" s="2722">
        <v>19320</v>
      </c>
      <c r="S355" s="2722">
        <f t="shared" si="261"/>
        <v>0</v>
      </c>
      <c r="T355" s="2722"/>
      <c r="U355" s="1563" t="s">
        <v>829</v>
      </c>
      <c r="V355" s="1532"/>
      <c r="W355" s="1532" t="s">
        <v>111</v>
      </c>
      <c r="X355" s="1565" t="s">
        <v>1068</v>
      </c>
      <c r="Y355" s="1589" t="s">
        <v>88</v>
      </c>
      <c r="Z355" s="1589" t="s">
        <v>1337</v>
      </c>
      <c r="AA355" s="1589"/>
      <c r="AB355" s="1589" t="s">
        <v>745</v>
      </c>
      <c r="AC355" s="1580" t="s">
        <v>1338</v>
      </c>
      <c r="AD355" s="1590" t="s">
        <v>181</v>
      </c>
      <c r="AE355" s="2277">
        <v>1451.2571</v>
      </c>
      <c r="AF355" s="2278">
        <f>AE355*M355</f>
        <v>10158.7997</v>
      </c>
      <c r="AG355" s="1504" t="s">
        <v>1342</v>
      </c>
      <c r="AH355" s="1609" t="s">
        <v>81</v>
      </c>
      <c r="AI355" s="1609"/>
      <c r="AJ355" s="1609">
        <v>9</v>
      </c>
      <c r="AK355" s="1610">
        <f t="shared" si="281"/>
        <v>19320</v>
      </c>
      <c r="AL355" s="1610"/>
      <c r="AM355" s="1610">
        <f t="shared" si="282"/>
        <v>805</v>
      </c>
      <c r="AN355" s="1610"/>
      <c r="AO355" s="1610"/>
      <c r="AP355" s="1610"/>
      <c r="AQ355" s="1610"/>
      <c r="AR355" s="1610" t="s">
        <v>63</v>
      </c>
      <c r="AS355" s="1610">
        <f t="shared" si="262"/>
        <v>19320</v>
      </c>
      <c r="AT355" s="1610"/>
      <c r="AU355" s="1622">
        <f t="shared" si="267"/>
        <v>2146.66666666667</v>
      </c>
      <c r="AV355" s="1622">
        <f t="shared" si="268"/>
        <v>2146.66666666667</v>
      </c>
      <c r="AW355" s="1622">
        <f t="shared" si="269"/>
        <v>2146.66666666667</v>
      </c>
      <c r="AX355" s="1622">
        <f t="shared" si="270"/>
        <v>2146.66666666667</v>
      </c>
      <c r="AY355" s="1622">
        <f t="shared" si="271"/>
        <v>2146.66666666667</v>
      </c>
      <c r="AZ355" s="1622">
        <f t="shared" si="272"/>
        <v>2146.66666666667</v>
      </c>
      <c r="BA355" s="1622">
        <f t="shared" si="273"/>
        <v>2146.66666666667</v>
      </c>
      <c r="BB355" s="1622">
        <f t="shared" si="274"/>
        <v>2146.66666666667</v>
      </c>
      <c r="BC355" s="1622">
        <f t="shared" si="275"/>
        <v>2146.66666666667</v>
      </c>
      <c r="BD355" s="1622">
        <f t="shared" si="276"/>
        <v>2057.22222222222</v>
      </c>
      <c r="BE355" s="1622">
        <f t="shared" si="277"/>
        <v>89.4444444444444</v>
      </c>
      <c r="BF355" s="1534"/>
      <c r="BG355" s="1638"/>
      <c r="BH355" s="1639"/>
      <c r="BI355" s="1639"/>
      <c r="BJ355" s="1639"/>
      <c r="BK355" s="1639"/>
      <c r="BL355" s="1639"/>
      <c r="BM355" s="1639"/>
      <c r="BN355" s="1639"/>
      <c r="BO355" s="1639"/>
      <c r="BP355" s="1639"/>
      <c r="BQ355" s="1639"/>
      <c r="BR355" s="1639"/>
      <c r="BS355" s="1639"/>
      <c r="BT355" s="1639"/>
      <c r="BU355" s="1639"/>
      <c r="BV355" s="1639"/>
      <c r="BW355" s="1639"/>
      <c r="BX355" s="1639"/>
      <c r="BY355" s="1639"/>
      <c r="BZ355" s="1639"/>
      <c r="CA355" s="1639"/>
      <c r="CB355" s="1639"/>
      <c r="CC355" s="1639"/>
      <c r="CD355" s="1639"/>
      <c r="CE355" s="1639"/>
      <c r="CF355" s="1639"/>
      <c r="CG355" s="1639"/>
      <c r="CH355" s="1639"/>
      <c r="CI355" s="1639"/>
      <c r="CJ355" s="1639"/>
      <c r="CK355" s="1639"/>
      <c r="CL355" s="1639"/>
      <c r="CM355" s="1639"/>
      <c r="CN355" s="1639"/>
      <c r="CO355" s="1639"/>
      <c r="CP355" s="1639"/>
      <c r="CQ355" s="1639"/>
      <c r="CR355" s="1639"/>
      <c r="CS355" s="1639"/>
      <c r="CT355" s="1639"/>
      <c r="CU355" s="1639"/>
      <c r="CV355" s="1639"/>
      <c r="CW355" s="1639"/>
      <c r="CX355" s="1639"/>
      <c r="CY355" s="1639"/>
      <c r="CZ355" s="1639"/>
      <c r="DA355" s="1639"/>
      <c r="DB355" s="1639"/>
      <c r="DC355" s="1639"/>
      <c r="DD355" s="1639"/>
      <c r="DE355" s="1639"/>
      <c r="DF355" s="1639"/>
      <c r="DG355" s="1639"/>
      <c r="DH355" s="1639"/>
      <c r="DI355" s="1639"/>
      <c r="DJ355" s="1639"/>
      <c r="DK355" s="1639"/>
      <c r="DL355" s="1639"/>
      <c r="DM355" s="1639"/>
      <c r="DN355" s="1639"/>
      <c r="DO355" s="1639"/>
      <c r="DP355" s="1639"/>
      <c r="DQ355" s="1639"/>
      <c r="DR355" s="1639"/>
      <c r="DS355" s="1639"/>
      <c r="DT355" s="1639"/>
      <c r="DU355" s="1639"/>
      <c r="DV355" s="1639"/>
      <c r="DW355" s="1639"/>
      <c r="DX355" s="1639"/>
      <c r="DY355" s="1639"/>
      <c r="DZ355" s="1639"/>
      <c r="EA355" s="1639"/>
      <c r="EB355" s="1639"/>
      <c r="EC355" s="1639"/>
      <c r="ED355" s="1639"/>
      <c r="EE355" s="1639"/>
      <c r="EF355" s="1639"/>
      <c r="EG355" s="1639"/>
      <c r="EH355" s="1639"/>
      <c r="EI355" s="1639"/>
      <c r="EJ355" s="1639"/>
      <c r="EK355" s="1639"/>
      <c r="EL355" s="1639"/>
      <c r="EM355" s="1639"/>
      <c r="EN355" s="1639"/>
      <c r="EO355" s="1639"/>
      <c r="EP355" s="1639"/>
      <c r="EQ355" s="1639"/>
      <c r="ER355" s="1639"/>
      <c r="ES355" s="1639"/>
      <c r="ET355" s="1639"/>
      <c r="EU355" s="1639"/>
      <c r="EV355" s="1639"/>
      <c r="EW355" s="1639"/>
      <c r="EX355" s="1639"/>
      <c r="EY355" s="1639"/>
      <c r="EZ355" s="1639"/>
      <c r="FA355" s="1639"/>
      <c r="FB355" s="1639"/>
      <c r="FC355" s="1639"/>
      <c r="FD355" s="1639"/>
      <c r="FE355" s="1639"/>
      <c r="FF355" s="1639"/>
      <c r="FG355" s="1639"/>
      <c r="FH355" s="1639"/>
      <c r="FI355" s="1639"/>
      <c r="FJ355" s="1639"/>
      <c r="FK355" s="1639"/>
      <c r="FL355" s="1639"/>
      <c r="FM355" s="1639"/>
      <c r="FN355" s="1639"/>
      <c r="FO355" s="1639"/>
      <c r="FP355" s="1639"/>
      <c r="FQ355" s="1639"/>
      <c r="FR355" s="1639"/>
      <c r="FS355" s="1639"/>
      <c r="FT355" s="1639"/>
      <c r="FU355" s="1639"/>
      <c r="FV355" s="1639"/>
      <c r="FW355" s="1639"/>
      <c r="FX355" s="1639"/>
      <c r="FY355" s="1639"/>
      <c r="FZ355" s="1639"/>
      <c r="GA355" s="1639"/>
      <c r="GB355" s="1639"/>
      <c r="GC355" s="1639"/>
      <c r="GD355" s="1639"/>
      <c r="GE355" s="1639"/>
      <c r="GF355" s="1639"/>
      <c r="GG355" s="1639"/>
      <c r="GH355" s="1639"/>
      <c r="GI355" s="1639"/>
      <c r="GJ355" s="1639"/>
      <c r="GK355" s="1639"/>
      <c r="GL355" s="1639"/>
      <c r="GM355" s="1639"/>
      <c r="GN355" s="1639"/>
      <c r="GO355" s="1639"/>
      <c r="GP355" s="1639"/>
      <c r="GQ355" s="1639"/>
      <c r="GR355" s="1639"/>
      <c r="GS355" s="1639"/>
      <c r="GT355" s="1639"/>
      <c r="GU355" s="1639"/>
      <c r="GV355" s="1639"/>
      <c r="GW355" s="1639"/>
      <c r="GX355" s="1639"/>
      <c r="GY355" s="1639"/>
      <c r="GZ355" s="1639"/>
      <c r="HA355" s="1639"/>
      <c r="HB355" s="1639"/>
      <c r="HC355" s="1639"/>
      <c r="HD355" s="1639"/>
      <c r="HE355" s="1639"/>
      <c r="HF355" s="1639"/>
      <c r="HG355" s="1639"/>
      <c r="HH355" s="1639"/>
      <c r="HI355" s="1639"/>
      <c r="HJ355" s="1639"/>
      <c r="HK355" s="1639"/>
      <c r="HL355" s="1639"/>
      <c r="HM355" s="1639"/>
      <c r="HN355" s="1639"/>
      <c r="HO355" s="1639"/>
      <c r="HP355" s="1639"/>
      <c r="HQ355" s="1639"/>
      <c r="HR355" s="1639"/>
      <c r="HS355" s="1639"/>
      <c r="HT355" s="1639"/>
      <c r="HU355" s="1639"/>
      <c r="HV355" s="1639"/>
      <c r="HW355" s="1639"/>
      <c r="HX355" s="1639"/>
      <c r="HY355" s="1639"/>
      <c r="HZ355" s="1639"/>
      <c r="IA355" s="1639"/>
      <c r="IB355" s="1639"/>
      <c r="IC355" s="1639"/>
      <c r="ID355" s="1639"/>
      <c r="IE355" s="1639"/>
      <c r="IF355" s="1639"/>
      <c r="IG355" s="1639"/>
      <c r="IH355" s="1639"/>
      <c r="II355" s="1639"/>
      <c r="IJ355" s="1639"/>
      <c r="IK355" s="1639"/>
      <c r="IL355" s="1639"/>
      <c r="IM355" s="1639"/>
      <c r="IN355" s="1639"/>
      <c r="IO355" s="1639"/>
      <c r="IP355" s="1639"/>
      <c r="IQ355" s="1639"/>
      <c r="IR355" s="1639"/>
      <c r="IS355" s="1639"/>
      <c r="IT355" s="1639"/>
      <c r="IU355" s="1639"/>
      <c r="IV355" s="1639"/>
      <c r="IW355" s="1639"/>
      <c r="IX355" s="1639"/>
      <c r="IY355" s="1639"/>
      <c r="IZ355" s="1639"/>
      <c r="JA355" s="1639"/>
      <c r="JB355" s="1639"/>
      <c r="JC355" s="1639"/>
      <c r="JD355" s="1639"/>
      <c r="JE355" s="1639"/>
      <c r="JF355" s="1639"/>
      <c r="JG355" s="1639"/>
      <c r="JH355" s="1639"/>
      <c r="JI355" s="1639"/>
      <c r="JJ355" s="1639"/>
      <c r="JK355" s="1639"/>
      <c r="JL355" s="1639"/>
      <c r="JM355" s="1639"/>
      <c r="JN355" s="1639"/>
      <c r="JO355" s="1639"/>
      <c r="JP355" s="1639"/>
      <c r="JQ355" s="1639"/>
      <c r="JR355" s="1639"/>
      <c r="JS355" s="1639"/>
      <c r="JT355" s="1639"/>
      <c r="JU355" s="1639"/>
      <c r="JV355" s="1639"/>
      <c r="JW355" s="1639"/>
      <c r="JX355" s="1639"/>
      <c r="JY355" s="1639"/>
      <c r="JZ355" s="1639"/>
      <c r="KA355" s="1639"/>
      <c r="KB355" s="1639"/>
      <c r="KC355" s="1639"/>
      <c r="KD355" s="1639"/>
      <c r="KE355" s="1639"/>
      <c r="KF355" s="1639"/>
      <c r="KG355" s="1639"/>
      <c r="KH355" s="1639"/>
      <c r="KI355" s="1639"/>
      <c r="KJ355" s="1639"/>
      <c r="KK355" s="1639"/>
      <c r="KL355" s="1639"/>
      <c r="KM355" s="1639"/>
      <c r="KN355" s="1639"/>
      <c r="KO355" s="1639"/>
      <c r="KP355" s="1639"/>
      <c r="KQ355" s="1639"/>
      <c r="KR355" s="1639"/>
      <c r="KS355" s="1639"/>
      <c r="KT355" s="1639"/>
      <c r="KU355" s="1639"/>
      <c r="KV355" s="1639"/>
      <c r="KW355" s="1639"/>
      <c r="KX355" s="1639"/>
      <c r="KY355" s="1639"/>
      <c r="KZ355" s="1639"/>
      <c r="LA355" s="1639"/>
      <c r="LB355" s="1639"/>
      <c r="LC355" s="1639"/>
      <c r="LD355" s="1639"/>
      <c r="LE355" s="1639"/>
      <c r="LF355" s="1639"/>
      <c r="LG355" s="1639"/>
      <c r="LH355" s="1639"/>
      <c r="LI355" s="1639"/>
      <c r="LJ355" s="1639"/>
      <c r="LK355" s="1639"/>
      <c r="LL355" s="1639"/>
      <c r="LM355" s="1639"/>
      <c r="LN355" s="1639"/>
      <c r="LO355" s="1639"/>
      <c r="LP355" s="1639"/>
    </row>
    <row r="356" s="1488" customFormat="1" ht="47" customHeight="1" spans="1:328">
      <c r="A356" s="1832">
        <v>45882</v>
      </c>
      <c r="B356" s="1660" t="s">
        <v>173</v>
      </c>
      <c r="C356" s="1661" t="s">
        <v>98</v>
      </c>
      <c r="D356" s="1662">
        <v>4500176784</v>
      </c>
      <c r="E356" s="2415" t="s">
        <v>1343</v>
      </c>
      <c r="F356" s="1662" t="s">
        <v>1344</v>
      </c>
      <c r="G356" s="1863" t="s">
        <v>176</v>
      </c>
      <c r="H356" s="1863" t="s">
        <v>176</v>
      </c>
      <c r="I356" s="1863" t="s">
        <v>1166</v>
      </c>
      <c r="J356" s="1543">
        <v>16560</v>
      </c>
      <c r="K356" s="1876">
        <v>24</v>
      </c>
      <c r="L356" s="1876">
        <v>2760</v>
      </c>
      <c r="M356" s="1876">
        <f t="shared" si="263"/>
        <v>6</v>
      </c>
      <c r="N356" s="1673">
        <v>45945</v>
      </c>
      <c r="O356" s="1673">
        <f>N356-2</f>
        <v>45943</v>
      </c>
      <c r="P356" s="1878" t="s">
        <v>1345</v>
      </c>
      <c r="Q356" s="1562" t="s">
        <v>78</v>
      </c>
      <c r="R356" s="2722">
        <v>16560</v>
      </c>
      <c r="S356" s="1577">
        <f t="shared" si="261"/>
        <v>0</v>
      </c>
      <c r="T356" s="1577"/>
      <c r="U356" s="2938" t="s">
        <v>829</v>
      </c>
      <c r="V356" s="2463">
        <v>45960</v>
      </c>
      <c r="W356" s="1880" t="s">
        <v>111</v>
      </c>
      <c r="X356" s="1900" t="s">
        <v>1068</v>
      </c>
      <c r="Y356" s="1930" t="s">
        <v>88</v>
      </c>
      <c r="Z356" s="1930" t="s">
        <v>1337</v>
      </c>
      <c r="AA356" s="1930"/>
      <c r="AB356" s="1930" t="s">
        <v>745</v>
      </c>
      <c r="AC356" s="1597" t="s">
        <v>1338</v>
      </c>
      <c r="AD356" s="1692" t="s">
        <v>181</v>
      </c>
      <c r="AE356" s="2093">
        <v>1451.2583</v>
      </c>
      <c r="AF356" s="2095">
        <f>AE356*M356</f>
        <v>8707.5498</v>
      </c>
      <c r="AG356" s="1647" t="s">
        <v>1346</v>
      </c>
      <c r="AH356" s="1947" t="s">
        <v>81</v>
      </c>
      <c r="AI356" s="1947"/>
      <c r="AJ356" s="1947">
        <v>9</v>
      </c>
      <c r="AK356" s="1948">
        <f t="shared" si="281"/>
        <v>16560</v>
      </c>
      <c r="AL356" s="1948"/>
      <c r="AM356" s="1948">
        <f t="shared" si="282"/>
        <v>690</v>
      </c>
      <c r="AN356" s="1948"/>
      <c r="AO356" s="1948"/>
      <c r="AP356" s="1948"/>
      <c r="AQ356" s="1948"/>
      <c r="AR356" s="1948" t="s">
        <v>63</v>
      </c>
      <c r="AS356" s="1948">
        <f t="shared" si="262"/>
        <v>16560</v>
      </c>
      <c r="AT356" s="1948"/>
      <c r="AU356" s="1430">
        <f t="shared" si="267"/>
        <v>1840</v>
      </c>
      <c r="AV356" s="1430">
        <f t="shared" si="268"/>
        <v>1840</v>
      </c>
      <c r="AW356" s="1430">
        <f t="shared" si="269"/>
        <v>1840</v>
      </c>
      <c r="AX356" s="1430">
        <f t="shared" si="270"/>
        <v>1840</v>
      </c>
      <c r="AY356" s="1430">
        <f t="shared" si="271"/>
        <v>1840</v>
      </c>
      <c r="AZ356" s="1430">
        <f t="shared" si="272"/>
        <v>1840</v>
      </c>
      <c r="BA356" s="1430">
        <f t="shared" si="273"/>
        <v>1840</v>
      </c>
      <c r="BB356" s="1430">
        <f t="shared" si="274"/>
        <v>1840</v>
      </c>
      <c r="BC356" s="1430">
        <f t="shared" si="275"/>
        <v>1840</v>
      </c>
      <c r="BD356" s="1430">
        <f t="shared" si="276"/>
        <v>1763.33333333333</v>
      </c>
      <c r="BE356" s="1430">
        <f t="shared" si="277"/>
        <v>76.6666666666667</v>
      </c>
      <c r="BF356" s="1876"/>
      <c r="BG356" s="1959"/>
      <c r="BH356" s="1960"/>
      <c r="BI356" s="1960"/>
      <c r="BJ356" s="1960"/>
      <c r="BK356" s="1960"/>
      <c r="BL356" s="1960"/>
      <c r="BM356" s="1960"/>
      <c r="BN356" s="1960"/>
      <c r="BO356" s="1960"/>
      <c r="BP356" s="1960"/>
      <c r="BQ356" s="1960"/>
      <c r="BR356" s="1960"/>
      <c r="BS356" s="1960"/>
      <c r="BT356" s="1960"/>
      <c r="BU356" s="1960"/>
      <c r="BV356" s="1960"/>
      <c r="BW356" s="1960"/>
      <c r="BX356" s="1960"/>
      <c r="BY356" s="1960"/>
      <c r="BZ356" s="1960"/>
      <c r="CA356" s="1960"/>
      <c r="CB356" s="1960"/>
      <c r="CC356" s="1960"/>
      <c r="CD356" s="1960"/>
      <c r="CE356" s="1960"/>
      <c r="CF356" s="1960"/>
      <c r="CG356" s="1960"/>
      <c r="CH356" s="1960"/>
      <c r="CI356" s="1960"/>
      <c r="CJ356" s="1960"/>
      <c r="CK356" s="1960"/>
      <c r="CL356" s="1960"/>
      <c r="CM356" s="1960"/>
      <c r="CN356" s="1960"/>
      <c r="CO356" s="1960"/>
      <c r="CP356" s="1960"/>
      <c r="CQ356" s="1960"/>
      <c r="CR356" s="1960"/>
      <c r="CS356" s="1960"/>
      <c r="CT356" s="1960"/>
      <c r="CU356" s="1960"/>
      <c r="CV356" s="1960"/>
      <c r="CW356" s="1960"/>
      <c r="CX356" s="1960"/>
      <c r="CY356" s="1960"/>
      <c r="CZ356" s="1960"/>
      <c r="DA356" s="1960"/>
      <c r="DB356" s="1960"/>
      <c r="DC356" s="1960"/>
      <c r="DD356" s="1960"/>
      <c r="DE356" s="1960"/>
      <c r="DF356" s="1960"/>
      <c r="DG356" s="1960"/>
      <c r="DH356" s="1960"/>
      <c r="DI356" s="1960"/>
      <c r="DJ356" s="1960"/>
      <c r="DK356" s="1960"/>
      <c r="DL356" s="1960"/>
      <c r="DM356" s="1960"/>
      <c r="DN356" s="1960"/>
      <c r="DO356" s="1960"/>
      <c r="DP356" s="1960"/>
      <c r="DQ356" s="1960"/>
      <c r="DR356" s="1960"/>
      <c r="DS356" s="1960"/>
      <c r="DT356" s="1960"/>
      <c r="DU356" s="1960"/>
      <c r="DV356" s="1960"/>
      <c r="DW356" s="1960"/>
      <c r="DX356" s="1960"/>
      <c r="DY356" s="1960"/>
      <c r="DZ356" s="1960"/>
      <c r="EA356" s="1960"/>
      <c r="EB356" s="1960"/>
      <c r="EC356" s="1960"/>
      <c r="ED356" s="1960"/>
      <c r="EE356" s="1960"/>
      <c r="EF356" s="1960"/>
      <c r="EG356" s="1960"/>
      <c r="EH356" s="1960"/>
      <c r="EI356" s="1960"/>
      <c r="EJ356" s="1960"/>
      <c r="EK356" s="1960"/>
      <c r="EL356" s="1960"/>
      <c r="EM356" s="1960"/>
      <c r="EN356" s="1960"/>
      <c r="EO356" s="1960"/>
      <c r="EP356" s="1960"/>
      <c r="EQ356" s="1960"/>
      <c r="ER356" s="1960"/>
      <c r="ES356" s="1960"/>
      <c r="ET356" s="1960"/>
      <c r="EU356" s="1960"/>
      <c r="EV356" s="1960"/>
      <c r="EW356" s="1960"/>
      <c r="EX356" s="1960"/>
      <c r="EY356" s="1960"/>
      <c r="EZ356" s="1960"/>
      <c r="FA356" s="1960"/>
      <c r="FB356" s="1960"/>
      <c r="FC356" s="1960"/>
      <c r="FD356" s="1960"/>
      <c r="FE356" s="1960"/>
      <c r="FF356" s="1960"/>
      <c r="FG356" s="1960"/>
      <c r="FH356" s="1960"/>
      <c r="FI356" s="1960"/>
      <c r="FJ356" s="1960"/>
      <c r="FK356" s="1960"/>
      <c r="FL356" s="1960"/>
      <c r="FM356" s="1960"/>
      <c r="FN356" s="1960"/>
      <c r="FO356" s="1960"/>
      <c r="FP356" s="1960"/>
      <c r="FQ356" s="1960"/>
      <c r="FR356" s="1960"/>
      <c r="FS356" s="1960"/>
      <c r="FT356" s="1960"/>
      <c r="FU356" s="1960"/>
      <c r="FV356" s="1960"/>
      <c r="FW356" s="1960"/>
      <c r="FX356" s="1960"/>
      <c r="FY356" s="1960"/>
      <c r="FZ356" s="1960"/>
      <c r="GA356" s="1960"/>
      <c r="GB356" s="1960"/>
      <c r="GC356" s="1960"/>
      <c r="GD356" s="1960"/>
      <c r="GE356" s="1960"/>
      <c r="GF356" s="1960"/>
      <c r="GG356" s="1960"/>
      <c r="GH356" s="1960"/>
      <c r="GI356" s="1960"/>
      <c r="GJ356" s="1960"/>
      <c r="GK356" s="1960"/>
      <c r="GL356" s="1960"/>
      <c r="GM356" s="1960"/>
      <c r="GN356" s="1960"/>
      <c r="GO356" s="1960"/>
      <c r="GP356" s="1960"/>
      <c r="GQ356" s="1960"/>
      <c r="GR356" s="1960"/>
      <c r="GS356" s="1960"/>
      <c r="GT356" s="1960"/>
      <c r="GU356" s="1960"/>
      <c r="GV356" s="1960"/>
      <c r="GW356" s="1960"/>
      <c r="GX356" s="1960"/>
      <c r="GY356" s="1960"/>
      <c r="GZ356" s="1960"/>
      <c r="HA356" s="1960"/>
      <c r="HB356" s="1960"/>
      <c r="HC356" s="1960"/>
      <c r="HD356" s="1960"/>
      <c r="HE356" s="1960"/>
      <c r="HF356" s="1960"/>
      <c r="HG356" s="1960"/>
      <c r="HH356" s="1960"/>
      <c r="HI356" s="1960"/>
      <c r="HJ356" s="1960"/>
      <c r="HK356" s="1960"/>
      <c r="HL356" s="1960"/>
      <c r="HM356" s="1960"/>
      <c r="HN356" s="1960"/>
      <c r="HO356" s="1960"/>
      <c r="HP356" s="1960"/>
      <c r="HQ356" s="1960"/>
      <c r="HR356" s="1960"/>
      <c r="HS356" s="1960"/>
      <c r="HT356" s="1960"/>
      <c r="HU356" s="1960"/>
      <c r="HV356" s="1960"/>
      <c r="HW356" s="1960"/>
      <c r="HX356" s="1960"/>
      <c r="HY356" s="1960"/>
      <c r="HZ356" s="1960"/>
      <c r="IA356" s="1960"/>
      <c r="IB356" s="1960"/>
      <c r="IC356" s="1960"/>
      <c r="ID356" s="1960"/>
      <c r="IE356" s="1960"/>
      <c r="IF356" s="1960"/>
      <c r="IG356" s="1960"/>
      <c r="IH356" s="1960"/>
      <c r="II356" s="1960"/>
      <c r="IJ356" s="1960"/>
      <c r="IK356" s="1960"/>
      <c r="IL356" s="1960"/>
      <c r="IM356" s="1960"/>
      <c r="IN356" s="1960"/>
      <c r="IO356" s="1960"/>
      <c r="IP356" s="1960"/>
      <c r="IQ356" s="1960"/>
      <c r="IR356" s="1960"/>
      <c r="IS356" s="1960"/>
      <c r="IT356" s="1960"/>
      <c r="IU356" s="1960"/>
      <c r="IV356" s="1960"/>
      <c r="IW356" s="1960"/>
      <c r="IX356" s="1960"/>
      <c r="IY356" s="1960"/>
      <c r="IZ356" s="1960"/>
      <c r="JA356" s="1960"/>
      <c r="JB356" s="1960"/>
      <c r="JC356" s="1960"/>
      <c r="JD356" s="1960"/>
      <c r="JE356" s="1960"/>
      <c r="JF356" s="1960"/>
      <c r="JG356" s="1960"/>
      <c r="JH356" s="1960"/>
      <c r="JI356" s="1960"/>
      <c r="JJ356" s="1960"/>
      <c r="JK356" s="1960"/>
      <c r="JL356" s="1960"/>
      <c r="JM356" s="1960"/>
      <c r="JN356" s="1960"/>
      <c r="JO356" s="1960"/>
      <c r="JP356" s="1960"/>
      <c r="JQ356" s="1960"/>
      <c r="JR356" s="1960"/>
      <c r="JS356" s="1960"/>
      <c r="JT356" s="1960"/>
      <c r="JU356" s="1960"/>
      <c r="JV356" s="1960"/>
      <c r="JW356" s="1960"/>
      <c r="JX356" s="1960"/>
      <c r="JY356" s="1960"/>
      <c r="JZ356" s="1960"/>
      <c r="KA356" s="1960"/>
      <c r="KB356" s="1960"/>
      <c r="KC356" s="1960"/>
      <c r="KD356" s="1960"/>
      <c r="KE356" s="1960"/>
      <c r="KF356" s="1960"/>
      <c r="KG356" s="1960"/>
      <c r="KH356" s="1960"/>
      <c r="KI356" s="1960"/>
      <c r="KJ356" s="1960"/>
      <c r="KK356" s="1960"/>
      <c r="KL356" s="1960"/>
      <c r="KM356" s="1960"/>
      <c r="KN356" s="1960"/>
      <c r="KO356" s="1960"/>
      <c r="KP356" s="1960"/>
      <c r="KQ356" s="1960"/>
      <c r="KR356" s="1960"/>
      <c r="KS356" s="1960"/>
      <c r="KT356" s="1960"/>
      <c r="KU356" s="1960"/>
      <c r="KV356" s="1960"/>
      <c r="KW356" s="1960"/>
      <c r="KX356" s="1960"/>
      <c r="KY356" s="1960"/>
      <c r="KZ356" s="1960"/>
      <c r="LA356" s="1960"/>
      <c r="LB356" s="1960"/>
      <c r="LC356" s="1960"/>
      <c r="LD356" s="1960"/>
      <c r="LE356" s="1960"/>
      <c r="LF356" s="1960"/>
      <c r="LG356" s="1960"/>
      <c r="LH356" s="1960"/>
      <c r="LI356" s="1960"/>
      <c r="LJ356" s="1960"/>
      <c r="LK356" s="1960"/>
      <c r="LL356" s="1960"/>
      <c r="LM356" s="1960"/>
      <c r="LN356" s="1960"/>
      <c r="LO356" s="1960"/>
      <c r="LP356" s="1960"/>
    </row>
    <row r="357" s="1488" customFormat="1" ht="47" customHeight="1" spans="1:328">
      <c r="A357" s="1832">
        <v>45895</v>
      </c>
      <c r="B357" s="1660" t="s">
        <v>846</v>
      </c>
      <c r="C357" s="1661" t="s">
        <v>847</v>
      </c>
      <c r="D357" s="1662">
        <v>4500177775</v>
      </c>
      <c r="E357" s="2415"/>
      <c r="F357" s="1662" t="s">
        <v>1347</v>
      </c>
      <c r="G357" s="1863" t="s">
        <v>76</v>
      </c>
      <c r="H357" s="1863" t="s">
        <v>76</v>
      </c>
      <c r="I357" s="1880" t="s">
        <v>77</v>
      </c>
      <c r="J357" s="1543">
        <v>2016</v>
      </c>
      <c r="K357" s="1876">
        <v>0</v>
      </c>
      <c r="L357" s="1876">
        <v>96</v>
      </c>
      <c r="M357" s="1876">
        <f t="shared" si="263"/>
        <v>21</v>
      </c>
      <c r="N357" s="2059">
        <v>45941</v>
      </c>
      <c r="O357" s="2059">
        <f>N357</f>
        <v>45941</v>
      </c>
      <c r="P357" s="1878"/>
      <c r="Q357" s="1562" t="s">
        <v>78</v>
      </c>
      <c r="R357" s="1577">
        <v>2016</v>
      </c>
      <c r="S357" s="1577">
        <f t="shared" si="261"/>
        <v>0</v>
      </c>
      <c r="T357" s="1577"/>
      <c r="U357" s="2938" t="s">
        <v>829</v>
      </c>
      <c r="V357" s="1880" t="s">
        <v>1307</v>
      </c>
      <c r="W357" s="1880" t="s">
        <v>111</v>
      </c>
      <c r="X357" s="1900">
        <v>45895</v>
      </c>
      <c r="Y357" s="1930" t="s">
        <v>88</v>
      </c>
      <c r="Z357" s="1900">
        <v>45916</v>
      </c>
      <c r="AA357" s="1930"/>
      <c r="AB357" s="1930"/>
      <c r="AC357" s="1682" t="s">
        <v>1348</v>
      </c>
      <c r="AD357" s="1692" t="s">
        <v>680</v>
      </c>
      <c r="AE357" s="2093">
        <v>0.8843</v>
      </c>
      <c r="AF357" s="2095">
        <f>AE357*J357</f>
        <v>1782.7488</v>
      </c>
      <c r="AG357" s="1647"/>
      <c r="AH357" s="1947" t="s">
        <v>81</v>
      </c>
      <c r="AI357" s="1947"/>
      <c r="AJ357" s="1947">
        <v>9</v>
      </c>
      <c r="AK357" s="1948">
        <f t="shared" si="281"/>
        <v>2016</v>
      </c>
      <c r="AL357" s="1948"/>
      <c r="AM357" s="1948"/>
      <c r="AN357" s="1948"/>
      <c r="AO357" s="1948"/>
      <c r="AP357" s="1948"/>
      <c r="AQ357" s="1948"/>
      <c r="AR357" s="1948" t="s">
        <v>63</v>
      </c>
      <c r="AS357" s="1948">
        <f t="shared" si="262"/>
        <v>2016</v>
      </c>
      <c r="AT357" s="1948"/>
      <c r="AU357" s="1430">
        <f t="shared" si="267"/>
        <v>224</v>
      </c>
      <c r="AV357" s="1430">
        <f t="shared" si="268"/>
        <v>224</v>
      </c>
      <c r="AW357" s="1430">
        <f t="shared" si="269"/>
        <v>224</v>
      </c>
      <c r="AX357" s="1430">
        <f t="shared" si="270"/>
        <v>224</v>
      </c>
      <c r="AY357" s="1430">
        <f t="shared" si="271"/>
        <v>224</v>
      </c>
      <c r="AZ357" s="1430">
        <f t="shared" si="272"/>
        <v>224</v>
      </c>
      <c r="BA357" s="1430">
        <f t="shared" si="273"/>
        <v>224</v>
      </c>
      <c r="BB357" s="1430">
        <f t="shared" si="274"/>
        <v>224</v>
      </c>
      <c r="BC357" s="1430">
        <f t="shared" si="275"/>
        <v>224</v>
      </c>
      <c r="BD357" s="1430">
        <f t="shared" si="276"/>
        <v>214.666666666667</v>
      </c>
      <c r="BE357" s="1430">
        <f t="shared" si="277"/>
        <v>9.33333333333333</v>
      </c>
      <c r="BF357" s="1876"/>
      <c r="BG357" s="1959"/>
      <c r="BH357" s="1960"/>
      <c r="BI357" s="1960"/>
      <c r="BJ357" s="1960"/>
      <c r="BK357" s="1960"/>
      <c r="BL357" s="1960"/>
      <c r="BM357" s="1960"/>
      <c r="BN357" s="1960"/>
      <c r="BO357" s="1960"/>
      <c r="BP357" s="1960"/>
      <c r="BQ357" s="1960"/>
      <c r="BR357" s="1960"/>
      <c r="BS357" s="1960"/>
      <c r="BT357" s="1960"/>
      <c r="BU357" s="1960"/>
      <c r="BV357" s="1960"/>
      <c r="BW357" s="1960"/>
      <c r="BX357" s="1960"/>
      <c r="BY357" s="1960"/>
      <c r="BZ357" s="1960"/>
      <c r="CA357" s="1960"/>
      <c r="CB357" s="1960"/>
      <c r="CC357" s="1960"/>
      <c r="CD357" s="1960"/>
      <c r="CE357" s="1960"/>
      <c r="CF357" s="1960"/>
      <c r="CG357" s="1960"/>
      <c r="CH357" s="1960"/>
      <c r="CI357" s="1960"/>
      <c r="CJ357" s="1960"/>
      <c r="CK357" s="1960"/>
      <c r="CL357" s="1960"/>
      <c r="CM357" s="1960"/>
      <c r="CN357" s="1960"/>
      <c r="CO357" s="1960"/>
      <c r="CP357" s="1960"/>
      <c r="CQ357" s="1960"/>
      <c r="CR357" s="1960"/>
      <c r="CS357" s="1960"/>
      <c r="CT357" s="1960"/>
      <c r="CU357" s="1960"/>
      <c r="CV357" s="1960"/>
      <c r="CW357" s="1960"/>
      <c r="CX357" s="1960"/>
      <c r="CY357" s="1960"/>
      <c r="CZ357" s="1960"/>
      <c r="DA357" s="1960"/>
      <c r="DB357" s="1960"/>
      <c r="DC357" s="1960"/>
      <c r="DD357" s="1960"/>
      <c r="DE357" s="1960"/>
      <c r="DF357" s="1960"/>
      <c r="DG357" s="1960"/>
      <c r="DH357" s="1960"/>
      <c r="DI357" s="1960"/>
      <c r="DJ357" s="1960"/>
      <c r="DK357" s="1960"/>
      <c r="DL357" s="1960"/>
      <c r="DM357" s="1960"/>
      <c r="DN357" s="1960"/>
      <c r="DO357" s="1960"/>
      <c r="DP357" s="1960"/>
      <c r="DQ357" s="1960"/>
      <c r="DR357" s="1960"/>
      <c r="DS357" s="1960"/>
      <c r="DT357" s="1960"/>
      <c r="DU357" s="1960"/>
      <c r="DV357" s="1960"/>
      <c r="DW357" s="1960"/>
      <c r="DX357" s="1960"/>
      <c r="DY357" s="1960"/>
      <c r="DZ357" s="1960"/>
      <c r="EA357" s="1960"/>
      <c r="EB357" s="1960"/>
      <c r="EC357" s="1960"/>
      <c r="ED357" s="1960"/>
      <c r="EE357" s="1960"/>
      <c r="EF357" s="1960"/>
      <c r="EG357" s="1960"/>
      <c r="EH357" s="1960"/>
      <c r="EI357" s="1960"/>
      <c r="EJ357" s="1960"/>
      <c r="EK357" s="1960"/>
      <c r="EL357" s="1960"/>
      <c r="EM357" s="1960"/>
      <c r="EN357" s="1960"/>
      <c r="EO357" s="1960"/>
      <c r="EP357" s="1960"/>
      <c r="EQ357" s="1960"/>
      <c r="ER357" s="1960"/>
      <c r="ES357" s="1960"/>
      <c r="ET357" s="1960"/>
      <c r="EU357" s="1960"/>
      <c r="EV357" s="1960"/>
      <c r="EW357" s="1960"/>
      <c r="EX357" s="1960"/>
      <c r="EY357" s="1960"/>
      <c r="EZ357" s="1960"/>
      <c r="FA357" s="1960"/>
      <c r="FB357" s="1960"/>
      <c r="FC357" s="1960"/>
      <c r="FD357" s="1960"/>
      <c r="FE357" s="1960"/>
      <c r="FF357" s="1960"/>
      <c r="FG357" s="1960"/>
      <c r="FH357" s="1960"/>
      <c r="FI357" s="1960"/>
      <c r="FJ357" s="1960"/>
      <c r="FK357" s="1960"/>
      <c r="FL357" s="1960"/>
      <c r="FM357" s="1960"/>
      <c r="FN357" s="1960"/>
      <c r="FO357" s="1960"/>
      <c r="FP357" s="1960"/>
      <c r="FQ357" s="1960"/>
      <c r="FR357" s="1960"/>
      <c r="FS357" s="1960"/>
      <c r="FT357" s="1960"/>
      <c r="FU357" s="1960"/>
      <c r="FV357" s="1960"/>
      <c r="FW357" s="1960"/>
      <c r="FX357" s="1960"/>
      <c r="FY357" s="1960"/>
      <c r="FZ357" s="1960"/>
      <c r="GA357" s="1960"/>
      <c r="GB357" s="1960"/>
      <c r="GC357" s="1960"/>
      <c r="GD357" s="1960"/>
      <c r="GE357" s="1960"/>
      <c r="GF357" s="1960"/>
      <c r="GG357" s="1960"/>
      <c r="GH357" s="1960"/>
      <c r="GI357" s="1960"/>
      <c r="GJ357" s="1960"/>
      <c r="GK357" s="1960"/>
      <c r="GL357" s="1960"/>
      <c r="GM357" s="1960"/>
      <c r="GN357" s="1960"/>
      <c r="GO357" s="1960"/>
      <c r="GP357" s="1960"/>
      <c r="GQ357" s="1960"/>
      <c r="GR357" s="1960"/>
      <c r="GS357" s="1960"/>
      <c r="GT357" s="1960"/>
      <c r="GU357" s="1960"/>
      <c r="GV357" s="1960"/>
      <c r="GW357" s="1960"/>
      <c r="GX357" s="1960"/>
      <c r="GY357" s="1960"/>
      <c r="GZ357" s="1960"/>
      <c r="HA357" s="1960"/>
      <c r="HB357" s="1960"/>
      <c r="HC357" s="1960"/>
      <c r="HD357" s="1960"/>
      <c r="HE357" s="1960"/>
      <c r="HF357" s="1960"/>
      <c r="HG357" s="1960"/>
      <c r="HH357" s="1960"/>
      <c r="HI357" s="1960"/>
      <c r="HJ357" s="1960"/>
      <c r="HK357" s="1960"/>
      <c r="HL357" s="1960"/>
      <c r="HM357" s="1960"/>
      <c r="HN357" s="1960"/>
      <c r="HO357" s="1960"/>
      <c r="HP357" s="1960"/>
      <c r="HQ357" s="1960"/>
      <c r="HR357" s="1960"/>
      <c r="HS357" s="1960"/>
      <c r="HT357" s="1960"/>
      <c r="HU357" s="1960"/>
      <c r="HV357" s="1960"/>
      <c r="HW357" s="1960"/>
      <c r="HX357" s="1960"/>
      <c r="HY357" s="1960"/>
      <c r="HZ357" s="1960"/>
      <c r="IA357" s="1960"/>
      <c r="IB357" s="1960"/>
      <c r="IC357" s="1960"/>
      <c r="ID357" s="1960"/>
      <c r="IE357" s="1960"/>
      <c r="IF357" s="1960"/>
      <c r="IG357" s="1960"/>
      <c r="IH357" s="1960"/>
      <c r="II357" s="1960"/>
      <c r="IJ357" s="1960"/>
      <c r="IK357" s="1960"/>
      <c r="IL357" s="1960"/>
      <c r="IM357" s="1960"/>
      <c r="IN357" s="1960"/>
      <c r="IO357" s="1960"/>
      <c r="IP357" s="1960"/>
      <c r="IQ357" s="1960"/>
      <c r="IR357" s="1960"/>
      <c r="IS357" s="1960"/>
      <c r="IT357" s="1960"/>
      <c r="IU357" s="1960"/>
      <c r="IV357" s="1960"/>
      <c r="IW357" s="1960"/>
      <c r="IX357" s="1960"/>
      <c r="IY357" s="1960"/>
      <c r="IZ357" s="1960"/>
      <c r="JA357" s="1960"/>
      <c r="JB357" s="1960"/>
      <c r="JC357" s="1960"/>
      <c r="JD357" s="1960"/>
      <c r="JE357" s="1960"/>
      <c r="JF357" s="1960"/>
      <c r="JG357" s="1960"/>
      <c r="JH357" s="1960"/>
      <c r="JI357" s="1960"/>
      <c r="JJ357" s="1960"/>
      <c r="JK357" s="1960"/>
      <c r="JL357" s="1960"/>
      <c r="JM357" s="1960"/>
      <c r="JN357" s="1960"/>
      <c r="JO357" s="1960"/>
      <c r="JP357" s="1960"/>
      <c r="JQ357" s="1960"/>
      <c r="JR357" s="1960"/>
      <c r="JS357" s="1960"/>
      <c r="JT357" s="1960"/>
      <c r="JU357" s="1960"/>
      <c r="JV357" s="1960"/>
      <c r="JW357" s="1960"/>
      <c r="JX357" s="1960"/>
      <c r="JY357" s="1960"/>
      <c r="JZ357" s="1960"/>
      <c r="KA357" s="1960"/>
      <c r="KB357" s="1960"/>
      <c r="KC357" s="1960"/>
      <c r="KD357" s="1960"/>
      <c r="KE357" s="1960"/>
      <c r="KF357" s="1960"/>
      <c r="KG357" s="1960"/>
      <c r="KH357" s="1960"/>
      <c r="KI357" s="1960"/>
      <c r="KJ357" s="1960"/>
      <c r="KK357" s="1960"/>
      <c r="KL357" s="1960"/>
      <c r="KM357" s="1960"/>
      <c r="KN357" s="1960"/>
      <c r="KO357" s="1960"/>
      <c r="KP357" s="1960"/>
      <c r="KQ357" s="1960"/>
      <c r="KR357" s="1960"/>
      <c r="KS357" s="1960"/>
      <c r="KT357" s="1960"/>
      <c r="KU357" s="1960"/>
      <c r="KV357" s="1960"/>
      <c r="KW357" s="1960"/>
      <c r="KX357" s="1960"/>
      <c r="KY357" s="1960"/>
      <c r="KZ357" s="1960"/>
      <c r="LA357" s="1960"/>
      <c r="LB357" s="1960"/>
      <c r="LC357" s="1960"/>
      <c r="LD357" s="1960"/>
      <c r="LE357" s="1960"/>
      <c r="LF357" s="1960"/>
      <c r="LG357" s="1960"/>
      <c r="LH357" s="1960"/>
      <c r="LI357" s="1960"/>
      <c r="LJ357" s="1960"/>
      <c r="LK357" s="1960"/>
      <c r="LL357" s="1960"/>
      <c r="LM357" s="1960"/>
      <c r="LN357" s="1960"/>
      <c r="LO357" s="1960"/>
      <c r="LP357" s="1960"/>
    </row>
    <row r="358" s="1481" customFormat="1" ht="47" customHeight="1" spans="1:328">
      <c r="A358" s="1499">
        <v>45882</v>
      </c>
      <c r="B358" s="1500" t="s">
        <v>173</v>
      </c>
      <c r="C358" s="1501" t="s">
        <v>98</v>
      </c>
      <c r="D358" s="1502">
        <v>4500176784</v>
      </c>
      <c r="E358" s="2253" t="s">
        <v>1349</v>
      </c>
      <c r="F358" s="1502" t="s">
        <v>1350</v>
      </c>
      <c r="G358" s="1505" t="s">
        <v>176</v>
      </c>
      <c r="H358" s="1505" t="s">
        <v>176</v>
      </c>
      <c r="I358" s="1505" t="s">
        <v>1067</v>
      </c>
      <c r="J358" s="1522">
        <v>13800</v>
      </c>
      <c r="K358" s="1534">
        <v>24</v>
      </c>
      <c r="L358" s="1534">
        <v>2760</v>
      </c>
      <c r="M358" s="1534">
        <f t="shared" si="263"/>
        <v>5</v>
      </c>
      <c r="N358" s="1536">
        <v>45939</v>
      </c>
      <c r="O358" s="1536">
        <f>N358-2</f>
        <v>45937</v>
      </c>
      <c r="P358" s="2932" t="s">
        <v>1335</v>
      </c>
      <c r="Q358" s="1562" t="s">
        <v>78</v>
      </c>
      <c r="R358" s="2722">
        <v>13800</v>
      </c>
      <c r="S358" s="2722">
        <f t="shared" si="261"/>
        <v>0</v>
      </c>
      <c r="T358" s="2722"/>
      <c r="U358" s="1563" t="s">
        <v>829</v>
      </c>
      <c r="V358" s="1532"/>
      <c r="W358" s="1532" t="s">
        <v>111</v>
      </c>
      <c r="X358" s="1565" t="s">
        <v>1068</v>
      </c>
      <c r="Y358" s="1589" t="s">
        <v>88</v>
      </c>
      <c r="Z358" s="1589" t="s">
        <v>1337</v>
      </c>
      <c r="AA358" s="1589"/>
      <c r="AB358" s="1589" t="s">
        <v>745</v>
      </c>
      <c r="AC358" s="1580" t="s">
        <v>1338</v>
      </c>
      <c r="AD358" s="1590" t="s">
        <v>181</v>
      </c>
      <c r="AE358" s="2277">
        <v>1451.258</v>
      </c>
      <c r="AF358" s="2278">
        <f>AE358*M358</f>
        <v>7256.29</v>
      </c>
      <c r="AG358" s="1504" t="s">
        <v>1351</v>
      </c>
      <c r="AH358" s="1609" t="s">
        <v>81</v>
      </c>
      <c r="AI358" s="1609"/>
      <c r="AJ358" s="1609">
        <v>9</v>
      </c>
      <c r="AK358" s="1610">
        <f t="shared" si="281"/>
        <v>13800</v>
      </c>
      <c r="AL358" s="1610"/>
      <c r="AM358" s="1610">
        <f t="shared" ref="AM358:AM364" si="283">J358/24</f>
        <v>575</v>
      </c>
      <c r="AN358" s="1610"/>
      <c r="AO358" s="1610"/>
      <c r="AP358" s="1610"/>
      <c r="AQ358" s="1610"/>
      <c r="AR358" s="1610" t="s">
        <v>63</v>
      </c>
      <c r="AS358" s="1610">
        <f t="shared" si="262"/>
        <v>13800</v>
      </c>
      <c r="AT358" s="1610"/>
      <c r="AU358" s="1622">
        <f t="shared" si="267"/>
        <v>1533.33333333333</v>
      </c>
      <c r="AV358" s="1622">
        <f t="shared" si="268"/>
        <v>1533.33333333333</v>
      </c>
      <c r="AW358" s="1622">
        <f t="shared" si="269"/>
        <v>1533.33333333333</v>
      </c>
      <c r="AX358" s="1622">
        <f t="shared" si="270"/>
        <v>1533.33333333333</v>
      </c>
      <c r="AY358" s="1622">
        <f t="shared" si="271"/>
        <v>1533.33333333333</v>
      </c>
      <c r="AZ358" s="1622">
        <f t="shared" si="272"/>
        <v>1533.33333333333</v>
      </c>
      <c r="BA358" s="1622">
        <f t="shared" si="273"/>
        <v>1533.33333333333</v>
      </c>
      <c r="BB358" s="1622">
        <f t="shared" si="274"/>
        <v>1533.33333333333</v>
      </c>
      <c r="BC358" s="1622">
        <f t="shared" si="275"/>
        <v>1533.33333333333</v>
      </c>
      <c r="BD358" s="1622">
        <f t="shared" si="276"/>
        <v>1469.44444444444</v>
      </c>
      <c r="BE358" s="1622">
        <f t="shared" si="277"/>
        <v>63.8888888888889</v>
      </c>
      <c r="BF358" s="1534"/>
      <c r="BG358" s="1638"/>
      <c r="BH358" s="1639"/>
      <c r="BI358" s="1639"/>
      <c r="BJ358" s="1639"/>
      <c r="BK358" s="1639"/>
      <c r="BL358" s="1639"/>
      <c r="BM358" s="1639"/>
      <c r="BN358" s="1639"/>
      <c r="BO358" s="1639"/>
      <c r="BP358" s="1639"/>
      <c r="BQ358" s="1639"/>
      <c r="BR358" s="1639"/>
      <c r="BS358" s="1639"/>
      <c r="BT358" s="1639"/>
      <c r="BU358" s="1639"/>
      <c r="BV358" s="1639"/>
      <c r="BW358" s="1639"/>
      <c r="BX358" s="1639"/>
      <c r="BY358" s="1639"/>
      <c r="BZ358" s="1639"/>
      <c r="CA358" s="1639"/>
      <c r="CB358" s="1639"/>
      <c r="CC358" s="1639"/>
      <c r="CD358" s="1639"/>
      <c r="CE358" s="1639"/>
      <c r="CF358" s="1639"/>
      <c r="CG358" s="1639"/>
      <c r="CH358" s="1639"/>
      <c r="CI358" s="1639"/>
      <c r="CJ358" s="1639"/>
      <c r="CK358" s="1639"/>
      <c r="CL358" s="1639"/>
      <c r="CM358" s="1639"/>
      <c r="CN358" s="1639"/>
      <c r="CO358" s="1639"/>
      <c r="CP358" s="1639"/>
      <c r="CQ358" s="1639"/>
      <c r="CR358" s="1639"/>
      <c r="CS358" s="1639"/>
      <c r="CT358" s="1639"/>
      <c r="CU358" s="1639"/>
      <c r="CV358" s="1639"/>
      <c r="CW358" s="1639"/>
      <c r="CX358" s="1639"/>
      <c r="CY358" s="1639"/>
      <c r="CZ358" s="1639"/>
      <c r="DA358" s="1639"/>
      <c r="DB358" s="1639"/>
      <c r="DC358" s="1639"/>
      <c r="DD358" s="1639"/>
      <c r="DE358" s="1639"/>
      <c r="DF358" s="1639"/>
      <c r="DG358" s="1639"/>
      <c r="DH358" s="1639"/>
      <c r="DI358" s="1639"/>
      <c r="DJ358" s="1639"/>
      <c r="DK358" s="1639"/>
      <c r="DL358" s="1639"/>
      <c r="DM358" s="1639"/>
      <c r="DN358" s="1639"/>
      <c r="DO358" s="1639"/>
      <c r="DP358" s="1639"/>
      <c r="DQ358" s="1639"/>
      <c r="DR358" s="1639"/>
      <c r="DS358" s="1639"/>
      <c r="DT358" s="1639"/>
      <c r="DU358" s="1639"/>
      <c r="DV358" s="1639"/>
      <c r="DW358" s="1639"/>
      <c r="DX358" s="1639"/>
      <c r="DY358" s="1639"/>
      <c r="DZ358" s="1639"/>
      <c r="EA358" s="1639"/>
      <c r="EB358" s="1639"/>
      <c r="EC358" s="1639"/>
      <c r="ED358" s="1639"/>
      <c r="EE358" s="1639"/>
      <c r="EF358" s="1639"/>
      <c r="EG358" s="1639"/>
      <c r="EH358" s="1639"/>
      <c r="EI358" s="1639"/>
      <c r="EJ358" s="1639"/>
      <c r="EK358" s="1639"/>
      <c r="EL358" s="1639"/>
      <c r="EM358" s="1639"/>
      <c r="EN358" s="1639"/>
      <c r="EO358" s="1639"/>
      <c r="EP358" s="1639"/>
      <c r="EQ358" s="1639"/>
      <c r="ER358" s="1639"/>
      <c r="ES358" s="1639"/>
      <c r="ET358" s="1639"/>
      <c r="EU358" s="1639"/>
      <c r="EV358" s="1639"/>
      <c r="EW358" s="1639"/>
      <c r="EX358" s="1639"/>
      <c r="EY358" s="1639"/>
      <c r="EZ358" s="1639"/>
      <c r="FA358" s="1639"/>
      <c r="FB358" s="1639"/>
      <c r="FC358" s="1639"/>
      <c r="FD358" s="1639"/>
      <c r="FE358" s="1639"/>
      <c r="FF358" s="1639"/>
      <c r="FG358" s="1639"/>
      <c r="FH358" s="1639"/>
      <c r="FI358" s="1639"/>
      <c r="FJ358" s="1639"/>
      <c r="FK358" s="1639"/>
      <c r="FL358" s="1639"/>
      <c r="FM358" s="1639"/>
      <c r="FN358" s="1639"/>
      <c r="FO358" s="1639"/>
      <c r="FP358" s="1639"/>
      <c r="FQ358" s="1639"/>
      <c r="FR358" s="1639"/>
      <c r="FS358" s="1639"/>
      <c r="FT358" s="1639"/>
      <c r="FU358" s="1639"/>
      <c r="FV358" s="1639"/>
      <c r="FW358" s="1639"/>
      <c r="FX358" s="1639"/>
      <c r="FY358" s="1639"/>
      <c r="FZ358" s="1639"/>
      <c r="GA358" s="1639"/>
      <c r="GB358" s="1639"/>
      <c r="GC358" s="1639"/>
      <c r="GD358" s="1639"/>
      <c r="GE358" s="1639"/>
      <c r="GF358" s="1639"/>
      <c r="GG358" s="1639"/>
      <c r="GH358" s="1639"/>
      <c r="GI358" s="1639"/>
      <c r="GJ358" s="1639"/>
      <c r="GK358" s="1639"/>
      <c r="GL358" s="1639"/>
      <c r="GM358" s="1639"/>
      <c r="GN358" s="1639"/>
      <c r="GO358" s="1639"/>
      <c r="GP358" s="1639"/>
      <c r="GQ358" s="1639"/>
      <c r="GR358" s="1639"/>
      <c r="GS358" s="1639"/>
      <c r="GT358" s="1639"/>
      <c r="GU358" s="1639"/>
      <c r="GV358" s="1639"/>
      <c r="GW358" s="1639"/>
      <c r="GX358" s="1639"/>
      <c r="GY358" s="1639"/>
      <c r="GZ358" s="1639"/>
      <c r="HA358" s="1639"/>
      <c r="HB358" s="1639"/>
      <c r="HC358" s="1639"/>
      <c r="HD358" s="1639"/>
      <c r="HE358" s="1639"/>
      <c r="HF358" s="1639"/>
      <c r="HG358" s="1639"/>
      <c r="HH358" s="1639"/>
      <c r="HI358" s="1639"/>
      <c r="HJ358" s="1639"/>
      <c r="HK358" s="1639"/>
      <c r="HL358" s="1639"/>
      <c r="HM358" s="1639"/>
      <c r="HN358" s="1639"/>
      <c r="HO358" s="1639"/>
      <c r="HP358" s="1639"/>
      <c r="HQ358" s="1639"/>
      <c r="HR358" s="1639"/>
      <c r="HS358" s="1639"/>
      <c r="HT358" s="1639"/>
      <c r="HU358" s="1639"/>
      <c r="HV358" s="1639"/>
      <c r="HW358" s="1639"/>
      <c r="HX358" s="1639"/>
      <c r="HY358" s="1639"/>
      <c r="HZ358" s="1639"/>
      <c r="IA358" s="1639"/>
      <c r="IB358" s="1639"/>
      <c r="IC358" s="1639"/>
      <c r="ID358" s="1639"/>
      <c r="IE358" s="1639"/>
      <c r="IF358" s="1639"/>
      <c r="IG358" s="1639"/>
      <c r="IH358" s="1639"/>
      <c r="II358" s="1639"/>
      <c r="IJ358" s="1639"/>
      <c r="IK358" s="1639"/>
      <c r="IL358" s="1639"/>
      <c r="IM358" s="1639"/>
      <c r="IN358" s="1639"/>
      <c r="IO358" s="1639"/>
      <c r="IP358" s="1639"/>
      <c r="IQ358" s="1639"/>
      <c r="IR358" s="1639"/>
      <c r="IS358" s="1639"/>
      <c r="IT358" s="1639"/>
      <c r="IU358" s="1639"/>
      <c r="IV358" s="1639"/>
      <c r="IW358" s="1639"/>
      <c r="IX358" s="1639"/>
      <c r="IY358" s="1639"/>
      <c r="IZ358" s="1639"/>
      <c r="JA358" s="1639"/>
      <c r="JB358" s="1639"/>
      <c r="JC358" s="1639"/>
      <c r="JD358" s="1639"/>
      <c r="JE358" s="1639"/>
      <c r="JF358" s="1639"/>
      <c r="JG358" s="1639"/>
      <c r="JH358" s="1639"/>
      <c r="JI358" s="1639"/>
      <c r="JJ358" s="1639"/>
      <c r="JK358" s="1639"/>
      <c r="JL358" s="1639"/>
      <c r="JM358" s="1639"/>
      <c r="JN358" s="1639"/>
      <c r="JO358" s="1639"/>
      <c r="JP358" s="1639"/>
      <c r="JQ358" s="1639"/>
      <c r="JR358" s="1639"/>
      <c r="JS358" s="1639"/>
      <c r="JT358" s="1639"/>
      <c r="JU358" s="1639"/>
      <c r="JV358" s="1639"/>
      <c r="JW358" s="1639"/>
      <c r="JX358" s="1639"/>
      <c r="JY358" s="1639"/>
      <c r="JZ358" s="1639"/>
      <c r="KA358" s="1639"/>
      <c r="KB358" s="1639"/>
      <c r="KC358" s="1639"/>
      <c r="KD358" s="1639"/>
      <c r="KE358" s="1639"/>
      <c r="KF358" s="1639"/>
      <c r="KG358" s="1639"/>
      <c r="KH358" s="1639"/>
      <c r="KI358" s="1639"/>
      <c r="KJ358" s="1639"/>
      <c r="KK358" s="1639"/>
      <c r="KL358" s="1639"/>
      <c r="KM358" s="1639"/>
      <c r="KN358" s="1639"/>
      <c r="KO358" s="1639"/>
      <c r="KP358" s="1639"/>
      <c r="KQ358" s="1639"/>
      <c r="KR358" s="1639"/>
      <c r="KS358" s="1639"/>
      <c r="KT358" s="1639"/>
      <c r="KU358" s="1639"/>
      <c r="KV358" s="1639"/>
      <c r="KW358" s="1639"/>
      <c r="KX358" s="1639"/>
      <c r="KY358" s="1639"/>
      <c r="KZ358" s="1639"/>
      <c r="LA358" s="1639"/>
      <c r="LB358" s="1639"/>
      <c r="LC358" s="1639"/>
      <c r="LD358" s="1639"/>
      <c r="LE358" s="1639"/>
      <c r="LF358" s="1639"/>
      <c r="LG358" s="1639"/>
      <c r="LH358" s="1639"/>
      <c r="LI358" s="1639"/>
      <c r="LJ358" s="1639"/>
      <c r="LK358" s="1639"/>
      <c r="LL358" s="1639"/>
      <c r="LM358" s="1639"/>
      <c r="LN358" s="1639"/>
      <c r="LO358" s="1639"/>
      <c r="LP358" s="1639"/>
    </row>
    <row r="359" s="1481" customFormat="1" ht="47" customHeight="1" spans="1:328">
      <c r="A359" s="1499">
        <v>45882</v>
      </c>
      <c r="B359" s="1500" t="s">
        <v>173</v>
      </c>
      <c r="C359" s="1501" t="s">
        <v>98</v>
      </c>
      <c r="D359" s="1502">
        <v>4500176784</v>
      </c>
      <c r="E359" s="2253" t="s">
        <v>1352</v>
      </c>
      <c r="F359" s="1502" t="s">
        <v>1353</v>
      </c>
      <c r="G359" s="1505" t="s">
        <v>176</v>
      </c>
      <c r="H359" s="1505" t="s">
        <v>176</v>
      </c>
      <c r="I359" s="1505" t="s">
        <v>1067</v>
      </c>
      <c r="J359" s="1522">
        <v>16560</v>
      </c>
      <c r="K359" s="1534">
        <v>24</v>
      </c>
      <c r="L359" s="1534">
        <v>2760</v>
      </c>
      <c r="M359" s="1534">
        <f t="shared" si="263"/>
        <v>6</v>
      </c>
      <c r="N359" s="1536">
        <v>45939</v>
      </c>
      <c r="O359" s="1536">
        <f>N359-2</f>
        <v>45937</v>
      </c>
      <c r="P359" s="2932" t="s">
        <v>1335</v>
      </c>
      <c r="Q359" s="1562" t="s">
        <v>78</v>
      </c>
      <c r="R359" s="2722">
        <v>16560</v>
      </c>
      <c r="S359" s="2722">
        <f t="shared" si="261"/>
        <v>0</v>
      </c>
      <c r="T359" s="2722"/>
      <c r="U359" s="1563" t="s">
        <v>829</v>
      </c>
      <c r="V359" s="1532"/>
      <c r="W359" s="1532" t="s">
        <v>111</v>
      </c>
      <c r="X359" s="1565" t="s">
        <v>1068</v>
      </c>
      <c r="Y359" s="1589" t="s">
        <v>88</v>
      </c>
      <c r="Z359" s="1589" t="s">
        <v>1337</v>
      </c>
      <c r="AA359" s="1589"/>
      <c r="AB359" s="1589" t="s">
        <v>745</v>
      </c>
      <c r="AC359" s="1580" t="s">
        <v>1338</v>
      </c>
      <c r="AD359" s="1590" t="s">
        <v>181</v>
      </c>
      <c r="AE359" s="2277">
        <v>1451.2583</v>
      </c>
      <c r="AF359" s="2278">
        <f>AE359*M359</f>
        <v>8707.5498</v>
      </c>
      <c r="AG359" s="1504" t="s">
        <v>1354</v>
      </c>
      <c r="AH359" s="1609" t="s">
        <v>81</v>
      </c>
      <c r="AI359" s="1609"/>
      <c r="AJ359" s="1609">
        <v>9</v>
      </c>
      <c r="AK359" s="1610">
        <f t="shared" si="281"/>
        <v>16560</v>
      </c>
      <c r="AL359" s="1610"/>
      <c r="AM359" s="1610">
        <f t="shared" si="283"/>
        <v>690</v>
      </c>
      <c r="AN359" s="1610"/>
      <c r="AO359" s="1610"/>
      <c r="AP359" s="1610"/>
      <c r="AQ359" s="1610"/>
      <c r="AR359" s="1610" t="s">
        <v>63</v>
      </c>
      <c r="AS359" s="1610">
        <f t="shared" si="262"/>
        <v>16560</v>
      </c>
      <c r="AT359" s="1610"/>
      <c r="AU359" s="1622">
        <f t="shared" si="267"/>
        <v>1840</v>
      </c>
      <c r="AV359" s="1622">
        <f t="shared" si="268"/>
        <v>1840</v>
      </c>
      <c r="AW359" s="1622">
        <f t="shared" si="269"/>
        <v>1840</v>
      </c>
      <c r="AX359" s="1622">
        <f t="shared" si="270"/>
        <v>1840</v>
      </c>
      <c r="AY359" s="1622">
        <f t="shared" si="271"/>
        <v>1840</v>
      </c>
      <c r="AZ359" s="1622">
        <f t="shared" si="272"/>
        <v>1840</v>
      </c>
      <c r="BA359" s="1622">
        <f t="shared" si="273"/>
        <v>1840</v>
      </c>
      <c r="BB359" s="1622">
        <f t="shared" si="274"/>
        <v>1840</v>
      </c>
      <c r="BC359" s="1622">
        <f t="shared" si="275"/>
        <v>1840</v>
      </c>
      <c r="BD359" s="1622">
        <f t="shared" si="276"/>
        <v>1763.33333333333</v>
      </c>
      <c r="BE359" s="1622">
        <f t="shared" si="277"/>
        <v>76.6666666666667</v>
      </c>
      <c r="BF359" s="1534"/>
      <c r="BG359" s="1638"/>
      <c r="BH359" s="1639"/>
      <c r="BI359" s="1639"/>
      <c r="BJ359" s="1639"/>
      <c r="BK359" s="1639"/>
      <c r="BL359" s="1639"/>
      <c r="BM359" s="1639"/>
      <c r="BN359" s="1639"/>
      <c r="BO359" s="1639"/>
      <c r="BP359" s="1639"/>
      <c r="BQ359" s="1639"/>
      <c r="BR359" s="1639"/>
      <c r="BS359" s="1639"/>
      <c r="BT359" s="1639"/>
      <c r="BU359" s="1639"/>
      <c r="BV359" s="1639"/>
      <c r="BW359" s="1639"/>
      <c r="BX359" s="1639"/>
      <c r="BY359" s="1639"/>
      <c r="BZ359" s="1639"/>
      <c r="CA359" s="1639"/>
      <c r="CB359" s="1639"/>
      <c r="CC359" s="1639"/>
      <c r="CD359" s="1639"/>
      <c r="CE359" s="1639"/>
      <c r="CF359" s="1639"/>
      <c r="CG359" s="1639"/>
      <c r="CH359" s="1639"/>
      <c r="CI359" s="1639"/>
      <c r="CJ359" s="1639"/>
      <c r="CK359" s="1639"/>
      <c r="CL359" s="1639"/>
      <c r="CM359" s="1639"/>
      <c r="CN359" s="1639"/>
      <c r="CO359" s="1639"/>
      <c r="CP359" s="1639"/>
      <c r="CQ359" s="1639"/>
      <c r="CR359" s="1639"/>
      <c r="CS359" s="1639"/>
      <c r="CT359" s="1639"/>
      <c r="CU359" s="1639"/>
      <c r="CV359" s="1639"/>
      <c r="CW359" s="1639"/>
      <c r="CX359" s="1639"/>
      <c r="CY359" s="1639"/>
      <c r="CZ359" s="1639"/>
      <c r="DA359" s="1639"/>
      <c r="DB359" s="1639"/>
      <c r="DC359" s="1639"/>
      <c r="DD359" s="1639"/>
      <c r="DE359" s="1639"/>
      <c r="DF359" s="1639"/>
      <c r="DG359" s="1639"/>
      <c r="DH359" s="1639"/>
      <c r="DI359" s="1639"/>
      <c r="DJ359" s="1639"/>
      <c r="DK359" s="1639"/>
      <c r="DL359" s="1639"/>
      <c r="DM359" s="1639"/>
      <c r="DN359" s="1639"/>
      <c r="DO359" s="1639"/>
      <c r="DP359" s="1639"/>
      <c r="DQ359" s="1639"/>
      <c r="DR359" s="1639"/>
      <c r="DS359" s="1639"/>
      <c r="DT359" s="1639"/>
      <c r="DU359" s="1639"/>
      <c r="DV359" s="1639"/>
      <c r="DW359" s="1639"/>
      <c r="DX359" s="1639"/>
      <c r="DY359" s="1639"/>
      <c r="DZ359" s="1639"/>
      <c r="EA359" s="1639"/>
      <c r="EB359" s="1639"/>
      <c r="EC359" s="1639"/>
      <c r="ED359" s="1639"/>
      <c r="EE359" s="1639"/>
      <c r="EF359" s="1639"/>
      <c r="EG359" s="1639"/>
      <c r="EH359" s="1639"/>
      <c r="EI359" s="1639"/>
      <c r="EJ359" s="1639"/>
      <c r="EK359" s="1639"/>
      <c r="EL359" s="1639"/>
      <c r="EM359" s="1639"/>
      <c r="EN359" s="1639"/>
      <c r="EO359" s="1639"/>
      <c r="EP359" s="1639"/>
      <c r="EQ359" s="1639"/>
      <c r="ER359" s="1639"/>
      <c r="ES359" s="1639"/>
      <c r="ET359" s="1639"/>
      <c r="EU359" s="1639"/>
      <c r="EV359" s="1639"/>
      <c r="EW359" s="1639"/>
      <c r="EX359" s="1639"/>
      <c r="EY359" s="1639"/>
      <c r="EZ359" s="1639"/>
      <c r="FA359" s="1639"/>
      <c r="FB359" s="1639"/>
      <c r="FC359" s="1639"/>
      <c r="FD359" s="1639"/>
      <c r="FE359" s="1639"/>
      <c r="FF359" s="1639"/>
      <c r="FG359" s="1639"/>
      <c r="FH359" s="1639"/>
      <c r="FI359" s="1639"/>
      <c r="FJ359" s="1639"/>
      <c r="FK359" s="1639"/>
      <c r="FL359" s="1639"/>
      <c r="FM359" s="1639"/>
      <c r="FN359" s="1639"/>
      <c r="FO359" s="1639"/>
      <c r="FP359" s="1639"/>
      <c r="FQ359" s="1639"/>
      <c r="FR359" s="1639"/>
      <c r="FS359" s="1639"/>
      <c r="FT359" s="1639"/>
      <c r="FU359" s="1639"/>
      <c r="FV359" s="1639"/>
      <c r="FW359" s="1639"/>
      <c r="FX359" s="1639"/>
      <c r="FY359" s="1639"/>
      <c r="FZ359" s="1639"/>
      <c r="GA359" s="1639"/>
      <c r="GB359" s="1639"/>
      <c r="GC359" s="1639"/>
      <c r="GD359" s="1639"/>
      <c r="GE359" s="1639"/>
      <c r="GF359" s="1639"/>
      <c r="GG359" s="1639"/>
      <c r="GH359" s="1639"/>
      <c r="GI359" s="1639"/>
      <c r="GJ359" s="1639"/>
      <c r="GK359" s="1639"/>
      <c r="GL359" s="1639"/>
      <c r="GM359" s="1639"/>
      <c r="GN359" s="1639"/>
      <c r="GO359" s="1639"/>
      <c r="GP359" s="1639"/>
      <c r="GQ359" s="1639"/>
      <c r="GR359" s="1639"/>
      <c r="GS359" s="1639"/>
      <c r="GT359" s="1639"/>
      <c r="GU359" s="1639"/>
      <c r="GV359" s="1639"/>
      <c r="GW359" s="1639"/>
      <c r="GX359" s="1639"/>
      <c r="GY359" s="1639"/>
      <c r="GZ359" s="1639"/>
      <c r="HA359" s="1639"/>
      <c r="HB359" s="1639"/>
      <c r="HC359" s="1639"/>
      <c r="HD359" s="1639"/>
      <c r="HE359" s="1639"/>
      <c r="HF359" s="1639"/>
      <c r="HG359" s="1639"/>
      <c r="HH359" s="1639"/>
      <c r="HI359" s="1639"/>
      <c r="HJ359" s="1639"/>
      <c r="HK359" s="1639"/>
      <c r="HL359" s="1639"/>
      <c r="HM359" s="1639"/>
      <c r="HN359" s="1639"/>
      <c r="HO359" s="1639"/>
      <c r="HP359" s="1639"/>
      <c r="HQ359" s="1639"/>
      <c r="HR359" s="1639"/>
      <c r="HS359" s="1639"/>
      <c r="HT359" s="1639"/>
      <c r="HU359" s="1639"/>
      <c r="HV359" s="1639"/>
      <c r="HW359" s="1639"/>
      <c r="HX359" s="1639"/>
      <c r="HY359" s="1639"/>
      <c r="HZ359" s="1639"/>
      <c r="IA359" s="1639"/>
      <c r="IB359" s="1639"/>
      <c r="IC359" s="1639"/>
      <c r="ID359" s="1639"/>
      <c r="IE359" s="1639"/>
      <c r="IF359" s="1639"/>
      <c r="IG359" s="1639"/>
      <c r="IH359" s="1639"/>
      <c r="II359" s="1639"/>
      <c r="IJ359" s="1639"/>
      <c r="IK359" s="1639"/>
      <c r="IL359" s="1639"/>
      <c r="IM359" s="1639"/>
      <c r="IN359" s="1639"/>
      <c r="IO359" s="1639"/>
      <c r="IP359" s="1639"/>
      <c r="IQ359" s="1639"/>
      <c r="IR359" s="1639"/>
      <c r="IS359" s="1639"/>
      <c r="IT359" s="1639"/>
      <c r="IU359" s="1639"/>
      <c r="IV359" s="1639"/>
      <c r="IW359" s="1639"/>
      <c r="IX359" s="1639"/>
      <c r="IY359" s="1639"/>
      <c r="IZ359" s="1639"/>
      <c r="JA359" s="1639"/>
      <c r="JB359" s="1639"/>
      <c r="JC359" s="1639"/>
      <c r="JD359" s="1639"/>
      <c r="JE359" s="1639"/>
      <c r="JF359" s="1639"/>
      <c r="JG359" s="1639"/>
      <c r="JH359" s="1639"/>
      <c r="JI359" s="1639"/>
      <c r="JJ359" s="1639"/>
      <c r="JK359" s="1639"/>
      <c r="JL359" s="1639"/>
      <c r="JM359" s="1639"/>
      <c r="JN359" s="1639"/>
      <c r="JO359" s="1639"/>
      <c r="JP359" s="1639"/>
      <c r="JQ359" s="1639"/>
      <c r="JR359" s="1639"/>
      <c r="JS359" s="1639"/>
      <c r="JT359" s="1639"/>
      <c r="JU359" s="1639"/>
      <c r="JV359" s="1639"/>
      <c r="JW359" s="1639"/>
      <c r="JX359" s="1639"/>
      <c r="JY359" s="1639"/>
      <c r="JZ359" s="1639"/>
      <c r="KA359" s="1639"/>
      <c r="KB359" s="1639"/>
      <c r="KC359" s="1639"/>
      <c r="KD359" s="1639"/>
      <c r="KE359" s="1639"/>
      <c r="KF359" s="1639"/>
      <c r="KG359" s="1639"/>
      <c r="KH359" s="1639"/>
      <c r="KI359" s="1639"/>
      <c r="KJ359" s="1639"/>
      <c r="KK359" s="1639"/>
      <c r="KL359" s="1639"/>
      <c r="KM359" s="1639"/>
      <c r="KN359" s="1639"/>
      <c r="KO359" s="1639"/>
      <c r="KP359" s="1639"/>
      <c r="KQ359" s="1639"/>
      <c r="KR359" s="1639"/>
      <c r="KS359" s="1639"/>
      <c r="KT359" s="1639"/>
      <c r="KU359" s="1639"/>
      <c r="KV359" s="1639"/>
      <c r="KW359" s="1639"/>
      <c r="KX359" s="1639"/>
      <c r="KY359" s="1639"/>
      <c r="KZ359" s="1639"/>
      <c r="LA359" s="1639"/>
      <c r="LB359" s="1639"/>
      <c r="LC359" s="1639"/>
      <c r="LD359" s="1639"/>
      <c r="LE359" s="1639"/>
      <c r="LF359" s="1639"/>
      <c r="LG359" s="1639"/>
      <c r="LH359" s="1639"/>
      <c r="LI359" s="1639"/>
      <c r="LJ359" s="1639"/>
      <c r="LK359" s="1639"/>
      <c r="LL359" s="1639"/>
      <c r="LM359" s="1639"/>
      <c r="LN359" s="1639"/>
      <c r="LO359" s="1639"/>
      <c r="LP359" s="1639"/>
    </row>
    <row r="360" s="2036" customFormat="1" ht="47" customHeight="1" spans="1:328">
      <c r="A360" s="2040">
        <v>45882</v>
      </c>
      <c r="B360" s="1656" t="s">
        <v>173</v>
      </c>
      <c r="C360" s="1657" t="s">
        <v>98</v>
      </c>
      <c r="D360" s="1658">
        <v>4500176784</v>
      </c>
      <c r="E360" s="2461" t="s">
        <v>1355</v>
      </c>
      <c r="F360" s="1658" t="s">
        <v>1356</v>
      </c>
      <c r="G360" s="2042" t="s">
        <v>176</v>
      </c>
      <c r="H360" s="2042" t="s">
        <v>176</v>
      </c>
      <c r="I360" s="2042" t="s">
        <v>1357</v>
      </c>
      <c r="J360" s="1667">
        <v>27600</v>
      </c>
      <c r="K360" s="2056">
        <v>24</v>
      </c>
      <c r="L360" s="2056">
        <v>2760</v>
      </c>
      <c r="M360" s="2056">
        <f t="shared" si="263"/>
        <v>10</v>
      </c>
      <c r="N360" s="1672">
        <v>45945</v>
      </c>
      <c r="O360" s="1672">
        <f>N360-2</f>
        <v>45943</v>
      </c>
      <c r="P360" s="2057" t="s">
        <v>1345</v>
      </c>
      <c r="Q360" s="2939" t="s">
        <v>78</v>
      </c>
      <c r="R360" s="1677">
        <v>27600</v>
      </c>
      <c r="S360" s="1677">
        <f t="shared" si="261"/>
        <v>0</v>
      </c>
      <c r="T360" s="1677"/>
      <c r="U360" s="2940" t="s">
        <v>829</v>
      </c>
      <c r="V360" s="2055"/>
      <c r="W360" s="2055" t="s">
        <v>111</v>
      </c>
      <c r="X360" s="2073" t="s">
        <v>1068</v>
      </c>
      <c r="Y360" s="2074" t="s">
        <v>88</v>
      </c>
      <c r="Z360" s="2074" t="s">
        <v>1337</v>
      </c>
      <c r="AA360" s="2074"/>
      <c r="AB360" s="2074" t="s">
        <v>745</v>
      </c>
      <c r="AC360" s="1687" t="s">
        <v>1338</v>
      </c>
      <c r="AD360" s="1691" t="s">
        <v>181</v>
      </c>
      <c r="AE360" s="2088">
        <v>1451.258</v>
      </c>
      <c r="AF360" s="2089">
        <f>AE360*M360</f>
        <v>14512.58</v>
      </c>
      <c r="AG360" s="1699" t="s">
        <v>1358</v>
      </c>
      <c r="AH360" s="2090" t="s">
        <v>81</v>
      </c>
      <c r="AI360" s="2090"/>
      <c r="AJ360" s="2090">
        <v>9</v>
      </c>
      <c r="AK360" s="2097">
        <f t="shared" si="281"/>
        <v>27600</v>
      </c>
      <c r="AL360" s="2097"/>
      <c r="AM360" s="2097">
        <f t="shared" si="283"/>
        <v>1150</v>
      </c>
      <c r="AN360" s="2097"/>
      <c r="AO360" s="2097"/>
      <c r="AP360" s="2097"/>
      <c r="AQ360" s="2097"/>
      <c r="AR360" s="2097" t="s">
        <v>63</v>
      </c>
      <c r="AS360" s="2097">
        <f t="shared" si="262"/>
        <v>27600</v>
      </c>
      <c r="AT360" s="2097"/>
      <c r="AU360" s="1706">
        <f t="shared" si="267"/>
        <v>3066.66666666667</v>
      </c>
      <c r="AV360" s="1706">
        <f t="shared" si="268"/>
        <v>3066.66666666667</v>
      </c>
      <c r="AW360" s="1706">
        <f t="shared" si="269"/>
        <v>3066.66666666667</v>
      </c>
      <c r="AX360" s="1706">
        <f t="shared" si="270"/>
        <v>3066.66666666667</v>
      </c>
      <c r="AY360" s="1706">
        <f t="shared" si="271"/>
        <v>3066.66666666667</v>
      </c>
      <c r="AZ360" s="1706">
        <f t="shared" si="272"/>
        <v>3066.66666666667</v>
      </c>
      <c r="BA360" s="1706">
        <f t="shared" si="273"/>
        <v>3066.66666666667</v>
      </c>
      <c r="BB360" s="1706">
        <f t="shared" si="274"/>
        <v>3066.66666666667</v>
      </c>
      <c r="BC360" s="1706">
        <f t="shared" si="275"/>
        <v>3066.66666666667</v>
      </c>
      <c r="BD360" s="1706">
        <f t="shared" si="276"/>
        <v>2938.88888888889</v>
      </c>
      <c r="BE360" s="1706">
        <f t="shared" si="277"/>
        <v>127.777777777778</v>
      </c>
      <c r="BF360" s="2056"/>
      <c r="BG360" s="2113"/>
      <c r="BH360" s="2114"/>
      <c r="BI360" s="2114"/>
      <c r="BJ360" s="2114"/>
      <c r="BK360" s="2114"/>
      <c r="BL360" s="2114"/>
      <c r="BM360" s="2114"/>
      <c r="BN360" s="2114"/>
      <c r="BO360" s="2114"/>
      <c r="BP360" s="2114"/>
      <c r="BQ360" s="2114"/>
      <c r="BR360" s="2114"/>
      <c r="BS360" s="2114"/>
      <c r="BT360" s="2114"/>
      <c r="BU360" s="2114"/>
      <c r="BV360" s="2114"/>
      <c r="BW360" s="2114"/>
      <c r="BX360" s="2114"/>
      <c r="BY360" s="2114"/>
      <c r="BZ360" s="2114"/>
      <c r="CA360" s="2114"/>
      <c r="CB360" s="2114"/>
      <c r="CC360" s="2114"/>
      <c r="CD360" s="2114"/>
      <c r="CE360" s="2114"/>
      <c r="CF360" s="2114"/>
      <c r="CG360" s="2114"/>
      <c r="CH360" s="2114"/>
      <c r="CI360" s="2114"/>
      <c r="CJ360" s="2114"/>
      <c r="CK360" s="2114"/>
      <c r="CL360" s="2114"/>
      <c r="CM360" s="2114"/>
      <c r="CN360" s="2114"/>
      <c r="CO360" s="2114"/>
      <c r="CP360" s="2114"/>
      <c r="CQ360" s="2114"/>
      <c r="CR360" s="2114"/>
      <c r="CS360" s="2114"/>
      <c r="CT360" s="2114"/>
      <c r="CU360" s="2114"/>
      <c r="CV360" s="2114"/>
      <c r="CW360" s="2114"/>
      <c r="CX360" s="2114"/>
      <c r="CY360" s="2114"/>
      <c r="CZ360" s="2114"/>
      <c r="DA360" s="2114"/>
      <c r="DB360" s="2114"/>
      <c r="DC360" s="2114"/>
      <c r="DD360" s="2114"/>
      <c r="DE360" s="2114"/>
      <c r="DF360" s="2114"/>
      <c r="DG360" s="2114"/>
      <c r="DH360" s="2114"/>
      <c r="DI360" s="2114"/>
      <c r="DJ360" s="2114"/>
      <c r="DK360" s="2114"/>
      <c r="DL360" s="2114"/>
      <c r="DM360" s="2114"/>
      <c r="DN360" s="2114"/>
      <c r="DO360" s="2114"/>
      <c r="DP360" s="2114"/>
      <c r="DQ360" s="2114"/>
      <c r="DR360" s="2114"/>
      <c r="DS360" s="2114"/>
      <c r="DT360" s="2114"/>
      <c r="DU360" s="2114"/>
      <c r="DV360" s="2114"/>
      <c r="DW360" s="2114"/>
      <c r="DX360" s="2114"/>
      <c r="DY360" s="2114"/>
      <c r="DZ360" s="2114"/>
      <c r="EA360" s="2114"/>
      <c r="EB360" s="2114"/>
      <c r="EC360" s="2114"/>
      <c r="ED360" s="2114"/>
      <c r="EE360" s="2114"/>
      <c r="EF360" s="2114"/>
      <c r="EG360" s="2114"/>
      <c r="EH360" s="2114"/>
      <c r="EI360" s="2114"/>
      <c r="EJ360" s="2114"/>
      <c r="EK360" s="2114"/>
      <c r="EL360" s="2114"/>
      <c r="EM360" s="2114"/>
      <c r="EN360" s="2114"/>
      <c r="EO360" s="2114"/>
      <c r="EP360" s="2114"/>
      <c r="EQ360" s="2114"/>
      <c r="ER360" s="2114"/>
      <c r="ES360" s="2114"/>
      <c r="ET360" s="2114"/>
      <c r="EU360" s="2114"/>
      <c r="EV360" s="2114"/>
      <c r="EW360" s="2114"/>
      <c r="EX360" s="2114"/>
      <c r="EY360" s="2114"/>
      <c r="EZ360" s="2114"/>
      <c r="FA360" s="2114"/>
      <c r="FB360" s="2114"/>
      <c r="FC360" s="2114"/>
      <c r="FD360" s="2114"/>
      <c r="FE360" s="2114"/>
      <c r="FF360" s="2114"/>
      <c r="FG360" s="2114"/>
      <c r="FH360" s="2114"/>
      <c r="FI360" s="2114"/>
      <c r="FJ360" s="2114"/>
      <c r="FK360" s="2114"/>
      <c r="FL360" s="2114"/>
      <c r="FM360" s="2114"/>
      <c r="FN360" s="2114"/>
      <c r="FO360" s="2114"/>
      <c r="FP360" s="2114"/>
      <c r="FQ360" s="2114"/>
      <c r="FR360" s="2114"/>
      <c r="FS360" s="2114"/>
      <c r="FT360" s="2114"/>
      <c r="FU360" s="2114"/>
      <c r="FV360" s="2114"/>
      <c r="FW360" s="2114"/>
      <c r="FX360" s="2114"/>
      <c r="FY360" s="2114"/>
      <c r="FZ360" s="2114"/>
      <c r="GA360" s="2114"/>
      <c r="GB360" s="2114"/>
      <c r="GC360" s="2114"/>
      <c r="GD360" s="2114"/>
      <c r="GE360" s="2114"/>
      <c r="GF360" s="2114"/>
      <c r="GG360" s="2114"/>
      <c r="GH360" s="2114"/>
      <c r="GI360" s="2114"/>
      <c r="GJ360" s="2114"/>
      <c r="GK360" s="2114"/>
      <c r="GL360" s="2114"/>
      <c r="GM360" s="2114"/>
      <c r="GN360" s="2114"/>
      <c r="GO360" s="2114"/>
      <c r="GP360" s="2114"/>
      <c r="GQ360" s="2114"/>
      <c r="GR360" s="2114"/>
      <c r="GS360" s="2114"/>
      <c r="GT360" s="2114"/>
      <c r="GU360" s="2114"/>
      <c r="GV360" s="2114"/>
      <c r="GW360" s="2114"/>
      <c r="GX360" s="2114"/>
      <c r="GY360" s="2114"/>
      <c r="GZ360" s="2114"/>
      <c r="HA360" s="2114"/>
      <c r="HB360" s="2114"/>
      <c r="HC360" s="2114"/>
      <c r="HD360" s="2114"/>
      <c r="HE360" s="2114"/>
      <c r="HF360" s="2114"/>
      <c r="HG360" s="2114"/>
      <c r="HH360" s="2114"/>
      <c r="HI360" s="2114"/>
      <c r="HJ360" s="2114"/>
      <c r="HK360" s="2114"/>
      <c r="HL360" s="2114"/>
      <c r="HM360" s="2114"/>
      <c r="HN360" s="2114"/>
      <c r="HO360" s="2114"/>
      <c r="HP360" s="2114"/>
      <c r="HQ360" s="2114"/>
      <c r="HR360" s="2114"/>
      <c r="HS360" s="2114"/>
      <c r="HT360" s="2114"/>
      <c r="HU360" s="2114"/>
      <c r="HV360" s="2114"/>
      <c r="HW360" s="2114"/>
      <c r="HX360" s="2114"/>
      <c r="HY360" s="2114"/>
      <c r="HZ360" s="2114"/>
      <c r="IA360" s="2114"/>
      <c r="IB360" s="2114"/>
      <c r="IC360" s="2114"/>
      <c r="ID360" s="2114"/>
      <c r="IE360" s="2114"/>
      <c r="IF360" s="2114"/>
      <c r="IG360" s="2114"/>
      <c r="IH360" s="2114"/>
      <c r="II360" s="2114"/>
      <c r="IJ360" s="2114"/>
      <c r="IK360" s="2114"/>
      <c r="IL360" s="2114"/>
      <c r="IM360" s="2114"/>
      <c r="IN360" s="2114"/>
      <c r="IO360" s="2114"/>
      <c r="IP360" s="2114"/>
      <c r="IQ360" s="2114"/>
      <c r="IR360" s="2114"/>
      <c r="IS360" s="2114"/>
      <c r="IT360" s="2114"/>
      <c r="IU360" s="2114"/>
      <c r="IV360" s="2114"/>
      <c r="IW360" s="2114"/>
      <c r="IX360" s="2114"/>
      <c r="IY360" s="2114"/>
      <c r="IZ360" s="2114"/>
      <c r="JA360" s="2114"/>
      <c r="JB360" s="2114"/>
      <c r="JC360" s="2114"/>
      <c r="JD360" s="2114"/>
      <c r="JE360" s="2114"/>
      <c r="JF360" s="2114"/>
      <c r="JG360" s="2114"/>
      <c r="JH360" s="2114"/>
      <c r="JI360" s="2114"/>
      <c r="JJ360" s="2114"/>
      <c r="JK360" s="2114"/>
      <c r="JL360" s="2114"/>
      <c r="JM360" s="2114"/>
      <c r="JN360" s="2114"/>
      <c r="JO360" s="2114"/>
      <c r="JP360" s="2114"/>
      <c r="JQ360" s="2114"/>
      <c r="JR360" s="2114"/>
      <c r="JS360" s="2114"/>
      <c r="JT360" s="2114"/>
      <c r="JU360" s="2114"/>
      <c r="JV360" s="2114"/>
      <c r="JW360" s="2114"/>
      <c r="JX360" s="2114"/>
      <c r="JY360" s="2114"/>
      <c r="JZ360" s="2114"/>
      <c r="KA360" s="2114"/>
      <c r="KB360" s="2114"/>
      <c r="KC360" s="2114"/>
      <c r="KD360" s="2114"/>
      <c r="KE360" s="2114"/>
      <c r="KF360" s="2114"/>
      <c r="KG360" s="2114"/>
      <c r="KH360" s="2114"/>
      <c r="KI360" s="2114"/>
      <c r="KJ360" s="2114"/>
      <c r="KK360" s="2114"/>
      <c r="KL360" s="2114"/>
      <c r="KM360" s="2114"/>
      <c r="KN360" s="2114"/>
      <c r="KO360" s="2114"/>
      <c r="KP360" s="2114"/>
      <c r="KQ360" s="2114"/>
      <c r="KR360" s="2114"/>
      <c r="KS360" s="2114"/>
      <c r="KT360" s="2114"/>
      <c r="KU360" s="2114"/>
      <c r="KV360" s="2114"/>
      <c r="KW360" s="2114"/>
      <c r="KX360" s="2114"/>
      <c r="KY360" s="2114"/>
      <c r="KZ360" s="2114"/>
      <c r="LA360" s="2114"/>
      <c r="LB360" s="2114"/>
      <c r="LC360" s="2114"/>
      <c r="LD360" s="2114"/>
      <c r="LE360" s="2114"/>
      <c r="LF360" s="2114"/>
      <c r="LG360" s="2114"/>
      <c r="LH360" s="2114"/>
      <c r="LI360" s="2114"/>
      <c r="LJ360" s="2114"/>
      <c r="LK360" s="2114"/>
      <c r="LL360" s="2114"/>
      <c r="LM360" s="2114"/>
      <c r="LN360" s="2114"/>
      <c r="LO360" s="2114"/>
      <c r="LP360" s="2114"/>
    </row>
    <row r="361" s="2036" customFormat="1" ht="47" customHeight="1" spans="1:328">
      <c r="A361" s="2040">
        <v>45882</v>
      </c>
      <c r="B361" s="1656" t="s">
        <v>173</v>
      </c>
      <c r="C361" s="1657" t="s">
        <v>98</v>
      </c>
      <c r="D361" s="1658">
        <v>4500176784</v>
      </c>
      <c r="E361" s="2461" t="s">
        <v>1359</v>
      </c>
      <c r="F361" s="1658" t="s">
        <v>1360</v>
      </c>
      <c r="G361" s="2042" t="s">
        <v>176</v>
      </c>
      <c r="H361" s="2042" t="s">
        <v>176</v>
      </c>
      <c r="I361" s="2042" t="s">
        <v>1357</v>
      </c>
      <c r="J361" s="1667">
        <v>24840</v>
      </c>
      <c r="K361" s="2056">
        <v>24</v>
      </c>
      <c r="L361" s="2056">
        <v>2760</v>
      </c>
      <c r="M361" s="2056">
        <f t="shared" si="263"/>
        <v>9</v>
      </c>
      <c r="N361" s="1672">
        <v>45945</v>
      </c>
      <c r="O361" s="1672">
        <f>N361-2</f>
        <v>45943</v>
      </c>
      <c r="P361" s="2057" t="s">
        <v>1345</v>
      </c>
      <c r="Q361" s="2939" t="s">
        <v>78</v>
      </c>
      <c r="R361" s="1677">
        <v>24840</v>
      </c>
      <c r="S361" s="1677">
        <f t="shared" si="261"/>
        <v>0</v>
      </c>
      <c r="T361" s="1677"/>
      <c r="U361" s="2940" t="s">
        <v>829</v>
      </c>
      <c r="V361" s="2055"/>
      <c r="W361" s="2055" t="s">
        <v>111</v>
      </c>
      <c r="X361" s="2073" t="s">
        <v>1068</v>
      </c>
      <c r="Y361" s="2074" t="s">
        <v>88</v>
      </c>
      <c r="Z361" s="2074" t="s">
        <v>1337</v>
      </c>
      <c r="AA361" s="2074"/>
      <c r="AB361" s="2074" t="s">
        <v>745</v>
      </c>
      <c r="AC361" s="1687" t="s">
        <v>1338</v>
      </c>
      <c r="AD361" s="1691" t="s">
        <v>181</v>
      </c>
      <c r="AE361" s="2088">
        <v>1451.2578</v>
      </c>
      <c r="AF361" s="2089">
        <f>AE361*M361</f>
        <v>13061.3202</v>
      </c>
      <c r="AG361" s="1699" t="s">
        <v>1361</v>
      </c>
      <c r="AH361" s="2090" t="s">
        <v>81</v>
      </c>
      <c r="AI361" s="2090"/>
      <c r="AJ361" s="2090">
        <v>9</v>
      </c>
      <c r="AK361" s="2097">
        <f t="shared" si="281"/>
        <v>24840</v>
      </c>
      <c r="AL361" s="2097"/>
      <c r="AM361" s="2097">
        <f t="shared" si="283"/>
        <v>1035</v>
      </c>
      <c r="AN361" s="2097"/>
      <c r="AO361" s="2097"/>
      <c r="AP361" s="2097"/>
      <c r="AQ361" s="2097"/>
      <c r="AR361" s="2097" t="s">
        <v>63</v>
      </c>
      <c r="AS361" s="2097">
        <f t="shared" si="262"/>
        <v>24840</v>
      </c>
      <c r="AT361" s="2097"/>
      <c r="AU361" s="1706">
        <f t="shared" si="267"/>
        <v>2760</v>
      </c>
      <c r="AV361" s="1706">
        <f t="shared" si="268"/>
        <v>2760</v>
      </c>
      <c r="AW361" s="1706">
        <f t="shared" si="269"/>
        <v>2760</v>
      </c>
      <c r="AX361" s="1706">
        <f t="shared" si="270"/>
        <v>2760</v>
      </c>
      <c r="AY361" s="1706">
        <f t="shared" si="271"/>
        <v>2760</v>
      </c>
      <c r="AZ361" s="1706">
        <f t="shared" si="272"/>
        <v>2760</v>
      </c>
      <c r="BA361" s="1706">
        <f t="shared" si="273"/>
        <v>2760</v>
      </c>
      <c r="BB361" s="1706">
        <f t="shared" si="274"/>
        <v>2760</v>
      </c>
      <c r="BC361" s="1706">
        <f t="shared" si="275"/>
        <v>2760</v>
      </c>
      <c r="BD361" s="1706">
        <f t="shared" si="276"/>
        <v>2645</v>
      </c>
      <c r="BE361" s="1706">
        <f t="shared" si="277"/>
        <v>115</v>
      </c>
      <c r="BF361" s="2056"/>
      <c r="BG361" s="2113"/>
      <c r="BH361" s="2114"/>
      <c r="BI361" s="2114"/>
      <c r="BJ361" s="2114"/>
      <c r="BK361" s="2114"/>
      <c r="BL361" s="2114"/>
      <c r="BM361" s="2114"/>
      <c r="BN361" s="2114"/>
      <c r="BO361" s="2114"/>
      <c r="BP361" s="2114"/>
      <c r="BQ361" s="2114"/>
      <c r="BR361" s="2114"/>
      <c r="BS361" s="2114"/>
      <c r="BT361" s="2114"/>
      <c r="BU361" s="2114"/>
      <c r="BV361" s="2114"/>
      <c r="BW361" s="2114"/>
      <c r="BX361" s="2114"/>
      <c r="BY361" s="2114"/>
      <c r="BZ361" s="2114"/>
      <c r="CA361" s="2114"/>
      <c r="CB361" s="2114"/>
      <c r="CC361" s="2114"/>
      <c r="CD361" s="2114"/>
      <c r="CE361" s="2114"/>
      <c r="CF361" s="2114"/>
      <c r="CG361" s="2114"/>
      <c r="CH361" s="2114"/>
      <c r="CI361" s="2114"/>
      <c r="CJ361" s="2114"/>
      <c r="CK361" s="2114"/>
      <c r="CL361" s="2114"/>
      <c r="CM361" s="2114"/>
      <c r="CN361" s="2114"/>
      <c r="CO361" s="2114"/>
      <c r="CP361" s="2114"/>
      <c r="CQ361" s="2114"/>
      <c r="CR361" s="2114"/>
      <c r="CS361" s="2114"/>
      <c r="CT361" s="2114"/>
      <c r="CU361" s="2114"/>
      <c r="CV361" s="2114"/>
      <c r="CW361" s="2114"/>
      <c r="CX361" s="2114"/>
      <c r="CY361" s="2114"/>
      <c r="CZ361" s="2114"/>
      <c r="DA361" s="2114"/>
      <c r="DB361" s="2114"/>
      <c r="DC361" s="2114"/>
      <c r="DD361" s="2114"/>
      <c r="DE361" s="2114"/>
      <c r="DF361" s="2114"/>
      <c r="DG361" s="2114"/>
      <c r="DH361" s="2114"/>
      <c r="DI361" s="2114"/>
      <c r="DJ361" s="2114"/>
      <c r="DK361" s="2114"/>
      <c r="DL361" s="2114"/>
      <c r="DM361" s="2114"/>
      <c r="DN361" s="2114"/>
      <c r="DO361" s="2114"/>
      <c r="DP361" s="2114"/>
      <c r="DQ361" s="2114"/>
      <c r="DR361" s="2114"/>
      <c r="DS361" s="2114"/>
      <c r="DT361" s="2114"/>
      <c r="DU361" s="2114"/>
      <c r="DV361" s="2114"/>
      <c r="DW361" s="2114"/>
      <c r="DX361" s="2114"/>
      <c r="DY361" s="2114"/>
      <c r="DZ361" s="2114"/>
      <c r="EA361" s="2114"/>
      <c r="EB361" s="2114"/>
      <c r="EC361" s="2114"/>
      <c r="ED361" s="2114"/>
      <c r="EE361" s="2114"/>
      <c r="EF361" s="2114"/>
      <c r="EG361" s="2114"/>
      <c r="EH361" s="2114"/>
      <c r="EI361" s="2114"/>
      <c r="EJ361" s="2114"/>
      <c r="EK361" s="2114"/>
      <c r="EL361" s="2114"/>
      <c r="EM361" s="2114"/>
      <c r="EN361" s="2114"/>
      <c r="EO361" s="2114"/>
      <c r="EP361" s="2114"/>
      <c r="EQ361" s="2114"/>
      <c r="ER361" s="2114"/>
      <c r="ES361" s="2114"/>
      <c r="ET361" s="2114"/>
      <c r="EU361" s="2114"/>
      <c r="EV361" s="2114"/>
      <c r="EW361" s="2114"/>
      <c r="EX361" s="2114"/>
      <c r="EY361" s="2114"/>
      <c r="EZ361" s="2114"/>
      <c r="FA361" s="2114"/>
      <c r="FB361" s="2114"/>
      <c r="FC361" s="2114"/>
      <c r="FD361" s="2114"/>
      <c r="FE361" s="2114"/>
      <c r="FF361" s="2114"/>
      <c r="FG361" s="2114"/>
      <c r="FH361" s="2114"/>
      <c r="FI361" s="2114"/>
      <c r="FJ361" s="2114"/>
      <c r="FK361" s="2114"/>
      <c r="FL361" s="2114"/>
      <c r="FM361" s="2114"/>
      <c r="FN361" s="2114"/>
      <c r="FO361" s="2114"/>
      <c r="FP361" s="2114"/>
      <c r="FQ361" s="2114"/>
      <c r="FR361" s="2114"/>
      <c r="FS361" s="2114"/>
      <c r="FT361" s="2114"/>
      <c r="FU361" s="2114"/>
      <c r="FV361" s="2114"/>
      <c r="FW361" s="2114"/>
      <c r="FX361" s="2114"/>
      <c r="FY361" s="2114"/>
      <c r="FZ361" s="2114"/>
      <c r="GA361" s="2114"/>
      <c r="GB361" s="2114"/>
      <c r="GC361" s="2114"/>
      <c r="GD361" s="2114"/>
      <c r="GE361" s="2114"/>
      <c r="GF361" s="2114"/>
      <c r="GG361" s="2114"/>
      <c r="GH361" s="2114"/>
      <c r="GI361" s="2114"/>
      <c r="GJ361" s="2114"/>
      <c r="GK361" s="2114"/>
      <c r="GL361" s="2114"/>
      <c r="GM361" s="2114"/>
      <c r="GN361" s="2114"/>
      <c r="GO361" s="2114"/>
      <c r="GP361" s="2114"/>
      <c r="GQ361" s="2114"/>
      <c r="GR361" s="2114"/>
      <c r="GS361" s="2114"/>
      <c r="GT361" s="2114"/>
      <c r="GU361" s="2114"/>
      <c r="GV361" s="2114"/>
      <c r="GW361" s="2114"/>
      <c r="GX361" s="2114"/>
      <c r="GY361" s="2114"/>
      <c r="GZ361" s="2114"/>
      <c r="HA361" s="2114"/>
      <c r="HB361" s="2114"/>
      <c r="HC361" s="2114"/>
      <c r="HD361" s="2114"/>
      <c r="HE361" s="2114"/>
      <c r="HF361" s="2114"/>
      <c r="HG361" s="2114"/>
      <c r="HH361" s="2114"/>
      <c r="HI361" s="2114"/>
      <c r="HJ361" s="2114"/>
      <c r="HK361" s="2114"/>
      <c r="HL361" s="2114"/>
      <c r="HM361" s="2114"/>
      <c r="HN361" s="2114"/>
      <c r="HO361" s="2114"/>
      <c r="HP361" s="2114"/>
      <c r="HQ361" s="2114"/>
      <c r="HR361" s="2114"/>
      <c r="HS361" s="2114"/>
      <c r="HT361" s="2114"/>
      <c r="HU361" s="2114"/>
      <c r="HV361" s="2114"/>
      <c r="HW361" s="2114"/>
      <c r="HX361" s="2114"/>
      <c r="HY361" s="2114"/>
      <c r="HZ361" s="2114"/>
      <c r="IA361" s="2114"/>
      <c r="IB361" s="2114"/>
      <c r="IC361" s="2114"/>
      <c r="ID361" s="2114"/>
      <c r="IE361" s="2114"/>
      <c r="IF361" s="2114"/>
      <c r="IG361" s="2114"/>
      <c r="IH361" s="2114"/>
      <c r="II361" s="2114"/>
      <c r="IJ361" s="2114"/>
      <c r="IK361" s="2114"/>
      <c r="IL361" s="2114"/>
      <c r="IM361" s="2114"/>
      <c r="IN361" s="2114"/>
      <c r="IO361" s="2114"/>
      <c r="IP361" s="2114"/>
      <c r="IQ361" s="2114"/>
      <c r="IR361" s="2114"/>
      <c r="IS361" s="2114"/>
      <c r="IT361" s="2114"/>
      <c r="IU361" s="2114"/>
      <c r="IV361" s="2114"/>
      <c r="IW361" s="2114"/>
      <c r="IX361" s="2114"/>
      <c r="IY361" s="2114"/>
      <c r="IZ361" s="2114"/>
      <c r="JA361" s="2114"/>
      <c r="JB361" s="2114"/>
      <c r="JC361" s="2114"/>
      <c r="JD361" s="2114"/>
      <c r="JE361" s="2114"/>
      <c r="JF361" s="2114"/>
      <c r="JG361" s="2114"/>
      <c r="JH361" s="2114"/>
      <c r="JI361" s="2114"/>
      <c r="JJ361" s="2114"/>
      <c r="JK361" s="2114"/>
      <c r="JL361" s="2114"/>
      <c r="JM361" s="2114"/>
      <c r="JN361" s="2114"/>
      <c r="JO361" s="2114"/>
      <c r="JP361" s="2114"/>
      <c r="JQ361" s="2114"/>
      <c r="JR361" s="2114"/>
      <c r="JS361" s="2114"/>
      <c r="JT361" s="2114"/>
      <c r="JU361" s="2114"/>
      <c r="JV361" s="2114"/>
      <c r="JW361" s="2114"/>
      <c r="JX361" s="2114"/>
      <c r="JY361" s="2114"/>
      <c r="JZ361" s="2114"/>
      <c r="KA361" s="2114"/>
      <c r="KB361" s="2114"/>
      <c r="KC361" s="2114"/>
      <c r="KD361" s="2114"/>
      <c r="KE361" s="2114"/>
      <c r="KF361" s="2114"/>
      <c r="KG361" s="2114"/>
      <c r="KH361" s="2114"/>
      <c r="KI361" s="2114"/>
      <c r="KJ361" s="2114"/>
      <c r="KK361" s="2114"/>
      <c r="KL361" s="2114"/>
      <c r="KM361" s="2114"/>
      <c r="KN361" s="2114"/>
      <c r="KO361" s="2114"/>
      <c r="KP361" s="2114"/>
      <c r="KQ361" s="2114"/>
      <c r="KR361" s="2114"/>
      <c r="KS361" s="2114"/>
      <c r="KT361" s="2114"/>
      <c r="KU361" s="2114"/>
      <c r="KV361" s="2114"/>
      <c r="KW361" s="2114"/>
      <c r="KX361" s="2114"/>
      <c r="KY361" s="2114"/>
      <c r="KZ361" s="2114"/>
      <c r="LA361" s="2114"/>
      <c r="LB361" s="2114"/>
      <c r="LC361" s="2114"/>
      <c r="LD361" s="2114"/>
      <c r="LE361" s="2114"/>
      <c r="LF361" s="2114"/>
      <c r="LG361" s="2114"/>
      <c r="LH361" s="2114"/>
      <c r="LI361" s="2114"/>
      <c r="LJ361" s="2114"/>
      <c r="LK361" s="2114"/>
      <c r="LL361" s="2114"/>
      <c r="LM361" s="2114"/>
      <c r="LN361" s="2114"/>
      <c r="LO361" s="2114"/>
      <c r="LP361" s="2114"/>
    </row>
    <row r="362" s="2036" customFormat="1" ht="47" customHeight="1" spans="1:328">
      <c r="A362" s="2040">
        <v>45882</v>
      </c>
      <c r="B362" s="1656" t="s">
        <v>173</v>
      </c>
      <c r="C362" s="1657" t="s">
        <v>98</v>
      </c>
      <c r="D362" s="1658">
        <v>4500176784</v>
      </c>
      <c r="E362" s="2461" t="s">
        <v>1362</v>
      </c>
      <c r="F362" s="1658" t="s">
        <v>1363</v>
      </c>
      <c r="G362" s="2042" t="s">
        <v>176</v>
      </c>
      <c r="H362" s="2042" t="s">
        <v>176</v>
      </c>
      <c r="I362" s="2042" t="s">
        <v>1357</v>
      </c>
      <c r="J362" s="1667">
        <v>22080</v>
      </c>
      <c r="K362" s="2056">
        <v>24</v>
      </c>
      <c r="L362" s="2056">
        <v>2760</v>
      </c>
      <c r="M362" s="2056">
        <f t="shared" si="263"/>
        <v>8</v>
      </c>
      <c r="N362" s="1672">
        <v>45945</v>
      </c>
      <c r="O362" s="1672">
        <f>N362-2</f>
        <v>45943</v>
      </c>
      <c r="P362" s="2057" t="s">
        <v>1345</v>
      </c>
      <c r="Q362" s="2939" t="s">
        <v>78</v>
      </c>
      <c r="R362" s="1677">
        <v>22080</v>
      </c>
      <c r="S362" s="1677">
        <f t="shared" si="261"/>
        <v>0</v>
      </c>
      <c r="T362" s="1677"/>
      <c r="U362" s="2940" t="s">
        <v>829</v>
      </c>
      <c r="V362" s="2055"/>
      <c r="W362" s="2055" t="s">
        <v>111</v>
      </c>
      <c r="X362" s="2073" t="s">
        <v>1068</v>
      </c>
      <c r="Y362" s="2074" t="s">
        <v>88</v>
      </c>
      <c r="Z362" s="2074" t="s">
        <v>1337</v>
      </c>
      <c r="AA362" s="2074"/>
      <c r="AB362" s="2074" t="s">
        <v>745</v>
      </c>
      <c r="AC362" s="1687" t="s">
        <v>1338</v>
      </c>
      <c r="AD362" s="1691" t="s">
        <v>181</v>
      </c>
      <c r="AE362" s="2088">
        <v>1451.2575</v>
      </c>
      <c r="AF362" s="2089">
        <f>AE362*M362</f>
        <v>11610.06</v>
      </c>
      <c r="AG362" s="1699" t="s">
        <v>1364</v>
      </c>
      <c r="AH362" s="2090" t="s">
        <v>81</v>
      </c>
      <c r="AI362" s="2090"/>
      <c r="AJ362" s="2090">
        <v>9</v>
      </c>
      <c r="AK362" s="2097">
        <f t="shared" si="281"/>
        <v>22080</v>
      </c>
      <c r="AL362" s="2097"/>
      <c r="AM362" s="2097">
        <f t="shared" si="283"/>
        <v>920</v>
      </c>
      <c r="AN362" s="2097"/>
      <c r="AO362" s="2097"/>
      <c r="AP362" s="2097"/>
      <c r="AQ362" s="2097"/>
      <c r="AR362" s="2097" t="s">
        <v>63</v>
      </c>
      <c r="AS362" s="2097">
        <f t="shared" si="262"/>
        <v>22080</v>
      </c>
      <c r="AT362" s="2097"/>
      <c r="AU362" s="1706">
        <f t="shared" si="267"/>
        <v>2453.33333333333</v>
      </c>
      <c r="AV362" s="1706">
        <f t="shared" si="268"/>
        <v>2453.33333333333</v>
      </c>
      <c r="AW362" s="1706">
        <f t="shared" si="269"/>
        <v>2453.33333333333</v>
      </c>
      <c r="AX362" s="1706">
        <f t="shared" si="270"/>
        <v>2453.33333333333</v>
      </c>
      <c r="AY362" s="1706">
        <f t="shared" si="271"/>
        <v>2453.33333333333</v>
      </c>
      <c r="AZ362" s="1706">
        <f t="shared" si="272"/>
        <v>2453.33333333333</v>
      </c>
      <c r="BA362" s="1706">
        <f t="shared" si="273"/>
        <v>2453.33333333333</v>
      </c>
      <c r="BB362" s="1706">
        <f t="shared" si="274"/>
        <v>2453.33333333333</v>
      </c>
      <c r="BC362" s="1706">
        <f t="shared" si="275"/>
        <v>2453.33333333333</v>
      </c>
      <c r="BD362" s="1706">
        <f t="shared" si="276"/>
        <v>2351.11111111111</v>
      </c>
      <c r="BE362" s="1706">
        <f t="shared" si="277"/>
        <v>102.222222222222</v>
      </c>
      <c r="BF362" s="2056"/>
      <c r="BG362" s="2113"/>
      <c r="BH362" s="2114"/>
      <c r="BI362" s="2114"/>
      <c r="BJ362" s="2114"/>
      <c r="BK362" s="2114"/>
      <c r="BL362" s="2114"/>
      <c r="BM362" s="2114"/>
      <c r="BN362" s="2114"/>
      <c r="BO362" s="2114"/>
      <c r="BP362" s="2114"/>
      <c r="BQ362" s="2114"/>
      <c r="BR362" s="2114"/>
      <c r="BS362" s="2114"/>
      <c r="BT362" s="2114"/>
      <c r="BU362" s="2114"/>
      <c r="BV362" s="2114"/>
      <c r="BW362" s="2114"/>
      <c r="BX362" s="2114"/>
      <c r="BY362" s="2114"/>
      <c r="BZ362" s="2114"/>
      <c r="CA362" s="2114"/>
      <c r="CB362" s="2114"/>
      <c r="CC362" s="2114"/>
      <c r="CD362" s="2114"/>
      <c r="CE362" s="2114"/>
      <c r="CF362" s="2114"/>
      <c r="CG362" s="2114"/>
      <c r="CH362" s="2114"/>
      <c r="CI362" s="2114"/>
      <c r="CJ362" s="2114"/>
      <c r="CK362" s="2114"/>
      <c r="CL362" s="2114"/>
      <c r="CM362" s="2114"/>
      <c r="CN362" s="2114"/>
      <c r="CO362" s="2114"/>
      <c r="CP362" s="2114"/>
      <c r="CQ362" s="2114"/>
      <c r="CR362" s="2114"/>
      <c r="CS362" s="2114"/>
      <c r="CT362" s="2114"/>
      <c r="CU362" s="2114"/>
      <c r="CV362" s="2114"/>
      <c r="CW362" s="2114"/>
      <c r="CX362" s="2114"/>
      <c r="CY362" s="2114"/>
      <c r="CZ362" s="2114"/>
      <c r="DA362" s="2114"/>
      <c r="DB362" s="2114"/>
      <c r="DC362" s="2114"/>
      <c r="DD362" s="2114"/>
      <c r="DE362" s="2114"/>
      <c r="DF362" s="2114"/>
      <c r="DG362" s="2114"/>
      <c r="DH362" s="2114"/>
      <c r="DI362" s="2114"/>
      <c r="DJ362" s="2114"/>
      <c r="DK362" s="2114"/>
      <c r="DL362" s="2114"/>
      <c r="DM362" s="2114"/>
      <c r="DN362" s="2114"/>
      <c r="DO362" s="2114"/>
      <c r="DP362" s="2114"/>
      <c r="DQ362" s="2114"/>
      <c r="DR362" s="2114"/>
      <c r="DS362" s="2114"/>
      <c r="DT362" s="2114"/>
      <c r="DU362" s="2114"/>
      <c r="DV362" s="2114"/>
      <c r="DW362" s="2114"/>
      <c r="DX362" s="2114"/>
      <c r="DY362" s="2114"/>
      <c r="DZ362" s="2114"/>
      <c r="EA362" s="2114"/>
      <c r="EB362" s="2114"/>
      <c r="EC362" s="2114"/>
      <c r="ED362" s="2114"/>
      <c r="EE362" s="2114"/>
      <c r="EF362" s="2114"/>
      <c r="EG362" s="2114"/>
      <c r="EH362" s="2114"/>
      <c r="EI362" s="2114"/>
      <c r="EJ362" s="2114"/>
      <c r="EK362" s="2114"/>
      <c r="EL362" s="2114"/>
      <c r="EM362" s="2114"/>
      <c r="EN362" s="2114"/>
      <c r="EO362" s="2114"/>
      <c r="EP362" s="2114"/>
      <c r="EQ362" s="2114"/>
      <c r="ER362" s="2114"/>
      <c r="ES362" s="2114"/>
      <c r="ET362" s="2114"/>
      <c r="EU362" s="2114"/>
      <c r="EV362" s="2114"/>
      <c r="EW362" s="2114"/>
      <c r="EX362" s="2114"/>
      <c r="EY362" s="2114"/>
      <c r="EZ362" s="2114"/>
      <c r="FA362" s="2114"/>
      <c r="FB362" s="2114"/>
      <c r="FC362" s="2114"/>
      <c r="FD362" s="2114"/>
      <c r="FE362" s="2114"/>
      <c r="FF362" s="2114"/>
      <c r="FG362" s="2114"/>
      <c r="FH362" s="2114"/>
      <c r="FI362" s="2114"/>
      <c r="FJ362" s="2114"/>
      <c r="FK362" s="2114"/>
      <c r="FL362" s="2114"/>
      <c r="FM362" s="2114"/>
      <c r="FN362" s="2114"/>
      <c r="FO362" s="2114"/>
      <c r="FP362" s="2114"/>
      <c r="FQ362" s="2114"/>
      <c r="FR362" s="2114"/>
      <c r="FS362" s="2114"/>
      <c r="FT362" s="2114"/>
      <c r="FU362" s="2114"/>
      <c r="FV362" s="2114"/>
      <c r="FW362" s="2114"/>
      <c r="FX362" s="2114"/>
      <c r="FY362" s="2114"/>
      <c r="FZ362" s="2114"/>
      <c r="GA362" s="2114"/>
      <c r="GB362" s="2114"/>
      <c r="GC362" s="2114"/>
      <c r="GD362" s="2114"/>
      <c r="GE362" s="2114"/>
      <c r="GF362" s="2114"/>
      <c r="GG362" s="2114"/>
      <c r="GH362" s="2114"/>
      <c r="GI362" s="2114"/>
      <c r="GJ362" s="2114"/>
      <c r="GK362" s="2114"/>
      <c r="GL362" s="2114"/>
      <c r="GM362" s="2114"/>
      <c r="GN362" s="2114"/>
      <c r="GO362" s="2114"/>
      <c r="GP362" s="2114"/>
      <c r="GQ362" s="2114"/>
      <c r="GR362" s="2114"/>
      <c r="GS362" s="2114"/>
      <c r="GT362" s="2114"/>
      <c r="GU362" s="2114"/>
      <c r="GV362" s="2114"/>
      <c r="GW362" s="2114"/>
      <c r="GX362" s="2114"/>
      <c r="GY362" s="2114"/>
      <c r="GZ362" s="2114"/>
      <c r="HA362" s="2114"/>
      <c r="HB362" s="2114"/>
      <c r="HC362" s="2114"/>
      <c r="HD362" s="2114"/>
      <c r="HE362" s="2114"/>
      <c r="HF362" s="2114"/>
      <c r="HG362" s="2114"/>
      <c r="HH362" s="2114"/>
      <c r="HI362" s="2114"/>
      <c r="HJ362" s="2114"/>
      <c r="HK362" s="2114"/>
      <c r="HL362" s="2114"/>
      <c r="HM362" s="2114"/>
      <c r="HN362" s="2114"/>
      <c r="HO362" s="2114"/>
      <c r="HP362" s="2114"/>
      <c r="HQ362" s="2114"/>
      <c r="HR362" s="2114"/>
      <c r="HS362" s="2114"/>
      <c r="HT362" s="2114"/>
      <c r="HU362" s="2114"/>
      <c r="HV362" s="2114"/>
      <c r="HW362" s="2114"/>
      <c r="HX362" s="2114"/>
      <c r="HY362" s="2114"/>
      <c r="HZ362" s="2114"/>
      <c r="IA362" s="2114"/>
      <c r="IB362" s="2114"/>
      <c r="IC362" s="2114"/>
      <c r="ID362" s="2114"/>
      <c r="IE362" s="2114"/>
      <c r="IF362" s="2114"/>
      <c r="IG362" s="2114"/>
      <c r="IH362" s="2114"/>
      <c r="II362" s="2114"/>
      <c r="IJ362" s="2114"/>
      <c r="IK362" s="2114"/>
      <c r="IL362" s="2114"/>
      <c r="IM362" s="2114"/>
      <c r="IN362" s="2114"/>
      <c r="IO362" s="2114"/>
      <c r="IP362" s="2114"/>
      <c r="IQ362" s="2114"/>
      <c r="IR362" s="2114"/>
      <c r="IS362" s="2114"/>
      <c r="IT362" s="2114"/>
      <c r="IU362" s="2114"/>
      <c r="IV362" s="2114"/>
      <c r="IW362" s="2114"/>
      <c r="IX362" s="2114"/>
      <c r="IY362" s="2114"/>
      <c r="IZ362" s="2114"/>
      <c r="JA362" s="2114"/>
      <c r="JB362" s="2114"/>
      <c r="JC362" s="2114"/>
      <c r="JD362" s="2114"/>
      <c r="JE362" s="2114"/>
      <c r="JF362" s="2114"/>
      <c r="JG362" s="2114"/>
      <c r="JH362" s="2114"/>
      <c r="JI362" s="2114"/>
      <c r="JJ362" s="2114"/>
      <c r="JK362" s="2114"/>
      <c r="JL362" s="2114"/>
      <c r="JM362" s="2114"/>
      <c r="JN362" s="2114"/>
      <c r="JO362" s="2114"/>
      <c r="JP362" s="2114"/>
      <c r="JQ362" s="2114"/>
      <c r="JR362" s="2114"/>
      <c r="JS362" s="2114"/>
      <c r="JT362" s="2114"/>
      <c r="JU362" s="2114"/>
      <c r="JV362" s="2114"/>
      <c r="JW362" s="2114"/>
      <c r="JX362" s="2114"/>
      <c r="JY362" s="2114"/>
      <c r="JZ362" s="2114"/>
      <c r="KA362" s="2114"/>
      <c r="KB362" s="2114"/>
      <c r="KC362" s="2114"/>
      <c r="KD362" s="2114"/>
      <c r="KE362" s="2114"/>
      <c r="KF362" s="2114"/>
      <c r="KG362" s="2114"/>
      <c r="KH362" s="2114"/>
      <c r="KI362" s="2114"/>
      <c r="KJ362" s="2114"/>
      <c r="KK362" s="2114"/>
      <c r="KL362" s="2114"/>
      <c r="KM362" s="2114"/>
      <c r="KN362" s="2114"/>
      <c r="KO362" s="2114"/>
      <c r="KP362" s="2114"/>
      <c r="KQ362" s="2114"/>
      <c r="KR362" s="2114"/>
      <c r="KS362" s="2114"/>
      <c r="KT362" s="2114"/>
      <c r="KU362" s="2114"/>
      <c r="KV362" s="2114"/>
      <c r="KW362" s="2114"/>
      <c r="KX362" s="2114"/>
      <c r="KY362" s="2114"/>
      <c r="KZ362" s="2114"/>
      <c r="LA362" s="2114"/>
      <c r="LB362" s="2114"/>
      <c r="LC362" s="2114"/>
      <c r="LD362" s="2114"/>
      <c r="LE362" s="2114"/>
      <c r="LF362" s="2114"/>
      <c r="LG362" s="2114"/>
      <c r="LH362" s="2114"/>
      <c r="LI362" s="2114"/>
      <c r="LJ362" s="2114"/>
      <c r="LK362" s="2114"/>
      <c r="LL362" s="2114"/>
      <c r="LM362" s="2114"/>
      <c r="LN362" s="2114"/>
      <c r="LO362" s="2114"/>
      <c r="LP362" s="2114"/>
    </row>
    <row r="363" s="2036" customFormat="1" ht="47" customHeight="1" spans="1:328">
      <c r="A363" s="2040">
        <v>45903</v>
      </c>
      <c r="B363" s="1656" t="s">
        <v>1156</v>
      </c>
      <c r="C363" s="1657" t="s">
        <v>158</v>
      </c>
      <c r="D363" s="1658">
        <v>4500178639</v>
      </c>
      <c r="E363" s="2461">
        <v>5200007624</v>
      </c>
      <c r="F363" s="1658" t="s">
        <v>1365</v>
      </c>
      <c r="G363" s="2042" t="s">
        <v>101</v>
      </c>
      <c r="H363" s="2042" t="s">
        <v>109</v>
      </c>
      <c r="I363" s="2055" t="s">
        <v>110</v>
      </c>
      <c r="J363" s="1667">
        <v>4800</v>
      </c>
      <c r="K363" s="2056">
        <v>0</v>
      </c>
      <c r="L363" s="2056">
        <v>24</v>
      </c>
      <c r="M363" s="2056">
        <f t="shared" si="263"/>
        <v>200</v>
      </c>
      <c r="N363" s="1672">
        <v>45947</v>
      </c>
      <c r="O363" s="1672">
        <v>45945</v>
      </c>
      <c r="P363" s="2057"/>
      <c r="Q363" s="2941" t="s">
        <v>78</v>
      </c>
      <c r="R363" s="1677">
        <v>4800</v>
      </c>
      <c r="S363" s="1677">
        <f t="shared" si="261"/>
        <v>0</v>
      </c>
      <c r="T363" s="1677"/>
      <c r="U363" s="2940" t="s">
        <v>829</v>
      </c>
      <c r="V363" s="2055"/>
      <c r="W363" s="2055" t="s">
        <v>111</v>
      </c>
      <c r="X363" s="2073" t="s">
        <v>1366</v>
      </c>
      <c r="Y363" s="2074" t="s">
        <v>88</v>
      </c>
      <c r="Z363" s="2074" t="s">
        <v>1367</v>
      </c>
      <c r="AA363" s="2074"/>
      <c r="AB363" s="2074"/>
      <c r="AC363" s="1687" t="s">
        <v>1368</v>
      </c>
      <c r="AD363" s="1691" t="s">
        <v>1369</v>
      </c>
      <c r="AE363" s="2088">
        <v>0.8747</v>
      </c>
      <c r="AF363" s="2089">
        <f>AE363*J363</f>
        <v>4198.56</v>
      </c>
      <c r="AG363" s="1699"/>
      <c r="AH363" s="2090" t="s">
        <v>81</v>
      </c>
      <c r="AI363" s="2090"/>
      <c r="AJ363" s="2090">
        <v>9</v>
      </c>
      <c r="AK363" s="2097">
        <f t="shared" si="281"/>
        <v>4800</v>
      </c>
      <c r="AL363" s="2097"/>
      <c r="AM363" s="2097">
        <f t="shared" si="283"/>
        <v>200</v>
      </c>
      <c r="AN363" s="2097"/>
      <c r="AO363" s="2097"/>
      <c r="AP363" s="2097"/>
      <c r="AQ363" s="2097"/>
      <c r="AR363" s="2097" t="s">
        <v>63</v>
      </c>
      <c r="AS363" s="2097">
        <f t="shared" si="262"/>
        <v>4800</v>
      </c>
      <c r="AT363" s="2097"/>
      <c r="AU363" s="1706">
        <f t="shared" si="267"/>
        <v>533.333333333333</v>
      </c>
      <c r="AV363" s="1706">
        <f t="shared" si="268"/>
        <v>533.333333333333</v>
      </c>
      <c r="AW363" s="1706">
        <f t="shared" si="269"/>
        <v>533.333333333333</v>
      </c>
      <c r="AX363" s="1706">
        <f t="shared" si="270"/>
        <v>533.333333333333</v>
      </c>
      <c r="AY363" s="1706">
        <f t="shared" si="271"/>
        <v>533.333333333333</v>
      </c>
      <c r="AZ363" s="1706">
        <f t="shared" si="272"/>
        <v>533.333333333333</v>
      </c>
      <c r="BA363" s="1706">
        <f t="shared" si="273"/>
        <v>533.333333333333</v>
      </c>
      <c r="BB363" s="1706">
        <f t="shared" si="274"/>
        <v>533.333333333333</v>
      </c>
      <c r="BC363" s="1706">
        <f t="shared" si="275"/>
        <v>533.333333333333</v>
      </c>
      <c r="BD363" s="1706">
        <f t="shared" si="276"/>
        <v>511.111111111111</v>
      </c>
      <c r="BE363" s="1706">
        <f t="shared" si="277"/>
        <v>22.2222222222222</v>
      </c>
      <c r="BF363" s="2056"/>
      <c r="BG363" s="2113"/>
      <c r="BH363" s="2114"/>
      <c r="BI363" s="2114"/>
      <c r="BJ363" s="2114"/>
      <c r="BK363" s="2114"/>
      <c r="BL363" s="2114"/>
      <c r="BM363" s="2114"/>
      <c r="BN363" s="2114"/>
      <c r="BO363" s="2114"/>
      <c r="BP363" s="2114"/>
      <c r="BQ363" s="2114"/>
      <c r="BR363" s="2114"/>
      <c r="BS363" s="2114"/>
      <c r="BT363" s="2114"/>
      <c r="BU363" s="2114"/>
      <c r="BV363" s="2114"/>
      <c r="BW363" s="2114"/>
      <c r="BX363" s="2114"/>
      <c r="BY363" s="2114"/>
      <c r="BZ363" s="2114"/>
      <c r="CA363" s="2114"/>
      <c r="CB363" s="2114"/>
      <c r="CC363" s="2114"/>
      <c r="CD363" s="2114"/>
      <c r="CE363" s="2114"/>
      <c r="CF363" s="2114"/>
      <c r="CG363" s="2114"/>
      <c r="CH363" s="2114"/>
      <c r="CI363" s="2114"/>
      <c r="CJ363" s="2114"/>
      <c r="CK363" s="2114"/>
      <c r="CL363" s="2114"/>
      <c r="CM363" s="2114"/>
      <c r="CN363" s="2114"/>
      <c r="CO363" s="2114"/>
      <c r="CP363" s="2114"/>
      <c r="CQ363" s="2114"/>
      <c r="CR363" s="2114"/>
      <c r="CS363" s="2114"/>
      <c r="CT363" s="2114"/>
      <c r="CU363" s="2114"/>
      <c r="CV363" s="2114"/>
      <c r="CW363" s="2114"/>
      <c r="CX363" s="2114"/>
      <c r="CY363" s="2114"/>
      <c r="CZ363" s="2114"/>
      <c r="DA363" s="2114"/>
      <c r="DB363" s="2114"/>
      <c r="DC363" s="2114"/>
      <c r="DD363" s="2114"/>
      <c r="DE363" s="2114"/>
      <c r="DF363" s="2114"/>
      <c r="DG363" s="2114"/>
      <c r="DH363" s="2114"/>
      <c r="DI363" s="2114"/>
      <c r="DJ363" s="2114"/>
      <c r="DK363" s="2114"/>
      <c r="DL363" s="2114"/>
      <c r="DM363" s="2114"/>
      <c r="DN363" s="2114"/>
      <c r="DO363" s="2114"/>
      <c r="DP363" s="2114"/>
      <c r="DQ363" s="2114"/>
      <c r="DR363" s="2114"/>
      <c r="DS363" s="2114"/>
      <c r="DT363" s="2114"/>
      <c r="DU363" s="2114"/>
      <c r="DV363" s="2114"/>
      <c r="DW363" s="2114"/>
      <c r="DX363" s="2114"/>
      <c r="DY363" s="2114"/>
      <c r="DZ363" s="2114"/>
      <c r="EA363" s="2114"/>
      <c r="EB363" s="2114"/>
      <c r="EC363" s="2114"/>
      <c r="ED363" s="2114"/>
      <c r="EE363" s="2114"/>
      <c r="EF363" s="2114"/>
      <c r="EG363" s="2114"/>
      <c r="EH363" s="2114"/>
      <c r="EI363" s="2114"/>
      <c r="EJ363" s="2114"/>
      <c r="EK363" s="2114"/>
      <c r="EL363" s="2114"/>
      <c r="EM363" s="2114"/>
      <c r="EN363" s="2114"/>
      <c r="EO363" s="2114"/>
      <c r="EP363" s="2114"/>
      <c r="EQ363" s="2114"/>
      <c r="ER363" s="2114"/>
      <c r="ES363" s="2114"/>
      <c r="ET363" s="2114"/>
      <c r="EU363" s="2114"/>
      <c r="EV363" s="2114"/>
      <c r="EW363" s="2114"/>
      <c r="EX363" s="2114"/>
      <c r="EY363" s="2114"/>
      <c r="EZ363" s="2114"/>
      <c r="FA363" s="2114"/>
      <c r="FB363" s="2114"/>
      <c r="FC363" s="2114"/>
      <c r="FD363" s="2114"/>
      <c r="FE363" s="2114"/>
      <c r="FF363" s="2114"/>
      <c r="FG363" s="2114"/>
      <c r="FH363" s="2114"/>
      <c r="FI363" s="2114"/>
      <c r="FJ363" s="2114"/>
      <c r="FK363" s="2114"/>
      <c r="FL363" s="2114"/>
      <c r="FM363" s="2114"/>
      <c r="FN363" s="2114"/>
      <c r="FO363" s="2114"/>
      <c r="FP363" s="2114"/>
      <c r="FQ363" s="2114"/>
      <c r="FR363" s="2114"/>
      <c r="FS363" s="2114"/>
      <c r="FT363" s="2114"/>
      <c r="FU363" s="2114"/>
      <c r="FV363" s="2114"/>
      <c r="FW363" s="2114"/>
      <c r="FX363" s="2114"/>
      <c r="FY363" s="2114"/>
      <c r="FZ363" s="2114"/>
      <c r="GA363" s="2114"/>
      <c r="GB363" s="2114"/>
      <c r="GC363" s="2114"/>
      <c r="GD363" s="2114"/>
      <c r="GE363" s="2114"/>
      <c r="GF363" s="2114"/>
      <c r="GG363" s="2114"/>
      <c r="GH363" s="2114"/>
      <c r="GI363" s="2114"/>
      <c r="GJ363" s="2114"/>
      <c r="GK363" s="2114"/>
      <c r="GL363" s="2114"/>
      <c r="GM363" s="2114"/>
      <c r="GN363" s="2114"/>
      <c r="GO363" s="2114"/>
      <c r="GP363" s="2114"/>
      <c r="GQ363" s="2114"/>
      <c r="GR363" s="2114"/>
      <c r="GS363" s="2114"/>
      <c r="GT363" s="2114"/>
      <c r="GU363" s="2114"/>
      <c r="GV363" s="2114"/>
      <c r="GW363" s="2114"/>
      <c r="GX363" s="2114"/>
      <c r="GY363" s="2114"/>
      <c r="GZ363" s="2114"/>
      <c r="HA363" s="2114"/>
      <c r="HB363" s="2114"/>
      <c r="HC363" s="2114"/>
      <c r="HD363" s="2114"/>
      <c r="HE363" s="2114"/>
      <c r="HF363" s="2114"/>
      <c r="HG363" s="2114"/>
      <c r="HH363" s="2114"/>
      <c r="HI363" s="2114"/>
      <c r="HJ363" s="2114"/>
      <c r="HK363" s="2114"/>
      <c r="HL363" s="2114"/>
      <c r="HM363" s="2114"/>
      <c r="HN363" s="2114"/>
      <c r="HO363" s="2114"/>
      <c r="HP363" s="2114"/>
      <c r="HQ363" s="2114"/>
      <c r="HR363" s="2114"/>
      <c r="HS363" s="2114"/>
      <c r="HT363" s="2114"/>
      <c r="HU363" s="2114"/>
      <c r="HV363" s="2114"/>
      <c r="HW363" s="2114"/>
      <c r="HX363" s="2114"/>
      <c r="HY363" s="2114"/>
      <c r="HZ363" s="2114"/>
      <c r="IA363" s="2114"/>
      <c r="IB363" s="2114"/>
      <c r="IC363" s="2114"/>
      <c r="ID363" s="2114"/>
      <c r="IE363" s="2114"/>
      <c r="IF363" s="2114"/>
      <c r="IG363" s="2114"/>
      <c r="IH363" s="2114"/>
      <c r="II363" s="2114"/>
      <c r="IJ363" s="2114"/>
      <c r="IK363" s="2114"/>
      <c r="IL363" s="2114"/>
      <c r="IM363" s="2114"/>
      <c r="IN363" s="2114"/>
      <c r="IO363" s="2114"/>
      <c r="IP363" s="2114"/>
      <c r="IQ363" s="2114"/>
      <c r="IR363" s="2114"/>
      <c r="IS363" s="2114"/>
      <c r="IT363" s="2114"/>
      <c r="IU363" s="2114"/>
      <c r="IV363" s="2114"/>
      <c r="IW363" s="2114"/>
      <c r="IX363" s="2114"/>
      <c r="IY363" s="2114"/>
      <c r="IZ363" s="2114"/>
      <c r="JA363" s="2114"/>
      <c r="JB363" s="2114"/>
      <c r="JC363" s="2114"/>
      <c r="JD363" s="2114"/>
      <c r="JE363" s="2114"/>
      <c r="JF363" s="2114"/>
      <c r="JG363" s="2114"/>
      <c r="JH363" s="2114"/>
      <c r="JI363" s="2114"/>
      <c r="JJ363" s="2114"/>
      <c r="JK363" s="2114"/>
      <c r="JL363" s="2114"/>
      <c r="JM363" s="2114"/>
      <c r="JN363" s="2114"/>
      <c r="JO363" s="2114"/>
      <c r="JP363" s="2114"/>
      <c r="JQ363" s="2114"/>
      <c r="JR363" s="2114"/>
      <c r="JS363" s="2114"/>
      <c r="JT363" s="2114"/>
      <c r="JU363" s="2114"/>
      <c r="JV363" s="2114"/>
      <c r="JW363" s="2114"/>
      <c r="JX363" s="2114"/>
      <c r="JY363" s="2114"/>
      <c r="JZ363" s="2114"/>
      <c r="KA363" s="2114"/>
      <c r="KB363" s="2114"/>
      <c r="KC363" s="2114"/>
      <c r="KD363" s="2114"/>
      <c r="KE363" s="2114"/>
      <c r="KF363" s="2114"/>
      <c r="KG363" s="2114"/>
      <c r="KH363" s="2114"/>
      <c r="KI363" s="2114"/>
      <c r="KJ363" s="2114"/>
      <c r="KK363" s="2114"/>
      <c r="KL363" s="2114"/>
      <c r="KM363" s="2114"/>
      <c r="KN363" s="2114"/>
      <c r="KO363" s="2114"/>
      <c r="KP363" s="2114"/>
      <c r="KQ363" s="2114"/>
      <c r="KR363" s="2114"/>
      <c r="KS363" s="2114"/>
      <c r="KT363" s="2114"/>
      <c r="KU363" s="2114"/>
      <c r="KV363" s="2114"/>
      <c r="KW363" s="2114"/>
      <c r="KX363" s="2114"/>
      <c r="KY363" s="2114"/>
      <c r="KZ363" s="2114"/>
      <c r="LA363" s="2114"/>
      <c r="LB363" s="2114"/>
      <c r="LC363" s="2114"/>
      <c r="LD363" s="2114"/>
      <c r="LE363" s="2114"/>
      <c r="LF363" s="2114"/>
      <c r="LG363" s="2114"/>
      <c r="LH363" s="2114"/>
      <c r="LI363" s="2114"/>
      <c r="LJ363" s="2114"/>
      <c r="LK363" s="2114"/>
      <c r="LL363" s="2114"/>
      <c r="LM363" s="2114"/>
      <c r="LN363" s="2114"/>
      <c r="LO363" s="2114"/>
      <c r="LP363" s="2114"/>
    </row>
    <row r="364" s="2036" customFormat="1" ht="47" customHeight="1" spans="1:328">
      <c r="A364" s="2040">
        <v>45902</v>
      </c>
      <c r="B364" s="1656" t="s">
        <v>1370</v>
      </c>
      <c r="C364" s="1657" t="s">
        <v>563</v>
      </c>
      <c r="D364" s="1658">
        <v>4500178496</v>
      </c>
      <c r="E364" s="2980" t="s">
        <v>1371</v>
      </c>
      <c r="F364" s="1658" t="s">
        <v>1372</v>
      </c>
      <c r="G364" s="2042" t="s">
        <v>76</v>
      </c>
      <c r="H364" s="2042" t="s">
        <v>76</v>
      </c>
      <c r="I364" s="2055" t="s">
        <v>77</v>
      </c>
      <c r="J364" s="1667">
        <v>768</v>
      </c>
      <c r="K364" s="2056">
        <v>0</v>
      </c>
      <c r="L364" s="2056">
        <v>96</v>
      </c>
      <c r="M364" s="2056">
        <f t="shared" si="263"/>
        <v>8</v>
      </c>
      <c r="N364" s="1672">
        <v>45945</v>
      </c>
      <c r="O364" s="1672">
        <v>45943</v>
      </c>
      <c r="P364" s="2057"/>
      <c r="Q364" s="2070" t="s">
        <v>78</v>
      </c>
      <c r="R364" s="1677">
        <v>768</v>
      </c>
      <c r="S364" s="1677">
        <f t="shared" si="261"/>
        <v>0</v>
      </c>
      <c r="T364" s="1677"/>
      <c r="U364" s="2940" t="s">
        <v>829</v>
      </c>
      <c r="V364" s="2906">
        <v>45947</v>
      </c>
      <c r="W364" s="2055" t="s">
        <v>111</v>
      </c>
      <c r="X364" s="2073">
        <v>45912</v>
      </c>
      <c r="Y364" s="2074" t="s">
        <v>287</v>
      </c>
      <c r="Z364" s="2074">
        <v>45917</v>
      </c>
      <c r="AA364" s="2074"/>
      <c r="AB364" s="2074"/>
      <c r="AC364" s="2943" t="s">
        <v>1373</v>
      </c>
      <c r="AD364" s="1691" t="s">
        <v>1374</v>
      </c>
      <c r="AE364" s="2088">
        <v>0.8646</v>
      </c>
      <c r="AF364" s="2089">
        <f>AE364*J364</f>
        <v>664.0128</v>
      </c>
      <c r="AG364" s="1699" t="s">
        <v>1375</v>
      </c>
      <c r="AH364" s="2090" t="s">
        <v>81</v>
      </c>
      <c r="AI364" s="2090"/>
      <c r="AJ364" s="2090">
        <v>9</v>
      </c>
      <c r="AK364" s="2097">
        <f t="shared" si="281"/>
        <v>768</v>
      </c>
      <c r="AL364" s="2097"/>
      <c r="AM364" s="2097">
        <f t="shared" si="283"/>
        <v>32</v>
      </c>
      <c r="AN364" s="2097"/>
      <c r="AO364" s="2097"/>
      <c r="AP364" s="2097"/>
      <c r="AQ364" s="2097"/>
      <c r="AR364" s="2097" t="s">
        <v>63</v>
      </c>
      <c r="AS364" s="2097">
        <f t="shared" si="262"/>
        <v>768</v>
      </c>
      <c r="AT364" s="2097"/>
      <c r="AU364" s="1706">
        <f t="shared" si="267"/>
        <v>85.3333333333333</v>
      </c>
      <c r="AV364" s="1706">
        <f t="shared" si="268"/>
        <v>85.3333333333333</v>
      </c>
      <c r="AW364" s="1706">
        <f t="shared" si="269"/>
        <v>85.3333333333333</v>
      </c>
      <c r="AX364" s="1706">
        <f t="shared" si="270"/>
        <v>85.3333333333333</v>
      </c>
      <c r="AY364" s="1706">
        <f t="shared" si="271"/>
        <v>85.3333333333333</v>
      </c>
      <c r="AZ364" s="1706">
        <f t="shared" si="272"/>
        <v>85.3333333333333</v>
      </c>
      <c r="BA364" s="1706">
        <f t="shared" si="273"/>
        <v>85.3333333333333</v>
      </c>
      <c r="BB364" s="1706">
        <f t="shared" si="274"/>
        <v>85.3333333333333</v>
      </c>
      <c r="BC364" s="1706">
        <f t="shared" si="275"/>
        <v>85.3333333333333</v>
      </c>
      <c r="BD364" s="1706">
        <f t="shared" si="276"/>
        <v>81.7777777777778</v>
      </c>
      <c r="BE364" s="1706">
        <f t="shared" si="277"/>
        <v>3.55555555555556</v>
      </c>
      <c r="BF364" s="2056"/>
      <c r="BG364" s="2113"/>
      <c r="BH364" s="2114"/>
      <c r="BI364" s="2114"/>
      <c r="BJ364" s="2114"/>
      <c r="BK364" s="2114"/>
      <c r="BL364" s="2114"/>
      <c r="BM364" s="2114"/>
      <c r="BN364" s="2114"/>
      <c r="BO364" s="2114"/>
      <c r="BP364" s="2114"/>
      <c r="BQ364" s="2114"/>
      <c r="BR364" s="2114"/>
      <c r="BS364" s="2114"/>
      <c r="BT364" s="2114"/>
      <c r="BU364" s="2114"/>
      <c r="BV364" s="2114"/>
      <c r="BW364" s="2114"/>
      <c r="BX364" s="2114"/>
      <c r="BY364" s="2114"/>
      <c r="BZ364" s="2114"/>
      <c r="CA364" s="2114"/>
      <c r="CB364" s="2114"/>
      <c r="CC364" s="2114"/>
      <c r="CD364" s="2114"/>
      <c r="CE364" s="2114"/>
      <c r="CF364" s="2114"/>
      <c r="CG364" s="2114"/>
      <c r="CH364" s="2114"/>
      <c r="CI364" s="2114"/>
      <c r="CJ364" s="2114"/>
      <c r="CK364" s="2114"/>
      <c r="CL364" s="2114"/>
      <c r="CM364" s="2114"/>
      <c r="CN364" s="2114"/>
      <c r="CO364" s="2114"/>
      <c r="CP364" s="2114"/>
      <c r="CQ364" s="2114"/>
      <c r="CR364" s="2114"/>
      <c r="CS364" s="2114"/>
      <c r="CT364" s="2114"/>
      <c r="CU364" s="2114"/>
      <c r="CV364" s="2114"/>
      <c r="CW364" s="2114"/>
      <c r="CX364" s="2114"/>
      <c r="CY364" s="2114"/>
      <c r="CZ364" s="2114"/>
      <c r="DA364" s="2114"/>
      <c r="DB364" s="2114"/>
      <c r="DC364" s="2114"/>
      <c r="DD364" s="2114"/>
      <c r="DE364" s="2114"/>
      <c r="DF364" s="2114"/>
      <c r="DG364" s="2114"/>
      <c r="DH364" s="2114"/>
      <c r="DI364" s="2114"/>
      <c r="DJ364" s="2114"/>
      <c r="DK364" s="2114"/>
      <c r="DL364" s="2114"/>
      <c r="DM364" s="2114"/>
      <c r="DN364" s="2114"/>
      <c r="DO364" s="2114"/>
      <c r="DP364" s="2114"/>
      <c r="DQ364" s="2114"/>
      <c r="DR364" s="2114"/>
      <c r="DS364" s="2114"/>
      <c r="DT364" s="2114"/>
      <c r="DU364" s="2114"/>
      <c r="DV364" s="2114"/>
      <c r="DW364" s="2114"/>
      <c r="DX364" s="2114"/>
      <c r="DY364" s="2114"/>
      <c r="DZ364" s="2114"/>
      <c r="EA364" s="2114"/>
      <c r="EB364" s="2114"/>
      <c r="EC364" s="2114"/>
      <c r="ED364" s="2114"/>
      <c r="EE364" s="2114"/>
      <c r="EF364" s="2114"/>
      <c r="EG364" s="2114"/>
      <c r="EH364" s="2114"/>
      <c r="EI364" s="2114"/>
      <c r="EJ364" s="2114"/>
      <c r="EK364" s="2114"/>
      <c r="EL364" s="2114"/>
      <c r="EM364" s="2114"/>
      <c r="EN364" s="2114"/>
      <c r="EO364" s="2114"/>
      <c r="EP364" s="2114"/>
      <c r="EQ364" s="2114"/>
      <c r="ER364" s="2114"/>
      <c r="ES364" s="2114"/>
      <c r="ET364" s="2114"/>
      <c r="EU364" s="2114"/>
      <c r="EV364" s="2114"/>
      <c r="EW364" s="2114"/>
      <c r="EX364" s="2114"/>
      <c r="EY364" s="2114"/>
      <c r="EZ364" s="2114"/>
      <c r="FA364" s="2114"/>
      <c r="FB364" s="2114"/>
      <c r="FC364" s="2114"/>
      <c r="FD364" s="2114"/>
      <c r="FE364" s="2114"/>
      <c r="FF364" s="2114"/>
      <c r="FG364" s="2114"/>
      <c r="FH364" s="2114"/>
      <c r="FI364" s="2114"/>
      <c r="FJ364" s="2114"/>
      <c r="FK364" s="2114"/>
      <c r="FL364" s="2114"/>
      <c r="FM364" s="2114"/>
      <c r="FN364" s="2114"/>
      <c r="FO364" s="2114"/>
      <c r="FP364" s="2114"/>
      <c r="FQ364" s="2114"/>
      <c r="FR364" s="2114"/>
      <c r="FS364" s="2114"/>
      <c r="FT364" s="2114"/>
      <c r="FU364" s="2114"/>
      <c r="FV364" s="2114"/>
      <c r="FW364" s="2114"/>
      <c r="FX364" s="2114"/>
      <c r="FY364" s="2114"/>
      <c r="FZ364" s="2114"/>
      <c r="GA364" s="2114"/>
      <c r="GB364" s="2114"/>
      <c r="GC364" s="2114"/>
      <c r="GD364" s="2114"/>
      <c r="GE364" s="2114"/>
      <c r="GF364" s="2114"/>
      <c r="GG364" s="2114"/>
      <c r="GH364" s="2114"/>
      <c r="GI364" s="2114"/>
      <c r="GJ364" s="2114"/>
      <c r="GK364" s="2114"/>
      <c r="GL364" s="2114"/>
      <c r="GM364" s="2114"/>
      <c r="GN364" s="2114"/>
      <c r="GO364" s="2114"/>
      <c r="GP364" s="2114"/>
      <c r="GQ364" s="2114"/>
      <c r="GR364" s="2114"/>
      <c r="GS364" s="2114"/>
      <c r="GT364" s="2114"/>
      <c r="GU364" s="2114"/>
      <c r="GV364" s="2114"/>
      <c r="GW364" s="2114"/>
      <c r="GX364" s="2114"/>
      <c r="GY364" s="2114"/>
      <c r="GZ364" s="2114"/>
      <c r="HA364" s="2114"/>
      <c r="HB364" s="2114"/>
      <c r="HC364" s="2114"/>
      <c r="HD364" s="2114"/>
      <c r="HE364" s="2114"/>
      <c r="HF364" s="2114"/>
      <c r="HG364" s="2114"/>
      <c r="HH364" s="2114"/>
      <c r="HI364" s="2114"/>
      <c r="HJ364" s="2114"/>
      <c r="HK364" s="2114"/>
      <c r="HL364" s="2114"/>
      <c r="HM364" s="2114"/>
      <c r="HN364" s="2114"/>
      <c r="HO364" s="2114"/>
      <c r="HP364" s="2114"/>
      <c r="HQ364" s="2114"/>
      <c r="HR364" s="2114"/>
      <c r="HS364" s="2114"/>
      <c r="HT364" s="2114"/>
      <c r="HU364" s="2114"/>
      <c r="HV364" s="2114"/>
      <c r="HW364" s="2114"/>
      <c r="HX364" s="2114"/>
      <c r="HY364" s="2114"/>
      <c r="HZ364" s="2114"/>
      <c r="IA364" s="2114"/>
      <c r="IB364" s="2114"/>
      <c r="IC364" s="2114"/>
      <c r="ID364" s="2114"/>
      <c r="IE364" s="2114"/>
      <c r="IF364" s="2114"/>
      <c r="IG364" s="2114"/>
      <c r="IH364" s="2114"/>
      <c r="II364" s="2114"/>
      <c r="IJ364" s="2114"/>
      <c r="IK364" s="2114"/>
      <c r="IL364" s="2114"/>
      <c r="IM364" s="2114"/>
      <c r="IN364" s="2114"/>
      <c r="IO364" s="2114"/>
      <c r="IP364" s="2114"/>
      <c r="IQ364" s="2114"/>
      <c r="IR364" s="2114"/>
      <c r="IS364" s="2114"/>
      <c r="IT364" s="2114"/>
      <c r="IU364" s="2114"/>
      <c r="IV364" s="2114"/>
      <c r="IW364" s="2114"/>
      <c r="IX364" s="2114"/>
      <c r="IY364" s="2114"/>
      <c r="IZ364" s="2114"/>
      <c r="JA364" s="2114"/>
      <c r="JB364" s="2114"/>
      <c r="JC364" s="2114"/>
      <c r="JD364" s="2114"/>
      <c r="JE364" s="2114"/>
      <c r="JF364" s="2114"/>
      <c r="JG364" s="2114"/>
      <c r="JH364" s="2114"/>
      <c r="JI364" s="2114"/>
      <c r="JJ364" s="2114"/>
      <c r="JK364" s="2114"/>
      <c r="JL364" s="2114"/>
      <c r="JM364" s="2114"/>
      <c r="JN364" s="2114"/>
      <c r="JO364" s="2114"/>
      <c r="JP364" s="2114"/>
      <c r="JQ364" s="2114"/>
      <c r="JR364" s="2114"/>
      <c r="JS364" s="2114"/>
      <c r="JT364" s="2114"/>
      <c r="JU364" s="2114"/>
      <c r="JV364" s="2114"/>
      <c r="JW364" s="2114"/>
      <c r="JX364" s="2114"/>
      <c r="JY364" s="2114"/>
      <c r="JZ364" s="2114"/>
      <c r="KA364" s="2114"/>
      <c r="KB364" s="2114"/>
      <c r="KC364" s="2114"/>
      <c r="KD364" s="2114"/>
      <c r="KE364" s="2114"/>
      <c r="KF364" s="2114"/>
      <c r="KG364" s="2114"/>
      <c r="KH364" s="2114"/>
      <c r="KI364" s="2114"/>
      <c r="KJ364" s="2114"/>
      <c r="KK364" s="2114"/>
      <c r="KL364" s="2114"/>
      <c r="KM364" s="2114"/>
      <c r="KN364" s="2114"/>
      <c r="KO364" s="2114"/>
      <c r="KP364" s="2114"/>
      <c r="KQ364" s="2114"/>
      <c r="KR364" s="2114"/>
      <c r="KS364" s="2114"/>
      <c r="KT364" s="2114"/>
      <c r="KU364" s="2114"/>
      <c r="KV364" s="2114"/>
      <c r="KW364" s="2114"/>
      <c r="KX364" s="2114"/>
      <c r="KY364" s="2114"/>
      <c r="KZ364" s="2114"/>
      <c r="LA364" s="2114"/>
      <c r="LB364" s="2114"/>
      <c r="LC364" s="2114"/>
      <c r="LD364" s="2114"/>
      <c r="LE364" s="2114"/>
      <c r="LF364" s="2114"/>
      <c r="LG364" s="2114"/>
      <c r="LH364" s="2114"/>
      <c r="LI364" s="2114"/>
      <c r="LJ364" s="2114"/>
      <c r="LK364" s="2114"/>
      <c r="LL364" s="2114"/>
      <c r="LM364" s="2114"/>
      <c r="LN364" s="2114"/>
      <c r="LO364" s="2114"/>
      <c r="LP364" s="2114"/>
    </row>
    <row r="365" s="2036" customFormat="1" ht="47" customHeight="1" spans="1:328">
      <c r="A365" s="2040">
        <v>45882</v>
      </c>
      <c r="B365" s="1656" t="s">
        <v>173</v>
      </c>
      <c r="C365" s="1657" t="s">
        <v>98</v>
      </c>
      <c r="D365" s="1658">
        <v>4500176784</v>
      </c>
      <c r="E365" s="2461" t="s">
        <v>1376</v>
      </c>
      <c r="F365" s="1658" t="s">
        <v>1377</v>
      </c>
      <c r="G365" s="2042" t="s">
        <v>176</v>
      </c>
      <c r="H365" s="2042" t="s">
        <v>176</v>
      </c>
      <c r="I365" s="2042" t="s">
        <v>1357</v>
      </c>
      <c r="J365" s="1667">
        <v>33120</v>
      </c>
      <c r="K365" s="2056">
        <v>24</v>
      </c>
      <c r="L365" s="2056">
        <v>2760</v>
      </c>
      <c r="M365" s="2056">
        <f t="shared" ref="M365:M372" si="284">J365/L365</f>
        <v>12</v>
      </c>
      <c r="N365" s="1672">
        <v>45945</v>
      </c>
      <c r="O365" s="1672">
        <f t="shared" ref="O365:O371" si="285">N365-2</f>
        <v>45943</v>
      </c>
      <c r="P365" s="2057" t="s">
        <v>1345</v>
      </c>
      <c r="Q365" s="2070" t="s">
        <v>78</v>
      </c>
      <c r="R365" s="2722">
        <v>33120</v>
      </c>
      <c r="S365" s="1677">
        <f t="shared" ref="S365:S425" si="286">R365-J365</f>
        <v>0</v>
      </c>
      <c r="T365" s="1677"/>
      <c r="U365" s="2940" t="s">
        <v>829</v>
      </c>
      <c r="V365" s="2055"/>
      <c r="W365" s="2055" t="s">
        <v>111</v>
      </c>
      <c r="X365" s="2073" t="s">
        <v>1068</v>
      </c>
      <c r="Y365" s="2074" t="s">
        <v>88</v>
      </c>
      <c r="Z365" s="2074" t="s">
        <v>1337</v>
      </c>
      <c r="AA365" s="2074"/>
      <c r="AB365" s="2074" t="s">
        <v>745</v>
      </c>
      <c r="AC365" s="1687" t="s">
        <v>1338</v>
      </c>
      <c r="AD365" s="1691" t="s">
        <v>181</v>
      </c>
      <c r="AE365" s="2088">
        <v>1451.2575</v>
      </c>
      <c r="AF365" s="2089">
        <f t="shared" ref="AF365:AF370" si="287">AE365*M365</f>
        <v>17415.09</v>
      </c>
      <c r="AG365" s="1699" t="s">
        <v>1378</v>
      </c>
      <c r="AH365" s="2090" t="s">
        <v>81</v>
      </c>
      <c r="AI365" s="2090"/>
      <c r="AJ365" s="2090">
        <v>9</v>
      </c>
      <c r="AK365" s="2097">
        <f t="shared" ref="AK365:AK373" si="288">J365</f>
        <v>33120</v>
      </c>
      <c r="AL365" s="2097"/>
      <c r="AM365" s="2097">
        <f t="shared" ref="AM365:AM371" si="289">J365/24</f>
        <v>1380</v>
      </c>
      <c r="AN365" s="2097"/>
      <c r="AO365" s="2097"/>
      <c r="AP365" s="2097"/>
      <c r="AQ365" s="2097"/>
      <c r="AR365" s="2097" t="s">
        <v>63</v>
      </c>
      <c r="AS365" s="2097">
        <f t="shared" ref="AS365:AS373" si="290">J365</f>
        <v>33120</v>
      </c>
      <c r="AT365" s="2097"/>
      <c r="AU365" s="1706">
        <f t="shared" ref="AU365:AU372" si="291">J365/9</f>
        <v>3680</v>
      </c>
      <c r="AV365" s="1706">
        <f t="shared" ref="AV365:AV372" si="292">J365/9</f>
        <v>3680</v>
      </c>
      <c r="AW365" s="1706">
        <f t="shared" ref="AW365:AW372" si="293">J365/9</f>
        <v>3680</v>
      </c>
      <c r="AX365" s="1706">
        <f t="shared" ref="AX365:AX372" si="294">J365/9</f>
        <v>3680</v>
      </c>
      <c r="AY365" s="1706">
        <f t="shared" ref="AY365:AY372" si="295">J365/9</f>
        <v>3680</v>
      </c>
      <c r="AZ365" s="1706">
        <f t="shared" ref="AZ365:AZ372" si="296">J365/9</f>
        <v>3680</v>
      </c>
      <c r="BA365" s="1706">
        <f t="shared" ref="BA365:BA372" si="297">J365/9</f>
        <v>3680</v>
      </c>
      <c r="BB365" s="1706">
        <f t="shared" ref="BB365:BB372" si="298">J365/9</f>
        <v>3680</v>
      </c>
      <c r="BC365" s="1706">
        <f t="shared" ref="BC365:BC372" si="299">J365/9</f>
        <v>3680</v>
      </c>
      <c r="BD365" s="1706">
        <f t="shared" ref="BD365:BD372" si="300">J365*23/24/COUNT(AU365:BC365)</f>
        <v>3526.66666666667</v>
      </c>
      <c r="BE365" s="1706">
        <f t="shared" ref="BE365:BE372" si="301">J365/24/COUNT(AU365:BC365)</f>
        <v>153.333333333333</v>
      </c>
      <c r="BF365" s="2056"/>
      <c r="BG365" s="2113"/>
      <c r="BH365" s="2114"/>
      <c r="BI365" s="2114"/>
      <c r="BJ365" s="2114"/>
      <c r="BK365" s="2114"/>
      <c r="BL365" s="2114"/>
      <c r="BM365" s="2114"/>
      <c r="BN365" s="2114"/>
      <c r="BO365" s="2114"/>
      <c r="BP365" s="2114"/>
      <c r="BQ365" s="2114"/>
      <c r="BR365" s="2114"/>
      <c r="BS365" s="2114"/>
      <c r="BT365" s="2114"/>
      <c r="BU365" s="2114"/>
      <c r="BV365" s="2114"/>
      <c r="BW365" s="2114"/>
      <c r="BX365" s="2114"/>
      <c r="BY365" s="2114"/>
      <c r="BZ365" s="2114"/>
      <c r="CA365" s="2114"/>
      <c r="CB365" s="2114"/>
      <c r="CC365" s="2114"/>
      <c r="CD365" s="2114"/>
      <c r="CE365" s="2114"/>
      <c r="CF365" s="2114"/>
      <c r="CG365" s="2114"/>
      <c r="CH365" s="2114"/>
      <c r="CI365" s="2114"/>
      <c r="CJ365" s="2114"/>
      <c r="CK365" s="2114"/>
      <c r="CL365" s="2114"/>
      <c r="CM365" s="2114"/>
      <c r="CN365" s="2114"/>
      <c r="CO365" s="2114"/>
      <c r="CP365" s="2114"/>
      <c r="CQ365" s="2114"/>
      <c r="CR365" s="2114"/>
      <c r="CS365" s="2114"/>
      <c r="CT365" s="2114"/>
      <c r="CU365" s="2114"/>
      <c r="CV365" s="2114"/>
      <c r="CW365" s="2114"/>
      <c r="CX365" s="2114"/>
      <c r="CY365" s="2114"/>
      <c r="CZ365" s="2114"/>
      <c r="DA365" s="2114"/>
      <c r="DB365" s="2114"/>
      <c r="DC365" s="2114"/>
      <c r="DD365" s="2114"/>
      <c r="DE365" s="2114"/>
      <c r="DF365" s="2114"/>
      <c r="DG365" s="2114"/>
      <c r="DH365" s="2114"/>
      <c r="DI365" s="2114"/>
      <c r="DJ365" s="2114"/>
      <c r="DK365" s="2114"/>
      <c r="DL365" s="2114"/>
      <c r="DM365" s="2114"/>
      <c r="DN365" s="2114"/>
      <c r="DO365" s="2114"/>
      <c r="DP365" s="2114"/>
      <c r="DQ365" s="2114"/>
      <c r="DR365" s="2114"/>
      <c r="DS365" s="2114"/>
      <c r="DT365" s="2114"/>
      <c r="DU365" s="2114"/>
      <c r="DV365" s="2114"/>
      <c r="DW365" s="2114"/>
      <c r="DX365" s="2114"/>
      <c r="DY365" s="2114"/>
      <c r="DZ365" s="2114"/>
      <c r="EA365" s="2114"/>
      <c r="EB365" s="2114"/>
      <c r="EC365" s="2114"/>
      <c r="ED365" s="2114"/>
      <c r="EE365" s="2114"/>
      <c r="EF365" s="2114"/>
      <c r="EG365" s="2114"/>
      <c r="EH365" s="2114"/>
      <c r="EI365" s="2114"/>
      <c r="EJ365" s="2114"/>
      <c r="EK365" s="2114"/>
      <c r="EL365" s="2114"/>
      <c r="EM365" s="2114"/>
      <c r="EN365" s="2114"/>
      <c r="EO365" s="2114"/>
      <c r="EP365" s="2114"/>
      <c r="EQ365" s="2114"/>
      <c r="ER365" s="2114"/>
      <c r="ES365" s="2114"/>
      <c r="ET365" s="2114"/>
      <c r="EU365" s="2114"/>
      <c r="EV365" s="2114"/>
      <c r="EW365" s="2114"/>
      <c r="EX365" s="2114"/>
      <c r="EY365" s="2114"/>
      <c r="EZ365" s="2114"/>
      <c r="FA365" s="2114"/>
      <c r="FB365" s="2114"/>
      <c r="FC365" s="2114"/>
      <c r="FD365" s="2114"/>
      <c r="FE365" s="2114"/>
      <c r="FF365" s="2114"/>
      <c r="FG365" s="2114"/>
      <c r="FH365" s="2114"/>
      <c r="FI365" s="2114"/>
      <c r="FJ365" s="2114"/>
      <c r="FK365" s="2114"/>
      <c r="FL365" s="2114"/>
      <c r="FM365" s="2114"/>
      <c r="FN365" s="2114"/>
      <c r="FO365" s="2114"/>
      <c r="FP365" s="2114"/>
      <c r="FQ365" s="2114"/>
      <c r="FR365" s="2114"/>
      <c r="FS365" s="2114"/>
      <c r="FT365" s="2114"/>
      <c r="FU365" s="2114"/>
      <c r="FV365" s="2114"/>
      <c r="FW365" s="2114"/>
      <c r="FX365" s="2114"/>
      <c r="FY365" s="2114"/>
      <c r="FZ365" s="2114"/>
      <c r="GA365" s="2114"/>
      <c r="GB365" s="2114"/>
      <c r="GC365" s="2114"/>
      <c r="GD365" s="2114"/>
      <c r="GE365" s="2114"/>
      <c r="GF365" s="2114"/>
      <c r="GG365" s="2114"/>
      <c r="GH365" s="2114"/>
      <c r="GI365" s="2114"/>
      <c r="GJ365" s="2114"/>
      <c r="GK365" s="2114"/>
      <c r="GL365" s="2114"/>
      <c r="GM365" s="2114"/>
      <c r="GN365" s="2114"/>
      <c r="GO365" s="2114"/>
      <c r="GP365" s="2114"/>
      <c r="GQ365" s="2114"/>
      <c r="GR365" s="2114"/>
      <c r="GS365" s="2114"/>
      <c r="GT365" s="2114"/>
      <c r="GU365" s="2114"/>
      <c r="GV365" s="2114"/>
      <c r="GW365" s="2114"/>
      <c r="GX365" s="2114"/>
      <c r="GY365" s="2114"/>
      <c r="GZ365" s="2114"/>
      <c r="HA365" s="2114"/>
      <c r="HB365" s="2114"/>
      <c r="HC365" s="2114"/>
      <c r="HD365" s="2114"/>
      <c r="HE365" s="2114"/>
      <c r="HF365" s="2114"/>
      <c r="HG365" s="2114"/>
      <c r="HH365" s="2114"/>
      <c r="HI365" s="2114"/>
      <c r="HJ365" s="2114"/>
      <c r="HK365" s="2114"/>
      <c r="HL365" s="2114"/>
      <c r="HM365" s="2114"/>
      <c r="HN365" s="2114"/>
      <c r="HO365" s="2114"/>
      <c r="HP365" s="2114"/>
      <c r="HQ365" s="2114"/>
      <c r="HR365" s="2114"/>
      <c r="HS365" s="2114"/>
      <c r="HT365" s="2114"/>
      <c r="HU365" s="2114"/>
      <c r="HV365" s="2114"/>
      <c r="HW365" s="2114"/>
      <c r="HX365" s="2114"/>
      <c r="HY365" s="2114"/>
      <c r="HZ365" s="2114"/>
      <c r="IA365" s="2114"/>
      <c r="IB365" s="2114"/>
      <c r="IC365" s="2114"/>
      <c r="ID365" s="2114"/>
      <c r="IE365" s="2114"/>
      <c r="IF365" s="2114"/>
      <c r="IG365" s="2114"/>
      <c r="IH365" s="2114"/>
      <c r="II365" s="2114"/>
      <c r="IJ365" s="2114"/>
      <c r="IK365" s="2114"/>
      <c r="IL365" s="2114"/>
      <c r="IM365" s="2114"/>
      <c r="IN365" s="2114"/>
      <c r="IO365" s="2114"/>
      <c r="IP365" s="2114"/>
      <c r="IQ365" s="2114"/>
      <c r="IR365" s="2114"/>
      <c r="IS365" s="2114"/>
      <c r="IT365" s="2114"/>
      <c r="IU365" s="2114"/>
      <c r="IV365" s="2114"/>
      <c r="IW365" s="2114"/>
      <c r="IX365" s="2114"/>
      <c r="IY365" s="2114"/>
      <c r="IZ365" s="2114"/>
      <c r="JA365" s="2114"/>
      <c r="JB365" s="2114"/>
      <c r="JC365" s="2114"/>
      <c r="JD365" s="2114"/>
      <c r="JE365" s="2114"/>
      <c r="JF365" s="2114"/>
      <c r="JG365" s="2114"/>
      <c r="JH365" s="2114"/>
      <c r="JI365" s="2114"/>
      <c r="JJ365" s="2114"/>
      <c r="JK365" s="2114"/>
      <c r="JL365" s="2114"/>
      <c r="JM365" s="2114"/>
      <c r="JN365" s="2114"/>
      <c r="JO365" s="2114"/>
      <c r="JP365" s="2114"/>
      <c r="JQ365" s="2114"/>
      <c r="JR365" s="2114"/>
      <c r="JS365" s="2114"/>
      <c r="JT365" s="2114"/>
      <c r="JU365" s="2114"/>
      <c r="JV365" s="2114"/>
      <c r="JW365" s="2114"/>
      <c r="JX365" s="2114"/>
      <c r="JY365" s="2114"/>
      <c r="JZ365" s="2114"/>
      <c r="KA365" s="2114"/>
      <c r="KB365" s="2114"/>
      <c r="KC365" s="2114"/>
      <c r="KD365" s="2114"/>
      <c r="KE365" s="2114"/>
      <c r="KF365" s="2114"/>
      <c r="KG365" s="2114"/>
      <c r="KH365" s="2114"/>
      <c r="KI365" s="2114"/>
      <c r="KJ365" s="2114"/>
      <c r="KK365" s="2114"/>
      <c r="KL365" s="2114"/>
      <c r="KM365" s="2114"/>
      <c r="KN365" s="2114"/>
      <c r="KO365" s="2114"/>
      <c r="KP365" s="2114"/>
      <c r="KQ365" s="2114"/>
      <c r="KR365" s="2114"/>
      <c r="KS365" s="2114"/>
      <c r="KT365" s="2114"/>
      <c r="KU365" s="2114"/>
      <c r="KV365" s="2114"/>
      <c r="KW365" s="2114"/>
      <c r="KX365" s="2114"/>
      <c r="KY365" s="2114"/>
      <c r="KZ365" s="2114"/>
      <c r="LA365" s="2114"/>
      <c r="LB365" s="2114"/>
      <c r="LC365" s="2114"/>
      <c r="LD365" s="2114"/>
      <c r="LE365" s="2114"/>
      <c r="LF365" s="2114"/>
      <c r="LG365" s="2114"/>
      <c r="LH365" s="2114"/>
      <c r="LI365" s="2114"/>
      <c r="LJ365" s="2114"/>
      <c r="LK365" s="2114"/>
      <c r="LL365" s="2114"/>
      <c r="LM365" s="2114"/>
      <c r="LN365" s="2114"/>
      <c r="LO365" s="2114"/>
      <c r="LP365" s="2114"/>
    </row>
    <row r="366" s="2036" customFormat="1" ht="47" customHeight="1" spans="1:328">
      <c r="A366" s="2040">
        <v>45882</v>
      </c>
      <c r="B366" s="1656" t="s">
        <v>173</v>
      </c>
      <c r="C366" s="1657" t="s">
        <v>98</v>
      </c>
      <c r="D366" s="1658">
        <v>4500176784</v>
      </c>
      <c r="E366" s="2461" t="s">
        <v>1379</v>
      </c>
      <c r="F366" s="1658" t="s">
        <v>1380</v>
      </c>
      <c r="G366" s="2042" t="s">
        <v>176</v>
      </c>
      <c r="H366" s="2042" t="s">
        <v>176</v>
      </c>
      <c r="I366" s="2042" t="s">
        <v>1357</v>
      </c>
      <c r="J366" s="1667">
        <v>13800</v>
      </c>
      <c r="K366" s="2056">
        <v>24</v>
      </c>
      <c r="L366" s="2056">
        <v>2760</v>
      </c>
      <c r="M366" s="2056">
        <f t="shared" si="284"/>
        <v>5</v>
      </c>
      <c r="N366" s="1672">
        <v>45945</v>
      </c>
      <c r="O366" s="1672">
        <f t="shared" si="285"/>
        <v>45943</v>
      </c>
      <c r="P366" s="2057" t="s">
        <v>1345</v>
      </c>
      <c r="Q366" s="2070" t="s">
        <v>78</v>
      </c>
      <c r="R366" s="1677">
        <v>13800</v>
      </c>
      <c r="S366" s="1677">
        <f t="shared" si="286"/>
        <v>0</v>
      </c>
      <c r="T366" s="1677"/>
      <c r="U366" s="2940" t="s">
        <v>829</v>
      </c>
      <c r="V366" s="2055"/>
      <c r="W366" s="2055" t="s">
        <v>111</v>
      </c>
      <c r="X366" s="2073" t="s">
        <v>1068</v>
      </c>
      <c r="Y366" s="2074" t="s">
        <v>88</v>
      </c>
      <c r="Z366" s="2074" t="s">
        <v>1337</v>
      </c>
      <c r="AA366" s="2074"/>
      <c r="AB366" s="2074" t="s">
        <v>745</v>
      </c>
      <c r="AC366" s="1687" t="s">
        <v>1338</v>
      </c>
      <c r="AD366" s="1691" t="s">
        <v>181</v>
      </c>
      <c r="AE366" s="2088">
        <v>1451.258</v>
      </c>
      <c r="AF366" s="2089">
        <f t="shared" si="287"/>
        <v>7256.29</v>
      </c>
      <c r="AG366" s="1699" t="s">
        <v>1381</v>
      </c>
      <c r="AH366" s="2090" t="s">
        <v>81</v>
      </c>
      <c r="AI366" s="2090"/>
      <c r="AJ366" s="2090">
        <v>9</v>
      </c>
      <c r="AK366" s="2097">
        <f t="shared" si="288"/>
        <v>13800</v>
      </c>
      <c r="AL366" s="2097"/>
      <c r="AM366" s="2097">
        <f t="shared" si="289"/>
        <v>575</v>
      </c>
      <c r="AN366" s="2097"/>
      <c r="AO366" s="2097"/>
      <c r="AP366" s="2097"/>
      <c r="AQ366" s="2097"/>
      <c r="AR366" s="2097" t="s">
        <v>63</v>
      </c>
      <c r="AS366" s="2097">
        <f t="shared" si="290"/>
        <v>13800</v>
      </c>
      <c r="AT366" s="2097"/>
      <c r="AU366" s="1706">
        <f t="shared" si="291"/>
        <v>1533.33333333333</v>
      </c>
      <c r="AV366" s="1706">
        <f t="shared" si="292"/>
        <v>1533.33333333333</v>
      </c>
      <c r="AW366" s="1706">
        <f t="shared" si="293"/>
        <v>1533.33333333333</v>
      </c>
      <c r="AX366" s="1706">
        <f t="shared" si="294"/>
        <v>1533.33333333333</v>
      </c>
      <c r="AY366" s="1706">
        <f t="shared" si="295"/>
        <v>1533.33333333333</v>
      </c>
      <c r="AZ366" s="1706">
        <f t="shared" si="296"/>
        <v>1533.33333333333</v>
      </c>
      <c r="BA366" s="1706">
        <f t="shared" si="297"/>
        <v>1533.33333333333</v>
      </c>
      <c r="BB366" s="1706">
        <f t="shared" si="298"/>
        <v>1533.33333333333</v>
      </c>
      <c r="BC366" s="1706">
        <f t="shared" si="299"/>
        <v>1533.33333333333</v>
      </c>
      <c r="BD366" s="1706">
        <f t="shared" si="300"/>
        <v>1469.44444444444</v>
      </c>
      <c r="BE366" s="1706">
        <f t="shared" si="301"/>
        <v>63.8888888888889</v>
      </c>
      <c r="BF366" s="2056"/>
      <c r="BG366" s="2113"/>
      <c r="BH366" s="2114"/>
      <c r="BI366" s="2114"/>
      <c r="BJ366" s="2114"/>
      <c r="BK366" s="2114"/>
      <c r="BL366" s="2114"/>
      <c r="BM366" s="2114"/>
      <c r="BN366" s="2114"/>
      <c r="BO366" s="2114"/>
      <c r="BP366" s="2114"/>
      <c r="BQ366" s="2114"/>
      <c r="BR366" s="2114"/>
      <c r="BS366" s="2114"/>
      <c r="BT366" s="2114"/>
      <c r="BU366" s="2114"/>
      <c r="BV366" s="2114"/>
      <c r="BW366" s="2114"/>
      <c r="BX366" s="2114"/>
      <c r="BY366" s="2114"/>
      <c r="BZ366" s="2114"/>
      <c r="CA366" s="2114"/>
      <c r="CB366" s="2114"/>
      <c r="CC366" s="2114"/>
      <c r="CD366" s="2114"/>
      <c r="CE366" s="2114"/>
      <c r="CF366" s="2114"/>
      <c r="CG366" s="2114"/>
      <c r="CH366" s="2114"/>
      <c r="CI366" s="2114"/>
      <c r="CJ366" s="2114"/>
      <c r="CK366" s="2114"/>
      <c r="CL366" s="2114"/>
      <c r="CM366" s="2114"/>
      <c r="CN366" s="2114"/>
      <c r="CO366" s="2114"/>
      <c r="CP366" s="2114"/>
      <c r="CQ366" s="2114"/>
      <c r="CR366" s="2114"/>
      <c r="CS366" s="2114"/>
      <c r="CT366" s="2114"/>
      <c r="CU366" s="2114"/>
      <c r="CV366" s="2114"/>
      <c r="CW366" s="2114"/>
      <c r="CX366" s="2114"/>
      <c r="CY366" s="2114"/>
      <c r="CZ366" s="2114"/>
      <c r="DA366" s="2114"/>
      <c r="DB366" s="2114"/>
      <c r="DC366" s="2114"/>
      <c r="DD366" s="2114"/>
      <c r="DE366" s="2114"/>
      <c r="DF366" s="2114"/>
      <c r="DG366" s="2114"/>
      <c r="DH366" s="2114"/>
      <c r="DI366" s="2114"/>
      <c r="DJ366" s="2114"/>
      <c r="DK366" s="2114"/>
      <c r="DL366" s="2114"/>
      <c r="DM366" s="2114"/>
      <c r="DN366" s="2114"/>
      <c r="DO366" s="2114"/>
      <c r="DP366" s="2114"/>
      <c r="DQ366" s="2114"/>
      <c r="DR366" s="2114"/>
      <c r="DS366" s="2114"/>
      <c r="DT366" s="2114"/>
      <c r="DU366" s="2114"/>
      <c r="DV366" s="2114"/>
      <c r="DW366" s="2114"/>
      <c r="DX366" s="2114"/>
      <c r="DY366" s="2114"/>
      <c r="DZ366" s="2114"/>
      <c r="EA366" s="2114"/>
      <c r="EB366" s="2114"/>
      <c r="EC366" s="2114"/>
      <c r="ED366" s="2114"/>
      <c r="EE366" s="2114"/>
      <c r="EF366" s="2114"/>
      <c r="EG366" s="2114"/>
      <c r="EH366" s="2114"/>
      <c r="EI366" s="2114"/>
      <c r="EJ366" s="2114"/>
      <c r="EK366" s="2114"/>
      <c r="EL366" s="2114"/>
      <c r="EM366" s="2114"/>
      <c r="EN366" s="2114"/>
      <c r="EO366" s="2114"/>
      <c r="EP366" s="2114"/>
      <c r="EQ366" s="2114"/>
      <c r="ER366" s="2114"/>
      <c r="ES366" s="2114"/>
      <c r="ET366" s="2114"/>
      <c r="EU366" s="2114"/>
      <c r="EV366" s="2114"/>
      <c r="EW366" s="2114"/>
      <c r="EX366" s="2114"/>
      <c r="EY366" s="2114"/>
      <c r="EZ366" s="2114"/>
      <c r="FA366" s="2114"/>
      <c r="FB366" s="2114"/>
      <c r="FC366" s="2114"/>
      <c r="FD366" s="2114"/>
      <c r="FE366" s="2114"/>
      <c r="FF366" s="2114"/>
      <c r="FG366" s="2114"/>
      <c r="FH366" s="2114"/>
      <c r="FI366" s="2114"/>
      <c r="FJ366" s="2114"/>
      <c r="FK366" s="2114"/>
      <c r="FL366" s="2114"/>
      <c r="FM366" s="2114"/>
      <c r="FN366" s="2114"/>
      <c r="FO366" s="2114"/>
      <c r="FP366" s="2114"/>
      <c r="FQ366" s="2114"/>
      <c r="FR366" s="2114"/>
      <c r="FS366" s="2114"/>
      <c r="FT366" s="2114"/>
      <c r="FU366" s="2114"/>
      <c r="FV366" s="2114"/>
      <c r="FW366" s="2114"/>
      <c r="FX366" s="2114"/>
      <c r="FY366" s="2114"/>
      <c r="FZ366" s="2114"/>
      <c r="GA366" s="2114"/>
      <c r="GB366" s="2114"/>
      <c r="GC366" s="2114"/>
      <c r="GD366" s="2114"/>
      <c r="GE366" s="2114"/>
      <c r="GF366" s="2114"/>
      <c r="GG366" s="2114"/>
      <c r="GH366" s="2114"/>
      <c r="GI366" s="2114"/>
      <c r="GJ366" s="2114"/>
      <c r="GK366" s="2114"/>
      <c r="GL366" s="2114"/>
      <c r="GM366" s="2114"/>
      <c r="GN366" s="2114"/>
      <c r="GO366" s="2114"/>
      <c r="GP366" s="2114"/>
      <c r="GQ366" s="2114"/>
      <c r="GR366" s="2114"/>
      <c r="GS366" s="2114"/>
      <c r="GT366" s="2114"/>
      <c r="GU366" s="2114"/>
      <c r="GV366" s="2114"/>
      <c r="GW366" s="2114"/>
      <c r="GX366" s="2114"/>
      <c r="GY366" s="2114"/>
      <c r="GZ366" s="2114"/>
      <c r="HA366" s="2114"/>
      <c r="HB366" s="2114"/>
      <c r="HC366" s="2114"/>
      <c r="HD366" s="2114"/>
      <c r="HE366" s="2114"/>
      <c r="HF366" s="2114"/>
      <c r="HG366" s="2114"/>
      <c r="HH366" s="2114"/>
      <c r="HI366" s="2114"/>
      <c r="HJ366" s="2114"/>
      <c r="HK366" s="2114"/>
      <c r="HL366" s="2114"/>
      <c r="HM366" s="2114"/>
      <c r="HN366" s="2114"/>
      <c r="HO366" s="2114"/>
      <c r="HP366" s="2114"/>
      <c r="HQ366" s="2114"/>
      <c r="HR366" s="2114"/>
      <c r="HS366" s="2114"/>
      <c r="HT366" s="2114"/>
      <c r="HU366" s="2114"/>
      <c r="HV366" s="2114"/>
      <c r="HW366" s="2114"/>
      <c r="HX366" s="2114"/>
      <c r="HY366" s="2114"/>
      <c r="HZ366" s="2114"/>
      <c r="IA366" s="2114"/>
      <c r="IB366" s="2114"/>
      <c r="IC366" s="2114"/>
      <c r="ID366" s="2114"/>
      <c r="IE366" s="2114"/>
      <c r="IF366" s="2114"/>
      <c r="IG366" s="2114"/>
      <c r="IH366" s="2114"/>
      <c r="II366" s="2114"/>
      <c r="IJ366" s="2114"/>
      <c r="IK366" s="2114"/>
      <c r="IL366" s="2114"/>
      <c r="IM366" s="2114"/>
      <c r="IN366" s="2114"/>
      <c r="IO366" s="2114"/>
      <c r="IP366" s="2114"/>
      <c r="IQ366" s="2114"/>
      <c r="IR366" s="2114"/>
      <c r="IS366" s="2114"/>
      <c r="IT366" s="2114"/>
      <c r="IU366" s="2114"/>
      <c r="IV366" s="2114"/>
      <c r="IW366" s="2114"/>
      <c r="IX366" s="2114"/>
      <c r="IY366" s="2114"/>
      <c r="IZ366" s="2114"/>
      <c r="JA366" s="2114"/>
      <c r="JB366" s="2114"/>
      <c r="JC366" s="2114"/>
      <c r="JD366" s="2114"/>
      <c r="JE366" s="2114"/>
      <c r="JF366" s="2114"/>
      <c r="JG366" s="2114"/>
      <c r="JH366" s="2114"/>
      <c r="JI366" s="2114"/>
      <c r="JJ366" s="2114"/>
      <c r="JK366" s="2114"/>
      <c r="JL366" s="2114"/>
      <c r="JM366" s="2114"/>
      <c r="JN366" s="2114"/>
      <c r="JO366" s="2114"/>
      <c r="JP366" s="2114"/>
      <c r="JQ366" s="2114"/>
      <c r="JR366" s="2114"/>
      <c r="JS366" s="2114"/>
      <c r="JT366" s="2114"/>
      <c r="JU366" s="2114"/>
      <c r="JV366" s="2114"/>
      <c r="JW366" s="2114"/>
      <c r="JX366" s="2114"/>
      <c r="JY366" s="2114"/>
      <c r="JZ366" s="2114"/>
      <c r="KA366" s="2114"/>
      <c r="KB366" s="2114"/>
      <c r="KC366" s="2114"/>
      <c r="KD366" s="2114"/>
      <c r="KE366" s="2114"/>
      <c r="KF366" s="2114"/>
      <c r="KG366" s="2114"/>
      <c r="KH366" s="2114"/>
      <c r="KI366" s="2114"/>
      <c r="KJ366" s="2114"/>
      <c r="KK366" s="2114"/>
      <c r="KL366" s="2114"/>
      <c r="KM366" s="2114"/>
      <c r="KN366" s="2114"/>
      <c r="KO366" s="2114"/>
      <c r="KP366" s="2114"/>
      <c r="KQ366" s="2114"/>
      <c r="KR366" s="2114"/>
      <c r="KS366" s="2114"/>
      <c r="KT366" s="2114"/>
      <c r="KU366" s="2114"/>
      <c r="KV366" s="2114"/>
      <c r="KW366" s="2114"/>
      <c r="KX366" s="2114"/>
      <c r="KY366" s="2114"/>
      <c r="KZ366" s="2114"/>
      <c r="LA366" s="2114"/>
      <c r="LB366" s="2114"/>
      <c r="LC366" s="2114"/>
      <c r="LD366" s="2114"/>
      <c r="LE366" s="2114"/>
      <c r="LF366" s="2114"/>
      <c r="LG366" s="2114"/>
      <c r="LH366" s="2114"/>
      <c r="LI366" s="2114"/>
      <c r="LJ366" s="2114"/>
      <c r="LK366" s="2114"/>
      <c r="LL366" s="2114"/>
      <c r="LM366" s="2114"/>
      <c r="LN366" s="2114"/>
      <c r="LO366" s="2114"/>
      <c r="LP366" s="2114"/>
    </row>
    <row r="367" s="2036" customFormat="1" ht="47" customHeight="1" spans="1:328">
      <c r="A367" s="2040">
        <v>45882</v>
      </c>
      <c r="B367" s="1656" t="s">
        <v>173</v>
      </c>
      <c r="C367" s="1657" t="s">
        <v>98</v>
      </c>
      <c r="D367" s="1658">
        <v>4500176784</v>
      </c>
      <c r="E367" s="2461" t="s">
        <v>1382</v>
      </c>
      <c r="F367" s="1658" t="s">
        <v>1383</v>
      </c>
      <c r="G367" s="2042" t="s">
        <v>176</v>
      </c>
      <c r="H367" s="2042" t="s">
        <v>176</v>
      </c>
      <c r="I367" s="2042" t="s">
        <v>1357</v>
      </c>
      <c r="J367" s="1667">
        <v>13800</v>
      </c>
      <c r="K367" s="2056">
        <v>24</v>
      </c>
      <c r="L367" s="2056">
        <v>2760</v>
      </c>
      <c r="M367" s="2056">
        <f t="shared" si="284"/>
        <v>5</v>
      </c>
      <c r="N367" s="1672">
        <v>45945</v>
      </c>
      <c r="O367" s="1672">
        <f t="shared" si="285"/>
        <v>45943</v>
      </c>
      <c r="P367" s="2057" t="s">
        <v>1345</v>
      </c>
      <c r="Q367" s="2070" t="s">
        <v>78</v>
      </c>
      <c r="R367" s="1677">
        <v>13800</v>
      </c>
      <c r="S367" s="1677">
        <f t="shared" si="286"/>
        <v>0</v>
      </c>
      <c r="T367" s="1677"/>
      <c r="U367" s="2940" t="s">
        <v>829</v>
      </c>
      <c r="V367" s="2055"/>
      <c r="W367" s="2055" t="s">
        <v>111</v>
      </c>
      <c r="X367" s="2073" t="s">
        <v>1068</v>
      </c>
      <c r="Y367" s="2074" t="s">
        <v>88</v>
      </c>
      <c r="Z367" s="2074" t="s">
        <v>1337</v>
      </c>
      <c r="AA367" s="2074"/>
      <c r="AB367" s="2074" t="s">
        <v>745</v>
      </c>
      <c r="AC367" s="1687" t="s">
        <v>1338</v>
      </c>
      <c r="AD367" s="1691" t="s">
        <v>181</v>
      </c>
      <c r="AE367" s="2088">
        <v>1451.258</v>
      </c>
      <c r="AF367" s="2089">
        <f t="shared" si="287"/>
        <v>7256.29</v>
      </c>
      <c r="AG367" s="1699" t="s">
        <v>1384</v>
      </c>
      <c r="AH367" s="2090" t="s">
        <v>81</v>
      </c>
      <c r="AI367" s="2090"/>
      <c r="AJ367" s="2090">
        <v>9</v>
      </c>
      <c r="AK367" s="2097">
        <f t="shared" si="288"/>
        <v>13800</v>
      </c>
      <c r="AL367" s="2097"/>
      <c r="AM367" s="2097">
        <f t="shared" si="289"/>
        <v>575</v>
      </c>
      <c r="AN367" s="2097"/>
      <c r="AO367" s="2097"/>
      <c r="AP367" s="2097"/>
      <c r="AQ367" s="2097"/>
      <c r="AR367" s="2097" t="s">
        <v>63</v>
      </c>
      <c r="AS367" s="2097">
        <f t="shared" si="290"/>
        <v>13800</v>
      </c>
      <c r="AT367" s="2097"/>
      <c r="AU367" s="1706">
        <f t="shared" si="291"/>
        <v>1533.33333333333</v>
      </c>
      <c r="AV367" s="1706">
        <f t="shared" si="292"/>
        <v>1533.33333333333</v>
      </c>
      <c r="AW367" s="1706">
        <f t="shared" si="293"/>
        <v>1533.33333333333</v>
      </c>
      <c r="AX367" s="1706">
        <f t="shared" si="294"/>
        <v>1533.33333333333</v>
      </c>
      <c r="AY367" s="1706">
        <f t="shared" si="295"/>
        <v>1533.33333333333</v>
      </c>
      <c r="AZ367" s="1706">
        <f t="shared" si="296"/>
        <v>1533.33333333333</v>
      </c>
      <c r="BA367" s="1706">
        <f t="shared" si="297"/>
        <v>1533.33333333333</v>
      </c>
      <c r="BB367" s="1706">
        <f t="shared" si="298"/>
        <v>1533.33333333333</v>
      </c>
      <c r="BC367" s="1706">
        <f t="shared" si="299"/>
        <v>1533.33333333333</v>
      </c>
      <c r="BD367" s="1706">
        <f t="shared" si="300"/>
        <v>1469.44444444444</v>
      </c>
      <c r="BE367" s="1706">
        <f t="shared" si="301"/>
        <v>63.8888888888889</v>
      </c>
      <c r="BF367" s="2056"/>
      <c r="BG367" s="2113"/>
      <c r="BH367" s="2114"/>
      <c r="BI367" s="2114"/>
      <c r="BJ367" s="2114"/>
      <c r="BK367" s="2114"/>
      <c r="BL367" s="2114"/>
      <c r="BM367" s="2114"/>
      <c r="BN367" s="2114"/>
      <c r="BO367" s="2114"/>
      <c r="BP367" s="2114"/>
      <c r="BQ367" s="2114"/>
      <c r="BR367" s="2114"/>
      <c r="BS367" s="2114"/>
      <c r="BT367" s="2114"/>
      <c r="BU367" s="2114"/>
      <c r="BV367" s="2114"/>
      <c r="BW367" s="2114"/>
      <c r="BX367" s="2114"/>
      <c r="BY367" s="2114"/>
      <c r="BZ367" s="2114"/>
      <c r="CA367" s="2114"/>
      <c r="CB367" s="2114"/>
      <c r="CC367" s="2114"/>
      <c r="CD367" s="2114"/>
      <c r="CE367" s="2114"/>
      <c r="CF367" s="2114"/>
      <c r="CG367" s="2114"/>
      <c r="CH367" s="2114"/>
      <c r="CI367" s="2114"/>
      <c r="CJ367" s="2114"/>
      <c r="CK367" s="2114"/>
      <c r="CL367" s="2114"/>
      <c r="CM367" s="2114"/>
      <c r="CN367" s="2114"/>
      <c r="CO367" s="2114"/>
      <c r="CP367" s="2114"/>
      <c r="CQ367" s="2114"/>
      <c r="CR367" s="2114"/>
      <c r="CS367" s="2114"/>
      <c r="CT367" s="2114"/>
      <c r="CU367" s="2114"/>
      <c r="CV367" s="2114"/>
      <c r="CW367" s="2114"/>
      <c r="CX367" s="2114"/>
      <c r="CY367" s="2114"/>
      <c r="CZ367" s="2114"/>
      <c r="DA367" s="2114"/>
      <c r="DB367" s="2114"/>
      <c r="DC367" s="2114"/>
      <c r="DD367" s="2114"/>
      <c r="DE367" s="2114"/>
      <c r="DF367" s="2114"/>
      <c r="DG367" s="2114"/>
      <c r="DH367" s="2114"/>
      <c r="DI367" s="2114"/>
      <c r="DJ367" s="2114"/>
      <c r="DK367" s="2114"/>
      <c r="DL367" s="2114"/>
      <c r="DM367" s="2114"/>
      <c r="DN367" s="2114"/>
      <c r="DO367" s="2114"/>
      <c r="DP367" s="2114"/>
      <c r="DQ367" s="2114"/>
      <c r="DR367" s="2114"/>
      <c r="DS367" s="2114"/>
      <c r="DT367" s="2114"/>
      <c r="DU367" s="2114"/>
      <c r="DV367" s="2114"/>
      <c r="DW367" s="2114"/>
      <c r="DX367" s="2114"/>
      <c r="DY367" s="2114"/>
      <c r="DZ367" s="2114"/>
      <c r="EA367" s="2114"/>
      <c r="EB367" s="2114"/>
      <c r="EC367" s="2114"/>
      <c r="ED367" s="2114"/>
      <c r="EE367" s="2114"/>
      <c r="EF367" s="2114"/>
      <c r="EG367" s="2114"/>
      <c r="EH367" s="2114"/>
      <c r="EI367" s="2114"/>
      <c r="EJ367" s="2114"/>
      <c r="EK367" s="2114"/>
      <c r="EL367" s="2114"/>
      <c r="EM367" s="2114"/>
      <c r="EN367" s="2114"/>
      <c r="EO367" s="2114"/>
      <c r="EP367" s="2114"/>
      <c r="EQ367" s="2114"/>
      <c r="ER367" s="2114"/>
      <c r="ES367" s="2114"/>
      <c r="ET367" s="2114"/>
      <c r="EU367" s="2114"/>
      <c r="EV367" s="2114"/>
      <c r="EW367" s="2114"/>
      <c r="EX367" s="2114"/>
      <c r="EY367" s="2114"/>
      <c r="EZ367" s="2114"/>
      <c r="FA367" s="2114"/>
      <c r="FB367" s="2114"/>
      <c r="FC367" s="2114"/>
      <c r="FD367" s="2114"/>
      <c r="FE367" s="2114"/>
      <c r="FF367" s="2114"/>
      <c r="FG367" s="2114"/>
      <c r="FH367" s="2114"/>
      <c r="FI367" s="2114"/>
      <c r="FJ367" s="2114"/>
      <c r="FK367" s="2114"/>
      <c r="FL367" s="2114"/>
      <c r="FM367" s="2114"/>
      <c r="FN367" s="2114"/>
      <c r="FO367" s="2114"/>
      <c r="FP367" s="2114"/>
      <c r="FQ367" s="2114"/>
      <c r="FR367" s="2114"/>
      <c r="FS367" s="2114"/>
      <c r="FT367" s="2114"/>
      <c r="FU367" s="2114"/>
      <c r="FV367" s="2114"/>
      <c r="FW367" s="2114"/>
      <c r="FX367" s="2114"/>
      <c r="FY367" s="2114"/>
      <c r="FZ367" s="2114"/>
      <c r="GA367" s="2114"/>
      <c r="GB367" s="2114"/>
      <c r="GC367" s="2114"/>
      <c r="GD367" s="2114"/>
      <c r="GE367" s="2114"/>
      <c r="GF367" s="2114"/>
      <c r="GG367" s="2114"/>
      <c r="GH367" s="2114"/>
      <c r="GI367" s="2114"/>
      <c r="GJ367" s="2114"/>
      <c r="GK367" s="2114"/>
      <c r="GL367" s="2114"/>
      <c r="GM367" s="2114"/>
      <c r="GN367" s="2114"/>
      <c r="GO367" s="2114"/>
      <c r="GP367" s="2114"/>
      <c r="GQ367" s="2114"/>
      <c r="GR367" s="2114"/>
      <c r="GS367" s="2114"/>
      <c r="GT367" s="2114"/>
      <c r="GU367" s="2114"/>
      <c r="GV367" s="2114"/>
      <c r="GW367" s="2114"/>
      <c r="GX367" s="2114"/>
      <c r="GY367" s="2114"/>
      <c r="GZ367" s="2114"/>
      <c r="HA367" s="2114"/>
      <c r="HB367" s="2114"/>
      <c r="HC367" s="2114"/>
      <c r="HD367" s="2114"/>
      <c r="HE367" s="2114"/>
      <c r="HF367" s="2114"/>
      <c r="HG367" s="2114"/>
      <c r="HH367" s="2114"/>
      <c r="HI367" s="2114"/>
      <c r="HJ367" s="2114"/>
      <c r="HK367" s="2114"/>
      <c r="HL367" s="2114"/>
      <c r="HM367" s="2114"/>
      <c r="HN367" s="2114"/>
      <c r="HO367" s="2114"/>
      <c r="HP367" s="2114"/>
      <c r="HQ367" s="2114"/>
      <c r="HR367" s="2114"/>
      <c r="HS367" s="2114"/>
      <c r="HT367" s="2114"/>
      <c r="HU367" s="2114"/>
      <c r="HV367" s="2114"/>
      <c r="HW367" s="2114"/>
      <c r="HX367" s="2114"/>
      <c r="HY367" s="2114"/>
      <c r="HZ367" s="2114"/>
      <c r="IA367" s="2114"/>
      <c r="IB367" s="2114"/>
      <c r="IC367" s="2114"/>
      <c r="ID367" s="2114"/>
      <c r="IE367" s="2114"/>
      <c r="IF367" s="2114"/>
      <c r="IG367" s="2114"/>
      <c r="IH367" s="2114"/>
      <c r="II367" s="2114"/>
      <c r="IJ367" s="2114"/>
      <c r="IK367" s="2114"/>
      <c r="IL367" s="2114"/>
      <c r="IM367" s="2114"/>
      <c r="IN367" s="2114"/>
      <c r="IO367" s="2114"/>
      <c r="IP367" s="2114"/>
      <c r="IQ367" s="2114"/>
      <c r="IR367" s="2114"/>
      <c r="IS367" s="2114"/>
      <c r="IT367" s="2114"/>
      <c r="IU367" s="2114"/>
      <c r="IV367" s="2114"/>
      <c r="IW367" s="2114"/>
      <c r="IX367" s="2114"/>
      <c r="IY367" s="2114"/>
      <c r="IZ367" s="2114"/>
      <c r="JA367" s="2114"/>
      <c r="JB367" s="2114"/>
      <c r="JC367" s="2114"/>
      <c r="JD367" s="2114"/>
      <c r="JE367" s="2114"/>
      <c r="JF367" s="2114"/>
      <c r="JG367" s="2114"/>
      <c r="JH367" s="2114"/>
      <c r="JI367" s="2114"/>
      <c r="JJ367" s="2114"/>
      <c r="JK367" s="2114"/>
      <c r="JL367" s="2114"/>
      <c r="JM367" s="2114"/>
      <c r="JN367" s="2114"/>
      <c r="JO367" s="2114"/>
      <c r="JP367" s="2114"/>
      <c r="JQ367" s="2114"/>
      <c r="JR367" s="2114"/>
      <c r="JS367" s="2114"/>
      <c r="JT367" s="2114"/>
      <c r="JU367" s="2114"/>
      <c r="JV367" s="2114"/>
      <c r="JW367" s="2114"/>
      <c r="JX367" s="2114"/>
      <c r="JY367" s="2114"/>
      <c r="JZ367" s="2114"/>
      <c r="KA367" s="2114"/>
      <c r="KB367" s="2114"/>
      <c r="KC367" s="2114"/>
      <c r="KD367" s="2114"/>
      <c r="KE367" s="2114"/>
      <c r="KF367" s="2114"/>
      <c r="KG367" s="2114"/>
      <c r="KH367" s="2114"/>
      <c r="KI367" s="2114"/>
      <c r="KJ367" s="2114"/>
      <c r="KK367" s="2114"/>
      <c r="KL367" s="2114"/>
      <c r="KM367" s="2114"/>
      <c r="KN367" s="2114"/>
      <c r="KO367" s="2114"/>
      <c r="KP367" s="2114"/>
      <c r="KQ367" s="2114"/>
      <c r="KR367" s="2114"/>
      <c r="KS367" s="2114"/>
      <c r="KT367" s="2114"/>
      <c r="KU367" s="2114"/>
      <c r="KV367" s="2114"/>
      <c r="KW367" s="2114"/>
      <c r="KX367" s="2114"/>
      <c r="KY367" s="2114"/>
      <c r="KZ367" s="2114"/>
      <c r="LA367" s="2114"/>
      <c r="LB367" s="2114"/>
      <c r="LC367" s="2114"/>
      <c r="LD367" s="2114"/>
      <c r="LE367" s="2114"/>
      <c r="LF367" s="2114"/>
      <c r="LG367" s="2114"/>
      <c r="LH367" s="2114"/>
      <c r="LI367" s="2114"/>
      <c r="LJ367" s="2114"/>
      <c r="LK367" s="2114"/>
      <c r="LL367" s="2114"/>
      <c r="LM367" s="2114"/>
      <c r="LN367" s="2114"/>
      <c r="LO367" s="2114"/>
      <c r="LP367" s="2114"/>
    </row>
    <row r="368" s="2036" customFormat="1" ht="47" customHeight="1" spans="1:328">
      <c r="A368" s="2040">
        <v>45882</v>
      </c>
      <c r="B368" s="1656" t="s">
        <v>173</v>
      </c>
      <c r="C368" s="1657" t="s">
        <v>98</v>
      </c>
      <c r="D368" s="1658">
        <v>4500176784</v>
      </c>
      <c r="E368" s="2461" t="s">
        <v>1385</v>
      </c>
      <c r="F368" s="1658" t="s">
        <v>1386</v>
      </c>
      <c r="G368" s="2042" t="s">
        <v>176</v>
      </c>
      <c r="H368" s="2042" t="s">
        <v>176</v>
      </c>
      <c r="I368" s="2042" t="s">
        <v>1357</v>
      </c>
      <c r="J368" s="1667">
        <v>16560</v>
      </c>
      <c r="K368" s="2056">
        <v>24</v>
      </c>
      <c r="L368" s="2056">
        <v>2760</v>
      </c>
      <c r="M368" s="2056">
        <f t="shared" si="284"/>
        <v>6</v>
      </c>
      <c r="N368" s="1672">
        <v>45945</v>
      </c>
      <c r="O368" s="1672">
        <f t="shared" si="285"/>
        <v>45943</v>
      </c>
      <c r="P368" s="2057" t="s">
        <v>1345</v>
      </c>
      <c r="Q368" s="2070" t="s">
        <v>78</v>
      </c>
      <c r="R368" s="1677">
        <v>16560</v>
      </c>
      <c r="S368" s="1677">
        <f t="shared" si="286"/>
        <v>0</v>
      </c>
      <c r="T368" s="1677"/>
      <c r="U368" s="2940" t="s">
        <v>829</v>
      </c>
      <c r="V368" s="2055"/>
      <c r="W368" s="2055" t="s">
        <v>111</v>
      </c>
      <c r="X368" s="2073" t="s">
        <v>1068</v>
      </c>
      <c r="Y368" s="2074" t="s">
        <v>88</v>
      </c>
      <c r="Z368" s="2074" t="s">
        <v>1337</v>
      </c>
      <c r="AA368" s="2074"/>
      <c r="AB368" s="2074" t="s">
        <v>745</v>
      </c>
      <c r="AC368" s="1687" t="s">
        <v>1338</v>
      </c>
      <c r="AD368" s="1691" t="s">
        <v>181</v>
      </c>
      <c r="AE368" s="2088">
        <v>1451.2583</v>
      </c>
      <c r="AF368" s="2089">
        <f t="shared" si="287"/>
        <v>8707.5498</v>
      </c>
      <c r="AG368" s="1699" t="s">
        <v>1387</v>
      </c>
      <c r="AH368" s="2090" t="s">
        <v>81</v>
      </c>
      <c r="AI368" s="2090"/>
      <c r="AJ368" s="2090">
        <v>9</v>
      </c>
      <c r="AK368" s="2097">
        <f t="shared" si="288"/>
        <v>16560</v>
      </c>
      <c r="AL368" s="2097"/>
      <c r="AM368" s="2097">
        <f t="shared" si="289"/>
        <v>690</v>
      </c>
      <c r="AN368" s="2097"/>
      <c r="AO368" s="2097"/>
      <c r="AP368" s="2097"/>
      <c r="AQ368" s="2097"/>
      <c r="AR368" s="2097" t="s">
        <v>63</v>
      </c>
      <c r="AS368" s="2097">
        <f t="shared" si="290"/>
        <v>16560</v>
      </c>
      <c r="AT368" s="2097"/>
      <c r="AU368" s="1706">
        <f t="shared" si="291"/>
        <v>1840</v>
      </c>
      <c r="AV368" s="1706">
        <f t="shared" si="292"/>
        <v>1840</v>
      </c>
      <c r="AW368" s="1706">
        <f t="shared" si="293"/>
        <v>1840</v>
      </c>
      <c r="AX368" s="1706">
        <f t="shared" si="294"/>
        <v>1840</v>
      </c>
      <c r="AY368" s="1706">
        <f t="shared" si="295"/>
        <v>1840</v>
      </c>
      <c r="AZ368" s="1706">
        <f t="shared" si="296"/>
        <v>1840</v>
      </c>
      <c r="BA368" s="1706">
        <f t="shared" si="297"/>
        <v>1840</v>
      </c>
      <c r="BB368" s="1706">
        <f t="shared" si="298"/>
        <v>1840</v>
      </c>
      <c r="BC368" s="1706">
        <f t="shared" si="299"/>
        <v>1840</v>
      </c>
      <c r="BD368" s="1706">
        <f t="shared" si="300"/>
        <v>1763.33333333333</v>
      </c>
      <c r="BE368" s="1706">
        <f t="shared" si="301"/>
        <v>76.6666666666667</v>
      </c>
      <c r="BF368" s="2056"/>
      <c r="BG368" s="2113"/>
      <c r="BH368" s="2114"/>
      <c r="BI368" s="2114"/>
      <c r="BJ368" s="2114"/>
      <c r="BK368" s="2114"/>
      <c r="BL368" s="2114"/>
      <c r="BM368" s="2114"/>
      <c r="BN368" s="2114"/>
      <c r="BO368" s="2114"/>
      <c r="BP368" s="2114"/>
      <c r="BQ368" s="2114"/>
      <c r="BR368" s="2114"/>
      <c r="BS368" s="2114"/>
      <c r="BT368" s="2114"/>
      <c r="BU368" s="2114"/>
      <c r="BV368" s="2114"/>
      <c r="BW368" s="2114"/>
      <c r="BX368" s="2114"/>
      <c r="BY368" s="2114"/>
      <c r="BZ368" s="2114"/>
      <c r="CA368" s="2114"/>
      <c r="CB368" s="2114"/>
      <c r="CC368" s="2114"/>
      <c r="CD368" s="2114"/>
      <c r="CE368" s="2114"/>
      <c r="CF368" s="2114"/>
      <c r="CG368" s="2114"/>
      <c r="CH368" s="2114"/>
      <c r="CI368" s="2114"/>
      <c r="CJ368" s="2114"/>
      <c r="CK368" s="2114"/>
      <c r="CL368" s="2114"/>
      <c r="CM368" s="2114"/>
      <c r="CN368" s="2114"/>
      <c r="CO368" s="2114"/>
      <c r="CP368" s="2114"/>
      <c r="CQ368" s="2114"/>
      <c r="CR368" s="2114"/>
      <c r="CS368" s="2114"/>
      <c r="CT368" s="2114"/>
      <c r="CU368" s="2114"/>
      <c r="CV368" s="2114"/>
      <c r="CW368" s="2114"/>
      <c r="CX368" s="2114"/>
      <c r="CY368" s="2114"/>
      <c r="CZ368" s="2114"/>
      <c r="DA368" s="2114"/>
      <c r="DB368" s="2114"/>
      <c r="DC368" s="2114"/>
      <c r="DD368" s="2114"/>
      <c r="DE368" s="2114"/>
      <c r="DF368" s="2114"/>
      <c r="DG368" s="2114"/>
      <c r="DH368" s="2114"/>
      <c r="DI368" s="2114"/>
      <c r="DJ368" s="2114"/>
      <c r="DK368" s="2114"/>
      <c r="DL368" s="2114"/>
      <c r="DM368" s="2114"/>
      <c r="DN368" s="2114"/>
      <c r="DO368" s="2114"/>
      <c r="DP368" s="2114"/>
      <c r="DQ368" s="2114"/>
      <c r="DR368" s="2114"/>
      <c r="DS368" s="2114"/>
      <c r="DT368" s="2114"/>
      <c r="DU368" s="2114"/>
      <c r="DV368" s="2114"/>
      <c r="DW368" s="2114"/>
      <c r="DX368" s="2114"/>
      <c r="DY368" s="2114"/>
      <c r="DZ368" s="2114"/>
      <c r="EA368" s="2114"/>
      <c r="EB368" s="2114"/>
      <c r="EC368" s="2114"/>
      <c r="ED368" s="2114"/>
      <c r="EE368" s="2114"/>
      <c r="EF368" s="2114"/>
      <c r="EG368" s="2114"/>
      <c r="EH368" s="2114"/>
      <c r="EI368" s="2114"/>
      <c r="EJ368" s="2114"/>
      <c r="EK368" s="2114"/>
      <c r="EL368" s="2114"/>
      <c r="EM368" s="2114"/>
      <c r="EN368" s="2114"/>
      <c r="EO368" s="2114"/>
      <c r="EP368" s="2114"/>
      <c r="EQ368" s="2114"/>
      <c r="ER368" s="2114"/>
      <c r="ES368" s="2114"/>
      <c r="ET368" s="2114"/>
      <c r="EU368" s="2114"/>
      <c r="EV368" s="2114"/>
      <c r="EW368" s="2114"/>
      <c r="EX368" s="2114"/>
      <c r="EY368" s="2114"/>
      <c r="EZ368" s="2114"/>
      <c r="FA368" s="2114"/>
      <c r="FB368" s="2114"/>
      <c r="FC368" s="2114"/>
      <c r="FD368" s="2114"/>
      <c r="FE368" s="2114"/>
      <c r="FF368" s="2114"/>
      <c r="FG368" s="2114"/>
      <c r="FH368" s="2114"/>
      <c r="FI368" s="2114"/>
      <c r="FJ368" s="2114"/>
      <c r="FK368" s="2114"/>
      <c r="FL368" s="2114"/>
      <c r="FM368" s="2114"/>
      <c r="FN368" s="2114"/>
      <c r="FO368" s="2114"/>
      <c r="FP368" s="2114"/>
      <c r="FQ368" s="2114"/>
      <c r="FR368" s="2114"/>
      <c r="FS368" s="2114"/>
      <c r="FT368" s="2114"/>
      <c r="FU368" s="2114"/>
      <c r="FV368" s="2114"/>
      <c r="FW368" s="2114"/>
      <c r="FX368" s="2114"/>
      <c r="FY368" s="2114"/>
      <c r="FZ368" s="2114"/>
      <c r="GA368" s="2114"/>
      <c r="GB368" s="2114"/>
      <c r="GC368" s="2114"/>
      <c r="GD368" s="2114"/>
      <c r="GE368" s="2114"/>
      <c r="GF368" s="2114"/>
      <c r="GG368" s="2114"/>
      <c r="GH368" s="2114"/>
      <c r="GI368" s="2114"/>
      <c r="GJ368" s="2114"/>
      <c r="GK368" s="2114"/>
      <c r="GL368" s="2114"/>
      <c r="GM368" s="2114"/>
      <c r="GN368" s="2114"/>
      <c r="GO368" s="2114"/>
      <c r="GP368" s="2114"/>
      <c r="GQ368" s="2114"/>
      <c r="GR368" s="2114"/>
      <c r="GS368" s="2114"/>
      <c r="GT368" s="2114"/>
      <c r="GU368" s="2114"/>
      <c r="GV368" s="2114"/>
      <c r="GW368" s="2114"/>
      <c r="GX368" s="2114"/>
      <c r="GY368" s="2114"/>
      <c r="GZ368" s="2114"/>
      <c r="HA368" s="2114"/>
      <c r="HB368" s="2114"/>
      <c r="HC368" s="2114"/>
      <c r="HD368" s="2114"/>
      <c r="HE368" s="2114"/>
      <c r="HF368" s="2114"/>
      <c r="HG368" s="2114"/>
      <c r="HH368" s="2114"/>
      <c r="HI368" s="2114"/>
      <c r="HJ368" s="2114"/>
      <c r="HK368" s="2114"/>
      <c r="HL368" s="2114"/>
      <c r="HM368" s="2114"/>
      <c r="HN368" s="2114"/>
      <c r="HO368" s="2114"/>
      <c r="HP368" s="2114"/>
      <c r="HQ368" s="2114"/>
      <c r="HR368" s="2114"/>
      <c r="HS368" s="2114"/>
      <c r="HT368" s="2114"/>
      <c r="HU368" s="2114"/>
      <c r="HV368" s="2114"/>
      <c r="HW368" s="2114"/>
      <c r="HX368" s="2114"/>
      <c r="HY368" s="2114"/>
      <c r="HZ368" s="2114"/>
      <c r="IA368" s="2114"/>
      <c r="IB368" s="2114"/>
      <c r="IC368" s="2114"/>
      <c r="ID368" s="2114"/>
      <c r="IE368" s="2114"/>
      <c r="IF368" s="2114"/>
      <c r="IG368" s="2114"/>
      <c r="IH368" s="2114"/>
      <c r="II368" s="2114"/>
      <c r="IJ368" s="2114"/>
      <c r="IK368" s="2114"/>
      <c r="IL368" s="2114"/>
      <c r="IM368" s="2114"/>
      <c r="IN368" s="2114"/>
      <c r="IO368" s="2114"/>
      <c r="IP368" s="2114"/>
      <c r="IQ368" s="2114"/>
      <c r="IR368" s="2114"/>
      <c r="IS368" s="2114"/>
      <c r="IT368" s="2114"/>
      <c r="IU368" s="2114"/>
      <c r="IV368" s="2114"/>
      <c r="IW368" s="2114"/>
      <c r="IX368" s="2114"/>
      <c r="IY368" s="2114"/>
      <c r="IZ368" s="2114"/>
      <c r="JA368" s="2114"/>
      <c r="JB368" s="2114"/>
      <c r="JC368" s="2114"/>
      <c r="JD368" s="2114"/>
      <c r="JE368" s="2114"/>
      <c r="JF368" s="2114"/>
      <c r="JG368" s="2114"/>
      <c r="JH368" s="2114"/>
      <c r="JI368" s="2114"/>
      <c r="JJ368" s="2114"/>
      <c r="JK368" s="2114"/>
      <c r="JL368" s="2114"/>
      <c r="JM368" s="2114"/>
      <c r="JN368" s="2114"/>
      <c r="JO368" s="2114"/>
      <c r="JP368" s="2114"/>
      <c r="JQ368" s="2114"/>
      <c r="JR368" s="2114"/>
      <c r="JS368" s="2114"/>
      <c r="JT368" s="2114"/>
      <c r="JU368" s="2114"/>
      <c r="JV368" s="2114"/>
      <c r="JW368" s="2114"/>
      <c r="JX368" s="2114"/>
      <c r="JY368" s="2114"/>
      <c r="JZ368" s="2114"/>
      <c r="KA368" s="2114"/>
      <c r="KB368" s="2114"/>
      <c r="KC368" s="2114"/>
      <c r="KD368" s="2114"/>
      <c r="KE368" s="2114"/>
      <c r="KF368" s="2114"/>
      <c r="KG368" s="2114"/>
      <c r="KH368" s="2114"/>
      <c r="KI368" s="2114"/>
      <c r="KJ368" s="2114"/>
      <c r="KK368" s="2114"/>
      <c r="KL368" s="2114"/>
      <c r="KM368" s="2114"/>
      <c r="KN368" s="2114"/>
      <c r="KO368" s="2114"/>
      <c r="KP368" s="2114"/>
      <c r="KQ368" s="2114"/>
      <c r="KR368" s="2114"/>
      <c r="KS368" s="2114"/>
      <c r="KT368" s="2114"/>
      <c r="KU368" s="2114"/>
      <c r="KV368" s="2114"/>
      <c r="KW368" s="2114"/>
      <c r="KX368" s="2114"/>
      <c r="KY368" s="2114"/>
      <c r="KZ368" s="2114"/>
      <c r="LA368" s="2114"/>
      <c r="LB368" s="2114"/>
      <c r="LC368" s="2114"/>
      <c r="LD368" s="2114"/>
      <c r="LE368" s="2114"/>
      <c r="LF368" s="2114"/>
      <c r="LG368" s="2114"/>
      <c r="LH368" s="2114"/>
      <c r="LI368" s="2114"/>
      <c r="LJ368" s="2114"/>
      <c r="LK368" s="2114"/>
      <c r="LL368" s="2114"/>
      <c r="LM368" s="2114"/>
      <c r="LN368" s="2114"/>
      <c r="LO368" s="2114"/>
      <c r="LP368" s="2114"/>
    </row>
    <row r="369" s="2036" customFormat="1" ht="47" customHeight="1" spans="1:328">
      <c r="A369" s="2040">
        <v>45882</v>
      </c>
      <c r="B369" s="1656" t="s">
        <v>173</v>
      </c>
      <c r="C369" s="1657" t="s">
        <v>98</v>
      </c>
      <c r="D369" s="1658">
        <v>4500176784</v>
      </c>
      <c r="E369" s="2461" t="s">
        <v>1388</v>
      </c>
      <c r="F369" s="1658" t="s">
        <v>1389</v>
      </c>
      <c r="G369" s="2042" t="s">
        <v>176</v>
      </c>
      <c r="H369" s="2042" t="s">
        <v>176</v>
      </c>
      <c r="I369" s="2042" t="s">
        <v>1357</v>
      </c>
      <c r="J369" s="1667">
        <v>19320</v>
      </c>
      <c r="K369" s="2056">
        <v>24</v>
      </c>
      <c r="L369" s="2056">
        <v>2760</v>
      </c>
      <c r="M369" s="2056">
        <f t="shared" si="284"/>
        <v>7</v>
      </c>
      <c r="N369" s="1672">
        <v>45945</v>
      </c>
      <c r="O369" s="1672">
        <f t="shared" si="285"/>
        <v>45943</v>
      </c>
      <c r="P369" s="2057" t="s">
        <v>1345</v>
      </c>
      <c r="Q369" s="2070" t="s">
        <v>78</v>
      </c>
      <c r="R369" s="1677">
        <v>19320</v>
      </c>
      <c r="S369" s="1677">
        <f t="shared" si="286"/>
        <v>0</v>
      </c>
      <c r="T369" s="1677"/>
      <c r="U369" s="2940" t="s">
        <v>829</v>
      </c>
      <c r="V369" s="2055"/>
      <c r="W369" s="2055" t="s">
        <v>111</v>
      </c>
      <c r="X369" s="2073" t="s">
        <v>1068</v>
      </c>
      <c r="Y369" s="2074" t="s">
        <v>88</v>
      </c>
      <c r="Z369" s="2074" t="s">
        <v>1337</v>
      </c>
      <c r="AA369" s="2074"/>
      <c r="AB369" s="2074" t="s">
        <v>745</v>
      </c>
      <c r="AC369" s="1687" t="s">
        <v>1338</v>
      </c>
      <c r="AD369" s="1691" t="s">
        <v>181</v>
      </c>
      <c r="AE369" s="2088">
        <v>1451.2571</v>
      </c>
      <c r="AF369" s="2089">
        <f t="shared" si="287"/>
        <v>10158.7997</v>
      </c>
      <c r="AG369" s="1699" t="s">
        <v>1390</v>
      </c>
      <c r="AH369" s="2090" t="s">
        <v>81</v>
      </c>
      <c r="AI369" s="2090"/>
      <c r="AJ369" s="2090">
        <v>9</v>
      </c>
      <c r="AK369" s="2097">
        <f t="shared" si="288"/>
        <v>19320</v>
      </c>
      <c r="AL369" s="2097"/>
      <c r="AM369" s="2097">
        <f t="shared" si="289"/>
        <v>805</v>
      </c>
      <c r="AN369" s="2097"/>
      <c r="AO369" s="2097"/>
      <c r="AP369" s="2097"/>
      <c r="AQ369" s="2097"/>
      <c r="AR369" s="2097" t="s">
        <v>63</v>
      </c>
      <c r="AS369" s="2097">
        <f t="shared" si="290"/>
        <v>19320</v>
      </c>
      <c r="AT369" s="2097"/>
      <c r="AU369" s="1706">
        <f t="shared" si="291"/>
        <v>2146.66666666667</v>
      </c>
      <c r="AV369" s="1706">
        <f t="shared" si="292"/>
        <v>2146.66666666667</v>
      </c>
      <c r="AW369" s="1706">
        <f t="shared" si="293"/>
        <v>2146.66666666667</v>
      </c>
      <c r="AX369" s="1706">
        <f t="shared" si="294"/>
        <v>2146.66666666667</v>
      </c>
      <c r="AY369" s="1706">
        <f t="shared" si="295"/>
        <v>2146.66666666667</v>
      </c>
      <c r="AZ369" s="1706">
        <f t="shared" si="296"/>
        <v>2146.66666666667</v>
      </c>
      <c r="BA369" s="1706">
        <f t="shared" si="297"/>
        <v>2146.66666666667</v>
      </c>
      <c r="BB369" s="1706">
        <f t="shared" si="298"/>
        <v>2146.66666666667</v>
      </c>
      <c r="BC369" s="1706">
        <f t="shared" si="299"/>
        <v>2146.66666666667</v>
      </c>
      <c r="BD369" s="1706">
        <f t="shared" si="300"/>
        <v>2057.22222222222</v>
      </c>
      <c r="BE369" s="1706">
        <f t="shared" si="301"/>
        <v>89.4444444444444</v>
      </c>
      <c r="BF369" s="2056"/>
      <c r="BG369" s="2113"/>
      <c r="BH369" s="2114"/>
      <c r="BI369" s="2114"/>
      <c r="BJ369" s="2114"/>
      <c r="BK369" s="2114"/>
      <c r="BL369" s="2114"/>
      <c r="BM369" s="2114"/>
      <c r="BN369" s="2114"/>
      <c r="BO369" s="2114"/>
      <c r="BP369" s="2114"/>
      <c r="BQ369" s="2114"/>
      <c r="BR369" s="2114"/>
      <c r="BS369" s="2114"/>
      <c r="BT369" s="2114"/>
      <c r="BU369" s="2114"/>
      <c r="BV369" s="2114"/>
      <c r="BW369" s="2114"/>
      <c r="BX369" s="2114"/>
      <c r="BY369" s="2114"/>
      <c r="BZ369" s="2114"/>
      <c r="CA369" s="2114"/>
      <c r="CB369" s="2114"/>
      <c r="CC369" s="2114"/>
      <c r="CD369" s="2114"/>
      <c r="CE369" s="2114"/>
      <c r="CF369" s="2114"/>
      <c r="CG369" s="2114"/>
      <c r="CH369" s="2114"/>
      <c r="CI369" s="2114"/>
      <c r="CJ369" s="2114"/>
      <c r="CK369" s="2114"/>
      <c r="CL369" s="2114"/>
      <c r="CM369" s="2114"/>
      <c r="CN369" s="2114"/>
      <c r="CO369" s="2114"/>
      <c r="CP369" s="2114"/>
      <c r="CQ369" s="2114"/>
      <c r="CR369" s="2114"/>
      <c r="CS369" s="2114"/>
      <c r="CT369" s="2114"/>
      <c r="CU369" s="2114"/>
      <c r="CV369" s="2114"/>
      <c r="CW369" s="2114"/>
      <c r="CX369" s="2114"/>
      <c r="CY369" s="2114"/>
      <c r="CZ369" s="2114"/>
      <c r="DA369" s="2114"/>
      <c r="DB369" s="2114"/>
      <c r="DC369" s="2114"/>
      <c r="DD369" s="2114"/>
      <c r="DE369" s="2114"/>
      <c r="DF369" s="2114"/>
      <c r="DG369" s="2114"/>
      <c r="DH369" s="2114"/>
      <c r="DI369" s="2114"/>
      <c r="DJ369" s="2114"/>
      <c r="DK369" s="2114"/>
      <c r="DL369" s="2114"/>
      <c r="DM369" s="2114"/>
      <c r="DN369" s="2114"/>
      <c r="DO369" s="2114"/>
      <c r="DP369" s="2114"/>
      <c r="DQ369" s="2114"/>
      <c r="DR369" s="2114"/>
      <c r="DS369" s="2114"/>
      <c r="DT369" s="2114"/>
      <c r="DU369" s="2114"/>
      <c r="DV369" s="2114"/>
      <c r="DW369" s="2114"/>
      <c r="DX369" s="2114"/>
      <c r="DY369" s="2114"/>
      <c r="DZ369" s="2114"/>
      <c r="EA369" s="2114"/>
      <c r="EB369" s="2114"/>
      <c r="EC369" s="2114"/>
      <c r="ED369" s="2114"/>
      <c r="EE369" s="2114"/>
      <c r="EF369" s="2114"/>
      <c r="EG369" s="2114"/>
      <c r="EH369" s="2114"/>
      <c r="EI369" s="2114"/>
      <c r="EJ369" s="2114"/>
      <c r="EK369" s="2114"/>
      <c r="EL369" s="2114"/>
      <c r="EM369" s="2114"/>
      <c r="EN369" s="2114"/>
      <c r="EO369" s="2114"/>
      <c r="EP369" s="2114"/>
      <c r="EQ369" s="2114"/>
      <c r="ER369" s="2114"/>
      <c r="ES369" s="2114"/>
      <c r="ET369" s="2114"/>
      <c r="EU369" s="2114"/>
      <c r="EV369" s="2114"/>
      <c r="EW369" s="2114"/>
      <c r="EX369" s="2114"/>
      <c r="EY369" s="2114"/>
      <c r="EZ369" s="2114"/>
      <c r="FA369" s="2114"/>
      <c r="FB369" s="2114"/>
      <c r="FC369" s="2114"/>
      <c r="FD369" s="2114"/>
      <c r="FE369" s="2114"/>
      <c r="FF369" s="2114"/>
      <c r="FG369" s="2114"/>
      <c r="FH369" s="2114"/>
      <c r="FI369" s="2114"/>
      <c r="FJ369" s="2114"/>
      <c r="FK369" s="2114"/>
      <c r="FL369" s="2114"/>
      <c r="FM369" s="2114"/>
      <c r="FN369" s="2114"/>
      <c r="FO369" s="2114"/>
      <c r="FP369" s="2114"/>
      <c r="FQ369" s="2114"/>
      <c r="FR369" s="2114"/>
      <c r="FS369" s="2114"/>
      <c r="FT369" s="2114"/>
      <c r="FU369" s="2114"/>
      <c r="FV369" s="2114"/>
      <c r="FW369" s="2114"/>
      <c r="FX369" s="2114"/>
      <c r="FY369" s="2114"/>
      <c r="FZ369" s="2114"/>
      <c r="GA369" s="2114"/>
      <c r="GB369" s="2114"/>
      <c r="GC369" s="2114"/>
      <c r="GD369" s="2114"/>
      <c r="GE369" s="2114"/>
      <c r="GF369" s="2114"/>
      <c r="GG369" s="2114"/>
      <c r="GH369" s="2114"/>
      <c r="GI369" s="2114"/>
      <c r="GJ369" s="2114"/>
      <c r="GK369" s="2114"/>
      <c r="GL369" s="2114"/>
      <c r="GM369" s="2114"/>
      <c r="GN369" s="2114"/>
      <c r="GO369" s="2114"/>
      <c r="GP369" s="2114"/>
      <c r="GQ369" s="2114"/>
      <c r="GR369" s="2114"/>
      <c r="GS369" s="2114"/>
      <c r="GT369" s="2114"/>
      <c r="GU369" s="2114"/>
      <c r="GV369" s="2114"/>
      <c r="GW369" s="2114"/>
      <c r="GX369" s="2114"/>
      <c r="GY369" s="2114"/>
      <c r="GZ369" s="2114"/>
      <c r="HA369" s="2114"/>
      <c r="HB369" s="2114"/>
      <c r="HC369" s="2114"/>
      <c r="HD369" s="2114"/>
      <c r="HE369" s="2114"/>
      <c r="HF369" s="2114"/>
      <c r="HG369" s="2114"/>
      <c r="HH369" s="2114"/>
      <c r="HI369" s="2114"/>
      <c r="HJ369" s="2114"/>
      <c r="HK369" s="2114"/>
      <c r="HL369" s="2114"/>
      <c r="HM369" s="2114"/>
      <c r="HN369" s="2114"/>
      <c r="HO369" s="2114"/>
      <c r="HP369" s="2114"/>
      <c r="HQ369" s="2114"/>
      <c r="HR369" s="2114"/>
      <c r="HS369" s="2114"/>
      <c r="HT369" s="2114"/>
      <c r="HU369" s="2114"/>
      <c r="HV369" s="2114"/>
      <c r="HW369" s="2114"/>
      <c r="HX369" s="2114"/>
      <c r="HY369" s="2114"/>
      <c r="HZ369" s="2114"/>
      <c r="IA369" s="2114"/>
      <c r="IB369" s="2114"/>
      <c r="IC369" s="2114"/>
      <c r="ID369" s="2114"/>
      <c r="IE369" s="2114"/>
      <c r="IF369" s="2114"/>
      <c r="IG369" s="2114"/>
      <c r="IH369" s="2114"/>
      <c r="II369" s="2114"/>
      <c r="IJ369" s="2114"/>
      <c r="IK369" s="2114"/>
      <c r="IL369" s="2114"/>
      <c r="IM369" s="2114"/>
      <c r="IN369" s="2114"/>
      <c r="IO369" s="2114"/>
      <c r="IP369" s="2114"/>
      <c r="IQ369" s="2114"/>
      <c r="IR369" s="2114"/>
      <c r="IS369" s="2114"/>
      <c r="IT369" s="2114"/>
      <c r="IU369" s="2114"/>
      <c r="IV369" s="2114"/>
      <c r="IW369" s="2114"/>
      <c r="IX369" s="2114"/>
      <c r="IY369" s="2114"/>
      <c r="IZ369" s="2114"/>
      <c r="JA369" s="2114"/>
      <c r="JB369" s="2114"/>
      <c r="JC369" s="2114"/>
      <c r="JD369" s="2114"/>
      <c r="JE369" s="2114"/>
      <c r="JF369" s="2114"/>
      <c r="JG369" s="2114"/>
      <c r="JH369" s="2114"/>
      <c r="JI369" s="2114"/>
      <c r="JJ369" s="2114"/>
      <c r="JK369" s="2114"/>
      <c r="JL369" s="2114"/>
      <c r="JM369" s="2114"/>
      <c r="JN369" s="2114"/>
      <c r="JO369" s="2114"/>
      <c r="JP369" s="2114"/>
      <c r="JQ369" s="2114"/>
      <c r="JR369" s="2114"/>
      <c r="JS369" s="2114"/>
      <c r="JT369" s="2114"/>
      <c r="JU369" s="2114"/>
      <c r="JV369" s="2114"/>
      <c r="JW369" s="2114"/>
      <c r="JX369" s="2114"/>
      <c r="JY369" s="2114"/>
      <c r="JZ369" s="2114"/>
      <c r="KA369" s="2114"/>
      <c r="KB369" s="2114"/>
      <c r="KC369" s="2114"/>
      <c r="KD369" s="2114"/>
      <c r="KE369" s="2114"/>
      <c r="KF369" s="2114"/>
      <c r="KG369" s="2114"/>
      <c r="KH369" s="2114"/>
      <c r="KI369" s="2114"/>
      <c r="KJ369" s="2114"/>
      <c r="KK369" s="2114"/>
      <c r="KL369" s="2114"/>
      <c r="KM369" s="2114"/>
      <c r="KN369" s="2114"/>
      <c r="KO369" s="2114"/>
      <c r="KP369" s="2114"/>
      <c r="KQ369" s="2114"/>
      <c r="KR369" s="2114"/>
      <c r="KS369" s="2114"/>
      <c r="KT369" s="2114"/>
      <c r="KU369" s="2114"/>
      <c r="KV369" s="2114"/>
      <c r="KW369" s="2114"/>
      <c r="KX369" s="2114"/>
      <c r="KY369" s="2114"/>
      <c r="KZ369" s="2114"/>
      <c r="LA369" s="2114"/>
      <c r="LB369" s="2114"/>
      <c r="LC369" s="2114"/>
      <c r="LD369" s="2114"/>
      <c r="LE369" s="2114"/>
      <c r="LF369" s="2114"/>
      <c r="LG369" s="2114"/>
      <c r="LH369" s="2114"/>
      <c r="LI369" s="2114"/>
      <c r="LJ369" s="2114"/>
      <c r="LK369" s="2114"/>
      <c r="LL369" s="2114"/>
      <c r="LM369" s="2114"/>
      <c r="LN369" s="2114"/>
      <c r="LO369" s="2114"/>
      <c r="LP369" s="2114"/>
    </row>
    <row r="370" s="2036" customFormat="1" ht="47" customHeight="1" spans="1:328">
      <c r="A370" s="2040">
        <v>45882</v>
      </c>
      <c r="B370" s="1656" t="s">
        <v>173</v>
      </c>
      <c r="C370" s="1657" t="s">
        <v>98</v>
      </c>
      <c r="D370" s="1658">
        <v>4500176784</v>
      </c>
      <c r="E370" s="2461" t="s">
        <v>1391</v>
      </c>
      <c r="F370" s="1658" t="s">
        <v>1392</v>
      </c>
      <c r="G370" s="2042" t="s">
        <v>176</v>
      </c>
      <c r="H370" s="2042" t="s">
        <v>176</v>
      </c>
      <c r="I370" s="2042" t="s">
        <v>1357</v>
      </c>
      <c r="J370" s="1667">
        <v>22080</v>
      </c>
      <c r="K370" s="2056">
        <v>24</v>
      </c>
      <c r="L370" s="2056">
        <v>2760</v>
      </c>
      <c r="M370" s="2056">
        <f t="shared" si="284"/>
        <v>8</v>
      </c>
      <c r="N370" s="1672">
        <v>45945</v>
      </c>
      <c r="O370" s="1672">
        <f t="shared" si="285"/>
        <v>45943</v>
      </c>
      <c r="P370" s="2057" t="s">
        <v>1345</v>
      </c>
      <c r="Q370" s="2070" t="s">
        <v>78</v>
      </c>
      <c r="R370" s="1677">
        <v>22080</v>
      </c>
      <c r="S370" s="1677">
        <f t="shared" si="286"/>
        <v>0</v>
      </c>
      <c r="T370" s="1677"/>
      <c r="U370" s="2940" t="s">
        <v>829</v>
      </c>
      <c r="V370" s="2055"/>
      <c r="W370" s="2055" t="s">
        <v>111</v>
      </c>
      <c r="X370" s="2073" t="s">
        <v>1068</v>
      </c>
      <c r="Y370" s="2074" t="s">
        <v>88</v>
      </c>
      <c r="Z370" s="2074" t="s">
        <v>1337</v>
      </c>
      <c r="AA370" s="2074"/>
      <c r="AB370" s="2074" t="s">
        <v>745</v>
      </c>
      <c r="AC370" s="1687" t="s">
        <v>1338</v>
      </c>
      <c r="AD370" s="1691" t="s">
        <v>181</v>
      </c>
      <c r="AE370" s="2088">
        <v>1451.2575</v>
      </c>
      <c r="AF370" s="2089">
        <f t="shared" si="287"/>
        <v>11610.06</v>
      </c>
      <c r="AG370" s="1699" t="s">
        <v>1393</v>
      </c>
      <c r="AH370" s="2090" t="s">
        <v>81</v>
      </c>
      <c r="AI370" s="2090"/>
      <c r="AJ370" s="2090">
        <v>9</v>
      </c>
      <c r="AK370" s="2097">
        <f t="shared" si="288"/>
        <v>22080</v>
      </c>
      <c r="AL370" s="2097"/>
      <c r="AM370" s="2097">
        <f t="shared" si="289"/>
        <v>920</v>
      </c>
      <c r="AN370" s="2097"/>
      <c r="AO370" s="2097"/>
      <c r="AP370" s="2097"/>
      <c r="AQ370" s="2097"/>
      <c r="AR370" s="2097" t="s">
        <v>63</v>
      </c>
      <c r="AS370" s="2097">
        <f t="shared" si="290"/>
        <v>22080</v>
      </c>
      <c r="AT370" s="2097"/>
      <c r="AU370" s="1706">
        <f t="shared" si="291"/>
        <v>2453.33333333333</v>
      </c>
      <c r="AV370" s="1706">
        <f t="shared" si="292"/>
        <v>2453.33333333333</v>
      </c>
      <c r="AW370" s="1706">
        <f t="shared" si="293"/>
        <v>2453.33333333333</v>
      </c>
      <c r="AX370" s="1706">
        <f t="shared" si="294"/>
        <v>2453.33333333333</v>
      </c>
      <c r="AY370" s="1706">
        <f t="shared" si="295"/>
        <v>2453.33333333333</v>
      </c>
      <c r="AZ370" s="1706">
        <f t="shared" si="296"/>
        <v>2453.33333333333</v>
      </c>
      <c r="BA370" s="1706">
        <f t="shared" si="297"/>
        <v>2453.33333333333</v>
      </c>
      <c r="BB370" s="1706">
        <f t="shared" si="298"/>
        <v>2453.33333333333</v>
      </c>
      <c r="BC370" s="1706">
        <f t="shared" si="299"/>
        <v>2453.33333333333</v>
      </c>
      <c r="BD370" s="1706">
        <f t="shared" si="300"/>
        <v>2351.11111111111</v>
      </c>
      <c r="BE370" s="1706">
        <f t="shared" si="301"/>
        <v>102.222222222222</v>
      </c>
      <c r="BF370" s="2056"/>
      <c r="BG370" s="2113"/>
      <c r="BH370" s="2114"/>
      <c r="BI370" s="2114"/>
      <c r="BJ370" s="2114"/>
      <c r="BK370" s="2114"/>
      <c r="BL370" s="2114"/>
      <c r="BM370" s="2114"/>
      <c r="BN370" s="2114"/>
      <c r="BO370" s="2114"/>
      <c r="BP370" s="2114"/>
      <c r="BQ370" s="2114"/>
      <c r="BR370" s="2114"/>
      <c r="BS370" s="2114"/>
      <c r="BT370" s="2114"/>
      <c r="BU370" s="2114"/>
      <c r="BV370" s="2114"/>
      <c r="BW370" s="2114"/>
      <c r="BX370" s="2114"/>
      <c r="BY370" s="2114"/>
      <c r="BZ370" s="2114"/>
      <c r="CA370" s="2114"/>
      <c r="CB370" s="2114"/>
      <c r="CC370" s="2114"/>
      <c r="CD370" s="2114"/>
      <c r="CE370" s="2114"/>
      <c r="CF370" s="2114"/>
      <c r="CG370" s="2114"/>
      <c r="CH370" s="2114"/>
      <c r="CI370" s="2114"/>
      <c r="CJ370" s="2114"/>
      <c r="CK370" s="2114"/>
      <c r="CL370" s="2114"/>
      <c r="CM370" s="2114"/>
      <c r="CN370" s="2114"/>
      <c r="CO370" s="2114"/>
      <c r="CP370" s="2114"/>
      <c r="CQ370" s="2114"/>
      <c r="CR370" s="2114"/>
      <c r="CS370" s="2114"/>
      <c r="CT370" s="2114"/>
      <c r="CU370" s="2114"/>
      <c r="CV370" s="2114"/>
      <c r="CW370" s="2114"/>
      <c r="CX370" s="2114"/>
      <c r="CY370" s="2114"/>
      <c r="CZ370" s="2114"/>
      <c r="DA370" s="2114"/>
      <c r="DB370" s="2114"/>
      <c r="DC370" s="2114"/>
      <c r="DD370" s="2114"/>
      <c r="DE370" s="2114"/>
      <c r="DF370" s="2114"/>
      <c r="DG370" s="2114"/>
      <c r="DH370" s="2114"/>
      <c r="DI370" s="2114"/>
      <c r="DJ370" s="2114"/>
      <c r="DK370" s="2114"/>
      <c r="DL370" s="2114"/>
      <c r="DM370" s="2114"/>
      <c r="DN370" s="2114"/>
      <c r="DO370" s="2114"/>
      <c r="DP370" s="2114"/>
      <c r="DQ370" s="2114"/>
      <c r="DR370" s="2114"/>
      <c r="DS370" s="2114"/>
      <c r="DT370" s="2114"/>
      <c r="DU370" s="2114"/>
      <c r="DV370" s="2114"/>
      <c r="DW370" s="2114"/>
      <c r="DX370" s="2114"/>
      <c r="DY370" s="2114"/>
      <c r="DZ370" s="2114"/>
      <c r="EA370" s="2114"/>
      <c r="EB370" s="2114"/>
      <c r="EC370" s="2114"/>
      <c r="ED370" s="2114"/>
      <c r="EE370" s="2114"/>
      <c r="EF370" s="2114"/>
      <c r="EG370" s="2114"/>
      <c r="EH370" s="2114"/>
      <c r="EI370" s="2114"/>
      <c r="EJ370" s="2114"/>
      <c r="EK370" s="2114"/>
      <c r="EL370" s="2114"/>
      <c r="EM370" s="2114"/>
      <c r="EN370" s="2114"/>
      <c r="EO370" s="2114"/>
      <c r="EP370" s="2114"/>
      <c r="EQ370" s="2114"/>
      <c r="ER370" s="2114"/>
      <c r="ES370" s="2114"/>
      <c r="ET370" s="2114"/>
      <c r="EU370" s="2114"/>
      <c r="EV370" s="2114"/>
      <c r="EW370" s="2114"/>
      <c r="EX370" s="2114"/>
      <c r="EY370" s="2114"/>
      <c r="EZ370" s="2114"/>
      <c r="FA370" s="2114"/>
      <c r="FB370" s="2114"/>
      <c r="FC370" s="2114"/>
      <c r="FD370" s="2114"/>
      <c r="FE370" s="2114"/>
      <c r="FF370" s="2114"/>
      <c r="FG370" s="2114"/>
      <c r="FH370" s="2114"/>
      <c r="FI370" s="2114"/>
      <c r="FJ370" s="2114"/>
      <c r="FK370" s="2114"/>
      <c r="FL370" s="2114"/>
      <c r="FM370" s="2114"/>
      <c r="FN370" s="2114"/>
      <c r="FO370" s="2114"/>
      <c r="FP370" s="2114"/>
      <c r="FQ370" s="2114"/>
      <c r="FR370" s="2114"/>
      <c r="FS370" s="2114"/>
      <c r="FT370" s="2114"/>
      <c r="FU370" s="2114"/>
      <c r="FV370" s="2114"/>
      <c r="FW370" s="2114"/>
      <c r="FX370" s="2114"/>
      <c r="FY370" s="2114"/>
      <c r="FZ370" s="2114"/>
      <c r="GA370" s="2114"/>
      <c r="GB370" s="2114"/>
      <c r="GC370" s="2114"/>
      <c r="GD370" s="2114"/>
      <c r="GE370" s="2114"/>
      <c r="GF370" s="2114"/>
      <c r="GG370" s="2114"/>
      <c r="GH370" s="2114"/>
      <c r="GI370" s="2114"/>
      <c r="GJ370" s="2114"/>
      <c r="GK370" s="2114"/>
      <c r="GL370" s="2114"/>
      <c r="GM370" s="2114"/>
      <c r="GN370" s="2114"/>
      <c r="GO370" s="2114"/>
      <c r="GP370" s="2114"/>
      <c r="GQ370" s="2114"/>
      <c r="GR370" s="2114"/>
      <c r="GS370" s="2114"/>
      <c r="GT370" s="2114"/>
      <c r="GU370" s="2114"/>
      <c r="GV370" s="2114"/>
      <c r="GW370" s="2114"/>
      <c r="GX370" s="2114"/>
      <c r="GY370" s="2114"/>
      <c r="GZ370" s="2114"/>
      <c r="HA370" s="2114"/>
      <c r="HB370" s="2114"/>
      <c r="HC370" s="2114"/>
      <c r="HD370" s="2114"/>
      <c r="HE370" s="2114"/>
      <c r="HF370" s="2114"/>
      <c r="HG370" s="2114"/>
      <c r="HH370" s="2114"/>
      <c r="HI370" s="2114"/>
      <c r="HJ370" s="2114"/>
      <c r="HK370" s="2114"/>
      <c r="HL370" s="2114"/>
      <c r="HM370" s="2114"/>
      <c r="HN370" s="2114"/>
      <c r="HO370" s="2114"/>
      <c r="HP370" s="2114"/>
      <c r="HQ370" s="2114"/>
      <c r="HR370" s="2114"/>
      <c r="HS370" s="2114"/>
      <c r="HT370" s="2114"/>
      <c r="HU370" s="2114"/>
      <c r="HV370" s="2114"/>
      <c r="HW370" s="2114"/>
      <c r="HX370" s="2114"/>
      <c r="HY370" s="2114"/>
      <c r="HZ370" s="2114"/>
      <c r="IA370" s="2114"/>
      <c r="IB370" s="2114"/>
      <c r="IC370" s="2114"/>
      <c r="ID370" s="2114"/>
      <c r="IE370" s="2114"/>
      <c r="IF370" s="2114"/>
      <c r="IG370" s="2114"/>
      <c r="IH370" s="2114"/>
      <c r="II370" s="2114"/>
      <c r="IJ370" s="2114"/>
      <c r="IK370" s="2114"/>
      <c r="IL370" s="2114"/>
      <c r="IM370" s="2114"/>
      <c r="IN370" s="2114"/>
      <c r="IO370" s="2114"/>
      <c r="IP370" s="2114"/>
      <c r="IQ370" s="2114"/>
      <c r="IR370" s="2114"/>
      <c r="IS370" s="2114"/>
      <c r="IT370" s="2114"/>
      <c r="IU370" s="2114"/>
      <c r="IV370" s="2114"/>
      <c r="IW370" s="2114"/>
      <c r="IX370" s="2114"/>
      <c r="IY370" s="2114"/>
      <c r="IZ370" s="2114"/>
      <c r="JA370" s="2114"/>
      <c r="JB370" s="2114"/>
      <c r="JC370" s="2114"/>
      <c r="JD370" s="2114"/>
      <c r="JE370" s="2114"/>
      <c r="JF370" s="2114"/>
      <c r="JG370" s="2114"/>
      <c r="JH370" s="2114"/>
      <c r="JI370" s="2114"/>
      <c r="JJ370" s="2114"/>
      <c r="JK370" s="2114"/>
      <c r="JL370" s="2114"/>
      <c r="JM370" s="2114"/>
      <c r="JN370" s="2114"/>
      <c r="JO370" s="2114"/>
      <c r="JP370" s="2114"/>
      <c r="JQ370" s="2114"/>
      <c r="JR370" s="2114"/>
      <c r="JS370" s="2114"/>
      <c r="JT370" s="2114"/>
      <c r="JU370" s="2114"/>
      <c r="JV370" s="2114"/>
      <c r="JW370" s="2114"/>
      <c r="JX370" s="2114"/>
      <c r="JY370" s="2114"/>
      <c r="JZ370" s="2114"/>
      <c r="KA370" s="2114"/>
      <c r="KB370" s="2114"/>
      <c r="KC370" s="2114"/>
      <c r="KD370" s="2114"/>
      <c r="KE370" s="2114"/>
      <c r="KF370" s="2114"/>
      <c r="KG370" s="2114"/>
      <c r="KH370" s="2114"/>
      <c r="KI370" s="2114"/>
      <c r="KJ370" s="2114"/>
      <c r="KK370" s="2114"/>
      <c r="KL370" s="2114"/>
      <c r="KM370" s="2114"/>
      <c r="KN370" s="2114"/>
      <c r="KO370" s="2114"/>
      <c r="KP370" s="2114"/>
      <c r="KQ370" s="2114"/>
      <c r="KR370" s="2114"/>
      <c r="KS370" s="2114"/>
      <c r="KT370" s="2114"/>
      <c r="KU370" s="2114"/>
      <c r="KV370" s="2114"/>
      <c r="KW370" s="2114"/>
      <c r="KX370" s="2114"/>
      <c r="KY370" s="2114"/>
      <c r="KZ370" s="2114"/>
      <c r="LA370" s="2114"/>
      <c r="LB370" s="2114"/>
      <c r="LC370" s="2114"/>
      <c r="LD370" s="2114"/>
      <c r="LE370" s="2114"/>
      <c r="LF370" s="2114"/>
      <c r="LG370" s="2114"/>
      <c r="LH370" s="2114"/>
      <c r="LI370" s="2114"/>
      <c r="LJ370" s="2114"/>
      <c r="LK370" s="2114"/>
      <c r="LL370" s="2114"/>
      <c r="LM370" s="2114"/>
      <c r="LN370" s="2114"/>
      <c r="LO370" s="2114"/>
      <c r="LP370" s="2114"/>
    </row>
    <row r="371" s="1481" customFormat="1" ht="47" customHeight="1" spans="1:328">
      <c r="A371" s="1499">
        <v>45896</v>
      </c>
      <c r="B371" s="1500" t="s">
        <v>283</v>
      </c>
      <c r="C371" s="1501" t="s">
        <v>98</v>
      </c>
      <c r="D371" s="1502">
        <v>4500177901</v>
      </c>
      <c r="E371" s="2253" t="s">
        <v>1394</v>
      </c>
      <c r="F371" s="1502" t="s">
        <v>1395</v>
      </c>
      <c r="G371" s="1505" t="s">
        <v>101</v>
      </c>
      <c r="H371" s="1505" t="s">
        <v>101</v>
      </c>
      <c r="I371" s="1532" t="s">
        <v>110</v>
      </c>
      <c r="J371" s="1522">
        <v>30000</v>
      </c>
      <c r="K371" s="1534">
        <v>0</v>
      </c>
      <c r="L371" s="1534">
        <v>24</v>
      </c>
      <c r="M371" s="1534">
        <f t="shared" si="284"/>
        <v>1250</v>
      </c>
      <c r="N371" s="1536">
        <v>45950</v>
      </c>
      <c r="O371" s="1536">
        <f t="shared" si="285"/>
        <v>45948</v>
      </c>
      <c r="P371" s="1537"/>
      <c r="Q371" s="1562" t="s">
        <v>78</v>
      </c>
      <c r="R371" s="1677">
        <v>30000</v>
      </c>
      <c r="S371" s="2722">
        <f t="shared" si="286"/>
        <v>0</v>
      </c>
      <c r="T371" s="2722"/>
      <c r="U371" s="1563" t="s">
        <v>829</v>
      </c>
      <c r="V371" s="1532"/>
      <c r="W371" s="1532" t="s">
        <v>111</v>
      </c>
      <c r="X371" s="1565">
        <v>45896</v>
      </c>
      <c r="Y371" s="1589" t="s">
        <v>287</v>
      </c>
      <c r="Z371" s="1589">
        <v>45903</v>
      </c>
      <c r="AA371" s="1589"/>
      <c r="AB371" s="1589"/>
      <c r="AC371" s="1580" t="s">
        <v>309</v>
      </c>
      <c r="AD371" s="1590" t="s">
        <v>289</v>
      </c>
      <c r="AE371" s="2277">
        <v>0.5207</v>
      </c>
      <c r="AF371" s="2278">
        <f>AE371*J371</f>
        <v>15621</v>
      </c>
      <c r="AG371" s="1504" t="s">
        <v>1396</v>
      </c>
      <c r="AH371" s="1609" t="s">
        <v>81</v>
      </c>
      <c r="AI371" s="1609"/>
      <c r="AJ371" s="1609">
        <v>9</v>
      </c>
      <c r="AK371" s="1610">
        <f t="shared" si="288"/>
        <v>30000</v>
      </c>
      <c r="AL371" s="1610"/>
      <c r="AM371" s="1610"/>
      <c r="AN371" s="1610"/>
      <c r="AO371" s="1610"/>
      <c r="AP371" s="1610"/>
      <c r="AQ371" s="1610"/>
      <c r="AR371" s="1610" t="s">
        <v>63</v>
      </c>
      <c r="AS371" s="1610">
        <f t="shared" si="290"/>
        <v>30000</v>
      </c>
      <c r="AT371" s="1610"/>
      <c r="AU371" s="1622">
        <f t="shared" si="291"/>
        <v>3333.33333333333</v>
      </c>
      <c r="AV371" s="1622">
        <f t="shared" si="292"/>
        <v>3333.33333333333</v>
      </c>
      <c r="AW371" s="1622">
        <f t="shared" si="293"/>
        <v>3333.33333333333</v>
      </c>
      <c r="AX371" s="1622">
        <f t="shared" si="294"/>
        <v>3333.33333333333</v>
      </c>
      <c r="AY371" s="1622">
        <f t="shared" si="295"/>
        <v>3333.33333333333</v>
      </c>
      <c r="AZ371" s="1622">
        <f t="shared" si="296"/>
        <v>3333.33333333333</v>
      </c>
      <c r="BA371" s="1622">
        <f t="shared" si="297"/>
        <v>3333.33333333333</v>
      </c>
      <c r="BB371" s="1622">
        <f t="shared" si="298"/>
        <v>3333.33333333333</v>
      </c>
      <c r="BC371" s="1622">
        <f t="shared" si="299"/>
        <v>3333.33333333333</v>
      </c>
      <c r="BD371" s="1622">
        <f t="shared" si="300"/>
        <v>3194.44444444444</v>
      </c>
      <c r="BE371" s="1622">
        <f t="shared" si="301"/>
        <v>138.888888888889</v>
      </c>
      <c r="BF371" s="1534"/>
      <c r="BG371" s="1638"/>
      <c r="BH371" s="1639"/>
      <c r="BI371" s="1639"/>
      <c r="BJ371" s="1639"/>
      <c r="BK371" s="1639"/>
      <c r="BL371" s="1639"/>
      <c r="BM371" s="1639"/>
      <c r="BN371" s="1639"/>
      <c r="BO371" s="1639"/>
      <c r="BP371" s="1639"/>
      <c r="BQ371" s="1639"/>
      <c r="BR371" s="1639"/>
      <c r="BS371" s="1639"/>
      <c r="BT371" s="1639"/>
      <c r="BU371" s="1639"/>
      <c r="BV371" s="1639"/>
      <c r="BW371" s="1639"/>
      <c r="BX371" s="1639"/>
      <c r="BY371" s="1639"/>
      <c r="BZ371" s="1639"/>
      <c r="CA371" s="1639"/>
      <c r="CB371" s="1639"/>
      <c r="CC371" s="1639"/>
      <c r="CD371" s="1639"/>
      <c r="CE371" s="1639"/>
      <c r="CF371" s="1639"/>
      <c r="CG371" s="1639"/>
      <c r="CH371" s="1639"/>
      <c r="CI371" s="1639"/>
      <c r="CJ371" s="1639"/>
      <c r="CK371" s="1639"/>
      <c r="CL371" s="1639"/>
      <c r="CM371" s="1639"/>
      <c r="CN371" s="1639"/>
      <c r="CO371" s="1639"/>
      <c r="CP371" s="1639"/>
      <c r="CQ371" s="1639"/>
      <c r="CR371" s="1639"/>
      <c r="CS371" s="1639"/>
      <c r="CT371" s="1639"/>
      <c r="CU371" s="1639"/>
      <c r="CV371" s="1639"/>
      <c r="CW371" s="1639"/>
      <c r="CX371" s="1639"/>
      <c r="CY371" s="1639"/>
      <c r="CZ371" s="1639"/>
      <c r="DA371" s="1639"/>
      <c r="DB371" s="1639"/>
      <c r="DC371" s="1639"/>
      <c r="DD371" s="1639"/>
      <c r="DE371" s="1639"/>
      <c r="DF371" s="1639"/>
      <c r="DG371" s="1639"/>
      <c r="DH371" s="1639"/>
      <c r="DI371" s="1639"/>
      <c r="DJ371" s="1639"/>
      <c r="DK371" s="1639"/>
      <c r="DL371" s="1639"/>
      <c r="DM371" s="1639"/>
      <c r="DN371" s="1639"/>
      <c r="DO371" s="1639"/>
      <c r="DP371" s="1639"/>
      <c r="DQ371" s="1639"/>
      <c r="DR371" s="1639"/>
      <c r="DS371" s="1639"/>
      <c r="DT371" s="1639"/>
      <c r="DU371" s="1639"/>
      <c r="DV371" s="1639"/>
      <c r="DW371" s="1639"/>
      <c r="DX371" s="1639"/>
      <c r="DY371" s="1639"/>
      <c r="DZ371" s="1639"/>
      <c r="EA371" s="1639"/>
      <c r="EB371" s="1639"/>
      <c r="EC371" s="1639"/>
      <c r="ED371" s="1639"/>
      <c r="EE371" s="1639"/>
      <c r="EF371" s="1639"/>
      <c r="EG371" s="1639"/>
      <c r="EH371" s="1639"/>
      <c r="EI371" s="1639"/>
      <c r="EJ371" s="1639"/>
      <c r="EK371" s="1639"/>
      <c r="EL371" s="1639"/>
      <c r="EM371" s="1639"/>
      <c r="EN371" s="1639"/>
      <c r="EO371" s="1639"/>
      <c r="EP371" s="1639"/>
      <c r="EQ371" s="1639"/>
      <c r="ER371" s="1639"/>
      <c r="ES371" s="1639"/>
      <c r="ET371" s="1639"/>
      <c r="EU371" s="1639"/>
      <c r="EV371" s="1639"/>
      <c r="EW371" s="1639"/>
      <c r="EX371" s="1639"/>
      <c r="EY371" s="1639"/>
      <c r="EZ371" s="1639"/>
      <c r="FA371" s="1639"/>
      <c r="FB371" s="1639"/>
      <c r="FC371" s="1639"/>
      <c r="FD371" s="1639"/>
      <c r="FE371" s="1639"/>
      <c r="FF371" s="1639"/>
      <c r="FG371" s="1639"/>
      <c r="FH371" s="1639"/>
      <c r="FI371" s="1639"/>
      <c r="FJ371" s="1639"/>
      <c r="FK371" s="1639"/>
      <c r="FL371" s="1639"/>
      <c r="FM371" s="1639"/>
      <c r="FN371" s="1639"/>
      <c r="FO371" s="1639"/>
      <c r="FP371" s="1639"/>
      <c r="FQ371" s="1639"/>
      <c r="FR371" s="1639"/>
      <c r="FS371" s="1639"/>
      <c r="FT371" s="1639"/>
      <c r="FU371" s="1639"/>
      <c r="FV371" s="1639"/>
      <c r="FW371" s="1639"/>
      <c r="FX371" s="1639"/>
      <c r="FY371" s="1639"/>
      <c r="FZ371" s="1639"/>
      <c r="GA371" s="1639"/>
      <c r="GB371" s="1639"/>
      <c r="GC371" s="1639"/>
      <c r="GD371" s="1639"/>
      <c r="GE371" s="1639"/>
      <c r="GF371" s="1639"/>
      <c r="GG371" s="1639"/>
      <c r="GH371" s="1639"/>
      <c r="GI371" s="1639"/>
      <c r="GJ371" s="1639"/>
      <c r="GK371" s="1639"/>
      <c r="GL371" s="1639"/>
      <c r="GM371" s="1639"/>
      <c r="GN371" s="1639"/>
      <c r="GO371" s="1639"/>
      <c r="GP371" s="1639"/>
      <c r="GQ371" s="1639"/>
      <c r="GR371" s="1639"/>
      <c r="GS371" s="1639"/>
      <c r="GT371" s="1639"/>
      <c r="GU371" s="1639"/>
      <c r="GV371" s="1639"/>
      <c r="GW371" s="1639"/>
      <c r="GX371" s="1639"/>
      <c r="GY371" s="1639"/>
      <c r="GZ371" s="1639"/>
      <c r="HA371" s="1639"/>
      <c r="HB371" s="1639"/>
      <c r="HC371" s="1639"/>
      <c r="HD371" s="1639"/>
      <c r="HE371" s="1639"/>
      <c r="HF371" s="1639"/>
      <c r="HG371" s="1639"/>
      <c r="HH371" s="1639"/>
      <c r="HI371" s="1639"/>
      <c r="HJ371" s="1639"/>
      <c r="HK371" s="1639"/>
      <c r="HL371" s="1639"/>
      <c r="HM371" s="1639"/>
      <c r="HN371" s="1639"/>
      <c r="HO371" s="1639"/>
      <c r="HP371" s="1639"/>
      <c r="HQ371" s="1639"/>
      <c r="HR371" s="1639"/>
      <c r="HS371" s="1639"/>
      <c r="HT371" s="1639"/>
      <c r="HU371" s="1639"/>
      <c r="HV371" s="1639"/>
      <c r="HW371" s="1639"/>
      <c r="HX371" s="1639"/>
      <c r="HY371" s="1639"/>
      <c r="HZ371" s="1639"/>
      <c r="IA371" s="1639"/>
      <c r="IB371" s="1639"/>
      <c r="IC371" s="1639"/>
      <c r="ID371" s="1639"/>
      <c r="IE371" s="1639"/>
      <c r="IF371" s="1639"/>
      <c r="IG371" s="1639"/>
      <c r="IH371" s="1639"/>
      <c r="II371" s="1639"/>
      <c r="IJ371" s="1639"/>
      <c r="IK371" s="1639"/>
      <c r="IL371" s="1639"/>
      <c r="IM371" s="1639"/>
      <c r="IN371" s="1639"/>
      <c r="IO371" s="1639"/>
      <c r="IP371" s="1639"/>
      <c r="IQ371" s="1639"/>
      <c r="IR371" s="1639"/>
      <c r="IS371" s="1639"/>
      <c r="IT371" s="1639"/>
      <c r="IU371" s="1639"/>
      <c r="IV371" s="1639"/>
      <c r="IW371" s="1639"/>
      <c r="IX371" s="1639"/>
      <c r="IY371" s="1639"/>
      <c r="IZ371" s="1639"/>
      <c r="JA371" s="1639"/>
      <c r="JB371" s="1639"/>
      <c r="JC371" s="1639"/>
      <c r="JD371" s="1639"/>
      <c r="JE371" s="1639"/>
      <c r="JF371" s="1639"/>
      <c r="JG371" s="1639"/>
      <c r="JH371" s="1639"/>
      <c r="JI371" s="1639"/>
      <c r="JJ371" s="1639"/>
      <c r="JK371" s="1639"/>
      <c r="JL371" s="1639"/>
      <c r="JM371" s="1639"/>
      <c r="JN371" s="1639"/>
      <c r="JO371" s="1639"/>
      <c r="JP371" s="1639"/>
      <c r="JQ371" s="1639"/>
      <c r="JR371" s="1639"/>
      <c r="JS371" s="1639"/>
      <c r="JT371" s="1639"/>
      <c r="JU371" s="1639"/>
      <c r="JV371" s="1639"/>
      <c r="JW371" s="1639"/>
      <c r="JX371" s="1639"/>
      <c r="JY371" s="1639"/>
      <c r="JZ371" s="1639"/>
      <c r="KA371" s="1639"/>
      <c r="KB371" s="1639"/>
      <c r="KC371" s="1639"/>
      <c r="KD371" s="1639"/>
      <c r="KE371" s="1639"/>
      <c r="KF371" s="1639"/>
      <c r="KG371" s="1639"/>
      <c r="KH371" s="1639"/>
      <c r="KI371" s="1639"/>
      <c r="KJ371" s="1639"/>
      <c r="KK371" s="1639"/>
      <c r="KL371" s="1639"/>
      <c r="KM371" s="1639"/>
      <c r="KN371" s="1639"/>
      <c r="KO371" s="1639"/>
      <c r="KP371" s="1639"/>
      <c r="KQ371" s="1639"/>
      <c r="KR371" s="1639"/>
      <c r="KS371" s="1639"/>
      <c r="KT371" s="1639"/>
      <c r="KU371" s="1639"/>
      <c r="KV371" s="1639"/>
      <c r="KW371" s="1639"/>
      <c r="KX371" s="1639"/>
      <c r="KY371" s="1639"/>
      <c r="KZ371" s="1639"/>
      <c r="LA371" s="1639"/>
      <c r="LB371" s="1639"/>
      <c r="LC371" s="1639"/>
      <c r="LD371" s="1639"/>
      <c r="LE371" s="1639"/>
      <c r="LF371" s="1639"/>
      <c r="LG371" s="1639"/>
      <c r="LH371" s="1639"/>
      <c r="LI371" s="1639"/>
      <c r="LJ371" s="1639"/>
      <c r="LK371" s="1639"/>
      <c r="LL371" s="1639"/>
      <c r="LM371" s="1639"/>
      <c r="LN371" s="1639"/>
      <c r="LO371" s="1639"/>
      <c r="LP371" s="1639"/>
    </row>
    <row r="372" s="1480" customFormat="1" ht="47" customHeight="1" spans="1:336">
      <c r="A372" s="2936">
        <v>45903</v>
      </c>
      <c r="B372" s="1493" t="s">
        <v>1397</v>
      </c>
      <c r="C372" s="1494" t="s">
        <v>1398</v>
      </c>
      <c r="D372" s="1495">
        <v>4500178686</v>
      </c>
      <c r="E372" s="2671" t="s">
        <v>1399</v>
      </c>
      <c r="F372" s="1495" t="s">
        <v>1400</v>
      </c>
      <c r="G372" s="1498" t="s">
        <v>76</v>
      </c>
      <c r="H372" s="1498" t="s">
        <v>76</v>
      </c>
      <c r="I372" s="1521" t="s">
        <v>77</v>
      </c>
      <c r="J372" s="1528">
        <v>2592</v>
      </c>
      <c r="K372" s="2305">
        <v>0</v>
      </c>
      <c r="L372" s="2305">
        <v>96</v>
      </c>
      <c r="M372" s="2305">
        <f t="shared" si="284"/>
        <v>27</v>
      </c>
      <c r="N372" s="1525">
        <v>45950</v>
      </c>
      <c r="O372" s="1525">
        <v>45948</v>
      </c>
      <c r="P372" s="2259"/>
      <c r="Q372" s="2522" t="s">
        <v>78</v>
      </c>
      <c r="R372" s="1677">
        <v>2592</v>
      </c>
      <c r="S372" s="2722">
        <f t="shared" si="286"/>
        <v>0</v>
      </c>
      <c r="T372" s="2722"/>
      <c r="U372" s="1563" t="s">
        <v>829</v>
      </c>
      <c r="V372" s="1521"/>
      <c r="W372" s="1521" t="s">
        <v>111</v>
      </c>
      <c r="X372" s="2269">
        <v>45904</v>
      </c>
      <c r="Y372" s="2270" t="s">
        <v>88</v>
      </c>
      <c r="Z372" s="2270" t="s">
        <v>88</v>
      </c>
      <c r="AA372" s="2270"/>
      <c r="AB372" s="2270"/>
      <c r="AC372" s="2276" t="s">
        <v>1401</v>
      </c>
      <c r="AD372" s="1594" t="s">
        <v>855</v>
      </c>
      <c r="AE372" s="2615">
        <v>0.8709</v>
      </c>
      <c r="AF372" s="2616">
        <f>AE372*J372</f>
        <v>2257.3728</v>
      </c>
      <c r="AG372" s="1512" t="s">
        <v>1402</v>
      </c>
      <c r="AH372" s="1609" t="s">
        <v>81</v>
      </c>
      <c r="AI372" s="1609"/>
      <c r="AJ372" s="2279">
        <v>9</v>
      </c>
      <c r="AK372" s="2312">
        <f t="shared" si="288"/>
        <v>2592</v>
      </c>
      <c r="AL372" s="1607"/>
      <c r="AM372" s="2312">
        <f>J372/24</f>
        <v>108</v>
      </c>
      <c r="AN372" s="1607"/>
      <c r="AO372" s="1607"/>
      <c r="AP372" s="1607"/>
      <c r="AQ372" s="1607"/>
      <c r="AR372" s="2312" t="s">
        <v>63</v>
      </c>
      <c r="AS372" s="2312">
        <f t="shared" si="290"/>
        <v>2592</v>
      </c>
      <c r="AT372" s="2642"/>
      <c r="AU372" s="1637">
        <f t="shared" si="291"/>
        <v>288</v>
      </c>
      <c r="AV372" s="1637">
        <f t="shared" si="292"/>
        <v>288</v>
      </c>
      <c r="AW372" s="1637">
        <f t="shared" si="293"/>
        <v>288</v>
      </c>
      <c r="AX372" s="1637">
        <f t="shared" si="294"/>
        <v>288</v>
      </c>
      <c r="AY372" s="1637">
        <f t="shared" si="295"/>
        <v>288</v>
      </c>
      <c r="AZ372" s="1637">
        <f t="shared" si="296"/>
        <v>288</v>
      </c>
      <c r="BA372" s="1637">
        <f t="shared" si="297"/>
        <v>288</v>
      </c>
      <c r="BB372" s="1637">
        <f t="shared" si="298"/>
        <v>288</v>
      </c>
      <c r="BC372" s="1637">
        <f t="shared" si="299"/>
        <v>288</v>
      </c>
      <c r="BD372" s="1637">
        <f t="shared" si="300"/>
        <v>276</v>
      </c>
      <c r="BE372" s="1637">
        <f t="shared" si="301"/>
        <v>12</v>
      </c>
      <c r="BF372" s="1631"/>
      <c r="BG372" s="1632"/>
      <c r="BH372" s="1633"/>
      <c r="BI372" s="1633"/>
      <c r="BJ372" s="1633"/>
      <c r="BK372" s="1633"/>
      <c r="BL372" s="1633"/>
      <c r="BM372" s="1633"/>
      <c r="BN372" s="1633"/>
      <c r="BO372" s="1633"/>
      <c r="BP372" s="1633"/>
      <c r="BQ372" s="1633"/>
      <c r="BR372" s="1633"/>
      <c r="BS372" s="1633"/>
      <c r="BT372" s="1633"/>
      <c r="BU372" s="1633"/>
      <c r="BV372" s="1633"/>
      <c r="BW372" s="1633"/>
      <c r="BX372" s="1633"/>
      <c r="BY372" s="1633"/>
      <c r="BZ372" s="1633"/>
      <c r="CA372" s="1633"/>
      <c r="CB372" s="1633"/>
      <c r="CC372" s="1633"/>
      <c r="CD372" s="1633"/>
      <c r="CE372" s="1633"/>
      <c r="CF372" s="1633"/>
      <c r="CG372" s="1633"/>
      <c r="CH372" s="1633"/>
      <c r="CI372" s="1633"/>
      <c r="CJ372" s="1633"/>
      <c r="CK372" s="1633"/>
      <c r="CL372" s="1633"/>
      <c r="CM372" s="1633"/>
      <c r="CN372" s="1633"/>
      <c r="CO372" s="1633"/>
      <c r="CP372" s="1633"/>
      <c r="CQ372" s="1633"/>
      <c r="CR372" s="1633"/>
      <c r="CS372" s="1633"/>
      <c r="CT372" s="1633"/>
      <c r="CU372" s="1633"/>
      <c r="CV372" s="1633"/>
      <c r="CW372" s="1633"/>
      <c r="CX372" s="1633"/>
      <c r="CY372" s="1633"/>
      <c r="CZ372" s="1633"/>
      <c r="DA372" s="1633"/>
      <c r="DB372" s="1633"/>
      <c r="DC372" s="1633"/>
      <c r="DD372" s="1633"/>
      <c r="DE372" s="1633"/>
      <c r="DF372" s="1633"/>
      <c r="DG372" s="1633"/>
      <c r="DH372" s="1633"/>
      <c r="DI372" s="1633"/>
      <c r="DJ372" s="1633"/>
      <c r="DK372" s="1633"/>
      <c r="DL372" s="1633"/>
      <c r="DM372" s="1633"/>
      <c r="DN372" s="1633"/>
      <c r="DO372" s="1633"/>
      <c r="DP372" s="1633"/>
      <c r="DQ372" s="1633"/>
      <c r="DR372" s="1633"/>
      <c r="DS372" s="1633"/>
      <c r="DT372" s="1633"/>
      <c r="DU372" s="1633"/>
      <c r="DV372" s="1633"/>
      <c r="DW372" s="1633"/>
      <c r="DX372" s="1633"/>
      <c r="DY372" s="1633"/>
      <c r="DZ372" s="1633"/>
      <c r="EA372" s="1633"/>
      <c r="EB372" s="1633"/>
      <c r="EC372" s="1633"/>
      <c r="ED372" s="1633"/>
      <c r="EE372" s="1633"/>
      <c r="EF372" s="1633"/>
      <c r="EG372" s="1633"/>
      <c r="EH372" s="1633"/>
      <c r="EI372" s="1633"/>
      <c r="EJ372" s="1633"/>
      <c r="EK372" s="1633"/>
      <c r="EL372" s="1633"/>
      <c r="EM372" s="1633"/>
      <c r="EN372" s="1633"/>
      <c r="EO372" s="1633"/>
      <c r="EP372" s="1633"/>
      <c r="EQ372" s="1633"/>
      <c r="ER372" s="1633"/>
      <c r="ES372" s="1633"/>
      <c r="ET372" s="1633"/>
      <c r="EU372" s="1633"/>
      <c r="EV372" s="1633"/>
      <c r="EW372" s="1633"/>
      <c r="EX372" s="1633"/>
      <c r="EY372" s="1633"/>
      <c r="EZ372" s="1633"/>
      <c r="FA372" s="1633"/>
      <c r="FB372" s="1633"/>
      <c r="FC372" s="1633"/>
      <c r="FD372" s="1633"/>
      <c r="FE372" s="1633"/>
      <c r="FF372" s="1633"/>
      <c r="FG372" s="1633"/>
      <c r="FH372" s="1633"/>
      <c r="FI372" s="1633"/>
      <c r="FJ372" s="1633"/>
      <c r="FK372" s="1633"/>
      <c r="FL372" s="1633"/>
      <c r="FM372" s="1633"/>
      <c r="FN372" s="1633"/>
      <c r="FO372" s="1633"/>
      <c r="FP372" s="1633"/>
      <c r="FQ372" s="1633"/>
      <c r="FR372" s="1633"/>
      <c r="FS372" s="1633"/>
      <c r="FT372" s="1633"/>
      <c r="FU372" s="1633"/>
      <c r="FV372" s="1633"/>
      <c r="FW372" s="1633"/>
      <c r="FX372" s="1633"/>
      <c r="FY372" s="1633"/>
      <c r="FZ372" s="1633"/>
      <c r="GA372" s="1633"/>
      <c r="GB372" s="1633"/>
      <c r="GC372" s="1633"/>
      <c r="GD372" s="1633"/>
      <c r="GE372" s="1633"/>
      <c r="GF372" s="1633"/>
      <c r="GG372" s="1633"/>
      <c r="GH372" s="1633"/>
      <c r="GI372" s="1633"/>
      <c r="GJ372" s="1633"/>
      <c r="GK372" s="1633"/>
      <c r="GL372" s="1633"/>
      <c r="GM372" s="1633"/>
      <c r="GN372" s="1633"/>
      <c r="GO372" s="1633"/>
      <c r="GP372" s="1633"/>
      <c r="GQ372" s="1633"/>
      <c r="GR372" s="1633"/>
      <c r="GS372" s="1633"/>
      <c r="GT372" s="1633"/>
      <c r="GU372" s="1633"/>
      <c r="GV372" s="1633"/>
      <c r="GW372" s="1633"/>
      <c r="GX372" s="1633"/>
      <c r="GY372" s="1633"/>
      <c r="GZ372" s="1633"/>
      <c r="HA372" s="1633"/>
      <c r="HB372" s="1633"/>
      <c r="HC372" s="1633"/>
      <c r="HD372" s="1633"/>
      <c r="HE372" s="1633"/>
      <c r="HF372" s="1633"/>
      <c r="HG372" s="1633"/>
      <c r="HH372" s="1633"/>
      <c r="HI372" s="1633"/>
      <c r="HJ372" s="1633"/>
      <c r="HK372" s="1633"/>
      <c r="HL372" s="1633"/>
      <c r="HM372" s="1633"/>
      <c r="HN372" s="1633"/>
      <c r="HO372" s="1633"/>
      <c r="HP372" s="1633"/>
      <c r="HQ372" s="1633"/>
      <c r="HR372" s="1633"/>
      <c r="HS372" s="1633"/>
      <c r="HT372" s="1633"/>
      <c r="HU372" s="1633"/>
      <c r="HV372" s="1633"/>
      <c r="HW372" s="1633"/>
      <c r="HX372" s="1633"/>
      <c r="HY372" s="1633"/>
      <c r="HZ372" s="1633"/>
      <c r="IA372" s="1633"/>
      <c r="IB372" s="1633"/>
      <c r="IC372" s="1633"/>
      <c r="ID372" s="1633"/>
      <c r="IE372" s="1633"/>
      <c r="IF372" s="1633"/>
      <c r="IG372" s="1633"/>
      <c r="IH372" s="1633"/>
      <c r="II372" s="1633"/>
      <c r="IJ372" s="1633"/>
      <c r="IK372" s="1633"/>
      <c r="IL372" s="1633"/>
      <c r="IM372" s="1633"/>
      <c r="IN372" s="1633"/>
      <c r="IO372" s="1633"/>
      <c r="IP372" s="1633"/>
      <c r="IQ372" s="1633"/>
      <c r="IR372" s="1633"/>
      <c r="IS372" s="1633"/>
      <c r="IT372" s="1633"/>
      <c r="IU372" s="1633"/>
      <c r="IV372" s="1633"/>
      <c r="IW372" s="1633"/>
      <c r="IX372" s="1633"/>
      <c r="IY372" s="1633"/>
      <c r="IZ372" s="1633"/>
      <c r="JA372" s="1633"/>
      <c r="JB372" s="1633"/>
      <c r="JC372" s="1633"/>
      <c r="JD372" s="1633"/>
      <c r="JE372" s="1633"/>
      <c r="JF372" s="1633"/>
      <c r="JG372" s="1633"/>
      <c r="JH372" s="1633"/>
      <c r="JI372" s="1633"/>
      <c r="JJ372" s="1633"/>
      <c r="JK372" s="1633"/>
      <c r="JL372" s="1633"/>
      <c r="JM372" s="1633"/>
      <c r="JN372" s="1633"/>
      <c r="JO372" s="1633"/>
      <c r="JP372" s="1633"/>
      <c r="JQ372" s="1633"/>
      <c r="JR372" s="1633"/>
      <c r="JS372" s="1633"/>
      <c r="JT372" s="1633"/>
      <c r="JU372" s="1633"/>
      <c r="JV372" s="1633"/>
      <c r="JW372" s="1633"/>
      <c r="JX372" s="1633"/>
      <c r="JY372" s="1633"/>
      <c r="JZ372" s="1633"/>
      <c r="KA372" s="1633"/>
      <c r="KB372" s="1633"/>
      <c r="KC372" s="1633"/>
      <c r="KD372" s="1633"/>
      <c r="KE372" s="1633"/>
      <c r="KF372" s="1633"/>
      <c r="KG372" s="1633"/>
      <c r="KH372" s="1633"/>
      <c r="KI372" s="1633"/>
      <c r="KJ372" s="1633"/>
      <c r="KK372" s="1633"/>
      <c r="KL372" s="1633"/>
      <c r="KM372" s="1633"/>
      <c r="KN372" s="1633"/>
      <c r="KO372" s="1633"/>
      <c r="KP372" s="1633"/>
      <c r="KQ372" s="1633"/>
      <c r="KR372" s="1633"/>
      <c r="KS372" s="1633"/>
      <c r="KT372" s="1633"/>
      <c r="KU372" s="1633"/>
      <c r="KV372" s="1633"/>
      <c r="KW372" s="1633"/>
      <c r="KX372" s="1633"/>
      <c r="KY372" s="1633"/>
      <c r="KZ372" s="1633"/>
      <c r="LA372" s="1633"/>
      <c r="LB372" s="1633"/>
      <c r="LC372" s="1633"/>
      <c r="LD372" s="1633"/>
      <c r="LE372" s="1633"/>
      <c r="LF372" s="1633"/>
      <c r="LG372" s="1633"/>
      <c r="LH372" s="1633"/>
      <c r="LI372" s="1633"/>
      <c r="LJ372" s="1633"/>
      <c r="LK372" s="1633"/>
      <c r="LL372" s="1633"/>
      <c r="LM372" s="1633"/>
      <c r="LN372" s="1633"/>
      <c r="LO372" s="1633"/>
      <c r="LP372" s="1633"/>
      <c r="LQ372" s="1642"/>
      <c r="LR372" s="1642"/>
      <c r="LS372" s="1642"/>
      <c r="LT372" s="1642"/>
      <c r="LU372" s="1642"/>
      <c r="LV372" s="1642"/>
      <c r="LW372" s="1642"/>
      <c r="LX372" s="1644"/>
    </row>
    <row r="373" s="1481" customFormat="1" ht="47" customHeight="1" spans="1:328">
      <c r="A373" s="1499">
        <v>45906</v>
      </c>
      <c r="B373" s="1500" t="s">
        <v>753</v>
      </c>
      <c r="C373" s="1501" t="s">
        <v>115</v>
      </c>
      <c r="D373" s="1502">
        <v>4500178976</v>
      </c>
      <c r="E373" s="2253"/>
      <c r="F373" s="1502" t="s">
        <v>1403</v>
      </c>
      <c r="G373" s="1505" t="s">
        <v>119</v>
      </c>
      <c r="H373" s="1505" t="s">
        <v>119</v>
      </c>
      <c r="I373" s="1532" t="s">
        <v>120</v>
      </c>
      <c r="J373" s="1522">
        <v>288</v>
      </c>
      <c r="K373" s="1534">
        <v>0</v>
      </c>
      <c r="L373" s="1534">
        <v>96</v>
      </c>
      <c r="M373" s="1534">
        <f t="shared" ref="M373:M382" si="302">J373/L373</f>
        <v>3</v>
      </c>
      <c r="N373" s="1536">
        <v>45947</v>
      </c>
      <c r="O373" s="1536">
        <v>45945</v>
      </c>
      <c r="P373" s="1537"/>
      <c r="Q373" s="1562" t="s">
        <v>78</v>
      </c>
      <c r="R373" s="2722">
        <v>288</v>
      </c>
      <c r="S373" s="2722">
        <f t="shared" si="286"/>
        <v>0</v>
      </c>
      <c r="T373" s="2722"/>
      <c r="U373" s="1563" t="s">
        <v>829</v>
      </c>
      <c r="V373" s="1532"/>
      <c r="W373" s="1532" t="s">
        <v>111</v>
      </c>
      <c r="X373" s="1565" t="s">
        <v>1366</v>
      </c>
      <c r="Y373" s="1589" t="s">
        <v>88</v>
      </c>
      <c r="Z373" s="1589" t="s">
        <v>1046</v>
      </c>
      <c r="AA373" s="1589"/>
      <c r="AB373" s="1589"/>
      <c r="AC373" s="1580" t="s">
        <v>1404</v>
      </c>
      <c r="AD373" s="1590" t="s">
        <v>122</v>
      </c>
      <c r="AE373" s="2277">
        <v>0.9242</v>
      </c>
      <c r="AF373" s="2278">
        <f t="shared" ref="AF373:AF382" si="303">AE373*J373</f>
        <v>266.1696</v>
      </c>
      <c r="AG373" s="1504"/>
      <c r="AH373" s="1609" t="s">
        <v>81</v>
      </c>
      <c r="AI373" s="1609"/>
      <c r="AJ373" s="1609">
        <v>1</v>
      </c>
      <c r="AK373" s="1610">
        <f t="shared" si="288"/>
        <v>288</v>
      </c>
      <c r="AL373" s="1610"/>
      <c r="AM373" s="1610">
        <f>J373/24</f>
        <v>12</v>
      </c>
      <c r="AN373" s="1610"/>
      <c r="AO373" s="1610"/>
      <c r="AP373" s="1610"/>
      <c r="AQ373" s="1610"/>
      <c r="AR373" s="1610" t="s">
        <v>63</v>
      </c>
      <c r="AS373" s="1610">
        <f t="shared" si="290"/>
        <v>288</v>
      </c>
      <c r="AT373" s="1610"/>
      <c r="AU373" s="1622">
        <f>J373</f>
        <v>288</v>
      </c>
      <c r="AV373" s="1622"/>
      <c r="AW373" s="1622"/>
      <c r="AX373" s="1622"/>
      <c r="AY373" s="1622"/>
      <c r="AZ373" s="1622"/>
      <c r="BA373" s="1622"/>
      <c r="BB373" s="1622"/>
      <c r="BC373" s="1622"/>
      <c r="BD373" s="1622">
        <f t="shared" ref="BD373:BD382" si="304">J373*23/24/COUNT(AU373:BC373)</f>
        <v>276</v>
      </c>
      <c r="BE373" s="1622">
        <f t="shared" ref="BE373:BE382" si="305">J373/24/COUNT(AU373:BC373)</f>
        <v>12</v>
      </c>
      <c r="BF373" s="1534"/>
      <c r="BG373" s="1638"/>
      <c r="BH373" s="1639"/>
      <c r="BI373" s="1639"/>
      <c r="BJ373" s="1639"/>
      <c r="BK373" s="1639"/>
      <c r="BL373" s="1639"/>
      <c r="BM373" s="1639"/>
      <c r="BN373" s="1639"/>
      <c r="BO373" s="1639"/>
      <c r="BP373" s="1639"/>
      <c r="BQ373" s="1639"/>
      <c r="BR373" s="1639"/>
      <c r="BS373" s="1639"/>
      <c r="BT373" s="1639"/>
      <c r="BU373" s="1639"/>
      <c r="BV373" s="1639"/>
      <c r="BW373" s="1639"/>
      <c r="BX373" s="1639"/>
      <c r="BY373" s="1639"/>
      <c r="BZ373" s="1639"/>
      <c r="CA373" s="1639"/>
      <c r="CB373" s="1639"/>
      <c r="CC373" s="1639"/>
      <c r="CD373" s="1639"/>
      <c r="CE373" s="1639"/>
      <c r="CF373" s="1639"/>
      <c r="CG373" s="1639"/>
      <c r="CH373" s="1639"/>
      <c r="CI373" s="1639"/>
      <c r="CJ373" s="1639"/>
      <c r="CK373" s="1639"/>
      <c r="CL373" s="1639"/>
      <c r="CM373" s="1639"/>
      <c r="CN373" s="1639"/>
      <c r="CO373" s="1639"/>
      <c r="CP373" s="1639"/>
      <c r="CQ373" s="1639"/>
      <c r="CR373" s="1639"/>
      <c r="CS373" s="1639"/>
      <c r="CT373" s="1639"/>
      <c r="CU373" s="1639"/>
      <c r="CV373" s="1639"/>
      <c r="CW373" s="1639"/>
      <c r="CX373" s="1639"/>
      <c r="CY373" s="1639"/>
      <c r="CZ373" s="1639"/>
      <c r="DA373" s="1639"/>
      <c r="DB373" s="1639"/>
      <c r="DC373" s="1639"/>
      <c r="DD373" s="1639"/>
      <c r="DE373" s="1639"/>
      <c r="DF373" s="1639"/>
      <c r="DG373" s="1639"/>
      <c r="DH373" s="1639"/>
      <c r="DI373" s="1639"/>
      <c r="DJ373" s="1639"/>
      <c r="DK373" s="1639"/>
      <c r="DL373" s="1639"/>
      <c r="DM373" s="1639"/>
      <c r="DN373" s="1639"/>
      <c r="DO373" s="1639"/>
      <c r="DP373" s="1639"/>
      <c r="DQ373" s="1639"/>
      <c r="DR373" s="1639"/>
      <c r="DS373" s="1639"/>
      <c r="DT373" s="1639"/>
      <c r="DU373" s="1639"/>
      <c r="DV373" s="1639"/>
      <c r="DW373" s="1639"/>
      <c r="DX373" s="1639"/>
      <c r="DY373" s="1639"/>
      <c r="DZ373" s="1639"/>
      <c r="EA373" s="1639"/>
      <c r="EB373" s="1639"/>
      <c r="EC373" s="1639"/>
      <c r="ED373" s="1639"/>
      <c r="EE373" s="1639"/>
      <c r="EF373" s="1639"/>
      <c r="EG373" s="1639"/>
      <c r="EH373" s="1639"/>
      <c r="EI373" s="1639"/>
      <c r="EJ373" s="1639"/>
      <c r="EK373" s="1639"/>
      <c r="EL373" s="1639"/>
      <c r="EM373" s="1639"/>
      <c r="EN373" s="1639"/>
      <c r="EO373" s="1639"/>
      <c r="EP373" s="1639"/>
      <c r="EQ373" s="1639"/>
      <c r="ER373" s="1639"/>
      <c r="ES373" s="1639"/>
      <c r="ET373" s="1639"/>
      <c r="EU373" s="1639"/>
      <c r="EV373" s="1639"/>
      <c r="EW373" s="1639"/>
      <c r="EX373" s="1639"/>
      <c r="EY373" s="1639"/>
      <c r="EZ373" s="1639"/>
      <c r="FA373" s="1639"/>
      <c r="FB373" s="1639"/>
      <c r="FC373" s="1639"/>
      <c r="FD373" s="1639"/>
      <c r="FE373" s="1639"/>
      <c r="FF373" s="1639"/>
      <c r="FG373" s="1639"/>
      <c r="FH373" s="1639"/>
      <c r="FI373" s="1639"/>
      <c r="FJ373" s="1639"/>
      <c r="FK373" s="1639"/>
      <c r="FL373" s="1639"/>
      <c r="FM373" s="1639"/>
      <c r="FN373" s="1639"/>
      <c r="FO373" s="1639"/>
      <c r="FP373" s="1639"/>
      <c r="FQ373" s="1639"/>
      <c r="FR373" s="1639"/>
      <c r="FS373" s="1639"/>
      <c r="FT373" s="1639"/>
      <c r="FU373" s="1639"/>
      <c r="FV373" s="1639"/>
      <c r="FW373" s="1639"/>
      <c r="FX373" s="1639"/>
      <c r="FY373" s="1639"/>
      <c r="FZ373" s="1639"/>
      <c r="GA373" s="1639"/>
      <c r="GB373" s="1639"/>
      <c r="GC373" s="1639"/>
      <c r="GD373" s="1639"/>
      <c r="GE373" s="1639"/>
      <c r="GF373" s="1639"/>
      <c r="GG373" s="1639"/>
      <c r="GH373" s="1639"/>
      <c r="GI373" s="1639"/>
      <c r="GJ373" s="1639"/>
      <c r="GK373" s="1639"/>
      <c r="GL373" s="1639"/>
      <c r="GM373" s="1639"/>
      <c r="GN373" s="1639"/>
      <c r="GO373" s="1639"/>
      <c r="GP373" s="1639"/>
      <c r="GQ373" s="1639"/>
      <c r="GR373" s="1639"/>
      <c r="GS373" s="1639"/>
      <c r="GT373" s="1639"/>
      <c r="GU373" s="1639"/>
      <c r="GV373" s="1639"/>
      <c r="GW373" s="1639"/>
      <c r="GX373" s="1639"/>
      <c r="GY373" s="1639"/>
      <c r="GZ373" s="1639"/>
      <c r="HA373" s="1639"/>
      <c r="HB373" s="1639"/>
      <c r="HC373" s="1639"/>
      <c r="HD373" s="1639"/>
      <c r="HE373" s="1639"/>
      <c r="HF373" s="1639"/>
      <c r="HG373" s="1639"/>
      <c r="HH373" s="1639"/>
      <c r="HI373" s="1639"/>
      <c r="HJ373" s="1639"/>
      <c r="HK373" s="1639"/>
      <c r="HL373" s="1639"/>
      <c r="HM373" s="1639"/>
      <c r="HN373" s="1639"/>
      <c r="HO373" s="1639"/>
      <c r="HP373" s="1639"/>
      <c r="HQ373" s="1639"/>
      <c r="HR373" s="1639"/>
      <c r="HS373" s="1639"/>
      <c r="HT373" s="1639"/>
      <c r="HU373" s="1639"/>
      <c r="HV373" s="1639"/>
      <c r="HW373" s="1639"/>
      <c r="HX373" s="1639"/>
      <c r="HY373" s="1639"/>
      <c r="HZ373" s="1639"/>
      <c r="IA373" s="1639"/>
      <c r="IB373" s="1639"/>
      <c r="IC373" s="1639"/>
      <c r="ID373" s="1639"/>
      <c r="IE373" s="1639"/>
      <c r="IF373" s="1639"/>
      <c r="IG373" s="1639"/>
      <c r="IH373" s="1639"/>
      <c r="II373" s="1639"/>
      <c r="IJ373" s="1639"/>
      <c r="IK373" s="1639"/>
      <c r="IL373" s="1639"/>
      <c r="IM373" s="1639"/>
      <c r="IN373" s="1639"/>
      <c r="IO373" s="1639"/>
      <c r="IP373" s="1639"/>
      <c r="IQ373" s="1639"/>
      <c r="IR373" s="1639"/>
      <c r="IS373" s="1639"/>
      <c r="IT373" s="1639"/>
      <c r="IU373" s="1639"/>
      <c r="IV373" s="1639"/>
      <c r="IW373" s="1639"/>
      <c r="IX373" s="1639"/>
      <c r="IY373" s="1639"/>
      <c r="IZ373" s="1639"/>
      <c r="JA373" s="1639"/>
      <c r="JB373" s="1639"/>
      <c r="JC373" s="1639"/>
      <c r="JD373" s="1639"/>
      <c r="JE373" s="1639"/>
      <c r="JF373" s="1639"/>
      <c r="JG373" s="1639"/>
      <c r="JH373" s="1639"/>
      <c r="JI373" s="1639"/>
      <c r="JJ373" s="1639"/>
      <c r="JK373" s="1639"/>
      <c r="JL373" s="1639"/>
      <c r="JM373" s="1639"/>
      <c r="JN373" s="1639"/>
      <c r="JO373" s="1639"/>
      <c r="JP373" s="1639"/>
      <c r="JQ373" s="1639"/>
      <c r="JR373" s="1639"/>
      <c r="JS373" s="1639"/>
      <c r="JT373" s="1639"/>
      <c r="JU373" s="1639"/>
      <c r="JV373" s="1639"/>
      <c r="JW373" s="1639"/>
      <c r="JX373" s="1639"/>
      <c r="JY373" s="1639"/>
      <c r="JZ373" s="1639"/>
      <c r="KA373" s="1639"/>
      <c r="KB373" s="1639"/>
      <c r="KC373" s="1639"/>
      <c r="KD373" s="1639"/>
      <c r="KE373" s="1639"/>
      <c r="KF373" s="1639"/>
      <c r="KG373" s="1639"/>
      <c r="KH373" s="1639"/>
      <c r="KI373" s="1639"/>
      <c r="KJ373" s="1639"/>
      <c r="KK373" s="1639"/>
      <c r="KL373" s="1639"/>
      <c r="KM373" s="1639"/>
      <c r="KN373" s="1639"/>
      <c r="KO373" s="1639"/>
      <c r="KP373" s="1639"/>
      <c r="KQ373" s="1639"/>
      <c r="KR373" s="1639"/>
      <c r="KS373" s="1639"/>
      <c r="KT373" s="1639"/>
      <c r="KU373" s="1639"/>
      <c r="KV373" s="1639"/>
      <c r="KW373" s="1639"/>
      <c r="KX373" s="1639"/>
      <c r="KY373" s="1639"/>
      <c r="KZ373" s="1639"/>
      <c r="LA373" s="1639"/>
      <c r="LB373" s="1639"/>
      <c r="LC373" s="1639"/>
      <c r="LD373" s="1639"/>
      <c r="LE373" s="1639"/>
      <c r="LF373" s="1639"/>
      <c r="LG373" s="1639"/>
      <c r="LH373" s="1639"/>
      <c r="LI373" s="1639"/>
      <c r="LJ373" s="1639"/>
      <c r="LK373" s="1639"/>
      <c r="LL373" s="1639"/>
      <c r="LM373" s="1639"/>
      <c r="LN373" s="1639"/>
      <c r="LO373" s="1639"/>
      <c r="LP373" s="1639"/>
    </row>
    <row r="374" s="1481" customFormat="1" ht="47" customHeight="1" spans="1:328">
      <c r="A374" s="1499">
        <v>45906</v>
      </c>
      <c r="B374" s="1500" t="s">
        <v>753</v>
      </c>
      <c r="C374" s="1501" t="s">
        <v>115</v>
      </c>
      <c r="D374" s="1502">
        <v>4500178976</v>
      </c>
      <c r="E374" s="2253"/>
      <c r="F374" s="1502" t="s">
        <v>1405</v>
      </c>
      <c r="G374" s="1505" t="s">
        <v>125</v>
      </c>
      <c r="H374" s="1505" t="s">
        <v>125</v>
      </c>
      <c r="I374" s="1532" t="s">
        <v>126</v>
      </c>
      <c r="J374" s="1522">
        <v>288</v>
      </c>
      <c r="K374" s="1534">
        <v>0</v>
      </c>
      <c r="L374" s="1534">
        <v>96</v>
      </c>
      <c r="M374" s="1534">
        <f t="shared" si="302"/>
        <v>3</v>
      </c>
      <c r="N374" s="1536">
        <v>45947</v>
      </c>
      <c r="O374" s="1536">
        <v>45945</v>
      </c>
      <c r="P374" s="1537"/>
      <c r="Q374" s="1562" t="s">
        <v>78</v>
      </c>
      <c r="R374" s="2722">
        <v>288</v>
      </c>
      <c r="S374" s="2722">
        <f t="shared" si="286"/>
        <v>0</v>
      </c>
      <c r="T374" s="2722"/>
      <c r="U374" s="1563" t="s">
        <v>829</v>
      </c>
      <c r="V374" s="1532"/>
      <c r="W374" s="1532" t="s">
        <v>111</v>
      </c>
      <c r="X374" s="1565" t="s">
        <v>1366</v>
      </c>
      <c r="Y374" s="1589" t="s">
        <v>88</v>
      </c>
      <c r="Z374" s="1589" t="s">
        <v>1046</v>
      </c>
      <c r="AA374" s="1589"/>
      <c r="AB374" s="1589"/>
      <c r="AC374" s="1580" t="s">
        <v>1404</v>
      </c>
      <c r="AD374" s="1590" t="s">
        <v>122</v>
      </c>
      <c r="AE374" s="2277">
        <v>0.845</v>
      </c>
      <c r="AF374" s="2278">
        <f t="shared" si="303"/>
        <v>243.36</v>
      </c>
      <c r="AG374" s="1504"/>
      <c r="AH374" s="1609" t="s">
        <v>81</v>
      </c>
      <c r="AI374" s="1609"/>
      <c r="AJ374" s="1609">
        <v>1</v>
      </c>
      <c r="AK374" s="1610">
        <f t="shared" ref="AK374:AK381" si="306">J374</f>
        <v>288</v>
      </c>
      <c r="AL374" s="1610"/>
      <c r="AM374" s="1610">
        <f t="shared" ref="AM374:AM382" si="307">J374/24</f>
        <v>12</v>
      </c>
      <c r="AN374" s="1610"/>
      <c r="AO374" s="1610"/>
      <c r="AP374" s="1610"/>
      <c r="AQ374" s="1610"/>
      <c r="AR374" s="1610" t="s">
        <v>63</v>
      </c>
      <c r="AS374" s="1610">
        <f t="shared" ref="AS374:AS382" si="308">J374</f>
        <v>288</v>
      </c>
      <c r="AT374" s="1610"/>
      <c r="AU374" s="1622"/>
      <c r="AV374" s="1622">
        <f>J374</f>
        <v>288</v>
      </c>
      <c r="AW374" s="1622"/>
      <c r="AX374" s="1622"/>
      <c r="AY374" s="1622"/>
      <c r="AZ374" s="1622"/>
      <c r="BA374" s="1622"/>
      <c r="BB374" s="1622"/>
      <c r="BC374" s="1622"/>
      <c r="BD374" s="1622">
        <f t="shared" si="304"/>
        <v>276</v>
      </c>
      <c r="BE374" s="1622">
        <f t="shared" si="305"/>
        <v>12</v>
      </c>
      <c r="BF374" s="1534"/>
      <c r="BG374" s="1638"/>
      <c r="BH374" s="1639"/>
      <c r="BI374" s="1639"/>
      <c r="BJ374" s="1639"/>
      <c r="BK374" s="1639"/>
      <c r="BL374" s="1639"/>
      <c r="BM374" s="1639"/>
      <c r="BN374" s="1639"/>
      <c r="BO374" s="1639"/>
      <c r="BP374" s="1639"/>
      <c r="BQ374" s="1639"/>
      <c r="BR374" s="1639"/>
      <c r="BS374" s="1639"/>
      <c r="BT374" s="1639"/>
      <c r="BU374" s="1639"/>
      <c r="BV374" s="1639"/>
      <c r="BW374" s="1639"/>
      <c r="BX374" s="1639"/>
      <c r="BY374" s="1639"/>
      <c r="BZ374" s="1639"/>
      <c r="CA374" s="1639"/>
      <c r="CB374" s="1639"/>
      <c r="CC374" s="1639"/>
      <c r="CD374" s="1639"/>
      <c r="CE374" s="1639"/>
      <c r="CF374" s="1639"/>
      <c r="CG374" s="1639"/>
      <c r="CH374" s="1639"/>
      <c r="CI374" s="1639"/>
      <c r="CJ374" s="1639"/>
      <c r="CK374" s="1639"/>
      <c r="CL374" s="1639"/>
      <c r="CM374" s="1639"/>
      <c r="CN374" s="1639"/>
      <c r="CO374" s="1639"/>
      <c r="CP374" s="1639"/>
      <c r="CQ374" s="1639"/>
      <c r="CR374" s="1639"/>
      <c r="CS374" s="1639"/>
      <c r="CT374" s="1639"/>
      <c r="CU374" s="1639"/>
      <c r="CV374" s="1639"/>
      <c r="CW374" s="1639"/>
      <c r="CX374" s="1639"/>
      <c r="CY374" s="1639"/>
      <c r="CZ374" s="1639"/>
      <c r="DA374" s="1639"/>
      <c r="DB374" s="1639"/>
      <c r="DC374" s="1639"/>
      <c r="DD374" s="1639"/>
      <c r="DE374" s="1639"/>
      <c r="DF374" s="1639"/>
      <c r="DG374" s="1639"/>
      <c r="DH374" s="1639"/>
      <c r="DI374" s="1639"/>
      <c r="DJ374" s="1639"/>
      <c r="DK374" s="1639"/>
      <c r="DL374" s="1639"/>
      <c r="DM374" s="1639"/>
      <c r="DN374" s="1639"/>
      <c r="DO374" s="1639"/>
      <c r="DP374" s="1639"/>
      <c r="DQ374" s="1639"/>
      <c r="DR374" s="1639"/>
      <c r="DS374" s="1639"/>
      <c r="DT374" s="1639"/>
      <c r="DU374" s="1639"/>
      <c r="DV374" s="1639"/>
      <c r="DW374" s="1639"/>
      <c r="DX374" s="1639"/>
      <c r="DY374" s="1639"/>
      <c r="DZ374" s="1639"/>
      <c r="EA374" s="1639"/>
      <c r="EB374" s="1639"/>
      <c r="EC374" s="1639"/>
      <c r="ED374" s="1639"/>
      <c r="EE374" s="1639"/>
      <c r="EF374" s="1639"/>
      <c r="EG374" s="1639"/>
      <c r="EH374" s="1639"/>
      <c r="EI374" s="1639"/>
      <c r="EJ374" s="1639"/>
      <c r="EK374" s="1639"/>
      <c r="EL374" s="1639"/>
      <c r="EM374" s="1639"/>
      <c r="EN374" s="1639"/>
      <c r="EO374" s="1639"/>
      <c r="EP374" s="1639"/>
      <c r="EQ374" s="1639"/>
      <c r="ER374" s="1639"/>
      <c r="ES374" s="1639"/>
      <c r="ET374" s="1639"/>
      <c r="EU374" s="1639"/>
      <c r="EV374" s="1639"/>
      <c r="EW374" s="1639"/>
      <c r="EX374" s="1639"/>
      <c r="EY374" s="1639"/>
      <c r="EZ374" s="1639"/>
      <c r="FA374" s="1639"/>
      <c r="FB374" s="1639"/>
      <c r="FC374" s="1639"/>
      <c r="FD374" s="1639"/>
      <c r="FE374" s="1639"/>
      <c r="FF374" s="1639"/>
      <c r="FG374" s="1639"/>
      <c r="FH374" s="1639"/>
      <c r="FI374" s="1639"/>
      <c r="FJ374" s="1639"/>
      <c r="FK374" s="1639"/>
      <c r="FL374" s="1639"/>
      <c r="FM374" s="1639"/>
      <c r="FN374" s="1639"/>
      <c r="FO374" s="1639"/>
      <c r="FP374" s="1639"/>
      <c r="FQ374" s="1639"/>
      <c r="FR374" s="1639"/>
      <c r="FS374" s="1639"/>
      <c r="FT374" s="1639"/>
      <c r="FU374" s="1639"/>
      <c r="FV374" s="1639"/>
      <c r="FW374" s="1639"/>
      <c r="FX374" s="1639"/>
      <c r="FY374" s="1639"/>
      <c r="FZ374" s="1639"/>
      <c r="GA374" s="1639"/>
      <c r="GB374" s="1639"/>
      <c r="GC374" s="1639"/>
      <c r="GD374" s="1639"/>
      <c r="GE374" s="1639"/>
      <c r="GF374" s="1639"/>
      <c r="GG374" s="1639"/>
      <c r="GH374" s="1639"/>
      <c r="GI374" s="1639"/>
      <c r="GJ374" s="1639"/>
      <c r="GK374" s="1639"/>
      <c r="GL374" s="1639"/>
      <c r="GM374" s="1639"/>
      <c r="GN374" s="1639"/>
      <c r="GO374" s="1639"/>
      <c r="GP374" s="1639"/>
      <c r="GQ374" s="1639"/>
      <c r="GR374" s="1639"/>
      <c r="GS374" s="1639"/>
      <c r="GT374" s="1639"/>
      <c r="GU374" s="1639"/>
      <c r="GV374" s="1639"/>
      <c r="GW374" s="1639"/>
      <c r="GX374" s="1639"/>
      <c r="GY374" s="1639"/>
      <c r="GZ374" s="1639"/>
      <c r="HA374" s="1639"/>
      <c r="HB374" s="1639"/>
      <c r="HC374" s="1639"/>
      <c r="HD374" s="1639"/>
      <c r="HE374" s="1639"/>
      <c r="HF374" s="1639"/>
      <c r="HG374" s="1639"/>
      <c r="HH374" s="1639"/>
      <c r="HI374" s="1639"/>
      <c r="HJ374" s="1639"/>
      <c r="HK374" s="1639"/>
      <c r="HL374" s="1639"/>
      <c r="HM374" s="1639"/>
      <c r="HN374" s="1639"/>
      <c r="HO374" s="1639"/>
      <c r="HP374" s="1639"/>
      <c r="HQ374" s="1639"/>
      <c r="HR374" s="1639"/>
      <c r="HS374" s="1639"/>
      <c r="HT374" s="1639"/>
      <c r="HU374" s="1639"/>
      <c r="HV374" s="1639"/>
      <c r="HW374" s="1639"/>
      <c r="HX374" s="1639"/>
      <c r="HY374" s="1639"/>
      <c r="HZ374" s="1639"/>
      <c r="IA374" s="1639"/>
      <c r="IB374" s="1639"/>
      <c r="IC374" s="1639"/>
      <c r="ID374" s="1639"/>
      <c r="IE374" s="1639"/>
      <c r="IF374" s="1639"/>
      <c r="IG374" s="1639"/>
      <c r="IH374" s="1639"/>
      <c r="II374" s="1639"/>
      <c r="IJ374" s="1639"/>
      <c r="IK374" s="1639"/>
      <c r="IL374" s="1639"/>
      <c r="IM374" s="1639"/>
      <c r="IN374" s="1639"/>
      <c r="IO374" s="1639"/>
      <c r="IP374" s="1639"/>
      <c r="IQ374" s="1639"/>
      <c r="IR374" s="1639"/>
      <c r="IS374" s="1639"/>
      <c r="IT374" s="1639"/>
      <c r="IU374" s="1639"/>
      <c r="IV374" s="1639"/>
      <c r="IW374" s="1639"/>
      <c r="IX374" s="1639"/>
      <c r="IY374" s="1639"/>
      <c r="IZ374" s="1639"/>
      <c r="JA374" s="1639"/>
      <c r="JB374" s="1639"/>
      <c r="JC374" s="1639"/>
      <c r="JD374" s="1639"/>
      <c r="JE374" s="1639"/>
      <c r="JF374" s="1639"/>
      <c r="JG374" s="1639"/>
      <c r="JH374" s="1639"/>
      <c r="JI374" s="1639"/>
      <c r="JJ374" s="1639"/>
      <c r="JK374" s="1639"/>
      <c r="JL374" s="1639"/>
      <c r="JM374" s="1639"/>
      <c r="JN374" s="1639"/>
      <c r="JO374" s="1639"/>
      <c r="JP374" s="1639"/>
      <c r="JQ374" s="1639"/>
      <c r="JR374" s="1639"/>
      <c r="JS374" s="1639"/>
      <c r="JT374" s="1639"/>
      <c r="JU374" s="1639"/>
      <c r="JV374" s="1639"/>
      <c r="JW374" s="1639"/>
      <c r="JX374" s="1639"/>
      <c r="JY374" s="1639"/>
      <c r="JZ374" s="1639"/>
      <c r="KA374" s="1639"/>
      <c r="KB374" s="1639"/>
      <c r="KC374" s="1639"/>
      <c r="KD374" s="1639"/>
      <c r="KE374" s="1639"/>
      <c r="KF374" s="1639"/>
      <c r="KG374" s="1639"/>
      <c r="KH374" s="1639"/>
      <c r="KI374" s="1639"/>
      <c r="KJ374" s="1639"/>
      <c r="KK374" s="1639"/>
      <c r="KL374" s="1639"/>
      <c r="KM374" s="1639"/>
      <c r="KN374" s="1639"/>
      <c r="KO374" s="1639"/>
      <c r="KP374" s="1639"/>
      <c r="KQ374" s="1639"/>
      <c r="KR374" s="1639"/>
      <c r="KS374" s="1639"/>
      <c r="KT374" s="1639"/>
      <c r="KU374" s="1639"/>
      <c r="KV374" s="1639"/>
      <c r="KW374" s="1639"/>
      <c r="KX374" s="1639"/>
      <c r="KY374" s="1639"/>
      <c r="KZ374" s="1639"/>
      <c r="LA374" s="1639"/>
      <c r="LB374" s="1639"/>
      <c r="LC374" s="1639"/>
      <c r="LD374" s="1639"/>
      <c r="LE374" s="1639"/>
      <c r="LF374" s="1639"/>
      <c r="LG374" s="1639"/>
      <c r="LH374" s="1639"/>
      <c r="LI374" s="1639"/>
      <c r="LJ374" s="1639"/>
      <c r="LK374" s="1639"/>
      <c r="LL374" s="1639"/>
      <c r="LM374" s="1639"/>
      <c r="LN374" s="1639"/>
      <c r="LO374" s="1639"/>
      <c r="LP374" s="1639"/>
    </row>
    <row r="375" s="1481" customFormat="1" ht="47" customHeight="1" spans="1:328">
      <c r="A375" s="1499">
        <v>45906</v>
      </c>
      <c r="B375" s="1500" t="s">
        <v>753</v>
      </c>
      <c r="C375" s="1501" t="s">
        <v>115</v>
      </c>
      <c r="D375" s="1502">
        <v>4500178976</v>
      </c>
      <c r="E375" s="2253"/>
      <c r="F375" s="1502" t="s">
        <v>1406</v>
      </c>
      <c r="G375" s="1505" t="s">
        <v>128</v>
      </c>
      <c r="H375" s="1505" t="s">
        <v>128</v>
      </c>
      <c r="I375" s="1532" t="s">
        <v>129</v>
      </c>
      <c r="J375" s="1522">
        <v>288</v>
      </c>
      <c r="K375" s="1534">
        <v>0</v>
      </c>
      <c r="L375" s="1534">
        <v>96</v>
      </c>
      <c r="M375" s="1534">
        <f t="shared" si="302"/>
        <v>3</v>
      </c>
      <c r="N375" s="1536">
        <v>45947</v>
      </c>
      <c r="O375" s="1536">
        <v>45945</v>
      </c>
      <c r="P375" s="1537"/>
      <c r="Q375" s="1562" t="s">
        <v>78</v>
      </c>
      <c r="R375" s="2722">
        <v>288</v>
      </c>
      <c r="S375" s="2722">
        <f t="shared" si="286"/>
        <v>0</v>
      </c>
      <c r="T375" s="2722"/>
      <c r="U375" s="1563" t="s">
        <v>829</v>
      </c>
      <c r="V375" s="1532"/>
      <c r="W375" s="1532" t="s">
        <v>111</v>
      </c>
      <c r="X375" s="1565" t="s">
        <v>1366</v>
      </c>
      <c r="Y375" s="1589" t="s">
        <v>88</v>
      </c>
      <c r="Z375" s="1589" t="s">
        <v>1046</v>
      </c>
      <c r="AA375" s="1589"/>
      <c r="AB375" s="1589"/>
      <c r="AC375" s="1580" t="s">
        <v>1404</v>
      </c>
      <c r="AD375" s="1590" t="s">
        <v>122</v>
      </c>
      <c r="AE375" s="2277">
        <v>0.8324</v>
      </c>
      <c r="AF375" s="2278">
        <f t="shared" si="303"/>
        <v>239.7312</v>
      </c>
      <c r="AG375" s="1504"/>
      <c r="AH375" s="1609" t="s">
        <v>81</v>
      </c>
      <c r="AI375" s="1609"/>
      <c r="AJ375" s="1609">
        <v>1</v>
      </c>
      <c r="AK375" s="1610">
        <f t="shared" si="306"/>
        <v>288</v>
      </c>
      <c r="AL375" s="1610"/>
      <c r="AM375" s="1610">
        <f t="shared" si="307"/>
        <v>12</v>
      </c>
      <c r="AN375" s="1610"/>
      <c r="AO375" s="1610"/>
      <c r="AP375" s="1610"/>
      <c r="AQ375" s="1610"/>
      <c r="AR375" s="1610" t="s">
        <v>63</v>
      </c>
      <c r="AS375" s="1610">
        <f t="shared" si="308"/>
        <v>288</v>
      </c>
      <c r="AT375" s="1610"/>
      <c r="AU375" s="1622"/>
      <c r="AV375" s="1622"/>
      <c r="AW375" s="1622">
        <f>J375</f>
        <v>288</v>
      </c>
      <c r="AX375" s="1622"/>
      <c r="AY375" s="1622"/>
      <c r="AZ375" s="1622"/>
      <c r="BA375" s="1622"/>
      <c r="BB375" s="1622"/>
      <c r="BC375" s="1622"/>
      <c r="BD375" s="1622">
        <f t="shared" si="304"/>
        <v>276</v>
      </c>
      <c r="BE375" s="1622">
        <f t="shared" si="305"/>
        <v>12</v>
      </c>
      <c r="BF375" s="1534"/>
      <c r="BG375" s="1638"/>
      <c r="BH375" s="1639"/>
      <c r="BI375" s="1639"/>
      <c r="BJ375" s="1639"/>
      <c r="BK375" s="1639"/>
      <c r="BL375" s="1639"/>
      <c r="BM375" s="1639"/>
      <c r="BN375" s="1639"/>
      <c r="BO375" s="1639"/>
      <c r="BP375" s="1639"/>
      <c r="BQ375" s="1639"/>
      <c r="BR375" s="1639"/>
      <c r="BS375" s="1639"/>
      <c r="BT375" s="1639"/>
      <c r="BU375" s="1639"/>
      <c r="BV375" s="1639"/>
      <c r="BW375" s="1639"/>
      <c r="BX375" s="1639"/>
      <c r="BY375" s="1639"/>
      <c r="BZ375" s="1639"/>
      <c r="CA375" s="1639"/>
      <c r="CB375" s="1639"/>
      <c r="CC375" s="1639"/>
      <c r="CD375" s="1639"/>
      <c r="CE375" s="1639"/>
      <c r="CF375" s="1639"/>
      <c r="CG375" s="1639"/>
      <c r="CH375" s="1639"/>
      <c r="CI375" s="1639"/>
      <c r="CJ375" s="1639"/>
      <c r="CK375" s="1639"/>
      <c r="CL375" s="1639"/>
      <c r="CM375" s="1639"/>
      <c r="CN375" s="1639"/>
      <c r="CO375" s="1639"/>
      <c r="CP375" s="1639"/>
      <c r="CQ375" s="1639"/>
      <c r="CR375" s="1639"/>
      <c r="CS375" s="1639"/>
      <c r="CT375" s="1639"/>
      <c r="CU375" s="1639"/>
      <c r="CV375" s="1639"/>
      <c r="CW375" s="1639"/>
      <c r="CX375" s="1639"/>
      <c r="CY375" s="1639"/>
      <c r="CZ375" s="1639"/>
      <c r="DA375" s="1639"/>
      <c r="DB375" s="1639"/>
      <c r="DC375" s="1639"/>
      <c r="DD375" s="1639"/>
      <c r="DE375" s="1639"/>
      <c r="DF375" s="1639"/>
      <c r="DG375" s="1639"/>
      <c r="DH375" s="1639"/>
      <c r="DI375" s="1639"/>
      <c r="DJ375" s="1639"/>
      <c r="DK375" s="1639"/>
      <c r="DL375" s="1639"/>
      <c r="DM375" s="1639"/>
      <c r="DN375" s="1639"/>
      <c r="DO375" s="1639"/>
      <c r="DP375" s="1639"/>
      <c r="DQ375" s="1639"/>
      <c r="DR375" s="1639"/>
      <c r="DS375" s="1639"/>
      <c r="DT375" s="1639"/>
      <c r="DU375" s="1639"/>
      <c r="DV375" s="1639"/>
      <c r="DW375" s="1639"/>
      <c r="DX375" s="1639"/>
      <c r="DY375" s="1639"/>
      <c r="DZ375" s="1639"/>
      <c r="EA375" s="1639"/>
      <c r="EB375" s="1639"/>
      <c r="EC375" s="1639"/>
      <c r="ED375" s="1639"/>
      <c r="EE375" s="1639"/>
      <c r="EF375" s="1639"/>
      <c r="EG375" s="1639"/>
      <c r="EH375" s="1639"/>
      <c r="EI375" s="1639"/>
      <c r="EJ375" s="1639"/>
      <c r="EK375" s="1639"/>
      <c r="EL375" s="1639"/>
      <c r="EM375" s="1639"/>
      <c r="EN375" s="1639"/>
      <c r="EO375" s="1639"/>
      <c r="EP375" s="1639"/>
      <c r="EQ375" s="1639"/>
      <c r="ER375" s="1639"/>
      <c r="ES375" s="1639"/>
      <c r="ET375" s="1639"/>
      <c r="EU375" s="1639"/>
      <c r="EV375" s="1639"/>
      <c r="EW375" s="1639"/>
      <c r="EX375" s="1639"/>
      <c r="EY375" s="1639"/>
      <c r="EZ375" s="1639"/>
      <c r="FA375" s="1639"/>
      <c r="FB375" s="1639"/>
      <c r="FC375" s="1639"/>
      <c r="FD375" s="1639"/>
      <c r="FE375" s="1639"/>
      <c r="FF375" s="1639"/>
      <c r="FG375" s="1639"/>
      <c r="FH375" s="1639"/>
      <c r="FI375" s="1639"/>
      <c r="FJ375" s="1639"/>
      <c r="FK375" s="1639"/>
      <c r="FL375" s="1639"/>
      <c r="FM375" s="1639"/>
      <c r="FN375" s="1639"/>
      <c r="FO375" s="1639"/>
      <c r="FP375" s="1639"/>
      <c r="FQ375" s="1639"/>
      <c r="FR375" s="1639"/>
      <c r="FS375" s="1639"/>
      <c r="FT375" s="1639"/>
      <c r="FU375" s="1639"/>
      <c r="FV375" s="1639"/>
      <c r="FW375" s="1639"/>
      <c r="FX375" s="1639"/>
      <c r="FY375" s="1639"/>
      <c r="FZ375" s="1639"/>
      <c r="GA375" s="1639"/>
      <c r="GB375" s="1639"/>
      <c r="GC375" s="1639"/>
      <c r="GD375" s="1639"/>
      <c r="GE375" s="1639"/>
      <c r="GF375" s="1639"/>
      <c r="GG375" s="1639"/>
      <c r="GH375" s="1639"/>
      <c r="GI375" s="1639"/>
      <c r="GJ375" s="1639"/>
      <c r="GK375" s="1639"/>
      <c r="GL375" s="1639"/>
      <c r="GM375" s="1639"/>
      <c r="GN375" s="1639"/>
      <c r="GO375" s="1639"/>
      <c r="GP375" s="1639"/>
      <c r="GQ375" s="1639"/>
      <c r="GR375" s="1639"/>
      <c r="GS375" s="1639"/>
      <c r="GT375" s="1639"/>
      <c r="GU375" s="1639"/>
      <c r="GV375" s="1639"/>
      <c r="GW375" s="1639"/>
      <c r="GX375" s="1639"/>
      <c r="GY375" s="1639"/>
      <c r="GZ375" s="1639"/>
      <c r="HA375" s="1639"/>
      <c r="HB375" s="1639"/>
      <c r="HC375" s="1639"/>
      <c r="HD375" s="1639"/>
      <c r="HE375" s="1639"/>
      <c r="HF375" s="1639"/>
      <c r="HG375" s="1639"/>
      <c r="HH375" s="1639"/>
      <c r="HI375" s="1639"/>
      <c r="HJ375" s="1639"/>
      <c r="HK375" s="1639"/>
      <c r="HL375" s="1639"/>
      <c r="HM375" s="1639"/>
      <c r="HN375" s="1639"/>
      <c r="HO375" s="1639"/>
      <c r="HP375" s="1639"/>
      <c r="HQ375" s="1639"/>
      <c r="HR375" s="1639"/>
      <c r="HS375" s="1639"/>
      <c r="HT375" s="1639"/>
      <c r="HU375" s="1639"/>
      <c r="HV375" s="1639"/>
      <c r="HW375" s="1639"/>
      <c r="HX375" s="1639"/>
      <c r="HY375" s="1639"/>
      <c r="HZ375" s="1639"/>
      <c r="IA375" s="1639"/>
      <c r="IB375" s="1639"/>
      <c r="IC375" s="1639"/>
      <c r="ID375" s="1639"/>
      <c r="IE375" s="1639"/>
      <c r="IF375" s="1639"/>
      <c r="IG375" s="1639"/>
      <c r="IH375" s="1639"/>
      <c r="II375" s="1639"/>
      <c r="IJ375" s="1639"/>
      <c r="IK375" s="1639"/>
      <c r="IL375" s="1639"/>
      <c r="IM375" s="1639"/>
      <c r="IN375" s="1639"/>
      <c r="IO375" s="1639"/>
      <c r="IP375" s="1639"/>
      <c r="IQ375" s="1639"/>
      <c r="IR375" s="1639"/>
      <c r="IS375" s="1639"/>
      <c r="IT375" s="1639"/>
      <c r="IU375" s="1639"/>
      <c r="IV375" s="1639"/>
      <c r="IW375" s="1639"/>
      <c r="IX375" s="1639"/>
      <c r="IY375" s="1639"/>
      <c r="IZ375" s="1639"/>
      <c r="JA375" s="1639"/>
      <c r="JB375" s="1639"/>
      <c r="JC375" s="1639"/>
      <c r="JD375" s="1639"/>
      <c r="JE375" s="1639"/>
      <c r="JF375" s="1639"/>
      <c r="JG375" s="1639"/>
      <c r="JH375" s="1639"/>
      <c r="JI375" s="1639"/>
      <c r="JJ375" s="1639"/>
      <c r="JK375" s="1639"/>
      <c r="JL375" s="1639"/>
      <c r="JM375" s="1639"/>
      <c r="JN375" s="1639"/>
      <c r="JO375" s="1639"/>
      <c r="JP375" s="1639"/>
      <c r="JQ375" s="1639"/>
      <c r="JR375" s="1639"/>
      <c r="JS375" s="1639"/>
      <c r="JT375" s="1639"/>
      <c r="JU375" s="1639"/>
      <c r="JV375" s="1639"/>
      <c r="JW375" s="1639"/>
      <c r="JX375" s="1639"/>
      <c r="JY375" s="1639"/>
      <c r="JZ375" s="1639"/>
      <c r="KA375" s="1639"/>
      <c r="KB375" s="1639"/>
      <c r="KC375" s="1639"/>
      <c r="KD375" s="1639"/>
      <c r="KE375" s="1639"/>
      <c r="KF375" s="1639"/>
      <c r="KG375" s="1639"/>
      <c r="KH375" s="1639"/>
      <c r="KI375" s="1639"/>
      <c r="KJ375" s="1639"/>
      <c r="KK375" s="1639"/>
      <c r="KL375" s="1639"/>
      <c r="KM375" s="1639"/>
      <c r="KN375" s="1639"/>
      <c r="KO375" s="1639"/>
      <c r="KP375" s="1639"/>
      <c r="KQ375" s="1639"/>
      <c r="KR375" s="1639"/>
      <c r="KS375" s="1639"/>
      <c r="KT375" s="1639"/>
      <c r="KU375" s="1639"/>
      <c r="KV375" s="1639"/>
      <c r="KW375" s="1639"/>
      <c r="KX375" s="1639"/>
      <c r="KY375" s="1639"/>
      <c r="KZ375" s="1639"/>
      <c r="LA375" s="1639"/>
      <c r="LB375" s="1639"/>
      <c r="LC375" s="1639"/>
      <c r="LD375" s="1639"/>
      <c r="LE375" s="1639"/>
      <c r="LF375" s="1639"/>
      <c r="LG375" s="1639"/>
      <c r="LH375" s="1639"/>
      <c r="LI375" s="1639"/>
      <c r="LJ375" s="1639"/>
      <c r="LK375" s="1639"/>
      <c r="LL375" s="1639"/>
      <c r="LM375" s="1639"/>
      <c r="LN375" s="1639"/>
      <c r="LO375" s="1639"/>
      <c r="LP375" s="1639"/>
    </row>
    <row r="376" s="1481" customFormat="1" ht="47" customHeight="1" spans="1:328">
      <c r="A376" s="1499">
        <v>45906</v>
      </c>
      <c r="B376" s="1500" t="s">
        <v>753</v>
      </c>
      <c r="C376" s="1501" t="s">
        <v>115</v>
      </c>
      <c r="D376" s="1502">
        <v>4500178976</v>
      </c>
      <c r="E376" s="2253"/>
      <c r="F376" s="1502" t="s">
        <v>1407</v>
      </c>
      <c r="G376" s="1505" t="s">
        <v>131</v>
      </c>
      <c r="H376" s="1505" t="s">
        <v>131</v>
      </c>
      <c r="I376" s="1532" t="s">
        <v>132</v>
      </c>
      <c r="J376" s="1522">
        <v>288</v>
      </c>
      <c r="K376" s="1534">
        <v>0</v>
      </c>
      <c r="L376" s="1534">
        <v>96</v>
      </c>
      <c r="M376" s="1534">
        <f t="shared" si="302"/>
        <v>3</v>
      </c>
      <c r="N376" s="1536">
        <v>45947</v>
      </c>
      <c r="O376" s="1536">
        <v>45945</v>
      </c>
      <c r="P376" s="1537"/>
      <c r="Q376" s="1562" t="s">
        <v>78</v>
      </c>
      <c r="R376" s="2722">
        <v>288</v>
      </c>
      <c r="S376" s="2722">
        <f t="shared" si="286"/>
        <v>0</v>
      </c>
      <c r="T376" s="2722"/>
      <c r="U376" s="1563" t="s">
        <v>829</v>
      </c>
      <c r="V376" s="1532"/>
      <c r="W376" s="1532" t="s">
        <v>111</v>
      </c>
      <c r="X376" s="1565" t="s">
        <v>1366</v>
      </c>
      <c r="Y376" s="1589" t="s">
        <v>88</v>
      </c>
      <c r="Z376" s="1589" t="s">
        <v>1046</v>
      </c>
      <c r="AA376" s="1589"/>
      <c r="AB376" s="1589"/>
      <c r="AC376" s="1580" t="s">
        <v>1404</v>
      </c>
      <c r="AD376" s="1590" t="s">
        <v>122</v>
      </c>
      <c r="AE376" s="2277">
        <v>0.8945</v>
      </c>
      <c r="AF376" s="2278">
        <f t="shared" si="303"/>
        <v>257.616</v>
      </c>
      <c r="AG376" s="1504"/>
      <c r="AH376" s="1609" t="s">
        <v>81</v>
      </c>
      <c r="AI376" s="1609"/>
      <c r="AJ376" s="1609">
        <v>1</v>
      </c>
      <c r="AK376" s="1610">
        <f t="shared" si="306"/>
        <v>288</v>
      </c>
      <c r="AL376" s="1610"/>
      <c r="AM376" s="1610">
        <f t="shared" si="307"/>
        <v>12</v>
      </c>
      <c r="AN376" s="1610"/>
      <c r="AO376" s="1610"/>
      <c r="AP376" s="1610"/>
      <c r="AQ376" s="1610"/>
      <c r="AR376" s="1610" t="s">
        <v>63</v>
      </c>
      <c r="AS376" s="1610">
        <f t="shared" si="308"/>
        <v>288</v>
      </c>
      <c r="AT376" s="1610"/>
      <c r="AU376" s="1622"/>
      <c r="AV376" s="1622"/>
      <c r="AW376" s="1622"/>
      <c r="AX376" s="1622">
        <f>J376</f>
        <v>288</v>
      </c>
      <c r="AY376" s="1622"/>
      <c r="AZ376" s="1622"/>
      <c r="BA376" s="1622"/>
      <c r="BB376" s="1622"/>
      <c r="BC376" s="1622"/>
      <c r="BD376" s="1622">
        <f t="shared" si="304"/>
        <v>276</v>
      </c>
      <c r="BE376" s="1622">
        <f t="shared" si="305"/>
        <v>12</v>
      </c>
      <c r="BF376" s="1534"/>
      <c r="BG376" s="1638"/>
      <c r="BH376" s="1639"/>
      <c r="BI376" s="1639"/>
      <c r="BJ376" s="1639"/>
      <c r="BK376" s="1639"/>
      <c r="BL376" s="1639"/>
      <c r="BM376" s="1639"/>
      <c r="BN376" s="1639"/>
      <c r="BO376" s="1639"/>
      <c r="BP376" s="1639"/>
      <c r="BQ376" s="1639"/>
      <c r="BR376" s="1639"/>
      <c r="BS376" s="1639"/>
      <c r="BT376" s="1639"/>
      <c r="BU376" s="1639"/>
      <c r="BV376" s="1639"/>
      <c r="BW376" s="1639"/>
      <c r="BX376" s="1639"/>
      <c r="BY376" s="1639"/>
      <c r="BZ376" s="1639"/>
      <c r="CA376" s="1639"/>
      <c r="CB376" s="1639"/>
      <c r="CC376" s="1639"/>
      <c r="CD376" s="1639"/>
      <c r="CE376" s="1639"/>
      <c r="CF376" s="1639"/>
      <c r="CG376" s="1639"/>
      <c r="CH376" s="1639"/>
      <c r="CI376" s="1639"/>
      <c r="CJ376" s="1639"/>
      <c r="CK376" s="1639"/>
      <c r="CL376" s="1639"/>
      <c r="CM376" s="1639"/>
      <c r="CN376" s="1639"/>
      <c r="CO376" s="1639"/>
      <c r="CP376" s="1639"/>
      <c r="CQ376" s="1639"/>
      <c r="CR376" s="1639"/>
      <c r="CS376" s="1639"/>
      <c r="CT376" s="1639"/>
      <c r="CU376" s="1639"/>
      <c r="CV376" s="1639"/>
      <c r="CW376" s="1639"/>
      <c r="CX376" s="1639"/>
      <c r="CY376" s="1639"/>
      <c r="CZ376" s="1639"/>
      <c r="DA376" s="1639"/>
      <c r="DB376" s="1639"/>
      <c r="DC376" s="1639"/>
      <c r="DD376" s="1639"/>
      <c r="DE376" s="1639"/>
      <c r="DF376" s="1639"/>
      <c r="DG376" s="1639"/>
      <c r="DH376" s="1639"/>
      <c r="DI376" s="1639"/>
      <c r="DJ376" s="1639"/>
      <c r="DK376" s="1639"/>
      <c r="DL376" s="1639"/>
      <c r="DM376" s="1639"/>
      <c r="DN376" s="1639"/>
      <c r="DO376" s="1639"/>
      <c r="DP376" s="1639"/>
      <c r="DQ376" s="1639"/>
      <c r="DR376" s="1639"/>
      <c r="DS376" s="1639"/>
      <c r="DT376" s="1639"/>
      <c r="DU376" s="1639"/>
      <c r="DV376" s="1639"/>
      <c r="DW376" s="1639"/>
      <c r="DX376" s="1639"/>
      <c r="DY376" s="1639"/>
      <c r="DZ376" s="1639"/>
      <c r="EA376" s="1639"/>
      <c r="EB376" s="1639"/>
      <c r="EC376" s="1639"/>
      <c r="ED376" s="1639"/>
      <c r="EE376" s="1639"/>
      <c r="EF376" s="1639"/>
      <c r="EG376" s="1639"/>
      <c r="EH376" s="1639"/>
      <c r="EI376" s="1639"/>
      <c r="EJ376" s="1639"/>
      <c r="EK376" s="1639"/>
      <c r="EL376" s="1639"/>
      <c r="EM376" s="1639"/>
      <c r="EN376" s="1639"/>
      <c r="EO376" s="1639"/>
      <c r="EP376" s="1639"/>
      <c r="EQ376" s="1639"/>
      <c r="ER376" s="1639"/>
      <c r="ES376" s="1639"/>
      <c r="ET376" s="1639"/>
      <c r="EU376" s="1639"/>
      <c r="EV376" s="1639"/>
      <c r="EW376" s="1639"/>
      <c r="EX376" s="1639"/>
      <c r="EY376" s="1639"/>
      <c r="EZ376" s="1639"/>
      <c r="FA376" s="1639"/>
      <c r="FB376" s="1639"/>
      <c r="FC376" s="1639"/>
      <c r="FD376" s="1639"/>
      <c r="FE376" s="1639"/>
      <c r="FF376" s="1639"/>
      <c r="FG376" s="1639"/>
      <c r="FH376" s="1639"/>
      <c r="FI376" s="1639"/>
      <c r="FJ376" s="1639"/>
      <c r="FK376" s="1639"/>
      <c r="FL376" s="1639"/>
      <c r="FM376" s="1639"/>
      <c r="FN376" s="1639"/>
      <c r="FO376" s="1639"/>
      <c r="FP376" s="1639"/>
      <c r="FQ376" s="1639"/>
      <c r="FR376" s="1639"/>
      <c r="FS376" s="1639"/>
      <c r="FT376" s="1639"/>
      <c r="FU376" s="1639"/>
      <c r="FV376" s="1639"/>
      <c r="FW376" s="1639"/>
      <c r="FX376" s="1639"/>
      <c r="FY376" s="1639"/>
      <c r="FZ376" s="1639"/>
      <c r="GA376" s="1639"/>
      <c r="GB376" s="1639"/>
      <c r="GC376" s="1639"/>
      <c r="GD376" s="1639"/>
      <c r="GE376" s="1639"/>
      <c r="GF376" s="1639"/>
      <c r="GG376" s="1639"/>
      <c r="GH376" s="1639"/>
      <c r="GI376" s="1639"/>
      <c r="GJ376" s="1639"/>
      <c r="GK376" s="1639"/>
      <c r="GL376" s="1639"/>
      <c r="GM376" s="1639"/>
      <c r="GN376" s="1639"/>
      <c r="GO376" s="1639"/>
      <c r="GP376" s="1639"/>
      <c r="GQ376" s="1639"/>
      <c r="GR376" s="1639"/>
      <c r="GS376" s="1639"/>
      <c r="GT376" s="1639"/>
      <c r="GU376" s="1639"/>
      <c r="GV376" s="1639"/>
      <c r="GW376" s="1639"/>
      <c r="GX376" s="1639"/>
      <c r="GY376" s="1639"/>
      <c r="GZ376" s="1639"/>
      <c r="HA376" s="1639"/>
      <c r="HB376" s="1639"/>
      <c r="HC376" s="1639"/>
      <c r="HD376" s="1639"/>
      <c r="HE376" s="1639"/>
      <c r="HF376" s="1639"/>
      <c r="HG376" s="1639"/>
      <c r="HH376" s="1639"/>
      <c r="HI376" s="1639"/>
      <c r="HJ376" s="1639"/>
      <c r="HK376" s="1639"/>
      <c r="HL376" s="1639"/>
      <c r="HM376" s="1639"/>
      <c r="HN376" s="1639"/>
      <c r="HO376" s="1639"/>
      <c r="HP376" s="1639"/>
      <c r="HQ376" s="1639"/>
      <c r="HR376" s="1639"/>
      <c r="HS376" s="1639"/>
      <c r="HT376" s="1639"/>
      <c r="HU376" s="1639"/>
      <c r="HV376" s="1639"/>
      <c r="HW376" s="1639"/>
      <c r="HX376" s="1639"/>
      <c r="HY376" s="1639"/>
      <c r="HZ376" s="1639"/>
      <c r="IA376" s="1639"/>
      <c r="IB376" s="1639"/>
      <c r="IC376" s="1639"/>
      <c r="ID376" s="1639"/>
      <c r="IE376" s="1639"/>
      <c r="IF376" s="1639"/>
      <c r="IG376" s="1639"/>
      <c r="IH376" s="1639"/>
      <c r="II376" s="1639"/>
      <c r="IJ376" s="1639"/>
      <c r="IK376" s="1639"/>
      <c r="IL376" s="1639"/>
      <c r="IM376" s="1639"/>
      <c r="IN376" s="1639"/>
      <c r="IO376" s="1639"/>
      <c r="IP376" s="1639"/>
      <c r="IQ376" s="1639"/>
      <c r="IR376" s="1639"/>
      <c r="IS376" s="1639"/>
      <c r="IT376" s="1639"/>
      <c r="IU376" s="1639"/>
      <c r="IV376" s="1639"/>
      <c r="IW376" s="1639"/>
      <c r="IX376" s="1639"/>
      <c r="IY376" s="1639"/>
      <c r="IZ376" s="1639"/>
      <c r="JA376" s="1639"/>
      <c r="JB376" s="1639"/>
      <c r="JC376" s="1639"/>
      <c r="JD376" s="1639"/>
      <c r="JE376" s="1639"/>
      <c r="JF376" s="1639"/>
      <c r="JG376" s="1639"/>
      <c r="JH376" s="1639"/>
      <c r="JI376" s="1639"/>
      <c r="JJ376" s="1639"/>
      <c r="JK376" s="1639"/>
      <c r="JL376" s="1639"/>
      <c r="JM376" s="1639"/>
      <c r="JN376" s="1639"/>
      <c r="JO376" s="1639"/>
      <c r="JP376" s="1639"/>
      <c r="JQ376" s="1639"/>
      <c r="JR376" s="1639"/>
      <c r="JS376" s="1639"/>
      <c r="JT376" s="1639"/>
      <c r="JU376" s="1639"/>
      <c r="JV376" s="1639"/>
      <c r="JW376" s="1639"/>
      <c r="JX376" s="1639"/>
      <c r="JY376" s="1639"/>
      <c r="JZ376" s="1639"/>
      <c r="KA376" s="1639"/>
      <c r="KB376" s="1639"/>
      <c r="KC376" s="1639"/>
      <c r="KD376" s="1639"/>
      <c r="KE376" s="1639"/>
      <c r="KF376" s="1639"/>
      <c r="KG376" s="1639"/>
      <c r="KH376" s="1639"/>
      <c r="KI376" s="1639"/>
      <c r="KJ376" s="1639"/>
      <c r="KK376" s="1639"/>
      <c r="KL376" s="1639"/>
      <c r="KM376" s="1639"/>
      <c r="KN376" s="1639"/>
      <c r="KO376" s="1639"/>
      <c r="KP376" s="1639"/>
      <c r="KQ376" s="1639"/>
      <c r="KR376" s="1639"/>
      <c r="KS376" s="1639"/>
      <c r="KT376" s="1639"/>
      <c r="KU376" s="1639"/>
      <c r="KV376" s="1639"/>
      <c r="KW376" s="1639"/>
      <c r="KX376" s="1639"/>
      <c r="KY376" s="1639"/>
      <c r="KZ376" s="1639"/>
      <c r="LA376" s="1639"/>
      <c r="LB376" s="1639"/>
      <c r="LC376" s="1639"/>
      <c r="LD376" s="1639"/>
      <c r="LE376" s="1639"/>
      <c r="LF376" s="1639"/>
      <c r="LG376" s="1639"/>
      <c r="LH376" s="1639"/>
      <c r="LI376" s="1639"/>
      <c r="LJ376" s="1639"/>
      <c r="LK376" s="1639"/>
      <c r="LL376" s="1639"/>
      <c r="LM376" s="1639"/>
      <c r="LN376" s="1639"/>
      <c r="LO376" s="1639"/>
      <c r="LP376" s="1639"/>
    </row>
    <row r="377" s="1481" customFormat="1" ht="47" customHeight="1" spans="1:328">
      <c r="A377" s="1499">
        <v>45906</v>
      </c>
      <c r="B377" s="1500" t="s">
        <v>753</v>
      </c>
      <c r="C377" s="1501" t="s">
        <v>115</v>
      </c>
      <c r="D377" s="1502">
        <v>4500178976</v>
      </c>
      <c r="E377" s="2253"/>
      <c r="F377" s="1502" t="s">
        <v>1408</v>
      </c>
      <c r="G377" s="1505" t="s">
        <v>134</v>
      </c>
      <c r="H377" s="1505" t="s">
        <v>134</v>
      </c>
      <c r="I377" s="1532" t="s">
        <v>135</v>
      </c>
      <c r="J377" s="1522">
        <v>384</v>
      </c>
      <c r="K377" s="1534">
        <v>0</v>
      </c>
      <c r="L377" s="1534">
        <v>96</v>
      </c>
      <c r="M377" s="1534">
        <f t="shared" si="302"/>
        <v>4</v>
      </c>
      <c r="N377" s="1536">
        <v>45947</v>
      </c>
      <c r="O377" s="1536">
        <v>45945</v>
      </c>
      <c r="P377" s="1537"/>
      <c r="Q377" s="1562" t="s">
        <v>78</v>
      </c>
      <c r="R377" s="2722">
        <v>384</v>
      </c>
      <c r="S377" s="2722">
        <f t="shared" si="286"/>
        <v>0</v>
      </c>
      <c r="T377" s="2722"/>
      <c r="U377" s="1563" t="s">
        <v>829</v>
      </c>
      <c r="V377" s="1532"/>
      <c r="W377" s="1532" t="s">
        <v>111</v>
      </c>
      <c r="X377" s="1565" t="s">
        <v>1366</v>
      </c>
      <c r="Y377" s="1589" t="s">
        <v>88</v>
      </c>
      <c r="Z377" s="1589" t="s">
        <v>1046</v>
      </c>
      <c r="AA377" s="1589"/>
      <c r="AB377" s="1589"/>
      <c r="AC377" s="1580" t="s">
        <v>1404</v>
      </c>
      <c r="AD377" s="1590" t="s">
        <v>122</v>
      </c>
      <c r="AE377" s="2277">
        <v>0.8456</v>
      </c>
      <c r="AF377" s="2278">
        <f t="shared" si="303"/>
        <v>324.7104</v>
      </c>
      <c r="AG377" s="1504"/>
      <c r="AH377" s="1609" t="s">
        <v>81</v>
      </c>
      <c r="AI377" s="1609"/>
      <c r="AJ377" s="1609">
        <v>1</v>
      </c>
      <c r="AK377" s="1610">
        <f t="shared" si="306"/>
        <v>384</v>
      </c>
      <c r="AL377" s="1610"/>
      <c r="AM377" s="1610">
        <f t="shared" si="307"/>
        <v>16</v>
      </c>
      <c r="AN377" s="1610"/>
      <c r="AO377" s="1610"/>
      <c r="AP377" s="1610"/>
      <c r="AQ377" s="1610"/>
      <c r="AR377" s="1610" t="s">
        <v>63</v>
      </c>
      <c r="AS377" s="1610">
        <f t="shared" si="308"/>
        <v>384</v>
      </c>
      <c r="AT377" s="1610"/>
      <c r="AU377" s="1622"/>
      <c r="AV377" s="1622"/>
      <c r="AW377" s="1622"/>
      <c r="AX377" s="1622"/>
      <c r="AY377" s="1622">
        <f>J377</f>
        <v>384</v>
      </c>
      <c r="AZ377" s="1622"/>
      <c r="BA377" s="1622"/>
      <c r="BB377" s="1622"/>
      <c r="BC377" s="1622"/>
      <c r="BD377" s="1622">
        <f t="shared" si="304"/>
        <v>368</v>
      </c>
      <c r="BE377" s="1622">
        <f t="shared" si="305"/>
        <v>16</v>
      </c>
      <c r="BF377" s="1534"/>
      <c r="BG377" s="1638"/>
      <c r="BH377" s="1639"/>
      <c r="BI377" s="1639"/>
      <c r="BJ377" s="1639"/>
      <c r="BK377" s="1639"/>
      <c r="BL377" s="1639"/>
      <c r="BM377" s="1639"/>
      <c r="BN377" s="1639"/>
      <c r="BO377" s="1639"/>
      <c r="BP377" s="1639"/>
      <c r="BQ377" s="1639"/>
      <c r="BR377" s="1639"/>
      <c r="BS377" s="1639"/>
      <c r="BT377" s="1639"/>
      <c r="BU377" s="1639"/>
      <c r="BV377" s="1639"/>
      <c r="BW377" s="1639"/>
      <c r="BX377" s="1639"/>
      <c r="BY377" s="1639"/>
      <c r="BZ377" s="1639"/>
      <c r="CA377" s="1639"/>
      <c r="CB377" s="1639"/>
      <c r="CC377" s="1639"/>
      <c r="CD377" s="1639"/>
      <c r="CE377" s="1639"/>
      <c r="CF377" s="1639"/>
      <c r="CG377" s="1639"/>
      <c r="CH377" s="1639"/>
      <c r="CI377" s="1639"/>
      <c r="CJ377" s="1639"/>
      <c r="CK377" s="1639"/>
      <c r="CL377" s="1639"/>
      <c r="CM377" s="1639"/>
      <c r="CN377" s="1639"/>
      <c r="CO377" s="1639"/>
      <c r="CP377" s="1639"/>
      <c r="CQ377" s="1639"/>
      <c r="CR377" s="1639"/>
      <c r="CS377" s="1639"/>
      <c r="CT377" s="1639"/>
      <c r="CU377" s="1639"/>
      <c r="CV377" s="1639"/>
      <c r="CW377" s="1639"/>
      <c r="CX377" s="1639"/>
      <c r="CY377" s="1639"/>
      <c r="CZ377" s="1639"/>
      <c r="DA377" s="1639"/>
      <c r="DB377" s="1639"/>
      <c r="DC377" s="1639"/>
      <c r="DD377" s="1639"/>
      <c r="DE377" s="1639"/>
      <c r="DF377" s="1639"/>
      <c r="DG377" s="1639"/>
      <c r="DH377" s="1639"/>
      <c r="DI377" s="1639"/>
      <c r="DJ377" s="1639"/>
      <c r="DK377" s="1639"/>
      <c r="DL377" s="1639"/>
      <c r="DM377" s="1639"/>
      <c r="DN377" s="1639"/>
      <c r="DO377" s="1639"/>
      <c r="DP377" s="1639"/>
      <c r="DQ377" s="1639"/>
      <c r="DR377" s="1639"/>
      <c r="DS377" s="1639"/>
      <c r="DT377" s="1639"/>
      <c r="DU377" s="1639"/>
      <c r="DV377" s="1639"/>
      <c r="DW377" s="1639"/>
      <c r="DX377" s="1639"/>
      <c r="DY377" s="1639"/>
      <c r="DZ377" s="1639"/>
      <c r="EA377" s="1639"/>
      <c r="EB377" s="1639"/>
      <c r="EC377" s="1639"/>
      <c r="ED377" s="1639"/>
      <c r="EE377" s="1639"/>
      <c r="EF377" s="1639"/>
      <c r="EG377" s="1639"/>
      <c r="EH377" s="1639"/>
      <c r="EI377" s="1639"/>
      <c r="EJ377" s="1639"/>
      <c r="EK377" s="1639"/>
      <c r="EL377" s="1639"/>
      <c r="EM377" s="1639"/>
      <c r="EN377" s="1639"/>
      <c r="EO377" s="1639"/>
      <c r="EP377" s="1639"/>
      <c r="EQ377" s="1639"/>
      <c r="ER377" s="1639"/>
      <c r="ES377" s="1639"/>
      <c r="ET377" s="1639"/>
      <c r="EU377" s="1639"/>
      <c r="EV377" s="1639"/>
      <c r="EW377" s="1639"/>
      <c r="EX377" s="1639"/>
      <c r="EY377" s="1639"/>
      <c r="EZ377" s="1639"/>
      <c r="FA377" s="1639"/>
      <c r="FB377" s="1639"/>
      <c r="FC377" s="1639"/>
      <c r="FD377" s="1639"/>
      <c r="FE377" s="1639"/>
      <c r="FF377" s="1639"/>
      <c r="FG377" s="1639"/>
      <c r="FH377" s="1639"/>
      <c r="FI377" s="1639"/>
      <c r="FJ377" s="1639"/>
      <c r="FK377" s="1639"/>
      <c r="FL377" s="1639"/>
      <c r="FM377" s="1639"/>
      <c r="FN377" s="1639"/>
      <c r="FO377" s="1639"/>
      <c r="FP377" s="1639"/>
      <c r="FQ377" s="1639"/>
      <c r="FR377" s="1639"/>
      <c r="FS377" s="1639"/>
      <c r="FT377" s="1639"/>
      <c r="FU377" s="1639"/>
      <c r="FV377" s="1639"/>
      <c r="FW377" s="1639"/>
      <c r="FX377" s="1639"/>
      <c r="FY377" s="1639"/>
      <c r="FZ377" s="1639"/>
      <c r="GA377" s="1639"/>
      <c r="GB377" s="1639"/>
      <c r="GC377" s="1639"/>
      <c r="GD377" s="1639"/>
      <c r="GE377" s="1639"/>
      <c r="GF377" s="1639"/>
      <c r="GG377" s="1639"/>
      <c r="GH377" s="1639"/>
      <c r="GI377" s="1639"/>
      <c r="GJ377" s="1639"/>
      <c r="GK377" s="1639"/>
      <c r="GL377" s="1639"/>
      <c r="GM377" s="1639"/>
      <c r="GN377" s="1639"/>
      <c r="GO377" s="1639"/>
      <c r="GP377" s="1639"/>
      <c r="GQ377" s="1639"/>
      <c r="GR377" s="1639"/>
      <c r="GS377" s="1639"/>
      <c r="GT377" s="1639"/>
      <c r="GU377" s="1639"/>
      <c r="GV377" s="1639"/>
      <c r="GW377" s="1639"/>
      <c r="GX377" s="1639"/>
      <c r="GY377" s="1639"/>
      <c r="GZ377" s="1639"/>
      <c r="HA377" s="1639"/>
      <c r="HB377" s="1639"/>
      <c r="HC377" s="1639"/>
      <c r="HD377" s="1639"/>
      <c r="HE377" s="1639"/>
      <c r="HF377" s="1639"/>
      <c r="HG377" s="1639"/>
      <c r="HH377" s="1639"/>
      <c r="HI377" s="1639"/>
      <c r="HJ377" s="1639"/>
      <c r="HK377" s="1639"/>
      <c r="HL377" s="1639"/>
      <c r="HM377" s="1639"/>
      <c r="HN377" s="1639"/>
      <c r="HO377" s="1639"/>
      <c r="HP377" s="1639"/>
      <c r="HQ377" s="1639"/>
      <c r="HR377" s="1639"/>
      <c r="HS377" s="1639"/>
      <c r="HT377" s="1639"/>
      <c r="HU377" s="1639"/>
      <c r="HV377" s="1639"/>
      <c r="HW377" s="1639"/>
      <c r="HX377" s="1639"/>
      <c r="HY377" s="1639"/>
      <c r="HZ377" s="1639"/>
      <c r="IA377" s="1639"/>
      <c r="IB377" s="1639"/>
      <c r="IC377" s="1639"/>
      <c r="ID377" s="1639"/>
      <c r="IE377" s="1639"/>
      <c r="IF377" s="1639"/>
      <c r="IG377" s="1639"/>
      <c r="IH377" s="1639"/>
      <c r="II377" s="1639"/>
      <c r="IJ377" s="1639"/>
      <c r="IK377" s="1639"/>
      <c r="IL377" s="1639"/>
      <c r="IM377" s="1639"/>
      <c r="IN377" s="1639"/>
      <c r="IO377" s="1639"/>
      <c r="IP377" s="1639"/>
      <c r="IQ377" s="1639"/>
      <c r="IR377" s="1639"/>
      <c r="IS377" s="1639"/>
      <c r="IT377" s="1639"/>
      <c r="IU377" s="1639"/>
      <c r="IV377" s="1639"/>
      <c r="IW377" s="1639"/>
      <c r="IX377" s="1639"/>
      <c r="IY377" s="1639"/>
      <c r="IZ377" s="1639"/>
      <c r="JA377" s="1639"/>
      <c r="JB377" s="1639"/>
      <c r="JC377" s="1639"/>
      <c r="JD377" s="1639"/>
      <c r="JE377" s="1639"/>
      <c r="JF377" s="1639"/>
      <c r="JG377" s="1639"/>
      <c r="JH377" s="1639"/>
      <c r="JI377" s="1639"/>
      <c r="JJ377" s="1639"/>
      <c r="JK377" s="1639"/>
      <c r="JL377" s="1639"/>
      <c r="JM377" s="1639"/>
      <c r="JN377" s="1639"/>
      <c r="JO377" s="1639"/>
      <c r="JP377" s="1639"/>
      <c r="JQ377" s="1639"/>
      <c r="JR377" s="1639"/>
      <c r="JS377" s="1639"/>
      <c r="JT377" s="1639"/>
      <c r="JU377" s="1639"/>
      <c r="JV377" s="1639"/>
      <c r="JW377" s="1639"/>
      <c r="JX377" s="1639"/>
      <c r="JY377" s="1639"/>
      <c r="JZ377" s="1639"/>
      <c r="KA377" s="1639"/>
      <c r="KB377" s="1639"/>
      <c r="KC377" s="1639"/>
      <c r="KD377" s="1639"/>
      <c r="KE377" s="1639"/>
      <c r="KF377" s="1639"/>
      <c r="KG377" s="1639"/>
      <c r="KH377" s="1639"/>
      <c r="KI377" s="1639"/>
      <c r="KJ377" s="1639"/>
      <c r="KK377" s="1639"/>
      <c r="KL377" s="1639"/>
      <c r="KM377" s="1639"/>
      <c r="KN377" s="1639"/>
      <c r="KO377" s="1639"/>
      <c r="KP377" s="1639"/>
      <c r="KQ377" s="1639"/>
      <c r="KR377" s="1639"/>
      <c r="KS377" s="1639"/>
      <c r="KT377" s="1639"/>
      <c r="KU377" s="1639"/>
      <c r="KV377" s="1639"/>
      <c r="KW377" s="1639"/>
      <c r="KX377" s="1639"/>
      <c r="KY377" s="1639"/>
      <c r="KZ377" s="1639"/>
      <c r="LA377" s="1639"/>
      <c r="LB377" s="1639"/>
      <c r="LC377" s="1639"/>
      <c r="LD377" s="1639"/>
      <c r="LE377" s="1639"/>
      <c r="LF377" s="1639"/>
      <c r="LG377" s="1639"/>
      <c r="LH377" s="1639"/>
      <c r="LI377" s="1639"/>
      <c r="LJ377" s="1639"/>
      <c r="LK377" s="1639"/>
      <c r="LL377" s="1639"/>
      <c r="LM377" s="1639"/>
      <c r="LN377" s="1639"/>
      <c r="LO377" s="1639"/>
      <c r="LP377" s="1639"/>
    </row>
    <row r="378" s="1481" customFormat="1" ht="47" customHeight="1" spans="1:328">
      <c r="A378" s="1499">
        <v>45906</v>
      </c>
      <c r="B378" s="1500" t="s">
        <v>753</v>
      </c>
      <c r="C378" s="1501" t="s">
        <v>115</v>
      </c>
      <c r="D378" s="1502">
        <v>4500178976</v>
      </c>
      <c r="E378" s="2253"/>
      <c r="F378" s="1502" t="s">
        <v>1409</v>
      </c>
      <c r="G378" s="1505" t="s">
        <v>137</v>
      </c>
      <c r="H378" s="1505" t="s">
        <v>137</v>
      </c>
      <c r="I378" s="1532" t="s">
        <v>138</v>
      </c>
      <c r="J378" s="1522">
        <v>288</v>
      </c>
      <c r="K378" s="1534">
        <v>0</v>
      </c>
      <c r="L378" s="1534">
        <v>96</v>
      </c>
      <c r="M378" s="1534">
        <f t="shared" si="302"/>
        <v>3</v>
      </c>
      <c r="N378" s="1536">
        <v>45947</v>
      </c>
      <c r="O378" s="1536">
        <v>45945</v>
      </c>
      <c r="P378" s="1537"/>
      <c r="Q378" s="1562" t="s">
        <v>78</v>
      </c>
      <c r="R378" s="2722">
        <v>288</v>
      </c>
      <c r="S378" s="2722">
        <f t="shared" si="286"/>
        <v>0</v>
      </c>
      <c r="T378" s="2722"/>
      <c r="U378" s="1563" t="s">
        <v>829</v>
      </c>
      <c r="V378" s="1532"/>
      <c r="W378" s="1532" t="s">
        <v>111</v>
      </c>
      <c r="X378" s="1565" t="s">
        <v>1366</v>
      </c>
      <c r="Y378" s="1589" t="s">
        <v>88</v>
      </c>
      <c r="Z378" s="1589" t="s">
        <v>1046</v>
      </c>
      <c r="AA378" s="1589"/>
      <c r="AB378" s="1589"/>
      <c r="AC378" s="1580" t="s">
        <v>1404</v>
      </c>
      <c r="AD378" s="1590" t="s">
        <v>122</v>
      </c>
      <c r="AE378" s="2277">
        <v>0.7734</v>
      </c>
      <c r="AF378" s="2278">
        <f t="shared" si="303"/>
        <v>222.7392</v>
      </c>
      <c r="AG378" s="1504"/>
      <c r="AH378" s="1609" t="s">
        <v>81</v>
      </c>
      <c r="AI378" s="1609"/>
      <c r="AJ378" s="1609">
        <v>1</v>
      </c>
      <c r="AK378" s="1610">
        <f t="shared" si="306"/>
        <v>288</v>
      </c>
      <c r="AL378" s="1610"/>
      <c r="AM378" s="1610">
        <f t="shared" si="307"/>
        <v>12</v>
      </c>
      <c r="AN378" s="1610"/>
      <c r="AO378" s="1610"/>
      <c r="AP378" s="1610"/>
      <c r="AQ378" s="1610"/>
      <c r="AR378" s="1610" t="s">
        <v>63</v>
      </c>
      <c r="AS378" s="1610">
        <f t="shared" si="308"/>
        <v>288</v>
      </c>
      <c r="AT378" s="1610"/>
      <c r="AU378" s="1622"/>
      <c r="AV378" s="1622"/>
      <c r="AW378" s="1622"/>
      <c r="AX378" s="1622"/>
      <c r="AY378" s="1622"/>
      <c r="AZ378" s="1622">
        <f>J378</f>
        <v>288</v>
      </c>
      <c r="BA378" s="1622"/>
      <c r="BB378" s="1622"/>
      <c r="BC378" s="1622"/>
      <c r="BD378" s="1622">
        <f t="shared" si="304"/>
        <v>276</v>
      </c>
      <c r="BE378" s="1622">
        <f t="shared" si="305"/>
        <v>12</v>
      </c>
      <c r="BF378" s="1534"/>
      <c r="BG378" s="1638"/>
      <c r="BH378" s="1639"/>
      <c r="BI378" s="1639"/>
      <c r="BJ378" s="1639"/>
      <c r="BK378" s="1639"/>
      <c r="BL378" s="1639"/>
      <c r="BM378" s="1639"/>
      <c r="BN378" s="1639"/>
      <c r="BO378" s="1639"/>
      <c r="BP378" s="1639"/>
      <c r="BQ378" s="1639"/>
      <c r="BR378" s="1639"/>
      <c r="BS378" s="1639"/>
      <c r="BT378" s="1639"/>
      <c r="BU378" s="1639"/>
      <c r="BV378" s="1639"/>
      <c r="BW378" s="1639"/>
      <c r="BX378" s="1639"/>
      <c r="BY378" s="1639"/>
      <c r="BZ378" s="1639"/>
      <c r="CA378" s="1639"/>
      <c r="CB378" s="1639"/>
      <c r="CC378" s="1639"/>
      <c r="CD378" s="1639"/>
      <c r="CE378" s="1639"/>
      <c r="CF378" s="1639"/>
      <c r="CG378" s="1639"/>
      <c r="CH378" s="1639"/>
      <c r="CI378" s="1639"/>
      <c r="CJ378" s="1639"/>
      <c r="CK378" s="1639"/>
      <c r="CL378" s="1639"/>
      <c r="CM378" s="1639"/>
      <c r="CN378" s="1639"/>
      <c r="CO378" s="1639"/>
      <c r="CP378" s="1639"/>
      <c r="CQ378" s="1639"/>
      <c r="CR378" s="1639"/>
      <c r="CS378" s="1639"/>
      <c r="CT378" s="1639"/>
      <c r="CU378" s="1639"/>
      <c r="CV378" s="1639"/>
      <c r="CW378" s="1639"/>
      <c r="CX378" s="1639"/>
      <c r="CY378" s="1639"/>
      <c r="CZ378" s="1639"/>
      <c r="DA378" s="1639"/>
      <c r="DB378" s="1639"/>
      <c r="DC378" s="1639"/>
      <c r="DD378" s="1639"/>
      <c r="DE378" s="1639"/>
      <c r="DF378" s="1639"/>
      <c r="DG378" s="1639"/>
      <c r="DH378" s="1639"/>
      <c r="DI378" s="1639"/>
      <c r="DJ378" s="1639"/>
      <c r="DK378" s="1639"/>
      <c r="DL378" s="1639"/>
      <c r="DM378" s="1639"/>
      <c r="DN378" s="1639"/>
      <c r="DO378" s="1639"/>
      <c r="DP378" s="1639"/>
      <c r="DQ378" s="1639"/>
      <c r="DR378" s="1639"/>
      <c r="DS378" s="1639"/>
      <c r="DT378" s="1639"/>
      <c r="DU378" s="1639"/>
      <c r="DV378" s="1639"/>
      <c r="DW378" s="1639"/>
      <c r="DX378" s="1639"/>
      <c r="DY378" s="1639"/>
      <c r="DZ378" s="1639"/>
      <c r="EA378" s="1639"/>
      <c r="EB378" s="1639"/>
      <c r="EC378" s="1639"/>
      <c r="ED378" s="1639"/>
      <c r="EE378" s="1639"/>
      <c r="EF378" s="1639"/>
      <c r="EG378" s="1639"/>
      <c r="EH378" s="1639"/>
      <c r="EI378" s="1639"/>
      <c r="EJ378" s="1639"/>
      <c r="EK378" s="1639"/>
      <c r="EL378" s="1639"/>
      <c r="EM378" s="1639"/>
      <c r="EN378" s="1639"/>
      <c r="EO378" s="1639"/>
      <c r="EP378" s="1639"/>
      <c r="EQ378" s="1639"/>
      <c r="ER378" s="1639"/>
      <c r="ES378" s="1639"/>
      <c r="ET378" s="1639"/>
      <c r="EU378" s="1639"/>
      <c r="EV378" s="1639"/>
      <c r="EW378" s="1639"/>
      <c r="EX378" s="1639"/>
      <c r="EY378" s="1639"/>
      <c r="EZ378" s="1639"/>
      <c r="FA378" s="1639"/>
      <c r="FB378" s="1639"/>
      <c r="FC378" s="1639"/>
      <c r="FD378" s="1639"/>
      <c r="FE378" s="1639"/>
      <c r="FF378" s="1639"/>
      <c r="FG378" s="1639"/>
      <c r="FH378" s="1639"/>
      <c r="FI378" s="1639"/>
      <c r="FJ378" s="1639"/>
      <c r="FK378" s="1639"/>
      <c r="FL378" s="1639"/>
      <c r="FM378" s="1639"/>
      <c r="FN378" s="1639"/>
      <c r="FO378" s="1639"/>
      <c r="FP378" s="1639"/>
      <c r="FQ378" s="1639"/>
      <c r="FR378" s="1639"/>
      <c r="FS378" s="1639"/>
      <c r="FT378" s="1639"/>
      <c r="FU378" s="1639"/>
      <c r="FV378" s="1639"/>
      <c r="FW378" s="1639"/>
      <c r="FX378" s="1639"/>
      <c r="FY378" s="1639"/>
      <c r="FZ378" s="1639"/>
      <c r="GA378" s="1639"/>
      <c r="GB378" s="1639"/>
      <c r="GC378" s="1639"/>
      <c r="GD378" s="1639"/>
      <c r="GE378" s="1639"/>
      <c r="GF378" s="1639"/>
      <c r="GG378" s="1639"/>
      <c r="GH378" s="1639"/>
      <c r="GI378" s="1639"/>
      <c r="GJ378" s="1639"/>
      <c r="GK378" s="1639"/>
      <c r="GL378" s="1639"/>
      <c r="GM378" s="1639"/>
      <c r="GN378" s="1639"/>
      <c r="GO378" s="1639"/>
      <c r="GP378" s="1639"/>
      <c r="GQ378" s="1639"/>
      <c r="GR378" s="1639"/>
      <c r="GS378" s="1639"/>
      <c r="GT378" s="1639"/>
      <c r="GU378" s="1639"/>
      <c r="GV378" s="1639"/>
      <c r="GW378" s="1639"/>
      <c r="GX378" s="1639"/>
      <c r="GY378" s="1639"/>
      <c r="GZ378" s="1639"/>
      <c r="HA378" s="1639"/>
      <c r="HB378" s="1639"/>
      <c r="HC378" s="1639"/>
      <c r="HD378" s="1639"/>
      <c r="HE378" s="1639"/>
      <c r="HF378" s="1639"/>
      <c r="HG378" s="1639"/>
      <c r="HH378" s="1639"/>
      <c r="HI378" s="1639"/>
      <c r="HJ378" s="1639"/>
      <c r="HK378" s="1639"/>
      <c r="HL378" s="1639"/>
      <c r="HM378" s="1639"/>
      <c r="HN378" s="1639"/>
      <c r="HO378" s="1639"/>
      <c r="HP378" s="1639"/>
      <c r="HQ378" s="1639"/>
      <c r="HR378" s="1639"/>
      <c r="HS378" s="1639"/>
      <c r="HT378" s="1639"/>
      <c r="HU378" s="1639"/>
      <c r="HV378" s="1639"/>
      <c r="HW378" s="1639"/>
      <c r="HX378" s="1639"/>
      <c r="HY378" s="1639"/>
      <c r="HZ378" s="1639"/>
      <c r="IA378" s="1639"/>
      <c r="IB378" s="1639"/>
      <c r="IC378" s="1639"/>
      <c r="ID378" s="1639"/>
      <c r="IE378" s="1639"/>
      <c r="IF378" s="1639"/>
      <c r="IG378" s="1639"/>
      <c r="IH378" s="1639"/>
      <c r="II378" s="1639"/>
      <c r="IJ378" s="1639"/>
      <c r="IK378" s="1639"/>
      <c r="IL378" s="1639"/>
      <c r="IM378" s="1639"/>
      <c r="IN378" s="1639"/>
      <c r="IO378" s="1639"/>
      <c r="IP378" s="1639"/>
      <c r="IQ378" s="1639"/>
      <c r="IR378" s="1639"/>
      <c r="IS378" s="1639"/>
      <c r="IT378" s="1639"/>
      <c r="IU378" s="1639"/>
      <c r="IV378" s="1639"/>
      <c r="IW378" s="1639"/>
      <c r="IX378" s="1639"/>
      <c r="IY378" s="1639"/>
      <c r="IZ378" s="1639"/>
      <c r="JA378" s="1639"/>
      <c r="JB378" s="1639"/>
      <c r="JC378" s="1639"/>
      <c r="JD378" s="1639"/>
      <c r="JE378" s="1639"/>
      <c r="JF378" s="1639"/>
      <c r="JG378" s="1639"/>
      <c r="JH378" s="1639"/>
      <c r="JI378" s="1639"/>
      <c r="JJ378" s="1639"/>
      <c r="JK378" s="1639"/>
      <c r="JL378" s="1639"/>
      <c r="JM378" s="1639"/>
      <c r="JN378" s="1639"/>
      <c r="JO378" s="1639"/>
      <c r="JP378" s="1639"/>
      <c r="JQ378" s="1639"/>
      <c r="JR378" s="1639"/>
      <c r="JS378" s="1639"/>
      <c r="JT378" s="1639"/>
      <c r="JU378" s="1639"/>
      <c r="JV378" s="1639"/>
      <c r="JW378" s="1639"/>
      <c r="JX378" s="1639"/>
      <c r="JY378" s="1639"/>
      <c r="JZ378" s="1639"/>
      <c r="KA378" s="1639"/>
      <c r="KB378" s="1639"/>
      <c r="KC378" s="1639"/>
      <c r="KD378" s="1639"/>
      <c r="KE378" s="1639"/>
      <c r="KF378" s="1639"/>
      <c r="KG378" s="1639"/>
      <c r="KH378" s="1639"/>
      <c r="KI378" s="1639"/>
      <c r="KJ378" s="1639"/>
      <c r="KK378" s="1639"/>
      <c r="KL378" s="1639"/>
      <c r="KM378" s="1639"/>
      <c r="KN378" s="1639"/>
      <c r="KO378" s="1639"/>
      <c r="KP378" s="1639"/>
      <c r="KQ378" s="1639"/>
      <c r="KR378" s="1639"/>
      <c r="KS378" s="1639"/>
      <c r="KT378" s="1639"/>
      <c r="KU378" s="1639"/>
      <c r="KV378" s="1639"/>
      <c r="KW378" s="1639"/>
      <c r="KX378" s="1639"/>
      <c r="KY378" s="1639"/>
      <c r="KZ378" s="1639"/>
      <c r="LA378" s="1639"/>
      <c r="LB378" s="1639"/>
      <c r="LC378" s="1639"/>
      <c r="LD378" s="1639"/>
      <c r="LE378" s="1639"/>
      <c r="LF378" s="1639"/>
      <c r="LG378" s="1639"/>
      <c r="LH378" s="1639"/>
      <c r="LI378" s="1639"/>
      <c r="LJ378" s="1639"/>
      <c r="LK378" s="1639"/>
      <c r="LL378" s="1639"/>
      <c r="LM378" s="1639"/>
      <c r="LN378" s="1639"/>
      <c r="LO378" s="1639"/>
      <c r="LP378" s="1639"/>
    </row>
    <row r="379" s="1481" customFormat="1" ht="47" customHeight="1" spans="1:328">
      <c r="A379" s="1499">
        <v>45906</v>
      </c>
      <c r="B379" s="1500" t="s">
        <v>753</v>
      </c>
      <c r="C379" s="1501" t="s">
        <v>115</v>
      </c>
      <c r="D379" s="1502">
        <v>4500178976</v>
      </c>
      <c r="E379" s="2253"/>
      <c r="F379" s="1502" t="s">
        <v>1410</v>
      </c>
      <c r="G379" s="1505" t="s">
        <v>476</v>
      </c>
      <c r="H379" s="1505" t="s">
        <v>476</v>
      </c>
      <c r="I379" s="1532" t="s">
        <v>141</v>
      </c>
      <c r="J379" s="1522">
        <v>480</v>
      </c>
      <c r="K379" s="1534">
        <v>0</v>
      </c>
      <c r="L379" s="1534">
        <v>96</v>
      </c>
      <c r="M379" s="1534">
        <f t="shared" si="302"/>
        <v>5</v>
      </c>
      <c r="N379" s="1536">
        <v>45947</v>
      </c>
      <c r="O379" s="1536">
        <v>45945</v>
      </c>
      <c r="P379" s="1537"/>
      <c r="Q379" s="1562" t="s">
        <v>78</v>
      </c>
      <c r="R379" s="2722">
        <v>480</v>
      </c>
      <c r="S379" s="2722">
        <f t="shared" si="286"/>
        <v>0</v>
      </c>
      <c r="T379" s="2722"/>
      <c r="U379" s="1563" t="s">
        <v>829</v>
      </c>
      <c r="V379" s="1532"/>
      <c r="W379" s="1532" t="s">
        <v>111</v>
      </c>
      <c r="X379" s="1565" t="s">
        <v>1366</v>
      </c>
      <c r="Y379" s="1589" t="s">
        <v>88</v>
      </c>
      <c r="Z379" s="1589" t="s">
        <v>1046</v>
      </c>
      <c r="AA379" s="1589"/>
      <c r="AB379" s="1589"/>
      <c r="AC379" s="1580" t="s">
        <v>1404</v>
      </c>
      <c r="AD379" s="1590" t="s">
        <v>122</v>
      </c>
      <c r="AE379" s="2277">
        <v>0.8941</v>
      </c>
      <c r="AF379" s="2278">
        <f t="shared" si="303"/>
        <v>429.168</v>
      </c>
      <c r="AG379" s="1504"/>
      <c r="AH379" s="1609" t="s">
        <v>81</v>
      </c>
      <c r="AI379" s="1609"/>
      <c r="AJ379" s="1609">
        <v>1</v>
      </c>
      <c r="AK379" s="1610">
        <f t="shared" si="306"/>
        <v>480</v>
      </c>
      <c r="AL379" s="1610"/>
      <c r="AM379" s="1610">
        <f t="shared" si="307"/>
        <v>20</v>
      </c>
      <c r="AN379" s="1610"/>
      <c r="AO379" s="1610"/>
      <c r="AP379" s="1610"/>
      <c r="AQ379" s="1610"/>
      <c r="AR379" s="1610" t="s">
        <v>63</v>
      </c>
      <c r="AS379" s="1610">
        <f t="shared" si="308"/>
        <v>480</v>
      </c>
      <c r="AT379" s="1610"/>
      <c r="AU379" s="1622"/>
      <c r="AV379" s="1622"/>
      <c r="AW379" s="1622"/>
      <c r="AX379" s="1622"/>
      <c r="AY379" s="1622"/>
      <c r="AZ379" s="1622"/>
      <c r="BA379" s="1622">
        <f>J379</f>
        <v>480</v>
      </c>
      <c r="BB379" s="1622"/>
      <c r="BC379" s="1622"/>
      <c r="BD379" s="1622">
        <f t="shared" si="304"/>
        <v>460</v>
      </c>
      <c r="BE379" s="1622">
        <f t="shared" si="305"/>
        <v>20</v>
      </c>
      <c r="BF379" s="1534"/>
      <c r="BG379" s="1638"/>
      <c r="BH379" s="1639"/>
      <c r="BI379" s="1639"/>
      <c r="BJ379" s="1639"/>
      <c r="BK379" s="1639"/>
      <c r="BL379" s="1639"/>
      <c r="BM379" s="1639"/>
      <c r="BN379" s="1639"/>
      <c r="BO379" s="1639"/>
      <c r="BP379" s="1639"/>
      <c r="BQ379" s="1639"/>
      <c r="BR379" s="1639"/>
      <c r="BS379" s="1639"/>
      <c r="BT379" s="1639"/>
      <c r="BU379" s="1639"/>
      <c r="BV379" s="1639"/>
      <c r="BW379" s="1639"/>
      <c r="BX379" s="1639"/>
      <c r="BY379" s="1639"/>
      <c r="BZ379" s="1639"/>
      <c r="CA379" s="1639"/>
      <c r="CB379" s="1639"/>
      <c r="CC379" s="1639"/>
      <c r="CD379" s="1639"/>
      <c r="CE379" s="1639"/>
      <c r="CF379" s="1639"/>
      <c r="CG379" s="1639"/>
      <c r="CH379" s="1639"/>
      <c r="CI379" s="1639"/>
      <c r="CJ379" s="1639"/>
      <c r="CK379" s="1639"/>
      <c r="CL379" s="1639"/>
      <c r="CM379" s="1639"/>
      <c r="CN379" s="1639"/>
      <c r="CO379" s="1639"/>
      <c r="CP379" s="1639"/>
      <c r="CQ379" s="1639"/>
      <c r="CR379" s="1639"/>
      <c r="CS379" s="1639"/>
      <c r="CT379" s="1639"/>
      <c r="CU379" s="1639"/>
      <c r="CV379" s="1639"/>
      <c r="CW379" s="1639"/>
      <c r="CX379" s="1639"/>
      <c r="CY379" s="1639"/>
      <c r="CZ379" s="1639"/>
      <c r="DA379" s="1639"/>
      <c r="DB379" s="1639"/>
      <c r="DC379" s="1639"/>
      <c r="DD379" s="1639"/>
      <c r="DE379" s="1639"/>
      <c r="DF379" s="1639"/>
      <c r="DG379" s="1639"/>
      <c r="DH379" s="1639"/>
      <c r="DI379" s="1639"/>
      <c r="DJ379" s="1639"/>
      <c r="DK379" s="1639"/>
      <c r="DL379" s="1639"/>
      <c r="DM379" s="1639"/>
      <c r="DN379" s="1639"/>
      <c r="DO379" s="1639"/>
      <c r="DP379" s="1639"/>
      <c r="DQ379" s="1639"/>
      <c r="DR379" s="1639"/>
      <c r="DS379" s="1639"/>
      <c r="DT379" s="1639"/>
      <c r="DU379" s="1639"/>
      <c r="DV379" s="1639"/>
      <c r="DW379" s="1639"/>
      <c r="DX379" s="1639"/>
      <c r="DY379" s="1639"/>
      <c r="DZ379" s="1639"/>
      <c r="EA379" s="1639"/>
      <c r="EB379" s="1639"/>
      <c r="EC379" s="1639"/>
      <c r="ED379" s="1639"/>
      <c r="EE379" s="1639"/>
      <c r="EF379" s="1639"/>
      <c r="EG379" s="1639"/>
      <c r="EH379" s="1639"/>
      <c r="EI379" s="1639"/>
      <c r="EJ379" s="1639"/>
      <c r="EK379" s="1639"/>
      <c r="EL379" s="1639"/>
      <c r="EM379" s="1639"/>
      <c r="EN379" s="1639"/>
      <c r="EO379" s="1639"/>
      <c r="EP379" s="1639"/>
      <c r="EQ379" s="1639"/>
      <c r="ER379" s="1639"/>
      <c r="ES379" s="1639"/>
      <c r="ET379" s="1639"/>
      <c r="EU379" s="1639"/>
      <c r="EV379" s="1639"/>
      <c r="EW379" s="1639"/>
      <c r="EX379" s="1639"/>
      <c r="EY379" s="1639"/>
      <c r="EZ379" s="1639"/>
      <c r="FA379" s="1639"/>
      <c r="FB379" s="1639"/>
      <c r="FC379" s="1639"/>
      <c r="FD379" s="1639"/>
      <c r="FE379" s="1639"/>
      <c r="FF379" s="1639"/>
      <c r="FG379" s="1639"/>
      <c r="FH379" s="1639"/>
      <c r="FI379" s="1639"/>
      <c r="FJ379" s="1639"/>
      <c r="FK379" s="1639"/>
      <c r="FL379" s="1639"/>
      <c r="FM379" s="1639"/>
      <c r="FN379" s="1639"/>
      <c r="FO379" s="1639"/>
      <c r="FP379" s="1639"/>
      <c r="FQ379" s="1639"/>
      <c r="FR379" s="1639"/>
      <c r="FS379" s="1639"/>
      <c r="FT379" s="1639"/>
      <c r="FU379" s="1639"/>
      <c r="FV379" s="1639"/>
      <c r="FW379" s="1639"/>
      <c r="FX379" s="1639"/>
      <c r="FY379" s="1639"/>
      <c r="FZ379" s="1639"/>
      <c r="GA379" s="1639"/>
      <c r="GB379" s="1639"/>
      <c r="GC379" s="1639"/>
      <c r="GD379" s="1639"/>
      <c r="GE379" s="1639"/>
      <c r="GF379" s="1639"/>
      <c r="GG379" s="1639"/>
      <c r="GH379" s="1639"/>
      <c r="GI379" s="1639"/>
      <c r="GJ379" s="1639"/>
      <c r="GK379" s="1639"/>
      <c r="GL379" s="1639"/>
      <c r="GM379" s="1639"/>
      <c r="GN379" s="1639"/>
      <c r="GO379" s="1639"/>
      <c r="GP379" s="1639"/>
      <c r="GQ379" s="1639"/>
      <c r="GR379" s="1639"/>
      <c r="GS379" s="1639"/>
      <c r="GT379" s="1639"/>
      <c r="GU379" s="1639"/>
      <c r="GV379" s="1639"/>
      <c r="GW379" s="1639"/>
      <c r="GX379" s="1639"/>
      <c r="GY379" s="1639"/>
      <c r="GZ379" s="1639"/>
      <c r="HA379" s="1639"/>
      <c r="HB379" s="1639"/>
      <c r="HC379" s="1639"/>
      <c r="HD379" s="1639"/>
      <c r="HE379" s="1639"/>
      <c r="HF379" s="1639"/>
      <c r="HG379" s="1639"/>
      <c r="HH379" s="1639"/>
      <c r="HI379" s="1639"/>
      <c r="HJ379" s="1639"/>
      <c r="HK379" s="1639"/>
      <c r="HL379" s="1639"/>
      <c r="HM379" s="1639"/>
      <c r="HN379" s="1639"/>
      <c r="HO379" s="1639"/>
      <c r="HP379" s="1639"/>
      <c r="HQ379" s="1639"/>
      <c r="HR379" s="1639"/>
      <c r="HS379" s="1639"/>
      <c r="HT379" s="1639"/>
      <c r="HU379" s="1639"/>
      <c r="HV379" s="1639"/>
      <c r="HW379" s="1639"/>
      <c r="HX379" s="1639"/>
      <c r="HY379" s="1639"/>
      <c r="HZ379" s="1639"/>
      <c r="IA379" s="1639"/>
      <c r="IB379" s="1639"/>
      <c r="IC379" s="1639"/>
      <c r="ID379" s="1639"/>
      <c r="IE379" s="1639"/>
      <c r="IF379" s="1639"/>
      <c r="IG379" s="1639"/>
      <c r="IH379" s="1639"/>
      <c r="II379" s="1639"/>
      <c r="IJ379" s="1639"/>
      <c r="IK379" s="1639"/>
      <c r="IL379" s="1639"/>
      <c r="IM379" s="1639"/>
      <c r="IN379" s="1639"/>
      <c r="IO379" s="1639"/>
      <c r="IP379" s="1639"/>
      <c r="IQ379" s="1639"/>
      <c r="IR379" s="1639"/>
      <c r="IS379" s="1639"/>
      <c r="IT379" s="1639"/>
      <c r="IU379" s="1639"/>
      <c r="IV379" s="1639"/>
      <c r="IW379" s="1639"/>
      <c r="IX379" s="1639"/>
      <c r="IY379" s="1639"/>
      <c r="IZ379" s="1639"/>
      <c r="JA379" s="1639"/>
      <c r="JB379" s="1639"/>
      <c r="JC379" s="1639"/>
      <c r="JD379" s="1639"/>
      <c r="JE379" s="1639"/>
      <c r="JF379" s="1639"/>
      <c r="JG379" s="1639"/>
      <c r="JH379" s="1639"/>
      <c r="JI379" s="1639"/>
      <c r="JJ379" s="1639"/>
      <c r="JK379" s="1639"/>
      <c r="JL379" s="1639"/>
      <c r="JM379" s="1639"/>
      <c r="JN379" s="1639"/>
      <c r="JO379" s="1639"/>
      <c r="JP379" s="1639"/>
      <c r="JQ379" s="1639"/>
      <c r="JR379" s="1639"/>
      <c r="JS379" s="1639"/>
      <c r="JT379" s="1639"/>
      <c r="JU379" s="1639"/>
      <c r="JV379" s="1639"/>
      <c r="JW379" s="1639"/>
      <c r="JX379" s="1639"/>
      <c r="JY379" s="1639"/>
      <c r="JZ379" s="1639"/>
      <c r="KA379" s="1639"/>
      <c r="KB379" s="1639"/>
      <c r="KC379" s="1639"/>
      <c r="KD379" s="1639"/>
      <c r="KE379" s="1639"/>
      <c r="KF379" s="1639"/>
      <c r="KG379" s="1639"/>
      <c r="KH379" s="1639"/>
      <c r="KI379" s="1639"/>
      <c r="KJ379" s="1639"/>
      <c r="KK379" s="1639"/>
      <c r="KL379" s="1639"/>
      <c r="KM379" s="1639"/>
      <c r="KN379" s="1639"/>
      <c r="KO379" s="1639"/>
      <c r="KP379" s="1639"/>
      <c r="KQ379" s="1639"/>
      <c r="KR379" s="1639"/>
      <c r="KS379" s="1639"/>
      <c r="KT379" s="1639"/>
      <c r="KU379" s="1639"/>
      <c r="KV379" s="1639"/>
      <c r="KW379" s="1639"/>
      <c r="KX379" s="1639"/>
      <c r="KY379" s="1639"/>
      <c r="KZ379" s="1639"/>
      <c r="LA379" s="1639"/>
      <c r="LB379" s="1639"/>
      <c r="LC379" s="1639"/>
      <c r="LD379" s="1639"/>
      <c r="LE379" s="1639"/>
      <c r="LF379" s="1639"/>
      <c r="LG379" s="1639"/>
      <c r="LH379" s="1639"/>
      <c r="LI379" s="1639"/>
      <c r="LJ379" s="1639"/>
      <c r="LK379" s="1639"/>
      <c r="LL379" s="1639"/>
      <c r="LM379" s="1639"/>
      <c r="LN379" s="1639"/>
      <c r="LO379" s="1639"/>
      <c r="LP379" s="1639"/>
    </row>
    <row r="380" s="1481" customFormat="1" ht="47" customHeight="1" spans="1:328">
      <c r="A380" s="1499">
        <v>45906</v>
      </c>
      <c r="B380" s="1500" t="s">
        <v>753</v>
      </c>
      <c r="C380" s="1501" t="s">
        <v>115</v>
      </c>
      <c r="D380" s="1502">
        <v>4500178976</v>
      </c>
      <c r="E380" s="2253"/>
      <c r="F380" s="1502" t="s">
        <v>1411</v>
      </c>
      <c r="G380" s="1505" t="s">
        <v>143</v>
      </c>
      <c r="H380" s="1505" t="s">
        <v>143</v>
      </c>
      <c r="I380" s="1532" t="s">
        <v>478</v>
      </c>
      <c r="J380" s="1522">
        <v>384</v>
      </c>
      <c r="K380" s="1534">
        <v>0</v>
      </c>
      <c r="L380" s="1534">
        <v>96</v>
      </c>
      <c r="M380" s="1534">
        <f t="shared" si="302"/>
        <v>4</v>
      </c>
      <c r="N380" s="1536">
        <v>45947</v>
      </c>
      <c r="O380" s="1536">
        <v>45945</v>
      </c>
      <c r="P380" s="1537"/>
      <c r="Q380" s="1562" t="s">
        <v>78</v>
      </c>
      <c r="R380" s="2722">
        <v>384</v>
      </c>
      <c r="S380" s="2722">
        <f t="shared" si="286"/>
        <v>0</v>
      </c>
      <c r="T380" s="2722"/>
      <c r="U380" s="1563" t="s">
        <v>829</v>
      </c>
      <c r="V380" s="1532"/>
      <c r="W380" s="1532" t="s">
        <v>111</v>
      </c>
      <c r="X380" s="1565" t="s">
        <v>1366</v>
      </c>
      <c r="Y380" s="1589" t="s">
        <v>88</v>
      </c>
      <c r="Z380" s="1589" t="s">
        <v>1046</v>
      </c>
      <c r="AA380" s="1589"/>
      <c r="AB380" s="1589"/>
      <c r="AC380" s="1580" t="s">
        <v>1404</v>
      </c>
      <c r="AD380" s="1590" t="s">
        <v>122</v>
      </c>
      <c r="AE380" s="2277">
        <v>0.8968</v>
      </c>
      <c r="AF380" s="2278">
        <f t="shared" si="303"/>
        <v>344.3712</v>
      </c>
      <c r="AG380" s="1504"/>
      <c r="AH380" s="1609" t="s">
        <v>81</v>
      </c>
      <c r="AI380" s="1609"/>
      <c r="AJ380" s="1609">
        <v>1</v>
      </c>
      <c r="AK380" s="1610">
        <f t="shared" si="306"/>
        <v>384</v>
      </c>
      <c r="AL380" s="1610"/>
      <c r="AM380" s="1610">
        <f t="shared" si="307"/>
        <v>16</v>
      </c>
      <c r="AN380" s="1610"/>
      <c r="AO380" s="1610"/>
      <c r="AP380" s="1610"/>
      <c r="AQ380" s="1610"/>
      <c r="AR380" s="1610" t="s">
        <v>63</v>
      </c>
      <c r="AS380" s="1610">
        <f t="shared" si="308"/>
        <v>384</v>
      </c>
      <c r="AT380" s="1610"/>
      <c r="AU380" s="1622"/>
      <c r="AV380" s="1622"/>
      <c r="AW380" s="1622"/>
      <c r="AX380" s="1622"/>
      <c r="AY380" s="1622"/>
      <c r="AZ380" s="1622"/>
      <c r="BA380" s="1622"/>
      <c r="BB380" s="1622">
        <f>J380</f>
        <v>384</v>
      </c>
      <c r="BC380" s="1622"/>
      <c r="BD380" s="1622">
        <f t="shared" si="304"/>
        <v>368</v>
      </c>
      <c r="BE380" s="1622">
        <f t="shared" si="305"/>
        <v>16</v>
      </c>
      <c r="BF380" s="1534"/>
      <c r="BG380" s="1638"/>
      <c r="BH380" s="1639"/>
      <c r="BI380" s="1639"/>
      <c r="BJ380" s="1639"/>
      <c r="BK380" s="1639"/>
      <c r="BL380" s="1639"/>
      <c r="BM380" s="1639"/>
      <c r="BN380" s="1639"/>
      <c r="BO380" s="1639"/>
      <c r="BP380" s="1639"/>
      <c r="BQ380" s="1639"/>
      <c r="BR380" s="1639"/>
      <c r="BS380" s="1639"/>
      <c r="BT380" s="1639"/>
      <c r="BU380" s="1639"/>
      <c r="BV380" s="1639"/>
      <c r="BW380" s="1639"/>
      <c r="BX380" s="1639"/>
      <c r="BY380" s="1639"/>
      <c r="BZ380" s="1639"/>
      <c r="CA380" s="1639"/>
      <c r="CB380" s="1639"/>
      <c r="CC380" s="1639"/>
      <c r="CD380" s="1639"/>
      <c r="CE380" s="1639"/>
      <c r="CF380" s="1639"/>
      <c r="CG380" s="1639"/>
      <c r="CH380" s="1639"/>
      <c r="CI380" s="1639"/>
      <c r="CJ380" s="1639"/>
      <c r="CK380" s="1639"/>
      <c r="CL380" s="1639"/>
      <c r="CM380" s="1639"/>
      <c r="CN380" s="1639"/>
      <c r="CO380" s="1639"/>
      <c r="CP380" s="1639"/>
      <c r="CQ380" s="1639"/>
      <c r="CR380" s="1639"/>
      <c r="CS380" s="1639"/>
      <c r="CT380" s="1639"/>
      <c r="CU380" s="1639"/>
      <c r="CV380" s="1639"/>
      <c r="CW380" s="1639"/>
      <c r="CX380" s="1639"/>
      <c r="CY380" s="1639"/>
      <c r="CZ380" s="1639"/>
      <c r="DA380" s="1639"/>
      <c r="DB380" s="1639"/>
      <c r="DC380" s="1639"/>
      <c r="DD380" s="1639"/>
      <c r="DE380" s="1639"/>
      <c r="DF380" s="1639"/>
      <c r="DG380" s="1639"/>
      <c r="DH380" s="1639"/>
      <c r="DI380" s="1639"/>
      <c r="DJ380" s="1639"/>
      <c r="DK380" s="1639"/>
      <c r="DL380" s="1639"/>
      <c r="DM380" s="1639"/>
      <c r="DN380" s="1639"/>
      <c r="DO380" s="1639"/>
      <c r="DP380" s="1639"/>
      <c r="DQ380" s="1639"/>
      <c r="DR380" s="1639"/>
      <c r="DS380" s="1639"/>
      <c r="DT380" s="1639"/>
      <c r="DU380" s="1639"/>
      <c r="DV380" s="1639"/>
      <c r="DW380" s="1639"/>
      <c r="DX380" s="1639"/>
      <c r="DY380" s="1639"/>
      <c r="DZ380" s="1639"/>
      <c r="EA380" s="1639"/>
      <c r="EB380" s="1639"/>
      <c r="EC380" s="1639"/>
      <c r="ED380" s="1639"/>
      <c r="EE380" s="1639"/>
      <c r="EF380" s="1639"/>
      <c r="EG380" s="1639"/>
      <c r="EH380" s="1639"/>
      <c r="EI380" s="1639"/>
      <c r="EJ380" s="1639"/>
      <c r="EK380" s="1639"/>
      <c r="EL380" s="1639"/>
      <c r="EM380" s="1639"/>
      <c r="EN380" s="1639"/>
      <c r="EO380" s="1639"/>
      <c r="EP380" s="1639"/>
      <c r="EQ380" s="1639"/>
      <c r="ER380" s="1639"/>
      <c r="ES380" s="1639"/>
      <c r="ET380" s="1639"/>
      <c r="EU380" s="1639"/>
      <c r="EV380" s="1639"/>
      <c r="EW380" s="1639"/>
      <c r="EX380" s="1639"/>
      <c r="EY380" s="1639"/>
      <c r="EZ380" s="1639"/>
      <c r="FA380" s="1639"/>
      <c r="FB380" s="1639"/>
      <c r="FC380" s="1639"/>
      <c r="FD380" s="1639"/>
      <c r="FE380" s="1639"/>
      <c r="FF380" s="1639"/>
      <c r="FG380" s="1639"/>
      <c r="FH380" s="1639"/>
      <c r="FI380" s="1639"/>
      <c r="FJ380" s="1639"/>
      <c r="FK380" s="1639"/>
      <c r="FL380" s="1639"/>
      <c r="FM380" s="1639"/>
      <c r="FN380" s="1639"/>
      <c r="FO380" s="1639"/>
      <c r="FP380" s="1639"/>
      <c r="FQ380" s="1639"/>
      <c r="FR380" s="1639"/>
      <c r="FS380" s="1639"/>
      <c r="FT380" s="1639"/>
      <c r="FU380" s="1639"/>
      <c r="FV380" s="1639"/>
      <c r="FW380" s="1639"/>
      <c r="FX380" s="1639"/>
      <c r="FY380" s="1639"/>
      <c r="FZ380" s="1639"/>
      <c r="GA380" s="1639"/>
      <c r="GB380" s="1639"/>
      <c r="GC380" s="1639"/>
      <c r="GD380" s="1639"/>
      <c r="GE380" s="1639"/>
      <c r="GF380" s="1639"/>
      <c r="GG380" s="1639"/>
      <c r="GH380" s="1639"/>
      <c r="GI380" s="1639"/>
      <c r="GJ380" s="1639"/>
      <c r="GK380" s="1639"/>
      <c r="GL380" s="1639"/>
      <c r="GM380" s="1639"/>
      <c r="GN380" s="1639"/>
      <c r="GO380" s="1639"/>
      <c r="GP380" s="1639"/>
      <c r="GQ380" s="1639"/>
      <c r="GR380" s="1639"/>
      <c r="GS380" s="1639"/>
      <c r="GT380" s="1639"/>
      <c r="GU380" s="1639"/>
      <c r="GV380" s="1639"/>
      <c r="GW380" s="1639"/>
      <c r="GX380" s="1639"/>
      <c r="GY380" s="1639"/>
      <c r="GZ380" s="1639"/>
      <c r="HA380" s="1639"/>
      <c r="HB380" s="1639"/>
      <c r="HC380" s="1639"/>
      <c r="HD380" s="1639"/>
      <c r="HE380" s="1639"/>
      <c r="HF380" s="1639"/>
      <c r="HG380" s="1639"/>
      <c r="HH380" s="1639"/>
      <c r="HI380" s="1639"/>
      <c r="HJ380" s="1639"/>
      <c r="HK380" s="1639"/>
      <c r="HL380" s="1639"/>
      <c r="HM380" s="1639"/>
      <c r="HN380" s="1639"/>
      <c r="HO380" s="1639"/>
      <c r="HP380" s="1639"/>
      <c r="HQ380" s="1639"/>
      <c r="HR380" s="1639"/>
      <c r="HS380" s="1639"/>
      <c r="HT380" s="1639"/>
      <c r="HU380" s="1639"/>
      <c r="HV380" s="1639"/>
      <c r="HW380" s="1639"/>
      <c r="HX380" s="1639"/>
      <c r="HY380" s="1639"/>
      <c r="HZ380" s="1639"/>
      <c r="IA380" s="1639"/>
      <c r="IB380" s="1639"/>
      <c r="IC380" s="1639"/>
      <c r="ID380" s="1639"/>
      <c r="IE380" s="1639"/>
      <c r="IF380" s="1639"/>
      <c r="IG380" s="1639"/>
      <c r="IH380" s="1639"/>
      <c r="II380" s="1639"/>
      <c r="IJ380" s="1639"/>
      <c r="IK380" s="1639"/>
      <c r="IL380" s="1639"/>
      <c r="IM380" s="1639"/>
      <c r="IN380" s="1639"/>
      <c r="IO380" s="1639"/>
      <c r="IP380" s="1639"/>
      <c r="IQ380" s="1639"/>
      <c r="IR380" s="1639"/>
      <c r="IS380" s="1639"/>
      <c r="IT380" s="1639"/>
      <c r="IU380" s="1639"/>
      <c r="IV380" s="1639"/>
      <c r="IW380" s="1639"/>
      <c r="IX380" s="1639"/>
      <c r="IY380" s="1639"/>
      <c r="IZ380" s="1639"/>
      <c r="JA380" s="1639"/>
      <c r="JB380" s="1639"/>
      <c r="JC380" s="1639"/>
      <c r="JD380" s="1639"/>
      <c r="JE380" s="1639"/>
      <c r="JF380" s="1639"/>
      <c r="JG380" s="1639"/>
      <c r="JH380" s="1639"/>
      <c r="JI380" s="1639"/>
      <c r="JJ380" s="1639"/>
      <c r="JK380" s="1639"/>
      <c r="JL380" s="1639"/>
      <c r="JM380" s="1639"/>
      <c r="JN380" s="1639"/>
      <c r="JO380" s="1639"/>
      <c r="JP380" s="1639"/>
      <c r="JQ380" s="1639"/>
      <c r="JR380" s="1639"/>
      <c r="JS380" s="1639"/>
      <c r="JT380" s="1639"/>
      <c r="JU380" s="1639"/>
      <c r="JV380" s="1639"/>
      <c r="JW380" s="1639"/>
      <c r="JX380" s="1639"/>
      <c r="JY380" s="1639"/>
      <c r="JZ380" s="1639"/>
      <c r="KA380" s="1639"/>
      <c r="KB380" s="1639"/>
      <c r="KC380" s="1639"/>
      <c r="KD380" s="1639"/>
      <c r="KE380" s="1639"/>
      <c r="KF380" s="1639"/>
      <c r="KG380" s="1639"/>
      <c r="KH380" s="1639"/>
      <c r="KI380" s="1639"/>
      <c r="KJ380" s="1639"/>
      <c r="KK380" s="1639"/>
      <c r="KL380" s="1639"/>
      <c r="KM380" s="1639"/>
      <c r="KN380" s="1639"/>
      <c r="KO380" s="1639"/>
      <c r="KP380" s="1639"/>
      <c r="KQ380" s="1639"/>
      <c r="KR380" s="1639"/>
      <c r="KS380" s="1639"/>
      <c r="KT380" s="1639"/>
      <c r="KU380" s="1639"/>
      <c r="KV380" s="1639"/>
      <c r="KW380" s="1639"/>
      <c r="KX380" s="1639"/>
      <c r="KY380" s="1639"/>
      <c r="KZ380" s="1639"/>
      <c r="LA380" s="1639"/>
      <c r="LB380" s="1639"/>
      <c r="LC380" s="1639"/>
      <c r="LD380" s="1639"/>
      <c r="LE380" s="1639"/>
      <c r="LF380" s="1639"/>
      <c r="LG380" s="1639"/>
      <c r="LH380" s="1639"/>
      <c r="LI380" s="1639"/>
      <c r="LJ380" s="1639"/>
      <c r="LK380" s="1639"/>
      <c r="LL380" s="1639"/>
      <c r="LM380" s="1639"/>
      <c r="LN380" s="1639"/>
      <c r="LO380" s="1639"/>
      <c r="LP380" s="1639"/>
    </row>
    <row r="381" s="1481" customFormat="1" ht="47" customHeight="1" spans="1:328">
      <c r="A381" s="1499">
        <v>45906</v>
      </c>
      <c r="B381" s="1500" t="s">
        <v>753</v>
      </c>
      <c r="C381" s="1501" t="s">
        <v>115</v>
      </c>
      <c r="D381" s="1502">
        <v>4500178976</v>
      </c>
      <c r="E381" s="2253"/>
      <c r="F381" s="1502" t="s">
        <v>1412</v>
      </c>
      <c r="G381" s="1505" t="s">
        <v>480</v>
      </c>
      <c r="H381" s="1505" t="s">
        <v>480</v>
      </c>
      <c r="I381" s="1532" t="s">
        <v>147</v>
      </c>
      <c r="J381" s="1522">
        <v>192</v>
      </c>
      <c r="K381" s="1534">
        <v>0</v>
      </c>
      <c r="L381" s="1534">
        <v>96</v>
      </c>
      <c r="M381" s="1534">
        <f t="shared" si="302"/>
        <v>2</v>
      </c>
      <c r="N381" s="1536">
        <v>45947</v>
      </c>
      <c r="O381" s="1536">
        <v>45945</v>
      </c>
      <c r="P381" s="1537"/>
      <c r="Q381" s="1562" t="s">
        <v>78</v>
      </c>
      <c r="R381" s="2722">
        <v>192</v>
      </c>
      <c r="S381" s="2722">
        <f t="shared" si="286"/>
        <v>0</v>
      </c>
      <c r="T381" s="2722"/>
      <c r="U381" s="1563" t="s">
        <v>829</v>
      </c>
      <c r="V381" s="1532"/>
      <c r="W381" s="1532" t="s">
        <v>111</v>
      </c>
      <c r="X381" s="1565" t="s">
        <v>1366</v>
      </c>
      <c r="Y381" s="1589" t="s">
        <v>88</v>
      </c>
      <c r="Z381" s="1589" t="s">
        <v>1046</v>
      </c>
      <c r="AA381" s="1589"/>
      <c r="AB381" s="1589"/>
      <c r="AC381" s="1580" t="s">
        <v>1404</v>
      </c>
      <c r="AD381" s="1590" t="s">
        <v>122</v>
      </c>
      <c r="AE381" s="2277">
        <v>0.8754</v>
      </c>
      <c r="AF381" s="2278">
        <f t="shared" si="303"/>
        <v>168.0768</v>
      </c>
      <c r="AG381" s="1504"/>
      <c r="AH381" s="1609" t="s">
        <v>81</v>
      </c>
      <c r="AI381" s="1609"/>
      <c r="AJ381" s="1609">
        <v>1</v>
      </c>
      <c r="AK381" s="1610">
        <f t="shared" si="306"/>
        <v>192</v>
      </c>
      <c r="AL381" s="1610"/>
      <c r="AM381" s="1610">
        <f t="shared" si="307"/>
        <v>8</v>
      </c>
      <c r="AN381" s="1610"/>
      <c r="AO381" s="1610"/>
      <c r="AP381" s="1610"/>
      <c r="AQ381" s="1610"/>
      <c r="AR381" s="1610" t="s">
        <v>63</v>
      </c>
      <c r="AS381" s="1610">
        <f t="shared" si="308"/>
        <v>192</v>
      </c>
      <c r="AT381" s="1610"/>
      <c r="AU381" s="1622"/>
      <c r="AV381" s="1622"/>
      <c r="AW381" s="1622"/>
      <c r="AX381" s="1622"/>
      <c r="AY381" s="1622"/>
      <c r="AZ381" s="1622"/>
      <c r="BA381" s="1622"/>
      <c r="BB381" s="1622"/>
      <c r="BC381" s="1622">
        <f>J381</f>
        <v>192</v>
      </c>
      <c r="BD381" s="1622">
        <f t="shared" si="304"/>
        <v>184</v>
      </c>
      <c r="BE381" s="1622">
        <f t="shared" si="305"/>
        <v>8</v>
      </c>
      <c r="BF381" s="1534"/>
      <c r="BG381" s="1638"/>
      <c r="BH381" s="1639"/>
      <c r="BI381" s="1639"/>
      <c r="BJ381" s="1639"/>
      <c r="BK381" s="1639"/>
      <c r="BL381" s="1639"/>
      <c r="BM381" s="1639"/>
      <c r="BN381" s="1639"/>
      <c r="BO381" s="1639"/>
      <c r="BP381" s="1639"/>
      <c r="BQ381" s="1639"/>
      <c r="BR381" s="1639"/>
      <c r="BS381" s="1639"/>
      <c r="BT381" s="1639"/>
      <c r="BU381" s="1639"/>
      <c r="BV381" s="1639"/>
      <c r="BW381" s="1639"/>
      <c r="BX381" s="1639"/>
      <c r="BY381" s="1639"/>
      <c r="BZ381" s="1639"/>
      <c r="CA381" s="1639"/>
      <c r="CB381" s="1639"/>
      <c r="CC381" s="1639"/>
      <c r="CD381" s="1639"/>
      <c r="CE381" s="1639"/>
      <c r="CF381" s="1639"/>
      <c r="CG381" s="1639"/>
      <c r="CH381" s="1639"/>
      <c r="CI381" s="1639"/>
      <c r="CJ381" s="1639"/>
      <c r="CK381" s="1639"/>
      <c r="CL381" s="1639"/>
      <c r="CM381" s="1639"/>
      <c r="CN381" s="1639"/>
      <c r="CO381" s="1639"/>
      <c r="CP381" s="1639"/>
      <c r="CQ381" s="1639"/>
      <c r="CR381" s="1639"/>
      <c r="CS381" s="1639"/>
      <c r="CT381" s="1639"/>
      <c r="CU381" s="1639"/>
      <c r="CV381" s="1639"/>
      <c r="CW381" s="1639"/>
      <c r="CX381" s="1639"/>
      <c r="CY381" s="1639"/>
      <c r="CZ381" s="1639"/>
      <c r="DA381" s="1639"/>
      <c r="DB381" s="1639"/>
      <c r="DC381" s="1639"/>
      <c r="DD381" s="1639"/>
      <c r="DE381" s="1639"/>
      <c r="DF381" s="1639"/>
      <c r="DG381" s="1639"/>
      <c r="DH381" s="1639"/>
      <c r="DI381" s="1639"/>
      <c r="DJ381" s="1639"/>
      <c r="DK381" s="1639"/>
      <c r="DL381" s="1639"/>
      <c r="DM381" s="1639"/>
      <c r="DN381" s="1639"/>
      <c r="DO381" s="1639"/>
      <c r="DP381" s="1639"/>
      <c r="DQ381" s="1639"/>
      <c r="DR381" s="1639"/>
      <c r="DS381" s="1639"/>
      <c r="DT381" s="1639"/>
      <c r="DU381" s="1639"/>
      <c r="DV381" s="1639"/>
      <c r="DW381" s="1639"/>
      <c r="DX381" s="1639"/>
      <c r="DY381" s="1639"/>
      <c r="DZ381" s="1639"/>
      <c r="EA381" s="1639"/>
      <c r="EB381" s="1639"/>
      <c r="EC381" s="1639"/>
      <c r="ED381" s="1639"/>
      <c r="EE381" s="1639"/>
      <c r="EF381" s="1639"/>
      <c r="EG381" s="1639"/>
      <c r="EH381" s="1639"/>
      <c r="EI381" s="1639"/>
      <c r="EJ381" s="1639"/>
      <c r="EK381" s="1639"/>
      <c r="EL381" s="1639"/>
      <c r="EM381" s="1639"/>
      <c r="EN381" s="1639"/>
      <c r="EO381" s="1639"/>
      <c r="EP381" s="1639"/>
      <c r="EQ381" s="1639"/>
      <c r="ER381" s="1639"/>
      <c r="ES381" s="1639"/>
      <c r="ET381" s="1639"/>
      <c r="EU381" s="1639"/>
      <c r="EV381" s="1639"/>
      <c r="EW381" s="1639"/>
      <c r="EX381" s="1639"/>
      <c r="EY381" s="1639"/>
      <c r="EZ381" s="1639"/>
      <c r="FA381" s="1639"/>
      <c r="FB381" s="1639"/>
      <c r="FC381" s="1639"/>
      <c r="FD381" s="1639"/>
      <c r="FE381" s="1639"/>
      <c r="FF381" s="1639"/>
      <c r="FG381" s="1639"/>
      <c r="FH381" s="1639"/>
      <c r="FI381" s="1639"/>
      <c r="FJ381" s="1639"/>
      <c r="FK381" s="1639"/>
      <c r="FL381" s="1639"/>
      <c r="FM381" s="1639"/>
      <c r="FN381" s="1639"/>
      <c r="FO381" s="1639"/>
      <c r="FP381" s="1639"/>
      <c r="FQ381" s="1639"/>
      <c r="FR381" s="1639"/>
      <c r="FS381" s="1639"/>
      <c r="FT381" s="1639"/>
      <c r="FU381" s="1639"/>
      <c r="FV381" s="1639"/>
      <c r="FW381" s="1639"/>
      <c r="FX381" s="1639"/>
      <c r="FY381" s="1639"/>
      <c r="FZ381" s="1639"/>
      <c r="GA381" s="1639"/>
      <c r="GB381" s="1639"/>
      <c r="GC381" s="1639"/>
      <c r="GD381" s="1639"/>
      <c r="GE381" s="1639"/>
      <c r="GF381" s="1639"/>
      <c r="GG381" s="1639"/>
      <c r="GH381" s="1639"/>
      <c r="GI381" s="1639"/>
      <c r="GJ381" s="1639"/>
      <c r="GK381" s="1639"/>
      <c r="GL381" s="1639"/>
      <c r="GM381" s="1639"/>
      <c r="GN381" s="1639"/>
      <c r="GO381" s="1639"/>
      <c r="GP381" s="1639"/>
      <c r="GQ381" s="1639"/>
      <c r="GR381" s="1639"/>
      <c r="GS381" s="1639"/>
      <c r="GT381" s="1639"/>
      <c r="GU381" s="1639"/>
      <c r="GV381" s="1639"/>
      <c r="GW381" s="1639"/>
      <c r="GX381" s="1639"/>
      <c r="GY381" s="1639"/>
      <c r="GZ381" s="1639"/>
      <c r="HA381" s="1639"/>
      <c r="HB381" s="1639"/>
      <c r="HC381" s="1639"/>
      <c r="HD381" s="1639"/>
      <c r="HE381" s="1639"/>
      <c r="HF381" s="1639"/>
      <c r="HG381" s="1639"/>
      <c r="HH381" s="1639"/>
      <c r="HI381" s="1639"/>
      <c r="HJ381" s="1639"/>
      <c r="HK381" s="1639"/>
      <c r="HL381" s="1639"/>
      <c r="HM381" s="1639"/>
      <c r="HN381" s="1639"/>
      <c r="HO381" s="1639"/>
      <c r="HP381" s="1639"/>
      <c r="HQ381" s="1639"/>
      <c r="HR381" s="1639"/>
      <c r="HS381" s="1639"/>
      <c r="HT381" s="1639"/>
      <c r="HU381" s="1639"/>
      <c r="HV381" s="1639"/>
      <c r="HW381" s="1639"/>
      <c r="HX381" s="1639"/>
      <c r="HY381" s="1639"/>
      <c r="HZ381" s="1639"/>
      <c r="IA381" s="1639"/>
      <c r="IB381" s="1639"/>
      <c r="IC381" s="1639"/>
      <c r="ID381" s="1639"/>
      <c r="IE381" s="1639"/>
      <c r="IF381" s="1639"/>
      <c r="IG381" s="1639"/>
      <c r="IH381" s="1639"/>
      <c r="II381" s="1639"/>
      <c r="IJ381" s="1639"/>
      <c r="IK381" s="1639"/>
      <c r="IL381" s="1639"/>
      <c r="IM381" s="1639"/>
      <c r="IN381" s="1639"/>
      <c r="IO381" s="1639"/>
      <c r="IP381" s="1639"/>
      <c r="IQ381" s="1639"/>
      <c r="IR381" s="1639"/>
      <c r="IS381" s="1639"/>
      <c r="IT381" s="1639"/>
      <c r="IU381" s="1639"/>
      <c r="IV381" s="1639"/>
      <c r="IW381" s="1639"/>
      <c r="IX381" s="1639"/>
      <c r="IY381" s="1639"/>
      <c r="IZ381" s="1639"/>
      <c r="JA381" s="1639"/>
      <c r="JB381" s="1639"/>
      <c r="JC381" s="1639"/>
      <c r="JD381" s="1639"/>
      <c r="JE381" s="1639"/>
      <c r="JF381" s="1639"/>
      <c r="JG381" s="1639"/>
      <c r="JH381" s="1639"/>
      <c r="JI381" s="1639"/>
      <c r="JJ381" s="1639"/>
      <c r="JK381" s="1639"/>
      <c r="JL381" s="1639"/>
      <c r="JM381" s="1639"/>
      <c r="JN381" s="1639"/>
      <c r="JO381" s="1639"/>
      <c r="JP381" s="1639"/>
      <c r="JQ381" s="1639"/>
      <c r="JR381" s="1639"/>
      <c r="JS381" s="1639"/>
      <c r="JT381" s="1639"/>
      <c r="JU381" s="1639"/>
      <c r="JV381" s="1639"/>
      <c r="JW381" s="1639"/>
      <c r="JX381" s="1639"/>
      <c r="JY381" s="1639"/>
      <c r="JZ381" s="1639"/>
      <c r="KA381" s="1639"/>
      <c r="KB381" s="1639"/>
      <c r="KC381" s="1639"/>
      <c r="KD381" s="1639"/>
      <c r="KE381" s="1639"/>
      <c r="KF381" s="1639"/>
      <c r="KG381" s="1639"/>
      <c r="KH381" s="1639"/>
      <c r="KI381" s="1639"/>
      <c r="KJ381" s="1639"/>
      <c r="KK381" s="1639"/>
      <c r="KL381" s="1639"/>
      <c r="KM381" s="1639"/>
      <c r="KN381" s="1639"/>
      <c r="KO381" s="1639"/>
      <c r="KP381" s="1639"/>
      <c r="KQ381" s="1639"/>
      <c r="KR381" s="1639"/>
      <c r="KS381" s="1639"/>
      <c r="KT381" s="1639"/>
      <c r="KU381" s="1639"/>
      <c r="KV381" s="1639"/>
      <c r="KW381" s="1639"/>
      <c r="KX381" s="1639"/>
      <c r="KY381" s="1639"/>
      <c r="KZ381" s="1639"/>
      <c r="LA381" s="1639"/>
      <c r="LB381" s="1639"/>
      <c r="LC381" s="1639"/>
      <c r="LD381" s="1639"/>
      <c r="LE381" s="1639"/>
      <c r="LF381" s="1639"/>
      <c r="LG381" s="1639"/>
      <c r="LH381" s="1639"/>
      <c r="LI381" s="1639"/>
      <c r="LJ381" s="1639"/>
      <c r="LK381" s="1639"/>
      <c r="LL381" s="1639"/>
      <c r="LM381" s="1639"/>
      <c r="LN381" s="1639"/>
      <c r="LO381" s="1639"/>
      <c r="LP381" s="1639"/>
    </row>
    <row r="382" s="1481" customFormat="1" ht="47" customHeight="1" spans="1:328">
      <c r="A382" s="1499">
        <v>45915</v>
      </c>
      <c r="B382" s="1500" t="s">
        <v>1413</v>
      </c>
      <c r="C382" s="1501" t="s">
        <v>115</v>
      </c>
      <c r="D382" s="1502">
        <v>4500179502</v>
      </c>
      <c r="E382" s="2253"/>
      <c r="F382" s="1502" t="s">
        <v>1414</v>
      </c>
      <c r="G382" s="1505" t="s">
        <v>1415</v>
      </c>
      <c r="H382" s="1505" t="s">
        <v>546</v>
      </c>
      <c r="I382" s="1505" t="s">
        <v>547</v>
      </c>
      <c r="J382" s="1522">
        <v>7744</v>
      </c>
      <c r="K382" s="1534">
        <v>0</v>
      </c>
      <c r="L382" s="1534">
        <v>32</v>
      </c>
      <c r="M382" s="1534">
        <v>242</v>
      </c>
      <c r="N382" s="1536">
        <v>45938</v>
      </c>
      <c r="O382" s="1536">
        <v>45936</v>
      </c>
      <c r="P382" s="1537"/>
      <c r="Q382" s="1562" t="s">
        <v>78</v>
      </c>
      <c r="R382" s="2722">
        <v>7744</v>
      </c>
      <c r="S382" s="2722">
        <f t="shared" si="286"/>
        <v>0</v>
      </c>
      <c r="T382" s="2722"/>
      <c r="U382" s="1563" t="s">
        <v>829</v>
      </c>
      <c r="V382" s="1532"/>
      <c r="W382" s="1532" t="s">
        <v>111</v>
      </c>
      <c r="X382" s="1565">
        <v>45897</v>
      </c>
      <c r="Y382" s="1589" t="s">
        <v>88</v>
      </c>
      <c r="Z382" s="1589" t="s">
        <v>88</v>
      </c>
      <c r="AA382" s="1589" t="s">
        <v>1416</v>
      </c>
      <c r="AB382" s="1589" t="s">
        <v>1417</v>
      </c>
      <c r="AC382" s="1580" t="s">
        <v>1418</v>
      </c>
      <c r="AD382" s="1590" t="s">
        <v>172</v>
      </c>
      <c r="AE382" s="2277">
        <v>1.072</v>
      </c>
      <c r="AF382" s="2278">
        <v>8301.568</v>
      </c>
      <c r="AG382" s="1504"/>
      <c r="AH382" s="1609" t="s">
        <v>81</v>
      </c>
      <c r="AI382" s="1609"/>
      <c r="AJ382" s="1609">
        <v>9</v>
      </c>
      <c r="AK382" s="1610"/>
      <c r="AL382" s="1610">
        <f t="shared" ref="AL382:AL389" si="309">J382</f>
        <v>7744</v>
      </c>
      <c r="AM382" s="1610"/>
      <c r="AN382" s="1610"/>
      <c r="AO382" s="1610">
        <f>J382/8</f>
        <v>968</v>
      </c>
      <c r="AP382" s="1610"/>
      <c r="AQ382" s="1610"/>
      <c r="AR382" s="1610" t="s">
        <v>63</v>
      </c>
      <c r="AS382" s="1610">
        <f t="shared" si="308"/>
        <v>7744</v>
      </c>
      <c r="AT382" s="1610"/>
      <c r="AU382" s="1622">
        <v>968</v>
      </c>
      <c r="AV382" s="1622">
        <v>968</v>
      </c>
      <c r="AW382" s="1622">
        <v>968</v>
      </c>
      <c r="AX382" s="1622">
        <v>968</v>
      </c>
      <c r="AY382" s="1622">
        <v>968</v>
      </c>
      <c r="AZ382" s="1622">
        <v>968</v>
      </c>
      <c r="BA382" s="1622">
        <v>726</v>
      </c>
      <c r="BB382" s="1622">
        <v>242</v>
      </c>
      <c r="BC382" s="1622">
        <v>968</v>
      </c>
      <c r="BD382" s="1622" t="s">
        <v>551</v>
      </c>
      <c r="BE382" s="1622" t="s">
        <v>552</v>
      </c>
      <c r="BF382" s="1534"/>
      <c r="BG382" s="1638"/>
      <c r="BH382" s="1639"/>
      <c r="BI382" s="1639"/>
      <c r="BJ382" s="1639"/>
      <c r="BK382" s="1639"/>
      <c r="BL382" s="1639"/>
      <c r="BM382" s="1639"/>
      <c r="BN382" s="1639"/>
      <c r="BO382" s="1639"/>
      <c r="BP382" s="1639"/>
      <c r="BQ382" s="1639"/>
      <c r="BR382" s="1639"/>
      <c r="BS382" s="1639"/>
      <c r="BT382" s="1639"/>
      <c r="BU382" s="1639"/>
      <c r="BV382" s="1639"/>
      <c r="BW382" s="1639"/>
      <c r="BX382" s="1639"/>
      <c r="BY382" s="1639"/>
      <c r="BZ382" s="1639"/>
      <c r="CA382" s="1639"/>
      <c r="CB382" s="1639"/>
      <c r="CC382" s="1639"/>
      <c r="CD382" s="1639"/>
      <c r="CE382" s="1639"/>
      <c r="CF382" s="1639"/>
      <c r="CG382" s="1639"/>
      <c r="CH382" s="1639"/>
      <c r="CI382" s="1639"/>
      <c r="CJ382" s="1639"/>
      <c r="CK382" s="1639"/>
      <c r="CL382" s="1639"/>
      <c r="CM382" s="1639"/>
      <c r="CN382" s="1639"/>
      <c r="CO382" s="1639"/>
      <c r="CP382" s="1639"/>
      <c r="CQ382" s="1639"/>
      <c r="CR382" s="1639"/>
      <c r="CS382" s="1639"/>
      <c r="CT382" s="1639"/>
      <c r="CU382" s="1639"/>
      <c r="CV382" s="1639"/>
      <c r="CW382" s="1639"/>
      <c r="CX382" s="1639"/>
      <c r="CY382" s="1639"/>
      <c r="CZ382" s="1639"/>
      <c r="DA382" s="1639"/>
      <c r="DB382" s="1639"/>
      <c r="DC382" s="1639"/>
      <c r="DD382" s="1639"/>
      <c r="DE382" s="1639"/>
      <c r="DF382" s="1639"/>
      <c r="DG382" s="1639"/>
      <c r="DH382" s="1639"/>
      <c r="DI382" s="1639"/>
      <c r="DJ382" s="1639"/>
      <c r="DK382" s="1639"/>
      <c r="DL382" s="1639"/>
      <c r="DM382" s="1639"/>
      <c r="DN382" s="1639"/>
      <c r="DO382" s="1639"/>
      <c r="DP382" s="1639"/>
      <c r="DQ382" s="1639"/>
      <c r="DR382" s="1639"/>
      <c r="DS382" s="1639"/>
      <c r="DT382" s="1639"/>
      <c r="DU382" s="1639"/>
      <c r="DV382" s="1639"/>
      <c r="DW382" s="1639"/>
      <c r="DX382" s="1639"/>
      <c r="DY382" s="1639"/>
      <c r="DZ382" s="1639"/>
      <c r="EA382" s="1639"/>
      <c r="EB382" s="1639"/>
      <c r="EC382" s="1639"/>
      <c r="ED382" s="1639"/>
      <c r="EE382" s="1639"/>
      <c r="EF382" s="1639"/>
      <c r="EG382" s="1639"/>
      <c r="EH382" s="1639"/>
      <c r="EI382" s="1639"/>
      <c r="EJ382" s="1639"/>
      <c r="EK382" s="1639"/>
      <c r="EL382" s="1639"/>
      <c r="EM382" s="1639"/>
      <c r="EN382" s="1639"/>
      <c r="EO382" s="1639"/>
      <c r="EP382" s="1639"/>
      <c r="EQ382" s="1639"/>
      <c r="ER382" s="1639"/>
      <c r="ES382" s="1639"/>
      <c r="ET382" s="1639"/>
      <c r="EU382" s="1639"/>
      <c r="EV382" s="1639"/>
      <c r="EW382" s="1639"/>
      <c r="EX382" s="1639"/>
      <c r="EY382" s="1639"/>
      <c r="EZ382" s="1639"/>
      <c r="FA382" s="1639"/>
      <c r="FB382" s="1639"/>
      <c r="FC382" s="1639"/>
      <c r="FD382" s="1639"/>
      <c r="FE382" s="1639"/>
      <c r="FF382" s="1639"/>
      <c r="FG382" s="1639"/>
      <c r="FH382" s="1639"/>
      <c r="FI382" s="1639"/>
      <c r="FJ382" s="1639"/>
      <c r="FK382" s="1639"/>
      <c r="FL382" s="1639"/>
      <c r="FM382" s="1639"/>
      <c r="FN382" s="1639"/>
      <c r="FO382" s="1639"/>
      <c r="FP382" s="1639"/>
      <c r="FQ382" s="1639"/>
      <c r="FR382" s="1639"/>
      <c r="FS382" s="1639"/>
      <c r="FT382" s="1639"/>
      <c r="FU382" s="1639"/>
      <c r="FV382" s="1639"/>
      <c r="FW382" s="1639"/>
      <c r="FX382" s="1639"/>
      <c r="FY382" s="1639"/>
      <c r="FZ382" s="1639"/>
      <c r="GA382" s="1639"/>
      <c r="GB382" s="1639"/>
      <c r="GC382" s="1639"/>
      <c r="GD382" s="1639"/>
      <c r="GE382" s="1639"/>
      <c r="GF382" s="1639"/>
      <c r="GG382" s="1639"/>
      <c r="GH382" s="1639"/>
      <c r="GI382" s="1639"/>
      <c r="GJ382" s="1639"/>
      <c r="GK382" s="1639"/>
      <c r="GL382" s="1639"/>
      <c r="GM382" s="1639"/>
      <c r="GN382" s="1639"/>
      <c r="GO382" s="1639"/>
      <c r="GP382" s="1639"/>
      <c r="GQ382" s="1639"/>
      <c r="GR382" s="1639"/>
      <c r="GS382" s="1639"/>
      <c r="GT382" s="1639"/>
      <c r="GU382" s="1639"/>
      <c r="GV382" s="1639"/>
      <c r="GW382" s="1639"/>
      <c r="GX382" s="1639"/>
      <c r="GY382" s="1639"/>
      <c r="GZ382" s="1639"/>
      <c r="HA382" s="1639"/>
      <c r="HB382" s="1639"/>
      <c r="HC382" s="1639"/>
      <c r="HD382" s="1639"/>
      <c r="HE382" s="1639"/>
      <c r="HF382" s="1639"/>
      <c r="HG382" s="1639"/>
      <c r="HH382" s="1639"/>
      <c r="HI382" s="1639"/>
      <c r="HJ382" s="1639"/>
      <c r="HK382" s="1639"/>
      <c r="HL382" s="1639"/>
      <c r="HM382" s="1639"/>
      <c r="HN382" s="1639"/>
      <c r="HO382" s="1639"/>
      <c r="HP382" s="1639"/>
      <c r="HQ382" s="1639"/>
      <c r="HR382" s="1639"/>
      <c r="HS382" s="1639"/>
      <c r="HT382" s="1639"/>
      <c r="HU382" s="1639"/>
      <c r="HV382" s="1639"/>
      <c r="HW382" s="1639"/>
      <c r="HX382" s="1639"/>
      <c r="HY382" s="1639"/>
      <c r="HZ382" s="1639"/>
      <c r="IA382" s="1639"/>
      <c r="IB382" s="1639"/>
      <c r="IC382" s="1639"/>
      <c r="ID382" s="1639"/>
      <c r="IE382" s="1639"/>
      <c r="IF382" s="1639"/>
      <c r="IG382" s="1639"/>
      <c r="IH382" s="1639"/>
      <c r="II382" s="1639"/>
      <c r="IJ382" s="1639"/>
      <c r="IK382" s="1639"/>
      <c r="IL382" s="1639"/>
      <c r="IM382" s="1639"/>
      <c r="IN382" s="1639"/>
      <c r="IO382" s="1639"/>
      <c r="IP382" s="1639"/>
      <c r="IQ382" s="1639"/>
      <c r="IR382" s="1639"/>
      <c r="IS382" s="1639"/>
      <c r="IT382" s="1639"/>
      <c r="IU382" s="1639"/>
      <c r="IV382" s="1639"/>
      <c r="IW382" s="1639"/>
      <c r="IX382" s="1639"/>
      <c r="IY382" s="1639"/>
      <c r="IZ382" s="1639"/>
      <c r="JA382" s="1639"/>
      <c r="JB382" s="1639"/>
      <c r="JC382" s="1639"/>
      <c r="JD382" s="1639"/>
      <c r="JE382" s="1639"/>
      <c r="JF382" s="1639"/>
      <c r="JG382" s="1639"/>
      <c r="JH382" s="1639"/>
      <c r="JI382" s="1639"/>
      <c r="JJ382" s="1639"/>
      <c r="JK382" s="1639"/>
      <c r="JL382" s="1639"/>
      <c r="JM382" s="1639"/>
      <c r="JN382" s="1639"/>
      <c r="JO382" s="1639"/>
      <c r="JP382" s="1639"/>
      <c r="JQ382" s="1639"/>
      <c r="JR382" s="1639"/>
      <c r="JS382" s="1639"/>
      <c r="JT382" s="1639"/>
      <c r="JU382" s="1639"/>
      <c r="JV382" s="1639"/>
      <c r="JW382" s="1639"/>
      <c r="JX382" s="1639"/>
      <c r="JY382" s="1639"/>
      <c r="JZ382" s="1639"/>
      <c r="KA382" s="1639"/>
      <c r="KB382" s="1639"/>
      <c r="KC382" s="1639"/>
      <c r="KD382" s="1639"/>
      <c r="KE382" s="1639"/>
      <c r="KF382" s="1639"/>
      <c r="KG382" s="1639"/>
      <c r="KH382" s="1639"/>
      <c r="KI382" s="1639"/>
      <c r="KJ382" s="1639"/>
      <c r="KK382" s="1639"/>
      <c r="KL382" s="1639"/>
      <c r="KM382" s="1639"/>
      <c r="KN382" s="1639"/>
      <c r="KO382" s="1639"/>
      <c r="KP382" s="1639"/>
      <c r="KQ382" s="1639"/>
      <c r="KR382" s="1639"/>
      <c r="KS382" s="1639"/>
      <c r="KT382" s="1639"/>
      <c r="KU382" s="1639"/>
      <c r="KV382" s="1639"/>
      <c r="KW382" s="1639"/>
      <c r="KX382" s="1639"/>
      <c r="KY382" s="1639"/>
      <c r="KZ382" s="1639"/>
      <c r="LA382" s="1639"/>
      <c r="LB382" s="1639"/>
      <c r="LC382" s="1639"/>
      <c r="LD382" s="1639"/>
      <c r="LE382" s="1639"/>
      <c r="LF382" s="1639"/>
      <c r="LG382" s="1639"/>
      <c r="LH382" s="1639"/>
      <c r="LI382" s="1639"/>
      <c r="LJ382" s="1639"/>
      <c r="LK382" s="1639"/>
      <c r="LL382" s="1639"/>
      <c r="LM382" s="1639"/>
      <c r="LN382" s="1639"/>
      <c r="LO382" s="1639"/>
      <c r="LP382" s="1639"/>
    </row>
    <row r="383" s="1481" customFormat="1" ht="47" customHeight="1" spans="1:328">
      <c r="A383" s="1499">
        <v>45901</v>
      </c>
      <c r="B383" s="1500" t="s">
        <v>713</v>
      </c>
      <c r="C383" s="1501" t="s">
        <v>115</v>
      </c>
      <c r="D383" s="1502">
        <v>4500178374</v>
      </c>
      <c r="E383" s="2253"/>
      <c r="F383" s="1502" t="s">
        <v>1419</v>
      </c>
      <c r="G383" s="2419" t="s">
        <v>1420</v>
      </c>
      <c r="H383" s="1505" t="s">
        <v>76</v>
      </c>
      <c r="I383" s="1532" t="s">
        <v>77</v>
      </c>
      <c r="J383" s="1522">
        <v>19968</v>
      </c>
      <c r="K383" s="1534">
        <v>0</v>
      </c>
      <c r="L383" s="1534">
        <v>96</v>
      </c>
      <c r="M383" s="1534">
        <f>J383/L383</f>
        <v>208</v>
      </c>
      <c r="N383" s="1536">
        <v>45947</v>
      </c>
      <c r="O383" s="1536">
        <v>45945</v>
      </c>
      <c r="P383" s="1537" t="s">
        <v>1421</v>
      </c>
      <c r="Q383" s="1562" t="s">
        <v>78</v>
      </c>
      <c r="R383" s="2722">
        <f>16416+3552</f>
        <v>19968</v>
      </c>
      <c r="S383" s="2722">
        <f t="shared" si="286"/>
        <v>0</v>
      </c>
      <c r="T383" s="2722"/>
      <c r="U383" s="1563" t="s">
        <v>829</v>
      </c>
      <c r="V383" s="1532"/>
      <c r="W383" s="1532" t="s">
        <v>111</v>
      </c>
      <c r="X383" s="1565">
        <v>45904</v>
      </c>
      <c r="Y383" s="1589" t="s">
        <v>88</v>
      </c>
      <c r="Z383" s="1589" t="s">
        <v>88</v>
      </c>
      <c r="AA383" s="1589" t="s">
        <v>1422</v>
      </c>
      <c r="AB383" s="1589" t="s">
        <v>1423</v>
      </c>
      <c r="AC383" s="1580" t="s">
        <v>1424</v>
      </c>
      <c r="AD383" s="1590" t="s">
        <v>172</v>
      </c>
      <c r="AE383" s="2277">
        <v>0.8646</v>
      </c>
      <c r="AF383" s="2278">
        <f>AE383*J383</f>
        <v>17264.3328</v>
      </c>
      <c r="AG383" s="1504"/>
      <c r="AH383" s="1609" t="s">
        <v>81</v>
      </c>
      <c r="AI383" s="1609"/>
      <c r="AJ383" s="1609">
        <v>9</v>
      </c>
      <c r="AK383" s="1610"/>
      <c r="AL383" s="1610">
        <f t="shared" si="309"/>
        <v>19968</v>
      </c>
      <c r="AM383" s="1610">
        <f>J383/24</f>
        <v>832</v>
      </c>
      <c r="AN383" s="1610"/>
      <c r="AO383" s="1610"/>
      <c r="AP383" s="1610"/>
      <c r="AQ383" s="1610"/>
      <c r="AR383" s="1610" t="s">
        <v>1425</v>
      </c>
      <c r="AS383" s="1610"/>
      <c r="AT383" s="1610">
        <f>J383</f>
        <v>19968</v>
      </c>
      <c r="AU383" s="1622">
        <f>J383/9</f>
        <v>2218.66666666667</v>
      </c>
      <c r="AV383" s="1622">
        <f>J383/9</f>
        <v>2218.66666666667</v>
      </c>
      <c r="AW383" s="1622">
        <f>J383/9</f>
        <v>2218.66666666667</v>
      </c>
      <c r="AX383" s="1622">
        <f>J383/9</f>
        <v>2218.66666666667</v>
      </c>
      <c r="AY383" s="1622">
        <f>J383/9</f>
        <v>2218.66666666667</v>
      </c>
      <c r="AZ383" s="1622">
        <f>J383/9</f>
        <v>2218.66666666667</v>
      </c>
      <c r="BA383" s="1622">
        <f>J383/9</f>
        <v>2218.66666666667</v>
      </c>
      <c r="BB383" s="1622">
        <f>J383/9</f>
        <v>2218.66666666667</v>
      </c>
      <c r="BC383" s="1622">
        <f>J383/9</f>
        <v>2218.66666666667</v>
      </c>
      <c r="BD383" s="1622">
        <f>J383*23/24/COUNT(AU383:BC383)</f>
        <v>2126.22222222222</v>
      </c>
      <c r="BE383" s="1622">
        <f>J383/24/COUNT(AU383:BC383)</f>
        <v>92.4444444444444</v>
      </c>
      <c r="BF383" s="1534"/>
      <c r="BG383" s="1638"/>
      <c r="BH383" s="1639"/>
      <c r="BI383" s="1639"/>
      <c r="BJ383" s="1639"/>
      <c r="BK383" s="1639"/>
      <c r="BL383" s="1639"/>
      <c r="BM383" s="1639"/>
      <c r="BN383" s="1639"/>
      <c r="BO383" s="1639"/>
      <c r="BP383" s="1639"/>
      <c r="BQ383" s="1639"/>
      <c r="BR383" s="1639"/>
      <c r="BS383" s="1639"/>
      <c r="BT383" s="1639"/>
      <c r="BU383" s="1639"/>
      <c r="BV383" s="1639"/>
      <c r="BW383" s="1639"/>
      <c r="BX383" s="1639"/>
      <c r="BY383" s="1639"/>
      <c r="BZ383" s="1639"/>
      <c r="CA383" s="1639"/>
      <c r="CB383" s="1639"/>
      <c r="CC383" s="1639"/>
      <c r="CD383" s="1639"/>
      <c r="CE383" s="1639"/>
      <c r="CF383" s="1639"/>
      <c r="CG383" s="1639"/>
      <c r="CH383" s="1639"/>
      <c r="CI383" s="1639"/>
      <c r="CJ383" s="1639"/>
      <c r="CK383" s="1639"/>
      <c r="CL383" s="1639"/>
      <c r="CM383" s="1639"/>
      <c r="CN383" s="1639"/>
      <c r="CO383" s="1639"/>
      <c r="CP383" s="1639"/>
      <c r="CQ383" s="1639"/>
      <c r="CR383" s="1639"/>
      <c r="CS383" s="1639"/>
      <c r="CT383" s="1639"/>
      <c r="CU383" s="1639"/>
      <c r="CV383" s="1639"/>
      <c r="CW383" s="1639"/>
      <c r="CX383" s="1639"/>
      <c r="CY383" s="1639"/>
      <c r="CZ383" s="1639"/>
      <c r="DA383" s="1639"/>
      <c r="DB383" s="1639"/>
      <c r="DC383" s="1639"/>
      <c r="DD383" s="1639"/>
      <c r="DE383" s="1639"/>
      <c r="DF383" s="1639"/>
      <c r="DG383" s="1639"/>
      <c r="DH383" s="1639"/>
      <c r="DI383" s="1639"/>
      <c r="DJ383" s="1639"/>
      <c r="DK383" s="1639"/>
      <c r="DL383" s="1639"/>
      <c r="DM383" s="1639"/>
      <c r="DN383" s="1639"/>
      <c r="DO383" s="1639"/>
      <c r="DP383" s="1639"/>
      <c r="DQ383" s="1639"/>
      <c r="DR383" s="1639"/>
      <c r="DS383" s="1639"/>
      <c r="DT383" s="1639"/>
      <c r="DU383" s="1639"/>
      <c r="DV383" s="1639"/>
      <c r="DW383" s="1639"/>
      <c r="DX383" s="1639"/>
      <c r="DY383" s="1639"/>
      <c r="DZ383" s="1639"/>
      <c r="EA383" s="1639"/>
      <c r="EB383" s="1639"/>
      <c r="EC383" s="1639"/>
      <c r="ED383" s="1639"/>
      <c r="EE383" s="1639"/>
      <c r="EF383" s="1639"/>
      <c r="EG383" s="1639"/>
      <c r="EH383" s="1639"/>
      <c r="EI383" s="1639"/>
      <c r="EJ383" s="1639"/>
      <c r="EK383" s="1639"/>
      <c r="EL383" s="1639"/>
      <c r="EM383" s="1639"/>
      <c r="EN383" s="1639"/>
      <c r="EO383" s="1639"/>
      <c r="EP383" s="1639"/>
      <c r="EQ383" s="1639"/>
      <c r="ER383" s="1639"/>
      <c r="ES383" s="1639"/>
      <c r="ET383" s="1639"/>
      <c r="EU383" s="1639"/>
      <c r="EV383" s="1639"/>
      <c r="EW383" s="1639"/>
      <c r="EX383" s="1639"/>
      <c r="EY383" s="1639"/>
      <c r="EZ383" s="1639"/>
      <c r="FA383" s="1639"/>
      <c r="FB383" s="1639"/>
      <c r="FC383" s="1639"/>
      <c r="FD383" s="1639"/>
      <c r="FE383" s="1639"/>
      <c r="FF383" s="1639"/>
      <c r="FG383" s="1639"/>
      <c r="FH383" s="1639"/>
      <c r="FI383" s="1639"/>
      <c r="FJ383" s="1639"/>
      <c r="FK383" s="1639"/>
      <c r="FL383" s="1639"/>
      <c r="FM383" s="1639"/>
      <c r="FN383" s="1639"/>
      <c r="FO383" s="1639"/>
      <c r="FP383" s="1639"/>
      <c r="FQ383" s="1639"/>
      <c r="FR383" s="1639"/>
      <c r="FS383" s="1639"/>
      <c r="FT383" s="1639"/>
      <c r="FU383" s="1639"/>
      <c r="FV383" s="1639"/>
      <c r="FW383" s="1639"/>
      <c r="FX383" s="1639"/>
      <c r="FY383" s="1639"/>
      <c r="FZ383" s="1639"/>
      <c r="GA383" s="1639"/>
      <c r="GB383" s="1639"/>
      <c r="GC383" s="1639"/>
      <c r="GD383" s="1639"/>
      <c r="GE383" s="1639"/>
      <c r="GF383" s="1639"/>
      <c r="GG383" s="1639"/>
      <c r="GH383" s="1639"/>
      <c r="GI383" s="1639"/>
      <c r="GJ383" s="1639"/>
      <c r="GK383" s="1639"/>
      <c r="GL383" s="1639"/>
      <c r="GM383" s="1639"/>
      <c r="GN383" s="1639"/>
      <c r="GO383" s="1639"/>
      <c r="GP383" s="1639"/>
      <c r="GQ383" s="1639"/>
      <c r="GR383" s="1639"/>
      <c r="GS383" s="1639"/>
      <c r="GT383" s="1639"/>
      <c r="GU383" s="1639"/>
      <c r="GV383" s="1639"/>
      <c r="GW383" s="1639"/>
      <c r="GX383" s="1639"/>
      <c r="GY383" s="1639"/>
      <c r="GZ383" s="1639"/>
      <c r="HA383" s="1639"/>
      <c r="HB383" s="1639"/>
      <c r="HC383" s="1639"/>
      <c r="HD383" s="1639"/>
      <c r="HE383" s="1639"/>
      <c r="HF383" s="1639"/>
      <c r="HG383" s="1639"/>
      <c r="HH383" s="1639"/>
      <c r="HI383" s="1639"/>
      <c r="HJ383" s="1639"/>
      <c r="HK383" s="1639"/>
      <c r="HL383" s="1639"/>
      <c r="HM383" s="1639"/>
      <c r="HN383" s="1639"/>
      <c r="HO383" s="1639"/>
      <c r="HP383" s="1639"/>
      <c r="HQ383" s="1639"/>
      <c r="HR383" s="1639"/>
      <c r="HS383" s="1639"/>
      <c r="HT383" s="1639"/>
      <c r="HU383" s="1639"/>
      <c r="HV383" s="1639"/>
      <c r="HW383" s="1639"/>
      <c r="HX383" s="1639"/>
      <c r="HY383" s="1639"/>
      <c r="HZ383" s="1639"/>
      <c r="IA383" s="1639"/>
      <c r="IB383" s="1639"/>
      <c r="IC383" s="1639"/>
      <c r="ID383" s="1639"/>
      <c r="IE383" s="1639"/>
      <c r="IF383" s="1639"/>
      <c r="IG383" s="1639"/>
      <c r="IH383" s="1639"/>
      <c r="II383" s="1639"/>
      <c r="IJ383" s="1639"/>
      <c r="IK383" s="1639"/>
      <c r="IL383" s="1639"/>
      <c r="IM383" s="1639"/>
      <c r="IN383" s="1639"/>
      <c r="IO383" s="1639"/>
      <c r="IP383" s="1639"/>
      <c r="IQ383" s="1639"/>
      <c r="IR383" s="1639"/>
      <c r="IS383" s="1639"/>
      <c r="IT383" s="1639"/>
      <c r="IU383" s="1639"/>
      <c r="IV383" s="1639"/>
      <c r="IW383" s="1639"/>
      <c r="IX383" s="1639"/>
      <c r="IY383" s="1639"/>
      <c r="IZ383" s="1639"/>
      <c r="JA383" s="1639"/>
      <c r="JB383" s="1639"/>
      <c r="JC383" s="1639"/>
      <c r="JD383" s="1639"/>
      <c r="JE383" s="1639"/>
      <c r="JF383" s="1639"/>
      <c r="JG383" s="1639"/>
      <c r="JH383" s="1639"/>
      <c r="JI383" s="1639"/>
      <c r="JJ383" s="1639"/>
      <c r="JK383" s="1639"/>
      <c r="JL383" s="1639"/>
      <c r="JM383" s="1639"/>
      <c r="JN383" s="1639"/>
      <c r="JO383" s="1639"/>
      <c r="JP383" s="1639"/>
      <c r="JQ383" s="1639"/>
      <c r="JR383" s="1639"/>
      <c r="JS383" s="1639"/>
      <c r="JT383" s="1639"/>
      <c r="JU383" s="1639"/>
      <c r="JV383" s="1639"/>
      <c r="JW383" s="1639"/>
      <c r="JX383" s="1639"/>
      <c r="JY383" s="1639"/>
      <c r="JZ383" s="1639"/>
      <c r="KA383" s="1639"/>
      <c r="KB383" s="1639"/>
      <c r="KC383" s="1639"/>
      <c r="KD383" s="1639"/>
      <c r="KE383" s="1639"/>
      <c r="KF383" s="1639"/>
      <c r="KG383" s="1639"/>
      <c r="KH383" s="1639"/>
      <c r="KI383" s="1639"/>
      <c r="KJ383" s="1639"/>
      <c r="KK383" s="1639"/>
      <c r="KL383" s="1639"/>
      <c r="KM383" s="1639"/>
      <c r="KN383" s="1639"/>
      <c r="KO383" s="1639"/>
      <c r="KP383" s="1639"/>
      <c r="KQ383" s="1639"/>
      <c r="KR383" s="1639"/>
      <c r="KS383" s="1639"/>
      <c r="KT383" s="1639"/>
      <c r="KU383" s="1639"/>
      <c r="KV383" s="1639"/>
      <c r="KW383" s="1639"/>
      <c r="KX383" s="1639"/>
      <c r="KY383" s="1639"/>
      <c r="KZ383" s="1639"/>
      <c r="LA383" s="1639"/>
      <c r="LB383" s="1639"/>
      <c r="LC383" s="1639"/>
      <c r="LD383" s="1639"/>
      <c r="LE383" s="1639"/>
      <c r="LF383" s="1639"/>
      <c r="LG383" s="1639"/>
      <c r="LH383" s="1639"/>
      <c r="LI383" s="1639"/>
      <c r="LJ383" s="1639"/>
      <c r="LK383" s="1639"/>
      <c r="LL383" s="1639"/>
      <c r="LM383" s="1639"/>
      <c r="LN383" s="1639"/>
      <c r="LO383" s="1639"/>
      <c r="LP383" s="1639"/>
    </row>
    <row r="384" s="1488" customFormat="1" ht="47" customHeight="1" spans="1:328">
      <c r="A384" s="1832">
        <v>45910</v>
      </c>
      <c r="B384" s="1660" t="s">
        <v>164</v>
      </c>
      <c r="C384" s="1661" t="s">
        <v>165</v>
      </c>
      <c r="D384" s="1662">
        <v>4500179215</v>
      </c>
      <c r="E384" s="2415">
        <v>2700959690</v>
      </c>
      <c r="F384" s="1662" t="s">
        <v>1426</v>
      </c>
      <c r="G384" s="1863" t="s">
        <v>167</v>
      </c>
      <c r="H384" s="1863" t="s">
        <v>101</v>
      </c>
      <c r="I384" s="1880" t="s">
        <v>110</v>
      </c>
      <c r="J384" s="1543">
        <v>18000</v>
      </c>
      <c r="K384" s="1876">
        <v>0</v>
      </c>
      <c r="L384" s="1876">
        <v>24</v>
      </c>
      <c r="M384" s="1876">
        <f>J384/L384</f>
        <v>750</v>
      </c>
      <c r="N384" s="1673">
        <v>45953</v>
      </c>
      <c r="O384" s="1673">
        <v>45951</v>
      </c>
      <c r="P384" s="1878" t="s">
        <v>1427</v>
      </c>
      <c r="Q384" s="2079" t="s">
        <v>1428</v>
      </c>
      <c r="R384" s="1577">
        <v>18000</v>
      </c>
      <c r="S384" s="1577">
        <f t="shared" si="286"/>
        <v>0</v>
      </c>
      <c r="T384" s="1896"/>
      <c r="U384" s="2942" t="s">
        <v>829</v>
      </c>
      <c r="V384" s="1880"/>
      <c r="W384" s="1880" t="s">
        <v>111</v>
      </c>
      <c r="X384" s="1900" t="s">
        <v>1366</v>
      </c>
      <c r="Y384" s="1930" t="s">
        <v>88</v>
      </c>
      <c r="Z384" s="1930" t="s">
        <v>88</v>
      </c>
      <c r="AA384" s="1930" t="s">
        <v>1429</v>
      </c>
      <c r="AB384" s="1930"/>
      <c r="AC384" s="1682" t="s">
        <v>1430</v>
      </c>
      <c r="AD384" s="1692" t="s">
        <v>1256</v>
      </c>
      <c r="AE384" s="2093">
        <v>0.8747</v>
      </c>
      <c r="AF384" s="2095">
        <f>AE384*J384</f>
        <v>15744.6</v>
      </c>
      <c r="AG384" s="1647" t="s">
        <v>1431</v>
      </c>
      <c r="AH384" s="1947" t="s">
        <v>81</v>
      </c>
      <c r="AI384" s="1947"/>
      <c r="AJ384" s="1947">
        <v>1</v>
      </c>
      <c r="AK384" s="1948"/>
      <c r="AL384" s="1948">
        <f t="shared" si="309"/>
        <v>18000</v>
      </c>
      <c r="AM384" s="1948"/>
      <c r="AN384" s="1948"/>
      <c r="AO384" s="1948">
        <f>J384/24</f>
        <v>750</v>
      </c>
      <c r="AP384" s="1948"/>
      <c r="AQ384" s="1948"/>
      <c r="AR384" s="1948" t="s">
        <v>63</v>
      </c>
      <c r="AS384" s="1948">
        <f>J384</f>
        <v>18000</v>
      </c>
      <c r="AT384" s="1948"/>
      <c r="AU384" s="1430">
        <f>J384/9</f>
        <v>2000</v>
      </c>
      <c r="AV384" s="1430">
        <f>J384/9</f>
        <v>2000</v>
      </c>
      <c r="AW384" s="1430">
        <f>J384/9</f>
        <v>2000</v>
      </c>
      <c r="AX384" s="1430">
        <f>J384/9</f>
        <v>2000</v>
      </c>
      <c r="AY384" s="1430">
        <f>J384/9</f>
        <v>2000</v>
      </c>
      <c r="AZ384" s="1430">
        <f>J384/9</f>
        <v>2000</v>
      </c>
      <c r="BA384" s="1430">
        <f>J384/9</f>
        <v>2000</v>
      </c>
      <c r="BB384" s="1430">
        <f>J384/9</f>
        <v>2000</v>
      </c>
      <c r="BC384" s="1430">
        <f>J384/9</f>
        <v>2000</v>
      </c>
      <c r="BD384" s="1430">
        <f>J384*23/24/COUNT(AU384:BC384)</f>
        <v>1916.66666666667</v>
      </c>
      <c r="BE384" s="1430">
        <f>J384/24/COUNT(AU384:BC384)</f>
        <v>83.3333333333333</v>
      </c>
      <c r="BF384" s="1876"/>
      <c r="BG384" s="1959"/>
      <c r="BH384" s="1960"/>
      <c r="BI384" s="1960"/>
      <c r="BJ384" s="1960"/>
      <c r="BK384" s="1960"/>
      <c r="BL384" s="1960"/>
      <c r="BM384" s="1960"/>
      <c r="BN384" s="1960"/>
      <c r="BO384" s="1960"/>
      <c r="BP384" s="1960"/>
      <c r="BQ384" s="1960"/>
      <c r="BR384" s="1960"/>
      <c r="BS384" s="1960"/>
      <c r="BT384" s="1960"/>
      <c r="BU384" s="1960"/>
      <c r="BV384" s="1960"/>
      <c r="BW384" s="1960"/>
      <c r="BX384" s="1960"/>
      <c r="BY384" s="1960"/>
      <c r="BZ384" s="1960"/>
      <c r="CA384" s="1960"/>
      <c r="CB384" s="1960"/>
      <c r="CC384" s="1960"/>
      <c r="CD384" s="1960"/>
      <c r="CE384" s="1960"/>
      <c r="CF384" s="1960"/>
      <c r="CG384" s="1960"/>
      <c r="CH384" s="1960"/>
      <c r="CI384" s="1960"/>
      <c r="CJ384" s="1960"/>
      <c r="CK384" s="1960"/>
      <c r="CL384" s="1960"/>
      <c r="CM384" s="1960"/>
      <c r="CN384" s="1960"/>
      <c r="CO384" s="1960"/>
      <c r="CP384" s="1960"/>
      <c r="CQ384" s="1960"/>
      <c r="CR384" s="1960"/>
      <c r="CS384" s="1960"/>
      <c r="CT384" s="1960"/>
      <c r="CU384" s="1960"/>
      <c r="CV384" s="1960"/>
      <c r="CW384" s="1960"/>
      <c r="CX384" s="1960"/>
      <c r="CY384" s="1960"/>
      <c r="CZ384" s="1960"/>
      <c r="DA384" s="1960"/>
      <c r="DB384" s="1960"/>
      <c r="DC384" s="1960"/>
      <c r="DD384" s="1960"/>
      <c r="DE384" s="1960"/>
      <c r="DF384" s="1960"/>
      <c r="DG384" s="1960"/>
      <c r="DH384" s="1960"/>
      <c r="DI384" s="1960"/>
      <c r="DJ384" s="1960"/>
      <c r="DK384" s="1960"/>
      <c r="DL384" s="1960"/>
      <c r="DM384" s="1960"/>
      <c r="DN384" s="1960"/>
      <c r="DO384" s="1960"/>
      <c r="DP384" s="1960"/>
      <c r="DQ384" s="1960"/>
      <c r="DR384" s="1960"/>
      <c r="DS384" s="1960"/>
      <c r="DT384" s="1960"/>
      <c r="DU384" s="1960"/>
      <c r="DV384" s="1960"/>
      <c r="DW384" s="1960"/>
      <c r="DX384" s="1960"/>
      <c r="DY384" s="1960"/>
      <c r="DZ384" s="1960"/>
      <c r="EA384" s="1960"/>
      <c r="EB384" s="1960"/>
      <c r="EC384" s="1960"/>
      <c r="ED384" s="1960"/>
      <c r="EE384" s="1960"/>
      <c r="EF384" s="1960"/>
      <c r="EG384" s="1960"/>
      <c r="EH384" s="1960"/>
      <c r="EI384" s="1960"/>
      <c r="EJ384" s="1960"/>
      <c r="EK384" s="1960"/>
      <c r="EL384" s="1960"/>
      <c r="EM384" s="1960"/>
      <c r="EN384" s="1960"/>
      <c r="EO384" s="1960"/>
      <c r="EP384" s="1960"/>
      <c r="EQ384" s="1960"/>
      <c r="ER384" s="1960"/>
      <c r="ES384" s="1960"/>
      <c r="ET384" s="1960"/>
      <c r="EU384" s="1960"/>
      <c r="EV384" s="1960"/>
      <c r="EW384" s="1960"/>
      <c r="EX384" s="1960"/>
      <c r="EY384" s="1960"/>
      <c r="EZ384" s="1960"/>
      <c r="FA384" s="1960"/>
      <c r="FB384" s="1960"/>
      <c r="FC384" s="1960"/>
      <c r="FD384" s="1960"/>
      <c r="FE384" s="1960"/>
      <c r="FF384" s="1960"/>
      <c r="FG384" s="1960"/>
      <c r="FH384" s="1960"/>
      <c r="FI384" s="1960"/>
      <c r="FJ384" s="1960"/>
      <c r="FK384" s="1960"/>
      <c r="FL384" s="1960"/>
      <c r="FM384" s="1960"/>
      <c r="FN384" s="1960"/>
      <c r="FO384" s="1960"/>
      <c r="FP384" s="1960"/>
      <c r="FQ384" s="1960"/>
      <c r="FR384" s="1960"/>
      <c r="FS384" s="1960"/>
      <c r="FT384" s="1960"/>
      <c r="FU384" s="1960"/>
      <c r="FV384" s="1960"/>
      <c r="FW384" s="1960"/>
      <c r="FX384" s="1960"/>
      <c r="FY384" s="1960"/>
      <c r="FZ384" s="1960"/>
      <c r="GA384" s="1960"/>
      <c r="GB384" s="1960"/>
      <c r="GC384" s="1960"/>
      <c r="GD384" s="1960"/>
      <c r="GE384" s="1960"/>
      <c r="GF384" s="1960"/>
      <c r="GG384" s="1960"/>
      <c r="GH384" s="1960"/>
      <c r="GI384" s="1960"/>
      <c r="GJ384" s="1960"/>
      <c r="GK384" s="1960"/>
      <c r="GL384" s="1960"/>
      <c r="GM384" s="1960"/>
      <c r="GN384" s="1960"/>
      <c r="GO384" s="1960"/>
      <c r="GP384" s="1960"/>
      <c r="GQ384" s="1960"/>
      <c r="GR384" s="1960"/>
      <c r="GS384" s="1960"/>
      <c r="GT384" s="1960"/>
      <c r="GU384" s="1960"/>
      <c r="GV384" s="1960"/>
      <c r="GW384" s="1960"/>
      <c r="GX384" s="1960"/>
      <c r="GY384" s="1960"/>
      <c r="GZ384" s="1960"/>
      <c r="HA384" s="1960"/>
      <c r="HB384" s="1960"/>
      <c r="HC384" s="1960"/>
      <c r="HD384" s="1960"/>
      <c r="HE384" s="1960"/>
      <c r="HF384" s="1960"/>
      <c r="HG384" s="1960"/>
      <c r="HH384" s="1960"/>
      <c r="HI384" s="1960"/>
      <c r="HJ384" s="1960"/>
      <c r="HK384" s="1960"/>
      <c r="HL384" s="1960"/>
      <c r="HM384" s="1960"/>
      <c r="HN384" s="1960"/>
      <c r="HO384" s="1960"/>
      <c r="HP384" s="1960"/>
      <c r="HQ384" s="1960"/>
      <c r="HR384" s="1960"/>
      <c r="HS384" s="1960"/>
      <c r="HT384" s="1960"/>
      <c r="HU384" s="1960"/>
      <c r="HV384" s="1960"/>
      <c r="HW384" s="1960"/>
      <c r="HX384" s="1960"/>
      <c r="HY384" s="1960"/>
      <c r="HZ384" s="1960"/>
      <c r="IA384" s="1960"/>
      <c r="IB384" s="1960"/>
      <c r="IC384" s="1960"/>
      <c r="ID384" s="1960"/>
      <c r="IE384" s="1960"/>
      <c r="IF384" s="1960"/>
      <c r="IG384" s="1960"/>
      <c r="IH384" s="1960"/>
      <c r="II384" s="1960"/>
      <c r="IJ384" s="1960"/>
      <c r="IK384" s="1960"/>
      <c r="IL384" s="1960"/>
      <c r="IM384" s="1960"/>
      <c r="IN384" s="1960"/>
      <c r="IO384" s="1960"/>
      <c r="IP384" s="1960"/>
      <c r="IQ384" s="1960"/>
      <c r="IR384" s="1960"/>
      <c r="IS384" s="1960"/>
      <c r="IT384" s="1960"/>
      <c r="IU384" s="1960"/>
      <c r="IV384" s="1960"/>
      <c r="IW384" s="1960"/>
      <c r="IX384" s="1960"/>
      <c r="IY384" s="1960"/>
      <c r="IZ384" s="1960"/>
      <c r="JA384" s="1960"/>
      <c r="JB384" s="1960"/>
      <c r="JC384" s="1960"/>
      <c r="JD384" s="1960"/>
      <c r="JE384" s="1960"/>
      <c r="JF384" s="1960"/>
      <c r="JG384" s="1960"/>
      <c r="JH384" s="1960"/>
      <c r="JI384" s="1960"/>
      <c r="JJ384" s="1960"/>
      <c r="JK384" s="1960"/>
      <c r="JL384" s="1960"/>
      <c r="JM384" s="1960"/>
      <c r="JN384" s="1960"/>
      <c r="JO384" s="1960"/>
      <c r="JP384" s="1960"/>
      <c r="JQ384" s="1960"/>
      <c r="JR384" s="1960"/>
      <c r="JS384" s="1960"/>
      <c r="JT384" s="1960"/>
      <c r="JU384" s="1960"/>
      <c r="JV384" s="1960"/>
      <c r="JW384" s="1960"/>
      <c r="JX384" s="1960"/>
      <c r="JY384" s="1960"/>
      <c r="JZ384" s="1960"/>
      <c r="KA384" s="1960"/>
      <c r="KB384" s="1960"/>
      <c r="KC384" s="1960"/>
      <c r="KD384" s="1960"/>
      <c r="KE384" s="1960"/>
      <c r="KF384" s="1960"/>
      <c r="KG384" s="1960"/>
      <c r="KH384" s="1960"/>
      <c r="KI384" s="1960"/>
      <c r="KJ384" s="1960"/>
      <c r="KK384" s="1960"/>
      <c r="KL384" s="1960"/>
      <c r="KM384" s="1960"/>
      <c r="KN384" s="1960"/>
      <c r="KO384" s="1960"/>
      <c r="KP384" s="1960"/>
      <c r="KQ384" s="1960"/>
      <c r="KR384" s="1960"/>
      <c r="KS384" s="1960"/>
      <c r="KT384" s="1960"/>
      <c r="KU384" s="1960"/>
      <c r="KV384" s="1960"/>
      <c r="KW384" s="1960"/>
      <c r="KX384" s="1960"/>
      <c r="KY384" s="1960"/>
      <c r="KZ384" s="1960"/>
      <c r="LA384" s="1960"/>
      <c r="LB384" s="1960"/>
      <c r="LC384" s="1960"/>
      <c r="LD384" s="1960"/>
      <c r="LE384" s="1960"/>
      <c r="LF384" s="1960"/>
      <c r="LG384" s="1960"/>
      <c r="LH384" s="1960"/>
      <c r="LI384" s="1960"/>
      <c r="LJ384" s="1960"/>
      <c r="LK384" s="1960"/>
      <c r="LL384" s="1960"/>
      <c r="LM384" s="1960"/>
      <c r="LN384" s="1960"/>
      <c r="LO384" s="1960"/>
      <c r="LP384" s="1960"/>
    </row>
    <row r="385" s="1488" customFormat="1" ht="47" customHeight="1" spans="1:328">
      <c r="A385" s="1832">
        <v>45896</v>
      </c>
      <c r="B385" s="1660" t="s">
        <v>1432</v>
      </c>
      <c r="C385" s="1661" t="s">
        <v>98</v>
      </c>
      <c r="D385" s="1662">
        <v>4500177930</v>
      </c>
      <c r="E385" s="2415" t="s">
        <v>1433</v>
      </c>
      <c r="F385" s="1662" t="s">
        <v>1434</v>
      </c>
      <c r="G385" s="1863" t="s">
        <v>546</v>
      </c>
      <c r="H385" s="1863" t="s">
        <v>546</v>
      </c>
      <c r="I385" s="1863" t="s">
        <v>1435</v>
      </c>
      <c r="J385" s="1543">
        <v>13376</v>
      </c>
      <c r="K385" s="1876">
        <v>0</v>
      </c>
      <c r="L385" s="1876">
        <v>32</v>
      </c>
      <c r="M385" s="1876">
        <f>J385/L385</f>
        <v>418</v>
      </c>
      <c r="N385" s="1673">
        <v>45945</v>
      </c>
      <c r="O385" s="1673">
        <f>N385-2</f>
        <v>45943</v>
      </c>
      <c r="P385" s="1878"/>
      <c r="Q385" s="2079" t="s">
        <v>78</v>
      </c>
      <c r="R385" s="1577">
        <v>13376</v>
      </c>
      <c r="S385" s="1577">
        <f t="shared" si="286"/>
        <v>0</v>
      </c>
      <c r="T385" s="1577"/>
      <c r="U385" s="2938" t="s">
        <v>829</v>
      </c>
      <c r="V385" s="1880"/>
      <c r="W385" s="1880" t="s">
        <v>168</v>
      </c>
      <c r="X385" s="1900" t="s">
        <v>1366</v>
      </c>
      <c r="Y385" s="1930" t="s">
        <v>88</v>
      </c>
      <c r="Z385" s="1930" t="s">
        <v>1436</v>
      </c>
      <c r="AA385" s="1930" t="s">
        <v>1437</v>
      </c>
      <c r="AB385" s="1930"/>
      <c r="AC385" s="1597" t="s">
        <v>1438</v>
      </c>
      <c r="AD385" s="1692" t="s">
        <v>550</v>
      </c>
      <c r="AE385" s="2093">
        <v>0.6432</v>
      </c>
      <c r="AF385" s="2095">
        <f>J385*AE385</f>
        <v>8603.4432</v>
      </c>
      <c r="AG385" s="1647" t="s">
        <v>1439</v>
      </c>
      <c r="AH385" s="1947" t="s">
        <v>81</v>
      </c>
      <c r="AI385" s="1947"/>
      <c r="AJ385" s="1947">
        <v>9</v>
      </c>
      <c r="AK385" s="1948"/>
      <c r="AL385" s="1948">
        <f t="shared" si="309"/>
        <v>13376</v>
      </c>
      <c r="AM385" s="1948"/>
      <c r="AN385" s="1948"/>
      <c r="AO385" s="1948">
        <f>J385/8</f>
        <v>1672</v>
      </c>
      <c r="AP385" s="1948"/>
      <c r="AQ385" s="1948"/>
      <c r="AR385" s="1948" t="s">
        <v>63</v>
      </c>
      <c r="AS385" s="1948">
        <f>J385</f>
        <v>13376</v>
      </c>
      <c r="AT385" s="1948"/>
      <c r="AU385" s="1430">
        <f>J385/32*4</f>
        <v>1672</v>
      </c>
      <c r="AV385" s="1430">
        <f>J385/32*4</f>
        <v>1672</v>
      </c>
      <c r="AW385" s="1430">
        <f>J385/32*4</f>
        <v>1672</v>
      </c>
      <c r="AX385" s="1430">
        <f>J385/32*4</f>
        <v>1672</v>
      </c>
      <c r="AY385" s="1430">
        <f>J385/32*4</f>
        <v>1672</v>
      </c>
      <c r="AZ385" s="1430">
        <f>J385/32*4</f>
        <v>1672</v>
      </c>
      <c r="BA385" s="1430">
        <f>J385/32*3</f>
        <v>1254</v>
      </c>
      <c r="BB385" s="1430">
        <f>J385/32*1</f>
        <v>418</v>
      </c>
      <c r="BC385" s="1430">
        <f>J385/32*4</f>
        <v>1672</v>
      </c>
      <c r="BD385" s="1430" t="s">
        <v>551</v>
      </c>
      <c r="BE385" s="1430" t="s">
        <v>552</v>
      </c>
      <c r="BF385" s="1876"/>
      <c r="BG385" s="1959"/>
      <c r="BH385" s="1960"/>
      <c r="BI385" s="1960"/>
      <c r="BJ385" s="1960"/>
      <c r="BK385" s="1960"/>
      <c r="BL385" s="1960"/>
      <c r="BM385" s="1960"/>
      <c r="BN385" s="1960"/>
      <c r="BO385" s="1960"/>
      <c r="BP385" s="1960"/>
      <c r="BQ385" s="1960"/>
      <c r="BR385" s="1960"/>
      <c r="BS385" s="1960"/>
      <c r="BT385" s="1960"/>
      <c r="BU385" s="1960"/>
      <c r="BV385" s="1960"/>
      <c r="BW385" s="1960"/>
      <c r="BX385" s="1960"/>
      <c r="BY385" s="1960"/>
      <c r="BZ385" s="1960"/>
      <c r="CA385" s="1960"/>
      <c r="CB385" s="1960"/>
      <c r="CC385" s="1960"/>
      <c r="CD385" s="1960"/>
      <c r="CE385" s="1960"/>
      <c r="CF385" s="1960"/>
      <c r="CG385" s="1960"/>
      <c r="CH385" s="1960"/>
      <c r="CI385" s="1960"/>
      <c r="CJ385" s="1960"/>
      <c r="CK385" s="1960"/>
      <c r="CL385" s="1960"/>
      <c r="CM385" s="1960"/>
      <c r="CN385" s="1960"/>
      <c r="CO385" s="1960"/>
      <c r="CP385" s="1960"/>
      <c r="CQ385" s="1960"/>
      <c r="CR385" s="1960"/>
      <c r="CS385" s="1960"/>
      <c r="CT385" s="1960"/>
      <c r="CU385" s="1960"/>
      <c r="CV385" s="1960"/>
      <c r="CW385" s="1960"/>
      <c r="CX385" s="1960"/>
      <c r="CY385" s="1960"/>
      <c r="CZ385" s="1960"/>
      <c r="DA385" s="1960"/>
      <c r="DB385" s="1960"/>
      <c r="DC385" s="1960"/>
      <c r="DD385" s="1960"/>
      <c r="DE385" s="1960"/>
      <c r="DF385" s="1960"/>
      <c r="DG385" s="1960"/>
      <c r="DH385" s="1960"/>
      <c r="DI385" s="1960"/>
      <c r="DJ385" s="1960"/>
      <c r="DK385" s="1960"/>
      <c r="DL385" s="1960"/>
      <c r="DM385" s="1960"/>
      <c r="DN385" s="1960"/>
      <c r="DO385" s="1960"/>
      <c r="DP385" s="1960"/>
      <c r="DQ385" s="1960"/>
      <c r="DR385" s="1960"/>
      <c r="DS385" s="1960"/>
      <c r="DT385" s="1960"/>
      <c r="DU385" s="1960"/>
      <c r="DV385" s="1960"/>
      <c r="DW385" s="1960"/>
      <c r="DX385" s="1960"/>
      <c r="DY385" s="1960"/>
      <c r="DZ385" s="1960"/>
      <c r="EA385" s="1960"/>
      <c r="EB385" s="1960"/>
      <c r="EC385" s="1960"/>
      <c r="ED385" s="1960"/>
      <c r="EE385" s="1960"/>
      <c r="EF385" s="1960"/>
      <c r="EG385" s="1960"/>
      <c r="EH385" s="1960"/>
      <c r="EI385" s="1960"/>
      <c r="EJ385" s="1960"/>
      <c r="EK385" s="1960"/>
      <c r="EL385" s="1960"/>
      <c r="EM385" s="1960"/>
      <c r="EN385" s="1960"/>
      <c r="EO385" s="1960"/>
      <c r="EP385" s="1960"/>
      <c r="EQ385" s="1960"/>
      <c r="ER385" s="1960"/>
      <c r="ES385" s="1960"/>
      <c r="ET385" s="1960"/>
      <c r="EU385" s="1960"/>
      <c r="EV385" s="1960"/>
      <c r="EW385" s="1960"/>
      <c r="EX385" s="1960"/>
      <c r="EY385" s="1960"/>
      <c r="EZ385" s="1960"/>
      <c r="FA385" s="1960"/>
      <c r="FB385" s="1960"/>
      <c r="FC385" s="1960"/>
      <c r="FD385" s="1960"/>
      <c r="FE385" s="1960"/>
      <c r="FF385" s="1960"/>
      <c r="FG385" s="1960"/>
      <c r="FH385" s="1960"/>
      <c r="FI385" s="1960"/>
      <c r="FJ385" s="1960"/>
      <c r="FK385" s="1960"/>
      <c r="FL385" s="1960"/>
      <c r="FM385" s="1960"/>
      <c r="FN385" s="1960"/>
      <c r="FO385" s="1960"/>
      <c r="FP385" s="1960"/>
      <c r="FQ385" s="1960"/>
      <c r="FR385" s="1960"/>
      <c r="FS385" s="1960"/>
      <c r="FT385" s="1960"/>
      <c r="FU385" s="1960"/>
      <c r="FV385" s="1960"/>
      <c r="FW385" s="1960"/>
      <c r="FX385" s="1960"/>
      <c r="FY385" s="1960"/>
      <c r="FZ385" s="1960"/>
      <c r="GA385" s="1960"/>
      <c r="GB385" s="1960"/>
      <c r="GC385" s="1960"/>
      <c r="GD385" s="1960"/>
      <c r="GE385" s="1960"/>
      <c r="GF385" s="1960"/>
      <c r="GG385" s="1960"/>
      <c r="GH385" s="1960"/>
      <c r="GI385" s="1960"/>
      <c r="GJ385" s="1960"/>
      <c r="GK385" s="1960"/>
      <c r="GL385" s="1960"/>
      <c r="GM385" s="1960"/>
      <c r="GN385" s="1960"/>
      <c r="GO385" s="1960"/>
      <c r="GP385" s="1960"/>
      <c r="GQ385" s="1960"/>
      <c r="GR385" s="1960"/>
      <c r="GS385" s="1960"/>
      <c r="GT385" s="1960"/>
      <c r="GU385" s="1960"/>
      <c r="GV385" s="1960"/>
      <c r="GW385" s="1960"/>
      <c r="GX385" s="1960"/>
      <c r="GY385" s="1960"/>
      <c r="GZ385" s="1960"/>
      <c r="HA385" s="1960"/>
      <c r="HB385" s="1960"/>
      <c r="HC385" s="1960"/>
      <c r="HD385" s="1960"/>
      <c r="HE385" s="1960"/>
      <c r="HF385" s="1960"/>
      <c r="HG385" s="1960"/>
      <c r="HH385" s="1960"/>
      <c r="HI385" s="1960"/>
      <c r="HJ385" s="1960"/>
      <c r="HK385" s="1960"/>
      <c r="HL385" s="1960"/>
      <c r="HM385" s="1960"/>
      <c r="HN385" s="1960"/>
      <c r="HO385" s="1960"/>
      <c r="HP385" s="1960"/>
      <c r="HQ385" s="1960"/>
      <c r="HR385" s="1960"/>
      <c r="HS385" s="1960"/>
      <c r="HT385" s="1960"/>
      <c r="HU385" s="1960"/>
      <c r="HV385" s="1960"/>
      <c r="HW385" s="1960"/>
      <c r="HX385" s="1960"/>
      <c r="HY385" s="1960"/>
      <c r="HZ385" s="1960"/>
      <c r="IA385" s="1960"/>
      <c r="IB385" s="1960"/>
      <c r="IC385" s="1960"/>
      <c r="ID385" s="1960"/>
      <c r="IE385" s="1960"/>
      <c r="IF385" s="1960"/>
      <c r="IG385" s="1960"/>
      <c r="IH385" s="1960"/>
      <c r="II385" s="1960"/>
      <c r="IJ385" s="1960"/>
      <c r="IK385" s="1960"/>
      <c r="IL385" s="1960"/>
      <c r="IM385" s="1960"/>
      <c r="IN385" s="1960"/>
      <c r="IO385" s="1960"/>
      <c r="IP385" s="1960"/>
      <c r="IQ385" s="1960"/>
      <c r="IR385" s="1960"/>
      <c r="IS385" s="1960"/>
      <c r="IT385" s="1960"/>
      <c r="IU385" s="1960"/>
      <c r="IV385" s="1960"/>
      <c r="IW385" s="1960"/>
      <c r="IX385" s="1960"/>
      <c r="IY385" s="1960"/>
      <c r="IZ385" s="1960"/>
      <c r="JA385" s="1960"/>
      <c r="JB385" s="1960"/>
      <c r="JC385" s="1960"/>
      <c r="JD385" s="1960"/>
      <c r="JE385" s="1960"/>
      <c r="JF385" s="1960"/>
      <c r="JG385" s="1960"/>
      <c r="JH385" s="1960"/>
      <c r="JI385" s="1960"/>
      <c r="JJ385" s="1960"/>
      <c r="JK385" s="1960"/>
      <c r="JL385" s="1960"/>
      <c r="JM385" s="1960"/>
      <c r="JN385" s="1960"/>
      <c r="JO385" s="1960"/>
      <c r="JP385" s="1960"/>
      <c r="JQ385" s="1960"/>
      <c r="JR385" s="1960"/>
      <c r="JS385" s="1960"/>
      <c r="JT385" s="1960"/>
      <c r="JU385" s="1960"/>
      <c r="JV385" s="1960"/>
      <c r="JW385" s="1960"/>
      <c r="JX385" s="1960"/>
      <c r="JY385" s="1960"/>
      <c r="JZ385" s="1960"/>
      <c r="KA385" s="1960"/>
      <c r="KB385" s="1960"/>
      <c r="KC385" s="1960"/>
      <c r="KD385" s="1960"/>
      <c r="KE385" s="1960"/>
      <c r="KF385" s="1960"/>
      <c r="KG385" s="1960"/>
      <c r="KH385" s="1960"/>
      <c r="KI385" s="1960"/>
      <c r="KJ385" s="1960"/>
      <c r="KK385" s="1960"/>
      <c r="KL385" s="1960"/>
      <c r="KM385" s="1960"/>
      <c r="KN385" s="1960"/>
      <c r="KO385" s="1960"/>
      <c r="KP385" s="1960"/>
      <c r="KQ385" s="1960"/>
      <c r="KR385" s="1960"/>
      <c r="KS385" s="1960"/>
      <c r="KT385" s="1960"/>
      <c r="KU385" s="1960"/>
      <c r="KV385" s="1960"/>
      <c r="KW385" s="1960"/>
      <c r="KX385" s="1960"/>
      <c r="KY385" s="1960"/>
      <c r="KZ385" s="1960"/>
      <c r="LA385" s="1960"/>
      <c r="LB385" s="1960"/>
      <c r="LC385" s="1960"/>
      <c r="LD385" s="1960"/>
      <c r="LE385" s="1960"/>
      <c r="LF385" s="1960"/>
      <c r="LG385" s="1960"/>
      <c r="LH385" s="1960"/>
      <c r="LI385" s="1960"/>
      <c r="LJ385" s="1960"/>
      <c r="LK385" s="1960"/>
      <c r="LL385" s="1960"/>
      <c r="LM385" s="1960"/>
      <c r="LN385" s="1960"/>
      <c r="LO385" s="1960"/>
      <c r="LP385" s="1960"/>
    </row>
    <row r="386" s="1488" customFormat="1" ht="47" customHeight="1" spans="1:328">
      <c r="A386" s="1832">
        <v>45896</v>
      </c>
      <c r="B386" s="1660" t="s">
        <v>1432</v>
      </c>
      <c r="C386" s="1661" t="s">
        <v>98</v>
      </c>
      <c r="D386" s="1662">
        <v>4500177891</v>
      </c>
      <c r="E386" s="2415" t="s">
        <v>1440</v>
      </c>
      <c r="F386" s="1662" t="s">
        <v>1441</v>
      </c>
      <c r="G386" s="1863" t="s">
        <v>546</v>
      </c>
      <c r="H386" s="1863" t="s">
        <v>546</v>
      </c>
      <c r="I386" s="1863" t="s">
        <v>1435</v>
      </c>
      <c r="J386" s="1543">
        <v>16288</v>
      </c>
      <c r="K386" s="1876">
        <v>0</v>
      </c>
      <c r="L386" s="1876">
        <v>32</v>
      </c>
      <c r="M386" s="1876">
        <f>J386/L386</f>
        <v>509</v>
      </c>
      <c r="N386" s="1673">
        <v>45945</v>
      </c>
      <c r="O386" s="1673">
        <f>N386-2</f>
        <v>45943</v>
      </c>
      <c r="P386" s="1878"/>
      <c r="Q386" s="2079" t="s">
        <v>78</v>
      </c>
      <c r="R386" s="1577">
        <f>16256+32</f>
        <v>16288</v>
      </c>
      <c r="S386" s="1577">
        <f t="shared" si="286"/>
        <v>0</v>
      </c>
      <c r="T386" s="1577"/>
      <c r="U386" s="2938" t="s">
        <v>829</v>
      </c>
      <c r="V386" s="1880"/>
      <c r="W386" s="1880" t="s">
        <v>111</v>
      </c>
      <c r="X386" s="1900" t="s">
        <v>1366</v>
      </c>
      <c r="Y386" s="1930" t="s">
        <v>88</v>
      </c>
      <c r="Z386" s="1930" t="s">
        <v>1436</v>
      </c>
      <c r="AA386" s="1930" t="s">
        <v>1437</v>
      </c>
      <c r="AB386" s="1930"/>
      <c r="AC386" s="1597" t="s">
        <v>1438</v>
      </c>
      <c r="AD386" s="1692" t="s">
        <v>550</v>
      </c>
      <c r="AE386" s="2093">
        <v>0.6432</v>
      </c>
      <c r="AF386" s="2095">
        <f>J386*AE386</f>
        <v>10476.4416</v>
      </c>
      <c r="AG386" s="1647" t="s">
        <v>1442</v>
      </c>
      <c r="AH386" s="1947" t="s">
        <v>81</v>
      </c>
      <c r="AI386" s="1947"/>
      <c r="AJ386" s="1947">
        <v>9</v>
      </c>
      <c r="AK386" s="1948"/>
      <c r="AL386" s="1948">
        <f t="shared" si="309"/>
        <v>16288</v>
      </c>
      <c r="AM386" s="1948"/>
      <c r="AN386" s="1948"/>
      <c r="AO386" s="1948">
        <f>J386/8</f>
        <v>2036</v>
      </c>
      <c r="AP386" s="1948"/>
      <c r="AQ386" s="1948"/>
      <c r="AR386" s="1948" t="s">
        <v>63</v>
      </c>
      <c r="AS386" s="1948">
        <f>J386</f>
        <v>16288</v>
      </c>
      <c r="AT386" s="1948"/>
      <c r="AU386" s="1430">
        <f>J386/32*4</f>
        <v>2036</v>
      </c>
      <c r="AV386" s="1430">
        <f>J386/32*4</f>
        <v>2036</v>
      </c>
      <c r="AW386" s="1430">
        <f>J386/32*4</f>
        <v>2036</v>
      </c>
      <c r="AX386" s="1430">
        <f>J386/32*4</f>
        <v>2036</v>
      </c>
      <c r="AY386" s="1430">
        <f>J386/32*4</f>
        <v>2036</v>
      </c>
      <c r="AZ386" s="1430">
        <f>J386/32*4</f>
        <v>2036</v>
      </c>
      <c r="BA386" s="1430">
        <f>J386/32*3</f>
        <v>1527</v>
      </c>
      <c r="BB386" s="1430">
        <f>J386/32*1</f>
        <v>509</v>
      </c>
      <c r="BC386" s="1430">
        <f>J386/32*4</f>
        <v>2036</v>
      </c>
      <c r="BD386" s="1430" t="s">
        <v>551</v>
      </c>
      <c r="BE386" s="1430" t="s">
        <v>552</v>
      </c>
      <c r="BF386" s="1876"/>
      <c r="BG386" s="1959"/>
      <c r="BH386" s="1960"/>
      <c r="BI386" s="1960"/>
      <c r="BJ386" s="1960"/>
      <c r="BK386" s="1960"/>
      <c r="BL386" s="1960"/>
      <c r="BM386" s="1960"/>
      <c r="BN386" s="1960"/>
      <c r="BO386" s="1960"/>
      <c r="BP386" s="1960"/>
      <c r="BQ386" s="1960"/>
      <c r="BR386" s="1960"/>
      <c r="BS386" s="1960"/>
      <c r="BT386" s="1960"/>
      <c r="BU386" s="1960"/>
      <c r="BV386" s="1960"/>
      <c r="BW386" s="1960"/>
      <c r="BX386" s="1960"/>
      <c r="BY386" s="1960"/>
      <c r="BZ386" s="1960"/>
      <c r="CA386" s="1960"/>
      <c r="CB386" s="1960"/>
      <c r="CC386" s="1960"/>
      <c r="CD386" s="1960"/>
      <c r="CE386" s="1960"/>
      <c r="CF386" s="1960"/>
      <c r="CG386" s="1960"/>
      <c r="CH386" s="1960"/>
      <c r="CI386" s="1960"/>
      <c r="CJ386" s="1960"/>
      <c r="CK386" s="1960"/>
      <c r="CL386" s="1960"/>
      <c r="CM386" s="1960"/>
      <c r="CN386" s="1960"/>
      <c r="CO386" s="1960"/>
      <c r="CP386" s="1960"/>
      <c r="CQ386" s="1960"/>
      <c r="CR386" s="1960"/>
      <c r="CS386" s="1960"/>
      <c r="CT386" s="1960"/>
      <c r="CU386" s="1960"/>
      <c r="CV386" s="1960"/>
      <c r="CW386" s="1960"/>
      <c r="CX386" s="1960"/>
      <c r="CY386" s="1960"/>
      <c r="CZ386" s="1960"/>
      <c r="DA386" s="1960"/>
      <c r="DB386" s="1960"/>
      <c r="DC386" s="1960"/>
      <c r="DD386" s="1960"/>
      <c r="DE386" s="1960"/>
      <c r="DF386" s="1960"/>
      <c r="DG386" s="1960"/>
      <c r="DH386" s="1960"/>
      <c r="DI386" s="1960"/>
      <c r="DJ386" s="1960"/>
      <c r="DK386" s="1960"/>
      <c r="DL386" s="1960"/>
      <c r="DM386" s="1960"/>
      <c r="DN386" s="1960"/>
      <c r="DO386" s="1960"/>
      <c r="DP386" s="1960"/>
      <c r="DQ386" s="1960"/>
      <c r="DR386" s="1960"/>
      <c r="DS386" s="1960"/>
      <c r="DT386" s="1960"/>
      <c r="DU386" s="1960"/>
      <c r="DV386" s="1960"/>
      <c r="DW386" s="1960"/>
      <c r="DX386" s="1960"/>
      <c r="DY386" s="1960"/>
      <c r="DZ386" s="1960"/>
      <c r="EA386" s="1960"/>
      <c r="EB386" s="1960"/>
      <c r="EC386" s="1960"/>
      <c r="ED386" s="1960"/>
      <c r="EE386" s="1960"/>
      <c r="EF386" s="1960"/>
      <c r="EG386" s="1960"/>
      <c r="EH386" s="1960"/>
      <c r="EI386" s="1960"/>
      <c r="EJ386" s="1960"/>
      <c r="EK386" s="1960"/>
      <c r="EL386" s="1960"/>
      <c r="EM386" s="1960"/>
      <c r="EN386" s="1960"/>
      <c r="EO386" s="1960"/>
      <c r="EP386" s="1960"/>
      <c r="EQ386" s="1960"/>
      <c r="ER386" s="1960"/>
      <c r="ES386" s="1960"/>
      <c r="ET386" s="1960"/>
      <c r="EU386" s="1960"/>
      <c r="EV386" s="1960"/>
      <c r="EW386" s="1960"/>
      <c r="EX386" s="1960"/>
      <c r="EY386" s="1960"/>
      <c r="EZ386" s="1960"/>
      <c r="FA386" s="1960"/>
      <c r="FB386" s="1960"/>
      <c r="FC386" s="1960"/>
      <c r="FD386" s="1960"/>
      <c r="FE386" s="1960"/>
      <c r="FF386" s="1960"/>
      <c r="FG386" s="1960"/>
      <c r="FH386" s="1960"/>
      <c r="FI386" s="1960"/>
      <c r="FJ386" s="1960"/>
      <c r="FK386" s="1960"/>
      <c r="FL386" s="1960"/>
      <c r="FM386" s="1960"/>
      <c r="FN386" s="1960"/>
      <c r="FO386" s="1960"/>
      <c r="FP386" s="1960"/>
      <c r="FQ386" s="1960"/>
      <c r="FR386" s="1960"/>
      <c r="FS386" s="1960"/>
      <c r="FT386" s="1960"/>
      <c r="FU386" s="1960"/>
      <c r="FV386" s="1960"/>
      <c r="FW386" s="1960"/>
      <c r="FX386" s="1960"/>
      <c r="FY386" s="1960"/>
      <c r="FZ386" s="1960"/>
      <c r="GA386" s="1960"/>
      <c r="GB386" s="1960"/>
      <c r="GC386" s="1960"/>
      <c r="GD386" s="1960"/>
      <c r="GE386" s="1960"/>
      <c r="GF386" s="1960"/>
      <c r="GG386" s="1960"/>
      <c r="GH386" s="1960"/>
      <c r="GI386" s="1960"/>
      <c r="GJ386" s="1960"/>
      <c r="GK386" s="1960"/>
      <c r="GL386" s="1960"/>
      <c r="GM386" s="1960"/>
      <c r="GN386" s="1960"/>
      <c r="GO386" s="1960"/>
      <c r="GP386" s="1960"/>
      <c r="GQ386" s="1960"/>
      <c r="GR386" s="1960"/>
      <c r="GS386" s="1960"/>
      <c r="GT386" s="1960"/>
      <c r="GU386" s="1960"/>
      <c r="GV386" s="1960"/>
      <c r="GW386" s="1960"/>
      <c r="GX386" s="1960"/>
      <c r="GY386" s="1960"/>
      <c r="GZ386" s="1960"/>
      <c r="HA386" s="1960"/>
      <c r="HB386" s="1960"/>
      <c r="HC386" s="1960"/>
      <c r="HD386" s="1960"/>
      <c r="HE386" s="1960"/>
      <c r="HF386" s="1960"/>
      <c r="HG386" s="1960"/>
      <c r="HH386" s="1960"/>
      <c r="HI386" s="1960"/>
      <c r="HJ386" s="1960"/>
      <c r="HK386" s="1960"/>
      <c r="HL386" s="1960"/>
      <c r="HM386" s="1960"/>
      <c r="HN386" s="1960"/>
      <c r="HO386" s="1960"/>
      <c r="HP386" s="1960"/>
      <c r="HQ386" s="1960"/>
      <c r="HR386" s="1960"/>
      <c r="HS386" s="1960"/>
      <c r="HT386" s="1960"/>
      <c r="HU386" s="1960"/>
      <c r="HV386" s="1960"/>
      <c r="HW386" s="1960"/>
      <c r="HX386" s="1960"/>
      <c r="HY386" s="1960"/>
      <c r="HZ386" s="1960"/>
      <c r="IA386" s="1960"/>
      <c r="IB386" s="1960"/>
      <c r="IC386" s="1960"/>
      <c r="ID386" s="1960"/>
      <c r="IE386" s="1960"/>
      <c r="IF386" s="1960"/>
      <c r="IG386" s="1960"/>
      <c r="IH386" s="1960"/>
      <c r="II386" s="1960"/>
      <c r="IJ386" s="1960"/>
      <c r="IK386" s="1960"/>
      <c r="IL386" s="1960"/>
      <c r="IM386" s="1960"/>
      <c r="IN386" s="1960"/>
      <c r="IO386" s="1960"/>
      <c r="IP386" s="1960"/>
      <c r="IQ386" s="1960"/>
      <c r="IR386" s="1960"/>
      <c r="IS386" s="1960"/>
      <c r="IT386" s="1960"/>
      <c r="IU386" s="1960"/>
      <c r="IV386" s="1960"/>
      <c r="IW386" s="1960"/>
      <c r="IX386" s="1960"/>
      <c r="IY386" s="1960"/>
      <c r="IZ386" s="1960"/>
      <c r="JA386" s="1960"/>
      <c r="JB386" s="1960"/>
      <c r="JC386" s="1960"/>
      <c r="JD386" s="1960"/>
      <c r="JE386" s="1960"/>
      <c r="JF386" s="1960"/>
      <c r="JG386" s="1960"/>
      <c r="JH386" s="1960"/>
      <c r="JI386" s="1960"/>
      <c r="JJ386" s="1960"/>
      <c r="JK386" s="1960"/>
      <c r="JL386" s="1960"/>
      <c r="JM386" s="1960"/>
      <c r="JN386" s="1960"/>
      <c r="JO386" s="1960"/>
      <c r="JP386" s="1960"/>
      <c r="JQ386" s="1960"/>
      <c r="JR386" s="1960"/>
      <c r="JS386" s="1960"/>
      <c r="JT386" s="1960"/>
      <c r="JU386" s="1960"/>
      <c r="JV386" s="1960"/>
      <c r="JW386" s="1960"/>
      <c r="JX386" s="1960"/>
      <c r="JY386" s="1960"/>
      <c r="JZ386" s="1960"/>
      <c r="KA386" s="1960"/>
      <c r="KB386" s="1960"/>
      <c r="KC386" s="1960"/>
      <c r="KD386" s="1960"/>
      <c r="KE386" s="1960"/>
      <c r="KF386" s="1960"/>
      <c r="KG386" s="1960"/>
      <c r="KH386" s="1960"/>
      <c r="KI386" s="1960"/>
      <c r="KJ386" s="1960"/>
      <c r="KK386" s="1960"/>
      <c r="KL386" s="1960"/>
      <c r="KM386" s="1960"/>
      <c r="KN386" s="1960"/>
      <c r="KO386" s="1960"/>
      <c r="KP386" s="1960"/>
      <c r="KQ386" s="1960"/>
      <c r="KR386" s="1960"/>
      <c r="KS386" s="1960"/>
      <c r="KT386" s="1960"/>
      <c r="KU386" s="1960"/>
      <c r="KV386" s="1960"/>
      <c r="KW386" s="1960"/>
      <c r="KX386" s="1960"/>
      <c r="KY386" s="1960"/>
      <c r="KZ386" s="1960"/>
      <c r="LA386" s="1960"/>
      <c r="LB386" s="1960"/>
      <c r="LC386" s="1960"/>
      <c r="LD386" s="1960"/>
      <c r="LE386" s="1960"/>
      <c r="LF386" s="1960"/>
      <c r="LG386" s="1960"/>
      <c r="LH386" s="1960"/>
      <c r="LI386" s="1960"/>
      <c r="LJ386" s="1960"/>
      <c r="LK386" s="1960"/>
      <c r="LL386" s="1960"/>
      <c r="LM386" s="1960"/>
      <c r="LN386" s="1960"/>
      <c r="LO386" s="1960"/>
      <c r="LP386" s="1960"/>
    </row>
    <row r="387" s="1488" customFormat="1" ht="47" customHeight="1" spans="1:328">
      <c r="A387" s="1832">
        <v>45915</v>
      </c>
      <c r="B387" s="1660" t="s">
        <v>1413</v>
      </c>
      <c r="C387" s="1661" t="s">
        <v>115</v>
      </c>
      <c r="D387" s="1662">
        <v>4500179503</v>
      </c>
      <c r="E387" s="2415"/>
      <c r="F387" s="1662" t="s">
        <v>1443</v>
      </c>
      <c r="G387" s="1863" t="s">
        <v>1415</v>
      </c>
      <c r="H387" s="1863" t="s">
        <v>546</v>
      </c>
      <c r="I387" s="1863" t="s">
        <v>1435</v>
      </c>
      <c r="J387" s="1543">
        <v>128</v>
      </c>
      <c r="K387" s="1876">
        <v>0</v>
      </c>
      <c r="L387" s="1876">
        <v>32</v>
      </c>
      <c r="M387" s="1876">
        <v>4</v>
      </c>
      <c r="N387" s="1673">
        <v>45952</v>
      </c>
      <c r="O387" s="1673">
        <v>45950</v>
      </c>
      <c r="P387" s="1878"/>
      <c r="Q387" s="2079" t="s">
        <v>78</v>
      </c>
      <c r="R387" s="1577">
        <v>128</v>
      </c>
      <c r="S387" s="1577">
        <f t="shared" si="286"/>
        <v>0</v>
      </c>
      <c r="T387" s="1577"/>
      <c r="U387" s="2938" t="s">
        <v>829</v>
      </c>
      <c r="V387" s="1880"/>
      <c r="W387" s="1880" t="s">
        <v>111</v>
      </c>
      <c r="X387" s="1900">
        <v>45897</v>
      </c>
      <c r="Y387" s="1930" t="s">
        <v>88</v>
      </c>
      <c r="Z387" s="1930" t="s">
        <v>88</v>
      </c>
      <c r="AA387" s="1930" t="s">
        <v>1416</v>
      </c>
      <c r="AB387" s="1930" t="s">
        <v>1417</v>
      </c>
      <c r="AC387" s="1597" t="s">
        <v>1444</v>
      </c>
      <c r="AD387" s="1692" t="s">
        <v>172</v>
      </c>
      <c r="AE387" s="2093">
        <v>1.072</v>
      </c>
      <c r="AF387" s="2095">
        <v>137.216</v>
      </c>
      <c r="AG387" s="1647" t="s">
        <v>1445</v>
      </c>
      <c r="AH387" s="1947" t="s">
        <v>81</v>
      </c>
      <c r="AI387" s="1947"/>
      <c r="AJ387" s="1947">
        <v>9</v>
      </c>
      <c r="AK387" s="1948"/>
      <c r="AL387" s="1948">
        <f t="shared" si="309"/>
        <v>128</v>
      </c>
      <c r="AM387" s="1948"/>
      <c r="AN387" s="1948"/>
      <c r="AO387" s="1948">
        <f>J387/8</f>
        <v>16</v>
      </c>
      <c r="AP387" s="1948"/>
      <c r="AQ387" s="1948"/>
      <c r="AR387" s="1948" t="s">
        <v>63</v>
      </c>
      <c r="AS387" s="1948">
        <f>J387</f>
        <v>128</v>
      </c>
      <c r="AT387" s="1948"/>
      <c r="AU387" s="1430">
        <v>16</v>
      </c>
      <c r="AV387" s="1430">
        <v>16</v>
      </c>
      <c r="AW387" s="1430">
        <v>16</v>
      </c>
      <c r="AX387" s="1430">
        <v>16</v>
      </c>
      <c r="AY387" s="1430">
        <v>16</v>
      </c>
      <c r="AZ387" s="1430">
        <v>16</v>
      </c>
      <c r="BA387" s="1430">
        <v>12</v>
      </c>
      <c r="BB387" s="1430">
        <v>4</v>
      </c>
      <c r="BC387" s="1430">
        <v>16</v>
      </c>
      <c r="BD387" s="1430" t="s">
        <v>551</v>
      </c>
      <c r="BE387" s="1430" t="s">
        <v>552</v>
      </c>
      <c r="BF387" s="1876"/>
      <c r="BG387" s="1959"/>
      <c r="BH387" s="1960"/>
      <c r="BI387" s="1960"/>
      <c r="BJ387" s="1960"/>
      <c r="BK387" s="1960"/>
      <c r="BL387" s="1960"/>
      <c r="BM387" s="1960"/>
      <c r="BN387" s="1960"/>
      <c r="BO387" s="1960"/>
      <c r="BP387" s="1960"/>
      <c r="BQ387" s="1960"/>
      <c r="BR387" s="1960"/>
      <c r="BS387" s="1960"/>
      <c r="BT387" s="1960"/>
      <c r="BU387" s="1960"/>
      <c r="BV387" s="1960"/>
      <c r="BW387" s="1960"/>
      <c r="BX387" s="1960"/>
      <c r="BY387" s="1960"/>
      <c r="BZ387" s="1960"/>
      <c r="CA387" s="1960"/>
      <c r="CB387" s="1960"/>
      <c r="CC387" s="1960"/>
      <c r="CD387" s="1960"/>
      <c r="CE387" s="1960"/>
      <c r="CF387" s="1960"/>
      <c r="CG387" s="1960"/>
      <c r="CH387" s="1960"/>
      <c r="CI387" s="1960"/>
      <c r="CJ387" s="1960"/>
      <c r="CK387" s="1960"/>
      <c r="CL387" s="1960"/>
      <c r="CM387" s="1960"/>
      <c r="CN387" s="1960"/>
      <c r="CO387" s="1960"/>
      <c r="CP387" s="1960"/>
      <c r="CQ387" s="1960"/>
      <c r="CR387" s="1960"/>
      <c r="CS387" s="1960"/>
      <c r="CT387" s="1960"/>
      <c r="CU387" s="1960"/>
      <c r="CV387" s="1960"/>
      <c r="CW387" s="1960"/>
      <c r="CX387" s="1960"/>
      <c r="CY387" s="1960"/>
      <c r="CZ387" s="1960"/>
      <c r="DA387" s="1960"/>
      <c r="DB387" s="1960"/>
      <c r="DC387" s="1960"/>
      <c r="DD387" s="1960"/>
      <c r="DE387" s="1960"/>
      <c r="DF387" s="1960"/>
      <c r="DG387" s="1960"/>
      <c r="DH387" s="1960"/>
      <c r="DI387" s="1960"/>
      <c r="DJ387" s="1960"/>
      <c r="DK387" s="1960"/>
      <c r="DL387" s="1960"/>
      <c r="DM387" s="1960"/>
      <c r="DN387" s="1960"/>
      <c r="DO387" s="1960"/>
      <c r="DP387" s="1960"/>
      <c r="DQ387" s="1960"/>
      <c r="DR387" s="1960"/>
      <c r="DS387" s="1960"/>
      <c r="DT387" s="1960"/>
      <c r="DU387" s="1960"/>
      <c r="DV387" s="1960"/>
      <c r="DW387" s="1960"/>
      <c r="DX387" s="1960"/>
      <c r="DY387" s="1960"/>
      <c r="DZ387" s="1960"/>
      <c r="EA387" s="1960"/>
      <c r="EB387" s="1960"/>
      <c r="EC387" s="1960"/>
      <c r="ED387" s="1960"/>
      <c r="EE387" s="1960"/>
      <c r="EF387" s="1960"/>
      <c r="EG387" s="1960"/>
      <c r="EH387" s="1960"/>
      <c r="EI387" s="1960"/>
      <c r="EJ387" s="1960"/>
      <c r="EK387" s="1960"/>
      <c r="EL387" s="1960"/>
      <c r="EM387" s="1960"/>
      <c r="EN387" s="1960"/>
      <c r="EO387" s="1960"/>
      <c r="EP387" s="1960"/>
      <c r="EQ387" s="1960"/>
      <c r="ER387" s="1960"/>
      <c r="ES387" s="1960"/>
      <c r="ET387" s="1960"/>
      <c r="EU387" s="1960"/>
      <c r="EV387" s="1960"/>
      <c r="EW387" s="1960"/>
      <c r="EX387" s="1960"/>
      <c r="EY387" s="1960"/>
      <c r="EZ387" s="1960"/>
      <c r="FA387" s="1960"/>
      <c r="FB387" s="1960"/>
      <c r="FC387" s="1960"/>
      <c r="FD387" s="1960"/>
      <c r="FE387" s="1960"/>
      <c r="FF387" s="1960"/>
      <c r="FG387" s="1960"/>
      <c r="FH387" s="1960"/>
      <c r="FI387" s="1960"/>
      <c r="FJ387" s="1960"/>
      <c r="FK387" s="1960"/>
      <c r="FL387" s="1960"/>
      <c r="FM387" s="1960"/>
      <c r="FN387" s="1960"/>
      <c r="FO387" s="1960"/>
      <c r="FP387" s="1960"/>
      <c r="FQ387" s="1960"/>
      <c r="FR387" s="1960"/>
      <c r="FS387" s="1960"/>
      <c r="FT387" s="1960"/>
      <c r="FU387" s="1960"/>
      <c r="FV387" s="1960"/>
      <c r="FW387" s="1960"/>
      <c r="FX387" s="1960"/>
      <c r="FY387" s="1960"/>
      <c r="FZ387" s="1960"/>
      <c r="GA387" s="1960"/>
      <c r="GB387" s="1960"/>
      <c r="GC387" s="1960"/>
      <c r="GD387" s="1960"/>
      <c r="GE387" s="1960"/>
      <c r="GF387" s="1960"/>
      <c r="GG387" s="1960"/>
      <c r="GH387" s="1960"/>
      <c r="GI387" s="1960"/>
      <c r="GJ387" s="1960"/>
      <c r="GK387" s="1960"/>
      <c r="GL387" s="1960"/>
      <c r="GM387" s="1960"/>
      <c r="GN387" s="1960"/>
      <c r="GO387" s="1960"/>
      <c r="GP387" s="1960"/>
      <c r="GQ387" s="1960"/>
      <c r="GR387" s="1960"/>
      <c r="GS387" s="1960"/>
      <c r="GT387" s="1960"/>
      <c r="GU387" s="1960"/>
      <c r="GV387" s="1960"/>
      <c r="GW387" s="1960"/>
      <c r="GX387" s="1960"/>
      <c r="GY387" s="1960"/>
      <c r="GZ387" s="1960"/>
      <c r="HA387" s="1960"/>
      <c r="HB387" s="1960"/>
      <c r="HC387" s="1960"/>
      <c r="HD387" s="1960"/>
      <c r="HE387" s="1960"/>
      <c r="HF387" s="1960"/>
      <c r="HG387" s="1960"/>
      <c r="HH387" s="1960"/>
      <c r="HI387" s="1960"/>
      <c r="HJ387" s="1960"/>
      <c r="HK387" s="1960"/>
      <c r="HL387" s="1960"/>
      <c r="HM387" s="1960"/>
      <c r="HN387" s="1960"/>
      <c r="HO387" s="1960"/>
      <c r="HP387" s="1960"/>
      <c r="HQ387" s="1960"/>
      <c r="HR387" s="1960"/>
      <c r="HS387" s="1960"/>
      <c r="HT387" s="1960"/>
      <c r="HU387" s="1960"/>
      <c r="HV387" s="1960"/>
      <c r="HW387" s="1960"/>
      <c r="HX387" s="1960"/>
      <c r="HY387" s="1960"/>
      <c r="HZ387" s="1960"/>
      <c r="IA387" s="1960"/>
      <c r="IB387" s="1960"/>
      <c r="IC387" s="1960"/>
      <c r="ID387" s="1960"/>
      <c r="IE387" s="1960"/>
      <c r="IF387" s="1960"/>
      <c r="IG387" s="1960"/>
      <c r="IH387" s="1960"/>
      <c r="II387" s="1960"/>
      <c r="IJ387" s="1960"/>
      <c r="IK387" s="1960"/>
      <c r="IL387" s="1960"/>
      <c r="IM387" s="1960"/>
      <c r="IN387" s="1960"/>
      <c r="IO387" s="1960"/>
      <c r="IP387" s="1960"/>
      <c r="IQ387" s="1960"/>
      <c r="IR387" s="1960"/>
      <c r="IS387" s="1960"/>
      <c r="IT387" s="1960"/>
      <c r="IU387" s="1960"/>
      <c r="IV387" s="1960"/>
      <c r="IW387" s="1960"/>
      <c r="IX387" s="1960"/>
      <c r="IY387" s="1960"/>
      <c r="IZ387" s="1960"/>
      <c r="JA387" s="1960"/>
      <c r="JB387" s="1960"/>
      <c r="JC387" s="1960"/>
      <c r="JD387" s="1960"/>
      <c r="JE387" s="1960"/>
      <c r="JF387" s="1960"/>
      <c r="JG387" s="1960"/>
      <c r="JH387" s="1960"/>
      <c r="JI387" s="1960"/>
      <c r="JJ387" s="1960"/>
      <c r="JK387" s="1960"/>
      <c r="JL387" s="1960"/>
      <c r="JM387" s="1960"/>
      <c r="JN387" s="1960"/>
      <c r="JO387" s="1960"/>
      <c r="JP387" s="1960"/>
      <c r="JQ387" s="1960"/>
      <c r="JR387" s="1960"/>
      <c r="JS387" s="1960"/>
      <c r="JT387" s="1960"/>
      <c r="JU387" s="1960"/>
      <c r="JV387" s="1960"/>
      <c r="JW387" s="1960"/>
      <c r="JX387" s="1960"/>
      <c r="JY387" s="1960"/>
      <c r="JZ387" s="1960"/>
      <c r="KA387" s="1960"/>
      <c r="KB387" s="1960"/>
      <c r="KC387" s="1960"/>
      <c r="KD387" s="1960"/>
      <c r="KE387" s="1960"/>
      <c r="KF387" s="1960"/>
      <c r="KG387" s="1960"/>
      <c r="KH387" s="1960"/>
      <c r="KI387" s="1960"/>
      <c r="KJ387" s="1960"/>
      <c r="KK387" s="1960"/>
      <c r="KL387" s="1960"/>
      <c r="KM387" s="1960"/>
      <c r="KN387" s="1960"/>
      <c r="KO387" s="1960"/>
      <c r="KP387" s="1960"/>
      <c r="KQ387" s="1960"/>
      <c r="KR387" s="1960"/>
      <c r="KS387" s="1960"/>
      <c r="KT387" s="1960"/>
      <c r="KU387" s="1960"/>
      <c r="KV387" s="1960"/>
      <c r="KW387" s="1960"/>
      <c r="KX387" s="1960"/>
      <c r="KY387" s="1960"/>
      <c r="KZ387" s="1960"/>
      <c r="LA387" s="1960"/>
      <c r="LB387" s="1960"/>
      <c r="LC387" s="1960"/>
      <c r="LD387" s="1960"/>
      <c r="LE387" s="1960"/>
      <c r="LF387" s="1960"/>
      <c r="LG387" s="1960"/>
      <c r="LH387" s="1960"/>
      <c r="LI387" s="1960"/>
      <c r="LJ387" s="1960"/>
      <c r="LK387" s="1960"/>
      <c r="LL387" s="1960"/>
      <c r="LM387" s="1960"/>
      <c r="LN387" s="1960"/>
      <c r="LO387" s="1960"/>
      <c r="LP387" s="1960"/>
    </row>
    <row r="388" s="1488" customFormat="1" ht="47" customHeight="1" spans="1:328">
      <c r="A388" s="1832">
        <v>45882</v>
      </c>
      <c r="B388" s="1660" t="s">
        <v>173</v>
      </c>
      <c r="C388" s="1661" t="s">
        <v>98</v>
      </c>
      <c r="D388" s="1662">
        <v>4500176787</v>
      </c>
      <c r="E388" s="2415" t="s">
        <v>1446</v>
      </c>
      <c r="F388" s="1662" t="s">
        <v>1447</v>
      </c>
      <c r="G388" s="1863" t="s">
        <v>176</v>
      </c>
      <c r="H388" s="1863" t="s">
        <v>176</v>
      </c>
      <c r="I388" s="1863" t="s">
        <v>1166</v>
      </c>
      <c r="J388" s="1543">
        <v>13800</v>
      </c>
      <c r="K388" s="1876">
        <v>24</v>
      </c>
      <c r="L388" s="1876">
        <v>2760</v>
      </c>
      <c r="M388" s="1876">
        <f t="shared" ref="M388:M425" si="310">J388/L388</f>
        <v>5</v>
      </c>
      <c r="N388" s="1673">
        <v>45950</v>
      </c>
      <c r="O388" s="1673">
        <f t="shared" ref="O388:O395" si="311">N388-2</f>
        <v>45948</v>
      </c>
      <c r="P388" s="1878" t="s">
        <v>1448</v>
      </c>
      <c r="Q388" s="2079" t="s">
        <v>78</v>
      </c>
      <c r="R388" s="1577">
        <f>7560+6240</f>
        <v>13800</v>
      </c>
      <c r="S388" s="1577">
        <f t="shared" si="286"/>
        <v>0</v>
      </c>
      <c r="T388" s="1577"/>
      <c r="U388" s="2938" t="s">
        <v>829</v>
      </c>
      <c r="V388" s="1880"/>
      <c r="W388" s="1880" t="s">
        <v>111</v>
      </c>
      <c r="X388" s="1900" t="s">
        <v>1068</v>
      </c>
      <c r="Y388" s="1930" t="s">
        <v>88</v>
      </c>
      <c r="Z388" s="1930" t="s">
        <v>1337</v>
      </c>
      <c r="AA388" s="1930"/>
      <c r="AB388" s="1930" t="s">
        <v>745</v>
      </c>
      <c r="AC388" s="1597" t="s">
        <v>1338</v>
      </c>
      <c r="AD388" s="1692" t="s">
        <v>181</v>
      </c>
      <c r="AE388" s="2093">
        <v>1451.258</v>
      </c>
      <c r="AF388" s="2095">
        <f t="shared" ref="AF388:AF394" si="312">AE388*M388</f>
        <v>7256.29</v>
      </c>
      <c r="AG388" s="1647" t="s">
        <v>1449</v>
      </c>
      <c r="AH388" s="1947" t="s">
        <v>81</v>
      </c>
      <c r="AI388" s="1947"/>
      <c r="AJ388" s="1947">
        <v>9</v>
      </c>
      <c r="AK388" s="1948">
        <f t="shared" ref="AK388:AK394" si="313">J388</f>
        <v>13800</v>
      </c>
      <c r="AL388" s="1948"/>
      <c r="AM388" s="1948">
        <f t="shared" ref="AM388:AM395" si="314">J388/24</f>
        <v>575</v>
      </c>
      <c r="AN388" s="1948"/>
      <c r="AO388" s="1948"/>
      <c r="AP388" s="1948"/>
      <c r="AQ388" s="1948"/>
      <c r="AR388" s="1948" t="s">
        <v>63</v>
      </c>
      <c r="AS388" s="1948">
        <f t="shared" ref="AS388:AS394" si="315">J388</f>
        <v>13800</v>
      </c>
      <c r="AT388" s="1948"/>
      <c r="AU388" s="1430">
        <f t="shared" ref="AU388:AU425" si="316">J388/9</f>
        <v>1533.33333333333</v>
      </c>
      <c r="AV388" s="1430">
        <f t="shared" ref="AV388:AV425" si="317">J388/9</f>
        <v>1533.33333333333</v>
      </c>
      <c r="AW388" s="1430">
        <f t="shared" ref="AW388:AW425" si="318">J388/9</f>
        <v>1533.33333333333</v>
      </c>
      <c r="AX388" s="1430">
        <f t="shared" ref="AX388:AX425" si="319">J388/9</f>
        <v>1533.33333333333</v>
      </c>
      <c r="AY388" s="1430">
        <f t="shared" ref="AY388:AY425" si="320">J388/9</f>
        <v>1533.33333333333</v>
      </c>
      <c r="AZ388" s="1430">
        <f t="shared" ref="AZ388:AZ425" si="321">J388/9</f>
        <v>1533.33333333333</v>
      </c>
      <c r="BA388" s="1430">
        <f t="shared" ref="BA388:BA425" si="322">J388/9</f>
        <v>1533.33333333333</v>
      </c>
      <c r="BB388" s="1430">
        <f t="shared" ref="BB388:BB425" si="323">J388/9</f>
        <v>1533.33333333333</v>
      </c>
      <c r="BC388" s="1430">
        <f t="shared" ref="BC388:BC425" si="324">J388/9</f>
        <v>1533.33333333333</v>
      </c>
      <c r="BD388" s="1430">
        <f t="shared" ref="BD388:BD425" si="325">J388*23/24/COUNT(AU388:BC388)</f>
        <v>1469.44444444444</v>
      </c>
      <c r="BE388" s="1430">
        <f t="shared" ref="BE388:BE425" si="326">J388/24/COUNT(AU388:BC388)</f>
        <v>63.8888888888889</v>
      </c>
      <c r="BF388" s="1876"/>
      <c r="BG388" s="1959"/>
      <c r="BH388" s="1960"/>
      <c r="BI388" s="1960"/>
      <c r="BJ388" s="1960"/>
      <c r="BK388" s="1960"/>
      <c r="BL388" s="1960"/>
      <c r="BM388" s="1960"/>
      <c r="BN388" s="1960"/>
      <c r="BO388" s="1960"/>
      <c r="BP388" s="1960"/>
      <c r="BQ388" s="1960"/>
      <c r="BR388" s="1960"/>
      <c r="BS388" s="1960"/>
      <c r="BT388" s="1960"/>
      <c r="BU388" s="1960"/>
      <c r="BV388" s="1960"/>
      <c r="BW388" s="1960"/>
      <c r="BX388" s="1960"/>
      <c r="BY388" s="1960"/>
      <c r="BZ388" s="1960"/>
      <c r="CA388" s="1960"/>
      <c r="CB388" s="1960"/>
      <c r="CC388" s="1960"/>
      <c r="CD388" s="1960"/>
      <c r="CE388" s="1960"/>
      <c r="CF388" s="1960"/>
      <c r="CG388" s="1960"/>
      <c r="CH388" s="1960"/>
      <c r="CI388" s="1960"/>
      <c r="CJ388" s="1960"/>
      <c r="CK388" s="1960"/>
      <c r="CL388" s="1960"/>
      <c r="CM388" s="1960"/>
      <c r="CN388" s="1960"/>
      <c r="CO388" s="1960"/>
      <c r="CP388" s="1960"/>
      <c r="CQ388" s="1960"/>
      <c r="CR388" s="1960"/>
      <c r="CS388" s="1960"/>
      <c r="CT388" s="1960"/>
      <c r="CU388" s="1960"/>
      <c r="CV388" s="1960"/>
      <c r="CW388" s="1960"/>
      <c r="CX388" s="1960"/>
      <c r="CY388" s="1960"/>
      <c r="CZ388" s="1960"/>
      <c r="DA388" s="1960"/>
      <c r="DB388" s="1960"/>
      <c r="DC388" s="1960"/>
      <c r="DD388" s="1960"/>
      <c r="DE388" s="1960"/>
      <c r="DF388" s="1960"/>
      <c r="DG388" s="1960"/>
      <c r="DH388" s="1960"/>
      <c r="DI388" s="1960"/>
      <c r="DJ388" s="1960"/>
      <c r="DK388" s="1960"/>
      <c r="DL388" s="1960"/>
      <c r="DM388" s="1960"/>
      <c r="DN388" s="1960"/>
      <c r="DO388" s="1960"/>
      <c r="DP388" s="1960"/>
      <c r="DQ388" s="1960"/>
      <c r="DR388" s="1960"/>
      <c r="DS388" s="1960"/>
      <c r="DT388" s="1960"/>
      <c r="DU388" s="1960"/>
      <c r="DV388" s="1960"/>
      <c r="DW388" s="1960"/>
      <c r="DX388" s="1960"/>
      <c r="DY388" s="1960"/>
      <c r="DZ388" s="1960"/>
      <c r="EA388" s="1960"/>
      <c r="EB388" s="1960"/>
      <c r="EC388" s="1960"/>
      <c r="ED388" s="1960"/>
      <c r="EE388" s="1960"/>
      <c r="EF388" s="1960"/>
      <c r="EG388" s="1960"/>
      <c r="EH388" s="1960"/>
      <c r="EI388" s="1960"/>
      <c r="EJ388" s="1960"/>
      <c r="EK388" s="1960"/>
      <c r="EL388" s="1960"/>
      <c r="EM388" s="1960"/>
      <c r="EN388" s="1960"/>
      <c r="EO388" s="1960"/>
      <c r="EP388" s="1960"/>
      <c r="EQ388" s="1960"/>
      <c r="ER388" s="1960"/>
      <c r="ES388" s="1960"/>
      <c r="ET388" s="1960"/>
      <c r="EU388" s="1960"/>
      <c r="EV388" s="1960"/>
      <c r="EW388" s="1960"/>
      <c r="EX388" s="1960"/>
      <c r="EY388" s="1960"/>
      <c r="EZ388" s="1960"/>
      <c r="FA388" s="1960"/>
      <c r="FB388" s="1960"/>
      <c r="FC388" s="1960"/>
      <c r="FD388" s="1960"/>
      <c r="FE388" s="1960"/>
      <c r="FF388" s="1960"/>
      <c r="FG388" s="1960"/>
      <c r="FH388" s="1960"/>
      <c r="FI388" s="1960"/>
      <c r="FJ388" s="1960"/>
      <c r="FK388" s="1960"/>
      <c r="FL388" s="1960"/>
      <c r="FM388" s="1960"/>
      <c r="FN388" s="1960"/>
      <c r="FO388" s="1960"/>
      <c r="FP388" s="1960"/>
      <c r="FQ388" s="1960"/>
      <c r="FR388" s="1960"/>
      <c r="FS388" s="1960"/>
      <c r="FT388" s="1960"/>
      <c r="FU388" s="1960"/>
      <c r="FV388" s="1960"/>
      <c r="FW388" s="1960"/>
      <c r="FX388" s="1960"/>
      <c r="FY388" s="1960"/>
      <c r="FZ388" s="1960"/>
      <c r="GA388" s="1960"/>
      <c r="GB388" s="1960"/>
      <c r="GC388" s="1960"/>
      <c r="GD388" s="1960"/>
      <c r="GE388" s="1960"/>
      <c r="GF388" s="1960"/>
      <c r="GG388" s="1960"/>
      <c r="GH388" s="1960"/>
      <c r="GI388" s="1960"/>
      <c r="GJ388" s="1960"/>
      <c r="GK388" s="1960"/>
      <c r="GL388" s="1960"/>
      <c r="GM388" s="1960"/>
      <c r="GN388" s="1960"/>
      <c r="GO388" s="1960"/>
      <c r="GP388" s="1960"/>
      <c r="GQ388" s="1960"/>
      <c r="GR388" s="1960"/>
      <c r="GS388" s="1960"/>
      <c r="GT388" s="1960"/>
      <c r="GU388" s="1960"/>
      <c r="GV388" s="1960"/>
      <c r="GW388" s="1960"/>
      <c r="GX388" s="1960"/>
      <c r="GY388" s="1960"/>
      <c r="GZ388" s="1960"/>
      <c r="HA388" s="1960"/>
      <c r="HB388" s="1960"/>
      <c r="HC388" s="1960"/>
      <c r="HD388" s="1960"/>
      <c r="HE388" s="1960"/>
      <c r="HF388" s="1960"/>
      <c r="HG388" s="1960"/>
      <c r="HH388" s="1960"/>
      <c r="HI388" s="1960"/>
      <c r="HJ388" s="1960"/>
      <c r="HK388" s="1960"/>
      <c r="HL388" s="1960"/>
      <c r="HM388" s="1960"/>
      <c r="HN388" s="1960"/>
      <c r="HO388" s="1960"/>
      <c r="HP388" s="1960"/>
      <c r="HQ388" s="1960"/>
      <c r="HR388" s="1960"/>
      <c r="HS388" s="1960"/>
      <c r="HT388" s="1960"/>
      <c r="HU388" s="1960"/>
      <c r="HV388" s="1960"/>
      <c r="HW388" s="1960"/>
      <c r="HX388" s="1960"/>
      <c r="HY388" s="1960"/>
      <c r="HZ388" s="1960"/>
      <c r="IA388" s="1960"/>
      <c r="IB388" s="1960"/>
      <c r="IC388" s="1960"/>
      <c r="ID388" s="1960"/>
      <c r="IE388" s="1960"/>
      <c r="IF388" s="1960"/>
      <c r="IG388" s="1960"/>
      <c r="IH388" s="1960"/>
      <c r="II388" s="1960"/>
      <c r="IJ388" s="1960"/>
      <c r="IK388" s="1960"/>
      <c r="IL388" s="1960"/>
      <c r="IM388" s="1960"/>
      <c r="IN388" s="1960"/>
      <c r="IO388" s="1960"/>
      <c r="IP388" s="1960"/>
      <c r="IQ388" s="1960"/>
      <c r="IR388" s="1960"/>
      <c r="IS388" s="1960"/>
      <c r="IT388" s="1960"/>
      <c r="IU388" s="1960"/>
      <c r="IV388" s="1960"/>
      <c r="IW388" s="1960"/>
      <c r="IX388" s="1960"/>
      <c r="IY388" s="1960"/>
      <c r="IZ388" s="1960"/>
      <c r="JA388" s="1960"/>
      <c r="JB388" s="1960"/>
      <c r="JC388" s="1960"/>
      <c r="JD388" s="1960"/>
      <c r="JE388" s="1960"/>
      <c r="JF388" s="1960"/>
      <c r="JG388" s="1960"/>
      <c r="JH388" s="1960"/>
      <c r="JI388" s="1960"/>
      <c r="JJ388" s="1960"/>
      <c r="JK388" s="1960"/>
      <c r="JL388" s="1960"/>
      <c r="JM388" s="1960"/>
      <c r="JN388" s="1960"/>
      <c r="JO388" s="1960"/>
      <c r="JP388" s="1960"/>
      <c r="JQ388" s="1960"/>
      <c r="JR388" s="1960"/>
      <c r="JS388" s="1960"/>
      <c r="JT388" s="1960"/>
      <c r="JU388" s="1960"/>
      <c r="JV388" s="1960"/>
      <c r="JW388" s="1960"/>
      <c r="JX388" s="1960"/>
      <c r="JY388" s="1960"/>
      <c r="JZ388" s="1960"/>
      <c r="KA388" s="1960"/>
      <c r="KB388" s="1960"/>
      <c r="KC388" s="1960"/>
      <c r="KD388" s="1960"/>
      <c r="KE388" s="1960"/>
      <c r="KF388" s="1960"/>
      <c r="KG388" s="1960"/>
      <c r="KH388" s="1960"/>
      <c r="KI388" s="1960"/>
      <c r="KJ388" s="1960"/>
      <c r="KK388" s="1960"/>
      <c r="KL388" s="1960"/>
      <c r="KM388" s="1960"/>
      <c r="KN388" s="1960"/>
      <c r="KO388" s="1960"/>
      <c r="KP388" s="1960"/>
      <c r="KQ388" s="1960"/>
      <c r="KR388" s="1960"/>
      <c r="KS388" s="1960"/>
      <c r="KT388" s="1960"/>
      <c r="KU388" s="1960"/>
      <c r="KV388" s="1960"/>
      <c r="KW388" s="1960"/>
      <c r="KX388" s="1960"/>
      <c r="KY388" s="1960"/>
      <c r="KZ388" s="1960"/>
      <c r="LA388" s="1960"/>
      <c r="LB388" s="1960"/>
      <c r="LC388" s="1960"/>
      <c r="LD388" s="1960"/>
      <c r="LE388" s="1960"/>
      <c r="LF388" s="1960"/>
      <c r="LG388" s="1960"/>
      <c r="LH388" s="1960"/>
      <c r="LI388" s="1960"/>
      <c r="LJ388" s="1960"/>
      <c r="LK388" s="1960"/>
      <c r="LL388" s="1960"/>
      <c r="LM388" s="1960"/>
      <c r="LN388" s="1960"/>
      <c r="LO388" s="1960"/>
      <c r="LP388" s="1960"/>
    </row>
    <row r="389" s="1488" customFormat="1" ht="47" customHeight="1" spans="1:328">
      <c r="A389" s="1832">
        <v>45882</v>
      </c>
      <c r="B389" s="1660" t="s">
        <v>173</v>
      </c>
      <c r="C389" s="1661" t="s">
        <v>98</v>
      </c>
      <c r="D389" s="1662">
        <v>4500176787</v>
      </c>
      <c r="E389" s="2415" t="s">
        <v>1450</v>
      </c>
      <c r="F389" s="1662" t="s">
        <v>1451</v>
      </c>
      <c r="G389" s="1863" t="s">
        <v>176</v>
      </c>
      <c r="H389" s="1863" t="s">
        <v>176</v>
      </c>
      <c r="I389" s="1863" t="s">
        <v>1166</v>
      </c>
      <c r="J389" s="1543">
        <v>16560</v>
      </c>
      <c r="K389" s="1876">
        <v>24</v>
      </c>
      <c r="L389" s="1876">
        <v>2760</v>
      </c>
      <c r="M389" s="1876">
        <f t="shared" si="310"/>
        <v>6</v>
      </c>
      <c r="N389" s="1673">
        <v>45950</v>
      </c>
      <c r="O389" s="1673">
        <f t="shared" si="311"/>
        <v>45948</v>
      </c>
      <c r="P389" s="1878" t="s">
        <v>1448</v>
      </c>
      <c r="Q389" s="2079" t="s">
        <v>78</v>
      </c>
      <c r="R389" s="1577">
        <v>16560</v>
      </c>
      <c r="S389" s="1577">
        <f t="shared" si="286"/>
        <v>0</v>
      </c>
      <c r="T389" s="1577"/>
      <c r="U389" s="2938" t="s">
        <v>829</v>
      </c>
      <c r="V389" s="1880"/>
      <c r="W389" s="1880" t="s">
        <v>111</v>
      </c>
      <c r="X389" s="1900" t="s">
        <v>1068</v>
      </c>
      <c r="Y389" s="1930" t="s">
        <v>88</v>
      </c>
      <c r="Z389" s="1930" t="s">
        <v>1337</v>
      </c>
      <c r="AA389" s="1930"/>
      <c r="AB389" s="1930" t="s">
        <v>745</v>
      </c>
      <c r="AC389" s="1597" t="s">
        <v>1338</v>
      </c>
      <c r="AD389" s="1692" t="s">
        <v>181</v>
      </c>
      <c r="AE389" s="2093">
        <v>1451.2583</v>
      </c>
      <c r="AF389" s="2095">
        <f t="shared" si="312"/>
        <v>8707.5498</v>
      </c>
      <c r="AG389" s="1647" t="s">
        <v>1452</v>
      </c>
      <c r="AH389" s="1947" t="s">
        <v>81</v>
      </c>
      <c r="AI389" s="1947"/>
      <c r="AJ389" s="1947">
        <v>9</v>
      </c>
      <c r="AK389" s="1948">
        <f t="shared" si="313"/>
        <v>16560</v>
      </c>
      <c r="AL389" s="1948"/>
      <c r="AM389" s="1948">
        <f t="shared" si="314"/>
        <v>690</v>
      </c>
      <c r="AN389" s="1948"/>
      <c r="AO389" s="1948"/>
      <c r="AP389" s="1948"/>
      <c r="AQ389" s="1948"/>
      <c r="AR389" s="1948" t="s">
        <v>63</v>
      </c>
      <c r="AS389" s="1948">
        <f t="shared" si="315"/>
        <v>16560</v>
      </c>
      <c r="AT389" s="1948"/>
      <c r="AU389" s="1430">
        <f t="shared" si="316"/>
        <v>1840</v>
      </c>
      <c r="AV389" s="1430">
        <f t="shared" si="317"/>
        <v>1840</v>
      </c>
      <c r="AW389" s="1430">
        <f t="shared" si="318"/>
        <v>1840</v>
      </c>
      <c r="AX389" s="1430">
        <f t="shared" si="319"/>
        <v>1840</v>
      </c>
      <c r="AY389" s="1430">
        <f t="shared" si="320"/>
        <v>1840</v>
      </c>
      <c r="AZ389" s="1430">
        <f t="shared" si="321"/>
        <v>1840</v>
      </c>
      <c r="BA389" s="1430">
        <f t="shared" si="322"/>
        <v>1840</v>
      </c>
      <c r="BB389" s="1430">
        <f t="shared" si="323"/>
        <v>1840</v>
      </c>
      <c r="BC389" s="1430">
        <f t="shared" si="324"/>
        <v>1840</v>
      </c>
      <c r="BD389" s="1430">
        <f t="shared" si="325"/>
        <v>1763.33333333333</v>
      </c>
      <c r="BE389" s="1430">
        <f t="shared" si="326"/>
        <v>76.6666666666667</v>
      </c>
      <c r="BF389" s="1876"/>
      <c r="BG389" s="1959"/>
      <c r="BH389" s="1960"/>
      <c r="BI389" s="1960"/>
      <c r="BJ389" s="1960"/>
      <c r="BK389" s="1960"/>
      <c r="BL389" s="1960"/>
      <c r="BM389" s="1960"/>
      <c r="BN389" s="1960"/>
      <c r="BO389" s="1960"/>
      <c r="BP389" s="1960"/>
      <c r="BQ389" s="1960"/>
      <c r="BR389" s="1960"/>
      <c r="BS389" s="1960"/>
      <c r="BT389" s="1960"/>
      <c r="BU389" s="1960"/>
      <c r="BV389" s="1960"/>
      <c r="BW389" s="1960"/>
      <c r="BX389" s="1960"/>
      <c r="BY389" s="1960"/>
      <c r="BZ389" s="1960"/>
      <c r="CA389" s="1960"/>
      <c r="CB389" s="1960"/>
      <c r="CC389" s="1960"/>
      <c r="CD389" s="1960"/>
      <c r="CE389" s="1960"/>
      <c r="CF389" s="1960"/>
      <c r="CG389" s="1960"/>
      <c r="CH389" s="1960"/>
      <c r="CI389" s="1960"/>
      <c r="CJ389" s="1960"/>
      <c r="CK389" s="1960"/>
      <c r="CL389" s="1960"/>
      <c r="CM389" s="1960"/>
      <c r="CN389" s="1960"/>
      <c r="CO389" s="1960"/>
      <c r="CP389" s="1960"/>
      <c r="CQ389" s="1960"/>
      <c r="CR389" s="1960"/>
      <c r="CS389" s="1960"/>
      <c r="CT389" s="1960"/>
      <c r="CU389" s="1960"/>
      <c r="CV389" s="1960"/>
      <c r="CW389" s="1960"/>
      <c r="CX389" s="1960"/>
      <c r="CY389" s="1960"/>
      <c r="CZ389" s="1960"/>
      <c r="DA389" s="1960"/>
      <c r="DB389" s="1960"/>
      <c r="DC389" s="1960"/>
      <c r="DD389" s="1960"/>
      <c r="DE389" s="1960"/>
      <c r="DF389" s="1960"/>
      <c r="DG389" s="1960"/>
      <c r="DH389" s="1960"/>
      <c r="DI389" s="1960"/>
      <c r="DJ389" s="1960"/>
      <c r="DK389" s="1960"/>
      <c r="DL389" s="1960"/>
      <c r="DM389" s="1960"/>
      <c r="DN389" s="1960"/>
      <c r="DO389" s="1960"/>
      <c r="DP389" s="1960"/>
      <c r="DQ389" s="1960"/>
      <c r="DR389" s="1960"/>
      <c r="DS389" s="1960"/>
      <c r="DT389" s="1960"/>
      <c r="DU389" s="1960"/>
      <c r="DV389" s="1960"/>
      <c r="DW389" s="1960"/>
      <c r="DX389" s="1960"/>
      <c r="DY389" s="1960"/>
      <c r="DZ389" s="1960"/>
      <c r="EA389" s="1960"/>
      <c r="EB389" s="1960"/>
      <c r="EC389" s="1960"/>
      <c r="ED389" s="1960"/>
      <c r="EE389" s="1960"/>
      <c r="EF389" s="1960"/>
      <c r="EG389" s="1960"/>
      <c r="EH389" s="1960"/>
      <c r="EI389" s="1960"/>
      <c r="EJ389" s="1960"/>
      <c r="EK389" s="1960"/>
      <c r="EL389" s="1960"/>
      <c r="EM389" s="1960"/>
      <c r="EN389" s="1960"/>
      <c r="EO389" s="1960"/>
      <c r="EP389" s="1960"/>
      <c r="EQ389" s="1960"/>
      <c r="ER389" s="1960"/>
      <c r="ES389" s="1960"/>
      <c r="ET389" s="1960"/>
      <c r="EU389" s="1960"/>
      <c r="EV389" s="1960"/>
      <c r="EW389" s="1960"/>
      <c r="EX389" s="1960"/>
      <c r="EY389" s="1960"/>
      <c r="EZ389" s="1960"/>
      <c r="FA389" s="1960"/>
      <c r="FB389" s="1960"/>
      <c r="FC389" s="1960"/>
      <c r="FD389" s="1960"/>
      <c r="FE389" s="1960"/>
      <c r="FF389" s="1960"/>
      <c r="FG389" s="1960"/>
      <c r="FH389" s="1960"/>
      <c r="FI389" s="1960"/>
      <c r="FJ389" s="1960"/>
      <c r="FK389" s="1960"/>
      <c r="FL389" s="1960"/>
      <c r="FM389" s="1960"/>
      <c r="FN389" s="1960"/>
      <c r="FO389" s="1960"/>
      <c r="FP389" s="1960"/>
      <c r="FQ389" s="1960"/>
      <c r="FR389" s="1960"/>
      <c r="FS389" s="1960"/>
      <c r="FT389" s="1960"/>
      <c r="FU389" s="1960"/>
      <c r="FV389" s="1960"/>
      <c r="FW389" s="1960"/>
      <c r="FX389" s="1960"/>
      <c r="FY389" s="1960"/>
      <c r="FZ389" s="1960"/>
      <c r="GA389" s="1960"/>
      <c r="GB389" s="1960"/>
      <c r="GC389" s="1960"/>
      <c r="GD389" s="1960"/>
      <c r="GE389" s="1960"/>
      <c r="GF389" s="1960"/>
      <c r="GG389" s="1960"/>
      <c r="GH389" s="1960"/>
      <c r="GI389" s="1960"/>
      <c r="GJ389" s="1960"/>
      <c r="GK389" s="1960"/>
      <c r="GL389" s="1960"/>
      <c r="GM389" s="1960"/>
      <c r="GN389" s="1960"/>
      <c r="GO389" s="1960"/>
      <c r="GP389" s="1960"/>
      <c r="GQ389" s="1960"/>
      <c r="GR389" s="1960"/>
      <c r="GS389" s="1960"/>
      <c r="GT389" s="1960"/>
      <c r="GU389" s="1960"/>
      <c r="GV389" s="1960"/>
      <c r="GW389" s="1960"/>
      <c r="GX389" s="1960"/>
      <c r="GY389" s="1960"/>
      <c r="GZ389" s="1960"/>
      <c r="HA389" s="1960"/>
      <c r="HB389" s="1960"/>
      <c r="HC389" s="1960"/>
      <c r="HD389" s="1960"/>
      <c r="HE389" s="1960"/>
      <c r="HF389" s="1960"/>
      <c r="HG389" s="1960"/>
      <c r="HH389" s="1960"/>
      <c r="HI389" s="1960"/>
      <c r="HJ389" s="1960"/>
      <c r="HK389" s="1960"/>
      <c r="HL389" s="1960"/>
      <c r="HM389" s="1960"/>
      <c r="HN389" s="1960"/>
      <c r="HO389" s="1960"/>
      <c r="HP389" s="1960"/>
      <c r="HQ389" s="1960"/>
      <c r="HR389" s="1960"/>
      <c r="HS389" s="1960"/>
      <c r="HT389" s="1960"/>
      <c r="HU389" s="1960"/>
      <c r="HV389" s="1960"/>
      <c r="HW389" s="1960"/>
      <c r="HX389" s="1960"/>
      <c r="HY389" s="1960"/>
      <c r="HZ389" s="1960"/>
      <c r="IA389" s="1960"/>
      <c r="IB389" s="1960"/>
      <c r="IC389" s="1960"/>
      <c r="ID389" s="1960"/>
      <c r="IE389" s="1960"/>
      <c r="IF389" s="1960"/>
      <c r="IG389" s="1960"/>
      <c r="IH389" s="1960"/>
      <c r="II389" s="1960"/>
      <c r="IJ389" s="1960"/>
      <c r="IK389" s="1960"/>
      <c r="IL389" s="1960"/>
      <c r="IM389" s="1960"/>
      <c r="IN389" s="1960"/>
      <c r="IO389" s="1960"/>
      <c r="IP389" s="1960"/>
      <c r="IQ389" s="1960"/>
      <c r="IR389" s="1960"/>
      <c r="IS389" s="1960"/>
      <c r="IT389" s="1960"/>
      <c r="IU389" s="1960"/>
      <c r="IV389" s="1960"/>
      <c r="IW389" s="1960"/>
      <c r="IX389" s="1960"/>
      <c r="IY389" s="1960"/>
      <c r="IZ389" s="1960"/>
      <c r="JA389" s="1960"/>
      <c r="JB389" s="1960"/>
      <c r="JC389" s="1960"/>
      <c r="JD389" s="1960"/>
      <c r="JE389" s="1960"/>
      <c r="JF389" s="1960"/>
      <c r="JG389" s="1960"/>
      <c r="JH389" s="1960"/>
      <c r="JI389" s="1960"/>
      <c r="JJ389" s="1960"/>
      <c r="JK389" s="1960"/>
      <c r="JL389" s="1960"/>
      <c r="JM389" s="1960"/>
      <c r="JN389" s="1960"/>
      <c r="JO389" s="1960"/>
      <c r="JP389" s="1960"/>
      <c r="JQ389" s="1960"/>
      <c r="JR389" s="1960"/>
      <c r="JS389" s="1960"/>
      <c r="JT389" s="1960"/>
      <c r="JU389" s="1960"/>
      <c r="JV389" s="1960"/>
      <c r="JW389" s="1960"/>
      <c r="JX389" s="1960"/>
      <c r="JY389" s="1960"/>
      <c r="JZ389" s="1960"/>
      <c r="KA389" s="1960"/>
      <c r="KB389" s="1960"/>
      <c r="KC389" s="1960"/>
      <c r="KD389" s="1960"/>
      <c r="KE389" s="1960"/>
      <c r="KF389" s="1960"/>
      <c r="KG389" s="1960"/>
      <c r="KH389" s="1960"/>
      <c r="KI389" s="1960"/>
      <c r="KJ389" s="1960"/>
      <c r="KK389" s="1960"/>
      <c r="KL389" s="1960"/>
      <c r="KM389" s="1960"/>
      <c r="KN389" s="1960"/>
      <c r="KO389" s="1960"/>
      <c r="KP389" s="1960"/>
      <c r="KQ389" s="1960"/>
      <c r="KR389" s="1960"/>
      <c r="KS389" s="1960"/>
      <c r="KT389" s="1960"/>
      <c r="KU389" s="1960"/>
      <c r="KV389" s="1960"/>
      <c r="KW389" s="1960"/>
      <c r="KX389" s="1960"/>
      <c r="KY389" s="1960"/>
      <c r="KZ389" s="1960"/>
      <c r="LA389" s="1960"/>
      <c r="LB389" s="1960"/>
      <c r="LC389" s="1960"/>
      <c r="LD389" s="1960"/>
      <c r="LE389" s="1960"/>
      <c r="LF389" s="1960"/>
      <c r="LG389" s="1960"/>
      <c r="LH389" s="1960"/>
      <c r="LI389" s="1960"/>
      <c r="LJ389" s="1960"/>
      <c r="LK389" s="1960"/>
      <c r="LL389" s="1960"/>
      <c r="LM389" s="1960"/>
      <c r="LN389" s="1960"/>
      <c r="LO389" s="1960"/>
      <c r="LP389" s="1960"/>
    </row>
    <row r="390" s="1488" customFormat="1" ht="47" customHeight="1" spans="1:328">
      <c r="A390" s="1832">
        <v>45882</v>
      </c>
      <c r="B390" s="1660" t="s">
        <v>173</v>
      </c>
      <c r="C390" s="1661" t="s">
        <v>98</v>
      </c>
      <c r="D390" s="1662">
        <v>4500176787</v>
      </c>
      <c r="E390" s="2415" t="s">
        <v>1453</v>
      </c>
      <c r="F390" s="1662" t="s">
        <v>1454</v>
      </c>
      <c r="G390" s="1863" t="s">
        <v>176</v>
      </c>
      <c r="H390" s="1863" t="s">
        <v>176</v>
      </c>
      <c r="I390" s="1863" t="s">
        <v>1166</v>
      </c>
      <c r="J390" s="1543">
        <v>13800</v>
      </c>
      <c r="K390" s="1876">
        <v>24</v>
      </c>
      <c r="L390" s="1876">
        <v>2760</v>
      </c>
      <c r="M390" s="1876">
        <f t="shared" si="310"/>
        <v>5</v>
      </c>
      <c r="N390" s="1673">
        <v>45950</v>
      </c>
      <c r="O390" s="1673">
        <f t="shared" si="311"/>
        <v>45948</v>
      </c>
      <c r="P390" s="1878" t="s">
        <v>1448</v>
      </c>
      <c r="Q390" s="2079" t="s">
        <v>78</v>
      </c>
      <c r="R390" s="1577">
        <f>1800+12000</f>
        <v>13800</v>
      </c>
      <c r="S390" s="1577">
        <f t="shared" si="286"/>
        <v>0</v>
      </c>
      <c r="T390" s="1577"/>
      <c r="U390" s="2938" t="s">
        <v>829</v>
      </c>
      <c r="V390" s="1880"/>
      <c r="W390" s="1880" t="s">
        <v>111</v>
      </c>
      <c r="X390" s="1900" t="s">
        <v>1068</v>
      </c>
      <c r="Y390" s="1930" t="s">
        <v>88</v>
      </c>
      <c r="Z390" s="1930" t="s">
        <v>1337</v>
      </c>
      <c r="AA390" s="1930"/>
      <c r="AB390" s="1930" t="s">
        <v>745</v>
      </c>
      <c r="AC390" s="1597" t="s">
        <v>1338</v>
      </c>
      <c r="AD390" s="1692" t="s">
        <v>181</v>
      </c>
      <c r="AE390" s="2093">
        <v>1451.258</v>
      </c>
      <c r="AF390" s="2095">
        <f t="shared" si="312"/>
        <v>7256.29</v>
      </c>
      <c r="AG390" s="1647" t="s">
        <v>1455</v>
      </c>
      <c r="AH390" s="1947" t="s">
        <v>81</v>
      </c>
      <c r="AI390" s="1947"/>
      <c r="AJ390" s="1947">
        <v>9</v>
      </c>
      <c r="AK390" s="1948">
        <f t="shared" si="313"/>
        <v>13800</v>
      </c>
      <c r="AL390" s="1948"/>
      <c r="AM390" s="1948">
        <f t="shared" si="314"/>
        <v>575</v>
      </c>
      <c r="AN390" s="1948"/>
      <c r="AO390" s="1948"/>
      <c r="AP390" s="1948"/>
      <c r="AQ390" s="1948"/>
      <c r="AR390" s="1948" t="s">
        <v>63</v>
      </c>
      <c r="AS390" s="1948">
        <f t="shared" si="315"/>
        <v>13800</v>
      </c>
      <c r="AT390" s="1948"/>
      <c r="AU390" s="1430">
        <f t="shared" si="316"/>
        <v>1533.33333333333</v>
      </c>
      <c r="AV390" s="1430">
        <f t="shared" si="317"/>
        <v>1533.33333333333</v>
      </c>
      <c r="AW390" s="1430">
        <f t="shared" si="318"/>
        <v>1533.33333333333</v>
      </c>
      <c r="AX390" s="1430">
        <f t="shared" si="319"/>
        <v>1533.33333333333</v>
      </c>
      <c r="AY390" s="1430">
        <f t="shared" si="320"/>
        <v>1533.33333333333</v>
      </c>
      <c r="AZ390" s="1430">
        <f t="shared" si="321"/>
        <v>1533.33333333333</v>
      </c>
      <c r="BA390" s="1430">
        <f t="shared" si="322"/>
        <v>1533.33333333333</v>
      </c>
      <c r="BB390" s="1430">
        <f t="shared" si="323"/>
        <v>1533.33333333333</v>
      </c>
      <c r="BC390" s="1430">
        <f t="shared" si="324"/>
        <v>1533.33333333333</v>
      </c>
      <c r="BD390" s="1430">
        <f t="shared" si="325"/>
        <v>1469.44444444444</v>
      </c>
      <c r="BE390" s="1430">
        <f t="shared" si="326"/>
        <v>63.8888888888889</v>
      </c>
      <c r="BF390" s="1876"/>
      <c r="BG390" s="1959"/>
      <c r="BH390" s="1960"/>
      <c r="BI390" s="1960"/>
      <c r="BJ390" s="1960"/>
      <c r="BK390" s="1960"/>
      <c r="BL390" s="1960"/>
      <c r="BM390" s="1960"/>
      <c r="BN390" s="1960"/>
      <c r="BO390" s="1960"/>
      <c r="BP390" s="1960"/>
      <c r="BQ390" s="1960"/>
      <c r="BR390" s="1960"/>
      <c r="BS390" s="1960"/>
      <c r="BT390" s="1960"/>
      <c r="BU390" s="1960"/>
      <c r="BV390" s="1960"/>
      <c r="BW390" s="1960"/>
      <c r="BX390" s="1960"/>
      <c r="BY390" s="1960"/>
      <c r="BZ390" s="1960"/>
      <c r="CA390" s="1960"/>
      <c r="CB390" s="1960"/>
      <c r="CC390" s="1960"/>
      <c r="CD390" s="1960"/>
      <c r="CE390" s="1960"/>
      <c r="CF390" s="1960"/>
      <c r="CG390" s="1960"/>
      <c r="CH390" s="1960"/>
      <c r="CI390" s="1960"/>
      <c r="CJ390" s="1960"/>
      <c r="CK390" s="1960"/>
      <c r="CL390" s="1960"/>
      <c r="CM390" s="1960"/>
      <c r="CN390" s="1960"/>
      <c r="CO390" s="1960"/>
      <c r="CP390" s="1960"/>
      <c r="CQ390" s="1960"/>
      <c r="CR390" s="1960"/>
      <c r="CS390" s="1960"/>
      <c r="CT390" s="1960"/>
      <c r="CU390" s="1960"/>
      <c r="CV390" s="1960"/>
      <c r="CW390" s="1960"/>
      <c r="CX390" s="1960"/>
      <c r="CY390" s="1960"/>
      <c r="CZ390" s="1960"/>
      <c r="DA390" s="1960"/>
      <c r="DB390" s="1960"/>
      <c r="DC390" s="1960"/>
      <c r="DD390" s="1960"/>
      <c r="DE390" s="1960"/>
      <c r="DF390" s="1960"/>
      <c r="DG390" s="1960"/>
      <c r="DH390" s="1960"/>
      <c r="DI390" s="1960"/>
      <c r="DJ390" s="1960"/>
      <c r="DK390" s="1960"/>
      <c r="DL390" s="1960"/>
      <c r="DM390" s="1960"/>
      <c r="DN390" s="1960"/>
      <c r="DO390" s="1960"/>
      <c r="DP390" s="1960"/>
      <c r="DQ390" s="1960"/>
      <c r="DR390" s="1960"/>
      <c r="DS390" s="1960"/>
      <c r="DT390" s="1960"/>
      <c r="DU390" s="1960"/>
      <c r="DV390" s="1960"/>
      <c r="DW390" s="1960"/>
      <c r="DX390" s="1960"/>
      <c r="DY390" s="1960"/>
      <c r="DZ390" s="1960"/>
      <c r="EA390" s="1960"/>
      <c r="EB390" s="1960"/>
      <c r="EC390" s="1960"/>
      <c r="ED390" s="1960"/>
      <c r="EE390" s="1960"/>
      <c r="EF390" s="1960"/>
      <c r="EG390" s="1960"/>
      <c r="EH390" s="1960"/>
      <c r="EI390" s="1960"/>
      <c r="EJ390" s="1960"/>
      <c r="EK390" s="1960"/>
      <c r="EL390" s="1960"/>
      <c r="EM390" s="1960"/>
      <c r="EN390" s="1960"/>
      <c r="EO390" s="1960"/>
      <c r="EP390" s="1960"/>
      <c r="EQ390" s="1960"/>
      <c r="ER390" s="1960"/>
      <c r="ES390" s="1960"/>
      <c r="ET390" s="1960"/>
      <c r="EU390" s="1960"/>
      <c r="EV390" s="1960"/>
      <c r="EW390" s="1960"/>
      <c r="EX390" s="1960"/>
      <c r="EY390" s="1960"/>
      <c r="EZ390" s="1960"/>
      <c r="FA390" s="1960"/>
      <c r="FB390" s="1960"/>
      <c r="FC390" s="1960"/>
      <c r="FD390" s="1960"/>
      <c r="FE390" s="1960"/>
      <c r="FF390" s="1960"/>
      <c r="FG390" s="1960"/>
      <c r="FH390" s="1960"/>
      <c r="FI390" s="1960"/>
      <c r="FJ390" s="1960"/>
      <c r="FK390" s="1960"/>
      <c r="FL390" s="1960"/>
      <c r="FM390" s="1960"/>
      <c r="FN390" s="1960"/>
      <c r="FO390" s="1960"/>
      <c r="FP390" s="1960"/>
      <c r="FQ390" s="1960"/>
      <c r="FR390" s="1960"/>
      <c r="FS390" s="1960"/>
      <c r="FT390" s="1960"/>
      <c r="FU390" s="1960"/>
      <c r="FV390" s="1960"/>
      <c r="FW390" s="1960"/>
      <c r="FX390" s="1960"/>
      <c r="FY390" s="1960"/>
      <c r="FZ390" s="1960"/>
      <c r="GA390" s="1960"/>
      <c r="GB390" s="1960"/>
      <c r="GC390" s="1960"/>
      <c r="GD390" s="1960"/>
      <c r="GE390" s="1960"/>
      <c r="GF390" s="1960"/>
      <c r="GG390" s="1960"/>
      <c r="GH390" s="1960"/>
      <c r="GI390" s="1960"/>
      <c r="GJ390" s="1960"/>
      <c r="GK390" s="1960"/>
      <c r="GL390" s="1960"/>
      <c r="GM390" s="1960"/>
      <c r="GN390" s="1960"/>
      <c r="GO390" s="1960"/>
      <c r="GP390" s="1960"/>
      <c r="GQ390" s="1960"/>
      <c r="GR390" s="1960"/>
      <c r="GS390" s="1960"/>
      <c r="GT390" s="1960"/>
      <c r="GU390" s="1960"/>
      <c r="GV390" s="1960"/>
      <c r="GW390" s="1960"/>
      <c r="GX390" s="1960"/>
      <c r="GY390" s="1960"/>
      <c r="GZ390" s="1960"/>
      <c r="HA390" s="1960"/>
      <c r="HB390" s="1960"/>
      <c r="HC390" s="1960"/>
      <c r="HD390" s="1960"/>
      <c r="HE390" s="1960"/>
      <c r="HF390" s="1960"/>
      <c r="HG390" s="1960"/>
      <c r="HH390" s="1960"/>
      <c r="HI390" s="1960"/>
      <c r="HJ390" s="1960"/>
      <c r="HK390" s="1960"/>
      <c r="HL390" s="1960"/>
      <c r="HM390" s="1960"/>
      <c r="HN390" s="1960"/>
      <c r="HO390" s="1960"/>
      <c r="HP390" s="1960"/>
      <c r="HQ390" s="1960"/>
      <c r="HR390" s="1960"/>
      <c r="HS390" s="1960"/>
      <c r="HT390" s="1960"/>
      <c r="HU390" s="1960"/>
      <c r="HV390" s="1960"/>
      <c r="HW390" s="1960"/>
      <c r="HX390" s="1960"/>
      <c r="HY390" s="1960"/>
      <c r="HZ390" s="1960"/>
      <c r="IA390" s="1960"/>
      <c r="IB390" s="1960"/>
      <c r="IC390" s="1960"/>
      <c r="ID390" s="1960"/>
      <c r="IE390" s="1960"/>
      <c r="IF390" s="1960"/>
      <c r="IG390" s="1960"/>
      <c r="IH390" s="1960"/>
      <c r="II390" s="1960"/>
      <c r="IJ390" s="1960"/>
      <c r="IK390" s="1960"/>
      <c r="IL390" s="1960"/>
      <c r="IM390" s="1960"/>
      <c r="IN390" s="1960"/>
      <c r="IO390" s="1960"/>
      <c r="IP390" s="1960"/>
      <c r="IQ390" s="1960"/>
      <c r="IR390" s="1960"/>
      <c r="IS390" s="1960"/>
      <c r="IT390" s="1960"/>
      <c r="IU390" s="1960"/>
      <c r="IV390" s="1960"/>
      <c r="IW390" s="1960"/>
      <c r="IX390" s="1960"/>
      <c r="IY390" s="1960"/>
      <c r="IZ390" s="1960"/>
      <c r="JA390" s="1960"/>
      <c r="JB390" s="1960"/>
      <c r="JC390" s="1960"/>
      <c r="JD390" s="1960"/>
      <c r="JE390" s="1960"/>
      <c r="JF390" s="1960"/>
      <c r="JG390" s="1960"/>
      <c r="JH390" s="1960"/>
      <c r="JI390" s="1960"/>
      <c r="JJ390" s="1960"/>
      <c r="JK390" s="1960"/>
      <c r="JL390" s="1960"/>
      <c r="JM390" s="1960"/>
      <c r="JN390" s="1960"/>
      <c r="JO390" s="1960"/>
      <c r="JP390" s="1960"/>
      <c r="JQ390" s="1960"/>
      <c r="JR390" s="1960"/>
      <c r="JS390" s="1960"/>
      <c r="JT390" s="1960"/>
      <c r="JU390" s="1960"/>
      <c r="JV390" s="1960"/>
      <c r="JW390" s="1960"/>
      <c r="JX390" s="1960"/>
      <c r="JY390" s="1960"/>
      <c r="JZ390" s="1960"/>
      <c r="KA390" s="1960"/>
      <c r="KB390" s="1960"/>
      <c r="KC390" s="1960"/>
      <c r="KD390" s="1960"/>
      <c r="KE390" s="1960"/>
      <c r="KF390" s="1960"/>
      <c r="KG390" s="1960"/>
      <c r="KH390" s="1960"/>
      <c r="KI390" s="1960"/>
      <c r="KJ390" s="1960"/>
      <c r="KK390" s="1960"/>
      <c r="KL390" s="1960"/>
      <c r="KM390" s="1960"/>
      <c r="KN390" s="1960"/>
      <c r="KO390" s="1960"/>
      <c r="KP390" s="1960"/>
      <c r="KQ390" s="1960"/>
      <c r="KR390" s="1960"/>
      <c r="KS390" s="1960"/>
      <c r="KT390" s="1960"/>
      <c r="KU390" s="1960"/>
      <c r="KV390" s="1960"/>
      <c r="KW390" s="1960"/>
      <c r="KX390" s="1960"/>
      <c r="KY390" s="1960"/>
      <c r="KZ390" s="1960"/>
      <c r="LA390" s="1960"/>
      <c r="LB390" s="1960"/>
      <c r="LC390" s="1960"/>
      <c r="LD390" s="1960"/>
      <c r="LE390" s="1960"/>
      <c r="LF390" s="1960"/>
      <c r="LG390" s="1960"/>
      <c r="LH390" s="1960"/>
      <c r="LI390" s="1960"/>
      <c r="LJ390" s="1960"/>
      <c r="LK390" s="1960"/>
      <c r="LL390" s="1960"/>
      <c r="LM390" s="1960"/>
      <c r="LN390" s="1960"/>
      <c r="LO390" s="1960"/>
      <c r="LP390" s="1960"/>
    </row>
    <row r="391" s="1488" customFormat="1" ht="47" customHeight="1" spans="1:328">
      <c r="A391" s="1832">
        <v>45882</v>
      </c>
      <c r="B391" s="1660" t="s">
        <v>173</v>
      </c>
      <c r="C391" s="1661" t="s">
        <v>98</v>
      </c>
      <c r="D391" s="1662">
        <v>4500176787</v>
      </c>
      <c r="E391" s="2415" t="s">
        <v>1456</v>
      </c>
      <c r="F391" s="1662" t="s">
        <v>1457</v>
      </c>
      <c r="G391" s="1863" t="s">
        <v>176</v>
      </c>
      <c r="H391" s="1863" t="s">
        <v>176</v>
      </c>
      <c r="I391" s="1863" t="s">
        <v>1166</v>
      </c>
      <c r="J391" s="1543">
        <v>11040</v>
      </c>
      <c r="K391" s="1876">
        <v>24</v>
      </c>
      <c r="L391" s="1876">
        <v>2760</v>
      </c>
      <c r="M391" s="1876">
        <f t="shared" si="310"/>
        <v>4</v>
      </c>
      <c r="N391" s="1673">
        <v>45950</v>
      </c>
      <c r="O391" s="1673">
        <f t="shared" si="311"/>
        <v>45948</v>
      </c>
      <c r="P391" s="1878" t="s">
        <v>1448</v>
      </c>
      <c r="Q391" s="2079" t="s">
        <v>78</v>
      </c>
      <c r="R391" s="1577">
        <f>4800+6240</f>
        <v>11040</v>
      </c>
      <c r="S391" s="1577">
        <f t="shared" si="286"/>
        <v>0</v>
      </c>
      <c r="T391" s="1577"/>
      <c r="U391" s="2938" t="s">
        <v>829</v>
      </c>
      <c r="V391" s="1880"/>
      <c r="W391" s="1880" t="s">
        <v>111</v>
      </c>
      <c r="X391" s="1900" t="s">
        <v>1068</v>
      </c>
      <c r="Y391" s="1930" t="s">
        <v>88</v>
      </c>
      <c r="Z391" s="1930" t="s">
        <v>1337</v>
      </c>
      <c r="AA391" s="1930"/>
      <c r="AB391" s="1930" t="s">
        <v>745</v>
      </c>
      <c r="AC391" s="1597" t="s">
        <v>1338</v>
      </c>
      <c r="AD391" s="1692" t="s">
        <v>181</v>
      </c>
      <c r="AE391" s="2093">
        <v>1451.2575</v>
      </c>
      <c r="AF391" s="2095">
        <f t="shared" si="312"/>
        <v>5805.03</v>
      </c>
      <c r="AG391" s="1647" t="s">
        <v>1458</v>
      </c>
      <c r="AH391" s="1947" t="s">
        <v>81</v>
      </c>
      <c r="AI391" s="1947"/>
      <c r="AJ391" s="1947">
        <v>9</v>
      </c>
      <c r="AK391" s="1948">
        <f t="shared" si="313"/>
        <v>11040</v>
      </c>
      <c r="AL391" s="1948"/>
      <c r="AM391" s="1948">
        <f t="shared" si="314"/>
        <v>460</v>
      </c>
      <c r="AN391" s="1948"/>
      <c r="AO391" s="1948"/>
      <c r="AP391" s="1948"/>
      <c r="AQ391" s="1948"/>
      <c r="AR391" s="1948" t="s">
        <v>63</v>
      </c>
      <c r="AS391" s="1948">
        <f t="shared" si="315"/>
        <v>11040</v>
      </c>
      <c r="AT391" s="1948"/>
      <c r="AU391" s="1430">
        <f t="shared" si="316"/>
        <v>1226.66666666667</v>
      </c>
      <c r="AV391" s="1430">
        <f t="shared" si="317"/>
        <v>1226.66666666667</v>
      </c>
      <c r="AW391" s="1430">
        <f t="shared" si="318"/>
        <v>1226.66666666667</v>
      </c>
      <c r="AX391" s="1430">
        <f t="shared" si="319"/>
        <v>1226.66666666667</v>
      </c>
      <c r="AY391" s="1430">
        <f t="shared" si="320"/>
        <v>1226.66666666667</v>
      </c>
      <c r="AZ391" s="1430">
        <f t="shared" si="321"/>
        <v>1226.66666666667</v>
      </c>
      <c r="BA391" s="1430">
        <f t="shared" si="322"/>
        <v>1226.66666666667</v>
      </c>
      <c r="BB391" s="1430">
        <f t="shared" si="323"/>
        <v>1226.66666666667</v>
      </c>
      <c r="BC391" s="1430">
        <f t="shared" si="324"/>
        <v>1226.66666666667</v>
      </c>
      <c r="BD391" s="1430">
        <f t="shared" si="325"/>
        <v>1175.55555555556</v>
      </c>
      <c r="BE391" s="1430">
        <f t="shared" si="326"/>
        <v>51.1111111111111</v>
      </c>
      <c r="BF391" s="1876"/>
      <c r="BG391" s="1959"/>
      <c r="BH391" s="1960"/>
      <c r="BI391" s="1960"/>
      <c r="BJ391" s="1960"/>
      <c r="BK391" s="1960"/>
      <c r="BL391" s="1960"/>
      <c r="BM391" s="1960"/>
      <c r="BN391" s="1960"/>
      <c r="BO391" s="1960"/>
      <c r="BP391" s="1960"/>
      <c r="BQ391" s="1960"/>
      <c r="BR391" s="1960"/>
      <c r="BS391" s="1960"/>
      <c r="BT391" s="1960"/>
      <c r="BU391" s="1960"/>
      <c r="BV391" s="1960"/>
      <c r="BW391" s="1960"/>
      <c r="BX391" s="1960"/>
      <c r="BY391" s="1960"/>
      <c r="BZ391" s="1960"/>
      <c r="CA391" s="1960"/>
      <c r="CB391" s="1960"/>
      <c r="CC391" s="1960"/>
      <c r="CD391" s="1960"/>
      <c r="CE391" s="1960"/>
      <c r="CF391" s="1960"/>
      <c r="CG391" s="1960"/>
      <c r="CH391" s="1960"/>
      <c r="CI391" s="1960"/>
      <c r="CJ391" s="1960"/>
      <c r="CK391" s="1960"/>
      <c r="CL391" s="1960"/>
      <c r="CM391" s="1960"/>
      <c r="CN391" s="1960"/>
      <c r="CO391" s="1960"/>
      <c r="CP391" s="1960"/>
      <c r="CQ391" s="1960"/>
      <c r="CR391" s="1960"/>
      <c r="CS391" s="1960"/>
      <c r="CT391" s="1960"/>
      <c r="CU391" s="1960"/>
      <c r="CV391" s="1960"/>
      <c r="CW391" s="1960"/>
      <c r="CX391" s="1960"/>
      <c r="CY391" s="1960"/>
      <c r="CZ391" s="1960"/>
      <c r="DA391" s="1960"/>
      <c r="DB391" s="1960"/>
      <c r="DC391" s="1960"/>
      <c r="DD391" s="1960"/>
      <c r="DE391" s="1960"/>
      <c r="DF391" s="1960"/>
      <c r="DG391" s="1960"/>
      <c r="DH391" s="1960"/>
      <c r="DI391" s="1960"/>
      <c r="DJ391" s="1960"/>
      <c r="DK391" s="1960"/>
      <c r="DL391" s="1960"/>
      <c r="DM391" s="1960"/>
      <c r="DN391" s="1960"/>
      <c r="DO391" s="1960"/>
      <c r="DP391" s="1960"/>
      <c r="DQ391" s="1960"/>
      <c r="DR391" s="1960"/>
      <c r="DS391" s="1960"/>
      <c r="DT391" s="1960"/>
      <c r="DU391" s="1960"/>
      <c r="DV391" s="1960"/>
      <c r="DW391" s="1960"/>
      <c r="DX391" s="1960"/>
      <c r="DY391" s="1960"/>
      <c r="DZ391" s="1960"/>
      <c r="EA391" s="1960"/>
      <c r="EB391" s="1960"/>
      <c r="EC391" s="1960"/>
      <c r="ED391" s="1960"/>
      <c r="EE391" s="1960"/>
      <c r="EF391" s="1960"/>
      <c r="EG391" s="1960"/>
      <c r="EH391" s="1960"/>
      <c r="EI391" s="1960"/>
      <c r="EJ391" s="1960"/>
      <c r="EK391" s="1960"/>
      <c r="EL391" s="1960"/>
      <c r="EM391" s="1960"/>
      <c r="EN391" s="1960"/>
      <c r="EO391" s="1960"/>
      <c r="EP391" s="1960"/>
      <c r="EQ391" s="1960"/>
      <c r="ER391" s="1960"/>
      <c r="ES391" s="1960"/>
      <c r="ET391" s="1960"/>
      <c r="EU391" s="1960"/>
      <c r="EV391" s="1960"/>
      <c r="EW391" s="1960"/>
      <c r="EX391" s="1960"/>
      <c r="EY391" s="1960"/>
      <c r="EZ391" s="1960"/>
      <c r="FA391" s="1960"/>
      <c r="FB391" s="1960"/>
      <c r="FC391" s="1960"/>
      <c r="FD391" s="1960"/>
      <c r="FE391" s="1960"/>
      <c r="FF391" s="1960"/>
      <c r="FG391" s="1960"/>
      <c r="FH391" s="1960"/>
      <c r="FI391" s="1960"/>
      <c r="FJ391" s="1960"/>
      <c r="FK391" s="1960"/>
      <c r="FL391" s="1960"/>
      <c r="FM391" s="1960"/>
      <c r="FN391" s="1960"/>
      <c r="FO391" s="1960"/>
      <c r="FP391" s="1960"/>
      <c r="FQ391" s="1960"/>
      <c r="FR391" s="1960"/>
      <c r="FS391" s="1960"/>
      <c r="FT391" s="1960"/>
      <c r="FU391" s="1960"/>
      <c r="FV391" s="1960"/>
      <c r="FW391" s="1960"/>
      <c r="FX391" s="1960"/>
      <c r="FY391" s="1960"/>
      <c r="FZ391" s="1960"/>
      <c r="GA391" s="1960"/>
      <c r="GB391" s="1960"/>
      <c r="GC391" s="1960"/>
      <c r="GD391" s="1960"/>
      <c r="GE391" s="1960"/>
      <c r="GF391" s="1960"/>
      <c r="GG391" s="1960"/>
      <c r="GH391" s="1960"/>
      <c r="GI391" s="1960"/>
      <c r="GJ391" s="1960"/>
      <c r="GK391" s="1960"/>
      <c r="GL391" s="1960"/>
      <c r="GM391" s="1960"/>
      <c r="GN391" s="1960"/>
      <c r="GO391" s="1960"/>
      <c r="GP391" s="1960"/>
      <c r="GQ391" s="1960"/>
      <c r="GR391" s="1960"/>
      <c r="GS391" s="1960"/>
      <c r="GT391" s="1960"/>
      <c r="GU391" s="1960"/>
      <c r="GV391" s="1960"/>
      <c r="GW391" s="1960"/>
      <c r="GX391" s="1960"/>
      <c r="GY391" s="1960"/>
      <c r="GZ391" s="1960"/>
      <c r="HA391" s="1960"/>
      <c r="HB391" s="1960"/>
      <c r="HC391" s="1960"/>
      <c r="HD391" s="1960"/>
      <c r="HE391" s="1960"/>
      <c r="HF391" s="1960"/>
      <c r="HG391" s="1960"/>
      <c r="HH391" s="1960"/>
      <c r="HI391" s="1960"/>
      <c r="HJ391" s="1960"/>
      <c r="HK391" s="1960"/>
      <c r="HL391" s="1960"/>
      <c r="HM391" s="1960"/>
      <c r="HN391" s="1960"/>
      <c r="HO391" s="1960"/>
      <c r="HP391" s="1960"/>
      <c r="HQ391" s="1960"/>
      <c r="HR391" s="1960"/>
      <c r="HS391" s="1960"/>
      <c r="HT391" s="1960"/>
      <c r="HU391" s="1960"/>
      <c r="HV391" s="1960"/>
      <c r="HW391" s="1960"/>
      <c r="HX391" s="1960"/>
      <c r="HY391" s="1960"/>
      <c r="HZ391" s="1960"/>
      <c r="IA391" s="1960"/>
      <c r="IB391" s="1960"/>
      <c r="IC391" s="1960"/>
      <c r="ID391" s="1960"/>
      <c r="IE391" s="1960"/>
      <c r="IF391" s="1960"/>
      <c r="IG391" s="1960"/>
      <c r="IH391" s="1960"/>
      <c r="II391" s="1960"/>
      <c r="IJ391" s="1960"/>
      <c r="IK391" s="1960"/>
      <c r="IL391" s="1960"/>
      <c r="IM391" s="1960"/>
      <c r="IN391" s="1960"/>
      <c r="IO391" s="1960"/>
      <c r="IP391" s="1960"/>
      <c r="IQ391" s="1960"/>
      <c r="IR391" s="1960"/>
      <c r="IS391" s="1960"/>
      <c r="IT391" s="1960"/>
      <c r="IU391" s="1960"/>
      <c r="IV391" s="1960"/>
      <c r="IW391" s="1960"/>
      <c r="IX391" s="1960"/>
      <c r="IY391" s="1960"/>
      <c r="IZ391" s="1960"/>
      <c r="JA391" s="1960"/>
      <c r="JB391" s="1960"/>
      <c r="JC391" s="1960"/>
      <c r="JD391" s="1960"/>
      <c r="JE391" s="1960"/>
      <c r="JF391" s="1960"/>
      <c r="JG391" s="1960"/>
      <c r="JH391" s="1960"/>
      <c r="JI391" s="1960"/>
      <c r="JJ391" s="1960"/>
      <c r="JK391" s="1960"/>
      <c r="JL391" s="1960"/>
      <c r="JM391" s="1960"/>
      <c r="JN391" s="1960"/>
      <c r="JO391" s="1960"/>
      <c r="JP391" s="1960"/>
      <c r="JQ391" s="1960"/>
      <c r="JR391" s="1960"/>
      <c r="JS391" s="1960"/>
      <c r="JT391" s="1960"/>
      <c r="JU391" s="1960"/>
      <c r="JV391" s="1960"/>
      <c r="JW391" s="1960"/>
      <c r="JX391" s="1960"/>
      <c r="JY391" s="1960"/>
      <c r="JZ391" s="1960"/>
      <c r="KA391" s="1960"/>
      <c r="KB391" s="1960"/>
      <c r="KC391" s="1960"/>
      <c r="KD391" s="1960"/>
      <c r="KE391" s="1960"/>
      <c r="KF391" s="1960"/>
      <c r="KG391" s="1960"/>
      <c r="KH391" s="1960"/>
      <c r="KI391" s="1960"/>
      <c r="KJ391" s="1960"/>
      <c r="KK391" s="1960"/>
      <c r="KL391" s="1960"/>
      <c r="KM391" s="1960"/>
      <c r="KN391" s="1960"/>
      <c r="KO391" s="1960"/>
      <c r="KP391" s="1960"/>
      <c r="KQ391" s="1960"/>
      <c r="KR391" s="1960"/>
      <c r="KS391" s="1960"/>
      <c r="KT391" s="1960"/>
      <c r="KU391" s="1960"/>
      <c r="KV391" s="1960"/>
      <c r="KW391" s="1960"/>
      <c r="KX391" s="1960"/>
      <c r="KY391" s="1960"/>
      <c r="KZ391" s="1960"/>
      <c r="LA391" s="1960"/>
      <c r="LB391" s="1960"/>
      <c r="LC391" s="1960"/>
      <c r="LD391" s="1960"/>
      <c r="LE391" s="1960"/>
      <c r="LF391" s="1960"/>
      <c r="LG391" s="1960"/>
      <c r="LH391" s="1960"/>
      <c r="LI391" s="1960"/>
      <c r="LJ391" s="1960"/>
      <c r="LK391" s="1960"/>
      <c r="LL391" s="1960"/>
      <c r="LM391" s="1960"/>
      <c r="LN391" s="1960"/>
      <c r="LO391" s="1960"/>
      <c r="LP391" s="1960"/>
    </row>
    <row r="392" s="1488" customFormat="1" ht="47" customHeight="1" spans="1:328">
      <c r="A392" s="1832">
        <v>45882</v>
      </c>
      <c r="B392" s="1660" t="s">
        <v>173</v>
      </c>
      <c r="C392" s="1661" t="s">
        <v>98</v>
      </c>
      <c r="D392" s="1662">
        <v>4500176787</v>
      </c>
      <c r="E392" s="2415" t="s">
        <v>1459</v>
      </c>
      <c r="F392" s="1662" t="s">
        <v>1460</v>
      </c>
      <c r="G392" s="1863" t="s">
        <v>176</v>
      </c>
      <c r="H392" s="1863" t="s">
        <v>176</v>
      </c>
      <c r="I392" s="1863" t="s">
        <v>1166</v>
      </c>
      <c r="J392" s="1543">
        <v>19320</v>
      </c>
      <c r="K392" s="1876">
        <v>24</v>
      </c>
      <c r="L392" s="1876">
        <v>2760</v>
      </c>
      <c r="M392" s="1876">
        <f t="shared" si="310"/>
        <v>7</v>
      </c>
      <c r="N392" s="1673">
        <v>45950</v>
      </c>
      <c r="O392" s="1673">
        <f t="shared" si="311"/>
        <v>45948</v>
      </c>
      <c r="P392" s="1878" t="s">
        <v>1448</v>
      </c>
      <c r="Q392" s="2079" t="s">
        <v>78</v>
      </c>
      <c r="R392" s="1577">
        <f>1560+17760</f>
        <v>19320</v>
      </c>
      <c r="S392" s="1577">
        <f t="shared" si="286"/>
        <v>0</v>
      </c>
      <c r="T392" s="1577"/>
      <c r="U392" s="2938" t="s">
        <v>829</v>
      </c>
      <c r="V392" s="1880"/>
      <c r="W392" s="1880" t="s">
        <v>111</v>
      </c>
      <c r="X392" s="1900" t="s">
        <v>1068</v>
      </c>
      <c r="Y392" s="1930" t="s">
        <v>88</v>
      </c>
      <c r="Z392" s="1930" t="s">
        <v>1337</v>
      </c>
      <c r="AA392" s="1930"/>
      <c r="AB392" s="1930" t="s">
        <v>745</v>
      </c>
      <c r="AC392" s="1597" t="s">
        <v>1338</v>
      </c>
      <c r="AD392" s="1692" t="s">
        <v>181</v>
      </c>
      <c r="AE392" s="2093">
        <v>1451.2571</v>
      </c>
      <c r="AF392" s="2095">
        <f t="shared" si="312"/>
        <v>10158.7997</v>
      </c>
      <c r="AG392" s="1647" t="s">
        <v>1461</v>
      </c>
      <c r="AH392" s="1947" t="s">
        <v>81</v>
      </c>
      <c r="AI392" s="1947"/>
      <c r="AJ392" s="1947">
        <v>9</v>
      </c>
      <c r="AK392" s="1948">
        <f t="shared" si="313"/>
        <v>19320</v>
      </c>
      <c r="AL392" s="1948"/>
      <c r="AM392" s="1948">
        <f t="shared" si="314"/>
        <v>805</v>
      </c>
      <c r="AN392" s="1948"/>
      <c r="AO392" s="1948"/>
      <c r="AP392" s="1948"/>
      <c r="AQ392" s="1948"/>
      <c r="AR392" s="1948" t="s">
        <v>63</v>
      </c>
      <c r="AS392" s="1948">
        <f t="shared" si="315"/>
        <v>19320</v>
      </c>
      <c r="AT392" s="1948"/>
      <c r="AU392" s="1430">
        <f t="shared" si="316"/>
        <v>2146.66666666667</v>
      </c>
      <c r="AV392" s="1430">
        <f t="shared" si="317"/>
        <v>2146.66666666667</v>
      </c>
      <c r="AW392" s="1430">
        <f t="shared" si="318"/>
        <v>2146.66666666667</v>
      </c>
      <c r="AX392" s="1430">
        <f t="shared" si="319"/>
        <v>2146.66666666667</v>
      </c>
      <c r="AY392" s="1430">
        <f t="shared" si="320"/>
        <v>2146.66666666667</v>
      </c>
      <c r="AZ392" s="1430">
        <f t="shared" si="321"/>
        <v>2146.66666666667</v>
      </c>
      <c r="BA392" s="1430">
        <f t="shared" si="322"/>
        <v>2146.66666666667</v>
      </c>
      <c r="BB392" s="1430">
        <f t="shared" si="323"/>
        <v>2146.66666666667</v>
      </c>
      <c r="BC392" s="1430">
        <f t="shared" si="324"/>
        <v>2146.66666666667</v>
      </c>
      <c r="BD392" s="1430">
        <f t="shared" si="325"/>
        <v>2057.22222222222</v>
      </c>
      <c r="BE392" s="1430">
        <f t="shared" si="326"/>
        <v>89.4444444444444</v>
      </c>
      <c r="BF392" s="1876"/>
      <c r="BG392" s="1959"/>
      <c r="BH392" s="1960"/>
      <c r="BI392" s="1960"/>
      <c r="BJ392" s="1960"/>
      <c r="BK392" s="1960"/>
      <c r="BL392" s="1960"/>
      <c r="BM392" s="1960"/>
      <c r="BN392" s="1960"/>
      <c r="BO392" s="1960"/>
      <c r="BP392" s="1960"/>
      <c r="BQ392" s="1960"/>
      <c r="BR392" s="1960"/>
      <c r="BS392" s="1960"/>
      <c r="BT392" s="1960"/>
      <c r="BU392" s="1960"/>
      <c r="BV392" s="1960"/>
      <c r="BW392" s="1960"/>
      <c r="BX392" s="1960"/>
      <c r="BY392" s="1960"/>
      <c r="BZ392" s="1960"/>
      <c r="CA392" s="1960"/>
      <c r="CB392" s="1960"/>
      <c r="CC392" s="1960"/>
      <c r="CD392" s="1960"/>
      <c r="CE392" s="1960"/>
      <c r="CF392" s="1960"/>
      <c r="CG392" s="1960"/>
      <c r="CH392" s="1960"/>
      <c r="CI392" s="1960"/>
      <c r="CJ392" s="1960"/>
      <c r="CK392" s="1960"/>
      <c r="CL392" s="1960"/>
      <c r="CM392" s="1960"/>
      <c r="CN392" s="1960"/>
      <c r="CO392" s="1960"/>
      <c r="CP392" s="1960"/>
      <c r="CQ392" s="1960"/>
      <c r="CR392" s="1960"/>
      <c r="CS392" s="1960"/>
      <c r="CT392" s="1960"/>
      <c r="CU392" s="1960"/>
      <c r="CV392" s="1960"/>
      <c r="CW392" s="1960"/>
      <c r="CX392" s="1960"/>
      <c r="CY392" s="1960"/>
      <c r="CZ392" s="1960"/>
      <c r="DA392" s="1960"/>
      <c r="DB392" s="1960"/>
      <c r="DC392" s="1960"/>
      <c r="DD392" s="1960"/>
      <c r="DE392" s="1960"/>
      <c r="DF392" s="1960"/>
      <c r="DG392" s="1960"/>
      <c r="DH392" s="1960"/>
      <c r="DI392" s="1960"/>
      <c r="DJ392" s="1960"/>
      <c r="DK392" s="1960"/>
      <c r="DL392" s="1960"/>
      <c r="DM392" s="1960"/>
      <c r="DN392" s="1960"/>
      <c r="DO392" s="1960"/>
      <c r="DP392" s="1960"/>
      <c r="DQ392" s="1960"/>
      <c r="DR392" s="1960"/>
      <c r="DS392" s="1960"/>
      <c r="DT392" s="1960"/>
      <c r="DU392" s="1960"/>
      <c r="DV392" s="1960"/>
      <c r="DW392" s="1960"/>
      <c r="DX392" s="1960"/>
      <c r="DY392" s="1960"/>
      <c r="DZ392" s="1960"/>
      <c r="EA392" s="1960"/>
      <c r="EB392" s="1960"/>
      <c r="EC392" s="1960"/>
      <c r="ED392" s="1960"/>
      <c r="EE392" s="1960"/>
      <c r="EF392" s="1960"/>
      <c r="EG392" s="1960"/>
      <c r="EH392" s="1960"/>
      <c r="EI392" s="1960"/>
      <c r="EJ392" s="1960"/>
      <c r="EK392" s="1960"/>
      <c r="EL392" s="1960"/>
      <c r="EM392" s="1960"/>
      <c r="EN392" s="1960"/>
      <c r="EO392" s="1960"/>
      <c r="EP392" s="1960"/>
      <c r="EQ392" s="1960"/>
      <c r="ER392" s="1960"/>
      <c r="ES392" s="1960"/>
      <c r="ET392" s="1960"/>
      <c r="EU392" s="1960"/>
      <c r="EV392" s="1960"/>
      <c r="EW392" s="1960"/>
      <c r="EX392" s="1960"/>
      <c r="EY392" s="1960"/>
      <c r="EZ392" s="1960"/>
      <c r="FA392" s="1960"/>
      <c r="FB392" s="1960"/>
      <c r="FC392" s="1960"/>
      <c r="FD392" s="1960"/>
      <c r="FE392" s="1960"/>
      <c r="FF392" s="1960"/>
      <c r="FG392" s="1960"/>
      <c r="FH392" s="1960"/>
      <c r="FI392" s="1960"/>
      <c r="FJ392" s="1960"/>
      <c r="FK392" s="1960"/>
      <c r="FL392" s="1960"/>
      <c r="FM392" s="1960"/>
      <c r="FN392" s="1960"/>
      <c r="FO392" s="1960"/>
      <c r="FP392" s="1960"/>
      <c r="FQ392" s="1960"/>
      <c r="FR392" s="1960"/>
      <c r="FS392" s="1960"/>
      <c r="FT392" s="1960"/>
      <c r="FU392" s="1960"/>
      <c r="FV392" s="1960"/>
      <c r="FW392" s="1960"/>
      <c r="FX392" s="1960"/>
      <c r="FY392" s="1960"/>
      <c r="FZ392" s="1960"/>
      <c r="GA392" s="1960"/>
      <c r="GB392" s="1960"/>
      <c r="GC392" s="1960"/>
      <c r="GD392" s="1960"/>
      <c r="GE392" s="1960"/>
      <c r="GF392" s="1960"/>
      <c r="GG392" s="1960"/>
      <c r="GH392" s="1960"/>
      <c r="GI392" s="1960"/>
      <c r="GJ392" s="1960"/>
      <c r="GK392" s="1960"/>
      <c r="GL392" s="1960"/>
      <c r="GM392" s="1960"/>
      <c r="GN392" s="1960"/>
      <c r="GO392" s="1960"/>
      <c r="GP392" s="1960"/>
      <c r="GQ392" s="1960"/>
      <c r="GR392" s="1960"/>
      <c r="GS392" s="1960"/>
      <c r="GT392" s="1960"/>
      <c r="GU392" s="1960"/>
      <c r="GV392" s="1960"/>
      <c r="GW392" s="1960"/>
      <c r="GX392" s="1960"/>
      <c r="GY392" s="1960"/>
      <c r="GZ392" s="1960"/>
      <c r="HA392" s="1960"/>
      <c r="HB392" s="1960"/>
      <c r="HC392" s="1960"/>
      <c r="HD392" s="1960"/>
      <c r="HE392" s="1960"/>
      <c r="HF392" s="1960"/>
      <c r="HG392" s="1960"/>
      <c r="HH392" s="1960"/>
      <c r="HI392" s="1960"/>
      <c r="HJ392" s="1960"/>
      <c r="HK392" s="1960"/>
      <c r="HL392" s="1960"/>
      <c r="HM392" s="1960"/>
      <c r="HN392" s="1960"/>
      <c r="HO392" s="1960"/>
      <c r="HP392" s="1960"/>
      <c r="HQ392" s="1960"/>
      <c r="HR392" s="1960"/>
      <c r="HS392" s="1960"/>
      <c r="HT392" s="1960"/>
      <c r="HU392" s="1960"/>
      <c r="HV392" s="1960"/>
      <c r="HW392" s="1960"/>
      <c r="HX392" s="1960"/>
      <c r="HY392" s="1960"/>
      <c r="HZ392" s="1960"/>
      <c r="IA392" s="1960"/>
      <c r="IB392" s="1960"/>
      <c r="IC392" s="1960"/>
      <c r="ID392" s="1960"/>
      <c r="IE392" s="1960"/>
      <c r="IF392" s="1960"/>
      <c r="IG392" s="1960"/>
      <c r="IH392" s="1960"/>
      <c r="II392" s="1960"/>
      <c r="IJ392" s="1960"/>
      <c r="IK392" s="1960"/>
      <c r="IL392" s="1960"/>
      <c r="IM392" s="1960"/>
      <c r="IN392" s="1960"/>
      <c r="IO392" s="1960"/>
      <c r="IP392" s="1960"/>
      <c r="IQ392" s="1960"/>
      <c r="IR392" s="1960"/>
      <c r="IS392" s="1960"/>
      <c r="IT392" s="1960"/>
      <c r="IU392" s="1960"/>
      <c r="IV392" s="1960"/>
      <c r="IW392" s="1960"/>
      <c r="IX392" s="1960"/>
      <c r="IY392" s="1960"/>
      <c r="IZ392" s="1960"/>
      <c r="JA392" s="1960"/>
      <c r="JB392" s="1960"/>
      <c r="JC392" s="1960"/>
      <c r="JD392" s="1960"/>
      <c r="JE392" s="1960"/>
      <c r="JF392" s="1960"/>
      <c r="JG392" s="1960"/>
      <c r="JH392" s="1960"/>
      <c r="JI392" s="1960"/>
      <c r="JJ392" s="1960"/>
      <c r="JK392" s="1960"/>
      <c r="JL392" s="1960"/>
      <c r="JM392" s="1960"/>
      <c r="JN392" s="1960"/>
      <c r="JO392" s="1960"/>
      <c r="JP392" s="1960"/>
      <c r="JQ392" s="1960"/>
      <c r="JR392" s="1960"/>
      <c r="JS392" s="1960"/>
      <c r="JT392" s="1960"/>
      <c r="JU392" s="1960"/>
      <c r="JV392" s="1960"/>
      <c r="JW392" s="1960"/>
      <c r="JX392" s="1960"/>
      <c r="JY392" s="1960"/>
      <c r="JZ392" s="1960"/>
      <c r="KA392" s="1960"/>
      <c r="KB392" s="1960"/>
      <c r="KC392" s="1960"/>
      <c r="KD392" s="1960"/>
      <c r="KE392" s="1960"/>
      <c r="KF392" s="1960"/>
      <c r="KG392" s="1960"/>
      <c r="KH392" s="1960"/>
      <c r="KI392" s="1960"/>
      <c r="KJ392" s="1960"/>
      <c r="KK392" s="1960"/>
      <c r="KL392" s="1960"/>
      <c r="KM392" s="1960"/>
      <c r="KN392" s="1960"/>
      <c r="KO392" s="1960"/>
      <c r="KP392" s="1960"/>
      <c r="KQ392" s="1960"/>
      <c r="KR392" s="1960"/>
      <c r="KS392" s="1960"/>
      <c r="KT392" s="1960"/>
      <c r="KU392" s="1960"/>
      <c r="KV392" s="1960"/>
      <c r="KW392" s="1960"/>
      <c r="KX392" s="1960"/>
      <c r="KY392" s="1960"/>
      <c r="KZ392" s="1960"/>
      <c r="LA392" s="1960"/>
      <c r="LB392" s="1960"/>
      <c r="LC392" s="1960"/>
      <c r="LD392" s="1960"/>
      <c r="LE392" s="1960"/>
      <c r="LF392" s="1960"/>
      <c r="LG392" s="1960"/>
      <c r="LH392" s="1960"/>
      <c r="LI392" s="1960"/>
      <c r="LJ392" s="1960"/>
      <c r="LK392" s="1960"/>
      <c r="LL392" s="1960"/>
      <c r="LM392" s="1960"/>
      <c r="LN392" s="1960"/>
      <c r="LO392" s="1960"/>
      <c r="LP392" s="1960"/>
    </row>
    <row r="393" s="1488" customFormat="1" ht="47" customHeight="1" spans="1:328">
      <c r="A393" s="1832">
        <v>45882</v>
      </c>
      <c r="B393" s="1660" t="s">
        <v>173</v>
      </c>
      <c r="C393" s="1661" t="s">
        <v>98</v>
      </c>
      <c r="D393" s="1662">
        <v>4500176787</v>
      </c>
      <c r="E393" s="2415" t="s">
        <v>1462</v>
      </c>
      <c r="F393" s="1662" t="s">
        <v>1463</v>
      </c>
      <c r="G393" s="1863" t="s">
        <v>176</v>
      </c>
      <c r="H393" s="1863" t="s">
        <v>176</v>
      </c>
      <c r="I393" s="1863" t="s">
        <v>1166</v>
      </c>
      <c r="J393" s="1543">
        <v>13800</v>
      </c>
      <c r="K393" s="1876">
        <v>24</v>
      </c>
      <c r="L393" s="1876">
        <v>2760</v>
      </c>
      <c r="M393" s="1876">
        <f t="shared" si="310"/>
        <v>5</v>
      </c>
      <c r="N393" s="1673">
        <v>45950</v>
      </c>
      <c r="O393" s="1673">
        <f t="shared" si="311"/>
        <v>45948</v>
      </c>
      <c r="P393" s="1878" t="s">
        <v>1448</v>
      </c>
      <c r="Q393" s="2079" t="s">
        <v>78</v>
      </c>
      <c r="R393" s="1577">
        <f>1800+12000</f>
        <v>13800</v>
      </c>
      <c r="S393" s="1577">
        <f t="shared" si="286"/>
        <v>0</v>
      </c>
      <c r="T393" s="1577"/>
      <c r="U393" s="2938" t="s">
        <v>829</v>
      </c>
      <c r="V393" s="1880"/>
      <c r="W393" s="1880" t="s">
        <v>111</v>
      </c>
      <c r="X393" s="1900" t="s">
        <v>1068</v>
      </c>
      <c r="Y393" s="1930" t="s">
        <v>88</v>
      </c>
      <c r="Z393" s="1930" t="s">
        <v>1337</v>
      </c>
      <c r="AA393" s="1930"/>
      <c r="AB393" s="1930" t="s">
        <v>745</v>
      </c>
      <c r="AC393" s="1597" t="s">
        <v>1338</v>
      </c>
      <c r="AD393" s="1692" t="s">
        <v>181</v>
      </c>
      <c r="AE393" s="2093">
        <v>1451.258</v>
      </c>
      <c r="AF393" s="2095">
        <f t="shared" si="312"/>
        <v>7256.29</v>
      </c>
      <c r="AG393" s="1647" t="s">
        <v>1464</v>
      </c>
      <c r="AH393" s="1947" t="s">
        <v>81</v>
      </c>
      <c r="AI393" s="1947"/>
      <c r="AJ393" s="1947">
        <v>9</v>
      </c>
      <c r="AK393" s="1948">
        <f t="shared" si="313"/>
        <v>13800</v>
      </c>
      <c r="AL393" s="1948"/>
      <c r="AM393" s="1948">
        <f t="shared" si="314"/>
        <v>575</v>
      </c>
      <c r="AN393" s="1948"/>
      <c r="AO393" s="1948"/>
      <c r="AP393" s="1948"/>
      <c r="AQ393" s="1948"/>
      <c r="AR393" s="1948" t="s">
        <v>63</v>
      </c>
      <c r="AS393" s="1948">
        <f t="shared" si="315"/>
        <v>13800</v>
      </c>
      <c r="AT393" s="1948"/>
      <c r="AU393" s="1430">
        <f t="shared" si="316"/>
        <v>1533.33333333333</v>
      </c>
      <c r="AV393" s="1430">
        <f t="shared" si="317"/>
        <v>1533.33333333333</v>
      </c>
      <c r="AW393" s="1430">
        <f t="shared" si="318"/>
        <v>1533.33333333333</v>
      </c>
      <c r="AX393" s="1430">
        <f t="shared" si="319"/>
        <v>1533.33333333333</v>
      </c>
      <c r="AY393" s="1430">
        <f t="shared" si="320"/>
        <v>1533.33333333333</v>
      </c>
      <c r="AZ393" s="1430">
        <f t="shared" si="321"/>
        <v>1533.33333333333</v>
      </c>
      <c r="BA393" s="1430">
        <f t="shared" si="322"/>
        <v>1533.33333333333</v>
      </c>
      <c r="BB393" s="1430">
        <f t="shared" si="323"/>
        <v>1533.33333333333</v>
      </c>
      <c r="BC393" s="1430">
        <f t="shared" si="324"/>
        <v>1533.33333333333</v>
      </c>
      <c r="BD393" s="1430">
        <f t="shared" si="325"/>
        <v>1469.44444444444</v>
      </c>
      <c r="BE393" s="1430">
        <f t="shared" si="326"/>
        <v>63.8888888888889</v>
      </c>
      <c r="BF393" s="1876"/>
      <c r="BG393" s="1959"/>
      <c r="BH393" s="1960"/>
      <c r="BI393" s="1960"/>
      <c r="BJ393" s="1960"/>
      <c r="BK393" s="1960"/>
      <c r="BL393" s="1960"/>
      <c r="BM393" s="1960"/>
      <c r="BN393" s="1960"/>
      <c r="BO393" s="1960"/>
      <c r="BP393" s="1960"/>
      <c r="BQ393" s="1960"/>
      <c r="BR393" s="1960"/>
      <c r="BS393" s="1960"/>
      <c r="BT393" s="1960"/>
      <c r="BU393" s="1960"/>
      <c r="BV393" s="1960"/>
      <c r="BW393" s="1960"/>
      <c r="BX393" s="1960"/>
      <c r="BY393" s="1960"/>
      <c r="BZ393" s="1960"/>
      <c r="CA393" s="1960"/>
      <c r="CB393" s="1960"/>
      <c r="CC393" s="1960"/>
      <c r="CD393" s="1960"/>
      <c r="CE393" s="1960"/>
      <c r="CF393" s="1960"/>
      <c r="CG393" s="1960"/>
      <c r="CH393" s="1960"/>
      <c r="CI393" s="1960"/>
      <c r="CJ393" s="1960"/>
      <c r="CK393" s="1960"/>
      <c r="CL393" s="1960"/>
      <c r="CM393" s="1960"/>
      <c r="CN393" s="1960"/>
      <c r="CO393" s="1960"/>
      <c r="CP393" s="1960"/>
      <c r="CQ393" s="1960"/>
      <c r="CR393" s="1960"/>
      <c r="CS393" s="1960"/>
      <c r="CT393" s="1960"/>
      <c r="CU393" s="1960"/>
      <c r="CV393" s="1960"/>
      <c r="CW393" s="1960"/>
      <c r="CX393" s="1960"/>
      <c r="CY393" s="1960"/>
      <c r="CZ393" s="1960"/>
      <c r="DA393" s="1960"/>
      <c r="DB393" s="1960"/>
      <c r="DC393" s="1960"/>
      <c r="DD393" s="1960"/>
      <c r="DE393" s="1960"/>
      <c r="DF393" s="1960"/>
      <c r="DG393" s="1960"/>
      <c r="DH393" s="1960"/>
      <c r="DI393" s="1960"/>
      <c r="DJ393" s="1960"/>
      <c r="DK393" s="1960"/>
      <c r="DL393" s="1960"/>
      <c r="DM393" s="1960"/>
      <c r="DN393" s="1960"/>
      <c r="DO393" s="1960"/>
      <c r="DP393" s="1960"/>
      <c r="DQ393" s="1960"/>
      <c r="DR393" s="1960"/>
      <c r="DS393" s="1960"/>
      <c r="DT393" s="1960"/>
      <c r="DU393" s="1960"/>
      <c r="DV393" s="1960"/>
      <c r="DW393" s="1960"/>
      <c r="DX393" s="1960"/>
      <c r="DY393" s="1960"/>
      <c r="DZ393" s="1960"/>
      <c r="EA393" s="1960"/>
      <c r="EB393" s="1960"/>
      <c r="EC393" s="1960"/>
      <c r="ED393" s="1960"/>
      <c r="EE393" s="1960"/>
      <c r="EF393" s="1960"/>
      <c r="EG393" s="1960"/>
      <c r="EH393" s="1960"/>
      <c r="EI393" s="1960"/>
      <c r="EJ393" s="1960"/>
      <c r="EK393" s="1960"/>
      <c r="EL393" s="1960"/>
      <c r="EM393" s="1960"/>
      <c r="EN393" s="1960"/>
      <c r="EO393" s="1960"/>
      <c r="EP393" s="1960"/>
      <c r="EQ393" s="1960"/>
      <c r="ER393" s="1960"/>
      <c r="ES393" s="1960"/>
      <c r="ET393" s="1960"/>
      <c r="EU393" s="1960"/>
      <c r="EV393" s="1960"/>
      <c r="EW393" s="1960"/>
      <c r="EX393" s="1960"/>
      <c r="EY393" s="1960"/>
      <c r="EZ393" s="1960"/>
      <c r="FA393" s="1960"/>
      <c r="FB393" s="1960"/>
      <c r="FC393" s="1960"/>
      <c r="FD393" s="1960"/>
      <c r="FE393" s="1960"/>
      <c r="FF393" s="1960"/>
      <c r="FG393" s="1960"/>
      <c r="FH393" s="1960"/>
      <c r="FI393" s="1960"/>
      <c r="FJ393" s="1960"/>
      <c r="FK393" s="1960"/>
      <c r="FL393" s="1960"/>
      <c r="FM393" s="1960"/>
      <c r="FN393" s="1960"/>
      <c r="FO393" s="1960"/>
      <c r="FP393" s="1960"/>
      <c r="FQ393" s="1960"/>
      <c r="FR393" s="1960"/>
      <c r="FS393" s="1960"/>
      <c r="FT393" s="1960"/>
      <c r="FU393" s="1960"/>
      <c r="FV393" s="1960"/>
      <c r="FW393" s="1960"/>
      <c r="FX393" s="1960"/>
      <c r="FY393" s="1960"/>
      <c r="FZ393" s="1960"/>
      <c r="GA393" s="1960"/>
      <c r="GB393" s="1960"/>
      <c r="GC393" s="1960"/>
      <c r="GD393" s="1960"/>
      <c r="GE393" s="1960"/>
      <c r="GF393" s="1960"/>
      <c r="GG393" s="1960"/>
      <c r="GH393" s="1960"/>
      <c r="GI393" s="1960"/>
      <c r="GJ393" s="1960"/>
      <c r="GK393" s="1960"/>
      <c r="GL393" s="1960"/>
      <c r="GM393" s="1960"/>
      <c r="GN393" s="1960"/>
      <c r="GO393" s="1960"/>
      <c r="GP393" s="1960"/>
      <c r="GQ393" s="1960"/>
      <c r="GR393" s="1960"/>
      <c r="GS393" s="1960"/>
      <c r="GT393" s="1960"/>
      <c r="GU393" s="1960"/>
      <c r="GV393" s="1960"/>
      <c r="GW393" s="1960"/>
      <c r="GX393" s="1960"/>
      <c r="GY393" s="1960"/>
      <c r="GZ393" s="1960"/>
      <c r="HA393" s="1960"/>
      <c r="HB393" s="1960"/>
      <c r="HC393" s="1960"/>
      <c r="HD393" s="1960"/>
      <c r="HE393" s="1960"/>
      <c r="HF393" s="1960"/>
      <c r="HG393" s="1960"/>
      <c r="HH393" s="1960"/>
      <c r="HI393" s="1960"/>
      <c r="HJ393" s="1960"/>
      <c r="HK393" s="1960"/>
      <c r="HL393" s="1960"/>
      <c r="HM393" s="1960"/>
      <c r="HN393" s="1960"/>
      <c r="HO393" s="1960"/>
      <c r="HP393" s="1960"/>
      <c r="HQ393" s="1960"/>
      <c r="HR393" s="1960"/>
      <c r="HS393" s="1960"/>
      <c r="HT393" s="1960"/>
      <c r="HU393" s="1960"/>
      <c r="HV393" s="1960"/>
      <c r="HW393" s="1960"/>
      <c r="HX393" s="1960"/>
      <c r="HY393" s="1960"/>
      <c r="HZ393" s="1960"/>
      <c r="IA393" s="1960"/>
      <c r="IB393" s="1960"/>
      <c r="IC393" s="1960"/>
      <c r="ID393" s="1960"/>
      <c r="IE393" s="1960"/>
      <c r="IF393" s="1960"/>
      <c r="IG393" s="1960"/>
      <c r="IH393" s="1960"/>
      <c r="II393" s="1960"/>
      <c r="IJ393" s="1960"/>
      <c r="IK393" s="1960"/>
      <c r="IL393" s="1960"/>
      <c r="IM393" s="1960"/>
      <c r="IN393" s="1960"/>
      <c r="IO393" s="1960"/>
      <c r="IP393" s="1960"/>
      <c r="IQ393" s="1960"/>
      <c r="IR393" s="1960"/>
      <c r="IS393" s="1960"/>
      <c r="IT393" s="1960"/>
      <c r="IU393" s="1960"/>
      <c r="IV393" s="1960"/>
      <c r="IW393" s="1960"/>
      <c r="IX393" s="1960"/>
      <c r="IY393" s="1960"/>
      <c r="IZ393" s="1960"/>
      <c r="JA393" s="1960"/>
      <c r="JB393" s="1960"/>
      <c r="JC393" s="1960"/>
      <c r="JD393" s="1960"/>
      <c r="JE393" s="1960"/>
      <c r="JF393" s="1960"/>
      <c r="JG393" s="1960"/>
      <c r="JH393" s="1960"/>
      <c r="JI393" s="1960"/>
      <c r="JJ393" s="1960"/>
      <c r="JK393" s="1960"/>
      <c r="JL393" s="1960"/>
      <c r="JM393" s="1960"/>
      <c r="JN393" s="1960"/>
      <c r="JO393" s="1960"/>
      <c r="JP393" s="1960"/>
      <c r="JQ393" s="1960"/>
      <c r="JR393" s="1960"/>
      <c r="JS393" s="1960"/>
      <c r="JT393" s="1960"/>
      <c r="JU393" s="1960"/>
      <c r="JV393" s="1960"/>
      <c r="JW393" s="1960"/>
      <c r="JX393" s="1960"/>
      <c r="JY393" s="1960"/>
      <c r="JZ393" s="1960"/>
      <c r="KA393" s="1960"/>
      <c r="KB393" s="1960"/>
      <c r="KC393" s="1960"/>
      <c r="KD393" s="1960"/>
      <c r="KE393" s="1960"/>
      <c r="KF393" s="1960"/>
      <c r="KG393" s="1960"/>
      <c r="KH393" s="1960"/>
      <c r="KI393" s="1960"/>
      <c r="KJ393" s="1960"/>
      <c r="KK393" s="1960"/>
      <c r="KL393" s="1960"/>
      <c r="KM393" s="1960"/>
      <c r="KN393" s="1960"/>
      <c r="KO393" s="1960"/>
      <c r="KP393" s="1960"/>
      <c r="KQ393" s="1960"/>
      <c r="KR393" s="1960"/>
      <c r="KS393" s="1960"/>
      <c r="KT393" s="1960"/>
      <c r="KU393" s="1960"/>
      <c r="KV393" s="1960"/>
      <c r="KW393" s="1960"/>
      <c r="KX393" s="1960"/>
      <c r="KY393" s="1960"/>
      <c r="KZ393" s="1960"/>
      <c r="LA393" s="1960"/>
      <c r="LB393" s="1960"/>
      <c r="LC393" s="1960"/>
      <c r="LD393" s="1960"/>
      <c r="LE393" s="1960"/>
      <c r="LF393" s="1960"/>
      <c r="LG393" s="1960"/>
      <c r="LH393" s="1960"/>
      <c r="LI393" s="1960"/>
      <c r="LJ393" s="1960"/>
      <c r="LK393" s="1960"/>
      <c r="LL393" s="1960"/>
      <c r="LM393" s="1960"/>
      <c r="LN393" s="1960"/>
      <c r="LO393" s="1960"/>
      <c r="LP393" s="1960"/>
    </row>
    <row r="394" s="1488" customFormat="1" ht="47" customHeight="1" spans="1:328">
      <c r="A394" s="1832">
        <v>45882</v>
      </c>
      <c r="B394" s="1660" t="s">
        <v>173</v>
      </c>
      <c r="C394" s="1661" t="s">
        <v>98</v>
      </c>
      <c r="D394" s="1662">
        <v>4500176787</v>
      </c>
      <c r="E394" s="2415" t="s">
        <v>1465</v>
      </c>
      <c r="F394" s="1662" t="s">
        <v>1466</v>
      </c>
      <c r="G394" s="1863" t="s">
        <v>176</v>
      </c>
      <c r="H394" s="1863" t="s">
        <v>176</v>
      </c>
      <c r="I394" s="1863" t="s">
        <v>1166</v>
      </c>
      <c r="J394" s="1543">
        <v>13800</v>
      </c>
      <c r="K394" s="1876">
        <v>24</v>
      </c>
      <c r="L394" s="1876">
        <v>2760</v>
      </c>
      <c r="M394" s="1876">
        <f t="shared" si="310"/>
        <v>5</v>
      </c>
      <c r="N394" s="1673">
        <v>45950</v>
      </c>
      <c r="O394" s="1673">
        <f t="shared" si="311"/>
        <v>45948</v>
      </c>
      <c r="P394" s="1878" t="s">
        <v>1448</v>
      </c>
      <c r="Q394" s="2079" t="s">
        <v>78</v>
      </c>
      <c r="R394" s="1577">
        <v>13800</v>
      </c>
      <c r="S394" s="1577">
        <f t="shared" si="286"/>
        <v>0</v>
      </c>
      <c r="T394" s="1577"/>
      <c r="U394" s="2938" t="s">
        <v>829</v>
      </c>
      <c r="V394" s="1880"/>
      <c r="W394" s="1880" t="s">
        <v>111</v>
      </c>
      <c r="X394" s="1900" t="s">
        <v>1068</v>
      </c>
      <c r="Y394" s="1930" t="s">
        <v>88</v>
      </c>
      <c r="Z394" s="1930" t="s">
        <v>1337</v>
      </c>
      <c r="AA394" s="1930"/>
      <c r="AB394" s="1930" t="s">
        <v>745</v>
      </c>
      <c r="AC394" s="1597" t="s">
        <v>1338</v>
      </c>
      <c r="AD394" s="1692" t="s">
        <v>181</v>
      </c>
      <c r="AE394" s="2093">
        <v>1451.258</v>
      </c>
      <c r="AF394" s="2095">
        <f t="shared" si="312"/>
        <v>7256.29</v>
      </c>
      <c r="AG394" s="1647" t="s">
        <v>1467</v>
      </c>
      <c r="AH394" s="1947" t="s">
        <v>81</v>
      </c>
      <c r="AI394" s="1947"/>
      <c r="AJ394" s="1947">
        <v>9</v>
      </c>
      <c r="AK394" s="1948">
        <f t="shared" si="313"/>
        <v>13800</v>
      </c>
      <c r="AL394" s="1948"/>
      <c r="AM394" s="1948">
        <f t="shared" si="314"/>
        <v>575</v>
      </c>
      <c r="AN394" s="1948"/>
      <c r="AO394" s="1948"/>
      <c r="AP394" s="1948"/>
      <c r="AQ394" s="1948"/>
      <c r="AR394" s="1948" t="s">
        <v>63</v>
      </c>
      <c r="AS394" s="1948">
        <f t="shared" si="315"/>
        <v>13800</v>
      </c>
      <c r="AT394" s="1948"/>
      <c r="AU394" s="1430">
        <f t="shared" si="316"/>
        <v>1533.33333333333</v>
      </c>
      <c r="AV394" s="1430">
        <f t="shared" si="317"/>
        <v>1533.33333333333</v>
      </c>
      <c r="AW394" s="1430">
        <f t="shared" si="318"/>
        <v>1533.33333333333</v>
      </c>
      <c r="AX394" s="1430">
        <f t="shared" si="319"/>
        <v>1533.33333333333</v>
      </c>
      <c r="AY394" s="1430">
        <f t="shared" si="320"/>
        <v>1533.33333333333</v>
      </c>
      <c r="AZ394" s="1430">
        <f t="shared" si="321"/>
        <v>1533.33333333333</v>
      </c>
      <c r="BA394" s="1430">
        <f t="shared" si="322"/>
        <v>1533.33333333333</v>
      </c>
      <c r="BB394" s="1430">
        <f t="shared" si="323"/>
        <v>1533.33333333333</v>
      </c>
      <c r="BC394" s="1430">
        <f t="shared" si="324"/>
        <v>1533.33333333333</v>
      </c>
      <c r="BD394" s="1430">
        <f t="shared" si="325"/>
        <v>1469.44444444444</v>
      </c>
      <c r="BE394" s="1430">
        <f t="shared" si="326"/>
        <v>63.8888888888889</v>
      </c>
      <c r="BF394" s="1876"/>
      <c r="BG394" s="1959"/>
      <c r="BH394" s="1960"/>
      <c r="BI394" s="1960"/>
      <c r="BJ394" s="1960"/>
      <c r="BK394" s="1960"/>
      <c r="BL394" s="1960"/>
      <c r="BM394" s="1960"/>
      <c r="BN394" s="1960"/>
      <c r="BO394" s="1960"/>
      <c r="BP394" s="1960"/>
      <c r="BQ394" s="1960"/>
      <c r="BR394" s="1960"/>
      <c r="BS394" s="1960"/>
      <c r="BT394" s="1960"/>
      <c r="BU394" s="1960"/>
      <c r="BV394" s="1960"/>
      <c r="BW394" s="1960"/>
      <c r="BX394" s="1960"/>
      <c r="BY394" s="1960"/>
      <c r="BZ394" s="1960"/>
      <c r="CA394" s="1960"/>
      <c r="CB394" s="1960"/>
      <c r="CC394" s="1960"/>
      <c r="CD394" s="1960"/>
      <c r="CE394" s="1960"/>
      <c r="CF394" s="1960"/>
      <c r="CG394" s="1960"/>
      <c r="CH394" s="1960"/>
      <c r="CI394" s="1960"/>
      <c r="CJ394" s="1960"/>
      <c r="CK394" s="1960"/>
      <c r="CL394" s="1960"/>
      <c r="CM394" s="1960"/>
      <c r="CN394" s="1960"/>
      <c r="CO394" s="1960"/>
      <c r="CP394" s="1960"/>
      <c r="CQ394" s="1960"/>
      <c r="CR394" s="1960"/>
      <c r="CS394" s="1960"/>
      <c r="CT394" s="1960"/>
      <c r="CU394" s="1960"/>
      <c r="CV394" s="1960"/>
      <c r="CW394" s="1960"/>
      <c r="CX394" s="1960"/>
      <c r="CY394" s="1960"/>
      <c r="CZ394" s="1960"/>
      <c r="DA394" s="1960"/>
      <c r="DB394" s="1960"/>
      <c r="DC394" s="1960"/>
      <c r="DD394" s="1960"/>
      <c r="DE394" s="1960"/>
      <c r="DF394" s="1960"/>
      <c r="DG394" s="1960"/>
      <c r="DH394" s="1960"/>
      <c r="DI394" s="1960"/>
      <c r="DJ394" s="1960"/>
      <c r="DK394" s="1960"/>
      <c r="DL394" s="1960"/>
      <c r="DM394" s="1960"/>
      <c r="DN394" s="1960"/>
      <c r="DO394" s="1960"/>
      <c r="DP394" s="1960"/>
      <c r="DQ394" s="1960"/>
      <c r="DR394" s="1960"/>
      <c r="DS394" s="1960"/>
      <c r="DT394" s="1960"/>
      <c r="DU394" s="1960"/>
      <c r="DV394" s="1960"/>
      <c r="DW394" s="1960"/>
      <c r="DX394" s="1960"/>
      <c r="DY394" s="1960"/>
      <c r="DZ394" s="1960"/>
      <c r="EA394" s="1960"/>
      <c r="EB394" s="1960"/>
      <c r="EC394" s="1960"/>
      <c r="ED394" s="1960"/>
      <c r="EE394" s="1960"/>
      <c r="EF394" s="1960"/>
      <c r="EG394" s="1960"/>
      <c r="EH394" s="1960"/>
      <c r="EI394" s="1960"/>
      <c r="EJ394" s="1960"/>
      <c r="EK394" s="1960"/>
      <c r="EL394" s="1960"/>
      <c r="EM394" s="1960"/>
      <c r="EN394" s="1960"/>
      <c r="EO394" s="1960"/>
      <c r="EP394" s="1960"/>
      <c r="EQ394" s="1960"/>
      <c r="ER394" s="1960"/>
      <c r="ES394" s="1960"/>
      <c r="ET394" s="1960"/>
      <c r="EU394" s="1960"/>
      <c r="EV394" s="1960"/>
      <c r="EW394" s="1960"/>
      <c r="EX394" s="1960"/>
      <c r="EY394" s="1960"/>
      <c r="EZ394" s="1960"/>
      <c r="FA394" s="1960"/>
      <c r="FB394" s="1960"/>
      <c r="FC394" s="1960"/>
      <c r="FD394" s="1960"/>
      <c r="FE394" s="1960"/>
      <c r="FF394" s="1960"/>
      <c r="FG394" s="1960"/>
      <c r="FH394" s="1960"/>
      <c r="FI394" s="1960"/>
      <c r="FJ394" s="1960"/>
      <c r="FK394" s="1960"/>
      <c r="FL394" s="1960"/>
      <c r="FM394" s="1960"/>
      <c r="FN394" s="1960"/>
      <c r="FO394" s="1960"/>
      <c r="FP394" s="1960"/>
      <c r="FQ394" s="1960"/>
      <c r="FR394" s="1960"/>
      <c r="FS394" s="1960"/>
      <c r="FT394" s="1960"/>
      <c r="FU394" s="1960"/>
      <c r="FV394" s="1960"/>
      <c r="FW394" s="1960"/>
      <c r="FX394" s="1960"/>
      <c r="FY394" s="1960"/>
      <c r="FZ394" s="1960"/>
      <c r="GA394" s="1960"/>
      <c r="GB394" s="1960"/>
      <c r="GC394" s="1960"/>
      <c r="GD394" s="1960"/>
      <c r="GE394" s="1960"/>
      <c r="GF394" s="1960"/>
      <c r="GG394" s="1960"/>
      <c r="GH394" s="1960"/>
      <c r="GI394" s="1960"/>
      <c r="GJ394" s="1960"/>
      <c r="GK394" s="1960"/>
      <c r="GL394" s="1960"/>
      <c r="GM394" s="1960"/>
      <c r="GN394" s="1960"/>
      <c r="GO394" s="1960"/>
      <c r="GP394" s="1960"/>
      <c r="GQ394" s="1960"/>
      <c r="GR394" s="1960"/>
      <c r="GS394" s="1960"/>
      <c r="GT394" s="1960"/>
      <c r="GU394" s="1960"/>
      <c r="GV394" s="1960"/>
      <c r="GW394" s="1960"/>
      <c r="GX394" s="1960"/>
      <c r="GY394" s="1960"/>
      <c r="GZ394" s="1960"/>
      <c r="HA394" s="1960"/>
      <c r="HB394" s="1960"/>
      <c r="HC394" s="1960"/>
      <c r="HD394" s="1960"/>
      <c r="HE394" s="1960"/>
      <c r="HF394" s="1960"/>
      <c r="HG394" s="1960"/>
      <c r="HH394" s="1960"/>
      <c r="HI394" s="1960"/>
      <c r="HJ394" s="1960"/>
      <c r="HK394" s="1960"/>
      <c r="HL394" s="1960"/>
      <c r="HM394" s="1960"/>
      <c r="HN394" s="1960"/>
      <c r="HO394" s="1960"/>
      <c r="HP394" s="1960"/>
      <c r="HQ394" s="1960"/>
      <c r="HR394" s="1960"/>
      <c r="HS394" s="1960"/>
      <c r="HT394" s="1960"/>
      <c r="HU394" s="1960"/>
      <c r="HV394" s="1960"/>
      <c r="HW394" s="1960"/>
      <c r="HX394" s="1960"/>
      <c r="HY394" s="1960"/>
      <c r="HZ394" s="1960"/>
      <c r="IA394" s="1960"/>
      <c r="IB394" s="1960"/>
      <c r="IC394" s="1960"/>
      <c r="ID394" s="1960"/>
      <c r="IE394" s="1960"/>
      <c r="IF394" s="1960"/>
      <c r="IG394" s="1960"/>
      <c r="IH394" s="1960"/>
      <c r="II394" s="1960"/>
      <c r="IJ394" s="1960"/>
      <c r="IK394" s="1960"/>
      <c r="IL394" s="1960"/>
      <c r="IM394" s="1960"/>
      <c r="IN394" s="1960"/>
      <c r="IO394" s="1960"/>
      <c r="IP394" s="1960"/>
      <c r="IQ394" s="1960"/>
      <c r="IR394" s="1960"/>
      <c r="IS394" s="1960"/>
      <c r="IT394" s="1960"/>
      <c r="IU394" s="1960"/>
      <c r="IV394" s="1960"/>
      <c r="IW394" s="1960"/>
      <c r="IX394" s="1960"/>
      <c r="IY394" s="1960"/>
      <c r="IZ394" s="1960"/>
      <c r="JA394" s="1960"/>
      <c r="JB394" s="1960"/>
      <c r="JC394" s="1960"/>
      <c r="JD394" s="1960"/>
      <c r="JE394" s="1960"/>
      <c r="JF394" s="1960"/>
      <c r="JG394" s="1960"/>
      <c r="JH394" s="1960"/>
      <c r="JI394" s="1960"/>
      <c r="JJ394" s="1960"/>
      <c r="JK394" s="1960"/>
      <c r="JL394" s="1960"/>
      <c r="JM394" s="1960"/>
      <c r="JN394" s="1960"/>
      <c r="JO394" s="1960"/>
      <c r="JP394" s="1960"/>
      <c r="JQ394" s="1960"/>
      <c r="JR394" s="1960"/>
      <c r="JS394" s="1960"/>
      <c r="JT394" s="1960"/>
      <c r="JU394" s="1960"/>
      <c r="JV394" s="1960"/>
      <c r="JW394" s="1960"/>
      <c r="JX394" s="1960"/>
      <c r="JY394" s="1960"/>
      <c r="JZ394" s="1960"/>
      <c r="KA394" s="1960"/>
      <c r="KB394" s="1960"/>
      <c r="KC394" s="1960"/>
      <c r="KD394" s="1960"/>
      <c r="KE394" s="1960"/>
      <c r="KF394" s="1960"/>
      <c r="KG394" s="1960"/>
      <c r="KH394" s="1960"/>
      <c r="KI394" s="1960"/>
      <c r="KJ394" s="1960"/>
      <c r="KK394" s="1960"/>
      <c r="KL394" s="1960"/>
      <c r="KM394" s="1960"/>
      <c r="KN394" s="1960"/>
      <c r="KO394" s="1960"/>
      <c r="KP394" s="1960"/>
      <c r="KQ394" s="1960"/>
      <c r="KR394" s="1960"/>
      <c r="KS394" s="1960"/>
      <c r="KT394" s="1960"/>
      <c r="KU394" s="1960"/>
      <c r="KV394" s="1960"/>
      <c r="KW394" s="1960"/>
      <c r="KX394" s="1960"/>
      <c r="KY394" s="1960"/>
      <c r="KZ394" s="1960"/>
      <c r="LA394" s="1960"/>
      <c r="LB394" s="1960"/>
      <c r="LC394" s="1960"/>
      <c r="LD394" s="1960"/>
      <c r="LE394" s="1960"/>
      <c r="LF394" s="1960"/>
      <c r="LG394" s="1960"/>
      <c r="LH394" s="1960"/>
      <c r="LI394" s="1960"/>
      <c r="LJ394" s="1960"/>
      <c r="LK394" s="1960"/>
      <c r="LL394" s="1960"/>
      <c r="LM394" s="1960"/>
      <c r="LN394" s="1960"/>
      <c r="LO394" s="1960"/>
      <c r="LP394" s="1960"/>
    </row>
    <row r="395" s="1488" customFormat="1" ht="47" customHeight="1" spans="1:328">
      <c r="A395" s="1832">
        <v>45875</v>
      </c>
      <c r="B395" s="1660" t="s">
        <v>904</v>
      </c>
      <c r="C395" s="1661" t="s">
        <v>98</v>
      </c>
      <c r="D395" s="1662">
        <v>4500176151</v>
      </c>
      <c r="E395" s="2415"/>
      <c r="F395" s="1662" t="s">
        <v>1468</v>
      </c>
      <c r="G395" s="1863" t="s">
        <v>1469</v>
      </c>
      <c r="H395" s="1863" t="s">
        <v>1469</v>
      </c>
      <c r="I395" s="1880" t="s">
        <v>609</v>
      </c>
      <c r="J395" s="1543">
        <v>216000</v>
      </c>
      <c r="K395" s="1876">
        <v>0</v>
      </c>
      <c r="L395" s="1876">
        <v>24</v>
      </c>
      <c r="M395" s="1876">
        <f t="shared" si="310"/>
        <v>9000</v>
      </c>
      <c r="N395" s="1673">
        <v>45939</v>
      </c>
      <c r="O395" s="1673">
        <f t="shared" si="311"/>
        <v>45937</v>
      </c>
      <c r="P395" s="1878" t="s">
        <v>1470</v>
      </c>
      <c r="Q395" s="2079" t="s">
        <v>78</v>
      </c>
      <c r="R395" s="1577">
        <f>11520+108000+67680+28800</f>
        <v>216000</v>
      </c>
      <c r="S395" s="1577">
        <f t="shared" si="286"/>
        <v>0</v>
      </c>
      <c r="T395" s="1577"/>
      <c r="U395" s="2938" t="s">
        <v>829</v>
      </c>
      <c r="V395" s="1880" t="s">
        <v>1471</v>
      </c>
      <c r="W395" s="1880" t="s">
        <v>168</v>
      </c>
      <c r="X395" s="1900">
        <v>45898</v>
      </c>
      <c r="Y395" s="1930" t="s">
        <v>88</v>
      </c>
      <c r="Z395" s="1930">
        <v>45890</v>
      </c>
      <c r="AA395" s="1930" t="s">
        <v>1472</v>
      </c>
      <c r="AB395" s="1930" t="s">
        <v>1473</v>
      </c>
      <c r="AC395" s="1682" t="s">
        <v>1474</v>
      </c>
      <c r="AD395" s="1692" t="s">
        <v>910</v>
      </c>
      <c r="AE395" s="2093">
        <v>0.486</v>
      </c>
      <c r="AF395" s="2095">
        <f>AE395*J395</f>
        <v>104976</v>
      </c>
      <c r="AG395" s="1647" t="s">
        <v>1475</v>
      </c>
      <c r="AH395" s="1947" t="s">
        <v>81</v>
      </c>
      <c r="AI395" s="1947"/>
      <c r="AJ395" s="1947">
        <v>9</v>
      </c>
      <c r="AK395" s="1948"/>
      <c r="AL395" s="1948">
        <f>J395</f>
        <v>216000</v>
      </c>
      <c r="AM395" s="1948">
        <f t="shared" si="314"/>
        <v>9000</v>
      </c>
      <c r="AN395" s="1948"/>
      <c r="AO395" s="1948"/>
      <c r="AP395" s="1948"/>
      <c r="AQ395" s="1948"/>
      <c r="AR395" s="1948" t="s">
        <v>64</v>
      </c>
      <c r="AS395" s="1948"/>
      <c r="AT395" s="1948">
        <f>J395</f>
        <v>216000</v>
      </c>
      <c r="AU395" s="1430">
        <f t="shared" si="316"/>
        <v>24000</v>
      </c>
      <c r="AV395" s="1430">
        <f t="shared" si="317"/>
        <v>24000</v>
      </c>
      <c r="AW395" s="1430">
        <f t="shared" si="318"/>
        <v>24000</v>
      </c>
      <c r="AX395" s="1430">
        <f t="shared" si="319"/>
        <v>24000</v>
      </c>
      <c r="AY395" s="1430">
        <f t="shared" si="320"/>
        <v>24000</v>
      </c>
      <c r="AZ395" s="1430">
        <f t="shared" si="321"/>
        <v>24000</v>
      </c>
      <c r="BA395" s="1430">
        <f t="shared" si="322"/>
        <v>24000</v>
      </c>
      <c r="BB395" s="1430">
        <f t="shared" si="323"/>
        <v>24000</v>
      </c>
      <c r="BC395" s="1430">
        <f t="shared" si="324"/>
        <v>24000</v>
      </c>
      <c r="BD395" s="1430">
        <f t="shared" si="325"/>
        <v>23000</v>
      </c>
      <c r="BE395" s="1430">
        <f t="shared" si="326"/>
        <v>1000</v>
      </c>
      <c r="BF395" s="1876"/>
      <c r="BG395" s="1959"/>
      <c r="BH395" s="1960"/>
      <c r="BI395" s="1960"/>
      <c r="BJ395" s="1960"/>
      <c r="BK395" s="1960"/>
      <c r="BL395" s="1960"/>
      <c r="BM395" s="1960"/>
      <c r="BN395" s="1960"/>
      <c r="BO395" s="1960"/>
      <c r="BP395" s="1960"/>
      <c r="BQ395" s="1960"/>
      <c r="BR395" s="1960"/>
      <c r="BS395" s="1960"/>
      <c r="BT395" s="1960"/>
      <c r="BU395" s="1960"/>
      <c r="BV395" s="1960"/>
      <c r="BW395" s="1960"/>
      <c r="BX395" s="1960"/>
      <c r="BY395" s="1960"/>
      <c r="BZ395" s="1960"/>
      <c r="CA395" s="1960"/>
      <c r="CB395" s="1960"/>
      <c r="CC395" s="1960"/>
      <c r="CD395" s="1960"/>
      <c r="CE395" s="1960"/>
      <c r="CF395" s="1960"/>
      <c r="CG395" s="1960"/>
      <c r="CH395" s="1960"/>
      <c r="CI395" s="1960"/>
      <c r="CJ395" s="1960"/>
      <c r="CK395" s="1960"/>
      <c r="CL395" s="1960"/>
      <c r="CM395" s="1960"/>
      <c r="CN395" s="1960"/>
      <c r="CO395" s="1960"/>
      <c r="CP395" s="1960"/>
      <c r="CQ395" s="1960"/>
      <c r="CR395" s="1960"/>
      <c r="CS395" s="1960"/>
      <c r="CT395" s="1960"/>
      <c r="CU395" s="1960"/>
      <c r="CV395" s="1960"/>
      <c r="CW395" s="1960"/>
      <c r="CX395" s="1960"/>
      <c r="CY395" s="1960"/>
      <c r="CZ395" s="1960"/>
      <c r="DA395" s="1960"/>
      <c r="DB395" s="1960"/>
      <c r="DC395" s="1960"/>
      <c r="DD395" s="1960"/>
      <c r="DE395" s="1960"/>
      <c r="DF395" s="1960"/>
      <c r="DG395" s="1960"/>
      <c r="DH395" s="1960"/>
      <c r="DI395" s="1960"/>
      <c r="DJ395" s="1960"/>
      <c r="DK395" s="1960"/>
      <c r="DL395" s="1960"/>
      <c r="DM395" s="1960"/>
      <c r="DN395" s="1960"/>
      <c r="DO395" s="1960"/>
      <c r="DP395" s="1960"/>
      <c r="DQ395" s="1960"/>
      <c r="DR395" s="1960"/>
      <c r="DS395" s="1960"/>
      <c r="DT395" s="1960"/>
      <c r="DU395" s="1960"/>
      <c r="DV395" s="1960"/>
      <c r="DW395" s="1960"/>
      <c r="DX395" s="1960"/>
      <c r="DY395" s="1960"/>
      <c r="DZ395" s="1960"/>
      <c r="EA395" s="1960"/>
      <c r="EB395" s="1960"/>
      <c r="EC395" s="1960"/>
      <c r="ED395" s="1960"/>
      <c r="EE395" s="1960"/>
      <c r="EF395" s="1960"/>
      <c r="EG395" s="1960"/>
      <c r="EH395" s="1960"/>
      <c r="EI395" s="1960"/>
      <c r="EJ395" s="1960"/>
      <c r="EK395" s="1960"/>
      <c r="EL395" s="1960"/>
      <c r="EM395" s="1960"/>
      <c r="EN395" s="1960"/>
      <c r="EO395" s="1960"/>
      <c r="EP395" s="1960"/>
      <c r="EQ395" s="1960"/>
      <c r="ER395" s="1960"/>
      <c r="ES395" s="1960"/>
      <c r="ET395" s="1960"/>
      <c r="EU395" s="1960"/>
      <c r="EV395" s="1960"/>
      <c r="EW395" s="1960"/>
      <c r="EX395" s="1960"/>
      <c r="EY395" s="1960"/>
      <c r="EZ395" s="1960"/>
      <c r="FA395" s="1960"/>
      <c r="FB395" s="1960"/>
      <c r="FC395" s="1960"/>
      <c r="FD395" s="1960"/>
      <c r="FE395" s="1960"/>
      <c r="FF395" s="1960"/>
      <c r="FG395" s="1960"/>
      <c r="FH395" s="1960"/>
      <c r="FI395" s="1960"/>
      <c r="FJ395" s="1960"/>
      <c r="FK395" s="1960"/>
      <c r="FL395" s="1960"/>
      <c r="FM395" s="1960"/>
      <c r="FN395" s="1960"/>
      <c r="FO395" s="1960"/>
      <c r="FP395" s="1960"/>
      <c r="FQ395" s="1960"/>
      <c r="FR395" s="1960"/>
      <c r="FS395" s="1960"/>
      <c r="FT395" s="1960"/>
      <c r="FU395" s="1960"/>
      <c r="FV395" s="1960"/>
      <c r="FW395" s="1960"/>
      <c r="FX395" s="1960"/>
      <c r="FY395" s="1960"/>
      <c r="FZ395" s="1960"/>
      <c r="GA395" s="1960"/>
      <c r="GB395" s="1960"/>
      <c r="GC395" s="1960"/>
      <c r="GD395" s="1960"/>
      <c r="GE395" s="1960"/>
      <c r="GF395" s="1960"/>
      <c r="GG395" s="1960"/>
      <c r="GH395" s="1960"/>
      <c r="GI395" s="1960"/>
      <c r="GJ395" s="1960"/>
      <c r="GK395" s="1960"/>
      <c r="GL395" s="1960"/>
      <c r="GM395" s="1960"/>
      <c r="GN395" s="1960"/>
      <c r="GO395" s="1960"/>
      <c r="GP395" s="1960"/>
      <c r="GQ395" s="1960"/>
      <c r="GR395" s="1960"/>
      <c r="GS395" s="1960"/>
      <c r="GT395" s="1960"/>
      <c r="GU395" s="1960"/>
      <c r="GV395" s="1960"/>
      <c r="GW395" s="1960"/>
      <c r="GX395" s="1960"/>
      <c r="GY395" s="1960"/>
      <c r="GZ395" s="1960"/>
      <c r="HA395" s="1960"/>
      <c r="HB395" s="1960"/>
      <c r="HC395" s="1960"/>
      <c r="HD395" s="1960"/>
      <c r="HE395" s="1960"/>
      <c r="HF395" s="1960"/>
      <c r="HG395" s="1960"/>
      <c r="HH395" s="1960"/>
      <c r="HI395" s="1960"/>
      <c r="HJ395" s="1960"/>
      <c r="HK395" s="1960"/>
      <c r="HL395" s="1960"/>
      <c r="HM395" s="1960"/>
      <c r="HN395" s="1960"/>
      <c r="HO395" s="1960"/>
      <c r="HP395" s="1960"/>
      <c r="HQ395" s="1960"/>
      <c r="HR395" s="1960"/>
      <c r="HS395" s="1960"/>
      <c r="HT395" s="1960"/>
      <c r="HU395" s="1960"/>
      <c r="HV395" s="1960"/>
      <c r="HW395" s="1960"/>
      <c r="HX395" s="1960"/>
      <c r="HY395" s="1960"/>
      <c r="HZ395" s="1960"/>
      <c r="IA395" s="1960"/>
      <c r="IB395" s="1960"/>
      <c r="IC395" s="1960"/>
      <c r="ID395" s="1960"/>
      <c r="IE395" s="1960"/>
      <c r="IF395" s="1960"/>
      <c r="IG395" s="1960"/>
      <c r="IH395" s="1960"/>
      <c r="II395" s="1960"/>
      <c r="IJ395" s="1960"/>
      <c r="IK395" s="1960"/>
      <c r="IL395" s="1960"/>
      <c r="IM395" s="1960"/>
      <c r="IN395" s="1960"/>
      <c r="IO395" s="1960"/>
      <c r="IP395" s="1960"/>
      <c r="IQ395" s="1960"/>
      <c r="IR395" s="1960"/>
      <c r="IS395" s="1960"/>
      <c r="IT395" s="1960"/>
      <c r="IU395" s="1960"/>
      <c r="IV395" s="1960"/>
      <c r="IW395" s="1960"/>
      <c r="IX395" s="1960"/>
      <c r="IY395" s="1960"/>
      <c r="IZ395" s="1960"/>
      <c r="JA395" s="1960"/>
      <c r="JB395" s="1960"/>
      <c r="JC395" s="1960"/>
      <c r="JD395" s="1960"/>
      <c r="JE395" s="1960"/>
      <c r="JF395" s="1960"/>
      <c r="JG395" s="1960"/>
      <c r="JH395" s="1960"/>
      <c r="JI395" s="1960"/>
      <c r="JJ395" s="1960"/>
      <c r="JK395" s="1960"/>
      <c r="JL395" s="1960"/>
      <c r="JM395" s="1960"/>
      <c r="JN395" s="1960"/>
      <c r="JO395" s="1960"/>
      <c r="JP395" s="1960"/>
      <c r="JQ395" s="1960"/>
      <c r="JR395" s="1960"/>
      <c r="JS395" s="1960"/>
      <c r="JT395" s="1960"/>
      <c r="JU395" s="1960"/>
      <c r="JV395" s="1960"/>
      <c r="JW395" s="1960"/>
      <c r="JX395" s="1960"/>
      <c r="JY395" s="1960"/>
      <c r="JZ395" s="1960"/>
      <c r="KA395" s="1960"/>
      <c r="KB395" s="1960"/>
      <c r="KC395" s="1960"/>
      <c r="KD395" s="1960"/>
      <c r="KE395" s="1960"/>
      <c r="KF395" s="1960"/>
      <c r="KG395" s="1960"/>
      <c r="KH395" s="1960"/>
      <c r="KI395" s="1960"/>
      <c r="KJ395" s="1960"/>
      <c r="KK395" s="1960"/>
      <c r="KL395" s="1960"/>
      <c r="KM395" s="1960"/>
      <c r="KN395" s="1960"/>
      <c r="KO395" s="1960"/>
      <c r="KP395" s="1960"/>
      <c r="KQ395" s="1960"/>
      <c r="KR395" s="1960"/>
      <c r="KS395" s="1960"/>
      <c r="KT395" s="1960"/>
      <c r="KU395" s="1960"/>
      <c r="KV395" s="1960"/>
      <c r="KW395" s="1960"/>
      <c r="KX395" s="1960"/>
      <c r="KY395" s="1960"/>
      <c r="KZ395" s="1960"/>
      <c r="LA395" s="1960"/>
      <c r="LB395" s="1960"/>
      <c r="LC395" s="1960"/>
      <c r="LD395" s="1960"/>
      <c r="LE395" s="1960"/>
      <c r="LF395" s="1960"/>
      <c r="LG395" s="1960"/>
      <c r="LH395" s="1960"/>
      <c r="LI395" s="1960"/>
      <c r="LJ395" s="1960"/>
      <c r="LK395" s="1960"/>
      <c r="LL395" s="1960"/>
      <c r="LM395" s="1960"/>
      <c r="LN395" s="1960"/>
      <c r="LO395" s="1960"/>
      <c r="LP395" s="1960"/>
    </row>
    <row r="396" s="1488" customFormat="1" ht="47" customHeight="1" spans="1:328">
      <c r="A396" s="1832">
        <v>45910</v>
      </c>
      <c r="B396" s="1660" t="s">
        <v>846</v>
      </c>
      <c r="C396" s="1661" t="s">
        <v>847</v>
      </c>
      <c r="D396" s="1662">
        <v>4500179155</v>
      </c>
      <c r="E396" s="2415"/>
      <c r="F396" s="1662" t="s">
        <v>1476</v>
      </c>
      <c r="G396" s="1863" t="s">
        <v>76</v>
      </c>
      <c r="H396" s="1863" t="s">
        <v>76</v>
      </c>
      <c r="I396" s="1542" t="s">
        <v>77</v>
      </c>
      <c r="J396" s="1272">
        <v>2016</v>
      </c>
      <c r="K396" s="1273">
        <v>0</v>
      </c>
      <c r="L396" s="1273">
        <v>96</v>
      </c>
      <c r="M396" s="1273">
        <f t="shared" si="310"/>
        <v>21</v>
      </c>
      <c r="N396" s="1673">
        <v>45957</v>
      </c>
      <c r="O396" s="1673">
        <v>45955</v>
      </c>
      <c r="P396" s="1878"/>
      <c r="Q396" s="2079" t="s">
        <v>78</v>
      </c>
      <c r="R396" s="1577">
        <v>2016</v>
      </c>
      <c r="S396" s="1577">
        <f t="shared" si="286"/>
        <v>0</v>
      </c>
      <c r="T396" s="1577"/>
      <c r="U396" s="2938" t="s">
        <v>829</v>
      </c>
      <c r="V396" s="1880"/>
      <c r="W396" s="1880" t="s">
        <v>111</v>
      </c>
      <c r="X396" s="1900" t="s">
        <v>1366</v>
      </c>
      <c r="Y396" s="1930" t="s">
        <v>88</v>
      </c>
      <c r="Z396" s="1930">
        <v>45922</v>
      </c>
      <c r="AA396" s="1930"/>
      <c r="AB396" s="1930"/>
      <c r="AC396" s="1597" t="s">
        <v>1477</v>
      </c>
      <c r="AD396" s="1692" t="s">
        <v>680</v>
      </c>
      <c r="AE396" s="2441">
        <v>0.8733</v>
      </c>
      <c r="AF396" s="2094">
        <f>AE396*J396</f>
        <v>1760.5728</v>
      </c>
      <c r="AG396" s="1647" t="s">
        <v>1478</v>
      </c>
      <c r="AH396" s="1947" t="s">
        <v>81</v>
      </c>
      <c r="AI396" s="1947"/>
      <c r="AJ396" s="1947">
        <v>9</v>
      </c>
      <c r="AK396" s="1948">
        <f>J396</f>
        <v>2016</v>
      </c>
      <c r="AL396" s="1948"/>
      <c r="AM396" s="1948">
        <f>J396</f>
        <v>2016</v>
      </c>
      <c r="AN396" s="1948"/>
      <c r="AO396" s="1948"/>
      <c r="AP396" s="1948"/>
      <c r="AQ396" s="1948"/>
      <c r="AR396" s="1948" t="s">
        <v>63</v>
      </c>
      <c r="AS396" s="1948">
        <f>J396</f>
        <v>2016</v>
      </c>
      <c r="AT396" s="1948"/>
      <c r="AU396" s="1426">
        <f t="shared" si="316"/>
        <v>224</v>
      </c>
      <c r="AV396" s="1426">
        <f t="shared" si="317"/>
        <v>224</v>
      </c>
      <c r="AW396" s="1426">
        <f t="shared" si="318"/>
        <v>224</v>
      </c>
      <c r="AX396" s="1426">
        <f t="shared" si="319"/>
        <v>224</v>
      </c>
      <c r="AY396" s="1426">
        <f t="shared" si="320"/>
        <v>224</v>
      </c>
      <c r="AZ396" s="1426">
        <f t="shared" si="321"/>
        <v>224</v>
      </c>
      <c r="BA396" s="1426">
        <f t="shared" si="322"/>
        <v>224</v>
      </c>
      <c r="BB396" s="1426">
        <f t="shared" si="323"/>
        <v>224</v>
      </c>
      <c r="BC396" s="1426">
        <f t="shared" si="324"/>
        <v>224</v>
      </c>
      <c r="BD396" s="1426">
        <f t="shared" si="325"/>
        <v>214.666666666667</v>
      </c>
      <c r="BE396" s="1426">
        <f t="shared" si="326"/>
        <v>9.33333333333333</v>
      </c>
      <c r="BF396" s="1876"/>
      <c r="BG396" s="1959"/>
      <c r="BH396" s="1960"/>
      <c r="BI396" s="1960"/>
      <c r="BJ396" s="1960"/>
      <c r="BK396" s="1960"/>
      <c r="BL396" s="1960"/>
      <c r="BM396" s="1960"/>
      <c r="BN396" s="1960"/>
      <c r="BO396" s="1960"/>
      <c r="BP396" s="1960"/>
      <c r="BQ396" s="1960"/>
      <c r="BR396" s="1960"/>
      <c r="BS396" s="1960"/>
      <c r="BT396" s="1960"/>
      <c r="BU396" s="1960"/>
      <c r="BV396" s="1960"/>
      <c r="BW396" s="1960"/>
      <c r="BX396" s="1960"/>
      <c r="BY396" s="1960"/>
      <c r="BZ396" s="1960"/>
      <c r="CA396" s="1960"/>
      <c r="CB396" s="1960"/>
      <c r="CC396" s="1960"/>
      <c r="CD396" s="1960"/>
      <c r="CE396" s="1960"/>
      <c r="CF396" s="1960"/>
      <c r="CG396" s="1960"/>
      <c r="CH396" s="1960"/>
      <c r="CI396" s="1960"/>
      <c r="CJ396" s="1960"/>
      <c r="CK396" s="1960"/>
      <c r="CL396" s="1960"/>
      <c r="CM396" s="1960"/>
      <c r="CN396" s="1960"/>
      <c r="CO396" s="1960"/>
      <c r="CP396" s="1960"/>
      <c r="CQ396" s="1960"/>
      <c r="CR396" s="1960"/>
      <c r="CS396" s="1960"/>
      <c r="CT396" s="1960"/>
      <c r="CU396" s="1960"/>
      <c r="CV396" s="1960"/>
      <c r="CW396" s="1960"/>
      <c r="CX396" s="1960"/>
      <c r="CY396" s="1960"/>
      <c r="CZ396" s="1960"/>
      <c r="DA396" s="1960"/>
      <c r="DB396" s="1960"/>
      <c r="DC396" s="1960"/>
      <c r="DD396" s="1960"/>
      <c r="DE396" s="1960"/>
      <c r="DF396" s="1960"/>
      <c r="DG396" s="1960"/>
      <c r="DH396" s="1960"/>
      <c r="DI396" s="1960"/>
      <c r="DJ396" s="1960"/>
      <c r="DK396" s="1960"/>
      <c r="DL396" s="1960"/>
      <c r="DM396" s="1960"/>
      <c r="DN396" s="1960"/>
      <c r="DO396" s="1960"/>
      <c r="DP396" s="1960"/>
      <c r="DQ396" s="1960"/>
      <c r="DR396" s="1960"/>
      <c r="DS396" s="1960"/>
      <c r="DT396" s="1960"/>
      <c r="DU396" s="1960"/>
      <c r="DV396" s="1960"/>
      <c r="DW396" s="1960"/>
      <c r="DX396" s="1960"/>
      <c r="DY396" s="1960"/>
      <c r="DZ396" s="1960"/>
      <c r="EA396" s="1960"/>
      <c r="EB396" s="1960"/>
      <c r="EC396" s="1960"/>
      <c r="ED396" s="1960"/>
      <c r="EE396" s="1960"/>
      <c r="EF396" s="1960"/>
      <c r="EG396" s="1960"/>
      <c r="EH396" s="1960"/>
      <c r="EI396" s="1960"/>
      <c r="EJ396" s="1960"/>
      <c r="EK396" s="1960"/>
      <c r="EL396" s="1960"/>
      <c r="EM396" s="1960"/>
      <c r="EN396" s="1960"/>
      <c r="EO396" s="1960"/>
      <c r="EP396" s="1960"/>
      <c r="EQ396" s="1960"/>
      <c r="ER396" s="1960"/>
      <c r="ES396" s="1960"/>
      <c r="ET396" s="1960"/>
      <c r="EU396" s="1960"/>
      <c r="EV396" s="1960"/>
      <c r="EW396" s="1960"/>
      <c r="EX396" s="1960"/>
      <c r="EY396" s="1960"/>
      <c r="EZ396" s="1960"/>
      <c r="FA396" s="1960"/>
      <c r="FB396" s="1960"/>
      <c r="FC396" s="1960"/>
      <c r="FD396" s="1960"/>
      <c r="FE396" s="1960"/>
      <c r="FF396" s="1960"/>
      <c r="FG396" s="1960"/>
      <c r="FH396" s="1960"/>
      <c r="FI396" s="1960"/>
      <c r="FJ396" s="1960"/>
      <c r="FK396" s="1960"/>
      <c r="FL396" s="1960"/>
      <c r="FM396" s="1960"/>
      <c r="FN396" s="1960"/>
      <c r="FO396" s="1960"/>
      <c r="FP396" s="1960"/>
      <c r="FQ396" s="1960"/>
      <c r="FR396" s="1960"/>
      <c r="FS396" s="1960"/>
      <c r="FT396" s="1960"/>
      <c r="FU396" s="1960"/>
      <c r="FV396" s="1960"/>
      <c r="FW396" s="1960"/>
      <c r="FX396" s="1960"/>
      <c r="FY396" s="1960"/>
      <c r="FZ396" s="1960"/>
      <c r="GA396" s="1960"/>
      <c r="GB396" s="1960"/>
      <c r="GC396" s="1960"/>
      <c r="GD396" s="1960"/>
      <c r="GE396" s="1960"/>
      <c r="GF396" s="1960"/>
      <c r="GG396" s="1960"/>
      <c r="GH396" s="1960"/>
      <c r="GI396" s="1960"/>
      <c r="GJ396" s="1960"/>
      <c r="GK396" s="1960"/>
      <c r="GL396" s="1960"/>
      <c r="GM396" s="1960"/>
      <c r="GN396" s="1960"/>
      <c r="GO396" s="1960"/>
      <c r="GP396" s="1960"/>
      <c r="GQ396" s="1960"/>
      <c r="GR396" s="1960"/>
      <c r="GS396" s="1960"/>
      <c r="GT396" s="1960"/>
      <c r="GU396" s="1960"/>
      <c r="GV396" s="1960"/>
      <c r="GW396" s="1960"/>
      <c r="GX396" s="1960"/>
      <c r="GY396" s="1960"/>
      <c r="GZ396" s="1960"/>
      <c r="HA396" s="1960"/>
      <c r="HB396" s="1960"/>
      <c r="HC396" s="1960"/>
      <c r="HD396" s="1960"/>
      <c r="HE396" s="1960"/>
      <c r="HF396" s="1960"/>
      <c r="HG396" s="1960"/>
      <c r="HH396" s="1960"/>
      <c r="HI396" s="1960"/>
      <c r="HJ396" s="1960"/>
      <c r="HK396" s="1960"/>
      <c r="HL396" s="1960"/>
      <c r="HM396" s="1960"/>
      <c r="HN396" s="1960"/>
      <c r="HO396" s="1960"/>
      <c r="HP396" s="1960"/>
      <c r="HQ396" s="1960"/>
      <c r="HR396" s="1960"/>
      <c r="HS396" s="1960"/>
      <c r="HT396" s="1960"/>
      <c r="HU396" s="1960"/>
      <c r="HV396" s="1960"/>
      <c r="HW396" s="1960"/>
      <c r="HX396" s="1960"/>
      <c r="HY396" s="1960"/>
      <c r="HZ396" s="1960"/>
      <c r="IA396" s="1960"/>
      <c r="IB396" s="1960"/>
      <c r="IC396" s="1960"/>
      <c r="ID396" s="1960"/>
      <c r="IE396" s="1960"/>
      <c r="IF396" s="1960"/>
      <c r="IG396" s="1960"/>
      <c r="IH396" s="1960"/>
      <c r="II396" s="1960"/>
      <c r="IJ396" s="1960"/>
      <c r="IK396" s="1960"/>
      <c r="IL396" s="1960"/>
      <c r="IM396" s="1960"/>
      <c r="IN396" s="1960"/>
      <c r="IO396" s="1960"/>
      <c r="IP396" s="1960"/>
      <c r="IQ396" s="1960"/>
      <c r="IR396" s="1960"/>
      <c r="IS396" s="1960"/>
      <c r="IT396" s="1960"/>
      <c r="IU396" s="1960"/>
      <c r="IV396" s="1960"/>
      <c r="IW396" s="1960"/>
      <c r="IX396" s="1960"/>
      <c r="IY396" s="1960"/>
      <c r="IZ396" s="1960"/>
      <c r="JA396" s="1960"/>
      <c r="JB396" s="1960"/>
      <c r="JC396" s="1960"/>
      <c r="JD396" s="1960"/>
      <c r="JE396" s="1960"/>
      <c r="JF396" s="1960"/>
      <c r="JG396" s="1960"/>
      <c r="JH396" s="1960"/>
      <c r="JI396" s="1960"/>
      <c r="JJ396" s="1960"/>
      <c r="JK396" s="1960"/>
      <c r="JL396" s="1960"/>
      <c r="JM396" s="1960"/>
      <c r="JN396" s="1960"/>
      <c r="JO396" s="1960"/>
      <c r="JP396" s="1960"/>
      <c r="JQ396" s="1960"/>
      <c r="JR396" s="1960"/>
      <c r="JS396" s="1960"/>
      <c r="JT396" s="1960"/>
      <c r="JU396" s="1960"/>
      <c r="JV396" s="1960"/>
      <c r="JW396" s="1960"/>
      <c r="JX396" s="1960"/>
      <c r="JY396" s="1960"/>
      <c r="JZ396" s="1960"/>
      <c r="KA396" s="1960"/>
      <c r="KB396" s="1960"/>
      <c r="KC396" s="1960"/>
      <c r="KD396" s="1960"/>
      <c r="KE396" s="1960"/>
      <c r="KF396" s="1960"/>
      <c r="KG396" s="1960"/>
      <c r="KH396" s="1960"/>
      <c r="KI396" s="1960"/>
      <c r="KJ396" s="1960"/>
      <c r="KK396" s="1960"/>
      <c r="KL396" s="1960"/>
      <c r="KM396" s="1960"/>
      <c r="KN396" s="1960"/>
      <c r="KO396" s="1960"/>
      <c r="KP396" s="1960"/>
      <c r="KQ396" s="1960"/>
      <c r="KR396" s="1960"/>
      <c r="KS396" s="1960"/>
      <c r="KT396" s="1960"/>
      <c r="KU396" s="1960"/>
      <c r="KV396" s="1960"/>
      <c r="KW396" s="1960"/>
      <c r="KX396" s="1960"/>
      <c r="KY396" s="1960"/>
      <c r="KZ396" s="1960"/>
      <c r="LA396" s="1960"/>
      <c r="LB396" s="1960"/>
      <c r="LC396" s="1960"/>
      <c r="LD396" s="1960"/>
      <c r="LE396" s="1960"/>
      <c r="LF396" s="1960"/>
      <c r="LG396" s="1960"/>
      <c r="LH396" s="1960"/>
      <c r="LI396" s="1960"/>
      <c r="LJ396" s="1960"/>
      <c r="LK396" s="1960"/>
      <c r="LL396" s="1960"/>
      <c r="LM396" s="1960"/>
      <c r="LN396" s="1960"/>
      <c r="LO396" s="1960"/>
      <c r="LP396" s="1960"/>
    </row>
    <row r="397" s="1488" customFormat="1" ht="47" customHeight="1" spans="1:328">
      <c r="A397" s="1832">
        <v>45901</v>
      </c>
      <c r="B397" s="1660" t="s">
        <v>713</v>
      </c>
      <c r="C397" s="1661" t="s">
        <v>115</v>
      </c>
      <c r="D397" s="1662">
        <v>4500178375</v>
      </c>
      <c r="E397" s="2415"/>
      <c r="F397" s="1662" t="s">
        <v>1479</v>
      </c>
      <c r="G397" s="2458" t="s">
        <v>1420</v>
      </c>
      <c r="H397" s="1863" t="s">
        <v>76</v>
      </c>
      <c r="I397" s="1880" t="s">
        <v>77</v>
      </c>
      <c r="J397" s="1543">
        <v>18432</v>
      </c>
      <c r="K397" s="1876">
        <v>0</v>
      </c>
      <c r="L397" s="1876">
        <v>96</v>
      </c>
      <c r="M397" s="1876">
        <f t="shared" si="310"/>
        <v>192</v>
      </c>
      <c r="N397" s="1673">
        <v>45961</v>
      </c>
      <c r="O397" s="1673">
        <v>45959</v>
      </c>
      <c r="P397" s="1878" t="s">
        <v>1480</v>
      </c>
      <c r="Q397" s="2079" t="s">
        <v>78</v>
      </c>
      <c r="R397" s="1577">
        <v>18432</v>
      </c>
      <c r="S397" s="1577">
        <f t="shared" si="286"/>
        <v>0</v>
      </c>
      <c r="T397" s="1577"/>
      <c r="U397" s="2938" t="s">
        <v>829</v>
      </c>
      <c r="V397" s="1880"/>
      <c r="W397" s="1880" t="s">
        <v>168</v>
      </c>
      <c r="X397" s="1900">
        <v>45904</v>
      </c>
      <c r="Y397" s="1930" t="s">
        <v>88</v>
      </c>
      <c r="Z397" s="1930" t="s">
        <v>88</v>
      </c>
      <c r="AA397" s="1930" t="s">
        <v>1422</v>
      </c>
      <c r="AB397" s="1930" t="s">
        <v>1423</v>
      </c>
      <c r="AC397" s="1597" t="s">
        <v>1481</v>
      </c>
      <c r="AD397" s="1692" t="s">
        <v>172</v>
      </c>
      <c r="AE397" s="2093">
        <v>0.8646</v>
      </c>
      <c r="AF397" s="2095">
        <f>AE397*J397</f>
        <v>15936.3072</v>
      </c>
      <c r="AG397" s="1647" t="s">
        <v>1482</v>
      </c>
      <c r="AH397" s="1947" t="s">
        <v>81</v>
      </c>
      <c r="AI397" s="1947"/>
      <c r="AJ397" s="1947">
        <v>9</v>
      </c>
      <c r="AK397" s="1948"/>
      <c r="AL397" s="1948">
        <f>J397</f>
        <v>18432</v>
      </c>
      <c r="AM397" s="1948">
        <f>J397/24</f>
        <v>768</v>
      </c>
      <c r="AN397" s="1948"/>
      <c r="AO397" s="1948"/>
      <c r="AP397" s="1948"/>
      <c r="AQ397" s="1948"/>
      <c r="AR397" s="1948" t="s">
        <v>1425</v>
      </c>
      <c r="AS397" s="1948"/>
      <c r="AT397" s="1948">
        <f>J397</f>
        <v>18432</v>
      </c>
      <c r="AU397" s="1430">
        <f t="shared" si="316"/>
        <v>2048</v>
      </c>
      <c r="AV397" s="1430">
        <f t="shared" si="317"/>
        <v>2048</v>
      </c>
      <c r="AW397" s="1430">
        <f t="shared" si="318"/>
        <v>2048</v>
      </c>
      <c r="AX397" s="1430">
        <f t="shared" si="319"/>
        <v>2048</v>
      </c>
      <c r="AY397" s="1430">
        <f t="shared" si="320"/>
        <v>2048</v>
      </c>
      <c r="AZ397" s="1430">
        <f t="shared" si="321"/>
        <v>2048</v>
      </c>
      <c r="BA397" s="1430">
        <f t="shared" si="322"/>
        <v>2048</v>
      </c>
      <c r="BB397" s="1430">
        <f t="shared" si="323"/>
        <v>2048</v>
      </c>
      <c r="BC397" s="1430">
        <f t="shared" si="324"/>
        <v>2048</v>
      </c>
      <c r="BD397" s="1430">
        <f t="shared" si="325"/>
        <v>1962.66666666667</v>
      </c>
      <c r="BE397" s="1430">
        <f t="shared" si="326"/>
        <v>85.3333333333333</v>
      </c>
      <c r="BF397" s="1876"/>
      <c r="BG397" s="1959"/>
      <c r="BH397" s="1960"/>
      <c r="BI397" s="1960"/>
      <c r="BJ397" s="1960"/>
      <c r="BK397" s="1960"/>
      <c r="BL397" s="1960"/>
      <c r="BM397" s="1960"/>
      <c r="BN397" s="1960"/>
      <c r="BO397" s="1960"/>
      <c r="BP397" s="1960"/>
      <c r="BQ397" s="1960"/>
      <c r="BR397" s="1960"/>
      <c r="BS397" s="1960"/>
      <c r="BT397" s="1960"/>
      <c r="BU397" s="1960"/>
      <c r="BV397" s="1960"/>
      <c r="BW397" s="1960"/>
      <c r="BX397" s="1960"/>
      <c r="BY397" s="1960"/>
      <c r="BZ397" s="1960"/>
      <c r="CA397" s="1960"/>
      <c r="CB397" s="1960"/>
      <c r="CC397" s="1960"/>
      <c r="CD397" s="1960"/>
      <c r="CE397" s="1960"/>
      <c r="CF397" s="1960"/>
      <c r="CG397" s="1960"/>
      <c r="CH397" s="1960"/>
      <c r="CI397" s="1960"/>
      <c r="CJ397" s="1960"/>
      <c r="CK397" s="1960"/>
      <c r="CL397" s="1960"/>
      <c r="CM397" s="1960"/>
      <c r="CN397" s="1960"/>
      <c r="CO397" s="1960"/>
      <c r="CP397" s="1960"/>
      <c r="CQ397" s="1960"/>
      <c r="CR397" s="1960"/>
      <c r="CS397" s="1960"/>
      <c r="CT397" s="1960"/>
      <c r="CU397" s="1960"/>
      <c r="CV397" s="1960"/>
      <c r="CW397" s="1960"/>
      <c r="CX397" s="1960"/>
      <c r="CY397" s="1960"/>
      <c r="CZ397" s="1960"/>
      <c r="DA397" s="1960"/>
      <c r="DB397" s="1960"/>
      <c r="DC397" s="1960"/>
      <c r="DD397" s="1960"/>
      <c r="DE397" s="1960"/>
      <c r="DF397" s="1960"/>
      <c r="DG397" s="1960"/>
      <c r="DH397" s="1960"/>
      <c r="DI397" s="1960"/>
      <c r="DJ397" s="1960"/>
      <c r="DK397" s="1960"/>
      <c r="DL397" s="1960"/>
      <c r="DM397" s="1960"/>
      <c r="DN397" s="1960"/>
      <c r="DO397" s="1960"/>
      <c r="DP397" s="1960"/>
      <c r="DQ397" s="1960"/>
      <c r="DR397" s="1960"/>
      <c r="DS397" s="1960"/>
      <c r="DT397" s="1960"/>
      <c r="DU397" s="1960"/>
      <c r="DV397" s="1960"/>
      <c r="DW397" s="1960"/>
      <c r="DX397" s="1960"/>
      <c r="DY397" s="1960"/>
      <c r="DZ397" s="1960"/>
      <c r="EA397" s="1960"/>
      <c r="EB397" s="1960"/>
      <c r="EC397" s="1960"/>
      <c r="ED397" s="1960"/>
      <c r="EE397" s="1960"/>
      <c r="EF397" s="1960"/>
      <c r="EG397" s="1960"/>
      <c r="EH397" s="1960"/>
      <c r="EI397" s="1960"/>
      <c r="EJ397" s="1960"/>
      <c r="EK397" s="1960"/>
      <c r="EL397" s="1960"/>
      <c r="EM397" s="1960"/>
      <c r="EN397" s="1960"/>
      <c r="EO397" s="1960"/>
      <c r="EP397" s="1960"/>
      <c r="EQ397" s="1960"/>
      <c r="ER397" s="1960"/>
      <c r="ES397" s="1960"/>
      <c r="ET397" s="1960"/>
      <c r="EU397" s="1960"/>
      <c r="EV397" s="1960"/>
      <c r="EW397" s="1960"/>
      <c r="EX397" s="1960"/>
      <c r="EY397" s="1960"/>
      <c r="EZ397" s="1960"/>
      <c r="FA397" s="1960"/>
      <c r="FB397" s="1960"/>
      <c r="FC397" s="1960"/>
      <c r="FD397" s="1960"/>
      <c r="FE397" s="1960"/>
      <c r="FF397" s="1960"/>
      <c r="FG397" s="1960"/>
      <c r="FH397" s="1960"/>
      <c r="FI397" s="1960"/>
      <c r="FJ397" s="1960"/>
      <c r="FK397" s="1960"/>
      <c r="FL397" s="1960"/>
      <c r="FM397" s="1960"/>
      <c r="FN397" s="1960"/>
      <c r="FO397" s="1960"/>
      <c r="FP397" s="1960"/>
      <c r="FQ397" s="1960"/>
      <c r="FR397" s="1960"/>
      <c r="FS397" s="1960"/>
      <c r="FT397" s="1960"/>
      <c r="FU397" s="1960"/>
      <c r="FV397" s="1960"/>
      <c r="FW397" s="1960"/>
      <c r="FX397" s="1960"/>
      <c r="FY397" s="1960"/>
      <c r="FZ397" s="1960"/>
      <c r="GA397" s="1960"/>
      <c r="GB397" s="1960"/>
      <c r="GC397" s="1960"/>
      <c r="GD397" s="1960"/>
      <c r="GE397" s="1960"/>
      <c r="GF397" s="1960"/>
      <c r="GG397" s="1960"/>
      <c r="GH397" s="1960"/>
      <c r="GI397" s="1960"/>
      <c r="GJ397" s="1960"/>
      <c r="GK397" s="1960"/>
      <c r="GL397" s="1960"/>
      <c r="GM397" s="1960"/>
      <c r="GN397" s="1960"/>
      <c r="GO397" s="1960"/>
      <c r="GP397" s="1960"/>
      <c r="GQ397" s="1960"/>
      <c r="GR397" s="1960"/>
      <c r="GS397" s="1960"/>
      <c r="GT397" s="1960"/>
      <c r="GU397" s="1960"/>
      <c r="GV397" s="1960"/>
      <c r="GW397" s="1960"/>
      <c r="GX397" s="1960"/>
      <c r="GY397" s="1960"/>
      <c r="GZ397" s="1960"/>
      <c r="HA397" s="1960"/>
      <c r="HB397" s="1960"/>
      <c r="HC397" s="1960"/>
      <c r="HD397" s="1960"/>
      <c r="HE397" s="1960"/>
      <c r="HF397" s="1960"/>
      <c r="HG397" s="1960"/>
      <c r="HH397" s="1960"/>
      <c r="HI397" s="1960"/>
      <c r="HJ397" s="1960"/>
      <c r="HK397" s="1960"/>
      <c r="HL397" s="1960"/>
      <c r="HM397" s="1960"/>
      <c r="HN397" s="1960"/>
      <c r="HO397" s="1960"/>
      <c r="HP397" s="1960"/>
      <c r="HQ397" s="1960"/>
      <c r="HR397" s="1960"/>
      <c r="HS397" s="1960"/>
      <c r="HT397" s="1960"/>
      <c r="HU397" s="1960"/>
      <c r="HV397" s="1960"/>
      <c r="HW397" s="1960"/>
      <c r="HX397" s="1960"/>
      <c r="HY397" s="1960"/>
      <c r="HZ397" s="1960"/>
      <c r="IA397" s="1960"/>
      <c r="IB397" s="1960"/>
      <c r="IC397" s="1960"/>
      <c r="ID397" s="1960"/>
      <c r="IE397" s="1960"/>
      <c r="IF397" s="1960"/>
      <c r="IG397" s="1960"/>
      <c r="IH397" s="1960"/>
      <c r="II397" s="1960"/>
      <c r="IJ397" s="1960"/>
      <c r="IK397" s="1960"/>
      <c r="IL397" s="1960"/>
      <c r="IM397" s="1960"/>
      <c r="IN397" s="1960"/>
      <c r="IO397" s="1960"/>
      <c r="IP397" s="1960"/>
      <c r="IQ397" s="1960"/>
      <c r="IR397" s="1960"/>
      <c r="IS397" s="1960"/>
      <c r="IT397" s="1960"/>
      <c r="IU397" s="1960"/>
      <c r="IV397" s="1960"/>
      <c r="IW397" s="1960"/>
      <c r="IX397" s="1960"/>
      <c r="IY397" s="1960"/>
      <c r="IZ397" s="1960"/>
      <c r="JA397" s="1960"/>
      <c r="JB397" s="1960"/>
      <c r="JC397" s="1960"/>
      <c r="JD397" s="1960"/>
      <c r="JE397" s="1960"/>
      <c r="JF397" s="1960"/>
      <c r="JG397" s="1960"/>
      <c r="JH397" s="1960"/>
      <c r="JI397" s="1960"/>
      <c r="JJ397" s="1960"/>
      <c r="JK397" s="1960"/>
      <c r="JL397" s="1960"/>
      <c r="JM397" s="1960"/>
      <c r="JN397" s="1960"/>
      <c r="JO397" s="1960"/>
      <c r="JP397" s="1960"/>
      <c r="JQ397" s="1960"/>
      <c r="JR397" s="1960"/>
      <c r="JS397" s="1960"/>
      <c r="JT397" s="1960"/>
      <c r="JU397" s="1960"/>
      <c r="JV397" s="1960"/>
      <c r="JW397" s="1960"/>
      <c r="JX397" s="1960"/>
      <c r="JY397" s="1960"/>
      <c r="JZ397" s="1960"/>
      <c r="KA397" s="1960"/>
      <c r="KB397" s="1960"/>
      <c r="KC397" s="1960"/>
      <c r="KD397" s="1960"/>
      <c r="KE397" s="1960"/>
      <c r="KF397" s="1960"/>
      <c r="KG397" s="1960"/>
      <c r="KH397" s="1960"/>
      <c r="KI397" s="1960"/>
      <c r="KJ397" s="1960"/>
      <c r="KK397" s="1960"/>
      <c r="KL397" s="1960"/>
      <c r="KM397" s="1960"/>
      <c r="KN397" s="1960"/>
      <c r="KO397" s="1960"/>
      <c r="KP397" s="1960"/>
      <c r="KQ397" s="1960"/>
      <c r="KR397" s="1960"/>
      <c r="KS397" s="1960"/>
      <c r="KT397" s="1960"/>
      <c r="KU397" s="1960"/>
      <c r="KV397" s="1960"/>
      <c r="KW397" s="1960"/>
      <c r="KX397" s="1960"/>
      <c r="KY397" s="1960"/>
      <c r="KZ397" s="1960"/>
      <c r="LA397" s="1960"/>
      <c r="LB397" s="1960"/>
      <c r="LC397" s="1960"/>
      <c r="LD397" s="1960"/>
      <c r="LE397" s="1960"/>
      <c r="LF397" s="1960"/>
      <c r="LG397" s="1960"/>
      <c r="LH397" s="1960"/>
      <c r="LI397" s="1960"/>
      <c r="LJ397" s="1960"/>
      <c r="LK397" s="1960"/>
      <c r="LL397" s="1960"/>
      <c r="LM397" s="1960"/>
      <c r="LN397" s="1960"/>
      <c r="LO397" s="1960"/>
      <c r="LP397" s="1960"/>
    </row>
    <row r="398" s="1488" customFormat="1" ht="47" customHeight="1" spans="1:328">
      <c r="A398" s="1832">
        <v>45925</v>
      </c>
      <c r="B398" s="1660" t="s">
        <v>183</v>
      </c>
      <c r="C398" s="1661" t="s">
        <v>184</v>
      </c>
      <c r="D398" s="1662">
        <v>4500180254</v>
      </c>
      <c r="E398" s="2415"/>
      <c r="F398" s="1662" t="s">
        <v>1483</v>
      </c>
      <c r="G398" s="1863" t="s">
        <v>76</v>
      </c>
      <c r="H398" s="1863" t="s">
        <v>76</v>
      </c>
      <c r="I398" s="1880" t="s">
        <v>77</v>
      </c>
      <c r="J398" s="1543">
        <v>960</v>
      </c>
      <c r="K398" s="1876">
        <v>0</v>
      </c>
      <c r="L398" s="1876">
        <v>96</v>
      </c>
      <c r="M398" s="1876">
        <f t="shared" si="310"/>
        <v>10</v>
      </c>
      <c r="N398" s="1673">
        <v>45968</v>
      </c>
      <c r="O398" s="1673">
        <v>45966</v>
      </c>
      <c r="P398" s="1878"/>
      <c r="Q398" s="2079" t="s">
        <v>78</v>
      </c>
      <c r="R398" s="1577">
        <v>960</v>
      </c>
      <c r="S398" s="1577">
        <f t="shared" si="286"/>
        <v>0</v>
      </c>
      <c r="T398" s="1577"/>
      <c r="U398" s="2938" t="s">
        <v>829</v>
      </c>
      <c r="V398" s="1880"/>
      <c r="W398" s="1880" t="s">
        <v>111</v>
      </c>
      <c r="X398" s="1900">
        <v>45925</v>
      </c>
      <c r="Y398" s="1930" t="s">
        <v>88</v>
      </c>
      <c r="Z398" s="1930" t="s">
        <v>1484</v>
      </c>
      <c r="AA398" s="1930"/>
      <c r="AB398" s="1930"/>
      <c r="AC398" s="1597" t="s">
        <v>1485</v>
      </c>
      <c r="AD398" s="1692" t="s">
        <v>378</v>
      </c>
      <c r="AE398" s="2093">
        <v>0.8709</v>
      </c>
      <c r="AF398" s="2095">
        <f>AE398*J398</f>
        <v>836.064</v>
      </c>
      <c r="AG398" s="1942" t="s">
        <v>1486</v>
      </c>
      <c r="AH398" s="1947" t="s">
        <v>81</v>
      </c>
      <c r="AI398" s="1947"/>
      <c r="AJ398" s="1947">
        <v>9</v>
      </c>
      <c r="AK398" s="1948"/>
      <c r="AL398" s="1948">
        <f>J398</f>
        <v>960</v>
      </c>
      <c r="AM398" s="1948">
        <f>J398/24</f>
        <v>40</v>
      </c>
      <c r="AN398" s="1948"/>
      <c r="AO398" s="1948"/>
      <c r="AP398" s="1948"/>
      <c r="AQ398" s="1948"/>
      <c r="AR398" s="1948" t="s">
        <v>63</v>
      </c>
      <c r="AS398" s="1948">
        <f t="shared" ref="AS398:AS404" si="327">J398</f>
        <v>960</v>
      </c>
      <c r="AT398" s="1948"/>
      <c r="AU398" s="1430">
        <f t="shared" si="316"/>
        <v>106.666666666667</v>
      </c>
      <c r="AV398" s="1430">
        <f t="shared" si="317"/>
        <v>106.666666666667</v>
      </c>
      <c r="AW398" s="1430">
        <f t="shared" si="318"/>
        <v>106.666666666667</v>
      </c>
      <c r="AX398" s="1430">
        <f t="shared" si="319"/>
        <v>106.666666666667</v>
      </c>
      <c r="AY398" s="1430">
        <f t="shared" si="320"/>
        <v>106.666666666667</v>
      </c>
      <c r="AZ398" s="1430">
        <f t="shared" si="321"/>
        <v>106.666666666667</v>
      </c>
      <c r="BA398" s="1430">
        <f t="shared" si="322"/>
        <v>106.666666666667</v>
      </c>
      <c r="BB398" s="1430">
        <f t="shared" si="323"/>
        <v>106.666666666667</v>
      </c>
      <c r="BC398" s="1430">
        <f t="shared" si="324"/>
        <v>106.666666666667</v>
      </c>
      <c r="BD398" s="1430">
        <f t="shared" si="325"/>
        <v>102.222222222222</v>
      </c>
      <c r="BE398" s="1430">
        <f t="shared" si="326"/>
        <v>4.44444444444444</v>
      </c>
      <c r="BF398" s="1876"/>
      <c r="BG398" s="1959"/>
      <c r="BH398" s="1960"/>
      <c r="BI398" s="1960"/>
      <c r="BJ398" s="1960"/>
      <c r="BK398" s="1960"/>
      <c r="BL398" s="1960"/>
      <c r="BM398" s="1960"/>
      <c r="BN398" s="1960"/>
      <c r="BO398" s="1960"/>
      <c r="BP398" s="1960"/>
      <c r="BQ398" s="1960"/>
      <c r="BR398" s="1960"/>
      <c r="BS398" s="1960"/>
      <c r="BT398" s="1960"/>
      <c r="BU398" s="1960"/>
      <c r="BV398" s="1960"/>
      <c r="BW398" s="1960"/>
      <c r="BX398" s="1960"/>
      <c r="BY398" s="1960"/>
      <c r="BZ398" s="1960"/>
      <c r="CA398" s="1960"/>
      <c r="CB398" s="1960"/>
      <c r="CC398" s="1960"/>
      <c r="CD398" s="1960"/>
      <c r="CE398" s="1960"/>
      <c r="CF398" s="1960"/>
      <c r="CG398" s="1960"/>
      <c r="CH398" s="1960"/>
      <c r="CI398" s="1960"/>
      <c r="CJ398" s="1960"/>
      <c r="CK398" s="1960"/>
      <c r="CL398" s="1960"/>
      <c r="CM398" s="1960"/>
      <c r="CN398" s="1960"/>
      <c r="CO398" s="1960"/>
      <c r="CP398" s="1960"/>
      <c r="CQ398" s="1960"/>
      <c r="CR398" s="1960"/>
      <c r="CS398" s="1960"/>
      <c r="CT398" s="1960"/>
      <c r="CU398" s="1960"/>
      <c r="CV398" s="1960"/>
      <c r="CW398" s="1960"/>
      <c r="CX398" s="1960"/>
      <c r="CY398" s="1960"/>
      <c r="CZ398" s="1960"/>
      <c r="DA398" s="1960"/>
      <c r="DB398" s="1960"/>
      <c r="DC398" s="1960"/>
      <c r="DD398" s="1960"/>
      <c r="DE398" s="1960"/>
      <c r="DF398" s="1960"/>
      <c r="DG398" s="1960"/>
      <c r="DH398" s="1960"/>
      <c r="DI398" s="1960"/>
      <c r="DJ398" s="1960"/>
      <c r="DK398" s="1960"/>
      <c r="DL398" s="1960"/>
      <c r="DM398" s="1960"/>
      <c r="DN398" s="1960"/>
      <c r="DO398" s="1960"/>
      <c r="DP398" s="1960"/>
      <c r="DQ398" s="1960"/>
      <c r="DR398" s="1960"/>
      <c r="DS398" s="1960"/>
      <c r="DT398" s="1960"/>
      <c r="DU398" s="1960"/>
      <c r="DV398" s="1960"/>
      <c r="DW398" s="1960"/>
      <c r="DX398" s="1960"/>
      <c r="DY398" s="1960"/>
      <c r="DZ398" s="1960"/>
      <c r="EA398" s="1960"/>
      <c r="EB398" s="1960"/>
      <c r="EC398" s="1960"/>
      <c r="ED398" s="1960"/>
      <c r="EE398" s="1960"/>
      <c r="EF398" s="1960"/>
      <c r="EG398" s="1960"/>
      <c r="EH398" s="1960"/>
      <c r="EI398" s="1960"/>
      <c r="EJ398" s="1960"/>
      <c r="EK398" s="1960"/>
      <c r="EL398" s="1960"/>
      <c r="EM398" s="1960"/>
      <c r="EN398" s="1960"/>
      <c r="EO398" s="1960"/>
      <c r="EP398" s="1960"/>
      <c r="EQ398" s="1960"/>
      <c r="ER398" s="1960"/>
      <c r="ES398" s="1960"/>
      <c r="ET398" s="1960"/>
      <c r="EU398" s="1960"/>
      <c r="EV398" s="1960"/>
      <c r="EW398" s="1960"/>
      <c r="EX398" s="1960"/>
      <c r="EY398" s="1960"/>
      <c r="EZ398" s="1960"/>
      <c r="FA398" s="1960"/>
      <c r="FB398" s="1960"/>
      <c r="FC398" s="1960"/>
      <c r="FD398" s="1960"/>
      <c r="FE398" s="1960"/>
      <c r="FF398" s="1960"/>
      <c r="FG398" s="1960"/>
      <c r="FH398" s="1960"/>
      <c r="FI398" s="1960"/>
      <c r="FJ398" s="1960"/>
      <c r="FK398" s="1960"/>
      <c r="FL398" s="1960"/>
      <c r="FM398" s="1960"/>
      <c r="FN398" s="1960"/>
      <c r="FO398" s="1960"/>
      <c r="FP398" s="1960"/>
      <c r="FQ398" s="1960"/>
      <c r="FR398" s="1960"/>
      <c r="FS398" s="1960"/>
      <c r="FT398" s="1960"/>
      <c r="FU398" s="1960"/>
      <c r="FV398" s="1960"/>
      <c r="FW398" s="1960"/>
      <c r="FX398" s="1960"/>
      <c r="FY398" s="1960"/>
      <c r="FZ398" s="1960"/>
      <c r="GA398" s="1960"/>
      <c r="GB398" s="1960"/>
      <c r="GC398" s="1960"/>
      <c r="GD398" s="1960"/>
      <c r="GE398" s="1960"/>
      <c r="GF398" s="1960"/>
      <c r="GG398" s="1960"/>
      <c r="GH398" s="1960"/>
      <c r="GI398" s="1960"/>
      <c r="GJ398" s="1960"/>
      <c r="GK398" s="1960"/>
      <c r="GL398" s="1960"/>
      <c r="GM398" s="1960"/>
      <c r="GN398" s="1960"/>
      <c r="GO398" s="1960"/>
      <c r="GP398" s="1960"/>
      <c r="GQ398" s="1960"/>
      <c r="GR398" s="1960"/>
      <c r="GS398" s="1960"/>
      <c r="GT398" s="1960"/>
      <c r="GU398" s="1960"/>
      <c r="GV398" s="1960"/>
      <c r="GW398" s="1960"/>
      <c r="GX398" s="1960"/>
      <c r="GY398" s="1960"/>
      <c r="GZ398" s="1960"/>
      <c r="HA398" s="1960"/>
      <c r="HB398" s="1960"/>
      <c r="HC398" s="1960"/>
      <c r="HD398" s="1960"/>
      <c r="HE398" s="1960"/>
      <c r="HF398" s="1960"/>
      <c r="HG398" s="1960"/>
      <c r="HH398" s="1960"/>
      <c r="HI398" s="1960"/>
      <c r="HJ398" s="1960"/>
      <c r="HK398" s="1960"/>
      <c r="HL398" s="1960"/>
      <c r="HM398" s="1960"/>
      <c r="HN398" s="1960"/>
      <c r="HO398" s="1960"/>
      <c r="HP398" s="1960"/>
      <c r="HQ398" s="1960"/>
      <c r="HR398" s="1960"/>
      <c r="HS398" s="1960"/>
      <c r="HT398" s="1960"/>
      <c r="HU398" s="1960"/>
      <c r="HV398" s="1960"/>
      <c r="HW398" s="1960"/>
      <c r="HX398" s="1960"/>
      <c r="HY398" s="1960"/>
      <c r="HZ398" s="1960"/>
      <c r="IA398" s="1960"/>
      <c r="IB398" s="1960"/>
      <c r="IC398" s="1960"/>
      <c r="ID398" s="1960"/>
      <c r="IE398" s="1960"/>
      <c r="IF398" s="1960"/>
      <c r="IG398" s="1960"/>
      <c r="IH398" s="1960"/>
      <c r="II398" s="1960"/>
      <c r="IJ398" s="1960"/>
      <c r="IK398" s="1960"/>
      <c r="IL398" s="1960"/>
      <c r="IM398" s="1960"/>
      <c r="IN398" s="1960"/>
      <c r="IO398" s="1960"/>
      <c r="IP398" s="1960"/>
      <c r="IQ398" s="1960"/>
      <c r="IR398" s="1960"/>
      <c r="IS398" s="1960"/>
      <c r="IT398" s="1960"/>
      <c r="IU398" s="1960"/>
      <c r="IV398" s="1960"/>
      <c r="IW398" s="1960"/>
      <c r="IX398" s="1960"/>
      <c r="IY398" s="1960"/>
      <c r="IZ398" s="1960"/>
      <c r="JA398" s="1960"/>
      <c r="JB398" s="1960"/>
      <c r="JC398" s="1960"/>
      <c r="JD398" s="1960"/>
      <c r="JE398" s="1960"/>
      <c r="JF398" s="1960"/>
      <c r="JG398" s="1960"/>
      <c r="JH398" s="1960"/>
      <c r="JI398" s="1960"/>
      <c r="JJ398" s="1960"/>
      <c r="JK398" s="1960"/>
      <c r="JL398" s="1960"/>
      <c r="JM398" s="1960"/>
      <c r="JN398" s="1960"/>
      <c r="JO398" s="1960"/>
      <c r="JP398" s="1960"/>
      <c r="JQ398" s="1960"/>
      <c r="JR398" s="1960"/>
      <c r="JS398" s="1960"/>
      <c r="JT398" s="1960"/>
      <c r="JU398" s="1960"/>
      <c r="JV398" s="1960"/>
      <c r="JW398" s="1960"/>
      <c r="JX398" s="1960"/>
      <c r="JY398" s="1960"/>
      <c r="JZ398" s="1960"/>
      <c r="KA398" s="1960"/>
      <c r="KB398" s="1960"/>
      <c r="KC398" s="1960"/>
      <c r="KD398" s="1960"/>
      <c r="KE398" s="1960"/>
      <c r="KF398" s="1960"/>
      <c r="KG398" s="1960"/>
      <c r="KH398" s="1960"/>
      <c r="KI398" s="1960"/>
      <c r="KJ398" s="1960"/>
      <c r="KK398" s="1960"/>
      <c r="KL398" s="1960"/>
      <c r="KM398" s="1960"/>
      <c r="KN398" s="1960"/>
      <c r="KO398" s="1960"/>
      <c r="KP398" s="1960"/>
      <c r="KQ398" s="1960"/>
      <c r="KR398" s="1960"/>
      <c r="KS398" s="1960"/>
      <c r="KT398" s="1960"/>
      <c r="KU398" s="1960"/>
      <c r="KV398" s="1960"/>
      <c r="KW398" s="1960"/>
      <c r="KX398" s="1960"/>
      <c r="KY398" s="1960"/>
      <c r="KZ398" s="1960"/>
      <c r="LA398" s="1960"/>
      <c r="LB398" s="1960"/>
      <c r="LC398" s="1960"/>
      <c r="LD398" s="1960"/>
      <c r="LE398" s="1960"/>
      <c r="LF398" s="1960"/>
      <c r="LG398" s="1960"/>
      <c r="LH398" s="1960"/>
      <c r="LI398" s="1960"/>
      <c r="LJ398" s="1960"/>
      <c r="LK398" s="1960"/>
      <c r="LL398" s="1960"/>
      <c r="LM398" s="1960"/>
      <c r="LN398" s="1960"/>
      <c r="LO398" s="1960"/>
      <c r="LP398" s="1960"/>
    </row>
    <row r="399" s="1488" customFormat="1" ht="47" customHeight="1" spans="1:328">
      <c r="A399" s="1832">
        <v>45917</v>
      </c>
      <c r="B399" s="1660" t="s">
        <v>294</v>
      </c>
      <c r="C399" s="1661" t="s">
        <v>295</v>
      </c>
      <c r="D399" s="1662">
        <v>4500179668</v>
      </c>
      <c r="E399" s="2415">
        <v>32693010</v>
      </c>
      <c r="F399" s="1662" t="s">
        <v>1487</v>
      </c>
      <c r="G399" s="1863" t="s">
        <v>101</v>
      </c>
      <c r="H399" s="1863" t="s">
        <v>101</v>
      </c>
      <c r="I399" s="1880" t="s">
        <v>110</v>
      </c>
      <c r="J399" s="1543">
        <v>936</v>
      </c>
      <c r="K399" s="1876">
        <v>0</v>
      </c>
      <c r="L399" s="1876">
        <v>24</v>
      </c>
      <c r="M399" s="1876">
        <f t="shared" si="310"/>
        <v>39</v>
      </c>
      <c r="N399" s="1673">
        <v>45960</v>
      </c>
      <c r="O399" s="1673">
        <v>45957</v>
      </c>
      <c r="P399" s="1878" t="s">
        <v>1488</v>
      </c>
      <c r="Q399" s="2079" t="s">
        <v>78</v>
      </c>
      <c r="R399" s="1577">
        <v>936</v>
      </c>
      <c r="S399" s="1577">
        <f t="shared" si="286"/>
        <v>0</v>
      </c>
      <c r="T399" s="1577"/>
      <c r="U399" s="2938" t="s">
        <v>829</v>
      </c>
      <c r="V399" s="1880"/>
      <c r="W399" s="1880" t="s">
        <v>111</v>
      </c>
      <c r="X399" s="1900">
        <v>45917</v>
      </c>
      <c r="Y399" s="1930" t="s">
        <v>88</v>
      </c>
      <c r="Z399" s="1930" t="s">
        <v>1489</v>
      </c>
      <c r="AA399" s="1930"/>
      <c r="AB399" s="1930"/>
      <c r="AC399" s="1597" t="s">
        <v>1490</v>
      </c>
      <c r="AD399" s="1692" t="s">
        <v>299</v>
      </c>
      <c r="AE399" s="2093">
        <v>0.8679</v>
      </c>
      <c r="AF399" s="2095">
        <f>AE399*J399</f>
        <v>812.3544</v>
      </c>
      <c r="AG399" s="1647" t="s">
        <v>1491</v>
      </c>
      <c r="AH399" s="1947" t="s">
        <v>81</v>
      </c>
      <c r="AI399" s="1947"/>
      <c r="AJ399" s="1947">
        <v>9</v>
      </c>
      <c r="AK399" s="1948">
        <f>J399</f>
        <v>936</v>
      </c>
      <c r="AL399" s="1948"/>
      <c r="AM399" s="1948">
        <f>J399/24</f>
        <v>39</v>
      </c>
      <c r="AN399" s="1948"/>
      <c r="AO399" s="1948"/>
      <c r="AP399" s="1948"/>
      <c r="AQ399" s="1948"/>
      <c r="AR399" s="1948" t="s">
        <v>63</v>
      </c>
      <c r="AS399" s="1948">
        <f t="shared" si="327"/>
        <v>936</v>
      </c>
      <c r="AT399" s="1948"/>
      <c r="AU399" s="1430">
        <f t="shared" si="316"/>
        <v>104</v>
      </c>
      <c r="AV399" s="1430">
        <f t="shared" si="317"/>
        <v>104</v>
      </c>
      <c r="AW399" s="1430">
        <f t="shared" si="318"/>
        <v>104</v>
      </c>
      <c r="AX399" s="1430">
        <f t="shared" si="319"/>
        <v>104</v>
      </c>
      <c r="AY399" s="1430">
        <f t="shared" si="320"/>
        <v>104</v>
      </c>
      <c r="AZ399" s="1430">
        <f t="shared" si="321"/>
        <v>104</v>
      </c>
      <c r="BA399" s="1430">
        <f t="shared" si="322"/>
        <v>104</v>
      </c>
      <c r="BB399" s="1430">
        <f t="shared" si="323"/>
        <v>104</v>
      </c>
      <c r="BC399" s="1430">
        <f t="shared" si="324"/>
        <v>104</v>
      </c>
      <c r="BD399" s="1430">
        <f t="shared" si="325"/>
        <v>99.6666666666667</v>
      </c>
      <c r="BE399" s="1430">
        <f t="shared" si="326"/>
        <v>4.33333333333333</v>
      </c>
      <c r="BF399" s="1876"/>
      <c r="BG399" s="1959"/>
      <c r="BH399" s="1960"/>
      <c r="BI399" s="1960"/>
      <c r="BJ399" s="1960"/>
      <c r="BK399" s="1960"/>
      <c r="BL399" s="1960"/>
      <c r="BM399" s="1960"/>
      <c r="BN399" s="1960"/>
      <c r="BO399" s="1960"/>
      <c r="BP399" s="1960"/>
      <c r="BQ399" s="1960"/>
      <c r="BR399" s="1960"/>
      <c r="BS399" s="1960"/>
      <c r="BT399" s="1960"/>
      <c r="BU399" s="1960"/>
      <c r="BV399" s="1960"/>
      <c r="BW399" s="1960"/>
      <c r="BX399" s="1960"/>
      <c r="BY399" s="1960"/>
      <c r="BZ399" s="1960"/>
      <c r="CA399" s="1960"/>
      <c r="CB399" s="1960"/>
      <c r="CC399" s="1960"/>
      <c r="CD399" s="1960"/>
      <c r="CE399" s="1960"/>
      <c r="CF399" s="1960"/>
      <c r="CG399" s="1960"/>
      <c r="CH399" s="1960"/>
      <c r="CI399" s="1960"/>
      <c r="CJ399" s="1960"/>
      <c r="CK399" s="1960"/>
      <c r="CL399" s="1960"/>
      <c r="CM399" s="1960"/>
      <c r="CN399" s="1960"/>
      <c r="CO399" s="1960"/>
      <c r="CP399" s="1960"/>
      <c r="CQ399" s="1960"/>
      <c r="CR399" s="1960"/>
      <c r="CS399" s="1960"/>
      <c r="CT399" s="1960"/>
      <c r="CU399" s="1960"/>
      <c r="CV399" s="1960"/>
      <c r="CW399" s="1960"/>
      <c r="CX399" s="1960"/>
      <c r="CY399" s="1960"/>
      <c r="CZ399" s="1960"/>
      <c r="DA399" s="1960"/>
      <c r="DB399" s="1960"/>
      <c r="DC399" s="1960"/>
      <c r="DD399" s="1960"/>
      <c r="DE399" s="1960"/>
      <c r="DF399" s="1960"/>
      <c r="DG399" s="1960"/>
      <c r="DH399" s="1960"/>
      <c r="DI399" s="1960"/>
      <c r="DJ399" s="1960"/>
      <c r="DK399" s="1960"/>
      <c r="DL399" s="1960"/>
      <c r="DM399" s="1960"/>
      <c r="DN399" s="1960"/>
      <c r="DO399" s="1960"/>
      <c r="DP399" s="1960"/>
      <c r="DQ399" s="1960"/>
      <c r="DR399" s="1960"/>
      <c r="DS399" s="1960"/>
      <c r="DT399" s="1960"/>
      <c r="DU399" s="1960"/>
      <c r="DV399" s="1960"/>
      <c r="DW399" s="1960"/>
      <c r="DX399" s="1960"/>
      <c r="DY399" s="1960"/>
      <c r="DZ399" s="1960"/>
      <c r="EA399" s="1960"/>
      <c r="EB399" s="1960"/>
      <c r="EC399" s="1960"/>
      <c r="ED399" s="1960"/>
      <c r="EE399" s="1960"/>
      <c r="EF399" s="1960"/>
      <c r="EG399" s="1960"/>
      <c r="EH399" s="1960"/>
      <c r="EI399" s="1960"/>
      <c r="EJ399" s="1960"/>
      <c r="EK399" s="1960"/>
      <c r="EL399" s="1960"/>
      <c r="EM399" s="1960"/>
      <c r="EN399" s="1960"/>
      <c r="EO399" s="1960"/>
      <c r="EP399" s="1960"/>
      <c r="EQ399" s="1960"/>
      <c r="ER399" s="1960"/>
      <c r="ES399" s="1960"/>
      <c r="ET399" s="1960"/>
      <c r="EU399" s="1960"/>
      <c r="EV399" s="1960"/>
      <c r="EW399" s="1960"/>
      <c r="EX399" s="1960"/>
      <c r="EY399" s="1960"/>
      <c r="EZ399" s="1960"/>
      <c r="FA399" s="1960"/>
      <c r="FB399" s="1960"/>
      <c r="FC399" s="1960"/>
      <c r="FD399" s="1960"/>
      <c r="FE399" s="1960"/>
      <c r="FF399" s="1960"/>
      <c r="FG399" s="1960"/>
      <c r="FH399" s="1960"/>
      <c r="FI399" s="1960"/>
      <c r="FJ399" s="1960"/>
      <c r="FK399" s="1960"/>
      <c r="FL399" s="1960"/>
      <c r="FM399" s="1960"/>
      <c r="FN399" s="1960"/>
      <c r="FO399" s="1960"/>
      <c r="FP399" s="1960"/>
      <c r="FQ399" s="1960"/>
      <c r="FR399" s="1960"/>
      <c r="FS399" s="1960"/>
      <c r="FT399" s="1960"/>
      <c r="FU399" s="1960"/>
      <c r="FV399" s="1960"/>
      <c r="FW399" s="1960"/>
      <c r="FX399" s="1960"/>
      <c r="FY399" s="1960"/>
      <c r="FZ399" s="1960"/>
      <c r="GA399" s="1960"/>
      <c r="GB399" s="1960"/>
      <c r="GC399" s="1960"/>
      <c r="GD399" s="1960"/>
      <c r="GE399" s="1960"/>
      <c r="GF399" s="1960"/>
      <c r="GG399" s="1960"/>
      <c r="GH399" s="1960"/>
      <c r="GI399" s="1960"/>
      <c r="GJ399" s="1960"/>
      <c r="GK399" s="1960"/>
      <c r="GL399" s="1960"/>
      <c r="GM399" s="1960"/>
      <c r="GN399" s="1960"/>
      <c r="GO399" s="1960"/>
      <c r="GP399" s="1960"/>
      <c r="GQ399" s="1960"/>
      <c r="GR399" s="1960"/>
      <c r="GS399" s="1960"/>
      <c r="GT399" s="1960"/>
      <c r="GU399" s="1960"/>
      <c r="GV399" s="1960"/>
      <c r="GW399" s="1960"/>
      <c r="GX399" s="1960"/>
      <c r="GY399" s="1960"/>
      <c r="GZ399" s="1960"/>
      <c r="HA399" s="1960"/>
      <c r="HB399" s="1960"/>
      <c r="HC399" s="1960"/>
      <c r="HD399" s="1960"/>
      <c r="HE399" s="1960"/>
      <c r="HF399" s="1960"/>
      <c r="HG399" s="1960"/>
      <c r="HH399" s="1960"/>
      <c r="HI399" s="1960"/>
      <c r="HJ399" s="1960"/>
      <c r="HK399" s="1960"/>
      <c r="HL399" s="1960"/>
      <c r="HM399" s="1960"/>
      <c r="HN399" s="1960"/>
      <c r="HO399" s="1960"/>
      <c r="HP399" s="1960"/>
      <c r="HQ399" s="1960"/>
      <c r="HR399" s="1960"/>
      <c r="HS399" s="1960"/>
      <c r="HT399" s="1960"/>
      <c r="HU399" s="1960"/>
      <c r="HV399" s="1960"/>
      <c r="HW399" s="1960"/>
      <c r="HX399" s="1960"/>
      <c r="HY399" s="1960"/>
      <c r="HZ399" s="1960"/>
      <c r="IA399" s="1960"/>
      <c r="IB399" s="1960"/>
      <c r="IC399" s="1960"/>
      <c r="ID399" s="1960"/>
      <c r="IE399" s="1960"/>
      <c r="IF399" s="1960"/>
      <c r="IG399" s="1960"/>
      <c r="IH399" s="1960"/>
      <c r="II399" s="1960"/>
      <c r="IJ399" s="1960"/>
      <c r="IK399" s="1960"/>
      <c r="IL399" s="1960"/>
      <c r="IM399" s="1960"/>
      <c r="IN399" s="1960"/>
      <c r="IO399" s="1960"/>
      <c r="IP399" s="1960"/>
      <c r="IQ399" s="1960"/>
      <c r="IR399" s="1960"/>
      <c r="IS399" s="1960"/>
      <c r="IT399" s="1960"/>
      <c r="IU399" s="1960"/>
      <c r="IV399" s="1960"/>
      <c r="IW399" s="1960"/>
      <c r="IX399" s="1960"/>
      <c r="IY399" s="1960"/>
      <c r="IZ399" s="1960"/>
      <c r="JA399" s="1960"/>
      <c r="JB399" s="1960"/>
      <c r="JC399" s="1960"/>
      <c r="JD399" s="1960"/>
      <c r="JE399" s="1960"/>
      <c r="JF399" s="1960"/>
      <c r="JG399" s="1960"/>
      <c r="JH399" s="1960"/>
      <c r="JI399" s="1960"/>
      <c r="JJ399" s="1960"/>
      <c r="JK399" s="1960"/>
      <c r="JL399" s="1960"/>
      <c r="JM399" s="1960"/>
      <c r="JN399" s="1960"/>
      <c r="JO399" s="1960"/>
      <c r="JP399" s="1960"/>
      <c r="JQ399" s="1960"/>
      <c r="JR399" s="1960"/>
      <c r="JS399" s="1960"/>
      <c r="JT399" s="1960"/>
      <c r="JU399" s="1960"/>
      <c r="JV399" s="1960"/>
      <c r="JW399" s="1960"/>
      <c r="JX399" s="1960"/>
      <c r="JY399" s="1960"/>
      <c r="JZ399" s="1960"/>
      <c r="KA399" s="1960"/>
      <c r="KB399" s="1960"/>
      <c r="KC399" s="1960"/>
      <c r="KD399" s="1960"/>
      <c r="KE399" s="1960"/>
      <c r="KF399" s="1960"/>
      <c r="KG399" s="1960"/>
      <c r="KH399" s="1960"/>
      <c r="KI399" s="1960"/>
      <c r="KJ399" s="1960"/>
      <c r="KK399" s="1960"/>
      <c r="KL399" s="1960"/>
      <c r="KM399" s="1960"/>
      <c r="KN399" s="1960"/>
      <c r="KO399" s="1960"/>
      <c r="KP399" s="1960"/>
      <c r="KQ399" s="1960"/>
      <c r="KR399" s="1960"/>
      <c r="KS399" s="1960"/>
      <c r="KT399" s="1960"/>
      <c r="KU399" s="1960"/>
      <c r="KV399" s="1960"/>
      <c r="KW399" s="1960"/>
      <c r="KX399" s="1960"/>
      <c r="KY399" s="1960"/>
      <c r="KZ399" s="1960"/>
      <c r="LA399" s="1960"/>
      <c r="LB399" s="1960"/>
      <c r="LC399" s="1960"/>
      <c r="LD399" s="1960"/>
      <c r="LE399" s="1960"/>
      <c r="LF399" s="1960"/>
      <c r="LG399" s="1960"/>
      <c r="LH399" s="1960"/>
      <c r="LI399" s="1960"/>
      <c r="LJ399" s="1960"/>
      <c r="LK399" s="1960"/>
      <c r="LL399" s="1960"/>
      <c r="LM399" s="1960"/>
      <c r="LN399" s="1960"/>
      <c r="LO399" s="1960"/>
      <c r="LP399" s="1960"/>
    </row>
    <row r="400" s="1488" customFormat="1" ht="47" customHeight="1" spans="1:328">
      <c r="A400" s="1832">
        <v>45941</v>
      </c>
      <c r="B400" s="1660" t="s">
        <v>1492</v>
      </c>
      <c r="C400" s="1661" t="s">
        <v>165</v>
      </c>
      <c r="D400" s="1662">
        <v>4500181466</v>
      </c>
      <c r="E400" s="2415" t="s">
        <v>1493</v>
      </c>
      <c r="F400" s="1662" t="s">
        <v>1494</v>
      </c>
      <c r="G400" s="1863" t="s">
        <v>167</v>
      </c>
      <c r="H400" s="1863" t="s">
        <v>101</v>
      </c>
      <c r="I400" s="1880" t="s">
        <v>110</v>
      </c>
      <c r="J400" s="1543">
        <v>25008</v>
      </c>
      <c r="K400" s="1876">
        <v>0</v>
      </c>
      <c r="L400" s="1876">
        <v>24</v>
      </c>
      <c r="M400" s="1876">
        <f t="shared" si="310"/>
        <v>1042</v>
      </c>
      <c r="N400" s="1673">
        <v>45941</v>
      </c>
      <c r="O400" s="1673">
        <v>45939</v>
      </c>
      <c r="P400" s="1878" t="s">
        <v>1495</v>
      </c>
      <c r="Q400" s="2079" t="s">
        <v>78</v>
      </c>
      <c r="R400" s="1577">
        <v>25008</v>
      </c>
      <c r="S400" s="1577">
        <f t="shared" si="286"/>
        <v>0</v>
      </c>
      <c r="T400" s="1577"/>
      <c r="U400" s="2938" t="s">
        <v>829</v>
      </c>
      <c r="V400" s="1880"/>
      <c r="W400" s="1880"/>
      <c r="X400" s="1900" t="s">
        <v>1496</v>
      </c>
      <c r="Y400" s="1930" t="s">
        <v>88</v>
      </c>
      <c r="Z400" s="1930" t="s">
        <v>88</v>
      </c>
      <c r="AA400" s="1930" t="s">
        <v>1497</v>
      </c>
      <c r="AB400" s="1930"/>
      <c r="AC400" s="1597" t="s">
        <v>1498</v>
      </c>
      <c r="AD400" s="1692" t="s">
        <v>270</v>
      </c>
      <c r="AE400" s="2093">
        <v>0.8747</v>
      </c>
      <c r="AF400" s="2095">
        <f>AE400*L400</f>
        <v>20.9928</v>
      </c>
      <c r="AG400" s="1647"/>
      <c r="AH400" s="1947" t="s">
        <v>81</v>
      </c>
      <c r="AI400" s="1947"/>
      <c r="AJ400" s="1947"/>
      <c r="AK400" s="1948"/>
      <c r="AL400" s="1948">
        <f>J400</f>
        <v>25008</v>
      </c>
      <c r="AM400" s="1948"/>
      <c r="AN400" s="1948"/>
      <c r="AO400" s="1948">
        <f>J400/24</f>
        <v>1042</v>
      </c>
      <c r="AP400" s="1948"/>
      <c r="AQ400" s="1948"/>
      <c r="AR400" s="1948" t="s">
        <v>63</v>
      </c>
      <c r="AS400" s="1948">
        <f t="shared" si="327"/>
        <v>25008</v>
      </c>
      <c r="AT400" s="1948"/>
      <c r="AU400" s="1430">
        <f t="shared" si="316"/>
        <v>2778.66666666667</v>
      </c>
      <c r="AV400" s="1430">
        <f t="shared" si="317"/>
        <v>2778.66666666667</v>
      </c>
      <c r="AW400" s="1430">
        <f t="shared" si="318"/>
        <v>2778.66666666667</v>
      </c>
      <c r="AX400" s="1430">
        <f t="shared" si="319"/>
        <v>2778.66666666667</v>
      </c>
      <c r="AY400" s="1430">
        <f t="shared" si="320"/>
        <v>2778.66666666667</v>
      </c>
      <c r="AZ400" s="1430">
        <f t="shared" si="321"/>
        <v>2778.66666666667</v>
      </c>
      <c r="BA400" s="1430">
        <f t="shared" si="322"/>
        <v>2778.66666666667</v>
      </c>
      <c r="BB400" s="1430">
        <f t="shared" si="323"/>
        <v>2778.66666666667</v>
      </c>
      <c r="BC400" s="1430">
        <f t="shared" si="324"/>
        <v>2778.66666666667</v>
      </c>
      <c r="BD400" s="1430">
        <f t="shared" si="325"/>
        <v>2662.88888888889</v>
      </c>
      <c r="BE400" s="1430">
        <f t="shared" si="326"/>
        <v>115.777777777778</v>
      </c>
      <c r="BF400" s="1876"/>
      <c r="BG400" s="1959"/>
      <c r="BH400" s="1960"/>
      <c r="BI400" s="1960"/>
      <c r="BJ400" s="1960"/>
      <c r="BK400" s="1960"/>
      <c r="BL400" s="1960"/>
      <c r="BM400" s="1960"/>
      <c r="BN400" s="1960"/>
      <c r="BO400" s="1960"/>
      <c r="BP400" s="1960"/>
      <c r="BQ400" s="1960"/>
      <c r="BR400" s="1960"/>
      <c r="BS400" s="1960"/>
      <c r="BT400" s="1960"/>
      <c r="BU400" s="1960"/>
      <c r="BV400" s="1960"/>
      <c r="BW400" s="1960"/>
      <c r="BX400" s="1960"/>
      <c r="BY400" s="1960"/>
      <c r="BZ400" s="1960"/>
      <c r="CA400" s="1960"/>
      <c r="CB400" s="1960"/>
      <c r="CC400" s="1960"/>
      <c r="CD400" s="1960"/>
      <c r="CE400" s="1960"/>
      <c r="CF400" s="1960"/>
      <c r="CG400" s="1960"/>
      <c r="CH400" s="1960"/>
      <c r="CI400" s="1960"/>
      <c r="CJ400" s="1960"/>
      <c r="CK400" s="1960"/>
      <c r="CL400" s="1960"/>
      <c r="CM400" s="1960"/>
      <c r="CN400" s="1960"/>
      <c r="CO400" s="1960"/>
      <c r="CP400" s="1960"/>
      <c r="CQ400" s="1960"/>
      <c r="CR400" s="1960"/>
      <c r="CS400" s="1960"/>
      <c r="CT400" s="1960"/>
      <c r="CU400" s="1960"/>
      <c r="CV400" s="1960"/>
      <c r="CW400" s="1960"/>
      <c r="CX400" s="1960"/>
      <c r="CY400" s="1960"/>
      <c r="CZ400" s="1960"/>
      <c r="DA400" s="1960"/>
      <c r="DB400" s="1960"/>
      <c r="DC400" s="1960"/>
      <c r="DD400" s="1960"/>
      <c r="DE400" s="1960"/>
      <c r="DF400" s="1960"/>
      <c r="DG400" s="1960"/>
      <c r="DH400" s="1960"/>
      <c r="DI400" s="1960"/>
      <c r="DJ400" s="1960"/>
      <c r="DK400" s="1960"/>
      <c r="DL400" s="1960"/>
      <c r="DM400" s="1960"/>
      <c r="DN400" s="1960"/>
      <c r="DO400" s="1960"/>
      <c r="DP400" s="1960"/>
      <c r="DQ400" s="1960"/>
      <c r="DR400" s="1960"/>
      <c r="DS400" s="1960"/>
      <c r="DT400" s="1960"/>
      <c r="DU400" s="1960"/>
      <c r="DV400" s="1960"/>
      <c r="DW400" s="1960"/>
      <c r="DX400" s="1960"/>
      <c r="DY400" s="1960"/>
      <c r="DZ400" s="1960"/>
      <c r="EA400" s="1960"/>
      <c r="EB400" s="1960"/>
      <c r="EC400" s="1960"/>
      <c r="ED400" s="1960"/>
      <c r="EE400" s="1960"/>
      <c r="EF400" s="1960"/>
      <c r="EG400" s="1960"/>
      <c r="EH400" s="1960"/>
      <c r="EI400" s="1960"/>
      <c r="EJ400" s="1960"/>
      <c r="EK400" s="1960"/>
      <c r="EL400" s="1960"/>
      <c r="EM400" s="1960"/>
      <c r="EN400" s="1960"/>
      <c r="EO400" s="1960"/>
      <c r="EP400" s="1960"/>
      <c r="EQ400" s="1960"/>
      <c r="ER400" s="1960"/>
      <c r="ES400" s="1960"/>
      <c r="ET400" s="1960"/>
      <c r="EU400" s="1960"/>
      <c r="EV400" s="1960"/>
      <c r="EW400" s="1960"/>
      <c r="EX400" s="1960"/>
      <c r="EY400" s="1960"/>
      <c r="EZ400" s="1960"/>
      <c r="FA400" s="1960"/>
      <c r="FB400" s="1960"/>
      <c r="FC400" s="1960"/>
      <c r="FD400" s="1960"/>
      <c r="FE400" s="1960"/>
      <c r="FF400" s="1960"/>
      <c r="FG400" s="1960"/>
      <c r="FH400" s="1960"/>
      <c r="FI400" s="1960"/>
      <c r="FJ400" s="1960"/>
      <c r="FK400" s="1960"/>
      <c r="FL400" s="1960"/>
      <c r="FM400" s="1960"/>
      <c r="FN400" s="1960"/>
      <c r="FO400" s="1960"/>
      <c r="FP400" s="1960"/>
      <c r="FQ400" s="1960"/>
      <c r="FR400" s="1960"/>
      <c r="FS400" s="1960"/>
      <c r="FT400" s="1960"/>
      <c r="FU400" s="1960"/>
      <c r="FV400" s="1960"/>
      <c r="FW400" s="1960"/>
      <c r="FX400" s="1960"/>
      <c r="FY400" s="1960"/>
      <c r="FZ400" s="1960"/>
      <c r="GA400" s="1960"/>
      <c r="GB400" s="1960"/>
      <c r="GC400" s="1960"/>
      <c r="GD400" s="1960"/>
      <c r="GE400" s="1960"/>
      <c r="GF400" s="1960"/>
      <c r="GG400" s="1960"/>
      <c r="GH400" s="1960"/>
      <c r="GI400" s="1960"/>
      <c r="GJ400" s="1960"/>
      <c r="GK400" s="1960"/>
      <c r="GL400" s="1960"/>
      <c r="GM400" s="1960"/>
      <c r="GN400" s="1960"/>
      <c r="GO400" s="1960"/>
      <c r="GP400" s="1960"/>
      <c r="GQ400" s="1960"/>
      <c r="GR400" s="1960"/>
      <c r="GS400" s="1960"/>
      <c r="GT400" s="1960"/>
      <c r="GU400" s="1960"/>
      <c r="GV400" s="1960"/>
      <c r="GW400" s="1960"/>
      <c r="GX400" s="1960"/>
      <c r="GY400" s="1960"/>
      <c r="GZ400" s="1960"/>
      <c r="HA400" s="1960"/>
      <c r="HB400" s="1960"/>
      <c r="HC400" s="1960"/>
      <c r="HD400" s="1960"/>
      <c r="HE400" s="1960"/>
      <c r="HF400" s="1960"/>
      <c r="HG400" s="1960"/>
      <c r="HH400" s="1960"/>
      <c r="HI400" s="1960"/>
      <c r="HJ400" s="1960"/>
      <c r="HK400" s="1960"/>
      <c r="HL400" s="1960"/>
      <c r="HM400" s="1960"/>
      <c r="HN400" s="1960"/>
      <c r="HO400" s="1960"/>
      <c r="HP400" s="1960"/>
      <c r="HQ400" s="1960"/>
      <c r="HR400" s="1960"/>
      <c r="HS400" s="1960"/>
      <c r="HT400" s="1960"/>
      <c r="HU400" s="1960"/>
      <c r="HV400" s="1960"/>
      <c r="HW400" s="1960"/>
      <c r="HX400" s="1960"/>
      <c r="HY400" s="1960"/>
      <c r="HZ400" s="1960"/>
      <c r="IA400" s="1960"/>
      <c r="IB400" s="1960"/>
      <c r="IC400" s="1960"/>
      <c r="ID400" s="1960"/>
      <c r="IE400" s="1960"/>
      <c r="IF400" s="1960"/>
      <c r="IG400" s="1960"/>
      <c r="IH400" s="1960"/>
      <c r="II400" s="1960"/>
      <c r="IJ400" s="1960"/>
      <c r="IK400" s="1960"/>
      <c r="IL400" s="1960"/>
      <c r="IM400" s="1960"/>
      <c r="IN400" s="1960"/>
      <c r="IO400" s="1960"/>
      <c r="IP400" s="1960"/>
      <c r="IQ400" s="1960"/>
      <c r="IR400" s="1960"/>
      <c r="IS400" s="1960"/>
      <c r="IT400" s="1960"/>
      <c r="IU400" s="1960"/>
      <c r="IV400" s="1960"/>
      <c r="IW400" s="1960"/>
      <c r="IX400" s="1960"/>
      <c r="IY400" s="1960"/>
      <c r="IZ400" s="1960"/>
      <c r="JA400" s="1960"/>
      <c r="JB400" s="1960"/>
      <c r="JC400" s="1960"/>
      <c r="JD400" s="1960"/>
      <c r="JE400" s="1960"/>
      <c r="JF400" s="1960"/>
      <c r="JG400" s="1960"/>
      <c r="JH400" s="1960"/>
      <c r="JI400" s="1960"/>
      <c r="JJ400" s="1960"/>
      <c r="JK400" s="1960"/>
      <c r="JL400" s="1960"/>
      <c r="JM400" s="1960"/>
      <c r="JN400" s="1960"/>
      <c r="JO400" s="1960"/>
      <c r="JP400" s="1960"/>
      <c r="JQ400" s="1960"/>
      <c r="JR400" s="1960"/>
      <c r="JS400" s="1960"/>
      <c r="JT400" s="1960"/>
      <c r="JU400" s="1960"/>
      <c r="JV400" s="1960"/>
      <c r="JW400" s="1960"/>
      <c r="JX400" s="1960"/>
      <c r="JY400" s="1960"/>
      <c r="JZ400" s="1960"/>
      <c r="KA400" s="1960"/>
      <c r="KB400" s="1960"/>
      <c r="KC400" s="1960"/>
      <c r="KD400" s="1960"/>
      <c r="KE400" s="1960"/>
      <c r="KF400" s="1960"/>
      <c r="KG400" s="1960"/>
      <c r="KH400" s="1960"/>
      <c r="KI400" s="1960"/>
      <c r="KJ400" s="1960"/>
      <c r="KK400" s="1960"/>
      <c r="KL400" s="1960"/>
      <c r="KM400" s="1960"/>
      <c r="KN400" s="1960"/>
      <c r="KO400" s="1960"/>
      <c r="KP400" s="1960"/>
      <c r="KQ400" s="1960"/>
      <c r="KR400" s="1960"/>
      <c r="KS400" s="1960"/>
      <c r="KT400" s="1960"/>
      <c r="KU400" s="1960"/>
      <c r="KV400" s="1960"/>
      <c r="KW400" s="1960"/>
      <c r="KX400" s="1960"/>
      <c r="KY400" s="1960"/>
      <c r="KZ400" s="1960"/>
      <c r="LA400" s="1960"/>
      <c r="LB400" s="1960"/>
      <c r="LC400" s="1960"/>
      <c r="LD400" s="1960"/>
      <c r="LE400" s="1960"/>
      <c r="LF400" s="1960"/>
      <c r="LG400" s="1960"/>
      <c r="LH400" s="1960"/>
      <c r="LI400" s="1960"/>
      <c r="LJ400" s="1960"/>
      <c r="LK400" s="1960"/>
      <c r="LL400" s="1960"/>
      <c r="LM400" s="1960"/>
      <c r="LN400" s="1960"/>
      <c r="LO400" s="1960"/>
      <c r="LP400" s="1960"/>
    </row>
    <row r="401" s="1488" customFormat="1" ht="47" customHeight="1" spans="1:328">
      <c r="A401" s="1832">
        <v>45918</v>
      </c>
      <c r="B401" s="1660" t="s">
        <v>151</v>
      </c>
      <c r="C401" s="1661" t="s">
        <v>152</v>
      </c>
      <c r="D401" s="1662">
        <v>4500179819</v>
      </c>
      <c r="E401" s="2415" t="s">
        <v>1499</v>
      </c>
      <c r="F401" s="1662" t="s">
        <v>1500</v>
      </c>
      <c r="G401" s="1863" t="s">
        <v>76</v>
      </c>
      <c r="H401" s="1863" t="s">
        <v>76</v>
      </c>
      <c r="I401" s="1880" t="s">
        <v>77</v>
      </c>
      <c r="J401" s="1543">
        <v>2880</v>
      </c>
      <c r="K401" s="1876">
        <v>0</v>
      </c>
      <c r="L401" s="1876">
        <v>96</v>
      </c>
      <c r="M401" s="1876">
        <f t="shared" si="310"/>
        <v>30</v>
      </c>
      <c r="N401" s="1673">
        <v>45961</v>
      </c>
      <c r="O401" s="1673">
        <v>45959</v>
      </c>
      <c r="P401" s="1878"/>
      <c r="Q401" s="2079" t="s">
        <v>78</v>
      </c>
      <c r="R401" s="1577">
        <v>2880</v>
      </c>
      <c r="S401" s="1577">
        <f t="shared" si="286"/>
        <v>0</v>
      </c>
      <c r="T401" s="1577"/>
      <c r="U401" s="2938" t="s">
        <v>829</v>
      </c>
      <c r="V401" s="1880"/>
      <c r="W401" s="1880" t="s">
        <v>111</v>
      </c>
      <c r="X401" s="1900">
        <v>45918</v>
      </c>
      <c r="Y401" s="1930" t="s">
        <v>88</v>
      </c>
      <c r="Z401" s="1930">
        <v>45922</v>
      </c>
      <c r="AA401" s="1930"/>
      <c r="AB401" s="1930"/>
      <c r="AC401" s="1597" t="s">
        <v>1501</v>
      </c>
      <c r="AD401" s="1692" t="s">
        <v>855</v>
      </c>
      <c r="AE401" s="2093">
        <v>0.8646</v>
      </c>
      <c r="AF401" s="2095">
        <f t="shared" ref="AF401:AF407" si="328">AE401*J401</f>
        <v>2490.048</v>
      </c>
      <c r="AG401" s="1942" t="s">
        <v>1502</v>
      </c>
      <c r="AH401" s="1947" t="s">
        <v>81</v>
      </c>
      <c r="AI401" s="1947"/>
      <c r="AJ401" s="1947">
        <v>9</v>
      </c>
      <c r="AK401" s="1948">
        <f>J401</f>
        <v>2880</v>
      </c>
      <c r="AL401" s="1948"/>
      <c r="AM401" s="1948">
        <f>J401/24</f>
        <v>120</v>
      </c>
      <c r="AN401" s="1948"/>
      <c r="AO401" s="1948"/>
      <c r="AP401" s="1948"/>
      <c r="AQ401" s="1948"/>
      <c r="AR401" s="1948" t="s">
        <v>63</v>
      </c>
      <c r="AS401" s="1948">
        <f t="shared" si="327"/>
        <v>2880</v>
      </c>
      <c r="AT401" s="1948"/>
      <c r="AU401" s="1430">
        <f t="shared" si="316"/>
        <v>320</v>
      </c>
      <c r="AV401" s="1430">
        <f t="shared" si="317"/>
        <v>320</v>
      </c>
      <c r="AW401" s="1430">
        <f t="shared" si="318"/>
        <v>320</v>
      </c>
      <c r="AX401" s="1430">
        <f t="shared" si="319"/>
        <v>320</v>
      </c>
      <c r="AY401" s="1430">
        <f t="shared" si="320"/>
        <v>320</v>
      </c>
      <c r="AZ401" s="1430">
        <f t="shared" si="321"/>
        <v>320</v>
      </c>
      <c r="BA401" s="1430">
        <f t="shared" si="322"/>
        <v>320</v>
      </c>
      <c r="BB401" s="1430">
        <f t="shared" si="323"/>
        <v>320</v>
      </c>
      <c r="BC401" s="1430">
        <f t="shared" si="324"/>
        <v>320</v>
      </c>
      <c r="BD401" s="1430">
        <f t="shared" si="325"/>
        <v>306.666666666667</v>
      </c>
      <c r="BE401" s="1430">
        <f t="shared" si="326"/>
        <v>13.3333333333333</v>
      </c>
      <c r="BF401" s="1876"/>
      <c r="BG401" s="1959"/>
      <c r="BH401" s="1960"/>
      <c r="BI401" s="1960"/>
      <c r="BJ401" s="1960"/>
      <c r="BK401" s="1960"/>
      <c r="BL401" s="1960"/>
      <c r="BM401" s="1960"/>
      <c r="BN401" s="1960"/>
      <c r="BO401" s="1960"/>
      <c r="BP401" s="1960"/>
      <c r="BQ401" s="1960"/>
      <c r="BR401" s="1960"/>
      <c r="BS401" s="1960"/>
      <c r="BT401" s="1960"/>
      <c r="BU401" s="1960"/>
      <c r="BV401" s="1960"/>
      <c r="BW401" s="1960"/>
      <c r="BX401" s="1960"/>
      <c r="BY401" s="1960"/>
      <c r="BZ401" s="1960"/>
      <c r="CA401" s="1960"/>
      <c r="CB401" s="1960"/>
      <c r="CC401" s="1960"/>
      <c r="CD401" s="1960"/>
      <c r="CE401" s="1960"/>
      <c r="CF401" s="1960"/>
      <c r="CG401" s="1960"/>
      <c r="CH401" s="1960"/>
      <c r="CI401" s="1960"/>
      <c r="CJ401" s="1960"/>
      <c r="CK401" s="1960"/>
      <c r="CL401" s="1960"/>
      <c r="CM401" s="1960"/>
      <c r="CN401" s="1960"/>
      <c r="CO401" s="1960"/>
      <c r="CP401" s="1960"/>
      <c r="CQ401" s="1960"/>
      <c r="CR401" s="1960"/>
      <c r="CS401" s="1960"/>
      <c r="CT401" s="1960"/>
      <c r="CU401" s="1960"/>
      <c r="CV401" s="1960"/>
      <c r="CW401" s="1960"/>
      <c r="CX401" s="1960"/>
      <c r="CY401" s="1960"/>
      <c r="CZ401" s="1960"/>
      <c r="DA401" s="1960"/>
      <c r="DB401" s="1960"/>
      <c r="DC401" s="1960"/>
      <c r="DD401" s="1960"/>
      <c r="DE401" s="1960"/>
      <c r="DF401" s="1960"/>
      <c r="DG401" s="1960"/>
      <c r="DH401" s="1960"/>
      <c r="DI401" s="1960"/>
      <c r="DJ401" s="1960"/>
      <c r="DK401" s="1960"/>
      <c r="DL401" s="1960"/>
      <c r="DM401" s="1960"/>
      <c r="DN401" s="1960"/>
      <c r="DO401" s="1960"/>
      <c r="DP401" s="1960"/>
      <c r="DQ401" s="1960"/>
      <c r="DR401" s="1960"/>
      <c r="DS401" s="1960"/>
      <c r="DT401" s="1960"/>
      <c r="DU401" s="1960"/>
      <c r="DV401" s="1960"/>
      <c r="DW401" s="1960"/>
      <c r="DX401" s="1960"/>
      <c r="DY401" s="1960"/>
      <c r="DZ401" s="1960"/>
      <c r="EA401" s="1960"/>
      <c r="EB401" s="1960"/>
      <c r="EC401" s="1960"/>
      <c r="ED401" s="1960"/>
      <c r="EE401" s="1960"/>
      <c r="EF401" s="1960"/>
      <c r="EG401" s="1960"/>
      <c r="EH401" s="1960"/>
      <c r="EI401" s="1960"/>
      <c r="EJ401" s="1960"/>
      <c r="EK401" s="1960"/>
      <c r="EL401" s="1960"/>
      <c r="EM401" s="1960"/>
      <c r="EN401" s="1960"/>
      <c r="EO401" s="1960"/>
      <c r="EP401" s="1960"/>
      <c r="EQ401" s="1960"/>
      <c r="ER401" s="1960"/>
      <c r="ES401" s="1960"/>
      <c r="ET401" s="1960"/>
      <c r="EU401" s="1960"/>
      <c r="EV401" s="1960"/>
      <c r="EW401" s="1960"/>
      <c r="EX401" s="1960"/>
      <c r="EY401" s="1960"/>
      <c r="EZ401" s="1960"/>
      <c r="FA401" s="1960"/>
      <c r="FB401" s="1960"/>
      <c r="FC401" s="1960"/>
      <c r="FD401" s="1960"/>
      <c r="FE401" s="1960"/>
      <c r="FF401" s="1960"/>
      <c r="FG401" s="1960"/>
      <c r="FH401" s="1960"/>
      <c r="FI401" s="1960"/>
      <c r="FJ401" s="1960"/>
      <c r="FK401" s="1960"/>
      <c r="FL401" s="1960"/>
      <c r="FM401" s="1960"/>
      <c r="FN401" s="1960"/>
      <c r="FO401" s="1960"/>
      <c r="FP401" s="1960"/>
      <c r="FQ401" s="1960"/>
      <c r="FR401" s="1960"/>
      <c r="FS401" s="1960"/>
      <c r="FT401" s="1960"/>
      <c r="FU401" s="1960"/>
      <c r="FV401" s="1960"/>
      <c r="FW401" s="1960"/>
      <c r="FX401" s="1960"/>
      <c r="FY401" s="1960"/>
      <c r="FZ401" s="1960"/>
      <c r="GA401" s="1960"/>
      <c r="GB401" s="1960"/>
      <c r="GC401" s="1960"/>
      <c r="GD401" s="1960"/>
      <c r="GE401" s="1960"/>
      <c r="GF401" s="1960"/>
      <c r="GG401" s="1960"/>
      <c r="GH401" s="1960"/>
      <c r="GI401" s="1960"/>
      <c r="GJ401" s="1960"/>
      <c r="GK401" s="1960"/>
      <c r="GL401" s="1960"/>
      <c r="GM401" s="1960"/>
      <c r="GN401" s="1960"/>
      <c r="GO401" s="1960"/>
      <c r="GP401" s="1960"/>
      <c r="GQ401" s="1960"/>
      <c r="GR401" s="1960"/>
      <c r="GS401" s="1960"/>
      <c r="GT401" s="1960"/>
      <c r="GU401" s="1960"/>
      <c r="GV401" s="1960"/>
      <c r="GW401" s="1960"/>
      <c r="GX401" s="1960"/>
      <c r="GY401" s="1960"/>
      <c r="GZ401" s="1960"/>
      <c r="HA401" s="1960"/>
      <c r="HB401" s="1960"/>
      <c r="HC401" s="1960"/>
      <c r="HD401" s="1960"/>
      <c r="HE401" s="1960"/>
      <c r="HF401" s="1960"/>
      <c r="HG401" s="1960"/>
      <c r="HH401" s="1960"/>
      <c r="HI401" s="1960"/>
      <c r="HJ401" s="1960"/>
      <c r="HK401" s="1960"/>
      <c r="HL401" s="1960"/>
      <c r="HM401" s="1960"/>
      <c r="HN401" s="1960"/>
      <c r="HO401" s="1960"/>
      <c r="HP401" s="1960"/>
      <c r="HQ401" s="1960"/>
      <c r="HR401" s="1960"/>
      <c r="HS401" s="1960"/>
      <c r="HT401" s="1960"/>
      <c r="HU401" s="1960"/>
      <c r="HV401" s="1960"/>
      <c r="HW401" s="1960"/>
      <c r="HX401" s="1960"/>
      <c r="HY401" s="1960"/>
      <c r="HZ401" s="1960"/>
      <c r="IA401" s="1960"/>
      <c r="IB401" s="1960"/>
      <c r="IC401" s="1960"/>
      <c r="ID401" s="1960"/>
      <c r="IE401" s="1960"/>
      <c r="IF401" s="1960"/>
      <c r="IG401" s="1960"/>
      <c r="IH401" s="1960"/>
      <c r="II401" s="1960"/>
      <c r="IJ401" s="1960"/>
      <c r="IK401" s="1960"/>
      <c r="IL401" s="1960"/>
      <c r="IM401" s="1960"/>
      <c r="IN401" s="1960"/>
      <c r="IO401" s="1960"/>
      <c r="IP401" s="1960"/>
      <c r="IQ401" s="1960"/>
      <c r="IR401" s="1960"/>
      <c r="IS401" s="1960"/>
      <c r="IT401" s="1960"/>
      <c r="IU401" s="1960"/>
      <c r="IV401" s="1960"/>
      <c r="IW401" s="1960"/>
      <c r="IX401" s="1960"/>
      <c r="IY401" s="1960"/>
      <c r="IZ401" s="1960"/>
      <c r="JA401" s="1960"/>
      <c r="JB401" s="1960"/>
      <c r="JC401" s="1960"/>
      <c r="JD401" s="1960"/>
      <c r="JE401" s="1960"/>
      <c r="JF401" s="1960"/>
      <c r="JG401" s="1960"/>
      <c r="JH401" s="1960"/>
      <c r="JI401" s="1960"/>
      <c r="JJ401" s="1960"/>
      <c r="JK401" s="1960"/>
      <c r="JL401" s="1960"/>
      <c r="JM401" s="1960"/>
      <c r="JN401" s="1960"/>
      <c r="JO401" s="1960"/>
      <c r="JP401" s="1960"/>
      <c r="JQ401" s="1960"/>
      <c r="JR401" s="1960"/>
      <c r="JS401" s="1960"/>
      <c r="JT401" s="1960"/>
      <c r="JU401" s="1960"/>
      <c r="JV401" s="1960"/>
      <c r="JW401" s="1960"/>
      <c r="JX401" s="1960"/>
      <c r="JY401" s="1960"/>
      <c r="JZ401" s="1960"/>
      <c r="KA401" s="1960"/>
      <c r="KB401" s="1960"/>
      <c r="KC401" s="1960"/>
      <c r="KD401" s="1960"/>
      <c r="KE401" s="1960"/>
      <c r="KF401" s="1960"/>
      <c r="KG401" s="1960"/>
      <c r="KH401" s="1960"/>
      <c r="KI401" s="1960"/>
      <c r="KJ401" s="1960"/>
      <c r="KK401" s="1960"/>
      <c r="KL401" s="1960"/>
      <c r="KM401" s="1960"/>
      <c r="KN401" s="1960"/>
      <c r="KO401" s="1960"/>
      <c r="KP401" s="1960"/>
      <c r="KQ401" s="1960"/>
      <c r="KR401" s="1960"/>
      <c r="KS401" s="1960"/>
      <c r="KT401" s="1960"/>
      <c r="KU401" s="1960"/>
      <c r="KV401" s="1960"/>
      <c r="KW401" s="1960"/>
      <c r="KX401" s="1960"/>
      <c r="KY401" s="1960"/>
      <c r="KZ401" s="1960"/>
      <c r="LA401" s="1960"/>
      <c r="LB401" s="1960"/>
      <c r="LC401" s="1960"/>
      <c r="LD401" s="1960"/>
      <c r="LE401" s="1960"/>
      <c r="LF401" s="1960"/>
      <c r="LG401" s="1960"/>
      <c r="LH401" s="1960"/>
      <c r="LI401" s="1960"/>
      <c r="LJ401" s="1960"/>
      <c r="LK401" s="1960"/>
      <c r="LL401" s="1960"/>
      <c r="LM401" s="1960"/>
      <c r="LN401" s="1960"/>
      <c r="LO401" s="1960"/>
      <c r="LP401" s="1960"/>
    </row>
    <row r="402" s="1488" customFormat="1" ht="47" customHeight="1" spans="1:328">
      <c r="A402" s="1832">
        <v>45940</v>
      </c>
      <c r="B402" s="1660" t="s">
        <v>1503</v>
      </c>
      <c r="C402" s="1661" t="s">
        <v>98</v>
      </c>
      <c r="D402" s="1662">
        <v>4500181409</v>
      </c>
      <c r="E402" s="2415" t="s">
        <v>1504</v>
      </c>
      <c r="F402" s="1662" t="s">
        <v>1505</v>
      </c>
      <c r="G402" s="1863" t="s">
        <v>101</v>
      </c>
      <c r="H402" s="1863" t="s">
        <v>101</v>
      </c>
      <c r="I402" s="1880" t="s">
        <v>110</v>
      </c>
      <c r="J402" s="1543">
        <v>4128</v>
      </c>
      <c r="K402" s="1876">
        <v>0</v>
      </c>
      <c r="L402" s="1876">
        <v>24</v>
      </c>
      <c r="M402" s="1876">
        <f t="shared" si="310"/>
        <v>172</v>
      </c>
      <c r="N402" s="1673">
        <v>45969</v>
      </c>
      <c r="O402" s="1673">
        <v>45967</v>
      </c>
      <c r="P402" s="1878"/>
      <c r="Q402" s="2079" t="s">
        <v>78</v>
      </c>
      <c r="R402" s="1577">
        <v>4128</v>
      </c>
      <c r="S402" s="1577">
        <f t="shared" si="286"/>
        <v>0</v>
      </c>
      <c r="T402" s="1577"/>
      <c r="U402" s="2938" t="s">
        <v>829</v>
      </c>
      <c r="V402" s="1880"/>
      <c r="W402" s="1880" t="s">
        <v>111</v>
      </c>
      <c r="X402" s="1900">
        <v>45940</v>
      </c>
      <c r="Y402" s="1930" t="s">
        <v>88</v>
      </c>
      <c r="Z402" s="1930" t="s">
        <v>88</v>
      </c>
      <c r="AA402" s="1930"/>
      <c r="AB402" s="1930"/>
      <c r="AC402" s="1597" t="s">
        <v>1506</v>
      </c>
      <c r="AD402" s="1692" t="s">
        <v>104</v>
      </c>
      <c r="AE402" s="2093">
        <v>0.5248</v>
      </c>
      <c r="AF402" s="2095">
        <f t="shared" si="328"/>
        <v>2166.3744</v>
      </c>
      <c r="AG402" s="1942" t="s">
        <v>1507</v>
      </c>
      <c r="AH402" s="1947" t="s">
        <v>81</v>
      </c>
      <c r="AI402" s="1947"/>
      <c r="AJ402" s="1947">
        <v>9</v>
      </c>
      <c r="AK402" s="1948">
        <f>J402</f>
        <v>4128</v>
      </c>
      <c r="AL402" s="1948"/>
      <c r="AM402" s="1948">
        <f>J402/24</f>
        <v>172</v>
      </c>
      <c r="AN402" s="1948"/>
      <c r="AO402" s="1948"/>
      <c r="AP402" s="1948"/>
      <c r="AQ402" s="1948"/>
      <c r="AR402" s="1948" t="s">
        <v>63</v>
      </c>
      <c r="AS402" s="1948">
        <f t="shared" si="327"/>
        <v>4128</v>
      </c>
      <c r="AT402" s="1948"/>
      <c r="AU402" s="1430">
        <f t="shared" si="316"/>
        <v>458.666666666667</v>
      </c>
      <c r="AV402" s="1430">
        <f t="shared" si="317"/>
        <v>458.666666666667</v>
      </c>
      <c r="AW402" s="1430">
        <f t="shared" si="318"/>
        <v>458.666666666667</v>
      </c>
      <c r="AX402" s="1430">
        <f t="shared" si="319"/>
        <v>458.666666666667</v>
      </c>
      <c r="AY402" s="1430">
        <f t="shared" si="320"/>
        <v>458.666666666667</v>
      </c>
      <c r="AZ402" s="1430">
        <f t="shared" si="321"/>
        <v>458.666666666667</v>
      </c>
      <c r="BA402" s="1430">
        <f t="shared" si="322"/>
        <v>458.666666666667</v>
      </c>
      <c r="BB402" s="1430">
        <f t="shared" si="323"/>
        <v>458.666666666667</v>
      </c>
      <c r="BC402" s="1430">
        <f t="shared" si="324"/>
        <v>458.666666666667</v>
      </c>
      <c r="BD402" s="1430">
        <f t="shared" si="325"/>
        <v>439.555555555556</v>
      </c>
      <c r="BE402" s="1430">
        <f t="shared" si="326"/>
        <v>19.1111111111111</v>
      </c>
      <c r="BF402" s="1876"/>
      <c r="BG402" s="1959"/>
      <c r="BH402" s="1960"/>
      <c r="BI402" s="1960"/>
      <c r="BJ402" s="1960"/>
      <c r="BK402" s="1960"/>
      <c r="BL402" s="1960"/>
      <c r="BM402" s="1960"/>
      <c r="BN402" s="1960"/>
      <c r="BO402" s="1960"/>
      <c r="BP402" s="1960"/>
      <c r="BQ402" s="1960"/>
      <c r="BR402" s="1960"/>
      <c r="BS402" s="1960"/>
      <c r="BT402" s="1960"/>
      <c r="BU402" s="1960"/>
      <c r="BV402" s="1960"/>
      <c r="BW402" s="1960"/>
      <c r="BX402" s="1960"/>
      <c r="BY402" s="1960"/>
      <c r="BZ402" s="1960"/>
      <c r="CA402" s="1960"/>
      <c r="CB402" s="1960"/>
      <c r="CC402" s="1960"/>
      <c r="CD402" s="1960"/>
      <c r="CE402" s="1960"/>
      <c r="CF402" s="1960"/>
      <c r="CG402" s="1960"/>
      <c r="CH402" s="1960"/>
      <c r="CI402" s="1960"/>
      <c r="CJ402" s="1960"/>
      <c r="CK402" s="1960"/>
      <c r="CL402" s="1960"/>
      <c r="CM402" s="1960"/>
      <c r="CN402" s="1960"/>
      <c r="CO402" s="1960"/>
      <c r="CP402" s="1960"/>
      <c r="CQ402" s="1960"/>
      <c r="CR402" s="1960"/>
      <c r="CS402" s="1960"/>
      <c r="CT402" s="1960"/>
      <c r="CU402" s="1960"/>
      <c r="CV402" s="1960"/>
      <c r="CW402" s="1960"/>
      <c r="CX402" s="1960"/>
      <c r="CY402" s="1960"/>
      <c r="CZ402" s="1960"/>
      <c r="DA402" s="1960"/>
      <c r="DB402" s="1960"/>
      <c r="DC402" s="1960"/>
      <c r="DD402" s="1960"/>
      <c r="DE402" s="1960"/>
      <c r="DF402" s="1960"/>
      <c r="DG402" s="1960"/>
      <c r="DH402" s="1960"/>
      <c r="DI402" s="1960"/>
      <c r="DJ402" s="1960"/>
      <c r="DK402" s="1960"/>
      <c r="DL402" s="1960"/>
      <c r="DM402" s="1960"/>
      <c r="DN402" s="1960"/>
      <c r="DO402" s="1960"/>
      <c r="DP402" s="1960"/>
      <c r="DQ402" s="1960"/>
      <c r="DR402" s="1960"/>
      <c r="DS402" s="1960"/>
      <c r="DT402" s="1960"/>
      <c r="DU402" s="1960"/>
      <c r="DV402" s="1960"/>
      <c r="DW402" s="1960"/>
      <c r="DX402" s="1960"/>
      <c r="DY402" s="1960"/>
      <c r="DZ402" s="1960"/>
      <c r="EA402" s="1960"/>
      <c r="EB402" s="1960"/>
      <c r="EC402" s="1960"/>
      <c r="ED402" s="1960"/>
      <c r="EE402" s="1960"/>
      <c r="EF402" s="1960"/>
      <c r="EG402" s="1960"/>
      <c r="EH402" s="1960"/>
      <c r="EI402" s="1960"/>
      <c r="EJ402" s="1960"/>
      <c r="EK402" s="1960"/>
      <c r="EL402" s="1960"/>
      <c r="EM402" s="1960"/>
      <c r="EN402" s="1960"/>
      <c r="EO402" s="1960"/>
      <c r="EP402" s="1960"/>
      <c r="EQ402" s="1960"/>
      <c r="ER402" s="1960"/>
      <c r="ES402" s="1960"/>
      <c r="ET402" s="1960"/>
      <c r="EU402" s="1960"/>
      <c r="EV402" s="1960"/>
      <c r="EW402" s="1960"/>
      <c r="EX402" s="1960"/>
      <c r="EY402" s="1960"/>
      <c r="EZ402" s="1960"/>
      <c r="FA402" s="1960"/>
      <c r="FB402" s="1960"/>
      <c r="FC402" s="1960"/>
      <c r="FD402" s="1960"/>
      <c r="FE402" s="1960"/>
      <c r="FF402" s="1960"/>
      <c r="FG402" s="1960"/>
      <c r="FH402" s="1960"/>
      <c r="FI402" s="1960"/>
      <c r="FJ402" s="1960"/>
      <c r="FK402" s="1960"/>
      <c r="FL402" s="1960"/>
      <c r="FM402" s="1960"/>
      <c r="FN402" s="1960"/>
      <c r="FO402" s="1960"/>
      <c r="FP402" s="1960"/>
      <c r="FQ402" s="1960"/>
      <c r="FR402" s="1960"/>
      <c r="FS402" s="1960"/>
      <c r="FT402" s="1960"/>
      <c r="FU402" s="1960"/>
      <c r="FV402" s="1960"/>
      <c r="FW402" s="1960"/>
      <c r="FX402" s="1960"/>
      <c r="FY402" s="1960"/>
      <c r="FZ402" s="1960"/>
      <c r="GA402" s="1960"/>
      <c r="GB402" s="1960"/>
      <c r="GC402" s="1960"/>
      <c r="GD402" s="1960"/>
      <c r="GE402" s="1960"/>
      <c r="GF402" s="1960"/>
      <c r="GG402" s="1960"/>
      <c r="GH402" s="1960"/>
      <c r="GI402" s="1960"/>
      <c r="GJ402" s="1960"/>
      <c r="GK402" s="1960"/>
      <c r="GL402" s="1960"/>
      <c r="GM402" s="1960"/>
      <c r="GN402" s="1960"/>
      <c r="GO402" s="1960"/>
      <c r="GP402" s="1960"/>
      <c r="GQ402" s="1960"/>
      <c r="GR402" s="1960"/>
      <c r="GS402" s="1960"/>
      <c r="GT402" s="1960"/>
      <c r="GU402" s="1960"/>
      <c r="GV402" s="1960"/>
      <c r="GW402" s="1960"/>
      <c r="GX402" s="1960"/>
      <c r="GY402" s="1960"/>
      <c r="GZ402" s="1960"/>
      <c r="HA402" s="1960"/>
      <c r="HB402" s="1960"/>
      <c r="HC402" s="1960"/>
      <c r="HD402" s="1960"/>
      <c r="HE402" s="1960"/>
      <c r="HF402" s="1960"/>
      <c r="HG402" s="1960"/>
      <c r="HH402" s="1960"/>
      <c r="HI402" s="1960"/>
      <c r="HJ402" s="1960"/>
      <c r="HK402" s="1960"/>
      <c r="HL402" s="1960"/>
      <c r="HM402" s="1960"/>
      <c r="HN402" s="1960"/>
      <c r="HO402" s="1960"/>
      <c r="HP402" s="1960"/>
      <c r="HQ402" s="1960"/>
      <c r="HR402" s="1960"/>
      <c r="HS402" s="1960"/>
      <c r="HT402" s="1960"/>
      <c r="HU402" s="1960"/>
      <c r="HV402" s="1960"/>
      <c r="HW402" s="1960"/>
      <c r="HX402" s="1960"/>
      <c r="HY402" s="1960"/>
      <c r="HZ402" s="1960"/>
      <c r="IA402" s="1960"/>
      <c r="IB402" s="1960"/>
      <c r="IC402" s="1960"/>
      <c r="ID402" s="1960"/>
      <c r="IE402" s="1960"/>
      <c r="IF402" s="1960"/>
      <c r="IG402" s="1960"/>
      <c r="IH402" s="1960"/>
      <c r="II402" s="1960"/>
      <c r="IJ402" s="1960"/>
      <c r="IK402" s="1960"/>
      <c r="IL402" s="1960"/>
      <c r="IM402" s="1960"/>
      <c r="IN402" s="1960"/>
      <c r="IO402" s="1960"/>
      <c r="IP402" s="1960"/>
      <c r="IQ402" s="1960"/>
      <c r="IR402" s="1960"/>
      <c r="IS402" s="1960"/>
      <c r="IT402" s="1960"/>
      <c r="IU402" s="1960"/>
      <c r="IV402" s="1960"/>
      <c r="IW402" s="1960"/>
      <c r="IX402" s="1960"/>
      <c r="IY402" s="1960"/>
      <c r="IZ402" s="1960"/>
      <c r="JA402" s="1960"/>
      <c r="JB402" s="1960"/>
      <c r="JC402" s="1960"/>
      <c r="JD402" s="1960"/>
      <c r="JE402" s="1960"/>
      <c r="JF402" s="1960"/>
      <c r="JG402" s="1960"/>
      <c r="JH402" s="1960"/>
      <c r="JI402" s="1960"/>
      <c r="JJ402" s="1960"/>
      <c r="JK402" s="1960"/>
      <c r="JL402" s="1960"/>
      <c r="JM402" s="1960"/>
      <c r="JN402" s="1960"/>
      <c r="JO402" s="1960"/>
      <c r="JP402" s="1960"/>
      <c r="JQ402" s="1960"/>
      <c r="JR402" s="1960"/>
      <c r="JS402" s="1960"/>
      <c r="JT402" s="1960"/>
      <c r="JU402" s="1960"/>
      <c r="JV402" s="1960"/>
      <c r="JW402" s="1960"/>
      <c r="JX402" s="1960"/>
      <c r="JY402" s="1960"/>
      <c r="JZ402" s="1960"/>
      <c r="KA402" s="1960"/>
      <c r="KB402" s="1960"/>
      <c r="KC402" s="1960"/>
      <c r="KD402" s="1960"/>
      <c r="KE402" s="1960"/>
      <c r="KF402" s="1960"/>
      <c r="KG402" s="1960"/>
      <c r="KH402" s="1960"/>
      <c r="KI402" s="1960"/>
      <c r="KJ402" s="1960"/>
      <c r="KK402" s="1960"/>
      <c r="KL402" s="1960"/>
      <c r="KM402" s="1960"/>
      <c r="KN402" s="1960"/>
      <c r="KO402" s="1960"/>
      <c r="KP402" s="1960"/>
      <c r="KQ402" s="1960"/>
      <c r="KR402" s="1960"/>
      <c r="KS402" s="1960"/>
      <c r="KT402" s="1960"/>
      <c r="KU402" s="1960"/>
      <c r="KV402" s="1960"/>
      <c r="KW402" s="1960"/>
      <c r="KX402" s="1960"/>
      <c r="KY402" s="1960"/>
      <c r="KZ402" s="1960"/>
      <c r="LA402" s="1960"/>
      <c r="LB402" s="1960"/>
      <c r="LC402" s="1960"/>
      <c r="LD402" s="1960"/>
      <c r="LE402" s="1960"/>
      <c r="LF402" s="1960"/>
      <c r="LG402" s="1960"/>
      <c r="LH402" s="1960"/>
      <c r="LI402" s="1960"/>
      <c r="LJ402" s="1960"/>
      <c r="LK402" s="1960"/>
      <c r="LL402" s="1960"/>
      <c r="LM402" s="1960"/>
      <c r="LN402" s="1960"/>
      <c r="LO402" s="1960"/>
      <c r="LP402" s="1960"/>
    </row>
    <row r="403" s="1488" customFormat="1" ht="47" customHeight="1" spans="1:328">
      <c r="A403" s="1832">
        <v>45940</v>
      </c>
      <c r="B403" s="1660" t="s">
        <v>1503</v>
      </c>
      <c r="C403" s="1661" t="s">
        <v>98</v>
      </c>
      <c r="D403" s="1662">
        <v>4500181409</v>
      </c>
      <c r="E403" s="2415" t="s">
        <v>1508</v>
      </c>
      <c r="F403" s="1662" t="s">
        <v>1509</v>
      </c>
      <c r="G403" s="1863" t="s">
        <v>101</v>
      </c>
      <c r="H403" s="1863" t="s">
        <v>101</v>
      </c>
      <c r="I403" s="1880" t="s">
        <v>110</v>
      </c>
      <c r="J403" s="1543">
        <v>4800</v>
      </c>
      <c r="K403" s="1876">
        <v>0</v>
      </c>
      <c r="L403" s="1876">
        <v>24</v>
      </c>
      <c r="M403" s="1876">
        <f t="shared" si="310"/>
        <v>200</v>
      </c>
      <c r="N403" s="1673">
        <v>45969</v>
      </c>
      <c r="O403" s="1673">
        <v>45967</v>
      </c>
      <c r="P403" s="1878"/>
      <c r="Q403" s="2079" t="s">
        <v>78</v>
      </c>
      <c r="R403" s="1577">
        <v>4800</v>
      </c>
      <c r="S403" s="1577">
        <f t="shared" si="286"/>
        <v>0</v>
      </c>
      <c r="T403" s="1577"/>
      <c r="U403" s="2938" t="s">
        <v>829</v>
      </c>
      <c r="V403" s="1880"/>
      <c r="W403" s="1880" t="s">
        <v>111</v>
      </c>
      <c r="X403" s="1900">
        <v>45940</v>
      </c>
      <c r="Y403" s="1930" t="s">
        <v>88</v>
      </c>
      <c r="Z403" s="1930" t="s">
        <v>88</v>
      </c>
      <c r="AA403" s="1930"/>
      <c r="AB403" s="1930"/>
      <c r="AC403" s="1597" t="s">
        <v>1506</v>
      </c>
      <c r="AD403" s="1692" t="s">
        <v>104</v>
      </c>
      <c r="AE403" s="2093">
        <v>0.5207</v>
      </c>
      <c r="AF403" s="2095">
        <f t="shared" si="328"/>
        <v>2499.36</v>
      </c>
      <c r="AG403" s="1942" t="s">
        <v>1510</v>
      </c>
      <c r="AH403" s="1947" t="s">
        <v>81</v>
      </c>
      <c r="AI403" s="1947"/>
      <c r="AJ403" s="1947">
        <v>9</v>
      </c>
      <c r="AK403" s="1948">
        <f>J403</f>
        <v>4800</v>
      </c>
      <c r="AL403" s="1948"/>
      <c r="AM403" s="1948">
        <f>J403/24</f>
        <v>200</v>
      </c>
      <c r="AN403" s="1948"/>
      <c r="AO403" s="1948"/>
      <c r="AP403" s="1948"/>
      <c r="AQ403" s="1948"/>
      <c r="AR403" s="1948" t="s">
        <v>63</v>
      </c>
      <c r="AS403" s="1948">
        <f t="shared" si="327"/>
        <v>4800</v>
      </c>
      <c r="AT403" s="1948"/>
      <c r="AU403" s="1430">
        <f t="shared" si="316"/>
        <v>533.333333333333</v>
      </c>
      <c r="AV403" s="1430">
        <f t="shared" si="317"/>
        <v>533.333333333333</v>
      </c>
      <c r="AW403" s="1430">
        <f t="shared" si="318"/>
        <v>533.333333333333</v>
      </c>
      <c r="AX403" s="1430">
        <f t="shared" si="319"/>
        <v>533.333333333333</v>
      </c>
      <c r="AY403" s="1430">
        <f t="shared" si="320"/>
        <v>533.333333333333</v>
      </c>
      <c r="AZ403" s="1430">
        <f t="shared" si="321"/>
        <v>533.333333333333</v>
      </c>
      <c r="BA403" s="1430">
        <f t="shared" si="322"/>
        <v>533.333333333333</v>
      </c>
      <c r="BB403" s="1430">
        <f t="shared" si="323"/>
        <v>533.333333333333</v>
      </c>
      <c r="BC403" s="1430">
        <f t="shared" si="324"/>
        <v>533.333333333333</v>
      </c>
      <c r="BD403" s="1430">
        <f t="shared" si="325"/>
        <v>511.111111111111</v>
      </c>
      <c r="BE403" s="1430">
        <f t="shared" si="326"/>
        <v>22.2222222222222</v>
      </c>
      <c r="BF403" s="1876"/>
      <c r="BG403" s="1959"/>
      <c r="BH403" s="1960"/>
      <c r="BI403" s="1960"/>
      <c r="BJ403" s="1960"/>
      <c r="BK403" s="1960"/>
      <c r="BL403" s="1960"/>
      <c r="BM403" s="1960"/>
      <c r="BN403" s="1960"/>
      <c r="BO403" s="1960"/>
      <c r="BP403" s="1960"/>
      <c r="BQ403" s="1960"/>
      <c r="BR403" s="1960"/>
      <c r="BS403" s="1960"/>
      <c r="BT403" s="1960"/>
      <c r="BU403" s="1960"/>
      <c r="BV403" s="1960"/>
      <c r="BW403" s="1960"/>
      <c r="BX403" s="1960"/>
      <c r="BY403" s="1960"/>
      <c r="BZ403" s="1960"/>
      <c r="CA403" s="1960"/>
      <c r="CB403" s="1960"/>
      <c r="CC403" s="1960"/>
      <c r="CD403" s="1960"/>
      <c r="CE403" s="1960"/>
      <c r="CF403" s="1960"/>
      <c r="CG403" s="1960"/>
      <c r="CH403" s="1960"/>
      <c r="CI403" s="1960"/>
      <c r="CJ403" s="1960"/>
      <c r="CK403" s="1960"/>
      <c r="CL403" s="1960"/>
      <c r="CM403" s="1960"/>
      <c r="CN403" s="1960"/>
      <c r="CO403" s="1960"/>
      <c r="CP403" s="1960"/>
      <c r="CQ403" s="1960"/>
      <c r="CR403" s="1960"/>
      <c r="CS403" s="1960"/>
      <c r="CT403" s="1960"/>
      <c r="CU403" s="1960"/>
      <c r="CV403" s="1960"/>
      <c r="CW403" s="1960"/>
      <c r="CX403" s="1960"/>
      <c r="CY403" s="1960"/>
      <c r="CZ403" s="1960"/>
      <c r="DA403" s="1960"/>
      <c r="DB403" s="1960"/>
      <c r="DC403" s="1960"/>
      <c r="DD403" s="1960"/>
      <c r="DE403" s="1960"/>
      <c r="DF403" s="1960"/>
      <c r="DG403" s="1960"/>
      <c r="DH403" s="1960"/>
      <c r="DI403" s="1960"/>
      <c r="DJ403" s="1960"/>
      <c r="DK403" s="1960"/>
      <c r="DL403" s="1960"/>
      <c r="DM403" s="1960"/>
      <c r="DN403" s="1960"/>
      <c r="DO403" s="1960"/>
      <c r="DP403" s="1960"/>
      <c r="DQ403" s="1960"/>
      <c r="DR403" s="1960"/>
      <c r="DS403" s="1960"/>
      <c r="DT403" s="1960"/>
      <c r="DU403" s="1960"/>
      <c r="DV403" s="1960"/>
      <c r="DW403" s="1960"/>
      <c r="DX403" s="1960"/>
      <c r="DY403" s="1960"/>
      <c r="DZ403" s="1960"/>
      <c r="EA403" s="1960"/>
      <c r="EB403" s="1960"/>
      <c r="EC403" s="1960"/>
      <c r="ED403" s="1960"/>
      <c r="EE403" s="1960"/>
      <c r="EF403" s="1960"/>
      <c r="EG403" s="1960"/>
      <c r="EH403" s="1960"/>
      <c r="EI403" s="1960"/>
      <c r="EJ403" s="1960"/>
      <c r="EK403" s="1960"/>
      <c r="EL403" s="1960"/>
      <c r="EM403" s="1960"/>
      <c r="EN403" s="1960"/>
      <c r="EO403" s="1960"/>
      <c r="EP403" s="1960"/>
      <c r="EQ403" s="1960"/>
      <c r="ER403" s="1960"/>
      <c r="ES403" s="1960"/>
      <c r="ET403" s="1960"/>
      <c r="EU403" s="1960"/>
      <c r="EV403" s="1960"/>
      <c r="EW403" s="1960"/>
      <c r="EX403" s="1960"/>
      <c r="EY403" s="1960"/>
      <c r="EZ403" s="1960"/>
      <c r="FA403" s="1960"/>
      <c r="FB403" s="1960"/>
      <c r="FC403" s="1960"/>
      <c r="FD403" s="1960"/>
      <c r="FE403" s="1960"/>
      <c r="FF403" s="1960"/>
      <c r="FG403" s="1960"/>
      <c r="FH403" s="1960"/>
      <c r="FI403" s="1960"/>
      <c r="FJ403" s="1960"/>
      <c r="FK403" s="1960"/>
      <c r="FL403" s="1960"/>
      <c r="FM403" s="1960"/>
      <c r="FN403" s="1960"/>
      <c r="FO403" s="1960"/>
      <c r="FP403" s="1960"/>
      <c r="FQ403" s="1960"/>
      <c r="FR403" s="1960"/>
      <c r="FS403" s="1960"/>
      <c r="FT403" s="1960"/>
      <c r="FU403" s="1960"/>
      <c r="FV403" s="1960"/>
      <c r="FW403" s="1960"/>
      <c r="FX403" s="1960"/>
      <c r="FY403" s="1960"/>
      <c r="FZ403" s="1960"/>
      <c r="GA403" s="1960"/>
      <c r="GB403" s="1960"/>
      <c r="GC403" s="1960"/>
      <c r="GD403" s="1960"/>
      <c r="GE403" s="1960"/>
      <c r="GF403" s="1960"/>
      <c r="GG403" s="1960"/>
      <c r="GH403" s="1960"/>
      <c r="GI403" s="1960"/>
      <c r="GJ403" s="1960"/>
      <c r="GK403" s="1960"/>
      <c r="GL403" s="1960"/>
      <c r="GM403" s="1960"/>
      <c r="GN403" s="1960"/>
      <c r="GO403" s="1960"/>
      <c r="GP403" s="1960"/>
      <c r="GQ403" s="1960"/>
      <c r="GR403" s="1960"/>
      <c r="GS403" s="1960"/>
      <c r="GT403" s="1960"/>
      <c r="GU403" s="1960"/>
      <c r="GV403" s="1960"/>
      <c r="GW403" s="1960"/>
      <c r="GX403" s="1960"/>
      <c r="GY403" s="1960"/>
      <c r="GZ403" s="1960"/>
      <c r="HA403" s="1960"/>
      <c r="HB403" s="1960"/>
      <c r="HC403" s="1960"/>
      <c r="HD403" s="1960"/>
      <c r="HE403" s="1960"/>
      <c r="HF403" s="1960"/>
      <c r="HG403" s="1960"/>
      <c r="HH403" s="1960"/>
      <c r="HI403" s="1960"/>
      <c r="HJ403" s="1960"/>
      <c r="HK403" s="1960"/>
      <c r="HL403" s="1960"/>
      <c r="HM403" s="1960"/>
      <c r="HN403" s="1960"/>
      <c r="HO403" s="1960"/>
      <c r="HP403" s="1960"/>
      <c r="HQ403" s="1960"/>
      <c r="HR403" s="1960"/>
      <c r="HS403" s="1960"/>
      <c r="HT403" s="1960"/>
      <c r="HU403" s="1960"/>
      <c r="HV403" s="1960"/>
      <c r="HW403" s="1960"/>
      <c r="HX403" s="1960"/>
      <c r="HY403" s="1960"/>
      <c r="HZ403" s="1960"/>
      <c r="IA403" s="1960"/>
      <c r="IB403" s="1960"/>
      <c r="IC403" s="1960"/>
      <c r="ID403" s="1960"/>
      <c r="IE403" s="1960"/>
      <c r="IF403" s="1960"/>
      <c r="IG403" s="1960"/>
      <c r="IH403" s="1960"/>
      <c r="II403" s="1960"/>
      <c r="IJ403" s="1960"/>
      <c r="IK403" s="1960"/>
      <c r="IL403" s="1960"/>
      <c r="IM403" s="1960"/>
      <c r="IN403" s="1960"/>
      <c r="IO403" s="1960"/>
      <c r="IP403" s="1960"/>
      <c r="IQ403" s="1960"/>
      <c r="IR403" s="1960"/>
      <c r="IS403" s="1960"/>
      <c r="IT403" s="1960"/>
      <c r="IU403" s="1960"/>
      <c r="IV403" s="1960"/>
      <c r="IW403" s="1960"/>
      <c r="IX403" s="1960"/>
      <c r="IY403" s="1960"/>
      <c r="IZ403" s="1960"/>
      <c r="JA403" s="1960"/>
      <c r="JB403" s="1960"/>
      <c r="JC403" s="1960"/>
      <c r="JD403" s="1960"/>
      <c r="JE403" s="1960"/>
      <c r="JF403" s="1960"/>
      <c r="JG403" s="1960"/>
      <c r="JH403" s="1960"/>
      <c r="JI403" s="1960"/>
      <c r="JJ403" s="1960"/>
      <c r="JK403" s="1960"/>
      <c r="JL403" s="1960"/>
      <c r="JM403" s="1960"/>
      <c r="JN403" s="1960"/>
      <c r="JO403" s="1960"/>
      <c r="JP403" s="1960"/>
      <c r="JQ403" s="1960"/>
      <c r="JR403" s="1960"/>
      <c r="JS403" s="1960"/>
      <c r="JT403" s="1960"/>
      <c r="JU403" s="1960"/>
      <c r="JV403" s="1960"/>
      <c r="JW403" s="1960"/>
      <c r="JX403" s="1960"/>
      <c r="JY403" s="1960"/>
      <c r="JZ403" s="1960"/>
      <c r="KA403" s="1960"/>
      <c r="KB403" s="1960"/>
      <c r="KC403" s="1960"/>
      <c r="KD403" s="1960"/>
      <c r="KE403" s="1960"/>
      <c r="KF403" s="1960"/>
      <c r="KG403" s="1960"/>
      <c r="KH403" s="1960"/>
      <c r="KI403" s="1960"/>
      <c r="KJ403" s="1960"/>
      <c r="KK403" s="1960"/>
      <c r="KL403" s="1960"/>
      <c r="KM403" s="1960"/>
      <c r="KN403" s="1960"/>
      <c r="KO403" s="1960"/>
      <c r="KP403" s="1960"/>
      <c r="KQ403" s="1960"/>
      <c r="KR403" s="1960"/>
      <c r="KS403" s="1960"/>
      <c r="KT403" s="1960"/>
      <c r="KU403" s="1960"/>
      <c r="KV403" s="1960"/>
      <c r="KW403" s="1960"/>
      <c r="KX403" s="1960"/>
      <c r="KY403" s="1960"/>
      <c r="KZ403" s="1960"/>
      <c r="LA403" s="1960"/>
      <c r="LB403" s="1960"/>
      <c r="LC403" s="1960"/>
      <c r="LD403" s="1960"/>
      <c r="LE403" s="1960"/>
      <c r="LF403" s="1960"/>
      <c r="LG403" s="1960"/>
      <c r="LH403" s="1960"/>
      <c r="LI403" s="1960"/>
      <c r="LJ403" s="1960"/>
      <c r="LK403" s="1960"/>
      <c r="LL403" s="1960"/>
      <c r="LM403" s="1960"/>
      <c r="LN403" s="1960"/>
      <c r="LO403" s="1960"/>
      <c r="LP403" s="1960"/>
    </row>
    <row r="404" s="1488" customFormat="1" ht="47" customHeight="1" spans="1:328">
      <c r="A404" s="1832">
        <v>45929</v>
      </c>
      <c r="B404" s="1660" t="s">
        <v>164</v>
      </c>
      <c r="C404" s="1661" t="s">
        <v>165</v>
      </c>
      <c r="D404" s="1662">
        <v>4500180923</v>
      </c>
      <c r="E404" s="2415">
        <v>8150972451</v>
      </c>
      <c r="F404" s="1662" t="s">
        <v>1511</v>
      </c>
      <c r="G404" s="1863" t="s">
        <v>167</v>
      </c>
      <c r="H404" s="1863" t="s">
        <v>101</v>
      </c>
      <c r="I404" s="1880" t="s">
        <v>110</v>
      </c>
      <c r="J404" s="1543">
        <v>4992</v>
      </c>
      <c r="K404" s="1876">
        <v>0</v>
      </c>
      <c r="L404" s="1876">
        <v>24</v>
      </c>
      <c r="M404" s="1876">
        <f t="shared" si="310"/>
        <v>208</v>
      </c>
      <c r="N404" s="1673">
        <v>45972</v>
      </c>
      <c r="O404" s="1673">
        <v>45971</v>
      </c>
      <c r="P404" s="1878">
        <v>45973</v>
      </c>
      <c r="Q404" s="2079" t="s">
        <v>78</v>
      </c>
      <c r="R404" s="1577">
        <v>4992</v>
      </c>
      <c r="S404" s="1577">
        <f t="shared" si="286"/>
        <v>0</v>
      </c>
      <c r="T404" s="1577"/>
      <c r="U404" s="2938" t="s">
        <v>829</v>
      </c>
      <c r="V404" s="1880"/>
      <c r="W404" s="1880" t="s">
        <v>111</v>
      </c>
      <c r="X404" s="1900">
        <v>45929</v>
      </c>
      <c r="Y404" s="1930" t="s">
        <v>88</v>
      </c>
      <c r="Z404" s="1930" t="s">
        <v>88</v>
      </c>
      <c r="AA404" s="1930" t="s">
        <v>1512</v>
      </c>
      <c r="AB404" s="1930"/>
      <c r="AC404" s="1683" t="s">
        <v>1513</v>
      </c>
      <c r="AD404" s="1692" t="s">
        <v>1256</v>
      </c>
      <c r="AE404" s="2093">
        <v>0.8747</v>
      </c>
      <c r="AF404" s="2095">
        <f t="shared" si="328"/>
        <v>4366.5024</v>
      </c>
      <c r="AG404" s="1942" t="s">
        <v>1514</v>
      </c>
      <c r="AH404" s="1947" t="s">
        <v>81</v>
      </c>
      <c r="AI404" s="1947"/>
      <c r="AJ404" s="1947">
        <v>9</v>
      </c>
      <c r="AK404" s="1948"/>
      <c r="AL404" s="1948">
        <f>J404</f>
        <v>4992</v>
      </c>
      <c r="AM404" s="1948"/>
      <c r="AN404" s="1948"/>
      <c r="AO404" s="1948">
        <f>J404/24</f>
        <v>208</v>
      </c>
      <c r="AP404" s="1948"/>
      <c r="AQ404" s="1948"/>
      <c r="AR404" s="1948" t="s">
        <v>63</v>
      </c>
      <c r="AS404" s="1948">
        <f t="shared" si="327"/>
        <v>4992</v>
      </c>
      <c r="AT404" s="1948"/>
      <c r="AU404" s="1430">
        <f t="shared" si="316"/>
        <v>554.666666666667</v>
      </c>
      <c r="AV404" s="1430">
        <f t="shared" si="317"/>
        <v>554.666666666667</v>
      </c>
      <c r="AW404" s="1430">
        <f t="shared" si="318"/>
        <v>554.666666666667</v>
      </c>
      <c r="AX404" s="1430">
        <f t="shared" si="319"/>
        <v>554.666666666667</v>
      </c>
      <c r="AY404" s="1430">
        <f t="shared" si="320"/>
        <v>554.666666666667</v>
      </c>
      <c r="AZ404" s="1430">
        <f t="shared" si="321"/>
        <v>554.666666666667</v>
      </c>
      <c r="BA404" s="1430">
        <f t="shared" si="322"/>
        <v>554.666666666667</v>
      </c>
      <c r="BB404" s="1430">
        <f t="shared" si="323"/>
        <v>554.666666666667</v>
      </c>
      <c r="BC404" s="1430">
        <f t="shared" si="324"/>
        <v>554.666666666667</v>
      </c>
      <c r="BD404" s="1430">
        <f t="shared" si="325"/>
        <v>531.555555555556</v>
      </c>
      <c r="BE404" s="1430">
        <f t="shared" si="326"/>
        <v>23.1111111111111</v>
      </c>
      <c r="BF404" s="1876"/>
      <c r="BG404" s="1959"/>
      <c r="BH404" s="1960"/>
      <c r="BI404" s="1960"/>
      <c r="BJ404" s="1960"/>
      <c r="BK404" s="1960"/>
      <c r="BL404" s="1960"/>
      <c r="BM404" s="1960"/>
      <c r="BN404" s="1960"/>
      <c r="BO404" s="1960"/>
      <c r="BP404" s="1960"/>
      <c r="BQ404" s="1960"/>
      <c r="BR404" s="1960"/>
      <c r="BS404" s="1960"/>
      <c r="BT404" s="1960"/>
      <c r="BU404" s="1960"/>
      <c r="BV404" s="1960"/>
      <c r="BW404" s="1960"/>
      <c r="BX404" s="1960"/>
      <c r="BY404" s="1960"/>
      <c r="BZ404" s="1960"/>
      <c r="CA404" s="1960"/>
      <c r="CB404" s="1960"/>
      <c r="CC404" s="1960"/>
      <c r="CD404" s="1960"/>
      <c r="CE404" s="1960"/>
      <c r="CF404" s="1960"/>
      <c r="CG404" s="1960"/>
      <c r="CH404" s="1960"/>
      <c r="CI404" s="1960"/>
      <c r="CJ404" s="1960"/>
      <c r="CK404" s="1960"/>
      <c r="CL404" s="1960"/>
      <c r="CM404" s="1960"/>
      <c r="CN404" s="1960"/>
      <c r="CO404" s="1960"/>
      <c r="CP404" s="1960"/>
      <c r="CQ404" s="1960"/>
      <c r="CR404" s="1960"/>
      <c r="CS404" s="1960"/>
      <c r="CT404" s="1960"/>
      <c r="CU404" s="1960"/>
      <c r="CV404" s="1960"/>
      <c r="CW404" s="1960"/>
      <c r="CX404" s="1960"/>
      <c r="CY404" s="1960"/>
      <c r="CZ404" s="1960"/>
      <c r="DA404" s="1960"/>
      <c r="DB404" s="1960"/>
      <c r="DC404" s="1960"/>
      <c r="DD404" s="1960"/>
      <c r="DE404" s="1960"/>
      <c r="DF404" s="1960"/>
      <c r="DG404" s="1960"/>
      <c r="DH404" s="1960"/>
      <c r="DI404" s="1960"/>
      <c r="DJ404" s="1960"/>
      <c r="DK404" s="1960"/>
      <c r="DL404" s="1960"/>
      <c r="DM404" s="1960"/>
      <c r="DN404" s="1960"/>
      <c r="DO404" s="1960"/>
      <c r="DP404" s="1960"/>
      <c r="DQ404" s="1960"/>
      <c r="DR404" s="1960"/>
      <c r="DS404" s="1960"/>
      <c r="DT404" s="1960"/>
      <c r="DU404" s="1960"/>
      <c r="DV404" s="1960"/>
      <c r="DW404" s="1960"/>
      <c r="DX404" s="1960"/>
      <c r="DY404" s="1960"/>
      <c r="DZ404" s="1960"/>
      <c r="EA404" s="1960"/>
      <c r="EB404" s="1960"/>
      <c r="EC404" s="1960"/>
      <c r="ED404" s="1960"/>
      <c r="EE404" s="1960"/>
      <c r="EF404" s="1960"/>
      <c r="EG404" s="1960"/>
      <c r="EH404" s="1960"/>
      <c r="EI404" s="1960"/>
      <c r="EJ404" s="1960"/>
      <c r="EK404" s="1960"/>
      <c r="EL404" s="1960"/>
      <c r="EM404" s="1960"/>
      <c r="EN404" s="1960"/>
      <c r="EO404" s="1960"/>
      <c r="EP404" s="1960"/>
      <c r="EQ404" s="1960"/>
      <c r="ER404" s="1960"/>
      <c r="ES404" s="1960"/>
      <c r="ET404" s="1960"/>
      <c r="EU404" s="1960"/>
      <c r="EV404" s="1960"/>
      <c r="EW404" s="1960"/>
      <c r="EX404" s="1960"/>
      <c r="EY404" s="1960"/>
      <c r="EZ404" s="1960"/>
      <c r="FA404" s="1960"/>
      <c r="FB404" s="1960"/>
      <c r="FC404" s="1960"/>
      <c r="FD404" s="1960"/>
      <c r="FE404" s="1960"/>
      <c r="FF404" s="1960"/>
      <c r="FG404" s="1960"/>
      <c r="FH404" s="1960"/>
      <c r="FI404" s="1960"/>
      <c r="FJ404" s="1960"/>
      <c r="FK404" s="1960"/>
      <c r="FL404" s="1960"/>
      <c r="FM404" s="1960"/>
      <c r="FN404" s="1960"/>
      <c r="FO404" s="1960"/>
      <c r="FP404" s="1960"/>
      <c r="FQ404" s="1960"/>
      <c r="FR404" s="1960"/>
      <c r="FS404" s="1960"/>
      <c r="FT404" s="1960"/>
      <c r="FU404" s="1960"/>
      <c r="FV404" s="1960"/>
      <c r="FW404" s="1960"/>
      <c r="FX404" s="1960"/>
      <c r="FY404" s="1960"/>
      <c r="FZ404" s="1960"/>
      <c r="GA404" s="1960"/>
      <c r="GB404" s="1960"/>
      <c r="GC404" s="1960"/>
      <c r="GD404" s="1960"/>
      <c r="GE404" s="1960"/>
      <c r="GF404" s="1960"/>
      <c r="GG404" s="1960"/>
      <c r="GH404" s="1960"/>
      <c r="GI404" s="1960"/>
      <c r="GJ404" s="1960"/>
      <c r="GK404" s="1960"/>
      <c r="GL404" s="1960"/>
      <c r="GM404" s="1960"/>
      <c r="GN404" s="1960"/>
      <c r="GO404" s="1960"/>
      <c r="GP404" s="1960"/>
      <c r="GQ404" s="1960"/>
      <c r="GR404" s="1960"/>
      <c r="GS404" s="1960"/>
      <c r="GT404" s="1960"/>
      <c r="GU404" s="1960"/>
      <c r="GV404" s="1960"/>
      <c r="GW404" s="1960"/>
      <c r="GX404" s="1960"/>
      <c r="GY404" s="1960"/>
      <c r="GZ404" s="1960"/>
      <c r="HA404" s="1960"/>
      <c r="HB404" s="1960"/>
      <c r="HC404" s="1960"/>
      <c r="HD404" s="1960"/>
      <c r="HE404" s="1960"/>
      <c r="HF404" s="1960"/>
      <c r="HG404" s="1960"/>
      <c r="HH404" s="1960"/>
      <c r="HI404" s="1960"/>
      <c r="HJ404" s="1960"/>
      <c r="HK404" s="1960"/>
      <c r="HL404" s="1960"/>
      <c r="HM404" s="1960"/>
      <c r="HN404" s="1960"/>
      <c r="HO404" s="1960"/>
      <c r="HP404" s="1960"/>
      <c r="HQ404" s="1960"/>
      <c r="HR404" s="1960"/>
      <c r="HS404" s="1960"/>
      <c r="HT404" s="1960"/>
      <c r="HU404" s="1960"/>
      <c r="HV404" s="1960"/>
      <c r="HW404" s="1960"/>
      <c r="HX404" s="1960"/>
      <c r="HY404" s="1960"/>
      <c r="HZ404" s="1960"/>
      <c r="IA404" s="1960"/>
      <c r="IB404" s="1960"/>
      <c r="IC404" s="1960"/>
      <c r="ID404" s="1960"/>
      <c r="IE404" s="1960"/>
      <c r="IF404" s="1960"/>
      <c r="IG404" s="1960"/>
      <c r="IH404" s="1960"/>
      <c r="II404" s="1960"/>
      <c r="IJ404" s="1960"/>
      <c r="IK404" s="1960"/>
      <c r="IL404" s="1960"/>
      <c r="IM404" s="1960"/>
      <c r="IN404" s="1960"/>
      <c r="IO404" s="1960"/>
      <c r="IP404" s="1960"/>
      <c r="IQ404" s="1960"/>
      <c r="IR404" s="1960"/>
      <c r="IS404" s="1960"/>
      <c r="IT404" s="1960"/>
      <c r="IU404" s="1960"/>
      <c r="IV404" s="1960"/>
      <c r="IW404" s="1960"/>
      <c r="IX404" s="1960"/>
      <c r="IY404" s="1960"/>
      <c r="IZ404" s="1960"/>
      <c r="JA404" s="1960"/>
      <c r="JB404" s="1960"/>
      <c r="JC404" s="1960"/>
      <c r="JD404" s="1960"/>
      <c r="JE404" s="1960"/>
      <c r="JF404" s="1960"/>
      <c r="JG404" s="1960"/>
      <c r="JH404" s="1960"/>
      <c r="JI404" s="1960"/>
      <c r="JJ404" s="1960"/>
      <c r="JK404" s="1960"/>
      <c r="JL404" s="1960"/>
      <c r="JM404" s="1960"/>
      <c r="JN404" s="1960"/>
      <c r="JO404" s="1960"/>
      <c r="JP404" s="1960"/>
      <c r="JQ404" s="1960"/>
      <c r="JR404" s="1960"/>
      <c r="JS404" s="1960"/>
      <c r="JT404" s="1960"/>
      <c r="JU404" s="1960"/>
      <c r="JV404" s="1960"/>
      <c r="JW404" s="1960"/>
      <c r="JX404" s="1960"/>
      <c r="JY404" s="1960"/>
      <c r="JZ404" s="1960"/>
      <c r="KA404" s="1960"/>
      <c r="KB404" s="1960"/>
      <c r="KC404" s="1960"/>
      <c r="KD404" s="1960"/>
      <c r="KE404" s="1960"/>
      <c r="KF404" s="1960"/>
      <c r="KG404" s="1960"/>
      <c r="KH404" s="1960"/>
      <c r="KI404" s="1960"/>
      <c r="KJ404" s="1960"/>
      <c r="KK404" s="1960"/>
      <c r="KL404" s="1960"/>
      <c r="KM404" s="1960"/>
      <c r="KN404" s="1960"/>
      <c r="KO404" s="1960"/>
      <c r="KP404" s="1960"/>
      <c r="KQ404" s="1960"/>
      <c r="KR404" s="1960"/>
      <c r="KS404" s="1960"/>
      <c r="KT404" s="1960"/>
      <c r="KU404" s="1960"/>
      <c r="KV404" s="1960"/>
      <c r="KW404" s="1960"/>
      <c r="KX404" s="1960"/>
      <c r="KY404" s="1960"/>
      <c r="KZ404" s="1960"/>
      <c r="LA404" s="1960"/>
      <c r="LB404" s="1960"/>
      <c r="LC404" s="1960"/>
      <c r="LD404" s="1960"/>
      <c r="LE404" s="1960"/>
      <c r="LF404" s="1960"/>
      <c r="LG404" s="1960"/>
      <c r="LH404" s="1960"/>
      <c r="LI404" s="1960"/>
      <c r="LJ404" s="1960"/>
      <c r="LK404" s="1960"/>
      <c r="LL404" s="1960"/>
      <c r="LM404" s="1960"/>
      <c r="LN404" s="1960"/>
      <c r="LO404" s="1960"/>
      <c r="LP404" s="1960"/>
    </row>
    <row r="405" s="1488" customFormat="1" ht="47" customHeight="1" spans="1:328">
      <c r="A405" s="1832">
        <v>45922</v>
      </c>
      <c r="B405" s="1660" t="s">
        <v>713</v>
      </c>
      <c r="C405" s="1661" t="s">
        <v>115</v>
      </c>
      <c r="D405" s="1662">
        <v>4500180104</v>
      </c>
      <c r="E405" s="2415"/>
      <c r="F405" s="1662" t="s">
        <v>1515</v>
      </c>
      <c r="G405" s="2458" t="s">
        <v>1420</v>
      </c>
      <c r="H405" s="1863" t="s">
        <v>76</v>
      </c>
      <c r="I405" s="1880" t="s">
        <v>77</v>
      </c>
      <c r="J405" s="1543">
        <v>65664</v>
      </c>
      <c r="K405" s="1876">
        <v>0</v>
      </c>
      <c r="L405" s="1876">
        <v>96</v>
      </c>
      <c r="M405" s="1876">
        <f t="shared" si="310"/>
        <v>684</v>
      </c>
      <c r="N405" s="1673">
        <v>45964</v>
      </c>
      <c r="O405" s="1673">
        <v>45962</v>
      </c>
      <c r="P405" s="1878"/>
      <c r="Q405" s="2079" t="s">
        <v>78</v>
      </c>
      <c r="R405" s="1577">
        <f>10656+23040+31968</f>
        <v>65664</v>
      </c>
      <c r="S405" s="1577">
        <f t="shared" si="286"/>
        <v>0</v>
      </c>
      <c r="T405" s="1577"/>
      <c r="U405" s="2938" t="s">
        <v>829</v>
      </c>
      <c r="V405" s="1880"/>
      <c r="W405" s="1880" t="s">
        <v>111</v>
      </c>
      <c r="X405" s="1900">
        <v>45928</v>
      </c>
      <c r="Y405" s="1930" t="s">
        <v>88</v>
      </c>
      <c r="Z405" s="1930" t="s">
        <v>88</v>
      </c>
      <c r="AA405" s="1930" t="s">
        <v>1516</v>
      </c>
      <c r="AB405" s="1930"/>
      <c r="AC405" s="1597" t="s">
        <v>1517</v>
      </c>
      <c r="AD405" s="1692" t="s">
        <v>172</v>
      </c>
      <c r="AE405" s="2093">
        <v>0.8646</v>
      </c>
      <c r="AF405" s="2095">
        <f t="shared" si="328"/>
        <v>56773.0944</v>
      </c>
      <c r="AG405" s="1942" t="s">
        <v>1518</v>
      </c>
      <c r="AH405" s="1947" t="s">
        <v>81</v>
      </c>
      <c r="AI405" s="1947"/>
      <c r="AJ405" s="1947">
        <v>9</v>
      </c>
      <c r="AK405" s="1948"/>
      <c r="AL405" s="1948">
        <f>J405</f>
        <v>65664</v>
      </c>
      <c r="AM405" s="1948">
        <f>J405/24</f>
        <v>2736</v>
      </c>
      <c r="AN405" s="1948"/>
      <c r="AO405" s="1948"/>
      <c r="AP405" s="1948"/>
      <c r="AQ405" s="1948"/>
      <c r="AR405" s="1948" t="s">
        <v>1519</v>
      </c>
      <c r="AS405" s="1948"/>
      <c r="AT405" s="1948">
        <f>J405</f>
        <v>65664</v>
      </c>
      <c r="AU405" s="1430">
        <f t="shared" si="316"/>
        <v>7296</v>
      </c>
      <c r="AV405" s="1430">
        <f t="shared" si="317"/>
        <v>7296</v>
      </c>
      <c r="AW405" s="1430">
        <f t="shared" si="318"/>
        <v>7296</v>
      </c>
      <c r="AX405" s="1430">
        <f t="shared" si="319"/>
        <v>7296</v>
      </c>
      <c r="AY405" s="1430">
        <f t="shared" si="320"/>
        <v>7296</v>
      </c>
      <c r="AZ405" s="1430">
        <f t="shared" si="321"/>
        <v>7296</v>
      </c>
      <c r="BA405" s="1430">
        <f t="shared" si="322"/>
        <v>7296</v>
      </c>
      <c r="BB405" s="1430">
        <f t="shared" si="323"/>
        <v>7296</v>
      </c>
      <c r="BC405" s="1430">
        <f t="shared" si="324"/>
        <v>7296</v>
      </c>
      <c r="BD405" s="1430">
        <f t="shared" si="325"/>
        <v>6992</v>
      </c>
      <c r="BE405" s="1430">
        <f t="shared" si="326"/>
        <v>304</v>
      </c>
      <c r="BF405" s="1876"/>
      <c r="BG405" s="1959"/>
      <c r="BH405" s="1960"/>
      <c r="BI405" s="1960"/>
      <c r="BJ405" s="1960"/>
      <c r="BK405" s="1960"/>
      <c r="BL405" s="1960"/>
      <c r="BM405" s="1960"/>
      <c r="BN405" s="1960"/>
      <c r="BO405" s="1960"/>
      <c r="BP405" s="1960"/>
      <c r="BQ405" s="1960"/>
      <c r="BR405" s="1960"/>
      <c r="BS405" s="1960"/>
      <c r="BT405" s="1960"/>
      <c r="BU405" s="1960"/>
      <c r="BV405" s="1960"/>
      <c r="BW405" s="1960"/>
      <c r="BX405" s="1960"/>
      <c r="BY405" s="1960"/>
      <c r="BZ405" s="1960"/>
      <c r="CA405" s="1960"/>
      <c r="CB405" s="1960"/>
      <c r="CC405" s="1960"/>
      <c r="CD405" s="1960"/>
      <c r="CE405" s="1960"/>
      <c r="CF405" s="1960"/>
      <c r="CG405" s="1960"/>
      <c r="CH405" s="1960"/>
      <c r="CI405" s="1960"/>
      <c r="CJ405" s="1960"/>
      <c r="CK405" s="1960"/>
      <c r="CL405" s="1960"/>
      <c r="CM405" s="1960"/>
      <c r="CN405" s="1960"/>
      <c r="CO405" s="1960"/>
      <c r="CP405" s="1960"/>
      <c r="CQ405" s="1960"/>
      <c r="CR405" s="1960"/>
      <c r="CS405" s="1960"/>
      <c r="CT405" s="1960"/>
      <c r="CU405" s="1960"/>
      <c r="CV405" s="1960"/>
      <c r="CW405" s="1960"/>
      <c r="CX405" s="1960"/>
      <c r="CY405" s="1960"/>
      <c r="CZ405" s="1960"/>
      <c r="DA405" s="1960"/>
      <c r="DB405" s="1960"/>
      <c r="DC405" s="1960"/>
      <c r="DD405" s="1960"/>
      <c r="DE405" s="1960"/>
      <c r="DF405" s="1960"/>
      <c r="DG405" s="1960"/>
      <c r="DH405" s="1960"/>
      <c r="DI405" s="1960"/>
      <c r="DJ405" s="1960"/>
      <c r="DK405" s="1960"/>
      <c r="DL405" s="1960"/>
      <c r="DM405" s="1960"/>
      <c r="DN405" s="1960"/>
      <c r="DO405" s="1960"/>
      <c r="DP405" s="1960"/>
      <c r="DQ405" s="1960"/>
      <c r="DR405" s="1960"/>
      <c r="DS405" s="1960"/>
      <c r="DT405" s="1960"/>
      <c r="DU405" s="1960"/>
      <c r="DV405" s="1960"/>
      <c r="DW405" s="1960"/>
      <c r="DX405" s="1960"/>
      <c r="DY405" s="1960"/>
      <c r="DZ405" s="1960"/>
      <c r="EA405" s="1960"/>
      <c r="EB405" s="1960"/>
      <c r="EC405" s="1960"/>
      <c r="ED405" s="1960"/>
      <c r="EE405" s="1960"/>
      <c r="EF405" s="1960"/>
      <c r="EG405" s="1960"/>
      <c r="EH405" s="1960"/>
      <c r="EI405" s="1960"/>
      <c r="EJ405" s="1960"/>
      <c r="EK405" s="1960"/>
      <c r="EL405" s="1960"/>
      <c r="EM405" s="1960"/>
      <c r="EN405" s="1960"/>
      <c r="EO405" s="1960"/>
      <c r="EP405" s="1960"/>
      <c r="EQ405" s="1960"/>
      <c r="ER405" s="1960"/>
      <c r="ES405" s="1960"/>
      <c r="ET405" s="1960"/>
      <c r="EU405" s="1960"/>
      <c r="EV405" s="1960"/>
      <c r="EW405" s="1960"/>
      <c r="EX405" s="1960"/>
      <c r="EY405" s="1960"/>
      <c r="EZ405" s="1960"/>
      <c r="FA405" s="1960"/>
      <c r="FB405" s="1960"/>
      <c r="FC405" s="1960"/>
      <c r="FD405" s="1960"/>
      <c r="FE405" s="1960"/>
      <c r="FF405" s="1960"/>
      <c r="FG405" s="1960"/>
      <c r="FH405" s="1960"/>
      <c r="FI405" s="1960"/>
      <c r="FJ405" s="1960"/>
      <c r="FK405" s="1960"/>
      <c r="FL405" s="1960"/>
      <c r="FM405" s="1960"/>
      <c r="FN405" s="1960"/>
      <c r="FO405" s="1960"/>
      <c r="FP405" s="1960"/>
      <c r="FQ405" s="1960"/>
      <c r="FR405" s="1960"/>
      <c r="FS405" s="1960"/>
      <c r="FT405" s="1960"/>
      <c r="FU405" s="1960"/>
      <c r="FV405" s="1960"/>
      <c r="FW405" s="1960"/>
      <c r="FX405" s="1960"/>
      <c r="FY405" s="1960"/>
      <c r="FZ405" s="1960"/>
      <c r="GA405" s="1960"/>
      <c r="GB405" s="1960"/>
      <c r="GC405" s="1960"/>
      <c r="GD405" s="1960"/>
      <c r="GE405" s="1960"/>
      <c r="GF405" s="1960"/>
      <c r="GG405" s="1960"/>
      <c r="GH405" s="1960"/>
      <c r="GI405" s="1960"/>
      <c r="GJ405" s="1960"/>
      <c r="GK405" s="1960"/>
      <c r="GL405" s="1960"/>
      <c r="GM405" s="1960"/>
      <c r="GN405" s="1960"/>
      <c r="GO405" s="1960"/>
      <c r="GP405" s="1960"/>
      <c r="GQ405" s="1960"/>
      <c r="GR405" s="1960"/>
      <c r="GS405" s="1960"/>
      <c r="GT405" s="1960"/>
      <c r="GU405" s="1960"/>
      <c r="GV405" s="1960"/>
      <c r="GW405" s="1960"/>
      <c r="GX405" s="1960"/>
      <c r="GY405" s="1960"/>
      <c r="GZ405" s="1960"/>
      <c r="HA405" s="1960"/>
      <c r="HB405" s="1960"/>
      <c r="HC405" s="1960"/>
      <c r="HD405" s="1960"/>
      <c r="HE405" s="1960"/>
      <c r="HF405" s="1960"/>
      <c r="HG405" s="1960"/>
      <c r="HH405" s="1960"/>
      <c r="HI405" s="1960"/>
      <c r="HJ405" s="1960"/>
      <c r="HK405" s="1960"/>
      <c r="HL405" s="1960"/>
      <c r="HM405" s="1960"/>
      <c r="HN405" s="1960"/>
      <c r="HO405" s="1960"/>
      <c r="HP405" s="1960"/>
      <c r="HQ405" s="1960"/>
      <c r="HR405" s="1960"/>
      <c r="HS405" s="1960"/>
      <c r="HT405" s="1960"/>
      <c r="HU405" s="1960"/>
      <c r="HV405" s="1960"/>
      <c r="HW405" s="1960"/>
      <c r="HX405" s="1960"/>
      <c r="HY405" s="1960"/>
      <c r="HZ405" s="1960"/>
      <c r="IA405" s="1960"/>
      <c r="IB405" s="1960"/>
      <c r="IC405" s="1960"/>
      <c r="ID405" s="1960"/>
      <c r="IE405" s="1960"/>
      <c r="IF405" s="1960"/>
      <c r="IG405" s="1960"/>
      <c r="IH405" s="1960"/>
      <c r="II405" s="1960"/>
      <c r="IJ405" s="1960"/>
      <c r="IK405" s="1960"/>
      <c r="IL405" s="1960"/>
      <c r="IM405" s="1960"/>
      <c r="IN405" s="1960"/>
      <c r="IO405" s="1960"/>
      <c r="IP405" s="1960"/>
      <c r="IQ405" s="1960"/>
      <c r="IR405" s="1960"/>
      <c r="IS405" s="1960"/>
      <c r="IT405" s="1960"/>
      <c r="IU405" s="1960"/>
      <c r="IV405" s="1960"/>
      <c r="IW405" s="1960"/>
      <c r="IX405" s="1960"/>
      <c r="IY405" s="1960"/>
      <c r="IZ405" s="1960"/>
      <c r="JA405" s="1960"/>
      <c r="JB405" s="1960"/>
      <c r="JC405" s="1960"/>
      <c r="JD405" s="1960"/>
      <c r="JE405" s="1960"/>
      <c r="JF405" s="1960"/>
      <c r="JG405" s="1960"/>
      <c r="JH405" s="1960"/>
      <c r="JI405" s="1960"/>
      <c r="JJ405" s="1960"/>
      <c r="JK405" s="1960"/>
      <c r="JL405" s="1960"/>
      <c r="JM405" s="1960"/>
      <c r="JN405" s="1960"/>
      <c r="JO405" s="1960"/>
      <c r="JP405" s="1960"/>
      <c r="JQ405" s="1960"/>
      <c r="JR405" s="1960"/>
      <c r="JS405" s="1960"/>
      <c r="JT405" s="1960"/>
      <c r="JU405" s="1960"/>
      <c r="JV405" s="1960"/>
      <c r="JW405" s="1960"/>
      <c r="JX405" s="1960"/>
      <c r="JY405" s="1960"/>
      <c r="JZ405" s="1960"/>
      <c r="KA405" s="1960"/>
      <c r="KB405" s="1960"/>
      <c r="KC405" s="1960"/>
      <c r="KD405" s="1960"/>
      <c r="KE405" s="1960"/>
      <c r="KF405" s="1960"/>
      <c r="KG405" s="1960"/>
      <c r="KH405" s="1960"/>
      <c r="KI405" s="1960"/>
      <c r="KJ405" s="1960"/>
      <c r="KK405" s="1960"/>
      <c r="KL405" s="1960"/>
      <c r="KM405" s="1960"/>
      <c r="KN405" s="1960"/>
      <c r="KO405" s="1960"/>
      <c r="KP405" s="1960"/>
      <c r="KQ405" s="1960"/>
      <c r="KR405" s="1960"/>
      <c r="KS405" s="1960"/>
      <c r="KT405" s="1960"/>
      <c r="KU405" s="1960"/>
      <c r="KV405" s="1960"/>
      <c r="KW405" s="1960"/>
      <c r="KX405" s="1960"/>
      <c r="KY405" s="1960"/>
      <c r="KZ405" s="1960"/>
      <c r="LA405" s="1960"/>
      <c r="LB405" s="1960"/>
      <c r="LC405" s="1960"/>
      <c r="LD405" s="1960"/>
      <c r="LE405" s="1960"/>
      <c r="LF405" s="1960"/>
      <c r="LG405" s="1960"/>
      <c r="LH405" s="1960"/>
      <c r="LI405" s="1960"/>
      <c r="LJ405" s="1960"/>
      <c r="LK405" s="1960"/>
      <c r="LL405" s="1960"/>
      <c r="LM405" s="1960"/>
      <c r="LN405" s="1960"/>
      <c r="LO405" s="1960"/>
      <c r="LP405" s="1960"/>
    </row>
    <row r="406" s="1488" customFormat="1" ht="47" customHeight="1" spans="1:328">
      <c r="A406" s="1832">
        <v>45922</v>
      </c>
      <c r="B406" s="1660" t="s">
        <v>236</v>
      </c>
      <c r="C406" s="1661" t="s">
        <v>98</v>
      </c>
      <c r="D406" s="1662">
        <v>4500180103</v>
      </c>
      <c r="E406" s="2415" t="s">
        <v>1520</v>
      </c>
      <c r="F406" s="1662" t="s">
        <v>1521</v>
      </c>
      <c r="G406" s="1863" t="s">
        <v>101</v>
      </c>
      <c r="H406" s="1863" t="s">
        <v>101</v>
      </c>
      <c r="I406" s="1880" t="s">
        <v>110</v>
      </c>
      <c r="J406" s="1543">
        <v>7440</v>
      </c>
      <c r="K406" s="1876">
        <v>0</v>
      </c>
      <c r="L406" s="1876">
        <v>24</v>
      </c>
      <c r="M406" s="1876">
        <f t="shared" si="310"/>
        <v>310</v>
      </c>
      <c r="N406" s="1673">
        <v>45976</v>
      </c>
      <c r="O406" s="1673">
        <v>45974</v>
      </c>
      <c r="P406" s="1878"/>
      <c r="Q406" s="2079" t="s">
        <v>78</v>
      </c>
      <c r="R406" s="1577">
        <v>7440</v>
      </c>
      <c r="S406" s="1577">
        <f t="shared" si="286"/>
        <v>0</v>
      </c>
      <c r="T406" s="1577"/>
      <c r="U406" s="2938" t="s">
        <v>829</v>
      </c>
      <c r="V406" s="1880"/>
      <c r="W406" s="1880" t="s">
        <v>111</v>
      </c>
      <c r="X406" s="1900">
        <v>45930</v>
      </c>
      <c r="Y406" s="1930" t="s">
        <v>88</v>
      </c>
      <c r="Z406" s="1930" t="s">
        <v>88</v>
      </c>
      <c r="AA406" s="1930"/>
      <c r="AB406" s="1930"/>
      <c r="AC406" s="1597" t="s">
        <v>1522</v>
      </c>
      <c r="AD406" s="1692" t="s">
        <v>1523</v>
      </c>
      <c r="AE406" s="2093">
        <v>0.5333</v>
      </c>
      <c r="AF406" s="2095">
        <f t="shared" si="328"/>
        <v>3967.752</v>
      </c>
      <c r="AG406" s="1942" t="s">
        <v>1524</v>
      </c>
      <c r="AH406" s="1947" t="s">
        <v>81</v>
      </c>
      <c r="AI406" s="1947"/>
      <c r="AJ406" s="1947">
        <v>9</v>
      </c>
      <c r="AK406" s="1948">
        <f>J406</f>
        <v>7440</v>
      </c>
      <c r="AL406" s="1948"/>
      <c r="AM406" s="1948">
        <f>J406/24</f>
        <v>310</v>
      </c>
      <c r="AN406" s="1948"/>
      <c r="AO406" s="1948"/>
      <c r="AP406" s="1948"/>
      <c r="AQ406" s="1948"/>
      <c r="AR406" s="1948" t="s">
        <v>63</v>
      </c>
      <c r="AS406" s="1948">
        <f t="shared" ref="AS406:AS425" si="329">J406</f>
        <v>7440</v>
      </c>
      <c r="AT406" s="1948"/>
      <c r="AU406" s="1430">
        <f t="shared" si="316"/>
        <v>826.666666666667</v>
      </c>
      <c r="AV406" s="1430">
        <f t="shared" si="317"/>
        <v>826.666666666667</v>
      </c>
      <c r="AW406" s="1430">
        <f t="shared" si="318"/>
        <v>826.666666666667</v>
      </c>
      <c r="AX406" s="1430">
        <f t="shared" si="319"/>
        <v>826.666666666667</v>
      </c>
      <c r="AY406" s="1430">
        <f t="shared" si="320"/>
        <v>826.666666666667</v>
      </c>
      <c r="AZ406" s="1430">
        <f t="shared" si="321"/>
        <v>826.666666666667</v>
      </c>
      <c r="BA406" s="1430">
        <f t="shared" si="322"/>
        <v>826.666666666667</v>
      </c>
      <c r="BB406" s="1430">
        <f t="shared" si="323"/>
        <v>826.666666666667</v>
      </c>
      <c r="BC406" s="1430">
        <f t="shared" si="324"/>
        <v>826.666666666667</v>
      </c>
      <c r="BD406" s="1430">
        <f t="shared" si="325"/>
        <v>792.222222222222</v>
      </c>
      <c r="BE406" s="1430">
        <f t="shared" si="326"/>
        <v>34.4444444444444</v>
      </c>
      <c r="BF406" s="1876"/>
      <c r="BG406" s="1959"/>
      <c r="BH406" s="1960"/>
      <c r="BI406" s="1960"/>
      <c r="BJ406" s="1960"/>
      <c r="BK406" s="1960"/>
      <c r="BL406" s="1960"/>
      <c r="BM406" s="1960"/>
      <c r="BN406" s="1960"/>
      <c r="BO406" s="1960"/>
      <c r="BP406" s="1960"/>
      <c r="BQ406" s="1960"/>
      <c r="BR406" s="1960"/>
      <c r="BS406" s="1960"/>
      <c r="BT406" s="1960"/>
      <c r="BU406" s="1960"/>
      <c r="BV406" s="1960"/>
      <c r="BW406" s="1960"/>
      <c r="BX406" s="1960"/>
      <c r="BY406" s="1960"/>
      <c r="BZ406" s="1960"/>
      <c r="CA406" s="1960"/>
      <c r="CB406" s="1960"/>
      <c r="CC406" s="1960"/>
      <c r="CD406" s="1960"/>
      <c r="CE406" s="1960"/>
      <c r="CF406" s="1960"/>
      <c r="CG406" s="1960"/>
      <c r="CH406" s="1960"/>
      <c r="CI406" s="1960"/>
      <c r="CJ406" s="1960"/>
      <c r="CK406" s="1960"/>
      <c r="CL406" s="1960"/>
      <c r="CM406" s="1960"/>
      <c r="CN406" s="1960"/>
      <c r="CO406" s="1960"/>
      <c r="CP406" s="1960"/>
      <c r="CQ406" s="1960"/>
      <c r="CR406" s="1960"/>
      <c r="CS406" s="1960"/>
      <c r="CT406" s="1960"/>
      <c r="CU406" s="1960"/>
      <c r="CV406" s="1960"/>
      <c r="CW406" s="1960"/>
      <c r="CX406" s="1960"/>
      <c r="CY406" s="1960"/>
      <c r="CZ406" s="1960"/>
      <c r="DA406" s="1960"/>
      <c r="DB406" s="1960"/>
      <c r="DC406" s="1960"/>
      <c r="DD406" s="1960"/>
      <c r="DE406" s="1960"/>
      <c r="DF406" s="1960"/>
      <c r="DG406" s="1960"/>
      <c r="DH406" s="1960"/>
      <c r="DI406" s="1960"/>
      <c r="DJ406" s="1960"/>
      <c r="DK406" s="1960"/>
      <c r="DL406" s="1960"/>
      <c r="DM406" s="1960"/>
      <c r="DN406" s="1960"/>
      <c r="DO406" s="1960"/>
      <c r="DP406" s="1960"/>
      <c r="DQ406" s="1960"/>
      <c r="DR406" s="1960"/>
      <c r="DS406" s="1960"/>
      <c r="DT406" s="1960"/>
      <c r="DU406" s="1960"/>
      <c r="DV406" s="1960"/>
      <c r="DW406" s="1960"/>
      <c r="DX406" s="1960"/>
      <c r="DY406" s="1960"/>
      <c r="DZ406" s="1960"/>
      <c r="EA406" s="1960"/>
      <c r="EB406" s="1960"/>
      <c r="EC406" s="1960"/>
      <c r="ED406" s="1960"/>
      <c r="EE406" s="1960"/>
      <c r="EF406" s="1960"/>
      <c r="EG406" s="1960"/>
      <c r="EH406" s="1960"/>
      <c r="EI406" s="1960"/>
      <c r="EJ406" s="1960"/>
      <c r="EK406" s="1960"/>
      <c r="EL406" s="1960"/>
      <c r="EM406" s="1960"/>
      <c r="EN406" s="1960"/>
      <c r="EO406" s="1960"/>
      <c r="EP406" s="1960"/>
      <c r="EQ406" s="1960"/>
      <c r="ER406" s="1960"/>
      <c r="ES406" s="1960"/>
      <c r="ET406" s="1960"/>
      <c r="EU406" s="1960"/>
      <c r="EV406" s="1960"/>
      <c r="EW406" s="1960"/>
      <c r="EX406" s="1960"/>
      <c r="EY406" s="1960"/>
      <c r="EZ406" s="1960"/>
      <c r="FA406" s="1960"/>
      <c r="FB406" s="1960"/>
      <c r="FC406" s="1960"/>
      <c r="FD406" s="1960"/>
      <c r="FE406" s="1960"/>
      <c r="FF406" s="1960"/>
      <c r="FG406" s="1960"/>
      <c r="FH406" s="1960"/>
      <c r="FI406" s="1960"/>
      <c r="FJ406" s="1960"/>
      <c r="FK406" s="1960"/>
      <c r="FL406" s="1960"/>
      <c r="FM406" s="1960"/>
      <c r="FN406" s="1960"/>
      <c r="FO406" s="1960"/>
      <c r="FP406" s="1960"/>
      <c r="FQ406" s="1960"/>
      <c r="FR406" s="1960"/>
      <c r="FS406" s="1960"/>
      <c r="FT406" s="1960"/>
      <c r="FU406" s="1960"/>
      <c r="FV406" s="1960"/>
      <c r="FW406" s="1960"/>
      <c r="FX406" s="1960"/>
      <c r="FY406" s="1960"/>
      <c r="FZ406" s="1960"/>
      <c r="GA406" s="1960"/>
      <c r="GB406" s="1960"/>
      <c r="GC406" s="1960"/>
      <c r="GD406" s="1960"/>
      <c r="GE406" s="1960"/>
      <c r="GF406" s="1960"/>
      <c r="GG406" s="1960"/>
      <c r="GH406" s="1960"/>
      <c r="GI406" s="1960"/>
      <c r="GJ406" s="1960"/>
      <c r="GK406" s="1960"/>
      <c r="GL406" s="1960"/>
      <c r="GM406" s="1960"/>
      <c r="GN406" s="1960"/>
      <c r="GO406" s="1960"/>
      <c r="GP406" s="1960"/>
      <c r="GQ406" s="1960"/>
      <c r="GR406" s="1960"/>
      <c r="GS406" s="1960"/>
      <c r="GT406" s="1960"/>
      <c r="GU406" s="1960"/>
      <c r="GV406" s="1960"/>
      <c r="GW406" s="1960"/>
      <c r="GX406" s="1960"/>
      <c r="GY406" s="1960"/>
      <c r="GZ406" s="1960"/>
      <c r="HA406" s="1960"/>
      <c r="HB406" s="1960"/>
      <c r="HC406" s="1960"/>
      <c r="HD406" s="1960"/>
      <c r="HE406" s="1960"/>
      <c r="HF406" s="1960"/>
      <c r="HG406" s="1960"/>
      <c r="HH406" s="1960"/>
      <c r="HI406" s="1960"/>
      <c r="HJ406" s="1960"/>
      <c r="HK406" s="1960"/>
      <c r="HL406" s="1960"/>
      <c r="HM406" s="1960"/>
      <c r="HN406" s="1960"/>
      <c r="HO406" s="1960"/>
      <c r="HP406" s="1960"/>
      <c r="HQ406" s="1960"/>
      <c r="HR406" s="1960"/>
      <c r="HS406" s="1960"/>
      <c r="HT406" s="1960"/>
      <c r="HU406" s="1960"/>
      <c r="HV406" s="1960"/>
      <c r="HW406" s="1960"/>
      <c r="HX406" s="1960"/>
      <c r="HY406" s="1960"/>
      <c r="HZ406" s="1960"/>
      <c r="IA406" s="1960"/>
      <c r="IB406" s="1960"/>
      <c r="IC406" s="1960"/>
      <c r="ID406" s="1960"/>
      <c r="IE406" s="1960"/>
      <c r="IF406" s="1960"/>
      <c r="IG406" s="1960"/>
      <c r="IH406" s="1960"/>
      <c r="II406" s="1960"/>
      <c r="IJ406" s="1960"/>
      <c r="IK406" s="1960"/>
      <c r="IL406" s="1960"/>
      <c r="IM406" s="1960"/>
      <c r="IN406" s="1960"/>
      <c r="IO406" s="1960"/>
      <c r="IP406" s="1960"/>
      <c r="IQ406" s="1960"/>
      <c r="IR406" s="1960"/>
      <c r="IS406" s="1960"/>
      <c r="IT406" s="1960"/>
      <c r="IU406" s="1960"/>
      <c r="IV406" s="1960"/>
      <c r="IW406" s="1960"/>
      <c r="IX406" s="1960"/>
      <c r="IY406" s="1960"/>
      <c r="IZ406" s="1960"/>
      <c r="JA406" s="1960"/>
      <c r="JB406" s="1960"/>
      <c r="JC406" s="1960"/>
      <c r="JD406" s="1960"/>
      <c r="JE406" s="1960"/>
      <c r="JF406" s="1960"/>
      <c r="JG406" s="1960"/>
      <c r="JH406" s="1960"/>
      <c r="JI406" s="1960"/>
      <c r="JJ406" s="1960"/>
      <c r="JK406" s="1960"/>
      <c r="JL406" s="1960"/>
      <c r="JM406" s="1960"/>
      <c r="JN406" s="1960"/>
      <c r="JO406" s="1960"/>
      <c r="JP406" s="1960"/>
      <c r="JQ406" s="1960"/>
      <c r="JR406" s="1960"/>
      <c r="JS406" s="1960"/>
      <c r="JT406" s="1960"/>
      <c r="JU406" s="1960"/>
      <c r="JV406" s="1960"/>
      <c r="JW406" s="1960"/>
      <c r="JX406" s="1960"/>
      <c r="JY406" s="1960"/>
      <c r="JZ406" s="1960"/>
      <c r="KA406" s="1960"/>
      <c r="KB406" s="1960"/>
      <c r="KC406" s="1960"/>
      <c r="KD406" s="1960"/>
      <c r="KE406" s="1960"/>
      <c r="KF406" s="1960"/>
      <c r="KG406" s="1960"/>
      <c r="KH406" s="1960"/>
      <c r="KI406" s="1960"/>
      <c r="KJ406" s="1960"/>
      <c r="KK406" s="1960"/>
      <c r="KL406" s="1960"/>
      <c r="KM406" s="1960"/>
      <c r="KN406" s="1960"/>
      <c r="KO406" s="1960"/>
      <c r="KP406" s="1960"/>
      <c r="KQ406" s="1960"/>
      <c r="KR406" s="1960"/>
      <c r="KS406" s="1960"/>
      <c r="KT406" s="1960"/>
      <c r="KU406" s="1960"/>
      <c r="KV406" s="1960"/>
      <c r="KW406" s="1960"/>
      <c r="KX406" s="1960"/>
      <c r="KY406" s="1960"/>
      <c r="KZ406" s="1960"/>
      <c r="LA406" s="1960"/>
      <c r="LB406" s="1960"/>
      <c r="LC406" s="1960"/>
      <c r="LD406" s="1960"/>
      <c r="LE406" s="1960"/>
      <c r="LF406" s="1960"/>
      <c r="LG406" s="1960"/>
      <c r="LH406" s="1960"/>
      <c r="LI406" s="1960"/>
      <c r="LJ406" s="1960"/>
      <c r="LK406" s="1960"/>
      <c r="LL406" s="1960"/>
      <c r="LM406" s="1960"/>
      <c r="LN406" s="1960"/>
      <c r="LO406" s="1960"/>
      <c r="LP406" s="1960"/>
    </row>
    <row r="407" s="1488" customFormat="1" ht="47" customHeight="1" spans="1:328">
      <c r="A407" s="1832">
        <v>45922</v>
      </c>
      <c r="B407" s="1660" t="s">
        <v>236</v>
      </c>
      <c r="C407" s="1661" t="s">
        <v>98</v>
      </c>
      <c r="D407" s="1662">
        <v>4500180103</v>
      </c>
      <c r="E407" s="2415" t="s">
        <v>1525</v>
      </c>
      <c r="F407" s="1662" t="s">
        <v>1526</v>
      </c>
      <c r="G407" s="1863" t="s">
        <v>101</v>
      </c>
      <c r="H407" s="1863" t="s">
        <v>101</v>
      </c>
      <c r="I407" s="1880" t="s">
        <v>110</v>
      </c>
      <c r="J407" s="1543">
        <v>4560</v>
      </c>
      <c r="K407" s="1876">
        <v>0</v>
      </c>
      <c r="L407" s="1876">
        <v>24</v>
      </c>
      <c r="M407" s="1876">
        <f t="shared" si="310"/>
        <v>190</v>
      </c>
      <c r="N407" s="1673">
        <v>45976</v>
      </c>
      <c r="O407" s="1673">
        <v>45974</v>
      </c>
      <c r="P407" s="1878"/>
      <c r="Q407" s="2079" t="s">
        <v>78</v>
      </c>
      <c r="R407" s="1577">
        <v>4560</v>
      </c>
      <c r="S407" s="1577">
        <f t="shared" si="286"/>
        <v>0</v>
      </c>
      <c r="T407" s="1577"/>
      <c r="U407" s="2938" t="s">
        <v>829</v>
      </c>
      <c r="V407" s="1880"/>
      <c r="W407" s="1880" t="s">
        <v>111</v>
      </c>
      <c r="X407" s="1900">
        <v>45930</v>
      </c>
      <c r="Y407" s="1930" t="s">
        <v>88</v>
      </c>
      <c r="Z407" s="1930" t="s">
        <v>88</v>
      </c>
      <c r="AA407" s="1930"/>
      <c r="AB407" s="1930"/>
      <c r="AC407" s="1597" t="s">
        <v>1522</v>
      </c>
      <c r="AD407" s="1692" t="s">
        <v>1523</v>
      </c>
      <c r="AE407" s="2093">
        <v>0.5333</v>
      </c>
      <c r="AF407" s="2095">
        <f t="shared" si="328"/>
        <v>2431.848</v>
      </c>
      <c r="AG407" s="1942" t="s">
        <v>1527</v>
      </c>
      <c r="AH407" s="1947" t="s">
        <v>81</v>
      </c>
      <c r="AI407" s="1947"/>
      <c r="AJ407" s="1947">
        <v>9</v>
      </c>
      <c r="AK407" s="1948">
        <f>J407</f>
        <v>4560</v>
      </c>
      <c r="AL407" s="1948"/>
      <c r="AM407" s="1948">
        <f>J407/24</f>
        <v>190</v>
      </c>
      <c r="AN407" s="1948"/>
      <c r="AO407" s="1948"/>
      <c r="AP407" s="1948"/>
      <c r="AQ407" s="1948"/>
      <c r="AR407" s="1948" t="s">
        <v>63</v>
      </c>
      <c r="AS407" s="1948">
        <f t="shared" si="329"/>
        <v>4560</v>
      </c>
      <c r="AT407" s="1948"/>
      <c r="AU407" s="1430">
        <f t="shared" si="316"/>
        <v>506.666666666667</v>
      </c>
      <c r="AV407" s="1430">
        <f t="shared" si="317"/>
        <v>506.666666666667</v>
      </c>
      <c r="AW407" s="1430">
        <f t="shared" si="318"/>
        <v>506.666666666667</v>
      </c>
      <c r="AX407" s="1430">
        <f t="shared" si="319"/>
        <v>506.666666666667</v>
      </c>
      <c r="AY407" s="1430">
        <f t="shared" si="320"/>
        <v>506.666666666667</v>
      </c>
      <c r="AZ407" s="1430">
        <f t="shared" si="321"/>
        <v>506.666666666667</v>
      </c>
      <c r="BA407" s="1430">
        <f t="shared" si="322"/>
        <v>506.666666666667</v>
      </c>
      <c r="BB407" s="1430">
        <f t="shared" si="323"/>
        <v>506.666666666667</v>
      </c>
      <c r="BC407" s="1430">
        <f t="shared" si="324"/>
        <v>506.666666666667</v>
      </c>
      <c r="BD407" s="1430">
        <f t="shared" si="325"/>
        <v>485.555555555556</v>
      </c>
      <c r="BE407" s="1430">
        <f t="shared" si="326"/>
        <v>21.1111111111111</v>
      </c>
      <c r="BF407" s="1876"/>
      <c r="BG407" s="1959"/>
      <c r="BH407" s="1960"/>
      <c r="BI407" s="1960"/>
      <c r="BJ407" s="1960"/>
      <c r="BK407" s="1960"/>
      <c r="BL407" s="1960"/>
      <c r="BM407" s="1960"/>
      <c r="BN407" s="1960"/>
      <c r="BO407" s="1960"/>
      <c r="BP407" s="1960"/>
      <c r="BQ407" s="1960"/>
      <c r="BR407" s="1960"/>
      <c r="BS407" s="1960"/>
      <c r="BT407" s="1960"/>
      <c r="BU407" s="1960"/>
      <c r="BV407" s="1960"/>
      <c r="BW407" s="1960"/>
      <c r="BX407" s="1960"/>
      <c r="BY407" s="1960"/>
      <c r="BZ407" s="1960"/>
      <c r="CA407" s="1960"/>
      <c r="CB407" s="1960"/>
      <c r="CC407" s="1960"/>
      <c r="CD407" s="1960"/>
      <c r="CE407" s="1960"/>
      <c r="CF407" s="1960"/>
      <c r="CG407" s="1960"/>
      <c r="CH407" s="1960"/>
      <c r="CI407" s="1960"/>
      <c r="CJ407" s="1960"/>
      <c r="CK407" s="1960"/>
      <c r="CL407" s="1960"/>
      <c r="CM407" s="1960"/>
      <c r="CN407" s="1960"/>
      <c r="CO407" s="1960"/>
      <c r="CP407" s="1960"/>
      <c r="CQ407" s="1960"/>
      <c r="CR407" s="1960"/>
      <c r="CS407" s="1960"/>
      <c r="CT407" s="1960"/>
      <c r="CU407" s="1960"/>
      <c r="CV407" s="1960"/>
      <c r="CW407" s="1960"/>
      <c r="CX407" s="1960"/>
      <c r="CY407" s="1960"/>
      <c r="CZ407" s="1960"/>
      <c r="DA407" s="1960"/>
      <c r="DB407" s="1960"/>
      <c r="DC407" s="1960"/>
      <c r="DD407" s="1960"/>
      <c r="DE407" s="1960"/>
      <c r="DF407" s="1960"/>
      <c r="DG407" s="1960"/>
      <c r="DH407" s="1960"/>
      <c r="DI407" s="1960"/>
      <c r="DJ407" s="1960"/>
      <c r="DK407" s="1960"/>
      <c r="DL407" s="1960"/>
      <c r="DM407" s="1960"/>
      <c r="DN407" s="1960"/>
      <c r="DO407" s="1960"/>
      <c r="DP407" s="1960"/>
      <c r="DQ407" s="1960"/>
      <c r="DR407" s="1960"/>
      <c r="DS407" s="1960"/>
      <c r="DT407" s="1960"/>
      <c r="DU407" s="1960"/>
      <c r="DV407" s="1960"/>
      <c r="DW407" s="1960"/>
      <c r="DX407" s="1960"/>
      <c r="DY407" s="1960"/>
      <c r="DZ407" s="1960"/>
      <c r="EA407" s="1960"/>
      <c r="EB407" s="1960"/>
      <c r="EC407" s="1960"/>
      <c r="ED407" s="1960"/>
      <c r="EE407" s="1960"/>
      <c r="EF407" s="1960"/>
      <c r="EG407" s="1960"/>
      <c r="EH407" s="1960"/>
      <c r="EI407" s="1960"/>
      <c r="EJ407" s="1960"/>
      <c r="EK407" s="1960"/>
      <c r="EL407" s="1960"/>
      <c r="EM407" s="1960"/>
      <c r="EN407" s="1960"/>
      <c r="EO407" s="1960"/>
      <c r="EP407" s="1960"/>
      <c r="EQ407" s="1960"/>
      <c r="ER407" s="1960"/>
      <c r="ES407" s="1960"/>
      <c r="ET407" s="1960"/>
      <c r="EU407" s="1960"/>
      <c r="EV407" s="1960"/>
      <c r="EW407" s="1960"/>
      <c r="EX407" s="1960"/>
      <c r="EY407" s="1960"/>
      <c r="EZ407" s="1960"/>
      <c r="FA407" s="1960"/>
      <c r="FB407" s="1960"/>
      <c r="FC407" s="1960"/>
      <c r="FD407" s="1960"/>
      <c r="FE407" s="1960"/>
      <c r="FF407" s="1960"/>
      <c r="FG407" s="1960"/>
      <c r="FH407" s="1960"/>
      <c r="FI407" s="1960"/>
      <c r="FJ407" s="1960"/>
      <c r="FK407" s="1960"/>
      <c r="FL407" s="1960"/>
      <c r="FM407" s="1960"/>
      <c r="FN407" s="1960"/>
      <c r="FO407" s="1960"/>
      <c r="FP407" s="1960"/>
      <c r="FQ407" s="1960"/>
      <c r="FR407" s="1960"/>
      <c r="FS407" s="1960"/>
      <c r="FT407" s="1960"/>
      <c r="FU407" s="1960"/>
      <c r="FV407" s="1960"/>
      <c r="FW407" s="1960"/>
      <c r="FX407" s="1960"/>
      <c r="FY407" s="1960"/>
      <c r="FZ407" s="1960"/>
      <c r="GA407" s="1960"/>
      <c r="GB407" s="1960"/>
      <c r="GC407" s="1960"/>
      <c r="GD407" s="1960"/>
      <c r="GE407" s="1960"/>
      <c r="GF407" s="1960"/>
      <c r="GG407" s="1960"/>
      <c r="GH407" s="1960"/>
      <c r="GI407" s="1960"/>
      <c r="GJ407" s="1960"/>
      <c r="GK407" s="1960"/>
      <c r="GL407" s="1960"/>
      <c r="GM407" s="1960"/>
      <c r="GN407" s="1960"/>
      <c r="GO407" s="1960"/>
      <c r="GP407" s="1960"/>
      <c r="GQ407" s="1960"/>
      <c r="GR407" s="1960"/>
      <c r="GS407" s="1960"/>
      <c r="GT407" s="1960"/>
      <c r="GU407" s="1960"/>
      <c r="GV407" s="1960"/>
      <c r="GW407" s="1960"/>
      <c r="GX407" s="1960"/>
      <c r="GY407" s="1960"/>
      <c r="GZ407" s="1960"/>
      <c r="HA407" s="1960"/>
      <c r="HB407" s="1960"/>
      <c r="HC407" s="1960"/>
      <c r="HD407" s="1960"/>
      <c r="HE407" s="1960"/>
      <c r="HF407" s="1960"/>
      <c r="HG407" s="1960"/>
      <c r="HH407" s="1960"/>
      <c r="HI407" s="1960"/>
      <c r="HJ407" s="1960"/>
      <c r="HK407" s="1960"/>
      <c r="HL407" s="1960"/>
      <c r="HM407" s="1960"/>
      <c r="HN407" s="1960"/>
      <c r="HO407" s="1960"/>
      <c r="HP407" s="1960"/>
      <c r="HQ407" s="1960"/>
      <c r="HR407" s="1960"/>
      <c r="HS407" s="1960"/>
      <c r="HT407" s="1960"/>
      <c r="HU407" s="1960"/>
      <c r="HV407" s="1960"/>
      <c r="HW407" s="1960"/>
      <c r="HX407" s="1960"/>
      <c r="HY407" s="1960"/>
      <c r="HZ407" s="1960"/>
      <c r="IA407" s="1960"/>
      <c r="IB407" s="1960"/>
      <c r="IC407" s="1960"/>
      <c r="ID407" s="1960"/>
      <c r="IE407" s="1960"/>
      <c r="IF407" s="1960"/>
      <c r="IG407" s="1960"/>
      <c r="IH407" s="1960"/>
      <c r="II407" s="1960"/>
      <c r="IJ407" s="1960"/>
      <c r="IK407" s="1960"/>
      <c r="IL407" s="1960"/>
      <c r="IM407" s="1960"/>
      <c r="IN407" s="1960"/>
      <c r="IO407" s="1960"/>
      <c r="IP407" s="1960"/>
      <c r="IQ407" s="1960"/>
      <c r="IR407" s="1960"/>
      <c r="IS407" s="1960"/>
      <c r="IT407" s="1960"/>
      <c r="IU407" s="1960"/>
      <c r="IV407" s="1960"/>
      <c r="IW407" s="1960"/>
      <c r="IX407" s="1960"/>
      <c r="IY407" s="1960"/>
      <c r="IZ407" s="1960"/>
      <c r="JA407" s="1960"/>
      <c r="JB407" s="1960"/>
      <c r="JC407" s="1960"/>
      <c r="JD407" s="1960"/>
      <c r="JE407" s="1960"/>
      <c r="JF407" s="1960"/>
      <c r="JG407" s="1960"/>
      <c r="JH407" s="1960"/>
      <c r="JI407" s="1960"/>
      <c r="JJ407" s="1960"/>
      <c r="JK407" s="1960"/>
      <c r="JL407" s="1960"/>
      <c r="JM407" s="1960"/>
      <c r="JN407" s="1960"/>
      <c r="JO407" s="1960"/>
      <c r="JP407" s="1960"/>
      <c r="JQ407" s="1960"/>
      <c r="JR407" s="1960"/>
      <c r="JS407" s="1960"/>
      <c r="JT407" s="1960"/>
      <c r="JU407" s="1960"/>
      <c r="JV407" s="1960"/>
      <c r="JW407" s="1960"/>
      <c r="JX407" s="1960"/>
      <c r="JY407" s="1960"/>
      <c r="JZ407" s="1960"/>
      <c r="KA407" s="1960"/>
      <c r="KB407" s="1960"/>
      <c r="KC407" s="1960"/>
      <c r="KD407" s="1960"/>
      <c r="KE407" s="1960"/>
      <c r="KF407" s="1960"/>
      <c r="KG407" s="1960"/>
      <c r="KH407" s="1960"/>
      <c r="KI407" s="1960"/>
      <c r="KJ407" s="1960"/>
      <c r="KK407" s="1960"/>
      <c r="KL407" s="1960"/>
      <c r="KM407" s="1960"/>
      <c r="KN407" s="1960"/>
      <c r="KO407" s="1960"/>
      <c r="KP407" s="1960"/>
      <c r="KQ407" s="1960"/>
      <c r="KR407" s="1960"/>
      <c r="KS407" s="1960"/>
      <c r="KT407" s="1960"/>
      <c r="KU407" s="1960"/>
      <c r="KV407" s="1960"/>
      <c r="KW407" s="1960"/>
      <c r="KX407" s="1960"/>
      <c r="KY407" s="1960"/>
      <c r="KZ407" s="1960"/>
      <c r="LA407" s="1960"/>
      <c r="LB407" s="1960"/>
      <c r="LC407" s="1960"/>
      <c r="LD407" s="1960"/>
      <c r="LE407" s="1960"/>
      <c r="LF407" s="1960"/>
      <c r="LG407" s="1960"/>
      <c r="LH407" s="1960"/>
      <c r="LI407" s="1960"/>
      <c r="LJ407" s="1960"/>
      <c r="LK407" s="1960"/>
      <c r="LL407" s="1960"/>
      <c r="LM407" s="1960"/>
      <c r="LN407" s="1960"/>
      <c r="LO407" s="1960"/>
      <c r="LP407" s="1960"/>
    </row>
    <row r="408" s="1488" customFormat="1" ht="47" customHeight="1" spans="1:328">
      <c r="A408" s="1832">
        <v>45930</v>
      </c>
      <c r="B408" s="1660" t="s">
        <v>1528</v>
      </c>
      <c r="C408" s="1661" t="s">
        <v>563</v>
      </c>
      <c r="D408" s="1662">
        <v>4500181084</v>
      </c>
      <c r="E408" s="2415" t="s">
        <v>1529</v>
      </c>
      <c r="F408" s="1662" t="s">
        <v>1530</v>
      </c>
      <c r="G408" s="1863" t="s">
        <v>101</v>
      </c>
      <c r="H408" s="1863" t="s">
        <v>1531</v>
      </c>
      <c r="I408" s="1880" t="s">
        <v>1532</v>
      </c>
      <c r="J408" s="1543">
        <v>12288</v>
      </c>
      <c r="K408" s="1876">
        <v>0</v>
      </c>
      <c r="L408" s="1876">
        <v>48</v>
      </c>
      <c r="M408" s="1876">
        <f t="shared" si="310"/>
        <v>256</v>
      </c>
      <c r="N408" s="1673">
        <v>45971</v>
      </c>
      <c r="O408" s="1673">
        <v>45969</v>
      </c>
      <c r="P408" s="1878"/>
      <c r="Q408" s="2079" t="s">
        <v>78</v>
      </c>
      <c r="R408" s="1577">
        <v>12288</v>
      </c>
      <c r="S408" s="1577">
        <f t="shared" si="286"/>
        <v>0</v>
      </c>
      <c r="T408" s="1577"/>
      <c r="U408" s="2938" t="s">
        <v>829</v>
      </c>
      <c r="V408" s="1880"/>
      <c r="W408" s="1880" t="s">
        <v>111</v>
      </c>
      <c r="X408" s="1900">
        <v>45930</v>
      </c>
      <c r="Y408" s="1930"/>
      <c r="Z408" s="1930">
        <v>45945</v>
      </c>
      <c r="AA408" s="1930"/>
      <c r="AB408" s="1930"/>
      <c r="AC408" s="1683" t="s">
        <v>1533</v>
      </c>
      <c r="AD408" s="1692" t="s">
        <v>1374</v>
      </c>
      <c r="AE408" s="2093">
        <v>142.1157</v>
      </c>
      <c r="AF408" s="2095">
        <f>AE408*M408</f>
        <v>36381.6192</v>
      </c>
      <c r="AG408" s="1942"/>
      <c r="AH408" s="1947" t="s">
        <v>81</v>
      </c>
      <c r="AI408" s="1947"/>
      <c r="AJ408" s="1947">
        <v>9</v>
      </c>
      <c r="AK408" s="1948">
        <f>J408</f>
        <v>12288</v>
      </c>
      <c r="AL408" s="1948"/>
      <c r="AM408" s="1948">
        <f>J408/24</f>
        <v>512</v>
      </c>
      <c r="AN408" s="1948"/>
      <c r="AO408" s="1948"/>
      <c r="AP408" s="1948"/>
      <c r="AQ408" s="1948"/>
      <c r="AR408" s="1948" t="s">
        <v>63</v>
      </c>
      <c r="AS408" s="1948">
        <f t="shared" si="329"/>
        <v>12288</v>
      </c>
      <c r="AT408" s="1948"/>
      <c r="AU408" s="1430">
        <f t="shared" si="316"/>
        <v>1365.33333333333</v>
      </c>
      <c r="AV408" s="1430">
        <f t="shared" si="317"/>
        <v>1365.33333333333</v>
      </c>
      <c r="AW408" s="1430">
        <f t="shared" si="318"/>
        <v>1365.33333333333</v>
      </c>
      <c r="AX408" s="1430">
        <f t="shared" si="319"/>
        <v>1365.33333333333</v>
      </c>
      <c r="AY408" s="1430">
        <f t="shared" si="320"/>
        <v>1365.33333333333</v>
      </c>
      <c r="AZ408" s="1430">
        <f t="shared" si="321"/>
        <v>1365.33333333333</v>
      </c>
      <c r="BA408" s="1430">
        <f t="shared" si="322"/>
        <v>1365.33333333333</v>
      </c>
      <c r="BB408" s="1430">
        <f t="shared" si="323"/>
        <v>1365.33333333333</v>
      </c>
      <c r="BC408" s="1430">
        <f t="shared" si="324"/>
        <v>1365.33333333333</v>
      </c>
      <c r="BD408" s="1430">
        <f t="shared" si="325"/>
        <v>1308.44444444444</v>
      </c>
      <c r="BE408" s="1430">
        <f t="shared" si="326"/>
        <v>56.8888888888889</v>
      </c>
      <c r="BF408" s="1876"/>
      <c r="BG408" s="1959"/>
      <c r="BH408" s="1960"/>
      <c r="BI408" s="1960"/>
      <c r="BJ408" s="1960"/>
      <c r="BK408" s="1960"/>
      <c r="BL408" s="1960"/>
      <c r="BM408" s="1960"/>
      <c r="BN408" s="1960"/>
      <c r="BO408" s="1960"/>
      <c r="BP408" s="1960"/>
      <c r="BQ408" s="1960"/>
      <c r="BR408" s="1960"/>
      <c r="BS408" s="1960"/>
      <c r="BT408" s="1960"/>
      <c r="BU408" s="1960"/>
      <c r="BV408" s="1960"/>
      <c r="BW408" s="1960"/>
      <c r="BX408" s="1960"/>
      <c r="BY408" s="1960"/>
      <c r="BZ408" s="1960"/>
      <c r="CA408" s="1960"/>
      <c r="CB408" s="1960"/>
      <c r="CC408" s="1960"/>
      <c r="CD408" s="1960"/>
      <c r="CE408" s="1960"/>
      <c r="CF408" s="1960"/>
      <c r="CG408" s="1960"/>
      <c r="CH408" s="1960"/>
      <c r="CI408" s="1960"/>
      <c r="CJ408" s="1960"/>
      <c r="CK408" s="1960"/>
      <c r="CL408" s="1960"/>
      <c r="CM408" s="1960"/>
      <c r="CN408" s="1960"/>
      <c r="CO408" s="1960"/>
      <c r="CP408" s="1960"/>
      <c r="CQ408" s="1960"/>
      <c r="CR408" s="1960"/>
      <c r="CS408" s="1960"/>
      <c r="CT408" s="1960"/>
      <c r="CU408" s="1960"/>
      <c r="CV408" s="1960"/>
      <c r="CW408" s="1960"/>
      <c r="CX408" s="1960"/>
      <c r="CY408" s="1960"/>
      <c r="CZ408" s="1960"/>
      <c r="DA408" s="1960"/>
      <c r="DB408" s="1960"/>
      <c r="DC408" s="1960"/>
      <c r="DD408" s="1960"/>
      <c r="DE408" s="1960"/>
      <c r="DF408" s="1960"/>
      <c r="DG408" s="1960"/>
      <c r="DH408" s="1960"/>
      <c r="DI408" s="1960"/>
      <c r="DJ408" s="1960"/>
      <c r="DK408" s="1960"/>
      <c r="DL408" s="1960"/>
      <c r="DM408" s="1960"/>
      <c r="DN408" s="1960"/>
      <c r="DO408" s="1960"/>
      <c r="DP408" s="1960"/>
      <c r="DQ408" s="1960"/>
      <c r="DR408" s="1960"/>
      <c r="DS408" s="1960"/>
      <c r="DT408" s="1960"/>
      <c r="DU408" s="1960"/>
      <c r="DV408" s="1960"/>
      <c r="DW408" s="1960"/>
      <c r="DX408" s="1960"/>
      <c r="DY408" s="1960"/>
      <c r="DZ408" s="1960"/>
      <c r="EA408" s="1960"/>
      <c r="EB408" s="1960"/>
      <c r="EC408" s="1960"/>
      <c r="ED408" s="1960"/>
      <c r="EE408" s="1960"/>
      <c r="EF408" s="1960"/>
      <c r="EG408" s="1960"/>
      <c r="EH408" s="1960"/>
      <c r="EI408" s="1960"/>
      <c r="EJ408" s="1960"/>
      <c r="EK408" s="1960"/>
      <c r="EL408" s="1960"/>
      <c r="EM408" s="1960"/>
      <c r="EN408" s="1960"/>
      <c r="EO408" s="1960"/>
      <c r="EP408" s="1960"/>
      <c r="EQ408" s="1960"/>
      <c r="ER408" s="1960"/>
      <c r="ES408" s="1960"/>
      <c r="ET408" s="1960"/>
      <c r="EU408" s="1960"/>
      <c r="EV408" s="1960"/>
      <c r="EW408" s="1960"/>
      <c r="EX408" s="1960"/>
      <c r="EY408" s="1960"/>
      <c r="EZ408" s="1960"/>
      <c r="FA408" s="1960"/>
      <c r="FB408" s="1960"/>
      <c r="FC408" s="1960"/>
      <c r="FD408" s="1960"/>
      <c r="FE408" s="1960"/>
      <c r="FF408" s="1960"/>
      <c r="FG408" s="1960"/>
      <c r="FH408" s="1960"/>
      <c r="FI408" s="1960"/>
      <c r="FJ408" s="1960"/>
      <c r="FK408" s="1960"/>
      <c r="FL408" s="1960"/>
      <c r="FM408" s="1960"/>
      <c r="FN408" s="1960"/>
      <c r="FO408" s="1960"/>
      <c r="FP408" s="1960"/>
      <c r="FQ408" s="1960"/>
      <c r="FR408" s="1960"/>
      <c r="FS408" s="1960"/>
      <c r="FT408" s="1960"/>
      <c r="FU408" s="1960"/>
      <c r="FV408" s="1960"/>
      <c r="FW408" s="1960"/>
      <c r="FX408" s="1960"/>
      <c r="FY408" s="1960"/>
      <c r="FZ408" s="1960"/>
      <c r="GA408" s="1960"/>
      <c r="GB408" s="1960"/>
      <c r="GC408" s="1960"/>
      <c r="GD408" s="1960"/>
      <c r="GE408" s="1960"/>
      <c r="GF408" s="1960"/>
      <c r="GG408" s="1960"/>
      <c r="GH408" s="1960"/>
      <c r="GI408" s="1960"/>
      <c r="GJ408" s="1960"/>
      <c r="GK408" s="1960"/>
      <c r="GL408" s="1960"/>
      <c r="GM408" s="1960"/>
      <c r="GN408" s="1960"/>
      <c r="GO408" s="1960"/>
      <c r="GP408" s="1960"/>
      <c r="GQ408" s="1960"/>
      <c r="GR408" s="1960"/>
      <c r="GS408" s="1960"/>
      <c r="GT408" s="1960"/>
      <c r="GU408" s="1960"/>
      <c r="GV408" s="1960"/>
      <c r="GW408" s="1960"/>
      <c r="GX408" s="1960"/>
      <c r="GY408" s="1960"/>
      <c r="GZ408" s="1960"/>
      <c r="HA408" s="1960"/>
      <c r="HB408" s="1960"/>
      <c r="HC408" s="1960"/>
      <c r="HD408" s="1960"/>
      <c r="HE408" s="1960"/>
      <c r="HF408" s="1960"/>
      <c r="HG408" s="1960"/>
      <c r="HH408" s="1960"/>
      <c r="HI408" s="1960"/>
      <c r="HJ408" s="1960"/>
      <c r="HK408" s="1960"/>
      <c r="HL408" s="1960"/>
      <c r="HM408" s="1960"/>
      <c r="HN408" s="1960"/>
      <c r="HO408" s="1960"/>
      <c r="HP408" s="1960"/>
      <c r="HQ408" s="1960"/>
      <c r="HR408" s="1960"/>
      <c r="HS408" s="1960"/>
      <c r="HT408" s="1960"/>
      <c r="HU408" s="1960"/>
      <c r="HV408" s="1960"/>
      <c r="HW408" s="1960"/>
      <c r="HX408" s="1960"/>
      <c r="HY408" s="1960"/>
      <c r="HZ408" s="1960"/>
      <c r="IA408" s="1960"/>
      <c r="IB408" s="1960"/>
      <c r="IC408" s="1960"/>
      <c r="ID408" s="1960"/>
      <c r="IE408" s="1960"/>
      <c r="IF408" s="1960"/>
      <c r="IG408" s="1960"/>
      <c r="IH408" s="1960"/>
      <c r="II408" s="1960"/>
      <c r="IJ408" s="1960"/>
      <c r="IK408" s="1960"/>
      <c r="IL408" s="1960"/>
      <c r="IM408" s="1960"/>
      <c r="IN408" s="1960"/>
      <c r="IO408" s="1960"/>
      <c r="IP408" s="1960"/>
      <c r="IQ408" s="1960"/>
      <c r="IR408" s="1960"/>
      <c r="IS408" s="1960"/>
      <c r="IT408" s="1960"/>
      <c r="IU408" s="1960"/>
      <c r="IV408" s="1960"/>
      <c r="IW408" s="1960"/>
      <c r="IX408" s="1960"/>
      <c r="IY408" s="1960"/>
      <c r="IZ408" s="1960"/>
      <c r="JA408" s="1960"/>
      <c r="JB408" s="1960"/>
      <c r="JC408" s="1960"/>
      <c r="JD408" s="1960"/>
      <c r="JE408" s="1960"/>
      <c r="JF408" s="1960"/>
      <c r="JG408" s="1960"/>
      <c r="JH408" s="1960"/>
      <c r="JI408" s="1960"/>
      <c r="JJ408" s="1960"/>
      <c r="JK408" s="1960"/>
      <c r="JL408" s="1960"/>
      <c r="JM408" s="1960"/>
      <c r="JN408" s="1960"/>
      <c r="JO408" s="1960"/>
      <c r="JP408" s="1960"/>
      <c r="JQ408" s="1960"/>
      <c r="JR408" s="1960"/>
      <c r="JS408" s="1960"/>
      <c r="JT408" s="1960"/>
      <c r="JU408" s="1960"/>
      <c r="JV408" s="1960"/>
      <c r="JW408" s="1960"/>
      <c r="JX408" s="1960"/>
      <c r="JY408" s="1960"/>
      <c r="JZ408" s="1960"/>
      <c r="KA408" s="1960"/>
      <c r="KB408" s="1960"/>
      <c r="KC408" s="1960"/>
      <c r="KD408" s="1960"/>
      <c r="KE408" s="1960"/>
      <c r="KF408" s="1960"/>
      <c r="KG408" s="1960"/>
      <c r="KH408" s="1960"/>
      <c r="KI408" s="1960"/>
      <c r="KJ408" s="1960"/>
      <c r="KK408" s="1960"/>
      <c r="KL408" s="1960"/>
      <c r="KM408" s="1960"/>
      <c r="KN408" s="1960"/>
      <c r="KO408" s="1960"/>
      <c r="KP408" s="1960"/>
      <c r="KQ408" s="1960"/>
      <c r="KR408" s="1960"/>
      <c r="KS408" s="1960"/>
      <c r="KT408" s="1960"/>
      <c r="KU408" s="1960"/>
      <c r="KV408" s="1960"/>
      <c r="KW408" s="1960"/>
      <c r="KX408" s="1960"/>
      <c r="KY408" s="1960"/>
      <c r="KZ408" s="1960"/>
      <c r="LA408" s="1960"/>
      <c r="LB408" s="1960"/>
      <c r="LC408" s="1960"/>
      <c r="LD408" s="1960"/>
      <c r="LE408" s="1960"/>
      <c r="LF408" s="1960"/>
      <c r="LG408" s="1960"/>
      <c r="LH408" s="1960"/>
      <c r="LI408" s="1960"/>
      <c r="LJ408" s="1960"/>
      <c r="LK408" s="1960"/>
      <c r="LL408" s="1960"/>
      <c r="LM408" s="1960"/>
      <c r="LN408" s="1960"/>
      <c r="LO408" s="1960"/>
      <c r="LP408" s="1960"/>
    </row>
    <row r="409" s="2036" customFormat="1" ht="47" customHeight="1" spans="1:328">
      <c r="A409" s="2040">
        <v>45946</v>
      </c>
      <c r="B409" s="1656" t="s">
        <v>326</v>
      </c>
      <c r="C409" s="1657" t="s">
        <v>295</v>
      </c>
      <c r="D409" s="1658">
        <v>4500182163</v>
      </c>
      <c r="E409" s="2461">
        <v>14873</v>
      </c>
      <c r="F409" s="1658" t="s">
        <v>1534</v>
      </c>
      <c r="G409" s="2042" t="s">
        <v>101</v>
      </c>
      <c r="H409" s="2042" t="s">
        <v>101</v>
      </c>
      <c r="I409" s="2055" t="s">
        <v>110</v>
      </c>
      <c r="J409" s="1667">
        <v>336</v>
      </c>
      <c r="K409" s="2056">
        <v>0</v>
      </c>
      <c r="L409" s="2056">
        <v>24</v>
      </c>
      <c r="M409" s="2056">
        <f t="shared" si="310"/>
        <v>14</v>
      </c>
      <c r="N409" s="1672">
        <v>45989</v>
      </c>
      <c r="O409" s="1672">
        <v>45987</v>
      </c>
      <c r="P409" s="2057"/>
      <c r="Q409" s="2070" t="s">
        <v>78</v>
      </c>
      <c r="R409" s="1677">
        <v>336</v>
      </c>
      <c r="S409" s="1677">
        <f t="shared" si="286"/>
        <v>0</v>
      </c>
      <c r="T409" s="1677"/>
      <c r="U409" s="2940" t="s">
        <v>829</v>
      </c>
      <c r="V409" s="2055"/>
      <c r="W409" s="2055" t="s">
        <v>111</v>
      </c>
      <c r="X409" s="2073">
        <v>45946</v>
      </c>
      <c r="Y409" s="2074" t="s">
        <v>88</v>
      </c>
      <c r="Z409" s="2074" t="s">
        <v>1535</v>
      </c>
      <c r="AA409" s="2074"/>
      <c r="AB409" s="2074"/>
      <c r="AC409" s="1687" t="s">
        <v>1536</v>
      </c>
      <c r="AD409" s="1691" t="s">
        <v>334</v>
      </c>
      <c r="AE409" s="2088">
        <v>0.8747</v>
      </c>
      <c r="AF409" s="2089">
        <f t="shared" ref="AF409:AF414" si="330">AE409*J409</f>
        <v>293.8992</v>
      </c>
      <c r="AG409" s="1699"/>
      <c r="AH409" s="2090" t="s">
        <v>81</v>
      </c>
      <c r="AI409" s="2090"/>
      <c r="AJ409" s="2090">
        <v>9</v>
      </c>
      <c r="AK409" s="2097">
        <f>J409</f>
        <v>336</v>
      </c>
      <c r="AL409" s="2097"/>
      <c r="AM409" s="2097">
        <f>J409/24</f>
        <v>14</v>
      </c>
      <c r="AN409" s="2097"/>
      <c r="AO409" s="2097"/>
      <c r="AP409" s="2097"/>
      <c r="AQ409" s="2097"/>
      <c r="AR409" s="2097" t="s">
        <v>63</v>
      </c>
      <c r="AS409" s="2097">
        <f t="shared" si="329"/>
        <v>336</v>
      </c>
      <c r="AT409" s="2097"/>
      <c r="AU409" s="1706">
        <f t="shared" si="316"/>
        <v>37.3333333333333</v>
      </c>
      <c r="AV409" s="1706">
        <f t="shared" si="317"/>
        <v>37.3333333333333</v>
      </c>
      <c r="AW409" s="1706">
        <f t="shared" si="318"/>
        <v>37.3333333333333</v>
      </c>
      <c r="AX409" s="1706">
        <f t="shared" si="319"/>
        <v>37.3333333333333</v>
      </c>
      <c r="AY409" s="1706">
        <f t="shared" si="320"/>
        <v>37.3333333333333</v>
      </c>
      <c r="AZ409" s="1706">
        <f t="shared" si="321"/>
        <v>37.3333333333333</v>
      </c>
      <c r="BA409" s="1706">
        <f t="shared" si="322"/>
        <v>37.3333333333333</v>
      </c>
      <c r="BB409" s="1706">
        <f t="shared" si="323"/>
        <v>37.3333333333333</v>
      </c>
      <c r="BC409" s="1706">
        <f t="shared" si="324"/>
        <v>37.3333333333333</v>
      </c>
      <c r="BD409" s="1706">
        <f t="shared" si="325"/>
        <v>35.7777777777778</v>
      </c>
      <c r="BE409" s="1706">
        <f t="shared" si="326"/>
        <v>1.55555555555556</v>
      </c>
      <c r="BF409" s="2056"/>
      <c r="BG409" s="2113"/>
      <c r="BH409" s="2114"/>
      <c r="BI409" s="2114"/>
      <c r="BJ409" s="2114"/>
      <c r="BK409" s="2114"/>
      <c r="BL409" s="2114"/>
      <c r="BM409" s="2114"/>
      <c r="BN409" s="2114"/>
      <c r="BO409" s="2114"/>
      <c r="BP409" s="2114"/>
      <c r="BQ409" s="2114"/>
      <c r="BR409" s="2114"/>
      <c r="BS409" s="2114"/>
      <c r="BT409" s="2114"/>
      <c r="BU409" s="2114"/>
      <c r="BV409" s="2114"/>
      <c r="BW409" s="2114"/>
      <c r="BX409" s="2114"/>
      <c r="BY409" s="2114"/>
      <c r="BZ409" s="2114"/>
      <c r="CA409" s="2114"/>
      <c r="CB409" s="2114"/>
      <c r="CC409" s="2114"/>
      <c r="CD409" s="2114"/>
      <c r="CE409" s="2114"/>
      <c r="CF409" s="2114"/>
      <c r="CG409" s="2114"/>
      <c r="CH409" s="2114"/>
      <c r="CI409" s="2114"/>
      <c r="CJ409" s="2114"/>
      <c r="CK409" s="2114"/>
      <c r="CL409" s="2114"/>
      <c r="CM409" s="2114"/>
      <c r="CN409" s="2114"/>
      <c r="CO409" s="2114"/>
      <c r="CP409" s="2114"/>
      <c r="CQ409" s="2114"/>
      <c r="CR409" s="2114"/>
      <c r="CS409" s="2114"/>
      <c r="CT409" s="2114"/>
      <c r="CU409" s="2114"/>
      <c r="CV409" s="2114"/>
      <c r="CW409" s="2114"/>
      <c r="CX409" s="2114"/>
      <c r="CY409" s="2114"/>
      <c r="CZ409" s="2114"/>
      <c r="DA409" s="2114"/>
      <c r="DB409" s="2114"/>
      <c r="DC409" s="2114"/>
      <c r="DD409" s="2114"/>
      <c r="DE409" s="2114"/>
      <c r="DF409" s="2114"/>
      <c r="DG409" s="2114"/>
      <c r="DH409" s="2114"/>
      <c r="DI409" s="2114"/>
      <c r="DJ409" s="2114"/>
      <c r="DK409" s="2114"/>
      <c r="DL409" s="2114"/>
      <c r="DM409" s="2114"/>
      <c r="DN409" s="2114"/>
      <c r="DO409" s="2114"/>
      <c r="DP409" s="2114"/>
      <c r="DQ409" s="2114"/>
      <c r="DR409" s="2114"/>
      <c r="DS409" s="2114"/>
      <c r="DT409" s="2114"/>
      <c r="DU409" s="2114"/>
      <c r="DV409" s="2114"/>
      <c r="DW409" s="2114"/>
      <c r="DX409" s="2114"/>
      <c r="DY409" s="2114"/>
      <c r="DZ409" s="2114"/>
      <c r="EA409" s="2114"/>
      <c r="EB409" s="2114"/>
      <c r="EC409" s="2114"/>
      <c r="ED409" s="2114"/>
      <c r="EE409" s="2114"/>
      <c r="EF409" s="2114"/>
      <c r="EG409" s="2114"/>
      <c r="EH409" s="2114"/>
      <c r="EI409" s="2114"/>
      <c r="EJ409" s="2114"/>
      <c r="EK409" s="2114"/>
      <c r="EL409" s="2114"/>
      <c r="EM409" s="2114"/>
      <c r="EN409" s="2114"/>
      <c r="EO409" s="2114"/>
      <c r="EP409" s="2114"/>
      <c r="EQ409" s="2114"/>
      <c r="ER409" s="2114"/>
      <c r="ES409" s="2114"/>
      <c r="ET409" s="2114"/>
      <c r="EU409" s="2114"/>
      <c r="EV409" s="2114"/>
      <c r="EW409" s="2114"/>
      <c r="EX409" s="2114"/>
      <c r="EY409" s="2114"/>
      <c r="EZ409" s="2114"/>
      <c r="FA409" s="2114"/>
      <c r="FB409" s="2114"/>
      <c r="FC409" s="2114"/>
      <c r="FD409" s="2114"/>
      <c r="FE409" s="2114"/>
      <c r="FF409" s="2114"/>
      <c r="FG409" s="2114"/>
      <c r="FH409" s="2114"/>
      <c r="FI409" s="2114"/>
      <c r="FJ409" s="2114"/>
      <c r="FK409" s="2114"/>
      <c r="FL409" s="2114"/>
      <c r="FM409" s="2114"/>
      <c r="FN409" s="2114"/>
      <c r="FO409" s="2114"/>
      <c r="FP409" s="2114"/>
      <c r="FQ409" s="2114"/>
      <c r="FR409" s="2114"/>
      <c r="FS409" s="2114"/>
      <c r="FT409" s="2114"/>
      <c r="FU409" s="2114"/>
      <c r="FV409" s="2114"/>
      <c r="FW409" s="2114"/>
      <c r="FX409" s="2114"/>
      <c r="FY409" s="2114"/>
      <c r="FZ409" s="2114"/>
      <c r="GA409" s="2114"/>
      <c r="GB409" s="2114"/>
      <c r="GC409" s="2114"/>
      <c r="GD409" s="2114"/>
      <c r="GE409" s="2114"/>
      <c r="GF409" s="2114"/>
      <c r="GG409" s="2114"/>
      <c r="GH409" s="2114"/>
      <c r="GI409" s="2114"/>
      <c r="GJ409" s="2114"/>
      <c r="GK409" s="2114"/>
      <c r="GL409" s="2114"/>
      <c r="GM409" s="2114"/>
      <c r="GN409" s="2114"/>
      <c r="GO409" s="2114"/>
      <c r="GP409" s="2114"/>
      <c r="GQ409" s="2114"/>
      <c r="GR409" s="2114"/>
      <c r="GS409" s="2114"/>
      <c r="GT409" s="2114"/>
      <c r="GU409" s="2114"/>
      <c r="GV409" s="2114"/>
      <c r="GW409" s="2114"/>
      <c r="GX409" s="2114"/>
      <c r="GY409" s="2114"/>
      <c r="GZ409" s="2114"/>
      <c r="HA409" s="2114"/>
      <c r="HB409" s="2114"/>
      <c r="HC409" s="2114"/>
      <c r="HD409" s="2114"/>
      <c r="HE409" s="2114"/>
      <c r="HF409" s="2114"/>
      <c r="HG409" s="2114"/>
      <c r="HH409" s="2114"/>
      <c r="HI409" s="2114"/>
      <c r="HJ409" s="2114"/>
      <c r="HK409" s="2114"/>
      <c r="HL409" s="2114"/>
      <c r="HM409" s="2114"/>
      <c r="HN409" s="2114"/>
      <c r="HO409" s="2114"/>
      <c r="HP409" s="2114"/>
      <c r="HQ409" s="2114"/>
      <c r="HR409" s="2114"/>
      <c r="HS409" s="2114"/>
      <c r="HT409" s="2114"/>
      <c r="HU409" s="2114"/>
      <c r="HV409" s="2114"/>
      <c r="HW409" s="2114"/>
      <c r="HX409" s="2114"/>
      <c r="HY409" s="2114"/>
      <c r="HZ409" s="2114"/>
      <c r="IA409" s="2114"/>
      <c r="IB409" s="2114"/>
      <c r="IC409" s="2114"/>
      <c r="ID409" s="2114"/>
      <c r="IE409" s="2114"/>
      <c r="IF409" s="2114"/>
      <c r="IG409" s="2114"/>
      <c r="IH409" s="2114"/>
      <c r="II409" s="2114"/>
      <c r="IJ409" s="2114"/>
      <c r="IK409" s="2114"/>
      <c r="IL409" s="2114"/>
      <c r="IM409" s="2114"/>
      <c r="IN409" s="2114"/>
      <c r="IO409" s="2114"/>
      <c r="IP409" s="2114"/>
      <c r="IQ409" s="2114"/>
      <c r="IR409" s="2114"/>
      <c r="IS409" s="2114"/>
      <c r="IT409" s="2114"/>
      <c r="IU409" s="2114"/>
      <c r="IV409" s="2114"/>
      <c r="IW409" s="2114"/>
      <c r="IX409" s="2114"/>
      <c r="IY409" s="2114"/>
      <c r="IZ409" s="2114"/>
      <c r="JA409" s="2114"/>
      <c r="JB409" s="2114"/>
      <c r="JC409" s="2114"/>
      <c r="JD409" s="2114"/>
      <c r="JE409" s="2114"/>
      <c r="JF409" s="2114"/>
      <c r="JG409" s="2114"/>
      <c r="JH409" s="2114"/>
      <c r="JI409" s="2114"/>
      <c r="JJ409" s="2114"/>
      <c r="JK409" s="2114"/>
      <c r="JL409" s="2114"/>
      <c r="JM409" s="2114"/>
      <c r="JN409" s="2114"/>
      <c r="JO409" s="2114"/>
      <c r="JP409" s="2114"/>
      <c r="JQ409" s="2114"/>
      <c r="JR409" s="2114"/>
      <c r="JS409" s="2114"/>
      <c r="JT409" s="2114"/>
      <c r="JU409" s="2114"/>
      <c r="JV409" s="2114"/>
      <c r="JW409" s="2114"/>
      <c r="JX409" s="2114"/>
      <c r="JY409" s="2114"/>
      <c r="JZ409" s="2114"/>
      <c r="KA409" s="2114"/>
      <c r="KB409" s="2114"/>
      <c r="KC409" s="2114"/>
      <c r="KD409" s="2114"/>
      <c r="KE409" s="2114"/>
      <c r="KF409" s="2114"/>
      <c r="KG409" s="2114"/>
      <c r="KH409" s="2114"/>
      <c r="KI409" s="2114"/>
      <c r="KJ409" s="2114"/>
      <c r="KK409" s="2114"/>
      <c r="KL409" s="2114"/>
      <c r="KM409" s="2114"/>
      <c r="KN409" s="2114"/>
      <c r="KO409" s="2114"/>
      <c r="KP409" s="2114"/>
      <c r="KQ409" s="2114"/>
      <c r="KR409" s="2114"/>
      <c r="KS409" s="2114"/>
      <c r="KT409" s="2114"/>
      <c r="KU409" s="2114"/>
      <c r="KV409" s="2114"/>
      <c r="KW409" s="2114"/>
      <c r="KX409" s="2114"/>
      <c r="KY409" s="2114"/>
      <c r="KZ409" s="2114"/>
      <c r="LA409" s="2114"/>
      <c r="LB409" s="2114"/>
      <c r="LC409" s="2114"/>
      <c r="LD409" s="2114"/>
      <c r="LE409" s="2114"/>
      <c r="LF409" s="2114"/>
      <c r="LG409" s="2114"/>
      <c r="LH409" s="2114"/>
      <c r="LI409" s="2114"/>
      <c r="LJ409" s="2114"/>
      <c r="LK409" s="2114"/>
      <c r="LL409" s="2114"/>
      <c r="LM409" s="2114"/>
      <c r="LN409" s="2114"/>
      <c r="LO409" s="2114"/>
      <c r="LP409" s="2114"/>
    </row>
    <row r="410" s="2036" customFormat="1" ht="47" customHeight="1" spans="1:328">
      <c r="A410" s="2040">
        <v>45957</v>
      </c>
      <c r="B410" s="1656" t="s">
        <v>164</v>
      </c>
      <c r="C410" s="1657" t="s">
        <v>165</v>
      </c>
      <c r="D410" s="1658">
        <v>4500183239</v>
      </c>
      <c r="E410" s="2461">
        <v>8150973449</v>
      </c>
      <c r="F410" s="1658" t="s">
        <v>1537</v>
      </c>
      <c r="G410" s="2042" t="s">
        <v>167</v>
      </c>
      <c r="H410" s="2042" t="s">
        <v>101</v>
      </c>
      <c r="I410" s="2055" t="s">
        <v>110</v>
      </c>
      <c r="J410" s="1667">
        <v>2016</v>
      </c>
      <c r="K410" s="2056">
        <v>0</v>
      </c>
      <c r="L410" s="2056">
        <v>24</v>
      </c>
      <c r="M410" s="2056">
        <f t="shared" si="310"/>
        <v>84</v>
      </c>
      <c r="N410" s="1672">
        <v>45989</v>
      </c>
      <c r="O410" s="1672">
        <v>45987</v>
      </c>
      <c r="P410" s="2057" t="s">
        <v>1538</v>
      </c>
      <c r="Q410" s="2070" t="s">
        <v>78</v>
      </c>
      <c r="R410" s="1677">
        <v>2016</v>
      </c>
      <c r="S410" s="1677">
        <f t="shared" si="286"/>
        <v>0</v>
      </c>
      <c r="T410" s="1677"/>
      <c r="U410" s="2940" t="s">
        <v>829</v>
      </c>
      <c r="V410" s="2055"/>
      <c r="W410" s="2055" t="s">
        <v>111</v>
      </c>
      <c r="X410" s="2073">
        <v>45957</v>
      </c>
      <c r="Y410" s="2074" t="s">
        <v>88</v>
      </c>
      <c r="Z410" s="2074" t="s">
        <v>88</v>
      </c>
      <c r="AA410" s="2074" t="s">
        <v>1539</v>
      </c>
      <c r="AB410" s="2074"/>
      <c r="AC410" s="1687" t="s">
        <v>1540</v>
      </c>
      <c r="AD410" s="1691" t="s">
        <v>1256</v>
      </c>
      <c r="AE410" s="2088">
        <v>0.8747</v>
      </c>
      <c r="AF410" s="2089">
        <f t="shared" si="330"/>
        <v>1763.3952</v>
      </c>
      <c r="AG410" s="1699"/>
      <c r="AH410" s="2090" t="s">
        <v>81</v>
      </c>
      <c r="AI410" s="2090"/>
      <c r="AJ410" s="2090">
        <v>9</v>
      </c>
      <c r="AK410" s="2097"/>
      <c r="AL410" s="2097">
        <f>J410</f>
        <v>2016</v>
      </c>
      <c r="AM410" s="2097"/>
      <c r="AN410" s="2097"/>
      <c r="AO410" s="2097">
        <f>J410/24</f>
        <v>84</v>
      </c>
      <c r="AP410" s="2097"/>
      <c r="AQ410" s="2097"/>
      <c r="AR410" s="2097" t="s">
        <v>63</v>
      </c>
      <c r="AS410" s="2097">
        <f t="shared" si="329"/>
        <v>2016</v>
      </c>
      <c r="AT410" s="2097"/>
      <c r="AU410" s="1706">
        <f t="shared" si="316"/>
        <v>224</v>
      </c>
      <c r="AV410" s="1706">
        <f t="shared" si="317"/>
        <v>224</v>
      </c>
      <c r="AW410" s="1706">
        <f t="shared" si="318"/>
        <v>224</v>
      </c>
      <c r="AX410" s="1706">
        <f t="shared" si="319"/>
        <v>224</v>
      </c>
      <c r="AY410" s="1706">
        <f t="shared" si="320"/>
        <v>224</v>
      </c>
      <c r="AZ410" s="1706">
        <f t="shared" si="321"/>
        <v>224</v>
      </c>
      <c r="BA410" s="1706">
        <f t="shared" si="322"/>
        <v>224</v>
      </c>
      <c r="BB410" s="1706">
        <f t="shared" si="323"/>
        <v>224</v>
      </c>
      <c r="BC410" s="1706">
        <f t="shared" si="324"/>
        <v>224</v>
      </c>
      <c r="BD410" s="1706">
        <f t="shared" si="325"/>
        <v>214.666666666667</v>
      </c>
      <c r="BE410" s="1706">
        <f t="shared" si="326"/>
        <v>9.33333333333333</v>
      </c>
      <c r="BF410" s="2056"/>
      <c r="BG410" s="2113"/>
      <c r="BH410" s="2114"/>
      <c r="BI410" s="2114"/>
      <c r="BJ410" s="2114"/>
      <c r="BK410" s="2114"/>
      <c r="BL410" s="2114"/>
      <c r="BM410" s="2114"/>
      <c r="BN410" s="2114"/>
      <c r="BO410" s="2114"/>
      <c r="BP410" s="2114"/>
      <c r="BQ410" s="2114"/>
      <c r="BR410" s="2114"/>
      <c r="BS410" s="2114"/>
      <c r="BT410" s="2114"/>
      <c r="BU410" s="2114"/>
      <c r="BV410" s="2114"/>
      <c r="BW410" s="2114"/>
      <c r="BX410" s="2114"/>
      <c r="BY410" s="2114"/>
      <c r="BZ410" s="2114"/>
      <c r="CA410" s="2114"/>
      <c r="CB410" s="2114"/>
      <c r="CC410" s="2114"/>
      <c r="CD410" s="2114"/>
      <c r="CE410" s="2114"/>
      <c r="CF410" s="2114"/>
      <c r="CG410" s="2114"/>
      <c r="CH410" s="2114"/>
      <c r="CI410" s="2114"/>
      <c r="CJ410" s="2114"/>
      <c r="CK410" s="2114"/>
      <c r="CL410" s="2114"/>
      <c r="CM410" s="2114"/>
      <c r="CN410" s="2114"/>
      <c r="CO410" s="2114"/>
      <c r="CP410" s="2114"/>
      <c r="CQ410" s="2114"/>
      <c r="CR410" s="2114"/>
      <c r="CS410" s="2114"/>
      <c r="CT410" s="2114"/>
      <c r="CU410" s="2114"/>
      <c r="CV410" s="2114"/>
      <c r="CW410" s="2114"/>
      <c r="CX410" s="2114"/>
      <c r="CY410" s="2114"/>
      <c r="CZ410" s="2114"/>
      <c r="DA410" s="2114"/>
      <c r="DB410" s="2114"/>
      <c r="DC410" s="2114"/>
      <c r="DD410" s="2114"/>
      <c r="DE410" s="2114"/>
      <c r="DF410" s="2114"/>
      <c r="DG410" s="2114"/>
      <c r="DH410" s="2114"/>
      <c r="DI410" s="2114"/>
      <c r="DJ410" s="2114"/>
      <c r="DK410" s="2114"/>
      <c r="DL410" s="2114"/>
      <c r="DM410" s="2114"/>
      <c r="DN410" s="2114"/>
      <c r="DO410" s="2114"/>
      <c r="DP410" s="2114"/>
      <c r="DQ410" s="2114"/>
      <c r="DR410" s="2114"/>
      <c r="DS410" s="2114"/>
      <c r="DT410" s="2114"/>
      <c r="DU410" s="2114"/>
      <c r="DV410" s="2114"/>
      <c r="DW410" s="2114"/>
      <c r="DX410" s="2114"/>
      <c r="DY410" s="2114"/>
      <c r="DZ410" s="2114"/>
      <c r="EA410" s="2114"/>
      <c r="EB410" s="2114"/>
      <c r="EC410" s="2114"/>
      <c r="ED410" s="2114"/>
      <c r="EE410" s="2114"/>
      <c r="EF410" s="2114"/>
      <c r="EG410" s="2114"/>
      <c r="EH410" s="2114"/>
      <c r="EI410" s="2114"/>
      <c r="EJ410" s="2114"/>
      <c r="EK410" s="2114"/>
      <c r="EL410" s="2114"/>
      <c r="EM410" s="2114"/>
      <c r="EN410" s="2114"/>
      <c r="EO410" s="2114"/>
      <c r="EP410" s="2114"/>
      <c r="EQ410" s="2114"/>
      <c r="ER410" s="2114"/>
      <c r="ES410" s="2114"/>
      <c r="ET410" s="2114"/>
      <c r="EU410" s="2114"/>
      <c r="EV410" s="2114"/>
      <c r="EW410" s="2114"/>
      <c r="EX410" s="2114"/>
      <c r="EY410" s="2114"/>
      <c r="EZ410" s="2114"/>
      <c r="FA410" s="2114"/>
      <c r="FB410" s="2114"/>
      <c r="FC410" s="2114"/>
      <c r="FD410" s="2114"/>
      <c r="FE410" s="2114"/>
      <c r="FF410" s="2114"/>
      <c r="FG410" s="2114"/>
      <c r="FH410" s="2114"/>
      <c r="FI410" s="2114"/>
      <c r="FJ410" s="2114"/>
      <c r="FK410" s="2114"/>
      <c r="FL410" s="2114"/>
      <c r="FM410" s="2114"/>
      <c r="FN410" s="2114"/>
      <c r="FO410" s="2114"/>
      <c r="FP410" s="2114"/>
      <c r="FQ410" s="2114"/>
      <c r="FR410" s="2114"/>
      <c r="FS410" s="2114"/>
      <c r="FT410" s="2114"/>
      <c r="FU410" s="2114"/>
      <c r="FV410" s="2114"/>
      <c r="FW410" s="2114"/>
      <c r="FX410" s="2114"/>
      <c r="FY410" s="2114"/>
      <c r="FZ410" s="2114"/>
      <c r="GA410" s="2114"/>
      <c r="GB410" s="2114"/>
      <c r="GC410" s="2114"/>
      <c r="GD410" s="2114"/>
      <c r="GE410" s="2114"/>
      <c r="GF410" s="2114"/>
      <c r="GG410" s="2114"/>
      <c r="GH410" s="2114"/>
      <c r="GI410" s="2114"/>
      <c r="GJ410" s="2114"/>
      <c r="GK410" s="2114"/>
      <c r="GL410" s="2114"/>
      <c r="GM410" s="2114"/>
      <c r="GN410" s="2114"/>
      <c r="GO410" s="2114"/>
      <c r="GP410" s="2114"/>
      <c r="GQ410" s="2114"/>
      <c r="GR410" s="2114"/>
      <c r="GS410" s="2114"/>
      <c r="GT410" s="2114"/>
      <c r="GU410" s="2114"/>
      <c r="GV410" s="2114"/>
      <c r="GW410" s="2114"/>
      <c r="GX410" s="2114"/>
      <c r="GY410" s="2114"/>
      <c r="GZ410" s="2114"/>
      <c r="HA410" s="2114"/>
      <c r="HB410" s="2114"/>
      <c r="HC410" s="2114"/>
      <c r="HD410" s="2114"/>
      <c r="HE410" s="2114"/>
      <c r="HF410" s="2114"/>
      <c r="HG410" s="2114"/>
      <c r="HH410" s="2114"/>
      <c r="HI410" s="2114"/>
      <c r="HJ410" s="2114"/>
      <c r="HK410" s="2114"/>
      <c r="HL410" s="2114"/>
      <c r="HM410" s="2114"/>
      <c r="HN410" s="2114"/>
      <c r="HO410" s="2114"/>
      <c r="HP410" s="2114"/>
      <c r="HQ410" s="2114"/>
      <c r="HR410" s="2114"/>
      <c r="HS410" s="2114"/>
      <c r="HT410" s="2114"/>
      <c r="HU410" s="2114"/>
      <c r="HV410" s="2114"/>
      <c r="HW410" s="2114"/>
      <c r="HX410" s="2114"/>
      <c r="HY410" s="2114"/>
      <c r="HZ410" s="2114"/>
      <c r="IA410" s="2114"/>
      <c r="IB410" s="2114"/>
      <c r="IC410" s="2114"/>
      <c r="ID410" s="2114"/>
      <c r="IE410" s="2114"/>
      <c r="IF410" s="2114"/>
      <c r="IG410" s="2114"/>
      <c r="IH410" s="2114"/>
      <c r="II410" s="2114"/>
      <c r="IJ410" s="2114"/>
      <c r="IK410" s="2114"/>
      <c r="IL410" s="2114"/>
      <c r="IM410" s="2114"/>
      <c r="IN410" s="2114"/>
      <c r="IO410" s="2114"/>
      <c r="IP410" s="2114"/>
      <c r="IQ410" s="2114"/>
      <c r="IR410" s="2114"/>
      <c r="IS410" s="2114"/>
      <c r="IT410" s="2114"/>
      <c r="IU410" s="2114"/>
      <c r="IV410" s="2114"/>
      <c r="IW410" s="2114"/>
      <c r="IX410" s="2114"/>
      <c r="IY410" s="2114"/>
      <c r="IZ410" s="2114"/>
      <c r="JA410" s="2114"/>
      <c r="JB410" s="2114"/>
      <c r="JC410" s="2114"/>
      <c r="JD410" s="2114"/>
      <c r="JE410" s="2114"/>
      <c r="JF410" s="2114"/>
      <c r="JG410" s="2114"/>
      <c r="JH410" s="2114"/>
      <c r="JI410" s="2114"/>
      <c r="JJ410" s="2114"/>
      <c r="JK410" s="2114"/>
      <c r="JL410" s="2114"/>
      <c r="JM410" s="2114"/>
      <c r="JN410" s="2114"/>
      <c r="JO410" s="2114"/>
      <c r="JP410" s="2114"/>
      <c r="JQ410" s="2114"/>
      <c r="JR410" s="2114"/>
      <c r="JS410" s="2114"/>
      <c r="JT410" s="2114"/>
      <c r="JU410" s="2114"/>
      <c r="JV410" s="2114"/>
      <c r="JW410" s="2114"/>
      <c r="JX410" s="2114"/>
      <c r="JY410" s="2114"/>
      <c r="JZ410" s="2114"/>
      <c r="KA410" s="2114"/>
      <c r="KB410" s="2114"/>
      <c r="KC410" s="2114"/>
      <c r="KD410" s="2114"/>
      <c r="KE410" s="2114"/>
      <c r="KF410" s="2114"/>
      <c r="KG410" s="2114"/>
      <c r="KH410" s="2114"/>
      <c r="KI410" s="2114"/>
      <c r="KJ410" s="2114"/>
      <c r="KK410" s="2114"/>
      <c r="KL410" s="2114"/>
      <c r="KM410" s="2114"/>
      <c r="KN410" s="2114"/>
      <c r="KO410" s="2114"/>
      <c r="KP410" s="2114"/>
      <c r="KQ410" s="2114"/>
      <c r="KR410" s="2114"/>
      <c r="KS410" s="2114"/>
      <c r="KT410" s="2114"/>
      <c r="KU410" s="2114"/>
      <c r="KV410" s="2114"/>
      <c r="KW410" s="2114"/>
      <c r="KX410" s="2114"/>
      <c r="KY410" s="2114"/>
      <c r="KZ410" s="2114"/>
      <c r="LA410" s="2114"/>
      <c r="LB410" s="2114"/>
      <c r="LC410" s="2114"/>
      <c r="LD410" s="2114"/>
      <c r="LE410" s="2114"/>
      <c r="LF410" s="2114"/>
      <c r="LG410" s="2114"/>
      <c r="LH410" s="2114"/>
      <c r="LI410" s="2114"/>
      <c r="LJ410" s="2114"/>
      <c r="LK410" s="2114"/>
      <c r="LL410" s="2114"/>
      <c r="LM410" s="2114"/>
      <c r="LN410" s="2114"/>
      <c r="LO410" s="2114"/>
      <c r="LP410" s="2114"/>
    </row>
    <row r="411" s="2408" customFormat="1" ht="47" customHeight="1" spans="1:336">
      <c r="A411" s="2478">
        <v>45894</v>
      </c>
      <c r="B411" s="2944" t="s">
        <v>1541</v>
      </c>
      <c r="C411" s="2945" t="s">
        <v>1542</v>
      </c>
      <c r="D411" s="2946">
        <v>4500177738</v>
      </c>
      <c r="E411" s="2947">
        <v>62007524</v>
      </c>
      <c r="F411" s="2946" t="s">
        <v>1543</v>
      </c>
      <c r="G411" s="2497" t="s">
        <v>76</v>
      </c>
      <c r="H411" s="2497" t="s">
        <v>76</v>
      </c>
      <c r="I411" s="2949" t="s">
        <v>77</v>
      </c>
      <c r="J411" s="2950">
        <v>768</v>
      </c>
      <c r="K411" s="2951">
        <v>0</v>
      </c>
      <c r="L411" s="2951">
        <v>96</v>
      </c>
      <c r="M411" s="2951">
        <f t="shared" si="310"/>
        <v>8</v>
      </c>
      <c r="N411" s="2952">
        <v>45980</v>
      </c>
      <c r="O411" s="2952">
        <v>45978</v>
      </c>
      <c r="P411" s="2953"/>
      <c r="Q411" s="2070" t="s">
        <v>78</v>
      </c>
      <c r="R411" s="1677">
        <v>768</v>
      </c>
      <c r="S411" s="1677">
        <f t="shared" si="286"/>
        <v>0</v>
      </c>
      <c r="T411" s="1677"/>
      <c r="U411" s="2940" t="s">
        <v>829</v>
      </c>
      <c r="V411" s="2956"/>
      <c r="W411" s="2949" t="s">
        <v>111</v>
      </c>
      <c r="X411" s="2529">
        <v>45952</v>
      </c>
      <c r="Y411" s="2530" t="s">
        <v>88</v>
      </c>
      <c r="Z411" s="2530">
        <v>45967</v>
      </c>
      <c r="AA411" s="2957"/>
      <c r="AB411" s="2530"/>
      <c r="AC411" s="2958" t="s">
        <v>1544</v>
      </c>
      <c r="AD411" s="1854" t="s">
        <v>262</v>
      </c>
      <c r="AE411" s="2959">
        <v>0.8646</v>
      </c>
      <c r="AF411" s="2960">
        <f t="shared" si="330"/>
        <v>664.0128</v>
      </c>
      <c r="AG411" s="2469" t="s">
        <v>1545</v>
      </c>
      <c r="AH411" s="2090" t="s">
        <v>81</v>
      </c>
      <c r="AI411" s="2492"/>
      <c r="AJ411" s="2492">
        <v>9</v>
      </c>
      <c r="AK411" s="2552">
        <f t="shared" ref="AK411:AK421" si="331">J411</f>
        <v>768</v>
      </c>
      <c r="AL411" s="2552"/>
      <c r="AM411" s="2552">
        <f>L411</f>
        <v>96</v>
      </c>
      <c r="AN411" s="2552"/>
      <c r="AO411" s="2552"/>
      <c r="AP411" s="2552"/>
      <c r="AQ411" s="2552"/>
      <c r="AR411" s="2552" t="s">
        <v>63</v>
      </c>
      <c r="AS411" s="2552">
        <f t="shared" si="329"/>
        <v>768</v>
      </c>
      <c r="AT411" s="2961"/>
      <c r="AU411" s="2852">
        <f t="shared" si="316"/>
        <v>85.3333333333333</v>
      </c>
      <c r="AV411" s="2852">
        <f t="shared" si="317"/>
        <v>85.3333333333333</v>
      </c>
      <c r="AW411" s="2852">
        <f t="shared" si="318"/>
        <v>85.3333333333333</v>
      </c>
      <c r="AX411" s="2852">
        <f t="shared" si="319"/>
        <v>85.3333333333333</v>
      </c>
      <c r="AY411" s="2852">
        <f t="shared" si="320"/>
        <v>85.3333333333333</v>
      </c>
      <c r="AZ411" s="2852">
        <f t="shared" si="321"/>
        <v>85.3333333333333</v>
      </c>
      <c r="BA411" s="2852">
        <f t="shared" si="322"/>
        <v>85.3333333333333</v>
      </c>
      <c r="BB411" s="2852">
        <f t="shared" si="323"/>
        <v>85.3333333333333</v>
      </c>
      <c r="BC411" s="2852">
        <f t="shared" si="324"/>
        <v>85.3333333333333</v>
      </c>
      <c r="BD411" s="2852">
        <f t="shared" si="325"/>
        <v>81.7777777777778</v>
      </c>
      <c r="BE411" s="2852">
        <f t="shared" si="326"/>
        <v>3.55555555555556</v>
      </c>
      <c r="BF411" s="1707"/>
      <c r="BG411" s="1708"/>
      <c r="BH411" s="1709"/>
      <c r="BI411" s="1709"/>
      <c r="BJ411" s="1709"/>
      <c r="BK411" s="1709"/>
      <c r="BL411" s="1709"/>
      <c r="BM411" s="1709"/>
      <c r="BN411" s="1709"/>
      <c r="BO411" s="1709"/>
      <c r="BP411" s="1709"/>
      <c r="BQ411" s="1709"/>
      <c r="BR411" s="1709"/>
      <c r="BS411" s="1709"/>
      <c r="BT411" s="1709"/>
      <c r="BU411" s="1709"/>
      <c r="BV411" s="1709"/>
      <c r="BW411" s="1709"/>
      <c r="BX411" s="1709"/>
      <c r="BY411" s="1709"/>
      <c r="BZ411" s="1709"/>
      <c r="CA411" s="1709"/>
      <c r="CB411" s="1709"/>
      <c r="CC411" s="1709"/>
      <c r="CD411" s="1709"/>
      <c r="CE411" s="1709"/>
      <c r="CF411" s="1709"/>
      <c r="CG411" s="1709"/>
      <c r="CH411" s="1709"/>
      <c r="CI411" s="1709"/>
      <c r="CJ411" s="1709"/>
      <c r="CK411" s="1709"/>
      <c r="CL411" s="1709"/>
      <c r="CM411" s="1709"/>
      <c r="CN411" s="1709"/>
      <c r="CO411" s="1709"/>
      <c r="CP411" s="1709"/>
      <c r="CQ411" s="1709"/>
      <c r="CR411" s="1709"/>
      <c r="CS411" s="1709"/>
      <c r="CT411" s="1709"/>
      <c r="CU411" s="1709"/>
      <c r="CV411" s="1709"/>
      <c r="CW411" s="1709"/>
      <c r="CX411" s="1709"/>
      <c r="CY411" s="1709"/>
      <c r="CZ411" s="1709"/>
      <c r="DA411" s="1709"/>
      <c r="DB411" s="1709"/>
      <c r="DC411" s="1709"/>
      <c r="DD411" s="1709"/>
      <c r="DE411" s="1709"/>
      <c r="DF411" s="1709"/>
      <c r="DG411" s="1709"/>
      <c r="DH411" s="1709"/>
      <c r="DI411" s="1709"/>
      <c r="DJ411" s="1709"/>
      <c r="DK411" s="1709"/>
      <c r="DL411" s="1709"/>
      <c r="DM411" s="1709"/>
      <c r="DN411" s="1709"/>
      <c r="DO411" s="1709"/>
      <c r="DP411" s="1709"/>
      <c r="DQ411" s="1709"/>
      <c r="DR411" s="1709"/>
      <c r="DS411" s="1709"/>
      <c r="DT411" s="1709"/>
      <c r="DU411" s="1709"/>
      <c r="DV411" s="1709"/>
      <c r="DW411" s="1709"/>
      <c r="DX411" s="1709"/>
      <c r="DY411" s="1709"/>
      <c r="DZ411" s="1709"/>
      <c r="EA411" s="1709"/>
      <c r="EB411" s="1709"/>
      <c r="EC411" s="1709"/>
      <c r="ED411" s="1709"/>
      <c r="EE411" s="1709"/>
      <c r="EF411" s="1709"/>
      <c r="EG411" s="1709"/>
      <c r="EH411" s="1709"/>
      <c r="EI411" s="1709"/>
      <c r="EJ411" s="1709"/>
      <c r="EK411" s="1709"/>
      <c r="EL411" s="1709"/>
      <c r="EM411" s="1709"/>
      <c r="EN411" s="1709"/>
      <c r="EO411" s="1709"/>
      <c r="EP411" s="1709"/>
      <c r="EQ411" s="1709"/>
      <c r="ER411" s="1709"/>
      <c r="ES411" s="1709"/>
      <c r="ET411" s="1709"/>
      <c r="EU411" s="1709"/>
      <c r="EV411" s="1709"/>
      <c r="EW411" s="1709"/>
      <c r="EX411" s="1709"/>
      <c r="EY411" s="1709"/>
      <c r="EZ411" s="1709"/>
      <c r="FA411" s="1709"/>
      <c r="FB411" s="1709"/>
      <c r="FC411" s="1709"/>
      <c r="FD411" s="1709"/>
      <c r="FE411" s="1709"/>
      <c r="FF411" s="1709"/>
      <c r="FG411" s="1709"/>
      <c r="FH411" s="1709"/>
      <c r="FI411" s="1709"/>
      <c r="FJ411" s="1709"/>
      <c r="FK411" s="1709"/>
      <c r="FL411" s="1709"/>
      <c r="FM411" s="1709"/>
      <c r="FN411" s="1709"/>
      <c r="FO411" s="1709"/>
      <c r="FP411" s="1709"/>
      <c r="FQ411" s="1709"/>
      <c r="FR411" s="1709"/>
      <c r="FS411" s="1709"/>
      <c r="FT411" s="1709"/>
      <c r="FU411" s="1709"/>
      <c r="FV411" s="1709"/>
      <c r="FW411" s="1709"/>
      <c r="FX411" s="1709"/>
      <c r="FY411" s="1709"/>
      <c r="FZ411" s="1709"/>
      <c r="GA411" s="1709"/>
      <c r="GB411" s="1709"/>
      <c r="GC411" s="1709"/>
      <c r="GD411" s="1709"/>
      <c r="GE411" s="1709"/>
      <c r="GF411" s="1709"/>
      <c r="GG411" s="1709"/>
      <c r="GH411" s="1709"/>
      <c r="GI411" s="1709"/>
      <c r="GJ411" s="1709"/>
      <c r="GK411" s="1709"/>
      <c r="GL411" s="1709"/>
      <c r="GM411" s="1709"/>
      <c r="GN411" s="1709"/>
      <c r="GO411" s="1709"/>
      <c r="GP411" s="1709"/>
      <c r="GQ411" s="1709"/>
      <c r="GR411" s="1709"/>
      <c r="GS411" s="1709"/>
      <c r="GT411" s="1709"/>
      <c r="GU411" s="1709"/>
      <c r="GV411" s="1709"/>
      <c r="GW411" s="1709"/>
      <c r="GX411" s="1709"/>
      <c r="GY411" s="1709"/>
      <c r="GZ411" s="1709"/>
      <c r="HA411" s="1709"/>
      <c r="HB411" s="1709"/>
      <c r="HC411" s="1709"/>
      <c r="HD411" s="1709"/>
      <c r="HE411" s="1709"/>
      <c r="HF411" s="1709"/>
      <c r="HG411" s="1709"/>
      <c r="HH411" s="1709"/>
      <c r="HI411" s="1709"/>
      <c r="HJ411" s="1709"/>
      <c r="HK411" s="1709"/>
      <c r="HL411" s="1709"/>
      <c r="HM411" s="1709"/>
      <c r="HN411" s="1709"/>
      <c r="HO411" s="1709"/>
      <c r="HP411" s="1709"/>
      <c r="HQ411" s="1709"/>
      <c r="HR411" s="1709"/>
      <c r="HS411" s="1709"/>
      <c r="HT411" s="1709"/>
      <c r="HU411" s="1709"/>
      <c r="HV411" s="1709"/>
      <c r="HW411" s="1709"/>
      <c r="HX411" s="1709"/>
      <c r="HY411" s="1709"/>
      <c r="HZ411" s="1709"/>
      <c r="IA411" s="1709"/>
      <c r="IB411" s="1709"/>
      <c r="IC411" s="1709"/>
      <c r="ID411" s="1709"/>
      <c r="IE411" s="1709"/>
      <c r="IF411" s="1709"/>
      <c r="IG411" s="1709"/>
      <c r="IH411" s="1709"/>
      <c r="II411" s="1709"/>
      <c r="IJ411" s="1709"/>
      <c r="IK411" s="1709"/>
      <c r="IL411" s="1709"/>
      <c r="IM411" s="1709"/>
      <c r="IN411" s="1709"/>
      <c r="IO411" s="1709"/>
      <c r="IP411" s="1709"/>
      <c r="IQ411" s="1709"/>
      <c r="IR411" s="1709"/>
      <c r="IS411" s="1709"/>
      <c r="IT411" s="1709"/>
      <c r="IU411" s="1709"/>
      <c r="IV411" s="1709"/>
      <c r="IW411" s="1709"/>
      <c r="IX411" s="1709"/>
      <c r="IY411" s="1709"/>
      <c r="IZ411" s="1709"/>
      <c r="JA411" s="1709"/>
      <c r="JB411" s="1709"/>
      <c r="JC411" s="1709"/>
      <c r="JD411" s="1709"/>
      <c r="JE411" s="1709"/>
      <c r="JF411" s="1709"/>
      <c r="JG411" s="1709"/>
      <c r="JH411" s="1709"/>
      <c r="JI411" s="1709"/>
      <c r="JJ411" s="1709"/>
      <c r="JK411" s="1709"/>
      <c r="JL411" s="1709"/>
      <c r="JM411" s="1709"/>
      <c r="JN411" s="1709"/>
      <c r="JO411" s="1709"/>
      <c r="JP411" s="1709"/>
      <c r="JQ411" s="1709"/>
      <c r="JR411" s="1709"/>
      <c r="JS411" s="1709"/>
      <c r="JT411" s="1709"/>
      <c r="JU411" s="1709"/>
      <c r="JV411" s="1709"/>
      <c r="JW411" s="1709"/>
      <c r="JX411" s="1709"/>
      <c r="JY411" s="1709"/>
      <c r="JZ411" s="1709"/>
      <c r="KA411" s="1709"/>
      <c r="KB411" s="1709"/>
      <c r="KC411" s="1709"/>
      <c r="KD411" s="1709"/>
      <c r="KE411" s="1709"/>
      <c r="KF411" s="1709"/>
      <c r="KG411" s="1709"/>
      <c r="KH411" s="1709"/>
      <c r="KI411" s="1709"/>
      <c r="KJ411" s="1709"/>
      <c r="KK411" s="1709"/>
      <c r="KL411" s="1709"/>
      <c r="KM411" s="1709"/>
      <c r="KN411" s="1709"/>
      <c r="KO411" s="1709"/>
      <c r="KP411" s="1709"/>
      <c r="KQ411" s="1709"/>
      <c r="KR411" s="1709"/>
      <c r="KS411" s="1709"/>
      <c r="KT411" s="1709"/>
      <c r="KU411" s="1709"/>
      <c r="KV411" s="1709"/>
      <c r="KW411" s="1709"/>
      <c r="KX411" s="1709"/>
      <c r="KY411" s="1709"/>
      <c r="KZ411" s="1709"/>
      <c r="LA411" s="1709"/>
      <c r="LB411" s="1709"/>
      <c r="LC411" s="1709"/>
      <c r="LD411" s="1709"/>
      <c r="LE411" s="1709"/>
      <c r="LF411" s="1709"/>
      <c r="LG411" s="1709"/>
      <c r="LH411" s="1709"/>
      <c r="LI411" s="1709"/>
      <c r="LJ411" s="1709"/>
      <c r="LK411" s="1709"/>
      <c r="LL411" s="1709"/>
      <c r="LM411" s="1709"/>
      <c r="LN411" s="1709"/>
      <c r="LO411" s="1709"/>
      <c r="LP411" s="1709"/>
      <c r="LQ411" s="1710"/>
      <c r="LR411" s="1710"/>
      <c r="LS411" s="1710"/>
      <c r="LT411" s="1710"/>
      <c r="LU411" s="1710"/>
      <c r="LV411" s="1710"/>
      <c r="LW411" s="1710"/>
      <c r="LX411" s="2495"/>
    </row>
    <row r="412" s="2036" customFormat="1" ht="47" customHeight="1" spans="1:328">
      <c r="A412" s="2040">
        <v>45944</v>
      </c>
      <c r="B412" s="1656" t="s">
        <v>97</v>
      </c>
      <c r="C412" s="1657" t="s">
        <v>98</v>
      </c>
      <c r="D412" s="1658">
        <v>4500181895</v>
      </c>
      <c r="E412" s="2461" t="s">
        <v>1546</v>
      </c>
      <c r="F412" s="1658" t="s">
        <v>1547</v>
      </c>
      <c r="G412" s="2042" t="s">
        <v>101</v>
      </c>
      <c r="H412" s="2042" t="s">
        <v>101</v>
      </c>
      <c r="I412" s="2055" t="s">
        <v>110</v>
      </c>
      <c r="J412" s="1667">
        <v>11160</v>
      </c>
      <c r="K412" s="2056">
        <v>0</v>
      </c>
      <c r="L412" s="2056">
        <v>24</v>
      </c>
      <c r="M412" s="2056">
        <f t="shared" si="310"/>
        <v>465</v>
      </c>
      <c r="N412" s="1672">
        <v>45980</v>
      </c>
      <c r="O412" s="1672">
        <v>45976</v>
      </c>
      <c r="P412" s="2057"/>
      <c r="Q412" s="2070" t="s">
        <v>78</v>
      </c>
      <c r="R412" s="1677">
        <v>11160</v>
      </c>
      <c r="S412" s="1677">
        <f t="shared" si="286"/>
        <v>0</v>
      </c>
      <c r="T412" s="1677"/>
      <c r="U412" s="2940" t="s">
        <v>829</v>
      </c>
      <c r="V412" s="2906">
        <v>45988</v>
      </c>
      <c r="W412" s="2055" t="s">
        <v>111</v>
      </c>
      <c r="X412" s="2073">
        <v>45945</v>
      </c>
      <c r="Y412" s="2074" t="s">
        <v>88</v>
      </c>
      <c r="Z412" s="2074" t="s">
        <v>88</v>
      </c>
      <c r="AA412" s="2074"/>
      <c r="AB412" s="2074"/>
      <c r="AC412" s="1687" t="s">
        <v>1506</v>
      </c>
      <c r="AD412" s="1691" t="s">
        <v>104</v>
      </c>
      <c r="AE412" s="2088">
        <v>0.5248</v>
      </c>
      <c r="AF412" s="2089">
        <f t="shared" si="330"/>
        <v>5856.768</v>
      </c>
      <c r="AG412" s="2469"/>
      <c r="AH412" s="2090" t="s">
        <v>81</v>
      </c>
      <c r="AI412" s="2090"/>
      <c r="AJ412" s="2090">
        <v>9</v>
      </c>
      <c r="AK412" s="2097">
        <f t="shared" si="331"/>
        <v>11160</v>
      </c>
      <c r="AL412" s="2097"/>
      <c r="AM412" s="2097">
        <f>J412/24</f>
        <v>465</v>
      </c>
      <c r="AN412" s="2097"/>
      <c r="AO412" s="2097"/>
      <c r="AP412" s="2097"/>
      <c r="AQ412" s="2097"/>
      <c r="AR412" s="2097" t="s">
        <v>63</v>
      </c>
      <c r="AS412" s="2097">
        <f t="shared" si="329"/>
        <v>11160</v>
      </c>
      <c r="AT412" s="2097"/>
      <c r="AU412" s="1706">
        <f t="shared" si="316"/>
        <v>1240</v>
      </c>
      <c r="AV412" s="1706">
        <f t="shared" si="317"/>
        <v>1240</v>
      </c>
      <c r="AW412" s="1706">
        <f t="shared" si="318"/>
        <v>1240</v>
      </c>
      <c r="AX412" s="1706">
        <f t="shared" si="319"/>
        <v>1240</v>
      </c>
      <c r="AY412" s="1706">
        <f t="shared" si="320"/>
        <v>1240</v>
      </c>
      <c r="AZ412" s="1706">
        <f t="shared" si="321"/>
        <v>1240</v>
      </c>
      <c r="BA412" s="1706">
        <f t="shared" si="322"/>
        <v>1240</v>
      </c>
      <c r="BB412" s="1706">
        <f t="shared" si="323"/>
        <v>1240</v>
      </c>
      <c r="BC412" s="1706">
        <f t="shared" si="324"/>
        <v>1240</v>
      </c>
      <c r="BD412" s="1706">
        <f t="shared" si="325"/>
        <v>1188.33333333333</v>
      </c>
      <c r="BE412" s="1706">
        <f t="shared" si="326"/>
        <v>51.6666666666667</v>
      </c>
      <c r="BF412" s="2056"/>
      <c r="BG412" s="2113"/>
      <c r="BH412" s="2114"/>
      <c r="BI412" s="2114"/>
      <c r="BJ412" s="2114"/>
      <c r="BK412" s="2114"/>
      <c r="BL412" s="2114"/>
      <c r="BM412" s="2114"/>
      <c r="BN412" s="2114"/>
      <c r="BO412" s="2114"/>
      <c r="BP412" s="2114"/>
      <c r="BQ412" s="2114"/>
      <c r="BR412" s="2114"/>
      <c r="BS412" s="2114"/>
      <c r="BT412" s="2114"/>
      <c r="BU412" s="2114"/>
      <c r="BV412" s="2114"/>
      <c r="BW412" s="2114"/>
      <c r="BX412" s="2114"/>
      <c r="BY412" s="2114"/>
      <c r="BZ412" s="2114"/>
      <c r="CA412" s="2114"/>
      <c r="CB412" s="2114"/>
      <c r="CC412" s="2114"/>
      <c r="CD412" s="2114"/>
      <c r="CE412" s="2114"/>
      <c r="CF412" s="2114"/>
      <c r="CG412" s="2114"/>
      <c r="CH412" s="2114"/>
      <c r="CI412" s="2114"/>
      <c r="CJ412" s="2114"/>
      <c r="CK412" s="2114"/>
      <c r="CL412" s="2114"/>
      <c r="CM412" s="2114"/>
      <c r="CN412" s="2114"/>
      <c r="CO412" s="2114"/>
      <c r="CP412" s="2114"/>
      <c r="CQ412" s="2114"/>
      <c r="CR412" s="2114"/>
      <c r="CS412" s="2114"/>
      <c r="CT412" s="2114"/>
      <c r="CU412" s="2114"/>
      <c r="CV412" s="2114"/>
      <c r="CW412" s="2114"/>
      <c r="CX412" s="2114"/>
      <c r="CY412" s="2114"/>
      <c r="CZ412" s="2114"/>
      <c r="DA412" s="2114"/>
      <c r="DB412" s="2114"/>
      <c r="DC412" s="2114"/>
      <c r="DD412" s="2114"/>
      <c r="DE412" s="2114"/>
      <c r="DF412" s="2114"/>
      <c r="DG412" s="2114"/>
      <c r="DH412" s="2114"/>
      <c r="DI412" s="2114"/>
      <c r="DJ412" s="2114"/>
      <c r="DK412" s="2114"/>
      <c r="DL412" s="2114"/>
      <c r="DM412" s="2114"/>
      <c r="DN412" s="2114"/>
      <c r="DO412" s="2114"/>
      <c r="DP412" s="2114"/>
      <c r="DQ412" s="2114"/>
      <c r="DR412" s="2114"/>
      <c r="DS412" s="2114"/>
      <c r="DT412" s="2114"/>
      <c r="DU412" s="2114"/>
      <c r="DV412" s="2114"/>
      <c r="DW412" s="2114"/>
      <c r="DX412" s="2114"/>
      <c r="DY412" s="2114"/>
      <c r="DZ412" s="2114"/>
      <c r="EA412" s="2114"/>
      <c r="EB412" s="2114"/>
      <c r="EC412" s="2114"/>
      <c r="ED412" s="2114"/>
      <c r="EE412" s="2114"/>
      <c r="EF412" s="2114"/>
      <c r="EG412" s="2114"/>
      <c r="EH412" s="2114"/>
      <c r="EI412" s="2114"/>
      <c r="EJ412" s="2114"/>
      <c r="EK412" s="2114"/>
      <c r="EL412" s="2114"/>
      <c r="EM412" s="2114"/>
      <c r="EN412" s="2114"/>
      <c r="EO412" s="2114"/>
      <c r="EP412" s="2114"/>
      <c r="EQ412" s="2114"/>
      <c r="ER412" s="2114"/>
      <c r="ES412" s="2114"/>
      <c r="ET412" s="2114"/>
      <c r="EU412" s="2114"/>
      <c r="EV412" s="2114"/>
      <c r="EW412" s="2114"/>
      <c r="EX412" s="2114"/>
      <c r="EY412" s="2114"/>
      <c r="EZ412" s="2114"/>
      <c r="FA412" s="2114"/>
      <c r="FB412" s="2114"/>
      <c r="FC412" s="2114"/>
      <c r="FD412" s="2114"/>
      <c r="FE412" s="2114"/>
      <c r="FF412" s="2114"/>
      <c r="FG412" s="2114"/>
      <c r="FH412" s="2114"/>
      <c r="FI412" s="2114"/>
      <c r="FJ412" s="2114"/>
      <c r="FK412" s="2114"/>
      <c r="FL412" s="2114"/>
      <c r="FM412" s="2114"/>
      <c r="FN412" s="2114"/>
      <c r="FO412" s="2114"/>
      <c r="FP412" s="2114"/>
      <c r="FQ412" s="2114"/>
      <c r="FR412" s="2114"/>
      <c r="FS412" s="2114"/>
      <c r="FT412" s="2114"/>
      <c r="FU412" s="2114"/>
      <c r="FV412" s="2114"/>
      <c r="FW412" s="2114"/>
      <c r="FX412" s="2114"/>
      <c r="FY412" s="2114"/>
      <c r="FZ412" s="2114"/>
      <c r="GA412" s="2114"/>
      <c r="GB412" s="2114"/>
      <c r="GC412" s="2114"/>
      <c r="GD412" s="2114"/>
      <c r="GE412" s="2114"/>
      <c r="GF412" s="2114"/>
      <c r="GG412" s="2114"/>
      <c r="GH412" s="2114"/>
      <c r="GI412" s="2114"/>
      <c r="GJ412" s="2114"/>
      <c r="GK412" s="2114"/>
      <c r="GL412" s="2114"/>
      <c r="GM412" s="2114"/>
      <c r="GN412" s="2114"/>
      <c r="GO412" s="2114"/>
      <c r="GP412" s="2114"/>
      <c r="GQ412" s="2114"/>
      <c r="GR412" s="2114"/>
      <c r="GS412" s="2114"/>
      <c r="GT412" s="2114"/>
      <c r="GU412" s="2114"/>
      <c r="GV412" s="2114"/>
      <c r="GW412" s="2114"/>
      <c r="GX412" s="2114"/>
      <c r="GY412" s="2114"/>
      <c r="GZ412" s="2114"/>
      <c r="HA412" s="2114"/>
      <c r="HB412" s="2114"/>
      <c r="HC412" s="2114"/>
      <c r="HD412" s="2114"/>
      <c r="HE412" s="2114"/>
      <c r="HF412" s="2114"/>
      <c r="HG412" s="2114"/>
      <c r="HH412" s="2114"/>
      <c r="HI412" s="2114"/>
      <c r="HJ412" s="2114"/>
      <c r="HK412" s="2114"/>
      <c r="HL412" s="2114"/>
      <c r="HM412" s="2114"/>
      <c r="HN412" s="2114"/>
      <c r="HO412" s="2114"/>
      <c r="HP412" s="2114"/>
      <c r="HQ412" s="2114"/>
      <c r="HR412" s="2114"/>
      <c r="HS412" s="2114"/>
      <c r="HT412" s="2114"/>
      <c r="HU412" s="2114"/>
      <c r="HV412" s="2114"/>
      <c r="HW412" s="2114"/>
      <c r="HX412" s="2114"/>
      <c r="HY412" s="2114"/>
      <c r="HZ412" s="2114"/>
      <c r="IA412" s="2114"/>
      <c r="IB412" s="2114"/>
      <c r="IC412" s="2114"/>
      <c r="ID412" s="2114"/>
      <c r="IE412" s="2114"/>
      <c r="IF412" s="2114"/>
      <c r="IG412" s="2114"/>
      <c r="IH412" s="2114"/>
      <c r="II412" s="2114"/>
      <c r="IJ412" s="2114"/>
      <c r="IK412" s="2114"/>
      <c r="IL412" s="2114"/>
      <c r="IM412" s="2114"/>
      <c r="IN412" s="2114"/>
      <c r="IO412" s="2114"/>
      <c r="IP412" s="2114"/>
      <c r="IQ412" s="2114"/>
      <c r="IR412" s="2114"/>
      <c r="IS412" s="2114"/>
      <c r="IT412" s="2114"/>
      <c r="IU412" s="2114"/>
      <c r="IV412" s="2114"/>
      <c r="IW412" s="2114"/>
      <c r="IX412" s="2114"/>
      <c r="IY412" s="2114"/>
      <c r="IZ412" s="2114"/>
      <c r="JA412" s="2114"/>
      <c r="JB412" s="2114"/>
      <c r="JC412" s="2114"/>
      <c r="JD412" s="2114"/>
      <c r="JE412" s="2114"/>
      <c r="JF412" s="2114"/>
      <c r="JG412" s="2114"/>
      <c r="JH412" s="2114"/>
      <c r="JI412" s="2114"/>
      <c r="JJ412" s="2114"/>
      <c r="JK412" s="2114"/>
      <c r="JL412" s="2114"/>
      <c r="JM412" s="2114"/>
      <c r="JN412" s="2114"/>
      <c r="JO412" s="2114"/>
      <c r="JP412" s="2114"/>
      <c r="JQ412" s="2114"/>
      <c r="JR412" s="2114"/>
      <c r="JS412" s="2114"/>
      <c r="JT412" s="2114"/>
      <c r="JU412" s="2114"/>
      <c r="JV412" s="2114"/>
      <c r="JW412" s="2114"/>
      <c r="JX412" s="2114"/>
      <c r="JY412" s="2114"/>
      <c r="JZ412" s="2114"/>
      <c r="KA412" s="2114"/>
      <c r="KB412" s="2114"/>
      <c r="KC412" s="2114"/>
      <c r="KD412" s="2114"/>
      <c r="KE412" s="2114"/>
      <c r="KF412" s="2114"/>
      <c r="KG412" s="2114"/>
      <c r="KH412" s="2114"/>
      <c r="KI412" s="2114"/>
      <c r="KJ412" s="2114"/>
      <c r="KK412" s="2114"/>
      <c r="KL412" s="2114"/>
      <c r="KM412" s="2114"/>
      <c r="KN412" s="2114"/>
      <c r="KO412" s="2114"/>
      <c r="KP412" s="2114"/>
      <c r="KQ412" s="2114"/>
      <c r="KR412" s="2114"/>
      <c r="KS412" s="2114"/>
      <c r="KT412" s="2114"/>
      <c r="KU412" s="2114"/>
      <c r="KV412" s="2114"/>
      <c r="KW412" s="2114"/>
      <c r="KX412" s="2114"/>
      <c r="KY412" s="2114"/>
      <c r="KZ412" s="2114"/>
      <c r="LA412" s="2114"/>
      <c r="LB412" s="2114"/>
      <c r="LC412" s="2114"/>
      <c r="LD412" s="2114"/>
      <c r="LE412" s="2114"/>
      <c r="LF412" s="2114"/>
      <c r="LG412" s="2114"/>
      <c r="LH412" s="2114"/>
      <c r="LI412" s="2114"/>
      <c r="LJ412" s="2114"/>
      <c r="LK412" s="2114"/>
      <c r="LL412" s="2114"/>
      <c r="LM412" s="2114"/>
      <c r="LN412" s="2114"/>
      <c r="LO412" s="2114"/>
      <c r="LP412" s="2114"/>
    </row>
    <row r="413" s="2036" customFormat="1" ht="47" customHeight="1" spans="1:328">
      <c r="A413" s="2040">
        <v>45918</v>
      </c>
      <c r="B413" s="1656" t="s">
        <v>527</v>
      </c>
      <c r="C413" s="1657" t="s">
        <v>98</v>
      </c>
      <c r="D413" s="1658">
        <v>4500179796</v>
      </c>
      <c r="E413" s="2461" t="s">
        <v>1548</v>
      </c>
      <c r="F413" s="1658" t="s">
        <v>1549</v>
      </c>
      <c r="G413" s="2042" t="s">
        <v>76</v>
      </c>
      <c r="H413" s="2042" t="s">
        <v>76</v>
      </c>
      <c r="I413" s="2055" t="s">
        <v>77</v>
      </c>
      <c r="J413" s="1667">
        <v>9600</v>
      </c>
      <c r="K413" s="2056">
        <v>0</v>
      </c>
      <c r="L413" s="2056">
        <v>96</v>
      </c>
      <c r="M413" s="2056">
        <f t="shared" si="310"/>
        <v>100</v>
      </c>
      <c r="N413" s="1672">
        <v>45989</v>
      </c>
      <c r="O413" s="1672">
        <v>45987</v>
      </c>
      <c r="P413" s="2057"/>
      <c r="Q413" s="2070" t="s">
        <v>78</v>
      </c>
      <c r="R413" s="1677">
        <v>9600</v>
      </c>
      <c r="S413" s="1677">
        <f t="shared" si="286"/>
        <v>0</v>
      </c>
      <c r="T413" s="1677"/>
      <c r="U413" s="2940" t="s">
        <v>829</v>
      </c>
      <c r="V413" s="2055"/>
      <c r="W413" s="2055" t="s">
        <v>111</v>
      </c>
      <c r="X413" s="2073">
        <v>45954</v>
      </c>
      <c r="Y413" s="2074" t="s">
        <v>88</v>
      </c>
      <c r="Z413" s="2074" t="s">
        <v>1550</v>
      </c>
      <c r="AA413" s="2074"/>
      <c r="AB413" s="2074"/>
      <c r="AC413" s="1687" t="s">
        <v>1551</v>
      </c>
      <c r="AD413" s="1691" t="s">
        <v>531</v>
      </c>
      <c r="AE413" s="2088">
        <v>0.5225</v>
      </c>
      <c r="AF413" s="2089">
        <f t="shared" si="330"/>
        <v>5016</v>
      </c>
      <c r="AG413" s="1699"/>
      <c r="AH413" s="2090" t="s">
        <v>81</v>
      </c>
      <c r="AI413" s="2090"/>
      <c r="AJ413" s="2090">
        <v>9</v>
      </c>
      <c r="AK413" s="2097">
        <f t="shared" si="331"/>
        <v>9600</v>
      </c>
      <c r="AL413" s="2097"/>
      <c r="AM413" s="2097">
        <f>J413/24</f>
        <v>400</v>
      </c>
      <c r="AN413" s="2097"/>
      <c r="AO413" s="2097"/>
      <c r="AP413" s="2097"/>
      <c r="AQ413" s="2097"/>
      <c r="AR413" s="2097" t="s">
        <v>63</v>
      </c>
      <c r="AS413" s="2097">
        <f t="shared" si="329"/>
        <v>9600</v>
      </c>
      <c r="AT413" s="2097"/>
      <c r="AU413" s="1706">
        <f t="shared" si="316"/>
        <v>1066.66666666667</v>
      </c>
      <c r="AV413" s="1706">
        <f t="shared" si="317"/>
        <v>1066.66666666667</v>
      </c>
      <c r="AW413" s="1706">
        <f t="shared" si="318"/>
        <v>1066.66666666667</v>
      </c>
      <c r="AX413" s="1706">
        <f t="shared" si="319"/>
        <v>1066.66666666667</v>
      </c>
      <c r="AY413" s="1706">
        <f t="shared" si="320"/>
        <v>1066.66666666667</v>
      </c>
      <c r="AZ413" s="1706">
        <f t="shared" si="321"/>
        <v>1066.66666666667</v>
      </c>
      <c r="BA413" s="1706">
        <f t="shared" si="322"/>
        <v>1066.66666666667</v>
      </c>
      <c r="BB413" s="1706">
        <f t="shared" si="323"/>
        <v>1066.66666666667</v>
      </c>
      <c r="BC413" s="1706">
        <f t="shared" si="324"/>
        <v>1066.66666666667</v>
      </c>
      <c r="BD413" s="1706">
        <f t="shared" si="325"/>
        <v>1022.22222222222</v>
      </c>
      <c r="BE413" s="1706">
        <f t="shared" si="326"/>
        <v>44.4444444444444</v>
      </c>
      <c r="BF413" s="2056"/>
      <c r="BG413" s="2113"/>
      <c r="BH413" s="2114"/>
      <c r="BI413" s="2114"/>
      <c r="BJ413" s="2114"/>
      <c r="BK413" s="2114"/>
      <c r="BL413" s="2114"/>
      <c r="BM413" s="2114"/>
      <c r="BN413" s="2114"/>
      <c r="BO413" s="2114"/>
      <c r="BP413" s="2114"/>
      <c r="BQ413" s="2114"/>
      <c r="BR413" s="2114"/>
      <c r="BS413" s="2114"/>
      <c r="BT413" s="2114"/>
      <c r="BU413" s="2114"/>
      <c r="BV413" s="2114"/>
      <c r="BW413" s="2114"/>
      <c r="BX413" s="2114"/>
      <c r="BY413" s="2114"/>
      <c r="BZ413" s="2114"/>
      <c r="CA413" s="2114"/>
      <c r="CB413" s="2114"/>
      <c r="CC413" s="2114"/>
      <c r="CD413" s="2114"/>
      <c r="CE413" s="2114"/>
      <c r="CF413" s="2114"/>
      <c r="CG413" s="2114"/>
      <c r="CH413" s="2114"/>
      <c r="CI413" s="2114"/>
      <c r="CJ413" s="2114"/>
      <c r="CK413" s="2114"/>
      <c r="CL413" s="2114"/>
      <c r="CM413" s="2114"/>
      <c r="CN413" s="2114"/>
      <c r="CO413" s="2114"/>
      <c r="CP413" s="2114"/>
      <c r="CQ413" s="2114"/>
      <c r="CR413" s="2114"/>
      <c r="CS413" s="2114"/>
      <c r="CT413" s="2114"/>
      <c r="CU413" s="2114"/>
      <c r="CV413" s="2114"/>
      <c r="CW413" s="2114"/>
      <c r="CX413" s="2114"/>
      <c r="CY413" s="2114"/>
      <c r="CZ413" s="2114"/>
      <c r="DA413" s="2114"/>
      <c r="DB413" s="2114"/>
      <c r="DC413" s="2114"/>
      <c r="DD413" s="2114"/>
      <c r="DE413" s="2114"/>
      <c r="DF413" s="2114"/>
      <c r="DG413" s="2114"/>
      <c r="DH413" s="2114"/>
      <c r="DI413" s="2114"/>
      <c r="DJ413" s="2114"/>
      <c r="DK413" s="2114"/>
      <c r="DL413" s="2114"/>
      <c r="DM413" s="2114"/>
      <c r="DN413" s="2114"/>
      <c r="DO413" s="2114"/>
      <c r="DP413" s="2114"/>
      <c r="DQ413" s="2114"/>
      <c r="DR413" s="2114"/>
      <c r="DS413" s="2114"/>
      <c r="DT413" s="2114"/>
      <c r="DU413" s="2114"/>
      <c r="DV413" s="2114"/>
      <c r="DW413" s="2114"/>
      <c r="DX413" s="2114"/>
      <c r="DY413" s="2114"/>
      <c r="DZ413" s="2114"/>
      <c r="EA413" s="2114"/>
      <c r="EB413" s="2114"/>
      <c r="EC413" s="2114"/>
      <c r="ED413" s="2114"/>
      <c r="EE413" s="2114"/>
      <c r="EF413" s="2114"/>
      <c r="EG413" s="2114"/>
      <c r="EH413" s="2114"/>
      <c r="EI413" s="2114"/>
      <c r="EJ413" s="2114"/>
      <c r="EK413" s="2114"/>
      <c r="EL413" s="2114"/>
      <c r="EM413" s="2114"/>
      <c r="EN413" s="2114"/>
      <c r="EO413" s="2114"/>
      <c r="EP413" s="2114"/>
      <c r="EQ413" s="2114"/>
      <c r="ER413" s="2114"/>
      <c r="ES413" s="2114"/>
      <c r="ET413" s="2114"/>
      <c r="EU413" s="2114"/>
      <c r="EV413" s="2114"/>
      <c r="EW413" s="2114"/>
      <c r="EX413" s="2114"/>
      <c r="EY413" s="2114"/>
      <c r="EZ413" s="2114"/>
      <c r="FA413" s="2114"/>
      <c r="FB413" s="2114"/>
      <c r="FC413" s="2114"/>
      <c r="FD413" s="2114"/>
      <c r="FE413" s="2114"/>
      <c r="FF413" s="2114"/>
      <c r="FG413" s="2114"/>
      <c r="FH413" s="2114"/>
      <c r="FI413" s="2114"/>
      <c r="FJ413" s="2114"/>
      <c r="FK413" s="2114"/>
      <c r="FL413" s="2114"/>
      <c r="FM413" s="2114"/>
      <c r="FN413" s="2114"/>
      <c r="FO413" s="2114"/>
      <c r="FP413" s="2114"/>
      <c r="FQ413" s="2114"/>
      <c r="FR413" s="2114"/>
      <c r="FS413" s="2114"/>
      <c r="FT413" s="2114"/>
      <c r="FU413" s="2114"/>
      <c r="FV413" s="2114"/>
      <c r="FW413" s="2114"/>
      <c r="FX413" s="2114"/>
      <c r="FY413" s="2114"/>
      <c r="FZ413" s="2114"/>
      <c r="GA413" s="2114"/>
      <c r="GB413" s="2114"/>
      <c r="GC413" s="2114"/>
      <c r="GD413" s="2114"/>
      <c r="GE413" s="2114"/>
      <c r="GF413" s="2114"/>
      <c r="GG413" s="2114"/>
      <c r="GH413" s="2114"/>
      <c r="GI413" s="2114"/>
      <c r="GJ413" s="2114"/>
      <c r="GK413" s="2114"/>
      <c r="GL413" s="2114"/>
      <c r="GM413" s="2114"/>
      <c r="GN413" s="2114"/>
      <c r="GO413" s="2114"/>
      <c r="GP413" s="2114"/>
      <c r="GQ413" s="2114"/>
      <c r="GR413" s="2114"/>
      <c r="GS413" s="2114"/>
      <c r="GT413" s="2114"/>
      <c r="GU413" s="2114"/>
      <c r="GV413" s="2114"/>
      <c r="GW413" s="2114"/>
      <c r="GX413" s="2114"/>
      <c r="GY413" s="2114"/>
      <c r="GZ413" s="2114"/>
      <c r="HA413" s="2114"/>
      <c r="HB413" s="2114"/>
      <c r="HC413" s="2114"/>
      <c r="HD413" s="2114"/>
      <c r="HE413" s="2114"/>
      <c r="HF413" s="2114"/>
      <c r="HG413" s="2114"/>
      <c r="HH413" s="2114"/>
      <c r="HI413" s="2114"/>
      <c r="HJ413" s="2114"/>
      <c r="HK413" s="2114"/>
      <c r="HL413" s="2114"/>
      <c r="HM413" s="2114"/>
      <c r="HN413" s="2114"/>
      <c r="HO413" s="2114"/>
      <c r="HP413" s="2114"/>
      <c r="HQ413" s="2114"/>
      <c r="HR413" s="2114"/>
      <c r="HS413" s="2114"/>
      <c r="HT413" s="2114"/>
      <c r="HU413" s="2114"/>
      <c r="HV413" s="2114"/>
      <c r="HW413" s="2114"/>
      <c r="HX413" s="2114"/>
      <c r="HY413" s="2114"/>
      <c r="HZ413" s="2114"/>
      <c r="IA413" s="2114"/>
      <c r="IB413" s="2114"/>
      <c r="IC413" s="2114"/>
      <c r="ID413" s="2114"/>
      <c r="IE413" s="2114"/>
      <c r="IF413" s="2114"/>
      <c r="IG413" s="2114"/>
      <c r="IH413" s="2114"/>
      <c r="II413" s="2114"/>
      <c r="IJ413" s="2114"/>
      <c r="IK413" s="2114"/>
      <c r="IL413" s="2114"/>
      <c r="IM413" s="2114"/>
      <c r="IN413" s="2114"/>
      <c r="IO413" s="2114"/>
      <c r="IP413" s="2114"/>
      <c r="IQ413" s="2114"/>
      <c r="IR413" s="2114"/>
      <c r="IS413" s="2114"/>
      <c r="IT413" s="2114"/>
      <c r="IU413" s="2114"/>
      <c r="IV413" s="2114"/>
      <c r="IW413" s="2114"/>
      <c r="IX413" s="2114"/>
      <c r="IY413" s="2114"/>
      <c r="IZ413" s="2114"/>
      <c r="JA413" s="2114"/>
      <c r="JB413" s="2114"/>
      <c r="JC413" s="2114"/>
      <c r="JD413" s="2114"/>
      <c r="JE413" s="2114"/>
      <c r="JF413" s="2114"/>
      <c r="JG413" s="2114"/>
      <c r="JH413" s="2114"/>
      <c r="JI413" s="2114"/>
      <c r="JJ413" s="2114"/>
      <c r="JK413" s="2114"/>
      <c r="JL413" s="2114"/>
      <c r="JM413" s="2114"/>
      <c r="JN413" s="2114"/>
      <c r="JO413" s="2114"/>
      <c r="JP413" s="2114"/>
      <c r="JQ413" s="2114"/>
      <c r="JR413" s="2114"/>
      <c r="JS413" s="2114"/>
      <c r="JT413" s="2114"/>
      <c r="JU413" s="2114"/>
      <c r="JV413" s="2114"/>
      <c r="JW413" s="2114"/>
      <c r="JX413" s="2114"/>
      <c r="JY413" s="2114"/>
      <c r="JZ413" s="2114"/>
      <c r="KA413" s="2114"/>
      <c r="KB413" s="2114"/>
      <c r="KC413" s="2114"/>
      <c r="KD413" s="2114"/>
      <c r="KE413" s="2114"/>
      <c r="KF413" s="2114"/>
      <c r="KG413" s="2114"/>
      <c r="KH413" s="2114"/>
      <c r="KI413" s="2114"/>
      <c r="KJ413" s="2114"/>
      <c r="KK413" s="2114"/>
      <c r="KL413" s="2114"/>
      <c r="KM413" s="2114"/>
      <c r="KN413" s="2114"/>
      <c r="KO413" s="2114"/>
      <c r="KP413" s="2114"/>
      <c r="KQ413" s="2114"/>
      <c r="KR413" s="2114"/>
      <c r="KS413" s="2114"/>
      <c r="KT413" s="2114"/>
      <c r="KU413" s="2114"/>
      <c r="KV413" s="2114"/>
      <c r="KW413" s="2114"/>
      <c r="KX413" s="2114"/>
      <c r="KY413" s="2114"/>
      <c r="KZ413" s="2114"/>
      <c r="LA413" s="2114"/>
      <c r="LB413" s="2114"/>
      <c r="LC413" s="2114"/>
      <c r="LD413" s="2114"/>
      <c r="LE413" s="2114"/>
      <c r="LF413" s="2114"/>
      <c r="LG413" s="2114"/>
      <c r="LH413" s="2114"/>
      <c r="LI413" s="2114"/>
      <c r="LJ413" s="2114"/>
      <c r="LK413" s="2114"/>
      <c r="LL413" s="2114"/>
      <c r="LM413" s="2114"/>
      <c r="LN413" s="2114"/>
      <c r="LO413" s="2114"/>
      <c r="LP413" s="2114"/>
    </row>
    <row r="414" s="1488" customFormat="1" ht="47" customHeight="1" spans="1:328">
      <c r="A414" s="1513">
        <v>45954</v>
      </c>
      <c r="B414" s="1226" t="s">
        <v>1552</v>
      </c>
      <c r="C414" s="1227" t="s">
        <v>1553</v>
      </c>
      <c r="D414" s="1228">
        <v>4500183061</v>
      </c>
      <c r="E414" s="1229"/>
      <c r="F414" s="1228" t="s">
        <v>1554</v>
      </c>
      <c r="G414" s="1863" t="s">
        <v>76</v>
      </c>
      <c r="H414" s="1863" t="s">
        <v>76</v>
      </c>
      <c r="I414" s="1880" t="s">
        <v>77</v>
      </c>
      <c r="J414" s="1543">
        <v>576</v>
      </c>
      <c r="K414" s="1876">
        <v>0</v>
      </c>
      <c r="L414" s="1876">
        <v>96</v>
      </c>
      <c r="M414" s="1876">
        <f t="shared" si="310"/>
        <v>6</v>
      </c>
      <c r="N414" s="1274">
        <v>45989</v>
      </c>
      <c r="O414" s="1274">
        <v>45987</v>
      </c>
      <c r="P414" s="1878"/>
      <c r="Q414" s="2079" t="s">
        <v>78</v>
      </c>
      <c r="R414" s="1577">
        <v>576</v>
      </c>
      <c r="S414" s="1577">
        <f t="shared" si="286"/>
        <v>0</v>
      </c>
      <c r="T414" s="1577"/>
      <c r="U414" s="2938" t="s">
        <v>829</v>
      </c>
      <c r="V414" s="1880"/>
      <c r="W414" s="1880" t="s">
        <v>1555</v>
      </c>
      <c r="X414" s="1900">
        <v>45972</v>
      </c>
      <c r="Y414" s="1930" t="s">
        <v>88</v>
      </c>
      <c r="Z414" s="1930" t="s">
        <v>1556</v>
      </c>
      <c r="AA414" s="1930"/>
      <c r="AB414" s="1930"/>
      <c r="AC414" s="1597" t="s">
        <v>1557</v>
      </c>
      <c r="AD414" s="1358" t="s">
        <v>680</v>
      </c>
      <c r="AE414" s="2093">
        <v>0.8843</v>
      </c>
      <c r="AF414" s="2095">
        <f t="shared" si="330"/>
        <v>509.3568</v>
      </c>
      <c r="AG414" s="1942"/>
      <c r="AH414" s="1947" t="s">
        <v>81</v>
      </c>
      <c r="AI414" s="1947"/>
      <c r="AJ414" s="1947">
        <v>9</v>
      </c>
      <c r="AK414" s="1948">
        <f t="shared" si="331"/>
        <v>576</v>
      </c>
      <c r="AL414" s="1948"/>
      <c r="AM414" s="1948">
        <f>J414/24</f>
        <v>24</v>
      </c>
      <c r="AO414" s="1948"/>
      <c r="AP414" s="1948"/>
      <c r="AQ414" s="1948"/>
      <c r="AR414" s="1948" t="s">
        <v>63</v>
      </c>
      <c r="AS414" s="1948">
        <f t="shared" si="329"/>
        <v>576</v>
      </c>
      <c r="AT414" s="1948"/>
      <c r="AU414" s="1430">
        <f t="shared" si="316"/>
        <v>64</v>
      </c>
      <c r="AV414" s="1430">
        <f t="shared" si="317"/>
        <v>64</v>
      </c>
      <c r="AW414" s="1430">
        <f t="shared" si="318"/>
        <v>64</v>
      </c>
      <c r="AX414" s="1430">
        <f t="shared" si="319"/>
        <v>64</v>
      </c>
      <c r="AY414" s="1430">
        <f t="shared" si="320"/>
        <v>64</v>
      </c>
      <c r="AZ414" s="1430">
        <f t="shared" si="321"/>
        <v>64</v>
      </c>
      <c r="BA414" s="1430">
        <f t="shared" si="322"/>
        <v>64</v>
      </c>
      <c r="BB414" s="1430">
        <f t="shared" si="323"/>
        <v>64</v>
      </c>
      <c r="BC414" s="1430">
        <f t="shared" si="324"/>
        <v>64</v>
      </c>
      <c r="BD414" s="1430">
        <f t="shared" si="325"/>
        <v>61.3333333333333</v>
      </c>
      <c r="BE414" s="1430">
        <f t="shared" si="326"/>
        <v>2.66666666666667</v>
      </c>
      <c r="BF414" s="1876"/>
      <c r="BG414" s="1959"/>
      <c r="BH414" s="1960"/>
      <c r="BI414" s="1960"/>
      <c r="BJ414" s="1960"/>
      <c r="BK414" s="1960"/>
      <c r="BL414" s="1960"/>
      <c r="BM414" s="1960"/>
      <c r="BN414" s="1960"/>
      <c r="BO414" s="1960"/>
      <c r="BP414" s="1960"/>
      <c r="BQ414" s="1960"/>
      <c r="BR414" s="1960"/>
      <c r="BS414" s="1960"/>
      <c r="BT414" s="1960"/>
      <c r="BU414" s="1960"/>
      <c r="BV414" s="1960"/>
      <c r="BW414" s="1960"/>
      <c r="BX414" s="1960"/>
      <c r="BY414" s="1960"/>
      <c r="BZ414" s="1960"/>
      <c r="CA414" s="1960"/>
      <c r="CB414" s="1960"/>
      <c r="CC414" s="1960"/>
      <c r="CD414" s="1960"/>
      <c r="CE414" s="1960"/>
      <c r="CF414" s="1960"/>
      <c r="CG414" s="1960"/>
      <c r="CH414" s="1960"/>
      <c r="CI414" s="1960"/>
      <c r="CJ414" s="1960"/>
      <c r="CK414" s="1960"/>
      <c r="CL414" s="1960"/>
      <c r="CM414" s="1960"/>
      <c r="CN414" s="1960"/>
      <c r="CO414" s="1960"/>
      <c r="CP414" s="1960"/>
      <c r="CQ414" s="1960"/>
      <c r="CR414" s="1960"/>
      <c r="CS414" s="1960"/>
      <c r="CT414" s="1960"/>
      <c r="CU414" s="1960"/>
      <c r="CV414" s="1960"/>
      <c r="CW414" s="1960"/>
      <c r="CX414" s="1960"/>
      <c r="CY414" s="1960"/>
      <c r="CZ414" s="1960"/>
      <c r="DA414" s="1960"/>
      <c r="DB414" s="1960"/>
      <c r="DC414" s="1960"/>
      <c r="DD414" s="1960"/>
      <c r="DE414" s="1960"/>
      <c r="DF414" s="1960"/>
      <c r="DG414" s="1960"/>
      <c r="DH414" s="1960"/>
      <c r="DI414" s="1960"/>
      <c r="DJ414" s="1960"/>
      <c r="DK414" s="1960"/>
      <c r="DL414" s="1960"/>
      <c r="DM414" s="1960"/>
      <c r="DN414" s="1960"/>
      <c r="DO414" s="1960"/>
      <c r="DP414" s="1960"/>
      <c r="DQ414" s="1960"/>
      <c r="DR414" s="1960"/>
      <c r="DS414" s="1960"/>
      <c r="DT414" s="1960"/>
      <c r="DU414" s="1960"/>
      <c r="DV414" s="1960"/>
      <c r="DW414" s="1960"/>
      <c r="DX414" s="1960"/>
      <c r="DY414" s="1960"/>
      <c r="DZ414" s="1960"/>
      <c r="EA414" s="1960"/>
      <c r="EB414" s="1960"/>
      <c r="EC414" s="1960"/>
      <c r="ED414" s="1960"/>
      <c r="EE414" s="1960"/>
      <c r="EF414" s="1960"/>
      <c r="EG414" s="1960"/>
      <c r="EH414" s="1960"/>
      <c r="EI414" s="1960"/>
      <c r="EJ414" s="1960"/>
      <c r="EK414" s="1960"/>
      <c r="EL414" s="1960"/>
      <c r="EM414" s="1960"/>
      <c r="EN414" s="1960"/>
      <c r="EO414" s="1960"/>
      <c r="EP414" s="1960"/>
      <c r="EQ414" s="1960"/>
      <c r="ER414" s="1960"/>
      <c r="ES414" s="1960"/>
      <c r="ET414" s="1960"/>
      <c r="EU414" s="1960"/>
      <c r="EV414" s="1960"/>
      <c r="EW414" s="1960"/>
      <c r="EX414" s="1960"/>
      <c r="EY414" s="1960"/>
      <c r="EZ414" s="1960"/>
      <c r="FA414" s="1960"/>
      <c r="FB414" s="1960"/>
      <c r="FC414" s="1960"/>
      <c r="FD414" s="1960"/>
      <c r="FE414" s="1960"/>
      <c r="FF414" s="1960"/>
      <c r="FG414" s="1960"/>
      <c r="FH414" s="1960"/>
      <c r="FI414" s="1960"/>
      <c r="FJ414" s="1960"/>
      <c r="FK414" s="1960"/>
      <c r="FL414" s="1960"/>
      <c r="FM414" s="1960"/>
      <c r="FN414" s="1960"/>
      <c r="FO414" s="1960"/>
      <c r="FP414" s="1960"/>
      <c r="FQ414" s="1960"/>
      <c r="FR414" s="1960"/>
      <c r="FS414" s="1960"/>
      <c r="FT414" s="1960"/>
      <c r="FU414" s="1960"/>
      <c r="FV414" s="1960"/>
      <c r="FW414" s="1960"/>
      <c r="FX414" s="1960"/>
      <c r="FY414" s="1960"/>
      <c r="FZ414" s="1960"/>
      <c r="GA414" s="1960"/>
      <c r="GB414" s="1960"/>
      <c r="GC414" s="1960"/>
      <c r="GD414" s="1960"/>
      <c r="GE414" s="1960"/>
      <c r="GF414" s="1960"/>
      <c r="GG414" s="1960"/>
      <c r="GH414" s="1960"/>
      <c r="GI414" s="1960"/>
      <c r="GJ414" s="1960"/>
      <c r="GK414" s="1960"/>
      <c r="GL414" s="1960"/>
      <c r="GM414" s="1960"/>
      <c r="GN414" s="1960"/>
      <c r="GO414" s="1960"/>
      <c r="GP414" s="1960"/>
      <c r="GQ414" s="1960"/>
      <c r="GR414" s="1960"/>
      <c r="GS414" s="1960"/>
      <c r="GT414" s="1960"/>
      <c r="GU414" s="1960"/>
      <c r="GV414" s="1960"/>
      <c r="GW414" s="1960"/>
      <c r="GX414" s="1960"/>
      <c r="GY414" s="1960"/>
      <c r="GZ414" s="1960"/>
      <c r="HA414" s="1960"/>
      <c r="HB414" s="1960"/>
      <c r="HC414" s="1960"/>
      <c r="HD414" s="1960"/>
      <c r="HE414" s="1960"/>
      <c r="HF414" s="1960"/>
      <c r="HG414" s="1960"/>
      <c r="HH414" s="1960"/>
      <c r="HI414" s="1960"/>
      <c r="HJ414" s="1960"/>
      <c r="HK414" s="1960"/>
      <c r="HL414" s="1960"/>
      <c r="HM414" s="1960"/>
      <c r="HN414" s="1960"/>
      <c r="HO414" s="1960"/>
      <c r="HP414" s="1960"/>
      <c r="HQ414" s="1960"/>
      <c r="HR414" s="1960"/>
      <c r="HS414" s="1960"/>
      <c r="HT414" s="1960"/>
      <c r="HU414" s="1960"/>
      <c r="HV414" s="1960"/>
      <c r="HW414" s="1960"/>
      <c r="HX414" s="1960"/>
      <c r="HY414" s="1960"/>
      <c r="HZ414" s="1960"/>
      <c r="IA414" s="1960"/>
      <c r="IB414" s="1960"/>
      <c r="IC414" s="1960"/>
      <c r="ID414" s="1960"/>
      <c r="IE414" s="1960"/>
      <c r="IF414" s="1960"/>
      <c r="IG414" s="1960"/>
      <c r="IH414" s="1960"/>
      <c r="II414" s="1960"/>
      <c r="IJ414" s="1960"/>
      <c r="IK414" s="1960"/>
      <c r="IL414" s="1960"/>
      <c r="IM414" s="1960"/>
      <c r="IN414" s="1960"/>
      <c r="IO414" s="1960"/>
      <c r="IP414" s="1960"/>
      <c r="IQ414" s="1960"/>
      <c r="IR414" s="1960"/>
      <c r="IS414" s="1960"/>
      <c r="IT414" s="1960"/>
      <c r="IU414" s="1960"/>
      <c r="IV414" s="1960"/>
      <c r="IW414" s="1960"/>
      <c r="IX414" s="1960"/>
      <c r="IY414" s="1960"/>
      <c r="IZ414" s="1960"/>
      <c r="JA414" s="1960"/>
      <c r="JB414" s="1960"/>
      <c r="JC414" s="1960"/>
      <c r="JD414" s="1960"/>
      <c r="JE414" s="1960"/>
      <c r="JF414" s="1960"/>
      <c r="JG414" s="1960"/>
      <c r="JH414" s="1960"/>
      <c r="JI414" s="1960"/>
      <c r="JJ414" s="1960"/>
      <c r="JK414" s="1960"/>
      <c r="JL414" s="1960"/>
      <c r="JM414" s="1960"/>
      <c r="JN414" s="1960"/>
      <c r="JO414" s="1960"/>
      <c r="JP414" s="1960"/>
      <c r="JQ414" s="1960"/>
      <c r="JR414" s="1960"/>
      <c r="JS414" s="1960"/>
      <c r="JT414" s="1960"/>
      <c r="JU414" s="1960"/>
      <c r="JV414" s="1960"/>
      <c r="JW414" s="1960"/>
      <c r="JX414" s="1960"/>
      <c r="JY414" s="1960"/>
      <c r="JZ414" s="1960"/>
      <c r="KA414" s="1960"/>
      <c r="KB414" s="1960"/>
      <c r="KC414" s="1960"/>
      <c r="KD414" s="1960"/>
      <c r="KE414" s="1960"/>
      <c r="KF414" s="1960"/>
      <c r="KG414" s="1960"/>
      <c r="KH414" s="1960"/>
      <c r="KI414" s="1960"/>
      <c r="KJ414" s="1960"/>
      <c r="KK414" s="1960"/>
      <c r="KL414" s="1960"/>
      <c r="KM414" s="1960"/>
      <c r="KN414" s="1960"/>
      <c r="KO414" s="1960"/>
      <c r="KP414" s="1960"/>
      <c r="KQ414" s="1960"/>
      <c r="KR414" s="1960"/>
      <c r="KS414" s="1960"/>
      <c r="KT414" s="1960"/>
      <c r="KU414" s="1960"/>
      <c r="KV414" s="1960"/>
      <c r="KW414" s="1960"/>
      <c r="KX414" s="1960"/>
      <c r="KY414" s="1960"/>
      <c r="KZ414" s="1960"/>
      <c r="LA414" s="1960"/>
      <c r="LB414" s="1960"/>
      <c r="LC414" s="1960"/>
      <c r="LD414" s="1960"/>
      <c r="LE414" s="1960"/>
      <c r="LF414" s="1960"/>
      <c r="LG414" s="1960"/>
      <c r="LH414" s="1960"/>
      <c r="LI414" s="1960"/>
      <c r="LJ414" s="1960"/>
      <c r="LK414" s="1960"/>
      <c r="LL414" s="1960"/>
      <c r="LM414" s="1960"/>
      <c r="LN414" s="1960"/>
      <c r="LO414" s="1960"/>
      <c r="LP414" s="1960"/>
    </row>
    <row r="415" s="1488" customFormat="1" ht="47" customHeight="1" spans="1:328">
      <c r="A415" s="1832">
        <v>45946</v>
      </c>
      <c r="B415" s="1660" t="s">
        <v>1558</v>
      </c>
      <c r="C415" s="1661" t="s">
        <v>342</v>
      </c>
      <c r="D415" s="1662">
        <v>4500182102</v>
      </c>
      <c r="E415" s="2415"/>
      <c r="F415" s="1662" t="s">
        <v>1559</v>
      </c>
      <c r="G415" s="2458" t="s">
        <v>1560</v>
      </c>
      <c r="H415" s="1863" t="s">
        <v>1560</v>
      </c>
      <c r="I415" s="1880"/>
      <c r="J415" s="1543">
        <v>2640</v>
      </c>
      <c r="K415" s="1876">
        <v>0</v>
      </c>
      <c r="L415" s="1876">
        <v>2640</v>
      </c>
      <c r="M415" s="1876">
        <f t="shared" si="310"/>
        <v>1</v>
      </c>
      <c r="N415" s="2954">
        <v>45990</v>
      </c>
      <c r="O415" s="2954">
        <v>45988</v>
      </c>
      <c r="P415" s="1878"/>
      <c r="Q415" s="2079" t="s">
        <v>78</v>
      </c>
      <c r="R415" s="1577">
        <v>2640</v>
      </c>
      <c r="S415" s="1577">
        <f t="shared" si="286"/>
        <v>0</v>
      </c>
      <c r="T415" s="1577"/>
      <c r="U415" s="2938" t="s">
        <v>829</v>
      </c>
      <c r="V415" s="1880"/>
      <c r="W415" s="1880" t="s">
        <v>111</v>
      </c>
      <c r="X415" s="1900">
        <v>45946</v>
      </c>
      <c r="Y415" s="1930" t="s">
        <v>287</v>
      </c>
      <c r="Z415" s="1930" t="s">
        <v>1561</v>
      </c>
      <c r="AA415" s="1930"/>
      <c r="AB415" s="1930"/>
      <c r="AC415" s="1597" t="s">
        <v>1562</v>
      </c>
      <c r="AD415" s="1692" t="s">
        <v>1563</v>
      </c>
      <c r="AE415" s="2093">
        <v>2310.736</v>
      </c>
      <c r="AF415" s="2095">
        <f>AE415*M415</f>
        <v>2310.736</v>
      </c>
      <c r="AG415" s="1942"/>
      <c r="AH415" s="1947" t="s">
        <v>81</v>
      </c>
      <c r="AI415" s="1947"/>
      <c r="AJ415" s="1947">
        <v>9</v>
      </c>
      <c r="AK415" s="1948">
        <f t="shared" si="331"/>
        <v>2640</v>
      </c>
      <c r="AL415" s="1948"/>
      <c r="AM415" s="1948"/>
      <c r="AN415" s="1948">
        <f>J415/24</f>
        <v>110</v>
      </c>
      <c r="AO415" s="1948"/>
      <c r="AP415" s="1948"/>
      <c r="AQ415" s="1948"/>
      <c r="AR415" s="1948" t="s">
        <v>63</v>
      </c>
      <c r="AS415" s="1948">
        <f t="shared" si="329"/>
        <v>2640</v>
      </c>
      <c r="AT415" s="1948"/>
      <c r="AU415" s="1430">
        <f t="shared" si="316"/>
        <v>293.333333333333</v>
      </c>
      <c r="AV415" s="1430">
        <f t="shared" si="317"/>
        <v>293.333333333333</v>
      </c>
      <c r="AW415" s="1430">
        <f t="shared" si="318"/>
        <v>293.333333333333</v>
      </c>
      <c r="AX415" s="1430">
        <f t="shared" si="319"/>
        <v>293.333333333333</v>
      </c>
      <c r="AY415" s="1430">
        <f t="shared" si="320"/>
        <v>293.333333333333</v>
      </c>
      <c r="AZ415" s="1430">
        <f t="shared" si="321"/>
        <v>293.333333333333</v>
      </c>
      <c r="BA415" s="1430">
        <f t="shared" si="322"/>
        <v>293.333333333333</v>
      </c>
      <c r="BB415" s="1430">
        <f t="shared" si="323"/>
        <v>293.333333333333</v>
      </c>
      <c r="BC415" s="1430">
        <f t="shared" si="324"/>
        <v>293.333333333333</v>
      </c>
      <c r="BD415" s="1430">
        <f t="shared" si="325"/>
        <v>281.111111111111</v>
      </c>
      <c r="BE415" s="1430">
        <f t="shared" si="326"/>
        <v>12.2222222222222</v>
      </c>
      <c r="BF415" s="1876"/>
      <c r="BG415" s="1959"/>
      <c r="BH415" s="1960"/>
      <c r="BI415" s="1960"/>
      <c r="BJ415" s="1960"/>
      <c r="BK415" s="1960"/>
      <c r="BL415" s="1960"/>
      <c r="BM415" s="1960"/>
      <c r="BN415" s="1960"/>
      <c r="BO415" s="1960"/>
      <c r="BP415" s="1960"/>
      <c r="BQ415" s="1960"/>
      <c r="BR415" s="1960"/>
      <c r="BS415" s="1960"/>
      <c r="BT415" s="1960"/>
      <c r="BU415" s="1960"/>
      <c r="BV415" s="1960"/>
      <c r="BW415" s="1960"/>
      <c r="BX415" s="1960"/>
      <c r="BY415" s="1960"/>
      <c r="BZ415" s="1960"/>
      <c r="CA415" s="1960"/>
      <c r="CB415" s="1960"/>
      <c r="CC415" s="1960"/>
      <c r="CD415" s="1960"/>
      <c r="CE415" s="1960"/>
      <c r="CF415" s="1960"/>
      <c r="CG415" s="1960"/>
      <c r="CH415" s="1960"/>
      <c r="CI415" s="1960"/>
      <c r="CJ415" s="1960"/>
      <c r="CK415" s="1960"/>
      <c r="CL415" s="1960"/>
      <c r="CM415" s="1960"/>
      <c r="CN415" s="1960"/>
      <c r="CO415" s="1960"/>
      <c r="CP415" s="1960"/>
      <c r="CQ415" s="1960"/>
      <c r="CR415" s="1960"/>
      <c r="CS415" s="1960"/>
      <c r="CT415" s="1960"/>
      <c r="CU415" s="1960"/>
      <c r="CV415" s="1960"/>
      <c r="CW415" s="1960"/>
      <c r="CX415" s="1960"/>
      <c r="CY415" s="1960"/>
      <c r="CZ415" s="1960"/>
      <c r="DA415" s="1960"/>
      <c r="DB415" s="1960"/>
      <c r="DC415" s="1960"/>
      <c r="DD415" s="1960"/>
      <c r="DE415" s="1960"/>
      <c r="DF415" s="1960"/>
      <c r="DG415" s="1960"/>
      <c r="DH415" s="1960"/>
      <c r="DI415" s="1960"/>
      <c r="DJ415" s="1960"/>
      <c r="DK415" s="1960"/>
      <c r="DL415" s="1960"/>
      <c r="DM415" s="1960"/>
      <c r="DN415" s="1960"/>
      <c r="DO415" s="1960"/>
      <c r="DP415" s="1960"/>
      <c r="DQ415" s="1960"/>
      <c r="DR415" s="1960"/>
      <c r="DS415" s="1960"/>
      <c r="DT415" s="1960"/>
      <c r="DU415" s="1960"/>
      <c r="DV415" s="1960"/>
      <c r="DW415" s="1960"/>
      <c r="DX415" s="1960"/>
      <c r="DY415" s="1960"/>
      <c r="DZ415" s="1960"/>
      <c r="EA415" s="1960"/>
      <c r="EB415" s="1960"/>
      <c r="EC415" s="1960"/>
      <c r="ED415" s="1960"/>
      <c r="EE415" s="1960"/>
      <c r="EF415" s="1960"/>
      <c r="EG415" s="1960"/>
      <c r="EH415" s="1960"/>
      <c r="EI415" s="1960"/>
      <c r="EJ415" s="1960"/>
      <c r="EK415" s="1960"/>
      <c r="EL415" s="1960"/>
      <c r="EM415" s="1960"/>
      <c r="EN415" s="1960"/>
      <c r="EO415" s="1960"/>
      <c r="EP415" s="1960"/>
      <c r="EQ415" s="1960"/>
      <c r="ER415" s="1960"/>
      <c r="ES415" s="1960"/>
      <c r="ET415" s="1960"/>
      <c r="EU415" s="1960"/>
      <c r="EV415" s="1960"/>
      <c r="EW415" s="1960"/>
      <c r="EX415" s="1960"/>
      <c r="EY415" s="1960"/>
      <c r="EZ415" s="1960"/>
      <c r="FA415" s="1960"/>
      <c r="FB415" s="1960"/>
      <c r="FC415" s="1960"/>
      <c r="FD415" s="1960"/>
      <c r="FE415" s="1960"/>
      <c r="FF415" s="1960"/>
      <c r="FG415" s="1960"/>
      <c r="FH415" s="1960"/>
      <c r="FI415" s="1960"/>
      <c r="FJ415" s="1960"/>
      <c r="FK415" s="1960"/>
      <c r="FL415" s="1960"/>
      <c r="FM415" s="1960"/>
      <c r="FN415" s="1960"/>
      <c r="FO415" s="1960"/>
      <c r="FP415" s="1960"/>
      <c r="FQ415" s="1960"/>
      <c r="FR415" s="1960"/>
      <c r="FS415" s="1960"/>
      <c r="FT415" s="1960"/>
      <c r="FU415" s="1960"/>
      <c r="FV415" s="1960"/>
      <c r="FW415" s="1960"/>
      <c r="FX415" s="1960"/>
      <c r="FY415" s="1960"/>
      <c r="FZ415" s="1960"/>
      <c r="GA415" s="1960"/>
      <c r="GB415" s="1960"/>
      <c r="GC415" s="1960"/>
      <c r="GD415" s="1960"/>
      <c r="GE415" s="1960"/>
      <c r="GF415" s="1960"/>
      <c r="GG415" s="1960"/>
      <c r="GH415" s="1960"/>
      <c r="GI415" s="1960"/>
      <c r="GJ415" s="1960"/>
      <c r="GK415" s="1960"/>
      <c r="GL415" s="1960"/>
      <c r="GM415" s="1960"/>
      <c r="GN415" s="1960"/>
      <c r="GO415" s="1960"/>
      <c r="GP415" s="1960"/>
      <c r="GQ415" s="1960"/>
      <c r="GR415" s="1960"/>
      <c r="GS415" s="1960"/>
      <c r="GT415" s="1960"/>
      <c r="GU415" s="1960"/>
      <c r="GV415" s="1960"/>
      <c r="GW415" s="1960"/>
      <c r="GX415" s="1960"/>
      <c r="GY415" s="1960"/>
      <c r="GZ415" s="1960"/>
      <c r="HA415" s="1960"/>
      <c r="HB415" s="1960"/>
      <c r="HC415" s="1960"/>
      <c r="HD415" s="1960"/>
      <c r="HE415" s="1960"/>
      <c r="HF415" s="1960"/>
      <c r="HG415" s="1960"/>
      <c r="HH415" s="1960"/>
      <c r="HI415" s="1960"/>
      <c r="HJ415" s="1960"/>
      <c r="HK415" s="1960"/>
      <c r="HL415" s="1960"/>
      <c r="HM415" s="1960"/>
      <c r="HN415" s="1960"/>
      <c r="HO415" s="1960"/>
      <c r="HP415" s="1960"/>
      <c r="HQ415" s="1960"/>
      <c r="HR415" s="1960"/>
      <c r="HS415" s="1960"/>
      <c r="HT415" s="1960"/>
      <c r="HU415" s="1960"/>
      <c r="HV415" s="1960"/>
      <c r="HW415" s="1960"/>
      <c r="HX415" s="1960"/>
      <c r="HY415" s="1960"/>
      <c r="HZ415" s="1960"/>
      <c r="IA415" s="1960"/>
      <c r="IB415" s="1960"/>
      <c r="IC415" s="1960"/>
      <c r="ID415" s="1960"/>
      <c r="IE415" s="1960"/>
      <c r="IF415" s="1960"/>
      <c r="IG415" s="1960"/>
      <c r="IH415" s="1960"/>
      <c r="II415" s="1960"/>
      <c r="IJ415" s="1960"/>
      <c r="IK415" s="1960"/>
      <c r="IL415" s="1960"/>
      <c r="IM415" s="1960"/>
      <c r="IN415" s="1960"/>
      <c r="IO415" s="1960"/>
      <c r="IP415" s="1960"/>
      <c r="IQ415" s="1960"/>
      <c r="IR415" s="1960"/>
      <c r="IS415" s="1960"/>
      <c r="IT415" s="1960"/>
      <c r="IU415" s="1960"/>
      <c r="IV415" s="1960"/>
      <c r="IW415" s="1960"/>
      <c r="IX415" s="1960"/>
      <c r="IY415" s="1960"/>
      <c r="IZ415" s="1960"/>
      <c r="JA415" s="1960"/>
      <c r="JB415" s="1960"/>
      <c r="JC415" s="1960"/>
      <c r="JD415" s="1960"/>
      <c r="JE415" s="1960"/>
      <c r="JF415" s="1960"/>
      <c r="JG415" s="1960"/>
      <c r="JH415" s="1960"/>
      <c r="JI415" s="1960"/>
      <c r="JJ415" s="1960"/>
      <c r="JK415" s="1960"/>
      <c r="JL415" s="1960"/>
      <c r="JM415" s="1960"/>
      <c r="JN415" s="1960"/>
      <c r="JO415" s="1960"/>
      <c r="JP415" s="1960"/>
      <c r="JQ415" s="1960"/>
      <c r="JR415" s="1960"/>
      <c r="JS415" s="1960"/>
      <c r="JT415" s="1960"/>
      <c r="JU415" s="1960"/>
      <c r="JV415" s="1960"/>
      <c r="JW415" s="1960"/>
      <c r="JX415" s="1960"/>
      <c r="JY415" s="1960"/>
      <c r="JZ415" s="1960"/>
      <c r="KA415" s="1960"/>
      <c r="KB415" s="1960"/>
      <c r="KC415" s="1960"/>
      <c r="KD415" s="1960"/>
      <c r="KE415" s="1960"/>
      <c r="KF415" s="1960"/>
      <c r="KG415" s="1960"/>
      <c r="KH415" s="1960"/>
      <c r="KI415" s="1960"/>
      <c r="KJ415" s="1960"/>
      <c r="KK415" s="1960"/>
      <c r="KL415" s="1960"/>
      <c r="KM415" s="1960"/>
      <c r="KN415" s="1960"/>
      <c r="KO415" s="1960"/>
      <c r="KP415" s="1960"/>
      <c r="KQ415" s="1960"/>
      <c r="KR415" s="1960"/>
      <c r="KS415" s="1960"/>
      <c r="KT415" s="1960"/>
      <c r="KU415" s="1960"/>
      <c r="KV415" s="1960"/>
      <c r="KW415" s="1960"/>
      <c r="KX415" s="1960"/>
      <c r="KY415" s="1960"/>
      <c r="KZ415" s="1960"/>
      <c r="LA415" s="1960"/>
      <c r="LB415" s="1960"/>
      <c r="LC415" s="1960"/>
      <c r="LD415" s="1960"/>
      <c r="LE415" s="1960"/>
      <c r="LF415" s="1960"/>
      <c r="LG415" s="1960"/>
      <c r="LH415" s="1960"/>
      <c r="LI415" s="1960"/>
      <c r="LJ415" s="1960"/>
      <c r="LK415" s="1960"/>
      <c r="LL415" s="1960"/>
      <c r="LM415" s="1960"/>
      <c r="LN415" s="1960"/>
      <c r="LO415" s="1960"/>
      <c r="LP415" s="1960"/>
    </row>
    <row r="416" s="1488" customFormat="1" ht="47" customHeight="1" spans="1:328">
      <c r="A416" s="1832">
        <v>45957</v>
      </c>
      <c r="B416" s="1660" t="s">
        <v>1564</v>
      </c>
      <c r="C416" s="1661" t="s">
        <v>98</v>
      </c>
      <c r="D416" s="1662">
        <v>4500183287</v>
      </c>
      <c r="E416" s="2415" t="s">
        <v>1565</v>
      </c>
      <c r="F416" s="1662" t="s">
        <v>1566</v>
      </c>
      <c r="G416" s="1863" t="s">
        <v>1567</v>
      </c>
      <c r="H416" s="1863" t="s">
        <v>1567</v>
      </c>
      <c r="I416" s="1880" t="s">
        <v>1568</v>
      </c>
      <c r="J416" s="1543">
        <v>618</v>
      </c>
      <c r="K416" s="1876">
        <v>0</v>
      </c>
      <c r="L416" s="1876">
        <v>6</v>
      </c>
      <c r="M416" s="1876">
        <f t="shared" si="310"/>
        <v>103</v>
      </c>
      <c r="N416" s="1673">
        <v>46017</v>
      </c>
      <c r="O416" s="1673">
        <v>46015</v>
      </c>
      <c r="P416" s="1878"/>
      <c r="Q416" s="2079" t="s">
        <v>78</v>
      </c>
      <c r="R416" s="1754">
        <v>618</v>
      </c>
      <c r="S416" s="1577">
        <f t="shared" si="286"/>
        <v>0</v>
      </c>
      <c r="T416" s="1577"/>
      <c r="U416" s="2938" t="s">
        <v>829</v>
      </c>
      <c r="V416" s="1880"/>
      <c r="W416" s="1880" t="s">
        <v>111</v>
      </c>
      <c r="X416" s="1900">
        <v>45973</v>
      </c>
      <c r="Y416" s="1930" t="s">
        <v>88</v>
      </c>
      <c r="Z416" s="1930" t="s">
        <v>88</v>
      </c>
      <c r="AA416" s="1930" t="s">
        <v>59</v>
      </c>
      <c r="AB416" s="1930"/>
      <c r="AC416" s="1597" t="s">
        <v>1569</v>
      </c>
      <c r="AD416" s="1692" t="s">
        <v>1570</v>
      </c>
      <c r="AE416" s="2093">
        <v>0.51</v>
      </c>
      <c r="AF416" s="2095">
        <f>AE416*J416</f>
        <v>315.18</v>
      </c>
      <c r="AG416" s="1647"/>
      <c r="AH416" s="1947" t="s">
        <v>81</v>
      </c>
      <c r="AI416" s="1947"/>
      <c r="AJ416" s="1947"/>
      <c r="AK416" s="1948">
        <f t="shared" si="331"/>
        <v>618</v>
      </c>
      <c r="AL416" s="1948"/>
      <c r="AM416" s="1948"/>
      <c r="AN416" s="1948"/>
      <c r="AO416" s="1948">
        <f>M416</f>
        <v>103</v>
      </c>
      <c r="AP416" s="1948"/>
      <c r="AQ416" s="1948"/>
      <c r="AR416" s="1948" t="s">
        <v>63</v>
      </c>
      <c r="AS416" s="1948">
        <f t="shared" si="329"/>
        <v>618</v>
      </c>
      <c r="AT416" s="1948"/>
      <c r="AU416" s="1430">
        <f t="shared" si="316"/>
        <v>68.6666666666667</v>
      </c>
      <c r="AV416" s="1430">
        <f t="shared" si="317"/>
        <v>68.6666666666667</v>
      </c>
      <c r="AW416" s="1430">
        <f t="shared" si="318"/>
        <v>68.6666666666667</v>
      </c>
      <c r="AX416" s="1430">
        <f t="shared" si="319"/>
        <v>68.6666666666667</v>
      </c>
      <c r="AY416" s="1430">
        <f t="shared" si="320"/>
        <v>68.6666666666667</v>
      </c>
      <c r="AZ416" s="1430">
        <f t="shared" si="321"/>
        <v>68.6666666666667</v>
      </c>
      <c r="BA416" s="1430">
        <f t="shared" si="322"/>
        <v>68.6666666666667</v>
      </c>
      <c r="BB416" s="1430">
        <f t="shared" si="323"/>
        <v>68.6666666666667</v>
      </c>
      <c r="BC416" s="1430">
        <f t="shared" si="324"/>
        <v>68.6666666666667</v>
      </c>
      <c r="BD416" s="1430">
        <f t="shared" si="325"/>
        <v>65.8055555555556</v>
      </c>
      <c r="BE416" s="1430">
        <f t="shared" si="326"/>
        <v>2.86111111111111</v>
      </c>
      <c r="BF416" s="1876"/>
      <c r="BG416" s="1959"/>
      <c r="BH416" s="1960"/>
      <c r="BI416" s="1960"/>
      <c r="BJ416" s="1960"/>
      <c r="BK416" s="1960"/>
      <c r="BL416" s="1960"/>
      <c r="BM416" s="1960"/>
      <c r="BN416" s="1960"/>
      <c r="BO416" s="1960"/>
      <c r="BP416" s="1960"/>
      <c r="BQ416" s="1960"/>
      <c r="BR416" s="1960"/>
      <c r="BS416" s="1960"/>
      <c r="BT416" s="1960"/>
      <c r="BU416" s="1960"/>
      <c r="BV416" s="1960"/>
      <c r="BW416" s="1960"/>
      <c r="BX416" s="1960"/>
      <c r="BY416" s="1960"/>
      <c r="BZ416" s="1960"/>
      <c r="CA416" s="1960"/>
      <c r="CB416" s="1960"/>
      <c r="CC416" s="1960"/>
      <c r="CD416" s="1960"/>
      <c r="CE416" s="1960"/>
      <c r="CF416" s="1960"/>
      <c r="CG416" s="1960"/>
      <c r="CH416" s="1960"/>
      <c r="CI416" s="1960"/>
      <c r="CJ416" s="1960"/>
      <c r="CK416" s="1960"/>
      <c r="CL416" s="1960"/>
      <c r="CM416" s="1960"/>
      <c r="CN416" s="1960"/>
      <c r="CO416" s="1960"/>
      <c r="CP416" s="1960"/>
      <c r="CQ416" s="1960"/>
      <c r="CR416" s="1960"/>
      <c r="CS416" s="1960"/>
      <c r="CT416" s="1960"/>
      <c r="CU416" s="1960"/>
      <c r="CV416" s="1960"/>
      <c r="CW416" s="1960"/>
      <c r="CX416" s="1960"/>
      <c r="CY416" s="1960"/>
      <c r="CZ416" s="1960"/>
      <c r="DA416" s="1960"/>
      <c r="DB416" s="1960"/>
      <c r="DC416" s="1960"/>
      <c r="DD416" s="1960"/>
      <c r="DE416" s="1960"/>
      <c r="DF416" s="1960"/>
      <c r="DG416" s="1960"/>
      <c r="DH416" s="1960"/>
      <c r="DI416" s="1960"/>
      <c r="DJ416" s="1960"/>
      <c r="DK416" s="1960"/>
      <c r="DL416" s="1960"/>
      <c r="DM416" s="1960"/>
      <c r="DN416" s="1960"/>
      <c r="DO416" s="1960"/>
      <c r="DP416" s="1960"/>
      <c r="DQ416" s="1960"/>
      <c r="DR416" s="1960"/>
      <c r="DS416" s="1960"/>
      <c r="DT416" s="1960"/>
      <c r="DU416" s="1960"/>
      <c r="DV416" s="1960"/>
      <c r="DW416" s="1960"/>
      <c r="DX416" s="1960"/>
      <c r="DY416" s="1960"/>
      <c r="DZ416" s="1960"/>
      <c r="EA416" s="1960"/>
      <c r="EB416" s="1960"/>
      <c r="EC416" s="1960"/>
      <c r="ED416" s="1960"/>
      <c r="EE416" s="1960"/>
      <c r="EF416" s="1960"/>
      <c r="EG416" s="1960"/>
      <c r="EH416" s="1960"/>
      <c r="EI416" s="1960"/>
      <c r="EJ416" s="1960"/>
      <c r="EK416" s="1960"/>
      <c r="EL416" s="1960"/>
      <c r="EM416" s="1960"/>
      <c r="EN416" s="1960"/>
      <c r="EO416" s="1960"/>
      <c r="EP416" s="1960"/>
      <c r="EQ416" s="1960"/>
      <c r="ER416" s="1960"/>
      <c r="ES416" s="1960"/>
      <c r="ET416" s="1960"/>
      <c r="EU416" s="1960"/>
      <c r="EV416" s="1960"/>
      <c r="EW416" s="1960"/>
      <c r="EX416" s="1960"/>
      <c r="EY416" s="1960"/>
      <c r="EZ416" s="1960"/>
      <c r="FA416" s="1960"/>
      <c r="FB416" s="1960"/>
      <c r="FC416" s="1960"/>
      <c r="FD416" s="1960"/>
      <c r="FE416" s="1960"/>
      <c r="FF416" s="1960"/>
      <c r="FG416" s="1960"/>
      <c r="FH416" s="1960"/>
      <c r="FI416" s="1960"/>
      <c r="FJ416" s="1960"/>
      <c r="FK416" s="1960"/>
      <c r="FL416" s="1960"/>
      <c r="FM416" s="1960"/>
      <c r="FN416" s="1960"/>
      <c r="FO416" s="1960"/>
      <c r="FP416" s="1960"/>
      <c r="FQ416" s="1960"/>
      <c r="FR416" s="1960"/>
      <c r="FS416" s="1960"/>
      <c r="FT416" s="1960"/>
      <c r="FU416" s="1960"/>
      <c r="FV416" s="1960"/>
      <c r="FW416" s="1960"/>
      <c r="FX416" s="1960"/>
      <c r="FY416" s="1960"/>
      <c r="FZ416" s="1960"/>
      <c r="GA416" s="1960"/>
      <c r="GB416" s="1960"/>
      <c r="GC416" s="1960"/>
      <c r="GD416" s="1960"/>
      <c r="GE416" s="1960"/>
      <c r="GF416" s="1960"/>
      <c r="GG416" s="1960"/>
      <c r="GH416" s="1960"/>
      <c r="GI416" s="1960"/>
      <c r="GJ416" s="1960"/>
      <c r="GK416" s="1960"/>
      <c r="GL416" s="1960"/>
      <c r="GM416" s="1960"/>
      <c r="GN416" s="1960"/>
      <c r="GO416" s="1960"/>
      <c r="GP416" s="1960"/>
      <c r="GQ416" s="1960"/>
      <c r="GR416" s="1960"/>
      <c r="GS416" s="1960"/>
      <c r="GT416" s="1960"/>
      <c r="GU416" s="1960"/>
      <c r="GV416" s="1960"/>
      <c r="GW416" s="1960"/>
      <c r="GX416" s="1960"/>
      <c r="GY416" s="1960"/>
      <c r="GZ416" s="1960"/>
      <c r="HA416" s="1960"/>
      <c r="HB416" s="1960"/>
      <c r="HC416" s="1960"/>
      <c r="HD416" s="1960"/>
      <c r="HE416" s="1960"/>
      <c r="HF416" s="1960"/>
      <c r="HG416" s="1960"/>
      <c r="HH416" s="1960"/>
      <c r="HI416" s="1960"/>
      <c r="HJ416" s="1960"/>
      <c r="HK416" s="1960"/>
      <c r="HL416" s="1960"/>
      <c r="HM416" s="1960"/>
      <c r="HN416" s="1960"/>
      <c r="HO416" s="1960"/>
      <c r="HP416" s="1960"/>
      <c r="HQ416" s="1960"/>
      <c r="HR416" s="1960"/>
      <c r="HS416" s="1960"/>
      <c r="HT416" s="1960"/>
      <c r="HU416" s="1960"/>
      <c r="HV416" s="1960"/>
      <c r="HW416" s="1960"/>
      <c r="HX416" s="1960"/>
      <c r="HY416" s="1960"/>
      <c r="HZ416" s="1960"/>
      <c r="IA416" s="1960"/>
      <c r="IB416" s="1960"/>
      <c r="IC416" s="1960"/>
      <c r="ID416" s="1960"/>
      <c r="IE416" s="1960"/>
      <c r="IF416" s="1960"/>
      <c r="IG416" s="1960"/>
      <c r="IH416" s="1960"/>
      <c r="II416" s="1960"/>
      <c r="IJ416" s="1960"/>
      <c r="IK416" s="1960"/>
      <c r="IL416" s="1960"/>
      <c r="IM416" s="1960"/>
      <c r="IN416" s="1960"/>
      <c r="IO416" s="1960"/>
      <c r="IP416" s="1960"/>
      <c r="IQ416" s="1960"/>
      <c r="IR416" s="1960"/>
      <c r="IS416" s="1960"/>
      <c r="IT416" s="1960"/>
      <c r="IU416" s="1960"/>
      <c r="IV416" s="1960"/>
      <c r="IW416" s="1960"/>
      <c r="IX416" s="1960"/>
      <c r="IY416" s="1960"/>
      <c r="IZ416" s="1960"/>
      <c r="JA416" s="1960"/>
      <c r="JB416" s="1960"/>
      <c r="JC416" s="1960"/>
      <c r="JD416" s="1960"/>
      <c r="JE416" s="1960"/>
      <c r="JF416" s="1960"/>
      <c r="JG416" s="1960"/>
      <c r="JH416" s="1960"/>
      <c r="JI416" s="1960"/>
      <c r="JJ416" s="1960"/>
      <c r="JK416" s="1960"/>
      <c r="JL416" s="1960"/>
      <c r="JM416" s="1960"/>
      <c r="JN416" s="1960"/>
      <c r="JO416" s="1960"/>
      <c r="JP416" s="1960"/>
      <c r="JQ416" s="1960"/>
      <c r="JR416" s="1960"/>
      <c r="JS416" s="1960"/>
      <c r="JT416" s="1960"/>
      <c r="JU416" s="1960"/>
      <c r="JV416" s="1960"/>
      <c r="JW416" s="1960"/>
      <c r="JX416" s="1960"/>
      <c r="JY416" s="1960"/>
      <c r="JZ416" s="1960"/>
      <c r="KA416" s="1960"/>
      <c r="KB416" s="1960"/>
      <c r="KC416" s="1960"/>
      <c r="KD416" s="1960"/>
      <c r="KE416" s="1960"/>
      <c r="KF416" s="1960"/>
      <c r="KG416" s="1960"/>
      <c r="KH416" s="1960"/>
      <c r="KI416" s="1960"/>
      <c r="KJ416" s="1960"/>
      <c r="KK416" s="1960"/>
      <c r="KL416" s="1960"/>
      <c r="KM416" s="1960"/>
      <c r="KN416" s="1960"/>
      <c r="KO416" s="1960"/>
      <c r="KP416" s="1960"/>
      <c r="KQ416" s="1960"/>
      <c r="KR416" s="1960"/>
      <c r="KS416" s="1960"/>
      <c r="KT416" s="1960"/>
      <c r="KU416" s="1960"/>
      <c r="KV416" s="1960"/>
      <c r="KW416" s="1960"/>
      <c r="KX416" s="1960"/>
      <c r="KY416" s="1960"/>
      <c r="KZ416" s="1960"/>
      <c r="LA416" s="1960"/>
      <c r="LB416" s="1960"/>
      <c r="LC416" s="1960"/>
      <c r="LD416" s="1960"/>
      <c r="LE416" s="1960"/>
      <c r="LF416" s="1960"/>
      <c r="LG416" s="1960"/>
      <c r="LH416" s="1960"/>
      <c r="LI416" s="1960"/>
      <c r="LJ416" s="1960"/>
      <c r="LK416" s="1960"/>
      <c r="LL416" s="1960"/>
      <c r="LM416" s="1960"/>
      <c r="LN416" s="1960"/>
      <c r="LO416" s="1960"/>
      <c r="LP416" s="1960"/>
    </row>
    <row r="417" s="1488" customFormat="1" ht="47" customHeight="1" spans="1:328">
      <c r="A417" s="1832">
        <v>45946</v>
      </c>
      <c r="B417" s="1660" t="s">
        <v>236</v>
      </c>
      <c r="C417" s="1661" t="s">
        <v>98</v>
      </c>
      <c r="D417" s="1662">
        <v>4500182140</v>
      </c>
      <c r="E417" s="2415" t="s">
        <v>1571</v>
      </c>
      <c r="F417" s="1662" t="s">
        <v>1572</v>
      </c>
      <c r="G417" s="1863" t="s">
        <v>101</v>
      </c>
      <c r="H417" s="1863" t="s">
        <v>101</v>
      </c>
      <c r="I417" s="1880" t="s">
        <v>110</v>
      </c>
      <c r="J417" s="1543">
        <v>7440</v>
      </c>
      <c r="K417" s="1876">
        <v>0</v>
      </c>
      <c r="L417" s="1876">
        <v>24</v>
      </c>
      <c r="M417" s="1876">
        <f t="shared" si="310"/>
        <v>310</v>
      </c>
      <c r="N417" s="1673">
        <v>45993</v>
      </c>
      <c r="O417" s="1673">
        <v>45992</v>
      </c>
      <c r="P417" s="1878"/>
      <c r="Q417" s="2079" t="s">
        <v>78</v>
      </c>
      <c r="R417" s="1577">
        <v>7440</v>
      </c>
      <c r="S417" s="1577">
        <f t="shared" si="286"/>
        <v>0</v>
      </c>
      <c r="T417" s="1577"/>
      <c r="U417" s="2938" t="s">
        <v>829</v>
      </c>
      <c r="V417" s="1880"/>
      <c r="W417" s="1880" t="s">
        <v>111</v>
      </c>
      <c r="X417" s="1900">
        <v>45966</v>
      </c>
      <c r="Y417" s="1930" t="s">
        <v>88</v>
      </c>
      <c r="Z417" s="1930" t="s">
        <v>88</v>
      </c>
      <c r="AA417" s="1930"/>
      <c r="AB417" s="1930"/>
      <c r="AC417" s="1597" t="s">
        <v>1573</v>
      </c>
      <c r="AD417" s="1692" t="s">
        <v>1523</v>
      </c>
      <c r="AE417" s="2093">
        <v>0.5333</v>
      </c>
      <c r="AF417" s="2095">
        <f>AE417*J417</f>
        <v>3967.752</v>
      </c>
      <c r="AG417" s="1647"/>
      <c r="AH417" s="1947" t="s">
        <v>81</v>
      </c>
      <c r="AI417" s="1947"/>
      <c r="AJ417" s="1947">
        <v>9</v>
      </c>
      <c r="AK417" s="1948">
        <f t="shared" si="331"/>
        <v>7440</v>
      </c>
      <c r="AL417" s="1948"/>
      <c r="AM417" s="1948">
        <f>J417/24</f>
        <v>310</v>
      </c>
      <c r="AN417" s="1948"/>
      <c r="AO417" s="1948"/>
      <c r="AP417" s="1948"/>
      <c r="AQ417" s="1948"/>
      <c r="AR417" s="1948" t="s">
        <v>63</v>
      </c>
      <c r="AS417" s="1948">
        <f t="shared" si="329"/>
        <v>7440</v>
      </c>
      <c r="AT417" s="1948"/>
      <c r="AU417" s="1430">
        <f t="shared" si="316"/>
        <v>826.666666666667</v>
      </c>
      <c r="AV417" s="1430">
        <f t="shared" si="317"/>
        <v>826.666666666667</v>
      </c>
      <c r="AW417" s="1430">
        <f t="shared" si="318"/>
        <v>826.666666666667</v>
      </c>
      <c r="AX417" s="1430">
        <f t="shared" si="319"/>
        <v>826.666666666667</v>
      </c>
      <c r="AY417" s="1430">
        <f t="shared" si="320"/>
        <v>826.666666666667</v>
      </c>
      <c r="AZ417" s="1430">
        <f t="shared" si="321"/>
        <v>826.666666666667</v>
      </c>
      <c r="BA417" s="1430">
        <f t="shared" si="322"/>
        <v>826.666666666667</v>
      </c>
      <c r="BB417" s="1430">
        <f t="shared" si="323"/>
        <v>826.666666666667</v>
      </c>
      <c r="BC417" s="1430">
        <f t="shared" si="324"/>
        <v>826.666666666667</v>
      </c>
      <c r="BD417" s="1430">
        <f t="shared" si="325"/>
        <v>792.222222222222</v>
      </c>
      <c r="BE417" s="1430">
        <f t="shared" si="326"/>
        <v>34.4444444444444</v>
      </c>
      <c r="BF417" s="1876"/>
      <c r="BG417" s="1959"/>
      <c r="BH417" s="1960"/>
      <c r="BI417" s="1960"/>
      <c r="BJ417" s="1960"/>
      <c r="BK417" s="1960"/>
      <c r="BL417" s="1960"/>
      <c r="BM417" s="1960"/>
      <c r="BN417" s="1960"/>
      <c r="BO417" s="1960"/>
      <c r="BP417" s="1960"/>
      <c r="BQ417" s="1960"/>
      <c r="BR417" s="1960"/>
      <c r="BS417" s="1960"/>
      <c r="BT417" s="1960"/>
      <c r="BU417" s="1960"/>
      <c r="BV417" s="1960"/>
      <c r="BW417" s="1960"/>
      <c r="BX417" s="1960"/>
      <c r="BY417" s="1960"/>
      <c r="BZ417" s="1960"/>
      <c r="CA417" s="1960"/>
      <c r="CB417" s="1960"/>
      <c r="CC417" s="1960"/>
      <c r="CD417" s="1960"/>
      <c r="CE417" s="1960"/>
      <c r="CF417" s="1960"/>
      <c r="CG417" s="1960"/>
      <c r="CH417" s="1960"/>
      <c r="CI417" s="1960"/>
      <c r="CJ417" s="1960"/>
      <c r="CK417" s="1960"/>
      <c r="CL417" s="1960"/>
      <c r="CM417" s="1960"/>
      <c r="CN417" s="1960"/>
      <c r="CO417" s="1960"/>
      <c r="CP417" s="1960"/>
      <c r="CQ417" s="1960"/>
      <c r="CR417" s="1960"/>
      <c r="CS417" s="1960"/>
      <c r="CT417" s="1960"/>
      <c r="CU417" s="1960"/>
      <c r="CV417" s="1960"/>
      <c r="CW417" s="1960"/>
      <c r="CX417" s="1960"/>
      <c r="CY417" s="1960"/>
      <c r="CZ417" s="1960"/>
      <c r="DA417" s="1960"/>
      <c r="DB417" s="1960"/>
      <c r="DC417" s="1960"/>
      <c r="DD417" s="1960"/>
      <c r="DE417" s="1960"/>
      <c r="DF417" s="1960"/>
      <c r="DG417" s="1960"/>
      <c r="DH417" s="1960"/>
      <c r="DI417" s="1960"/>
      <c r="DJ417" s="1960"/>
      <c r="DK417" s="1960"/>
      <c r="DL417" s="1960"/>
      <c r="DM417" s="1960"/>
      <c r="DN417" s="1960"/>
      <c r="DO417" s="1960"/>
      <c r="DP417" s="1960"/>
      <c r="DQ417" s="1960"/>
      <c r="DR417" s="1960"/>
      <c r="DS417" s="1960"/>
      <c r="DT417" s="1960"/>
      <c r="DU417" s="1960"/>
      <c r="DV417" s="1960"/>
      <c r="DW417" s="1960"/>
      <c r="DX417" s="1960"/>
      <c r="DY417" s="1960"/>
      <c r="DZ417" s="1960"/>
      <c r="EA417" s="1960"/>
      <c r="EB417" s="1960"/>
      <c r="EC417" s="1960"/>
      <c r="ED417" s="1960"/>
      <c r="EE417" s="1960"/>
      <c r="EF417" s="1960"/>
      <c r="EG417" s="1960"/>
      <c r="EH417" s="1960"/>
      <c r="EI417" s="1960"/>
      <c r="EJ417" s="1960"/>
      <c r="EK417" s="1960"/>
      <c r="EL417" s="1960"/>
      <c r="EM417" s="1960"/>
      <c r="EN417" s="1960"/>
      <c r="EO417" s="1960"/>
      <c r="EP417" s="1960"/>
      <c r="EQ417" s="1960"/>
      <c r="ER417" s="1960"/>
      <c r="ES417" s="1960"/>
      <c r="ET417" s="1960"/>
      <c r="EU417" s="1960"/>
      <c r="EV417" s="1960"/>
      <c r="EW417" s="1960"/>
      <c r="EX417" s="1960"/>
      <c r="EY417" s="1960"/>
      <c r="EZ417" s="1960"/>
      <c r="FA417" s="1960"/>
      <c r="FB417" s="1960"/>
      <c r="FC417" s="1960"/>
      <c r="FD417" s="1960"/>
      <c r="FE417" s="1960"/>
      <c r="FF417" s="1960"/>
      <c r="FG417" s="1960"/>
      <c r="FH417" s="1960"/>
      <c r="FI417" s="1960"/>
      <c r="FJ417" s="1960"/>
      <c r="FK417" s="1960"/>
      <c r="FL417" s="1960"/>
      <c r="FM417" s="1960"/>
      <c r="FN417" s="1960"/>
      <c r="FO417" s="1960"/>
      <c r="FP417" s="1960"/>
      <c r="FQ417" s="1960"/>
      <c r="FR417" s="1960"/>
      <c r="FS417" s="1960"/>
      <c r="FT417" s="1960"/>
      <c r="FU417" s="1960"/>
      <c r="FV417" s="1960"/>
      <c r="FW417" s="1960"/>
      <c r="FX417" s="1960"/>
      <c r="FY417" s="1960"/>
      <c r="FZ417" s="1960"/>
      <c r="GA417" s="1960"/>
      <c r="GB417" s="1960"/>
      <c r="GC417" s="1960"/>
      <c r="GD417" s="1960"/>
      <c r="GE417" s="1960"/>
      <c r="GF417" s="1960"/>
      <c r="GG417" s="1960"/>
      <c r="GH417" s="1960"/>
      <c r="GI417" s="1960"/>
      <c r="GJ417" s="1960"/>
      <c r="GK417" s="1960"/>
      <c r="GL417" s="1960"/>
      <c r="GM417" s="1960"/>
      <c r="GN417" s="1960"/>
      <c r="GO417" s="1960"/>
      <c r="GP417" s="1960"/>
      <c r="GQ417" s="1960"/>
      <c r="GR417" s="1960"/>
      <c r="GS417" s="1960"/>
      <c r="GT417" s="1960"/>
      <c r="GU417" s="1960"/>
      <c r="GV417" s="1960"/>
      <c r="GW417" s="1960"/>
      <c r="GX417" s="1960"/>
      <c r="GY417" s="1960"/>
      <c r="GZ417" s="1960"/>
      <c r="HA417" s="1960"/>
      <c r="HB417" s="1960"/>
      <c r="HC417" s="1960"/>
      <c r="HD417" s="1960"/>
      <c r="HE417" s="1960"/>
      <c r="HF417" s="1960"/>
      <c r="HG417" s="1960"/>
      <c r="HH417" s="1960"/>
      <c r="HI417" s="1960"/>
      <c r="HJ417" s="1960"/>
      <c r="HK417" s="1960"/>
      <c r="HL417" s="1960"/>
      <c r="HM417" s="1960"/>
      <c r="HN417" s="1960"/>
      <c r="HO417" s="1960"/>
      <c r="HP417" s="1960"/>
      <c r="HQ417" s="1960"/>
      <c r="HR417" s="1960"/>
      <c r="HS417" s="1960"/>
      <c r="HT417" s="1960"/>
      <c r="HU417" s="1960"/>
      <c r="HV417" s="1960"/>
      <c r="HW417" s="1960"/>
      <c r="HX417" s="1960"/>
      <c r="HY417" s="1960"/>
      <c r="HZ417" s="1960"/>
      <c r="IA417" s="1960"/>
      <c r="IB417" s="1960"/>
      <c r="IC417" s="1960"/>
      <c r="ID417" s="1960"/>
      <c r="IE417" s="1960"/>
      <c r="IF417" s="1960"/>
      <c r="IG417" s="1960"/>
      <c r="IH417" s="1960"/>
      <c r="II417" s="1960"/>
      <c r="IJ417" s="1960"/>
      <c r="IK417" s="1960"/>
      <c r="IL417" s="1960"/>
      <c r="IM417" s="1960"/>
      <c r="IN417" s="1960"/>
      <c r="IO417" s="1960"/>
      <c r="IP417" s="1960"/>
      <c r="IQ417" s="1960"/>
      <c r="IR417" s="1960"/>
      <c r="IS417" s="1960"/>
      <c r="IT417" s="1960"/>
      <c r="IU417" s="1960"/>
      <c r="IV417" s="1960"/>
      <c r="IW417" s="1960"/>
      <c r="IX417" s="1960"/>
      <c r="IY417" s="1960"/>
      <c r="IZ417" s="1960"/>
      <c r="JA417" s="1960"/>
      <c r="JB417" s="1960"/>
      <c r="JC417" s="1960"/>
      <c r="JD417" s="1960"/>
      <c r="JE417" s="1960"/>
      <c r="JF417" s="1960"/>
      <c r="JG417" s="1960"/>
      <c r="JH417" s="1960"/>
      <c r="JI417" s="1960"/>
      <c r="JJ417" s="1960"/>
      <c r="JK417" s="1960"/>
      <c r="JL417" s="1960"/>
      <c r="JM417" s="1960"/>
      <c r="JN417" s="1960"/>
      <c r="JO417" s="1960"/>
      <c r="JP417" s="1960"/>
      <c r="JQ417" s="1960"/>
      <c r="JR417" s="1960"/>
      <c r="JS417" s="1960"/>
      <c r="JT417" s="1960"/>
      <c r="JU417" s="1960"/>
      <c r="JV417" s="1960"/>
      <c r="JW417" s="1960"/>
      <c r="JX417" s="1960"/>
      <c r="JY417" s="1960"/>
      <c r="JZ417" s="1960"/>
      <c r="KA417" s="1960"/>
      <c r="KB417" s="1960"/>
      <c r="KC417" s="1960"/>
      <c r="KD417" s="1960"/>
      <c r="KE417" s="1960"/>
      <c r="KF417" s="1960"/>
      <c r="KG417" s="1960"/>
      <c r="KH417" s="1960"/>
      <c r="KI417" s="1960"/>
      <c r="KJ417" s="1960"/>
      <c r="KK417" s="1960"/>
      <c r="KL417" s="1960"/>
      <c r="KM417" s="1960"/>
      <c r="KN417" s="1960"/>
      <c r="KO417" s="1960"/>
      <c r="KP417" s="1960"/>
      <c r="KQ417" s="1960"/>
      <c r="KR417" s="1960"/>
      <c r="KS417" s="1960"/>
      <c r="KT417" s="1960"/>
      <c r="KU417" s="1960"/>
      <c r="KV417" s="1960"/>
      <c r="KW417" s="1960"/>
      <c r="KX417" s="1960"/>
      <c r="KY417" s="1960"/>
      <c r="KZ417" s="1960"/>
      <c r="LA417" s="1960"/>
      <c r="LB417" s="1960"/>
      <c r="LC417" s="1960"/>
      <c r="LD417" s="1960"/>
      <c r="LE417" s="1960"/>
      <c r="LF417" s="1960"/>
      <c r="LG417" s="1960"/>
      <c r="LH417" s="1960"/>
      <c r="LI417" s="1960"/>
      <c r="LJ417" s="1960"/>
      <c r="LK417" s="1960"/>
      <c r="LL417" s="1960"/>
      <c r="LM417" s="1960"/>
      <c r="LN417" s="1960"/>
      <c r="LO417" s="1960"/>
      <c r="LP417" s="1960"/>
    </row>
    <row r="418" s="1488" customFormat="1" ht="47" customHeight="1" spans="1:328">
      <c r="A418" s="1832">
        <v>45946</v>
      </c>
      <c r="B418" s="1660" t="s">
        <v>236</v>
      </c>
      <c r="C418" s="1661" t="s">
        <v>98</v>
      </c>
      <c r="D418" s="1662">
        <v>4500182140</v>
      </c>
      <c r="E418" s="2415" t="s">
        <v>1574</v>
      </c>
      <c r="F418" s="1662" t="s">
        <v>1575</v>
      </c>
      <c r="G418" s="1863" t="s">
        <v>101</v>
      </c>
      <c r="H418" s="1863" t="s">
        <v>101</v>
      </c>
      <c r="I418" s="1880" t="s">
        <v>110</v>
      </c>
      <c r="J418" s="1543">
        <v>4560</v>
      </c>
      <c r="K418" s="1876">
        <v>0</v>
      </c>
      <c r="L418" s="1876">
        <v>24</v>
      </c>
      <c r="M418" s="1876">
        <f t="shared" si="310"/>
        <v>190</v>
      </c>
      <c r="N418" s="1673">
        <v>45993</v>
      </c>
      <c r="O418" s="1673">
        <v>45992</v>
      </c>
      <c r="P418" s="1878"/>
      <c r="Q418" s="2079" t="s">
        <v>78</v>
      </c>
      <c r="R418" s="1577">
        <v>4560</v>
      </c>
      <c r="S418" s="1577">
        <f t="shared" si="286"/>
        <v>0</v>
      </c>
      <c r="T418" s="1577"/>
      <c r="U418" s="2938" t="s">
        <v>829</v>
      </c>
      <c r="V418" s="1880"/>
      <c r="W418" s="1880" t="s">
        <v>111</v>
      </c>
      <c r="X418" s="1900">
        <v>45966</v>
      </c>
      <c r="Y418" s="1930" t="s">
        <v>88</v>
      </c>
      <c r="Z418" s="1930" t="s">
        <v>88</v>
      </c>
      <c r="AA418" s="1930"/>
      <c r="AB418" s="1930"/>
      <c r="AC418" s="1597" t="s">
        <v>1573</v>
      </c>
      <c r="AD418" s="1692" t="s">
        <v>1523</v>
      </c>
      <c r="AE418" s="2093">
        <v>0.5333</v>
      </c>
      <c r="AF418" s="2095">
        <f>AE418*J418</f>
        <v>2431.848</v>
      </c>
      <c r="AG418" s="1647"/>
      <c r="AH418" s="1947" t="s">
        <v>81</v>
      </c>
      <c r="AI418" s="1947"/>
      <c r="AJ418" s="1947">
        <v>9</v>
      </c>
      <c r="AK418" s="1948">
        <f t="shared" si="331"/>
        <v>4560</v>
      </c>
      <c r="AL418" s="1948"/>
      <c r="AM418" s="1948">
        <f>J418/24</f>
        <v>190</v>
      </c>
      <c r="AN418" s="1948"/>
      <c r="AO418" s="1948"/>
      <c r="AP418" s="1948"/>
      <c r="AQ418" s="1948"/>
      <c r="AR418" s="1948" t="s">
        <v>63</v>
      </c>
      <c r="AS418" s="1948">
        <f t="shared" si="329"/>
        <v>4560</v>
      </c>
      <c r="AT418" s="1948"/>
      <c r="AU418" s="1430">
        <f t="shared" si="316"/>
        <v>506.666666666667</v>
      </c>
      <c r="AV418" s="1430">
        <f t="shared" si="317"/>
        <v>506.666666666667</v>
      </c>
      <c r="AW418" s="1430">
        <f t="shared" si="318"/>
        <v>506.666666666667</v>
      </c>
      <c r="AX418" s="1430">
        <f t="shared" si="319"/>
        <v>506.666666666667</v>
      </c>
      <c r="AY418" s="1430">
        <f t="shared" si="320"/>
        <v>506.666666666667</v>
      </c>
      <c r="AZ418" s="1430">
        <f t="shared" si="321"/>
        <v>506.666666666667</v>
      </c>
      <c r="BA418" s="1430">
        <f t="shared" si="322"/>
        <v>506.666666666667</v>
      </c>
      <c r="BB418" s="1430">
        <f t="shared" si="323"/>
        <v>506.666666666667</v>
      </c>
      <c r="BC418" s="1430">
        <f t="shared" si="324"/>
        <v>506.666666666667</v>
      </c>
      <c r="BD418" s="1430">
        <f t="shared" si="325"/>
        <v>485.555555555556</v>
      </c>
      <c r="BE418" s="1430">
        <f t="shared" si="326"/>
        <v>21.1111111111111</v>
      </c>
      <c r="BF418" s="1876"/>
      <c r="BG418" s="1959"/>
      <c r="BH418" s="1960"/>
      <c r="BI418" s="1960"/>
      <c r="BJ418" s="1960"/>
      <c r="BK418" s="1960"/>
      <c r="BL418" s="1960"/>
      <c r="BM418" s="1960"/>
      <c r="BN418" s="1960"/>
      <c r="BO418" s="1960"/>
      <c r="BP418" s="1960"/>
      <c r="BQ418" s="1960"/>
      <c r="BR418" s="1960"/>
      <c r="BS418" s="1960"/>
      <c r="BT418" s="1960"/>
      <c r="BU418" s="1960"/>
      <c r="BV418" s="1960"/>
      <c r="BW418" s="1960"/>
      <c r="BX418" s="1960"/>
      <c r="BY418" s="1960"/>
      <c r="BZ418" s="1960"/>
      <c r="CA418" s="1960"/>
      <c r="CB418" s="1960"/>
      <c r="CC418" s="1960"/>
      <c r="CD418" s="1960"/>
      <c r="CE418" s="1960"/>
      <c r="CF418" s="1960"/>
      <c r="CG418" s="1960"/>
      <c r="CH418" s="1960"/>
      <c r="CI418" s="1960"/>
      <c r="CJ418" s="1960"/>
      <c r="CK418" s="1960"/>
      <c r="CL418" s="1960"/>
      <c r="CM418" s="1960"/>
      <c r="CN418" s="1960"/>
      <c r="CO418" s="1960"/>
      <c r="CP418" s="1960"/>
      <c r="CQ418" s="1960"/>
      <c r="CR418" s="1960"/>
      <c r="CS418" s="1960"/>
      <c r="CT418" s="1960"/>
      <c r="CU418" s="1960"/>
      <c r="CV418" s="1960"/>
      <c r="CW418" s="1960"/>
      <c r="CX418" s="1960"/>
      <c r="CY418" s="1960"/>
      <c r="CZ418" s="1960"/>
      <c r="DA418" s="1960"/>
      <c r="DB418" s="1960"/>
      <c r="DC418" s="1960"/>
      <c r="DD418" s="1960"/>
      <c r="DE418" s="1960"/>
      <c r="DF418" s="1960"/>
      <c r="DG418" s="1960"/>
      <c r="DH418" s="1960"/>
      <c r="DI418" s="1960"/>
      <c r="DJ418" s="1960"/>
      <c r="DK418" s="1960"/>
      <c r="DL418" s="1960"/>
      <c r="DM418" s="1960"/>
      <c r="DN418" s="1960"/>
      <c r="DO418" s="1960"/>
      <c r="DP418" s="1960"/>
      <c r="DQ418" s="1960"/>
      <c r="DR418" s="1960"/>
      <c r="DS418" s="1960"/>
      <c r="DT418" s="1960"/>
      <c r="DU418" s="1960"/>
      <c r="DV418" s="1960"/>
      <c r="DW418" s="1960"/>
      <c r="DX418" s="1960"/>
      <c r="DY418" s="1960"/>
      <c r="DZ418" s="1960"/>
      <c r="EA418" s="1960"/>
      <c r="EB418" s="1960"/>
      <c r="EC418" s="1960"/>
      <c r="ED418" s="1960"/>
      <c r="EE418" s="1960"/>
      <c r="EF418" s="1960"/>
      <c r="EG418" s="1960"/>
      <c r="EH418" s="1960"/>
      <c r="EI418" s="1960"/>
      <c r="EJ418" s="1960"/>
      <c r="EK418" s="1960"/>
      <c r="EL418" s="1960"/>
      <c r="EM418" s="1960"/>
      <c r="EN418" s="1960"/>
      <c r="EO418" s="1960"/>
      <c r="EP418" s="1960"/>
      <c r="EQ418" s="1960"/>
      <c r="ER418" s="1960"/>
      <c r="ES418" s="1960"/>
      <c r="ET418" s="1960"/>
      <c r="EU418" s="1960"/>
      <c r="EV418" s="1960"/>
      <c r="EW418" s="1960"/>
      <c r="EX418" s="1960"/>
      <c r="EY418" s="1960"/>
      <c r="EZ418" s="1960"/>
      <c r="FA418" s="1960"/>
      <c r="FB418" s="1960"/>
      <c r="FC418" s="1960"/>
      <c r="FD418" s="1960"/>
      <c r="FE418" s="1960"/>
      <c r="FF418" s="1960"/>
      <c r="FG418" s="1960"/>
      <c r="FH418" s="1960"/>
      <c r="FI418" s="1960"/>
      <c r="FJ418" s="1960"/>
      <c r="FK418" s="1960"/>
      <c r="FL418" s="1960"/>
      <c r="FM418" s="1960"/>
      <c r="FN418" s="1960"/>
      <c r="FO418" s="1960"/>
      <c r="FP418" s="1960"/>
      <c r="FQ418" s="1960"/>
      <c r="FR418" s="1960"/>
      <c r="FS418" s="1960"/>
      <c r="FT418" s="1960"/>
      <c r="FU418" s="1960"/>
      <c r="FV418" s="1960"/>
      <c r="FW418" s="1960"/>
      <c r="FX418" s="1960"/>
      <c r="FY418" s="1960"/>
      <c r="FZ418" s="1960"/>
      <c r="GA418" s="1960"/>
      <c r="GB418" s="1960"/>
      <c r="GC418" s="1960"/>
      <c r="GD418" s="1960"/>
      <c r="GE418" s="1960"/>
      <c r="GF418" s="1960"/>
      <c r="GG418" s="1960"/>
      <c r="GH418" s="1960"/>
      <c r="GI418" s="1960"/>
      <c r="GJ418" s="1960"/>
      <c r="GK418" s="1960"/>
      <c r="GL418" s="1960"/>
      <c r="GM418" s="1960"/>
      <c r="GN418" s="1960"/>
      <c r="GO418" s="1960"/>
      <c r="GP418" s="1960"/>
      <c r="GQ418" s="1960"/>
      <c r="GR418" s="1960"/>
      <c r="GS418" s="1960"/>
      <c r="GT418" s="1960"/>
      <c r="GU418" s="1960"/>
      <c r="GV418" s="1960"/>
      <c r="GW418" s="1960"/>
      <c r="GX418" s="1960"/>
      <c r="GY418" s="1960"/>
      <c r="GZ418" s="1960"/>
      <c r="HA418" s="1960"/>
      <c r="HB418" s="1960"/>
      <c r="HC418" s="1960"/>
      <c r="HD418" s="1960"/>
      <c r="HE418" s="1960"/>
      <c r="HF418" s="1960"/>
      <c r="HG418" s="1960"/>
      <c r="HH418" s="1960"/>
      <c r="HI418" s="1960"/>
      <c r="HJ418" s="1960"/>
      <c r="HK418" s="1960"/>
      <c r="HL418" s="1960"/>
      <c r="HM418" s="1960"/>
      <c r="HN418" s="1960"/>
      <c r="HO418" s="1960"/>
      <c r="HP418" s="1960"/>
      <c r="HQ418" s="1960"/>
      <c r="HR418" s="1960"/>
      <c r="HS418" s="1960"/>
      <c r="HT418" s="1960"/>
      <c r="HU418" s="1960"/>
      <c r="HV418" s="1960"/>
      <c r="HW418" s="1960"/>
      <c r="HX418" s="1960"/>
      <c r="HY418" s="1960"/>
      <c r="HZ418" s="1960"/>
      <c r="IA418" s="1960"/>
      <c r="IB418" s="1960"/>
      <c r="IC418" s="1960"/>
      <c r="ID418" s="1960"/>
      <c r="IE418" s="1960"/>
      <c r="IF418" s="1960"/>
      <c r="IG418" s="1960"/>
      <c r="IH418" s="1960"/>
      <c r="II418" s="1960"/>
      <c r="IJ418" s="1960"/>
      <c r="IK418" s="1960"/>
      <c r="IL418" s="1960"/>
      <c r="IM418" s="1960"/>
      <c r="IN418" s="1960"/>
      <c r="IO418" s="1960"/>
      <c r="IP418" s="1960"/>
      <c r="IQ418" s="1960"/>
      <c r="IR418" s="1960"/>
      <c r="IS418" s="1960"/>
      <c r="IT418" s="1960"/>
      <c r="IU418" s="1960"/>
      <c r="IV418" s="1960"/>
      <c r="IW418" s="1960"/>
      <c r="IX418" s="1960"/>
      <c r="IY418" s="1960"/>
      <c r="IZ418" s="1960"/>
      <c r="JA418" s="1960"/>
      <c r="JB418" s="1960"/>
      <c r="JC418" s="1960"/>
      <c r="JD418" s="1960"/>
      <c r="JE418" s="1960"/>
      <c r="JF418" s="1960"/>
      <c r="JG418" s="1960"/>
      <c r="JH418" s="1960"/>
      <c r="JI418" s="1960"/>
      <c r="JJ418" s="1960"/>
      <c r="JK418" s="1960"/>
      <c r="JL418" s="1960"/>
      <c r="JM418" s="1960"/>
      <c r="JN418" s="1960"/>
      <c r="JO418" s="1960"/>
      <c r="JP418" s="1960"/>
      <c r="JQ418" s="1960"/>
      <c r="JR418" s="1960"/>
      <c r="JS418" s="1960"/>
      <c r="JT418" s="1960"/>
      <c r="JU418" s="1960"/>
      <c r="JV418" s="1960"/>
      <c r="JW418" s="1960"/>
      <c r="JX418" s="1960"/>
      <c r="JY418" s="1960"/>
      <c r="JZ418" s="1960"/>
      <c r="KA418" s="1960"/>
      <c r="KB418" s="1960"/>
      <c r="KC418" s="1960"/>
      <c r="KD418" s="1960"/>
      <c r="KE418" s="1960"/>
      <c r="KF418" s="1960"/>
      <c r="KG418" s="1960"/>
      <c r="KH418" s="1960"/>
      <c r="KI418" s="1960"/>
      <c r="KJ418" s="1960"/>
      <c r="KK418" s="1960"/>
      <c r="KL418" s="1960"/>
      <c r="KM418" s="1960"/>
      <c r="KN418" s="1960"/>
      <c r="KO418" s="1960"/>
      <c r="KP418" s="1960"/>
      <c r="KQ418" s="1960"/>
      <c r="KR418" s="1960"/>
      <c r="KS418" s="1960"/>
      <c r="KT418" s="1960"/>
      <c r="KU418" s="1960"/>
      <c r="KV418" s="1960"/>
      <c r="KW418" s="1960"/>
      <c r="KX418" s="1960"/>
      <c r="KY418" s="1960"/>
      <c r="KZ418" s="1960"/>
      <c r="LA418" s="1960"/>
      <c r="LB418" s="1960"/>
      <c r="LC418" s="1960"/>
      <c r="LD418" s="1960"/>
      <c r="LE418" s="1960"/>
      <c r="LF418" s="1960"/>
      <c r="LG418" s="1960"/>
      <c r="LH418" s="1960"/>
      <c r="LI418" s="1960"/>
      <c r="LJ418" s="1960"/>
      <c r="LK418" s="1960"/>
      <c r="LL418" s="1960"/>
      <c r="LM418" s="1960"/>
      <c r="LN418" s="1960"/>
      <c r="LO418" s="1960"/>
      <c r="LP418" s="1960"/>
    </row>
    <row r="419" s="1488" customFormat="1" ht="47" customHeight="1" spans="1:328">
      <c r="A419" s="1832">
        <v>45957</v>
      </c>
      <c r="B419" s="1660" t="s">
        <v>1564</v>
      </c>
      <c r="C419" s="1661" t="s">
        <v>98</v>
      </c>
      <c r="D419" s="1662">
        <v>4500183287</v>
      </c>
      <c r="E419" s="2415" t="s">
        <v>1576</v>
      </c>
      <c r="F419" s="1662" t="s">
        <v>1577</v>
      </c>
      <c r="G419" s="1863" t="s">
        <v>1567</v>
      </c>
      <c r="H419" s="1863" t="s">
        <v>1567</v>
      </c>
      <c r="I419" s="1880" t="s">
        <v>1568</v>
      </c>
      <c r="J419" s="1543">
        <v>1290</v>
      </c>
      <c r="K419" s="1876">
        <v>0</v>
      </c>
      <c r="L419" s="1876">
        <v>6</v>
      </c>
      <c r="M419" s="1876">
        <f t="shared" si="310"/>
        <v>215</v>
      </c>
      <c r="N419" s="1673">
        <v>45993</v>
      </c>
      <c r="O419" s="1673">
        <v>45992</v>
      </c>
      <c r="P419" s="1878" t="s">
        <v>1578</v>
      </c>
      <c r="Q419" s="2079" t="s">
        <v>78</v>
      </c>
      <c r="R419" s="1577">
        <v>1290</v>
      </c>
      <c r="S419" s="1577">
        <f t="shared" si="286"/>
        <v>0</v>
      </c>
      <c r="T419" s="1577"/>
      <c r="U419" s="2938" t="s">
        <v>829</v>
      </c>
      <c r="V419" s="1880"/>
      <c r="W419" s="1880" t="s">
        <v>168</v>
      </c>
      <c r="X419" s="1900">
        <v>45973</v>
      </c>
      <c r="Y419" s="1930" t="s">
        <v>88</v>
      </c>
      <c r="Z419" s="1930" t="s">
        <v>88</v>
      </c>
      <c r="AA419" s="1930" t="s">
        <v>59</v>
      </c>
      <c r="AB419" s="1930"/>
      <c r="AC419" s="1597" t="s">
        <v>1569</v>
      </c>
      <c r="AD419" s="1692" t="s">
        <v>1570</v>
      </c>
      <c r="AE419" s="2093">
        <v>0.51</v>
      </c>
      <c r="AF419" s="2095">
        <f>AE419*J419</f>
        <v>657.9</v>
      </c>
      <c r="AG419" s="1647"/>
      <c r="AH419" s="1947" t="s">
        <v>81</v>
      </c>
      <c r="AI419" s="1947"/>
      <c r="AJ419" s="1947"/>
      <c r="AK419" s="1948">
        <f t="shared" si="331"/>
        <v>1290</v>
      </c>
      <c r="AL419" s="1948"/>
      <c r="AM419" s="1948"/>
      <c r="AN419" s="1948"/>
      <c r="AO419" s="1948">
        <f>M419</f>
        <v>215</v>
      </c>
      <c r="AP419" s="1948"/>
      <c r="AQ419" s="1948"/>
      <c r="AR419" s="1948" t="s">
        <v>63</v>
      </c>
      <c r="AS419" s="1948">
        <f t="shared" si="329"/>
        <v>1290</v>
      </c>
      <c r="AT419" s="1948"/>
      <c r="AU419" s="1430">
        <f t="shared" si="316"/>
        <v>143.333333333333</v>
      </c>
      <c r="AV419" s="1430">
        <f t="shared" si="317"/>
        <v>143.333333333333</v>
      </c>
      <c r="AW419" s="1430">
        <f t="shared" si="318"/>
        <v>143.333333333333</v>
      </c>
      <c r="AX419" s="1430">
        <f t="shared" si="319"/>
        <v>143.333333333333</v>
      </c>
      <c r="AY419" s="1430">
        <f t="shared" si="320"/>
        <v>143.333333333333</v>
      </c>
      <c r="AZ419" s="1430">
        <f t="shared" si="321"/>
        <v>143.333333333333</v>
      </c>
      <c r="BA419" s="1430">
        <f t="shared" si="322"/>
        <v>143.333333333333</v>
      </c>
      <c r="BB419" s="1430">
        <f t="shared" si="323"/>
        <v>143.333333333333</v>
      </c>
      <c r="BC419" s="1430">
        <f t="shared" si="324"/>
        <v>143.333333333333</v>
      </c>
      <c r="BD419" s="1430">
        <f t="shared" si="325"/>
        <v>137.361111111111</v>
      </c>
      <c r="BE419" s="1430">
        <f t="shared" si="326"/>
        <v>5.97222222222222</v>
      </c>
      <c r="BF419" s="1876"/>
      <c r="BG419" s="1959"/>
      <c r="BH419" s="1960"/>
      <c r="BI419" s="1960"/>
      <c r="BJ419" s="1960"/>
      <c r="BK419" s="1960"/>
      <c r="BL419" s="1960"/>
      <c r="BM419" s="1960"/>
      <c r="BN419" s="1960"/>
      <c r="BO419" s="1960"/>
      <c r="BP419" s="1960"/>
      <c r="BQ419" s="1960"/>
      <c r="BR419" s="1960"/>
      <c r="BS419" s="1960"/>
      <c r="BT419" s="1960"/>
      <c r="BU419" s="1960"/>
      <c r="BV419" s="1960"/>
      <c r="BW419" s="1960"/>
      <c r="BX419" s="1960"/>
      <c r="BY419" s="1960"/>
      <c r="BZ419" s="1960"/>
      <c r="CA419" s="1960"/>
      <c r="CB419" s="1960"/>
      <c r="CC419" s="1960"/>
      <c r="CD419" s="1960"/>
      <c r="CE419" s="1960"/>
      <c r="CF419" s="1960"/>
      <c r="CG419" s="1960"/>
      <c r="CH419" s="1960"/>
      <c r="CI419" s="1960"/>
      <c r="CJ419" s="1960"/>
      <c r="CK419" s="1960"/>
      <c r="CL419" s="1960"/>
      <c r="CM419" s="1960"/>
      <c r="CN419" s="1960"/>
      <c r="CO419" s="1960"/>
      <c r="CP419" s="1960"/>
      <c r="CQ419" s="1960"/>
      <c r="CR419" s="1960"/>
      <c r="CS419" s="1960"/>
      <c r="CT419" s="1960"/>
      <c r="CU419" s="1960"/>
      <c r="CV419" s="1960"/>
      <c r="CW419" s="1960"/>
      <c r="CX419" s="1960"/>
      <c r="CY419" s="1960"/>
      <c r="CZ419" s="1960"/>
      <c r="DA419" s="1960"/>
      <c r="DB419" s="1960"/>
      <c r="DC419" s="1960"/>
      <c r="DD419" s="1960"/>
      <c r="DE419" s="1960"/>
      <c r="DF419" s="1960"/>
      <c r="DG419" s="1960"/>
      <c r="DH419" s="1960"/>
      <c r="DI419" s="1960"/>
      <c r="DJ419" s="1960"/>
      <c r="DK419" s="1960"/>
      <c r="DL419" s="1960"/>
      <c r="DM419" s="1960"/>
      <c r="DN419" s="1960"/>
      <c r="DO419" s="1960"/>
      <c r="DP419" s="1960"/>
      <c r="DQ419" s="1960"/>
      <c r="DR419" s="1960"/>
      <c r="DS419" s="1960"/>
      <c r="DT419" s="1960"/>
      <c r="DU419" s="1960"/>
      <c r="DV419" s="1960"/>
      <c r="DW419" s="1960"/>
      <c r="DX419" s="1960"/>
      <c r="DY419" s="1960"/>
      <c r="DZ419" s="1960"/>
      <c r="EA419" s="1960"/>
      <c r="EB419" s="1960"/>
      <c r="EC419" s="1960"/>
      <c r="ED419" s="1960"/>
      <c r="EE419" s="1960"/>
      <c r="EF419" s="1960"/>
      <c r="EG419" s="1960"/>
      <c r="EH419" s="1960"/>
      <c r="EI419" s="1960"/>
      <c r="EJ419" s="1960"/>
      <c r="EK419" s="1960"/>
      <c r="EL419" s="1960"/>
      <c r="EM419" s="1960"/>
      <c r="EN419" s="1960"/>
      <c r="EO419" s="1960"/>
      <c r="EP419" s="1960"/>
      <c r="EQ419" s="1960"/>
      <c r="ER419" s="1960"/>
      <c r="ES419" s="1960"/>
      <c r="ET419" s="1960"/>
      <c r="EU419" s="1960"/>
      <c r="EV419" s="1960"/>
      <c r="EW419" s="1960"/>
      <c r="EX419" s="1960"/>
      <c r="EY419" s="1960"/>
      <c r="EZ419" s="1960"/>
      <c r="FA419" s="1960"/>
      <c r="FB419" s="1960"/>
      <c r="FC419" s="1960"/>
      <c r="FD419" s="1960"/>
      <c r="FE419" s="1960"/>
      <c r="FF419" s="1960"/>
      <c r="FG419" s="1960"/>
      <c r="FH419" s="1960"/>
      <c r="FI419" s="1960"/>
      <c r="FJ419" s="1960"/>
      <c r="FK419" s="1960"/>
      <c r="FL419" s="1960"/>
      <c r="FM419" s="1960"/>
      <c r="FN419" s="1960"/>
      <c r="FO419" s="1960"/>
      <c r="FP419" s="1960"/>
      <c r="FQ419" s="1960"/>
      <c r="FR419" s="1960"/>
      <c r="FS419" s="1960"/>
      <c r="FT419" s="1960"/>
      <c r="FU419" s="1960"/>
      <c r="FV419" s="1960"/>
      <c r="FW419" s="1960"/>
      <c r="FX419" s="1960"/>
      <c r="FY419" s="1960"/>
      <c r="FZ419" s="1960"/>
      <c r="GA419" s="1960"/>
      <c r="GB419" s="1960"/>
      <c r="GC419" s="1960"/>
      <c r="GD419" s="1960"/>
      <c r="GE419" s="1960"/>
      <c r="GF419" s="1960"/>
      <c r="GG419" s="1960"/>
      <c r="GH419" s="1960"/>
      <c r="GI419" s="1960"/>
      <c r="GJ419" s="1960"/>
      <c r="GK419" s="1960"/>
      <c r="GL419" s="1960"/>
      <c r="GM419" s="1960"/>
      <c r="GN419" s="1960"/>
      <c r="GO419" s="1960"/>
      <c r="GP419" s="1960"/>
      <c r="GQ419" s="1960"/>
      <c r="GR419" s="1960"/>
      <c r="GS419" s="1960"/>
      <c r="GT419" s="1960"/>
      <c r="GU419" s="1960"/>
      <c r="GV419" s="1960"/>
      <c r="GW419" s="1960"/>
      <c r="GX419" s="1960"/>
      <c r="GY419" s="1960"/>
      <c r="GZ419" s="1960"/>
      <c r="HA419" s="1960"/>
      <c r="HB419" s="1960"/>
      <c r="HC419" s="1960"/>
      <c r="HD419" s="1960"/>
      <c r="HE419" s="1960"/>
      <c r="HF419" s="1960"/>
      <c r="HG419" s="1960"/>
      <c r="HH419" s="1960"/>
      <c r="HI419" s="1960"/>
      <c r="HJ419" s="1960"/>
      <c r="HK419" s="1960"/>
      <c r="HL419" s="1960"/>
      <c r="HM419" s="1960"/>
      <c r="HN419" s="1960"/>
      <c r="HO419" s="1960"/>
      <c r="HP419" s="1960"/>
      <c r="HQ419" s="1960"/>
      <c r="HR419" s="1960"/>
      <c r="HS419" s="1960"/>
      <c r="HT419" s="1960"/>
      <c r="HU419" s="1960"/>
      <c r="HV419" s="1960"/>
      <c r="HW419" s="1960"/>
      <c r="HX419" s="1960"/>
      <c r="HY419" s="1960"/>
      <c r="HZ419" s="1960"/>
      <c r="IA419" s="1960"/>
      <c r="IB419" s="1960"/>
      <c r="IC419" s="1960"/>
      <c r="ID419" s="1960"/>
      <c r="IE419" s="1960"/>
      <c r="IF419" s="1960"/>
      <c r="IG419" s="1960"/>
      <c r="IH419" s="1960"/>
      <c r="II419" s="1960"/>
      <c r="IJ419" s="1960"/>
      <c r="IK419" s="1960"/>
      <c r="IL419" s="1960"/>
      <c r="IM419" s="1960"/>
      <c r="IN419" s="1960"/>
      <c r="IO419" s="1960"/>
      <c r="IP419" s="1960"/>
      <c r="IQ419" s="1960"/>
      <c r="IR419" s="1960"/>
      <c r="IS419" s="1960"/>
      <c r="IT419" s="1960"/>
      <c r="IU419" s="1960"/>
      <c r="IV419" s="1960"/>
      <c r="IW419" s="1960"/>
      <c r="IX419" s="1960"/>
      <c r="IY419" s="1960"/>
      <c r="IZ419" s="1960"/>
      <c r="JA419" s="1960"/>
      <c r="JB419" s="1960"/>
      <c r="JC419" s="1960"/>
      <c r="JD419" s="1960"/>
      <c r="JE419" s="1960"/>
      <c r="JF419" s="1960"/>
      <c r="JG419" s="1960"/>
      <c r="JH419" s="1960"/>
      <c r="JI419" s="1960"/>
      <c r="JJ419" s="1960"/>
      <c r="JK419" s="1960"/>
      <c r="JL419" s="1960"/>
      <c r="JM419" s="1960"/>
      <c r="JN419" s="1960"/>
      <c r="JO419" s="1960"/>
      <c r="JP419" s="1960"/>
      <c r="JQ419" s="1960"/>
      <c r="JR419" s="1960"/>
      <c r="JS419" s="1960"/>
      <c r="JT419" s="1960"/>
      <c r="JU419" s="1960"/>
      <c r="JV419" s="1960"/>
      <c r="JW419" s="1960"/>
      <c r="JX419" s="1960"/>
      <c r="JY419" s="1960"/>
      <c r="JZ419" s="1960"/>
      <c r="KA419" s="1960"/>
      <c r="KB419" s="1960"/>
      <c r="KC419" s="1960"/>
      <c r="KD419" s="1960"/>
      <c r="KE419" s="1960"/>
      <c r="KF419" s="1960"/>
      <c r="KG419" s="1960"/>
      <c r="KH419" s="1960"/>
      <c r="KI419" s="1960"/>
      <c r="KJ419" s="1960"/>
      <c r="KK419" s="1960"/>
      <c r="KL419" s="1960"/>
      <c r="KM419" s="1960"/>
      <c r="KN419" s="1960"/>
      <c r="KO419" s="1960"/>
      <c r="KP419" s="1960"/>
      <c r="KQ419" s="1960"/>
      <c r="KR419" s="1960"/>
      <c r="KS419" s="1960"/>
      <c r="KT419" s="1960"/>
      <c r="KU419" s="1960"/>
      <c r="KV419" s="1960"/>
      <c r="KW419" s="1960"/>
      <c r="KX419" s="1960"/>
      <c r="KY419" s="1960"/>
      <c r="KZ419" s="1960"/>
      <c r="LA419" s="1960"/>
      <c r="LB419" s="1960"/>
      <c r="LC419" s="1960"/>
      <c r="LD419" s="1960"/>
      <c r="LE419" s="1960"/>
      <c r="LF419" s="1960"/>
      <c r="LG419" s="1960"/>
      <c r="LH419" s="1960"/>
      <c r="LI419" s="1960"/>
      <c r="LJ419" s="1960"/>
      <c r="LK419" s="1960"/>
      <c r="LL419" s="1960"/>
      <c r="LM419" s="1960"/>
      <c r="LN419" s="1960"/>
      <c r="LO419" s="1960"/>
      <c r="LP419" s="1960"/>
    </row>
    <row r="420" s="1488" customFormat="1" ht="47" customHeight="1" spans="1:328">
      <c r="A420" s="1832">
        <v>45971</v>
      </c>
      <c r="B420" s="1660" t="s">
        <v>164</v>
      </c>
      <c r="C420" s="1661" t="s">
        <v>165</v>
      </c>
      <c r="D420" s="1662">
        <v>4500185072</v>
      </c>
      <c r="E420" s="2415">
        <v>8150975504</v>
      </c>
      <c r="F420" s="1662" t="s">
        <v>1579</v>
      </c>
      <c r="G420" s="1863" t="s">
        <v>167</v>
      </c>
      <c r="H420" s="1863" t="s">
        <v>101</v>
      </c>
      <c r="I420" s="1880" t="s">
        <v>110</v>
      </c>
      <c r="J420" s="1543">
        <v>2016</v>
      </c>
      <c r="K420" s="1876">
        <v>0</v>
      </c>
      <c r="L420" s="1876">
        <v>24</v>
      </c>
      <c r="M420" s="1876">
        <f t="shared" si="310"/>
        <v>84</v>
      </c>
      <c r="N420" s="1673">
        <v>46003</v>
      </c>
      <c r="O420" s="1673">
        <v>46001</v>
      </c>
      <c r="P420" s="1878" t="s">
        <v>1580</v>
      </c>
      <c r="Q420" s="2079" t="s">
        <v>78</v>
      </c>
      <c r="R420" s="1577">
        <v>2016</v>
      </c>
      <c r="S420" s="1577">
        <f t="shared" si="286"/>
        <v>0</v>
      </c>
      <c r="T420" s="1577"/>
      <c r="U420" s="2938" t="s">
        <v>829</v>
      </c>
      <c r="V420" s="1880"/>
      <c r="W420" s="1880" t="s">
        <v>111</v>
      </c>
      <c r="X420" s="1900">
        <v>45972</v>
      </c>
      <c r="Y420" s="1930" t="s">
        <v>88</v>
      </c>
      <c r="Z420" s="1930" t="s">
        <v>88</v>
      </c>
      <c r="AA420" s="1930" t="s">
        <v>1539</v>
      </c>
      <c r="AB420" s="1930"/>
      <c r="AC420" s="1683" t="s">
        <v>1581</v>
      </c>
      <c r="AD420" s="1692" t="s">
        <v>1256</v>
      </c>
      <c r="AE420" s="2093">
        <v>0.8747</v>
      </c>
      <c r="AF420" s="2095">
        <f>AE420*J420</f>
        <v>1763.3952</v>
      </c>
      <c r="AG420" s="1647"/>
      <c r="AH420" s="1947" t="s">
        <v>81</v>
      </c>
      <c r="AI420" s="1947"/>
      <c r="AJ420" s="1947"/>
      <c r="AK420" s="1948"/>
      <c r="AL420" s="1948">
        <f>J420</f>
        <v>2016</v>
      </c>
      <c r="AM420" s="1948"/>
      <c r="AN420" s="1948"/>
      <c r="AO420" s="1948">
        <f>J420/24</f>
        <v>84</v>
      </c>
      <c r="AP420" s="1948"/>
      <c r="AQ420" s="1948"/>
      <c r="AR420" s="1948" t="s">
        <v>63</v>
      </c>
      <c r="AS420" s="1948">
        <f t="shared" si="329"/>
        <v>2016</v>
      </c>
      <c r="AT420" s="1948"/>
      <c r="AU420" s="1430">
        <f t="shared" si="316"/>
        <v>224</v>
      </c>
      <c r="AV420" s="1430">
        <f t="shared" si="317"/>
        <v>224</v>
      </c>
      <c r="AW420" s="1430">
        <f t="shared" si="318"/>
        <v>224</v>
      </c>
      <c r="AX420" s="1430">
        <f t="shared" si="319"/>
        <v>224</v>
      </c>
      <c r="AY420" s="1430">
        <f t="shared" si="320"/>
        <v>224</v>
      </c>
      <c r="AZ420" s="1430">
        <f t="shared" si="321"/>
        <v>224</v>
      </c>
      <c r="BA420" s="1430">
        <f t="shared" si="322"/>
        <v>224</v>
      </c>
      <c r="BB420" s="1430">
        <f t="shared" si="323"/>
        <v>224</v>
      </c>
      <c r="BC420" s="1430">
        <f t="shared" si="324"/>
        <v>224</v>
      </c>
      <c r="BD420" s="1430">
        <f t="shared" si="325"/>
        <v>214.666666666667</v>
      </c>
      <c r="BE420" s="1430">
        <f t="shared" si="326"/>
        <v>9.33333333333333</v>
      </c>
      <c r="BF420" s="1876"/>
      <c r="BG420" s="1959"/>
      <c r="BH420" s="1960"/>
      <c r="BI420" s="1960"/>
      <c r="BJ420" s="1960"/>
      <c r="BK420" s="1960"/>
      <c r="BL420" s="1960"/>
      <c r="BM420" s="1960"/>
      <c r="BN420" s="1960"/>
      <c r="BO420" s="1960"/>
      <c r="BP420" s="1960"/>
      <c r="BQ420" s="1960"/>
      <c r="BR420" s="1960"/>
      <c r="BS420" s="1960"/>
      <c r="BT420" s="1960"/>
      <c r="BU420" s="1960"/>
      <c r="BV420" s="1960"/>
      <c r="BW420" s="1960"/>
      <c r="BX420" s="1960"/>
      <c r="BY420" s="1960"/>
      <c r="BZ420" s="1960"/>
      <c r="CA420" s="1960"/>
      <c r="CB420" s="1960"/>
      <c r="CC420" s="1960"/>
      <c r="CD420" s="1960"/>
      <c r="CE420" s="1960"/>
      <c r="CF420" s="1960"/>
      <c r="CG420" s="1960"/>
      <c r="CH420" s="1960"/>
      <c r="CI420" s="1960"/>
      <c r="CJ420" s="1960"/>
      <c r="CK420" s="1960"/>
      <c r="CL420" s="1960"/>
      <c r="CM420" s="1960"/>
      <c r="CN420" s="1960"/>
      <c r="CO420" s="1960"/>
      <c r="CP420" s="1960"/>
      <c r="CQ420" s="1960"/>
      <c r="CR420" s="1960"/>
      <c r="CS420" s="1960"/>
      <c r="CT420" s="1960"/>
      <c r="CU420" s="1960"/>
      <c r="CV420" s="1960"/>
      <c r="CW420" s="1960"/>
      <c r="CX420" s="1960"/>
      <c r="CY420" s="1960"/>
      <c r="CZ420" s="1960"/>
      <c r="DA420" s="1960"/>
      <c r="DB420" s="1960"/>
      <c r="DC420" s="1960"/>
      <c r="DD420" s="1960"/>
      <c r="DE420" s="1960"/>
      <c r="DF420" s="1960"/>
      <c r="DG420" s="1960"/>
      <c r="DH420" s="1960"/>
      <c r="DI420" s="1960"/>
      <c r="DJ420" s="1960"/>
      <c r="DK420" s="1960"/>
      <c r="DL420" s="1960"/>
      <c r="DM420" s="1960"/>
      <c r="DN420" s="1960"/>
      <c r="DO420" s="1960"/>
      <c r="DP420" s="1960"/>
      <c r="DQ420" s="1960"/>
      <c r="DR420" s="1960"/>
      <c r="DS420" s="1960"/>
      <c r="DT420" s="1960"/>
      <c r="DU420" s="1960"/>
      <c r="DV420" s="1960"/>
      <c r="DW420" s="1960"/>
      <c r="DX420" s="1960"/>
      <c r="DY420" s="1960"/>
      <c r="DZ420" s="1960"/>
      <c r="EA420" s="1960"/>
      <c r="EB420" s="1960"/>
      <c r="EC420" s="1960"/>
      <c r="ED420" s="1960"/>
      <c r="EE420" s="1960"/>
      <c r="EF420" s="1960"/>
      <c r="EG420" s="1960"/>
      <c r="EH420" s="1960"/>
      <c r="EI420" s="1960"/>
      <c r="EJ420" s="1960"/>
      <c r="EK420" s="1960"/>
      <c r="EL420" s="1960"/>
      <c r="EM420" s="1960"/>
      <c r="EN420" s="1960"/>
      <c r="EO420" s="1960"/>
      <c r="EP420" s="1960"/>
      <c r="EQ420" s="1960"/>
      <c r="ER420" s="1960"/>
      <c r="ES420" s="1960"/>
      <c r="ET420" s="1960"/>
      <c r="EU420" s="1960"/>
      <c r="EV420" s="1960"/>
      <c r="EW420" s="1960"/>
      <c r="EX420" s="1960"/>
      <c r="EY420" s="1960"/>
      <c r="EZ420" s="1960"/>
      <c r="FA420" s="1960"/>
      <c r="FB420" s="1960"/>
      <c r="FC420" s="1960"/>
      <c r="FD420" s="1960"/>
      <c r="FE420" s="1960"/>
      <c r="FF420" s="1960"/>
      <c r="FG420" s="1960"/>
      <c r="FH420" s="1960"/>
      <c r="FI420" s="1960"/>
      <c r="FJ420" s="1960"/>
      <c r="FK420" s="1960"/>
      <c r="FL420" s="1960"/>
      <c r="FM420" s="1960"/>
      <c r="FN420" s="1960"/>
      <c r="FO420" s="1960"/>
      <c r="FP420" s="1960"/>
      <c r="FQ420" s="1960"/>
      <c r="FR420" s="1960"/>
      <c r="FS420" s="1960"/>
      <c r="FT420" s="1960"/>
      <c r="FU420" s="1960"/>
      <c r="FV420" s="1960"/>
      <c r="FW420" s="1960"/>
      <c r="FX420" s="1960"/>
      <c r="FY420" s="1960"/>
      <c r="FZ420" s="1960"/>
      <c r="GA420" s="1960"/>
      <c r="GB420" s="1960"/>
      <c r="GC420" s="1960"/>
      <c r="GD420" s="1960"/>
      <c r="GE420" s="1960"/>
      <c r="GF420" s="1960"/>
      <c r="GG420" s="1960"/>
      <c r="GH420" s="1960"/>
      <c r="GI420" s="1960"/>
      <c r="GJ420" s="1960"/>
      <c r="GK420" s="1960"/>
      <c r="GL420" s="1960"/>
      <c r="GM420" s="1960"/>
      <c r="GN420" s="1960"/>
      <c r="GO420" s="1960"/>
      <c r="GP420" s="1960"/>
      <c r="GQ420" s="1960"/>
      <c r="GR420" s="1960"/>
      <c r="GS420" s="1960"/>
      <c r="GT420" s="1960"/>
      <c r="GU420" s="1960"/>
      <c r="GV420" s="1960"/>
      <c r="GW420" s="1960"/>
      <c r="GX420" s="1960"/>
      <c r="GY420" s="1960"/>
      <c r="GZ420" s="1960"/>
      <c r="HA420" s="1960"/>
      <c r="HB420" s="1960"/>
      <c r="HC420" s="1960"/>
      <c r="HD420" s="1960"/>
      <c r="HE420" s="1960"/>
      <c r="HF420" s="1960"/>
      <c r="HG420" s="1960"/>
      <c r="HH420" s="1960"/>
      <c r="HI420" s="1960"/>
      <c r="HJ420" s="1960"/>
      <c r="HK420" s="1960"/>
      <c r="HL420" s="1960"/>
      <c r="HM420" s="1960"/>
      <c r="HN420" s="1960"/>
      <c r="HO420" s="1960"/>
      <c r="HP420" s="1960"/>
      <c r="HQ420" s="1960"/>
      <c r="HR420" s="1960"/>
      <c r="HS420" s="1960"/>
      <c r="HT420" s="1960"/>
      <c r="HU420" s="1960"/>
      <c r="HV420" s="1960"/>
      <c r="HW420" s="1960"/>
      <c r="HX420" s="1960"/>
      <c r="HY420" s="1960"/>
      <c r="HZ420" s="1960"/>
      <c r="IA420" s="1960"/>
      <c r="IB420" s="1960"/>
      <c r="IC420" s="1960"/>
      <c r="ID420" s="1960"/>
      <c r="IE420" s="1960"/>
      <c r="IF420" s="1960"/>
      <c r="IG420" s="1960"/>
      <c r="IH420" s="1960"/>
      <c r="II420" s="1960"/>
      <c r="IJ420" s="1960"/>
      <c r="IK420" s="1960"/>
      <c r="IL420" s="1960"/>
      <c r="IM420" s="1960"/>
      <c r="IN420" s="1960"/>
      <c r="IO420" s="1960"/>
      <c r="IP420" s="1960"/>
      <c r="IQ420" s="1960"/>
      <c r="IR420" s="1960"/>
      <c r="IS420" s="1960"/>
      <c r="IT420" s="1960"/>
      <c r="IU420" s="1960"/>
      <c r="IV420" s="1960"/>
      <c r="IW420" s="1960"/>
      <c r="IX420" s="1960"/>
      <c r="IY420" s="1960"/>
      <c r="IZ420" s="1960"/>
      <c r="JA420" s="1960"/>
      <c r="JB420" s="1960"/>
      <c r="JC420" s="1960"/>
      <c r="JD420" s="1960"/>
      <c r="JE420" s="1960"/>
      <c r="JF420" s="1960"/>
      <c r="JG420" s="1960"/>
      <c r="JH420" s="1960"/>
      <c r="JI420" s="1960"/>
      <c r="JJ420" s="1960"/>
      <c r="JK420" s="1960"/>
      <c r="JL420" s="1960"/>
      <c r="JM420" s="1960"/>
      <c r="JN420" s="1960"/>
      <c r="JO420" s="1960"/>
      <c r="JP420" s="1960"/>
      <c r="JQ420" s="1960"/>
      <c r="JR420" s="1960"/>
      <c r="JS420" s="1960"/>
      <c r="JT420" s="1960"/>
      <c r="JU420" s="1960"/>
      <c r="JV420" s="1960"/>
      <c r="JW420" s="1960"/>
      <c r="JX420" s="1960"/>
      <c r="JY420" s="1960"/>
      <c r="JZ420" s="1960"/>
      <c r="KA420" s="1960"/>
      <c r="KB420" s="1960"/>
      <c r="KC420" s="1960"/>
      <c r="KD420" s="1960"/>
      <c r="KE420" s="1960"/>
      <c r="KF420" s="1960"/>
      <c r="KG420" s="1960"/>
      <c r="KH420" s="1960"/>
      <c r="KI420" s="1960"/>
      <c r="KJ420" s="1960"/>
      <c r="KK420" s="1960"/>
      <c r="KL420" s="1960"/>
      <c r="KM420" s="1960"/>
      <c r="KN420" s="1960"/>
      <c r="KO420" s="1960"/>
      <c r="KP420" s="1960"/>
      <c r="KQ420" s="1960"/>
      <c r="KR420" s="1960"/>
      <c r="KS420" s="1960"/>
      <c r="KT420" s="1960"/>
      <c r="KU420" s="1960"/>
      <c r="KV420" s="1960"/>
      <c r="KW420" s="1960"/>
      <c r="KX420" s="1960"/>
      <c r="KY420" s="1960"/>
      <c r="KZ420" s="1960"/>
      <c r="LA420" s="1960"/>
      <c r="LB420" s="1960"/>
      <c r="LC420" s="1960"/>
      <c r="LD420" s="1960"/>
      <c r="LE420" s="1960"/>
      <c r="LF420" s="1960"/>
      <c r="LG420" s="1960"/>
      <c r="LH420" s="1960"/>
      <c r="LI420" s="1960"/>
      <c r="LJ420" s="1960"/>
      <c r="LK420" s="1960"/>
      <c r="LL420" s="1960"/>
      <c r="LM420" s="1960"/>
      <c r="LN420" s="1960"/>
      <c r="LO420" s="1960"/>
      <c r="LP420" s="1960"/>
    </row>
    <row r="421" s="1486" customFormat="1" ht="47" customHeight="1" spans="1:328">
      <c r="A421" s="1726">
        <v>45975</v>
      </c>
      <c r="B421" s="1724"/>
      <c r="C421" s="1720"/>
      <c r="D421" s="1725" t="s">
        <v>1582</v>
      </c>
      <c r="E421" s="2948"/>
      <c r="F421" s="1725"/>
      <c r="G421" s="1728" t="s">
        <v>76</v>
      </c>
      <c r="H421" s="1728" t="s">
        <v>76</v>
      </c>
      <c r="I421" s="1746" t="s">
        <v>77</v>
      </c>
      <c r="J421" s="1736">
        <v>480</v>
      </c>
      <c r="K421" s="1747">
        <v>0</v>
      </c>
      <c r="L421" s="1747">
        <v>96</v>
      </c>
      <c r="M421" s="1747">
        <f t="shared" si="310"/>
        <v>5</v>
      </c>
      <c r="N421" s="1741">
        <v>45996</v>
      </c>
      <c r="O421" s="1741">
        <v>45994</v>
      </c>
      <c r="P421" s="1749"/>
      <c r="Q421" s="1764" t="s">
        <v>78</v>
      </c>
      <c r="R421" s="1754">
        <v>480</v>
      </c>
      <c r="S421" s="1754">
        <f t="shared" si="286"/>
        <v>0</v>
      </c>
      <c r="T421" s="1754"/>
      <c r="U421" s="1765" t="s">
        <v>829</v>
      </c>
      <c r="V421" s="1746"/>
      <c r="W421" s="1746"/>
      <c r="X421" s="1767"/>
      <c r="Y421" s="1783"/>
      <c r="Z421" s="1783"/>
      <c r="AA421" s="1783"/>
      <c r="AB421" s="1783"/>
      <c r="AC421" s="1772" t="s">
        <v>1583</v>
      </c>
      <c r="AD421" s="1784" t="s">
        <v>80</v>
      </c>
      <c r="AE421" s="2091"/>
      <c r="AF421" s="2092"/>
      <c r="AG421" s="1722"/>
      <c r="AH421" s="1799" t="s">
        <v>81</v>
      </c>
      <c r="AI421" s="1799"/>
      <c r="AJ421" s="1799"/>
      <c r="AK421" s="1800">
        <f>J421</f>
        <v>480</v>
      </c>
      <c r="AL421" s="1800"/>
      <c r="AM421" s="1800">
        <f>J421/24</f>
        <v>20</v>
      </c>
      <c r="AN421" s="1800"/>
      <c r="AO421" s="1800"/>
      <c r="AP421" s="1800"/>
      <c r="AQ421" s="1800"/>
      <c r="AR421" s="1800" t="s">
        <v>63</v>
      </c>
      <c r="AS421" s="1800">
        <f t="shared" si="329"/>
        <v>480</v>
      </c>
      <c r="AT421" s="1800"/>
      <c r="AU421" s="1808">
        <f t="shared" si="316"/>
        <v>53.3333333333333</v>
      </c>
      <c r="AV421" s="1808">
        <f t="shared" si="317"/>
        <v>53.3333333333333</v>
      </c>
      <c r="AW421" s="1808">
        <f t="shared" si="318"/>
        <v>53.3333333333333</v>
      </c>
      <c r="AX421" s="1808">
        <f t="shared" si="319"/>
        <v>53.3333333333333</v>
      </c>
      <c r="AY421" s="1808">
        <f t="shared" si="320"/>
        <v>53.3333333333333</v>
      </c>
      <c r="AZ421" s="1808">
        <f t="shared" si="321"/>
        <v>53.3333333333333</v>
      </c>
      <c r="BA421" s="1808">
        <f t="shared" si="322"/>
        <v>53.3333333333333</v>
      </c>
      <c r="BB421" s="1808">
        <f t="shared" si="323"/>
        <v>53.3333333333333</v>
      </c>
      <c r="BC421" s="1808">
        <f t="shared" si="324"/>
        <v>53.3333333333333</v>
      </c>
      <c r="BD421" s="1808">
        <f t="shared" si="325"/>
        <v>51.1111111111111</v>
      </c>
      <c r="BE421" s="1808">
        <f t="shared" si="326"/>
        <v>2.22222222222222</v>
      </c>
      <c r="BF421" s="1747"/>
      <c r="BG421" s="1818"/>
      <c r="BH421" s="1819"/>
      <c r="BI421" s="1819"/>
      <c r="BJ421" s="1819"/>
      <c r="BK421" s="1819"/>
      <c r="BL421" s="1819"/>
      <c r="BM421" s="1819"/>
      <c r="BN421" s="1819"/>
      <c r="BO421" s="1819"/>
      <c r="BP421" s="1819"/>
      <c r="BQ421" s="1819"/>
      <c r="BR421" s="1819"/>
      <c r="BS421" s="1819"/>
      <c r="BT421" s="1819"/>
      <c r="BU421" s="1819"/>
      <c r="BV421" s="1819"/>
      <c r="BW421" s="1819"/>
      <c r="BX421" s="1819"/>
      <c r="BY421" s="1819"/>
      <c r="BZ421" s="1819"/>
      <c r="CA421" s="1819"/>
      <c r="CB421" s="1819"/>
      <c r="CC421" s="1819"/>
      <c r="CD421" s="1819"/>
      <c r="CE421" s="1819"/>
      <c r="CF421" s="1819"/>
      <c r="CG421" s="1819"/>
      <c r="CH421" s="1819"/>
      <c r="CI421" s="1819"/>
      <c r="CJ421" s="1819"/>
      <c r="CK421" s="1819"/>
      <c r="CL421" s="1819"/>
      <c r="CM421" s="1819"/>
      <c r="CN421" s="1819"/>
      <c r="CO421" s="1819"/>
      <c r="CP421" s="1819"/>
      <c r="CQ421" s="1819"/>
      <c r="CR421" s="1819"/>
      <c r="CS421" s="1819"/>
      <c r="CT421" s="1819"/>
      <c r="CU421" s="1819"/>
      <c r="CV421" s="1819"/>
      <c r="CW421" s="1819"/>
      <c r="CX421" s="1819"/>
      <c r="CY421" s="1819"/>
      <c r="CZ421" s="1819"/>
      <c r="DA421" s="1819"/>
      <c r="DB421" s="1819"/>
      <c r="DC421" s="1819"/>
      <c r="DD421" s="1819"/>
      <c r="DE421" s="1819"/>
      <c r="DF421" s="1819"/>
      <c r="DG421" s="1819"/>
      <c r="DH421" s="1819"/>
      <c r="DI421" s="1819"/>
      <c r="DJ421" s="1819"/>
      <c r="DK421" s="1819"/>
      <c r="DL421" s="1819"/>
      <c r="DM421" s="1819"/>
      <c r="DN421" s="1819"/>
      <c r="DO421" s="1819"/>
      <c r="DP421" s="1819"/>
      <c r="DQ421" s="1819"/>
      <c r="DR421" s="1819"/>
      <c r="DS421" s="1819"/>
      <c r="DT421" s="1819"/>
      <c r="DU421" s="1819"/>
      <c r="DV421" s="1819"/>
      <c r="DW421" s="1819"/>
      <c r="DX421" s="1819"/>
      <c r="DY421" s="1819"/>
      <c r="DZ421" s="1819"/>
      <c r="EA421" s="1819"/>
      <c r="EB421" s="1819"/>
      <c r="EC421" s="1819"/>
      <c r="ED421" s="1819"/>
      <c r="EE421" s="1819"/>
      <c r="EF421" s="1819"/>
      <c r="EG421" s="1819"/>
      <c r="EH421" s="1819"/>
      <c r="EI421" s="1819"/>
      <c r="EJ421" s="1819"/>
      <c r="EK421" s="1819"/>
      <c r="EL421" s="1819"/>
      <c r="EM421" s="1819"/>
      <c r="EN421" s="1819"/>
      <c r="EO421" s="1819"/>
      <c r="EP421" s="1819"/>
      <c r="EQ421" s="1819"/>
      <c r="ER421" s="1819"/>
      <c r="ES421" s="1819"/>
      <c r="ET421" s="1819"/>
      <c r="EU421" s="1819"/>
      <c r="EV421" s="1819"/>
      <c r="EW421" s="1819"/>
      <c r="EX421" s="1819"/>
      <c r="EY421" s="1819"/>
      <c r="EZ421" s="1819"/>
      <c r="FA421" s="1819"/>
      <c r="FB421" s="1819"/>
      <c r="FC421" s="1819"/>
      <c r="FD421" s="1819"/>
      <c r="FE421" s="1819"/>
      <c r="FF421" s="1819"/>
      <c r="FG421" s="1819"/>
      <c r="FH421" s="1819"/>
      <c r="FI421" s="1819"/>
      <c r="FJ421" s="1819"/>
      <c r="FK421" s="1819"/>
      <c r="FL421" s="1819"/>
      <c r="FM421" s="1819"/>
      <c r="FN421" s="1819"/>
      <c r="FO421" s="1819"/>
      <c r="FP421" s="1819"/>
      <c r="FQ421" s="1819"/>
      <c r="FR421" s="1819"/>
      <c r="FS421" s="1819"/>
      <c r="FT421" s="1819"/>
      <c r="FU421" s="1819"/>
      <c r="FV421" s="1819"/>
      <c r="FW421" s="1819"/>
      <c r="FX421" s="1819"/>
      <c r="FY421" s="1819"/>
      <c r="FZ421" s="1819"/>
      <c r="GA421" s="1819"/>
      <c r="GB421" s="1819"/>
      <c r="GC421" s="1819"/>
      <c r="GD421" s="1819"/>
      <c r="GE421" s="1819"/>
      <c r="GF421" s="1819"/>
      <c r="GG421" s="1819"/>
      <c r="GH421" s="1819"/>
      <c r="GI421" s="1819"/>
      <c r="GJ421" s="1819"/>
      <c r="GK421" s="1819"/>
      <c r="GL421" s="1819"/>
      <c r="GM421" s="1819"/>
      <c r="GN421" s="1819"/>
      <c r="GO421" s="1819"/>
      <c r="GP421" s="1819"/>
      <c r="GQ421" s="1819"/>
      <c r="GR421" s="1819"/>
      <c r="GS421" s="1819"/>
      <c r="GT421" s="1819"/>
      <c r="GU421" s="1819"/>
      <c r="GV421" s="1819"/>
      <c r="GW421" s="1819"/>
      <c r="GX421" s="1819"/>
      <c r="GY421" s="1819"/>
      <c r="GZ421" s="1819"/>
      <c r="HA421" s="1819"/>
      <c r="HB421" s="1819"/>
      <c r="HC421" s="1819"/>
      <c r="HD421" s="1819"/>
      <c r="HE421" s="1819"/>
      <c r="HF421" s="1819"/>
      <c r="HG421" s="1819"/>
      <c r="HH421" s="1819"/>
      <c r="HI421" s="1819"/>
      <c r="HJ421" s="1819"/>
      <c r="HK421" s="1819"/>
      <c r="HL421" s="1819"/>
      <c r="HM421" s="1819"/>
      <c r="HN421" s="1819"/>
      <c r="HO421" s="1819"/>
      <c r="HP421" s="1819"/>
      <c r="HQ421" s="1819"/>
      <c r="HR421" s="1819"/>
      <c r="HS421" s="1819"/>
      <c r="HT421" s="1819"/>
      <c r="HU421" s="1819"/>
      <c r="HV421" s="1819"/>
      <c r="HW421" s="1819"/>
      <c r="HX421" s="1819"/>
      <c r="HY421" s="1819"/>
      <c r="HZ421" s="1819"/>
      <c r="IA421" s="1819"/>
      <c r="IB421" s="1819"/>
      <c r="IC421" s="1819"/>
      <c r="ID421" s="1819"/>
      <c r="IE421" s="1819"/>
      <c r="IF421" s="1819"/>
      <c r="IG421" s="1819"/>
      <c r="IH421" s="1819"/>
      <c r="II421" s="1819"/>
      <c r="IJ421" s="1819"/>
      <c r="IK421" s="1819"/>
      <c r="IL421" s="1819"/>
      <c r="IM421" s="1819"/>
      <c r="IN421" s="1819"/>
      <c r="IO421" s="1819"/>
      <c r="IP421" s="1819"/>
      <c r="IQ421" s="1819"/>
      <c r="IR421" s="1819"/>
      <c r="IS421" s="1819"/>
      <c r="IT421" s="1819"/>
      <c r="IU421" s="1819"/>
      <c r="IV421" s="1819"/>
      <c r="IW421" s="1819"/>
      <c r="IX421" s="1819"/>
      <c r="IY421" s="1819"/>
      <c r="IZ421" s="1819"/>
      <c r="JA421" s="1819"/>
      <c r="JB421" s="1819"/>
      <c r="JC421" s="1819"/>
      <c r="JD421" s="1819"/>
      <c r="JE421" s="1819"/>
      <c r="JF421" s="1819"/>
      <c r="JG421" s="1819"/>
      <c r="JH421" s="1819"/>
      <c r="JI421" s="1819"/>
      <c r="JJ421" s="1819"/>
      <c r="JK421" s="1819"/>
      <c r="JL421" s="1819"/>
      <c r="JM421" s="1819"/>
      <c r="JN421" s="1819"/>
      <c r="JO421" s="1819"/>
      <c r="JP421" s="1819"/>
      <c r="JQ421" s="1819"/>
      <c r="JR421" s="1819"/>
      <c r="JS421" s="1819"/>
      <c r="JT421" s="1819"/>
      <c r="JU421" s="1819"/>
      <c r="JV421" s="1819"/>
      <c r="JW421" s="1819"/>
      <c r="JX421" s="1819"/>
      <c r="JY421" s="1819"/>
      <c r="JZ421" s="1819"/>
      <c r="KA421" s="1819"/>
      <c r="KB421" s="1819"/>
      <c r="KC421" s="1819"/>
      <c r="KD421" s="1819"/>
      <c r="KE421" s="1819"/>
      <c r="KF421" s="1819"/>
      <c r="KG421" s="1819"/>
      <c r="KH421" s="1819"/>
      <c r="KI421" s="1819"/>
      <c r="KJ421" s="1819"/>
      <c r="KK421" s="1819"/>
      <c r="KL421" s="1819"/>
      <c r="KM421" s="1819"/>
      <c r="KN421" s="1819"/>
      <c r="KO421" s="1819"/>
      <c r="KP421" s="1819"/>
      <c r="KQ421" s="1819"/>
      <c r="KR421" s="1819"/>
      <c r="KS421" s="1819"/>
      <c r="KT421" s="1819"/>
      <c r="KU421" s="1819"/>
      <c r="KV421" s="1819"/>
      <c r="KW421" s="1819"/>
      <c r="KX421" s="1819"/>
      <c r="KY421" s="1819"/>
      <c r="KZ421" s="1819"/>
      <c r="LA421" s="1819"/>
      <c r="LB421" s="1819"/>
      <c r="LC421" s="1819"/>
      <c r="LD421" s="1819"/>
      <c r="LE421" s="1819"/>
      <c r="LF421" s="1819"/>
      <c r="LG421" s="1819"/>
      <c r="LH421" s="1819"/>
      <c r="LI421" s="1819"/>
      <c r="LJ421" s="1819"/>
      <c r="LK421" s="1819"/>
      <c r="LL421" s="1819"/>
      <c r="LM421" s="1819"/>
      <c r="LN421" s="1819"/>
      <c r="LO421" s="1819"/>
      <c r="LP421" s="1819"/>
    </row>
    <row r="422" s="1486" customFormat="1" ht="47" customHeight="1" spans="1:328">
      <c r="A422" s="1726">
        <v>45966</v>
      </c>
      <c r="B422" s="1724" t="s">
        <v>1584</v>
      </c>
      <c r="C422" s="1720" t="s">
        <v>342</v>
      </c>
      <c r="D422" s="1725">
        <v>4500184536</v>
      </c>
      <c r="E422" s="2948">
        <v>14402172</v>
      </c>
      <c r="F422" s="1725" t="s">
        <v>1585</v>
      </c>
      <c r="G422" s="2460" t="s">
        <v>1586</v>
      </c>
      <c r="H422" s="1728" t="s">
        <v>1586</v>
      </c>
      <c r="I422" s="1746"/>
      <c r="J422" s="1736">
        <v>19392</v>
      </c>
      <c r="K422" s="1747">
        <v>24</v>
      </c>
      <c r="L422" s="1747">
        <v>192</v>
      </c>
      <c r="M422" s="1747">
        <f t="shared" si="310"/>
        <v>101</v>
      </c>
      <c r="N422" s="1741">
        <v>46001</v>
      </c>
      <c r="O422" s="1741">
        <v>45999</v>
      </c>
      <c r="P422" s="1749"/>
      <c r="Q422" s="1764" t="s">
        <v>78</v>
      </c>
      <c r="R422" s="1754">
        <v>19392</v>
      </c>
      <c r="S422" s="1754">
        <f t="shared" si="286"/>
        <v>0</v>
      </c>
      <c r="T422" s="1754"/>
      <c r="U422" s="1765" t="s">
        <v>829</v>
      </c>
      <c r="V422" s="1746"/>
      <c r="W422" s="1746" t="s">
        <v>111</v>
      </c>
      <c r="X422" s="1767">
        <v>45979</v>
      </c>
      <c r="Y422" s="1783" t="s">
        <v>88</v>
      </c>
      <c r="Z422" s="1783" t="s">
        <v>88</v>
      </c>
      <c r="AA422" s="1783"/>
      <c r="AB422" s="1783"/>
      <c r="AC422" s="1772" t="s">
        <v>1587</v>
      </c>
      <c r="AD422" s="1784" t="s">
        <v>618</v>
      </c>
      <c r="AE422" s="2091">
        <v>0.82</v>
      </c>
      <c r="AF422" s="2092">
        <f>AE422*J422</f>
        <v>15901.44</v>
      </c>
      <c r="AG422" s="1722"/>
      <c r="AH422" s="1799" t="s">
        <v>81</v>
      </c>
      <c r="AI422" s="1799"/>
      <c r="AJ422" s="1799"/>
      <c r="AK422" s="1800">
        <f>J422</f>
        <v>19392</v>
      </c>
      <c r="AL422" s="1800"/>
      <c r="AM422" s="1800"/>
      <c r="AN422" s="1800"/>
      <c r="AO422" s="1800">
        <f>J422/24</f>
        <v>808</v>
      </c>
      <c r="AP422" s="1800"/>
      <c r="AQ422" s="1800"/>
      <c r="AR422" s="1800" t="s">
        <v>63</v>
      </c>
      <c r="AS422" s="1800">
        <f t="shared" si="329"/>
        <v>19392</v>
      </c>
      <c r="AT422" s="1800"/>
      <c r="AU422" s="1808">
        <f t="shared" si="316"/>
        <v>2154.66666666667</v>
      </c>
      <c r="AV422" s="1808">
        <f t="shared" si="317"/>
        <v>2154.66666666667</v>
      </c>
      <c r="AW422" s="1808">
        <f t="shared" si="318"/>
        <v>2154.66666666667</v>
      </c>
      <c r="AX422" s="1808">
        <f t="shared" si="319"/>
        <v>2154.66666666667</v>
      </c>
      <c r="AY422" s="1808">
        <f t="shared" si="320"/>
        <v>2154.66666666667</v>
      </c>
      <c r="AZ422" s="1808">
        <f t="shared" si="321"/>
        <v>2154.66666666667</v>
      </c>
      <c r="BA422" s="1808">
        <f t="shared" si="322"/>
        <v>2154.66666666667</v>
      </c>
      <c r="BB422" s="1808">
        <f t="shared" si="323"/>
        <v>2154.66666666667</v>
      </c>
      <c r="BC422" s="1808">
        <f t="shared" si="324"/>
        <v>2154.66666666667</v>
      </c>
      <c r="BD422" s="1808">
        <f t="shared" si="325"/>
        <v>2064.88888888889</v>
      </c>
      <c r="BE422" s="1808">
        <f t="shared" si="326"/>
        <v>89.7777777777778</v>
      </c>
      <c r="BF422" s="1747"/>
      <c r="BG422" s="1818"/>
      <c r="BH422" s="1819"/>
      <c r="BI422" s="1819"/>
      <c r="BJ422" s="1819"/>
      <c r="BK422" s="1819"/>
      <c r="BL422" s="1819"/>
      <c r="BM422" s="1819"/>
      <c r="BN422" s="1819"/>
      <c r="BO422" s="1819"/>
      <c r="BP422" s="1819"/>
      <c r="BQ422" s="1819"/>
      <c r="BR422" s="1819"/>
      <c r="BS422" s="1819"/>
      <c r="BT422" s="1819"/>
      <c r="BU422" s="1819"/>
      <c r="BV422" s="1819"/>
      <c r="BW422" s="1819"/>
      <c r="BX422" s="1819"/>
      <c r="BY422" s="1819"/>
      <c r="BZ422" s="1819"/>
      <c r="CA422" s="1819"/>
      <c r="CB422" s="1819"/>
      <c r="CC422" s="1819"/>
      <c r="CD422" s="1819"/>
      <c r="CE422" s="1819"/>
      <c r="CF422" s="1819"/>
      <c r="CG422" s="1819"/>
      <c r="CH422" s="1819"/>
      <c r="CI422" s="1819"/>
      <c r="CJ422" s="1819"/>
      <c r="CK422" s="1819"/>
      <c r="CL422" s="1819"/>
      <c r="CM422" s="1819"/>
      <c r="CN422" s="1819"/>
      <c r="CO422" s="1819"/>
      <c r="CP422" s="1819"/>
      <c r="CQ422" s="1819"/>
      <c r="CR422" s="1819"/>
      <c r="CS422" s="1819"/>
      <c r="CT422" s="1819"/>
      <c r="CU422" s="1819"/>
      <c r="CV422" s="1819"/>
      <c r="CW422" s="1819"/>
      <c r="CX422" s="1819"/>
      <c r="CY422" s="1819"/>
      <c r="CZ422" s="1819"/>
      <c r="DA422" s="1819"/>
      <c r="DB422" s="1819"/>
      <c r="DC422" s="1819"/>
      <c r="DD422" s="1819"/>
      <c r="DE422" s="1819"/>
      <c r="DF422" s="1819"/>
      <c r="DG422" s="1819"/>
      <c r="DH422" s="1819"/>
      <c r="DI422" s="1819"/>
      <c r="DJ422" s="1819"/>
      <c r="DK422" s="1819"/>
      <c r="DL422" s="1819"/>
      <c r="DM422" s="1819"/>
      <c r="DN422" s="1819"/>
      <c r="DO422" s="1819"/>
      <c r="DP422" s="1819"/>
      <c r="DQ422" s="1819"/>
      <c r="DR422" s="1819"/>
      <c r="DS422" s="1819"/>
      <c r="DT422" s="1819"/>
      <c r="DU422" s="1819"/>
      <c r="DV422" s="1819"/>
      <c r="DW422" s="1819"/>
      <c r="DX422" s="1819"/>
      <c r="DY422" s="1819"/>
      <c r="DZ422" s="1819"/>
      <c r="EA422" s="1819"/>
      <c r="EB422" s="1819"/>
      <c r="EC422" s="1819"/>
      <c r="ED422" s="1819"/>
      <c r="EE422" s="1819"/>
      <c r="EF422" s="1819"/>
      <c r="EG422" s="1819"/>
      <c r="EH422" s="1819"/>
      <c r="EI422" s="1819"/>
      <c r="EJ422" s="1819"/>
      <c r="EK422" s="1819"/>
      <c r="EL422" s="1819"/>
      <c r="EM422" s="1819"/>
      <c r="EN422" s="1819"/>
      <c r="EO422" s="1819"/>
      <c r="EP422" s="1819"/>
      <c r="EQ422" s="1819"/>
      <c r="ER422" s="1819"/>
      <c r="ES422" s="1819"/>
      <c r="ET422" s="1819"/>
      <c r="EU422" s="1819"/>
      <c r="EV422" s="1819"/>
      <c r="EW422" s="1819"/>
      <c r="EX422" s="1819"/>
      <c r="EY422" s="1819"/>
      <c r="EZ422" s="1819"/>
      <c r="FA422" s="1819"/>
      <c r="FB422" s="1819"/>
      <c r="FC422" s="1819"/>
      <c r="FD422" s="1819"/>
      <c r="FE422" s="1819"/>
      <c r="FF422" s="1819"/>
      <c r="FG422" s="1819"/>
      <c r="FH422" s="1819"/>
      <c r="FI422" s="1819"/>
      <c r="FJ422" s="1819"/>
      <c r="FK422" s="1819"/>
      <c r="FL422" s="1819"/>
      <c r="FM422" s="1819"/>
      <c r="FN422" s="1819"/>
      <c r="FO422" s="1819"/>
      <c r="FP422" s="1819"/>
      <c r="FQ422" s="1819"/>
      <c r="FR422" s="1819"/>
      <c r="FS422" s="1819"/>
      <c r="FT422" s="1819"/>
      <c r="FU422" s="1819"/>
      <c r="FV422" s="1819"/>
      <c r="FW422" s="1819"/>
      <c r="FX422" s="1819"/>
      <c r="FY422" s="1819"/>
      <c r="FZ422" s="1819"/>
      <c r="GA422" s="1819"/>
      <c r="GB422" s="1819"/>
      <c r="GC422" s="1819"/>
      <c r="GD422" s="1819"/>
      <c r="GE422" s="1819"/>
      <c r="GF422" s="1819"/>
      <c r="GG422" s="1819"/>
      <c r="GH422" s="1819"/>
      <c r="GI422" s="1819"/>
      <c r="GJ422" s="1819"/>
      <c r="GK422" s="1819"/>
      <c r="GL422" s="1819"/>
      <c r="GM422" s="1819"/>
      <c r="GN422" s="1819"/>
      <c r="GO422" s="1819"/>
      <c r="GP422" s="1819"/>
      <c r="GQ422" s="1819"/>
      <c r="GR422" s="1819"/>
      <c r="GS422" s="1819"/>
      <c r="GT422" s="1819"/>
      <c r="GU422" s="1819"/>
      <c r="GV422" s="1819"/>
      <c r="GW422" s="1819"/>
      <c r="GX422" s="1819"/>
      <c r="GY422" s="1819"/>
      <c r="GZ422" s="1819"/>
      <c r="HA422" s="1819"/>
      <c r="HB422" s="1819"/>
      <c r="HC422" s="1819"/>
      <c r="HD422" s="1819"/>
      <c r="HE422" s="1819"/>
      <c r="HF422" s="1819"/>
      <c r="HG422" s="1819"/>
      <c r="HH422" s="1819"/>
      <c r="HI422" s="1819"/>
      <c r="HJ422" s="1819"/>
      <c r="HK422" s="1819"/>
      <c r="HL422" s="1819"/>
      <c r="HM422" s="1819"/>
      <c r="HN422" s="1819"/>
      <c r="HO422" s="1819"/>
      <c r="HP422" s="1819"/>
      <c r="HQ422" s="1819"/>
      <c r="HR422" s="1819"/>
      <c r="HS422" s="1819"/>
      <c r="HT422" s="1819"/>
      <c r="HU422" s="1819"/>
      <c r="HV422" s="1819"/>
      <c r="HW422" s="1819"/>
      <c r="HX422" s="1819"/>
      <c r="HY422" s="1819"/>
      <c r="HZ422" s="1819"/>
      <c r="IA422" s="1819"/>
      <c r="IB422" s="1819"/>
      <c r="IC422" s="1819"/>
      <c r="ID422" s="1819"/>
      <c r="IE422" s="1819"/>
      <c r="IF422" s="1819"/>
      <c r="IG422" s="1819"/>
      <c r="IH422" s="1819"/>
      <c r="II422" s="1819"/>
      <c r="IJ422" s="1819"/>
      <c r="IK422" s="1819"/>
      <c r="IL422" s="1819"/>
      <c r="IM422" s="1819"/>
      <c r="IN422" s="1819"/>
      <c r="IO422" s="1819"/>
      <c r="IP422" s="1819"/>
      <c r="IQ422" s="1819"/>
      <c r="IR422" s="1819"/>
      <c r="IS422" s="1819"/>
      <c r="IT422" s="1819"/>
      <c r="IU422" s="1819"/>
      <c r="IV422" s="1819"/>
      <c r="IW422" s="1819"/>
      <c r="IX422" s="1819"/>
      <c r="IY422" s="1819"/>
      <c r="IZ422" s="1819"/>
      <c r="JA422" s="1819"/>
      <c r="JB422" s="1819"/>
      <c r="JC422" s="1819"/>
      <c r="JD422" s="1819"/>
      <c r="JE422" s="1819"/>
      <c r="JF422" s="1819"/>
      <c r="JG422" s="1819"/>
      <c r="JH422" s="1819"/>
      <c r="JI422" s="1819"/>
      <c r="JJ422" s="1819"/>
      <c r="JK422" s="1819"/>
      <c r="JL422" s="1819"/>
      <c r="JM422" s="1819"/>
      <c r="JN422" s="1819"/>
      <c r="JO422" s="1819"/>
      <c r="JP422" s="1819"/>
      <c r="JQ422" s="1819"/>
      <c r="JR422" s="1819"/>
      <c r="JS422" s="1819"/>
      <c r="JT422" s="1819"/>
      <c r="JU422" s="1819"/>
      <c r="JV422" s="1819"/>
      <c r="JW422" s="1819"/>
      <c r="JX422" s="1819"/>
      <c r="JY422" s="1819"/>
      <c r="JZ422" s="1819"/>
      <c r="KA422" s="1819"/>
      <c r="KB422" s="1819"/>
      <c r="KC422" s="1819"/>
      <c r="KD422" s="1819"/>
      <c r="KE422" s="1819"/>
      <c r="KF422" s="1819"/>
      <c r="KG422" s="1819"/>
      <c r="KH422" s="1819"/>
      <c r="KI422" s="1819"/>
      <c r="KJ422" s="1819"/>
      <c r="KK422" s="1819"/>
      <c r="KL422" s="1819"/>
      <c r="KM422" s="1819"/>
      <c r="KN422" s="1819"/>
      <c r="KO422" s="1819"/>
      <c r="KP422" s="1819"/>
      <c r="KQ422" s="1819"/>
      <c r="KR422" s="1819"/>
      <c r="KS422" s="1819"/>
      <c r="KT422" s="1819"/>
      <c r="KU422" s="1819"/>
      <c r="KV422" s="1819"/>
      <c r="KW422" s="1819"/>
      <c r="KX422" s="1819"/>
      <c r="KY422" s="1819"/>
      <c r="KZ422" s="1819"/>
      <c r="LA422" s="1819"/>
      <c r="LB422" s="1819"/>
      <c r="LC422" s="1819"/>
      <c r="LD422" s="1819"/>
      <c r="LE422" s="1819"/>
      <c r="LF422" s="1819"/>
      <c r="LG422" s="1819"/>
      <c r="LH422" s="1819"/>
      <c r="LI422" s="1819"/>
      <c r="LJ422" s="1819"/>
      <c r="LK422" s="1819"/>
      <c r="LL422" s="1819"/>
      <c r="LM422" s="1819"/>
      <c r="LN422" s="1819"/>
      <c r="LO422" s="1819"/>
      <c r="LP422" s="1819"/>
    </row>
    <row r="423" s="1486" customFormat="1" ht="47" customHeight="1" spans="1:328">
      <c r="A423" s="1726">
        <v>45958</v>
      </c>
      <c r="B423" s="1724" t="s">
        <v>1588</v>
      </c>
      <c r="C423" s="1720" t="s">
        <v>165</v>
      </c>
      <c r="D423" s="1725">
        <v>4500183410</v>
      </c>
      <c r="E423" s="2948" t="s">
        <v>1589</v>
      </c>
      <c r="F423" s="1725" t="s">
        <v>1590</v>
      </c>
      <c r="G423" s="1728" t="s">
        <v>101</v>
      </c>
      <c r="H423" s="1728" t="s">
        <v>101</v>
      </c>
      <c r="I423" s="1746" t="s">
        <v>110</v>
      </c>
      <c r="J423" s="1736">
        <v>3000</v>
      </c>
      <c r="K423" s="1747">
        <v>0</v>
      </c>
      <c r="L423" s="1747">
        <v>24</v>
      </c>
      <c r="M423" s="1747">
        <f t="shared" si="310"/>
        <v>125</v>
      </c>
      <c r="N423" s="1741">
        <v>46006</v>
      </c>
      <c r="O423" s="1741">
        <v>46004</v>
      </c>
      <c r="P423" s="1749"/>
      <c r="Q423" s="1764" t="s">
        <v>78</v>
      </c>
      <c r="R423" s="1754">
        <v>3000</v>
      </c>
      <c r="S423" s="1754">
        <f t="shared" si="286"/>
        <v>0</v>
      </c>
      <c r="T423" s="1754"/>
      <c r="U423" s="1765" t="s">
        <v>829</v>
      </c>
      <c r="V423" s="1746"/>
      <c r="W423" s="1746" t="s">
        <v>111</v>
      </c>
      <c r="X423" s="1767">
        <v>45968</v>
      </c>
      <c r="Y423" s="1783" t="s">
        <v>111</v>
      </c>
      <c r="Z423" s="1783" t="s">
        <v>1591</v>
      </c>
      <c r="AA423" s="1783"/>
      <c r="AB423" s="1783"/>
      <c r="AC423" s="1772" t="s">
        <v>1592</v>
      </c>
      <c r="AD423" s="1784" t="s">
        <v>270</v>
      </c>
      <c r="AE423" s="2091">
        <v>0.8747</v>
      </c>
      <c r="AF423" s="2092">
        <f>AE423*J423</f>
        <v>2624.1</v>
      </c>
      <c r="AG423" s="1722"/>
      <c r="AH423" s="1799" t="s">
        <v>1593</v>
      </c>
      <c r="AI423" s="1799"/>
      <c r="AJ423" s="1799">
        <v>9</v>
      </c>
      <c r="AK423" s="1800">
        <f>J423</f>
        <v>3000</v>
      </c>
      <c r="AL423" s="1800"/>
      <c r="AM423" s="1800">
        <f>J423/24</f>
        <v>125</v>
      </c>
      <c r="AN423" s="1800"/>
      <c r="AO423" s="1800"/>
      <c r="AP423" s="1800"/>
      <c r="AQ423" s="1800"/>
      <c r="AR423" s="1800" t="s">
        <v>63</v>
      </c>
      <c r="AS423" s="1800">
        <f t="shared" si="329"/>
        <v>3000</v>
      </c>
      <c r="AT423" s="1800"/>
      <c r="AU423" s="1808">
        <f t="shared" si="316"/>
        <v>333.333333333333</v>
      </c>
      <c r="AV423" s="1808">
        <f t="shared" si="317"/>
        <v>333.333333333333</v>
      </c>
      <c r="AW423" s="1808">
        <f t="shared" si="318"/>
        <v>333.333333333333</v>
      </c>
      <c r="AX423" s="1808">
        <f t="shared" si="319"/>
        <v>333.333333333333</v>
      </c>
      <c r="AY423" s="1808">
        <f t="shared" si="320"/>
        <v>333.333333333333</v>
      </c>
      <c r="AZ423" s="1808">
        <f t="shared" si="321"/>
        <v>333.333333333333</v>
      </c>
      <c r="BA423" s="1808">
        <f t="shared" si="322"/>
        <v>333.333333333333</v>
      </c>
      <c r="BB423" s="1808">
        <f t="shared" si="323"/>
        <v>333.333333333333</v>
      </c>
      <c r="BC423" s="1808">
        <f t="shared" si="324"/>
        <v>333.333333333333</v>
      </c>
      <c r="BD423" s="1808">
        <f t="shared" si="325"/>
        <v>319.444444444444</v>
      </c>
      <c r="BE423" s="1808">
        <f t="shared" si="326"/>
        <v>13.8888888888889</v>
      </c>
      <c r="BF423" s="1747"/>
      <c r="BG423" s="1818"/>
      <c r="BH423" s="1819"/>
      <c r="BI423" s="1819"/>
      <c r="BJ423" s="1819"/>
      <c r="BK423" s="1819"/>
      <c r="BL423" s="1819"/>
      <c r="BM423" s="1819"/>
      <c r="BN423" s="1819"/>
      <c r="BO423" s="1819"/>
      <c r="BP423" s="1819"/>
      <c r="BQ423" s="1819"/>
      <c r="BR423" s="1819"/>
      <c r="BS423" s="1819"/>
      <c r="BT423" s="1819"/>
      <c r="BU423" s="1819"/>
      <c r="BV423" s="1819"/>
      <c r="BW423" s="1819"/>
      <c r="BX423" s="1819"/>
      <c r="BY423" s="1819"/>
      <c r="BZ423" s="1819"/>
      <c r="CA423" s="1819"/>
      <c r="CB423" s="1819"/>
      <c r="CC423" s="1819"/>
      <c r="CD423" s="1819"/>
      <c r="CE423" s="1819"/>
      <c r="CF423" s="1819"/>
      <c r="CG423" s="1819"/>
      <c r="CH423" s="1819"/>
      <c r="CI423" s="1819"/>
      <c r="CJ423" s="1819"/>
      <c r="CK423" s="1819"/>
      <c r="CL423" s="1819"/>
      <c r="CM423" s="1819"/>
      <c r="CN423" s="1819"/>
      <c r="CO423" s="1819"/>
      <c r="CP423" s="1819"/>
      <c r="CQ423" s="1819"/>
      <c r="CR423" s="1819"/>
      <c r="CS423" s="1819"/>
      <c r="CT423" s="1819"/>
      <c r="CU423" s="1819"/>
      <c r="CV423" s="1819"/>
      <c r="CW423" s="1819"/>
      <c r="CX423" s="1819"/>
      <c r="CY423" s="1819"/>
      <c r="CZ423" s="1819"/>
      <c r="DA423" s="1819"/>
      <c r="DB423" s="1819"/>
      <c r="DC423" s="1819"/>
      <c r="DD423" s="1819"/>
      <c r="DE423" s="1819"/>
      <c r="DF423" s="1819"/>
      <c r="DG423" s="1819"/>
      <c r="DH423" s="1819"/>
      <c r="DI423" s="1819"/>
      <c r="DJ423" s="1819"/>
      <c r="DK423" s="1819"/>
      <c r="DL423" s="1819"/>
      <c r="DM423" s="1819"/>
      <c r="DN423" s="1819"/>
      <c r="DO423" s="1819"/>
      <c r="DP423" s="1819"/>
      <c r="DQ423" s="1819"/>
      <c r="DR423" s="1819"/>
      <c r="DS423" s="1819"/>
      <c r="DT423" s="1819"/>
      <c r="DU423" s="1819"/>
      <c r="DV423" s="1819"/>
      <c r="DW423" s="1819"/>
      <c r="DX423" s="1819"/>
      <c r="DY423" s="1819"/>
      <c r="DZ423" s="1819"/>
      <c r="EA423" s="1819"/>
      <c r="EB423" s="1819"/>
      <c r="EC423" s="1819"/>
      <c r="ED423" s="1819"/>
      <c r="EE423" s="1819"/>
      <c r="EF423" s="1819"/>
      <c r="EG423" s="1819"/>
      <c r="EH423" s="1819"/>
      <c r="EI423" s="1819"/>
      <c r="EJ423" s="1819"/>
      <c r="EK423" s="1819"/>
      <c r="EL423" s="1819"/>
      <c r="EM423" s="1819"/>
      <c r="EN423" s="1819"/>
      <c r="EO423" s="1819"/>
      <c r="EP423" s="1819"/>
      <c r="EQ423" s="1819"/>
      <c r="ER423" s="1819"/>
      <c r="ES423" s="1819"/>
      <c r="ET423" s="1819"/>
      <c r="EU423" s="1819"/>
      <c r="EV423" s="1819"/>
      <c r="EW423" s="1819"/>
      <c r="EX423" s="1819"/>
      <c r="EY423" s="1819"/>
      <c r="EZ423" s="1819"/>
      <c r="FA423" s="1819"/>
      <c r="FB423" s="1819"/>
      <c r="FC423" s="1819"/>
      <c r="FD423" s="1819"/>
      <c r="FE423" s="1819"/>
      <c r="FF423" s="1819"/>
      <c r="FG423" s="1819"/>
      <c r="FH423" s="1819"/>
      <c r="FI423" s="1819"/>
      <c r="FJ423" s="1819"/>
      <c r="FK423" s="1819"/>
      <c r="FL423" s="1819"/>
      <c r="FM423" s="1819"/>
      <c r="FN423" s="1819"/>
      <c r="FO423" s="1819"/>
      <c r="FP423" s="1819"/>
      <c r="FQ423" s="1819"/>
      <c r="FR423" s="1819"/>
      <c r="FS423" s="1819"/>
      <c r="FT423" s="1819"/>
      <c r="FU423" s="1819"/>
      <c r="FV423" s="1819"/>
      <c r="FW423" s="1819"/>
      <c r="FX423" s="1819"/>
      <c r="FY423" s="1819"/>
      <c r="FZ423" s="1819"/>
      <c r="GA423" s="1819"/>
      <c r="GB423" s="1819"/>
      <c r="GC423" s="1819"/>
      <c r="GD423" s="1819"/>
      <c r="GE423" s="1819"/>
      <c r="GF423" s="1819"/>
      <c r="GG423" s="1819"/>
      <c r="GH423" s="1819"/>
      <c r="GI423" s="1819"/>
      <c r="GJ423" s="1819"/>
      <c r="GK423" s="1819"/>
      <c r="GL423" s="1819"/>
      <c r="GM423" s="1819"/>
      <c r="GN423" s="1819"/>
      <c r="GO423" s="1819"/>
      <c r="GP423" s="1819"/>
      <c r="GQ423" s="1819"/>
      <c r="GR423" s="1819"/>
      <c r="GS423" s="1819"/>
      <c r="GT423" s="1819"/>
      <c r="GU423" s="1819"/>
      <c r="GV423" s="1819"/>
      <c r="GW423" s="1819"/>
      <c r="GX423" s="1819"/>
      <c r="GY423" s="1819"/>
      <c r="GZ423" s="1819"/>
      <c r="HA423" s="1819"/>
      <c r="HB423" s="1819"/>
      <c r="HC423" s="1819"/>
      <c r="HD423" s="1819"/>
      <c r="HE423" s="1819"/>
      <c r="HF423" s="1819"/>
      <c r="HG423" s="1819"/>
      <c r="HH423" s="1819"/>
      <c r="HI423" s="1819"/>
      <c r="HJ423" s="1819"/>
      <c r="HK423" s="1819"/>
      <c r="HL423" s="1819"/>
      <c r="HM423" s="1819"/>
      <c r="HN423" s="1819"/>
      <c r="HO423" s="1819"/>
      <c r="HP423" s="1819"/>
      <c r="HQ423" s="1819"/>
      <c r="HR423" s="1819"/>
      <c r="HS423" s="1819"/>
      <c r="HT423" s="1819"/>
      <c r="HU423" s="1819"/>
      <c r="HV423" s="1819"/>
      <c r="HW423" s="1819"/>
      <c r="HX423" s="1819"/>
      <c r="HY423" s="1819"/>
      <c r="HZ423" s="1819"/>
      <c r="IA423" s="1819"/>
      <c r="IB423" s="1819"/>
      <c r="IC423" s="1819"/>
      <c r="ID423" s="1819"/>
      <c r="IE423" s="1819"/>
      <c r="IF423" s="1819"/>
      <c r="IG423" s="1819"/>
      <c r="IH423" s="1819"/>
      <c r="II423" s="1819"/>
      <c r="IJ423" s="1819"/>
      <c r="IK423" s="1819"/>
      <c r="IL423" s="1819"/>
      <c r="IM423" s="1819"/>
      <c r="IN423" s="1819"/>
      <c r="IO423" s="1819"/>
      <c r="IP423" s="1819"/>
      <c r="IQ423" s="1819"/>
      <c r="IR423" s="1819"/>
      <c r="IS423" s="1819"/>
      <c r="IT423" s="1819"/>
      <c r="IU423" s="1819"/>
      <c r="IV423" s="1819"/>
      <c r="IW423" s="1819"/>
      <c r="IX423" s="1819"/>
      <c r="IY423" s="1819"/>
      <c r="IZ423" s="1819"/>
      <c r="JA423" s="1819"/>
      <c r="JB423" s="1819"/>
      <c r="JC423" s="1819"/>
      <c r="JD423" s="1819"/>
      <c r="JE423" s="1819"/>
      <c r="JF423" s="1819"/>
      <c r="JG423" s="1819"/>
      <c r="JH423" s="1819"/>
      <c r="JI423" s="1819"/>
      <c r="JJ423" s="1819"/>
      <c r="JK423" s="1819"/>
      <c r="JL423" s="1819"/>
      <c r="JM423" s="1819"/>
      <c r="JN423" s="1819"/>
      <c r="JO423" s="1819"/>
      <c r="JP423" s="1819"/>
      <c r="JQ423" s="1819"/>
      <c r="JR423" s="1819"/>
      <c r="JS423" s="1819"/>
      <c r="JT423" s="1819"/>
      <c r="JU423" s="1819"/>
      <c r="JV423" s="1819"/>
      <c r="JW423" s="1819"/>
      <c r="JX423" s="1819"/>
      <c r="JY423" s="1819"/>
      <c r="JZ423" s="1819"/>
      <c r="KA423" s="1819"/>
      <c r="KB423" s="1819"/>
      <c r="KC423" s="1819"/>
      <c r="KD423" s="1819"/>
      <c r="KE423" s="1819"/>
      <c r="KF423" s="1819"/>
      <c r="KG423" s="1819"/>
      <c r="KH423" s="1819"/>
      <c r="KI423" s="1819"/>
      <c r="KJ423" s="1819"/>
      <c r="KK423" s="1819"/>
      <c r="KL423" s="1819"/>
      <c r="KM423" s="1819"/>
      <c r="KN423" s="1819"/>
      <c r="KO423" s="1819"/>
      <c r="KP423" s="1819"/>
      <c r="KQ423" s="1819"/>
      <c r="KR423" s="1819"/>
      <c r="KS423" s="1819"/>
      <c r="KT423" s="1819"/>
      <c r="KU423" s="1819"/>
      <c r="KV423" s="1819"/>
      <c r="KW423" s="1819"/>
      <c r="KX423" s="1819"/>
      <c r="KY423" s="1819"/>
      <c r="KZ423" s="1819"/>
      <c r="LA423" s="1819"/>
      <c r="LB423" s="1819"/>
      <c r="LC423" s="1819"/>
      <c r="LD423" s="1819"/>
      <c r="LE423" s="1819"/>
      <c r="LF423" s="1819"/>
      <c r="LG423" s="1819"/>
      <c r="LH423" s="1819"/>
      <c r="LI423" s="1819"/>
      <c r="LJ423" s="1819"/>
      <c r="LK423" s="1819"/>
      <c r="LL423" s="1819"/>
      <c r="LM423" s="1819"/>
      <c r="LN423" s="1819"/>
      <c r="LO423" s="1819"/>
      <c r="LP423" s="1819"/>
    </row>
    <row r="424" s="1486" customFormat="1" ht="47" customHeight="1" spans="1:328">
      <c r="A424" s="1726">
        <v>45957</v>
      </c>
      <c r="B424" s="1724" t="s">
        <v>1564</v>
      </c>
      <c r="C424" s="1720" t="s">
        <v>98</v>
      </c>
      <c r="D424" s="1725">
        <v>4500183287</v>
      </c>
      <c r="E424" s="2948" t="s">
        <v>1594</v>
      </c>
      <c r="F424" s="1725" t="s">
        <v>1595</v>
      </c>
      <c r="G424" s="1728" t="s">
        <v>1567</v>
      </c>
      <c r="H424" s="1728" t="s">
        <v>1567</v>
      </c>
      <c r="I424" s="1746" t="s">
        <v>1568</v>
      </c>
      <c r="J424" s="1736">
        <v>300</v>
      </c>
      <c r="K424" s="1747">
        <v>0</v>
      </c>
      <c r="L424" s="1747">
        <v>6</v>
      </c>
      <c r="M424" s="1747">
        <f t="shared" ref="M424:M461" si="332">J424/L424</f>
        <v>50</v>
      </c>
      <c r="N424" s="1741">
        <v>46017</v>
      </c>
      <c r="O424" s="1741">
        <v>46015</v>
      </c>
      <c r="P424" s="1749"/>
      <c r="Q424" s="1764" t="s">
        <v>78</v>
      </c>
      <c r="R424" s="1754">
        <v>300</v>
      </c>
      <c r="S424" s="1754">
        <f t="shared" ref="S424:S441" si="333">R424-J424</f>
        <v>0</v>
      </c>
      <c r="T424" s="1754"/>
      <c r="U424" s="1765" t="s">
        <v>829</v>
      </c>
      <c r="V424" s="1746"/>
      <c r="W424" s="1746" t="s">
        <v>111</v>
      </c>
      <c r="X424" s="1767">
        <v>45973</v>
      </c>
      <c r="Y424" s="1783" t="s">
        <v>88</v>
      </c>
      <c r="Z424" s="1783" t="s">
        <v>88</v>
      </c>
      <c r="AA424" s="1783" t="s">
        <v>59</v>
      </c>
      <c r="AB424" s="1783"/>
      <c r="AC424" s="1772" t="s">
        <v>1569</v>
      </c>
      <c r="AD424" s="1784" t="s">
        <v>1570</v>
      </c>
      <c r="AE424" s="2091">
        <v>0.51</v>
      </c>
      <c r="AF424" s="2092">
        <f t="shared" ref="AF424:AF447" si="334">AE424*J424</f>
        <v>153</v>
      </c>
      <c r="AG424" s="1722"/>
      <c r="AH424" s="1799" t="s">
        <v>81</v>
      </c>
      <c r="AI424" s="1799"/>
      <c r="AJ424" s="1799"/>
      <c r="AK424" s="1800">
        <f t="shared" ref="AK424:AK438" si="335">J424</f>
        <v>300</v>
      </c>
      <c r="AL424" s="1800"/>
      <c r="AM424" s="1800"/>
      <c r="AN424" s="1800"/>
      <c r="AO424" s="1800">
        <f t="shared" ref="AO424:AO438" si="336">M424</f>
        <v>50</v>
      </c>
      <c r="AP424" s="1800"/>
      <c r="AQ424" s="1800"/>
      <c r="AR424" s="1800" t="s">
        <v>63</v>
      </c>
      <c r="AS424" s="1800">
        <f t="shared" ref="AS424:AS461" si="337">J424</f>
        <v>300</v>
      </c>
      <c r="AT424" s="1800"/>
      <c r="AU424" s="1808">
        <f t="shared" ref="AU424:AU454" si="338">J424/9</f>
        <v>33.3333333333333</v>
      </c>
      <c r="AV424" s="1808">
        <f t="shared" ref="AV424:AV454" si="339">J424/9</f>
        <v>33.3333333333333</v>
      </c>
      <c r="AW424" s="1808">
        <f t="shared" ref="AW424:AW454" si="340">J424/9</f>
        <v>33.3333333333333</v>
      </c>
      <c r="AX424" s="1808">
        <f t="shared" ref="AX424:AX454" si="341">J424/9</f>
        <v>33.3333333333333</v>
      </c>
      <c r="AY424" s="1808">
        <f t="shared" ref="AY424:AY454" si="342">J424/9</f>
        <v>33.3333333333333</v>
      </c>
      <c r="AZ424" s="1808">
        <f t="shared" ref="AZ424:AZ454" si="343">J424/9</f>
        <v>33.3333333333333</v>
      </c>
      <c r="BA424" s="1808">
        <f t="shared" ref="BA424:BA454" si="344">J424/9</f>
        <v>33.3333333333333</v>
      </c>
      <c r="BB424" s="1808">
        <f t="shared" ref="BB424:BB454" si="345">J424/9</f>
        <v>33.3333333333333</v>
      </c>
      <c r="BC424" s="1808">
        <f t="shared" ref="BC424:BC454" si="346">J424/9</f>
        <v>33.3333333333333</v>
      </c>
      <c r="BD424" s="1808">
        <f t="shared" ref="BD424:BD454" si="347">J424*23/24/COUNT(AU424:BC424)</f>
        <v>31.9444444444444</v>
      </c>
      <c r="BE424" s="1808">
        <f t="shared" ref="BE424:BE454" si="348">J424/24/COUNT(AU424:BC424)</f>
        <v>1.38888888888889</v>
      </c>
      <c r="BF424" s="1747"/>
      <c r="BG424" s="1818"/>
      <c r="BH424" s="1819"/>
      <c r="BI424" s="1819"/>
      <c r="BJ424" s="1819"/>
      <c r="BK424" s="1819"/>
      <c r="BL424" s="1819"/>
      <c r="BM424" s="1819"/>
      <c r="BN424" s="1819"/>
      <c r="BO424" s="1819"/>
      <c r="BP424" s="1819"/>
      <c r="BQ424" s="1819"/>
      <c r="BR424" s="1819"/>
      <c r="BS424" s="1819"/>
      <c r="BT424" s="1819"/>
      <c r="BU424" s="1819"/>
      <c r="BV424" s="1819"/>
      <c r="BW424" s="1819"/>
      <c r="BX424" s="1819"/>
      <c r="BY424" s="1819"/>
      <c r="BZ424" s="1819"/>
      <c r="CA424" s="1819"/>
      <c r="CB424" s="1819"/>
      <c r="CC424" s="1819"/>
      <c r="CD424" s="1819"/>
      <c r="CE424" s="1819"/>
      <c r="CF424" s="1819"/>
      <c r="CG424" s="1819"/>
      <c r="CH424" s="1819"/>
      <c r="CI424" s="1819"/>
      <c r="CJ424" s="1819"/>
      <c r="CK424" s="1819"/>
      <c r="CL424" s="1819"/>
      <c r="CM424" s="1819"/>
      <c r="CN424" s="1819"/>
      <c r="CO424" s="1819"/>
      <c r="CP424" s="1819"/>
      <c r="CQ424" s="1819"/>
      <c r="CR424" s="1819"/>
      <c r="CS424" s="1819"/>
      <c r="CT424" s="1819"/>
      <c r="CU424" s="1819"/>
      <c r="CV424" s="1819"/>
      <c r="CW424" s="1819"/>
      <c r="CX424" s="1819"/>
      <c r="CY424" s="1819"/>
      <c r="CZ424" s="1819"/>
      <c r="DA424" s="1819"/>
      <c r="DB424" s="1819"/>
      <c r="DC424" s="1819"/>
      <c r="DD424" s="1819"/>
      <c r="DE424" s="1819"/>
      <c r="DF424" s="1819"/>
      <c r="DG424" s="1819"/>
      <c r="DH424" s="1819"/>
      <c r="DI424" s="1819"/>
      <c r="DJ424" s="1819"/>
      <c r="DK424" s="1819"/>
      <c r="DL424" s="1819"/>
      <c r="DM424" s="1819"/>
      <c r="DN424" s="1819"/>
      <c r="DO424" s="1819"/>
      <c r="DP424" s="1819"/>
      <c r="DQ424" s="1819"/>
      <c r="DR424" s="1819"/>
      <c r="DS424" s="1819"/>
      <c r="DT424" s="1819"/>
      <c r="DU424" s="1819"/>
      <c r="DV424" s="1819"/>
      <c r="DW424" s="1819"/>
      <c r="DX424" s="1819"/>
      <c r="DY424" s="1819"/>
      <c r="DZ424" s="1819"/>
      <c r="EA424" s="1819"/>
      <c r="EB424" s="1819"/>
      <c r="EC424" s="1819"/>
      <c r="ED424" s="1819"/>
      <c r="EE424" s="1819"/>
      <c r="EF424" s="1819"/>
      <c r="EG424" s="1819"/>
      <c r="EH424" s="1819"/>
      <c r="EI424" s="1819"/>
      <c r="EJ424" s="1819"/>
      <c r="EK424" s="1819"/>
      <c r="EL424" s="1819"/>
      <c r="EM424" s="1819"/>
      <c r="EN424" s="1819"/>
      <c r="EO424" s="1819"/>
      <c r="EP424" s="1819"/>
      <c r="EQ424" s="1819"/>
      <c r="ER424" s="1819"/>
      <c r="ES424" s="1819"/>
      <c r="ET424" s="1819"/>
      <c r="EU424" s="1819"/>
      <c r="EV424" s="1819"/>
      <c r="EW424" s="1819"/>
      <c r="EX424" s="1819"/>
      <c r="EY424" s="1819"/>
      <c r="EZ424" s="1819"/>
      <c r="FA424" s="1819"/>
      <c r="FB424" s="1819"/>
      <c r="FC424" s="1819"/>
      <c r="FD424" s="1819"/>
      <c r="FE424" s="1819"/>
      <c r="FF424" s="1819"/>
      <c r="FG424" s="1819"/>
      <c r="FH424" s="1819"/>
      <c r="FI424" s="1819"/>
      <c r="FJ424" s="1819"/>
      <c r="FK424" s="1819"/>
      <c r="FL424" s="1819"/>
      <c r="FM424" s="1819"/>
      <c r="FN424" s="1819"/>
      <c r="FO424" s="1819"/>
      <c r="FP424" s="1819"/>
      <c r="FQ424" s="1819"/>
      <c r="FR424" s="1819"/>
      <c r="FS424" s="1819"/>
      <c r="FT424" s="1819"/>
      <c r="FU424" s="1819"/>
      <c r="FV424" s="1819"/>
      <c r="FW424" s="1819"/>
      <c r="FX424" s="1819"/>
      <c r="FY424" s="1819"/>
      <c r="FZ424" s="1819"/>
      <c r="GA424" s="1819"/>
      <c r="GB424" s="1819"/>
      <c r="GC424" s="1819"/>
      <c r="GD424" s="1819"/>
      <c r="GE424" s="1819"/>
      <c r="GF424" s="1819"/>
      <c r="GG424" s="1819"/>
      <c r="GH424" s="1819"/>
      <c r="GI424" s="1819"/>
      <c r="GJ424" s="1819"/>
      <c r="GK424" s="1819"/>
      <c r="GL424" s="1819"/>
      <c r="GM424" s="1819"/>
      <c r="GN424" s="1819"/>
      <c r="GO424" s="1819"/>
      <c r="GP424" s="1819"/>
      <c r="GQ424" s="1819"/>
      <c r="GR424" s="1819"/>
      <c r="GS424" s="1819"/>
      <c r="GT424" s="1819"/>
      <c r="GU424" s="1819"/>
      <c r="GV424" s="1819"/>
      <c r="GW424" s="1819"/>
      <c r="GX424" s="1819"/>
      <c r="GY424" s="1819"/>
      <c r="GZ424" s="1819"/>
      <c r="HA424" s="1819"/>
      <c r="HB424" s="1819"/>
      <c r="HC424" s="1819"/>
      <c r="HD424" s="1819"/>
      <c r="HE424" s="1819"/>
      <c r="HF424" s="1819"/>
      <c r="HG424" s="1819"/>
      <c r="HH424" s="1819"/>
      <c r="HI424" s="1819"/>
      <c r="HJ424" s="1819"/>
      <c r="HK424" s="1819"/>
      <c r="HL424" s="1819"/>
      <c r="HM424" s="1819"/>
      <c r="HN424" s="1819"/>
      <c r="HO424" s="1819"/>
      <c r="HP424" s="1819"/>
      <c r="HQ424" s="1819"/>
      <c r="HR424" s="1819"/>
      <c r="HS424" s="1819"/>
      <c r="HT424" s="1819"/>
      <c r="HU424" s="1819"/>
      <c r="HV424" s="1819"/>
      <c r="HW424" s="1819"/>
      <c r="HX424" s="1819"/>
      <c r="HY424" s="1819"/>
      <c r="HZ424" s="1819"/>
      <c r="IA424" s="1819"/>
      <c r="IB424" s="1819"/>
      <c r="IC424" s="1819"/>
      <c r="ID424" s="1819"/>
      <c r="IE424" s="1819"/>
      <c r="IF424" s="1819"/>
      <c r="IG424" s="1819"/>
      <c r="IH424" s="1819"/>
      <c r="II424" s="1819"/>
      <c r="IJ424" s="1819"/>
      <c r="IK424" s="1819"/>
      <c r="IL424" s="1819"/>
      <c r="IM424" s="1819"/>
      <c r="IN424" s="1819"/>
      <c r="IO424" s="1819"/>
      <c r="IP424" s="1819"/>
      <c r="IQ424" s="1819"/>
      <c r="IR424" s="1819"/>
      <c r="IS424" s="1819"/>
      <c r="IT424" s="1819"/>
      <c r="IU424" s="1819"/>
      <c r="IV424" s="1819"/>
      <c r="IW424" s="1819"/>
      <c r="IX424" s="1819"/>
      <c r="IY424" s="1819"/>
      <c r="IZ424" s="1819"/>
      <c r="JA424" s="1819"/>
      <c r="JB424" s="1819"/>
      <c r="JC424" s="1819"/>
      <c r="JD424" s="1819"/>
      <c r="JE424" s="1819"/>
      <c r="JF424" s="1819"/>
      <c r="JG424" s="1819"/>
      <c r="JH424" s="1819"/>
      <c r="JI424" s="1819"/>
      <c r="JJ424" s="1819"/>
      <c r="JK424" s="1819"/>
      <c r="JL424" s="1819"/>
      <c r="JM424" s="1819"/>
      <c r="JN424" s="1819"/>
      <c r="JO424" s="1819"/>
      <c r="JP424" s="1819"/>
      <c r="JQ424" s="1819"/>
      <c r="JR424" s="1819"/>
      <c r="JS424" s="1819"/>
      <c r="JT424" s="1819"/>
      <c r="JU424" s="1819"/>
      <c r="JV424" s="1819"/>
      <c r="JW424" s="1819"/>
      <c r="JX424" s="1819"/>
      <c r="JY424" s="1819"/>
      <c r="JZ424" s="1819"/>
      <c r="KA424" s="1819"/>
      <c r="KB424" s="1819"/>
      <c r="KC424" s="1819"/>
      <c r="KD424" s="1819"/>
      <c r="KE424" s="1819"/>
      <c r="KF424" s="1819"/>
      <c r="KG424" s="1819"/>
      <c r="KH424" s="1819"/>
      <c r="KI424" s="1819"/>
      <c r="KJ424" s="1819"/>
      <c r="KK424" s="1819"/>
      <c r="KL424" s="1819"/>
      <c r="KM424" s="1819"/>
      <c r="KN424" s="1819"/>
      <c r="KO424" s="1819"/>
      <c r="KP424" s="1819"/>
      <c r="KQ424" s="1819"/>
      <c r="KR424" s="1819"/>
      <c r="KS424" s="1819"/>
      <c r="KT424" s="1819"/>
      <c r="KU424" s="1819"/>
      <c r="KV424" s="1819"/>
      <c r="KW424" s="1819"/>
      <c r="KX424" s="1819"/>
      <c r="KY424" s="1819"/>
      <c r="KZ424" s="1819"/>
      <c r="LA424" s="1819"/>
      <c r="LB424" s="1819"/>
      <c r="LC424" s="1819"/>
      <c r="LD424" s="1819"/>
      <c r="LE424" s="1819"/>
      <c r="LF424" s="1819"/>
      <c r="LG424" s="1819"/>
      <c r="LH424" s="1819"/>
      <c r="LI424" s="1819"/>
      <c r="LJ424" s="1819"/>
      <c r="LK424" s="1819"/>
      <c r="LL424" s="1819"/>
      <c r="LM424" s="1819"/>
      <c r="LN424" s="1819"/>
      <c r="LO424" s="1819"/>
      <c r="LP424" s="1819"/>
    </row>
    <row r="425" s="1486" customFormat="1" ht="47" customHeight="1" spans="1:328">
      <c r="A425" s="1726">
        <v>45957</v>
      </c>
      <c r="B425" s="1724" t="s">
        <v>1564</v>
      </c>
      <c r="C425" s="1720" t="s">
        <v>98</v>
      </c>
      <c r="D425" s="1725">
        <v>4500183287</v>
      </c>
      <c r="E425" s="2948" t="s">
        <v>1596</v>
      </c>
      <c r="F425" s="1725" t="s">
        <v>1597</v>
      </c>
      <c r="G425" s="1728" t="s">
        <v>1567</v>
      </c>
      <c r="H425" s="1728" t="s">
        <v>1567</v>
      </c>
      <c r="I425" s="1746" t="s">
        <v>1568</v>
      </c>
      <c r="J425" s="1736">
        <v>522</v>
      </c>
      <c r="K425" s="1747">
        <v>0</v>
      </c>
      <c r="L425" s="1747">
        <v>6</v>
      </c>
      <c r="M425" s="1747">
        <f t="shared" si="332"/>
        <v>87</v>
      </c>
      <c r="N425" s="1741">
        <v>46017</v>
      </c>
      <c r="O425" s="1741">
        <v>46015</v>
      </c>
      <c r="P425" s="1749"/>
      <c r="Q425" s="1764" t="s">
        <v>78</v>
      </c>
      <c r="R425" s="1754">
        <v>522</v>
      </c>
      <c r="S425" s="1754">
        <f t="shared" si="333"/>
        <v>0</v>
      </c>
      <c r="T425" s="1754"/>
      <c r="U425" s="1765" t="s">
        <v>829</v>
      </c>
      <c r="V425" s="1746"/>
      <c r="W425" s="1746" t="s">
        <v>111</v>
      </c>
      <c r="X425" s="1767">
        <v>45973</v>
      </c>
      <c r="Y425" s="1783" t="s">
        <v>88</v>
      </c>
      <c r="Z425" s="1783" t="s">
        <v>88</v>
      </c>
      <c r="AA425" s="1783" t="s">
        <v>59</v>
      </c>
      <c r="AB425" s="1783"/>
      <c r="AC425" s="1772" t="s">
        <v>1569</v>
      </c>
      <c r="AD425" s="1784" t="s">
        <v>1570</v>
      </c>
      <c r="AE425" s="2091">
        <v>0.51</v>
      </c>
      <c r="AF425" s="2092">
        <f t="shared" si="334"/>
        <v>266.22</v>
      </c>
      <c r="AG425" s="1722"/>
      <c r="AH425" s="1799" t="s">
        <v>81</v>
      </c>
      <c r="AI425" s="1799"/>
      <c r="AJ425" s="1799"/>
      <c r="AK425" s="1800">
        <f t="shared" si="335"/>
        <v>522</v>
      </c>
      <c r="AL425" s="1800"/>
      <c r="AM425" s="1800"/>
      <c r="AN425" s="1800"/>
      <c r="AO425" s="1800">
        <f t="shared" si="336"/>
        <v>87</v>
      </c>
      <c r="AP425" s="1800"/>
      <c r="AQ425" s="1800"/>
      <c r="AR425" s="1800" t="s">
        <v>63</v>
      </c>
      <c r="AS425" s="1800">
        <f t="shared" si="337"/>
        <v>522</v>
      </c>
      <c r="AT425" s="1800"/>
      <c r="AU425" s="1808">
        <f t="shared" si="338"/>
        <v>58</v>
      </c>
      <c r="AV425" s="1808">
        <f t="shared" si="339"/>
        <v>58</v>
      </c>
      <c r="AW425" s="1808">
        <f t="shared" si="340"/>
        <v>58</v>
      </c>
      <c r="AX425" s="1808">
        <f t="shared" si="341"/>
        <v>58</v>
      </c>
      <c r="AY425" s="1808">
        <f t="shared" si="342"/>
        <v>58</v>
      </c>
      <c r="AZ425" s="1808">
        <f t="shared" si="343"/>
        <v>58</v>
      </c>
      <c r="BA425" s="1808">
        <f t="shared" si="344"/>
        <v>58</v>
      </c>
      <c r="BB425" s="1808">
        <f t="shared" si="345"/>
        <v>58</v>
      </c>
      <c r="BC425" s="1808">
        <f t="shared" si="346"/>
        <v>58</v>
      </c>
      <c r="BD425" s="1808">
        <f t="shared" si="347"/>
        <v>55.5833333333333</v>
      </c>
      <c r="BE425" s="1808">
        <f t="shared" si="348"/>
        <v>2.41666666666667</v>
      </c>
      <c r="BF425" s="1747"/>
      <c r="BG425" s="1818"/>
      <c r="BH425" s="1819"/>
      <c r="BI425" s="1819"/>
      <c r="BJ425" s="1819"/>
      <c r="BK425" s="1819"/>
      <c r="BL425" s="1819"/>
      <c r="BM425" s="1819"/>
      <c r="BN425" s="1819"/>
      <c r="BO425" s="1819"/>
      <c r="BP425" s="1819"/>
      <c r="BQ425" s="1819"/>
      <c r="BR425" s="1819"/>
      <c r="BS425" s="1819"/>
      <c r="BT425" s="1819"/>
      <c r="BU425" s="1819"/>
      <c r="BV425" s="1819"/>
      <c r="BW425" s="1819"/>
      <c r="BX425" s="1819"/>
      <c r="BY425" s="1819"/>
      <c r="BZ425" s="1819"/>
      <c r="CA425" s="1819"/>
      <c r="CB425" s="1819"/>
      <c r="CC425" s="1819"/>
      <c r="CD425" s="1819"/>
      <c r="CE425" s="1819"/>
      <c r="CF425" s="1819"/>
      <c r="CG425" s="1819"/>
      <c r="CH425" s="1819"/>
      <c r="CI425" s="1819"/>
      <c r="CJ425" s="1819"/>
      <c r="CK425" s="1819"/>
      <c r="CL425" s="1819"/>
      <c r="CM425" s="1819"/>
      <c r="CN425" s="1819"/>
      <c r="CO425" s="1819"/>
      <c r="CP425" s="1819"/>
      <c r="CQ425" s="1819"/>
      <c r="CR425" s="1819"/>
      <c r="CS425" s="1819"/>
      <c r="CT425" s="1819"/>
      <c r="CU425" s="1819"/>
      <c r="CV425" s="1819"/>
      <c r="CW425" s="1819"/>
      <c r="CX425" s="1819"/>
      <c r="CY425" s="1819"/>
      <c r="CZ425" s="1819"/>
      <c r="DA425" s="1819"/>
      <c r="DB425" s="1819"/>
      <c r="DC425" s="1819"/>
      <c r="DD425" s="1819"/>
      <c r="DE425" s="1819"/>
      <c r="DF425" s="1819"/>
      <c r="DG425" s="1819"/>
      <c r="DH425" s="1819"/>
      <c r="DI425" s="1819"/>
      <c r="DJ425" s="1819"/>
      <c r="DK425" s="1819"/>
      <c r="DL425" s="1819"/>
      <c r="DM425" s="1819"/>
      <c r="DN425" s="1819"/>
      <c r="DO425" s="1819"/>
      <c r="DP425" s="1819"/>
      <c r="DQ425" s="1819"/>
      <c r="DR425" s="1819"/>
      <c r="DS425" s="1819"/>
      <c r="DT425" s="1819"/>
      <c r="DU425" s="1819"/>
      <c r="DV425" s="1819"/>
      <c r="DW425" s="1819"/>
      <c r="DX425" s="1819"/>
      <c r="DY425" s="1819"/>
      <c r="DZ425" s="1819"/>
      <c r="EA425" s="1819"/>
      <c r="EB425" s="1819"/>
      <c r="EC425" s="1819"/>
      <c r="ED425" s="1819"/>
      <c r="EE425" s="1819"/>
      <c r="EF425" s="1819"/>
      <c r="EG425" s="1819"/>
      <c r="EH425" s="1819"/>
      <c r="EI425" s="1819"/>
      <c r="EJ425" s="1819"/>
      <c r="EK425" s="1819"/>
      <c r="EL425" s="1819"/>
      <c r="EM425" s="1819"/>
      <c r="EN425" s="1819"/>
      <c r="EO425" s="1819"/>
      <c r="EP425" s="1819"/>
      <c r="EQ425" s="1819"/>
      <c r="ER425" s="1819"/>
      <c r="ES425" s="1819"/>
      <c r="ET425" s="1819"/>
      <c r="EU425" s="1819"/>
      <c r="EV425" s="1819"/>
      <c r="EW425" s="1819"/>
      <c r="EX425" s="1819"/>
      <c r="EY425" s="1819"/>
      <c r="EZ425" s="1819"/>
      <c r="FA425" s="1819"/>
      <c r="FB425" s="1819"/>
      <c r="FC425" s="1819"/>
      <c r="FD425" s="1819"/>
      <c r="FE425" s="1819"/>
      <c r="FF425" s="1819"/>
      <c r="FG425" s="1819"/>
      <c r="FH425" s="1819"/>
      <c r="FI425" s="1819"/>
      <c r="FJ425" s="1819"/>
      <c r="FK425" s="1819"/>
      <c r="FL425" s="1819"/>
      <c r="FM425" s="1819"/>
      <c r="FN425" s="1819"/>
      <c r="FO425" s="1819"/>
      <c r="FP425" s="1819"/>
      <c r="FQ425" s="1819"/>
      <c r="FR425" s="1819"/>
      <c r="FS425" s="1819"/>
      <c r="FT425" s="1819"/>
      <c r="FU425" s="1819"/>
      <c r="FV425" s="1819"/>
      <c r="FW425" s="1819"/>
      <c r="FX425" s="1819"/>
      <c r="FY425" s="1819"/>
      <c r="FZ425" s="1819"/>
      <c r="GA425" s="1819"/>
      <c r="GB425" s="1819"/>
      <c r="GC425" s="1819"/>
      <c r="GD425" s="1819"/>
      <c r="GE425" s="1819"/>
      <c r="GF425" s="1819"/>
      <c r="GG425" s="1819"/>
      <c r="GH425" s="1819"/>
      <c r="GI425" s="1819"/>
      <c r="GJ425" s="1819"/>
      <c r="GK425" s="1819"/>
      <c r="GL425" s="1819"/>
      <c r="GM425" s="1819"/>
      <c r="GN425" s="1819"/>
      <c r="GO425" s="1819"/>
      <c r="GP425" s="1819"/>
      <c r="GQ425" s="1819"/>
      <c r="GR425" s="1819"/>
      <c r="GS425" s="1819"/>
      <c r="GT425" s="1819"/>
      <c r="GU425" s="1819"/>
      <c r="GV425" s="1819"/>
      <c r="GW425" s="1819"/>
      <c r="GX425" s="1819"/>
      <c r="GY425" s="1819"/>
      <c r="GZ425" s="1819"/>
      <c r="HA425" s="1819"/>
      <c r="HB425" s="1819"/>
      <c r="HC425" s="1819"/>
      <c r="HD425" s="1819"/>
      <c r="HE425" s="1819"/>
      <c r="HF425" s="1819"/>
      <c r="HG425" s="1819"/>
      <c r="HH425" s="1819"/>
      <c r="HI425" s="1819"/>
      <c r="HJ425" s="1819"/>
      <c r="HK425" s="1819"/>
      <c r="HL425" s="1819"/>
      <c r="HM425" s="1819"/>
      <c r="HN425" s="1819"/>
      <c r="HO425" s="1819"/>
      <c r="HP425" s="1819"/>
      <c r="HQ425" s="1819"/>
      <c r="HR425" s="1819"/>
      <c r="HS425" s="1819"/>
      <c r="HT425" s="1819"/>
      <c r="HU425" s="1819"/>
      <c r="HV425" s="1819"/>
      <c r="HW425" s="1819"/>
      <c r="HX425" s="1819"/>
      <c r="HY425" s="1819"/>
      <c r="HZ425" s="1819"/>
      <c r="IA425" s="1819"/>
      <c r="IB425" s="1819"/>
      <c r="IC425" s="1819"/>
      <c r="ID425" s="1819"/>
      <c r="IE425" s="1819"/>
      <c r="IF425" s="1819"/>
      <c r="IG425" s="1819"/>
      <c r="IH425" s="1819"/>
      <c r="II425" s="1819"/>
      <c r="IJ425" s="1819"/>
      <c r="IK425" s="1819"/>
      <c r="IL425" s="1819"/>
      <c r="IM425" s="1819"/>
      <c r="IN425" s="1819"/>
      <c r="IO425" s="1819"/>
      <c r="IP425" s="1819"/>
      <c r="IQ425" s="1819"/>
      <c r="IR425" s="1819"/>
      <c r="IS425" s="1819"/>
      <c r="IT425" s="1819"/>
      <c r="IU425" s="1819"/>
      <c r="IV425" s="1819"/>
      <c r="IW425" s="1819"/>
      <c r="IX425" s="1819"/>
      <c r="IY425" s="1819"/>
      <c r="IZ425" s="1819"/>
      <c r="JA425" s="1819"/>
      <c r="JB425" s="1819"/>
      <c r="JC425" s="1819"/>
      <c r="JD425" s="1819"/>
      <c r="JE425" s="1819"/>
      <c r="JF425" s="1819"/>
      <c r="JG425" s="1819"/>
      <c r="JH425" s="1819"/>
      <c r="JI425" s="1819"/>
      <c r="JJ425" s="1819"/>
      <c r="JK425" s="1819"/>
      <c r="JL425" s="1819"/>
      <c r="JM425" s="1819"/>
      <c r="JN425" s="1819"/>
      <c r="JO425" s="1819"/>
      <c r="JP425" s="1819"/>
      <c r="JQ425" s="1819"/>
      <c r="JR425" s="1819"/>
      <c r="JS425" s="1819"/>
      <c r="JT425" s="1819"/>
      <c r="JU425" s="1819"/>
      <c r="JV425" s="1819"/>
      <c r="JW425" s="1819"/>
      <c r="JX425" s="1819"/>
      <c r="JY425" s="1819"/>
      <c r="JZ425" s="1819"/>
      <c r="KA425" s="1819"/>
      <c r="KB425" s="1819"/>
      <c r="KC425" s="1819"/>
      <c r="KD425" s="1819"/>
      <c r="KE425" s="1819"/>
      <c r="KF425" s="1819"/>
      <c r="KG425" s="1819"/>
      <c r="KH425" s="1819"/>
      <c r="KI425" s="1819"/>
      <c r="KJ425" s="1819"/>
      <c r="KK425" s="1819"/>
      <c r="KL425" s="1819"/>
      <c r="KM425" s="1819"/>
      <c r="KN425" s="1819"/>
      <c r="KO425" s="1819"/>
      <c r="KP425" s="1819"/>
      <c r="KQ425" s="1819"/>
      <c r="KR425" s="1819"/>
      <c r="KS425" s="1819"/>
      <c r="KT425" s="1819"/>
      <c r="KU425" s="1819"/>
      <c r="KV425" s="1819"/>
      <c r="KW425" s="1819"/>
      <c r="KX425" s="1819"/>
      <c r="KY425" s="1819"/>
      <c r="KZ425" s="1819"/>
      <c r="LA425" s="1819"/>
      <c r="LB425" s="1819"/>
      <c r="LC425" s="1819"/>
      <c r="LD425" s="1819"/>
      <c r="LE425" s="1819"/>
      <c r="LF425" s="1819"/>
      <c r="LG425" s="1819"/>
      <c r="LH425" s="1819"/>
      <c r="LI425" s="1819"/>
      <c r="LJ425" s="1819"/>
      <c r="LK425" s="1819"/>
      <c r="LL425" s="1819"/>
      <c r="LM425" s="1819"/>
      <c r="LN425" s="1819"/>
      <c r="LO425" s="1819"/>
      <c r="LP425" s="1819"/>
    </row>
    <row r="426" s="1486" customFormat="1" ht="47" customHeight="1" spans="1:328">
      <c r="A426" s="1726">
        <v>45957</v>
      </c>
      <c r="B426" s="1724" t="s">
        <v>1564</v>
      </c>
      <c r="C426" s="1720" t="s">
        <v>98</v>
      </c>
      <c r="D426" s="1725">
        <v>4500183287</v>
      </c>
      <c r="E426" s="2948" t="s">
        <v>1598</v>
      </c>
      <c r="F426" s="1725" t="s">
        <v>1599</v>
      </c>
      <c r="G426" s="1728" t="s">
        <v>1567</v>
      </c>
      <c r="H426" s="1728" t="s">
        <v>1567</v>
      </c>
      <c r="I426" s="1746" t="s">
        <v>1568</v>
      </c>
      <c r="J426" s="1736">
        <v>348</v>
      </c>
      <c r="K426" s="1747">
        <v>0</v>
      </c>
      <c r="L426" s="1747">
        <v>6</v>
      </c>
      <c r="M426" s="1747">
        <f t="shared" si="332"/>
        <v>58</v>
      </c>
      <c r="N426" s="1741">
        <v>46017</v>
      </c>
      <c r="O426" s="1741">
        <v>46015</v>
      </c>
      <c r="P426" s="1749"/>
      <c r="Q426" s="1764" t="s">
        <v>78</v>
      </c>
      <c r="R426" s="1754">
        <v>348</v>
      </c>
      <c r="S426" s="1754">
        <f t="shared" si="333"/>
        <v>0</v>
      </c>
      <c r="T426" s="1754"/>
      <c r="U426" s="1765" t="s">
        <v>829</v>
      </c>
      <c r="V426" s="1746"/>
      <c r="W426" s="1746" t="s">
        <v>111</v>
      </c>
      <c r="X426" s="1767">
        <v>45973</v>
      </c>
      <c r="Y426" s="1783" t="s">
        <v>88</v>
      </c>
      <c r="Z426" s="1783" t="s">
        <v>88</v>
      </c>
      <c r="AA426" s="1783" t="s">
        <v>59</v>
      </c>
      <c r="AB426" s="1783"/>
      <c r="AC426" s="1772" t="s">
        <v>1569</v>
      </c>
      <c r="AD426" s="1784" t="s">
        <v>1570</v>
      </c>
      <c r="AE426" s="2091">
        <v>0.51</v>
      </c>
      <c r="AF426" s="2092">
        <f t="shared" si="334"/>
        <v>177.48</v>
      </c>
      <c r="AG426" s="1722"/>
      <c r="AH426" s="1799" t="s">
        <v>81</v>
      </c>
      <c r="AI426" s="1799"/>
      <c r="AJ426" s="1799"/>
      <c r="AK426" s="1800">
        <f t="shared" si="335"/>
        <v>348</v>
      </c>
      <c r="AL426" s="1800"/>
      <c r="AM426" s="1800"/>
      <c r="AN426" s="1800"/>
      <c r="AO426" s="1800">
        <f t="shared" si="336"/>
        <v>58</v>
      </c>
      <c r="AP426" s="1800"/>
      <c r="AQ426" s="1800"/>
      <c r="AR426" s="1800" t="s">
        <v>63</v>
      </c>
      <c r="AS426" s="1800">
        <f t="shared" si="337"/>
        <v>348</v>
      </c>
      <c r="AT426" s="1800"/>
      <c r="AU426" s="1808">
        <f t="shared" si="338"/>
        <v>38.6666666666667</v>
      </c>
      <c r="AV426" s="1808">
        <f t="shared" si="339"/>
        <v>38.6666666666667</v>
      </c>
      <c r="AW426" s="1808">
        <f t="shared" si="340"/>
        <v>38.6666666666667</v>
      </c>
      <c r="AX426" s="1808">
        <f t="shared" si="341"/>
        <v>38.6666666666667</v>
      </c>
      <c r="AY426" s="1808">
        <f t="shared" si="342"/>
        <v>38.6666666666667</v>
      </c>
      <c r="AZ426" s="1808">
        <f t="shared" si="343"/>
        <v>38.6666666666667</v>
      </c>
      <c r="BA426" s="1808">
        <f t="shared" si="344"/>
        <v>38.6666666666667</v>
      </c>
      <c r="BB426" s="1808">
        <f t="shared" si="345"/>
        <v>38.6666666666667</v>
      </c>
      <c r="BC426" s="1808">
        <f t="shared" si="346"/>
        <v>38.6666666666667</v>
      </c>
      <c r="BD426" s="1808">
        <f t="shared" si="347"/>
        <v>37.0555555555556</v>
      </c>
      <c r="BE426" s="1808">
        <f t="shared" si="348"/>
        <v>1.61111111111111</v>
      </c>
      <c r="BF426" s="1747"/>
      <c r="BG426" s="1818"/>
      <c r="BH426" s="1819"/>
      <c r="BI426" s="1819"/>
      <c r="BJ426" s="1819"/>
      <c r="BK426" s="1819"/>
      <c r="BL426" s="1819"/>
      <c r="BM426" s="1819"/>
      <c r="BN426" s="1819"/>
      <c r="BO426" s="1819"/>
      <c r="BP426" s="1819"/>
      <c r="BQ426" s="1819"/>
      <c r="BR426" s="1819"/>
      <c r="BS426" s="1819"/>
      <c r="BT426" s="1819"/>
      <c r="BU426" s="1819"/>
      <c r="BV426" s="1819"/>
      <c r="BW426" s="1819"/>
      <c r="BX426" s="1819"/>
      <c r="BY426" s="1819"/>
      <c r="BZ426" s="1819"/>
      <c r="CA426" s="1819"/>
      <c r="CB426" s="1819"/>
      <c r="CC426" s="1819"/>
      <c r="CD426" s="1819"/>
      <c r="CE426" s="1819"/>
      <c r="CF426" s="1819"/>
      <c r="CG426" s="1819"/>
      <c r="CH426" s="1819"/>
      <c r="CI426" s="1819"/>
      <c r="CJ426" s="1819"/>
      <c r="CK426" s="1819"/>
      <c r="CL426" s="1819"/>
      <c r="CM426" s="1819"/>
      <c r="CN426" s="1819"/>
      <c r="CO426" s="1819"/>
      <c r="CP426" s="1819"/>
      <c r="CQ426" s="1819"/>
      <c r="CR426" s="1819"/>
      <c r="CS426" s="1819"/>
      <c r="CT426" s="1819"/>
      <c r="CU426" s="1819"/>
      <c r="CV426" s="1819"/>
      <c r="CW426" s="1819"/>
      <c r="CX426" s="1819"/>
      <c r="CY426" s="1819"/>
      <c r="CZ426" s="1819"/>
      <c r="DA426" s="1819"/>
      <c r="DB426" s="1819"/>
      <c r="DC426" s="1819"/>
      <c r="DD426" s="1819"/>
      <c r="DE426" s="1819"/>
      <c r="DF426" s="1819"/>
      <c r="DG426" s="1819"/>
      <c r="DH426" s="1819"/>
      <c r="DI426" s="1819"/>
      <c r="DJ426" s="1819"/>
      <c r="DK426" s="1819"/>
      <c r="DL426" s="1819"/>
      <c r="DM426" s="1819"/>
      <c r="DN426" s="1819"/>
      <c r="DO426" s="1819"/>
      <c r="DP426" s="1819"/>
      <c r="DQ426" s="1819"/>
      <c r="DR426" s="1819"/>
      <c r="DS426" s="1819"/>
      <c r="DT426" s="1819"/>
      <c r="DU426" s="1819"/>
      <c r="DV426" s="1819"/>
      <c r="DW426" s="1819"/>
      <c r="DX426" s="1819"/>
      <c r="DY426" s="1819"/>
      <c r="DZ426" s="1819"/>
      <c r="EA426" s="1819"/>
      <c r="EB426" s="1819"/>
      <c r="EC426" s="1819"/>
      <c r="ED426" s="1819"/>
      <c r="EE426" s="1819"/>
      <c r="EF426" s="1819"/>
      <c r="EG426" s="1819"/>
      <c r="EH426" s="1819"/>
      <c r="EI426" s="1819"/>
      <c r="EJ426" s="1819"/>
      <c r="EK426" s="1819"/>
      <c r="EL426" s="1819"/>
      <c r="EM426" s="1819"/>
      <c r="EN426" s="1819"/>
      <c r="EO426" s="1819"/>
      <c r="EP426" s="1819"/>
      <c r="EQ426" s="1819"/>
      <c r="ER426" s="1819"/>
      <c r="ES426" s="1819"/>
      <c r="ET426" s="1819"/>
      <c r="EU426" s="1819"/>
      <c r="EV426" s="1819"/>
      <c r="EW426" s="1819"/>
      <c r="EX426" s="1819"/>
      <c r="EY426" s="1819"/>
      <c r="EZ426" s="1819"/>
      <c r="FA426" s="1819"/>
      <c r="FB426" s="1819"/>
      <c r="FC426" s="1819"/>
      <c r="FD426" s="1819"/>
      <c r="FE426" s="1819"/>
      <c r="FF426" s="1819"/>
      <c r="FG426" s="1819"/>
      <c r="FH426" s="1819"/>
      <c r="FI426" s="1819"/>
      <c r="FJ426" s="1819"/>
      <c r="FK426" s="1819"/>
      <c r="FL426" s="1819"/>
      <c r="FM426" s="1819"/>
      <c r="FN426" s="1819"/>
      <c r="FO426" s="1819"/>
      <c r="FP426" s="1819"/>
      <c r="FQ426" s="1819"/>
      <c r="FR426" s="1819"/>
      <c r="FS426" s="1819"/>
      <c r="FT426" s="1819"/>
      <c r="FU426" s="1819"/>
      <c r="FV426" s="1819"/>
      <c r="FW426" s="1819"/>
      <c r="FX426" s="1819"/>
      <c r="FY426" s="1819"/>
      <c r="FZ426" s="1819"/>
      <c r="GA426" s="1819"/>
      <c r="GB426" s="1819"/>
      <c r="GC426" s="1819"/>
      <c r="GD426" s="1819"/>
      <c r="GE426" s="1819"/>
      <c r="GF426" s="1819"/>
      <c r="GG426" s="1819"/>
      <c r="GH426" s="1819"/>
      <c r="GI426" s="1819"/>
      <c r="GJ426" s="1819"/>
      <c r="GK426" s="1819"/>
      <c r="GL426" s="1819"/>
      <c r="GM426" s="1819"/>
      <c r="GN426" s="1819"/>
      <c r="GO426" s="1819"/>
      <c r="GP426" s="1819"/>
      <c r="GQ426" s="1819"/>
      <c r="GR426" s="1819"/>
      <c r="GS426" s="1819"/>
      <c r="GT426" s="1819"/>
      <c r="GU426" s="1819"/>
      <c r="GV426" s="1819"/>
      <c r="GW426" s="1819"/>
      <c r="GX426" s="1819"/>
      <c r="GY426" s="1819"/>
      <c r="GZ426" s="1819"/>
      <c r="HA426" s="1819"/>
      <c r="HB426" s="1819"/>
      <c r="HC426" s="1819"/>
      <c r="HD426" s="1819"/>
      <c r="HE426" s="1819"/>
      <c r="HF426" s="1819"/>
      <c r="HG426" s="1819"/>
      <c r="HH426" s="1819"/>
      <c r="HI426" s="1819"/>
      <c r="HJ426" s="1819"/>
      <c r="HK426" s="1819"/>
      <c r="HL426" s="1819"/>
      <c r="HM426" s="1819"/>
      <c r="HN426" s="1819"/>
      <c r="HO426" s="1819"/>
      <c r="HP426" s="1819"/>
      <c r="HQ426" s="1819"/>
      <c r="HR426" s="1819"/>
      <c r="HS426" s="1819"/>
      <c r="HT426" s="1819"/>
      <c r="HU426" s="1819"/>
      <c r="HV426" s="1819"/>
      <c r="HW426" s="1819"/>
      <c r="HX426" s="1819"/>
      <c r="HY426" s="1819"/>
      <c r="HZ426" s="1819"/>
      <c r="IA426" s="1819"/>
      <c r="IB426" s="1819"/>
      <c r="IC426" s="1819"/>
      <c r="ID426" s="1819"/>
      <c r="IE426" s="1819"/>
      <c r="IF426" s="1819"/>
      <c r="IG426" s="1819"/>
      <c r="IH426" s="1819"/>
      <c r="II426" s="1819"/>
      <c r="IJ426" s="1819"/>
      <c r="IK426" s="1819"/>
      <c r="IL426" s="1819"/>
      <c r="IM426" s="1819"/>
      <c r="IN426" s="1819"/>
      <c r="IO426" s="1819"/>
      <c r="IP426" s="1819"/>
      <c r="IQ426" s="1819"/>
      <c r="IR426" s="1819"/>
      <c r="IS426" s="1819"/>
      <c r="IT426" s="1819"/>
      <c r="IU426" s="1819"/>
      <c r="IV426" s="1819"/>
      <c r="IW426" s="1819"/>
      <c r="IX426" s="1819"/>
      <c r="IY426" s="1819"/>
      <c r="IZ426" s="1819"/>
      <c r="JA426" s="1819"/>
      <c r="JB426" s="1819"/>
      <c r="JC426" s="1819"/>
      <c r="JD426" s="1819"/>
      <c r="JE426" s="1819"/>
      <c r="JF426" s="1819"/>
      <c r="JG426" s="1819"/>
      <c r="JH426" s="1819"/>
      <c r="JI426" s="1819"/>
      <c r="JJ426" s="1819"/>
      <c r="JK426" s="1819"/>
      <c r="JL426" s="1819"/>
      <c r="JM426" s="1819"/>
      <c r="JN426" s="1819"/>
      <c r="JO426" s="1819"/>
      <c r="JP426" s="1819"/>
      <c r="JQ426" s="1819"/>
      <c r="JR426" s="1819"/>
      <c r="JS426" s="1819"/>
      <c r="JT426" s="1819"/>
      <c r="JU426" s="1819"/>
      <c r="JV426" s="1819"/>
      <c r="JW426" s="1819"/>
      <c r="JX426" s="1819"/>
      <c r="JY426" s="1819"/>
      <c r="JZ426" s="1819"/>
      <c r="KA426" s="1819"/>
      <c r="KB426" s="1819"/>
      <c r="KC426" s="1819"/>
      <c r="KD426" s="1819"/>
      <c r="KE426" s="1819"/>
      <c r="KF426" s="1819"/>
      <c r="KG426" s="1819"/>
      <c r="KH426" s="1819"/>
      <c r="KI426" s="1819"/>
      <c r="KJ426" s="1819"/>
      <c r="KK426" s="1819"/>
      <c r="KL426" s="1819"/>
      <c r="KM426" s="1819"/>
      <c r="KN426" s="1819"/>
      <c r="KO426" s="1819"/>
      <c r="KP426" s="1819"/>
      <c r="KQ426" s="1819"/>
      <c r="KR426" s="1819"/>
      <c r="KS426" s="1819"/>
      <c r="KT426" s="1819"/>
      <c r="KU426" s="1819"/>
      <c r="KV426" s="1819"/>
      <c r="KW426" s="1819"/>
      <c r="KX426" s="1819"/>
      <c r="KY426" s="1819"/>
      <c r="KZ426" s="1819"/>
      <c r="LA426" s="1819"/>
      <c r="LB426" s="1819"/>
      <c r="LC426" s="1819"/>
      <c r="LD426" s="1819"/>
      <c r="LE426" s="1819"/>
      <c r="LF426" s="1819"/>
      <c r="LG426" s="1819"/>
      <c r="LH426" s="1819"/>
      <c r="LI426" s="1819"/>
      <c r="LJ426" s="1819"/>
      <c r="LK426" s="1819"/>
      <c r="LL426" s="1819"/>
      <c r="LM426" s="1819"/>
      <c r="LN426" s="1819"/>
      <c r="LO426" s="1819"/>
      <c r="LP426" s="1819"/>
    </row>
    <row r="427" s="1486" customFormat="1" ht="47" customHeight="1" spans="1:328">
      <c r="A427" s="1726">
        <v>45957</v>
      </c>
      <c r="B427" s="1724" t="s">
        <v>1564</v>
      </c>
      <c r="C427" s="1720" t="s">
        <v>98</v>
      </c>
      <c r="D427" s="1725">
        <v>4500183287</v>
      </c>
      <c r="E427" s="2948" t="s">
        <v>1600</v>
      </c>
      <c r="F427" s="1725" t="s">
        <v>1601</v>
      </c>
      <c r="G427" s="1728" t="s">
        <v>1567</v>
      </c>
      <c r="H427" s="1728" t="s">
        <v>1567</v>
      </c>
      <c r="I427" s="1746" t="s">
        <v>1568</v>
      </c>
      <c r="J427" s="1736">
        <v>2250</v>
      </c>
      <c r="K427" s="1747">
        <v>0</v>
      </c>
      <c r="L427" s="1747">
        <v>6</v>
      </c>
      <c r="M427" s="1747">
        <f t="shared" si="332"/>
        <v>375</v>
      </c>
      <c r="N427" s="1741">
        <v>46017</v>
      </c>
      <c r="O427" s="1741">
        <v>46015</v>
      </c>
      <c r="P427" s="1749"/>
      <c r="Q427" s="1764" t="s">
        <v>78</v>
      </c>
      <c r="R427" s="1754">
        <v>2250</v>
      </c>
      <c r="S427" s="1754">
        <f t="shared" si="333"/>
        <v>0</v>
      </c>
      <c r="T427" s="1754"/>
      <c r="U427" s="1765" t="s">
        <v>829</v>
      </c>
      <c r="V427" s="1746"/>
      <c r="W427" s="1746" t="s">
        <v>111</v>
      </c>
      <c r="X427" s="1767">
        <v>45973</v>
      </c>
      <c r="Y427" s="1783" t="s">
        <v>88</v>
      </c>
      <c r="Z427" s="1783" t="s">
        <v>88</v>
      </c>
      <c r="AA427" s="1783" t="s">
        <v>59</v>
      </c>
      <c r="AB427" s="1783"/>
      <c r="AC427" s="1772" t="s">
        <v>1569</v>
      </c>
      <c r="AD427" s="1784" t="s">
        <v>1570</v>
      </c>
      <c r="AE427" s="2091">
        <v>0.51</v>
      </c>
      <c r="AF427" s="2092">
        <f t="shared" si="334"/>
        <v>1147.5</v>
      </c>
      <c r="AG427" s="1722"/>
      <c r="AH427" s="1799" t="s">
        <v>81</v>
      </c>
      <c r="AI427" s="1799"/>
      <c r="AJ427" s="1799"/>
      <c r="AK427" s="1800">
        <f t="shared" si="335"/>
        <v>2250</v>
      </c>
      <c r="AL427" s="1800"/>
      <c r="AM427" s="1800"/>
      <c r="AN427" s="1800"/>
      <c r="AO427" s="1800">
        <f t="shared" si="336"/>
        <v>375</v>
      </c>
      <c r="AP427" s="1800"/>
      <c r="AQ427" s="1800"/>
      <c r="AR427" s="1800" t="s">
        <v>63</v>
      </c>
      <c r="AS427" s="1800">
        <f t="shared" si="337"/>
        <v>2250</v>
      </c>
      <c r="AT427" s="1800"/>
      <c r="AU427" s="1808">
        <f t="shared" si="338"/>
        <v>250</v>
      </c>
      <c r="AV427" s="1808">
        <f t="shared" si="339"/>
        <v>250</v>
      </c>
      <c r="AW427" s="1808">
        <f t="shared" si="340"/>
        <v>250</v>
      </c>
      <c r="AX427" s="1808">
        <f t="shared" si="341"/>
        <v>250</v>
      </c>
      <c r="AY427" s="1808">
        <f t="shared" si="342"/>
        <v>250</v>
      </c>
      <c r="AZ427" s="1808">
        <f t="shared" si="343"/>
        <v>250</v>
      </c>
      <c r="BA427" s="1808">
        <f t="shared" si="344"/>
        <v>250</v>
      </c>
      <c r="BB427" s="1808">
        <f t="shared" si="345"/>
        <v>250</v>
      </c>
      <c r="BC427" s="1808">
        <f t="shared" si="346"/>
        <v>250</v>
      </c>
      <c r="BD427" s="1808">
        <f t="shared" si="347"/>
        <v>239.583333333333</v>
      </c>
      <c r="BE427" s="1808">
        <f t="shared" si="348"/>
        <v>10.4166666666667</v>
      </c>
      <c r="BF427" s="1747"/>
      <c r="BG427" s="1818"/>
      <c r="BH427" s="1819"/>
      <c r="BI427" s="1819"/>
      <c r="BJ427" s="1819"/>
      <c r="BK427" s="1819"/>
      <c r="BL427" s="1819"/>
      <c r="BM427" s="1819"/>
      <c r="BN427" s="1819"/>
      <c r="BO427" s="1819"/>
      <c r="BP427" s="1819"/>
      <c r="BQ427" s="1819"/>
      <c r="BR427" s="1819"/>
      <c r="BS427" s="1819"/>
      <c r="BT427" s="1819"/>
      <c r="BU427" s="1819"/>
      <c r="BV427" s="1819"/>
      <c r="BW427" s="1819"/>
      <c r="BX427" s="1819"/>
      <c r="BY427" s="1819"/>
      <c r="BZ427" s="1819"/>
      <c r="CA427" s="1819"/>
      <c r="CB427" s="1819"/>
      <c r="CC427" s="1819"/>
      <c r="CD427" s="1819"/>
      <c r="CE427" s="1819"/>
      <c r="CF427" s="1819"/>
      <c r="CG427" s="1819"/>
      <c r="CH427" s="1819"/>
      <c r="CI427" s="1819"/>
      <c r="CJ427" s="1819"/>
      <c r="CK427" s="1819"/>
      <c r="CL427" s="1819"/>
      <c r="CM427" s="1819"/>
      <c r="CN427" s="1819"/>
      <c r="CO427" s="1819"/>
      <c r="CP427" s="1819"/>
      <c r="CQ427" s="1819"/>
      <c r="CR427" s="1819"/>
      <c r="CS427" s="1819"/>
      <c r="CT427" s="1819"/>
      <c r="CU427" s="1819"/>
      <c r="CV427" s="1819"/>
      <c r="CW427" s="1819"/>
      <c r="CX427" s="1819"/>
      <c r="CY427" s="1819"/>
      <c r="CZ427" s="1819"/>
      <c r="DA427" s="1819"/>
      <c r="DB427" s="1819"/>
      <c r="DC427" s="1819"/>
      <c r="DD427" s="1819"/>
      <c r="DE427" s="1819"/>
      <c r="DF427" s="1819"/>
      <c r="DG427" s="1819"/>
      <c r="DH427" s="1819"/>
      <c r="DI427" s="1819"/>
      <c r="DJ427" s="1819"/>
      <c r="DK427" s="1819"/>
      <c r="DL427" s="1819"/>
      <c r="DM427" s="1819"/>
      <c r="DN427" s="1819"/>
      <c r="DO427" s="1819"/>
      <c r="DP427" s="1819"/>
      <c r="DQ427" s="1819"/>
      <c r="DR427" s="1819"/>
      <c r="DS427" s="1819"/>
      <c r="DT427" s="1819"/>
      <c r="DU427" s="1819"/>
      <c r="DV427" s="1819"/>
      <c r="DW427" s="1819"/>
      <c r="DX427" s="1819"/>
      <c r="DY427" s="1819"/>
      <c r="DZ427" s="1819"/>
      <c r="EA427" s="1819"/>
      <c r="EB427" s="1819"/>
      <c r="EC427" s="1819"/>
      <c r="ED427" s="1819"/>
      <c r="EE427" s="1819"/>
      <c r="EF427" s="1819"/>
      <c r="EG427" s="1819"/>
      <c r="EH427" s="1819"/>
      <c r="EI427" s="1819"/>
      <c r="EJ427" s="1819"/>
      <c r="EK427" s="1819"/>
      <c r="EL427" s="1819"/>
      <c r="EM427" s="1819"/>
      <c r="EN427" s="1819"/>
      <c r="EO427" s="1819"/>
      <c r="EP427" s="1819"/>
      <c r="EQ427" s="1819"/>
      <c r="ER427" s="1819"/>
      <c r="ES427" s="1819"/>
      <c r="ET427" s="1819"/>
      <c r="EU427" s="1819"/>
      <c r="EV427" s="1819"/>
      <c r="EW427" s="1819"/>
      <c r="EX427" s="1819"/>
      <c r="EY427" s="1819"/>
      <c r="EZ427" s="1819"/>
      <c r="FA427" s="1819"/>
      <c r="FB427" s="1819"/>
      <c r="FC427" s="1819"/>
      <c r="FD427" s="1819"/>
      <c r="FE427" s="1819"/>
      <c r="FF427" s="1819"/>
      <c r="FG427" s="1819"/>
      <c r="FH427" s="1819"/>
      <c r="FI427" s="1819"/>
      <c r="FJ427" s="1819"/>
      <c r="FK427" s="1819"/>
      <c r="FL427" s="1819"/>
      <c r="FM427" s="1819"/>
      <c r="FN427" s="1819"/>
      <c r="FO427" s="1819"/>
      <c r="FP427" s="1819"/>
      <c r="FQ427" s="1819"/>
      <c r="FR427" s="1819"/>
      <c r="FS427" s="1819"/>
      <c r="FT427" s="1819"/>
      <c r="FU427" s="1819"/>
      <c r="FV427" s="1819"/>
      <c r="FW427" s="1819"/>
      <c r="FX427" s="1819"/>
      <c r="FY427" s="1819"/>
      <c r="FZ427" s="1819"/>
      <c r="GA427" s="1819"/>
      <c r="GB427" s="1819"/>
      <c r="GC427" s="1819"/>
      <c r="GD427" s="1819"/>
      <c r="GE427" s="1819"/>
      <c r="GF427" s="1819"/>
      <c r="GG427" s="1819"/>
      <c r="GH427" s="1819"/>
      <c r="GI427" s="1819"/>
      <c r="GJ427" s="1819"/>
      <c r="GK427" s="1819"/>
      <c r="GL427" s="1819"/>
      <c r="GM427" s="1819"/>
      <c r="GN427" s="1819"/>
      <c r="GO427" s="1819"/>
      <c r="GP427" s="1819"/>
      <c r="GQ427" s="1819"/>
      <c r="GR427" s="1819"/>
      <c r="GS427" s="1819"/>
      <c r="GT427" s="1819"/>
      <c r="GU427" s="1819"/>
      <c r="GV427" s="1819"/>
      <c r="GW427" s="1819"/>
      <c r="GX427" s="1819"/>
      <c r="GY427" s="1819"/>
      <c r="GZ427" s="1819"/>
      <c r="HA427" s="1819"/>
      <c r="HB427" s="1819"/>
      <c r="HC427" s="1819"/>
      <c r="HD427" s="1819"/>
      <c r="HE427" s="1819"/>
      <c r="HF427" s="1819"/>
      <c r="HG427" s="1819"/>
      <c r="HH427" s="1819"/>
      <c r="HI427" s="1819"/>
      <c r="HJ427" s="1819"/>
      <c r="HK427" s="1819"/>
      <c r="HL427" s="1819"/>
      <c r="HM427" s="1819"/>
      <c r="HN427" s="1819"/>
      <c r="HO427" s="1819"/>
      <c r="HP427" s="1819"/>
      <c r="HQ427" s="1819"/>
      <c r="HR427" s="1819"/>
      <c r="HS427" s="1819"/>
      <c r="HT427" s="1819"/>
      <c r="HU427" s="1819"/>
      <c r="HV427" s="1819"/>
      <c r="HW427" s="1819"/>
      <c r="HX427" s="1819"/>
      <c r="HY427" s="1819"/>
      <c r="HZ427" s="1819"/>
      <c r="IA427" s="1819"/>
      <c r="IB427" s="1819"/>
      <c r="IC427" s="1819"/>
      <c r="ID427" s="1819"/>
      <c r="IE427" s="1819"/>
      <c r="IF427" s="1819"/>
      <c r="IG427" s="1819"/>
      <c r="IH427" s="1819"/>
      <c r="II427" s="1819"/>
      <c r="IJ427" s="1819"/>
      <c r="IK427" s="1819"/>
      <c r="IL427" s="1819"/>
      <c r="IM427" s="1819"/>
      <c r="IN427" s="1819"/>
      <c r="IO427" s="1819"/>
      <c r="IP427" s="1819"/>
      <c r="IQ427" s="1819"/>
      <c r="IR427" s="1819"/>
      <c r="IS427" s="1819"/>
      <c r="IT427" s="1819"/>
      <c r="IU427" s="1819"/>
      <c r="IV427" s="1819"/>
      <c r="IW427" s="1819"/>
      <c r="IX427" s="1819"/>
      <c r="IY427" s="1819"/>
      <c r="IZ427" s="1819"/>
      <c r="JA427" s="1819"/>
      <c r="JB427" s="1819"/>
      <c r="JC427" s="1819"/>
      <c r="JD427" s="1819"/>
      <c r="JE427" s="1819"/>
      <c r="JF427" s="1819"/>
      <c r="JG427" s="1819"/>
      <c r="JH427" s="1819"/>
      <c r="JI427" s="1819"/>
      <c r="JJ427" s="1819"/>
      <c r="JK427" s="1819"/>
      <c r="JL427" s="1819"/>
      <c r="JM427" s="1819"/>
      <c r="JN427" s="1819"/>
      <c r="JO427" s="1819"/>
      <c r="JP427" s="1819"/>
      <c r="JQ427" s="1819"/>
      <c r="JR427" s="1819"/>
      <c r="JS427" s="1819"/>
      <c r="JT427" s="1819"/>
      <c r="JU427" s="1819"/>
      <c r="JV427" s="1819"/>
      <c r="JW427" s="1819"/>
      <c r="JX427" s="1819"/>
      <c r="JY427" s="1819"/>
      <c r="JZ427" s="1819"/>
      <c r="KA427" s="1819"/>
      <c r="KB427" s="1819"/>
      <c r="KC427" s="1819"/>
      <c r="KD427" s="1819"/>
      <c r="KE427" s="1819"/>
      <c r="KF427" s="1819"/>
      <c r="KG427" s="1819"/>
      <c r="KH427" s="1819"/>
      <c r="KI427" s="1819"/>
      <c r="KJ427" s="1819"/>
      <c r="KK427" s="1819"/>
      <c r="KL427" s="1819"/>
      <c r="KM427" s="1819"/>
      <c r="KN427" s="1819"/>
      <c r="KO427" s="1819"/>
      <c r="KP427" s="1819"/>
      <c r="KQ427" s="1819"/>
      <c r="KR427" s="1819"/>
      <c r="KS427" s="1819"/>
      <c r="KT427" s="1819"/>
      <c r="KU427" s="1819"/>
      <c r="KV427" s="1819"/>
      <c r="KW427" s="1819"/>
      <c r="KX427" s="1819"/>
      <c r="KY427" s="1819"/>
      <c r="KZ427" s="1819"/>
      <c r="LA427" s="1819"/>
      <c r="LB427" s="1819"/>
      <c r="LC427" s="1819"/>
      <c r="LD427" s="1819"/>
      <c r="LE427" s="1819"/>
      <c r="LF427" s="1819"/>
      <c r="LG427" s="1819"/>
      <c r="LH427" s="1819"/>
      <c r="LI427" s="1819"/>
      <c r="LJ427" s="1819"/>
      <c r="LK427" s="1819"/>
      <c r="LL427" s="1819"/>
      <c r="LM427" s="1819"/>
      <c r="LN427" s="1819"/>
      <c r="LO427" s="1819"/>
      <c r="LP427" s="1819"/>
    </row>
    <row r="428" s="1486" customFormat="1" ht="47" customHeight="1" spans="1:328">
      <c r="A428" s="1726">
        <v>45957</v>
      </c>
      <c r="B428" s="1724" t="s">
        <v>1564</v>
      </c>
      <c r="C428" s="1720" t="s">
        <v>98</v>
      </c>
      <c r="D428" s="1725">
        <v>4500183287</v>
      </c>
      <c r="E428" s="2948" t="s">
        <v>1602</v>
      </c>
      <c r="F428" s="1725" t="s">
        <v>1603</v>
      </c>
      <c r="G428" s="1728" t="s">
        <v>1567</v>
      </c>
      <c r="H428" s="1728" t="s">
        <v>1567</v>
      </c>
      <c r="I428" s="1746" t="s">
        <v>1568</v>
      </c>
      <c r="J428" s="1736">
        <v>2058</v>
      </c>
      <c r="K428" s="1747">
        <v>0</v>
      </c>
      <c r="L428" s="1747">
        <v>6</v>
      </c>
      <c r="M428" s="1747">
        <f t="shared" si="332"/>
        <v>343</v>
      </c>
      <c r="N428" s="1741">
        <v>46017</v>
      </c>
      <c r="O428" s="1741">
        <v>46015</v>
      </c>
      <c r="P428" s="1749"/>
      <c r="Q428" s="1764" t="s">
        <v>78</v>
      </c>
      <c r="R428" s="1754">
        <v>2058</v>
      </c>
      <c r="S428" s="1754">
        <f t="shared" si="333"/>
        <v>0</v>
      </c>
      <c r="T428" s="1754"/>
      <c r="U428" s="1765" t="s">
        <v>829</v>
      </c>
      <c r="V428" s="1746"/>
      <c r="W428" s="1746" t="s">
        <v>111</v>
      </c>
      <c r="X428" s="1767">
        <v>45973</v>
      </c>
      <c r="Y428" s="1783" t="s">
        <v>88</v>
      </c>
      <c r="Z428" s="1783" t="s">
        <v>88</v>
      </c>
      <c r="AA428" s="1783" t="s">
        <v>59</v>
      </c>
      <c r="AB428" s="1783"/>
      <c r="AC428" s="1772" t="s">
        <v>1569</v>
      </c>
      <c r="AD428" s="1784" t="s">
        <v>1570</v>
      </c>
      <c r="AE428" s="2091">
        <v>0.51</v>
      </c>
      <c r="AF428" s="2092">
        <f t="shared" si="334"/>
        <v>1049.58</v>
      </c>
      <c r="AG428" s="1722"/>
      <c r="AH428" s="1799" t="s">
        <v>81</v>
      </c>
      <c r="AI428" s="1799"/>
      <c r="AJ428" s="1799"/>
      <c r="AK428" s="1800">
        <f t="shared" si="335"/>
        <v>2058</v>
      </c>
      <c r="AL428" s="1800"/>
      <c r="AM428" s="1800"/>
      <c r="AN428" s="1800"/>
      <c r="AO428" s="1800">
        <f t="shared" si="336"/>
        <v>343</v>
      </c>
      <c r="AP428" s="1800"/>
      <c r="AQ428" s="1800"/>
      <c r="AR428" s="1800" t="s">
        <v>63</v>
      </c>
      <c r="AS428" s="1800">
        <f t="shared" si="337"/>
        <v>2058</v>
      </c>
      <c r="AT428" s="1800"/>
      <c r="AU428" s="1808">
        <f t="shared" si="338"/>
        <v>228.666666666667</v>
      </c>
      <c r="AV428" s="1808">
        <f t="shared" si="339"/>
        <v>228.666666666667</v>
      </c>
      <c r="AW428" s="1808">
        <f t="shared" si="340"/>
        <v>228.666666666667</v>
      </c>
      <c r="AX428" s="1808">
        <f t="shared" si="341"/>
        <v>228.666666666667</v>
      </c>
      <c r="AY428" s="1808">
        <f t="shared" si="342"/>
        <v>228.666666666667</v>
      </c>
      <c r="AZ428" s="1808">
        <f t="shared" si="343"/>
        <v>228.666666666667</v>
      </c>
      <c r="BA428" s="1808">
        <f t="shared" si="344"/>
        <v>228.666666666667</v>
      </c>
      <c r="BB428" s="1808">
        <f t="shared" si="345"/>
        <v>228.666666666667</v>
      </c>
      <c r="BC428" s="1808">
        <f t="shared" si="346"/>
        <v>228.666666666667</v>
      </c>
      <c r="BD428" s="1808">
        <f t="shared" si="347"/>
        <v>219.138888888889</v>
      </c>
      <c r="BE428" s="1808">
        <f t="shared" si="348"/>
        <v>9.52777777777778</v>
      </c>
      <c r="BF428" s="1747"/>
      <c r="BG428" s="1818"/>
      <c r="BH428" s="1819"/>
      <c r="BI428" s="1819"/>
      <c r="BJ428" s="1819"/>
      <c r="BK428" s="1819"/>
      <c r="BL428" s="1819"/>
      <c r="BM428" s="1819"/>
      <c r="BN428" s="1819"/>
      <c r="BO428" s="1819"/>
      <c r="BP428" s="1819"/>
      <c r="BQ428" s="1819"/>
      <c r="BR428" s="1819"/>
      <c r="BS428" s="1819"/>
      <c r="BT428" s="1819"/>
      <c r="BU428" s="1819"/>
      <c r="BV428" s="1819"/>
      <c r="BW428" s="1819"/>
      <c r="BX428" s="1819"/>
      <c r="BY428" s="1819"/>
      <c r="BZ428" s="1819"/>
      <c r="CA428" s="1819"/>
      <c r="CB428" s="1819"/>
      <c r="CC428" s="1819"/>
      <c r="CD428" s="1819"/>
      <c r="CE428" s="1819"/>
      <c r="CF428" s="1819"/>
      <c r="CG428" s="1819"/>
      <c r="CH428" s="1819"/>
      <c r="CI428" s="1819"/>
      <c r="CJ428" s="1819"/>
      <c r="CK428" s="1819"/>
      <c r="CL428" s="1819"/>
      <c r="CM428" s="1819"/>
      <c r="CN428" s="1819"/>
      <c r="CO428" s="1819"/>
      <c r="CP428" s="1819"/>
      <c r="CQ428" s="1819"/>
      <c r="CR428" s="1819"/>
      <c r="CS428" s="1819"/>
      <c r="CT428" s="1819"/>
      <c r="CU428" s="1819"/>
      <c r="CV428" s="1819"/>
      <c r="CW428" s="1819"/>
      <c r="CX428" s="1819"/>
      <c r="CY428" s="1819"/>
      <c r="CZ428" s="1819"/>
      <c r="DA428" s="1819"/>
      <c r="DB428" s="1819"/>
      <c r="DC428" s="1819"/>
      <c r="DD428" s="1819"/>
      <c r="DE428" s="1819"/>
      <c r="DF428" s="1819"/>
      <c r="DG428" s="1819"/>
      <c r="DH428" s="1819"/>
      <c r="DI428" s="1819"/>
      <c r="DJ428" s="1819"/>
      <c r="DK428" s="1819"/>
      <c r="DL428" s="1819"/>
      <c r="DM428" s="1819"/>
      <c r="DN428" s="1819"/>
      <c r="DO428" s="1819"/>
      <c r="DP428" s="1819"/>
      <c r="DQ428" s="1819"/>
      <c r="DR428" s="1819"/>
      <c r="DS428" s="1819"/>
      <c r="DT428" s="1819"/>
      <c r="DU428" s="1819"/>
      <c r="DV428" s="1819"/>
      <c r="DW428" s="1819"/>
      <c r="DX428" s="1819"/>
      <c r="DY428" s="1819"/>
      <c r="DZ428" s="1819"/>
      <c r="EA428" s="1819"/>
      <c r="EB428" s="1819"/>
      <c r="EC428" s="1819"/>
      <c r="ED428" s="1819"/>
      <c r="EE428" s="1819"/>
      <c r="EF428" s="1819"/>
      <c r="EG428" s="1819"/>
      <c r="EH428" s="1819"/>
      <c r="EI428" s="1819"/>
      <c r="EJ428" s="1819"/>
      <c r="EK428" s="1819"/>
      <c r="EL428" s="1819"/>
      <c r="EM428" s="1819"/>
      <c r="EN428" s="1819"/>
      <c r="EO428" s="1819"/>
      <c r="EP428" s="1819"/>
      <c r="EQ428" s="1819"/>
      <c r="ER428" s="1819"/>
      <c r="ES428" s="1819"/>
      <c r="ET428" s="1819"/>
      <c r="EU428" s="1819"/>
      <c r="EV428" s="1819"/>
      <c r="EW428" s="1819"/>
      <c r="EX428" s="1819"/>
      <c r="EY428" s="1819"/>
      <c r="EZ428" s="1819"/>
      <c r="FA428" s="1819"/>
      <c r="FB428" s="1819"/>
      <c r="FC428" s="1819"/>
      <c r="FD428" s="1819"/>
      <c r="FE428" s="1819"/>
      <c r="FF428" s="1819"/>
      <c r="FG428" s="1819"/>
      <c r="FH428" s="1819"/>
      <c r="FI428" s="1819"/>
      <c r="FJ428" s="1819"/>
      <c r="FK428" s="1819"/>
      <c r="FL428" s="1819"/>
      <c r="FM428" s="1819"/>
      <c r="FN428" s="1819"/>
      <c r="FO428" s="1819"/>
      <c r="FP428" s="1819"/>
      <c r="FQ428" s="1819"/>
      <c r="FR428" s="1819"/>
      <c r="FS428" s="1819"/>
      <c r="FT428" s="1819"/>
      <c r="FU428" s="1819"/>
      <c r="FV428" s="1819"/>
      <c r="FW428" s="1819"/>
      <c r="FX428" s="1819"/>
      <c r="FY428" s="1819"/>
      <c r="FZ428" s="1819"/>
      <c r="GA428" s="1819"/>
      <c r="GB428" s="1819"/>
      <c r="GC428" s="1819"/>
      <c r="GD428" s="1819"/>
      <c r="GE428" s="1819"/>
      <c r="GF428" s="1819"/>
      <c r="GG428" s="1819"/>
      <c r="GH428" s="1819"/>
      <c r="GI428" s="1819"/>
      <c r="GJ428" s="1819"/>
      <c r="GK428" s="1819"/>
      <c r="GL428" s="1819"/>
      <c r="GM428" s="1819"/>
      <c r="GN428" s="1819"/>
      <c r="GO428" s="1819"/>
      <c r="GP428" s="1819"/>
      <c r="GQ428" s="1819"/>
      <c r="GR428" s="1819"/>
      <c r="GS428" s="1819"/>
      <c r="GT428" s="1819"/>
      <c r="GU428" s="1819"/>
      <c r="GV428" s="1819"/>
      <c r="GW428" s="1819"/>
      <c r="GX428" s="1819"/>
      <c r="GY428" s="1819"/>
      <c r="GZ428" s="1819"/>
      <c r="HA428" s="1819"/>
      <c r="HB428" s="1819"/>
      <c r="HC428" s="1819"/>
      <c r="HD428" s="1819"/>
      <c r="HE428" s="1819"/>
      <c r="HF428" s="1819"/>
      <c r="HG428" s="1819"/>
      <c r="HH428" s="1819"/>
      <c r="HI428" s="1819"/>
      <c r="HJ428" s="1819"/>
      <c r="HK428" s="1819"/>
      <c r="HL428" s="1819"/>
      <c r="HM428" s="1819"/>
      <c r="HN428" s="1819"/>
      <c r="HO428" s="1819"/>
      <c r="HP428" s="1819"/>
      <c r="HQ428" s="1819"/>
      <c r="HR428" s="1819"/>
      <c r="HS428" s="1819"/>
      <c r="HT428" s="1819"/>
      <c r="HU428" s="1819"/>
      <c r="HV428" s="1819"/>
      <c r="HW428" s="1819"/>
      <c r="HX428" s="1819"/>
      <c r="HY428" s="1819"/>
      <c r="HZ428" s="1819"/>
      <c r="IA428" s="1819"/>
      <c r="IB428" s="1819"/>
      <c r="IC428" s="1819"/>
      <c r="ID428" s="1819"/>
      <c r="IE428" s="1819"/>
      <c r="IF428" s="1819"/>
      <c r="IG428" s="1819"/>
      <c r="IH428" s="1819"/>
      <c r="II428" s="1819"/>
      <c r="IJ428" s="1819"/>
      <c r="IK428" s="1819"/>
      <c r="IL428" s="1819"/>
      <c r="IM428" s="1819"/>
      <c r="IN428" s="1819"/>
      <c r="IO428" s="1819"/>
      <c r="IP428" s="1819"/>
      <c r="IQ428" s="1819"/>
      <c r="IR428" s="1819"/>
      <c r="IS428" s="1819"/>
      <c r="IT428" s="1819"/>
      <c r="IU428" s="1819"/>
      <c r="IV428" s="1819"/>
      <c r="IW428" s="1819"/>
      <c r="IX428" s="1819"/>
      <c r="IY428" s="1819"/>
      <c r="IZ428" s="1819"/>
      <c r="JA428" s="1819"/>
      <c r="JB428" s="1819"/>
      <c r="JC428" s="1819"/>
      <c r="JD428" s="1819"/>
      <c r="JE428" s="1819"/>
      <c r="JF428" s="1819"/>
      <c r="JG428" s="1819"/>
      <c r="JH428" s="1819"/>
      <c r="JI428" s="1819"/>
      <c r="JJ428" s="1819"/>
      <c r="JK428" s="1819"/>
      <c r="JL428" s="1819"/>
      <c r="JM428" s="1819"/>
      <c r="JN428" s="1819"/>
      <c r="JO428" s="1819"/>
      <c r="JP428" s="1819"/>
      <c r="JQ428" s="1819"/>
      <c r="JR428" s="1819"/>
      <c r="JS428" s="1819"/>
      <c r="JT428" s="1819"/>
      <c r="JU428" s="1819"/>
      <c r="JV428" s="1819"/>
      <c r="JW428" s="1819"/>
      <c r="JX428" s="1819"/>
      <c r="JY428" s="1819"/>
      <c r="JZ428" s="1819"/>
      <c r="KA428" s="1819"/>
      <c r="KB428" s="1819"/>
      <c r="KC428" s="1819"/>
      <c r="KD428" s="1819"/>
      <c r="KE428" s="1819"/>
      <c r="KF428" s="1819"/>
      <c r="KG428" s="1819"/>
      <c r="KH428" s="1819"/>
      <c r="KI428" s="1819"/>
      <c r="KJ428" s="1819"/>
      <c r="KK428" s="1819"/>
      <c r="KL428" s="1819"/>
      <c r="KM428" s="1819"/>
      <c r="KN428" s="1819"/>
      <c r="KO428" s="1819"/>
      <c r="KP428" s="1819"/>
      <c r="KQ428" s="1819"/>
      <c r="KR428" s="1819"/>
      <c r="KS428" s="1819"/>
      <c r="KT428" s="1819"/>
      <c r="KU428" s="1819"/>
      <c r="KV428" s="1819"/>
      <c r="KW428" s="1819"/>
      <c r="KX428" s="1819"/>
      <c r="KY428" s="1819"/>
      <c r="KZ428" s="1819"/>
      <c r="LA428" s="1819"/>
      <c r="LB428" s="1819"/>
      <c r="LC428" s="1819"/>
      <c r="LD428" s="1819"/>
      <c r="LE428" s="1819"/>
      <c r="LF428" s="1819"/>
      <c r="LG428" s="1819"/>
      <c r="LH428" s="1819"/>
      <c r="LI428" s="1819"/>
      <c r="LJ428" s="1819"/>
      <c r="LK428" s="1819"/>
      <c r="LL428" s="1819"/>
      <c r="LM428" s="1819"/>
      <c r="LN428" s="1819"/>
      <c r="LO428" s="1819"/>
      <c r="LP428" s="1819"/>
    </row>
    <row r="429" s="1486" customFormat="1" ht="47" customHeight="1" spans="1:328">
      <c r="A429" s="1726">
        <v>45957</v>
      </c>
      <c r="B429" s="1724" t="s">
        <v>1564</v>
      </c>
      <c r="C429" s="1720" t="s">
        <v>98</v>
      </c>
      <c r="D429" s="1725">
        <v>4500183287</v>
      </c>
      <c r="E429" s="2948" t="s">
        <v>1604</v>
      </c>
      <c r="F429" s="1725" t="s">
        <v>1605</v>
      </c>
      <c r="G429" s="1728" t="s">
        <v>1567</v>
      </c>
      <c r="H429" s="1728" t="s">
        <v>1567</v>
      </c>
      <c r="I429" s="1746" t="s">
        <v>1568</v>
      </c>
      <c r="J429" s="1736">
        <v>456</v>
      </c>
      <c r="K429" s="1747">
        <v>0</v>
      </c>
      <c r="L429" s="1747">
        <v>6</v>
      </c>
      <c r="M429" s="1747">
        <f t="shared" si="332"/>
        <v>76</v>
      </c>
      <c r="N429" s="1741">
        <v>46017</v>
      </c>
      <c r="O429" s="1741">
        <v>46015</v>
      </c>
      <c r="P429" s="1749"/>
      <c r="Q429" s="1764" t="s">
        <v>78</v>
      </c>
      <c r="R429" s="1754">
        <v>456</v>
      </c>
      <c r="S429" s="1754">
        <f t="shared" si="333"/>
        <v>0</v>
      </c>
      <c r="T429" s="1754"/>
      <c r="U429" s="1765" t="s">
        <v>829</v>
      </c>
      <c r="V429" s="1746"/>
      <c r="W429" s="1746" t="s">
        <v>111</v>
      </c>
      <c r="X429" s="1767">
        <v>45973</v>
      </c>
      <c r="Y429" s="1783" t="s">
        <v>88</v>
      </c>
      <c r="Z429" s="1783" t="s">
        <v>88</v>
      </c>
      <c r="AA429" s="1783" t="s">
        <v>59</v>
      </c>
      <c r="AB429" s="1783"/>
      <c r="AC429" s="1772" t="s">
        <v>1569</v>
      </c>
      <c r="AD429" s="1784" t="s">
        <v>1570</v>
      </c>
      <c r="AE429" s="2091">
        <v>0.51</v>
      </c>
      <c r="AF429" s="2092">
        <f t="shared" si="334"/>
        <v>232.56</v>
      </c>
      <c r="AG429" s="1722"/>
      <c r="AH429" s="1799" t="s">
        <v>81</v>
      </c>
      <c r="AI429" s="1799"/>
      <c r="AJ429" s="1799"/>
      <c r="AK429" s="1800">
        <f t="shared" si="335"/>
        <v>456</v>
      </c>
      <c r="AL429" s="1800"/>
      <c r="AM429" s="1800"/>
      <c r="AN429" s="1800"/>
      <c r="AO429" s="1800">
        <f t="shared" si="336"/>
        <v>76</v>
      </c>
      <c r="AP429" s="1800"/>
      <c r="AQ429" s="1800"/>
      <c r="AR429" s="1800" t="s">
        <v>63</v>
      </c>
      <c r="AS429" s="1800">
        <f t="shared" si="337"/>
        <v>456</v>
      </c>
      <c r="AT429" s="1800"/>
      <c r="AU429" s="1808">
        <f t="shared" si="338"/>
        <v>50.6666666666667</v>
      </c>
      <c r="AV429" s="1808">
        <f t="shared" si="339"/>
        <v>50.6666666666667</v>
      </c>
      <c r="AW429" s="1808">
        <f t="shared" si="340"/>
        <v>50.6666666666667</v>
      </c>
      <c r="AX429" s="1808">
        <f t="shared" si="341"/>
        <v>50.6666666666667</v>
      </c>
      <c r="AY429" s="1808">
        <f t="shared" si="342"/>
        <v>50.6666666666667</v>
      </c>
      <c r="AZ429" s="1808">
        <f t="shared" si="343"/>
        <v>50.6666666666667</v>
      </c>
      <c r="BA429" s="1808">
        <f t="shared" si="344"/>
        <v>50.6666666666667</v>
      </c>
      <c r="BB429" s="1808">
        <f t="shared" si="345"/>
        <v>50.6666666666667</v>
      </c>
      <c r="BC429" s="1808">
        <f t="shared" si="346"/>
        <v>50.6666666666667</v>
      </c>
      <c r="BD429" s="1808">
        <f t="shared" si="347"/>
        <v>48.5555555555556</v>
      </c>
      <c r="BE429" s="1808">
        <f t="shared" si="348"/>
        <v>2.11111111111111</v>
      </c>
      <c r="BF429" s="1747"/>
      <c r="BG429" s="1818"/>
      <c r="BH429" s="1819"/>
      <c r="BI429" s="1819"/>
      <c r="BJ429" s="1819"/>
      <c r="BK429" s="1819"/>
      <c r="BL429" s="1819"/>
      <c r="BM429" s="1819"/>
      <c r="BN429" s="1819"/>
      <c r="BO429" s="1819"/>
      <c r="BP429" s="1819"/>
      <c r="BQ429" s="1819"/>
      <c r="BR429" s="1819"/>
      <c r="BS429" s="1819"/>
      <c r="BT429" s="1819"/>
      <c r="BU429" s="1819"/>
      <c r="BV429" s="1819"/>
      <c r="BW429" s="1819"/>
      <c r="BX429" s="1819"/>
      <c r="BY429" s="1819"/>
      <c r="BZ429" s="1819"/>
      <c r="CA429" s="1819"/>
      <c r="CB429" s="1819"/>
      <c r="CC429" s="1819"/>
      <c r="CD429" s="1819"/>
      <c r="CE429" s="1819"/>
      <c r="CF429" s="1819"/>
      <c r="CG429" s="1819"/>
      <c r="CH429" s="1819"/>
      <c r="CI429" s="1819"/>
      <c r="CJ429" s="1819"/>
      <c r="CK429" s="1819"/>
      <c r="CL429" s="1819"/>
      <c r="CM429" s="1819"/>
      <c r="CN429" s="1819"/>
      <c r="CO429" s="1819"/>
      <c r="CP429" s="1819"/>
      <c r="CQ429" s="1819"/>
      <c r="CR429" s="1819"/>
      <c r="CS429" s="1819"/>
      <c r="CT429" s="1819"/>
      <c r="CU429" s="1819"/>
      <c r="CV429" s="1819"/>
      <c r="CW429" s="1819"/>
      <c r="CX429" s="1819"/>
      <c r="CY429" s="1819"/>
      <c r="CZ429" s="1819"/>
      <c r="DA429" s="1819"/>
      <c r="DB429" s="1819"/>
      <c r="DC429" s="1819"/>
      <c r="DD429" s="1819"/>
      <c r="DE429" s="1819"/>
      <c r="DF429" s="1819"/>
      <c r="DG429" s="1819"/>
      <c r="DH429" s="1819"/>
      <c r="DI429" s="1819"/>
      <c r="DJ429" s="1819"/>
      <c r="DK429" s="1819"/>
      <c r="DL429" s="1819"/>
      <c r="DM429" s="1819"/>
      <c r="DN429" s="1819"/>
      <c r="DO429" s="1819"/>
      <c r="DP429" s="1819"/>
      <c r="DQ429" s="1819"/>
      <c r="DR429" s="1819"/>
      <c r="DS429" s="1819"/>
      <c r="DT429" s="1819"/>
      <c r="DU429" s="1819"/>
      <c r="DV429" s="1819"/>
      <c r="DW429" s="1819"/>
      <c r="DX429" s="1819"/>
      <c r="DY429" s="1819"/>
      <c r="DZ429" s="1819"/>
      <c r="EA429" s="1819"/>
      <c r="EB429" s="1819"/>
      <c r="EC429" s="1819"/>
      <c r="ED429" s="1819"/>
      <c r="EE429" s="1819"/>
      <c r="EF429" s="1819"/>
      <c r="EG429" s="1819"/>
      <c r="EH429" s="1819"/>
      <c r="EI429" s="1819"/>
      <c r="EJ429" s="1819"/>
      <c r="EK429" s="1819"/>
      <c r="EL429" s="1819"/>
      <c r="EM429" s="1819"/>
      <c r="EN429" s="1819"/>
      <c r="EO429" s="1819"/>
      <c r="EP429" s="1819"/>
      <c r="EQ429" s="1819"/>
      <c r="ER429" s="1819"/>
      <c r="ES429" s="1819"/>
      <c r="ET429" s="1819"/>
      <c r="EU429" s="1819"/>
      <c r="EV429" s="1819"/>
      <c r="EW429" s="1819"/>
      <c r="EX429" s="1819"/>
      <c r="EY429" s="1819"/>
      <c r="EZ429" s="1819"/>
      <c r="FA429" s="1819"/>
      <c r="FB429" s="1819"/>
      <c r="FC429" s="1819"/>
      <c r="FD429" s="1819"/>
      <c r="FE429" s="1819"/>
      <c r="FF429" s="1819"/>
      <c r="FG429" s="1819"/>
      <c r="FH429" s="1819"/>
      <c r="FI429" s="1819"/>
      <c r="FJ429" s="1819"/>
      <c r="FK429" s="1819"/>
      <c r="FL429" s="1819"/>
      <c r="FM429" s="1819"/>
      <c r="FN429" s="1819"/>
      <c r="FO429" s="1819"/>
      <c r="FP429" s="1819"/>
      <c r="FQ429" s="1819"/>
      <c r="FR429" s="1819"/>
      <c r="FS429" s="1819"/>
      <c r="FT429" s="1819"/>
      <c r="FU429" s="1819"/>
      <c r="FV429" s="1819"/>
      <c r="FW429" s="1819"/>
      <c r="FX429" s="1819"/>
      <c r="FY429" s="1819"/>
      <c r="FZ429" s="1819"/>
      <c r="GA429" s="1819"/>
      <c r="GB429" s="1819"/>
      <c r="GC429" s="1819"/>
      <c r="GD429" s="1819"/>
      <c r="GE429" s="1819"/>
      <c r="GF429" s="1819"/>
      <c r="GG429" s="1819"/>
      <c r="GH429" s="1819"/>
      <c r="GI429" s="1819"/>
      <c r="GJ429" s="1819"/>
      <c r="GK429" s="1819"/>
      <c r="GL429" s="1819"/>
      <c r="GM429" s="1819"/>
      <c r="GN429" s="1819"/>
      <c r="GO429" s="1819"/>
      <c r="GP429" s="1819"/>
      <c r="GQ429" s="1819"/>
      <c r="GR429" s="1819"/>
      <c r="GS429" s="1819"/>
      <c r="GT429" s="1819"/>
      <c r="GU429" s="1819"/>
      <c r="GV429" s="1819"/>
      <c r="GW429" s="1819"/>
      <c r="GX429" s="1819"/>
      <c r="GY429" s="1819"/>
      <c r="GZ429" s="1819"/>
      <c r="HA429" s="1819"/>
      <c r="HB429" s="1819"/>
      <c r="HC429" s="1819"/>
      <c r="HD429" s="1819"/>
      <c r="HE429" s="1819"/>
      <c r="HF429" s="1819"/>
      <c r="HG429" s="1819"/>
      <c r="HH429" s="1819"/>
      <c r="HI429" s="1819"/>
      <c r="HJ429" s="1819"/>
      <c r="HK429" s="1819"/>
      <c r="HL429" s="1819"/>
      <c r="HM429" s="1819"/>
      <c r="HN429" s="1819"/>
      <c r="HO429" s="1819"/>
      <c r="HP429" s="1819"/>
      <c r="HQ429" s="1819"/>
      <c r="HR429" s="1819"/>
      <c r="HS429" s="1819"/>
      <c r="HT429" s="1819"/>
      <c r="HU429" s="1819"/>
      <c r="HV429" s="1819"/>
      <c r="HW429" s="1819"/>
      <c r="HX429" s="1819"/>
      <c r="HY429" s="1819"/>
      <c r="HZ429" s="1819"/>
      <c r="IA429" s="1819"/>
      <c r="IB429" s="1819"/>
      <c r="IC429" s="1819"/>
      <c r="ID429" s="1819"/>
      <c r="IE429" s="1819"/>
      <c r="IF429" s="1819"/>
      <c r="IG429" s="1819"/>
      <c r="IH429" s="1819"/>
      <c r="II429" s="1819"/>
      <c r="IJ429" s="1819"/>
      <c r="IK429" s="1819"/>
      <c r="IL429" s="1819"/>
      <c r="IM429" s="1819"/>
      <c r="IN429" s="1819"/>
      <c r="IO429" s="1819"/>
      <c r="IP429" s="1819"/>
      <c r="IQ429" s="1819"/>
      <c r="IR429" s="1819"/>
      <c r="IS429" s="1819"/>
      <c r="IT429" s="1819"/>
      <c r="IU429" s="1819"/>
      <c r="IV429" s="1819"/>
      <c r="IW429" s="1819"/>
      <c r="IX429" s="1819"/>
      <c r="IY429" s="1819"/>
      <c r="IZ429" s="1819"/>
      <c r="JA429" s="1819"/>
      <c r="JB429" s="1819"/>
      <c r="JC429" s="1819"/>
      <c r="JD429" s="1819"/>
      <c r="JE429" s="1819"/>
      <c r="JF429" s="1819"/>
      <c r="JG429" s="1819"/>
      <c r="JH429" s="1819"/>
      <c r="JI429" s="1819"/>
      <c r="JJ429" s="1819"/>
      <c r="JK429" s="1819"/>
      <c r="JL429" s="1819"/>
      <c r="JM429" s="1819"/>
      <c r="JN429" s="1819"/>
      <c r="JO429" s="1819"/>
      <c r="JP429" s="1819"/>
      <c r="JQ429" s="1819"/>
      <c r="JR429" s="1819"/>
      <c r="JS429" s="1819"/>
      <c r="JT429" s="1819"/>
      <c r="JU429" s="1819"/>
      <c r="JV429" s="1819"/>
      <c r="JW429" s="1819"/>
      <c r="JX429" s="1819"/>
      <c r="JY429" s="1819"/>
      <c r="JZ429" s="1819"/>
      <c r="KA429" s="1819"/>
      <c r="KB429" s="1819"/>
      <c r="KC429" s="1819"/>
      <c r="KD429" s="1819"/>
      <c r="KE429" s="1819"/>
      <c r="KF429" s="1819"/>
      <c r="KG429" s="1819"/>
      <c r="KH429" s="1819"/>
      <c r="KI429" s="1819"/>
      <c r="KJ429" s="1819"/>
      <c r="KK429" s="1819"/>
      <c r="KL429" s="1819"/>
      <c r="KM429" s="1819"/>
      <c r="KN429" s="1819"/>
      <c r="KO429" s="1819"/>
      <c r="KP429" s="1819"/>
      <c r="KQ429" s="1819"/>
      <c r="KR429" s="1819"/>
      <c r="KS429" s="1819"/>
      <c r="KT429" s="1819"/>
      <c r="KU429" s="1819"/>
      <c r="KV429" s="1819"/>
      <c r="KW429" s="1819"/>
      <c r="KX429" s="1819"/>
      <c r="KY429" s="1819"/>
      <c r="KZ429" s="1819"/>
      <c r="LA429" s="1819"/>
      <c r="LB429" s="1819"/>
      <c r="LC429" s="1819"/>
      <c r="LD429" s="1819"/>
      <c r="LE429" s="1819"/>
      <c r="LF429" s="1819"/>
      <c r="LG429" s="1819"/>
      <c r="LH429" s="1819"/>
      <c r="LI429" s="1819"/>
      <c r="LJ429" s="1819"/>
      <c r="LK429" s="1819"/>
      <c r="LL429" s="1819"/>
      <c r="LM429" s="1819"/>
      <c r="LN429" s="1819"/>
      <c r="LO429" s="1819"/>
      <c r="LP429" s="1819"/>
    </row>
    <row r="430" s="1486" customFormat="1" ht="47" customHeight="1" spans="1:328">
      <c r="A430" s="1726">
        <v>45957</v>
      </c>
      <c r="B430" s="1724" t="s">
        <v>1564</v>
      </c>
      <c r="C430" s="1720" t="s">
        <v>98</v>
      </c>
      <c r="D430" s="1725">
        <v>4500183287</v>
      </c>
      <c r="E430" s="2948" t="s">
        <v>1606</v>
      </c>
      <c r="F430" s="1725" t="s">
        <v>1607</v>
      </c>
      <c r="G430" s="1728" t="s">
        <v>1567</v>
      </c>
      <c r="H430" s="1728" t="s">
        <v>1567</v>
      </c>
      <c r="I430" s="1746" t="s">
        <v>1568</v>
      </c>
      <c r="J430" s="1736">
        <v>522</v>
      </c>
      <c r="K430" s="1747">
        <v>0</v>
      </c>
      <c r="L430" s="1747">
        <v>6</v>
      </c>
      <c r="M430" s="1747">
        <f t="shared" si="332"/>
        <v>87</v>
      </c>
      <c r="N430" s="1741">
        <v>46017</v>
      </c>
      <c r="O430" s="1741">
        <v>46015</v>
      </c>
      <c r="P430" s="1749"/>
      <c r="Q430" s="1764" t="s">
        <v>78</v>
      </c>
      <c r="R430" s="1754">
        <v>522</v>
      </c>
      <c r="S430" s="1754">
        <f t="shared" si="333"/>
        <v>0</v>
      </c>
      <c r="T430" s="1754"/>
      <c r="U430" s="1765" t="s">
        <v>829</v>
      </c>
      <c r="V430" s="1746"/>
      <c r="W430" s="1746" t="s">
        <v>111</v>
      </c>
      <c r="X430" s="1767">
        <v>45973</v>
      </c>
      <c r="Y430" s="1783" t="s">
        <v>88</v>
      </c>
      <c r="Z430" s="1783" t="s">
        <v>88</v>
      </c>
      <c r="AA430" s="1783" t="s">
        <v>59</v>
      </c>
      <c r="AB430" s="1783"/>
      <c r="AC430" s="1772" t="s">
        <v>1569</v>
      </c>
      <c r="AD430" s="1784" t="s">
        <v>1570</v>
      </c>
      <c r="AE430" s="2091">
        <v>0.51</v>
      </c>
      <c r="AF430" s="2092">
        <f t="shared" si="334"/>
        <v>266.22</v>
      </c>
      <c r="AG430" s="1722"/>
      <c r="AH430" s="1799" t="s">
        <v>81</v>
      </c>
      <c r="AI430" s="1799"/>
      <c r="AJ430" s="1799"/>
      <c r="AK430" s="1800">
        <f t="shared" si="335"/>
        <v>522</v>
      </c>
      <c r="AL430" s="1800"/>
      <c r="AM430" s="1800"/>
      <c r="AN430" s="1800"/>
      <c r="AO430" s="1800">
        <f t="shared" si="336"/>
        <v>87</v>
      </c>
      <c r="AP430" s="1800"/>
      <c r="AQ430" s="1800"/>
      <c r="AR430" s="1800" t="s">
        <v>63</v>
      </c>
      <c r="AS430" s="1800">
        <f t="shared" si="337"/>
        <v>522</v>
      </c>
      <c r="AT430" s="1800"/>
      <c r="AU430" s="1808">
        <f t="shared" si="338"/>
        <v>58</v>
      </c>
      <c r="AV430" s="1808">
        <f t="shared" si="339"/>
        <v>58</v>
      </c>
      <c r="AW430" s="1808">
        <f t="shared" si="340"/>
        <v>58</v>
      </c>
      <c r="AX430" s="1808">
        <f t="shared" si="341"/>
        <v>58</v>
      </c>
      <c r="AY430" s="1808">
        <f t="shared" si="342"/>
        <v>58</v>
      </c>
      <c r="AZ430" s="1808">
        <f t="shared" si="343"/>
        <v>58</v>
      </c>
      <c r="BA430" s="1808">
        <f t="shared" si="344"/>
        <v>58</v>
      </c>
      <c r="BB430" s="1808">
        <f t="shared" si="345"/>
        <v>58</v>
      </c>
      <c r="BC430" s="1808">
        <f t="shared" si="346"/>
        <v>58</v>
      </c>
      <c r="BD430" s="1808">
        <f t="shared" si="347"/>
        <v>55.5833333333333</v>
      </c>
      <c r="BE430" s="1808">
        <f t="shared" si="348"/>
        <v>2.41666666666667</v>
      </c>
      <c r="BF430" s="1747"/>
      <c r="BG430" s="1818"/>
      <c r="BH430" s="1819"/>
      <c r="BI430" s="1819"/>
      <c r="BJ430" s="1819"/>
      <c r="BK430" s="1819"/>
      <c r="BL430" s="1819"/>
      <c r="BM430" s="1819"/>
      <c r="BN430" s="1819"/>
      <c r="BO430" s="1819"/>
      <c r="BP430" s="1819"/>
      <c r="BQ430" s="1819"/>
      <c r="BR430" s="1819"/>
      <c r="BS430" s="1819"/>
      <c r="BT430" s="1819"/>
      <c r="BU430" s="1819"/>
      <c r="BV430" s="1819"/>
      <c r="BW430" s="1819"/>
      <c r="BX430" s="1819"/>
      <c r="BY430" s="1819"/>
      <c r="BZ430" s="1819"/>
      <c r="CA430" s="1819"/>
      <c r="CB430" s="1819"/>
      <c r="CC430" s="1819"/>
      <c r="CD430" s="1819"/>
      <c r="CE430" s="1819"/>
      <c r="CF430" s="1819"/>
      <c r="CG430" s="1819"/>
      <c r="CH430" s="1819"/>
      <c r="CI430" s="1819"/>
      <c r="CJ430" s="1819"/>
      <c r="CK430" s="1819"/>
      <c r="CL430" s="1819"/>
      <c r="CM430" s="1819"/>
      <c r="CN430" s="1819"/>
      <c r="CO430" s="1819"/>
      <c r="CP430" s="1819"/>
      <c r="CQ430" s="1819"/>
      <c r="CR430" s="1819"/>
      <c r="CS430" s="1819"/>
      <c r="CT430" s="1819"/>
      <c r="CU430" s="1819"/>
      <c r="CV430" s="1819"/>
      <c r="CW430" s="1819"/>
      <c r="CX430" s="1819"/>
      <c r="CY430" s="1819"/>
      <c r="CZ430" s="1819"/>
      <c r="DA430" s="1819"/>
      <c r="DB430" s="1819"/>
      <c r="DC430" s="1819"/>
      <c r="DD430" s="1819"/>
      <c r="DE430" s="1819"/>
      <c r="DF430" s="1819"/>
      <c r="DG430" s="1819"/>
      <c r="DH430" s="1819"/>
      <c r="DI430" s="1819"/>
      <c r="DJ430" s="1819"/>
      <c r="DK430" s="1819"/>
      <c r="DL430" s="1819"/>
      <c r="DM430" s="1819"/>
      <c r="DN430" s="1819"/>
      <c r="DO430" s="1819"/>
      <c r="DP430" s="1819"/>
      <c r="DQ430" s="1819"/>
      <c r="DR430" s="1819"/>
      <c r="DS430" s="1819"/>
      <c r="DT430" s="1819"/>
      <c r="DU430" s="1819"/>
      <c r="DV430" s="1819"/>
      <c r="DW430" s="1819"/>
      <c r="DX430" s="1819"/>
      <c r="DY430" s="1819"/>
      <c r="DZ430" s="1819"/>
      <c r="EA430" s="1819"/>
      <c r="EB430" s="1819"/>
      <c r="EC430" s="1819"/>
      <c r="ED430" s="1819"/>
      <c r="EE430" s="1819"/>
      <c r="EF430" s="1819"/>
      <c r="EG430" s="1819"/>
      <c r="EH430" s="1819"/>
      <c r="EI430" s="1819"/>
      <c r="EJ430" s="1819"/>
      <c r="EK430" s="1819"/>
      <c r="EL430" s="1819"/>
      <c r="EM430" s="1819"/>
      <c r="EN430" s="1819"/>
      <c r="EO430" s="1819"/>
      <c r="EP430" s="1819"/>
      <c r="EQ430" s="1819"/>
      <c r="ER430" s="1819"/>
      <c r="ES430" s="1819"/>
      <c r="ET430" s="1819"/>
      <c r="EU430" s="1819"/>
      <c r="EV430" s="1819"/>
      <c r="EW430" s="1819"/>
      <c r="EX430" s="1819"/>
      <c r="EY430" s="1819"/>
      <c r="EZ430" s="1819"/>
      <c r="FA430" s="1819"/>
      <c r="FB430" s="1819"/>
      <c r="FC430" s="1819"/>
      <c r="FD430" s="1819"/>
      <c r="FE430" s="1819"/>
      <c r="FF430" s="1819"/>
      <c r="FG430" s="1819"/>
      <c r="FH430" s="1819"/>
      <c r="FI430" s="1819"/>
      <c r="FJ430" s="1819"/>
      <c r="FK430" s="1819"/>
      <c r="FL430" s="1819"/>
      <c r="FM430" s="1819"/>
      <c r="FN430" s="1819"/>
      <c r="FO430" s="1819"/>
      <c r="FP430" s="1819"/>
      <c r="FQ430" s="1819"/>
      <c r="FR430" s="1819"/>
      <c r="FS430" s="1819"/>
      <c r="FT430" s="1819"/>
      <c r="FU430" s="1819"/>
      <c r="FV430" s="1819"/>
      <c r="FW430" s="1819"/>
      <c r="FX430" s="1819"/>
      <c r="FY430" s="1819"/>
      <c r="FZ430" s="1819"/>
      <c r="GA430" s="1819"/>
      <c r="GB430" s="1819"/>
      <c r="GC430" s="1819"/>
      <c r="GD430" s="1819"/>
      <c r="GE430" s="1819"/>
      <c r="GF430" s="1819"/>
      <c r="GG430" s="1819"/>
      <c r="GH430" s="1819"/>
      <c r="GI430" s="1819"/>
      <c r="GJ430" s="1819"/>
      <c r="GK430" s="1819"/>
      <c r="GL430" s="1819"/>
      <c r="GM430" s="1819"/>
      <c r="GN430" s="1819"/>
      <c r="GO430" s="1819"/>
      <c r="GP430" s="1819"/>
      <c r="GQ430" s="1819"/>
      <c r="GR430" s="1819"/>
      <c r="GS430" s="1819"/>
      <c r="GT430" s="1819"/>
      <c r="GU430" s="1819"/>
      <c r="GV430" s="1819"/>
      <c r="GW430" s="1819"/>
      <c r="GX430" s="1819"/>
      <c r="GY430" s="1819"/>
      <c r="GZ430" s="1819"/>
      <c r="HA430" s="1819"/>
      <c r="HB430" s="1819"/>
      <c r="HC430" s="1819"/>
      <c r="HD430" s="1819"/>
      <c r="HE430" s="1819"/>
      <c r="HF430" s="1819"/>
      <c r="HG430" s="1819"/>
      <c r="HH430" s="1819"/>
      <c r="HI430" s="1819"/>
      <c r="HJ430" s="1819"/>
      <c r="HK430" s="1819"/>
      <c r="HL430" s="1819"/>
      <c r="HM430" s="1819"/>
      <c r="HN430" s="1819"/>
      <c r="HO430" s="1819"/>
      <c r="HP430" s="1819"/>
      <c r="HQ430" s="1819"/>
      <c r="HR430" s="1819"/>
      <c r="HS430" s="1819"/>
      <c r="HT430" s="1819"/>
      <c r="HU430" s="1819"/>
      <c r="HV430" s="1819"/>
      <c r="HW430" s="1819"/>
      <c r="HX430" s="1819"/>
      <c r="HY430" s="1819"/>
      <c r="HZ430" s="1819"/>
      <c r="IA430" s="1819"/>
      <c r="IB430" s="1819"/>
      <c r="IC430" s="1819"/>
      <c r="ID430" s="1819"/>
      <c r="IE430" s="1819"/>
      <c r="IF430" s="1819"/>
      <c r="IG430" s="1819"/>
      <c r="IH430" s="1819"/>
      <c r="II430" s="1819"/>
      <c r="IJ430" s="1819"/>
      <c r="IK430" s="1819"/>
      <c r="IL430" s="1819"/>
      <c r="IM430" s="1819"/>
      <c r="IN430" s="1819"/>
      <c r="IO430" s="1819"/>
      <c r="IP430" s="1819"/>
      <c r="IQ430" s="1819"/>
      <c r="IR430" s="1819"/>
      <c r="IS430" s="1819"/>
      <c r="IT430" s="1819"/>
      <c r="IU430" s="1819"/>
      <c r="IV430" s="1819"/>
      <c r="IW430" s="1819"/>
      <c r="IX430" s="1819"/>
      <c r="IY430" s="1819"/>
      <c r="IZ430" s="1819"/>
      <c r="JA430" s="1819"/>
      <c r="JB430" s="1819"/>
      <c r="JC430" s="1819"/>
      <c r="JD430" s="1819"/>
      <c r="JE430" s="1819"/>
      <c r="JF430" s="1819"/>
      <c r="JG430" s="1819"/>
      <c r="JH430" s="1819"/>
      <c r="JI430" s="1819"/>
      <c r="JJ430" s="1819"/>
      <c r="JK430" s="1819"/>
      <c r="JL430" s="1819"/>
      <c r="JM430" s="1819"/>
      <c r="JN430" s="1819"/>
      <c r="JO430" s="1819"/>
      <c r="JP430" s="1819"/>
      <c r="JQ430" s="1819"/>
      <c r="JR430" s="1819"/>
      <c r="JS430" s="1819"/>
      <c r="JT430" s="1819"/>
      <c r="JU430" s="1819"/>
      <c r="JV430" s="1819"/>
      <c r="JW430" s="1819"/>
      <c r="JX430" s="1819"/>
      <c r="JY430" s="1819"/>
      <c r="JZ430" s="1819"/>
      <c r="KA430" s="1819"/>
      <c r="KB430" s="1819"/>
      <c r="KC430" s="1819"/>
      <c r="KD430" s="1819"/>
      <c r="KE430" s="1819"/>
      <c r="KF430" s="1819"/>
      <c r="KG430" s="1819"/>
      <c r="KH430" s="1819"/>
      <c r="KI430" s="1819"/>
      <c r="KJ430" s="1819"/>
      <c r="KK430" s="1819"/>
      <c r="KL430" s="1819"/>
      <c r="KM430" s="1819"/>
      <c r="KN430" s="1819"/>
      <c r="KO430" s="1819"/>
      <c r="KP430" s="1819"/>
      <c r="KQ430" s="1819"/>
      <c r="KR430" s="1819"/>
      <c r="KS430" s="1819"/>
      <c r="KT430" s="1819"/>
      <c r="KU430" s="1819"/>
      <c r="KV430" s="1819"/>
      <c r="KW430" s="1819"/>
      <c r="KX430" s="1819"/>
      <c r="KY430" s="1819"/>
      <c r="KZ430" s="1819"/>
      <c r="LA430" s="1819"/>
      <c r="LB430" s="1819"/>
      <c r="LC430" s="1819"/>
      <c r="LD430" s="1819"/>
      <c r="LE430" s="1819"/>
      <c r="LF430" s="1819"/>
      <c r="LG430" s="1819"/>
      <c r="LH430" s="1819"/>
      <c r="LI430" s="1819"/>
      <c r="LJ430" s="1819"/>
      <c r="LK430" s="1819"/>
      <c r="LL430" s="1819"/>
      <c r="LM430" s="1819"/>
      <c r="LN430" s="1819"/>
      <c r="LO430" s="1819"/>
      <c r="LP430" s="1819"/>
    </row>
    <row r="431" s="1486" customFormat="1" ht="47" customHeight="1" spans="1:328">
      <c r="A431" s="1726">
        <v>45957</v>
      </c>
      <c r="B431" s="1724" t="s">
        <v>1564</v>
      </c>
      <c r="C431" s="1720" t="s">
        <v>98</v>
      </c>
      <c r="D431" s="1725">
        <v>4500183287</v>
      </c>
      <c r="E431" s="2948" t="s">
        <v>1608</v>
      </c>
      <c r="F431" s="1725" t="s">
        <v>1609</v>
      </c>
      <c r="G431" s="1728" t="s">
        <v>1567</v>
      </c>
      <c r="H431" s="1728" t="s">
        <v>1567</v>
      </c>
      <c r="I431" s="1746" t="s">
        <v>1568</v>
      </c>
      <c r="J431" s="1736">
        <v>660</v>
      </c>
      <c r="K431" s="1747">
        <v>0</v>
      </c>
      <c r="L431" s="1747">
        <v>6</v>
      </c>
      <c r="M431" s="1747">
        <f t="shared" si="332"/>
        <v>110</v>
      </c>
      <c r="N431" s="1741">
        <v>46017</v>
      </c>
      <c r="O431" s="1741">
        <v>46015</v>
      </c>
      <c r="P431" s="1749"/>
      <c r="Q431" s="1764" t="s">
        <v>78</v>
      </c>
      <c r="R431" s="1754">
        <v>1590</v>
      </c>
      <c r="S431" s="1754">
        <f t="shared" si="333"/>
        <v>930</v>
      </c>
      <c r="T431" s="1754"/>
      <c r="U431" s="1765" t="s">
        <v>829</v>
      </c>
      <c r="V431" s="1746"/>
      <c r="W431" s="1746" t="s">
        <v>111</v>
      </c>
      <c r="X431" s="1767">
        <v>45973</v>
      </c>
      <c r="Y431" s="1783" t="s">
        <v>88</v>
      </c>
      <c r="Z431" s="1783" t="s">
        <v>88</v>
      </c>
      <c r="AA431" s="1783" t="s">
        <v>59</v>
      </c>
      <c r="AB431" s="1783"/>
      <c r="AC431" s="1772" t="s">
        <v>1569</v>
      </c>
      <c r="AD431" s="1784" t="s">
        <v>1570</v>
      </c>
      <c r="AE431" s="2091">
        <v>0.51</v>
      </c>
      <c r="AF431" s="2092">
        <f t="shared" si="334"/>
        <v>336.6</v>
      </c>
      <c r="AG431" s="1722"/>
      <c r="AH431" s="1799" t="s">
        <v>81</v>
      </c>
      <c r="AI431" s="1799"/>
      <c r="AJ431" s="1799"/>
      <c r="AK431" s="1800">
        <f t="shared" si="335"/>
        <v>660</v>
      </c>
      <c r="AL431" s="1800"/>
      <c r="AM431" s="1800"/>
      <c r="AN431" s="1800"/>
      <c r="AO431" s="1800">
        <f t="shared" si="336"/>
        <v>110</v>
      </c>
      <c r="AP431" s="1800"/>
      <c r="AQ431" s="1800"/>
      <c r="AR431" s="1800" t="s">
        <v>63</v>
      </c>
      <c r="AS431" s="1800">
        <f t="shared" si="337"/>
        <v>660</v>
      </c>
      <c r="AT431" s="1800"/>
      <c r="AU431" s="1808">
        <f t="shared" si="338"/>
        <v>73.3333333333333</v>
      </c>
      <c r="AV431" s="1808">
        <f t="shared" si="339"/>
        <v>73.3333333333333</v>
      </c>
      <c r="AW431" s="1808">
        <f t="shared" si="340"/>
        <v>73.3333333333333</v>
      </c>
      <c r="AX431" s="1808">
        <f t="shared" si="341"/>
        <v>73.3333333333333</v>
      </c>
      <c r="AY431" s="1808">
        <f t="shared" si="342"/>
        <v>73.3333333333333</v>
      </c>
      <c r="AZ431" s="1808">
        <f t="shared" si="343"/>
        <v>73.3333333333333</v>
      </c>
      <c r="BA431" s="1808">
        <f t="shared" si="344"/>
        <v>73.3333333333333</v>
      </c>
      <c r="BB431" s="1808">
        <f t="shared" si="345"/>
        <v>73.3333333333333</v>
      </c>
      <c r="BC431" s="1808">
        <f t="shared" si="346"/>
        <v>73.3333333333333</v>
      </c>
      <c r="BD431" s="1808">
        <f t="shared" si="347"/>
        <v>70.2777777777778</v>
      </c>
      <c r="BE431" s="1808">
        <f t="shared" si="348"/>
        <v>3.05555555555556</v>
      </c>
      <c r="BF431" s="1747"/>
      <c r="BG431" s="1818"/>
      <c r="BH431" s="1819"/>
      <c r="BI431" s="1819"/>
      <c r="BJ431" s="1819"/>
      <c r="BK431" s="1819"/>
      <c r="BL431" s="1819"/>
      <c r="BM431" s="1819"/>
      <c r="BN431" s="1819"/>
      <c r="BO431" s="1819"/>
      <c r="BP431" s="1819"/>
      <c r="BQ431" s="1819"/>
      <c r="BR431" s="1819"/>
      <c r="BS431" s="1819"/>
      <c r="BT431" s="1819"/>
      <c r="BU431" s="1819"/>
      <c r="BV431" s="1819"/>
      <c r="BW431" s="1819"/>
      <c r="BX431" s="1819"/>
      <c r="BY431" s="1819"/>
      <c r="BZ431" s="1819"/>
      <c r="CA431" s="1819"/>
      <c r="CB431" s="1819"/>
      <c r="CC431" s="1819"/>
      <c r="CD431" s="1819"/>
      <c r="CE431" s="1819"/>
      <c r="CF431" s="1819"/>
      <c r="CG431" s="1819"/>
      <c r="CH431" s="1819"/>
      <c r="CI431" s="1819"/>
      <c r="CJ431" s="1819"/>
      <c r="CK431" s="1819"/>
      <c r="CL431" s="1819"/>
      <c r="CM431" s="1819"/>
      <c r="CN431" s="1819"/>
      <c r="CO431" s="1819"/>
      <c r="CP431" s="1819"/>
      <c r="CQ431" s="1819"/>
      <c r="CR431" s="1819"/>
      <c r="CS431" s="1819"/>
      <c r="CT431" s="1819"/>
      <c r="CU431" s="1819"/>
      <c r="CV431" s="1819"/>
      <c r="CW431" s="1819"/>
      <c r="CX431" s="1819"/>
      <c r="CY431" s="1819"/>
      <c r="CZ431" s="1819"/>
      <c r="DA431" s="1819"/>
      <c r="DB431" s="1819"/>
      <c r="DC431" s="1819"/>
      <c r="DD431" s="1819"/>
      <c r="DE431" s="1819"/>
      <c r="DF431" s="1819"/>
      <c r="DG431" s="1819"/>
      <c r="DH431" s="1819"/>
      <c r="DI431" s="1819"/>
      <c r="DJ431" s="1819"/>
      <c r="DK431" s="1819"/>
      <c r="DL431" s="1819"/>
      <c r="DM431" s="1819"/>
      <c r="DN431" s="1819"/>
      <c r="DO431" s="1819"/>
      <c r="DP431" s="1819"/>
      <c r="DQ431" s="1819"/>
      <c r="DR431" s="1819"/>
      <c r="DS431" s="1819"/>
      <c r="DT431" s="1819"/>
      <c r="DU431" s="1819"/>
      <c r="DV431" s="1819"/>
      <c r="DW431" s="1819"/>
      <c r="DX431" s="1819"/>
      <c r="DY431" s="1819"/>
      <c r="DZ431" s="1819"/>
      <c r="EA431" s="1819"/>
      <c r="EB431" s="1819"/>
      <c r="EC431" s="1819"/>
      <c r="ED431" s="1819"/>
      <c r="EE431" s="1819"/>
      <c r="EF431" s="1819"/>
      <c r="EG431" s="1819"/>
      <c r="EH431" s="1819"/>
      <c r="EI431" s="1819"/>
      <c r="EJ431" s="1819"/>
      <c r="EK431" s="1819"/>
      <c r="EL431" s="1819"/>
      <c r="EM431" s="1819"/>
      <c r="EN431" s="1819"/>
      <c r="EO431" s="1819"/>
      <c r="EP431" s="1819"/>
      <c r="EQ431" s="1819"/>
      <c r="ER431" s="1819"/>
      <c r="ES431" s="1819"/>
      <c r="ET431" s="1819"/>
      <c r="EU431" s="1819"/>
      <c r="EV431" s="1819"/>
      <c r="EW431" s="1819"/>
      <c r="EX431" s="1819"/>
      <c r="EY431" s="1819"/>
      <c r="EZ431" s="1819"/>
      <c r="FA431" s="1819"/>
      <c r="FB431" s="1819"/>
      <c r="FC431" s="1819"/>
      <c r="FD431" s="1819"/>
      <c r="FE431" s="1819"/>
      <c r="FF431" s="1819"/>
      <c r="FG431" s="1819"/>
      <c r="FH431" s="1819"/>
      <c r="FI431" s="1819"/>
      <c r="FJ431" s="1819"/>
      <c r="FK431" s="1819"/>
      <c r="FL431" s="1819"/>
      <c r="FM431" s="1819"/>
      <c r="FN431" s="1819"/>
      <c r="FO431" s="1819"/>
      <c r="FP431" s="1819"/>
      <c r="FQ431" s="1819"/>
      <c r="FR431" s="1819"/>
      <c r="FS431" s="1819"/>
      <c r="FT431" s="1819"/>
      <c r="FU431" s="1819"/>
      <c r="FV431" s="1819"/>
      <c r="FW431" s="1819"/>
      <c r="FX431" s="1819"/>
      <c r="FY431" s="1819"/>
      <c r="FZ431" s="1819"/>
      <c r="GA431" s="1819"/>
      <c r="GB431" s="1819"/>
      <c r="GC431" s="1819"/>
      <c r="GD431" s="1819"/>
      <c r="GE431" s="1819"/>
      <c r="GF431" s="1819"/>
      <c r="GG431" s="1819"/>
      <c r="GH431" s="1819"/>
      <c r="GI431" s="1819"/>
      <c r="GJ431" s="1819"/>
      <c r="GK431" s="1819"/>
      <c r="GL431" s="1819"/>
      <c r="GM431" s="1819"/>
      <c r="GN431" s="1819"/>
      <c r="GO431" s="1819"/>
      <c r="GP431" s="1819"/>
      <c r="GQ431" s="1819"/>
      <c r="GR431" s="1819"/>
      <c r="GS431" s="1819"/>
      <c r="GT431" s="1819"/>
      <c r="GU431" s="1819"/>
      <c r="GV431" s="1819"/>
      <c r="GW431" s="1819"/>
      <c r="GX431" s="1819"/>
      <c r="GY431" s="1819"/>
      <c r="GZ431" s="1819"/>
      <c r="HA431" s="1819"/>
      <c r="HB431" s="1819"/>
      <c r="HC431" s="1819"/>
      <c r="HD431" s="1819"/>
      <c r="HE431" s="1819"/>
      <c r="HF431" s="1819"/>
      <c r="HG431" s="1819"/>
      <c r="HH431" s="1819"/>
      <c r="HI431" s="1819"/>
      <c r="HJ431" s="1819"/>
      <c r="HK431" s="1819"/>
      <c r="HL431" s="1819"/>
      <c r="HM431" s="1819"/>
      <c r="HN431" s="1819"/>
      <c r="HO431" s="1819"/>
      <c r="HP431" s="1819"/>
      <c r="HQ431" s="1819"/>
      <c r="HR431" s="1819"/>
      <c r="HS431" s="1819"/>
      <c r="HT431" s="1819"/>
      <c r="HU431" s="1819"/>
      <c r="HV431" s="1819"/>
      <c r="HW431" s="1819"/>
      <c r="HX431" s="1819"/>
      <c r="HY431" s="1819"/>
      <c r="HZ431" s="1819"/>
      <c r="IA431" s="1819"/>
      <c r="IB431" s="1819"/>
      <c r="IC431" s="1819"/>
      <c r="ID431" s="1819"/>
      <c r="IE431" s="1819"/>
      <c r="IF431" s="1819"/>
      <c r="IG431" s="1819"/>
      <c r="IH431" s="1819"/>
      <c r="II431" s="1819"/>
      <c r="IJ431" s="1819"/>
      <c r="IK431" s="1819"/>
      <c r="IL431" s="1819"/>
      <c r="IM431" s="1819"/>
      <c r="IN431" s="1819"/>
      <c r="IO431" s="1819"/>
      <c r="IP431" s="1819"/>
      <c r="IQ431" s="1819"/>
      <c r="IR431" s="1819"/>
      <c r="IS431" s="1819"/>
      <c r="IT431" s="1819"/>
      <c r="IU431" s="1819"/>
      <c r="IV431" s="1819"/>
      <c r="IW431" s="1819"/>
      <c r="IX431" s="1819"/>
      <c r="IY431" s="1819"/>
      <c r="IZ431" s="1819"/>
      <c r="JA431" s="1819"/>
      <c r="JB431" s="1819"/>
      <c r="JC431" s="1819"/>
      <c r="JD431" s="1819"/>
      <c r="JE431" s="1819"/>
      <c r="JF431" s="1819"/>
      <c r="JG431" s="1819"/>
      <c r="JH431" s="1819"/>
      <c r="JI431" s="1819"/>
      <c r="JJ431" s="1819"/>
      <c r="JK431" s="1819"/>
      <c r="JL431" s="1819"/>
      <c r="JM431" s="1819"/>
      <c r="JN431" s="1819"/>
      <c r="JO431" s="1819"/>
      <c r="JP431" s="1819"/>
      <c r="JQ431" s="1819"/>
      <c r="JR431" s="1819"/>
      <c r="JS431" s="1819"/>
      <c r="JT431" s="1819"/>
      <c r="JU431" s="1819"/>
      <c r="JV431" s="1819"/>
      <c r="JW431" s="1819"/>
      <c r="JX431" s="1819"/>
      <c r="JY431" s="1819"/>
      <c r="JZ431" s="1819"/>
      <c r="KA431" s="1819"/>
      <c r="KB431" s="1819"/>
      <c r="KC431" s="1819"/>
      <c r="KD431" s="1819"/>
      <c r="KE431" s="1819"/>
      <c r="KF431" s="1819"/>
      <c r="KG431" s="1819"/>
      <c r="KH431" s="1819"/>
      <c r="KI431" s="1819"/>
      <c r="KJ431" s="1819"/>
      <c r="KK431" s="1819"/>
      <c r="KL431" s="1819"/>
      <c r="KM431" s="1819"/>
      <c r="KN431" s="1819"/>
      <c r="KO431" s="1819"/>
      <c r="KP431" s="1819"/>
      <c r="KQ431" s="1819"/>
      <c r="KR431" s="1819"/>
      <c r="KS431" s="1819"/>
      <c r="KT431" s="1819"/>
      <c r="KU431" s="1819"/>
      <c r="KV431" s="1819"/>
      <c r="KW431" s="1819"/>
      <c r="KX431" s="1819"/>
      <c r="KY431" s="1819"/>
      <c r="KZ431" s="1819"/>
      <c r="LA431" s="1819"/>
      <c r="LB431" s="1819"/>
      <c r="LC431" s="1819"/>
      <c r="LD431" s="1819"/>
      <c r="LE431" s="1819"/>
      <c r="LF431" s="1819"/>
      <c r="LG431" s="1819"/>
      <c r="LH431" s="1819"/>
      <c r="LI431" s="1819"/>
      <c r="LJ431" s="1819"/>
      <c r="LK431" s="1819"/>
      <c r="LL431" s="1819"/>
      <c r="LM431" s="1819"/>
      <c r="LN431" s="1819"/>
      <c r="LO431" s="1819"/>
      <c r="LP431" s="1819"/>
    </row>
    <row r="432" s="1486" customFormat="1" ht="47" customHeight="1" spans="1:328">
      <c r="A432" s="1726">
        <v>45957</v>
      </c>
      <c r="B432" s="1724" t="s">
        <v>1564</v>
      </c>
      <c r="C432" s="1720" t="s">
        <v>98</v>
      </c>
      <c r="D432" s="1725">
        <v>4500183287</v>
      </c>
      <c r="E432" s="2948" t="s">
        <v>1610</v>
      </c>
      <c r="F432" s="1725" t="s">
        <v>1611</v>
      </c>
      <c r="G432" s="1728" t="s">
        <v>1567</v>
      </c>
      <c r="H432" s="1728" t="s">
        <v>1567</v>
      </c>
      <c r="I432" s="1746" t="s">
        <v>1568</v>
      </c>
      <c r="J432" s="1736">
        <v>804</v>
      </c>
      <c r="K432" s="1747">
        <v>0</v>
      </c>
      <c r="L432" s="1747">
        <v>6</v>
      </c>
      <c r="M432" s="1747">
        <f t="shared" si="332"/>
        <v>134</v>
      </c>
      <c r="N432" s="1741">
        <v>46017</v>
      </c>
      <c r="O432" s="1741">
        <v>46015</v>
      </c>
      <c r="P432" s="1749"/>
      <c r="Q432" s="1764" t="s">
        <v>78</v>
      </c>
      <c r="R432" s="1754">
        <v>804</v>
      </c>
      <c r="S432" s="1754">
        <f t="shared" si="333"/>
        <v>0</v>
      </c>
      <c r="T432" s="1754"/>
      <c r="U432" s="1765" t="s">
        <v>829</v>
      </c>
      <c r="V432" s="1746"/>
      <c r="W432" s="1746" t="s">
        <v>111</v>
      </c>
      <c r="X432" s="1767">
        <v>45973</v>
      </c>
      <c r="Y432" s="1783" t="s">
        <v>88</v>
      </c>
      <c r="Z432" s="1783" t="s">
        <v>88</v>
      </c>
      <c r="AA432" s="1783" t="s">
        <v>59</v>
      </c>
      <c r="AB432" s="1783"/>
      <c r="AC432" s="1772" t="s">
        <v>1569</v>
      </c>
      <c r="AD432" s="1784" t="s">
        <v>1570</v>
      </c>
      <c r="AE432" s="2091">
        <v>0.51</v>
      </c>
      <c r="AF432" s="2092">
        <f t="shared" si="334"/>
        <v>410.04</v>
      </c>
      <c r="AG432" s="1722"/>
      <c r="AH432" s="1799" t="s">
        <v>81</v>
      </c>
      <c r="AI432" s="1799"/>
      <c r="AJ432" s="1799"/>
      <c r="AK432" s="1800">
        <f t="shared" si="335"/>
        <v>804</v>
      </c>
      <c r="AL432" s="1800"/>
      <c r="AM432" s="1800"/>
      <c r="AN432" s="1800"/>
      <c r="AO432" s="1800">
        <f t="shared" si="336"/>
        <v>134</v>
      </c>
      <c r="AP432" s="1800"/>
      <c r="AQ432" s="1800"/>
      <c r="AR432" s="1800" t="s">
        <v>63</v>
      </c>
      <c r="AS432" s="1800">
        <f t="shared" si="337"/>
        <v>804</v>
      </c>
      <c r="AT432" s="1800"/>
      <c r="AU432" s="1808">
        <f t="shared" si="338"/>
        <v>89.3333333333333</v>
      </c>
      <c r="AV432" s="1808">
        <f t="shared" si="339"/>
        <v>89.3333333333333</v>
      </c>
      <c r="AW432" s="1808">
        <f t="shared" si="340"/>
        <v>89.3333333333333</v>
      </c>
      <c r="AX432" s="1808">
        <f t="shared" si="341"/>
        <v>89.3333333333333</v>
      </c>
      <c r="AY432" s="1808">
        <f t="shared" si="342"/>
        <v>89.3333333333333</v>
      </c>
      <c r="AZ432" s="1808">
        <f t="shared" si="343"/>
        <v>89.3333333333333</v>
      </c>
      <c r="BA432" s="1808">
        <f t="shared" si="344"/>
        <v>89.3333333333333</v>
      </c>
      <c r="BB432" s="1808">
        <f t="shared" si="345"/>
        <v>89.3333333333333</v>
      </c>
      <c r="BC432" s="1808">
        <f t="shared" si="346"/>
        <v>89.3333333333333</v>
      </c>
      <c r="BD432" s="1808">
        <f t="shared" si="347"/>
        <v>85.6111111111111</v>
      </c>
      <c r="BE432" s="1808">
        <f t="shared" si="348"/>
        <v>3.72222222222222</v>
      </c>
      <c r="BF432" s="1747"/>
      <c r="BG432" s="1818"/>
      <c r="BH432" s="1819"/>
      <c r="BI432" s="1819"/>
      <c r="BJ432" s="1819"/>
      <c r="BK432" s="1819"/>
      <c r="BL432" s="1819"/>
      <c r="BM432" s="1819"/>
      <c r="BN432" s="1819"/>
      <c r="BO432" s="1819"/>
      <c r="BP432" s="1819"/>
      <c r="BQ432" s="1819"/>
      <c r="BR432" s="1819"/>
      <c r="BS432" s="1819"/>
      <c r="BT432" s="1819"/>
      <c r="BU432" s="1819"/>
      <c r="BV432" s="1819"/>
      <c r="BW432" s="1819"/>
      <c r="BX432" s="1819"/>
      <c r="BY432" s="1819"/>
      <c r="BZ432" s="1819"/>
      <c r="CA432" s="1819"/>
      <c r="CB432" s="1819"/>
      <c r="CC432" s="1819"/>
      <c r="CD432" s="1819"/>
      <c r="CE432" s="1819"/>
      <c r="CF432" s="1819"/>
      <c r="CG432" s="1819"/>
      <c r="CH432" s="1819"/>
      <c r="CI432" s="1819"/>
      <c r="CJ432" s="1819"/>
      <c r="CK432" s="1819"/>
      <c r="CL432" s="1819"/>
      <c r="CM432" s="1819"/>
      <c r="CN432" s="1819"/>
      <c r="CO432" s="1819"/>
      <c r="CP432" s="1819"/>
      <c r="CQ432" s="1819"/>
      <c r="CR432" s="1819"/>
      <c r="CS432" s="1819"/>
      <c r="CT432" s="1819"/>
      <c r="CU432" s="1819"/>
      <c r="CV432" s="1819"/>
      <c r="CW432" s="1819"/>
      <c r="CX432" s="1819"/>
      <c r="CY432" s="1819"/>
      <c r="CZ432" s="1819"/>
      <c r="DA432" s="1819"/>
      <c r="DB432" s="1819"/>
      <c r="DC432" s="1819"/>
      <c r="DD432" s="1819"/>
      <c r="DE432" s="1819"/>
      <c r="DF432" s="1819"/>
      <c r="DG432" s="1819"/>
      <c r="DH432" s="1819"/>
      <c r="DI432" s="1819"/>
      <c r="DJ432" s="1819"/>
      <c r="DK432" s="1819"/>
      <c r="DL432" s="1819"/>
      <c r="DM432" s="1819"/>
      <c r="DN432" s="1819"/>
      <c r="DO432" s="1819"/>
      <c r="DP432" s="1819"/>
      <c r="DQ432" s="1819"/>
      <c r="DR432" s="1819"/>
      <c r="DS432" s="1819"/>
      <c r="DT432" s="1819"/>
      <c r="DU432" s="1819"/>
      <c r="DV432" s="1819"/>
      <c r="DW432" s="1819"/>
      <c r="DX432" s="1819"/>
      <c r="DY432" s="1819"/>
      <c r="DZ432" s="1819"/>
      <c r="EA432" s="1819"/>
      <c r="EB432" s="1819"/>
      <c r="EC432" s="1819"/>
      <c r="ED432" s="1819"/>
      <c r="EE432" s="1819"/>
      <c r="EF432" s="1819"/>
      <c r="EG432" s="1819"/>
      <c r="EH432" s="1819"/>
      <c r="EI432" s="1819"/>
      <c r="EJ432" s="1819"/>
      <c r="EK432" s="1819"/>
      <c r="EL432" s="1819"/>
      <c r="EM432" s="1819"/>
      <c r="EN432" s="1819"/>
      <c r="EO432" s="1819"/>
      <c r="EP432" s="1819"/>
      <c r="EQ432" s="1819"/>
      <c r="ER432" s="1819"/>
      <c r="ES432" s="1819"/>
      <c r="ET432" s="1819"/>
      <c r="EU432" s="1819"/>
      <c r="EV432" s="1819"/>
      <c r="EW432" s="1819"/>
      <c r="EX432" s="1819"/>
      <c r="EY432" s="1819"/>
      <c r="EZ432" s="1819"/>
      <c r="FA432" s="1819"/>
      <c r="FB432" s="1819"/>
      <c r="FC432" s="1819"/>
      <c r="FD432" s="1819"/>
      <c r="FE432" s="1819"/>
      <c r="FF432" s="1819"/>
      <c r="FG432" s="1819"/>
      <c r="FH432" s="1819"/>
      <c r="FI432" s="1819"/>
      <c r="FJ432" s="1819"/>
      <c r="FK432" s="1819"/>
      <c r="FL432" s="1819"/>
      <c r="FM432" s="1819"/>
      <c r="FN432" s="1819"/>
      <c r="FO432" s="1819"/>
      <c r="FP432" s="1819"/>
      <c r="FQ432" s="1819"/>
      <c r="FR432" s="1819"/>
      <c r="FS432" s="1819"/>
      <c r="FT432" s="1819"/>
      <c r="FU432" s="1819"/>
      <c r="FV432" s="1819"/>
      <c r="FW432" s="1819"/>
      <c r="FX432" s="1819"/>
      <c r="FY432" s="1819"/>
      <c r="FZ432" s="1819"/>
      <c r="GA432" s="1819"/>
      <c r="GB432" s="1819"/>
      <c r="GC432" s="1819"/>
      <c r="GD432" s="1819"/>
      <c r="GE432" s="1819"/>
      <c r="GF432" s="1819"/>
      <c r="GG432" s="1819"/>
      <c r="GH432" s="1819"/>
      <c r="GI432" s="1819"/>
      <c r="GJ432" s="1819"/>
      <c r="GK432" s="1819"/>
      <c r="GL432" s="1819"/>
      <c r="GM432" s="1819"/>
      <c r="GN432" s="1819"/>
      <c r="GO432" s="1819"/>
      <c r="GP432" s="1819"/>
      <c r="GQ432" s="1819"/>
      <c r="GR432" s="1819"/>
      <c r="GS432" s="1819"/>
      <c r="GT432" s="1819"/>
      <c r="GU432" s="1819"/>
      <c r="GV432" s="1819"/>
      <c r="GW432" s="1819"/>
      <c r="GX432" s="1819"/>
      <c r="GY432" s="1819"/>
      <c r="GZ432" s="1819"/>
      <c r="HA432" s="1819"/>
      <c r="HB432" s="1819"/>
      <c r="HC432" s="1819"/>
      <c r="HD432" s="1819"/>
      <c r="HE432" s="1819"/>
      <c r="HF432" s="1819"/>
      <c r="HG432" s="1819"/>
      <c r="HH432" s="1819"/>
      <c r="HI432" s="1819"/>
      <c r="HJ432" s="1819"/>
      <c r="HK432" s="1819"/>
      <c r="HL432" s="1819"/>
      <c r="HM432" s="1819"/>
      <c r="HN432" s="1819"/>
      <c r="HO432" s="1819"/>
      <c r="HP432" s="1819"/>
      <c r="HQ432" s="1819"/>
      <c r="HR432" s="1819"/>
      <c r="HS432" s="1819"/>
      <c r="HT432" s="1819"/>
      <c r="HU432" s="1819"/>
      <c r="HV432" s="1819"/>
      <c r="HW432" s="1819"/>
      <c r="HX432" s="1819"/>
      <c r="HY432" s="1819"/>
      <c r="HZ432" s="1819"/>
      <c r="IA432" s="1819"/>
      <c r="IB432" s="1819"/>
      <c r="IC432" s="1819"/>
      <c r="ID432" s="1819"/>
      <c r="IE432" s="1819"/>
      <c r="IF432" s="1819"/>
      <c r="IG432" s="1819"/>
      <c r="IH432" s="1819"/>
      <c r="II432" s="1819"/>
      <c r="IJ432" s="1819"/>
      <c r="IK432" s="1819"/>
      <c r="IL432" s="1819"/>
      <c r="IM432" s="1819"/>
      <c r="IN432" s="1819"/>
      <c r="IO432" s="1819"/>
      <c r="IP432" s="1819"/>
      <c r="IQ432" s="1819"/>
      <c r="IR432" s="1819"/>
      <c r="IS432" s="1819"/>
      <c r="IT432" s="1819"/>
      <c r="IU432" s="1819"/>
      <c r="IV432" s="1819"/>
      <c r="IW432" s="1819"/>
      <c r="IX432" s="1819"/>
      <c r="IY432" s="1819"/>
      <c r="IZ432" s="1819"/>
      <c r="JA432" s="1819"/>
      <c r="JB432" s="1819"/>
      <c r="JC432" s="1819"/>
      <c r="JD432" s="1819"/>
      <c r="JE432" s="1819"/>
      <c r="JF432" s="1819"/>
      <c r="JG432" s="1819"/>
      <c r="JH432" s="1819"/>
      <c r="JI432" s="1819"/>
      <c r="JJ432" s="1819"/>
      <c r="JK432" s="1819"/>
      <c r="JL432" s="1819"/>
      <c r="JM432" s="1819"/>
      <c r="JN432" s="1819"/>
      <c r="JO432" s="1819"/>
      <c r="JP432" s="1819"/>
      <c r="JQ432" s="1819"/>
      <c r="JR432" s="1819"/>
      <c r="JS432" s="1819"/>
      <c r="JT432" s="1819"/>
      <c r="JU432" s="1819"/>
      <c r="JV432" s="1819"/>
      <c r="JW432" s="1819"/>
      <c r="JX432" s="1819"/>
      <c r="JY432" s="1819"/>
      <c r="JZ432" s="1819"/>
      <c r="KA432" s="1819"/>
      <c r="KB432" s="1819"/>
      <c r="KC432" s="1819"/>
      <c r="KD432" s="1819"/>
      <c r="KE432" s="1819"/>
      <c r="KF432" s="1819"/>
      <c r="KG432" s="1819"/>
      <c r="KH432" s="1819"/>
      <c r="KI432" s="1819"/>
      <c r="KJ432" s="1819"/>
      <c r="KK432" s="1819"/>
      <c r="KL432" s="1819"/>
      <c r="KM432" s="1819"/>
      <c r="KN432" s="1819"/>
      <c r="KO432" s="1819"/>
      <c r="KP432" s="1819"/>
      <c r="KQ432" s="1819"/>
      <c r="KR432" s="1819"/>
      <c r="KS432" s="1819"/>
      <c r="KT432" s="1819"/>
      <c r="KU432" s="1819"/>
      <c r="KV432" s="1819"/>
      <c r="KW432" s="1819"/>
      <c r="KX432" s="1819"/>
      <c r="KY432" s="1819"/>
      <c r="KZ432" s="1819"/>
      <c r="LA432" s="1819"/>
      <c r="LB432" s="1819"/>
      <c r="LC432" s="1819"/>
      <c r="LD432" s="1819"/>
      <c r="LE432" s="1819"/>
      <c r="LF432" s="1819"/>
      <c r="LG432" s="1819"/>
      <c r="LH432" s="1819"/>
      <c r="LI432" s="1819"/>
      <c r="LJ432" s="1819"/>
      <c r="LK432" s="1819"/>
      <c r="LL432" s="1819"/>
      <c r="LM432" s="1819"/>
      <c r="LN432" s="1819"/>
      <c r="LO432" s="1819"/>
      <c r="LP432" s="1819"/>
    </row>
    <row r="433" s="1486" customFormat="1" ht="47" customHeight="1" spans="1:328">
      <c r="A433" s="1726">
        <v>45957</v>
      </c>
      <c r="B433" s="1724" t="s">
        <v>1564</v>
      </c>
      <c r="C433" s="1720" t="s">
        <v>98</v>
      </c>
      <c r="D433" s="1725">
        <v>4500183287</v>
      </c>
      <c r="E433" s="2948" t="s">
        <v>1612</v>
      </c>
      <c r="F433" s="1725" t="s">
        <v>1613</v>
      </c>
      <c r="G433" s="1728" t="s">
        <v>1567</v>
      </c>
      <c r="H433" s="1728" t="s">
        <v>1567</v>
      </c>
      <c r="I433" s="1746" t="s">
        <v>1568</v>
      </c>
      <c r="J433" s="1736">
        <v>732</v>
      </c>
      <c r="K433" s="1747">
        <v>0</v>
      </c>
      <c r="L433" s="1747">
        <v>6</v>
      </c>
      <c r="M433" s="1747">
        <f t="shared" si="332"/>
        <v>122</v>
      </c>
      <c r="N433" s="1741">
        <v>46017</v>
      </c>
      <c r="O433" s="1741">
        <v>46015</v>
      </c>
      <c r="P433" s="1749"/>
      <c r="Q433" s="1764" t="s">
        <v>78</v>
      </c>
      <c r="R433" s="1754">
        <v>732</v>
      </c>
      <c r="S433" s="1754">
        <f t="shared" si="333"/>
        <v>0</v>
      </c>
      <c r="T433" s="1754"/>
      <c r="U433" s="1765" t="s">
        <v>829</v>
      </c>
      <c r="V433" s="1746"/>
      <c r="W433" s="1746" t="s">
        <v>111</v>
      </c>
      <c r="X433" s="1767">
        <v>45973</v>
      </c>
      <c r="Y433" s="1783" t="s">
        <v>88</v>
      </c>
      <c r="Z433" s="1783" t="s">
        <v>88</v>
      </c>
      <c r="AA433" s="1783" t="s">
        <v>59</v>
      </c>
      <c r="AB433" s="1783"/>
      <c r="AC433" s="1772" t="s">
        <v>1569</v>
      </c>
      <c r="AD433" s="1784" t="s">
        <v>1570</v>
      </c>
      <c r="AE433" s="2091">
        <v>0.51</v>
      </c>
      <c r="AF433" s="2092">
        <f t="shared" si="334"/>
        <v>373.32</v>
      </c>
      <c r="AG433" s="1722"/>
      <c r="AH433" s="1799" t="s">
        <v>81</v>
      </c>
      <c r="AI433" s="1799"/>
      <c r="AJ433" s="1799"/>
      <c r="AK433" s="1800">
        <f t="shared" si="335"/>
        <v>732</v>
      </c>
      <c r="AL433" s="1800"/>
      <c r="AM433" s="1800"/>
      <c r="AN433" s="1800"/>
      <c r="AO433" s="1800">
        <f t="shared" si="336"/>
        <v>122</v>
      </c>
      <c r="AP433" s="1800"/>
      <c r="AQ433" s="1800"/>
      <c r="AR433" s="1800" t="s">
        <v>63</v>
      </c>
      <c r="AS433" s="1800">
        <f t="shared" si="337"/>
        <v>732</v>
      </c>
      <c r="AT433" s="1800"/>
      <c r="AU433" s="1808">
        <f t="shared" si="338"/>
        <v>81.3333333333333</v>
      </c>
      <c r="AV433" s="1808">
        <f t="shared" si="339"/>
        <v>81.3333333333333</v>
      </c>
      <c r="AW433" s="1808">
        <f t="shared" si="340"/>
        <v>81.3333333333333</v>
      </c>
      <c r="AX433" s="1808">
        <f t="shared" si="341"/>
        <v>81.3333333333333</v>
      </c>
      <c r="AY433" s="1808">
        <f t="shared" si="342"/>
        <v>81.3333333333333</v>
      </c>
      <c r="AZ433" s="1808">
        <f t="shared" si="343"/>
        <v>81.3333333333333</v>
      </c>
      <c r="BA433" s="1808">
        <f t="shared" si="344"/>
        <v>81.3333333333333</v>
      </c>
      <c r="BB433" s="1808">
        <f t="shared" si="345"/>
        <v>81.3333333333333</v>
      </c>
      <c r="BC433" s="1808">
        <f t="shared" si="346"/>
        <v>81.3333333333333</v>
      </c>
      <c r="BD433" s="1808">
        <f t="shared" si="347"/>
        <v>77.9444444444444</v>
      </c>
      <c r="BE433" s="1808">
        <f t="shared" si="348"/>
        <v>3.38888888888889</v>
      </c>
      <c r="BF433" s="1747"/>
      <c r="BG433" s="1818"/>
      <c r="BH433" s="1819"/>
      <c r="BI433" s="1819"/>
      <c r="BJ433" s="1819"/>
      <c r="BK433" s="1819"/>
      <c r="BL433" s="1819"/>
      <c r="BM433" s="1819"/>
      <c r="BN433" s="1819"/>
      <c r="BO433" s="1819"/>
      <c r="BP433" s="1819"/>
      <c r="BQ433" s="1819"/>
      <c r="BR433" s="1819"/>
      <c r="BS433" s="1819"/>
      <c r="BT433" s="1819"/>
      <c r="BU433" s="1819"/>
      <c r="BV433" s="1819"/>
      <c r="BW433" s="1819"/>
      <c r="BX433" s="1819"/>
      <c r="BY433" s="1819"/>
      <c r="BZ433" s="1819"/>
      <c r="CA433" s="1819"/>
      <c r="CB433" s="1819"/>
      <c r="CC433" s="1819"/>
      <c r="CD433" s="1819"/>
      <c r="CE433" s="1819"/>
      <c r="CF433" s="1819"/>
      <c r="CG433" s="1819"/>
      <c r="CH433" s="1819"/>
      <c r="CI433" s="1819"/>
      <c r="CJ433" s="1819"/>
      <c r="CK433" s="1819"/>
      <c r="CL433" s="1819"/>
      <c r="CM433" s="1819"/>
      <c r="CN433" s="1819"/>
      <c r="CO433" s="1819"/>
      <c r="CP433" s="1819"/>
      <c r="CQ433" s="1819"/>
      <c r="CR433" s="1819"/>
      <c r="CS433" s="1819"/>
      <c r="CT433" s="1819"/>
      <c r="CU433" s="1819"/>
      <c r="CV433" s="1819"/>
      <c r="CW433" s="1819"/>
      <c r="CX433" s="1819"/>
      <c r="CY433" s="1819"/>
      <c r="CZ433" s="1819"/>
      <c r="DA433" s="1819"/>
      <c r="DB433" s="1819"/>
      <c r="DC433" s="1819"/>
      <c r="DD433" s="1819"/>
      <c r="DE433" s="1819"/>
      <c r="DF433" s="1819"/>
      <c r="DG433" s="1819"/>
      <c r="DH433" s="1819"/>
      <c r="DI433" s="1819"/>
      <c r="DJ433" s="1819"/>
      <c r="DK433" s="1819"/>
      <c r="DL433" s="1819"/>
      <c r="DM433" s="1819"/>
      <c r="DN433" s="1819"/>
      <c r="DO433" s="1819"/>
      <c r="DP433" s="1819"/>
      <c r="DQ433" s="1819"/>
      <c r="DR433" s="1819"/>
      <c r="DS433" s="1819"/>
      <c r="DT433" s="1819"/>
      <c r="DU433" s="1819"/>
      <c r="DV433" s="1819"/>
      <c r="DW433" s="1819"/>
      <c r="DX433" s="1819"/>
      <c r="DY433" s="1819"/>
      <c r="DZ433" s="1819"/>
      <c r="EA433" s="1819"/>
      <c r="EB433" s="1819"/>
      <c r="EC433" s="1819"/>
      <c r="ED433" s="1819"/>
      <c r="EE433" s="1819"/>
      <c r="EF433" s="1819"/>
      <c r="EG433" s="1819"/>
      <c r="EH433" s="1819"/>
      <c r="EI433" s="1819"/>
      <c r="EJ433" s="1819"/>
      <c r="EK433" s="1819"/>
      <c r="EL433" s="1819"/>
      <c r="EM433" s="1819"/>
      <c r="EN433" s="1819"/>
      <c r="EO433" s="1819"/>
      <c r="EP433" s="1819"/>
      <c r="EQ433" s="1819"/>
      <c r="ER433" s="1819"/>
      <c r="ES433" s="1819"/>
      <c r="ET433" s="1819"/>
      <c r="EU433" s="1819"/>
      <c r="EV433" s="1819"/>
      <c r="EW433" s="1819"/>
      <c r="EX433" s="1819"/>
      <c r="EY433" s="1819"/>
      <c r="EZ433" s="1819"/>
      <c r="FA433" s="1819"/>
      <c r="FB433" s="1819"/>
      <c r="FC433" s="1819"/>
      <c r="FD433" s="1819"/>
      <c r="FE433" s="1819"/>
      <c r="FF433" s="1819"/>
      <c r="FG433" s="1819"/>
      <c r="FH433" s="1819"/>
      <c r="FI433" s="1819"/>
      <c r="FJ433" s="1819"/>
      <c r="FK433" s="1819"/>
      <c r="FL433" s="1819"/>
      <c r="FM433" s="1819"/>
      <c r="FN433" s="1819"/>
      <c r="FO433" s="1819"/>
      <c r="FP433" s="1819"/>
      <c r="FQ433" s="1819"/>
      <c r="FR433" s="1819"/>
      <c r="FS433" s="1819"/>
      <c r="FT433" s="1819"/>
      <c r="FU433" s="1819"/>
      <c r="FV433" s="1819"/>
      <c r="FW433" s="1819"/>
      <c r="FX433" s="1819"/>
      <c r="FY433" s="1819"/>
      <c r="FZ433" s="1819"/>
      <c r="GA433" s="1819"/>
      <c r="GB433" s="1819"/>
      <c r="GC433" s="1819"/>
      <c r="GD433" s="1819"/>
      <c r="GE433" s="1819"/>
      <c r="GF433" s="1819"/>
      <c r="GG433" s="1819"/>
      <c r="GH433" s="1819"/>
      <c r="GI433" s="1819"/>
      <c r="GJ433" s="1819"/>
      <c r="GK433" s="1819"/>
      <c r="GL433" s="1819"/>
      <c r="GM433" s="1819"/>
      <c r="GN433" s="1819"/>
      <c r="GO433" s="1819"/>
      <c r="GP433" s="1819"/>
      <c r="GQ433" s="1819"/>
      <c r="GR433" s="1819"/>
      <c r="GS433" s="1819"/>
      <c r="GT433" s="1819"/>
      <c r="GU433" s="1819"/>
      <c r="GV433" s="1819"/>
      <c r="GW433" s="1819"/>
      <c r="GX433" s="1819"/>
      <c r="GY433" s="1819"/>
      <c r="GZ433" s="1819"/>
      <c r="HA433" s="1819"/>
      <c r="HB433" s="1819"/>
      <c r="HC433" s="1819"/>
      <c r="HD433" s="1819"/>
      <c r="HE433" s="1819"/>
      <c r="HF433" s="1819"/>
      <c r="HG433" s="1819"/>
      <c r="HH433" s="1819"/>
      <c r="HI433" s="1819"/>
      <c r="HJ433" s="1819"/>
      <c r="HK433" s="1819"/>
      <c r="HL433" s="1819"/>
      <c r="HM433" s="1819"/>
      <c r="HN433" s="1819"/>
      <c r="HO433" s="1819"/>
      <c r="HP433" s="1819"/>
      <c r="HQ433" s="1819"/>
      <c r="HR433" s="1819"/>
      <c r="HS433" s="1819"/>
      <c r="HT433" s="1819"/>
      <c r="HU433" s="1819"/>
      <c r="HV433" s="1819"/>
      <c r="HW433" s="1819"/>
      <c r="HX433" s="1819"/>
      <c r="HY433" s="1819"/>
      <c r="HZ433" s="1819"/>
      <c r="IA433" s="1819"/>
      <c r="IB433" s="1819"/>
      <c r="IC433" s="1819"/>
      <c r="ID433" s="1819"/>
      <c r="IE433" s="1819"/>
      <c r="IF433" s="1819"/>
      <c r="IG433" s="1819"/>
      <c r="IH433" s="1819"/>
      <c r="II433" s="1819"/>
      <c r="IJ433" s="1819"/>
      <c r="IK433" s="1819"/>
      <c r="IL433" s="1819"/>
      <c r="IM433" s="1819"/>
      <c r="IN433" s="1819"/>
      <c r="IO433" s="1819"/>
      <c r="IP433" s="1819"/>
      <c r="IQ433" s="1819"/>
      <c r="IR433" s="1819"/>
      <c r="IS433" s="1819"/>
      <c r="IT433" s="1819"/>
      <c r="IU433" s="1819"/>
      <c r="IV433" s="1819"/>
      <c r="IW433" s="1819"/>
      <c r="IX433" s="1819"/>
      <c r="IY433" s="1819"/>
      <c r="IZ433" s="1819"/>
      <c r="JA433" s="1819"/>
      <c r="JB433" s="1819"/>
      <c r="JC433" s="1819"/>
      <c r="JD433" s="1819"/>
      <c r="JE433" s="1819"/>
      <c r="JF433" s="1819"/>
      <c r="JG433" s="1819"/>
      <c r="JH433" s="1819"/>
      <c r="JI433" s="1819"/>
      <c r="JJ433" s="1819"/>
      <c r="JK433" s="1819"/>
      <c r="JL433" s="1819"/>
      <c r="JM433" s="1819"/>
      <c r="JN433" s="1819"/>
      <c r="JO433" s="1819"/>
      <c r="JP433" s="1819"/>
      <c r="JQ433" s="1819"/>
      <c r="JR433" s="1819"/>
      <c r="JS433" s="1819"/>
      <c r="JT433" s="1819"/>
      <c r="JU433" s="1819"/>
      <c r="JV433" s="1819"/>
      <c r="JW433" s="1819"/>
      <c r="JX433" s="1819"/>
      <c r="JY433" s="1819"/>
      <c r="JZ433" s="1819"/>
      <c r="KA433" s="1819"/>
      <c r="KB433" s="1819"/>
      <c r="KC433" s="1819"/>
      <c r="KD433" s="1819"/>
      <c r="KE433" s="1819"/>
      <c r="KF433" s="1819"/>
      <c r="KG433" s="1819"/>
      <c r="KH433" s="1819"/>
      <c r="KI433" s="1819"/>
      <c r="KJ433" s="1819"/>
      <c r="KK433" s="1819"/>
      <c r="KL433" s="1819"/>
      <c r="KM433" s="1819"/>
      <c r="KN433" s="1819"/>
      <c r="KO433" s="1819"/>
      <c r="KP433" s="1819"/>
      <c r="KQ433" s="1819"/>
      <c r="KR433" s="1819"/>
      <c r="KS433" s="1819"/>
      <c r="KT433" s="1819"/>
      <c r="KU433" s="1819"/>
      <c r="KV433" s="1819"/>
      <c r="KW433" s="1819"/>
      <c r="KX433" s="1819"/>
      <c r="KY433" s="1819"/>
      <c r="KZ433" s="1819"/>
      <c r="LA433" s="1819"/>
      <c r="LB433" s="1819"/>
      <c r="LC433" s="1819"/>
      <c r="LD433" s="1819"/>
      <c r="LE433" s="1819"/>
      <c r="LF433" s="1819"/>
      <c r="LG433" s="1819"/>
      <c r="LH433" s="1819"/>
      <c r="LI433" s="1819"/>
      <c r="LJ433" s="1819"/>
      <c r="LK433" s="1819"/>
      <c r="LL433" s="1819"/>
      <c r="LM433" s="1819"/>
      <c r="LN433" s="1819"/>
      <c r="LO433" s="1819"/>
      <c r="LP433" s="1819"/>
    </row>
    <row r="434" s="1486" customFormat="1" ht="47" customHeight="1" spans="1:328">
      <c r="A434" s="1726">
        <v>45957</v>
      </c>
      <c r="B434" s="1724" t="s">
        <v>1564</v>
      </c>
      <c r="C434" s="1720" t="s">
        <v>98</v>
      </c>
      <c r="D434" s="1725">
        <v>4500183287</v>
      </c>
      <c r="E434" s="2948" t="s">
        <v>1614</v>
      </c>
      <c r="F434" s="1725" t="s">
        <v>1615</v>
      </c>
      <c r="G434" s="1728" t="s">
        <v>1567</v>
      </c>
      <c r="H434" s="1728" t="s">
        <v>1567</v>
      </c>
      <c r="I434" s="1746" t="s">
        <v>1568</v>
      </c>
      <c r="J434" s="1736">
        <v>732</v>
      </c>
      <c r="K434" s="1747">
        <v>0</v>
      </c>
      <c r="L434" s="1747">
        <v>6</v>
      </c>
      <c r="M434" s="1747">
        <f t="shared" si="332"/>
        <v>122</v>
      </c>
      <c r="N434" s="1741">
        <v>46017</v>
      </c>
      <c r="O434" s="1741">
        <v>46015</v>
      </c>
      <c r="P434" s="1749"/>
      <c r="Q434" s="1764" t="s">
        <v>78</v>
      </c>
      <c r="R434" s="1754">
        <v>732</v>
      </c>
      <c r="S434" s="1754">
        <f t="shared" si="333"/>
        <v>0</v>
      </c>
      <c r="T434" s="1754"/>
      <c r="U434" s="1765" t="s">
        <v>829</v>
      </c>
      <c r="V434" s="1746"/>
      <c r="W434" s="1746" t="s">
        <v>111</v>
      </c>
      <c r="X434" s="1767">
        <v>45973</v>
      </c>
      <c r="Y434" s="1783" t="s">
        <v>88</v>
      </c>
      <c r="Z434" s="1783" t="s">
        <v>88</v>
      </c>
      <c r="AA434" s="1783" t="s">
        <v>59</v>
      </c>
      <c r="AB434" s="1783"/>
      <c r="AC434" s="1772" t="s">
        <v>1569</v>
      </c>
      <c r="AD434" s="1784" t="s">
        <v>1570</v>
      </c>
      <c r="AE434" s="2091">
        <v>0.51</v>
      </c>
      <c r="AF434" s="2092">
        <f t="shared" si="334"/>
        <v>373.32</v>
      </c>
      <c r="AG434" s="1722"/>
      <c r="AH434" s="1799" t="s">
        <v>81</v>
      </c>
      <c r="AI434" s="1799"/>
      <c r="AJ434" s="1799"/>
      <c r="AK434" s="1800">
        <f t="shared" si="335"/>
        <v>732</v>
      </c>
      <c r="AL434" s="1800"/>
      <c r="AM434" s="1800"/>
      <c r="AN434" s="1800"/>
      <c r="AO434" s="1800">
        <f t="shared" si="336"/>
        <v>122</v>
      </c>
      <c r="AP434" s="1800"/>
      <c r="AQ434" s="1800"/>
      <c r="AR434" s="1800" t="s">
        <v>63</v>
      </c>
      <c r="AS434" s="1800">
        <f t="shared" si="337"/>
        <v>732</v>
      </c>
      <c r="AT434" s="1800"/>
      <c r="AU434" s="1808">
        <f t="shared" si="338"/>
        <v>81.3333333333333</v>
      </c>
      <c r="AV434" s="1808">
        <f t="shared" si="339"/>
        <v>81.3333333333333</v>
      </c>
      <c r="AW434" s="1808">
        <f t="shared" si="340"/>
        <v>81.3333333333333</v>
      </c>
      <c r="AX434" s="1808">
        <f t="shared" si="341"/>
        <v>81.3333333333333</v>
      </c>
      <c r="AY434" s="1808">
        <f t="shared" si="342"/>
        <v>81.3333333333333</v>
      </c>
      <c r="AZ434" s="1808">
        <f t="shared" si="343"/>
        <v>81.3333333333333</v>
      </c>
      <c r="BA434" s="1808">
        <f t="shared" si="344"/>
        <v>81.3333333333333</v>
      </c>
      <c r="BB434" s="1808">
        <f t="shared" si="345"/>
        <v>81.3333333333333</v>
      </c>
      <c r="BC434" s="1808">
        <f t="shared" si="346"/>
        <v>81.3333333333333</v>
      </c>
      <c r="BD434" s="1808">
        <f t="shared" si="347"/>
        <v>77.9444444444444</v>
      </c>
      <c r="BE434" s="1808">
        <f t="shared" si="348"/>
        <v>3.38888888888889</v>
      </c>
      <c r="BF434" s="1747"/>
      <c r="BG434" s="1818"/>
      <c r="BH434" s="1819"/>
      <c r="BI434" s="1819"/>
      <c r="BJ434" s="1819"/>
      <c r="BK434" s="1819"/>
      <c r="BL434" s="1819"/>
      <c r="BM434" s="1819"/>
      <c r="BN434" s="1819"/>
      <c r="BO434" s="1819"/>
      <c r="BP434" s="1819"/>
      <c r="BQ434" s="1819"/>
      <c r="BR434" s="1819"/>
      <c r="BS434" s="1819"/>
      <c r="BT434" s="1819"/>
      <c r="BU434" s="1819"/>
      <c r="BV434" s="1819"/>
      <c r="BW434" s="1819"/>
      <c r="BX434" s="1819"/>
      <c r="BY434" s="1819"/>
      <c r="BZ434" s="1819"/>
      <c r="CA434" s="1819"/>
      <c r="CB434" s="1819"/>
      <c r="CC434" s="1819"/>
      <c r="CD434" s="1819"/>
      <c r="CE434" s="1819"/>
      <c r="CF434" s="1819"/>
      <c r="CG434" s="1819"/>
      <c r="CH434" s="1819"/>
      <c r="CI434" s="1819"/>
      <c r="CJ434" s="1819"/>
      <c r="CK434" s="1819"/>
      <c r="CL434" s="1819"/>
      <c r="CM434" s="1819"/>
      <c r="CN434" s="1819"/>
      <c r="CO434" s="1819"/>
      <c r="CP434" s="1819"/>
      <c r="CQ434" s="1819"/>
      <c r="CR434" s="1819"/>
      <c r="CS434" s="1819"/>
      <c r="CT434" s="1819"/>
      <c r="CU434" s="1819"/>
      <c r="CV434" s="1819"/>
      <c r="CW434" s="1819"/>
      <c r="CX434" s="1819"/>
      <c r="CY434" s="1819"/>
      <c r="CZ434" s="1819"/>
      <c r="DA434" s="1819"/>
      <c r="DB434" s="1819"/>
      <c r="DC434" s="1819"/>
      <c r="DD434" s="1819"/>
      <c r="DE434" s="1819"/>
      <c r="DF434" s="1819"/>
      <c r="DG434" s="1819"/>
      <c r="DH434" s="1819"/>
      <c r="DI434" s="1819"/>
      <c r="DJ434" s="1819"/>
      <c r="DK434" s="1819"/>
      <c r="DL434" s="1819"/>
      <c r="DM434" s="1819"/>
      <c r="DN434" s="1819"/>
      <c r="DO434" s="1819"/>
      <c r="DP434" s="1819"/>
      <c r="DQ434" s="1819"/>
      <c r="DR434" s="1819"/>
      <c r="DS434" s="1819"/>
      <c r="DT434" s="1819"/>
      <c r="DU434" s="1819"/>
      <c r="DV434" s="1819"/>
      <c r="DW434" s="1819"/>
      <c r="DX434" s="1819"/>
      <c r="DY434" s="1819"/>
      <c r="DZ434" s="1819"/>
      <c r="EA434" s="1819"/>
      <c r="EB434" s="1819"/>
      <c r="EC434" s="1819"/>
      <c r="ED434" s="1819"/>
      <c r="EE434" s="1819"/>
      <c r="EF434" s="1819"/>
      <c r="EG434" s="1819"/>
      <c r="EH434" s="1819"/>
      <c r="EI434" s="1819"/>
      <c r="EJ434" s="1819"/>
      <c r="EK434" s="1819"/>
      <c r="EL434" s="1819"/>
      <c r="EM434" s="1819"/>
      <c r="EN434" s="1819"/>
      <c r="EO434" s="1819"/>
      <c r="EP434" s="1819"/>
      <c r="EQ434" s="1819"/>
      <c r="ER434" s="1819"/>
      <c r="ES434" s="1819"/>
      <c r="ET434" s="1819"/>
      <c r="EU434" s="1819"/>
      <c r="EV434" s="1819"/>
      <c r="EW434" s="1819"/>
      <c r="EX434" s="1819"/>
      <c r="EY434" s="1819"/>
      <c r="EZ434" s="1819"/>
      <c r="FA434" s="1819"/>
      <c r="FB434" s="1819"/>
      <c r="FC434" s="1819"/>
      <c r="FD434" s="1819"/>
      <c r="FE434" s="1819"/>
      <c r="FF434" s="1819"/>
      <c r="FG434" s="1819"/>
      <c r="FH434" s="1819"/>
      <c r="FI434" s="1819"/>
      <c r="FJ434" s="1819"/>
      <c r="FK434" s="1819"/>
      <c r="FL434" s="1819"/>
      <c r="FM434" s="1819"/>
      <c r="FN434" s="1819"/>
      <c r="FO434" s="1819"/>
      <c r="FP434" s="1819"/>
      <c r="FQ434" s="1819"/>
      <c r="FR434" s="1819"/>
      <c r="FS434" s="1819"/>
      <c r="FT434" s="1819"/>
      <c r="FU434" s="1819"/>
      <c r="FV434" s="1819"/>
      <c r="FW434" s="1819"/>
      <c r="FX434" s="1819"/>
      <c r="FY434" s="1819"/>
      <c r="FZ434" s="1819"/>
      <c r="GA434" s="1819"/>
      <c r="GB434" s="1819"/>
      <c r="GC434" s="1819"/>
      <c r="GD434" s="1819"/>
      <c r="GE434" s="1819"/>
      <c r="GF434" s="1819"/>
      <c r="GG434" s="1819"/>
      <c r="GH434" s="1819"/>
      <c r="GI434" s="1819"/>
      <c r="GJ434" s="1819"/>
      <c r="GK434" s="1819"/>
      <c r="GL434" s="1819"/>
      <c r="GM434" s="1819"/>
      <c r="GN434" s="1819"/>
      <c r="GO434" s="1819"/>
      <c r="GP434" s="1819"/>
      <c r="GQ434" s="1819"/>
      <c r="GR434" s="1819"/>
      <c r="GS434" s="1819"/>
      <c r="GT434" s="1819"/>
      <c r="GU434" s="1819"/>
      <c r="GV434" s="1819"/>
      <c r="GW434" s="1819"/>
      <c r="GX434" s="1819"/>
      <c r="GY434" s="1819"/>
      <c r="GZ434" s="1819"/>
      <c r="HA434" s="1819"/>
      <c r="HB434" s="1819"/>
      <c r="HC434" s="1819"/>
      <c r="HD434" s="1819"/>
      <c r="HE434" s="1819"/>
      <c r="HF434" s="1819"/>
      <c r="HG434" s="1819"/>
      <c r="HH434" s="1819"/>
      <c r="HI434" s="1819"/>
      <c r="HJ434" s="1819"/>
      <c r="HK434" s="1819"/>
      <c r="HL434" s="1819"/>
      <c r="HM434" s="1819"/>
      <c r="HN434" s="1819"/>
      <c r="HO434" s="1819"/>
      <c r="HP434" s="1819"/>
      <c r="HQ434" s="1819"/>
      <c r="HR434" s="1819"/>
      <c r="HS434" s="1819"/>
      <c r="HT434" s="1819"/>
      <c r="HU434" s="1819"/>
      <c r="HV434" s="1819"/>
      <c r="HW434" s="1819"/>
      <c r="HX434" s="1819"/>
      <c r="HY434" s="1819"/>
      <c r="HZ434" s="1819"/>
      <c r="IA434" s="1819"/>
      <c r="IB434" s="1819"/>
      <c r="IC434" s="1819"/>
      <c r="ID434" s="1819"/>
      <c r="IE434" s="1819"/>
      <c r="IF434" s="1819"/>
      <c r="IG434" s="1819"/>
      <c r="IH434" s="1819"/>
      <c r="II434" s="1819"/>
      <c r="IJ434" s="1819"/>
      <c r="IK434" s="1819"/>
      <c r="IL434" s="1819"/>
      <c r="IM434" s="1819"/>
      <c r="IN434" s="1819"/>
      <c r="IO434" s="1819"/>
      <c r="IP434" s="1819"/>
      <c r="IQ434" s="1819"/>
      <c r="IR434" s="1819"/>
      <c r="IS434" s="1819"/>
      <c r="IT434" s="1819"/>
      <c r="IU434" s="1819"/>
      <c r="IV434" s="1819"/>
      <c r="IW434" s="1819"/>
      <c r="IX434" s="1819"/>
      <c r="IY434" s="1819"/>
      <c r="IZ434" s="1819"/>
      <c r="JA434" s="1819"/>
      <c r="JB434" s="1819"/>
      <c r="JC434" s="1819"/>
      <c r="JD434" s="1819"/>
      <c r="JE434" s="1819"/>
      <c r="JF434" s="1819"/>
      <c r="JG434" s="1819"/>
      <c r="JH434" s="1819"/>
      <c r="JI434" s="1819"/>
      <c r="JJ434" s="1819"/>
      <c r="JK434" s="1819"/>
      <c r="JL434" s="1819"/>
      <c r="JM434" s="1819"/>
      <c r="JN434" s="1819"/>
      <c r="JO434" s="1819"/>
      <c r="JP434" s="1819"/>
      <c r="JQ434" s="1819"/>
      <c r="JR434" s="1819"/>
      <c r="JS434" s="1819"/>
      <c r="JT434" s="1819"/>
      <c r="JU434" s="1819"/>
      <c r="JV434" s="1819"/>
      <c r="JW434" s="1819"/>
      <c r="JX434" s="1819"/>
      <c r="JY434" s="1819"/>
      <c r="JZ434" s="1819"/>
      <c r="KA434" s="1819"/>
      <c r="KB434" s="1819"/>
      <c r="KC434" s="1819"/>
      <c r="KD434" s="1819"/>
      <c r="KE434" s="1819"/>
      <c r="KF434" s="1819"/>
      <c r="KG434" s="1819"/>
      <c r="KH434" s="1819"/>
      <c r="KI434" s="1819"/>
      <c r="KJ434" s="1819"/>
      <c r="KK434" s="1819"/>
      <c r="KL434" s="1819"/>
      <c r="KM434" s="1819"/>
      <c r="KN434" s="1819"/>
      <c r="KO434" s="1819"/>
      <c r="KP434" s="1819"/>
      <c r="KQ434" s="1819"/>
      <c r="KR434" s="1819"/>
      <c r="KS434" s="1819"/>
      <c r="KT434" s="1819"/>
      <c r="KU434" s="1819"/>
      <c r="KV434" s="1819"/>
      <c r="KW434" s="1819"/>
      <c r="KX434" s="1819"/>
      <c r="KY434" s="1819"/>
      <c r="KZ434" s="1819"/>
      <c r="LA434" s="1819"/>
      <c r="LB434" s="1819"/>
      <c r="LC434" s="1819"/>
      <c r="LD434" s="1819"/>
      <c r="LE434" s="1819"/>
      <c r="LF434" s="1819"/>
      <c r="LG434" s="1819"/>
      <c r="LH434" s="1819"/>
      <c r="LI434" s="1819"/>
      <c r="LJ434" s="1819"/>
      <c r="LK434" s="1819"/>
      <c r="LL434" s="1819"/>
      <c r="LM434" s="1819"/>
      <c r="LN434" s="1819"/>
      <c r="LO434" s="1819"/>
      <c r="LP434" s="1819"/>
    </row>
    <row r="435" s="1486" customFormat="1" ht="47" customHeight="1" spans="1:328">
      <c r="A435" s="1726">
        <v>45957</v>
      </c>
      <c r="B435" s="1724" t="s">
        <v>1564</v>
      </c>
      <c r="C435" s="1720" t="s">
        <v>98</v>
      </c>
      <c r="D435" s="1725">
        <v>4500183287</v>
      </c>
      <c r="E435" s="2948" t="s">
        <v>1616</v>
      </c>
      <c r="F435" s="1725" t="s">
        <v>1617</v>
      </c>
      <c r="G435" s="1728" t="s">
        <v>1567</v>
      </c>
      <c r="H435" s="1728" t="s">
        <v>1567</v>
      </c>
      <c r="I435" s="1746" t="s">
        <v>1568</v>
      </c>
      <c r="J435" s="1736">
        <v>462</v>
      </c>
      <c r="K435" s="1747">
        <v>0</v>
      </c>
      <c r="L435" s="1747">
        <v>6</v>
      </c>
      <c r="M435" s="1747">
        <f t="shared" si="332"/>
        <v>77</v>
      </c>
      <c r="N435" s="1741">
        <v>46017</v>
      </c>
      <c r="O435" s="1741">
        <v>46015</v>
      </c>
      <c r="P435" s="1749"/>
      <c r="Q435" s="1764" t="s">
        <v>78</v>
      </c>
      <c r="R435" s="1754">
        <v>462</v>
      </c>
      <c r="S435" s="1754">
        <f t="shared" si="333"/>
        <v>0</v>
      </c>
      <c r="T435" s="1754"/>
      <c r="U435" s="1765" t="s">
        <v>829</v>
      </c>
      <c r="V435" s="1746"/>
      <c r="W435" s="1746" t="s">
        <v>111</v>
      </c>
      <c r="X435" s="1767">
        <v>45973</v>
      </c>
      <c r="Y435" s="1783" t="s">
        <v>88</v>
      </c>
      <c r="Z435" s="1783" t="s">
        <v>88</v>
      </c>
      <c r="AA435" s="1783" t="s">
        <v>59</v>
      </c>
      <c r="AB435" s="1783"/>
      <c r="AC435" s="1772" t="s">
        <v>1569</v>
      </c>
      <c r="AD435" s="1784" t="s">
        <v>1570</v>
      </c>
      <c r="AE435" s="2091">
        <v>0.51</v>
      </c>
      <c r="AF435" s="2092">
        <f t="shared" si="334"/>
        <v>235.62</v>
      </c>
      <c r="AG435" s="1722"/>
      <c r="AH435" s="1799" t="s">
        <v>81</v>
      </c>
      <c r="AI435" s="1799"/>
      <c r="AJ435" s="1799"/>
      <c r="AK435" s="1800">
        <f t="shared" si="335"/>
        <v>462</v>
      </c>
      <c r="AL435" s="1800"/>
      <c r="AM435" s="1800"/>
      <c r="AN435" s="1800"/>
      <c r="AO435" s="1800">
        <f t="shared" si="336"/>
        <v>77</v>
      </c>
      <c r="AP435" s="1800"/>
      <c r="AQ435" s="1800"/>
      <c r="AR435" s="1800" t="s">
        <v>63</v>
      </c>
      <c r="AS435" s="1800">
        <f t="shared" si="337"/>
        <v>462</v>
      </c>
      <c r="AT435" s="1800"/>
      <c r="AU435" s="1808">
        <f t="shared" si="338"/>
        <v>51.3333333333333</v>
      </c>
      <c r="AV435" s="1808">
        <f t="shared" si="339"/>
        <v>51.3333333333333</v>
      </c>
      <c r="AW435" s="1808">
        <f t="shared" si="340"/>
        <v>51.3333333333333</v>
      </c>
      <c r="AX435" s="1808">
        <f t="shared" si="341"/>
        <v>51.3333333333333</v>
      </c>
      <c r="AY435" s="1808">
        <f t="shared" si="342"/>
        <v>51.3333333333333</v>
      </c>
      <c r="AZ435" s="1808">
        <f t="shared" si="343"/>
        <v>51.3333333333333</v>
      </c>
      <c r="BA435" s="1808">
        <f t="shared" si="344"/>
        <v>51.3333333333333</v>
      </c>
      <c r="BB435" s="1808">
        <f t="shared" si="345"/>
        <v>51.3333333333333</v>
      </c>
      <c r="BC435" s="1808">
        <f t="shared" si="346"/>
        <v>51.3333333333333</v>
      </c>
      <c r="BD435" s="1808">
        <f t="shared" si="347"/>
        <v>49.1944444444444</v>
      </c>
      <c r="BE435" s="1808">
        <f t="shared" si="348"/>
        <v>2.13888888888889</v>
      </c>
      <c r="BF435" s="1747"/>
      <c r="BG435" s="1818"/>
      <c r="BH435" s="1819"/>
      <c r="BI435" s="1819"/>
      <c r="BJ435" s="1819"/>
      <c r="BK435" s="1819"/>
      <c r="BL435" s="1819"/>
      <c r="BM435" s="1819"/>
      <c r="BN435" s="1819"/>
      <c r="BO435" s="1819"/>
      <c r="BP435" s="1819"/>
      <c r="BQ435" s="1819"/>
      <c r="BR435" s="1819"/>
      <c r="BS435" s="1819"/>
      <c r="BT435" s="1819"/>
      <c r="BU435" s="1819"/>
      <c r="BV435" s="1819"/>
      <c r="BW435" s="1819"/>
      <c r="BX435" s="1819"/>
      <c r="BY435" s="1819"/>
      <c r="BZ435" s="1819"/>
      <c r="CA435" s="1819"/>
      <c r="CB435" s="1819"/>
      <c r="CC435" s="1819"/>
      <c r="CD435" s="1819"/>
      <c r="CE435" s="1819"/>
      <c r="CF435" s="1819"/>
      <c r="CG435" s="1819"/>
      <c r="CH435" s="1819"/>
      <c r="CI435" s="1819"/>
      <c r="CJ435" s="1819"/>
      <c r="CK435" s="1819"/>
      <c r="CL435" s="1819"/>
      <c r="CM435" s="1819"/>
      <c r="CN435" s="1819"/>
      <c r="CO435" s="1819"/>
      <c r="CP435" s="1819"/>
      <c r="CQ435" s="1819"/>
      <c r="CR435" s="1819"/>
      <c r="CS435" s="1819"/>
      <c r="CT435" s="1819"/>
      <c r="CU435" s="1819"/>
      <c r="CV435" s="1819"/>
      <c r="CW435" s="1819"/>
      <c r="CX435" s="1819"/>
      <c r="CY435" s="1819"/>
      <c r="CZ435" s="1819"/>
      <c r="DA435" s="1819"/>
      <c r="DB435" s="1819"/>
      <c r="DC435" s="1819"/>
      <c r="DD435" s="1819"/>
      <c r="DE435" s="1819"/>
      <c r="DF435" s="1819"/>
      <c r="DG435" s="1819"/>
      <c r="DH435" s="1819"/>
      <c r="DI435" s="1819"/>
      <c r="DJ435" s="1819"/>
      <c r="DK435" s="1819"/>
      <c r="DL435" s="1819"/>
      <c r="DM435" s="1819"/>
      <c r="DN435" s="1819"/>
      <c r="DO435" s="1819"/>
      <c r="DP435" s="1819"/>
      <c r="DQ435" s="1819"/>
      <c r="DR435" s="1819"/>
      <c r="DS435" s="1819"/>
      <c r="DT435" s="1819"/>
      <c r="DU435" s="1819"/>
      <c r="DV435" s="1819"/>
      <c r="DW435" s="1819"/>
      <c r="DX435" s="1819"/>
      <c r="DY435" s="1819"/>
      <c r="DZ435" s="1819"/>
      <c r="EA435" s="1819"/>
      <c r="EB435" s="1819"/>
      <c r="EC435" s="1819"/>
      <c r="ED435" s="1819"/>
      <c r="EE435" s="1819"/>
      <c r="EF435" s="1819"/>
      <c r="EG435" s="1819"/>
      <c r="EH435" s="1819"/>
      <c r="EI435" s="1819"/>
      <c r="EJ435" s="1819"/>
      <c r="EK435" s="1819"/>
      <c r="EL435" s="1819"/>
      <c r="EM435" s="1819"/>
      <c r="EN435" s="1819"/>
      <c r="EO435" s="1819"/>
      <c r="EP435" s="1819"/>
      <c r="EQ435" s="1819"/>
      <c r="ER435" s="1819"/>
      <c r="ES435" s="1819"/>
      <c r="ET435" s="1819"/>
      <c r="EU435" s="1819"/>
      <c r="EV435" s="1819"/>
      <c r="EW435" s="1819"/>
      <c r="EX435" s="1819"/>
      <c r="EY435" s="1819"/>
      <c r="EZ435" s="1819"/>
      <c r="FA435" s="1819"/>
      <c r="FB435" s="1819"/>
      <c r="FC435" s="1819"/>
      <c r="FD435" s="1819"/>
      <c r="FE435" s="1819"/>
      <c r="FF435" s="1819"/>
      <c r="FG435" s="1819"/>
      <c r="FH435" s="1819"/>
      <c r="FI435" s="1819"/>
      <c r="FJ435" s="1819"/>
      <c r="FK435" s="1819"/>
      <c r="FL435" s="1819"/>
      <c r="FM435" s="1819"/>
      <c r="FN435" s="1819"/>
      <c r="FO435" s="1819"/>
      <c r="FP435" s="1819"/>
      <c r="FQ435" s="1819"/>
      <c r="FR435" s="1819"/>
      <c r="FS435" s="1819"/>
      <c r="FT435" s="1819"/>
      <c r="FU435" s="1819"/>
      <c r="FV435" s="1819"/>
      <c r="FW435" s="1819"/>
      <c r="FX435" s="1819"/>
      <c r="FY435" s="1819"/>
      <c r="FZ435" s="1819"/>
      <c r="GA435" s="1819"/>
      <c r="GB435" s="1819"/>
      <c r="GC435" s="1819"/>
      <c r="GD435" s="1819"/>
      <c r="GE435" s="1819"/>
      <c r="GF435" s="1819"/>
      <c r="GG435" s="1819"/>
      <c r="GH435" s="1819"/>
      <c r="GI435" s="1819"/>
      <c r="GJ435" s="1819"/>
      <c r="GK435" s="1819"/>
      <c r="GL435" s="1819"/>
      <c r="GM435" s="1819"/>
      <c r="GN435" s="1819"/>
      <c r="GO435" s="1819"/>
      <c r="GP435" s="1819"/>
      <c r="GQ435" s="1819"/>
      <c r="GR435" s="1819"/>
      <c r="GS435" s="1819"/>
      <c r="GT435" s="1819"/>
      <c r="GU435" s="1819"/>
      <c r="GV435" s="1819"/>
      <c r="GW435" s="1819"/>
      <c r="GX435" s="1819"/>
      <c r="GY435" s="1819"/>
      <c r="GZ435" s="1819"/>
      <c r="HA435" s="1819"/>
      <c r="HB435" s="1819"/>
      <c r="HC435" s="1819"/>
      <c r="HD435" s="1819"/>
      <c r="HE435" s="1819"/>
      <c r="HF435" s="1819"/>
      <c r="HG435" s="1819"/>
      <c r="HH435" s="1819"/>
      <c r="HI435" s="1819"/>
      <c r="HJ435" s="1819"/>
      <c r="HK435" s="1819"/>
      <c r="HL435" s="1819"/>
      <c r="HM435" s="1819"/>
      <c r="HN435" s="1819"/>
      <c r="HO435" s="1819"/>
      <c r="HP435" s="1819"/>
      <c r="HQ435" s="1819"/>
      <c r="HR435" s="1819"/>
      <c r="HS435" s="1819"/>
      <c r="HT435" s="1819"/>
      <c r="HU435" s="1819"/>
      <c r="HV435" s="1819"/>
      <c r="HW435" s="1819"/>
      <c r="HX435" s="1819"/>
      <c r="HY435" s="1819"/>
      <c r="HZ435" s="1819"/>
      <c r="IA435" s="1819"/>
      <c r="IB435" s="1819"/>
      <c r="IC435" s="1819"/>
      <c r="ID435" s="1819"/>
      <c r="IE435" s="1819"/>
      <c r="IF435" s="1819"/>
      <c r="IG435" s="1819"/>
      <c r="IH435" s="1819"/>
      <c r="II435" s="1819"/>
      <c r="IJ435" s="1819"/>
      <c r="IK435" s="1819"/>
      <c r="IL435" s="1819"/>
      <c r="IM435" s="1819"/>
      <c r="IN435" s="1819"/>
      <c r="IO435" s="1819"/>
      <c r="IP435" s="1819"/>
      <c r="IQ435" s="1819"/>
      <c r="IR435" s="1819"/>
      <c r="IS435" s="1819"/>
      <c r="IT435" s="1819"/>
      <c r="IU435" s="1819"/>
      <c r="IV435" s="1819"/>
      <c r="IW435" s="1819"/>
      <c r="IX435" s="1819"/>
      <c r="IY435" s="1819"/>
      <c r="IZ435" s="1819"/>
      <c r="JA435" s="1819"/>
      <c r="JB435" s="1819"/>
      <c r="JC435" s="1819"/>
      <c r="JD435" s="1819"/>
      <c r="JE435" s="1819"/>
      <c r="JF435" s="1819"/>
      <c r="JG435" s="1819"/>
      <c r="JH435" s="1819"/>
      <c r="JI435" s="1819"/>
      <c r="JJ435" s="1819"/>
      <c r="JK435" s="1819"/>
      <c r="JL435" s="1819"/>
      <c r="JM435" s="1819"/>
      <c r="JN435" s="1819"/>
      <c r="JO435" s="1819"/>
      <c r="JP435" s="1819"/>
      <c r="JQ435" s="1819"/>
      <c r="JR435" s="1819"/>
      <c r="JS435" s="1819"/>
      <c r="JT435" s="1819"/>
      <c r="JU435" s="1819"/>
      <c r="JV435" s="1819"/>
      <c r="JW435" s="1819"/>
      <c r="JX435" s="1819"/>
      <c r="JY435" s="1819"/>
      <c r="JZ435" s="1819"/>
      <c r="KA435" s="1819"/>
      <c r="KB435" s="1819"/>
      <c r="KC435" s="1819"/>
      <c r="KD435" s="1819"/>
      <c r="KE435" s="1819"/>
      <c r="KF435" s="1819"/>
      <c r="KG435" s="1819"/>
      <c r="KH435" s="1819"/>
      <c r="KI435" s="1819"/>
      <c r="KJ435" s="1819"/>
      <c r="KK435" s="1819"/>
      <c r="KL435" s="1819"/>
      <c r="KM435" s="1819"/>
      <c r="KN435" s="1819"/>
      <c r="KO435" s="1819"/>
      <c r="KP435" s="1819"/>
      <c r="KQ435" s="1819"/>
      <c r="KR435" s="1819"/>
      <c r="KS435" s="1819"/>
      <c r="KT435" s="1819"/>
      <c r="KU435" s="1819"/>
      <c r="KV435" s="1819"/>
      <c r="KW435" s="1819"/>
      <c r="KX435" s="1819"/>
      <c r="KY435" s="1819"/>
      <c r="KZ435" s="1819"/>
      <c r="LA435" s="1819"/>
      <c r="LB435" s="1819"/>
      <c r="LC435" s="1819"/>
      <c r="LD435" s="1819"/>
      <c r="LE435" s="1819"/>
      <c r="LF435" s="1819"/>
      <c r="LG435" s="1819"/>
      <c r="LH435" s="1819"/>
      <c r="LI435" s="1819"/>
      <c r="LJ435" s="1819"/>
      <c r="LK435" s="1819"/>
      <c r="LL435" s="1819"/>
      <c r="LM435" s="1819"/>
      <c r="LN435" s="1819"/>
      <c r="LO435" s="1819"/>
      <c r="LP435" s="1819"/>
    </row>
    <row r="436" s="1486" customFormat="1" ht="47" customHeight="1" spans="1:328">
      <c r="A436" s="1726">
        <v>45957</v>
      </c>
      <c r="B436" s="1724" t="s">
        <v>1564</v>
      </c>
      <c r="C436" s="1720" t="s">
        <v>98</v>
      </c>
      <c r="D436" s="1725">
        <v>4500183287</v>
      </c>
      <c r="E436" s="2948" t="s">
        <v>1618</v>
      </c>
      <c r="F436" s="1725" t="s">
        <v>1619</v>
      </c>
      <c r="G436" s="1728" t="s">
        <v>1567</v>
      </c>
      <c r="H436" s="1728" t="s">
        <v>1567</v>
      </c>
      <c r="I436" s="1746" t="s">
        <v>1568</v>
      </c>
      <c r="J436" s="1736">
        <v>384</v>
      </c>
      <c r="K436" s="1747">
        <v>0</v>
      </c>
      <c r="L436" s="1747">
        <v>6</v>
      </c>
      <c r="M436" s="1747">
        <f t="shared" si="332"/>
        <v>64</v>
      </c>
      <c r="N436" s="1741">
        <v>46017</v>
      </c>
      <c r="O436" s="1741">
        <v>46015</v>
      </c>
      <c r="P436" s="1749"/>
      <c r="Q436" s="1764" t="s">
        <v>78</v>
      </c>
      <c r="R436" s="1754">
        <v>384</v>
      </c>
      <c r="S436" s="1754">
        <f t="shared" si="333"/>
        <v>0</v>
      </c>
      <c r="T436" s="1754"/>
      <c r="U436" s="1765" t="s">
        <v>829</v>
      </c>
      <c r="V436" s="1746"/>
      <c r="W436" s="1746" t="s">
        <v>111</v>
      </c>
      <c r="X436" s="1767">
        <v>45973</v>
      </c>
      <c r="Y436" s="1783" t="s">
        <v>88</v>
      </c>
      <c r="Z436" s="1783" t="s">
        <v>88</v>
      </c>
      <c r="AA436" s="1783" t="s">
        <v>59</v>
      </c>
      <c r="AB436" s="1783"/>
      <c r="AC436" s="1772" t="s">
        <v>1569</v>
      </c>
      <c r="AD436" s="1784" t="s">
        <v>1570</v>
      </c>
      <c r="AE436" s="2091">
        <v>0.51</v>
      </c>
      <c r="AF436" s="2092">
        <f t="shared" si="334"/>
        <v>195.84</v>
      </c>
      <c r="AG436" s="1722"/>
      <c r="AH436" s="1799" t="s">
        <v>81</v>
      </c>
      <c r="AI436" s="1799"/>
      <c r="AJ436" s="1799"/>
      <c r="AK436" s="1800">
        <f t="shared" si="335"/>
        <v>384</v>
      </c>
      <c r="AL436" s="1800"/>
      <c r="AM436" s="1800"/>
      <c r="AN436" s="1800"/>
      <c r="AO436" s="1800">
        <f t="shared" si="336"/>
        <v>64</v>
      </c>
      <c r="AP436" s="1800"/>
      <c r="AQ436" s="1800"/>
      <c r="AR436" s="1800" t="s">
        <v>63</v>
      </c>
      <c r="AS436" s="1800">
        <f t="shared" si="337"/>
        <v>384</v>
      </c>
      <c r="AT436" s="1800"/>
      <c r="AU436" s="1808">
        <f t="shared" si="338"/>
        <v>42.6666666666667</v>
      </c>
      <c r="AV436" s="1808">
        <f t="shared" si="339"/>
        <v>42.6666666666667</v>
      </c>
      <c r="AW436" s="1808">
        <f t="shared" si="340"/>
        <v>42.6666666666667</v>
      </c>
      <c r="AX436" s="1808">
        <f t="shared" si="341"/>
        <v>42.6666666666667</v>
      </c>
      <c r="AY436" s="1808">
        <f t="shared" si="342"/>
        <v>42.6666666666667</v>
      </c>
      <c r="AZ436" s="1808">
        <f t="shared" si="343"/>
        <v>42.6666666666667</v>
      </c>
      <c r="BA436" s="1808">
        <f t="shared" si="344"/>
        <v>42.6666666666667</v>
      </c>
      <c r="BB436" s="1808">
        <f t="shared" si="345"/>
        <v>42.6666666666667</v>
      </c>
      <c r="BC436" s="1808">
        <f t="shared" si="346"/>
        <v>42.6666666666667</v>
      </c>
      <c r="BD436" s="1808">
        <f t="shared" si="347"/>
        <v>40.8888888888889</v>
      </c>
      <c r="BE436" s="1808">
        <f t="shared" si="348"/>
        <v>1.77777777777778</v>
      </c>
      <c r="BF436" s="1747"/>
      <c r="BG436" s="1818"/>
      <c r="BH436" s="1819"/>
      <c r="BI436" s="1819"/>
      <c r="BJ436" s="1819"/>
      <c r="BK436" s="1819"/>
      <c r="BL436" s="1819"/>
      <c r="BM436" s="1819"/>
      <c r="BN436" s="1819"/>
      <c r="BO436" s="1819"/>
      <c r="BP436" s="1819"/>
      <c r="BQ436" s="1819"/>
      <c r="BR436" s="1819"/>
      <c r="BS436" s="1819"/>
      <c r="BT436" s="1819"/>
      <c r="BU436" s="1819"/>
      <c r="BV436" s="1819"/>
      <c r="BW436" s="1819"/>
      <c r="BX436" s="1819"/>
      <c r="BY436" s="1819"/>
      <c r="BZ436" s="1819"/>
      <c r="CA436" s="1819"/>
      <c r="CB436" s="1819"/>
      <c r="CC436" s="1819"/>
      <c r="CD436" s="1819"/>
      <c r="CE436" s="1819"/>
      <c r="CF436" s="1819"/>
      <c r="CG436" s="1819"/>
      <c r="CH436" s="1819"/>
      <c r="CI436" s="1819"/>
      <c r="CJ436" s="1819"/>
      <c r="CK436" s="1819"/>
      <c r="CL436" s="1819"/>
      <c r="CM436" s="1819"/>
      <c r="CN436" s="1819"/>
      <c r="CO436" s="1819"/>
      <c r="CP436" s="1819"/>
      <c r="CQ436" s="1819"/>
      <c r="CR436" s="1819"/>
      <c r="CS436" s="1819"/>
      <c r="CT436" s="1819"/>
      <c r="CU436" s="1819"/>
      <c r="CV436" s="1819"/>
      <c r="CW436" s="1819"/>
      <c r="CX436" s="1819"/>
      <c r="CY436" s="1819"/>
      <c r="CZ436" s="1819"/>
      <c r="DA436" s="1819"/>
      <c r="DB436" s="1819"/>
      <c r="DC436" s="1819"/>
      <c r="DD436" s="1819"/>
      <c r="DE436" s="1819"/>
      <c r="DF436" s="1819"/>
      <c r="DG436" s="1819"/>
      <c r="DH436" s="1819"/>
      <c r="DI436" s="1819"/>
      <c r="DJ436" s="1819"/>
      <c r="DK436" s="1819"/>
      <c r="DL436" s="1819"/>
      <c r="DM436" s="1819"/>
      <c r="DN436" s="1819"/>
      <c r="DO436" s="1819"/>
      <c r="DP436" s="1819"/>
      <c r="DQ436" s="1819"/>
      <c r="DR436" s="1819"/>
      <c r="DS436" s="1819"/>
      <c r="DT436" s="1819"/>
      <c r="DU436" s="1819"/>
      <c r="DV436" s="1819"/>
      <c r="DW436" s="1819"/>
      <c r="DX436" s="1819"/>
      <c r="DY436" s="1819"/>
      <c r="DZ436" s="1819"/>
      <c r="EA436" s="1819"/>
      <c r="EB436" s="1819"/>
      <c r="EC436" s="1819"/>
      <c r="ED436" s="1819"/>
      <c r="EE436" s="1819"/>
      <c r="EF436" s="1819"/>
      <c r="EG436" s="1819"/>
      <c r="EH436" s="1819"/>
      <c r="EI436" s="1819"/>
      <c r="EJ436" s="1819"/>
      <c r="EK436" s="1819"/>
      <c r="EL436" s="1819"/>
      <c r="EM436" s="1819"/>
      <c r="EN436" s="1819"/>
      <c r="EO436" s="1819"/>
      <c r="EP436" s="1819"/>
      <c r="EQ436" s="1819"/>
      <c r="ER436" s="1819"/>
      <c r="ES436" s="1819"/>
      <c r="ET436" s="1819"/>
      <c r="EU436" s="1819"/>
      <c r="EV436" s="1819"/>
      <c r="EW436" s="1819"/>
      <c r="EX436" s="1819"/>
      <c r="EY436" s="1819"/>
      <c r="EZ436" s="1819"/>
      <c r="FA436" s="1819"/>
      <c r="FB436" s="1819"/>
      <c r="FC436" s="1819"/>
      <c r="FD436" s="1819"/>
      <c r="FE436" s="1819"/>
      <c r="FF436" s="1819"/>
      <c r="FG436" s="1819"/>
      <c r="FH436" s="1819"/>
      <c r="FI436" s="1819"/>
      <c r="FJ436" s="1819"/>
      <c r="FK436" s="1819"/>
      <c r="FL436" s="1819"/>
      <c r="FM436" s="1819"/>
      <c r="FN436" s="1819"/>
      <c r="FO436" s="1819"/>
      <c r="FP436" s="1819"/>
      <c r="FQ436" s="1819"/>
      <c r="FR436" s="1819"/>
      <c r="FS436" s="1819"/>
      <c r="FT436" s="1819"/>
      <c r="FU436" s="1819"/>
      <c r="FV436" s="1819"/>
      <c r="FW436" s="1819"/>
      <c r="FX436" s="1819"/>
      <c r="FY436" s="1819"/>
      <c r="FZ436" s="1819"/>
      <c r="GA436" s="1819"/>
      <c r="GB436" s="1819"/>
      <c r="GC436" s="1819"/>
      <c r="GD436" s="1819"/>
      <c r="GE436" s="1819"/>
      <c r="GF436" s="1819"/>
      <c r="GG436" s="1819"/>
      <c r="GH436" s="1819"/>
      <c r="GI436" s="1819"/>
      <c r="GJ436" s="1819"/>
      <c r="GK436" s="1819"/>
      <c r="GL436" s="1819"/>
      <c r="GM436" s="1819"/>
      <c r="GN436" s="1819"/>
      <c r="GO436" s="1819"/>
      <c r="GP436" s="1819"/>
      <c r="GQ436" s="1819"/>
      <c r="GR436" s="1819"/>
      <c r="GS436" s="1819"/>
      <c r="GT436" s="1819"/>
      <c r="GU436" s="1819"/>
      <c r="GV436" s="1819"/>
      <c r="GW436" s="1819"/>
      <c r="GX436" s="1819"/>
      <c r="GY436" s="1819"/>
      <c r="GZ436" s="1819"/>
      <c r="HA436" s="1819"/>
      <c r="HB436" s="1819"/>
      <c r="HC436" s="1819"/>
      <c r="HD436" s="1819"/>
      <c r="HE436" s="1819"/>
      <c r="HF436" s="1819"/>
      <c r="HG436" s="1819"/>
      <c r="HH436" s="1819"/>
      <c r="HI436" s="1819"/>
      <c r="HJ436" s="1819"/>
      <c r="HK436" s="1819"/>
      <c r="HL436" s="1819"/>
      <c r="HM436" s="1819"/>
      <c r="HN436" s="1819"/>
      <c r="HO436" s="1819"/>
      <c r="HP436" s="1819"/>
      <c r="HQ436" s="1819"/>
      <c r="HR436" s="1819"/>
      <c r="HS436" s="1819"/>
      <c r="HT436" s="1819"/>
      <c r="HU436" s="1819"/>
      <c r="HV436" s="1819"/>
      <c r="HW436" s="1819"/>
      <c r="HX436" s="1819"/>
      <c r="HY436" s="1819"/>
      <c r="HZ436" s="1819"/>
      <c r="IA436" s="1819"/>
      <c r="IB436" s="1819"/>
      <c r="IC436" s="1819"/>
      <c r="ID436" s="1819"/>
      <c r="IE436" s="1819"/>
      <c r="IF436" s="1819"/>
      <c r="IG436" s="1819"/>
      <c r="IH436" s="1819"/>
      <c r="II436" s="1819"/>
      <c r="IJ436" s="1819"/>
      <c r="IK436" s="1819"/>
      <c r="IL436" s="1819"/>
      <c r="IM436" s="1819"/>
      <c r="IN436" s="1819"/>
      <c r="IO436" s="1819"/>
      <c r="IP436" s="1819"/>
      <c r="IQ436" s="1819"/>
      <c r="IR436" s="1819"/>
      <c r="IS436" s="1819"/>
      <c r="IT436" s="1819"/>
      <c r="IU436" s="1819"/>
      <c r="IV436" s="1819"/>
      <c r="IW436" s="1819"/>
      <c r="IX436" s="1819"/>
      <c r="IY436" s="1819"/>
      <c r="IZ436" s="1819"/>
      <c r="JA436" s="1819"/>
      <c r="JB436" s="1819"/>
      <c r="JC436" s="1819"/>
      <c r="JD436" s="1819"/>
      <c r="JE436" s="1819"/>
      <c r="JF436" s="1819"/>
      <c r="JG436" s="1819"/>
      <c r="JH436" s="1819"/>
      <c r="JI436" s="1819"/>
      <c r="JJ436" s="1819"/>
      <c r="JK436" s="1819"/>
      <c r="JL436" s="1819"/>
      <c r="JM436" s="1819"/>
      <c r="JN436" s="1819"/>
      <c r="JO436" s="1819"/>
      <c r="JP436" s="1819"/>
      <c r="JQ436" s="1819"/>
      <c r="JR436" s="1819"/>
      <c r="JS436" s="1819"/>
      <c r="JT436" s="1819"/>
      <c r="JU436" s="1819"/>
      <c r="JV436" s="1819"/>
      <c r="JW436" s="1819"/>
      <c r="JX436" s="1819"/>
      <c r="JY436" s="1819"/>
      <c r="JZ436" s="1819"/>
      <c r="KA436" s="1819"/>
      <c r="KB436" s="1819"/>
      <c r="KC436" s="1819"/>
      <c r="KD436" s="1819"/>
      <c r="KE436" s="1819"/>
      <c r="KF436" s="1819"/>
      <c r="KG436" s="1819"/>
      <c r="KH436" s="1819"/>
      <c r="KI436" s="1819"/>
      <c r="KJ436" s="1819"/>
      <c r="KK436" s="1819"/>
      <c r="KL436" s="1819"/>
      <c r="KM436" s="1819"/>
      <c r="KN436" s="1819"/>
      <c r="KO436" s="1819"/>
      <c r="KP436" s="1819"/>
      <c r="KQ436" s="1819"/>
      <c r="KR436" s="1819"/>
      <c r="KS436" s="1819"/>
      <c r="KT436" s="1819"/>
      <c r="KU436" s="1819"/>
      <c r="KV436" s="1819"/>
      <c r="KW436" s="1819"/>
      <c r="KX436" s="1819"/>
      <c r="KY436" s="1819"/>
      <c r="KZ436" s="1819"/>
      <c r="LA436" s="1819"/>
      <c r="LB436" s="1819"/>
      <c r="LC436" s="1819"/>
      <c r="LD436" s="1819"/>
      <c r="LE436" s="1819"/>
      <c r="LF436" s="1819"/>
      <c r="LG436" s="1819"/>
      <c r="LH436" s="1819"/>
      <c r="LI436" s="1819"/>
      <c r="LJ436" s="1819"/>
      <c r="LK436" s="1819"/>
      <c r="LL436" s="1819"/>
      <c r="LM436" s="1819"/>
      <c r="LN436" s="1819"/>
      <c r="LO436" s="1819"/>
      <c r="LP436" s="1819"/>
    </row>
    <row r="437" s="1486" customFormat="1" ht="47" customHeight="1" spans="1:328">
      <c r="A437" s="1726">
        <v>45957</v>
      </c>
      <c r="B437" s="1724" t="s">
        <v>1564</v>
      </c>
      <c r="C437" s="1720" t="s">
        <v>98</v>
      </c>
      <c r="D437" s="1725">
        <v>4500183287</v>
      </c>
      <c r="E437" s="2948" t="s">
        <v>1620</v>
      </c>
      <c r="F437" s="1725" t="s">
        <v>1621</v>
      </c>
      <c r="G437" s="1728" t="s">
        <v>1567</v>
      </c>
      <c r="H437" s="1728" t="s">
        <v>1567</v>
      </c>
      <c r="I437" s="1746" t="s">
        <v>1568</v>
      </c>
      <c r="J437" s="1736">
        <v>3138</v>
      </c>
      <c r="K437" s="1747">
        <v>0</v>
      </c>
      <c r="L437" s="1747">
        <v>6</v>
      </c>
      <c r="M437" s="1747">
        <f t="shared" si="332"/>
        <v>523</v>
      </c>
      <c r="N437" s="1741">
        <v>46017</v>
      </c>
      <c r="O437" s="1741">
        <v>46015</v>
      </c>
      <c r="P437" s="1749"/>
      <c r="Q437" s="1764" t="s">
        <v>78</v>
      </c>
      <c r="R437" s="1754">
        <v>3138</v>
      </c>
      <c r="S437" s="1754">
        <f t="shared" si="333"/>
        <v>0</v>
      </c>
      <c r="T437" s="1754"/>
      <c r="U437" s="1765" t="s">
        <v>829</v>
      </c>
      <c r="V437" s="1746"/>
      <c r="W437" s="1746" t="s">
        <v>111</v>
      </c>
      <c r="X437" s="1767">
        <v>45973</v>
      </c>
      <c r="Y437" s="1783" t="s">
        <v>88</v>
      </c>
      <c r="Z437" s="1783" t="s">
        <v>88</v>
      </c>
      <c r="AA437" s="1783" t="s">
        <v>59</v>
      </c>
      <c r="AB437" s="1783"/>
      <c r="AC437" s="1772" t="s">
        <v>1569</v>
      </c>
      <c r="AD437" s="1784" t="s">
        <v>1570</v>
      </c>
      <c r="AE437" s="2091">
        <v>0.51</v>
      </c>
      <c r="AF437" s="2092">
        <f t="shared" si="334"/>
        <v>1600.38</v>
      </c>
      <c r="AG437" s="1722"/>
      <c r="AH437" s="1799" t="s">
        <v>81</v>
      </c>
      <c r="AI437" s="1799"/>
      <c r="AJ437" s="1799"/>
      <c r="AK437" s="1800">
        <f t="shared" si="335"/>
        <v>3138</v>
      </c>
      <c r="AL437" s="1800"/>
      <c r="AM437" s="1800"/>
      <c r="AN437" s="1800"/>
      <c r="AO437" s="1800">
        <f t="shared" si="336"/>
        <v>523</v>
      </c>
      <c r="AP437" s="1800"/>
      <c r="AQ437" s="1800"/>
      <c r="AR437" s="1800" t="s">
        <v>63</v>
      </c>
      <c r="AS437" s="1800">
        <f t="shared" si="337"/>
        <v>3138</v>
      </c>
      <c r="AT437" s="1800"/>
      <c r="AU437" s="1808">
        <f t="shared" si="338"/>
        <v>348.666666666667</v>
      </c>
      <c r="AV437" s="1808">
        <f t="shared" si="339"/>
        <v>348.666666666667</v>
      </c>
      <c r="AW437" s="1808">
        <f t="shared" si="340"/>
        <v>348.666666666667</v>
      </c>
      <c r="AX437" s="1808">
        <f t="shared" si="341"/>
        <v>348.666666666667</v>
      </c>
      <c r="AY437" s="1808">
        <f t="shared" si="342"/>
        <v>348.666666666667</v>
      </c>
      <c r="AZ437" s="1808">
        <f t="shared" si="343"/>
        <v>348.666666666667</v>
      </c>
      <c r="BA437" s="1808">
        <f t="shared" si="344"/>
        <v>348.666666666667</v>
      </c>
      <c r="BB437" s="1808">
        <f t="shared" si="345"/>
        <v>348.666666666667</v>
      </c>
      <c r="BC437" s="1808">
        <f t="shared" si="346"/>
        <v>348.666666666667</v>
      </c>
      <c r="BD437" s="1808">
        <f t="shared" si="347"/>
        <v>334.138888888889</v>
      </c>
      <c r="BE437" s="1808">
        <f t="shared" si="348"/>
        <v>14.5277777777778</v>
      </c>
      <c r="BF437" s="1747"/>
      <c r="BG437" s="1818"/>
      <c r="BH437" s="1819"/>
      <c r="BI437" s="1819"/>
      <c r="BJ437" s="1819"/>
      <c r="BK437" s="1819"/>
      <c r="BL437" s="1819"/>
      <c r="BM437" s="1819"/>
      <c r="BN437" s="1819"/>
      <c r="BO437" s="1819"/>
      <c r="BP437" s="1819"/>
      <c r="BQ437" s="1819"/>
      <c r="BR437" s="1819"/>
      <c r="BS437" s="1819"/>
      <c r="BT437" s="1819"/>
      <c r="BU437" s="1819"/>
      <c r="BV437" s="1819"/>
      <c r="BW437" s="1819"/>
      <c r="BX437" s="1819"/>
      <c r="BY437" s="1819"/>
      <c r="BZ437" s="1819"/>
      <c r="CA437" s="1819"/>
      <c r="CB437" s="1819"/>
      <c r="CC437" s="1819"/>
      <c r="CD437" s="1819"/>
      <c r="CE437" s="1819"/>
      <c r="CF437" s="1819"/>
      <c r="CG437" s="1819"/>
      <c r="CH437" s="1819"/>
      <c r="CI437" s="1819"/>
      <c r="CJ437" s="1819"/>
      <c r="CK437" s="1819"/>
      <c r="CL437" s="1819"/>
      <c r="CM437" s="1819"/>
      <c r="CN437" s="1819"/>
      <c r="CO437" s="1819"/>
      <c r="CP437" s="1819"/>
      <c r="CQ437" s="1819"/>
      <c r="CR437" s="1819"/>
      <c r="CS437" s="1819"/>
      <c r="CT437" s="1819"/>
      <c r="CU437" s="1819"/>
      <c r="CV437" s="1819"/>
      <c r="CW437" s="1819"/>
      <c r="CX437" s="1819"/>
      <c r="CY437" s="1819"/>
      <c r="CZ437" s="1819"/>
      <c r="DA437" s="1819"/>
      <c r="DB437" s="1819"/>
      <c r="DC437" s="1819"/>
      <c r="DD437" s="1819"/>
      <c r="DE437" s="1819"/>
      <c r="DF437" s="1819"/>
      <c r="DG437" s="1819"/>
      <c r="DH437" s="1819"/>
      <c r="DI437" s="1819"/>
      <c r="DJ437" s="1819"/>
      <c r="DK437" s="1819"/>
      <c r="DL437" s="1819"/>
      <c r="DM437" s="1819"/>
      <c r="DN437" s="1819"/>
      <c r="DO437" s="1819"/>
      <c r="DP437" s="1819"/>
      <c r="DQ437" s="1819"/>
      <c r="DR437" s="1819"/>
      <c r="DS437" s="1819"/>
      <c r="DT437" s="1819"/>
      <c r="DU437" s="1819"/>
      <c r="DV437" s="1819"/>
      <c r="DW437" s="1819"/>
      <c r="DX437" s="1819"/>
      <c r="DY437" s="1819"/>
      <c r="DZ437" s="1819"/>
      <c r="EA437" s="1819"/>
      <c r="EB437" s="1819"/>
      <c r="EC437" s="1819"/>
      <c r="ED437" s="1819"/>
      <c r="EE437" s="1819"/>
      <c r="EF437" s="1819"/>
      <c r="EG437" s="1819"/>
      <c r="EH437" s="1819"/>
      <c r="EI437" s="1819"/>
      <c r="EJ437" s="1819"/>
      <c r="EK437" s="1819"/>
      <c r="EL437" s="1819"/>
      <c r="EM437" s="1819"/>
      <c r="EN437" s="1819"/>
      <c r="EO437" s="1819"/>
      <c r="EP437" s="1819"/>
      <c r="EQ437" s="1819"/>
      <c r="ER437" s="1819"/>
      <c r="ES437" s="1819"/>
      <c r="ET437" s="1819"/>
      <c r="EU437" s="1819"/>
      <c r="EV437" s="1819"/>
      <c r="EW437" s="1819"/>
      <c r="EX437" s="1819"/>
      <c r="EY437" s="1819"/>
      <c r="EZ437" s="1819"/>
      <c r="FA437" s="1819"/>
      <c r="FB437" s="1819"/>
      <c r="FC437" s="1819"/>
      <c r="FD437" s="1819"/>
      <c r="FE437" s="1819"/>
      <c r="FF437" s="1819"/>
      <c r="FG437" s="1819"/>
      <c r="FH437" s="1819"/>
      <c r="FI437" s="1819"/>
      <c r="FJ437" s="1819"/>
      <c r="FK437" s="1819"/>
      <c r="FL437" s="1819"/>
      <c r="FM437" s="1819"/>
      <c r="FN437" s="1819"/>
      <c r="FO437" s="1819"/>
      <c r="FP437" s="1819"/>
      <c r="FQ437" s="1819"/>
      <c r="FR437" s="1819"/>
      <c r="FS437" s="1819"/>
      <c r="FT437" s="1819"/>
      <c r="FU437" s="1819"/>
      <c r="FV437" s="1819"/>
      <c r="FW437" s="1819"/>
      <c r="FX437" s="1819"/>
      <c r="FY437" s="1819"/>
      <c r="FZ437" s="1819"/>
      <c r="GA437" s="1819"/>
      <c r="GB437" s="1819"/>
      <c r="GC437" s="1819"/>
      <c r="GD437" s="1819"/>
      <c r="GE437" s="1819"/>
      <c r="GF437" s="1819"/>
      <c r="GG437" s="1819"/>
      <c r="GH437" s="1819"/>
      <c r="GI437" s="1819"/>
      <c r="GJ437" s="1819"/>
      <c r="GK437" s="1819"/>
      <c r="GL437" s="1819"/>
      <c r="GM437" s="1819"/>
      <c r="GN437" s="1819"/>
      <c r="GO437" s="1819"/>
      <c r="GP437" s="1819"/>
      <c r="GQ437" s="1819"/>
      <c r="GR437" s="1819"/>
      <c r="GS437" s="1819"/>
      <c r="GT437" s="1819"/>
      <c r="GU437" s="1819"/>
      <c r="GV437" s="1819"/>
      <c r="GW437" s="1819"/>
      <c r="GX437" s="1819"/>
      <c r="GY437" s="1819"/>
      <c r="GZ437" s="1819"/>
      <c r="HA437" s="1819"/>
      <c r="HB437" s="1819"/>
      <c r="HC437" s="1819"/>
      <c r="HD437" s="1819"/>
      <c r="HE437" s="1819"/>
      <c r="HF437" s="1819"/>
      <c r="HG437" s="1819"/>
      <c r="HH437" s="1819"/>
      <c r="HI437" s="1819"/>
      <c r="HJ437" s="1819"/>
      <c r="HK437" s="1819"/>
      <c r="HL437" s="1819"/>
      <c r="HM437" s="1819"/>
      <c r="HN437" s="1819"/>
      <c r="HO437" s="1819"/>
      <c r="HP437" s="1819"/>
      <c r="HQ437" s="1819"/>
      <c r="HR437" s="1819"/>
      <c r="HS437" s="1819"/>
      <c r="HT437" s="1819"/>
      <c r="HU437" s="1819"/>
      <c r="HV437" s="1819"/>
      <c r="HW437" s="1819"/>
      <c r="HX437" s="1819"/>
      <c r="HY437" s="1819"/>
      <c r="HZ437" s="1819"/>
      <c r="IA437" s="1819"/>
      <c r="IB437" s="1819"/>
      <c r="IC437" s="1819"/>
      <c r="ID437" s="1819"/>
      <c r="IE437" s="1819"/>
      <c r="IF437" s="1819"/>
      <c r="IG437" s="1819"/>
      <c r="IH437" s="1819"/>
      <c r="II437" s="1819"/>
      <c r="IJ437" s="1819"/>
      <c r="IK437" s="1819"/>
      <c r="IL437" s="1819"/>
      <c r="IM437" s="1819"/>
      <c r="IN437" s="1819"/>
      <c r="IO437" s="1819"/>
      <c r="IP437" s="1819"/>
      <c r="IQ437" s="1819"/>
      <c r="IR437" s="1819"/>
      <c r="IS437" s="1819"/>
      <c r="IT437" s="1819"/>
      <c r="IU437" s="1819"/>
      <c r="IV437" s="1819"/>
      <c r="IW437" s="1819"/>
      <c r="IX437" s="1819"/>
      <c r="IY437" s="1819"/>
      <c r="IZ437" s="1819"/>
      <c r="JA437" s="1819"/>
      <c r="JB437" s="1819"/>
      <c r="JC437" s="1819"/>
      <c r="JD437" s="1819"/>
      <c r="JE437" s="1819"/>
      <c r="JF437" s="1819"/>
      <c r="JG437" s="1819"/>
      <c r="JH437" s="1819"/>
      <c r="JI437" s="1819"/>
      <c r="JJ437" s="1819"/>
      <c r="JK437" s="1819"/>
      <c r="JL437" s="1819"/>
      <c r="JM437" s="1819"/>
      <c r="JN437" s="1819"/>
      <c r="JO437" s="1819"/>
      <c r="JP437" s="1819"/>
      <c r="JQ437" s="1819"/>
      <c r="JR437" s="1819"/>
      <c r="JS437" s="1819"/>
      <c r="JT437" s="1819"/>
      <c r="JU437" s="1819"/>
      <c r="JV437" s="1819"/>
      <c r="JW437" s="1819"/>
      <c r="JX437" s="1819"/>
      <c r="JY437" s="1819"/>
      <c r="JZ437" s="1819"/>
      <c r="KA437" s="1819"/>
      <c r="KB437" s="1819"/>
      <c r="KC437" s="1819"/>
      <c r="KD437" s="1819"/>
      <c r="KE437" s="1819"/>
      <c r="KF437" s="1819"/>
      <c r="KG437" s="1819"/>
      <c r="KH437" s="1819"/>
      <c r="KI437" s="1819"/>
      <c r="KJ437" s="1819"/>
      <c r="KK437" s="1819"/>
      <c r="KL437" s="1819"/>
      <c r="KM437" s="1819"/>
      <c r="KN437" s="1819"/>
      <c r="KO437" s="1819"/>
      <c r="KP437" s="1819"/>
      <c r="KQ437" s="1819"/>
      <c r="KR437" s="1819"/>
      <c r="KS437" s="1819"/>
      <c r="KT437" s="1819"/>
      <c r="KU437" s="1819"/>
      <c r="KV437" s="1819"/>
      <c r="KW437" s="1819"/>
      <c r="KX437" s="1819"/>
      <c r="KY437" s="1819"/>
      <c r="KZ437" s="1819"/>
      <c r="LA437" s="1819"/>
      <c r="LB437" s="1819"/>
      <c r="LC437" s="1819"/>
      <c r="LD437" s="1819"/>
      <c r="LE437" s="1819"/>
      <c r="LF437" s="1819"/>
      <c r="LG437" s="1819"/>
      <c r="LH437" s="1819"/>
      <c r="LI437" s="1819"/>
      <c r="LJ437" s="1819"/>
      <c r="LK437" s="1819"/>
      <c r="LL437" s="1819"/>
      <c r="LM437" s="1819"/>
      <c r="LN437" s="1819"/>
      <c r="LO437" s="1819"/>
      <c r="LP437" s="1819"/>
    </row>
    <row r="438" s="1486" customFormat="1" ht="47" customHeight="1" spans="1:328">
      <c r="A438" s="1726">
        <v>45957</v>
      </c>
      <c r="B438" s="1724" t="s">
        <v>1564</v>
      </c>
      <c r="C438" s="1720" t="s">
        <v>98</v>
      </c>
      <c r="D438" s="1725">
        <v>4500183287</v>
      </c>
      <c r="E438" s="2948" t="s">
        <v>1622</v>
      </c>
      <c r="F438" s="1725" t="s">
        <v>1623</v>
      </c>
      <c r="G438" s="1728" t="s">
        <v>1567</v>
      </c>
      <c r="H438" s="1728" t="s">
        <v>1567</v>
      </c>
      <c r="I438" s="1746" t="s">
        <v>1568</v>
      </c>
      <c r="J438" s="1736">
        <v>2448</v>
      </c>
      <c r="K438" s="1747">
        <v>0</v>
      </c>
      <c r="L438" s="1747">
        <v>6</v>
      </c>
      <c r="M438" s="1747">
        <f t="shared" si="332"/>
        <v>408</v>
      </c>
      <c r="N438" s="1741">
        <v>46017</v>
      </c>
      <c r="O438" s="1741">
        <v>46015</v>
      </c>
      <c r="P438" s="1749"/>
      <c r="Q438" s="1764" t="s">
        <v>78</v>
      </c>
      <c r="R438" s="1754">
        <v>2448</v>
      </c>
      <c r="S438" s="1754">
        <f t="shared" si="333"/>
        <v>0</v>
      </c>
      <c r="T438" s="1754"/>
      <c r="U438" s="1765" t="s">
        <v>829</v>
      </c>
      <c r="V438" s="1746"/>
      <c r="W438" s="1746" t="s">
        <v>111</v>
      </c>
      <c r="X438" s="1767">
        <v>45973</v>
      </c>
      <c r="Y438" s="1783" t="s">
        <v>88</v>
      </c>
      <c r="Z438" s="1783" t="s">
        <v>88</v>
      </c>
      <c r="AA438" s="1783" t="s">
        <v>59</v>
      </c>
      <c r="AB438" s="1783"/>
      <c r="AC438" s="1772" t="s">
        <v>1569</v>
      </c>
      <c r="AD438" s="1784" t="s">
        <v>1570</v>
      </c>
      <c r="AE438" s="2091">
        <v>0.51</v>
      </c>
      <c r="AF438" s="2092">
        <f t="shared" si="334"/>
        <v>1248.48</v>
      </c>
      <c r="AG438" s="1722"/>
      <c r="AH438" s="1799" t="s">
        <v>81</v>
      </c>
      <c r="AI438" s="1799"/>
      <c r="AJ438" s="1799"/>
      <c r="AK438" s="1800">
        <f t="shared" si="335"/>
        <v>2448</v>
      </c>
      <c r="AL438" s="1800"/>
      <c r="AM438" s="1800"/>
      <c r="AN438" s="1800"/>
      <c r="AO438" s="1800">
        <f t="shared" si="336"/>
        <v>408</v>
      </c>
      <c r="AP438" s="1800"/>
      <c r="AQ438" s="1800"/>
      <c r="AR438" s="1800" t="s">
        <v>63</v>
      </c>
      <c r="AS438" s="1800">
        <f t="shared" si="337"/>
        <v>2448</v>
      </c>
      <c r="AT438" s="1800"/>
      <c r="AU438" s="1808">
        <f t="shared" si="338"/>
        <v>272</v>
      </c>
      <c r="AV438" s="1808">
        <f t="shared" si="339"/>
        <v>272</v>
      </c>
      <c r="AW438" s="1808">
        <f t="shared" si="340"/>
        <v>272</v>
      </c>
      <c r="AX438" s="1808">
        <f t="shared" si="341"/>
        <v>272</v>
      </c>
      <c r="AY438" s="1808">
        <f t="shared" si="342"/>
        <v>272</v>
      </c>
      <c r="AZ438" s="1808">
        <f t="shared" si="343"/>
        <v>272</v>
      </c>
      <c r="BA438" s="1808">
        <f t="shared" si="344"/>
        <v>272</v>
      </c>
      <c r="BB438" s="1808">
        <f t="shared" si="345"/>
        <v>272</v>
      </c>
      <c r="BC438" s="1808">
        <f t="shared" si="346"/>
        <v>272</v>
      </c>
      <c r="BD438" s="1808">
        <f t="shared" si="347"/>
        <v>260.666666666667</v>
      </c>
      <c r="BE438" s="1808">
        <f t="shared" si="348"/>
        <v>11.3333333333333</v>
      </c>
      <c r="BF438" s="1747"/>
      <c r="BG438" s="1818"/>
      <c r="BH438" s="1819"/>
      <c r="BI438" s="1819"/>
      <c r="BJ438" s="1819"/>
      <c r="BK438" s="1819"/>
      <c r="BL438" s="1819"/>
      <c r="BM438" s="1819"/>
      <c r="BN438" s="1819"/>
      <c r="BO438" s="1819"/>
      <c r="BP438" s="1819"/>
      <c r="BQ438" s="1819"/>
      <c r="BR438" s="1819"/>
      <c r="BS438" s="1819"/>
      <c r="BT438" s="1819"/>
      <c r="BU438" s="1819"/>
      <c r="BV438" s="1819"/>
      <c r="BW438" s="1819"/>
      <c r="BX438" s="1819"/>
      <c r="BY438" s="1819"/>
      <c r="BZ438" s="1819"/>
      <c r="CA438" s="1819"/>
      <c r="CB438" s="1819"/>
      <c r="CC438" s="1819"/>
      <c r="CD438" s="1819"/>
      <c r="CE438" s="1819"/>
      <c r="CF438" s="1819"/>
      <c r="CG438" s="1819"/>
      <c r="CH438" s="1819"/>
      <c r="CI438" s="1819"/>
      <c r="CJ438" s="1819"/>
      <c r="CK438" s="1819"/>
      <c r="CL438" s="1819"/>
      <c r="CM438" s="1819"/>
      <c r="CN438" s="1819"/>
      <c r="CO438" s="1819"/>
      <c r="CP438" s="1819"/>
      <c r="CQ438" s="1819"/>
      <c r="CR438" s="1819"/>
      <c r="CS438" s="1819"/>
      <c r="CT438" s="1819"/>
      <c r="CU438" s="1819"/>
      <c r="CV438" s="1819"/>
      <c r="CW438" s="1819"/>
      <c r="CX438" s="1819"/>
      <c r="CY438" s="1819"/>
      <c r="CZ438" s="1819"/>
      <c r="DA438" s="1819"/>
      <c r="DB438" s="1819"/>
      <c r="DC438" s="1819"/>
      <c r="DD438" s="1819"/>
      <c r="DE438" s="1819"/>
      <c r="DF438" s="1819"/>
      <c r="DG438" s="1819"/>
      <c r="DH438" s="1819"/>
      <c r="DI438" s="1819"/>
      <c r="DJ438" s="1819"/>
      <c r="DK438" s="1819"/>
      <c r="DL438" s="1819"/>
      <c r="DM438" s="1819"/>
      <c r="DN438" s="1819"/>
      <c r="DO438" s="1819"/>
      <c r="DP438" s="1819"/>
      <c r="DQ438" s="1819"/>
      <c r="DR438" s="1819"/>
      <c r="DS438" s="1819"/>
      <c r="DT438" s="1819"/>
      <c r="DU438" s="1819"/>
      <c r="DV438" s="1819"/>
      <c r="DW438" s="1819"/>
      <c r="DX438" s="1819"/>
      <c r="DY438" s="1819"/>
      <c r="DZ438" s="1819"/>
      <c r="EA438" s="1819"/>
      <c r="EB438" s="1819"/>
      <c r="EC438" s="1819"/>
      <c r="ED438" s="1819"/>
      <c r="EE438" s="1819"/>
      <c r="EF438" s="1819"/>
      <c r="EG438" s="1819"/>
      <c r="EH438" s="1819"/>
      <c r="EI438" s="1819"/>
      <c r="EJ438" s="1819"/>
      <c r="EK438" s="1819"/>
      <c r="EL438" s="1819"/>
      <c r="EM438" s="1819"/>
      <c r="EN438" s="1819"/>
      <c r="EO438" s="1819"/>
      <c r="EP438" s="1819"/>
      <c r="EQ438" s="1819"/>
      <c r="ER438" s="1819"/>
      <c r="ES438" s="1819"/>
      <c r="ET438" s="1819"/>
      <c r="EU438" s="1819"/>
      <c r="EV438" s="1819"/>
      <c r="EW438" s="1819"/>
      <c r="EX438" s="1819"/>
      <c r="EY438" s="1819"/>
      <c r="EZ438" s="1819"/>
      <c r="FA438" s="1819"/>
      <c r="FB438" s="1819"/>
      <c r="FC438" s="1819"/>
      <c r="FD438" s="1819"/>
      <c r="FE438" s="1819"/>
      <c r="FF438" s="1819"/>
      <c r="FG438" s="1819"/>
      <c r="FH438" s="1819"/>
      <c r="FI438" s="1819"/>
      <c r="FJ438" s="1819"/>
      <c r="FK438" s="1819"/>
      <c r="FL438" s="1819"/>
      <c r="FM438" s="1819"/>
      <c r="FN438" s="1819"/>
      <c r="FO438" s="1819"/>
      <c r="FP438" s="1819"/>
      <c r="FQ438" s="1819"/>
      <c r="FR438" s="1819"/>
      <c r="FS438" s="1819"/>
      <c r="FT438" s="1819"/>
      <c r="FU438" s="1819"/>
      <c r="FV438" s="1819"/>
      <c r="FW438" s="1819"/>
      <c r="FX438" s="1819"/>
      <c r="FY438" s="1819"/>
      <c r="FZ438" s="1819"/>
      <c r="GA438" s="1819"/>
      <c r="GB438" s="1819"/>
      <c r="GC438" s="1819"/>
      <c r="GD438" s="1819"/>
      <c r="GE438" s="1819"/>
      <c r="GF438" s="1819"/>
      <c r="GG438" s="1819"/>
      <c r="GH438" s="1819"/>
      <c r="GI438" s="1819"/>
      <c r="GJ438" s="1819"/>
      <c r="GK438" s="1819"/>
      <c r="GL438" s="1819"/>
      <c r="GM438" s="1819"/>
      <c r="GN438" s="1819"/>
      <c r="GO438" s="1819"/>
      <c r="GP438" s="1819"/>
      <c r="GQ438" s="1819"/>
      <c r="GR438" s="1819"/>
      <c r="GS438" s="1819"/>
      <c r="GT438" s="1819"/>
      <c r="GU438" s="1819"/>
      <c r="GV438" s="1819"/>
      <c r="GW438" s="1819"/>
      <c r="GX438" s="1819"/>
      <c r="GY438" s="1819"/>
      <c r="GZ438" s="1819"/>
      <c r="HA438" s="1819"/>
      <c r="HB438" s="1819"/>
      <c r="HC438" s="1819"/>
      <c r="HD438" s="1819"/>
      <c r="HE438" s="1819"/>
      <c r="HF438" s="1819"/>
      <c r="HG438" s="1819"/>
      <c r="HH438" s="1819"/>
      <c r="HI438" s="1819"/>
      <c r="HJ438" s="1819"/>
      <c r="HK438" s="1819"/>
      <c r="HL438" s="1819"/>
      <c r="HM438" s="1819"/>
      <c r="HN438" s="1819"/>
      <c r="HO438" s="1819"/>
      <c r="HP438" s="1819"/>
      <c r="HQ438" s="1819"/>
      <c r="HR438" s="1819"/>
      <c r="HS438" s="1819"/>
      <c r="HT438" s="1819"/>
      <c r="HU438" s="1819"/>
      <c r="HV438" s="1819"/>
      <c r="HW438" s="1819"/>
      <c r="HX438" s="1819"/>
      <c r="HY438" s="1819"/>
      <c r="HZ438" s="1819"/>
      <c r="IA438" s="1819"/>
      <c r="IB438" s="1819"/>
      <c r="IC438" s="1819"/>
      <c r="ID438" s="1819"/>
      <c r="IE438" s="1819"/>
      <c r="IF438" s="1819"/>
      <c r="IG438" s="1819"/>
      <c r="IH438" s="1819"/>
      <c r="II438" s="1819"/>
      <c r="IJ438" s="1819"/>
      <c r="IK438" s="1819"/>
      <c r="IL438" s="1819"/>
      <c r="IM438" s="1819"/>
      <c r="IN438" s="1819"/>
      <c r="IO438" s="1819"/>
      <c r="IP438" s="1819"/>
      <c r="IQ438" s="1819"/>
      <c r="IR438" s="1819"/>
      <c r="IS438" s="1819"/>
      <c r="IT438" s="1819"/>
      <c r="IU438" s="1819"/>
      <c r="IV438" s="1819"/>
      <c r="IW438" s="1819"/>
      <c r="IX438" s="1819"/>
      <c r="IY438" s="1819"/>
      <c r="IZ438" s="1819"/>
      <c r="JA438" s="1819"/>
      <c r="JB438" s="1819"/>
      <c r="JC438" s="1819"/>
      <c r="JD438" s="1819"/>
      <c r="JE438" s="1819"/>
      <c r="JF438" s="1819"/>
      <c r="JG438" s="1819"/>
      <c r="JH438" s="1819"/>
      <c r="JI438" s="1819"/>
      <c r="JJ438" s="1819"/>
      <c r="JK438" s="1819"/>
      <c r="JL438" s="1819"/>
      <c r="JM438" s="1819"/>
      <c r="JN438" s="1819"/>
      <c r="JO438" s="1819"/>
      <c r="JP438" s="1819"/>
      <c r="JQ438" s="1819"/>
      <c r="JR438" s="1819"/>
      <c r="JS438" s="1819"/>
      <c r="JT438" s="1819"/>
      <c r="JU438" s="1819"/>
      <c r="JV438" s="1819"/>
      <c r="JW438" s="1819"/>
      <c r="JX438" s="1819"/>
      <c r="JY438" s="1819"/>
      <c r="JZ438" s="1819"/>
      <c r="KA438" s="1819"/>
      <c r="KB438" s="1819"/>
      <c r="KC438" s="1819"/>
      <c r="KD438" s="1819"/>
      <c r="KE438" s="1819"/>
      <c r="KF438" s="1819"/>
      <c r="KG438" s="1819"/>
      <c r="KH438" s="1819"/>
      <c r="KI438" s="1819"/>
      <c r="KJ438" s="1819"/>
      <c r="KK438" s="1819"/>
      <c r="KL438" s="1819"/>
      <c r="KM438" s="1819"/>
      <c r="KN438" s="1819"/>
      <c r="KO438" s="1819"/>
      <c r="KP438" s="1819"/>
      <c r="KQ438" s="1819"/>
      <c r="KR438" s="1819"/>
      <c r="KS438" s="1819"/>
      <c r="KT438" s="1819"/>
      <c r="KU438" s="1819"/>
      <c r="KV438" s="1819"/>
      <c r="KW438" s="1819"/>
      <c r="KX438" s="1819"/>
      <c r="KY438" s="1819"/>
      <c r="KZ438" s="1819"/>
      <c r="LA438" s="1819"/>
      <c r="LB438" s="1819"/>
      <c r="LC438" s="1819"/>
      <c r="LD438" s="1819"/>
      <c r="LE438" s="1819"/>
      <c r="LF438" s="1819"/>
      <c r="LG438" s="1819"/>
      <c r="LH438" s="1819"/>
      <c r="LI438" s="1819"/>
      <c r="LJ438" s="1819"/>
      <c r="LK438" s="1819"/>
      <c r="LL438" s="1819"/>
      <c r="LM438" s="1819"/>
      <c r="LN438" s="1819"/>
      <c r="LO438" s="1819"/>
      <c r="LP438" s="1819"/>
    </row>
    <row r="439" s="1486" customFormat="1" ht="47" customHeight="1" spans="1:328">
      <c r="A439" s="1726">
        <v>45985</v>
      </c>
      <c r="B439" s="1724" t="s">
        <v>164</v>
      </c>
      <c r="C439" s="1720" t="s">
        <v>165</v>
      </c>
      <c r="D439" s="1725">
        <v>4500186723</v>
      </c>
      <c r="E439" s="2948">
        <v>8150975604</v>
      </c>
      <c r="F439" s="1725" t="s">
        <v>1624</v>
      </c>
      <c r="G439" s="1728" t="s">
        <v>167</v>
      </c>
      <c r="H439" s="1728" t="s">
        <v>101</v>
      </c>
      <c r="I439" s="1746" t="s">
        <v>110</v>
      </c>
      <c r="J439" s="1736">
        <v>1992</v>
      </c>
      <c r="K439" s="1747">
        <v>0</v>
      </c>
      <c r="L439" s="1747">
        <v>24</v>
      </c>
      <c r="M439" s="1747">
        <f t="shared" si="332"/>
        <v>83</v>
      </c>
      <c r="N439" s="1741">
        <v>46015</v>
      </c>
      <c r="O439" s="1741">
        <v>46013</v>
      </c>
      <c r="P439" s="1749"/>
      <c r="Q439" s="1764" t="s">
        <v>78</v>
      </c>
      <c r="R439" s="1754">
        <v>1992</v>
      </c>
      <c r="S439" s="1754">
        <f t="shared" si="333"/>
        <v>0</v>
      </c>
      <c r="T439" s="1754"/>
      <c r="U439" s="1765" t="s">
        <v>829</v>
      </c>
      <c r="V439" s="1746"/>
      <c r="W439" s="1746"/>
      <c r="X439" s="1767">
        <v>45986</v>
      </c>
      <c r="Y439" s="1783" t="s">
        <v>88</v>
      </c>
      <c r="Z439" s="1783" t="s">
        <v>88</v>
      </c>
      <c r="AA439" s="1783" t="s">
        <v>1539</v>
      </c>
      <c r="AB439" s="1783"/>
      <c r="AC439" s="2472" t="s">
        <v>1625</v>
      </c>
      <c r="AD439" s="1784" t="s">
        <v>1256</v>
      </c>
      <c r="AE439" s="2091">
        <v>0.8747</v>
      </c>
      <c r="AF439" s="2092">
        <f t="shared" si="334"/>
        <v>1742.4024</v>
      </c>
      <c r="AG439" s="1722"/>
      <c r="AH439" s="1799" t="s">
        <v>81</v>
      </c>
      <c r="AI439" s="1799"/>
      <c r="AJ439" s="1799"/>
      <c r="AK439" s="1800"/>
      <c r="AL439" s="1800">
        <f>J439</f>
        <v>1992</v>
      </c>
      <c r="AM439" s="1800"/>
      <c r="AN439" s="1800"/>
      <c r="AO439" s="1800">
        <f>J439/24</f>
        <v>83</v>
      </c>
      <c r="AP439" s="1800"/>
      <c r="AQ439" s="1800"/>
      <c r="AR439" s="1800" t="s">
        <v>63</v>
      </c>
      <c r="AS439" s="1800">
        <f t="shared" si="337"/>
        <v>1992</v>
      </c>
      <c r="AT439" s="1800"/>
      <c r="AU439" s="1808">
        <f t="shared" si="338"/>
        <v>221.333333333333</v>
      </c>
      <c r="AV439" s="1808">
        <f t="shared" si="339"/>
        <v>221.333333333333</v>
      </c>
      <c r="AW439" s="1808">
        <f t="shared" si="340"/>
        <v>221.333333333333</v>
      </c>
      <c r="AX439" s="1808">
        <f t="shared" si="341"/>
        <v>221.333333333333</v>
      </c>
      <c r="AY439" s="1808">
        <f t="shared" si="342"/>
        <v>221.333333333333</v>
      </c>
      <c r="AZ439" s="1808">
        <f t="shared" si="343"/>
        <v>221.333333333333</v>
      </c>
      <c r="BA439" s="1808">
        <f t="shared" si="344"/>
        <v>221.333333333333</v>
      </c>
      <c r="BB439" s="1808">
        <f t="shared" si="345"/>
        <v>221.333333333333</v>
      </c>
      <c r="BC439" s="1808">
        <f t="shared" si="346"/>
        <v>221.333333333333</v>
      </c>
      <c r="BD439" s="1808">
        <f t="shared" si="347"/>
        <v>212.111111111111</v>
      </c>
      <c r="BE439" s="1808">
        <f t="shared" si="348"/>
        <v>9.22222222222222</v>
      </c>
      <c r="BF439" s="1747"/>
      <c r="BG439" s="1818"/>
      <c r="BH439" s="1819"/>
      <c r="BI439" s="1819"/>
      <c r="BJ439" s="1819"/>
      <c r="BK439" s="1819"/>
      <c r="BL439" s="1819"/>
      <c r="BM439" s="1819"/>
      <c r="BN439" s="1819"/>
      <c r="BO439" s="1819"/>
      <c r="BP439" s="1819"/>
      <c r="BQ439" s="1819"/>
      <c r="BR439" s="1819"/>
      <c r="BS439" s="1819"/>
      <c r="BT439" s="1819"/>
      <c r="BU439" s="1819"/>
      <c r="BV439" s="1819"/>
      <c r="BW439" s="1819"/>
      <c r="BX439" s="1819"/>
      <c r="BY439" s="1819"/>
      <c r="BZ439" s="1819"/>
      <c r="CA439" s="1819"/>
      <c r="CB439" s="1819"/>
      <c r="CC439" s="1819"/>
      <c r="CD439" s="1819"/>
      <c r="CE439" s="1819"/>
      <c r="CF439" s="1819"/>
      <c r="CG439" s="1819"/>
      <c r="CH439" s="1819"/>
      <c r="CI439" s="1819"/>
      <c r="CJ439" s="1819"/>
      <c r="CK439" s="1819"/>
      <c r="CL439" s="1819"/>
      <c r="CM439" s="1819"/>
      <c r="CN439" s="1819"/>
      <c r="CO439" s="1819"/>
      <c r="CP439" s="1819"/>
      <c r="CQ439" s="1819"/>
      <c r="CR439" s="1819"/>
      <c r="CS439" s="1819"/>
      <c r="CT439" s="1819"/>
      <c r="CU439" s="1819"/>
      <c r="CV439" s="1819"/>
      <c r="CW439" s="1819"/>
      <c r="CX439" s="1819"/>
      <c r="CY439" s="1819"/>
      <c r="CZ439" s="1819"/>
      <c r="DA439" s="1819"/>
      <c r="DB439" s="1819"/>
      <c r="DC439" s="1819"/>
      <c r="DD439" s="1819"/>
      <c r="DE439" s="1819"/>
      <c r="DF439" s="1819"/>
      <c r="DG439" s="1819"/>
      <c r="DH439" s="1819"/>
      <c r="DI439" s="1819"/>
      <c r="DJ439" s="1819"/>
      <c r="DK439" s="1819"/>
      <c r="DL439" s="1819"/>
      <c r="DM439" s="1819"/>
      <c r="DN439" s="1819"/>
      <c r="DO439" s="1819"/>
      <c r="DP439" s="1819"/>
      <c r="DQ439" s="1819"/>
      <c r="DR439" s="1819"/>
      <c r="DS439" s="1819"/>
      <c r="DT439" s="1819"/>
      <c r="DU439" s="1819"/>
      <c r="DV439" s="1819"/>
      <c r="DW439" s="1819"/>
      <c r="DX439" s="1819"/>
      <c r="DY439" s="1819"/>
      <c r="DZ439" s="1819"/>
      <c r="EA439" s="1819"/>
      <c r="EB439" s="1819"/>
      <c r="EC439" s="1819"/>
      <c r="ED439" s="1819"/>
      <c r="EE439" s="1819"/>
      <c r="EF439" s="1819"/>
      <c r="EG439" s="1819"/>
      <c r="EH439" s="1819"/>
      <c r="EI439" s="1819"/>
      <c r="EJ439" s="1819"/>
      <c r="EK439" s="1819"/>
      <c r="EL439" s="1819"/>
      <c r="EM439" s="1819"/>
      <c r="EN439" s="1819"/>
      <c r="EO439" s="1819"/>
      <c r="EP439" s="1819"/>
      <c r="EQ439" s="1819"/>
      <c r="ER439" s="1819"/>
      <c r="ES439" s="1819"/>
      <c r="ET439" s="1819"/>
      <c r="EU439" s="1819"/>
      <c r="EV439" s="1819"/>
      <c r="EW439" s="1819"/>
      <c r="EX439" s="1819"/>
      <c r="EY439" s="1819"/>
      <c r="EZ439" s="1819"/>
      <c r="FA439" s="1819"/>
      <c r="FB439" s="1819"/>
      <c r="FC439" s="1819"/>
      <c r="FD439" s="1819"/>
      <c r="FE439" s="1819"/>
      <c r="FF439" s="1819"/>
      <c r="FG439" s="1819"/>
      <c r="FH439" s="1819"/>
      <c r="FI439" s="1819"/>
      <c r="FJ439" s="1819"/>
      <c r="FK439" s="1819"/>
      <c r="FL439" s="1819"/>
      <c r="FM439" s="1819"/>
      <c r="FN439" s="1819"/>
      <c r="FO439" s="1819"/>
      <c r="FP439" s="1819"/>
      <c r="FQ439" s="1819"/>
      <c r="FR439" s="1819"/>
      <c r="FS439" s="1819"/>
      <c r="FT439" s="1819"/>
      <c r="FU439" s="1819"/>
      <c r="FV439" s="1819"/>
      <c r="FW439" s="1819"/>
      <c r="FX439" s="1819"/>
      <c r="FY439" s="1819"/>
      <c r="FZ439" s="1819"/>
      <c r="GA439" s="1819"/>
      <c r="GB439" s="1819"/>
      <c r="GC439" s="1819"/>
      <c r="GD439" s="1819"/>
      <c r="GE439" s="1819"/>
      <c r="GF439" s="1819"/>
      <c r="GG439" s="1819"/>
      <c r="GH439" s="1819"/>
      <c r="GI439" s="1819"/>
      <c r="GJ439" s="1819"/>
      <c r="GK439" s="1819"/>
      <c r="GL439" s="1819"/>
      <c r="GM439" s="1819"/>
      <c r="GN439" s="1819"/>
      <c r="GO439" s="1819"/>
      <c r="GP439" s="1819"/>
      <c r="GQ439" s="1819"/>
      <c r="GR439" s="1819"/>
      <c r="GS439" s="1819"/>
      <c r="GT439" s="1819"/>
      <c r="GU439" s="1819"/>
      <c r="GV439" s="1819"/>
      <c r="GW439" s="1819"/>
      <c r="GX439" s="1819"/>
      <c r="GY439" s="1819"/>
      <c r="GZ439" s="1819"/>
      <c r="HA439" s="1819"/>
      <c r="HB439" s="1819"/>
      <c r="HC439" s="1819"/>
      <c r="HD439" s="1819"/>
      <c r="HE439" s="1819"/>
      <c r="HF439" s="1819"/>
      <c r="HG439" s="1819"/>
      <c r="HH439" s="1819"/>
      <c r="HI439" s="1819"/>
      <c r="HJ439" s="1819"/>
      <c r="HK439" s="1819"/>
      <c r="HL439" s="1819"/>
      <c r="HM439" s="1819"/>
      <c r="HN439" s="1819"/>
      <c r="HO439" s="1819"/>
      <c r="HP439" s="1819"/>
      <c r="HQ439" s="1819"/>
      <c r="HR439" s="1819"/>
      <c r="HS439" s="1819"/>
      <c r="HT439" s="1819"/>
      <c r="HU439" s="1819"/>
      <c r="HV439" s="1819"/>
      <c r="HW439" s="1819"/>
      <c r="HX439" s="1819"/>
      <c r="HY439" s="1819"/>
      <c r="HZ439" s="1819"/>
      <c r="IA439" s="1819"/>
      <c r="IB439" s="1819"/>
      <c r="IC439" s="1819"/>
      <c r="ID439" s="1819"/>
      <c r="IE439" s="1819"/>
      <c r="IF439" s="1819"/>
      <c r="IG439" s="1819"/>
      <c r="IH439" s="1819"/>
      <c r="II439" s="1819"/>
      <c r="IJ439" s="1819"/>
      <c r="IK439" s="1819"/>
      <c r="IL439" s="1819"/>
      <c r="IM439" s="1819"/>
      <c r="IN439" s="1819"/>
      <c r="IO439" s="1819"/>
      <c r="IP439" s="1819"/>
      <c r="IQ439" s="1819"/>
      <c r="IR439" s="1819"/>
      <c r="IS439" s="1819"/>
      <c r="IT439" s="1819"/>
      <c r="IU439" s="1819"/>
      <c r="IV439" s="1819"/>
      <c r="IW439" s="1819"/>
      <c r="IX439" s="1819"/>
      <c r="IY439" s="1819"/>
      <c r="IZ439" s="1819"/>
      <c r="JA439" s="1819"/>
      <c r="JB439" s="1819"/>
      <c r="JC439" s="1819"/>
      <c r="JD439" s="1819"/>
      <c r="JE439" s="1819"/>
      <c r="JF439" s="1819"/>
      <c r="JG439" s="1819"/>
      <c r="JH439" s="1819"/>
      <c r="JI439" s="1819"/>
      <c r="JJ439" s="1819"/>
      <c r="JK439" s="1819"/>
      <c r="JL439" s="1819"/>
      <c r="JM439" s="1819"/>
      <c r="JN439" s="1819"/>
      <c r="JO439" s="1819"/>
      <c r="JP439" s="1819"/>
      <c r="JQ439" s="1819"/>
      <c r="JR439" s="1819"/>
      <c r="JS439" s="1819"/>
      <c r="JT439" s="1819"/>
      <c r="JU439" s="1819"/>
      <c r="JV439" s="1819"/>
      <c r="JW439" s="1819"/>
      <c r="JX439" s="1819"/>
      <c r="JY439" s="1819"/>
      <c r="JZ439" s="1819"/>
      <c r="KA439" s="1819"/>
      <c r="KB439" s="1819"/>
      <c r="KC439" s="1819"/>
      <c r="KD439" s="1819"/>
      <c r="KE439" s="1819"/>
      <c r="KF439" s="1819"/>
      <c r="KG439" s="1819"/>
      <c r="KH439" s="1819"/>
      <c r="KI439" s="1819"/>
      <c r="KJ439" s="1819"/>
      <c r="KK439" s="1819"/>
      <c r="KL439" s="1819"/>
      <c r="KM439" s="1819"/>
      <c r="KN439" s="1819"/>
      <c r="KO439" s="1819"/>
      <c r="KP439" s="1819"/>
      <c r="KQ439" s="1819"/>
      <c r="KR439" s="1819"/>
      <c r="KS439" s="1819"/>
      <c r="KT439" s="1819"/>
      <c r="KU439" s="1819"/>
      <c r="KV439" s="1819"/>
      <c r="KW439" s="1819"/>
      <c r="KX439" s="1819"/>
      <c r="KY439" s="1819"/>
      <c r="KZ439" s="1819"/>
      <c r="LA439" s="1819"/>
      <c r="LB439" s="1819"/>
      <c r="LC439" s="1819"/>
      <c r="LD439" s="1819"/>
      <c r="LE439" s="1819"/>
      <c r="LF439" s="1819"/>
      <c r="LG439" s="1819"/>
      <c r="LH439" s="1819"/>
      <c r="LI439" s="1819"/>
      <c r="LJ439" s="1819"/>
      <c r="LK439" s="1819"/>
      <c r="LL439" s="1819"/>
      <c r="LM439" s="1819"/>
      <c r="LN439" s="1819"/>
      <c r="LO439" s="1819"/>
      <c r="LP439" s="1819"/>
    </row>
    <row r="440" s="1486" customFormat="1" ht="47" customHeight="1" spans="1:328">
      <c r="A440" s="1726">
        <v>45978</v>
      </c>
      <c r="B440" s="1724" t="s">
        <v>278</v>
      </c>
      <c r="C440" s="1720" t="s">
        <v>98</v>
      </c>
      <c r="D440" s="1725">
        <v>4500185895</v>
      </c>
      <c r="E440" s="2948">
        <v>36012</v>
      </c>
      <c r="F440" s="1725" t="s">
        <v>1626</v>
      </c>
      <c r="G440" s="1728" t="s">
        <v>76</v>
      </c>
      <c r="H440" s="1728" t="s">
        <v>76</v>
      </c>
      <c r="I440" s="1746" t="s">
        <v>77</v>
      </c>
      <c r="J440" s="2955">
        <v>3840</v>
      </c>
      <c r="K440" s="1747">
        <v>0</v>
      </c>
      <c r="L440" s="1747">
        <v>96</v>
      </c>
      <c r="M440" s="1747">
        <f t="shared" si="332"/>
        <v>40</v>
      </c>
      <c r="N440" s="1741">
        <v>46015</v>
      </c>
      <c r="O440" s="1741">
        <v>46013</v>
      </c>
      <c r="P440" s="1749"/>
      <c r="Q440" s="1764" t="s">
        <v>78</v>
      </c>
      <c r="R440" s="1754">
        <v>3840</v>
      </c>
      <c r="S440" s="1754">
        <f t="shared" si="333"/>
        <v>0</v>
      </c>
      <c r="T440" s="1754"/>
      <c r="U440" s="1765" t="s">
        <v>829</v>
      </c>
      <c r="V440" s="1746"/>
      <c r="W440" s="1746" t="s">
        <v>111</v>
      </c>
      <c r="X440" s="1767">
        <v>45986</v>
      </c>
      <c r="Y440" s="1783" t="s">
        <v>88</v>
      </c>
      <c r="Z440" s="1783" t="s">
        <v>88</v>
      </c>
      <c r="AA440" s="1783"/>
      <c r="AB440" s="1783"/>
      <c r="AC440" s="1772" t="s">
        <v>281</v>
      </c>
      <c r="AD440" s="1784" t="s">
        <v>1231</v>
      </c>
      <c r="AE440" s="2091">
        <v>0.5225</v>
      </c>
      <c r="AF440" s="2092">
        <f t="shared" si="334"/>
        <v>2006.4</v>
      </c>
      <c r="AG440" s="1722"/>
      <c r="AH440" s="1799" t="s">
        <v>81</v>
      </c>
      <c r="AI440" s="1799"/>
      <c r="AJ440" s="1799"/>
      <c r="AK440" s="1800">
        <f>J440</f>
        <v>3840</v>
      </c>
      <c r="AL440" s="1800"/>
      <c r="AM440" s="1800">
        <f>J440/24</f>
        <v>160</v>
      </c>
      <c r="AN440" s="1800"/>
      <c r="AO440" s="1800"/>
      <c r="AP440" s="1800"/>
      <c r="AQ440" s="1800"/>
      <c r="AR440" s="1800" t="s">
        <v>63</v>
      </c>
      <c r="AS440" s="1800">
        <f t="shared" si="337"/>
        <v>3840</v>
      </c>
      <c r="AT440" s="1800"/>
      <c r="AU440" s="1808">
        <f t="shared" si="338"/>
        <v>426.666666666667</v>
      </c>
      <c r="AV440" s="1808">
        <f t="shared" si="339"/>
        <v>426.666666666667</v>
      </c>
      <c r="AW440" s="1808">
        <f t="shared" si="340"/>
        <v>426.666666666667</v>
      </c>
      <c r="AX440" s="1808">
        <f t="shared" si="341"/>
        <v>426.666666666667</v>
      </c>
      <c r="AY440" s="1808">
        <f t="shared" si="342"/>
        <v>426.666666666667</v>
      </c>
      <c r="AZ440" s="1808">
        <f t="shared" si="343"/>
        <v>426.666666666667</v>
      </c>
      <c r="BA440" s="1808">
        <f t="shared" si="344"/>
        <v>426.666666666667</v>
      </c>
      <c r="BB440" s="1808">
        <f t="shared" si="345"/>
        <v>426.666666666667</v>
      </c>
      <c r="BC440" s="1808">
        <f t="shared" si="346"/>
        <v>426.666666666667</v>
      </c>
      <c r="BD440" s="1808">
        <f t="shared" si="347"/>
        <v>408.888888888889</v>
      </c>
      <c r="BE440" s="1808">
        <f t="shared" si="348"/>
        <v>17.7777777777778</v>
      </c>
      <c r="BF440" s="1747"/>
      <c r="BG440" s="1818"/>
      <c r="BH440" s="1819"/>
      <c r="BI440" s="1819"/>
      <c r="BJ440" s="1819"/>
      <c r="BK440" s="1819"/>
      <c r="BL440" s="1819"/>
      <c r="BM440" s="1819"/>
      <c r="BN440" s="1819"/>
      <c r="BO440" s="1819"/>
      <c r="BP440" s="1819"/>
      <c r="BQ440" s="1819"/>
      <c r="BR440" s="1819"/>
      <c r="BS440" s="1819"/>
      <c r="BT440" s="1819"/>
      <c r="BU440" s="1819"/>
      <c r="BV440" s="1819"/>
      <c r="BW440" s="1819"/>
      <c r="BX440" s="1819"/>
      <c r="BY440" s="1819"/>
      <c r="BZ440" s="1819"/>
      <c r="CA440" s="1819"/>
      <c r="CB440" s="1819"/>
      <c r="CC440" s="1819"/>
      <c r="CD440" s="1819"/>
      <c r="CE440" s="1819"/>
      <c r="CF440" s="1819"/>
      <c r="CG440" s="1819"/>
      <c r="CH440" s="1819"/>
      <c r="CI440" s="1819"/>
      <c r="CJ440" s="1819"/>
      <c r="CK440" s="1819"/>
      <c r="CL440" s="1819"/>
      <c r="CM440" s="1819"/>
      <c r="CN440" s="1819"/>
      <c r="CO440" s="1819"/>
      <c r="CP440" s="1819"/>
      <c r="CQ440" s="1819"/>
      <c r="CR440" s="1819"/>
      <c r="CS440" s="1819"/>
      <c r="CT440" s="1819"/>
      <c r="CU440" s="1819"/>
      <c r="CV440" s="1819"/>
      <c r="CW440" s="1819"/>
      <c r="CX440" s="1819"/>
      <c r="CY440" s="1819"/>
      <c r="CZ440" s="1819"/>
      <c r="DA440" s="1819"/>
      <c r="DB440" s="1819"/>
      <c r="DC440" s="1819"/>
      <c r="DD440" s="1819"/>
      <c r="DE440" s="1819"/>
      <c r="DF440" s="1819"/>
      <c r="DG440" s="1819"/>
      <c r="DH440" s="1819"/>
      <c r="DI440" s="1819"/>
      <c r="DJ440" s="1819"/>
      <c r="DK440" s="1819"/>
      <c r="DL440" s="1819"/>
      <c r="DM440" s="1819"/>
      <c r="DN440" s="1819"/>
      <c r="DO440" s="1819"/>
      <c r="DP440" s="1819"/>
      <c r="DQ440" s="1819"/>
      <c r="DR440" s="1819"/>
      <c r="DS440" s="1819"/>
      <c r="DT440" s="1819"/>
      <c r="DU440" s="1819"/>
      <c r="DV440" s="1819"/>
      <c r="DW440" s="1819"/>
      <c r="DX440" s="1819"/>
      <c r="DY440" s="1819"/>
      <c r="DZ440" s="1819"/>
      <c r="EA440" s="1819"/>
      <c r="EB440" s="1819"/>
      <c r="EC440" s="1819"/>
      <c r="ED440" s="1819"/>
      <c r="EE440" s="1819"/>
      <c r="EF440" s="1819"/>
      <c r="EG440" s="1819"/>
      <c r="EH440" s="1819"/>
      <c r="EI440" s="1819"/>
      <c r="EJ440" s="1819"/>
      <c r="EK440" s="1819"/>
      <c r="EL440" s="1819"/>
      <c r="EM440" s="1819"/>
      <c r="EN440" s="1819"/>
      <c r="EO440" s="1819"/>
      <c r="EP440" s="1819"/>
      <c r="EQ440" s="1819"/>
      <c r="ER440" s="1819"/>
      <c r="ES440" s="1819"/>
      <c r="ET440" s="1819"/>
      <c r="EU440" s="1819"/>
      <c r="EV440" s="1819"/>
      <c r="EW440" s="1819"/>
      <c r="EX440" s="1819"/>
      <c r="EY440" s="1819"/>
      <c r="EZ440" s="1819"/>
      <c r="FA440" s="1819"/>
      <c r="FB440" s="1819"/>
      <c r="FC440" s="1819"/>
      <c r="FD440" s="1819"/>
      <c r="FE440" s="1819"/>
      <c r="FF440" s="1819"/>
      <c r="FG440" s="1819"/>
      <c r="FH440" s="1819"/>
      <c r="FI440" s="1819"/>
      <c r="FJ440" s="1819"/>
      <c r="FK440" s="1819"/>
      <c r="FL440" s="1819"/>
      <c r="FM440" s="1819"/>
      <c r="FN440" s="1819"/>
      <c r="FO440" s="1819"/>
      <c r="FP440" s="1819"/>
      <c r="FQ440" s="1819"/>
      <c r="FR440" s="1819"/>
      <c r="FS440" s="1819"/>
      <c r="FT440" s="1819"/>
      <c r="FU440" s="1819"/>
      <c r="FV440" s="1819"/>
      <c r="FW440" s="1819"/>
      <c r="FX440" s="1819"/>
      <c r="FY440" s="1819"/>
      <c r="FZ440" s="1819"/>
      <c r="GA440" s="1819"/>
      <c r="GB440" s="1819"/>
      <c r="GC440" s="1819"/>
      <c r="GD440" s="1819"/>
      <c r="GE440" s="1819"/>
      <c r="GF440" s="1819"/>
      <c r="GG440" s="1819"/>
      <c r="GH440" s="1819"/>
      <c r="GI440" s="1819"/>
      <c r="GJ440" s="1819"/>
      <c r="GK440" s="1819"/>
      <c r="GL440" s="1819"/>
      <c r="GM440" s="1819"/>
      <c r="GN440" s="1819"/>
      <c r="GO440" s="1819"/>
      <c r="GP440" s="1819"/>
      <c r="GQ440" s="1819"/>
      <c r="GR440" s="1819"/>
      <c r="GS440" s="1819"/>
      <c r="GT440" s="1819"/>
      <c r="GU440" s="1819"/>
      <c r="GV440" s="1819"/>
      <c r="GW440" s="1819"/>
      <c r="GX440" s="1819"/>
      <c r="GY440" s="1819"/>
      <c r="GZ440" s="1819"/>
      <c r="HA440" s="1819"/>
      <c r="HB440" s="1819"/>
      <c r="HC440" s="1819"/>
      <c r="HD440" s="1819"/>
      <c r="HE440" s="1819"/>
      <c r="HF440" s="1819"/>
      <c r="HG440" s="1819"/>
      <c r="HH440" s="1819"/>
      <c r="HI440" s="1819"/>
      <c r="HJ440" s="1819"/>
      <c r="HK440" s="1819"/>
      <c r="HL440" s="1819"/>
      <c r="HM440" s="1819"/>
      <c r="HN440" s="1819"/>
      <c r="HO440" s="1819"/>
      <c r="HP440" s="1819"/>
      <c r="HQ440" s="1819"/>
      <c r="HR440" s="1819"/>
      <c r="HS440" s="1819"/>
      <c r="HT440" s="1819"/>
      <c r="HU440" s="1819"/>
      <c r="HV440" s="1819"/>
      <c r="HW440" s="1819"/>
      <c r="HX440" s="1819"/>
      <c r="HY440" s="1819"/>
      <c r="HZ440" s="1819"/>
      <c r="IA440" s="1819"/>
      <c r="IB440" s="1819"/>
      <c r="IC440" s="1819"/>
      <c r="ID440" s="1819"/>
      <c r="IE440" s="1819"/>
      <c r="IF440" s="1819"/>
      <c r="IG440" s="1819"/>
      <c r="IH440" s="1819"/>
      <c r="II440" s="1819"/>
      <c r="IJ440" s="1819"/>
      <c r="IK440" s="1819"/>
      <c r="IL440" s="1819"/>
      <c r="IM440" s="1819"/>
      <c r="IN440" s="1819"/>
      <c r="IO440" s="1819"/>
      <c r="IP440" s="1819"/>
      <c r="IQ440" s="1819"/>
      <c r="IR440" s="1819"/>
      <c r="IS440" s="1819"/>
      <c r="IT440" s="1819"/>
      <c r="IU440" s="1819"/>
      <c r="IV440" s="1819"/>
      <c r="IW440" s="1819"/>
      <c r="IX440" s="1819"/>
      <c r="IY440" s="1819"/>
      <c r="IZ440" s="1819"/>
      <c r="JA440" s="1819"/>
      <c r="JB440" s="1819"/>
      <c r="JC440" s="1819"/>
      <c r="JD440" s="1819"/>
      <c r="JE440" s="1819"/>
      <c r="JF440" s="1819"/>
      <c r="JG440" s="1819"/>
      <c r="JH440" s="1819"/>
      <c r="JI440" s="1819"/>
      <c r="JJ440" s="1819"/>
      <c r="JK440" s="1819"/>
      <c r="JL440" s="1819"/>
      <c r="JM440" s="1819"/>
      <c r="JN440" s="1819"/>
      <c r="JO440" s="1819"/>
      <c r="JP440" s="1819"/>
      <c r="JQ440" s="1819"/>
      <c r="JR440" s="1819"/>
      <c r="JS440" s="1819"/>
      <c r="JT440" s="1819"/>
      <c r="JU440" s="1819"/>
      <c r="JV440" s="1819"/>
      <c r="JW440" s="1819"/>
      <c r="JX440" s="1819"/>
      <c r="JY440" s="1819"/>
      <c r="JZ440" s="1819"/>
      <c r="KA440" s="1819"/>
      <c r="KB440" s="1819"/>
      <c r="KC440" s="1819"/>
      <c r="KD440" s="1819"/>
      <c r="KE440" s="1819"/>
      <c r="KF440" s="1819"/>
      <c r="KG440" s="1819"/>
      <c r="KH440" s="1819"/>
      <c r="KI440" s="1819"/>
      <c r="KJ440" s="1819"/>
      <c r="KK440" s="1819"/>
      <c r="KL440" s="1819"/>
      <c r="KM440" s="1819"/>
      <c r="KN440" s="1819"/>
      <c r="KO440" s="1819"/>
      <c r="KP440" s="1819"/>
      <c r="KQ440" s="1819"/>
      <c r="KR440" s="1819"/>
      <c r="KS440" s="1819"/>
      <c r="KT440" s="1819"/>
      <c r="KU440" s="1819"/>
      <c r="KV440" s="1819"/>
      <c r="KW440" s="1819"/>
      <c r="KX440" s="1819"/>
      <c r="KY440" s="1819"/>
      <c r="KZ440" s="1819"/>
      <c r="LA440" s="1819"/>
      <c r="LB440" s="1819"/>
      <c r="LC440" s="1819"/>
      <c r="LD440" s="1819"/>
      <c r="LE440" s="1819"/>
      <c r="LF440" s="1819"/>
      <c r="LG440" s="1819"/>
      <c r="LH440" s="1819"/>
      <c r="LI440" s="1819"/>
      <c r="LJ440" s="1819"/>
      <c r="LK440" s="1819"/>
      <c r="LL440" s="1819"/>
      <c r="LM440" s="1819"/>
      <c r="LN440" s="1819"/>
      <c r="LO440" s="1819"/>
      <c r="LP440" s="1819"/>
    </row>
    <row r="441" s="2036" customFormat="1" ht="47" customHeight="1" spans="1:328">
      <c r="A441" s="2040">
        <v>45999</v>
      </c>
      <c r="B441" s="1656" t="s">
        <v>164</v>
      </c>
      <c r="C441" s="1657" t="s">
        <v>165</v>
      </c>
      <c r="D441" s="1658">
        <v>4500188348</v>
      </c>
      <c r="E441" s="2461">
        <v>8150977900</v>
      </c>
      <c r="F441" s="1658" t="s">
        <v>1627</v>
      </c>
      <c r="G441" s="2042" t="s">
        <v>167</v>
      </c>
      <c r="H441" s="2042" t="s">
        <v>101</v>
      </c>
      <c r="I441" s="2055" t="s">
        <v>110</v>
      </c>
      <c r="J441" s="1667">
        <v>2880</v>
      </c>
      <c r="K441" s="2056">
        <v>0</v>
      </c>
      <c r="L441" s="2056">
        <v>24</v>
      </c>
      <c r="M441" s="2056">
        <f t="shared" si="332"/>
        <v>120</v>
      </c>
      <c r="N441" s="1672">
        <v>46031</v>
      </c>
      <c r="O441" s="1672">
        <v>46029</v>
      </c>
      <c r="P441" s="2057">
        <v>45669</v>
      </c>
      <c r="Q441" s="2070" t="s">
        <v>78</v>
      </c>
      <c r="R441" s="1754">
        <v>2880</v>
      </c>
      <c r="S441" s="1754">
        <f t="shared" si="333"/>
        <v>0</v>
      </c>
      <c r="T441" s="1754" t="s">
        <v>88</v>
      </c>
      <c r="U441" s="1765" t="s">
        <v>829</v>
      </c>
      <c r="V441" s="2055"/>
      <c r="W441" s="2055"/>
      <c r="X441" s="2073">
        <v>46000</v>
      </c>
      <c r="Y441" s="2074" t="s">
        <v>88</v>
      </c>
      <c r="Z441" s="2074" t="s">
        <v>88</v>
      </c>
      <c r="AA441" s="2074" t="s">
        <v>1539</v>
      </c>
      <c r="AB441" s="2074"/>
      <c r="AC441" s="2468" t="s">
        <v>1628</v>
      </c>
      <c r="AD441" s="1691" t="s">
        <v>1256</v>
      </c>
      <c r="AE441" s="2088">
        <v>0.8747</v>
      </c>
      <c r="AF441" s="2089">
        <f t="shared" si="334"/>
        <v>2519.136</v>
      </c>
      <c r="AG441" s="1699"/>
      <c r="AH441" s="2090" t="s">
        <v>81</v>
      </c>
      <c r="AI441" s="2090"/>
      <c r="AJ441" s="2090"/>
      <c r="AK441" s="2097"/>
      <c r="AL441" s="2097">
        <f>J441</f>
        <v>2880</v>
      </c>
      <c r="AM441" s="2097"/>
      <c r="AN441" s="2097"/>
      <c r="AO441" s="2097">
        <f>J441/24</f>
        <v>120</v>
      </c>
      <c r="AP441" s="2097"/>
      <c r="AQ441" s="2097"/>
      <c r="AR441" s="2097" t="s">
        <v>63</v>
      </c>
      <c r="AS441" s="2097">
        <f t="shared" si="337"/>
        <v>2880</v>
      </c>
      <c r="AT441" s="2097"/>
      <c r="AU441" s="1706">
        <f t="shared" si="338"/>
        <v>320</v>
      </c>
      <c r="AV441" s="1706">
        <f t="shared" si="339"/>
        <v>320</v>
      </c>
      <c r="AW441" s="1706">
        <f t="shared" si="340"/>
        <v>320</v>
      </c>
      <c r="AX441" s="1706">
        <f t="shared" si="341"/>
        <v>320</v>
      </c>
      <c r="AY441" s="1706">
        <f t="shared" si="342"/>
        <v>320</v>
      </c>
      <c r="AZ441" s="1706">
        <f t="shared" si="343"/>
        <v>320</v>
      </c>
      <c r="BA441" s="1706">
        <f t="shared" si="344"/>
        <v>320</v>
      </c>
      <c r="BB441" s="1706">
        <f t="shared" si="345"/>
        <v>320</v>
      </c>
      <c r="BC441" s="1706">
        <f t="shared" si="346"/>
        <v>320</v>
      </c>
      <c r="BD441" s="1706">
        <f t="shared" si="347"/>
        <v>306.666666666667</v>
      </c>
      <c r="BE441" s="1706">
        <f t="shared" si="348"/>
        <v>13.3333333333333</v>
      </c>
      <c r="BF441" s="2056"/>
      <c r="BG441" s="2113"/>
      <c r="BH441" s="2114"/>
      <c r="BI441" s="2114"/>
      <c r="BJ441" s="2114"/>
      <c r="BK441" s="2114"/>
      <c r="BL441" s="2114"/>
      <c r="BM441" s="2114"/>
      <c r="BN441" s="2114"/>
      <c r="BO441" s="2114"/>
      <c r="BP441" s="2114"/>
      <c r="BQ441" s="2114"/>
      <c r="BR441" s="2114"/>
      <c r="BS441" s="2114"/>
      <c r="BT441" s="2114"/>
      <c r="BU441" s="2114"/>
      <c r="BV441" s="2114"/>
      <c r="BW441" s="2114"/>
      <c r="BX441" s="2114"/>
      <c r="BY441" s="2114"/>
      <c r="BZ441" s="2114"/>
      <c r="CA441" s="2114"/>
      <c r="CB441" s="2114"/>
      <c r="CC441" s="2114"/>
      <c r="CD441" s="2114"/>
      <c r="CE441" s="2114"/>
      <c r="CF441" s="2114"/>
      <c r="CG441" s="2114"/>
      <c r="CH441" s="2114"/>
      <c r="CI441" s="2114"/>
      <c r="CJ441" s="2114"/>
      <c r="CK441" s="2114"/>
      <c r="CL441" s="2114"/>
      <c r="CM441" s="2114"/>
      <c r="CN441" s="2114"/>
      <c r="CO441" s="2114"/>
      <c r="CP441" s="2114"/>
      <c r="CQ441" s="2114"/>
      <c r="CR441" s="2114"/>
      <c r="CS441" s="2114"/>
      <c r="CT441" s="2114"/>
      <c r="CU441" s="2114"/>
      <c r="CV441" s="2114"/>
      <c r="CW441" s="2114"/>
      <c r="CX441" s="2114"/>
      <c r="CY441" s="2114"/>
      <c r="CZ441" s="2114"/>
      <c r="DA441" s="2114"/>
      <c r="DB441" s="2114"/>
      <c r="DC441" s="2114"/>
      <c r="DD441" s="2114"/>
      <c r="DE441" s="2114"/>
      <c r="DF441" s="2114"/>
      <c r="DG441" s="2114"/>
      <c r="DH441" s="2114"/>
      <c r="DI441" s="2114"/>
      <c r="DJ441" s="2114"/>
      <c r="DK441" s="2114"/>
      <c r="DL441" s="2114"/>
      <c r="DM441" s="2114"/>
      <c r="DN441" s="2114"/>
      <c r="DO441" s="2114"/>
      <c r="DP441" s="2114"/>
      <c r="DQ441" s="2114"/>
      <c r="DR441" s="2114"/>
      <c r="DS441" s="2114"/>
      <c r="DT441" s="2114"/>
      <c r="DU441" s="2114"/>
      <c r="DV441" s="2114"/>
      <c r="DW441" s="2114"/>
      <c r="DX441" s="2114"/>
      <c r="DY441" s="2114"/>
      <c r="DZ441" s="2114"/>
      <c r="EA441" s="2114"/>
      <c r="EB441" s="2114"/>
      <c r="EC441" s="2114"/>
      <c r="ED441" s="2114"/>
      <c r="EE441" s="2114"/>
      <c r="EF441" s="2114"/>
      <c r="EG441" s="2114"/>
      <c r="EH441" s="2114"/>
      <c r="EI441" s="2114"/>
      <c r="EJ441" s="2114"/>
      <c r="EK441" s="2114"/>
      <c r="EL441" s="2114"/>
      <c r="EM441" s="2114"/>
      <c r="EN441" s="2114"/>
      <c r="EO441" s="2114"/>
      <c r="EP441" s="2114"/>
      <c r="EQ441" s="2114"/>
      <c r="ER441" s="2114"/>
      <c r="ES441" s="2114"/>
      <c r="ET441" s="2114"/>
      <c r="EU441" s="2114"/>
      <c r="EV441" s="2114"/>
      <c r="EW441" s="2114"/>
      <c r="EX441" s="2114"/>
      <c r="EY441" s="2114"/>
      <c r="EZ441" s="2114"/>
      <c r="FA441" s="2114"/>
      <c r="FB441" s="2114"/>
      <c r="FC441" s="2114"/>
      <c r="FD441" s="2114"/>
      <c r="FE441" s="2114"/>
      <c r="FF441" s="2114"/>
      <c r="FG441" s="2114"/>
      <c r="FH441" s="2114"/>
      <c r="FI441" s="2114"/>
      <c r="FJ441" s="2114"/>
      <c r="FK441" s="2114"/>
      <c r="FL441" s="2114"/>
      <c r="FM441" s="2114"/>
      <c r="FN441" s="2114"/>
      <c r="FO441" s="2114"/>
      <c r="FP441" s="2114"/>
      <c r="FQ441" s="2114"/>
      <c r="FR441" s="2114"/>
      <c r="FS441" s="2114"/>
      <c r="FT441" s="2114"/>
      <c r="FU441" s="2114"/>
      <c r="FV441" s="2114"/>
      <c r="FW441" s="2114"/>
      <c r="FX441" s="2114"/>
      <c r="FY441" s="2114"/>
      <c r="FZ441" s="2114"/>
      <c r="GA441" s="2114"/>
      <c r="GB441" s="2114"/>
      <c r="GC441" s="2114"/>
      <c r="GD441" s="2114"/>
      <c r="GE441" s="2114"/>
      <c r="GF441" s="2114"/>
      <c r="GG441" s="2114"/>
      <c r="GH441" s="2114"/>
      <c r="GI441" s="2114"/>
      <c r="GJ441" s="2114"/>
      <c r="GK441" s="2114"/>
      <c r="GL441" s="2114"/>
      <c r="GM441" s="2114"/>
      <c r="GN441" s="2114"/>
      <c r="GO441" s="2114"/>
      <c r="GP441" s="2114"/>
      <c r="GQ441" s="2114"/>
      <c r="GR441" s="2114"/>
      <c r="GS441" s="2114"/>
      <c r="GT441" s="2114"/>
      <c r="GU441" s="2114"/>
      <c r="GV441" s="2114"/>
      <c r="GW441" s="2114"/>
      <c r="GX441" s="2114"/>
      <c r="GY441" s="2114"/>
      <c r="GZ441" s="2114"/>
      <c r="HA441" s="2114"/>
      <c r="HB441" s="2114"/>
      <c r="HC441" s="2114"/>
      <c r="HD441" s="2114"/>
      <c r="HE441" s="2114"/>
      <c r="HF441" s="2114"/>
      <c r="HG441" s="2114"/>
      <c r="HH441" s="2114"/>
      <c r="HI441" s="2114"/>
      <c r="HJ441" s="2114"/>
      <c r="HK441" s="2114"/>
      <c r="HL441" s="2114"/>
      <c r="HM441" s="2114"/>
      <c r="HN441" s="2114"/>
      <c r="HO441" s="2114"/>
      <c r="HP441" s="2114"/>
      <c r="HQ441" s="2114"/>
      <c r="HR441" s="2114"/>
      <c r="HS441" s="2114"/>
      <c r="HT441" s="2114"/>
      <c r="HU441" s="2114"/>
      <c r="HV441" s="2114"/>
      <c r="HW441" s="2114"/>
      <c r="HX441" s="2114"/>
      <c r="HY441" s="2114"/>
      <c r="HZ441" s="2114"/>
      <c r="IA441" s="2114"/>
      <c r="IB441" s="2114"/>
      <c r="IC441" s="2114"/>
      <c r="ID441" s="2114"/>
      <c r="IE441" s="2114"/>
      <c r="IF441" s="2114"/>
      <c r="IG441" s="2114"/>
      <c r="IH441" s="2114"/>
      <c r="II441" s="2114"/>
      <c r="IJ441" s="2114"/>
      <c r="IK441" s="2114"/>
      <c r="IL441" s="2114"/>
      <c r="IM441" s="2114"/>
      <c r="IN441" s="2114"/>
      <c r="IO441" s="2114"/>
      <c r="IP441" s="2114"/>
      <c r="IQ441" s="2114"/>
      <c r="IR441" s="2114"/>
      <c r="IS441" s="2114"/>
      <c r="IT441" s="2114"/>
      <c r="IU441" s="2114"/>
      <c r="IV441" s="2114"/>
      <c r="IW441" s="2114"/>
      <c r="IX441" s="2114"/>
      <c r="IY441" s="2114"/>
      <c r="IZ441" s="2114"/>
      <c r="JA441" s="2114"/>
      <c r="JB441" s="2114"/>
      <c r="JC441" s="2114"/>
      <c r="JD441" s="2114"/>
      <c r="JE441" s="2114"/>
      <c r="JF441" s="2114"/>
      <c r="JG441" s="2114"/>
      <c r="JH441" s="2114"/>
      <c r="JI441" s="2114"/>
      <c r="JJ441" s="2114"/>
      <c r="JK441" s="2114"/>
      <c r="JL441" s="2114"/>
      <c r="JM441" s="2114"/>
      <c r="JN441" s="2114"/>
      <c r="JO441" s="2114"/>
      <c r="JP441" s="2114"/>
      <c r="JQ441" s="2114"/>
      <c r="JR441" s="2114"/>
      <c r="JS441" s="2114"/>
      <c r="JT441" s="2114"/>
      <c r="JU441" s="2114"/>
      <c r="JV441" s="2114"/>
      <c r="JW441" s="2114"/>
      <c r="JX441" s="2114"/>
      <c r="JY441" s="2114"/>
      <c r="JZ441" s="2114"/>
      <c r="KA441" s="2114"/>
      <c r="KB441" s="2114"/>
      <c r="KC441" s="2114"/>
      <c r="KD441" s="2114"/>
      <c r="KE441" s="2114"/>
      <c r="KF441" s="2114"/>
      <c r="KG441" s="2114"/>
      <c r="KH441" s="2114"/>
      <c r="KI441" s="2114"/>
      <c r="KJ441" s="2114"/>
      <c r="KK441" s="2114"/>
      <c r="KL441" s="2114"/>
      <c r="KM441" s="2114"/>
      <c r="KN441" s="2114"/>
      <c r="KO441" s="2114"/>
      <c r="KP441" s="2114"/>
      <c r="KQ441" s="2114"/>
      <c r="KR441" s="2114"/>
      <c r="KS441" s="2114"/>
      <c r="KT441" s="2114"/>
      <c r="KU441" s="2114"/>
      <c r="KV441" s="2114"/>
      <c r="KW441" s="2114"/>
      <c r="KX441" s="2114"/>
      <c r="KY441" s="2114"/>
      <c r="KZ441" s="2114"/>
      <c r="LA441" s="2114"/>
      <c r="LB441" s="2114"/>
      <c r="LC441" s="2114"/>
      <c r="LD441" s="2114"/>
      <c r="LE441" s="2114"/>
      <c r="LF441" s="2114"/>
      <c r="LG441" s="2114"/>
      <c r="LH441" s="2114"/>
      <c r="LI441" s="2114"/>
      <c r="LJ441" s="2114"/>
      <c r="LK441" s="2114"/>
      <c r="LL441" s="2114"/>
      <c r="LM441" s="2114"/>
      <c r="LN441" s="2114"/>
      <c r="LO441" s="2114"/>
      <c r="LP441" s="2114"/>
    </row>
    <row r="442" s="1488" customFormat="1" ht="47" customHeight="1" spans="1:328">
      <c r="A442" s="1832">
        <v>46020</v>
      </c>
      <c r="B442" s="1660"/>
      <c r="C442" s="1661"/>
      <c r="D442" s="1662" t="s">
        <v>1629</v>
      </c>
      <c r="E442" s="2415"/>
      <c r="F442" s="1662" t="s">
        <v>1630</v>
      </c>
      <c r="G442" s="1863" t="s">
        <v>76</v>
      </c>
      <c r="H442" s="1863" t="s">
        <v>76</v>
      </c>
      <c r="I442" s="1880" t="s">
        <v>77</v>
      </c>
      <c r="J442" s="1543">
        <v>768</v>
      </c>
      <c r="K442" s="1876">
        <v>0</v>
      </c>
      <c r="L442" s="1876">
        <v>96</v>
      </c>
      <c r="M442" s="1876">
        <f t="shared" si="332"/>
        <v>8</v>
      </c>
      <c r="N442" s="1673">
        <v>46040</v>
      </c>
      <c r="O442" s="1673">
        <v>46048</v>
      </c>
      <c r="P442" s="1878"/>
      <c r="Q442" s="2079" t="s">
        <v>78</v>
      </c>
      <c r="R442" s="1577">
        <v>768</v>
      </c>
      <c r="S442" s="1577">
        <f t="shared" ref="S442:S461" si="349">R442-J442</f>
        <v>0</v>
      </c>
      <c r="T442" s="1577" t="s">
        <v>88</v>
      </c>
      <c r="U442" s="2938" t="s">
        <v>829</v>
      </c>
      <c r="V442" s="1880"/>
      <c r="W442" s="1880"/>
      <c r="X442" s="1900"/>
      <c r="Y442" s="1930"/>
      <c r="Z442" s="1930"/>
      <c r="AA442" s="1930"/>
      <c r="AB442" s="1930"/>
      <c r="AC442" s="1597" t="s">
        <v>1583</v>
      </c>
      <c r="AD442" s="1692"/>
      <c r="AE442" s="2093"/>
      <c r="AF442" s="2095"/>
      <c r="AG442" s="1647"/>
      <c r="AH442" s="1947" t="s">
        <v>81</v>
      </c>
      <c r="AI442" s="1947"/>
      <c r="AJ442" s="1947"/>
      <c r="AK442" s="1948">
        <f t="shared" ref="AK442:AK453" si="350">J442</f>
        <v>768</v>
      </c>
      <c r="AL442" s="1948"/>
      <c r="AM442" s="1948">
        <f>M442</f>
        <v>8</v>
      </c>
      <c r="AN442" s="1948"/>
      <c r="AO442" s="1948"/>
      <c r="AP442" s="1948"/>
      <c r="AQ442" s="1948"/>
      <c r="AR442" s="1948" t="s">
        <v>63</v>
      </c>
      <c r="AS442" s="1948">
        <f t="shared" si="337"/>
        <v>768</v>
      </c>
      <c r="AT442" s="1948"/>
      <c r="AU442" s="1430">
        <f t="shared" si="338"/>
        <v>85.3333333333333</v>
      </c>
      <c r="AV442" s="1430">
        <f t="shared" si="339"/>
        <v>85.3333333333333</v>
      </c>
      <c r="AW442" s="1430">
        <f t="shared" si="340"/>
        <v>85.3333333333333</v>
      </c>
      <c r="AX442" s="1430">
        <f t="shared" si="341"/>
        <v>85.3333333333333</v>
      </c>
      <c r="AY442" s="1430">
        <f t="shared" si="342"/>
        <v>85.3333333333333</v>
      </c>
      <c r="AZ442" s="1430">
        <f t="shared" si="343"/>
        <v>85.3333333333333</v>
      </c>
      <c r="BA442" s="1430">
        <f t="shared" si="344"/>
        <v>85.3333333333333</v>
      </c>
      <c r="BB442" s="1430">
        <f t="shared" si="345"/>
        <v>85.3333333333333</v>
      </c>
      <c r="BC442" s="1430">
        <f t="shared" si="346"/>
        <v>85.3333333333333</v>
      </c>
      <c r="BD442" s="1430">
        <f t="shared" si="347"/>
        <v>81.7777777777778</v>
      </c>
      <c r="BE442" s="1430">
        <f t="shared" si="348"/>
        <v>3.55555555555556</v>
      </c>
      <c r="BF442" s="1876"/>
      <c r="BG442" s="1959"/>
      <c r="BH442" s="1960"/>
      <c r="BI442" s="1960"/>
      <c r="BJ442" s="1960"/>
      <c r="BK442" s="1960"/>
      <c r="BL442" s="1960"/>
      <c r="BM442" s="1960"/>
      <c r="BN442" s="1960"/>
      <c r="BO442" s="1960"/>
      <c r="BP442" s="1960"/>
      <c r="BQ442" s="1960"/>
      <c r="BR442" s="1960"/>
      <c r="BS442" s="1960"/>
      <c r="BT442" s="1960"/>
      <c r="BU442" s="1960"/>
      <c r="BV442" s="1960"/>
      <c r="BW442" s="1960"/>
      <c r="BX442" s="1960"/>
      <c r="BY442" s="1960"/>
      <c r="BZ442" s="1960"/>
      <c r="CA442" s="1960"/>
      <c r="CB442" s="1960"/>
      <c r="CC442" s="1960"/>
      <c r="CD442" s="1960"/>
      <c r="CE442" s="1960"/>
      <c r="CF442" s="1960"/>
      <c r="CG442" s="1960"/>
      <c r="CH442" s="1960"/>
      <c r="CI442" s="1960"/>
      <c r="CJ442" s="1960"/>
      <c r="CK442" s="1960"/>
      <c r="CL442" s="1960"/>
      <c r="CM442" s="1960"/>
      <c r="CN442" s="1960"/>
      <c r="CO442" s="1960"/>
      <c r="CP442" s="1960"/>
      <c r="CQ442" s="1960"/>
      <c r="CR442" s="1960"/>
      <c r="CS442" s="1960"/>
      <c r="CT442" s="1960"/>
      <c r="CU442" s="1960"/>
      <c r="CV442" s="1960"/>
      <c r="CW442" s="1960"/>
      <c r="CX442" s="1960"/>
      <c r="CY442" s="1960"/>
      <c r="CZ442" s="1960"/>
      <c r="DA442" s="1960"/>
      <c r="DB442" s="1960"/>
      <c r="DC442" s="1960"/>
      <c r="DD442" s="1960"/>
      <c r="DE442" s="1960"/>
      <c r="DF442" s="1960"/>
      <c r="DG442" s="1960"/>
      <c r="DH442" s="1960"/>
      <c r="DI442" s="1960"/>
      <c r="DJ442" s="1960"/>
      <c r="DK442" s="1960"/>
      <c r="DL442" s="1960"/>
      <c r="DM442" s="1960"/>
      <c r="DN442" s="1960"/>
      <c r="DO442" s="1960"/>
      <c r="DP442" s="1960"/>
      <c r="DQ442" s="1960"/>
      <c r="DR442" s="1960"/>
      <c r="DS442" s="1960"/>
      <c r="DT442" s="1960"/>
      <c r="DU442" s="1960"/>
      <c r="DV442" s="1960"/>
      <c r="DW442" s="1960"/>
      <c r="DX442" s="1960"/>
      <c r="DY442" s="1960"/>
      <c r="DZ442" s="1960"/>
      <c r="EA442" s="1960"/>
      <c r="EB442" s="1960"/>
      <c r="EC442" s="1960"/>
      <c r="ED442" s="1960"/>
      <c r="EE442" s="1960"/>
      <c r="EF442" s="1960"/>
      <c r="EG442" s="1960"/>
      <c r="EH442" s="1960"/>
      <c r="EI442" s="1960"/>
      <c r="EJ442" s="1960"/>
      <c r="EK442" s="1960"/>
      <c r="EL442" s="1960"/>
      <c r="EM442" s="1960"/>
      <c r="EN442" s="1960"/>
      <c r="EO442" s="1960"/>
      <c r="EP442" s="1960"/>
      <c r="EQ442" s="1960"/>
      <c r="ER442" s="1960"/>
      <c r="ES442" s="1960"/>
      <c r="ET442" s="1960"/>
      <c r="EU442" s="1960"/>
      <c r="EV442" s="1960"/>
      <c r="EW442" s="1960"/>
      <c r="EX442" s="1960"/>
      <c r="EY442" s="1960"/>
      <c r="EZ442" s="1960"/>
      <c r="FA442" s="1960"/>
      <c r="FB442" s="1960"/>
      <c r="FC442" s="1960"/>
      <c r="FD442" s="1960"/>
      <c r="FE442" s="1960"/>
      <c r="FF442" s="1960"/>
      <c r="FG442" s="1960"/>
      <c r="FH442" s="1960"/>
      <c r="FI442" s="1960"/>
      <c r="FJ442" s="1960"/>
      <c r="FK442" s="1960"/>
      <c r="FL442" s="1960"/>
      <c r="FM442" s="1960"/>
      <c r="FN442" s="1960"/>
      <c r="FO442" s="1960"/>
      <c r="FP442" s="1960"/>
      <c r="FQ442" s="1960"/>
      <c r="FR442" s="1960"/>
      <c r="FS442" s="1960"/>
      <c r="FT442" s="1960"/>
      <c r="FU442" s="1960"/>
      <c r="FV442" s="1960"/>
      <c r="FW442" s="1960"/>
      <c r="FX442" s="1960"/>
      <c r="FY442" s="1960"/>
      <c r="FZ442" s="1960"/>
      <c r="GA442" s="1960"/>
      <c r="GB442" s="1960"/>
      <c r="GC442" s="1960"/>
      <c r="GD442" s="1960"/>
      <c r="GE442" s="1960"/>
      <c r="GF442" s="1960"/>
      <c r="GG442" s="1960"/>
      <c r="GH442" s="1960"/>
      <c r="GI442" s="1960"/>
      <c r="GJ442" s="1960"/>
      <c r="GK442" s="1960"/>
      <c r="GL442" s="1960"/>
      <c r="GM442" s="1960"/>
      <c r="GN442" s="1960"/>
      <c r="GO442" s="1960"/>
      <c r="GP442" s="1960"/>
      <c r="GQ442" s="1960"/>
      <c r="GR442" s="1960"/>
      <c r="GS442" s="1960"/>
      <c r="GT442" s="1960"/>
      <c r="GU442" s="1960"/>
      <c r="GV442" s="1960"/>
      <c r="GW442" s="1960"/>
      <c r="GX442" s="1960"/>
      <c r="GY442" s="1960"/>
      <c r="GZ442" s="1960"/>
      <c r="HA442" s="1960"/>
      <c r="HB442" s="1960"/>
      <c r="HC442" s="1960"/>
      <c r="HD442" s="1960"/>
      <c r="HE442" s="1960"/>
      <c r="HF442" s="1960"/>
      <c r="HG442" s="1960"/>
      <c r="HH442" s="1960"/>
      <c r="HI442" s="1960"/>
      <c r="HJ442" s="1960"/>
      <c r="HK442" s="1960"/>
      <c r="HL442" s="1960"/>
      <c r="HM442" s="1960"/>
      <c r="HN442" s="1960"/>
      <c r="HO442" s="1960"/>
      <c r="HP442" s="1960"/>
      <c r="HQ442" s="1960"/>
      <c r="HR442" s="1960"/>
      <c r="HS442" s="1960"/>
      <c r="HT442" s="1960"/>
      <c r="HU442" s="1960"/>
      <c r="HV442" s="1960"/>
      <c r="HW442" s="1960"/>
      <c r="HX442" s="1960"/>
      <c r="HY442" s="1960"/>
      <c r="HZ442" s="1960"/>
      <c r="IA442" s="1960"/>
      <c r="IB442" s="1960"/>
      <c r="IC442" s="1960"/>
      <c r="ID442" s="1960"/>
      <c r="IE442" s="1960"/>
      <c r="IF442" s="1960"/>
      <c r="IG442" s="1960"/>
      <c r="IH442" s="1960"/>
      <c r="II442" s="1960"/>
      <c r="IJ442" s="1960"/>
      <c r="IK442" s="1960"/>
      <c r="IL442" s="1960"/>
      <c r="IM442" s="1960"/>
      <c r="IN442" s="1960"/>
      <c r="IO442" s="1960"/>
      <c r="IP442" s="1960"/>
      <c r="IQ442" s="1960"/>
      <c r="IR442" s="1960"/>
      <c r="IS442" s="1960"/>
      <c r="IT442" s="1960"/>
      <c r="IU442" s="1960"/>
      <c r="IV442" s="1960"/>
      <c r="IW442" s="1960"/>
      <c r="IX442" s="1960"/>
      <c r="IY442" s="1960"/>
      <c r="IZ442" s="1960"/>
      <c r="JA442" s="1960"/>
      <c r="JB442" s="1960"/>
      <c r="JC442" s="1960"/>
      <c r="JD442" s="1960"/>
      <c r="JE442" s="1960"/>
      <c r="JF442" s="1960"/>
      <c r="JG442" s="1960"/>
      <c r="JH442" s="1960"/>
      <c r="JI442" s="1960"/>
      <c r="JJ442" s="1960"/>
      <c r="JK442" s="1960"/>
      <c r="JL442" s="1960"/>
      <c r="JM442" s="1960"/>
      <c r="JN442" s="1960"/>
      <c r="JO442" s="1960"/>
      <c r="JP442" s="1960"/>
      <c r="JQ442" s="1960"/>
      <c r="JR442" s="1960"/>
      <c r="JS442" s="1960"/>
      <c r="JT442" s="1960"/>
      <c r="JU442" s="1960"/>
      <c r="JV442" s="1960"/>
      <c r="JW442" s="1960"/>
      <c r="JX442" s="1960"/>
      <c r="JY442" s="1960"/>
      <c r="JZ442" s="1960"/>
      <c r="KA442" s="1960"/>
      <c r="KB442" s="1960"/>
      <c r="KC442" s="1960"/>
      <c r="KD442" s="1960"/>
      <c r="KE442" s="1960"/>
      <c r="KF442" s="1960"/>
      <c r="KG442" s="1960"/>
      <c r="KH442" s="1960"/>
      <c r="KI442" s="1960"/>
      <c r="KJ442" s="1960"/>
      <c r="KK442" s="1960"/>
      <c r="KL442" s="1960"/>
      <c r="KM442" s="1960"/>
      <c r="KN442" s="1960"/>
      <c r="KO442" s="1960"/>
      <c r="KP442" s="1960"/>
      <c r="KQ442" s="1960"/>
      <c r="KR442" s="1960"/>
      <c r="KS442" s="1960"/>
      <c r="KT442" s="1960"/>
      <c r="KU442" s="1960"/>
      <c r="KV442" s="1960"/>
      <c r="KW442" s="1960"/>
      <c r="KX442" s="1960"/>
      <c r="KY442" s="1960"/>
      <c r="KZ442" s="1960"/>
      <c r="LA442" s="1960"/>
      <c r="LB442" s="1960"/>
      <c r="LC442" s="1960"/>
      <c r="LD442" s="1960"/>
      <c r="LE442" s="1960"/>
      <c r="LF442" s="1960"/>
      <c r="LG442" s="1960"/>
      <c r="LH442" s="1960"/>
      <c r="LI442" s="1960"/>
      <c r="LJ442" s="1960"/>
      <c r="LK442" s="1960"/>
      <c r="LL442" s="1960"/>
      <c r="LM442" s="1960"/>
      <c r="LN442" s="1960"/>
      <c r="LO442" s="1960"/>
      <c r="LP442" s="1960"/>
    </row>
    <row r="443" s="1488" customFormat="1" ht="47" customHeight="1" spans="1:328">
      <c r="A443" s="1832">
        <v>46015</v>
      </c>
      <c r="B443" s="1660" t="s">
        <v>1631</v>
      </c>
      <c r="C443" s="1661" t="s">
        <v>1632</v>
      </c>
      <c r="D443" s="1662">
        <v>4500189484</v>
      </c>
      <c r="E443" s="2415">
        <v>5200008435</v>
      </c>
      <c r="F443" s="1662" t="s">
        <v>1633</v>
      </c>
      <c r="G443" s="1863" t="s">
        <v>101</v>
      </c>
      <c r="H443" s="1863" t="s">
        <v>109</v>
      </c>
      <c r="I443" s="1880" t="s">
        <v>110</v>
      </c>
      <c r="J443" s="1543">
        <v>1008</v>
      </c>
      <c r="K443" s="1876">
        <v>0</v>
      </c>
      <c r="L443" s="1876">
        <v>24</v>
      </c>
      <c r="M443" s="1876">
        <f t="shared" si="332"/>
        <v>42</v>
      </c>
      <c r="N443" s="1673">
        <v>46052</v>
      </c>
      <c r="O443" s="1673">
        <v>46050</v>
      </c>
      <c r="P443" s="1878"/>
      <c r="Q443" s="2079" t="s">
        <v>78</v>
      </c>
      <c r="R443" s="1577">
        <v>1008</v>
      </c>
      <c r="S443" s="1577">
        <f t="shared" si="349"/>
        <v>0</v>
      </c>
      <c r="T443" s="1577" t="s">
        <v>1634</v>
      </c>
      <c r="U443" s="2938" t="s">
        <v>829</v>
      </c>
      <c r="V443" s="1880"/>
      <c r="W443" s="1880" t="s">
        <v>111</v>
      </c>
      <c r="X443" s="1900">
        <v>46025</v>
      </c>
      <c r="Y443" s="1930" t="s">
        <v>88</v>
      </c>
      <c r="Z443" s="1930" t="s">
        <v>1635</v>
      </c>
      <c r="AA443" s="1930"/>
      <c r="AB443" s="1930"/>
      <c r="AC443" s="1597" t="s">
        <v>1636</v>
      </c>
      <c r="AD443" s="1692" t="s">
        <v>1637</v>
      </c>
      <c r="AE443" s="2093">
        <v>0.8747</v>
      </c>
      <c r="AF443" s="2095">
        <f t="shared" ref="AF443:AF450" si="351">AE443*J443</f>
        <v>881.6976</v>
      </c>
      <c r="AG443" s="1647"/>
      <c r="AH443" s="1947" t="s">
        <v>81</v>
      </c>
      <c r="AI443" s="1947"/>
      <c r="AJ443" s="1947"/>
      <c r="AK443" s="1948">
        <f t="shared" si="350"/>
        <v>1008</v>
      </c>
      <c r="AL443" s="1948"/>
      <c r="AM443" s="1948">
        <f t="shared" ref="AM443:AM454" si="352">J443/24</f>
        <v>42</v>
      </c>
      <c r="AN443" s="1948"/>
      <c r="AO443" s="1948"/>
      <c r="AP443" s="1948"/>
      <c r="AQ443" s="1948"/>
      <c r="AR443" s="1948" t="s">
        <v>63</v>
      </c>
      <c r="AS443" s="1948">
        <f t="shared" si="337"/>
        <v>1008</v>
      </c>
      <c r="AT443" s="1948"/>
      <c r="AU443" s="1430">
        <f t="shared" si="338"/>
        <v>112</v>
      </c>
      <c r="AV443" s="1430">
        <f t="shared" si="339"/>
        <v>112</v>
      </c>
      <c r="AW443" s="1430">
        <f t="shared" si="340"/>
        <v>112</v>
      </c>
      <c r="AX443" s="1430">
        <f t="shared" si="341"/>
        <v>112</v>
      </c>
      <c r="AY443" s="1430">
        <f t="shared" si="342"/>
        <v>112</v>
      </c>
      <c r="AZ443" s="1430">
        <f t="shared" si="343"/>
        <v>112</v>
      </c>
      <c r="BA443" s="1430">
        <f t="shared" si="344"/>
        <v>112</v>
      </c>
      <c r="BB443" s="1430">
        <f t="shared" si="345"/>
        <v>112</v>
      </c>
      <c r="BC443" s="1430">
        <f t="shared" si="346"/>
        <v>112</v>
      </c>
      <c r="BD443" s="1430">
        <f t="shared" si="347"/>
        <v>107.333333333333</v>
      </c>
      <c r="BE443" s="1430">
        <f t="shared" si="348"/>
        <v>4.66666666666667</v>
      </c>
      <c r="BF443" s="1876"/>
      <c r="BG443" s="1959"/>
      <c r="BH443" s="1960"/>
      <c r="BI443" s="1960"/>
      <c r="BJ443" s="1960"/>
      <c r="BK443" s="1960"/>
      <c r="BL443" s="1960"/>
      <c r="BM443" s="1960"/>
      <c r="BN443" s="1960"/>
      <c r="BO443" s="1960"/>
      <c r="BP443" s="1960"/>
      <c r="BQ443" s="1960"/>
      <c r="BR443" s="1960"/>
      <c r="BS443" s="1960"/>
      <c r="BT443" s="1960"/>
      <c r="BU443" s="1960"/>
      <c r="BV443" s="1960"/>
      <c r="BW443" s="1960"/>
      <c r="BX443" s="1960"/>
      <c r="BY443" s="1960"/>
      <c r="BZ443" s="1960"/>
      <c r="CA443" s="1960"/>
      <c r="CB443" s="1960"/>
      <c r="CC443" s="1960"/>
      <c r="CD443" s="1960"/>
      <c r="CE443" s="1960"/>
      <c r="CF443" s="1960"/>
      <c r="CG443" s="1960"/>
      <c r="CH443" s="1960"/>
      <c r="CI443" s="1960"/>
      <c r="CJ443" s="1960"/>
      <c r="CK443" s="1960"/>
      <c r="CL443" s="1960"/>
      <c r="CM443" s="1960"/>
      <c r="CN443" s="1960"/>
      <c r="CO443" s="1960"/>
      <c r="CP443" s="1960"/>
      <c r="CQ443" s="1960"/>
      <c r="CR443" s="1960"/>
      <c r="CS443" s="1960"/>
      <c r="CT443" s="1960"/>
      <c r="CU443" s="1960"/>
      <c r="CV443" s="1960"/>
      <c r="CW443" s="1960"/>
      <c r="CX443" s="1960"/>
      <c r="CY443" s="1960"/>
      <c r="CZ443" s="1960"/>
      <c r="DA443" s="1960"/>
      <c r="DB443" s="1960"/>
      <c r="DC443" s="1960"/>
      <c r="DD443" s="1960"/>
      <c r="DE443" s="1960"/>
      <c r="DF443" s="1960"/>
      <c r="DG443" s="1960"/>
      <c r="DH443" s="1960"/>
      <c r="DI443" s="1960"/>
      <c r="DJ443" s="1960"/>
      <c r="DK443" s="1960"/>
      <c r="DL443" s="1960"/>
      <c r="DM443" s="1960"/>
      <c r="DN443" s="1960"/>
      <c r="DO443" s="1960"/>
      <c r="DP443" s="1960"/>
      <c r="DQ443" s="1960"/>
      <c r="DR443" s="1960"/>
      <c r="DS443" s="1960"/>
      <c r="DT443" s="1960"/>
      <c r="DU443" s="1960"/>
      <c r="DV443" s="1960"/>
      <c r="DW443" s="1960"/>
      <c r="DX443" s="1960"/>
      <c r="DY443" s="1960"/>
      <c r="DZ443" s="1960"/>
      <c r="EA443" s="1960"/>
      <c r="EB443" s="1960"/>
      <c r="EC443" s="1960"/>
      <c r="ED443" s="1960"/>
      <c r="EE443" s="1960"/>
      <c r="EF443" s="1960"/>
      <c r="EG443" s="1960"/>
      <c r="EH443" s="1960"/>
      <c r="EI443" s="1960"/>
      <c r="EJ443" s="1960"/>
      <c r="EK443" s="1960"/>
      <c r="EL443" s="1960"/>
      <c r="EM443" s="1960"/>
      <c r="EN443" s="1960"/>
      <c r="EO443" s="1960"/>
      <c r="EP443" s="1960"/>
      <c r="EQ443" s="1960"/>
      <c r="ER443" s="1960"/>
      <c r="ES443" s="1960"/>
      <c r="ET443" s="1960"/>
      <c r="EU443" s="1960"/>
      <c r="EV443" s="1960"/>
      <c r="EW443" s="1960"/>
      <c r="EX443" s="1960"/>
      <c r="EY443" s="1960"/>
      <c r="EZ443" s="1960"/>
      <c r="FA443" s="1960"/>
      <c r="FB443" s="1960"/>
      <c r="FC443" s="1960"/>
      <c r="FD443" s="1960"/>
      <c r="FE443" s="1960"/>
      <c r="FF443" s="1960"/>
      <c r="FG443" s="1960"/>
      <c r="FH443" s="1960"/>
      <c r="FI443" s="1960"/>
      <c r="FJ443" s="1960"/>
      <c r="FK443" s="1960"/>
      <c r="FL443" s="1960"/>
      <c r="FM443" s="1960"/>
      <c r="FN443" s="1960"/>
      <c r="FO443" s="1960"/>
      <c r="FP443" s="1960"/>
      <c r="FQ443" s="1960"/>
      <c r="FR443" s="1960"/>
      <c r="FS443" s="1960"/>
      <c r="FT443" s="1960"/>
      <c r="FU443" s="1960"/>
      <c r="FV443" s="1960"/>
      <c r="FW443" s="1960"/>
      <c r="FX443" s="1960"/>
      <c r="FY443" s="1960"/>
      <c r="FZ443" s="1960"/>
      <c r="GA443" s="1960"/>
      <c r="GB443" s="1960"/>
      <c r="GC443" s="1960"/>
      <c r="GD443" s="1960"/>
      <c r="GE443" s="1960"/>
      <c r="GF443" s="1960"/>
      <c r="GG443" s="1960"/>
      <c r="GH443" s="1960"/>
      <c r="GI443" s="1960"/>
      <c r="GJ443" s="1960"/>
      <c r="GK443" s="1960"/>
      <c r="GL443" s="1960"/>
      <c r="GM443" s="1960"/>
      <c r="GN443" s="1960"/>
      <c r="GO443" s="1960"/>
      <c r="GP443" s="1960"/>
      <c r="GQ443" s="1960"/>
      <c r="GR443" s="1960"/>
      <c r="GS443" s="1960"/>
      <c r="GT443" s="1960"/>
      <c r="GU443" s="1960"/>
      <c r="GV443" s="1960"/>
      <c r="GW443" s="1960"/>
      <c r="GX443" s="1960"/>
      <c r="GY443" s="1960"/>
      <c r="GZ443" s="1960"/>
      <c r="HA443" s="1960"/>
      <c r="HB443" s="1960"/>
      <c r="HC443" s="1960"/>
      <c r="HD443" s="1960"/>
      <c r="HE443" s="1960"/>
      <c r="HF443" s="1960"/>
      <c r="HG443" s="1960"/>
      <c r="HH443" s="1960"/>
      <c r="HI443" s="1960"/>
      <c r="HJ443" s="1960"/>
      <c r="HK443" s="1960"/>
      <c r="HL443" s="1960"/>
      <c r="HM443" s="1960"/>
      <c r="HN443" s="1960"/>
      <c r="HO443" s="1960"/>
      <c r="HP443" s="1960"/>
      <c r="HQ443" s="1960"/>
      <c r="HR443" s="1960"/>
      <c r="HS443" s="1960"/>
      <c r="HT443" s="1960"/>
      <c r="HU443" s="1960"/>
      <c r="HV443" s="1960"/>
      <c r="HW443" s="1960"/>
      <c r="HX443" s="1960"/>
      <c r="HY443" s="1960"/>
      <c r="HZ443" s="1960"/>
      <c r="IA443" s="1960"/>
      <c r="IB443" s="1960"/>
      <c r="IC443" s="1960"/>
      <c r="ID443" s="1960"/>
      <c r="IE443" s="1960"/>
      <c r="IF443" s="1960"/>
      <c r="IG443" s="1960"/>
      <c r="IH443" s="1960"/>
      <c r="II443" s="1960"/>
      <c r="IJ443" s="1960"/>
      <c r="IK443" s="1960"/>
      <c r="IL443" s="1960"/>
      <c r="IM443" s="1960"/>
      <c r="IN443" s="1960"/>
      <c r="IO443" s="1960"/>
      <c r="IP443" s="1960"/>
      <c r="IQ443" s="1960"/>
      <c r="IR443" s="1960"/>
      <c r="IS443" s="1960"/>
      <c r="IT443" s="1960"/>
      <c r="IU443" s="1960"/>
      <c r="IV443" s="1960"/>
      <c r="IW443" s="1960"/>
      <c r="IX443" s="1960"/>
      <c r="IY443" s="1960"/>
      <c r="IZ443" s="1960"/>
      <c r="JA443" s="1960"/>
      <c r="JB443" s="1960"/>
      <c r="JC443" s="1960"/>
      <c r="JD443" s="1960"/>
      <c r="JE443" s="1960"/>
      <c r="JF443" s="1960"/>
      <c r="JG443" s="1960"/>
      <c r="JH443" s="1960"/>
      <c r="JI443" s="1960"/>
      <c r="JJ443" s="1960"/>
      <c r="JK443" s="1960"/>
      <c r="JL443" s="1960"/>
      <c r="JM443" s="1960"/>
      <c r="JN443" s="1960"/>
      <c r="JO443" s="1960"/>
      <c r="JP443" s="1960"/>
      <c r="JQ443" s="1960"/>
      <c r="JR443" s="1960"/>
      <c r="JS443" s="1960"/>
      <c r="JT443" s="1960"/>
      <c r="JU443" s="1960"/>
      <c r="JV443" s="1960"/>
      <c r="JW443" s="1960"/>
      <c r="JX443" s="1960"/>
      <c r="JY443" s="1960"/>
      <c r="JZ443" s="1960"/>
      <c r="KA443" s="1960"/>
      <c r="KB443" s="1960"/>
      <c r="KC443" s="1960"/>
      <c r="KD443" s="1960"/>
      <c r="KE443" s="1960"/>
      <c r="KF443" s="1960"/>
      <c r="KG443" s="1960"/>
      <c r="KH443" s="1960"/>
      <c r="KI443" s="1960"/>
      <c r="KJ443" s="1960"/>
      <c r="KK443" s="1960"/>
      <c r="KL443" s="1960"/>
      <c r="KM443" s="1960"/>
      <c r="KN443" s="1960"/>
      <c r="KO443" s="1960"/>
      <c r="KP443" s="1960"/>
      <c r="KQ443" s="1960"/>
      <c r="KR443" s="1960"/>
      <c r="KS443" s="1960"/>
      <c r="KT443" s="1960"/>
      <c r="KU443" s="1960"/>
      <c r="KV443" s="1960"/>
      <c r="KW443" s="1960"/>
      <c r="KX443" s="1960"/>
      <c r="KY443" s="1960"/>
      <c r="KZ443" s="1960"/>
      <c r="LA443" s="1960"/>
      <c r="LB443" s="1960"/>
      <c r="LC443" s="1960"/>
      <c r="LD443" s="1960"/>
      <c r="LE443" s="1960"/>
      <c r="LF443" s="1960"/>
      <c r="LG443" s="1960"/>
      <c r="LH443" s="1960"/>
      <c r="LI443" s="1960"/>
      <c r="LJ443" s="1960"/>
      <c r="LK443" s="1960"/>
      <c r="LL443" s="1960"/>
      <c r="LM443" s="1960"/>
      <c r="LN443" s="1960"/>
      <c r="LO443" s="1960"/>
      <c r="LP443" s="1960"/>
    </row>
    <row r="444" s="1488" customFormat="1" ht="47" customHeight="1" spans="1:328">
      <c r="A444" s="1832">
        <v>46015</v>
      </c>
      <c r="B444" s="1660" t="s">
        <v>896</v>
      </c>
      <c r="C444" s="1661" t="s">
        <v>98</v>
      </c>
      <c r="D444" s="1662">
        <v>4500189886</v>
      </c>
      <c r="E444" s="2421">
        <v>2104923</v>
      </c>
      <c r="F444" s="1662" t="s">
        <v>1638</v>
      </c>
      <c r="G444" s="1863" t="s">
        <v>76</v>
      </c>
      <c r="H444" s="1863" t="s">
        <v>76</v>
      </c>
      <c r="I444" s="1880" t="s">
        <v>77</v>
      </c>
      <c r="J444" s="1543">
        <v>480</v>
      </c>
      <c r="K444" s="1876">
        <v>0</v>
      </c>
      <c r="L444" s="1876">
        <v>96</v>
      </c>
      <c r="M444" s="1876">
        <f t="shared" si="332"/>
        <v>5</v>
      </c>
      <c r="N444" s="2954">
        <v>46055</v>
      </c>
      <c r="O444" s="2954">
        <f t="shared" ref="O444:O450" si="353">N444-2</f>
        <v>46053</v>
      </c>
      <c r="P444" s="1878"/>
      <c r="Q444" s="2079" t="s">
        <v>78</v>
      </c>
      <c r="R444" s="1577">
        <v>480</v>
      </c>
      <c r="S444" s="1577">
        <f t="shared" si="349"/>
        <v>0</v>
      </c>
      <c r="T444" s="2806" t="s">
        <v>1634</v>
      </c>
      <c r="U444" s="2938" t="s">
        <v>829</v>
      </c>
      <c r="V444" s="1880"/>
      <c r="W444" s="1880" t="s">
        <v>111</v>
      </c>
      <c r="X444" s="1900">
        <v>46016</v>
      </c>
      <c r="Y444" s="1930" t="s">
        <v>168</v>
      </c>
      <c r="Z444" s="1930" t="s">
        <v>1639</v>
      </c>
      <c r="AA444" s="1930"/>
      <c r="AB444" s="1930"/>
      <c r="AC444" s="1597" t="s">
        <v>1640</v>
      </c>
      <c r="AD444" s="1692" t="s">
        <v>531</v>
      </c>
      <c r="AE444" s="2093">
        <v>0.5306</v>
      </c>
      <c r="AF444" s="2095">
        <f t="shared" si="351"/>
        <v>254.688</v>
      </c>
      <c r="AG444" s="1647"/>
      <c r="AH444" s="1947" t="s">
        <v>81</v>
      </c>
      <c r="AI444" s="1947"/>
      <c r="AJ444" s="1947"/>
      <c r="AK444" s="1948">
        <f t="shared" si="350"/>
        <v>480</v>
      </c>
      <c r="AL444" s="1948"/>
      <c r="AM444" s="1948">
        <f t="shared" si="352"/>
        <v>20</v>
      </c>
      <c r="AN444" s="1948"/>
      <c r="AO444" s="1948"/>
      <c r="AP444" s="1948"/>
      <c r="AQ444" s="1948"/>
      <c r="AR444" s="1948" t="s">
        <v>63</v>
      </c>
      <c r="AS444" s="1948">
        <f t="shared" si="337"/>
        <v>480</v>
      </c>
      <c r="AT444" s="1948"/>
      <c r="AU444" s="1430">
        <f t="shared" si="338"/>
        <v>53.3333333333333</v>
      </c>
      <c r="AV444" s="1430">
        <f t="shared" si="339"/>
        <v>53.3333333333333</v>
      </c>
      <c r="AW444" s="1430">
        <f t="shared" si="340"/>
        <v>53.3333333333333</v>
      </c>
      <c r="AX444" s="1430">
        <f t="shared" si="341"/>
        <v>53.3333333333333</v>
      </c>
      <c r="AY444" s="1430">
        <f t="shared" si="342"/>
        <v>53.3333333333333</v>
      </c>
      <c r="AZ444" s="1430">
        <f t="shared" si="343"/>
        <v>53.3333333333333</v>
      </c>
      <c r="BA444" s="1430">
        <f t="shared" si="344"/>
        <v>53.3333333333333</v>
      </c>
      <c r="BB444" s="1430">
        <f t="shared" si="345"/>
        <v>53.3333333333333</v>
      </c>
      <c r="BC444" s="1430">
        <f t="shared" si="346"/>
        <v>53.3333333333333</v>
      </c>
      <c r="BD444" s="1430">
        <f t="shared" si="347"/>
        <v>51.1111111111111</v>
      </c>
      <c r="BE444" s="1430">
        <f t="shared" si="348"/>
        <v>2.22222222222222</v>
      </c>
      <c r="BF444" s="1876"/>
      <c r="BG444" s="1959"/>
      <c r="BH444" s="1960"/>
      <c r="BI444" s="1960"/>
      <c r="BJ444" s="1960"/>
      <c r="BK444" s="1960"/>
      <c r="BL444" s="1960"/>
      <c r="BM444" s="1960"/>
      <c r="BN444" s="1960"/>
      <c r="BO444" s="1960"/>
      <c r="BP444" s="1960"/>
      <c r="BQ444" s="1960"/>
      <c r="BR444" s="1960"/>
      <c r="BS444" s="1960"/>
      <c r="BT444" s="1960"/>
      <c r="BU444" s="1960"/>
      <c r="BV444" s="1960"/>
      <c r="BW444" s="1960"/>
      <c r="BX444" s="1960"/>
      <c r="BY444" s="1960"/>
      <c r="BZ444" s="1960"/>
      <c r="CA444" s="1960"/>
      <c r="CB444" s="1960"/>
      <c r="CC444" s="1960"/>
      <c r="CD444" s="1960"/>
      <c r="CE444" s="1960"/>
      <c r="CF444" s="1960"/>
      <c r="CG444" s="1960"/>
      <c r="CH444" s="1960"/>
      <c r="CI444" s="1960"/>
      <c r="CJ444" s="1960"/>
      <c r="CK444" s="1960"/>
      <c r="CL444" s="1960"/>
      <c r="CM444" s="1960"/>
      <c r="CN444" s="1960"/>
      <c r="CO444" s="1960"/>
      <c r="CP444" s="1960"/>
      <c r="CQ444" s="1960"/>
      <c r="CR444" s="1960"/>
      <c r="CS444" s="1960"/>
      <c r="CT444" s="1960"/>
      <c r="CU444" s="1960"/>
      <c r="CV444" s="1960"/>
      <c r="CW444" s="1960"/>
      <c r="CX444" s="1960"/>
      <c r="CY444" s="1960"/>
      <c r="CZ444" s="1960"/>
      <c r="DA444" s="1960"/>
      <c r="DB444" s="1960"/>
      <c r="DC444" s="1960"/>
      <c r="DD444" s="1960"/>
      <c r="DE444" s="1960"/>
      <c r="DF444" s="1960"/>
      <c r="DG444" s="1960"/>
      <c r="DH444" s="1960"/>
      <c r="DI444" s="1960"/>
      <c r="DJ444" s="1960"/>
      <c r="DK444" s="1960"/>
      <c r="DL444" s="1960"/>
      <c r="DM444" s="1960"/>
      <c r="DN444" s="1960"/>
      <c r="DO444" s="1960"/>
      <c r="DP444" s="1960"/>
      <c r="DQ444" s="1960"/>
      <c r="DR444" s="1960"/>
      <c r="DS444" s="1960"/>
      <c r="DT444" s="1960"/>
      <c r="DU444" s="1960"/>
      <c r="DV444" s="1960"/>
      <c r="DW444" s="1960"/>
      <c r="DX444" s="1960"/>
      <c r="DY444" s="1960"/>
      <c r="DZ444" s="1960"/>
      <c r="EA444" s="1960"/>
      <c r="EB444" s="1960"/>
      <c r="EC444" s="1960"/>
      <c r="ED444" s="1960"/>
      <c r="EE444" s="1960"/>
      <c r="EF444" s="1960"/>
      <c r="EG444" s="1960"/>
      <c r="EH444" s="1960"/>
      <c r="EI444" s="1960"/>
      <c r="EJ444" s="1960"/>
      <c r="EK444" s="1960"/>
      <c r="EL444" s="1960"/>
      <c r="EM444" s="1960"/>
      <c r="EN444" s="1960"/>
      <c r="EO444" s="1960"/>
      <c r="EP444" s="1960"/>
      <c r="EQ444" s="1960"/>
      <c r="ER444" s="1960"/>
      <c r="ES444" s="1960"/>
      <c r="ET444" s="1960"/>
      <c r="EU444" s="1960"/>
      <c r="EV444" s="1960"/>
      <c r="EW444" s="1960"/>
      <c r="EX444" s="1960"/>
      <c r="EY444" s="1960"/>
      <c r="EZ444" s="1960"/>
      <c r="FA444" s="1960"/>
      <c r="FB444" s="1960"/>
      <c r="FC444" s="1960"/>
      <c r="FD444" s="1960"/>
      <c r="FE444" s="1960"/>
      <c r="FF444" s="1960"/>
      <c r="FG444" s="1960"/>
      <c r="FH444" s="1960"/>
      <c r="FI444" s="1960"/>
      <c r="FJ444" s="1960"/>
      <c r="FK444" s="1960"/>
      <c r="FL444" s="1960"/>
      <c r="FM444" s="1960"/>
      <c r="FN444" s="1960"/>
      <c r="FO444" s="1960"/>
      <c r="FP444" s="1960"/>
      <c r="FQ444" s="1960"/>
      <c r="FR444" s="1960"/>
      <c r="FS444" s="1960"/>
      <c r="FT444" s="1960"/>
      <c r="FU444" s="1960"/>
      <c r="FV444" s="1960"/>
      <c r="FW444" s="1960"/>
      <c r="FX444" s="1960"/>
      <c r="FY444" s="1960"/>
      <c r="FZ444" s="1960"/>
      <c r="GA444" s="1960"/>
      <c r="GB444" s="1960"/>
      <c r="GC444" s="1960"/>
      <c r="GD444" s="1960"/>
      <c r="GE444" s="1960"/>
      <c r="GF444" s="1960"/>
      <c r="GG444" s="1960"/>
      <c r="GH444" s="1960"/>
      <c r="GI444" s="1960"/>
      <c r="GJ444" s="1960"/>
      <c r="GK444" s="1960"/>
      <c r="GL444" s="1960"/>
      <c r="GM444" s="1960"/>
      <c r="GN444" s="1960"/>
      <c r="GO444" s="1960"/>
      <c r="GP444" s="1960"/>
      <c r="GQ444" s="1960"/>
      <c r="GR444" s="1960"/>
      <c r="GS444" s="1960"/>
      <c r="GT444" s="1960"/>
      <c r="GU444" s="1960"/>
      <c r="GV444" s="1960"/>
      <c r="GW444" s="1960"/>
      <c r="GX444" s="1960"/>
      <c r="GY444" s="1960"/>
      <c r="GZ444" s="1960"/>
      <c r="HA444" s="1960"/>
      <c r="HB444" s="1960"/>
      <c r="HC444" s="1960"/>
      <c r="HD444" s="1960"/>
      <c r="HE444" s="1960"/>
      <c r="HF444" s="1960"/>
      <c r="HG444" s="1960"/>
      <c r="HH444" s="1960"/>
      <c r="HI444" s="1960"/>
      <c r="HJ444" s="1960"/>
      <c r="HK444" s="1960"/>
      <c r="HL444" s="1960"/>
      <c r="HM444" s="1960"/>
      <c r="HN444" s="1960"/>
      <c r="HO444" s="1960"/>
      <c r="HP444" s="1960"/>
      <c r="HQ444" s="1960"/>
      <c r="HR444" s="1960"/>
      <c r="HS444" s="1960"/>
      <c r="HT444" s="1960"/>
      <c r="HU444" s="1960"/>
      <c r="HV444" s="1960"/>
      <c r="HW444" s="1960"/>
      <c r="HX444" s="1960"/>
      <c r="HY444" s="1960"/>
      <c r="HZ444" s="1960"/>
      <c r="IA444" s="1960"/>
      <c r="IB444" s="1960"/>
      <c r="IC444" s="1960"/>
      <c r="ID444" s="1960"/>
      <c r="IE444" s="1960"/>
      <c r="IF444" s="1960"/>
      <c r="IG444" s="1960"/>
      <c r="IH444" s="1960"/>
      <c r="II444" s="1960"/>
      <c r="IJ444" s="1960"/>
      <c r="IK444" s="1960"/>
      <c r="IL444" s="1960"/>
      <c r="IM444" s="1960"/>
      <c r="IN444" s="1960"/>
      <c r="IO444" s="1960"/>
      <c r="IP444" s="1960"/>
      <c r="IQ444" s="1960"/>
      <c r="IR444" s="1960"/>
      <c r="IS444" s="1960"/>
      <c r="IT444" s="1960"/>
      <c r="IU444" s="1960"/>
      <c r="IV444" s="1960"/>
      <c r="IW444" s="1960"/>
      <c r="IX444" s="1960"/>
      <c r="IY444" s="1960"/>
      <c r="IZ444" s="1960"/>
      <c r="JA444" s="1960"/>
      <c r="JB444" s="1960"/>
      <c r="JC444" s="1960"/>
      <c r="JD444" s="1960"/>
      <c r="JE444" s="1960"/>
      <c r="JF444" s="1960"/>
      <c r="JG444" s="1960"/>
      <c r="JH444" s="1960"/>
      <c r="JI444" s="1960"/>
      <c r="JJ444" s="1960"/>
      <c r="JK444" s="1960"/>
      <c r="JL444" s="1960"/>
      <c r="JM444" s="1960"/>
      <c r="JN444" s="1960"/>
      <c r="JO444" s="1960"/>
      <c r="JP444" s="1960"/>
      <c r="JQ444" s="1960"/>
      <c r="JR444" s="1960"/>
      <c r="JS444" s="1960"/>
      <c r="JT444" s="1960"/>
      <c r="JU444" s="1960"/>
      <c r="JV444" s="1960"/>
      <c r="JW444" s="1960"/>
      <c r="JX444" s="1960"/>
      <c r="JY444" s="1960"/>
      <c r="JZ444" s="1960"/>
      <c r="KA444" s="1960"/>
      <c r="KB444" s="1960"/>
      <c r="KC444" s="1960"/>
      <c r="KD444" s="1960"/>
      <c r="KE444" s="1960"/>
      <c r="KF444" s="1960"/>
      <c r="KG444" s="1960"/>
      <c r="KH444" s="1960"/>
      <c r="KI444" s="1960"/>
      <c r="KJ444" s="1960"/>
      <c r="KK444" s="1960"/>
      <c r="KL444" s="1960"/>
      <c r="KM444" s="1960"/>
      <c r="KN444" s="1960"/>
      <c r="KO444" s="1960"/>
      <c r="KP444" s="1960"/>
      <c r="KQ444" s="1960"/>
      <c r="KR444" s="1960"/>
      <c r="KS444" s="1960"/>
      <c r="KT444" s="1960"/>
      <c r="KU444" s="1960"/>
      <c r="KV444" s="1960"/>
      <c r="KW444" s="1960"/>
      <c r="KX444" s="1960"/>
      <c r="KY444" s="1960"/>
      <c r="KZ444" s="1960"/>
      <c r="LA444" s="1960"/>
      <c r="LB444" s="1960"/>
      <c r="LC444" s="1960"/>
      <c r="LD444" s="1960"/>
      <c r="LE444" s="1960"/>
      <c r="LF444" s="1960"/>
      <c r="LG444" s="1960"/>
      <c r="LH444" s="1960"/>
      <c r="LI444" s="1960"/>
      <c r="LJ444" s="1960"/>
      <c r="LK444" s="1960"/>
      <c r="LL444" s="1960"/>
      <c r="LM444" s="1960"/>
      <c r="LN444" s="1960"/>
      <c r="LO444" s="1960"/>
      <c r="LP444" s="1960"/>
    </row>
    <row r="445" s="1488" customFormat="1" ht="47" customHeight="1" spans="1:328">
      <c r="A445" s="1832">
        <v>46015</v>
      </c>
      <c r="B445" s="1660" t="s">
        <v>896</v>
      </c>
      <c r="C445" s="1661" t="s">
        <v>98</v>
      </c>
      <c r="D445" s="1662">
        <v>4500189886</v>
      </c>
      <c r="E445" s="2421">
        <v>2104924</v>
      </c>
      <c r="F445" s="1662" t="s">
        <v>1641</v>
      </c>
      <c r="G445" s="1863" t="s">
        <v>76</v>
      </c>
      <c r="H445" s="1863" t="s">
        <v>76</v>
      </c>
      <c r="I445" s="1880" t="s">
        <v>77</v>
      </c>
      <c r="J445" s="1543">
        <v>192</v>
      </c>
      <c r="K445" s="1876">
        <v>0</v>
      </c>
      <c r="L445" s="1876">
        <v>96</v>
      </c>
      <c r="M445" s="1876">
        <f t="shared" si="332"/>
        <v>2</v>
      </c>
      <c r="N445" s="2954">
        <v>46055</v>
      </c>
      <c r="O445" s="2954">
        <f t="shared" si="353"/>
        <v>46053</v>
      </c>
      <c r="P445" s="1878"/>
      <c r="Q445" s="2079" t="s">
        <v>78</v>
      </c>
      <c r="R445" s="1577">
        <v>192</v>
      </c>
      <c r="S445" s="1577">
        <f t="shared" si="349"/>
        <v>0</v>
      </c>
      <c r="T445" s="1896"/>
      <c r="U445" s="2938" t="s">
        <v>829</v>
      </c>
      <c r="V445" s="1880"/>
      <c r="W445" s="1880" t="s">
        <v>111</v>
      </c>
      <c r="X445" s="1900">
        <v>46016</v>
      </c>
      <c r="Y445" s="1930" t="s">
        <v>168</v>
      </c>
      <c r="Z445" s="1930" t="s">
        <v>1639</v>
      </c>
      <c r="AA445" s="1930"/>
      <c r="AB445" s="1930"/>
      <c r="AC445" s="1597" t="s">
        <v>1640</v>
      </c>
      <c r="AD445" s="1692" t="s">
        <v>531</v>
      </c>
      <c r="AE445" s="2093">
        <v>0.5306</v>
      </c>
      <c r="AF445" s="2095">
        <f t="shared" si="351"/>
        <v>101.8752</v>
      </c>
      <c r="AG445" s="1647"/>
      <c r="AH445" s="1947" t="s">
        <v>81</v>
      </c>
      <c r="AI445" s="1947"/>
      <c r="AJ445" s="1947"/>
      <c r="AK445" s="1948">
        <f t="shared" si="350"/>
        <v>192</v>
      </c>
      <c r="AL445" s="1948"/>
      <c r="AM445" s="1948">
        <f t="shared" si="352"/>
        <v>8</v>
      </c>
      <c r="AN445" s="1948"/>
      <c r="AO445" s="1948"/>
      <c r="AP445" s="1948"/>
      <c r="AQ445" s="1948"/>
      <c r="AR445" s="1948" t="s">
        <v>63</v>
      </c>
      <c r="AS445" s="1948">
        <f t="shared" si="337"/>
        <v>192</v>
      </c>
      <c r="AT445" s="1948"/>
      <c r="AU445" s="1430">
        <f t="shared" si="338"/>
        <v>21.3333333333333</v>
      </c>
      <c r="AV445" s="1430">
        <f t="shared" si="339"/>
        <v>21.3333333333333</v>
      </c>
      <c r="AW445" s="1430">
        <f t="shared" si="340"/>
        <v>21.3333333333333</v>
      </c>
      <c r="AX445" s="1430">
        <f t="shared" si="341"/>
        <v>21.3333333333333</v>
      </c>
      <c r="AY445" s="1430">
        <f t="shared" si="342"/>
        <v>21.3333333333333</v>
      </c>
      <c r="AZ445" s="1430">
        <f t="shared" si="343"/>
        <v>21.3333333333333</v>
      </c>
      <c r="BA445" s="1430">
        <f t="shared" si="344"/>
        <v>21.3333333333333</v>
      </c>
      <c r="BB445" s="1430">
        <f t="shared" si="345"/>
        <v>21.3333333333333</v>
      </c>
      <c r="BC445" s="1430">
        <f t="shared" si="346"/>
        <v>21.3333333333333</v>
      </c>
      <c r="BD445" s="1430">
        <f t="shared" si="347"/>
        <v>20.4444444444444</v>
      </c>
      <c r="BE445" s="1430">
        <f t="shared" si="348"/>
        <v>0.888888888888889</v>
      </c>
      <c r="BF445" s="1876"/>
      <c r="BG445" s="1959"/>
      <c r="BH445" s="1960"/>
      <c r="BI445" s="1960"/>
      <c r="BJ445" s="1960"/>
      <c r="BK445" s="1960"/>
      <c r="BL445" s="1960"/>
      <c r="BM445" s="1960"/>
      <c r="BN445" s="1960"/>
      <c r="BO445" s="1960"/>
      <c r="BP445" s="1960"/>
      <c r="BQ445" s="1960"/>
      <c r="BR445" s="1960"/>
      <c r="BS445" s="1960"/>
      <c r="BT445" s="1960"/>
      <c r="BU445" s="1960"/>
      <c r="BV445" s="1960"/>
      <c r="BW445" s="1960"/>
      <c r="BX445" s="1960"/>
      <c r="BY445" s="1960"/>
      <c r="BZ445" s="1960"/>
      <c r="CA445" s="1960"/>
      <c r="CB445" s="1960"/>
      <c r="CC445" s="1960"/>
      <c r="CD445" s="1960"/>
      <c r="CE445" s="1960"/>
      <c r="CF445" s="1960"/>
      <c r="CG445" s="1960"/>
      <c r="CH445" s="1960"/>
      <c r="CI445" s="1960"/>
      <c r="CJ445" s="1960"/>
      <c r="CK445" s="1960"/>
      <c r="CL445" s="1960"/>
      <c r="CM445" s="1960"/>
      <c r="CN445" s="1960"/>
      <c r="CO445" s="1960"/>
      <c r="CP445" s="1960"/>
      <c r="CQ445" s="1960"/>
      <c r="CR445" s="1960"/>
      <c r="CS445" s="1960"/>
      <c r="CT445" s="1960"/>
      <c r="CU445" s="1960"/>
      <c r="CV445" s="1960"/>
      <c r="CW445" s="1960"/>
      <c r="CX445" s="1960"/>
      <c r="CY445" s="1960"/>
      <c r="CZ445" s="1960"/>
      <c r="DA445" s="1960"/>
      <c r="DB445" s="1960"/>
      <c r="DC445" s="1960"/>
      <c r="DD445" s="1960"/>
      <c r="DE445" s="1960"/>
      <c r="DF445" s="1960"/>
      <c r="DG445" s="1960"/>
      <c r="DH445" s="1960"/>
      <c r="DI445" s="1960"/>
      <c r="DJ445" s="1960"/>
      <c r="DK445" s="1960"/>
      <c r="DL445" s="1960"/>
      <c r="DM445" s="1960"/>
      <c r="DN445" s="1960"/>
      <c r="DO445" s="1960"/>
      <c r="DP445" s="1960"/>
      <c r="DQ445" s="1960"/>
      <c r="DR445" s="1960"/>
      <c r="DS445" s="1960"/>
      <c r="DT445" s="1960"/>
      <c r="DU445" s="1960"/>
      <c r="DV445" s="1960"/>
      <c r="DW445" s="1960"/>
      <c r="DX445" s="1960"/>
      <c r="DY445" s="1960"/>
      <c r="DZ445" s="1960"/>
      <c r="EA445" s="1960"/>
      <c r="EB445" s="1960"/>
      <c r="EC445" s="1960"/>
      <c r="ED445" s="1960"/>
      <c r="EE445" s="1960"/>
      <c r="EF445" s="1960"/>
      <c r="EG445" s="1960"/>
      <c r="EH445" s="1960"/>
      <c r="EI445" s="1960"/>
      <c r="EJ445" s="1960"/>
      <c r="EK445" s="1960"/>
      <c r="EL445" s="1960"/>
      <c r="EM445" s="1960"/>
      <c r="EN445" s="1960"/>
      <c r="EO445" s="1960"/>
      <c r="EP445" s="1960"/>
      <c r="EQ445" s="1960"/>
      <c r="ER445" s="1960"/>
      <c r="ES445" s="1960"/>
      <c r="ET445" s="1960"/>
      <c r="EU445" s="1960"/>
      <c r="EV445" s="1960"/>
      <c r="EW445" s="1960"/>
      <c r="EX445" s="1960"/>
      <c r="EY445" s="1960"/>
      <c r="EZ445" s="1960"/>
      <c r="FA445" s="1960"/>
      <c r="FB445" s="1960"/>
      <c r="FC445" s="1960"/>
      <c r="FD445" s="1960"/>
      <c r="FE445" s="1960"/>
      <c r="FF445" s="1960"/>
      <c r="FG445" s="1960"/>
      <c r="FH445" s="1960"/>
      <c r="FI445" s="1960"/>
      <c r="FJ445" s="1960"/>
      <c r="FK445" s="1960"/>
      <c r="FL445" s="1960"/>
      <c r="FM445" s="1960"/>
      <c r="FN445" s="1960"/>
      <c r="FO445" s="1960"/>
      <c r="FP445" s="1960"/>
      <c r="FQ445" s="1960"/>
      <c r="FR445" s="1960"/>
      <c r="FS445" s="1960"/>
      <c r="FT445" s="1960"/>
      <c r="FU445" s="1960"/>
      <c r="FV445" s="1960"/>
      <c r="FW445" s="1960"/>
      <c r="FX445" s="1960"/>
      <c r="FY445" s="1960"/>
      <c r="FZ445" s="1960"/>
      <c r="GA445" s="1960"/>
      <c r="GB445" s="1960"/>
      <c r="GC445" s="1960"/>
      <c r="GD445" s="1960"/>
      <c r="GE445" s="1960"/>
      <c r="GF445" s="1960"/>
      <c r="GG445" s="1960"/>
      <c r="GH445" s="1960"/>
      <c r="GI445" s="1960"/>
      <c r="GJ445" s="1960"/>
      <c r="GK445" s="1960"/>
      <c r="GL445" s="1960"/>
      <c r="GM445" s="1960"/>
      <c r="GN445" s="1960"/>
      <c r="GO445" s="1960"/>
      <c r="GP445" s="1960"/>
      <c r="GQ445" s="1960"/>
      <c r="GR445" s="1960"/>
      <c r="GS445" s="1960"/>
      <c r="GT445" s="1960"/>
      <c r="GU445" s="1960"/>
      <c r="GV445" s="1960"/>
      <c r="GW445" s="1960"/>
      <c r="GX445" s="1960"/>
      <c r="GY445" s="1960"/>
      <c r="GZ445" s="1960"/>
      <c r="HA445" s="1960"/>
      <c r="HB445" s="1960"/>
      <c r="HC445" s="1960"/>
      <c r="HD445" s="1960"/>
      <c r="HE445" s="1960"/>
      <c r="HF445" s="1960"/>
      <c r="HG445" s="1960"/>
      <c r="HH445" s="1960"/>
      <c r="HI445" s="1960"/>
      <c r="HJ445" s="1960"/>
      <c r="HK445" s="1960"/>
      <c r="HL445" s="1960"/>
      <c r="HM445" s="1960"/>
      <c r="HN445" s="1960"/>
      <c r="HO445" s="1960"/>
      <c r="HP445" s="1960"/>
      <c r="HQ445" s="1960"/>
      <c r="HR445" s="1960"/>
      <c r="HS445" s="1960"/>
      <c r="HT445" s="1960"/>
      <c r="HU445" s="1960"/>
      <c r="HV445" s="1960"/>
      <c r="HW445" s="1960"/>
      <c r="HX445" s="1960"/>
      <c r="HY445" s="1960"/>
      <c r="HZ445" s="1960"/>
      <c r="IA445" s="1960"/>
      <c r="IB445" s="1960"/>
      <c r="IC445" s="1960"/>
      <c r="ID445" s="1960"/>
      <c r="IE445" s="1960"/>
      <c r="IF445" s="1960"/>
      <c r="IG445" s="1960"/>
      <c r="IH445" s="1960"/>
      <c r="II445" s="1960"/>
      <c r="IJ445" s="1960"/>
      <c r="IK445" s="1960"/>
      <c r="IL445" s="1960"/>
      <c r="IM445" s="1960"/>
      <c r="IN445" s="1960"/>
      <c r="IO445" s="1960"/>
      <c r="IP445" s="1960"/>
      <c r="IQ445" s="1960"/>
      <c r="IR445" s="1960"/>
      <c r="IS445" s="1960"/>
      <c r="IT445" s="1960"/>
      <c r="IU445" s="1960"/>
      <c r="IV445" s="1960"/>
      <c r="IW445" s="1960"/>
      <c r="IX445" s="1960"/>
      <c r="IY445" s="1960"/>
      <c r="IZ445" s="1960"/>
      <c r="JA445" s="1960"/>
      <c r="JB445" s="1960"/>
      <c r="JC445" s="1960"/>
      <c r="JD445" s="1960"/>
      <c r="JE445" s="1960"/>
      <c r="JF445" s="1960"/>
      <c r="JG445" s="1960"/>
      <c r="JH445" s="1960"/>
      <c r="JI445" s="1960"/>
      <c r="JJ445" s="1960"/>
      <c r="JK445" s="1960"/>
      <c r="JL445" s="1960"/>
      <c r="JM445" s="1960"/>
      <c r="JN445" s="1960"/>
      <c r="JO445" s="1960"/>
      <c r="JP445" s="1960"/>
      <c r="JQ445" s="1960"/>
      <c r="JR445" s="1960"/>
      <c r="JS445" s="1960"/>
      <c r="JT445" s="1960"/>
      <c r="JU445" s="1960"/>
      <c r="JV445" s="1960"/>
      <c r="JW445" s="1960"/>
      <c r="JX445" s="1960"/>
      <c r="JY445" s="1960"/>
      <c r="JZ445" s="1960"/>
      <c r="KA445" s="1960"/>
      <c r="KB445" s="1960"/>
      <c r="KC445" s="1960"/>
      <c r="KD445" s="1960"/>
      <c r="KE445" s="1960"/>
      <c r="KF445" s="1960"/>
      <c r="KG445" s="1960"/>
      <c r="KH445" s="1960"/>
      <c r="KI445" s="1960"/>
      <c r="KJ445" s="1960"/>
      <c r="KK445" s="1960"/>
      <c r="KL445" s="1960"/>
      <c r="KM445" s="1960"/>
      <c r="KN445" s="1960"/>
      <c r="KO445" s="1960"/>
      <c r="KP445" s="1960"/>
      <c r="KQ445" s="1960"/>
      <c r="KR445" s="1960"/>
      <c r="KS445" s="1960"/>
      <c r="KT445" s="1960"/>
      <c r="KU445" s="1960"/>
      <c r="KV445" s="1960"/>
      <c r="KW445" s="1960"/>
      <c r="KX445" s="1960"/>
      <c r="KY445" s="1960"/>
      <c r="KZ445" s="1960"/>
      <c r="LA445" s="1960"/>
      <c r="LB445" s="1960"/>
      <c r="LC445" s="1960"/>
      <c r="LD445" s="1960"/>
      <c r="LE445" s="1960"/>
      <c r="LF445" s="1960"/>
      <c r="LG445" s="1960"/>
      <c r="LH445" s="1960"/>
      <c r="LI445" s="1960"/>
      <c r="LJ445" s="1960"/>
      <c r="LK445" s="1960"/>
      <c r="LL445" s="1960"/>
      <c r="LM445" s="1960"/>
      <c r="LN445" s="1960"/>
      <c r="LO445" s="1960"/>
      <c r="LP445" s="1960"/>
    </row>
    <row r="446" s="1488" customFormat="1" ht="47" customHeight="1" spans="1:328">
      <c r="A446" s="1832">
        <v>46015</v>
      </c>
      <c r="B446" s="1660" t="s">
        <v>896</v>
      </c>
      <c r="C446" s="1661" t="s">
        <v>98</v>
      </c>
      <c r="D446" s="1662">
        <v>4500189886</v>
      </c>
      <c r="E446" s="2421">
        <v>2104923</v>
      </c>
      <c r="F446" s="1662" t="s">
        <v>1642</v>
      </c>
      <c r="G446" s="1863" t="s">
        <v>76</v>
      </c>
      <c r="H446" s="1863" t="s">
        <v>76</v>
      </c>
      <c r="I446" s="1880" t="s">
        <v>77</v>
      </c>
      <c r="J446" s="1543">
        <v>1152</v>
      </c>
      <c r="K446" s="1876">
        <v>0</v>
      </c>
      <c r="L446" s="1876">
        <v>96</v>
      </c>
      <c r="M446" s="1876">
        <f t="shared" si="332"/>
        <v>12</v>
      </c>
      <c r="N446" s="2954">
        <v>46055</v>
      </c>
      <c r="O446" s="2954">
        <f t="shared" si="353"/>
        <v>46053</v>
      </c>
      <c r="P446" s="1878"/>
      <c r="Q446" s="2079" t="s">
        <v>78</v>
      </c>
      <c r="R446" s="1577">
        <v>1152</v>
      </c>
      <c r="S446" s="1577">
        <f t="shared" si="349"/>
        <v>0</v>
      </c>
      <c r="T446" s="1896"/>
      <c r="U446" s="2938" t="s">
        <v>829</v>
      </c>
      <c r="V446" s="1880"/>
      <c r="W446" s="1880" t="s">
        <v>111</v>
      </c>
      <c r="X446" s="1900">
        <v>46016</v>
      </c>
      <c r="Y446" s="1930" t="s">
        <v>168</v>
      </c>
      <c r="Z446" s="1930" t="s">
        <v>1639</v>
      </c>
      <c r="AA446" s="1930"/>
      <c r="AB446" s="1930"/>
      <c r="AC446" s="1597" t="s">
        <v>1640</v>
      </c>
      <c r="AD446" s="1692" t="s">
        <v>531</v>
      </c>
      <c r="AE446" s="2093">
        <v>0.5306</v>
      </c>
      <c r="AF446" s="2095">
        <f t="shared" si="351"/>
        <v>611.2512</v>
      </c>
      <c r="AG446" s="1647"/>
      <c r="AH446" s="1947" t="s">
        <v>81</v>
      </c>
      <c r="AI446" s="1947"/>
      <c r="AJ446" s="1947"/>
      <c r="AK446" s="1948">
        <f t="shared" si="350"/>
        <v>1152</v>
      </c>
      <c r="AL446" s="1948"/>
      <c r="AM446" s="1948">
        <f t="shared" si="352"/>
        <v>48</v>
      </c>
      <c r="AN446" s="1948"/>
      <c r="AO446" s="1948"/>
      <c r="AP446" s="1948"/>
      <c r="AQ446" s="1948"/>
      <c r="AR446" s="1948" t="s">
        <v>63</v>
      </c>
      <c r="AS446" s="1948">
        <f t="shared" si="337"/>
        <v>1152</v>
      </c>
      <c r="AT446" s="1948"/>
      <c r="AU446" s="1430">
        <f t="shared" si="338"/>
        <v>128</v>
      </c>
      <c r="AV446" s="1430">
        <f t="shared" si="339"/>
        <v>128</v>
      </c>
      <c r="AW446" s="1430">
        <f t="shared" si="340"/>
        <v>128</v>
      </c>
      <c r="AX446" s="1430">
        <f t="shared" si="341"/>
        <v>128</v>
      </c>
      <c r="AY446" s="1430">
        <f t="shared" si="342"/>
        <v>128</v>
      </c>
      <c r="AZ446" s="1430">
        <f t="shared" si="343"/>
        <v>128</v>
      </c>
      <c r="BA446" s="1430">
        <f t="shared" si="344"/>
        <v>128</v>
      </c>
      <c r="BB446" s="1430">
        <f t="shared" si="345"/>
        <v>128</v>
      </c>
      <c r="BC446" s="1430">
        <f t="shared" si="346"/>
        <v>128</v>
      </c>
      <c r="BD446" s="1430">
        <f t="shared" si="347"/>
        <v>122.666666666667</v>
      </c>
      <c r="BE446" s="1430">
        <f t="shared" si="348"/>
        <v>5.33333333333333</v>
      </c>
      <c r="BF446" s="1876"/>
      <c r="BG446" s="1959"/>
      <c r="BH446" s="1960"/>
      <c r="BI446" s="1960"/>
      <c r="BJ446" s="1960"/>
      <c r="BK446" s="1960"/>
      <c r="BL446" s="1960"/>
      <c r="BM446" s="1960"/>
      <c r="BN446" s="1960"/>
      <c r="BO446" s="1960"/>
      <c r="BP446" s="1960"/>
      <c r="BQ446" s="1960"/>
      <c r="BR446" s="1960"/>
      <c r="BS446" s="1960"/>
      <c r="BT446" s="1960"/>
      <c r="BU446" s="1960"/>
      <c r="BV446" s="1960"/>
      <c r="BW446" s="1960"/>
      <c r="BX446" s="1960"/>
      <c r="BY446" s="1960"/>
      <c r="BZ446" s="1960"/>
      <c r="CA446" s="1960"/>
      <c r="CB446" s="1960"/>
      <c r="CC446" s="1960"/>
      <c r="CD446" s="1960"/>
      <c r="CE446" s="1960"/>
      <c r="CF446" s="1960"/>
      <c r="CG446" s="1960"/>
      <c r="CH446" s="1960"/>
      <c r="CI446" s="1960"/>
      <c r="CJ446" s="1960"/>
      <c r="CK446" s="1960"/>
      <c r="CL446" s="1960"/>
      <c r="CM446" s="1960"/>
      <c r="CN446" s="1960"/>
      <c r="CO446" s="1960"/>
      <c r="CP446" s="1960"/>
      <c r="CQ446" s="1960"/>
      <c r="CR446" s="1960"/>
      <c r="CS446" s="1960"/>
      <c r="CT446" s="1960"/>
      <c r="CU446" s="1960"/>
      <c r="CV446" s="1960"/>
      <c r="CW446" s="1960"/>
      <c r="CX446" s="1960"/>
      <c r="CY446" s="1960"/>
      <c r="CZ446" s="1960"/>
      <c r="DA446" s="1960"/>
      <c r="DB446" s="1960"/>
      <c r="DC446" s="1960"/>
      <c r="DD446" s="1960"/>
      <c r="DE446" s="1960"/>
      <c r="DF446" s="1960"/>
      <c r="DG446" s="1960"/>
      <c r="DH446" s="1960"/>
      <c r="DI446" s="1960"/>
      <c r="DJ446" s="1960"/>
      <c r="DK446" s="1960"/>
      <c r="DL446" s="1960"/>
      <c r="DM446" s="1960"/>
      <c r="DN446" s="1960"/>
      <c r="DO446" s="1960"/>
      <c r="DP446" s="1960"/>
      <c r="DQ446" s="1960"/>
      <c r="DR446" s="1960"/>
      <c r="DS446" s="1960"/>
      <c r="DT446" s="1960"/>
      <c r="DU446" s="1960"/>
      <c r="DV446" s="1960"/>
      <c r="DW446" s="1960"/>
      <c r="DX446" s="1960"/>
      <c r="DY446" s="1960"/>
      <c r="DZ446" s="1960"/>
      <c r="EA446" s="1960"/>
      <c r="EB446" s="1960"/>
      <c r="EC446" s="1960"/>
      <c r="ED446" s="1960"/>
      <c r="EE446" s="1960"/>
      <c r="EF446" s="1960"/>
      <c r="EG446" s="1960"/>
      <c r="EH446" s="1960"/>
      <c r="EI446" s="1960"/>
      <c r="EJ446" s="1960"/>
      <c r="EK446" s="1960"/>
      <c r="EL446" s="1960"/>
      <c r="EM446" s="1960"/>
      <c r="EN446" s="1960"/>
      <c r="EO446" s="1960"/>
      <c r="EP446" s="1960"/>
      <c r="EQ446" s="1960"/>
      <c r="ER446" s="1960"/>
      <c r="ES446" s="1960"/>
      <c r="ET446" s="1960"/>
      <c r="EU446" s="1960"/>
      <c r="EV446" s="1960"/>
      <c r="EW446" s="1960"/>
      <c r="EX446" s="1960"/>
      <c r="EY446" s="1960"/>
      <c r="EZ446" s="1960"/>
      <c r="FA446" s="1960"/>
      <c r="FB446" s="1960"/>
      <c r="FC446" s="1960"/>
      <c r="FD446" s="1960"/>
      <c r="FE446" s="1960"/>
      <c r="FF446" s="1960"/>
      <c r="FG446" s="1960"/>
      <c r="FH446" s="1960"/>
      <c r="FI446" s="1960"/>
      <c r="FJ446" s="1960"/>
      <c r="FK446" s="1960"/>
      <c r="FL446" s="1960"/>
      <c r="FM446" s="1960"/>
      <c r="FN446" s="1960"/>
      <c r="FO446" s="1960"/>
      <c r="FP446" s="1960"/>
      <c r="FQ446" s="1960"/>
      <c r="FR446" s="1960"/>
      <c r="FS446" s="1960"/>
      <c r="FT446" s="1960"/>
      <c r="FU446" s="1960"/>
      <c r="FV446" s="1960"/>
      <c r="FW446" s="1960"/>
      <c r="FX446" s="1960"/>
      <c r="FY446" s="1960"/>
      <c r="FZ446" s="1960"/>
      <c r="GA446" s="1960"/>
      <c r="GB446" s="1960"/>
      <c r="GC446" s="1960"/>
      <c r="GD446" s="1960"/>
      <c r="GE446" s="1960"/>
      <c r="GF446" s="1960"/>
      <c r="GG446" s="1960"/>
      <c r="GH446" s="1960"/>
      <c r="GI446" s="1960"/>
      <c r="GJ446" s="1960"/>
      <c r="GK446" s="1960"/>
      <c r="GL446" s="1960"/>
      <c r="GM446" s="1960"/>
      <c r="GN446" s="1960"/>
      <c r="GO446" s="1960"/>
      <c r="GP446" s="1960"/>
      <c r="GQ446" s="1960"/>
      <c r="GR446" s="1960"/>
      <c r="GS446" s="1960"/>
      <c r="GT446" s="1960"/>
      <c r="GU446" s="1960"/>
      <c r="GV446" s="1960"/>
      <c r="GW446" s="1960"/>
      <c r="GX446" s="1960"/>
      <c r="GY446" s="1960"/>
      <c r="GZ446" s="1960"/>
      <c r="HA446" s="1960"/>
      <c r="HB446" s="1960"/>
      <c r="HC446" s="1960"/>
      <c r="HD446" s="1960"/>
      <c r="HE446" s="1960"/>
      <c r="HF446" s="1960"/>
      <c r="HG446" s="1960"/>
      <c r="HH446" s="1960"/>
      <c r="HI446" s="1960"/>
      <c r="HJ446" s="1960"/>
      <c r="HK446" s="1960"/>
      <c r="HL446" s="1960"/>
      <c r="HM446" s="1960"/>
      <c r="HN446" s="1960"/>
      <c r="HO446" s="1960"/>
      <c r="HP446" s="1960"/>
      <c r="HQ446" s="1960"/>
      <c r="HR446" s="1960"/>
      <c r="HS446" s="1960"/>
      <c r="HT446" s="1960"/>
      <c r="HU446" s="1960"/>
      <c r="HV446" s="1960"/>
      <c r="HW446" s="1960"/>
      <c r="HX446" s="1960"/>
      <c r="HY446" s="1960"/>
      <c r="HZ446" s="1960"/>
      <c r="IA446" s="1960"/>
      <c r="IB446" s="1960"/>
      <c r="IC446" s="1960"/>
      <c r="ID446" s="1960"/>
      <c r="IE446" s="1960"/>
      <c r="IF446" s="1960"/>
      <c r="IG446" s="1960"/>
      <c r="IH446" s="1960"/>
      <c r="II446" s="1960"/>
      <c r="IJ446" s="1960"/>
      <c r="IK446" s="1960"/>
      <c r="IL446" s="1960"/>
      <c r="IM446" s="1960"/>
      <c r="IN446" s="1960"/>
      <c r="IO446" s="1960"/>
      <c r="IP446" s="1960"/>
      <c r="IQ446" s="1960"/>
      <c r="IR446" s="1960"/>
      <c r="IS446" s="1960"/>
      <c r="IT446" s="1960"/>
      <c r="IU446" s="1960"/>
      <c r="IV446" s="1960"/>
      <c r="IW446" s="1960"/>
      <c r="IX446" s="1960"/>
      <c r="IY446" s="1960"/>
      <c r="IZ446" s="1960"/>
      <c r="JA446" s="1960"/>
      <c r="JB446" s="1960"/>
      <c r="JC446" s="1960"/>
      <c r="JD446" s="1960"/>
      <c r="JE446" s="1960"/>
      <c r="JF446" s="1960"/>
      <c r="JG446" s="1960"/>
      <c r="JH446" s="1960"/>
      <c r="JI446" s="1960"/>
      <c r="JJ446" s="1960"/>
      <c r="JK446" s="1960"/>
      <c r="JL446" s="1960"/>
      <c r="JM446" s="1960"/>
      <c r="JN446" s="1960"/>
      <c r="JO446" s="1960"/>
      <c r="JP446" s="1960"/>
      <c r="JQ446" s="1960"/>
      <c r="JR446" s="1960"/>
      <c r="JS446" s="1960"/>
      <c r="JT446" s="1960"/>
      <c r="JU446" s="1960"/>
      <c r="JV446" s="1960"/>
      <c r="JW446" s="1960"/>
      <c r="JX446" s="1960"/>
      <c r="JY446" s="1960"/>
      <c r="JZ446" s="1960"/>
      <c r="KA446" s="1960"/>
      <c r="KB446" s="1960"/>
      <c r="KC446" s="1960"/>
      <c r="KD446" s="1960"/>
      <c r="KE446" s="1960"/>
      <c r="KF446" s="1960"/>
      <c r="KG446" s="1960"/>
      <c r="KH446" s="1960"/>
      <c r="KI446" s="1960"/>
      <c r="KJ446" s="1960"/>
      <c r="KK446" s="1960"/>
      <c r="KL446" s="1960"/>
      <c r="KM446" s="1960"/>
      <c r="KN446" s="1960"/>
      <c r="KO446" s="1960"/>
      <c r="KP446" s="1960"/>
      <c r="KQ446" s="1960"/>
      <c r="KR446" s="1960"/>
      <c r="KS446" s="1960"/>
      <c r="KT446" s="1960"/>
      <c r="KU446" s="1960"/>
      <c r="KV446" s="1960"/>
      <c r="KW446" s="1960"/>
      <c r="KX446" s="1960"/>
      <c r="KY446" s="1960"/>
      <c r="KZ446" s="1960"/>
      <c r="LA446" s="1960"/>
      <c r="LB446" s="1960"/>
      <c r="LC446" s="1960"/>
      <c r="LD446" s="1960"/>
      <c r="LE446" s="1960"/>
      <c r="LF446" s="1960"/>
      <c r="LG446" s="1960"/>
      <c r="LH446" s="1960"/>
      <c r="LI446" s="1960"/>
      <c r="LJ446" s="1960"/>
      <c r="LK446" s="1960"/>
      <c r="LL446" s="1960"/>
      <c r="LM446" s="1960"/>
      <c r="LN446" s="1960"/>
      <c r="LO446" s="1960"/>
      <c r="LP446" s="1960"/>
    </row>
    <row r="447" s="1488" customFormat="1" ht="47" customHeight="1" spans="1:328">
      <c r="A447" s="1832">
        <v>46015</v>
      </c>
      <c r="B447" s="1660" t="s">
        <v>896</v>
      </c>
      <c r="C447" s="1661" t="s">
        <v>98</v>
      </c>
      <c r="D447" s="1662">
        <v>4500189886</v>
      </c>
      <c r="E447" s="2421">
        <v>2104924</v>
      </c>
      <c r="F447" s="1662" t="s">
        <v>1643</v>
      </c>
      <c r="G447" s="1863" t="s">
        <v>76</v>
      </c>
      <c r="H447" s="1863" t="s">
        <v>76</v>
      </c>
      <c r="I447" s="1880" t="s">
        <v>77</v>
      </c>
      <c r="J447" s="1543">
        <v>384</v>
      </c>
      <c r="K447" s="1876">
        <v>0</v>
      </c>
      <c r="L447" s="1876">
        <v>96</v>
      </c>
      <c r="M447" s="1876">
        <f t="shared" si="332"/>
        <v>4</v>
      </c>
      <c r="N447" s="2954">
        <v>46055</v>
      </c>
      <c r="O447" s="2954">
        <f t="shared" si="353"/>
        <v>46053</v>
      </c>
      <c r="P447" s="1878"/>
      <c r="Q447" s="2079" t="s">
        <v>78</v>
      </c>
      <c r="R447" s="1577">
        <v>384</v>
      </c>
      <c r="S447" s="1577">
        <f t="shared" si="349"/>
        <v>0</v>
      </c>
      <c r="T447" s="1896"/>
      <c r="U447" s="2938" t="s">
        <v>829</v>
      </c>
      <c r="V447" s="1880"/>
      <c r="W447" s="1880" t="s">
        <v>111</v>
      </c>
      <c r="X447" s="1900">
        <v>46016</v>
      </c>
      <c r="Y447" s="1930" t="s">
        <v>168</v>
      </c>
      <c r="Z447" s="1930" t="s">
        <v>1639</v>
      </c>
      <c r="AA447" s="1930"/>
      <c r="AB447" s="1930"/>
      <c r="AC447" s="1597" t="s">
        <v>1640</v>
      </c>
      <c r="AD447" s="1692" t="s">
        <v>531</v>
      </c>
      <c r="AE447" s="2093">
        <v>0.5306</v>
      </c>
      <c r="AF447" s="2095">
        <f t="shared" si="351"/>
        <v>203.7504</v>
      </c>
      <c r="AG447" s="1647"/>
      <c r="AH447" s="1947" t="s">
        <v>81</v>
      </c>
      <c r="AI447" s="1947"/>
      <c r="AJ447" s="1947"/>
      <c r="AK447" s="1948">
        <f t="shared" si="350"/>
        <v>384</v>
      </c>
      <c r="AL447" s="1948"/>
      <c r="AM447" s="1948">
        <f t="shared" si="352"/>
        <v>16</v>
      </c>
      <c r="AN447" s="1948"/>
      <c r="AO447" s="1948"/>
      <c r="AP447" s="1948"/>
      <c r="AQ447" s="1948"/>
      <c r="AR447" s="1948" t="s">
        <v>63</v>
      </c>
      <c r="AS447" s="1948">
        <f t="shared" si="337"/>
        <v>384</v>
      </c>
      <c r="AT447" s="1948"/>
      <c r="AU447" s="1430">
        <f t="shared" si="338"/>
        <v>42.6666666666667</v>
      </c>
      <c r="AV447" s="1430">
        <f t="shared" si="339"/>
        <v>42.6666666666667</v>
      </c>
      <c r="AW447" s="1430">
        <f t="shared" si="340"/>
        <v>42.6666666666667</v>
      </c>
      <c r="AX447" s="1430">
        <f t="shared" si="341"/>
        <v>42.6666666666667</v>
      </c>
      <c r="AY447" s="1430">
        <f t="shared" si="342"/>
        <v>42.6666666666667</v>
      </c>
      <c r="AZ447" s="1430">
        <f t="shared" si="343"/>
        <v>42.6666666666667</v>
      </c>
      <c r="BA447" s="1430">
        <f t="shared" si="344"/>
        <v>42.6666666666667</v>
      </c>
      <c r="BB447" s="1430">
        <f t="shared" si="345"/>
        <v>42.6666666666667</v>
      </c>
      <c r="BC447" s="1430">
        <f t="shared" si="346"/>
        <v>42.6666666666667</v>
      </c>
      <c r="BD447" s="1430">
        <f t="shared" si="347"/>
        <v>40.8888888888889</v>
      </c>
      <c r="BE447" s="1430">
        <f t="shared" si="348"/>
        <v>1.77777777777778</v>
      </c>
      <c r="BF447" s="1876"/>
      <c r="BG447" s="1959"/>
      <c r="BH447" s="1960"/>
      <c r="BI447" s="1960"/>
      <c r="BJ447" s="1960"/>
      <c r="BK447" s="1960"/>
      <c r="BL447" s="1960"/>
      <c r="BM447" s="1960"/>
      <c r="BN447" s="1960"/>
      <c r="BO447" s="1960"/>
      <c r="BP447" s="1960"/>
      <c r="BQ447" s="1960"/>
      <c r="BR447" s="1960"/>
      <c r="BS447" s="1960"/>
      <c r="BT447" s="1960"/>
      <c r="BU447" s="1960"/>
      <c r="BV447" s="1960"/>
      <c r="BW447" s="1960"/>
      <c r="BX447" s="1960"/>
      <c r="BY447" s="1960"/>
      <c r="BZ447" s="1960"/>
      <c r="CA447" s="1960"/>
      <c r="CB447" s="1960"/>
      <c r="CC447" s="1960"/>
      <c r="CD447" s="1960"/>
      <c r="CE447" s="1960"/>
      <c r="CF447" s="1960"/>
      <c r="CG447" s="1960"/>
      <c r="CH447" s="1960"/>
      <c r="CI447" s="1960"/>
      <c r="CJ447" s="1960"/>
      <c r="CK447" s="1960"/>
      <c r="CL447" s="1960"/>
      <c r="CM447" s="1960"/>
      <c r="CN447" s="1960"/>
      <c r="CO447" s="1960"/>
      <c r="CP447" s="1960"/>
      <c r="CQ447" s="1960"/>
      <c r="CR447" s="1960"/>
      <c r="CS447" s="1960"/>
      <c r="CT447" s="1960"/>
      <c r="CU447" s="1960"/>
      <c r="CV447" s="1960"/>
      <c r="CW447" s="1960"/>
      <c r="CX447" s="1960"/>
      <c r="CY447" s="1960"/>
      <c r="CZ447" s="1960"/>
      <c r="DA447" s="1960"/>
      <c r="DB447" s="1960"/>
      <c r="DC447" s="1960"/>
      <c r="DD447" s="1960"/>
      <c r="DE447" s="1960"/>
      <c r="DF447" s="1960"/>
      <c r="DG447" s="1960"/>
      <c r="DH447" s="1960"/>
      <c r="DI447" s="1960"/>
      <c r="DJ447" s="1960"/>
      <c r="DK447" s="1960"/>
      <c r="DL447" s="1960"/>
      <c r="DM447" s="1960"/>
      <c r="DN447" s="1960"/>
      <c r="DO447" s="1960"/>
      <c r="DP447" s="1960"/>
      <c r="DQ447" s="1960"/>
      <c r="DR447" s="1960"/>
      <c r="DS447" s="1960"/>
      <c r="DT447" s="1960"/>
      <c r="DU447" s="1960"/>
      <c r="DV447" s="1960"/>
      <c r="DW447" s="1960"/>
      <c r="DX447" s="1960"/>
      <c r="DY447" s="1960"/>
      <c r="DZ447" s="1960"/>
      <c r="EA447" s="1960"/>
      <c r="EB447" s="1960"/>
      <c r="EC447" s="1960"/>
      <c r="ED447" s="1960"/>
      <c r="EE447" s="1960"/>
      <c r="EF447" s="1960"/>
      <c r="EG447" s="1960"/>
      <c r="EH447" s="1960"/>
      <c r="EI447" s="1960"/>
      <c r="EJ447" s="1960"/>
      <c r="EK447" s="1960"/>
      <c r="EL447" s="1960"/>
      <c r="EM447" s="1960"/>
      <c r="EN447" s="1960"/>
      <c r="EO447" s="1960"/>
      <c r="EP447" s="1960"/>
      <c r="EQ447" s="1960"/>
      <c r="ER447" s="1960"/>
      <c r="ES447" s="1960"/>
      <c r="ET447" s="1960"/>
      <c r="EU447" s="1960"/>
      <c r="EV447" s="1960"/>
      <c r="EW447" s="1960"/>
      <c r="EX447" s="1960"/>
      <c r="EY447" s="1960"/>
      <c r="EZ447" s="1960"/>
      <c r="FA447" s="1960"/>
      <c r="FB447" s="1960"/>
      <c r="FC447" s="1960"/>
      <c r="FD447" s="1960"/>
      <c r="FE447" s="1960"/>
      <c r="FF447" s="1960"/>
      <c r="FG447" s="1960"/>
      <c r="FH447" s="1960"/>
      <c r="FI447" s="1960"/>
      <c r="FJ447" s="1960"/>
      <c r="FK447" s="1960"/>
      <c r="FL447" s="1960"/>
      <c r="FM447" s="1960"/>
      <c r="FN447" s="1960"/>
      <c r="FO447" s="1960"/>
      <c r="FP447" s="1960"/>
      <c r="FQ447" s="1960"/>
      <c r="FR447" s="1960"/>
      <c r="FS447" s="1960"/>
      <c r="FT447" s="1960"/>
      <c r="FU447" s="1960"/>
      <c r="FV447" s="1960"/>
      <c r="FW447" s="1960"/>
      <c r="FX447" s="1960"/>
      <c r="FY447" s="1960"/>
      <c r="FZ447" s="1960"/>
      <c r="GA447" s="1960"/>
      <c r="GB447" s="1960"/>
      <c r="GC447" s="1960"/>
      <c r="GD447" s="1960"/>
      <c r="GE447" s="1960"/>
      <c r="GF447" s="1960"/>
      <c r="GG447" s="1960"/>
      <c r="GH447" s="1960"/>
      <c r="GI447" s="1960"/>
      <c r="GJ447" s="1960"/>
      <c r="GK447" s="1960"/>
      <c r="GL447" s="1960"/>
      <c r="GM447" s="1960"/>
      <c r="GN447" s="1960"/>
      <c r="GO447" s="1960"/>
      <c r="GP447" s="1960"/>
      <c r="GQ447" s="1960"/>
      <c r="GR447" s="1960"/>
      <c r="GS447" s="1960"/>
      <c r="GT447" s="1960"/>
      <c r="GU447" s="1960"/>
      <c r="GV447" s="1960"/>
      <c r="GW447" s="1960"/>
      <c r="GX447" s="1960"/>
      <c r="GY447" s="1960"/>
      <c r="GZ447" s="1960"/>
      <c r="HA447" s="1960"/>
      <c r="HB447" s="1960"/>
      <c r="HC447" s="1960"/>
      <c r="HD447" s="1960"/>
      <c r="HE447" s="1960"/>
      <c r="HF447" s="1960"/>
      <c r="HG447" s="1960"/>
      <c r="HH447" s="1960"/>
      <c r="HI447" s="1960"/>
      <c r="HJ447" s="1960"/>
      <c r="HK447" s="1960"/>
      <c r="HL447" s="1960"/>
      <c r="HM447" s="1960"/>
      <c r="HN447" s="1960"/>
      <c r="HO447" s="1960"/>
      <c r="HP447" s="1960"/>
      <c r="HQ447" s="1960"/>
      <c r="HR447" s="1960"/>
      <c r="HS447" s="1960"/>
      <c r="HT447" s="1960"/>
      <c r="HU447" s="1960"/>
      <c r="HV447" s="1960"/>
      <c r="HW447" s="1960"/>
      <c r="HX447" s="1960"/>
      <c r="HY447" s="1960"/>
      <c r="HZ447" s="1960"/>
      <c r="IA447" s="1960"/>
      <c r="IB447" s="1960"/>
      <c r="IC447" s="1960"/>
      <c r="ID447" s="1960"/>
      <c r="IE447" s="1960"/>
      <c r="IF447" s="1960"/>
      <c r="IG447" s="1960"/>
      <c r="IH447" s="1960"/>
      <c r="II447" s="1960"/>
      <c r="IJ447" s="1960"/>
      <c r="IK447" s="1960"/>
      <c r="IL447" s="1960"/>
      <c r="IM447" s="1960"/>
      <c r="IN447" s="1960"/>
      <c r="IO447" s="1960"/>
      <c r="IP447" s="1960"/>
      <c r="IQ447" s="1960"/>
      <c r="IR447" s="1960"/>
      <c r="IS447" s="1960"/>
      <c r="IT447" s="1960"/>
      <c r="IU447" s="1960"/>
      <c r="IV447" s="1960"/>
      <c r="IW447" s="1960"/>
      <c r="IX447" s="1960"/>
      <c r="IY447" s="1960"/>
      <c r="IZ447" s="1960"/>
      <c r="JA447" s="1960"/>
      <c r="JB447" s="1960"/>
      <c r="JC447" s="1960"/>
      <c r="JD447" s="1960"/>
      <c r="JE447" s="1960"/>
      <c r="JF447" s="1960"/>
      <c r="JG447" s="1960"/>
      <c r="JH447" s="1960"/>
      <c r="JI447" s="1960"/>
      <c r="JJ447" s="1960"/>
      <c r="JK447" s="1960"/>
      <c r="JL447" s="1960"/>
      <c r="JM447" s="1960"/>
      <c r="JN447" s="1960"/>
      <c r="JO447" s="1960"/>
      <c r="JP447" s="1960"/>
      <c r="JQ447" s="1960"/>
      <c r="JR447" s="1960"/>
      <c r="JS447" s="1960"/>
      <c r="JT447" s="1960"/>
      <c r="JU447" s="1960"/>
      <c r="JV447" s="1960"/>
      <c r="JW447" s="1960"/>
      <c r="JX447" s="1960"/>
      <c r="JY447" s="1960"/>
      <c r="JZ447" s="1960"/>
      <c r="KA447" s="1960"/>
      <c r="KB447" s="1960"/>
      <c r="KC447" s="1960"/>
      <c r="KD447" s="1960"/>
      <c r="KE447" s="1960"/>
      <c r="KF447" s="1960"/>
      <c r="KG447" s="1960"/>
      <c r="KH447" s="1960"/>
      <c r="KI447" s="1960"/>
      <c r="KJ447" s="1960"/>
      <c r="KK447" s="1960"/>
      <c r="KL447" s="1960"/>
      <c r="KM447" s="1960"/>
      <c r="KN447" s="1960"/>
      <c r="KO447" s="1960"/>
      <c r="KP447" s="1960"/>
      <c r="KQ447" s="1960"/>
      <c r="KR447" s="1960"/>
      <c r="KS447" s="1960"/>
      <c r="KT447" s="1960"/>
      <c r="KU447" s="1960"/>
      <c r="KV447" s="1960"/>
      <c r="KW447" s="1960"/>
      <c r="KX447" s="1960"/>
      <c r="KY447" s="1960"/>
      <c r="KZ447" s="1960"/>
      <c r="LA447" s="1960"/>
      <c r="LB447" s="1960"/>
      <c r="LC447" s="1960"/>
      <c r="LD447" s="1960"/>
      <c r="LE447" s="1960"/>
      <c r="LF447" s="1960"/>
      <c r="LG447" s="1960"/>
      <c r="LH447" s="1960"/>
      <c r="LI447" s="1960"/>
      <c r="LJ447" s="1960"/>
      <c r="LK447" s="1960"/>
      <c r="LL447" s="1960"/>
      <c r="LM447" s="1960"/>
      <c r="LN447" s="1960"/>
      <c r="LO447" s="1960"/>
      <c r="LP447" s="1960"/>
    </row>
    <row r="448" s="1488" customFormat="1" ht="47" customHeight="1" spans="1:328">
      <c r="A448" s="1832">
        <v>46029</v>
      </c>
      <c r="B448" s="1660" t="s">
        <v>896</v>
      </c>
      <c r="C448" s="1661" t="s">
        <v>98</v>
      </c>
      <c r="D448" s="1662">
        <v>4500189886</v>
      </c>
      <c r="E448" s="2415">
        <v>2104923</v>
      </c>
      <c r="F448" s="1662" t="s">
        <v>1644</v>
      </c>
      <c r="G448" s="1863" t="s">
        <v>76</v>
      </c>
      <c r="H448" s="1863" t="s">
        <v>76</v>
      </c>
      <c r="I448" s="1880" t="s">
        <v>77</v>
      </c>
      <c r="J448" s="1543">
        <v>1152</v>
      </c>
      <c r="K448" s="1876">
        <v>0</v>
      </c>
      <c r="L448" s="1876">
        <v>96</v>
      </c>
      <c r="M448" s="1876">
        <f t="shared" si="332"/>
        <v>12</v>
      </c>
      <c r="N448" s="1673">
        <v>46055</v>
      </c>
      <c r="O448" s="1673">
        <f t="shared" si="353"/>
        <v>46053</v>
      </c>
      <c r="P448" s="1878"/>
      <c r="Q448" s="2079" t="s">
        <v>78</v>
      </c>
      <c r="R448" s="1577">
        <v>1152</v>
      </c>
      <c r="S448" s="1577">
        <f t="shared" si="349"/>
        <v>0</v>
      </c>
      <c r="T448" s="2806" t="s">
        <v>1634</v>
      </c>
      <c r="U448" s="2938" t="s">
        <v>829</v>
      </c>
      <c r="V448" s="1880"/>
      <c r="W448" s="1880" t="s">
        <v>111</v>
      </c>
      <c r="X448" s="1900">
        <v>46016</v>
      </c>
      <c r="Y448" s="1930" t="s">
        <v>168</v>
      </c>
      <c r="Z448" s="1930" t="s">
        <v>1639</v>
      </c>
      <c r="AA448" s="1930"/>
      <c r="AB448" s="1930"/>
      <c r="AC448" s="1597" t="s">
        <v>1640</v>
      </c>
      <c r="AD448" s="1692" t="s">
        <v>531</v>
      </c>
      <c r="AE448" s="2093">
        <v>0.5306</v>
      </c>
      <c r="AF448" s="2095">
        <f t="shared" si="351"/>
        <v>611.2512</v>
      </c>
      <c r="AG448" s="1647"/>
      <c r="AH448" s="1947" t="s">
        <v>81</v>
      </c>
      <c r="AI448" s="1947"/>
      <c r="AJ448" s="1947"/>
      <c r="AK448" s="1948">
        <f t="shared" si="350"/>
        <v>1152</v>
      </c>
      <c r="AL448" s="1948"/>
      <c r="AM448" s="1948">
        <f t="shared" si="352"/>
        <v>48</v>
      </c>
      <c r="AN448" s="1948"/>
      <c r="AO448" s="1948"/>
      <c r="AP448" s="1948"/>
      <c r="AQ448" s="1948"/>
      <c r="AR448" s="1948" t="s">
        <v>63</v>
      </c>
      <c r="AS448" s="1948">
        <f t="shared" si="337"/>
        <v>1152</v>
      </c>
      <c r="AT448" s="1948"/>
      <c r="AU448" s="1430">
        <f t="shared" si="338"/>
        <v>128</v>
      </c>
      <c r="AV448" s="1430">
        <f t="shared" si="339"/>
        <v>128</v>
      </c>
      <c r="AW448" s="1430">
        <f t="shared" si="340"/>
        <v>128</v>
      </c>
      <c r="AX448" s="1430">
        <f t="shared" si="341"/>
        <v>128</v>
      </c>
      <c r="AY448" s="1430">
        <f t="shared" si="342"/>
        <v>128</v>
      </c>
      <c r="AZ448" s="1430">
        <f t="shared" si="343"/>
        <v>128</v>
      </c>
      <c r="BA448" s="1430">
        <f t="shared" si="344"/>
        <v>128</v>
      </c>
      <c r="BB448" s="1430">
        <f t="shared" si="345"/>
        <v>128</v>
      </c>
      <c r="BC448" s="1430">
        <f t="shared" si="346"/>
        <v>128</v>
      </c>
      <c r="BD448" s="1430">
        <f t="shared" si="347"/>
        <v>122.666666666667</v>
      </c>
      <c r="BE448" s="1430">
        <f t="shared" si="348"/>
        <v>5.33333333333333</v>
      </c>
      <c r="BF448" s="1876"/>
      <c r="BG448" s="1959"/>
      <c r="BH448" s="1960"/>
      <c r="BI448" s="1960"/>
      <c r="BJ448" s="1960"/>
      <c r="BK448" s="1960"/>
      <c r="BL448" s="1960"/>
      <c r="BM448" s="1960"/>
      <c r="BN448" s="1960"/>
      <c r="BO448" s="1960"/>
      <c r="BP448" s="1960"/>
      <c r="BQ448" s="1960"/>
      <c r="BR448" s="1960"/>
      <c r="BS448" s="1960"/>
      <c r="BT448" s="1960"/>
      <c r="BU448" s="1960"/>
      <c r="BV448" s="1960"/>
      <c r="BW448" s="1960"/>
      <c r="BX448" s="1960"/>
      <c r="BY448" s="1960"/>
      <c r="BZ448" s="1960"/>
      <c r="CA448" s="1960"/>
      <c r="CB448" s="1960"/>
      <c r="CC448" s="1960"/>
      <c r="CD448" s="1960"/>
      <c r="CE448" s="1960"/>
      <c r="CF448" s="1960"/>
      <c r="CG448" s="1960"/>
      <c r="CH448" s="1960"/>
      <c r="CI448" s="1960"/>
      <c r="CJ448" s="1960"/>
      <c r="CK448" s="1960"/>
      <c r="CL448" s="1960"/>
      <c r="CM448" s="1960"/>
      <c r="CN448" s="1960"/>
      <c r="CO448" s="1960"/>
      <c r="CP448" s="1960"/>
      <c r="CQ448" s="1960"/>
      <c r="CR448" s="1960"/>
      <c r="CS448" s="1960"/>
      <c r="CT448" s="1960"/>
      <c r="CU448" s="1960"/>
      <c r="CV448" s="1960"/>
      <c r="CW448" s="1960"/>
      <c r="CX448" s="1960"/>
      <c r="CY448" s="1960"/>
      <c r="CZ448" s="1960"/>
      <c r="DA448" s="1960"/>
      <c r="DB448" s="1960"/>
      <c r="DC448" s="1960"/>
      <c r="DD448" s="1960"/>
      <c r="DE448" s="1960"/>
      <c r="DF448" s="1960"/>
      <c r="DG448" s="1960"/>
      <c r="DH448" s="1960"/>
      <c r="DI448" s="1960"/>
      <c r="DJ448" s="1960"/>
      <c r="DK448" s="1960"/>
      <c r="DL448" s="1960"/>
      <c r="DM448" s="1960"/>
      <c r="DN448" s="1960"/>
      <c r="DO448" s="1960"/>
      <c r="DP448" s="1960"/>
      <c r="DQ448" s="1960"/>
      <c r="DR448" s="1960"/>
      <c r="DS448" s="1960"/>
      <c r="DT448" s="1960"/>
      <c r="DU448" s="1960"/>
      <c r="DV448" s="1960"/>
      <c r="DW448" s="1960"/>
      <c r="DX448" s="1960"/>
      <c r="DY448" s="1960"/>
      <c r="DZ448" s="1960"/>
      <c r="EA448" s="1960"/>
      <c r="EB448" s="1960"/>
      <c r="EC448" s="1960"/>
      <c r="ED448" s="1960"/>
      <c r="EE448" s="1960"/>
      <c r="EF448" s="1960"/>
      <c r="EG448" s="1960"/>
      <c r="EH448" s="1960"/>
      <c r="EI448" s="1960"/>
      <c r="EJ448" s="1960"/>
      <c r="EK448" s="1960"/>
      <c r="EL448" s="1960"/>
      <c r="EM448" s="1960"/>
      <c r="EN448" s="1960"/>
      <c r="EO448" s="1960"/>
      <c r="EP448" s="1960"/>
      <c r="EQ448" s="1960"/>
      <c r="ER448" s="1960"/>
      <c r="ES448" s="1960"/>
      <c r="ET448" s="1960"/>
      <c r="EU448" s="1960"/>
      <c r="EV448" s="1960"/>
      <c r="EW448" s="1960"/>
      <c r="EX448" s="1960"/>
      <c r="EY448" s="1960"/>
      <c r="EZ448" s="1960"/>
      <c r="FA448" s="1960"/>
      <c r="FB448" s="1960"/>
      <c r="FC448" s="1960"/>
      <c r="FD448" s="1960"/>
      <c r="FE448" s="1960"/>
      <c r="FF448" s="1960"/>
      <c r="FG448" s="1960"/>
      <c r="FH448" s="1960"/>
      <c r="FI448" s="1960"/>
      <c r="FJ448" s="1960"/>
      <c r="FK448" s="1960"/>
      <c r="FL448" s="1960"/>
      <c r="FM448" s="1960"/>
      <c r="FN448" s="1960"/>
      <c r="FO448" s="1960"/>
      <c r="FP448" s="1960"/>
      <c r="FQ448" s="1960"/>
      <c r="FR448" s="1960"/>
      <c r="FS448" s="1960"/>
      <c r="FT448" s="1960"/>
      <c r="FU448" s="1960"/>
      <c r="FV448" s="1960"/>
      <c r="FW448" s="1960"/>
      <c r="FX448" s="1960"/>
      <c r="FY448" s="1960"/>
      <c r="FZ448" s="1960"/>
      <c r="GA448" s="1960"/>
      <c r="GB448" s="1960"/>
      <c r="GC448" s="1960"/>
      <c r="GD448" s="1960"/>
      <c r="GE448" s="1960"/>
      <c r="GF448" s="1960"/>
      <c r="GG448" s="1960"/>
      <c r="GH448" s="1960"/>
      <c r="GI448" s="1960"/>
      <c r="GJ448" s="1960"/>
      <c r="GK448" s="1960"/>
      <c r="GL448" s="1960"/>
      <c r="GM448" s="1960"/>
      <c r="GN448" s="1960"/>
      <c r="GO448" s="1960"/>
      <c r="GP448" s="1960"/>
      <c r="GQ448" s="1960"/>
      <c r="GR448" s="1960"/>
      <c r="GS448" s="1960"/>
      <c r="GT448" s="1960"/>
      <c r="GU448" s="1960"/>
      <c r="GV448" s="1960"/>
      <c r="GW448" s="1960"/>
      <c r="GX448" s="1960"/>
      <c r="GY448" s="1960"/>
      <c r="GZ448" s="1960"/>
      <c r="HA448" s="1960"/>
      <c r="HB448" s="1960"/>
      <c r="HC448" s="1960"/>
      <c r="HD448" s="1960"/>
      <c r="HE448" s="1960"/>
      <c r="HF448" s="1960"/>
      <c r="HG448" s="1960"/>
      <c r="HH448" s="1960"/>
      <c r="HI448" s="1960"/>
      <c r="HJ448" s="1960"/>
      <c r="HK448" s="1960"/>
      <c r="HL448" s="1960"/>
      <c r="HM448" s="1960"/>
      <c r="HN448" s="1960"/>
      <c r="HO448" s="1960"/>
      <c r="HP448" s="1960"/>
      <c r="HQ448" s="1960"/>
      <c r="HR448" s="1960"/>
      <c r="HS448" s="1960"/>
      <c r="HT448" s="1960"/>
      <c r="HU448" s="1960"/>
      <c r="HV448" s="1960"/>
      <c r="HW448" s="1960"/>
      <c r="HX448" s="1960"/>
      <c r="HY448" s="1960"/>
      <c r="HZ448" s="1960"/>
      <c r="IA448" s="1960"/>
      <c r="IB448" s="1960"/>
      <c r="IC448" s="1960"/>
      <c r="ID448" s="1960"/>
      <c r="IE448" s="1960"/>
      <c r="IF448" s="1960"/>
      <c r="IG448" s="1960"/>
      <c r="IH448" s="1960"/>
      <c r="II448" s="1960"/>
      <c r="IJ448" s="1960"/>
      <c r="IK448" s="1960"/>
      <c r="IL448" s="1960"/>
      <c r="IM448" s="1960"/>
      <c r="IN448" s="1960"/>
      <c r="IO448" s="1960"/>
      <c r="IP448" s="1960"/>
      <c r="IQ448" s="1960"/>
      <c r="IR448" s="1960"/>
      <c r="IS448" s="1960"/>
      <c r="IT448" s="1960"/>
      <c r="IU448" s="1960"/>
      <c r="IV448" s="1960"/>
      <c r="IW448" s="1960"/>
      <c r="IX448" s="1960"/>
      <c r="IY448" s="1960"/>
      <c r="IZ448" s="1960"/>
      <c r="JA448" s="1960"/>
      <c r="JB448" s="1960"/>
      <c r="JC448" s="1960"/>
      <c r="JD448" s="1960"/>
      <c r="JE448" s="1960"/>
      <c r="JF448" s="1960"/>
      <c r="JG448" s="1960"/>
      <c r="JH448" s="1960"/>
      <c r="JI448" s="1960"/>
      <c r="JJ448" s="1960"/>
      <c r="JK448" s="1960"/>
      <c r="JL448" s="1960"/>
      <c r="JM448" s="1960"/>
      <c r="JN448" s="1960"/>
      <c r="JO448" s="1960"/>
      <c r="JP448" s="1960"/>
      <c r="JQ448" s="1960"/>
      <c r="JR448" s="1960"/>
      <c r="JS448" s="1960"/>
      <c r="JT448" s="1960"/>
      <c r="JU448" s="1960"/>
      <c r="JV448" s="1960"/>
      <c r="JW448" s="1960"/>
      <c r="JX448" s="1960"/>
      <c r="JY448" s="1960"/>
      <c r="JZ448" s="1960"/>
      <c r="KA448" s="1960"/>
      <c r="KB448" s="1960"/>
      <c r="KC448" s="1960"/>
      <c r="KD448" s="1960"/>
      <c r="KE448" s="1960"/>
      <c r="KF448" s="1960"/>
      <c r="KG448" s="1960"/>
      <c r="KH448" s="1960"/>
      <c r="KI448" s="1960"/>
      <c r="KJ448" s="1960"/>
      <c r="KK448" s="1960"/>
      <c r="KL448" s="1960"/>
      <c r="KM448" s="1960"/>
      <c r="KN448" s="1960"/>
      <c r="KO448" s="1960"/>
      <c r="KP448" s="1960"/>
      <c r="KQ448" s="1960"/>
      <c r="KR448" s="1960"/>
      <c r="KS448" s="1960"/>
      <c r="KT448" s="1960"/>
      <c r="KU448" s="1960"/>
      <c r="KV448" s="1960"/>
      <c r="KW448" s="1960"/>
      <c r="KX448" s="1960"/>
      <c r="KY448" s="1960"/>
      <c r="KZ448" s="1960"/>
      <c r="LA448" s="1960"/>
      <c r="LB448" s="1960"/>
      <c r="LC448" s="1960"/>
      <c r="LD448" s="1960"/>
      <c r="LE448" s="1960"/>
      <c r="LF448" s="1960"/>
      <c r="LG448" s="1960"/>
      <c r="LH448" s="1960"/>
      <c r="LI448" s="1960"/>
      <c r="LJ448" s="1960"/>
      <c r="LK448" s="1960"/>
      <c r="LL448" s="1960"/>
      <c r="LM448" s="1960"/>
      <c r="LN448" s="1960"/>
      <c r="LO448" s="1960"/>
      <c r="LP448" s="1960"/>
    </row>
    <row r="449" s="1488" customFormat="1" ht="47" customHeight="1" spans="1:328">
      <c r="A449" s="1832">
        <v>46029</v>
      </c>
      <c r="B449" s="1660" t="s">
        <v>896</v>
      </c>
      <c r="C449" s="1661" t="s">
        <v>98</v>
      </c>
      <c r="D449" s="1662">
        <v>4500189886</v>
      </c>
      <c r="E449" s="2415">
        <v>2104924</v>
      </c>
      <c r="F449" s="1662" t="s">
        <v>1645</v>
      </c>
      <c r="G449" s="1863" t="s">
        <v>76</v>
      </c>
      <c r="H449" s="1863" t="s">
        <v>76</v>
      </c>
      <c r="I449" s="1880" t="s">
        <v>77</v>
      </c>
      <c r="J449" s="1543">
        <v>480</v>
      </c>
      <c r="K449" s="1876">
        <v>0</v>
      </c>
      <c r="L449" s="1876">
        <v>96</v>
      </c>
      <c r="M449" s="1876">
        <f t="shared" si="332"/>
        <v>5</v>
      </c>
      <c r="N449" s="1673">
        <v>46055</v>
      </c>
      <c r="O449" s="1673">
        <f t="shared" si="353"/>
        <v>46053</v>
      </c>
      <c r="P449" s="1878"/>
      <c r="Q449" s="2079" t="s">
        <v>78</v>
      </c>
      <c r="R449" s="1577">
        <v>480</v>
      </c>
      <c r="S449" s="1577">
        <f t="shared" si="349"/>
        <v>0</v>
      </c>
      <c r="T449" s="1574"/>
      <c r="U449" s="2938" t="s">
        <v>829</v>
      </c>
      <c r="V449" s="1880"/>
      <c r="W449" s="1880" t="s">
        <v>111</v>
      </c>
      <c r="X449" s="1900">
        <v>46016</v>
      </c>
      <c r="Y449" s="1930" t="s">
        <v>168</v>
      </c>
      <c r="Z449" s="1930" t="s">
        <v>1639</v>
      </c>
      <c r="AA449" s="1930"/>
      <c r="AB449" s="1930"/>
      <c r="AC449" s="1597" t="s">
        <v>1640</v>
      </c>
      <c r="AD449" s="1692" t="s">
        <v>531</v>
      </c>
      <c r="AE449" s="2093">
        <v>0.5306</v>
      </c>
      <c r="AF449" s="2095">
        <f t="shared" si="351"/>
        <v>254.688</v>
      </c>
      <c r="AG449" s="1647"/>
      <c r="AH449" s="1947" t="s">
        <v>81</v>
      </c>
      <c r="AI449" s="1947"/>
      <c r="AJ449" s="1947"/>
      <c r="AK449" s="1948">
        <f t="shared" si="350"/>
        <v>480</v>
      </c>
      <c r="AL449" s="1948"/>
      <c r="AM449" s="1948">
        <f t="shared" si="352"/>
        <v>20</v>
      </c>
      <c r="AN449" s="1948"/>
      <c r="AO449" s="1948"/>
      <c r="AP449" s="1948"/>
      <c r="AQ449" s="1948"/>
      <c r="AR449" s="1948" t="s">
        <v>63</v>
      </c>
      <c r="AS449" s="1948">
        <f t="shared" si="337"/>
        <v>480</v>
      </c>
      <c r="AT449" s="1948"/>
      <c r="AU449" s="1430">
        <f t="shared" si="338"/>
        <v>53.3333333333333</v>
      </c>
      <c r="AV449" s="1430">
        <f t="shared" si="339"/>
        <v>53.3333333333333</v>
      </c>
      <c r="AW449" s="1430">
        <f t="shared" si="340"/>
        <v>53.3333333333333</v>
      </c>
      <c r="AX449" s="1430">
        <f t="shared" si="341"/>
        <v>53.3333333333333</v>
      </c>
      <c r="AY449" s="1430">
        <f t="shared" si="342"/>
        <v>53.3333333333333</v>
      </c>
      <c r="AZ449" s="1430">
        <f t="shared" si="343"/>
        <v>53.3333333333333</v>
      </c>
      <c r="BA449" s="1430">
        <f t="shared" si="344"/>
        <v>53.3333333333333</v>
      </c>
      <c r="BB449" s="1430">
        <f t="shared" si="345"/>
        <v>53.3333333333333</v>
      </c>
      <c r="BC449" s="1430">
        <f t="shared" si="346"/>
        <v>53.3333333333333</v>
      </c>
      <c r="BD449" s="1430">
        <f t="shared" si="347"/>
        <v>51.1111111111111</v>
      </c>
      <c r="BE449" s="1430">
        <f t="shared" si="348"/>
        <v>2.22222222222222</v>
      </c>
      <c r="BF449" s="1876"/>
      <c r="BG449" s="1959"/>
      <c r="BH449" s="1960"/>
      <c r="BI449" s="1960"/>
      <c r="BJ449" s="1960"/>
      <c r="BK449" s="1960"/>
      <c r="BL449" s="1960"/>
      <c r="BM449" s="1960"/>
      <c r="BN449" s="1960"/>
      <c r="BO449" s="1960"/>
      <c r="BP449" s="1960"/>
      <c r="BQ449" s="1960"/>
      <c r="BR449" s="1960"/>
      <c r="BS449" s="1960"/>
      <c r="BT449" s="1960"/>
      <c r="BU449" s="1960"/>
      <c r="BV449" s="1960"/>
      <c r="BW449" s="1960"/>
      <c r="BX449" s="1960"/>
      <c r="BY449" s="1960"/>
      <c r="BZ449" s="1960"/>
      <c r="CA449" s="1960"/>
      <c r="CB449" s="1960"/>
      <c r="CC449" s="1960"/>
      <c r="CD449" s="1960"/>
      <c r="CE449" s="1960"/>
      <c r="CF449" s="1960"/>
      <c r="CG449" s="1960"/>
      <c r="CH449" s="1960"/>
      <c r="CI449" s="1960"/>
      <c r="CJ449" s="1960"/>
      <c r="CK449" s="1960"/>
      <c r="CL449" s="1960"/>
      <c r="CM449" s="1960"/>
      <c r="CN449" s="1960"/>
      <c r="CO449" s="1960"/>
      <c r="CP449" s="1960"/>
      <c r="CQ449" s="1960"/>
      <c r="CR449" s="1960"/>
      <c r="CS449" s="1960"/>
      <c r="CT449" s="1960"/>
      <c r="CU449" s="1960"/>
      <c r="CV449" s="1960"/>
      <c r="CW449" s="1960"/>
      <c r="CX449" s="1960"/>
      <c r="CY449" s="1960"/>
      <c r="CZ449" s="1960"/>
      <c r="DA449" s="1960"/>
      <c r="DB449" s="1960"/>
      <c r="DC449" s="1960"/>
      <c r="DD449" s="1960"/>
      <c r="DE449" s="1960"/>
      <c r="DF449" s="1960"/>
      <c r="DG449" s="1960"/>
      <c r="DH449" s="1960"/>
      <c r="DI449" s="1960"/>
      <c r="DJ449" s="1960"/>
      <c r="DK449" s="1960"/>
      <c r="DL449" s="1960"/>
      <c r="DM449" s="1960"/>
      <c r="DN449" s="1960"/>
      <c r="DO449" s="1960"/>
      <c r="DP449" s="1960"/>
      <c r="DQ449" s="1960"/>
      <c r="DR449" s="1960"/>
      <c r="DS449" s="1960"/>
      <c r="DT449" s="1960"/>
      <c r="DU449" s="1960"/>
      <c r="DV449" s="1960"/>
      <c r="DW449" s="1960"/>
      <c r="DX449" s="1960"/>
      <c r="DY449" s="1960"/>
      <c r="DZ449" s="1960"/>
      <c r="EA449" s="1960"/>
      <c r="EB449" s="1960"/>
      <c r="EC449" s="1960"/>
      <c r="ED449" s="1960"/>
      <c r="EE449" s="1960"/>
      <c r="EF449" s="1960"/>
      <c r="EG449" s="1960"/>
      <c r="EH449" s="1960"/>
      <c r="EI449" s="1960"/>
      <c r="EJ449" s="1960"/>
      <c r="EK449" s="1960"/>
      <c r="EL449" s="1960"/>
      <c r="EM449" s="1960"/>
      <c r="EN449" s="1960"/>
      <c r="EO449" s="1960"/>
      <c r="EP449" s="1960"/>
      <c r="EQ449" s="1960"/>
      <c r="ER449" s="1960"/>
      <c r="ES449" s="1960"/>
      <c r="ET449" s="1960"/>
      <c r="EU449" s="1960"/>
      <c r="EV449" s="1960"/>
      <c r="EW449" s="1960"/>
      <c r="EX449" s="1960"/>
      <c r="EY449" s="1960"/>
      <c r="EZ449" s="1960"/>
      <c r="FA449" s="1960"/>
      <c r="FB449" s="1960"/>
      <c r="FC449" s="1960"/>
      <c r="FD449" s="1960"/>
      <c r="FE449" s="1960"/>
      <c r="FF449" s="1960"/>
      <c r="FG449" s="1960"/>
      <c r="FH449" s="1960"/>
      <c r="FI449" s="1960"/>
      <c r="FJ449" s="1960"/>
      <c r="FK449" s="1960"/>
      <c r="FL449" s="1960"/>
      <c r="FM449" s="1960"/>
      <c r="FN449" s="1960"/>
      <c r="FO449" s="1960"/>
      <c r="FP449" s="1960"/>
      <c r="FQ449" s="1960"/>
      <c r="FR449" s="1960"/>
      <c r="FS449" s="1960"/>
      <c r="FT449" s="1960"/>
      <c r="FU449" s="1960"/>
      <c r="FV449" s="1960"/>
      <c r="FW449" s="1960"/>
      <c r="FX449" s="1960"/>
      <c r="FY449" s="1960"/>
      <c r="FZ449" s="1960"/>
      <c r="GA449" s="1960"/>
      <c r="GB449" s="1960"/>
      <c r="GC449" s="1960"/>
      <c r="GD449" s="1960"/>
      <c r="GE449" s="1960"/>
      <c r="GF449" s="1960"/>
      <c r="GG449" s="1960"/>
      <c r="GH449" s="1960"/>
      <c r="GI449" s="1960"/>
      <c r="GJ449" s="1960"/>
      <c r="GK449" s="1960"/>
      <c r="GL449" s="1960"/>
      <c r="GM449" s="1960"/>
      <c r="GN449" s="1960"/>
      <c r="GO449" s="1960"/>
      <c r="GP449" s="1960"/>
      <c r="GQ449" s="1960"/>
      <c r="GR449" s="1960"/>
      <c r="GS449" s="1960"/>
      <c r="GT449" s="1960"/>
      <c r="GU449" s="1960"/>
      <c r="GV449" s="1960"/>
      <c r="GW449" s="1960"/>
      <c r="GX449" s="1960"/>
      <c r="GY449" s="1960"/>
      <c r="GZ449" s="1960"/>
      <c r="HA449" s="1960"/>
      <c r="HB449" s="1960"/>
      <c r="HC449" s="1960"/>
      <c r="HD449" s="1960"/>
      <c r="HE449" s="1960"/>
      <c r="HF449" s="1960"/>
      <c r="HG449" s="1960"/>
      <c r="HH449" s="1960"/>
      <c r="HI449" s="1960"/>
      <c r="HJ449" s="1960"/>
      <c r="HK449" s="1960"/>
      <c r="HL449" s="1960"/>
      <c r="HM449" s="1960"/>
      <c r="HN449" s="1960"/>
      <c r="HO449" s="1960"/>
      <c r="HP449" s="1960"/>
      <c r="HQ449" s="1960"/>
      <c r="HR449" s="1960"/>
      <c r="HS449" s="1960"/>
      <c r="HT449" s="1960"/>
      <c r="HU449" s="1960"/>
      <c r="HV449" s="1960"/>
      <c r="HW449" s="1960"/>
      <c r="HX449" s="1960"/>
      <c r="HY449" s="1960"/>
      <c r="HZ449" s="1960"/>
      <c r="IA449" s="1960"/>
      <c r="IB449" s="1960"/>
      <c r="IC449" s="1960"/>
      <c r="ID449" s="1960"/>
      <c r="IE449" s="1960"/>
      <c r="IF449" s="1960"/>
      <c r="IG449" s="1960"/>
      <c r="IH449" s="1960"/>
      <c r="II449" s="1960"/>
      <c r="IJ449" s="1960"/>
      <c r="IK449" s="1960"/>
      <c r="IL449" s="1960"/>
      <c r="IM449" s="1960"/>
      <c r="IN449" s="1960"/>
      <c r="IO449" s="1960"/>
      <c r="IP449" s="1960"/>
      <c r="IQ449" s="1960"/>
      <c r="IR449" s="1960"/>
      <c r="IS449" s="1960"/>
      <c r="IT449" s="1960"/>
      <c r="IU449" s="1960"/>
      <c r="IV449" s="1960"/>
      <c r="IW449" s="1960"/>
      <c r="IX449" s="1960"/>
      <c r="IY449" s="1960"/>
      <c r="IZ449" s="1960"/>
      <c r="JA449" s="1960"/>
      <c r="JB449" s="1960"/>
      <c r="JC449" s="1960"/>
      <c r="JD449" s="1960"/>
      <c r="JE449" s="1960"/>
      <c r="JF449" s="1960"/>
      <c r="JG449" s="1960"/>
      <c r="JH449" s="1960"/>
      <c r="JI449" s="1960"/>
      <c r="JJ449" s="1960"/>
      <c r="JK449" s="1960"/>
      <c r="JL449" s="1960"/>
      <c r="JM449" s="1960"/>
      <c r="JN449" s="1960"/>
      <c r="JO449" s="1960"/>
      <c r="JP449" s="1960"/>
      <c r="JQ449" s="1960"/>
      <c r="JR449" s="1960"/>
      <c r="JS449" s="1960"/>
      <c r="JT449" s="1960"/>
      <c r="JU449" s="1960"/>
      <c r="JV449" s="1960"/>
      <c r="JW449" s="1960"/>
      <c r="JX449" s="1960"/>
      <c r="JY449" s="1960"/>
      <c r="JZ449" s="1960"/>
      <c r="KA449" s="1960"/>
      <c r="KB449" s="1960"/>
      <c r="KC449" s="1960"/>
      <c r="KD449" s="1960"/>
      <c r="KE449" s="1960"/>
      <c r="KF449" s="1960"/>
      <c r="KG449" s="1960"/>
      <c r="KH449" s="1960"/>
      <c r="KI449" s="1960"/>
      <c r="KJ449" s="1960"/>
      <c r="KK449" s="1960"/>
      <c r="KL449" s="1960"/>
      <c r="KM449" s="1960"/>
      <c r="KN449" s="1960"/>
      <c r="KO449" s="1960"/>
      <c r="KP449" s="1960"/>
      <c r="KQ449" s="1960"/>
      <c r="KR449" s="1960"/>
      <c r="KS449" s="1960"/>
      <c r="KT449" s="1960"/>
      <c r="KU449" s="1960"/>
      <c r="KV449" s="1960"/>
      <c r="KW449" s="1960"/>
      <c r="KX449" s="1960"/>
      <c r="KY449" s="1960"/>
      <c r="KZ449" s="1960"/>
      <c r="LA449" s="1960"/>
      <c r="LB449" s="1960"/>
      <c r="LC449" s="1960"/>
      <c r="LD449" s="1960"/>
      <c r="LE449" s="1960"/>
      <c r="LF449" s="1960"/>
      <c r="LG449" s="1960"/>
      <c r="LH449" s="1960"/>
      <c r="LI449" s="1960"/>
      <c r="LJ449" s="1960"/>
      <c r="LK449" s="1960"/>
      <c r="LL449" s="1960"/>
      <c r="LM449" s="1960"/>
      <c r="LN449" s="1960"/>
      <c r="LO449" s="1960"/>
      <c r="LP449" s="1960"/>
    </row>
    <row r="450" s="1488" customFormat="1" ht="47" customHeight="1" spans="1:328">
      <c r="A450" s="1832">
        <v>46015</v>
      </c>
      <c r="B450" s="1660" t="s">
        <v>623</v>
      </c>
      <c r="C450" s="1661" t="s">
        <v>165</v>
      </c>
      <c r="D450" s="1662">
        <v>4500189941</v>
      </c>
      <c r="E450" s="2415" t="s">
        <v>1646</v>
      </c>
      <c r="F450" s="1662" t="s">
        <v>1647</v>
      </c>
      <c r="G450" s="1863" t="s">
        <v>101</v>
      </c>
      <c r="H450" s="1863" t="s">
        <v>101</v>
      </c>
      <c r="I450" s="1880" t="s">
        <v>110</v>
      </c>
      <c r="J450" s="1543">
        <v>720</v>
      </c>
      <c r="K450" s="1876">
        <v>0</v>
      </c>
      <c r="L450" s="1876">
        <v>24</v>
      </c>
      <c r="M450" s="1876">
        <f t="shared" si="332"/>
        <v>30</v>
      </c>
      <c r="N450" s="1673">
        <v>46055</v>
      </c>
      <c r="O450" s="1673">
        <f t="shared" si="353"/>
        <v>46053</v>
      </c>
      <c r="P450" s="1878"/>
      <c r="Q450" s="2079" t="s">
        <v>78</v>
      </c>
      <c r="R450" s="1577">
        <v>720</v>
      </c>
      <c r="S450" s="1577">
        <f t="shared" si="349"/>
        <v>0</v>
      </c>
      <c r="T450" s="1577" t="s">
        <v>1634</v>
      </c>
      <c r="U450" s="2938" t="s">
        <v>829</v>
      </c>
      <c r="V450" s="1880"/>
      <c r="W450" s="1880"/>
      <c r="X450" s="1900">
        <v>46028</v>
      </c>
      <c r="Y450" s="1930" t="s">
        <v>88</v>
      </c>
      <c r="Z450" s="1930" t="s">
        <v>1648</v>
      </c>
      <c r="AA450" s="1930"/>
      <c r="AB450" s="1930"/>
      <c r="AC450" s="1683" t="s">
        <v>1649</v>
      </c>
      <c r="AD450" s="1692" t="s">
        <v>628</v>
      </c>
      <c r="AE450" s="2093">
        <v>0.8679</v>
      </c>
      <c r="AF450" s="2095">
        <f t="shared" si="351"/>
        <v>624.888</v>
      </c>
      <c r="AG450" s="1647"/>
      <c r="AH450" s="1947" t="s">
        <v>81</v>
      </c>
      <c r="AI450" s="1947"/>
      <c r="AJ450" s="1947">
        <v>9</v>
      </c>
      <c r="AK450" s="1948">
        <f t="shared" si="350"/>
        <v>720</v>
      </c>
      <c r="AL450" s="1948"/>
      <c r="AM450" s="1948">
        <f t="shared" si="352"/>
        <v>30</v>
      </c>
      <c r="AN450" s="1948"/>
      <c r="AO450" s="1948"/>
      <c r="AP450" s="1948"/>
      <c r="AQ450" s="1948"/>
      <c r="AR450" s="1948" t="s">
        <v>63</v>
      </c>
      <c r="AS450" s="1948">
        <f t="shared" si="337"/>
        <v>720</v>
      </c>
      <c r="AT450" s="1948"/>
      <c r="AU450" s="1430">
        <f t="shared" si="338"/>
        <v>80</v>
      </c>
      <c r="AV450" s="1430">
        <f t="shared" si="339"/>
        <v>80</v>
      </c>
      <c r="AW450" s="1430">
        <f t="shared" si="340"/>
        <v>80</v>
      </c>
      <c r="AX450" s="1430">
        <f t="shared" si="341"/>
        <v>80</v>
      </c>
      <c r="AY450" s="1430">
        <f t="shared" si="342"/>
        <v>80</v>
      </c>
      <c r="AZ450" s="1430">
        <f t="shared" si="343"/>
        <v>80</v>
      </c>
      <c r="BA450" s="1430">
        <f t="shared" si="344"/>
        <v>80</v>
      </c>
      <c r="BB450" s="1430">
        <f t="shared" si="345"/>
        <v>80</v>
      </c>
      <c r="BC450" s="1430">
        <f t="shared" si="346"/>
        <v>80</v>
      </c>
      <c r="BD450" s="1430">
        <f t="shared" si="347"/>
        <v>76.6666666666667</v>
      </c>
      <c r="BE450" s="1430">
        <f t="shared" si="348"/>
        <v>3.33333333333333</v>
      </c>
      <c r="BF450" s="1876"/>
      <c r="BG450" s="1959"/>
      <c r="BH450" s="1960"/>
      <c r="BI450" s="1960"/>
      <c r="BJ450" s="1960"/>
      <c r="BK450" s="1960"/>
      <c r="BL450" s="1960"/>
      <c r="BM450" s="1960"/>
      <c r="BN450" s="1960"/>
      <c r="BO450" s="1960"/>
      <c r="BP450" s="1960"/>
      <c r="BQ450" s="1960"/>
      <c r="BR450" s="1960"/>
      <c r="BS450" s="1960"/>
      <c r="BT450" s="1960"/>
      <c r="BU450" s="1960"/>
      <c r="BV450" s="1960"/>
      <c r="BW450" s="1960"/>
      <c r="BX450" s="1960"/>
      <c r="BY450" s="1960"/>
      <c r="BZ450" s="1960"/>
      <c r="CA450" s="1960"/>
      <c r="CB450" s="1960"/>
      <c r="CC450" s="1960"/>
      <c r="CD450" s="1960"/>
      <c r="CE450" s="1960"/>
      <c r="CF450" s="1960"/>
      <c r="CG450" s="1960"/>
      <c r="CH450" s="1960"/>
      <c r="CI450" s="1960"/>
      <c r="CJ450" s="1960"/>
      <c r="CK450" s="1960"/>
      <c r="CL450" s="1960"/>
      <c r="CM450" s="1960"/>
      <c r="CN450" s="1960"/>
      <c r="CO450" s="1960"/>
      <c r="CP450" s="1960"/>
      <c r="CQ450" s="1960"/>
      <c r="CR450" s="1960"/>
      <c r="CS450" s="1960"/>
      <c r="CT450" s="1960"/>
      <c r="CU450" s="1960"/>
      <c r="CV450" s="1960"/>
      <c r="CW450" s="1960"/>
      <c r="CX450" s="1960"/>
      <c r="CY450" s="1960"/>
      <c r="CZ450" s="1960"/>
      <c r="DA450" s="1960"/>
      <c r="DB450" s="1960"/>
      <c r="DC450" s="1960"/>
      <c r="DD450" s="1960"/>
      <c r="DE450" s="1960"/>
      <c r="DF450" s="1960"/>
      <c r="DG450" s="1960"/>
      <c r="DH450" s="1960"/>
      <c r="DI450" s="1960"/>
      <c r="DJ450" s="1960"/>
      <c r="DK450" s="1960"/>
      <c r="DL450" s="1960"/>
      <c r="DM450" s="1960"/>
      <c r="DN450" s="1960"/>
      <c r="DO450" s="1960"/>
      <c r="DP450" s="1960"/>
      <c r="DQ450" s="1960"/>
      <c r="DR450" s="1960"/>
      <c r="DS450" s="1960"/>
      <c r="DT450" s="1960"/>
      <c r="DU450" s="1960"/>
      <c r="DV450" s="1960"/>
      <c r="DW450" s="1960"/>
      <c r="DX450" s="1960"/>
      <c r="DY450" s="1960"/>
      <c r="DZ450" s="1960"/>
      <c r="EA450" s="1960"/>
      <c r="EB450" s="1960"/>
      <c r="EC450" s="1960"/>
      <c r="ED450" s="1960"/>
      <c r="EE450" s="1960"/>
      <c r="EF450" s="1960"/>
      <c r="EG450" s="1960"/>
      <c r="EH450" s="1960"/>
      <c r="EI450" s="1960"/>
      <c r="EJ450" s="1960"/>
      <c r="EK450" s="1960"/>
      <c r="EL450" s="1960"/>
      <c r="EM450" s="1960"/>
      <c r="EN450" s="1960"/>
      <c r="EO450" s="1960"/>
      <c r="EP450" s="1960"/>
      <c r="EQ450" s="1960"/>
      <c r="ER450" s="1960"/>
      <c r="ES450" s="1960"/>
      <c r="ET450" s="1960"/>
      <c r="EU450" s="1960"/>
      <c r="EV450" s="1960"/>
      <c r="EW450" s="1960"/>
      <c r="EX450" s="1960"/>
      <c r="EY450" s="1960"/>
      <c r="EZ450" s="1960"/>
      <c r="FA450" s="1960"/>
      <c r="FB450" s="1960"/>
      <c r="FC450" s="1960"/>
      <c r="FD450" s="1960"/>
      <c r="FE450" s="1960"/>
      <c r="FF450" s="1960"/>
      <c r="FG450" s="1960"/>
      <c r="FH450" s="1960"/>
      <c r="FI450" s="1960"/>
      <c r="FJ450" s="1960"/>
      <c r="FK450" s="1960"/>
      <c r="FL450" s="1960"/>
      <c r="FM450" s="1960"/>
      <c r="FN450" s="1960"/>
      <c r="FO450" s="1960"/>
      <c r="FP450" s="1960"/>
      <c r="FQ450" s="1960"/>
      <c r="FR450" s="1960"/>
      <c r="FS450" s="1960"/>
      <c r="FT450" s="1960"/>
      <c r="FU450" s="1960"/>
      <c r="FV450" s="1960"/>
      <c r="FW450" s="1960"/>
      <c r="FX450" s="1960"/>
      <c r="FY450" s="1960"/>
      <c r="FZ450" s="1960"/>
      <c r="GA450" s="1960"/>
      <c r="GB450" s="1960"/>
      <c r="GC450" s="1960"/>
      <c r="GD450" s="1960"/>
      <c r="GE450" s="1960"/>
      <c r="GF450" s="1960"/>
      <c r="GG450" s="1960"/>
      <c r="GH450" s="1960"/>
      <c r="GI450" s="1960"/>
      <c r="GJ450" s="1960"/>
      <c r="GK450" s="1960"/>
      <c r="GL450" s="1960"/>
      <c r="GM450" s="1960"/>
      <c r="GN450" s="1960"/>
      <c r="GO450" s="1960"/>
      <c r="GP450" s="1960"/>
      <c r="GQ450" s="1960"/>
      <c r="GR450" s="1960"/>
      <c r="GS450" s="1960"/>
      <c r="GT450" s="1960"/>
      <c r="GU450" s="1960"/>
      <c r="GV450" s="1960"/>
      <c r="GW450" s="1960"/>
      <c r="GX450" s="1960"/>
      <c r="GY450" s="1960"/>
      <c r="GZ450" s="1960"/>
      <c r="HA450" s="1960"/>
      <c r="HB450" s="1960"/>
      <c r="HC450" s="1960"/>
      <c r="HD450" s="1960"/>
      <c r="HE450" s="1960"/>
      <c r="HF450" s="1960"/>
      <c r="HG450" s="1960"/>
      <c r="HH450" s="1960"/>
      <c r="HI450" s="1960"/>
      <c r="HJ450" s="1960"/>
      <c r="HK450" s="1960"/>
      <c r="HL450" s="1960"/>
      <c r="HM450" s="1960"/>
      <c r="HN450" s="1960"/>
      <c r="HO450" s="1960"/>
      <c r="HP450" s="1960"/>
      <c r="HQ450" s="1960"/>
      <c r="HR450" s="1960"/>
      <c r="HS450" s="1960"/>
      <c r="HT450" s="1960"/>
      <c r="HU450" s="1960"/>
      <c r="HV450" s="1960"/>
      <c r="HW450" s="1960"/>
      <c r="HX450" s="1960"/>
      <c r="HY450" s="1960"/>
      <c r="HZ450" s="1960"/>
      <c r="IA450" s="1960"/>
      <c r="IB450" s="1960"/>
      <c r="IC450" s="1960"/>
      <c r="ID450" s="1960"/>
      <c r="IE450" s="1960"/>
      <c r="IF450" s="1960"/>
      <c r="IG450" s="1960"/>
      <c r="IH450" s="1960"/>
      <c r="II450" s="1960"/>
      <c r="IJ450" s="1960"/>
      <c r="IK450" s="1960"/>
      <c r="IL450" s="1960"/>
      <c r="IM450" s="1960"/>
      <c r="IN450" s="1960"/>
      <c r="IO450" s="1960"/>
      <c r="IP450" s="1960"/>
      <c r="IQ450" s="1960"/>
      <c r="IR450" s="1960"/>
      <c r="IS450" s="1960"/>
      <c r="IT450" s="1960"/>
      <c r="IU450" s="1960"/>
      <c r="IV450" s="1960"/>
      <c r="IW450" s="1960"/>
      <c r="IX450" s="1960"/>
      <c r="IY450" s="1960"/>
      <c r="IZ450" s="1960"/>
      <c r="JA450" s="1960"/>
      <c r="JB450" s="1960"/>
      <c r="JC450" s="1960"/>
      <c r="JD450" s="1960"/>
      <c r="JE450" s="1960"/>
      <c r="JF450" s="1960"/>
      <c r="JG450" s="1960"/>
      <c r="JH450" s="1960"/>
      <c r="JI450" s="1960"/>
      <c r="JJ450" s="1960"/>
      <c r="JK450" s="1960"/>
      <c r="JL450" s="1960"/>
      <c r="JM450" s="1960"/>
      <c r="JN450" s="1960"/>
      <c r="JO450" s="1960"/>
      <c r="JP450" s="1960"/>
      <c r="JQ450" s="1960"/>
      <c r="JR450" s="1960"/>
      <c r="JS450" s="1960"/>
      <c r="JT450" s="1960"/>
      <c r="JU450" s="1960"/>
      <c r="JV450" s="1960"/>
      <c r="JW450" s="1960"/>
      <c r="JX450" s="1960"/>
      <c r="JY450" s="1960"/>
      <c r="JZ450" s="1960"/>
      <c r="KA450" s="1960"/>
      <c r="KB450" s="1960"/>
      <c r="KC450" s="1960"/>
      <c r="KD450" s="1960"/>
      <c r="KE450" s="1960"/>
      <c r="KF450" s="1960"/>
      <c r="KG450" s="1960"/>
      <c r="KH450" s="1960"/>
      <c r="KI450" s="1960"/>
      <c r="KJ450" s="1960"/>
      <c r="KK450" s="1960"/>
      <c r="KL450" s="1960"/>
      <c r="KM450" s="1960"/>
      <c r="KN450" s="1960"/>
      <c r="KO450" s="1960"/>
      <c r="KP450" s="1960"/>
      <c r="KQ450" s="1960"/>
      <c r="KR450" s="1960"/>
      <c r="KS450" s="1960"/>
      <c r="KT450" s="1960"/>
      <c r="KU450" s="1960"/>
      <c r="KV450" s="1960"/>
      <c r="KW450" s="1960"/>
      <c r="KX450" s="1960"/>
      <c r="KY450" s="1960"/>
      <c r="KZ450" s="1960"/>
      <c r="LA450" s="1960"/>
      <c r="LB450" s="1960"/>
      <c r="LC450" s="1960"/>
      <c r="LD450" s="1960"/>
      <c r="LE450" s="1960"/>
      <c r="LF450" s="1960"/>
      <c r="LG450" s="1960"/>
      <c r="LH450" s="1960"/>
      <c r="LI450" s="1960"/>
      <c r="LJ450" s="1960"/>
      <c r="LK450" s="1960"/>
      <c r="LL450" s="1960"/>
      <c r="LM450" s="1960"/>
      <c r="LN450" s="1960"/>
      <c r="LO450" s="1960"/>
      <c r="LP450" s="1960"/>
    </row>
    <row r="451" s="1014" customFormat="1" ht="47" customHeight="1" spans="1:328">
      <c r="A451" s="1231">
        <v>46021</v>
      </c>
      <c r="B451" s="1232" t="s">
        <v>173</v>
      </c>
      <c r="C451" s="1233" t="s">
        <v>98</v>
      </c>
      <c r="D451" s="1234">
        <v>4500190366</v>
      </c>
      <c r="E451" s="2981" t="s">
        <v>1650</v>
      </c>
      <c r="F451" s="1234" t="s">
        <v>1651</v>
      </c>
      <c r="G451" s="1863" t="s">
        <v>176</v>
      </c>
      <c r="H451" s="1236" t="s">
        <v>176</v>
      </c>
      <c r="I451" s="1236" t="s">
        <v>1652</v>
      </c>
      <c r="J451" s="1277">
        <v>63480</v>
      </c>
      <c r="K451" s="1068">
        <v>24</v>
      </c>
      <c r="L451" s="1068">
        <v>2760</v>
      </c>
      <c r="M451" s="1068">
        <f t="shared" si="332"/>
        <v>23</v>
      </c>
      <c r="N451" s="2489">
        <v>46059</v>
      </c>
      <c r="O451" s="2489">
        <v>46057</v>
      </c>
      <c r="P451" s="1070"/>
      <c r="Q451" s="1096"/>
      <c r="R451" s="1754">
        <v>63480</v>
      </c>
      <c r="S451" s="1754">
        <f t="shared" si="349"/>
        <v>0</v>
      </c>
      <c r="T451" s="1912" t="s">
        <v>1634</v>
      </c>
      <c r="U451" s="1765" t="s">
        <v>829</v>
      </c>
      <c r="V451" s="1887"/>
      <c r="W451" s="1880" t="s">
        <v>111</v>
      </c>
      <c r="X451" s="1900" t="s">
        <v>1068</v>
      </c>
      <c r="Y451" s="1930" t="s">
        <v>88</v>
      </c>
      <c r="Z451" s="1930" t="s">
        <v>1337</v>
      </c>
      <c r="AA451" s="1930"/>
      <c r="AB451" s="1930" t="s">
        <v>745</v>
      </c>
      <c r="AC451" s="1126" t="s">
        <v>1653</v>
      </c>
      <c r="AD451" s="1127" t="s">
        <v>181</v>
      </c>
      <c r="AE451" s="1383">
        <v>1451.2574</v>
      </c>
      <c r="AF451" s="1936">
        <f>AE451*M451</f>
        <v>33378.9202</v>
      </c>
      <c r="AG451" s="1130"/>
      <c r="AH451" s="1131" t="s">
        <v>81</v>
      </c>
      <c r="AI451" s="1131"/>
      <c r="AJ451" s="1131"/>
      <c r="AK451" s="1948">
        <f t="shared" si="350"/>
        <v>63480</v>
      </c>
      <c r="AL451" s="1948"/>
      <c r="AM451" s="1948">
        <f t="shared" si="352"/>
        <v>2645</v>
      </c>
      <c r="AN451" s="1948"/>
      <c r="AO451" s="1948"/>
      <c r="AP451" s="1948"/>
      <c r="AQ451" s="1948"/>
      <c r="AR451" s="1948" t="s">
        <v>63</v>
      </c>
      <c r="AS451" s="1948">
        <f t="shared" si="337"/>
        <v>63480</v>
      </c>
      <c r="AT451" s="1152"/>
      <c r="AU451" s="1178">
        <f t="shared" si="338"/>
        <v>7053.33333333333</v>
      </c>
      <c r="AV451" s="1178">
        <f t="shared" si="339"/>
        <v>7053.33333333333</v>
      </c>
      <c r="AW451" s="1178">
        <f t="shared" si="340"/>
        <v>7053.33333333333</v>
      </c>
      <c r="AX451" s="1178">
        <f t="shared" si="341"/>
        <v>7053.33333333333</v>
      </c>
      <c r="AY451" s="1178">
        <f t="shared" si="342"/>
        <v>7053.33333333333</v>
      </c>
      <c r="AZ451" s="1178">
        <f t="shared" si="343"/>
        <v>7053.33333333333</v>
      </c>
      <c r="BA451" s="1178">
        <f t="shared" si="344"/>
        <v>7053.33333333333</v>
      </c>
      <c r="BB451" s="1178">
        <f t="shared" si="345"/>
        <v>7053.33333333333</v>
      </c>
      <c r="BC451" s="1178">
        <f t="shared" si="346"/>
        <v>7053.33333333333</v>
      </c>
      <c r="BD451" s="1178">
        <f t="shared" si="347"/>
        <v>6759.44444444444</v>
      </c>
      <c r="BE451" s="1178">
        <f t="shared" si="348"/>
        <v>293.888888888889</v>
      </c>
      <c r="BF451" s="1068"/>
      <c r="BG451" s="1456"/>
      <c r="BH451" s="1457"/>
      <c r="BI451" s="1457"/>
      <c r="BJ451" s="1457"/>
      <c r="BK451" s="1457"/>
      <c r="BL451" s="1457"/>
      <c r="BM451" s="1457"/>
      <c r="BN451" s="1457"/>
      <c r="BO451" s="1457"/>
      <c r="BP451" s="1457"/>
      <c r="BQ451" s="1457"/>
      <c r="BR451" s="1457"/>
      <c r="BS451" s="1457"/>
      <c r="BT451" s="1457"/>
      <c r="BU451" s="1457"/>
      <c r="BV451" s="1457"/>
      <c r="BW451" s="1457"/>
      <c r="BX451" s="1457"/>
      <c r="BY451" s="1457"/>
      <c r="BZ451" s="1457"/>
      <c r="CA451" s="1457"/>
      <c r="CB451" s="1457"/>
      <c r="CC451" s="1457"/>
      <c r="CD451" s="1457"/>
      <c r="CE451" s="1457"/>
      <c r="CF451" s="1457"/>
      <c r="CG451" s="1457"/>
      <c r="CH451" s="1457"/>
      <c r="CI451" s="1457"/>
      <c r="CJ451" s="1457"/>
      <c r="CK451" s="1457"/>
      <c r="CL451" s="1457"/>
      <c r="CM451" s="1457"/>
      <c r="CN451" s="1457"/>
      <c r="CO451" s="1457"/>
      <c r="CP451" s="1457"/>
      <c r="CQ451" s="1457"/>
      <c r="CR451" s="1457"/>
      <c r="CS451" s="1457"/>
      <c r="CT451" s="1457"/>
      <c r="CU451" s="1457"/>
      <c r="CV451" s="1457"/>
      <c r="CW451" s="1457"/>
      <c r="CX451" s="1457"/>
      <c r="CY451" s="1457"/>
      <c r="CZ451" s="1457"/>
      <c r="DA451" s="1457"/>
      <c r="DB451" s="1457"/>
      <c r="DC451" s="1457"/>
      <c r="DD451" s="1457"/>
      <c r="DE451" s="1457"/>
      <c r="DF451" s="1457"/>
      <c r="DG451" s="1457"/>
      <c r="DH451" s="1457"/>
      <c r="DI451" s="1457"/>
      <c r="DJ451" s="1457"/>
      <c r="DK451" s="1457"/>
      <c r="DL451" s="1457"/>
      <c r="DM451" s="1457"/>
      <c r="DN451" s="1457"/>
      <c r="DO451" s="1457"/>
      <c r="DP451" s="1457"/>
      <c r="DQ451" s="1457"/>
      <c r="DR451" s="1457"/>
      <c r="DS451" s="1457"/>
      <c r="DT451" s="1457"/>
      <c r="DU451" s="1457"/>
      <c r="DV451" s="1457"/>
      <c r="DW451" s="1457"/>
      <c r="DX451" s="1457"/>
      <c r="DY451" s="1457"/>
      <c r="DZ451" s="1457"/>
      <c r="EA451" s="1457"/>
      <c r="EB451" s="1457"/>
      <c r="EC451" s="1457"/>
      <c r="ED451" s="1457"/>
      <c r="EE451" s="1457"/>
      <c r="EF451" s="1457"/>
      <c r="EG451" s="1457"/>
      <c r="EH451" s="1457"/>
      <c r="EI451" s="1457"/>
      <c r="EJ451" s="1457"/>
      <c r="EK451" s="1457"/>
      <c r="EL451" s="1457"/>
      <c r="EM451" s="1457"/>
      <c r="EN451" s="1457"/>
      <c r="EO451" s="1457"/>
      <c r="EP451" s="1457"/>
      <c r="EQ451" s="1457"/>
      <c r="ER451" s="1457"/>
      <c r="ES451" s="1457"/>
      <c r="ET451" s="1457"/>
      <c r="EU451" s="1457"/>
      <c r="EV451" s="1457"/>
      <c r="EW451" s="1457"/>
      <c r="EX451" s="1457"/>
      <c r="EY451" s="1457"/>
      <c r="EZ451" s="1457"/>
      <c r="FA451" s="1457"/>
      <c r="FB451" s="1457"/>
      <c r="FC451" s="1457"/>
      <c r="FD451" s="1457"/>
      <c r="FE451" s="1457"/>
      <c r="FF451" s="1457"/>
      <c r="FG451" s="1457"/>
      <c r="FH451" s="1457"/>
      <c r="FI451" s="1457"/>
      <c r="FJ451" s="1457"/>
      <c r="FK451" s="1457"/>
      <c r="FL451" s="1457"/>
      <c r="FM451" s="1457"/>
      <c r="FN451" s="1457"/>
      <c r="FO451" s="1457"/>
      <c r="FP451" s="1457"/>
      <c r="FQ451" s="1457"/>
      <c r="FR451" s="1457"/>
      <c r="FS451" s="1457"/>
      <c r="FT451" s="1457"/>
      <c r="FU451" s="1457"/>
      <c r="FV451" s="1457"/>
      <c r="FW451" s="1457"/>
      <c r="FX451" s="1457"/>
      <c r="FY451" s="1457"/>
      <c r="FZ451" s="1457"/>
      <c r="GA451" s="1457"/>
      <c r="GB451" s="1457"/>
      <c r="GC451" s="1457"/>
      <c r="GD451" s="1457"/>
      <c r="GE451" s="1457"/>
      <c r="GF451" s="1457"/>
      <c r="GG451" s="1457"/>
      <c r="GH451" s="1457"/>
      <c r="GI451" s="1457"/>
      <c r="GJ451" s="1457"/>
      <c r="GK451" s="1457"/>
      <c r="GL451" s="1457"/>
      <c r="GM451" s="1457"/>
      <c r="GN451" s="1457"/>
      <c r="GO451" s="1457"/>
      <c r="GP451" s="1457"/>
      <c r="GQ451" s="1457"/>
      <c r="GR451" s="1457"/>
      <c r="GS451" s="1457"/>
      <c r="GT451" s="1457"/>
      <c r="GU451" s="1457"/>
      <c r="GV451" s="1457"/>
      <c r="GW451" s="1457"/>
      <c r="GX451" s="1457"/>
      <c r="GY451" s="1457"/>
      <c r="GZ451" s="1457"/>
      <c r="HA451" s="1457"/>
      <c r="HB451" s="1457"/>
      <c r="HC451" s="1457"/>
      <c r="HD451" s="1457"/>
      <c r="HE451" s="1457"/>
      <c r="HF451" s="1457"/>
      <c r="HG451" s="1457"/>
      <c r="HH451" s="1457"/>
      <c r="HI451" s="1457"/>
      <c r="HJ451" s="1457"/>
      <c r="HK451" s="1457"/>
      <c r="HL451" s="1457"/>
      <c r="HM451" s="1457"/>
      <c r="HN451" s="1457"/>
      <c r="HO451" s="1457"/>
      <c r="HP451" s="1457"/>
      <c r="HQ451" s="1457"/>
      <c r="HR451" s="1457"/>
      <c r="HS451" s="1457"/>
      <c r="HT451" s="1457"/>
      <c r="HU451" s="1457"/>
      <c r="HV451" s="1457"/>
      <c r="HW451" s="1457"/>
      <c r="HX451" s="1457"/>
      <c r="HY451" s="1457"/>
      <c r="HZ451" s="1457"/>
      <c r="IA451" s="1457"/>
      <c r="IB451" s="1457"/>
      <c r="IC451" s="1457"/>
      <c r="ID451" s="1457"/>
      <c r="IE451" s="1457"/>
      <c r="IF451" s="1457"/>
      <c r="IG451" s="1457"/>
      <c r="IH451" s="1457"/>
      <c r="II451" s="1457"/>
      <c r="IJ451" s="1457"/>
      <c r="IK451" s="1457"/>
      <c r="IL451" s="1457"/>
      <c r="IM451" s="1457"/>
      <c r="IN451" s="1457"/>
      <c r="IO451" s="1457"/>
      <c r="IP451" s="1457"/>
      <c r="IQ451" s="1457"/>
      <c r="IR451" s="1457"/>
      <c r="IS451" s="1457"/>
      <c r="IT451" s="1457"/>
      <c r="IU451" s="1457"/>
      <c r="IV451" s="1457"/>
      <c r="IW451" s="1457"/>
      <c r="IX451" s="1457"/>
      <c r="IY451" s="1457"/>
      <c r="IZ451" s="1457"/>
      <c r="JA451" s="1457"/>
      <c r="JB451" s="1457"/>
      <c r="JC451" s="1457"/>
      <c r="JD451" s="1457"/>
      <c r="JE451" s="1457"/>
      <c r="JF451" s="1457"/>
      <c r="JG451" s="1457"/>
      <c r="JH451" s="1457"/>
      <c r="JI451" s="1457"/>
      <c r="JJ451" s="1457"/>
      <c r="JK451" s="1457"/>
      <c r="JL451" s="1457"/>
      <c r="JM451" s="1457"/>
      <c r="JN451" s="1457"/>
      <c r="JO451" s="1457"/>
      <c r="JP451" s="1457"/>
      <c r="JQ451" s="1457"/>
      <c r="JR451" s="1457"/>
      <c r="JS451" s="1457"/>
      <c r="JT451" s="1457"/>
      <c r="JU451" s="1457"/>
      <c r="JV451" s="1457"/>
      <c r="JW451" s="1457"/>
      <c r="JX451" s="1457"/>
      <c r="JY451" s="1457"/>
      <c r="JZ451" s="1457"/>
      <c r="KA451" s="1457"/>
      <c r="KB451" s="1457"/>
      <c r="KC451" s="1457"/>
      <c r="KD451" s="1457"/>
      <c r="KE451" s="1457"/>
      <c r="KF451" s="1457"/>
      <c r="KG451" s="1457"/>
      <c r="KH451" s="1457"/>
      <c r="KI451" s="1457"/>
      <c r="KJ451" s="1457"/>
      <c r="KK451" s="1457"/>
      <c r="KL451" s="1457"/>
      <c r="KM451" s="1457"/>
      <c r="KN451" s="1457"/>
      <c r="KO451" s="1457"/>
      <c r="KP451" s="1457"/>
      <c r="KQ451" s="1457"/>
      <c r="KR451" s="1457"/>
      <c r="KS451" s="1457"/>
      <c r="KT451" s="1457"/>
      <c r="KU451" s="1457"/>
      <c r="KV451" s="1457"/>
      <c r="KW451" s="1457"/>
      <c r="KX451" s="1457"/>
      <c r="KY451" s="1457"/>
      <c r="KZ451" s="1457"/>
      <c r="LA451" s="1457"/>
      <c r="LB451" s="1457"/>
      <c r="LC451" s="1457"/>
      <c r="LD451" s="1457"/>
      <c r="LE451" s="1457"/>
      <c r="LF451" s="1457"/>
      <c r="LG451" s="1457"/>
      <c r="LH451" s="1457"/>
      <c r="LI451" s="1457"/>
      <c r="LJ451" s="1457"/>
      <c r="LK451" s="1457"/>
      <c r="LL451" s="1457"/>
      <c r="LM451" s="1457"/>
      <c r="LN451" s="1457"/>
      <c r="LO451" s="1457"/>
      <c r="LP451" s="1457"/>
    </row>
    <row r="452" s="1014" customFormat="1" ht="47" customHeight="1" spans="1:328">
      <c r="A452" s="1231">
        <v>46021</v>
      </c>
      <c r="B452" s="1232" t="s">
        <v>173</v>
      </c>
      <c r="C452" s="1233" t="s">
        <v>98</v>
      </c>
      <c r="D452" s="1234">
        <v>4500190366</v>
      </c>
      <c r="E452" s="2981" t="s">
        <v>1654</v>
      </c>
      <c r="F452" s="1234" t="s">
        <v>1655</v>
      </c>
      <c r="G452" s="1863" t="s">
        <v>176</v>
      </c>
      <c r="H452" s="1236" t="s">
        <v>176</v>
      </c>
      <c r="I452" s="1236" t="s">
        <v>1652</v>
      </c>
      <c r="J452" s="1277">
        <v>8280</v>
      </c>
      <c r="K452" s="1068">
        <v>24</v>
      </c>
      <c r="L452" s="1068">
        <v>2760</v>
      </c>
      <c r="M452" s="1068">
        <f t="shared" si="332"/>
        <v>3</v>
      </c>
      <c r="N452" s="1069">
        <v>46077</v>
      </c>
      <c r="O452" s="1069">
        <v>46076</v>
      </c>
      <c r="P452" s="1070"/>
      <c r="Q452" s="1096"/>
      <c r="R452" s="1754">
        <v>8280</v>
      </c>
      <c r="S452" s="1754">
        <f t="shared" si="349"/>
        <v>0</v>
      </c>
      <c r="T452" s="1921"/>
      <c r="U452" s="1765" t="s">
        <v>829</v>
      </c>
      <c r="V452" s="1887"/>
      <c r="W452" s="1880" t="s">
        <v>111</v>
      </c>
      <c r="X452" s="1900" t="s">
        <v>1068</v>
      </c>
      <c r="Y452" s="1930" t="s">
        <v>88</v>
      </c>
      <c r="Z452" s="1930" t="s">
        <v>1337</v>
      </c>
      <c r="AA452" s="1930"/>
      <c r="AB452" s="1930" t="s">
        <v>745</v>
      </c>
      <c r="AC452" s="1126" t="s">
        <v>1653</v>
      </c>
      <c r="AD452" s="1127" t="s">
        <v>181</v>
      </c>
      <c r="AE452" s="1383">
        <v>1451.2567</v>
      </c>
      <c r="AF452" s="1936">
        <f>AE452*M452</f>
        <v>4353.7701</v>
      </c>
      <c r="AG452" s="1130"/>
      <c r="AH452" s="1131" t="s">
        <v>81</v>
      </c>
      <c r="AI452" s="1131"/>
      <c r="AJ452" s="1131"/>
      <c r="AK452" s="1948">
        <f t="shared" si="350"/>
        <v>8280</v>
      </c>
      <c r="AL452" s="1948"/>
      <c r="AM452" s="1948">
        <f t="shared" si="352"/>
        <v>345</v>
      </c>
      <c r="AN452" s="1948"/>
      <c r="AO452" s="1948"/>
      <c r="AP452" s="1948"/>
      <c r="AQ452" s="1948"/>
      <c r="AR452" s="1948" t="s">
        <v>63</v>
      </c>
      <c r="AS452" s="1948">
        <f t="shared" si="337"/>
        <v>8280</v>
      </c>
      <c r="AT452" s="1152"/>
      <c r="AU452" s="1178">
        <f t="shared" si="338"/>
        <v>920</v>
      </c>
      <c r="AV452" s="1178">
        <f t="shared" si="339"/>
        <v>920</v>
      </c>
      <c r="AW452" s="1178">
        <f t="shared" si="340"/>
        <v>920</v>
      </c>
      <c r="AX452" s="1178">
        <f t="shared" si="341"/>
        <v>920</v>
      </c>
      <c r="AY452" s="1178">
        <f t="shared" si="342"/>
        <v>920</v>
      </c>
      <c r="AZ452" s="1178">
        <f t="shared" si="343"/>
        <v>920</v>
      </c>
      <c r="BA452" s="1178">
        <f t="shared" si="344"/>
        <v>920</v>
      </c>
      <c r="BB452" s="1178">
        <f t="shared" si="345"/>
        <v>920</v>
      </c>
      <c r="BC452" s="1178">
        <f t="shared" si="346"/>
        <v>920</v>
      </c>
      <c r="BD452" s="1178">
        <f t="shared" si="347"/>
        <v>881.666666666667</v>
      </c>
      <c r="BE452" s="1178">
        <f t="shared" si="348"/>
        <v>38.3333333333333</v>
      </c>
      <c r="BF452" s="1068"/>
      <c r="BG452" s="1456"/>
      <c r="BH452" s="1457"/>
      <c r="BI452" s="1457"/>
      <c r="BJ452" s="1457"/>
      <c r="BK452" s="1457"/>
      <c r="BL452" s="1457"/>
      <c r="BM452" s="1457"/>
      <c r="BN452" s="1457"/>
      <c r="BO452" s="1457"/>
      <c r="BP452" s="1457"/>
      <c r="BQ452" s="1457"/>
      <c r="BR452" s="1457"/>
      <c r="BS452" s="1457"/>
      <c r="BT452" s="1457"/>
      <c r="BU452" s="1457"/>
      <c r="BV452" s="1457"/>
      <c r="BW452" s="1457"/>
      <c r="BX452" s="1457"/>
      <c r="BY452" s="1457"/>
      <c r="BZ452" s="1457"/>
      <c r="CA452" s="1457"/>
      <c r="CB452" s="1457"/>
      <c r="CC452" s="1457"/>
      <c r="CD452" s="1457"/>
      <c r="CE452" s="1457"/>
      <c r="CF452" s="1457"/>
      <c r="CG452" s="1457"/>
      <c r="CH452" s="1457"/>
      <c r="CI452" s="1457"/>
      <c r="CJ452" s="1457"/>
      <c r="CK452" s="1457"/>
      <c r="CL452" s="1457"/>
      <c r="CM452" s="1457"/>
      <c r="CN452" s="1457"/>
      <c r="CO452" s="1457"/>
      <c r="CP452" s="1457"/>
      <c r="CQ452" s="1457"/>
      <c r="CR452" s="1457"/>
      <c r="CS452" s="1457"/>
      <c r="CT452" s="1457"/>
      <c r="CU452" s="1457"/>
      <c r="CV452" s="1457"/>
      <c r="CW452" s="1457"/>
      <c r="CX452" s="1457"/>
      <c r="CY452" s="1457"/>
      <c r="CZ452" s="1457"/>
      <c r="DA452" s="1457"/>
      <c r="DB452" s="1457"/>
      <c r="DC452" s="1457"/>
      <c r="DD452" s="1457"/>
      <c r="DE452" s="1457"/>
      <c r="DF452" s="1457"/>
      <c r="DG452" s="1457"/>
      <c r="DH452" s="1457"/>
      <c r="DI452" s="1457"/>
      <c r="DJ452" s="1457"/>
      <c r="DK452" s="1457"/>
      <c r="DL452" s="1457"/>
      <c r="DM452" s="1457"/>
      <c r="DN452" s="1457"/>
      <c r="DO452" s="1457"/>
      <c r="DP452" s="1457"/>
      <c r="DQ452" s="1457"/>
      <c r="DR452" s="1457"/>
      <c r="DS452" s="1457"/>
      <c r="DT452" s="1457"/>
      <c r="DU452" s="1457"/>
      <c r="DV452" s="1457"/>
      <c r="DW452" s="1457"/>
      <c r="DX452" s="1457"/>
      <c r="DY452" s="1457"/>
      <c r="DZ452" s="1457"/>
      <c r="EA452" s="1457"/>
      <c r="EB452" s="1457"/>
      <c r="EC452" s="1457"/>
      <c r="ED452" s="1457"/>
      <c r="EE452" s="1457"/>
      <c r="EF452" s="1457"/>
      <c r="EG452" s="1457"/>
      <c r="EH452" s="1457"/>
      <c r="EI452" s="1457"/>
      <c r="EJ452" s="1457"/>
      <c r="EK452" s="1457"/>
      <c r="EL452" s="1457"/>
      <c r="EM452" s="1457"/>
      <c r="EN452" s="1457"/>
      <c r="EO452" s="1457"/>
      <c r="EP452" s="1457"/>
      <c r="EQ452" s="1457"/>
      <c r="ER452" s="1457"/>
      <c r="ES452" s="1457"/>
      <c r="ET452" s="1457"/>
      <c r="EU452" s="1457"/>
      <c r="EV452" s="1457"/>
      <c r="EW452" s="1457"/>
      <c r="EX452" s="1457"/>
      <c r="EY452" s="1457"/>
      <c r="EZ452" s="1457"/>
      <c r="FA452" s="1457"/>
      <c r="FB452" s="1457"/>
      <c r="FC452" s="1457"/>
      <c r="FD452" s="1457"/>
      <c r="FE452" s="1457"/>
      <c r="FF452" s="1457"/>
      <c r="FG452" s="1457"/>
      <c r="FH452" s="1457"/>
      <c r="FI452" s="1457"/>
      <c r="FJ452" s="1457"/>
      <c r="FK452" s="1457"/>
      <c r="FL452" s="1457"/>
      <c r="FM452" s="1457"/>
      <c r="FN452" s="1457"/>
      <c r="FO452" s="1457"/>
      <c r="FP452" s="1457"/>
      <c r="FQ452" s="1457"/>
      <c r="FR452" s="1457"/>
      <c r="FS452" s="1457"/>
      <c r="FT452" s="1457"/>
      <c r="FU452" s="1457"/>
      <c r="FV452" s="1457"/>
      <c r="FW452" s="1457"/>
      <c r="FX452" s="1457"/>
      <c r="FY452" s="1457"/>
      <c r="FZ452" s="1457"/>
      <c r="GA452" s="1457"/>
      <c r="GB452" s="1457"/>
      <c r="GC452" s="1457"/>
      <c r="GD452" s="1457"/>
      <c r="GE452" s="1457"/>
      <c r="GF452" s="1457"/>
      <c r="GG452" s="1457"/>
      <c r="GH452" s="1457"/>
      <c r="GI452" s="1457"/>
      <c r="GJ452" s="1457"/>
      <c r="GK452" s="1457"/>
      <c r="GL452" s="1457"/>
      <c r="GM452" s="1457"/>
      <c r="GN452" s="1457"/>
      <c r="GO452" s="1457"/>
      <c r="GP452" s="1457"/>
      <c r="GQ452" s="1457"/>
      <c r="GR452" s="1457"/>
      <c r="GS452" s="1457"/>
      <c r="GT452" s="1457"/>
      <c r="GU452" s="1457"/>
      <c r="GV452" s="1457"/>
      <c r="GW452" s="1457"/>
      <c r="GX452" s="1457"/>
      <c r="GY452" s="1457"/>
      <c r="GZ452" s="1457"/>
      <c r="HA452" s="1457"/>
      <c r="HB452" s="1457"/>
      <c r="HC452" s="1457"/>
      <c r="HD452" s="1457"/>
      <c r="HE452" s="1457"/>
      <c r="HF452" s="1457"/>
      <c r="HG452" s="1457"/>
      <c r="HH452" s="1457"/>
      <c r="HI452" s="1457"/>
      <c r="HJ452" s="1457"/>
      <c r="HK452" s="1457"/>
      <c r="HL452" s="1457"/>
      <c r="HM452" s="1457"/>
      <c r="HN452" s="1457"/>
      <c r="HO452" s="1457"/>
      <c r="HP452" s="1457"/>
      <c r="HQ452" s="1457"/>
      <c r="HR452" s="1457"/>
      <c r="HS452" s="1457"/>
      <c r="HT452" s="1457"/>
      <c r="HU452" s="1457"/>
      <c r="HV452" s="1457"/>
      <c r="HW452" s="1457"/>
      <c r="HX452" s="1457"/>
      <c r="HY452" s="1457"/>
      <c r="HZ452" s="1457"/>
      <c r="IA452" s="1457"/>
      <c r="IB452" s="1457"/>
      <c r="IC452" s="1457"/>
      <c r="ID452" s="1457"/>
      <c r="IE452" s="1457"/>
      <c r="IF452" s="1457"/>
      <c r="IG452" s="1457"/>
      <c r="IH452" s="1457"/>
      <c r="II452" s="1457"/>
      <c r="IJ452" s="1457"/>
      <c r="IK452" s="1457"/>
      <c r="IL452" s="1457"/>
      <c r="IM452" s="1457"/>
      <c r="IN452" s="1457"/>
      <c r="IO452" s="1457"/>
      <c r="IP452" s="1457"/>
      <c r="IQ452" s="1457"/>
      <c r="IR452" s="1457"/>
      <c r="IS452" s="1457"/>
      <c r="IT452" s="1457"/>
      <c r="IU452" s="1457"/>
      <c r="IV452" s="1457"/>
      <c r="IW452" s="1457"/>
      <c r="IX452" s="1457"/>
      <c r="IY452" s="1457"/>
      <c r="IZ452" s="1457"/>
      <c r="JA452" s="1457"/>
      <c r="JB452" s="1457"/>
      <c r="JC452" s="1457"/>
      <c r="JD452" s="1457"/>
      <c r="JE452" s="1457"/>
      <c r="JF452" s="1457"/>
      <c r="JG452" s="1457"/>
      <c r="JH452" s="1457"/>
      <c r="JI452" s="1457"/>
      <c r="JJ452" s="1457"/>
      <c r="JK452" s="1457"/>
      <c r="JL452" s="1457"/>
      <c r="JM452" s="1457"/>
      <c r="JN452" s="1457"/>
      <c r="JO452" s="1457"/>
      <c r="JP452" s="1457"/>
      <c r="JQ452" s="1457"/>
      <c r="JR452" s="1457"/>
      <c r="JS452" s="1457"/>
      <c r="JT452" s="1457"/>
      <c r="JU452" s="1457"/>
      <c r="JV452" s="1457"/>
      <c r="JW452" s="1457"/>
      <c r="JX452" s="1457"/>
      <c r="JY452" s="1457"/>
      <c r="JZ452" s="1457"/>
      <c r="KA452" s="1457"/>
      <c r="KB452" s="1457"/>
      <c r="KC452" s="1457"/>
      <c r="KD452" s="1457"/>
      <c r="KE452" s="1457"/>
      <c r="KF452" s="1457"/>
      <c r="KG452" s="1457"/>
      <c r="KH452" s="1457"/>
      <c r="KI452" s="1457"/>
      <c r="KJ452" s="1457"/>
      <c r="KK452" s="1457"/>
      <c r="KL452" s="1457"/>
      <c r="KM452" s="1457"/>
      <c r="KN452" s="1457"/>
      <c r="KO452" s="1457"/>
      <c r="KP452" s="1457"/>
      <c r="KQ452" s="1457"/>
      <c r="KR452" s="1457"/>
      <c r="KS452" s="1457"/>
      <c r="KT452" s="1457"/>
      <c r="KU452" s="1457"/>
      <c r="KV452" s="1457"/>
      <c r="KW452" s="1457"/>
      <c r="KX452" s="1457"/>
      <c r="KY452" s="1457"/>
      <c r="KZ452" s="1457"/>
      <c r="LA452" s="1457"/>
      <c r="LB452" s="1457"/>
      <c r="LC452" s="1457"/>
      <c r="LD452" s="1457"/>
      <c r="LE452" s="1457"/>
      <c r="LF452" s="1457"/>
      <c r="LG452" s="1457"/>
      <c r="LH452" s="1457"/>
      <c r="LI452" s="1457"/>
      <c r="LJ452" s="1457"/>
      <c r="LK452" s="1457"/>
      <c r="LL452" s="1457"/>
      <c r="LM452" s="1457"/>
      <c r="LN452" s="1457"/>
      <c r="LO452" s="1457"/>
      <c r="LP452" s="1457"/>
    </row>
    <row r="453" s="1015" customFormat="1" ht="47" customHeight="1" spans="1:328">
      <c r="A453" s="1864">
        <v>46033</v>
      </c>
      <c r="B453" s="1044" t="s">
        <v>1656</v>
      </c>
      <c r="C453" s="1045" t="s">
        <v>165</v>
      </c>
      <c r="D453" s="1046">
        <v>4500191116</v>
      </c>
      <c r="E453" s="1047" t="s">
        <v>1657</v>
      </c>
      <c r="F453" s="1046" t="s">
        <v>1658</v>
      </c>
      <c r="G453" s="1236" t="s">
        <v>76</v>
      </c>
      <c r="H453" s="1236" t="s">
        <v>76</v>
      </c>
      <c r="I453" s="1887" t="s">
        <v>77</v>
      </c>
      <c r="J453" s="1277">
        <v>576</v>
      </c>
      <c r="K453" s="1068">
        <v>0</v>
      </c>
      <c r="L453" s="1068">
        <v>96</v>
      </c>
      <c r="M453" s="1068">
        <f t="shared" si="332"/>
        <v>6</v>
      </c>
      <c r="N453" s="1284">
        <v>46084</v>
      </c>
      <c r="O453" s="1284">
        <v>46081</v>
      </c>
      <c r="P453" s="1070"/>
      <c r="Q453" s="1096"/>
      <c r="R453" s="1909">
        <v>576</v>
      </c>
      <c r="S453" s="1754">
        <f t="shared" si="349"/>
        <v>0</v>
      </c>
      <c r="T453" s="1909" t="s">
        <v>1634</v>
      </c>
      <c r="U453" s="1765" t="s">
        <v>829</v>
      </c>
      <c r="V453" s="1887"/>
      <c r="W453" s="1880" t="s">
        <v>111</v>
      </c>
      <c r="X453" s="1098">
        <v>46041</v>
      </c>
      <c r="Y453" s="1099" t="s">
        <v>88</v>
      </c>
      <c r="Z453" s="1099" t="s">
        <v>1659</v>
      </c>
      <c r="AA453" s="1099"/>
      <c r="AB453" s="1099"/>
      <c r="AC453" s="1126" t="s">
        <v>1660</v>
      </c>
      <c r="AD453" s="1372" t="s">
        <v>628</v>
      </c>
      <c r="AE453" s="1383">
        <v>0.8709</v>
      </c>
      <c r="AF453" s="1936">
        <f>AE453*J453</f>
        <v>501.6384</v>
      </c>
      <c r="AG453" s="1130"/>
      <c r="AH453" s="1131" t="s">
        <v>81</v>
      </c>
      <c r="AI453" s="1131"/>
      <c r="AJ453" s="1131"/>
      <c r="AK453" s="1610">
        <f t="shared" si="350"/>
        <v>576</v>
      </c>
      <c r="AL453" s="1610"/>
      <c r="AM453" s="1610">
        <f t="shared" si="352"/>
        <v>24</v>
      </c>
      <c r="AN453" s="1610"/>
      <c r="AO453" s="1610"/>
      <c r="AP453" s="1610"/>
      <c r="AQ453" s="1610"/>
      <c r="AR453" s="1610" t="s">
        <v>63</v>
      </c>
      <c r="AS453" s="1610">
        <f t="shared" si="337"/>
        <v>576</v>
      </c>
      <c r="AT453" s="1152"/>
      <c r="AU453" s="1178">
        <f t="shared" si="338"/>
        <v>64</v>
      </c>
      <c r="AV453" s="1178">
        <f t="shared" si="339"/>
        <v>64</v>
      </c>
      <c r="AW453" s="1178">
        <f t="shared" si="340"/>
        <v>64</v>
      </c>
      <c r="AX453" s="1178">
        <f t="shared" si="341"/>
        <v>64</v>
      </c>
      <c r="AY453" s="1178">
        <f t="shared" si="342"/>
        <v>64</v>
      </c>
      <c r="AZ453" s="1178">
        <f t="shared" si="343"/>
        <v>64</v>
      </c>
      <c r="BA453" s="1178">
        <f t="shared" si="344"/>
        <v>64</v>
      </c>
      <c r="BB453" s="1178">
        <f t="shared" si="345"/>
        <v>64</v>
      </c>
      <c r="BC453" s="1178">
        <f t="shared" si="346"/>
        <v>64</v>
      </c>
      <c r="BD453" s="1178">
        <f t="shared" si="347"/>
        <v>61.3333333333333</v>
      </c>
      <c r="BE453" s="1178">
        <f t="shared" si="348"/>
        <v>2.66666666666667</v>
      </c>
      <c r="BF453" s="1068"/>
      <c r="BG453" s="1458"/>
      <c r="BH453" s="1459"/>
      <c r="BI453" s="1459"/>
      <c r="BJ453" s="1459"/>
      <c r="BK453" s="1459"/>
      <c r="BL453" s="1459"/>
      <c r="BM453" s="1459"/>
      <c r="BN453" s="1459"/>
      <c r="BO453" s="1459"/>
      <c r="BP453" s="1459"/>
      <c r="BQ453" s="1459"/>
      <c r="BR453" s="1459"/>
      <c r="BS453" s="1459"/>
      <c r="BT453" s="1459"/>
      <c r="BU453" s="1459"/>
      <c r="BV453" s="1459"/>
      <c r="BW453" s="1459"/>
      <c r="BX453" s="1459"/>
      <c r="BY453" s="1459"/>
      <c r="BZ453" s="1459"/>
      <c r="CA453" s="1459"/>
      <c r="CB453" s="1459"/>
      <c r="CC453" s="1459"/>
      <c r="CD453" s="1459"/>
      <c r="CE453" s="1459"/>
      <c r="CF453" s="1459"/>
      <c r="CG453" s="1459"/>
      <c r="CH453" s="1459"/>
      <c r="CI453" s="1459"/>
      <c r="CJ453" s="1459"/>
      <c r="CK453" s="1459"/>
      <c r="CL453" s="1459"/>
      <c r="CM453" s="1459"/>
      <c r="CN453" s="1459"/>
      <c r="CO453" s="1459"/>
      <c r="CP453" s="1459"/>
      <c r="CQ453" s="1459"/>
      <c r="CR453" s="1459"/>
      <c r="CS453" s="1459"/>
      <c r="CT453" s="1459"/>
      <c r="CU453" s="1459"/>
      <c r="CV453" s="1459"/>
      <c r="CW453" s="1459"/>
      <c r="CX453" s="1459"/>
      <c r="CY453" s="1459"/>
      <c r="CZ453" s="1459"/>
      <c r="DA453" s="1459"/>
      <c r="DB453" s="1459"/>
      <c r="DC453" s="1459"/>
      <c r="DD453" s="1459"/>
      <c r="DE453" s="1459"/>
      <c r="DF453" s="1459"/>
      <c r="DG453" s="1459"/>
      <c r="DH453" s="1459"/>
      <c r="DI453" s="1459"/>
      <c r="DJ453" s="1459"/>
      <c r="DK453" s="1459"/>
      <c r="DL453" s="1459"/>
      <c r="DM453" s="1459"/>
      <c r="DN453" s="1459"/>
      <c r="DO453" s="1459"/>
      <c r="DP453" s="1459"/>
      <c r="DQ453" s="1459"/>
      <c r="DR453" s="1459"/>
      <c r="DS453" s="1459"/>
      <c r="DT453" s="1459"/>
      <c r="DU453" s="1459"/>
      <c r="DV453" s="1459"/>
      <c r="DW453" s="1459"/>
      <c r="DX453" s="1459"/>
      <c r="DY453" s="1459"/>
      <c r="DZ453" s="1459"/>
      <c r="EA453" s="1459"/>
      <c r="EB453" s="1459"/>
      <c r="EC453" s="1459"/>
      <c r="ED453" s="1459"/>
      <c r="EE453" s="1459"/>
      <c r="EF453" s="1459"/>
      <c r="EG453" s="1459"/>
      <c r="EH453" s="1459"/>
      <c r="EI453" s="1459"/>
      <c r="EJ453" s="1459"/>
      <c r="EK453" s="1459"/>
      <c r="EL453" s="1459"/>
      <c r="EM453" s="1459"/>
      <c r="EN453" s="1459"/>
      <c r="EO453" s="1459"/>
      <c r="EP453" s="1459"/>
      <c r="EQ453" s="1459"/>
      <c r="ER453" s="1459"/>
      <c r="ES453" s="1459"/>
      <c r="ET453" s="1459"/>
      <c r="EU453" s="1459"/>
      <c r="EV453" s="1459"/>
      <c r="EW453" s="1459"/>
      <c r="EX453" s="1459"/>
      <c r="EY453" s="1459"/>
      <c r="EZ453" s="1459"/>
      <c r="FA453" s="1459"/>
      <c r="FB453" s="1459"/>
      <c r="FC453" s="1459"/>
      <c r="FD453" s="1459"/>
      <c r="FE453" s="1459"/>
      <c r="FF453" s="1459"/>
      <c r="FG453" s="1459"/>
      <c r="FH453" s="1459"/>
      <c r="FI453" s="1459"/>
      <c r="FJ453" s="1459"/>
      <c r="FK453" s="1459"/>
      <c r="FL453" s="1459"/>
      <c r="FM453" s="1459"/>
      <c r="FN453" s="1459"/>
      <c r="FO453" s="1459"/>
      <c r="FP453" s="1459"/>
      <c r="FQ453" s="1459"/>
      <c r="FR453" s="1459"/>
      <c r="FS453" s="1459"/>
      <c r="FT453" s="1459"/>
      <c r="FU453" s="1459"/>
      <c r="FV453" s="1459"/>
      <c r="FW453" s="1459"/>
      <c r="FX453" s="1459"/>
      <c r="FY453" s="1459"/>
      <c r="FZ453" s="1459"/>
      <c r="GA453" s="1459"/>
      <c r="GB453" s="1459"/>
      <c r="GC453" s="1459"/>
      <c r="GD453" s="1459"/>
      <c r="GE453" s="1459"/>
      <c r="GF453" s="1459"/>
      <c r="GG453" s="1459"/>
      <c r="GH453" s="1459"/>
      <c r="GI453" s="1459"/>
      <c r="GJ453" s="1459"/>
      <c r="GK453" s="1459"/>
      <c r="GL453" s="1459"/>
      <c r="GM453" s="1459"/>
      <c r="GN453" s="1459"/>
      <c r="GO453" s="1459"/>
      <c r="GP453" s="1459"/>
      <c r="GQ453" s="1459"/>
      <c r="GR453" s="1459"/>
      <c r="GS453" s="1459"/>
      <c r="GT453" s="1459"/>
      <c r="GU453" s="1459"/>
      <c r="GV453" s="1459"/>
      <c r="GW453" s="1459"/>
      <c r="GX453" s="1459"/>
      <c r="GY453" s="1459"/>
      <c r="GZ453" s="1459"/>
      <c r="HA453" s="1459"/>
      <c r="HB453" s="1459"/>
      <c r="HC453" s="1459"/>
      <c r="HD453" s="1459"/>
      <c r="HE453" s="1459"/>
      <c r="HF453" s="1459"/>
      <c r="HG453" s="1459"/>
      <c r="HH453" s="1459"/>
      <c r="HI453" s="1459"/>
      <c r="HJ453" s="1459"/>
      <c r="HK453" s="1459"/>
      <c r="HL453" s="1459"/>
      <c r="HM453" s="1459"/>
      <c r="HN453" s="1459"/>
      <c r="HO453" s="1459"/>
      <c r="HP453" s="1459"/>
      <c r="HQ453" s="1459"/>
      <c r="HR453" s="1459"/>
      <c r="HS453" s="1459"/>
      <c r="HT453" s="1459"/>
      <c r="HU453" s="1459"/>
      <c r="HV453" s="1459"/>
      <c r="HW453" s="1459"/>
      <c r="HX453" s="1459"/>
      <c r="HY453" s="1459"/>
      <c r="HZ453" s="1459"/>
      <c r="IA453" s="1459"/>
      <c r="IB453" s="1459"/>
      <c r="IC453" s="1459"/>
      <c r="ID453" s="1459"/>
      <c r="IE453" s="1459"/>
      <c r="IF453" s="1459"/>
      <c r="IG453" s="1459"/>
      <c r="IH453" s="1459"/>
      <c r="II453" s="1459"/>
      <c r="IJ453" s="1459"/>
      <c r="IK453" s="1459"/>
      <c r="IL453" s="1459"/>
      <c r="IM453" s="1459"/>
      <c r="IN453" s="1459"/>
      <c r="IO453" s="1459"/>
      <c r="IP453" s="1459"/>
      <c r="IQ453" s="1459"/>
      <c r="IR453" s="1459"/>
      <c r="IS453" s="1459"/>
      <c r="IT453" s="1459"/>
      <c r="IU453" s="1459"/>
      <c r="IV453" s="1459"/>
      <c r="IW453" s="1459"/>
      <c r="IX453" s="1459"/>
      <c r="IY453" s="1459"/>
      <c r="IZ453" s="1459"/>
      <c r="JA453" s="1459"/>
      <c r="JB453" s="1459"/>
      <c r="JC453" s="1459"/>
      <c r="JD453" s="1459"/>
      <c r="JE453" s="1459"/>
      <c r="JF453" s="1459"/>
      <c r="JG453" s="1459"/>
      <c r="JH453" s="1459"/>
      <c r="JI453" s="1459"/>
      <c r="JJ453" s="1459"/>
      <c r="JK453" s="1459"/>
      <c r="JL453" s="1459"/>
      <c r="JM453" s="1459"/>
      <c r="JN453" s="1459"/>
      <c r="JO453" s="1459"/>
      <c r="JP453" s="1459"/>
      <c r="JQ453" s="1459"/>
      <c r="JR453" s="1459"/>
      <c r="JS453" s="1459"/>
      <c r="JT453" s="1459"/>
      <c r="JU453" s="1459"/>
      <c r="JV453" s="1459"/>
      <c r="JW453" s="1459"/>
      <c r="JX453" s="1459"/>
      <c r="JY453" s="1459"/>
      <c r="JZ453" s="1459"/>
      <c r="KA453" s="1459"/>
      <c r="KB453" s="1459"/>
      <c r="KC453" s="1459"/>
      <c r="KD453" s="1459"/>
      <c r="KE453" s="1459"/>
      <c r="KF453" s="1459"/>
      <c r="KG453" s="1459"/>
      <c r="KH453" s="1459"/>
      <c r="KI453" s="1459"/>
      <c r="KJ453" s="1459"/>
      <c r="KK453" s="1459"/>
      <c r="KL453" s="1459"/>
      <c r="KM453" s="1459"/>
      <c r="KN453" s="1459"/>
      <c r="KO453" s="1459"/>
      <c r="KP453" s="1459"/>
      <c r="KQ453" s="1459"/>
      <c r="KR453" s="1459"/>
      <c r="KS453" s="1459"/>
      <c r="KT453" s="1459"/>
      <c r="KU453" s="1459"/>
      <c r="KV453" s="1459"/>
      <c r="KW453" s="1459"/>
      <c r="KX453" s="1459"/>
      <c r="KY453" s="1459"/>
      <c r="KZ453" s="1459"/>
      <c r="LA453" s="1459"/>
      <c r="LB453" s="1459"/>
      <c r="LC453" s="1459"/>
      <c r="LD453" s="1459"/>
      <c r="LE453" s="1459"/>
      <c r="LF453" s="1459"/>
      <c r="LG453" s="1459"/>
      <c r="LH453" s="1459"/>
      <c r="LI453" s="1459"/>
      <c r="LJ453" s="1459"/>
      <c r="LK453" s="1459"/>
      <c r="LL453" s="1459"/>
      <c r="LM453" s="1459"/>
      <c r="LN453" s="1459"/>
      <c r="LO453" s="1459"/>
      <c r="LP453" s="1459"/>
    </row>
    <row r="454" s="1015" customFormat="1" ht="47" customHeight="1" spans="1:328">
      <c r="A454" s="1043">
        <v>46035</v>
      </c>
      <c r="B454" s="1044" t="s">
        <v>173</v>
      </c>
      <c r="C454" s="1233" t="s">
        <v>98</v>
      </c>
      <c r="D454" s="1046">
        <v>4500191220</v>
      </c>
      <c r="E454" s="1047" t="s">
        <v>1661</v>
      </c>
      <c r="F454" s="1046" t="s">
        <v>1662</v>
      </c>
      <c r="G454" s="1863" t="s">
        <v>176</v>
      </c>
      <c r="H454" s="1236" t="s">
        <v>176</v>
      </c>
      <c r="I454" s="1236" t="s">
        <v>1652</v>
      </c>
      <c r="J454" s="1277">
        <v>27600</v>
      </c>
      <c r="K454" s="1068">
        <v>24</v>
      </c>
      <c r="L454" s="1068">
        <v>2760</v>
      </c>
      <c r="M454" s="1068">
        <f t="shared" si="332"/>
        <v>10</v>
      </c>
      <c r="N454" s="1284">
        <v>46090</v>
      </c>
      <c r="O454" s="1284">
        <v>46088</v>
      </c>
      <c r="P454" s="1070"/>
      <c r="Q454" s="1096"/>
      <c r="R454" s="1909">
        <v>27600</v>
      </c>
      <c r="S454" s="1754">
        <f t="shared" si="349"/>
        <v>0</v>
      </c>
      <c r="T454" s="1909" t="s">
        <v>1634</v>
      </c>
      <c r="U454" s="1765" t="s">
        <v>829</v>
      </c>
      <c r="V454" s="1887"/>
      <c r="W454" s="1887"/>
      <c r="X454" s="1900" t="s">
        <v>1068</v>
      </c>
      <c r="Y454" s="1930" t="s">
        <v>88</v>
      </c>
      <c r="Z454" s="1930" t="s">
        <v>1337</v>
      </c>
      <c r="AA454" s="1930"/>
      <c r="AB454" s="1930" t="s">
        <v>745</v>
      </c>
      <c r="AC454" s="1126" t="s">
        <v>1663</v>
      </c>
      <c r="AD454" s="1372" t="s">
        <v>1664</v>
      </c>
      <c r="AE454" s="1383">
        <v>1451.258</v>
      </c>
      <c r="AF454" s="1936">
        <f>AE454*M454</f>
        <v>14512.58</v>
      </c>
      <c r="AG454" s="1130"/>
      <c r="AH454" s="1131" t="s">
        <v>81</v>
      </c>
      <c r="AI454" s="1131"/>
      <c r="AJ454" s="1131"/>
      <c r="AK454" s="1014"/>
      <c r="AL454" s="1948">
        <f>J454</f>
        <v>27600</v>
      </c>
      <c r="AM454" s="1948">
        <f t="shared" si="352"/>
        <v>1150</v>
      </c>
      <c r="AN454" s="1948"/>
      <c r="AO454" s="1948"/>
      <c r="AP454" s="1948"/>
      <c r="AQ454" s="1948"/>
      <c r="AR454" s="1948" t="s">
        <v>63</v>
      </c>
      <c r="AS454" s="1948">
        <f t="shared" si="337"/>
        <v>27600</v>
      </c>
      <c r="AT454" s="1152"/>
      <c r="AU454" s="1178">
        <f t="shared" si="338"/>
        <v>3066.66666666667</v>
      </c>
      <c r="AV454" s="1178">
        <f t="shared" si="339"/>
        <v>3066.66666666667</v>
      </c>
      <c r="AW454" s="1178">
        <f t="shared" si="340"/>
        <v>3066.66666666667</v>
      </c>
      <c r="AX454" s="1178">
        <f t="shared" si="341"/>
        <v>3066.66666666667</v>
      </c>
      <c r="AY454" s="1178">
        <f t="shared" si="342"/>
        <v>3066.66666666667</v>
      </c>
      <c r="AZ454" s="1178">
        <f t="shared" si="343"/>
        <v>3066.66666666667</v>
      </c>
      <c r="BA454" s="1178">
        <f t="shared" si="344"/>
        <v>3066.66666666667</v>
      </c>
      <c r="BB454" s="1178">
        <f t="shared" si="345"/>
        <v>3066.66666666667</v>
      </c>
      <c r="BC454" s="1178">
        <f t="shared" si="346"/>
        <v>3066.66666666667</v>
      </c>
      <c r="BD454" s="1178">
        <f t="shared" si="347"/>
        <v>2938.88888888889</v>
      </c>
      <c r="BE454" s="1178">
        <f t="shared" si="348"/>
        <v>127.777777777778</v>
      </c>
      <c r="BF454" s="1068"/>
      <c r="BG454" s="1458"/>
      <c r="BH454" s="1459"/>
      <c r="BI454" s="1459"/>
      <c r="BJ454" s="1459"/>
      <c r="BK454" s="1459"/>
      <c r="BL454" s="1459"/>
      <c r="BM454" s="1459"/>
      <c r="BN454" s="1459"/>
      <c r="BO454" s="1459"/>
      <c r="BP454" s="1459"/>
      <c r="BQ454" s="1459"/>
      <c r="BR454" s="1459"/>
      <c r="BS454" s="1459"/>
      <c r="BT454" s="1459"/>
      <c r="BU454" s="1459"/>
      <c r="BV454" s="1459"/>
      <c r="BW454" s="1459"/>
      <c r="BX454" s="1459"/>
      <c r="BY454" s="1459"/>
      <c r="BZ454" s="1459"/>
      <c r="CA454" s="1459"/>
      <c r="CB454" s="1459"/>
      <c r="CC454" s="1459"/>
      <c r="CD454" s="1459"/>
      <c r="CE454" s="1459"/>
      <c r="CF454" s="1459"/>
      <c r="CG454" s="1459"/>
      <c r="CH454" s="1459"/>
      <c r="CI454" s="1459"/>
      <c r="CJ454" s="1459"/>
      <c r="CK454" s="1459"/>
      <c r="CL454" s="1459"/>
      <c r="CM454" s="1459"/>
      <c r="CN454" s="1459"/>
      <c r="CO454" s="1459"/>
      <c r="CP454" s="1459"/>
      <c r="CQ454" s="1459"/>
      <c r="CR454" s="1459"/>
      <c r="CS454" s="1459"/>
      <c r="CT454" s="1459"/>
      <c r="CU454" s="1459"/>
      <c r="CV454" s="1459"/>
      <c r="CW454" s="1459"/>
      <c r="CX454" s="1459"/>
      <c r="CY454" s="1459"/>
      <c r="CZ454" s="1459"/>
      <c r="DA454" s="1459"/>
      <c r="DB454" s="1459"/>
      <c r="DC454" s="1459"/>
      <c r="DD454" s="1459"/>
      <c r="DE454" s="1459"/>
      <c r="DF454" s="1459"/>
      <c r="DG454" s="1459"/>
      <c r="DH454" s="1459"/>
      <c r="DI454" s="1459"/>
      <c r="DJ454" s="1459"/>
      <c r="DK454" s="1459"/>
      <c r="DL454" s="1459"/>
      <c r="DM454" s="1459"/>
      <c r="DN454" s="1459"/>
      <c r="DO454" s="1459"/>
      <c r="DP454" s="1459"/>
      <c r="DQ454" s="1459"/>
      <c r="DR454" s="1459"/>
      <c r="DS454" s="1459"/>
      <c r="DT454" s="1459"/>
      <c r="DU454" s="1459"/>
      <c r="DV454" s="1459"/>
      <c r="DW454" s="1459"/>
      <c r="DX454" s="1459"/>
      <c r="DY454" s="1459"/>
      <c r="DZ454" s="1459"/>
      <c r="EA454" s="1459"/>
      <c r="EB454" s="1459"/>
      <c r="EC454" s="1459"/>
      <c r="ED454" s="1459"/>
      <c r="EE454" s="1459"/>
      <c r="EF454" s="1459"/>
      <c r="EG454" s="1459"/>
      <c r="EH454" s="1459"/>
      <c r="EI454" s="1459"/>
      <c r="EJ454" s="1459"/>
      <c r="EK454" s="1459"/>
      <c r="EL454" s="1459"/>
      <c r="EM454" s="1459"/>
      <c r="EN454" s="1459"/>
      <c r="EO454" s="1459"/>
      <c r="EP454" s="1459"/>
      <c r="EQ454" s="1459"/>
      <c r="ER454" s="1459"/>
      <c r="ES454" s="1459"/>
      <c r="ET454" s="1459"/>
      <c r="EU454" s="1459"/>
      <c r="EV454" s="1459"/>
      <c r="EW454" s="1459"/>
      <c r="EX454" s="1459"/>
      <c r="EY454" s="1459"/>
      <c r="EZ454" s="1459"/>
      <c r="FA454" s="1459"/>
      <c r="FB454" s="1459"/>
      <c r="FC454" s="1459"/>
      <c r="FD454" s="1459"/>
      <c r="FE454" s="1459"/>
      <c r="FF454" s="1459"/>
      <c r="FG454" s="1459"/>
      <c r="FH454" s="1459"/>
      <c r="FI454" s="1459"/>
      <c r="FJ454" s="1459"/>
      <c r="FK454" s="1459"/>
      <c r="FL454" s="1459"/>
      <c r="FM454" s="1459"/>
      <c r="FN454" s="1459"/>
      <c r="FO454" s="1459"/>
      <c r="FP454" s="1459"/>
      <c r="FQ454" s="1459"/>
      <c r="FR454" s="1459"/>
      <c r="FS454" s="1459"/>
      <c r="FT454" s="1459"/>
      <c r="FU454" s="1459"/>
      <c r="FV454" s="1459"/>
      <c r="FW454" s="1459"/>
      <c r="FX454" s="1459"/>
      <c r="FY454" s="1459"/>
      <c r="FZ454" s="1459"/>
      <c r="GA454" s="1459"/>
      <c r="GB454" s="1459"/>
      <c r="GC454" s="1459"/>
      <c r="GD454" s="1459"/>
      <c r="GE454" s="1459"/>
      <c r="GF454" s="1459"/>
      <c r="GG454" s="1459"/>
      <c r="GH454" s="1459"/>
      <c r="GI454" s="1459"/>
      <c r="GJ454" s="1459"/>
      <c r="GK454" s="1459"/>
      <c r="GL454" s="1459"/>
      <c r="GM454" s="1459"/>
      <c r="GN454" s="1459"/>
      <c r="GO454" s="1459"/>
      <c r="GP454" s="1459"/>
      <c r="GQ454" s="1459"/>
      <c r="GR454" s="1459"/>
      <c r="GS454" s="1459"/>
      <c r="GT454" s="1459"/>
      <c r="GU454" s="1459"/>
      <c r="GV454" s="1459"/>
      <c r="GW454" s="1459"/>
      <c r="GX454" s="1459"/>
      <c r="GY454" s="1459"/>
      <c r="GZ454" s="1459"/>
      <c r="HA454" s="1459"/>
      <c r="HB454" s="1459"/>
      <c r="HC454" s="1459"/>
      <c r="HD454" s="1459"/>
      <c r="HE454" s="1459"/>
      <c r="HF454" s="1459"/>
      <c r="HG454" s="1459"/>
      <c r="HH454" s="1459"/>
      <c r="HI454" s="1459"/>
      <c r="HJ454" s="1459"/>
      <c r="HK454" s="1459"/>
      <c r="HL454" s="1459"/>
      <c r="HM454" s="1459"/>
      <c r="HN454" s="1459"/>
      <c r="HO454" s="1459"/>
      <c r="HP454" s="1459"/>
      <c r="HQ454" s="1459"/>
      <c r="HR454" s="1459"/>
      <c r="HS454" s="1459"/>
      <c r="HT454" s="1459"/>
      <c r="HU454" s="1459"/>
      <c r="HV454" s="1459"/>
      <c r="HW454" s="1459"/>
      <c r="HX454" s="1459"/>
      <c r="HY454" s="1459"/>
      <c r="HZ454" s="1459"/>
      <c r="IA454" s="1459"/>
      <c r="IB454" s="1459"/>
      <c r="IC454" s="1459"/>
      <c r="ID454" s="1459"/>
      <c r="IE454" s="1459"/>
      <c r="IF454" s="1459"/>
      <c r="IG454" s="1459"/>
      <c r="IH454" s="1459"/>
      <c r="II454" s="1459"/>
      <c r="IJ454" s="1459"/>
      <c r="IK454" s="1459"/>
      <c r="IL454" s="1459"/>
      <c r="IM454" s="1459"/>
      <c r="IN454" s="1459"/>
      <c r="IO454" s="1459"/>
      <c r="IP454" s="1459"/>
      <c r="IQ454" s="1459"/>
      <c r="IR454" s="1459"/>
      <c r="IS454" s="1459"/>
      <c r="IT454" s="1459"/>
      <c r="IU454" s="1459"/>
      <c r="IV454" s="1459"/>
      <c r="IW454" s="1459"/>
      <c r="IX454" s="1459"/>
      <c r="IY454" s="1459"/>
      <c r="IZ454" s="1459"/>
      <c r="JA454" s="1459"/>
      <c r="JB454" s="1459"/>
      <c r="JC454" s="1459"/>
      <c r="JD454" s="1459"/>
      <c r="JE454" s="1459"/>
      <c r="JF454" s="1459"/>
      <c r="JG454" s="1459"/>
      <c r="JH454" s="1459"/>
      <c r="JI454" s="1459"/>
      <c r="JJ454" s="1459"/>
      <c r="JK454" s="1459"/>
      <c r="JL454" s="1459"/>
      <c r="JM454" s="1459"/>
      <c r="JN454" s="1459"/>
      <c r="JO454" s="1459"/>
      <c r="JP454" s="1459"/>
      <c r="JQ454" s="1459"/>
      <c r="JR454" s="1459"/>
      <c r="JS454" s="1459"/>
      <c r="JT454" s="1459"/>
      <c r="JU454" s="1459"/>
      <c r="JV454" s="1459"/>
      <c r="JW454" s="1459"/>
      <c r="JX454" s="1459"/>
      <c r="JY454" s="1459"/>
      <c r="JZ454" s="1459"/>
      <c r="KA454" s="1459"/>
      <c r="KB454" s="1459"/>
      <c r="KC454" s="1459"/>
      <c r="KD454" s="1459"/>
      <c r="KE454" s="1459"/>
      <c r="KF454" s="1459"/>
      <c r="KG454" s="1459"/>
      <c r="KH454" s="1459"/>
      <c r="KI454" s="1459"/>
      <c r="KJ454" s="1459"/>
      <c r="KK454" s="1459"/>
      <c r="KL454" s="1459"/>
      <c r="KM454" s="1459"/>
      <c r="KN454" s="1459"/>
      <c r="KO454" s="1459"/>
      <c r="KP454" s="1459"/>
      <c r="KQ454" s="1459"/>
      <c r="KR454" s="1459"/>
      <c r="KS454" s="1459"/>
      <c r="KT454" s="1459"/>
      <c r="KU454" s="1459"/>
      <c r="KV454" s="1459"/>
      <c r="KW454" s="1459"/>
      <c r="KX454" s="1459"/>
      <c r="KY454" s="1459"/>
      <c r="KZ454" s="1459"/>
      <c r="LA454" s="1459"/>
      <c r="LB454" s="1459"/>
      <c r="LC454" s="1459"/>
      <c r="LD454" s="1459"/>
      <c r="LE454" s="1459"/>
      <c r="LF454" s="1459"/>
      <c r="LG454" s="1459"/>
      <c r="LH454" s="1459"/>
      <c r="LI454" s="1459"/>
      <c r="LJ454" s="1459"/>
      <c r="LK454" s="1459"/>
      <c r="LL454" s="1459"/>
      <c r="LM454" s="1459"/>
      <c r="LN454" s="1459"/>
      <c r="LO454" s="1459"/>
      <c r="LP454" s="1459"/>
    </row>
    <row r="455" s="1015" customFormat="1" ht="47" customHeight="1" spans="1:328">
      <c r="A455" s="1864">
        <v>46036</v>
      </c>
      <c r="B455" s="1044" t="s">
        <v>1665</v>
      </c>
      <c r="C455" s="1045" t="s">
        <v>1542</v>
      </c>
      <c r="D455" s="1046">
        <v>4500191234</v>
      </c>
      <c r="E455" s="1047"/>
      <c r="F455" s="1046" t="s">
        <v>1666</v>
      </c>
      <c r="G455" s="1236" t="s">
        <v>1667</v>
      </c>
      <c r="H455" s="1236" t="s">
        <v>1667</v>
      </c>
      <c r="I455" s="1887"/>
      <c r="J455" s="1277">
        <v>96</v>
      </c>
      <c r="K455" s="1068">
        <v>0</v>
      </c>
      <c r="L455" s="1068">
        <v>24</v>
      </c>
      <c r="M455" s="1068">
        <f t="shared" si="332"/>
        <v>4</v>
      </c>
      <c r="N455" s="1284">
        <v>46097</v>
      </c>
      <c r="O455" s="1284">
        <v>46095</v>
      </c>
      <c r="P455" s="1070"/>
      <c r="Q455" s="1096"/>
      <c r="R455" s="1909"/>
      <c r="S455" s="1754">
        <f t="shared" si="349"/>
        <v>-96</v>
      </c>
      <c r="T455" s="1909" t="s">
        <v>1634</v>
      </c>
      <c r="U455" s="1765" t="s">
        <v>829</v>
      </c>
      <c r="V455" s="1887"/>
      <c r="W455" s="1887"/>
      <c r="X455" s="1098">
        <v>46038</v>
      </c>
      <c r="Y455" s="1930" t="s">
        <v>88</v>
      </c>
      <c r="Z455" s="1099" t="s">
        <v>1668</v>
      </c>
      <c r="AA455" s="1099"/>
      <c r="AB455" s="1099"/>
      <c r="AC455" s="1132" t="s">
        <v>1669</v>
      </c>
      <c r="AD455" s="1372" t="s">
        <v>1670</v>
      </c>
      <c r="AE455" s="1383">
        <v>0.84</v>
      </c>
      <c r="AF455" s="1936">
        <f>J455*AE455</f>
        <v>80.64</v>
      </c>
      <c r="AG455" s="1130"/>
      <c r="AH455" s="1131" t="s">
        <v>81</v>
      </c>
      <c r="AI455" s="1131"/>
      <c r="AJ455" s="1131"/>
      <c r="AK455" s="1610">
        <f>J455</f>
        <v>96</v>
      </c>
      <c r="AL455" s="1610"/>
      <c r="AM455" s="1610"/>
      <c r="AN455" s="1610"/>
      <c r="AO455" s="1610"/>
      <c r="AP455" s="1610"/>
      <c r="AQ455" s="1610"/>
      <c r="AR455" s="1610" t="s">
        <v>63</v>
      </c>
      <c r="AS455" s="1610">
        <f t="shared" si="337"/>
        <v>96</v>
      </c>
      <c r="AT455" s="1152"/>
      <c r="AU455" s="1178"/>
      <c r="AV455" s="1178"/>
      <c r="AW455" s="1178"/>
      <c r="AX455" s="1178"/>
      <c r="AY455" s="1178"/>
      <c r="AZ455" s="1178"/>
      <c r="BA455" s="1178">
        <f>J455</f>
        <v>96</v>
      </c>
      <c r="BB455" s="1178"/>
      <c r="BC455" s="1178"/>
      <c r="BD455" s="1178"/>
      <c r="BE455" s="1178"/>
      <c r="BF455" s="1068"/>
      <c r="BG455" s="1458"/>
      <c r="BH455" s="1459"/>
      <c r="BI455" s="1459"/>
      <c r="BJ455" s="1459"/>
      <c r="BK455" s="1459"/>
      <c r="BL455" s="1459"/>
      <c r="BM455" s="1459"/>
      <c r="BN455" s="1459"/>
      <c r="BO455" s="1459"/>
      <c r="BP455" s="1459"/>
      <c r="BQ455" s="1459"/>
      <c r="BR455" s="1459"/>
      <c r="BS455" s="1459"/>
      <c r="BT455" s="1459"/>
      <c r="BU455" s="1459"/>
      <c r="BV455" s="1459"/>
      <c r="BW455" s="1459"/>
      <c r="BX455" s="1459"/>
      <c r="BY455" s="1459"/>
      <c r="BZ455" s="1459"/>
      <c r="CA455" s="1459"/>
      <c r="CB455" s="1459"/>
      <c r="CC455" s="1459"/>
      <c r="CD455" s="1459"/>
      <c r="CE455" s="1459"/>
      <c r="CF455" s="1459"/>
      <c r="CG455" s="1459"/>
      <c r="CH455" s="1459"/>
      <c r="CI455" s="1459"/>
      <c r="CJ455" s="1459"/>
      <c r="CK455" s="1459"/>
      <c r="CL455" s="1459"/>
      <c r="CM455" s="1459"/>
      <c r="CN455" s="1459"/>
      <c r="CO455" s="1459"/>
      <c r="CP455" s="1459"/>
      <c r="CQ455" s="1459"/>
      <c r="CR455" s="1459"/>
      <c r="CS455" s="1459"/>
      <c r="CT455" s="1459"/>
      <c r="CU455" s="1459"/>
      <c r="CV455" s="1459"/>
      <c r="CW455" s="1459"/>
      <c r="CX455" s="1459"/>
      <c r="CY455" s="1459"/>
      <c r="CZ455" s="1459"/>
      <c r="DA455" s="1459"/>
      <c r="DB455" s="1459"/>
      <c r="DC455" s="1459"/>
      <c r="DD455" s="1459"/>
      <c r="DE455" s="1459"/>
      <c r="DF455" s="1459"/>
      <c r="DG455" s="1459"/>
      <c r="DH455" s="1459"/>
      <c r="DI455" s="1459"/>
      <c r="DJ455" s="1459"/>
      <c r="DK455" s="1459"/>
      <c r="DL455" s="1459"/>
      <c r="DM455" s="1459"/>
      <c r="DN455" s="1459"/>
      <c r="DO455" s="1459"/>
      <c r="DP455" s="1459"/>
      <c r="DQ455" s="1459"/>
      <c r="DR455" s="1459"/>
      <c r="DS455" s="1459"/>
      <c r="DT455" s="1459"/>
      <c r="DU455" s="1459"/>
      <c r="DV455" s="1459"/>
      <c r="DW455" s="1459"/>
      <c r="DX455" s="1459"/>
      <c r="DY455" s="1459"/>
      <c r="DZ455" s="1459"/>
      <c r="EA455" s="1459"/>
      <c r="EB455" s="1459"/>
      <c r="EC455" s="1459"/>
      <c r="ED455" s="1459"/>
      <c r="EE455" s="1459"/>
      <c r="EF455" s="1459"/>
      <c r="EG455" s="1459"/>
      <c r="EH455" s="1459"/>
      <c r="EI455" s="1459"/>
      <c r="EJ455" s="1459"/>
      <c r="EK455" s="1459"/>
      <c r="EL455" s="1459"/>
      <c r="EM455" s="1459"/>
      <c r="EN455" s="1459"/>
      <c r="EO455" s="1459"/>
      <c r="EP455" s="1459"/>
      <c r="EQ455" s="1459"/>
      <c r="ER455" s="1459"/>
      <c r="ES455" s="1459"/>
      <c r="ET455" s="1459"/>
      <c r="EU455" s="1459"/>
      <c r="EV455" s="1459"/>
      <c r="EW455" s="1459"/>
      <c r="EX455" s="1459"/>
      <c r="EY455" s="1459"/>
      <c r="EZ455" s="1459"/>
      <c r="FA455" s="1459"/>
      <c r="FB455" s="1459"/>
      <c r="FC455" s="1459"/>
      <c r="FD455" s="1459"/>
      <c r="FE455" s="1459"/>
      <c r="FF455" s="1459"/>
      <c r="FG455" s="1459"/>
      <c r="FH455" s="1459"/>
      <c r="FI455" s="1459"/>
      <c r="FJ455" s="1459"/>
      <c r="FK455" s="1459"/>
      <c r="FL455" s="1459"/>
      <c r="FM455" s="1459"/>
      <c r="FN455" s="1459"/>
      <c r="FO455" s="1459"/>
      <c r="FP455" s="1459"/>
      <c r="FQ455" s="1459"/>
      <c r="FR455" s="1459"/>
      <c r="FS455" s="1459"/>
      <c r="FT455" s="1459"/>
      <c r="FU455" s="1459"/>
      <c r="FV455" s="1459"/>
      <c r="FW455" s="1459"/>
      <c r="FX455" s="1459"/>
      <c r="FY455" s="1459"/>
      <c r="FZ455" s="1459"/>
      <c r="GA455" s="1459"/>
      <c r="GB455" s="1459"/>
      <c r="GC455" s="1459"/>
      <c r="GD455" s="1459"/>
      <c r="GE455" s="1459"/>
      <c r="GF455" s="1459"/>
      <c r="GG455" s="1459"/>
      <c r="GH455" s="1459"/>
      <c r="GI455" s="1459"/>
      <c r="GJ455" s="1459"/>
      <c r="GK455" s="1459"/>
      <c r="GL455" s="1459"/>
      <c r="GM455" s="1459"/>
      <c r="GN455" s="1459"/>
      <c r="GO455" s="1459"/>
      <c r="GP455" s="1459"/>
      <c r="GQ455" s="1459"/>
      <c r="GR455" s="1459"/>
      <c r="GS455" s="1459"/>
      <c r="GT455" s="1459"/>
      <c r="GU455" s="1459"/>
      <c r="GV455" s="1459"/>
      <c r="GW455" s="1459"/>
      <c r="GX455" s="1459"/>
      <c r="GY455" s="1459"/>
      <c r="GZ455" s="1459"/>
      <c r="HA455" s="1459"/>
      <c r="HB455" s="1459"/>
      <c r="HC455" s="1459"/>
      <c r="HD455" s="1459"/>
      <c r="HE455" s="1459"/>
      <c r="HF455" s="1459"/>
      <c r="HG455" s="1459"/>
      <c r="HH455" s="1459"/>
      <c r="HI455" s="1459"/>
      <c r="HJ455" s="1459"/>
      <c r="HK455" s="1459"/>
      <c r="HL455" s="1459"/>
      <c r="HM455" s="1459"/>
      <c r="HN455" s="1459"/>
      <c r="HO455" s="1459"/>
      <c r="HP455" s="1459"/>
      <c r="HQ455" s="1459"/>
      <c r="HR455" s="1459"/>
      <c r="HS455" s="1459"/>
      <c r="HT455" s="1459"/>
      <c r="HU455" s="1459"/>
      <c r="HV455" s="1459"/>
      <c r="HW455" s="1459"/>
      <c r="HX455" s="1459"/>
      <c r="HY455" s="1459"/>
      <c r="HZ455" s="1459"/>
      <c r="IA455" s="1459"/>
      <c r="IB455" s="1459"/>
      <c r="IC455" s="1459"/>
      <c r="ID455" s="1459"/>
      <c r="IE455" s="1459"/>
      <c r="IF455" s="1459"/>
      <c r="IG455" s="1459"/>
      <c r="IH455" s="1459"/>
      <c r="II455" s="1459"/>
      <c r="IJ455" s="1459"/>
      <c r="IK455" s="1459"/>
      <c r="IL455" s="1459"/>
      <c r="IM455" s="1459"/>
      <c r="IN455" s="1459"/>
      <c r="IO455" s="1459"/>
      <c r="IP455" s="1459"/>
      <c r="IQ455" s="1459"/>
      <c r="IR455" s="1459"/>
      <c r="IS455" s="1459"/>
      <c r="IT455" s="1459"/>
      <c r="IU455" s="1459"/>
      <c r="IV455" s="1459"/>
      <c r="IW455" s="1459"/>
      <c r="IX455" s="1459"/>
      <c r="IY455" s="1459"/>
      <c r="IZ455" s="1459"/>
      <c r="JA455" s="1459"/>
      <c r="JB455" s="1459"/>
      <c r="JC455" s="1459"/>
      <c r="JD455" s="1459"/>
      <c r="JE455" s="1459"/>
      <c r="JF455" s="1459"/>
      <c r="JG455" s="1459"/>
      <c r="JH455" s="1459"/>
      <c r="JI455" s="1459"/>
      <c r="JJ455" s="1459"/>
      <c r="JK455" s="1459"/>
      <c r="JL455" s="1459"/>
      <c r="JM455" s="1459"/>
      <c r="JN455" s="1459"/>
      <c r="JO455" s="1459"/>
      <c r="JP455" s="1459"/>
      <c r="JQ455" s="1459"/>
      <c r="JR455" s="1459"/>
      <c r="JS455" s="1459"/>
      <c r="JT455" s="1459"/>
      <c r="JU455" s="1459"/>
      <c r="JV455" s="1459"/>
      <c r="JW455" s="1459"/>
      <c r="JX455" s="1459"/>
      <c r="JY455" s="1459"/>
      <c r="JZ455" s="1459"/>
      <c r="KA455" s="1459"/>
      <c r="KB455" s="1459"/>
      <c r="KC455" s="1459"/>
      <c r="KD455" s="1459"/>
      <c r="KE455" s="1459"/>
      <c r="KF455" s="1459"/>
      <c r="KG455" s="1459"/>
      <c r="KH455" s="1459"/>
      <c r="KI455" s="1459"/>
      <c r="KJ455" s="1459"/>
      <c r="KK455" s="1459"/>
      <c r="KL455" s="1459"/>
      <c r="KM455" s="1459"/>
      <c r="KN455" s="1459"/>
      <c r="KO455" s="1459"/>
      <c r="KP455" s="1459"/>
      <c r="KQ455" s="1459"/>
      <c r="KR455" s="1459"/>
      <c r="KS455" s="1459"/>
      <c r="KT455" s="1459"/>
      <c r="KU455" s="1459"/>
      <c r="KV455" s="1459"/>
      <c r="KW455" s="1459"/>
      <c r="KX455" s="1459"/>
      <c r="KY455" s="1459"/>
      <c r="KZ455" s="1459"/>
      <c r="LA455" s="1459"/>
      <c r="LB455" s="1459"/>
      <c r="LC455" s="1459"/>
      <c r="LD455" s="1459"/>
      <c r="LE455" s="1459"/>
      <c r="LF455" s="1459"/>
      <c r="LG455" s="1459"/>
      <c r="LH455" s="1459"/>
      <c r="LI455" s="1459"/>
      <c r="LJ455" s="1459"/>
      <c r="LK455" s="1459"/>
      <c r="LL455" s="1459"/>
      <c r="LM455" s="1459"/>
      <c r="LN455" s="1459"/>
      <c r="LO455" s="1459"/>
      <c r="LP455" s="1459"/>
    </row>
    <row r="456" s="1015" customFormat="1" ht="47" customHeight="1" spans="1:328">
      <c r="A456" s="1864">
        <v>46036</v>
      </c>
      <c r="B456" s="1044" t="s">
        <v>1665</v>
      </c>
      <c r="C456" s="1045" t="s">
        <v>1542</v>
      </c>
      <c r="D456" s="1046">
        <v>4500191234</v>
      </c>
      <c r="E456" s="1047"/>
      <c r="F456" s="1046" t="s">
        <v>1671</v>
      </c>
      <c r="G456" s="1236" t="s">
        <v>1672</v>
      </c>
      <c r="H456" s="1236" t="s">
        <v>1672</v>
      </c>
      <c r="I456" s="1887"/>
      <c r="J456" s="1277">
        <v>96</v>
      </c>
      <c r="K456" s="1068">
        <v>0</v>
      </c>
      <c r="L456" s="1068">
        <v>24</v>
      </c>
      <c r="M456" s="1068">
        <f t="shared" si="332"/>
        <v>4</v>
      </c>
      <c r="N456" s="1284">
        <v>46097</v>
      </c>
      <c r="O456" s="1284">
        <v>46095</v>
      </c>
      <c r="P456" s="1070"/>
      <c r="Q456" s="1096"/>
      <c r="R456" s="1909"/>
      <c r="S456" s="1754">
        <f t="shared" si="349"/>
        <v>-96</v>
      </c>
      <c r="T456" s="1909" t="s">
        <v>1634</v>
      </c>
      <c r="U456" s="1765" t="s">
        <v>829</v>
      </c>
      <c r="V456" s="1887"/>
      <c r="W456" s="1887"/>
      <c r="X456" s="1098">
        <v>46038</v>
      </c>
      <c r="Y456" s="1930" t="s">
        <v>88</v>
      </c>
      <c r="Z456" s="1099" t="s">
        <v>1668</v>
      </c>
      <c r="AA456" s="1099"/>
      <c r="AB456" s="1099"/>
      <c r="AC456" s="1132" t="s">
        <v>1669</v>
      </c>
      <c r="AD456" s="1372" t="s">
        <v>1670</v>
      </c>
      <c r="AE456" s="1383">
        <v>0.73</v>
      </c>
      <c r="AF456" s="1936">
        <f>J456*AE456</f>
        <v>70.08</v>
      </c>
      <c r="AG456" s="1130"/>
      <c r="AH456" s="1131" t="s">
        <v>81</v>
      </c>
      <c r="AI456" s="1131"/>
      <c r="AJ456" s="1131"/>
      <c r="AK456" s="1610">
        <f>J456</f>
        <v>96</v>
      </c>
      <c r="AL456" s="1610"/>
      <c r="AM456" s="1610"/>
      <c r="AN456" s="1610"/>
      <c r="AO456" s="1610"/>
      <c r="AP456" s="1610"/>
      <c r="AQ456" s="1610"/>
      <c r="AR456" s="1610" t="s">
        <v>63</v>
      </c>
      <c r="AS456" s="1610">
        <f t="shared" si="337"/>
        <v>96</v>
      </c>
      <c r="AT456" s="1152"/>
      <c r="AU456" s="1178"/>
      <c r="AV456" s="1178"/>
      <c r="AW456" s="1178"/>
      <c r="AX456" s="1178"/>
      <c r="AY456" s="1178"/>
      <c r="AZ456" s="1178">
        <f>J456</f>
        <v>96</v>
      </c>
      <c r="BA456" s="1178"/>
      <c r="BB456" s="1178"/>
      <c r="BC456" s="1178"/>
      <c r="BD456" s="1178"/>
      <c r="BE456" s="1178"/>
      <c r="BF456" s="1068"/>
      <c r="BG456" s="1458"/>
      <c r="BH456" s="1459"/>
      <c r="BI456" s="1459"/>
      <c r="BJ456" s="1459"/>
      <c r="BK456" s="1459"/>
      <c r="BL456" s="1459"/>
      <c r="BM456" s="1459"/>
      <c r="BN456" s="1459"/>
      <c r="BO456" s="1459"/>
      <c r="BP456" s="1459"/>
      <c r="BQ456" s="1459"/>
      <c r="BR456" s="1459"/>
      <c r="BS456" s="1459"/>
      <c r="BT456" s="1459"/>
      <c r="BU456" s="1459"/>
      <c r="BV456" s="1459"/>
      <c r="BW456" s="1459"/>
      <c r="BX456" s="1459"/>
      <c r="BY456" s="1459"/>
      <c r="BZ456" s="1459"/>
      <c r="CA456" s="1459"/>
      <c r="CB456" s="1459"/>
      <c r="CC456" s="1459"/>
      <c r="CD456" s="1459"/>
      <c r="CE456" s="1459"/>
      <c r="CF456" s="1459"/>
      <c r="CG456" s="1459"/>
      <c r="CH456" s="1459"/>
      <c r="CI456" s="1459"/>
      <c r="CJ456" s="1459"/>
      <c r="CK456" s="1459"/>
      <c r="CL456" s="1459"/>
      <c r="CM456" s="1459"/>
      <c r="CN456" s="1459"/>
      <c r="CO456" s="1459"/>
      <c r="CP456" s="1459"/>
      <c r="CQ456" s="1459"/>
      <c r="CR456" s="1459"/>
      <c r="CS456" s="1459"/>
      <c r="CT456" s="1459"/>
      <c r="CU456" s="1459"/>
      <c r="CV456" s="1459"/>
      <c r="CW456" s="1459"/>
      <c r="CX456" s="1459"/>
      <c r="CY456" s="1459"/>
      <c r="CZ456" s="1459"/>
      <c r="DA456" s="1459"/>
      <c r="DB456" s="1459"/>
      <c r="DC456" s="1459"/>
      <c r="DD456" s="1459"/>
      <c r="DE456" s="1459"/>
      <c r="DF456" s="1459"/>
      <c r="DG456" s="1459"/>
      <c r="DH456" s="1459"/>
      <c r="DI456" s="1459"/>
      <c r="DJ456" s="1459"/>
      <c r="DK456" s="1459"/>
      <c r="DL456" s="1459"/>
      <c r="DM456" s="1459"/>
      <c r="DN456" s="1459"/>
      <c r="DO456" s="1459"/>
      <c r="DP456" s="1459"/>
      <c r="DQ456" s="1459"/>
      <c r="DR456" s="1459"/>
      <c r="DS456" s="1459"/>
      <c r="DT456" s="1459"/>
      <c r="DU456" s="1459"/>
      <c r="DV456" s="1459"/>
      <c r="DW456" s="1459"/>
      <c r="DX456" s="1459"/>
      <c r="DY456" s="1459"/>
      <c r="DZ456" s="1459"/>
      <c r="EA456" s="1459"/>
      <c r="EB456" s="1459"/>
      <c r="EC456" s="1459"/>
      <c r="ED456" s="1459"/>
      <c r="EE456" s="1459"/>
      <c r="EF456" s="1459"/>
      <c r="EG456" s="1459"/>
      <c r="EH456" s="1459"/>
      <c r="EI456" s="1459"/>
      <c r="EJ456" s="1459"/>
      <c r="EK456" s="1459"/>
      <c r="EL456" s="1459"/>
      <c r="EM456" s="1459"/>
      <c r="EN456" s="1459"/>
      <c r="EO456" s="1459"/>
      <c r="EP456" s="1459"/>
      <c r="EQ456" s="1459"/>
      <c r="ER456" s="1459"/>
      <c r="ES456" s="1459"/>
      <c r="ET456" s="1459"/>
      <c r="EU456" s="1459"/>
      <c r="EV456" s="1459"/>
      <c r="EW456" s="1459"/>
      <c r="EX456" s="1459"/>
      <c r="EY456" s="1459"/>
      <c r="EZ456" s="1459"/>
      <c r="FA456" s="1459"/>
      <c r="FB456" s="1459"/>
      <c r="FC456" s="1459"/>
      <c r="FD456" s="1459"/>
      <c r="FE456" s="1459"/>
      <c r="FF456" s="1459"/>
      <c r="FG456" s="1459"/>
      <c r="FH456" s="1459"/>
      <c r="FI456" s="1459"/>
      <c r="FJ456" s="1459"/>
      <c r="FK456" s="1459"/>
      <c r="FL456" s="1459"/>
      <c r="FM456" s="1459"/>
      <c r="FN456" s="1459"/>
      <c r="FO456" s="1459"/>
      <c r="FP456" s="1459"/>
      <c r="FQ456" s="1459"/>
      <c r="FR456" s="1459"/>
      <c r="FS456" s="1459"/>
      <c r="FT456" s="1459"/>
      <c r="FU456" s="1459"/>
      <c r="FV456" s="1459"/>
      <c r="FW456" s="1459"/>
      <c r="FX456" s="1459"/>
      <c r="FY456" s="1459"/>
      <c r="FZ456" s="1459"/>
      <c r="GA456" s="1459"/>
      <c r="GB456" s="1459"/>
      <c r="GC456" s="1459"/>
      <c r="GD456" s="1459"/>
      <c r="GE456" s="1459"/>
      <c r="GF456" s="1459"/>
      <c r="GG456" s="1459"/>
      <c r="GH456" s="1459"/>
      <c r="GI456" s="1459"/>
      <c r="GJ456" s="1459"/>
      <c r="GK456" s="1459"/>
      <c r="GL456" s="1459"/>
      <c r="GM456" s="1459"/>
      <c r="GN456" s="1459"/>
      <c r="GO456" s="1459"/>
      <c r="GP456" s="1459"/>
      <c r="GQ456" s="1459"/>
      <c r="GR456" s="1459"/>
      <c r="GS456" s="1459"/>
      <c r="GT456" s="1459"/>
      <c r="GU456" s="1459"/>
      <c r="GV456" s="1459"/>
      <c r="GW456" s="1459"/>
      <c r="GX456" s="1459"/>
      <c r="GY456" s="1459"/>
      <c r="GZ456" s="1459"/>
      <c r="HA456" s="1459"/>
      <c r="HB456" s="1459"/>
      <c r="HC456" s="1459"/>
      <c r="HD456" s="1459"/>
      <c r="HE456" s="1459"/>
      <c r="HF456" s="1459"/>
      <c r="HG456" s="1459"/>
      <c r="HH456" s="1459"/>
      <c r="HI456" s="1459"/>
      <c r="HJ456" s="1459"/>
      <c r="HK456" s="1459"/>
      <c r="HL456" s="1459"/>
      <c r="HM456" s="1459"/>
      <c r="HN456" s="1459"/>
      <c r="HO456" s="1459"/>
      <c r="HP456" s="1459"/>
      <c r="HQ456" s="1459"/>
      <c r="HR456" s="1459"/>
      <c r="HS456" s="1459"/>
      <c r="HT456" s="1459"/>
      <c r="HU456" s="1459"/>
      <c r="HV456" s="1459"/>
      <c r="HW456" s="1459"/>
      <c r="HX456" s="1459"/>
      <c r="HY456" s="1459"/>
      <c r="HZ456" s="1459"/>
      <c r="IA456" s="1459"/>
      <c r="IB456" s="1459"/>
      <c r="IC456" s="1459"/>
      <c r="ID456" s="1459"/>
      <c r="IE456" s="1459"/>
      <c r="IF456" s="1459"/>
      <c r="IG456" s="1459"/>
      <c r="IH456" s="1459"/>
      <c r="II456" s="1459"/>
      <c r="IJ456" s="1459"/>
      <c r="IK456" s="1459"/>
      <c r="IL456" s="1459"/>
      <c r="IM456" s="1459"/>
      <c r="IN456" s="1459"/>
      <c r="IO456" s="1459"/>
      <c r="IP456" s="1459"/>
      <c r="IQ456" s="1459"/>
      <c r="IR456" s="1459"/>
      <c r="IS456" s="1459"/>
      <c r="IT456" s="1459"/>
      <c r="IU456" s="1459"/>
      <c r="IV456" s="1459"/>
      <c r="IW456" s="1459"/>
      <c r="IX456" s="1459"/>
      <c r="IY456" s="1459"/>
      <c r="IZ456" s="1459"/>
      <c r="JA456" s="1459"/>
      <c r="JB456" s="1459"/>
      <c r="JC456" s="1459"/>
      <c r="JD456" s="1459"/>
      <c r="JE456" s="1459"/>
      <c r="JF456" s="1459"/>
      <c r="JG456" s="1459"/>
      <c r="JH456" s="1459"/>
      <c r="JI456" s="1459"/>
      <c r="JJ456" s="1459"/>
      <c r="JK456" s="1459"/>
      <c r="JL456" s="1459"/>
      <c r="JM456" s="1459"/>
      <c r="JN456" s="1459"/>
      <c r="JO456" s="1459"/>
      <c r="JP456" s="1459"/>
      <c r="JQ456" s="1459"/>
      <c r="JR456" s="1459"/>
      <c r="JS456" s="1459"/>
      <c r="JT456" s="1459"/>
      <c r="JU456" s="1459"/>
      <c r="JV456" s="1459"/>
      <c r="JW456" s="1459"/>
      <c r="JX456" s="1459"/>
      <c r="JY456" s="1459"/>
      <c r="JZ456" s="1459"/>
      <c r="KA456" s="1459"/>
      <c r="KB456" s="1459"/>
      <c r="KC456" s="1459"/>
      <c r="KD456" s="1459"/>
      <c r="KE456" s="1459"/>
      <c r="KF456" s="1459"/>
      <c r="KG456" s="1459"/>
      <c r="KH456" s="1459"/>
      <c r="KI456" s="1459"/>
      <c r="KJ456" s="1459"/>
      <c r="KK456" s="1459"/>
      <c r="KL456" s="1459"/>
      <c r="KM456" s="1459"/>
      <c r="KN456" s="1459"/>
      <c r="KO456" s="1459"/>
      <c r="KP456" s="1459"/>
      <c r="KQ456" s="1459"/>
      <c r="KR456" s="1459"/>
      <c r="KS456" s="1459"/>
      <c r="KT456" s="1459"/>
      <c r="KU456" s="1459"/>
      <c r="KV456" s="1459"/>
      <c r="KW456" s="1459"/>
      <c r="KX456" s="1459"/>
      <c r="KY456" s="1459"/>
      <c r="KZ456" s="1459"/>
      <c r="LA456" s="1459"/>
      <c r="LB456" s="1459"/>
      <c r="LC456" s="1459"/>
      <c r="LD456" s="1459"/>
      <c r="LE456" s="1459"/>
      <c r="LF456" s="1459"/>
      <c r="LG456" s="1459"/>
      <c r="LH456" s="1459"/>
      <c r="LI456" s="1459"/>
      <c r="LJ456" s="1459"/>
      <c r="LK456" s="1459"/>
      <c r="LL456" s="1459"/>
      <c r="LM456" s="1459"/>
      <c r="LN456" s="1459"/>
      <c r="LO456" s="1459"/>
      <c r="LP456" s="1459"/>
    </row>
    <row r="457" s="1015" customFormat="1" ht="47" customHeight="1" spans="1:328">
      <c r="A457" s="1864">
        <v>46036</v>
      </c>
      <c r="B457" s="1044" t="s">
        <v>1665</v>
      </c>
      <c r="C457" s="1045" t="s">
        <v>1542</v>
      </c>
      <c r="D457" s="1046">
        <v>4500191234</v>
      </c>
      <c r="E457" s="1047"/>
      <c r="F457" s="1046" t="s">
        <v>1673</v>
      </c>
      <c r="G457" s="1236" t="s">
        <v>1674</v>
      </c>
      <c r="H457" s="1236" t="s">
        <v>1674</v>
      </c>
      <c r="I457" s="1887"/>
      <c r="J457" s="1277">
        <v>96</v>
      </c>
      <c r="K457" s="1068">
        <v>0</v>
      </c>
      <c r="L457" s="1068">
        <v>24</v>
      </c>
      <c r="M457" s="1068">
        <f t="shared" si="332"/>
        <v>4</v>
      </c>
      <c r="N457" s="1284">
        <v>46097</v>
      </c>
      <c r="O457" s="1284">
        <v>46095</v>
      </c>
      <c r="P457" s="1070"/>
      <c r="Q457" s="1096"/>
      <c r="R457" s="1909"/>
      <c r="S457" s="1754">
        <f t="shared" si="349"/>
        <v>-96</v>
      </c>
      <c r="T457" s="1909" t="s">
        <v>1634</v>
      </c>
      <c r="U457" s="1765" t="s">
        <v>829</v>
      </c>
      <c r="V457" s="1887"/>
      <c r="W457" s="1887"/>
      <c r="X457" s="1098">
        <v>46038</v>
      </c>
      <c r="Y457" s="1930" t="s">
        <v>88</v>
      </c>
      <c r="Z457" s="1099" t="s">
        <v>1668</v>
      </c>
      <c r="AA457" s="1099"/>
      <c r="AB457" s="1099"/>
      <c r="AC457" s="1132" t="s">
        <v>1669</v>
      </c>
      <c r="AD457" s="1372" t="s">
        <v>1670</v>
      </c>
      <c r="AE457" s="1383">
        <v>0.8</v>
      </c>
      <c r="AF457" s="1936">
        <f>J457*AE457</f>
        <v>76.8</v>
      </c>
      <c r="AG457" s="1130"/>
      <c r="AH457" s="1131" t="s">
        <v>81</v>
      </c>
      <c r="AI457" s="1131"/>
      <c r="AJ457" s="1131"/>
      <c r="AK457" s="1610">
        <f>J457</f>
        <v>96</v>
      </c>
      <c r="AL457" s="1610"/>
      <c r="AM457" s="1610"/>
      <c r="AN457" s="1610"/>
      <c r="AO457" s="1610"/>
      <c r="AP457" s="1610"/>
      <c r="AQ457" s="1610"/>
      <c r="AR457" s="1610" t="s">
        <v>63</v>
      </c>
      <c r="AS457" s="1610">
        <f t="shared" si="337"/>
        <v>96</v>
      </c>
      <c r="AT457" s="1152"/>
      <c r="AU457" s="1178"/>
      <c r="AV457" s="1178"/>
      <c r="AW457" s="1178"/>
      <c r="AX457" s="1178"/>
      <c r="AY457" s="1178">
        <f>J457</f>
        <v>96</v>
      </c>
      <c r="AZ457" s="1178"/>
      <c r="BA457" s="1178"/>
      <c r="BB457" s="1178"/>
      <c r="BC457" s="1178"/>
      <c r="BD457" s="1178"/>
      <c r="BE457" s="1178"/>
      <c r="BF457" s="1068"/>
      <c r="BG457" s="1458"/>
      <c r="BH457" s="1459"/>
      <c r="BI457" s="1459"/>
      <c r="BJ457" s="1459"/>
      <c r="BK457" s="1459"/>
      <c r="BL457" s="1459"/>
      <c r="BM457" s="1459"/>
      <c r="BN457" s="1459"/>
      <c r="BO457" s="1459"/>
      <c r="BP457" s="1459"/>
      <c r="BQ457" s="1459"/>
      <c r="BR457" s="1459"/>
      <c r="BS457" s="1459"/>
      <c r="BT457" s="1459"/>
      <c r="BU457" s="1459"/>
      <c r="BV457" s="1459"/>
      <c r="BW457" s="1459"/>
      <c r="BX457" s="1459"/>
      <c r="BY457" s="1459"/>
      <c r="BZ457" s="1459"/>
      <c r="CA457" s="1459"/>
      <c r="CB457" s="1459"/>
      <c r="CC457" s="1459"/>
      <c r="CD457" s="1459"/>
      <c r="CE457" s="1459"/>
      <c r="CF457" s="1459"/>
      <c r="CG457" s="1459"/>
      <c r="CH457" s="1459"/>
      <c r="CI457" s="1459"/>
      <c r="CJ457" s="1459"/>
      <c r="CK457" s="1459"/>
      <c r="CL457" s="1459"/>
      <c r="CM457" s="1459"/>
      <c r="CN457" s="1459"/>
      <c r="CO457" s="1459"/>
      <c r="CP457" s="1459"/>
      <c r="CQ457" s="1459"/>
      <c r="CR457" s="1459"/>
      <c r="CS457" s="1459"/>
      <c r="CT457" s="1459"/>
      <c r="CU457" s="1459"/>
      <c r="CV457" s="1459"/>
      <c r="CW457" s="1459"/>
      <c r="CX457" s="1459"/>
      <c r="CY457" s="1459"/>
      <c r="CZ457" s="1459"/>
      <c r="DA457" s="1459"/>
      <c r="DB457" s="1459"/>
      <c r="DC457" s="1459"/>
      <c r="DD457" s="1459"/>
      <c r="DE457" s="1459"/>
      <c r="DF457" s="1459"/>
      <c r="DG457" s="1459"/>
      <c r="DH457" s="1459"/>
      <c r="DI457" s="1459"/>
      <c r="DJ457" s="1459"/>
      <c r="DK457" s="1459"/>
      <c r="DL457" s="1459"/>
      <c r="DM457" s="1459"/>
      <c r="DN457" s="1459"/>
      <c r="DO457" s="1459"/>
      <c r="DP457" s="1459"/>
      <c r="DQ457" s="1459"/>
      <c r="DR457" s="1459"/>
      <c r="DS457" s="1459"/>
      <c r="DT457" s="1459"/>
      <c r="DU457" s="1459"/>
      <c r="DV457" s="1459"/>
      <c r="DW457" s="1459"/>
      <c r="DX457" s="1459"/>
      <c r="DY457" s="1459"/>
      <c r="DZ457" s="1459"/>
      <c r="EA457" s="1459"/>
      <c r="EB457" s="1459"/>
      <c r="EC457" s="1459"/>
      <c r="ED457" s="1459"/>
      <c r="EE457" s="1459"/>
      <c r="EF457" s="1459"/>
      <c r="EG457" s="1459"/>
      <c r="EH457" s="1459"/>
      <c r="EI457" s="1459"/>
      <c r="EJ457" s="1459"/>
      <c r="EK457" s="1459"/>
      <c r="EL457" s="1459"/>
      <c r="EM457" s="1459"/>
      <c r="EN457" s="1459"/>
      <c r="EO457" s="1459"/>
      <c r="EP457" s="1459"/>
      <c r="EQ457" s="1459"/>
      <c r="ER457" s="1459"/>
      <c r="ES457" s="1459"/>
      <c r="ET457" s="1459"/>
      <c r="EU457" s="1459"/>
      <c r="EV457" s="1459"/>
      <c r="EW457" s="1459"/>
      <c r="EX457" s="1459"/>
      <c r="EY457" s="1459"/>
      <c r="EZ457" s="1459"/>
      <c r="FA457" s="1459"/>
      <c r="FB457" s="1459"/>
      <c r="FC457" s="1459"/>
      <c r="FD457" s="1459"/>
      <c r="FE457" s="1459"/>
      <c r="FF457" s="1459"/>
      <c r="FG457" s="1459"/>
      <c r="FH457" s="1459"/>
      <c r="FI457" s="1459"/>
      <c r="FJ457" s="1459"/>
      <c r="FK457" s="1459"/>
      <c r="FL457" s="1459"/>
      <c r="FM457" s="1459"/>
      <c r="FN457" s="1459"/>
      <c r="FO457" s="1459"/>
      <c r="FP457" s="1459"/>
      <c r="FQ457" s="1459"/>
      <c r="FR457" s="1459"/>
      <c r="FS457" s="1459"/>
      <c r="FT457" s="1459"/>
      <c r="FU457" s="1459"/>
      <c r="FV457" s="1459"/>
      <c r="FW457" s="1459"/>
      <c r="FX457" s="1459"/>
      <c r="FY457" s="1459"/>
      <c r="FZ457" s="1459"/>
      <c r="GA457" s="1459"/>
      <c r="GB457" s="1459"/>
      <c r="GC457" s="1459"/>
      <c r="GD457" s="1459"/>
      <c r="GE457" s="1459"/>
      <c r="GF457" s="1459"/>
      <c r="GG457" s="1459"/>
      <c r="GH457" s="1459"/>
      <c r="GI457" s="1459"/>
      <c r="GJ457" s="1459"/>
      <c r="GK457" s="1459"/>
      <c r="GL457" s="1459"/>
      <c r="GM457" s="1459"/>
      <c r="GN457" s="1459"/>
      <c r="GO457" s="1459"/>
      <c r="GP457" s="1459"/>
      <c r="GQ457" s="1459"/>
      <c r="GR457" s="1459"/>
      <c r="GS457" s="1459"/>
      <c r="GT457" s="1459"/>
      <c r="GU457" s="1459"/>
      <c r="GV457" s="1459"/>
      <c r="GW457" s="1459"/>
      <c r="GX457" s="1459"/>
      <c r="GY457" s="1459"/>
      <c r="GZ457" s="1459"/>
      <c r="HA457" s="1459"/>
      <c r="HB457" s="1459"/>
      <c r="HC457" s="1459"/>
      <c r="HD457" s="1459"/>
      <c r="HE457" s="1459"/>
      <c r="HF457" s="1459"/>
      <c r="HG457" s="1459"/>
      <c r="HH457" s="1459"/>
      <c r="HI457" s="1459"/>
      <c r="HJ457" s="1459"/>
      <c r="HK457" s="1459"/>
      <c r="HL457" s="1459"/>
      <c r="HM457" s="1459"/>
      <c r="HN457" s="1459"/>
      <c r="HO457" s="1459"/>
      <c r="HP457" s="1459"/>
      <c r="HQ457" s="1459"/>
      <c r="HR457" s="1459"/>
      <c r="HS457" s="1459"/>
      <c r="HT457" s="1459"/>
      <c r="HU457" s="1459"/>
      <c r="HV457" s="1459"/>
      <c r="HW457" s="1459"/>
      <c r="HX457" s="1459"/>
      <c r="HY457" s="1459"/>
      <c r="HZ457" s="1459"/>
      <c r="IA457" s="1459"/>
      <c r="IB457" s="1459"/>
      <c r="IC457" s="1459"/>
      <c r="ID457" s="1459"/>
      <c r="IE457" s="1459"/>
      <c r="IF457" s="1459"/>
      <c r="IG457" s="1459"/>
      <c r="IH457" s="1459"/>
      <c r="II457" s="1459"/>
      <c r="IJ457" s="1459"/>
      <c r="IK457" s="1459"/>
      <c r="IL457" s="1459"/>
      <c r="IM457" s="1459"/>
      <c r="IN457" s="1459"/>
      <c r="IO457" s="1459"/>
      <c r="IP457" s="1459"/>
      <c r="IQ457" s="1459"/>
      <c r="IR457" s="1459"/>
      <c r="IS457" s="1459"/>
      <c r="IT457" s="1459"/>
      <c r="IU457" s="1459"/>
      <c r="IV457" s="1459"/>
      <c r="IW457" s="1459"/>
      <c r="IX457" s="1459"/>
      <c r="IY457" s="1459"/>
      <c r="IZ457" s="1459"/>
      <c r="JA457" s="1459"/>
      <c r="JB457" s="1459"/>
      <c r="JC457" s="1459"/>
      <c r="JD457" s="1459"/>
      <c r="JE457" s="1459"/>
      <c r="JF457" s="1459"/>
      <c r="JG457" s="1459"/>
      <c r="JH457" s="1459"/>
      <c r="JI457" s="1459"/>
      <c r="JJ457" s="1459"/>
      <c r="JK457" s="1459"/>
      <c r="JL457" s="1459"/>
      <c r="JM457" s="1459"/>
      <c r="JN457" s="1459"/>
      <c r="JO457" s="1459"/>
      <c r="JP457" s="1459"/>
      <c r="JQ457" s="1459"/>
      <c r="JR457" s="1459"/>
      <c r="JS457" s="1459"/>
      <c r="JT457" s="1459"/>
      <c r="JU457" s="1459"/>
      <c r="JV457" s="1459"/>
      <c r="JW457" s="1459"/>
      <c r="JX457" s="1459"/>
      <c r="JY457" s="1459"/>
      <c r="JZ457" s="1459"/>
      <c r="KA457" s="1459"/>
      <c r="KB457" s="1459"/>
      <c r="KC457" s="1459"/>
      <c r="KD457" s="1459"/>
      <c r="KE457" s="1459"/>
      <c r="KF457" s="1459"/>
      <c r="KG457" s="1459"/>
      <c r="KH457" s="1459"/>
      <c r="KI457" s="1459"/>
      <c r="KJ457" s="1459"/>
      <c r="KK457" s="1459"/>
      <c r="KL457" s="1459"/>
      <c r="KM457" s="1459"/>
      <c r="KN457" s="1459"/>
      <c r="KO457" s="1459"/>
      <c r="KP457" s="1459"/>
      <c r="KQ457" s="1459"/>
      <c r="KR457" s="1459"/>
      <c r="KS457" s="1459"/>
      <c r="KT457" s="1459"/>
      <c r="KU457" s="1459"/>
      <c r="KV457" s="1459"/>
      <c r="KW457" s="1459"/>
      <c r="KX457" s="1459"/>
      <c r="KY457" s="1459"/>
      <c r="KZ457" s="1459"/>
      <c r="LA457" s="1459"/>
      <c r="LB457" s="1459"/>
      <c r="LC457" s="1459"/>
      <c r="LD457" s="1459"/>
      <c r="LE457" s="1459"/>
      <c r="LF457" s="1459"/>
      <c r="LG457" s="1459"/>
      <c r="LH457" s="1459"/>
      <c r="LI457" s="1459"/>
      <c r="LJ457" s="1459"/>
      <c r="LK457" s="1459"/>
      <c r="LL457" s="1459"/>
      <c r="LM457" s="1459"/>
      <c r="LN457" s="1459"/>
      <c r="LO457" s="1459"/>
      <c r="LP457" s="1459"/>
    </row>
    <row r="458" s="1014" customFormat="1" ht="47" customHeight="1" spans="1:328">
      <c r="A458" s="1864">
        <v>46058</v>
      </c>
      <c r="B458" s="1044"/>
      <c r="C458" s="1045"/>
      <c r="D458" s="1046" t="s">
        <v>1675</v>
      </c>
      <c r="E458" s="1047"/>
      <c r="F458" s="1046" t="s">
        <v>1676</v>
      </c>
      <c r="G458" s="1863" t="s">
        <v>76</v>
      </c>
      <c r="H458" s="1236" t="s">
        <v>76</v>
      </c>
      <c r="I458" s="1887" t="s">
        <v>77</v>
      </c>
      <c r="J458" s="1277">
        <v>480</v>
      </c>
      <c r="K458" s="1068">
        <v>0</v>
      </c>
      <c r="L458" s="1068">
        <v>96</v>
      </c>
      <c r="M458" s="1068">
        <f t="shared" si="332"/>
        <v>5</v>
      </c>
      <c r="N458" s="1284">
        <v>46100</v>
      </c>
      <c r="O458" s="1284">
        <v>46098</v>
      </c>
      <c r="P458" s="1070"/>
      <c r="Q458" s="1096"/>
      <c r="R458" s="1909"/>
      <c r="S458" s="1754">
        <f t="shared" si="349"/>
        <v>-480</v>
      </c>
      <c r="T458" s="1909" t="s">
        <v>88</v>
      </c>
      <c r="U458" s="1765"/>
      <c r="V458" s="1887"/>
      <c r="W458" s="1880" t="s">
        <v>111</v>
      </c>
      <c r="X458" s="1098"/>
      <c r="Y458" s="1099"/>
      <c r="Z458" s="1099"/>
      <c r="AA458" s="1099"/>
      <c r="AB458" s="1099"/>
      <c r="AC458" s="1126" t="s">
        <v>1677</v>
      </c>
      <c r="AD458" s="1372" t="s">
        <v>1678</v>
      </c>
      <c r="AE458" s="1383"/>
      <c r="AF458" s="1936"/>
      <c r="AG458" s="1130"/>
      <c r="AH458" s="1131"/>
      <c r="AI458" s="1131"/>
      <c r="AJ458" s="1131"/>
      <c r="AK458" s="1610">
        <f>J458</f>
        <v>480</v>
      </c>
      <c r="AL458" s="1610"/>
      <c r="AM458" s="1610">
        <f>J458/24</f>
        <v>20</v>
      </c>
      <c r="AN458" s="1610"/>
      <c r="AO458" s="1610"/>
      <c r="AP458" s="1610"/>
      <c r="AQ458" s="1610"/>
      <c r="AR458" s="1610" t="s">
        <v>63</v>
      </c>
      <c r="AS458" s="1610">
        <f t="shared" si="337"/>
        <v>480</v>
      </c>
      <c r="AT458" s="1152"/>
      <c r="AU458" s="1178">
        <f>J458/9</f>
        <v>53.3333333333333</v>
      </c>
      <c r="AV458" s="1178">
        <f>J458/9</f>
        <v>53.3333333333333</v>
      </c>
      <c r="AW458" s="1178">
        <f>J458/9</f>
        <v>53.3333333333333</v>
      </c>
      <c r="AX458" s="1178">
        <f>J458/9</f>
        <v>53.3333333333333</v>
      </c>
      <c r="AY458" s="1178">
        <f>J458/9</f>
        <v>53.3333333333333</v>
      </c>
      <c r="AZ458" s="1178">
        <f>J458/9</f>
        <v>53.3333333333333</v>
      </c>
      <c r="BA458" s="1178">
        <f>J458/9</f>
        <v>53.3333333333333</v>
      </c>
      <c r="BB458" s="1178">
        <f>J458/9</f>
        <v>53.3333333333333</v>
      </c>
      <c r="BC458" s="1178">
        <f>J458/9</f>
        <v>53.3333333333333</v>
      </c>
      <c r="BD458" s="1178">
        <f>J458*23/24/COUNT(AU458:BC458)</f>
        <v>51.1111111111111</v>
      </c>
      <c r="BE458" s="1178">
        <f>J458/24/COUNT(AU458:BC458)</f>
        <v>2.22222222222222</v>
      </c>
      <c r="BF458" s="1068"/>
      <c r="BG458" s="1456"/>
      <c r="BH458" s="1457"/>
      <c r="BI458" s="1457"/>
      <c r="BJ458" s="1457"/>
      <c r="BK458" s="1457"/>
      <c r="BL458" s="1457"/>
      <c r="BM458" s="1457"/>
      <c r="BN458" s="1457"/>
      <c r="BO458" s="1457"/>
      <c r="BP458" s="1457"/>
      <c r="BQ458" s="1457"/>
      <c r="BR458" s="1457"/>
      <c r="BS458" s="1457"/>
      <c r="BT458" s="1457"/>
      <c r="BU458" s="1457"/>
      <c r="BV458" s="1457"/>
      <c r="BW458" s="1457"/>
      <c r="BX458" s="1457"/>
      <c r="BY458" s="1457"/>
      <c r="BZ458" s="1457"/>
      <c r="CA458" s="1457"/>
      <c r="CB458" s="1457"/>
      <c r="CC458" s="1457"/>
      <c r="CD458" s="1457"/>
      <c r="CE458" s="1457"/>
      <c r="CF458" s="1457"/>
      <c r="CG458" s="1457"/>
      <c r="CH458" s="1457"/>
      <c r="CI458" s="1457"/>
      <c r="CJ458" s="1457"/>
      <c r="CK458" s="1457"/>
      <c r="CL458" s="1457"/>
      <c r="CM458" s="1457"/>
      <c r="CN458" s="1457"/>
      <c r="CO458" s="1457"/>
      <c r="CP458" s="1457"/>
      <c r="CQ458" s="1457"/>
      <c r="CR458" s="1457"/>
      <c r="CS458" s="1457"/>
      <c r="CT458" s="1457"/>
      <c r="CU458" s="1457"/>
      <c r="CV458" s="1457"/>
      <c r="CW458" s="1457"/>
      <c r="CX458" s="1457"/>
      <c r="CY458" s="1457"/>
      <c r="CZ458" s="1457"/>
      <c r="DA458" s="1457"/>
      <c r="DB458" s="1457"/>
      <c r="DC458" s="1457"/>
      <c r="DD458" s="1457"/>
      <c r="DE458" s="1457"/>
      <c r="DF458" s="1457"/>
      <c r="DG458" s="1457"/>
      <c r="DH458" s="1457"/>
      <c r="DI458" s="1457"/>
      <c r="DJ458" s="1457"/>
      <c r="DK458" s="1457"/>
      <c r="DL458" s="1457"/>
      <c r="DM458" s="1457"/>
      <c r="DN458" s="1457"/>
      <c r="DO458" s="1457"/>
      <c r="DP458" s="1457"/>
      <c r="DQ458" s="1457"/>
      <c r="DR458" s="1457"/>
      <c r="DS458" s="1457"/>
      <c r="DT458" s="1457"/>
      <c r="DU458" s="1457"/>
      <c r="DV458" s="1457"/>
      <c r="DW458" s="1457"/>
      <c r="DX458" s="1457"/>
      <c r="DY458" s="1457"/>
      <c r="DZ458" s="1457"/>
      <c r="EA458" s="1457"/>
      <c r="EB458" s="1457"/>
      <c r="EC458" s="1457"/>
      <c r="ED458" s="1457"/>
      <c r="EE458" s="1457"/>
      <c r="EF458" s="1457"/>
      <c r="EG458" s="1457"/>
      <c r="EH458" s="1457"/>
      <c r="EI458" s="1457"/>
      <c r="EJ458" s="1457"/>
      <c r="EK458" s="1457"/>
      <c r="EL458" s="1457"/>
      <c r="EM458" s="1457"/>
      <c r="EN458" s="1457"/>
      <c r="EO458" s="1457"/>
      <c r="EP458" s="1457"/>
      <c r="EQ458" s="1457"/>
      <c r="ER458" s="1457"/>
      <c r="ES458" s="1457"/>
      <c r="ET458" s="1457"/>
      <c r="EU458" s="1457"/>
      <c r="EV458" s="1457"/>
      <c r="EW458" s="1457"/>
      <c r="EX458" s="1457"/>
      <c r="EY458" s="1457"/>
      <c r="EZ458" s="1457"/>
      <c r="FA458" s="1457"/>
      <c r="FB458" s="1457"/>
      <c r="FC458" s="1457"/>
      <c r="FD458" s="1457"/>
      <c r="FE458" s="1457"/>
      <c r="FF458" s="1457"/>
      <c r="FG458" s="1457"/>
      <c r="FH458" s="1457"/>
      <c r="FI458" s="1457"/>
      <c r="FJ458" s="1457"/>
      <c r="FK458" s="1457"/>
      <c r="FL458" s="1457"/>
      <c r="FM458" s="1457"/>
      <c r="FN458" s="1457"/>
      <c r="FO458" s="1457"/>
      <c r="FP458" s="1457"/>
      <c r="FQ458" s="1457"/>
      <c r="FR458" s="1457"/>
      <c r="FS458" s="1457"/>
      <c r="FT458" s="1457"/>
      <c r="FU458" s="1457"/>
      <c r="FV458" s="1457"/>
      <c r="FW458" s="1457"/>
      <c r="FX458" s="1457"/>
      <c r="FY458" s="1457"/>
      <c r="FZ458" s="1457"/>
      <c r="GA458" s="1457"/>
      <c r="GB458" s="1457"/>
      <c r="GC458" s="1457"/>
      <c r="GD458" s="1457"/>
      <c r="GE458" s="1457"/>
      <c r="GF458" s="1457"/>
      <c r="GG458" s="1457"/>
      <c r="GH458" s="1457"/>
      <c r="GI458" s="1457"/>
      <c r="GJ458" s="1457"/>
      <c r="GK458" s="1457"/>
      <c r="GL458" s="1457"/>
      <c r="GM458" s="1457"/>
      <c r="GN458" s="1457"/>
      <c r="GO458" s="1457"/>
      <c r="GP458" s="1457"/>
      <c r="GQ458" s="1457"/>
      <c r="GR458" s="1457"/>
      <c r="GS458" s="1457"/>
      <c r="GT458" s="1457"/>
      <c r="GU458" s="1457"/>
      <c r="GV458" s="1457"/>
      <c r="GW458" s="1457"/>
      <c r="GX458" s="1457"/>
      <c r="GY458" s="1457"/>
      <c r="GZ458" s="1457"/>
      <c r="HA458" s="1457"/>
      <c r="HB458" s="1457"/>
      <c r="HC458" s="1457"/>
      <c r="HD458" s="1457"/>
      <c r="HE458" s="1457"/>
      <c r="HF458" s="1457"/>
      <c r="HG458" s="1457"/>
      <c r="HH458" s="1457"/>
      <c r="HI458" s="1457"/>
      <c r="HJ458" s="1457"/>
      <c r="HK458" s="1457"/>
      <c r="HL458" s="1457"/>
      <c r="HM458" s="1457"/>
      <c r="HN458" s="1457"/>
      <c r="HO458" s="1457"/>
      <c r="HP458" s="1457"/>
      <c r="HQ458" s="1457"/>
      <c r="HR458" s="1457"/>
      <c r="HS458" s="1457"/>
      <c r="HT458" s="1457"/>
      <c r="HU458" s="1457"/>
      <c r="HV458" s="1457"/>
      <c r="HW458" s="1457"/>
      <c r="HX458" s="1457"/>
      <c r="HY458" s="1457"/>
      <c r="HZ458" s="1457"/>
      <c r="IA458" s="1457"/>
      <c r="IB458" s="1457"/>
      <c r="IC458" s="1457"/>
      <c r="ID458" s="1457"/>
      <c r="IE458" s="1457"/>
      <c r="IF458" s="1457"/>
      <c r="IG458" s="1457"/>
      <c r="IH458" s="1457"/>
      <c r="II458" s="1457"/>
      <c r="IJ458" s="1457"/>
      <c r="IK458" s="1457"/>
      <c r="IL458" s="1457"/>
      <c r="IM458" s="1457"/>
      <c r="IN458" s="1457"/>
      <c r="IO458" s="1457"/>
      <c r="IP458" s="1457"/>
      <c r="IQ458" s="1457"/>
      <c r="IR458" s="1457"/>
      <c r="IS458" s="1457"/>
      <c r="IT458" s="1457"/>
      <c r="IU458" s="1457"/>
      <c r="IV458" s="1457"/>
      <c r="IW458" s="1457"/>
      <c r="IX458" s="1457"/>
      <c r="IY458" s="1457"/>
      <c r="IZ458" s="1457"/>
      <c r="JA458" s="1457"/>
      <c r="JB458" s="1457"/>
      <c r="JC458" s="1457"/>
      <c r="JD458" s="1457"/>
      <c r="JE458" s="1457"/>
      <c r="JF458" s="1457"/>
      <c r="JG458" s="1457"/>
      <c r="JH458" s="1457"/>
      <c r="JI458" s="1457"/>
      <c r="JJ458" s="1457"/>
      <c r="JK458" s="1457"/>
      <c r="JL458" s="1457"/>
      <c r="JM458" s="1457"/>
      <c r="JN458" s="1457"/>
      <c r="JO458" s="1457"/>
      <c r="JP458" s="1457"/>
      <c r="JQ458" s="1457"/>
      <c r="JR458" s="1457"/>
      <c r="JS458" s="1457"/>
      <c r="JT458" s="1457"/>
      <c r="JU458" s="1457"/>
      <c r="JV458" s="1457"/>
      <c r="JW458" s="1457"/>
      <c r="JX458" s="1457"/>
      <c r="JY458" s="1457"/>
      <c r="JZ458" s="1457"/>
      <c r="KA458" s="1457"/>
      <c r="KB458" s="1457"/>
      <c r="KC458" s="1457"/>
      <c r="KD458" s="1457"/>
      <c r="KE458" s="1457"/>
      <c r="KF458" s="1457"/>
      <c r="KG458" s="1457"/>
      <c r="KH458" s="1457"/>
      <c r="KI458" s="1457"/>
      <c r="KJ458" s="1457"/>
      <c r="KK458" s="1457"/>
      <c r="KL458" s="1457"/>
      <c r="KM458" s="1457"/>
      <c r="KN458" s="1457"/>
      <c r="KO458" s="1457"/>
      <c r="KP458" s="1457"/>
      <c r="KQ458" s="1457"/>
      <c r="KR458" s="1457"/>
      <c r="KS458" s="1457"/>
      <c r="KT458" s="1457"/>
      <c r="KU458" s="1457"/>
      <c r="KV458" s="1457"/>
      <c r="KW458" s="1457"/>
      <c r="KX458" s="1457"/>
      <c r="KY458" s="1457"/>
      <c r="KZ458" s="1457"/>
      <c r="LA458" s="1457"/>
      <c r="LB458" s="1457"/>
      <c r="LC458" s="1457"/>
      <c r="LD458" s="1457"/>
      <c r="LE458" s="1457"/>
      <c r="LF458" s="1457"/>
      <c r="LG458" s="1457"/>
      <c r="LH458" s="1457"/>
      <c r="LI458" s="1457"/>
      <c r="LJ458" s="1457"/>
      <c r="LK458" s="1457"/>
      <c r="LL458" s="1457"/>
      <c r="LM458" s="1457"/>
      <c r="LN458" s="1457"/>
      <c r="LO458" s="1457"/>
      <c r="LP458" s="1457"/>
    </row>
    <row r="459" s="1015" customFormat="1" ht="47" customHeight="1" spans="1:328">
      <c r="A459" s="1043">
        <v>46043</v>
      </c>
      <c r="B459" s="1044" t="s">
        <v>164</v>
      </c>
      <c r="C459" s="1045" t="s">
        <v>165</v>
      </c>
      <c r="D459" s="1046">
        <v>4500191956</v>
      </c>
      <c r="E459" s="2496" t="s">
        <v>1679</v>
      </c>
      <c r="F459" s="1046" t="s">
        <v>1680</v>
      </c>
      <c r="G459" s="2042" t="s">
        <v>167</v>
      </c>
      <c r="H459" s="1236" t="s">
        <v>101</v>
      </c>
      <c r="I459" s="1887" t="s">
        <v>110</v>
      </c>
      <c r="J459" s="1277">
        <v>5040</v>
      </c>
      <c r="K459" s="1068">
        <v>0</v>
      </c>
      <c r="L459" s="1068">
        <v>24</v>
      </c>
      <c r="M459" s="1068">
        <f t="shared" si="332"/>
        <v>210</v>
      </c>
      <c r="N459" s="1284">
        <v>46104</v>
      </c>
      <c r="O459" s="1284">
        <v>46102</v>
      </c>
      <c r="P459" s="1070"/>
      <c r="Q459" s="1096"/>
      <c r="R459" s="1909"/>
      <c r="S459" s="1754">
        <f t="shared" si="349"/>
        <v>-5040</v>
      </c>
      <c r="T459" s="1909" t="s">
        <v>1634</v>
      </c>
      <c r="U459" s="1765" t="s">
        <v>829</v>
      </c>
      <c r="V459" s="1887"/>
      <c r="W459" s="1887"/>
      <c r="X459" s="1098">
        <v>46044</v>
      </c>
      <c r="Y459" s="2074" t="s">
        <v>88</v>
      </c>
      <c r="Z459" s="1099" t="s">
        <v>1681</v>
      </c>
      <c r="AA459" s="1099" t="s">
        <v>1681</v>
      </c>
      <c r="AB459" s="1099"/>
      <c r="AC459" s="1132" t="s">
        <v>1682</v>
      </c>
      <c r="AD459" s="1372" t="s">
        <v>1256</v>
      </c>
      <c r="AE459" s="1383">
        <v>0.8679</v>
      </c>
      <c r="AF459" s="1936">
        <f>AE459*J459</f>
        <v>4374.216</v>
      </c>
      <c r="AG459" s="1130"/>
      <c r="AH459" s="1131" t="s">
        <v>81</v>
      </c>
      <c r="AI459" s="1131"/>
      <c r="AJ459" s="1131"/>
      <c r="AK459" s="1610"/>
      <c r="AL459" s="2097">
        <f>J459</f>
        <v>5040</v>
      </c>
      <c r="AM459" s="2097"/>
      <c r="AN459" s="2097"/>
      <c r="AO459" s="2097">
        <f>J459/24</f>
        <v>210</v>
      </c>
      <c r="AP459" s="2097"/>
      <c r="AQ459" s="2097"/>
      <c r="AR459" s="2097" t="s">
        <v>63</v>
      </c>
      <c r="AS459" s="2097">
        <f t="shared" si="337"/>
        <v>5040</v>
      </c>
      <c r="AT459" s="1152"/>
      <c r="AU459" s="1178">
        <f>J459/9</f>
        <v>560</v>
      </c>
      <c r="AV459" s="1178">
        <f>J459/9</f>
        <v>560</v>
      </c>
      <c r="AW459" s="1178">
        <f>J459/9</f>
        <v>560</v>
      </c>
      <c r="AX459" s="1178">
        <f>J459/9</f>
        <v>560</v>
      </c>
      <c r="AY459" s="1178">
        <f>J459/9</f>
        <v>560</v>
      </c>
      <c r="AZ459" s="1178">
        <f>J459/9</f>
        <v>560</v>
      </c>
      <c r="BA459" s="1178">
        <f>J459/9</f>
        <v>560</v>
      </c>
      <c r="BB459" s="1178">
        <f>J459/9</f>
        <v>560</v>
      </c>
      <c r="BC459" s="1178">
        <f>J459/9</f>
        <v>560</v>
      </c>
      <c r="BD459" s="1178">
        <f>J459*23/24/COUNT(AU459:BC459)</f>
        <v>536.666666666667</v>
      </c>
      <c r="BE459" s="1178">
        <f>J459/24/COUNT(AU459:BC459)</f>
        <v>23.3333333333333</v>
      </c>
      <c r="BF459" s="1068"/>
      <c r="BG459" s="1458"/>
      <c r="BH459" s="1459"/>
      <c r="BI459" s="1459"/>
      <c r="BJ459" s="1459"/>
      <c r="BK459" s="1459"/>
      <c r="BL459" s="1459"/>
      <c r="BM459" s="1459"/>
      <c r="BN459" s="1459"/>
      <c r="BO459" s="1459"/>
      <c r="BP459" s="1459"/>
      <c r="BQ459" s="1459"/>
      <c r="BR459" s="1459"/>
      <c r="BS459" s="1459"/>
      <c r="BT459" s="1459"/>
      <c r="BU459" s="1459"/>
      <c r="BV459" s="1459"/>
      <c r="BW459" s="1459"/>
      <c r="BX459" s="1459"/>
      <c r="BY459" s="1459"/>
      <c r="BZ459" s="1459"/>
      <c r="CA459" s="1459"/>
      <c r="CB459" s="1459"/>
      <c r="CC459" s="1459"/>
      <c r="CD459" s="1459"/>
      <c r="CE459" s="1459"/>
      <c r="CF459" s="1459"/>
      <c r="CG459" s="1459"/>
      <c r="CH459" s="1459"/>
      <c r="CI459" s="1459"/>
      <c r="CJ459" s="1459"/>
      <c r="CK459" s="1459"/>
      <c r="CL459" s="1459"/>
      <c r="CM459" s="1459"/>
      <c r="CN459" s="1459"/>
      <c r="CO459" s="1459"/>
      <c r="CP459" s="1459"/>
      <c r="CQ459" s="1459"/>
      <c r="CR459" s="1459"/>
      <c r="CS459" s="1459"/>
      <c r="CT459" s="1459"/>
      <c r="CU459" s="1459"/>
      <c r="CV459" s="1459"/>
      <c r="CW459" s="1459"/>
      <c r="CX459" s="1459"/>
      <c r="CY459" s="1459"/>
      <c r="CZ459" s="1459"/>
      <c r="DA459" s="1459"/>
      <c r="DB459" s="1459"/>
      <c r="DC459" s="1459"/>
      <c r="DD459" s="1459"/>
      <c r="DE459" s="1459"/>
      <c r="DF459" s="1459"/>
      <c r="DG459" s="1459"/>
      <c r="DH459" s="1459"/>
      <c r="DI459" s="1459"/>
      <c r="DJ459" s="1459"/>
      <c r="DK459" s="1459"/>
      <c r="DL459" s="1459"/>
      <c r="DM459" s="1459"/>
      <c r="DN459" s="1459"/>
      <c r="DO459" s="1459"/>
      <c r="DP459" s="1459"/>
      <c r="DQ459" s="1459"/>
      <c r="DR459" s="1459"/>
      <c r="DS459" s="1459"/>
      <c r="DT459" s="1459"/>
      <c r="DU459" s="1459"/>
      <c r="DV459" s="1459"/>
      <c r="DW459" s="1459"/>
      <c r="DX459" s="1459"/>
      <c r="DY459" s="1459"/>
      <c r="DZ459" s="1459"/>
      <c r="EA459" s="1459"/>
      <c r="EB459" s="1459"/>
      <c r="EC459" s="1459"/>
      <c r="ED459" s="1459"/>
      <c r="EE459" s="1459"/>
      <c r="EF459" s="1459"/>
      <c r="EG459" s="1459"/>
      <c r="EH459" s="1459"/>
      <c r="EI459" s="1459"/>
      <c r="EJ459" s="1459"/>
      <c r="EK459" s="1459"/>
      <c r="EL459" s="1459"/>
      <c r="EM459" s="1459"/>
      <c r="EN459" s="1459"/>
      <c r="EO459" s="1459"/>
      <c r="EP459" s="1459"/>
      <c r="EQ459" s="1459"/>
      <c r="ER459" s="1459"/>
      <c r="ES459" s="1459"/>
      <c r="ET459" s="1459"/>
      <c r="EU459" s="1459"/>
      <c r="EV459" s="1459"/>
      <c r="EW459" s="1459"/>
      <c r="EX459" s="1459"/>
      <c r="EY459" s="1459"/>
      <c r="EZ459" s="1459"/>
      <c r="FA459" s="1459"/>
      <c r="FB459" s="1459"/>
      <c r="FC459" s="1459"/>
      <c r="FD459" s="1459"/>
      <c r="FE459" s="1459"/>
      <c r="FF459" s="1459"/>
      <c r="FG459" s="1459"/>
      <c r="FH459" s="1459"/>
      <c r="FI459" s="1459"/>
      <c r="FJ459" s="1459"/>
      <c r="FK459" s="1459"/>
      <c r="FL459" s="1459"/>
      <c r="FM459" s="1459"/>
      <c r="FN459" s="1459"/>
      <c r="FO459" s="1459"/>
      <c r="FP459" s="1459"/>
      <c r="FQ459" s="1459"/>
      <c r="FR459" s="1459"/>
      <c r="FS459" s="1459"/>
      <c r="FT459" s="1459"/>
      <c r="FU459" s="1459"/>
      <c r="FV459" s="1459"/>
      <c r="FW459" s="1459"/>
      <c r="FX459" s="1459"/>
      <c r="FY459" s="1459"/>
      <c r="FZ459" s="1459"/>
      <c r="GA459" s="1459"/>
      <c r="GB459" s="1459"/>
      <c r="GC459" s="1459"/>
      <c r="GD459" s="1459"/>
      <c r="GE459" s="1459"/>
      <c r="GF459" s="1459"/>
      <c r="GG459" s="1459"/>
      <c r="GH459" s="1459"/>
      <c r="GI459" s="1459"/>
      <c r="GJ459" s="1459"/>
      <c r="GK459" s="1459"/>
      <c r="GL459" s="1459"/>
      <c r="GM459" s="1459"/>
      <c r="GN459" s="1459"/>
      <c r="GO459" s="1459"/>
      <c r="GP459" s="1459"/>
      <c r="GQ459" s="1459"/>
      <c r="GR459" s="1459"/>
      <c r="GS459" s="1459"/>
      <c r="GT459" s="1459"/>
      <c r="GU459" s="1459"/>
      <c r="GV459" s="1459"/>
      <c r="GW459" s="1459"/>
      <c r="GX459" s="1459"/>
      <c r="GY459" s="1459"/>
      <c r="GZ459" s="1459"/>
      <c r="HA459" s="1459"/>
      <c r="HB459" s="1459"/>
      <c r="HC459" s="1459"/>
      <c r="HD459" s="1459"/>
      <c r="HE459" s="1459"/>
      <c r="HF459" s="1459"/>
      <c r="HG459" s="1459"/>
      <c r="HH459" s="1459"/>
      <c r="HI459" s="1459"/>
      <c r="HJ459" s="1459"/>
      <c r="HK459" s="1459"/>
      <c r="HL459" s="1459"/>
      <c r="HM459" s="1459"/>
      <c r="HN459" s="1459"/>
      <c r="HO459" s="1459"/>
      <c r="HP459" s="1459"/>
      <c r="HQ459" s="1459"/>
      <c r="HR459" s="1459"/>
      <c r="HS459" s="1459"/>
      <c r="HT459" s="1459"/>
      <c r="HU459" s="1459"/>
      <c r="HV459" s="1459"/>
      <c r="HW459" s="1459"/>
      <c r="HX459" s="1459"/>
      <c r="HY459" s="1459"/>
      <c r="HZ459" s="1459"/>
      <c r="IA459" s="1459"/>
      <c r="IB459" s="1459"/>
      <c r="IC459" s="1459"/>
      <c r="ID459" s="1459"/>
      <c r="IE459" s="1459"/>
      <c r="IF459" s="1459"/>
      <c r="IG459" s="1459"/>
      <c r="IH459" s="1459"/>
      <c r="II459" s="1459"/>
      <c r="IJ459" s="1459"/>
      <c r="IK459" s="1459"/>
      <c r="IL459" s="1459"/>
      <c r="IM459" s="1459"/>
      <c r="IN459" s="1459"/>
      <c r="IO459" s="1459"/>
      <c r="IP459" s="1459"/>
      <c r="IQ459" s="1459"/>
      <c r="IR459" s="1459"/>
      <c r="IS459" s="1459"/>
      <c r="IT459" s="1459"/>
      <c r="IU459" s="1459"/>
      <c r="IV459" s="1459"/>
      <c r="IW459" s="1459"/>
      <c r="IX459" s="1459"/>
      <c r="IY459" s="1459"/>
      <c r="IZ459" s="1459"/>
      <c r="JA459" s="1459"/>
      <c r="JB459" s="1459"/>
      <c r="JC459" s="1459"/>
      <c r="JD459" s="1459"/>
      <c r="JE459" s="1459"/>
      <c r="JF459" s="1459"/>
      <c r="JG459" s="1459"/>
      <c r="JH459" s="1459"/>
      <c r="JI459" s="1459"/>
      <c r="JJ459" s="1459"/>
      <c r="JK459" s="1459"/>
      <c r="JL459" s="1459"/>
      <c r="JM459" s="1459"/>
      <c r="JN459" s="1459"/>
      <c r="JO459" s="1459"/>
      <c r="JP459" s="1459"/>
      <c r="JQ459" s="1459"/>
      <c r="JR459" s="1459"/>
      <c r="JS459" s="1459"/>
      <c r="JT459" s="1459"/>
      <c r="JU459" s="1459"/>
      <c r="JV459" s="1459"/>
      <c r="JW459" s="1459"/>
      <c r="JX459" s="1459"/>
      <c r="JY459" s="1459"/>
      <c r="JZ459" s="1459"/>
      <c r="KA459" s="1459"/>
      <c r="KB459" s="1459"/>
      <c r="KC459" s="1459"/>
      <c r="KD459" s="1459"/>
      <c r="KE459" s="1459"/>
      <c r="KF459" s="1459"/>
      <c r="KG459" s="1459"/>
      <c r="KH459" s="1459"/>
      <c r="KI459" s="1459"/>
      <c r="KJ459" s="1459"/>
      <c r="KK459" s="1459"/>
      <c r="KL459" s="1459"/>
      <c r="KM459" s="1459"/>
      <c r="KN459" s="1459"/>
      <c r="KO459" s="1459"/>
      <c r="KP459" s="1459"/>
      <c r="KQ459" s="1459"/>
      <c r="KR459" s="1459"/>
      <c r="KS459" s="1459"/>
      <c r="KT459" s="1459"/>
      <c r="KU459" s="1459"/>
      <c r="KV459" s="1459"/>
      <c r="KW459" s="1459"/>
      <c r="KX459" s="1459"/>
      <c r="KY459" s="1459"/>
      <c r="KZ459" s="1459"/>
      <c r="LA459" s="1459"/>
      <c r="LB459" s="1459"/>
      <c r="LC459" s="1459"/>
      <c r="LD459" s="1459"/>
      <c r="LE459" s="1459"/>
      <c r="LF459" s="1459"/>
      <c r="LG459" s="1459"/>
      <c r="LH459" s="1459"/>
      <c r="LI459" s="1459"/>
      <c r="LJ459" s="1459"/>
      <c r="LK459" s="1459"/>
      <c r="LL459" s="1459"/>
      <c r="LM459" s="1459"/>
      <c r="LN459" s="1459"/>
      <c r="LO459" s="1459"/>
      <c r="LP459" s="1459"/>
    </row>
    <row r="460" s="1014" customFormat="1" ht="47" customHeight="1" spans="1:328">
      <c r="A460" s="1864">
        <v>46057</v>
      </c>
      <c r="B460" s="1044" t="s">
        <v>1683</v>
      </c>
      <c r="C460" s="1045" t="s">
        <v>789</v>
      </c>
      <c r="D460" s="1046">
        <v>4500193085</v>
      </c>
      <c r="E460" s="1047"/>
      <c r="F460" s="1046" t="s">
        <v>1684</v>
      </c>
      <c r="G460" s="1236" t="s">
        <v>76</v>
      </c>
      <c r="H460" s="1236" t="s">
        <v>76</v>
      </c>
      <c r="I460" s="1887" t="s">
        <v>77</v>
      </c>
      <c r="J460" s="1277">
        <v>1248</v>
      </c>
      <c r="K460" s="1068">
        <v>0</v>
      </c>
      <c r="L460" s="1068">
        <v>96</v>
      </c>
      <c r="M460" s="1068">
        <f t="shared" si="332"/>
        <v>13</v>
      </c>
      <c r="N460" s="1284">
        <v>46115</v>
      </c>
      <c r="O460" s="1284">
        <f>N460-2</f>
        <v>46113</v>
      </c>
      <c r="P460" s="1070"/>
      <c r="Q460" s="1096"/>
      <c r="R460" s="1909"/>
      <c r="S460" s="1754">
        <f t="shared" si="349"/>
        <v>-1248</v>
      </c>
      <c r="T460" s="1909"/>
      <c r="U460" s="1765"/>
      <c r="V460" s="1887"/>
      <c r="W460" s="1880" t="s">
        <v>111</v>
      </c>
      <c r="X460" s="1098" t="s">
        <v>1555</v>
      </c>
      <c r="Y460" s="1099" t="s">
        <v>88</v>
      </c>
      <c r="Z460" s="1099" t="s">
        <v>1685</v>
      </c>
      <c r="AA460" s="1099"/>
      <c r="AB460" s="1099"/>
      <c r="AC460" s="1132" t="s">
        <v>1686</v>
      </c>
      <c r="AD460" s="1372" t="s">
        <v>1687</v>
      </c>
      <c r="AE460" s="1383">
        <v>0.8709</v>
      </c>
      <c r="AF460" s="1936">
        <f>AE460*J460</f>
        <v>1086.8832</v>
      </c>
      <c r="AG460" s="1130"/>
      <c r="AH460" s="1131"/>
      <c r="AI460" s="1131"/>
      <c r="AJ460" s="1131"/>
      <c r="AK460" s="1610">
        <f>J460</f>
        <v>1248</v>
      </c>
      <c r="AL460" s="1610"/>
      <c r="AM460" s="1610">
        <f>J460/24</f>
        <v>52</v>
      </c>
      <c r="AN460" s="1610"/>
      <c r="AO460" s="1610"/>
      <c r="AP460" s="1610"/>
      <c r="AQ460" s="1610"/>
      <c r="AR460" s="1610" t="s">
        <v>63</v>
      </c>
      <c r="AS460" s="1610">
        <f t="shared" si="337"/>
        <v>1248</v>
      </c>
      <c r="AT460" s="1152"/>
      <c r="AU460" s="1178">
        <f>J460/9</f>
        <v>138.666666666667</v>
      </c>
      <c r="AV460" s="1178">
        <f>J460/9</f>
        <v>138.666666666667</v>
      </c>
      <c r="AW460" s="1178">
        <f>J460/9</f>
        <v>138.666666666667</v>
      </c>
      <c r="AX460" s="1178">
        <f>J460/9</f>
        <v>138.666666666667</v>
      </c>
      <c r="AY460" s="1178">
        <f>J460/9</f>
        <v>138.666666666667</v>
      </c>
      <c r="AZ460" s="1178">
        <f>J460/9</f>
        <v>138.666666666667</v>
      </c>
      <c r="BA460" s="1178">
        <f>J460/9</f>
        <v>138.666666666667</v>
      </c>
      <c r="BB460" s="1178">
        <f>J460/9</f>
        <v>138.666666666667</v>
      </c>
      <c r="BC460" s="1178">
        <f>J460/9</f>
        <v>138.666666666667</v>
      </c>
      <c r="BD460" s="1178">
        <f>J460*23/24/COUNT(AU460:BC460)</f>
        <v>132.888888888889</v>
      </c>
      <c r="BE460" s="1178">
        <f>J460/24/COUNT(AU460:BC460)</f>
        <v>5.77777777777778</v>
      </c>
      <c r="BF460" s="1068"/>
      <c r="BG460" s="1456"/>
      <c r="BH460" s="1457"/>
      <c r="BI460" s="1457"/>
      <c r="BJ460" s="1457"/>
      <c r="BK460" s="1457"/>
      <c r="BL460" s="1457"/>
      <c r="BM460" s="1457"/>
      <c r="BN460" s="1457"/>
      <c r="BO460" s="1457"/>
      <c r="BP460" s="1457"/>
      <c r="BQ460" s="1457"/>
      <c r="BR460" s="1457"/>
      <c r="BS460" s="1457"/>
      <c r="BT460" s="1457"/>
      <c r="BU460" s="1457"/>
      <c r="BV460" s="1457"/>
      <c r="BW460" s="1457"/>
      <c r="BX460" s="1457"/>
      <c r="BY460" s="1457"/>
      <c r="BZ460" s="1457"/>
      <c r="CA460" s="1457"/>
      <c r="CB460" s="1457"/>
      <c r="CC460" s="1457"/>
      <c r="CD460" s="1457"/>
      <c r="CE460" s="1457"/>
      <c r="CF460" s="1457"/>
      <c r="CG460" s="1457"/>
      <c r="CH460" s="1457"/>
      <c r="CI460" s="1457"/>
      <c r="CJ460" s="1457"/>
      <c r="CK460" s="1457"/>
      <c r="CL460" s="1457"/>
      <c r="CM460" s="1457"/>
      <c r="CN460" s="1457"/>
      <c r="CO460" s="1457"/>
      <c r="CP460" s="1457"/>
      <c r="CQ460" s="1457"/>
      <c r="CR460" s="1457"/>
      <c r="CS460" s="1457"/>
      <c r="CT460" s="1457"/>
      <c r="CU460" s="1457"/>
      <c r="CV460" s="1457"/>
      <c r="CW460" s="1457"/>
      <c r="CX460" s="1457"/>
      <c r="CY460" s="1457"/>
      <c r="CZ460" s="1457"/>
      <c r="DA460" s="1457"/>
      <c r="DB460" s="1457"/>
      <c r="DC460" s="1457"/>
      <c r="DD460" s="1457"/>
      <c r="DE460" s="1457"/>
      <c r="DF460" s="1457"/>
      <c r="DG460" s="1457"/>
      <c r="DH460" s="1457"/>
      <c r="DI460" s="1457"/>
      <c r="DJ460" s="1457"/>
      <c r="DK460" s="1457"/>
      <c r="DL460" s="1457"/>
      <c r="DM460" s="1457"/>
      <c r="DN460" s="1457"/>
      <c r="DO460" s="1457"/>
      <c r="DP460" s="1457"/>
      <c r="DQ460" s="1457"/>
      <c r="DR460" s="1457"/>
      <c r="DS460" s="1457"/>
      <c r="DT460" s="1457"/>
      <c r="DU460" s="1457"/>
      <c r="DV460" s="1457"/>
      <c r="DW460" s="1457"/>
      <c r="DX460" s="1457"/>
      <c r="DY460" s="1457"/>
      <c r="DZ460" s="1457"/>
      <c r="EA460" s="1457"/>
      <c r="EB460" s="1457"/>
      <c r="EC460" s="1457"/>
      <c r="ED460" s="1457"/>
      <c r="EE460" s="1457"/>
      <c r="EF460" s="1457"/>
      <c r="EG460" s="1457"/>
      <c r="EH460" s="1457"/>
      <c r="EI460" s="1457"/>
      <c r="EJ460" s="1457"/>
      <c r="EK460" s="1457"/>
      <c r="EL460" s="1457"/>
      <c r="EM460" s="1457"/>
      <c r="EN460" s="1457"/>
      <c r="EO460" s="1457"/>
      <c r="EP460" s="1457"/>
      <c r="EQ460" s="1457"/>
      <c r="ER460" s="1457"/>
      <c r="ES460" s="1457"/>
      <c r="ET460" s="1457"/>
      <c r="EU460" s="1457"/>
      <c r="EV460" s="1457"/>
      <c r="EW460" s="1457"/>
      <c r="EX460" s="1457"/>
      <c r="EY460" s="1457"/>
      <c r="EZ460" s="1457"/>
      <c r="FA460" s="1457"/>
      <c r="FB460" s="1457"/>
      <c r="FC460" s="1457"/>
      <c r="FD460" s="1457"/>
      <c r="FE460" s="1457"/>
      <c r="FF460" s="1457"/>
      <c r="FG460" s="1457"/>
      <c r="FH460" s="1457"/>
      <c r="FI460" s="1457"/>
      <c r="FJ460" s="1457"/>
      <c r="FK460" s="1457"/>
      <c r="FL460" s="1457"/>
      <c r="FM460" s="1457"/>
      <c r="FN460" s="1457"/>
      <c r="FO460" s="1457"/>
      <c r="FP460" s="1457"/>
      <c r="FQ460" s="1457"/>
      <c r="FR460" s="1457"/>
      <c r="FS460" s="1457"/>
      <c r="FT460" s="1457"/>
      <c r="FU460" s="1457"/>
      <c r="FV460" s="1457"/>
      <c r="FW460" s="1457"/>
      <c r="FX460" s="1457"/>
      <c r="FY460" s="1457"/>
      <c r="FZ460" s="1457"/>
      <c r="GA460" s="1457"/>
      <c r="GB460" s="1457"/>
      <c r="GC460" s="1457"/>
      <c r="GD460" s="1457"/>
      <c r="GE460" s="1457"/>
      <c r="GF460" s="1457"/>
      <c r="GG460" s="1457"/>
      <c r="GH460" s="1457"/>
      <c r="GI460" s="1457"/>
      <c r="GJ460" s="1457"/>
      <c r="GK460" s="1457"/>
      <c r="GL460" s="1457"/>
      <c r="GM460" s="1457"/>
      <c r="GN460" s="1457"/>
      <c r="GO460" s="1457"/>
      <c r="GP460" s="1457"/>
      <c r="GQ460" s="1457"/>
      <c r="GR460" s="1457"/>
      <c r="GS460" s="1457"/>
      <c r="GT460" s="1457"/>
      <c r="GU460" s="1457"/>
      <c r="GV460" s="1457"/>
      <c r="GW460" s="1457"/>
      <c r="GX460" s="1457"/>
      <c r="GY460" s="1457"/>
      <c r="GZ460" s="1457"/>
      <c r="HA460" s="1457"/>
      <c r="HB460" s="1457"/>
      <c r="HC460" s="1457"/>
      <c r="HD460" s="1457"/>
      <c r="HE460" s="1457"/>
      <c r="HF460" s="1457"/>
      <c r="HG460" s="1457"/>
      <c r="HH460" s="1457"/>
      <c r="HI460" s="1457"/>
      <c r="HJ460" s="1457"/>
      <c r="HK460" s="1457"/>
      <c r="HL460" s="1457"/>
      <c r="HM460" s="1457"/>
      <c r="HN460" s="1457"/>
      <c r="HO460" s="1457"/>
      <c r="HP460" s="1457"/>
      <c r="HQ460" s="1457"/>
      <c r="HR460" s="1457"/>
      <c r="HS460" s="1457"/>
      <c r="HT460" s="1457"/>
      <c r="HU460" s="1457"/>
      <c r="HV460" s="1457"/>
      <c r="HW460" s="1457"/>
      <c r="HX460" s="1457"/>
      <c r="HY460" s="1457"/>
      <c r="HZ460" s="1457"/>
      <c r="IA460" s="1457"/>
      <c r="IB460" s="1457"/>
      <c r="IC460" s="1457"/>
      <c r="ID460" s="1457"/>
      <c r="IE460" s="1457"/>
      <c r="IF460" s="1457"/>
      <c r="IG460" s="1457"/>
      <c r="IH460" s="1457"/>
      <c r="II460" s="1457"/>
      <c r="IJ460" s="1457"/>
      <c r="IK460" s="1457"/>
      <c r="IL460" s="1457"/>
      <c r="IM460" s="1457"/>
      <c r="IN460" s="1457"/>
      <c r="IO460" s="1457"/>
      <c r="IP460" s="1457"/>
      <c r="IQ460" s="1457"/>
      <c r="IR460" s="1457"/>
      <c r="IS460" s="1457"/>
      <c r="IT460" s="1457"/>
      <c r="IU460" s="1457"/>
      <c r="IV460" s="1457"/>
      <c r="IW460" s="1457"/>
      <c r="IX460" s="1457"/>
      <c r="IY460" s="1457"/>
      <c r="IZ460" s="1457"/>
      <c r="JA460" s="1457"/>
      <c r="JB460" s="1457"/>
      <c r="JC460" s="1457"/>
      <c r="JD460" s="1457"/>
      <c r="JE460" s="1457"/>
      <c r="JF460" s="1457"/>
      <c r="JG460" s="1457"/>
      <c r="JH460" s="1457"/>
      <c r="JI460" s="1457"/>
      <c r="JJ460" s="1457"/>
      <c r="JK460" s="1457"/>
      <c r="JL460" s="1457"/>
      <c r="JM460" s="1457"/>
      <c r="JN460" s="1457"/>
      <c r="JO460" s="1457"/>
      <c r="JP460" s="1457"/>
      <c r="JQ460" s="1457"/>
      <c r="JR460" s="1457"/>
      <c r="JS460" s="1457"/>
      <c r="JT460" s="1457"/>
      <c r="JU460" s="1457"/>
      <c r="JV460" s="1457"/>
      <c r="JW460" s="1457"/>
      <c r="JX460" s="1457"/>
      <c r="JY460" s="1457"/>
      <c r="JZ460" s="1457"/>
      <c r="KA460" s="1457"/>
      <c r="KB460" s="1457"/>
      <c r="KC460" s="1457"/>
      <c r="KD460" s="1457"/>
      <c r="KE460" s="1457"/>
      <c r="KF460" s="1457"/>
      <c r="KG460" s="1457"/>
      <c r="KH460" s="1457"/>
      <c r="KI460" s="1457"/>
      <c r="KJ460" s="1457"/>
      <c r="KK460" s="1457"/>
      <c r="KL460" s="1457"/>
      <c r="KM460" s="1457"/>
      <c r="KN460" s="1457"/>
      <c r="KO460" s="1457"/>
      <c r="KP460" s="1457"/>
      <c r="KQ460" s="1457"/>
      <c r="KR460" s="1457"/>
      <c r="KS460" s="1457"/>
      <c r="KT460" s="1457"/>
      <c r="KU460" s="1457"/>
      <c r="KV460" s="1457"/>
      <c r="KW460" s="1457"/>
      <c r="KX460" s="1457"/>
      <c r="KY460" s="1457"/>
      <c r="KZ460" s="1457"/>
      <c r="LA460" s="1457"/>
      <c r="LB460" s="1457"/>
      <c r="LC460" s="1457"/>
      <c r="LD460" s="1457"/>
      <c r="LE460" s="1457"/>
      <c r="LF460" s="1457"/>
      <c r="LG460" s="1457"/>
      <c r="LH460" s="1457"/>
      <c r="LI460" s="1457"/>
      <c r="LJ460" s="1457"/>
      <c r="LK460" s="1457"/>
      <c r="LL460" s="1457"/>
      <c r="LM460" s="1457"/>
      <c r="LN460" s="1457"/>
      <c r="LO460" s="1457"/>
      <c r="LP460" s="1457"/>
    </row>
    <row r="461" s="1014" customFormat="1" ht="47" customHeight="1" spans="1:328">
      <c r="A461" s="1864">
        <v>46057</v>
      </c>
      <c r="B461" s="1044" t="s">
        <v>1688</v>
      </c>
      <c r="C461" s="1045" t="s">
        <v>534</v>
      </c>
      <c r="D461" s="1046">
        <v>4500193080</v>
      </c>
      <c r="E461" s="1047"/>
      <c r="F461" s="1046" t="s">
        <v>1689</v>
      </c>
      <c r="G461" s="1236" t="s">
        <v>76</v>
      </c>
      <c r="H461" s="1236" t="s">
        <v>76</v>
      </c>
      <c r="I461" s="1887" t="s">
        <v>77</v>
      </c>
      <c r="J461" s="1277">
        <v>7200</v>
      </c>
      <c r="K461" s="1068">
        <v>0</v>
      </c>
      <c r="L461" s="1068">
        <v>96</v>
      </c>
      <c r="M461" s="1068">
        <f t="shared" si="332"/>
        <v>75</v>
      </c>
      <c r="N461" s="1284">
        <v>46118</v>
      </c>
      <c r="O461" s="1284">
        <v>46116</v>
      </c>
      <c r="P461" s="1070"/>
      <c r="Q461" s="1096"/>
      <c r="R461" s="1909"/>
      <c r="S461" s="1754">
        <f t="shared" si="349"/>
        <v>-7200</v>
      </c>
      <c r="T461" s="1909"/>
      <c r="U461" s="1765"/>
      <c r="V461" s="1887"/>
      <c r="W461" s="1880" t="s">
        <v>111</v>
      </c>
      <c r="X461" s="1098" t="s">
        <v>1555</v>
      </c>
      <c r="Y461" s="1099" t="s">
        <v>88</v>
      </c>
      <c r="Z461" s="1099" t="s">
        <v>1685</v>
      </c>
      <c r="AA461" s="1099"/>
      <c r="AB461" s="1099"/>
      <c r="AC461" s="1132" t="s">
        <v>1686</v>
      </c>
      <c r="AD461" s="1372" t="s">
        <v>1687</v>
      </c>
      <c r="AE461" s="1383">
        <v>0.8709</v>
      </c>
      <c r="AF461" s="1936">
        <f>AE461*J461</f>
        <v>6270.48</v>
      </c>
      <c r="AG461" s="1130"/>
      <c r="AH461" s="1131"/>
      <c r="AI461" s="1131"/>
      <c r="AJ461" s="1131"/>
      <c r="AK461" s="1610">
        <f>J461</f>
        <v>7200</v>
      </c>
      <c r="AL461" s="1610"/>
      <c r="AM461" s="1610">
        <f>J461/24</f>
        <v>300</v>
      </c>
      <c r="AN461" s="1610"/>
      <c r="AO461" s="1610"/>
      <c r="AP461" s="1610"/>
      <c r="AQ461" s="1610"/>
      <c r="AR461" s="1610" t="s">
        <v>63</v>
      </c>
      <c r="AS461" s="1610">
        <f t="shared" si="337"/>
        <v>7200</v>
      </c>
      <c r="AT461" s="1152"/>
      <c r="AU461" s="1178">
        <f>J461/9</f>
        <v>800</v>
      </c>
      <c r="AV461" s="1178">
        <f>J461/9</f>
        <v>800</v>
      </c>
      <c r="AW461" s="1178">
        <f>J461/9</f>
        <v>800</v>
      </c>
      <c r="AX461" s="1178">
        <f>J461/9</f>
        <v>800</v>
      </c>
      <c r="AY461" s="1178">
        <f>J461/9</f>
        <v>800</v>
      </c>
      <c r="AZ461" s="1178">
        <f>J461/9</f>
        <v>800</v>
      </c>
      <c r="BA461" s="1178">
        <f>J461/9</f>
        <v>800</v>
      </c>
      <c r="BB461" s="1178">
        <f>J461/9</f>
        <v>800</v>
      </c>
      <c r="BC461" s="1178">
        <f>J461/9</f>
        <v>800</v>
      </c>
      <c r="BD461" s="1178">
        <f>J461*23/24/COUNT(AU461:BC461)</f>
        <v>766.666666666667</v>
      </c>
      <c r="BE461" s="1178">
        <f>J461/24/COUNT(AU461:BC461)</f>
        <v>33.3333333333333</v>
      </c>
      <c r="BF461" s="1068"/>
      <c r="BG461" s="1456"/>
      <c r="BH461" s="1457"/>
      <c r="BI461" s="1457"/>
      <c r="BJ461" s="1457"/>
      <c r="BK461" s="1457"/>
      <c r="BL461" s="1457"/>
      <c r="BM461" s="1457"/>
      <c r="BN461" s="1457"/>
      <c r="BO461" s="1457"/>
      <c r="BP461" s="1457"/>
      <c r="BQ461" s="1457"/>
      <c r="BR461" s="1457"/>
      <c r="BS461" s="1457"/>
      <c r="BT461" s="1457"/>
      <c r="BU461" s="1457"/>
      <c r="BV461" s="1457"/>
      <c r="BW461" s="1457"/>
      <c r="BX461" s="1457"/>
      <c r="BY461" s="1457"/>
      <c r="BZ461" s="1457"/>
      <c r="CA461" s="1457"/>
      <c r="CB461" s="1457"/>
      <c r="CC461" s="1457"/>
      <c r="CD461" s="1457"/>
      <c r="CE461" s="1457"/>
      <c r="CF461" s="1457"/>
      <c r="CG461" s="1457"/>
      <c r="CH461" s="1457"/>
      <c r="CI461" s="1457"/>
      <c r="CJ461" s="1457"/>
      <c r="CK461" s="1457"/>
      <c r="CL461" s="1457"/>
      <c r="CM461" s="1457"/>
      <c r="CN461" s="1457"/>
      <c r="CO461" s="1457"/>
      <c r="CP461" s="1457"/>
      <c r="CQ461" s="1457"/>
      <c r="CR461" s="1457"/>
      <c r="CS461" s="1457"/>
      <c r="CT461" s="1457"/>
      <c r="CU461" s="1457"/>
      <c r="CV461" s="1457"/>
      <c r="CW461" s="1457"/>
      <c r="CX461" s="1457"/>
      <c r="CY461" s="1457"/>
      <c r="CZ461" s="1457"/>
      <c r="DA461" s="1457"/>
      <c r="DB461" s="1457"/>
      <c r="DC461" s="1457"/>
      <c r="DD461" s="1457"/>
      <c r="DE461" s="1457"/>
      <c r="DF461" s="1457"/>
      <c r="DG461" s="1457"/>
      <c r="DH461" s="1457"/>
      <c r="DI461" s="1457"/>
      <c r="DJ461" s="1457"/>
      <c r="DK461" s="1457"/>
      <c r="DL461" s="1457"/>
      <c r="DM461" s="1457"/>
      <c r="DN461" s="1457"/>
      <c r="DO461" s="1457"/>
      <c r="DP461" s="1457"/>
      <c r="DQ461" s="1457"/>
      <c r="DR461" s="1457"/>
      <c r="DS461" s="1457"/>
      <c r="DT461" s="1457"/>
      <c r="DU461" s="1457"/>
      <c r="DV461" s="1457"/>
      <c r="DW461" s="1457"/>
      <c r="DX461" s="1457"/>
      <c r="DY461" s="1457"/>
      <c r="DZ461" s="1457"/>
      <c r="EA461" s="1457"/>
      <c r="EB461" s="1457"/>
      <c r="EC461" s="1457"/>
      <c r="ED461" s="1457"/>
      <c r="EE461" s="1457"/>
      <c r="EF461" s="1457"/>
      <c r="EG461" s="1457"/>
      <c r="EH461" s="1457"/>
      <c r="EI461" s="1457"/>
      <c r="EJ461" s="1457"/>
      <c r="EK461" s="1457"/>
      <c r="EL461" s="1457"/>
      <c r="EM461" s="1457"/>
      <c r="EN461" s="1457"/>
      <c r="EO461" s="1457"/>
      <c r="EP461" s="1457"/>
      <c r="EQ461" s="1457"/>
      <c r="ER461" s="1457"/>
      <c r="ES461" s="1457"/>
      <c r="ET461" s="1457"/>
      <c r="EU461" s="1457"/>
      <c r="EV461" s="1457"/>
      <c r="EW461" s="1457"/>
      <c r="EX461" s="1457"/>
      <c r="EY461" s="1457"/>
      <c r="EZ461" s="1457"/>
      <c r="FA461" s="1457"/>
      <c r="FB461" s="1457"/>
      <c r="FC461" s="1457"/>
      <c r="FD461" s="1457"/>
      <c r="FE461" s="1457"/>
      <c r="FF461" s="1457"/>
      <c r="FG461" s="1457"/>
      <c r="FH461" s="1457"/>
      <c r="FI461" s="1457"/>
      <c r="FJ461" s="1457"/>
      <c r="FK461" s="1457"/>
      <c r="FL461" s="1457"/>
      <c r="FM461" s="1457"/>
      <c r="FN461" s="1457"/>
      <c r="FO461" s="1457"/>
      <c r="FP461" s="1457"/>
      <c r="FQ461" s="1457"/>
      <c r="FR461" s="1457"/>
      <c r="FS461" s="1457"/>
      <c r="FT461" s="1457"/>
      <c r="FU461" s="1457"/>
      <c r="FV461" s="1457"/>
      <c r="FW461" s="1457"/>
      <c r="FX461" s="1457"/>
      <c r="FY461" s="1457"/>
      <c r="FZ461" s="1457"/>
      <c r="GA461" s="1457"/>
      <c r="GB461" s="1457"/>
      <c r="GC461" s="1457"/>
      <c r="GD461" s="1457"/>
      <c r="GE461" s="1457"/>
      <c r="GF461" s="1457"/>
      <c r="GG461" s="1457"/>
      <c r="GH461" s="1457"/>
      <c r="GI461" s="1457"/>
      <c r="GJ461" s="1457"/>
      <c r="GK461" s="1457"/>
      <c r="GL461" s="1457"/>
      <c r="GM461" s="1457"/>
      <c r="GN461" s="1457"/>
      <c r="GO461" s="1457"/>
      <c r="GP461" s="1457"/>
      <c r="GQ461" s="1457"/>
      <c r="GR461" s="1457"/>
      <c r="GS461" s="1457"/>
      <c r="GT461" s="1457"/>
      <c r="GU461" s="1457"/>
      <c r="GV461" s="1457"/>
      <c r="GW461" s="1457"/>
      <c r="GX461" s="1457"/>
      <c r="GY461" s="1457"/>
      <c r="GZ461" s="1457"/>
      <c r="HA461" s="1457"/>
      <c r="HB461" s="1457"/>
      <c r="HC461" s="1457"/>
      <c r="HD461" s="1457"/>
      <c r="HE461" s="1457"/>
      <c r="HF461" s="1457"/>
      <c r="HG461" s="1457"/>
      <c r="HH461" s="1457"/>
      <c r="HI461" s="1457"/>
      <c r="HJ461" s="1457"/>
      <c r="HK461" s="1457"/>
      <c r="HL461" s="1457"/>
      <c r="HM461" s="1457"/>
      <c r="HN461" s="1457"/>
      <c r="HO461" s="1457"/>
      <c r="HP461" s="1457"/>
      <c r="HQ461" s="1457"/>
      <c r="HR461" s="1457"/>
      <c r="HS461" s="1457"/>
      <c r="HT461" s="1457"/>
      <c r="HU461" s="1457"/>
      <c r="HV461" s="1457"/>
      <c r="HW461" s="1457"/>
      <c r="HX461" s="1457"/>
      <c r="HY461" s="1457"/>
      <c r="HZ461" s="1457"/>
      <c r="IA461" s="1457"/>
      <c r="IB461" s="1457"/>
      <c r="IC461" s="1457"/>
      <c r="ID461" s="1457"/>
      <c r="IE461" s="1457"/>
      <c r="IF461" s="1457"/>
      <c r="IG461" s="1457"/>
      <c r="IH461" s="1457"/>
      <c r="II461" s="1457"/>
      <c r="IJ461" s="1457"/>
      <c r="IK461" s="1457"/>
      <c r="IL461" s="1457"/>
      <c r="IM461" s="1457"/>
      <c r="IN461" s="1457"/>
      <c r="IO461" s="1457"/>
      <c r="IP461" s="1457"/>
      <c r="IQ461" s="1457"/>
      <c r="IR461" s="1457"/>
      <c r="IS461" s="1457"/>
      <c r="IT461" s="1457"/>
      <c r="IU461" s="1457"/>
      <c r="IV461" s="1457"/>
      <c r="IW461" s="1457"/>
      <c r="IX461" s="1457"/>
      <c r="IY461" s="1457"/>
      <c r="IZ461" s="1457"/>
      <c r="JA461" s="1457"/>
      <c r="JB461" s="1457"/>
      <c r="JC461" s="1457"/>
      <c r="JD461" s="1457"/>
      <c r="JE461" s="1457"/>
      <c r="JF461" s="1457"/>
      <c r="JG461" s="1457"/>
      <c r="JH461" s="1457"/>
      <c r="JI461" s="1457"/>
      <c r="JJ461" s="1457"/>
      <c r="JK461" s="1457"/>
      <c r="JL461" s="1457"/>
      <c r="JM461" s="1457"/>
      <c r="JN461" s="1457"/>
      <c r="JO461" s="1457"/>
      <c r="JP461" s="1457"/>
      <c r="JQ461" s="1457"/>
      <c r="JR461" s="1457"/>
      <c r="JS461" s="1457"/>
      <c r="JT461" s="1457"/>
      <c r="JU461" s="1457"/>
      <c r="JV461" s="1457"/>
      <c r="JW461" s="1457"/>
      <c r="JX461" s="1457"/>
      <c r="JY461" s="1457"/>
      <c r="JZ461" s="1457"/>
      <c r="KA461" s="1457"/>
      <c r="KB461" s="1457"/>
      <c r="KC461" s="1457"/>
      <c r="KD461" s="1457"/>
      <c r="KE461" s="1457"/>
      <c r="KF461" s="1457"/>
      <c r="KG461" s="1457"/>
      <c r="KH461" s="1457"/>
      <c r="KI461" s="1457"/>
      <c r="KJ461" s="1457"/>
      <c r="KK461" s="1457"/>
      <c r="KL461" s="1457"/>
      <c r="KM461" s="1457"/>
      <c r="KN461" s="1457"/>
      <c r="KO461" s="1457"/>
      <c r="KP461" s="1457"/>
      <c r="KQ461" s="1457"/>
      <c r="KR461" s="1457"/>
      <c r="KS461" s="1457"/>
      <c r="KT461" s="1457"/>
      <c r="KU461" s="1457"/>
      <c r="KV461" s="1457"/>
      <c r="KW461" s="1457"/>
      <c r="KX461" s="1457"/>
      <c r="KY461" s="1457"/>
      <c r="KZ461" s="1457"/>
      <c r="LA461" s="1457"/>
      <c r="LB461" s="1457"/>
      <c r="LC461" s="1457"/>
      <c r="LD461" s="1457"/>
      <c r="LE461" s="1457"/>
      <c r="LF461" s="1457"/>
      <c r="LG461" s="1457"/>
      <c r="LH461" s="1457"/>
      <c r="LI461" s="1457"/>
      <c r="LJ461" s="1457"/>
      <c r="LK461" s="1457"/>
      <c r="LL461" s="1457"/>
      <c r="LM461" s="1457"/>
      <c r="LN461" s="1457"/>
      <c r="LO461" s="1457"/>
      <c r="LP461" s="1457"/>
    </row>
    <row r="462" s="1014" customFormat="1" ht="47" customHeight="1" spans="1:328">
      <c r="A462" s="1231"/>
      <c r="B462" s="1232"/>
      <c r="C462" s="1233"/>
      <c r="D462" s="1234"/>
      <c r="F462" s="1235"/>
      <c r="G462" s="1130"/>
      <c r="H462" s="1236"/>
      <c r="I462" s="1887"/>
      <c r="J462" s="1277"/>
      <c r="K462" s="1068"/>
      <c r="L462" s="1068"/>
      <c r="M462" s="1068"/>
      <c r="N462" s="1069"/>
      <c r="O462" s="1069"/>
      <c r="P462" s="1070"/>
      <c r="Q462" s="1096"/>
      <c r="R462" s="1754"/>
      <c r="S462" s="1906"/>
      <c r="T462" s="1906"/>
      <c r="U462" s="1906"/>
      <c r="V462" s="1314"/>
      <c r="W462" s="1070"/>
      <c r="X462" s="1098"/>
      <c r="Y462" s="1099"/>
      <c r="Z462" s="1098"/>
      <c r="AA462" s="1099"/>
      <c r="AB462" s="1099"/>
      <c r="AC462" s="1126"/>
      <c r="AD462" s="1127"/>
      <c r="AE462" s="1363"/>
      <c r="AF462" s="1364"/>
      <c r="AH462" s="1130"/>
      <c r="AI462" s="1131"/>
      <c r="AJ462" s="1131"/>
      <c r="AK462" s="1152"/>
      <c r="AL462" s="1152"/>
      <c r="AM462" s="1152"/>
      <c r="AN462" s="1152"/>
      <c r="AO462" s="1152"/>
      <c r="AP462" s="1152"/>
      <c r="AQ462" s="1152"/>
      <c r="AR462" s="1152"/>
      <c r="AS462" s="1152"/>
      <c r="AT462" s="1152"/>
      <c r="AU462" s="1178"/>
      <c r="AV462" s="1178"/>
      <c r="AW462" s="1178"/>
      <c r="AX462" s="1178"/>
      <c r="AY462" s="1178"/>
      <c r="AZ462" s="1178"/>
      <c r="BA462" s="1178"/>
      <c r="BB462" s="1178"/>
      <c r="BC462" s="1178"/>
      <c r="BD462" s="1178"/>
      <c r="BE462" s="1178"/>
      <c r="BF462" s="1068"/>
      <c r="BG462" s="1456"/>
      <c r="BH462" s="1457"/>
      <c r="BI462" s="1457"/>
      <c r="BJ462" s="1457"/>
      <c r="BK462" s="1457"/>
      <c r="BL462" s="1457"/>
      <c r="BM462" s="1457"/>
      <c r="BN462" s="1457"/>
      <c r="BO462" s="1457"/>
      <c r="BP462" s="1457"/>
      <c r="BQ462" s="1457"/>
      <c r="BR462" s="1457"/>
      <c r="BS462" s="1457"/>
      <c r="BT462" s="1457"/>
      <c r="BU462" s="1457"/>
      <c r="BV462" s="1457"/>
      <c r="BW462" s="1457"/>
      <c r="BX462" s="1457"/>
      <c r="BY462" s="1457"/>
      <c r="BZ462" s="1457"/>
      <c r="CA462" s="1457"/>
      <c r="CB462" s="1457"/>
      <c r="CC462" s="1457"/>
      <c r="CD462" s="1457"/>
      <c r="CE462" s="1457"/>
      <c r="CF462" s="1457"/>
      <c r="CG462" s="1457"/>
      <c r="CH462" s="1457"/>
      <c r="CI462" s="1457"/>
      <c r="CJ462" s="1457"/>
      <c r="CK462" s="1457"/>
      <c r="CL462" s="1457"/>
      <c r="CM462" s="1457"/>
      <c r="CN462" s="1457"/>
      <c r="CO462" s="1457"/>
      <c r="CP462" s="1457"/>
      <c r="CQ462" s="1457"/>
      <c r="CR462" s="1457"/>
      <c r="CS462" s="1457"/>
      <c r="CT462" s="1457"/>
      <c r="CU462" s="1457"/>
      <c r="CV462" s="1457"/>
      <c r="CW462" s="1457"/>
      <c r="CX462" s="1457"/>
      <c r="CY462" s="1457"/>
      <c r="CZ462" s="1457"/>
      <c r="DA462" s="1457"/>
      <c r="DB462" s="1457"/>
      <c r="DC462" s="1457"/>
      <c r="DD462" s="1457"/>
      <c r="DE462" s="1457"/>
      <c r="DF462" s="1457"/>
      <c r="DG462" s="1457"/>
      <c r="DH462" s="1457"/>
      <c r="DI462" s="1457"/>
      <c r="DJ462" s="1457"/>
      <c r="DK462" s="1457"/>
      <c r="DL462" s="1457"/>
      <c r="DM462" s="1457"/>
      <c r="DN462" s="1457"/>
      <c r="DO462" s="1457"/>
      <c r="DP462" s="1457"/>
      <c r="DQ462" s="1457"/>
      <c r="DR462" s="1457"/>
      <c r="DS462" s="1457"/>
      <c r="DT462" s="1457"/>
      <c r="DU462" s="1457"/>
      <c r="DV462" s="1457"/>
      <c r="DW462" s="1457"/>
      <c r="DX462" s="1457"/>
      <c r="DY462" s="1457"/>
      <c r="DZ462" s="1457"/>
      <c r="EA462" s="1457"/>
      <c r="EB462" s="1457"/>
      <c r="EC462" s="1457"/>
      <c r="ED462" s="1457"/>
      <c r="EE462" s="1457"/>
      <c r="EF462" s="1457"/>
      <c r="EG462" s="1457"/>
      <c r="EH462" s="1457"/>
      <c r="EI462" s="1457"/>
      <c r="EJ462" s="1457"/>
      <c r="EK462" s="1457"/>
      <c r="EL462" s="1457"/>
      <c r="EM462" s="1457"/>
      <c r="EN462" s="1457"/>
      <c r="EO462" s="1457"/>
      <c r="EP462" s="1457"/>
      <c r="EQ462" s="1457"/>
      <c r="ER462" s="1457"/>
      <c r="ES462" s="1457"/>
      <c r="ET462" s="1457"/>
      <c r="EU462" s="1457"/>
      <c r="EV462" s="1457"/>
      <c r="EW462" s="1457"/>
      <c r="EX462" s="1457"/>
      <c r="EY462" s="1457"/>
      <c r="EZ462" s="1457"/>
      <c r="FA462" s="1457"/>
      <c r="FB462" s="1457"/>
      <c r="FC462" s="1457"/>
      <c r="FD462" s="1457"/>
      <c r="FE462" s="1457"/>
      <c r="FF462" s="1457"/>
      <c r="FG462" s="1457"/>
      <c r="FH462" s="1457"/>
      <c r="FI462" s="1457"/>
      <c r="FJ462" s="1457"/>
      <c r="FK462" s="1457"/>
      <c r="FL462" s="1457"/>
      <c r="FM462" s="1457"/>
      <c r="FN462" s="1457"/>
      <c r="FO462" s="1457"/>
      <c r="FP462" s="1457"/>
      <c r="FQ462" s="1457"/>
      <c r="FR462" s="1457"/>
      <c r="FS462" s="1457"/>
      <c r="FT462" s="1457"/>
      <c r="FU462" s="1457"/>
      <c r="FV462" s="1457"/>
      <c r="FW462" s="1457"/>
      <c r="FX462" s="1457"/>
      <c r="FY462" s="1457"/>
      <c r="FZ462" s="1457"/>
      <c r="GA462" s="1457"/>
      <c r="GB462" s="1457"/>
      <c r="GC462" s="1457"/>
      <c r="GD462" s="1457"/>
      <c r="GE462" s="1457"/>
      <c r="GF462" s="1457"/>
      <c r="GG462" s="1457"/>
      <c r="GH462" s="1457"/>
      <c r="GI462" s="1457"/>
      <c r="GJ462" s="1457"/>
      <c r="GK462" s="1457"/>
      <c r="GL462" s="1457"/>
      <c r="GM462" s="1457"/>
      <c r="GN462" s="1457"/>
      <c r="GO462" s="1457"/>
      <c r="GP462" s="1457"/>
      <c r="GQ462" s="1457"/>
      <c r="GR462" s="1457"/>
      <c r="GS462" s="1457"/>
      <c r="GT462" s="1457"/>
      <c r="GU462" s="1457"/>
      <c r="GV462" s="1457"/>
      <c r="GW462" s="1457"/>
      <c r="GX462" s="1457"/>
      <c r="GY462" s="1457"/>
      <c r="GZ462" s="1457"/>
      <c r="HA462" s="1457"/>
      <c r="HB462" s="1457"/>
      <c r="HC462" s="1457"/>
      <c r="HD462" s="1457"/>
      <c r="HE462" s="1457"/>
      <c r="HF462" s="1457"/>
      <c r="HG462" s="1457"/>
      <c r="HH462" s="1457"/>
      <c r="HI462" s="1457"/>
      <c r="HJ462" s="1457"/>
      <c r="HK462" s="1457"/>
      <c r="HL462" s="1457"/>
      <c r="HM462" s="1457"/>
      <c r="HN462" s="1457"/>
      <c r="HO462" s="1457"/>
      <c r="HP462" s="1457"/>
      <c r="HQ462" s="1457"/>
      <c r="HR462" s="1457"/>
      <c r="HS462" s="1457"/>
      <c r="HT462" s="1457"/>
      <c r="HU462" s="1457"/>
      <c r="HV462" s="1457"/>
      <c r="HW462" s="1457"/>
      <c r="HX462" s="1457"/>
      <c r="HY462" s="1457"/>
      <c r="HZ462" s="1457"/>
      <c r="IA462" s="1457"/>
      <c r="IB462" s="1457"/>
      <c r="IC462" s="1457"/>
      <c r="ID462" s="1457"/>
      <c r="IE462" s="1457"/>
      <c r="IF462" s="1457"/>
      <c r="IG462" s="1457"/>
      <c r="IH462" s="1457"/>
      <c r="II462" s="1457"/>
      <c r="IJ462" s="1457"/>
      <c r="IK462" s="1457"/>
      <c r="IL462" s="1457"/>
      <c r="IM462" s="1457"/>
      <c r="IN462" s="1457"/>
      <c r="IO462" s="1457"/>
      <c r="IP462" s="1457"/>
      <c r="IQ462" s="1457"/>
      <c r="IR462" s="1457"/>
      <c r="IS462" s="1457"/>
      <c r="IT462" s="1457"/>
      <c r="IU462" s="1457"/>
      <c r="IV462" s="1457"/>
      <c r="IW462" s="1457"/>
      <c r="IX462" s="1457"/>
      <c r="IY462" s="1457"/>
      <c r="IZ462" s="1457"/>
      <c r="JA462" s="1457"/>
      <c r="JB462" s="1457"/>
      <c r="JC462" s="1457"/>
      <c r="JD462" s="1457"/>
      <c r="JE462" s="1457"/>
      <c r="JF462" s="1457"/>
      <c r="JG462" s="1457"/>
      <c r="JH462" s="1457"/>
      <c r="JI462" s="1457"/>
      <c r="JJ462" s="1457"/>
      <c r="JK462" s="1457"/>
      <c r="JL462" s="1457"/>
      <c r="JM462" s="1457"/>
      <c r="JN462" s="1457"/>
      <c r="JO462" s="1457"/>
      <c r="JP462" s="1457"/>
      <c r="JQ462" s="1457"/>
      <c r="JR462" s="1457"/>
      <c r="JS462" s="1457"/>
      <c r="JT462" s="1457"/>
      <c r="JU462" s="1457"/>
      <c r="JV462" s="1457"/>
      <c r="JW462" s="1457"/>
      <c r="JX462" s="1457"/>
      <c r="JY462" s="1457"/>
      <c r="JZ462" s="1457"/>
      <c r="KA462" s="1457"/>
      <c r="KB462" s="1457"/>
      <c r="KC462" s="1457"/>
      <c r="KD462" s="1457"/>
      <c r="KE462" s="1457"/>
      <c r="KF462" s="1457"/>
      <c r="KG462" s="1457"/>
      <c r="KH462" s="1457"/>
      <c r="KI462" s="1457"/>
      <c r="KJ462" s="1457"/>
      <c r="KK462" s="1457"/>
      <c r="KL462" s="1457"/>
      <c r="KM462" s="1457"/>
      <c r="KN462" s="1457"/>
      <c r="KO462" s="1457"/>
      <c r="KP462" s="1457"/>
      <c r="KQ462" s="1457"/>
      <c r="KR462" s="1457"/>
      <c r="KS462" s="1457"/>
      <c r="KT462" s="1457"/>
      <c r="KU462" s="1457"/>
      <c r="KV462" s="1457"/>
      <c r="KW462" s="1457"/>
      <c r="KX462" s="1457"/>
      <c r="KY462" s="1457"/>
      <c r="KZ462" s="1457"/>
      <c r="LA462" s="1457"/>
      <c r="LB462" s="1457"/>
      <c r="LC462" s="1457"/>
      <c r="LD462" s="1457"/>
      <c r="LE462" s="1457"/>
      <c r="LF462" s="1457"/>
      <c r="LG462" s="1457"/>
      <c r="LH462" s="1457"/>
      <c r="LI462" s="1457"/>
      <c r="LJ462" s="1457"/>
      <c r="LK462" s="1457"/>
      <c r="LL462" s="1457"/>
      <c r="LM462" s="1457"/>
      <c r="LN462" s="1457"/>
      <c r="LO462" s="1457"/>
      <c r="LP462" s="1457"/>
    </row>
    <row r="463" s="1014" customFormat="1" ht="48" customHeight="1" spans="1:328">
      <c r="A463" s="1231"/>
      <c r="B463" s="1232"/>
      <c r="C463" s="1233"/>
      <c r="D463" s="1234"/>
      <c r="F463" s="1235"/>
      <c r="G463" s="1130"/>
      <c r="H463" s="1236"/>
      <c r="I463" s="1887"/>
      <c r="J463" s="1277"/>
      <c r="K463" s="1068"/>
      <c r="L463" s="1068"/>
      <c r="M463" s="1068"/>
      <c r="N463" s="1178"/>
      <c r="O463" s="1178"/>
      <c r="P463" s="1178"/>
      <c r="Q463" s="1096"/>
      <c r="R463" s="1906"/>
      <c r="S463" s="1906"/>
      <c r="T463" s="1906"/>
      <c r="U463" s="1906"/>
      <c r="V463" s="1314"/>
      <c r="W463" s="1070"/>
      <c r="X463" s="1098"/>
      <c r="Y463" s="1099"/>
      <c r="Z463" s="1098"/>
      <c r="AA463" s="1099"/>
      <c r="AB463" s="1099"/>
      <c r="AC463" s="1126"/>
      <c r="AD463" s="1127"/>
      <c r="AE463" s="1363"/>
      <c r="AF463" s="1364"/>
      <c r="AG463" s="1130"/>
      <c r="AH463" s="1131"/>
      <c r="AI463" s="1131"/>
      <c r="AJ463" s="1131"/>
      <c r="AK463" s="1152"/>
      <c r="AL463" s="1152"/>
      <c r="AM463" s="1152"/>
      <c r="AN463" s="1152"/>
      <c r="AO463" s="1152"/>
      <c r="AP463" s="1152"/>
      <c r="AQ463" s="1152"/>
      <c r="AR463" s="1152"/>
      <c r="AS463" s="1152"/>
      <c r="AT463" s="1152"/>
      <c r="AX463" s="1178"/>
      <c r="AY463" s="1178"/>
      <c r="AZ463" s="1178"/>
      <c r="BA463" s="1178"/>
      <c r="BB463" s="1178"/>
      <c r="BC463" s="1178"/>
      <c r="BD463" s="1178"/>
      <c r="BE463" s="1178"/>
      <c r="BF463" s="1068"/>
      <c r="BG463" s="1456"/>
      <c r="BH463" s="1457"/>
      <c r="BI463" s="1457"/>
      <c r="BJ463" s="1457"/>
      <c r="BK463" s="1457"/>
      <c r="BL463" s="1457"/>
      <c r="BM463" s="1457"/>
      <c r="BN463" s="1457"/>
      <c r="BO463" s="1457"/>
      <c r="BP463" s="1457"/>
      <c r="BQ463" s="1457"/>
      <c r="BR463" s="1457"/>
      <c r="BS463" s="1457"/>
      <c r="BT463" s="1457"/>
      <c r="BU463" s="1457"/>
      <c r="BV463" s="1457"/>
      <c r="BW463" s="1457"/>
      <c r="BX463" s="1457"/>
      <c r="BY463" s="1457"/>
      <c r="BZ463" s="1457"/>
      <c r="CA463" s="1457"/>
      <c r="CB463" s="1457"/>
      <c r="CC463" s="1457"/>
      <c r="CD463" s="1457"/>
      <c r="CE463" s="1457"/>
      <c r="CF463" s="1457"/>
      <c r="CG463" s="1457"/>
      <c r="CH463" s="1457"/>
      <c r="CI463" s="1457"/>
      <c r="CJ463" s="1457"/>
      <c r="CK463" s="1457"/>
      <c r="CL463" s="1457"/>
      <c r="CM463" s="1457"/>
      <c r="CN463" s="1457"/>
      <c r="CO463" s="1457"/>
      <c r="CP463" s="1457"/>
      <c r="CQ463" s="1457"/>
      <c r="CR463" s="1457"/>
      <c r="CS463" s="1457"/>
      <c r="CT463" s="1457"/>
      <c r="CU463" s="1457"/>
      <c r="CV463" s="1457"/>
      <c r="CW463" s="1457"/>
      <c r="CX463" s="1457"/>
      <c r="CY463" s="1457"/>
      <c r="CZ463" s="1457"/>
      <c r="DA463" s="1457"/>
      <c r="DB463" s="1457"/>
      <c r="DC463" s="1457"/>
      <c r="DD463" s="1457"/>
      <c r="DE463" s="1457"/>
      <c r="DF463" s="1457"/>
      <c r="DG463" s="1457"/>
      <c r="DH463" s="1457"/>
      <c r="DI463" s="1457"/>
      <c r="DJ463" s="1457"/>
      <c r="DK463" s="1457"/>
      <c r="DL463" s="1457"/>
      <c r="DM463" s="1457"/>
      <c r="DN463" s="1457"/>
      <c r="DO463" s="1457"/>
      <c r="DP463" s="1457"/>
      <c r="DQ463" s="1457"/>
      <c r="DR463" s="1457"/>
      <c r="DS463" s="1457"/>
      <c r="DT463" s="1457"/>
      <c r="DU463" s="1457"/>
      <c r="DV463" s="1457"/>
      <c r="DW463" s="1457"/>
      <c r="DX463" s="1457"/>
      <c r="DY463" s="1457"/>
      <c r="DZ463" s="1457"/>
      <c r="EA463" s="1457"/>
      <c r="EB463" s="1457"/>
      <c r="EC463" s="1457"/>
      <c r="ED463" s="1457"/>
      <c r="EE463" s="1457"/>
      <c r="EF463" s="1457"/>
      <c r="EG463" s="1457"/>
      <c r="EH463" s="1457"/>
      <c r="EI463" s="1457"/>
      <c r="EJ463" s="1457"/>
      <c r="EK463" s="1457"/>
      <c r="EL463" s="1457"/>
      <c r="EM463" s="1457"/>
      <c r="EN463" s="1457"/>
      <c r="EO463" s="1457"/>
      <c r="EP463" s="1457"/>
      <c r="EQ463" s="1457"/>
      <c r="ER463" s="1457"/>
      <c r="ES463" s="1457"/>
      <c r="ET463" s="1457"/>
      <c r="EU463" s="1457"/>
      <c r="EV463" s="1457"/>
      <c r="EW463" s="1457"/>
      <c r="EX463" s="1457"/>
      <c r="EY463" s="1457"/>
      <c r="EZ463" s="1457"/>
      <c r="FA463" s="1457"/>
      <c r="FB463" s="1457"/>
      <c r="FC463" s="1457"/>
      <c r="FD463" s="1457"/>
      <c r="FE463" s="1457"/>
      <c r="FF463" s="1457"/>
      <c r="FG463" s="1457"/>
      <c r="FH463" s="1457"/>
      <c r="FI463" s="1457"/>
      <c r="FJ463" s="1457"/>
      <c r="FK463" s="1457"/>
      <c r="FL463" s="1457"/>
      <c r="FM463" s="1457"/>
      <c r="FN463" s="1457"/>
      <c r="FO463" s="1457"/>
      <c r="FP463" s="1457"/>
      <c r="FQ463" s="1457"/>
      <c r="FR463" s="1457"/>
      <c r="FS463" s="1457"/>
      <c r="FT463" s="1457"/>
      <c r="FU463" s="1457"/>
      <c r="FV463" s="1457"/>
      <c r="FW463" s="1457"/>
      <c r="FX463" s="1457"/>
      <c r="FY463" s="1457"/>
      <c r="FZ463" s="1457"/>
      <c r="GA463" s="1457"/>
      <c r="GB463" s="1457"/>
      <c r="GC463" s="1457"/>
      <c r="GD463" s="1457"/>
      <c r="GE463" s="1457"/>
      <c r="GF463" s="1457"/>
      <c r="GG463" s="1457"/>
      <c r="GH463" s="1457"/>
      <c r="GI463" s="1457"/>
      <c r="GJ463" s="1457"/>
      <c r="GK463" s="1457"/>
      <c r="GL463" s="1457"/>
      <c r="GM463" s="1457"/>
      <c r="GN463" s="1457"/>
      <c r="GO463" s="1457"/>
      <c r="GP463" s="1457"/>
      <c r="GQ463" s="1457"/>
      <c r="GR463" s="1457"/>
      <c r="GS463" s="1457"/>
      <c r="GT463" s="1457"/>
      <c r="GU463" s="1457"/>
      <c r="GV463" s="1457"/>
      <c r="GW463" s="1457"/>
      <c r="GX463" s="1457"/>
      <c r="GY463" s="1457"/>
      <c r="GZ463" s="1457"/>
      <c r="HA463" s="1457"/>
      <c r="HB463" s="1457"/>
      <c r="HC463" s="1457"/>
      <c r="HD463" s="1457"/>
      <c r="HE463" s="1457"/>
      <c r="HF463" s="1457"/>
      <c r="HG463" s="1457"/>
      <c r="HH463" s="1457"/>
      <c r="HI463" s="1457"/>
      <c r="HJ463" s="1457"/>
      <c r="HK463" s="1457"/>
      <c r="HL463" s="1457"/>
      <c r="HM463" s="1457"/>
      <c r="HN463" s="1457"/>
      <c r="HO463" s="1457"/>
      <c r="HP463" s="1457"/>
      <c r="HQ463" s="1457"/>
      <c r="HR463" s="1457"/>
      <c r="HS463" s="1457"/>
      <c r="HT463" s="1457"/>
      <c r="HU463" s="1457"/>
      <c r="HV463" s="1457"/>
      <c r="HW463" s="1457"/>
      <c r="HX463" s="1457"/>
      <c r="HY463" s="1457"/>
      <c r="HZ463" s="1457"/>
      <c r="IA463" s="1457"/>
      <c r="IB463" s="1457"/>
      <c r="IC463" s="1457"/>
      <c r="ID463" s="1457"/>
      <c r="IE463" s="1457"/>
      <c r="IF463" s="1457"/>
      <c r="IG463" s="1457"/>
      <c r="IH463" s="1457"/>
      <c r="II463" s="1457"/>
      <c r="IJ463" s="1457"/>
      <c r="IK463" s="1457"/>
      <c r="IL463" s="1457"/>
      <c r="IM463" s="1457"/>
      <c r="IN463" s="1457"/>
      <c r="IO463" s="1457"/>
      <c r="IP463" s="1457"/>
      <c r="IQ463" s="1457"/>
      <c r="IR463" s="1457"/>
      <c r="IS463" s="1457"/>
      <c r="IT463" s="1457"/>
      <c r="IU463" s="1457"/>
      <c r="IV463" s="1457"/>
      <c r="IW463" s="1457"/>
      <c r="IX463" s="1457"/>
      <c r="IY463" s="1457"/>
      <c r="IZ463" s="1457"/>
      <c r="JA463" s="1457"/>
      <c r="JB463" s="1457"/>
      <c r="JC463" s="1457"/>
      <c r="JD463" s="1457"/>
      <c r="JE463" s="1457"/>
      <c r="JF463" s="1457"/>
      <c r="JG463" s="1457"/>
      <c r="JH463" s="1457"/>
      <c r="JI463" s="1457"/>
      <c r="JJ463" s="1457"/>
      <c r="JK463" s="1457"/>
      <c r="JL463" s="1457"/>
      <c r="JM463" s="1457"/>
      <c r="JN463" s="1457"/>
      <c r="JO463" s="1457"/>
      <c r="JP463" s="1457"/>
      <c r="JQ463" s="1457"/>
      <c r="JR463" s="1457"/>
      <c r="JS463" s="1457"/>
      <c r="JT463" s="1457"/>
      <c r="JU463" s="1457"/>
      <c r="JV463" s="1457"/>
      <c r="JW463" s="1457"/>
      <c r="JX463" s="1457"/>
      <c r="JY463" s="1457"/>
      <c r="JZ463" s="1457"/>
      <c r="KA463" s="1457"/>
      <c r="KB463" s="1457"/>
      <c r="KC463" s="1457"/>
      <c r="KD463" s="1457"/>
      <c r="KE463" s="1457"/>
      <c r="KF463" s="1457"/>
      <c r="KG463" s="1457"/>
      <c r="KH463" s="1457"/>
      <c r="KI463" s="1457"/>
      <c r="KJ463" s="1457"/>
      <c r="KK463" s="1457"/>
      <c r="KL463" s="1457"/>
      <c r="KM463" s="1457"/>
      <c r="KN463" s="1457"/>
      <c r="KO463" s="1457"/>
      <c r="KP463" s="1457"/>
      <c r="KQ463" s="1457"/>
      <c r="KR463" s="1457"/>
      <c r="KS463" s="1457"/>
      <c r="KT463" s="1457"/>
      <c r="KU463" s="1457"/>
      <c r="KV463" s="1457"/>
      <c r="KW463" s="1457"/>
      <c r="KX463" s="1457"/>
      <c r="KY463" s="1457"/>
      <c r="KZ463" s="1457"/>
      <c r="LA463" s="1457"/>
      <c r="LB463" s="1457"/>
      <c r="LC463" s="1457"/>
      <c r="LD463" s="1457"/>
      <c r="LE463" s="1457"/>
      <c r="LF463" s="1457"/>
      <c r="LG463" s="1457"/>
      <c r="LH463" s="1457"/>
      <c r="LI463" s="1457"/>
      <c r="LJ463" s="1457"/>
      <c r="LK463" s="1457"/>
      <c r="LL463" s="1457"/>
      <c r="LM463" s="1457"/>
      <c r="LN463" s="1457"/>
      <c r="LO463" s="1457"/>
      <c r="LP463" s="1457"/>
    </row>
    <row r="464" s="1223" customFormat="1" ht="47" customHeight="1" spans="1:336">
      <c r="A464" s="1966"/>
      <c r="B464" s="1867"/>
      <c r="C464" s="1868"/>
      <c r="D464" s="1869"/>
      <c r="E464" s="1870"/>
      <c r="F464" s="1869"/>
      <c r="G464" s="1949"/>
      <c r="H464" s="1967"/>
      <c r="I464" s="1334"/>
      <c r="J464" s="1890"/>
      <c r="K464" s="1883"/>
      <c r="L464" s="1883"/>
      <c r="M464" s="1883"/>
      <c r="N464" s="2209"/>
      <c r="O464" s="2209"/>
      <c r="P464" s="1884"/>
      <c r="Q464" s="1908"/>
      <c r="R464" s="1922"/>
      <c r="S464" s="1922"/>
      <c r="T464" s="1922"/>
      <c r="U464" s="1922"/>
      <c r="V464" s="1918"/>
      <c r="W464" s="1884"/>
      <c r="X464" s="1335"/>
      <c r="Y464" s="1336"/>
      <c r="Z464" s="1335"/>
      <c r="AA464" s="1336"/>
      <c r="AB464" s="1336"/>
      <c r="AC464" s="1939"/>
      <c r="AD464" s="1938"/>
      <c r="AE464" s="1128"/>
      <c r="AF464" s="1129"/>
      <c r="AG464" s="1949"/>
      <c r="AH464" s="1950"/>
      <c r="AI464" s="1950"/>
      <c r="AJ464" s="1950"/>
      <c r="AK464" s="1951"/>
      <c r="AL464" s="1951"/>
      <c r="AM464" s="1951"/>
      <c r="AN464" s="1951"/>
      <c r="AO464" s="1951"/>
      <c r="AP464" s="1951"/>
      <c r="AQ464" s="1951"/>
      <c r="AR464" s="1951"/>
      <c r="AS464" s="1951"/>
      <c r="AT464" s="1952"/>
      <c r="AU464" s="1446"/>
      <c r="AV464" s="1447"/>
      <c r="AW464" s="1447"/>
      <c r="AX464" s="1447"/>
      <c r="AY464" s="1447"/>
      <c r="AZ464" s="1447"/>
      <c r="BA464" s="1447"/>
      <c r="BB464" s="1447"/>
      <c r="BC464" s="1448"/>
      <c r="BD464" s="1634"/>
      <c r="BE464" s="1447"/>
      <c r="BF464" s="1030"/>
      <c r="BG464" s="1013"/>
      <c r="BH464" s="1193"/>
      <c r="BI464" s="1193"/>
      <c r="BJ464" s="1193"/>
      <c r="BK464" s="1193"/>
      <c r="BL464" s="1193"/>
      <c r="BM464" s="1193"/>
      <c r="BN464" s="1193"/>
      <c r="BO464" s="1193"/>
      <c r="BP464" s="1193"/>
      <c r="BQ464" s="1193"/>
      <c r="BR464" s="1193"/>
      <c r="BS464" s="1193"/>
      <c r="BT464" s="1193"/>
      <c r="BU464" s="1193"/>
      <c r="BV464" s="1193"/>
      <c r="BW464" s="1193"/>
      <c r="BX464" s="1193"/>
      <c r="BY464" s="1193"/>
      <c r="BZ464" s="1193"/>
      <c r="CA464" s="1193"/>
      <c r="CB464" s="1193"/>
      <c r="CC464" s="1193"/>
      <c r="CD464" s="1193"/>
      <c r="CE464" s="1193"/>
      <c r="CF464" s="1193"/>
      <c r="CG464" s="1193"/>
      <c r="CH464" s="1193"/>
      <c r="CI464" s="1193"/>
      <c r="CJ464" s="1193"/>
      <c r="CK464" s="1193"/>
      <c r="CL464" s="1193"/>
      <c r="CM464" s="1193"/>
      <c r="CN464" s="1193"/>
      <c r="CO464" s="1193"/>
      <c r="CP464" s="1193"/>
      <c r="CQ464" s="1193"/>
      <c r="CR464" s="1193"/>
      <c r="CS464" s="1193"/>
      <c r="CT464" s="1193"/>
      <c r="CU464" s="1193"/>
      <c r="CV464" s="1193"/>
      <c r="CW464" s="1193"/>
      <c r="CX464" s="1193"/>
      <c r="CY464" s="1193"/>
      <c r="CZ464" s="1193"/>
      <c r="DA464" s="1193"/>
      <c r="DB464" s="1193"/>
      <c r="DC464" s="1193"/>
      <c r="DD464" s="1193"/>
      <c r="DE464" s="1193"/>
      <c r="DF464" s="1193"/>
      <c r="DG464" s="1193"/>
      <c r="DH464" s="1193"/>
      <c r="DI464" s="1193"/>
      <c r="DJ464" s="1193"/>
      <c r="DK464" s="1193"/>
      <c r="DL464" s="1193"/>
      <c r="DM464" s="1193"/>
      <c r="DN464" s="1193"/>
      <c r="DO464" s="1193"/>
      <c r="DP464" s="1193"/>
      <c r="DQ464" s="1193"/>
      <c r="DR464" s="1193"/>
      <c r="DS464" s="1193"/>
      <c r="DT464" s="1193"/>
      <c r="DU464" s="1193"/>
      <c r="DV464" s="1193"/>
      <c r="DW464" s="1193"/>
      <c r="DX464" s="1193"/>
      <c r="DY464" s="1193"/>
      <c r="DZ464" s="1193"/>
      <c r="EA464" s="1193"/>
      <c r="EB464" s="1193"/>
      <c r="EC464" s="1193"/>
      <c r="ED464" s="1193"/>
      <c r="EE464" s="1193"/>
      <c r="EF464" s="1193"/>
      <c r="EG464" s="1193"/>
      <c r="EH464" s="1193"/>
      <c r="EI464" s="1193"/>
      <c r="EJ464" s="1193"/>
      <c r="EK464" s="1193"/>
      <c r="EL464" s="1193"/>
      <c r="EM464" s="1193"/>
      <c r="EN464" s="1193"/>
      <c r="EO464" s="1193"/>
      <c r="EP464" s="1193"/>
      <c r="EQ464" s="1193"/>
      <c r="ER464" s="1193"/>
      <c r="ES464" s="1193"/>
      <c r="ET464" s="1193"/>
      <c r="EU464" s="1193"/>
      <c r="EV464" s="1193"/>
      <c r="EW464" s="1193"/>
      <c r="EX464" s="1193"/>
      <c r="EY464" s="1193"/>
      <c r="EZ464" s="1193"/>
      <c r="FA464" s="1193"/>
      <c r="FB464" s="1193"/>
      <c r="FC464" s="1193"/>
      <c r="FD464" s="1193"/>
      <c r="FE464" s="1193"/>
      <c r="FF464" s="1193"/>
      <c r="FG464" s="1193"/>
      <c r="FH464" s="1193"/>
      <c r="FI464" s="1193"/>
      <c r="FJ464" s="1193"/>
      <c r="FK464" s="1193"/>
      <c r="FL464" s="1193"/>
      <c r="FM464" s="1193"/>
      <c r="FN464" s="1193"/>
      <c r="FO464" s="1193"/>
      <c r="FP464" s="1193"/>
      <c r="FQ464" s="1193"/>
      <c r="FR464" s="1193"/>
      <c r="FS464" s="1193"/>
      <c r="FT464" s="1193"/>
      <c r="FU464" s="1193"/>
      <c r="FV464" s="1193"/>
      <c r="FW464" s="1193"/>
      <c r="FX464" s="1193"/>
      <c r="FY464" s="1193"/>
      <c r="FZ464" s="1193"/>
      <c r="GA464" s="1193"/>
      <c r="GB464" s="1193"/>
      <c r="GC464" s="1193"/>
      <c r="GD464" s="1193"/>
      <c r="GE464" s="1193"/>
      <c r="GF464" s="1193"/>
      <c r="GG464" s="1193"/>
      <c r="GH464" s="1193"/>
      <c r="GI464" s="1193"/>
      <c r="GJ464" s="1193"/>
      <c r="GK464" s="1193"/>
      <c r="GL464" s="1193"/>
      <c r="GM464" s="1193"/>
      <c r="GN464" s="1193"/>
      <c r="GO464" s="1193"/>
      <c r="GP464" s="1193"/>
      <c r="GQ464" s="1193"/>
      <c r="GR464" s="1193"/>
      <c r="GS464" s="1193"/>
      <c r="GT464" s="1193"/>
      <c r="GU464" s="1193"/>
      <c r="GV464" s="1193"/>
      <c r="GW464" s="1193"/>
      <c r="GX464" s="1193"/>
      <c r="GY464" s="1193"/>
      <c r="GZ464" s="1193"/>
      <c r="HA464" s="1193"/>
      <c r="HB464" s="1193"/>
      <c r="HC464" s="1193"/>
      <c r="HD464" s="1193"/>
      <c r="HE464" s="1193"/>
      <c r="HF464" s="1193"/>
      <c r="HG464" s="1193"/>
      <c r="HH464" s="1193"/>
      <c r="HI464" s="1193"/>
      <c r="HJ464" s="1193"/>
      <c r="HK464" s="1193"/>
      <c r="HL464" s="1193"/>
      <c r="HM464" s="1193"/>
      <c r="HN464" s="1193"/>
      <c r="HO464" s="1193"/>
      <c r="HP464" s="1193"/>
      <c r="HQ464" s="1193"/>
      <c r="HR464" s="1193"/>
      <c r="HS464" s="1193"/>
      <c r="HT464" s="1193"/>
      <c r="HU464" s="1193"/>
      <c r="HV464" s="1193"/>
      <c r="HW464" s="1193"/>
      <c r="HX464" s="1193"/>
      <c r="HY464" s="1193"/>
      <c r="HZ464" s="1193"/>
      <c r="IA464" s="1193"/>
      <c r="IB464" s="1193"/>
      <c r="IC464" s="1193"/>
      <c r="ID464" s="1193"/>
      <c r="IE464" s="1193"/>
      <c r="IF464" s="1193"/>
      <c r="IG464" s="1193"/>
      <c r="IH464" s="1193"/>
      <c r="II464" s="1193"/>
      <c r="IJ464" s="1193"/>
      <c r="IK464" s="1193"/>
      <c r="IL464" s="1193"/>
      <c r="IM464" s="1193"/>
      <c r="IN464" s="1193"/>
      <c r="IO464" s="1193"/>
      <c r="IP464" s="1193"/>
      <c r="IQ464" s="1193"/>
      <c r="IR464" s="1193"/>
      <c r="IS464" s="1193"/>
      <c r="IT464" s="1193"/>
      <c r="IU464" s="1193"/>
      <c r="IV464" s="1193"/>
      <c r="IW464" s="1193"/>
      <c r="IX464" s="1193"/>
      <c r="IY464" s="1193"/>
      <c r="IZ464" s="1193"/>
      <c r="JA464" s="1193"/>
      <c r="JB464" s="1193"/>
      <c r="JC464" s="1193"/>
      <c r="JD464" s="1193"/>
      <c r="JE464" s="1193"/>
      <c r="JF464" s="1193"/>
      <c r="JG464" s="1193"/>
      <c r="JH464" s="1193"/>
      <c r="JI464" s="1193"/>
      <c r="JJ464" s="1193"/>
      <c r="JK464" s="1193"/>
      <c r="JL464" s="1193"/>
      <c r="JM464" s="1193"/>
      <c r="JN464" s="1193"/>
      <c r="JO464" s="1193"/>
      <c r="JP464" s="1193"/>
      <c r="JQ464" s="1193"/>
      <c r="JR464" s="1193"/>
      <c r="JS464" s="1193"/>
      <c r="JT464" s="1193"/>
      <c r="JU464" s="1193"/>
      <c r="JV464" s="1193"/>
      <c r="JW464" s="1193"/>
      <c r="JX464" s="1193"/>
      <c r="JY464" s="1193"/>
      <c r="JZ464" s="1193"/>
      <c r="KA464" s="1193"/>
      <c r="KB464" s="1193"/>
      <c r="KC464" s="1193"/>
      <c r="KD464" s="1193"/>
      <c r="KE464" s="1193"/>
      <c r="KF464" s="1193"/>
      <c r="KG464" s="1193"/>
      <c r="KH464" s="1193"/>
      <c r="KI464" s="1193"/>
      <c r="KJ464" s="1193"/>
      <c r="KK464" s="1193"/>
      <c r="KL464" s="1193"/>
      <c r="KM464" s="1193"/>
      <c r="KN464" s="1193"/>
      <c r="KO464" s="1193"/>
      <c r="KP464" s="1193"/>
      <c r="KQ464" s="1193"/>
      <c r="KR464" s="1193"/>
      <c r="KS464" s="1193"/>
      <c r="KT464" s="1193"/>
      <c r="KU464" s="1193"/>
      <c r="KV464" s="1193"/>
      <c r="KW464" s="1193"/>
      <c r="KX464" s="1193"/>
      <c r="KY464" s="1193"/>
      <c r="KZ464" s="1193"/>
      <c r="LA464" s="1193"/>
      <c r="LB464" s="1193"/>
      <c r="LC464" s="1193"/>
      <c r="LD464" s="1193"/>
      <c r="LE464" s="1193"/>
      <c r="LF464" s="1193"/>
      <c r="LG464" s="1193"/>
      <c r="LH464" s="1193"/>
      <c r="LI464" s="1193"/>
      <c r="LJ464" s="1193"/>
      <c r="LK464" s="1193"/>
      <c r="LL464" s="1193"/>
      <c r="LM464" s="1193"/>
      <c r="LN464" s="1193"/>
      <c r="LO464" s="1193"/>
      <c r="LP464" s="1193"/>
      <c r="LQ464" s="1200"/>
      <c r="LR464" s="1200"/>
      <c r="LS464" s="1200"/>
      <c r="LT464" s="1200"/>
      <c r="LU464" s="1200"/>
      <c r="LV464" s="1200"/>
      <c r="LW464" s="1200"/>
      <c r="LX464" s="1472"/>
    </row>
    <row r="465" s="1014" customFormat="1" ht="47" customHeight="1" spans="1:336">
      <c r="A465" s="1231"/>
      <c r="B465" s="1232"/>
      <c r="C465" s="1233"/>
      <c r="D465" s="1234"/>
      <c r="E465" s="1235"/>
      <c r="F465" s="1234"/>
      <c r="G465" s="1130"/>
      <c r="H465" s="1236"/>
      <c r="I465" s="1887"/>
      <c r="J465" s="1277"/>
      <c r="K465" s="1068"/>
      <c r="L465" s="1068"/>
      <c r="M465" s="1068"/>
      <c r="N465" s="1069"/>
      <c r="O465" s="1069"/>
      <c r="P465" s="1070"/>
      <c r="Q465" s="1096"/>
      <c r="R465" s="1906"/>
      <c r="S465" s="1906"/>
      <c r="T465" s="1906"/>
      <c r="U465" s="1906"/>
      <c r="V465" s="1314"/>
      <c r="W465" s="1070"/>
      <c r="X465" s="1098"/>
      <c r="Y465" s="1099"/>
      <c r="Z465" s="1098"/>
      <c r="AA465" s="1099"/>
      <c r="AB465" s="1099"/>
      <c r="AC465" s="1126"/>
      <c r="AD465" s="1127"/>
      <c r="AE465" s="1363"/>
      <c r="AF465" s="1364"/>
      <c r="AG465" s="1130"/>
      <c r="AH465" s="1131"/>
      <c r="AI465" s="1131"/>
      <c r="AJ465" s="1131"/>
      <c r="AK465" s="1152"/>
      <c r="AL465" s="1152"/>
      <c r="AM465" s="1152"/>
      <c r="AN465" s="1152"/>
      <c r="AO465" s="1152"/>
      <c r="AP465" s="1152"/>
      <c r="AQ465" s="1152"/>
      <c r="AR465" s="1152"/>
      <c r="AS465" s="1152"/>
      <c r="AT465" s="1153"/>
      <c r="AU465" s="1177"/>
      <c r="AV465" s="1178"/>
      <c r="AW465" s="1178"/>
      <c r="AX465" s="1178"/>
      <c r="AY465" s="1178"/>
      <c r="AZ465" s="1178"/>
      <c r="BA465" s="1178"/>
      <c r="BB465" s="1178"/>
      <c r="BC465" s="1192"/>
      <c r="BD465" s="1180"/>
      <c r="BE465" s="1178"/>
      <c r="BF465" s="1030"/>
      <c r="BG465" s="1013"/>
      <c r="BH465" s="1193"/>
      <c r="BI465" s="1193"/>
      <c r="BJ465" s="1193"/>
      <c r="BK465" s="1193"/>
      <c r="BL465" s="1193"/>
      <c r="BM465" s="1193"/>
      <c r="BN465" s="1193"/>
      <c r="BO465" s="1193"/>
      <c r="BP465" s="1193"/>
      <c r="BQ465" s="1193"/>
      <c r="BR465" s="1193"/>
      <c r="BS465" s="1193"/>
      <c r="BT465" s="1193"/>
      <c r="BU465" s="1193"/>
      <c r="BV465" s="1193"/>
      <c r="BW465" s="1193"/>
      <c r="BX465" s="1193"/>
      <c r="BY465" s="1193"/>
      <c r="BZ465" s="1193"/>
      <c r="CA465" s="1193"/>
      <c r="CB465" s="1193"/>
      <c r="CC465" s="1193"/>
      <c r="CD465" s="1193"/>
      <c r="CE465" s="1193"/>
      <c r="CF465" s="1193"/>
      <c r="CG465" s="1193"/>
      <c r="CH465" s="1193"/>
      <c r="CI465" s="1193"/>
      <c r="CJ465" s="1193"/>
      <c r="CK465" s="1193"/>
      <c r="CL465" s="1193"/>
      <c r="CM465" s="1193"/>
      <c r="CN465" s="1193"/>
      <c r="CO465" s="1193"/>
      <c r="CP465" s="1193"/>
      <c r="CQ465" s="1193"/>
      <c r="CR465" s="1193"/>
      <c r="CS465" s="1193"/>
      <c r="CT465" s="1193"/>
      <c r="CU465" s="1193"/>
      <c r="CV465" s="1193"/>
      <c r="CW465" s="1193"/>
      <c r="CX465" s="1193"/>
      <c r="CY465" s="1193"/>
      <c r="CZ465" s="1193"/>
      <c r="DA465" s="1193"/>
      <c r="DB465" s="1193"/>
      <c r="DC465" s="1193"/>
      <c r="DD465" s="1193"/>
      <c r="DE465" s="1193"/>
      <c r="DF465" s="1193"/>
      <c r="DG465" s="1193"/>
      <c r="DH465" s="1193"/>
      <c r="DI465" s="1193"/>
      <c r="DJ465" s="1193"/>
      <c r="DK465" s="1193"/>
      <c r="DL465" s="1193"/>
      <c r="DM465" s="1193"/>
      <c r="DN465" s="1193"/>
      <c r="DO465" s="1193"/>
      <c r="DP465" s="1193"/>
      <c r="DQ465" s="1193"/>
      <c r="DR465" s="1193"/>
      <c r="DS465" s="1193"/>
      <c r="DT465" s="1193"/>
      <c r="DU465" s="1193"/>
      <c r="DV465" s="1193"/>
      <c r="DW465" s="1193"/>
      <c r="DX465" s="1193"/>
      <c r="DY465" s="1193"/>
      <c r="DZ465" s="1193"/>
      <c r="EA465" s="1193"/>
      <c r="EB465" s="1193"/>
      <c r="EC465" s="1193"/>
      <c r="ED465" s="1193"/>
      <c r="EE465" s="1193"/>
      <c r="EF465" s="1193"/>
      <c r="EG465" s="1193"/>
      <c r="EH465" s="1193"/>
      <c r="EI465" s="1193"/>
      <c r="EJ465" s="1193"/>
      <c r="EK465" s="1193"/>
      <c r="EL465" s="1193"/>
      <c r="EM465" s="1193"/>
      <c r="EN465" s="1193"/>
      <c r="EO465" s="1193"/>
      <c r="EP465" s="1193"/>
      <c r="EQ465" s="1193"/>
      <c r="ER465" s="1193"/>
      <c r="ES465" s="1193"/>
      <c r="ET465" s="1193"/>
      <c r="EU465" s="1193"/>
      <c r="EV465" s="1193"/>
      <c r="EW465" s="1193"/>
      <c r="EX465" s="1193"/>
      <c r="EY465" s="1193"/>
      <c r="EZ465" s="1193"/>
      <c r="FA465" s="1193"/>
      <c r="FB465" s="1193"/>
      <c r="FC465" s="1193"/>
      <c r="FD465" s="1193"/>
      <c r="FE465" s="1193"/>
      <c r="FF465" s="1193"/>
      <c r="FG465" s="1193"/>
      <c r="FH465" s="1193"/>
      <c r="FI465" s="1193"/>
      <c r="FJ465" s="1193"/>
      <c r="FK465" s="1193"/>
      <c r="FL465" s="1193"/>
      <c r="FM465" s="1193"/>
      <c r="FN465" s="1193"/>
      <c r="FO465" s="1193"/>
      <c r="FP465" s="1193"/>
      <c r="FQ465" s="1193"/>
      <c r="FR465" s="1193"/>
      <c r="FS465" s="1193"/>
      <c r="FT465" s="1193"/>
      <c r="FU465" s="1193"/>
      <c r="FV465" s="1193"/>
      <c r="FW465" s="1193"/>
      <c r="FX465" s="1193"/>
      <c r="FY465" s="1193"/>
      <c r="FZ465" s="1193"/>
      <c r="GA465" s="1193"/>
      <c r="GB465" s="1193"/>
      <c r="GC465" s="1193"/>
      <c r="GD465" s="1193"/>
      <c r="GE465" s="1193"/>
      <c r="GF465" s="1193"/>
      <c r="GG465" s="1193"/>
      <c r="GH465" s="1193"/>
      <c r="GI465" s="1193"/>
      <c r="GJ465" s="1193"/>
      <c r="GK465" s="1193"/>
      <c r="GL465" s="1193"/>
      <c r="GM465" s="1193"/>
      <c r="GN465" s="1193"/>
      <c r="GO465" s="1193"/>
      <c r="GP465" s="1193"/>
      <c r="GQ465" s="1193"/>
      <c r="GR465" s="1193"/>
      <c r="GS465" s="1193"/>
      <c r="GT465" s="1193"/>
      <c r="GU465" s="1193"/>
      <c r="GV465" s="1193"/>
      <c r="GW465" s="1193"/>
      <c r="GX465" s="1193"/>
      <c r="GY465" s="1193"/>
      <c r="GZ465" s="1193"/>
      <c r="HA465" s="1193"/>
      <c r="HB465" s="1193"/>
      <c r="HC465" s="1193"/>
      <c r="HD465" s="1193"/>
      <c r="HE465" s="1193"/>
      <c r="HF465" s="1193"/>
      <c r="HG465" s="1193"/>
      <c r="HH465" s="1193"/>
      <c r="HI465" s="1193"/>
      <c r="HJ465" s="1193"/>
      <c r="HK465" s="1193"/>
      <c r="HL465" s="1193"/>
      <c r="HM465" s="1193"/>
      <c r="HN465" s="1193"/>
      <c r="HO465" s="1193"/>
      <c r="HP465" s="1193"/>
      <c r="HQ465" s="1193"/>
      <c r="HR465" s="1193"/>
      <c r="HS465" s="1193"/>
      <c r="HT465" s="1193"/>
      <c r="HU465" s="1193"/>
      <c r="HV465" s="1193"/>
      <c r="HW465" s="1193"/>
      <c r="HX465" s="1193"/>
      <c r="HY465" s="1193"/>
      <c r="HZ465" s="1193"/>
      <c r="IA465" s="1193"/>
      <c r="IB465" s="1193"/>
      <c r="IC465" s="1193"/>
      <c r="ID465" s="1193"/>
      <c r="IE465" s="1193"/>
      <c r="IF465" s="1193"/>
      <c r="IG465" s="1193"/>
      <c r="IH465" s="1193"/>
      <c r="II465" s="1193"/>
      <c r="IJ465" s="1193"/>
      <c r="IK465" s="1193"/>
      <c r="IL465" s="1193"/>
      <c r="IM465" s="1193"/>
      <c r="IN465" s="1193"/>
      <c r="IO465" s="1193"/>
      <c r="IP465" s="1193"/>
      <c r="IQ465" s="1193"/>
      <c r="IR465" s="1193"/>
      <c r="IS465" s="1193"/>
      <c r="IT465" s="1193"/>
      <c r="IU465" s="1193"/>
      <c r="IV465" s="1193"/>
      <c r="IW465" s="1193"/>
      <c r="IX465" s="1193"/>
      <c r="IY465" s="1193"/>
      <c r="IZ465" s="1193"/>
      <c r="JA465" s="1193"/>
      <c r="JB465" s="1193"/>
      <c r="JC465" s="1193"/>
      <c r="JD465" s="1193"/>
      <c r="JE465" s="1193"/>
      <c r="JF465" s="1193"/>
      <c r="JG465" s="1193"/>
      <c r="JH465" s="1193"/>
      <c r="JI465" s="1193"/>
      <c r="JJ465" s="1193"/>
      <c r="JK465" s="1193"/>
      <c r="JL465" s="1193"/>
      <c r="JM465" s="1193"/>
      <c r="JN465" s="1193"/>
      <c r="JO465" s="1193"/>
      <c r="JP465" s="1193"/>
      <c r="JQ465" s="1193"/>
      <c r="JR465" s="1193"/>
      <c r="JS465" s="1193"/>
      <c r="JT465" s="1193"/>
      <c r="JU465" s="1193"/>
      <c r="JV465" s="1193"/>
      <c r="JW465" s="1193"/>
      <c r="JX465" s="1193"/>
      <c r="JY465" s="1193"/>
      <c r="JZ465" s="1193"/>
      <c r="KA465" s="1193"/>
      <c r="KB465" s="1193"/>
      <c r="KC465" s="1193"/>
      <c r="KD465" s="1193"/>
      <c r="KE465" s="1193"/>
      <c r="KF465" s="1193"/>
      <c r="KG465" s="1193"/>
      <c r="KH465" s="1193"/>
      <c r="KI465" s="1193"/>
      <c r="KJ465" s="1193"/>
      <c r="KK465" s="1193"/>
      <c r="KL465" s="1193"/>
      <c r="KM465" s="1193"/>
      <c r="KN465" s="1193"/>
      <c r="KO465" s="1193"/>
      <c r="KP465" s="1193"/>
      <c r="KQ465" s="1193"/>
      <c r="KR465" s="1193"/>
      <c r="KS465" s="1193"/>
      <c r="KT465" s="1193"/>
      <c r="KU465" s="1193"/>
      <c r="KV465" s="1193"/>
      <c r="KW465" s="1193"/>
      <c r="KX465" s="1193"/>
      <c r="KY465" s="1193"/>
      <c r="KZ465" s="1193"/>
      <c r="LA465" s="1193"/>
      <c r="LB465" s="1193"/>
      <c r="LC465" s="1193"/>
      <c r="LD465" s="1193"/>
      <c r="LE465" s="1193"/>
      <c r="LF465" s="1193"/>
      <c r="LG465" s="1193"/>
      <c r="LH465" s="1193"/>
      <c r="LI465" s="1193"/>
      <c r="LJ465" s="1193"/>
      <c r="LK465" s="1193"/>
      <c r="LL465" s="1193"/>
      <c r="LM465" s="1193"/>
      <c r="LN465" s="1193"/>
      <c r="LO465" s="1193"/>
      <c r="LP465" s="1193"/>
      <c r="LQ465" s="1200"/>
      <c r="LR465" s="1200"/>
      <c r="LS465" s="1200"/>
      <c r="LT465" s="1200"/>
      <c r="LU465" s="1200"/>
      <c r="LV465" s="1200"/>
      <c r="LW465" s="1200"/>
      <c r="LX465" s="1203"/>
    </row>
    <row r="466" s="1014" customFormat="1" ht="47" customHeight="1" spans="1:336">
      <c r="A466" s="1231"/>
      <c r="B466" s="1232"/>
      <c r="C466" s="1233"/>
      <c r="D466" s="1234"/>
      <c r="E466" s="1235"/>
      <c r="F466" s="1234"/>
      <c r="G466" s="1130"/>
      <c r="H466" s="1236"/>
      <c r="I466" s="1887"/>
      <c r="J466" s="1277"/>
      <c r="K466" s="1068"/>
      <c r="L466" s="1068"/>
      <c r="M466" s="1068"/>
      <c r="N466" s="1069"/>
      <c r="O466" s="1178"/>
      <c r="P466" s="1178"/>
      <c r="Q466" s="1178"/>
      <c r="R466" s="2964"/>
      <c r="S466" s="2964"/>
      <c r="T466" s="2964"/>
      <c r="U466" s="2964"/>
      <c r="V466" s="1178"/>
      <c r="W466" s="1178"/>
      <c r="X466" s="1178"/>
      <c r="Y466" s="1178"/>
      <c r="Z466" s="1098"/>
      <c r="AA466" s="1099"/>
      <c r="AB466" s="1099"/>
      <c r="AC466" s="1126"/>
      <c r="AD466" s="1127"/>
      <c r="AE466" s="1363"/>
      <c r="AF466" s="1364"/>
      <c r="AG466" s="1130"/>
      <c r="AH466" s="1131"/>
      <c r="AI466" s="1131"/>
      <c r="AJ466" s="1131"/>
      <c r="AK466" s="1152"/>
      <c r="AL466" s="1152"/>
      <c r="AM466" s="1152"/>
      <c r="AN466" s="1152"/>
      <c r="AO466" s="1152"/>
      <c r="AP466" s="1152"/>
      <c r="AQ466" s="1152"/>
      <c r="AR466" s="1152"/>
      <c r="AS466" s="1152"/>
      <c r="AT466" s="1153"/>
      <c r="AU466" s="2970"/>
      <c r="BB466" s="1178"/>
      <c r="BC466" s="1192"/>
      <c r="BD466" s="1180"/>
      <c r="BE466" s="1178"/>
      <c r="BF466" s="1030"/>
      <c r="BG466" s="1013"/>
      <c r="BH466" s="1193"/>
      <c r="BI466" s="1193"/>
      <c r="BJ466" s="1193"/>
      <c r="BK466" s="1193"/>
      <c r="BL466" s="1193"/>
      <c r="BM466" s="1193"/>
      <c r="BN466" s="1193"/>
      <c r="BO466" s="1193"/>
      <c r="BP466" s="1193"/>
      <c r="BQ466" s="1193"/>
      <c r="BR466" s="1193"/>
      <c r="BS466" s="1193"/>
      <c r="BT466" s="1193"/>
      <c r="BU466" s="1193"/>
      <c r="BV466" s="1193"/>
      <c r="BW466" s="1193"/>
      <c r="BX466" s="1193"/>
      <c r="BY466" s="1193"/>
      <c r="BZ466" s="1193"/>
      <c r="CA466" s="1193"/>
      <c r="CB466" s="1193"/>
      <c r="CC466" s="1193"/>
      <c r="CD466" s="1193"/>
      <c r="CE466" s="1193"/>
      <c r="CF466" s="1193"/>
      <c r="CG466" s="1193"/>
      <c r="CH466" s="1193"/>
      <c r="CI466" s="1193"/>
      <c r="CJ466" s="1193"/>
      <c r="CK466" s="1193"/>
      <c r="CL466" s="1193"/>
      <c r="CM466" s="1193"/>
      <c r="CN466" s="1193"/>
      <c r="CO466" s="1193"/>
      <c r="CP466" s="1193"/>
      <c r="CQ466" s="1193"/>
      <c r="CR466" s="1193"/>
      <c r="CS466" s="1193"/>
      <c r="CT466" s="1193"/>
      <c r="CU466" s="1193"/>
      <c r="CV466" s="1193"/>
      <c r="CW466" s="1193"/>
      <c r="CX466" s="1193"/>
      <c r="CY466" s="1193"/>
      <c r="CZ466" s="1193"/>
      <c r="DA466" s="1193"/>
      <c r="DB466" s="1193"/>
      <c r="DC466" s="1193"/>
      <c r="DD466" s="1193"/>
      <c r="DE466" s="1193"/>
      <c r="DF466" s="1193"/>
      <c r="DG466" s="1193"/>
      <c r="DH466" s="1193"/>
      <c r="DI466" s="1193"/>
      <c r="DJ466" s="1193"/>
      <c r="DK466" s="1193"/>
      <c r="DL466" s="1193"/>
      <c r="DM466" s="1193"/>
      <c r="DN466" s="1193"/>
      <c r="DO466" s="1193"/>
      <c r="DP466" s="1193"/>
      <c r="DQ466" s="1193"/>
      <c r="DR466" s="1193"/>
      <c r="DS466" s="1193"/>
      <c r="DT466" s="1193"/>
      <c r="DU466" s="1193"/>
      <c r="DV466" s="1193"/>
      <c r="DW466" s="1193"/>
      <c r="DX466" s="1193"/>
      <c r="DY466" s="1193"/>
      <c r="DZ466" s="1193"/>
      <c r="EA466" s="1193"/>
      <c r="EB466" s="1193"/>
      <c r="EC466" s="1193"/>
      <c r="ED466" s="1193"/>
      <c r="EE466" s="1193"/>
      <c r="EF466" s="1193"/>
      <c r="EG466" s="1193"/>
      <c r="EH466" s="1193"/>
      <c r="EI466" s="1193"/>
      <c r="EJ466" s="1193"/>
      <c r="EK466" s="1193"/>
      <c r="EL466" s="1193"/>
      <c r="EM466" s="1193"/>
      <c r="EN466" s="1193"/>
      <c r="EO466" s="1193"/>
      <c r="EP466" s="1193"/>
      <c r="EQ466" s="1193"/>
      <c r="ER466" s="1193"/>
      <c r="ES466" s="1193"/>
      <c r="ET466" s="1193"/>
      <c r="EU466" s="1193"/>
      <c r="EV466" s="1193"/>
      <c r="EW466" s="1193"/>
      <c r="EX466" s="1193"/>
      <c r="EY466" s="1193"/>
      <c r="EZ466" s="1193"/>
      <c r="FA466" s="1193"/>
      <c r="FB466" s="1193"/>
      <c r="FC466" s="1193"/>
      <c r="FD466" s="1193"/>
      <c r="FE466" s="1193"/>
      <c r="FF466" s="1193"/>
      <c r="FG466" s="1193"/>
      <c r="FH466" s="1193"/>
      <c r="FI466" s="1193"/>
      <c r="FJ466" s="1193"/>
      <c r="FK466" s="1193"/>
      <c r="FL466" s="1193"/>
      <c r="FM466" s="1193"/>
      <c r="FN466" s="1193"/>
      <c r="FO466" s="1193"/>
      <c r="FP466" s="1193"/>
      <c r="FQ466" s="1193"/>
      <c r="FR466" s="1193"/>
      <c r="FS466" s="1193"/>
      <c r="FT466" s="1193"/>
      <c r="FU466" s="1193"/>
      <c r="FV466" s="1193"/>
      <c r="FW466" s="1193"/>
      <c r="FX466" s="1193"/>
      <c r="FY466" s="1193"/>
      <c r="FZ466" s="1193"/>
      <c r="GA466" s="1193"/>
      <c r="GB466" s="1193"/>
      <c r="GC466" s="1193"/>
      <c r="GD466" s="1193"/>
      <c r="GE466" s="1193"/>
      <c r="GF466" s="1193"/>
      <c r="GG466" s="1193"/>
      <c r="GH466" s="1193"/>
      <c r="GI466" s="1193"/>
      <c r="GJ466" s="1193"/>
      <c r="GK466" s="1193"/>
      <c r="GL466" s="1193"/>
      <c r="GM466" s="1193"/>
      <c r="GN466" s="1193"/>
      <c r="GO466" s="1193"/>
      <c r="GP466" s="1193"/>
      <c r="GQ466" s="1193"/>
      <c r="GR466" s="1193"/>
      <c r="GS466" s="1193"/>
      <c r="GT466" s="1193"/>
      <c r="GU466" s="1193"/>
      <c r="GV466" s="1193"/>
      <c r="GW466" s="1193"/>
      <c r="GX466" s="1193"/>
      <c r="GY466" s="1193"/>
      <c r="GZ466" s="1193"/>
      <c r="HA466" s="1193"/>
      <c r="HB466" s="1193"/>
      <c r="HC466" s="1193"/>
      <c r="HD466" s="1193"/>
      <c r="HE466" s="1193"/>
      <c r="HF466" s="1193"/>
      <c r="HG466" s="1193"/>
      <c r="HH466" s="1193"/>
      <c r="HI466" s="1193"/>
      <c r="HJ466" s="1193"/>
      <c r="HK466" s="1193"/>
      <c r="HL466" s="1193"/>
      <c r="HM466" s="1193"/>
      <c r="HN466" s="1193"/>
      <c r="HO466" s="1193"/>
      <c r="HP466" s="1193"/>
      <c r="HQ466" s="1193"/>
      <c r="HR466" s="1193"/>
      <c r="HS466" s="1193"/>
      <c r="HT466" s="1193"/>
      <c r="HU466" s="1193"/>
      <c r="HV466" s="1193"/>
      <c r="HW466" s="1193"/>
      <c r="HX466" s="1193"/>
      <c r="HY466" s="1193"/>
      <c r="HZ466" s="1193"/>
      <c r="IA466" s="1193"/>
      <c r="IB466" s="1193"/>
      <c r="IC466" s="1193"/>
      <c r="ID466" s="1193"/>
      <c r="IE466" s="1193"/>
      <c r="IF466" s="1193"/>
      <c r="IG466" s="1193"/>
      <c r="IH466" s="1193"/>
      <c r="II466" s="1193"/>
      <c r="IJ466" s="1193"/>
      <c r="IK466" s="1193"/>
      <c r="IL466" s="1193"/>
      <c r="IM466" s="1193"/>
      <c r="IN466" s="1193"/>
      <c r="IO466" s="1193"/>
      <c r="IP466" s="1193"/>
      <c r="IQ466" s="1193"/>
      <c r="IR466" s="1193"/>
      <c r="IS466" s="1193"/>
      <c r="IT466" s="1193"/>
      <c r="IU466" s="1193"/>
      <c r="IV466" s="1193"/>
      <c r="IW466" s="1193"/>
      <c r="IX466" s="1193"/>
      <c r="IY466" s="1193"/>
      <c r="IZ466" s="1193"/>
      <c r="JA466" s="1193"/>
      <c r="JB466" s="1193"/>
      <c r="JC466" s="1193"/>
      <c r="JD466" s="1193"/>
      <c r="JE466" s="1193"/>
      <c r="JF466" s="1193"/>
      <c r="JG466" s="1193"/>
      <c r="JH466" s="1193"/>
      <c r="JI466" s="1193"/>
      <c r="JJ466" s="1193"/>
      <c r="JK466" s="1193"/>
      <c r="JL466" s="1193"/>
      <c r="JM466" s="1193"/>
      <c r="JN466" s="1193"/>
      <c r="JO466" s="1193"/>
      <c r="JP466" s="1193"/>
      <c r="JQ466" s="1193"/>
      <c r="JR466" s="1193"/>
      <c r="JS466" s="1193"/>
      <c r="JT466" s="1193"/>
      <c r="JU466" s="1193"/>
      <c r="JV466" s="1193"/>
      <c r="JW466" s="1193"/>
      <c r="JX466" s="1193"/>
      <c r="JY466" s="1193"/>
      <c r="JZ466" s="1193"/>
      <c r="KA466" s="1193"/>
      <c r="KB466" s="1193"/>
      <c r="KC466" s="1193"/>
      <c r="KD466" s="1193"/>
      <c r="KE466" s="1193"/>
      <c r="KF466" s="1193"/>
      <c r="KG466" s="1193"/>
      <c r="KH466" s="1193"/>
      <c r="KI466" s="1193"/>
      <c r="KJ466" s="1193"/>
      <c r="KK466" s="1193"/>
      <c r="KL466" s="1193"/>
      <c r="KM466" s="1193"/>
      <c r="KN466" s="1193"/>
      <c r="KO466" s="1193"/>
      <c r="KP466" s="1193"/>
      <c r="KQ466" s="1193"/>
      <c r="KR466" s="1193"/>
      <c r="KS466" s="1193"/>
      <c r="KT466" s="1193"/>
      <c r="KU466" s="1193"/>
      <c r="KV466" s="1193"/>
      <c r="KW466" s="1193"/>
      <c r="KX466" s="1193"/>
      <c r="KY466" s="1193"/>
      <c r="KZ466" s="1193"/>
      <c r="LA466" s="1193"/>
      <c r="LB466" s="1193"/>
      <c r="LC466" s="1193"/>
      <c r="LD466" s="1193"/>
      <c r="LE466" s="1193"/>
      <c r="LF466" s="1193"/>
      <c r="LG466" s="1193"/>
      <c r="LH466" s="1193"/>
      <c r="LI466" s="1193"/>
      <c r="LJ466" s="1193"/>
      <c r="LK466" s="1193"/>
      <c r="LL466" s="1193"/>
      <c r="LM466" s="1193"/>
      <c r="LN466" s="1193"/>
      <c r="LO466" s="1193"/>
      <c r="LP466" s="1193"/>
      <c r="LQ466" s="1200"/>
      <c r="LR466" s="1200"/>
      <c r="LS466" s="1200"/>
      <c r="LT466" s="1200"/>
      <c r="LU466" s="1200"/>
      <c r="LV466" s="1200"/>
      <c r="LW466" s="1200"/>
      <c r="LX466" s="1203"/>
    </row>
    <row r="467" s="1014" customFormat="1" ht="47" customHeight="1" spans="1:336">
      <c r="A467" s="1231"/>
      <c r="B467" s="1232"/>
      <c r="C467" s="1233"/>
      <c r="D467" s="1234"/>
      <c r="E467" s="1235"/>
      <c r="F467" s="1234"/>
      <c r="G467" s="1130"/>
      <c r="H467" s="1236"/>
      <c r="I467" s="1887"/>
      <c r="J467" s="1277"/>
      <c r="K467" s="1068"/>
      <c r="L467" s="1068"/>
      <c r="M467" s="1068"/>
      <c r="N467" s="1069"/>
      <c r="O467" s="1069"/>
      <c r="P467" s="1070"/>
      <c r="Q467" s="1096"/>
      <c r="R467" s="1906"/>
      <c r="S467" s="1906"/>
      <c r="T467" s="1906"/>
      <c r="U467" s="1906"/>
      <c r="V467" s="1314"/>
      <c r="W467" s="1070"/>
      <c r="X467" s="1098"/>
      <c r="Y467" s="1099"/>
      <c r="Z467" s="1098"/>
      <c r="AA467" s="1099"/>
      <c r="AB467" s="1099"/>
      <c r="AC467" s="1126"/>
      <c r="AD467" s="1127"/>
      <c r="AE467" s="1363"/>
      <c r="AF467" s="1364"/>
      <c r="AG467" s="1130"/>
      <c r="AH467" s="1131"/>
      <c r="AI467" s="1131"/>
      <c r="AJ467" s="1131"/>
      <c r="AK467" s="1152"/>
      <c r="AL467" s="1152"/>
      <c r="AM467" s="1152"/>
      <c r="AN467" s="1152"/>
      <c r="AO467" s="1152"/>
      <c r="AP467" s="1152"/>
      <c r="AQ467" s="1152"/>
      <c r="AR467" s="1152"/>
      <c r="AS467" s="1152"/>
      <c r="AT467" s="1153"/>
      <c r="AU467" s="1177"/>
      <c r="AV467" s="1178"/>
      <c r="AW467" s="1178"/>
      <c r="AX467" s="1178"/>
      <c r="AY467" s="1178"/>
      <c r="AZ467" s="1178"/>
      <c r="BA467" s="1178"/>
      <c r="BB467" s="1178"/>
      <c r="BC467" s="1192"/>
      <c r="BD467" s="1180"/>
      <c r="BE467" s="1178"/>
      <c r="BF467" s="1030"/>
      <c r="BG467" s="1013"/>
      <c r="BH467" s="1193"/>
      <c r="BI467" s="1193"/>
      <c r="BJ467" s="1193"/>
      <c r="BK467" s="1193"/>
      <c r="BL467" s="1193"/>
      <c r="BM467" s="1193"/>
      <c r="BN467" s="1193"/>
      <c r="BO467" s="1193"/>
      <c r="BP467" s="1193"/>
      <c r="BQ467" s="1193"/>
      <c r="BR467" s="1193"/>
      <c r="BS467" s="1193"/>
      <c r="BT467" s="1193"/>
      <c r="BU467" s="1193"/>
      <c r="BV467" s="1193"/>
      <c r="BW467" s="1193"/>
      <c r="BX467" s="1193"/>
      <c r="BY467" s="1193"/>
      <c r="BZ467" s="1193"/>
      <c r="CA467" s="1193"/>
      <c r="CB467" s="1193"/>
      <c r="CC467" s="1193"/>
      <c r="CD467" s="1193"/>
      <c r="CE467" s="1193"/>
      <c r="CF467" s="1193"/>
      <c r="CG467" s="1193"/>
      <c r="CH467" s="1193"/>
      <c r="CI467" s="1193"/>
      <c r="CJ467" s="1193"/>
      <c r="CK467" s="1193"/>
      <c r="CL467" s="1193"/>
      <c r="CM467" s="1193"/>
      <c r="CN467" s="1193"/>
      <c r="CO467" s="1193"/>
      <c r="CP467" s="1193"/>
      <c r="CQ467" s="1193"/>
      <c r="CR467" s="1193"/>
      <c r="CS467" s="1193"/>
      <c r="CT467" s="1193"/>
      <c r="CU467" s="1193"/>
      <c r="CV467" s="1193"/>
      <c r="CW467" s="1193"/>
      <c r="CX467" s="1193"/>
      <c r="CY467" s="1193"/>
      <c r="CZ467" s="1193"/>
      <c r="DA467" s="1193"/>
      <c r="DB467" s="1193"/>
      <c r="DC467" s="1193"/>
      <c r="DD467" s="1193"/>
      <c r="DE467" s="1193"/>
      <c r="DF467" s="1193"/>
      <c r="DG467" s="1193"/>
      <c r="DH467" s="1193"/>
      <c r="DI467" s="1193"/>
      <c r="DJ467" s="1193"/>
      <c r="DK467" s="1193"/>
      <c r="DL467" s="1193"/>
      <c r="DM467" s="1193"/>
      <c r="DN467" s="1193"/>
      <c r="DO467" s="1193"/>
      <c r="DP467" s="1193"/>
      <c r="DQ467" s="1193"/>
      <c r="DR467" s="1193"/>
      <c r="DS467" s="1193"/>
      <c r="DT467" s="1193"/>
      <c r="DU467" s="1193"/>
      <c r="DV467" s="1193"/>
      <c r="DW467" s="1193"/>
      <c r="DX467" s="1193"/>
      <c r="DY467" s="1193"/>
      <c r="DZ467" s="1193"/>
      <c r="EA467" s="1193"/>
      <c r="EB467" s="1193"/>
      <c r="EC467" s="1193"/>
      <c r="ED467" s="1193"/>
      <c r="EE467" s="1193"/>
      <c r="EF467" s="1193"/>
      <c r="EG467" s="1193"/>
      <c r="EH467" s="1193"/>
      <c r="EI467" s="1193"/>
      <c r="EJ467" s="1193"/>
      <c r="EK467" s="1193"/>
      <c r="EL467" s="1193"/>
      <c r="EM467" s="1193"/>
      <c r="EN467" s="1193"/>
      <c r="EO467" s="1193"/>
      <c r="EP467" s="1193"/>
      <c r="EQ467" s="1193"/>
      <c r="ER467" s="1193"/>
      <c r="ES467" s="1193"/>
      <c r="ET467" s="1193"/>
      <c r="EU467" s="1193"/>
      <c r="EV467" s="1193"/>
      <c r="EW467" s="1193"/>
      <c r="EX467" s="1193"/>
      <c r="EY467" s="1193"/>
      <c r="EZ467" s="1193"/>
      <c r="FA467" s="1193"/>
      <c r="FB467" s="1193"/>
      <c r="FC467" s="1193"/>
      <c r="FD467" s="1193"/>
      <c r="FE467" s="1193"/>
      <c r="FF467" s="1193"/>
      <c r="FG467" s="1193"/>
      <c r="FH467" s="1193"/>
      <c r="FI467" s="1193"/>
      <c r="FJ467" s="1193"/>
      <c r="FK467" s="1193"/>
      <c r="FL467" s="1193"/>
      <c r="FM467" s="1193"/>
      <c r="FN467" s="1193"/>
      <c r="FO467" s="1193"/>
      <c r="FP467" s="1193"/>
      <c r="FQ467" s="1193"/>
      <c r="FR467" s="1193"/>
      <c r="FS467" s="1193"/>
      <c r="FT467" s="1193"/>
      <c r="FU467" s="1193"/>
      <c r="FV467" s="1193"/>
      <c r="FW467" s="1193"/>
      <c r="FX467" s="1193"/>
      <c r="FY467" s="1193"/>
      <c r="FZ467" s="1193"/>
      <c r="GA467" s="1193"/>
      <c r="GB467" s="1193"/>
      <c r="GC467" s="1193"/>
      <c r="GD467" s="1193"/>
      <c r="GE467" s="1193"/>
      <c r="GF467" s="1193"/>
      <c r="GG467" s="1193"/>
      <c r="GH467" s="1193"/>
      <c r="GI467" s="1193"/>
      <c r="GJ467" s="1193"/>
      <c r="GK467" s="1193"/>
      <c r="GL467" s="1193"/>
      <c r="GM467" s="1193"/>
      <c r="GN467" s="1193"/>
      <c r="GO467" s="1193"/>
      <c r="GP467" s="1193"/>
      <c r="GQ467" s="1193"/>
      <c r="GR467" s="1193"/>
      <c r="GS467" s="1193"/>
      <c r="GT467" s="1193"/>
      <c r="GU467" s="1193"/>
      <c r="GV467" s="1193"/>
      <c r="GW467" s="1193"/>
      <c r="GX467" s="1193"/>
      <c r="GY467" s="1193"/>
      <c r="GZ467" s="1193"/>
      <c r="HA467" s="1193"/>
      <c r="HB467" s="1193"/>
      <c r="HC467" s="1193"/>
      <c r="HD467" s="1193"/>
      <c r="HE467" s="1193"/>
      <c r="HF467" s="1193"/>
      <c r="HG467" s="1193"/>
      <c r="HH467" s="1193"/>
      <c r="HI467" s="1193"/>
      <c r="HJ467" s="1193"/>
      <c r="HK467" s="1193"/>
      <c r="HL467" s="1193"/>
      <c r="HM467" s="1193"/>
      <c r="HN467" s="1193"/>
      <c r="HO467" s="1193"/>
      <c r="HP467" s="1193"/>
      <c r="HQ467" s="1193"/>
      <c r="HR467" s="1193"/>
      <c r="HS467" s="1193"/>
      <c r="HT467" s="1193"/>
      <c r="HU467" s="1193"/>
      <c r="HV467" s="1193"/>
      <c r="HW467" s="1193"/>
      <c r="HX467" s="1193"/>
      <c r="HY467" s="1193"/>
      <c r="HZ467" s="1193"/>
      <c r="IA467" s="1193"/>
      <c r="IB467" s="1193"/>
      <c r="IC467" s="1193"/>
      <c r="ID467" s="1193"/>
      <c r="IE467" s="1193"/>
      <c r="IF467" s="1193"/>
      <c r="IG467" s="1193"/>
      <c r="IH467" s="1193"/>
      <c r="II467" s="1193"/>
      <c r="IJ467" s="1193"/>
      <c r="IK467" s="1193"/>
      <c r="IL467" s="1193"/>
      <c r="IM467" s="1193"/>
      <c r="IN467" s="1193"/>
      <c r="IO467" s="1193"/>
      <c r="IP467" s="1193"/>
      <c r="IQ467" s="1193"/>
      <c r="IR467" s="1193"/>
      <c r="IS467" s="1193"/>
      <c r="IT467" s="1193"/>
      <c r="IU467" s="1193"/>
      <c r="IV467" s="1193"/>
      <c r="IW467" s="1193"/>
      <c r="IX467" s="1193"/>
      <c r="IY467" s="1193"/>
      <c r="IZ467" s="1193"/>
      <c r="JA467" s="1193"/>
      <c r="JB467" s="1193"/>
      <c r="JC467" s="1193"/>
      <c r="JD467" s="1193"/>
      <c r="JE467" s="1193"/>
      <c r="JF467" s="1193"/>
      <c r="JG467" s="1193"/>
      <c r="JH467" s="1193"/>
      <c r="JI467" s="1193"/>
      <c r="JJ467" s="1193"/>
      <c r="JK467" s="1193"/>
      <c r="JL467" s="1193"/>
      <c r="JM467" s="1193"/>
      <c r="JN467" s="1193"/>
      <c r="JO467" s="1193"/>
      <c r="JP467" s="1193"/>
      <c r="JQ467" s="1193"/>
      <c r="JR467" s="1193"/>
      <c r="JS467" s="1193"/>
      <c r="JT467" s="1193"/>
      <c r="JU467" s="1193"/>
      <c r="JV467" s="1193"/>
      <c r="JW467" s="1193"/>
      <c r="JX467" s="1193"/>
      <c r="JY467" s="1193"/>
      <c r="JZ467" s="1193"/>
      <c r="KA467" s="1193"/>
      <c r="KB467" s="1193"/>
      <c r="KC467" s="1193"/>
      <c r="KD467" s="1193"/>
      <c r="KE467" s="1193"/>
      <c r="KF467" s="1193"/>
      <c r="KG467" s="1193"/>
      <c r="KH467" s="1193"/>
      <c r="KI467" s="1193"/>
      <c r="KJ467" s="1193"/>
      <c r="KK467" s="1193"/>
      <c r="KL467" s="1193"/>
      <c r="KM467" s="1193"/>
      <c r="KN467" s="1193"/>
      <c r="KO467" s="1193"/>
      <c r="KP467" s="1193"/>
      <c r="KQ467" s="1193"/>
      <c r="KR467" s="1193"/>
      <c r="KS467" s="1193"/>
      <c r="KT467" s="1193"/>
      <c r="KU467" s="1193"/>
      <c r="KV467" s="1193"/>
      <c r="KW467" s="1193"/>
      <c r="KX467" s="1193"/>
      <c r="KY467" s="1193"/>
      <c r="KZ467" s="1193"/>
      <c r="LA467" s="1193"/>
      <c r="LB467" s="1193"/>
      <c r="LC467" s="1193"/>
      <c r="LD467" s="1193"/>
      <c r="LE467" s="1193"/>
      <c r="LF467" s="1193"/>
      <c r="LG467" s="1193"/>
      <c r="LH467" s="1193"/>
      <c r="LI467" s="1193"/>
      <c r="LJ467" s="1193"/>
      <c r="LK467" s="1193"/>
      <c r="LL467" s="1193"/>
      <c r="LM467" s="1193"/>
      <c r="LN467" s="1193"/>
      <c r="LO467" s="1193"/>
      <c r="LP467" s="1193"/>
      <c r="LQ467" s="1200"/>
      <c r="LR467" s="1200"/>
      <c r="LS467" s="1200"/>
      <c r="LT467" s="1200"/>
      <c r="LU467" s="1200"/>
      <c r="LV467" s="1200"/>
      <c r="LW467" s="1200"/>
      <c r="LX467" s="1203"/>
    </row>
    <row r="468" s="1014" customFormat="1" ht="47" customHeight="1" spans="1:336">
      <c r="A468" s="1231"/>
      <c r="B468" s="1232"/>
      <c r="C468" s="1233"/>
      <c r="D468" s="1234"/>
      <c r="E468" s="1235"/>
      <c r="F468" s="1234"/>
      <c r="G468" s="1130"/>
      <c r="H468" s="1236"/>
      <c r="I468" s="1887"/>
      <c r="J468" s="1277"/>
      <c r="K468" s="1068"/>
      <c r="L468" s="1068"/>
      <c r="M468" s="1068"/>
      <c r="N468" s="1069"/>
      <c r="O468" s="1069"/>
      <c r="P468" s="1070"/>
      <c r="Q468" s="1096"/>
      <c r="R468" s="1906"/>
      <c r="S468" s="1906"/>
      <c r="T468" s="1906"/>
      <c r="U468" s="1906"/>
      <c r="V468" s="1314"/>
      <c r="W468" s="1070"/>
      <c r="X468" s="1098"/>
      <c r="Y468" s="1099"/>
      <c r="Z468" s="1098"/>
      <c r="AA468" s="1099"/>
      <c r="AB468" s="1099"/>
      <c r="AC468" s="1126"/>
      <c r="AD468" s="1127"/>
      <c r="AE468" s="1363"/>
      <c r="AF468" s="1364"/>
      <c r="AG468" s="1130"/>
      <c r="AH468" s="1131"/>
      <c r="AI468" s="1131"/>
      <c r="AJ468" s="1131"/>
      <c r="AK468" s="1152"/>
      <c r="AL468" s="1152"/>
      <c r="AM468" s="1152"/>
      <c r="AN468" s="1152"/>
      <c r="AO468" s="1152"/>
      <c r="AP468" s="1152"/>
      <c r="AQ468" s="1152"/>
      <c r="AR468" s="1152"/>
      <c r="AS468" s="1152"/>
      <c r="AT468" s="1153"/>
      <c r="AU468" s="1177"/>
      <c r="AV468" s="1178"/>
      <c r="AW468" s="1178"/>
      <c r="AX468" s="1178"/>
      <c r="AY468" s="1178"/>
      <c r="AZ468" s="1178"/>
      <c r="BA468" s="1178"/>
      <c r="BB468" s="1178"/>
      <c r="BC468" s="1192"/>
      <c r="BD468" s="1180"/>
      <c r="BE468" s="1178"/>
      <c r="BF468" s="1030"/>
      <c r="BG468" s="1013"/>
      <c r="BH468" s="1193"/>
      <c r="BI468" s="1193"/>
      <c r="BJ468" s="1193"/>
      <c r="BK468" s="1193"/>
      <c r="BL468" s="1193"/>
      <c r="BM468" s="1193"/>
      <c r="BN468" s="1193"/>
      <c r="BO468" s="1193"/>
      <c r="BP468" s="1193"/>
      <c r="BQ468" s="1193"/>
      <c r="BR468" s="1193"/>
      <c r="BS468" s="1193"/>
      <c r="BT468" s="1193"/>
      <c r="BU468" s="1193"/>
      <c r="BV468" s="1193"/>
      <c r="BW468" s="1193"/>
      <c r="BX468" s="1193"/>
      <c r="BY468" s="1193"/>
      <c r="BZ468" s="1193"/>
      <c r="CA468" s="1193"/>
      <c r="CB468" s="1193"/>
      <c r="CC468" s="1193"/>
      <c r="CD468" s="1193"/>
      <c r="CE468" s="1193"/>
      <c r="CF468" s="1193"/>
      <c r="CG468" s="1193"/>
      <c r="CH468" s="1193"/>
      <c r="CI468" s="1193"/>
      <c r="CJ468" s="1193"/>
      <c r="CK468" s="1193"/>
      <c r="CL468" s="1193"/>
      <c r="CM468" s="1193"/>
      <c r="CN468" s="1193"/>
      <c r="CO468" s="1193"/>
      <c r="CP468" s="1193"/>
      <c r="CQ468" s="1193"/>
      <c r="CR468" s="1193"/>
      <c r="CS468" s="1193"/>
      <c r="CT468" s="1193"/>
      <c r="CU468" s="1193"/>
      <c r="CV468" s="1193"/>
      <c r="CW468" s="1193"/>
      <c r="CX468" s="1193"/>
      <c r="CY468" s="1193"/>
      <c r="CZ468" s="1193"/>
      <c r="DA468" s="1193"/>
      <c r="DB468" s="1193"/>
      <c r="DC468" s="1193"/>
      <c r="DD468" s="1193"/>
      <c r="DE468" s="1193"/>
      <c r="DF468" s="1193"/>
      <c r="DG468" s="1193"/>
      <c r="DH468" s="1193"/>
      <c r="DI468" s="1193"/>
      <c r="DJ468" s="1193"/>
      <c r="DK468" s="1193"/>
      <c r="DL468" s="1193"/>
      <c r="DM468" s="1193"/>
      <c r="DN468" s="1193"/>
      <c r="DO468" s="1193"/>
      <c r="DP468" s="1193"/>
      <c r="DQ468" s="1193"/>
      <c r="DR468" s="1193"/>
      <c r="DS468" s="1193"/>
      <c r="DT468" s="1193"/>
      <c r="DU468" s="1193"/>
      <c r="DV468" s="1193"/>
      <c r="DW468" s="1193"/>
      <c r="DX468" s="1193"/>
      <c r="DY468" s="1193"/>
      <c r="DZ468" s="1193"/>
      <c r="EA468" s="1193"/>
      <c r="EB468" s="1193"/>
      <c r="EC468" s="1193"/>
      <c r="ED468" s="1193"/>
      <c r="EE468" s="1193"/>
      <c r="EF468" s="1193"/>
      <c r="EG468" s="1193"/>
      <c r="EH468" s="1193"/>
      <c r="EI468" s="1193"/>
      <c r="EJ468" s="1193"/>
      <c r="EK468" s="1193"/>
      <c r="EL468" s="1193"/>
      <c r="EM468" s="1193"/>
      <c r="EN468" s="1193"/>
      <c r="EO468" s="1193"/>
      <c r="EP468" s="1193"/>
      <c r="EQ468" s="1193"/>
      <c r="ER468" s="1193"/>
      <c r="ES468" s="1193"/>
      <c r="ET468" s="1193"/>
      <c r="EU468" s="1193"/>
      <c r="EV468" s="1193"/>
      <c r="EW468" s="1193"/>
      <c r="EX468" s="1193"/>
      <c r="EY468" s="1193"/>
      <c r="EZ468" s="1193"/>
      <c r="FA468" s="1193"/>
      <c r="FB468" s="1193"/>
      <c r="FC468" s="1193"/>
      <c r="FD468" s="1193"/>
      <c r="FE468" s="1193"/>
      <c r="FF468" s="1193"/>
      <c r="FG468" s="1193"/>
      <c r="FH468" s="1193"/>
      <c r="FI468" s="1193"/>
      <c r="FJ468" s="1193"/>
      <c r="FK468" s="1193"/>
      <c r="FL468" s="1193"/>
      <c r="FM468" s="1193"/>
      <c r="FN468" s="1193"/>
      <c r="FO468" s="1193"/>
      <c r="FP468" s="1193"/>
      <c r="FQ468" s="1193"/>
      <c r="FR468" s="1193"/>
      <c r="FS468" s="1193"/>
      <c r="FT468" s="1193"/>
      <c r="FU468" s="1193"/>
      <c r="FV468" s="1193"/>
      <c r="FW468" s="1193"/>
      <c r="FX468" s="1193"/>
      <c r="FY468" s="1193"/>
      <c r="FZ468" s="1193"/>
      <c r="GA468" s="1193"/>
      <c r="GB468" s="1193"/>
      <c r="GC468" s="1193"/>
      <c r="GD468" s="1193"/>
      <c r="GE468" s="1193"/>
      <c r="GF468" s="1193"/>
      <c r="GG468" s="1193"/>
      <c r="GH468" s="1193"/>
      <c r="GI468" s="1193"/>
      <c r="GJ468" s="1193"/>
      <c r="GK468" s="1193"/>
      <c r="GL468" s="1193"/>
      <c r="GM468" s="1193"/>
      <c r="GN468" s="1193"/>
      <c r="GO468" s="1193"/>
      <c r="GP468" s="1193"/>
      <c r="GQ468" s="1193"/>
      <c r="GR468" s="1193"/>
      <c r="GS468" s="1193"/>
      <c r="GT468" s="1193"/>
      <c r="GU468" s="1193"/>
      <c r="GV468" s="1193"/>
      <c r="GW468" s="1193"/>
      <c r="GX468" s="1193"/>
      <c r="GY468" s="1193"/>
      <c r="GZ468" s="1193"/>
      <c r="HA468" s="1193"/>
      <c r="HB468" s="1193"/>
      <c r="HC468" s="1193"/>
      <c r="HD468" s="1193"/>
      <c r="HE468" s="1193"/>
      <c r="HF468" s="1193"/>
      <c r="HG468" s="1193"/>
      <c r="HH468" s="1193"/>
      <c r="HI468" s="1193"/>
      <c r="HJ468" s="1193"/>
      <c r="HK468" s="1193"/>
      <c r="HL468" s="1193"/>
      <c r="HM468" s="1193"/>
      <c r="HN468" s="1193"/>
      <c r="HO468" s="1193"/>
      <c r="HP468" s="1193"/>
      <c r="HQ468" s="1193"/>
      <c r="HR468" s="1193"/>
      <c r="HS468" s="1193"/>
      <c r="HT468" s="1193"/>
      <c r="HU468" s="1193"/>
      <c r="HV468" s="1193"/>
      <c r="HW468" s="1193"/>
      <c r="HX468" s="1193"/>
      <c r="HY468" s="1193"/>
      <c r="HZ468" s="1193"/>
      <c r="IA468" s="1193"/>
      <c r="IB468" s="1193"/>
      <c r="IC468" s="1193"/>
      <c r="ID468" s="1193"/>
      <c r="IE468" s="1193"/>
      <c r="IF468" s="1193"/>
      <c r="IG468" s="1193"/>
      <c r="IH468" s="1193"/>
      <c r="II468" s="1193"/>
      <c r="IJ468" s="1193"/>
      <c r="IK468" s="1193"/>
      <c r="IL468" s="1193"/>
      <c r="IM468" s="1193"/>
      <c r="IN468" s="1193"/>
      <c r="IO468" s="1193"/>
      <c r="IP468" s="1193"/>
      <c r="IQ468" s="1193"/>
      <c r="IR468" s="1193"/>
      <c r="IS468" s="1193"/>
      <c r="IT468" s="1193"/>
      <c r="IU468" s="1193"/>
      <c r="IV468" s="1193"/>
      <c r="IW468" s="1193"/>
      <c r="IX468" s="1193"/>
      <c r="IY468" s="1193"/>
      <c r="IZ468" s="1193"/>
      <c r="JA468" s="1193"/>
      <c r="JB468" s="1193"/>
      <c r="JC468" s="1193"/>
      <c r="JD468" s="1193"/>
      <c r="JE468" s="1193"/>
      <c r="JF468" s="1193"/>
      <c r="JG468" s="1193"/>
      <c r="JH468" s="1193"/>
      <c r="JI468" s="1193"/>
      <c r="JJ468" s="1193"/>
      <c r="JK468" s="1193"/>
      <c r="JL468" s="1193"/>
      <c r="JM468" s="1193"/>
      <c r="JN468" s="1193"/>
      <c r="JO468" s="1193"/>
      <c r="JP468" s="1193"/>
      <c r="JQ468" s="1193"/>
      <c r="JR468" s="1193"/>
      <c r="JS468" s="1193"/>
      <c r="JT468" s="1193"/>
      <c r="JU468" s="1193"/>
      <c r="JV468" s="1193"/>
      <c r="JW468" s="1193"/>
      <c r="JX468" s="1193"/>
      <c r="JY468" s="1193"/>
      <c r="JZ468" s="1193"/>
      <c r="KA468" s="1193"/>
      <c r="KB468" s="1193"/>
      <c r="KC468" s="1193"/>
      <c r="KD468" s="1193"/>
      <c r="KE468" s="1193"/>
      <c r="KF468" s="1193"/>
      <c r="KG468" s="1193"/>
      <c r="KH468" s="1193"/>
      <c r="KI468" s="1193"/>
      <c r="KJ468" s="1193"/>
      <c r="KK468" s="1193"/>
      <c r="KL468" s="1193"/>
      <c r="KM468" s="1193"/>
      <c r="KN468" s="1193"/>
      <c r="KO468" s="1193"/>
      <c r="KP468" s="1193"/>
      <c r="KQ468" s="1193"/>
      <c r="KR468" s="1193"/>
      <c r="KS468" s="1193"/>
      <c r="KT468" s="1193"/>
      <c r="KU468" s="1193"/>
      <c r="KV468" s="1193"/>
      <c r="KW468" s="1193"/>
      <c r="KX468" s="1193"/>
      <c r="KY468" s="1193"/>
      <c r="KZ468" s="1193"/>
      <c r="LA468" s="1193"/>
      <c r="LB468" s="1193"/>
      <c r="LC468" s="1193"/>
      <c r="LD468" s="1193"/>
      <c r="LE468" s="1193"/>
      <c r="LF468" s="1193"/>
      <c r="LG468" s="1193"/>
      <c r="LH468" s="1193"/>
      <c r="LI468" s="1193"/>
      <c r="LJ468" s="1193"/>
      <c r="LK468" s="1193"/>
      <c r="LL468" s="1193"/>
      <c r="LM468" s="1193"/>
      <c r="LN468" s="1193"/>
      <c r="LO468" s="1193"/>
      <c r="LP468" s="1193"/>
      <c r="LQ468" s="1200"/>
      <c r="LR468" s="1200"/>
      <c r="LS468" s="1200"/>
      <c r="LT468" s="1200"/>
      <c r="LU468" s="1200"/>
      <c r="LV468" s="1200"/>
      <c r="LW468" s="1200"/>
      <c r="LX468" s="1203"/>
    </row>
    <row r="469" s="1014" customFormat="1" ht="47" customHeight="1" spans="1:336">
      <c r="A469" s="1231"/>
      <c r="B469" s="1232"/>
      <c r="C469" s="1233"/>
      <c r="D469" s="1234"/>
      <c r="E469" s="1235"/>
      <c r="F469" s="1234"/>
      <c r="G469" s="1130"/>
      <c r="H469" s="1236"/>
      <c r="I469" s="1887"/>
      <c r="J469" s="1277"/>
      <c r="K469" s="1068"/>
      <c r="L469" s="1068"/>
      <c r="M469" s="1068"/>
      <c r="N469" s="1069"/>
      <c r="O469" s="1069"/>
      <c r="P469" s="1070"/>
      <c r="Q469" s="1096"/>
      <c r="R469" s="1906"/>
      <c r="S469" s="1906"/>
      <c r="T469" s="1906"/>
      <c r="U469" s="1906"/>
      <c r="V469" s="1314"/>
      <c r="W469" s="1070"/>
      <c r="X469" s="1098"/>
      <c r="Y469" s="1099"/>
      <c r="Z469" s="1098"/>
      <c r="AA469" s="1099"/>
      <c r="AB469" s="1099"/>
      <c r="AC469" s="1126"/>
      <c r="AD469" s="1127"/>
      <c r="AE469" s="1363"/>
      <c r="AF469" s="1364"/>
      <c r="AG469" s="1130"/>
      <c r="AH469" s="1131"/>
      <c r="AI469" s="1131"/>
      <c r="AJ469" s="1131"/>
      <c r="AK469" s="1152"/>
      <c r="AL469" s="1152"/>
      <c r="AM469" s="1152"/>
      <c r="AN469" s="1152"/>
      <c r="AO469" s="1152"/>
      <c r="AP469" s="1152"/>
      <c r="AQ469" s="1152"/>
      <c r="AR469" s="1152"/>
      <c r="AS469" s="1152"/>
      <c r="AT469" s="1153"/>
      <c r="AU469" s="1177"/>
      <c r="AV469" s="1178"/>
      <c r="AW469" s="1178"/>
      <c r="AX469" s="1178"/>
      <c r="AY469" s="1178"/>
      <c r="AZ469" s="1178"/>
      <c r="BA469" s="1178"/>
      <c r="BB469" s="1178"/>
      <c r="BC469" s="1192"/>
      <c r="BD469" s="1180"/>
      <c r="BE469" s="1178"/>
      <c r="BF469" s="1030"/>
      <c r="BG469" s="1013"/>
      <c r="BH469" s="1193"/>
      <c r="BI469" s="1193"/>
      <c r="BJ469" s="1193"/>
      <c r="BK469" s="1193"/>
      <c r="BL469" s="1193"/>
      <c r="BM469" s="1193"/>
      <c r="BN469" s="1193"/>
      <c r="BO469" s="1193"/>
      <c r="BP469" s="1193"/>
      <c r="BQ469" s="1193"/>
      <c r="BR469" s="1193"/>
      <c r="BS469" s="1193"/>
      <c r="BT469" s="1193"/>
      <c r="BU469" s="1193"/>
      <c r="BV469" s="1193"/>
      <c r="BW469" s="1193"/>
      <c r="BX469" s="1193"/>
      <c r="BY469" s="1193"/>
      <c r="BZ469" s="1193"/>
      <c r="CA469" s="1193"/>
      <c r="CB469" s="1193"/>
      <c r="CC469" s="1193"/>
      <c r="CD469" s="1193"/>
      <c r="CE469" s="1193"/>
      <c r="CF469" s="1193"/>
      <c r="CG469" s="1193"/>
      <c r="CH469" s="1193"/>
      <c r="CI469" s="1193"/>
      <c r="CJ469" s="1193"/>
      <c r="CK469" s="1193"/>
      <c r="CL469" s="1193"/>
      <c r="CM469" s="1193"/>
      <c r="CN469" s="1193"/>
      <c r="CO469" s="1193"/>
      <c r="CP469" s="1193"/>
      <c r="CQ469" s="1193"/>
      <c r="CR469" s="1193"/>
      <c r="CS469" s="1193"/>
      <c r="CT469" s="1193"/>
      <c r="CU469" s="1193"/>
      <c r="CV469" s="1193"/>
      <c r="CW469" s="1193"/>
      <c r="CX469" s="1193"/>
      <c r="CY469" s="1193"/>
      <c r="CZ469" s="1193"/>
      <c r="DA469" s="1193"/>
      <c r="DB469" s="1193"/>
      <c r="DC469" s="1193"/>
      <c r="DD469" s="1193"/>
      <c r="DE469" s="1193"/>
      <c r="DF469" s="1193"/>
      <c r="DG469" s="1193"/>
      <c r="DH469" s="1193"/>
      <c r="DI469" s="1193"/>
      <c r="DJ469" s="1193"/>
      <c r="DK469" s="1193"/>
      <c r="DL469" s="1193"/>
      <c r="DM469" s="1193"/>
      <c r="DN469" s="1193"/>
      <c r="DO469" s="1193"/>
      <c r="DP469" s="1193"/>
      <c r="DQ469" s="1193"/>
      <c r="DR469" s="1193"/>
      <c r="DS469" s="1193"/>
      <c r="DT469" s="1193"/>
      <c r="DU469" s="1193"/>
      <c r="DV469" s="1193"/>
      <c r="DW469" s="1193"/>
      <c r="DX469" s="1193"/>
      <c r="DY469" s="1193"/>
      <c r="DZ469" s="1193"/>
      <c r="EA469" s="1193"/>
      <c r="EB469" s="1193"/>
      <c r="EC469" s="1193"/>
      <c r="ED469" s="1193"/>
      <c r="EE469" s="1193"/>
      <c r="EF469" s="1193"/>
      <c r="EG469" s="1193"/>
      <c r="EH469" s="1193"/>
      <c r="EI469" s="1193"/>
      <c r="EJ469" s="1193"/>
      <c r="EK469" s="1193"/>
      <c r="EL469" s="1193"/>
      <c r="EM469" s="1193"/>
      <c r="EN469" s="1193"/>
      <c r="EO469" s="1193"/>
      <c r="EP469" s="1193"/>
      <c r="EQ469" s="1193"/>
      <c r="ER469" s="1193"/>
      <c r="ES469" s="1193"/>
      <c r="ET469" s="1193"/>
      <c r="EU469" s="1193"/>
      <c r="EV469" s="1193"/>
      <c r="EW469" s="1193"/>
      <c r="EX469" s="1193"/>
      <c r="EY469" s="1193"/>
      <c r="EZ469" s="1193"/>
      <c r="FA469" s="1193"/>
      <c r="FB469" s="1193"/>
      <c r="FC469" s="1193"/>
      <c r="FD469" s="1193"/>
      <c r="FE469" s="1193"/>
      <c r="FF469" s="1193"/>
      <c r="FG469" s="1193"/>
      <c r="FH469" s="1193"/>
      <c r="FI469" s="1193"/>
      <c r="FJ469" s="1193"/>
      <c r="FK469" s="1193"/>
      <c r="FL469" s="1193"/>
      <c r="FM469" s="1193"/>
      <c r="FN469" s="1193"/>
      <c r="FO469" s="1193"/>
      <c r="FP469" s="1193"/>
      <c r="FQ469" s="1193"/>
      <c r="FR469" s="1193"/>
      <c r="FS469" s="1193"/>
      <c r="FT469" s="1193"/>
      <c r="FU469" s="1193"/>
      <c r="FV469" s="1193"/>
      <c r="FW469" s="1193"/>
      <c r="FX469" s="1193"/>
      <c r="FY469" s="1193"/>
      <c r="FZ469" s="1193"/>
      <c r="GA469" s="1193"/>
      <c r="GB469" s="1193"/>
      <c r="GC469" s="1193"/>
      <c r="GD469" s="1193"/>
      <c r="GE469" s="1193"/>
      <c r="GF469" s="1193"/>
      <c r="GG469" s="1193"/>
      <c r="GH469" s="1193"/>
      <c r="GI469" s="1193"/>
      <c r="GJ469" s="1193"/>
      <c r="GK469" s="1193"/>
      <c r="GL469" s="1193"/>
      <c r="GM469" s="1193"/>
      <c r="GN469" s="1193"/>
      <c r="GO469" s="1193"/>
      <c r="GP469" s="1193"/>
      <c r="GQ469" s="1193"/>
      <c r="GR469" s="1193"/>
      <c r="GS469" s="1193"/>
      <c r="GT469" s="1193"/>
      <c r="GU469" s="1193"/>
      <c r="GV469" s="1193"/>
      <c r="GW469" s="1193"/>
      <c r="GX469" s="1193"/>
      <c r="GY469" s="1193"/>
      <c r="GZ469" s="1193"/>
      <c r="HA469" s="1193"/>
      <c r="HB469" s="1193"/>
      <c r="HC469" s="1193"/>
      <c r="HD469" s="1193"/>
      <c r="HE469" s="1193"/>
      <c r="HF469" s="1193"/>
      <c r="HG469" s="1193"/>
      <c r="HH469" s="1193"/>
      <c r="HI469" s="1193"/>
      <c r="HJ469" s="1193"/>
      <c r="HK469" s="1193"/>
      <c r="HL469" s="1193"/>
      <c r="HM469" s="1193"/>
      <c r="HN469" s="1193"/>
      <c r="HO469" s="1193"/>
      <c r="HP469" s="1193"/>
      <c r="HQ469" s="1193"/>
      <c r="HR469" s="1193"/>
      <c r="HS469" s="1193"/>
      <c r="HT469" s="1193"/>
      <c r="HU469" s="1193"/>
      <c r="HV469" s="1193"/>
      <c r="HW469" s="1193"/>
      <c r="HX469" s="1193"/>
      <c r="HY469" s="1193"/>
      <c r="HZ469" s="1193"/>
      <c r="IA469" s="1193"/>
      <c r="IB469" s="1193"/>
      <c r="IC469" s="1193"/>
      <c r="ID469" s="1193"/>
      <c r="IE469" s="1193"/>
      <c r="IF469" s="1193"/>
      <c r="IG469" s="1193"/>
      <c r="IH469" s="1193"/>
      <c r="II469" s="1193"/>
      <c r="IJ469" s="1193"/>
      <c r="IK469" s="1193"/>
      <c r="IL469" s="1193"/>
      <c r="IM469" s="1193"/>
      <c r="IN469" s="1193"/>
      <c r="IO469" s="1193"/>
      <c r="IP469" s="1193"/>
      <c r="IQ469" s="1193"/>
      <c r="IR469" s="1193"/>
      <c r="IS469" s="1193"/>
      <c r="IT469" s="1193"/>
      <c r="IU469" s="1193"/>
      <c r="IV469" s="1193"/>
      <c r="IW469" s="1193"/>
      <c r="IX469" s="1193"/>
      <c r="IY469" s="1193"/>
      <c r="IZ469" s="1193"/>
      <c r="JA469" s="1193"/>
      <c r="JB469" s="1193"/>
      <c r="JC469" s="1193"/>
      <c r="JD469" s="1193"/>
      <c r="JE469" s="1193"/>
      <c r="JF469" s="1193"/>
      <c r="JG469" s="1193"/>
      <c r="JH469" s="1193"/>
      <c r="JI469" s="1193"/>
      <c r="JJ469" s="1193"/>
      <c r="JK469" s="1193"/>
      <c r="JL469" s="1193"/>
      <c r="JM469" s="1193"/>
      <c r="JN469" s="1193"/>
      <c r="JO469" s="1193"/>
      <c r="JP469" s="1193"/>
      <c r="JQ469" s="1193"/>
      <c r="JR469" s="1193"/>
      <c r="JS469" s="1193"/>
      <c r="JT469" s="1193"/>
      <c r="JU469" s="1193"/>
      <c r="JV469" s="1193"/>
      <c r="JW469" s="1193"/>
      <c r="JX469" s="1193"/>
      <c r="JY469" s="1193"/>
      <c r="JZ469" s="1193"/>
      <c r="KA469" s="1193"/>
      <c r="KB469" s="1193"/>
      <c r="KC469" s="1193"/>
      <c r="KD469" s="1193"/>
      <c r="KE469" s="1193"/>
      <c r="KF469" s="1193"/>
      <c r="KG469" s="1193"/>
      <c r="KH469" s="1193"/>
      <c r="KI469" s="1193"/>
      <c r="KJ469" s="1193"/>
      <c r="KK469" s="1193"/>
      <c r="KL469" s="1193"/>
      <c r="KM469" s="1193"/>
      <c r="KN469" s="1193"/>
      <c r="KO469" s="1193"/>
      <c r="KP469" s="1193"/>
      <c r="KQ469" s="1193"/>
      <c r="KR469" s="1193"/>
      <c r="KS469" s="1193"/>
      <c r="KT469" s="1193"/>
      <c r="KU469" s="1193"/>
      <c r="KV469" s="1193"/>
      <c r="KW469" s="1193"/>
      <c r="KX469" s="1193"/>
      <c r="KY469" s="1193"/>
      <c r="KZ469" s="1193"/>
      <c r="LA469" s="1193"/>
      <c r="LB469" s="1193"/>
      <c r="LC469" s="1193"/>
      <c r="LD469" s="1193"/>
      <c r="LE469" s="1193"/>
      <c r="LF469" s="1193"/>
      <c r="LG469" s="1193"/>
      <c r="LH469" s="1193"/>
      <c r="LI469" s="1193"/>
      <c r="LJ469" s="1193"/>
      <c r="LK469" s="1193"/>
      <c r="LL469" s="1193"/>
      <c r="LM469" s="1193"/>
      <c r="LN469" s="1193"/>
      <c r="LO469" s="1193"/>
      <c r="LP469" s="1193"/>
      <c r="LQ469" s="1200"/>
      <c r="LR469" s="1200"/>
      <c r="LS469" s="1200"/>
      <c r="LT469" s="1200"/>
      <c r="LU469" s="1200"/>
      <c r="LV469" s="1200"/>
      <c r="LW469" s="1200"/>
      <c r="LX469" s="1203"/>
    </row>
    <row r="470" s="1014" customFormat="1" ht="47" customHeight="1" spans="1:336">
      <c r="A470" s="1231"/>
      <c r="B470" s="1232"/>
      <c r="C470" s="1233"/>
      <c r="D470" s="1234"/>
      <c r="E470" s="1235"/>
      <c r="F470" s="1234"/>
      <c r="G470" s="1130"/>
      <c r="H470" s="1236"/>
      <c r="I470" s="1887"/>
      <c r="J470" s="1277"/>
      <c r="K470" s="1068"/>
      <c r="L470" s="1068"/>
      <c r="M470" s="1068"/>
      <c r="N470" s="1069"/>
      <c r="O470" s="1069"/>
      <c r="P470" s="1070"/>
      <c r="Q470" s="1096"/>
      <c r="R470" s="1906"/>
      <c r="S470" s="1906"/>
      <c r="T470" s="1906"/>
      <c r="U470" s="1906"/>
      <c r="V470" s="1314"/>
      <c r="W470" s="1070"/>
      <c r="X470" s="1098"/>
      <c r="Y470" s="1099"/>
      <c r="Z470" s="1098"/>
      <c r="AA470" s="1099"/>
      <c r="AB470" s="1099"/>
      <c r="AC470" s="1126"/>
      <c r="AD470" s="1127"/>
      <c r="AE470" s="1363"/>
      <c r="AF470" s="1364"/>
      <c r="AG470" s="1130"/>
      <c r="AH470" s="1131"/>
      <c r="AI470" s="1131"/>
      <c r="AJ470" s="1131"/>
      <c r="AK470" s="1152"/>
      <c r="AL470" s="1152"/>
      <c r="AM470" s="1152"/>
      <c r="AN470" s="1152"/>
      <c r="AO470" s="1152"/>
      <c r="AP470" s="1152"/>
      <c r="AQ470" s="1152"/>
      <c r="AR470" s="1152"/>
      <c r="AS470" s="1152"/>
      <c r="AT470" s="1153"/>
      <c r="AU470" s="1177"/>
      <c r="AV470" s="1178"/>
      <c r="AW470" s="1178"/>
      <c r="AX470" s="1178"/>
      <c r="AY470" s="1178"/>
      <c r="AZ470" s="1178"/>
      <c r="BA470" s="1178"/>
      <c r="BB470" s="1178"/>
      <c r="BC470" s="1192"/>
      <c r="BD470" s="1180"/>
      <c r="BE470" s="1178"/>
      <c r="BF470" s="1030"/>
      <c r="BG470" s="1013"/>
      <c r="BH470" s="1193"/>
      <c r="BI470" s="1193"/>
      <c r="BJ470" s="1193"/>
      <c r="BK470" s="1193"/>
      <c r="BL470" s="1193"/>
      <c r="BM470" s="1193"/>
      <c r="BN470" s="1193"/>
      <c r="BO470" s="1193"/>
      <c r="BP470" s="1193"/>
      <c r="BQ470" s="1193"/>
      <c r="BR470" s="1193"/>
      <c r="BS470" s="1193"/>
      <c r="BT470" s="1193"/>
      <c r="BU470" s="1193"/>
      <c r="BV470" s="1193"/>
      <c r="BW470" s="1193"/>
      <c r="BX470" s="1193"/>
      <c r="BY470" s="1193"/>
      <c r="BZ470" s="1193"/>
      <c r="CA470" s="1193"/>
      <c r="CB470" s="1193"/>
      <c r="CC470" s="1193"/>
      <c r="CD470" s="1193"/>
      <c r="CE470" s="1193"/>
      <c r="CF470" s="1193"/>
      <c r="CG470" s="1193"/>
      <c r="CH470" s="1193"/>
      <c r="CI470" s="1193"/>
      <c r="CJ470" s="1193"/>
      <c r="CK470" s="1193"/>
      <c r="CL470" s="1193"/>
      <c r="CM470" s="1193"/>
      <c r="CN470" s="1193"/>
      <c r="CO470" s="1193"/>
      <c r="CP470" s="1193"/>
      <c r="CQ470" s="1193"/>
      <c r="CR470" s="1193"/>
      <c r="CS470" s="1193"/>
      <c r="CT470" s="1193"/>
      <c r="CU470" s="1193"/>
      <c r="CV470" s="1193"/>
      <c r="CW470" s="1193"/>
      <c r="CX470" s="1193"/>
      <c r="CY470" s="1193"/>
      <c r="CZ470" s="1193"/>
      <c r="DA470" s="1193"/>
      <c r="DB470" s="1193"/>
      <c r="DC470" s="1193"/>
      <c r="DD470" s="1193"/>
      <c r="DE470" s="1193"/>
      <c r="DF470" s="1193"/>
      <c r="DG470" s="1193"/>
      <c r="DH470" s="1193"/>
      <c r="DI470" s="1193"/>
      <c r="DJ470" s="1193"/>
      <c r="DK470" s="1193"/>
      <c r="DL470" s="1193"/>
      <c r="DM470" s="1193"/>
      <c r="DN470" s="1193"/>
      <c r="DO470" s="1193"/>
      <c r="DP470" s="1193"/>
      <c r="DQ470" s="1193"/>
      <c r="DR470" s="1193"/>
      <c r="DS470" s="1193"/>
      <c r="DT470" s="1193"/>
      <c r="DU470" s="1193"/>
      <c r="DV470" s="1193"/>
      <c r="DW470" s="1193"/>
      <c r="DX470" s="1193"/>
      <c r="DY470" s="1193"/>
      <c r="DZ470" s="1193"/>
      <c r="EA470" s="1193"/>
      <c r="EB470" s="1193"/>
      <c r="EC470" s="1193"/>
      <c r="ED470" s="1193"/>
      <c r="EE470" s="1193"/>
      <c r="EF470" s="1193"/>
      <c r="EG470" s="1193"/>
      <c r="EH470" s="1193"/>
      <c r="EI470" s="1193"/>
      <c r="EJ470" s="1193"/>
      <c r="EK470" s="1193"/>
      <c r="EL470" s="1193"/>
      <c r="EM470" s="1193"/>
      <c r="EN470" s="1193"/>
      <c r="EO470" s="1193"/>
      <c r="EP470" s="1193"/>
      <c r="EQ470" s="1193"/>
      <c r="ER470" s="1193"/>
      <c r="ES470" s="1193"/>
      <c r="ET470" s="1193"/>
      <c r="EU470" s="1193"/>
      <c r="EV470" s="1193"/>
      <c r="EW470" s="1193"/>
      <c r="EX470" s="1193"/>
      <c r="EY470" s="1193"/>
      <c r="EZ470" s="1193"/>
      <c r="FA470" s="1193"/>
      <c r="FB470" s="1193"/>
      <c r="FC470" s="1193"/>
      <c r="FD470" s="1193"/>
      <c r="FE470" s="1193"/>
      <c r="FF470" s="1193"/>
      <c r="FG470" s="1193"/>
      <c r="FH470" s="1193"/>
      <c r="FI470" s="1193"/>
      <c r="FJ470" s="1193"/>
      <c r="FK470" s="1193"/>
      <c r="FL470" s="1193"/>
      <c r="FM470" s="1193"/>
      <c r="FN470" s="1193"/>
      <c r="FO470" s="1193"/>
      <c r="FP470" s="1193"/>
      <c r="FQ470" s="1193"/>
      <c r="FR470" s="1193"/>
      <c r="FS470" s="1193"/>
      <c r="FT470" s="1193"/>
      <c r="FU470" s="1193"/>
      <c r="FV470" s="1193"/>
      <c r="FW470" s="1193"/>
      <c r="FX470" s="1193"/>
      <c r="FY470" s="1193"/>
      <c r="FZ470" s="1193"/>
      <c r="GA470" s="1193"/>
      <c r="GB470" s="1193"/>
      <c r="GC470" s="1193"/>
      <c r="GD470" s="1193"/>
      <c r="GE470" s="1193"/>
      <c r="GF470" s="1193"/>
      <c r="GG470" s="1193"/>
      <c r="GH470" s="1193"/>
      <c r="GI470" s="1193"/>
      <c r="GJ470" s="1193"/>
      <c r="GK470" s="1193"/>
      <c r="GL470" s="1193"/>
      <c r="GM470" s="1193"/>
      <c r="GN470" s="1193"/>
      <c r="GO470" s="1193"/>
      <c r="GP470" s="1193"/>
      <c r="GQ470" s="1193"/>
      <c r="GR470" s="1193"/>
      <c r="GS470" s="1193"/>
      <c r="GT470" s="1193"/>
      <c r="GU470" s="1193"/>
      <c r="GV470" s="1193"/>
      <c r="GW470" s="1193"/>
      <c r="GX470" s="1193"/>
      <c r="GY470" s="1193"/>
      <c r="GZ470" s="1193"/>
      <c r="HA470" s="1193"/>
      <c r="HB470" s="1193"/>
      <c r="HC470" s="1193"/>
      <c r="HD470" s="1193"/>
      <c r="HE470" s="1193"/>
      <c r="HF470" s="1193"/>
      <c r="HG470" s="1193"/>
      <c r="HH470" s="1193"/>
      <c r="HI470" s="1193"/>
      <c r="HJ470" s="1193"/>
      <c r="HK470" s="1193"/>
      <c r="HL470" s="1193"/>
      <c r="HM470" s="1193"/>
      <c r="HN470" s="1193"/>
      <c r="HO470" s="1193"/>
      <c r="HP470" s="1193"/>
      <c r="HQ470" s="1193"/>
      <c r="HR470" s="1193"/>
      <c r="HS470" s="1193"/>
      <c r="HT470" s="1193"/>
      <c r="HU470" s="1193"/>
      <c r="HV470" s="1193"/>
      <c r="HW470" s="1193"/>
      <c r="HX470" s="1193"/>
      <c r="HY470" s="1193"/>
      <c r="HZ470" s="1193"/>
      <c r="IA470" s="1193"/>
      <c r="IB470" s="1193"/>
      <c r="IC470" s="1193"/>
      <c r="ID470" s="1193"/>
      <c r="IE470" s="1193"/>
      <c r="IF470" s="1193"/>
      <c r="IG470" s="1193"/>
      <c r="IH470" s="1193"/>
      <c r="II470" s="1193"/>
      <c r="IJ470" s="1193"/>
      <c r="IK470" s="1193"/>
      <c r="IL470" s="1193"/>
      <c r="IM470" s="1193"/>
      <c r="IN470" s="1193"/>
      <c r="IO470" s="1193"/>
      <c r="IP470" s="1193"/>
      <c r="IQ470" s="1193"/>
      <c r="IR470" s="1193"/>
      <c r="IS470" s="1193"/>
      <c r="IT470" s="1193"/>
      <c r="IU470" s="1193"/>
      <c r="IV470" s="1193"/>
      <c r="IW470" s="1193"/>
      <c r="IX470" s="1193"/>
      <c r="IY470" s="1193"/>
      <c r="IZ470" s="1193"/>
      <c r="JA470" s="1193"/>
      <c r="JB470" s="1193"/>
      <c r="JC470" s="1193"/>
      <c r="JD470" s="1193"/>
      <c r="JE470" s="1193"/>
      <c r="JF470" s="1193"/>
      <c r="JG470" s="1193"/>
      <c r="JH470" s="1193"/>
      <c r="JI470" s="1193"/>
      <c r="JJ470" s="1193"/>
      <c r="JK470" s="1193"/>
      <c r="JL470" s="1193"/>
      <c r="JM470" s="1193"/>
      <c r="JN470" s="1193"/>
      <c r="JO470" s="1193"/>
      <c r="JP470" s="1193"/>
      <c r="JQ470" s="1193"/>
      <c r="JR470" s="1193"/>
      <c r="JS470" s="1193"/>
      <c r="JT470" s="1193"/>
      <c r="JU470" s="1193"/>
      <c r="JV470" s="1193"/>
      <c r="JW470" s="1193"/>
      <c r="JX470" s="1193"/>
      <c r="JY470" s="1193"/>
      <c r="JZ470" s="1193"/>
      <c r="KA470" s="1193"/>
      <c r="KB470" s="1193"/>
      <c r="KC470" s="1193"/>
      <c r="KD470" s="1193"/>
      <c r="KE470" s="1193"/>
      <c r="KF470" s="1193"/>
      <c r="KG470" s="1193"/>
      <c r="KH470" s="1193"/>
      <c r="KI470" s="1193"/>
      <c r="KJ470" s="1193"/>
      <c r="KK470" s="1193"/>
      <c r="KL470" s="1193"/>
      <c r="KM470" s="1193"/>
      <c r="KN470" s="1193"/>
      <c r="KO470" s="1193"/>
      <c r="KP470" s="1193"/>
      <c r="KQ470" s="1193"/>
      <c r="KR470" s="1193"/>
      <c r="KS470" s="1193"/>
      <c r="KT470" s="1193"/>
      <c r="KU470" s="1193"/>
      <c r="KV470" s="1193"/>
      <c r="KW470" s="1193"/>
      <c r="KX470" s="1193"/>
      <c r="KY470" s="1193"/>
      <c r="KZ470" s="1193"/>
      <c r="LA470" s="1193"/>
      <c r="LB470" s="1193"/>
      <c r="LC470" s="1193"/>
      <c r="LD470" s="1193"/>
      <c r="LE470" s="1193"/>
      <c r="LF470" s="1193"/>
      <c r="LG470" s="1193"/>
      <c r="LH470" s="1193"/>
      <c r="LI470" s="1193"/>
      <c r="LJ470" s="1193"/>
      <c r="LK470" s="1193"/>
      <c r="LL470" s="1193"/>
      <c r="LM470" s="1193"/>
      <c r="LN470" s="1193"/>
      <c r="LO470" s="1193"/>
      <c r="LP470" s="1193"/>
      <c r="LQ470" s="1200"/>
      <c r="LR470" s="1200"/>
      <c r="LS470" s="1200"/>
      <c r="LT470" s="1200"/>
      <c r="LU470" s="1200"/>
      <c r="LV470" s="1200"/>
      <c r="LW470" s="1200"/>
      <c r="LX470" s="1203"/>
    </row>
    <row r="471" s="1457" customFormat="1" ht="47" customHeight="1" spans="1:336">
      <c r="A471" s="2962"/>
      <c r="F471" s="2963"/>
      <c r="N471" s="1457" t="s">
        <v>1690</v>
      </c>
      <c r="O471" s="2963"/>
      <c r="Q471" s="2841"/>
      <c r="R471" s="2965"/>
      <c r="S471" s="2965"/>
      <c r="T471" s="2965"/>
      <c r="U471" s="2965"/>
      <c r="W471" s="1070"/>
      <c r="AT471" s="2871"/>
      <c r="AU471" s="2971"/>
      <c r="AV471" s="2972"/>
      <c r="AW471" s="2972"/>
      <c r="AX471" s="2972"/>
      <c r="AY471" s="2972"/>
      <c r="AZ471" s="2972"/>
      <c r="BA471" s="2972"/>
      <c r="BB471" s="2972"/>
      <c r="BC471" s="2974"/>
      <c r="BD471" s="2975"/>
      <c r="BE471" s="2976"/>
      <c r="BF471" s="1193"/>
      <c r="BG471" s="1193"/>
      <c r="BH471" s="1193"/>
      <c r="BI471" s="1193"/>
      <c r="BJ471" s="1193"/>
      <c r="BK471" s="1193"/>
      <c r="BL471" s="1193"/>
      <c r="BM471" s="1193"/>
      <c r="BN471" s="1193"/>
      <c r="BO471" s="1193"/>
      <c r="BP471" s="1193"/>
      <c r="BQ471" s="1193"/>
      <c r="BR471" s="1193"/>
      <c r="BS471" s="1193"/>
      <c r="BT471" s="1193"/>
      <c r="BU471" s="1193"/>
      <c r="BV471" s="1193"/>
      <c r="BW471" s="1193"/>
      <c r="BX471" s="1193"/>
      <c r="BY471" s="1193"/>
      <c r="BZ471" s="1193"/>
      <c r="CA471" s="1193"/>
      <c r="CB471" s="1193"/>
      <c r="CC471" s="1193"/>
      <c r="CD471" s="1193"/>
      <c r="CE471" s="1193"/>
      <c r="CF471" s="1193"/>
      <c r="CG471" s="1193"/>
      <c r="CH471" s="1193"/>
      <c r="CI471" s="1193"/>
      <c r="CJ471" s="1193"/>
      <c r="CK471" s="1193"/>
      <c r="CL471" s="1193"/>
      <c r="CM471" s="1193"/>
      <c r="CN471" s="1193"/>
      <c r="CO471" s="1193"/>
      <c r="CP471" s="1193"/>
      <c r="CQ471" s="1193"/>
      <c r="CR471" s="1193"/>
      <c r="CS471" s="1193"/>
      <c r="CT471" s="1193"/>
      <c r="CU471" s="1193"/>
      <c r="CV471" s="1193"/>
      <c r="CW471" s="1193"/>
      <c r="CX471" s="1193"/>
      <c r="CY471" s="1193"/>
      <c r="CZ471" s="1193"/>
      <c r="DA471" s="1193"/>
      <c r="DB471" s="1193"/>
      <c r="DC471" s="1193"/>
      <c r="DD471" s="1193"/>
      <c r="DE471" s="1193"/>
      <c r="DF471" s="1193"/>
      <c r="DG471" s="1193"/>
      <c r="DH471" s="1193"/>
      <c r="DI471" s="1193"/>
      <c r="DJ471" s="1193"/>
      <c r="DK471" s="1193"/>
      <c r="DL471" s="1193"/>
      <c r="DM471" s="1193"/>
      <c r="DN471" s="1193"/>
      <c r="DO471" s="1193"/>
      <c r="DP471" s="1193"/>
      <c r="DQ471" s="1193"/>
      <c r="DR471" s="1193"/>
      <c r="DS471" s="1193"/>
      <c r="DT471" s="1193"/>
      <c r="DU471" s="1193"/>
      <c r="DV471" s="1193"/>
      <c r="DW471" s="1193"/>
      <c r="DX471" s="1193"/>
      <c r="DY471" s="1193"/>
      <c r="DZ471" s="1193"/>
      <c r="EA471" s="1193"/>
      <c r="EB471" s="1193"/>
      <c r="EC471" s="1193"/>
      <c r="ED471" s="1193"/>
      <c r="EE471" s="1193"/>
      <c r="EF471" s="1193"/>
      <c r="EG471" s="1193"/>
      <c r="EH471" s="1193"/>
      <c r="EI471" s="1193"/>
      <c r="EJ471" s="1193"/>
      <c r="EK471" s="1193"/>
      <c r="EL471" s="1193"/>
      <c r="EM471" s="1193"/>
      <c r="EN471" s="1193"/>
      <c r="EO471" s="1193"/>
      <c r="EP471" s="1193"/>
      <c r="EQ471" s="1193"/>
      <c r="ER471" s="1193"/>
      <c r="ES471" s="1193"/>
      <c r="ET471" s="1193"/>
      <c r="EU471" s="1193"/>
      <c r="EV471" s="1193"/>
      <c r="EW471" s="1193"/>
      <c r="EX471" s="1193"/>
      <c r="EY471" s="1193"/>
      <c r="EZ471" s="1193"/>
      <c r="FA471" s="1193"/>
      <c r="FB471" s="1193"/>
      <c r="FC471" s="1193"/>
      <c r="FD471" s="1193"/>
      <c r="FE471" s="1193"/>
      <c r="FF471" s="1193"/>
      <c r="FG471" s="1193"/>
      <c r="FH471" s="1193"/>
      <c r="FI471" s="1193"/>
      <c r="FJ471" s="1193"/>
      <c r="FK471" s="1193"/>
      <c r="FL471" s="1193"/>
      <c r="FM471" s="1193"/>
      <c r="FN471" s="1193"/>
      <c r="FO471" s="1193"/>
      <c r="FP471" s="1193"/>
      <c r="FQ471" s="1193"/>
      <c r="FR471" s="1193"/>
      <c r="FS471" s="1193"/>
      <c r="FT471" s="1193"/>
      <c r="FU471" s="1193"/>
      <c r="FV471" s="1193"/>
      <c r="FW471" s="1193"/>
      <c r="FX471" s="1193"/>
      <c r="FY471" s="1193"/>
      <c r="FZ471" s="1193"/>
      <c r="GA471" s="1193"/>
      <c r="GB471" s="1193"/>
      <c r="GC471" s="1193"/>
      <c r="GD471" s="1193"/>
      <c r="GE471" s="1193"/>
      <c r="GF471" s="1193"/>
      <c r="GG471" s="1193"/>
      <c r="GH471" s="1193"/>
      <c r="GI471" s="1193"/>
      <c r="GJ471" s="1193"/>
      <c r="GK471" s="1193"/>
      <c r="GL471" s="1193"/>
      <c r="GM471" s="1193"/>
      <c r="GN471" s="1193"/>
      <c r="GO471" s="1193"/>
      <c r="GP471" s="1193"/>
      <c r="GQ471" s="1193"/>
      <c r="GR471" s="1193"/>
      <c r="GS471" s="1193"/>
      <c r="GT471" s="1193"/>
      <c r="GU471" s="1193"/>
      <c r="GV471" s="1193"/>
      <c r="GW471" s="1193"/>
      <c r="GX471" s="1193"/>
      <c r="GY471" s="1193"/>
      <c r="GZ471" s="1193"/>
      <c r="HA471" s="1193"/>
      <c r="HB471" s="1193"/>
      <c r="HC471" s="1193"/>
      <c r="HD471" s="1193"/>
      <c r="HE471" s="1193"/>
      <c r="HF471" s="1193"/>
      <c r="HG471" s="1193"/>
      <c r="HH471" s="1193"/>
      <c r="HI471" s="1193"/>
      <c r="HJ471" s="1193"/>
      <c r="HK471" s="1193"/>
      <c r="HL471" s="1193"/>
      <c r="HM471" s="1193"/>
      <c r="HN471" s="1193"/>
      <c r="HO471" s="1193"/>
      <c r="HP471" s="1193"/>
      <c r="HQ471" s="1193"/>
      <c r="HR471" s="1193"/>
      <c r="HS471" s="1193"/>
      <c r="HT471" s="1193"/>
      <c r="HU471" s="1193"/>
      <c r="HV471" s="1193"/>
      <c r="HW471" s="1193"/>
      <c r="HX471" s="1193"/>
      <c r="HY471" s="1193"/>
      <c r="HZ471" s="1193"/>
      <c r="IA471" s="1193"/>
      <c r="IB471" s="1193"/>
      <c r="IC471" s="1193"/>
      <c r="ID471" s="1193"/>
      <c r="IE471" s="1193"/>
      <c r="IF471" s="1193"/>
      <c r="IG471" s="1193"/>
      <c r="IH471" s="1193"/>
      <c r="II471" s="1193"/>
      <c r="IJ471" s="1193"/>
      <c r="IK471" s="1193"/>
      <c r="IL471" s="1193"/>
      <c r="IM471" s="1193"/>
      <c r="IN471" s="1193"/>
      <c r="IO471" s="1193"/>
      <c r="IP471" s="1193"/>
      <c r="IQ471" s="1193"/>
      <c r="IR471" s="1193"/>
      <c r="IS471" s="1193"/>
      <c r="IT471" s="1193"/>
      <c r="IU471" s="1193"/>
      <c r="IV471" s="1193"/>
      <c r="IW471" s="1193"/>
      <c r="IX471" s="1193"/>
      <c r="IY471" s="1193"/>
      <c r="IZ471" s="1193"/>
      <c r="JA471" s="1193"/>
      <c r="JB471" s="1193"/>
      <c r="JC471" s="1193"/>
      <c r="JD471" s="1193"/>
      <c r="JE471" s="1193"/>
      <c r="JF471" s="1193"/>
      <c r="JG471" s="1193"/>
      <c r="JH471" s="1193"/>
      <c r="JI471" s="1193"/>
      <c r="JJ471" s="1193"/>
      <c r="JK471" s="1193"/>
      <c r="JL471" s="1193"/>
      <c r="JM471" s="1193"/>
      <c r="JN471" s="1193"/>
      <c r="JO471" s="1193"/>
      <c r="JP471" s="1193"/>
      <c r="JQ471" s="1193"/>
      <c r="JR471" s="1193"/>
      <c r="JS471" s="1193"/>
      <c r="JT471" s="1193"/>
      <c r="JU471" s="1193"/>
      <c r="JV471" s="1193"/>
      <c r="JW471" s="1193"/>
      <c r="JX471" s="1193"/>
      <c r="JY471" s="1193"/>
      <c r="JZ471" s="1193"/>
      <c r="KA471" s="1193"/>
      <c r="KB471" s="1193"/>
      <c r="KC471" s="1193"/>
      <c r="KD471" s="1193"/>
      <c r="KE471" s="1193"/>
      <c r="KF471" s="1193"/>
      <c r="KG471" s="1193"/>
      <c r="KH471" s="1193"/>
      <c r="KI471" s="1193"/>
      <c r="KJ471" s="1193"/>
      <c r="KK471" s="1193"/>
      <c r="KL471" s="1193"/>
      <c r="KM471" s="1193"/>
      <c r="KN471" s="1193"/>
      <c r="KO471" s="1193"/>
      <c r="KP471" s="1193"/>
      <c r="KQ471" s="1193"/>
      <c r="KR471" s="1193"/>
      <c r="KS471" s="1193"/>
      <c r="KT471" s="1193"/>
      <c r="KU471" s="1193"/>
      <c r="KV471" s="1193"/>
      <c r="KW471" s="1193"/>
      <c r="KX471" s="1193"/>
      <c r="KY471" s="1193"/>
      <c r="KZ471" s="1193"/>
      <c r="LA471" s="1193"/>
      <c r="LB471" s="1193"/>
      <c r="LC471" s="1193"/>
      <c r="LD471" s="1193"/>
      <c r="LE471" s="1193"/>
      <c r="LF471" s="1193"/>
      <c r="LG471" s="1193"/>
      <c r="LH471" s="1193"/>
      <c r="LI471" s="1193"/>
      <c r="LJ471" s="1193"/>
      <c r="LK471" s="1193"/>
      <c r="LL471" s="1193"/>
      <c r="LM471" s="1193"/>
      <c r="LN471" s="1193"/>
      <c r="LO471" s="1193"/>
      <c r="LP471" s="1193"/>
      <c r="LQ471" s="1193"/>
      <c r="LR471" s="1193"/>
      <c r="LS471" s="1193"/>
      <c r="LT471" s="1193"/>
      <c r="LU471" s="1193"/>
      <c r="LV471" s="1193"/>
      <c r="LW471" s="1193"/>
      <c r="LX471" s="2977"/>
    </row>
    <row r="472" s="2035" customFormat="1" ht="26.25" customHeight="1" spans="1:335">
      <c r="A472" s="1974"/>
      <c r="B472" s="1019"/>
      <c r="C472" s="1059"/>
      <c r="D472" s="1011"/>
      <c r="E472" s="1019"/>
      <c r="F472" s="1019"/>
      <c r="G472" s="1020"/>
      <c r="H472" s="1011"/>
      <c r="I472" s="1982" t="s">
        <v>1691</v>
      </c>
      <c r="J472" s="1983">
        <f>SUM(J4:J471)</f>
        <v>4390692</v>
      </c>
      <c r="K472" s="1011"/>
      <c r="L472" s="1011"/>
      <c r="M472" s="1011"/>
      <c r="N472" s="1077"/>
      <c r="O472" s="1077"/>
      <c r="P472" s="1078"/>
      <c r="Q472" s="1022"/>
      <c r="R472" s="1491"/>
      <c r="S472" s="1491"/>
      <c r="T472" s="1491"/>
      <c r="U472" s="1491"/>
      <c r="V472" s="1112"/>
      <c r="W472" s="1112"/>
      <c r="X472" s="1111"/>
      <c r="Y472" s="1113"/>
      <c r="Z472" s="1111"/>
      <c r="AA472" s="1026"/>
      <c r="AB472" s="1026"/>
      <c r="AC472" s="1027"/>
      <c r="AD472" s="1011"/>
      <c r="AE472" s="1140"/>
      <c r="AF472" s="2009">
        <f>SUM(AF4:AF471)</f>
        <v>3060805.0659</v>
      </c>
      <c r="AG472" s="1020"/>
      <c r="AH472" s="1020"/>
      <c r="AI472" s="1020"/>
      <c r="AJ472" s="1020"/>
      <c r="AK472" s="2015">
        <f>SUM(AK4:AK471)</f>
        <v>3758612</v>
      </c>
      <c r="AL472" s="2015">
        <f>SUM(AL4:AL471)</f>
        <v>632080</v>
      </c>
      <c r="AM472" s="2015">
        <f>SUM(AM4:AM471)</f>
        <v>168874</v>
      </c>
      <c r="AN472" s="2015"/>
      <c r="AO472" s="2015"/>
      <c r="AP472" s="2015">
        <f>SUM(AP4:AP471)</f>
        <v>1909</v>
      </c>
      <c r="AQ472" s="2015">
        <f>SUM(AQ4:AQ471)</f>
        <v>0</v>
      </c>
      <c r="AR472" s="2015"/>
      <c r="AS472" s="2015"/>
      <c r="AT472" s="2015"/>
      <c r="AU472" s="2024">
        <f t="shared" ref="AU472:BE472" si="354">SUM(AU4:AU471)</f>
        <v>491507.666666667</v>
      </c>
      <c r="AV472" s="2024">
        <f t="shared" si="354"/>
        <v>491813.666666667</v>
      </c>
      <c r="AW472" s="2024">
        <f t="shared" si="354"/>
        <v>491638.666666667</v>
      </c>
      <c r="AX472" s="2024">
        <f t="shared" si="354"/>
        <v>488374.666666667</v>
      </c>
      <c r="AY472" s="2024">
        <f t="shared" si="354"/>
        <v>491926.666666667</v>
      </c>
      <c r="AZ472" s="2024">
        <f t="shared" si="354"/>
        <v>487060.666666667</v>
      </c>
      <c r="BA472" s="2024">
        <f t="shared" si="354"/>
        <v>485543.666666667</v>
      </c>
      <c r="BB472" s="2024">
        <f t="shared" si="354"/>
        <v>487633.666666667</v>
      </c>
      <c r="BC472" s="2024">
        <f t="shared" si="354"/>
        <v>487060.666666667</v>
      </c>
      <c r="BD472" s="2024">
        <f t="shared" si="354"/>
        <v>480794.12962963</v>
      </c>
      <c r="BE472" s="2024">
        <f t="shared" si="354"/>
        <v>20904.0925925926</v>
      </c>
      <c r="BF472" s="2024"/>
      <c r="BG472" s="1030"/>
      <c r="BH472" s="1193"/>
      <c r="BI472" s="1193"/>
      <c r="BJ472" s="1193"/>
      <c r="BK472" s="1193"/>
      <c r="BL472" s="1193"/>
      <c r="BM472" s="1193"/>
      <c r="BN472" s="1193"/>
      <c r="BO472" s="1193"/>
      <c r="BP472" s="1193"/>
      <c r="BQ472" s="1193"/>
      <c r="BR472" s="1193"/>
      <c r="BS472" s="1193"/>
      <c r="BT472" s="1193"/>
      <c r="BU472" s="1193"/>
      <c r="BV472" s="1193"/>
      <c r="BW472" s="1193"/>
      <c r="BX472" s="1193"/>
      <c r="BY472" s="1193"/>
      <c r="BZ472" s="1193"/>
      <c r="CA472" s="1193"/>
      <c r="CB472" s="1193"/>
      <c r="CC472" s="1193"/>
      <c r="CD472" s="1193"/>
      <c r="CE472" s="1193"/>
      <c r="CF472" s="1193"/>
      <c r="CG472" s="1193"/>
      <c r="CH472" s="1193"/>
      <c r="CI472" s="1193"/>
      <c r="CJ472" s="1193"/>
      <c r="CK472" s="1193"/>
      <c r="CL472" s="1193"/>
      <c r="CM472" s="1193"/>
      <c r="CN472" s="1193"/>
      <c r="CO472" s="1193"/>
      <c r="CP472" s="1193"/>
      <c r="CQ472" s="1193"/>
      <c r="CR472" s="1193"/>
      <c r="CS472" s="1193"/>
      <c r="CT472" s="1193"/>
      <c r="CU472" s="1193"/>
      <c r="CV472" s="1193"/>
      <c r="CW472" s="1193"/>
      <c r="CX472" s="1193"/>
      <c r="CY472" s="1193"/>
      <c r="CZ472" s="1193"/>
      <c r="DA472" s="1193"/>
      <c r="DB472" s="1193"/>
      <c r="DC472" s="1193"/>
      <c r="DD472" s="1193"/>
      <c r="DE472" s="1193"/>
      <c r="DF472" s="1193"/>
      <c r="DG472" s="1193"/>
      <c r="DH472" s="1193"/>
      <c r="DI472" s="1193"/>
      <c r="DJ472" s="1193"/>
      <c r="DK472" s="1193"/>
      <c r="DL472" s="1193"/>
      <c r="DM472" s="1193"/>
      <c r="DN472" s="1193"/>
      <c r="DO472" s="1193"/>
      <c r="DP472" s="1193"/>
      <c r="DQ472" s="1193"/>
      <c r="DR472" s="1193"/>
      <c r="DS472" s="1193"/>
      <c r="DT472" s="1193"/>
      <c r="DU472" s="1193"/>
      <c r="DV472" s="1193"/>
      <c r="DW472" s="1193"/>
      <c r="DX472" s="1193"/>
      <c r="DY472" s="1193"/>
      <c r="DZ472" s="1193"/>
      <c r="EA472" s="1193"/>
      <c r="EB472" s="1193"/>
      <c r="EC472" s="1193"/>
      <c r="ED472" s="1193"/>
      <c r="EE472" s="1193"/>
      <c r="EF472" s="1193"/>
      <c r="EG472" s="1193"/>
      <c r="EH472" s="1193"/>
      <c r="EI472" s="1193"/>
      <c r="EJ472" s="1193"/>
      <c r="EK472" s="1193"/>
      <c r="EL472" s="1193"/>
      <c r="EM472" s="1193"/>
      <c r="EN472" s="1193"/>
      <c r="EO472" s="1193"/>
      <c r="EP472" s="1193"/>
      <c r="EQ472" s="1193"/>
      <c r="ER472" s="1193"/>
      <c r="ES472" s="1193"/>
      <c r="ET472" s="1193"/>
      <c r="EU472" s="1193"/>
      <c r="EV472" s="1193"/>
      <c r="EW472" s="1193"/>
      <c r="EX472" s="1193"/>
      <c r="EY472" s="1193"/>
      <c r="EZ472" s="1193"/>
      <c r="FA472" s="1193"/>
      <c r="FB472" s="1193"/>
      <c r="FC472" s="1193"/>
      <c r="FD472" s="1193"/>
      <c r="FE472" s="1193"/>
      <c r="FF472" s="1193"/>
      <c r="FG472" s="1193"/>
      <c r="FH472" s="1193"/>
      <c r="FI472" s="1193"/>
      <c r="FJ472" s="1193"/>
      <c r="FK472" s="1193"/>
      <c r="FL472" s="1193"/>
      <c r="FM472" s="1193"/>
      <c r="FN472" s="1193"/>
      <c r="FO472" s="1193"/>
      <c r="FP472" s="1193"/>
      <c r="FQ472" s="1193"/>
      <c r="FR472" s="1193"/>
      <c r="FS472" s="1193"/>
      <c r="FT472" s="1193"/>
      <c r="FU472" s="1193"/>
      <c r="FV472" s="1193"/>
      <c r="FW472" s="1193"/>
      <c r="FX472" s="1193"/>
      <c r="FY472" s="1193"/>
      <c r="FZ472" s="1193"/>
      <c r="GA472" s="1193"/>
      <c r="GB472" s="1193"/>
      <c r="GC472" s="1193"/>
      <c r="GD472" s="1193"/>
      <c r="GE472" s="1193"/>
      <c r="GF472" s="1193"/>
      <c r="GG472" s="1193"/>
      <c r="GH472" s="1193"/>
      <c r="GI472" s="1193"/>
      <c r="GJ472" s="1193"/>
      <c r="GK472" s="1193"/>
      <c r="GL472" s="1193"/>
      <c r="GM472" s="1193"/>
      <c r="GN472" s="1193"/>
      <c r="GO472" s="1193"/>
      <c r="GP472" s="1193"/>
      <c r="GQ472" s="1193"/>
      <c r="GR472" s="1193"/>
      <c r="GS472" s="1193"/>
      <c r="GT472" s="1193"/>
      <c r="GU472" s="1193"/>
      <c r="GV472" s="1193"/>
      <c r="GW472" s="1193"/>
      <c r="GX472" s="1193"/>
      <c r="GY472" s="1193"/>
      <c r="GZ472" s="1193"/>
      <c r="HA472" s="1193"/>
      <c r="HB472" s="1193"/>
      <c r="HC472" s="1193"/>
      <c r="HD472" s="1193"/>
      <c r="HE472" s="1193"/>
      <c r="HF472" s="1193"/>
      <c r="HG472" s="1193"/>
      <c r="HH472" s="1193"/>
      <c r="HI472" s="1193"/>
      <c r="HJ472" s="1193"/>
      <c r="HK472" s="1193"/>
      <c r="HL472" s="1193"/>
      <c r="HM472" s="1193"/>
      <c r="HN472" s="1193"/>
      <c r="HO472" s="1193"/>
      <c r="HP472" s="1193"/>
      <c r="HQ472" s="1193"/>
      <c r="HR472" s="1193"/>
      <c r="HS472" s="1193"/>
      <c r="HT472" s="1193"/>
      <c r="HU472" s="1193"/>
      <c r="HV472" s="1193"/>
      <c r="HW472" s="1193"/>
      <c r="HX472" s="1193"/>
      <c r="HY472" s="1193"/>
      <c r="HZ472" s="1193"/>
      <c r="IA472" s="1193"/>
      <c r="IB472" s="1193"/>
      <c r="IC472" s="1193"/>
      <c r="ID472" s="1193"/>
      <c r="IE472" s="1193"/>
      <c r="IF472" s="1193"/>
      <c r="IG472" s="1193"/>
      <c r="IH472" s="1193"/>
      <c r="II472" s="1193"/>
      <c r="IJ472" s="1193"/>
      <c r="IK472" s="1193"/>
      <c r="IL472" s="1193"/>
      <c r="IM472" s="1193"/>
      <c r="IN472" s="1193"/>
      <c r="IO472" s="1193"/>
      <c r="IP472" s="1193"/>
      <c r="IQ472" s="1193"/>
      <c r="IR472" s="1193"/>
      <c r="IS472" s="1193"/>
      <c r="IT472" s="1193"/>
      <c r="IU472" s="1193"/>
      <c r="IV472" s="1193"/>
      <c r="IW472" s="1193"/>
      <c r="IX472" s="1193"/>
      <c r="IY472" s="1193"/>
      <c r="IZ472" s="1193"/>
      <c r="JA472" s="1193"/>
      <c r="JB472" s="1193"/>
      <c r="JC472" s="1193"/>
      <c r="JD472" s="1193"/>
      <c r="JE472" s="1193"/>
      <c r="JF472" s="1193"/>
      <c r="JG472" s="1193"/>
      <c r="JH472" s="1193"/>
      <c r="JI472" s="1193"/>
      <c r="JJ472" s="1193"/>
      <c r="JK472" s="1193"/>
      <c r="JL472" s="1193"/>
      <c r="JM472" s="1193"/>
      <c r="JN472" s="1193"/>
      <c r="JO472" s="1193"/>
      <c r="JP472" s="1193"/>
      <c r="JQ472" s="1193"/>
      <c r="JR472" s="1193"/>
      <c r="JS472" s="1193"/>
      <c r="JT472" s="1193"/>
      <c r="JU472" s="1193"/>
      <c r="JV472" s="1193"/>
      <c r="JW472" s="1193"/>
      <c r="JX472" s="1193"/>
      <c r="JY472" s="1193"/>
      <c r="JZ472" s="1193"/>
      <c r="KA472" s="1193"/>
      <c r="KB472" s="1193"/>
      <c r="KC472" s="1193"/>
      <c r="KD472" s="1193"/>
      <c r="KE472" s="1193"/>
      <c r="KF472" s="1193"/>
      <c r="KG472" s="1193"/>
      <c r="KH472" s="1193"/>
      <c r="KI472" s="1193"/>
      <c r="KJ472" s="1193"/>
      <c r="KK472" s="1193"/>
      <c r="KL472" s="1193"/>
      <c r="KM472" s="1193"/>
      <c r="KN472" s="1193"/>
      <c r="KO472" s="1193"/>
      <c r="KP472" s="1193"/>
      <c r="KQ472" s="1193"/>
      <c r="KR472" s="1193"/>
      <c r="KS472" s="1193"/>
      <c r="KT472" s="1193"/>
      <c r="KU472" s="1193"/>
      <c r="KV472" s="1193"/>
      <c r="KW472" s="1193"/>
      <c r="KX472" s="1193"/>
      <c r="KY472" s="1193"/>
      <c r="KZ472" s="1193"/>
      <c r="LA472" s="1193"/>
      <c r="LB472" s="1193"/>
      <c r="LC472" s="1193"/>
      <c r="LD472" s="1193"/>
      <c r="LE472" s="1193"/>
      <c r="LF472" s="1193"/>
      <c r="LG472" s="1193"/>
      <c r="LH472" s="1193"/>
      <c r="LI472" s="1193"/>
      <c r="LJ472" s="1193"/>
      <c r="LK472" s="1193"/>
      <c r="LL472" s="1193"/>
      <c r="LM472" s="1193"/>
      <c r="LN472" s="1193"/>
      <c r="LO472" s="1193"/>
      <c r="LP472" s="1193"/>
      <c r="LQ472" s="1193"/>
      <c r="LR472" s="1193"/>
      <c r="LS472" s="1193"/>
      <c r="LT472" s="1193"/>
      <c r="LU472" s="1193"/>
      <c r="LV472" s="1193"/>
      <c r="LW472" s="1193"/>
    </row>
    <row r="473" s="2035" customFormat="1" ht="26.25" customHeight="1" spans="1:335">
      <c r="A473" s="1974"/>
      <c r="B473" s="1019"/>
      <c r="C473" s="1059"/>
      <c r="D473" s="1011"/>
      <c r="E473" s="1019"/>
      <c r="F473" s="1019"/>
      <c r="G473" s="1020"/>
      <c r="H473" s="1011"/>
      <c r="I473" s="1019"/>
      <c r="J473" s="1011"/>
      <c r="K473" s="1011"/>
      <c r="L473" s="1011"/>
      <c r="M473" s="1011"/>
      <c r="N473" s="1077"/>
      <c r="O473" s="1077"/>
      <c r="P473" s="1078"/>
      <c r="Q473" s="1022"/>
      <c r="R473" s="1491"/>
      <c r="S473" s="1491"/>
      <c r="T473" s="1491"/>
      <c r="U473" s="1491"/>
      <c r="V473" s="1112"/>
      <c r="W473" s="1112"/>
      <c r="X473" s="1111"/>
      <c r="Y473" s="1113"/>
      <c r="Z473" s="1111"/>
      <c r="AA473" s="1026"/>
      <c r="AB473" s="1026"/>
      <c r="AC473" s="1027"/>
      <c r="AD473" s="1011"/>
      <c r="AE473" s="1140"/>
      <c r="AF473" s="1028"/>
      <c r="AG473" s="1020"/>
      <c r="AH473" s="2874"/>
      <c r="AI473" s="2874"/>
      <c r="AJ473" s="2874"/>
      <c r="AK473" s="2877"/>
      <c r="AL473" s="2877"/>
      <c r="AM473" s="2877"/>
      <c r="AN473" s="2877"/>
      <c r="AO473" s="2877"/>
      <c r="AP473" s="2877"/>
      <c r="AQ473" s="2877"/>
      <c r="AR473" s="2877"/>
      <c r="AS473" s="2877"/>
      <c r="AT473" s="1019" t="s">
        <v>1692</v>
      </c>
      <c r="AU473" s="1029">
        <f t="shared" ref="AU473:BC473" si="355">SUMIF($AK$4:$AK$471,"&lt;&gt;",AU4:AU471)</f>
        <v>420557</v>
      </c>
      <c r="AV473" s="1029">
        <f t="shared" si="355"/>
        <v>419261</v>
      </c>
      <c r="AW473" s="1029">
        <f t="shared" si="355"/>
        <v>420298</v>
      </c>
      <c r="AX473" s="1029">
        <f t="shared" si="355"/>
        <v>417034</v>
      </c>
      <c r="AY473" s="1029">
        <f t="shared" si="355"/>
        <v>420586</v>
      </c>
      <c r="AZ473" s="1029">
        <f t="shared" si="355"/>
        <v>417322</v>
      </c>
      <c r="BA473" s="1029">
        <f t="shared" si="355"/>
        <v>417706</v>
      </c>
      <c r="BB473" s="1029">
        <f t="shared" si="355"/>
        <v>420394</v>
      </c>
      <c r="BC473" s="1029">
        <f t="shared" si="355"/>
        <v>417322</v>
      </c>
      <c r="BD473" s="1029"/>
      <c r="BE473" s="1029"/>
      <c r="BF473" s="1029"/>
      <c r="BG473" s="1030"/>
      <c r="BH473" s="1193"/>
      <c r="BI473" s="1193"/>
      <c r="BJ473" s="1193"/>
      <c r="BK473" s="1193"/>
      <c r="BL473" s="1193"/>
      <c r="BM473" s="1193"/>
      <c r="BN473" s="1193"/>
      <c r="BO473" s="1193"/>
      <c r="BP473" s="1193"/>
      <c r="BQ473" s="1193"/>
      <c r="BR473" s="1193"/>
      <c r="BS473" s="1193"/>
      <c r="BT473" s="1193"/>
      <c r="BU473" s="1193"/>
      <c r="BV473" s="1193"/>
      <c r="BW473" s="1193"/>
      <c r="BX473" s="1193"/>
      <c r="BY473" s="1193"/>
      <c r="BZ473" s="1193"/>
      <c r="CA473" s="1193"/>
      <c r="CB473" s="1193"/>
      <c r="CC473" s="1193"/>
      <c r="CD473" s="1193"/>
      <c r="CE473" s="1193"/>
      <c r="CF473" s="1193"/>
      <c r="CG473" s="1193"/>
      <c r="CH473" s="1193"/>
      <c r="CI473" s="1193"/>
      <c r="CJ473" s="1193"/>
      <c r="CK473" s="1193"/>
      <c r="CL473" s="1193"/>
      <c r="CM473" s="1193"/>
      <c r="CN473" s="1193"/>
      <c r="CO473" s="1193"/>
      <c r="CP473" s="1193"/>
      <c r="CQ473" s="1193"/>
      <c r="CR473" s="1193"/>
      <c r="CS473" s="1193"/>
      <c r="CT473" s="1193"/>
      <c r="CU473" s="1193"/>
      <c r="CV473" s="1193"/>
      <c r="CW473" s="1193"/>
      <c r="CX473" s="1193"/>
      <c r="CY473" s="1193"/>
      <c r="CZ473" s="1193"/>
      <c r="DA473" s="1193"/>
      <c r="DB473" s="1193"/>
      <c r="DC473" s="1193"/>
      <c r="DD473" s="1193"/>
      <c r="DE473" s="1193"/>
      <c r="DF473" s="1193"/>
      <c r="DG473" s="1193"/>
      <c r="DH473" s="1193"/>
      <c r="DI473" s="1193"/>
      <c r="DJ473" s="1193"/>
      <c r="DK473" s="1193"/>
      <c r="DL473" s="1193"/>
      <c r="DM473" s="1193"/>
      <c r="DN473" s="1193"/>
      <c r="DO473" s="1193"/>
      <c r="DP473" s="1193"/>
      <c r="DQ473" s="1193"/>
      <c r="DR473" s="1193"/>
      <c r="DS473" s="1193"/>
      <c r="DT473" s="1193"/>
      <c r="DU473" s="1193"/>
      <c r="DV473" s="1193"/>
      <c r="DW473" s="1193"/>
      <c r="DX473" s="1193"/>
      <c r="DY473" s="1193"/>
      <c r="DZ473" s="1193"/>
      <c r="EA473" s="1193"/>
      <c r="EB473" s="1193"/>
      <c r="EC473" s="1193"/>
      <c r="ED473" s="1193"/>
      <c r="EE473" s="1193"/>
      <c r="EF473" s="1193"/>
      <c r="EG473" s="1193"/>
      <c r="EH473" s="1193"/>
      <c r="EI473" s="1193"/>
      <c r="EJ473" s="1193"/>
      <c r="EK473" s="1193"/>
      <c r="EL473" s="1193"/>
      <c r="EM473" s="1193"/>
      <c r="EN473" s="1193"/>
      <c r="EO473" s="1193"/>
      <c r="EP473" s="1193"/>
      <c r="EQ473" s="1193"/>
      <c r="ER473" s="1193"/>
      <c r="ES473" s="1193"/>
      <c r="ET473" s="1193"/>
      <c r="EU473" s="1193"/>
      <c r="EV473" s="1193"/>
      <c r="EW473" s="1193"/>
      <c r="EX473" s="1193"/>
      <c r="EY473" s="1193"/>
      <c r="EZ473" s="1193"/>
      <c r="FA473" s="1193"/>
      <c r="FB473" s="1193"/>
      <c r="FC473" s="1193"/>
      <c r="FD473" s="1193"/>
      <c r="FE473" s="1193"/>
      <c r="FF473" s="1193"/>
      <c r="FG473" s="1193"/>
      <c r="FH473" s="1193"/>
      <c r="FI473" s="1193"/>
      <c r="FJ473" s="1193"/>
      <c r="FK473" s="1193"/>
      <c r="FL473" s="1193"/>
      <c r="FM473" s="1193"/>
      <c r="FN473" s="1193"/>
      <c r="FO473" s="1193"/>
      <c r="FP473" s="1193"/>
      <c r="FQ473" s="1193"/>
      <c r="FR473" s="1193"/>
      <c r="FS473" s="1193"/>
      <c r="FT473" s="1193"/>
      <c r="FU473" s="1193"/>
      <c r="FV473" s="1193"/>
      <c r="FW473" s="1193"/>
      <c r="FX473" s="1193"/>
      <c r="FY473" s="1193"/>
      <c r="FZ473" s="1193"/>
      <c r="GA473" s="1193"/>
      <c r="GB473" s="1193"/>
      <c r="GC473" s="1193"/>
      <c r="GD473" s="1193"/>
      <c r="GE473" s="1193"/>
      <c r="GF473" s="1193"/>
      <c r="GG473" s="1193"/>
      <c r="GH473" s="1193"/>
      <c r="GI473" s="1193"/>
      <c r="GJ473" s="1193"/>
      <c r="GK473" s="1193"/>
      <c r="GL473" s="1193"/>
      <c r="GM473" s="1193"/>
      <c r="GN473" s="1193"/>
      <c r="GO473" s="1193"/>
      <c r="GP473" s="1193"/>
      <c r="GQ473" s="1193"/>
      <c r="GR473" s="1193"/>
      <c r="GS473" s="1193"/>
      <c r="GT473" s="1193"/>
      <c r="GU473" s="1193"/>
      <c r="GV473" s="1193"/>
      <c r="GW473" s="1193"/>
      <c r="GX473" s="1193"/>
      <c r="GY473" s="1193"/>
      <c r="GZ473" s="1193"/>
      <c r="HA473" s="1193"/>
      <c r="HB473" s="1193"/>
      <c r="HC473" s="1193"/>
      <c r="HD473" s="1193"/>
      <c r="HE473" s="1193"/>
      <c r="HF473" s="1193"/>
      <c r="HG473" s="1193"/>
      <c r="HH473" s="1193"/>
      <c r="HI473" s="1193"/>
      <c r="HJ473" s="1193"/>
      <c r="HK473" s="1193"/>
      <c r="HL473" s="1193"/>
      <c r="HM473" s="1193"/>
      <c r="HN473" s="1193"/>
      <c r="HO473" s="1193"/>
      <c r="HP473" s="1193"/>
      <c r="HQ473" s="1193"/>
      <c r="HR473" s="1193"/>
      <c r="HS473" s="1193"/>
      <c r="HT473" s="1193"/>
      <c r="HU473" s="1193"/>
      <c r="HV473" s="1193"/>
      <c r="HW473" s="1193"/>
      <c r="HX473" s="1193"/>
      <c r="HY473" s="1193"/>
      <c r="HZ473" s="1193"/>
      <c r="IA473" s="1193"/>
      <c r="IB473" s="1193"/>
      <c r="IC473" s="1193"/>
      <c r="ID473" s="1193"/>
      <c r="IE473" s="1193"/>
      <c r="IF473" s="1193"/>
      <c r="IG473" s="1193"/>
      <c r="IH473" s="1193"/>
      <c r="II473" s="1193"/>
      <c r="IJ473" s="1193"/>
      <c r="IK473" s="1193"/>
      <c r="IL473" s="1193"/>
      <c r="IM473" s="1193"/>
      <c r="IN473" s="1193"/>
      <c r="IO473" s="1193"/>
      <c r="IP473" s="1193"/>
      <c r="IQ473" s="1193"/>
      <c r="IR473" s="1193"/>
      <c r="IS473" s="1193"/>
      <c r="IT473" s="1193"/>
      <c r="IU473" s="1193"/>
      <c r="IV473" s="1193"/>
      <c r="IW473" s="1193"/>
      <c r="IX473" s="1193"/>
      <c r="IY473" s="1193"/>
      <c r="IZ473" s="1193"/>
      <c r="JA473" s="1193"/>
      <c r="JB473" s="1193"/>
      <c r="JC473" s="1193"/>
      <c r="JD473" s="1193"/>
      <c r="JE473" s="1193"/>
      <c r="JF473" s="1193"/>
      <c r="JG473" s="1193"/>
      <c r="JH473" s="1193"/>
      <c r="JI473" s="1193"/>
      <c r="JJ473" s="1193"/>
      <c r="JK473" s="1193"/>
      <c r="JL473" s="1193"/>
      <c r="JM473" s="1193"/>
      <c r="JN473" s="1193"/>
      <c r="JO473" s="1193"/>
      <c r="JP473" s="1193"/>
      <c r="JQ473" s="1193"/>
      <c r="JR473" s="1193"/>
      <c r="JS473" s="1193"/>
      <c r="JT473" s="1193"/>
      <c r="JU473" s="1193"/>
      <c r="JV473" s="1193"/>
      <c r="JW473" s="1193"/>
      <c r="JX473" s="1193"/>
      <c r="JY473" s="1193"/>
      <c r="JZ473" s="1193"/>
      <c r="KA473" s="1193"/>
      <c r="KB473" s="1193"/>
      <c r="KC473" s="1193"/>
      <c r="KD473" s="1193"/>
      <c r="KE473" s="1193"/>
      <c r="KF473" s="1193"/>
      <c r="KG473" s="1193"/>
      <c r="KH473" s="1193"/>
      <c r="KI473" s="1193"/>
      <c r="KJ473" s="1193"/>
      <c r="KK473" s="1193"/>
      <c r="KL473" s="1193"/>
      <c r="KM473" s="1193"/>
      <c r="KN473" s="1193"/>
      <c r="KO473" s="1193"/>
      <c r="KP473" s="1193"/>
      <c r="KQ473" s="1193"/>
      <c r="KR473" s="1193"/>
      <c r="KS473" s="1193"/>
      <c r="KT473" s="1193"/>
      <c r="KU473" s="1193"/>
      <c r="KV473" s="1193"/>
      <c r="KW473" s="1193"/>
      <c r="KX473" s="1193"/>
      <c r="KY473" s="1193"/>
      <c r="KZ473" s="1193"/>
      <c r="LA473" s="1193"/>
      <c r="LB473" s="1193"/>
      <c r="LC473" s="1193"/>
      <c r="LD473" s="1193"/>
      <c r="LE473" s="1193"/>
      <c r="LF473" s="1193"/>
      <c r="LG473" s="1193"/>
      <c r="LH473" s="1193"/>
      <c r="LI473" s="1193"/>
      <c r="LJ473" s="1193"/>
      <c r="LK473" s="1193"/>
      <c r="LL473" s="1193"/>
      <c r="LM473" s="1193"/>
      <c r="LN473" s="1193"/>
      <c r="LO473" s="1193"/>
      <c r="LP473" s="1193"/>
      <c r="LQ473" s="1193"/>
      <c r="LR473" s="1193"/>
      <c r="LS473" s="1193"/>
      <c r="LT473" s="1193"/>
      <c r="LU473" s="1193"/>
      <c r="LV473" s="1193"/>
      <c r="LW473" s="1193"/>
    </row>
    <row r="474" ht="26.25" customHeight="1" spans="3:55">
      <c r="C474" s="1059"/>
      <c r="N474" s="1077"/>
      <c r="O474" s="1077"/>
      <c r="P474" s="1078"/>
      <c r="Q474" s="2966"/>
      <c r="R474" s="2967"/>
      <c r="S474" s="2967"/>
      <c r="T474" s="2967"/>
      <c r="U474" s="2967"/>
      <c r="V474" s="2968"/>
      <c r="W474" s="1112"/>
      <c r="X474" s="1111"/>
      <c r="Y474" s="1113"/>
      <c r="Z474" s="1111"/>
      <c r="AC474" s="1139"/>
      <c r="AE474" s="1140"/>
      <c r="AK474" s="2017"/>
      <c r="AL474" s="2017"/>
      <c r="AM474" s="2017"/>
      <c r="AN474" s="2017"/>
      <c r="AO474" s="2017"/>
      <c r="AP474" s="2017"/>
      <c r="AQ474" s="2017"/>
      <c r="AR474" s="2017"/>
      <c r="AS474" s="2017"/>
      <c r="AT474" s="1076" t="s">
        <v>56</v>
      </c>
      <c r="AU474" s="1029">
        <f t="shared" ref="AU474:BC474" si="356">SUMIF($AL$4:$AL$471,"&lt;&gt;",AU4:AU471)</f>
        <v>70950.6666666667</v>
      </c>
      <c r="AV474" s="1029">
        <f t="shared" si="356"/>
        <v>72552.6666666667</v>
      </c>
      <c r="AW474" s="1029">
        <f t="shared" si="356"/>
        <v>71340.6666666667</v>
      </c>
      <c r="AX474" s="1029">
        <f t="shared" si="356"/>
        <v>71340.6666666667</v>
      </c>
      <c r="AY474" s="1029">
        <f t="shared" si="356"/>
        <v>71340.6666666667</v>
      </c>
      <c r="AZ474" s="1029">
        <f t="shared" si="356"/>
        <v>69738.6666666667</v>
      </c>
      <c r="BA474" s="1029">
        <f t="shared" si="356"/>
        <v>67837.6666666667</v>
      </c>
      <c r="BB474" s="1029">
        <f t="shared" si="356"/>
        <v>67239.6666666667</v>
      </c>
      <c r="BC474" s="1029">
        <f t="shared" si="356"/>
        <v>69738.6666666667</v>
      </c>
    </row>
    <row r="475" ht="28" customHeight="1" spans="23:59">
      <c r="W475" s="1112"/>
      <c r="X475" s="1111"/>
      <c r="Z475" s="1111"/>
      <c r="AK475" s="2969"/>
      <c r="AL475" s="2969"/>
      <c r="AM475" s="2969"/>
      <c r="AN475" s="2969"/>
      <c r="AO475" s="2969"/>
      <c r="AP475" s="2969"/>
      <c r="AQ475" s="2969"/>
      <c r="AR475" s="2969"/>
      <c r="AS475" s="2969"/>
      <c r="AT475" s="1076" t="s">
        <v>1693</v>
      </c>
      <c r="AU475" s="2973">
        <f>AU473+AU474-AU472</f>
        <v>0</v>
      </c>
      <c r="AV475" s="2973">
        <f t="shared" ref="AV475:BC475" si="357">AV473+AV474-AV472</f>
        <v>0</v>
      </c>
      <c r="AW475" s="2973">
        <f t="shared" si="357"/>
        <v>0</v>
      </c>
      <c r="AX475" s="2973">
        <f t="shared" si="357"/>
        <v>0</v>
      </c>
      <c r="AY475" s="2973">
        <f t="shared" si="357"/>
        <v>0</v>
      </c>
      <c r="AZ475" s="2973">
        <f t="shared" si="357"/>
        <v>0</v>
      </c>
      <c r="BA475" s="2973">
        <f t="shared" si="357"/>
        <v>0</v>
      </c>
      <c r="BB475" s="2973">
        <f t="shared" si="357"/>
        <v>0</v>
      </c>
      <c r="BC475" s="2973">
        <f t="shared" si="357"/>
        <v>0</v>
      </c>
      <c r="BD475" s="2973"/>
      <c r="BE475" s="2973"/>
      <c r="BF475" s="1193"/>
      <c r="BG475" s="1193"/>
    </row>
    <row r="476" spans="23:26">
      <c r="W476" s="1112"/>
      <c r="X476" s="1111"/>
      <c r="Z476" s="1111"/>
    </row>
    <row r="477" spans="23:26">
      <c r="W477" s="1112"/>
      <c r="X477" s="1111"/>
      <c r="Z477" s="1111"/>
    </row>
    <row r="478" spans="23:26">
      <c r="W478" s="1112"/>
      <c r="X478" s="1111"/>
      <c r="Z478" s="1111"/>
    </row>
    <row r="479" spans="14:29">
      <c r="N479" s="1076"/>
      <c r="O479" s="1076"/>
      <c r="W479" s="1112"/>
      <c r="X479" s="1111"/>
      <c r="Z479" s="1111"/>
      <c r="AC479" s="1139"/>
    </row>
    <row r="480" spans="23:26">
      <c r="W480" s="1112"/>
      <c r="X480" s="1111"/>
      <c r="Z480" s="1111"/>
    </row>
    <row r="481" spans="6:26">
      <c r="F481" s="2122"/>
      <c r="W481" s="1112"/>
      <c r="X481" s="1111"/>
      <c r="Z481" s="1111"/>
    </row>
    <row r="482" spans="23:26">
      <c r="W482" s="1112"/>
      <c r="X482" s="1111"/>
      <c r="Z482" s="1111"/>
    </row>
    <row r="483" spans="23:26">
      <c r="W483" s="1112"/>
      <c r="X483" s="1111"/>
      <c r="Z483" s="1111"/>
    </row>
    <row r="484" ht="26.25" customHeight="1" spans="3:46">
      <c r="C484" s="1059"/>
      <c r="N484" s="1077"/>
      <c r="O484" s="1077"/>
      <c r="P484" s="1078"/>
      <c r="V484" s="1112"/>
      <c r="W484" s="1112"/>
      <c r="X484" s="1111"/>
      <c r="Y484" s="1113"/>
      <c r="Z484" s="1111"/>
      <c r="AE484" s="1140"/>
      <c r="AK484" s="1059"/>
      <c r="AL484" s="1059"/>
      <c r="AM484" s="1059"/>
      <c r="AN484" s="1059"/>
      <c r="AO484" s="1059"/>
      <c r="AP484" s="1059"/>
      <c r="AQ484" s="1059"/>
      <c r="AR484" s="1059"/>
      <c r="AS484" s="1059"/>
      <c r="AT484" s="1059"/>
    </row>
    <row r="485" ht="26.25" customHeight="1" spans="3:46">
      <c r="C485" s="1059"/>
      <c r="N485" s="1077"/>
      <c r="O485" s="1077"/>
      <c r="P485" s="1078"/>
      <c r="V485" s="1112"/>
      <c r="W485" s="1112"/>
      <c r="X485" s="1111"/>
      <c r="Y485" s="1113"/>
      <c r="Z485" s="1111"/>
      <c r="AE485" s="1140"/>
      <c r="AK485" s="1059"/>
      <c r="AL485" s="1059"/>
      <c r="AM485" s="1059"/>
      <c r="AN485" s="1059"/>
      <c r="AO485" s="1059"/>
      <c r="AP485" s="1059"/>
      <c r="AQ485" s="1059"/>
      <c r="AR485" s="1059"/>
      <c r="AS485" s="1059"/>
      <c r="AT485" s="1059"/>
    </row>
    <row r="486" spans="22:26">
      <c r="V486" s="1112"/>
      <c r="W486" s="1112"/>
      <c r="X486" s="1111"/>
      <c r="Z486" s="1111"/>
    </row>
    <row r="487" spans="22:26">
      <c r="V487" s="1112"/>
      <c r="W487" s="1112"/>
      <c r="X487" s="1111"/>
      <c r="Z487" s="1111"/>
    </row>
    <row r="488" spans="22:26">
      <c r="V488" s="1112"/>
      <c r="W488" s="1112"/>
      <c r="X488" s="1111"/>
      <c r="Z488" s="1111"/>
    </row>
    <row r="489" spans="22:26">
      <c r="V489" s="1112"/>
      <c r="W489" s="1112"/>
      <c r="X489" s="1111"/>
      <c r="Z489" s="1111"/>
    </row>
    <row r="490" spans="22:26">
      <c r="V490" s="1112"/>
      <c r="W490" s="1112"/>
      <c r="X490" s="1111"/>
      <c r="Z490" s="1111"/>
    </row>
    <row r="491" spans="22:26">
      <c r="V491" s="1112"/>
      <c r="W491" s="1112"/>
      <c r="X491" s="1111"/>
      <c r="Z491" s="1111"/>
    </row>
    <row r="492" spans="22:26">
      <c r="V492" s="1112"/>
      <c r="W492" s="1112"/>
      <c r="X492" s="1111"/>
      <c r="Z492" s="1111"/>
    </row>
    <row r="493" spans="22:26">
      <c r="V493" s="1112"/>
      <c r="W493" s="1112"/>
      <c r="X493" s="1111"/>
      <c r="Z493" s="1111"/>
    </row>
    <row r="494" spans="22:26">
      <c r="V494" s="1112"/>
      <c r="W494" s="1112"/>
      <c r="X494" s="1111"/>
      <c r="Z494" s="1111"/>
    </row>
    <row r="495" spans="22:26">
      <c r="V495" s="1112"/>
      <c r="W495" s="1112"/>
      <c r="X495" s="1111"/>
      <c r="Z495" s="1111"/>
    </row>
    <row r="496" spans="22:26">
      <c r="V496" s="1112"/>
      <c r="W496" s="1112"/>
      <c r="X496" s="1111"/>
      <c r="Z496" s="1111"/>
    </row>
    <row r="497" spans="22:26">
      <c r="V497" s="1112"/>
      <c r="W497" s="1112"/>
      <c r="X497" s="1111"/>
      <c r="Z497" s="1111"/>
    </row>
    <row r="498" spans="22:26">
      <c r="V498" s="1112"/>
      <c r="W498" s="1112"/>
      <c r="X498" s="1111"/>
      <c r="Z498" s="1111"/>
    </row>
    <row r="499" spans="22:26">
      <c r="V499" s="1112"/>
      <c r="W499" s="1112"/>
      <c r="X499" s="1111"/>
      <c r="Z499" s="1111"/>
    </row>
    <row r="500" spans="22:26">
      <c r="V500" s="1112"/>
      <c r="W500" s="1112"/>
      <c r="X500" s="1111"/>
      <c r="Z500" s="1111"/>
    </row>
    <row r="501" spans="22:26">
      <c r="V501" s="1112"/>
      <c r="W501" s="1112"/>
      <c r="X501" s="1111"/>
      <c r="Z501" s="1111"/>
    </row>
    <row r="502" spans="22:26">
      <c r="V502" s="1112"/>
      <c r="W502" s="1112"/>
      <c r="X502" s="1111"/>
      <c r="Z502" s="1111"/>
    </row>
    <row r="503" spans="22:26">
      <c r="V503" s="1112"/>
      <c r="W503" s="1112"/>
      <c r="X503" s="1111"/>
      <c r="Z503" s="1111"/>
    </row>
    <row r="504" spans="22:26">
      <c r="V504" s="1112"/>
      <c r="W504" s="1112"/>
      <c r="X504" s="1111"/>
      <c r="Z504" s="1111"/>
    </row>
    <row r="505" spans="22:26">
      <c r="V505" s="1112"/>
      <c r="W505" s="1112"/>
      <c r="X505" s="1111"/>
      <c r="Z505" s="1111"/>
    </row>
    <row r="506" spans="22:26">
      <c r="V506" s="1112"/>
      <c r="W506" s="1112"/>
      <c r="X506" s="1111"/>
      <c r="Z506" s="1111"/>
    </row>
    <row r="507" spans="22:26">
      <c r="V507" s="1112"/>
      <c r="W507" s="1112"/>
      <c r="X507" s="1111"/>
      <c r="Z507" s="1111"/>
    </row>
    <row r="508" spans="22:26">
      <c r="V508" s="1112"/>
      <c r="W508" s="1112"/>
      <c r="X508" s="1111"/>
      <c r="Z508" s="1111"/>
    </row>
    <row r="509" spans="22:26">
      <c r="V509" s="1112"/>
      <c r="W509" s="1112"/>
      <c r="X509" s="1111"/>
      <c r="Z509" s="1111"/>
    </row>
    <row r="510" spans="22:26">
      <c r="V510" s="1112"/>
      <c r="W510" s="1112"/>
      <c r="X510" s="1111"/>
      <c r="Z510" s="1111"/>
    </row>
    <row r="511" spans="22:26">
      <c r="V511" s="1112"/>
      <c r="W511" s="1112"/>
      <c r="X511" s="1111"/>
      <c r="Z511" s="1111"/>
    </row>
    <row r="512" spans="22:26">
      <c r="V512" s="1112"/>
      <c r="W512" s="1112"/>
      <c r="X512" s="1111"/>
      <c r="Z512" s="1111"/>
    </row>
    <row r="513" spans="22:26">
      <c r="V513" s="1112"/>
      <c r="W513" s="1112"/>
      <c r="X513" s="1111"/>
      <c r="Z513" s="1111"/>
    </row>
    <row r="514" spans="22:26">
      <c r="V514" s="1112"/>
      <c r="W514" s="1112"/>
      <c r="X514" s="1111"/>
      <c r="Z514" s="1111"/>
    </row>
    <row r="515" spans="22:26">
      <c r="V515" s="1112"/>
      <c r="W515" s="1112"/>
      <c r="X515" s="1111"/>
      <c r="Z515" s="1111"/>
    </row>
    <row r="516" spans="22:26">
      <c r="V516" s="1112"/>
      <c r="W516" s="1112"/>
      <c r="X516" s="1111"/>
      <c r="Z516" s="1111"/>
    </row>
    <row r="517" spans="22:26">
      <c r="V517" s="1112"/>
      <c r="W517" s="1112"/>
      <c r="X517" s="1111"/>
      <c r="Z517" s="1111"/>
    </row>
    <row r="518" spans="22:26">
      <c r="V518" s="1112"/>
      <c r="W518" s="1112"/>
      <c r="X518" s="1111"/>
      <c r="Z518" s="1111"/>
    </row>
    <row r="519" spans="22:26">
      <c r="V519" s="1112"/>
      <c r="W519" s="1112"/>
      <c r="X519" s="1111"/>
      <c r="Z519" s="1111"/>
    </row>
    <row r="520" spans="22:26">
      <c r="V520" s="1112"/>
      <c r="W520" s="1112"/>
      <c r="X520" s="1111"/>
      <c r="Z520" s="1111"/>
    </row>
    <row r="521" spans="22:26">
      <c r="V521" s="1112"/>
      <c r="W521" s="1112"/>
      <c r="X521" s="1111"/>
      <c r="Z521" s="1111"/>
    </row>
    <row r="522" spans="22:26">
      <c r="V522" s="1112"/>
      <c r="W522" s="1112"/>
      <c r="X522" s="1111"/>
      <c r="Z522" s="1111"/>
    </row>
    <row r="523" spans="22:26">
      <c r="V523" s="1112"/>
      <c r="W523" s="1112"/>
      <c r="X523" s="1111"/>
      <c r="Z523" s="1111"/>
    </row>
    <row r="524" spans="22:26">
      <c r="V524" s="1112"/>
      <c r="W524" s="1112"/>
      <c r="X524" s="1111"/>
      <c r="Z524" s="1111"/>
    </row>
    <row r="525" spans="22:26">
      <c r="V525" s="1112"/>
      <c r="W525" s="1112"/>
      <c r="X525" s="1111"/>
      <c r="Z525" s="1111"/>
    </row>
    <row r="526" spans="22:26">
      <c r="V526" s="1112"/>
      <c r="W526" s="1112"/>
      <c r="X526" s="1111"/>
      <c r="Z526" s="1111"/>
    </row>
    <row r="527" spans="22:26">
      <c r="V527" s="1112"/>
      <c r="W527" s="1112"/>
      <c r="X527" s="1111"/>
      <c r="Z527" s="1111"/>
    </row>
    <row r="528" spans="22:26">
      <c r="V528" s="1112"/>
      <c r="W528" s="1112"/>
      <c r="X528" s="1111"/>
      <c r="Z528" s="1111"/>
    </row>
    <row r="529" spans="22:26">
      <c r="V529" s="1112"/>
      <c r="W529" s="1112"/>
      <c r="X529" s="1111"/>
      <c r="Z529" s="1111"/>
    </row>
    <row r="530" spans="22:26">
      <c r="V530" s="1112"/>
      <c r="W530" s="1112"/>
      <c r="X530" s="1111"/>
      <c r="Z530" s="1111"/>
    </row>
    <row r="531" spans="22:26">
      <c r="V531" s="1112"/>
      <c r="W531" s="1112"/>
      <c r="X531" s="1111"/>
      <c r="Z531" s="1111"/>
    </row>
    <row r="532" spans="22:26">
      <c r="V532" s="1112"/>
      <c r="W532" s="1112"/>
      <c r="X532" s="1111"/>
      <c r="Z532" s="1111"/>
    </row>
    <row r="533" spans="22:26">
      <c r="V533" s="1112"/>
      <c r="W533" s="1112"/>
      <c r="X533" s="1111"/>
      <c r="Z533" s="1111"/>
    </row>
    <row r="534" spans="22:26">
      <c r="V534" s="1112"/>
      <c r="W534" s="1112"/>
      <c r="X534" s="1111"/>
      <c r="Z534" s="1111"/>
    </row>
    <row r="535" spans="22:26">
      <c r="V535" s="1112"/>
      <c r="W535" s="1112"/>
      <c r="X535" s="1111"/>
      <c r="Z535" s="1111"/>
    </row>
    <row r="536" spans="22:26">
      <c r="V536" s="1112"/>
      <c r="W536" s="1112"/>
      <c r="X536" s="1111"/>
      <c r="Z536" s="1111"/>
    </row>
    <row r="537" spans="22:26">
      <c r="V537" s="1112"/>
      <c r="W537" s="1112"/>
      <c r="X537" s="1111"/>
      <c r="Z537" s="1111"/>
    </row>
    <row r="538" spans="22:26">
      <c r="V538" s="1112"/>
      <c r="W538" s="1112"/>
      <c r="X538" s="1111"/>
      <c r="Z538" s="1111"/>
    </row>
    <row r="539" spans="22:26">
      <c r="V539" s="1112"/>
      <c r="W539" s="1112"/>
      <c r="X539" s="1111"/>
      <c r="Z539" s="1111"/>
    </row>
    <row r="540" spans="22:26">
      <c r="V540" s="1112"/>
      <c r="W540" s="1112"/>
      <c r="X540" s="1111"/>
      <c r="Z540" s="1111"/>
    </row>
    <row r="541" spans="22:26">
      <c r="V541" s="1112"/>
      <c r="W541" s="1112"/>
      <c r="X541" s="1111"/>
      <c r="Z541" s="1111"/>
    </row>
    <row r="542" spans="22:26">
      <c r="V542" s="1112"/>
      <c r="W542" s="1112"/>
      <c r="X542" s="1111"/>
      <c r="Z542" s="1111"/>
    </row>
    <row r="543" spans="22:26">
      <c r="V543" s="1112"/>
      <c r="W543" s="1112"/>
      <c r="X543" s="1111"/>
      <c r="Z543" s="1111"/>
    </row>
    <row r="544" spans="22:26">
      <c r="V544" s="1112"/>
      <c r="W544" s="1112"/>
      <c r="X544" s="1111"/>
      <c r="Z544" s="1111"/>
    </row>
    <row r="545" spans="22:26">
      <c r="V545" s="1112"/>
      <c r="W545" s="1112"/>
      <c r="X545" s="1111"/>
      <c r="Z545" s="1111"/>
    </row>
    <row r="546" spans="22:26">
      <c r="V546" s="1112"/>
      <c r="W546" s="1112"/>
      <c r="X546" s="1111"/>
      <c r="Z546" s="1111"/>
    </row>
    <row r="547" spans="22:26">
      <c r="V547" s="1112"/>
      <c r="W547" s="1112"/>
      <c r="X547" s="1111"/>
      <c r="Z547" s="1111"/>
    </row>
    <row r="548" spans="22:26">
      <c r="V548" s="1112"/>
      <c r="W548" s="1112"/>
      <c r="X548" s="1111"/>
      <c r="Z548" s="1111"/>
    </row>
    <row r="549" spans="22:26">
      <c r="V549" s="1112"/>
      <c r="W549" s="1112"/>
      <c r="X549" s="1111"/>
      <c r="Z549" s="1111"/>
    </row>
    <row r="550" spans="22:26">
      <c r="V550" s="1112"/>
      <c r="W550" s="1112"/>
      <c r="X550" s="1111"/>
      <c r="Z550" s="1111"/>
    </row>
    <row r="551" spans="22:26">
      <c r="V551" s="1112"/>
      <c r="W551" s="1112"/>
      <c r="X551" s="1111"/>
      <c r="Z551" s="1111"/>
    </row>
    <row r="552" spans="22:26">
      <c r="V552" s="1112"/>
      <c r="W552" s="1112"/>
      <c r="X552" s="1111"/>
      <c r="Z552" s="1111"/>
    </row>
    <row r="553" spans="22:26">
      <c r="V553" s="1112"/>
      <c r="W553" s="1112"/>
      <c r="X553" s="1111"/>
      <c r="Z553" s="1111"/>
    </row>
    <row r="554" spans="22:26">
      <c r="V554" s="1112"/>
      <c r="W554" s="1112"/>
      <c r="X554" s="1111"/>
      <c r="Z554" s="1111"/>
    </row>
    <row r="555" spans="22:26">
      <c r="V555" s="1112"/>
      <c r="W555" s="1112"/>
      <c r="X555" s="1111"/>
      <c r="Z555" s="1111"/>
    </row>
    <row r="556" spans="22:26">
      <c r="V556" s="1112"/>
      <c r="W556" s="1112"/>
      <c r="X556" s="1111"/>
      <c r="Z556" s="1111"/>
    </row>
    <row r="557" spans="22:26">
      <c r="V557" s="1112"/>
      <c r="W557" s="1112"/>
      <c r="X557" s="1111"/>
      <c r="Z557" s="1111"/>
    </row>
    <row r="558" spans="22:26">
      <c r="V558" s="1112"/>
      <c r="W558" s="1112"/>
      <c r="X558" s="1111"/>
      <c r="Z558" s="1111"/>
    </row>
    <row r="559" spans="22:26">
      <c r="V559" s="1112"/>
      <c r="W559" s="1112"/>
      <c r="X559" s="1111"/>
      <c r="Z559" s="1111"/>
    </row>
    <row r="560" spans="22:26">
      <c r="V560" s="1112"/>
      <c r="W560" s="1112"/>
      <c r="X560" s="1111"/>
      <c r="Z560" s="1111"/>
    </row>
    <row r="561" spans="22:26">
      <c r="V561" s="1112"/>
      <c r="W561" s="1112"/>
      <c r="X561" s="1111"/>
      <c r="Z561" s="1111"/>
    </row>
    <row r="562" spans="22:26">
      <c r="V562" s="1112"/>
      <c r="W562" s="1112"/>
      <c r="X562" s="1111"/>
      <c r="Z562" s="1111"/>
    </row>
    <row r="563" spans="22:26">
      <c r="V563" s="1112"/>
      <c r="W563" s="1112"/>
      <c r="X563" s="1111"/>
      <c r="Z563" s="1111"/>
    </row>
    <row r="564" spans="22:26">
      <c r="V564" s="1112"/>
      <c r="W564" s="1112"/>
      <c r="X564" s="1111"/>
      <c r="Z564" s="1111"/>
    </row>
    <row r="565" spans="22:26">
      <c r="V565" s="1112"/>
      <c r="W565" s="1112"/>
      <c r="X565" s="1111"/>
      <c r="Z565" s="1111"/>
    </row>
    <row r="566" spans="22:26">
      <c r="V566" s="1112"/>
      <c r="W566" s="1112"/>
      <c r="X566" s="1111"/>
      <c r="Z566" s="1111"/>
    </row>
    <row r="567" spans="22:26">
      <c r="V567" s="1112"/>
      <c r="W567" s="1112"/>
      <c r="X567" s="1111"/>
      <c r="Z567" s="1111"/>
    </row>
    <row r="568" spans="22:26">
      <c r="V568" s="1112"/>
      <c r="W568" s="1112"/>
      <c r="X568" s="1111"/>
      <c r="Z568" s="1111"/>
    </row>
    <row r="569" spans="22:26">
      <c r="V569" s="1112"/>
      <c r="W569" s="1112"/>
      <c r="X569" s="1111"/>
      <c r="Z569" s="1111"/>
    </row>
    <row r="570" spans="22:26">
      <c r="V570" s="1112"/>
      <c r="W570" s="1112"/>
      <c r="X570" s="1111"/>
      <c r="Z570" s="1111"/>
    </row>
    <row r="571" spans="22:26">
      <c r="V571" s="1112"/>
      <c r="W571" s="1112"/>
      <c r="X571" s="1111"/>
      <c r="Z571" s="1111"/>
    </row>
    <row r="572" spans="22:26">
      <c r="V572" s="1112"/>
      <c r="W572" s="1112"/>
      <c r="X572" s="1111"/>
      <c r="Z572" s="1111"/>
    </row>
    <row r="573" spans="22:26">
      <c r="V573" s="1112"/>
      <c r="W573" s="1112"/>
      <c r="X573" s="1111"/>
      <c r="Z573" s="1111"/>
    </row>
    <row r="574" spans="22:26">
      <c r="V574" s="1112"/>
      <c r="W574" s="1112"/>
      <c r="X574" s="1111"/>
      <c r="Z574" s="1111"/>
    </row>
    <row r="575" spans="22:26">
      <c r="V575" s="1112"/>
      <c r="W575" s="1112"/>
      <c r="X575" s="1111"/>
      <c r="Z575" s="1111"/>
    </row>
    <row r="576" spans="22:26">
      <c r="V576" s="1112"/>
      <c r="W576" s="1112"/>
      <c r="X576" s="1111"/>
      <c r="Z576" s="1111"/>
    </row>
    <row r="577" spans="22:26">
      <c r="V577" s="1112"/>
      <c r="W577" s="1112"/>
      <c r="X577" s="1111"/>
      <c r="Z577" s="1111"/>
    </row>
    <row r="578" spans="22:26">
      <c r="V578" s="1112"/>
      <c r="W578" s="1112"/>
      <c r="X578" s="1111"/>
      <c r="Z578" s="1111"/>
    </row>
    <row r="579" spans="22:26">
      <c r="V579" s="1112"/>
      <c r="W579" s="1112"/>
      <c r="X579" s="1111"/>
      <c r="Z579" s="1111"/>
    </row>
    <row r="580" spans="22:26">
      <c r="V580" s="1112"/>
      <c r="X580" s="1111"/>
      <c r="Z580" s="1111"/>
    </row>
    <row r="581" spans="22:26">
      <c r="V581" s="1112"/>
      <c r="X581" s="1111"/>
      <c r="Z581" s="1111"/>
    </row>
    <row r="582" spans="22:26">
      <c r="V582" s="1112"/>
      <c r="W582" s="1112"/>
      <c r="X582" s="1111"/>
      <c r="Z582" s="1111"/>
    </row>
    <row r="583" spans="22:26">
      <c r="V583" s="1112"/>
      <c r="X583" s="1111"/>
      <c r="Z583" s="1111"/>
    </row>
    <row r="584" spans="22:26">
      <c r="V584" s="1112"/>
      <c r="X584" s="1111"/>
      <c r="Z584" s="1111"/>
    </row>
    <row r="585" spans="22:26">
      <c r="V585" s="1112"/>
      <c r="X585" s="1111"/>
      <c r="Z585" s="1111"/>
    </row>
    <row r="586" spans="22:26">
      <c r="V586" s="1112"/>
      <c r="X586" s="1111"/>
      <c r="Z586" s="1111"/>
    </row>
    <row r="587" spans="22:26">
      <c r="V587" s="1112"/>
      <c r="X587" s="1111"/>
      <c r="Z587" s="1111"/>
    </row>
    <row r="588" spans="22:26">
      <c r="V588" s="1112"/>
      <c r="W588" s="2137"/>
      <c r="X588" s="1111"/>
      <c r="Z588" s="1111"/>
    </row>
    <row r="589" spans="22:26">
      <c r="V589" s="1112"/>
      <c r="X589" s="1111"/>
      <c r="Z589" s="1111"/>
    </row>
    <row r="590" spans="22:26">
      <c r="V590" s="1112"/>
      <c r="X590" s="1111"/>
      <c r="Z590" s="1111"/>
    </row>
    <row r="591" spans="22:26">
      <c r="V591" s="1112"/>
      <c r="X591" s="1111"/>
      <c r="Z591" s="1111"/>
    </row>
    <row r="592" spans="22:26">
      <c r="V592" s="1112"/>
      <c r="X592" s="1111"/>
      <c r="Z592" s="1111"/>
    </row>
    <row r="593" spans="22:26">
      <c r="V593" s="1112"/>
      <c r="X593" s="1111"/>
      <c r="Z593" s="1111"/>
    </row>
    <row r="594" spans="22:26">
      <c r="V594" s="1112"/>
      <c r="X594" s="1111"/>
      <c r="Z594" s="1111"/>
    </row>
    <row r="595" spans="22:26">
      <c r="V595" s="1112"/>
      <c r="X595" s="1111"/>
      <c r="Z595" s="1111"/>
    </row>
    <row r="596" spans="22:26">
      <c r="V596" s="1112"/>
      <c r="X596" s="1111"/>
      <c r="Z596" s="1111"/>
    </row>
    <row r="597" spans="22:26">
      <c r="V597" s="1112"/>
      <c r="X597" s="1111"/>
      <c r="Z597" s="1111"/>
    </row>
    <row r="598" spans="22:26">
      <c r="V598" s="1112"/>
      <c r="X598" s="1111"/>
      <c r="Z598" s="1111"/>
    </row>
    <row r="599" spans="22:26">
      <c r="V599" s="1112"/>
      <c r="W599" s="1215"/>
      <c r="X599" s="1111"/>
      <c r="Z599" s="1111"/>
    </row>
    <row r="600" spans="22:26">
      <c r="V600" s="1112"/>
      <c r="W600" s="1215"/>
      <c r="X600" s="1111"/>
      <c r="Z600" s="1111"/>
    </row>
    <row r="601" spans="22:26">
      <c r="V601" s="1112"/>
      <c r="W601" s="2138"/>
      <c r="X601" s="1111"/>
      <c r="Z601" s="1111"/>
    </row>
    <row r="602" spans="22:26">
      <c r="V602" s="1112"/>
      <c r="X602" s="1111"/>
      <c r="Z602" s="1111"/>
    </row>
    <row r="603" spans="22:26">
      <c r="V603" s="1112"/>
      <c r="X603" s="1111"/>
      <c r="Z603" s="1111"/>
    </row>
    <row r="604" spans="22:26">
      <c r="V604" s="1112"/>
      <c r="X604" s="1111"/>
      <c r="Z604" s="1111"/>
    </row>
    <row r="605" spans="22:26">
      <c r="V605" s="1112"/>
      <c r="X605" s="1111"/>
      <c r="Z605" s="1111"/>
    </row>
    <row r="606" spans="22:26">
      <c r="V606" s="1112"/>
      <c r="W606" s="1112"/>
      <c r="X606" s="1111"/>
      <c r="Z606" s="1111"/>
    </row>
    <row r="607" spans="23:26">
      <c r="W607" s="1112"/>
      <c r="X607" s="1111"/>
      <c r="Z607" s="1111"/>
    </row>
    <row r="608" spans="23:26">
      <c r="W608" s="1112"/>
      <c r="X608" s="1111"/>
      <c r="Z608" s="1111"/>
    </row>
    <row r="609" spans="22:26">
      <c r="V609" s="1112"/>
      <c r="W609" s="1112"/>
      <c r="X609" s="1111"/>
      <c r="Z609" s="1111"/>
    </row>
    <row r="610" spans="23:26">
      <c r="W610" s="1112"/>
      <c r="X610" s="1111"/>
      <c r="Z610" s="1111"/>
    </row>
    <row r="611" spans="23:26">
      <c r="W611" s="1112"/>
      <c r="X611" s="1111"/>
      <c r="Z611" s="1111"/>
    </row>
    <row r="612" spans="23:26">
      <c r="W612" s="1112"/>
      <c r="X612" s="1111"/>
      <c r="Z612" s="1111"/>
    </row>
    <row r="613" spans="23:26">
      <c r="W613" s="1112"/>
      <c r="X613" s="1111"/>
      <c r="Z613" s="1111"/>
    </row>
    <row r="614" spans="23:26">
      <c r="W614" s="1112"/>
      <c r="X614" s="1111"/>
      <c r="Z614" s="1111"/>
    </row>
    <row r="615" spans="22:26">
      <c r="V615" s="2137"/>
      <c r="W615" s="1112"/>
      <c r="X615" s="1111"/>
      <c r="Z615" s="1111"/>
    </row>
    <row r="616" spans="23:26">
      <c r="W616" s="1112"/>
      <c r="X616" s="1111"/>
      <c r="Z616" s="1111"/>
    </row>
    <row r="617" spans="23:26">
      <c r="W617" s="1112"/>
      <c r="X617" s="1111"/>
      <c r="Z617" s="1111"/>
    </row>
    <row r="618" spans="23:26">
      <c r="W618" s="1112"/>
      <c r="X618" s="1111"/>
      <c r="Z618" s="1111"/>
    </row>
    <row r="619" spans="23:26">
      <c r="W619" s="1112"/>
      <c r="X619" s="1111"/>
      <c r="Z619" s="1111"/>
    </row>
    <row r="620" spans="23:26">
      <c r="W620" s="1112"/>
      <c r="X620" s="1111"/>
      <c r="Z620" s="1111"/>
    </row>
    <row r="621" spans="23:26">
      <c r="W621" s="1112"/>
      <c r="X621" s="1111"/>
      <c r="Z621" s="1111"/>
    </row>
    <row r="622" spans="23:26">
      <c r="W622" s="1112"/>
      <c r="X622" s="1111"/>
      <c r="Z622" s="1111"/>
    </row>
    <row r="623" spans="23:26">
      <c r="W623" s="1112"/>
      <c r="X623" s="1111"/>
      <c r="Z623" s="1111"/>
    </row>
    <row r="624" spans="23:26">
      <c r="W624" s="1112"/>
      <c r="X624" s="1111"/>
      <c r="Z624" s="1111"/>
    </row>
    <row r="625" spans="23:26">
      <c r="W625" s="1112"/>
      <c r="X625" s="1111"/>
      <c r="Z625" s="1111"/>
    </row>
    <row r="626" spans="22:26">
      <c r="V626" s="1215"/>
      <c r="X626" s="1111"/>
      <c r="Z626" s="1111"/>
    </row>
    <row r="627" spans="22:26">
      <c r="V627" s="1215"/>
      <c r="W627" s="1112"/>
      <c r="X627" s="1111"/>
      <c r="Z627" s="1111"/>
    </row>
    <row r="628" ht="16.5" spans="22:26">
      <c r="V628" s="2138"/>
      <c r="W628" s="2139"/>
      <c r="X628" s="1111"/>
      <c r="Z628" s="1111"/>
    </row>
    <row r="629" spans="23:26">
      <c r="W629" s="1112"/>
      <c r="X629" s="1111"/>
      <c r="Z629" s="1111"/>
    </row>
    <row r="630" spans="23:26">
      <c r="W630" s="1112"/>
      <c r="X630" s="1111"/>
      <c r="Z630" s="1111"/>
    </row>
    <row r="631" spans="23:26">
      <c r="W631" s="1112"/>
      <c r="X631" s="1111"/>
      <c r="Z631" s="1111"/>
    </row>
    <row r="632" spans="23:26">
      <c r="W632" s="1112"/>
      <c r="X632" s="1111"/>
      <c r="Z632" s="1111"/>
    </row>
    <row r="633" spans="22:26">
      <c r="V633" s="1112"/>
      <c r="W633" s="1112"/>
      <c r="X633" s="1111"/>
      <c r="Z633" s="1111"/>
    </row>
    <row r="634" spans="22:26">
      <c r="V634" s="1112"/>
      <c r="W634" s="1112"/>
      <c r="X634" s="1111"/>
      <c r="Z634" s="1111"/>
    </row>
    <row r="635" spans="22:26">
      <c r="V635" s="1112"/>
      <c r="W635" s="1112"/>
      <c r="X635" s="1111"/>
      <c r="Z635" s="1111"/>
    </row>
    <row r="636" spans="22:26">
      <c r="V636" s="1112"/>
      <c r="W636" s="1112"/>
      <c r="X636" s="1111"/>
      <c r="Z636" s="1111"/>
    </row>
    <row r="637" spans="22:26">
      <c r="V637" s="1112"/>
      <c r="W637" s="1112"/>
      <c r="X637" s="1111"/>
      <c r="Z637" s="1111"/>
    </row>
    <row r="638" spans="22:26">
      <c r="V638" s="1112"/>
      <c r="W638" s="1112"/>
      <c r="X638" s="1111"/>
      <c r="Z638" s="1111"/>
    </row>
    <row r="639" spans="22:26">
      <c r="V639" s="1112"/>
      <c r="W639" s="1112"/>
      <c r="X639" s="1111"/>
      <c r="Z639" s="1111"/>
    </row>
    <row r="640" spans="22:26">
      <c r="V640" s="1112"/>
      <c r="W640" s="1112"/>
      <c r="X640" s="1111"/>
      <c r="Z640" s="1111"/>
    </row>
    <row r="641" spans="22:26">
      <c r="V641" s="1112"/>
      <c r="W641" s="1112"/>
      <c r="X641" s="1111"/>
      <c r="Z641" s="1111"/>
    </row>
    <row r="642" spans="22:26">
      <c r="V642" s="1112"/>
      <c r="W642" s="1112"/>
      <c r="X642" s="1111"/>
      <c r="Z642" s="1111"/>
    </row>
    <row r="643" spans="22:26">
      <c r="V643" s="1112"/>
      <c r="W643" s="1112"/>
      <c r="X643" s="1111"/>
      <c r="Z643" s="1111"/>
    </row>
    <row r="644" spans="22:26">
      <c r="V644" s="1112"/>
      <c r="W644" s="1112"/>
      <c r="X644" s="1111"/>
      <c r="Z644" s="1111"/>
    </row>
    <row r="645" spans="22:26">
      <c r="V645" s="1112"/>
      <c r="W645" s="1112"/>
      <c r="X645" s="1111"/>
      <c r="Z645" s="1111"/>
    </row>
    <row r="646" spans="22:26">
      <c r="V646" s="1112"/>
      <c r="W646" s="1112"/>
      <c r="X646" s="1111"/>
      <c r="Z646" s="1111"/>
    </row>
    <row r="647" spans="22:26">
      <c r="V647" s="1112"/>
      <c r="W647" s="1112"/>
      <c r="X647" s="1111"/>
      <c r="Z647" s="1111"/>
    </row>
    <row r="648" spans="22:26">
      <c r="V648" s="1112"/>
      <c r="W648" s="1112"/>
      <c r="X648" s="1111"/>
      <c r="Z648" s="1111"/>
    </row>
    <row r="649" spans="22:26">
      <c r="V649" s="1112"/>
      <c r="W649" s="1112"/>
      <c r="X649" s="1111"/>
      <c r="Z649" s="1111"/>
    </row>
    <row r="650" spans="22:26">
      <c r="V650" s="1112"/>
      <c r="W650" s="1112"/>
      <c r="X650" s="1111"/>
      <c r="Z650" s="1111"/>
    </row>
    <row r="651" spans="22:26">
      <c r="V651" s="1112"/>
      <c r="W651" s="1112"/>
      <c r="X651" s="1111"/>
      <c r="Z651" s="1111"/>
    </row>
    <row r="652" spans="22:26">
      <c r="V652" s="1112"/>
      <c r="W652" s="1112"/>
      <c r="X652" s="1111"/>
      <c r="Z652" s="1111"/>
    </row>
    <row r="653" spans="23:26">
      <c r="W653" s="1112"/>
      <c r="X653" s="1111"/>
      <c r="Z653" s="1111"/>
    </row>
    <row r="654" spans="22:26">
      <c r="V654" s="1112"/>
      <c r="W654" s="1112"/>
      <c r="X654" s="1111"/>
      <c r="Z654" s="1111"/>
    </row>
    <row r="655" ht="16.5" spans="22:26">
      <c r="V655" s="2139"/>
      <c r="W655" s="1112"/>
      <c r="X655" s="1111"/>
      <c r="Z655" s="1111"/>
    </row>
    <row r="656" spans="22:26">
      <c r="V656" s="1112"/>
      <c r="W656" s="1112"/>
      <c r="X656" s="1111"/>
      <c r="Z656" s="1111"/>
    </row>
    <row r="657" spans="22:26">
      <c r="V657" s="1112"/>
      <c r="W657" s="1112"/>
      <c r="X657" s="1111"/>
      <c r="Z657" s="1111"/>
    </row>
    <row r="658" spans="22:26">
      <c r="V658" s="1112"/>
      <c r="W658" s="1112"/>
      <c r="X658" s="1111"/>
      <c r="Z658" s="1111"/>
    </row>
    <row r="659" spans="22:26">
      <c r="V659" s="1112"/>
      <c r="W659" s="1112"/>
      <c r="X659" s="1111"/>
      <c r="Z659" s="1111"/>
    </row>
    <row r="660" spans="22:26">
      <c r="V660" s="1112"/>
      <c r="W660" s="1112"/>
      <c r="X660" s="1111"/>
      <c r="Z660" s="1111"/>
    </row>
    <row r="661" spans="22:26">
      <c r="V661" s="1112"/>
      <c r="W661" s="1112"/>
      <c r="X661" s="1111"/>
      <c r="Z661" s="1111"/>
    </row>
    <row r="662" spans="22:26">
      <c r="V662" s="1112"/>
      <c r="W662" s="1112"/>
      <c r="X662" s="1111"/>
      <c r="Z662" s="1111"/>
    </row>
    <row r="663" spans="22:26">
      <c r="V663" s="1112"/>
      <c r="W663" s="1112"/>
      <c r="X663" s="1111"/>
      <c r="Z663" s="1111"/>
    </row>
    <row r="664" spans="22:26">
      <c r="V664" s="1112"/>
      <c r="W664" s="1112"/>
      <c r="X664" s="1111"/>
      <c r="Z664" s="1111"/>
    </row>
    <row r="665" spans="22:26">
      <c r="V665" s="1112"/>
      <c r="W665" s="1112"/>
      <c r="X665" s="1111"/>
      <c r="Z665" s="1111"/>
    </row>
    <row r="666" spans="22:26">
      <c r="V666" s="1112"/>
      <c r="W666" s="1112"/>
      <c r="X666" s="1111"/>
      <c r="Z666" s="1111"/>
    </row>
    <row r="667" spans="22:26">
      <c r="V667" s="1112"/>
      <c r="W667" s="1112"/>
      <c r="X667" s="1111"/>
      <c r="Z667" s="1111"/>
    </row>
    <row r="668" spans="22:26">
      <c r="V668" s="1112"/>
      <c r="W668" s="1112"/>
      <c r="X668" s="1111"/>
      <c r="Z668" s="1111"/>
    </row>
    <row r="669" spans="22:26">
      <c r="V669" s="1112"/>
      <c r="W669" s="1112"/>
      <c r="X669" s="1111"/>
      <c r="Z669" s="1111"/>
    </row>
    <row r="670" spans="22:26">
      <c r="V670" s="1112"/>
      <c r="W670" s="1112"/>
      <c r="X670" s="1111"/>
      <c r="Z670" s="1111"/>
    </row>
    <row r="671" spans="22:26">
      <c r="V671" s="1112"/>
      <c r="W671" s="1112"/>
      <c r="X671" s="1111"/>
      <c r="Z671" s="1111"/>
    </row>
    <row r="672" spans="22:26">
      <c r="V672" s="1112"/>
      <c r="W672" s="1112"/>
      <c r="X672" s="1111"/>
      <c r="Z672" s="1111"/>
    </row>
    <row r="673" spans="22:26">
      <c r="V673" s="1112"/>
      <c r="W673" s="1112"/>
      <c r="X673" s="1111"/>
      <c r="Z673" s="1111"/>
    </row>
    <row r="674" spans="22:26">
      <c r="V674" s="1112"/>
      <c r="W674" s="1112"/>
      <c r="X674" s="1111"/>
      <c r="Z674" s="1111"/>
    </row>
    <row r="675" spans="22:26">
      <c r="V675" s="1112"/>
      <c r="W675" s="1112"/>
      <c r="X675" s="1111"/>
      <c r="Z675" s="1111"/>
    </row>
    <row r="676" spans="22:26">
      <c r="V676" s="1112"/>
      <c r="W676" s="1112"/>
      <c r="X676" s="1111"/>
      <c r="Z676" s="1111"/>
    </row>
    <row r="677" spans="22:26">
      <c r="V677" s="1112"/>
      <c r="W677" s="1112"/>
      <c r="X677" s="1111"/>
      <c r="Z677" s="1111"/>
    </row>
    <row r="678" spans="22:26">
      <c r="V678" s="1112"/>
      <c r="W678" s="1112"/>
      <c r="X678" s="1111"/>
      <c r="Z678" s="1111"/>
    </row>
    <row r="679" spans="22:26">
      <c r="V679" s="1112"/>
      <c r="W679" s="1112"/>
      <c r="X679" s="1111"/>
      <c r="Z679" s="1111"/>
    </row>
    <row r="680" spans="22:26">
      <c r="V680" s="1112"/>
      <c r="W680" s="1112"/>
      <c r="X680" s="1111"/>
      <c r="Z680" s="1111"/>
    </row>
    <row r="681" spans="22:26">
      <c r="V681" s="1112"/>
      <c r="W681" s="1112"/>
      <c r="X681" s="1111"/>
      <c r="Z681" s="1111"/>
    </row>
    <row r="682" spans="22:26">
      <c r="V682" s="1112"/>
      <c r="W682" s="1112"/>
      <c r="X682" s="1111"/>
      <c r="Z682" s="1111"/>
    </row>
    <row r="683" spans="22:26">
      <c r="V683" s="1112"/>
      <c r="W683" s="1112"/>
      <c r="X683" s="1111"/>
      <c r="Z683" s="1111"/>
    </row>
    <row r="684" spans="22:26">
      <c r="V684" s="1112"/>
      <c r="W684" s="1112"/>
      <c r="X684" s="1111"/>
      <c r="Z684" s="1111"/>
    </row>
    <row r="685" spans="22:26">
      <c r="V685" s="1112"/>
      <c r="W685" s="1112"/>
      <c r="X685" s="1111"/>
      <c r="Z685" s="1111"/>
    </row>
    <row r="686" spans="22:26">
      <c r="V686" s="1112"/>
      <c r="W686" s="1112"/>
      <c r="X686" s="1111"/>
      <c r="Z686" s="1111"/>
    </row>
    <row r="687" spans="22:26">
      <c r="V687" s="1112"/>
      <c r="W687" s="1112"/>
      <c r="X687" s="1111"/>
      <c r="Z687" s="1111"/>
    </row>
    <row r="688" spans="22:26">
      <c r="V688" s="1112"/>
      <c r="W688" s="1112"/>
      <c r="X688" s="1111"/>
      <c r="Z688" s="1111"/>
    </row>
    <row r="689" spans="22:26">
      <c r="V689" s="1112"/>
      <c r="W689" s="1112"/>
      <c r="X689" s="1111"/>
      <c r="Z689" s="1111"/>
    </row>
    <row r="690" spans="22:26">
      <c r="V690" s="1112"/>
      <c r="W690" s="1112"/>
      <c r="X690" s="1111"/>
      <c r="Z690" s="1111"/>
    </row>
    <row r="691" spans="22:26">
      <c r="V691" s="1112"/>
      <c r="W691" s="1112"/>
      <c r="X691" s="1111"/>
      <c r="Z691" s="1111"/>
    </row>
    <row r="692" spans="22:26">
      <c r="V692" s="1112"/>
      <c r="W692" s="1112"/>
      <c r="X692" s="1111"/>
      <c r="Z692" s="1111"/>
    </row>
    <row r="693" spans="22:26">
      <c r="V693" s="1112"/>
      <c r="W693" s="1112"/>
      <c r="X693" s="1111"/>
      <c r="Z693" s="1111"/>
    </row>
    <row r="694" spans="22:26">
      <c r="V694" s="1112"/>
      <c r="W694" s="1112"/>
      <c r="X694" s="1111"/>
      <c r="Z694" s="1111"/>
    </row>
    <row r="695" spans="22:26">
      <c r="V695" s="1112"/>
      <c r="W695" s="1112"/>
      <c r="X695" s="1111"/>
      <c r="Z695" s="1111"/>
    </row>
    <row r="696" spans="22:26">
      <c r="V696" s="1112"/>
      <c r="W696" s="1112"/>
      <c r="X696" s="1111"/>
      <c r="Z696" s="1111"/>
    </row>
    <row r="697" spans="22:26">
      <c r="V697" s="1112"/>
      <c r="W697" s="1112"/>
      <c r="X697" s="1111"/>
      <c r="Z697" s="1111"/>
    </row>
    <row r="698" spans="22:26">
      <c r="V698" s="1112"/>
      <c r="W698" s="1112"/>
      <c r="X698" s="1111"/>
      <c r="Z698" s="1111"/>
    </row>
    <row r="699" spans="22:26">
      <c r="V699" s="1112"/>
      <c r="W699" s="1112"/>
      <c r="X699" s="1111"/>
      <c r="Z699" s="1111"/>
    </row>
    <row r="700" spans="22:26">
      <c r="V700" s="1112"/>
      <c r="W700" s="1112"/>
      <c r="X700" s="1111"/>
      <c r="Z700" s="1111"/>
    </row>
    <row r="701" spans="22:26">
      <c r="V701" s="1112"/>
      <c r="W701" s="1112"/>
      <c r="X701" s="1111"/>
      <c r="Z701" s="1111"/>
    </row>
    <row r="702" spans="22:26">
      <c r="V702" s="1112"/>
      <c r="W702" s="1112"/>
      <c r="X702" s="1111"/>
      <c r="Z702" s="1111"/>
    </row>
    <row r="703" spans="22:26">
      <c r="V703" s="1112"/>
      <c r="W703" s="1112"/>
      <c r="X703" s="1111"/>
      <c r="Z703" s="1111"/>
    </row>
    <row r="704" spans="22:26">
      <c r="V704" s="1112"/>
      <c r="W704" s="1112"/>
      <c r="X704" s="1111"/>
      <c r="Z704" s="1111"/>
    </row>
    <row r="705" spans="22:26">
      <c r="V705" s="1112"/>
      <c r="W705" s="1112"/>
      <c r="X705" s="1111"/>
      <c r="Z705" s="1111"/>
    </row>
    <row r="706" spans="22:26">
      <c r="V706" s="1112"/>
      <c r="W706" s="1112"/>
      <c r="X706" s="1111"/>
      <c r="Z706" s="1111"/>
    </row>
    <row r="707" spans="22:26">
      <c r="V707" s="1112"/>
      <c r="W707" s="1112"/>
      <c r="X707" s="1111"/>
      <c r="Z707" s="1111"/>
    </row>
    <row r="708" spans="22:26">
      <c r="V708" s="1112"/>
      <c r="W708" s="1112"/>
      <c r="X708" s="1111"/>
      <c r="Z708" s="1111"/>
    </row>
    <row r="709" spans="22:26">
      <c r="V709" s="1112"/>
      <c r="W709" s="1112"/>
      <c r="X709" s="1111"/>
      <c r="Z709" s="1111"/>
    </row>
    <row r="710" spans="22:26">
      <c r="V710" s="1112"/>
      <c r="W710" s="1112"/>
      <c r="X710" s="1111"/>
      <c r="Z710" s="1111"/>
    </row>
    <row r="711" spans="22:26">
      <c r="V711" s="1112"/>
      <c r="W711" s="1112"/>
      <c r="X711" s="1111"/>
      <c r="Z711" s="1111"/>
    </row>
    <row r="712" spans="22:26">
      <c r="V712" s="1112"/>
      <c r="W712" s="1112"/>
      <c r="X712" s="1214"/>
      <c r="Z712" s="1111"/>
    </row>
    <row r="713" spans="22:26">
      <c r="V713" s="1112"/>
      <c r="W713" s="1112"/>
      <c r="X713" s="1214"/>
      <c r="Z713" s="1111"/>
    </row>
    <row r="714" spans="22:26">
      <c r="V714" s="1112"/>
      <c r="W714" s="1112"/>
      <c r="X714" s="1111"/>
      <c r="Z714" s="1111"/>
    </row>
    <row r="715" spans="22:26">
      <c r="V715" s="1112"/>
      <c r="W715" s="1112"/>
      <c r="X715" s="1111"/>
      <c r="Z715" s="1111"/>
    </row>
    <row r="716" spans="22:26">
      <c r="V716" s="1112"/>
      <c r="W716" s="1112"/>
      <c r="X716" s="1111"/>
      <c r="Z716" s="1111"/>
    </row>
    <row r="717" spans="22:26">
      <c r="V717" s="1112"/>
      <c r="W717" s="1112"/>
      <c r="X717" s="1111"/>
      <c r="Z717" s="1111"/>
    </row>
    <row r="718" spans="22:26">
      <c r="V718" s="1112"/>
      <c r="W718" s="1112"/>
      <c r="X718" s="1111"/>
      <c r="Z718" s="1111"/>
    </row>
    <row r="719" spans="22:26">
      <c r="V719" s="1112"/>
      <c r="W719" s="1112"/>
      <c r="X719" s="1111"/>
      <c r="Z719" s="1111"/>
    </row>
    <row r="720" spans="22:26">
      <c r="V720" s="1112"/>
      <c r="W720" s="1112"/>
      <c r="X720" s="1111"/>
      <c r="Z720" s="1111"/>
    </row>
    <row r="721" spans="22:26">
      <c r="V721" s="1112"/>
      <c r="W721" s="1215"/>
      <c r="X721" s="1111"/>
      <c r="Z721" s="1111"/>
    </row>
    <row r="722" spans="22:26">
      <c r="V722" s="1112"/>
      <c r="W722" s="1112"/>
      <c r="X722" s="1111"/>
      <c r="Z722" s="1111"/>
    </row>
    <row r="723" spans="22:26">
      <c r="V723" s="1112"/>
      <c r="W723" s="1112"/>
      <c r="X723" s="1111"/>
      <c r="Z723" s="1111"/>
    </row>
    <row r="724" spans="22:26">
      <c r="V724" s="1112"/>
      <c r="W724" s="1112"/>
      <c r="X724" s="1111"/>
      <c r="Z724" s="1111"/>
    </row>
    <row r="725" spans="22:26">
      <c r="V725" s="1112"/>
      <c r="W725" s="1112"/>
      <c r="X725" s="1111"/>
      <c r="Z725" s="1111"/>
    </row>
    <row r="726" spans="22:26">
      <c r="V726" s="1112"/>
      <c r="W726" s="1112"/>
      <c r="X726" s="1111"/>
      <c r="Z726" s="1111"/>
    </row>
    <row r="727" spans="22:26">
      <c r="V727" s="1112"/>
      <c r="W727" s="1112"/>
      <c r="X727" s="1111"/>
      <c r="Z727" s="1111"/>
    </row>
    <row r="728" spans="22:26">
      <c r="V728" s="1112"/>
      <c r="W728" s="1112"/>
      <c r="X728" s="1111"/>
      <c r="Z728" s="1111"/>
    </row>
    <row r="729" spans="22:26">
      <c r="V729" s="1112"/>
      <c r="W729" s="1112"/>
      <c r="X729" s="1111"/>
      <c r="Z729" s="1111"/>
    </row>
    <row r="730" spans="22:26">
      <c r="V730" s="1112"/>
      <c r="W730" s="1112"/>
      <c r="X730" s="1111"/>
      <c r="Z730" s="1111"/>
    </row>
    <row r="731" spans="22:26">
      <c r="V731" s="1112"/>
      <c r="W731" s="1112"/>
      <c r="X731" s="1111"/>
      <c r="Z731" s="1111"/>
    </row>
    <row r="732" spans="22:26">
      <c r="V732" s="1112"/>
      <c r="W732" s="1112"/>
      <c r="X732" s="1111"/>
      <c r="Z732" s="1111"/>
    </row>
    <row r="733" spans="22:26">
      <c r="V733" s="1112"/>
      <c r="W733" s="1112"/>
      <c r="X733" s="1111"/>
      <c r="Z733" s="1111"/>
    </row>
    <row r="734" spans="22:26">
      <c r="V734" s="1112"/>
      <c r="W734" s="1112"/>
      <c r="X734" s="1111"/>
      <c r="Z734" s="1111"/>
    </row>
    <row r="735" spans="22:26">
      <c r="V735" s="1112"/>
      <c r="W735" s="1112"/>
      <c r="X735" s="1111"/>
      <c r="Z735" s="1111"/>
    </row>
    <row r="736" spans="22:26">
      <c r="V736" s="1112"/>
      <c r="W736" s="1112"/>
      <c r="X736" s="1111"/>
      <c r="Z736" s="1111"/>
    </row>
    <row r="737" spans="22:26">
      <c r="V737" s="1112"/>
      <c r="W737" s="1112"/>
      <c r="X737" s="1111"/>
      <c r="Z737" s="1111"/>
    </row>
    <row r="738" spans="22:26">
      <c r="V738" s="1112"/>
      <c r="W738" s="1112"/>
      <c r="X738" s="1111"/>
      <c r="Z738" s="1111"/>
    </row>
    <row r="739" spans="22:26">
      <c r="V739" s="1112"/>
      <c r="W739" s="1112"/>
      <c r="X739" s="1111"/>
      <c r="Z739" s="1111"/>
    </row>
    <row r="740" spans="22:26">
      <c r="V740" s="1112"/>
      <c r="W740" s="1112"/>
      <c r="X740" s="1111"/>
      <c r="Z740" s="1111"/>
    </row>
    <row r="741" spans="22:26">
      <c r="V741" s="1112"/>
      <c r="W741" s="1112"/>
      <c r="X741" s="1111"/>
      <c r="Z741" s="1111"/>
    </row>
    <row r="742" spans="22:26">
      <c r="V742" s="1112"/>
      <c r="W742" s="1112"/>
      <c r="X742" s="1111"/>
      <c r="Z742" s="1111"/>
    </row>
    <row r="743" spans="22:26">
      <c r="V743" s="1112"/>
      <c r="W743" s="1112"/>
      <c r="X743" s="1111"/>
      <c r="Z743" s="1111"/>
    </row>
    <row r="744" spans="22:26">
      <c r="V744" s="1112"/>
      <c r="W744" s="1112"/>
      <c r="X744" s="1111"/>
      <c r="Z744" s="1111"/>
    </row>
    <row r="745" spans="22:26">
      <c r="V745" s="1112"/>
      <c r="W745" s="1112"/>
      <c r="X745" s="1111"/>
      <c r="Z745" s="1111"/>
    </row>
    <row r="746" spans="22:26">
      <c r="V746" s="1112"/>
      <c r="W746" s="1112"/>
      <c r="X746" s="1111"/>
      <c r="Z746" s="1111"/>
    </row>
    <row r="747" spans="22:26">
      <c r="V747" s="1112"/>
      <c r="W747" s="1112"/>
      <c r="X747" s="1111"/>
      <c r="Z747" s="1111"/>
    </row>
    <row r="748" spans="22:26">
      <c r="V748" s="1215"/>
      <c r="W748" s="1112"/>
      <c r="X748" s="1111"/>
      <c r="Z748" s="1111"/>
    </row>
    <row r="749" spans="22:26">
      <c r="V749" s="1112"/>
      <c r="W749" s="1112"/>
      <c r="X749" s="1111"/>
      <c r="Z749" s="1111"/>
    </row>
    <row r="750" spans="22:26">
      <c r="V750" s="1112"/>
      <c r="W750" s="1112"/>
      <c r="X750" s="1111"/>
      <c r="Z750" s="1111"/>
    </row>
    <row r="751" spans="22:26">
      <c r="V751" s="1112"/>
      <c r="W751" s="1112"/>
      <c r="X751" s="1111"/>
      <c r="Z751" s="1111"/>
    </row>
    <row r="752" spans="22:26">
      <c r="V752" s="1112"/>
      <c r="W752" s="1112"/>
      <c r="X752" s="1111"/>
      <c r="Z752" s="1111"/>
    </row>
    <row r="753" spans="22:26">
      <c r="V753" s="1112"/>
      <c r="W753" s="1112"/>
      <c r="X753" s="1111"/>
      <c r="Z753" s="1111"/>
    </row>
    <row r="754" spans="22:26">
      <c r="V754" s="1112"/>
      <c r="W754" s="1215"/>
      <c r="X754" s="1111"/>
      <c r="Z754" s="1111"/>
    </row>
    <row r="755" spans="22:26">
      <c r="V755" s="1112"/>
      <c r="W755" s="1112"/>
      <c r="X755" s="1111"/>
      <c r="Z755" s="1111"/>
    </row>
    <row r="756" spans="22:26">
      <c r="V756" s="1112"/>
      <c r="W756" s="1112"/>
      <c r="X756" s="1111"/>
      <c r="Z756" s="1111"/>
    </row>
    <row r="757" spans="22:26">
      <c r="V757" s="1112"/>
      <c r="W757" s="1112"/>
      <c r="X757" s="1111"/>
      <c r="Z757" s="1111"/>
    </row>
    <row r="758" spans="22:26">
      <c r="V758" s="1112"/>
      <c r="W758" s="1112"/>
      <c r="X758" s="1111"/>
      <c r="Z758" s="1216"/>
    </row>
    <row r="759" spans="22:26">
      <c r="V759" s="1112"/>
      <c r="W759" s="1112"/>
      <c r="X759" s="1111"/>
      <c r="Z759" s="1111"/>
    </row>
    <row r="760" spans="22:26">
      <c r="V760" s="1112"/>
      <c r="W760" s="1112"/>
      <c r="X760" s="1111"/>
      <c r="Z760" s="1111"/>
    </row>
    <row r="761" spans="22:26">
      <c r="V761" s="1112"/>
      <c r="W761" s="1112"/>
      <c r="X761" s="1111"/>
      <c r="Z761" s="1111"/>
    </row>
    <row r="762" spans="22:26">
      <c r="V762" s="1112"/>
      <c r="W762" s="1112"/>
      <c r="X762" s="1111"/>
      <c r="Z762" s="1111"/>
    </row>
    <row r="763" spans="22:26">
      <c r="V763" s="1112"/>
      <c r="W763" s="1112"/>
      <c r="X763" s="1111"/>
      <c r="Z763" s="1111"/>
    </row>
    <row r="764" spans="22:26">
      <c r="V764" s="1112"/>
      <c r="W764" s="1112"/>
      <c r="X764" s="1111"/>
      <c r="Z764" s="1111"/>
    </row>
    <row r="765" spans="22:26">
      <c r="V765" s="1112"/>
      <c r="W765" s="1112"/>
      <c r="X765" s="1111"/>
      <c r="Z765" s="1111"/>
    </row>
    <row r="766" spans="22:26">
      <c r="V766" s="1112"/>
      <c r="W766" s="1112"/>
      <c r="X766" s="1111"/>
      <c r="Z766" s="1111"/>
    </row>
    <row r="767" spans="22:26">
      <c r="V767" s="1112"/>
      <c r="W767" s="1112"/>
      <c r="X767" s="1111"/>
      <c r="Z767" s="1111"/>
    </row>
    <row r="768" spans="22:26">
      <c r="V768" s="1112"/>
      <c r="W768" s="1112"/>
      <c r="X768" s="1111"/>
      <c r="Z768" s="1111"/>
    </row>
    <row r="769" spans="22:26">
      <c r="V769" s="1112"/>
      <c r="W769" s="1112"/>
      <c r="X769" s="1111"/>
      <c r="Z769" s="1111"/>
    </row>
    <row r="770" spans="22:26">
      <c r="V770" s="1112"/>
      <c r="W770" s="1112"/>
      <c r="X770" s="1111"/>
      <c r="Z770" s="1111"/>
    </row>
    <row r="771" spans="22:26">
      <c r="V771" s="1112"/>
      <c r="W771" s="1112"/>
      <c r="X771" s="1111"/>
      <c r="Z771" s="1111"/>
    </row>
    <row r="772" spans="22:26">
      <c r="V772" s="1112"/>
      <c r="W772" s="1112"/>
      <c r="X772" s="1111"/>
      <c r="Z772" s="1111"/>
    </row>
    <row r="773" spans="22:26">
      <c r="V773" s="1112"/>
      <c r="W773" s="1112"/>
      <c r="X773" s="1111"/>
      <c r="Z773" s="1111"/>
    </row>
    <row r="774" spans="22:26">
      <c r="V774" s="1112"/>
      <c r="W774" s="1112"/>
      <c r="X774" s="1111"/>
      <c r="Z774" s="1111"/>
    </row>
    <row r="775" spans="22:26">
      <c r="V775" s="1112"/>
      <c r="W775" s="1112"/>
      <c r="X775" s="1111"/>
      <c r="Z775" s="1111"/>
    </row>
    <row r="776" spans="22:26">
      <c r="V776" s="1112"/>
      <c r="W776" s="1112"/>
      <c r="X776" s="1111"/>
      <c r="Z776" s="1111"/>
    </row>
    <row r="777" spans="22:26">
      <c r="V777" s="1112"/>
      <c r="W777" s="1112"/>
      <c r="X777" s="1111"/>
      <c r="Z777" s="1111"/>
    </row>
    <row r="778" spans="22:26">
      <c r="V778" s="1112"/>
      <c r="W778" s="1112"/>
      <c r="X778" s="1111"/>
      <c r="Z778" s="1111"/>
    </row>
    <row r="779" spans="22:26">
      <c r="V779" s="1112"/>
      <c r="W779" s="1112"/>
      <c r="X779" s="1111"/>
      <c r="Z779" s="1111"/>
    </row>
    <row r="780" spans="22:26">
      <c r="V780" s="1112"/>
      <c r="W780" s="1112"/>
      <c r="X780" s="1111"/>
      <c r="Z780" s="1111"/>
    </row>
    <row r="781" spans="22:26">
      <c r="V781" s="1215"/>
      <c r="W781" s="1112"/>
      <c r="X781" s="1111"/>
      <c r="Z781" s="1111"/>
    </row>
    <row r="782" spans="22:26">
      <c r="V782" s="1112"/>
      <c r="W782" s="1112"/>
      <c r="X782" s="1111"/>
      <c r="Z782" s="1111"/>
    </row>
    <row r="783" spans="22:26">
      <c r="V783" s="1112"/>
      <c r="W783" s="1112"/>
      <c r="X783" s="1111"/>
      <c r="Z783" s="1111"/>
    </row>
    <row r="784" spans="22:26">
      <c r="V784" s="1112"/>
      <c r="W784" s="1112"/>
      <c r="X784" s="1111"/>
      <c r="Z784" s="1111"/>
    </row>
    <row r="785" spans="22:26">
      <c r="V785" s="1112"/>
      <c r="W785" s="1112"/>
      <c r="X785" s="1111"/>
      <c r="Z785" s="1111"/>
    </row>
    <row r="786" spans="22:26">
      <c r="V786" s="1112"/>
      <c r="W786" s="1112"/>
      <c r="X786" s="1111"/>
      <c r="Z786" s="1111"/>
    </row>
    <row r="787" spans="22:26">
      <c r="V787" s="1112"/>
      <c r="W787" s="1112"/>
      <c r="X787" s="1111"/>
      <c r="Z787" s="1111"/>
    </row>
    <row r="788" spans="22:26">
      <c r="V788" s="1112"/>
      <c r="W788" s="1112"/>
      <c r="X788" s="1111"/>
      <c r="Z788" s="1111"/>
    </row>
    <row r="789" spans="22:26">
      <c r="V789" s="1112"/>
      <c r="W789" s="1112"/>
      <c r="X789" s="1111"/>
      <c r="Z789" s="1111"/>
    </row>
    <row r="790" spans="22:26">
      <c r="V790" s="1112"/>
      <c r="W790" s="1112"/>
      <c r="X790" s="1111"/>
      <c r="Z790" s="1111"/>
    </row>
    <row r="791" spans="22:26">
      <c r="V791" s="1112"/>
      <c r="W791" s="1112"/>
      <c r="X791" s="1111"/>
      <c r="Z791" s="1111"/>
    </row>
    <row r="792" spans="22:26">
      <c r="V792" s="1112"/>
      <c r="W792" s="1112"/>
      <c r="X792" s="1111"/>
      <c r="Z792" s="1111"/>
    </row>
    <row r="793" spans="22:26">
      <c r="V793" s="1112"/>
      <c r="W793" s="1112"/>
      <c r="X793" s="1111"/>
      <c r="Z793" s="1111"/>
    </row>
    <row r="794" spans="22:26">
      <c r="V794" s="1112"/>
      <c r="W794" s="1112"/>
      <c r="X794" s="1111"/>
      <c r="Z794" s="1111"/>
    </row>
    <row r="795" spans="22:26">
      <c r="V795" s="1112"/>
      <c r="W795" s="1112"/>
      <c r="X795" s="1111"/>
      <c r="Z795" s="1111"/>
    </row>
    <row r="796" spans="22:26">
      <c r="V796" s="1112"/>
      <c r="W796" s="1112"/>
      <c r="X796" s="1111"/>
      <c r="Z796" s="1111"/>
    </row>
    <row r="797" spans="22:26">
      <c r="V797" s="1112"/>
      <c r="W797" s="1112"/>
      <c r="X797" s="1111"/>
      <c r="Z797" s="1111"/>
    </row>
    <row r="798" spans="22:26">
      <c r="V798" s="1112"/>
      <c r="W798" s="1112"/>
      <c r="X798" s="1111"/>
      <c r="Z798" s="1111"/>
    </row>
    <row r="799" spans="22:26">
      <c r="V799" s="1112"/>
      <c r="W799" s="1112"/>
      <c r="X799" s="1111"/>
      <c r="Z799" s="1111"/>
    </row>
    <row r="800" spans="22:26">
      <c r="V800" s="1112"/>
      <c r="W800" s="1112"/>
      <c r="X800" s="1111"/>
      <c r="Z800" s="1111"/>
    </row>
    <row r="801" spans="22:26">
      <c r="V801" s="1112"/>
      <c r="W801" s="1112"/>
      <c r="X801" s="1111"/>
      <c r="Z801" s="1111"/>
    </row>
    <row r="802" spans="22:26">
      <c r="V802" s="1112"/>
      <c r="W802" s="1112"/>
      <c r="X802" s="1111"/>
      <c r="Z802" s="1111"/>
    </row>
    <row r="803" spans="22:26">
      <c r="V803" s="1112"/>
      <c r="W803" s="1112"/>
      <c r="X803" s="1111"/>
      <c r="Z803" s="1111"/>
    </row>
    <row r="804" spans="22:26">
      <c r="V804" s="1112"/>
      <c r="W804" s="1112"/>
      <c r="X804" s="1111"/>
      <c r="Z804" s="1111"/>
    </row>
    <row r="805" spans="22:26">
      <c r="V805" s="1112"/>
      <c r="W805" s="1112"/>
      <c r="X805" s="1111"/>
      <c r="Z805" s="1111"/>
    </row>
    <row r="806" spans="22:26">
      <c r="V806" s="1112"/>
      <c r="W806" s="1112"/>
      <c r="X806" s="1111"/>
      <c r="Z806" s="1111"/>
    </row>
    <row r="807" spans="22:26">
      <c r="V807" s="1112"/>
      <c r="W807" s="1112"/>
      <c r="X807" s="1111"/>
      <c r="Z807" s="1111"/>
    </row>
    <row r="808" spans="22:26">
      <c r="V808" s="1112"/>
      <c r="W808" s="1112"/>
      <c r="X808" s="1111"/>
      <c r="Z808" s="1111"/>
    </row>
    <row r="809" spans="22:26">
      <c r="V809" s="1112"/>
      <c r="W809" s="1112"/>
      <c r="X809" s="1111"/>
      <c r="Z809" s="1111"/>
    </row>
    <row r="810" spans="22:26">
      <c r="V810" s="1112"/>
      <c r="W810" s="1112"/>
      <c r="X810" s="1111"/>
      <c r="Z810" s="1111"/>
    </row>
    <row r="811" spans="22:26">
      <c r="V811" s="1112"/>
      <c r="W811" s="1112"/>
      <c r="X811" s="1111"/>
      <c r="Z811" s="1111"/>
    </row>
    <row r="812" spans="22:26">
      <c r="V812" s="1112"/>
      <c r="W812" s="1112"/>
      <c r="X812" s="1111"/>
      <c r="Z812" s="1111"/>
    </row>
    <row r="813" spans="22:26">
      <c r="V813" s="1112"/>
      <c r="W813" s="1112"/>
      <c r="X813" s="1111"/>
      <c r="Z813" s="1111"/>
    </row>
    <row r="814" spans="22:26">
      <c r="V814" s="1112"/>
      <c r="W814" s="1112"/>
      <c r="X814" s="1111"/>
      <c r="Z814" s="1111"/>
    </row>
    <row r="815" spans="22:26">
      <c r="V815" s="1112"/>
      <c r="W815" s="1112"/>
      <c r="X815" s="1111"/>
      <c r="Z815" s="1111"/>
    </row>
    <row r="816" spans="22:26">
      <c r="V816" s="1112"/>
      <c r="W816" s="1112"/>
      <c r="X816" s="1111"/>
      <c r="Z816" s="1111"/>
    </row>
    <row r="817" spans="22:26">
      <c r="V817" s="1112"/>
      <c r="W817" s="1112"/>
      <c r="X817" s="1111"/>
      <c r="Z817" s="1111"/>
    </row>
    <row r="818" spans="22:26">
      <c r="V818" s="1112"/>
      <c r="W818" s="1112"/>
      <c r="X818" s="1111"/>
      <c r="Z818" s="1111"/>
    </row>
    <row r="819" spans="22:26">
      <c r="V819" s="1112"/>
      <c r="W819" s="1112"/>
      <c r="X819" s="1111"/>
      <c r="Z819" s="1111"/>
    </row>
    <row r="820" spans="22:26">
      <c r="V820" s="1112"/>
      <c r="W820" s="1112"/>
      <c r="X820" s="1111"/>
      <c r="Z820" s="1111"/>
    </row>
    <row r="821" spans="22:26">
      <c r="V821" s="1112"/>
      <c r="W821" s="1112"/>
      <c r="X821" s="1111"/>
      <c r="Z821" s="1111"/>
    </row>
    <row r="822" spans="22:26">
      <c r="V822" s="1112"/>
      <c r="W822" s="1112"/>
      <c r="X822" s="1111"/>
      <c r="Z822" s="1111"/>
    </row>
    <row r="823" spans="22:26">
      <c r="V823" s="1112"/>
      <c r="W823" s="1112"/>
      <c r="X823" s="1111"/>
      <c r="Z823" s="1111"/>
    </row>
    <row r="824" spans="22:26">
      <c r="V824" s="1112"/>
      <c r="W824" s="1112"/>
      <c r="X824" s="1111"/>
      <c r="Z824" s="1111"/>
    </row>
    <row r="825" spans="22:26">
      <c r="V825" s="1112"/>
      <c r="W825" s="1112"/>
      <c r="X825" s="1111"/>
      <c r="Z825" s="1111"/>
    </row>
    <row r="826" spans="22:26">
      <c r="V826" s="1112"/>
      <c r="W826" s="1112"/>
      <c r="X826" s="1111"/>
      <c r="Z826" s="1111"/>
    </row>
    <row r="827" spans="22:26">
      <c r="V827" s="1112"/>
      <c r="W827" s="1112"/>
      <c r="X827" s="1111"/>
      <c r="Z827" s="1111"/>
    </row>
    <row r="828" spans="22:26">
      <c r="V828" s="1112"/>
      <c r="W828" s="1112"/>
      <c r="X828" s="1111"/>
      <c r="Z828" s="1111"/>
    </row>
    <row r="829" spans="22:26">
      <c r="V829" s="1112"/>
      <c r="W829" s="1112"/>
      <c r="X829" s="1111"/>
      <c r="Z829" s="1111"/>
    </row>
    <row r="830" spans="22:26">
      <c r="V830" s="1112"/>
      <c r="W830" s="1112"/>
      <c r="X830" s="1111"/>
      <c r="Z830" s="1111"/>
    </row>
    <row r="831" spans="22:26">
      <c r="V831" s="1112"/>
      <c r="W831" s="1112"/>
      <c r="X831" s="1111"/>
      <c r="Z831" s="1111"/>
    </row>
    <row r="832" spans="22:26">
      <c r="V832" s="1112"/>
      <c r="W832" s="1112"/>
      <c r="X832" s="1111"/>
      <c r="Z832" s="1111"/>
    </row>
    <row r="833" spans="22:26">
      <c r="V833" s="1112"/>
      <c r="W833" s="1112"/>
      <c r="X833" s="1111"/>
      <c r="Z833" s="1111"/>
    </row>
    <row r="834" spans="22:26">
      <c r="V834" s="1112"/>
      <c r="W834" s="1112"/>
      <c r="X834" s="1111"/>
      <c r="Z834" s="1111"/>
    </row>
    <row r="835" spans="22:26">
      <c r="V835" s="1112"/>
      <c r="W835" s="1112"/>
      <c r="X835" s="1111"/>
      <c r="Z835" s="1111"/>
    </row>
    <row r="836" spans="22:26">
      <c r="V836" s="1112"/>
      <c r="W836" s="1112"/>
      <c r="X836" s="1111"/>
      <c r="Z836" s="1111"/>
    </row>
    <row r="837" spans="22:26">
      <c r="V837" s="1112"/>
      <c r="W837" s="1112"/>
      <c r="X837" s="1111"/>
      <c r="Z837" s="1111"/>
    </row>
    <row r="838" spans="22:26">
      <c r="V838" s="1112"/>
      <c r="W838" s="1112"/>
      <c r="X838" s="1111"/>
      <c r="Z838" s="1111"/>
    </row>
    <row r="839" spans="22:26">
      <c r="V839" s="1112"/>
      <c r="W839" s="1112"/>
      <c r="X839" s="1111"/>
      <c r="Z839" s="1111"/>
    </row>
    <row r="840" spans="22:26">
      <c r="V840" s="1112"/>
      <c r="W840" s="1112"/>
      <c r="X840" s="1111"/>
      <c r="Z840" s="1111"/>
    </row>
    <row r="841" spans="22:26">
      <c r="V841" s="1112"/>
      <c r="W841" s="1112"/>
      <c r="X841" s="1111"/>
      <c r="Z841" s="1111"/>
    </row>
    <row r="842" spans="22:26">
      <c r="V842" s="1112"/>
      <c r="W842" s="1112"/>
      <c r="X842" s="1111"/>
      <c r="Z842" s="1111"/>
    </row>
    <row r="843" spans="22:26">
      <c r="V843" s="1112"/>
      <c r="W843" s="1112"/>
      <c r="X843" s="1111"/>
      <c r="Z843" s="1111"/>
    </row>
    <row r="844" spans="22:26">
      <c r="V844" s="1112"/>
      <c r="W844" s="1112"/>
      <c r="X844" s="1111"/>
      <c r="Z844" s="1111"/>
    </row>
    <row r="845" spans="22:26">
      <c r="V845" s="1112"/>
      <c r="W845" s="1112"/>
      <c r="X845" s="1111"/>
      <c r="Z845" s="1111"/>
    </row>
    <row r="846" spans="22:26">
      <c r="V846" s="1112"/>
      <c r="W846" s="1112"/>
      <c r="X846" s="1111"/>
      <c r="Z846" s="1111"/>
    </row>
    <row r="847" spans="22:26">
      <c r="V847" s="1112"/>
      <c r="W847" s="1112"/>
      <c r="X847" s="1111"/>
      <c r="Z847" s="1111"/>
    </row>
    <row r="848" spans="22:26">
      <c r="V848" s="1112"/>
      <c r="W848" s="1112"/>
      <c r="X848" s="1111"/>
      <c r="Z848" s="1111"/>
    </row>
    <row r="849" spans="22:26">
      <c r="V849" s="1112"/>
      <c r="W849" s="1112"/>
      <c r="X849" s="1111"/>
      <c r="Z849" s="1111"/>
    </row>
    <row r="850" spans="22:26">
      <c r="V850" s="1112"/>
      <c r="W850" s="1112"/>
      <c r="X850" s="1111"/>
      <c r="Z850" s="1111"/>
    </row>
    <row r="851" spans="22:26">
      <c r="V851" s="1112"/>
      <c r="W851" s="1112"/>
      <c r="X851" s="1111"/>
      <c r="Z851" s="1111"/>
    </row>
    <row r="852" spans="22:26">
      <c r="V852" s="1112"/>
      <c r="W852" s="1112"/>
      <c r="X852" s="1111"/>
      <c r="Z852" s="1111"/>
    </row>
    <row r="853" spans="22:26">
      <c r="V853" s="1112"/>
      <c r="W853" s="1112"/>
      <c r="X853" s="1111"/>
      <c r="Z853" s="1111"/>
    </row>
    <row r="854" spans="22:26">
      <c r="V854" s="1112"/>
      <c r="W854" s="1112"/>
      <c r="X854" s="1111"/>
      <c r="Z854" s="1111"/>
    </row>
    <row r="855" spans="22:26">
      <c r="V855" s="1112"/>
      <c r="W855" s="1217"/>
      <c r="X855" s="1111"/>
      <c r="Z855" s="1111"/>
    </row>
    <row r="856" spans="22:26">
      <c r="V856" s="1112"/>
      <c r="W856" s="1217"/>
      <c r="X856" s="1111"/>
      <c r="Z856" s="1111"/>
    </row>
    <row r="857" spans="22:26">
      <c r="V857" s="1112"/>
      <c r="W857" s="1217"/>
      <c r="X857" s="1111"/>
      <c r="Z857" s="1111"/>
    </row>
    <row r="858" spans="22:26">
      <c r="V858" s="1112"/>
      <c r="W858" s="1217"/>
      <c r="X858" s="1111"/>
      <c r="Z858" s="1111"/>
    </row>
    <row r="859" spans="22:26">
      <c r="V859" s="1112"/>
      <c r="W859" s="1217"/>
      <c r="X859" s="1111"/>
      <c r="Z859" s="1111"/>
    </row>
    <row r="860" spans="22:26">
      <c r="V860" s="1112"/>
      <c r="W860" s="1217"/>
      <c r="X860" s="1111"/>
      <c r="Z860" s="1111"/>
    </row>
    <row r="861" spans="22:26">
      <c r="V861" s="1112"/>
      <c r="W861" s="1217"/>
      <c r="X861" s="1111"/>
      <c r="Z861" s="1111"/>
    </row>
    <row r="862" spans="22:26">
      <c r="V862" s="1112"/>
      <c r="W862" s="1217"/>
      <c r="X862" s="1111"/>
      <c r="Z862" s="1111"/>
    </row>
    <row r="863" spans="22:26">
      <c r="V863" s="1112"/>
      <c r="W863" s="1217"/>
      <c r="X863" s="1111"/>
      <c r="Z863" s="1111"/>
    </row>
    <row r="864" spans="22:26">
      <c r="V864" s="1112"/>
      <c r="W864" s="1217"/>
      <c r="X864" s="1111"/>
      <c r="Z864" s="1111"/>
    </row>
    <row r="865" spans="22:26">
      <c r="V865" s="1112"/>
      <c r="W865" s="1217"/>
      <c r="X865" s="1111"/>
      <c r="Z865" s="1111"/>
    </row>
    <row r="866" spans="22:26">
      <c r="V866" s="1112"/>
      <c r="W866" s="1217"/>
      <c r="X866" s="1111"/>
      <c r="Z866" s="1111"/>
    </row>
    <row r="867" spans="22:26">
      <c r="V867" s="1112"/>
      <c r="W867" s="1217"/>
      <c r="X867" s="1111"/>
      <c r="Z867" s="1111"/>
    </row>
    <row r="868" spans="22:26">
      <c r="V868" s="1112"/>
      <c r="W868" s="1217"/>
      <c r="X868" s="1111"/>
      <c r="Z868" s="1111"/>
    </row>
    <row r="869" spans="22:26">
      <c r="V869" s="1112"/>
      <c r="W869" s="1217"/>
      <c r="X869" s="1111"/>
      <c r="Z869" s="1111"/>
    </row>
    <row r="870" spans="22:26">
      <c r="V870" s="1112"/>
      <c r="W870" s="1217"/>
      <c r="X870" s="1111"/>
      <c r="Z870" s="1111"/>
    </row>
    <row r="871" spans="22:26">
      <c r="V871" s="1112"/>
      <c r="W871" s="1217"/>
      <c r="X871" s="1111"/>
      <c r="Z871" s="1111"/>
    </row>
    <row r="872" spans="22:26">
      <c r="V872" s="1112"/>
      <c r="W872" s="1217"/>
      <c r="X872" s="1111"/>
      <c r="Z872" s="1111"/>
    </row>
    <row r="873" spans="22:26">
      <c r="V873" s="1112"/>
      <c r="X873" s="1111"/>
      <c r="Z873" s="1111"/>
    </row>
    <row r="874" spans="22:26">
      <c r="V874" s="1112"/>
      <c r="X874" s="1111"/>
      <c r="Z874" s="1111"/>
    </row>
    <row r="875" spans="22:26">
      <c r="V875" s="1112"/>
      <c r="X875" s="1111"/>
      <c r="Z875" s="1111"/>
    </row>
    <row r="876" spans="22:26">
      <c r="V876" s="1112"/>
      <c r="X876" s="1111"/>
      <c r="Z876" s="1111"/>
    </row>
    <row r="877" spans="22:26">
      <c r="V877" s="1112"/>
      <c r="X877" s="1111"/>
      <c r="Z877" s="1216"/>
    </row>
    <row r="878" spans="22:26">
      <c r="V878" s="1112"/>
      <c r="X878" s="1111"/>
      <c r="Z878" s="1216"/>
    </row>
    <row r="879" spans="22:26">
      <c r="V879" s="1112"/>
      <c r="X879" s="1111"/>
      <c r="Z879" s="1216"/>
    </row>
    <row r="880" spans="22:26">
      <c r="V880" s="1112"/>
      <c r="X880" s="1111"/>
      <c r="Z880" s="1216"/>
    </row>
    <row r="881" spans="22:26">
      <c r="V881" s="1112"/>
      <c r="X881" s="1111"/>
      <c r="Z881" s="1216"/>
    </row>
    <row r="882" spans="22:26">
      <c r="V882" s="1217"/>
      <c r="X882" s="1111"/>
      <c r="Z882" s="1216"/>
    </row>
    <row r="883" spans="22:26">
      <c r="V883" s="1217"/>
      <c r="X883" s="1111"/>
      <c r="Z883" s="1216"/>
    </row>
    <row r="884" spans="22:26">
      <c r="V884" s="1217"/>
      <c r="X884" s="1111"/>
      <c r="Z884" s="1216"/>
    </row>
    <row r="885" spans="22:26">
      <c r="V885" s="1217"/>
      <c r="X885" s="1111"/>
      <c r="Z885" s="1216"/>
    </row>
    <row r="886" spans="22:26">
      <c r="V886" s="1217"/>
      <c r="X886" s="1111"/>
      <c r="Z886" s="1216"/>
    </row>
    <row r="887" spans="22:26">
      <c r="V887" s="1217"/>
      <c r="X887" s="1111"/>
      <c r="Z887" s="1216"/>
    </row>
    <row r="888" spans="22:26">
      <c r="V888" s="1217"/>
      <c r="X888" s="1111"/>
      <c r="Z888" s="1216"/>
    </row>
    <row r="889" spans="22:26">
      <c r="V889" s="1217"/>
      <c r="X889" s="1111"/>
      <c r="Z889" s="1111"/>
    </row>
    <row r="890" spans="22:26">
      <c r="V890" s="1217"/>
      <c r="X890" s="1111"/>
      <c r="Z890" s="1111"/>
    </row>
    <row r="891" spans="22:26">
      <c r="V891" s="1217"/>
      <c r="X891" s="1111"/>
      <c r="Z891" s="1111"/>
    </row>
    <row r="892" spans="22:26">
      <c r="V892" s="1217"/>
      <c r="X892" s="1111"/>
      <c r="Z892" s="1111"/>
    </row>
    <row r="893" spans="22:26">
      <c r="V893" s="1217"/>
      <c r="X893" s="1111"/>
      <c r="Z893" s="1111"/>
    </row>
    <row r="894" spans="22:26">
      <c r="V894" s="1217"/>
      <c r="X894" s="1111"/>
      <c r="Z894" s="1111"/>
    </row>
    <row r="895" spans="22:26">
      <c r="V895" s="1217"/>
      <c r="X895" s="1111"/>
      <c r="Z895" s="1111"/>
    </row>
    <row r="896" spans="22:26">
      <c r="V896" s="1217"/>
      <c r="X896" s="1111"/>
      <c r="Z896" s="1111"/>
    </row>
    <row r="897" spans="22:26">
      <c r="V897" s="1217"/>
      <c r="X897" s="1111"/>
      <c r="Z897" s="1111"/>
    </row>
    <row r="898" spans="22:26">
      <c r="V898" s="1217"/>
      <c r="X898" s="1111"/>
      <c r="Z898" s="1111"/>
    </row>
    <row r="899" spans="22:26">
      <c r="V899" s="1217"/>
      <c r="X899" s="1111"/>
      <c r="Z899" s="1111"/>
    </row>
    <row r="900" spans="24:26">
      <c r="X900" s="1111"/>
      <c r="Z900" s="1111"/>
    </row>
    <row r="901" spans="24:26">
      <c r="X901" s="1111"/>
      <c r="Z901" s="1111"/>
    </row>
    <row r="902" spans="24:26">
      <c r="X902" s="1111"/>
      <c r="Z902" s="1216"/>
    </row>
    <row r="903" spans="24:26">
      <c r="X903" s="1111"/>
      <c r="Z903" s="1216"/>
    </row>
    <row r="904" spans="24:26">
      <c r="X904" s="1111"/>
      <c r="Z904" s="1216"/>
    </row>
    <row r="905" spans="24:26">
      <c r="X905" s="1111"/>
      <c r="Z905" s="1111"/>
    </row>
    <row r="906" spans="24:26">
      <c r="X906" s="1111"/>
      <c r="Z906" s="1111"/>
    </row>
    <row r="907" spans="24:26">
      <c r="X907" s="1111"/>
      <c r="Z907" s="1216"/>
    </row>
    <row r="908" spans="24:26">
      <c r="X908" s="1111"/>
      <c r="Z908" s="1216"/>
    </row>
    <row r="909" spans="24:26">
      <c r="X909" s="1111"/>
      <c r="Z909" s="1216"/>
    </row>
    <row r="910" spans="24:26">
      <c r="X910" s="1111"/>
      <c r="Z910" s="1216"/>
    </row>
    <row r="911" spans="24:26">
      <c r="X911" s="1111"/>
      <c r="Z911" s="1216"/>
    </row>
    <row r="912" spans="24:26">
      <c r="X912" s="1111"/>
      <c r="Z912" s="1216"/>
    </row>
    <row r="913" spans="24:26">
      <c r="X913" s="1216"/>
      <c r="Z913" s="1216"/>
    </row>
    <row r="914" spans="24:26">
      <c r="X914" s="1216"/>
      <c r="Z914" s="1216"/>
    </row>
    <row r="915" spans="24:26">
      <c r="X915" s="1216"/>
      <c r="Z915" s="1216"/>
    </row>
    <row r="916" spans="24:26">
      <c r="X916" s="1216"/>
      <c r="Z916" s="1216"/>
    </row>
    <row r="917" spans="24:26">
      <c r="X917" s="1216"/>
      <c r="Z917" s="1216"/>
    </row>
    <row r="918" spans="24:26">
      <c r="X918" s="1216"/>
      <c r="Z918" s="1216"/>
    </row>
    <row r="919" spans="24:26">
      <c r="X919" s="1216"/>
      <c r="Z919" s="1216"/>
    </row>
    <row r="920" spans="24:26">
      <c r="X920" s="1216"/>
      <c r="Z920" s="1216"/>
    </row>
    <row r="921" spans="24:26">
      <c r="X921" s="1216"/>
      <c r="Z921" s="1216"/>
    </row>
    <row r="922" spans="24:26">
      <c r="X922" s="1216"/>
      <c r="Z922" s="1216"/>
    </row>
    <row r="923" spans="24:26">
      <c r="X923" s="1216"/>
      <c r="Z923" s="1216"/>
    </row>
  </sheetData>
  <sheetProtection selectLockedCells="1" autoFilter="0"/>
  <autoFilter xmlns:etc="http://www.wps.cn/officeDocument/2017/etCustomData" ref="A3:LX461" etc:filterBottomFollowUsedRange="0">
    <extLst/>
  </autoFilter>
  <mergeCells count="14">
    <mergeCell ref="A1:O1"/>
    <mergeCell ref="A2:B2"/>
    <mergeCell ref="H2:I2"/>
    <mergeCell ref="K2:M2"/>
    <mergeCell ref="N2:P2"/>
    <mergeCell ref="AK2:AL2"/>
    <mergeCell ref="AM2:AO2"/>
    <mergeCell ref="AP2:AQ2"/>
    <mergeCell ref="T444:T447"/>
    <mergeCell ref="T448:T449"/>
    <mergeCell ref="T451:T452"/>
    <mergeCell ref="AA121:AA122"/>
    <mergeCell ref="BD2:BD3"/>
    <mergeCell ref="BE2:BE3"/>
  </mergeCells>
  <conditionalFormatting sqref="X6">
    <cfRule type="containsText" dxfId="0" priority="717" operator="between" text="欠">
      <formula>NOT(ISERROR(SEARCH("欠",X6)))</formula>
    </cfRule>
    <cfRule type="cellIs" dxfId="1" priority="718" operator="equal">
      <formula>"欠"</formula>
    </cfRule>
  </conditionalFormatting>
  <conditionalFormatting sqref="X6:Z6">
    <cfRule type="containsText" dxfId="0" priority="716" operator="between" text="欠">
      <formula>NOT(ISERROR(SEARCH("欠",X6)))</formula>
    </cfRule>
  </conditionalFormatting>
  <conditionalFormatting sqref="AA6">
    <cfRule type="containsText" dxfId="0" priority="715" operator="between" text="欠">
      <formula>NOT(ISERROR(SEARCH("欠",AA6)))</formula>
    </cfRule>
  </conditionalFormatting>
  <conditionalFormatting sqref="AA8">
    <cfRule type="containsText" dxfId="0" priority="750" operator="between" text="欠">
      <formula>NOT(ISERROR(SEARCH("欠",AA8)))</formula>
    </cfRule>
  </conditionalFormatting>
  <conditionalFormatting sqref="X21">
    <cfRule type="containsText" dxfId="0" priority="676" operator="between" text="欠">
      <formula>NOT(ISERROR(SEARCH("欠",X21)))</formula>
    </cfRule>
    <cfRule type="cellIs" dxfId="1" priority="677" operator="equal">
      <formula>"欠"</formula>
    </cfRule>
  </conditionalFormatting>
  <conditionalFormatting sqref="X21:Z21">
    <cfRule type="containsText" dxfId="0" priority="675" operator="between" text="欠">
      <formula>NOT(ISERROR(SEARCH("欠",X21)))</formula>
    </cfRule>
  </conditionalFormatting>
  <conditionalFormatting sqref="AA21">
    <cfRule type="containsText" dxfId="0" priority="678" operator="between" text="欠">
      <formula>NOT(ISERROR(SEARCH("欠",AA21)))</formula>
    </cfRule>
  </conditionalFormatting>
  <conditionalFormatting sqref="X31">
    <cfRule type="containsText" dxfId="0" priority="601" operator="between" text="欠">
      <formula>NOT(ISERROR(SEARCH("欠",X31)))</formula>
    </cfRule>
    <cfRule type="cellIs" dxfId="1" priority="602" operator="equal">
      <formula>"欠"</formula>
    </cfRule>
  </conditionalFormatting>
  <conditionalFormatting sqref="X31:Z31">
    <cfRule type="containsText" dxfId="0" priority="600" operator="between" text="欠">
      <formula>NOT(ISERROR(SEARCH("欠",X31)))</formula>
    </cfRule>
  </conditionalFormatting>
  <conditionalFormatting sqref="AA31">
    <cfRule type="containsText" dxfId="0" priority="603" operator="between" text="欠">
      <formula>NOT(ISERROR(SEARCH("欠",AA31)))</formula>
    </cfRule>
  </conditionalFormatting>
  <conditionalFormatting sqref="X32">
    <cfRule type="containsText" dxfId="0" priority="598" operator="between" text="欠">
      <formula>NOT(ISERROR(SEARCH("欠",X32)))</formula>
    </cfRule>
    <cfRule type="cellIs" dxfId="1" priority="599" operator="equal">
      <formula>"欠"</formula>
    </cfRule>
  </conditionalFormatting>
  <conditionalFormatting sqref="X32:Z32">
    <cfRule type="containsText" dxfId="0" priority="597" operator="between" text="欠">
      <formula>NOT(ISERROR(SEARCH("欠",X32)))</formula>
    </cfRule>
  </conditionalFormatting>
  <conditionalFormatting sqref="AA32">
    <cfRule type="containsText" dxfId="0" priority="596" operator="between" text="欠">
      <formula>NOT(ISERROR(SEARCH("欠",AA32)))</formula>
    </cfRule>
  </conditionalFormatting>
  <conditionalFormatting sqref="X33">
    <cfRule type="containsText" dxfId="0" priority="593" operator="between" text="欠">
      <formula>NOT(ISERROR(SEARCH("欠",X33)))</formula>
    </cfRule>
    <cfRule type="cellIs" dxfId="1" priority="594" operator="equal">
      <formula>"欠"</formula>
    </cfRule>
  </conditionalFormatting>
  <conditionalFormatting sqref="X33:Z33">
    <cfRule type="containsText" dxfId="0" priority="592" operator="between" text="欠">
      <formula>NOT(ISERROR(SEARCH("欠",X33)))</formula>
    </cfRule>
  </conditionalFormatting>
  <conditionalFormatting sqref="AA33">
    <cfRule type="containsText" dxfId="0" priority="595" operator="between" text="欠">
      <formula>NOT(ISERROR(SEARCH("欠",AA33)))</formula>
    </cfRule>
  </conditionalFormatting>
  <conditionalFormatting sqref="X34">
    <cfRule type="containsText" dxfId="0" priority="589" operator="between" text="欠">
      <formula>NOT(ISERROR(SEARCH("欠",X34)))</formula>
    </cfRule>
    <cfRule type="cellIs" dxfId="1" priority="590" operator="equal">
      <formula>"欠"</formula>
    </cfRule>
  </conditionalFormatting>
  <conditionalFormatting sqref="X34:Z34">
    <cfRule type="containsText" dxfId="0" priority="588" operator="between" text="欠">
      <formula>NOT(ISERROR(SEARCH("欠",X34)))</formula>
    </cfRule>
  </conditionalFormatting>
  <conditionalFormatting sqref="AA34">
    <cfRule type="containsText" dxfId="0" priority="591" operator="between" text="欠">
      <formula>NOT(ISERROR(SEARCH("欠",AA34)))</formula>
    </cfRule>
  </conditionalFormatting>
  <conditionalFormatting sqref="X52">
    <cfRule type="containsText" dxfId="0" priority="712" operator="between" text="欠">
      <formula>NOT(ISERROR(SEARCH("欠",X52)))</formula>
    </cfRule>
    <cfRule type="cellIs" dxfId="1" priority="713" operator="equal">
      <formula>"欠"</formula>
    </cfRule>
  </conditionalFormatting>
  <conditionalFormatting sqref="X52:Z52">
    <cfRule type="containsText" dxfId="0" priority="711" operator="between" text="欠">
      <formula>NOT(ISERROR(SEARCH("欠",X52)))</formula>
    </cfRule>
  </conditionalFormatting>
  <conditionalFormatting sqref="AA52">
    <cfRule type="containsText" dxfId="0" priority="714" operator="between" text="欠">
      <formula>NOT(ISERROR(SEARCH("欠",AA52)))</formula>
    </cfRule>
  </conditionalFormatting>
  <conditionalFormatting sqref="X80">
    <cfRule type="containsText" dxfId="0" priority="653" operator="between" text="欠">
      <formula>NOT(ISERROR(SEARCH("欠",X80)))</formula>
    </cfRule>
    <cfRule type="cellIs" dxfId="1" priority="654" operator="equal">
      <formula>"欠"</formula>
    </cfRule>
  </conditionalFormatting>
  <conditionalFormatting sqref="X80:Z80">
    <cfRule type="containsText" dxfId="0" priority="652" operator="between" text="欠">
      <formula>NOT(ISERROR(SEARCH("欠",X80)))</formula>
    </cfRule>
  </conditionalFormatting>
  <conditionalFormatting sqref="X112">
    <cfRule type="containsText" dxfId="0" priority="669" operator="between" text="欠">
      <formula>NOT(ISERROR(SEARCH("欠",X112)))</formula>
    </cfRule>
    <cfRule type="cellIs" dxfId="1" priority="670" operator="equal">
      <formula>"欠"</formula>
    </cfRule>
  </conditionalFormatting>
  <conditionalFormatting sqref="X112:Z112">
    <cfRule type="containsText" dxfId="0" priority="668" operator="between" text="欠">
      <formula>NOT(ISERROR(SEARCH("欠",X112)))</formula>
    </cfRule>
  </conditionalFormatting>
  <conditionalFormatting sqref="AA112">
    <cfRule type="containsText" dxfId="0" priority="667" operator="between" text="欠">
      <formula>NOT(ISERROR(SEARCH("欠",AA112)))</formula>
    </cfRule>
  </conditionalFormatting>
  <conditionalFormatting sqref="X117">
    <cfRule type="containsText" dxfId="0" priority="665" operator="between" text="欠">
      <formula>NOT(ISERROR(SEARCH("欠",X117)))</formula>
    </cfRule>
    <cfRule type="cellIs" dxfId="1" priority="666" operator="equal">
      <formula>"欠"</formula>
    </cfRule>
  </conditionalFormatting>
  <conditionalFormatting sqref="X128">
    <cfRule type="containsText" dxfId="0" priority="644" operator="between" text="欠">
      <formula>NOT(ISERROR(SEARCH("欠",X128)))</formula>
    </cfRule>
    <cfRule type="cellIs" dxfId="1" priority="645" operator="equal">
      <formula>"欠"</formula>
    </cfRule>
  </conditionalFormatting>
  <conditionalFormatting sqref="X128:Z128">
    <cfRule type="containsText" dxfId="0" priority="643" operator="between" text="欠">
      <formula>NOT(ISERROR(SEARCH("欠",X128)))</formula>
    </cfRule>
  </conditionalFormatting>
  <conditionalFormatting sqref="AA128">
    <cfRule type="containsText" dxfId="0" priority="642" operator="between" text="欠">
      <formula>NOT(ISERROR(SEARCH("欠",AA128)))</formula>
    </cfRule>
  </conditionalFormatting>
  <conditionalFormatting sqref="X131">
    <cfRule type="containsText" dxfId="0" priority="688" operator="between" text="欠">
      <formula>NOT(ISERROR(SEARCH("欠",X131)))</formula>
    </cfRule>
    <cfRule type="cellIs" dxfId="1" priority="690" operator="equal">
      <formula>"欠"</formula>
    </cfRule>
  </conditionalFormatting>
  <conditionalFormatting sqref="X132">
    <cfRule type="containsText" dxfId="0" priority="634" operator="between" text="欠">
      <formula>NOT(ISERROR(SEARCH("欠",X132)))</formula>
    </cfRule>
    <cfRule type="cellIs" dxfId="1" priority="635" operator="equal">
      <formula>"欠"</formula>
    </cfRule>
  </conditionalFormatting>
  <conditionalFormatting sqref="X132:Z132">
    <cfRule type="containsText" dxfId="0" priority="637" operator="between" text="欠">
      <formula>NOT(ISERROR(SEARCH("欠",X132)))</formula>
    </cfRule>
  </conditionalFormatting>
  <conditionalFormatting sqref="AA132">
    <cfRule type="containsText" dxfId="0" priority="636" operator="between" text="欠">
      <formula>NOT(ISERROR(SEARCH("欠",AA132)))</formula>
    </cfRule>
  </conditionalFormatting>
  <conditionalFormatting sqref="X133">
    <cfRule type="containsText" dxfId="0" priority="540" operator="between" text="欠">
      <formula>NOT(ISERROR(SEARCH("欠",X133)))</formula>
    </cfRule>
    <cfRule type="cellIs" dxfId="1" priority="541" operator="equal">
      <formula>"欠"</formula>
    </cfRule>
  </conditionalFormatting>
  <conditionalFormatting sqref="X133:Z133">
    <cfRule type="containsText" dxfId="0" priority="539" operator="between" text="欠">
      <formula>NOT(ISERROR(SEARCH("欠",X133)))</formula>
    </cfRule>
  </conditionalFormatting>
  <conditionalFormatting sqref="AA133">
    <cfRule type="containsText" dxfId="0" priority="542" operator="between" text="欠">
      <formula>NOT(ISERROR(SEARCH("欠",AA133)))</formula>
    </cfRule>
  </conditionalFormatting>
  <conditionalFormatting sqref="X147">
    <cfRule type="containsText" dxfId="0" priority="638" operator="between" text="欠">
      <formula>NOT(ISERROR(SEARCH("欠",X147)))</formula>
    </cfRule>
    <cfRule type="cellIs" dxfId="1" priority="639" operator="equal">
      <formula>"欠"</formula>
    </cfRule>
  </conditionalFormatting>
  <conditionalFormatting sqref="X147:Z147">
    <cfRule type="containsText" dxfId="0" priority="641" operator="between" text="欠">
      <formula>NOT(ISERROR(SEARCH("欠",X147)))</formula>
    </cfRule>
  </conditionalFormatting>
  <conditionalFormatting sqref="AA147">
    <cfRule type="containsText" dxfId="0" priority="640" operator="between" text="欠">
      <formula>NOT(ISERROR(SEARCH("欠",AA147)))</formula>
    </cfRule>
  </conditionalFormatting>
  <conditionalFormatting sqref="AA155">
    <cfRule type="containsText" dxfId="0" priority="587" operator="between" text="欠">
      <formula>NOT(ISERROR(SEARCH("欠",AA155)))</formula>
    </cfRule>
  </conditionalFormatting>
  <conditionalFormatting sqref="X156">
    <cfRule type="containsText" dxfId="0" priority="564" operator="between" text="欠">
      <formula>NOT(ISERROR(SEARCH("欠",X156)))</formula>
    </cfRule>
    <cfRule type="cellIs" dxfId="1" priority="565" operator="equal">
      <formula>"欠"</formula>
    </cfRule>
  </conditionalFormatting>
  <conditionalFormatting sqref="Y156:Z156">
    <cfRule type="containsText" dxfId="0" priority="566" operator="between" text="欠">
      <formula>NOT(ISERROR(SEARCH("欠",Y156)))</formula>
    </cfRule>
  </conditionalFormatting>
  <conditionalFormatting sqref="AA156">
    <cfRule type="containsText" dxfId="0" priority="567" operator="between" text="欠">
      <formula>NOT(ISERROR(SEARCH("欠",AA156)))</formula>
    </cfRule>
  </conditionalFormatting>
  <conditionalFormatting sqref="X161">
    <cfRule type="containsText" dxfId="0" priority="551" operator="between" text="欠">
      <formula>NOT(ISERROR(SEARCH("欠",X161)))</formula>
    </cfRule>
    <cfRule type="cellIs" dxfId="1" priority="552" operator="equal">
      <formula>"欠"</formula>
    </cfRule>
  </conditionalFormatting>
  <conditionalFormatting sqref="X162">
    <cfRule type="containsText" dxfId="0" priority="558" operator="between" text="欠">
      <formula>NOT(ISERROR(SEARCH("欠",X162)))</formula>
    </cfRule>
    <cfRule type="cellIs" dxfId="1" priority="559" operator="equal">
      <formula>"欠"</formula>
    </cfRule>
  </conditionalFormatting>
  <conditionalFormatting sqref="X162:Y162">
    <cfRule type="containsText" dxfId="0" priority="557" operator="between" text="欠">
      <formula>NOT(ISERROR(SEARCH("欠",X162)))</formula>
    </cfRule>
  </conditionalFormatting>
  <conditionalFormatting sqref="Z162">
    <cfRule type="containsText" dxfId="0" priority="554" operator="between" text="欠">
      <formula>NOT(ISERROR(SEARCH("欠",Z162)))</formula>
    </cfRule>
    <cfRule type="cellIs" dxfId="1" priority="555" operator="equal">
      <formula>"欠"</formula>
    </cfRule>
  </conditionalFormatting>
  <conditionalFormatting sqref="AA162">
    <cfRule type="containsText" dxfId="0" priority="556" operator="between" text="欠">
      <formula>NOT(ISERROR(SEARCH("欠",AA162)))</formula>
    </cfRule>
  </conditionalFormatting>
  <conditionalFormatting sqref="AA164">
    <cfRule type="containsText" dxfId="0" priority="659" operator="between" text="欠">
      <formula>NOT(ISERROR(SEARCH("欠",AA164)))</formula>
    </cfRule>
  </conditionalFormatting>
  <conditionalFormatting sqref="AA165">
    <cfRule type="containsText" dxfId="0" priority="655" operator="between" text="欠">
      <formula>NOT(ISERROR(SEARCH("欠",AA165)))</formula>
    </cfRule>
  </conditionalFormatting>
  <conditionalFormatting sqref="AA175">
    <cfRule type="containsText" dxfId="0" priority="535" operator="between" text="欠">
      <formula>NOT(ISERROR(SEARCH("欠",AA175)))</formula>
    </cfRule>
  </conditionalFormatting>
  <conditionalFormatting sqref="X204">
    <cfRule type="containsText" dxfId="0" priority="581" operator="between" text="欠">
      <formula>NOT(ISERROR(SEARCH("欠",X204)))</formula>
    </cfRule>
    <cfRule type="cellIs" dxfId="1" priority="582" operator="equal">
      <formula>"欠"</formula>
    </cfRule>
  </conditionalFormatting>
  <conditionalFormatting sqref="X204:Z204">
    <cfRule type="containsText" dxfId="0" priority="580" operator="between" text="欠">
      <formula>NOT(ISERROR(SEARCH("欠",X204)))</formula>
    </cfRule>
  </conditionalFormatting>
  <conditionalFormatting sqref="AA204">
    <cfRule type="containsText" dxfId="0" priority="583" operator="between" text="欠">
      <formula>NOT(ISERROR(SEARCH("欠",AA204)))</formula>
    </cfRule>
  </conditionalFormatting>
  <conditionalFormatting sqref="X214">
    <cfRule type="containsText" dxfId="0" priority="560" operator="between" text="欠">
      <formula>NOT(ISERROR(SEARCH("欠",X214)))</formula>
    </cfRule>
    <cfRule type="cellIs" dxfId="1" priority="561" operator="equal">
      <formula>"欠"</formula>
    </cfRule>
  </conditionalFormatting>
  <conditionalFormatting sqref="Y214:Z214">
    <cfRule type="containsText" dxfId="0" priority="562" operator="between" text="欠">
      <formula>NOT(ISERROR(SEARCH("欠",Y214)))</formula>
    </cfRule>
  </conditionalFormatting>
  <conditionalFormatting sqref="AA214">
    <cfRule type="containsText" dxfId="0" priority="563" operator="between" text="欠">
      <formula>NOT(ISERROR(SEARCH("欠",AA214)))</formula>
    </cfRule>
  </conditionalFormatting>
  <conditionalFormatting sqref="AA228">
    <cfRule type="containsText" dxfId="0" priority="571" operator="between" text="欠">
      <formula>NOT(ISERROR(SEARCH("欠",AA228)))</formula>
    </cfRule>
  </conditionalFormatting>
  <conditionalFormatting sqref="AA229">
    <cfRule type="containsText" dxfId="0" priority="202" operator="between" text="欠">
      <formula>NOT(ISERROR(SEARCH("欠",AA229)))</formula>
    </cfRule>
  </conditionalFormatting>
  <conditionalFormatting sqref="AA230">
    <cfRule type="containsText" dxfId="0" priority="201" operator="between" text="欠">
      <formula>NOT(ISERROR(SEARCH("欠",AA230)))</formula>
    </cfRule>
  </conditionalFormatting>
  <conditionalFormatting sqref="AA233">
    <cfRule type="containsText" dxfId="0" priority="579" operator="between" text="欠">
      <formula>NOT(ISERROR(SEARCH("欠",AA233)))</formula>
    </cfRule>
  </conditionalFormatting>
  <conditionalFormatting sqref="X238">
    <cfRule type="containsText" dxfId="0" priority="306" operator="between" text="欠">
      <formula>NOT(ISERROR(SEARCH("欠",X238)))</formula>
    </cfRule>
    <cfRule type="cellIs" dxfId="1" priority="307" operator="equal">
      <formula>"欠"</formula>
    </cfRule>
  </conditionalFormatting>
  <conditionalFormatting sqref="X238:Z238">
    <cfRule type="containsText" dxfId="0" priority="305" operator="between" text="欠">
      <formula>NOT(ISERROR(SEARCH("欠",X238)))</formula>
    </cfRule>
  </conditionalFormatting>
  <conditionalFormatting sqref="AA238">
    <cfRule type="containsText" dxfId="0" priority="308" operator="between" text="欠">
      <formula>NOT(ISERROR(SEARCH("欠",AA238)))</formula>
    </cfRule>
  </conditionalFormatting>
  <conditionalFormatting sqref="X244">
    <cfRule type="containsText" dxfId="0" priority="302" operator="between" text="欠">
      <formula>NOT(ISERROR(SEARCH("欠",X244)))</formula>
    </cfRule>
    <cfRule type="cellIs" dxfId="1" priority="303" operator="equal">
      <formula>"欠"</formula>
    </cfRule>
  </conditionalFormatting>
  <conditionalFormatting sqref="AA244">
    <cfRule type="containsText" dxfId="0" priority="304" operator="between" text="欠">
      <formula>NOT(ISERROR(SEARCH("欠",AA244)))</formula>
    </cfRule>
  </conditionalFormatting>
  <conditionalFormatting sqref="X245">
    <cfRule type="containsText" dxfId="0" priority="204" operator="between" text="欠">
      <formula>NOT(ISERROR(SEARCH("欠",X245)))</formula>
    </cfRule>
    <cfRule type="cellIs" dxfId="1" priority="205" operator="equal">
      <formula>"欠"</formula>
    </cfRule>
  </conditionalFormatting>
  <conditionalFormatting sqref="X245:Z245">
    <cfRule type="containsText" dxfId="0" priority="203" operator="between" text="欠">
      <formula>NOT(ISERROR(SEARCH("欠",X245)))</formula>
    </cfRule>
  </conditionalFormatting>
  <conditionalFormatting sqref="AA245">
    <cfRule type="containsText" dxfId="0" priority="206" operator="between" text="欠">
      <formula>NOT(ISERROR(SEARCH("欠",AA245)))</formula>
    </cfRule>
  </conditionalFormatting>
  <conditionalFormatting sqref="X246">
    <cfRule type="containsText" dxfId="0" priority="208" operator="between" text="欠">
      <formula>NOT(ISERROR(SEARCH("欠",X246)))</formula>
    </cfRule>
    <cfRule type="cellIs" dxfId="1" priority="209" operator="equal">
      <formula>"欠"</formula>
    </cfRule>
  </conditionalFormatting>
  <conditionalFormatting sqref="X246:Z246">
    <cfRule type="containsText" dxfId="0" priority="207" operator="between" text="欠">
      <formula>NOT(ISERROR(SEARCH("欠",X246)))</formula>
    </cfRule>
  </conditionalFormatting>
  <conditionalFormatting sqref="AA246">
    <cfRule type="containsText" dxfId="0" priority="210" operator="between" text="欠">
      <formula>NOT(ISERROR(SEARCH("欠",AA246)))</formula>
    </cfRule>
  </conditionalFormatting>
  <conditionalFormatting sqref="AA272">
    <cfRule type="containsText" dxfId="0" priority="189" operator="between" text="欠">
      <formula>NOT(ISERROR(SEARCH("欠",AA272)))</formula>
    </cfRule>
  </conditionalFormatting>
  <conditionalFormatting sqref="X281">
    <cfRule type="containsText" dxfId="0" priority="168" operator="between" text="欠">
      <formula>NOT(ISERROR(SEARCH("欠",X281)))</formula>
    </cfRule>
    <cfRule type="cellIs" dxfId="1" priority="169" operator="equal">
      <formula>"欠"</formula>
    </cfRule>
  </conditionalFormatting>
  <conditionalFormatting sqref="Y281">
    <cfRule type="containsText" dxfId="0" priority="166" operator="between" text="欠">
      <formula>NOT(ISERROR(SEARCH("欠",Y281)))</formula>
    </cfRule>
  </conditionalFormatting>
  <conditionalFormatting sqref="AA281">
    <cfRule type="containsText" dxfId="0" priority="170" operator="between" text="欠">
      <formula>NOT(ISERROR(SEARCH("欠",AA281)))</formula>
    </cfRule>
  </conditionalFormatting>
  <conditionalFormatting sqref="X307">
    <cfRule type="containsText" dxfId="0" priority="182" operator="between" text="欠">
      <formula>NOT(ISERROR(SEARCH("欠",X307)))</formula>
    </cfRule>
    <cfRule type="cellIs" dxfId="1" priority="183" operator="equal">
      <formula>"欠"</formula>
    </cfRule>
  </conditionalFormatting>
  <conditionalFormatting sqref="AA307">
    <cfRule type="containsText" dxfId="0" priority="184" operator="between" text="欠">
      <formula>NOT(ISERROR(SEARCH("欠",AA307)))</formula>
    </cfRule>
  </conditionalFormatting>
  <conditionalFormatting sqref="X308">
    <cfRule type="containsText" dxfId="0" priority="397" operator="between" text="欠">
      <formula>NOT(ISERROR(SEARCH("欠",X308)))</formula>
    </cfRule>
    <cfRule type="cellIs" dxfId="1" priority="411" operator="equal">
      <formula>"欠"</formula>
    </cfRule>
  </conditionalFormatting>
  <conditionalFormatting sqref="Z308">
    <cfRule type="containsText" dxfId="0" priority="300" operator="between" text="欠">
      <formula>NOT(ISERROR(SEARCH("欠",Z308)))</formula>
    </cfRule>
  </conditionalFormatting>
  <conditionalFormatting sqref="AA308">
    <cfRule type="containsText" dxfId="0" priority="418" operator="between" text="欠">
      <formula>NOT(ISERROR(SEARCH("欠",AA308)))</formula>
    </cfRule>
  </conditionalFormatting>
  <conditionalFormatting sqref="X309">
    <cfRule type="containsText" dxfId="0" priority="178" operator="between" text="欠">
      <formula>NOT(ISERROR(SEARCH("欠",X309)))</formula>
    </cfRule>
    <cfRule type="cellIs" dxfId="1" priority="179" operator="equal">
      <formula>"欠"</formula>
    </cfRule>
  </conditionalFormatting>
  <conditionalFormatting sqref="AA309">
    <cfRule type="containsText" dxfId="0" priority="180" operator="between" text="欠">
      <formula>NOT(ISERROR(SEARCH("欠",AA309)))</formula>
    </cfRule>
  </conditionalFormatting>
  <conditionalFormatting sqref="X310">
    <cfRule type="containsText" dxfId="0" priority="192" operator="between" text="欠">
      <formula>NOT(ISERROR(SEARCH("欠",X310)))</formula>
    </cfRule>
    <cfRule type="cellIs" dxfId="1" priority="193" operator="equal">
      <formula>"欠"</formula>
    </cfRule>
  </conditionalFormatting>
  <conditionalFormatting sqref="AA310">
    <cfRule type="containsText" dxfId="0" priority="194" operator="between" text="欠">
      <formula>NOT(ISERROR(SEARCH("欠",AA310)))</formula>
    </cfRule>
  </conditionalFormatting>
  <conditionalFormatting sqref="X320">
    <cfRule type="containsText" dxfId="0" priority="175" operator="between" text="欠">
      <formula>NOT(ISERROR(SEARCH("欠",X320)))</formula>
    </cfRule>
    <cfRule type="cellIs" dxfId="1" priority="176" operator="equal">
      <formula>"欠"</formula>
    </cfRule>
  </conditionalFormatting>
  <conditionalFormatting sqref="Y320">
    <cfRule type="containsText" dxfId="0" priority="173" operator="between" text="欠">
      <formula>NOT(ISERROR(SEARCH("欠",Y320)))</formula>
    </cfRule>
  </conditionalFormatting>
  <conditionalFormatting sqref="X351">
    <cfRule type="containsText" dxfId="0" priority="163" operator="between" text="欠">
      <formula>NOT(ISERROR(SEARCH("欠",X351)))</formula>
    </cfRule>
    <cfRule type="cellIs" dxfId="1" priority="164" operator="equal">
      <formula>"欠"</formula>
    </cfRule>
  </conditionalFormatting>
  <conditionalFormatting sqref="X351:Z351">
    <cfRule type="containsText" dxfId="0" priority="162" operator="between" text="欠">
      <formula>NOT(ISERROR(SEARCH("欠",X351)))</formula>
    </cfRule>
  </conditionalFormatting>
  <conditionalFormatting sqref="AA351">
    <cfRule type="containsText" dxfId="0" priority="165" operator="between" text="欠">
      <formula>NOT(ISERROR(SEARCH("欠",AA351)))</formula>
    </cfRule>
  </conditionalFormatting>
  <conditionalFormatting sqref="X371">
    <cfRule type="containsText" dxfId="0" priority="154" operator="between" text="欠">
      <formula>NOT(ISERROR(SEARCH("欠",X371)))</formula>
    </cfRule>
    <cfRule type="cellIs" dxfId="1" priority="155" operator="equal">
      <formula>"欠"</formula>
    </cfRule>
  </conditionalFormatting>
  <conditionalFormatting sqref="X371:Z371">
    <cfRule type="containsText" dxfId="0" priority="153" operator="between" text="欠">
      <formula>NOT(ISERROR(SEARCH("欠",X371)))</formula>
    </cfRule>
  </conditionalFormatting>
  <conditionalFormatting sqref="AA371">
    <cfRule type="containsText" dxfId="0" priority="156" operator="between" text="欠">
      <formula>NOT(ISERROR(SEARCH("欠",AA371)))</formula>
    </cfRule>
  </conditionalFormatting>
  <conditionalFormatting sqref="X372">
    <cfRule type="containsText" dxfId="0" priority="142" operator="between" text="欠">
      <formula>NOT(ISERROR(SEARCH("欠",X372)))</formula>
    </cfRule>
    <cfRule type="cellIs" dxfId="1" priority="143" operator="equal">
      <formula>"欠"</formula>
    </cfRule>
  </conditionalFormatting>
  <conditionalFormatting sqref="X383">
    <cfRule type="containsText" dxfId="0" priority="134" operator="between" text="欠">
      <formula>NOT(ISERROR(SEARCH("欠",X383)))</formula>
    </cfRule>
    <cfRule type="cellIs" dxfId="1" priority="135" operator="equal">
      <formula>"欠"</formula>
    </cfRule>
  </conditionalFormatting>
  <conditionalFormatting sqref="X383:Z383">
    <cfRule type="containsText" dxfId="0" priority="133" operator="between" text="欠">
      <formula>NOT(ISERROR(SEARCH("欠",X383)))</formula>
    </cfRule>
  </conditionalFormatting>
  <conditionalFormatting sqref="AA383">
    <cfRule type="containsText" dxfId="0" priority="136" operator="between" text="欠">
      <formula>NOT(ISERROR(SEARCH("欠",AA383)))</formula>
    </cfRule>
  </conditionalFormatting>
  <conditionalFormatting sqref="X399">
    <cfRule type="containsText" dxfId="0" priority="126" operator="between" text="欠">
      <formula>NOT(ISERROR(SEARCH("欠",X399)))</formula>
    </cfRule>
    <cfRule type="cellIs" dxfId="1" priority="127" operator="equal">
      <formula>"欠"</formula>
    </cfRule>
  </conditionalFormatting>
  <conditionalFormatting sqref="X399:Z399">
    <cfRule type="containsText" dxfId="0" priority="125" operator="between" text="欠">
      <formula>NOT(ISERROR(SEARCH("欠",X399)))</formula>
    </cfRule>
  </conditionalFormatting>
  <conditionalFormatting sqref="AA399">
    <cfRule type="containsText" dxfId="0" priority="128" operator="between" text="欠">
      <formula>NOT(ISERROR(SEARCH("欠",AA399)))</formula>
    </cfRule>
  </conditionalFormatting>
  <conditionalFormatting sqref="X400">
    <cfRule type="containsText" dxfId="0" priority="110" operator="between" text="欠">
      <formula>NOT(ISERROR(SEARCH("欠",X400)))</formula>
    </cfRule>
    <cfRule type="cellIs" dxfId="1" priority="111" operator="equal">
      <formula>"欠"</formula>
    </cfRule>
  </conditionalFormatting>
  <conditionalFormatting sqref="X400:Z400">
    <cfRule type="containsText" dxfId="0" priority="109" operator="between" text="欠">
      <formula>NOT(ISERROR(SEARCH("欠",X400)))</formula>
    </cfRule>
  </conditionalFormatting>
  <conditionalFormatting sqref="AA400">
    <cfRule type="containsText" dxfId="0" priority="112" operator="between" text="欠">
      <formula>NOT(ISERROR(SEARCH("欠",AA400)))</formula>
    </cfRule>
  </conditionalFormatting>
  <conditionalFormatting sqref="X405">
    <cfRule type="containsText" dxfId="0" priority="118" operator="between" text="欠">
      <formula>NOT(ISERROR(SEARCH("欠",X405)))</formula>
    </cfRule>
    <cfRule type="cellIs" dxfId="1" priority="119" operator="equal">
      <formula>"欠"</formula>
    </cfRule>
  </conditionalFormatting>
  <conditionalFormatting sqref="X405:Z405">
    <cfRule type="containsText" dxfId="0" priority="117" operator="between" text="欠">
      <formula>NOT(ISERROR(SEARCH("欠",X405)))</formula>
    </cfRule>
  </conditionalFormatting>
  <conditionalFormatting sqref="AA405">
    <cfRule type="containsText" dxfId="0" priority="120" operator="between" text="欠">
      <formula>NOT(ISERROR(SEARCH("欠",AA405)))</formula>
    </cfRule>
  </conditionalFormatting>
  <conditionalFormatting sqref="X408">
    <cfRule type="containsText" dxfId="0" priority="114" operator="between" text="欠">
      <formula>NOT(ISERROR(SEARCH("欠",X408)))</formula>
    </cfRule>
    <cfRule type="cellIs" dxfId="1" priority="115" operator="equal">
      <formula>"欠"</formula>
    </cfRule>
  </conditionalFormatting>
  <conditionalFormatting sqref="X408:Z408">
    <cfRule type="containsText" dxfId="0" priority="113" operator="between" text="欠">
      <formula>NOT(ISERROR(SEARCH("欠",X408)))</formula>
    </cfRule>
  </conditionalFormatting>
  <conditionalFormatting sqref="AA408">
    <cfRule type="containsText" dxfId="0" priority="116" operator="between" text="欠">
      <formula>NOT(ISERROR(SEARCH("欠",AA408)))</formula>
    </cfRule>
  </conditionalFormatting>
  <conditionalFormatting sqref="X413">
    <cfRule type="containsText" dxfId="0" priority="122" operator="between" text="欠">
      <formula>NOT(ISERROR(SEARCH("欠",X413)))</formula>
    </cfRule>
    <cfRule type="cellIs" dxfId="1" priority="123" operator="equal">
      <formula>"欠"</formula>
    </cfRule>
  </conditionalFormatting>
  <conditionalFormatting sqref="AA413">
    <cfRule type="containsText" dxfId="0" priority="124" operator="between" text="欠">
      <formula>NOT(ISERROR(SEARCH("欠",AA413)))</formula>
    </cfRule>
  </conditionalFormatting>
  <conditionalFormatting sqref="X421">
    <cfRule type="containsText" dxfId="0" priority="30" operator="between" text="欠">
      <formula>NOT(ISERROR(SEARCH("欠",X421)))</formula>
    </cfRule>
    <cfRule type="cellIs" dxfId="1" priority="31" operator="equal">
      <formula>"欠"</formula>
    </cfRule>
  </conditionalFormatting>
  <conditionalFormatting sqref="X421:Z421">
    <cfRule type="containsText" dxfId="0" priority="29" operator="between" text="欠">
      <formula>NOT(ISERROR(SEARCH("欠",X421)))</formula>
    </cfRule>
  </conditionalFormatting>
  <conditionalFormatting sqref="AA421">
    <cfRule type="containsText" dxfId="0" priority="32" operator="between" text="欠">
      <formula>NOT(ISERROR(SEARCH("欠",AA421)))</formula>
    </cfRule>
  </conditionalFormatting>
  <conditionalFormatting sqref="X442">
    <cfRule type="containsText" dxfId="0" priority="26" operator="between" text="欠">
      <formula>NOT(ISERROR(SEARCH("欠",X442)))</formula>
    </cfRule>
    <cfRule type="cellIs" dxfId="1" priority="27" operator="equal">
      <formula>"欠"</formula>
    </cfRule>
  </conditionalFormatting>
  <conditionalFormatting sqref="X442:Z442">
    <cfRule type="containsText" dxfId="0" priority="25" operator="between" text="欠">
      <formula>NOT(ISERROR(SEARCH("欠",X442)))</formula>
    </cfRule>
  </conditionalFormatting>
  <conditionalFormatting sqref="AA442">
    <cfRule type="containsText" dxfId="0" priority="28" operator="between" text="欠">
      <formula>NOT(ISERROR(SEARCH("欠",AA442)))</formula>
    </cfRule>
  </conditionalFormatting>
  <conditionalFormatting sqref="AA455">
    <cfRule type="containsText" dxfId="0" priority="24" operator="between" text="欠">
      <formula>NOT(ISERROR(SEARCH("欠",AA455)))</formula>
    </cfRule>
  </conditionalFormatting>
  <conditionalFormatting sqref="Z456">
    <cfRule type="containsText" dxfId="0" priority="14" operator="between" text="欠">
      <formula>NOT(ISERROR(SEARCH("欠",Z456)))</formula>
    </cfRule>
  </conditionalFormatting>
  <conditionalFormatting sqref="AA456">
    <cfRule type="containsText" dxfId="0" priority="23" operator="between" text="欠">
      <formula>NOT(ISERROR(SEARCH("欠",AA456)))</formula>
    </cfRule>
  </conditionalFormatting>
  <conditionalFormatting sqref="X458">
    <cfRule type="cellIs" dxfId="1" priority="3" operator="equal">
      <formula>"欠"</formula>
    </cfRule>
    <cfRule type="containsText" dxfId="0" priority="2" operator="between" text="欠">
      <formula>NOT(ISERROR(SEARCH("欠",X458)))</formula>
    </cfRule>
  </conditionalFormatting>
  <conditionalFormatting sqref="X458:Z458">
    <cfRule type="containsText" dxfId="0" priority="1" operator="between" text="欠">
      <formula>NOT(ISERROR(SEARCH("欠",X458)))</formula>
    </cfRule>
  </conditionalFormatting>
  <conditionalFormatting sqref="AA458">
    <cfRule type="containsText" dxfId="0" priority="4" operator="between" text="欠">
      <formula>NOT(ISERROR(SEARCH("欠",AA458)))</formula>
    </cfRule>
  </conditionalFormatting>
  <conditionalFormatting sqref="AA460">
    <cfRule type="containsText" dxfId="0" priority="8" operator="between" text="欠">
      <formula>NOT(ISERROR(SEARCH("欠",AA460)))</formula>
    </cfRule>
  </conditionalFormatting>
  <conditionalFormatting sqref="AA461">
    <cfRule type="containsText" dxfId="0" priority="12" operator="between" text="欠">
      <formula>NOT(ISERROR(SEARCH("欠",AA461)))</formula>
    </cfRule>
  </conditionalFormatting>
  <conditionalFormatting sqref="X464">
    <cfRule type="containsText" dxfId="0" priority="846" operator="between" text="欠">
      <formula>NOT(ISERROR(SEARCH("欠",X464)))</formula>
    </cfRule>
    <cfRule type="cellIs" dxfId="1" priority="847" operator="equal">
      <formula>"欠"</formula>
    </cfRule>
  </conditionalFormatting>
  <conditionalFormatting sqref="X465">
    <cfRule type="cellIs" dxfId="1" priority="865" operator="equal">
      <formula>"欠"</formula>
    </cfRule>
  </conditionalFormatting>
  <conditionalFormatting sqref="Z465">
    <cfRule type="cellIs" dxfId="1" priority="813" operator="equal">
      <formula>"欠"</formula>
    </cfRule>
  </conditionalFormatting>
  <conditionalFormatting sqref="X497">
    <cfRule type="cellIs" dxfId="1" priority="862" operator="equal">
      <formula>"欠"</formula>
    </cfRule>
  </conditionalFormatting>
  <conditionalFormatting sqref="Z497">
    <cfRule type="cellIs" dxfId="1" priority="810" operator="equal">
      <formula>"欠"</formula>
    </cfRule>
  </conditionalFormatting>
  <conditionalFormatting sqref="X523">
    <cfRule type="cellIs" dxfId="1" priority="853" operator="equal">
      <formula>"欠"</formula>
    </cfRule>
  </conditionalFormatting>
  <conditionalFormatting sqref="Z523">
    <cfRule type="cellIs" dxfId="1" priority="801" operator="equal">
      <formula>"欠"</formula>
    </cfRule>
  </conditionalFormatting>
  <conditionalFormatting sqref="X611">
    <cfRule type="containsText" dxfId="0" priority="829" operator="between" text="欠">
      <formula>NOT(ISERROR(SEARCH("欠",X611)))</formula>
    </cfRule>
    <cfRule type="cellIs" dxfId="1" priority="830" operator="equal">
      <formula>"欠"</formula>
    </cfRule>
  </conditionalFormatting>
  <conditionalFormatting sqref="Z611">
    <cfRule type="containsText" dxfId="0" priority="775" operator="between" text="欠">
      <formula>NOT(ISERROR(SEARCH("欠",Z611)))</formula>
    </cfRule>
    <cfRule type="cellIs" dxfId="1" priority="776" operator="equal">
      <formula>"欠"</formula>
    </cfRule>
  </conditionalFormatting>
  <conditionalFormatting sqref="X628">
    <cfRule type="containsText" dxfId="0" priority="842" operator="between" text="欠">
      <formula>NOT(ISERROR(SEARCH("欠",X628)))</formula>
    </cfRule>
    <cfRule type="cellIs" dxfId="1" priority="843" operator="equal">
      <formula>"欠"</formula>
    </cfRule>
  </conditionalFormatting>
  <conditionalFormatting sqref="Z628">
    <cfRule type="containsText" dxfId="0" priority="790" operator="between" text="欠">
      <formula>NOT(ISERROR(SEARCH("欠",Z628)))</formula>
    </cfRule>
    <cfRule type="cellIs" dxfId="1" priority="791" operator="equal">
      <formula>"欠"</formula>
    </cfRule>
  </conditionalFormatting>
  <conditionalFormatting sqref="X636">
    <cfRule type="cellIs" dxfId="1" priority="863" operator="equal">
      <formula>"欠"</formula>
    </cfRule>
  </conditionalFormatting>
  <conditionalFormatting sqref="Z636">
    <cfRule type="cellIs" dxfId="1" priority="811" operator="equal">
      <formula>"欠"</formula>
    </cfRule>
  </conditionalFormatting>
  <conditionalFormatting sqref="X639">
    <cfRule type="containsText" dxfId="0" priority="835" operator="between" text="欠">
      <formula>NOT(ISERROR(SEARCH("欠",X639)))</formula>
    </cfRule>
    <cfRule type="cellIs" dxfId="1" priority="836" operator="equal">
      <formula>"欠"</formula>
    </cfRule>
  </conditionalFormatting>
  <conditionalFormatting sqref="Z639">
    <cfRule type="containsText" dxfId="0" priority="783" operator="between" text="欠">
      <formula>NOT(ISERROR(SEARCH("欠",Z639)))</formula>
    </cfRule>
    <cfRule type="cellIs" dxfId="1" priority="784" operator="equal">
      <formula>"欠"</formula>
    </cfRule>
  </conditionalFormatting>
  <conditionalFormatting sqref="X641">
    <cfRule type="containsText" dxfId="0" priority="839" operator="between" text="欠">
      <formula>NOT(ISERROR(SEARCH("欠",X641)))</formula>
    </cfRule>
    <cfRule type="cellIs" dxfId="1" priority="840" operator="equal">
      <formula>"欠"</formula>
    </cfRule>
  </conditionalFormatting>
  <conditionalFormatting sqref="Z641">
    <cfRule type="containsText" dxfId="0" priority="787" operator="between" text="欠">
      <formula>NOT(ISERROR(SEARCH("欠",Z641)))</formula>
    </cfRule>
    <cfRule type="cellIs" dxfId="1" priority="788" operator="equal">
      <formula>"欠"</formula>
    </cfRule>
  </conditionalFormatting>
  <conditionalFormatting sqref="Z672">
    <cfRule type="containsText" dxfId="0" priority="771" operator="between" text="欠">
      <formula>NOT(ISERROR(SEARCH("欠",Z672)))</formula>
    </cfRule>
    <cfRule type="cellIs" dxfId="1" priority="772" operator="equal">
      <formula>"欠"</formula>
    </cfRule>
  </conditionalFormatting>
  <conditionalFormatting sqref="Z678">
    <cfRule type="containsText" dxfId="0" priority="773" operator="between" text="欠">
      <formula>NOT(ISERROR(SEARCH("欠",Z678)))</formula>
    </cfRule>
    <cfRule type="cellIs" dxfId="1" priority="774" operator="equal">
      <formula>"欠"</formula>
    </cfRule>
  </conditionalFormatting>
  <conditionalFormatting sqref="Z699">
    <cfRule type="cellIs" dxfId="1" priority="780" operator="equal">
      <formula>"欠"</formula>
    </cfRule>
    <cfRule type="containsText" dxfId="0" priority="782" operator="between" text="欠">
      <formula>NOT(ISERROR(SEARCH("欠",Z699)))</formula>
    </cfRule>
  </conditionalFormatting>
  <conditionalFormatting sqref="Z700">
    <cfRule type="cellIs" dxfId="1" priority="779" operator="equal">
      <formula>"欠"</formula>
    </cfRule>
    <cfRule type="containsText" dxfId="0" priority="781" operator="between" text="欠">
      <formula>NOT(ISERROR(SEARCH("欠",Z700)))</formula>
    </cfRule>
  </conditionalFormatting>
  <conditionalFormatting sqref="X701">
    <cfRule type="cellIs" dxfId="1" priority="831" operator="equal">
      <formula>"欠"</formula>
    </cfRule>
    <cfRule type="containsText" dxfId="0" priority="832" operator="between" text="欠">
      <formula>NOT(ISERROR(SEARCH("欠",X701)))</formula>
    </cfRule>
  </conditionalFormatting>
  <conditionalFormatting sqref="Z701">
    <cfRule type="cellIs" dxfId="1" priority="777" operator="equal">
      <formula>"欠"</formula>
    </cfRule>
    <cfRule type="containsText" dxfId="0" priority="778" operator="between" text="欠">
      <formula>NOT(ISERROR(SEARCH("欠",Z701)))</formula>
    </cfRule>
  </conditionalFormatting>
  <conditionalFormatting sqref="Z725">
    <cfRule type="cellIs" dxfId="1" priority="769" operator="equal">
      <formula>"欠"</formula>
    </cfRule>
  </conditionalFormatting>
  <conditionalFormatting sqref="X751">
    <cfRule type="cellIs" dxfId="1" priority="859" operator="equal">
      <formula>"欠"</formula>
    </cfRule>
  </conditionalFormatting>
  <conditionalFormatting sqref="Z751">
    <cfRule type="cellIs" dxfId="1" priority="807" operator="equal">
      <formula>"欠"</formula>
    </cfRule>
  </conditionalFormatting>
  <conditionalFormatting sqref="X752">
    <cfRule type="cellIs" dxfId="1" priority="819" operator="equal">
      <formula>"欠"</formula>
    </cfRule>
    <cfRule type="containsText" dxfId="0" priority="820" operator="between" text="欠">
      <formula>NOT(ISERROR(SEARCH("欠",X752)))</formula>
    </cfRule>
  </conditionalFormatting>
  <conditionalFormatting sqref="Z752">
    <cfRule type="cellIs" dxfId="1" priority="763" operator="equal">
      <formula>"欠"</formula>
    </cfRule>
    <cfRule type="containsText" dxfId="0" priority="764" operator="between" text="欠">
      <formula>NOT(ISERROR(SEARCH("欠",Z752)))</formula>
    </cfRule>
  </conditionalFormatting>
  <conditionalFormatting sqref="Z890">
    <cfRule type="cellIs" dxfId="1" priority="761" operator="equal">
      <formula>"欠"</formula>
    </cfRule>
    <cfRule type="containsText" dxfId="0" priority="762" operator="between" text="欠">
      <formula>NOT(ISERROR(SEARCH("欠",Z890)))</formula>
    </cfRule>
  </conditionalFormatting>
  <conditionalFormatting sqref="X892">
    <cfRule type="containsText" dxfId="0" priority="817" operator="between" text="欠">
      <formula>NOT(ISERROR(SEARCH("欠",X892)))</formula>
    </cfRule>
    <cfRule type="cellIs" dxfId="1" priority="818" operator="equal">
      <formula>"欠"</formula>
    </cfRule>
  </conditionalFormatting>
  <conditionalFormatting sqref="X26:X30">
    <cfRule type="containsText" dxfId="0" priority="700" operator="between" text="欠">
      <formula>NOT(ISERROR(SEARCH("欠",X26)))</formula>
    </cfRule>
    <cfRule type="cellIs" dxfId="1" priority="705" operator="equal">
      <formula>"欠"</formula>
    </cfRule>
  </conditionalFormatting>
  <conditionalFormatting sqref="X137:X138">
    <cfRule type="containsText" dxfId="0" priority="624" operator="between" text="欠">
      <formula>NOT(ISERROR(SEARCH("欠",X137)))</formula>
    </cfRule>
    <cfRule type="cellIs" dxfId="1" priority="625" operator="equal">
      <formula>"欠"</formula>
    </cfRule>
  </conditionalFormatting>
  <conditionalFormatting sqref="X175:X183">
    <cfRule type="containsText" dxfId="0" priority="518" operator="between" text="欠">
      <formula>NOT(ISERROR(SEARCH("欠",X175)))</formula>
    </cfRule>
    <cfRule type="cellIs" dxfId="1" priority="519" operator="equal">
      <formula>"欠"</formula>
    </cfRule>
  </conditionalFormatting>
  <conditionalFormatting sqref="X184:X185">
    <cfRule type="containsText" dxfId="0" priority="585" operator="between" text="欠">
      <formula>NOT(ISERROR(SEARCH("欠",X184)))</formula>
    </cfRule>
    <cfRule type="cellIs" dxfId="1" priority="586" operator="equal">
      <formula>"欠"</formula>
    </cfRule>
  </conditionalFormatting>
  <conditionalFormatting sqref="X229:X230">
    <cfRule type="containsText" dxfId="0" priority="198" operator="between" text="欠">
      <formula>NOT(ISERROR(SEARCH("欠",X229)))</formula>
    </cfRule>
    <cfRule type="cellIs" dxfId="1" priority="200" operator="equal">
      <formula>"欠"</formula>
    </cfRule>
  </conditionalFormatting>
  <conditionalFormatting sqref="X234:X235">
    <cfRule type="containsText" dxfId="0" priority="521" operator="between" text="欠">
      <formula>NOT(ISERROR(SEARCH("欠",X234)))</formula>
    </cfRule>
    <cfRule type="cellIs" dxfId="1" priority="522" operator="equal">
      <formula>"欠"</formula>
    </cfRule>
  </conditionalFormatting>
  <conditionalFormatting sqref="X272:X280">
    <cfRule type="containsText" dxfId="0" priority="187" operator="between" text="欠">
      <formula>NOT(ISERROR(SEARCH("欠",X272)))</formula>
    </cfRule>
    <cfRule type="cellIs" dxfId="1" priority="188" operator="equal">
      <formula>"欠"</formula>
    </cfRule>
  </conditionalFormatting>
  <conditionalFormatting sqref="X417:X418">
    <cfRule type="containsText" dxfId="0" priority="102" operator="between" text="欠">
      <formula>NOT(ISERROR(SEARCH("欠",X417)))</formula>
    </cfRule>
    <cfRule type="cellIs" dxfId="1" priority="103" operator="equal">
      <formula>"欠"</formula>
    </cfRule>
  </conditionalFormatting>
  <conditionalFormatting sqref="X460:X461">
    <cfRule type="containsText" dxfId="0" priority="6" operator="between" text="欠">
      <formula>NOT(ISERROR(SEARCH("欠",X460)))</formula>
    </cfRule>
    <cfRule type="cellIs" dxfId="1" priority="7" operator="equal">
      <formula>"欠"</formula>
    </cfRule>
  </conditionalFormatting>
  <conditionalFormatting sqref="X483:X484">
    <cfRule type="cellIs" dxfId="1" priority="866" operator="equal">
      <formula>"欠"</formula>
    </cfRule>
  </conditionalFormatting>
  <conditionalFormatting sqref="X699:X700">
    <cfRule type="cellIs" dxfId="1" priority="833" operator="equal">
      <formula>"欠"</formula>
    </cfRule>
    <cfRule type="containsText" dxfId="0" priority="834" operator="between" text="欠">
      <formula>NOT(ISERROR(SEARCH("欠",X699)))</formula>
    </cfRule>
  </conditionalFormatting>
  <conditionalFormatting sqref="X712:X713">
    <cfRule type="containsText" dxfId="0" priority="825" operator="between" text="欠">
      <formula>NOT(ISERROR(SEARCH("欠",X712)))</formula>
    </cfRule>
  </conditionalFormatting>
  <conditionalFormatting sqref="X822:X824">
    <cfRule type="cellIs" dxfId="1" priority="822" operator="equal">
      <formula>"欠"</formula>
    </cfRule>
  </conditionalFormatting>
  <conditionalFormatting sqref="Y272:Y280">
    <cfRule type="containsText" dxfId="0" priority="185" operator="between" text="欠">
      <formula>NOT(ISERROR(SEARCH("欠",Y272)))</formula>
    </cfRule>
  </conditionalFormatting>
  <conditionalFormatting sqref="Z164:Z165">
    <cfRule type="containsText" dxfId="0" priority="646" operator="between" text="欠">
      <formula>NOT(ISERROR(SEARCH("欠",Z164)))</formula>
    </cfRule>
  </conditionalFormatting>
  <conditionalFormatting sqref="Z184:Z185">
    <cfRule type="containsText" dxfId="0" priority="572" operator="between" text="欠">
      <formula>NOT(ISERROR(SEARCH("欠",Z184)))</formula>
    </cfRule>
  </conditionalFormatting>
  <conditionalFormatting sqref="Z483:Z484">
    <cfRule type="cellIs" dxfId="1" priority="814" operator="equal">
      <formula>"欠"</formula>
    </cfRule>
  </conditionalFormatting>
  <conditionalFormatting sqref="Z679:Z680">
    <cfRule type="cellIs" dxfId="1" priority="770" operator="equal">
      <formula>"欠"</formula>
    </cfRule>
  </conditionalFormatting>
  <conditionalFormatting sqref="AA10:AA18">
    <cfRule type="containsText" dxfId="0" priority="742" operator="between" text="欠">
      <formula>NOT(ISERROR(SEARCH("欠",AA10)))</formula>
    </cfRule>
  </conditionalFormatting>
  <conditionalFormatting sqref="AA26:AA30">
    <cfRule type="containsText" dxfId="0" priority="710" operator="between" text="欠">
      <formula>NOT(ISERROR(SEARCH("欠",AA26)))</formula>
    </cfRule>
  </conditionalFormatting>
  <conditionalFormatting sqref="AA137:AA139">
    <cfRule type="containsText" dxfId="0" priority="627" operator="between" text="欠">
      <formula>NOT(ISERROR(SEARCH("欠",AA137)))</formula>
    </cfRule>
  </conditionalFormatting>
  <conditionalFormatting sqref="AA184:AA185">
    <cfRule type="containsText" dxfId="0" priority="575" operator="between" text="欠">
      <formula>NOT(ISERROR(SEARCH("欠",AA184)))</formula>
    </cfRule>
  </conditionalFormatting>
  <conditionalFormatting sqref="AA234:AA235">
    <cfRule type="containsText" dxfId="0" priority="523" operator="between" text="欠">
      <formula>NOT(ISERROR(SEARCH("欠",AA234)))</formula>
    </cfRule>
  </conditionalFormatting>
  <conditionalFormatting sqref="AA414:AA415">
    <cfRule type="containsText" dxfId="0" priority="108" operator="between" text="欠">
      <formula>NOT(ISERROR(SEARCH("欠",AA414)))</formula>
    </cfRule>
  </conditionalFormatting>
  <conditionalFormatting sqref="AA462:AA470">
    <cfRule type="containsText" dxfId="0" priority="869" operator="between" text="欠">
      <formula>NOT(ISERROR(SEARCH("欠",AA462)))</formula>
    </cfRule>
  </conditionalFormatting>
  <conditionalFormatting sqref="X1:X2 X654:X660 X753:X833 X559:X570 X714:X751 X572:X610 X836 X893:X1048576 X847:X851 X642:X645 X854:X860 X862:X891 X472:X557 X612:X627 X640 X629:X638 X467:X470 X465 X647:X651 X702:X711 X664:X698 X462:X463">
    <cfRule type="containsText" dxfId="0" priority="848" operator="between" text="欠">
      <formula>NOT(ISERROR(SEARCH("欠",X1)))</formula>
    </cfRule>
  </conditionalFormatting>
  <conditionalFormatting sqref="X1:Z5 X7:Z19 X22:Z22 X49:Z50 X94:Z111 X127:Z127 Y131:Z131 X135:Z135 X85:Z92 X75:Z79 X35:Z36 X120:Z120 X114:Z116 Z462:Z470 X462:Y465 X467:Y470 X472:Z1048576">
    <cfRule type="containsText" dxfId="0" priority="751" operator="between" text="欠">
      <formula>NOT(ISERROR(SEARCH("欠",X1)))</formula>
    </cfRule>
  </conditionalFormatting>
  <conditionalFormatting sqref="Z1:Z2 Z629:Z638 Z642:Z651 Z803 Z806:Z833 Z640 Z702:Z751 Z847:Z851 Z759:Z801 Z836 Z891:Z1048576 Z862:Z889 Z854:Z860 Z663:Z671 Z572:Z610 Z472:Z557 Z673:Z677 Z679:Z698 Z559:Z570 Z467:Z470 Z465 Z654:Z660 Z612:Z627 Z753:Z757 Z462:Z463">
    <cfRule type="containsText" dxfId="0" priority="796" operator="between" text="欠">
      <formula>NOT(ISERROR(SEARCH("欠",Z1)))</formula>
    </cfRule>
  </conditionalFormatting>
  <conditionalFormatting sqref="AA1:AA3 AA471:AA474 AA476:AA1048576">
    <cfRule type="containsText" dxfId="0" priority="870" operator="between" text="欠">
      <formula>NOT(ISERROR(SEARCH("欠",AA1)))</formula>
    </cfRule>
  </conditionalFormatting>
  <conditionalFormatting sqref="X4:X5 X135 X120 X114:X116 X127 X75:X79 X85:X92 X49:X50 X94:X111 X35:X36 X22 X7:X19">
    <cfRule type="containsText" dxfId="0" priority="755" operator="between" text="欠">
      <formula>NOT(ISERROR(SEARCH("欠",X4)))</formula>
    </cfRule>
    <cfRule type="cellIs" dxfId="1" priority="756" operator="equal">
      <formula>"欠"</formula>
    </cfRule>
  </conditionalFormatting>
  <conditionalFormatting sqref="AA4:AA5 AA35:AA36 AA49:AA50 AA22 AA19 AA7 AA9">
    <cfRule type="containsText" dxfId="0" priority="757" operator="between" text="欠">
      <formula>NOT(ISERROR(SEARCH("欠",AA4)))</formula>
    </cfRule>
  </conditionalFormatting>
  <conditionalFormatting sqref="X24:X25 X118:X119 X53 X82 X58 X56 X40:X43 X47:X48 X20">
    <cfRule type="containsText" dxfId="0" priority="696" operator="between" text="欠">
      <formula>NOT(ISERROR(SEARCH("欠",X20)))</formula>
    </cfRule>
    <cfRule type="cellIs" dxfId="1" priority="701" operator="equal">
      <formula>"欠"</formula>
    </cfRule>
  </conditionalFormatting>
  <conditionalFormatting sqref="X24:Z25 X118:Z119 X53:Z53 X82:Z82 X58:Z58 X56:Z56 X40:Z43 X47:Z48 X20:Z20">
    <cfRule type="containsText" dxfId="0" priority="691" operator="between" text="欠">
      <formula>NOT(ISERROR(SEARCH("欠",X20)))</formula>
    </cfRule>
  </conditionalFormatting>
  <conditionalFormatting sqref="AA24:AA25 AA118:AA119 AA53 AA82 AA58 AA56 AA40:AA43 AA47:AA48 AA20">
    <cfRule type="containsText" dxfId="0" priority="706" operator="between" text="欠">
      <formula>NOT(ISERROR(SEARCH("欠",AA20)))</formula>
    </cfRule>
  </conditionalFormatting>
  <conditionalFormatting sqref="X23 X37:X39 X44:X46">
    <cfRule type="containsText" dxfId="0" priority="672" operator="between" text="欠">
      <formula>NOT(ISERROR(SEARCH("欠",X23)))</formula>
    </cfRule>
    <cfRule type="cellIs" dxfId="1" priority="673" operator="equal">
      <formula>"欠"</formula>
    </cfRule>
  </conditionalFormatting>
  <conditionalFormatting sqref="X23:Z23 X37:Z39 X44:Z46">
    <cfRule type="containsText" dxfId="0" priority="671" operator="between" text="欠">
      <formula>NOT(ISERROR(SEARCH("欠",X23)))</formula>
    </cfRule>
  </conditionalFormatting>
  <conditionalFormatting sqref="AA23 AA37:AA39 AA44:AA46">
    <cfRule type="containsText" dxfId="0" priority="674" operator="between" text="欠">
      <formula>NOT(ISERROR(SEARCH("欠",AA23)))</formula>
    </cfRule>
  </conditionalFormatting>
  <conditionalFormatting sqref="X26:Z30">
    <cfRule type="containsText" dxfId="0" priority="695" operator="between" text="欠">
      <formula>NOT(ISERROR(SEARCH("欠",X26)))</formula>
    </cfRule>
  </conditionalFormatting>
  <conditionalFormatting sqref="X51 X160 X153 X140:X146 X81 X83:X84 X57 X59:X74 X93 X121:X126 X54:X55">
    <cfRule type="containsText" dxfId="0" priority="737" operator="between" text="欠">
      <formula>NOT(ISERROR(SEARCH("欠",X51)))</formula>
    </cfRule>
    <cfRule type="cellIs" dxfId="1" priority="738" operator="equal">
      <formula>"欠"</formula>
    </cfRule>
  </conditionalFormatting>
  <conditionalFormatting sqref="X51:Z51 X160:Z160 X153:Z153 Y150:Z150 Y154:Z154 X140:Z146 X81:Z81 X83:Z84 X57:Z57 X59:Z74 X93:Z93 X121:Z126 X54:Z55">
    <cfRule type="containsText" dxfId="0" priority="736" operator="between" text="欠">
      <formula>NOT(ISERROR(SEARCH("欠",X51)))</formula>
    </cfRule>
  </conditionalFormatting>
  <conditionalFormatting sqref="AA51 AA160 AA153 AA140:AA146 AA120:AA121 AA135 AA57 AA59:AA81 AA54:AA55 AA83:AA111 AA114:AA116 AA123:AA127">
    <cfRule type="containsText" dxfId="0" priority="735" operator="between" text="欠">
      <formula>NOT(ISERROR(SEARCH("欠",AA51)))</formula>
    </cfRule>
  </conditionalFormatting>
  <conditionalFormatting sqref="X113 X322 X324:X325 X282 X297 X243 X236:X237 X254:X257 X171:X174 X154:X155 X186:X194 X148:X149 X130">
    <cfRule type="containsText" dxfId="0" priority="621" operator="between" text="欠">
      <formula>NOT(ISERROR(SEARCH("欠",X113)))</formula>
    </cfRule>
    <cfRule type="cellIs" dxfId="1" priority="622" operator="equal">
      <formula>"欠"</formula>
    </cfRule>
  </conditionalFormatting>
  <conditionalFormatting sqref="X113:Z113 X322:Z322 X324:Z325 Y298 X297:Z297 X282:Z282 X236:Z237 X254:Z257 X243:Z243 X171:Z174 X186:Z194 X154:X155 X148:Z149 X130:Z130">
    <cfRule type="containsText" dxfId="0" priority="620" operator="between" text="欠">
      <formula>NOT(ISERROR(SEARCH("欠",X113)))</formula>
    </cfRule>
  </conditionalFormatting>
  <conditionalFormatting sqref="AA113 AA320 AA322 AA324:AA325 AA282 AA297 AA186:AA194 AA171:AA174 AA154 AA236:AA237 AA231:AA232 AA239:AA243 AA257:AA264 AA148:AA149 AA130 AA254 AA217:AA227">
    <cfRule type="containsText" dxfId="0" priority="623" operator="between" text="欠">
      <formula>NOT(ISERROR(SEARCH("欠",AA113)))</formula>
    </cfRule>
  </conditionalFormatting>
  <conditionalFormatting sqref="X117:Z117 Y129:Z129">
    <cfRule type="containsText" dxfId="0" priority="664" operator="between" text="欠">
      <formula>NOT(ISERROR(SEARCH("欠",X117)))</formula>
    </cfRule>
  </conditionalFormatting>
  <conditionalFormatting sqref="AA117 AA129">
    <cfRule type="containsText" dxfId="0" priority="663" operator="between" text="欠">
      <formula>NOT(ISERROR(SEARCH("欠",AA117)))</formula>
    </cfRule>
  </conditionalFormatting>
  <conditionalFormatting sqref="X129 X164:X165">
    <cfRule type="containsText" dxfId="0" priority="647" operator="between" text="欠">
      <formula>NOT(ISERROR(SEARCH("欠",X129)))</formula>
    </cfRule>
    <cfRule type="cellIs" dxfId="1" priority="648" operator="equal">
      <formula>"欠"</formula>
    </cfRule>
  </conditionalFormatting>
  <conditionalFormatting sqref="X129 X164:Y165">
    <cfRule type="containsText" dxfId="0" priority="649" operator="between" text="欠">
      <formula>NOT(ISERROR(SEARCH("欠",X129)))</formula>
    </cfRule>
  </conditionalFormatting>
  <conditionalFormatting sqref="AA134 AA216 AA205 AA176:AA183 AA163 AA157:AA159 AA161 AA166:AA170 AA150:AA152 AA136 AA131">
    <cfRule type="containsText" dxfId="0" priority="687" operator="between" text="欠">
      <formula>NOT(ISERROR(SEARCH("欠",AA131)))</formula>
    </cfRule>
  </conditionalFormatting>
  <conditionalFormatting sqref="X134 X139 X136">
    <cfRule type="containsText" dxfId="0" priority="631" operator="between" text="欠">
      <formula>NOT(ISERROR(SEARCH("欠",X134)))</formula>
    </cfRule>
    <cfRule type="cellIs" dxfId="1" priority="632" operator="equal">
      <formula>"欠"</formula>
    </cfRule>
  </conditionalFormatting>
  <conditionalFormatting sqref="Y134:Z134 Y136:Z136">
    <cfRule type="containsText" dxfId="0" priority="633" operator="between" text="欠">
      <formula>NOT(ISERROR(SEARCH("欠",Y134)))</formula>
    </cfRule>
  </conditionalFormatting>
  <conditionalFormatting sqref="Y137:Z139">
    <cfRule type="containsText" dxfId="0" priority="626" operator="between" text="欠">
      <formula>NOT(ISERROR(SEARCH("欠",Y137)))</formula>
    </cfRule>
  </conditionalFormatting>
  <conditionalFormatting sqref="X163 X216 X205 X150:X152 X166:X170 X157:X159">
    <cfRule type="containsText" dxfId="0" priority="628" operator="between" text="欠">
      <formula>NOT(ISERROR(SEARCH("欠",X150)))</formula>
    </cfRule>
    <cfRule type="cellIs" dxfId="1" priority="629" operator="equal">
      <formula>"欠"</formula>
    </cfRule>
  </conditionalFormatting>
  <conditionalFormatting sqref="Y151:Z151 Y216:Z216 Y205:Z205 Y170:Z170 Y163:Z163 Y157:Z159 Y152 Y166:Y169 Y161:Z161">
    <cfRule type="containsText" dxfId="0" priority="630" operator="between" text="欠">
      <formula>NOT(ISERROR(SEARCH("欠",Y151)))</formula>
    </cfRule>
  </conditionalFormatting>
  <conditionalFormatting sqref="Z152 Z166:Z169">
    <cfRule type="containsText" dxfId="0" priority="548" operator="between" text="欠">
      <formula>NOT(ISERROR(SEARCH("欠",Z152)))</formula>
    </cfRule>
    <cfRule type="cellIs" dxfId="1" priority="549" operator="equal">
      <formula>"欠"</formula>
    </cfRule>
  </conditionalFormatting>
  <conditionalFormatting sqref="Y155:Z155 X184:Y185">
    <cfRule type="containsText" dxfId="0" priority="584" operator="between" text="欠">
      <formula>NOT(ISERROR(SEARCH("欠",X155)))</formula>
    </cfRule>
  </conditionalFormatting>
  <conditionalFormatting sqref="X175:Z183">
    <cfRule type="containsText" dxfId="0" priority="517" operator="between" text="欠">
      <formula>NOT(ISERROR(SEARCH("欠",X175)))</formula>
    </cfRule>
  </conditionalFormatting>
  <conditionalFormatting sqref="X195:X203 X215 X206">
    <cfRule type="containsText" dxfId="0" priority="546" operator="between" text="欠">
      <formula>NOT(ISERROR(SEARCH("欠",X195)))</formula>
    </cfRule>
    <cfRule type="cellIs" dxfId="1" priority="547" operator="equal">
      <formula>"欠"</formula>
    </cfRule>
  </conditionalFormatting>
  <conditionalFormatting sqref="X195:Y203 X215:Y215 X206:Y206">
    <cfRule type="containsText" dxfId="0" priority="545" operator="between" text="欠">
      <formula>NOT(ISERROR(SEARCH("欠",X195)))</formula>
    </cfRule>
  </conditionalFormatting>
  <conditionalFormatting sqref="Z195:Z203 Z215 Z206">
    <cfRule type="containsText" dxfId="0" priority="543" operator="between" text="欠">
      <formula>NOT(ISERROR(SEARCH("欠",Z195)))</formula>
    </cfRule>
  </conditionalFormatting>
  <conditionalFormatting sqref="AA195:AA203 AA215 AA206">
    <cfRule type="containsText" dxfId="0" priority="544" operator="between" text="欠">
      <formula>NOT(ISERROR(SEARCH("欠",AA195)))</formula>
    </cfRule>
  </conditionalFormatting>
  <conditionalFormatting sqref="X207:X213 X265:X271 X247:X253">
    <cfRule type="containsText" dxfId="0" priority="249" operator="between" text="欠">
      <formula>NOT(ISERROR(SEARCH("欠",X207)))</formula>
    </cfRule>
    <cfRule type="cellIs" dxfId="1" priority="259" operator="equal">
      <formula>"欠"</formula>
    </cfRule>
  </conditionalFormatting>
  <conditionalFormatting sqref="X207:Z213 X265:Z271 X247:Z253">
    <cfRule type="containsText" dxfId="0" priority="239" operator="between" text="欠">
      <formula>NOT(ISERROR(SEARCH("欠",X207)))</formula>
    </cfRule>
  </conditionalFormatting>
  <conditionalFormatting sqref="AA207:AA213 AA265:AA271 AA247:AA253 AA255:AA256">
    <cfRule type="containsText" dxfId="0" priority="269" operator="between" text="欠">
      <formula>NOT(ISERROR(SEARCH("欠",AA207)))</formula>
    </cfRule>
  </conditionalFormatting>
  <conditionalFormatting sqref="X217:X227 X231:X232 X239:X242 X258:X264">
    <cfRule type="containsText" dxfId="0" priority="537" operator="between" text="欠">
      <formula>NOT(ISERROR(SEARCH("欠",X217)))</formula>
    </cfRule>
    <cfRule type="cellIs" dxfId="1" priority="538" operator="equal">
      <formula>"欠"</formula>
    </cfRule>
  </conditionalFormatting>
  <conditionalFormatting sqref="X217:Z227 X231:X232 Z231:Z232 X239:Z242 X258:Z264">
    <cfRule type="containsText" dxfId="0" priority="536" operator="between" text="欠">
      <formula>NOT(ISERROR(SEARCH("欠",X217)))</formula>
    </cfRule>
  </conditionalFormatting>
  <conditionalFormatting sqref="X233:Z233 X228:Z228">
    <cfRule type="containsText" dxfId="0" priority="568" operator="between" text="欠">
      <formula>NOT(ISERROR(SEARCH("欠",X228)))</formula>
    </cfRule>
  </conditionalFormatting>
  <conditionalFormatting sqref="X233 X228">
    <cfRule type="containsText" dxfId="0" priority="569" operator="between" text="欠">
      <formula>NOT(ISERROR(SEARCH("欠",X228)))</formula>
    </cfRule>
    <cfRule type="cellIs" dxfId="1" priority="570" operator="equal">
      <formula>"欠"</formula>
    </cfRule>
  </conditionalFormatting>
  <conditionalFormatting sqref="X229:Z230 Y444:Y449">
    <cfRule type="containsText" dxfId="0" priority="196" operator="between" text="欠">
      <formula>NOT(ISERROR(SEARCH("欠",X229)))</formula>
    </cfRule>
  </conditionalFormatting>
  <conditionalFormatting sqref="Y299:Y306 Y342 Y308:Y309 Y283:Y296 X244:Z244 Y311:Y319 Y231:Y232">
    <cfRule type="containsText" dxfId="0" priority="301" operator="between" text="欠">
      <formula>NOT(ISERROR(SEARCH("欠",X231)))</formula>
    </cfRule>
  </conditionalFormatting>
  <conditionalFormatting sqref="X234:Z235">
    <cfRule type="containsText" dxfId="0" priority="520" operator="between" text="欠">
      <formula>NOT(ISERROR(SEARCH("欠",X234)))</formula>
    </cfRule>
  </conditionalFormatting>
  <conditionalFormatting sqref="X272:X280 Z272:Z280">
    <cfRule type="containsText" dxfId="0" priority="186" operator="between" text="欠">
      <formula>NOT(ISERROR(SEARCH("欠",X272)))</formula>
    </cfRule>
  </conditionalFormatting>
  <conditionalFormatting sqref="AA273:AA280 AA342 AA311:AA319 AA298:AA306 AA283:AA296">
    <cfRule type="containsText" dxfId="0" priority="396" operator="between" text="欠">
      <formula>NOT(ISERROR(SEARCH("欠",AA273)))</formula>
    </cfRule>
  </conditionalFormatting>
  <conditionalFormatting sqref="Z281 X281">
    <cfRule type="containsText" dxfId="0" priority="167" operator="between" text="欠">
      <formula>NOT(ISERROR(SEARCH("欠",X281)))</formula>
    </cfRule>
  </conditionalFormatting>
  <conditionalFormatting sqref="X283:X296 X342 X311:X319 X298:X306">
    <cfRule type="containsText" dxfId="0" priority="382" operator="between" text="欠">
      <formula>NOT(ISERROR(SEARCH("欠",X283)))</formula>
    </cfRule>
    <cfRule type="cellIs" dxfId="1" priority="389" operator="equal">
      <formula>"欠"</formula>
    </cfRule>
  </conditionalFormatting>
  <conditionalFormatting sqref="X311:X319 Z395 Z352 Z311:Z319 X298:X306 Z283:Z296 Z326:Z327 Z332:Z340 X342 Z329:Z330 X283:X296 Z323 Z321 Z298:Z306 Z342:Z350">
    <cfRule type="containsText" dxfId="0" priority="375" operator="between" text="欠">
      <formula>NOT(ISERROR(SEARCH("欠",X283)))</formula>
    </cfRule>
  </conditionalFormatting>
  <conditionalFormatting sqref="X307:Z307 Y395 Y321">
    <cfRule type="containsText" dxfId="0" priority="181" operator="between" text="欠">
      <formula>NOT(ISERROR(SEARCH("欠",X307)))</formula>
    </cfRule>
  </conditionalFormatting>
  <conditionalFormatting sqref="X309 Z309">
    <cfRule type="containsText" dxfId="0" priority="177" operator="between" text="欠">
      <formula>NOT(ISERROR(SEARCH("欠",X309)))</formula>
    </cfRule>
  </conditionalFormatting>
  <conditionalFormatting sqref="X310 Z310">
    <cfRule type="containsText" dxfId="0" priority="191" operator="between" text="欠">
      <formula>NOT(ISERROR(SEARCH("欠",X310)))</formula>
    </cfRule>
  </conditionalFormatting>
  <conditionalFormatting sqref="Y331 Y357 Y352 Y310 Y328">
    <cfRule type="containsText" dxfId="0" priority="190" operator="between" text="欠">
      <formula>NOT(ISERROR(SEARCH("欠",Y310)))</formula>
    </cfRule>
  </conditionalFormatting>
  <conditionalFormatting sqref="X320 Z320">
    <cfRule type="containsText" dxfId="0" priority="174" operator="between" text="欠">
      <formula>NOT(ISERROR(SEARCH("欠",X320)))</formula>
    </cfRule>
  </conditionalFormatting>
  <conditionalFormatting sqref="X323 X395 X357 X352 X326:X341 X343:X350 X321">
    <cfRule type="containsText" dxfId="0" priority="296" operator="between" text="欠">
      <formula>NOT(ISERROR(SEARCH("欠",X321)))</formula>
    </cfRule>
    <cfRule type="cellIs" dxfId="1" priority="298" operator="equal">
      <formula>"欠"</formula>
    </cfRule>
  </conditionalFormatting>
  <conditionalFormatting sqref="AA343:AA350 AA357 AA323 AA321 AA326:AA340">
    <cfRule type="containsText" dxfId="0" priority="299" operator="between" text="欠">
      <formula>NOT(ISERROR(SEARCH("欠",AA321)))</formula>
    </cfRule>
  </conditionalFormatting>
  <conditionalFormatting sqref="Y343:Y350 Y332:Y340 Y329:Y330 Y326:Y327 Y323">
    <cfRule type="containsText" dxfId="0" priority="295" operator="between" text="欠">
      <formula>NOT(ISERROR(SEARCH("欠",Y323)))</formula>
    </cfRule>
  </conditionalFormatting>
  <conditionalFormatting sqref="Z328 Z357 Z331">
    <cfRule type="containsText" dxfId="0" priority="171" operator="between" text="欠">
      <formula>NOT(ISERROR(SEARCH("欠",Z328)))</formula>
    </cfRule>
    <cfRule type="cellIs" dxfId="1" priority="172" operator="equal">
      <formula>"欠"</formula>
    </cfRule>
  </conditionalFormatting>
  <conditionalFormatting sqref="Y341:Z341 X451:Z454 X365:Z370 X411:Z411 X353:Z356 X358:Z362 X388:Z394 Y455:Y457">
    <cfRule type="containsText" dxfId="0" priority="524" operator="between" text="欠">
      <formula>NOT(ISERROR(SEARCH("欠",X341)))</formula>
    </cfRule>
  </conditionalFormatting>
  <conditionalFormatting sqref="AA341 AA451:AA454 AA352:AA356 AA411 AA365:AA370 AA358:AA362 AA388:AA395">
    <cfRule type="containsText" dxfId="0" priority="527" operator="between" text="欠">
      <formula>NOT(ISERROR(SEARCH("欠",AA341)))</formula>
    </cfRule>
  </conditionalFormatting>
  <conditionalFormatting sqref="X353:X356 X451:X454 X365:X370 X411 X358:X362 X388:X394">
    <cfRule type="containsText" dxfId="0" priority="525" operator="between" text="欠">
      <formula>NOT(ISERROR(SEARCH("欠",X353)))</formula>
    </cfRule>
    <cfRule type="cellIs" dxfId="1" priority="526" operator="equal">
      <formula>"欠"</formula>
    </cfRule>
  </conditionalFormatting>
  <conditionalFormatting sqref="X363 X396 X373:X381 X384">
    <cfRule type="containsText" dxfId="0" priority="138" operator="between" text="欠">
      <formula>NOT(ISERROR(SEARCH("欠",X363)))</formula>
    </cfRule>
    <cfRule type="cellIs" dxfId="1" priority="139" operator="equal">
      <formula>"欠"</formula>
    </cfRule>
  </conditionalFormatting>
  <conditionalFormatting sqref="X363:Z363 X396:Y396 X373:Z381 X384:Y384">
    <cfRule type="containsText" dxfId="0" priority="137" operator="between" text="欠">
      <formula>NOT(ISERROR(SEARCH("欠",X363)))</formula>
    </cfRule>
  </conditionalFormatting>
  <conditionalFormatting sqref="AA363 AA373:AA381">
    <cfRule type="containsText" dxfId="0" priority="140" operator="between" text="欠">
      <formula>NOT(ISERROR(SEARCH("欠",AA363)))</formula>
    </cfRule>
  </conditionalFormatting>
  <conditionalFormatting sqref="X364 X385:X386">
    <cfRule type="containsText" dxfId="0" priority="158" operator="between" text="欠">
      <formula>NOT(ISERROR(SEARCH("欠",X364)))</formula>
    </cfRule>
    <cfRule type="cellIs" dxfId="1" priority="159" operator="equal">
      <formula>"欠"</formula>
    </cfRule>
  </conditionalFormatting>
  <conditionalFormatting sqref="X364:Z364 X385:Z386">
    <cfRule type="containsText" dxfId="0" priority="157" operator="between" text="欠">
      <formula>NOT(ISERROR(SEARCH("欠",X364)))</formula>
    </cfRule>
  </conditionalFormatting>
  <conditionalFormatting sqref="AA364 AA385:AA386">
    <cfRule type="containsText" dxfId="0" priority="160" operator="between" text="欠">
      <formula>NOT(ISERROR(SEARCH("欠",AA364)))</formula>
    </cfRule>
  </conditionalFormatting>
  <conditionalFormatting sqref="Z384 Z396 X372:Z372">
    <cfRule type="containsText" dxfId="0" priority="141" operator="between" text="欠">
      <formula>NOT(ISERROR(SEARCH("欠",X372)))</formula>
    </cfRule>
  </conditionalFormatting>
  <conditionalFormatting sqref="AA384 AA396 AA372">
    <cfRule type="containsText" dxfId="0" priority="144" operator="between" text="欠">
      <formula>NOT(ISERROR(SEARCH("欠",AA372)))</formula>
    </cfRule>
  </conditionalFormatting>
  <conditionalFormatting sqref="X382 X412 X406:X407 X401:X404 X387 X397:X398">
    <cfRule type="containsText" dxfId="0" priority="130" operator="between" text="欠">
      <formula>NOT(ISERROR(SEARCH("欠",X382)))</formula>
    </cfRule>
    <cfRule type="cellIs" dxfId="1" priority="131" operator="equal">
      <formula>"欠"</formula>
    </cfRule>
  </conditionalFormatting>
  <conditionalFormatting sqref="X382:Z382 Y413 Y410:Z410 X412:Z412 X401:Z404 X406:Z407 X387:Z387 X397:Z398">
    <cfRule type="containsText" dxfId="0" priority="129" operator="between" text="欠">
      <formula>NOT(ISERROR(SEARCH("欠",X382)))</formula>
    </cfRule>
  </conditionalFormatting>
  <conditionalFormatting sqref="AA382 AA412 AA406:AA407 AA401:AA404 AA387 AA397:AA398">
    <cfRule type="containsText" dxfId="0" priority="132" operator="between" text="欠">
      <formula>NOT(ISERROR(SEARCH("欠",AA382)))</formula>
    </cfRule>
  </conditionalFormatting>
  <conditionalFormatting sqref="X414:Z415 X409:X410">
    <cfRule type="containsText" dxfId="0" priority="105" operator="between" text="欠">
      <formula>NOT(ISERROR(SEARCH("欠",X409)))</formula>
    </cfRule>
  </conditionalFormatting>
  <conditionalFormatting sqref="X414:X415 X409:X410">
    <cfRule type="containsText" dxfId="0" priority="106" operator="between" text="欠">
      <formula>NOT(ISERROR(SEARCH("欠",X409)))</formula>
    </cfRule>
    <cfRule type="cellIs" dxfId="1" priority="107" operator="equal">
      <formula>"欠"</formula>
    </cfRule>
  </conditionalFormatting>
  <conditionalFormatting sqref="Y409:Z409 X417:Z418">
    <cfRule type="containsText" dxfId="0" priority="101" operator="between" text="欠">
      <formula>NOT(ISERROR(SEARCH("欠",X409)))</formula>
    </cfRule>
  </conditionalFormatting>
  <conditionalFormatting sqref="AA409:AA410 AA450 AA441 AA443 AA420 AA439 AA417:AA418">
    <cfRule type="containsText" dxfId="0" priority="104" operator="between" text="欠">
      <formula>NOT(ISERROR(SEARCH("欠",AA409)))</formula>
    </cfRule>
  </conditionalFormatting>
  <conditionalFormatting sqref="X413 Z413">
    <cfRule type="containsText" dxfId="0" priority="121" operator="between" text="欠">
      <formula>NOT(ISERROR(SEARCH("欠",X413)))</formula>
    </cfRule>
  </conditionalFormatting>
  <conditionalFormatting sqref="X416 X443:X450 X419:X420 X422:X441">
    <cfRule type="containsText" dxfId="0" priority="66" operator="between" text="欠">
      <formula>NOT(ISERROR(SEARCH("欠",X416)))</formula>
    </cfRule>
    <cfRule type="cellIs" dxfId="1" priority="83" operator="equal">
      <formula>"欠"</formula>
    </cfRule>
  </conditionalFormatting>
  <conditionalFormatting sqref="X416:Z416 X450:Z450 Z444:Z449 X444:X449 X443:Z443 X419:Z420 X422:Z441 Y459">
    <cfRule type="containsText" dxfId="0" priority="49" operator="between" text="欠">
      <formula>NOT(ISERROR(SEARCH("欠",X416)))</formula>
    </cfRule>
  </conditionalFormatting>
  <conditionalFormatting sqref="AA422:AA438 AA444:AA449 AA440 AA419 AA416">
    <cfRule type="containsText" dxfId="0" priority="100" operator="between" text="欠">
      <formula>NOT(ISERROR(SEARCH("欠",AA416)))</formula>
    </cfRule>
  </conditionalFormatting>
  <conditionalFormatting sqref="X455:X457 X459">
    <cfRule type="containsText" dxfId="0" priority="18" operator="between" text="欠">
      <formula>NOT(ISERROR(SEARCH("欠",X455)))</formula>
    </cfRule>
    <cfRule type="cellIs" dxfId="1" priority="21" operator="equal">
      <formula>"欠"</formula>
    </cfRule>
  </conditionalFormatting>
  <conditionalFormatting sqref="X455:X457 X459 Z455">
    <cfRule type="containsText" dxfId="0" priority="15" operator="between" text="欠">
      <formula>NOT(ISERROR(SEARCH("欠",X455)))</formula>
    </cfRule>
  </conditionalFormatting>
  <conditionalFormatting sqref="Z457 Z459">
    <cfRule type="containsText" dxfId="0" priority="13" operator="between" text="欠">
      <formula>NOT(ISERROR(SEARCH("欠",Z457)))</formula>
    </cfRule>
  </conditionalFormatting>
  <conditionalFormatting sqref="AA457 AA459">
    <cfRule type="containsText" dxfId="0" priority="22" operator="between" text="欠">
      <formula>NOT(ISERROR(SEARCH("欠",AA457)))</formula>
    </cfRule>
  </conditionalFormatting>
  <conditionalFormatting sqref="X460:Z461">
    <cfRule type="containsText" dxfId="0" priority="5" operator="between" text="欠">
      <formula>NOT(ISERROR(SEARCH("欠",X460)))</formula>
    </cfRule>
  </conditionalFormatting>
  <conditionalFormatting sqref="X462:X463 X480:X482 X470">
    <cfRule type="cellIs" dxfId="1" priority="867" operator="equal">
      <formula>"欠"</formula>
    </cfRule>
  </conditionalFormatting>
  <conditionalFormatting sqref="Z462:Z463 Z480:Z482 Z470">
    <cfRule type="cellIs" dxfId="1" priority="815" operator="equal">
      <formula>"欠"</formula>
    </cfRule>
  </conditionalFormatting>
  <conditionalFormatting sqref="Z466 Z464">
    <cfRule type="containsText" dxfId="0" priority="794" operator="between" text="欠">
      <formula>NOT(ISERROR(SEARCH("欠",Z464)))</formula>
    </cfRule>
    <cfRule type="cellIs" dxfId="1" priority="795" operator="equal">
      <formula>"欠"</formula>
    </cfRule>
  </conditionalFormatting>
  <conditionalFormatting sqref="X467:X469 X476:X479 X472:X473 X485 X493:X496 X489 X505 X520:X522 X555 X762:X766 X730:X732 X574 X707:X709 X656 X676 X735:X748 X726 X683 X650 X720:X722 X806:X808 X768:X770 X759 X772 X777 X781:X784 X796:X797 X828:X829 X847">
    <cfRule type="cellIs" dxfId="1" priority="864" operator="equal">
      <formula>"欠"</formula>
    </cfRule>
  </conditionalFormatting>
  <conditionalFormatting sqref="Z467:Z469 Z476:Z479 Z472:Z473 Z485 Z493:Z496 Z489 Z505 Z520:Z522 Z555 Z762:Z766 Z707:Z709 Z754 Z756 Z656 Z650 Z676 Z711:Z713 Z735:Z750 Z574 Z720:Z722 Z703 Z726 Z683 Z730:Z733 Z801 Z776:Z777 Z788 Z772 Z768:Z770 Z781:Z785 Z759 Z793:Z797 Z806:Z814 Z799 Z828:Z829 Z833 Z847">
    <cfRule type="cellIs" dxfId="1" priority="812" operator="equal">
      <formula>"欠"</formula>
    </cfRule>
  </conditionalFormatting>
  <conditionalFormatting sqref="X474:X475 X526 X524 X506:X512 X498:X504 X538:X545 X519 X552:X554 X705:X706 X677 X599:X600 X647 X659:X660 X643:X645 X627 X556:X557 X560:X561 X590 X629:X631">
    <cfRule type="cellIs" dxfId="1" priority="868" operator="equal">
      <formula>"欠"</formula>
    </cfRule>
  </conditionalFormatting>
  <conditionalFormatting sqref="Z474:Z475 Z526 Z524 Z506:Z512 Z498:Z504 Z538:Z545 Z519 Z552:Z554 Z705:Z706 Z677 Z599:Z600 Z647 Z659:Z660 Z643:Z645 Z627 Z556:Z557 Z560:Z561 Z590 Z629:Z631">
    <cfRule type="cellIs" dxfId="1" priority="816" operator="equal">
      <formula>"欠"</formula>
    </cfRule>
  </conditionalFormatting>
  <conditionalFormatting sqref="X486:X488 X490:X492 X525 X527:X537 X513:X518 X548 X651 X591 X767">
    <cfRule type="cellIs" dxfId="1" priority="854" operator="equal">
      <formula>"欠"</formula>
    </cfRule>
  </conditionalFormatting>
  <conditionalFormatting sqref="Z486:Z488 Z490:Z492 Z525 Z527:Z537 Z513:Z518 Z548 Z651 Z591 Z767">
    <cfRule type="cellIs" dxfId="1" priority="802" operator="equal">
      <formula>"欠"</formula>
    </cfRule>
  </conditionalFormatting>
  <conditionalFormatting sqref="X546 X714:X718 X710 X679:X680 X673 X657 X601:X603 X685:X686 X596 X618:X619 X654:X655 X665 X592:X594 X588:X589">
    <cfRule type="cellIs" dxfId="1" priority="861" operator="equal">
      <formula>"欠"</formula>
    </cfRule>
  </conditionalFormatting>
  <conditionalFormatting sqref="Z546 Z714:Z718 Z710 Z673 Z654:Z655 Z663 Z601:Z603 Z657 Z596 Z618:Z619 Z665 Z685:Z686 Z646 Z592:Z594 Z588:Z589">
    <cfRule type="cellIs" dxfId="1" priority="809" operator="equal">
      <formula>"欠"</formula>
    </cfRule>
  </conditionalFormatting>
  <conditionalFormatting sqref="X547 X727 X702 X687:X695 X674:X675 X666:X671 X684 X725 X608:X610 X597 X612:X615 X682 X704 X749:X750 X632:X635 X620 X595 X617 X606 X648:X649 X719 X664 X549:X551 X625:X626 X559 X579:X587">
    <cfRule type="cellIs" dxfId="1" priority="852" operator="equal">
      <formula>"欠"</formula>
    </cfRule>
  </conditionalFormatting>
  <conditionalFormatting sqref="Z579:Z587 Z727 Z666:Z671 Z688:Z695 Z674 Z612:Z615 Z617 Z608:Z610 Z606 Z620 Z632:Z635 Z684 Z625:Z626 Z648:Z649 Z595 Z597 Z559 Z549:Z551 Z547 Z664">
    <cfRule type="cellIs" dxfId="1" priority="800" operator="equal">
      <formula>"欠"</formula>
    </cfRule>
  </conditionalFormatting>
  <conditionalFormatting sqref="X558 X571">
    <cfRule type="containsText" dxfId="0" priority="844" operator="between" text="欠">
      <formula>NOT(ISERROR(SEARCH("欠",X558)))</formula>
    </cfRule>
    <cfRule type="cellIs" dxfId="1" priority="845" operator="equal">
      <formula>"欠"</formula>
    </cfRule>
  </conditionalFormatting>
  <conditionalFormatting sqref="Z558 Z571">
    <cfRule type="containsText" dxfId="0" priority="792" operator="between" text="欠">
      <formula>NOT(ISERROR(SEARCH("欠",Z558)))</formula>
    </cfRule>
    <cfRule type="cellIs" dxfId="1" priority="793" operator="equal">
      <formula>"欠"</formula>
    </cfRule>
  </conditionalFormatting>
  <conditionalFormatting sqref="X575:X578 X698 X572:X573 X562:X570">
    <cfRule type="cellIs" dxfId="1" priority="855" operator="equal">
      <formula>"欠"</formula>
    </cfRule>
  </conditionalFormatting>
  <conditionalFormatting sqref="Z575:Z578 Z698 Z572:Z573 Z562:Z570">
    <cfRule type="cellIs" dxfId="1" priority="803" operator="equal">
      <formula>"欠"</formula>
    </cfRule>
  </conditionalFormatting>
  <conditionalFormatting sqref="X598 X642 X640 X638 X623:X624">
    <cfRule type="cellIs" dxfId="1" priority="849" operator="equal">
      <formula>"欠"</formula>
    </cfRule>
  </conditionalFormatting>
  <conditionalFormatting sqref="Z598 Z642 Z640 Z638 Z623:Z624">
    <cfRule type="cellIs" dxfId="1" priority="797" operator="equal">
      <formula>"欠"</formula>
    </cfRule>
  </conditionalFormatting>
  <conditionalFormatting sqref="X607 X622 X604:X605">
    <cfRule type="cellIs" dxfId="1" priority="850" operator="equal">
      <formula>"欠"</formula>
    </cfRule>
  </conditionalFormatting>
  <conditionalFormatting sqref="Z607 Z622 Z604:Z605">
    <cfRule type="cellIs" dxfId="1" priority="798" operator="equal">
      <formula>"欠"</formula>
    </cfRule>
  </conditionalFormatting>
  <conditionalFormatting sqref="X616 X637 X621">
    <cfRule type="cellIs" dxfId="1" priority="851" operator="equal">
      <formula>"欠"</formula>
    </cfRule>
  </conditionalFormatting>
  <conditionalFormatting sqref="Z616 Z637 Z621">
    <cfRule type="cellIs" dxfId="1" priority="799" operator="equal">
      <formula>"欠"</formula>
    </cfRule>
  </conditionalFormatting>
  <conditionalFormatting sqref="X646 X661:X663 X652:X653">
    <cfRule type="containsText" dxfId="0" priority="837" operator="between" text="欠">
      <formula>NOT(ISERROR(SEARCH("欠",X646)))</formula>
    </cfRule>
    <cfRule type="cellIs" dxfId="1" priority="838" operator="equal">
      <formula>"欠"</formula>
    </cfRule>
  </conditionalFormatting>
  <conditionalFormatting sqref="Z652:Z653 Z661:Z662">
    <cfRule type="containsText" dxfId="0" priority="785" operator="between" text="欠">
      <formula>NOT(ISERROR(SEARCH("欠",Z652)))</formula>
    </cfRule>
    <cfRule type="cellIs" dxfId="1" priority="786" operator="equal">
      <formula>"欠"</formula>
    </cfRule>
  </conditionalFormatting>
  <conditionalFormatting sqref="X658 X760:X761 X771 X799 X793:X795 X785:X790 X773:X776 X753:X755 X778:X780 X697 X815:X821 X830:X833 X825:X827 X836 X905:X906 X862:X863 X848:X851 X872:X876 X889:X890 X854 X893:X896">
    <cfRule type="cellIs" dxfId="1" priority="841" operator="equal">
      <formula>"欠"</formula>
    </cfRule>
  </conditionalFormatting>
  <conditionalFormatting sqref="Z704 Z760:Z761 Z757 Z755 Z658 Z728:Z729 Z753 Z682 Z687 Z702 Z697 Z719 Z723:Z724 Z734 Z675 Z800 Z786:Z787 Z789:Z790 Z773:Z775 Z778:Z780 Z771 Z815:Z827 Z873:Z876 Z889 Z848:Z851 Z830:Z832 Z836 Z854 Z862:Z863">
    <cfRule type="cellIs" dxfId="1" priority="789" operator="equal">
      <formula>"欠"</formula>
    </cfRule>
  </conditionalFormatting>
  <conditionalFormatting sqref="X672 X696 X681 X678">
    <cfRule type="cellIs" dxfId="1" priority="860" operator="equal">
      <formula>"欠"</formula>
    </cfRule>
  </conditionalFormatting>
  <conditionalFormatting sqref="Z681 Z696">
    <cfRule type="cellIs" dxfId="1" priority="808" operator="equal">
      <formula>"欠"</formula>
    </cfRule>
  </conditionalFormatting>
  <conditionalFormatting sqref="X711 X733 X703">
    <cfRule type="cellIs" dxfId="1" priority="828" operator="equal">
      <formula>"欠"</formula>
    </cfRule>
  </conditionalFormatting>
  <conditionalFormatting sqref="X728:X729 X734 X723:X724">
    <cfRule type="cellIs" dxfId="1" priority="827" operator="equal">
      <formula>"欠"</formula>
    </cfRule>
  </conditionalFormatting>
  <conditionalFormatting sqref="X756:X758 X800">
    <cfRule type="cellIs" dxfId="1" priority="826" operator="equal">
      <formula>"欠"</formula>
    </cfRule>
  </conditionalFormatting>
  <conditionalFormatting sqref="X791:X792 X798 X801:X805 X809:X814 X860">
    <cfRule type="cellIs" dxfId="1" priority="858" operator="equal">
      <formula>"欠"</formula>
    </cfRule>
  </conditionalFormatting>
  <conditionalFormatting sqref="Z803 Z791:Z792 Z798 Z860">
    <cfRule type="cellIs" dxfId="1" priority="806" operator="equal">
      <formula>"欠"</formula>
    </cfRule>
  </conditionalFormatting>
  <conditionalFormatting sqref="Z802 Z804:Z805">
    <cfRule type="containsText" dxfId="0" priority="767" operator="between" text="欠">
      <formula>NOT(ISERROR(SEARCH("欠",Z802)))</formula>
    </cfRule>
    <cfRule type="cellIs" dxfId="1" priority="768" operator="equal">
      <formula>"欠"</formula>
    </cfRule>
  </conditionalFormatting>
  <conditionalFormatting sqref="X834:X835 X837:X846 X852:X853 X861">
    <cfRule type="cellIs" dxfId="1" priority="823" operator="equal">
      <formula>"欠"</formula>
    </cfRule>
    <cfRule type="containsText" dxfId="0" priority="824" operator="between" text="欠">
      <formula>NOT(ISERROR(SEARCH("欠",X834)))</formula>
    </cfRule>
  </conditionalFormatting>
  <conditionalFormatting sqref="Z834:Z835 Z837:Z846 Z852:Z853 Z861">
    <cfRule type="cellIs" dxfId="1" priority="765" operator="equal">
      <formula>"欠"</formula>
    </cfRule>
    <cfRule type="containsText" dxfId="0" priority="766" operator="between" text="欠">
      <formula>NOT(ISERROR(SEARCH("欠",Z834)))</formula>
    </cfRule>
  </conditionalFormatting>
  <conditionalFormatting sqref="X855:X859 X864:X871">
    <cfRule type="cellIs" dxfId="1" priority="857" operator="equal">
      <formula>"欠"</formula>
    </cfRule>
  </conditionalFormatting>
  <conditionalFormatting sqref="Z855:Z859 Z864:Z872 Z905:Z906 Z893:Z896">
    <cfRule type="cellIs" dxfId="1" priority="805" operator="equal">
      <formula>"欠"</formula>
    </cfRule>
  </conditionalFormatting>
  <conditionalFormatting sqref="X877:X888 X907:X912 X902:X904">
    <cfRule type="cellIs" dxfId="1" priority="821" operator="equal">
      <formula>"欠"</formula>
    </cfRule>
  </conditionalFormatting>
  <conditionalFormatting sqref="X891 X897:X901">
    <cfRule type="cellIs" dxfId="1" priority="856" operator="equal">
      <formula>"欠"</formula>
    </cfRule>
  </conditionalFormatting>
  <conditionalFormatting sqref="Z891:Z892 Z897:Z901">
    <cfRule type="cellIs" dxfId="1" priority="804" operator="equal">
      <formula>"欠"</formula>
    </cfRule>
  </conditionalFormatting>
  <pageMargins left="0" right="0.0791666666666667" top="0.309027777777778" bottom="0.309027777777778" header="0.5" footer="0.5"/>
  <pageSetup paperSize="9" scale="58" orientation="landscape" horizontalDpi="600"/>
  <headerFooter alignWithMargins="0" scaleWithDoc="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V841"/>
  <sheetViews>
    <sheetView zoomScale="70" zoomScaleNormal="70" workbookViewId="0">
      <pane xSplit="15" ySplit="3" topLeftCell="S379" activePane="bottomRight" state="frozen"/>
      <selection/>
      <selection pane="topRight"/>
      <selection pane="bottomLeft"/>
      <selection pane="bottomRight" activeCell="U385" sqref="U385"/>
    </sheetView>
  </sheetViews>
  <sheetFormatPr defaultColWidth="9" defaultRowHeight="15"/>
  <cols>
    <col min="1" max="1" width="17.1916666666667" style="1011" customWidth="1"/>
    <col min="2" max="2" width="12.1916666666667" style="1019" customWidth="1"/>
    <col min="3" max="3" width="10.35" style="1019" customWidth="1"/>
    <col min="4" max="4" width="12.6" style="1011" customWidth="1"/>
    <col min="5" max="5" width="11.425" style="1019" customWidth="1"/>
    <col min="6" max="6" width="19.4666666666667" style="1019" customWidth="1"/>
    <col min="7" max="7" width="16.7833333333333" style="1020" customWidth="1"/>
    <col min="8" max="8" width="15.4666666666667" style="1011" customWidth="1"/>
    <col min="9" max="9" width="14.0833333333333"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6" style="1011" customWidth="1"/>
    <col min="16" max="16" width="9.28333333333333" style="1021" customWidth="1"/>
    <col min="17" max="17" width="9.45833333333333" style="1022" customWidth="1"/>
    <col min="18" max="18" width="9.28333333333333" style="2572" customWidth="1"/>
    <col min="19" max="21" width="9" style="2572" customWidth="1"/>
    <col min="22" max="22" width="10.45" style="1023" customWidth="1"/>
    <col min="23" max="23" width="11.7833333333333" style="1023" customWidth="1"/>
    <col min="24" max="24" width="8.28333333333333" style="1024" customWidth="1"/>
    <col min="25" max="25" width="8.99166666666667" style="1025" customWidth="1"/>
    <col min="26" max="26" width="11.575" style="1024" customWidth="1"/>
    <col min="27" max="27" width="8.63333333333333" style="1026" customWidth="1"/>
    <col min="28" max="28" width="12.575" style="1026" customWidth="1"/>
    <col min="29" max="29" width="26.8166666666667" style="1027" customWidth="1"/>
    <col min="30" max="30" width="12.5" style="1011" customWidth="1"/>
    <col min="31" max="31" width="13.2083333333333" style="1011" customWidth="1"/>
    <col min="32" max="32" width="14.5333333333333" style="1028" customWidth="1"/>
    <col min="33" max="33" width="13.2833333333333" style="1020" customWidth="1"/>
    <col min="34" max="35" width="7.25" style="1020" customWidth="1"/>
    <col min="36" max="36" width="5.35" style="1031" customWidth="1"/>
    <col min="37" max="39" width="9" style="2026" customWidth="1"/>
    <col min="40" max="42" width="11.8083333333333" style="2026" customWidth="1"/>
    <col min="43" max="44" width="11.425" style="1019" customWidth="1"/>
    <col min="45" max="47" width="10.375" style="1019" customWidth="1"/>
    <col min="48" max="57" width="13.85" style="1029" customWidth="1"/>
    <col min="58" max="59" width="13.05" style="1029" customWidth="1"/>
    <col min="60" max="333" width="9" style="1031"/>
    <col min="334" max="16384" width="9" style="1010"/>
  </cols>
  <sheetData>
    <row r="1" s="1011" customFormat="1" ht="43" customHeight="1" spans="1:333">
      <c r="A1" s="2573" t="s">
        <v>1694</v>
      </c>
      <c r="B1" s="1114"/>
      <c r="C1" s="1114"/>
      <c r="D1" s="1114"/>
      <c r="E1" s="1114"/>
      <c r="F1" s="1114"/>
      <c r="G1" s="1114"/>
      <c r="H1" s="1114"/>
      <c r="I1" s="1114"/>
      <c r="J1" s="1114"/>
      <c r="K1" s="1114"/>
      <c r="L1" s="1114"/>
      <c r="M1" s="1114"/>
      <c r="N1" s="1114"/>
      <c r="O1" s="1114"/>
      <c r="P1" s="1060"/>
      <c r="Q1" s="1079"/>
      <c r="R1" s="2602"/>
      <c r="S1" s="2602"/>
      <c r="T1" s="2603"/>
      <c r="U1" s="2603"/>
      <c r="V1" s="1080"/>
      <c r="W1" s="2604"/>
      <c r="X1" s="1024"/>
      <c r="Y1" s="2611"/>
      <c r="Z1" s="1024"/>
      <c r="AA1" s="2612"/>
      <c r="AB1" s="2612"/>
      <c r="AC1" s="2613"/>
      <c r="AD1" s="1114"/>
      <c r="AE1" s="1115"/>
      <c r="AF1" s="1116"/>
      <c r="AG1" s="1117"/>
      <c r="AH1" s="1117"/>
      <c r="AI1" s="2618"/>
      <c r="AJ1" s="1030"/>
      <c r="AK1" s="1068"/>
      <c r="AL1" s="1068"/>
      <c r="AM1" s="1068"/>
      <c r="AN1" s="1068"/>
      <c r="AO1" s="1068"/>
      <c r="AP1" s="1068"/>
      <c r="AQ1" s="1141"/>
      <c r="AR1" s="1141"/>
      <c r="AS1" s="1141"/>
      <c r="AT1" s="1141"/>
      <c r="AU1" s="1141"/>
      <c r="AV1" s="1164"/>
      <c r="AW1" s="1164"/>
      <c r="AX1" s="1164"/>
      <c r="AY1" s="1164"/>
      <c r="AZ1" s="1164"/>
      <c r="BA1" s="1164"/>
      <c r="BB1" s="1164"/>
      <c r="BC1" s="1164"/>
      <c r="BD1" s="1164"/>
      <c r="BE1" s="1164"/>
      <c r="BF1" s="1165"/>
      <c r="BG1" s="1165"/>
      <c r="BH1" s="1030"/>
      <c r="BI1" s="1030"/>
      <c r="BJ1" s="1030"/>
      <c r="BK1" s="1030"/>
      <c r="BL1" s="1030"/>
      <c r="BM1" s="1030"/>
      <c r="BN1" s="1030"/>
      <c r="BO1" s="1030"/>
      <c r="BP1" s="1030"/>
      <c r="BQ1" s="1030"/>
      <c r="BR1" s="1030"/>
      <c r="BS1" s="1030"/>
      <c r="BT1" s="1030"/>
      <c r="BU1" s="1030"/>
      <c r="BV1" s="1030"/>
      <c r="BW1" s="1030"/>
      <c r="BX1" s="1030"/>
      <c r="BY1" s="1030"/>
      <c r="BZ1" s="1030"/>
      <c r="CA1" s="1030"/>
      <c r="CB1" s="1030"/>
      <c r="CC1" s="1030"/>
      <c r="CD1" s="1030"/>
      <c r="CE1" s="1030"/>
      <c r="CF1" s="1030"/>
      <c r="CG1" s="1030"/>
      <c r="CH1" s="1030"/>
      <c r="CI1" s="1030"/>
      <c r="CJ1" s="1030"/>
      <c r="CK1" s="1030"/>
      <c r="CL1" s="1030"/>
      <c r="CM1" s="1030"/>
      <c r="CN1" s="1030"/>
      <c r="CO1" s="1030"/>
      <c r="CP1" s="1030"/>
      <c r="CQ1" s="1030"/>
      <c r="CR1" s="1030"/>
      <c r="CS1" s="1030"/>
      <c r="CT1" s="1030"/>
      <c r="CU1" s="1030"/>
      <c r="CV1" s="1030"/>
      <c r="CW1" s="1030"/>
      <c r="CX1" s="1030"/>
      <c r="CY1" s="1030"/>
      <c r="CZ1" s="1030"/>
      <c r="DA1" s="1030"/>
      <c r="DB1" s="1030"/>
      <c r="DC1" s="1030"/>
      <c r="DD1" s="1030"/>
      <c r="DE1" s="1030"/>
      <c r="DF1" s="1030"/>
      <c r="DG1" s="1030"/>
      <c r="DH1" s="1030"/>
      <c r="DI1" s="1030"/>
      <c r="DJ1" s="1030"/>
      <c r="DK1" s="1030"/>
      <c r="DL1" s="1030"/>
      <c r="DM1" s="1030"/>
      <c r="DN1" s="1030"/>
      <c r="DO1" s="1030"/>
      <c r="DP1" s="1030"/>
      <c r="DQ1" s="1030"/>
      <c r="DR1" s="1030"/>
      <c r="DS1" s="1030"/>
      <c r="DT1" s="1030"/>
      <c r="DU1" s="1030"/>
      <c r="DV1" s="1030"/>
      <c r="DW1" s="1030"/>
      <c r="DX1" s="1030"/>
      <c r="DY1" s="1030"/>
      <c r="DZ1" s="1030"/>
      <c r="EA1" s="1030"/>
      <c r="EB1" s="1030"/>
      <c r="EC1" s="1030"/>
      <c r="ED1" s="1030"/>
      <c r="EE1" s="1030"/>
      <c r="EF1" s="1030"/>
      <c r="EG1" s="1030"/>
      <c r="EH1" s="1030"/>
      <c r="EI1" s="1030"/>
      <c r="EJ1" s="1030"/>
      <c r="EK1" s="1030"/>
      <c r="EL1" s="1030"/>
      <c r="EM1" s="1030"/>
      <c r="EN1" s="1030"/>
      <c r="EO1" s="1030"/>
      <c r="EP1" s="1030"/>
      <c r="EQ1" s="1030"/>
      <c r="ER1" s="1030"/>
      <c r="ES1" s="1030"/>
      <c r="ET1" s="1030"/>
      <c r="EU1" s="1030"/>
      <c r="EV1" s="1030"/>
      <c r="EW1" s="1030"/>
      <c r="EX1" s="1030"/>
      <c r="EY1" s="1030"/>
      <c r="EZ1" s="1030"/>
      <c r="FA1" s="1030"/>
      <c r="FB1" s="1030"/>
      <c r="FC1" s="1030"/>
      <c r="FD1" s="1030"/>
      <c r="FE1" s="1030"/>
      <c r="FF1" s="1030"/>
      <c r="FG1" s="1030"/>
      <c r="FH1" s="1030"/>
      <c r="FI1" s="1030"/>
      <c r="FJ1" s="1030"/>
      <c r="FK1" s="1030"/>
      <c r="FL1" s="1030"/>
      <c r="FM1" s="1030"/>
      <c r="FN1" s="1030"/>
      <c r="FO1" s="1030"/>
      <c r="FP1" s="1030"/>
      <c r="FQ1" s="1030"/>
      <c r="FR1" s="1030"/>
      <c r="FS1" s="1030"/>
      <c r="FT1" s="1030"/>
      <c r="FU1" s="1030"/>
      <c r="FV1" s="1030"/>
      <c r="FW1" s="1030"/>
      <c r="FX1" s="1030"/>
      <c r="FY1" s="1030"/>
      <c r="FZ1" s="1030"/>
      <c r="GA1" s="1030"/>
      <c r="GB1" s="1030"/>
      <c r="GC1" s="1030"/>
      <c r="GD1" s="1030"/>
      <c r="GE1" s="1030"/>
      <c r="GF1" s="1030"/>
      <c r="GG1" s="1030"/>
      <c r="GH1" s="1030"/>
      <c r="GI1" s="1030"/>
      <c r="GJ1" s="1030"/>
      <c r="GK1" s="1030"/>
      <c r="GL1" s="1030"/>
      <c r="GM1" s="1030"/>
      <c r="GN1" s="1030"/>
      <c r="GO1" s="1030"/>
      <c r="GP1" s="1030"/>
      <c r="GQ1" s="1030"/>
      <c r="GR1" s="1030"/>
      <c r="GS1" s="1030"/>
      <c r="GT1" s="1030"/>
      <c r="GU1" s="1030"/>
      <c r="GV1" s="1030"/>
      <c r="GW1" s="1030"/>
      <c r="GX1" s="1030"/>
      <c r="GY1" s="1030"/>
      <c r="GZ1" s="1030"/>
      <c r="HA1" s="1030"/>
      <c r="HB1" s="1030"/>
      <c r="HC1" s="1030"/>
      <c r="HD1" s="1030"/>
      <c r="HE1" s="1030"/>
      <c r="HF1" s="1030"/>
      <c r="HG1" s="1030"/>
      <c r="HH1" s="1030"/>
      <c r="HI1" s="1030"/>
      <c r="HJ1" s="1030"/>
      <c r="HK1" s="1030"/>
      <c r="HL1" s="1030"/>
      <c r="HM1" s="1030"/>
      <c r="HN1" s="1030"/>
      <c r="HO1" s="1030"/>
      <c r="HP1" s="1030"/>
      <c r="HQ1" s="1030"/>
      <c r="HR1" s="1030"/>
      <c r="HS1" s="1030"/>
      <c r="HT1" s="1030"/>
      <c r="HU1" s="1030"/>
      <c r="HV1" s="1030"/>
      <c r="HW1" s="1030"/>
      <c r="HX1" s="1030"/>
      <c r="HY1" s="1030"/>
      <c r="HZ1" s="1030"/>
      <c r="IA1" s="1030"/>
      <c r="IB1" s="1030"/>
      <c r="IC1" s="1030"/>
      <c r="ID1" s="1030"/>
      <c r="IE1" s="1030"/>
      <c r="IF1" s="1030"/>
      <c r="IG1" s="1030"/>
      <c r="IH1" s="1030"/>
      <c r="II1" s="1030"/>
      <c r="IJ1" s="1030"/>
      <c r="IK1" s="1030"/>
      <c r="IL1" s="1030"/>
      <c r="IM1" s="1030"/>
      <c r="IN1" s="1030"/>
      <c r="IO1" s="1030"/>
      <c r="IP1" s="1030"/>
      <c r="IQ1" s="1030"/>
      <c r="IR1" s="1030"/>
      <c r="IS1" s="1030"/>
      <c r="IT1" s="1030"/>
      <c r="IU1" s="1030"/>
      <c r="IV1" s="1030"/>
      <c r="IW1" s="1030"/>
      <c r="IX1" s="1030"/>
      <c r="IY1" s="1030"/>
      <c r="IZ1" s="1030"/>
      <c r="JA1" s="1030"/>
      <c r="JB1" s="1030"/>
      <c r="JC1" s="1030"/>
      <c r="JD1" s="1030"/>
      <c r="JE1" s="1030"/>
      <c r="JF1" s="1030"/>
      <c r="JG1" s="1030"/>
      <c r="JH1" s="1030"/>
      <c r="JI1" s="1030"/>
      <c r="JJ1" s="1030"/>
      <c r="JK1" s="1030"/>
      <c r="JL1" s="1030"/>
      <c r="JM1" s="1030"/>
      <c r="JN1" s="1030"/>
      <c r="JO1" s="1030"/>
      <c r="JP1" s="1030"/>
      <c r="JQ1" s="1030"/>
      <c r="JR1" s="1030"/>
      <c r="JS1" s="1030"/>
      <c r="JT1" s="1030"/>
      <c r="JU1" s="1030"/>
      <c r="JV1" s="1030"/>
      <c r="JW1" s="1030"/>
      <c r="JX1" s="1030"/>
      <c r="JY1" s="1030"/>
      <c r="JZ1" s="1030"/>
      <c r="KA1" s="1030"/>
      <c r="KB1" s="1030"/>
      <c r="KC1" s="1030"/>
      <c r="KD1" s="1030"/>
      <c r="KE1" s="1030"/>
      <c r="KF1" s="1030"/>
      <c r="KG1" s="1030"/>
      <c r="KH1" s="1030"/>
      <c r="KI1" s="1030"/>
      <c r="KJ1" s="1030"/>
      <c r="KK1" s="1030"/>
      <c r="KL1" s="1030"/>
      <c r="KM1" s="1030"/>
      <c r="KN1" s="1030"/>
      <c r="KO1" s="1030"/>
      <c r="KP1" s="1030"/>
      <c r="KQ1" s="1030"/>
      <c r="KR1" s="1030"/>
      <c r="KS1" s="1030"/>
      <c r="KT1" s="1030"/>
      <c r="KU1" s="1030"/>
      <c r="KV1" s="1030"/>
      <c r="KW1" s="1030"/>
      <c r="KX1" s="1030"/>
      <c r="KY1" s="1030"/>
      <c r="KZ1" s="1030"/>
      <c r="LA1" s="1030"/>
      <c r="LB1" s="1030"/>
      <c r="LC1" s="1030"/>
      <c r="LD1" s="1030"/>
      <c r="LE1" s="1030"/>
      <c r="LF1" s="1030"/>
      <c r="LG1" s="1030"/>
      <c r="LH1" s="1030"/>
      <c r="LI1" s="1030"/>
      <c r="LJ1" s="1030"/>
      <c r="LK1" s="1030"/>
      <c r="LL1" s="1030"/>
      <c r="LM1" s="1030"/>
      <c r="LN1" s="1030"/>
      <c r="LO1" s="1030"/>
      <c r="LP1" s="1030"/>
      <c r="LQ1" s="1030"/>
      <c r="LR1" s="1030"/>
      <c r="LS1" s="1030"/>
      <c r="LT1" s="1030"/>
      <c r="LU1" s="1030"/>
    </row>
    <row r="2" s="1012" customFormat="1" ht="68" customHeight="1" spans="1:334">
      <c r="A2" s="2574">
        <v>45887</v>
      </c>
      <c r="B2" s="1035"/>
      <c r="C2" s="1036"/>
      <c r="D2" s="1035"/>
      <c r="E2" s="1037"/>
      <c r="F2" s="1037"/>
      <c r="G2" s="1038"/>
      <c r="H2" s="1039" t="s">
        <v>1</v>
      </c>
      <c r="I2" s="1039"/>
      <c r="J2" s="1039"/>
      <c r="K2" s="1061" t="s">
        <v>2</v>
      </c>
      <c r="L2" s="1061"/>
      <c r="M2" s="1061"/>
      <c r="N2" s="1062" t="s">
        <v>3</v>
      </c>
      <c r="O2" s="1062"/>
      <c r="P2" s="1062"/>
      <c r="Q2" s="1084"/>
      <c r="R2" s="1121"/>
      <c r="S2" s="1121"/>
      <c r="T2" s="2605"/>
      <c r="U2" s="2605"/>
      <c r="V2" s="1085"/>
      <c r="W2" s="2062" t="s">
        <v>4</v>
      </c>
      <c r="X2" s="1087"/>
      <c r="Y2" s="1088"/>
      <c r="Z2" s="1087"/>
      <c r="AA2" s="1089"/>
      <c r="AB2" s="1090"/>
      <c r="AC2" s="1118"/>
      <c r="AD2" s="1119"/>
      <c r="AE2" s="1061"/>
      <c r="AF2" s="1120"/>
      <c r="AG2" s="1038"/>
      <c r="AH2" s="1038"/>
      <c r="AI2" s="2619"/>
      <c r="AJ2" s="2619"/>
      <c r="AK2" s="2620" t="s">
        <v>1695</v>
      </c>
      <c r="AL2" s="1038"/>
      <c r="AM2" s="1498" t="s">
        <v>1696</v>
      </c>
      <c r="AN2" s="1038" t="s">
        <v>6</v>
      </c>
      <c r="AO2" s="1038"/>
      <c r="AP2" s="1038"/>
      <c r="AQ2" s="2634" t="s">
        <v>7</v>
      </c>
      <c r="AR2" s="2635"/>
      <c r="AS2" s="1036"/>
      <c r="AT2" s="1036"/>
      <c r="AU2" s="1036"/>
      <c r="AV2" s="2636" t="s">
        <v>1697</v>
      </c>
      <c r="AW2" s="1169" t="s">
        <v>1698</v>
      </c>
      <c r="AX2" s="1169" t="s">
        <v>1699</v>
      </c>
      <c r="AY2" s="1169" t="s">
        <v>1700</v>
      </c>
      <c r="AZ2" s="1169" t="s">
        <v>1701</v>
      </c>
      <c r="BA2" s="2102" t="s">
        <v>1702</v>
      </c>
      <c r="BB2" s="2102" t="s">
        <v>1703</v>
      </c>
      <c r="BC2" s="2102" t="s">
        <v>1704</v>
      </c>
      <c r="BD2" s="2102" t="s">
        <v>1705</v>
      </c>
      <c r="BE2" s="2102" t="s">
        <v>1706</v>
      </c>
      <c r="BF2" s="1167" t="s">
        <v>17</v>
      </c>
      <c r="BG2" s="1627" t="s">
        <v>18</v>
      </c>
      <c r="BH2" s="1189"/>
      <c r="BI2" s="1189"/>
      <c r="BJ2" s="1189"/>
      <c r="BK2" s="1189"/>
      <c r="BL2" s="1189"/>
      <c r="BM2" s="1189"/>
      <c r="BN2" s="1189"/>
      <c r="BO2" s="1189"/>
      <c r="BP2" s="1189"/>
      <c r="BQ2" s="1189"/>
      <c r="BR2" s="1189"/>
      <c r="BS2" s="1189"/>
      <c r="BT2" s="1189"/>
      <c r="BU2" s="1189"/>
      <c r="BV2" s="1189"/>
      <c r="BW2" s="1189"/>
      <c r="BX2" s="1189"/>
      <c r="BY2" s="1189"/>
      <c r="BZ2" s="1189"/>
      <c r="CA2" s="1189"/>
      <c r="CB2" s="1189"/>
      <c r="CC2" s="1189"/>
      <c r="CD2" s="1189"/>
      <c r="CE2" s="1189"/>
      <c r="CF2" s="1189"/>
      <c r="CG2" s="1189"/>
      <c r="CH2" s="1189"/>
      <c r="CI2" s="1189"/>
      <c r="CJ2" s="1189"/>
      <c r="CK2" s="1189"/>
      <c r="CL2" s="1189"/>
      <c r="CM2" s="1189"/>
      <c r="CN2" s="1189"/>
      <c r="CO2" s="1189"/>
      <c r="CP2" s="1189"/>
      <c r="CQ2" s="1189"/>
      <c r="CR2" s="1189"/>
      <c r="CS2" s="1189"/>
      <c r="CT2" s="1189"/>
      <c r="CU2" s="1189"/>
      <c r="CV2" s="1189"/>
      <c r="CW2" s="1189"/>
      <c r="CX2" s="1189"/>
      <c r="CY2" s="1189"/>
      <c r="CZ2" s="1189"/>
      <c r="DA2" s="1189"/>
      <c r="DB2" s="1189"/>
      <c r="DC2" s="1189"/>
      <c r="DD2" s="1189"/>
      <c r="DE2" s="1189"/>
      <c r="DF2" s="1189"/>
      <c r="DG2" s="1189"/>
      <c r="DH2" s="1189"/>
      <c r="DI2" s="1189"/>
      <c r="DJ2" s="1189"/>
      <c r="DK2" s="1189"/>
      <c r="DL2" s="1189"/>
      <c r="DM2" s="1189"/>
      <c r="DN2" s="1189"/>
      <c r="DO2" s="1189"/>
      <c r="DP2" s="1189"/>
      <c r="DQ2" s="1189"/>
      <c r="DR2" s="1189"/>
      <c r="DS2" s="1189"/>
      <c r="DT2" s="1189"/>
      <c r="DU2" s="1189"/>
      <c r="DV2" s="1189"/>
      <c r="DW2" s="1189"/>
      <c r="DX2" s="1189"/>
      <c r="DY2" s="1189"/>
      <c r="DZ2" s="1189"/>
      <c r="EA2" s="1189"/>
      <c r="EB2" s="1189"/>
      <c r="EC2" s="1189"/>
      <c r="ED2" s="1189"/>
      <c r="EE2" s="1189"/>
      <c r="EF2" s="1189"/>
      <c r="EG2" s="1189"/>
      <c r="EH2" s="1189"/>
      <c r="EI2" s="1189"/>
      <c r="EJ2" s="1189"/>
      <c r="EK2" s="1189"/>
      <c r="EL2" s="1189"/>
      <c r="EM2" s="1189"/>
      <c r="EN2" s="1189"/>
      <c r="EO2" s="1189"/>
      <c r="EP2" s="1189"/>
      <c r="EQ2" s="1189"/>
      <c r="ER2" s="1189"/>
      <c r="ES2" s="1189"/>
      <c r="ET2" s="1189"/>
      <c r="EU2" s="1189"/>
      <c r="EV2" s="1189"/>
      <c r="EW2" s="1189"/>
      <c r="EX2" s="1189"/>
      <c r="EY2" s="1189"/>
      <c r="EZ2" s="1189"/>
      <c r="FA2" s="1189"/>
      <c r="FB2" s="1189"/>
      <c r="FC2" s="1189"/>
      <c r="FD2" s="1189"/>
      <c r="FE2" s="1189"/>
      <c r="FF2" s="1189"/>
      <c r="FG2" s="1189"/>
      <c r="FH2" s="1189"/>
      <c r="FI2" s="1189"/>
      <c r="FJ2" s="1189"/>
      <c r="FK2" s="1189"/>
      <c r="FL2" s="1189"/>
      <c r="FM2" s="1189"/>
      <c r="FN2" s="1189"/>
      <c r="FO2" s="1189"/>
      <c r="FP2" s="1189"/>
      <c r="FQ2" s="1189"/>
      <c r="FR2" s="1189"/>
      <c r="FS2" s="1189"/>
      <c r="FT2" s="1189"/>
      <c r="FU2" s="1189"/>
      <c r="FV2" s="1189"/>
      <c r="FW2" s="1189"/>
      <c r="FX2" s="1189"/>
      <c r="FY2" s="1189"/>
      <c r="FZ2" s="1189"/>
      <c r="GA2" s="1189"/>
      <c r="GB2" s="1189"/>
      <c r="GC2" s="1189"/>
      <c r="GD2" s="1189"/>
      <c r="GE2" s="1189"/>
      <c r="GF2" s="1189"/>
      <c r="GG2" s="1189"/>
      <c r="GH2" s="1189"/>
      <c r="GI2" s="1189"/>
      <c r="GJ2" s="1189"/>
      <c r="GK2" s="1189"/>
      <c r="GL2" s="1189"/>
      <c r="GM2" s="1189"/>
      <c r="GN2" s="1189"/>
      <c r="GO2" s="1189"/>
      <c r="GP2" s="1189"/>
      <c r="GQ2" s="1189"/>
      <c r="GR2" s="1189"/>
      <c r="GS2" s="1189"/>
      <c r="GT2" s="1189"/>
      <c r="GU2" s="1189"/>
      <c r="GV2" s="1189"/>
      <c r="GW2" s="1189"/>
      <c r="GX2" s="1189"/>
      <c r="GY2" s="1189"/>
      <c r="GZ2" s="1189"/>
      <c r="HA2" s="1189"/>
      <c r="HB2" s="1189"/>
      <c r="HC2" s="1189"/>
      <c r="HD2" s="1189"/>
      <c r="HE2" s="1189"/>
      <c r="HF2" s="1189"/>
      <c r="HG2" s="1189"/>
      <c r="HH2" s="1189"/>
      <c r="HI2" s="1189"/>
      <c r="HJ2" s="1189"/>
      <c r="HK2" s="1189"/>
      <c r="HL2" s="1189"/>
      <c r="HM2" s="1189"/>
      <c r="HN2" s="1189"/>
      <c r="HO2" s="1189"/>
      <c r="HP2" s="1189"/>
      <c r="HQ2" s="1189"/>
      <c r="HR2" s="1189"/>
      <c r="HS2" s="1189"/>
      <c r="HT2" s="1189"/>
      <c r="HU2" s="1189"/>
      <c r="HV2" s="1189"/>
      <c r="HW2" s="1189"/>
      <c r="HX2" s="1189"/>
      <c r="HY2" s="1189"/>
      <c r="HZ2" s="1189"/>
      <c r="IA2" s="1189"/>
      <c r="IB2" s="1189"/>
      <c r="IC2" s="1189"/>
      <c r="ID2" s="1189"/>
      <c r="IE2" s="1189"/>
      <c r="IF2" s="1189"/>
      <c r="IG2" s="1189"/>
      <c r="IH2" s="1189"/>
      <c r="II2" s="1189"/>
      <c r="IJ2" s="1189"/>
      <c r="IK2" s="1189"/>
      <c r="IL2" s="1189"/>
      <c r="IM2" s="1189"/>
      <c r="IN2" s="1189"/>
      <c r="IO2" s="1189"/>
      <c r="IP2" s="1189"/>
      <c r="IQ2" s="1189"/>
      <c r="IR2" s="1189"/>
      <c r="IS2" s="1189"/>
      <c r="IT2" s="1189"/>
      <c r="IU2" s="1189"/>
      <c r="IV2" s="1189"/>
      <c r="IW2" s="1189"/>
      <c r="IX2" s="1189"/>
      <c r="IY2" s="1189"/>
      <c r="IZ2" s="1189"/>
      <c r="JA2" s="1189"/>
      <c r="JB2" s="1189"/>
      <c r="JC2" s="1189"/>
      <c r="JD2" s="1189"/>
      <c r="JE2" s="1189"/>
      <c r="JF2" s="1189"/>
      <c r="JG2" s="1189"/>
      <c r="JH2" s="1189"/>
      <c r="JI2" s="1189"/>
      <c r="JJ2" s="1189"/>
      <c r="JK2" s="1189"/>
      <c r="JL2" s="1189"/>
      <c r="JM2" s="1189"/>
      <c r="JN2" s="1189"/>
      <c r="JO2" s="1189"/>
      <c r="JP2" s="1189"/>
      <c r="JQ2" s="1189"/>
      <c r="JR2" s="1189"/>
      <c r="JS2" s="1189"/>
      <c r="JT2" s="1189"/>
      <c r="JU2" s="1189"/>
      <c r="JV2" s="1189"/>
      <c r="JW2" s="1189"/>
      <c r="JX2" s="1189"/>
      <c r="JY2" s="1189"/>
      <c r="JZ2" s="1189"/>
      <c r="KA2" s="1189"/>
      <c r="KB2" s="1189"/>
      <c r="KC2" s="1189"/>
      <c r="KD2" s="1189"/>
      <c r="KE2" s="1189"/>
      <c r="KF2" s="1189"/>
      <c r="KG2" s="1189"/>
      <c r="KH2" s="1189"/>
      <c r="KI2" s="1189"/>
      <c r="KJ2" s="1189"/>
      <c r="KK2" s="1189"/>
      <c r="KL2" s="1189"/>
      <c r="KM2" s="1189"/>
      <c r="KN2" s="1189"/>
      <c r="KO2" s="1189"/>
      <c r="KP2" s="1189"/>
      <c r="KQ2" s="1189"/>
      <c r="KR2" s="1189"/>
      <c r="KS2" s="1189"/>
      <c r="KT2" s="1189"/>
      <c r="KU2" s="1189"/>
      <c r="KV2" s="1189"/>
      <c r="KW2" s="1189"/>
      <c r="KX2" s="1189"/>
      <c r="KY2" s="1189"/>
      <c r="KZ2" s="1189"/>
      <c r="LA2" s="1189"/>
      <c r="LB2" s="1189"/>
      <c r="LC2" s="1189"/>
      <c r="LD2" s="1189"/>
      <c r="LE2" s="1189"/>
      <c r="LF2" s="1189"/>
      <c r="LG2" s="1189"/>
      <c r="LH2" s="1189"/>
      <c r="LI2" s="1189"/>
      <c r="LJ2" s="1189"/>
      <c r="LK2" s="1189"/>
      <c r="LL2" s="1189"/>
      <c r="LM2" s="1189"/>
      <c r="LN2" s="1189"/>
      <c r="LO2" s="1189"/>
      <c r="LP2" s="1189"/>
      <c r="LQ2" s="1189"/>
      <c r="LR2" s="1189"/>
      <c r="LS2" s="1189"/>
      <c r="LT2" s="1189"/>
      <c r="LU2" s="1189"/>
      <c r="LV2" s="1202"/>
    </row>
    <row r="3" s="1013" customFormat="1" ht="37" customHeight="1" spans="1:59">
      <c r="A3" s="2575" t="s">
        <v>19</v>
      </c>
      <c r="B3" s="1041" t="s">
        <v>20</v>
      </c>
      <c r="C3" s="2412" t="s">
        <v>21</v>
      </c>
      <c r="D3" s="1041" t="s">
        <v>22</v>
      </c>
      <c r="E3" s="1042" t="s">
        <v>23</v>
      </c>
      <c r="F3" s="1042" t="s">
        <v>24</v>
      </c>
      <c r="G3" s="1042" t="s">
        <v>25</v>
      </c>
      <c r="H3" s="1041" t="s">
        <v>26</v>
      </c>
      <c r="I3" s="1063" t="s">
        <v>27</v>
      </c>
      <c r="J3" s="1063" t="s">
        <v>1707</v>
      </c>
      <c r="K3" s="1063" t="s">
        <v>1708</v>
      </c>
      <c r="L3" s="1041" t="s">
        <v>1709</v>
      </c>
      <c r="M3" s="1041" t="s">
        <v>31</v>
      </c>
      <c r="N3" s="1042" t="s">
        <v>32</v>
      </c>
      <c r="O3" s="1042" t="s">
        <v>33</v>
      </c>
      <c r="P3" s="1065" t="s">
        <v>34</v>
      </c>
      <c r="Q3" s="1091" t="s">
        <v>35</v>
      </c>
      <c r="R3" s="1551" t="s">
        <v>36</v>
      </c>
      <c r="S3" s="1551" t="s">
        <v>37</v>
      </c>
      <c r="T3" s="1551" t="s">
        <v>38</v>
      </c>
      <c r="U3" s="2425" t="s">
        <v>39</v>
      </c>
      <c r="V3" s="1092" t="s">
        <v>40</v>
      </c>
      <c r="W3" s="1086" t="s">
        <v>1710</v>
      </c>
      <c r="X3" s="1093" t="s">
        <v>42</v>
      </c>
      <c r="Y3" s="1093" t="s">
        <v>43</v>
      </c>
      <c r="Z3" s="1093" t="s">
        <v>44</v>
      </c>
      <c r="AA3" s="1094" t="s">
        <v>45</v>
      </c>
      <c r="AB3" s="1095" t="s">
        <v>46</v>
      </c>
      <c r="AC3" s="1122" t="s">
        <v>47</v>
      </c>
      <c r="AD3" s="1041" t="s">
        <v>1711</v>
      </c>
      <c r="AE3" s="1041" t="s">
        <v>1712</v>
      </c>
      <c r="AF3" s="1123" t="s">
        <v>1713</v>
      </c>
      <c r="AG3" s="1124" t="s">
        <v>51</v>
      </c>
      <c r="AH3" s="1125" t="s">
        <v>52</v>
      </c>
      <c r="AI3" s="2621" t="s">
        <v>53</v>
      </c>
      <c r="AJ3" s="2621" t="s">
        <v>1714</v>
      </c>
      <c r="AK3" s="2622" t="s">
        <v>1715</v>
      </c>
      <c r="AL3" s="2622" t="s">
        <v>1716</v>
      </c>
      <c r="AM3" s="2622" t="s">
        <v>1717</v>
      </c>
      <c r="AN3" s="2622" t="s">
        <v>1718</v>
      </c>
      <c r="AO3" s="2622" t="s">
        <v>1719</v>
      </c>
      <c r="AP3" s="2622" t="s">
        <v>59</v>
      </c>
      <c r="AQ3" s="2637" t="s">
        <v>60</v>
      </c>
      <c r="AR3" s="2635" t="s">
        <v>61</v>
      </c>
      <c r="AS3" s="1149" t="s">
        <v>62</v>
      </c>
      <c r="AT3" s="2637" t="s">
        <v>63</v>
      </c>
      <c r="AU3" s="2637" t="s">
        <v>64</v>
      </c>
      <c r="AV3" s="1172" t="s">
        <v>1720</v>
      </c>
      <c r="AW3" s="1173" t="s">
        <v>66</v>
      </c>
      <c r="AX3" s="1173" t="s">
        <v>1721</v>
      </c>
      <c r="AY3" s="1173" t="s">
        <v>68</v>
      </c>
      <c r="AZ3" s="1173" t="s">
        <v>69</v>
      </c>
      <c r="BA3" s="1174" t="s">
        <v>1722</v>
      </c>
      <c r="BB3" s="1174" t="s">
        <v>1723</v>
      </c>
      <c r="BC3" s="1174" t="s">
        <v>1724</v>
      </c>
      <c r="BD3" s="1174" t="s">
        <v>1725</v>
      </c>
      <c r="BE3" s="1174" t="s">
        <v>1726</v>
      </c>
      <c r="BF3" s="2184"/>
      <c r="BG3" s="1424"/>
    </row>
    <row r="4" s="2569" customFormat="1" ht="47" customHeight="1" spans="1:334">
      <c r="A4" s="2576">
        <v>45638</v>
      </c>
      <c r="B4" s="1724" t="s">
        <v>74</v>
      </c>
      <c r="C4" s="1720"/>
      <c r="D4" s="1725" t="s">
        <v>75</v>
      </c>
      <c r="E4" s="1727"/>
      <c r="F4" s="1725"/>
      <c r="G4" s="1722" t="s">
        <v>93</v>
      </c>
      <c r="H4" s="1728" t="s">
        <v>1727</v>
      </c>
      <c r="I4" s="1746" t="s">
        <v>1728</v>
      </c>
      <c r="J4" s="1736">
        <v>360</v>
      </c>
      <c r="K4" s="1747">
        <v>0</v>
      </c>
      <c r="L4" s="1747">
        <v>96</v>
      </c>
      <c r="M4" s="2593">
        <f t="shared" ref="M4:M67" si="0">J4/L4</f>
        <v>3.75</v>
      </c>
      <c r="N4" s="1741">
        <v>45670</v>
      </c>
      <c r="O4" s="1741">
        <v>45670</v>
      </c>
      <c r="P4" s="1749"/>
      <c r="Q4" s="1562" t="s">
        <v>78</v>
      </c>
      <c r="R4" s="1839"/>
      <c r="S4" s="1839"/>
      <c r="T4" s="1678"/>
      <c r="U4" s="1678"/>
      <c r="V4" s="2260"/>
      <c r="W4" s="1086"/>
      <c r="X4" s="1767"/>
      <c r="Y4" s="1783"/>
      <c r="Z4" s="1783"/>
      <c r="AA4" s="1788"/>
      <c r="AB4" s="1783"/>
      <c r="AC4" s="1772" t="s">
        <v>79</v>
      </c>
      <c r="AD4" s="1784" t="s">
        <v>80</v>
      </c>
      <c r="AE4" s="2225"/>
      <c r="AF4" s="2226"/>
      <c r="AG4" s="1722"/>
      <c r="AH4" s="1799" t="s">
        <v>93</v>
      </c>
      <c r="AI4" s="2623">
        <f>J4</f>
        <v>360</v>
      </c>
      <c r="AJ4" s="2624">
        <v>10</v>
      </c>
      <c r="AK4" s="2625">
        <f>J4</f>
        <v>360</v>
      </c>
      <c r="AL4" s="2625"/>
      <c r="AM4" s="2625"/>
      <c r="AN4" s="2625">
        <f>J4/24</f>
        <v>15</v>
      </c>
      <c r="AO4" s="2625"/>
      <c r="AP4" s="2625"/>
      <c r="AQ4" s="2638"/>
      <c r="AR4" s="2280"/>
      <c r="AS4" s="2280" t="s">
        <v>63</v>
      </c>
      <c r="AT4" s="2638">
        <f>J4</f>
        <v>360</v>
      </c>
      <c r="AU4" s="2638">
        <v>0</v>
      </c>
      <c r="AV4" s="2229">
        <f t="shared" ref="AV4:AV16" si="1">J4/10</f>
        <v>36</v>
      </c>
      <c r="AW4" s="1808">
        <f t="shared" ref="AW4:AW16" si="2">J4/10</f>
        <v>36</v>
      </c>
      <c r="AX4" s="1808">
        <f t="shared" ref="AX4:AX16" si="3">J4/10</f>
        <v>36</v>
      </c>
      <c r="AY4" s="1808">
        <f t="shared" ref="AY4:AY16" si="4">J4/10</f>
        <v>36</v>
      </c>
      <c r="AZ4" s="1808">
        <f t="shared" ref="AZ4:AZ16" si="5">J4/10</f>
        <v>36</v>
      </c>
      <c r="BA4" s="1820">
        <f t="shared" ref="BA4:BA16" si="6">J4/10</f>
        <v>36</v>
      </c>
      <c r="BB4" s="1820">
        <f t="shared" ref="BB4:BB16" si="7">J4/10</f>
        <v>36</v>
      </c>
      <c r="BC4" s="1820">
        <f t="shared" ref="BC4:BC16" si="8">J4/10</f>
        <v>36</v>
      </c>
      <c r="BD4" s="1820">
        <f t="shared" ref="BD4:BD16" si="9">J4/10</f>
        <v>36</v>
      </c>
      <c r="BE4" s="1820">
        <f t="shared" ref="BE4:BE16" si="10">J4/10</f>
        <v>36</v>
      </c>
      <c r="BF4" s="2229">
        <f t="shared" ref="BF4:BF14" si="11">J4*23/24/COUNT(AV4:BE4)</f>
        <v>34.5</v>
      </c>
      <c r="BG4" s="2397">
        <f t="shared" ref="BG4:BG14" si="12">J4/24/COUNT(AV4:BE4)</f>
        <v>1.5</v>
      </c>
      <c r="BH4" s="1814"/>
      <c r="BI4" s="1814"/>
      <c r="BJ4" s="1814"/>
      <c r="BK4" s="1814"/>
      <c r="BL4" s="1814"/>
      <c r="BM4" s="1814"/>
      <c r="BN4" s="1814"/>
      <c r="BO4" s="1814"/>
      <c r="BP4" s="1814"/>
      <c r="BQ4" s="1814"/>
      <c r="BR4" s="1814"/>
      <c r="BS4" s="1814"/>
      <c r="BT4" s="1814"/>
      <c r="BU4" s="1814"/>
      <c r="BV4" s="1814"/>
      <c r="BW4" s="1814"/>
      <c r="BX4" s="1814"/>
      <c r="BY4" s="1814"/>
      <c r="BZ4" s="1814"/>
      <c r="CA4" s="1814"/>
      <c r="CB4" s="1814"/>
      <c r="CC4" s="1814"/>
      <c r="CD4" s="1814"/>
      <c r="CE4" s="1814"/>
      <c r="CF4" s="1814"/>
      <c r="CG4" s="1814"/>
      <c r="CH4" s="1814"/>
      <c r="CI4" s="1814"/>
      <c r="CJ4" s="1814"/>
      <c r="CK4" s="1814"/>
      <c r="CL4" s="1814"/>
      <c r="CM4" s="1814"/>
      <c r="CN4" s="1814"/>
      <c r="CO4" s="1814"/>
      <c r="CP4" s="1814"/>
      <c r="CQ4" s="1814"/>
      <c r="CR4" s="1814"/>
      <c r="CS4" s="1814"/>
      <c r="CT4" s="1814"/>
      <c r="CU4" s="1814"/>
      <c r="CV4" s="1814"/>
      <c r="CW4" s="1814"/>
      <c r="CX4" s="1814"/>
      <c r="CY4" s="1814"/>
      <c r="CZ4" s="1814"/>
      <c r="DA4" s="1814"/>
      <c r="DB4" s="1814"/>
      <c r="DC4" s="1814"/>
      <c r="DD4" s="1814"/>
      <c r="DE4" s="1814"/>
      <c r="DF4" s="1814"/>
      <c r="DG4" s="1814"/>
      <c r="DH4" s="1814"/>
      <c r="DI4" s="1814"/>
      <c r="DJ4" s="1814"/>
      <c r="DK4" s="1814"/>
      <c r="DL4" s="1814"/>
      <c r="DM4" s="1814"/>
      <c r="DN4" s="1814"/>
      <c r="DO4" s="1814"/>
      <c r="DP4" s="1814"/>
      <c r="DQ4" s="1814"/>
      <c r="DR4" s="1814"/>
      <c r="DS4" s="1814"/>
      <c r="DT4" s="1814"/>
      <c r="DU4" s="1814"/>
      <c r="DV4" s="1814"/>
      <c r="DW4" s="1814"/>
      <c r="DX4" s="1814"/>
      <c r="DY4" s="1814"/>
      <c r="DZ4" s="1814"/>
      <c r="EA4" s="1814"/>
      <c r="EB4" s="1814"/>
      <c r="EC4" s="1814"/>
      <c r="ED4" s="1814"/>
      <c r="EE4" s="1814"/>
      <c r="EF4" s="1814"/>
      <c r="EG4" s="1814"/>
      <c r="EH4" s="1814"/>
      <c r="EI4" s="1814"/>
      <c r="EJ4" s="1814"/>
      <c r="EK4" s="1814"/>
      <c r="EL4" s="1814"/>
      <c r="EM4" s="1814"/>
      <c r="EN4" s="1814"/>
      <c r="EO4" s="1814"/>
      <c r="EP4" s="1814"/>
      <c r="EQ4" s="1814"/>
      <c r="ER4" s="1814"/>
      <c r="ES4" s="1814"/>
      <c r="ET4" s="1814"/>
      <c r="EU4" s="1814"/>
      <c r="EV4" s="1814"/>
      <c r="EW4" s="1814"/>
      <c r="EX4" s="1814"/>
      <c r="EY4" s="1814"/>
      <c r="EZ4" s="1814"/>
      <c r="FA4" s="1814"/>
      <c r="FB4" s="1814"/>
      <c r="FC4" s="1814"/>
      <c r="FD4" s="1814"/>
      <c r="FE4" s="1814"/>
      <c r="FF4" s="1814"/>
      <c r="FG4" s="1814"/>
      <c r="FH4" s="1814"/>
      <c r="FI4" s="1814"/>
      <c r="FJ4" s="1814"/>
      <c r="FK4" s="1814"/>
      <c r="FL4" s="1814"/>
      <c r="FM4" s="1814"/>
      <c r="FN4" s="1814"/>
      <c r="FO4" s="1814"/>
      <c r="FP4" s="1814"/>
      <c r="FQ4" s="1814"/>
      <c r="FR4" s="1814"/>
      <c r="FS4" s="1814"/>
      <c r="FT4" s="1814"/>
      <c r="FU4" s="1814"/>
      <c r="FV4" s="1814"/>
      <c r="FW4" s="1814"/>
      <c r="FX4" s="1814"/>
      <c r="FY4" s="1814"/>
      <c r="FZ4" s="1814"/>
      <c r="GA4" s="1814"/>
      <c r="GB4" s="1814"/>
      <c r="GC4" s="1814"/>
      <c r="GD4" s="1814"/>
      <c r="GE4" s="1814"/>
      <c r="GF4" s="1814"/>
      <c r="GG4" s="1814"/>
      <c r="GH4" s="1814"/>
      <c r="GI4" s="1814"/>
      <c r="GJ4" s="1814"/>
      <c r="GK4" s="1814"/>
      <c r="GL4" s="1814"/>
      <c r="GM4" s="1814"/>
      <c r="GN4" s="1814"/>
      <c r="GO4" s="1814"/>
      <c r="GP4" s="1814"/>
      <c r="GQ4" s="1814"/>
      <c r="GR4" s="1814"/>
      <c r="GS4" s="1814"/>
      <c r="GT4" s="1814"/>
      <c r="GU4" s="1814"/>
      <c r="GV4" s="1814"/>
      <c r="GW4" s="1814"/>
      <c r="GX4" s="1814"/>
      <c r="GY4" s="1814"/>
      <c r="GZ4" s="1814"/>
      <c r="HA4" s="1814"/>
      <c r="HB4" s="1814"/>
      <c r="HC4" s="1814"/>
      <c r="HD4" s="1814"/>
      <c r="HE4" s="1814"/>
      <c r="HF4" s="1814"/>
      <c r="HG4" s="1814"/>
      <c r="HH4" s="1814"/>
      <c r="HI4" s="1814"/>
      <c r="HJ4" s="1814"/>
      <c r="HK4" s="1814"/>
      <c r="HL4" s="1814"/>
      <c r="HM4" s="1814"/>
      <c r="HN4" s="1814"/>
      <c r="HO4" s="1814"/>
      <c r="HP4" s="1814"/>
      <c r="HQ4" s="1814"/>
      <c r="HR4" s="1814"/>
      <c r="HS4" s="1814"/>
      <c r="HT4" s="1814"/>
      <c r="HU4" s="1814"/>
      <c r="HV4" s="1814"/>
      <c r="HW4" s="1814"/>
      <c r="HX4" s="1814"/>
      <c r="HY4" s="1814"/>
      <c r="HZ4" s="1814"/>
      <c r="IA4" s="1814"/>
      <c r="IB4" s="1814"/>
      <c r="IC4" s="1814"/>
      <c r="ID4" s="1814"/>
      <c r="IE4" s="1814"/>
      <c r="IF4" s="1814"/>
      <c r="IG4" s="1814"/>
      <c r="IH4" s="1814"/>
      <c r="II4" s="1814"/>
      <c r="IJ4" s="1814"/>
      <c r="IK4" s="1814"/>
      <c r="IL4" s="1814"/>
      <c r="IM4" s="1814"/>
      <c r="IN4" s="1814"/>
      <c r="IO4" s="1814"/>
      <c r="IP4" s="1814"/>
      <c r="IQ4" s="1814"/>
      <c r="IR4" s="1814"/>
      <c r="IS4" s="1814"/>
      <c r="IT4" s="1814"/>
      <c r="IU4" s="1814"/>
      <c r="IV4" s="1814"/>
      <c r="IW4" s="1814"/>
      <c r="IX4" s="1814"/>
      <c r="IY4" s="1814"/>
      <c r="IZ4" s="1814"/>
      <c r="JA4" s="1814"/>
      <c r="JB4" s="1814"/>
      <c r="JC4" s="1814"/>
      <c r="JD4" s="1814"/>
      <c r="JE4" s="1814"/>
      <c r="JF4" s="1814"/>
      <c r="JG4" s="1814"/>
      <c r="JH4" s="1814"/>
      <c r="JI4" s="1814"/>
      <c r="JJ4" s="1814"/>
      <c r="JK4" s="1814"/>
      <c r="JL4" s="1814"/>
      <c r="JM4" s="1814"/>
      <c r="JN4" s="1814"/>
      <c r="JO4" s="1814"/>
      <c r="JP4" s="1814"/>
      <c r="JQ4" s="1814"/>
      <c r="JR4" s="1814"/>
      <c r="JS4" s="1814"/>
      <c r="JT4" s="1814"/>
      <c r="JU4" s="1814"/>
      <c r="JV4" s="1814"/>
      <c r="JW4" s="1814"/>
      <c r="JX4" s="1814"/>
      <c r="JY4" s="1814"/>
      <c r="JZ4" s="1814"/>
      <c r="KA4" s="1814"/>
      <c r="KB4" s="1814"/>
      <c r="KC4" s="1814"/>
      <c r="KD4" s="1814"/>
      <c r="KE4" s="1814"/>
      <c r="KF4" s="1814"/>
      <c r="KG4" s="1814"/>
      <c r="KH4" s="1814"/>
      <c r="KI4" s="1814"/>
      <c r="KJ4" s="1814"/>
      <c r="KK4" s="1814"/>
      <c r="KL4" s="1814"/>
      <c r="KM4" s="1814"/>
      <c r="KN4" s="1814"/>
      <c r="KO4" s="1814"/>
      <c r="KP4" s="1814"/>
      <c r="KQ4" s="1814"/>
      <c r="KR4" s="1814"/>
      <c r="KS4" s="1814"/>
      <c r="KT4" s="1814"/>
      <c r="KU4" s="1814"/>
      <c r="KV4" s="1814"/>
      <c r="KW4" s="1814"/>
      <c r="KX4" s="1814"/>
      <c r="KY4" s="1814"/>
      <c r="KZ4" s="1814"/>
      <c r="LA4" s="1814"/>
      <c r="LB4" s="1814"/>
      <c r="LC4" s="1814"/>
      <c r="LD4" s="1814"/>
      <c r="LE4" s="1814"/>
      <c r="LF4" s="1814"/>
      <c r="LG4" s="1814"/>
      <c r="LH4" s="1814"/>
      <c r="LI4" s="1814"/>
      <c r="LJ4" s="1814"/>
      <c r="LK4" s="1814"/>
      <c r="LL4" s="1814"/>
      <c r="LM4" s="1814"/>
      <c r="LN4" s="1814"/>
      <c r="LO4" s="1825"/>
      <c r="LP4" s="1825"/>
      <c r="LQ4" s="1825"/>
      <c r="LR4" s="1825"/>
      <c r="LS4" s="1825"/>
      <c r="LT4" s="1825"/>
      <c r="LU4" s="1825"/>
      <c r="LV4" s="2301"/>
    </row>
    <row r="5" s="2569" customFormat="1" ht="47" customHeight="1" spans="1:334">
      <c r="A5" s="2577">
        <v>45630</v>
      </c>
      <c r="B5" s="1724" t="s">
        <v>74</v>
      </c>
      <c r="C5" s="1720"/>
      <c r="D5" s="1725" t="s">
        <v>82</v>
      </c>
      <c r="E5" s="1727"/>
      <c r="F5" s="1725"/>
      <c r="G5" s="1722" t="s">
        <v>93</v>
      </c>
      <c r="H5" s="1728" t="s">
        <v>1727</v>
      </c>
      <c r="I5" s="1746" t="s">
        <v>1728</v>
      </c>
      <c r="J5" s="1736">
        <v>600</v>
      </c>
      <c r="K5" s="1747">
        <v>0</v>
      </c>
      <c r="L5" s="1747">
        <v>96</v>
      </c>
      <c r="M5" s="2593">
        <f t="shared" si="0"/>
        <v>6.25</v>
      </c>
      <c r="N5" s="1741">
        <v>45670</v>
      </c>
      <c r="O5" s="1741">
        <v>45670</v>
      </c>
      <c r="P5" s="1749"/>
      <c r="Q5" s="1562" t="s">
        <v>78</v>
      </c>
      <c r="R5" s="1768"/>
      <c r="S5" s="1768"/>
      <c r="T5" s="1755"/>
      <c r="U5" s="1755"/>
      <c r="V5" s="2260"/>
      <c r="W5" s="2260"/>
      <c r="X5" s="1767"/>
      <c r="Y5" s="1783"/>
      <c r="Z5" s="1783"/>
      <c r="AA5" s="1788"/>
      <c r="AB5" s="1783"/>
      <c r="AC5" s="1772"/>
      <c r="AD5" s="1784" t="s">
        <v>83</v>
      </c>
      <c r="AE5" s="2225"/>
      <c r="AF5" s="2226"/>
      <c r="AG5" s="1722"/>
      <c r="AH5" s="1799" t="s">
        <v>93</v>
      </c>
      <c r="AI5" s="2623">
        <f t="shared" ref="AI5:AI36" si="13">J5</f>
        <v>600</v>
      </c>
      <c r="AJ5" s="2624">
        <v>10</v>
      </c>
      <c r="AK5" s="2625">
        <f>J5</f>
        <v>600</v>
      </c>
      <c r="AL5" s="2625"/>
      <c r="AM5" s="2625"/>
      <c r="AN5" s="2625">
        <f>J5/24</f>
        <v>25</v>
      </c>
      <c r="AO5" s="2625"/>
      <c r="AP5" s="2625"/>
      <c r="AQ5" s="2638"/>
      <c r="AR5" s="2280"/>
      <c r="AS5" s="2280" t="s">
        <v>63</v>
      </c>
      <c r="AT5" s="2638">
        <f>J5</f>
        <v>600</v>
      </c>
      <c r="AU5" s="2638">
        <v>0</v>
      </c>
      <c r="AV5" s="2229">
        <f t="shared" si="1"/>
        <v>60</v>
      </c>
      <c r="AW5" s="1808">
        <f t="shared" si="2"/>
        <v>60</v>
      </c>
      <c r="AX5" s="1808">
        <f t="shared" si="3"/>
        <v>60</v>
      </c>
      <c r="AY5" s="1808">
        <f t="shared" si="4"/>
        <v>60</v>
      </c>
      <c r="AZ5" s="1808">
        <f t="shared" si="5"/>
        <v>60</v>
      </c>
      <c r="BA5" s="1820">
        <f t="shared" si="6"/>
        <v>60</v>
      </c>
      <c r="BB5" s="1820">
        <f t="shared" si="7"/>
        <v>60</v>
      </c>
      <c r="BC5" s="1820">
        <f t="shared" si="8"/>
        <v>60</v>
      </c>
      <c r="BD5" s="1820">
        <f t="shared" si="9"/>
        <v>60</v>
      </c>
      <c r="BE5" s="1820">
        <f t="shared" si="10"/>
        <v>60</v>
      </c>
      <c r="BF5" s="2229">
        <f t="shared" si="11"/>
        <v>57.5</v>
      </c>
      <c r="BG5" s="2397">
        <f t="shared" si="12"/>
        <v>2.5</v>
      </c>
      <c r="BH5" s="1814"/>
      <c r="BI5" s="1814"/>
      <c r="BJ5" s="1814"/>
      <c r="BK5" s="1814"/>
      <c r="BL5" s="1814"/>
      <c r="BM5" s="1814"/>
      <c r="BN5" s="1814"/>
      <c r="BO5" s="1814"/>
      <c r="BP5" s="1814"/>
      <c r="BQ5" s="1814"/>
      <c r="BR5" s="1814"/>
      <c r="BS5" s="1814"/>
      <c r="BT5" s="1814"/>
      <c r="BU5" s="1814"/>
      <c r="BV5" s="1814"/>
      <c r="BW5" s="1814"/>
      <c r="BX5" s="1814"/>
      <c r="BY5" s="1814"/>
      <c r="BZ5" s="1814"/>
      <c r="CA5" s="1814"/>
      <c r="CB5" s="1814"/>
      <c r="CC5" s="1814"/>
      <c r="CD5" s="1814"/>
      <c r="CE5" s="1814"/>
      <c r="CF5" s="1814"/>
      <c r="CG5" s="1814"/>
      <c r="CH5" s="1814"/>
      <c r="CI5" s="1814"/>
      <c r="CJ5" s="1814"/>
      <c r="CK5" s="1814"/>
      <c r="CL5" s="1814"/>
      <c r="CM5" s="1814"/>
      <c r="CN5" s="1814"/>
      <c r="CO5" s="1814"/>
      <c r="CP5" s="1814"/>
      <c r="CQ5" s="1814"/>
      <c r="CR5" s="1814"/>
      <c r="CS5" s="1814"/>
      <c r="CT5" s="1814"/>
      <c r="CU5" s="1814"/>
      <c r="CV5" s="1814"/>
      <c r="CW5" s="1814"/>
      <c r="CX5" s="1814"/>
      <c r="CY5" s="1814"/>
      <c r="CZ5" s="1814"/>
      <c r="DA5" s="1814"/>
      <c r="DB5" s="1814"/>
      <c r="DC5" s="1814"/>
      <c r="DD5" s="1814"/>
      <c r="DE5" s="1814"/>
      <c r="DF5" s="1814"/>
      <c r="DG5" s="1814"/>
      <c r="DH5" s="1814"/>
      <c r="DI5" s="1814"/>
      <c r="DJ5" s="1814"/>
      <c r="DK5" s="1814"/>
      <c r="DL5" s="1814"/>
      <c r="DM5" s="1814"/>
      <c r="DN5" s="1814"/>
      <c r="DO5" s="1814"/>
      <c r="DP5" s="1814"/>
      <c r="DQ5" s="1814"/>
      <c r="DR5" s="1814"/>
      <c r="DS5" s="1814"/>
      <c r="DT5" s="1814"/>
      <c r="DU5" s="1814"/>
      <c r="DV5" s="1814"/>
      <c r="DW5" s="1814"/>
      <c r="DX5" s="1814"/>
      <c r="DY5" s="1814"/>
      <c r="DZ5" s="1814"/>
      <c r="EA5" s="1814"/>
      <c r="EB5" s="1814"/>
      <c r="EC5" s="1814"/>
      <c r="ED5" s="1814"/>
      <c r="EE5" s="1814"/>
      <c r="EF5" s="1814"/>
      <c r="EG5" s="1814"/>
      <c r="EH5" s="1814"/>
      <c r="EI5" s="1814"/>
      <c r="EJ5" s="1814"/>
      <c r="EK5" s="1814"/>
      <c r="EL5" s="1814"/>
      <c r="EM5" s="1814"/>
      <c r="EN5" s="1814"/>
      <c r="EO5" s="1814"/>
      <c r="EP5" s="1814"/>
      <c r="EQ5" s="1814"/>
      <c r="ER5" s="1814"/>
      <c r="ES5" s="1814"/>
      <c r="ET5" s="1814"/>
      <c r="EU5" s="1814"/>
      <c r="EV5" s="1814"/>
      <c r="EW5" s="1814"/>
      <c r="EX5" s="1814"/>
      <c r="EY5" s="1814"/>
      <c r="EZ5" s="1814"/>
      <c r="FA5" s="1814"/>
      <c r="FB5" s="1814"/>
      <c r="FC5" s="1814"/>
      <c r="FD5" s="1814"/>
      <c r="FE5" s="1814"/>
      <c r="FF5" s="1814"/>
      <c r="FG5" s="1814"/>
      <c r="FH5" s="1814"/>
      <c r="FI5" s="1814"/>
      <c r="FJ5" s="1814"/>
      <c r="FK5" s="1814"/>
      <c r="FL5" s="1814"/>
      <c r="FM5" s="1814"/>
      <c r="FN5" s="1814"/>
      <c r="FO5" s="1814"/>
      <c r="FP5" s="1814"/>
      <c r="FQ5" s="1814"/>
      <c r="FR5" s="1814"/>
      <c r="FS5" s="1814"/>
      <c r="FT5" s="1814"/>
      <c r="FU5" s="1814"/>
      <c r="FV5" s="1814"/>
      <c r="FW5" s="1814"/>
      <c r="FX5" s="1814"/>
      <c r="FY5" s="1814"/>
      <c r="FZ5" s="1814"/>
      <c r="GA5" s="1814"/>
      <c r="GB5" s="1814"/>
      <c r="GC5" s="1814"/>
      <c r="GD5" s="1814"/>
      <c r="GE5" s="1814"/>
      <c r="GF5" s="1814"/>
      <c r="GG5" s="1814"/>
      <c r="GH5" s="1814"/>
      <c r="GI5" s="1814"/>
      <c r="GJ5" s="1814"/>
      <c r="GK5" s="1814"/>
      <c r="GL5" s="1814"/>
      <c r="GM5" s="1814"/>
      <c r="GN5" s="1814"/>
      <c r="GO5" s="1814"/>
      <c r="GP5" s="1814"/>
      <c r="GQ5" s="1814"/>
      <c r="GR5" s="1814"/>
      <c r="GS5" s="1814"/>
      <c r="GT5" s="1814"/>
      <c r="GU5" s="1814"/>
      <c r="GV5" s="1814"/>
      <c r="GW5" s="1814"/>
      <c r="GX5" s="1814"/>
      <c r="GY5" s="1814"/>
      <c r="GZ5" s="1814"/>
      <c r="HA5" s="1814"/>
      <c r="HB5" s="1814"/>
      <c r="HC5" s="1814"/>
      <c r="HD5" s="1814"/>
      <c r="HE5" s="1814"/>
      <c r="HF5" s="1814"/>
      <c r="HG5" s="1814"/>
      <c r="HH5" s="1814"/>
      <c r="HI5" s="1814"/>
      <c r="HJ5" s="1814"/>
      <c r="HK5" s="1814"/>
      <c r="HL5" s="1814"/>
      <c r="HM5" s="1814"/>
      <c r="HN5" s="1814"/>
      <c r="HO5" s="1814"/>
      <c r="HP5" s="1814"/>
      <c r="HQ5" s="1814"/>
      <c r="HR5" s="1814"/>
      <c r="HS5" s="1814"/>
      <c r="HT5" s="1814"/>
      <c r="HU5" s="1814"/>
      <c r="HV5" s="1814"/>
      <c r="HW5" s="1814"/>
      <c r="HX5" s="1814"/>
      <c r="HY5" s="1814"/>
      <c r="HZ5" s="1814"/>
      <c r="IA5" s="1814"/>
      <c r="IB5" s="1814"/>
      <c r="IC5" s="1814"/>
      <c r="ID5" s="1814"/>
      <c r="IE5" s="1814"/>
      <c r="IF5" s="1814"/>
      <c r="IG5" s="1814"/>
      <c r="IH5" s="1814"/>
      <c r="II5" s="1814"/>
      <c r="IJ5" s="1814"/>
      <c r="IK5" s="1814"/>
      <c r="IL5" s="1814"/>
      <c r="IM5" s="1814"/>
      <c r="IN5" s="1814"/>
      <c r="IO5" s="1814"/>
      <c r="IP5" s="1814"/>
      <c r="IQ5" s="1814"/>
      <c r="IR5" s="1814"/>
      <c r="IS5" s="1814"/>
      <c r="IT5" s="1814"/>
      <c r="IU5" s="1814"/>
      <c r="IV5" s="1814"/>
      <c r="IW5" s="1814"/>
      <c r="IX5" s="1814"/>
      <c r="IY5" s="1814"/>
      <c r="IZ5" s="1814"/>
      <c r="JA5" s="1814"/>
      <c r="JB5" s="1814"/>
      <c r="JC5" s="1814"/>
      <c r="JD5" s="1814"/>
      <c r="JE5" s="1814"/>
      <c r="JF5" s="1814"/>
      <c r="JG5" s="1814"/>
      <c r="JH5" s="1814"/>
      <c r="JI5" s="1814"/>
      <c r="JJ5" s="1814"/>
      <c r="JK5" s="1814"/>
      <c r="JL5" s="1814"/>
      <c r="JM5" s="1814"/>
      <c r="JN5" s="1814"/>
      <c r="JO5" s="1814"/>
      <c r="JP5" s="1814"/>
      <c r="JQ5" s="1814"/>
      <c r="JR5" s="1814"/>
      <c r="JS5" s="1814"/>
      <c r="JT5" s="1814"/>
      <c r="JU5" s="1814"/>
      <c r="JV5" s="1814"/>
      <c r="JW5" s="1814"/>
      <c r="JX5" s="1814"/>
      <c r="JY5" s="1814"/>
      <c r="JZ5" s="1814"/>
      <c r="KA5" s="1814"/>
      <c r="KB5" s="1814"/>
      <c r="KC5" s="1814"/>
      <c r="KD5" s="1814"/>
      <c r="KE5" s="1814"/>
      <c r="KF5" s="1814"/>
      <c r="KG5" s="1814"/>
      <c r="KH5" s="1814"/>
      <c r="KI5" s="1814"/>
      <c r="KJ5" s="1814"/>
      <c r="KK5" s="1814"/>
      <c r="KL5" s="1814"/>
      <c r="KM5" s="1814"/>
      <c r="KN5" s="1814"/>
      <c r="KO5" s="1814"/>
      <c r="KP5" s="1814"/>
      <c r="KQ5" s="1814"/>
      <c r="KR5" s="1814"/>
      <c r="KS5" s="1814"/>
      <c r="KT5" s="1814"/>
      <c r="KU5" s="1814"/>
      <c r="KV5" s="1814"/>
      <c r="KW5" s="1814"/>
      <c r="KX5" s="1814"/>
      <c r="KY5" s="1814"/>
      <c r="KZ5" s="1814"/>
      <c r="LA5" s="1814"/>
      <c r="LB5" s="1814"/>
      <c r="LC5" s="1814"/>
      <c r="LD5" s="1814"/>
      <c r="LE5" s="1814"/>
      <c r="LF5" s="1814"/>
      <c r="LG5" s="1814"/>
      <c r="LH5" s="1814"/>
      <c r="LI5" s="1814"/>
      <c r="LJ5" s="1814"/>
      <c r="LK5" s="1814"/>
      <c r="LL5" s="1814"/>
      <c r="LM5" s="1814"/>
      <c r="LN5" s="1814"/>
      <c r="LO5" s="1825"/>
      <c r="LP5" s="1825"/>
      <c r="LQ5" s="1825"/>
      <c r="LR5" s="1825"/>
      <c r="LS5" s="1825"/>
      <c r="LT5" s="1825"/>
      <c r="LU5" s="1825"/>
      <c r="LV5" s="2301"/>
    </row>
    <row r="6" s="2140" customFormat="1" ht="47" customHeight="1" spans="1:334">
      <c r="A6" s="2578">
        <v>45729</v>
      </c>
      <c r="B6" s="2148"/>
      <c r="C6" s="2149"/>
      <c r="D6" s="2150" t="s">
        <v>1729</v>
      </c>
      <c r="E6" s="2160"/>
      <c r="F6" s="2150"/>
      <c r="G6" s="1722" t="s">
        <v>93</v>
      </c>
      <c r="H6" s="1505" t="s">
        <v>1730</v>
      </c>
      <c r="I6" s="1532" t="s">
        <v>1731</v>
      </c>
      <c r="J6" s="1522">
        <v>360</v>
      </c>
      <c r="K6" s="1534">
        <v>0</v>
      </c>
      <c r="L6" s="1534">
        <v>24</v>
      </c>
      <c r="M6" s="1534">
        <f t="shared" si="0"/>
        <v>15</v>
      </c>
      <c r="N6" s="1536">
        <v>45740</v>
      </c>
      <c r="O6" s="1536">
        <v>45736</v>
      </c>
      <c r="P6" s="1537"/>
      <c r="Q6" s="1562" t="s">
        <v>78</v>
      </c>
      <c r="R6" s="1839"/>
      <c r="S6" s="1839"/>
      <c r="T6" s="1678"/>
      <c r="U6" s="1678"/>
      <c r="V6" s="2261"/>
      <c r="W6" s="2261"/>
      <c r="X6" s="1565"/>
      <c r="Y6" s="1589"/>
      <c r="Z6" s="1589"/>
      <c r="AA6" s="2262"/>
      <c r="AB6" s="1589"/>
      <c r="AC6" s="2274" t="s">
        <v>1732</v>
      </c>
      <c r="AD6" s="2173" t="s">
        <v>80</v>
      </c>
      <c r="AE6" s="2174"/>
      <c r="AF6" s="2175"/>
      <c r="AG6" s="1504"/>
      <c r="AH6" s="1799" t="s">
        <v>93</v>
      </c>
      <c r="AI6" s="2623">
        <f t="shared" si="13"/>
        <v>360</v>
      </c>
      <c r="AJ6" s="2626"/>
      <c r="AK6" s="2627"/>
      <c r="AL6" s="2627"/>
      <c r="AM6" s="2627"/>
      <c r="AN6" s="2627"/>
      <c r="AO6" s="2627"/>
      <c r="AP6" s="2627"/>
      <c r="AQ6" s="2639"/>
      <c r="AR6" s="2282"/>
      <c r="AS6" s="2282"/>
      <c r="AT6" s="2639"/>
      <c r="AU6" s="2639"/>
      <c r="AV6" s="2185">
        <f t="shared" si="1"/>
        <v>36</v>
      </c>
      <c r="AW6" s="1622">
        <f t="shared" si="2"/>
        <v>36</v>
      </c>
      <c r="AX6" s="1622">
        <f t="shared" si="3"/>
        <v>36</v>
      </c>
      <c r="AY6" s="1622">
        <f t="shared" si="4"/>
        <v>36</v>
      </c>
      <c r="AZ6" s="1622">
        <f t="shared" si="5"/>
        <v>36</v>
      </c>
      <c r="BA6" s="2288">
        <f t="shared" si="6"/>
        <v>36</v>
      </c>
      <c r="BB6" s="2288">
        <f t="shared" si="7"/>
        <v>36</v>
      </c>
      <c r="BC6" s="2288">
        <f t="shared" si="8"/>
        <v>36</v>
      </c>
      <c r="BD6" s="2288">
        <f t="shared" si="9"/>
        <v>36</v>
      </c>
      <c r="BE6" s="2288">
        <f t="shared" si="10"/>
        <v>36</v>
      </c>
      <c r="BF6" s="2185">
        <f t="shared" si="11"/>
        <v>34.5</v>
      </c>
      <c r="BG6" s="2297">
        <f t="shared" si="12"/>
        <v>1.5</v>
      </c>
      <c r="BH6" s="1633"/>
      <c r="BI6" s="1633"/>
      <c r="BJ6" s="1633"/>
      <c r="BK6" s="1633"/>
      <c r="BL6" s="1633"/>
      <c r="BM6" s="1633"/>
      <c r="BN6" s="1633"/>
      <c r="BO6" s="1633"/>
      <c r="BP6" s="1633"/>
      <c r="BQ6" s="1633"/>
      <c r="BR6" s="1633"/>
      <c r="BS6" s="1633"/>
      <c r="BT6" s="1633"/>
      <c r="BU6" s="1633"/>
      <c r="BV6" s="1633"/>
      <c r="BW6" s="1633"/>
      <c r="BX6" s="1633"/>
      <c r="BY6" s="1633"/>
      <c r="BZ6" s="1633"/>
      <c r="CA6" s="1633"/>
      <c r="CB6" s="1633"/>
      <c r="CC6" s="1633"/>
      <c r="CD6" s="1633"/>
      <c r="CE6" s="1633"/>
      <c r="CF6" s="1633"/>
      <c r="CG6" s="1633"/>
      <c r="CH6" s="1633"/>
      <c r="CI6" s="1633"/>
      <c r="CJ6" s="1633"/>
      <c r="CK6" s="1633"/>
      <c r="CL6" s="1633"/>
      <c r="CM6" s="1633"/>
      <c r="CN6" s="1633"/>
      <c r="CO6" s="1633"/>
      <c r="CP6" s="1633"/>
      <c r="CQ6" s="1633"/>
      <c r="CR6" s="1633"/>
      <c r="CS6" s="1633"/>
      <c r="CT6" s="1633"/>
      <c r="CU6" s="1633"/>
      <c r="CV6" s="1633"/>
      <c r="CW6" s="1633"/>
      <c r="CX6" s="1633"/>
      <c r="CY6" s="1633"/>
      <c r="CZ6" s="1633"/>
      <c r="DA6" s="1633"/>
      <c r="DB6" s="1633"/>
      <c r="DC6" s="1633"/>
      <c r="DD6" s="1633"/>
      <c r="DE6" s="1633"/>
      <c r="DF6" s="1633"/>
      <c r="DG6" s="1633"/>
      <c r="DH6" s="1633"/>
      <c r="DI6" s="1633"/>
      <c r="DJ6" s="1633"/>
      <c r="DK6" s="1633"/>
      <c r="DL6" s="1633"/>
      <c r="DM6" s="1633"/>
      <c r="DN6" s="1633"/>
      <c r="DO6" s="1633"/>
      <c r="DP6" s="1633"/>
      <c r="DQ6" s="1633"/>
      <c r="DR6" s="1633"/>
      <c r="DS6" s="1633"/>
      <c r="DT6" s="1633"/>
      <c r="DU6" s="1633"/>
      <c r="DV6" s="1633"/>
      <c r="DW6" s="1633"/>
      <c r="DX6" s="1633"/>
      <c r="DY6" s="1633"/>
      <c r="DZ6" s="1633"/>
      <c r="EA6" s="1633"/>
      <c r="EB6" s="1633"/>
      <c r="EC6" s="1633"/>
      <c r="ED6" s="1633"/>
      <c r="EE6" s="1633"/>
      <c r="EF6" s="1633"/>
      <c r="EG6" s="1633"/>
      <c r="EH6" s="1633"/>
      <c r="EI6" s="1633"/>
      <c r="EJ6" s="1633"/>
      <c r="EK6" s="1633"/>
      <c r="EL6" s="1633"/>
      <c r="EM6" s="1633"/>
      <c r="EN6" s="1633"/>
      <c r="EO6" s="1633"/>
      <c r="EP6" s="1633"/>
      <c r="EQ6" s="1633"/>
      <c r="ER6" s="1633"/>
      <c r="ES6" s="1633"/>
      <c r="ET6" s="1633"/>
      <c r="EU6" s="1633"/>
      <c r="EV6" s="1633"/>
      <c r="EW6" s="1633"/>
      <c r="EX6" s="1633"/>
      <c r="EY6" s="1633"/>
      <c r="EZ6" s="1633"/>
      <c r="FA6" s="1633"/>
      <c r="FB6" s="1633"/>
      <c r="FC6" s="1633"/>
      <c r="FD6" s="1633"/>
      <c r="FE6" s="1633"/>
      <c r="FF6" s="1633"/>
      <c r="FG6" s="1633"/>
      <c r="FH6" s="1633"/>
      <c r="FI6" s="1633"/>
      <c r="FJ6" s="1633"/>
      <c r="FK6" s="1633"/>
      <c r="FL6" s="1633"/>
      <c r="FM6" s="1633"/>
      <c r="FN6" s="1633"/>
      <c r="FO6" s="1633"/>
      <c r="FP6" s="1633"/>
      <c r="FQ6" s="1633"/>
      <c r="FR6" s="1633"/>
      <c r="FS6" s="1633"/>
      <c r="FT6" s="1633"/>
      <c r="FU6" s="1633"/>
      <c r="FV6" s="1633"/>
      <c r="FW6" s="1633"/>
      <c r="FX6" s="1633"/>
      <c r="FY6" s="1633"/>
      <c r="FZ6" s="1633"/>
      <c r="GA6" s="1633"/>
      <c r="GB6" s="1633"/>
      <c r="GC6" s="1633"/>
      <c r="GD6" s="1633"/>
      <c r="GE6" s="1633"/>
      <c r="GF6" s="1633"/>
      <c r="GG6" s="1633"/>
      <c r="GH6" s="1633"/>
      <c r="GI6" s="1633"/>
      <c r="GJ6" s="1633"/>
      <c r="GK6" s="1633"/>
      <c r="GL6" s="1633"/>
      <c r="GM6" s="1633"/>
      <c r="GN6" s="1633"/>
      <c r="GO6" s="1633"/>
      <c r="GP6" s="1633"/>
      <c r="GQ6" s="1633"/>
      <c r="GR6" s="1633"/>
      <c r="GS6" s="1633"/>
      <c r="GT6" s="1633"/>
      <c r="GU6" s="1633"/>
      <c r="GV6" s="1633"/>
      <c r="GW6" s="1633"/>
      <c r="GX6" s="1633"/>
      <c r="GY6" s="1633"/>
      <c r="GZ6" s="1633"/>
      <c r="HA6" s="1633"/>
      <c r="HB6" s="1633"/>
      <c r="HC6" s="1633"/>
      <c r="HD6" s="1633"/>
      <c r="HE6" s="1633"/>
      <c r="HF6" s="1633"/>
      <c r="HG6" s="1633"/>
      <c r="HH6" s="1633"/>
      <c r="HI6" s="1633"/>
      <c r="HJ6" s="1633"/>
      <c r="HK6" s="1633"/>
      <c r="HL6" s="1633"/>
      <c r="HM6" s="1633"/>
      <c r="HN6" s="1633"/>
      <c r="HO6" s="1633"/>
      <c r="HP6" s="1633"/>
      <c r="HQ6" s="1633"/>
      <c r="HR6" s="1633"/>
      <c r="HS6" s="1633"/>
      <c r="HT6" s="1633"/>
      <c r="HU6" s="1633"/>
      <c r="HV6" s="1633"/>
      <c r="HW6" s="1633"/>
      <c r="HX6" s="1633"/>
      <c r="HY6" s="1633"/>
      <c r="HZ6" s="1633"/>
      <c r="IA6" s="1633"/>
      <c r="IB6" s="1633"/>
      <c r="IC6" s="1633"/>
      <c r="ID6" s="1633"/>
      <c r="IE6" s="1633"/>
      <c r="IF6" s="1633"/>
      <c r="IG6" s="1633"/>
      <c r="IH6" s="1633"/>
      <c r="II6" s="1633"/>
      <c r="IJ6" s="1633"/>
      <c r="IK6" s="1633"/>
      <c r="IL6" s="1633"/>
      <c r="IM6" s="1633"/>
      <c r="IN6" s="1633"/>
      <c r="IO6" s="1633"/>
      <c r="IP6" s="1633"/>
      <c r="IQ6" s="1633"/>
      <c r="IR6" s="1633"/>
      <c r="IS6" s="1633"/>
      <c r="IT6" s="1633"/>
      <c r="IU6" s="1633"/>
      <c r="IV6" s="1633"/>
      <c r="IW6" s="1633"/>
      <c r="IX6" s="1633"/>
      <c r="IY6" s="1633"/>
      <c r="IZ6" s="1633"/>
      <c r="JA6" s="1633"/>
      <c r="JB6" s="1633"/>
      <c r="JC6" s="1633"/>
      <c r="JD6" s="1633"/>
      <c r="JE6" s="1633"/>
      <c r="JF6" s="1633"/>
      <c r="JG6" s="1633"/>
      <c r="JH6" s="1633"/>
      <c r="JI6" s="1633"/>
      <c r="JJ6" s="1633"/>
      <c r="JK6" s="1633"/>
      <c r="JL6" s="1633"/>
      <c r="JM6" s="1633"/>
      <c r="JN6" s="1633"/>
      <c r="JO6" s="1633"/>
      <c r="JP6" s="1633"/>
      <c r="JQ6" s="1633"/>
      <c r="JR6" s="1633"/>
      <c r="JS6" s="1633"/>
      <c r="JT6" s="1633"/>
      <c r="JU6" s="1633"/>
      <c r="JV6" s="1633"/>
      <c r="JW6" s="1633"/>
      <c r="JX6" s="1633"/>
      <c r="JY6" s="1633"/>
      <c r="JZ6" s="1633"/>
      <c r="KA6" s="1633"/>
      <c r="KB6" s="1633"/>
      <c r="KC6" s="1633"/>
      <c r="KD6" s="1633"/>
      <c r="KE6" s="1633"/>
      <c r="KF6" s="1633"/>
      <c r="KG6" s="1633"/>
      <c r="KH6" s="1633"/>
      <c r="KI6" s="1633"/>
      <c r="KJ6" s="1633"/>
      <c r="KK6" s="1633"/>
      <c r="KL6" s="1633"/>
      <c r="KM6" s="1633"/>
      <c r="KN6" s="1633"/>
      <c r="KO6" s="1633"/>
      <c r="KP6" s="1633"/>
      <c r="KQ6" s="1633"/>
      <c r="KR6" s="1633"/>
      <c r="KS6" s="1633"/>
      <c r="KT6" s="1633"/>
      <c r="KU6" s="1633"/>
      <c r="KV6" s="1633"/>
      <c r="KW6" s="1633"/>
      <c r="KX6" s="1633"/>
      <c r="KY6" s="1633"/>
      <c r="KZ6" s="1633"/>
      <c r="LA6" s="1633"/>
      <c r="LB6" s="1633"/>
      <c r="LC6" s="1633"/>
      <c r="LD6" s="1633"/>
      <c r="LE6" s="1633"/>
      <c r="LF6" s="1633"/>
      <c r="LG6" s="1633"/>
      <c r="LH6" s="1633"/>
      <c r="LI6" s="1633"/>
      <c r="LJ6" s="1633"/>
      <c r="LK6" s="1633"/>
      <c r="LL6" s="1633"/>
      <c r="LM6" s="1633"/>
      <c r="LN6" s="1633"/>
      <c r="LO6" s="1642"/>
      <c r="LP6" s="1642"/>
      <c r="LQ6" s="1642"/>
      <c r="LR6" s="1642"/>
      <c r="LS6" s="1642"/>
      <c r="LT6" s="1642"/>
      <c r="LU6" s="1642"/>
      <c r="LV6" s="2302"/>
    </row>
    <row r="7" s="2140" customFormat="1" ht="47" customHeight="1" spans="1:334">
      <c r="A7" s="2579">
        <v>45712</v>
      </c>
      <c r="B7" s="1500" t="s">
        <v>1733</v>
      </c>
      <c r="C7" s="1501" t="s">
        <v>427</v>
      </c>
      <c r="D7" s="1502">
        <v>4500158287</v>
      </c>
      <c r="E7" s="1503"/>
      <c r="F7" s="1502" t="s">
        <v>1734</v>
      </c>
      <c r="G7" s="1505" t="s">
        <v>1727</v>
      </c>
      <c r="H7" s="1505" t="s">
        <v>1727</v>
      </c>
      <c r="I7" s="1532" t="s">
        <v>1728</v>
      </c>
      <c r="J7" s="1522">
        <v>1920</v>
      </c>
      <c r="K7" s="1534">
        <v>0</v>
      </c>
      <c r="L7" s="1534">
        <v>96</v>
      </c>
      <c r="M7" s="2594">
        <f t="shared" si="0"/>
        <v>20</v>
      </c>
      <c r="N7" s="1536">
        <v>45740</v>
      </c>
      <c r="O7" s="1536">
        <v>45736</v>
      </c>
      <c r="P7" s="1537"/>
      <c r="Q7" s="1562" t="s">
        <v>78</v>
      </c>
      <c r="R7" s="1839"/>
      <c r="S7" s="1839"/>
      <c r="T7" s="1678"/>
      <c r="U7" s="1678"/>
      <c r="V7" s="2261" t="s">
        <v>1735</v>
      </c>
      <c r="W7" s="2261"/>
      <c r="X7" s="1565">
        <v>45717</v>
      </c>
      <c r="Y7" s="1589" t="s">
        <v>88</v>
      </c>
      <c r="Z7" s="1589">
        <v>45716</v>
      </c>
      <c r="AA7" s="2262"/>
      <c r="AB7" s="1589"/>
      <c r="AC7" s="2274" t="s">
        <v>1736</v>
      </c>
      <c r="AD7" s="1590" t="s">
        <v>680</v>
      </c>
      <c r="AE7" s="2174">
        <v>0.9</v>
      </c>
      <c r="AF7" s="2175">
        <f>AE7*J7</f>
        <v>1728</v>
      </c>
      <c r="AG7" s="1504" t="s">
        <v>1737</v>
      </c>
      <c r="AH7" s="1609" t="s">
        <v>81</v>
      </c>
      <c r="AI7" s="2623">
        <f t="shared" si="13"/>
        <v>1920</v>
      </c>
      <c r="AJ7" s="2626">
        <v>10</v>
      </c>
      <c r="AK7" s="2627">
        <f t="shared" ref="AK7:AK17" si="14">J7</f>
        <v>1920</v>
      </c>
      <c r="AL7" s="2627"/>
      <c r="AM7" s="2627"/>
      <c r="AN7" s="2627">
        <f>J7/24</f>
        <v>80</v>
      </c>
      <c r="AO7" s="2627"/>
      <c r="AP7" s="2627"/>
      <c r="AQ7" s="2639"/>
      <c r="AR7" s="2282"/>
      <c r="AS7" s="2282" t="s">
        <v>63</v>
      </c>
      <c r="AT7" s="2638">
        <f t="shared" ref="AT7:AT17" si="15">J7</f>
        <v>1920</v>
      </c>
      <c r="AU7" s="2638">
        <v>0</v>
      </c>
      <c r="AV7" s="2185">
        <f t="shared" si="1"/>
        <v>192</v>
      </c>
      <c r="AW7" s="1622">
        <f t="shared" si="2"/>
        <v>192</v>
      </c>
      <c r="AX7" s="1622">
        <f t="shared" si="3"/>
        <v>192</v>
      </c>
      <c r="AY7" s="1622">
        <f t="shared" si="4"/>
        <v>192</v>
      </c>
      <c r="AZ7" s="1622">
        <f t="shared" si="5"/>
        <v>192</v>
      </c>
      <c r="BA7" s="2288">
        <f t="shared" si="6"/>
        <v>192</v>
      </c>
      <c r="BB7" s="2288">
        <f t="shared" si="7"/>
        <v>192</v>
      </c>
      <c r="BC7" s="2288">
        <f t="shared" si="8"/>
        <v>192</v>
      </c>
      <c r="BD7" s="2288">
        <f t="shared" si="9"/>
        <v>192</v>
      </c>
      <c r="BE7" s="2288">
        <f t="shared" si="10"/>
        <v>192</v>
      </c>
      <c r="BF7" s="2185">
        <f t="shared" si="11"/>
        <v>184</v>
      </c>
      <c r="BG7" s="2297">
        <f t="shared" si="12"/>
        <v>8</v>
      </c>
      <c r="BH7" s="1633"/>
      <c r="BI7" s="1633"/>
      <c r="BJ7" s="1633"/>
      <c r="BK7" s="1633"/>
      <c r="BL7" s="1633"/>
      <c r="BM7" s="1633"/>
      <c r="BN7" s="1633"/>
      <c r="BO7" s="1633"/>
      <c r="BP7" s="1633"/>
      <c r="BQ7" s="1633"/>
      <c r="BR7" s="1633"/>
      <c r="BS7" s="1633"/>
      <c r="BT7" s="1633"/>
      <c r="BU7" s="1633"/>
      <c r="BV7" s="1633"/>
      <c r="BW7" s="1633"/>
      <c r="BX7" s="1633"/>
      <c r="BY7" s="1633"/>
      <c r="BZ7" s="1633"/>
      <c r="CA7" s="1633"/>
      <c r="CB7" s="1633"/>
      <c r="CC7" s="1633"/>
      <c r="CD7" s="1633"/>
      <c r="CE7" s="1633"/>
      <c r="CF7" s="1633"/>
      <c r="CG7" s="1633"/>
      <c r="CH7" s="1633"/>
      <c r="CI7" s="1633"/>
      <c r="CJ7" s="1633"/>
      <c r="CK7" s="1633"/>
      <c r="CL7" s="1633"/>
      <c r="CM7" s="1633"/>
      <c r="CN7" s="1633"/>
      <c r="CO7" s="1633"/>
      <c r="CP7" s="1633"/>
      <c r="CQ7" s="1633"/>
      <c r="CR7" s="1633"/>
      <c r="CS7" s="1633"/>
      <c r="CT7" s="1633"/>
      <c r="CU7" s="1633"/>
      <c r="CV7" s="1633"/>
      <c r="CW7" s="1633"/>
      <c r="CX7" s="1633"/>
      <c r="CY7" s="1633"/>
      <c r="CZ7" s="1633"/>
      <c r="DA7" s="1633"/>
      <c r="DB7" s="1633"/>
      <c r="DC7" s="1633"/>
      <c r="DD7" s="1633"/>
      <c r="DE7" s="1633"/>
      <c r="DF7" s="1633"/>
      <c r="DG7" s="1633"/>
      <c r="DH7" s="1633"/>
      <c r="DI7" s="1633"/>
      <c r="DJ7" s="1633"/>
      <c r="DK7" s="1633"/>
      <c r="DL7" s="1633"/>
      <c r="DM7" s="1633"/>
      <c r="DN7" s="1633"/>
      <c r="DO7" s="1633"/>
      <c r="DP7" s="1633"/>
      <c r="DQ7" s="1633"/>
      <c r="DR7" s="1633"/>
      <c r="DS7" s="1633"/>
      <c r="DT7" s="1633"/>
      <c r="DU7" s="1633"/>
      <c r="DV7" s="1633"/>
      <c r="DW7" s="1633"/>
      <c r="DX7" s="1633"/>
      <c r="DY7" s="1633"/>
      <c r="DZ7" s="1633"/>
      <c r="EA7" s="1633"/>
      <c r="EB7" s="1633"/>
      <c r="EC7" s="1633"/>
      <c r="ED7" s="1633"/>
      <c r="EE7" s="1633"/>
      <c r="EF7" s="1633"/>
      <c r="EG7" s="1633"/>
      <c r="EH7" s="1633"/>
      <c r="EI7" s="1633"/>
      <c r="EJ7" s="1633"/>
      <c r="EK7" s="1633"/>
      <c r="EL7" s="1633"/>
      <c r="EM7" s="1633"/>
      <c r="EN7" s="1633"/>
      <c r="EO7" s="1633"/>
      <c r="EP7" s="1633"/>
      <c r="EQ7" s="1633"/>
      <c r="ER7" s="1633"/>
      <c r="ES7" s="1633"/>
      <c r="ET7" s="1633"/>
      <c r="EU7" s="1633"/>
      <c r="EV7" s="1633"/>
      <c r="EW7" s="1633"/>
      <c r="EX7" s="1633"/>
      <c r="EY7" s="1633"/>
      <c r="EZ7" s="1633"/>
      <c r="FA7" s="1633"/>
      <c r="FB7" s="1633"/>
      <c r="FC7" s="1633"/>
      <c r="FD7" s="1633"/>
      <c r="FE7" s="1633"/>
      <c r="FF7" s="1633"/>
      <c r="FG7" s="1633"/>
      <c r="FH7" s="1633"/>
      <c r="FI7" s="1633"/>
      <c r="FJ7" s="1633"/>
      <c r="FK7" s="1633"/>
      <c r="FL7" s="1633"/>
      <c r="FM7" s="1633"/>
      <c r="FN7" s="1633"/>
      <c r="FO7" s="1633"/>
      <c r="FP7" s="1633"/>
      <c r="FQ7" s="1633"/>
      <c r="FR7" s="1633"/>
      <c r="FS7" s="1633"/>
      <c r="FT7" s="1633"/>
      <c r="FU7" s="1633"/>
      <c r="FV7" s="1633"/>
      <c r="FW7" s="1633"/>
      <c r="FX7" s="1633"/>
      <c r="FY7" s="1633"/>
      <c r="FZ7" s="1633"/>
      <c r="GA7" s="1633"/>
      <c r="GB7" s="1633"/>
      <c r="GC7" s="1633"/>
      <c r="GD7" s="1633"/>
      <c r="GE7" s="1633"/>
      <c r="GF7" s="1633"/>
      <c r="GG7" s="1633"/>
      <c r="GH7" s="1633"/>
      <c r="GI7" s="1633"/>
      <c r="GJ7" s="1633"/>
      <c r="GK7" s="1633"/>
      <c r="GL7" s="1633"/>
      <c r="GM7" s="1633"/>
      <c r="GN7" s="1633"/>
      <c r="GO7" s="1633"/>
      <c r="GP7" s="1633"/>
      <c r="GQ7" s="1633"/>
      <c r="GR7" s="1633"/>
      <c r="GS7" s="1633"/>
      <c r="GT7" s="1633"/>
      <c r="GU7" s="1633"/>
      <c r="GV7" s="1633"/>
      <c r="GW7" s="1633"/>
      <c r="GX7" s="1633"/>
      <c r="GY7" s="1633"/>
      <c r="GZ7" s="1633"/>
      <c r="HA7" s="1633"/>
      <c r="HB7" s="1633"/>
      <c r="HC7" s="1633"/>
      <c r="HD7" s="1633"/>
      <c r="HE7" s="1633"/>
      <c r="HF7" s="1633"/>
      <c r="HG7" s="1633"/>
      <c r="HH7" s="1633"/>
      <c r="HI7" s="1633"/>
      <c r="HJ7" s="1633"/>
      <c r="HK7" s="1633"/>
      <c r="HL7" s="1633"/>
      <c r="HM7" s="1633"/>
      <c r="HN7" s="1633"/>
      <c r="HO7" s="1633"/>
      <c r="HP7" s="1633"/>
      <c r="HQ7" s="1633"/>
      <c r="HR7" s="1633"/>
      <c r="HS7" s="1633"/>
      <c r="HT7" s="1633"/>
      <c r="HU7" s="1633"/>
      <c r="HV7" s="1633"/>
      <c r="HW7" s="1633"/>
      <c r="HX7" s="1633"/>
      <c r="HY7" s="1633"/>
      <c r="HZ7" s="1633"/>
      <c r="IA7" s="1633"/>
      <c r="IB7" s="1633"/>
      <c r="IC7" s="1633"/>
      <c r="ID7" s="1633"/>
      <c r="IE7" s="1633"/>
      <c r="IF7" s="1633"/>
      <c r="IG7" s="1633"/>
      <c r="IH7" s="1633"/>
      <c r="II7" s="1633"/>
      <c r="IJ7" s="1633"/>
      <c r="IK7" s="1633"/>
      <c r="IL7" s="1633"/>
      <c r="IM7" s="1633"/>
      <c r="IN7" s="1633"/>
      <c r="IO7" s="1633"/>
      <c r="IP7" s="1633"/>
      <c r="IQ7" s="1633"/>
      <c r="IR7" s="1633"/>
      <c r="IS7" s="1633"/>
      <c r="IT7" s="1633"/>
      <c r="IU7" s="1633"/>
      <c r="IV7" s="1633"/>
      <c r="IW7" s="1633"/>
      <c r="IX7" s="1633"/>
      <c r="IY7" s="1633"/>
      <c r="IZ7" s="1633"/>
      <c r="JA7" s="1633"/>
      <c r="JB7" s="1633"/>
      <c r="JC7" s="1633"/>
      <c r="JD7" s="1633"/>
      <c r="JE7" s="1633"/>
      <c r="JF7" s="1633"/>
      <c r="JG7" s="1633"/>
      <c r="JH7" s="1633"/>
      <c r="JI7" s="1633"/>
      <c r="JJ7" s="1633"/>
      <c r="JK7" s="1633"/>
      <c r="JL7" s="1633"/>
      <c r="JM7" s="1633"/>
      <c r="JN7" s="1633"/>
      <c r="JO7" s="1633"/>
      <c r="JP7" s="1633"/>
      <c r="JQ7" s="1633"/>
      <c r="JR7" s="1633"/>
      <c r="JS7" s="1633"/>
      <c r="JT7" s="1633"/>
      <c r="JU7" s="1633"/>
      <c r="JV7" s="1633"/>
      <c r="JW7" s="1633"/>
      <c r="JX7" s="1633"/>
      <c r="JY7" s="1633"/>
      <c r="JZ7" s="1633"/>
      <c r="KA7" s="1633"/>
      <c r="KB7" s="1633"/>
      <c r="KC7" s="1633"/>
      <c r="KD7" s="1633"/>
      <c r="KE7" s="1633"/>
      <c r="KF7" s="1633"/>
      <c r="KG7" s="1633"/>
      <c r="KH7" s="1633"/>
      <c r="KI7" s="1633"/>
      <c r="KJ7" s="1633"/>
      <c r="KK7" s="1633"/>
      <c r="KL7" s="1633"/>
      <c r="KM7" s="1633"/>
      <c r="KN7" s="1633"/>
      <c r="KO7" s="1633"/>
      <c r="KP7" s="1633"/>
      <c r="KQ7" s="1633"/>
      <c r="KR7" s="1633"/>
      <c r="KS7" s="1633"/>
      <c r="KT7" s="1633"/>
      <c r="KU7" s="1633"/>
      <c r="KV7" s="1633"/>
      <c r="KW7" s="1633"/>
      <c r="KX7" s="1633"/>
      <c r="KY7" s="1633"/>
      <c r="KZ7" s="1633"/>
      <c r="LA7" s="1633"/>
      <c r="LB7" s="1633"/>
      <c r="LC7" s="1633"/>
      <c r="LD7" s="1633"/>
      <c r="LE7" s="1633"/>
      <c r="LF7" s="1633"/>
      <c r="LG7" s="1633"/>
      <c r="LH7" s="1633"/>
      <c r="LI7" s="1633"/>
      <c r="LJ7" s="1633"/>
      <c r="LK7" s="1633"/>
      <c r="LL7" s="1633"/>
      <c r="LM7" s="1633"/>
      <c r="LN7" s="1633"/>
      <c r="LO7" s="1642"/>
      <c r="LP7" s="1642"/>
      <c r="LQ7" s="1642"/>
      <c r="LR7" s="1642"/>
      <c r="LS7" s="1642"/>
      <c r="LT7" s="1642"/>
      <c r="LU7" s="1642"/>
      <c r="LV7" s="2302"/>
    </row>
    <row r="8" s="2140" customFormat="1" ht="47" customHeight="1" spans="1:334">
      <c r="A8" s="2578">
        <v>45737</v>
      </c>
      <c r="B8" s="2148" t="s">
        <v>1738</v>
      </c>
      <c r="C8" s="2149" t="s">
        <v>342</v>
      </c>
      <c r="D8" s="2150">
        <v>4500161050</v>
      </c>
      <c r="E8" s="2160" t="s">
        <v>1739</v>
      </c>
      <c r="F8" s="2150" t="s">
        <v>1740</v>
      </c>
      <c r="G8" s="1505" t="s">
        <v>1727</v>
      </c>
      <c r="H8" s="1505" t="s">
        <v>1727</v>
      </c>
      <c r="I8" s="1532" t="s">
        <v>1728</v>
      </c>
      <c r="J8" s="1522">
        <v>30720</v>
      </c>
      <c r="K8" s="1534">
        <v>0</v>
      </c>
      <c r="L8" s="1534">
        <v>96</v>
      </c>
      <c r="M8" s="1534">
        <f t="shared" si="0"/>
        <v>320</v>
      </c>
      <c r="N8" s="1536">
        <v>45747</v>
      </c>
      <c r="O8" s="1536">
        <v>45743</v>
      </c>
      <c r="P8" s="1537"/>
      <c r="Q8" s="1562" t="s">
        <v>78</v>
      </c>
      <c r="R8" s="1839"/>
      <c r="S8" s="1839"/>
      <c r="T8" s="1678"/>
      <c r="U8" s="1678"/>
      <c r="V8" s="2261" t="s">
        <v>1741</v>
      </c>
      <c r="W8" s="2261" t="s">
        <v>168</v>
      </c>
      <c r="X8" s="1565" t="s">
        <v>1742</v>
      </c>
      <c r="Y8" s="1589" t="s">
        <v>88</v>
      </c>
      <c r="Z8" s="1589" t="s">
        <v>88</v>
      </c>
      <c r="AA8" s="2262" t="s">
        <v>1743</v>
      </c>
      <c r="AB8" s="1589"/>
      <c r="AC8" s="2274" t="s">
        <v>1744</v>
      </c>
      <c r="AD8" s="2173" t="s">
        <v>1745</v>
      </c>
      <c r="AE8" s="2174">
        <v>0.9</v>
      </c>
      <c r="AF8" s="2175">
        <f>AE8*J8</f>
        <v>27648</v>
      </c>
      <c r="AG8" s="1504" t="s">
        <v>1746</v>
      </c>
      <c r="AH8" s="1609" t="s">
        <v>81</v>
      </c>
      <c r="AI8" s="2623">
        <f t="shared" si="13"/>
        <v>30720</v>
      </c>
      <c r="AJ8" s="2626">
        <v>10</v>
      </c>
      <c r="AK8" s="2627">
        <f t="shared" si="14"/>
        <v>30720</v>
      </c>
      <c r="AL8" s="2627"/>
      <c r="AM8" s="2627"/>
      <c r="AN8" s="2627">
        <f>J8/24</f>
        <v>1280</v>
      </c>
      <c r="AO8" s="2627"/>
      <c r="AP8" s="2627"/>
      <c r="AQ8" s="2639"/>
      <c r="AR8" s="2282"/>
      <c r="AS8" s="2282" t="s">
        <v>63</v>
      </c>
      <c r="AT8" s="2638">
        <f t="shared" si="15"/>
        <v>30720</v>
      </c>
      <c r="AU8" s="2638">
        <v>0</v>
      </c>
      <c r="AV8" s="2185">
        <f t="shared" si="1"/>
        <v>3072</v>
      </c>
      <c r="AW8" s="1622">
        <f t="shared" si="2"/>
        <v>3072</v>
      </c>
      <c r="AX8" s="1622">
        <f t="shared" si="3"/>
        <v>3072</v>
      </c>
      <c r="AY8" s="1622">
        <f t="shared" si="4"/>
        <v>3072</v>
      </c>
      <c r="AZ8" s="1622">
        <f t="shared" si="5"/>
        <v>3072</v>
      </c>
      <c r="BA8" s="2288">
        <f t="shared" si="6"/>
        <v>3072</v>
      </c>
      <c r="BB8" s="2288">
        <f t="shared" si="7"/>
        <v>3072</v>
      </c>
      <c r="BC8" s="2288">
        <f t="shared" si="8"/>
        <v>3072</v>
      </c>
      <c r="BD8" s="2288">
        <f t="shared" si="9"/>
        <v>3072</v>
      </c>
      <c r="BE8" s="2288">
        <f t="shared" si="10"/>
        <v>3072</v>
      </c>
      <c r="BF8" s="2185">
        <f t="shared" si="11"/>
        <v>2944</v>
      </c>
      <c r="BG8" s="2297">
        <f t="shared" si="12"/>
        <v>128</v>
      </c>
      <c r="BH8" s="1633"/>
      <c r="BI8" s="1633"/>
      <c r="BJ8" s="1633"/>
      <c r="BK8" s="1633"/>
      <c r="BL8" s="1633"/>
      <c r="BM8" s="1633"/>
      <c r="BN8" s="1633"/>
      <c r="BO8" s="1633"/>
      <c r="BP8" s="1633"/>
      <c r="BQ8" s="1633"/>
      <c r="BR8" s="1633"/>
      <c r="BS8" s="1633"/>
      <c r="BT8" s="1633"/>
      <c r="BU8" s="1633"/>
      <c r="BV8" s="1633"/>
      <c r="BW8" s="1633"/>
      <c r="BX8" s="1633"/>
      <c r="BY8" s="1633"/>
      <c r="BZ8" s="1633"/>
      <c r="CA8" s="1633"/>
      <c r="CB8" s="1633"/>
      <c r="CC8" s="1633"/>
      <c r="CD8" s="1633"/>
      <c r="CE8" s="1633"/>
      <c r="CF8" s="1633"/>
      <c r="CG8" s="1633"/>
      <c r="CH8" s="1633"/>
      <c r="CI8" s="1633"/>
      <c r="CJ8" s="1633"/>
      <c r="CK8" s="1633"/>
      <c r="CL8" s="1633"/>
      <c r="CM8" s="1633"/>
      <c r="CN8" s="1633"/>
      <c r="CO8" s="1633"/>
      <c r="CP8" s="1633"/>
      <c r="CQ8" s="1633"/>
      <c r="CR8" s="1633"/>
      <c r="CS8" s="1633"/>
      <c r="CT8" s="1633"/>
      <c r="CU8" s="1633"/>
      <c r="CV8" s="1633"/>
      <c r="CW8" s="1633"/>
      <c r="CX8" s="1633"/>
      <c r="CY8" s="1633"/>
      <c r="CZ8" s="1633"/>
      <c r="DA8" s="1633"/>
      <c r="DB8" s="1633"/>
      <c r="DC8" s="1633"/>
      <c r="DD8" s="1633"/>
      <c r="DE8" s="1633"/>
      <c r="DF8" s="1633"/>
      <c r="DG8" s="1633"/>
      <c r="DH8" s="1633"/>
      <c r="DI8" s="1633"/>
      <c r="DJ8" s="1633"/>
      <c r="DK8" s="1633"/>
      <c r="DL8" s="1633"/>
      <c r="DM8" s="1633"/>
      <c r="DN8" s="1633"/>
      <c r="DO8" s="1633"/>
      <c r="DP8" s="1633"/>
      <c r="DQ8" s="1633"/>
      <c r="DR8" s="1633"/>
      <c r="DS8" s="1633"/>
      <c r="DT8" s="1633"/>
      <c r="DU8" s="1633"/>
      <c r="DV8" s="1633"/>
      <c r="DW8" s="1633"/>
      <c r="DX8" s="1633"/>
      <c r="DY8" s="1633"/>
      <c r="DZ8" s="1633"/>
      <c r="EA8" s="1633"/>
      <c r="EB8" s="1633"/>
      <c r="EC8" s="1633"/>
      <c r="ED8" s="1633"/>
      <c r="EE8" s="1633"/>
      <c r="EF8" s="1633"/>
      <c r="EG8" s="1633"/>
      <c r="EH8" s="1633"/>
      <c r="EI8" s="1633"/>
      <c r="EJ8" s="1633"/>
      <c r="EK8" s="1633"/>
      <c r="EL8" s="1633"/>
      <c r="EM8" s="1633"/>
      <c r="EN8" s="1633"/>
      <c r="EO8" s="1633"/>
      <c r="EP8" s="1633"/>
      <c r="EQ8" s="1633"/>
      <c r="ER8" s="1633"/>
      <c r="ES8" s="1633"/>
      <c r="ET8" s="1633"/>
      <c r="EU8" s="1633"/>
      <c r="EV8" s="1633"/>
      <c r="EW8" s="1633"/>
      <c r="EX8" s="1633"/>
      <c r="EY8" s="1633"/>
      <c r="EZ8" s="1633"/>
      <c r="FA8" s="1633"/>
      <c r="FB8" s="1633"/>
      <c r="FC8" s="1633"/>
      <c r="FD8" s="1633"/>
      <c r="FE8" s="1633"/>
      <c r="FF8" s="1633"/>
      <c r="FG8" s="1633"/>
      <c r="FH8" s="1633"/>
      <c r="FI8" s="1633"/>
      <c r="FJ8" s="1633"/>
      <c r="FK8" s="1633"/>
      <c r="FL8" s="1633"/>
      <c r="FM8" s="1633"/>
      <c r="FN8" s="1633"/>
      <c r="FO8" s="1633"/>
      <c r="FP8" s="1633"/>
      <c r="FQ8" s="1633"/>
      <c r="FR8" s="1633"/>
      <c r="FS8" s="1633"/>
      <c r="FT8" s="1633"/>
      <c r="FU8" s="1633"/>
      <c r="FV8" s="1633"/>
      <c r="FW8" s="1633"/>
      <c r="FX8" s="1633"/>
      <c r="FY8" s="1633"/>
      <c r="FZ8" s="1633"/>
      <c r="GA8" s="1633"/>
      <c r="GB8" s="1633"/>
      <c r="GC8" s="1633"/>
      <c r="GD8" s="1633"/>
      <c r="GE8" s="1633"/>
      <c r="GF8" s="1633"/>
      <c r="GG8" s="1633"/>
      <c r="GH8" s="1633"/>
      <c r="GI8" s="1633"/>
      <c r="GJ8" s="1633"/>
      <c r="GK8" s="1633"/>
      <c r="GL8" s="1633"/>
      <c r="GM8" s="1633"/>
      <c r="GN8" s="1633"/>
      <c r="GO8" s="1633"/>
      <c r="GP8" s="1633"/>
      <c r="GQ8" s="1633"/>
      <c r="GR8" s="1633"/>
      <c r="GS8" s="1633"/>
      <c r="GT8" s="1633"/>
      <c r="GU8" s="1633"/>
      <c r="GV8" s="1633"/>
      <c r="GW8" s="1633"/>
      <c r="GX8" s="1633"/>
      <c r="GY8" s="1633"/>
      <c r="GZ8" s="1633"/>
      <c r="HA8" s="1633"/>
      <c r="HB8" s="1633"/>
      <c r="HC8" s="1633"/>
      <c r="HD8" s="1633"/>
      <c r="HE8" s="1633"/>
      <c r="HF8" s="1633"/>
      <c r="HG8" s="1633"/>
      <c r="HH8" s="1633"/>
      <c r="HI8" s="1633"/>
      <c r="HJ8" s="1633"/>
      <c r="HK8" s="1633"/>
      <c r="HL8" s="1633"/>
      <c r="HM8" s="1633"/>
      <c r="HN8" s="1633"/>
      <c r="HO8" s="1633"/>
      <c r="HP8" s="1633"/>
      <c r="HQ8" s="1633"/>
      <c r="HR8" s="1633"/>
      <c r="HS8" s="1633"/>
      <c r="HT8" s="1633"/>
      <c r="HU8" s="1633"/>
      <c r="HV8" s="1633"/>
      <c r="HW8" s="1633"/>
      <c r="HX8" s="1633"/>
      <c r="HY8" s="1633"/>
      <c r="HZ8" s="1633"/>
      <c r="IA8" s="1633"/>
      <c r="IB8" s="1633"/>
      <c r="IC8" s="1633"/>
      <c r="ID8" s="1633"/>
      <c r="IE8" s="1633"/>
      <c r="IF8" s="1633"/>
      <c r="IG8" s="1633"/>
      <c r="IH8" s="1633"/>
      <c r="II8" s="1633"/>
      <c r="IJ8" s="1633"/>
      <c r="IK8" s="1633"/>
      <c r="IL8" s="1633"/>
      <c r="IM8" s="1633"/>
      <c r="IN8" s="1633"/>
      <c r="IO8" s="1633"/>
      <c r="IP8" s="1633"/>
      <c r="IQ8" s="1633"/>
      <c r="IR8" s="1633"/>
      <c r="IS8" s="1633"/>
      <c r="IT8" s="1633"/>
      <c r="IU8" s="1633"/>
      <c r="IV8" s="1633"/>
      <c r="IW8" s="1633"/>
      <c r="IX8" s="1633"/>
      <c r="IY8" s="1633"/>
      <c r="IZ8" s="1633"/>
      <c r="JA8" s="1633"/>
      <c r="JB8" s="1633"/>
      <c r="JC8" s="1633"/>
      <c r="JD8" s="1633"/>
      <c r="JE8" s="1633"/>
      <c r="JF8" s="1633"/>
      <c r="JG8" s="1633"/>
      <c r="JH8" s="1633"/>
      <c r="JI8" s="1633"/>
      <c r="JJ8" s="1633"/>
      <c r="JK8" s="1633"/>
      <c r="JL8" s="1633"/>
      <c r="JM8" s="1633"/>
      <c r="JN8" s="1633"/>
      <c r="JO8" s="1633"/>
      <c r="JP8" s="1633"/>
      <c r="JQ8" s="1633"/>
      <c r="JR8" s="1633"/>
      <c r="JS8" s="1633"/>
      <c r="JT8" s="1633"/>
      <c r="JU8" s="1633"/>
      <c r="JV8" s="1633"/>
      <c r="JW8" s="1633"/>
      <c r="JX8" s="1633"/>
      <c r="JY8" s="1633"/>
      <c r="JZ8" s="1633"/>
      <c r="KA8" s="1633"/>
      <c r="KB8" s="1633"/>
      <c r="KC8" s="1633"/>
      <c r="KD8" s="1633"/>
      <c r="KE8" s="1633"/>
      <c r="KF8" s="1633"/>
      <c r="KG8" s="1633"/>
      <c r="KH8" s="1633"/>
      <c r="KI8" s="1633"/>
      <c r="KJ8" s="1633"/>
      <c r="KK8" s="1633"/>
      <c r="KL8" s="1633"/>
      <c r="KM8" s="1633"/>
      <c r="KN8" s="1633"/>
      <c r="KO8" s="1633"/>
      <c r="KP8" s="1633"/>
      <c r="KQ8" s="1633"/>
      <c r="KR8" s="1633"/>
      <c r="KS8" s="1633"/>
      <c r="KT8" s="1633"/>
      <c r="KU8" s="1633"/>
      <c r="KV8" s="1633"/>
      <c r="KW8" s="1633"/>
      <c r="KX8" s="1633"/>
      <c r="KY8" s="1633"/>
      <c r="KZ8" s="1633"/>
      <c r="LA8" s="1633"/>
      <c r="LB8" s="1633"/>
      <c r="LC8" s="1633"/>
      <c r="LD8" s="1633"/>
      <c r="LE8" s="1633"/>
      <c r="LF8" s="1633"/>
      <c r="LG8" s="1633"/>
      <c r="LH8" s="1633"/>
      <c r="LI8" s="1633"/>
      <c r="LJ8" s="1633"/>
      <c r="LK8" s="1633"/>
      <c r="LL8" s="1633"/>
      <c r="LM8" s="1633"/>
      <c r="LN8" s="1633"/>
      <c r="LO8" s="1642"/>
      <c r="LP8" s="1642"/>
      <c r="LQ8" s="1642"/>
      <c r="LR8" s="1642"/>
      <c r="LS8" s="1642"/>
      <c r="LT8" s="1642"/>
      <c r="LU8" s="1642"/>
      <c r="LV8" s="2302"/>
    </row>
    <row r="9" s="2140" customFormat="1" ht="47" customHeight="1" spans="1:334">
      <c r="A9" s="2580">
        <v>45714</v>
      </c>
      <c r="B9" s="2148" t="s">
        <v>84</v>
      </c>
      <c r="C9" s="2149" t="s">
        <v>85</v>
      </c>
      <c r="D9" s="2150">
        <v>4500158700</v>
      </c>
      <c r="E9" s="2160">
        <v>25000055</v>
      </c>
      <c r="F9" s="2150" t="s">
        <v>1747</v>
      </c>
      <c r="G9" s="1505" t="s">
        <v>1727</v>
      </c>
      <c r="H9" s="1505" t="s">
        <v>1727</v>
      </c>
      <c r="I9" s="1532" t="s">
        <v>1728</v>
      </c>
      <c r="J9" s="1522">
        <v>18912</v>
      </c>
      <c r="K9" s="1534">
        <v>0</v>
      </c>
      <c r="L9" s="1534">
        <v>96</v>
      </c>
      <c r="M9" s="2594">
        <f t="shared" si="0"/>
        <v>197</v>
      </c>
      <c r="N9" s="1536">
        <v>45750</v>
      </c>
      <c r="O9" s="1536">
        <v>45747</v>
      </c>
      <c r="P9" s="1537"/>
      <c r="Q9" s="1562" t="s">
        <v>78</v>
      </c>
      <c r="R9" s="1839"/>
      <c r="S9" s="1839"/>
      <c r="T9" s="1678"/>
      <c r="U9" s="1678"/>
      <c r="V9" s="2261"/>
      <c r="W9" s="2261"/>
      <c r="X9" s="1565">
        <v>45714</v>
      </c>
      <c r="Y9" s="1589" t="s">
        <v>88</v>
      </c>
      <c r="Z9" s="1589">
        <v>45723</v>
      </c>
      <c r="AA9" s="2262"/>
      <c r="AB9" s="1589"/>
      <c r="AC9" s="2274" t="s">
        <v>1748</v>
      </c>
      <c r="AD9" s="2173" t="s">
        <v>680</v>
      </c>
      <c r="AE9" s="2174">
        <v>0.9407</v>
      </c>
      <c r="AF9" s="2175">
        <f>AE9*J9</f>
        <v>17790.5184</v>
      </c>
      <c r="AG9" s="1504" t="s">
        <v>91</v>
      </c>
      <c r="AH9" s="1609" t="s">
        <v>81</v>
      </c>
      <c r="AI9" s="2623">
        <f t="shared" si="13"/>
        <v>18912</v>
      </c>
      <c r="AJ9" s="2626">
        <v>10</v>
      </c>
      <c r="AK9" s="2627">
        <f t="shared" si="14"/>
        <v>18912</v>
      </c>
      <c r="AL9" s="2627"/>
      <c r="AM9" s="2627"/>
      <c r="AN9" s="2627">
        <f>J9/24</f>
        <v>788</v>
      </c>
      <c r="AO9" s="2627"/>
      <c r="AP9" s="2627"/>
      <c r="AQ9" s="2639"/>
      <c r="AR9" s="2282"/>
      <c r="AS9" s="2282" t="s">
        <v>63</v>
      </c>
      <c r="AT9" s="2639">
        <f t="shared" si="15"/>
        <v>18912</v>
      </c>
      <c r="AU9" s="2639">
        <v>0</v>
      </c>
      <c r="AV9" s="2185">
        <f t="shared" si="1"/>
        <v>1891.2</v>
      </c>
      <c r="AW9" s="1622">
        <f t="shared" si="2"/>
        <v>1891.2</v>
      </c>
      <c r="AX9" s="1622">
        <f t="shared" si="3"/>
        <v>1891.2</v>
      </c>
      <c r="AY9" s="1622">
        <f t="shared" si="4"/>
        <v>1891.2</v>
      </c>
      <c r="AZ9" s="1622">
        <f t="shared" si="5"/>
        <v>1891.2</v>
      </c>
      <c r="BA9" s="2288">
        <f t="shared" si="6"/>
        <v>1891.2</v>
      </c>
      <c r="BB9" s="2288">
        <f t="shared" si="7"/>
        <v>1891.2</v>
      </c>
      <c r="BC9" s="2288">
        <f t="shared" si="8"/>
        <v>1891.2</v>
      </c>
      <c r="BD9" s="2288">
        <f t="shared" si="9"/>
        <v>1891.2</v>
      </c>
      <c r="BE9" s="2288">
        <f t="shared" si="10"/>
        <v>1891.2</v>
      </c>
      <c r="BF9" s="2185">
        <f t="shared" si="11"/>
        <v>1812.4</v>
      </c>
      <c r="BG9" s="2297">
        <f t="shared" si="12"/>
        <v>78.8</v>
      </c>
      <c r="BH9" s="1633"/>
      <c r="BI9" s="1633"/>
      <c r="BJ9" s="1633"/>
      <c r="BK9" s="1633"/>
      <c r="BL9" s="1633"/>
      <c r="BM9" s="1633"/>
      <c r="BN9" s="1633"/>
      <c r="BO9" s="1633"/>
      <c r="BP9" s="1633"/>
      <c r="BQ9" s="1633"/>
      <c r="BR9" s="1633"/>
      <c r="BS9" s="1633"/>
      <c r="BT9" s="1633"/>
      <c r="BU9" s="1633"/>
      <c r="BV9" s="1633"/>
      <c r="BW9" s="1633"/>
      <c r="BX9" s="1633"/>
      <c r="BY9" s="1633"/>
      <c r="BZ9" s="1633"/>
      <c r="CA9" s="1633"/>
      <c r="CB9" s="1633"/>
      <c r="CC9" s="1633"/>
      <c r="CD9" s="1633"/>
      <c r="CE9" s="1633"/>
      <c r="CF9" s="1633"/>
      <c r="CG9" s="1633"/>
      <c r="CH9" s="1633"/>
      <c r="CI9" s="1633"/>
      <c r="CJ9" s="1633"/>
      <c r="CK9" s="1633"/>
      <c r="CL9" s="1633"/>
      <c r="CM9" s="1633"/>
      <c r="CN9" s="1633"/>
      <c r="CO9" s="1633"/>
      <c r="CP9" s="1633"/>
      <c r="CQ9" s="1633"/>
      <c r="CR9" s="1633"/>
      <c r="CS9" s="1633"/>
      <c r="CT9" s="1633"/>
      <c r="CU9" s="1633"/>
      <c r="CV9" s="1633"/>
      <c r="CW9" s="1633"/>
      <c r="CX9" s="1633"/>
      <c r="CY9" s="1633"/>
      <c r="CZ9" s="1633"/>
      <c r="DA9" s="1633"/>
      <c r="DB9" s="1633"/>
      <c r="DC9" s="1633"/>
      <c r="DD9" s="1633"/>
      <c r="DE9" s="1633"/>
      <c r="DF9" s="1633"/>
      <c r="DG9" s="1633"/>
      <c r="DH9" s="1633"/>
      <c r="DI9" s="1633"/>
      <c r="DJ9" s="1633"/>
      <c r="DK9" s="1633"/>
      <c r="DL9" s="1633"/>
      <c r="DM9" s="1633"/>
      <c r="DN9" s="1633"/>
      <c r="DO9" s="1633"/>
      <c r="DP9" s="1633"/>
      <c r="DQ9" s="1633"/>
      <c r="DR9" s="1633"/>
      <c r="DS9" s="1633"/>
      <c r="DT9" s="1633"/>
      <c r="DU9" s="1633"/>
      <c r="DV9" s="1633"/>
      <c r="DW9" s="1633"/>
      <c r="DX9" s="1633"/>
      <c r="DY9" s="1633"/>
      <c r="DZ9" s="1633"/>
      <c r="EA9" s="1633"/>
      <c r="EB9" s="1633"/>
      <c r="EC9" s="1633"/>
      <c r="ED9" s="1633"/>
      <c r="EE9" s="1633"/>
      <c r="EF9" s="1633"/>
      <c r="EG9" s="1633"/>
      <c r="EH9" s="1633"/>
      <c r="EI9" s="1633"/>
      <c r="EJ9" s="1633"/>
      <c r="EK9" s="1633"/>
      <c r="EL9" s="1633"/>
      <c r="EM9" s="1633"/>
      <c r="EN9" s="1633"/>
      <c r="EO9" s="1633"/>
      <c r="EP9" s="1633"/>
      <c r="EQ9" s="1633"/>
      <c r="ER9" s="1633"/>
      <c r="ES9" s="1633"/>
      <c r="ET9" s="1633"/>
      <c r="EU9" s="1633"/>
      <c r="EV9" s="1633"/>
      <c r="EW9" s="1633"/>
      <c r="EX9" s="1633"/>
      <c r="EY9" s="1633"/>
      <c r="EZ9" s="1633"/>
      <c r="FA9" s="1633"/>
      <c r="FB9" s="1633"/>
      <c r="FC9" s="1633"/>
      <c r="FD9" s="1633"/>
      <c r="FE9" s="1633"/>
      <c r="FF9" s="1633"/>
      <c r="FG9" s="1633"/>
      <c r="FH9" s="1633"/>
      <c r="FI9" s="1633"/>
      <c r="FJ9" s="1633"/>
      <c r="FK9" s="1633"/>
      <c r="FL9" s="1633"/>
      <c r="FM9" s="1633"/>
      <c r="FN9" s="1633"/>
      <c r="FO9" s="1633"/>
      <c r="FP9" s="1633"/>
      <c r="FQ9" s="1633"/>
      <c r="FR9" s="1633"/>
      <c r="FS9" s="1633"/>
      <c r="FT9" s="1633"/>
      <c r="FU9" s="1633"/>
      <c r="FV9" s="1633"/>
      <c r="FW9" s="1633"/>
      <c r="FX9" s="1633"/>
      <c r="FY9" s="1633"/>
      <c r="FZ9" s="1633"/>
      <c r="GA9" s="1633"/>
      <c r="GB9" s="1633"/>
      <c r="GC9" s="1633"/>
      <c r="GD9" s="1633"/>
      <c r="GE9" s="1633"/>
      <c r="GF9" s="1633"/>
      <c r="GG9" s="1633"/>
      <c r="GH9" s="1633"/>
      <c r="GI9" s="1633"/>
      <c r="GJ9" s="1633"/>
      <c r="GK9" s="1633"/>
      <c r="GL9" s="1633"/>
      <c r="GM9" s="1633"/>
      <c r="GN9" s="1633"/>
      <c r="GO9" s="1633"/>
      <c r="GP9" s="1633"/>
      <c r="GQ9" s="1633"/>
      <c r="GR9" s="1633"/>
      <c r="GS9" s="1633"/>
      <c r="GT9" s="1633"/>
      <c r="GU9" s="1633"/>
      <c r="GV9" s="1633"/>
      <c r="GW9" s="1633"/>
      <c r="GX9" s="1633"/>
      <c r="GY9" s="1633"/>
      <c r="GZ9" s="1633"/>
      <c r="HA9" s="1633"/>
      <c r="HB9" s="1633"/>
      <c r="HC9" s="1633"/>
      <c r="HD9" s="1633"/>
      <c r="HE9" s="1633"/>
      <c r="HF9" s="1633"/>
      <c r="HG9" s="1633"/>
      <c r="HH9" s="1633"/>
      <c r="HI9" s="1633"/>
      <c r="HJ9" s="1633"/>
      <c r="HK9" s="1633"/>
      <c r="HL9" s="1633"/>
      <c r="HM9" s="1633"/>
      <c r="HN9" s="1633"/>
      <c r="HO9" s="1633"/>
      <c r="HP9" s="1633"/>
      <c r="HQ9" s="1633"/>
      <c r="HR9" s="1633"/>
      <c r="HS9" s="1633"/>
      <c r="HT9" s="1633"/>
      <c r="HU9" s="1633"/>
      <c r="HV9" s="1633"/>
      <c r="HW9" s="1633"/>
      <c r="HX9" s="1633"/>
      <c r="HY9" s="1633"/>
      <c r="HZ9" s="1633"/>
      <c r="IA9" s="1633"/>
      <c r="IB9" s="1633"/>
      <c r="IC9" s="1633"/>
      <c r="ID9" s="1633"/>
      <c r="IE9" s="1633"/>
      <c r="IF9" s="1633"/>
      <c r="IG9" s="1633"/>
      <c r="IH9" s="1633"/>
      <c r="II9" s="1633"/>
      <c r="IJ9" s="1633"/>
      <c r="IK9" s="1633"/>
      <c r="IL9" s="1633"/>
      <c r="IM9" s="1633"/>
      <c r="IN9" s="1633"/>
      <c r="IO9" s="1633"/>
      <c r="IP9" s="1633"/>
      <c r="IQ9" s="1633"/>
      <c r="IR9" s="1633"/>
      <c r="IS9" s="1633"/>
      <c r="IT9" s="1633"/>
      <c r="IU9" s="1633"/>
      <c r="IV9" s="1633"/>
      <c r="IW9" s="1633"/>
      <c r="IX9" s="1633"/>
      <c r="IY9" s="1633"/>
      <c r="IZ9" s="1633"/>
      <c r="JA9" s="1633"/>
      <c r="JB9" s="1633"/>
      <c r="JC9" s="1633"/>
      <c r="JD9" s="1633"/>
      <c r="JE9" s="1633"/>
      <c r="JF9" s="1633"/>
      <c r="JG9" s="1633"/>
      <c r="JH9" s="1633"/>
      <c r="JI9" s="1633"/>
      <c r="JJ9" s="1633"/>
      <c r="JK9" s="1633"/>
      <c r="JL9" s="1633"/>
      <c r="JM9" s="1633"/>
      <c r="JN9" s="1633"/>
      <c r="JO9" s="1633"/>
      <c r="JP9" s="1633"/>
      <c r="JQ9" s="1633"/>
      <c r="JR9" s="1633"/>
      <c r="JS9" s="1633"/>
      <c r="JT9" s="1633"/>
      <c r="JU9" s="1633"/>
      <c r="JV9" s="1633"/>
      <c r="JW9" s="1633"/>
      <c r="JX9" s="1633"/>
      <c r="JY9" s="1633"/>
      <c r="JZ9" s="1633"/>
      <c r="KA9" s="1633"/>
      <c r="KB9" s="1633"/>
      <c r="KC9" s="1633"/>
      <c r="KD9" s="1633"/>
      <c r="KE9" s="1633"/>
      <c r="KF9" s="1633"/>
      <c r="KG9" s="1633"/>
      <c r="KH9" s="1633"/>
      <c r="KI9" s="1633"/>
      <c r="KJ9" s="1633"/>
      <c r="KK9" s="1633"/>
      <c r="KL9" s="1633"/>
      <c r="KM9" s="1633"/>
      <c r="KN9" s="1633"/>
      <c r="KO9" s="1633"/>
      <c r="KP9" s="1633"/>
      <c r="KQ9" s="1633"/>
      <c r="KR9" s="1633"/>
      <c r="KS9" s="1633"/>
      <c r="KT9" s="1633"/>
      <c r="KU9" s="1633"/>
      <c r="KV9" s="1633"/>
      <c r="KW9" s="1633"/>
      <c r="KX9" s="1633"/>
      <c r="KY9" s="1633"/>
      <c r="KZ9" s="1633"/>
      <c r="LA9" s="1633"/>
      <c r="LB9" s="1633"/>
      <c r="LC9" s="1633"/>
      <c r="LD9" s="1633"/>
      <c r="LE9" s="1633"/>
      <c r="LF9" s="1633"/>
      <c r="LG9" s="1633"/>
      <c r="LH9" s="1633"/>
      <c r="LI9" s="1633"/>
      <c r="LJ9" s="1633"/>
      <c r="LK9" s="1633"/>
      <c r="LL9" s="1633"/>
      <c r="LM9" s="1633"/>
      <c r="LN9" s="1633"/>
      <c r="LO9" s="1642"/>
      <c r="LP9" s="1642"/>
      <c r="LQ9" s="1642"/>
      <c r="LR9" s="1642"/>
      <c r="LS9" s="1642"/>
      <c r="LT9" s="1642"/>
      <c r="LU9" s="1642"/>
      <c r="LV9" s="2302"/>
    </row>
    <row r="10" s="2140" customFormat="1" ht="47" customHeight="1" spans="1:334">
      <c r="A10" s="2581">
        <v>45726</v>
      </c>
      <c r="B10" s="2148" t="s">
        <v>1749</v>
      </c>
      <c r="C10" s="2149" t="s">
        <v>98</v>
      </c>
      <c r="D10" s="2150">
        <v>4500159671</v>
      </c>
      <c r="E10" s="2151" t="s">
        <v>1750</v>
      </c>
      <c r="F10" s="2150" t="s">
        <v>1751</v>
      </c>
      <c r="G10" s="1504" t="s">
        <v>1752</v>
      </c>
      <c r="H10" s="1505" t="s">
        <v>1752</v>
      </c>
      <c r="I10" s="1532" t="s">
        <v>1753</v>
      </c>
      <c r="J10" s="1522">
        <v>16092</v>
      </c>
      <c r="K10" s="1534">
        <v>0</v>
      </c>
      <c r="L10" s="1534">
        <v>54</v>
      </c>
      <c r="M10" s="1534">
        <f t="shared" si="0"/>
        <v>298</v>
      </c>
      <c r="N10" s="1536">
        <v>45758</v>
      </c>
      <c r="O10" s="1536">
        <v>45754</v>
      </c>
      <c r="P10" s="1526"/>
      <c r="Q10" s="1554" t="s">
        <v>78</v>
      </c>
      <c r="R10" s="1839"/>
      <c r="S10" s="1839"/>
      <c r="T10" s="1678"/>
      <c r="U10" s="1678"/>
      <c r="V10" s="2167" t="s">
        <v>1754</v>
      </c>
      <c r="W10" s="2167"/>
      <c r="X10" s="1557">
        <v>45727</v>
      </c>
      <c r="Y10" s="1578" t="s">
        <v>287</v>
      </c>
      <c r="Z10" s="1578">
        <v>45727</v>
      </c>
      <c r="AA10" s="1579"/>
      <c r="AB10" s="1578"/>
      <c r="AC10" s="2614" t="s">
        <v>1755</v>
      </c>
      <c r="AD10" s="2173" t="s">
        <v>104</v>
      </c>
      <c r="AE10" s="2174">
        <v>58</v>
      </c>
      <c r="AF10" s="2175">
        <f>AE10*M10</f>
        <v>17284</v>
      </c>
      <c r="AG10" s="1602" t="s">
        <v>1756</v>
      </c>
      <c r="AH10" s="1603" t="s">
        <v>81</v>
      </c>
      <c r="AI10" s="2623">
        <f t="shared" si="13"/>
        <v>16092</v>
      </c>
      <c r="AJ10" s="2628">
        <v>10</v>
      </c>
      <c r="AK10" s="2627">
        <f t="shared" si="14"/>
        <v>16092</v>
      </c>
      <c r="AL10" s="2627"/>
      <c r="AM10" s="2627"/>
      <c r="AN10" s="2627"/>
      <c r="AO10" s="2627"/>
      <c r="AP10" s="2627"/>
      <c r="AQ10" s="2640">
        <f>J10/54</f>
        <v>298</v>
      </c>
      <c r="AR10" s="1605"/>
      <c r="AS10" s="2282" t="s">
        <v>63</v>
      </c>
      <c r="AT10" s="2639">
        <f t="shared" si="15"/>
        <v>16092</v>
      </c>
      <c r="AU10" s="2639">
        <v>0</v>
      </c>
      <c r="AV10" s="2185">
        <f t="shared" si="1"/>
        <v>1609.2</v>
      </c>
      <c r="AW10" s="1622">
        <f t="shared" si="2"/>
        <v>1609.2</v>
      </c>
      <c r="AX10" s="1622">
        <f t="shared" si="3"/>
        <v>1609.2</v>
      </c>
      <c r="AY10" s="1622">
        <f t="shared" si="4"/>
        <v>1609.2</v>
      </c>
      <c r="AZ10" s="1622">
        <f t="shared" si="5"/>
        <v>1609.2</v>
      </c>
      <c r="BA10" s="2288">
        <f t="shared" si="6"/>
        <v>1609.2</v>
      </c>
      <c r="BB10" s="2288">
        <f t="shared" si="7"/>
        <v>1609.2</v>
      </c>
      <c r="BC10" s="2288">
        <f t="shared" si="8"/>
        <v>1609.2</v>
      </c>
      <c r="BD10" s="2288">
        <f t="shared" si="9"/>
        <v>1609.2</v>
      </c>
      <c r="BE10" s="2288">
        <f t="shared" si="10"/>
        <v>1609.2</v>
      </c>
      <c r="BF10" s="2185">
        <f t="shared" si="11"/>
        <v>1542.15</v>
      </c>
      <c r="BG10" s="2297">
        <f t="shared" si="12"/>
        <v>67.05</v>
      </c>
      <c r="BH10" s="1633"/>
      <c r="BI10" s="1633"/>
      <c r="BJ10" s="1633"/>
      <c r="BK10" s="1633"/>
      <c r="BL10" s="1633"/>
      <c r="BM10" s="1633"/>
      <c r="BN10" s="1633"/>
      <c r="BO10" s="1633"/>
      <c r="BP10" s="1633"/>
      <c r="BQ10" s="1633"/>
      <c r="BR10" s="1633"/>
      <c r="BS10" s="1633"/>
      <c r="BT10" s="1633"/>
      <c r="BU10" s="1633"/>
      <c r="BV10" s="1633"/>
      <c r="BW10" s="1633"/>
      <c r="BX10" s="1633"/>
      <c r="BY10" s="1633"/>
      <c r="BZ10" s="1633"/>
      <c r="CA10" s="1633"/>
      <c r="CB10" s="1633"/>
      <c r="CC10" s="1633"/>
      <c r="CD10" s="1633"/>
      <c r="CE10" s="1633"/>
      <c r="CF10" s="1633"/>
      <c r="CG10" s="1633"/>
      <c r="CH10" s="1633"/>
      <c r="CI10" s="1633"/>
      <c r="CJ10" s="1633"/>
      <c r="CK10" s="1633"/>
      <c r="CL10" s="1633"/>
      <c r="CM10" s="1633"/>
      <c r="CN10" s="1633"/>
      <c r="CO10" s="1633"/>
      <c r="CP10" s="1633"/>
      <c r="CQ10" s="1633"/>
      <c r="CR10" s="1633"/>
      <c r="CS10" s="1633"/>
      <c r="CT10" s="1633"/>
      <c r="CU10" s="1633"/>
      <c r="CV10" s="1633"/>
      <c r="CW10" s="1633"/>
      <c r="CX10" s="1633"/>
      <c r="CY10" s="1633"/>
      <c r="CZ10" s="1633"/>
      <c r="DA10" s="1633"/>
      <c r="DB10" s="1633"/>
      <c r="DC10" s="1633"/>
      <c r="DD10" s="1633"/>
      <c r="DE10" s="1633"/>
      <c r="DF10" s="1633"/>
      <c r="DG10" s="1633"/>
      <c r="DH10" s="1633"/>
      <c r="DI10" s="1633"/>
      <c r="DJ10" s="1633"/>
      <c r="DK10" s="1633"/>
      <c r="DL10" s="1633"/>
      <c r="DM10" s="1633"/>
      <c r="DN10" s="1633"/>
      <c r="DO10" s="1633"/>
      <c r="DP10" s="1633"/>
      <c r="DQ10" s="1633"/>
      <c r="DR10" s="1633"/>
      <c r="DS10" s="1633"/>
      <c r="DT10" s="1633"/>
      <c r="DU10" s="1633"/>
      <c r="DV10" s="1633"/>
      <c r="DW10" s="1633"/>
      <c r="DX10" s="1633"/>
      <c r="DY10" s="1633"/>
      <c r="DZ10" s="1633"/>
      <c r="EA10" s="1633"/>
      <c r="EB10" s="1633"/>
      <c r="EC10" s="1633"/>
      <c r="ED10" s="1633"/>
      <c r="EE10" s="1633"/>
      <c r="EF10" s="1633"/>
      <c r="EG10" s="1633"/>
      <c r="EH10" s="1633"/>
      <c r="EI10" s="1633"/>
      <c r="EJ10" s="1633"/>
      <c r="EK10" s="1633"/>
      <c r="EL10" s="1633"/>
      <c r="EM10" s="1633"/>
      <c r="EN10" s="1633"/>
      <c r="EO10" s="1633"/>
      <c r="EP10" s="1633"/>
      <c r="EQ10" s="1633"/>
      <c r="ER10" s="1633"/>
      <c r="ES10" s="1633"/>
      <c r="ET10" s="1633"/>
      <c r="EU10" s="1633"/>
      <c r="EV10" s="1633"/>
      <c r="EW10" s="1633"/>
      <c r="EX10" s="1633"/>
      <c r="EY10" s="1633"/>
      <c r="EZ10" s="1633"/>
      <c r="FA10" s="1633"/>
      <c r="FB10" s="1633"/>
      <c r="FC10" s="1633"/>
      <c r="FD10" s="1633"/>
      <c r="FE10" s="1633"/>
      <c r="FF10" s="1633"/>
      <c r="FG10" s="1633"/>
      <c r="FH10" s="1633"/>
      <c r="FI10" s="1633"/>
      <c r="FJ10" s="1633"/>
      <c r="FK10" s="1633"/>
      <c r="FL10" s="1633"/>
      <c r="FM10" s="1633"/>
      <c r="FN10" s="1633"/>
      <c r="FO10" s="1633"/>
      <c r="FP10" s="1633"/>
      <c r="FQ10" s="1633"/>
      <c r="FR10" s="1633"/>
      <c r="FS10" s="1633"/>
      <c r="FT10" s="1633"/>
      <c r="FU10" s="1633"/>
      <c r="FV10" s="1633"/>
      <c r="FW10" s="1633"/>
      <c r="FX10" s="1633"/>
      <c r="FY10" s="1633"/>
      <c r="FZ10" s="1633"/>
      <c r="GA10" s="1633"/>
      <c r="GB10" s="1633"/>
      <c r="GC10" s="1633"/>
      <c r="GD10" s="1633"/>
      <c r="GE10" s="1633"/>
      <c r="GF10" s="1633"/>
      <c r="GG10" s="1633"/>
      <c r="GH10" s="1633"/>
      <c r="GI10" s="1633"/>
      <c r="GJ10" s="1633"/>
      <c r="GK10" s="1633"/>
      <c r="GL10" s="1633"/>
      <c r="GM10" s="1633"/>
      <c r="GN10" s="1633"/>
      <c r="GO10" s="1633"/>
      <c r="GP10" s="1633"/>
      <c r="GQ10" s="1633"/>
      <c r="GR10" s="1633"/>
      <c r="GS10" s="1633"/>
      <c r="GT10" s="1633"/>
      <c r="GU10" s="1633"/>
      <c r="GV10" s="1633"/>
      <c r="GW10" s="1633"/>
      <c r="GX10" s="1633"/>
      <c r="GY10" s="1633"/>
      <c r="GZ10" s="1633"/>
      <c r="HA10" s="1633"/>
      <c r="HB10" s="1633"/>
      <c r="HC10" s="1633"/>
      <c r="HD10" s="1633"/>
      <c r="HE10" s="1633"/>
      <c r="HF10" s="1633"/>
      <c r="HG10" s="1633"/>
      <c r="HH10" s="1633"/>
      <c r="HI10" s="1633"/>
      <c r="HJ10" s="1633"/>
      <c r="HK10" s="1633"/>
      <c r="HL10" s="1633"/>
      <c r="HM10" s="1633"/>
      <c r="HN10" s="1633"/>
      <c r="HO10" s="1633"/>
      <c r="HP10" s="1633"/>
      <c r="HQ10" s="1633"/>
      <c r="HR10" s="1633"/>
      <c r="HS10" s="1633"/>
      <c r="HT10" s="1633"/>
      <c r="HU10" s="1633"/>
      <c r="HV10" s="1633"/>
      <c r="HW10" s="1633"/>
      <c r="HX10" s="1633"/>
      <c r="HY10" s="1633"/>
      <c r="HZ10" s="1633"/>
      <c r="IA10" s="1633"/>
      <c r="IB10" s="1633"/>
      <c r="IC10" s="1633"/>
      <c r="ID10" s="1633"/>
      <c r="IE10" s="1633"/>
      <c r="IF10" s="1633"/>
      <c r="IG10" s="1633"/>
      <c r="IH10" s="1633"/>
      <c r="II10" s="1633"/>
      <c r="IJ10" s="1633"/>
      <c r="IK10" s="1633"/>
      <c r="IL10" s="1633"/>
      <c r="IM10" s="1633"/>
      <c r="IN10" s="1633"/>
      <c r="IO10" s="1633"/>
      <c r="IP10" s="1633"/>
      <c r="IQ10" s="1633"/>
      <c r="IR10" s="1633"/>
      <c r="IS10" s="1633"/>
      <c r="IT10" s="1633"/>
      <c r="IU10" s="1633"/>
      <c r="IV10" s="1633"/>
      <c r="IW10" s="1633"/>
      <c r="IX10" s="1633"/>
      <c r="IY10" s="1633"/>
      <c r="IZ10" s="1633"/>
      <c r="JA10" s="1633"/>
      <c r="JB10" s="1633"/>
      <c r="JC10" s="1633"/>
      <c r="JD10" s="1633"/>
      <c r="JE10" s="1633"/>
      <c r="JF10" s="1633"/>
      <c r="JG10" s="1633"/>
      <c r="JH10" s="1633"/>
      <c r="JI10" s="1633"/>
      <c r="JJ10" s="1633"/>
      <c r="JK10" s="1633"/>
      <c r="JL10" s="1633"/>
      <c r="JM10" s="1633"/>
      <c r="JN10" s="1633"/>
      <c r="JO10" s="1633"/>
      <c r="JP10" s="1633"/>
      <c r="JQ10" s="1633"/>
      <c r="JR10" s="1633"/>
      <c r="JS10" s="1633"/>
      <c r="JT10" s="1633"/>
      <c r="JU10" s="1633"/>
      <c r="JV10" s="1633"/>
      <c r="JW10" s="1633"/>
      <c r="JX10" s="1633"/>
      <c r="JY10" s="1633"/>
      <c r="JZ10" s="1633"/>
      <c r="KA10" s="1633"/>
      <c r="KB10" s="1633"/>
      <c r="KC10" s="1633"/>
      <c r="KD10" s="1633"/>
      <c r="KE10" s="1633"/>
      <c r="KF10" s="1633"/>
      <c r="KG10" s="1633"/>
      <c r="KH10" s="1633"/>
      <c r="KI10" s="1633"/>
      <c r="KJ10" s="1633"/>
      <c r="KK10" s="1633"/>
      <c r="KL10" s="1633"/>
      <c r="KM10" s="1633"/>
      <c r="KN10" s="1633"/>
      <c r="KO10" s="1633"/>
      <c r="KP10" s="1633"/>
      <c r="KQ10" s="1633"/>
      <c r="KR10" s="1633"/>
      <c r="KS10" s="1633"/>
      <c r="KT10" s="1633"/>
      <c r="KU10" s="1633"/>
      <c r="KV10" s="1633"/>
      <c r="KW10" s="1633"/>
      <c r="KX10" s="1633"/>
      <c r="KY10" s="1633"/>
      <c r="KZ10" s="1633"/>
      <c r="LA10" s="1633"/>
      <c r="LB10" s="1633"/>
      <c r="LC10" s="1633"/>
      <c r="LD10" s="1633"/>
      <c r="LE10" s="1633"/>
      <c r="LF10" s="1633"/>
      <c r="LG10" s="1633"/>
      <c r="LH10" s="1633"/>
      <c r="LI10" s="1633"/>
      <c r="LJ10" s="1633"/>
      <c r="LK10" s="1633"/>
      <c r="LL10" s="1633"/>
      <c r="LM10" s="1633"/>
      <c r="LN10" s="1633"/>
      <c r="LO10" s="1642"/>
      <c r="LP10" s="1642"/>
      <c r="LQ10" s="1642"/>
      <c r="LR10" s="1642"/>
      <c r="LS10" s="1642"/>
      <c r="LT10" s="1642"/>
      <c r="LU10" s="1642"/>
      <c r="LV10" s="1643"/>
    </row>
    <row r="11" s="2140" customFormat="1" ht="47" customHeight="1" spans="1:334">
      <c r="A11" s="2581">
        <v>45726</v>
      </c>
      <c r="B11" s="2148" t="s">
        <v>1749</v>
      </c>
      <c r="C11" s="2149" t="s">
        <v>98</v>
      </c>
      <c r="D11" s="2150">
        <v>4500159671</v>
      </c>
      <c r="E11" s="2151" t="s">
        <v>1757</v>
      </c>
      <c r="F11" s="2150" t="s">
        <v>1758</v>
      </c>
      <c r="G11" s="1504" t="s">
        <v>1752</v>
      </c>
      <c r="H11" s="1505" t="s">
        <v>1752</v>
      </c>
      <c r="I11" s="1532" t="s">
        <v>1753</v>
      </c>
      <c r="J11" s="1522">
        <v>42876</v>
      </c>
      <c r="K11" s="1534">
        <v>0</v>
      </c>
      <c r="L11" s="1534">
        <v>54</v>
      </c>
      <c r="M11" s="1534">
        <f t="shared" si="0"/>
        <v>794</v>
      </c>
      <c r="N11" s="1536">
        <v>45758</v>
      </c>
      <c r="O11" s="1536">
        <v>45754</v>
      </c>
      <c r="P11" s="1526" t="s">
        <v>1690</v>
      </c>
      <c r="Q11" s="1554" t="s">
        <v>78</v>
      </c>
      <c r="R11" s="1839"/>
      <c r="S11" s="1839"/>
      <c r="T11" s="1678"/>
      <c r="U11" s="1678"/>
      <c r="V11" s="2170">
        <v>45763</v>
      </c>
      <c r="W11" s="2170"/>
      <c r="X11" s="1557">
        <v>45727</v>
      </c>
      <c r="Y11" s="1578" t="s">
        <v>287</v>
      </c>
      <c r="Z11" s="1578">
        <v>45727</v>
      </c>
      <c r="AA11" s="1579"/>
      <c r="AB11" s="1578"/>
      <c r="AC11" s="2614" t="s">
        <v>1755</v>
      </c>
      <c r="AD11" s="2173" t="s">
        <v>104</v>
      </c>
      <c r="AE11" s="2174">
        <v>58</v>
      </c>
      <c r="AF11" s="2175">
        <f>AE11*M11</f>
        <v>46052</v>
      </c>
      <c r="AG11" s="1602" t="s">
        <v>1759</v>
      </c>
      <c r="AH11" s="1603" t="s">
        <v>81</v>
      </c>
      <c r="AI11" s="2623">
        <f t="shared" si="13"/>
        <v>42876</v>
      </c>
      <c r="AJ11" s="2628">
        <v>10</v>
      </c>
      <c r="AK11" s="2627">
        <f t="shared" si="14"/>
        <v>42876</v>
      </c>
      <c r="AL11" s="2627"/>
      <c r="AM11" s="2627"/>
      <c r="AN11" s="2627"/>
      <c r="AO11" s="2627"/>
      <c r="AP11" s="2627"/>
      <c r="AQ11" s="2640">
        <f>J11/54</f>
        <v>794</v>
      </c>
      <c r="AR11" s="1605"/>
      <c r="AS11" s="2282" t="s">
        <v>63</v>
      </c>
      <c r="AT11" s="2639">
        <f t="shared" si="15"/>
        <v>42876</v>
      </c>
      <c r="AU11" s="2639">
        <v>0</v>
      </c>
      <c r="AV11" s="2185">
        <f t="shared" si="1"/>
        <v>4287.6</v>
      </c>
      <c r="AW11" s="1622">
        <f t="shared" si="2"/>
        <v>4287.6</v>
      </c>
      <c r="AX11" s="1622">
        <f t="shared" si="3"/>
        <v>4287.6</v>
      </c>
      <c r="AY11" s="1622">
        <f t="shared" si="4"/>
        <v>4287.6</v>
      </c>
      <c r="AZ11" s="1622">
        <f t="shared" si="5"/>
        <v>4287.6</v>
      </c>
      <c r="BA11" s="2288">
        <f t="shared" si="6"/>
        <v>4287.6</v>
      </c>
      <c r="BB11" s="2288">
        <f t="shared" si="7"/>
        <v>4287.6</v>
      </c>
      <c r="BC11" s="2288">
        <f t="shared" si="8"/>
        <v>4287.6</v>
      </c>
      <c r="BD11" s="2288">
        <f t="shared" si="9"/>
        <v>4287.6</v>
      </c>
      <c r="BE11" s="2288">
        <f t="shared" si="10"/>
        <v>4287.6</v>
      </c>
      <c r="BF11" s="2185">
        <f t="shared" si="11"/>
        <v>4108.95</v>
      </c>
      <c r="BG11" s="2297">
        <f t="shared" si="12"/>
        <v>178.65</v>
      </c>
      <c r="BH11" s="1633"/>
      <c r="BI11" s="1633"/>
      <c r="BJ11" s="1633"/>
      <c r="BK11" s="1633"/>
      <c r="BL11" s="1633"/>
      <c r="BM11" s="1633"/>
      <c r="BN11" s="1633"/>
      <c r="BO11" s="1633"/>
      <c r="BP11" s="1633"/>
      <c r="BQ11" s="1633"/>
      <c r="BR11" s="1633"/>
      <c r="BS11" s="1633"/>
      <c r="BT11" s="1633"/>
      <c r="BU11" s="1633"/>
      <c r="BV11" s="1633"/>
      <c r="BW11" s="1633"/>
      <c r="BX11" s="1633"/>
      <c r="BY11" s="1633"/>
      <c r="BZ11" s="1633"/>
      <c r="CA11" s="1633"/>
      <c r="CB11" s="1633"/>
      <c r="CC11" s="1633"/>
      <c r="CD11" s="1633"/>
      <c r="CE11" s="1633"/>
      <c r="CF11" s="1633"/>
      <c r="CG11" s="1633"/>
      <c r="CH11" s="1633"/>
      <c r="CI11" s="1633"/>
      <c r="CJ11" s="1633"/>
      <c r="CK11" s="1633"/>
      <c r="CL11" s="1633"/>
      <c r="CM11" s="1633"/>
      <c r="CN11" s="1633"/>
      <c r="CO11" s="1633"/>
      <c r="CP11" s="1633"/>
      <c r="CQ11" s="1633"/>
      <c r="CR11" s="1633"/>
      <c r="CS11" s="1633"/>
      <c r="CT11" s="1633"/>
      <c r="CU11" s="1633"/>
      <c r="CV11" s="1633"/>
      <c r="CW11" s="1633"/>
      <c r="CX11" s="1633"/>
      <c r="CY11" s="1633"/>
      <c r="CZ11" s="1633"/>
      <c r="DA11" s="1633"/>
      <c r="DB11" s="1633"/>
      <c r="DC11" s="1633"/>
      <c r="DD11" s="1633"/>
      <c r="DE11" s="1633"/>
      <c r="DF11" s="1633"/>
      <c r="DG11" s="1633"/>
      <c r="DH11" s="1633"/>
      <c r="DI11" s="1633"/>
      <c r="DJ11" s="1633"/>
      <c r="DK11" s="1633"/>
      <c r="DL11" s="1633"/>
      <c r="DM11" s="1633"/>
      <c r="DN11" s="1633"/>
      <c r="DO11" s="1633"/>
      <c r="DP11" s="1633"/>
      <c r="DQ11" s="1633"/>
      <c r="DR11" s="1633"/>
      <c r="DS11" s="1633"/>
      <c r="DT11" s="1633"/>
      <c r="DU11" s="1633"/>
      <c r="DV11" s="1633"/>
      <c r="DW11" s="1633"/>
      <c r="DX11" s="1633"/>
      <c r="DY11" s="1633"/>
      <c r="DZ11" s="1633"/>
      <c r="EA11" s="1633"/>
      <c r="EB11" s="1633"/>
      <c r="EC11" s="1633"/>
      <c r="ED11" s="1633"/>
      <c r="EE11" s="1633"/>
      <c r="EF11" s="1633"/>
      <c r="EG11" s="1633"/>
      <c r="EH11" s="1633"/>
      <c r="EI11" s="1633"/>
      <c r="EJ11" s="1633"/>
      <c r="EK11" s="1633"/>
      <c r="EL11" s="1633"/>
      <c r="EM11" s="1633"/>
      <c r="EN11" s="1633"/>
      <c r="EO11" s="1633"/>
      <c r="EP11" s="1633"/>
      <c r="EQ11" s="1633"/>
      <c r="ER11" s="1633"/>
      <c r="ES11" s="1633"/>
      <c r="ET11" s="1633"/>
      <c r="EU11" s="1633"/>
      <c r="EV11" s="1633"/>
      <c r="EW11" s="1633"/>
      <c r="EX11" s="1633"/>
      <c r="EY11" s="1633"/>
      <c r="EZ11" s="1633"/>
      <c r="FA11" s="1633"/>
      <c r="FB11" s="1633"/>
      <c r="FC11" s="1633"/>
      <c r="FD11" s="1633"/>
      <c r="FE11" s="1633"/>
      <c r="FF11" s="1633"/>
      <c r="FG11" s="1633"/>
      <c r="FH11" s="1633"/>
      <c r="FI11" s="1633"/>
      <c r="FJ11" s="1633"/>
      <c r="FK11" s="1633"/>
      <c r="FL11" s="1633"/>
      <c r="FM11" s="1633"/>
      <c r="FN11" s="1633"/>
      <c r="FO11" s="1633"/>
      <c r="FP11" s="1633"/>
      <c r="FQ11" s="1633"/>
      <c r="FR11" s="1633"/>
      <c r="FS11" s="1633"/>
      <c r="FT11" s="1633"/>
      <c r="FU11" s="1633"/>
      <c r="FV11" s="1633"/>
      <c r="FW11" s="1633"/>
      <c r="FX11" s="1633"/>
      <c r="FY11" s="1633"/>
      <c r="FZ11" s="1633"/>
      <c r="GA11" s="1633"/>
      <c r="GB11" s="1633"/>
      <c r="GC11" s="1633"/>
      <c r="GD11" s="1633"/>
      <c r="GE11" s="1633"/>
      <c r="GF11" s="1633"/>
      <c r="GG11" s="1633"/>
      <c r="GH11" s="1633"/>
      <c r="GI11" s="1633"/>
      <c r="GJ11" s="1633"/>
      <c r="GK11" s="1633"/>
      <c r="GL11" s="1633"/>
      <c r="GM11" s="1633"/>
      <c r="GN11" s="1633"/>
      <c r="GO11" s="1633"/>
      <c r="GP11" s="1633"/>
      <c r="GQ11" s="1633"/>
      <c r="GR11" s="1633"/>
      <c r="GS11" s="1633"/>
      <c r="GT11" s="1633"/>
      <c r="GU11" s="1633"/>
      <c r="GV11" s="1633"/>
      <c r="GW11" s="1633"/>
      <c r="GX11" s="1633"/>
      <c r="GY11" s="1633"/>
      <c r="GZ11" s="1633"/>
      <c r="HA11" s="1633"/>
      <c r="HB11" s="1633"/>
      <c r="HC11" s="1633"/>
      <c r="HD11" s="1633"/>
      <c r="HE11" s="1633"/>
      <c r="HF11" s="1633"/>
      <c r="HG11" s="1633"/>
      <c r="HH11" s="1633"/>
      <c r="HI11" s="1633"/>
      <c r="HJ11" s="1633"/>
      <c r="HK11" s="1633"/>
      <c r="HL11" s="1633"/>
      <c r="HM11" s="1633"/>
      <c r="HN11" s="1633"/>
      <c r="HO11" s="1633"/>
      <c r="HP11" s="1633"/>
      <c r="HQ11" s="1633"/>
      <c r="HR11" s="1633"/>
      <c r="HS11" s="1633"/>
      <c r="HT11" s="1633"/>
      <c r="HU11" s="1633"/>
      <c r="HV11" s="1633"/>
      <c r="HW11" s="1633"/>
      <c r="HX11" s="1633"/>
      <c r="HY11" s="1633"/>
      <c r="HZ11" s="1633"/>
      <c r="IA11" s="1633"/>
      <c r="IB11" s="1633"/>
      <c r="IC11" s="1633"/>
      <c r="ID11" s="1633"/>
      <c r="IE11" s="1633"/>
      <c r="IF11" s="1633"/>
      <c r="IG11" s="1633"/>
      <c r="IH11" s="1633"/>
      <c r="II11" s="1633"/>
      <c r="IJ11" s="1633"/>
      <c r="IK11" s="1633"/>
      <c r="IL11" s="1633"/>
      <c r="IM11" s="1633"/>
      <c r="IN11" s="1633"/>
      <c r="IO11" s="1633"/>
      <c r="IP11" s="1633"/>
      <c r="IQ11" s="1633"/>
      <c r="IR11" s="1633"/>
      <c r="IS11" s="1633"/>
      <c r="IT11" s="1633"/>
      <c r="IU11" s="1633"/>
      <c r="IV11" s="1633"/>
      <c r="IW11" s="1633"/>
      <c r="IX11" s="1633"/>
      <c r="IY11" s="1633"/>
      <c r="IZ11" s="1633"/>
      <c r="JA11" s="1633"/>
      <c r="JB11" s="1633"/>
      <c r="JC11" s="1633"/>
      <c r="JD11" s="1633"/>
      <c r="JE11" s="1633"/>
      <c r="JF11" s="1633"/>
      <c r="JG11" s="1633"/>
      <c r="JH11" s="1633"/>
      <c r="JI11" s="1633"/>
      <c r="JJ11" s="1633"/>
      <c r="JK11" s="1633"/>
      <c r="JL11" s="1633"/>
      <c r="JM11" s="1633"/>
      <c r="JN11" s="1633"/>
      <c r="JO11" s="1633"/>
      <c r="JP11" s="1633"/>
      <c r="JQ11" s="1633"/>
      <c r="JR11" s="1633"/>
      <c r="JS11" s="1633"/>
      <c r="JT11" s="1633"/>
      <c r="JU11" s="1633"/>
      <c r="JV11" s="1633"/>
      <c r="JW11" s="1633"/>
      <c r="JX11" s="1633"/>
      <c r="JY11" s="1633"/>
      <c r="JZ11" s="1633"/>
      <c r="KA11" s="1633"/>
      <c r="KB11" s="1633"/>
      <c r="KC11" s="1633"/>
      <c r="KD11" s="1633"/>
      <c r="KE11" s="1633"/>
      <c r="KF11" s="1633"/>
      <c r="KG11" s="1633"/>
      <c r="KH11" s="1633"/>
      <c r="KI11" s="1633"/>
      <c r="KJ11" s="1633"/>
      <c r="KK11" s="1633"/>
      <c r="KL11" s="1633"/>
      <c r="KM11" s="1633"/>
      <c r="KN11" s="1633"/>
      <c r="KO11" s="1633"/>
      <c r="KP11" s="1633"/>
      <c r="KQ11" s="1633"/>
      <c r="KR11" s="1633"/>
      <c r="KS11" s="1633"/>
      <c r="KT11" s="1633"/>
      <c r="KU11" s="1633"/>
      <c r="KV11" s="1633"/>
      <c r="KW11" s="1633"/>
      <c r="KX11" s="1633"/>
      <c r="KY11" s="1633"/>
      <c r="KZ11" s="1633"/>
      <c r="LA11" s="1633"/>
      <c r="LB11" s="1633"/>
      <c r="LC11" s="1633"/>
      <c r="LD11" s="1633"/>
      <c r="LE11" s="1633"/>
      <c r="LF11" s="1633"/>
      <c r="LG11" s="1633"/>
      <c r="LH11" s="1633"/>
      <c r="LI11" s="1633"/>
      <c r="LJ11" s="1633"/>
      <c r="LK11" s="1633"/>
      <c r="LL11" s="1633"/>
      <c r="LM11" s="1633"/>
      <c r="LN11" s="1633"/>
      <c r="LO11" s="1642"/>
      <c r="LP11" s="1642"/>
      <c r="LQ11" s="1642"/>
      <c r="LR11" s="1642"/>
      <c r="LS11" s="1642"/>
      <c r="LT11" s="1642"/>
      <c r="LU11" s="1642"/>
      <c r="LV11" s="1643"/>
    </row>
    <row r="12" s="2140" customFormat="1" ht="47" customHeight="1" spans="1:334">
      <c r="A12" s="2581">
        <v>45726</v>
      </c>
      <c r="B12" s="2148" t="s">
        <v>1749</v>
      </c>
      <c r="C12" s="2149" t="s">
        <v>98</v>
      </c>
      <c r="D12" s="2150">
        <v>4500159671</v>
      </c>
      <c r="E12" s="2151" t="s">
        <v>1760</v>
      </c>
      <c r="F12" s="2150" t="s">
        <v>1761</v>
      </c>
      <c r="G12" s="1504" t="s">
        <v>1752</v>
      </c>
      <c r="H12" s="1505" t="s">
        <v>1752</v>
      </c>
      <c r="I12" s="1532" t="s">
        <v>1753</v>
      </c>
      <c r="J12" s="1522">
        <v>13122</v>
      </c>
      <c r="K12" s="1534">
        <v>0</v>
      </c>
      <c r="L12" s="1534">
        <v>54</v>
      </c>
      <c r="M12" s="1534">
        <f t="shared" si="0"/>
        <v>243</v>
      </c>
      <c r="N12" s="1536">
        <v>45758</v>
      </c>
      <c r="O12" s="1536">
        <v>45754</v>
      </c>
      <c r="P12" s="1526"/>
      <c r="Q12" s="1554" t="s">
        <v>78</v>
      </c>
      <c r="R12" s="1839"/>
      <c r="S12" s="1839"/>
      <c r="T12" s="1678"/>
      <c r="U12" s="1678"/>
      <c r="V12" s="2167" t="s">
        <v>1754</v>
      </c>
      <c r="W12" s="2167"/>
      <c r="X12" s="1557">
        <v>45727</v>
      </c>
      <c r="Y12" s="1578" t="s">
        <v>287</v>
      </c>
      <c r="Z12" s="1578">
        <v>45727</v>
      </c>
      <c r="AA12" s="1579"/>
      <c r="AB12" s="1578"/>
      <c r="AC12" s="2614" t="s">
        <v>1755</v>
      </c>
      <c r="AD12" s="2173" t="s">
        <v>104</v>
      </c>
      <c r="AE12" s="2174">
        <v>58</v>
      </c>
      <c r="AF12" s="2175">
        <f>AE12*M12</f>
        <v>14094</v>
      </c>
      <c r="AG12" s="1602" t="s">
        <v>1756</v>
      </c>
      <c r="AH12" s="1603" t="s">
        <v>81</v>
      </c>
      <c r="AI12" s="2623">
        <f t="shared" si="13"/>
        <v>13122</v>
      </c>
      <c r="AJ12" s="2628">
        <v>10</v>
      </c>
      <c r="AK12" s="2627">
        <f t="shared" si="14"/>
        <v>13122</v>
      </c>
      <c r="AL12" s="2627"/>
      <c r="AM12" s="2627"/>
      <c r="AN12" s="2627"/>
      <c r="AO12" s="2627"/>
      <c r="AP12" s="2627"/>
      <c r="AQ12" s="2640">
        <f>J12/54</f>
        <v>243</v>
      </c>
      <c r="AR12" s="1605"/>
      <c r="AS12" s="2282" t="s">
        <v>63</v>
      </c>
      <c r="AT12" s="2639">
        <f t="shared" si="15"/>
        <v>13122</v>
      </c>
      <c r="AU12" s="2639">
        <v>0</v>
      </c>
      <c r="AV12" s="2185">
        <f t="shared" si="1"/>
        <v>1312.2</v>
      </c>
      <c r="AW12" s="1622">
        <f t="shared" si="2"/>
        <v>1312.2</v>
      </c>
      <c r="AX12" s="1622">
        <f t="shared" si="3"/>
        <v>1312.2</v>
      </c>
      <c r="AY12" s="1622">
        <f t="shared" si="4"/>
        <v>1312.2</v>
      </c>
      <c r="AZ12" s="1622">
        <f t="shared" si="5"/>
        <v>1312.2</v>
      </c>
      <c r="BA12" s="2288">
        <f t="shared" si="6"/>
        <v>1312.2</v>
      </c>
      <c r="BB12" s="2288">
        <f t="shared" si="7"/>
        <v>1312.2</v>
      </c>
      <c r="BC12" s="2288">
        <f t="shared" si="8"/>
        <v>1312.2</v>
      </c>
      <c r="BD12" s="2288">
        <f t="shared" si="9"/>
        <v>1312.2</v>
      </c>
      <c r="BE12" s="2288">
        <f t="shared" si="10"/>
        <v>1312.2</v>
      </c>
      <c r="BF12" s="2185">
        <f t="shared" si="11"/>
        <v>1257.525</v>
      </c>
      <c r="BG12" s="2297">
        <f t="shared" si="12"/>
        <v>54.675</v>
      </c>
      <c r="BH12" s="1633"/>
      <c r="BI12" s="1633"/>
      <c r="BJ12" s="1633"/>
      <c r="BK12" s="1633"/>
      <c r="BL12" s="1633"/>
      <c r="BM12" s="1633"/>
      <c r="BN12" s="1633"/>
      <c r="BO12" s="1633"/>
      <c r="BP12" s="1633"/>
      <c r="BQ12" s="1633"/>
      <c r="BR12" s="1633"/>
      <c r="BS12" s="1633"/>
      <c r="BT12" s="1633"/>
      <c r="BU12" s="1633"/>
      <c r="BV12" s="1633"/>
      <c r="BW12" s="1633"/>
      <c r="BX12" s="1633"/>
      <c r="BY12" s="1633"/>
      <c r="BZ12" s="1633"/>
      <c r="CA12" s="1633"/>
      <c r="CB12" s="1633"/>
      <c r="CC12" s="1633"/>
      <c r="CD12" s="1633"/>
      <c r="CE12" s="1633"/>
      <c r="CF12" s="1633"/>
      <c r="CG12" s="1633"/>
      <c r="CH12" s="1633"/>
      <c r="CI12" s="1633"/>
      <c r="CJ12" s="1633"/>
      <c r="CK12" s="1633"/>
      <c r="CL12" s="1633"/>
      <c r="CM12" s="1633"/>
      <c r="CN12" s="1633"/>
      <c r="CO12" s="1633"/>
      <c r="CP12" s="1633"/>
      <c r="CQ12" s="1633"/>
      <c r="CR12" s="1633"/>
      <c r="CS12" s="1633"/>
      <c r="CT12" s="1633"/>
      <c r="CU12" s="1633"/>
      <c r="CV12" s="1633"/>
      <c r="CW12" s="1633"/>
      <c r="CX12" s="1633"/>
      <c r="CY12" s="1633"/>
      <c r="CZ12" s="1633"/>
      <c r="DA12" s="1633"/>
      <c r="DB12" s="1633"/>
      <c r="DC12" s="1633"/>
      <c r="DD12" s="1633"/>
      <c r="DE12" s="1633"/>
      <c r="DF12" s="1633"/>
      <c r="DG12" s="1633"/>
      <c r="DH12" s="1633"/>
      <c r="DI12" s="1633"/>
      <c r="DJ12" s="1633"/>
      <c r="DK12" s="1633"/>
      <c r="DL12" s="1633"/>
      <c r="DM12" s="1633"/>
      <c r="DN12" s="1633"/>
      <c r="DO12" s="1633"/>
      <c r="DP12" s="1633"/>
      <c r="DQ12" s="1633"/>
      <c r="DR12" s="1633"/>
      <c r="DS12" s="1633"/>
      <c r="DT12" s="1633"/>
      <c r="DU12" s="1633"/>
      <c r="DV12" s="1633"/>
      <c r="DW12" s="1633"/>
      <c r="DX12" s="1633"/>
      <c r="DY12" s="1633"/>
      <c r="DZ12" s="1633"/>
      <c r="EA12" s="1633"/>
      <c r="EB12" s="1633"/>
      <c r="EC12" s="1633"/>
      <c r="ED12" s="1633"/>
      <c r="EE12" s="1633"/>
      <c r="EF12" s="1633"/>
      <c r="EG12" s="1633"/>
      <c r="EH12" s="1633"/>
      <c r="EI12" s="1633"/>
      <c r="EJ12" s="1633"/>
      <c r="EK12" s="1633"/>
      <c r="EL12" s="1633"/>
      <c r="EM12" s="1633"/>
      <c r="EN12" s="1633"/>
      <c r="EO12" s="1633"/>
      <c r="EP12" s="1633"/>
      <c r="EQ12" s="1633"/>
      <c r="ER12" s="1633"/>
      <c r="ES12" s="1633"/>
      <c r="ET12" s="1633"/>
      <c r="EU12" s="1633"/>
      <c r="EV12" s="1633"/>
      <c r="EW12" s="1633"/>
      <c r="EX12" s="1633"/>
      <c r="EY12" s="1633"/>
      <c r="EZ12" s="1633"/>
      <c r="FA12" s="1633"/>
      <c r="FB12" s="1633"/>
      <c r="FC12" s="1633"/>
      <c r="FD12" s="1633"/>
      <c r="FE12" s="1633"/>
      <c r="FF12" s="1633"/>
      <c r="FG12" s="1633"/>
      <c r="FH12" s="1633"/>
      <c r="FI12" s="1633"/>
      <c r="FJ12" s="1633"/>
      <c r="FK12" s="1633"/>
      <c r="FL12" s="1633"/>
      <c r="FM12" s="1633"/>
      <c r="FN12" s="1633"/>
      <c r="FO12" s="1633"/>
      <c r="FP12" s="1633"/>
      <c r="FQ12" s="1633"/>
      <c r="FR12" s="1633"/>
      <c r="FS12" s="1633"/>
      <c r="FT12" s="1633"/>
      <c r="FU12" s="1633"/>
      <c r="FV12" s="1633"/>
      <c r="FW12" s="1633"/>
      <c r="FX12" s="1633"/>
      <c r="FY12" s="1633"/>
      <c r="FZ12" s="1633"/>
      <c r="GA12" s="1633"/>
      <c r="GB12" s="1633"/>
      <c r="GC12" s="1633"/>
      <c r="GD12" s="1633"/>
      <c r="GE12" s="1633"/>
      <c r="GF12" s="1633"/>
      <c r="GG12" s="1633"/>
      <c r="GH12" s="1633"/>
      <c r="GI12" s="1633"/>
      <c r="GJ12" s="1633"/>
      <c r="GK12" s="1633"/>
      <c r="GL12" s="1633"/>
      <c r="GM12" s="1633"/>
      <c r="GN12" s="1633"/>
      <c r="GO12" s="1633"/>
      <c r="GP12" s="1633"/>
      <c r="GQ12" s="1633"/>
      <c r="GR12" s="1633"/>
      <c r="GS12" s="1633"/>
      <c r="GT12" s="1633"/>
      <c r="GU12" s="1633"/>
      <c r="GV12" s="1633"/>
      <c r="GW12" s="1633"/>
      <c r="GX12" s="1633"/>
      <c r="GY12" s="1633"/>
      <c r="GZ12" s="1633"/>
      <c r="HA12" s="1633"/>
      <c r="HB12" s="1633"/>
      <c r="HC12" s="1633"/>
      <c r="HD12" s="1633"/>
      <c r="HE12" s="1633"/>
      <c r="HF12" s="1633"/>
      <c r="HG12" s="1633"/>
      <c r="HH12" s="1633"/>
      <c r="HI12" s="1633"/>
      <c r="HJ12" s="1633"/>
      <c r="HK12" s="1633"/>
      <c r="HL12" s="1633"/>
      <c r="HM12" s="1633"/>
      <c r="HN12" s="1633"/>
      <c r="HO12" s="1633"/>
      <c r="HP12" s="1633"/>
      <c r="HQ12" s="1633"/>
      <c r="HR12" s="1633"/>
      <c r="HS12" s="1633"/>
      <c r="HT12" s="1633"/>
      <c r="HU12" s="1633"/>
      <c r="HV12" s="1633"/>
      <c r="HW12" s="1633"/>
      <c r="HX12" s="1633"/>
      <c r="HY12" s="1633"/>
      <c r="HZ12" s="1633"/>
      <c r="IA12" s="1633"/>
      <c r="IB12" s="1633"/>
      <c r="IC12" s="1633"/>
      <c r="ID12" s="1633"/>
      <c r="IE12" s="1633"/>
      <c r="IF12" s="1633"/>
      <c r="IG12" s="1633"/>
      <c r="IH12" s="1633"/>
      <c r="II12" s="1633"/>
      <c r="IJ12" s="1633"/>
      <c r="IK12" s="1633"/>
      <c r="IL12" s="1633"/>
      <c r="IM12" s="1633"/>
      <c r="IN12" s="1633"/>
      <c r="IO12" s="1633"/>
      <c r="IP12" s="1633"/>
      <c r="IQ12" s="1633"/>
      <c r="IR12" s="1633"/>
      <c r="IS12" s="1633"/>
      <c r="IT12" s="1633"/>
      <c r="IU12" s="1633"/>
      <c r="IV12" s="1633"/>
      <c r="IW12" s="1633"/>
      <c r="IX12" s="1633"/>
      <c r="IY12" s="1633"/>
      <c r="IZ12" s="1633"/>
      <c r="JA12" s="1633"/>
      <c r="JB12" s="1633"/>
      <c r="JC12" s="1633"/>
      <c r="JD12" s="1633"/>
      <c r="JE12" s="1633"/>
      <c r="JF12" s="1633"/>
      <c r="JG12" s="1633"/>
      <c r="JH12" s="1633"/>
      <c r="JI12" s="1633"/>
      <c r="JJ12" s="1633"/>
      <c r="JK12" s="1633"/>
      <c r="JL12" s="1633"/>
      <c r="JM12" s="1633"/>
      <c r="JN12" s="1633"/>
      <c r="JO12" s="1633"/>
      <c r="JP12" s="1633"/>
      <c r="JQ12" s="1633"/>
      <c r="JR12" s="1633"/>
      <c r="JS12" s="1633"/>
      <c r="JT12" s="1633"/>
      <c r="JU12" s="1633"/>
      <c r="JV12" s="1633"/>
      <c r="JW12" s="1633"/>
      <c r="JX12" s="1633"/>
      <c r="JY12" s="1633"/>
      <c r="JZ12" s="1633"/>
      <c r="KA12" s="1633"/>
      <c r="KB12" s="1633"/>
      <c r="KC12" s="1633"/>
      <c r="KD12" s="1633"/>
      <c r="KE12" s="1633"/>
      <c r="KF12" s="1633"/>
      <c r="KG12" s="1633"/>
      <c r="KH12" s="1633"/>
      <c r="KI12" s="1633"/>
      <c r="KJ12" s="1633"/>
      <c r="KK12" s="1633"/>
      <c r="KL12" s="1633"/>
      <c r="KM12" s="1633"/>
      <c r="KN12" s="1633"/>
      <c r="KO12" s="1633"/>
      <c r="KP12" s="1633"/>
      <c r="KQ12" s="1633"/>
      <c r="KR12" s="1633"/>
      <c r="KS12" s="1633"/>
      <c r="KT12" s="1633"/>
      <c r="KU12" s="1633"/>
      <c r="KV12" s="1633"/>
      <c r="KW12" s="1633"/>
      <c r="KX12" s="1633"/>
      <c r="KY12" s="1633"/>
      <c r="KZ12" s="1633"/>
      <c r="LA12" s="1633"/>
      <c r="LB12" s="1633"/>
      <c r="LC12" s="1633"/>
      <c r="LD12" s="1633"/>
      <c r="LE12" s="1633"/>
      <c r="LF12" s="1633"/>
      <c r="LG12" s="1633"/>
      <c r="LH12" s="1633"/>
      <c r="LI12" s="1633"/>
      <c r="LJ12" s="1633"/>
      <c r="LK12" s="1633"/>
      <c r="LL12" s="1633"/>
      <c r="LM12" s="1633"/>
      <c r="LN12" s="1633"/>
      <c r="LO12" s="1642"/>
      <c r="LP12" s="1642"/>
      <c r="LQ12" s="1642"/>
      <c r="LR12" s="1642"/>
      <c r="LS12" s="1642"/>
      <c r="LT12" s="1642"/>
      <c r="LU12" s="1642"/>
      <c r="LV12" s="1643"/>
    </row>
    <row r="13" s="2140" customFormat="1" ht="47" customHeight="1" spans="1:334">
      <c r="A13" s="2581">
        <v>45726</v>
      </c>
      <c r="B13" s="2148" t="s">
        <v>1749</v>
      </c>
      <c r="C13" s="2149" t="s">
        <v>98</v>
      </c>
      <c r="D13" s="2150">
        <v>4500159671</v>
      </c>
      <c r="E13" s="2151" t="s">
        <v>1762</v>
      </c>
      <c r="F13" s="2150" t="s">
        <v>1763</v>
      </c>
      <c r="G13" s="1505" t="s">
        <v>1752</v>
      </c>
      <c r="H13" s="1505" t="s">
        <v>1752</v>
      </c>
      <c r="I13" s="1532" t="s">
        <v>1753</v>
      </c>
      <c r="J13" s="1522">
        <v>3294</v>
      </c>
      <c r="K13" s="1534">
        <v>0</v>
      </c>
      <c r="L13" s="1534">
        <v>54</v>
      </c>
      <c r="M13" s="1534">
        <f t="shared" si="0"/>
        <v>61</v>
      </c>
      <c r="N13" s="1536">
        <v>45765</v>
      </c>
      <c r="O13" s="1536">
        <v>45761</v>
      </c>
      <c r="P13" s="1526"/>
      <c r="Q13" s="1554" t="s">
        <v>78</v>
      </c>
      <c r="R13" s="1839"/>
      <c r="S13" s="1839"/>
      <c r="T13" s="1678"/>
      <c r="U13" s="1678"/>
      <c r="V13" s="2170">
        <v>45768</v>
      </c>
      <c r="W13" s="2170"/>
      <c r="X13" s="1557">
        <v>45727</v>
      </c>
      <c r="Y13" s="1578" t="s">
        <v>287</v>
      </c>
      <c r="Z13" s="1578">
        <v>45727</v>
      </c>
      <c r="AA13" s="1579"/>
      <c r="AB13" s="1578"/>
      <c r="AC13" s="2614" t="s">
        <v>1755</v>
      </c>
      <c r="AD13" s="2173" t="s">
        <v>104</v>
      </c>
      <c r="AE13" s="2174">
        <v>58</v>
      </c>
      <c r="AF13" s="2175">
        <f>AE13*M13</f>
        <v>3538</v>
      </c>
      <c r="AG13" s="1602" t="s">
        <v>1764</v>
      </c>
      <c r="AH13" s="1603" t="s">
        <v>81</v>
      </c>
      <c r="AI13" s="2623">
        <f t="shared" si="13"/>
        <v>3294</v>
      </c>
      <c r="AJ13" s="2628">
        <v>10</v>
      </c>
      <c r="AK13" s="2627">
        <f t="shared" si="14"/>
        <v>3294</v>
      </c>
      <c r="AL13" s="2627"/>
      <c r="AM13" s="2627"/>
      <c r="AN13" s="2627"/>
      <c r="AO13" s="2627"/>
      <c r="AP13" s="2627"/>
      <c r="AQ13" s="2640">
        <f>J13/54</f>
        <v>61</v>
      </c>
      <c r="AR13" s="1605"/>
      <c r="AS13" s="2282" t="s">
        <v>63</v>
      </c>
      <c r="AT13" s="2639">
        <f t="shared" si="15"/>
        <v>3294</v>
      </c>
      <c r="AU13" s="2639">
        <v>0</v>
      </c>
      <c r="AV13" s="2185">
        <f t="shared" si="1"/>
        <v>329.4</v>
      </c>
      <c r="AW13" s="1622">
        <f t="shared" si="2"/>
        <v>329.4</v>
      </c>
      <c r="AX13" s="1622">
        <f t="shared" si="3"/>
        <v>329.4</v>
      </c>
      <c r="AY13" s="1622">
        <f t="shared" si="4"/>
        <v>329.4</v>
      </c>
      <c r="AZ13" s="1622">
        <f t="shared" si="5"/>
        <v>329.4</v>
      </c>
      <c r="BA13" s="2288">
        <f t="shared" si="6"/>
        <v>329.4</v>
      </c>
      <c r="BB13" s="2288">
        <f t="shared" si="7"/>
        <v>329.4</v>
      </c>
      <c r="BC13" s="2288">
        <f t="shared" si="8"/>
        <v>329.4</v>
      </c>
      <c r="BD13" s="2288">
        <f t="shared" si="9"/>
        <v>329.4</v>
      </c>
      <c r="BE13" s="2288">
        <f t="shared" si="10"/>
        <v>329.4</v>
      </c>
      <c r="BF13" s="2185">
        <f t="shared" si="11"/>
        <v>315.675</v>
      </c>
      <c r="BG13" s="2297">
        <f t="shared" si="12"/>
        <v>13.725</v>
      </c>
      <c r="BH13" s="1633"/>
      <c r="BI13" s="1633"/>
      <c r="BJ13" s="1633"/>
      <c r="BK13" s="1633"/>
      <c r="BL13" s="1633"/>
      <c r="BM13" s="1633"/>
      <c r="BN13" s="1633"/>
      <c r="BO13" s="1633"/>
      <c r="BP13" s="1633"/>
      <c r="BQ13" s="1633"/>
      <c r="BR13" s="1633"/>
      <c r="BS13" s="1633"/>
      <c r="BT13" s="1633"/>
      <c r="BU13" s="1633"/>
      <c r="BV13" s="1633"/>
      <c r="BW13" s="1633"/>
      <c r="BX13" s="1633"/>
      <c r="BY13" s="1633"/>
      <c r="BZ13" s="1633"/>
      <c r="CA13" s="1633"/>
      <c r="CB13" s="1633"/>
      <c r="CC13" s="1633"/>
      <c r="CD13" s="1633"/>
      <c r="CE13" s="1633"/>
      <c r="CF13" s="1633"/>
      <c r="CG13" s="1633"/>
      <c r="CH13" s="1633"/>
      <c r="CI13" s="1633"/>
      <c r="CJ13" s="1633"/>
      <c r="CK13" s="1633"/>
      <c r="CL13" s="1633"/>
      <c r="CM13" s="1633"/>
      <c r="CN13" s="1633"/>
      <c r="CO13" s="1633"/>
      <c r="CP13" s="1633"/>
      <c r="CQ13" s="1633"/>
      <c r="CR13" s="1633"/>
      <c r="CS13" s="1633"/>
      <c r="CT13" s="1633"/>
      <c r="CU13" s="1633"/>
      <c r="CV13" s="1633"/>
      <c r="CW13" s="1633"/>
      <c r="CX13" s="1633"/>
      <c r="CY13" s="1633"/>
      <c r="CZ13" s="1633"/>
      <c r="DA13" s="1633"/>
      <c r="DB13" s="1633"/>
      <c r="DC13" s="1633"/>
      <c r="DD13" s="1633"/>
      <c r="DE13" s="1633"/>
      <c r="DF13" s="1633"/>
      <c r="DG13" s="1633"/>
      <c r="DH13" s="1633"/>
      <c r="DI13" s="1633"/>
      <c r="DJ13" s="1633"/>
      <c r="DK13" s="1633"/>
      <c r="DL13" s="1633"/>
      <c r="DM13" s="1633"/>
      <c r="DN13" s="1633"/>
      <c r="DO13" s="1633"/>
      <c r="DP13" s="1633"/>
      <c r="DQ13" s="1633"/>
      <c r="DR13" s="1633"/>
      <c r="DS13" s="1633"/>
      <c r="DT13" s="1633"/>
      <c r="DU13" s="1633"/>
      <c r="DV13" s="1633"/>
      <c r="DW13" s="1633"/>
      <c r="DX13" s="1633"/>
      <c r="DY13" s="1633"/>
      <c r="DZ13" s="1633"/>
      <c r="EA13" s="1633"/>
      <c r="EB13" s="1633"/>
      <c r="EC13" s="1633"/>
      <c r="ED13" s="1633"/>
      <c r="EE13" s="1633"/>
      <c r="EF13" s="1633"/>
      <c r="EG13" s="1633"/>
      <c r="EH13" s="1633"/>
      <c r="EI13" s="1633"/>
      <c r="EJ13" s="1633"/>
      <c r="EK13" s="1633"/>
      <c r="EL13" s="1633"/>
      <c r="EM13" s="1633"/>
      <c r="EN13" s="1633"/>
      <c r="EO13" s="1633"/>
      <c r="EP13" s="1633"/>
      <c r="EQ13" s="1633"/>
      <c r="ER13" s="1633"/>
      <c r="ES13" s="1633"/>
      <c r="ET13" s="1633"/>
      <c r="EU13" s="1633"/>
      <c r="EV13" s="1633"/>
      <c r="EW13" s="1633"/>
      <c r="EX13" s="1633"/>
      <c r="EY13" s="1633"/>
      <c r="EZ13" s="1633"/>
      <c r="FA13" s="1633"/>
      <c r="FB13" s="1633"/>
      <c r="FC13" s="1633"/>
      <c r="FD13" s="1633"/>
      <c r="FE13" s="1633"/>
      <c r="FF13" s="1633"/>
      <c r="FG13" s="1633"/>
      <c r="FH13" s="1633"/>
      <c r="FI13" s="1633"/>
      <c r="FJ13" s="1633"/>
      <c r="FK13" s="1633"/>
      <c r="FL13" s="1633"/>
      <c r="FM13" s="1633"/>
      <c r="FN13" s="1633"/>
      <c r="FO13" s="1633"/>
      <c r="FP13" s="1633"/>
      <c r="FQ13" s="1633"/>
      <c r="FR13" s="1633"/>
      <c r="FS13" s="1633"/>
      <c r="FT13" s="1633"/>
      <c r="FU13" s="1633"/>
      <c r="FV13" s="1633"/>
      <c r="FW13" s="1633"/>
      <c r="FX13" s="1633"/>
      <c r="FY13" s="1633"/>
      <c r="FZ13" s="1633"/>
      <c r="GA13" s="1633"/>
      <c r="GB13" s="1633"/>
      <c r="GC13" s="1633"/>
      <c r="GD13" s="1633"/>
      <c r="GE13" s="1633"/>
      <c r="GF13" s="1633"/>
      <c r="GG13" s="1633"/>
      <c r="GH13" s="1633"/>
      <c r="GI13" s="1633"/>
      <c r="GJ13" s="1633"/>
      <c r="GK13" s="1633"/>
      <c r="GL13" s="1633"/>
      <c r="GM13" s="1633"/>
      <c r="GN13" s="1633"/>
      <c r="GO13" s="1633"/>
      <c r="GP13" s="1633"/>
      <c r="GQ13" s="1633"/>
      <c r="GR13" s="1633"/>
      <c r="GS13" s="1633"/>
      <c r="GT13" s="1633"/>
      <c r="GU13" s="1633"/>
      <c r="GV13" s="1633"/>
      <c r="GW13" s="1633"/>
      <c r="GX13" s="1633"/>
      <c r="GY13" s="1633"/>
      <c r="GZ13" s="1633"/>
      <c r="HA13" s="1633"/>
      <c r="HB13" s="1633"/>
      <c r="HC13" s="1633"/>
      <c r="HD13" s="1633"/>
      <c r="HE13" s="1633"/>
      <c r="HF13" s="1633"/>
      <c r="HG13" s="1633"/>
      <c r="HH13" s="1633"/>
      <c r="HI13" s="1633"/>
      <c r="HJ13" s="1633"/>
      <c r="HK13" s="1633"/>
      <c r="HL13" s="1633"/>
      <c r="HM13" s="1633"/>
      <c r="HN13" s="1633"/>
      <c r="HO13" s="1633"/>
      <c r="HP13" s="1633"/>
      <c r="HQ13" s="1633"/>
      <c r="HR13" s="1633"/>
      <c r="HS13" s="1633"/>
      <c r="HT13" s="1633"/>
      <c r="HU13" s="1633"/>
      <c r="HV13" s="1633"/>
      <c r="HW13" s="1633"/>
      <c r="HX13" s="1633"/>
      <c r="HY13" s="1633"/>
      <c r="HZ13" s="1633"/>
      <c r="IA13" s="1633"/>
      <c r="IB13" s="1633"/>
      <c r="IC13" s="1633"/>
      <c r="ID13" s="1633"/>
      <c r="IE13" s="1633"/>
      <c r="IF13" s="1633"/>
      <c r="IG13" s="1633"/>
      <c r="IH13" s="1633"/>
      <c r="II13" s="1633"/>
      <c r="IJ13" s="1633"/>
      <c r="IK13" s="1633"/>
      <c r="IL13" s="1633"/>
      <c r="IM13" s="1633"/>
      <c r="IN13" s="1633"/>
      <c r="IO13" s="1633"/>
      <c r="IP13" s="1633"/>
      <c r="IQ13" s="1633"/>
      <c r="IR13" s="1633"/>
      <c r="IS13" s="1633"/>
      <c r="IT13" s="1633"/>
      <c r="IU13" s="1633"/>
      <c r="IV13" s="1633"/>
      <c r="IW13" s="1633"/>
      <c r="IX13" s="1633"/>
      <c r="IY13" s="1633"/>
      <c r="IZ13" s="1633"/>
      <c r="JA13" s="1633"/>
      <c r="JB13" s="1633"/>
      <c r="JC13" s="1633"/>
      <c r="JD13" s="1633"/>
      <c r="JE13" s="1633"/>
      <c r="JF13" s="1633"/>
      <c r="JG13" s="1633"/>
      <c r="JH13" s="1633"/>
      <c r="JI13" s="1633"/>
      <c r="JJ13" s="1633"/>
      <c r="JK13" s="1633"/>
      <c r="JL13" s="1633"/>
      <c r="JM13" s="1633"/>
      <c r="JN13" s="1633"/>
      <c r="JO13" s="1633"/>
      <c r="JP13" s="1633"/>
      <c r="JQ13" s="1633"/>
      <c r="JR13" s="1633"/>
      <c r="JS13" s="1633"/>
      <c r="JT13" s="1633"/>
      <c r="JU13" s="1633"/>
      <c r="JV13" s="1633"/>
      <c r="JW13" s="1633"/>
      <c r="JX13" s="1633"/>
      <c r="JY13" s="1633"/>
      <c r="JZ13" s="1633"/>
      <c r="KA13" s="1633"/>
      <c r="KB13" s="1633"/>
      <c r="KC13" s="1633"/>
      <c r="KD13" s="1633"/>
      <c r="KE13" s="1633"/>
      <c r="KF13" s="1633"/>
      <c r="KG13" s="1633"/>
      <c r="KH13" s="1633"/>
      <c r="KI13" s="1633"/>
      <c r="KJ13" s="1633"/>
      <c r="KK13" s="1633"/>
      <c r="KL13" s="1633"/>
      <c r="KM13" s="1633"/>
      <c r="KN13" s="1633"/>
      <c r="KO13" s="1633"/>
      <c r="KP13" s="1633"/>
      <c r="KQ13" s="1633"/>
      <c r="KR13" s="1633"/>
      <c r="KS13" s="1633"/>
      <c r="KT13" s="1633"/>
      <c r="KU13" s="1633"/>
      <c r="KV13" s="1633"/>
      <c r="KW13" s="1633"/>
      <c r="KX13" s="1633"/>
      <c r="KY13" s="1633"/>
      <c r="KZ13" s="1633"/>
      <c r="LA13" s="1633"/>
      <c r="LB13" s="1633"/>
      <c r="LC13" s="1633"/>
      <c r="LD13" s="1633"/>
      <c r="LE13" s="1633"/>
      <c r="LF13" s="1633"/>
      <c r="LG13" s="1633"/>
      <c r="LH13" s="1633"/>
      <c r="LI13" s="1633"/>
      <c r="LJ13" s="1633"/>
      <c r="LK13" s="1633"/>
      <c r="LL13" s="1633"/>
      <c r="LM13" s="1633"/>
      <c r="LN13" s="1633"/>
      <c r="LO13" s="1642"/>
      <c r="LP13" s="1642"/>
      <c r="LQ13" s="1642"/>
      <c r="LR13" s="1642"/>
      <c r="LS13" s="1642"/>
      <c r="LT13" s="1642"/>
      <c r="LU13" s="1642"/>
      <c r="LV13" s="1643"/>
    </row>
    <row r="14" s="2140" customFormat="1" ht="47" customHeight="1" spans="1:334">
      <c r="A14" s="2581">
        <v>45726</v>
      </c>
      <c r="B14" s="2148" t="s">
        <v>1749</v>
      </c>
      <c r="C14" s="2149" t="s">
        <v>98</v>
      </c>
      <c r="D14" s="2150">
        <v>4500159671</v>
      </c>
      <c r="E14" s="2151" t="s">
        <v>1765</v>
      </c>
      <c r="F14" s="2150" t="s">
        <v>1766</v>
      </c>
      <c r="G14" s="1505" t="s">
        <v>1752</v>
      </c>
      <c r="H14" s="1505" t="s">
        <v>1752</v>
      </c>
      <c r="I14" s="1532" t="s">
        <v>1753</v>
      </c>
      <c r="J14" s="1522">
        <v>3240</v>
      </c>
      <c r="K14" s="1534">
        <v>0</v>
      </c>
      <c r="L14" s="1534">
        <v>54</v>
      </c>
      <c r="M14" s="1534">
        <f t="shared" si="0"/>
        <v>60</v>
      </c>
      <c r="N14" s="1536">
        <v>45765</v>
      </c>
      <c r="O14" s="1536">
        <v>45761</v>
      </c>
      <c r="P14" s="1526"/>
      <c r="Q14" s="1554" t="s">
        <v>78</v>
      </c>
      <c r="R14" s="1839"/>
      <c r="S14" s="1839"/>
      <c r="T14" s="1678"/>
      <c r="U14" s="1678"/>
      <c r="V14" s="2170">
        <v>45768</v>
      </c>
      <c r="W14" s="2170"/>
      <c r="X14" s="1557">
        <v>45727</v>
      </c>
      <c r="Y14" s="1578" t="s">
        <v>287</v>
      </c>
      <c r="Z14" s="1578">
        <v>45727</v>
      </c>
      <c r="AA14" s="1579"/>
      <c r="AB14" s="1578"/>
      <c r="AC14" s="2614" t="s">
        <v>1755</v>
      </c>
      <c r="AD14" s="2173" t="s">
        <v>104</v>
      </c>
      <c r="AE14" s="2174">
        <v>58</v>
      </c>
      <c r="AF14" s="2175">
        <f>AE14*M14</f>
        <v>3480</v>
      </c>
      <c r="AG14" s="1602" t="s">
        <v>1767</v>
      </c>
      <c r="AH14" s="1603" t="s">
        <v>81</v>
      </c>
      <c r="AI14" s="2623">
        <f t="shared" si="13"/>
        <v>3240</v>
      </c>
      <c r="AJ14" s="2628">
        <v>10</v>
      </c>
      <c r="AK14" s="2627">
        <f t="shared" si="14"/>
        <v>3240</v>
      </c>
      <c r="AL14" s="2627"/>
      <c r="AM14" s="2627"/>
      <c r="AN14" s="2627"/>
      <c r="AO14" s="2627"/>
      <c r="AP14" s="2627"/>
      <c r="AQ14" s="2640">
        <f>J14/54</f>
        <v>60</v>
      </c>
      <c r="AR14" s="1605"/>
      <c r="AS14" s="2282" t="s">
        <v>63</v>
      </c>
      <c r="AT14" s="2639">
        <f t="shared" si="15"/>
        <v>3240</v>
      </c>
      <c r="AU14" s="2639">
        <v>0</v>
      </c>
      <c r="AV14" s="2185">
        <f t="shared" si="1"/>
        <v>324</v>
      </c>
      <c r="AW14" s="1622">
        <f t="shared" si="2"/>
        <v>324</v>
      </c>
      <c r="AX14" s="1622">
        <f t="shared" si="3"/>
        <v>324</v>
      </c>
      <c r="AY14" s="1622">
        <f t="shared" si="4"/>
        <v>324</v>
      </c>
      <c r="AZ14" s="1622">
        <f t="shared" si="5"/>
        <v>324</v>
      </c>
      <c r="BA14" s="2288">
        <f t="shared" si="6"/>
        <v>324</v>
      </c>
      <c r="BB14" s="2288">
        <f t="shared" si="7"/>
        <v>324</v>
      </c>
      <c r="BC14" s="2288">
        <f t="shared" si="8"/>
        <v>324</v>
      </c>
      <c r="BD14" s="2288">
        <f t="shared" si="9"/>
        <v>324</v>
      </c>
      <c r="BE14" s="2288">
        <f t="shared" si="10"/>
        <v>324</v>
      </c>
      <c r="BF14" s="2185">
        <f t="shared" si="11"/>
        <v>310.5</v>
      </c>
      <c r="BG14" s="2297">
        <f t="shared" si="12"/>
        <v>13.5</v>
      </c>
      <c r="BH14" s="1633"/>
      <c r="BI14" s="1633"/>
      <c r="BJ14" s="1633"/>
      <c r="BK14" s="1633"/>
      <c r="BL14" s="1633"/>
      <c r="BM14" s="1633"/>
      <c r="BN14" s="1633"/>
      <c r="BO14" s="1633"/>
      <c r="BP14" s="1633"/>
      <c r="BQ14" s="1633"/>
      <c r="BR14" s="1633"/>
      <c r="BS14" s="1633"/>
      <c r="BT14" s="1633"/>
      <c r="BU14" s="1633"/>
      <c r="BV14" s="1633"/>
      <c r="BW14" s="1633"/>
      <c r="BX14" s="1633"/>
      <c r="BY14" s="1633"/>
      <c r="BZ14" s="1633"/>
      <c r="CA14" s="1633"/>
      <c r="CB14" s="1633"/>
      <c r="CC14" s="1633"/>
      <c r="CD14" s="1633"/>
      <c r="CE14" s="1633"/>
      <c r="CF14" s="1633"/>
      <c r="CG14" s="1633"/>
      <c r="CH14" s="1633"/>
      <c r="CI14" s="1633"/>
      <c r="CJ14" s="1633"/>
      <c r="CK14" s="1633"/>
      <c r="CL14" s="1633"/>
      <c r="CM14" s="1633"/>
      <c r="CN14" s="1633"/>
      <c r="CO14" s="1633"/>
      <c r="CP14" s="1633"/>
      <c r="CQ14" s="1633"/>
      <c r="CR14" s="1633"/>
      <c r="CS14" s="1633"/>
      <c r="CT14" s="1633"/>
      <c r="CU14" s="1633"/>
      <c r="CV14" s="1633"/>
      <c r="CW14" s="1633"/>
      <c r="CX14" s="1633"/>
      <c r="CY14" s="1633"/>
      <c r="CZ14" s="1633"/>
      <c r="DA14" s="1633"/>
      <c r="DB14" s="1633"/>
      <c r="DC14" s="1633"/>
      <c r="DD14" s="1633"/>
      <c r="DE14" s="1633"/>
      <c r="DF14" s="1633"/>
      <c r="DG14" s="1633"/>
      <c r="DH14" s="1633"/>
      <c r="DI14" s="1633"/>
      <c r="DJ14" s="1633"/>
      <c r="DK14" s="1633"/>
      <c r="DL14" s="1633"/>
      <c r="DM14" s="1633"/>
      <c r="DN14" s="1633"/>
      <c r="DO14" s="1633"/>
      <c r="DP14" s="1633"/>
      <c r="DQ14" s="1633"/>
      <c r="DR14" s="1633"/>
      <c r="DS14" s="1633"/>
      <c r="DT14" s="1633"/>
      <c r="DU14" s="1633"/>
      <c r="DV14" s="1633"/>
      <c r="DW14" s="1633"/>
      <c r="DX14" s="1633"/>
      <c r="DY14" s="1633"/>
      <c r="DZ14" s="1633"/>
      <c r="EA14" s="1633"/>
      <c r="EB14" s="1633"/>
      <c r="EC14" s="1633"/>
      <c r="ED14" s="1633"/>
      <c r="EE14" s="1633"/>
      <c r="EF14" s="1633"/>
      <c r="EG14" s="1633"/>
      <c r="EH14" s="1633"/>
      <c r="EI14" s="1633"/>
      <c r="EJ14" s="1633"/>
      <c r="EK14" s="1633"/>
      <c r="EL14" s="1633"/>
      <c r="EM14" s="1633"/>
      <c r="EN14" s="1633"/>
      <c r="EO14" s="1633"/>
      <c r="EP14" s="1633"/>
      <c r="EQ14" s="1633"/>
      <c r="ER14" s="1633"/>
      <c r="ES14" s="1633"/>
      <c r="ET14" s="1633"/>
      <c r="EU14" s="1633"/>
      <c r="EV14" s="1633"/>
      <c r="EW14" s="1633"/>
      <c r="EX14" s="1633"/>
      <c r="EY14" s="1633"/>
      <c r="EZ14" s="1633"/>
      <c r="FA14" s="1633"/>
      <c r="FB14" s="1633"/>
      <c r="FC14" s="1633"/>
      <c r="FD14" s="1633"/>
      <c r="FE14" s="1633"/>
      <c r="FF14" s="1633"/>
      <c r="FG14" s="1633"/>
      <c r="FH14" s="1633"/>
      <c r="FI14" s="1633"/>
      <c r="FJ14" s="1633"/>
      <c r="FK14" s="1633"/>
      <c r="FL14" s="1633"/>
      <c r="FM14" s="1633"/>
      <c r="FN14" s="1633"/>
      <c r="FO14" s="1633"/>
      <c r="FP14" s="1633"/>
      <c r="FQ14" s="1633"/>
      <c r="FR14" s="1633"/>
      <c r="FS14" s="1633"/>
      <c r="FT14" s="1633"/>
      <c r="FU14" s="1633"/>
      <c r="FV14" s="1633"/>
      <c r="FW14" s="1633"/>
      <c r="FX14" s="1633"/>
      <c r="FY14" s="1633"/>
      <c r="FZ14" s="1633"/>
      <c r="GA14" s="1633"/>
      <c r="GB14" s="1633"/>
      <c r="GC14" s="1633"/>
      <c r="GD14" s="1633"/>
      <c r="GE14" s="1633"/>
      <c r="GF14" s="1633"/>
      <c r="GG14" s="1633"/>
      <c r="GH14" s="1633"/>
      <c r="GI14" s="1633"/>
      <c r="GJ14" s="1633"/>
      <c r="GK14" s="1633"/>
      <c r="GL14" s="1633"/>
      <c r="GM14" s="1633"/>
      <c r="GN14" s="1633"/>
      <c r="GO14" s="1633"/>
      <c r="GP14" s="1633"/>
      <c r="GQ14" s="1633"/>
      <c r="GR14" s="1633"/>
      <c r="GS14" s="1633"/>
      <c r="GT14" s="1633"/>
      <c r="GU14" s="1633"/>
      <c r="GV14" s="1633"/>
      <c r="GW14" s="1633"/>
      <c r="GX14" s="1633"/>
      <c r="GY14" s="1633"/>
      <c r="GZ14" s="1633"/>
      <c r="HA14" s="1633"/>
      <c r="HB14" s="1633"/>
      <c r="HC14" s="1633"/>
      <c r="HD14" s="1633"/>
      <c r="HE14" s="1633"/>
      <c r="HF14" s="1633"/>
      <c r="HG14" s="1633"/>
      <c r="HH14" s="1633"/>
      <c r="HI14" s="1633"/>
      <c r="HJ14" s="1633"/>
      <c r="HK14" s="1633"/>
      <c r="HL14" s="1633"/>
      <c r="HM14" s="1633"/>
      <c r="HN14" s="1633"/>
      <c r="HO14" s="1633"/>
      <c r="HP14" s="1633"/>
      <c r="HQ14" s="1633"/>
      <c r="HR14" s="1633"/>
      <c r="HS14" s="1633"/>
      <c r="HT14" s="1633"/>
      <c r="HU14" s="1633"/>
      <c r="HV14" s="1633"/>
      <c r="HW14" s="1633"/>
      <c r="HX14" s="1633"/>
      <c r="HY14" s="1633"/>
      <c r="HZ14" s="1633"/>
      <c r="IA14" s="1633"/>
      <c r="IB14" s="1633"/>
      <c r="IC14" s="1633"/>
      <c r="ID14" s="1633"/>
      <c r="IE14" s="1633"/>
      <c r="IF14" s="1633"/>
      <c r="IG14" s="1633"/>
      <c r="IH14" s="1633"/>
      <c r="II14" s="1633"/>
      <c r="IJ14" s="1633"/>
      <c r="IK14" s="1633"/>
      <c r="IL14" s="1633"/>
      <c r="IM14" s="1633"/>
      <c r="IN14" s="1633"/>
      <c r="IO14" s="1633"/>
      <c r="IP14" s="1633"/>
      <c r="IQ14" s="1633"/>
      <c r="IR14" s="1633"/>
      <c r="IS14" s="1633"/>
      <c r="IT14" s="1633"/>
      <c r="IU14" s="1633"/>
      <c r="IV14" s="1633"/>
      <c r="IW14" s="1633"/>
      <c r="IX14" s="1633"/>
      <c r="IY14" s="1633"/>
      <c r="IZ14" s="1633"/>
      <c r="JA14" s="1633"/>
      <c r="JB14" s="1633"/>
      <c r="JC14" s="1633"/>
      <c r="JD14" s="1633"/>
      <c r="JE14" s="1633"/>
      <c r="JF14" s="1633"/>
      <c r="JG14" s="1633"/>
      <c r="JH14" s="1633"/>
      <c r="JI14" s="1633"/>
      <c r="JJ14" s="1633"/>
      <c r="JK14" s="1633"/>
      <c r="JL14" s="1633"/>
      <c r="JM14" s="1633"/>
      <c r="JN14" s="1633"/>
      <c r="JO14" s="1633"/>
      <c r="JP14" s="1633"/>
      <c r="JQ14" s="1633"/>
      <c r="JR14" s="1633"/>
      <c r="JS14" s="1633"/>
      <c r="JT14" s="1633"/>
      <c r="JU14" s="1633"/>
      <c r="JV14" s="1633"/>
      <c r="JW14" s="1633"/>
      <c r="JX14" s="1633"/>
      <c r="JY14" s="1633"/>
      <c r="JZ14" s="1633"/>
      <c r="KA14" s="1633"/>
      <c r="KB14" s="1633"/>
      <c r="KC14" s="1633"/>
      <c r="KD14" s="1633"/>
      <c r="KE14" s="1633"/>
      <c r="KF14" s="1633"/>
      <c r="KG14" s="1633"/>
      <c r="KH14" s="1633"/>
      <c r="KI14" s="1633"/>
      <c r="KJ14" s="1633"/>
      <c r="KK14" s="1633"/>
      <c r="KL14" s="1633"/>
      <c r="KM14" s="1633"/>
      <c r="KN14" s="1633"/>
      <c r="KO14" s="1633"/>
      <c r="KP14" s="1633"/>
      <c r="KQ14" s="1633"/>
      <c r="KR14" s="1633"/>
      <c r="KS14" s="1633"/>
      <c r="KT14" s="1633"/>
      <c r="KU14" s="1633"/>
      <c r="KV14" s="1633"/>
      <c r="KW14" s="1633"/>
      <c r="KX14" s="1633"/>
      <c r="KY14" s="1633"/>
      <c r="KZ14" s="1633"/>
      <c r="LA14" s="1633"/>
      <c r="LB14" s="1633"/>
      <c r="LC14" s="1633"/>
      <c r="LD14" s="1633"/>
      <c r="LE14" s="1633"/>
      <c r="LF14" s="1633"/>
      <c r="LG14" s="1633"/>
      <c r="LH14" s="1633"/>
      <c r="LI14" s="1633"/>
      <c r="LJ14" s="1633"/>
      <c r="LK14" s="1633"/>
      <c r="LL14" s="1633"/>
      <c r="LM14" s="1633"/>
      <c r="LN14" s="1633"/>
      <c r="LO14" s="1642"/>
      <c r="LP14" s="1642"/>
      <c r="LQ14" s="1642"/>
      <c r="LR14" s="1642"/>
      <c r="LS14" s="1642"/>
      <c r="LT14" s="1642"/>
      <c r="LU14" s="1642"/>
      <c r="LV14" s="1643"/>
    </row>
    <row r="15" s="2140" customFormat="1" ht="47" customHeight="1" spans="1:334">
      <c r="A15" s="2581">
        <v>45750</v>
      </c>
      <c r="B15" s="2148"/>
      <c r="C15" s="2149"/>
      <c r="D15" s="2150" t="s">
        <v>92</v>
      </c>
      <c r="E15" s="2151"/>
      <c r="F15" s="2150"/>
      <c r="G15" s="1722" t="s">
        <v>93</v>
      </c>
      <c r="H15" s="1505" t="s">
        <v>1727</v>
      </c>
      <c r="I15" s="1532" t="s">
        <v>94</v>
      </c>
      <c r="J15" s="1522">
        <v>480</v>
      </c>
      <c r="K15" s="1534">
        <v>0</v>
      </c>
      <c r="L15" s="1534">
        <v>96</v>
      </c>
      <c r="M15" s="2594">
        <f t="shared" si="0"/>
        <v>5</v>
      </c>
      <c r="N15" s="1536">
        <v>45764</v>
      </c>
      <c r="O15" s="1536">
        <v>45761</v>
      </c>
      <c r="P15" s="1526"/>
      <c r="Q15" s="1554" t="s">
        <v>78</v>
      </c>
      <c r="R15" s="1839"/>
      <c r="S15" s="1839"/>
      <c r="T15" s="1678"/>
      <c r="U15" s="1678"/>
      <c r="V15" s="2167"/>
      <c r="W15" s="2167"/>
      <c r="X15" s="1557"/>
      <c r="Y15" s="1578"/>
      <c r="Z15" s="1578"/>
      <c r="AA15" s="1579"/>
      <c r="AB15" s="1578"/>
      <c r="AC15" s="2614" t="s">
        <v>95</v>
      </c>
      <c r="AD15" s="2173" t="s">
        <v>80</v>
      </c>
      <c r="AE15" s="2174"/>
      <c r="AF15" s="2175"/>
      <c r="AG15" s="1602"/>
      <c r="AH15" s="1799" t="s">
        <v>93</v>
      </c>
      <c r="AI15" s="2623">
        <f t="shared" si="13"/>
        <v>480</v>
      </c>
      <c r="AJ15" s="2628"/>
      <c r="AK15" s="2627">
        <f t="shared" si="14"/>
        <v>480</v>
      </c>
      <c r="AL15" s="2627"/>
      <c r="AM15" s="2627"/>
      <c r="AN15" s="2627">
        <f>J15/24</f>
        <v>20</v>
      </c>
      <c r="AO15" s="2627"/>
      <c r="AP15" s="2627"/>
      <c r="AQ15" s="2640"/>
      <c r="AR15" s="1605"/>
      <c r="AS15" s="2282" t="s">
        <v>63</v>
      </c>
      <c r="AT15" s="2639">
        <f t="shared" si="15"/>
        <v>480</v>
      </c>
      <c r="AU15" s="2639">
        <v>0</v>
      </c>
      <c r="AV15" s="2185">
        <f t="shared" si="1"/>
        <v>48</v>
      </c>
      <c r="AW15" s="1622">
        <f t="shared" si="2"/>
        <v>48</v>
      </c>
      <c r="AX15" s="1622">
        <f t="shared" si="3"/>
        <v>48</v>
      </c>
      <c r="AY15" s="1622">
        <f t="shared" si="4"/>
        <v>48</v>
      </c>
      <c r="AZ15" s="1622">
        <f t="shared" si="5"/>
        <v>48</v>
      </c>
      <c r="BA15" s="2288">
        <f t="shared" si="6"/>
        <v>48</v>
      </c>
      <c r="BB15" s="2288">
        <f t="shared" si="7"/>
        <v>48</v>
      </c>
      <c r="BC15" s="2288">
        <f t="shared" si="8"/>
        <v>48</v>
      </c>
      <c r="BD15" s="2288">
        <f t="shared" si="9"/>
        <v>48</v>
      </c>
      <c r="BE15" s="2288">
        <f t="shared" si="10"/>
        <v>48</v>
      </c>
      <c r="BF15" s="2185"/>
      <c r="BG15" s="2297"/>
      <c r="BH15" s="1633"/>
      <c r="BI15" s="1633"/>
      <c r="BJ15" s="1633"/>
      <c r="BK15" s="1633"/>
      <c r="BL15" s="1633"/>
      <c r="BM15" s="1633"/>
      <c r="BN15" s="1633"/>
      <c r="BO15" s="1633"/>
      <c r="BP15" s="1633"/>
      <c r="BQ15" s="1633"/>
      <c r="BR15" s="1633"/>
      <c r="BS15" s="1633"/>
      <c r="BT15" s="1633"/>
      <c r="BU15" s="1633"/>
      <c r="BV15" s="1633"/>
      <c r="BW15" s="1633"/>
      <c r="BX15" s="1633"/>
      <c r="BY15" s="1633"/>
      <c r="BZ15" s="1633"/>
      <c r="CA15" s="1633"/>
      <c r="CB15" s="1633"/>
      <c r="CC15" s="1633"/>
      <c r="CD15" s="1633"/>
      <c r="CE15" s="1633"/>
      <c r="CF15" s="1633"/>
      <c r="CG15" s="1633"/>
      <c r="CH15" s="1633"/>
      <c r="CI15" s="1633"/>
      <c r="CJ15" s="1633"/>
      <c r="CK15" s="1633"/>
      <c r="CL15" s="1633"/>
      <c r="CM15" s="1633"/>
      <c r="CN15" s="1633"/>
      <c r="CO15" s="1633"/>
      <c r="CP15" s="1633"/>
      <c r="CQ15" s="1633"/>
      <c r="CR15" s="1633"/>
      <c r="CS15" s="1633"/>
      <c r="CT15" s="1633"/>
      <c r="CU15" s="1633"/>
      <c r="CV15" s="1633"/>
      <c r="CW15" s="1633"/>
      <c r="CX15" s="1633"/>
      <c r="CY15" s="1633"/>
      <c r="CZ15" s="1633"/>
      <c r="DA15" s="1633"/>
      <c r="DB15" s="1633"/>
      <c r="DC15" s="1633"/>
      <c r="DD15" s="1633"/>
      <c r="DE15" s="1633"/>
      <c r="DF15" s="1633"/>
      <c r="DG15" s="1633"/>
      <c r="DH15" s="1633"/>
      <c r="DI15" s="1633"/>
      <c r="DJ15" s="1633"/>
      <c r="DK15" s="1633"/>
      <c r="DL15" s="1633"/>
      <c r="DM15" s="1633"/>
      <c r="DN15" s="1633"/>
      <c r="DO15" s="1633"/>
      <c r="DP15" s="1633"/>
      <c r="DQ15" s="1633"/>
      <c r="DR15" s="1633"/>
      <c r="DS15" s="1633"/>
      <c r="DT15" s="1633"/>
      <c r="DU15" s="1633"/>
      <c r="DV15" s="1633"/>
      <c r="DW15" s="1633"/>
      <c r="DX15" s="1633"/>
      <c r="DY15" s="1633"/>
      <c r="DZ15" s="1633"/>
      <c r="EA15" s="1633"/>
      <c r="EB15" s="1633"/>
      <c r="EC15" s="1633"/>
      <c r="ED15" s="1633"/>
      <c r="EE15" s="1633"/>
      <c r="EF15" s="1633"/>
      <c r="EG15" s="1633"/>
      <c r="EH15" s="1633"/>
      <c r="EI15" s="1633"/>
      <c r="EJ15" s="1633"/>
      <c r="EK15" s="1633"/>
      <c r="EL15" s="1633"/>
      <c r="EM15" s="1633"/>
      <c r="EN15" s="1633"/>
      <c r="EO15" s="1633"/>
      <c r="EP15" s="1633"/>
      <c r="EQ15" s="1633"/>
      <c r="ER15" s="1633"/>
      <c r="ES15" s="1633"/>
      <c r="ET15" s="1633"/>
      <c r="EU15" s="1633"/>
      <c r="EV15" s="1633"/>
      <c r="EW15" s="1633"/>
      <c r="EX15" s="1633"/>
      <c r="EY15" s="1633"/>
      <c r="EZ15" s="1633"/>
      <c r="FA15" s="1633"/>
      <c r="FB15" s="1633"/>
      <c r="FC15" s="1633"/>
      <c r="FD15" s="1633"/>
      <c r="FE15" s="1633"/>
      <c r="FF15" s="1633"/>
      <c r="FG15" s="1633"/>
      <c r="FH15" s="1633"/>
      <c r="FI15" s="1633"/>
      <c r="FJ15" s="1633"/>
      <c r="FK15" s="1633"/>
      <c r="FL15" s="1633"/>
      <c r="FM15" s="1633"/>
      <c r="FN15" s="1633"/>
      <c r="FO15" s="1633"/>
      <c r="FP15" s="1633"/>
      <c r="FQ15" s="1633"/>
      <c r="FR15" s="1633"/>
      <c r="FS15" s="1633"/>
      <c r="FT15" s="1633"/>
      <c r="FU15" s="1633"/>
      <c r="FV15" s="1633"/>
      <c r="FW15" s="1633"/>
      <c r="FX15" s="1633"/>
      <c r="FY15" s="1633"/>
      <c r="FZ15" s="1633"/>
      <c r="GA15" s="1633"/>
      <c r="GB15" s="1633"/>
      <c r="GC15" s="1633"/>
      <c r="GD15" s="1633"/>
      <c r="GE15" s="1633"/>
      <c r="GF15" s="1633"/>
      <c r="GG15" s="1633"/>
      <c r="GH15" s="1633"/>
      <c r="GI15" s="1633"/>
      <c r="GJ15" s="1633"/>
      <c r="GK15" s="1633"/>
      <c r="GL15" s="1633"/>
      <c r="GM15" s="1633"/>
      <c r="GN15" s="1633"/>
      <c r="GO15" s="1633"/>
      <c r="GP15" s="1633"/>
      <c r="GQ15" s="1633"/>
      <c r="GR15" s="1633"/>
      <c r="GS15" s="1633"/>
      <c r="GT15" s="1633"/>
      <c r="GU15" s="1633"/>
      <c r="GV15" s="1633"/>
      <c r="GW15" s="1633"/>
      <c r="GX15" s="1633"/>
      <c r="GY15" s="1633"/>
      <c r="GZ15" s="1633"/>
      <c r="HA15" s="1633"/>
      <c r="HB15" s="1633"/>
      <c r="HC15" s="1633"/>
      <c r="HD15" s="1633"/>
      <c r="HE15" s="1633"/>
      <c r="HF15" s="1633"/>
      <c r="HG15" s="1633"/>
      <c r="HH15" s="1633"/>
      <c r="HI15" s="1633"/>
      <c r="HJ15" s="1633"/>
      <c r="HK15" s="1633"/>
      <c r="HL15" s="1633"/>
      <c r="HM15" s="1633"/>
      <c r="HN15" s="1633"/>
      <c r="HO15" s="1633"/>
      <c r="HP15" s="1633"/>
      <c r="HQ15" s="1633"/>
      <c r="HR15" s="1633"/>
      <c r="HS15" s="1633"/>
      <c r="HT15" s="1633"/>
      <c r="HU15" s="1633"/>
      <c r="HV15" s="1633"/>
      <c r="HW15" s="1633"/>
      <c r="HX15" s="1633"/>
      <c r="HY15" s="1633"/>
      <c r="HZ15" s="1633"/>
      <c r="IA15" s="1633"/>
      <c r="IB15" s="1633"/>
      <c r="IC15" s="1633"/>
      <c r="ID15" s="1633"/>
      <c r="IE15" s="1633"/>
      <c r="IF15" s="1633"/>
      <c r="IG15" s="1633"/>
      <c r="IH15" s="1633"/>
      <c r="II15" s="1633"/>
      <c r="IJ15" s="1633"/>
      <c r="IK15" s="1633"/>
      <c r="IL15" s="1633"/>
      <c r="IM15" s="1633"/>
      <c r="IN15" s="1633"/>
      <c r="IO15" s="1633"/>
      <c r="IP15" s="1633"/>
      <c r="IQ15" s="1633"/>
      <c r="IR15" s="1633"/>
      <c r="IS15" s="1633"/>
      <c r="IT15" s="1633"/>
      <c r="IU15" s="1633"/>
      <c r="IV15" s="1633"/>
      <c r="IW15" s="1633"/>
      <c r="IX15" s="1633"/>
      <c r="IY15" s="1633"/>
      <c r="IZ15" s="1633"/>
      <c r="JA15" s="1633"/>
      <c r="JB15" s="1633"/>
      <c r="JC15" s="1633"/>
      <c r="JD15" s="1633"/>
      <c r="JE15" s="1633"/>
      <c r="JF15" s="1633"/>
      <c r="JG15" s="1633"/>
      <c r="JH15" s="1633"/>
      <c r="JI15" s="1633"/>
      <c r="JJ15" s="1633"/>
      <c r="JK15" s="1633"/>
      <c r="JL15" s="1633"/>
      <c r="JM15" s="1633"/>
      <c r="JN15" s="1633"/>
      <c r="JO15" s="1633"/>
      <c r="JP15" s="1633"/>
      <c r="JQ15" s="1633"/>
      <c r="JR15" s="1633"/>
      <c r="JS15" s="1633"/>
      <c r="JT15" s="1633"/>
      <c r="JU15" s="1633"/>
      <c r="JV15" s="1633"/>
      <c r="JW15" s="1633"/>
      <c r="JX15" s="1633"/>
      <c r="JY15" s="1633"/>
      <c r="JZ15" s="1633"/>
      <c r="KA15" s="1633"/>
      <c r="KB15" s="1633"/>
      <c r="KC15" s="1633"/>
      <c r="KD15" s="1633"/>
      <c r="KE15" s="1633"/>
      <c r="KF15" s="1633"/>
      <c r="KG15" s="1633"/>
      <c r="KH15" s="1633"/>
      <c r="KI15" s="1633"/>
      <c r="KJ15" s="1633"/>
      <c r="KK15" s="1633"/>
      <c r="KL15" s="1633"/>
      <c r="KM15" s="1633"/>
      <c r="KN15" s="1633"/>
      <c r="KO15" s="1633"/>
      <c r="KP15" s="1633"/>
      <c r="KQ15" s="1633"/>
      <c r="KR15" s="1633"/>
      <c r="KS15" s="1633"/>
      <c r="KT15" s="1633"/>
      <c r="KU15" s="1633"/>
      <c r="KV15" s="1633"/>
      <c r="KW15" s="1633"/>
      <c r="KX15" s="1633"/>
      <c r="KY15" s="1633"/>
      <c r="KZ15" s="1633"/>
      <c r="LA15" s="1633"/>
      <c r="LB15" s="1633"/>
      <c r="LC15" s="1633"/>
      <c r="LD15" s="1633"/>
      <c r="LE15" s="1633"/>
      <c r="LF15" s="1633"/>
      <c r="LG15" s="1633"/>
      <c r="LH15" s="1633"/>
      <c r="LI15" s="1633"/>
      <c r="LJ15" s="1633"/>
      <c r="LK15" s="1633"/>
      <c r="LL15" s="1633"/>
      <c r="LM15" s="1633"/>
      <c r="LN15" s="1633"/>
      <c r="LO15" s="1642"/>
      <c r="LP15" s="1642"/>
      <c r="LQ15" s="1642"/>
      <c r="LR15" s="1642"/>
      <c r="LS15" s="1642"/>
      <c r="LT15" s="1642"/>
      <c r="LU15" s="1642"/>
      <c r="LV15" s="1643"/>
    </row>
    <row r="16" s="2140" customFormat="1" ht="47" customHeight="1" spans="1:334">
      <c r="A16" s="2581">
        <v>45709</v>
      </c>
      <c r="B16" s="2148" t="s">
        <v>1768</v>
      </c>
      <c r="C16" s="2149" t="s">
        <v>165</v>
      </c>
      <c r="D16" s="2150">
        <v>4500158161</v>
      </c>
      <c r="E16" s="2151" t="s">
        <v>1769</v>
      </c>
      <c r="F16" s="2150" t="s">
        <v>1770</v>
      </c>
      <c r="G16" s="1504" t="s">
        <v>1730</v>
      </c>
      <c r="H16" s="1498" t="s">
        <v>1730</v>
      </c>
      <c r="I16" s="1532" t="s">
        <v>1771</v>
      </c>
      <c r="J16" s="1522">
        <v>4800</v>
      </c>
      <c r="K16" s="1534">
        <v>0</v>
      </c>
      <c r="L16" s="1534">
        <v>24</v>
      </c>
      <c r="M16" s="1534">
        <f t="shared" si="0"/>
        <v>200</v>
      </c>
      <c r="N16" s="1536">
        <v>45770</v>
      </c>
      <c r="O16" s="1536">
        <v>45766</v>
      </c>
      <c r="P16" s="1526"/>
      <c r="Q16" s="1554" t="s">
        <v>78</v>
      </c>
      <c r="R16" s="1839"/>
      <c r="S16" s="1839"/>
      <c r="T16" s="1678"/>
      <c r="U16" s="1678"/>
      <c r="V16" s="2167"/>
      <c r="W16" s="2167"/>
      <c r="X16" s="1557">
        <v>45709</v>
      </c>
      <c r="Y16" s="1578" t="s">
        <v>88</v>
      </c>
      <c r="Z16" s="1578">
        <v>45715</v>
      </c>
      <c r="AA16" s="1579"/>
      <c r="AB16" s="1578"/>
      <c r="AC16" s="2614" t="s">
        <v>1772</v>
      </c>
      <c r="AD16" s="2173" t="s">
        <v>270</v>
      </c>
      <c r="AE16" s="2277">
        <v>0.9576</v>
      </c>
      <c r="AF16" s="2175">
        <f>AE16*J16</f>
        <v>4596.48</v>
      </c>
      <c r="AG16" s="1602" t="s">
        <v>1773</v>
      </c>
      <c r="AH16" s="1609" t="s">
        <v>81</v>
      </c>
      <c r="AI16" s="2623">
        <f t="shared" si="13"/>
        <v>4800</v>
      </c>
      <c r="AJ16" s="2628">
        <v>10</v>
      </c>
      <c r="AK16" s="2627">
        <f t="shared" si="14"/>
        <v>4800</v>
      </c>
      <c r="AL16" s="2627"/>
      <c r="AM16" s="2627"/>
      <c r="AN16" s="2627">
        <f>J16/24</f>
        <v>200</v>
      </c>
      <c r="AO16" s="2627"/>
      <c r="AP16" s="2627"/>
      <c r="AQ16" s="2640"/>
      <c r="AR16" s="1605"/>
      <c r="AS16" s="2282" t="s">
        <v>63</v>
      </c>
      <c r="AT16" s="2639">
        <f t="shared" si="15"/>
        <v>4800</v>
      </c>
      <c r="AU16" s="2639">
        <v>0</v>
      </c>
      <c r="AV16" s="2185">
        <f t="shared" si="1"/>
        <v>480</v>
      </c>
      <c r="AW16" s="1622">
        <f t="shared" si="2"/>
        <v>480</v>
      </c>
      <c r="AX16" s="1622">
        <f t="shared" si="3"/>
        <v>480</v>
      </c>
      <c r="AY16" s="1622">
        <f t="shared" si="4"/>
        <v>480</v>
      </c>
      <c r="AZ16" s="1622">
        <f t="shared" si="5"/>
        <v>480</v>
      </c>
      <c r="BA16" s="2288">
        <f t="shared" si="6"/>
        <v>480</v>
      </c>
      <c r="BB16" s="2288">
        <f t="shared" si="7"/>
        <v>480</v>
      </c>
      <c r="BC16" s="2288">
        <f t="shared" si="8"/>
        <v>480</v>
      </c>
      <c r="BD16" s="2288">
        <f t="shared" si="9"/>
        <v>480</v>
      </c>
      <c r="BE16" s="2288">
        <f t="shared" si="10"/>
        <v>480</v>
      </c>
      <c r="BF16" s="2185">
        <f t="shared" ref="BF16:BF79" si="16">J16*23/24/COUNT(AV16:BE16)</f>
        <v>460</v>
      </c>
      <c r="BG16" s="2297">
        <f t="shared" ref="BG16:BG79" si="17">J16/24/COUNT(AV16:BE16)</f>
        <v>20</v>
      </c>
      <c r="BH16" s="1633"/>
      <c r="BI16" s="1633"/>
      <c r="BJ16" s="1633"/>
      <c r="BK16" s="1633"/>
      <c r="BL16" s="1633"/>
      <c r="BM16" s="1633"/>
      <c r="BN16" s="1633"/>
      <c r="BO16" s="1633"/>
      <c r="BP16" s="1633"/>
      <c r="BQ16" s="1633"/>
      <c r="BR16" s="1633"/>
      <c r="BS16" s="1633"/>
      <c r="BT16" s="1633"/>
      <c r="BU16" s="1633"/>
      <c r="BV16" s="1633"/>
      <c r="BW16" s="1633"/>
      <c r="BX16" s="1633"/>
      <c r="BY16" s="1633"/>
      <c r="BZ16" s="1633"/>
      <c r="CA16" s="1633"/>
      <c r="CB16" s="1633"/>
      <c r="CC16" s="1633"/>
      <c r="CD16" s="1633"/>
      <c r="CE16" s="1633"/>
      <c r="CF16" s="1633"/>
      <c r="CG16" s="1633"/>
      <c r="CH16" s="1633"/>
      <c r="CI16" s="1633"/>
      <c r="CJ16" s="1633"/>
      <c r="CK16" s="1633"/>
      <c r="CL16" s="1633"/>
      <c r="CM16" s="1633"/>
      <c r="CN16" s="1633"/>
      <c r="CO16" s="1633"/>
      <c r="CP16" s="1633"/>
      <c r="CQ16" s="1633"/>
      <c r="CR16" s="1633"/>
      <c r="CS16" s="1633"/>
      <c r="CT16" s="1633"/>
      <c r="CU16" s="1633"/>
      <c r="CV16" s="1633"/>
      <c r="CW16" s="1633"/>
      <c r="CX16" s="1633"/>
      <c r="CY16" s="1633"/>
      <c r="CZ16" s="1633"/>
      <c r="DA16" s="1633"/>
      <c r="DB16" s="1633"/>
      <c r="DC16" s="1633"/>
      <c r="DD16" s="1633"/>
      <c r="DE16" s="1633"/>
      <c r="DF16" s="1633"/>
      <c r="DG16" s="1633"/>
      <c r="DH16" s="1633"/>
      <c r="DI16" s="1633"/>
      <c r="DJ16" s="1633"/>
      <c r="DK16" s="1633"/>
      <c r="DL16" s="1633"/>
      <c r="DM16" s="1633"/>
      <c r="DN16" s="1633"/>
      <c r="DO16" s="1633"/>
      <c r="DP16" s="1633"/>
      <c r="DQ16" s="1633"/>
      <c r="DR16" s="1633"/>
      <c r="DS16" s="1633"/>
      <c r="DT16" s="1633"/>
      <c r="DU16" s="1633"/>
      <c r="DV16" s="1633"/>
      <c r="DW16" s="1633"/>
      <c r="DX16" s="1633"/>
      <c r="DY16" s="1633"/>
      <c r="DZ16" s="1633"/>
      <c r="EA16" s="1633"/>
      <c r="EB16" s="1633"/>
      <c r="EC16" s="1633"/>
      <c r="ED16" s="1633"/>
      <c r="EE16" s="1633"/>
      <c r="EF16" s="1633"/>
      <c r="EG16" s="1633"/>
      <c r="EH16" s="1633"/>
      <c r="EI16" s="1633"/>
      <c r="EJ16" s="1633"/>
      <c r="EK16" s="1633"/>
      <c r="EL16" s="1633"/>
      <c r="EM16" s="1633"/>
      <c r="EN16" s="1633"/>
      <c r="EO16" s="1633"/>
      <c r="EP16" s="1633"/>
      <c r="EQ16" s="1633"/>
      <c r="ER16" s="1633"/>
      <c r="ES16" s="1633"/>
      <c r="ET16" s="1633"/>
      <c r="EU16" s="1633"/>
      <c r="EV16" s="1633"/>
      <c r="EW16" s="1633"/>
      <c r="EX16" s="1633"/>
      <c r="EY16" s="1633"/>
      <c r="EZ16" s="1633"/>
      <c r="FA16" s="1633"/>
      <c r="FB16" s="1633"/>
      <c r="FC16" s="1633"/>
      <c r="FD16" s="1633"/>
      <c r="FE16" s="1633"/>
      <c r="FF16" s="1633"/>
      <c r="FG16" s="1633"/>
      <c r="FH16" s="1633"/>
      <c r="FI16" s="1633"/>
      <c r="FJ16" s="1633"/>
      <c r="FK16" s="1633"/>
      <c r="FL16" s="1633"/>
      <c r="FM16" s="1633"/>
      <c r="FN16" s="1633"/>
      <c r="FO16" s="1633"/>
      <c r="FP16" s="1633"/>
      <c r="FQ16" s="1633"/>
      <c r="FR16" s="1633"/>
      <c r="FS16" s="1633"/>
      <c r="FT16" s="1633"/>
      <c r="FU16" s="1633"/>
      <c r="FV16" s="1633"/>
      <c r="FW16" s="1633"/>
      <c r="FX16" s="1633"/>
      <c r="FY16" s="1633"/>
      <c r="FZ16" s="1633"/>
      <c r="GA16" s="1633"/>
      <c r="GB16" s="1633"/>
      <c r="GC16" s="1633"/>
      <c r="GD16" s="1633"/>
      <c r="GE16" s="1633"/>
      <c r="GF16" s="1633"/>
      <c r="GG16" s="1633"/>
      <c r="GH16" s="1633"/>
      <c r="GI16" s="1633"/>
      <c r="GJ16" s="1633"/>
      <c r="GK16" s="1633"/>
      <c r="GL16" s="1633"/>
      <c r="GM16" s="1633"/>
      <c r="GN16" s="1633"/>
      <c r="GO16" s="1633"/>
      <c r="GP16" s="1633"/>
      <c r="GQ16" s="1633"/>
      <c r="GR16" s="1633"/>
      <c r="GS16" s="1633"/>
      <c r="GT16" s="1633"/>
      <c r="GU16" s="1633"/>
      <c r="GV16" s="1633"/>
      <c r="GW16" s="1633"/>
      <c r="GX16" s="1633"/>
      <c r="GY16" s="1633"/>
      <c r="GZ16" s="1633"/>
      <c r="HA16" s="1633"/>
      <c r="HB16" s="1633"/>
      <c r="HC16" s="1633"/>
      <c r="HD16" s="1633"/>
      <c r="HE16" s="1633"/>
      <c r="HF16" s="1633"/>
      <c r="HG16" s="1633"/>
      <c r="HH16" s="1633"/>
      <c r="HI16" s="1633"/>
      <c r="HJ16" s="1633"/>
      <c r="HK16" s="1633"/>
      <c r="HL16" s="1633"/>
      <c r="HM16" s="1633"/>
      <c r="HN16" s="1633"/>
      <c r="HO16" s="1633"/>
      <c r="HP16" s="1633"/>
      <c r="HQ16" s="1633"/>
      <c r="HR16" s="1633"/>
      <c r="HS16" s="1633"/>
      <c r="HT16" s="1633"/>
      <c r="HU16" s="1633"/>
      <c r="HV16" s="1633"/>
      <c r="HW16" s="1633"/>
      <c r="HX16" s="1633"/>
      <c r="HY16" s="1633"/>
      <c r="HZ16" s="1633"/>
      <c r="IA16" s="1633"/>
      <c r="IB16" s="1633"/>
      <c r="IC16" s="1633"/>
      <c r="ID16" s="1633"/>
      <c r="IE16" s="1633"/>
      <c r="IF16" s="1633"/>
      <c r="IG16" s="1633"/>
      <c r="IH16" s="1633"/>
      <c r="II16" s="1633"/>
      <c r="IJ16" s="1633"/>
      <c r="IK16" s="1633"/>
      <c r="IL16" s="1633"/>
      <c r="IM16" s="1633"/>
      <c r="IN16" s="1633"/>
      <c r="IO16" s="1633"/>
      <c r="IP16" s="1633"/>
      <c r="IQ16" s="1633"/>
      <c r="IR16" s="1633"/>
      <c r="IS16" s="1633"/>
      <c r="IT16" s="1633"/>
      <c r="IU16" s="1633"/>
      <c r="IV16" s="1633"/>
      <c r="IW16" s="1633"/>
      <c r="IX16" s="1633"/>
      <c r="IY16" s="1633"/>
      <c r="IZ16" s="1633"/>
      <c r="JA16" s="1633"/>
      <c r="JB16" s="1633"/>
      <c r="JC16" s="1633"/>
      <c r="JD16" s="1633"/>
      <c r="JE16" s="1633"/>
      <c r="JF16" s="1633"/>
      <c r="JG16" s="1633"/>
      <c r="JH16" s="1633"/>
      <c r="JI16" s="1633"/>
      <c r="JJ16" s="1633"/>
      <c r="JK16" s="1633"/>
      <c r="JL16" s="1633"/>
      <c r="JM16" s="1633"/>
      <c r="JN16" s="1633"/>
      <c r="JO16" s="1633"/>
      <c r="JP16" s="1633"/>
      <c r="JQ16" s="1633"/>
      <c r="JR16" s="1633"/>
      <c r="JS16" s="1633"/>
      <c r="JT16" s="1633"/>
      <c r="JU16" s="1633"/>
      <c r="JV16" s="1633"/>
      <c r="JW16" s="1633"/>
      <c r="JX16" s="1633"/>
      <c r="JY16" s="1633"/>
      <c r="JZ16" s="1633"/>
      <c r="KA16" s="1633"/>
      <c r="KB16" s="1633"/>
      <c r="KC16" s="1633"/>
      <c r="KD16" s="1633"/>
      <c r="KE16" s="1633"/>
      <c r="KF16" s="1633"/>
      <c r="KG16" s="1633"/>
      <c r="KH16" s="1633"/>
      <c r="KI16" s="1633"/>
      <c r="KJ16" s="1633"/>
      <c r="KK16" s="1633"/>
      <c r="KL16" s="1633"/>
      <c r="KM16" s="1633"/>
      <c r="KN16" s="1633"/>
      <c r="KO16" s="1633"/>
      <c r="KP16" s="1633"/>
      <c r="KQ16" s="1633"/>
      <c r="KR16" s="1633"/>
      <c r="KS16" s="1633"/>
      <c r="KT16" s="1633"/>
      <c r="KU16" s="1633"/>
      <c r="KV16" s="1633"/>
      <c r="KW16" s="1633"/>
      <c r="KX16" s="1633"/>
      <c r="KY16" s="1633"/>
      <c r="KZ16" s="1633"/>
      <c r="LA16" s="1633"/>
      <c r="LB16" s="1633"/>
      <c r="LC16" s="1633"/>
      <c r="LD16" s="1633"/>
      <c r="LE16" s="1633"/>
      <c r="LF16" s="1633"/>
      <c r="LG16" s="1633"/>
      <c r="LH16" s="1633"/>
      <c r="LI16" s="1633"/>
      <c r="LJ16" s="1633"/>
      <c r="LK16" s="1633"/>
      <c r="LL16" s="1633"/>
      <c r="LM16" s="1633"/>
      <c r="LN16" s="1633"/>
      <c r="LO16" s="1642"/>
      <c r="LP16" s="1642"/>
      <c r="LQ16" s="1642"/>
      <c r="LR16" s="1642"/>
      <c r="LS16" s="1642"/>
      <c r="LT16" s="1642"/>
      <c r="LU16" s="1642"/>
      <c r="LV16" s="1643"/>
    </row>
    <row r="17" s="2140" customFormat="1" ht="47" customHeight="1" spans="1:334">
      <c r="A17" s="2581">
        <v>45721</v>
      </c>
      <c r="B17" s="2148" t="s">
        <v>114</v>
      </c>
      <c r="C17" s="2149" t="s">
        <v>115</v>
      </c>
      <c r="D17" s="2150">
        <v>4500159232</v>
      </c>
      <c r="E17" s="2151" t="s">
        <v>116</v>
      </c>
      <c r="F17" s="2150" t="s">
        <v>1774</v>
      </c>
      <c r="G17" s="1602" t="s">
        <v>1775</v>
      </c>
      <c r="H17" s="1498" t="s">
        <v>1775</v>
      </c>
      <c r="I17" s="1532" t="s">
        <v>1776</v>
      </c>
      <c r="J17" s="1522">
        <v>576</v>
      </c>
      <c r="K17" s="1534">
        <v>0</v>
      </c>
      <c r="L17" s="1534">
        <v>96</v>
      </c>
      <c r="M17" s="1534">
        <f t="shared" si="0"/>
        <v>6</v>
      </c>
      <c r="N17" s="1536">
        <v>45770</v>
      </c>
      <c r="O17" s="1536">
        <v>45766</v>
      </c>
      <c r="P17" s="1526"/>
      <c r="Q17" s="1554" t="s">
        <v>78</v>
      </c>
      <c r="R17" s="1839"/>
      <c r="S17" s="1839"/>
      <c r="T17" s="1678"/>
      <c r="U17" s="1678"/>
      <c r="V17" s="2167"/>
      <c r="W17" s="2167"/>
      <c r="X17" s="1557">
        <v>45721</v>
      </c>
      <c r="Y17" s="1578" t="s">
        <v>88</v>
      </c>
      <c r="Z17" s="1578">
        <v>45727</v>
      </c>
      <c r="AA17" s="1579"/>
      <c r="AB17" s="1578"/>
      <c r="AC17" s="2614" t="s">
        <v>121</v>
      </c>
      <c r="AD17" s="2173" t="s">
        <v>122</v>
      </c>
      <c r="AE17" s="2277">
        <v>0.9794</v>
      </c>
      <c r="AF17" s="2175">
        <f>AE17*J17</f>
        <v>564.1344</v>
      </c>
      <c r="AG17" s="1602" t="s">
        <v>123</v>
      </c>
      <c r="AH17" s="1603" t="s">
        <v>81</v>
      </c>
      <c r="AI17" s="2623">
        <f t="shared" si="13"/>
        <v>576</v>
      </c>
      <c r="AJ17" s="2628">
        <v>1</v>
      </c>
      <c r="AK17" s="2627">
        <f t="shared" si="14"/>
        <v>576</v>
      </c>
      <c r="AL17" s="2627"/>
      <c r="AM17" s="2627"/>
      <c r="AN17" s="2627">
        <f>J17/24</f>
        <v>24</v>
      </c>
      <c r="AO17" s="2627"/>
      <c r="AP17" s="2627"/>
      <c r="AQ17" s="2640"/>
      <c r="AR17" s="1608"/>
      <c r="AS17" s="2289" t="s">
        <v>63</v>
      </c>
      <c r="AT17" s="2639">
        <f t="shared" si="15"/>
        <v>576</v>
      </c>
      <c r="AU17" s="2639">
        <v>0</v>
      </c>
      <c r="AV17" s="2185">
        <f>J17</f>
        <v>576</v>
      </c>
      <c r="AW17" s="1622"/>
      <c r="AX17" s="1622"/>
      <c r="AY17" s="1622"/>
      <c r="AZ17" s="1622"/>
      <c r="BA17" s="2288"/>
      <c r="BB17" s="2288"/>
      <c r="BC17" s="2288"/>
      <c r="BD17" s="2288"/>
      <c r="BE17" s="2288"/>
      <c r="BF17" s="2185">
        <f t="shared" si="16"/>
        <v>552</v>
      </c>
      <c r="BG17" s="2297">
        <f t="shared" si="17"/>
        <v>24</v>
      </c>
      <c r="BH17" s="1633"/>
      <c r="BI17" s="1633"/>
      <c r="BJ17" s="1633"/>
      <c r="BK17" s="1633"/>
      <c r="BL17" s="1633"/>
      <c r="BM17" s="1633"/>
      <c r="BN17" s="1633"/>
      <c r="BO17" s="1633"/>
      <c r="BP17" s="1633"/>
      <c r="BQ17" s="1633"/>
      <c r="BR17" s="1633"/>
      <c r="BS17" s="1633"/>
      <c r="BT17" s="1633"/>
      <c r="BU17" s="1633"/>
      <c r="BV17" s="1633"/>
      <c r="BW17" s="1633"/>
      <c r="BX17" s="1633"/>
      <c r="BY17" s="1633"/>
      <c r="BZ17" s="1633"/>
      <c r="CA17" s="1633"/>
      <c r="CB17" s="1633"/>
      <c r="CC17" s="1633"/>
      <c r="CD17" s="1633"/>
      <c r="CE17" s="1633"/>
      <c r="CF17" s="1633"/>
      <c r="CG17" s="1633"/>
      <c r="CH17" s="1633"/>
      <c r="CI17" s="1633"/>
      <c r="CJ17" s="1633"/>
      <c r="CK17" s="1633"/>
      <c r="CL17" s="1633"/>
      <c r="CM17" s="1633"/>
      <c r="CN17" s="1633"/>
      <c r="CO17" s="1633"/>
      <c r="CP17" s="1633"/>
      <c r="CQ17" s="1633"/>
      <c r="CR17" s="1633"/>
      <c r="CS17" s="1633"/>
      <c r="CT17" s="1633"/>
      <c r="CU17" s="1633"/>
      <c r="CV17" s="1633"/>
      <c r="CW17" s="1633"/>
      <c r="CX17" s="1633"/>
      <c r="CY17" s="1633"/>
      <c r="CZ17" s="1633"/>
      <c r="DA17" s="1633"/>
      <c r="DB17" s="1633"/>
      <c r="DC17" s="1633"/>
      <c r="DD17" s="1633"/>
      <c r="DE17" s="1633"/>
      <c r="DF17" s="1633"/>
      <c r="DG17" s="1633"/>
      <c r="DH17" s="1633"/>
      <c r="DI17" s="1633"/>
      <c r="DJ17" s="1633"/>
      <c r="DK17" s="1633"/>
      <c r="DL17" s="1633"/>
      <c r="DM17" s="1633"/>
      <c r="DN17" s="1633"/>
      <c r="DO17" s="1633"/>
      <c r="DP17" s="1633"/>
      <c r="DQ17" s="1633"/>
      <c r="DR17" s="1633"/>
      <c r="DS17" s="1633"/>
      <c r="DT17" s="1633"/>
      <c r="DU17" s="1633"/>
      <c r="DV17" s="1633"/>
      <c r="DW17" s="1633"/>
      <c r="DX17" s="1633"/>
      <c r="DY17" s="1633"/>
      <c r="DZ17" s="1633"/>
      <c r="EA17" s="1633"/>
      <c r="EB17" s="1633"/>
      <c r="EC17" s="1633"/>
      <c r="ED17" s="1633"/>
      <c r="EE17" s="1633"/>
      <c r="EF17" s="1633"/>
      <c r="EG17" s="1633"/>
      <c r="EH17" s="1633"/>
      <c r="EI17" s="1633"/>
      <c r="EJ17" s="1633"/>
      <c r="EK17" s="1633"/>
      <c r="EL17" s="1633"/>
      <c r="EM17" s="1633"/>
      <c r="EN17" s="1633"/>
      <c r="EO17" s="1633"/>
      <c r="EP17" s="1633"/>
      <c r="EQ17" s="1633"/>
      <c r="ER17" s="1633"/>
      <c r="ES17" s="1633"/>
      <c r="ET17" s="1633"/>
      <c r="EU17" s="1633"/>
      <c r="EV17" s="1633"/>
      <c r="EW17" s="1633"/>
      <c r="EX17" s="1633"/>
      <c r="EY17" s="1633"/>
      <c r="EZ17" s="1633"/>
      <c r="FA17" s="1633"/>
      <c r="FB17" s="1633"/>
      <c r="FC17" s="1633"/>
      <c r="FD17" s="1633"/>
      <c r="FE17" s="1633"/>
      <c r="FF17" s="1633"/>
      <c r="FG17" s="1633"/>
      <c r="FH17" s="1633"/>
      <c r="FI17" s="1633"/>
      <c r="FJ17" s="1633"/>
      <c r="FK17" s="1633"/>
      <c r="FL17" s="1633"/>
      <c r="FM17" s="1633"/>
      <c r="FN17" s="1633"/>
      <c r="FO17" s="1633"/>
      <c r="FP17" s="1633"/>
      <c r="FQ17" s="1633"/>
      <c r="FR17" s="1633"/>
      <c r="FS17" s="1633"/>
      <c r="FT17" s="1633"/>
      <c r="FU17" s="1633"/>
      <c r="FV17" s="1633"/>
      <c r="FW17" s="1633"/>
      <c r="FX17" s="1633"/>
      <c r="FY17" s="1633"/>
      <c r="FZ17" s="1633"/>
      <c r="GA17" s="1633"/>
      <c r="GB17" s="1633"/>
      <c r="GC17" s="1633"/>
      <c r="GD17" s="1633"/>
      <c r="GE17" s="1633"/>
      <c r="GF17" s="1633"/>
      <c r="GG17" s="1633"/>
      <c r="GH17" s="1633"/>
      <c r="GI17" s="1633"/>
      <c r="GJ17" s="1633"/>
      <c r="GK17" s="1633"/>
      <c r="GL17" s="1633"/>
      <c r="GM17" s="1633"/>
      <c r="GN17" s="1633"/>
      <c r="GO17" s="1633"/>
      <c r="GP17" s="1633"/>
      <c r="GQ17" s="1633"/>
      <c r="GR17" s="1633"/>
      <c r="GS17" s="1633"/>
      <c r="GT17" s="1633"/>
      <c r="GU17" s="1633"/>
      <c r="GV17" s="1633"/>
      <c r="GW17" s="1633"/>
      <c r="GX17" s="1633"/>
      <c r="GY17" s="1633"/>
      <c r="GZ17" s="1633"/>
      <c r="HA17" s="1633"/>
      <c r="HB17" s="1633"/>
      <c r="HC17" s="1633"/>
      <c r="HD17" s="1633"/>
      <c r="HE17" s="1633"/>
      <c r="HF17" s="1633"/>
      <c r="HG17" s="1633"/>
      <c r="HH17" s="1633"/>
      <c r="HI17" s="1633"/>
      <c r="HJ17" s="1633"/>
      <c r="HK17" s="1633"/>
      <c r="HL17" s="1633"/>
      <c r="HM17" s="1633"/>
      <c r="HN17" s="1633"/>
      <c r="HO17" s="1633"/>
      <c r="HP17" s="1633"/>
      <c r="HQ17" s="1633"/>
      <c r="HR17" s="1633"/>
      <c r="HS17" s="1633"/>
      <c r="HT17" s="1633"/>
      <c r="HU17" s="1633"/>
      <c r="HV17" s="1633"/>
      <c r="HW17" s="1633"/>
      <c r="HX17" s="1633"/>
      <c r="HY17" s="1633"/>
      <c r="HZ17" s="1633"/>
      <c r="IA17" s="1633"/>
      <c r="IB17" s="1633"/>
      <c r="IC17" s="1633"/>
      <c r="ID17" s="1633"/>
      <c r="IE17" s="1633"/>
      <c r="IF17" s="1633"/>
      <c r="IG17" s="1633"/>
      <c r="IH17" s="1633"/>
      <c r="II17" s="1633"/>
      <c r="IJ17" s="1633"/>
      <c r="IK17" s="1633"/>
      <c r="IL17" s="1633"/>
      <c r="IM17" s="1633"/>
      <c r="IN17" s="1633"/>
      <c r="IO17" s="1633"/>
      <c r="IP17" s="1633"/>
      <c r="IQ17" s="1633"/>
      <c r="IR17" s="1633"/>
      <c r="IS17" s="1633"/>
      <c r="IT17" s="1633"/>
      <c r="IU17" s="1633"/>
      <c r="IV17" s="1633"/>
      <c r="IW17" s="1633"/>
      <c r="IX17" s="1633"/>
      <c r="IY17" s="1633"/>
      <c r="IZ17" s="1633"/>
      <c r="JA17" s="1633"/>
      <c r="JB17" s="1633"/>
      <c r="JC17" s="1633"/>
      <c r="JD17" s="1633"/>
      <c r="JE17" s="1633"/>
      <c r="JF17" s="1633"/>
      <c r="JG17" s="1633"/>
      <c r="JH17" s="1633"/>
      <c r="JI17" s="1633"/>
      <c r="JJ17" s="1633"/>
      <c r="JK17" s="1633"/>
      <c r="JL17" s="1633"/>
      <c r="JM17" s="1633"/>
      <c r="JN17" s="1633"/>
      <c r="JO17" s="1633"/>
      <c r="JP17" s="1633"/>
      <c r="JQ17" s="1633"/>
      <c r="JR17" s="1633"/>
      <c r="JS17" s="1633"/>
      <c r="JT17" s="1633"/>
      <c r="JU17" s="1633"/>
      <c r="JV17" s="1633"/>
      <c r="JW17" s="1633"/>
      <c r="JX17" s="1633"/>
      <c r="JY17" s="1633"/>
      <c r="JZ17" s="1633"/>
      <c r="KA17" s="1633"/>
      <c r="KB17" s="1633"/>
      <c r="KC17" s="1633"/>
      <c r="KD17" s="1633"/>
      <c r="KE17" s="1633"/>
      <c r="KF17" s="1633"/>
      <c r="KG17" s="1633"/>
      <c r="KH17" s="1633"/>
      <c r="KI17" s="1633"/>
      <c r="KJ17" s="1633"/>
      <c r="KK17" s="1633"/>
      <c r="KL17" s="1633"/>
      <c r="KM17" s="1633"/>
      <c r="KN17" s="1633"/>
      <c r="KO17" s="1633"/>
      <c r="KP17" s="1633"/>
      <c r="KQ17" s="1633"/>
      <c r="KR17" s="1633"/>
      <c r="KS17" s="1633"/>
      <c r="KT17" s="1633"/>
      <c r="KU17" s="1633"/>
      <c r="KV17" s="1633"/>
      <c r="KW17" s="1633"/>
      <c r="KX17" s="1633"/>
      <c r="KY17" s="1633"/>
      <c r="KZ17" s="1633"/>
      <c r="LA17" s="1633"/>
      <c r="LB17" s="1633"/>
      <c r="LC17" s="1633"/>
      <c r="LD17" s="1633"/>
      <c r="LE17" s="1633"/>
      <c r="LF17" s="1633"/>
      <c r="LG17" s="1633"/>
      <c r="LH17" s="1633"/>
      <c r="LI17" s="1633"/>
      <c r="LJ17" s="1633"/>
      <c r="LK17" s="1633"/>
      <c r="LL17" s="1633"/>
      <c r="LM17" s="1633"/>
      <c r="LN17" s="1633"/>
      <c r="LO17" s="1642"/>
      <c r="LP17" s="1642"/>
      <c r="LQ17" s="1642"/>
      <c r="LR17" s="1642"/>
      <c r="LS17" s="1642"/>
      <c r="LT17" s="1642"/>
      <c r="LU17" s="1642"/>
      <c r="LV17" s="1643"/>
    </row>
    <row r="18" s="2140" customFormat="1" ht="47" customHeight="1" spans="1:334">
      <c r="A18" s="2581">
        <v>45761</v>
      </c>
      <c r="B18" s="2148"/>
      <c r="C18" s="2149"/>
      <c r="D18" s="2150" t="s">
        <v>148</v>
      </c>
      <c r="E18" s="2160"/>
      <c r="F18" s="2150"/>
      <c r="G18" s="2152" t="s">
        <v>93</v>
      </c>
      <c r="H18" s="1498" t="s">
        <v>1727</v>
      </c>
      <c r="I18" s="1532" t="s">
        <v>149</v>
      </c>
      <c r="J18" s="1522">
        <v>360</v>
      </c>
      <c r="K18" s="1534">
        <v>0</v>
      </c>
      <c r="L18" s="1534">
        <v>96</v>
      </c>
      <c r="M18" s="2594">
        <f t="shared" si="0"/>
        <v>3.75</v>
      </c>
      <c r="N18" s="1536">
        <v>45771</v>
      </c>
      <c r="O18" s="1536">
        <v>45768</v>
      </c>
      <c r="P18" s="1526"/>
      <c r="Q18" s="1554" t="s">
        <v>78</v>
      </c>
      <c r="R18" s="1839"/>
      <c r="S18" s="1839"/>
      <c r="T18" s="1678"/>
      <c r="U18" s="1678"/>
      <c r="V18" s="2167"/>
      <c r="W18" s="2167"/>
      <c r="X18" s="1557"/>
      <c r="Y18" s="1578"/>
      <c r="Z18" s="1578"/>
      <c r="AA18" s="1579"/>
      <c r="AB18" s="1578"/>
      <c r="AC18" s="2614" t="s">
        <v>150</v>
      </c>
      <c r="AD18" s="2173" t="s">
        <v>80</v>
      </c>
      <c r="AE18" s="2174"/>
      <c r="AF18" s="2175"/>
      <c r="AG18" s="1602"/>
      <c r="AH18" s="1609" t="s">
        <v>93</v>
      </c>
      <c r="AI18" s="2623">
        <f t="shared" si="13"/>
        <v>360</v>
      </c>
      <c r="AJ18" s="2628"/>
      <c r="AK18" s="2627"/>
      <c r="AL18" s="2627"/>
      <c r="AM18" s="2627"/>
      <c r="AN18" s="2627"/>
      <c r="AO18" s="2627"/>
      <c r="AP18" s="2627"/>
      <c r="AQ18" s="2640"/>
      <c r="AR18" s="1610"/>
      <c r="AS18" s="2289"/>
      <c r="AT18" s="2639"/>
      <c r="AU18" s="2639"/>
      <c r="AV18" s="2185">
        <f>J18/10</f>
        <v>36</v>
      </c>
      <c r="AW18" s="1622">
        <f>J18/10</f>
        <v>36</v>
      </c>
      <c r="AX18" s="1622">
        <f>J18/10</f>
        <v>36</v>
      </c>
      <c r="AY18" s="1622">
        <f>J18/10</f>
        <v>36</v>
      </c>
      <c r="AZ18" s="1622">
        <f>J18/10</f>
        <v>36</v>
      </c>
      <c r="BA18" s="2288">
        <f>J18/10</f>
        <v>36</v>
      </c>
      <c r="BB18" s="2288">
        <f>J18/10</f>
        <v>36</v>
      </c>
      <c r="BC18" s="2288">
        <f>J18/10</f>
        <v>36</v>
      </c>
      <c r="BD18" s="2288">
        <f>J18/10</f>
        <v>36</v>
      </c>
      <c r="BE18" s="2288">
        <f>J18/10</f>
        <v>36</v>
      </c>
      <c r="BF18" s="2185">
        <f t="shared" si="16"/>
        <v>34.5</v>
      </c>
      <c r="BG18" s="2297">
        <f t="shared" si="17"/>
        <v>1.5</v>
      </c>
      <c r="BH18" s="1633"/>
      <c r="BI18" s="1633"/>
      <c r="BJ18" s="1633"/>
      <c r="BK18" s="1633"/>
      <c r="BL18" s="1633"/>
      <c r="BM18" s="1633"/>
      <c r="BN18" s="1633"/>
      <c r="BO18" s="1633"/>
      <c r="BP18" s="1633"/>
      <c r="BQ18" s="1633"/>
      <c r="BR18" s="1633"/>
      <c r="BS18" s="1633"/>
      <c r="BT18" s="1633"/>
      <c r="BU18" s="1633"/>
      <c r="BV18" s="1633"/>
      <c r="BW18" s="1633"/>
      <c r="BX18" s="1633"/>
      <c r="BY18" s="1633"/>
      <c r="BZ18" s="1633"/>
      <c r="CA18" s="1633"/>
      <c r="CB18" s="1633"/>
      <c r="CC18" s="1633"/>
      <c r="CD18" s="1633"/>
      <c r="CE18" s="1633"/>
      <c r="CF18" s="1633"/>
      <c r="CG18" s="1633"/>
      <c r="CH18" s="1633"/>
      <c r="CI18" s="1633"/>
      <c r="CJ18" s="1633"/>
      <c r="CK18" s="1633"/>
      <c r="CL18" s="1633"/>
      <c r="CM18" s="1633"/>
      <c r="CN18" s="1633"/>
      <c r="CO18" s="1633"/>
      <c r="CP18" s="1633"/>
      <c r="CQ18" s="1633"/>
      <c r="CR18" s="1633"/>
      <c r="CS18" s="1633"/>
      <c r="CT18" s="1633"/>
      <c r="CU18" s="1633"/>
      <c r="CV18" s="1633"/>
      <c r="CW18" s="1633"/>
      <c r="CX18" s="1633"/>
      <c r="CY18" s="1633"/>
      <c r="CZ18" s="1633"/>
      <c r="DA18" s="1633"/>
      <c r="DB18" s="1633"/>
      <c r="DC18" s="1633"/>
      <c r="DD18" s="1633"/>
      <c r="DE18" s="1633"/>
      <c r="DF18" s="1633"/>
      <c r="DG18" s="1633"/>
      <c r="DH18" s="1633"/>
      <c r="DI18" s="1633"/>
      <c r="DJ18" s="1633"/>
      <c r="DK18" s="1633"/>
      <c r="DL18" s="1633"/>
      <c r="DM18" s="1633"/>
      <c r="DN18" s="1633"/>
      <c r="DO18" s="1633"/>
      <c r="DP18" s="1633"/>
      <c r="DQ18" s="1633"/>
      <c r="DR18" s="1633"/>
      <c r="DS18" s="1633"/>
      <c r="DT18" s="1633"/>
      <c r="DU18" s="1633"/>
      <c r="DV18" s="1633"/>
      <c r="DW18" s="1633"/>
      <c r="DX18" s="1633"/>
      <c r="DY18" s="1633"/>
      <c r="DZ18" s="1633"/>
      <c r="EA18" s="1633"/>
      <c r="EB18" s="1633"/>
      <c r="EC18" s="1633"/>
      <c r="ED18" s="1633"/>
      <c r="EE18" s="1633"/>
      <c r="EF18" s="1633"/>
      <c r="EG18" s="1633"/>
      <c r="EH18" s="1633"/>
      <c r="EI18" s="1633"/>
      <c r="EJ18" s="1633"/>
      <c r="EK18" s="1633"/>
      <c r="EL18" s="1633"/>
      <c r="EM18" s="1633"/>
      <c r="EN18" s="1633"/>
      <c r="EO18" s="1633"/>
      <c r="EP18" s="1633"/>
      <c r="EQ18" s="1633"/>
      <c r="ER18" s="1633"/>
      <c r="ES18" s="1633"/>
      <c r="ET18" s="1633"/>
      <c r="EU18" s="1633"/>
      <c r="EV18" s="1633"/>
      <c r="EW18" s="1633"/>
      <c r="EX18" s="1633"/>
      <c r="EY18" s="1633"/>
      <c r="EZ18" s="1633"/>
      <c r="FA18" s="1633"/>
      <c r="FB18" s="1633"/>
      <c r="FC18" s="1633"/>
      <c r="FD18" s="1633"/>
      <c r="FE18" s="1633"/>
      <c r="FF18" s="1633"/>
      <c r="FG18" s="1633"/>
      <c r="FH18" s="1633"/>
      <c r="FI18" s="1633"/>
      <c r="FJ18" s="1633"/>
      <c r="FK18" s="1633"/>
      <c r="FL18" s="1633"/>
      <c r="FM18" s="1633"/>
      <c r="FN18" s="1633"/>
      <c r="FO18" s="1633"/>
      <c r="FP18" s="1633"/>
      <c r="FQ18" s="1633"/>
      <c r="FR18" s="1633"/>
      <c r="FS18" s="1633"/>
      <c r="FT18" s="1633"/>
      <c r="FU18" s="1633"/>
      <c r="FV18" s="1633"/>
      <c r="FW18" s="1633"/>
      <c r="FX18" s="1633"/>
      <c r="FY18" s="1633"/>
      <c r="FZ18" s="1633"/>
      <c r="GA18" s="1633"/>
      <c r="GB18" s="1633"/>
      <c r="GC18" s="1633"/>
      <c r="GD18" s="1633"/>
      <c r="GE18" s="1633"/>
      <c r="GF18" s="1633"/>
      <c r="GG18" s="1633"/>
      <c r="GH18" s="1633"/>
      <c r="GI18" s="1633"/>
      <c r="GJ18" s="1633"/>
      <c r="GK18" s="1633"/>
      <c r="GL18" s="1633"/>
      <c r="GM18" s="1633"/>
      <c r="GN18" s="1633"/>
      <c r="GO18" s="1633"/>
      <c r="GP18" s="1633"/>
      <c r="GQ18" s="1633"/>
      <c r="GR18" s="1633"/>
      <c r="GS18" s="1633"/>
      <c r="GT18" s="1633"/>
      <c r="GU18" s="1633"/>
      <c r="GV18" s="1633"/>
      <c r="GW18" s="1633"/>
      <c r="GX18" s="1633"/>
      <c r="GY18" s="1633"/>
      <c r="GZ18" s="1633"/>
      <c r="HA18" s="1633"/>
      <c r="HB18" s="1633"/>
      <c r="HC18" s="1633"/>
      <c r="HD18" s="1633"/>
      <c r="HE18" s="1633"/>
      <c r="HF18" s="1633"/>
      <c r="HG18" s="1633"/>
      <c r="HH18" s="1633"/>
      <c r="HI18" s="1633"/>
      <c r="HJ18" s="1633"/>
      <c r="HK18" s="1633"/>
      <c r="HL18" s="1633"/>
      <c r="HM18" s="1633"/>
      <c r="HN18" s="1633"/>
      <c r="HO18" s="1633"/>
      <c r="HP18" s="1633"/>
      <c r="HQ18" s="1633"/>
      <c r="HR18" s="1633"/>
      <c r="HS18" s="1633"/>
      <c r="HT18" s="1633"/>
      <c r="HU18" s="1633"/>
      <c r="HV18" s="1633"/>
      <c r="HW18" s="1633"/>
      <c r="HX18" s="1633"/>
      <c r="HY18" s="1633"/>
      <c r="HZ18" s="1633"/>
      <c r="IA18" s="1633"/>
      <c r="IB18" s="1633"/>
      <c r="IC18" s="1633"/>
      <c r="ID18" s="1633"/>
      <c r="IE18" s="1633"/>
      <c r="IF18" s="1633"/>
      <c r="IG18" s="1633"/>
      <c r="IH18" s="1633"/>
      <c r="II18" s="1633"/>
      <c r="IJ18" s="1633"/>
      <c r="IK18" s="1633"/>
      <c r="IL18" s="1633"/>
      <c r="IM18" s="1633"/>
      <c r="IN18" s="1633"/>
      <c r="IO18" s="1633"/>
      <c r="IP18" s="1633"/>
      <c r="IQ18" s="1633"/>
      <c r="IR18" s="1633"/>
      <c r="IS18" s="1633"/>
      <c r="IT18" s="1633"/>
      <c r="IU18" s="1633"/>
      <c r="IV18" s="1633"/>
      <c r="IW18" s="1633"/>
      <c r="IX18" s="1633"/>
      <c r="IY18" s="1633"/>
      <c r="IZ18" s="1633"/>
      <c r="JA18" s="1633"/>
      <c r="JB18" s="1633"/>
      <c r="JC18" s="1633"/>
      <c r="JD18" s="1633"/>
      <c r="JE18" s="1633"/>
      <c r="JF18" s="1633"/>
      <c r="JG18" s="1633"/>
      <c r="JH18" s="1633"/>
      <c r="JI18" s="1633"/>
      <c r="JJ18" s="1633"/>
      <c r="JK18" s="1633"/>
      <c r="JL18" s="1633"/>
      <c r="JM18" s="1633"/>
      <c r="JN18" s="1633"/>
      <c r="JO18" s="1633"/>
      <c r="JP18" s="1633"/>
      <c r="JQ18" s="1633"/>
      <c r="JR18" s="1633"/>
      <c r="JS18" s="1633"/>
      <c r="JT18" s="1633"/>
      <c r="JU18" s="1633"/>
      <c r="JV18" s="1633"/>
      <c r="JW18" s="1633"/>
      <c r="JX18" s="1633"/>
      <c r="JY18" s="1633"/>
      <c r="JZ18" s="1633"/>
      <c r="KA18" s="1633"/>
      <c r="KB18" s="1633"/>
      <c r="KC18" s="1633"/>
      <c r="KD18" s="1633"/>
      <c r="KE18" s="1633"/>
      <c r="KF18" s="1633"/>
      <c r="KG18" s="1633"/>
      <c r="KH18" s="1633"/>
      <c r="KI18" s="1633"/>
      <c r="KJ18" s="1633"/>
      <c r="KK18" s="1633"/>
      <c r="KL18" s="1633"/>
      <c r="KM18" s="1633"/>
      <c r="KN18" s="1633"/>
      <c r="KO18" s="1633"/>
      <c r="KP18" s="1633"/>
      <c r="KQ18" s="1633"/>
      <c r="KR18" s="1633"/>
      <c r="KS18" s="1633"/>
      <c r="KT18" s="1633"/>
      <c r="KU18" s="1633"/>
      <c r="KV18" s="1633"/>
      <c r="KW18" s="1633"/>
      <c r="KX18" s="1633"/>
      <c r="KY18" s="1633"/>
      <c r="KZ18" s="1633"/>
      <c r="LA18" s="1633"/>
      <c r="LB18" s="1633"/>
      <c r="LC18" s="1633"/>
      <c r="LD18" s="1633"/>
      <c r="LE18" s="1633"/>
      <c r="LF18" s="1633"/>
      <c r="LG18" s="1633"/>
      <c r="LH18" s="1633"/>
      <c r="LI18" s="1633"/>
      <c r="LJ18" s="1633"/>
      <c r="LK18" s="1633"/>
      <c r="LL18" s="1633"/>
      <c r="LM18" s="1633"/>
      <c r="LN18" s="1633"/>
      <c r="LO18" s="1642"/>
      <c r="LP18" s="1642"/>
      <c r="LQ18" s="1642"/>
      <c r="LR18" s="1642"/>
      <c r="LS18" s="1642"/>
      <c r="LT18" s="1642"/>
      <c r="LU18" s="1642"/>
      <c r="LV18" s="1643"/>
    </row>
    <row r="19" s="2140" customFormat="1" ht="47" customHeight="1" spans="1:334">
      <c r="A19" s="2417">
        <v>45748</v>
      </c>
      <c r="B19" s="1500" t="s">
        <v>1738</v>
      </c>
      <c r="C19" s="1501" t="s">
        <v>342</v>
      </c>
      <c r="D19" s="1502">
        <v>4500161983</v>
      </c>
      <c r="E19" s="2253" t="s">
        <v>1777</v>
      </c>
      <c r="F19" s="1502" t="s">
        <v>1778</v>
      </c>
      <c r="G19" s="1505" t="s">
        <v>1779</v>
      </c>
      <c r="H19" s="1505" t="s">
        <v>1727</v>
      </c>
      <c r="I19" s="1532" t="s">
        <v>1728</v>
      </c>
      <c r="J19" s="1522">
        <v>7968</v>
      </c>
      <c r="K19" s="1534">
        <v>0</v>
      </c>
      <c r="L19" s="1534">
        <v>96</v>
      </c>
      <c r="M19" s="1534">
        <f t="shared" si="0"/>
        <v>83</v>
      </c>
      <c r="N19" s="1536">
        <v>45777</v>
      </c>
      <c r="O19" s="1536">
        <v>45773</v>
      </c>
      <c r="P19" s="2595"/>
      <c r="Q19" s="2606" t="s">
        <v>78</v>
      </c>
      <c r="R19" s="1839"/>
      <c r="S19" s="1839"/>
      <c r="T19" s="1839"/>
      <c r="U19" s="1839"/>
      <c r="V19" s="1532"/>
      <c r="W19" s="1532" t="s">
        <v>168</v>
      </c>
      <c r="X19" s="1565">
        <v>45748</v>
      </c>
      <c r="Y19" s="1589" t="s">
        <v>88</v>
      </c>
      <c r="Z19" s="1589" t="s">
        <v>88</v>
      </c>
      <c r="AA19" s="1589" t="s">
        <v>1780</v>
      </c>
      <c r="AB19" s="1589"/>
      <c r="AC19" s="2274" t="s">
        <v>1781</v>
      </c>
      <c r="AD19" s="1590" t="s">
        <v>1745</v>
      </c>
      <c r="AE19" s="2277">
        <v>0.9375</v>
      </c>
      <c r="AF19" s="2278">
        <f>AE19*J19</f>
        <v>7470</v>
      </c>
      <c r="AG19" s="1504" t="s">
        <v>1782</v>
      </c>
      <c r="AH19" s="1609" t="s">
        <v>81</v>
      </c>
      <c r="AI19" s="2623">
        <f t="shared" si="13"/>
        <v>7968</v>
      </c>
      <c r="AJ19" s="2626"/>
      <c r="AK19" s="2627">
        <f>J19</f>
        <v>7968</v>
      </c>
      <c r="AL19" s="2627"/>
      <c r="AM19" s="2627"/>
      <c r="AN19" s="2627"/>
      <c r="AO19" s="2627"/>
      <c r="AP19" s="2627"/>
      <c r="AQ19" s="2641"/>
      <c r="AR19" s="1610"/>
      <c r="AS19" s="1610"/>
      <c r="AT19" s="1610"/>
      <c r="AU19" s="1610"/>
      <c r="AV19" s="1622">
        <f>J19/10</f>
        <v>796.8</v>
      </c>
      <c r="AW19" s="1622">
        <f>J19/10</f>
        <v>796.8</v>
      </c>
      <c r="AX19" s="1622">
        <f>J19/10</f>
        <v>796.8</v>
      </c>
      <c r="AY19" s="1622">
        <f>J19/10</f>
        <v>796.8</v>
      </c>
      <c r="AZ19" s="1622">
        <f>J19/10</f>
        <v>796.8</v>
      </c>
      <c r="BA19" s="1622">
        <f>J19/10</f>
        <v>796.8</v>
      </c>
      <c r="BB19" s="1622">
        <f>J19/10</f>
        <v>796.8</v>
      </c>
      <c r="BC19" s="1622">
        <f>J19/10</f>
        <v>796.8</v>
      </c>
      <c r="BD19" s="1622">
        <f>J19/10</f>
        <v>796.8</v>
      </c>
      <c r="BE19" s="1622">
        <f>J19/10</f>
        <v>796.8</v>
      </c>
      <c r="BF19" s="1622">
        <f t="shared" si="16"/>
        <v>763.6</v>
      </c>
      <c r="BG19" s="2648">
        <f t="shared" si="17"/>
        <v>33.2</v>
      </c>
      <c r="BH19" s="1633"/>
      <c r="BI19" s="1633"/>
      <c r="BJ19" s="1633"/>
      <c r="BK19" s="1633"/>
      <c r="BL19" s="1633"/>
      <c r="BM19" s="1633"/>
      <c r="BN19" s="1633"/>
      <c r="BO19" s="1633"/>
      <c r="BP19" s="1633"/>
      <c r="BQ19" s="1633"/>
      <c r="BR19" s="1633"/>
      <c r="BS19" s="1633"/>
      <c r="BT19" s="1633"/>
      <c r="BU19" s="1633"/>
      <c r="BV19" s="1633"/>
      <c r="BW19" s="1633"/>
      <c r="BX19" s="1633"/>
      <c r="BY19" s="1633"/>
      <c r="BZ19" s="1633"/>
      <c r="CA19" s="1633"/>
      <c r="CB19" s="1633"/>
      <c r="CC19" s="1633"/>
      <c r="CD19" s="1633"/>
      <c r="CE19" s="1633"/>
      <c r="CF19" s="1633"/>
      <c r="CG19" s="1633"/>
      <c r="CH19" s="1633"/>
      <c r="CI19" s="1633"/>
      <c r="CJ19" s="1633"/>
      <c r="CK19" s="1633"/>
      <c r="CL19" s="1633"/>
      <c r="CM19" s="1633"/>
      <c r="CN19" s="1633"/>
      <c r="CO19" s="1633"/>
      <c r="CP19" s="1633"/>
      <c r="CQ19" s="1633"/>
      <c r="CR19" s="1633"/>
      <c r="CS19" s="1633"/>
      <c r="CT19" s="1633"/>
      <c r="CU19" s="1633"/>
      <c r="CV19" s="1633"/>
      <c r="CW19" s="1633"/>
      <c r="CX19" s="1633"/>
      <c r="CY19" s="1633"/>
      <c r="CZ19" s="1633"/>
      <c r="DA19" s="1633"/>
      <c r="DB19" s="1633"/>
      <c r="DC19" s="1633"/>
      <c r="DD19" s="1633"/>
      <c r="DE19" s="1633"/>
      <c r="DF19" s="1633"/>
      <c r="DG19" s="1633"/>
      <c r="DH19" s="1633"/>
      <c r="DI19" s="1633"/>
      <c r="DJ19" s="1633"/>
      <c r="DK19" s="1633"/>
      <c r="DL19" s="1633"/>
      <c r="DM19" s="1633"/>
      <c r="DN19" s="1633"/>
      <c r="DO19" s="1633"/>
      <c r="DP19" s="1633"/>
      <c r="DQ19" s="1633"/>
      <c r="DR19" s="1633"/>
      <c r="DS19" s="1633"/>
      <c r="DT19" s="1633"/>
      <c r="DU19" s="1633"/>
      <c r="DV19" s="1633"/>
      <c r="DW19" s="1633"/>
      <c r="DX19" s="1633"/>
      <c r="DY19" s="1633"/>
      <c r="DZ19" s="1633"/>
      <c r="EA19" s="1633"/>
      <c r="EB19" s="1633"/>
      <c r="EC19" s="1633"/>
      <c r="ED19" s="1633"/>
      <c r="EE19" s="1633"/>
      <c r="EF19" s="1633"/>
      <c r="EG19" s="1633"/>
      <c r="EH19" s="1633"/>
      <c r="EI19" s="1633"/>
      <c r="EJ19" s="1633"/>
      <c r="EK19" s="1633"/>
      <c r="EL19" s="1633"/>
      <c r="EM19" s="1633"/>
      <c r="EN19" s="1633"/>
      <c r="EO19" s="1633"/>
      <c r="EP19" s="1633"/>
      <c r="EQ19" s="1633"/>
      <c r="ER19" s="1633"/>
      <c r="ES19" s="1633"/>
      <c r="ET19" s="1633"/>
      <c r="EU19" s="1633"/>
      <c r="EV19" s="1633"/>
      <c r="EW19" s="1633"/>
      <c r="EX19" s="1633"/>
      <c r="EY19" s="1633"/>
      <c r="EZ19" s="1633"/>
      <c r="FA19" s="1633"/>
      <c r="FB19" s="1633"/>
      <c r="FC19" s="1633"/>
      <c r="FD19" s="1633"/>
      <c r="FE19" s="1633"/>
      <c r="FF19" s="1633"/>
      <c r="FG19" s="1633"/>
      <c r="FH19" s="1633"/>
      <c r="FI19" s="1633"/>
      <c r="FJ19" s="1633"/>
      <c r="FK19" s="1633"/>
      <c r="FL19" s="1633"/>
      <c r="FM19" s="1633"/>
      <c r="FN19" s="1633"/>
      <c r="FO19" s="1633"/>
      <c r="FP19" s="1633"/>
      <c r="FQ19" s="1633"/>
      <c r="FR19" s="1633"/>
      <c r="FS19" s="1633"/>
      <c r="FT19" s="1633"/>
      <c r="FU19" s="1633"/>
      <c r="FV19" s="1633"/>
      <c r="FW19" s="1633"/>
      <c r="FX19" s="1633"/>
      <c r="FY19" s="1633"/>
      <c r="FZ19" s="1633"/>
      <c r="GA19" s="1633"/>
      <c r="GB19" s="1633"/>
      <c r="GC19" s="1633"/>
      <c r="GD19" s="1633"/>
      <c r="GE19" s="1633"/>
      <c r="GF19" s="1633"/>
      <c r="GG19" s="1633"/>
      <c r="GH19" s="1633"/>
      <c r="GI19" s="1633"/>
      <c r="GJ19" s="1633"/>
      <c r="GK19" s="1633"/>
      <c r="GL19" s="1633"/>
      <c r="GM19" s="1633"/>
      <c r="GN19" s="1633"/>
      <c r="GO19" s="1633"/>
      <c r="GP19" s="1633"/>
      <c r="GQ19" s="1633"/>
      <c r="GR19" s="1633"/>
      <c r="GS19" s="1633"/>
      <c r="GT19" s="1633"/>
      <c r="GU19" s="1633"/>
      <c r="GV19" s="1633"/>
      <c r="GW19" s="1633"/>
      <c r="GX19" s="1633"/>
      <c r="GY19" s="1633"/>
      <c r="GZ19" s="1633"/>
      <c r="HA19" s="1633"/>
      <c r="HB19" s="1633"/>
      <c r="HC19" s="1633"/>
      <c r="HD19" s="1633"/>
      <c r="HE19" s="1633"/>
      <c r="HF19" s="1633"/>
      <c r="HG19" s="1633"/>
      <c r="HH19" s="1633"/>
      <c r="HI19" s="1633"/>
      <c r="HJ19" s="1633"/>
      <c r="HK19" s="1633"/>
      <c r="HL19" s="1633"/>
      <c r="HM19" s="1633"/>
      <c r="HN19" s="1633"/>
      <c r="HO19" s="1633"/>
      <c r="HP19" s="1633"/>
      <c r="HQ19" s="1633"/>
      <c r="HR19" s="1633"/>
      <c r="HS19" s="1633"/>
      <c r="HT19" s="1633"/>
      <c r="HU19" s="1633"/>
      <c r="HV19" s="1633"/>
      <c r="HW19" s="1633"/>
      <c r="HX19" s="1633"/>
      <c r="HY19" s="1633"/>
      <c r="HZ19" s="1633"/>
      <c r="IA19" s="1633"/>
      <c r="IB19" s="1633"/>
      <c r="IC19" s="1633"/>
      <c r="ID19" s="1633"/>
      <c r="IE19" s="1633"/>
      <c r="IF19" s="1633"/>
      <c r="IG19" s="1633"/>
      <c r="IH19" s="1633"/>
      <c r="II19" s="1633"/>
      <c r="IJ19" s="1633"/>
      <c r="IK19" s="1633"/>
      <c r="IL19" s="1633"/>
      <c r="IM19" s="1633"/>
      <c r="IN19" s="1633"/>
      <c r="IO19" s="1633"/>
      <c r="IP19" s="1633"/>
      <c r="IQ19" s="1633"/>
      <c r="IR19" s="1633"/>
      <c r="IS19" s="1633"/>
      <c r="IT19" s="1633"/>
      <c r="IU19" s="1633"/>
      <c r="IV19" s="1633"/>
      <c r="IW19" s="1633"/>
      <c r="IX19" s="1633"/>
      <c r="IY19" s="1633"/>
      <c r="IZ19" s="1633"/>
      <c r="JA19" s="1633"/>
      <c r="JB19" s="1633"/>
      <c r="JC19" s="1633"/>
      <c r="JD19" s="1633"/>
      <c r="JE19" s="1633"/>
      <c r="JF19" s="1633"/>
      <c r="JG19" s="1633"/>
      <c r="JH19" s="1633"/>
      <c r="JI19" s="1633"/>
      <c r="JJ19" s="1633"/>
      <c r="JK19" s="1633"/>
      <c r="JL19" s="1633"/>
      <c r="JM19" s="1633"/>
      <c r="JN19" s="1633"/>
      <c r="JO19" s="1633"/>
      <c r="JP19" s="1633"/>
      <c r="JQ19" s="1633"/>
      <c r="JR19" s="1633"/>
      <c r="JS19" s="1633"/>
      <c r="JT19" s="1633"/>
      <c r="JU19" s="1633"/>
      <c r="JV19" s="1633"/>
      <c r="JW19" s="1633"/>
      <c r="JX19" s="1633"/>
      <c r="JY19" s="1633"/>
      <c r="JZ19" s="1633"/>
      <c r="KA19" s="1633"/>
      <c r="KB19" s="1633"/>
      <c r="KC19" s="1633"/>
      <c r="KD19" s="1633"/>
      <c r="KE19" s="1633"/>
      <c r="KF19" s="1633"/>
      <c r="KG19" s="1633"/>
      <c r="KH19" s="1633"/>
      <c r="KI19" s="1633"/>
      <c r="KJ19" s="1633"/>
      <c r="KK19" s="1633"/>
      <c r="KL19" s="1633"/>
      <c r="KM19" s="1633"/>
      <c r="KN19" s="1633"/>
      <c r="KO19" s="1633"/>
      <c r="KP19" s="1633"/>
      <c r="KQ19" s="1633"/>
      <c r="KR19" s="1633"/>
      <c r="KS19" s="1633"/>
      <c r="KT19" s="1633"/>
      <c r="KU19" s="1633"/>
      <c r="KV19" s="1633"/>
      <c r="KW19" s="1633"/>
      <c r="KX19" s="1633"/>
      <c r="KY19" s="1633"/>
      <c r="KZ19" s="1633"/>
      <c r="LA19" s="1633"/>
      <c r="LB19" s="1633"/>
      <c r="LC19" s="1633"/>
      <c r="LD19" s="1633"/>
      <c r="LE19" s="1633"/>
      <c r="LF19" s="1633"/>
      <c r="LG19" s="1633"/>
      <c r="LH19" s="1633"/>
      <c r="LI19" s="1633"/>
      <c r="LJ19" s="1633"/>
      <c r="LK19" s="1633"/>
      <c r="LL19" s="1633"/>
      <c r="LM19" s="1633"/>
      <c r="LN19" s="1633"/>
      <c r="LO19" s="1642"/>
      <c r="LP19" s="1642"/>
      <c r="LQ19" s="1642"/>
      <c r="LR19" s="1642"/>
      <c r="LS19" s="1642"/>
      <c r="LT19" s="1642"/>
      <c r="LU19" s="1642"/>
      <c r="LV19" s="1644"/>
    </row>
    <row r="20" s="2140" customFormat="1" ht="47" customHeight="1" spans="1:334">
      <c r="A20" s="2581">
        <v>45721</v>
      </c>
      <c r="B20" s="2148" t="s">
        <v>114</v>
      </c>
      <c r="C20" s="2149" t="s">
        <v>115</v>
      </c>
      <c r="D20" s="2150">
        <v>4500159232</v>
      </c>
      <c r="E20" s="2151" t="s">
        <v>116</v>
      </c>
      <c r="F20" s="2150" t="s">
        <v>1783</v>
      </c>
      <c r="G20" s="1602" t="s">
        <v>1784</v>
      </c>
      <c r="H20" s="1498" t="s">
        <v>1784</v>
      </c>
      <c r="I20" s="1532" t="s">
        <v>1785</v>
      </c>
      <c r="J20" s="1522">
        <v>576</v>
      </c>
      <c r="K20" s="1534">
        <v>0</v>
      </c>
      <c r="L20" s="1534">
        <v>96</v>
      </c>
      <c r="M20" s="1534">
        <f t="shared" si="0"/>
        <v>6</v>
      </c>
      <c r="N20" s="1536">
        <v>45770</v>
      </c>
      <c r="O20" s="1536">
        <v>45766</v>
      </c>
      <c r="P20" s="1526"/>
      <c r="Q20" s="1554" t="s">
        <v>78</v>
      </c>
      <c r="R20" s="1839"/>
      <c r="S20" s="1839"/>
      <c r="T20" s="1678"/>
      <c r="U20" s="1678"/>
      <c r="V20" s="2167"/>
      <c r="W20" s="2167"/>
      <c r="X20" s="1557">
        <v>45721</v>
      </c>
      <c r="Y20" s="1578" t="s">
        <v>88</v>
      </c>
      <c r="Z20" s="1578">
        <v>45727</v>
      </c>
      <c r="AA20" s="1579"/>
      <c r="AB20" s="1578"/>
      <c r="AC20" s="2614" t="s">
        <v>121</v>
      </c>
      <c r="AD20" s="2173" t="s">
        <v>122</v>
      </c>
      <c r="AE20" s="2277">
        <v>0.7754</v>
      </c>
      <c r="AF20" s="2175">
        <f t="shared" ref="AF20:AF50" si="18">AE20*J20</f>
        <v>446.6304</v>
      </c>
      <c r="AG20" s="1602" t="s">
        <v>123</v>
      </c>
      <c r="AH20" s="1603" t="s">
        <v>81</v>
      </c>
      <c r="AI20" s="2623">
        <f t="shared" si="13"/>
        <v>576</v>
      </c>
      <c r="AJ20" s="2628">
        <v>1</v>
      </c>
      <c r="AK20" s="2627">
        <f t="shared" ref="AK20:AK43" si="19">J20</f>
        <v>576</v>
      </c>
      <c r="AL20" s="2627"/>
      <c r="AM20" s="2627"/>
      <c r="AN20" s="2627">
        <f t="shared" ref="AN20:AN39" si="20">J20/24</f>
        <v>24</v>
      </c>
      <c r="AO20" s="2627"/>
      <c r="AP20" s="2627"/>
      <c r="AQ20" s="2640"/>
      <c r="AR20" s="1610"/>
      <c r="AS20" s="2289" t="s">
        <v>63</v>
      </c>
      <c r="AT20" s="2639">
        <f t="shared" ref="AT20:AT51" si="21">J20</f>
        <v>576</v>
      </c>
      <c r="AU20" s="2639">
        <v>0</v>
      </c>
      <c r="AV20" s="2185"/>
      <c r="AW20" s="1622">
        <f>J20</f>
        <v>576</v>
      </c>
      <c r="AX20" s="1622"/>
      <c r="AY20" s="1622"/>
      <c r="AZ20" s="1622"/>
      <c r="BA20" s="2288"/>
      <c r="BB20" s="2288"/>
      <c r="BC20" s="2288"/>
      <c r="BD20" s="2288"/>
      <c r="BE20" s="2288"/>
      <c r="BF20" s="2185">
        <f t="shared" si="16"/>
        <v>552</v>
      </c>
      <c r="BG20" s="2297">
        <f t="shared" si="17"/>
        <v>24</v>
      </c>
      <c r="BH20" s="1633"/>
      <c r="BI20" s="1633"/>
      <c r="BJ20" s="1633"/>
      <c r="BK20" s="1633"/>
      <c r="BL20" s="1633"/>
      <c r="BM20" s="1633"/>
      <c r="BN20" s="1633"/>
      <c r="BO20" s="1633"/>
      <c r="BP20" s="1633"/>
      <c r="BQ20" s="1633"/>
      <c r="BR20" s="1633"/>
      <c r="BS20" s="1633"/>
      <c r="BT20" s="1633"/>
      <c r="BU20" s="1633"/>
      <c r="BV20" s="1633"/>
      <c r="BW20" s="1633"/>
      <c r="BX20" s="1633"/>
      <c r="BY20" s="1633"/>
      <c r="BZ20" s="1633"/>
      <c r="CA20" s="1633"/>
      <c r="CB20" s="1633"/>
      <c r="CC20" s="1633"/>
      <c r="CD20" s="1633"/>
      <c r="CE20" s="1633"/>
      <c r="CF20" s="1633"/>
      <c r="CG20" s="1633"/>
      <c r="CH20" s="1633"/>
      <c r="CI20" s="1633"/>
      <c r="CJ20" s="1633"/>
      <c r="CK20" s="1633"/>
      <c r="CL20" s="1633"/>
      <c r="CM20" s="1633"/>
      <c r="CN20" s="1633"/>
      <c r="CO20" s="1633"/>
      <c r="CP20" s="1633"/>
      <c r="CQ20" s="1633"/>
      <c r="CR20" s="1633"/>
      <c r="CS20" s="1633"/>
      <c r="CT20" s="1633"/>
      <c r="CU20" s="1633"/>
      <c r="CV20" s="1633"/>
      <c r="CW20" s="1633"/>
      <c r="CX20" s="1633"/>
      <c r="CY20" s="1633"/>
      <c r="CZ20" s="1633"/>
      <c r="DA20" s="1633"/>
      <c r="DB20" s="1633"/>
      <c r="DC20" s="1633"/>
      <c r="DD20" s="1633"/>
      <c r="DE20" s="1633"/>
      <c r="DF20" s="1633"/>
      <c r="DG20" s="1633"/>
      <c r="DH20" s="1633"/>
      <c r="DI20" s="1633"/>
      <c r="DJ20" s="1633"/>
      <c r="DK20" s="1633"/>
      <c r="DL20" s="1633"/>
      <c r="DM20" s="1633"/>
      <c r="DN20" s="1633"/>
      <c r="DO20" s="1633"/>
      <c r="DP20" s="1633"/>
      <c r="DQ20" s="1633"/>
      <c r="DR20" s="1633"/>
      <c r="DS20" s="1633"/>
      <c r="DT20" s="1633"/>
      <c r="DU20" s="1633"/>
      <c r="DV20" s="1633"/>
      <c r="DW20" s="1633"/>
      <c r="DX20" s="1633"/>
      <c r="DY20" s="1633"/>
      <c r="DZ20" s="1633"/>
      <c r="EA20" s="1633"/>
      <c r="EB20" s="1633"/>
      <c r="EC20" s="1633"/>
      <c r="ED20" s="1633"/>
      <c r="EE20" s="1633"/>
      <c r="EF20" s="1633"/>
      <c r="EG20" s="1633"/>
      <c r="EH20" s="1633"/>
      <c r="EI20" s="1633"/>
      <c r="EJ20" s="1633"/>
      <c r="EK20" s="1633"/>
      <c r="EL20" s="1633"/>
      <c r="EM20" s="1633"/>
      <c r="EN20" s="1633"/>
      <c r="EO20" s="1633"/>
      <c r="EP20" s="1633"/>
      <c r="EQ20" s="1633"/>
      <c r="ER20" s="1633"/>
      <c r="ES20" s="1633"/>
      <c r="ET20" s="1633"/>
      <c r="EU20" s="1633"/>
      <c r="EV20" s="1633"/>
      <c r="EW20" s="1633"/>
      <c r="EX20" s="1633"/>
      <c r="EY20" s="1633"/>
      <c r="EZ20" s="1633"/>
      <c r="FA20" s="1633"/>
      <c r="FB20" s="1633"/>
      <c r="FC20" s="1633"/>
      <c r="FD20" s="1633"/>
      <c r="FE20" s="1633"/>
      <c r="FF20" s="1633"/>
      <c r="FG20" s="1633"/>
      <c r="FH20" s="1633"/>
      <c r="FI20" s="1633"/>
      <c r="FJ20" s="1633"/>
      <c r="FK20" s="1633"/>
      <c r="FL20" s="1633"/>
      <c r="FM20" s="1633"/>
      <c r="FN20" s="1633"/>
      <c r="FO20" s="1633"/>
      <c r="FP20" s="1633"/>
      <c r="FQ20" s="1633"/>
      <c r="FR20" s="1633"/>
      <c r="FS20" s="1633"/>
      <c r="FT20" s="1633"/>
      <c r="FU20" s="1633"/>
      <c r="FV20" s="1633"/>
      <c r="FW20" s="1633"/>
      <c r="FX20" s="1633"/>
      <c r="FY20" s="1633"/>
      <c r="FZ20" s="1633"/>
      <c r="GA20" s="1633"/>
      <c r="GB20" s="1633"/>
      <c r="GC20" s="1633"/>
      <c r="GD20" s="1633"/>
      <c r="GE20" s="1633"/>
      <c r="GF20" s="1633"/>
      <c r="GG20" s="1633"/>
      <c r="GH20" s="1633"/>
      <c r="GI20" s="1633"/>
      <c r="GJ20" s="1633"/>
      <c r="GK20" s="1633"/>
      <c r="GL20" s="1633"/>
      <c r="GM20" s="1633"/>
      <c r="GN20" s="1633"/>
      <c r="GO20" s="1633"/>
      <c r="GP20" s="1633"/>
      <c r="GQ20" s="1633"/>
      <c r="GR20" s="1633"/>
      <c r="GS20" s="1633"/>
      <c r="GT20" s="1633"/>
      <c r="GU20" s="1633"/>
      <c r="GV20" s="1633"/>
      <c r="GW20" s="1633"/>
      <c r="GX20" s="1633"/>
      <c r="GY20" s="1633"/>
      <c r="GZ20" s="1633"/>
      <c r="HA20" s="1633"/>
      <c r="HB20" s="1633"/>
      <c r="HC20" s="1633"/>
      <c r="HD20" s="1633"/>
      <c r="HE20" s="1633"/>
      <c r="HF20" s="1633"/>
      <c r="HG20" s="1633"/>
      <c r="HH20" s="1633"/>
      <c r="HI20" s="1633"/>
      <c r="HJ20" s="1633"/>
      <c r="HK20" s="1633"/>
      <c r="HL20" s="1633"/>
      <c r="HM20" s="1633"/>
      <c r="HN20" s="1633"/>
      <c r="HO20" s="1633"/>
      <c r="HP20" s="1633"/>
      <c r="HQ20" s="1633"/>
      <c r="HR20" s="1633"/>
      <c r="HS20" s="1633"/>
      <c r="HT20" s="1633"/>
      <c r="HU20" s="1633"/>
      <c r="HV20" s="1633"/>
      <c r="HW20" s="1633"/>
      <c r="HX20" s="1633"/>
      <c r="HY20" s="1633"/>
      <c r="HZ20" s="1633"/>
      <c r="IA20" s="1633"/>
      <c r="IB20" s="1633"/>
      <c r="IC20" s="1633"/>
      <c r="ID20" s="1633"/>
      <c r="IE20" s="1633"/>
      <c r="IF20" s="1633"/>
      <c r="IG20" s="1633"/>
      <c r="IH20" s="1633"/>
      <c r="II20" s="1633"/>
      <c r="IJ20" s="1633"/>
      <c r="IK20" s="1633"/>
      <c r="IL20" s="1633"/>
      <c r="IM20" s="1633"/>
      <c r="IN20" s="1633"/>
      <c r="IO20" s="1633"/>
      <c r="IP20" s="1633"/>
      <c r="IQ20" s="1633"/>
      <c r="IR20" s="1633"/>
      <c r="IS20" s="1633"/>
      <c r="IT20" s="1633"/>
      <c r="IU20" s="1633"/>
      <c r="IV20" s="1633"/>
      <c r="IW20" s="1633"/>
      <c r="IX20" s="1633"/>
      <c r="IY20" s="1633"/>
      <c r="IZ20" s="1633"/>
      <c r="JA20" s="1633"/>
      <c r="JB20" s="1633"/>
      <c r="JC20" s="1633"/>
      <c r="JD20" s="1633"/>
      <c r="JE20" s="1633"/>
      <c r="JF20" s="1633"/>
      <c r="JG20" s="1633"/>
      <c r="JH20" s="1633"/>
      <c r="JI20" s="1633"/>
      <c r="JJ20" s="1633"/>
      <c r="JK20" s="1633"/>
      <c r="JL20" s="1633"/>
      <c r="JM20" s="1633"/>
      <c r="JN20" s="1633"/>
      <c r="JO20" s="1633"/>
      <c r="JP20" s="1633"/>
      <c r="JQ20" s="1633"/>
      <c r="JR20" s="1633"/>
      <c r="JS20" s="1633"/>
      <c r="JT20" s="1633"/>
      <c r="JU20" s="1633"/>
      <c r="JV20" s="1633"/>
      <c r="JW20" s="1633"/>
      <c r="JX20" s="1633"/>
      <c r="JY20" s="1633"/>
      <c r="JZ20" s="1633"/>
      <c r="KA20" s="1633"/>
      <c r="KB20" s="1633"/>
      <c r="KC20" s="1633"/>
      <c r="KD20" s="1633"/>
      <c r="KE20" s="1633"/>
      <c r="KF20" s="1633"/>
      <c r="KG20" s="1633"/>
      <c r="KH20" s="1633"/>
      <c r="KI20" s="1633"/>
      <c r="KJ20" s="1633"/>
      <c r="KK20" s="1633"/>
      <c r="KL20" s="1633"/>
      <c r="KM20" s="1633"/>
      <c r="KN20" s="1633"/>
      <c r="KO20" s="1633"/>
      <c r="KP20" s="1633"/>
      <c r="KQ20" s="1633"/>
      <c r="KR20" s="1633"/>
      <c r="KS20" s="1633"/>
      <c r="KT20" s="1633"/>
      <c r="KU20" s="1633"/>
      <c r="KV20" s="1633"/>
      <c r="KW20" s="1633"/>
      <c r="KX20" s="1633"/>
      <c r="KY20" s="1633"/>
      <c r="KZ20" s="1633"/>
      <c r="LA20" s="1633"/>
      <c r="LB20" s="1633"/>
      <c r="LC20" s="1633"/>
      <c r="LD20" s="1633"/>
      <c r="LE20" s="1633"/>
      <c r="LF20" s="1633"/>
      <c r="LG20" s="1633"/>
      <c r="LH20" s="1633"/>
      <c r="LI20" s="1633"/>
      <c r="LJ20" s="1633"/>
      <c r="LK20" s="1633"/>
      <c r="LL20" s="1633"/>
      <c r="LM20" s="1633"/>
      <c r="LN20" s="1633"/>
      <c r="LO20" s="1642"/>
      <c r="LP20" s="1642"/>
      <c r="LQ20" s="1642"/>
      <c r="LR20" s="1642"/>
      <c r="LS20" s="1642"/>
      <c r="LT20" s="1642"/>
      <c r="LU20" s="1642"/>
      <c r="LV20" s="1643"/>
    </row>
    <row r="21" s="2140" customFormat="1" ht="47" customHeight="1" spans="1:334">
      <c r="A21" s="2581">
        <v>45721</v>
      </c>
      <c r="B21" s="2148" t="s">
        <v>114</v>
      </c>
      <c r="C21" s="2149" t="s">
        <v>115</v>
      </c>
      <c r="D21" s="2150">
        <v>4500159232</v>
      </c>
      <c r="E21" s="2151" t="s">
        <v>116</v>
      </c>
      <c r="F21" s="2150" t="s">
        <v>1786</v>
      </c>
      <c r="G21" s="1602" t="s">
        <v>1787</v>
      </c>
      <c r="H21" s="1498" t="s">
        <v>1787</v>
      </c>
      <c r="I21" s="1532" t="s">
        <v>1788</v>
      </c>
      <c r="J21" s="1522">
        <v>576</v>
      </c>
      <c r="K21" s="1534">
        <v>0</v>
      </c>
      <c r="L21" s="1534">
        <v>96</v>
      </c>
      <c r="M21" s="1534">
        <f t="shared" si="0"/>
        <v>6</v>
      </c>
      <c r="N21" s="1536">
        <v>45770</v>
      </c>
      <c r="O21" s="1536">
        <v>45766</v>
      </c>
      <c r="P21" s="1526"/>
      <c r="Q21" s="1554" t="s">
        <v>78</v>
      </c>
      <c r="R21" s="1839"/>
      <c r="S21" s="1839"/>
      <c r="T21" s="1678"/>
      <c r="U21" s="1678"/>
      <c r="V21" s="2167"/>
      <c r="W21" s="2167"/>
      <c r="X21" s="1557">
        <v>45721</v>
      </c>
      <c r="Y21" s="1578" t="s">
        <v>88</v>
      </c>
      <c r="Z21" s="1578">
        <v>45727</v>
      </c>
      <c r="AA21" s="1579"/>
      <c r="AB21" s="1578"/>
      <c r="AC21" s="2614" t="s">
        <v>121</v>
      </c>
      <c r="AD21" s="2173" t="s">
        <v>122</v>
      </c>
      <c r="AE21" s="2277">
        <v>0.873</v>
      </c>
      <c r="AF21" s="2175">
        <f t="shared" si="18"/>
        <v>502.848</v>
      </c>
      <c r="AG21" s="1602" t="s">
        <v>123</v>
      </c>
      <c r="AH21" s="1603" t="s">
        <v>81</v>
      </c>
      <c r="AI21" s="2623">
        <f t="shared" si="13"/>
        <v>576</v>
      </c>
      <c r="AJ21" s="2628">
        <v>1</v>
      </c>
      <c r="AK21" s="2627">
        <f t="shared" si="19"/>
        <v>576</v>
      </c>
      <c r="AL21" s="2627"/>
      <c r="AM21" s="2627"/>
      <c r="AN21" s="2627">
        <f t="shared" si="20"/>
        <v>24</v>
      </c>
      <c r="AO21" s="2627"/>
      <c r="AP21" s="2627"/>
      <c r="AQ21" s="2640"/>
      <c r="AR21" s="1610"/>
      <c r="AS21" s="2289" t="s">
        <v>63</v>
      </c>
      <c r="AT21" s="2639">
        <f t="shared" si="21"/>
        <v>576</v>
      </c>
      <c r="AU21" s="2639">
        <v>0</v>
      </c>
      <c r="AV21" s="2185"/>
      <c r="AW21" s="1622"/>
      <c r="AX21" s="1622">
        <f>J21</f>
        <v>576</v>
      </c>
      <c r="AY21" s="1622"/>
      <c r="AZ21" s="1622"/>
      <c r="BA21" s="2288"/>
      <c r="BB21" s="2288"/>
      <c r="BC21" s="2288"/>
      <c r="BD21" s="2288"/>
      <c r="BE21" s="2288"/>
      <c r="BF21" s="2185">
        <f t="shared" si="16"/>
        <v>552</v>
      </c>
      <c r="BG21" s="2297">
        <f t="shared" si="17"/>
        <v>24</v>
      </c>
      <c r="BH21" s="1633"/>
      <c r="BI21" s="1633"/>
      <c r="BJ21" s="1633"/>
      <c r="BK21" s="1633"/>
      <c r="BL21" s="1633"/>
      <c r="BM21" s="1633"/>
      <c r="BN21" s="1633"/>
      <c r="BO21" s="1633"/>
      <c r="BP21" s="1633"/>
      <c r="BQ21" s="1633"/>
      <c r="BR21" s="1633"/>
      <c r="BS21" s="1633"/>
      <c r="BT21" s="1633"/>
      <c r="BU21" s="1633"/>
      <c r="BV21" s="1633"/>
      <c r="BW21" s="1633"/>
      <c r="BX21" s="1633"/>
      <c r="BY21" s="1633"/>
      <c r="BZ21" s="1633"/>
      <c r="CA21" s="1633"/>
      <c r="CB21" s="1633"/>
      <c r="CC21" s="1633"/>
      <c r="CD21" s="1633"/>
      <c r="CE21" s="1633"/>
      <c r="CF21" s="1633"/>
      <c r="CG21" s="1633"/>
      <c r="CH21" s="1633"/>
      <c r="CI21" s="1633"/>
      <c r="CJ21" s="1633"/>
      <c r="CK21" s="1633"/>
      <c r="CL21" s="1633"/>
      <c r="CM21" s="1633"/>
      <c r="CN21" s="1633"/>
      <c r="CO21" s="1633"/>
      <c r="CP21" s="1633"/>
      <c r="CQ21" s="1633"/>
      <c r="CR21" s="1633"/>
      <c r="CS21" s="1633"/>
      <c r="CT21" s="1633"/>
      <c r="CU21" s="1633"/>
      <c r="CV21" s="1633"/>
      <c r="CW21" s="1633"/>
      <c r="CX21" s="1633"/>
      <c r="CY21" s="1633"/>
      <c r="CZ21" s="1633"/>
      <c r="DA21" s="1633"/>
      <c r="DB21" s="1633"/>
      <c r="DC21" s="1633"/>
      <c r="DD21" s="1633"/>
      <c r="DE21" s="1633"/>
      <c r="DF21" s="1633"/>
      <c r="DG21" s="1633"/>
      <c r="DH21" s="1633"/>
      <c r="DI21" s="1633"/>
      <c r="DJ21" s="1633"/>
      <c r="DK21" s="1633"/>
      <c r="DL21" s="1633"/>
      <c r="DM21" s="1633"/>
      <c r="DN21" s="1633"/>
      <c r="DO21" s="1633"/>
      <c r="DP21" s="1633"/>
      <c r="DQ21" s="1633"/>
      <c r="DR21" s="1633"/>
      <c r="DS21" s="1633"/>
      <c r="DT21" s="1633"/>
      <c r="DU21" s="1633"/>
      <c r="DV21" s="1633"/>
      <c r="DW21" s="1633"/>
      <c r="DX21" s="1633"/>
      <c r="DY21" s="1633"/>
      <c r="DZ21" s="1633"/>
      <c r="EA21" s="1633"/>
      <c r="EB21" s="1633"/>
      <c r="EC21" s="1633"/>
      <c r="ED21" s="1633"/>
      <c r="EE21" s="1633"/>
      <c r="EF21" s="1633"/>
      <c r="EG21" s="1633"/>
      <c r="EH21" s="1633"/>
      <c r="EI21" s="1633"/>
      <c r="EJ21" s="1633"/>
      <c r="EK21" s="1633"/>
      <c r="EL21" s="1633"/>
      <c r="EM21" s="1633"/>
      <c r="EN21" s="1633"/>
      <c r="EO21" s="1633"/>
      <c r="EP21" s="1633"/>
      <c r="EQ21" s="1633"/>
      <c r="ER21" s="1633"/>
      <c r="ES21" s="1633"/>
      <c r="ET21" s="1633"/>
      <c r="EU21" s="1633"/>
      <c r="EV21" s="1633"/>
      <c r="EW21" s="1633"/>
      <c r="EX21" s="1633"/>
      <c r="EY21" s="1633"/>
      <c r="EZ21" s="1633"/>
      <c r="FA21" s="1633"/>
      <c r="FB21" s="1633"/>
      <c r="FC21" s="1633"/>
      <c r="FD21" s="1633"/>
      <c r="FE21" s="1633"/>
      <c r="FF21" s="1633"/>
      <c r="FG21" s="1633"/>
      <c r="FH21" s="1633"/>
      <c r="FI21" s="1633"/>
      <c r="FJ21" s="1633"/>
      <c r="FK21" s="1633"/>
      <c r="FL21" s="1633"/>
      <c r="FM21" s="1633"/>
      <c r="FN21" s="1633"/>
      <c r="FO21" s="1633"/>
      <c r="FP21" s="1633"/>
      <c r="FQ21" s="1633"/>
      <c r="FR21" s="1633"/>
      <c r="FS21" s="1633"/>
      <c r="FT21" s="1633"/>
      <c r="FU21" s="1633"/>
      <c r="FV21" s="1633"/>
      <c r="FW21" s="1633"/>
      <c r="FX21" s="1633"/>
      <c r="FY21" s="1633"/>
      <c r="FZ21" s="1633"/>
      <c r="GA21" s="1633"/>
      <c r="GB21" s="1633"/>
      <c r="GC21" s="1633"/>
      <c r="GD21" s="1633"/>
      <c r="GE21" s="1633"/>
      <c r="GF21" s="1633"/>
      <c r="GG21" s="1633"/>
      <c r="GH21" s="1633"/>
      <c r="GI21" s="1633"/>
      <c r="GJ21" s="1633"/>
      <c r="GK21" s="1633"/>
      <c r="GL21" s="1633"/>
      <c r="GM21" s="1633"/>
      <c r="GN21" s="1633"/>
      <c r="GO21" s="1633"/>
      <c r="GP21" s="1633"/>
      <c r="GQ21" s="1633"/>
      <c r="GR21" s="1633"/>
      <c r="GS21" s="1633"/>
      <c r="GT21" s="1633"/>
      <c r="GU21" s="1633"/>
      <c r="GV21" s="1633"/>
      <c r="GW21" s="1633"/>
      <c r="GX21" s="1633"/>
      <c r="GY21" s="1633"/>
      <c r="GZ21" s="1633"/>
      <c r="HA21" s="1633"/>
      <c r="HB21" s="1633"/>
      <c r="HC21" s="1633"/>
      <c r="HD21" s="1633"/>
      <c r="HE21" s="1633"/>
      <c r="HF21" s="1633"/>
      <c r="HG21" s="1633"/>
      <c r="HH21" s="1633"/>
      <c r="HI21" s="1633"/>
      <c r="HJ21" s="1633"/>
      <c r="HK21" s="1633"/>
      <c r="HL21" s="1633"/>
      <c r="HM21" s="1633"/>
      <c r="HN21" s="1633"/>
      <c r="HO21" s="1633"/>
      <c r="HP21" s="1633"/>
      <c r="HQ21" s="1633"/>
      <c r="HR21" s="1633"/>
      <c r="HS21" s="1633"/>
      <c r="HT21" s="1633"/>
      <c r="HU21" s="1633"/>
      <c r="HV21" s="1633"/>
      <c r="HW21" s="1633"/>
      <c r="HX21" s="1633"/>
      <c r="HY21" s="1633"/>
      <c r="HZ21" s="1633"/>
      <c r="IA21" s="1633"/>
      <c r="IB21" s="1633"/>
      <c r="IC21" s="1633"/>
      <c r="ID21" s="1633"/>
      <c r="IE21" s="1633"/>
      <c r="IF21" s="1633"/>
      <c r="IG21" s="1633"/>
      <c r="IH21" s="1633"/>
      <c r="II21" s="1633"/>
      <c r="IJ21" s="1633"/>
      <c r="IK21" s="1633"/>
      <c r="IL21" s="1633"/>
      <c r="IM21" s="1633"/>
      <c r="IN21" s="1633"/>
      <c r="IO21" s="1633"/>
      <c r="IP21" s="1633"/>
      <c r="IQ21" s="1633"/>
      <c r="IR21" s="1633"/>
      <c r="IS21" s="1633"/>
      <c r="IT21" s="1633"/>
      <c r="IU21" s="1633"/>
      <c r="IV21" s="1633"/>
      <c r="IW21" s="1633"/>
      <c r="IX21" s="1633"/>
      <c r="IY21" s="1633"/>
      <c r="IZ21" s="1633"/>
      <c r="JA21" s="1633"/>
      <c r="JB21" s="1633"/>
      <c r="JC21" s="1633"/>
      <c r="JD21" s="1633"/>
      <c r="JE21" s="1633"/>
      <c r="JF21" s="1633"/>
      <c r="JG21" s="1633"/>
      <c r="JH21" s="1633"/>
      <c r="JI21" s="1633"/>
      <c r="JJ21" s="1633"/>
      <c r="JK21" s="1633"/>
      <c r="JL21" s="1633"/>
      <c r="JM21" s="1633"/>
      <c r="JN21" s="1633"/>
      <c r="JO21" s="1633"/>
      <c r="JP21" s="1633"/>
      <c r="JQ21" s="1633"/>
      <c r="JR21" s="1633"/>
      <c r="JS21" s="1633"/>
      <c r="JT21" s="1633"/>
      <c r="JU21" s="1633"/>
      <c r="JV21" s="1633"/>
      <c r="JW21" s="1633"/>
      <c r="JX21" s="1633"/>
      <c r="JY21" s="1633"/>
      <c r="JZ21" s="1633"/>
      <c r="KA21" s="1633"/>
      <c r="KB21" s="1633"/>
      <c r="KC21" s="1633"/>
      <c r="KD21" s="1633"/>
      <c r="KE21" s="1633"/>
      <c r="KF21" s="1633"/>
      <c r="KG21" s="1633"/>
      <c r="KH21" s="1633"/>
      <c r="KI21" s="1633"/>
      <c r="KJ21" s="1633"/>
      <c r="KK21" s="1633"/>
      <c r="KL21" s="1633"/>
      <c r="KM21" s="1633"/>
      <c r="KN21" s="1633"/>
      <c r="KO21" s="1633"/>
      <c r="KP21" s="1633"/>
      <c r="KQ21" s="1633"/>
      <c r="KR21" s="1633"/>
      <c r="KS21" s="1633"/>
      <c r="KT21" s="1633"/>
      <c r="KU21" s="1633"/>
      <c r="KV21" s="1633"/>
      <c r="KW21" s="1633"/>
      <c r="KX21" s="1633"/>
      <c r="KY21" s="1633"/>
      <c r="KZ21" s="1633"/>
      <c r="LA21" s="1633"/>
      <c r="LB21" s="1633"/>
      <c r="LC21" s="1633"/>
      <c r="LD21" s="1633"/>
      <c r="LE21" s="1633"/>
      <c r="LF21" s="1633"/>
      <c r="LG21" s="1633"/>
      <c r="LH21" s="1633"/>
      <c r="LI21" s="1633"/>
      <c r="LJ21" s="1633"/>
      <c r="LK21" s="1633"/>
      <c r="LL21" s="1633"/>
      <c r="LM21" s="1633"/>
      <c r="LN21" s="1633"/>
      <c r="LO21" s="1642"/>
      <c r="LP21" s="1642"/>
      <c r="LQ21" s="1642"/>
      <c r="LR21" s="1642"/>
      <c r="LS21" s="1642"/>
      <c r="LT21" s="1642"/>
      <c r="LU21" s="1642"/>
      <c r="LV21" s="1643"/>
    </row>
    <row r="22" s="2140" customFormat="1" ht="47" customHeight="1" spans="1:334">
      <c r="A22" s="2581">
        <v>45721</v>
      </c>
      <c r="B22" s="2148" t="s">
        <v>114</v>
      </c>
      <c r="C22" s="2149" t="s">
        <v>115</v>
      </c>
      <c r="D22" s="2150">
        <v>4500159232</v>
      </c>
      <c r="E22" s="2151" t="s">
        <v>116</v>
      </c>
      <c r="F22" s="2150" t="s">
        <v>1789</v>
      </c>
      <c r="G22" s="1602" t="s">
        <v>1790</v>
      </c>
      <c r="H22" s="1498" t="s">
        <v>1790</v>
      </c>
      <c r="I22" s="1532" t="s">
        <v>1791</v>
      </c>
      <c r="J22" s="1522">
        <v>576</v>
      </c>
      <c r="K22" s="1534">
        <v>0</v>
      </c>
      <c r="L22" s="1534">
        <v>96</v>
      </c>
      <c r="M22" s="1534">
        <f t="shared" si="0"/>
        <v>6</v>
      </c>
      <c r="N22" s="1536">
        <v>45770</v>
      </c>
      <c r="O22" s="1536">
        <v>45766</v>
      </c>
      <c r="P22" s="1526"/>
      <c r="Q22" s="1554" t="s">
        <v>78</v>
      </c>
      <c r="R22" s="1839"/>
      <c r="S22" s="1839"/>
      <c r="T22" s="1678"/>
      <c r="U22" s="1678"/>
      <c r="V22" s="2167"/>
      <c r="W22" s="2167"/>
      <c r="X22" s="1557">
        <v>45721</v>
      </c>
      <c r="Y22" s="1578" t="s">
        <v>88</v>
      </c>
      <c r="Z22" s="1578">
        <v>45727</v>
      </c>
      <c r="AA22" s="1579"/>
      <c r="AB22" s="1578"/>
      <c r="AC22" s="2614" t="s">
        <v>121</v>
      </c>
      <c r="AD22" s="2173" t="s">
        <v>122</v>
      </c>
      <c r="AE22" s="2277">
        <v>1.0189</v>
      </c>
      <c r="AF22" s="2175">
        <f t="shared" si="18"/>
        <v>586.8864</v>
      </c>
      <c r="AG22" s="1602" t="s">
        <v>123</v>
      </c>
      <c r="AH22" s="1603" t="s">
        <v>81</v>
      </c>
      <c r="AI22" s="2623">
        <f t="shared" si="13"/>
        <v>576</v>
      </c>
      <c r="AJ22" s="2628">
        <v>1</v>
      </c>
      <c r="AK22" s="2627">
        <f t="shared" si="19"/>
        <v>576</v>
      </c>
      <c r="AL22" s="2627"/>
      <c r="AM22" s="2627"/>
      <c r="AN22" s="2627">
        <f t="shared" si="20"/>
        <v>24</v>
      </c>
      <c r="AO22" s="2627"/>
      <c r="AP22" s="2627"/>
      <c r="AQ22" s="2640"/>
      <c r="AR22" s="1610"/>
      <c r="AS22" s="2289" t="s">
        <v>63</v>
      </c>
      <c r="AT22" s="2639">
        <f t="shared" si="21"/>
        <v>576</v>
      </c>
      <c r="AU22" s="2639">
        <v>0</v>
      </c>
      <c r="AV22" s="2185"/>
      <c r="AW22" s="1622"/>
      <c r="AX22" s="1622"/>
      <c r="AY22" s="1622">
        <f>J22</f>
        <v>576</v>
      </c>
      <c r="AZ22" s="1622"/>
      <c r="BA22" s="2288"/>
      <c r="BB22" s="2288"/>
      <c r="BC22" s="2288"/>
      <c r="BD22" s="2288"/>
      <c r="BE22" s="2288"/>
      <c r="BF22" s="2185">
        <f t="shared" si="16"/>
        <v>552</v>
      </c>
      <c r="BG22" s="2297">
        <f t="shared" si="17"/>
        <v>24</v>
      </c>
      <c r="BH22" s="1633"/>
      <c r="BI22" s="1633"/>
      <c r="BJ22" s="1633"/>
      <c r="BK22" s="1633"/>
      <c r="BL22" s="1633"/>
      <c r="BM22" s="1633"/>
      <c r="BN22" s="1633"/>
      <c r="BO22" s="1633"/>
      <c r="BP22" s="1633"/>
      <c r="BQ22" s="1633"/>
      <c r="BR22" s="1633"/>
      <c r="BS22" s="1633"/>
      <c r="BT22" s="1633"/>
      <c r="BU22" s="1633"/>
      <c r="BV22" s="1633"/>
      <c r="BW22" s="1633"/>
      <c r="BX22" s="1633"/>
      <c r="BY22" s="1633"/>
      <c r="BZ22" s="1633"/>
      <c r="CA22" s="1633"/>
      <c r="CB22" s="1633"/>
      <c r="CC22" s="1633"/>
      <c r="CD22" s="1633"/>
      <c r="CE22" s="1633"/>
      <c r="CF22" s="1633"/>
      <c r="CG22" s="1633"/>
      <c r="CH22" s="1633"/>
      <c r="CI22" s="1633"/>
      <c r="CJ22" s="1633"/>
      <c r="CK22" s="1633"/>
      <c r="CL22" s="1633"/>
      <c r="CM22" s="1633"/>
      <c r="CN22" s="1633"/>
      <c r="CO22" s="1633"/>
      <c r="CP22" s="1633"/>
      <c r="CQ22" s="1633"/>
      <c r="CR22" s="1633"/>
      <c r="CS22" s="1633"/>
      <c r="CT22" s="1633"/>
      <c r="CU22" s="1633"/>
      <c r="CV22" s="1633"/>
      <c r="CW22" s="1633"/>
      <c r="CX22" s="1633"/>
      <c r="CY22" s="1633"/>
      <c r="CZ22" s="1633"/>
      <c r="DA22" s="1633"/>
      <c r="DB22" s="1633"/>
      <c r="DC22" s="1633"/>
      <c r="DD22" s="1633"/>
      <c r="DE22" s="1633"/>
      <c r="DF22" s="1633"/>
      <c r="DG22" s="1633"/>
      <c r="DH22" s="1633"/>
      <c r="DI22" s="1633"/>
      <c r="DJ22" s="1633"/>
      <c r="DK22" s="1633"/>
      <c r="DL22" s="1633"/>
      <c r="DM22" s="1633"/>
      <c r="DN22" s="1633"/>
      <c r="DO22" s="1633"/>
      <c r="DP22" s="1633"/>
      <c r="DQ22" s="1633"/>
      <c r="DR22" s="1633"/>
      <c r="DS22" s="1633"/>
      <c r="DT22" s="1633"/>
      <c r="DU22" s="1633"/>
      <c r="DV22" s="1633"/>
      <c r="DW22" s="1633"/>
      <c r="DX22" s="1633"/>
      <c r="DY22" s="1633"/>
      <c r="DZ22" s="1633"/>
      <c r="EA22" s="1633"/>
      <c r="EB22" s="1633"/>
      <c r="EC22" s="1633"/>
      <c r="ED22" s="1633"/>
      <c r="EE22" s="1633"/>
      <c r="EF22" s="1633"/>
      <c r="EG22" s="1633"/>
      <c r="EH22" s="1633"/>
      <c r="EI22" s="1633"/>
      <c r="EJ22" s="1633"/>
      <c r="EK22" s="1633"/>
      <c r="EL22" s="1633"/>
      <c r="EM22" s="1633"/>
      <c r="EN22" s="1633"/>
      <c r="EO22" s="1633"/>
      <c r="EP22" s="1633"/>
      <c r="EQ22" s="1633"/>
      <c r="ER22" s="1633"/>
      <c r="ES22" s="1633"/>
      <c r="ET22" s="1633"/>
      <c r="EU22" s="1633"/>
      <c r="EV22" s="1633"/>
      <c r="EW22" s="1633"/>
      <c r="EX22" s="1633"/>
      <c r="EY22" s="1633"/>
      <c r="EZ22" s="1633"/>
      <c r="FA22" s="1633"/>
      <c r="FB22" s="1633"/>
      <c r="FC22" s="1633"/>
      <c r="FD22" s="1633"/>
      <c r="FE22" s="1633"/>
      <c r="FF22" s="1633"/>
      <c r="FG22" s="1633"/>
      <c r="FH22" s="1633"/>
      <c r="FI22" s="1633"/>
      <c r="FJ22" s="1633"/>
      <c r="FK22" s="1633"/>
      <c r="FL22" s="1633"/>
      <c r="FM22" s="1633"/>
      <c r="FN22" s="1633"/>
      <c r="FO22" s="1633"/>
      <c r="FP22" s="1633"/>
      <c r="FQ22" s="1633"/>
      <c r="FR22" s="1633"/>
      <c r="FS22" s="1633"/>
      <c r="FT22" s="1633"/>
      <c r="FU22" s="1633"/>
      <c r="FV22" s="1633"/>
      <c r="FW22" s="1633"/>
      <c r="FX22" s="1633"/>
      <c r="FY22" s="1633"/>
      <c r="FZ22" s="1633"/>
      <c r="GA22" s="1633"/>
      <c r="GB22" s="1633"/>
      <c r="GC22" s="1633"/>
      <c r="GD22" s="1633"/>
      <c r="GE22" s="1633"/>
      <c r="GF22" s="1633"/>
      <c r="GG22" s="1633"/>
      <c r="GH22" s="1633"/>
      <c r="GI22" s="1633"/>
      <c r="GJ22" s="1633"/>
      <c r="GK22" s="1633"/>
      <c r="GL22" s="1633"/>
      <c r="GM22" s="1633"/>
      <c r="GN22" s="1633"/>
      <c r="GO22" s="1633"/>
      <c r="GP22" s="1633"/>
      <c r="GQ22" s="1633"/>
      <c r="GR22" s="1633"/>
      <c r="GS22" s="1633"/>
      <c r="GT22" s="1633"/>
      <c r="GU22" s="1633"/>
      <c r="GV22" s="1633"/>
      <c r="GW22" s="1633"/>
      <c r="GX22" s="1633"/>
      <c r="GY22" s="1633"/>
      <c r="GZ22" s="1633"/>
      <c r="HA22" s="1633"/>
      <c r="HB22" s="1633"/>
      <c r="HC22" s="1633"/>
      <c r="HD22" s="1633"/>
      <c r="HE22" s="1633"/>
      <c r="HF22" s="1633"/>
      <c r="HG22" s="1633"/>
      <c r="HH22" s="1633"/>
      <c r="HI22" s="1633"/>
      <c r="HJ22" s="1633"/>
      <c r="HK22" s="1633"/>
      <c r="HL22" s="1633"/>
      <c r="HM22" s="1633"/>
      <c r="HN22" s="1633"/>
      <c r="HO22" s="1633"/>
      <c r="HP22" s="1633"/>
      <c r="HQ22" s="1633"/>
      <c r="HR22" s="1633"/>
      <c r="HS22" s="1633"/>
      <c r="HT22" s="1633"/>
      <c r="HU22" s="1633"/>
      <c r="HV22" s="1633"/>
      <c r="HW22" s="1633"/>
      <c r="HX22" s="1633"/>
      <c r="HY22" s="1633"/>
      <c r="HZ22" s="1633"/>
      <c r="IA22" s="1633"/>
      <c r="IB22" s="1633"/>
      <c r="IC22" s="1633"/>
      <c r="ID22" s="1633"/>
      <c r="IE22" s="1633"/>
      <c r="IF22" s="1633"/>
      <c r="IG22" s="1633"/>
      <c r="IH22" s="1633"/>
      <c r="II22" s="1633"/>
      <c r="IJ22" s="1633"/>
      <c r="IK22" s="1633"/>
      <c r="IL22" s="1633"/>
      <c r="IM22" s="1633"/>
      <c r="IN22" s="1633"/>
      <c r="IO22" s="1633"/>
      <c r="IP22" s="1633"/>
      <c r="IQ22" s="1633"/>
      <c r="IR22" s="1633"/>
      <c r="IS22" s="1633"/>
      <c r="IT22" s="1633"/>
      <c r="IU22" s="1633"/>
      <c r="IV22" s="1633"/>
      <c r="IW22" s="1633"/>
      <c r="IX22" s="1633"/>
      <c r="IY22" s="1633"/>
      <c r="IZ22" s="1633"/>
      <c r="JA22" s="1633"/>
      <c r="JB22" s="1633"/>
      <c r="JC22" s="1633"/>
      <c r="JD22" s="1633"/>
      <c r="JE22" s="1633"/>
      <c r="JF22" s="1633"/>
      <c r="JG22" s="1633"/>
      <c r="JH22" s="1633"/>
      <c r="JI22" s="1633"/>
      <c r="JJ22" s="1633"/>
      <c r="JK22" s="1633"/>
      <c r="JL22" s="1633"/>
      <c r="JM22" s="1633"/>
      <c r="JN22" s="1633"/>
      <c r="JO22" s="1633"/>
      <c r="JP22" s="1633"/>
      <c r="JQ22" s="1633"/>
      <c r="JR22" s="1633"/>
      <c r="JS22" s="1633"/>
      <c r="JT22" s="1633"/>
      <c r="JU22" s="1633"/>
      <c r="JV22" s="1633"/>
      <c r="JW22" s="1633"/>
      <c r="JX22" s="1633"/>
      <c r="JY22" s="1633"/>
      <c r="JZ22" s="1633"/>
      <c r="KA22" s="1633"/>
      <c r="KB22" s="1633"/>
      <c r="KC22" s="1633"/>
      <c r="KD22" s="1633"/>
      <c r="KE22" s="1633"/>
      <c r="KF22" s="1633"/>
      <c r="KG22" s="1633"/>
      <c r="KH22" s="1633"/>
      <c r="KI22" s="1633"/>
      <c r="KJ22" s="1633"/>
      <c r="KK22" s="1633"/>
      <c r="KL22" s="1633"/>
      <c r="KM22" s="1633"/>
      <c r="KN22" s="1633"/>
      <c r="KO22" s="1633"/>
      <c r="KP22" s="1633"/>
      <c r="KQ22" s="1633"/>
      <c r="KR22" s="1633"/>
      <c r="KS22" s="1633"/>
      <c r="KT22" s="1633"/>
      <c r="KU22" s="1633"/>
      <c r="KV22" s="1633"/>
      <c r="KW22" s="1633"/>
      <c r="KX22" s="1633"/>
      <c r="KY22" s="1633"/>
      <c r="KZ22" s="1633"/>
      <c r="LA22" s="1633"/>
      <c r="LB22" s="1633"/>
      <c r="LC22" s="1633"/>
      <c r="LD22" s="1633"/>
      <c r="LE22" s="1633"/>
      <c r="LF22" s="1633"/>
      <c r="LG22" s="1633"/>
      <c r="LH22" s="1633"/>
      <c r="LI22" s="1633"/>
      <c r="LJ22" s="1633"/>
      <c r="LK22" s="1633"/>
      <c r="LL22" s="1633"/>
      <c r="LM22" s="1633"/>
      <c r="LN22" s="1633"/>
      <c r="LO22" s="1642"/>
      <c r="LP22" s="1642"/>
      <c r="LQ22" s="1642"/>
      <c r="LR22" s="1642"/>
      <c r="LS22" s="1642"/>
      <c r="LT22" s="1642"/>
      <c r="LU22" s="1642"/>
      <c r="LV22" s="1643"/>
    </row>
    <row r="23" s="2140" customFormat="1" ht="47" customHeight="1" spans="1:334">
      <c r="A23" s="2581">
        <v>45721</v>
      </c>
      <c r="B23" s="2148" t="s">
        <v>114</v>
      </c>
      <c r="C23" s="2149" t="s">
        <v>115</v>
      </c>
      <c r="D23" s="2150">
        <v>4500159232</v>
      </c>
      <c r="E23" s="2151" t="s">
        <v>116</v>
      </c>
      <c r="F23" s="2150" t="s">
        <v>1792</v>
      </c>
      <c r="G23" s="1602" t="s">
        <v>1793</v>
      </c>
      <c r="H23" s="1498" t="s">
        <v>1793</v>
      </c>
      <c r="I23" s="1532" t="s">
        <v>1794</v>
      </c>
      <c r="J23" s="1522">
        <v>576</v>
      </c>
      <c r="K23" s="1534">
        <v>0</v>
      </c>
      <c r="L23" s="1534">
        <v>96</v>
      </c>
      <c r="M23" s="1534">
        <f t="shared" si="0"/>
        <v>6</v>
      </c>
      <c r="N23" s="1536">
        <v>45770</v>
      </c>
      <c r="O23" s="1536">
        <v>45766</v>
      </c>
      <c r="P23" s="1526"/>
      <c r="Q23" s="1554" t="s">
        <v>78</v>
      </c>
      <c r="R23" s="1839"/>
      <c r="S23" s="1839"/>
      <c r="T23" s="1678"/>
      <c r="U23" s="1678"/>
      <c r="V23" s="2167"/>
      <c r="W23" s="2167"/>
      <c r="X23" s="1557">
        <v>45721</v>
      </c>
      <c r="Y23" s="1578" t="s">
        <v>88</v>
      </c>
      <c r="Z23" s="1578">
        <v>45727</v>
      </c>
      <c r="AA23" s="1579"/>
      <c r="AB23" s="1578"/>
      <c r="AC23" s="2614" t="s">
        <v>121</v>
      </c>
      <c r="AD23" s="2173" t="s">
        <v>122</v>
      </c>
      <c r="AE23" s="2277">
        <v>1.0638</v>
      </c>
      <c r="AF23" s="2175">
        <f t="shared" si="18"/>
        <v>612.7488</v>
      </c>
      <c r="AG23" s="1602" t="s">
        <v>123</v>
      </c>
      <c r="AH23" s="1603" t="s">
        <v>81</v>
      </c>
      <c r="AI23" s="2623">
        <f t="shared" si="13"/>
        <v>576</v>
      </c>
      <c r="AJ23" s="2628">
        <v>1</v>
      </c>
      <c r="AK23" s="2627">
        <f t="shared" si="19"/>
        <v>576</v>
      </c>
      <c r="AL23" s="2627"/>
      <c r="AM23" s="2627"/>
      <c r="AN23" s="2627">
        <f t="shared" si="20"/>
        <v>24</v>
      </c>
      <c r="AO23" s="2627"/>
      <c r="AP23" s="2627"/>
      <c r="AQ23" s="2640"/>
      <c r="AR23" s="1610"/>
      <c r="AS23" s="2289" t="s">
        <v>63</v>
      </c>
      <c r="AT23" s="2639">
        <f t="shared" si="21"/>
        <v>576</v>
      </c>
      <c r="AU23" s="2639">
        <v>0</v>
      </c>
      <c r="AV23" s="2185"/>
      <c r="AW23" s="1622"/>
      <c r="AX23" s="1622"/>
      <c r="AY23" s="1622"/>
      <c r="AZ23" s="1622">
        <f>J23</f>
        <v>576</v>
      </c>
      <c r="BA23" s="2288"/>
      <c r="BB23" s="2288"/>
      <c r="BC23" s="2288"/>
      <c r="BD23" s="2288"/>
      <c r="BE23" s="2288"/>
      <c r="BF23" s="2185">
        <f t="shared" si="16"/>
        <v>552</v>
      </c>
      <c r="BG23" s="2297">
        <f t="shared" si="17"/>
        <v>24</v>
      </c>
      <c r="BH23" s="1633"/>
      <c r="BI23" s="1633"/>
      <c r="BJ23" s="1633"/>
      <c r="BK23" s="1633"/>
      <c r="BL23" s="1633"/>
      <c r="BM23" s="1633"/>
      <c r="BN23" s="1633"/>
      <c r="BO23" s="1633"/>
      <c r="BP23" s="1633"/>
      <c r="BQ23" s="1633"/>
      <c r="BR23" s="1633"/>
      <c r="BS23" s="1633"/>
      <c r="BT23" s="1633"/>
      <c r="BU23" s="1633"/>
      <c r="BV23" s="1633"/>
      <c r="BW23" s="1633"/>
      <c r="BX23" s="1633"/>
      <c r="BY23" s="1633"/>
      <c r="BZ23" s="1633"/>
      <c r="CA23" s="1633"/>
      <c r="CB23" s="1633"/>
      <c r="CC23" s="1633"/>
      <c r="CD23" s="1633"/>
      <c r="CE23" s="1633"/>
      <c r="CF23" s="1633"/>
      <c r="CG23" s="1633"/>
      <c r="CH23" s="1633"/>
      <c r="CI23" s="1633"/>
      <c r="CJ23" s="1633"/>
      <c r="CK23" s="1633"/>
      <c r="CL23" s="1633"/>
      <c r="CM23" s="1633"/>
      <c r="CN23" s="1633"/>
      <c r="CO23" s="1633"/>
      <c r="CP23" s="1633"/>
      <c r="CQ23" s="1633"/>
      <c r="CR23" s="1633"/>
      <c r="CS23" s="1633"/>
      <c r="CT23" s="1633"/>
      <c r="CU23" s="1633"/>
      <c r="CV23" s="1633"/>
      <c r="CW23" s="1633"/>
      <c r="CX23" s="1633"/>
      <c r="CY23" s="1633"/>
      <c r="CZ23" s="1633"/>
      <c r="DA23" s="1633"/>
      <c r="DB23" s="1633"/>
      <c r="DC23" s="1633"/>
      <c r="DD23" s="1633"/>
      <c r="DE23" s="1633"/>
      <c r="DF23" s="1633"/>
      <c r="DG23" s="1633"/>
      <c r="DH23" s="1633"/>
      <c r="DI23" s="1633"/>
      <c r="DJ23" s="1633"/>
      <c r="DK23" s="1633"/>
      <c r="DL23" s="1633"/>
      <c r="DM23" s="1633"/>
      <c r="DN23" s="1633"/>
      <c r="DO23" s="1633"/>
      <c r="DP23" s="1633"/>
      <c r="DQ23" s="1633"/>
      <c r="DR23" s="1633"/>
      <c r="DS23" s="1633"/>
      <c r="DT23" s="1633"/>
      <c r="DU23" s="1633"/>
      <c r="DV23" s="1633"/>
      <c r="DW23" s="1633"/>
      <c r="DX23" s="1633"/>
      <c r="DY23" s="1633"/>
      <c r="DZ23" s="1633"/>
      <c r="EA23" s="1633"/>
      <c r="EB23" s="1633"/>
      <c r="EC23" s="1633"/>
      <c r="ED23" s="1633"/>
      <c r="EE23" s="1633"/>
      <c r="EF23" s="1633"/>
      <c r="EG23" s="1633"/>
      <c r="EH23" s="1633"/>
      <c r="EI23" s="1633"/>
      <c r="EJ23" s="1633"/>
      <c r="EK23" s="1633"/>
      <c r="EL23" s="1633"/>
      <c r="EM23" s="1633"/>
      <c r="EN23" s="1633"/>
      <c r="EO23" s="1633"/>
      <c r="EP23" s="1633"/>
      <c r="EQ23" s="1633"/>
      <c r="ER23" s="1633"/>
      <c r="ES23" s="1633"/>
      <c r="ET23" s="1633"/>
      <c r="EU23" s="1633"/>
      <c r="EV23" s="1633"/>
      <c r="EW23" s="1633"/>
      <c r="EX23" s="1633"/>
      <c r="EY23" s="1633"/>
      <c r="EZ23" s="1633"/>
      <c r="FA23" s="1633"/>
      <c r="FB23" s="1633"/>
      <c r="FC23" s="1633"/>
      <c r="FD23" s="1633"/>
      <c r="FE23" s="1633"/>
      <c r="FF23" s="1633"/>
      <c r="FG23" s="1633"/>
      <c r="FH23" s="1633"/>
      <c r="FI23" s="1633"/>
      <c r="FJ23" s="1633"/>
      <c r="FK23" s="1633"/>
      <c r="FL23" s="1633"/>
      <c r="FM23" s="1633"/>
      <c r="FN23" s="1633"/>
      <c r="FO23" s="1633"/>
      <c r="FP23" s="1633"/>
      <c r="FQ23" s="1633"/>
      <c r="FR23" s="1633"/>
      <c r="FS23" s="1633"/>
      <c r="FT23" s="1633"/>
      <c r="FU23" s="1633"/>
      <c r="FV23" s="1633"/>
      <c r="FW23" s="1633"/>
      <c r="FX23" s="1633"/>
      <c r="FY23" s="1633"/>
      <c r="FZ23" s="1633"/>
      <c r="GA23" s="1633"/>
      <c r="GB23" s="1633"/>
      <c r="GC23" s="1633"/>
      <c r="GD23" s="1633"/>
      <c r="GE23" s="1633"/>
      <c r="GF23" s="1633"/>
      <c r="GG23" s="1633"/>
      <c r="GH23" s="1633"/>
      <c r="GI23" s="1633"/>
      <c r="GJ23" s="1633"/>
      <c r="GK23" s="1633"/>
      <c r="GL23" s="1633"/>
      <c r="GM23" s="1633"/>
      <c r="GN23" s="1633"/>
      <c r="GO23" s="1633"/>
      <c r="GP23" s="1633"/>
      <c r="GQ23" s="1633"/>
      <c r="GR23" s="1633"/>
      <c r="GS23" s="1633"/>
      <c r="GT23" s="1633"/>
      <c r="GU23" s="1633"/>
      <c r="GV23" s="1633"/>
      <c r="GW23" s="1633"/>
      <c r="GX23" s="1633"/>
      <c r="GY23" s="1633"/>
      <c r="GZ23" s="1633"/>
      <c r="HA23" s="1633"/>
      <c r="HB23" s="1633"/>
      <c r="HC23" s="1633"/>
      <c r="HD23" s="1633"/>
      <c r="HE23" s="1633"/>
      <c r="HF23" s="1633"/>
      <c r="HG23" s="1633"/>
      <c r="HH23" s="1633"/>
      <c r="HI23" s="1633"/>
      <c r="HJ23" s="1633"/>
      <c r="HK23" s="1633"/>
      <c r="HL23" s="1633"/>
      <c r="HM23" s="1633"/>
      <c r="HN23" s="1633"/>
      <c r="HO23" s="1633"/>
      <c r="HP23" s="1633"/>
      <c r="HQ23" s="1633"/>
      <c r="HR23" s="1633"/>
      <c r="HS23" s="1633"/>
      <c r="HT23" s="1633"/>
      <c r="HU23" s="1633"/>
      <c r="HV23" s="1633"/>
      <c r="HW23" s="1633"/>
      <c r="HX23" s="1633"/>
      <c r="HY23" s="1633"/>
      <c r="HZ23" s="1633"/>
      <c r="IA23" s="1633"/>
      <c r="IB23" s="1633"/>
      <c r="IC23" s="1633"/>
      <c r="ID23" s="1633"/>
      <c r="IE23" s="1633"/>
      <c r="IF23" s="1633"/>
      <c r="IG23" s="1633"/>
      <c r="IH23" s="1633"/>
      <c r="II23" s="1633"/>
      <c r="IJ23" s="1633"/>
      <c r="IK23" s="1633"/>
      <c r="IL23" s="1633"/>
      <c r="IM23" s="1633"/>
      <c r="IN23" s="1633"/>
      <c r="IO23" s="1633"/>
      <c r="IP23" s="1633"/>
      <c r="IQ23" s="1633"/>
      <c r="IR23" s="1633"/>
      <c r="IS23" s="1633"/>
      <c r="IT23" s="1633"/>
      <c r="IU23" s="1633"/>
      <c r="IV23" s="1633"/>
      <c r="IW23" s="1633"/>
      <c r="IX23" s="1633"/>
      <c r="IY23" s="1633"/>
      <c r="IZ23" s="1633"/>
      <c r="JA23" s="1633"/>
      <c r="JB23" s="1633"/>
      <c r="JC23" s="1633"/>
      <c r="JD23" s="1633"/>
      <c r="JE23" s="1633"/>
      <c r="JF23" s="1633"/>
      <c r="JG23" s="1633"/>
      <c r="JH23" s="1633"/>
      <c r="JI23" s="1633"/>
      <c r="JJ23" s="1633"/>
      <c r="JK23" s="1633"/>
      <c r="JL23" s="1633"/>
      <c r="JM23" s="1633"/>
      <c r="JN23" s="1633"/>
      <c r="JO23" s="1633"/>
      <c r="JP23" s="1633"/>
      <c r="JQ23" s="1633"/>
      <c r="JR23" s="1633"/>
      <c r="JS23" s="1633"/>
      <c r="JT23" s="1633"/>
      <c r="JU23" s="1633"/>
      <c r="JV23" s="1633"/>
      <c r="JW23" s="1633"/>
      <c r="JX23" s="1633"/>
      <c r="JY23" s="1633"/>
      <c r="JZ23" s="1633"/>
      <c r="KA23" s="1633"/>
      <c r="KB23" s="1633"/>
      <c r="KC23" s="1633"/>
      <c r="KD23" s="1633"/>
      <c r="KE23" s="1633"/>
      <c r="KF23" s="1633"/>
      <c r="KG23" s="1633"/>
      <c r="KH23" s="1633"/>
      <c r="KI23" s="1633"/>
      <c r="KJ23" s="1633"/>
      <c r="KK23" s="1633"/>
      <c r="KL23" s="1633"/>
      <c r="KM23" s="1633"/>
      <c r="KN23" s="1633"/>
      <c r="KO23" s="1633"/>
      <c r="KP23" s="1633"/>
      <c r="KQ23" s="1633"/>
      <c r="KR23" s="1633"/>
      <c r="KS23" s="1633"/>
      <c r="KT23" s="1633"/>
      <c r="KU23" s="1633"/>
      <c r="KV23" s="1633"/>
      <c r="KW23" s="1633"/>
      <c r="KX23" s="1633"/>
      <c r="KY23" s="1633"/>
      <c r="KZ23" s="1633"/>
      <c r="LA23" s="1633"/>
      <c r="LB23" s="1633"/>
      <c r="LC23" s="1633"/>
      <c r="LD23" s="1633"/>
      <c r="LE23" s="1633"/>
      <c r="LF23" s="1633"/>
      <c r="LG23" s="1633"/>
      <c r="LH23" s="1633"/>
      <c r="LI23" s="1633"/>
      <c r="LJ23" s="1633"/>
      <c r="LK23" s="1633"/>
      <c r="LL23" s="1633"/>
      <c r="LM23" s="1633"/>
      <c r="LN23" s="1633"/>
      <c r="LO23" s="1642"/>
      <c r="LP23" s="1642"/>
      <c r="LQ23" s="1642"/>
      <c r="LR23" s="1642"/>
      <c r="LS23" s="1642"/>
      <c r="LT23" s="1642"/>
      <c r="LU23" s="1642"/>
      <c r="LV23" s="1643"/>
    </row>
    <row r="24" s="2140" customFormat="1" ht="47" customHeight="1" spans="1:334">
      <c r="A24" s="2581">
        <v>45721</v>
      </c>
      <c r="B24" s="2148" t="s">
        <v>114</v>
      </c>
      <c r="C24" s="2149" t="s">
        <v>115</v>
      </c>
      <c r="D24" s="2150">
        <v>4500159232</v>
      </c>
      <c r="E24" s="2151" t="s">
        <v>116</v>
      </c>
      <c r="F24" s="2150" t="s">
        <v>1795</v>
      </c>
      <c r="G24" s="1602" t="s">
        <v>1796</v>
      </c>
      <c r="H24" s="1498" t="s">
        <v>1796</v>
      </c>
      <c r="I24" s="1532" t="s">
        <v>1797</v>
      </c>
      <c r="J24" s="1522">
        <v>576</v>
      </c>
      <c r="K24" s="1534">
        <v>0</v>
      </c>
      <c r="L24" s="1534">
        <v>96</v>
      </c>
      <c r="M24" s="1534">
        <f t="shared" si="0"/>
        <v>6</v>
      </c>
      <c r="N24" s="1536">
        <v>45770</v>
      </c>
      <c r="O24" s="1536">
        <v>45766</v>
      </c>
      <c r="P24" s="1526"/>
      <c r="Q24" s="1554" t="s">
        <v>78</v>
      </c>
      <c r="R24" s="1839"/>
      <c r="S24" s="1839"/>
      <c r="T24" s="1678"/>
      <c r="U24" s="1678"/>
      <c r="V24" s="2167"/>
      <c r="W24" s="2167"/>
      <c r="X24" s="1557">
        <v>45721</v>
      </c>
      <c r="Y24" s="1578" t="s">
        <v>88</v>
      </c>
      <c r="Z24" s="1578">
        <v>45727</v>
      </c>
      <c r="AA24" s="1579"/>
      <c r="AB24" s="1578"/>
      <c r="AC24" s="2614" t="s">
        <v>121</v>
      </c>
      <c r="AD24" s="2173" t="s">
        <v>122</v>
      </c>
      <c r="AE24" s="2277">
        <v>0.9476</v>
      </c>
      <c r="AF24" s="2175">
        <f t="shared" si="18"/>
        <v>545.8176</v>
      </c>
      <c r="AG24" s="1602" t="s">
        <v>123</v>
      </c>
      <c r="AH24" s="1603" t="s">
        <v>81</v>
      </c>
      <c r="AI24" s="2623">
        <f t="shared" si="13"/>
        <v>576</v>
      </c>
      <c r="AJ24" s="2628">
        <v>1</v>
      </c>
      <c r="AK24" s="2627">
        <f t="shared" si="19"/>
        <v>576</v>
      </c>
      <c r="AL24" s="2627"/>
      <c r="AM24" s="2627"/>
      <c r="AN24" s="2627">
        <f t="shared" si="20"/>
        <v>24</v>
      </c>
      <c r="AO24" s="2627"/>
      <c r="AP24" s="2627"/>
      <c r="AQ24" s="2640"/>
      <c r="AR24" s="1610"/>
      <c r="AS24" s="2289" t="s">
        <v>63</v>
      </c>
      <c r="AT24" s="2639">
        <f t="shared" si="21"/>
        <v>576</v>
      </c>
      <c r="AU24" s="2639">
        <v>0</v>
      </c>
      <c r="AV24" s="2185"/>
      <c r="AW24" s="1622"/>
      <c r="AX24" s="1622"/>
      <c r="AY24" s="1622"/>
      <c r="AZ24" s="1622"/>
      <c r="BA24" s="2288">
        <f>J24</f>
        <v>576</v>
      </c>
      <c r="BB24" s="2288"/>
      <c r="BC24" s="2288"/>
      <c r="BD24" s="2288"/>
      <c r="BE24" s="2288"/>
      <c r="BF24" s="2185">
        <f t="shared" si="16"/>
        <v>552</v>
      </c>
      <c r="BG24" s="2297">
        <f t="shared" si="17"/>
        <v>24</v>
      </c>
      <c r="BH24" s="1633"/>
      <c r="BI24" s="1633"/>
      <c r="BJ24" s="1633"/>
      <c r="BK24" s="1633"/>
      <c r="BL24" s="1633"/>
      <c r="BM24" s="1633"/>
      <c r="BN24" s="1633"/>
      <c r="BO24" s="1633"/>
      <c r="BP24" s="1633"/>
      <c r="BQ24" s="1633"/>
      <c r="BR24" s="1633"/>
      <c r="BS24" s="1633"/>
      <c r="BT24" s="1633"/>
      <c r="BU24" s="1633"/>
      <c r="BV24" s="1633"/>
      <c r="BW24" s="1633"/>
      <c r="BX24" s="1633"/>
      <c r="BY24" s="1633"/>
      <c r="BZ24" s="1633"/>
      <c r="CA24" s="1633"/>
      <c r="CB24" s="1633"/>
      <c r="CC24" s="1633"/>
      <c r="CD24" s="1633"/>
      <c r="CE24" s="1633"/>
      <c r="CF24" s="1633"/>
      <c r="CG24" s="1633"/>
      <c r="CH24" s="1633"/>
      <c r="CI24" s="1633"/>
      <c r="CJ24" s="1633"/>
      <c r="CK24" s="1633"/>
      <c r="CL24" s="1633"/>
      <c r="CM24" s="1633"/>
      <c r="CN24" s="1633"/>
      <c r="CO24" s="1633"/>
      <c r="CP24" s="1633"/>
      <c r="CQ24" s="1633"/>
      <c r="CR24" s="1633"/>
      <c r="CS24" s="1633"/>
      <c r="CT24" s="1633"/>
      <c r="CU24" s="1633"/>
      <c r="CV24" s="1633"/>
      <c r="CW24" s="1633"/>
      <c r="CX24" s="1633"/>
      <c r="CY24" s="1633"/>
      <c r="CZ24" s="1633"/>
      <c r="DA24" s="1633"/>
      <c r="DB24" s="1633"/>
      <c r="DC24" s="1633"/>
      <c r="DD24" s="1633"/>
      <c r="DE24" s="1633"/>
      <c r="DF24" s="1633"/>
      <c r="DG24" s="1633"/>
      <c r="DH24" s="1633"/>
      <c r="DI24" s="1633"/>
      <c r="DJ24" s="1633"/>
      <c r="DK24" s="1633"/>
      <c r="DL24" s="1633"/>
      <c r="DM24" s="1633"/>
      <c r="DN24" s="1633"/>
      <c r="DO24" s="1633"/>
      <c r="DP24" s="1633"/>
      <c r="DQ24" s="1633"/>
      <c r="DR24" s="1633"/>
      <c r="DS24" s="1633"/>
      <c r="DT24" s="1633"/>
      <c r="DU24" s="1633"/>
      <c r="DV24" s="1633"/>
      <c r="DW24" s="1633"/>
      <c r="DX24" s="1633"/>
      <c r="DY24" s="1633"/>
      <c r="DZ24" s="1633"/>
      <c r="EA24" s="1633"/>
      <c r="EB24" s="1633"/>
      <c r="EC24" s="1633"/>
      <c r="ED24" s="1633"/>
      <c r="EE24" s="1633"/>
      <c r="EF24" s="1633"/>
      <c r="EG24" s="1633"/>
      <c r="EH24" s="1633"/>
      <c r="EI24" s="1633"/>
      <c r="EJ24" s="1633"/>
      <c r="EK24" s="1633"/>
      <c r="EL24" s="1633"/>
      <c r="EM24" s="1633"/>
      <c r="EN24" s="1633"/>
      <c r="EO24" s="1633"/>
      <c r="EP24" s="1633"/>
      <c r="EQ24" s="1633"/>
      <c r="ER24" s="1633"/>
      <c r="ES24" s="1633"/>
      <c r="ET24" s="1633"/>
      <c r="EU24" s="1633"/>
      <c r="EV24" s="1633"/>
      <c r="EW24" s="1633"/>
      <c r="EX24" s="1633"/>
      <c r="EY24" s="1633"/>
      <c r="EZ24" s="1633"/>
      <c r="FA24" s="1633"/>
      <c r="FB24" s="1633"/>
      <c r="FC24" s="1633"/>
      <c r="FD24" s="1633"/>
      <c r="FE24" s="1633"/>
      <c r="FF24" s="1633"/>
      <c r="FG24" s="1633"/>
      <c r="FH24" s="1633"/>
      <c r="FI24" s="1633"/>
      <c r="FJ24" s="1633"/>
      <c r="FK24" s="1633"/>
      <c r="FL24" s="1633"/>
      <c r="FM24" s="1633"/>
      <c r="FN24" s="1633"/>
      <c r="FO24" s="1633"/>
      <c r="FP24" s="1633"/>
      <c r="FQ24" s="1633"/>
      <c r="FR24" s="1633"/>
      <c r="FS24" s="1633"/>
      <c r="FT24" s="1633"/>
      <c r="FU24" s="1633"/>
      <c r="FV24" s="1633"/>
      <c r="FW24" s="1633"/>
      <c r="FX24" s="1633"/>
      <c r="FY24" s="1633"/>
      <c r="FZ24" s="1633"/>
      <c r="GA24" s="1633"/>
      <c r="GB24" s="1633"/>
      <c r="GC24" s="1633"/>
      <c r="GD24" s="1633"/>
      <c r="GE24" s="1633"/>
      <c r="GF24" s="1633"/>
      <c r="GG24" s="1633"/>
      <c r="GH24" s="1633"/>
      <c r="GI24" s="1633"/>
      <c r="GJ24" s="1633"/>
      <c r="GK24" s="1633"/>
      <c r="GL24" s="1633"/>
      <c r="GM24" s="1633"/>
      <c r="GN24" s="1633"/>
      <c r="GO24" s="1633"/>
      <c r="GP24" s="1633"/>
      <c r="GQ24" s="1633"/>
      <c r="GR24" s="1633"/>
      <c r="GS24" s="1633"/>
      <c r="GT24" s="1633"/>
      <c r="GU24" s="1633"/>
      <c r="GV24" s="1633"/>
      <c r="GW24" s="1633"/>
      <c r="GX24" s="1633"/>
      <c r="GY24" s="1633"/>
      <c r="GZ24" s="1633"/>
      <c r="HA24" s="1633"/>
      <c r="HB24" s="1633"/>
      <c r="HC24" s="1633"/>
      <c r="HD24" s="1633"/>
      <c r="HE24" s="1633"/>
      <c r="HF24" s="1633"/>
      <c r="HG24" s="1633"/>
      <c r="HH24" s="1633"/>
      <c r="HI24" s="1633"/>
      <c r="HJ24" s="1633"/>
      <c r="HK24" s="1633"/>
      <c r="HL24" s="1633"/>
      <c r="HM24" s="1633"/>
      <c r="HN24" s="1633"/>
      <c r="HO24" s="1633"/>
      <c r="HP24" s="1633"/>
      <c r="HQ24" s="1633"/>
      <c r="HR24" s="1633"/>
      <c r="HS24" s="1633"/>
      <c r="HT24" s="1633"/>
      <c r="HU24" s="1633"/>
      <c r="HV24" s="1633"/>
      <c r="HW24" s="1633"/>
      <c r="HX24" s="1633"/>
      <c r="HY24" s="1633"/>
      <c r="HZ24" s="1633"/>
      <c r="IA24" s="1633"/>
      <c r="IB24" s="1633"/>
      <c r="IC24" s="1633"/>
      <c r="ID24" s="1633"/>
      <c r="IE24" s="1633"/>
      <c r="IF24" s="1633"/>
      <c r="IG24" s="1633"/>
      <c r="IH24" s="1633"/>
      <c r="II24" s="1633"/>
      <c r="IJ24" s="1633"/>
      <c r="IK24" s="1633"/>
      <c r="IL24" s="1633"/>
      <c r="IM24" s="1633"/>
      <c r="IN24" s="1633"/>
      <c r="IO24" s="1633"/>
      <c r="IP24" s="1633"/>
      <c r="IQ24" s="1633"/>
      <c r="IR24" s="1633"/>
      <c r="IS24" s="1633"/>
      <c r="IT24" s="1633"/>
      <c r="IU24" s="1633"/>
      <c r="IV24" s="1633"/>
      <c r="IW24" s="1633"/>
      <c r="IX24" s="1633"/>
      <c r="IY24" s="1633"/>
      <c r="IZ24" s="1633"/>
      <c r="JA24" s="1633"/>
      <c r="JB24" s="1633"/>
      <c r="JC24" s="1633"/>
      <c r="JD24" s="1633"/>
      <c r="JE24" s="1633"/>
      <c r="JF24" s="1633"/>
      <c r="JG24" s="1633"/>
      <c r="JH24" s="1633"/>
      <c r="JI24" s="1633"/>
      <c r="JJ24" s="1633"/>
      <c r="JK24" s="1633"/>
      <c r="JL24" s="1633"/>
      <c r="JM24" s="1633"/>
      <c r="JN24" s="1633"/>
      <c r="JO24" s="1633"/>
      <c r="JP24" s="1633"/>
      <c r="JQ24" s="1633"/>
      <c r="JR24" s="1633"/>
      <c r="JS24" s="1633"/>
      <c r="JT24" s="1633"/>
      <c r="JU24" s="1633"/>
      <c r="JV24" s="1633"/>
      <c r="JW24" s="1633"/>
      <c r="JX24" s="1633"/>
      <c r="JY24" s="1633"/>
      <c r="JZ24" s="1633"/>
      <c r="KA24" s="1633"/>
      <c r="KB24" s="1633"/>
      <c r="KC24" s="1633"/>
      <c r="KD24" s="1633"/>
      <c r="KE24" s="1633"/>
      <c r="KF24" s="1633"/>
      <c r="KG24" s="1633"/>
      <c r="KH24" s="1633"/>
      <c r="KI24" s="1633"/>
      <c r="KJ24" s="1633"/>
      <c r="KK24" s="1633"/>
      <c r="KL24" s="1633"/>
      <c r="KM24" s="1633"/>
      <c r="KN24" s="1633"/>
      <c r="KO24" s="1633"/>
      <c r="KP24" s="1633"/>
      <c r="KQ24" s="1633"/>
      <c r="KR24" s="1633"/>
      <c r="KS24" s="1633"/>
      <c r="KT24" s="1633"/>
      <c r="KU24" s="1633"/>
      <c r="KV24" s="1633"/>
      <c r="KW24" s="1633"/>
      <c r="KX24" s="1633"/>
      <c r="KY24" s="1633"/>
      <c r="KZ24" s="1633"/>
      <c r="LA24" s="1633"/>
      <c r="LB24" s="1633"/>
      <c r="LC24" s="1633"/>
      <c r="LD24" s="1633"/>
      <c r="LE24" s="1633"/>
      <c r="LF24" s="1633"/>
      <c r="LG24" s="1633"/>
      <c r="LH24" s="1633"/>
      <c r="LI24" s="1633"/>
      <c r="LJ24" s="1633"/>
      <c r="LK24" s="1633"/>
      <c r="LL24" s="1633"/>
      <c r="LM24" s="1633"/>
      <c r="LN24" s="1633"/>
      <c r="LO24" s="1642"/>
      <c r="LP24" s="1642"/>
      <c r="LQ24" s="1642"/>
      <c r="LR24" s="1642"/>
      <c r="LS24" s="1642"/>
      <c r="LT24" s="1642"/>
      <c r="LU24" s="1642"/>
      <c r="LV24" s="1643"/>
    </row>
    <row r="25" s="2140" customFormat="1" ht="47" customHeight="1" spans="1:334">
      <c r="A25" s="2581">
        <v>45721</v>
      </c>
      <c r="B25" s="2148" t="s">
        <v>114</v>
      </c>
      <c r="C25" s="2149" t="s">
        <v>115</v>
      </c>
      <c r="D25" s="2150">
        <v>4500159232</v>
      </c>
      <c r="E25" s="2151" t="s">
        <v>116</v>
      </c>
      <c r="F25" s="2150" t="s">
        <v>1798</v>
      </c>
      <c r="G25" s="1602" t="s">
        <v>1799</v>
      </c>
      <c r="H25" s="1498" t="s">
        <v>1799</v>
      </c>
      <c r="I25" s="1532" t="s">
        <v>1800</v>
      </c>
      <c r="J25" s="1522">
        <v>576</v>
      </c>
      <c r="K25" s="1534">
        <v>0</v>
      </c>
      <c r="L25" s="1534">
        <v>96</v>
      </c>
      <c r="M25" s="1534">
        <f t="shared" si="0"/>
        <v>6</v>
      </c>
      <c r="N25" s="1536">
        <v>45770</v>
      </c>
      <c r="O25" s="1536">
        <v>45766</v>
      </c>
      <c r="P25" s="1526"/>
      <c r="Q25" s="1554" t="s">
        <v>78</v>
      </c>
      <c r="R25" s="1839"/>
      <c r="S25" s="1839"/>
      <c r="T25" s="1678"/>
      <c r="U25" s="1678"/>
      <c r="V25" s="2167"/>
      <c r="W25" s="2167"/>
      <c r="X25" s="1557">
        <v>45721</v>
      </c>
      <c r="Y25" s="1578" t="s">
        <v>88</v>
      </c>
      <c r="Z25" s="1578">
        <v>45727</v>
      </c>
      <c r="AA25" s="1579"/>
      <c r="AB25" s="1578"/>
      <c r="AC25" s="2614" t="s">
        <v>121</v>
      </c>
      <c r="AD25" s="2173" t="s">
        <v>122</v>
      </c>
      <c r="AE25" s="2277">
        <v>0.9662</v>
      </c>
      <c r="AF25" s="2175">
        <f t="shared" si="18"/>
        <v>556.5312</v>
      </c>
      <c r="AG25" s="1602" t="s">
        <v>123</v>
      </c>
      <c r="AH25" s="1603" t="s">
        <v>81</v>
      </c>
      <c r="AI25" s="2623">
        <f t="shared" si="13"/>
        <v>576</v>
      </c>
      <c r="AJ25" s="2628">
        <v>1</v>
      </c>
      <c r="AK25" s="2627">
        <f t="shared" si="19"/>
        <v>576</v>
      </c>
      <c r="AL25" s="2627"/>
      <c r="AM25" s="2627"/>
      <c r="AN25" s="2627">
        <f t="shared" si="20"/>
        <v>24</v>
      </c>
      <c r="AO25" s="2627"/>
      <c r="AP25" s="2627"/>
      <c r="AQ25" s="2640"/>
      <c r="AR25" s="1610"/>
      <c r="AS25" s="2289" t="s">
        <v>63</v>
      </c>
      <c r="AT25" s="2639">
        <f t="shared" si="21"/>
        <v>576</v>
      </c>
      <c r="AU25" s="2639">
        <v>0</v>
      </c>
      <c r="AV25" s="2185"/>
      <c r="AW25" s="1622"/>
      <c r="AX25" s="1622"/>
      <c r="AY25" s="1622"/>
      <c r="AZ25" s="1622"/>
      <c r="BA25" s="2288"/>
      <c r="BB25" s="2288">
        <f>J25</f>
        <v>576</v>
      </c>
      <c r="BC25" s="2288"/>
      <c r="BD25" s="2288"/>
      <c r="BE25" s="2288"/>
      <c r="BF25" s="2185">
        <f t="shared" si="16"/>
        <v>552</v>
      </c>
      <c r="BG25" s="2297">
        <f t="shared" si="17"/>
        <v>24</v>
      </c>
      <c r="BH25" s="1633"/>
      <c r="BI25" s="1633"/>
      <c r="BJ25" s="1633"/>
      <c r="BK25" s="1633"/>
      <c r="BL25" s="1633"/>
      <c r="BM25" s="1633"/>
      <c r="BN25" s="1633"/>
      <c r="BO25" s="1633"/>
      <c r="BP25" s="1633"/>
      <c r="BQ25" s="1633"/>
      <c r="BR25" s="1633"/>
      <c r="BS25" s="1633"/>
      <c r="BT25" s="1633"/>
      <c r="BU25" s="1633"/>
      <c r="BV25" s="1633"/>
      <c r="BW25" s="1633"/>
      <c r="BX25" s="1633"/>
      <c r="BY25" s="1633"/>
      <c r="BZ25" s="1633"/>
      <c r="CA25" s="1633"/>
      <c r="CB25" s="1633"/>
      <c r="CC25" s="1633"/>
      <c r="CD25" s="1633"/>
      <c r="CE25" s="1633"/>
      <c r="CF25" s="1633"/>
      <c r="CG25" s="1633"/>
      <c r="CH25" s="1633"/>
      <c r="CI25" s="1633"/>
      <c r="CJ25" s="1633"/>
      <c r="CK25" s="1633"/>
      <c r="CL25" s="1633"/>
      <c r="CM25" s="1633"/>
      <c r="CN25" s="1633"/>
      <c r="CO25" s="1633"/>
      <c r="CP25" s="1633"/>
      <c r="CQ25" s="1633"/>
      <c r="CR25" s="1633"/>
      <c r="CS25" s="1633"/>
      <c r="CT25" s="1633"/>
      <c r="CU25" s="1633"/>
      <c r="CV25" s="1633"/>
      <c r="CW25" s="1633"/>
      <c r="CX25" s="1633"/>
      <c r="CY25" s="1633"/>
      <c r="CZ25" s="1633"/>
      <c r="DA25" s="1633"/>
      <c r="DB25" s="1633"/>
      <c r="DC25" s="1633"/>
      <c r="DD25" s="1633"/>
      <c r="DE25" s="1633"/>
      <c r="DF25" s="1633"/>
      <c r="DG25" s="1633"/>
      <c r="DH25" s="1633"/>
      <c r="DI25" s="1633"/>
      <c r="DJ25" s="1633"/>
      <c r="DK25" s="1633"/>
      <c r="DL25" s="1633"/>
      <c r="DM25" s="1633"/>
      <c r="DN25" s="1633"/>
      <c r="DO25" s="1633"/>
      <c r="DP25" s="1633"/>
      <c r="DQ25" s="1633"/>
      <c r="DR25" s="1633"/>
      <c r="DS25" s="1633"/>
      <c r="DT25" s="1633"/>
      <c r="DU25" s="1633"/>
      <c r="DV25" s="1633"/>
      <c r="DW25" s="1633"/>
      <c r="DX25" s="1633"/>
      <c r="DY25" s="1633"/>
      <c r="DZ25" s="1633"/>
      <c r="EA25" s="1633"/>
      <c r="EB25" s="1633"/>
      <c r="EC25" s="1633"/>
      <c r="ED25" s="1633"/>
      <c r="EE25" s="1633"/>
      <c r="EF25" s="1633"/>
      <c r="EG25" s="1633"/>
      <c r="EH25" s="1633"/>
      <c r="EI25" s="1633"/>
      <c r="EJ25" s="1633"/>
      <c r="EK25" s="1633"/>
      <c r="EL25" s="1633"/>
      <c r="EM25" s="1633"/>
      <c r="EN25" s="1633"/>
      <c r="EO25" s="1633"/>
      <c r="EP25" s="1633"/>
      <c r="EQ25" s="1633"/>
      <c r="ER25" s="1633"/>
      <c r="ES25" s="1633"/>
      <c r="ET25" s="1633"/>
      <c r="EU25" s="1633"/>
      <c r="EV25" s="1633"/>
      <c r="EW25" s="1633"/>
      <c r="EX25" s="1633"/>
      <c r="EY25" s="1633"/>
      <c r="EZ25" s="1633"/>
      <c r="FA25" s="1633"/>
      <c r="FB25" s="1633"/>
      <c r="FC25" s="1633"/>
      <c r="FD25" s="1633"/>
      <c r="FE25" s="1633"/>
      <c r="FF25" s="1633"/>
      <c r="FG25" s="1633"/>
      <c r="FH25" s="1633"/>
      <c r="FI25" s="1633"/>
      <c r="FJ25" s="1633"/>
      <c r="FK25" s="1633"/>
      <c r="FL25" s="1633"/>
      <c r="FM25" s="1633"/>
      <c r="FN25" s="1633"/>
      <c r="FO25" s="1633"/>
      <c r="FP25" s="1633"/>
      <c r="FQ25" s="1633"/>
      <c r="FR25" s="1633"/>
      <c r="FS25" s="1633"/>
      <c r="FT25" s="1633"/>
      <c r="FU25" s="1633"/>
      <c r="FV25" s="1633"/>
      <c r="FW25" s="1633"/>
      <c r="FX25" s="1633"/>
      <c r="FY25" s="1633"/>
      <c r="FZ25" s="1633"/>
      <c r="GA25" s="1633"/>
      <c r="GB25" s="1633"/>
      <c r="GC25" s="1633"/>
      <c r="GD25" s="1633"/>
      <c r="GE25" s="1633"/>
      <c r="GF25" s="1633"/>
      <c r="GG25" s="1633"/>
      <c r="GH25" s="1633"/>
      <c r="GI25" s="1633"/>
      <c r="GJ25" s="1633"/>
      <c r="GK25" s="1633"/>
      <c r="GL25" s="1633"/>
      <c r="GM25" s="1633"/>
      <c r="GN25" s="1633"/>
      <c r="GO25" s="1633"/>
      <c r="GP25" s="1633"/>
      <c r="GQ25" s="1633"/>
      <c r="GR25" s="1633"/>
      <c r="GS25" s="1633"/>
      <c r="GT25" s="1633"/>
      <c r="GU25" s="1633"/>
      <c r="GV25" s="1633"/>
      <c r="GW25" s="1633"/>
      <c r="GX25" s="1633"/>
      <c r="GY25" s="1633"/>
      <c r="GZ25" s="1633"/>
      <c r="HA25" s="1633"/>
      <c r="HB25" s="1633"/>
      <c r="HC25" s="1633"/>
      <c r="HD25" s="1633"/>
      <c r="HE25" s="1633"/>
      <c r="HF25" s="1633"/>
      <c r="HG25" s="1633"/>
      <c r="HH25" s="1633"/>
      <c r="HI25" s="1633"/>
      <c r="HJ25" s="1633"/>
      <c r="HK25" s="1633"/>
      <c r="HL25" s="1633"/>
      <c r="HM25" s="1633"/>
      <c r="HN25" s="1633"/>
      <c r="HO25" s="1633"/>
      <c r="HP25" s="1633"/>
      <c r="HQ25" s="1633"/>
      <c r="HR25" s="1633"/>
      <c r="HS25" s="1633"/>
      <c r="HT25" s="1633"/>
      <c r="HU25" s="1633"/>
      <c r="HV25" s="1633"/>
      <c r="HW25" s="1633"/>
      <c r="HX25" s="1633"/>
      <c r="HY25" s="1633"/>
      <c r="HZ25" s="1633"/>
      <c r="IA25" s="1633"/>
      <c r="IB25" s="1633"/>
      <c r="IC25" s="1633"/>
      <c r="ID25" s="1633"/>
      <c r="IE25" s="1633"/>
      <c r="IF25" s="1633"/>
      <c r="IG25" s="1633"/>
      <c r="IH25" s="1633"/>
      <c r="II25" s="1633"/>
      <c r="IJ25" s="1633"/>
      <c r="IK25" s="1633"/>
      <c r="IL25" s="1633"/>
      <c r="IM25" s="1633"/>
      <c r="IN25" s="1633"/>
      <c r="IO25" s="1633"/>
      <c r="IP25" s="1633"/>
      <c r="IQ25" s="1633"/>
      <c r="IR25" s="1633"/>
      <c r="IS25" s="1633"/>
      <c r="IT25" s="1633"/>
      <c r="IU25" s="1633"/>
      <c r="IV25" s="1633"/>
      <c r="IW25" s="1633"/>
      <c r="IX25" s="1633"/>
      <c r="IY25" s="1633"/>
      <c r="IZ25" s="1633"/>
      <c r="JA25" s="1633"/>
      <c r="JB25" s="1633"/>
      <c r="JC25" s="1633"/>
      <c r="JD25" s="1633"/>
      <c r="JE25" s="1633"/>
      <c r="JF25" s="1633"/>
      <c r="JG25" s="1633"/>
      <c r="JH25" s="1633"/>
      <c r="JI25" s="1633"/>
      <c r="JJ25" s="1633"/>
      <c r="JK25" s="1633"/>
      <c r="JL25" s="1633"/>
      <c r="JM25" s="1633"/>
      <c r="JN25" s="1633"/>
      <c r="JO25" s="1633"/>
      <c r="JP25" s="1633"/>
      <c r="JQ25" s="1633"/>
      <c r="JR25" s="1633"/>
      <c r="JS25" s="1633"/>
      <c r="JT25" s="1633"/>
      <c r="JU25" s="1633"/>
      <c r="JV25" s="1633"/>
      <c r="JW25" s="1633"/>
      <c r="JX25" s="1633"/>
      <c r="JY25" s="1633"/>
      <c r="JZ25" s="1633"/>
      <c r="KA25" s="1633"/>
      <c r="KB25" s="1633"/>
      <c r="KC25" s="1633"/>
      <c r="KD25" s="1633"/>
      <c r="KE25" s="1633"/>
      <c r="KF25" s="1633"/>
      <c r="KG25" s="1633"/>
      <c r="KH25" s="1633"/>
      <c r="KI25" s="1633"/>
      <c r="KJ25" s="1633"/>
      <c r="KK25" s="1633"/>
      <c r="KL25" s="1633"/>
      <c r="KM25" s="1633"/>
      <c r="KN25" s="1633"/>
      <c r="KO25" s="1633"/>
      <c r="KP25" s="1633"/>
      <c r="KQ25" s="1633"/>
      <c r="KR25" s="1633"/>
      <c r="KS25" s="1633"/>
      <c r="KT25" s="1633"/>
      <c r="KU25" s="1633"/>
      <c r="KV25" s="1633"/>
      <c r="KW25" s="1633"/>
      <c r="KX25" s="1633"/>
      <c r="KY25" s="1633"/>
      <c r="KZ25" s="1633"/>
      <c r="LA25" s="1633"/>
      <c r="LB25" s="1633"/>
      <c r="LC25" s="1633"/>
      <c r="LD25" s="1633"/>
      <c r="LE25" s="1633"/>
      <c r="LF25" s="1633"/>
      <c r="LG25" s="1633"/>
      <c r="LH25" s="1633"/>
      <c r="LI25" s="1633"/>
      <c r="LJ25" s="1633"/>
      <c r="LK25" s="1633"/>
      <c r="LL25" s="1633"/>
      <c r="LM25" s="1633"/>
      <c r="LN25" s="1633"/>
      <c r="LO25" s="1642"/>
      <c r="LP25" s="1642"/>
      <c r="LQ25" s="1642"/>
      <c r="LR25" s="1642"/>
      <c r="LS25" s="1642"/>
      <c r="LT25" s="1642"/>
      <c r="LU25" s="1642"/>
      <c r="LV25" s="1643"/>
    </row>
    <row r="26" s="2140" customFormat="1" ht="47" customHeight="1" spans="1:334">
      <c r="A26" s="2581">
        <v>45721</v>
      </c>
      <c r="B26" s="2148" t="s">
        <v>114</v>
      </c>
      <c r="C26" s="2149" t="s">
        <v>115</v>
      </c>
      <c r="D26" s="2150">
        <v>4500159232</v>
      </c>
      <c r="E26" s="2151" t="s">
        <v>116</v>
      </c>
      <c r="F26" s="2150" t="s">
        <v>1801</v>
      </c>
      <c r="G26" s="1602" t="s">
        <v>1802</v>
      </c>
      <c r="H26" s="1498" t="s">
        <v>1802</v>
      </c>
      <c r="I26" s="1532" t="s">
        <v>1803</v>
      </c>
      <c r="J26" s="1522">
        <v>576</v>
      </c>
      <c r="K26" s="1534">
        <v>0</v>
      </c>
      <c r="L26" s="1534">
        <v>96</v>
      </c>
      <c r="M26" s="1534">
        <f t="shared" si="0"/>
        <v>6</v>
      </c>
      <c r="N26" s="1536">
        <v>45770</v>
      </c>
      <c r="O26" s="1536">
        <v>45766</v>
      </c>
      <c r="P26" s="1526"/>
      <c r="Q26" s="1554" t="s">
        <v>78</v>
      </c>
      <c r="R26" s="1839"/>
      <c r="S26" s="1839"/>
      <c r="T26" s="1678"/>
      <c r="U26" s="1678"/>
      <c r="V26" s="2167"/>
      <c r="W26" s="2167"/>
      <c r="X26" s="1557">
        <v>45721</v>
      </c>
      <c r="Y26" s="1578" t="s">
        <v>88</v>
      </c>
      <c r="Z26" s="1578">
        <v>45727</v>
      </c>
      <c r="AA26" s="1579"/>
      <c r="AB26" s="1578"/>
      <c r="AC26" s="2614" t="s">
        <v>121</v>
      </c>
      <c r="AD26" s="2173" t="s">
        <v>122</v>
      </c>
      <c r="AE26" s="2277">
        <v>0.964</v>
      </c>
      <c r="AF26" s="2175">
        <f t="shared" si="18"/>
        <v>555.264</v>
      </c>
      <c r="AG26" s="1602" t="s">
        <v>123</v>
      </c>
      <c r="AH26" s="1603" t="s">
        <v>81</v>
      </c>
      <c r="AI26" s="2623">
        <f t="shared" si="13"/>
        <v>576</v>
      </c>
      <c r="AJ26" s="2628">
        <v>1</v>
      </c>
      <c r="AK26" s="2627">
        <f t="shared" si="19"/>
        <v>576</v>
      </c>
      <c r="AL26" s="2627"/>
      <c r="AM26" s="2627"/>
      <c r="AN26" s="2627">
        <f t="shared" si="20"/>
        <v>24</v>
      </c>
      <c r="AO26" s="2627"/>
      <c r="AP26" s="2627"/>
      <c r="AQ26" s="2640"/>
      <c r="AR26" s="1610"/>
      <c r="AS26" s="2289" t="s">
        <v>63</v>
      </c>
      <c r="AT26" s="2639">
        <f t="shared" si="21"/>
        <v>576</v>
      </c>
      <c r="AU26" s="2639">
        <v>0</v>
      </c>
      <c r="AV26" s="2185"/>
      <c r="AW26" s="1622"/>
      <c r="AX26" s="1622"/>
      <c r="AY26" s="1622"/>
      <c r="AZ26" s="1622"/>
      <c r="BA26" s="2288"/>
      <c r="BB26" s="2288"/>
      <c r="BC26" s="2288">
        <f>J26</f>
        <v>576</v>
      </c>
      <c r="BD26" s="2288"/>
      <c r="BE26" s="2288"/>
      <c r="BF26" s="2185">
        <f t="shared" si="16"/>
        <v>552</v>
      </c>
      <c r="BG26" s="2297">
        <f t="shared" si="17"/>
        <v>24</v>
      </c>
      <c r="BH26" s="1633"/>
      <c r="BI26" s="1633"/>
      <c r="BJ26" s="1633"/>
      <c r="BK26" s="1633"/>
      <c r="BL26" s="1633"/>
      <c r="BM26" s="1633"/>
      <c r="BN26" s="1633"/>
      <c r="BO26" s="1633"/>
      <c r="BP26" s="1633"/>
      <c r="BQ26" s="1633"/>
      <c r="BR26" s="1633"/>
      <c r="BS26" s="1633"/>
      <c r="BT26" s="1633"/>
      <c r="BU26" s="1633"/>
      <c r="BV26" s="1633"/>
      <c r="BW26" s="1633"/>
      <c r="BX26" s="1633"/>
      <c r="BY26" s="1633"/>
      <c r="BZ26" s="1633"/>
      <c r="CA26" s="1633"/>
      <c r="CB26" s="1633"/>
      <c r="CC26" s="1633"/>
      <c r="CD26" s="1633"/>
      <c r="CE26" s="1633"/>
      <c r="CF26" s="1633"/>
      <c r="CG26" s="1633"/>
      <c r="CH26" s="1633"/>
      <c r="CI26" s="1633"/>
      <c r="CJ26" s="1633"/>
      <c r="CK26" s="1633"/>
      <c r="CL26" s="1633"/>
      <c r="CM26" s="1633"/>
      <c r="CN26" s="1633"/>
      <c r="CO26" s="1633"/>
      <c r="CP26" s="1633"/>
      <c r="CQ26" s="1633"/>
      <c r="CR26" s="1633"/>
      <c r="CS26" s="1633"/>
      <c r="CT26" s="1633"/>
      <c r="CU26" s="1633"/>
      <c r="CV26" s="1633"/>
      <c r="CW26" s="1633"/>
      <c r="CX26" s="1633"/>
      <c r="CY26" s="1633"/>
      <c r="CZ26" s="1633"/>
      <c r="DA26" s="1633"/>
      <c r="DB26" s="1633"/>
      <c r="DC26" s="1633"/>
      <c r="DD26" s="1633"/>
      <c r="DE26" s="1633"/>
      <c r="DF26" s="1633"/>
      <c r="DG26" s="1633"/>
      <c r="DH26" s="1633"/>
      <c r="DI26" s="1633"/>
      <c r="DJ26" s="1633"/>
      <c r="DK26" s="1633"/>
      <c r="DL26" s="1633"/>
      <c r="DM26" s="1633"/>
      <c r="DN26" s="1633"/>
      <c r="DO26" s="1633"/>
      <c r="DP26" s="1633"/>
      <c r="DQ26" s="1633"/>
      <c r="DR26" s="1633"/>
      <c r="DS26" s="1633"/>
      <c r="DT26" s="1633"/>
      <c r="DU26" s="1633"/>
      <c r="DV26" s="1633"/>
      <c r="DW26" s="1633"/>
      <c r="DX26" s="1633"/>
      <c r="DY26" s="1633"/>
      <c r="DZ26" s="1633"/>
      <c r="EA26" s="1633"/>
      <c r="EB26" s="1633"/>
      <c r="EC26" s="1633"/>
      <c r="ED26" s="1633"/>
      <c r="EE26" s="1633"/>
      <c r="EF26" s="1633"/>
      <c r="EG26" s="1633"/>
      <c r="EH26" s="1633"/>
      <c r="EI26" s="1633"/>
      <c r="EJ26" s="1633"/>
      <c r="EK26" s="1633"/>
      <c r="EL26" s="1633"/>
      <c r="EM26" s="1633"/>
      <c r="EN26" s="1633"/>
      <c r="EO26" s="1633"/>
      <c r="EP26" s="1633"/>
      <c r="EQ26" s="1633"/>
      <c r="ER26" s="1633"/>
      <c r="ES26" s="1633"/>
      <c r="ET26" s="1633"/>
      <c r="EU26" s="1633"/>
      <c r="EV26" s="1633"/>
      <c r="EW26" s="1633"/>
      <c r="EX26" s="1633"/>
      <c r="EY26" s="1633"/>
      <c r="EZ26" s="1633"/>
      <c r="FA26" s="1633"/>
      <c r="FB26" s="1633"/>
      <c r="FC26" s="1633"/>
      <c r="FD26" s="1633"/>
      <c r="FE26" s="1633"/>
      <c r="FF26" s="1633"/>
      <c r="FG26" s="1633"/>
      <c r="FH26" s="1633"/>
      <c r="FI26" s="1633"/>
      <c r="FJ26" s="1633"/>
      <c r="FK26" s="1633"/>
      <c r="FL26" s="1633"/>
      <c r="FM26" s="1633"/>
      <c r="FN26" s="1633"/>
      <c r="FO26" s="1633"/>
      <c r="FP26" s="1633"/>
      <c r="FQ26" s="1633"/>
      <c r="FR26" s="1633"/>
      <c r="FS26" s="1633"/>
      <c r="FT26" s="1633"/>
      <c r="FU26" s="1633"/>
      <c r="FV26" s="1633"/>
      <c r="FW26" s="1633"/>
      <c r="FX26" s="1633"/>
      <c r="FY26" s="1633"/>
      <c r="FZ26" s="1633"/>
      <c r="GA26" s="1633"/>
      <c r="GB26" s="1633"/>
      <c r="GC26" s="1633"/>
      <c r="GD26" s="1633"/>
      <c r="GE26" s="1633"/>
      <c r="GF26" s="1633"/>
      <c r="GG26" s="1633"/>
      <c r="GH26" s="1633"/>
      <c r="GI26" s="1633"/>
      <c r="GJ26" s="1633"/>
      <c r="GK26" s="1633"/>
      <c r="GL26" s="1633"/>
      <c r="GM26" s="1633"/>
      <c r="GN26" s="1633"/>
      <c r="GO26" s="1633"/>
      <c r="GP26" s="1633"/>
      <c r="GQ26" s="1633"/>
      <c r="GR26" s="1633"/>
      <c r="GS26" s="1633"/>
      <c r="GT26" s="1633"/>
      <c r="GU26" s="1633"/>
      <c r="GV26" s="1633"/>
      <c r="GW26" s="1633"/>
      <c r="GX26" s="1633"/>
      <c r="GY26" s="1633"/>
      <c r="GZ26" s="1633"/>
      <c r="HA26" s="1633"/>
      <c r="HB26" s="1633"/>
      <c r="HC26" s="1633"/>
      <c r="HD26" s="1633"/>
      <c r="HE26" s="1633"/>
      <c r="HF26" s="1633"/>
      <c r="HG26" s="1633"/>
      <c r="HH26" s="1633"/>
      <c r="HI26" s="1633"/>
      <c r="HJ26" s="1633"/>
      <c r="HK26" s="1633"/>
      <c r="HL26" s="1633"/>
      <c r="HM26" s="1633"/>
      <c r="HN26" s="1633"/>
      <c r="HO26" s="1633"/>
      <c r="HP26" s="1633"/>
      <c r="HQ26" s="1633"/>
      <c r="HR26" s="1633"/>
      <c r="HS26" s="1633"/>
      <c r="HT26" s="1633"/>
      <c r="HU26" s="1633"/>
      <c r="HV26" s="1633"/>
      <c r="HW26" s="1633"/>
      <c r="HX26" s="1633"/>
      <c r="HY26" s="1633"/>
      <c r="HZ26" s="1633"/>
      <c r="IA26" s="1633"/>
      <c r="IB26" s="1633"/>
      <c r="IC26" s="1633"/>
      <c r="ID26" s="1633"/>
      <c r="IE26" s="1633"/>
      <c r="IF26" s="1633"/>
      <c r="IG26" s="1633"/>
      <c r="IH26" s="1633"/>
      <c r="II26" s="1633"/>
      <c r="IJ26" s="1633"/>
      <c r="IK26" s="1633"/>
      <c r="IL26" s="1633"/>
      <c r="IM26" s="1633"/>
      <c r="IN26" s="1633"/>
      <c r="IO26" s="1633"/>
      <c r="IP26" s="1633"/>
      <c r="IQ26" s="1633"/>
      <c r="IR26" s="1633"/>
      <c r="IS26" s="1633"/>
      <c r="IT26" s="1633"/>
      <c r="IU26" s="1633"/>
      <c r="IV26" s="1633"/>
      <c r="IW26" s="1633"/>
      <c r="IX26" s="1633"/>
      <c r="IY26" s="1633"/>
      <c r="IZ26" s="1633"/>
      <c r="JA26" s="1633"/>
      <c r="JB26" s="1633"/>
      <c r="JC26" s="1633"/>
      <c r="JD26" s="1633"/>
      <c r="JE26" s="1633"/>
      <c r="JF26" s="1633"/>
      <c r="JG26" s="1633"/>
      <c r="JH26" s="1633"/>
      <c r="JI26" s="1633"/>
      <c r="JJ26" s="1633"/>
      <c r="JK26" s="1633"/>
      <c r="JL26" s="1633"/>
      <c r="JM26" s="1633"/>
      <c r="JN26" s="1633"/>
      <c r="JO26" s="1633"/>
      <c r="JP26" s="1633"/>
      <c r="JQ26" s="1633"/>
      <c r="JR26" s="1633"/>
      <c r="JS26" s="1633"/>
      <c r="JT26" s="1633"/>
      <c r="JU26" s="1633"/>
      <c r="JV26" s="1633"/>
      <c r="JW26" s="1633"/>
      <c r="JX26" s="1633"/>
      <c r="JY26" s="1633"/>
      <c r="JZ26" s="1633"/>
      <c r="KA26" s="1633"/>
      <c r="KB26" s="1633"/>
      <c r="KC26" s="1633"/>
      <c r="KD26" s="1633"/>
      <c r="KE26" s="1633"/>
      <c r="KF26" s="1633"/>
      <c r="KG26" s="1633"/>
      <c r="KH26" s="1633"/>
      <c r="KI26" s="1633"/>
      <c r="KJ26" s="1633"/>
      <c r="KK26" s="1633"/>
      <c r="KL26" s="1633"/>
      <c r="KM26" s="1633"/>
      <c r="KN26" s="1633"/>
      <c r="KO26" s="1633"/>
      <c r="KP26" s="1633"/>
      <c r="KQ26" s="1633"/>
      <c r="KR26" s="1633"/>
      <c r="KS26" s="1633"/>
      <c r="KT26" s="1633"/>
      <c r="KU26" s="1633"/>
      <c r="KV26" s="1633"/>
      <c r="KW26" s="1633"/>
      <c r="KX26" s="1633"/>
      <c r="KY26" s="1633"/>
      <c r="KZ26" s="1633"/>
      <c r="LA26" s="1633"/>
      <c r="LB26" s="1633"/>
      <c r="LC26" s="1633"/>
      <c r="LD26" s="1633"/>
      <c r="LE26" s="1633"/>
      <c r="LF26" s="1633"/>
      <c r="LG26" s="1633"/>
      <c r="LH26" s="1633"/>
      <c r="LI26" s="1633"/>
      <c r="LJ26" s="1633"/>
      <c r="LK26" s="1633"/>
      <c r="LL26" s="1633"/>
      <c r="LM26" s="1633"/>
      <c r="LN26" s="1633"/>
      <c r="LO26" s="1642"/>
      <c r="LP26" s="1642"/>
      <c r="LQ26" s="1642"/>
      <c r="LR26" s="1642"/>
      <c r="LS26" s="1642"/>
      <c r="LT26" s="1642"/>
      <c r="LU26" s="1642"/>
      <c r="LV26" s="1643"/>
    </row>
    <row r="27" s="2140" customFormat="1" ht="47" customHeight="1" spans="1:334">
      <c r="A27" s="2581">
        <v>45721</v>
      </c>
      <c r="B27" s="2148" t="s">
        <v>114</v>
      </c>
      <c r="C27" s="2149" t="s">
        <v>115</v>
      </c>
      <c r="D27" s="2150">
        <v>4500159232</v>
      </c>
      <c r="E27" s="2151" t="s">
        <v>116</v>
      </c>
      <c r="F27" s="2150" t="s">
        <v>1804</v>
      </c>
      <c r="G27" s="1602" t="s">
        <v>1805</v>
      </c>
      <c r="H27" s="1498" t="s">
        <v>1805</v>
      </c>
      <c r="I27" s="1532" t="s">
        <v>1806</v>
      </c>
      <c r="J27" s="1522">
        <v>576</v>
      </c>
      <c r="K27" s="1534">
        <v>0</v>
      </c>
      <c r="L27" s="1534">
        <v>96</v>
      </c>
      <c r="M27" s="1534">
        <f t="shared" si="0"/>
        <v>6</v>
      </c>
      <c r="N27" s="1536">
        <v>45770</v>
      </c>
      <c r="O27" s="1536">
        <v>45766</v>
      </c>
      <c r="P27" s="1526"/>
      <c r="Q27" s="1554" t="s">
        <v>78</v>
      </c>
      <c r="R27" s="1839"/>
      <c r="S27" s="1839"/>
      <c r="T27" s="1678"/>
      <c r="U27" s="1678"/>
      <c r="V27" s="2167"/>
      <c r="W27" s="2167"/>
      <c r="X27" s="1557">
        <v>45721</v>
      </c>
      <c r="Y27" s="1578" t="s">
        <v>88</v>
      </c>
      <c r="Z27" s="1578">
        <v>45727</v>
      </c>
      <c r="AA27" s="1579"/>
      <c r="AB27" s="1578"/>
      <c r="AC27" s="2614" t="s">
        <v>121</v>
      </c>
      <c r="AD27" s="2173" t="s">
        <v>122</v>
      </c>
      <c r="AE27" s="2277">
        <v>0.8258</v>
      </c>
      <c r="AF27" s="2175">
        <f t="shared" si="18"/>
        <v>475.6608</v>
      </c>
      <c r="AG27" s="1602" t="s">
        <v>123</v>
      </c>
      <c r="AH27" s="1603" t="s">
        <v>81</v>
      </c>
      <c r="AI27" s="2623">
        <f t="shared" si="13"/>
        <v>576</v>
      </c>
      <c r="AJ27" s="2628">
        <v>1</v>
      </c>
      <c r="AK27" s="2627">
        <f t="shared" si="19"/>
        <v>576</v>
      </c>
      <c r="AL27" s="2627"/>
      <c r="AM27" s="2627"/>
      <c r="AN27" s="2627">
        <f t="shared" si="20"/>
        <v>24</v>
      </c>
      <c r="AO27" s="2627"/>
      <c r="AP27" s="2627"/>
      <c r="AQ27" s="2640"/>
      <c r="AR27" s="1610"/>
      <c r="AS27" s="2289" t="s">
        <v>63</v>
      </c>
      <c r="AT27" s="2639">
        <f t="shared" si="21"/>
        <v>576</v>
      </c>
      <c r="AU27" s="2639">
        <v>0</v>
      </c>
      <c r="AV27" s="2185"/>
      <c r="AW27" s="1622"/>
      <c r="AX27" s="1622"/>
      <c r="AY27" s="1622"/>
      <c r="AZ27" s="1622"/>
      <c r="BA27" s="2288"/>
      <c r="BB27" s="2288"/>
      <c r="BC27" s="2288"/>
      <c r="BD27" s="2288">
        <f>J27</f>
        <v>576</v>
      </c>
      <c r="BE27" s="2288"/>
      <c r="BF27" s="2185">
        <f t="shared" si="16"/>
        <v>552</v>
      </c>
      <c r="BG27" s="2297">
        <f t="shared" si="17"/>
        <v>24</v>
      </c>
      <c r="BH27" s="1633"/>
      <c r="BI27" s="1633"/>
      <c r="BJ27" s="1633"/>
      <c r="BK27" s="1633"/>
      <c r="BL27" s="1633"/>
      <c r="BM27" s="1633"/>
      <c r="BN27" s="1633"/>
      <c r="BO27" s="1633"/>
      <c r="BP27" s="1633"/>
      <c r="BQ27" s="1633"/>
      <c r="BR27" s="1633"/>
      <c r="BS27" s="1633"/>
      <c r="BT27" s="1633"/>
      <c r="BU27" s="1633"/>
      <c r="BV27" s="1633"/>
      <c r="BW27" s="1633"/>
      <c r="BX27" s="1633"/>
      <c r="BY27" s="1633"/>
      <c r="BZ27" s="1633"/>
      <c r="CA27" s="1633"/>
      <c r="CB27" s="1633"/>
      <c r="CC27" s="1633"/>
      <c r="CD27" s="1633"/>
      <c r="CE27" s="1633"/>
      <c r="CF27" s="1633"/>
      <c r="CG27" s="1633"/>
      <c r="CH27" s="1633"/>
      <c r="CI27" s="1633"/>
      <c r="CJ27" s="1633"/>
      <c r="CK27" s="1633"/>
      <c r="CL27" s="1633"/>
      <c r="CM27" s="1633"/>
      <c r="CN27" s="1633"/>
      <c r="CO27" s="1633"/>
      <c r="CP27" s="1633"/>
      <c r="CQ27" s="1633"/>
      <c r="CR27" s="1633"/>
      <c r="CS27" s="1633"/>
      <c r="CT27" s="1633"/>
      <c r="CU27" s="1633"/>
      <c r="CV27" s="1633"/>
      <c r="CW27" s="1633"/>
      <c r="CX27" s="1633"/>
      <c r="CY27" s="1633"/>
      <c r="CZ27" s="1633"/>
      <c r="DA27" s="1633"/>
      <c r="DB27" s="1633"/>
      <c r="DC27" s="1633"/>
      <c r="DD27" s="1633"/>
      <c r="DE27" s="1633"/>
      <c r="DF27" s="1633"/>
      <c r="DG27" s="1633"/>
      <c r="DH27" s="1633"/>
      <c r="DI27" s="1633"/>
      <c r="DJ27" s="1633"/>
      <c r="DK27" s="1633"/>
      <c r="DL27" s="1633"/>
      <c r="DM27" s="1633"/>
      <c r="DN27" s="1633"/>
      <c r="DO27" s="1633"/>
      <c r="DP27" s="1633"/>
      <c r="DQ27" s="1633"/>
      <c r="DR27" s="1633"/>
      <c r="DS27" s="1633"/>
      <c r="DT27" s="1633"/>
      <c r="DU27" s="1633"/>
      <c r="DV27" s="1633"/>
      <c r="DW27" s="1633"/>
      <c r="DX27" s="1633"/>
      <c r="DY27" s="1633"/>
      <c r="DZ27" s="1633"/>
      <c r="EA27" s="1633"/>
      <c r="EB27" s="1633"/>
      <c r="EC27" s="1633"/>
      <c r="ED27" s="1633"/>
      <c r="EE27" s="1633"/>
      <c r="EF27" s="1633"/>
      <c r="EG27" s="1633"/>
      <c r="EH27" s="1633"/>
      <c r="EI27" s="1633"/>
      <c r="EJ27" s="1633"/>
      <c r="EK27" s="1633"/>
      <c r="EL27" s="1633"/>
      <c r="EM27" s="1633"/>
      <c r="EN27" s="1633"/>
      <c r="EO27" s="1633"/>
      <c r="EP27" s="1633"/>
      <c r="EQ27" s="1633"/>
      <c r="ER27" s="1633"/>
      <c r="ES27" s="1633"/>
      <c r="ET27" s="1633"/>
      <c r="EU27" s="1633"/>
      <c r="EV27" s="1633"/>
      <c r="EW27" s="1633"/>
      <c r="EX27" s="1633"/>
      <c r="EY27" s="1633"/>
      <c r="EZ27" s="1633"/>
      <c r="FA27" s="1633"/>
      <c r="FB27" s="1633"/>
      <c r="FC27" s="1633"/>
      <c r="FD27" s="1633"/>
      <c r="FE27" s="1633"/>
      <c r="FF27" s="1633"/>
      <c r="FG27" s="1633"/>
      <c r="FH27" s="1633"/>
      <c r="FI27" s="1633"/>
      <c r="FJ27" s="1633"/>
      <c r="FK27" s="1633"/>
      <c r="FL27" s="1633"/>
      <c r="FM27" s="1633"/>
      <c r="FN27" s="1633"/>
      <c r="FO27" s="1633"/>
      <c r="FP27" s="1633"/>
      <c r="FQ27" s="1633"/>
      <c r="FR27" s="1633"/>
      <c r="FS27" s="1633"/>
      <c r="FT27" s="1633"/>
      <c r="FU27" s="1633"/>
      <c r="FV27" s="1633"/>
      <c r="FW27" s="1633"/>
      <c r="FX27" s="1633"/>
      <c r="FY27" s="1633"/>
      <c r="FZ27" s="1633"/>
      <c r="GA27" s="1633"/>
      <c r="GB27" s="1633"/>
      <c r="GC27" s="1633"/>
      <c r="GD27" s="1633"/>
      <c r="GE27" s="1633"/>
      <c r="GF27" s="1633"/>
      <c r="GG27" s="1633"/>
      <c r="GH27" s="1633"/>
      <c r="GI27" s="1633"/>
      <c r="GJ27" s="1633"/>
      <c r="GK27" s="1633"/>
      <c r="GL27" s="1633"/>
      <c r="GM27" s="1633"/>
      <c r="GN27" s="1633"/>
      <c r="GO27" s="1633"/>
      <c r="GP27" s="1633"/>
      <c r="GQ27" s="1633"/>
      <c r="GR27" s="1633"/>
      <c r="GS27" s="1633"/>
      <c r="GT27" s="1633"/>
      <c r="GU27" s="1633"/>
      <c r="GV27" s="1633"/>
      <c r="GW27" s="1633"/>
      <c r="GX27" s="1633"/>
      <c r="GY27" s="1633"/>
      <c r="GZ27" s="1633"/>
      <c r="HA27" s="1633"/>
      <c r="HB27" s="1633"/>
      <c r="HC27" s="1633"/>
      <c r="HD27" s="1633"/>
      <c r="HE27" s="1633"/>
      <c r="HF27" s="1633"/>
      <c r="HG27" s="1633"/>
      <c r="HH27" s="1633"/>
      <c r="HI27" s="1633"/>
      <c r="HJ27" s="1633"/>
      <c r="HK27" s="1633"/>
      <c r="HL27" s="1633"/>
      <c r="HM27" s="1633"/>
      <c r="HN27" s="1633"/>
      <c r="HO27" s="1633"/>
      <c r="HP27" s="1633"/>
      <c r="HQ27" s="1633"/>
      <c r="HR27" s="1633"/>
      <c r="HS27" s="1633"/>
      <c r="HT27" s="1633"/>
      <c r="HU27" s="1633"/>
      <c r="HV27" s="1633"/>
      <c r="HW27" s="1633"/>
      <c r="HX27" s="1633"/>
      <c r="HY27" s="1633"/>
      <c r="HZ27" s="1633"/>
      <c r="IA27" s="1633"/>
      <c r="IB27" s="1633"/>
      <c r="IC27" s="1633"/>
      <c r="ID27" s="1633"/>
      <c r="IE27" s="1633"/>
      <c r="IF27" s="1633"/>
      <c r="IG27" s="1633"/>
      <c r="IH27" s="1633"/>
      <c r="II27" s="1633"/>
      <c r="IJ27" s="1633"/>
      <c r="IK27" s="1633"/>
      <c r="IL27" s="1633"/>
      <c r="IM27" s="1633"/>
      <c r="IN27" s="1633"/>
      <c r="IO27" s="1633"/>
      <c r="IP27" s="1633"/>
      <c r="IQ27" s="1633"/>
      <c r="IR27" s="1633"/>
      <c r="IS27" s="1633"/>
      <c r="IT27" s="1633"/>
      <c r="IU27" s="1633"/>
      <c r="IV27" s="1633"/>
      <c r="IW27" s="1633"/>
      <c r="IX27" s="1633"/>
      <c r="IY27" s="1633"/>
      <c r="IZ27" s="1633"/>
      <c r="JA27" s="1633"/>
      <c r="JB27" s="1633"/>
      <c r="JC27" s="1633"/>
      <c r="JD27" s="1633"/>
      <c r="JE27" s="1633"/>
      <c r="JF27" s="1633"/>
      <c r="JG27" s="1633"/>
      <c r="JH27" s="1633"/>
      <c r="JI27" s="1633"/>
      <c r="JJ27" s="1633"/>
      <c r="JK27" s="1633"/>
      <c r="JL27" s="1633"/>
      <c r="JM27" s="1633"/>
      <c r="JN27" s="1633"/>
      <c r="JO27" s="1633"/>
      <c r="JP27" s="1633"/>
      <c r="JQ27" s="1633"/>
      <c r="JR27" s="1633"/>
      <c r="JS27" s="1633"/>
      <c r="JT27" s="1633"/>
      <c r="JU27" s="1633"/>
      <c r="JV27" s="1633"/>
      <c r="JW27" s="1633"/>
      <c r="JX27" s="1633"/>
      <c r="JY27" s="1633"/>
      <c r="JZ27" s="1633"/>
      <c r="KA27" s="1633"/>
      <c r="KB27" s="1633"/>
      <c r="KC27" s="1633"/>
      <c r="KD27" s="1633"/>
      <c r="KE27" s="1633"/>
      <c r="KF27" s="1633"/>
      <c r="KG27" s="1633"/>
      <c r="KH27" s="1633"/>
      <c r="KI27" s="1633"/>
      <c r="KJ27" s="1633"/>
      <c r="KK27" s="1633"/>
      <c r="KL27" s="1633"/>
      <c r="KM27" s="1633"/>
      <c r="KN27" s="1633"/>
      <c r="KO27" s="1633"/>
      <c r="KP27" s="1633"/>
      <c r="KQ27" s="1633"/>
      <c r="KR27" s="1633"/>
      <c r="KS27" s="1633"/>
      <c r="KT27" s="1633"/>
      <c r="KU27" s="1633"/>
      <c r="KV27" s="1633"/>
      <c r="KW27" s="1633"/>
      <c r="KX27" s="1633"/>
      <c r="KY27" s="1633"/>
      <c r="KZ27" s="1633"/>
      <c r="LA27" s="1633"/>
      <c r="LB27" s="1633"/>
      <c r="LC27" s="1633"/>
      <c r="LD27" s="1633"/>
      <c r="LE27" s="1633"/>
      <c r="LF27" s="1633"/>
      <c r="LG27" s="1633"/>
      <c r="LH27" s="1633"/>
      <c r="LI27" s="1633"/>
      <c r="LJ27" s="1633"/>
      <c r="LK27" s="1633"/>
      <c r="LL27" s="1633"/>
      <c r="LM27" s="1633"/>
      <c r="LN27" s="1633"/>
      <c r="LO27" s="1642"/>
      <c r="LP27" s="1642"/>
      <c r="LQ27" s="1642"/>
      <c r="LR27" s="1642"/>
      <c r="LS27" s="1642"/>
      <c r="LT27" s="1642"/>
      <c r="LU27" s="1642"/>
      <c r="LV27" s="1643"/>
    </row>
    <row r="28" s="2140" customFormat="1" ht="47" customHeight="1" spans="1:334">
      <c r="A28" s="2581">
        <v>45721</v>
      </c>
      <c r="B28" s="2148" t="s">
        <v>114</v>
      </c>
      <c r="C28" s="2149" t="s">
        <v>115</v>
      </c>
      <c r="D28" s="2150">
        <v>4500159232</v>
      </c>
      <c r="E28" s="2151" t="s">
        <v>116</v>
      </c>
      <c r="F28" s="2150" t="s">
        <v>1807</v>
      </c>
      <c r="G28" s="1602" t="s">
        <v>1808</v>
      </c>
      <c r="H28" s="1498" t="s">
        <v>1808</v>
      </c>
      <c r="I28" s="1532" t="s">
        <v>1809</v>
      </c>
      <c r="J28" s="1522">
        <v>576</v>
      </c>
      <c r="K28" s="1534">
        <v>0</v>
      </c>
      <c r="L28" s="1534">
        <v>96</v>
      </c>
      <c r="M28" s="1534">
        <f t="shared" si="0"/>
        <v>6</v>
      </c>
      <c r="N28" s="1536">
        <v>45770</v>
      </c>
      <c r="O28" s="1536">
        <v>45766</v>
      </c>
      <c r="P28" s="1526"/>
      <c r="Q28" s="1554" t="s">
        <v>78</v>
      </c>
      <c r="R28" s="1839"/>
      <c r="S28" s="1839"/>
      <c r="T28" s="1678"/>
      <c r="U28" s="1678"/>
      <c r="V28" s="2167"/>
      <c r="W28" s="2167"/>
      <c r="X28" s="1557">
        <v>45721</v>
      </c>
      <c r="Y28" s="1578" t="s">
        <v>88</v>
      </c>
      <c r="Z28" s="1578">
        <v>45727</v>
      </c>
      <c r="AA28" s="1579"/>
      <c r="AB28" s="1578"/>
      <c r="AC28" s="2614" t="s">
        <v>121</v>
      </c>
      <c r="AD28" s="2173" t="s">
        <v>122</v>
      </c>
      <c r="AE28" s="2277">
        <v>0.9607</v>
      </c>
      <c r="AF28" s="2175">
        <f t="shared" si="18"/>
        <v>553.3632</v>
      </c>
      <c r="AG28" s="1602" t="s">
        <v>123</v>
      </c>
      <c r="AH28" s="1603" t="s">
        <v>81</v>
      </c>
      <c r="AI28" s="2623">
        <f t="shared" si="13"/>
        <v>576</v>
      </c>
      <c r="AJ28" s="2628">
        <v>1</v>
      </c>
      <c r="AK28" s="2627">
        <f t="shared" si="19"/>
        <v>576</v>
      </c>
      <c r="AL28" s="2627"/>
      <c r="AM28" s="2627"/>
      <c r="AN28" s="2627">
        <f t="shared" si="20"/>
        <v>24</v>
      </c>
      <c r="AO28" s="2627"/>
      <c r="AP28" s="2627"/>
      <c r="AQ28" s="2640"/>
      <c r="AR28" s="1610"/>
      <c r="AS28" s="2289" t="s">
        <v>63</v>
      </c>
      <c r="AT28" s="2639">
        <f t="shared" si="21"/>
        <v>576</v>
      </c>
      <c r="AU28" s="2639">
        <v>0</v>
      </c>
      <c r="AV28" s="2185"/>
      <c r="AW28" s="1622"/>
      <c r="AX28" s="1622"/>
      <c r="AY28" s="1622"/>
      <c r="AZ28" s="1622"/>
      <c r="BA28" s="2288"/>
      <c r="BB28" s="2288"/>
      <c r="BC28" s="2288"/>
      <c r="BD28" s="2288"/>
      <c r="BE28" s="2288">
        <f>J28</f>
        <v>576</v>
      </c>
      <c r="BF28" s="2185">
        <f t="shared" si="16"/>
        <v>552</v>
      </c>
      <c r="BG28" s="2297">
        <f t="shared" si="17"/>
        <v>24</v>
      </c>
      <c r="BH28" s="1633"/>
      <c r="BI28" s="1633"/>
      <c r="BJ28" s="1633"/>
      <c r="BK28" s="1633"/>
      <c r="BL28" s="1633"/>
      <c r="BM28" s="1633"/>
      <c r="BN28" s="1633"/>
      <c r="BO28" s="1633"/>
      <c r="BP28" s="1633"/>
      <c r="BQ28" s="1633"/>
      <c r="BR28" s="1633"/>
      <c r="BS28" s="1633"/>
      <c r="BT28" s="1633"/>
      <c r="BU28" s="1633"/>
      <c r="BV28" s="1633"/>
      <c r="BW28" s="1633"/>
      <c r="BX28" s="1633"/>
      <c r="BY28" s="1633"/>
      <c r="BZ28" s="1633"/>
      <c r="CA28" s="1633"/>
      <c r="CB28" s="1633"/>
      <c r="CC28" s="1633"/>
      <c r="CD28" s="1633"/>
      <c r="CE28" s="1633"/>
      <c r="CF28" s="1633"/>
      <c r="CG28" s="1633"/>
      <c r="CH28" s="1633"/>
      <c r="CI28" s="1633"/>
      <c r="CJ28" s="1633"/>
      <c r="CK28" s="1633"/>
      <c r="CL28" s="1633"/>
      <c r="CM28" s="1633"/>
      <c r="CN28" s="1633"/>
      <c r="CO28" s="1633"/>
      <c r="CP28" s="1633"/>
      <c r="CQ28" s="1633"/>
      <c r="CR28" s="1633"/>
      <c r="CS28" s="1633"/>
      <c r="CT28" s="1633"/>
      <c r="CU28" s="1633"/>
      <c r="CV28" s="1633"/>
      <c r="CW28" s="1633"/>
      <c r="CX28" s="1633"/>
      <c r="CY28" s="1633"/>
      <c r="CZ28" s="1633"/>
      <c r="DA28" s="1633"/>
      <c r="DB28" s="1633"/>
      <c r="DC28" s="1633"/>
      <c r="DD28" s="1633"/>
      <c r="DE28" s="1633"/>
      <c r="DF28" s="1633"/>
      <c r="DG28" s="1633"/>
      <c r="DH28" s="1633"/>
      <c r="DI28" s="1633"/>
      <c r="DJ28" s="1633"/>
      <c r="DK28" s="1633"/>
      <c r="DL28" s="1633"/>
      <c r="DM28" s="1633"/>
      <c r="DN28" s="1633"/>
      <c r="DO28" s="1633"/>
      <c r="DP28" s="1633"/>
      <c r="DQ28" s="1633"/>
      <c r="DR28" s="1633"/>
      <c r="DS28" s="1633"/>
      <c r="DT28" s="1633"/>
      <c r="DU28" s="1633"/>
      <c r="DV28" s="1633"/>
      <c r="DW28" s="1633"/>
      <c r="DX28" s="1633"/>
      <c r="DY28" s="1633"/>
      <c r="DZ28" s="1633"/>
      <c r="EA28" s="1633"/>
      <c r="EB28" s="1633"/>
      <c r="EC28" s="1633"/>
      <c r="ED28" s="1633"/>
      <c r="EE28" s="1633"/>
      <c r="EF28" s="1633"/>
      <c r="EG28" s="1633"/>
      <c r="EH28" s="1633"/>
      <c r="EI28" s="1633"/>
      <c r="EJ28" s="1633"/>
      <c r="EK28" s="1633"/>
      <c r="EL28" s="1633"/>
      <c r="EM28" s="1633"/>
      <c r="EN28" s="1633"/>
      <c r="EO28" s="1633"/>
      <c r="EP28" s="1633"/>
      <c r="EQ28" s="1633"/>
      <c r="ER28" s="1633"/>
      <c r="ES28" s="1633"/>
      <c r="ET28" s="1633"/>
      <c r="EU28" s="1633"/>
      <c r="EV28" s="1633"/>
      <c r="EW28" s="1633"/>
      <c r="EX28" s="1633"/>
      <c r="EY28" s="1633"/>
      <c r="EZ28" s="1633"/>
      <c r="FA28" s="1633"/>
      <c r="FB28" s="1633"/>
      <c r="FC28" s="1633"/>
      <c r="FD28" s="1633"/>
      <c r="FE28" s="1633"/>
      <c r="FF28" s="1633"/>
      <c r="FG28" s="1633"/>
      <c r="FH28" s="1633"/>
      <c r="FI28" s="1633"/>
      <c r="FJ28" s="1633"/>
      <c r="FK28" s="1633"/>
      <c r="FL28" s="1633"/>
      <c r="FM28" s="1633"/>
      <c r="FN28" s="1633"/>
      <c r="FO28" s="1633"/>
      <c r="FP28" s="1633"/>
      <c r="FQ28" s="1633"/>
      <c r="FR28" s="1633"/>
      <c r="FS28" s="1633"/>
      <c r="FT28" s="1633"/>
      <c r="FU28" s="1633"/>
      <c r="FV28" s="1633"/>
      <c r="FW28" s="1633"/>
      <c r="FX28" s="1633"/>
      <c r="FY28" s="1633"/>
      <c r="FZ28" s="1633"/>
      <c r="GA28" s="1633"/>
      <c r="GB28" s="1633"/>
      <c r="GC28" s="1633"/>
      <c r="GD28" s="1633"/>
      <c r="GE28" s="1633"/>
      <c r="GF28" s="1633"/>
      <c r="GG28" s="1633"/>
      <c r="GH28" s="1633"/>
      <c r="GI28" s="1633"/>
      <c r="GJ28" s="1633"/>
      <c r="GK28" s="1633"/>
      <c r="GL28" s="1633"/>
      <c r="GM28" s="1633"/>
      <c r="GN28" s="1633"/>
      <c r="GO28" s="1633"/>
      <c r="GP28" s="1633"/>
      <c r="GQ28" s="1633"/>
      <c r="GR28" s="1633"/>
      <c r="GS28" s="1633"/>
      <c r="GT28" s="1633"/>
      <c r="GU28" s="1633"/>
      <c r="GV28" s="1633"/>
      <c r="GW28" s="1633"/>
      <c r="GX28" s="1633"/>
      <c r="GY28" s="1633"/>
      <c r="GZ28" s="1633"/>
      <c r="HA28" s="1633"/>
      <c r="HB28" s="1633"/>
      <c r="HC28" s="1633"/>
      <c r="HD28" s="1633"/>
      <c r="HE28" s="1633"/>
      <c r="HF28" s="1633"/>
      <c r="HG28" s="1633"/>
      <c r="HH28" s="1633"/>
      <c r="HI28" s="1633"/>
      <c r="HJ28" s="1633"/>
      <c r="HK28" s="1633"/>
      <c r="HL28" s="1633"/>
      <c r="HM28" s="1633"/>
      <c r="HN28" s="1633"/>
      <c r="HO28" s="1633"/>
      <c r="HP28" s="1633"/>
      <c r="HQ28" s="1633"/>
      <c r="HR28" s="1633"/>
      <c r="HS28" s="1633"/>
      <c r="HT28" s="1633"/>
      <c r="HU28" s="1633"/>
      <c r="HV28" s="1633"/>
      <c r="HW28" s="1633"/>
      <c r="HX28" s="1633"/>
      <c r="HY28" s="1633"/>
      <c r="HZ28" s="1633"/>
      <c r="IA28" s="1633"/>
      <c r="IB28" s="1633"/>
      <c r="IC28" s="1633"/>
      <c r="ID28" s="1633"/>
      <c r="IE28" s="1633"/>
      <c r="IF28" s="1633"/>
      <c r="IG28" s="1633"/>
      <c r="IH28" s="1633"/>
      <c r="II28" s="1633"/>
      <c r="IJ28" s="1633"/>
      <c r="IK28" s="1633"/>
      <c r="IL28" s="1633"/>
      <c r="IM28" s="1633"/>
      <c r="IN28" s="1633"/>
      <c r="IO28" s="1633"/>
      <c r="IP28" s="1633"/>
      <c r="IQ28" s="1633"/>
      <c r="IR28" s="1633"/>
      <c r="IS28" s="1633"/>
      <c r="IT28" s="1633"/>
      <c r="IU28" s="1633"/>
      <c r="IV28" s="1633"/>
      <c r="IW28" s="1633"/>
      <c r="IX28" s="1633"/>
      <c r="IY28" s="1633"/>
      <c r="IZ28" s="1633"/>
      <c r="JA28" s="1633"/>
      <c r="JB28" s="1633"/>
      <c r="JC28" s="1633"/>
      <c r="JD28" s="1633"/>
      <c r="JE28" s="1633"/>
      <c r="JF28" s="1633"/>
      <c r="JG28" s="1633"/>
      <c r="JH28" s="1633"/>
      <c r="JI28" s="1633"/>
      <c r="JJ28" s="1633"/>
      <c r="JK28" s="1633"/>
      <c r="JL28" s="1633"/>
      <c r="JM28" s="1633"/>
      <c r="JN28" s="1633"/>
      <c r="JO28" s="1633"/>
      <c r="JP28" s="1633"/>
      <c r="JQ28" s="1633"/>
      <c r="JR28" s="1633"/>
      <c r="JS28" s="1633"/>
      <c r="JT28" s="1633"/>
      <c r="JU28" s="1633"/>
      <c r="JV28" s="1633"/>
      <c r="JW28" s="1633"/>
      <c r="JX28" s="1633"/>
      <c r="JY28" s="1633"/>
      <c r="JZ28" s="1633"/>
      <c r="KA28" s="1633"/>
      <c r="KB28" s="1633"/>
      <c r="KC28" s="1633"/>
      <c r="KD28" s="1633"/>
      <c r="KE28" s="1633"/>
      <c r="KF28" s="1633"/>
      <c r="KG28" s="1633"/>
      <c r="KH28" s="1633"/>
      <c r="KI28" s="1633"/>
      <c r="KJ28" s="1633"/>
      <c r="KK28" s="1633"/>
      <c r="KL28" s="1633"/>
      <c r="KM28" s="1633"/>
      <c r="KN28" s="1633"/>
      <c r="KO28" s="1633"/>
      <c r="KP28" s="1633"/>
      <c r="KQ28" s="1633"/>
      <c r="KR28" s="1633"/>
      <c r="KS28" s="1633"/>
      <c r="KT28" s="1633"/>
      <c r="KU28" s="1633"/>
      <c r="KV28" s="1633"/>
      <c r="KW28" s="1633"/>
      <c r="KX28" s="1633"/>
      <c r="KY28" s="1633"/>
      <c r="KZ28" s="1633"/>
      <c r="LA28" s="1633"/>
      <c r="LB28" s="1633"/>
      <c r="LC28" s="1633"/>
      <c r="LD28" s="1633"/>
      <c r="LE28" s="1633"/>
      <c r="LF28" s="1633"/>
      <c r="LG28" s="1633"/>
      <c r="LH28" s="1633"/>
      <c r="LI28" s="1633"/>
      <c r="LJ28" s="1633"/>
      <c r="LK28" s="1633"/>
      <c r="LL28" s="1633"/>
      <c r="LM28" s="1633"/>
      <c r="LN28" s="1633"/>
      <c r="LO28" s="1642"/>
      <c r="LP28" s="1642"/>
      <c r="LQ28" s="1642"/>
      <c r="LR28" s="1642"/>
      <c r="LS28" s="1642"/>
      <c r="LT28" s="1642"/>
      <c r="LU28" s="1642"/>
      <c r="LV28" s="1643"/>
    </row>
    <row r="29" s="2140" customFormat="1" ht="47" customHeight="1" spans="1:334">
      <c r="A29" s="2581">
        <v>45736</v>
      </c>
      <c r="B29" s="2148" t="s">
        <v>1810</v>
      </c>
      <c r="C29" s="2149" t="s">
        <v>1811</v>
      </c>
      <c r="D29" s="2150">
        <v>4500160813</v>
      </c>
      <c r="E29" s="2160">
        <v>7200841</v>
      </c>
      <c r="F29" s="2150" t="s">
        <v>1812</v>
      </c>
      <c r="G29" s="1505" t="s">
        <v>1727</v>
      </c>
      <c r="H29" s="1498" t="s">
        <v>1727</v>
      </c>
      <c r="I29" s="1532" t="s">
        <v>1728</v>
      </c>
      <c r="J29" s="1522">
        <v>3072</v>
      </c>
      <c r="K29" s="1534">
        <v>0</v>
      </c>
      <c r="L29" s="1534">
        <v>96</v>
      </c>
      <c r="M29" s="2594">
        <f t="shared" si="0"/>
        <v>32</v>
      </c>
      <c r="N29" s="1536">
        <v>45772</v>
      </c>
      <c r="O29" s="1536">
        <v>45768</v>
      </c>
      <c r="P29" s="1526"/>
      <c r="Q29" s="1554" t="s">
        <v>78</v>
      </c>
      <c r="R29" s="1839"/>
      <c r="S29" s="1839"/>
      <c r="T29" s="1678"/>
      <c r="U29" s="1678"/>
      <c r="V29" s="2167"/>
      <c r="W29" s="2167" t="s">
        <v>168</v>
      </c>
      <c r="X29" s="1557">
        <v>45736</v>
      </c>
      <c r="Y29" s="1578" t="s">
        <v>88</v>
      </c>
      <c r="Z29" s="1578">
        <v>45741</v>
      </c>
      <c r="AA29" s="1579"/>
      <c r="AB29" s="1578"/>
      <c r="AC29" s="2614" t="s">
        <v>1813</v>
      </c>
      <c r="AD29" s="2173" t="s">
        <v>1814</v>
      </c>
      <c r="AE29" s="2174">
        <v>0.9</v>
      </c>
      <c r="AF29" s="2175">
        <f t="shared" si="18"/>
        <v>2764.8</v>
      </c>
      <c r="AG29" s="1602" t="s">
        <v>1815</v>
      </c>
      <c r="AH29" s="1609" t="s">
        <v>81</v>
      </c>
      <c r="AI29" s="2623">
        <f t="shared" si="13"/>
        <v>3072</v>
      </c>
      <c r="AJ29" s="2626">
        <v>10</v>
      </c>
      <c r="AK29" s="2627">
        <f t="shared" si="19"/>
        <v>3072</v>
      </c>
      <c r="AL29" s="2627"/>
      <c r="AM29" s="2627"/>
      <c r="AN29" s="2627">
        <f t="shared" si="20"/>
        <v>128</v>
      </c>
      <c r="AO29" s="2627"/>
      <c r="AP29" s="2627"/>
      <c r="AQ29" s="2640"/>
      <c r="AR29" s="1610"/>
      <c r="AS29" s="2282" t="s">
        <v>63</v>
      </c>
      <c r="AT29" s="2639">
        <f t="shared" si="21"/>
        <v>3072</v>
      </c>
      <c r="AU29" s="2639">
        <v>0</v>
      </c>
      <c r="AV29" s="2185">
        <f t="shared" ref="AV29:AV35" si="22">J29/10</f>
        <v>307.2</v>
      </c>
      <c r="AW29" s="1622">
        <f t="shared" ref="AW29:AW35" si="23">J29/10</f>
        <v>307.2</v>
      </c>
      <c r="AX29" s="1622">
        <f t="shared" ref="AX29:AX35" si="24">J29/10</f>
        <v>307.2</v>
      </c>
      <c r="AY29" s="1622">
        <f t="shared" ref="AY29:AY35" si="25">J29/10</f>
        <v>307.2</v>
      </c>
      <c r="AZ29" s="1622">
        <f t="shared" ref="AZ29:AZ35" si="26">J29/10</f>
        <v>307.2</v>
      </c>
      <c r="BA29" s="2288">
        <f t="shared" ref="BA29:BA35" si="27">J29/10</f>
        <v>307.2</v>
      </c>
      <c r="BB29" s="2288">
        <f t="shared" ref="BB29:BB35" si="28">J29/10</f>
        <v>307.2</v>
      </c>
      <c r="BC29" s="2288">
        <f t="shared" ref="BC29:BC35" si="29">J29/10</f>
        <v>307.2</v>
      </c>
      <c r="BD29" s="2288">
        <f t="shared" ref="BD29:BD35" si="30">J29/10</f>
        <v>307.2</v>
      </c>
      <c r="BE29" s="2288">
        <f t="shared" ref="BE29:BE35" si="31">J29/10</f>
        <v>307.2</v>
      </c>
      <c r="BF29" s="2185">
        <f t="shared" si="16"/>
        <v>294.4</v>
      </c>
      <c r="BG29" s="2297">
        <f t="shared" si="17"/>
        <v>12.8</v>
      </c>
      <c r="BH29" s="1633"/>
      <c r="BI29" s="1633"/>
      <c r="BJ29" s="1633"/>
      <c r="BK29" s="1633"/>
      <c r="BL29" s="1633"/>
      <c r="BM29" s="1633"/>
      <c r="BN29" s="1633"/>
      <c r="BO29" s="1633"/>
      <c r="BP29" s="1633"/>
      <c r="BQ29" s="1633"/>
      <c r="BR29" s="1633"/>
      <c r="BS29" s="1633"/>
      <c r="BT29" s="1633"/>
      <c r="BU29" s="1633"/>
      <c r="BV29" s="1633"/>
      <c r="BW29" s="1633"/>
      <c r="BX29" s="1633"/>
      <c r="BY29" s="1633"/>
      <c r="BZ29" s="1633"/>
      <c r="CA29" s="1633"/>
      <c r="CB29" s="1633"/>
      <c r="CC29" s="1633"/>
      <c r="CD29" s="1633"/>
      <c r="CE29" s="1633"/>
      <c r="CF29" s="1633"/>
      <c r="CG29" s="1633"/>
      <c r="CH29" s="1633"/>
      <c r="CI29" s="1633"/>
      <c r="CJ29" s="1633"/>
      <c r="CK29" s="1633"/>
      <c r="CL29" s="1633"/>
      <c r="CM29" s="1633"/>
      <c r="CN29" s="1633"/>
      <c r="CO29" s="1633"/>
      <c r="CP29" s="1633"/>
      <c r="CQ29" s="1633"/>
      <c r="CR29" s="1633"/>
      <c r="CS29" s="1633"/>
      <c r="CT29" s="1633"/>
      <c r="CU29" s="1633"/>
      <c r="CV29" s="1633"/>
      <c r="CW29" s="1633"/>
      <c r="CX29" s="1633"/>
      <c r="CY29" s="1633"/>
      <c r="CZ29" s="1633"/>
      <c r="DA29" s="1633"/>
      <c r="DB29" s="1633"/>
      <c r="DC29" s="1633"/>
      <c r="DD29" s="1633"/>
      <c r="DE29" s="1633"/>
      <c r="DF29" s="1633"/>
      <c r="DG29" s="1633"/>
      <c r="DH29" s="1633"/>
      <c r="DI29" s="1633"/>
      <c r="DJ29" s="1633"/>
      <c r="DK29" s="1633"/>
      <c r="DL29" s="1633"/>
      <c r="DM29" s="1633"/>
      <c r="DN29" s="1633"/>
      <c r="DO29" s="1633"/>
      <c r="DP29" s="1633"/>
      <c r="DQ29" s="1633"/>
      <c r="DR29" s="1633"/>
      <c r="DS29" s="1633"/>
      <c r="DT29" s="1633"/>
      <c r="DU29" s="1633"/>
      <c r="DV29" s="1633"/>
      <c r="DW29" s="1633"/>
      <c r="DX29" s="1633"/>
      <c r="DY29" s="1633"/>
      <c r="DZ29" s="1633"/>
      <c r="EA29" s="1633"/>
      <c r="EB29" s="1633"/>
      <c r="EC29" s="1633"/>
      <c r="ED29" s="1633"/>
      <c r="EE29" s="1633"/>
      <c r="EF29" s="1633"/>
      <c r="EG29" s="1633"/>
      <c r="EH29" s="1633"/>
      <c r="EI29" s="1633"/>
      <c r="EJ29" s="1633"/>
      <c r="EK29" s="1633"/>
      <c r="EL29" s="1633"/>
      <c r="EM29" s="1633"/>
      <c r="EN29" s="1633"/>
      <c r="EO29" s="1633"/>
      <c r="EP29" s="1633"/>
      <c r="EQ29" s="1633"/>
      <c r="ER29" s="1633"/>
      <c r="ES29" s="1633"/>
      <c r="ET29" s="1633"/>
      <c r="EU29" s="1633"/>
      <c r="EV29" s="1633"/>
      <c r="EW29" s="1633"/>
      <c r="EX29" s="1633"/>
      <c r="EY29" s="1633"/>
      <c r="EZ29" s="1633"/>
      <c r="FA29" s="1633"/>
      <c r="FB29" s="1633"/>
      <c r="FC29" s="1633"/>
      <c r="FD29" s="1633"/>
      <c r="FE29" s="1633"/>
      <c r="FF29" s="1633"/>
      <c r="FG29" s="1633"/>
      <c r="FH29" s="1633"/>
      <c r="FI29" s="1633"/>
      <c r="FJ29" s="1633"/>
      <c r="FK29" s="1633"/>
      <c r="FL29" s="1633"/>
      <c r="FM29" s="1633"/>
      <c r="FN29" s="1633"/>
      <c r="FO29" s="1633"/>
      <c r="FP29" s="1633"/>
      <c r="FQ29" s="1633"/>
      <c r="FR29" s="1633"/>
      <c r="FS29" s="1633"/>
      <c r="FT29" s="1633"/>
      <c r="FU29" s="1633"/>
      <c r="FV29" s="1633"/>
      <c r="FW29" s="1633"/>
      <c r="FX29" s="1633"/>
      <c r="FY29" s="1633"/>
      <c r="FZ29" s="1633"/>
      <c r="GA29" s="1633"/>
      <c r="GB29" s="1633"/>
      <c r="GC29" s="1633"/>
      <c r="GD29" s="1633"/>
      <c r="GE29" s="1633"/>
      <c r="GF29" s="1633"/>
      <c r="GG29" s="1633"/>
      <c r="GH29" s="1633"/>
      <c r="GI29" s="1633"/>
      <c r="GJ29" s="1633"/>
      <c r="GK29" s="1633"/>
      <c r="GL29" s="1633"/>
      <c r="GM29" s="1633"/>
      <c r="GN29" s="1633"/>
      <c r="GO29" s="1633"/>
      <c r="GP29" s="1633"/>
      <c r="GQ29" s="1633"/>
      <c r="GR29" s="1633"/>
      <c r="GS29" s="1633"/>
      <c r="GT29" s="1633"/>
      <c r="GU29" s="1633"/>
      <c r="GV29" s="1633"/>
      <c r="GW29" s="1633"/>
      <c r="GX29" s="1633"/>
      <c r="GY29" s="1633"/>
      <c r="GZ29" s="1633"/>
      <c r="HA29" s="1633"/>
      <c r="HB29" s="1633"/>
      <c r="HC29" s="1633"/>
      <c r="HD29" s="1633"/>
      <c r="HE29" s="1633"/>
      <c r="HF29" s="1633"/>
      <c r="HG29" s="1633"/>
      <c r="HH29" s="1633"/>
      <c r="HI29" s="1633"/>
      <c r="HJ29" s="1633"/>
      <c r="HK29" s="1633"/>
      <c r="HL29" s="1633"/>
      <c r="HM29" s="1633"/>
      <c r="HN29" s="1633"/>
      <c r="HO29" s="1633"/>
      <c r="HP29" s="1633"/>
      <c r="HQ29" s="1633"/>
      <c r="HR29" s="1633"/>
      <c r="HS29" s="1633"/>
      <c r="HT29" s="1633"/>
      <c r="HU29" s="1633"/>
      <c r="HV29" s="1633"/>
      <c r="HW29" s="1633"/>
      <c r="HX29" s="1633"/>
      <c r="HY29" s="1633"/>
      <c r="HZ29" s="1633"/>
      <c r="IA29" s="1633"/>
      <c r="IB29" s="1633"/>
      <c r="IC29" s="1633"/>
      <c r="ID29" s="1633"/>
      <c r="IE29" s="1633"/>
      <c r="IF29" s="1633"/>
      <c r="IG29" s="1633"/>
      <c r="IH29" s="1633"/>
      <c r="II29" s="1633"/>
      <c r="IJ29" s="1633"/>
      <c r="IK29" s="1633"/>
      <c r="IL29" s="1633"/>
      <c r="IM29" s="1633"/>
      <c r="IN29" s="1633"/>
      <c r="IO29" s="1633"/>
      <c r="IP29" s="1633"/>
      <c r="IQ29" s="1633"/>
      <c r="IR29" s="1633"/>
      <c r="IS29" s="1633"/>
      <c r="IT29" s="1633"/>
      <c r="IU29" s="1633"/>
      <c r="IV29" s="1633"/>
      <c r="IW29" s="1633"/>
      <c r="IX29" s="1633"/>
      <c r="IY29" s="1633"/>
      <c r="IZ29" s="1633"/>
      <c r="JA29" s="1633"/>
      <c r="JB29" s="1633"/>
      <c r="JC29" s="1633"/>
      <c r="JD29" s="1633"/>
      <c r="JE29" s="1633"/>
      <c r="JF29" s="1633"/>
      <c r="JG29" s="1633"/>
      <c r="JH29" s="1633"/>
      <c r="JI29" s="1633"/>
      <c r="JJ29" s="1633"/>
      <c r="JK29" s="1633"/>
      <c r="JL29" s="1633"/>
      <c r="JM29" s="1633"/>
      <c r="JN29" s="1633"/>
      <c r="JO29" s="1633"/>
      <c r="JP29" s="1633"/>
      <c r="JQ29" s="1633"/>
      <c r="JR29" s="1633"/>
      <c r="JS29" s="1633"/>
      <c r="JT29" s="1633"/>
      <c r="JU29" s="1633"/>
      <c r="JV29" s="1633"/>
      <c r="JW29" s="1633"/>
      <c r="JX29" s="1633"/>
      <c r="JY29" s="1633"/>
      <c r="JZ29" s="1633"/>
      <c r="KA29" s="1633"/>
      <c r="KB29" s="1633"/>
      <c r="KC29" s="1633"/>
      <c r="KD29" s="1633"/>
      <c r="KE29" s="1633"/>
      <c r="KF29" s="1633"/>
      <c r="KG29" s="1633"/>
      <c r="KH29" s="1633"/>
      <c r="KI29" s="1633"/>
      <c r="KJ29" s="1633"/>
      <c r="KK29" s="1633"/>
      <c r="KL29" s="1633"/>
      <c r="KM29" s="1633"/>
      <c r="KN29" s="1633"/>
      <c r="KO29" s="1633"/>
      <c r="KP29" s="1633"/>
      <c r="KQ29" s="1633"/>
      <c r="KR29" s="1633"/>
      <c r="KS29" s="1633"/>
      <c r="KT29" s="1633"/>
      <c r="KU29" s="1633"/>
      <c r="KV29" s="1633"/>
      <c r="KW29" s="1633"/>
      <c r="KX29" s="1633"/>
      <c r="KY29" s="1633"/>
      <c r="KZ29" s="1633"/>
      <c r="LA29" s="1633"/>
      <c r="LB29" s="1633"/>
      <c r="LC29" s="1633"/>
      <c r="LD29" s="1633"/>
      <c r="LE29" s="1633"/>
      <c r="LF29" s="1633"/>
      <c r="LG29" s="1633"/>
      <c r="LH29" s="1633"/>
      <c r="LI29" s="1633"/>
      <c r="LJ29" s="1633"/>
      <c r="LK29" s="1633"/>
      <c r="LL29" s="1633"/>
      <c r="LM29" s="1633"/>
      <c r="LN29" s="1633"/>
      <c r="LO29" s="1642"/>
      <c r="LP29" s="1642"/>
      <c r="LQ29" s="1642"/>
      <c r="LR29" s="1642"/>
      <c r="LS29" s="1642"/>
      <c r="LT29" s="1642"/>
      <c r="LU29" s="1642"/>
      <c r="LV29" s="1643"/>
    </row>
    <row r="30" s="2140" customFormat="1" ht="47" customHeight="1" spans="1:334">
      <c r="A30" s="2582">
        <v>45741</v>
      </c>
      <c r="B30" s="1507" t="s">
        <v>157</v>
      </c>
      <c r="C30" s="1508" t="s">
        <v>158</v>
      </c>
      <c r="D30" s="1509">
        <v>4500160738</v>
      </c>
      <c r="E30" s="2583" t="s">
        <v>159</v>
      </c>
      <c r="F30" s="1509" t="s">
        <v>1816</v>
      </c>
      <c r="G30" s="1511" t="s">
        <v>1727</v>
      </c>
      <c r="H30" s="1511" t="s">
        <v>1727</v>
      </c>
      <c r="I30" s="1521" t="s">
        <v>1728</v>
      </c>
      <c r="J30" s="1528">
        <v>1248</v>
      </c>
      <c r="K30" s="2305">
        <v>0</v>
      </c>
      <c r="L30" s="2305">
        <v>96</v>
      </c>
      <c r="M30" s="2305">
        <f t="shared" si="0"/>
        <v>13</v>
      </c>
      <c r="N30" s="1525">
        <v>45777</v>
      </c>
      <c r="O30" s="1525">
        <v>45773</v>
      </c>
      <c r="P30" s="2596"/>
      <c r="Q30" s="2607" t="s">
        <v>78</v>
      </c>
      <c r="R30" s="1839"/>
      <c r="S30" s="1839"/>
      <c r="T30" s="1769"/>
      <c r="U30" s="1769"/>
      <c r="V30" s="2608"/>
      <c r="W30" s="2608" t="s">
        <v>168</v>
      </c>
      <c r="X30" s="1561">
        <v>45743</v>
      </c>
      <c r="Y30" s="1584" t="s">
        <v>88</v>
      </c>
      <c r="Z30" s="1584">
        <v>45763</v>
      </c>
      <c r="AA30" s="1585"/>
      <c r="AB30" s="1584"/>
      <c r="AC30" s="2172" t="s">
        <v>1817</v>
      </c>
      <c r="AD30" s="1594" t="s">
        <v>162</v>
      </c>
      <c r="AE30" s="2615">
        <v>0.9</v>
      </c>
      <c r="AF30" s="2310">
        <f t="shared" si="18"/>
        <v>1123.2</v>
      </c>
      <c r="AG30" s="1512" t="s">
        <v>163</v>
      </c>
      <c r="AH30" s="1609" t="s">
        <v>81</v>
      </c>
      <c r="AI30" s="2623">
        <f t="shared" si="13"/>
        <v>1248</v>
      </c>
      <c r="AJ30" s="2629">
        <v>9</v>
      </c>
      <c r="AK30" s="2627">
        <f t="shared" si="19"/>
        <v>1248</v>
      </c>
      <c r="AL30" s="2627"/>
      <c r="AM30" s="2627"/>
      <c r="AN30" s="2627">
        <f t="shared" si="20"/>
        <v>52</v>
      </c>
      <c r="AO30" s="2627"/>
      <c r="AP30" s="2627"/>
      <c r="AQ30" s="2642"/>
      <c r="AR30" s="1608"/>
      <c r="AS30" s="2289" t="s">
        <v>63</v>
      </c>
      <c r="AT30" s="2643">
        <f t="shared" si="21"/>
        <v>1248</v>
      </c>
      <c r="AU30" s="2643">
        <v>0</v>
      </c>
      <c r="AV30" s="2313">
        <f t="shared" si="22"/>
        <v>124.8</v>
      </c>
      <c r="AW30" s="1637">
        <f t="shared" si="23"/>
        <v>124.8</v>
      </c>
      <c r="AX30" s="1637">
        <f t="shared" si="24"/>
        <v>124.8</v>
      </c>
      <c r="AY30" s="1637">
        <f t="shared" si="25"/>
        <v>124.8</v>
      </c>
      <c r="AZ30" s="1637">
        <f t="shared" si="26"/>
        <v>124.8</v>
      </c>
      <c r="BA30" s="2647">
        <f t="shared" si="27"/>
        <v>124.8</v>
      </c>
      <c r="BB30" s="2647">
        <f t="shared" si="28"/>
        <v>124.8</v>
      </c>
      <c r="BC30" s="2647">
        <f t="shared" si="29"/>
        <v>124.8</v>
      </c>
      <c r="BD30" s="2647">
        <f t="shared" si="30"/>
        <v>124.8</v>
      </c>
      <c r="BE30" s="2647">
        <f t="shared" si="31"/>
        <v>124.8</v>
      </c>
      <c r="BF30" s="2313">
        <f t="shared" si="16"/>
        <v>119.6</v>
      </c>
      <c r="BG30" s="2649">
        <f t="shared" si="17"/>
        <v>5.2</v>
      </c>
      <c r="BH30" s="1633"/>
      <c r="BI30" s="1633"/>
      <c r="BJ30" s="1633"/>
      <c r="BK30" s="1633"/>
      <c r="BL30" s="1633"/>
      <c r="BM30" s="1633"/>
      <c r="BN30" s="1633"/>
      <c r="BO30" s="1633"/>
      <c r="BP30" s="1633"/>
      <c r="BQ30" s="1633"/>
      <c r="BR30" s="1633"/>
      <c r="BS30" s="1633"/>
      <c r="BT30" s="1633"/>
      <c r="BU30" s="1633"/>
      <c r="BV30" s="1633"/>
      <c r="BW30" s="1633"/>
      <c r="BX30" s="1633"/>
      <c r="BY30" s="1633"/>
      <c r="BZ30" s="1633"/>
      <c r="CA30" s="1633"/>
      <c r="CB30" s="1633"/>
      <c r="CC30" s="1633"/>
      <c r="CD30" s="1633"/>
      <c r="CE30" s="1633"/>
      <c r="CF30" s="1633"/>
      <c r="CG30" s="1633"/>
      <c r="CH30" s="1633"/>
      <c r="CI30" s="1633"/>
      <c r="CJ30" s="1633"/>
      <c r="CK30" s="1633"/>
      <c r="CL30" s="1633"/>
      <c r="CM30" s="1633"/>
      <c r="CN30" s="1633"/>
      <c r="CO30" s="1633"/>
      <c r="CP30" s="1633"/>
      <c r="CQ30" s="1633"/>
      <c r="CR30" s="1633"/>
      <c r="CS30" s="1633"/>
      <c r="CT30" s="1633"/>
      <c r="CU30" s="1633"/>
      <c r="CV30" s="1633"/>
      <c r="CW30" s="1633"/>
      <c r="CX30" s="1633"/>
      <c r="CY30" s="1633"/>
      <c r="CZ30" s="1633"/>
      <c r="DA30" s="1633"/>
      <c r="DB30" s="1633"/>
      <c r="DC30" s="1633"/>
      <c r="DD30" s="1633"/>
      <c r="DE30" s="1633"/>
      <c r="DF30" s="1633"/>
      <c r="DG30" s="1633"/>
      <c r="DH30" s="1633"/>
      <c r="DI30" s="1633"/>
      <c r="DJ30" s="1633"/>
      <c r="DK30" s="1633"/>
      <c r="DL30" s="1633"/>
      <c r="DM30" s="1633"/>
      <c r="DN30" s="1633"/>
      <c r="DO30" s="1633"/>
      <c r="DP30" s="1633"/>
      <c r="DQ30" s="1633"/>
      <c r="DR30" s="1633"/>
      <c r="DS30" s="1633"/>
      <c r="DT30" s="1633"/>
      <c r="DU30" s="1633"/>
      <c r="DV30" s="1633"/>
      <c r="DW30" s="1633"/>
      <c r="DX30" s="1633"/>
      <c r="DY30" s="1633"/>
      <c r="DZ30" s="1633"/>
      <c r="EA30" s="1633"/>
      <c r="EB30" s="1633"/>
      <c r="EC30" s="1633"/>
      <c r="ED30" s="1633"/>
      <c r="EE30" s="1633"/>
      <c r="EF30" s="1633"/>
      <c r="EG30" s="1633"/>
      <c r="EH30" s="1633"/>
      <c r="EI30" s="1633"/>
      <c r="EJ30" s="1633"/>
      <c r="EK30" s="1633"/>
      <c r="EL30" s="1633"/>
      <c r="EM30" s="1633"/>
      <c r="EN30" s="1633"/>
      <c r="EO30" s="1633"/>
      <c r="EP30" s="1633"/>
      <c r="EQ30" s="1633"/>
      <c r="ER30" s="1633"/>
      <c r="ES30" s="1633"/>
      <c r="ET30" s="1633"/>
      <c r="EU30" s="1633"/>
      <c r="EV30" s="1633"/>
      <c r="EW30" s="1633"/>
      <c r="EX30" s="1633"/>
      <c r="EY30" s="1633"/>
      <c r="EZ30" s="1633"/>
      <c r="FA30" s="1633"/>
      <c r="FB30" s="1633"/>
      <c r="FC30" s="1633"/>
      <c r="FD30" s="1633"/>
      <c r="FE30" s="1633"/>
      <c r="FF30" s="1633"/>
      <c r="FG30" s="1633"/>
      <c r="FH30" s="1633"/>
      <c r="FI30" s="1633"/>
      <c r="FJ30" s="1633"/>
      <c r="FK30" s="1633"/>
      <c r="FL30" s="1633"/>
      <c r="FM30" s="1633"/>
      <c r="FN30" s="1633"/>
      <c r="FO30" s="1633"/>
      <c r="FP30" s="1633"/>
      <c r="FQ30" s="1633"/>
      <c r="FR30" s="1633"/>
      <c r="FS30" s="1633"/>
      <c r="FT30" s="1633"/>
      <c r="FU30" s="1633"/>
      <c r="FV30" s="1633"/>
      <c r="FW30" s="1633"/>
      <c r="FX30" s="1633"/>
      <c r="FY30" s="1633"/>
      <c r="FZ30" s="1633"/>
      <c r="GA30" s="1633"/>
      <c r="GB30" s="1633"/>
      <c r="GC30" s="1633"/>
      <c r="GD30" s="1633"/>
      <c r="GE30" s="1633"/>
      <c r="GF30" s="1633"/>
      <c r="GG30" s="1633"/>
      <c r="GH30" s="1633"/>
      <c r="GI30" s="1633"/>
      <c r="GJ30" s="1633"/>
      <c r="GK30" s="1633"/>
      <c r="GL30" s="1633"/>
      <c r="GM30" s="1633"/>
      <c r="GN30" s="1633"/>
      <c r="GO30" s="1633"/>
      <c r="GP30" s="1633"/>
      <c r="GQ30" s="1633"/>
      <c r="GR30" s="1633"/>
      <c r="GS30" s="1633"/>
      <c r="GT30" s="1633"/>
      <c r="GU30" s="1633"/>
      <c r="GV30" s="1633"/>
      <c r="GW30" s="1633"/>
      <c r="GX30" s="1633"/>
      <c r="GY30" s="1633"/>
      <c r="GZ30" s="1633"/>
      <c r="HA30" s="1633"/>
      <c r="HB30" s="1633"/>
      <c r="HC30" s="1633"/>
      <c r="HD30" s="1633"/>
      <c r="HE30" s="1633"/>
      <c r="HF30" s="1633"/>
      <c r="HG30" s="1633"/>
      <c r="HH30" s="1633"/>
      <c r="HI30" s="1633"/>
      <c r="HJ30" s="1633"/>
      <c r="HK30" s="1633"/>
      <c r="HL30" s="1633"/>
      <c r="HM30" s="1633"/>
      <c r="HN30" s="1633"/>
      <c r="HO30" s="1633"/>
      <c r="HP30" s="1633"/>
      <c r="HQ30" s="1633"/>
      <c r="HR30" s="1633"/>
      <c r="HS30" s="1633"/>
      <c r="HT30" s="1633"/>
      <c r="HU30" s="1633"/>
      <c r="HV30" s="1633"/>
      <c r="HW30" s="1633"/>
      <c r="HX30" s="1633"/>
      <c r="HY30" s="1633"/>
      <c r="HZ30" s="1633"/>
      <c r="IA30" s="1633"/>
      <c r="IB30" s="1633"/>
      <c r="IC30" s="1633"/>
      <c r="ID30" s="1633"/>
      <c r="IE30" s="1633"/>
      <c r="IF30" s="1633"/>
      <c r="IG30" s="1633"/>
      <c r="IH30" s="1633"/>
      <c r="II30" s="1633"/>
      <c r="IJ30" s="1633"/>
      <c r="IK30" s="1633"/>
      <c r="IL30" s="1633"/>
      <c r="IM30" s="1633"/>
      <c r="IN30" s="1633"/>
      <c r="IO30" s="1633"/>
      <c r="IP30" s="1633"/>
      <c r="IQ30" s="1633"/>
      <c r="IR30" s="1633"/>
      <c r="IS30" s="1633"/>
      <c r="IT30" s="1633"/>
      <c r="IU30" s="1633"/>
      <c r="IV30" s="1633"/>
      <c r="IW30" s="1633"/>
      <c r="IX30" s="1633"/>
      <c r="IY30" s="1633"/>
      <c r="IZ30" s="1633"/>
      <c r="JA30" s="1633"/>
      <c r="JB30" s="1633"/>
      <c r="JC30" s="1633"/>
      <c r="JD30" s="1633"/>
      <c r="JE30" s="1633"/>
      <c r="JF30" s="1633"/>
      <c r="JG30" s="1633"/>
      <c r="JH30" s="1633"/>
      <c r="JI30" s="1633"/>
      <c r="JJ30" s="1633"/>
      <c r="JK30" s="1633"/>
      <c r="JL30" s="1633"/>
      <c r="JM30" s="1633"/>
      <c r="JN30" s="1633"/>
      <c r="JO30" s="1633"/>
      <c r="JP30" s="1633"/>
      <c r="JQ30" s="1633"/>
      <c r="JR30" s="1633"/>
      <c r="JS30" s="1633"/>
      <c r="JT30" s="1633"/>
      <c r="JU30" s="1633"/>
      <c r="JV30" s="1633"/>
      <c r="JW30" s="1633"/>
      <c r="JX30" s="1633"/>
      <c r="JY30" s="1633"/>
      <c r="JZ30" s="1633"/>
      <c r="KA30" s="1633"/>
      <c r="KB30" s="1633"/>
      <c r="KC30" s="1633"/>
      <c r="KD30" s="1633"/>
      <c r="KE30" s="1633"/>
      <c r="KF30" s="1633"/>
      <c r="KG30" s="1633"/>
      <c r="KH30" s="1633"/>
      <c r="KI30" s="1633"/>
      <c r="KJ30" s="1633"/>
      <c r="KK30" s="1633"/>
      <c r="KL30" s="1633"/>
      <c r="KM30" s="1633"/>
      <c r="KN30" s="1633"/>
      <c r="KO30" s="1633"/>
      <c r="KP30" s="1633"/>
      <c r="KQ30" s="1633"/>
      <c r="KR30" s="1633"/>
      <c r="KS30" s="1633"/>
      <c r="KT30" s="1633"/>
      <c r="KU30" s="1633"/>
      <c r="KV30" s="1633"/>
      <c r="KW30" s="1633"/>
      <c r="KX30" s="1633"/>
      <c r="KY30" s="1633"/>
      <c r="KZ30" s="1633"/>
      <c r="LA30" s="1633"/>
      <c r="LB30" s="1633"/>
      <c r="LC30" s="1633"/>
      <c r="LD30" s="1633"/>
      <c r="LE30" s="1633"/>
      <c r="LF30" s="1633"/>
      <c r="LG30" s="1633"/>
      <c r="LH30" s="1633"/>
      <c r="LI30" s="1633"/>
      <c r="LJ30" s="1633"/>
      <c r="LK30" s="1633"/>
      <c r="LL30" s="1633"/>
      <c r="LM30" s="1633"/>
      <c r="LN30" s="1633"/>
      <c r="LO30" s="1642"/>
      <c r="LP30" s="1642"/>
      <c r="LQ30" s="1642"/>
      <c r="LR30" s="1642"/>
      <c r="LS30" s="1642"/>
      <c r="LT30" s="1642"/>
      <c r="LU30" s="1642"/>
      <c r="LV30" s="1644"/>
    </row>
    <row r="31" s="2140" customFormat="1" ht="47" customHeight="1" spans="1:334">
      <c r="A31" s="2582">
        <v>45735</v>
      </c>
      <c r="B31" s="1507" t="s">
        <v>183</v>
      </c>
      <c r="C31" s="1508" t="s">
        <v>184</v>
      </c>
      <c r="D31" s="1509">
        <v>4500160667</v>
      </c>
      <c r="E31" s="2583"/>
      <c r="F31" s="1509" t="s">
        <v>1818</v>
      </c>
      <c r="G31" s="2152" t="s">
        <v>1727</v>
      </c>
      <c r="H31" s="1511" t="s">
        <v>1727</v>
      </c>
      <c r="I31" s="2162" t="s">
        <v>1728</v>
      </c>
      <c r="J31" s="1539">
        <v>960</v>
      </c>
      <c r="K31" s="1523">
        <v>0</v>
      </c>
      <c r="L31" s="1523">
        <v>96</v>
      </c>
      <c r="M31" s="2597">
        <f t="shared" si="0"/>
        <v>10</v>
      </c>
      <c r="N31" s="1541">
        <v>45779</v>
      </c>
      <c r="O31" s="1541">
        <v>45775</v>
      </c>
      <c r="P31" s="2596"/>
      <c r="Q31" s="2607" t="s">
        <v>78</v>
      </c>
      <c r="R31" s="1839"/>
      <c r="S31" s="1839"/>
      <c r="T31" s="1769"/>
      <c r="U31" s="1769"/>
      <c r="V31" s="2608"/>
      <c r="W31" s="2608" t="s">
        <v>168</v>
      </c>
      <c r="X31" s="1561">
        <v>45735</v>
      </c>
      <c r="Y31" s="1584" t="s">
        <v>88</v>
      </c>
      <c r="Z31" s="1584">
        <v>45743</v>
      </c>
      <c r="AA31" s="1585"/>
      <c r="AB31" s="1584"/>
      <c r="AC31" s="2172" t="s">
        <v>1819</v>
      </c>
      <c r="AD31" s="1594" t="s">
        <v>187</v>
      </c>
      <c r="AE31" s="2174">
        <v>0.9</v>
      </c>
      <c r="AF31" s="2175">
        <f t="shared" si="18"/>
        <v>864</v>
      </c>
      <c r="AG31" s="1512"/>
      <c r="AH31" s="1603" t="s">
        <v>81</v>
      </c>
      <c r="AI31" s="2623">
        <f t="shared" si="13"/>
        <v>960</v>
      </c>
      <c r="AJ31" s="2628">
        <v>10</v>
      </c>
      <c r="AK31" s="2627">
        <f t="shared" si="19"/>
        <v>960</v>
      </c>
      <c r="AL31" s="2627"/>
      <c r="AM31" s="2627"/>
      <c r="AN31" s="2627">
        <f t="shared" si="20"/>
        <v>40</v>
      </c>
      <c r="AO31" s="2627"/>
      <c r="AP31" s="2627"/>
      <c r="AQ31" s="2642"/>
      <c r="AR31" s="1608"/>
      <c r="AS31" s="1605" t="s">
        <v>63</v>
      </c>
      <c r="AT31" s="2640">
        <f t="shared" si="21"/>
        <v>960</v>
      </c>
      <c r="AU31" s="2640">
        <v>0</v>
      </c>
      <c r="AV31" s="1617">
        <f t="shared" si="22"/>
        <v>96</v>
      </c>
      <c r="AW31" s="1618">
        <f t="shared" si="23"/>
        <v>96</v>
      </c>
      <c r="AX31" s="1618">
        <f t="shared" si="24"/>
        <v>96</v>
      </c>
      <c r="AY31" s="1618">
        <f t="shared" si="25"/>
        <v>96</v>
      </c>
      <c r="AZ31" s="1618">
        <f t="shared" si="26"/>
        <v>96</v>
      </c>
      <c r="BA31" s="2314">
        <f t="shared" si="27"/>
        <v>96</v>
      </c>
      <c r="BB31" s="2314">
        <f t="shared" si="28"/>
        <v>96</v>
      </c>
      <c r="BC31" s="2314">
        <f t="shared" si="29"/>
        <v>96</v>
      </c>
      <c r="BD31" s="2314">
        <f t="shared" si="30"/>
        <v>96</v>
      </c>
      <c r="BE31" s="2314">
        <f t="shared" si="31"/>
        <v>96</v>
      </c>
      <c r="BF31" s="1617">
        <f t="shared" si="16"/>
        <v>92</v>
      </c>
      <c r="BG31" s="2193">
        <f t="shared" si="17"/>
        <v>4</v>
      </c>
      <c r="BH31" s="1633"/>
      <c r="BI31" s="1633"/>
      <c r="BJ31" s="1633"/>
      <c r="BK31" s="1633"/>
      <c r="BL31" s="1633"/>
      <c r="BM31" s="1633"/>
      <c r="BN31" s="1633"/>
      <c r="BO31" s="1633"/>
      <c r="BP31" s="1633"/>
      <c r="BQ31" s="1633"/>
      <c r="BR31" s="1633"/>
      <c r="BS31" s="1633"/>
      <c r="BT31" s="1633"/>
      <c r="BU31" s="1633"/>
      <c r="BV31" s="1633"/>
      <c r="BW31" s="1633"/>
      <c r="BX31" s="1633"/>
      <c r="BY31" s="1633"/>
      <c r="BZ31" s="1633"/>
      <c r="CA31" s="1633"/>
      <c r="CB31" s="1633"/>
      <c r="CC31" s="1633"/>
      <c r="CD31" s="1633"/>
      <c r="CE31" s="1633"/>
      <c r="CF31" s="1633"/>
      <c r="CG31" s="1633"/>
      <c r="CH31" s="1633"/>
      <c r="CI31" s="1633"/>
      <c r="CJ31" s="1633"/>
      <c r="CK31" s="1633"/>
      <c r="CL31" s="1633"/>
      <c r="CM31" s="1633"/>
      <c r="CN31" s="1633"/>
      <c r="CO31" s="1633"/>
      <c r="CP31" s="1633"/>
      <c r="CQ31" s="1633"/>
      <c r="CR31" s="1633"/>
      <c r="CS31" s="1633"/>
      <c r="CT31" s="1633"/>
      <c r="CU31" s="1633"/>
      <c r="CV31" s="1633"/>
      <c r="CW31" s="1633"/>
      <c r="CX31" s="1633"/>
      <c r="CY31" s="1633"/>
      <c r="CZ31" s="1633"/>
      <c r="DA31" s="1633"/>
      <c r="DB31" s="1633"/>
      <c r="DC31" s="1633"/>
      <c r="DD31" s="1633"/>
      <c r="DE31" s="1633"/>
      <c r="DF31" s="1633"/>
      <c r="DG31" s="1633"/>
      <c r="DH31" s="1633"/>
      <c r="DI31" s="1633"/>
      <c r="DJ31" s="1633"/>
      <c r="DK31" s="1633"/>
      <c r="DL31" s="1633"/>
      <c r="DM31" s="1633"/>
      <c r="DN31" s="1633"/>
      <c r="DO31" s="1633"/>
      <c r="DP31" s="1633"/>
      <c r="DQ31" s="1633"/>
      <c r="DR31" s="1633"/>
      <c r="DS31" s="1633"/>
      <c r="DT31" s="1633"/>
      <c r="DU31" s="1633"/>
      <c r="DV31" s="1633"/>
      <c r="DW31" s="1633"/>
      <c r="DX31" s="1633"/>
      <c r="DY31" s="1633"/>
      <c r="DZ31" s="1633"/>
      <c r="EA31" s="1633"/>
      <c r="EB31" s="1633"/>
      <c r="EC31" s="1633"/>
      <c r="ED31" s="1633"/>
      <c r="EE31" s="1633"/>
      <c r="EF31" s="1633"/>
      <c r="EG31" s="1633"/>
      <c r="EH31" s="1633"/>
      <c r="EI31" s="1633"/>
      <c r="EJ31" s="1633"/>
      <c r="EK31" s="1633"/>
      <c r="EL31" s="1633"/>
      <c r="EM31" s="1633"/>
      <c r="EN31" s="1633"/>
      <c r="EO31" s="1633"/>
      <c r="EP31" s="1633"/>
      <c r="EQ31" s="1633"/>
      <c r="ER31" s="1633"/>
      <c r="ES31" s="1633"/>
      <c r="ET31" s="1633"/>
      <c r="EU31" s="1633"/>
      <c r="EV31" s="1633"/>
      <c r="EW31" s="1633"/>
      <c r="EX31" s="1633"/>
      <c r="EY31" s="1633"/>
      <c r="EZ31" s="1633"/>
      <c r="FA31" s="1633"/>
      <c r="FB31" s="1633"/>
      <c r="FC31" s="1633"/>
      <c r="FD31" s="1633"/>
      <c r="FE31" s="1633"/>
      <c r="FF31" s="1633"/>
      <c r="FG31" s="1633"/>
      <c r="FH31" s="1633"/>
      <c r="FI31" s="1633"/>
      <c r="FJ31" s="1633"/>
      <c r="FK31" s="1633"/>
      <c r="FL31" s="1633"/>
      <c r="FM31" s="1633"/>
      <c r="FN31" s="1633"/>
      <c r="FO31" s="1633"/>
      <c r="FP31" s="1633"/>
      <c r="FQ31" s="1633"/>
      <c r="FR31" s="1633"/>
      <c r="FS31" s="1633"/>
      <c r="FT31" s="1633"/>
      <c r="FU31" s="1633"/>
      <c r="FV31" s="1633"/>
      <c r="FW31" s="1633"/>
      <c r="FX31" s="1633"/>
      <c r="FY31" s="1633"/>
      <c r="FZ31" s="1633"/>
      <c r="GA31" s="1633"/>
      <c r="GB31" s="1633"/>
      <c r="GC31" s="1633"/>
      <c r="GD31" s="1633"/>
      <c r="GE31" s="1633"/>
      <c r="GF31" s="1633"/>
      <c r="GG31" s="1633"/>
      <c r="GH31" s="1633"/>
      <c r="GI31" s="1633"/>
      <c r="GJ31" s="1633"/>
      <c r="GK31" s="1633"/>
      <c r="GL31" s="1633"/>
      <c r="GM31" s="1633"/>
      <c r="GN31" s="1633"/>
      <c r="GO31" s="1633"/>
      <c r="GP31" s="1633"/>
      <c r="GQ31" s="1633"/>
      <c r="GR31" s="1633"/>
      <c r="GS31" s="1633"/>
      <c r="GT31" s="1633"/>
      <c r="GU31" s="1633"/>
      <c r="GV31" s="1633"/>
      <c r="GW31" s="1633"/>
      <c r="GX31" s="1633"/>
      <c r="GY31" s="1633"/>
      <c r="GZ31" s="1633"/>
      <c r="HA31" s="1633"/>
      <c r="HB31" s="1633"/>
      <c r="HC31" s="1633"/>
      <c r="HD31" s="1633"/>
      <c r="HE31" s="1633"/>
      <c r="HF31" s="1633"/>
      <c r="HG31" s="1633"/>
      <c r="HH31" s="1633"/>
      <c r="HI31" s="1633"/>
      <c r="HJ31" s="1633"/>
      <c r="HK31" s="1633"/>
      <c r="HL31" s="1633"/>
      <c r="HM31" s="1633"/>
      <c r="HN31" s="1633"/>
      <c r="HO31" s="1633"/>
      <c r="HP31" s="1633"/>
      <c r="HQ31" s="1633"/>
      <c r="HR31" s="1633"/>
      <c r="HS31" s="1633"/>
      <c r="HT31" s="1633"/>
      <c r="HU31" s="1633"/>
      <c r="HV31" s="1633"/>
      <c r="HW31" s="1633"/>
      <c r="HX31" s="1633"/>
      <c r="HY31" s="1633"/>
      <c r="HZ31" s="1633"/>
      <c r="IA31" s="1633"/>
      <c r="IB31" s="1633"/>
      <c r="IC31" s="1633"/>
      <c r="ID31" s="1633"/>
      <c r="IE31" s="1633"/>
      <c r="IF31" s="1633"/>
      <c r="IG31" s="1633"/>
      <c r="IH31" s="1633"/>
      <c r="II31" s="1633"/>
      <c r="IJ31" s="1633"/>
      <c r="IK31" s="1633"/>
      <c r="IL31" s="1633"/>
      <c r="IM31" s="1633"/>
      <c r="IN31" s="1633"/>
      <c r="IO31" s="1633"/>
      <c r="IP31" s="1633"/>
      <c r="IQ31" s="1633"/>
      <c r="IR31" s="1633"/>
      <c r="IS31" s="1633"/>
      <c r="IT31" s="1633"/>
      <c r="IU31" s="1633"/>
      <c r="IV31" s="1633"/>
      <c r="IW31" s="1633"/>
      <c r="IX31" s="1633"/>
      <c r="IY31" s="1633"/>
      <c r="IZ31" s="1633"/>
      <c r="JA31" s="1633"/>
      <c r="JB31" s="1633"/>
      <c r="JC31" s="1633"/>
      <c r="JD31" s="1633"/>
      <c r="JE31" s="1633"/>
      <c r="JF31" s="1633"/>
      <c r="JG31" s="1633"/>
      <c r="JH31" s="1633"/>
      <c r="JI31" s="1633"/>
      <c r="JJ31" s="1633"/>
      <c r="JK31" s="1633"/>
      <c r="JL31" s="1633"/>
      <c r="JM31" s="1633"/>
      <c r="JN31" s="1633"/>
      <c r="JO31" s="1633"/>
      <c r="JP31" s="1633"/>
      <c r="JQ31" s="1633"/>
      <c r="JR31" s="1633"/>
      <c r="JS31" s="1633"/>
      <c r="JT31" s="1633"/>
      <c r="JU31" s="1633"/>
      <c r="JV31" s="1633"/>
      <c r="JW31" s="1633"/>
      <c r="JX31" s="1633"/>
      <c r="JY31" s="1633"/>
      <c r="JZ31" s="1633"/>
      <c r="KA31" s="1633"/>
      <c r="KB31" s="1633"/>
      <c r="KC31" s="1633"/>
      <c r="KD31" s="1633"/>
      <c r="KE31" s="1633"/>
      <c r="KF31" s="1633"/>
      <c r="KG31" s="1633"/>
      <c r="KH31" s="1633"/>
      <c r="KI31" s="1633"/>
      <c r="KJ31" s="1633"/>
      <c r="KK31" s="1633"/>
      <c r="KL31" s="1633"/>
      <c r="KM31" s="1633"/>
      <c r="KN31" s="1633"/>
      <c r="KO31" s="1633"/>
      <c r="KP31" s="1633"/>
      <c r="KQ31" s="1633"/>
      <c r="KR31" s="1633"/>
      <c r="KS31" s="1633"/>
      <c r="KT31" s="1633"/>
      <c r="KU31" s="1633"/>
      <c r="KV31" s="1633"/>
      <c r="KW31" s="1633"/>
      <c r="KX31" s="1633"/>
      <c r="KY31" s="1633"/>
      <c r="KZ31" s="1633"/>
      <c r="LA31" s="1633"/>
      <c r="LB31" s="1633"/>
      <c r="LC31" s="1633"/>
      <c r="LD31" s="1633"/>
      <c r="LE31" s="1633"/>
      <c r="LF31" s="1633"/>
      <c r="LG31" s="1633"/>
      <c r="LH31" s="1633"/>
      <c r="LI31" s="1633"/>
      <c r="LJ31" s="1633"/>
      <c r="LK31" s="1633"/>
      <c r="LL31" s="1633"/>
      <c r="LM31" s="1633"/>
      <c r="LN31" s="1633"/>
      <c r="LO31" s="1642"/>
      <c r="LP31" s="1642"/>
      <c r="LQ31" s="1642"/>
      <c r="LR31" s="1642"/>
      <c r="LS31" s="1642"/>
      <c r="LT31" s="1642"/>
      <c r="LU31" s="1642"/>
      <c r="LV31" s="1644"/>
    </row>
    <row r="32" s="2140" customFormat="1" ht="47" customHeight="1" spans="1:334">
      <c r="A32" s="2417">
        <v>45754</v>
      </c>
      <c r="B32" s="1500" t="s">
        <v>188</v>
      </c>
      <c r="C32" s="1501" t="s">
        <v>189</v>
      </c>
      <c r="D32" s="1502">
        <v>4500162346</v>
      </c>
      <c r="E32" s="2253">
        <v>5200006527</v>
      </c>
      <c r="F32" s="1502" t="s">
        <v>1820</v>
      </c>
      <c r="G32" s="1505" t="s">
        <v>1730</v>
      </c>
      <c r="H32" s="1505" t="s">
        <v>1821</v>
      </c>
      <c r="I32" s="1532" t="s">
        <v>1822</v>
      </c>
      <c r="J32" s="1522">
        <v>768</v>
      </c>
      <c r="K32" s="1534">
        <v>0</v>
      </c>
      <c r="L32" s="1534">
        <v>24</v>
      </c>
      <c r="M32" s="1534">
        <f t="shared" si="0"/>
        <v>32</v>
      </c>
      <c r="N32" s="1536">
        <v>45783</v>
      </c>
      <c r="O32" s="1536">
        <v>45779</v>
      </c>
      <c r="P32" s="1537"/>
      <c r="Q32" s="1562" t="s">
        <v>78</v>
      </c>
      <c r="R32" s="1839"/>
      <c r="S32" s="1839"/>
      <c r="T32" s="1839"/>
      <c r="U32" s="1839"/>
      <c r="V32" s="1532"/>
      <c r="W32" s="1532" t="s">
        <v>111</v>
      </c>
      <c r="X32" s="1565">
        <v>45757</v>
      </c>
      <c r="Y32" s="1589" t="s">
        <v>88</v>
      </c>
      <c r="Z32" s="1589">
        <v>45761</v>
      </c>
      <c r="AA32" s="1589"/>
      <c r="AB32" s="1589"/>
      <c r="AC32" s="2614" t="s">
        <v>1823</v>
      </c>
      <c r="AD32" s="1594" t="s">
        <v>192</v>
      </c>
      <c r="AE32" s="2277">
        <v>0.9418</v>
      </c>
      <c r="AF32" s="2278">
        <f t="shared" si="18"/>
        <v>723.3024</v>
      </c>
      <c r="AG32" s="1512" t="s">
        <v>193</v>
      </c>
      <c r="AH32" s="1603" t="s">
        <v>81</v>
      </c>
      <c r="AI32" s="2623">
        <f t="shared" si="13"/>
        <v>768</v>
      </c>
      <c r="AJ32" s="2629">
        <v>10</v>
      </c>
      <c r="AK32" s="2627">
        <f t="shared" si="19"/>
        <v>768</v>
      </c>
      <c r="AL32" s="2627"/>
      <c r="AM32" s="2627"/>
      <c r="AN32" s="2627">
        <f t="shared" si="20"/>
        <v>32</v>
      </c>
      <c r="AO32" s="2627"/>
      <c r="AP32" s="2627"/>
      <c r="AQ32" s="2641"/>
      <c r="AR32" s="1610"/>
      <c r="AS32" s="1610" t="s">
        <v>63</v>
      </c>
      <c r="AT32" s="1610">
        <f t="shared" si="21"/>
        <v>768</v>
      </c>
      <c r="AU32" s="1610"/>
      <c r="AV32" s="1622">
        <f t="shared" si="22"/>
        <v>76.8</v>
      </c>
      <c r="AW32" s="1622">
        <f t="shared" si="23"/>
        <v>76.8</v>
      </c>
      <c r="AX32" s="1622">
        <f t="shared" si="24"/>
        <v>76.8</v>
      </c>
      <c r="AY32" s="1622">
        <f t="shared" si="25"/>
        <v>76.8</v>
      </c>
      <c r="AZ32" s="1622">
        <f t="shared" si="26"/>
        <v>76.8</v>
      </c>
      <c r="BA32" s="1622">
        <f t="shared" si="27"/>
        <v>76.8</v>
      </c>
      <c r="BB32" s="1622">
        <f t="shared" si="28"/>
        <v>76.8</v>
      </c>
      <c r="BC32" s="1622">
        <f t="shared" si="29"/>
        <v>76.8</v>
      </c>
      <c r="BD32" s="1622">
        <f t="shared" si="30"/>
        <v>76.8</v>
      </c>
      <c r="BE32" s="1622">
        <f t="shared" si="31"/>
        <v>76.8</v>
      </c>
      <c r="BF32" s="1622">
        <f t="shared" si="16"/>
        <v>73.6</v>
      </c>
      <c r="BG32" s="2648">
        <f t="shared" si="17"/>
        <v>3.2</v>
      </c>
      <c r="BH32" s="1633"/>
      <c r="BI32" s="1633"/>
      <c r="BJ32" s="1633"/>
      <c r="BK32" s="1633"/>
      <c r="BL32" s="1633"/>
      <c r="BM32" s="1633"/>
      <c r="BN32" s="1633"/>
      <c r="BO32" s="1633"/>
      <c r="BP32" s="1633"/>
      <c r="BQ32" s="1633"/>
      <c r="BR32" s="1633"/>
      <c r="BS32" s="1633"/>
      <c r="BT32" s="1633"/>
      <c r="BU32" s="1633"/>
      <c r="BV32" s="1633"/>
      <c r="BW32" s="1633"/>
      <c r="BX32" s="1633"/>
      <c r="BY32" s="1633"/>
      <c r="BZ32" s="1633"/>
      <c r="CA32" s="1633"/>
      <c r="CB32" s="1633"/>
      <c r="CC32" s="1633"/>
      <c r="CD32" s="1633"/>
      <c r="CE32" s="1633"/>
      <c r="CF32" s="1633"/>
      <c r="CG32" s="1633"/>
      <c r="CH32" s="1633"/>
      <c r="CI32" s="1633"/>
      <c r="CJ32" s="1633"/>
      <c r="CK32" s="1633"/>
      <c r="CL32" s="1633"/>
      <c r="CM32" s="1633"/>
      <c r="CN32" s="1633"/>
      <c r="CO32" s="1633"/>
      <c r="CP32" s="1633"/>
      <c r="CQ32" s="1633"/>
      <c r="CR32" s="1633"/>
      <c r="CS32" s="1633"/>
      <c r="CT32" s="1633"/>
      <c r="CU32" s="1633"/>
      <c r="CV32" s="1633"/>
      <c r="CW32" s="1633"/>
      <c r="CX32" s="1633"/>
      <c r="CY32" s="1633"/>
      <c r="CZ32" s="1633"/>
      <c r="DA32" s="1633"/>
      <c r="DB32" s="1633"/>
      <c r="DC32" s="1633"/>
      <c r="DD32" s="1633"/>
      <c r="DE32" s="1633"/>
      <c r="DF32" s="1633"/>
      <c r="DG32" s="1633"/>
      <c r="DH32" s="1633"/>
      <c r="DI32" s="1633"/>
      <c r="DJ32" s="1633"/>
      <c r="DK32" s="1633"/>
      <c r="DL32" s="1633"/>
      <c r="DM32" s="1633"/>
      <c r="DN32" s="1633"/>
      <c r="DO32" s="1633"/>
      <c r="DP32" s="1633"/>
      <c r="DQ32" s="1633"/>
      <c r="DR32" s="1633"/>
      <c r="DS32" s="1633"/>
      <c r="DT32" s="1633"/>
      <c r="DU32" s="1633"/>
      <c r="DV32" s="1633"/>
      <c r="DW32" s="1633"/>
      <c r="DX32" s="1633"/>
      <c r="DY32" s="1633"/>
      <c r="DZ32" s="1633"/>
      <c r="EA32" s="1633"/>
      <c r="EB32" s="1633"/>
      <c r="EC32" s="1633"/>
      <c r="ED32" s="1633"/>
      <c r="EE32" s="1633"/>
      <c r="EF32" s="1633"/>
      <c r="EG32" s="1633"/>
      <c r="EH32" s="1633"/>
      <c r="EI32" s="1633"/>
      <c r="EJ32" s="1633"/>
      <c r="EK32" s="1633"/>
      <c r="EL32" s="1633"/>
      <c r="EM32" s="1633"/>
      <c r="EN32" s="1633"/>
      <c r="EO32" s="1633"/>
      <c r="EP32" s="1633"/>
      <c r="EQ32" s="1633"/>
      <c r="ER32" s="1633"/>
      <c r="ES32" s="1633"/>
      <c r="ET32" s="1633"/>
      <c r="EU32" s="1633"/>
      <c r="EV32" s="1633"/>
      <c r="EW32" s="1633"/>
      <c r="EX32" s="1633"/>
      <c r="EY32" s="1633"/>
      <c r="EZ32" s="1633"/>
      <c r="FA32" s="1633"/>
      <c r="FB32" s="1633"/>
      <c r="FC32" s="1633"/>
      <c r="FD32" s="1633"/>
      <c r="FE32" s="1633"/>
      <c r="FF32" s="1633"/>
      <c r="FG32" s="1633"/>
      <c r="FH32" s="1633"/>
      <c r="FI32" s="1633"/>
      <c r="FJ32" s="1633"/>
      <c r="FK32" s="1633"/>
      <c r="FL32" s="1633"/>
      <c r="FM32" s="1633"/>
      <c r="FN32" s="1633"/>
      <c r="FO32" s="1633"/>
      <c r="FP32" s="1633"/>
      <c r="FQ32" s="1633"/>
      <c r="FR32" s="1633"/>
      <c r="FS32" s="1633"/>
      <c r="FT32" s="1633"/>
      <c r="FU32" s="1633"/>
      <c r="FV32" s="1633"/>
      <c r="FW32" s="1633"/>
      <c r="FX32" s="1633"/>
      <c r="FY32" s="1633"/>
      <c r="FZ32" s="1633"/>
      <c r="GA32" s="1633"/>
      <c r="GB32" s="1633"/>
      <c r="GC32" s="1633"/>
      <c r="GD32" s="1633"/>
      <c r="GE32" s="1633"/>
      <c r="GF32" s="1633"/>
      <c r="GG32" s="1633"/>
      <c r="GH32" s="1633"/>
      <c r="GI32" s="1633"/>
      <c r="GJ32" s="1633"/>
      <c r="GK32" s="1633"/>
      <c r="GL32" s="1633"/>
      <c r="GM32" s="1633"/>
      <c r="GN32" s="1633"/>
      <c r="GO32" s="1633"/>
      <c r="GP32" s="1633"/>
      <c r="GQ32" s="1633"/>
      <c r="GR32" s="1633"/>
      <c r="GS32" s="1633"/>
      <c r="GT32" s="1633"/>
      <c r="GU32" s="1633"/>
      <c r="GV32" s="1633"/>
      <c r="GW32" s="1633"/>
      <c r="GX32" s="1633"/>
      <c r="GY32" s="1633"/>
      <c r="GZ32" s="1633"/>
      <c r="HA32" s="1633"/>
      <c r="HB32" s="1633"/>
      <c r="HC32" s="1633"/>
      <c r="HD32" s="1633"/>
      <c r="HE32" s="1633"/>
      <c r="HF32" s="1633"/>
      <c r="HG32" s="1633"/>
      <c r="HH32" s="1633"/>
      <c r="HI32" s="1633"/>
      <c r="HJ32" s="1633"/>
      <c r="HK32" s="1633"/>
      <c r="HL32" s="1633"/>
      <c r="HM32" s="1633"/>
      <c r="HN32" s="1633"/>
      <c r="HO32" s="1633"/>
      <c r="HP32" s="1633"/>
      <c r="HQ32" s="1633"/>
      <c r="HR32" s="1633"/>
      <c r="HS32" s="1633"/>
      <c r="HT32" s="1633"/>
      <c r="HU32" s="1633"/>
      <c r="HV32" s="1633"/>
      <c r="HW32" s="1633"/>
      <c r="HX32" s="1633"/>
      <c r="HY32" s="1633"/>
      <c r="HZ32" s="1633"/>
      <c r="IA32" s="1633"/>
      <c r="IB32" s="1633"/>
      <c r="IC32" s="1633"/>
      <c r="ID32" s="1633"/>
      <c r="IE32" s="1633"/>
      <c r="IF32" s="1633"/>
      <c r="IG32" s="1633"/>
      <c r="IH32" s="1633"/>
      <c r="II32" s="1633"/>
      <c r="IJ32" s="1633"/>
      <c r="IK32" s="1633"/>
      <c r="IL32" s="1633"/>
      <c r="IM32" s="1633"/>
      <c r="IN32" s="1633"/>
      <c r="IO32" s="1633"/>
      <c r="IP32" s="1633"/>
      <c r="IQ32" s="1633"/>
      <c r="IR32" s="1633"/>
      <c r="IS32" s="1633"/>
      <c r="IT32" s="1633"/>
      <c r="IU32" s="1633"/>
      <c r="IV32" s="1633"/>
      <c r="IW32" s="1633"/>
      <c r="IX32" s="1633"/>
      <c r="IY32" s="1633"/>
      <c r="IZ32" s="1633"/>
      <c r="JA32" s="1633"/>
      <c r="JB32" s="1633"/>
      <c r="JC32" s="1633"/>
      <c r="JD32" s="1633"/>
      <c r="JE32" s="1633"/>
      <c r="JF32" s="1633"/>
      <c r="JG32" s="1633"/>
      <c r="JH32" s="1633"/>
      <c r="JI32" s="1633"/>
      <c r="JJ32" s="1633"/>
      <c r="JK32" s="1633"/>
      <c r="JL32" s="1633"/>
      <c r="JM32" s="1633"/>
      <c r="JN32" s="1633"/>
      <c r="JO32" s="1633"/>
      <c r="JP32" s="1633"/>
      <c r="JQ32" s="1633"/>
      <c r="JR32" s="1633"/>
      <c r="JS32" s="1633"/>
      <c r="JT32" s="1633"/>
      <c r="JU32" s="1633"/>
      <c r="JV32" s="1633"/>
      <c r="JW32" s="1633"/>
      <c r="JX32" s="1633"/>
      <c r="JY32" s="1633"/>
      <c r="JZ32" s="1633"/>
      <c r="KA32" s="1633"/>
      <c r="KB32" s="1633"/>
      <c r="KC32" s="1633"/>
      <c r="KD32" s="1633"/>
      <c r="KE32" s="1633"/>
      <c r="KF32" s="1633"/>
      <c r="KG32" s="1633"/>
      <c r="KH32" s="1633"/>
      <c r="KI32" s="1633"/>
      <c r="KJ32" s="1633"/>
      <c r="KK32" s="1633"/>
      <c r="KL32" s="1633"/>
      <c r="KM32" s="1633"/>
      <c r="KN32" s="1633"/>
      <c r="KO32" s="1633"/>
      <c r="KP32" s="1633"/>
      <c r="KQ32" s="1633"/>
      <c r="KR32" s="1633"/>
      <c r="KS32" s="1633"/>
      <c r="KT32" s="1633"/>
      <c r="KU32" s="1633"/>
      <c r="KV32" s="1633"/>
      <c r="KW32" s="1633"/>
      <c r="KX32" s="1633"/>
      <c r="KY32" s="1633"/>
      <c r="KZ32" s="1633"/>
      <c r="LA32" s="1633"/>
      <c r="LB32" s="1633"/>
      <c r="LC32" s="1633"/>
      <c r="LD32" s="1633"/>
      <c r="LE32" s="1633"/>
      <c r="LF32" s="1633"/>
      <c r="LG32" s="1633"/>
      <c r="LH32" s="1633"/>
      <c r="LI32" s="1633"/>
      <c r="LJ32" s="1633"/>
      <c r="LK32" s="1633"/>
      <c r="LL32" s="1633"/>
      <c r="LM32" s="1633"/>
      <c r="LN32" s="1633"/>
      <c r="LO32" s="1642"/>
      <c r="LP32" s="1642"/>
      <c r="LQ32" s="1642"/>
      <c r="LR32" s="1642"/>
      <c r="LS32" s="1642"/>
      <c r="LT32" s="1642"/>
      <c r="LU32" s="1642"/>
      <c r="LV32" s="1644"/>
    </row>
    <row r="33" s="2140" customFormat="1" ht="47" customHeight="1" spans="1:334">
      <c r="A33" s="2584">
        <v>45671</v>
      </c>
      <c r="B33" s="1500" t="s">
        <v>1824</v>
      </c>
      <c r="C33" s="1501" t="s">
        <v>563</v>
      </c>
      <c r="D33" s="1502">
        <v>4500155865</v>
      </c>
      <c r="E33" s="1503" t="s">
        <v>1825</v>
      </c>
      <c r="F33" s="1502" t="s">
        <v>1826</v>
      </c>
      <c r="G33" s="1505" t="s">
        <v>1727</v>
      </c>
      <c r="H33" s="1505" t="s">
        <v>1727</v>
      </c>
      <c r="I33" s="1532" t="s">
        <v>1728</v>
      </c>
      <c r="J33" s="1522">
        <v>3168</v>
      </c>
      <c r="K33" s="1534">
        <v>0</v>
      </c>
      <c r="L33" s="1534">
        <v>96</v>
      </c>
      <c r="M33" s="1534">
        <f t="shared" si="0"/>
        <v>33</v>
      </c>
      <c r="N33" s="1536">
        <v>45786</v>
      </c>
      <c r="O33" s="1536">
        <v>45782</v>
      </c>
      <c r="P33" s="2598" t="s">
        <v>1827</v>
      </c>
      <c r="Q33" s="1562" t="s">
        <v>78</v>
      </c>
      <c r="R33" s="1839"/>
      <c r="S33" s="1839"/>
      <c r="T33" s="1678"/>
      <c r="U33" s="1678"/>
      <c r="V33" s="2261"/>
      <c r="W33" s="2261" t="s">
        <v>111</v>
      </c>
      <c r="X33" s="1565">
        <v>45702</v>
      </c>
      <c r="Y33" s="1589" t="s">
        <v>88</v>
      </c>
      <c r="Z33" s="1589">
        <v>45702</v>
      </c>
      <c r="AA33" s="2262"/>
      <c r="AB33" s="1589"/>
      <c r="AC33" s="2274" t="s">
        <v>1828</v>
      </c>
      <c r="AD33" s="1590" t="s">
        <v>1374</v>
      </c>
      <c r="AE33" s="2277">
        <v>0.9</v>
      </c>
      <c r="AF33" s="2278">
        <f t="shared" si="18"/>
        <v>2851.2</v>
      </c>
      <c r="AG33" s="1504"/>
      <c r="AH33" s="1609" t="s">
        <v>81</v>
      </c>
      <c r="AI33" s="2623">
        <f t="shared" si="13"/>
        <v>3168</v>
      </c>
      <c r="AJ33" s="2626">
        <v>10</v>
      </c>
      <c r="AK33" s="2627">
        <f t="shared" si="19"/>
        <v>3168</v>
      </c>
      <c r="AL33" s="2627"/>
      <c r="AM33" s="2627"/>
      <c r="AN33" s="2627">
        <f t="shared" si="20"/>
        <v>132</v>
      </c>
      <c r="AO33" s="2627"/>
      <c r="AP33" s="2627"/>
      <c r="AQ33" s="2639"/>
      <c r="AR33" s="2282"/>
      <c r="AS33" s="2282" t="s">
        <v>63</v>
      </c>
      <c r="AT33" s="2639">
        <f t="shared" si="21"/>
        <v>3168</v>
      </c>
      <c r="AU33" s="2639">
        <v>0</v>
      </c>
      <c r="AV33" s="2185">
        <f t="shared" si="22"/>
        <v>316.8</v>
      </c>
      <c r="AW33" s="1622">
        <f t="shared" si="23"/>
        <v>316.8</v>
      </c>
      <c r="AX33" s="1622">
        <f t="shared" si="24"/>
        <v>316.8</v>
      </c>
      <c r="AY33" s="1622">
        <f t="shared" si="25"/>
        <v>316.8</v>
      </c>
      <c r="AZ33" s="1622">
        <f t="shared" si="26"/>
        <v>316.8</v>
      </c>
      <c r="BA33" s="2288">
        <f t="shared" si="27"/>
        <v>316.8</v>
      </c>
      <c r="BB33" s="2288">
        <f t="shared" si="28"/>
        <v>316.8</v>
      </c>
      <c r="BC33" s="2288">
        <f t="shared" si="29"/>
        <v>316.8</v>
      </c>
      <c r="BD33" s="2288">
        <f t="shared" si="30"/>
        <v>316.8</v>
      </c>
      <c r="BE33" s="2288">
        <f t="shared" si="31"/>
        <v>316.8</v>
      </c>
      <c r="BF33" s="2185">
        <f t="shared" si="16"/>
        <v>303.6</v>
      </c>
      <c r="BG33" s="2297">
        <f t="shared" si="17"/>
        <v>13.2</v>
      </c>
      <c r="BH33" s="1633"/>
      <c r="BI33" s="1633"/>
      <c r="BJ33" s="1633"/>
      <c r="BK33" s="1633"/>
      <c r="BL33" s="1633"/>
      <c r="BM33" s="1633"/>
      <c r="BN33" s="1633"/>
      <c r="BO33" s="1633"/>
      <c r="BP33" s="1633"/>
      <c r="BQ33" s="1633"/>
      <c r="BR33" s="1633"/>
      <c r="BS33" s="1633"/>
      <c r="BT33" s="1633"/>
      <c r="BU33" s="1633"/>
      <c r="BV33" s="1633"/>
      <c r="BW33" s="1633"/>
      <c r="BX33" s="1633"/>
      <c r="BY33" s="1633"/>
      <c r="BZ33" s="1633"/>
      <c r="CA33" s="1633"/>
      <c r="CB33" s="1633"/>
      <c r="CC33" s="1633"/>
      <c r="CD33" s="1633"/>
      <c r="CE33" s="1633"/>
      <c r="CF33" s="1633"/>
      <c r="CG33" s="1633"/>
      <c r="CH33" s="1633"/>
      <c r="CI33" s="1633"/>
      <c r="CJ33" s="1633"/>
      <c r="CK33" s="1633"/>
      <c r="CL33" s="1633"/>
      <c r="CM33" s="1633"/>
      <c r="CN33" s="1633"/>
      <c r="CO33" s="1633"/>
      <c r="CP33" s="1633"/>
      <c r="CQ33" s="1633"/>
      <c r="CR33" s="1633"/>
      <c r="CS33" s="1633"/>
      <c r="CT33" s="1633"/>
      <c r="CU33" s="1633"/>
      <c r="CV33" s="1633"/>
      <c r="CW33" s="1633"/>
      <c r="CX33" s="1633"/>
      <c r="CY33" s="1633"/>
      <c r="CZ33" s="1633"/>
      <c r="DA33" s="1633"/>
      <c r="DB33" s="1633"/>
      <c r="DC33" s="1633"/>
      <c r="DD33" s="1633"/>
      <c r="DE33" s="1633"/>
      <c r="DF33" s="1633"/>
      <c r="DG33" s="1633"/>
      <c r="DH33" s="1633"/>
      <c r="DI33" s="1633"/>
      <c r="DJ33" s="1633"/>
      <c r="DK33" s="1633"/>
      <c r="DL33" s="1633"/>
      <c r="DM33" s="1633"/>
      <c r="DN33" s="1633"/>
      <c r="DO33" s="1633"/>
      <c r="DP33" s="1633"/>
      <c r="DQ33" s="1633"/>
      <c r="DR33" s="1633"/>
      <c r="DS33" s="1633"/>
      <c r="DT33" s="1633"/>
      <c r="DU33" s="1633"/>
      <c r="DV33" s="1633"/>
      <c r="DW33" s="1633"/>
      <c r="DX33" s="1633"/>
      <c r="DY33" s="1633"/>
      <c r="DZ33" s="1633"/>
      <c r="EA33" s="1633"/>
      <c r="EB33" s="1633"/>
      <c r="EC33" s="1633"/>
      <c r="ED33" s="1633"/>
      <c r="EE33" s="1633"/>
      <c r="EF33" s="1633"/>
      <c r="EG33" s="1633"/>
      <c r="EH33" s="1633"/>
      <c r="EI33" s="1633"/>
      <c r="EJ33" s="1633"/>
      <c r="EK33" s="1633"/>
      <c r="EL33" s="1633"/>
      <c r="EM33" s="1633"/>
      <c r="EN33" s="1633"/>
      <c r="EO33" s="1633"/>
      <c r="EP33" s="1633"/>
      <c r="EQ33" s="1633"/>
      <c r="ER33" s="1633"/>
      <c r="ES33" s="1633"/>
      <c r="ET33" s="1633"/>
      <c r="EU33" s="1633"/>
      <c r="EV33" s="1633"/>
      <c r="EW33" s="1633"/>
      <c r="EX33" s="1633"/>
      <c r="EY33" s="1633"/>
      <c r="EZ33" s="1633"/>
      <c r="FA33" s="1633"/>
      <c r="FB33" s="1633"/>
      <c r="FC33" s="1633"/>
      <c r="FD33" s="1633"/>
      <c r="FE33" s="1633"/>
      <c r="FF33" s="1633"/>
      <c r="FG33" s="1633"/>
      <c r="FH33" s="1633"/>
      <c r="FI33" s="1633"/>
      <c r="FJ33" s="1633"/>
      <c r="FK33" s="1633"/>
      <c r="FL33" s="1633"/>
      <c r="FM33" s="1633"/>
      <c r="FN33" s="1633"/>
      <c r="FO33" s="1633"/>
      <c r="FP33" s="1633"/>
      <c r="FQ33" s="1633"/>
      <c r="FR33" s="1633"/>
      <c r="FS33" s="1633"/>
      <c r="FT33" s="1633"/>
      <c r="FU33" s="1633"/>
      <c r="FV33" s="1633"/>
      <c r="FW33" s="1633"/>
      <c r="FX33" s="1633"/>
      <c r="FY33" s="1633"/>
      <c r="FZ33" s="1633"/>
      <c r="GA33" s="1633"/>
      <c r="GB33" s="1633"/>
      <c r="GC33" s="1633"/>
      <c r="GD33" s="1633"/>
      <c r="GE33" s="1633"/>
      <c r="GF33" s="1633"/>
      <c r="GG33" s="1633"/>
      <c r="GH33" s="1633"/>
      <c r="GI33" s="1633"/>
      <c r="GJ33" s="1633"/>
      <c r="GK33" s="1633"/>
      <c r="GL33" s="1633"/>
      <c r="GM33" s="1633"/>
      <c r="GN33" s="1633"/>
      <c r="GO33" s="1633"/>
      <c r="GP33" s="1633"/>
      <c r="GQ33" s="1633"/>
      <c r="GR33" s="1633"/>
      <c r="GS33" s="1633"/>
      <c r="GT33" s="1633"/>
      <c r="GU33" s="1633"/>
      <c r="GV33" s="1633"/>
      <c r="GW33" s="1633"/>
      <c r="GX33" s="1633"/>
      <c r="GY33" s="1633"/>
      <c r="GZ33" s="1633"/>
      <c r="HA33" s="1633"/>
      <c r="HB33" s="1633"/>
      <c r="HC33" s="1633"/>
      <c r="HD33" s="1633"/>
      <c r="HE33" s="1633"/>
      <c r="HF33" s="1633"/>
      <c r="HG33" s="1633"/>
      <c r="HH33" s="1633"/>
      <c r="HI33" s="1633"/>
      <c r="HJ33" s="1633"/>
      <c r="HK33" s="1633"/>
      <c r="HL33" s="1633"/>
      <c r="HM33" s="1633"/>
      <c r="HN33" s="1633"/>
      <c r="HO33" s="1633"/>
      <c r="HP33" s="1633"/>
      <c r="HQ33" s="1633"/>
      <c r="HR33" s="1633"/>
      <c r="HS33" s="1633"/>
      <c r="HT33" s="1633"/>
      <c r="HU33" s="1633"/>
      <c r="HV33" s="1633"/>
      <c r="HW33" s="1633"/>
      <c r="HX33" s="1633"/>
      <c r="HY33" s="1633"/>
      <c r="HZ33" s="1633"/>
      <c r="IA33" s="1633"/>
      <c r="IB33" s="1633"/>
      <c r="IC33" s="1633"/>
      <c r="ID33" s="1633"/>
      <c r="IE33" s="1633"/>
      <c r="IF33" s="1633"/>
      <c r="IG33" s="1633"/>
      <c r="IH33" s="1633"/>
      <c r="II33" s="1633"/>
      <c r="IJ33" s="1633"/>
      <c r="IK33" s="1633"/>
      <c r="IL33" s="1633"/>
      <c r="IM33" s="1633"/>
      <c r="IN33" s="1633"/>
      <c r="IO33" s="1633"/>
      <c r="IP33" s="1633"/>
      <c r="IQ33" s="1633"/>
      <c r="IR33" s="1633"/>
      <c r="IS33" s="1633"/>
      <c r="IT33" s="1633"/>
      <c r="IU33" s="1633"/>
      <c r="IV33" s="1633"/>
      <c r="IW33" s="1633"/>
      <c r="IX33" s="1633"/>
      <c r="IY33" s="1633"/>
      <c r="IZ33" s="1633"/>
      <c r="JA33" s="1633"/>
      <c r="JB33" s="1633"/>
      <c r="JC33" s="1633"/>
      <c r="JD33" s="1633"/>
      <c r="JE33" s="1633"/>
      <c r="JF33" s="1633"/>
      <c r="JG33" s="1633"/>
      <c r="JH33" s="1633"/>
      <c r="JI33" s="1633"/>
      <c r="JJ33" s="1633"/>
      <c r="JK33" s="1633"/>
      <c r="JL33" s="1633"/>
      <c r="JM33" s="1633"/>
      <c r="JN33" s="1633"/>
      <c r="JO33" s="1633"/>
      <c r="JP33" s="1633"/>
      <c r="JQ33" s="1633"/>
      <c r="JR33" s="1633"/>
      <c r="JS33" s="1633"/>
      <c r="JT33" s="1633"/>
      <c r="JU33" s="1633"/>
      <c r="JV33" s="1633"/>
      <c r="JW33" s="1633"/>
      <c r="JX33" s="1633"/>
      <c r="JY33" s="1633"/>
      <c r="JZ33" s="1633"/>
      <c r="KA33" s="1633"/>
      <c r="KB33" s="1633"/>
      <c r="KC33" s="1633"/>
      <c r="KD33" s="1633"/>
      <c r="KE33" s="1633"/>
      <c r="KF33" s="1633"/>
      <c r="KG33" s="1633"/>
      <c r="KH33" s="1633"/>
      <c r="KI33" s="1633"/>
      <c r="KJ33" s="1633"/>
      <c r="KK33" s="1633"/>
      <c r="KL33" s="1633"/>
      <c r="KM33" s="1633"/>
      <c r="KN33" s="1633"/>
      <c r="KO33" s="1633"/>
      <c r="KP33" s="1633"/>
      <c r="KQ33" s="1633"/>
      <c r="KR33" s="1633"/>
      <c r="KS33" s="1633"/>
      <c r="KT33" s="1633"/>
      <c r="KU33" s="1633"/>
      <c r="KV33" s="1633"/>
      <c r="KW33" s="1633"/>
      <c r="KX33" s="1633"/>
      <c r="KY33" s="1633"/>
      <c r="KZ33" s="1633"/>
      <c r="LA33" s="1633"/>
      <c r="LB33" s="1633"/>
      <c r="LC33" s="1633"/>
      <c r="LD33" s="1633"/>
      <c r="LE33" s="1633"/>
      <c r="LF33" s="1633"/>
      <c r="LG33" s="1633"/>
      <c r="LH33" s="1633"/>
      <c r="LI33" s="1633"/>
      <c r="LJ33" s="1633"/>
      <c r="LK33" s="1633"/>
      <c r="LL33" s="1633"/>
      <c r="LM33" s="1633"/>
      <c r="LN33" s="1633"/>
      <c r="LO33" s="1642"/>
      <c r="LP33" s="1642"/>
      <c r="LQ33" s="1642"/>
      <c r="LR33" s="1642"/>
      <c r="LS33" s="1642"/>
      <c r="LT33" s="1642"/>
      <c r="LU33" s="1642"/>
      <c r="LV33" s="2302"/>
    </row>
    <row r="34" s="2140" customFormat="1" ht="47" customHeight="1" spans="1:334">
      <c r="A34" s="2581">
        <v>45736</v>
      </c>
      <c r="B34" s="2148" t="s">
        <v>151</v>
      </c>
      <c r="C34" s="2149" t="s">
        <v>152</v>
      </c>
      <c r="D34" s="2150">
        <v>4500159854</v>
      </c>
      <c r="E34" s="2151" t="s">
        <v>153</v>
      </c>
      <c r="F34" s="2150" t="s">
        <v>1829</v>
      </c>
      <c r="G34" s="1505" t="s">
        <v>1830</v>
      </c>
      <c r="H34" s="1498" t="s">
        <v>1727</v>
      </c>
      <c r="I34" s="1532" t="s">
        <v>1728</v>
      </c>
      <c r="J34" s="1522">
        <v>16320</v>
      </c>
      <c r="K34" s="1534">
        <v>0</v>
      </c>
      <c r="L34" s="1534">
        <v>96</v>
      </c>
      <c r="M34" s="1534">
        <f t="shared" si="0"/>
        <v>170</v>
      </c>
      <c r="N34" s="1536">
        <v>45777</v>
      </c>
      <c r="O34" s="1536">
        <v>45773</v>
      </c>
      <c r="P34" s="1526"/>
      <c r="Q34" s="1554" t="s">
        <v>78</v>
      </c>
      <c r="R34" s="1839"/>
      <c r="S34" s="1839"/>
      <c r="T34" s="1678"/>
      <c r="U34" s="1678"/>
      <c r="V34" s="2167"/>
      <c r="W34" s="2167" t="s">
        <v>111</v>
      </c>
      <c r="X34" s="1557">
        <v>45736</v>
      </c>
      <c r="Y34" s="1578" t="s">
        <v>88</v>
      </c>
      <c r="Z34" s="1578">
        <v>45748</v>
      </c>
      <c r="AA34" s="1579" t="s">
        <v>1831</v>
      </c>
      <c r="AB34" s="1578"/>
      <c r="AC34" s="2614" t="s">
        <v>1832</v>
      </c>
      <c r="AD34" s="2173" t="s">
        <v>122</v>
      </c>
      <c r="AE34" s="2277">
        <v>0.9424</v>
      </c>
      <c r="AF34" s="2175">
        <f t="shared" si="18"/>
        <v>15379.968</v>
      </c>
      <c r="AG34" s="1602" t="s">
        <v>156</v>
      </c>
      <c r="AH34" s="1603" t="s">
        <v>81</v>
      </c>
      <c r="AI34" s="2623">
        <f t="shared" si="13"/>
        <v>16320</v>
      </c>
      <c r="AJ34" s="2628">
        <v>10</v>
      </c>
      <c r="AK34" s="2627">
        <f t="shared" si="19"/>
        <v>16320</v>
      </c>
      <c r="AL34" s="2627"/>
      <c r="AM34" s="2627"/>
      <c r="AN34" s="2627">
        <f t="shared" si="20"/>
        <v>680</v>
      </c>
      <c r="AO34" s="2627"/>
      <c r="AP34" s="2627"/>
      <c r="AQ34" s="2640"/>
      <c r="AR34" s="1605"/>
      <c r="AS34" s="2282" t="s">
        <v>63</v>
      </c>
      <c r="AT34" s="2639">
        <f t="shared" si="21"/>
        <v>16320</v>
      </c>
      <c r="AU34" s="2639">
        <v>0</v>
      </c>
      <c r="AV34" s="2185">
        <f t="shared" si="22"/>
        <v>1632</v>
      </c>
      <c r="AW34" s="1622">
        <f t="shared" si="23"/>
        <v>1632</v>
      </c>
      <c r="AX34" s="1622">
        <f t="shared" si="24"/>
        <v>1632</v>
      </c>
      <c r="AY34" s="1622">
        <f t="shared" si="25"/>
        <v>1632</v>
      </c>
      <c r="AZ34" s="1622">
        <f t="shared" si="26"/>
        <v>1632</v>
      </c>
      <c r="BA34" s="2288">
        <f t="shared" si="27"/>
        <v>1632</v>
      </c>
      <c r="BB34" s="2288">
        <f t="shared" si="28"/>
        <v>1632</v>
      </c>
      <c r="BC34" s="2288">
        <f t="shared" si="29"/>
        <v>1632</v>
      </c>
      <c r="BD34" s="2288">
        <f t="shared" si="30"/>
        <v>1632</v>
      </c>
      <c r="BE34" s="2288">
        <f t="shared" si="31"/>
        <v>1632</v>
      </c>
      <c r="BF34" s="2185">
        <f t="shared" si="16"/>
        <v>1564</v>
      </c>
      <c r="BG34" s="2297">
        <f t="shared" si="17"/>
        <v>68</v>
      </c>
      <c r="BH34" s="1633"/>
      <c r="BI34" s="1633"/>
      <c r="BJ34" s="1633"/>
      <c r="BK34" s="1633"/>
      <c r="BL34" s="1633"/>
      <c r="BM34" s="1633"/>
      <c r="BN34" s="1633"/>
      <c r="BO34" s="1633"/>
      <c r="BP34" s="1633"/>
      <c r="BQ34" s="1633"/>
      <c r="BR34" s="1633"/>
      <c r="BS34" s="1633"/>
      <c r="BT34" s="1633"/>
      <c r="BU34" s="1633"/>
      <c r="BV34" s="1633"/>
      <c r="BW34" s="1633"/>
      <c r="BX34" s="1633"/>
      <c r="BY34" s="1633"/>
      <c r="BZ34" s="1633"/>
      <c r="CA34" s="1633"/>
      <c r="CB34" s="1633"/>
      <c r="CC34" s="1633"/>
      <c r="CD34" s="1633"/>
      <c r="CE34" s="1633"/>
      <c r="CF34" s="1633"/>
      <c r="CG34" s="1633"/>
      <c r="CH34" s="1633"/>
      <c r="CI34" s="1633"/>
      <c r="CJ34" s="1633"/>
      <c r="CK34" s="1633"/>
      <c r="CL34" s="1633"/>
      <c r="CM34" s="1633"/>
      <c r="CN34" s="1633"/>
      <c r="CO34" s="1633"/>
      <c r="CP34" s="1633"/>
      <c r="CQ34" s="1633"/>
      <c r="CR34" s="1633"/>
      <c r="CS34" s="1633"/>
      <c r="CT34" s="1633"/>
      <c r="CU34" s="1633"/>
      <c r="CV34" s="1633"/>
      <c r="CW34" s="1633"/>
      <c r="CX34" s="1633"/>
      <c r="CY34" s="1633"/>
      <c r="CZ34" s="1633"/>
      <c r="DA34" s="1633"/>
      <c r="DB34" s="1633"/>
      <c r="DC34" s="1633"/>
      <c r="DD34" s="1633"/>
      <c r="DE34" s="1633"/>
      <c r="DF34" s="1633"/>
      <c r="DG34" s="1633"/>
      <c r="DH34" s="1633"/>
      <c r="DI34" s="1633"/>
      <c r="DJ34" s="1633"/>
      <c r="DK34" s="1633"/>
      <c r="DL34" s="1633"/>
      <c r="DM34" s="1633"/>
      <c r="DN34" s="1633"/>
      <c r="DO34" s="1633"/>
      <c r="DP34" s="1633"/>
      <c r="DQ34" s="1633"/>
      <c r="DR34" s="1633"/>
      <c r="DS34" s="1633"/>
      <c r="DT34" s="1633"/>
      <c r="DU34" s="1633"/>
      <c r="DV34" s="1633"/>
      <c r="DW34" s="1633"/>
      <c r="DX34" s="1633"/>
      <c r="DY34" s="1633"/>
      <c r="DZ34" s="1633"/>
      <c r="EA34" s="1633"/>
      <c r="EB34" s="1633"/>
      <c r="EC34" s="1633"/>
      <c r="ED34" s="1633"/>
      <c r="EE34" s="1633"/>
      <c r="EF34" s="1633"/>
      <c r="EG34" s="1633"/>
      <c r="EH34" s="1633"/>
      <c r="EI34" s="1633"/>
      <c r="EJ34" s="1633"/>
      <c r="EK34" s="1633"/>
      <c r="EL34" s="1633"/>
      <c r="EM34" s="1633"/>
      <c r="EN34" s="1633"/>
      <c r="EO34" s="1633"/>
      <c r="EP34" s="1633"/>
      <c r="EQ34" s="1633"/>
      <c r="ER34" s="1633"/>
      <c r="ES34" s="1633"/>
      <c r="ET34" s="1633"/>
      <c r="EU34" s="1633"/>
      <c r="EV34" s="1633"/>
      <c r="EW34" s="1633"/>
      <c r="EX34" s="1633"/>
      <c r="EY34" s="1633"/>
      <c r="EZ34" s="1633"/>
      <c r="FA34" s="1633"/>
      <c r="FB34" s="1633"/>
      <c r="FC34" s="1633"/>
      <c r="FD34" s="1633"/>
      <c r="FE34" s="1633"/>
      <c r="FF34" s="1633"/>
      <c r="FG34" s="1633"/>
      <c r="FH34" s="1633"/>
      <c r="FI34" s="1633"/>
      <c r="FJ34" s="1633"/>
      <c r="FK34" s="1633"/>
      <c r="FL34" s="1633"/>
      <c r="FM34" s="1633"/>
      <c r="FN34" s="1633"/>
      <c r="FO34" s="1633"/>
      <c r="FP34" s="1633"/>
      <c r="FQ34" s="1633"/>
      <c r="FR34" s="1633"/>
      <c r="FS34" s="1633"/>
      <c r="FT34" s="1633"/>
      <c r="FU34" s="1633"/>
      <c r="FV34" s="1633"/>
      <c r="FW34" s="1633"/>
      <c r="FX34" s="1633"/>
      <c r="FY34" s="1633"/>
      <c r="FZ34" s="1633"/>
      <c r="GA34" s="1633"/>
      <c r="GB34" s="1633"/>
      <c r="GC34" s="1633"/>
      <c r="GD34" s="1633"/>
      <c r="GE34" s="1633"/>
      <c r="GF34" s="1633"/>
      <c r="GG34" s="1633"/>
      <c r="GH34" s="1633"/>
      <c r="GI34" s="1633"/>
      <c r="GJ34" s="1633"/>
      <c r="GK34" s="1633"/>
      <c r="GL34" s="1633"/>
      <c r="GM34" s="1633"/>
      <c r="GN34" s="1633"/>
      <c r="GO34" s="1633"/>
      <c r="GP34" s="1633"/>
      <c r="GQ34" s="1633"/>
      <c r="GR34" s="1633"/>
      <c r="GS34" s="1633"/>
      <c r="GT34" s="1633"/>
      <c r="GU34" s="1633"/>
      <c r="GV34" s="1633"/>
      <c r="GW34" s="1633"/>
      <c r="GX34" s="1633"/>
      <c r="GY34" s="1633"/>
      <c r="GZ34" s="1633"/>
      <c r="HA34" s="1633"/>
      <c r="HB34" s="1633"/>
      <c r="HC34" s="1633"/>
      <c r="HD34" s="1633"/>
      <c r="HE34" s="1633"/>
      <c r="HF34" s="1633"/>
      <c r="HG34" s="1633"/>
      <c r="HH34" s="1633"/>
      <c r="HI34" s="1633"/>
      <c r="HJ34" s="1633"/>
      <c r="HK34" s="1633"/>
      <c r="HL34" s="1633"/>
      <c r="HM34" s="1633"/>
      <c r="HN34" s="1633"/>
      <c r="HO34" s="1633"/>
      <c r="HP34" s="1633"/>
      <c r="HQ34" s="1633"/>
      <c r="HR34" s="1633"/>
      <c r="HS34" s="1633"/>
      <c r="HT34" s="1633"/>
      <c r="HU34" s="1633"/>
      <c r="HV34" s="1633"/>
      <c r="HW34" s="1633"/>
      <c r="HX34" s="1633"/>
      <c r="HY34" s="1633"/>
      <c r="HZ34" s="1633"/>
      <c r="IA34" s="1633"/>
      <c r="IB34" s="1633"/>
      <c r="IC34" s="1633"/>
      <c r="ID34" s="1633"/>
      <c r="IE34" s="1633"/>
      <c r="IF34" s="1633"/>
      <c r="IG34" s="1633"/>
      <c r="IH34" s="1633"/>
      <c r="II34" s="1633"/>
      <c r="IJ34" s="1633"/>
      <c r="IK34" s="1633"/>
      <c r="IL34" s="1633"/>
      <c r="IM34" s="1633"/>
      <c r="IN34" s="1633"/>
      <c r="IO34" s="1633"/>
      <c r="IP34" s="1633"/>
      <c r="IQ34" s="1633"/>
      <c r="IR34" s="1633"/>
      <c r="IS34" s="1633"/>
      <c r="IT34" s="1633"/>
      <c r="IU34" s="1633"/>
      <c r="IV34" s="1633"/>
      <c r="IW34" s="1633"/>
      <c r="IX34" s="1633"/>
      <c r="IY34" s="1633"/>
      <c r="IZ34" s="1633"/>
      <c r="JA34" s="1633"/>
      <c r="JB34" s="1633"/>
      <c r="JC34" s="1633"/>
      <c r="JD34" s="1633"/>
      <c r="JE34" s="1633"/>
      <c r="JF34" s="1633"/>
      <c r="JG34" s="1633"/>
      <c r="JH34" s="1633"/>
      <c r="JI34" s="1633"/>
      <c r="JJ34" s="1633"/>
      <c r="JK34" s="1633"/>
      <c r="JL34" s="1633"/>
      <c r="JM34" s="1633"/>
      <c r="JN34" s="1633"/>
      <c r="JO34" s="1633"/>
      <c r="JP34" s="1633"/>
      <c r="JQ34" s="1633"/>
      <c r="JR34" s="1633"/>
      <c r="JS34" s="1633"/>
      <c r="JT34" s="1633"/>
      <c r="JU34" s="1633"/>
      <c r="JV34" s="1633"/>
      <c r="JW34" s="1633"/>
      <c r="JX34" s="1633"/>
      <c r="JY34" s="1633"/>
      <c r="JZ34" s="1633"/>
      <c r="KA34" s="1633"/>
      <c r="KB34" s="1633"/>
      <c r="KC34" s="1633"/>
      <c r="KD34" s="1633"/>
      <c r="KE34" s="1633"/>
      <c r="KF34" s="1633"/>
      <c r="KG34" s="1633"/>
      <c r="KH34" s="1633"/>
      <c r="KI34" s="1633"/>
      <c r="KJ34" s="1633"/>
      <c r="KK34" s="1633"/>
      <c r="KL34" s="1633"/>
      <c r="KM34" s="1633"/>
      <c r="KN34" s="1633"/>
      <c r="KO34" s="1633"/>
      <c r="KP34" s="1633"/>
      <c r="KQ34" s="1633"/>
      <c r="KR34" s="1633"/>
      <c r="KS34" s="1633"/>
      <c r="KT34" s="1633"/>
      <c r="KU34" s="1633"/>
      <c r="KV34" s="1633"/>
      <c r="KW34" s="1633"/>
      <c r="KX34" s="1633"/>
      <c r="KY34" s="1633"/>
      <c r="KZ34" s="1633"/>
      <c r="LA34" s="1633"/>
      <c r="LB34" s="1633"/>
      <c r="LC34" s="1633"/>
      <c r="LD34" s="1633"/>
      <c r="LE34" s="1633"/>
      <c r="LF34" s="1633"/>
      <c r="LG34" s="1633"/>
      <c r="LH34" s="1633"/>
      <c r="LI34" s="1633"/>
      <c r="LJ34" s="1633"/>
      <c r="LK34" s="1633"/>
      <c r="LL34" s="1633"/>
      <c r="LM34" s="1633"/>
      <c r="LN34" s="1633"/>
      <c r="LO34" s="1642"/>
      <c r="LP34" s="1642"/>
      <c r="LQ34" s="1642"/>
      <c r="LR34" s="1642"/>
      <c r="LS34" s="1642"/>
      <c r="LT34" s="1642"/>
      <c r="LU34" s="1642"/>
      <c r="LV34" s="1643"/>
    </row>
    <row r="35" s="2140" customFormat="1" ht="47" customHeight="1" spans="1:334">
      <c r="A35" s="2581">
        <v>45736</v>
      </c>
      <c r="B35" s="2148" t="s">
        <v>151</v>
      </c>
      <c r="C35" s="2149" t="s">
        <v>152</v>
      </c>
      <c r="D35" s="2150">
        <v>4500159854</v>
      </c>
      <c r="E35" s="2151" t="s">
        <v>153</v>
      </c>
      <c r="F35" s="2150" t="s">
        <v>1833</v>
      </c>
      <c r="G35" s="1498" t="s">
        <v>1834</v>
      </c>
      <c r="H35" s="1498" t="s">
        <v>1834</v>
      </c>
      <c r="I35" s="1532" t="s">
        <v>1728</v>
      </c>
      <c r="J35" s="1522">
        <v>12000</v>
      </c>
      <c r="K35" s="1534">
        <v>0</v>
      </c>
      <c r="L35" s="1534">
        <v>96</v>
      </c>
      <c r="M35" s="1534">
        <f t="shared" si="0"/>
        <v>125</v>
      </c>
      <c r="N35" s="1536">
        <v>45777</v>
      </c>
      <c r="O35" s="1536">
        <v>45773</v>
      </c>
      <c r="P35" s="2599"/>
      <c r="Q35" s="1554" t="s">
        <v>78</v>
      </c>
      <c r="R35" s="1839"/>
      <c r="S35" s="1839"/>
      <c r="T35" s="1678"/>
      <c r="U35" s="1678"/>
      <c r="V35" s="2167"/>
      <c r="W35" s="2167" t="s">
        <v>111</v>
      </c>
      <c r="X35" s="1557">
        <v>45736</v>
      </c>
      <c r="Y35" s="1578" t="s">
        <v>88</v>
      </c>
      <c r="Z35" s="1578">
        <v>45748</v>
      </c>
      <c r="AA35" s="1579" t="s">
        <v>1835</v>
      </c>
      <c r="AB35" s="1578"/>
      <c r="AC35" s="2614" t="s">
        <v>1836</v>
      </c>
      <c r="AD35" s="2173" t="s">
        <v>122</v>
      </c>
      <c r="AE35" s="2277">
        <v>1.1661</v>
      </c>
      <c r="AF35" s="2175">
        <f t="shared" si="18"/>
        <v>13993.2</v>
      </c>
      <c r="AG35" s="1602" t="s">
        <v>156</v>
      </c>
      <c r="AH35" s="1603" t="s">
        <v>81</v>
      </c>
      <c r="AI35" s="2623">
        <f t="shared" si="13"/>
        <v>12000</v>
      </c>
      <c r="AJ35" s="2628">
        <v>10</v>
      </c>
      <c r="AK35" s="2627"/>
      <c r="AL35" s="2627">
        <f>J35</f>
        <v>12000</v>
      </c>
      <c r="AM35" s="2627"/>
      <c r="AN35" s="2627">
        <f t="shared" si="20"/>
        <v>500</v>
      </c>
      <c r="AO35" s="2627"/>
      <c r="AP35" s="2627"/>
      <c r="AQ35" s="2640"/>
      <c r="AR35" s="1605"/>
      <c r="AS35" s="2282" t="s">
        <v>63</v>
      </c>
      <c r="AT35" s="2639">
        <f t="shared" si="21"/>
        <v>12000</v>
      </c>
      <c r="AU35" s="2639">
        <v>0</v>
      </c>
      <c r="AV35" s="2185">
        <f t="shared" si="22"/>
        <v>1200</v>
      </c>
      <c r="AW35" s="1622">
        <f t="shared" si="23"/>
        <v>1200</v>
      </c>
      <c r="AX35" s="1622">
        <f t="shared" si="24"/>
        <v>1200</v>
      </c>
      <c r="AY35" s="1622">
        <f t="shared" si="25"/>
        <v>1200</v>
      </c>
      <c r="AZ35" s="1622">
        <f t="shared" si="26"/>
        <v>1200</v>
      </c>
      <c r="BA35" s="2288">
        <f t="shared" si="27"/>
        <v>1200</v>
      </c>
      <c r="BB35" s="2288">
        <f t="shared" si="28"/>
        <v>1200</v>
      </c>
      <c r="BC35" s="2288">
        <f t="shared" si="29"/>
        <v>1200</v>
      </c>
      <c r="BD35" s="2288">
        <f t="shared" si="30"/>
        <v>1200</v>
      </c>
      <c r="BE35" s="2288">
        <f t="shared" si="31"/>
        <v>1200</v>
      </c>
      <c r="BF35" s="2185">
        <f t="shared" si="16"/>
        <v>1150</v>
      </c>
      <c r="BG35" s="2297">
        <f t="shared" si="17"/>
        <v>50</v>
      </c>
      <c r="BH35" s="1633"/>
      <c r="BI35" s="1633"/>
      <c r="BJ35" s="1633"/>
      <c r="BK35" s="1633"/>
      <c r="BL35" s="1633"/>
      <c r="BM35" s="1633"/>
      <c r="BN35" s="1633"/>
      <c r="BO35" s="1633"/>
      <c r="BP35" s="1633"/>
      <c r="BQ35" s="1633"/>
      <c r="BR35" s="1633"/>
      <c r="BS35" s="1633"/>
      <c r="BT35" s="1633"/>
      <c r="BU35" s="1633"/>
      <c r="BV35" s="1633"/>
      <c r="BW35" s="1633"/>
      <c r="BX35" s="1633"/>
      <c r="BY35" s="1633"/>
      <c r="BZ35" s="1633"/>
      <c r="CA35" s="1633"/>
      <c r="CB35" s="1633"/>
      <c r="CC35" s="1633"/>
      <c r="CD35" s="1633"/>
      <c r="CE35" s="1633"/>
      <c r="CF35" s="1633"/>
      <c r="CG35" s="1633"/>
      <c r="CH35" s="1633"/>
      <c r="CI35" s="1633"/>
      <c r="CJ35" s="1633"/>
      <c r="CK35" s="1633"/>
      <c r="CL35" s="1633"/>
      <c r="CM35" s="1633"/>
      <c r="CN35" s="1633"/>
      <c r="CO35" s="1633"/>
      <c r="CP35" s="1633"/>
      <c r="CQ35" s="1633"/>
      <c r="CR35" s="1633"/>
      <c r="CS35" s="1633"/>
      <c r="CT35" s="1633"/>
      <c r="CU35" s="1633"/>
      <c r="CV35" s="1633"/>
      <c r="CW35" s="1633"/>
      <c r="CX35" s="1633"/>
      <c r="CY35" s="1633"/>
      <c r="CZ35" s="1633"/>
      <c r="DA35" s="1633"/>
      <c r="DB35" s="1633"/>
      <c r="DC35" s="1633"/>
      <c r="DD35" s="1633"/>
      <c r="DE35" s="1633"/>
      <c r="DF35" s="1633"/>
      <c r="DG35" s="1633"/>
      <c r="DH35" s="1633"/>
      <c r="DI35" s="1633"/>
      <c r="DJ35" s="1633"/>
      <c r="DK35" s="1633"/>
      <c r="DL35" s="1633"/>
      <c r="DM35" s="1633"/>
      <c r="DN35" s="1633"/>
      <c r="DO35" s="1633"/>
      <c r="DP35" s="1633"/>
      <c r="DQ35" s="1633"/>
      <c r="DR35" s="1633"/>
      <c r="DS35" s="1633"/>
      <c r="DT35" s="1633"/>
      <c r="DU35" s="1633"/>
      <c r="DV35" s="1633"/>
      <c r="DW35" s="1633"/>
      <c r="DX35" s="1633"/>
      <c r="DY35" s="1633"/>
      <c r="DZ35" s="1633"/>
      <c r="EA35" s="1633"/>
      <c r="EB35" s="1633"/>
      <c r="EC35" s="1633"/>
      <c r="ED35" s="1633"/>
      <c r="EE35" s="1633"/>
      <c r="EF35" s="1633"/>
      <c r="EG35" s="1633"/>
      <c r="EH35" s="1633"/>
      <c r="EI35" s="1633"/>
      <c r="EJ35" s="1633"/>
      <c r="EK35" s="1633"/>
      <c r="EL35" s="1633"/>
      <c r="EM35" s="1633"/>
      <c r="EN35" s="1633"/>
      <c r="EO35" s="1633"/>
      <c r="EP35" s="1633"/>
      <c r="EQ35" s="1633"/>
      <c r="ER35" s="1633"/>
      <c r="ES35" s="1633"/>
      <c r="ET35" s="1633"/>
      <c r="EU35" s="1633"/>
      <c r="EV35" s="1633"/>
      <c r="EW35" s="1633"/>
      <c r="EX35" s="1633"/>
      <c r="EY35" s="1633"/>
      <c r="EZ35" s="1633"/>
      <c r="FA35" s="1633"/>
      <c r="FB35" s="1633"/>
      <c r="FC35" s="1633"/>
      <c r="FD35" s="1633"/>
      <c r="FE35" s="1633"/>
      <c r="FF35" s="1633"/>
      <c r="FG35" s="1633"/>
      <c r="FH35" s="1633"/>
      <c r="FI35" s="1633"/>
      <c r="FJ35" s="1633"/>
      <c r="FK35" s="1633"/>
      <c r="FL35" s="1633"/>
      <c r="FM35" s="1633"/>
      <c r="FN35" s="1633"/>
      <c r="FO35" s="1633"/>
      <c r="FP35" s="1633"/>
      <c r="FQ35" s="1633"/>
      <c r="FR35" s="1633"/>
      <c r="FS35" s="1633"/>
      <c r="FT35" s="1633"/>
      <c r="FU35" s="1633"/>
      <c r="FV35" s="1633"/>
      <c r="FW35" s="1633"/>
      <c r="FX35" s="1633"/>
      <c r="FY35" s="1633"/>
      <c r="FZ35" s="1633"/>
      <c r="GA35" s="1633"/>
      <c r="GB35" s="1633"/>
      <c r="GC35" s="1633"/>
      <c r="GD35" s="1633"/>
      <c r="GE35" s="1633"/>
      <c r="GF35" s="1633"/>
      <c r="GG35" s="1633"/>
      <c r="GH35" s="1633"/>
      <c r="GI35" s="1633"/>
      <c r="GJ35" s="1633"/>
      <c r="GK35" s="1633"/>
      <c r="GL35" s="1633"/>
      <c r="GM35" s="1633"/>
      <c r="GN35" s="1633"/>
      <c r="GO35" s="1633"/>
      <c r="GP35" s="1633"/>
      <c r="GQ35" s="1633"/>
      <c r="GR35" s="1633"/>
      <c r="GS35" s="1633"/>
      <c r="GT35" s="1633"/>
      <c r="GU35" s="1633"/>
      <c r="GV35" s="1633"/>
      <c r="GW35" s="1633"/>
      <c r="GX35" s="1633"/>
      <c r="GY35" s="1633"/>
      <c r="GZ35" s="1633"/>
      <c r="HA35" s="1633"/>
      <c r="HB35" s="1633"/>
      <c r="HC35" s="1633"/>
      <c r="HD35" s="1633"/>
      <c r="HE35" s="1633"/>
      <c r="HF35" s="1633"/>
      <c r="HG35" s="1633"/>
      <c r="HH35" s="1633"/>
      <c r="HI35" s="1633"/>
      <c r="HJ35" s="1633"/>
      <c r="HK35" s="1633"/>
      <c r="HL35" s="1633"/>
      <c r="HM35" s="1633"/>
      <c r="HN35" s="1633"/>
      <c r="HO35" s="1633"/>
      <c r="HP35" s="1633"/>
      <c r="HQ35" s="1633"/>
      <c r="HR35" s="1633"/>
      <c r="HS35" s="1633"/>
      <c r="HT35" s="1633"/>
      <c r="HU35" s="1633"/>
      <c r="HV35" s="1633"/>
      <c r="HW35" s="1633"/>
      <c r="HX35" s="1633"/>
      <c r="HY35" s="1633"/>
      <c r="HZ35" s="1633"/>
      <c r="IA35" s="1633"/>
      <c r="IB35" s="1633"/>
      <c r="IC35" s="1633"/>
      <c r="ID35" s="1633"/>
      <c r="IE35" s="1633"/>
      <c r="IF35" s="1633"/>
      <c r="IG35" s="1633"/>
      <c r="IH35" s="1633"/>
      <c r="II35" s="1633"/>
      <c r="IJ35" s="1633"/>
      <c r="IK35" s="1633"/>
      <c r="IL35" s="1633"/>
      <c r="IM35" s="1633"/>
      <c r="IN35" s="1633"/>
      <c r="IO35" s="1633"/>
      <c r="IP35" s="1633"/>
      <c r="IQ35" s="1633"/>
      <c r="IR35" s="1633"/>
      <c r="IS35" s="1633"/>
      <c r="IT35" s="1633"/>
      <c r="IU35" s="1633"/>
      <c r="IV35" s="1633"/>
      <c r="IW35" s="1633"/>
      <c r="IX35" s="1633"/>
      <c r="IY35" s="1633"/>
      <c r="IZ35" s="1633"/>
      <c r="JA35" s="1633"/>
      <c r="JB35" s="1633"/>
      <c r="JC35" s="1633"/>
      <c r="JD35" s="1633"/>
      <c r="JE35" s="1633"/>
      <c r="JF35" s="1633"/>
      <c r="JG35" s="1633"/>
      <c r="JH35" s="1633"/>
      <c r="JI35" s="1633"/>
      <c r="JJ35" s="1633"/>
      <c r="JK35" s="1633"/>
      <c r="JL35" s="1633"/>
      <c r="JM35" s="1633"/>
      <c r="JN35" s="1633"/>
      <c r="JO35" s="1633"/>
      <c r="JP35" s="1633"/>
      <c r="JQ35" s="1633"/>
      <c r="JR35" s="1633"/>
      <c r="JS35" s="1633"/>
      <c r="JT35" s="1633"/>
      <c r="JU35" s="1633"/>
      <c r="JV35" s="1633"/>
      <c r="JW35" s="1633"/>
      <c r="JX35" s="1633"/>
      <c r="JY35" s="1633"/>
      <c r="JZ35" s="1633"/>
      <c r="KA35" s="1633"/>
      <c r="KB35" s="1633"/>
      <c r="KC35" s="1633"/>
      <c r="KD35" s="1633"/>
      <c r="KE35" s="1633"/>
      <c r="KF35" s="1633"/>
      <c r="KG35" s="1633"/>
      <c r="KH35" s="1633"/>
      <c r="KI35" s="1633"/>
      <c r="KJ35" s="1633"/>
      <c r="KK35" s="1633"/>
      <c r="KL35" s="1633"/>
      <c r="KM35" s="1633"/>
      <c r="KN35" s="1633"/>
      <c r="KO35" s="1633"/>
      <c r="KP35" s="1633"/>
      <c r="KQ35" s="1633"/>
      <c r="KR35" s="1633"/>
      <c r="KS35" s="1633"/>
      <c r="KT35" s="1633"/>
      <c r="KU35" s="1633"/>
      <c r="KV35" s="1633"/>
      <c r="KW35" s="1633"/>
      <c r="KX35" s="1633"/>
      <c r="KY35" s="1633"/>
      <c r="KZ35" s="1633"/>
      <c r="LA35" s="1633"/>
      <c r="LB35" s="1633"/>
      <c r="LC35" s="1633"/>
      <c r="LD35" s="1633"/>
      <c r="LE35" s="1633"/>
      <c r="LF35" s="1633"/>
      <c r="LG35" s="1633"/>
      <c r="LH35" s="1633"/>
      <c r="LI35" s="1633"/>
      <c r="LJ35" s="1633"/>
      <c r="LK35" s="1633"/>
      <c r="LL35" s="1633"/>
      <c r="LM35" s="1633"/>
      <c r="LN35" s="1633"/>
      <c r="LO35" s="1642"/>
      <c r="LP35" s="1642"/>
      <c r="LQ35" s="1642"/>
      <c r="LR35" s="1642"/>
      <c r="LS35" s="1642"/>
      <c r="LT35" s="1642"/>
      <c r="LU35" s="1642"/>
      <c r="LV35" s="1643"/>
    </row>
    <row r="36" s="2140" customFormat="1" ht="47" customHeight="1" spans="1:334">
      <c r="A36" s="2581">
        <v>45733</v>
      </c>
      <c r="B36" s="2148" t="s">
        <v>194</v>
      </c>
      <c r="C36" s="2149" t="s">
        <v>195</v>
      </c>
      <c r="D36" s="2150">
        <v>4500160468</v>
      </c>
      <c r="E36" s="2151"/>
      <c r="F36" s="2150" t="s">
        <v>1837</v>
      </c>
      <c r="G36" s="1602" t="s">
        <v>1838</v>
      </c>
      <c r="H36" s="1498" t="s">
        <v>1838</v>
      </c>
      <c r="I36" s="1532" t="s">
        <v>1839</v>
      </c>
      <c r="J36" s="1522">
        <v>2976</v>
      </c>
      <c r="K36" s="1534">
        <v>12</v>
      </c>
      <c r="L36" s="1534">
        <v>48</v>
      </c>
      <c r="M36" s="1534">
        <f t="shared" si="0"/>
        <v>62</v>
      </c>
      <c r="N36" s="1536">
        <v>45785</v>
      </c>
      <c r="O36" s="1536">
        <v>45782</v>
      </c>
      <c r="P36" s="1526"/>
      <c r="Q36" s="1554" t="s">
        <v>78</v>
      </c>
      <c r="R36" s="1839"/>
      <c r="S36" s="1839"/>
      <c r="T36" s="1678"/>
      <c r="U36" s="1678"/>
      <c r="V36" s="2167"/>
      <c r="W36" s="2167" t="s">
        <v>111</v>
      </c>
      <c r="X36" s="1557">
        <v>45733</v>
      </c>
      <c r="Y36" s="1578" t="s">
        <v>88</v>
      </c>
      <c r="Z36" s="1578">
        <v>45745</v>
      </c>
      <c r="AA36" s="1579" t="s">
        <v>1840</v>
      </c>
      <c r="AB36" s="1578"/>
      <c r="AC36" s="2614" t="s">
        <v>1841</v>
      </c>
      <c r="AD36" s="2173" t="s">
        <v>122</v>
      </c>
      <c r="AE36" s="2277">
        <v>1.0007</v>
      </c>
      <c r="AF36" s="2175">
        <f t="shared" si="18"/>
        <v>2978.0832</v>
      </c>
      <c r="AG36" s="1602" t="s">
        <v>200</v>
      </c>
      <c r="AH36" s="1603" t="s">
        <v>81</v>
      </c>
      <c r="AI36" s="2623">
        <f t="shared" si="13"/>
        <v>2976</v>
      </c>
      <c r="AJ36" s="2628">
        <v>1</v>
      </c>
      <c r="AK36" s="2627">
        <f t="shared" ref="AK36:AK51" si="32">J36</f>
        <v>2976</v>
      </c>
      <c r="AL36" s="2627"/>
      <c r="AM36" s="2627"/>
      <c r="AN36" s="2627"/>
      <c r="AO36" s="2627">
        <f t="shared" ref="AO36:AO41" si="33">J36/12</f>
        <v>248</v>
      </c>
      <c r="AP36" s="2627"/>
      <c r="AQ36" s="2640"/>
      <c r="AR36" s="1605"/>
      <c r="AS36" s="2282" t="s">
        <v>63</v>
      </c>
      <c r="AT36" s="2639">
        <f t="shared" si="21"/>
        <v>2976</v>
      </c>
      <c r="AU36" s="2639">
        <v>0</v>
      </c>
      <c r="AV36" s="2185">
        <f>J36</f>
        <v>2976</v>
      </c>
      <c r="AW36" s="1622"/>
      <c r="AX36" s="1622"/>
      <c r="AY36" s="1622"/>
      <c r="AZ36" s="1622"/>
      <c r="BA36" s="2288"/>
      <c r="BB36" s="2288"/>
      <c r="BC36" s="2288"/>
      <c r="BD36" s="2288"/>
      <c r="BE36" s="2288"/>
      <c r="BF36" s="2185">
        <f t="shared" si="16"/>
        <v>2852</v>
      </c>
      <c r="BG36" s="2297">
        <f t="shared" si="17"/>
        <v>124</v>
      </c>
      <c r="BH36" s="1633"/>
      <c r="BI36" s="1633"/>
      <c r="BJ36" s="1633"/>
      <c r="BK36" s="1633"/>
      <c r="BL36" s="1633"/>
      <c r="BM36" s="1633"/>
      <c r="BN36" s="1633"/>
      <c r="BO36" s="1633"/>
      <c r="BP36" s="1633"/>
      <c r="BQ36" s="1633"/>
      <c r="BR36" s="1633"/>
      <c r="BS36" s="1633"/>
      <c r="BT36" s="1633"/>
      <c r="BU36" s="1633"/>
      <c r="BV36" s="1633"/>
      <c r="BW36" s="1633"/>
      <c r="BX36" s="1633"/>
      <c r="BY36" s="1633"/>
      <c r="BZ36" s="1633"/>
      <c r="CA36" s="1633"/>
      <c r="CB36" s="1633"/>
      <c r="CC36" s="1633"/>
      <c r="CD36" s="1633"/>
      <c r="CE36" s="1633"/>
      <c r="CF36" s="1633"/>
      <c r="CG36" s="1633"/>
      <c r="CH36" s="1633"/>
      <c r="CI36" s="1633"/>
      <c r="CJ36" s="1633"/>
      <c r="CK36" s="1633"/>
      <c r="CL36" s="1633"/>
      <c r="CM36" s="1633"/>
      <c r="CN36" s="1633"/>
      <c r="CO36" s="1633"/>
      <c r="CP36" s="1633"/>
      <c r="CQ36" s="1633"/>
      <c r="CR36" s="1633"/>
      <c r="CS36" s="1633"/>
      <c r="CT36" s="1633"/>
      <c r="CU36" s="1633"/>
      <c r="CV36" s="1633"/>
      <c r="CW36" s="1633"/>
      <c r="CX36" s="1633"/>
      <c r="CY36" s="1633"/>
      <c r="CZ36" s="1633"/>
      <c r="DA36" s="1633"/>
      <c r="DB36" s="1633"/>
      <c r="DC36" s="1633"/>
      <c r="DD36" s="1633"/>
      <c r="DE36" s="1633"/>
      <c r="DF36" s="1633"/>
      <c r="DG36" s="1633"/>
      <c r="DH36" s="1633"/>
      <c r="DI36" s="1633"/>
      <c r="DJ36" s="1633"/>
      <c r="DK36" s="1633"/>
      <c r="DL36" s="1633"/>
      <c r="DM36" s="1633"/>
      <c r="DN36" s="1633"/>
      <c r="DO36" s="1633"/>
      <c r="DP36" s="1633"/>
      <c r="DQ36" s="1633"/>
      <c r="DR36" s="1633"/>
      <c r="DS36" s="1633"/>
      <c r="DT36" s="1633"/>
      <c r="DU36" s="1633"/>
      <c r="DV36" s="1633"/>
      <c r="DW36" s="1633"/>
      <c r="DX36" s="1633"/>
      <c r="DY36" s="1633"/>
      <c r="DZ36" s="1633"/>
      <c r="EA36" s="1633"/>
      <c r="EB36" s="1633"/>
      <c r="EC36" s="1633"/>
      <c r="ED36" s="1633"/>
      <c r="EE36" s="1633"/>
      <c r="EF36" s="1633"/>
      <c r="EG36" s="1633"/>
      <c r="EH36" s="1633"/>
      <c r="EI36" s="1633"/>
      <c r="EJ36" s="1633"/>
      <c r="EK36" s="1633"/>
      <c r="EL36" s="1633"/>
      <c r="EM36" s="1633"/>
      <c r="EN36" s="1633"/>
      <c r="EO36" s="1633"/>
      <c r="EP36" s="1633"/>
      <c r="EQ36" s="1633"/>
      <c r="ER36" s="1633"/>
      <c r="ES36" s="1633"/>
      <c r="ET36" s="1633"/>
      <c r="EU36" s="1633"/>
      <c r="EV36" s="1633"/>
      <c r="EW36" s="1633"/>
      <c r="EX36" s="1633"/>
      <c r="EY36" s="1633"/>
      <c r="EZ36" s="1633"/>
      <c r="FA36" s="1633"/>
      <c r="FB36" s="1633"/>
      <c r="FC36" s="1633"/>
      <c r="FD36" s="1633"/>
      <c r="FE36" s="1633"/>
      <c r="FF36" s="1633"/>
      <c r="FG36" s="1633"/>
      <c r="FH36" s="1633"/>
      <c r="FI36" s="1633"/>
      <c r="FJ36" s="1633"/>
      <c r="FK36" s="1633"/>
      <c r="FL36" s="1633"/>
      <c r="FM36" s="1633"/>
      <c r="FN36" s="1633"/>
      <c r="FO36" s="1633"/>
      <c r="FP36" s="1633"/>
      <c r="FQ36" s="1633"/>
      <c r="FR36" s="1633"/>
      <c r="FS36" s="1633"/>
      <c r="FT36" s="1633"/>
      <c r="FU36" s="1633"/>
      <c r="FV36" s="1633"/>
      <c r="FW36" s="1633"/>
      <c r="FX36" s="1633"/>
      <c r="FY36" s="1633"/>
      <c r="FZ36" s="1633"/>
      <c r="GA36" s="1633"/>
      <c r="GB36" s="1633"/>
      <c r="GC36" s="1633"/>
      <c r="GD36" s="1633"/>
      <c r="GE36" s="1633"/>
      <c r="GF36" s="1633"/>
      <c r="GG36" s="1633"/>
      <c r="GH36" s="1633"/>
      <c r="GI36" s="1633"/>
      <c r="GJ36" s="1633"/>
      <c r="GK36" s="1633"/>
      <c r="GL36" s="1633"/>
      <c r="GM36" s="1633"/>
      <c r="GN36" s="1633"/>
      <c r="GO36" s="1633"/>
      <c r="GP36" s="1633"/>
      <c r="GQ36" s="1633"/>
      <c r="GR36" s="1633"/>
      <c r="GS36" s="1633"/>
      <c r="GT36" s="1633"/>
      <c r="GU36" s="1633"/>
      <c r="GV36" s="1633"/>
      <c r="GW36" s="1633"/>
      <c r="GX36" s="1633"/>
      <c r="GY36" s="1633"/>
      <c r="GZ36" s="1633"/>
      <c r="HA36" s="1633"/>
      <c r="HB36" s="1633"/>
      <c r="HC36" s="1633"/>
      <c r="HD36" s="1633"/>
      <c r="HE36" s="1633"/>
      <c r="HF36" s="1633"/>
      <c r="HG36" s="1633"/>
      <c r="HH36" s="1633"/>
      <c r="HI36" s="1633"/>
      <c r="HJ36" s="1633"/>
      <c r="HK36" s="1633"/>
      <c r="HL36" s="1633"/>
      <c r="HM36" s="1633"/>
      <c r="HN36" s="1633"/>
      <c r="HO36" s="1633"/>
      <c r="HP36" s="1633"/>
      <c r="HQ36" s="1633"/>
      <c r="HR36" s="1633"/>
      <c r="HS36" s="1633"/>
      <c r="HT36" s="1633"/>
      <c r="HU36" s="1633"/>
      <c r="HV36" s="1633"/>
      <c r="HW36" s="1633"/>
      <c r="HX36" s="1633"/>
      <c r="HY36" s="1633"/>
      <c r="HZ36" s="1633"/>
      <c r="IA36" s="1633"/>
      <c r="IB36" s="1633"/>
      <c r="IC36" s="1633"/>
      <c r="ID36" s="1633"/>
      <c r="IE36" s="1633"/>
      <c r="IF36" s="1633"/>
      <c r="IG36" s="1633"/>
      <c r="IH36" s="1633"/>
      <c r="II36" s="1633"/>
      <c r="IJ36" s="1633"/>
      <c r="IK36" s="1633"/>
      <c r="IL36" s="1633"/>
      <c r="IM36" s="1633"/>
      <c r="IN36" s="1633"/>
      <c r="IO36" s="1633"/>
      <c r="IP36" s="1633"/>
      <c r="IQ36" s="1633"/>
      <c r="IR36" s="1633"/>
      <c r="IS36" s="1633"/>
      <c r="IT36" s="1633"/>
      <c r="IU36" s="1633"/>
      <c r="IV36" s="1633"/>
      <c r="IW36" s="1633"/>
      <c r="IX36" s="1633"/>
      <c r="IY36" s="1633"/>
      <c r="IZ36" s="1633"/>
      <c r="JA36" s="1633"/>
      <c r="JB36" s="1633"/>
      <c r="JC36" s="1633"/>
      <c r="JD36" s="1633"/>
      <c r="JE36" s="1633"/>
      <c r="JF36" s="1633"/>
      <c r="JG36" s="1633"/>
      <c r="JH36" s="1633"/>
      <c r="JI36" s="1633"/>
      <c r="JJ36" s="1633"/>
      <c r="JK36" s="1633"/>
      <c r="JL36" s="1633"/>
      <c r="JM36" s="1633"/>
      <c r="JN36" s="1633"/>
      <c r="JO36" s="1633"/>
      <c r="JP36" s="1633"/>
      <c r="JQ36" s="1633"/>
      <c r="JR36" s="1633"/>
      <c r="JS36" s="1633"/>
      <c r="JT36" s="1633"/>
      <c r="JU36" s="1633"/>
      <c r="JV36" s="1633"/>
      <c r="JW36" s="1633"/>
      <c r="JX36" s="1633"/>
      <c r="JY36" s="1633"/>
      <c r="JZ36" s="1633"/>
      <c r="KA36" s="1633"/>
      <c r="KB36" s="1633"/>
      <c r="KC36" s="1633"/>
      <c r="KD36" s="1633"/>
      <c r="KE36" s="1633"/>
      <c r="KF36" s="1633"/>
      <c r="KG36" s="1633"/>
      <c r="KH36" s="1633"/>
      <c r="KI36" s="1633"/>
      <c r="KJ36" s="1633"/>
      <c r="KK36" s="1633"/>
      <c r="KL36" s="1633"/>
      <c r="KM36" s="1633"/>
      <c r="KN36" s="1633"/>
      <c r="KO36" s="1633"/>
      <c r="KP36" s="1633"/>
      <c r="KQ36" s="1633"/>
      <c r="KR36" s="1633"/>
      <c r="KS36" s="1633"/>
      <c r="KT36" s="1633"/>
      <c r="KU36" s="1633"/>
      <c r="KV36" s="1633"/>
      <c r="KW36" s="1633"/>
      <c r="KX36" s="1633"/>
      <c r="KY36" s="1633"/>
      <c r="KZ36" s="1633"/>
      <c r="LA36" s="1633"/>
      <c r="LB36" s="1633"/>
      <c r="LC36" s="1633"/>
      <c r="LD36" s="1633"/>
      <c r="LE36" s="1633"/>
      <c r="LF36" s="1633"/>
      <c r="LG36" s="1633"/>
      <c r="LH36" s="1633"/>
      <c r="LI36" s="1633"/>
      <c r="LJ36" s="1633"/>
      <c r="LK36" s="1633"/>
      <c r="LL36" s="1633"/>
      <c r="LM36" s="1633"/>
      <c r="LN36" s="1633"/>
      <c r="LO36" s="1642"/>
      <c r="LP36" s="1642"/>
      <c r="LQ36" s="1642"/>
      <c r="LR36" s="1642"/>
      <c r="LS36" s="1642"/>
      <c r="LT36" s="1642"/>
      <c r="LU36" s="1642"/>
      <c r="LV36" s="1643"/>
    </row>
    <row r="37" s="2140" customFormat="1" ht="47" customHeight="1" spans="1:334">
      <c r="A37" s="2581">
        <v>45733</v>
      </c>
      <c r="B37" s="2148" t="s">
        <v>194</v>
      </c>
      <c r="C37" s="2149" t="s">
        <v>195</v>
      </c>
      <c r="D37" s="2150">
        <v>4500160468</v>
      </c>
      <c r="E37" s="2151"/>
      <c r="F37" s="2150" t="s">
        <v>1842</v>
      </c>
      <c r="G37" s="1602" t="s">
        <v>1843</v>
      </c>
      <c r="H37" s="1498" t="s">
        <v>1843</v>
      </c>
      <c r="I37" s="1532" t="s">
        <v>1844</v>
      </c>
      <c r="J37" s="1522">
        <v>2976</v>
      </c>
      <c r="K37" s="1534">
        <v>12</v>
      </c>
      <c r="L37" s="1534">
        <v>48</v>
      </c>
      <c r="M37" s="1534">
        <f t="shared" si="0"/>
        <v>62</v>
      </c>
      <c r="N37" s="1536">
        <v>45785</v>
      </c>
      <c r="O37" s="1536">
        <v>45782</v>
      </c>
      <c r="P37" s="1526"/>
      <c r="Q37" s="1554" t="s">
        <v>78</v>
      </c>
      <c r="R37" s="1839"/>
      <c r="S37" s="1839"/>
      <c r="T37" s="1678"/>
      <c r="U37" s="1678"/>
      <c r="V37" s="2167"/>
      <c r="W37" s="2167" t="s">
        <v>111</v>
      </c>
      <c r="X37" s="1557">
        <v>45733</v>
      </c>
      <c r="Y37" s="1578" t="s">
        <v>88</v>
      </c>
      <c r="Z37" s="1578">
        <v>45745</v>
      </c>
      <c r="AA37" s="1579" t="s">
        <v>1840</v>
      </c>
      <c r="AB37" s="1578"/>
      <c r="AC37" s="2614" t="s">
        <v>1841</v>
      </c>
      <c r="AD37" s="2173" t="s">
        <v>122</v>
      </c>
      <c r="AE37" s="2277">
        <v>0.7967</v>
      </c>
      <c r="AF37" s="2175">
        <f t="shared" si="18"/>
        <v>2370.9792</v>
      </c>
      <c r="AG37" s="1602" t="s">
        <v>200</v>
      </c>
      <c r="AH37" s="1603" t="s">
        <v>81</v>
      </c>
      <c r="AI37" s="2623">
        <f t="shared" ref="AI37:AI68" si="34">J37</f>
        <v>2976</v>
      </c>
      <c r="AJ37" s="2628">
        <v>1</v>
      </c>
      <c r="AK37" s="2627">
        <f t="shared" si="32"/>
        <v>2976</v>
      </c>
      <c r="AL37" s="2627"/>
      <c r="AM37" s="2627"/>
      <c r="AN37" s="2627"/>
      <c r="AO37" s="2627">
        <f t="shared" si="33"/>
        <v>248</v>
      </c>
      <c r="AP37" s="2627"/>
      <c r="AQ37" s="2640"/>
      <c r="AR37" s="1605"/>
      <c r="AS37" s="2282" t="s">
        <v>63</v>
      </c>
      <c r="AT37" s="2639">
        <f t="shared" si="21"/>
        <v>2976</v>
      </c>
      <c r="AU37" s="2639">
        <v>0</v>
      </c>
      <c r="AV37" s="2185"/>
      <c r="AW37" s="1622">
        <f>J37</f>
        <v>2976</v>
      </c>
      <c r="AX37" s="1622"/>
      <c r="AY37" s="1622"/>
      <c r="AZ37" s="1622"/>
      <c r="BA37" s="2288"/>
      <c r="BB37" s="2288"/>
      <c r="BC37" s="2288"/>
      <c r="BD37" s="2288"/>
      <c r="BE37" s="2288"/>
      <c r="BF37" s="2185">
        <f t="shared" si="16"/>
        <v>2852</v>
      </c>
      <c r="BG37" s="2297">
        <f t="shared" si="17"/>
        <v>124</v>
      </c>
      <c r="BH37" s="1633"/>
      <c r="BI37" s="1633"/>
      <c r="BJ37" s="1633"/>
      <c r="BK37" s="1633"/>
      <c r="BL37" s="1633"/>
      <c r="BM37" s="1633"/>
      <c r="BN37" s="1633"/>
      <c r="BO37" s="1633"/>
      <c r="BP37" s="1633"/>
      <c r="BQ37" s="1633"/>
      <c r="BR37" s="1633"/>
      <c r="BS37" s="1633"/>
      <c r="BT37" s="1633"/>
      <c r="BU37" s="1633"/>
      <c r="BV37" s="1633"/>
      <c r="BW37" s="1633"/>
      <c r="BX37" s="1633"/>
      <c r="BY37" s="1633"/>
      <c r="BZ37" s="1633"/>
      <c r="CA37" s="1633"/>
      <c r="CB37" s="1633"/>
      <c r="CC37" s="1633"/>
      <c r="CD37" s="1633"/>
      <c r="CE37" s="1633"/>
      <c r="CF37" s="1633"/>
      <c r="CG37" s="1633"/>
      <c r="CH37" s="1633"/>
      <c r="CI37" s="1633"/>
      <c r="CJ37" s="1633"/>
      <c r="CK37" s="1633"/>
      <c r="CL37" s="1633"/>
      <c r="CM37" s="1633"/>
      <c r="CN37" s="1633"/>
      <c r="CO37" s="1633"/>
      <c r="CP37" s="1633"/>
      <c r="CQ37" s="1633"/>
      <c r="CR37" s="1633"/>
      <c r="CS37" s="1633"/>
      <c r="CT37" s="1633"/>
      <c r="CU37" s="1633"/>
      <c r="CV37" s="1633"/>
      <c r="CW37" s="1633"/>
      <c r="CX37" s="1633"/>
      <c r="CY37" s="1633"/>
      <c r="CZ37" s="1633"/>
      <c r="DA37" s="1633"/>
      <c r="DB37" s="1633"/>
      <c r="DC37" s="1633"/>
      <c r="DD37" s="1633"/>
      <c r="DE37" s="1633"/>
      <c r="DF37" s="1633"/>
      <c r="DG37" s="1633"/>
      <c r="DH37" s="1633"/>
      <c r="DI37" s="1633"/>
      <c r="DJ37" s="1633"/>
      <c r="DK37" s="1633"/>
      <c r="DL37" s="1633"/>
      <c r="DM37" s="1633"/>
      <c r="DN37" s="1633"/>
      <c r="DO37" s="1633"/>
      <c r="DP37" s="1633"/>
      <c r="DQ37" s="1633"/>
      <c r="DR37" s="1633"/>
      <c r="DS37" s="1633"/>
      <c r="DT37" s="1633"/>
      <c r="DU37" s="1633"/>
      <c r="DV37" s="1633"/>
      <c r="DW37" s="1633"/>
      <c r="DX37" s="1633"/>
      <c r="DY37" s="1633"/>
      <c r="DZ37" s="1633"/>
      <c r="EA37" s="1633"/>
      <c r="EB37" s="1633"/>
      <c r="EC37" s="1633"/>
      <c r="ED37" s="1633"/>
      <c r="EE37" s="1633"/>
      <c r="EF37" s="1633"/>
      <c r="EG37" s="1633"/>
      <c r="EH37" s="1633"/>
      <c r="EI37" s="1633"/>
      <c r="EJ37" s="1633"/>
      <c r="EK37" s="1633"/>
      <c r="EL37" s="1633"/>
      <c r="EM37" s="1633"/>
      <c r="EN37" s="1633"/>
      <c r="EO37" s="1633"/>
      <c r="EP37" s="1633"/>
      <c r="EQ37" s="1633"/>
      <c r="ER37" s="1633"/>
      <c r="ES37" s="1633"/>
      <c r="ET37" s="1633"/>
      <c r="EU37" s="1633"/>
      <c r="EV37" s="1633"/>
      <c r="EW37" s="1633"/>
      <c r="EX37" s="1633"/>
      <c r="EY37" s="1633"/>
      <c r="EZ37" s="1633"/>
      <c r="FA37" s="1633"/>
      <c r="FB37" s="1633"/>
      <c r="FC37" s="1633"/>
      <c r="FD37" s="1633"/>
      <c r="FE37" s="1633"/>
      <c r="FF37" s="1633"/>
      <c r="FG37" s="1633"/>
      <c r="FH37" s="1633"/>
      <c r="FI37" s="1633"/>
      <c r="FJ37" s="1633"/>
      <c r="FK37" s="1633"/>
      <c r="FL37" s="1633"/>
      <c r="FM37" s="1633"/>
      <c r="FN37" s="1633"/>
      <c r="FO37" s="1633"/>
      <c r="FP37" s="1633"/>
      <c r="FQ37" s="1633"/>
      <c r="FR37" s="1633"/>
      <c r="FS37" s="1633"/>
      <c r="FT37" s="1633"/>
      <c r="FU37" s="1633"/>
      <c r="FV37" s="1633"/>
      <c r="FW37" s="1633"/>
      <c r="FX37" s="1633"/>
      <c r="FY37" s="1633"/>
      <c r="FZ37" s="1633"/>
      <c r="GA37" s="1633"/>
      <c r="GB37" s="1633"/>
      <c r="GC37" s="1633"/>
      <c r="GD37" s="1633"/>
      <c r="GE37" s="1633"/>
      <c r="GF37" s="1633"/>
      <c r="GG37" s="1633"/>
      <c r="GH37" s="1633"/>
      <c r="GI37" s="1633"/>
      <c r="GJ37" s="1633"/>
      <c r="GK37" s="1633"/>
      <c r="GL37" s="1633"/>
      <c r="GM37" s="1633"/>
      <c r="GN37" s="1633"/>
      <c r="GO37" s="1633"/>
      <c r="GP37" s="1633"/>
      <c r="GQ37" s="1633"/>
      <c r="GR37" s="1633"/>
      <c r="GS37" s="1633"/>
      <c r="GT37" s="1633"/>
      <c r="GU37" s="1633"/>
      <c r="GV37" s="1633"/>
      <c r="GW37" s="1633"/>
      <c r="GX37" s="1633"/>
      <c r="GY37" s="1633"/>
      <c r="GZ37" s="1633"/>
      <c r="HA37" s="1633"/>
      <c r="HB37" s="1633"/>
      <c r="HC37" s="1633"/>
      <c r="HD37" s="1633"/>
      <c r="HE37" s="1633"/>
      <c r="HF37" s="1633"/>
      <c r="HG37" s="1633"/>
      <c r="HH37" s="1633"/>
      <c r="HI37" s="1633"/>
      <c r="HJ37" s="1633"/>
      <c r="HK37" s="1633"/>
      <c r="HL37" s="1633"/>
      <c r="HM37" s="1633"/>
      <c r="HN37" s="1633"/>
      <c r="HO37" s="1633"/>
      <c r="HP37" s="1633"/>
      <c r="HQ37" s="1633"/>
      <c r="HR37" s="1633"/>
      <c r="HS37" s="1633"/>
      <c r="HT37" s="1633"/>
      <c r="HU37" s="1633"/>
      <c r="HV37" s="1633"/>
      <c r="HW37" s="1633"/>
      <c r="HX37" s="1633"/>
      <c r="HY37" s="1633"/>
      <c r="HZ37" s="1633"/>
      <c r="IA37" s="1633"/>
      <c r="IB37" s="1633"/>
      <c r="IC37" s="1633"/>
      <c r="ID37" s="1633"/>
      <c r="IE37" s="1633"/>
      <c r="IF37" s="1633"/>
      <c r="IG37" s="1633"/>
      <c r="IH37" s="1633"/>
      <c r="II37" s="1633"/>
      <c r="IJ37" s="1633"/>
      <c r="IK37" s="1633"/>
      <c r="IL37" s="1633"/>
      <c r="IM37" s="1633"/>
      <c r="IN37" s="1633"/>
      <c r="IO37" s="1633"/>
      <c r="IP37" s="1633"/>
      <c r="IQ37" s="1633"/>
      <c r="IR37" s="1633"/>
      <c r="IS37" s="1633"/>
      <c r="IT37" s="1633"/>
      <c r="IU37" s="1633"/>
      <c r="IV37" s="1633"/>
      <c r="IW37" s="1633"/>
      <c r="IX37" s="1633"/>
      <c r="IY37" s="1633"/>
      <c r="IZ37" s="1633"/>
      <c r="JA37" s="1633"/>
      <c r="JB37" s="1633"/>
      <c r="JC37" s="1633"/>
      <c r="JD37" s="1633"/>
      <c r="JE37" s="1633"/>
      <c r="JF37" s="1633"/>
      <c r="JG37" s="1633"/>
      <c r="JH37" s="1633"/>
      <c r="JI37" s="1633"/>
      <c r="JJ37" s="1633"/>
      <c r="JK37" s="1633"/>
      <c r="JL37" s="1633"/>
      <c r="JM37" s="1633"/>
      <c r="JN37" s="1633"/>
      <c r="JO37" s="1633"/>
      <c r="JP37" s="1633"/>
      <c r="JQ37" s="1633"/>
      <c r="JR37" s="1633"/>
      <c r="JS37" s="1633"/>
      <c r="JT37" s="1633"/>
      <c r="JU37" s="1633"/>
      <c r="JV37" s="1633"/>
      <c r="JW37" s="1633"/>
      <c r="JX37" s="1633"/>
      <c r="JY37" s="1633"/>
      <c r="JZ37" s="1633"/>
      <c r="KA37" s="1633"/>
      <c r="KB37" s="1633"/>
      <c r="KC37" s="1633"/>
      <c r="KD37" s="1633"/>
      <c r="KE37" s="1633"/>
      <c r="KF37" s="1633"/>
      <c r="KG37" s="1633"/>
      <c r="KH37" s="1633"/>
      <c r="KI37" s="1633"/>
      <c r="KJ37" s="1633"/>
      <c r="KK37" s="1633"/>
      <c r="KL37" s="1633"/>
      <c r="KM37" s="1633"/>
      <c r="KN37" s="1633"/>
      <c r="KO37" s="1633"/>
      <c r="KP37" s="1633"/>
      <c r="KQ37" s="1633"/>
      <c r="KR37" s="1633"/>
      <c r="KS37" s="1633"/>
      <c r="KT37" s="1633"/>
      <c r="KU37" s="1633"/>
      <c r="KV37" s="1633"/>
      <c r="KW37" s="1633"/>
      <c r="KX37" s="1633"/>
      <c r="KY37" s="1633"/>
      <c r="KZ37" s="1633"/>
      <c r="LA37" s="1633"/>
      <c r="LB37" s="1633"/>
      <c r="LC37" s="1633"/>
      <c r="LD37" s="1633"/>
      <c r="LE37" s="1633"/>
      <c r="LF37" s="1633"/>
      <c r="LG37" s="1633"/>
      <c r="LH37" s="1633"/>
      <c r="LI37" s="1633"/>
      <c r="LJ37" s="1633"/>
      <c r="LK37" s="1633"/>
      <c r="LL37" s="1633"/>
      <c r="LM37" s="1633"/>
      <c r="LN37" s="1633"/>
      <c r="LO37" s="1642"/>
      <c r="LP37" s="1642"/>
      <c r="LQ37" s="1642"/>
      <c r="LR37" s="1642"/>
      <c r="LS37" s="1642"/>
      <c r="LT37" s="1642"/>
      <c r="LU37" s="1642"/>
      <c r="LV37" s="1643"/>
    </row>
    <row r="38" s="2140" customFormat="1" ht="47" customHeight="1" spans="1:334">
      <c r="A38" s="2581">
        <v>45733</v>
      </c>
      <c r="B38" s="2148" t="s">
        <v>194</v>
      </c>
      <c r="C38" s="2149" t="s">
        <v>195</v>
      </c>
      <c r="D38" s="2150">
        <v>4500160468</v>
      </c>
      <c r="E38" s="2151"/>
      <c r="F38" s="2150" t="s">
        <v>1845</v>
      </c>
      <c r="G38" s="1602" t="s">
        <v>1846</v>
      </c>
      <c r="H38" s="1498" t="s">
        <v>1846</v>
      </c>
      <c r="I38" s="1532" t="s">
        <v>1847</v>
      </c>
      <c r="J38" s="1522">
        <v>2976</v>
      </c>
      <c r="K38" s="1534">
        <v>12</v>
      </c>
      <c r="L38" s="1534">
        <v>48</v>
      </c>
      <c r="M38" s="1534">
        <f t="shared" si="0"/>
        <v>62</v>
      </c>
      <c r="N38" s="1536">
        <v>45785</v>
      </c>
      <c r="O38" s="1536">
        <v>45782</v>
      </c>
      <c r="P38" s="1526"/>
      <c r="Q38" s="1554" t="s">
        <v>78</v>
      </c>
      <c r="R38" s="1839"/>
      <c r="S38" s="1839"/>
      <c r="T38" s="1678"/>
      <c r="U38" s="1678"/>
      <c r="V38" s="2167"/>
      <c r="W38" s="2167" t="s">
        <v>111</v>
      </c>
      <c r="X38" s="1557">
        <v>45733</v>
      </c>
      <c r="Y38" s="1578" t="s">
        <v>88</v>
      </c>
      <c r="Z38" s="1578">
        <v>45745</v>
      </c>
      <c r="AA38" s="1579" t="s">
        <v>1840</v>
      </c>
      <c r="AB38" s="1578"/>
      <c r="AC38" s="2614" t="s">
        <v>1841</v>
      </c>
      <c r="AD38" s="2173" t="s">
        <v>122</v>
      </c>
      <c r="AE38" s="2277">
        <v>1.0402</v>
      </c>
      <c r="AF38" s="2175">
        <f t="shared" si="18"/>
        <v>3095.6352</v>
      </c>
      <c r="AG38" s="1602" t="s">
        <v>200</v>
      </c>
      <c r="AH38" s="1603" t="s">
        <v>81</v>
      </c>
      <c r="AI38" s="2623">
        <f t="shared" si="34"/>
        <v>2976</v>
      </c>
      <c r="AJ38" s="2628">
        <v>1</v>
      </c>
      <c r="AK38" s="2627">
        <f t="shared" si="32"/>
        <v>2976</v>
      </c>
      <c r="AL38" s="2627"/>
      <c r="AM38" s="2627"/>
      <c r="AN38" s="2627"/>
      <c r="AO38" s="2627">
        <f t="shared" si="33"/>
        <v>248</v>
      </c>
      <c r="AP38" s="2627"/>
      <c r="AQ38" s="2640"/>
      <c r="AR38" s="1605"/>
      <c r="AS38" s="2282" t="s">
        <v>63</v>
      </c>
      <c r="AT38" s="2639">
        <f t="shared" si="21"/>
        <v>2976</v>
      </c>
      <c r="AU38" s="2639">
        <v>0</v>
      </c>
      <c r="AV38" s="2185"/>
      <c r="AW38" s="1622"/>
      <c r="AX38" s="1622"/>
      <c r="AY38" s="1622">
        <f>J38</f>
        <v>2976</v>
      </c>
      <c r="AZ38" s="1622"/>
      <c r="BA38" s="2288"/>
      <c r="BB38" s="2288"/>
      <c r="BC38" s="2288"/>
      <c r="BD38" s="2288"/>
      <c r="BE38" s="2288"/>
      <c r="BF38" s="2185">
        <f t="shared" si="16"/>
        <v>2852</v>
      </c>
      <c r="BG38" s="2297">
        <f t="shared" si="17"/>
        <v>124</v>
      </c>
      <c r="BH38" s="1633"/>
      <c r="BI38" s="1633"/>
      <c r="BJ38" s="1633"/>
      <c r="BK38" s="1633"/>
      <c r="BL38" s="1633"/>
      <c r="BM38" s="1633"/>
      <c r="BN38" s="1633"/>
      <c r="BO38" s="1633"/>
      <c r="BP38" s="1633"/>
      <c r="BQ38" s="1633"/>
      <c r="BR38" s="1633"/>
      <c r="BS38" s="1633"/>
      <c r="BT38" s="1633"/>
      <c r="BU38" s="1633"/>
      <c r="BV38" s="1633"/>
      <c r="BW38" s="1633"/>
      <c r="BX38" s="1633"/>
      <c r="BY38" s="1633"/>
      <c r="BZ38" s="1633"/>
      <c r="CA38" s="1633"/>
      <c r="CB38" s="1633"/>
      <c r="CC38" s="1633"/>
      <c r="CD38" s="1633"/>
      <c r="CE38" s="1633"/>
      <c r="CF38" s="1633"/>
      <c r="CG38" s="1633"/>
      <c r="CH38" s="1633"/>
      <c r="CI38" s="1633"/>
      <c r="CJ38" s="1633"/>
      <c r="CK38" s="1633"/>
      <c r="CL38" s="1633"/>
      <c r="CM38" s="1633"/>
      <c r="CN38" s="1633"/>
      <c r="CO38" s="1633"/>
      <c r="CP38" s="1633"/>
      <c r="CQ38" s="1633"/>
      <c r="CR38" s="1633"/>
      <c r="CS38" s="1633"/>
      <c r="CT38" s="1633"/>
      <c r="CU38" s="1633"/>
      <c r="CV38" s="1633"/>
      <c r="CW38" s="1633"/>
      <c r="CX38" s="1633"/>
      <c r="CY38" s="1633"/>
      <c r="CZ38" s="1633"/>
      <c r="DA38" s="1633"/>
      <c r="DB38" s="1633"/>
      <c r="DC38" s="1633"/>
      <c r="DD38" s="1633"/>
      <c r="DE38" s="1633"/>
      <c r="DF38" s="1633"/>
      <c r="DG38" s="1633"/>
      <c r="DH38" s="1633"/>
      <c r="DI38" s="1633"/>
      <c r="DJ38" s="1633"/>
      <c r="DK38" s="1633"/>
      <c r="DL38" s="1633"/>
      <c r="DM38" s="1633"/>
      <c r="DN38" s="1633"/>
      <c r="DO38" s="1633"/>
      <c r="DP38" s="1633"/>
      <c r="DQ38" s="1633"/>
      <c r="DR38" s="1633"/>
      <c r="DS38" s="1633"/>
      <c r="DT38" s="1633"/>
      <c r="DU38" s="1633"/>
      <c r="DV38" s="1633"/>
      <c r="DW38" s="1633"/>
      <c r="DX38" s="1633"/>
      <c r="DY38" s="1633"/>
      <c r="DZ38" s="1633"/>
      <c r="EA38" s="1633"/>
      <c r="EB38" s="1633"/>
      <c r="EC38" s="1633"/>
      <c r="ED38" s="1633"/>
      <c r="EE38" s="1633"/>
      <c r="EF38" s="1633"/>
      <c r="EG38" s="1633"/>
      <c r="EH38" s="1633"/>
      <c r="EI38" s="1633"/>
      <c r="EJ38" s="1633"/>
      <c r="EK38" s="1633"/>
      <c r="EL38" s="1633"/>
      <c r="EM38" s="1633"/>
      <c r="EN38" s="1633"/>
      <c r="EO38" s="1633"/>
      <c r="EP38" s="1633"/>
      <c r="EQ38" s="1633"/>
      <c r="ER38" s="1633"/>
      <c r="ES38" s="1633"/>
      <c r="ET38" s="1633"/>
      <c r="EU38" s="1633"/>
      <c r="EV38" s="1633"/>
      <c r="EW38" s="1633"/>
      <c r="EX38" s="1633"/>
      <c r="EY38" s="1633"/>
      <c r="EZ38" s="1633"/>
      <c r="FA38" s="1633"/>
      <c r="FB38" s="1633"/>
      <c r="FC38" s="1633"/>
      <c r="FD38" s="1633"/>
      <c r="FE38" s="1633"/>
      <c r="FF38" s="1633"/>
      <c r="FG38" s="1633"/>
      <c r="FH38" s="1633"/>
      <c r="FI38" s="1633"/>
      <c r="FJ38" s="1633"/>
      <c r="FK38" s="1633"/>
      <c r="FL38" s="1633"/>
      <c r="FM38" s="1633"/>
      <c r="FN38" s="1633"/>
      <c r="FO38" s="1633"/>
      <c r="FP38" s="1633"/>
      <c r="FQ38" s="1633"/>
      <c r="FR38" s="1633"/>
      <c r="FS38" s="1633"/>
      <c r="FT38" s="1633"/>
      <c r="FU38" s="1633"/>
      <c r="FV38" s="1633"/>
      <c r="FW38" s="1633"/>
      <c r="FX38" s="1633"/>
      <c r="FY38" s="1633"/>
      <c r="FZ38" s="1633"/>
      <c r="GA38" s="1633"/>
      <c r="GB38" s="1633"/>
      <c r="GC38" s="1633"/>
      <c r="GD38" s="1633"/>
      <c r="GE38" s="1633"/>
      <c r="GF38" s="1633"/>
      <c r="GG38" s="1633"/>
      <c r="GH38" s="1633"/>
      <c r="GI38" s="1633"/>
      <c r="GJ38" s="1633"/>
      <c r="GK38" s="1633"/>
      <c r="GL38" s="1633"/>
      <c r="GM38" s="1633"/>
      <c r="GN38" s="1633"/>
      <c r="GO38" s="1633"/>
      <c r="GP38" s="1633"/>
      <c r="GQ38" s="1633"/>
      <c r="GR38" s="1633"/>
      <c r="GS38" s="1633"/>
      <c r="GT38" s="1633"/>
      <c r="GU38" s="1633"/>
      <c r="GV38" s="1633"/>
      <c r="GW38" s="1633"/>
      <c r="GX38" s="1633"/>
      <c r="GY38" s="1633"/>
      <c r="GZ38" s="1633"/>
      <c r="HA38" s="1633"/>
      <c r="HB38" s="1633"/>
      <c r="HC38" s="1633"/>
      <c r="HD38" s="1633"/>
      <c r="HE38" s="1633"/>
      <c r="HF38" s="1633"/>
      <c r="HG38" s="1633"/>
      <c r="HH38" s="1633"/>
      <c r="HI38" s="1633"/>
      <c r="HJ38" s="1633"/>
      <c r="HK38" s="1633"/>
      <c r="HL38" s="1633"/>
      <c r="HM38" s="1633"/>
      <c r="HN38" s="1633"/>
      <c r="HO38" s="1633"/>
      <c r="HP38" s="1633"/>
      <c r="HQ38" s="1633"/>
      <c r="HR38" s="1633"/>
      <c r="HS38" s="1633"/>
      <c r="HT38" s="1633"/>
      <c r="HU38" s="1633"/>
      <c r="HV38" s="1633"/>
      <c r="HW38" s="1633"/>
      <c r="HX38" s="1633"/>
      <c r="HY38" s="1633"/>
      <c r="HZ38" s="1633"/>
      <c r="IA38" s="1633"/>
      <c r="IB38" s="1633"/>
      <c r="IC38" s="1633"/>
      <c r="ID38" s="1633"/>
      <c r="IE38" s="1633"/>
      <c r="IF38" s="1633"/>
      <c r="IG38" s="1633"/>
      <c r="IH38" s="1633"/>
      <c r="II38" s="1633"/>
      <c r="IJ38" s="1633"/>
      <c r="IK38" s="1633"/>
      <c r="IL38" s="1633"/>
      <c r="IM38" s="1633"/>
      <c r="IN38" s="1633"/>
      <c r="IO38" s="1633"/>
      <c r="IP38" s="1633"/>
      <c r="IQ38" s="1633"/>
      <c r="IR38" s="1633"/>
      <c r="IS38" s="1633"/>
      <c r="IT38" s="1633"/>
      <c r="IU38" s="1633"/>
      <c r="IV38" s="1633"/>
      <c r="IW38" s="1633"/>
      <c r="IX38" s="1633"/>
      <c r="IY38" s="1633"/>
      <c r="IZ38" s="1633"/>
      <c r="JA38" s="1633"/>
      <c r="JB38" s="1633"/>
      <c r="JC38" s="1633"/>
      <c r="JD38" s="1633"/>
      <c r="JE38" s="1633"/>
      <c r="JF38" s="1633"/>
      <c r="JG38" s="1633"/>
      <c r="JH38" s="1633"/>
      <c r="JI38" s="1633"/>
      <c r="JJ38" s="1633"/>
      <c r="JK38" s="1633"/>
      <c r="JL38" s="1633"/>
      <c r="JM38" s="1633"/>
      <c r="JN38" s="1633"/>
      <c r="JO38" s="1633"/>
      <c r="JP38" s="1633"/>
      <c r="JQ38" s="1633"/>
      <c r="JR38" s="1633"/>
      <c r="JS38" s="1633"/>
      <c r="JT38" s="1633"/>
      <c r="JU38" s="1633"/>
      <c r="JV38" s="1633"/>
      <c r="JW38" s="1633"/>
      <c r="JX38" s="1633"/>
      <c r="JY38" s="1633"/>
      <c r="JZ38" s="1633"/>
      <c r="KA38" s="1633"/>
      <c r="KB38" s="1633"/>
      <c r="KC38" s="1633"/>
      <c r="KD38" s="1633"/>
      <c r="KE38" s="1633"/>
      <c r="KF38" s="1633"/>
      <c r="KG38" s="1633"/>
      <c r="KH38" s="1633"/>
      <c r="KI38" s="1633"/>
      <c r="KJ38" s="1633"/>
      <c r="KK38" s="1633"/>
      <c r="KL38" s="1633"/>
      <c r="KM38" s="1633"/>
      <c r="KN38" s="1633"/>
      <c r="KO38" s="1633"/>
      <c r="KP38" s="1633"/>
      <c r="KQ38" s="1633"/>
      <c r="KR38" s="1633"/>
      <c r="KS38" s="1633"/>
      <c r="KT38" s="1633"/>
      <c r="KU38" s="1633"/>
      <c r="KV38" s="1633"/>
      <c r="KW38" s="1633"/>
      <c r="KX38" s="1633"/>
      <c r="KY38" s="1633"/>
      <c r="KZ38" s="1633"/>
      <c r="LA38" s="1633"/>
      <c r="LB38" s="1633"/>
      <c r="LC38" s="1633"/>
      <c r="LD38" s="1633"/>
      <c r="LE38" s="1633"/>
      <c r="LF38" s="1633"/>
      <c r="LG38" s="1633"/>
      <c r="LH38" s="1633"/>
      <c r="LI38" s="1633"/>
      <c r="LJ38" s="1633"/>
      <c r="LK38" s="1633"/>
      <c r="LL38" s="1633"/>
      <c r="LM38" s="1633"/>
      <c r="LN38" s="1633"/>
      <c r="LO38" s="1642"/>
      <c r="LP38" s="1642"/>
      <c r="LQ38" s="1642"/>
      <c r="LR38" s="1642"/>
      <c r="LS38" s="1642"/>
      <c r="LT38" s="1642"/>
      <c r="LU38" s="1642"/>
      <c r="LV38" s="1643"/>
    </row>
    <row r="39" s="2140" customFormat="1" ht="47" customHeight="1" spans="1:334">
      <c r="A39" s="2581">
        <v>45733</v>
      </c>
      <c r="B39" s="2148" t="s">
        <v>194</v>
      </c>
      <c r="C39" s="2149" t="s">
        <v>195</v>
      </c>
      <c r="D39" s="2150">
        <v>4500160468</v>
      </c>
      <c r="E39" s="2151"/>
      <c r="F39" s="2150" t="s">
        <v>1848</v>
      </c>
      <c r="G39" s="1602" t="s">
        <v>1849</v>
      </c>
      <c r="H39" s="1498" t="s">
        <v>1849</v>
      </c>
      <c r="I39" s="1532" t="s">
        <v>1850</v>
      </c>
      <c r="J39" s="1522">
        <v>2976</v>
      </c>
      <c r="K39" s="1534">
        <v>12</v>
      </c>
      <c r="L39" s="1534">
        <v>48</v>
      </c>
      <c r="M39" s="1534">
        <f t="shared" si="0"/>
        <v>62</v>
      </c>
      <c r="N39" s="1536">
        <v>45785</v>
      </c>
      <c r="O39" s="1536">
        <v>45782</v>
      </c>
      <c r="P39" s="1526"/>
      <c r="Q39" s="1554" t="s">
        <v>78</v>
      </c>
      <c r="R39" s="1839"/>
      <c r="S39" s="1839"/>
      <c r="T39" s="1678"/>
      <c r="U39" s="1678"/>
      <c r="V39" s="2167"/>
      <c r="W39" s="2167" t="s">
        <v>111</v>
      </c>
      <c r="X39" s="1557">
        <v>45733</v>
      </c>
      <c r="Y39" s="1578" t="s">
        <v>88</v>
      </c>
      <c r="Z39" s="1578">
        <v>45745</v>
      </c>
      <c r="AA39" s="1579" t="s">
        <v>1840</v>
      </c>
      <c r="AB39" s="1578"/>
      <c r="AC39" s="2614" t="s">
        <v>1841</v>
      </c>
      <c r="AD39" s="2173" t="s">
        <v>122</v>
      </c>
      <c r="AE39" s="2277">
        <v>1.0852</v>
      </c>
      <c r="AF39" s="2175">
        <f t="shared" si="18"/>
        <v>3229.5552</v>
      </c>
      <c r="AG39" s="1602" t="s">
        <v>200</v>
      </c>
      <c r="AH39" s="1603" t="s">
        <v>81</v>
      </c>
      <c r="AI39" s="2623">
        <f t="shared" si="34"/>
        <v>2976</v>
      </c>
      <c r="AJ39" s="2628">
        <v>1</v>
      </c>
      <c r="AK39" s="2627">
        <f t="shared" si="32"/>
        <v>2976</v>
      </c>
      <c r="AL39" s="2627"/>
      <c r="AM39" s="2627"/>
      <c r="AN39" s="2627"/>
      <c r="AO39" s="2627">
        <f t="shared" si="33"/>
        <v>248</v>
      </c>
      <c r="AP39" s="2627"/>
      <c r="AQ39" s="2640"/>
      <c r="AR39" s="1605"/>
      <c r="AS39" s="2282" t="s">
        <v>63</v>
      </c>
      <c r="AT39" s="2639">
        <f t="shared" si="21"/>
        <v>2976</v>
      </c>
      <c r="AU39" s="2639">
        <v>0</v>
      </c>
      <c r="AV39" s="2185"/>
      <c r="AW39" s="1622"/>
      <c r="AX39" s="1622"/>
      <c r="AY39" s="1622"/>
      <c r="AZ39" s="1622">
        <f>J39</f>
        <v>2976</v>
      </c>
      <c r="BA39" s="2288"/>
      <c r="BB39" s="2288"/>
      <c r="BC39" s="2288"/>
      <c r="BD39" s="2288"/>
      <c r="BE39" s="2288"/>
      <c r="BF39" s="2185">
        <f t="shared" si="16"/>
        <v>2852</v>
      </c>
      <c r="BG39" s="2297">
        <f t="shared" si="17"/>
        <v>124</v>
      </c>
      <c r="BH39" s="1633"/>
      <c r="BI39" s="1633"/>
      <c r="BJ39" s="1633"/>
      <c r="BK39" s="1633"/>
      <c r="BL39" s="1633"/>
      <c r="BM39" s="1633"/>
      <c r="BN39" s="1633"/>
      <c r="BO39" s="1633"/>
      <c r="BP39" s="1633"/>
      <c r="BQ39" s="1633"/>
      <c r="BR39" s="1633"/>
      <c r="BS39" s="1633"/>
      <c r="BT39" s="1633"/>
      <c r="BU39" s="1633"/>
      <c r="BV39" s="1633"/>
      <c r="BW39" s="1633"/>
      <c r="BX39" s="1633"/>
      <c r="BY39" s="1633"/>
      <c r="BZ39" s="1633"/>
      <c r="CA39" s="1633"/>
      <c r="CB39" s="1633"/>
      <c r="CC39" s="1633"/>
      <c r="CD39" s="1633"/>
      <c r="CE39" s="1633"/>
      <c r="CF39" s="1633"/>
      <c r="CG39" s="1633"/>
      <c r="CH39" s="1633"/>
      <c r="CI39" s="1633"/>
      <c r="CJ39" s="1633"/>
      <c r="CK39" s="1633"/>
      <c r="CL39" s="1633"/>
      <c r="CM39" s="1633"/>
      <c r="CN39" s="1633"/>
      <c r="CO39" s="1633"/>
      <c r="CP39" s="1633"/>
      <c r="CQ39" s="1633"/>
      <c r="CR39" s="1633"/>
      <c r="CS39" s="1633"/>
      <c r="CT39" s="1633"/>
      <c r="CU39" s="1633"/>
      <c r="CV39" s="1633"/>
      <c r="CW39" s="1633"/>
      <c r="CX39" s="1633"/>
      <c r="CY39" s="1633"/>
      <c r="CZ39" s="1633"/>
      <c r="DA39" s="1633"/>
      <c r="DB39" s="1633"/>
      <c r="DC39" s="1633"/>
      <c r="DD39" s="1633"/>
      <c r="DE39" s="1633"/>
      <c r="DF39" s="1633"/>
      <c r="DG39" s="1633"/>
      <c r="DH39" s="1633"/>
      <c r="DI39" s="1633"/>
      <c r="DJ39" s="1633"/>
      <c r="DK39" s="1633"/>
      <c r="DL39" s="1633"/>
      <c r="DM39" s="1633"/>
      <c r="DN39" s="1633"/>
      <c r="DO39" s="1633"/>
      <c r="DP39" s="1633"/>
      <c r="DQ39" s="1633"/>
      <c r="DR39" s="1633"/>
      <c r="DS39" s="1633"/>
      <c r="DT39" s="1633"/>
      <c r="DU39" s="1633"/>
      <c r="DV39" s="1633"/>
      <c r="DW39" s="1633"/>
      <c r="DX39" s="1633"/>
      <c r="DY39" s="1633"/>
      <c r="DZ39" s="1633"/>
      <c r="EA39" s="1633"/>
      <c r="EB39" s="1633"/>
      <c r="EC39" s="1633"/>
      <c r="ED39" s="1633"/>
      <c r="EE39" s="1633"/>
      <c r="EF39" s="1633"/>
      <c r="EG39" s="1633"/>
      <c r="EH39" s="1633"/>
      <c r="EI39" s="1633"/>
      <c r="EJ39" s="1633"/>
      <c r="EK39" s="1633"/>
      <c r="EL39" s="1633"/>
      <c r="EM39" s="1633"/>
      <c r="EN39" s="1633"/>
      <c r="EO39" s="1633"/>
      <c r="EP39" s="1633"/>
      <c r="EQ39" s="1633"/>
      <c r="ER39" s="1633"/>
      <c r="ES39" s="1633"/>
      <c r="ET39" s="1633"/>
      <c r="EU39" s="1633"/>
      <c r="EV39" s="1633"/>
      <c r="EW39" s="1633"/>
      <c r="EX39" s="1633"/>
      <c r="EY39" s="1633"/>
      <c r="EZ39" s="1633"/>
      <c r="FA39" s="1633"/>
      <c r="FB39" s="1633"/>
      <c r="FC39" s="1633"/>
      <c r="FD39" s="1633"/>
      <c r="FE39" s="1633"/>
      <c r="FF39" s="1633"/>
      <c r="FG39" s="1633"/>
      <c r="FH39" s="1633"/>
      <c r="FI39" s="1633"/>
      <c r="FJ39" s="1633"/>
      <c r="FK39" s="1633"/>
      <c r="FL39" s="1633"/>
      <c r="FM39" s="1633"/>
      <c r="FN39" s="1633"/>
      <c r="FO39" s="1633"/>
      <c r="FP39" s="1633"/>
      <c r="FQ39" s="1633"/>
      <c r="FR39" s="1633"/>
      <c r="FS39" s="1633"/>
      <c r="FT39" s="1633"/>
      <c r="FU39" s="1633"/>
      <c r="FV39" s="1633"/>
      <c r="FW39" s="1633"/>
      <c r="FX39" s="1633"/>
      <c r="FY39" s="1633"/>
      <c r="FZ39" s="1633"/>
      <c r="GA39" s="1633"/>
      <c r="GB39" s="1633"/>
      <c r="GC39" s="1633"/>
      <c r="GD39" s="1633"/>
      <c r="GE39" s="1633"/>
      <c r="GF39" s="1633"/>
      <c r="GG39" s="1633"/>
      <c r="GH39" s="1633"/>
      <c r="GI39" s="1633"/>
      <c r="GJ39" s="1633"/>
      <c r="GK39" s="1633"/>
      <c r="GL39" s="1633"/>
      <c r="GM39" s="1633"/>
      <c r="GN39" s="1633"/>
      <c r="GO39" s="1633"/>
      <c r="GP39" s="1633"/>
      <c r="GQ39" s="1633"/>
      <c r="GR39" s="1633"/>
      <c r="GS39" s="1633"/>
      <c r="GT39" s="1633"/>
      <c r="GU39" s="1633"/>
      <c r="GV39" s="1633"/>
      <c r="GW39" s="1633"/>
      <c r="GX39" s="1633"/>
      <c r="GY39" s="1633"/>
      <c r="GZ39" s="1633"/>
      <c r="HA39" s="1633"/>
      <c r="HB39" s="1633"/>
      <c r="HC39" s="1633"/>
      <c r="HD39" s="1633"/>
      <c r="HE39" s="1633"/>
      <c r="HF39" s="1633"/>
      <c r="HG39" s="1633"/>
      <c r="HH39" s="1633"/>
      <c r="HI39" s="1633"/>
      <c r="HJ39" s="1633"/>
      <c r="HK39" s="1633"/>
      <c r="HL39" s="1633"/>
      <c r="HM39" s="1633"/>
      <c r="HN39" s="1633"/>
      <c r="HO39" s="1633"/>
      <c r="HP39" s="1633"/>
      <c r="HQ39" s="1633"/>
      <c r="HR39" s="1633"/>
      <c r="HS39" s="1633"/>
      <c r="HT39" s="1633"/>
      <c r="HU39" s="1633"/>
      <c r="HV39" s="1633"/>
      <c r="HW39" s="1633"/>
      <c r="HX39" s="1633"/>
      <c r="HY39" s="1633"/>
      <c r="HZ39" s="1633"/>
      <c r="IA39" s="1633"/>
      <c r="IB39" s="1633"/>
      <c r="IC39" s="1633"/>
      <c r="ID39" s="1633"/>
      <c r="IE39" s="1633"/>
      <c r="IF39" s="1633"/>
      <c r="IG39" s="1633"/>
      <c r="IH39" s="1633"/>
      <c r="II39" s="1633"/>
      <c r="IJ39" s="1633"/>
      <c r="IK39" s="1633"/>
      <c r="IL39" s="1633"/>
      <c r="IM39" s="1633"/>
      <c r="IN39" s="1633"/>
      <c r="IO39" s="1633"/>
      <c r="IP39" s="1633"/>
      <c r="IQ39" s="1633"/>
      <c r="IR39" s="1633"/>
      <c r="IS39" s="1633"/>
      <c r="IT39" s="1633"/>
      <c r="IU39" s="1633"/>
      <c r="IV39" s="1633"/>
      <c r="IW39" s="1633"/>
      <c r="IX39" s="1633"/>
      <c r="IY39" s="1633"/>
      <c r="IZ39" s="1633"/>
      <c r="JA39" s="1633"/>
      <c r="JB39" s="1633"/>
      <c r="JC39" s="1633"/>
      <c r="JD39" s="1633"/>
      <c r="JE39" s="1633"/>
      <c r="JF39" s="1633"/>
      <c r="JG39" s="1633"/>
      <c r="JH39" s="1633"/>
      <c r="JI39" s="1633"/>
      <c r="JJ39" s="1633"/>
      <c r="JK39" s="1633"/>
      <c r="JL39" s="1633"/>
      <c r="JM39" s="1633"/>
      <c r="JN39" s="1633"/>
      <c r="JO39" s="1633"/>
      <c r="JP39" s="1633"/>
      <c r="JQ39" s="1633"/>
      <c r="JR39" s="1633"/>
      <c r="JS39" s="1633"/>
      <c r="JT39" s="1633"/>
      <c r="JU39" s="1633"/>
      <c r="JV39" s="1633"/>
      <c r="JW39" s="1633"/>
      <c r="JX39" s="1633"/>
      <c r="JY39" s="1633"/>
      <c r="JZ39" s="1633"/>
      <c r="KA39" s="1633"/>
      <c r="KB39" s="1633"/>
      <c r="KC39" s="1633"/>
      <c r="KD39" s="1633"/>
      <c r="KE39" s="1633"/>
      <c r="KF39" s="1633"/>
      <c r="KG39" s="1633"/>
      <c r="KH39" s="1633"/>
      <c r="KI39" s="1633"/>
      <c r="KJ39" s="1633"/>
      <c r="KK39" s="1633"/>
      <c r="KL39" s="1633"/>
      <c r="KM39" s="1633"/>
      <c r="KN39" s="1633"/>
      <c r="KO39" s="1633"/>
      <c r="KP39" s="1633"/>
      <c r="KQ39" s="1633"/>
      <c r="KR39" s="1633"/>
      <c r="KS39" s="1633"/>
      <c r="KT39" s="1633"/>
      <c r="KU39" s="1633"/>
      <c r="KV39" s="1633"/>
      <c r="KW39" s="1633"/>
      <c r="KX39" s="1633"/>
      <c r="KY39" s="1633"/>
      <c r="KZ39" s="1633"/>
      <c r="LA39" s="1633"/>
      <c r="LB39" s="1633"/>
      <c r="LC39" s="1633"/>
      <c r="LD39" s="1633"/>
      <c r="LE39" s="1633"/>
      <c r="LF39" s="1633"/>
      <c r="LG39" s="1633"/>
      <c r="LH39" s="1633"/>
      <c r="LI39" s="1633"/>
      <c r="LJ39" s="1633"/>
      <c r="LK39" s="1633"/>
      <c r="LL39" s="1633"/>
      <c r="LM39" s="1633"/>
      <c r="LN39" s="1633"/>
      <c r="LO39" s="1642"/>
      <c r="LP39" s="1642"/>
      <c r="LQ39" s="1642"/>
      <c r="LR39" s="1642"/>
      <c r="LS39" s="1642"/>
      <c r="LT39" s="1642"/>
      <c r="LU39" s="1642"/>
      <c r="LV39" s="1643"/>
    </row>
    <row r="40" s="2140" customFormat="1" ht="47" customHeight="1" spans="1:334">
      <c r="A40" s="2581">
        <v>45733</v>
      </c>
      <c r="B40" s="2148" t="s">
        <v>194</v>
      </c>
      <c r="C40" s="2149" t="s">
        <v>195</v>
      </c>
      <c r="D40" s="2150">
        <v>4500160468</v>
      </c>
      <c r="E40" s="2151"/>
      <c r="F40" s="2150" t="s">
        <v>1851</v>
      </c>
      <c r="G40" s="1602" t="s">
        <v>1852</v>
      </c>
      <c r="H40" s="1498" t="s">
        <v>1852</v>
      </c>
      <c r="I40" s="1532" t="s">
        <v>1853</v>
      </c>
      <c r="J40" s="1522">
        <v>2976</v>
      </c>
      <c r="K40" s="1534">
        <v>12</v>
      </c>
      <c r="L40" s="1534">
        <v>48</v>
      </c>
      <c r="M40" s="1534">
        <f t="shared" si="0"/>
        <v>62</v>
      </c>
      <c r="N40" s="1536">
        <v>45785</v>
      </c>
      <c r="O40" s="1536">
        <v>45782</v>
      </c>
      <c r="P40" s="1526"/>
      <c r="Q40" s="1554" t="s">
        <v>78</v>
      </c>
      <c r="R40" s="1839"/>
      <c r="S40" s="1839"/>
      <c r="T40" s="1678"/>
      <c r="U40" s="1678"/>
      <c r="V40" s="2167"/>
      <c r="W40" s="2167" t="s">
        <v>111</v>
      </c>
      <c r="X40" s="1557">
        <v>45733</v>
      </c>
      <c r="Y40" s="1578" t="s">
        <v>88</v>
      </c>
      <c r="Z40" s="1578">
        <v>45745</v>
      </c>
      <c r="AA40" s="1579" t="s">
        <v>1840</v>
      </c>
      <c r="AB40" s="1578"/>
      <c r="AC40" s="2614" t="s">
        <v>1841</v>
      </c>
      <c r="AD40" s="2173" t="s">
        <v>122</v>
      </c>
      <c r="AE40" s="2277">
        <v>0.9689</v>
      </c>
      <c r="AF40" s="2175">
        <f t="shared" si="18"/>
        <v>2883.4464</v>
      </c>
      <c r="AG40" s="1602" t="s">
        <v>200</v>
      </c>
      <c r="AH40" s="1603" t="s">
        <v>81</v>
      </c>
      <c r="AI40" s="2623">
        <f t="shared" si="34"/>
        <v>2976</v>
      </c>
      <c r="AJ40" s="2628">
        <v>1</v>
      </c>
      <c r="AK40" s="2627">
        <f t="shared" si="32"/>
        <v>2976</v>
      </c>
      <c r="AL40" s="2627"/>
      <c r="AM40" s="2627"/>
      <c r="AN40" s="2627"/>
      <c r="AO40" s="2627">
        <f t="shared" si="33"/>
        <v>248</v>
      </c>
      <c r="AP40" s="2627"/>
      <c r="AQ40" s="2640"/>
      <c r="AR40" s="1605"/>
      <c r="AS40" s="2282" t="s">
        <v>63</v>
      </c>
      <c r="AT40" s="2639">
        <f t="shared" si="21"/>
        <v>2976</v>
      </c>
      <c r="AU40" s="2639">
        <v>0</v>
      </c>
      <c r="AV40" s="2185"/>
      <c r="AW40" s="1622"/>
      <c r="AX40" s="1622"/>
      <c r="AY40" s="1622"/>
      <c r="AZ40" s="1622"/>
      <c r="BA40" s="2288">
        <f>J40</f>
        <v>2976</v>
      </c>
      <c r="BB40" s="2288"/>
      <c r="BC40" s="2288"/>
      <c r="BD40" s="2288"/>
      <c r="BE40" s="2288"/>
      <c r="BF40" s="2185">
        <f t="shared" si="16"/>
        <v>2852</v>
      </c>
      <c r="BG40" s="2297">
        <f t="shared" si="17"/>
        <v>124</v>
      </c>
      <c r="BH40" s="1633"/>
      <c r="BI40" s="1633"/>
      <c r="BJ40" s="1633"/>
      <c r="BK40" s="1633"/>
      <c r="BL40" s="1633"/>
      <c r="BM40" s="1633"/>
      <c r="BN40" s="1633"/>
      <c r="BO40" s="1633"/>
      <c r="BP40" s="1633"/>
      <c r="BQ40" s="1633"/>
      <c r="BR40" s="1633"/>
      <c r="BS40" s="1633"/>
      <c r="BT40" s="1633"/>
      <c r="BU40" s="1633"/>
      <c r="BV40" s="1633"/>
      <c r="BW40" s="1633"/>
      <c r="BX40" s="1633"/>
      <c r="BY40" s="1633"/>
      <c r="BZ40" s="1633"/>
      <c r="CA40" s="1633"/>
      <c r="CB40" s="1633"/>
      <c r="CC40" s="1633"/>
      <c r="CD40" s="1633"/>
      <c r="CE40" s="1633"/>
      <c r="CF40" s="1633"/>
      <c r="CG40" s="1633"/>
      <c r="CH40" s="1633"/>
      <c r="CI40" s="1633"/>
      <c r="CJ40" s="1633"/>
      <c r="CK40" s="1633"/>
      <c r="CL40" s="1633"/>
      <c r="CM40" s="1633"/>
      <c r="CN40" s="1633"/>
      <c r="CO40" s="1633"/>
      <c r="CP40" s="1633"/>
      <c r="CQ40" s="1633"/>
      <c r="CR40" s="1633"/>
      <c r="CS40" s="1633"/>
      <c r="CT40" s="1633"/>
      <c r="CU40" s="1633"/>
      <c r="CV40" s="1633"/>
      <c r="CW40" s="1633"/>
      <c r="CX40" s="1633"/>
      <c r="CY40" s="1633"/>
      <c r="CZ40" s="1633"/>
      <c r="DA40" s="1633"/>
      <c r="DB40" s="1633"/>
      <c r="DC40" s="1633"/>
      <c r="DD40" s="1633"/>
      <c r="DE40" s="1633"/>
      <c r="DF40" s="1633"/>
      <c r="DG40" s="1633"/>
      <c r="DH40" s="1633"/>
      <c r="DI40" s="1633"/>
      <c r="DJ40" s="1633"/>
      <c r="DK40" s="1633"/>
      <c r="DL40" s="1633"/>
      <c r="DM40" s="1633"/>
      <c r="DN40" s="1633"/>
      <c r="DO40" s="1633"/>
      <c r="DP40" s="1633"/>
      <c r="DQ40" s="1633"/>
      <c r="DR40" s="1633"/>
      <c r="DS40" s="1633"/>
      <c r="DT40" s="1633"/>
      <c r="DU40" s="1633"/>
      <c r="DV40" s="1633"/>
      <c r="DW40" s="1633"/>
      <c r="DX40" s="1633"/>
      <c r="DY40" s="1633"/>
      <c r="DZ40" s="1633"/>
      <c r="EA40" s="1633"/>
      <c r="EB40" s="1633"/>
      <c r="EC40" s="1633"/>
      <c r="ED40" s="1633"/>
      <c r="EE40" s="1633"/>
      <c r="EF40" s="1633"/>
      <c r="EG40" s="1633"/>
      <c r="EH40" s="1633"/>
      <c r="EI40" s="1633"/>
      <c r="EJ40" s="1633"/>
      <c r="EK40" s="1633"/>
      <c r="EL40" s="1633"/>
      <c r="EM40" s="1633"/>
      <c r="EN40" s="1633"/>
      <c r="EO40" s="1633"/>
      <c r="EP40" s="1633"/>
      <c r="EQ40" s="1633"/>
      <c r="ER40" s="1633"/>
      <c r="ES40" s="1633"/>
      <c r="ET40" s="1633"/>
      <c r="EU40" s="1633"/>
      <c r="EV40" s="1633"/>
      <c r="EW40" s="1633"/>
      <c r="EX40" s="1633"/>
      <c r="EY40" s="1633"/>
      <c r="EZ40" s="1633"/>
      <c r="FA40" s="1633"/>
      <c r="FB40" s="1633"/>
      <c r="FC40" s="1633"/>
      <c r="FD40" s="1633"/>
      <c r="FE40" s="1633"/>
      <c r="FF40" s="1633"/>
      <c r="FG40" s="1633"/>
      <c r="FH40" s="1633"/>
      <c r="FI40" s="1633"/>
      <c r="FJ40" s="1633"/>
      <c r="FK40" s="1633"/>
      <c r="FL40" s="1633"/>
      <c r="FM40" s="1633"/>
      <c r="FN40" s="1633"/>
      <c r="FO40" s="1633"/>
      <c r="FP40" s="1633"/>
      <c r="FQ40" s="1633"/>
      <c r="FR40" s="1633"/>
      <c r="FS40" s="1633"/>
      <c r="FT40" s="1633"/>
      <c r="FU40" s="1633"/>
      <c r="FV40" s="1633"/>
      <c r="FW40" s="1633"/>
      <c r="FX40" s="1633"/>
      <c r="FY40" s="1633"/>
      <c r="FZ40" s="1633"/>
      <c r="GA40" s="1633"/>
      <c r="GB40" s="1633"/>
      <c r="GC40" s="1633"/>
      <c r="GD40" s="1633"/>
      <c r="GE40" s="1633"/>
      <c r="GF40" s="1633"/>
      <c r="GG40" s="1633"/>
      <c r="GH40" s="1633"/>
      <c r="GI40" s="1633"/>
      <c r="GJ40" s="1633"/>
      <c r="GK40" s="1633"/>
      <c r="GL40" s="1633"/>
      <c r="GM40" s="1633"/>
      <c r="GN40" s="1633"/>
      <c r="GO40" s="1633"/>
      <c r="GP40" s="1633"/>
      <c r="GQ40" s="1633"/>
      <c r="GR40" s="1633"/>
      <c r="GS40" s="1633"/>
      <c r="GT40" s="1633"/>
      <c r="GU40" s="1633"/>
      <c r="GV40" s="1633"/>
      <c r="GW40" s="1633"/>
      <c r="GX40" s="1633"/>
      <c r="GY40" s="1633"/>
      <c r="GZ40" s="1633"/>
      <c r="HA40" s="1633"/>
      <c r="HB40" s="1633"/>
      <c r="HC40" s="1633"/>
      <c r="HD40" s="1633"/>
      <c r="HE40" s="1633"/>
      <c r="HF40" s="1633"/>
      <c r="HG40" s="1633"/>
      <c r="HH40" s="1633"/>
      <c r="HI40" s="1633"/>
      <c r="HJ40" s="1633"/>
      <c r="HK40" s="1633"/>
      <c r="HL40" s="1633"/>
      <c r="HM40" s="1633"/>
      <c r="HN40" s="1633"/>
      <c r="HO40" s="1633"/>
      <c r="HP40" s="1633"/>
      <c r="HQ40" s="1633"/>
      <c r="HR40" s="1633"/>
      <c r="HS40" s="1633"/>
      <c r="HT40" s="1633"/>
      <c r="HU40" s="1633"/>
      <c r="HV40" s="1633"/>
      <c r="HW40" s="1633"/>
      <c r="HX40" s="1633"/>
      <c r="HY40" s="1633"/>
      <c r="HZ40" s="1633"/>
      <c r="IA40" s="1633"/>
      <c r="IB40" s="1633"/>
      <c r="IC40" s="1633"/>
      <c r="ID40" s="1633"/>
      <c r="IE40" s="1633"/>
      <c r="IF40" s="1633"/>
      <c r="IG40" s="1633"/>
      <c r="IH40" s="1633"/>
      <c r="II40" s="1633"/>
      <c r="IJ40" s="1633"/>
      <c r="IK40" s="1633"/>
      <c r="IL40" s="1633"/>
      <c r="IM40" s="1633"/>
      <c r="IN40" s="1633"/>
      <c r="IO40" s="1633"/>
      <c r="IP40" s="1633"/>
      <c r="IQ40" s="1633"/>
      <c r="IR40" s="1633"/>
      <c r="IS40" s="1633"/>
      <c r="IT40" s="1633"/>
      <c r="IU40" s="1633"/>
      <c r="IV40" s="1633"/>
      <c r="IW40" s="1633"/>
      <c r="IX40" s="1633"/>
      <c r="IY40" s="1633"/>
      <c r="IZ40" s="1633"/>
      <c r="JA40" s="1633"/>
      <c r="JB40" s="1633"/>
      <c r="JC40" s="1633"/>
      <c r="JD40" s="1633"/>
      <c r="JE40" s="1633"/>
      <c r="JF40" s="1633"/>
      <c r="JG40" s="1633"/>
      <c r="JH40" s="1633"/>
      <c r="JI40" s="1633"/>
      <c r="JJ40" s="1633"/>
      <c r="JK40" s="1633"/>
      <c r="JL40" s="1633"/>
      <c r="JM40" s="1633"/>
      <c r="JN40" s="1633"/>
      <c r="JO40" s="1633"/>
      <c r="JP40" s="1633"/>
      <c r="JQ40" s="1633"/>
      <c r="JR40" s="1633"/>
      <c r="JS40" s="1633"/>
      <c r="JT40" s="1633"/>
      <c r="JU40" s="1633"/>
      <c r="JV40" s="1633"/>
      <c r="JW40" s="1633"/>
      <c r="JX40" s="1633"/>
      <c r="JY40" s="1633"/>
      <c r="JZ40" s="1633"/>
      <c r="KA40" s="1633"/>
      <c r="KB40" s="1633"/>
      <c r="KC40" s="1633"/>
      <c r="KD40" s="1633"/>
      <c r="KE40" s="1633"/>
      <c r="KF40" s="1633"/>
      <c r="KG40" s="1633"/>
      <c r="KH40" s="1633"/>
      <c r="KI40" s="1633"/>
      <c r="KJ40" s="1633"/>
      <c r="KK40" s="1633"/>
      <c r="KL40" s="1633"/>
      <c r="KM40" s="1633"/>
      <c r="KN40" s="1633"/>
      <c r="KO40" s="1633"/>
      <c r="KP40" s="1633"/>
      <c r="KQ40" s="1633"/>
      <c r="KR40" s="1633"/>
      <c r="KS40" s="1633"/>
      <c r="KT40" s="1633"/>
      <c r="KU40" s="1633"/>
      <c r="KV40" s="1633"/>
      <c r="KW40" s="1633"/>
      <c r="KX40" s="1633"/>
      <c r="KY40" s="1633"/>
      <c r="KZ40" s="1633"/>
      <c r="LA40" s="1633"/>
      <c r="LB40" s="1633"/>
      <c r="LC40" s="1633"/>
      <c r="LD40" s="1633"/>
      <c r="LE40" s="1633"/>
      <c r="LF40" s="1633"/>
      <c r="LG40" s="1633"/>
      <c r="LH40" s="1633"/>
      <c r="LI40" s="1633"/>
      <c r="LJ40" s="1633"/>
      <c r="LK40" s="1633"/>
      <c r="LL40" s="1633"/>
      <c r="LM40" s="1633"/>
      <c r="LN40" s="1633"/>
      <c r="LO40" s="1642"/>
      <c r="LP40" s="1642"/>
      <c r="LQ40" s="1642"/>
      <c r="LR40" s="1642"/>
      <c r="LS40" s="1642"/>
      <c r="LT40" s="1642"/>
      <c r="LU40" s="1642"/>
      <c r="LV40" s="1643"/>
    </row>
    <row r="41" s="2140" customFormat="1" ht="47" customHeight="1" spans="1:334">
      <c r="A41" s="2581">
        <v>45733</v>
      </c>
      <c r="B41" s="2148" t="s">
        <v>194</v>
      </c>
      <c r="C41" s="2149" t="s">
        <v>195</v>
      </c>
      <c r="D41" s="2150">
        <v>4500160468</v>
      </c>
      <c r="E41" s="2151"/>
      <c r="F41" s="2150" t="s">
        <v>1854</v>
      </c>
      <c r="G41" s="1602" t="s">
        <v>1855</v>
      </c>
      <c r="H41" s="1498" t="s">
        <v>1855</v>
      </c>
      <c r="I41" s="1532" t="s">
        <v>1856</v>
      </c>
      <c r="J41" s="1522">
        <v>2976</v>
      </c>
      <c r="K41" s="1534">
        <v>12</v>
      </c>
      <c r="L41" s="1534">
        <v>48</v>
      </c>
      <c r="M41" s="1534">
        <f t="shared" si="0"/>
        <v>62</v>
      </c>
      <c r="N41" s="1536">
        <v>45785</v>
      </c>
      <c r="O41" s="1536">
        <v>45782</v>
      </c>
      <c r="P41" s="1526"/>
      <c r="Q41" s="1554" t="s">
        <v>78</v>
      </c>
      <c r="R41" s="1839"/>
      <c r="S41" s="1839"/>
      <c r="T41" s="1678"/>
      <c r="U41" s="1678"/>
      <c r="V41" s="2167"/>
      <c r="W41" s="2167" t="s">
        <v>111</v>
      </c>
      <c r="X41" s="1557">
        <v>45733</v>
      </c>
      <c r="Y41" s="1578" t="s">
        <v>88</v>
      </c>
      <c r="Z41" s="1578">
        <v>45745</v>
      </c>
      <c r="AA41" s="1579" t="s">
        <v>1840</v>
      </c>
      <c r="AB41" s="1578"/>
      <c r="AC41" s="2614" t="s">
        <v>1841</v>
      </c>
      <c r="AD41" s="2173" t="s">
        <v>122</v>
      </c>
      <c r="AE41" s="2277">
        <v>0.9854</v>
      </c>
      <c r="AF41" s="2175">
        <f t="shared" si="18"/>
        <v>2932.5504</v>
      </c>
      <c r="AG41" s="1602" t="s">
        <v>200</v>
      </c>
      <c r="AH41" s="1603" t="s">
        <v>81</v>
      </c>
      <c r="AI41" s="2623">
        <f t="shared" si="34"/>
        <v>2976</v>
      </c>
      <c r="AJ41" s="2628">
        <v>1</v>
      </c>
      <c r="AK41" s="2627">
        <f t="shared" si="32"/>
        <v>2976</v>
      </c>
      <c r="AL41" s="2627"/>
      <c r="AM41" s="2627"/>
      <c r="AN41" s="2627"/>
      <c r="AO41" s="2627">
        <f t="shared" si="33"/>
        <v>248</v>
      </c>
      <c r="AP41" s="2627"/>
      <c r="AQ41" s="2640"/>
      <c r="AR41" s="1605"/>
      <c r="AS41" s="2282" t="s">
        <v>63</v>
      </c>
      <c r="AT41" s="2639">
        <f t="shared" si="21"/>
        <v>2976</v>
      </c>
      <c r="AU41" s="2639">
        <v>0</v>
      </c>
      <c r="AV41" s="2185"/>
      <c r="AW41" s="1622"/>
      <c r="AX41" s="1622"/>
      <c r="AY41" s="1622"/>
      <c r="AZ41" s="1622"/>
      <c r="BA41" s="2288"/>
      <c r="BB41" s="2288"/>
      <c r="BC41" s="2288">
        <f>J41</f>
        <v>2976</v>
      </c>
      <c r="BD41" s="2288"/>
      <c r="BE41" s="2288"/>
      <c r="BF41" s="2185">
        <f t="shared" si="16"/>
        <v>2852</v>
      </c>
      <c r="BG41" s="2297">
        <f t="shared" si="17"/>
        <v>124</v>
      </c>
      <c r="BH41" s="1633"/>
      <c r="BI41" s="1633"/>
      <c r="BJ41" s="1633"/>
      <c r="BK41" s="1633"/>
      <c r="BL41" s="1633"/>
      <c r="BM41" s="1633"/>
      <c r="BN41" s="1633"/>
      <c r="BO41" s="1633"/>
      <c r="BP41" s="1633"/>
      <c r="BQ41" s="1633"/>
      <c r="BR41" s="1633"/>
      <c r="BS41" s="1633"/>
      <c r="BT41" s="1633"/>
      <c r="BU41" s="1633"/>
      <c r="BV41" s="1633"/>
      <c r="BW41" s="1633"/>
      <c r="BX41" s="1633"/>
      <c r="BY41" s="1633"/>
      <c r="BZ41" s="1633"/>
      <c r="CA41" s="1633"/>
      <c r="CB41" s="1633"/>
      <c r="CC41" s="1633"/>
      <c r="CD41" s="1633"/>
      <c r="CE41" s="1633"/>
      <c r="CF41" s="1633"/>
      <c r="CG41" s="1633"/>
      <c r="CH41" s="1633"/>
      <c r="CI41" s="1633"/>
      <c r="CJ41" s="1633"/>
      <c r="CK41" s="1633"/>
      <c r="CL41" s="1633"/>
      <c r="CM41" s="1633"/>
      <c r="CN41" s="1633"/>
      <c r="CO41" s="1633"/>
      <c r="CP41" s="1633"/>
      <c r="CQ41" s="1633"/>
      <c r="CR41" s="1633"/>
      <c r="CS41" s="1633"/>
      <c r="CT41" s="1633"/>
      <c r="CU41" s="1633"/>
      <c r="CV41" s="1633"/>
      <c r="CW41" s="1633"/>
      <c r="CX41" s="1633"/>
      <c r="CY41" s="1633"/>
      <c r="CZ41" s="1633"/>
      <c r="DA41" s="1633"/>
      <c r="DB41" s="1633"/>
      <c r="DC41" s="1633"/>
      <c r="DD41" s="1633"/>
      <c r="DE41" s="1633"/>
      <c r="DF41" s="1633"/>
      <c r="DG41" s="1633"/>
      <c r="DH41" s="1633"/>
      <c r="DI41" s="1633"/>
      <c r="DJ41" s="1633"/>
      <c r="DK41" s="1633"/>
      <c r="DL41" s="1633"/>
      <c r="DM41" s="1633"/>
      <c r="DN41" s="1633"/>
      <c r="DO41" s="1633"/>
      <c r="DP41" s="1633"/>
      <c r="DQ41" s="1633"/>
      <c r="DR41" s="1633"/>
      <c r="DS41" s="1633"/>
      <c r="DT41" s="1633"/>
      <c r="DU41" s="1633"/>
      <c r="DV41" s="1633"/>
      <c r="DW41" s="1633"/>
      <c r="DX41" s="1633"/>
      <c r="DY41" s="1633"/>
      <c r="DZ41" s="1633"/>
      <c r="EA41" s="1633"/>
      <c r="EB41" s="1633"/>
      <c r="EC41" s="1633"/>
      <c r="ED41" s="1633"/>
      <c r="EE41" s="1633"/>
      <c r="EF41" s="1633"/>
      <c r="EG41" s="1633"/>
      <c r="EH41" s="1633"/>
      <c r="EI41" s="1633"/>
      <c r="EJ41" s="1633"/>
      <c r="EK41" s="1633"/>
      <c r="EL41" s="1633"/>
      <c r="EM41" s="1633"/>
      <c r="EN41" s="1633"/>
      <c r="EO41" s="1633"/>
      <c r="EP41" s="1633"/>
      <c r="EQ41" s="1633"/>
      <c r="ER41" s="1633"/>
      <c r="ES41" s="1633"/>
      <c r="ET41" s="1633"/>
      <c r="EU41" s="1633"/>
      <c r="EV41" s="1633"/>
      <c r="EW41" s="1633"/>
      <c r="EX41" s="1633"/>
      <c r="EY41" s="1633"/>
      <c r="EZ41" s="1633"/>
      <c r="FA41" s="1633"/>
      <c r="FB41" s="1633"/>
      <c r="FC41" s="1633"/>
      <c r="FD41" s="1633"/>
      <c r="FE41" s="1633"/>
      <c r="FF41" s="1633"/>
      <c r="FG41" s="1633"/>
      <c r="FH41" s="1633"/>
      <c r="FI41" s="1633"/>
      <c r="FJ41" s="1633"/>
      <c r="FK41" s="1633"/>
      <c r="FL41" s="1633"/>
      <c r="FM41" s="1633"/>
      <c r="FN41" s="1633"/>
      <c r="FO41" s="1633"/>
      <c r="FP41" s="1633"/>
      <c r="FQ41" s="1633"/>
      <c r="FR41" s="1633"/>
      <c r="FS41" s="1633"/>
      <c r="FT41" s="1633"/>
      <c r="FU41" s="1633"/>
      <c r="FV41" s="1633"/>
      <c r="FW41" s="1633"/>
      <c r="FX41" s="1633"/>
      <c r="FY41" s="1633"/>
      <c r="FZ41" s="1633"/>
      <c r="GA41" s="1633"/>
      <c r="GB41" s="1633"/>
      <c r="GC41" s="1633"/>
      <c r="GD41" s="1633"/>
      <c r="GE41" s="1633"/>
      <c r="GF41" s="1633"/>
      <c r="GG41" s="1633"/>
      <c r="GH41" s="1633"/>
      <c r="GI41" s="1633"/>
      <c r="GJ41" s="1633"/>
      <c r="GK41" s="1633"/>
      <c r="GL41" s="1633"/>
      <c r="GM41" s="1633"/>
      <c r="GN41" s="1633"/>
      <c r="GO41" s="1633"/>
      <c r="GP41" s="1633"/>
      <c r="GQ41" s="1633"/>
      <c r="GR41" s="1633"/>
      <c r="GS41" s="1633"/>
      <c r="GT41" s="1633"/>
      <c r="GU41" s="1633"/>
      <c r="GV41" s="1633"/>
      <c r="GW41" s="1633"/>
      <c r="GX41" s="1633"/>
      <c r="GY41" s="1633"/>
      <c r="GZ41" s="1633"/>
      <c r="HA41" s="1633"/>
      <c r="HB41" s="1633"/>
      <c r="HC41" s="1633"/>
      <c r="HD41" s="1633"/>
      <c r="HE41" s="1633"/>
      <c r="HF41" s="1633"/>
      <c r="HG41" s="1633"/>
      <c r="HH41" s="1633"/>
      <c r="HI41" s="1633"/>
      <c r="HJ41" s="1633"/>
      <c r="HK41" s="1633"/>
      <c r="HL41" s="1633"/>
      <c r="HM41" s="1633"/>
      <c r="HN41" s="1633"/>
      <c r="HO41" s="1633"/>
      <c r="HP41" s="1633"/>
      <c r="HQ41" s="1633"/>
      <c r="HR41" s="1633"/>
      <c r="HS41" s="1633"/>
      <c r="HT41" s="1633"/>
      <c r="HU41" s="1633"/>
      <c r="HV41" s="1633"/>
      <c r="HW41" s="1633"/>
      <c r="HX41" s="1633"/>
      <c r="HY41" s="1633"/>
      <c r="HZ41" s="1633"/>
      <c r="IA41" s="1633"/>
      <c r="IB41" s="1633"/>
      <c r="IC41" s="1633"/>
      <c r="ID41" s="1633"/>
      <c r="IE41" s="1633"/>
      <c r="IF41" s="1633"/>
      <c r="IG41" s="1633"/>
      <c r="IH41" s="1633"/>
      <c r="II41" s="1633"/>
      <c r="IJ41" s="1633"/>
      <c r="IK41" s="1633"/>
      <c r="IL41" s="1633"/>
      <c r="IM41" s="1633"/>
      <c r="IN41" s="1633"/>
      <c r="IO41" s="1633"/>
      <c r="IP41" s="1633"/>
      <c r="IQ41" s="1633"/>
      <c r="IR41" s="1633"/>
      <c r="IS41" s="1633"/>
      <c r="IT41" s="1633"/>
      <c r="IU41" s="1633"/>
      <c r="IV41" s="1633"/>
      <c r="IW41" s="1633"/>
      <c r="IX41" s="1633"/>
      <c r="IY41" s="1633"/>
      <c r="IZ41" s="1633"/>
      <c r="JA41" s="1633"/>
      <c r="JB41" s="1633"/>
      <c r="JC41" s="1633"/>
      <c r="JD41" s="1633"/>
      <c r="JE41" s="1633"/>
      <c r="JF41" s="1633"/>
      <c r="JG41" s="1633"/>
      <c r="JH41" s="1633"/>
      <c r="JI41" s="1633"/>
      <c r="JJ41" s="1633"/>
      <c r="JK41" s="1633"/>
      <c r="JL41" s="1633"/>
      <c r="JM41" s="1633"/>
      <c r="JN41" s="1633"/>
      <c r="JO41" s="1633"/>
      <c r="JP41" s="1633"/>
      <c r="JQ41" s="1633"/>
      <c r="JR41" s="1633"/>
      <c r="JS41" s="1633"/>
      <c r="JT41" s="1633"/>
      <c r="JU41" s="1633"/>
      <c r="JV41" s="1633"/>
      <c r="JW41" s="1633"/>
      <c r="JX41" s="1633"/>
      <c r="JY41" s="1633"/>
      <c r="JZ41" s="1633"/>
      <c r="KA41" s="1633"/>
      <c r="KB41" s="1633"/>
      <c r="KC41" s="1633"/>
      <c r="KD41" s="1633"/>
      <c r="KE41" s="1633"/>
      <c r="KF41" s="1633"/>
      <c r="KG41" s="1633"/>
      <c r="KH41" s="1633"/>
      <c r="KI41" s="1633"/>
      <c r="KJ41" s="1633"/>
      <c r="KK41" s="1633"/>
      <c r="KL41" s="1633"/>
      <c r="KM41" s="1633"/>
      <c r="KN41" s="1633"/>
      <c r="KO41" s="1633"/>
      <c r="KP41" s="1633"/>
      <c r="KQ41" s="1633"/>
      <c r="KR41" s="1633"/>
      <c r="KS41" s="1633"/>
      <c r="KT41" s="1633"/>
      <c r="KU41" s="1633"/>
      <c r="KV41" s="1633"/>
      <c r="KW41" s="1633"/>
      <c r="KX41" s="1633"/>
      <c r="KY41" s="1633"/>
      <c r="KZ41" s="1633"/>
      <c r="LA41" s="1633"/>
      <c r="LB41" s="1633"/>
      <c r="LC41" s="1633"/>
      <c r="LD41" s="1633"/>
      <c r="LE41" s="1633"/>
      <c r="LF41" s="1633"/>
      <c r="LG41" s="1633"/>
      <c r="LH41" s="1633"/>
      <c r="LI41" s="1633"/>
      <c r="LJ41" s="1633"/>
      <c r="LK41" s="1633"/>
      <c r="LL41" s="1633"/>
      <c r="LM41" s="1633"/>
      <c r="LN41" s="1633"/>
      <c r="LO41" s="1642"/>
      <c r="LP41" s="1642"/>
      <c r="LQ41" s="1642"/>
      <c r="LR41" s="1642"/>
      <c r="LS41" s="1642"/>
      <c r="LT41" s="1642"/>
      <c r="LU41" s="1642"/>
      <c r="LV41" s="1643"/>
    </row>
    <row r="42" s="1639" customFormat="1" ht="47" customHeight="1" spans="1:334">
      <c r="A42" s="2417">
        <v>45761</v>
      </c>
      <c r="B42" s="2417" t="s">
        <v>173</v>
      </c>
      <c r="C42" s="1501" t="s">
        <v>98</v>
      </c>
      <c r="D42" s="1502">
        <v>4500163573</v>
      </c>
      <c r="E42" s="1503" t="s">
        <v>1857</v>
      </c>
      <c r="F42" s="1502" t="s">
        <v>1858</v>
      </c>
      <c r="G42" s="2585" t="s">
        <v>1859</v>
      </c>
      <c r="H42" s="2585" t="s">
        <v>1860</v>
      </c>
      <c r="I42" s="1532" t="s">
        <v>1861</v>
      </c>
      <c r="J42" s="1522">
        <v>21120</v>
      </c>
      <c r="K42" s="1534">
        <v>12</v>
      </c>
      <c r="L42" s="1534">
        <v>2640</v>
      </c>
      <c r="M42" s="1534">
        <f t="shared" si="0"/>
        <v>8</v>
      </c>
      <c r="N42" s="1536">
        <v>45786</v>
      </c>
      <c r="O42" s="1536">
        <v>45782</v>
      </c>
      <c r="P42" s="1537" t="s">
        <v>1862</v>
      </c>
      <c r="Q42" s="1562" t="s">
        <v>78</v>
      </c>
      <c r="R42" s="1839"/>
      <c r="S42" s="1839"/>
      <c r="T42" s="1839"/>
      <c r="U42" s="1839"/>
      <c r="V42" s="1532"/>
      <c r="W42" s="1532" t="s">
        <v>168</v>
      </c>
      <c r="X42" s="1565">
        <v>45757</v>
      </c>
      <c r="Y42" s="1589" t="s">
        <v>88</v>
      </c>
      <c r="Z42" s="1589" t="s">
        <v>1863</v>
      </c>
      <c r="AA42" s="1589" t="s">
        <v>1864</v>
      </c>
      <c r="AB42" s="1589"/>
      <c r="AC42" s="2274" t="s">
        <v>1865</v>
      </c>
      <c r="AD42" s="1590" t="s">
        <v>181</v>
      </c>
      <c r="AE42" s="2277">
        <v>2433.8</v>
      </c>
      <c r="AF42" s="2278">
        <f>AE42*M42</f>
        <v>19470.4</v>
      </c>
      <c r="AG42" s="1504"/>
      <c r="AH42" s="1609" t="s">
        <v>81</v>
      </c>
      <c r="AI42" s="2623">
        <f t="shared" si="34"/>
        <v>21120</v>
      </c>
      <c r="AJ42" s="2626">
        <v>10</v>
      </c>
      <c r="AK42" s="2627">
        <f t="shared" si="32"/>
        <v>21120</v>
      </c>
      <c r="AL42" s="2627"/>
      <c r="AM42" s="2627"/>
      <c r="AN42" s="2627"/>
      <c r="AO42" s="2627"/>
      <c r="AP42" s="2627">
        <f>J42/12</f>
        <v>1760</v>
      </c>
      <c r="AQ42" s="2641"/>
      <c r="AR42" s="1610"/>
      <c r="AS42" s="1610" t="s">
        <v>63</v>
      </c>
      <c r="AT42" s="1610">
        <f t="shared" si="21"/>
        <v>21120</v>
      </c>
      <c r="AU42" s="1610"/>
      <c r="AV42" s="1622">
        <f t="shared" ref="AV42:AV65" si="35">J42/10</f>
        <v>2112</v>
      </c>
      <c r="AW42" s="1622">
        <f t="shared" ref="AW42:AW65" si="36">J42/10</f>
        <v>2112</v>
      </c>
      <c r="AX42" s="1622">
        <f t="shared" ref="AX42:AX65" si="37">J42/10</f>
        <v>2112</v>
      </c>
      <c r="AY42" s="1622">
        <f t="shared" ref="AY42:AY65" si="38">J42/10</f>
        <v>2112</v>
      </c>
      <c r="AZ42" s="1622">
        <f t="shared" ref="AZ42:AZ65" si="39">J42/10</f>
        <v>2112</v>
      </c>
      <c r="BA42" s="1622">
        <f t="shared" ref="BA42:BA65" si="40">J42/10</f>
        <v>2112</v>
      </c>
      <c r="BB42" s="1622">
        <f t="shared" ref="BB42:BB65" si="41">J42/10</f>
        <v>2112</v>
      </c>
      <c r="BC42" s="1622">
        <f t="shared" ref="BC42:BC65" si="42">J42/10</f>
        <v>2112</v>
      </c>
      <c r="BD42" s="1622">
        <f t="shared" ref="BD42:BD65" si="43">J42/10</f>
        <v>2112</v>
      </c>
      <c r="BE42" s="1622">
        <f t="shared" ref="BE42:BE65" si="44">J42/10</f>
        <v>2112</v>
      </c>
      <c r="BF42" s="2185">
        <f t="shared" si="16"/>
        <v>2024</v>
      </c>
      <c r="BG42" s="2297">
        <f t="shared" si="17"/>
        <v>88</v>
      </c>
      <c r="LO42" s="1481"/>
      <c r="LP42" s="1481"/>
      <c r="LQ42" s="1481"/>
      <c r="LR42" s="1481"/>
      <c r="LS42" s="1481"/>
      <c r="LT42" s="1481"/>
      <c r="LU42" s="1481"/>
      <c r="LV42" s="1481"/>
    </row>
    <row r="43" s="2140" customFormat="1" ht="47" customHeight="1" spans="1:334">
      <c r="A43" s="2578">
        <v>45758</v>
      </c>
      <c r="B43" s="2148" t="s">
        <v>1866</v>
      </c>
      <c r="C43" s="2149" t="s">
        <v>195</v>
      </c>
      <c r="D43" s="2150">
        <v>4500163427</v>
      </c>
      <c r="E43" s="2151" t="s">
        <v>1867</v>
      </c>
      <c r="F43" s="2150" t="s">
        <v>1868</v>
      </c>
      <c r="G43" s="2152" t="s">
        <v>1727</v>
      </c>
      <c r="H43" s="2152" t="s">
        <v>1727</v>
      </c>
      <c r="I43" s="1532" t="s">
        <v>1728</v>
      </c>
      <c r="J43" s="1522">
        <v>1248</v>
      </c>
      <c r="K43" s="1534">
        <v>0</v>
      </c>
      <c r="L43" s="1534">
        <v>96</v>
      </c>
      <c r="M43" s="1534">
        <f t="shared" si="0"/>
        <v>13</v>
      </c>
      <c r="N43" s="1536">
        <v>45789</v>
      </c>
      <c r="O43" s="1536">
        <v>45785</v>
      </c>
      <c r="P43" s="1526"/>
      <c r="Q43" s="1562" t="s">
        <v>78</v>
      </c>
      <c r="R43" s="1839"/>
      <c r="S43" s="1839"/>
      <c r="T43" s="1678"/>
      <c r="U43" s="1678"/>
      <c r="V43" s="2167"/>
      <c r="W43" s="2167" t="s">
        <v>111</v>
      </c>
      <c r="X43" s="1565">
        <v>45765</v>
      </c>
      <c r="Y43" s="1589" t="s">
        <v>88</v>
      </c>
      <c r="Z43" s="1589">
        <v>45758</v>
      </c>
      <c r="AA43" s="1589"/>
      <c r="AB43" s="1578"/>
      <c r="AC43" s="2614" t="s">
        <v>1869</v>
      </c>
      <c r="AD43" s="2173" t="s">
        <v>122</v>
      </c>
      <c r="AE43" s="2277">
        <v>0.9557</v>
      </c>
      <c r="AF43" s="2278">
        <f>AE43*J43</f>
        <v>1192.7136</v>
      </c>
      <c r="AG43" s="1602"/>
      <c r="AH43" s="1609" t="s">
        <v>81</v>
      </c>
      <c r="AI43" s="2623">
        <f t="shared" si="34"/>
        <v>1248</v>
      </c>
      <c r="AJ43" s="2626">
        <v>10</v>
      </c>
      <c r="AK43" s="2627">
        <f t="shared" si="32"/>
        <v>1248</v>
      </c>
      <c r="AL43" s="2627"/>
      <c r="AM43" s="2627"/>
      <c r="AN43" s="2627">
        <f>J43/24</f>
        <v>52</v>
      </c>
      <c r="AO43" s="2627"/>
      <c r="AP43" s="2627"/>
      <c r="AQ43" s="2641"/>
      <c r="AR43" s="1610"/>
      <c r="AS43" s="1610" t="s">
        <v>63</v>
      </c>
      <c r="AT43" s="1610">
        <f t="shared" si="21"/>
        <v>1248</v>
      </c>
      <c r="AU43" s="1610"/>
      <c r="AV43" s="1622">
        <f t="shared" si="35"/>
        <v>124.8</v>
      </c>
      <c r="AW43" s="1622">
        <f t="shared" si="36"/>
        <v>124.8</v>
      </c>
      <c r="AX43" s="1622">
        <f t="shared" si="37"/>
        <v>124.8</v>
      </c>
      <c r="AY43" s="1622">
        <f t="shared" si="38"/>
        <v>124.8</v>
      </c>
      <c r="AZ43" s="1622">
        <f t="shared" si="39"/>
        <v>124.8</v>
      </c>
      <c r="BA43" s="1622">
        <f t="shared" si="40"/>
        <v>124.8</v>
      </c>
      <c r="BB43" s="1622">
        <f t="shared" si="41"/>
        <v>124.8</v>
      </c>
      <c r="BC43" s="1622">
        <f t="shared" si="42"/>
        <v>124.8</v>
      </c>
      <c r="BD43" s="1622">
        <f t="shared" si="43"/>
        <v>124.8</v>
      </c>
      <c r="BE43" s="1622">
        <f t="shared" si="44"/>
        <v>124.8</v>
      </c>
      <c r="BF43" s="1622">
        <f t="shared" si="16"/>
        <v>119.6</v>
      </c>
      <c r="BG43" s="2648">
        <f t="shared" si="17"/>
        <v>5.2</v>
      </c>
      <c r="BH43" s="1633"/>
      <c r="BI43" s="1633"/>
      <c r="BJ43" s="1633"/>
      <c r="BK43" s="1633"/>
      <c r="BL43" s="1633"/>
      <c r="BM43" s="1633"/>
      <c r="BN43" s="1633"/>
      <c r="BO43" s="1633"/>
      <c r="BP43" s="1633"/>
      <c r="BQ43" s="1633"/>
      <c r="BR43" s="1633"/>
      <c r="BS43" s="1633"/>
      <c r="BT43" s="1633"/>
      <c r="BU43" s="1633"/>
      <c r="BV43" s="1633"/>
      <c r="BW43" s="1633"/>
      <c r="BX43" s="1633"/>
      <c r="BY43" s="1633"/>
      <c r="BZ43" s="1633"/>
      <c r="CA43" s="1633"/>
      <c r="CB43" s="1633"/>
      <c r="CC43" s="1633"/>
      <c r="CD43" s="1633"/>
      <c r="CE43" s="1633"/>
      <c r="CF43" s="1633"/>
      <c r="CG43" s="1633"/>
      <c r="CH43" s="1633"/>
      <c r="CI43" s="1633"/>
      <c r="CJ43" s="1633"/>
      <c r="CK43" s="1633"/>
      <c r="CL43" s="1633"/>
      <c r="CM43" s="1633"/>
      <c r="CN43" s="1633"/>
      <c r="CO43" s="1633"/>
      <c r="CP43" s="1633"/>
      <c r="CQ43" s="1633"/>
      <c r="CR43" s="1633"/>
      <c r="CS43" s="1633"/>
      <c r="CT43" s="1633"/>
      <c r="CU43" s="1633"/>
      <c r="CV43" s="1633"/>
      <c r="CW43" s="1633"/>
      <c r="CX43" s="1633"/>
      <c r="CY43" s="1633"/>
      <c r="CZ43" s="1633"/>
      <c r="DA43" s="1633"/>
      <c r="DB43" s="1633"/>
      <c r="DC43" s="1633"/>
      <c r="DD43" s="1633"/>
      <c r="DE43" s="1633"/>
      <c r="DF43" s="1633"/>
      <c r="DG43" s="1633"/>
      <c r="DH43" s="1633"/>
      <c r="DI43" s="1633"/>
      <c r="DJ43" s="1633"/>
      <c r="DK43" s="1633"/>
      <c r="DL43" s="1633"/>
      <c r="DM43" s="1633"/>
      <c r="DN43" s="1633"/>
      <c r="DO43" s="1633"/>
      <c r="DP43" s="1633"/>
      <c r="DQ43" s="1633"/>
      <c r="DR43" s="1633"/>
      <c r="DS43" s="1633"/>
      <c r="DT43" s="1633"/>
      <c r="DU43" s="1633"/>
      <c r="DV43" s="1633"/>
      <c r="DW43" s="1633"/>
      <c r="DX43" s="1633"/>
      <c r="DY43" s="1633"/>
      <c r="DZ43" s="1633"/>
      <c r="EA43" s="1633"/>
      <c r="EB43" s="1633"/>
      <c r="EC43" s="1633"/>
      <c r="ED43" s="1633"/>
      <c r="EE43" s="1633"/>
      <c r="EF43" s="1633"/>
      <c r="EG43" s="1633"/>
      <c r="EH43" s="1633"/>
      <c r="EI43" s="1633"/>
      <c r="EJ43" s="1633"/>
      <c r="EK43" s="1633"/>
      <c r="EL43" s="1633"/>
      <c r="EM43" s="1633"/>
      <c r="EN43" s="1633"/>
      <c r="EO43" s="1633"/>
      <c r="EP43" s="1633"/>
      <c r="EQ43" s="1633"/>
      <c r="ER43" s="1633"/>
      <c r="ES43" s="1633"/>
      <c r="ET43" s="1633"/>
      <c r="EU43" s="1633"/>
      <c r="EV43" s="1633"/>
      <c r="EW43" s="1633"/>
      <c r="EX43" s="1633"/>
      <c r="EY43" s="1633"/>
      <c r="EZ43" s="1633"/>
      <c r="FA43" s="1633"/>
      <c r="FB43" s="1633"/>
      <c r="FC43" s="1633"/>
      <c r="FD43" s="1633"/>
      <c r="FE43" s="1633"/>
      <c r="FF43" s="1633"/>
      <c r="FG43" s="1633"/>
      <c r="FH43" s="1633"/>
      <c r="FI43" s="1633"/>
      <c r="FJ43" s="1633"/>
      <c r="FK43" s="1633"/>
      <c r="FL43" s="1633"/>
      <c r="FM43" s="1633"/>
      <c r="FN43" s="1633"/>
      <c r="FO43" s="1633"/>
      <c r="FP43" s="1633"/>
      <c r="FQ43" s="1633"/>
      <c r="FR43" s="1633"/>
      <c r="FS43" s="1633"/>
      <c r="FT43" s="1633"/>
      <c r="FU43" s="1633"/>
      <c r="FV43" s="1633"/>
      <c r="FW43" s="1633"/>
      <c r="FX43" s="1633"/>
      <c r="FY43" s="1633"/>
      <c r="FZ43" s="1633"/>
      <c r="GA43" s="1633"/>
      <c r="GB43" s="1633"/>
      <c r="GC43" s="1633"/>
      <c r="GD43" s="1633"/>
      <c r="GE43" s="1633"/>
      <c r="GF43" s="1633"/>
      <c r="GG43" s="1633"/>
      <c r="GH43" s="1633"/>
      <c r="GI43" s="1633"/>
      <c r="GJ43" s="1633"/>
      <c r="GK43" s="1633"/>
      <c r="GL43" s="1633"/>
      <c r="GM43" s="1633"/>
      <c r="GN43" s="1633"/>
      <c r="GO43" s="1633"/>
      <c r="GP43" s="1633"/>
      <c r="GQ43" s="1633"/>
      <c r="GR43" s="1633"/>
      <c r="GS43" s="1633"/>
      <c r="GT43" s="1633"/>
      <c r="GU43" s="1633"/>
      <c r="GV43" s="1633"/>
      <c r="GW43" s="1633"/>
      <c r="GX43" s="1633"/>
      <c r="GY43" s="1633"/>
      <c r="GZ43" s="1633"/>
      <c r="HA43" s="1633"/>
      <c r="HB43" s="1633"/>
      <c r="HC43" s="1633"/>
      <c r="HD43" s="1633"/>
      <c r="HE43" s="1633"/>
      <c r="HF43" s="1633"/>
      <c r="HG43" s="1633"/>
      <c r="HH43" s="1633"/>
      <c r="HI43" s="1633"/>
      <c r="HJ43" s="1633"/>
      <c r="HK43" s="1633"/>
      <c r="HL43" s="1633"/>
      <c r="HM43" s="1633"/>
      <c r="HN43" s="1633"/>
      <c r="HO43" s="1633"/>
      <c r="HP43" s="1633"/>
      <c r="HQ43" s="1633"/>
      <c r="HR43" s="1633"/>
      <c r="HS43" s="1633"/>
      <c r="HT43" s="1633"/>
      <c r="HU43" s="1633"/>
      <c r="HV43" s="1633"/>
      <c r="HW43" s="1633"/>
      <c r="HX43" s="1633"/>
      <c r="HY43" s="1633"/>
      <c r="HZ43" s="1633"/>
      <c r="IA43" s="1633"/>
      <c r="IB43" s="1633"/>
      <c r="IC43" s="1633"/>
      <c r="ID43" s="1633"/>
      <c r="IE43" s="1633"/>
      <c r="IF43" s="1633"/>
      <c r="IG43" s="1633"/>
      <c r="IH43" s="1633"/>
      <c r="II43" s="1633"/>
      <c r="IJ43" s="1633"/>
      <c r="IK43" s="1633"/>
      <c r="IL43" s="1633"/>
      <c r="IM43" s="1633"/>
      <c r="IN43" s="1633"/>
      <c r="IO43" s="1633"/>
      <c r="IP43" s="1633"/>
      <c r="IQ43" s="1633"/>
      <c r="IR43" s="1633"/>
      <c r="IS43" s="1633"/>
      <c r="IT43" s="1633"/>
      <c r="IU43" s="1633"/>
      <c r="IV43" s="1633"/>
      <c r="IW43" s="1633"/>
      <c r="IX43" s="1633"/>
      <c r="IY43" s="1633"/>
      <c r="IZ43" s="1633"/>
      <c r="JA43" s="1633"/>
      <c r="JB43" s="1633"/>
      <c r="JC43" s="1633"/>
      <c r="JD43" s="1633"/>
      <c r="JE43" s="1633"/>
      <c r="JF43" s="1633"/>
      <c r="JG43" s="1633"/>
      <c r="JH43" s="1633"/>
      <c r="JI43" s="1633"/>
      <c r="JJ43" s="1633"/>
      <c r="JK43" s="1633"/>
      <c r="JL43" s="1633"/>
      <c r="JM43" s="1633"/>
      <c r="JN43" s="1633"/>
      <c r="JO43" s="1633"/>
      <c r="JP43" s="1633"/>
      <c r="JQ43" s="1633"/>
      <c r="JR43" s="1633"/>
      <c r="JS43" s="1633"/>
      <c r="JT43" s="1633"/>
      <c r="JU43" s="1633"/>
      <c r="JV43" s="1633"/>
      <c r="JW43" s="1633"/>
      <c r="JX43" s="1633"/>
      <c r="JY43" s="1633"/>
      <c r="JZ43" s="1633"/>
      <c r="KA43" s="1633"/>
      <c r="KB43" s="1633"/>
      <c r="KC43" s="1633"/>
      <c r="KD43" s="1633"/>
      <c r="KE43" s="1633"/>
      <c r="KF43" s="1633"/>
      <c r="KG43" s="1633"/>
      <c r="KH43" s="1633"/>
      <c r="KI43" s="1633"/>
      <c r="KJ43" s="1633"/>
      <c r="KK43" s="1633"/>
      <c r="KL43" s="1633"/>
      <c r="KM43" s="1633"/>
      <c r="KN43" s="1633"/>
      <c r="KO43" s="1633"/>
      <c r="KP43" s="1633"/>
      <c r="KQ43" s="1633"/>
      <c r="KR43" s="1633"/>
      <c r="KS43" s="1633"/>
      <c r="KT43" s="1633"/>
      <c r="KU43" s="1633"/>
      <c r="KV43" s="1633"/>
      <c r="KW43" s="1633"/>
      <c r="KX43" s="1633"/>
      <c r="KY43" s="1633"/>
      <c r="KZ43" s="1633"/>
      <c r="LA43" s="1633"/>
      <c r="LB43" s="1633"/>
      <c r="LC43" s="1633"/>
      <c r="LD43" s="1633"/>
      <c r="LE43" s="1633"/>
      <c r="LF43" s="1633"/>
      <c r="LG43" s="1633"/>
      <c r="LH43" s="1633"/>
      <c r="LI43" s="1633"/>
      <c r="LJ43" s="1633"/>
      <c r="LK43" s="1633"/>
      <c r="LL43" s="1633"/>
      <c r="LM43" s="1633"/>
      <c r="LN43" s="1633"/>
      <c r="LO43" s="1642"/>
      <c r="LP43" s="1642"/>
      <c r="LQ43" s="1642"/>
      <c r="LR43" s="1642"/>
      <c r="LS43" s="1642"/>
      <c r="LT43" s="1642"/>
      <c r="LU43" s="1642"/>
      <c r="LV43" s="1643"/>
    </row>
    <row r="44" s="2140" customFormat="1" ht="47" customHeight="1" spans="1:334">
      <c r="A44" s="2417">
        <v>45750</v>
      </c>
      <c r="B44" s="1500" t="s">
        <v>1870</v>
      </c>
      <c r="C44" s="1501" t="s">
        <v>1811</v>
      </c>
      <c r="D44" s="1502">
        <v>4500162134</v>
      </c>
      <c r="E44" s="1503"/>
      <c r="F44" s="1502" t="s">
        <v>1871</v>
      </c>
      <c r="G44" s="1505" t="s">
        <v>1727</v>
      </c>
      <c r="H44" s="1505" t="s">
        <v>1727</v>
      </c>
      <c r="I44" s="1532" t="s">
        <v>1728</v>
      </c>
      <c r="J44" s="1522">
        <v>4800</v>
      </c>
      <c r="K44" s="1534">
        <v>0</v>
      </c>
      <c r="L44" s="1534">
        <v>96</v>
      </c>
      <c r="M44" s="1534">
        <f t="shared" si="0"/>
        <v>50</v>
      </c>
      <c r="N44" s="1536">
        <v>45789</v>
      </c>
      <c r="O44" s="1536">
        <v>45785</v>
      </c>
      <c r="P44" s="1537"/>
      <c r="Q44" s="1562" t="s">
        <v>78</v>
      </c>
      <c r="R44" s="1839"/>
      <c r="S44" s="1839"/>
      <c r="T44" s="1839"/>
      <c r="U44" s="1839"/>
      <c r="V44" s="1532"/>
      <c r="W44" s="2167" t="s">
        <v>111</v>
      </c>
      <c r="X44" s="1565">
        <v>45761</v>
      </c>
      <c r="Y44" s="1589" t="s">
        <v>88</v>
      </c>
      <c r="Z44" s="1589">
        <v>45769</v>
      </c>
      <c r="AA44" s="1589"/>
      <c r="AB44" s="2253">
        <v>20250202</v>
      </c>
      <c r="AC44" s="2274" t="s">
        <v>1872</v>
      </c>
      <c r="AD44" s="1590" t="s">
        <v>1870</v>
      </c>
      <c r="AE44" s="2277">
        <v>0.9375</v>
      </c>
      <c r="AF44" s="2278">
        <f>AE44*J44</f>
        <v>4500</v>
      </c>
      <c r="AG44" s="1504"/>
      <c r="AH44" s="1609" t="s">
        <v>81</v>
      </c>
      <c r="AI44" s="2623">
        <f t="shared" si="34"/>
        <v>4800</v>
      </c>
      <c r="AJ44" s="2626"/>
      <c r="AK44" s="2627">
        <f t="shared" si="32"/>
        <v>4800</v>
      </c>
      <c r="AL44" s="2627"/>
      <c r="AM44" s="2627"/>
      <c r="AN44" s="2627"/>
      <c r="AO44" s="2627"/>
      <c r="AP44" s="2627"/>
      <c r="AQ44" s="2641"/>
      <c r="AR44" s="1610"/>
      <c r="AS44" s="2282" t="s">
        <v>63</v>
      </c>
      <c r="AT44" s="1610"/>
      <c r="AU44" s="1610"/>
      <c r="AV44" s="1622">
        <f t="shared" si="35"/>
        <v>480</v>
      </c>
      <c r="AW44" s="1622">
        <f t="shared" si="36"/>
        <v>480</v>
      </c>
      <c r="AX44" s="1622">
        <f t="shared" si="37"/>
        <v>480</v>
      </c>
      <c r="AY44" s="1622">
        <f t="shared" si="38"/>
        <v>480</v>
      </c>
      <c r="AZ44" s="1622">
        <f t="shared" si="39"/>
        <v>480</v>
      </c>
      <c r="BA44" s="1622">
        <f t="shared" si="40"/>
        <v>480</v>
      </c>
      <c r="BB44" s="1622">
        <f t="shared" si="41"/>
        <v>480</v>
      </c>
      <c r="BC44" s="1622">
        <f t="shared" si="42"/>
        <v>480</v>
      </c>
      <c r="BD44" s="1622">
        <f t="shared" si="43"/>
        <v>480</v>
      </c>
      <c r="BE44" s="1622">
        <f t="shared" si="44"/>
        <v>480</v>
      </c>
      <c r="BF44" s="1622">
        <f t="shared" si="16"/>
        <v>460</v>
      </c>
      <c r="BG44" s="2648">
        <f t="shared" si="17"/>
        <v>20</v>
      </c>
      <c r="BH44" s="1633"/>
      <c r="BI44" s="1633"/>
      <c r="BJ44" s="1633"/>
      <c r="BK44" s="1633"/>
      <c r="BL44" s="1633"/>
      <c r="BM44" s="1633"/>
      <c r="BN44" s="1633"/>
      <c r="BO44" s="1633"/>
      <c r="BP44" s="1633"/>
      <c r="BQ44" s="1633"/>
      <c r="BR44" s="1633"/>
      <c r="BS44" s="1633"/>
      <c r="BT44" s="1633"/>
      <c r="BU44" s="1633"/>
      <c r="BV44" s="1633"/>
      <c r="BW44" s="1633"/>
      <c r="BX44" s="1633"/>
      <c r="BY44" s="1633"/>
      <c r="BZ44" s="1633"/>
      <c r="CA44" s="1633"/>
      <c r="CB44" s="1633"/>
      <c r="CC44" s="1633"/>
      <c r="CD44" s="1633"/>
      <c r="CE44" s="1633"/>
      <c r="CF44" s="1633"/>
      <c r="CG44" s="1633"/>
      <c r="CH44" s="1633"/>
      <c r="CI44" s="1633"/>
      <c r="CJ44" s="1633"/>
      <c r="CK44" s="1633"/>
      <c r="CL44" s="1633"/>
      <c r="CM44" s="1633"/>
      <c r="CN44" s="1633"/>
      <c r="CO44" s="1633"/>
      <c r="CP44" s="1633"/>
      <c r="CQ44" s="1633"/>
      <c r="CR44" s="1633"/>
      <c r="CS44" s="1633"/>
      <c r="CT44" s="1633"/>
      <c r="CU44" s="1633"/>
      <c r="CV44" s="1633"/>
      <c r="CW44" s="1633"/>
      <c r="CX44" s="1633"/>
      <c r="CY44" s="1633"/>
      <c r="CZ44" s="1633"/>
      <c r="DA44" s="1633"/>
      <c r="DB44" s="1633"/>
      <c r="DC44" s="1633"/>
      <c r="DD44" s="1633"/>
      <c r="DE44" s="1633"/>
      <c r="DF44" s="1633"/>
      <c r="DG44" s="1633"/>
      <c r="DH44" s="1633"/>
      <c r="DI44" s="1633"/>
      <c r="DJ44" s="1633"/>
      <c r="DK44" s="1633"/>
      <c r="DL44" s="1633"/>
      <c r="DM44" s="1633"/>
      <c r="DN44" s="1633"/>
      <c r="DO44" s="1633"/>
      <c r="DP44" s="1633"/>
      <c r="DQ44" s="1633"/>
      <c r="DR44" s="1633"/>
      <c r="DS44" s="1633"/>
      <c r="DT44" s="1633"/>
      <c r="DU44" s="1633"/>
      <c r="DV44" s="1633"/>
      <c r="DW44" s="1633"/>
      <c r="DX44" s="1633"/>
      <c r="DY44" s="1633"/>
      <c r="DZ44" s="1633"/>
      <c r="EA44" s="1633"/>
      <c r="EB44" s="1633"/>
      <c r="EC44" s="1633"/>
      <c r="ED44" s="1633"/>
      <c r="EE44" s="1633"/>
      <c r="EF44" s="1633"/>
      <c r="EG44" s="1633"/>
      <c r="EH44" s="1633"/>
      <c r="EI44" s="1633"/>
      <c r="EJ44" s="1633"/>
      <c r="EK44" s="1633"/>
      <c r="EL44" s="1633"/>
      <c r="EM44" s="1633"/>
      <c r="EN44" s="1633"/>
      <c r="EO44" s="1633"/>
      <c r="EP44" s="1633"/>
      <c r="EQ44" s="1633"/>
      <c r="ER44" s="1633"/>
      <c r="ES44" s="1633"/>
      <c r="ET44" s="1633"/>
      <c r="EU44" s="1633"/>
      <c r="EV44" s="1633"/>
      <c r="EW44" s="1633"/>
      <c r="EX44" s="1633"/>
      <c r="EY44" s="1633"/>
      <c r="EZ44" s="1633"/>
      <c r="FA44" s="1633"/>
      <c r="FB44" s="1633"/>
      <c r="FC44" s="1633"/>
      <c r="FD44" s="1633"/>
      <c r="FE44" s="1633"/>
      <c r="FF44" s="1633"/>
      <c r="FG44" s="1633"/>
      <c r="FH44" s="1633"/>
      <c r="FI44" s="1633"/>
      <c r="FJ44" s="1633"/>
      <c r="FK44" s="1633"/>
      <c r="FL44" s="1633"/>
      <c r="FM44" s="1633"/>
      <c r="FN44" s="1633"/>
      <c r="FO44" s="1633"/>
      <c r="FP44" s="1633"/>
      <c r="FQ44" s="1633"/>
      <c r="FR44" s="1633"/>
      <c r="FS44" s="1633"/>
      <c r="FT44" s="1633"/>
      <c r="FU44" s="1633"/>
      <c r="FV44" s="1633"/>
      <c r="FW44" s="1633"/>
      <c r="FX44" s="1633"/>
      <c r="FY44" s="1633"/>
      <c r="FZ44" s="1633"/>
      <c r="GA44" s="1633"/>
      <c r="GB44" s="1633"/>
      <c r="GC44" s="1633"/>
      <c r="GD44" s="1633"/>
      <c r="GE44" s="1633"/>
      <c r="GF44" s="1633"/>
      <c r="GG44" s="1633"/>
      <c r="GH44" s="1633"/>
      <c r="GI44" s="1633"/>
      <c r="GJ44" s="1633"/>
      <c r="GK44" s="1633"/>
      <c r="GL44" s="1633"/>
      <c r="GM44" s="1633"/>
      <c r="GN44" s="1633"/>
      <c r="GO44" s="1633"/>
      <c r="GP44" s="1633"/>
      <c r="GQ44" s="1633"/>
      <c r="GR44" s="1633"/>
      <c r="GS44" s="1633"/>
      <c r="GT44" s="1633"/>
      <c r="GU44" s="1633"/>
      <c r="GV44" s="1633"/>
      <c r="GW44" s="1633"/>
      <c r="GX44" s="1633"/>
      <c r="GY44" s="1633"/>
      <c r="GZ44" s="1633"/>
      <c r="HA44" s="1633"/>
      <c r="HB44" s="1633"/>
      <c r="HC44" s="1633"/>
      <c r="HD44" s="1633"/>
      <c r="HE44" s="1633"/>
      <c r="HF44" s="1633"/>
      <c r="HG44" s="1633"/>
      <c r="HH44" s="1633"/>
      <c r="HI44" s="1633"/>
      <c r="HJ44" s="1633"/>
      <c r="HK44" s="1633"/>
      <c r="HL44" s="1633"/>
      <c r="HM44" s="1633"/>
      <c r="HN44" s="1633"/>
      <c r="HO44" s="1633"/>
      <c r="HP44" s="1633"/>
      <c r="HQ44" s="1633"/>
      <c r="HR44" s="1633"/>
      <c r="HS44" s="1633"/>
      <c r="HT44" s="1633"/>
      <c r="HU44" s="1633"/>
      <c r="HV44" s="1633"/>
      <c r="HW44" s="1633"/>
      <c r="HX44" s="1633"/>
      <c r="HY44" s="1633"/>
      <c r="HZ44" s="1633"/>
      <c r="IA44" s="1633"/>
      <c r="IB44" s="1633"/>
      <c r="IC44" s="1633"/>
      <c r="ID44" s="1633"/>
      <c r="IE44" s="1633"/>
      <c r="IF44" s="1633"/>
      <c r="IG44" s="1633"/>
      <c r="IH44" s="1633"/>
      <c r="II44" s="1633"/>
      <c r="IJ44" s="1633"/>
      <c r="IK44" s="1633"/>
      <c r="IL44" s="1633"/>
      <c r="IM44" s="1633"/>
      <c r="IN44" s="1633"/>
      <c r="IO44" s="1633"/>
      <c r="IP44" s="1633"/>
      <c r="IQ44" s="1633"/>
      <c r="IR44" s="1633"/>
      <c r="IS44" s="1633"/>
      <c r="IT44" s="1633"/>
      <c r="IU44" s="1633"/>
      <c r="IV44" s="1633"/>
      <c r="IW44" s="1633"/>
      <c r="IX44" s="1633"/>
      <c r="IY44" s="1633"/>
      <c r="IZ44" s="1633"/>
      <c r="JA44" s="1633"/>
      <c r="JB44" s="1633"/>
      <c r="JC44" s="1633"/>
      <c r="JD44" s="1633"/>
      <c r="JE44" s="1633"/>
      <c r="JF44" s="1633"/>
      <c r="JG44" s="1633"/>
      <c r="JH44" s="1633"/>
      <c r="JI44" s="1633"/>
      <c r="JJ44" s="1633"/>
      <c r="JK44" s="1633"/>
      <c r="JL44" s="1633"/>
      <c r="JM44" s="1633"/>
      <c r="JN44" s="1633"/>
      <c r="JO44" s="1633"/>
      <c r="JP44" s="1633"/>
      <c r="JQ44" s="1633"/>
      <c r="JR44" s="1633"/>
      <c r="JS44" s="1633"/>
      <c r="JT44" s="1633"/>
      <c r="JU44" s="1633"/>
      <c r="JV44" s="1633"/>
      <c r="JW44" s="1633"/>
      <c r="JX44" s="1633"/>
      <c r="JY44" s="1633"/>
      <c r="JZ44" s="1633"/>
      <c r="KA44" s="1633"/>
      <c r="KB44" s="1633"/>
      <c r="KC44" s="1633"/>
      <c r="KD44" s="1633"/>
      <c r="KE44" s="1633"/>
      <c r="KF44" s="1633"/>
      <c r="KG44" s="1633"/>
      <c r="KH44" s="1633"/>
      <c r="KI44" s="1633"/>
      <c r="KJ44" s="1633"/>
      <c r="KK44" s="1633"/>
      <c r="KL44" s="1633"/>
      <c r="KM44" s="1633"/>
      <c r="KN44" s="1633"/>
      <c r="KO44" s="1633"/>
      <c r="KP44" s="1633"/>
      <c r="KQ44" s="1633"/>
      <c r="KR44" s="1633"/>
      <c r="KS44" s="1633"/>
      <c r="KT44" s="1633"/>
      <c r="KU44" s="1633"/>
      <c r="KV44" s="1633"/>
      <c r="KW44" s="1633"/>
      <c r="KX44" s="1633"/>
      <c r="KY44" s="1633"/>
      <c r="KZ44" s="1633"/>
      <c r="LA44" s="1633"/>
      <c r="LB44" s="1633"/>
      <c r="LC44" s="1633"/>
      <c r="LD44" s="1633"/>
      <c r="LE44" s="1633"/>
      <c r="LF44" s="1633"/>
      <c r="LG44" s="1633"/>
      <c r="LH44" s="1633"/>
      <c r="LI44" s="1633"/>
      <c r="LJ44" s="1633"/>
      <c r="LK44" s="1633"/>
      <c r="LL44" s="1633"/>
      <c r="LM44" s="1633"/>
      <c r="LN44" s="1633"/>
      <c r="LO44" s="1642"/>
      <c r="LP44" s="1642"/>
      <c r="LQ44" s="1642"/>
      <c r="LR44" s="1642"/>
      <c r="LS44" s="1642"/>
      <c r="LT44" s="1642"/>
      <c r="LU44" s="1642"/>
      <c r="LV44" s="1643"/>
    </row>
    <row r="45" s="2140" customFormat="1" ht="47" customHeight="1" spans="1:334">
      <c r="A45" s="2578">
        <v>45755</v>
      </c>
      <c r="B45" s="2148" t="s">
        <v>257</v>
      </c>
      <c r="C45" s="2149" t="s">
        <v>258</v>
      </c>
      <c r="D45" s="2150">
        <v>4500162877</v>
      </c>
      <c r="E45" s="2151" t="s">
        <v>259</v>
      </c>
      <c r="F45" s="2150" t="s">
        <v>1873</v>
      </c>
      <c r="G45" s="2152" t="s">
        <v>1727</v>
      </c>
      <c r="H45" s="2152" t="s">
        <v>1727</v>
      </c>
      <c r="I45" s="1532" t="s">
        <v>1728</v>
      </c>
      <c r="J45" s="1522">
        <v>10080</v>
      </c>
      <c r="K45" s="1534">
        <v>0</v>
      </c>
      <c r="L45" s="1534">
        <v>96</v>
      </c>
      <c r="M45" s="1534">
        <f t="shared" si="0"/>
        <v>105</v>
      </c>
      <c r="N45" s="2163">
        <v>45792</v>
      </c>
      <c r="O45" s="2163">
        <v>45789</v>
      </c>
      <c r="P45" s="1526"/>
      <c r="Q45" s="1562" t="s">
        <v>78</v>
      </c>
      <c r="R45" s="1839"/>
      <c r="S45" s="1839"/>
      <c r="T45" s="1678"/>
      <c r="U45" s="1678"/>
      <c r="V45" s="2167"/>
      <c r="W45" s="2167" t="s">
        <v>111</v>
      </c>
      <c r="X45" s="1557">
        <v>45770</v>
      </c>
      <c r="Y45" s="1578" t="s">
        <v>88</v>
      </c>
      <c r="Z45" s="1578">
        <v>45771</v>
      </c>
      <c r="AA45" s="1579"/>
      <c r="AB45" s="1578"/>
      <c r="AC45" s="2614" t="s">
        <v>1874</v>
      </c>
      <c r="AD45" s="2173" t="s">
        <v>262</v>
      </c>
      <c r="AE45" s="2277">
        <v>0.9375</v>
      </c>
      <c r="AF45" s="2278">
        <f>AE45*J45</f>
        <v>9450</v>
      </c>
      <c r="AG45" s="1602"/>
      <c r="AH45" s="1609" t="s">
        <v>81</v>
      </c>
      <c r="AI45" s="2623">
        <f t="shared" si="34"/>
        <v>10080</v>
      </c>
      <c r="AJ45" s="2629">
        <v>10</v>
      </c>
      <c r="AK45" s="2627">
        <f t="shared" ref="AK45:AK53" si="45">J45</f>
        <v>10080</v>
      </c>
      <c r="AL45" s="2627"/>
      <c r="AM45" s="2627"/>
      <c r="AN45" s="2627">
        <f>J45/24</f>
        <v>420</v>
      </c>
      <c r="AO45" s="2627"/>
      <c r="AP45" s="2627"/>
      <c r="AQ45" s="2641"/>
      <c r="AR45" s="1610"/>
      <c r="AS45" s="1610" t="s">
        <v>63</v>
      </c>
      <c r="AT45" s="1610">
        <f t="shared" ref="AT45:AT53" si="46">J45</f>
        <v>10080</v>
      </c>
      <c r="AU45" s="1610"/>
      <c r="AV45" s="1622">
        <f t="shared" si="35"/>
        <v>1008</v>
      </c>
      <c r="AW45" s="1622">
        <f t="shared" si="36"/>
        <v>1008</v>
      </c>
      <c r="AX45" s="1622">
        <f t="shared" si="37"/>
        <v>1008</v>
      </c>
      <c r="AY45" s="1622">
        <f t="shared" si="38"/>
        <v>1008</v>
      </c>
      <c r="AZ45" s="1622">
        <f t="shared" si="39"/>
        <v>1008</v>
      </c>
      <c r="BA45" s="1622">
        <f t="shared" si="40"/>
        <v>1008</v>
      </c>
      <c r="BB45" s="1622">
        <f t="shared" si="41"/>
        <v>1008</v>
      </c>
      <c r="BC45" s="1622">
        <f t="shared" si="42"/>
        <v>1008</v>
      </c>
      <c r="BD45" s="1622">
        <f t="shared" si="43"/>
        <v>1008</v>
      </c>
      <c r="BE45" s="1622">
        <f t="shared" si="44"/>
        <v>1008</v>
      </c>
      <c r="BF45" s="1622">
        <f t="shared" si="16"/>
        <v>966</v>
      </c>
      <c r="BG45" s="2648">
        <f t="shared" si="17"/>
        <v>42</v>
      </c>
      <c r="BH45" s="1633"/>
      <c r="BI45" s="1633"/>
      <c r="BJ45" s="1633"/>
      <c r="BK45" s="1633"/>
      <c r="BL45" s="1633"/>
      <c r="BM45" s="1633"/>
      <c r="BN45" s="1633"/>
      <c r="BO45" s="1633"/>
      <c r="BP45" s="1633"/>
      <c r="BQ45" s="1633"/>
      <c r="BR45" s="1633"/>
      <c r="BS45" s="1633"/>
      <c r="BT45" s="1633"/>
      <c r="BU45" s="1633"/>
      <c r="BV45" s="1633"/>
      <c r="BW45" s="1633"/>
      <c r="BX45" s="1633"/>
      <c r="BY45" s="1633"/>
      <c r="BZ45" s="1633"/>
      <c r="CA45" s="1633"/>
      <c r="CB45" s="1633"/>
      <c r="CC45" s="1633"/>
      <c r="CD45" s="1633"/>
      <c r="CE45" s="1633"/>
      <c r="CF45" s="1633"/>
      <c r="CG45" s="1633"/>
      <c r="CH45" s="1633"/>
      <c r="CI45" s="1633"/>
      <c r="CJ45" s="1633"/>
      <c r="CK45" s="1633"/>
      <c r="CL45" s="1633"/>
      <c r="CM45" s="1633"/>
      <c r="CN45" s="1633"/>
      <c r="CO45" s="1633"/>
      <c r="CP45" s="1633"/>
      <c r="CQ45" s="1633"/>
      <c r="CR45" s="1633"/>
      <c r="CS45" s="1633"/>
      <c r="CT45" s="1633"/>
      <c r="CU45" s="1633"/>
      <c r="CV45" s="1633"/>
      <c r="CW45" s="1633"/>
      <c r="CX45" s="1633"/>
      <c r="CY45" s="1633"/>
      <c r="CZ45" s="1633"/>
      <c r="DA45" s="1633"/>
      <c r="DB45" s="1633"/>
      <c r="DC45" s="1633"/>
      <c r="DD45" s="1633"/>
      <c r="DE45" s="1633"/>
      <c r="DF45" s="1633"/>
      <c r="DG45" s="1633"/>
      <c r="DH45" s="1633"/>
      <c r="DI45" s="1633"/>
      <c r="DJ45" s="1633"/>
      <c r="DK45" s="1633"/>
      <c r="DL45" s="1633"/>
      <c r="DM45" s="1633"/>
      <c r="DN45" s="1633"/>
      <c r="DO45" s="1633"/>
      <c r="DP45" s="1633"/>
      <c r="DQ45" s="1633"/>
      <c r="DR45" s="1633"/>
      <c r="DS45" s="1633"/>
      <c r="DT45" s="1633"/>
      <c r="DU45" s="1633"/>
      <c r="DV45" s="1633"/>
      <c r="DW45" s="1633"/>
      <c r="DX45" s="1633"/>
      <c r="DY45" s="1633"/>
      <c r="DZ45" s="1633"/>
      <c r="EA45" s="1633"/>
      <c r="EB45" s="1633"/>
      <c r="EC45" s="1633"/>
      <c r="ED45" s="1633"/>
      <c r="EE45" s="1633"/>
      <c r="EF45" s="1633"/>
      <c r="EG45" s="1633"/>
      <c r="EH45" s="1633"/>
      <c r="EI45" s="1633"/>
      <c r="EJ45" s="1633"/>
      <c r="EK45" s="1633"/>
      <c r="EL45" s="1633"/>
      <c r="EM45" s="1633"/>
      <c r="EN45" s="1633"/>
      <c r="EO45" s="1633"/>
      <c r="EP45" s="1633"/>
      <c r="EQ45" s="1633"/>
      <c r="ER45" s="1633"/>
      <c r="ES45" s="1633"/>
      <c r="ET45" s="1633"/>
      <c r="EU45" s="1633"/>
      <c r="EV45" s="1633"/>
      <c r="EW45" s="1633"/>
      <c r="EX45" s="1633"/>
      <c r="EY45" s="1633"/>
      <c r="EZ45" s="1633"/>
      <c r="FA45" s="1633"/>
      <c r="FB45" s="1633"/>
      <c r="FC45" s="1633"/>
      <c r="FD45" s="1633"/>
      <c r="FE45" s="1633"/>
      <c r="FF45" s="1633"/>
      <c r="FG45" s="1633"/>
      <c r="FH45" s="1633"/>
      <c r="FI45" s="1633"/>
      <c r="FJ45" s="1633"/>
      <c r="FK45" s="1633"/>
      <c r="FL45" s="1633"/>
      <c r="FM45" s="1633"/>
      <c r="FN45" s="1633"/>
      <c r="FO45" s="1633"/>
      <c r="FP45" s="1633"/>
      <c r="FQ45" s="1633"/>
      <c r="FR45" s="1633"/>
      <c r="FS45" s="1633"/>
      <c r="FT45" s="1633"/>
      <c r="FU45" s="1633"/>
      <c r="FV45" s="1633"/>
      <c r="FW45" s="1633"/>
      <c r="FX45" s="1633"/>
      <c r="FY45" s="1633"/>
      <c r="FZ45" s="1633"/>
      <c r="GA45" s="1633"/>
      <c r="GB45" s="1633"/>
      <c r="GC45" s="1633"/>
      <c r="GD45" s="1633"/>
      <c r="GE45" s="1633"/>
      <c r="GF45" s="1633"/>
      <c r="GG45" s="1633"/>
      <c r="GH45" s="1633"/>
      <c r="GI45" s="1633"/>
      <c r="GJ45" s="1633"/>
      <c r="GK45" s="1633"/>
      <c r="GL45" s="1633"/>
      <c r="GM45" s="1633"/>
      <c r="GN45" s="1633"/>
      <c r="GO45" s="1633"/>
      <c r="GP45" s="1633"/>
      <c r="GQ45" s="1633"/>
      <c r="GR45" s="1633"/>
      <c r="GS45" s="1633"/>
      <c r="GT45" s="1633"/>
      <c r="GU45" s="1633"/>
      <c r="GV45" s="1633"/>
      <c r="GW45" s="1633"/>
      <c r="GX45" s="1633"/>
      <c r="GY45" s="1633"/>
      <c r="GZ45" s="1633"/>
      <c r="HA45" s="1633"/>
      <c r="HB45" s="1633"/>
      <c r="HC45" s="1633"/>
      <c r="HD45" s="1633"/>
      <c r="HE45" s="1633"/>
      <c r="HF45" s="1633"/>
      <c r="HG45" s="1633"/>
      <c r="HH45" s="1633"/>
      <c r="HI45" s="1633"/>
      <c r="HJ45" s="1633"/>
      <c r="HK45" s="1633"/>
      <c r="HL45" s="1633"/>
      <c r="HM45" s="1633"/>
      <c r="HN45" s="1633"/>
      <c r="HO45" s="1633"/>
      <c r="HP45" s="1633"/>
      <c r="HQ45" s="1633"/>
      <c r="HR45" s="1633"/>
      <c r="HS45" s="1633"/>
      <c r="HT45" s="1633"/>
      <c r="HU45" s="1633"/>
      <c r="HV45" s="1633"/>
      <c r="HW45" s="1633"/>
      <c r="HX45" s="1633"/>
      <c r="HY45" s="1633"/>
      <c r="HZ45" s="1633"/>
      <c r="IA45" s="1633"/>
      <c r="IB45" s="1633"/>
      <c r="IC45" s="1633"/>
      <c r="ID45" s="1633"/>
      <c r="IE45" s="1633"/>
      <c r="IF45" s="1633"/>
      <c r="IG45" s="1633"/>
      <c r="IH45" s="1633"/>
      <c r="II45" s="1633"/>
      <c r="IJ45" s="1633"/>
      <c r="IK45" s="1633"/>
      <c r="IL45" s="1633"/>
      <c r="IM45" s="1633"/>
      <c r="IN45" s="1633"/>
      <c r="IO45" s="1633"/>
      <c r="IP45" s="1633"/>
      <c r="IQ45" s="1633"/>
      <c r="IR45" s="1633"/>
      <c r="IS45" s="1633"/>
      <c r="IT45" s="1633"/>
      <c r="IU45" s="1633"/>
      <c r="IV45" s="1633"/>
      <c r="IW45" s="1633"/>
      <c r="IX45" s="1633"/>
      <c r="IY45" s="1633"/>
      <c r="IZ45" s="1633"/>
      <c r="JA45" s="1633"/>
      <c r="JB45" s="1633"/>
      <c r="JC45" s="1633"/>
      <c r="JD45" s="1633"/>
      <c r="JE45" s="1633"/>
      <c r="JF45" s="1633"/>
      <c r="JG45" s="1633"/>
      <c r="JH45" s="1633"/>
      <c r="JI45" s="1633"/>
      <c r="JJ45" s="1633"/>
      <c r="JK45" s="1633"/>
      <c r="JL45" s="1633"/>
      <c r="JM45" s="1633"/>
      <c r="JN45" s="1633"/>
      <c r="JO45" s="1633"/>
      <c r="JP45" s="1633"/>
      <c r="JQ45" s="1633"/>
      <c r="JR45" s="1633"/>
      <c r="JS45" s="1633"/>
      <c r="JT45" s="1633"/>
      <c r="JU45" s="1633"/>
      <c r="JV45" s="1633"/>
      <c r="JW45" s="1633"/>
      <c r="JX45" s="1633"/>
      <c r="JY45" s="1633"/>
      <c r="JZ45" s="1633"/>
      <c r="KA45" s="1633"/>
      <c r="KB45" s="1633"/>
      <c r="KC45" s="1633"/>
      <c r="KD45" s="1633"/>
      <c r="KE45" s="1633"/>
      <c r="KF45" s="1633"/>
      <c r="KG45" s="1633"/>
      <c r="KH45" s="1633"/>
      <c r="KI45" s="1633"/>
      <c r="KJ45" s="1633"/>
      <c r="KK45" s="1633"/>
      <c r="KL45" s="1633"/>
      <c r="KM45" s="1633"/>
      <c r="KN45" s="1633"/>
      <c r="KO45" s="1633"/>
      <c r="KP45" s="1633"/>
      <c r="KQ45" s="1633"/>
      <c r="KR45" s="1633"/>
      <c r="KS45" s="1633"/>
      <c r="KT45" s="1633"/>
      <c r="KU45" s="1633"/>
      <c r="KV45" s="1633"/>
      <c r="KW45" s="1633"/>
      <c r="KX45" s="1633"/>
      <c r="KY45" s="1633"/>
      <c r="KZ45" s="1633"/>
      <c r="LA45" s="1633"/>
      <c r="LB45" s="1633"/>
      <c r="LC45" s="1633"/>
      <c r="LD45" s="1633"/>
      <c r="LE45" s="1633"/>
      <c r="LF45" s="1633"/>
      <c r="LG45" s="1633"/>
      <c r="LH45" s="1633"/>
      <c r="LI45" s="1633"/>
      <c r="LJ45" s="1633"/>
      <c r="LK45" s="1633"/>
      <c r="LL45" s="1633"/>
      <c r="LM45" s="1633"/>
      <c r="LN45" s="1633"/>
      <c r="LO45" s="1642"/>
      <c r="LP45" s="1642"/>
      <c r="LQ45" s="1642"/>
      <c r="LR45" s="1642"/>
      <c r="LS45" s="1642"/>
      <c r="LT45" s="1642"/>
      <c r="LU45" s="1642"/>
      <c r="LV45" s="1643"/>
    </row>
    <row r="46" s="2140" customFormat="1" ht="47" customHeight="1" spans="1:334">
      <c r="A46" s="2586">
        <v>45750</v>
      </c>
      <c r="B46" s="1493" t="s">
        <v>1875</v>
      </c>
      <c r="C46" s="1494" t="s">
        <v>1632</v>
      </c>
      <c r="D46" s="1495">
        <v>4500162268</v>
      </c>
      <c r="E46" s="1496" t="s">
        <v>1876</v>
      </c>
      <c r="F46" s="1495" t="s">
        <v>1877</v>
      </c>
      <c r="G46" s="1497" t="s">
        <v>1730</v>
      </c>
      <c r="H46" s="1498" t="s">
        <v>1821</v>
      </c>
      <c r="I46" s="1532" t="s">
        <v>1822</v>
      </c>
      <c r="J46" s="1528">
        <v>1800</v>
      </c>
      <c r="K46" s="2305">
        <v>0</v>
      </c>
      <c r="L46" s="2305">
        <v>24</v>
      </c>
      <c r="M46" s="2305">
        <f t="shared" si="0"/>
        <v>75</v>
      </c>
      <c r="N46" s="1525">
        <v>45793</v>
      </c>
      <c r="O46" s="1525">
        <v>45789</v>
      </c>
      <c r="P46" s="2259"/>
      <c r="Q46" s="1562" t="s">
        <v>78</v>
      </c>
      <c r="R46" s="1839"/>
      <c r="S46" s="1839"/>
      <c r="T46" s="1838"/>
      <c r="U46" s="1838"/>
      <c r="V46" s="1521"/>
      <c r="W46" s="2167" t="s">
        <v>111</v>
      </c>
      <c r="X46" s="2269">
        <v>45758</v>
      </c>
      <c r="Y46" s="2270" t="s">
        <v>88</v>
      </c>
      <c r="Z46" s="2270">
        <v>45768</v>
      </c>
      <c r="AA46" s="2270"/>
      <c r="AB46" s="2270"/>
      <c r="AC46" s="2275" t="s">
        <v>1878</v>
      </c>
      <c r="AD46" s="1581" t="s">
        <v>651</v>
      </c>
      <c r="AE46" s="2615">
        <v>0.9418</v>
      </c>
      <c r="AF46" s="2616">
        <f>AE46*J46</f>
        <v>1695.24</v>
      </c>
      <c r="AG46" s="1497"/>
      <c r="AH46" s="1603" t="s">
        <v>81</v>
      </c>
      <c r="AI46" s="2623">
        <f t="shared" si="34"/>
        <v>1800</v>
      </c>
      <c r="AJ46" s="2630"/>
      <c r="AK46" s="2627">
        <f t="shared" si="45"/>
        <v>1800</v>
      </c>
      <c r="AL46" s="2627"/>
      <c r="AM46" s="2627"/>
      <c r="AN46" s="2627">
        <f>J46/24</f>
        <v>75</v>
      </c>
      <c r="AO46" s="2627"/>
      <c r="AP46" s="2627"/>
      <c r="AQ46" s="2644"/>
      <c r="AR46" s="2312"/>
      <c r="AS46" s="1610" t="s">
        <v>63</v>
      </c>
      <c r="AT46" s="1610">
        <f t="shared" si="46"/>
        <v>1800</v>
      </c>
      <c r="AU46" s="2312"/>
      <c r="AV46" s="1637">
        <f t="shared" si="35"/>
        <v>180</v>
      </c>
      <c r="AW46" s="1637">
        <f t="shared" si="36"/>
        <v>180</v>
      </c>
      <c r="AX46" s="1637">
        <f t="shared" si="37"/>
        <v>180</v>
      </c>
      <c r="AY46" s="1637">
        <f t="shared" si="38"/>
        <v>180</v>
      </c>
      <c r="AZ46" s="1637">
        <f t="shared" si="39"/>
        <v>180</v>
      </c>
      <c r="BA46" s="1637">
        <f t="shared" si="40"/>
        <v>180</v>
      </c>
      <c r="BB46" s="1637">
        <f t="shared" si="41"/>
        <v>180</v>
      </c>
      <c r="BC46" s="1637">
        <f t="shared" si="42"/>
        <v>180</v>
      </c>
      <c r="BD46" s="1637">
        <f t="shared" si="43"/>
        <v>180</v>
      </c>
      <c r="BE46" s="1637">
        <f t="shared" si="44"/>
        <v>180</v>
      </c>
      <c r="BF46" s="1637">
        <f t="shared" si="16"/>
        <v>172.5</v>
      </c>
      <c r="BG46" s="2650">
        <f t="shared" si="17"/>
        <v>7.5</v>
      </c>
      <c r="BH46" s="1633"/>
      <c r="BI46" s="1633"/>
      <c r="BJ46" s="1633"/>
      <c r="BK46" s="1633"/>
      <c r="BL46" s="1633"/>
      <c r="BM46" s="1633"/>
      <c r="BN46" s="1633"/>
      <c r="BO46" s="1633"/>
      <c r="BP46" s="1633"/>
      <c r="BQ46" s="1633"/>
      <c r="BR46" s="1633"/>
      <c r="BS46" s="1633"/>
      <c r="BT46" s="1633"/>
      <c r="BU46" s="1633"/>
      <c r="BV46" s="1633"/>
      <c r="BW46" s="1633"/>
      <c r="BX46" s="1633"/>
      <c r="BY46" s="1633"/>
      <c r="BZ46" s="1633"/>
      <c r="CA46" s="1633"/>
      <c r="CB46" s="1633"/>
      <c r="CC46" s="1633"/>
      <c r="CD46" s="1633"/>
      <c r="CE46" s="1633"/>
      <c r="CF46" s="1633"/>
      <c r="CG46" s="1633"/>
      <c r="CH46" s="1633"/>
      <c r="CI46" s="1633"/>
      <c r="CJ46" s="1633"/>
      <c r="CK46" s="1633"/>
      <c r="CL46" s="1633"/>
      <c r="CM46" s="1633"/>
      <c r="CN46" s="1633"/>
      <c r="CO46" s="1633"/>
      <c r="CP46" s="1633"/>
      <c r="CQ46" s="1633"/>
      <c r="CR46" s="1633"/>
      <c r="CS46" s="1633"/>
      <c r="CT46" s="1633"/>
      <c r="CU46" s="1633"/>
      <c r="CV46" s="1633"/>
      <c r="CW46" s="1633"/>
      <c r="CX46" s="1633"/>
      <c r="CY46" s="1633"/>
      <c r="CZ46" s="1633"/>
      <c r="DA46" s="1633"/>
      <c r="DB46" s="1633"/>
      <c r="DC46" s="1633"/>
      <c r="DD46" s="1633"/>
      <c r="DE46" s="1633"/>
      <c r="DF46" s="1633"/>
      <c r="DG46" s="1633"/>
      <c r="DH46" s="1633"/>
      <c r="DI46" s="1633"/>
      <c r="DJ46" s="1633"/>
      <c r="DK46" s="1633"/>
      <c r="DL46" s="1633"/>
      <c r="DM46" s="1633"/>
      <c r="DN46" s="1633"/>
      <c r="DO46" s="1633"/>
      <c r="DP46" s="1633"/>
      <c r="DQ46" s="1633"/>
      <c r="DR46" s="1633"/>
      <c r="DS46" s="1633"/>
      <c r="DT46" s="1633"/>
      <c r="DU46" s="1633"/>
      <c r="DV46" s="1633"/>
      <c r="DW46" s="1633"/>
      <c r="DX46" s="1633"/>
      <c r="DY46" s="1633"/>
      <c r="DZ46" s="1633"/>
      <c r="EA46" s="1633"/>
      <c r="EB46" s="1633"/>
      <c r="EC46" s="1633"/>
      <c r="ED46" s="1633"/>
      <c r="EE46" s="1633"/>
      <c r="EF46" s="1633"/>
      <c r="EG46" s="1633"/>
      <c r="EH46" s="1633"/>
      <c r="EI46" s="1633"/>
      <c r="EJ46" s="1633"/>
      <c r="EK46" s="1633"/>
      <c r="EL46" s="1633"/>
      <c r="EM46" s="1633"/>
      <c r="EN46" s="1633"/>
      <c r="EO46" s="1633"/>
      <c r="EP46" s="1633"/>
      <c r="EQ46" s="1633"/>
      <c r="ER46" s="1633"/>
      <c r="ES46" s="1633"/>
      <c r="ET46" s="1633"/>
      <c r="EU46" s="1633"/>
      <c r="EV46" s="1633"/>
      <c r="EW46" s="1633"/>
      <c r="EX46" s="1633"/>
      <c r="EY46" s="1633"/>
      <c r="EZ46" s="1633"/>
      <c r="FA46" s="1633"/>
      <c r="FB46" s="1633"/>
      <c r="FC46" s="1633"/>
      <c r="FD46" s="1633"/>
      <c r="FE46" s="1633"/>
      <c r="FF46" s="1633"/>
      <c r="FG46" s="1633"/>
      <c r="FH46" s="1633"/>
      <c r="FI46" s="1633"/>
      <c r="FJ46" s="1633"/>
      <c r="FK46" s="1633"/>
      <c r="FL46" s="1633"/>
      <c r="FM46" s="1633"/>
      <c r="FN46" s="1633"/>
      <c r="FO46" s="1633"/>
      <c r="FP46" s="1633"/>
      <c r="FQ46" s="1633"/>
      <c r="FR46" s="1633"/>
      <c r="FS46" s="1633"/>
      <c r="FT46" s="1633"/>
      <c r="FU46" s="1633"/>
      <c r="FV46" s="1633"/>
      <c r="FW46" s="1633"/>
      <c r="FX46" s="1633"/>
      <c r="FY46" s="1633"/>
      <c r="FZ46" s="1633"/>
      <c r="GA46" s="1633"/>
      <c r="GB46" s="1633"/>
      <c r="GC46" s="1633"/>
      <c r="GD46" s="1633"/>
      <c r="GE46" s="1633"/>
      <c r="GF46" s="1633"/>
      <c r="GG46" s="1633"/>
      <c r="GH46" s="1633"/>
      <c r="GI46" s="1633"/>
      <c r="GJ46" s="1633"/>
      <c r="GK46" s="1633"/>
      <c r="GL46" s="1633"/>
      <c r="GM46" s="1633"/>
      <c r="GN46" s="1633"/>
      <c r="GO46" s="1633"/>
      <c r="GP46" s="1633"/>
      <c r="GQ46" s="1633"/>
      <c r="GR46" s="1633"/>
      <c r="GS46" s="1633"/>
      <c r="GT46" s="1633"/>
      <c r="GU46" s="1633"/>
      <c r="GV46" s="1633"/>
      <c r="GW46" s="1633"/>
      <c r="GX46" s="1633"/>
      <c r="GY46" s="1633"/>
      <c r="GZ46" s="1633"/>
      <c r="HA46" s="1633"/>
      <c r="HB46" s="1633"/>
      <c r="HC46" s="1633"/>
      <c r="HD46" s="1633"/>
      <c r="HE46" s="1633"/>
      <c r="HF46" s="1633"/>
      <c r="HG46" s="1633"/>
      <c r="HH46" s="1633"/>
      <c r="HI46" s="1633"/>
      <c r="HJ46" s="1633"/>
      <c r="HK46" s="1633"/>
      <c r="HL46" s="1633"/>
      <c r="HM46" s="1633"/>
      <c r="HN46" s="1633"/>
      <c r="HO46" s="1633"/>
      <c r="HP46" s="1633"/>
      <c r="HQ46" s="1633"/>
      <c r="HR46" s="1633"/>
      <c r="HS46" s="1633"/>
      <c r="HT46" s="1633"/>
      <c r="HU46" s="1633"/>
      <c r="HV46" s="1633"/>
      <c r="HW46" s="1633"/>
      <c r="HX46" s="1633"/>
      <c r="HY46" s="1633"/>
      <c r="HZ46" s="1633"/>
      <c r="IA46" s="1633"/>
      <c r="IB46" s="1633"/>
      <c r="IC46" s="1633"/>
      <c r="ID46" s="1633"/>
      <c r="IE46" s="1633"/>
      <c r="IF46" s="1633"/>
      <c r="IG46" s="1633"/>
      <c r="IH46" s="1633"/>
      <c r="II46" s="1633"/>
      <c r="IJ46" s="1633"/>
      <c r="IK46" s="1633"/>
      <c r="IL46" s="1633"/>
      <c r="IM46" s="1633"/>
      <c r="IN46" s="1633"/>
      <c r="IO46" s="1633"/>
      <c r="IP46" s="1633"/>
      <c r="IQ46" s="1633"/>
      <c r="IR46" s="1633"/>
      <c r="IS46" s="1633"/>
      <c r="IT46" s="1633"/>
      <c r="IU46" s="1633"/>
      <c r="IV46" s="1633"/>
      <c r="IW46" s="1633"/>
      <c r="IX46" s="1633"/>
      <c r="IY46" s="1633"/>
      <c r="IZ46" s="1633"/>
      <c r="JA46" s="1633"/>
      <c r="JB46" s="1633"/>
      <c r="JC46" s="1633"/>
      <c r="JD46" s="1633"/>
      <c r="JE46" s="1633"/>
      <c r="JF46" s="1633"/>
      <c r="JG46" s="1633"/>
      <c r="JH46" s="1633"/>
      <c r="JI46" s="1633"/>
      <c r="JJ46" s="1633"/>
      <c r="JK46" s="1633"/>
      <c r="JL46" s="1633"/>
      <c r="JM46" s="1633"/>
      <c r="JN46" s="1633"/>
      <c r="JO46" s="1633"/>
      <c r="JP46" s="1633"/>
      <c r="JQ46" s="1633"/>
      <c r="JR46" s="1633"/>
      <c r="JS46" s="1633"/>
      <c r="JT46" s="1633"/>
      <c r="JU46" s="1633"/>
      <c r="JV46" s="1633"/>
      <c r="JW46" s="1633"/>
      <c r="JX46" s="1633"/>
      <c r="JY46" s="1633"/>
      <c r="JZ46" s="1633"/>
      <c r="KA46" s="1633"/>
      <c r="KB46" s="1633"/>
      <c r="KC46" s="1633"/>
      <c r="KD46" s="1633"/>
      <c r="KE46" s="1633"/>
      <c r="KF46" s="1633"/>
      <c r="KG46" s="1633"/>
      <c r="KH46" s="1633"/>
      <c r="KI46" s="1633"/>
      <c r="KJ46" s="1633"/>
      <c r="KK46" s="1633"/>
      <c r="KL46" s="1633"/>
      <c r="KM46" s="1633"/>
      <c r="KN46" s="1633"/>
      <c r="KO46" s="1633"/>
      <c r="KP46" s="1633"/>
      <c r="KQ46" s="1633"/>
      <c r="KR46" s="1633"/>
      <c r="KS46" s="1633"/>
      <c r="KT46" s="1633"/>
      <c r="KU46" s="1633"/>
      <c r="KV46" s="1633"/>
      <c r="KW46" s="1633"/>
      <c r="KX46" s="1633"/>
      <c r="KY46" s="1633"/>
      <c r="KZ46" s="1633"/>
      <c r="LA46" s="1633"/>
      <c r="LB46" s="1633"/>
      <c r="LC46" s="1633"/>
      <c r="LD46" s="1633"/>
      <c r="LE46" s="1633"/>
      <c r="LF46" s="1633"/>
      <c r="LG46" s="1633"/>
      <c r="LH46" s="1633"/>
      <c r="LI46" s="1633"/>
      <c r="LJ46" s="1633"/>
      <c r="LK46" s="1633"/>
      <c r="LL46" s="1633"/>
      <c r="LM46" s="1633"/>
      <c r="LN46" s="1633"/>
      <c r="LO46" s="1642"/>
      <c r="LP46" s="1642"/>
      <c r="LQ46" s="1642"/>
      <c r="LR46" s="1642"/>
      <c r="LS46" s="1642"/>
      <c r="LT46" s="1642"/>
      <c r="LU46" s="1642"/>
      <c r="LV46" s="1644"/>
    </row>
    <row r="47" s="1639" customFormat="1" ht="47" customHeight="1" spans="1:334">
      <c r="A47" s="2417">
        <v>45761</v>
      </c>
      <c r="B47" s="2417" t="s">
        <v>173</v>
      </c>
      <c r="C47" s="1501" t="s">
        <v>98</v>
      </c>
      <c r="D47" s="1502">
        <v>4500163573</v>
      </c>
      <c r="E47" s="1503" t="s">
        <v>1879</v>
      </c>
      <c r="F47" s="1502" t="s">
        <v>1880</v>
      </c>
      <c r="G47" s="2585" t="s">
        <v>1859</v>
      </c>
      <c r="H47" s="2585" t="s">
        <v>1860</v>
      </c>
      <c r="I47" s="1532" t="s">
        <v>1861</v>
      </c>
      <c r="J47" s="1522">
        <v>10560</v>
      </c>
      <c r="K47" s="1534">
        <v>12</v>
      </c>
      <c r="L47" s="1534">
        <v>2640</v>
      </c>
      <c r="M47" s="1534">
        <f t="shared" si="0"/>
        <v>4</v>
      </c>
      <c r="N47" s="1536">
        <v>45793</v>
      </c>
      <c r="O47" s="1536">
        <v>45789</v>
      </c>
      <c r="P47" s="1537" t="s">
        <v>1881</v>
      </c>
      <c r="Q47" s="1562" t="s">
        <v>78</v>
      </c>
      <c r="R47" s="1839"/>
      <c r="S47" s="1839"/>
      <c r="T47" s="1839"/>
      <c r="U47" s="1839"/>
      <c r="V47" s="1532"/>
      <c r="W47" s="1532" t="s">
        <v>168</v>
      </c>
      <c r="X47" s="1565">
        <v>45757</v>
      </c>
      <c r="Y47" s="1589" t="s">
        <v>88</v>
      </c>
      <c r="Z47" s="1589">
        <v>45769</v>
      </c>
      <c r="AA47" s="1589" t="s">
        <v>1864</v>
      </c>
      <c r="AB47" s="1589"/>
      <c r="AC47" s="2274" t="s">
        <v>1865</v>
      </c>
      <c r="AD47" s="1590" t="s">
        <v>181</v>
      </c>
      <c r="AE47" s="2277">
        <v>2433.8</v>
      </c>
      <c r="AF47" s="2278">
        <f t="shared" ref="AF47:AF52" si="47">AE47*M47</f>
        <v>9735.2</v>
      </c>
      <c r="AG47" s="1504" t="s">
        <v>1882</v>
      </c>
      <c r="AH47" s="1609" t="s">
        <v>81</v>
      </c>
      <c r="AI47" s="2623">
        <f t="shared" si="34"/>
        <v>10560</v>
      </c>
      <c r="AJ47" s="2626">
        <v>10</v>
      </c>
      <c r="AK47" s="2627">
        <f t="shared" si="45"/>
        <v>10560</v>
      </c>
      <c r="AL47" s="2627"/>
      <c r="AM47" s="2627"/>
      <c r="AN47" s="2627"/>
      <c r="AO47" s="2627"/>
      <c r="AP47" s="2627">
        <f t="shared" ref="AP47:AP52" si="48">J47/12</f>
        <v>880</v>
      </c>
      <c r="AQ47" s="2641"/>
      <c r="AR47" s="1610"/>
      <c r="AS47" s="1610" t="s">
        <v>63</v>
      </c>
      <c r="AT47" s="1610">
        <f t="shared" si="46"/>
        <v>10560</v>
      </c>
      <c r="AU47" s="1610"/>
      <c r="AV47" s="1622">
        <f t="shared" si="35"/>
        <v>1056</v>
      </c>
      <c r="AW47" s="1622">
        <f t="shared" si="36"/>
        <v>1056</v>
      </c>
      <c r="AX47" s="1622">
        <f t="shared" si="37"/>
        <v>1056</v>
      </c>
      <c r="AY47" s="1622">
        <f t="shared" si="38"/>
        <v>1056</v>
      </c>
      <c r="AZ47" s="1622">
        <f t="shared" si="39"/>
        <v>1056</v>
      </c>
      <c r="BA47" s="1622">
        <f t="shared" si="40"/>
        <v>1056</v>
      </c>
      <c r="BB47" s="1622">
        <f t="shared" si="41"/>
        <v>1056</v>
      </c>
      <c r="BC47" s="1622">
        <f t="shared" si="42"/>
        <v>1056</v>
      </c>
      <c r="BD47" s="1622">
        <f t="shared" si="43"/>
        <v>1056</v>
      </c>
      <c r="BE47" s="1622">
        <f t="shared" si="44"/>
        <v>1056</v>
      </c>
      <c r="BF47" s="1622">
        <f t="shared" si="16"/>
        <v>1012</v>
      </c>
      <c r="BG47" s="2648">
        <f t="shared" si="17"/>
        <v>44</v>
      </c>
      <c r="LO47" s="1481"/>
      <c r="LP47" s="1481"/>
      <c r="LQ47" s="1481"/>
      <c r="LR47" s="1481"/>
      <c r="LS47" s="1481"/>
      <c r="LT47" s="1481"/>
      <c r="LU47" s="1481"/>
      <c r="LV47" s="1481"/>
    </row>
    <row r="48" s="1639" customFormat="1" ht="47" customHeight="1" spans="1:334">
      <c r="A48" s="2417">
        <v>45761</v>
      </c>
      <c r="B48" s="2417" t="s">
        <v>173</v>
      </c>
      <c r="C48" s="1501" t="s">
        <v>98</v>
      </c>
      <c r="D48" s="1502">
        <v>4500163573</v>
      </c>
      <c r="E48" s="1503" t="s">
        <v>1883</v>
      </c>
      <c r="F48" s="1502" t="s">
        <v>1884</v>
      </c>
      <c r="G48" s="2585" t="s">
        <v>1859</v>
      </c>
      <c r="H48" s="2585" t="s">
        <v>1860</v>
      </c>
      <c r="I48" s="1532" t="s">
        <v>1861</v>
      </c>
      <c r="J48" s="1522">
        <v>21120</v>
      </c>
      <c r="K48" s="1534">
        <v>12</v>
      </c>
      <c r="L48" s="1534">
        <v>2640</v>
      </c>
      <c r="M48" s="1534">
        <f t="shared" si="0"/>
        <v>8</v>
      </c>
      <c r="N48" s="1536">
        <v>45793</v>
      </c>
      <c r="O48" s="1536">
        <v>45789</v>
      </c>
      <c r="P48" s="1537" t="s">
        <v>1881</v>
      </c>
      <c r="Q48" s="1562" t="s">
        <v>78</v>
      </c>
      <c r="R48" s="1839"/>
      <c r="S48" s="1839"/>
      <c r="T48" s="1839"/>
      <c r="U48" s="1839"/>
      <c r="V48" s="1532"/>
      <c r="W48" s="1532" t="s">
        <v>168</v>
      </c>
      <c r="X48" s="1565">
        <v>45757</v>
      </c>
      <c r="Y48" s="1589" t="s">
        <v>88</v>
      </c>
      <c r="Z48" s="1589">
        <v>45769</v>
      </c>
      <c r="AA48" s="1589" t="s">
        <v>1864</v>
      </c>
      <c r="AB48" s="1589"/>
      <c r="AC48" s="2274" t="s">
        <v>1865</v>
      </c>
      <c r="AD48" s="1590" t="s">
        <v>181</v>
      </c>
      <c r="AE48" s="2277">
        <v>2433.8</v>
      </c>
      <c r="AF48" s="2278">
        <f t="shared" si="47"/>
        <v>19470.4</v>
      </c>
      <c r="AG48" s="1504" t="s">
        <v>1885</v>
      </c>
      <c r="AH48" s="1609" t="s">
        <v>81</v>
      </c>
      <c r="AI48" s="2623">
        <f t="shared" si="34"/>
        <v>21120</v>
      </c>
      <c r="AJ48" s="2626">
        <v>10</v>
      </c>
      <c r="AK48" s="2627">
        <f t="shared" si="45"/>
        <v>21120</v>
      </c>
      <c r="AL48" s="2627"/>
      <c r="AM48" s="2627"/>
      <c r="AN48" s="2627"/>
      <c r="AO48" s="2627"/>
      <c r="AP48" s="2627">
        <f t="shared" si="48"/>
        <v>1760</v>
      </c>
      <c r="AQ48" s="2641"/>
      <c r="AR48" s="1610"/>
      <c r="AS48" s="1610" t="s">
        <v>63</v>
      </c>
      <c r="AT48" s="1610">
        <f t="shared" si="46"/>
        <v>21120</v>
      </c>
      <c r="AU48" s="1610"/>
      <c r="AV48" s="1622">
        <f t="shared" si="35"/>
        <v>2112</v>
      </c>
      <c r="AW48" s="1622">
        <f t="shared" si="36"/>
        <v>2112</v>
      </c>
      <c r="AX48" s="1622">
        <f t="shared" si="37"/>
        <v>2112</v>
      </c>
      <c r="AY48" s="1622">
        <f t="shared" si="38"/>
        <v>2112</v>
      </c>
      <c r="AZ48" s="1622">
        <f t="shared" si="39"/>
        <v>2112</v>
      </c>
      <c r="BA48" s="1622">
        <f t="shared" si="40"/>
        <v>2112</v>
      </c>
      <c r="BB48" s="1622">
        <f t="shared" si="41"/>
        <v>2112</v>
      </c>
      <c r="BC48" s="1622">
        <f t="shared" si="42"/>
        <v>2112</v>
      </c>
      <c r="BD48" s="1622">
        <f t="shared" si="43"/>
        <v>2112</v>
      </c>
      <c r="BE48" s="1622">
        <f t="shared" si="44"/>
        <v>2112</v>
      </c>
      <c r="BF48" s="1622">
        <f t="shared" si="16"/>
        <v>2024</v>
      </c>
      <c r="BG48" s="2648">
        <f t="shared" si="17"/>
        <v>88</v>
      </c>
      <c r="LO48" s="1481"/>
      <c r="LP48" s="1481"/>
      <c r="LQ48" s="1481"/>
      <c r="LR48" s="1481"/>
      <c r="LS48" s="1481"/>
      <c r="LT48" s="1481"/>
      <c r="LU48" s="1481"/>
      <c r="LV48" s="1481"/>
    </row>
    <row r="49" s="1639" customFormat="1" ht="47" customHeight="1" spans="1:334">
      <c r="A49" s="2417">
        <v>45761</v>
      </c>
      <c r="B49" s="2417" t="s">
        <v>173</v>
      </c>
      <c r="C49" s="1501" t="s">
        <v>98</v>
      </c>
      <c r="D49" s="1502">
        <v>4500163573</v>
      </c>
      <c r="E49" s="1503" t="s">
        <v>1886</v>
      </c>
      <c r="F49" s="1502" t="s">
        <v>1887</v>
      </c>
      <c r="G49" s="2585" t="s">
        <v>1859</v>
      </c>
      <c r="H49" s="2585" t="s">
        <v>1860</v>
      </c>
      <c r="I49" s="1532" t="s">
        <v>1861</v>
      </c>
      <c r="J49" s="1522">
        <v>31680</v>
      </c>
      <c r="K49" s="1534">
        <v>12</v>
      </c>
      <c r="L49" s="1534">
        <v>2640</v>
      </c>
      <c r="M49" s="1534">
        <f t="shared" si="0"/>
        <v>12</v>
      </c>
      <c r="N49" s="1536">
        <v>45793</v>
      </c>
      <c r="O49" s="1536">
        <v>45789</v>
      </c>
      <c r="P49" s="1537" t="s">
        <v>1881</v>
      </c>
      <c r="Q49" s="1562" t="s">
        <v>78</v>
      </c>
      <c r="R49" s="1839"/>
      <c r="S49" s="1839"/>
      <c r="T49" s="1839"/>
      <c r="U49" s="1839"/>
      <c r="V49" s="1532"/>
      <c r="W49" s="1532" t="s">
        <v>168</v>
      </c>
      <c r="X49" s="1565">
        <v>45757</v>
      </c>
      <c r="Y49" s="1589" t="s">
        <v>88</v>
      </c>
      <c r="Z49" s="1589">
        <v>45769</v>
      </c>
      <c r="AA49" s="1589" t="s">
        <v>1864</v>
      </c>
      <c r="AB49" s="1589"/>
      <c r="AC49" s="2274" t="s">
        <v>1865</v>
      </c>
      <c r="AD49" s="1590" t="s">
        <v>181</v>
      </c>
      <c r="AE49" s="2277">
        <v>2433.8</v>
      </c>
      <c r="AF49" s="2278">
        <f t="shared" si="47"/>
        <v>29205.6</v>
      </c>
      <c r="AG49" s="1504" t="s">
        <v>1888</v>
      </c>
      <c r="AH49" s="1609" t="s">
        <v>81</v>
      </c>
      <c r="AI49" s="2623">
        <f t="shared" si="34"/>
        <v>31680</v>
      </c>
      <c r="AJ49" s="2626">
        <v>10</v>
      </c>
      <c r="AK49" s="2627">
        <f t="shared" si="45"/>
        <v>31680</v>
      </c>
      <c r="AL49" s="2627"/>
      <c r="AM49" s="2627"/>
      <c r="AN49" s="2627"/>
      <c r="AO49" s="2627"/>
      <c r="AP49" s="2627">
        <f t="shared" si="48"/>
        <v>2640</v>
      </c>
      <c r="AQ49" s="2641"/>
      <c r="AR49" s="1610"/>
      <c r="AS49" s="1610" t="s">
        <v>63</v>
      </c>
      <c r="AT49" s="1610">
        <f t="shared" si="46"/>
        <v>31680</v>
      </c>
      <c r="AU49" s="1610"/>
      <c r="AV49" s="1622">
        <f t="shared" si="35"/>
        <v>3168</v>
      </c>
      <c r="AW49" s="1622">
        <f t="shared" si="36"/>
        <v>3168</v>
      </c>
      <c r="AX49" s="1622">
        <f t="shared" si="37"/>
        <v>3168</v>
      </c>
      <c r="AY49" s="1622">
        <f t="shared" si="38"/>
        <v>3168</v>
      </c>
      <c r="AZ49" s="1622">
        <f t="shared" si="39"/>
        <v>3168</v>
      </c>
      <c r="BA49" s="1622">
        <f t="shared" si="40"/>
        <v>3168</v>
      </c>
      <c r="BB49" s="1622">
        <f t="shared" si="41"/>
        <v>3168</v>
      </c>
      <c r="BC49" s="1622">
        <f t="shared" si="42"/>
        <v>3168</v>
      </c>
      <c r="BD49" s="1622">
        <f t="shared" si="43"/>
        <v>3168</v>
      </c>
      <c r="BE49" s="1622">
        <f t="shared" si="44"/>
        <v>3168</v>
      </c>
      <c r="BF49" s="1622">
        <f t="shared" si="16"/>
        <v>3036</v>
      </c>
      <c r="BG49" s="2648">
        <f t="shared" si="17"/>
        <v>132</v>
      </c>
      <c r="LO49" s="1481"/>
      <c r="LP49" s="1481"/>
      <c r="LQ49" s="1481"/>
      <c r="LR49" s="1481"/>
      <c r="LS49" s="1481"/>
      <c r="LT49" s="1481"/>
      <c r="LU49" s="1481"/>
      <c r="LV49" s="1481"/>
    </row>
    <row r="50" s="1639" customFormat="1" ht="47" customHeight="1" spans="1:334">
      <c r="A50" s="2417">
        <v>45761</v>
      </c>
      <c r="B50" s="2417" t="s">
        <v>173</v>
      </c>
      <c r="C50" s="1501" t="s">
        <v>98</v>
      </c>
      <c r="D50" s="1502">
        <v>4500163573</v>
      </c>
      <c r="E50" s="1503" t="s">
        <v>1889</v>
      </c>
      <c r="F50" s="1502" t="s">
        <v>1890</v>
      </c>
      <c r="G50" s="2585" t="s">
        <v>1859</v>
      </c>
      <c r="H50" s="2585" t="s">
        <v>1860</v>
      </c>
      <c r="I50" s="1532" t="s">
        <v>1861</v>
      </c>
      <c r="J50" s="1522">
        <v>18480</v>
      </c>
      <c r="K50" s="1534">
        <v>12</v>
      </c>
      <c r="L50" s="1534">
        <v>2640</v>
      </c>
      <c r="M50" s="1534">
        <f t="shared" si="0"/>
        <v>7</v>
      </c>
      <c r="N50" s="1536">
        <v>45793</v>
      </c>
      <c r="O50" s="1536">
        <v>45789</v>
      </c>
      <c r="P50" s="1537" t="s">
        <v>1881</v>
      </c>
      <c r="Q50" s="1562" t="s">
        <v>78</v>
      </c>
      <c r="R50" s="1839"/>
      <c r="S50" s="1839"/>
      <c r="T50" s="1839"/>
      <c r="U50" s="1839"/>
      <c r="V50" s="1532"/>
      <c r="W50" s="1532" t="s">
        <v>168</v>
      </c>
      <c r="X50" s="1565">
        <v>45757</v>
      </c>
      <c r="Y50" s="1589" t="s">
        <v>88</v>
      </c>
      <c r="Z50" s="1589">
        <v>45769</v>
      </c>
      <c r="AA50" s="1589" t="s">
        <v>1864</v>
      </c>
      <c r="AB50" s="1589"/>
      <c r="AC50" s="2274" t="s">
        <v>1865</v>
      </c>
      <c r="AD50" s="1590" t="s">
        <v>181</v>
      </c>
      <c r="AE50" s="2277">
        <v>2433.8</v>
      </c>
      <c r="AF50" s="2278">
        <f t="shared" si="47"/>
        <v>17036.6</v>
      </c>
      <c r="AG50" s="1504" t="s">
        <v>1891</v>
      </c>
      <c r="AH50" s="1609" t="s">
        <v>81</v>
      </c>
      <c r="AI50" s="2623">
        <f t="shared" si="34"/>
        <v>18480</v>
      </c>
      <c r="AJ50" s="2626">
        <v>10</v>
      </c>
      <c r="AK50" s="2627">
        <f t="shared" si="45"/>
        <v>18480</v>
      </c>
      <c r="AL50" s="2627"/>
      <c r="AM50" s="2627"/>
      <c r="AN50" s="2627"/>
      <c r="AO50" s="2627"/>
      <c r="AP50" s="2627">
        <f t="shared" si="48"/>
        <v>1540</v>
      </c>
      <c r="AQ50" s="2641"/>
      <c r="AR50" s="1610"/>
      <c r="AS50" s="1610" t="s">
        <v>63</v>
      </c>
      <c r="AT50" s="1610">
        <f t="shared" si="46"/>
        <v>18480</v>
      </c>
      <c r="AU50" s="1610"/>
      <c r="AV50" s="1622">
        <f t="shared" si="35"/>
        <v>1848</v>
      </c>
      <c r="AW50" s="1622">
        <f t="shared" si="36"/>
        <v>1848</v>
      </c>
      <c r="AX50" s="1622">
        <f t="shared" si="37"/>
        <v>1848</v>
      </c>
      <c r="AY50" s="1622">
        <f t="shared" si="38"/>
        <v>1848</v>
      </c>
      <c r="AZ50" s="1622">
        <f t="shared" si="39"/>
        <v>1848</v>
      </c>
      <c r="BA50" s="1622">
        <f t="shared" si="40"/>
        <v>1848</v>
      </c>
      <c r="BB50" s="1622">
        <f t="shared" si="41"/>
        <v>1848</v>
      </c>
      <c r="BC50" s="1622">
        <f t="shared" si="42"/>
        <v>1848</v>
      </c>
      <c r="BD50" s="1622">
        <f t="shared" si="43"/>
        <v>1848</v>
      </c>
      <c r="BE50" s="1622">
        <f t="shared" si="44"/>
        <v>1848</v>
      </c>
      <c r="BF50" s="1622">
        <f t="shared" si="16"/>
        <v>1771</v>
      </c>
      <c r="BG50" s="2648">
        <f t="shared" si="17"/>
        <v>77</v>
      </c>
      <c r="LO50" s="1481"/>
      <c r="LP50" s="1481"/>
      <c r="LQ50" s="1481"/>
      <c r="LR50" s="1481"/>
      <c r="LS50" s="1481"/>
      <c r="LT50" s="1481"/>
      <c r="LU50" s="1481"/>
      <c r="LV50" s="1481"/>
    </row>
    <row r="51" s="1639" customFormat="1" ht="47" customHeight="1" spans="1:334">
      <c r="A51" s="2417">
        <v>45761</v>
      </c>
      <c r="B51" s="2417" t="s">
        <v>173</v>
      </c>
      <c r="C51" s="1501" t="s">
        <v>98</v>
      </c>
      <c r="D51" s="1502">
        <v>4500163573</v>
      </c>
      <c r="E51" s="1503" t="s">
        <v>1892</v>
      </c>
      <c r="F51" s="1502" t="s">
        <v>1893</v>
      </c>
      <c r="G51" s="2585" t="s">
        <v>1859</v>
      </c>
      <c r="H51" s="2585" t="s">
        <v>1860</v>
      </c>
      <c r="I51" s="1532" t="s">
        <v>1861</v>
      </c>
      <c r="J51" s="1522">
        <v>15840</v>
      </c>
      <c r="K51" s="1534">
        <v>12</v>
      </c>
      <c r="L51" s="1534">
        <v>2640</v>
      </c>
      <c r="M51" s="1534">
        <f t="shared" si="0"/>
        <v>6</v>
      </c>
      <c r="N51" s="1536">
        <v>45793</v>
      </c>
      <c r="O51" s="1536">
        <v>45789</v>
      </c>
      <c r="P51" s="1537" t="s">
        <v>1881</v>
      </c>
      <c r="Q51" s="1562" t="s">
        <v>78</v>
      </c>
      <c r="R51" s="1839"/>
      <c r="S51" s="1839"/>
      <c r="T51" s="1839"/>
      <c r="U51" s="1839"/>
      <c r="V51" s="1532"/>
      <c r="W51" s="1532" t="s">
        <v>168</v>
      </c>
      <c r="X51" s="1565">
        <v>45757</v>
      </c>
      <c r="Y51" s="1589" t="s">
        <v>88</v>
      </c>
      <c r="Z51" s="1589">
        <v>45769</v>
      </c>
      <c r="AA51" s="1589" t="s">
        <v>1864</v>
      </c>
      <c r="AB51" s="1589"/>
      <c r="AC51" s="2274" t="s">
        <v>1865</v>
      </c>
      <c r="AD51" s="1590" t="s">
        <v>181</v>
      </c>
      <c r="AE51" s="2277">
        <v>2433.8</v>
      </c>
      <c r="AF51" s="2278">
        <f t="shared" si="47"/>
        <v>14602.8</v>
      </c>
      <c r="AG51" s="1504"/>
      <c r="AH51" s="1609" t="s">
        <v>81</v>
      </c>
      <c r="AI51" s="2623">
        <f t="shared" si="34"/>
        <v>15840</v>
      </c>
      <c r="AJ51" s="2626">
        <v>10</v>
      </c>
      <c r="AK51" s="2627">
        <f t="shared" si="45"/>
        <v>15840</v>
      </c>
      <c r="AL51" s="2627"/>
      <c r="AM51" s="2627"/>
      <c r="AN51" s="2627"/>
      <c r="AO51" s="2627"/>
      <c r="AP51" s="2627">
        <f t="shared" si="48"/>
        <v>1320</v>
      </c>
      <c r="AQ51" s="2641"/>
      <c r="AR51" s="1610"/>
      <c r="AS51" s="1610" t="s">
        <v>63</v>
      </c>
      <c r="AT51" s="1610">
        <f t="shared" si="46"/>
        <v>15840</v>
      </c>
      <c r="AU51" s="1610"/>
      <c r="AV51" s="1622">
        <f t="shared" si="35"/>
        <v>1584</v>
      </c>
      <c r="AW51" s="1622">
        <f t="shared" si="36"/>
        <v>1584</v>
      </c>
      <c r="AX51" s="1622">
        <f t="shared" si="37"/>
        <v>1584</v>
      </c>
      <c r="AY51" s="1622">
        <f t="shared" si="38"/>
        <v>1584</v>
      </c>
      <c r="AZ51" s="1622">
        <f t="shared" si="39"/>
        <v>1584</v>
      </c>
      <c r="BA51" s="1622">
        <f t="shared" si="40"/>
        <v>1584</v>
      </c>
      <c r="BB51" s="1622">
        <f t="shared" si="41"/>
        <v>1584</v>
      </c>
      <c r="BC51" s="1622">
        <f t="shared" si="42"/>
        <v>1584</v>
      </c>
      <c r="BD51" s="1622">
        <f t="shared" si="43"/>
        <v>1584</v>
      </c>
      <c r="BE51" s="1622">
        <f t="shared" si="44"/>
        <v>1584</v>
      </c>
      <c r="BF51" s="1622">
        <f t="shared" si="16"/>
        <v>1518</v>
      </c>
      <c r="BG51" s="2648">
        <f t="shared" si="17"/>
        <v>66</v>
      </c>
      <c r="LO51" s="1481"/>
      <c r="LP51" s="1481"/>
      <c r="LQ51" s="1481"/>
      <c r="LR51" s="1481"/>
      <c r="LS51" s="1481"/>
      <c r="LT51" s="1481"/>
      <c r="LU51" s="1481"/>
      <c r="LV51" s="1481"/>
    </row>
    <row r="52" s="1639" customFormat="1" ht="47" customHeight="1" spans="1:334">
      <c r="A52" s="2417">
        <v>45761</v>
      </c>
      <c r="B52" s="2417" t="s">
        <v>173</v>
      </c>
      <c r="C52" s="1501" t="s">
        <v>98</v>
      </c>
      <c r="D52" s="1502">
        <v>4500163573</v>
      </c>
      <c r="E52" s="1503" t="s">
        <v>1894</v>
      </c>
      <c r="F52" s="1502" t="s">
        <v>1895</v>
      </c>
      <c r="G52" s="2585" t="s">
        <v>1859</v>
      </c>
      <c r="H52" s="2585" t="s">
        <v>1860</v>
      </c>
      <c r="I52" s="1532" t="s">
        <v>1861</v>
      </c>
      <c r="J52" s="1522">
        <v>23760</v>
      </c>
      <c r="K52" s="1534">
        <v>12</v>
      </c>
      <c r="L52" s="1534">
        <v>2640</v>
      </c>
      <c r="M52" s="1534">
        <f t="shared" si="0"/>
        <v>9</v>
      </c>
      <c r="N52" s="1536">
        <v>45793</v>
      </c>
      <c r="O52" s="1536">
        <v>45789</v>
      </c>
      <c r="P52" s="1537" t="s">
        <v>1881</v>
      </c>
      <c r="Q52" s="1562" t="s">
        <v>78</v>
      </c>
      <c r="R52" s="1839"/>
      <c r="S52" s="1839"/>
      <c r="T52" s="1839"/>
      <c r="U52" s="1839"/>
      <c r="V52" s="1532"/>
      <c r="W52" s="1532" t="s">
        <v>168</v>
      </c>
      <c r="X52" s="1565">
        <v>45757</v>
      </c>
      <c r="Y52" s="1589" t="s">
        <v>88</v>
      </c>
      <c r="Z52" s="1589">
        <v>45769</v>
      </c>
      <c r="AA52" s="1589" t="s">
        <v>1864</v>
      </c>
      <c r="AB52" s="1589"/>
      <c r="AC52" s="2274" t="s">
        <v>1865</v>
      </c>
      <c r="AD52" s="1590" t="s">
        <v>181</v>
      </c>
      <c r="AE52" s="2277">
        <v>2433.8</v>
      </c>
      <c r="AF52" s="2278">
        <f t="shared" si="47"/>
        <v>21904.2</v>
      </c>
      <c r="AG52" s="1504"/>
      <c r="AH52" s="1609" t="s">
        <v>81</v>
      </c>
      <c r="AI52" s="2623">
        <f t="shared" si="34"/>
        <v>23760</v>
      </c>
      <c r="AJ52" s="2626">
        <v>10</v>
      </c>
      <c r="AK52" s="2627">
        <f t="shared" si="45"/>
        <v>23760</v>
      </c>
      <c r="AL52" s="2627"/>
      <c r="AM52" s="2627"/>
      <c r="AN52" s="2627"/>
      <c r="AO52" s="2627"/>
      <c r="AP52" s="2627">
        <f t="shared" si="48"/>
        <v>1980</v>
      </c>
      <c r="AQ52" s="2641"/>
      <c r="AR52" s="1610"/>
      <c r="AS52" s="1610" t="s">
        <v>63</v>
      </c>
      <c r="AT52" s="1610">
        <f t="shared" si="46"/>
        <v>23760</v>
      </c>
      <c r="AU52" s="1610"/>
      <c r="AV52" s="1178">
        <f t="shared" si="35"/>
        <v>2376</v>
      </c>
      <c r="AW52" s="1178">
        <f t="shared" si="36"/>
        <v>2376</v>
      </c>
      <c r="AX52" s="1178">
        <f t="shared" si="37"/>
        <v>2376</v>
      </c>
      <c r="AY52" s="1178">
        <f t="shared" si="38"/>
        <v>2376</v>
      </c>
      <c r="AZ52" s="1178">
        <f t="shared" si="39"/>
        <v>2376</v>
      </c>
      <c r="BA52" s="1178">
        <f t="shared" si="40"/>
        <v>2376</v>
      </c>
      <c r="BB52" s="1178">
        <f t="shared" si="41"/>
        <v>2376</v>
      </c>
      <c r="BC52" s="1178">
        <f t="shared" si="42"/>
        <v>2376</v>
      </c>
      <c r="BD52" s="1178">
        <f t="shared" si="43"/>
        <v>2376</v>
      </c>
      <c r="BE52" s="1178">
        <f t="shared" si="44"/>
        <v>2376</v>
      </c>
      <c r="BF52" s="1178">
        <f t="shared" si="16"/>
        <v>2277</v>
      </c>
      <c r="BG52" s="2404">
        <f t="shared" si="17"/>
        <v>99</v>
      </c>
      <c r="LO52" s="1481"/>
      <c r="LP52" s="1481"/>
      <c r="LQ52" s="1481"/>
      <c r="LR52" s="1481"/>
      <c r="LS52" s="1481"/>
      <c r="LT52" s="1481"/>
      <c r="LU52" s="1481"/>
      <c r="LV52" s="1481"/>
    </row>
    <row r="53" s="2140" customFormat="1" ht="47" customHeight="1" spans="1:334">
      <c r="A53" s="2417">
        <v>45749</v>
      </c>
      <c r="B53" s="1500" t="s">
        <v>1896</v>
      </c>
      <c r="C53" s="1501" t="s">
        <v>1398</v>
      </c>
      <c r="D53" s="1502">
        <v>4500162253</v>
      </c>
      <c r="E53" s="1500" t="s">
        <v>1897</v>
      </c>
      <c r="F53" s="1502" t="s">
        <v>1898</v>
      </c>
      <c r="G53" s="1505" t="s">
        <v>1727</v>
      </c>
      <c r="H53" s="1505" t="s">
        <v>1727</v>
      </c>
      <c r="I53" s="1532" t="s">
        <v>1728</v>
      </c>
      <c r="J53" s="1522">
        <v>24000</v>
      </c>
      <c r="K53" s="1534">
        <v>0</v>
      </c>
      <c r="L53" s="1534">
        <v>96</v>
      </c>
      <c r="M53" s="1534">
        <f t="shared" si="0"/>
        <v>250</v>
      </c>
      <c r="N53" s="1536">
        <v>45798</v>
      </c>
      <c r="O53" s="1536">
        <v>45794</v>
      </c>
      <c r="P53" s="1537"/>
      <c r="Q53" s="1562" t="s">
        <v>78</v>
      </c>
      <c r="R53" s="1839"/>
      <c r="S53" s="1839"/>
      <c r="T53" s="1839"/>
      <c r="U53" s="1839"/>
      <c r="V53" s="1532"/>
      <c r="W53" s="1532" t="s">
        <v>111</v>
      </c>
      <c r="X53" s="1565">
        <v>45749</v>
      </c>
      <c r="Y53" s="1589" t="s">
        <v>88</v>
      </c>
      <c r="Z53" s="1589" t="s">
        <v>88</v>
      </c>
      <c r="AA53" s="1589"/>
      <c r="AB53" s="1589"/>
      <c r="AC53" s="2274" t="s">
        <v>1899</v>
      </c>
      <c r="AD53" s="1590" t="s">
        <v>122</v>
      </c>
      <c r="AE53" s="2277">
        <v>0.9141</v>
      </c>
      <c r="AF53" s="2278">
        <f t="shared" ref="AF53:AF65" si="49">AE53*J53</f>
        <v>21938.4</v>
      </c>
      <c r="AG53" s="1504"/>
      <c r="AH53" s="1609" t="s">
        <v>81</v>
      </c>
      <c r="AI53" s="2623">
        <f t="shared" si="34"/>
        <v>24000</v>
      </c>
      <c r="AJ53" s="2626"/>
      <c r="AK53" s="2627">
        <f t="shared" si="45"/>
        <v>24000</v>
      </c>
      <c r="AL53" s="2627"/>
      <c r="AM53" s="2627"/>
      <c r="AN53" s="2627"/>
      <c r="AO53" s="2627"/>
      <c r="AP53" s="2627"/>
      <c r="AQ53" s="2641"/>
      <c r="AR53" s="1610"/>
      <c r="AS53" s="2282" t="s">
        <v>63</v>
      </c>
      <c r="AT53" s="1610"/>
      <c r="AU53" s="1610"/>
      <c r="AV53" s="1622">
        <f t="shared" si="35"/>
        <v>2400</v>
      </c>
      <c r="AW53" s="1622">
        <f t="shared" si="36"/>
        <v>2400</v>
      </c>
      <c r="AX53" s="1622">
        <f t="shared" si="37"/>
        <v>2400</v>
      </c>
      <c r="AY53" s="1622">
        <f t="shared" si="38"/>
        <v>2400</v>
      </c>
      <c r="AZ53" s="1622">
        <f t="shared" si="39"/>
        <v>2400</v>
      </c>
      <c r="BA53" s="1622">
        <f t="shared" si="40"/>
        <v>2400</v>
      </c>
      <c r="BB53" s="1622">
        <f t="shared" si="41"/>
        <v>2400</v>
      </c>
      <c r="BC53" s="1622">
        <f t="shared" si="42"/>
        <v>2400</v>
      </c>
      <c r="BD53" s="1622">
        <f t="shared" si="43"/>
        <v>2400</v>
      </c>
      <c r="BE53" s="1622">
        <f t="shared" si="44"/>
        <v>2400</v>
      </c>
      <c r="BF53" s="1622">
        <f t="shared" si="16"/>
        <v>2300</v>
      </c>
      <c r="BG53" s="2648">
        <f t="shared" si="17"/>
        <v>100</v>
      </c>
      <c r="BH53" s="1633"/>
      <c r="BI53" s="1633"/>
      <c r="BJ53" s="1633"/>
      <c r="BK53" s="1633"/>
      <c r="BL53" s="1633"/>
      <c r="BM53" s="1633"/>
      <c r="BN53" s="1633"/>
      <c r="BO53" s="1633"/>
      <c r="BP53" s="1633"/>
      <c r="BQ53" s="1633"/>
      <c r="BR53" s="1633"/>
      <c r="BS53" s="1633"/>
      <c r="BT53" s="1633"/>
      <c r="BU53" s="1633"/>
      <c r="BV53" s="1633"/>
      <c r="BW53" s="1633"/>
      <c r="BX53" s="1633"/>
      <c r="BY53" s="1633"/>
      <c r="BZ53" s="1633"/>
      <c r="CA53" s="1633"/>
      <c r="CB53" s="1633"/>
      <c r="CC53" s="1633"/>
      <c r="CD53" s="1633"/>
      <c r="CE53" s="1633"/>
      <c r="CF53" s="1633"/>
      <c r="CG53" s="1633"/>
      <c r="CH53" s="1633"/>
      <c r="CI53" s="1633"/>
      <c r="CJ53" s="1633"/>
      <c r="CK53" s="1633"/>
      <c r="CL53" s="1633"/>
      <c r="CM53" s="1633"/>
      <c r="CN53" s="1633"/>
      <c r="CO53" s="1633"/>
      <c r="CP53" s="1633"/>
      <c r="CQ53" s="1633"/>
      <c r="CR53" s="1633"/>
      <c r="CS53" s="1633"/>
      <c r="CT53" s="1633"/>
      <c r="CU53" s="1633"/>
      <c r="CV53" s="1633"/>
      <c r="CW53" s="1633"/>
      <c r="CX53" s="1633"/>
      <c r="CY53" s="1633"/>
      <c r="CZ53" s="1633"/>
      <c r="DA53" s="1633"/>
      <c r="DB53" s="1633"/>
      <c r="DC53" s="1633"/>
      <c r="DD53" s="1633"/>
      <c r="DE53" s="1633"/>
      <c r="DF53" s="1633"/>
      <c r="DG53" s="1633"/>
      <c r="DH53" s="1633"/>
      <c r="DI53" s="1633"/>
      <c r="DJ53" s="1633"/>
      <c r="DK53" s="1633"/>
      <c r="DL53" s="1633"/>
      <c r="DM53" s="1633"/>
      <c r="DN53" s="1633"/>
      <c r="DO53" s="1633"/>
      <c r="DP53" s="1633"/>
      <c r="DQ53" s="1633"/>
      <c r="DR53" s="1633"/>
      <c r="DS53" s="1633"/>
      <c r="DT53" s="1633"/>
      <c r="DU53" s="1633"/>
      <c r="DV53" s="1633"/>
      <c r="DW53" s="1633"/>
      <c r="DX53" s="1633"/>
      <c r="DY53" s="1633"/>
      <c r="DZ53" s="1633"/>
      <c r="EA53" s="1633"/>
      <c r="EB53" s="1633"/>
      <c r="EC53" s="1633"/>
      <c r="ED53" s="1633"/>
      <c r="EE53" s="1633"/>
      <c r="EF53" s="1633"/>
      <c r="EG53" s="1633"/>
      <c r="EH53" s="1633"/>
      <c r="EI53" s="1633"/>
      <c r="EJ53" s="1633"/>
      <c r="EK53" s="1633"/>
      <c r="EL53" s="1633"/>
      <c r="EM53" s="1633"/>
      <c r="EN53" s="1633"/>
      <c r="EO53" s="1633"/>
      <c r="EP53" s="1633"/>
      <c r="EQ53" s="1633"/>
      <c r="ER53" s="1633"/>
      <c r="ES53" s="1633"/>
      <c r="ET53" s="1633"/>
      <c r="EU53" s="1633"/>
      <c r="EV53" s="1633"/>
      <c r="EW53" s="1633"/>
      <c r="EX53" s="1633"/>
      <c r="EY53" s="1633"/>
      <c r="EZ53" s="1633"/>
      <c r="FA53" s="1633"/>
      <c r="FB53" s="1633"/>
      <c r="FC53" s="1633"/>
      <c r="FD53" s="1633"/>
      <c r="FE53" s="1633"/>
      <c r="FF53" s="1633"/>
      <c r="FG53" s="1633"/>
      <c r="FH53" s="1633"/>
      <c r="FI53" s="1633"/>
      <c r="FJ53" s="1633"/>
      <c r="FK53" s="1633"/>
      <c r="FL53" s="1633"/>
      <c r="FM53" s="1633"/>
      <c r="FN53" s="1633"/>
      <c r="FO53" s="1633"/>
      <c r="FP53" s="1633"/>
      <c r="FQ53" s="1633"/>
      <c r="FR53" s="1633"/>
      <c r="FS53" s="1633"/>
      <c r="FT53" s="1633"/>
      <c r="FU53" s="1633"/>
      <c r="FV53" s="1633"/>
      <c r="FW53" s="1633"/>
      <c r="FX53" s="1633"/>
      <c r="FY53" s="1633"/>
      <c r="FZ53" s="1633"/>
      <c r="GA53" s="1633"/>
      <c r="GB53" s="1633"/>
      <c r="GC53" s="1633"/>
      <c r="GD53" s="1633"/>
      <c r="GE53" s="1633"/>
      <c r="GF53" s="1633"/>
      <c r="GG53" s="1633"/>
      <c r="GH53" s="1633"/>
      <c r="GI53" s="1633"/>
      <c r="GJ53" s="1633"/>
      <c r="GK53" s="1633"/>
      <c r="GL53" s="1633"/>
      <c r="GM53" s="1633"/>
      <c r="GN53" s="1633"/>
      <c r="GO53" s="1633"/>
      <c r="GP53" s="1633"/>
      <c r="GQ53" s="1633"/>
      <c r="GR53" s="1633"/>
      <c r="GS53" s="1633"/>
      <c r="GT53" s="1633"/>
      <c r="GU53" s="1633"/>
      <c r="GV53" s="1633"/>
      <c r="GW53" s="1633"/>
      <c r="GX53" s="1633"/>
      <c r="GY53" s="1633"/>
      <c r="GZ53" s="1633"/>
      <c r="HA53" s="1633"/>
      <c r="HB53" s="1633"/>
      <c r="HC53" s="1633"/>
      <c r="HD53" s="1633"/>
      <c r="HE53" s="1633"/>
      <c r="HF53" s="1633"/>
      <c r="HG53" s="1633"/>
      <c r="HH53" s="1633"/>
      <c r="HI53" s="1633"/>
      <c r="HJ53" s="1633"/>
      <c r="HK53" s="1633"/>
      <c r="HL53" s="1633"/>
      <c r="HM53" s="1633"/>
      <c r="HN53" s="1633"/>
      <c r="HO53" s="1633"/>
      <c r="HP53" s="1633"/>
      <c r="HQ53" s="1633"/>
      <c r="HR53" s="1633"/>
      <c r="HS53" s="1633"/>
      <c r="HT53" s="1633"/>
      <c r="HU53" s="1633"/>
      <c r="HV53" s="1633"/>
      <c r="HW53" s="1633"/>
      <c r="HX53" s="1633"/>
      <c r="HY53" s="1633"/>
      <c r="HZ53" s="1633"/>
      <c r="IA53" s="1633"/>
      <c r="IB53" s="1633"/>
      <c r="IC53" s="1633"/>
      <c r="ID53" s="1633"/>
      <c r="IE53" s="1633"/>
      <c r="IF53" s="1633"/>
      <c r="IG53" s="1633"/>
      <c r="IH53" s="1633"/>
      <c r="II53" s="1633"/>
      <c r="IJ53" s="1633"/>
      <c r="IK53" s="1633"/>
      <c r="IL53" s="1633"/>
      <c r="IM53" s="1633"/>
      <c r="IN53" s="1633"/>
      <c r="IO53" s="1633"/>
      <c r="IP53" s="1633"/>
      <c r="IQ53" s="1633"/>
      <c r="IR53" s="1633"/>
      <c r="IS53" s="1633"/>
      <c r="IT53" s="1633"/>
      <c r="IU53" s="1633"/>
      <c r="IV53" s="1633"/>
      <c r="IW53" s="1633"/>
      <c r="IX53" s="1633"/>
      <c r="IY53" s="1633"/>
      <c r="IZ53" s="1633"/>
      <c r="JA53" s="1633"/>
      <c r="JB53" s="1633"/>
      <c r="JC53" s="1633"/>
      <c r="JD53" s="1633"/>
      <c r="JE53" s="1633"/>
      <c r="JF53" s="1633"/>
      <c r="JG53" s="1633"/>
      <c r="JH53" s="1633"/>
      <c r="JI53" s="1633"/>
      <c r="JJ53" s="1633"/>
      <c r="JK53" s="1633"/>
      <c r="JL53" s="1633"/>
      <c r="JM53" s="1633"/>
      <c r="JN53" s="1633"/>
      <c r="JO53" s="1633"/>
      <c r="JP53" s="1633"/>
      <c r="JQ53" s="1633"/>
      <c r="JR53" s="1633"/>
      <c r="JS53" s="1633"/>
      <c r="JT53" s="1633"/>
      <c r="JU53" s="1633"/>
      <c r="JV53" s="1633"/>
      <c r="JW53" s="1633"/>
      <c r="JX53" s="1633"/>
      <c r="JY53" s="1633"/>
      <c r="JZ53" s="1633"/>
      <c r="KA53" s="1633"/>
      <c r="KB53" s="1633"/>
      <c r="KC53" s="1633"/>
      <c r="KD53" s="1633"/>
      <c r="KE53" s="1633"/>
      <c r="KF53" s="1633"/>
      <c r="KG53" s="1633"/>
      <c r="KH53" s="1633"/>
      <c r="KI53" s="1633"/>
      <c r="KJ53" s="1633"/>
      <c r="KK53" s="1633"/>
      <c r="KL53" s="1633"/>
      <c r="KM53" s="1633"/>
      <c r="KN53" s="1633"/>
      <c r="KO53" s="1633"/>
      <c r="KP53" s="1633"/>
      <c r="KQ53" s="1633"/>
      <c r="KR53" s="1633"/>
      <c r="KS53" s="1633"/>
      <c r="KT53" s="1633"/>
      <c r="KU53" s="1633"/>
      <c r="KV53" s="1633"/>
      <c r="KW53" s="1633"/>
      <c r="KX53" s="1633"/>
      <c r="KY53" s="1633"/>
      <c r="KZ53" s="1633"/>
      <c r="LA53" s="1633"/>
      <c r="LB53" s="1633"/>
      <c r="LC53" s="1633"/>
      <c r="LD53" s="1633"/>
      <c r="LE53" s="1633"/>
      <c r="LF53" s="1633"/>
      <c r="LG53" s="1633"/>
      <c r="LH53" s="1633"/>
      <c r="LI53" s="1633"/>
      <c r="LJ53" s="1633"/>
      <c r="LK53" s="1633"/>
      <c r="LL53" s="1633"/>
      <c r="LM53" s="1633"/>
      <c r="LN53" s="1633"/>
      <c r="LO53" s="1642"/>
      <c r="LP53" s="1642"/>
      <c r="LQ53" s="1642"/>
      <c r="LR53" s="1642"/>
      <c r="LS53" s="1642"/>
      <c r="LT53" s="1642"/>
      <c r="LU53" s="1642"/>
      <c r="LV53" s="1644"/>
    </row>
    <row r="54" s="2140" customFormat="1" ht="47" customHeight="1" spans="1:334">
      <c r="A54" s="2417">
        <v>45768</v>
      </c>
      <c r="B54" s="1500" t="s">
        <v>1900</v>
      </c>
      <c r="C54" s="1501" t="s">
        <v>98</v>
      </c>
      <c r="D54" s="1502">
        <v>4500164382</v>
      </c>
      <c r="E54" s="1500" t="s">
        <v>1901</v>
      </c>
      <c r="F54" s="1502" t="s">
        <v>1902</v>
      </c>
      <c r="G54" s="1505" t="s">
        <v>1903</v>
      </c>
      <c r="H54" s="1505" t="s">
        <v>1903</v>
      </c>
      <c r="I54" s="1532" t="s">
        <v>1904</v>
      </c>
      <c r="J54" s="1522">
        <v>16800</v>
      </c>
      <c r="K54" s="1534">
        <v>0</v>
      </c>
      <c r="L54" s="1534">
        <v>48</v>
      </c>
      <c r="M54" s="1534">
        <f t="shared" si="0"/>
        <v>350</v>
      </c>
      <c r="N54" s="1536">
        <v>45799</v>
      </c>
      <c r="O54" s="1536">
        <v>45796</v>
      </c>
      <c r="P54" s="1537"/>
      <c r="Q54" s="1562" t="s">
        <v>78</v>
      </c>
      <c r="R54" s="1839"/>
      <c r="S54" s="1839"/>
      <c r="T54" s="1839"/>
      <c r="U54" s="1839"/>
      <c r="V54" s="1532"/>
      <c r="W54" s="1532" t="s">
        <v>111</v>
      </c>
      <c r="X54" s="1565">
        <v>45768</v>
      </c>
      <c r="Y54" s="1589" t="s">
        <v>88</v>
      </c>
      <c r="Z54" s="1589" t="s">
        <v>88</v>
      </c>
      <c r="AA54" s="1589"/>
      <c r="AB54" s="1589"/>
      <c r="AC54" s="2274" t="s">
        <v>1905</v>
      </c>
      <c r="AD54" s="1590" t="s">
        <v>104</v>
      </c>
      <c r="AE54" s="2277">
        <v>0.5364</v>
      </c>
      <c r="AF54" s="2278">
        <f t="shared" si="49"/>
        <v>9011.52</v>
      </c>
      <c r="AG54" s="1504" t="s">
        <v>1906</v>
      </c>
      <c r="AH54" s="1603" t="s">
        <v>81</v>
      </c>
      <c r="AI54" s="2623">
        <f t="shared" si="34"/>
        <v>16800</v>
      </c>
      <c r="AJ54" s="2626"/>
      <c r="AK54" s="2627">
        <f t="shared" ref="AK54:AK65" si="50">J54</f>
        <v>16800</v>
      </c>
      <c r="AL54" s="2627"/>
      <c r="AM54" s="2627"/>
      <c r="AN54" s="2627">
        <f>J54/24</f>
        <v>700</v>
      </c>
      <c r="AO54" s="2627"/>
      <c r="AP54" s="2627"/>
      <c r="AQ54" s="2641"/>
      <c r="AR54" s="1610"/>
      <c r="AS54" s="1610" t="s">
        <v>63</v>
      </c>
      <c r="AT54" s="1610">
        <f t="shared" ref="AT54:AT79" si="51">J54</f>
        <v>16800</v>
      </c>
      <c r="AU54" s="1610"/>
      <c r="AV54" s="2185">
        <f t="shared" si="35"/>
        <v>1680</v>
      </c>
      <c r="AW54" s="1622">
        <f t="shared" si="36"/>
        <v>1680</v>
      </c>
      <c r="AX54" s="1622">
        <f t="shared" si="37"/>
        <v>1680</v>
      </c>
      <c r="AY54" s="1622">
        <f t="shared" si="38"/>
        <v>1680</v>
      </c>
      <c r="AZ54" s="1622">
        <f t="shared" si="39"/>
        <v>1680</v>
      </c>
      <c r="BA54" s="2288">
        <f t="shared" si="40"/>
        <v>1680</v>
      </c>
      <c r="BB54" s="2288">
        <f t="shared" si="41"/>
        <v>1680</v>
      </c>
      <c r="BC54" s="2288">
        <f t="shared" si="42"/>
        <v>1680</v>
      </c>
      <c r="BD54" s="2288">
        <f t="shared" si="43"/>
        <v>1680</v>
      </c>
      <c r="BE54" s="2288">
        <f t="shared" si="44"/>
        <v>1680</v>
      </c>
      <c r="BF54" s="2185">
        <f t="shared" si="16"/>
        <v>1610</v>
      </c>
      <c r="BG54" s="2297">
        <f t="shared" si="17"/>
        <v>70</v>
      </c>
      <c r="BH54" s="1633"/>
      <c r="BI54" s="1633"/>
      <c r="BJ54" s="1633"/>
      <c r="BK54" s="1633"/>
      <c r="BL54" s="1633"/>
      <c r="BM54" s="1633"/>
      <c r="BN54" s="1633"/>
      <c r="BO54" s="1633"/>
      <c r="BP54" s="1633"/>
      <c r="BQ54" s="1633"/>
      <c r="BR54" s="1633"/>
      <c r="BS54" s="1633"/>
      <c r="BT54" s="1633"/>
      <c r="BU54" s="1633"/>
      <c r="BV54" s="1633"/>
      <c r="BW54" s="1633"/>
      <c r="BX54" s="1633"/>
      <c r="BY54" s="1633"/>
      <c r="BZ54" s="1633"/>
      <c r="CA54" s="1633"/>
      <c r="CB54" s="1633"/>
      <c r="CC54" s="1633"/>
      <c r="CD54" s="1633"/>
      <c r="CE54" s="1633"/>
      <c r="CF54" s="1633"/>
      <c r="CG54" s="1633"/>
      <c r="CH54" s="1633"/>
      <c r="CI54" s="1633"/>
      <c r="CJ54" s="1633"/>
      <c r="CK54" s="1633"/>
      <c r="CL54" s="1633"/>
      <c r="CM54" s="1633"/>
      <c r="CN54" s="1633"/>
      <c r="CO54" s="1633"/>
      <c r="CP54" s="1633"/>
      <c r="CQ54" s="1633"/>
      <c r="CR54" s="1633"/>
      <c r="CS54" s="1633"/>
      <c r="CT54" s="1633"/>
      <c r="CU54" s="1633"/>
      <c r="CV54" s="1633"/>
      <c r="CW54" s="1633"/>
      <c r="CX54" s="1633"/>
      <c r="CY54" s="1633"/>
      <c r="CZ54" s="1633"/>
      <c r="DA54" s="1633"/>
      <c r="DB54" s="1633"/>
      <c r="DC54" s="1633"/>
      <c r="DD54" s="1633"/>
      <c r="DE54" s="1633"/>
      <c r="DF54" s="1633"/>
      <c r="DG54" s="1633"/>
      <c r="DH54" s="1633"/>
      <c r="DI54" s="1633"/>
      <c r="DJ54" s="1633"/>
      <c r="DK54" s="1633"/>
      <c r="DL54" s="1633"/>
      <c r="DM54" s="1633"/>
      <c r="DN54" s="1633"/>
      <c r="DO54" s="1633"/>
      <c r="DP54" s="1633"/>
      <c r="DQ54" s="1633"/>
      <c r="DR54" s="1633"/>
      <c r="DS54" s="1633"/>
      <c r="DT54" s="1633"/>
      <c r="DU54" s="1633"/>
      <c r="DV54" s="1633"/>
      <c r="DW54" s="1633"/>
      <c r="DX54" s="1633"/>
      <c r="DY54" s="1633"/>
      <c r="DZ54" s="1633"/>
      <c r="EA54" s="1633"/>
      <c r="EB54" s="1633"/>
      <c r="EC54" s="1633"/>
      <c r="ED54" s="1633"/>
      <c r="EE54" s="1633"/>
      <c r="EF54" s="1633"/>
      <c r="EG54" s="1633"/>
      <c r="EH54" s="1633"/>
      <c r="EI54" s="1633"/>
      <c r="EJ54" s="1633"/>
      <c r="EK54" s="1633"/>
      <c r="EL54" s="1633"/>
      <c r="EM54" s="1633"/>
      <c r="EN54" s="1633"/>
      <c r="EO54" s="1633"/>
      <c r="EP54" s="1633"/>
      <c r="EQ54" s="1633"/>
      <c r="ER54" s="1633"/>
      <c r="ES54" s="1633"/>
      <c r="ET54" s="1633"/>
      <c r="EU54" s="1633"/>
      <c r="EV54" s="1633"/>
      <c r="EW54" s="1633"/>
      <c r="EX54" s="1633"/>
      <c r="EY54" s="1633"/>
      <c r="EZ54" s="1633"/>
      <c r="FA54" s="1633"/>
      <c r="FB54" s="1633"/>
      <c r="FC54" s="1633"/>
      <c r="FD54" s="1633"/>
      <c r="FE54" s="1633"/>
      <c r="FF54" s="1633"/>
      <c r="FG54" s="1633"/>
      <c r="FH54" s="1633"/>
      <c r="FI54" s="1633"/>
      <c r="FJ54" s="1633"/>
      <c r="FK54" s="1633"/>
      <c r="FL54" s="1633"/>
      <c r="FM54" s="1633"/>
      <c r="FN54" s="1633"/>
      <c r="FO54" s="1633"/>
      <c r="FP54" s="1633"/>
      <c r="FQ54" s="1633"/>
      <c r="FR54" s="1633"/>
      <c r="FS54" s="1633"/>
      <c r="FT54" s="1633"/>
      <c r="FU54" s="1633"/>
      <c r="FV54" s="1633"/>
      <c r="FW54" s="1633"/>
      <c r="FX54" s="1633"/>
      <c r="FY54" s="1633"/>
      <c r="FZ54" s="1633"/>
      <c r="GA54" s="1633"/>
      <c r="GB54" s="1633"/>
      <c r="GC54" s="1633"/>
      <c r="GD54" s="1633"/>
      <c r="GE54" s="1633"/>
      <c r="GF54" s="1633"/>
      <c r="GG54" s="1633"/>
      <c r="GH54" s="1633"/>
      <c r="GI54" s="1633"/>
      <c r="GJ54" s="1633"/>
      <c r="GK54" s="1633"/>
      <c r="GL54" s="1633"/>
      <c r="GM54" s="1633"/>
      <c r="GN54" s="1633"/>
      <c r="GO54" s="1633"/>
      <c r="GP54" s="1633"/>
      <c r="GQ54" s="1633"/>
      <c r="GR54" s="1633"/>
      <c r="GS54" s="1633"/>
      <c r="GT54" s="1633"/>
      <c r="GU54" s="1633"/>
      <c r="GV54" s="1633"/>
      <c r="GW54" s="1633"/>
      <c r="GX54" s="1633"/>
      <c r="GY54" s="1633"/>
      <c r="GZ54" s="1633"/>
      <c r="HA54" s="1633"/>
      <c r="HB54" s="1633"/>
      <c r="HC54" s="1633"/>
      <c r="HD54" s="1633"/>
      <c r="HE54" s="1633"/>
      <c r="HF54" s="1633"/>
      <c r="HG54" s="1633"/>
      <c r="HH54" s="1633"/>
      <c r="HI54" s="1633"/>
      <c r="HJ54" s="1633"/>
      <c r="HK54" s="1633"/>
      <c r="HL54" s="1633"/>
      <c r="HM54" s="1633"/>
      <c r="HN54" s="1633"/>
      <c r="HO54" s="1633"/>
      <c r="HP54" s="1633"/>
      <c r="HQ54" s="1633"/>
      <c r="HR54" s="1633"/>
      <c r="HS54" s="1633"/>
      <c r="HT54" s="1633"/>
      <c r="HU54" s="1633"/>
      <c r="HV54" s="1633"/>
      <c r="HW54" s="1633"/>
      <c r="HX54" s="1633"/>
      <c r="HY54" s="1633"/>
      <c r="HZ54" s="1633"/>
      <c r="IA54" s="1633"/>
      <c r="IB54" s="1633"/>
      <c r="IC54" s="1633"/>
      <c r="ID54" s="1633"/>
      <c r="IE54" s="1633"/>
      <c r="IF54" s="1633"/>
      <c r="IG54" s="1633"/>
      <c r="IH54" s="1633"/>
      <c r="II54" s="1633"/>
      <c r="IJ54" s="1633"/>
      <c r="IK54" s="1633"/>
      <c r="IL54" s="1633"/>
      <c r="IM54" s="1633"/>
      <c r="IN54" s="1633"/>
      <c r="IO54" s="1633"/>
      <c r="IP54" s="1633"/>
      <c r="IQ54" s="1633"/>
      <c r="IR54" s="1633"/>
      <c r="IS54" s="1633"/>
      <c r="IT54" s="1633"/>
      <c r="IU54" s="1633"/>
      <c r="IV54" s="1633"/>
      <c r="IW54" s="1633"/>
      <c r="IX54" s="1633"/>
      <c r="IY54" s="1633"/>
      <c r="IZ54" s="1633"/>
      <c r="JA54" s="1633"/>
      <c r="JB54" s="1633"/>
      <c r="JC54" s="1633"/>
      <c r="JD54" s="1633"/>
      <c r="JE54" s="1633"/>
      <c r="JF54" s="1633"/>
      <c r="JG54" s="1633"/>
      <c r="JH54" s="1633"/>
      <c r="JI54" s="1633"/>
      <c r="JJ54" s="1633"/>
      <c r="JK54" s="1633"/>
      <c r="JL54" s="1633"/>
      <c r="JM54" s="1633"/>
      <c r="JN54" s="1633"/>
      <c r="JO54" s="1633"/>
      <c r="JP54" s="1633"/>
      <c r="JQ54" s="1633"/>
      <c r="JR54" s="1633"/>
      <c r="JS54" s="1633"/>
      <c r="JT54" s="1633"/>
      <c r="JU54" s="1633"/>
      <c r="JV54" s="1633"/>
      <c r="JW54" s="1633"/>
      <c r="JX54" s="1633"/>
      <c r="JY54" s="1633"/>
      <c r="JZ54" s="1633"/>
      <c r="KA54" s="1633"/>
      <c r="KB54" s="1633"/>
      <c r="KC54" s="1633"/>
      <c r="KD54" s="1633"/>
      <c r="KE54" s="1633"/>
      <c r="KF54" s="1633"/>
      <c r="KG54" s="1633"/>
      <c r="KH54" s="1633"/>
      <c r="KI54" s="1633"/>
      <c r="KJ54" s="1633"/>
      <c r="KK54" s="1633"/>
      <c r="KL54" s="1633"/>
      <c r="KM54" s="1633"/>
      <c r="KN54" s="1633"/>
      <c r="KO54" s="1633"/>
      <c r="KP54" s="1633"/>
      <c r="KQ54" s="1633"/>
      <c r="KR54" s="1633"/>
      <c r="KS54" s="1633"/>
      <c r="KT54" s="1633"/>
      <c r="KU54" s="1633"/>
      <c r="KV54" s="1633"/>
      <c r="KW54" s="1633"/>
      <c r="KX54" s="1633"/>
      <c r="KY54" s="1633"/>
      <c r="KZ54" s="1633"/>
      <c r="LA54" s="1633"/>
      <c r="LB54" s="1633"/>
      <c r="LC54" s="1633"/>
      <c r="LD54" s="1633"/>
      <c r="LE54" s="1633"/>
      <c r="LF54" s="1633"/>
      <c r="LG54" s="1633"/>
      <c r="LH54" s="1633"/>
      <c r="LI54" s="1633"/>
      <c r="LJ54" s="1633"/>
      <c r="LK54" s="1633"/>
      <c r="LL54" s="1633"/>
      <c r="LM54" s="1633"/>
      <c r="LN54" s="1633"/>
      <c r="LO54" s="1642"/>
      <c r="LP54" s="1642"/>
      <c r="LQ54" s="1642"/>
      <c r="LR54" s="1642"/>
      <c r="LS54" s="1642"/>
      <c r="LT54" s="1642"/>
      <c r="LU54" s="1642"/>
      <c r="LV54" s="1644"/>
    </row>
    <row r="55" s="2140" customFormat="1" ht="47" customHeight="1" spans="1:334">
      <c r="A55" s="2417">
        <v>45761</v>
      </c>
      <c r="B55" s="1500" t="s">
        <v>1875</v>
      </c>
      <c r="C55" s="1501" t="s">
        <v>1632</v>
      </c>
      <c r="D55" s="1502">
        <v>4500163306</v>
      </c>
      <c r="E55" s="1500">
        <v>5200006583</v>
      </c>
      <c r="F55" s="1502" t="s">
        <v>1907</v>
      </c>
      <c r="G55" s="1505" t="s">
        <v>1730</v>
      </c>
      <c r="H55" s="1505" t="s">
        <v>1821</v>
      </c>
      <c r="I55" s="1532" t="s">
        <v>1822</v>
      </c>
      <c r="J55" s="1522">
        <v>3600</v>
      </c>
      <c r="K55" s="1534">
        <v>0</v>
      </c>
      <c r="L55" s="2305">
        <v>24</v>
      </c>
      <c r="M55" s="2305">
        <f t="shared" si="0"/>
        <v>150</v>
      </c>
      <c r="N55" s="1536">
        <v>45800</v>
      </c>
      <c r="O55" s="1536">
        <v>45796</v>
      </c>
      <c r="P55" s="1537"/>
      <c r="Q55" s="1562" t="s">
        <v>78</v>
      </c>
      <c r="R55" s="1839"/>
      <c r="S55" s="1839"/>
      <c r="T55" s="1839"/>
      <c r="U55" s="1839"/>
      <c r="V55" s="2308">
        <v>45800</v>
      </c>
      <c r="W55" s="1532" t="s">
        <v>111</v>
      </c>
      <c r="X55" s="1565">
        <v>45768</v>
      </c>
      <c r="Y55" s="1589" t="s">
        <v>88</v>
      </c>
      <c r="Z55" s="1589" t="s">
        <v>1908</v>
      </c>
      <c r="AA55" s="1589"/>
      <c r="AB55" s="1589"/>
      <c r="AC55" s="2274" t="s">
        <v>1909</v>
      </c>
      <c r="AD55" s="1590" t="s">
        <v>1637</v>
      </c>
      <c r="AE55" s="2615">
        <v>0.9418</v>
      </c>
      <c r="AF55" s="2616">
        <f t="shared" si="49"/>
        <v>3390.48</v>
      </c>
      <c r="AG55" s="1504"/>
      <c r="AH55" s="1603" t="s">
        <v>81</v>
      </c>
      <c r="AI55" s="2623">
        <f t="shared" si="34"/>
        <v>3600</v>
      </c>
      <c r="AJ55" s="2626">
        <v>10</v>
      </c>
      <c r="AK55" s="2627">
        <f t="shared" si="50"/>
        <v>3600</v>
      </c>
      <c r="AL55" s="2627"/>
      <c r="AM55" s="2627"/>
      <c r="AN55" s="2627">
        <f>J55/24</f>
        <v>150</v>
      </c>
      <c r="AO55" s="2627"/>
      <c r="AP55" s="2627"/>
      <c r="AQ55" s="2641"/>
      <c r="AR55" s="1610"/>
      <c r="AS55" s="1610" t="s">
        <v>63</v>
      </c>
      <c r="AT55" s="1610">
        <f t="shared" si="51"/>
        <v>3600</v>
      </c>
      <c r="AU55" s="1610"/>
      <c r="AV55" s="2185">
        <f t="shared" si="35"/>
        <v>360</v>
      </c>
      <c r="AW55" s="1622">
        <f t="shared" si="36"/>
        <v>360</v>
      </c>
      <c r="AX55" s="1622">
        <f t="shared" si="37"/>
        <v>360</v>
      </c>
      <c r="AY55" s="1622">
        <f t="shared" si="38"/>
        <v>360</v>
      </c>
      <c r="AZ55" s="1622">
        <f t="shared" si="39"/>
        <v>360</v>
      </c>
      <c r="BA55" s="2288">
        <f t="shared" si="40"/>
        <v>360</v>
      </c>
      <c r="BB55" s="2288">
        <f t="shared" si="41"/>
        <v>360</v>
      </c>
      <c r="BC55" s="2288">
        <f t="shared" si="42"/>
        <v>360</v>
      </c>
      <c r="BD55" s="2288">
        <f t="shared" si="43"/>
        <v>360</v>
      </c>
      <c r="BE55" s="2288">
        <f t="shared" si="44"/>
        <v>360</v>
      </c>
      <c r="BF55" s="2185">
        <f t="shared" si="16"/>
        <v>345</v>
      </c>
      <c r="BG55" s="2297">
        <f t="shared" si="17"/>
        <v>15</v>
      </c>
      <c r="BH55" s="1633"/>
      <c r="BI55" s="1633"/>
      <c r="BJ55" s="1633"/>
      <c r="BK55" s="1633"/>
      <c r="BL55" s="1633"/>
      <c r="BM55" s="1633"/>
      <c r="BN55" s="1633"/>
      <c r="BO55" s="1633"/>
      <c r="BP55" s="1633"/>
      <c r="BQ55" s="1633"/>
      <c r="BR55" s="1633"/>
      <c r="BS55" s="1633"/>
      <c r="BT55" s="1633"/>
      <c r="BU55" s="1633"/>
      <c r="BV55" s="1633"/>
      <c r="BW55" s="1633"/>
      <c r="BX55" s="1633"/>
      <c r="BY55" s="1633"/>
      <c r="BZ55" s="1633"/>
      <c r="CA55" s="1633"/>
      <c r="CB55" s="1633"/>
      <c r="CC55" s="1633"/>
      <c r="CD55" s="1633"/>
      <c r="CE55" s="1633"/>
      <c r="CF55" s="1633"/>
      <c r="CG55" s="1633"/>
      <c r="CH55" s="1633"/>
      <c r="CI55" s="1633"/>
      <c r="CJ55" s="1633"/>
      <c r="CK55" s="1633"/>
      <c r="CL55" s="1633"/>
      <c r="CM55" s="1633"/>
      <c r="CN55" s="1633"/>
      <c r="CO55" s="1633"/>
      <c r="CP55" s="1633"/>
      <c r="CQ55" s="1633"/>
      <c r="CR55" s="1633"/>
      <c r="CS55" s="1633"/>
      <c r="CT55" s="1633"/>
      <c r="CU55" s="1633"/>
      <c r="CV55" s="1633"/>
      <c r="CW55" s="1633"/>
      <c r="CX55" s="1633"/>
      <c r="CY55" s="1633"/>
      <c r="CZ55" s="1633"/>
      <c r="DA55" s="1633"/>
      <c r="DB55" s="1633"/>
      <c r="DC55" s="1633"/>
      <c r="DD55" s="1633"/>
      <c r="DE55" s="1633"/>
      <c r="DF55" s="1633"/>
      <c r="DG55" s="1633"/>
      <c r="DH55" s="1633"/>
      <c r="DI55" s="1633"/>
      <c r="DJ55" s="1633"/>
      <c r="DK55" s="1633"/>
      <c r="DL55" s="1633"/>
      <c r="DM55" s="1633"/>
      <c r="DN55" s="1633"/>
      <c r="DO55" s="1633"/>
      <c r="DP55" s="1633"/>
      <c r="DQ55" s="1633"/>
      <c r="DR55" s="1633"/>
      <c r="DS55" s="1633"/>
      <c r="DT55" s="1633"/>
      <c r="DU55" s="1633"/>
      <c r="DV55" s="1633"/>
      <c r="DW55" s="1633"/>
      <c r="DX55" s="1633"/>
      <c r="DY55" s="1633"/>
      <c r="DZ55" s="1633"/>
      <c r="EA55" s="1633"/>
      <c r="EB55" s="1633"/>
      <c r="EC55" s="1633"/>
      <c r="ED55" s="1633"/>
      <c r="EE55" s="1633"/>
      <c r="EF55" s="1633"/>
      <c r="EG55" s="1633"/>
      <c r="EH55" s="1633"/>
      <c r="EI55" s="1633"/>
      <c r="EJ55" s="1633"/>
      <c r="EK55" s="1633"/>
      <c r="EL55" s="1633"/>
      <c r="EM55" s="1633"/>
      <c r="EN55" s="1633"/>
      <c r="EO55" s="1633"/>
      <c r="EP55" s="1633"/>
      <c r="EQ55" s="1633"/>
      <c r="ER55" s="1633"/>
      <c r="ES55" s="1633"/>
      <c r="ET55" s="1633"/>
      <c r="EU55" s="1633"/>
      <c r="EV55" s="1633"/>
      <c r="EW55" s="1633"/>
      <c r="EX55" s="1633"/>
      <c r="EY55" s="1633"/>
      <c r="EZ55" s="1633"/>
      <c r="FA55" s="1633"/>
      <c r="FB55" s="1633"/>
      <c r="FC55" s="1633"/>
      <c r="FD55" s="1633"/>
      <c r="FE55" s="1633"/>
      <c r="FF55" s="1633"/>
      <c r="FG55" s="1633"/>
      <c r="FH55" s="1633"/>
      <c r="FI55" s="1633"/>
      <c r="FJ55" s="1633"/>
      <c r="FK55" s="1633"/>
      <c r="FL55" s="1633"/>
      <c r="FM55" s="1633"/>
      <c r="FN55" s="1633"/>
      <c r="FO55" s="1633"/>
      <c r="FP55" s="1633"/>
      <c r="FQ55" s="1633"/>
      <c r="FR55" s="1633"/>
      <c r="FS55" s="1633"/>
      <c r="FT55" s="1633"/>
      <c r="FU55" s="1633"/>
      <c r="FV55" s="1633"/>
      <c r="FW55" s="1633"/>
      <c r="FX55" s="1633"/>
      <c r="FY55" s="1633"/>
      <c r="FZ55" s="1633"/>
      <c r="GA55" s="1633"/>
      <c r="GB55" s="1633"/>
      <c r="GC55" s="1633"/>
      <c r="GD55" s="1633"/>
      <c r="GE55" s="1633"/>
      <c r="GF55" s="1633"/>
      <c r="GG55" s="1633"/>
      <c r="GH55" s="1633"/>
      <c r="GI55" s="1633"/>
      <c r="GJ55" s="1633"/>
      <c r="GK55" s="1633"/>
      <c r="GL55" s="1633"/>
      <c r="GM55" s="1633"/>
      <c r="GN55" s="1633"/>
      <c r="GO55" s="1633"/>
      <c r="GP55" s="1633"/>
      <c r="GQ55" s="1633"/>
      <c r="GR55" s="1633"/>
      <c r="GS55" s="1633"/>
      <c r="GT55" s="1633"/>
      <c r="GU55" s="1633"/>
      <c r="GV55" s="1633"/>
      <c r="GW55" s="1633"/>
      <c r="GX55" s="1633"/>
      <c r="GY55" s="1633"/>
      <c r="GZ55" s="1633"/>
      <c r="HA55" s="1633"/>
      <c r="HB55" s="1633"/>
      <c r="HC55" s="1633"/>
      <c r="HD55" s="1633"/>
      <c r="HE55" s="1633"/>
      <c r="HF55" s="1633"/>
      <c r="HG55" s="1633"/>
      <c r="HH55" s="1633"/>
      <c r="HI55" s="1633"/>
      <c r="HJ55" s="1633"/>
      <c r="HK55" s="1633"/>
      <c r="HL55" s="1633"/>
      <c r="HM55" s="1633"/>
      <c r="HN55" s="1633"/>
      <c r="HO55" s="1633"/>
      <c r="HP55" s="1633"/>
      <c r="HQ55" s="1633"/>
      <c r="HR55" s="1633"/>
      <c r="HS55" s="1633"/>
      <c r="HT55" s="1633"/>
      <c r="HU55" s="1633"/>
      <c r="HV55" s="1633"/>
      <c r="HW55" s="1633"/>
      <c r="HX55" s="1633"/>
      <c r="HY55" s="1633"/>
      <c r="HZ55" s="1633"/>
      <c r="IA55" s="1633"/>
      <c r="IB55" s="1633"/>
      <c r="IC55" s="1633"/>
      <c r="ID55" s="1633"/>
      <c r="IE55" s="1633"/>
      <c r="IF55" s="1633"/>
      <c r="IG55" s="1633"/>
      <c r="IH55" s="1633"/>
      <c r="II55" s="1633"/>
      <c r="IJ55" s="1633"/>
      <c r="IK55" s="1633"/>
      <c r="IL55" s="1633"/>
      <c r="IM55" s="1633"/>
      <c r="IN55" s="1633"/>
      <c r="IO55" s="1633"/>
      <c r="IP55" s="1633"/>
      <c r="IQ55" s="1633"/>
      <c r="IR55" s="1633"/>
      <c r="IS55" s="1633"/>
      <c r="IT55" s="1633"/>
      <c r="IU55" s="1633"/>
      <c r="IV55" s="1633"/>
      <c r="IW55" s="1633"/>
      <c r="IX55" s="1633"/>
      <c r="IY55" s="1633"/>
      <c r="IZ55" s="1633"/>
      <c r="JA55" s="1633"/>
      <c r="JB55" s="1633"/>
      <c r="JC55" s="1633"/>
      <c r="JD55" s="1633"/>
      <c r="JE55" s="1633"/>
      <c r="JF55" s="1633"/>
      <c r="JG55" s="1633"/>
      <c r="JH55" s="1633"/>
      <c r="JI55" s="1633"/>
      <c r="JJ55" s="1633"/>
      <c r="JK55" s="1633"/>
      <c r="JL55" s="1633"/>
      <c r="JM55" s="1633"/>
      <c r="JN55" s="1633"/>
      <c r="JO55" s="1633"/>
      <c r="JP55" s="1633"/>
      <c r="JQ55" s="1633"/>
      <c r="JR55" s="1633"/>
      <c r="JS55" s="1633"/>
      <c r="JT55" s="1633"/>
      <c r="JU55" s="1633"/>
      <c r="JV55" s="1633"/>
      <c r="JW55" s="1633"/>
      <c r="JX55" s="1633"/>
      <c r="JY55" s="1633"/>
      <c r="JZ55" s="1633"/>
      <c r="KA55" s="1633"/>
      <c r="KB55" s="1633"/>
      <c r="KC55" s="1633"/>
      <c r="KD55" s="1633"/>
      <c r="KE55" s="1633"/>
      <c r="KF55" s="1633"/>
      <c r="KG55" s="1633"/>
      <c r="KH55" s="1633"/>
      <c r="KI55" s="1633"/>
      <c r="KJ55" s="1633"/>
      <c r="KK55" s="1633"/>
      <c r="KL55" s="1633"/>
      <c r="KM55" s="1633"/>
      <c r="KN55" s="1633"/>
      <c r="KO55" s="1633"/>
      <c r="KP55" s="1633"/>
      <c r="KQ55" s="1633"/>
      <c r="KR55" s="1633"/>
      <c r="KS55" s="1633"/>
      <c r="KT55" s="1633"/>
      <c r="KU55" s="1633"/>
      <c r="KV55" s="1633"/>
      <c r="KW55" s="1633"/>
      <c r="KX55" s="1633"/>
      <c r="KY55" s="1633"/>
      <c r="KZ55" s="1633"/>
      <c r="LA55" s="1633"/>
      <c r="LB55" s="1633"/>
      <c r="LC55" s="1633"/>
      <c r="LD55" s="1633"/>
      <c r="LE55" s="1633"/>
      <c r="LF55" s="1633"/>
      <c r="LG55" s="1633"/>
      <c r="LH55" s="1633"/>
      <c r="LI55" s="1633"/>
      <c r="LJ55" s="1633"/>
      <c r="LK55" s="1633"/>
      <c r="LL55" s="1633"/>
      <c r="LM55" s="1633"/>
      <c r="LN55" s="1633"/>
      <c r="LO55" s="1642"/>
      <c r="LP55" s="1642"/>
      <c r="LQ55" s="1642"/>
      <c r="LR55" s="1642"/>
      <c r="LS55" s="1642"/>
      <c r="LT55" s="1642"/>
      <c r="LU55" s="1642"/>
      <c r="LV55" s="1644"/>
    </row>
    <row r="56" s="2243" customFormat="1" ht="47" customHeight="1" spans="1:334">
      <c r="A56" s="2587">
        <v>45770</v>
      </c>
      <c r="B56" s="1656" t="s">
        <v>300</v>
      </c>
      <c r="C56" s="1657" t="s">
        <v>301</v>
      </c>
      <c r="D56" s="2588">
        <v>4500164690</v>
      </c>
      <c r="E56" s="1656"/>
      <c r="F56" s="1658" t="s">
        <v>1910</v>
      </c>
      <c r="G56" s="2202" t="s">
        <v>1727</v>
      </c>
      <c r="H56" s="2042" t="s">
        <v>1727</v>
      </c>
      <c r="I56" s="2055" t="s">
        <v>1728</v>
      </c>
      <c r="J56" s="1667">
        <v>1824</v>
      </c>
      <c r="K56" s="2056">
        <v>0</v>
      </c>
      <c r="L56" s="2056">
        <v>96</v>
      </c>
      <c r="M56" s="2056">
        <f t="shared" si="0"/>
        <v>19</v>
      </c>
      <c r="N56" s="1672">
        <v>45805</v>
      </c>
      <c r="O56" s="1672">
        <v>45801</v>
      </c>
      <c r="P56" s="2057"/>
      <c r="Q56" s="1562" t="s">
        <v>78</v>
      </c>
      <c r="R56" s="1839"/>
      <c r="S56" s="1839"/>
      <c r="T56" s="1839"/>
      <c r="U56" s="1839"/>
      <c r="V56" s="2055" t="s">
        <v>1911</v>
      </c>
      <c r="W56" s="2055" t="s">
        <v>111</v>
      </c>
      <c r="X56" s="2073">
        <v>45774</v>
      </c>
      <c r="Y56" s="2074" t="s">
        <v>88</v>
      </c>
      <c r="Z56" s="2074">
        <v>45777</v>
      </c>
      <c r="AA56" s="2074"/>
      <c r="AB56" s="2074"/>
      <c r="AC56" s="2273" t="s">
        <v>1912</v>
      </c>
      <c r="AD56" s="1691" t="s">
        <v>305</v>
      </c>
      <c r="AE56" s="2088">
        <v>0.9289</v>
      </c>
      <c r="AF56" s="2089">
        <f t="shared" si="49"/>
        <v>1694.3136</v>
      </c>
      <c r="AG56" s="1699"/>
      <c r="AH56" s="1696" t="s">
        <v>81</v>
      </c>
      <c r="AI56" s="2623">
        <f t="shared" si="34"/>
        <v>1824</v>
      </c>
      <c r="AJ56" s="2631"/>
      <c r="AK56" s="2632">
        <f t="shared" si="50"/>
        <v>1824</v>
      </c>
      <c r="AL56" s="2632"/>
      <c r="AM56" s="2632"/>
      <c r="AN56" s="2632">
        <f>J56/24</f>
        <v>76</v>
      </c>
      <c r="AO56" s="2632"/>
      <c r="AP56" s="2632"/>
      <c r="AQ56" s="2645"/>
      <c r="AR56" s="2097"/>
      <c r="AS56" s="2097" t="s">
        <v>63</v>
      </c>
      <c r="AT56" s="2097">
        <f t="shared" si="51"/>
        <v>1824</v>
      </c>
      <c r="AU56" s="2097"/>
      <c r="AV56" s="2228">
        <f t="shared" si="35"/>
        <v>182.4</v>
      </c>
      <c r="AW56" s="1706">
        <f t="shared" si="36"/>
        <v>182.4</v>
      </c>
      <c r="AX56" s="1706">
        <f t="shared" si="37"/>
        <v>182.4</v>
      </c>
      <c r="AY56" s="1706">
        <f t="shared" si="38"/>
        <v>182.4</v>
      </c>
      <c r="AZ56" s="1706">
        <f t="shared" si="39"/>
        <v>182.4</v>
      </c>
      <c r="BA56" s="1824">
        <f t="shared" si="40"/>
        <v>182.4</v>
      </c>
      <c r="BB56" s="1824">
        <f t="shared" si="41"/>
        <v>182.4</v>
      </c>
      <c r="BC56" s="1824">
        <f t="shared" si="42"/>
        <v>182.4</v>
      </c>
      <c r="BD56" s="1824">
        <f t="shared" si="43"/>
        <v>182.4</v>
      </c>
      <c r="BE56" s="1824">
        <f t="shared" si="44"/>
        <v>182.4</v>
      </c>
      <c r="BF56" s="2228">
        <f t="shared" si="16"/>
        <v>174.8</v>
      </c>
      <c r="BG56" s="2299">
        <f t="shared" si="17"/>
        <v>7.6</v>
      </c>
      <c r="BH56" s="1709"/>
      <c r="BI56" s="1709"/>
      <c r="BJ56" s="1709"/>
      <c r="BK56" s="1709"/>
      <c r="BL56" s="1709"/>
      <c r="BM56" s="1709"/>
      <c r="BN56" s="1709"/>
      <c r="BO56" s="1709"/>
      <c r="BP56" s="1709"/>
      <c r="BQ56" s="1709"/>
      <c r="BR56" s="1709"/>
      <c r="BS56" s="1709"/>
      <c r="BT56" s="1709"/>
      <c r="BU56" s="1709"/>
      <c r="BV56" s="1709"/>
      <c r="BW56" s="1709"/>
      <c r="BX56" s="1709"/>
      <c r="BY56" s="1709"/>
      <c r="BZ56" s="1709"/>
      <c r="CA56" s="1709"/>
      <c r="CB56" s="1709"/>
      <c r="CC56" s="1709"/>
      <c r="CD56" s="1709"/>
      <c r="CE56" s="1709"/>
      <c r="CF56" s="1709"/>
      <c r="CG56" s="1709"/>
      <c r="CH56" s="1709"/>
      <c r="CI56" s="1709"/>
      <c r="CJ56" s="1709"/>
      <c r="CK56" s="1709"/>
      <c r="CL56" s="1709"/>
      <c r="CM56" s="1709"/>
      <c r="CN56" s="1709"/>
      <c r="CO56" s="1709"/>
      <c r="CP56" s="1709"/>
      <c r="CQ56" s="1709"/>
      <c r="CR56" s="1709"/>
      <c r="CS56" s="1709"/>
      <c r="CT56" s="1709"/>
      <c r="CU56" s="1709"/>
      <c r="CV56" s="1709"/>
      <c r="CW56" s="1709"/>
      <c r="CX56" s="1709"/>
      <c r="CY56" s="1709"/>
      <c r="CZ56" s="1709"/>
      <c r="DA56" s="1709"/>
      <c r="DB56" s="1709"/>
      <c r="DC56" s="1709"/>
      <c r="DD56" s="1709"/>
      <c r="DE56" s="1709"/>
      <c r="DF56" s="1709"/>
      <c r="DG56" s="1709"/>
      <c r="DH56" s="1709"/>
      <c r="DI56" s="1709"/>
      <c r="DJ56" s="1709"/>
      <c r="DK56" s="1709"/>
      <c r="DL56" s="1709"/>
      <c r="DM56" s="1709"/>
      <c r="DN56" s="1709"/>
      <c r="DO56" s="1709"/>
      <c r="DP56" s="1709"/>
      <c r="DQ56" s="1709"/>
      <c r="DR56" s="1709"/>
      <c r="DS56" s="1709"/>
      <c r="DT56" s="1709"/>
      <c r="DU56" s="1709"/>
      <c r="DV56" s="1709"/>
      <c r="DW56" s="1709"/>
      <c r="DX56" s="1709"/>
      <c r="DY56" s="1709"/>
      <c r="DZ56" s="1709"/>
      <c r="EA56" s="1709"/>
      <c r="EB56" s="1709"/>
      <c r="EC56" s="1709"/>
      <c r="ED56" s="1709"/>
      <c r="EE56" s="1709"/>
      <c r="EF56" s="1709"/>
      <c r="EG56" s="1709"/>
      <c r="EH56" s="1709"/>
      <c r="EI56" s="1709"/>
      <c r="EJ56" s="1709"/>
      <c r="EK56" s="1709"/>
      <c r="EL56" s="1709"/>
      <c r="EM56" s="1709"/>
      <c r="EN56" s="1709"/>
      <c r="EO56" s="1709"/>
      <c r="EP56" s="1709"/>
      <c r="EQ56" s="1709"/>
      <c r="ER56" s="1709"/>
      <c r="ES56" s="1709"/>
      <c r="ET56" s="1709"/>
      <c r="EU56" s="1709"/>
      <c r="EV56" s="1709"/>
      <c r="EW56" s="1709"/>
      <c r="EX56" s="1709"/>
      <c r="EY56" s="1709"/>
      <c r="EZ56" s="1709"/>
      <c r="FA56" s="1709"/>
      <c r="FB56" s="1709"/>
      <c r="FC56" s="1709"/>
      <c r="FD56" s="1709"/>
      <c r="FE56" s="1709"/>
      <c r="FF56" s="1709"/>
      <c r="FG56" s="1709"/>
      <c r="FH56" s="1709"/>
      <c r="FI56" s="1709"/>
      <c r="FJ56" s="1709"/>
      <c r="FK56" s="1709"/>
      <c r="FL56" s="1709"/>
      <c r="FM56" s="1709"/>
      <c r="FN56" s="1709"/>
      <c r="FO56" s="1709"/>
      <c r="FP56" s="1709"/>
      <c r="FQ56" s="1709"/>
      <c r="FR56" s="1709"/>
      <c r="FS56" s="1709"/>
      <c r="FT56" s="1709"/>
      <c r="FU56" s="1709"/>
      <c r="FV56" s="1709"/>
      <c r="FW56" s="1709"/>
      <c r="FX56" s="1709"/>
      <c r="FY56" s="1709"/>
      <c r="FZ56" s="1709"/>
      <c r="GA56" s="1709"/>
      <c r="GB56" s="1709"/>
      <c r="GC56" s="1709"/>
      <c r="GD56" s="1709"/>
      <c r="GE56" s="1709"/>
      <c r="GF56" s="1709"/>
      <c r="GG56" s="1709"/>
      <c r="GH56" s="1709"/>
      <c r="GI56" s="1709"/>
      <c r="GJ56" s="1709"/>
      <c r="GK56" s="1709"/>
      <c r="GL56" s="1709"/>
      <c r="GM56" s="1709"/>
      <c r="GN56" s="1709"/>
      <c r="GO56" s="1709"/>
      <c r="GP56" s="1709"/>
      <c r="GQ56" s="1709"/>
      <c r="GR56" s="1709"/>
      <c r="GS56" s="1709"/>
      <c r="GT56" s="1709"/>
      <c r="GU56" s="1709"/>
      <c r="GV56" s="1709"/>
      <c r="GW56" s="1709"/>
      <c r="GX56" s="1709"/>
      <c r="GY56" s="1709"/>
      <c r="GZ56" s="1709"/>
      <c r="HA56" s="1709"/>
      <c r="HB56" s="1709"/>
      <c r="HC56" s="1709"/>
      <c r="HD56" s="1709"/>
      <c r="HE56" s="1709"/>
      <c r="HF56" s="1709"/>
      <c r="HG56" s="1709"/>
      <c r="HH56" s="1709"/>
      <c r="HI56" s="1709"/>
      <c r="HJ56" s="1709"/>
      <c r="HK56" s="1709"/>
      <c r="HL56" s="1709"/>
      <c r="HM56" s="1709"/>
      <c r="HN56" s="1709"/>
      <c r="HO56" s="1709"/>
      <c r="HP56" s="1709"/>
      <c r="HQ56" s="1709"/>
      <c r="HR56" s="1709"/>
      <c r="HS56" s="1709"/>
      <c r="HT56" s="1709"/>
      <c r="HU56" s="1709"/>
      <c r="HV56" s="1709"/>
      <c r="HW56" s="1709"/>
      <c r="HX56" s="1709"/>
      <c r="HY56" s="1709"/>
      <c r="HZ56" s="1709"/>
      <c r="IA56" s="1709"/>
      <c r="IB56" s="1709"/>
      <c r="IC56" s="1709"/>
      <c r="ID56" s="1709"/>
      <c r="IE56" s="1709"/>
      <c r="IF56" s="1709"/>
      <c r="IG56" s="1709"/>
      <c r="IH56" s="1709"/>
      <c r="II56" s="1709"/>
      <c r="IJ56" s="1709"/>
      <c r="IK56" s="1709"/>
      <c r="IL56" s="1709"/>
      <c r="IM56" s="1709"/>
      <c r="IN56" s="1709"/>
      <c r="IO56" s="1709"/>
      <c r="IP56" s="1709"/>
      <c r="IQ56" s="1709"/>
      <c r="IR56" s="1709"/>
      <c r="IS56" s="1709"/>
      <c r="IT56" s="1709"/>
      <c r="IU56" s="1709"/>
      <c r="IV56" s="1709"/>
      <c r="IW56" s="1709"/>
      <c r="IX56" s="1709"/>
      <c r="IY56" s="1709"/>
      <c r="IZ56" s="1709"/>
      <c r="JA56" s="1709"/>
      <c r="JB56" s="1709"/>
      <c r="JC56" s="1709"/>
      <c r="JD56" s="1709"/>
      <c r="JE56" s="1709"/>
      <c r="JF56" s="1709"/>
      <c r="JG56" s="1709"/>
      <c r="JH56" s="1709"/>
      <c r="JI56" s="1709"/>
      <c r="JJ56" s="1709"/>
      <c r="JK56" s="1709"/>
      <c r="JL56" s="1709"/>
      <c r="JM56" s="1709"/>
      <c r="JN56" s="1709"/>
      <c r="JO56" s="1709"/>
      <c r="JP56" s="1709"/>
      <c r="JQ56" s="1709"/>
      <c r="JR56" s="1709"/>
      <c r="JS56" s="1709"/>
      <c r="JT56" s="1709"/>
      <c r="JU56" s="1709"/>
      <c r="JV56" s="1709"/>
      <c r="JW56" s="1709"/>
      <c r="JX56" s="1709"/>
      <c r="JY56" s="1709"/>
      <c r="JZ56" s="1709"/>
      <c r="KA56" s="1709"/>
      <c r="KB56" s="1709"/>
      <c r="KC56" s="1709"/>
      <c r="KD56" s="1709"/>
      <c r="KE56" s="1709"/>
      <c r="KF56" s="1709"/>
      <c r="KG56" s="1709"/>
      <c r="KH56" s="1709"/>
      <c r="KI56" s="1709"/>
      <c r="KJ56" s="1709"/>
      <c r="KK56" s="1709"/>
      <c r="KL56" s="1709"/>
      <c r="KM56" s="1709"/>
      <c r="KN56" s="1709"/>
      <c r="KO56" s="1709"/>
      <c r="KP56" s="1709"/>
      <c r="KQ56" s="1709"/>
      <c r="KR56" s="1709"/>
      <c r="KS56" s="1709"/>
      <c r="KT56" s="1709"/>
      <c r="KU56" s="1709"/>
      <c r="KV56" s="1709"/>
      <c r="KW56" s="1709"/>
      <c r="KX56" s="1709"/>
      <c r="KY56" s="1709"/>
      <c r="KZ56" s="1709"/>
      <c r="LA56" s="1709"/>
      <c r="LB56" s="1709"/>
      <c r="LC56" s="1709"/>
      <c r="LD56" s="1709"/>
      <c r="LE56" s="1709"/>
      <c r="LF56" s="1709"/>
      <c r="LG56" s="1709"/>
      <c r="LH56" s="1709"/>
      <c r="LI56" s="1709"/>
      <c r="LJ56" s="1709"/>
      <c r="LK56" s="1709"/>
      <c r="LL56" s="1709"/>
      <c r="LM56" s="1709"/>
      <c r="LN56" s="1709"/>
      <c r="LO56" s="1710"/>
      <c r="LP56" s="1710"/>
      <c r="LQ56" s="1710"/>
      <c r="LR56" s="1710"/>
      <c r="LS56" s="1710"/>
      <c r="LT56" s="1710"/>
      <c r="LU56" s="1710"/>
      <c r="LV56" s="2495"/>
    </row>
    <row r="57" s="2114" customFormat="1" ht="47" customHeight="1" spans="1:334">
      <c r="A57" s="2587">
        <v>45740</v>
      </c>
      <c r="B57" s="1656" t="s">
        <v>311</v>
      </c>
      <c r="C57" s="1657" t="s">
        <v>158</v>
      </c>
      <c r="D57" s="1658">
        <v>4500161168</v>
      </c>
      <c r="E57" s="1656">
        <v>10349221</v>
      </c>
      <c r="F57" s="1658" t="s">
        <v>1913</v>
      </c>
      <c r="G57" s="2042" t="s">
        <v>1727</v>
      </c>
      <c r="H57" s="2042" t="s">
        <v>1727</v>
      </c>
      <c r="I57" s="2055" t="s">
        <v>1728</v>
      </c>
      <c r="J57" s="1667">
        <v>480</v>
      </c>
      <c r="K57" s="2056">
        <v>0</v>
      </c>
      <c r="L57" s="2056">
        <v>96</v>
      </c>
      <c r="M57" s="2056">
        <f t="shared" si="0"/>
        <v>5</v>
      </c>
      <c r="N57" s="1672">
        <v>45807</v>
      </c>
      <c r="O57" s="1672">
        <v>45803</v>
      </c>
      <c r="P57" s="2057"/>
      <c r="Q57" s="1562" t="s">
        <v>78</v>
      </c>
      <c r="R57" s="1839"/>
      <c r="S57" s="1839"/>
      <c r="T57" s="1839"/>
      <c r="U57" s="1839"/>
      <c r="V57" s="2055"/>
      <c r="W57" s="2055" t="s">
        <v>168</v>
      </c>
      <c r="X57" s="2073">
        <v>45772</v>
      </c>
      <c r="Y57" s="2074" t="s">
        <v>88</v>
      </c>
      <c r="Z57" s="2074">
        <v>45775</v>
      </c>
      <c r="AA57" s="2074"/>
      <c r="AB57" s="2074"/>
      <c r="AC57" s="2273" t="s">
        <v>1914</v>
      </c>
      <c r="AD57" s="1691" t="s">
        <v>266</v>
      </c>
      <c r="AE57" s="2088">
        <v>0.9375</v>
      </c>
      <c r="AF57" s="2089">
        <f t="shared" si="49"/>
        <v>450</v>
      </c>
      <c r="AG57" s="1699"/>
      <c r="AH57" s="2090" t="s">
        <v>81</v>
      </c>
      <c r="AI57" s="2623">
        <f t="shared" si="34"/>
        <v>480</v>
      </c>
      <c r="AJ57" s="2631">
        <v>10</v>
      </c>
      <c r="AK57" s="2632">
        <f t="shared" si="50"/>
        <v>480</v>
      </c>
      <c r="AL57" s="2632"/>
      <c r="AM57" s="2632"/>
      <c r="AN57" s="2632"/>
      <c r="AO57" s="2632">
        <f>J57/24</f>
        <v>20</v>
      </c>
      <c r="AP57" s="2632"/>
      <c r="AQ57" s="2645"/>
      <c r="AR57" s="2097"/>
      <c r="AS57" s="2097" t="s">
        <v>63</v>
      </c>
      <c r="AT57" s="2097">
        <f t="shared" si="51"/>
        <v>480</v>
      </c>
      <c r="AU57" s="2097">
        <v>0</v>
      </c>
      <c r="AV57" s="2228">
        <f t="shared" si="35"/>
        <v>48</v>
      </c>
      <c r="AW57" s="1706">
        <f t="shared" si="36"/>
        <v>48</v>
      </c>
      <c r="AX57" s="1706">
        <f t="shared" si="37"/>
        <v>48</v>
      </c>
      <c r="AY57" s="1706">
        <f t="shared" si="38"/>
        <v>48</v>
      </c>
      <c r="AZ57" s="1706">
        <f t="shared" si="39"/>
        <v>48</v>
      </c>
      <c r="BA57" s="1824">
        <f t="shared" si="40"/>
        <v>48</v>
      </c>
      <c r="BB57" s="1824">
        <f t="shared" si="41"/>
        <v>48</v>
      </c>
      <c r="BC57" s="1824">
        <f t="shared" si="42"/>
        <v>48</v>
      </c>
      <c r="BD57" s="1824">
        <f t="shared" si="43"/>
        <v>48</v>
      </c>
      <c r="BE57" s="1824">
        <f t="shared" si="44"/>
        <v>48</v>
      </c>
      <c r="BF57" s="2228">
        <f t="shared" si="16"/>
        <v>46</v>
      </c>
      <c r="BG57" s="2299">
        <f t="shared" si="17"/>
        <v>2</v>
      </c>
      <c r="LO57" s="2036"/>
      <c r="LP57" s="2036"/>
      <c r="LQ57" s="2036"/>
      <c r="LR57" s="2036"/>
      <c r="LS57" s="2036"/>
      <c r="LT57" s="2036"/>
      <c r="LU57" s="2036"/>
      <c r="LV57" s="2036"/>
    </row>
    <row r="58" s="2243" customFormat="1" ht="47" customHeight="1" spans="1:334">
      <c r="A58" s="2589">
        <v>45756</v>
      </c>
      <c r="B58" s="2198" t="s">
        <v>1738</v>
      </c>
      <c r="C58" s="2199" t="s">
        <v>342</v>
      </c>
      <c r="D58" s="2200">
        <v>4500161772</v>
      </c>
      <c r="E58" s="2332" t="s">
        <v>1915</v>
      </c>
      <c r="F58" s="2200" t="s">
        <v>1916</v>
      </c>
      <c r="G58" s="2042" t="s">
        <v>1727</v>
      </c>
      <c r="H58" s="2042" t="s">
        <v>1727</v>
      </c>
      <c r="I58" s="2055" t="s">
        <v>1728</v>
      </c>
      <c r="J58" s="1667">
        <v>17952</v>
      </c>
      <c r="K58" s="2056">
        <v>0</v>
      </c>
      <c r="L58" s="2056">
        <v>96</v>
      </c>
      <c r="M58" s="2056">
        <f t="shared" si="0"/>
        <v>187</v>
      </c>
      <c r="N58" s="1672">
        <v>45807</v>
      </c>
      <c r="O58" s="1672">
        <v>45803</v>
      </c>
      <c r="P58" s="2057"/>
      <c r="Q58" s="1562" t="s">
        <v>78</v>
      </c>
      <c r="R58" s="1839"/>
      <c r="S58" s="1839"/>
      <c r="T58" s="1678"/>
      <c r="U58" s="1678"/>
      <c r="V58" s="2267">
        <v>45810</v>
      </c>
      <c r="W58" s="2266" t="s">
        <v>168</v>
      </c>
      <c r="X58" s="2073">
        <v>45756</v>
      </c>
      <c r="Y58" s="2074" t="s">
        <v>88</v>
      </c>
      <c r="Z58" s="2074" t="s">
        <v>88</v>
      </c>
      <c r="AA58" s="1789"/>
      <c r="AB58" s="2074"/>
      <c r="AC58" s="2273" t="s">
        <v>1917</v>
      </c>
      <c r="AD58" s="2220" t="s">
        <v>1745</v>
      </c>
      <c r="AE58" s="2088">
        <v>0.9375</v>
      </c>
      <c r="AF58" s="2089">
        <f t="shared" si="49"/>
        <v>16830</v>
      </c>
      <c r="AG58" s="1699"/>
      <c r="AH58" s="2090" t="s">
        <v>81</v>
      </c>
      <c r="AI58" s="2623">
        <f t="shared" si="34"/>
        <v>17952</v>
      </c>
      <c r="AJ58" s="2631">
        <v>10</v>
      </c>
      <c r="AK58" s="2632">
        <f t="shared" si="50"/>
        <v>17952</v>
      </c>
      <c r="AL58" s="2632"/>
      <c r="AM58" s="2632"/>
      <c r="AN58" s="2632">
        <f>J58/24</f>
        <v>748</v>
      </c>
      <c r="AO58" s="2632"/>
      <c r="AP58" s="2632"/>
      <c r="AQ58" s="2645"/>
      <c r="AR58" s="2097"/>
      <c r="AS58" s="2097" t="s">
        <v>63</v>
      </c>
      <c r="AT58" s="2097">
        <f t="shared" si="51"/>
        <v>17952</v>
      </c>
      <c r="AU58" s="2097"/>
      <c r="AV58" s="2228">
        <f t="shared" si="35"/>
        <v>1795.2</v>
      </c>
      <c r="AW58" s="1706">
        <f t="shared" si="36"/>
        <v>1795.2</v>
      </c>
      <c r="AX58" s="1706">
        <f t="shared" si="37"/>
        <v>1795.2</v>
      </c>
      <c r="AY58" s="1706">
        <f t="shared" si="38"/>
        <v>1795.2</v>
      </c>
      <c r="AZ58" s="1706">
        <f t="shared" si="39"/>
        <v>1795.2</v>
      </c>
      <c r="BA58" s="1824">
        <f t="shared" si="40"/>
        <v>1795.2</v>
      </c>
      <c r="BB58" s="1824">
        <f t="shared" si="41"/>
        <v>1795.2</v>
      </c>
      <c r="BC58" s="1824">
        <f t="shared" si="42"/>
        <v>1795.2</v>
      </c>
      <c r="BD58" s="1824">
        <f t="shared" si="43"/>
        <v>1795.2</v>
      </c>
      <c r="BE58" s="1824">
        <f t="shared" si="44"/>
        <v>1795.2</v>
      </c>
      <c r="BF58" s="2228">
        <f t="shared" si="16"/>
        <v>1720.4</v>
      </c>
      <c r="BG58" s="2299">
        <f t="shared" si="17"/>
        <v>74.8</v>
      </c>
      <c r="BH58" s="1709"/>
      <c r="BI58" s="1709"/>
      <c r="BJ58" s="1709"/>
      <c r="BK58" s="1709"/>
      <c r="BL58" s="1709"/>
      <c r="BM58" s="1709"/>
      <c r="BN58" s="1709"/>
      <c r="BO58" s="1709"/>
      <c r="BP58" s="1709"/>
      <c r="BQ58" s="1709"/>
      <c r="BR58" s="1709"/>
      <c r="BS58" s="1709"/>
      <c r="BT58" s="1709"/>
      <c r="BU58" s="1709"/>
      <c r="BV58" s="1709"/>
      <c r="BW58" s="1709"/>
      <c r="BX58" s="1709"/>
      <c r="BY58" s="1709"/>
      <c r="BZ58" s="1709"/>
      <c r="CA58" s="1709"/>
      <c r="CB58" s="1709"/>
      <c r="CC58" s="1709"/>
      <c r="CD58" s="1709"/>
      <c r="CE58" s="1709"/>
      <c r="CF58" s="1709"/>
      <c r="CG58" s="1709"/>
      <c r="CH58" s="1709"/>
      <c r="CI58" s="1709"/>
      <c r="CJ58" s="1709"/>
      <c r="CK58" s="1709"/>
      <c r="CL58" s="1709"/>
      <c r="CM58" s="1709"/>
      <c r="CN58" s="1709"/>
      <c r="CO58" s="1709"/>
      <c r="CP58" s="1709"/>
      <c r="CQ58" s="1709"/>
      <c r="CR58" s="1709"/>
      <c r="CS58" s="1709"/>
      <c r="CT58" s="1709"/>
      <c r="CU58" s="1709"/>
      <c r="CV58" s="1709"/>
      <c r="CW58" s="1709"/>
      <c r="CX58" s="1709"/>
      <c r="CY58" s="1709"/>
      <c r="CZ58" s="1709"/>
      <c r="DA58" s="1709"/>
      <c r="DB58" s="1709"/>
      <c r="DC58" s="1709"/>
      <c r="DD58" s="1709"/>
      <c r="DE58" s="1709"/>
      <c r="DF58" s="1709"/>
      <c r="DG58" s="1709"/>
      <c r="DH58" s="1709"/>
      <c r="DI58" s="1709"/>
      <c r="DJ58" s="1709"/>
      <c r="DK58" s="1709"/>
      <c r="DL58" s="1709"/>
      <c r="DM58" s="1709"/>
      <c r="DN58" s="1709"/>
      <c r="DO58" s="1709"/>
      <c r="DP58" s="1709"/>
      <c r="DQ58" s="1709"/>
      <c r="DR58" s="1709"/>
      <c r="DS58" s="1709"/>
      <c r="DT58" s="1709"/>
      <c r="DU58" s="1709"/>
      <c r="DV58" s="1709"/>
      <c r="DW58" s="1709"/>
      <c r="DX58" s="1709"/>
      <c r="DY58" s="1709"/>
      <c r="DZ58" s="1709"/>
      <c r="EA58" s="1709"/>
      <c r="EB58" s="1709"/>
      <c r="EC58" s="1709"/>
      <c r="ED58" s="1709"/>
      <c r="EE58" s="1709"/>
      <c r="EF58" s="1709"/>
      <c r="EG58" s="1709"/>
      <c r="EH58" s="1709"/>
      <c r="EI58" s="1709"/>
      <c r="EJ58" s="1709"/>
      <c r="EK58" s="1709"/>
      <c r="EL58" s="1709"/>
      <c r="EM58" s="1709"/>
      <c r="EN58" s="1709"/>
      <c r="EO58" s="1709"/>
      <c r="EP58" s="1709"/>
      <c r="EQ58" s="1709"/>
      <c r="ER58" s="1709"/>
      <c r="ES58" s="1709"/>
      <c r="ET58" s="1709"/>
      <c r="EU58" s="1709"/>
      <c r="EV58" s="1709"/>
      <c r="EW58" s="1709"/>
      <c r="EX58" s="1709"/>
      <c r="EY58" s="1709"/>
      <c r="EZ58" s="1709"/>
      <c r="FA58" s="1709"/>
      <c r="FB58" s="1709"/>
      <c r="FC58" s="1709"/>
      <c r="FD58" s="1709"/>
      <c r="FE58" s="1709"/>
      <c r="FF58" s="1709"/>
      <c r="FG58" s="1709"/>
      <c r="FH58" s="1709"/>
      <c r="FI58" s="1709"/>
      <c r="FJ58" s="1709"/>
      <c r="FK58" s="1709"/>
      <c r="FL58" s="1709"/>
      <c r="FM58" s="1709"/>
      <c r="FN58" s="1709"/>
      <c r="FO58" s="1709"/>
      <c r="FP58" s="1709"/>
      <c r="FQ58" s="1709"/>
      <c r="FR58" s="1709"/>
      <c r="FS58" s="1709"/>
      <c r="FT58" s="1709"/>
      <c r="FU58" s="1709"/>
      <c r="FV58" s="1709"/>
      <c r="FW58" s="1709"/>
      <c r="FX58" s="1709"/>
      <c r="FY58" s="1709"/>
      <c r="FZ58" s="1709"/>
      <c r="GA58" s="1709"/>
      <c r="GB58" s="1709"/>
      <c r="GC58" s="1709"/>
      <c r="GD58" s="1709"/>
      <c r="GE58" s="1709"/>
      <c r="GF58" s="1709"/>
      <c r="GG58" s="1709"/>
      <c r="GH58" s="1709"/>
      <c r="GI58" s="1709"/>
      <c r="GJ58" s="1709"/>
      <c r="GK58" s="1709"/>
      <c r="GL58" s="1709"/>
      <c r="GM58" s="1709"/>
      <c r="GN58" s="1709"/>
      <c r="GO58" s="1709"/>
      <c r="GP58" s="1709"/>
      <c r="GQ58" s="1709"/>
      <c r="GR58" s="1709"/>
      <c r="GS58" s="1709"/>
      <c r="GT58" s="1709"/>
      <c r="GU58" s="1709"/>
      <c r="GV58" s="1709"/>
      <c r="GW58" s="1709"/>
      <c r="GX58" s="1709"/>
      <c r="GY58" s="1709"/>
      <c r="GZ58" s="1709"/>
      <c r="HA58" s="1709"/>
      <c r="HB58" s="1709"/>
      <c r="HC58" s="1709"/>
      <c r="HD58" s="1709"/>
      <c r="HE58" s="1709"/>
      <c r="HF58" s="1709"/>
      <c r="HG58" s="1709"/>
      <c r="HH58" s="1709"/>
      <c r="HI58" s="1709"/>
      <c r="HJ58" s="1709"/>
      <c r="HK58" s="1709"/>
      <c r="HL58" s="1709"/>
      <c r="HM58" s="1709"/>
      <c r="HN58" s="1709"/>
      <c r="HO58" s="1709"/>
      <c r="HP58" s="1709"/>
      <c r="HQ58" s="1709"/>
      <c r="HR58" s="1709"/>
      <c r="HS58" s="1709"/>
      <c r="HT58" s="1709"/>
      <c r="HU58" s="1709"/>
      <c r="HV58" s="1709"/>
      <c r="HW58" s="1709"/>
      <c r="HX58" s="1709"/>
      <c r="HY58" s="1709"/>
      <c r="HZ58" s="1709"/>
      <c r="IA58" s="1709"/>
      <c r="IB58" s="1709"/>
      <c r="IC58" s="1709"/>
      <c r="ID58" s="1709"/>
      <c r="IE58" s="1709"/>
      <c r="IF58" s="1709"/>
      <c r="IG58" s="1709"/>
      <c r="IH58" s="1709"/>
      <c r="II58" s="1709"/>
      <c r="IJ58" s="1709"/>
      <c r="IK58" s="1709"/>
      <c r="IL58" s="1709"/>
      <c r="IM58" s="1709"/>
      <c r="IN58" s="1709"/>
      <c r="IO58" s="1709"/>
      <c r="IP58" s="1709"/>
      <c r="IQ58" s="1709"/>
      <c r="IR58" s="1709"/>
      <c r="IS58" s="1709"/>
      <c r="IT58" s="1709"/>
      <c r="IU58" s="1709"/>
      <c r="IV58" s="1709"/>
      <c r="IW58" s="1709"/>
      <c r="IX58" s="1709"/>
      <c r="IY58" s="1709"/>
      <c r="IZ58" s="1709"/>
      <c r="JA58" s="1709"/>
      <c r="JB58" s="1709"/>
      <c r="JC58" s="1709"/>
      <c r="JD58" s="1709"/>
      <c r="JE58" s="1709"/>
      <c r="JF58" s="1709"/>
      <c r="JG58" s="1709"/>
      <c r="JH58" s="1709"/>
      <c r="JI58" s="1709"/>
      <c r="JJ58" s="1709"/>
      <c r="JK58" s="1709"/>
      <c r="JL58" s="1709"/>
      <c r="JM58" s="1709"/>
      <c r="JN58" s="1709"/>
      <c r="JO58" s="1709"/>
      <c r="JP58" s="1709"/>
      <c r="JQ58" s="1709"/>
      <c r="JR58" s="1709"/>
      <c r="JS58" s="1709"/>
      <c r="JT58" s="1709"/>
      <c r="JU58" s="1709"/>
      <c r="JV58" s="1709"/>
      <c r="JW58" s="1709"/>
      <c r="JX58" s="1709"/>
      <c r="JY58" s="1709"/>
      <c r="JZ58" s="1709"/>
      <c r="KA58" s="1709"/>
      <c r="KB58" s="1709"/>
      <c r="KC58" s="1709"/>
      <c r="KD58" s="1709"/>
      <c r="KE58" s="1709"/>
      <c r="KF58" s="1709"/>
      <c r="KG58" s="1709"/>
      <c r="KH58" s="1709"/>
      <c r="KI58" s="1709"/>
      <c r="KJ58" s="1709"/>
      <c r="KK58" s="1709"/>
      <c r="KL58" s="1709"/>
      <c r="KM58" s="1709"/>
      <c r="KN58" s="1709"/>
      <c r="KO58" s="1709"/>
      <c r="KP58" s="1709"/>
      <c r="KQ58" s="1709"/>
      <c r="KR58" s="1709"/>
      <c r="KS58" s="1709"/>
      <c r="KT58" s="1709"/>
      <c r="KU58" s="1709"/>
      <c r="KV58" s="1709"/>
      <c r="KW58" s="1709"/>
      <c r="KX58" s="1709"/>
      <c r="KY58" s="1709"/>
      <c r="KZ58" s="1709"/>
      <c r="LA58" s="1709"/>
      <c r="LB58" s="1709"/>
      <c r="LC58" s="1709"/>
      <c r="LD58" s="1709"/>
      <c r="LE58" s="1709"/>
      <c r="LF58" s="1709"/>
      <c r="LG58" s="1709"/>
      <c r="LH58" s="1709"/>
      <c r="LI58" s="1709"/>
      <c r="LJ58" s="1709"/>
      <c r="LK58" s="1709"/>
      <c r="LL58" s="1709"/>
      <c r="LM58" s="1709"/>
      <c r="LN58" s="1709"/>
      <c r="LO58" s="1710"/>
      <c r="LP58" s="1710"/>
      <c r="LQ58" s="1710"/>
      <c r="LR58" s="1710"/>
      <c r="LS58" s="1710"/>
      <c r="LT58" s="1710"/>
      <c r="LU58" s="1710"/>
      <c r="LV58" s="2116"/>
    </row>
    <row r="59" s="2243" customFormat="1" ht="47" customHeight="1" spans="1:334">
      <c r="A59" s="2589">
        <v>45756</v>
      </c>
      <c r="B59" s="2198" t="s">
        <v>1738</v>
      </c>
      <c r="C59" s="2199" t="s">
        <v>342</v>
      </c>
      <c r="D59" s="2200">
        <v>4500161772</v>
      </c>
      <c r="E59" s="2332" t="s">
        <v>1918</v>
      </c>
      <c r="F59" s="2200" t="s">
        <v>1919</v>
      </c>
      <c r="G59" s="2042" t="s">
        <v>1727</v>
      </c>
      <c r="H59" s="2042" t="s">
        <v>1727</v>
      </c>
      <c r="I59" s="2055" t="s">
        <v>1728</v>
      </c>
      <c r="J59" s="1667">
        <v>11424</v>
      </c>
      <c r="K59" s="2056">
        <v>0</v>
      </c>
      <c r="L59" s="2056">
        <v>96</v>
      </c>
      <c r="M59" s="2056">
        <f t="shared" si="0"/>
        <v>119</v>
      </c>
      <c r="N59" s="1672">
        <v>45807</v>
      </c>
      <c r="O59" s="1672">
        <v>45803</v>
      </c>
      <c r="P59" s="2057"/>
      <c r="Q59" s="1562" t="s">
        <v>78</v>
      </c>
      <c r="R59" s="1839"/>
      <c r="S59" s="1839"/>
      <c r="T59" s="1678"/>
      <c r="U59" s="1678"/>
      <c r="V59" s="2267">
        <v>45810</v>
      </c>
      <c r="W59" s="2266" t="s">
        <v>168</v>
      </c>
      <c r="X59" s="2073">
        <v>45756</v>
      </c>
      <c r="Y59" s="2074" t="s">
        <v>88</v>
      </c>
      <c r="Z59" s="2074" t="s">
        <v>88</v>
      </c>
      <c r="AA59" s="1789"/>
      <c r="AB59" s="2074"/>
      <c r="AC59" s="2273" t="s">
        <v>1917</v>
      </c>
      <c r="AD59" s="2220" t="s">
        <v>1745</v>
      </c>
      <c r="AE59" s="2088">
        <v>0.9375</v>
      </c>
      <c r="AF59" s="2089">
        <f t="shared" si="49"/>
        <v>10710</v>
      </c>
      <c r="AG59" s="1699"/>
      <c r="AH59" s="2090" t="s">
        <v>81</v>
      </c>
      <c r="AI59" s="2623">
        <f t="shared" si="34"/>
        <v>11424</v>
      </c>
      <c r="AJ59" s="2631">
        <v>10</v>
      </c>
      <c r="AK59" s="2632">
        <f t="shared" si="50"/>
        <v>11424</v>
      </c>
      <c r="AL59" s="2632"/>
      <c r="AM59" s="2632"/>
      <c r="AN59" s="2632">
        <f>J59/24</f>
        <v>476</v>
      </c>
      <c r="AO59" s="2632"/>
      <c r="AP59" s="2632"/>
      <c r="AQ59" s="2645"/>
      <c r="AR59" s="2097"/>
      <c r="AS59" s="2097" t="s">
        <v>63</v>
      </c>
      <c r="AT59" s="2097">
        <f t="shared" si="51"/>
        <v>11424</v>
      </c>
      <c r="AU59" s="2097"/>
      <c r="AV59" s="2228">
        <f t="shared" si="35"/>
        <v>1142.4</v>
      </c>
      <c r="AW59" s="1706">
        <f t="shared" si="36"/>
        <v>1142.4</v>
      </c>
      <c r="AX59" s="1706">
        <f t="shared" si="37"/>
        <v>1142.4</v>
      </c>
      <c r="AY59" s="1706">
        <f t="shared" si="38"/>
        <v>1142.4</v>
      </c>
      <c r="AZ59" s="1706">
        <f t="shared" si="39"/>
        <v>1142.4</v>
      </c>
      <c r="BA59" s="1824">
        <f t="shared" si="40"/>
        <v>1142.4</v>
      </c>
      <c r="BB59" s="1824">
        <f t="shared" si="41"/>
        <v>1142.4</v>
      </c>
      <c r="BC59" s="1824">
        <f t="shared" si="42"/>
        <v>1142.4</v>
      </c>
      <c r="BD59" s="1824">
        <f t="shared" si="43"/>
        <v>1142.4</v>
      </c>
      <c r="BE59" s="1824">
        <f t="shared" si="44"/>
        <v>1142.4</v>
      </c>
      <c r="BF59" s="2228">
        <f t="shared" si="16"/>
        <v>1094.8</v>
      </c>
      <c r="BG59" s="2299">
        <f t="shared" si="17"/>
        <v>47.6</v>
      </c>
      <c r="BH59" s="1709"/>
      <c r="BI59" s="1709"/>
      <c r="BJ59" s="1709"/>
      <c r="BK59" s="1709"/>
      <c r="BL59" s="1709"/>
      <c r="BM59" s="1709"/>
      <c r="BN59" s="1709"/>
      <c r="BO59" s="1709"/>
      <c r="BP59" s="1709"/>
      <c r="BQ59" s="1709"/>
      <c r="BR59" s="1709"/>
      <c r="BS59" s="1709"/>
      <c r="BT59" s="1709"/>
      <c r="BU59" s="1709"/>
      <c r="BV59" s="1709"/>
      <c r="BW59" s="1709"/>
      <c r="BX59" s="1709"/>
      <c r="BY59" s="1709"/>
      <c r="BZ59" s="1709"/>
      <c r="CA59" s="1709"/>
      <c r="CB59" s="1709"/>
      <c r="CC59" s="1709"/>
      <c r="CD59" s="1709"/>
      <c r="CE59" s="1709"/>
      <c r="CF59" s="1709"/>
      <c r="CG59" s="1709"/>
      <c r="CH59" s="1709"/>
      <c r="CI59" s="1709"/>
      <c r="CJ59" s="1709"/>
      <c r="CK59" s="1709"/>
      <c r="CL59" s="1709"/>
      <c r="CM59" s="1709"/>
      <c r="CN59" s="1709"/>
      <c r="CO59" s="1709"/>
      <c r="CP59" s="1709"/>
      <c r="CQ59" s="1709"/>
      <c r="CR59" s="1709"/>
      <c r="CS59" s="1709"/>
      <c r="CT59" s="1709"/>
      <c r="CU59" s="1709"/>
      <c r="CV59" s="1709"/>
      <c r="CW59" s="1709"/>
      <c r="CX59" s="1709"/>
      <c r="CY59" s="1709"/>
      <c r="CZ59" s="1709"/>
      <c r="DA59" s="1709"/>
      <c r="DB59" s="1709"/>
      <c r="DC59" s="1709"/>
      <c r="DD59" s="1709"/>
      <c r="DE59" s="1709"/>
      <c r="DF59" s="1709"/>
      <c r="DG59" s="1709"/>
      <c r="DH59" s="1709"/>
      <c r="DI59" s="1709"/>
      <c r="DJ59" s="1709"/>
      <c r="DK59" s="1709"/>
      <c r="DL59" s="1709"/>
      <c r="DM59" s="1709"/>
      <c r="DN59" s="1709"/>
      <c r="DO59" s="1709"/>
      <c r="DP59" s="1709"/>
      <c r="DQ59" s="1709"/>
      <c r="DR59" s="1709"/>
      <c r="DS59" s="1709"/>
      <c r="DT59" s="1709"/>
      <c r="DU59" s="1709"/>
      <c r="DV59" s="1709"/>
      <c r="DW59" s="1709"/>
      <c r="DX59" s="1709"/>
      <c r="DY59" s="1709"/>
      <c r="DZ59" s="1709"/>
      <c r="EA59" s="1709"/>
      <c r="EB59" s="1709"/>
      <c r="EC59" s="1709"/>
      <c r="ED59" s="1709"/>
      <c r="EE59" s="1709"/>
      <c r="EF59" s="1709"/>
      <c r="EG59" s="1709"/>
      <c r="EH59" s="1709"/>
      <c r="EI59" s="1709"/>
      <c r="EJ59" s="1709"/>
      <c r="EK59" s="1709"/>
      <c r="EL59" s="1709"/>
      <c r="EM59" s="1709"/>
      <c r="EN59" s="1709"/>
      <c r="EO59" s="1709"/>
      <c r="EP59" s="1709"/>
      <c r="EQ59" s="1709"/>
      <c r="ER59" s="1709"/>
      <c r="ES59" s="1709"/>
      <c r="ET59" s="1709"/>
      <c r="EU59" s="1709"/>
      <c r="EV59" s="1709"/>
      <c r="EW59" s="1709"/>
      <c r="EX59" s="1709"/>
      <c r="EY59" s="1709"/>
      <c r="EZ59" s="1709"/>
      <c r="FA59" s="1709"/>
      <c r="FB59" s="1709"/>
      <c r="FC59" s="1709"/>
      <c r="FD59" s="1709"/>
      <c r="FE59" s="1709"/>
      <c r="FF59" s="1709"/>
      <c r="FG59" s="1709"/>
      <c r="FH59" s="1709"/>
      <c r="FI59" s="1709"/>
      <c r="FJ59" s="1709"/>
      <c r="FK59" s="1709"/>
      <c r="FL59" s="1709"/>
      <c r="FM59" s="1709"/>
      <c r="FN59" s="1709"/>
      <c r="FO59" s="1709"/>
      <c r="FP59" s="1709"/>
      <c r="FQ59" s="1709"/>
      <c r="FR59" s="1709"/>
      <c r="FS59" s="1709"/>
      <c r="FT59" s="1709"/>
      <c r="FU59" s="1709"/>
      <c r="FV59" s="1709"/>
      <c r="FW59" s="1709"/>
      <c r="FX59" s="1709"/>
      <c r="FY59" s="1709"/>
      <c r="FZ59" s="1709"/>
      <c r="GA59" s="1709"/>
      <c r="GB59" s="1709"/>
      <c r="GC59" s="1709"/>
      <c r="GD59" s="1709"/>
      <c r="GE59" s="1709"/>
      <c r="GF59" s="1709"/>
      <c r="GG59" s="1709"/>
      <c r="GH59" s="1709"/>
      <c r="GI59" s="1709"/>
      <c r="GJ59" s="1709"/>
      <c r="GK59" s="1709"/>
      <c r="GL59" s="1709"/>
      <c r="GM59" s="1709"/>
      <c r="GN59" s="1709"/>
      <c r="GO59" s="1709"/>
      <c r="GP59" s="1709"/>
      <c r="GQ59" s="1709"/>
      <c r="GR59" s="1709"/>
      <c r="GS59" s="1709"/>
      <c r="GT59" s="1709"/>
      <c r="GU59" s="1709"/>
      <c r="GV59" s="1709"/>
      <c r="GW59" s="1709"/>
      <c r="GX59" s="1709"/>
      <c r="GY59" s="1709"/>
      <c r="GZ59" s="1709"/>
      <c r="HA59" s="1709"/>
      <c r="HB59" s="1709"/>
      <c r="HC59" s="1709"/>
      <c r="HD59" s="1709"/>
      <c r="HE59" s="1709"/>
      <c r="HF59" s="1709"/>
      <c r="HG59" s="1709"/>
      <c r="HH59" s="1709"/>
      <c r="HI59" s="1709"/>
      <c r="HJ59" s="1709"/>
      <c r="HK59" s="1709"/>
      <c r="HL59" s="1709"/>
      <c r="HM59" s="1709"/>
      <c r="HN59" s="1709"/>
      <c r="HO59" s="1709"/>
      <c r="HP59" s="1709"/>
      <c r="HQ59" s="1709"/>
      <c r="HR59" s="1709"/>
      <c r="HS59" s="1709"/>
      <c r="HT59" s="1709"/>
      <c r="HU59" s="1709"/>
      <c r="HV59" s="1709"/>
      <c r="HW59" s="1709"/>
      <c r="HX59" s="1709"/>
      <c r="HY59" s="1709"/>
      <c r="HZ59" s="1709"/>
      <c r="IA59" s="1709"/>
      <c r="IB59" s="1709"/>
      <c r="IC59" s="1709"/>
      <c r="ID59" s="1709"/>
      <c r="IE59" s="1709"/>
      <c r="IF59" s="1709"/>
      <c r="IG59" s="1709"/>
      <c r="IH59" s="1709"/>
      <c r="II59" s="1709"/>
      <c r="IJ59" s="1709"/>
      <c r="IK59" s="1709"/>
      <c r="IL59" s="1709"/>
      <c r="IM59" s="1709"/>
      <c r="IN59" s="1709"/>
      <c r="IO59" s="1709"/>
      <c r="IP59" s="1709"/>
      <c r="IQ59" s="1709"/>
      <c r="IR59" s="1709"/>
      <c r="IS59" s="1709"/>
      <c r="IT59" s="1709"/>
      <c r="IU59" s="1709"/>
      <c r="IV59" s="1709"/>
      <c r="IW59" s="1709"/>
      <c r="IX59" s="1709"/>
      <c r="IY59" s="1709"/>
      <c r="IZ59" s="1709"/>
      <c r="JA59" s="1709"/>
      <c r="JB59" s="1709"/>
      <c r="JC59" s="1709"/>
      <c r="JD59" s="1709"/>
      <c r="JE59" s="1709"/>
      <c r="JF59" s="1709"/>
      <c r="JG59" s="1709"/>
      <c r="JH59" s="1709"/>
      <c r="JI59" s="1709"/>
      <c r="JJ59" s="1709"/>
      <c r="JK59" s="1709"/>
      <c r="JL59" s="1709"/>
      <c r="JM59" s="1709"/>
      <c r="JN59" s="1709"/>
      <c r="JO59" s="1709"/>
      <c r="JP59" s="1709"/>
      <c r="JQ59" s="1709"/>
      <c r="JR59" s="1709"/>
      <c r="JS59" s="1709"/>
      <c r="JT59" s="1709"/>
      <c r="JU59" s="1709"/>
      <c r="JV59" s="1709"/>
      <c r="JW59" s="1709"/>
      <c r="JX59" s="1709"/>
      <c r="JY59" s="1709"/>
      <c r="JZ59" s="1709"/>
      <c r="KA59" s="1709"/>
      <c r="KB59" s="1709"/>
      <c r="KC59" s="1709"/>
      <c r="KD59" s="1709"/>
      <c r="KE59" s="1709"/>
      <c r="KF59" s="1709"/>
      <c r="KG59" s="1709"/>
      <c r="KH59" s="1709"/>
      <c r="KI59" s="1709"/>
      <c r="KJ59" s="1709"/>
      <c r="KK59" s="1709"/>
      <c r="KL59" s="1709"/>
      <c r="KM59" s="1709"/>
      <c r="KN59" s="1709"/>
      <c r="KO59" s="1709"/>
      <c r="KP59" s="1709"/>
      <c r="KQ59" s="1709"/>
      <c r="KR59" s="1709"/>
      <c r="KS59" s="1709"/>
      <c r="KT59" s="1709"/>
      <c r="KU59" s="1709"/>
      <c r="KV59" s="1709"/>
      <c r="KW59" s="1709"/>
      <c r="KX59" s="1709"/>
      <c r="KY59" s="1709"/>
      <c r="KZ59" s="1709"/>
      <c r="LA59" s="1709"/>
      <c r="LB59" s="1709"/>
      <c r="LC59" s="1709"/>
      <c r="LD59" s="1709"/>
      <c r="LE59" s="1709"/>
      <c r="LF59" s="1709"/>
      <c r="LG59" s="1709"/>
      <c r="LH59" s="1709"/>
      <c r="LI59" s="1709"/>
      <c r="LJ59" s="1709"/>
      <c r="LK59" s="1709"/>
      <c r="LL59" s="1709"/>
      <c r="LM59" s="1709"/>
      <c r="LN59" s="1709"/>
      <c r="LO59" s="1710"/>
      <c r="LP59" s="1710"/>
      <c r="LQ59" s="1710"/>
      <c r="LR59" s="1710"/>
      <c r="LS59" s="1710"/>
      <c r="LT59" s="1710"/>
      <c r="LU59" s="1710"/>
      <c r="LV59" s="2116"/>
    </row>
    <row r="60" s="2243" customFormat="1" ht="47" customHeight="1" spans="1:334">
      <c r="A60" s="2587">
        <v>45748</v>
      </c>
      <c r="B60" s="1656" t="s">
        <v>1738</v>
      </c>
      <c r="C60" s="1657" t="s">
        <v>342</v>
      </c>
      <c r="D60" s="1658">
        <v>4500162008</v>
      </c>
      <c r="E60" s="2252" t="s">
        <v>1920</v>
      </c>
      <c r="F60" s="1658" t="s">
        <v>1921</v>
      </c>
      <c r="G60" s="2042" t="s">
        <v>1779</v>
      </c>
      <c r="H60" s="2042" t="s">
        <v>1727</v>
      </c>
      <c r="I60" s="2055" t="s">
        <v>1728</v>
      </c>
      <c r="J60" s="1667">
        <v>71040</v>
      </c>
      <c r="K60" s="2056">
        <v>0</v>
      </c>
      <c r="L60" s="2056">
        <v>96</v>
      </c>
      <c r="M60" s="2600">
        <f t="shared" si="0"/>
        <v>740</v>
      </c>
      <c r="N60" s="1672">
        <v>45808</v>
      </c>
      <c r="O60" s="1672">
        <v>45804</v>
      </c>
      <c r="P60" s="2057"/>
      <c r="Q60" s="1562" t="s">
        <v>78</v>
      </c>
      <c r="R60" s="1839"/>
      <c r="S60" s="1839"/>
      <c r="T60" s="1678"/>
      <c r="U60" s="1678"/>
      <c r="V60" s="2267">
        <v>45810</v>
      </c>
      <c r="W60" s="2055" t="s">
        <v>168</v>
      </c>
      <c r="X60" s="2073">
        <v>45748</v>
      </c>
      <c r="Y60" s="2074" t="s">
        <v>88</v>
      </c>
      <c r="Z60" s="2074" t="s">
        <v>88</v>
      </c>
      <c r="AA60" s="2074" t="s">
        <v>1922</v>
      </c>
      <c r="AB60" s="2074"/>
      <c r="AC60" s="2273" t="s">
        <v>1923</v>
      </c>
      <c r="AD60" s="1691" t="s">
        <v>1745</v>
      </c>
      <c r="AE60" s="2088">
        <v>0.9375</v>
      </c>
      <c r="AF60" s="2089">
        <f t="shared" si="49"/>
        <v>66600</v>
      </c>
      <c r="AG60" s="1699"/>
      <c r="AH60" s="2090" t="s">
        <v>81</v>
      </c>
      <c r="AI60" s="2623">
        <f t="shared" si="34"/>
        <v>71040</v>
      </c>
      <c r="AJ60" s="2631">
        <v>10</v>
      </c>
      <c r="AK60" s="2627">
        <f t="shared" si="50"/>
        <v>71040</v>
      </c>
      <c r="AL60" s="2632"/>
      <c r="AM60" s="2632"/>
      <c r="AN60" s="2632"/>
      <c r="AO60" s="2632"/>
      <c r="AP60" s="2632"/>
      <c r="AQ60" s="2645"/>
      <c r="AR60" s="2097"/>
      <c r="AS60" s="2282" t="s">
        <v>63</v>
      </c>
      <c r="AT60" s="2097">
        <f t="shared" si="51"/>
        <v>71040</v>
      </c>
      <c r="AU60" s="2097"/>
      <c r="AV60" s="2228">
        <f t="shared" si="35"/>
        <v>7104</v>
      </c>
      <c r="AW60" s="1706">
        <f t="shared" si="36"/>
        <v>7104</v>
      </c>
      <c r="AX60" s="1706">
        <f t="shared" si="37"/>
        <v>7104</v>
      </c>
      <c r="AY60" s="1706">
        <f t="shared" si="38"/>
        <v>7104</v>
      </c>
      <c r="AZ60" s="1706">
        <f t="shared" si="39"/>
        <v>7104</v>
      </c>
      <c r="BA60" s="1824">
        <f t="shared" si="40"/>
        <v>7104</v>
      </c>
      <c r="BB60" s="1824">
        <f t="shared" si="41"/>
        <v>7104</v>
      </c>
      <c r="BC60" s="1824">
        <f t="shared" si="42"/>
        <v>7104</v>
      </c>
      <c r="BD60" s="1824">
        <f t="shared" si="43"/>
        <v>7104</v>
      </c>
      <c r="BE60" s="1824">
        <f t="shared" si="44"/>
        <v>7104</v>
      </c>
      <c r="BF60" s="2228">
        <f t="shared" si="16"/>
        <v>6808</v>
      </c>
      <c r="BG60" s="2299">
        <f t="shared" si="17"/>
        <v>296</v>
      </c>
      <c r="BH60" s="1709"/>
      <c r="BI60" s="1709"/>
      <c r="BJ60" s="1709"/>
      <c r="BK60" s="1709"/>
      <c r="BL60" s="1709"/>
      <c r="BM60" s="1709"/>
      <c r="BN60" s="1709"/>
      <c r="BO60" s="1709"/>
      <c r="BP60" s="1709"/>
      <c r="BQ60" s="1709"/>
      <c r="BR60" s="1709"/>
      <c r="BS60" s="1709"/>
      <c r="BT60" s="1709"/>
      <c r="BU60" s="1709"/>
      <c r="BV60" s="1709"/>
      <c r="BW60" s="1709"/>
      <c r="BX60" s="1709"/>
      <c r="BY60" s="1709"/>
      <c r="BZ60" s="1709"/>
      <c r="CA60" s="1709"/>
      <c r="CB60" s="1709"/>
      <c r="CC60" s="1709"/>
      <c r="CD60" s="1709"/>
      <c r="CE60" s="1709"/>
      <c r="CF60" s="1709"/>
      <c r="CG60" s="1709"/>
      <c r="CH60" s="1709"/>
      <c r="CI60" s="1709"/>
      <c r="CJ60" s="1709"/>
      <c r="CK60" s="1709"/>
      <c r="CL60" s="1709"/>
      <c r="CM60" s="1709"/>
      <c r="CN60" s="1709"/>
      <c r="CO60" s="1709"/>
      <c r="CP60" s="1709"/>
      <c r="CQ60" s="1709"/>
      <c r="CR60" s="1709"/>
      <c r="CS60" s="1709"/>
      <c r="CT60" s="1709"/>
      <c r="CU60" s="1709"/>
      <c r="CV60" s="1709"/>
      <c r="CW60" s="1709"/>
      <c r="CX60" s="1709"/>
      <c r="CY60" s="1709"/>
      <c r="CZ60" s="1709"/>
      <c r="DA60" s="1709"/>
      <c r="DB60" s="1709"/>
      <c r="DC60" s="1709"/>
      <c r="DD60" s="1709"/>
      <c r="DE60" s="1709"/>
      <c r="DF60" s="1709"/>
      <c r="DG60" s="1709"/>
      <c r="DH60" s="1709"/>
      <c r="DI60" s="1709"/>
      <c r="DJ60" s="1709"/>
      <c r="DK60" s="1709"/>
      <c r="DL60" s="1709"/>
      <c r="DM60" s="1709"/>
      <c r="DN60" s="1709"/>
      <c r="DO60" s="1709"/>
      <c r="DP60" s="1709"/>
      <c r="DQ60" s="1709"/>
      <c r="DR60" s="1709"/>
      <c r="DS60" s="1709"/>
      <c r="DT60" s="1709"/>
      <c r="DU60" s="1709"/>
      <c r="DV60" s="1709"/>
      <c r="DW60" s="1709"/>
      <c r="DX60" s="1709"/>
      <c r="DY60" s="1709"/>
      <c r="DZ60" s="1709"/>
      <c r="EA60" s="1709"/>
      <c r="EB60" s="1709"/>
      <c r="EC60" s="1709"/>
      <c r="ED60" s="1709"/>
      <c r="EE60" s="1709"/>
      <c r="EF60" s="1709"/>
      <c r="EG60" s="1709"/>
      <c r="EH60" s="1709"/>
      <c r="EI60" s="1709"/>
      <c r="EJ60" s="1709"/>
      <c r="EK60" s="1709"/>
      <c r="EL60" s="1709"/>
      <c r="EM60" s="1709"/>
      <c r="EN60" s="1709"/>
      <c r="EO60" s="1709"/>
      <c r="EP60" s="1709"/>
      <c r="EQ60" s="1709"/>
      <c r="ER60" s="1709"/>
      <c r="ES60" s="1709"/>
      <c r="ET60" s="1709"/>
      <c r="EU60" s="1709"/>
      <c r="EV60" s="1709"/>
      <c r="EW60" s="1709"/>
      <c r="EX60" s="1709"/>
      <c r="EY60" s="1709"/>
      <c r="EZ60" s="1709"/>
      <c r="FA60" s="1709"/>
      <c r="FB60" s="1709"/>
      <c r="FC60" s="1709"/>
      <c r="FD60" s="1709"/>
      <c r="FE60" s="1709"/>
      <c r="FF60" s="1709"/>
      <c r="FG60" s="1709"/>
      <c r="FH60" s="1709"/>
      <c r="FI60" s="1709"/>
      <c r="FJ60" s="1709"/>
      <c r="FK60" s="1709"/>
      <c r="FL60" s="1709"/>
      <c r="FM60" s="1709"/>
      <c r="FN60" s="1709"/>
      <c r="FO60" s="1709"/>
      <c r="FP60" s="1709"/>
      <c r="FQ60" s="1709"/>
      <c r="FR60" s="1709"/>
      <c r="FS60" s="1709"/>
      <c r="FT60" s="1709"/>
      <c r="FU60" s="1709"/>
      <c r="FV60" s="1709"/>
      <c r="FW60" s="1709"/>
      <c r="FX60" s="1709"/>
      <c r="FY60" s="1709"/>
      <c r="FZ60" s="1709"/>
      <c r="GA60" s="1709"/>
      <c r="GB60" s="1709"/>
      <c r="GC60" s="1709"/>
      <c r="GD60" s="1709"/>
      <c r="GE60" s="1709"/>
      <c r="GF60" s="1709"/>
      <c r="GG60" s="1709"/>
      <c r="GH60" s="1709"/>
      <c r="GI60" s="1709"/>
      <c r="GJ60" s="1709"/>
      <c r="GK60" s="1709"/>
      <c r="GL60" s="1709"/>
      <c r="GM60" s="1709"/>
      <c r="GN60" s="1709"/>
      <c r="GO60" s="1709"/>
      <c r="GP60" s="1709"/>
      <c r="GQ60" s="1709"/>
      <c r="GR60" s="1709"/>
      <c r="GS60" s="1709"/>
      <c r="GT60" s="1709"/>
      <c r="GU60" s="1709"/>
      <c r="GV60" s="1709"/>
      <c r="GW60" s="1709"/>
      <c r="GX60" s="1709"/>
      <c r="GY60" s="1709"/>
      <c r="GZ60" s="1709"/>
      <c r="HA60" s="1709"/>
      <c r="HB60" s="1709"/>
      <c r="HC60" s="1709"/>
      <c r="HD60" s="1709"/>
      <c r="HE60" s="1709"/>
      <c r="HF60" s="1709"/>
      <c r="HG60" s="1709"/>
      <c r="HH60" s="1709"/>
      <c r="HI60" s="1709"/>
      <c r="HJ60" s="1709"/>
      <c r="HK60" s="1709"/>
      <c r="HL60" s="1709"/>
      <c r="HM60" s="1709"/>
      <c r="HN60" s="1709"/>
      <c r="HO60" s="1709"/>
      <c r="HP60" s="1709"/>
      <c r="HQ60" s="1709"/>
      <c r="HR60" s="1709"/>
      <c r="HS60" s="1709"/>
      <c r="HT60" s="1709"/>
      <c r="HU60" s="1709"/>
      <c r="HV60" s="1709"/>
      <c r="HW60" s="1709"/>
      <c r="HX60" s="1709"/>
      <c r="HY60" s="1709"/>
      <c r="HZ60" s="1709"/>
      <c r="IA60" s="1709"/>
      <c r="IB60" s="1709"/>
      <c r="IC60" s="1709"/>
      <c r="ID60" s="1709"/>
      <c r="IE60" s="1709"/>
      <c r="IF60" s="1709"/>
      <c r="IG60" s="1709"/>
      <c r="IH60" s="1709"/>
      <c r="II60" s="1709"/>
      <c r="IJ60" s="1709"/>
      <c r="IK60" s="1709"/>
      <c r="IL60" s="1709"/>
      <c r="IM60" s="1709"/>
      <c r="IN60" s="1709"/>
      <c r="IO60" s="1709"/>
      <c r="IP60" s="1709"/>
      <c r="IQ60" s="1709"/>
      <c r="IR60" s="1709"/>
      <c r="IS60" s="1709"/>
      <c r="IT60" s="1709"/>
      <c r="IU60" s="1709"/>
      <c r="IV60" s="1709"/>
      <c r="IW60" s="1709"/>
      <c r="IX60" s="1709"/>
      <c r="IY60" s="1709"/>
      <c r="IZ60" s="1709"/>
      <c r="JA60" s="1709"/>
      <c r="JB60" s="1709"/>
      <c r="JC60" s="1709"/>
      <c r="JD60" s="1709"/>
      <c r="JE60" s="1709"/>
      <c r="JF60" s="1709"/>
      <c r="JG60" s="1709"/>
      <c r="JH60" s="1709"/>
      <c r="JI60" s="1709"/>
      <c r="JJ60" s="1709"/>
      <c r="JK60" s="1709"/>
      <c r="JL60" s="1709"/>
      <c r="JM60" s="1709"/>
      <c r="JN60" s="1709"/>
      <c r="JO60" s="1709"/>
      <c r="JP60" s="1709"/>
      <c r="JQ60" s="1709"/>
      <c r="JR60" s="1709"/>
      <c r="JS60" s="1709"/>
      <c r="JT60" s="1709"/>
      <c r="JU60" s="1709"/>
      <c r="JV60" s="1709"/>
      <c r="JW60" s="1709"/>
      <c r="JX60" s="1709"/>
      <c r="JY60" s="1709"/>
      <c r="JZ60" s="1709"/>
      <c r="KA60" s="1709"/>
      <c r="KB60" s="1709"/>
      <c r="KC60" s="1709"/>
      <c r="KD60" s="1709"/>
      <c r="KE60" s="1709"/>
      <c r="KF60" s="1709"/>
      <c r="KG60" s="1709"/>
      <c r="KH60" s="1709"/>
      <c r="KI60" s="1709"/>
      <c r="KJ60" s="1709"/>
      <c r="KK60" s="1709"/>
      <c r="KL60" s="1709"/>
      <c r="KM60" s="1709"/>
      <c r="KN60" s="1709"/>
      <c r="KO60" s="1709"/>
      <c r="KP60" s="1709"/>
      <c r="KQ60" s="1709"/>
      <c r="KR60" s="1709"/>
      <c r="KS60" s="1709"/>
      <c r="KT60" s="1709"/>
      <c r="KU60" s="1709"/>
      <c r="KV60" s="1709"/>
      <c r="KW60" s="1709"/>
      <c r="KX60" s="1709"/>
      <c r="KY60" s="1709"/>
      <c r="KZ60" s="1709"/>
      <c r="LA60" s="1709"/>
      <c r="LB60" s="1709"/>
      <c r="LC60" s="1709"/>
      <c r="LD60" s="1709"/>
      <c r="LE60" s="1709"/>
      <c r="LF60" s="1709"/>
      <c r="LG60" s="1709"/>
      <c r="LH60" s="1709"/>
      <c r="LI60" s="1709"/>
      <c r="LJ60" s="1709"/>
      <c r="LK60" s="1709"/>
      <c r="LL60" s="1709"/>
      <c r="LM60" s="1709"/>
      <c r="LN60" s="1709"/>
      <c r="LO60" s="1710"/>
      <c r="LP60" s="1710"/>
      <c r="LQ60" s="1710"/>
      <c r="LR60" s="1710"/>
      <c r="LS60" s="1710"/>
      <c r="LT60" s="1710"/>
      <c r="LU60" s="1710"/>
      <c r="LV60" s="2652"/>
    </row>
    <row r="61" s="2243" customFormat="1" ht="47" customHeight="1" spans="1:334">
      <c r="A61" s="2590">
        <v>45772</v>
      </c>
      <c r="B61" s="1656" t="s">
        <v>151</v>
      </c>
      <c r="C61" s="1657" t="s">
        <v>152</v>
      </c>
      <c r="D61" s="1658">
        <v>4500164938</v>
      </c>
      <c r="E61" s="2252" t="s">
        <v>379</v>
      </c>
      <c r="F61" s="1658" t="s">
        <v>1924</v>
      </c>
      <c r="G61" s="2042" t="s">
        <v>1727</v>
      </c>
      <c r="H61" s="1654" t="s">
        <v>1727</v>
      </c>
      <c r="I61" s="2055" t="s">
        <v>1728</v>
      </c>
      <c r="J61" s="1667">
        <v>960</v>
      </c>
      <c r="K61" s="2056">
        <v>0</v>
      </c>
      <c r="L61" s="2056">
        <v>96</v>
      </c>
      <c r="M61" s="2600">
        <f t="shared" si="0"/>
        <v>10</v>
      </c>
      <c r="N61" s="1670">
        <v>45812</v>
      </c>
      <c r="O61" s="1670">
        <f>N61-4</f>
        <v>45808</v>
      </c>
      <c r="P61" s="2054"/>
      <c r="Q61" s="1562" t="s">
        <v>78</v>
      </c>
      <c r="R61" s="1839"/>
      <c r="S61" s="1839"/>
      <c r="T61" s="1769"/>
      <c r="U61" s="1769"/>
      <c r="V61" s="2609">
        <v>45813</v>
      </c>
      <c r="W61" s="2610" t="s">
        <v>111</v>
      </c>
      <c r="X61" s="2067">
        <v>45772</v>
      </c>
      <c r="Y61" s="2074" t="s">
        <v>88</v>
      </c>
      <c r="Z61" s="2068">
        <v>45789</v>
      </c>
      <c r="AA61" s="1790" t="s">
        <v>1925</v>
      </c>
      <c r="AB61" s="2068"/>
      <c r="AC61" s="2617" t="s">
        <v>1926</v>
      </c>
      <c r="AD61" s="1688" t="s">
        <v>122</v>
      </c>
      <c r="AE61" s="2088">
        <v>0.9289</v>
      </c>
      <c r="AF61" s="2089">
        <f t="shared" si="49"/>
        <v>891.744</v>
      </c>
      <c r="AG61" s="1653"/>
      <c r="AH61" s="1696" t="s">
        <v>81</v>
      </c>
      <c r="AI61" s="2623">
        <f t="shared" si="34"/>
        <v>960</v>
      </c>
      <c r="AJ61" s="2633"/>
      <c r="AK61" s="2632">
        <f t="shared" si="50"/>
        <v>960</v>
      </c>
      <c r="AL61" s="2632"/>
      <c r="AM61" s="2632"/>
      <c r="AN61" s="2632">
        <f>J61/24</f>
        <v>40</v>
      </c>
      <c r="AO61" s="2632"/>
      <c r="AP61" s="2632"/>
      <c r="AQ61" s="2645"/>
      <c r="AR61" s="2097"/>
      <c r="AS61" s="2097" t="s">
        <v>63</v>
      </c>
      <c r="AT61" s="2097">
        <f t="shared" si="51"/>
        <v>960</v>
      </c>
      <c r="AU61" s="2097"/>
      <c r="AV61" s="2228">
        <f t="shared" si="35"/>
        <v>96</v>
      </c>
      <c r="AW61" s="1706">
        <f t="shared" si="36"/>
        <v>96</v>
      </c>
      <c r="AX61" s="1706">
        <f t="shared" si="37"/>
        <v>96</v>
      </c>
      <c r="AY61" s="1706">
        <f t="shared" si="38"/>
        <v>96</v>
      </c>
      <c r="AZ61" s="1706">
        <f t="shared" si="39"/>
        <v>96</v>
      </c>
      <c r="BA61" s="1824">
        <f t="shared" si="40"/>
        <v>96</v>
      </c>
      <c r="BB61" s="1824">
        <f t="shared" si="41"/>
        <v>96</v>
      </c>
      <c r="BC61" s="1824">
        <f t="shared" si="42"/>
        <v>96</v>
      </c>
      <c r="BD61" s="1824">
        <f t="shared" si="43"/>
        <v>96</v>
      </c>
      <c r="BE61" s="1824">
        <f t="shared" si="44"/>
        <v>96</v>
      </c>
      <c r="BF61" s="2228">
        <f t="shared" si="16"/>
        <v>92</v>
      </c>
      <c r="BG61" s="2299">
        <f t="shared" si="17"/>
        <v>4</v>
      </c>
      <c r="BH61" s="1709"/>
      <c r="BI61" s="1709"/>
      <c r="BJ61" s="1709"/>
      <c r="BK61" s="1709"/>
      <c r="BL61" s="1709"/>
      <c r="BM61" s="1709"/>
      <c r="BN61" s="1709"/>
      <c r="BO61" s="1709"/>
      <c r="BP61" s="1709"/>
      <c r="BQ61" s="1709"/>
      <c r="BR61" s="1709"/>
      <c r="BS61" s="1709"/>
      <c r="BT61" s="1709"/>
      <c r="BU61" s="1709"/>
      <c r="BV61" s="1709"/>
      <c r="BW61" s="1709"/>
      <c r="BX61" s="1709"/>
      <c r="BY61" s="1709"/>
      <c r="BZ61" s="1709"/>
      <c r="CA61" s="1709"/>
      <c r="CB61" s="1709"/>
      <c r="CC61" s="1709"/>
      <c r="CD61" s="1709"/>
      <c r="CE61" s="1709"/>
      <c r="CF61" s="1709"/>
      <c r="CG61" s="1709"/>
      <c r="CH61" s="1709"/>
      <c r="CI61" s="1709"/>
      <c r="CJ61" s="1709"/>
      <c r="CK61" s="1709"/>
      <c r="CL61" s="1709"/>
      <c r="CM61" s="1709"/>
      <c r="CN61" s="1709"/>
      <c r="CO61" s="1709"/>
      <c r="CP61" s="1709"/>
      <c r="CQ61" s="1709"/>
      <c r="CR61" s="1709"/>
      <c r="CS61" s="1709"/>
      <c r="CT61" s="1709"/>
      <c r="CU61" s="1709"/>
      <c r="CV61" s="1709"/>
      <c r="CW61" s="1709"/>
      <c r="CX61" s="1709"/>
      <c r="CY61" s="1709"/>
      <c r="CZ61" s="1709"/>
      <c r="DA61" s="1709"/>
      <c r="DB61" s="1709"/>
      <c r="DC61" s="1709"/>
      <c r="DD61" s="1709"/>
      <c r="DE61" s="1709"/>
      <c r="DF61" s="1709"/>
      <c r="DG61" s="1709"/>
      <c r="DH61" s="1709"/>
      <c r="DI61" s="1709"/>
      <c r="DJ61" s="1709"/>
      <c r="DK61" s="1709"/>
      <c r="DL61" s="1709"/>
      <c r="DM61" s="1709"/>
      <c r="DN61" s="1709"/>
      <c r="DO61" s="1709"/>
      <c r="DP61" s="1709"/>
      <c r="DQ61" s="1709"/>
      <c r="DR61" s="1709"/>
      <c r="DS61" s="1709"/>
      <c r="DT61" s="1709"/>
      <c r="DU61" s="1709"/>
      <c r="DV61" s="1709"/>
      <c r="DW61" s="1709"/>
      <c r="DX61" s="1709"/>
      <c r="DY61" s="1709"/>
      <c r="DZ61" s="1709"/>
      <c r="EA61" s="1709"/>
      <c r="EB61" s="1709"/>
      <c r="EC61" s="1709"/>
      <c r="ED61" s="1709"/>
      <c r="EE61" s="1709"/>
      <c r="EF61" s="1709"/>
      <c r="EG61" s="1709"/>
      <c r="EH61" s="1709"/>
      <c r="EI61" s="1709"/>
      <c r="EJ61" s="1709"/>
      <c r="EK61" s="1709"/>
      <c r="EL61" s="1709"/>
      <c r="EM61" s="1709"/>
      <c r="EN61" s="1709"/>
      <c r="EO61" s="1709"/>
      <c r="EP61" s="1709"/>
      <c r="EQ61" s="1709"/>
      <c r="ER61" s="1709"/>
      <c r="ES61" s="1709"/>
      <c r="ET61" s="1709"/>
      <c r="EU61" s="1709"/>
      <c r="EV61" s="1709"/>
      <c r="EW61" s="1709"/>
      <c r="EX61" s="1709"/>
      <c r="EY61" s="1709"/>
      <c r="EZ61" s="1709"/>
      <c r="FA61" s="1709"/>
      <c r="FB61" s="1709"/>
      <c r="FC61" s="1709"/>
      <c r="FD61" s="1709"/>
      <c r="FE61" s="1709"/>
      <c r="FF61" s="1709"/>
      <c r="FG61" s="1709"/>
      <c r="FH61" s="1709"/>
      <c r="FI61" s="1709"/>
      <c r="FJ61" s="1709"/>
      <c r="FK61" s="1709"/>
      <c r="FL61" s="1709"/>
      <c r="FM61" s="1709"/>
      <c r="FN61" s="1709"/>
      <c r="FO61" s="1709"/>
      <c r="FP61" s="1709"/>
      <c r="FQ61" s="1709"/>
      <c r="FR61" s="1709"/>
      <c r="FS61" s="1709"/>
      <c r="FT61" s="1709"/>
      <c r="FU61" s="1709"/>
      <c r="FV61" s="1709"/>
      <c r="FW61" s="1709"/>
      <c r="FX61" s="1709"/>
      <c r="FY61" s="1709"/>
      <c r="FZ61" s="1709"/>
      <c r="GA61" s="1709"/>
      <c r="GB61" s="1709"/>
      <c r="GC61" s="1709"/>
      <c r="GD61" s="1709"/>
      <c r="GE61" s="1709"/>
      <c r="GF61" s="1709"/>
      <c r="GG61" s="1709"/>
      <c r="GH61" s="1709"/>
      <c r="GI61" s="1709"/>
      <c r="GJ61" s="1709"/>
      <c r="GK61" s="1709"/>
      <c r="GL61" s="1709"/>
      <c r="GM61" s="1709"/>
      <c r="GN61" s="1709"/>
      <c r="GO61" s="1709"/>
      <c r="GP61" s="1709"/>
      <c r="GQ61" s="1709"/>
      <c r="GR61" s="1709"/>
      <c r="GS61" s="1709"/>
      <c r="GT61" s="1709"/>
      <c r="GU61" s="1709"/>
      <c r="GV61" s="1709"/>
      <c r="GW61" s="1709"/>
      <c r="GX61" s="1709"/>
      <c r="GY61" s="1709"/>
      <c r="GZ61" s="1709"/>
      <c r="HA61" s="1709"/>
      <c r="HB61" s="1709"/>
      <c r="HC61" s="1709"/>
      <c r="HD61" s="1709"/>
      <c r="HE61" s="1709"/>
      <c r="HF61" s="1709"/>
      <c r="HG61" s="1709"/>
      <c r="HH61" s="1709"/>
      <c r="HI61" s="1709"/>
      <c r="HJ61" s="1709"/>
      <c r="HK61" s="1709"/>
      <c r="HL61" s="1709"/>
      <c r="HM61" s="1709"/>
      <c r="HN61" s="1709"/>
      <c r="HO61" s="1709"/>
      <c r="HP61" s="1709"/>
      <c r="HQ61" s="1709"/>
      <c r="HR61" s="1709"/>
      <c r="HS61" s="1709"/>
      <c r="HT61" s="1709"/>
      <c r="HU61" s="1709"/>
      <c r="HV61" s="1709"/>
      <c r="HW61" s="1709"/>
      <c r="HX61" s="1709"/>
      <c r="HY61" s="1709"/>
      <c r="HZ61" s="1709"/>
      <c r="IA61" s="1709"/>
      <c r="IB61" s="1709"/>
      <c r="IC61" s="1709"/>
      <c r="ID61" s="1709"/>
      <c r="IE61" s="1709"/>
      <c r="IF61" s="1709"/>
      <c r="IG61" s="1709"/>
      <c r="IH61" s="1709"/>
      <c r="II61" s="1709"/>
      <c r="IJ61" s="1709"/>
      <c r="IK61" s="1709"/>
      <c r="IL61" s="1709"/>
      <c r="IM61" s="1709"/>
      <c r="IN61" s="1709"/>
      <c r="IO61" s="1709"/>
      <c r="IP61" s="1709"/>
      <c r="IQ61" s="1709"/>
      <c r="IR61" s="1709"/>
      <c r="IS61" s="1709"/>
      <c r="IT61" s="1709"/>
      <c r="IU61" s="1709"/>
      <c r="IV61" s="1709"/>
      <c r="IW61" s="1709"/>
      <c r="IX61" s="1709"/>
      <c r="IY61" s="1709"/>
      <c r="IZ61" s="1709"/>
      <c r="JA61" s="1709"/>
      <c r="JB61" s="1709"/>
      <c r="JC61" s="1709"/>
      <c r="JD61" s="1709"/>
      <c r="JE61" s="1709"/>
      <c r="JF61" s="1709"/>
      <c r="JG61" s="1709"/>
      <c r="JH61" s="1709"/>
      <c r="JI61" s="1709"/>
      <c r="JJ61" s="1709"/>
      <c r="JK61" s="1709"/>
      <c r="JL61" s="1709"/>
      <c r="JM61" s="1709"/>
      <c r="JN61" s="1709"/>
      <c r="JO61" s="1709"/>
      <c r="JP61" s="1709"/>
      <c r="JQ61" s="1709"/>
      <c r="JR61" s="1709"/>
      <c r="JS61" s="1709"/>
      <c r="JT61" s="1709"/>
      <c r="JU61" s="1709"/>
      <c r="JV61" s="1709"/>
      <c r="JW61" s="1709"/>
      <c r="JX61" s="1709"/>
      <c r="JY61" s="1709"/>
      <c r="JZ61" s="1709"/>
      <c r="KA61" s="1709"/>
      <c r="KB61" s="1709"/>
      <c r="KC61" s="1709"/>
      <c r="KD61" s="1709"/>
      <c r="KE61" s="1709"/>
      <c r="KF61" s="1709"/>
      <c r="KG61" s="1709"/>
      <c r="KH61" s="1709"/>
      <c r="KI61" s="1709"/>
      <c r="KJ61" s="1709"/>
      <c r="KK61" s="1709"/>
      <c r="KL61" s="1709"/>
      <c r="KM61" s="1709"/>
      <c r="KN61" s="1709"/>
      <c r="KO61" s="1709"/>
      <c r="KP61" s="1709"/>
      <c r="KQ61" s="1709"/>
      <c r="KR61" s="1709"/>
      <c r="KS61" s="1709"/>
      <c r="KT61" s="1709"/>
      <c r="KU61" s="1709"/>
      <c r="KV61" s="1709"/>
      <c r="KW61" s="1709"/>
      <c r="KX61" s="1709"/>
      <c r="KY61" s="1709"/>
      <c r="KZ61" s="1709"/>
      <c r="LA61" s="1709"/>
      <c r="LB61" s="1709"/>
      <c r="LC61" s="1709"/>
      <c r="LD61" s="1709"/>
      <c r="LE61" s="1709"/>
      <c r="LF61" s="1709"/>
      <c r="LG61" s="1709"/>
      <c r="LH61" s="1709"/>
      <c r="LI61" s="1709"/>
      <c r="LJ61" s="1709"/>
      <c r="LK61" s="1709"/>
      <c r="LL61" s="1709"/>
      <c r="LM61" s="1709"/>
      <c r="LN61" s="1709"/>
      <c r="LO61" s="1710"/>
      <c r="LP61" s="1710"/>
      <c r="LQ61" s="1710"/>
      <c r="LR61" s="1710"/>
      <c r="LS61" s="1710"/>
      <c r="LT61" s="1710"/>
      <c r="LU61" s="1710"/>
      <c r="LV61" s="2652"/>
    </row>
    <row r="62" s="2243" customFormat="1" ht="47" customHeight="1" spans="1:334">
      <c r="A62" s="2591">
        <v>45771</v>
      </c>
      <c r="B62" s="1656" t="s">
        <v>341</v>
      </c>
      <c r="C62" s="1657" t="s">
        <v>342</v>
      </c>
      <c r="D62" s="1658">
        <v>4500164759</v>
      </c>
      <c r="E62" s="2252" t="s">
        <v>343</v>
      </c>
      <c r="F62" s="1658" t="s">
        <v>1927</v>
      </c>
      <c r="G62" s="1654" t="s">
        <v>1928</v>
      </c>
      <c r="H62" s="1654" t="s">
        <v>1928</v>
      </c>
      <c r="I62" s="2055" t="s">
        <v>1929</v>
      </c>
      <c r="J62" s="1667">
        <v>2304</v>
      </c>
      <c r="K62" s="2056">
        <v>0</v>
      </c>
      <c r="L62" s="2056">
        <v>96</v>
      </c>
      <c r="M62" s="2600">
        <f t="shared" si="0"/>
        <v>24</v>
      </c>
      <c r="N62" s="1670">
        <v>45812</v>
      </c>
      <c r="O62" s="1670">
        <f>N62-4</f>
        <v>45808</v>
      </c>
      <c r="P62" s="2054"/>
      <c r="Q62" s="1562" t="s">
        <v>78</v>
      </c>
      <c r="R62" s="1768"/>
      <c r="S62" s="1839"/>
      <c r="T62" s="1769"/>
      <c r="U62" s="1769"/>
      <c r="V62" s="2610"/>
      <c r="W62" s="2610" t="s">
        <v>111</v>
      </c>
      <c r="X62" s="2067">
        <v>45785</v>
      </c>
      <c r="Y62" s="2068" t="s">
        <v>88</v>
      </c>
      <c r="Z62" s="2068" t="s">
        <v>88</v>
      </c>
      <c r="AA62" s="1790"/>
      <c r="AB62" s="2068"/>
      <c r="AC62" s="2617" t="s">
        <v>1930</v>
      </c>
      <c r="AD62" s="1688" t="s">
        <v>348</v>
      </c>
      <c r="AE62" s="2088">
        <v>0.865</v>
      </c>
      <c r="AF62" s="2089">
        <f t="shared" si="49"/>
        <v>1992.96</v>
      </c>
      <c r="AG62" s="1653"/>
      <c r="AH62" s="2090" t="s">
        <v>81</v>
      </c>
      <c r="AI62" s="2623">
        <f t="shared" si="34"/>
        <v>2304</v>
      </c>
      <c r="AJ62" s="2633"/>
      <c r="AK62" s="2632">
        <f t="shared" si="50"/>
        <v>2304</v>
      </c>
      <c r="AL62" s="2632"/>
      <c r="AM62" s="2632"/>
      <c r="AN62" s="2632">
        <f>J62/24</f>
        <v>96</v>
      </c>
      <c r="AO62" s="2632"/>
      <c r="AP62" s="2632"/>
      <c r="AQ62" s="2645"/>
      <c r="AR62" s="2097"/>
      <c r="AS62" s="2097" t="s">
        <v>63</v>
      </c>
      <c r="AT62" s="2097">
        <f t="shared" si="51"/>
        <v>2304</v>
      </c>
      <c r="AU62" s="2097"/>
      <c r="AV62" s="2228">
        <f t="shared" si="35"/>
        <v>230.4</v>
      </c>
      <c r="AW62" s="1706">
        <f t="shared" si="36"/>
        <v>230.4</v>
      </c>
      <c r="AX62" s="1706">
        <f t="shared" si="37"/>
        <v>230.4</v>
      </c>
      <c r="AY62" s="1706">
        <f t="shared" si="38"/>
        <v>230.4</v>
      </c>
      <c r="AZ62" s="1706">
        <f t="shared" si="39"/>
        <v>230.4</v>
      </c>
      <c r="BA62" s="1824">
        <f t="shared" si="40"/>
        <v>230.4</v>
      </c>
      <c r="BB62" s="1824">
        <f t="shared" si="41"/>
        <v>230.4</v>
      </c>
      <c r="BC62" s="1824">
        <f t="shared" si="42"/>
        <v>230.4</v>
      </c>
      <c r="BD62" s="1824">
        <f t="shared" si="43"/>
        <v>230.4</v>
      </c>
      <c r="BE62" s="1824">
        <f t="shared" si="44"/>
        <v>230.4</v>
      </c>
      <c r="BF62" s="2228">
        <f t="shared" si="16"/>
        <v>220.8</v>
      </c>
      <c r="BG62" s="2299">
        <f t="shared" si="17"/>
        <v>9.6</v>
      </c>
      <c r="BH62" s="1709"/>
      <c r="BI62" s="1709"/>
      <c r="BJ62" s="1709"/>
      <c r="BK62" s="1709"/>
      <c r="BL62" s="1709"/>
      <c r="BM62" s="1709"/>
      <c r="BN62" s="1709"/>
      <c r="BO62" s="1709"/>
      <c r="BP62" s="1709"/>
      <c r="BQ62" s="1709"/>
      <c r="BR62" s="1709"/>
      <c r="BS62" s="1709"/>
      <c r="BT62" s="1709"/>
      <c r="BU62" s="1709"/>
      <c r="BV62" s="1709"/>
      <c r="BW62" s="1709"/>
      <c r="BX62" s="1709"/>
      <c r="BY62" s="1709"/>
      <c r="BZ62" s="1709"/>
      <c r="CA62" s="1709"/>
      <c r="CB62" s="1709"/>
      <c r="CC62" s="1709"/>
      <c r="CD62" s="1709"/>
      <c r="CE62" s="1709"/>
      <c r="CF62" s="1709"/>
      <c r="CG62" s="1709"/>
      <c r="CH62" s="1709"/>
      <c r="CI62" s="1709"/>
      <c r="CJ62" s="1709"/>
      <c r="CK62" s="1709"/>
      <c r="CL62" s="1709"/>
      <c r="CM62" s="1709"/>
      <c r="CN62" s="1709"/>
      <c r="CO62" s="1709"/>
      <c r="CP62" s="1709"/>
      <c r="CQ62" s="1709"/>
      <c r="CR62" s="1709"/>
      <c r="CS62" s="1709"/>
      <c r="CT62" s="1709"/>
      <c r="CU62" s="1709"/>
      <c r="CV62" s="1709"/>
      <c r="CW62" s="1709"/>
      <c r="CX62" s="1709"/>
      <c r="CY62" s="1709"/>
      <c r="CZ62" s="1709"/>
      <c r="DA62" s="1709"/>
      <c r="DB62" s="1709"/>
      <c r="DC62" s="1709"/>
      <c r="DD62" s="1709"/>
      <c r="DE62" s="1709"/>
      <c r="DF62" s="1709"/>
      <c r="DG62" s="1709"/>
      <c r="DH62" s="1709"/>
      <c r="DI62" s="1709"/>
      <c r="DJ62" s="1709"/>
      <c r="DK62" s="1709"/>
      <c r="DL62" s="1709"/>
      <c r="DM62" s="1709"/>
      <c r="DN62" s="1709"/>
      <c r="DO62" s="1709"/>
      <c r="DP62" s="1709"/>
      <c r="DQ62" s="1709"/>
      <c r="DR62" s="1709"/>
      <c r="DS62" s="1709"/>
      <c r="DT62" s="1709"/>
      <c r="DU62" s="1709"/>
      <c r="DV62" s="1709"/>
      <c r="DW62" s="1709"/>
      <c r="DX62" s="1709"/>
      <c r="DY62" s="1709"/>
      <c r="DZ62" s="1709"/>
      <c r="EA62" s="1709"/>
      <c r="EB62" s="1709"/>
      <c r="EC62" s="1709"/>
      <c r="ED62" s="1709"/>
      <c r="EE62" s="1709"/>
      <c r="EF62" s="1709"/>
      <c r="EG62" s="1709"/>
      <c r="EH62" s="1709"/>
      <c r="EI62" s="1709"/>
      <c r="EJ62" s="1709"/>
      <c r="EK62" s="1709"/>
      <c r="EL62" s="1709"/>
      <c r="EM62" s="1709"/>
      <c r="EN62" s="1709"/>
      <c r="EO62" s="1709"/>
      <c r="EP62" s="1709"/>
      <c r="EQ62" s="1709"/>
      <c r="ER62" s="1709"/>
      <c r="ES62" s="1709"/>
      <c r="ET62" s="1709"/>
      <c r="EU62" s="1709"/>
      <c r="EV62" s="1709"/>
      <c r="EW62" s="1709"/>
      <c r="EX62" s="1709"/>
      <c r="EY62" s="1709"/>
      <c r="EZ62" s="1709"/>
      <c r="FA62" s="1709"/>
      <c r="FB62" s="1709"/>
      <c r="FC62" s="1709"/>
      <c r="FD62" s="1709"/>
      <c r="FE62" s="1709"/>
      <c r="FF62" s="1709"/>
      <c r="FG62" s="1709"/>
      <c r="FH62" s="1709"/>
      <c r="FI62" s="1709"/>
      <c r="FJ62" s="1709"/>
      <c r="FK62" s="1709"/>
      <c r="FL62" s="1709"/>
      <c r="FM62" s="1709"/>
      <c r="FN62" s="1709"/>
      <c r="FO62" s="1709"/>
      <c r="FP62" s="1709"/>
      <c r="FQ62" s="1709"/>
      <c r="FR62" s="1709"/>
      <c r="FS62" s="1709"/>
      <c r="FT62" s="1709"/>
      <c r="FU62" s="1709"/>
      <c r="FV62" s="1709"/>
      <c r="FW62" s="1709"/>
      <c r="FX62" s="1709"/>
      <c r="FY62" s="1709"/>
      <c r="FZ62" s="1709"/>
      <c r="GA62" s="1709"/>
      <c r="GB62" s="1709"/>
      <c r="GC62" s="1709"/>
      <c r="GD62" s="1709"/>
      <c r="GE62" s="1709"/>
      <c r="GF62" s="1709"/>
      <c r="GG62" s="1709"/>
      <c r="GH62" s="1709"/>
      <c r="GI62" s="1709"/>
      <c r="GJ62" s="1709"/>
      <c r="GK62" s="1709"/>
      <c r="GL62" s="1709"/>
      <c r="GM62" s="1709"/>
      <c r="GN62" s="1709"/>
      <c r="GO62" s="1709"/>
      <c r="GP62" s="1709"/>
      <c r="GQ62" s="1709"/>
      <c r="GR62" s="1709"/>
      <c r="GS62" s="1709"/>
      <c r="GT62" s="1709"/>
      <c r="GU62" s="1709"/>
      <c r="GV62" s="1709"/>
      <c r="GW62" s="1709"/>
      <c r="GX62" s="1709"/>
      <c r="GY62" s="1709"/>
      <c r="GZ62" s="1709"/>
      <c r="HA62" s="1709"/>
      <c r="HB62" s="1709"/>
      <c r="HC62" s="1709"/>
      <c r="HD62" s="1709"/>
      <c r="HE62" s="1709"/>
      <c r="HF62" s="1709"/>
      <c r="HG62" s="1709"/>
      <c r="HH62" s="1709"/>
      <c r="HI62" s="1709"/>
      <c r="HJ62" s="1709"/>
      <c r="HK62" s="1709"/>
      <c r="HL62" s="1709"/>
      <c r="HM62" s="1709"/>
      <c r="HN62" s="1709"/>
      <c r="HO62" s="1709"/>
      <c r="HP62" s="1709"/>
      <c r="HQ62" s="1709"/>
      <c r="HR62" s="1709"/>
      <c r="HS62" s="1709"/>
      <c r="HT62" s="1709"/>
      <c r="HU62" s="1709"/>
      <c r="HV62" s="1709"/>
      <c r="HW62" s="1709"/>
      <c r="HX62" s="1709"/>
      <c r="HY62" s="1709"/>
      <c r="HZ62" s="1709"/>
      <c r="IA62" s="1709"/>
      <c r="IB62" s="1709"/>
      <c r="IC62" s="1709"/>
      <c r="ID62" s="1709"/>
      <c r="IE62" s="1709"/>
      <c r="IF62" s="1709"/>
      <c r="IG62" s="1709"/>
      <c r="IH62" s="1709"/>
      <c r="II62" s="1709"/>
      <c r="IJ62" s="1709"/>
      <c r="IK62" s="1709"/>
      <c r="IL62" s="1709"/>
      <c r="IM62" s="1709"/>
      <c r="IN62" s="1709"/>
      <c r="IO62" s="1709"/>
      <c r="IP62" s="1709"/>
      <c r="IQ62" s="1709"/>
      <c r="IR62" s="1709"/>
      <c r="IS62" s="1709"/>
      <c r="IT62" s="1709"/>
      <c r="IU62" s="1709"/>
      <c r="IV62" s="1709"/>
      <c r="IW62" s="1709"/>
      <c r="IX62" s="1709"/>
      <c r="IY62" s="1709"/>
      <c r="IZ62" s="1709"/>
      <c r="JA62" s="1709"/>
      <c r="JB62" s="1709"/>
      <c r="JC62" s="1709"/>
      <c r="JD62" s="1709"/>
      <c r="JE62" s="1709"/>
      <c r="JF62" s="1709"/>
      <c r="JG62" s="1709"/>
      <c r="JH62" s="1709"/>
      <c r="JI62" s="1709"/>
      <c r="JJ62" s="1709"/>
      <c r="JK62" s="1709"/>
      <c r="JL62" s="1709"/>
      <c r="JM62" s="1709"/>
      <c r="JN62" s="1709"/>
      <c r="JO62" s="1709"/>
      <c r="JP62" s="1709"/>
      <c r="JQ62" s="1709"/>
      <c r="JR62" s="1709"/>
      <c r="JS62" s="1709"/>
      <c r="JT62" s="1709"/>
      <c r="JU62" s="1709"/>
      <c r="JV62" s="1709"/>
      <c r="JW62" s="1709"/>
      <c r="JX62" s="1709"/>
      <c r="JY62" s="1709"/>
      <c r="JZ62" s="1709"/>
      <c r="KA62" s="1709"/>
      <c r="KB62" s="1709"/>
      <c r="KC62" s="1709"/>
      <c r="KD62" s="1709"/>
      <c r="KE62" s="1709"/>
      <c r="KF62" s="1709"/>
      <c r="KG62" s="1709"/>
      <c r="KH62" s="1709"/>
      <c r="KI62" s="1709"/>
      <c r="KJ62" s="1709"/>
      <c r="KK62" s="1709"/>
      <c r="KL62" s="1709"/>
      <c r="KM62" s="1709"/>
      <c r="KN62" s="1709"/>
      <c r="KO62" s="1709"/>
      <c r="KP62" s="1709"/>
      <c r="KQ62" s="1709"/>
      <c r="KR62" s="1709"/>
      <c r="KS62" s="1709"/>
      <c r="KT62" s="1709"/>
      <c r="KU62" s="1709"/>
      <c r="KV62" s="1709"/>
      <c r="KW62" s="1709"/>
      <c r="KX62" s="1709"/>
      <c r="KY62" s="1709"/>
      <c r="KZ62" s="1709"/>
      <c r="LA62" s="1709"/>
      <c r="LB62" s="1709"/>
      <c r="LC62" s="1709"/>
      <c r="LD62" s="1709"/>
      <c r="LE62" s="1709"/>
      <c r="LF62" s="1709"/>
      <c r="LG62" s="1709"/>
      <c r="LH62" s="1709"/>
      <c r="LI62" s="1709"/>
      <c r="LJ62" s="1709"/>
      <c r="LK62" s="1709"/>
      <c r="LL62" s="1709"/>
      <c r="LM62" s="1709"/>
      <c r="LN62" s="1709"/>
      <c r="LO62" s="1710"/>
      <c r="LP62" s="1710"/>
      <c r="LQ62" s="1710"/>
      <c r="LR62" s="1710"/>
      <c r="LS62" s="1710"/>
      <c r="LT62" s="1710"/>
      <c r="LU62" s="1710"/>
      <c r="LV62" s="2652"/>
    </row>
    <row r="63" s="2243" customFormat="1" ht="47" customHeight="1" spans="1:334">
      <c r="A63" s="2592">
        <v>45771</v>
      </c>
      <c r="B63" s="1649" t="s">
        <v>1931</v>
      </c>
      <c r="C63" s="1650" t="s">
        <v>1542</v>
      </c>
      <c r="D63" s="1651">
        <v>4500164861</v>
      </c>
      <c r="E63" s="1652" t="s">
        <v>1932</v>
      </c>
      <c r="F63" s="1651" t="s">
        <v>1933</v>
      </c>
      <c r="G63" s="1654" t="s">
        <v>1727</v>
      </c>
      <c r="H63" s="1654" t="s">
        <v>1727</v>
      </c>
      <c r="I63" s="1666" t="s">
        <v>1728</v>
      </c>
      <c r="J63" s="2052">
        <v>4800</v>
      </c>
      <c r="K63" s="2053">
        <v>0</v>
      </c>
      <c r="L63" s="2053">
        <v>96</v>
      </c>
      <c r="M63" s="2601">
        <f t="shared" si="0"/>
        <v>50</v>
      </c>
      <c r="N63" s="1670">
        <v>45813</v>
      </c>
      <c r="O63" s="1670">
        <v>45810</v>
      </c>
      <c r="P63" s="2054"/>
      <c r="Q63" s="1562" t="s">
        <v>78</v>
      </c>
      <c r="R63" s="1768"/>
      <c r="S63" s="1839"/>
      <c r="T63" s="1769"/>
      <c r="U63" s="1769"/>
      <c r="V63" s="2609">
        <v>45813</v>
      </c>
      <c r="W63" s="2610" t="s">
        <v>111</v>
      </c>
      <c r="X63" s="2067">
        <v>45785</v>
      </c>
      <c r="Y63" s="2068" t="s">
        <v>287</v>
      </c>
      <c r="Z63" s="2068">
        <v>45797</v>
      </c>
      <c r="AA63" s="1790"/>
      <c r="AB63" s="2068"/>
      <c r="AC63" s="2617" t="s">
        <v>1934</v>
      </c>
      <c r="AD63" s="1688" t="s">
        <v>262</v>
      </c>
      <c r="AE63" s="2085">
        <v>0.9375</v>
      </c>
      <c r="AF63" s="2086">
        <f t="shared" si="49"/>
        <v>4500</v>
      </c>
      <c r="AG63" s="1653"/>
      <c r="AH63" s="2492" t="s">
        <v>81</v>
      </c>
      <c r="AI63" s="2623">
        <f t="shared" si="34"/>
        <v>4800</v>
      </c>
      <c r="AJ63" s="2633"/>
      <c r="AK63" s="2632">
        <f t="shared" si="50"/>
        <v>4800</v>
      </c>
      <c r="AL63" s="2632"/>
      <c r="AM63" s="2632"/>
      <c r="AN63" s="2632">
        <f>J63/24</f>
        <v>200</v>
      </c>
      <c r="AO63" s="2632"/>
      <c r="AP63" s="2632"/>
      <c r="AQ63" s="2099"/>
      <c r="AR63" s="2096"/>
      <c r="AS63" s="2096" t="s">
        <v>63</v>
      </c>
      <c r="AT63" s="2096">
        <f t="shared" si="51"/>
        <v>4800</v>
      </c>
      <c r="AU63" s="2096"/>
      <c r="AV63" s="2646">
        <f t="shared" si="35"/>
        <v>480</v>
      </c>
      <c r="AW63" s="1822">
        <f t="shared" si="36"/>
        <v>480</v>
      </c>
      <c r="AX63" s="1822">
        <f t="shared" si="37"/>
        <v>480</v>
      </c>
      <c r="AY63" s="1822">
        <f t="shared" si="38"/>
        <v>480</v>
      </c>
      <c r="AZ63" s="1822">
        <f t="shared" si="39"/>
        <v>480</v>
      </c>
      <c r="BA63" s="2104">
        <f t="shared" si="40"/>
        <v>480</v>
      </c>
      <c r="BB63" s="2104">
        <f t="shared" si="41"/>
        <v>480</v>
      </c>
      <c r="BC63" s="2104">
        <f t="shared" si="42"/>
        <v>480</v>
      </c>
      <c r="BD63" s="2104">
        <f t="shared" si="43"/>
        <v>480</v>
      </c>
      <c r="BE63" s="2104">
        <f t="shared" si="44"/>
        <v>480</v>
      </c>
      <c r="BF63" s="2646">
        <f t="shared" si="16"/>
        <v>460</v>
      </c>
      <c r="BG63" s="2651">
        <f t="shared" si="17"/>
        <v>20</v>
      </c>
      <c r="BH63" s="1709"/>
      <c r="BI63" s="1709"/>
      <c r="BJ63" s="1709"/>
      <c r="BK63" s="1709"/>
      <c r="BL63" s="1709"/>
      <c r="BM63" s="1709"/>
      <c r="BN63" s="1709"/>
      <c r="BO63" s="1709"/>
      <c r="BP63" s="1709"/>
      <c r="BQ63" s="1709"/>
      <c r="BR63" s="1709"/>
      <c r="BS63" s="1709"/>
      <c r="BT63" s="1709"/>
      <c r="BU63" s="1709"/>
      <c r="BV63" s="1709"/>
      <c r="BW63" s="1709"/>
      <c r="BX63" s="1709"/>
      <c r="BY63" s="1709"/>
      <c r="BZ63" s="1709"/>
      <c r="CA63" s="1709"/>
      <c r="CB63" s="1709"/>
      <c r="CC63" s="1709"/>
      <c r="CD63" s="1709"/>
      <c r="CE63" s="1709"/>
      <c r="CF63" s="1709"/>
      <c r="CG63" s="1709"/>
      <c r="CH63" s="1709"/>
      <c r="CI63" s="1709"/>
      <c r="CJ63" s="1709"/>
      <c r="CK63" s="1709"/>
      <c r="CL63" s="1709"/>
      <c r="CM63" s="1709"/>
      <c r="CN63" s="1709"/>
      <c r="CO63" s="1709"/>
      <c r="CP63" s="1709"/>
      <c r="CQ63" s="1709"/>
      <c r="CR63" s="1709"/>
      <c r="CS63" s="1709"/>
      <c r="CT63" s="1709"/>
      <c r="CU63" s="1709"/>
      <c r="CV63" s="1709"/>
      <c r="CW63" s="1709"/>
      <c r="CX63" s="1709"/>
      <c r="CY63" s="1709"/>
      <c r="CZ63" s="1709"/>
      <c r="DA63" s="1709"/>
      <c r="DB63" s="1709"/>
      <c r="DC63" s="1709"/>
      <c r="DD63" s="1709"/>
      <c r="DE63" s="1709"/>
      <c r="DF63" s="1709"/>
      <c r="DG63" s="1709"/>
      <c r="DH63" s="1709"/>
      <c r="DI63" s="1709"/>
      <c r="DJ63" s="1709"/>
      <c r="DK63" s="1709"/>
      <c r="DL63" s="1709"/>
      <c r="DM63" s="1709"/>
      <c r="DN63" s="1709"/>
      <c r="DO63" s="1709"/>
      <c r="DP63" s="1709"/>
      <c r="DQ63" s="1709"/>
      <c r="DR63" s="1709"/>
      <c r="DS63" s="1709"/>
      <c r="DT63" s="1709"/>
      <c r="DU63" s="1709"/>
      <c r="DV63" s="1709"/>
      <c r="DW63" s="1709"/>
      <c r="DX63" s="1709"/>
      <c r="DY63" s="1709"/>
      <c r="DZ63" s="1709"/>
      <c r="EA63" s="1709"/>
      <c r="EB63" s="1709"/>
      <c r="EC63" s="1709"/>
      <c r="ED63" s="1709"/>
      <c r="EE63" s="1709"/>
      <c r="EF63" s="1709"/>
      <c r="EG63" s="1709"/>
      <c r="EH63" s="1709"/>
      <c r="EI63" s="1709"/>
      <c r="EJ63" s="1709"/>
      <c r="EK63" s="1709"/>
      <c r="EL63" s="1709"/>
      <c r="EM63" s="1709"/>
      <c r="EN63" s="1709"/>
      <c r="EO63" s="1709"/>
      <c r="EP63" s="1709"/>
      <c r="EQ63" s="1709"/>
      <c r="ER63" s="1709"/>
      <c r="ES63" s="1709"/>
      <c r="ET63" s="1709"/>
      <c r="EU63" s="1709"/>
      <c r="EV63" s="1709"/>
      <c r="EW63" s="1709"/>
      <c r="EX63" s="1709"/>
      <c r="EY63" s="1709"/>
      <c r="EZ63" s="1709"/>
      <c r="FA63" s="1709"/>
      <c r="FB63" s="1709"/>
      <c r="FC63" s="1709"/>
      <c r="FD63" s="1709"/>
      <c r="FE63" s="1709"/>
      <c r="FF63" s="1709"/>
      <c r="FG63" s="1709"/>
      <c r="FH63" s="1709"/>
      <c r="FI63" s="1709"/>
      <c r="FJ63" s="1709"/>
      <c r="FK63" s="1709"/>
      <c r="FL63" s="1709"/>
      <c r="FM63" s="1709"/>
      <c r="FN63" s="1709"/>
      <c r="FO63" s="1709"/>
      <c r="FP63" s="1709"/>
      <c r="FQ63" s="1709"/>
      <c r="FR63" s="1709"/>
      <c r="FS63" s="1709"/>
      <c r="FT63" s="1709"/>
      <c r="FU63" s="1709"/>
      <c r="FV63" s="1709"/>
      <c r="FW63" s="1709"/>
      <c r="FX63" s="1709"/>
      <c r="FY63" s="1709"/>
      <c r="FZ63" s="1709"/>
      <c r="GA63" s="1709"/>
      <c r="GB63" s="1709"/>
      <c r="GC63" s="1709"/>
      <c r="GD63" s="1709"/>
      <c r="GE63" s="1709"/>
      <c r="GF63" s="1709"/>
      <c r="GG63" s="1709"/>
      <c r="GH63" s="1709"/>
      <c r="GI63" s="1709"/>
      <c r="GJ63" s="1709"/>
      <c r="GK63" s="1709"/>
      <c r="GL63" s="1709"/>
      <c r="GM63" s="1709"/>
      <c r="GN63" s="1709"/>
      <c r="GO63" s="1709"/>
      <c r="GP63" s="1709"/>
      <c r="GQ63" s="1709"/>
      <c r="GR63" s="1709"/>
      <c r="GS63" s="1709"/>
      <c r="GT63" s="1709"/>
      <c r="GU63" s="1709"/>
      <c r="GV63" s="1709"/>
      <c r="GW63" s="1709"/>
      <c r="GX63" s="1709"/>
      <c r="GY63" s="1709"/>
      <c r="GZ63" s="1709"/>
      <c r="HA63" s="1709"/>
      <c r="HB63" s="1709"/>
      <c r="HC63" s="1709"/>
      <c r="HD63" s="1709"/>
      <c r="HE63" s="1709"/>
      <c r="HF63" s="1709"/>
      <c r="HG63" s="1709"/>
      <c r="HH63" s="1709"/>
      <c r="HI63" s="1709"/>
      <c r="HJ63" s="1709"/>
      <c r="HK63" s="1709"/>
      <c r="HL63" s="1709"/>
      <c r="HM63" s="1709"/>
      <c r="HN63" s="1709"/>
      <c r="HO63" s="1709"/>
      <c r="HP63" s="1709"/>
      <c r="HQ63" s="1709"/>
      <c r="HR63" s="1709"/>
      <c r="HS63" s="1709"/>
      <c r="HT63" s="1709"/>
      <c r="HU63" s="1709"/>
      <c r="HV63" s="1709"/>
      <c r="HW63" s="1709"/>
      <c r="HX63" s="1709"/>
      <c r="HY63" s="1709"/>
      <c r="HZ63" s="1709"/>
      <c r="IA63" s="1709"/>
      <c r="IB63" s="1709"/>
      <c r="IC63" s="1709"/>
      <c r="ID63" s="1709"/>
      <c r="IE63" s="1709"/>
      <c r="IF63" s="1709"/>
      <c r="IG63" s="1709"/>
      <c r="IH63" s="1709"/>
      <c r="II63" s="1709"/>
      <c r="IJ63" s="1709"/>
      <c r="IK63" s="1709"/>
      <c r="IL63" s="1709"/>
      <c r="IM63" s="1709"/>
      <c r="IN63" s="1709"/>
      <c r="IO63" s="1709"/>
      <c r="IP63" s="1709"/>
      <c r="IQ63" s="1709"/>
      <c r="IR63" s="1709"/>
      <c r="IS63" s="1709"/>
      <c r="IT63" s="1709"/>
      <c r="IU63" s="1709"/>
      <c r="IV63" s="1709"/>
      <c r="IW63" s="1709"/>
      <c r="IX63" s="1709"/>
      <c r="IY63" s="1709"/>
      <c r="IZ63" s="1709"/>
      <c r="JA63" s="1709"/>
      <c r="JB63" s="1709"/>
      <c r="JC63" s="1709"/>
      <c r="JD63" s="1709"/>
      <c r="JE63" s="1709"/>
      <c r="JF63" s="1709"/>
      <c r="JG63" s="1709"/>
      <c r="JH63" s="1709"/>
      <c r="JI63" s="1709"/>
      <c r="JJ63" s="1709"/>
      <c r="JK63" s="1709"/>
      <c r="JL63" s="1709"/>
      <c r="JM63" s="1709"/>
      <c r="JN63" s="1709"/>
      <c r="JO63" s="1709"/>
      <c r="JP63" s="1709"/>
      <c r="JQ63" s="1709"/>
      <c r="JR63" s="1709"/>
      <c r="JS63" s="1709"/>
      <c r="JT63" s="1709"/>
      <c r="JU63" s="1709"/>
      <c r="JV63" s="1709"/>
      <c r="JW63" s="1709"/>
      <c r="JX63" s="1709"/>
      <c r="JY63" s="1709"/>
      <c r="JZ63" s="1709"/>
      <c r="KA63" s="1709"/>
      <c r="KB63" s="1709"/>
      <c r="KC63" s="1709"/>
      <c r="KD63" s="1709"/>
      <c r="KE63" s="1709"/>
      <c r="KF63" s="1709"/>
      <c r="KG63" s="1709"/>
      <c r="KH63" s="1709"/>
      <c r="KI63" s="1709"/>
      <c r="KJ63" s="1709"/>
      <c r="KK63" s="1709"/>
      <c r="KL63" s="1709"/>
      <c r="KM63" s="1709"/>
      <c r="KN63" s="1709"/>
      <c r="KO63" s="1709"/>
      <c r="KP63" s="1709"/>
      <c r="KQ63" s="1709"/>
      <c r="KR63" s="1709"/>
      <c r="KS63" s="1709"/>
      <c r="KT63" s="1709"/>
      <c r="KU63" s="1709"/>
      <c r="KV63" s="1709"/>
      <c r="KW63" s="1709"/>
      <c r="KX63" s="1709"/>
      <c r="KY63" s="1709"/>
      <c r="KZ63" s="1709"/>
      <c r="LA63" s="1709"/>
      <c r="LB63" s="1709"/>
      <c r="LC63" s="1709"/>
      <c r="LD63" s="1709"/>
      <c r="LE63" s="1709"/>
      <c r="LF63" s="1709"/>
      <c r="LG63" s="1709"/>
      <c r="LH63" s="1709"/>
      <c r="LI63" s="1709"/>
      <c r="LJ63" s="1709"/>
      <c r="LK63" s="1709"/>
      <c r="LL63" s="1709"/>
      <c r="LM63" s="1709"/>
      <c r="LN63" s="1709"/>
      <c r="LO63" s="1710"/>
      <c r="LP63" s="1710"/>
      <c r="LQ63" s="1710"/>
      <c r="LR63" s="1710"/>
      <c r="LS63" s="1710"/>
      <c r="LT63" s="1710"/>
      <c r="LU63" s="1710"/>
      <c r="LV63" s="2652"/>
    </row>
    <row r="64" s="2140" customFormat="1" ht="47" customHeight="1" spans="1:334">
      <c r="A64" s="2417">
        <v>45756</v>
      </c>
      <c r="B64" s="1500" t="s">
        <v>335</v>
      </c>
      <c r="C64" s="1501" t="s">
        <v>336</v>
      </c>
      <c r="D64" s="1502">
        <v>4500162852</v>
      </c>
      <c r="E64" s="1500" t="s">
        <v>337</v>
      </c>
      <c r="F64" s="1502" t="s">
        <v>1935</v>
      </c>
      <c r="G64" s="1505" t="s">
        <v>1727</v>
      </c>
      <c r="H64" s="1505" t="s">
        <v>1727</v>
      </c>
      <c r="I64" s="1532" t="s">
        <v>1728</v>
      </c>
      <c r="J64" s="1522">
        <v>576</v>
      </c>
      <c r="K64" s="1534">
        <v>0</v>
      </c>
      <c r="L64" s="1534">
        <v>96</v>
      </c>
      <c r="M64" s="1534">
        <f t="shared" si="0"/>
        <v>6</v>
      </c>
      <c r="N64" s="1536">
        <v>45812</v>
      </c>
      <c r="O64" s="1536">
        <f>N64-4</f>
        <v>45808</v>
      </c>
      <c r="P64" s="1537"/>
      <c r="Q64" s="1562" t="s">
        <v>78</v>
      </c>
      <c r="R64" s="1768"/>
      <c r="S64" s="1839"/>
      <c r="T64" s="1839"/>
      <c r="U64" s="1839"/>
      <c r="V64" s="2308">
        <v>45812</v>
      </c>
      <c r="W64" s="1532" t="s">
        <v>111</v>
      </c>
      <c r="X64" s="1565">
        <v>45756</v>
      </c>
      <c r="Y64" s="1589" t="s">
        <v>88</v>
      </c>
      <c r="Z64" s="1589">
        <v>45786</v>
      </c>
      <c r="AA64" s="1589"/>
      <c r="AB64" s="1589"/>
      <c r="AC64" s="2274" t="s">
        <v>1936</v>
      </c>
      <c r="AD64" s="1590" t="s">
        <v>340</v>
      </c>
      <c r="AE64" s="2277">
        <v>0.9</v>
      </c>
      <c r="AF64" s="2278">
        <f t="shared" si="49"/>
        <v>518.4</v>
      </c>
      <c r="AG64" s="1504"/>
      <c r="AH64" s="1609" t="s">
        <v>81</v>
      </c>
      <c r="AI64" s="2623">
        <f t="shared" si="34"/>
        <v>576</v>
      </c>
      <c r="AJ64" s="2626">
        <v>10</v>
      </c>
      <c r="AK64" s="2627">
        <f t="shared" si="50"/>
        <v>576</v>
      </c>
      <c r="AL64" s="2627"/>
      <c r="AM64" s="2627"/>
      <c r="AN64" s="2627">
        <f>J64/24</f>
        <v>24</v>
      </c>
      <c r="AO64" s="2627"/>
      <c r="AP64" s="2627"/>
      <c r="AQ64" s="2641"/>
      <c r="AR64" s="1610"/>
      <c r="AS64" s="1610" t="s">
        <v>63</v>
      </c>
      <c r="AT64" s="1610">
        <f t="shared" si="51"/>
        <v>576</v>
      </c>
      <c r="AU64" s="1610"/>
      <c r="AV64" s="2185">
        <f t="shared" si="35"/>
        <v>57.6</v>
      </c>
      <c r="AW64" s="1622">
        <f t="shared" si="36"/>
        <v>57.6</v>
      </c>
      <c r="AX64" s="1622">
        <f t="shared" si="37"/>
        <v>57.6</v>
      </c>
      <c r="AY64" s="1622">
        <f t="shared" si="38"/>
        <v>57.6</v>
      </c>
      <c r="AZ64" s="1622">
        <f t="shared" si="39"/>
        <v>57.6</v>
      </c>
      <c r="BA64" s="2288">
        <f t="shared" si="40"/>
        <v>57.6</v>
      </c>
      <c r="BB64" s="2288">
        <f t="shared" si="41"/>
        <v>57.6</v>
      </c>
      <c r="BC64" s="2288">
        <f t="shared" si="42"/>
        <v>57.6</v>
      </c>
      <c r="BD64" s="2288">
        <f t="shared" si="43"/>
        <v>57.6</v>
      </c>
      <c r="BE64" s="2288">
        <f t="shared" si="44"/>
        <v>57.6</v>
      </c>
      <c r="BF64" s="2185">
        <f t="shared" si="16"/>
        <v>55.2</v>
      </c>
      <c r="BG64" s="2297">
        <f t="shared" si="17"/>
        <v>2.4</v>
      </c>
      <c r="BH64" s="1633"/>
      <c r="BI64" s="1633"/>
      <c r="BJ64" s="1633"/>
      <c r="BK64" s="1633"/>
      <c r="BL64" s="1633"/>
      <c r="BM64" s="1633"/>
      <c r="BN64" s="1633"/>
      <c r="BO64" s="1633"/>
      <c r="BP64" s="1633"/>
      <c r="BQ64" s="1633"/>
      <c r="BR64" s="1633"/>
      <c r="BS64" s="1633"/>
      <c r="BT64" s="1633"/>
      <c r="BU64" s="1633"/>
      <c r="BV64" s="1633"/>
      <c r="BW64" s="1633"/>
      <c r="BX64" s="1633"/>
      <c r="BY64" s="1633"/>
      <c r="BZ64" s="1633"/>
      <c r="CA64" s="1633"/>
      <c r="CB64" s="1633"/>
      <c r="CC64" s="1633"/>
      <c r="CD64" s="1633"/>
      <c r="CE64" s="1633"/>
      <c r="CF64" s="1633"/>
      <c r="CG64" s="1633"/>
      <c r="CH64" s="1633"/>
      <c r="CI64" s="1633"/>
      <c r="CJ64" s="1633"/>
      <c r="CK64" s="1633"/>
      <c r="CL64" s="1633"/>
      <c r="CM64" s="1633"/>
      <c r="CN64" s="1633"/>
      <c r="CO64" s="1633"/>
      <c r="CP64" s="1633"/>
      <c r="CQ64" s="1633"/>
      <c r="CR64" s="1633"/>
      <c r="CS64" s="1633"/>
      <c r="CT64" s="1633"/>
      <c r="CU64" s="1633"/>
      <c r="CV64" s="1633"/>
      <c r="CW64" s="1633"/>
      <c r="CX64" s="1633"/>
      <c r="CY64" s="1633"/>
      <c r="CZ64" s="1633"/>
      <c r="DA64" s="1633"/>
      <c r="DB64" s="1633"/>
      <c r="DC64" s="1633"/>
      <c r="DD64" s="1633"/>
      <c r="DE64" s="1633"/>
      <c r="DF64" s="1633"/>
      <c r="DG64" s="1633"/>
      <c r="DH64" s="1633"/>
      <c r="DI64" s="1633"/>
      <c r="DJ64" s="1633"/>
      <c r="DK64" s="1633"/>
      <c r="DL64" s="1633"/>
      <c r="DM64" s="1633"/>
      <c r="DN64" s="1633"/>
      <c r="DO64" s="1633"/>
      <c r="DP64" s="1633"/>
      <c r="DQ64" s="1633"/>
      <c r="DR64" s="1633"/>
      <c r="DS64" s="1633"/>
      <c r="DT64" s="1633"/>
      <c r="DU64" s="1633"/>
      <c r="DV64" s="1633"/>
      <c r="DW64" s="1633"/>
      <c r="DX64" s="1633"/>
      <c r="DY64" s="1633"/>
      <c r="DZ64" s="1633"/>
      <c r="EA64" s="1633"/>
      <c r="EB64" s="1633"/>
      <c r="EC64" s="1633"/>
      <c r="ED64" s="1633"/>
      <c r="EE64" s="1633"/>
      <c r="EF64" s="1633"/>
      <c r="EG64" s="1633"/>
      <c r="EH64" s="1633"/>
      <c r="EI64" s="1633"/>
      <c r="EJ64" s="1633"/>
      <c r="EK64" s="1633"/>
      <c r="EL64" s="1633"/>
      <c r="EM64" s="1633"/>
      <c r="EN64" s="1633"/>
      <c r="EO64" s="1633"/>
      <c r="EP64" s="1633"/>
      <c r="EQ64" s="1633"/>
      <c r="ER64" s="1633"/>
      <c r="ES64" s="1633"/>
      <c r="ET64" s="1633"/>
      <c r="EU64" s="1633"/>
      <c r="EV64" s="1633"/>
      <c r="EW64" s="1633"/>
      <c r="EX64" s="1633"/>
      <c r="EY64" s="1633"/>
      <c r="EZ64" s="1633"/>
      <c r="FA64" s="1633"/>
      <c r="FB64" s="1633"/>
      <c r="FC64" s="1633"/>
      <c r="FD64" s="1633"/>
      <c r="FE64" s="1633"/>
      <c r="FF64" s="1633"/>
      <c r="FG64" s="1633"/>
      <c r="FH64" s="1633"/>
      <c r="FI64" s="1633"/>
      <c r="FJ64" s="1633"/>
      <c r="FK64" s="1633"/>
      <c r="FL64" s="1633"/>
      <c r="FM64" s="1633"/>
      <c r="FN64" s="1633"/>
      <c r="FO64" s="1633"/>
      <c r="FP64" s="1633"/>
      <c r="FQ64" s="1633"/>
      <c r="FR64" s="1633"/>
      <c r="FS64" s="1633"/>
      <c r="FT64" s="1633"/>
      <c r="FU64" s="1633"/>
      <c r="FV64" s="1633"/>
      <c r="FW64" s="1633"/>
      <c r="FX64" s="1633"/>
      <c r="FY64" s="1633"/>
      <c r="FZ64" s="1633"/>
      <c r="GA64" s="1633"/>
      <c r="GB64" s="1633"/>
      <c r="GC64" s="1633"/>
      <c r="GD64" s="1633"/>
      <c r="GE64" s="1633"/>
      <c r="GF64" s="1633"/>
      <c r="GG64" s="1633"/>
      <c r="GH64" s="1633"/>
      <c r="GI64" s="1633"/>
      <c r="GJ64" s="1633"/>
      <c r="GK64" s="1633"/>
      <c r="GL64" s="1633"/>
      <c r="GM64" s="1633"/>
      <c r="GN64" s="1633"/>
      <c r="GO64" s="1633"/>
      <c r="GP64" s="1633"/>
      <c r="GQ64" s="1633"/>
      <c r="GR64" s="1633"/>
      <c r="GS64" s="1633"/>
      <c r="GT64" s="1633"/>
      <c r="GU64" s="1633"/>
      <c r="GV64" s="1633"/>
      <c r="GW64" s="1633"/>
      <c r="GX64" s="1633"/>
      <c r="GY64" s="1633"/>
      <c r="GZ64" s="1633"/>
      <c r="HA64" s="1633"/>
      <c r="HB64" s="1633"/>
      <c r="HC64" s="1633"/>
      <c r="HD64" s="1633"/>
      <c r="HE64" s="1633"/>
      <c r="HF64" s="1633"/>
      <c r="HG64" s="1633"/>
      <c r="HH64" s="1633"/>
      <c r="HI64" s="1633"/>
      <c r="HJ64" s="1633"/>
      <c r="HK64" s="1633"/>
      <c r="HL64" s="1633"/>
      <c r="HM64" s="1633"/>
      <c r="HN64" s="1633"/>
      <c r="HO64" s="1633"/>
      <c r="HP64" s="1633"/>
      <c r="HQ64" s="1633"/>
      <c r="HR64" s="1633"/>
      <c r="HS64" s="1633"/>
      <c r="HT64" s="1633"/>
      <c r="HU64" s="1633"/>
      <c r="HV64" s="1633"/>
      <c r="HW64" s="1633"/>
      <c r="HX64" s="1633"/>
      <c r="HY64" s="1633"/>
      <c r="HZ64" s="1633"/>
      <c r="IA64" s="1633"/>
      <c r="IB64" s="1633"/>
      <c r="IC64" s="1633"/>
      <c r="ID64" s="1633"/>
      <c r="IE64" s="1633"/>
      <c r="IF64" s="1633"/>
      <c r="IG64" s="1633"/>
      <c r="IH64" s="1633"/>
      <c r="II64" s="1633"/>
      <c r="IJ64" s="1633"/>
      <c r="IK64" s="1633"/>
      <c r="IL64" s="1633"/>
      <c r="IM64" s="1633"/>
      <c r="IN64" s="1633"/>
      <c r="IO64" s="1633"/>
      <c r="IP64" s="1633"/>
      <c r="IQ64" s="1633"/>
      <c r="IR64" s="1633"/>
      <c r="IS64" s="1633"/>
      <c r="IT64" s="1633"/>
      <c r="IU64" s="1633"/>
      <c r="IV64" s="1633"/>
      <c r="IW64" s="1633"/>
      <c r="IX64" s="1633"/>
      <c r="IY64" s="1633"/>
      <c r="IZ64" s="1633"/>
      <c r="JA64" s="1633"/>
      <c r="JB64" s="1633"/>
      <c r="JC64" s="1633"/>
      <c r="JD64" s="1633"/>
      <c r="JE64" s="1633"/>
      <c r="JF64" s="1633"/>
      <c r="JG64" s="1633"/>
      <c r="JH64" s="1633"/>
      <c r="JI64" s="1633"/>
      <c r="JJ64" s="1633"/>
      <c r="JK64" s="1633"/>
      <c r="JL64" s="1633"/>
      <c r="JM64" s="1633"/>
      <c r="JN64" s="1633"/>
      <c r="JO64" s="1633"/>
      <c r="JP64" s="1633"/>
      <c r="JQ64" s="1633"/>
      <c r="JR64" s="1633"/>
      <c r="JS64" s="1633"/>
      <c r="JT64" s="1633"/>
      <c r="JU64" s="1633"/>
      <c r="JV64" s="1633"/>
      <c r="JW64" s="1633"/>
      <c r="JX64" s="1633"/>
      <c r="JY64" s="1633"/>
      <c r="JZ64" s="1633"/>
      <c r="KA64" s="1633"/>
      <c r="KB64" s="1633"/>
      <c r="KC64" s="1633"/>
      <c r="KD64" s="1633"/>
      <c r="KE64" s="1633"/>
      <c r="KF64" s="1633"/>
      <c r="KG64" s="1633"/>
      <c r="KH64" s="1633"/>
      <c r="KI64" s="1633"/>
      <c r="KJ64" s="1633"/>
      <c r="KK64" s="1633"/>
      <c r="KL64" s="1633"/>
      <c r="KM64" s="1633"/>
      <c r="KN64" s="1633"/>
      <c r="KO64" s="1633"/>
      <c r="KP64" s="1633"/>
      <c r="KQ64" s="1633"/>
      <c r="KR64" s="1633"/>
      <c r="KS64" s="1633"/>
      <c r="KT64" s="1633"/>
      <c r="KU64" s="1633"/>
      <c r="KV64" s="1633"/>
      <c r="KW64" s="1633"/>
      <c r="KX64" s="1633"/>
      <c r="KY64" s="1633"/>
      <c r="KZ64" s="1633"/>
      <c r="LA64" s="1633"/>
      <c r="LB64" s="1633"/>
      <c r="LC64" s="1633"/>
      <c r="LD64" s="1633"/>
      <c r="LE64" s="1633"/>
      <c r="LF64" s="1633"/>
      <c r="LG64" s="1633"/>
      <c r="LH64" s="1633"/>
      <c r="LI64" s="1633"/>
      <c r="LJ64" s="1633"/>
      <c r="LK64" s="1633"/>
      <c r="LL64" s="1633"/>
      <c r="LM64" s="1633"/>
      <c r="LN64" s="1633"/>
      <c r="LO64" s="1642"/>
      <c r="LP64" s="1642"/>
      <c r="LQ64" s="1642"/>
      <c r="LR64" s="1642"/>
      <c r="LS64" s="1642"/>
      <c r="LT64" s="1642"/>
      <c r="LU64" s="1642"/>
      <c r="LV64" s="1644"/>
    </row>
    <row r="65" s="1639" customFormat="1" ht="47" customHeight="1" spans="1:334">
      <c r="A65" s="2417">
        <v>45775</v>
      </c>
      <c r="B65" s="1500" t="s">
        <v>283</v>
      </c>
      <c r="C65" s="1501" t="s">
        <v>342</v>
      </c>
      <c r="D65" s="1502">
        <v>4500165229</v>
      </c>
      <c r="E65" s="2253" t="s">
        <v>1937</v>
      </c>
      <c r="F65" s="1502" t="s">
        <v>1938</v>
      </c>
      <c r="G65" s="1504" t="s">
        <v>1730</v>
      </c>
      <c r="H65" s="1505" t="s">
        <v>1730</v>
      </c>
      <c r="I65" s="1532" t="s">
        <v>1939</v>
      </c>
      <c r="J65" s="1522">
        <v>13464</v>
      </c>
      <c r="K65" s="1534">
        <v>0</v>
      </c>
      <c r="L65" s="1534">
        <v>24</v>
      </c>
      <c r="M65" s="1534">
        <f t="shared" si="0"/>
        <v>561</v>
      </c>
      <c r="N65" s="1536">
        <v>45814</v>
      </c>
      <c r="O65" s="1536">
        <v>45810</v>
      </c>
      <c r="P65" s="1537"/>
      <c r="Q65" s="1562" t="s">
        <v>78</v>
      </c>
      <c r="R65" s="1768"/>
      <c r="S65" s="1839"/>
      <c r="T65" s="1839"/>
      <c r="U65" s="1839"/>
      <c r="V65" s="2308">
        <v>45818</v>
      </c>
      <c r="W65" s="1532" t="s">
        <v>111</v>
      </c>
      <c r="X65" s="1565">
        <v>45790</v>
      </c>
      <c r="Y65" s="1589" t="s">
        <v>287</v>
      </c>
      <c r="Z65" s="1589">
        <v>45790</v>
      </c>
      <c r="AA65" s="1589"/>
      <c r="AB65" s="1589"/>
      <c r="AC65" s="2274" t="s">
        <v>1940</v>
      </c>
      <c r="AD65" s="1590" t="s">
        <v>289</v>
      </c>
      <c r="AE65" s="2277">
        <v>0.5603</v>
      </c>
      <c r="AF65" s="2278">
        <f t="shared" si="49"/>
        <v>7543.8792</v>
      </c>
      <c r="AG65" s="1504" t="s">
        <v>1941</v>
      </c>
      <c r="AH65" s="1609" t="s">
        <v>81</v>
      </c>
      <c r="AI65" s="2623">
        <f t="shared" si="34"/>
        <v>13464</v>
      </c>
      <c r="AJ65" s="2626">
        <v>10</v>
      </c>
      <c r="AK65" s="2627">
        <f t="shared" si="50"/>
        <v>13464</v>
      </c>
      <c r="AL65" s="2627"/>
      <c r="AM65" s="2627"/>
      <c r="AN65" s="2627">
        <f>J65/24</f>
        <v>561</v>
      </c>
      <c r="AO65" s="2627"/>
      <c r="AP65" s="2627"/>
      <c r="AQ65" s="2641"/>
      <c r="AR65" s="1610"/>
      <c r="AS65" s="1610" t="s">
        <v>63</v>
      </c>
      <c r="AT65" s="1610">
        <f t="shared" si="51"/>
        <v>13464</v>
      </c>
      <c r="AU65" s="1610"/>
      <c r="AV65" s="1622">
        <f t="shared" si="35"/>
        <v>1346.4</v>
      </c>
      <c r="AW65" s="1622">
        <f t="shared" si="36"/>
        <v>1346.4</v>
      </c>
      <c r="AX65" s="1622">
        <f t="shared" si="37"/>
        <v>1346.4</v>
      </c>
      <c r="AY65" s="1622">
        <f t="shared" si="38"/>
        <v>1346.4</v>
      </c>
      <c r="AZ65" s="1622">
        <f t="shared" si="39"/>
        <v>1346.4</v>
      </c>
      <c r="BA65" s="1622">
        <f t="shared" si="40"/>
        <v>1346.4</v>
      </c>
      <c r="BB65" s="1622">
        <f t="shared" si="41"/>
        <v>1346.4</v>
      </c>
      <c r="BC65" s="1622">
        <f t="shared" si="42"/>
        <v>1346.4</v>
      </c>
      <c r="BD65" s="1622">
        <f t="shared" si="43"/>
        <v>1346.4</v>
      </c>
      <c r="BE65" s="1622">
        <f t="shared" si="44"/>
        <v>1346.4</v>
      </c>
      <c r="BF65" s="1622">
        <f t="shared" si="16"/>
        <v>1290.3</v>
      </c>
      <c r="BG65" s="2648">
        <f t="shared" si="17"/>
        <v>56.1</v>
      </c>
      <c r="LO65" s="1481"/>
      <c r="LP65" s="1481"/>
      <c r="LQ65" s="1481"/>
      <c r="LR65" s="1481"/>
      <c r="LS65" s="1481"/>
      <c r="LT65" s="1481"/>
      <c r="LU65" s="1481"/>
      <c r="LV65" s="1481"/>
    </row>
    <row r="66" s="2140" customFormat="1" ht="47" customHeight="1" spans="1:334">
      <c r="A66" s="2581">
        <v>45775</v>
      </c>
      <c r="B66" s="2148" t="s">
        <v>1875</v>
      </c>
      <c r="C66" s="2149" t="s">
        <v>1632</v>
      </c>
      <c r="D66" s="2150">
        <v>4500165274</v>
      </c>
      <c r="E66" s="2160">
        <v>5200006586</v>
      </c>
      <c r="F66" s="2150" t="s">
        <v>1942</v>
      </c>
      <c r="G66" s="2152" t="s">
        <v>1730</v>
      </c>
      <c r="H66" s="2152" t="s">
        <v>1821</v>
      </c>
      <c r="I66" s="2162" t="s">
        <v>1822</v>
      </c>
      <c r="J66" s="2306">
        <v>1800</v>
      </c>
      <c r="K66" s="1529">
        <v>0</v>
      </c>
      <c r="L66" s="1529">
        <v>24</v>
      </c>
      <c r="M66" s="1529">
        <f t="shared" si="0"/>
        <v>75</v>
      </c>
      <c r="N66" s="2163">
        <v>45815</v>
      </c>
      <c r="O66" s="2163">
        <v>45811</v>
      </c>
      <c r="P66" s="1531"/>
      <c r="Q66" s="1562" t="s">
        <v>78</v>
      </c>
      <c r="R66" s="1768"/>
      <c r="S66" s="1768"/>
      <c r="T66" s="1760"/>
      <c r="U66" s="1760"/>
      <c r="V66" s="2680">
        <v>45817</v>
      </c>
      <c r="W66" s="2608" t="s">
        <v>111</v>
      </c>
      <c r="X66" s="1561">
        <v>45786</v>
      </c>
      <c r="Y66" s="1584" t="s">
        <v>88</v>
      </c>
      <c r="Z66" s="1584" t="s">
        <v>1908</v>
      </c>
      <c r="AA66" s="1585"/>
      <c r="AB66" s="1584"/>
      <c r="AC66" s="2614" t="s">
        <v>1943</v>
      </c>
      <c r="AD66" s="2173" t="s">
        <v>1637</v>
      </c>
      <c r="AE66" s="2309">
        <v>0.9418</v>
      </c>
      <c r="AF66" s="2310">
        <f t="shared" ref="AF66:AF77" si="52">AE66*J66</f>
        <v>1695.24</v>
      </c>
      <c r="AG66" s="1512"/>
      <c r="AH66" s="1603" t="s">
        <v>81</v>
      </c>
      <c r="AI66" s="2623">
        <f t="shared" si="34"/>
        <v>1800</v>
      </c>
      <c r="AJ66" s="2628">
        <v>10</v>
      </c>
      <c r="AK66" s="2627">
        <f t="shared" ref="AK66:AK80" si="53">J66</f>
        <v>1800</v>
      </c>
      <c r="AL66" s="2627"/>
      <c r="AM66" s="2627"/>
      <c r="AN66" s="2627">
        <f t="shared" ref="AN66:AN74" si="54">J66/24</f>
        <v>75</v>
      </c>
      <c r="AO66" s="2627"/>
      <c r="AP66" s="2627"/>
      <c r="AQ66" s="2698"/>
      <c r="AR66" s="1604"/>
      <c r="AS66" s="1604" t="s">
        <v>63</v>
      </c>
      <c r="AT66" s="1604">
        <f t="shared" si="51"/>
        <v>1800</v>
      </c>
      <c r="AU66" s="1604"/>
      <c r="AV66" s="1617">
        <f t="shared" ref="AV66:AV80" si="55">J66/10</f>
        <v>180</v>
      </c>
      <c r="AW66" s="1618">
        <f t="shared" ref="AW66:AW80" si="56">J66/10</f>
        <v>180</v>
      </c>
      <c r="AX66" s="1618">
        <f t="shared" ref="AX66:AX80" si="57">J66/10</f>
        <v>180</v>
      </c>
      <c r="AY66" s="1618">
        <f t="shared" ref="AY66:AY80" si="58">J66/10</f>
        <v>180</v>
      </c>
      <c r="AZ66" s="1618">
        <f t="shared" ref="AZ66:AZ80" si="59">J66/10</f>
        <v>180</v>
      </c>
      <c r="BA66" s="2314">
        <f t="shared" ref="BA66:BA80" si="60">J66/10</f>
        <v>180</v>
      </c>
      <c r="BB66" s="2314">
        <f t="shared" ref="BB66:BB80" si="61">J66/10</f>
        <v>180</v>
      </c>
      <c r="BC66" s="2314">
        <f t="shared" ref="BC66:BC80" si="62">J66/10</f>
        <v>180</v>
      </c>
      <c r="BD66" s="2314">
        <f t="shared" ref="BD66:BD80" si="63">J66/10</f>
        <v>180</v>
      </c>
      <c r="BE66" s="2314">
        <f t="shared" ref="BE66:BE80" si="64">J66/10</f>
        <v>180</v>
      </c>
      <c r="BF66" s="1617">
        <f t="shared" si="16"/>
        <v>172.5</v>
      </c>
      <c r="BG66" s="2193">
        <f t="shared" si="17"/>
        <v>7.5</v>
      </c>
      <c r="BH66" s="1633"/>
      <c r="BI66" s="1633"/>
      <c r="BJ66" s="1633"/>
      <c r="BK66" s="1633"/>
      <c r="BL66" s="1633"/>
      <c r="BM66" s="1633"/>
      <c r="BN66" s="1633"/>
      <c r="BO66" s="1633"/>
      <c r="BP66" s="1633"/>
      <c r="BQ66" s="1633"/>
      <c r="BR66" s="1633"/>
      <c r="BS66" s="1633"/>
      <c r="BT66" s="1633"/>
      <c r="BU66" s="1633"/>
      <c r="BV66" s="1633"/>
      <c r="BW66" s="1633"/>
      <c r="BX66" s="1633"/>
      <c r="BY66" s="1633"/>
      <c r="BZ66" s="1633"/>
      <c r="CA66" s="1633"/>
      <c r="CB66" s="1633"/>
      <c r="CC66" s="1633"/>
      <c r="CD66" s="1633"/>
      <c r="CE66" s="1633"/>
      <c r="CF66" s="1633"/>
      <c r="CG66" s="1633"/>
      <c r="CH66" s="1633"/>
      <c r="CI66" s="1633"/>
      <c r="CJ66" s="1633"/>
      <c r="CK66" s="1633"/>
      <c r="CL66" s="1633"/>
      <c r="CM66" s="1633"/>
      <c r="CN66" s="1633"/>
      <c r="CO66" s="1633"/>
      <c r="CP66" s="1633"/>
      <c r="CQ66" s="1633"/>
      <c r="CR66" s="1633"/>
      <c r="CS66" s="1633"/>
      <c r="CT66" s="1633"/>
      <c r="CU66" s="1633"/>
      <c r="CV66" s="1633"/>
      <c r="CW66" s="1633"/>
      <c r="CX66" s="1633"/>
      <c r="CY66" s="1633"/>
      <c r="CZ66" s="1633"/>
      <c r="DA66" s="1633"/>
      <c r="DB66" s="1633"/>
      <c r="DC66" s="1633"/>
      <c r="DD66" s="1633"/>
      <c r="DE66" s="1633"/>
      <c r="DF66" s="1633"/>
      <c r="DG66" s="1633"/>
      <c r="DH66" s="1633"/>
      <c r="DI66" s="1633"/>
      <c r="DJ66" s="1633"/>
      <c r="DK66" s="1633"/>
      <c r="DL66" s="1633"/>
      <c r="DM66" s="1633"/>
      <c r="DN66" s="1633"/>
      <c r="DO66" s="1633"/>
      <c r="DP66" s="1633"/>
      <c r="DQ66" s="1633"/>
      <c r="DR66" s="1633"/>
      <c r="DS66" s="1633"/>
      <c r="DT66" s="1633"/>
      <c r="DU66" s="1633"/>
      <c r="DV66" s="1633"/>
      <c r="DW66" s="1633"/>
      <c r="DX66" s="1633"/>
      <c r="DY66" s="1633"/>
      <c r="DZ66" s="1633"/>
      <c r="EA66" s="1633"/>
      <c r="EB66" s="1633"/>
      <c r="EC66" s="1633"/>
      <c r="ED66" s="1633"/>
      <c r="EE66" s="1633"/>
      <c r="EF66" s="1633"/>
      <c r="EG66" s="1633"/>
      <c r="EH66" s="1633"/>
      <c r="EI66" s="1633"/>
      <c r="EJ66" s="1633"/>
      <c r="EK66" s="1633"/>
      <c r="EL66" s="1633"/>
      <c r="EM66" s="1633"/>
      <c r="EN66" s="1633"/>
      <c r="EO66" s="1633"/>
      <c r="EP66" s="1633"/>
      <c r="EQ66" s="1633"/>
      <c r="ER66" s="1633"/>
      <c r="ES66" s="1633"/>
      <c r="ET66" s="1633"/>
      <c r="EU66" s="1633"/>
      <c r="EV66" s="1633"/>
      <c r="EW66" s="1633"/>
      <c r="EX66" s="1633"/>
      <c r="EY66" s="1633"/>
      <c r="EZ66" s="1633"/>
      <c r="FA66" s="1633"/>
      <c r="FB66" s="1633"/>
      <c r="FC66" s="1633"/>
      <c r="FD66" s="1633"/>
      <c r="FE66" s="1633"/>
      <c r="FF66" s="1633"/>
      <c r="FG66" s="1633"/>
      <c r="FH66" s="1633"/>
      <c r="FI66" s="1633"/>
      <c r="FJ66" s="1633"/>
      <c r="FK66" s="1633"/>
      <c r="FL66" s="1633"/>
      <c r="FM66" s="1633"/>
      <c r="FN66" s="1633"/>
      <c r="FO66" s="1633"/>
      <c r="FP66" s="1633"/>
      <c r="FQ66" s="1633"/>
      <c r="FR66" s="1633"/>
      <c r="FS66" s="1633"/>
      <c r="FT66" s="1633"/>
      <c r="FU66" s="1633"/>
      <c r="FV66" s="1633"/>
      <c r="FW66" s="1633"/>
      <c r="FX66" s="1633"/>
      <c r="FY66" s="1633"/>
      <c r="FZ66" s="1633"/>
      <c r="GA66" s="1633"/>
      <c r="GB66" s="1633"/>
      <c r="GC66" s="1633"/>
      <c r="GD66" s="1633"/>
      <c r="GE66" s="1633"/>
      <c r="GF66" s="1633"/>
      <c r="GG66" s="1633"/>
      <c r="GH66" s="1633"/>
      <c r="GI66" s="1633"/>
      <c r="GJ66" s="1633"/>
      <c r="GK66" s="1633"/>
      <c r="GL66" s="1633"/>
      <c r="GM66" s="1633"/>
      <c r="GN66" s="1633"/>
      <c r="GO66" s="1633"/>
      <c r="GP66" s="1633"/>
      <c r="GQ66" s="1633"/>
      <c r="GR66" s="1633"/>
      <c r="GS66" s="1633"/>
      <c r="GT66" s="1633"/>
      <c r="GU66" s="1633"/>
      <c r="GV66" s="1633"/>
      <c r="GW66" s="1633"/>
      <c r="GX66" s="1633"/>
      <c r="GY66" s="1633"/>
      <c r="GZ66" s="1633"/>
      <c r="HA66" s="1633"/>
      <c r="HB66" s="1633"/>
      <c r="HC66" s="1633"/>
      <c r="HD66" s="1633"/>
      <c r="HE66" s="1633"/>
      <c r="HF66" s="1633"/>
      <c r="HG66" s="1633"/>
      <c r="HH66" s="1633"/>
      <c r="HI66" s="1633"/>
      <c r="HJ66" s="1633"/>
      <c r="HK66" s="1633"/>
      <c r="HL66" s="1633"/>
      <c r="HM66" s="1633"/>
      <c r="HN66" s="1633"/>
      <c r="HO66" s="1633"/>
      <c r="HP66" s="1633"/>
      <c r="HQ66" s="1633"/>
      <c r="HR66" s="1633"/>
      <c r="HS66" s="1633"/>
      <c r="HT66" s="1633"/>
      <c r="HU66" s="1633"/>
      <c r="HV66" s="1633"/>
      <c r="HW66" s="1633"/>
      <c r="HX66" s="1633"/>
      <c r="HY66" s="1633"/>
      <c r="HZ66" s="1633"/>
      <c r="IA66" s="1633"/>
      <c r="IB66" s="1633"/>
      <c r="IC66" s="1633"/>
      <c r="ID66" s="1633"/>
      <c r="IE66" s="1633"/>
      <c r="IF66" s="1633"/>
      <c r="IG66" s="1633"/>
      <c r="IH66" s="1633"/>
      <c r="II66" s="1633"/>
      <c r="IJ66" s="1633"/>
      <c r="IK66" s="1633"/>
      <c r="IL66" s="1633"/>
      <c r="IM66" s="1633"/>
      <c r="IN66" s="1633"/>
      <c r="IO66" s="1633"/>
      <c r="IP66" s="1633"/>
      <c r="IQ66" s="1633"/>
      <c r="IR66" s="1633"/>
      <c r="IS66" s="1633"/>
      <c r="IT66" s="1633"/>
      <c r="IU66" s="1633"/>
      <c r="IV66" s="1633"/>
      <c r="IW66" s="1633"/>
      <c r="IX66" s="1633"/>
      <c r="IY66" s="1633"/>
      <c r="IZ66" s="1633"/>
      <c r="JA66" s="1633"/>
      <c r="JB66" s="1633"/>
      <c r="JC66" s="1633"/>
      <c r="JD66" s="1633"/>
      <c r="JE66" s="1633"/>
      <c r="JF66" s="1633"/>
      <c r="JG66" s="1633"/>
      <c r="JH66" s="1633"/>
      <c r="JI66" s="1633"/>
      <c r="JJ66" s="1633"/>
      <c r="JK66" s="1633"/>
      <c r="JL66" s="1633"/>
      <c r="JM66" s="1633"/>
      <c r="JN66" s="1633"/>
      <c r="JO66" s="1633"/>
      <c r="JP66" s="1633"/>
      <c r="JQ66" s="1633"/>
      <c r="JR66" s="1633"/>
      <c r="JS66" s="1633"/>
      <c r="JT66" s="1633"/>
      <c r="JU66" s="1633"/>
      <c r="JV66" s="1633"/>
      <c r="JW66" s="1633"/>
      <c r="JX66" s="1633"/>
      <c r="JY66" s="1633"/>
      <c r="JZ66" s="1633"/>
      <c r="KA66" s="1633"/>
      <c r="KB66" s="1633"/>
      <c r="KC66" s="1633"/>
      <c r="KD66" s="1633"/>
      <c r="KE66" s="1633"/>
      <c r="KF66" s="1633"/>
      <c r="KG66" s="1633"/>
      <c r="KH66" s="1633"/>
      <c r="KI66" s="1633"/>
      <c r="KJ66" s="1633"/>
      <c r="KK66" s="1633"/>
      <c r="KL66" s="1633"/>
      <c r="KM66" s="1633"/>
      <c r="KN66" s="1633"/>
      <c r="KO66" s="1633"/>
      <c r="KP66" s="1633"/>
      <c r="KQ66" s="1633"/>
      <c r="KR66" s="1633"/>
      <c r="KS66" s="1633"/>
      <c r="KT66" s="1633"/>
      <c r="KU66" s="1633"/>
      <c r="KV66" s="1633"/>
      <c r="KW66" s="1633"/>
      <c r="KX66" s="1633"/>
      <c r="KY66" s="1633"/>
      <c r="KZ66" s="1633"/>
      <c r="LA66" s="1633"/>
      <c r="LB66" s="1633"/>
      <c r="LC66" s="1633"/>
      <c r="LD66" s="1633"/>
      <c r="LE66" s="1633"/>
      <c r="LF66" s="1633"/>
      <c r="LG66" s="1633"/>
      <c r="LH66" s="1633"/>
      <c r="LI66" s="1633"/>
      <c r="LJ66" s="1633"/>
      <c r="LK66" s="1633"/>
      <c r="LL66" s="1633"/>
      <c r="LM66" s="1633"/>
      <c r="LN66" s="1633"/>
      <c r="LO66" s="1642"/>
      <c r="LP66" s="1642"/>
      <c r="LQ66" s="1642"/>
      <c r="LR66" s="1642"/>
      <c r="LS66" s="1642"/>
      <c r="LT66" s="1642"/>
      <c r="LU66" s="1642"/>
      <c r="LV66" s="1644"/>
    </row>
    <row r="67" s="2140" customFormat="1" ht="47" customHeight="1" spans="1:334">
      <c r="A67" s="2579">
        <v>45772</v>
      </c>
      <c r="B67" s="1500" t="s">
        <v>372</v>
      </c>
      <c r="C67" s="1501" t="s">
        <v>373</v>
      </c>
      <c r="D67" s="1502">
        <v>4500164995</v>
      </c>
      <c r="E67" s="1503" t="s">
        <v>374</v>
      </c>
      <c r="F67" s="1502" t="s">
        <v>375</v>
      </c>
      <c r="G67" s="1505" t="s">
        <v>1727</v>
      </c>
      <c r="H67" s="1505" t="s">
        <v>1727</v>
      </c>
      <c r="I67" s="1532" t="s">
        <v>1728</v>
      </c>
      <c r="J67" s="1522">
        <v>1536</v>
      </c>
      <c r="K67" s="1534">
        <v>0</v>
      </c>
      <c r="L67" s="1534">
        <v>96</v>
      </c>
      <c r="M67" s="2594">
        <f t="shared" si="0"/>
        <v>16</v>
      </c>
      <c r="N67" s="1525">
        <v>45817</v>
      </c>
      <c r="O67" s="1525">
        <v>45813</v>
      </c>
      <c r="P67" s="2259"/>
      <c r="Q67" s="1562" t="s">
        <v>78</v>
      </c>
      <c r="R67" s="1768"/>
      <c r="S67" s="1768"/>
      <c r="T67" s="1760"/>
      <c r="U67" s="1760"/>
      <c r="V67" s="2268" t="s">
        <v>376</v>
      </c>
      <c r="W67" s="2268" t="s">
        <v>111</v>
      </c>
      <c r="X67" s="2269">
        <v>45783</v>
      </c>
      <c r="Y67" s="2270" t="s">
        <v>88</v>
      </c>
      <c r="Z67" s="2270">
        <v>45792</v>
      </c>
      <c r="AA67" s="2271"/>
      <c r="AB67" s="2270"/>
      <c r="AC67" s="2275" t="s">
        <v>1944</v>
      </c>
      <c r="AD67" s="1590" t="s">
        <v>378</v>
      </c>
      <c r="AE67" s="2277">
        <v>0.9375</v>
      </c>
      <c r="AF67" s="2278">
        <f t="shared" si="52"/>
        <v>1440</v>
      </c>
      <c r="AG67" s="1497"/>
      <c r="AH67" s="1603" t="s">
        <v>81</v>
      </c>
      <c r="AI67" s="2623">
        <f t="shared" si="34"/>
        <v>1536</v>
      </c>
      <c r="AJ67" s="2626">
        <v>10</v>
      </c>
      <c r="AK67" s="2627">
        <f t="shared" si="53"/>
        <v>1536</v>
      </c>
      <c r="AL67" s="2627"/>
      <c r="AM67" s="2627"/>
      <c r="AN67" s="2627">
        <f t="shared" si="54"/>
        <v>64</v>
      </c>
      <c r="AO67" s="2627"/>
      <c r="AP67" s="2627"/>
      <c r="AQ67" s="2641"/>
      <c r="AR67" s="1610"/>
      <c r="AS67" s="1610" t="s">
        <v>63</v>
      </c>
      <c r="AT67" s="1610">
        <f t="shared" si="51"/>
        <v>1536</v>
      </c>
      <c r="AU67" s="1610"/>
      <c r="AV67" s="2185">
        <f t="shared" si="55"/>
        <v>153.6</v>
      </c>
      <c r="AW67" s="1622">
        <f t="shared" si="56"/>
        <v>153.6</v>
      </c>
      <c r="AX67" s="1622">
        <f t="shared" si="57"/>
        <v>153.6</v>
      </c>
      <c r="AY67" s="1622">
        <f t="shared" si="58"/>
        <v>153.6</v>
      </c>
      <c r="AZ67" s="1622">
        <f t="shared" si="59"/>
        <v>153.6</v>
      </c>
      <c r="BA67" s="2288">
        <f t="shared" si="60"/>
        <v>153.6</v>
      </c>
      <c r="BB67" s="2288">
        <f t="shared" si="61"/>
        <v>153.6</v>
      </c>
      <c r="BC67" s="2288">
        <f t="shared" si="62"/>
        <v>153.6</v>
      </c>
      <c r="BD67" s="2288">
        <f t="shared" si="63"/>
        <v>153.6</v>
      </c>
      <c r="BE67" s="2288">
        <f t="shared" si="64"/>
        <v>153.6</v>
      </c>
      <c r="BF67" s="2185">
        <f t="shared" si="16"/>
        <v>147.2</v>
      </c>
      <c r="BG67" s="2297">
        <f t="shared" si="17"/>
        <v>6.4</v>
      </c>
      <c r="BH67" s="1633"/>
      <c r="BI67" s="1633"/>
      <c r="BJ67" s="1633"/>
      <c r="BK67" s="1633"/>
      <c r="BL67" s="1633"/>
      <c r="BM67" s="1633"/>
      <c r="BN67" s="1633"/>
      <c r="BO67" s="1633"/>
      <c r="BP67" s="1633"/>
      <c r="BQ67" s="1633"/>
      <c r="BR67" s="1633"/>
      <c r="BS67" s="1633"/>
      <c r="BT67" s="1633"/>
      <c r="BU67" s="1633"/>
      <c r="BV67" s="1633"/>
      <c r="BW67" s="1633"/>
      <c r="BX67" s="1633"/>
      <c r="BY67" s="1633"/>
      <c r="BZ67" s="1633"/>
      <c r="CA67" s="1633"/>
      <c r="CB67" s="1633"/>
      <c r="CC67" s="1633"/>
      <c r="CD67" s="1633"/>
      <c r="CE67" s="1633"/>
      <c r="CF67" s="1633"/>
      <c r="CG67" s="1633"/>
      <c r="CH67" s="1633"/>
      <c r="CI67" s="1633"/>
      <c r="CJ67" s="1633"/>
      <c r="CK67" s="1633"/>
      <c r="CL67" s="1633"/>
      <c r="CM67" s="1633"/>
      <c r="CN67" s="1633"/>
      <c r="CO67" s="1633"/>
      <c r="CP67" s="1633"/>
      <c r="CQ67" s="1633"/>
      <c r="CR67" s="1633"/>
      <c r="CS67" s="1633"/>
      <c r="CT67" s="1633"/>
      <c r="CU67" s="1633"/>
      <c r="CV67" s="1633"/>
      <c r="CW67" s="1633"/>
      <c r="CX67" s="1633"/>
      <c r="CY67" s="1633"/>
      <c r="CZ67" s="1633"/>
      <c r="DA67" s="1633"/>
      <c r="DB67" s="1633"/>
      <c r="DC67" s="1633"/>
      <c r="DD67" s="1633"/>
      <c r="DE67" s="1633"/>
      <c r="DF67" s="1633"/>
      <c r="DG67" s="1633"/>
      <c r="DH67" s="1633"/>
      <c r="DI67" s="1633"/>
      <c r="DJ67" s="1633"/>
      <c r="DK67" s="1633"/>
      <c r="DL67" s="1633"/>
      <c r="DM67" s="1633"/>
      <c r="DN67" s="1633"/>
      <c r="DO67" s="1633"/>
      <c r="DP67" s="1633"/>
      <c r="DQ67" s="1633"/>
      <c r="DR67" s="1633"/>
      <c r="DS67" s="1633"/>
      <c r="DT67" s="1633"/>
      <c r="DU67" s="1633"/>
      <c r="DV67" s="1633"/>
      <c r="DW67" s="1633"/>
      <c r="DX67" s="1633"/>
      <c r="DY67" s="1633"/>
      <c r="DZ67" s="1633"/>
      <c r="EA67" s="1633"/>
      <c r="EB67" s="1633"/>
      <c r="EC67" s="1633"/>
      <c r="ED67" s="1633"/>
      <c r="EE67" s="1633"/>
      <c r="EF67" s="1633"/>
      <c r="EG67" s="1633"/>
      <c r="EH67" s="1633"/>
      <c r="EI67" s="1633"/>
      <c r="EJ67" s="1633"/>
      <c r="EK67" s="1633"/>
      <c r="EL67" s="1633"/>
      <c r="EM67" s="1633"/>
      <c r="EN67" s="1633"/>
      <c r="EO67" s="1633"/>
      <c r="EP67" s="1633"/>
      <c r="EQ67" s="1633"/>
      <c r="ER67" s="1633"/>
      <c r="ES67" s="1633"/>
      <c r="ET67" s="1633"/>
      <c r="EU67" s="1633"/>
      <c r="EV67" s="1633"/>
      <c r="EW67" s="1633"/>
      <c r="EX67" s="1633"/>
      <c r="EY67" s="1633"/>
      <c r="EZ67" s="1633"/>
      <c r="FA67" s="1633"/>
      <c r="FB67" s="1633"/>
      <c r="FC67" s="1633"/>
      <c r="FD67" s="1633"/>
      <c r="FE67" s="1633"/>
      <c r="FF67" s="1633"/>
      <c r="FG67" s="1633"/>
      <c r="FH67" s="1633"/>
      <c r="FI67" s="1633"/>
      <c r="FJ67" s="1633"/>
      <c r="FK67" s="1633"/>
      <c r="FL67" s="1633"/>
      <c r="FM67" s="1633"/>
      <c r="FN67" s="1633"/>
      <c r="FO67" s="1633"/>
      <c r="FP67" s="1633"/>
      <c r="FQ67" s="1633"/>
      <c r="FR67" s="1633"/>
      <c r="FS67" s="1633"/>
      <c r="FT67" s="1633"/>
      <c r="FU67" s="1633"/>
      <c r="FV67" s="1633"/>
      <c r="FW67" s="1633"/>
      <c r="FX67" s="1633"/>
      <c r="FY67" s="1633"/>
      <c r="FZ67" s="1633"/>
      <c r="GA67" s="1633"/>
      <c r="GB67" s="1633"/>
      <c r="GC67" s="1633"/>
      <c r="GD67" s="1633"/>
      <c r="GE67" s="1633"/>
      <c r="GF67" s="1633"/>
      <c r="GG67" s="1633"/>
      <c r="GH67" s="1633"/>
      <c r="GI67" s="1633"/>
      <c r="GJ67" s="1633"/>
      <c r="GK67" s="1633"/>
      <c r="GL67" s="1633"/>
      <c r="GM67" s="1633"/>
      <c r="GN67" s="1633"/>
      <c r="GO67" s="1633"/>
      <c r="GP67" s="1633"/>
      <c r="GQ67" s="1633"/>
      <c r="GR67" s="1633"/>
      <c r="GS67" s="1633"/>
      <c r="GT67" s="1633"/>
      <c r="GU67" s="1633"/>
      <c r="GV67" s="1633"/>
      <c r="GW67" s="1633"/>
      <c r="GX67" s="1633"/>
      <c r="GY67" s="1633"/>
      <c r="GZ67" s="1633"/>
      <c r="HA67" s="1633"/>
      <c r="HB67" s="1633"/>
      <c r="HC67" s="1633"/>
      <c r="HD67" s="1633"/>
      <c r="HE67" s="1633"/>
      <c r="HF67" s="1633"/>
      <c r="HG67" s="1633"/>
      <c r="HH67" s="1633"/>
      <c r="HI67" s="1633"/>
      <c r="HJ67" s="1633"/>
      <c r="HK67" s="1633"/>
      <c r="HL67" s="1633"/>
      <c r="HM67" s="1633"/>
      <c r="HN67" s="1633"/>
      <c r="HO67" s="1633"/>
      <c r="HP67" s="1633"/>
      <c r="HQ67" s="1633"/>
      <c r="HR67" s="1633"/>
      <c r="HS67" s="1633"/>
      <c r="HT67" s="1633"/>
      <c r="HU67" s="1633"/>
      <c r="HV67" s="1633"/>
      <c r="HW67" s="1633"/>
      <c r="HX67" s="1633"/>
      <c r="HY67" s="1633"/>
      <c r="HZ67" s="1633"/>
      <c r="IA67" s="1633"/>
      <c r="IB67" s="1633"/>
      <c r="IC67" s="1633"/>
      <c r="ID67" s="1633"/>
      <c r="IE67" s="1633"/>
      <c r="IF67" s="1633"/>
      <c r="IG67" s="1633"/>
      <c r="IH67" s="1633"/>
      <c r="II67" s="1633"/>
      <c r="IJ67" s="1633"/>
      <c r="IK67" s="1633"/>
      <c r="IL67" s="1633"/>
      <c r="IM67" s="1633"/>
      <c r="IN67" s="1633"/>
      <c r="IO67" s="1633"/>
      <c r="IP67" s="1633"/>
      <c r="IQ67" s="1633"/>
      <c r="IR67" s="1633"/>
      <c r="IS67" s="1633"/>
      <c r="IT67" s="1633"/>
      <c r="IU67" s="1633"/>
      <c r="IV67" s="1633"/>
      <c r="IW67" s="1633"/>
      <c r="IX67" s="1633"/>
      <c r="IY67" s="1633"/>
      <c r="IZ67" s="1633"/>
      <c r="JA67" s="1633"/>
      <c r="JB67" s="1633"/>
      <c r="JC67" s="1633"/>
      <c r="JD67" s="1633"/>
      <c r="JE67" s="1633"/>
      <c r="JF67" s="1633"/>
      <c r="JG67" s="1633"/>
      <c r="JH67" s="1633"/>
      <c r="JI67" s="1633"/>
      <c r="JJ67" s="1633"/>
      <c r="JK67" s="1633"/>
      <c r="JL67" s="1633"/>
      <c r="JM67" s="1633"/>
      <c r="JN67" s="1633"/>
      <c r="JO67" s="1633"/>
      <c r="JP67" s="1633"/>
      <c r="JQ67" s="1633"/>
      <c r="JR67" s="1633"/>
      <c r="JS67" s="1633"/>
      <c r="JT67" s="1633"/>
      <c r="JU67" s="1633"/>
      <c r="JV67" s="1633"/>
      <c r="JW67" s="1633"/>
      <c r="JX67" s="1633"/>
      <c r="JY67" s="1633"/>
      <c r="JZ67" s="1633"/>
      <c r="KA67" s="1633"/>
      <c r="KB67" s="1633"/>
      <c r="KC67" s="1633"/>
      <c r="KD67" s="1633"/>
      <c r="KE67" s="1633"/>
      <c r="KF67" s="1633"/>
      <c r="KG67" s="1633"/>
      <c r="KH67" s="1633"/>
      <c r="KI67" s="1633"/>
      <c r="KJ67" s="1633"/>
      <c r="KK67" s="1633"/>
      <c r="KL67" s="1633"/>
      <c r="KM67" s="1633"/>
      <c r="KN67" s="1633"/>
      <c r="KO67" s="1633"/>
      <c r="KP67" s="1633"/>
      <c r="KQ67" s="1633"/>
      <c r="KR67" s="1633"/>
      <c r="KS67" s="1633"/>
      <c r="KT67" s="1633"/>
      <c r="KU67" s="1633"/>
      <c r="KV67" s="1633"/>
      <c r="KW67" s="1633"/>
      <c r="KX67" s="1633"/>
      <c r="KY67" s="1633"/>
      <c r="KZ67" s="1633"/>
      <c r="LA67" s="1633"/>
      <c r="LB67" s="1633"/>
      <c r="LC67" s="1633"/>
      <c r="LD67" s="1633"/>
      <c r="LE67" s="1633"/>
      <c r="LF67" s="1633"/>
      <c r="LG67" s="1633"/>
      <c r="LH67" s="1633"/>
      <c r="LI67" s="1633"/>
      <c r="LJ67" s="1633"/>
      <c r="LK67" s="1633"/>
      <c r="LL67" s="1633"/>
      <c r="LM67" s="1633"/>
      <c r="LN67" s="1633"/>
      <c r="LO67" s="1642"/>
      <c r="LP67" s="1642"/>
      <c r="LQ67" s="1642"/>
      <c r="LR67" s="1642"/>
      <c r="LS67" s="1642"/>
      <c r="LT67" s="1642"/>
      <c r="LU67" s="1642"/>
      <c r="LV67" s="2303"/>
    </row>
    <row r="68" s="2140" customFormat="1" ht="47" customHeight="1" spans="1:334">
      <c r="A68" s="2653">
        <v>45755</v>
      </c>
      <c r="B68" s="1493" t="s">
        <v>1945</v>
      </c>
      <c r="C68" s="1494" t="s">
        <v>1542</v>
      </c>
      <c r="D68" s="1495">
        <v>4500162848</v>
      </c>
      <c r="E68" s="1496"/>
      <c r="F68" s="1495" t="s">
        <v>1946</v>
      </c>
      <c r="G68" s="1505" t="s">
        <v>1727</v>
      </c>
      <c r="H68" s="1498" t="s">
        <v>1727</v>
      </c>
      <c r="I68" s="1532" t="s">
        <v>1728</v>
      </c>
      <c r="J68" s="1522">
        <v>2016</v>
      </c>
      <c r="K68" s="1534">
        <v>0</v>
      </c>
      <c r="L68" s="1534">
        <v>96</v>
      </c>
      <c r="M68" s="2594">
        <f t="shared" ref="M68:M125" si="65">J68/L68</f>
        <v>21</v>
      </c>
      <c r="N68" s="1525">
        <v>45817</v>
      </c>
      <c r="O68" s="1525">
        <v>45813</v>
      </c>
      <c r="P68" s="2259"/>
      <c r="Q68" s="1562" t="s">
        <v>78</v>
      </c>
      <c r="R68" s="1768"/>
      <c r="S68" s="1768"/>
      <c r="T68" s="1760"/>
      <c r="U68" s="1760"/>
      <c r="V68" s="2681">
        <v>45819</v>
      </c>
      <c r="W68" s="2268" t="s">
        <v>111</v>
      </c>
      <c r="X68" s="2269">
        <v>45775</v>
      </c>
      <c r="Y68" s="2270" t="s">
        <v>88</v>
      </c>
      <c r="Z68" s="2270">
        <v>45792</v>
      </c>
      <c r="AA68" s="2271"/>
      <c r="AB68" s="2270"/>
      <c r="AC68" s="2275" t="s">
        <v>1947</v>
      </c>
      <c r="AD68" s="1581" t="s">
        <v>1670</v>
      </c>
      <c r="AE68" s="2277">
        <v>0.9</v>
      </c>
      <c r="AF68" s="2278">
        <f t="shared" si="52"/>
        <v>1814.4</v>
      </c>
      <c r="AG68" s="1497"/>
      <c r="AH68" s="1609" t="s">
        <v>81</v>
      </c>
      <c r="AI68" s="2623">
        <f t="shared" si="34"/>
        <v>2016</v>
      </c>
      <c r="AJ68" s="2630">
        <v>10</v>
      </c>
      <c r="AK68" s="2627">
        <f t="shared" si="53"/>
        <v>2016</v>
      </c>
      <c r="AL68" s="2627"/>
      <c r="AM68" s="2627"/>
      <c r="AN68" s="2627">
        <f t="shared" si="54"/>
        <v>84</v>
      </c>
      <c r="AO68" s="2627"/>
      <c r="AP68" s="2627"/>
      <c r="AQ68" s="2641"/>
      <c r="AR68" s="1610"/>
      <c r="AS68" s="1610" t="s">
        <v>63</v>
      </c>
      <c r="AT68" s="1610">
        <f t="shared" si="51"/>
        <v>2016</v>
      </c>
      <c r="AU68" s="1610"/>
      <c r="AV68" s="2185">
        <f t="shared" si="55"/>
        <v>201.6</v>
      </c>
      <c r="AW68" s="1622">
        <f t="shared" si="56"/>
        <v>201.6</v>
      </c>
      <c r="AX68" s="1622">
        <f t="shared" si="57"/>
        <v>201.6</v>
      </c>
      <c r="AY68" s="1622">
        <f t="shared" si="58"/>
        <v>201.6</v>
      </c>
      <c r="AZ68" s="1622">
        <f t="shared" si="59"/>
        <v>201.6</v>
      </c>
      <c r="BA68" s="2288">
        <f t="shared" si="60"/>
        <v>201.6</v>
      </c>
      <c r="BB68" s="2288">
        <f t="shared" si="61"/>
        <v>201.6</v>
      </c>
      <c r="BC68" s="2288">
        <f t="shared" si="62"/>
        <v>201.6</v>
      </c>
      <c r="BD68" s="2288">
        <f t="shared" si="63"/>
        <v>201.6</v>
      </c>
      <c r="BE68" s="2288">
        <f t="shared" si="64"/>
        <v>201.6</v>
      </c>
      <c r="BF68" s="2185">
        <f t="shared" si="16"/>
        <v>193.2</v>
      </c>
      <c r="BG68" s="2297">
        <f t="shared" si="17"/>
        <v>8.4</v>
      </c>
      <c r="BH68" s="1633"/>
      <c r="BI68" s="1633"/>
      <c r="BJ68" s="1633"/>
      <c r="BK68" s="1633"/>
      <c r="BL68" s="1633"/>
      <c r="BM68" s="1633"/>
      <c r="BN68" s="1633"/>
      <c r="BO68" s="1633"/>
      <c r="BP68" s="1633"/>
      <c r="BQ68" s="1633"/>
      <c r="BR68" s="1633"/>
      <c r="BS68" s="1633"/>
      <c r="BT68" s="1633"/>
      <c r="BU68" s="1633"/>
      <c r="BV68" s="1633"/>
      <c r="BW68" s="1633"/>
      <c r="BX68" s="1633"/>
      <c r="BY68" s="1633"/>
      <c r="BZ68" s="1633"/>
      <c r="CA68" s="1633"/>
      <c r="CB68" s="1633"/>
      <c r="CC68" s="1633"/>
      <c r="CD68" s="1633"/>
      <c r="CE68" s="1633"/>
      <c r="CF68" s="1633"/>
      <c r="CG68" s="1633"/>
      <c r="CH68" s="1633"/>
      <c r="CI68" s="1633"/>
      <c r="CJ68" s="1633"/>
      <c r="CK68" s="1633"/>
      <c r="CL68" s="1633"/>
      <c r="CM68" s="1633"/>
      <c r="CN68" s="1633"/>
      <c r="CO68" s="1633"/>
      <c r="CP68" s="1633"/>
      <c r="CQ68" s="1633"/>
      <c r="CR68" s="1633"/>
      <c r="CS68" s="1633"/>
      <c r="CT68" s="1633"/>
      <c r="CU68" s="1633"/>
      <c r="CV68" s="1633"/>
      <c r="CW68" s="1633"/>
      <c r="CX68" s="1633"/>
      <c r="CY68" s="1633"/>
      <c r="CZ68" s="1633"/>
      <c r="DA68" s="1633"/>
      <c r="DB68" s="1633"/>
      <c r="DC68" s="1633"/>
      <c r="DD68" s="1633"/>
      <c r="DE68" s="1633"/>
      <c r="DF68" s="1633"/>
      <c r="DG68" s="1633"/>
      <c r="DH68" s="1633"/>
      <c r="DI68" s="1633"/>
      <c r="DJ68" s="1633"/>
      <c r="DK68" s="1633"/>
      <c r="DL68" s="1633"/>
      <c r="DM68" s="1633"/>
      <c r="DN68" s="1633"/>
      <c r="DO68" s="1633"/>
      <c r="DP68" s="1633"/>
      <c r="DQ68" s="1633"/>
      <c r="DR68" s="1633"/>
      <c r="DS68" s="1633"/>
      <c r="DT68" s="1633"/>
      <c r="DU68" s="1633"/>
      <c r="DV68" s="1633"/>
      <c r="DW68" s="1633"/>
      <c r="DX68" s="1633"/>
      <c r="DY68" s="1633"/>
      <c r="DZ68" s="1633"/>
      <c r="EA68" s="1633"/>
      <c r="EB68" s="1633"/>
      <c r="EC68" s="1633"/>
      <c r="ED68" s="1633"/>
      <c r="EE68" s="1633"/>
      <c r="EF68" s="1633"/>
      <c r="EG68" s="1633"/>
      <c r="EH68" s="1633"/>
      <c r="EI68" s="1633"/>
      <c r="EJ68" s="1633"/>
      <c r="EK68" s="1633"/>
      <c r="EL68" s="1633"/>
      <c r="EM68" s="1633"/>
      <c r="EN68" s="1633"/>
      <c r="EO68" s="1633"/>
      <c r="EP68" s="1633"/>
      <c r="EQ68" s="1633"/>
      <c r="ER68" s="1633"/>
      <c r="ES68" s="1633"/>
      <c r="ET68" s="1633"/>
      <c r="EU68" s="1633"/>
      <c r="EV68" s="1633"/>
      <c r="EW68" s="1633"/>
      <c r="EX68" s="1633"/>
      <c r="EY68" s="1633"/>
      <c r="EZ68" s="1633"/>
      <c r="FA68" s="1633"/>
      <c r="FB68" s="1633"/>
      <c r="FC68" s="1633"/>
      <c r="FD68" s="1633"/>
      <c r="FE68" s="1633"/>
      <c r="FF68" s="1633"/>
      <c r="FG68" s="1633"/>
      <c r="FH68" s="1633"/>
      <c r="FI68" s="1633"/>
      <c r="FJ68" s="1633"/>
      <c r="FK68" s="1633"/>
      <c r="FL68" s="1633"/>
      <c r="FM68" s="1633"/>
      <c r="FN68" s="1633"/>
      <c r="FO68" s="1633"/>
      <c r="FP68" s="1633"/>
      <c r="FQ68" s="1633"/>
      <c r="FR68" s="1633"/>
      <c r="FS68" s="1633"/>
      <c r="FT68" s="1633"/>
      <c r="FU68" s="1633"/>
      <c r="FV68" s="1633"/>
      <c r="FW68" s="1633"/>
      <c r="FX68" s="1633"/>
      <c r="FY68" s="1633"/>
      <c r="FZ68" s="1633"/>
      <c r="GA68" s="1633"/>
      <c r="GB68" s="1633"/>
      <c r="GC68" s="1633"/>
      <c r="GD68" s="1633"/>
      <c r="GE68" s="1633"/>
      <c r="GF68" s="1633"/>
      <c r="GG68" s="1633"/>
      <c r="GH68" s="1633"/>
      <c r="GI68" s="1633"/>
      <c r="GJ68" s="1633"/>
      <c r="GK68" s="1633"/>
      <c r="GL68" s="1633"/>
      <c r="GM68" s="1633"/>
      <c r="GN68" s="1633"/>
      <c r="GO68" s="1633"/>
      <c r="GP68" s="1633"/>
      <c r="GQ68" s="1633"/>
      <c r="GR68" s="1633"/>
      <c r="GS68" s="1633"/>
      <c r="GT68" s="1633"/>
      <c r="GU68" s="1633"/>
      <c r="GV68" s="1633"/>
      <c r="GW68" s="1633"/>
      <c r="GX68" s="1633"/>
      <c r="GY68" s="1633"/>
      <c r="GZ68" s="1633"/>
      <c r="HA68" s="1633"/>
      <c r="HB68" s="1633"/>
      <c r="HC68" s="1633"/>
      <c r="HD68" s="1633"/>
      <c r="HE68" s="1633"/>
      <c r="HF68" s="1633"/>
      <c r="HG68" s="1633"/>
      <c r="HH68" s="1633"/>
      <c r="HI68" s="1633"/>
      <c r="HJ68" s="1633"/>
      <c r="HK68" s="1633"/>
      <c r="HL68" s="1633"/>
      <c r="HM68" s="1633"/>
      <c r="HN68" s="1633"/>
      <c r="HO68" s="1633"/>
      <c r="HP68" s="1633"/>
      <c r="HQ68" s="1633"/>
      <c r="HR68" s="1633"/>
      <c r="HS68" s="1633"/>
      <c r="HT68" s="1633"/>
      <c r="HU68" s="1633"/>
      <c r="HV68" s="1633"/>
      <c r="HW68" s="1633"/>
      <c r="HX68" s="1633"/>
      <c r="HY68" s="1633"/>
      <c r="HZ68" s="1633"/>
      <c r="IA68" s="1633"/>
      <c r="IB68" s="1633"/>
      <c r="IC68" s="1633"/>
      <c r="ID68" s="1633"/>
      <c r="IE68" s="1633"/>
      <c r="IF68" s="1633"/>
      <c r="IG68" s="1633"/>
      <c r="IH68" s="1633"/>
      <c r="II68" s="1633"/>
      <c r="IJ68" s="1633"/>
      <c r="IK68" s="1633"/>
      <c r="IL68" s="1633"/>
      <c r="IM68" s="1633"/>
      <c r="IN68" s="1633"/>
      <c r="IO68" s="1633"/>
      <c r="IP68" s="1633"/>
      <c r="IQ68" s="1633"/>
      <c r="IR68" s="1633"/>
      <c r="IS68" s="1633"/>
      <c r="IT68" s="1633"/>
      <c r="IU68" s="1633"/>
      <c r="IV68" s="1633"/>
      <c r="IW68" s="1633"/>
      <c r="IX68" s="1633"/>
      <c r="IY68" s="1633"/>
      <c r="IZ68" s="1633"/>
      <c r="JA68" s="1633"/>
      <c r="JB68" s="1633"/>
      <c r="JC68" s="1633"/>
      <c r="JD68" s="1633"/>
      <c r="JE68" s="1633"/>
      <c r="JF68" s="1633"/>
      <c r="JG68" s="1633"/>
      <c r="JH68" s="1633"/>
      <c r="JI68" s="1633"/>
      <c r="JJ68" s="1633"/>
      <c r="JK68" s="1633"/>
      <c r="JL68" s="1633"/>
      <c r="JM68" s="1633"/>
      <c r="JN68" s="1633"/>
      <c r="JO68" s="1633"/>
      <c r="JP68" s="1633"/>
      <c r="JQ68" s="1633"/>
      <c r="JR68" s="1633"/>
      <c r="JS68" s="1633"/>
      <c r="JT68" s="1633"/>
      <c r="JU68" s="1633"/>
      <c r="JV68" s="1633"/>
      <c r="JW68" s="1633"/>
      <c r="JX68" s="1633"/>
      <c r="JY68" s="1633"/>
      <c r="JZ68" s="1633"/>
      <c r="KA68" s="1633"/>
      <c r="KB68" s="1633"/>
      <c r="KC68" s="1633"/>
      <c r="KD68" s="1633"/>
      <c r="KE68" s="1633"/>
      <c r="KF68" s="1633"/>
      <c r="KG68" s="1633"/>
      <c r="KH68" s="1633"/>
      <c r="KI68" s="1633"/>
      <c r="KJ68" s="1633"/>
      <c r="KK68" s="1633"/>
      <c r="KL68" s="1633"/>
      <c r="KM68" s="1633"/>
      <c r="KN68" s="1633"/>
      <c r="KO68" s="1633"/>
      <c r="KP68" s="1633"/>
      <c r="KQ68" s="1633"/>
      <c r="KR68" s="1633"/>
      <c r="KS68" s="1633"/>
      <c r="KT68" s="1633"/>
      <c r="KU68" s="1633"/>
      <c r="KV68" s="1633"/>
      <c r="KW68" s="1633"/>
      <c r="KX68" s="1633"/>
      <c r="KY68" s="1633"/>
      <c r="KZ68" s="1633"/>
      <c r="LA68" s="1633"/>
      <c r="LB68" s="1633"/>
      <c r="LC68" s="1633"/>
      <c r="LD68" s="1633"/>
      <c r="LE68" s="1633"/>
      <c r="LF68" s="1633"/>
      <c r="LG68" s="1633"/>
      <c r="LH68" s="1633"/>
      <c r="LI68" s="1633"/>
      <c r="LJ68" s="1633"/>
      <c r="LK68" s="1633"/>
      <c r="LL68" s="1633"/>
      <c r="LM68" s="1633"/>
      <c r="LN68" s="1633"/>
      <c r="LO68" s="1642"/>
      <c r="LP68" s="1642"/>
      <c r="LQ68" s="1642"/>
      <c r="LR68" s="1642"/>
      <c r="LS68" s="1642"/>
      <c r="LT68" s="1642"/>
      <c r="LU68" s="1642"/>
      <c r="LV68" s="2303"/>
    </row>
    <row r="69" s="2140" customFormat="1" ht="47" customHeight="1" spans="1:334">
      <c r="A69" s="2654">
        <v>45735</v>
      </c>
      <c r="B69" s="2655" t="s">
        <v>412</v>
      </c>
      <c r="C69" s="2656" t="s">
        <v>98</v>
      </c>
      <c r="D69" s="2657">
        <v>4500160726</v>
      </c>
      <c r="E69" s="2658" t="s">
        <v>413</v>
      </c>
      <c r="F69" s="2657" t="s">
        <v>1948</v>
      </c>
      <c r="G69" s="2659" t="s">
        <v>1727</v>
      </c>
      <c r="H69" s="2659" t="s">
        <v>1727</v>
      </c>
      <c r="I69" s="2673" t="s">
        <v>1728</v>
      </c>
      <c r="J69" s="2674">
        <v>768</v>
      </c>
      <c r="K69" s="2675">
        <v>0</v>
      </c>
      <c r="L69" s="2675">
        <v>96</v>
      </c>
      <c r="M69" s="2676">
        <f t="shared" si="65"/>
        <v>8</v>
      </c>
      <c r="N69" s="2677">
        <v>45818</v>
      </c>
      <c r="O69" s="2677">
        <v>45814</v>
      </c>
      <c r="P69" s="2678"/>
      <c r="Q69" s="1562" t="s">
        <v>78</v>
      </c>
      <c r="R69" s="1768"/>
      <c r="S69" s="1768"/>
      <c r="T69" s="1760"/>
      <c r="U69" s="1760"/>
      <c r="V69" s="2682">
        <v>45819</v>
      </c>
      <c r="W69" s="2683" t="s">
        <v>111</v>
      </c>
      <c r="X69" s="2684">
        <v>45742</v>
      </c>
      <c r="Y69" s="2686" t="s">
        <v>287</v>
      </c>
      <c r="Z69" s="2686">
        <v>45742</v>
      </c>
      <c r="AA69" s="2687"/>
      <c r="AB69" s="2686"/>
      <c r="AC69" s="2688" t="s">
        <v>1949</v>
      </c>
      <c r="AD69" s="2689" t="s">
        <v>416</v>
      </c>
      <c r="AE69" s="2690">
        <v>0.5625</v>
      </c>
      <c r="AF69" s="2691">
        <f t="shared" si="52"/>
        <v>432</v>
      </c>
      <c r="AG69" s="2694" t="s">
        <v>417</v>
      </c>
      <c r="AH69" s="2695" t="s">
        <v>81</v>
      </c>
      <c r="AI69" s="2623">
        <f t="shared" ref="AI69:AI100" si="66">J69</f>
        <v>768</v>
      </c>
      <c r="AJ69" s="2696">
        <v>10</v>
      </c>
      <c r="AK69" s="2627">
        <f t="shared" si="53"/>
        <v>768</v>
      </c>
      <c r="AL69" s="2627"/>
      <c r="AM69" s="2627"/>
      <c r="AN69" s="2627">
        <f t="shared" si="54"/>
        <v>32</v>
      </c>
      <c r="AO69" s="2627"/>
      <c r="AP69" s="2627"/>
      <c r="AQ69" s="2699"/>
      <c r="AR69" s="2700"/>
      <c r="AS69" s="1610" t="s">
        <v>63</v>
      </c>
      <c r="AT69" s="1610">
        <f t="shared" si="51"/>
        <v>768</v>
      </c>
      <c r="AU69" s="1610">
        <v>0</v>
      </c>
      <c r="AV69" s="2701">
        <f t="shared" si="55"/>
        <v>76.8</v>
      </c>
      <c r="AW69" s="2703">
        <f t="shared" si="56"/>
        <v>76.8</v>
      </c>
      <c r="AX69" s="2703">
        <f t="shared" si="57"/>
        <v>76.8</v>
      </c>
      <c r="AY69" s="2703">
        <f t="shared" si="58"/>
        <v>76.8</v>
      </c>
      <c r="AZ69" s="2703">
        <f t="shared" si="59"/>
        <v>76.8</v>
      </c>
      <c r="BA69" s="2704">
        <f t="shared" si="60"/>
        <v>76.8</v>
      </c>
      <c r="BB69" s="2704">
        <f t="shared" si="61"/>
        <v>76.8</v>
      </c>
      <c r="BC69" s="2704">
        <f t="shared" si="62"/>
        <v>76.8</v>
      </c>
      <c r="BD69" s="2704">
        <f t="shared" si="63"/>
        <v>76.8</v>
      </c>
      <c r="BE69" s="2704">
        <f t="shared" si="64"/>
        <v>76.8</v>
      </c>
      <c r="BF69" s="2701">
        <f t="shared" si="16"/>
        <v>73.6</v>
      </c>
      <c r="BG69" s="2705">
        <f t="shared" si="17"/>
        <v>3.2</v>
      </c>
      <c r="BH69" s="1633"/>
      <c r="BI69" s="1633"/>
      <c r="BJ69" s="1633"/>
      <c r="BK69" s="1633"/>
      <c r="BL69" s="1633"/>
      <c r="BM69" s="1633"/>
      <c r="BN69" s="1633"/>
      <c r="BO69" s="1633"/>
      <c r="BP69" s="1633"/>
      <c r="BQ69" s="1633"/>
      <c r="BR69" s="1633"/>
      <c r="BS69" s="1633"/>
      <c r="BT69" s="1633"/>
      <c r="BU69" s="1633"/>
      <c r="BV69" s="1633"/>
      <c r="BW69" s="1633"/>
      <c r="BX69" s="1633"/>
      <c r="BY69" s="1633"/>
      <c r="BZ69" s="1633"/>
      <c r="CA69" s="1633"/>
      <c r="CB69" s="1633"/>
      <c r="CC69" s="1633"/>
      <c r="CD69" s="1633"/>
      <c r="CE69" s="1633"/>
      <c r="CF69" s="1633"/>
      <c r="CG69" s="1633"/>
      <c r="CH69" s="1633"/>
      <c r="CI69" s="1633"/>
      <c r="CJ69" s="1633"/>
      <c r="CK69" s="1633"/>
      <c r="CL69" s="1633"/>
      <c r="CM69" s="1633"/>
      <c r="CN69" s="1633"/>
      <c r="CO69" s="1633"/>
      <c r="CP69" s="1633"/>
      <c r="CQ69" s="1633"/>
      <c r="CR69" s="1633"/>
      <c r="CS69" s="1633"/>
      <c r="CT69" s="1633"/>
      <c r="CU69" s="1633"/>
      <c r="CV69" s="1633"/>
      <c r="CW69" s="1633"/>
      <c r="CX69" s="1633"/>
      <c r="CY69" s="1633"/>
      <c r="CZ69" s="1633"/>
      <c r="DA69" s="1633"/>
      <c r="DB69" s="1633"/>
      <c r="DC69" s="1633"/>
      <c r="DD69" s="1633"/>
      <c r="DE69" s="1633"/>
      <c r="DF69" s="1633"/>
      <c r="DG69" s="1633"/>
      <c r="DH69" s="1633"/>
      <c r="DI69" s="1633"/>
      <c r="DJ69" s="1633"/>
      <c r="DK69" s="1633"/>
      <c r="DL69" s="1633"/>
      <c r="DM69" s="1633"/>
      <c r="DN69" s="1633"/>
      <c r="DO69" s="1633"/>
      <c r="DP69" s="1633"/>
      <c r="DQ69" s="1633"/>
      <c r="DR69" s="1633"/>
      <c r="DS69" s="1633"/>
      <c r="DT69" s="1633"/>
      <c r="DU69" s="1633"/>
      <c r="DV69" s="1633"/>
      <c r="DW69" s="1633"/>
      <c r="DX69" s="1633"/>
      <c r="DY69" s="1633"/>
      <c r="DZ69" s="1633"/>
      <c r="EA69" s="1633"/>
      <c r="EB69" s="1633"/>
      <c r="EC69" s="1633"/>
      <c r="ED69" s="1633"/>
      <c r="EE69" s="1633"/>
      <c r="EF69" s="1633"/>
      <c r="EG69" s="1633"/>
      <c r="EH69" s="1633"/>
      <c r="EI69" s="1633"/>
      <c r="EJ69" s="1633"/>
      <c r="EK69" s="1633"/>
      <c r="EL69" s="1633"/>
      <c r="EM69" s="1633"/>
      <c r="EN69" s="1633"/>
      <c r="EO69" s="1633"/>
      <c r="EP69" s="1633"/>
      <c r="EQ69" s="1633"/>
      <c r="ER69" s="1633"/>
      <c r="ES69" s="1633"/>
      <c r="ET69" s="1633"/>
      <c r="EU69" s="1633"/>
      <c r="EV69" s="1633"/>
      <c r="EW69" s="1633"/>
      <c r="EX69" s="1633"/>
      <c r="EY69" s="1633"/>
      <c r="EZ69" s="1633"/>
      <c r="FA69" s="1633"/>
      <c r="FB69" s="1633"/>
      <c r="FC69" s="1633"/>
      <c r="FD69" s="1633"/>
      <c r="FE69" s="1633"/>
      <c r="FF69" s="1633"/>
      <c r="FG69" s="1633"/>
      <c r="FH69" s="1633"/>
      <c r="FI69" s="1633"/>
      <c r="FJ69" s="1633"/>
      <c r="FK69" s="1633"/>
      <c r="FL69" s="1633"/>
      <c r="FM69" s="1633"/>
      <c r="FN69" s="1633"/>
      <c r="FO69" s="1633"/>
      <c r="FP69" s="1633"/>
      <c r="FQ69" s="1633"/>
      <c r="FR69" s="1633"/>
      <c r="FS69" s="1633"/>
      <c r="FT69" s="1633"/>
      <c r="FU69" s="1633"/>
      <c r="FV69" s="1633"/>
      <c r="FW69" s="1633"/>
      <c r="FX69" s="1633"/>
      <c r="FY69" s="1633"/>
      <c r="FZ69" s="1633"/>
      <c r="GA69" s="1633"/>
      <c r="GB69" s="1633"/>
      <c r="GC69" s="1633"/>
      <c r="GD69" s="1633"/>
      <c r="GE69" s="1633"/>
      <c r="GF69" s="1633"/>
      <c r="GG69" s="1633"/>
      <c r="GH69" s="1633"/>
      <c r="GI69" s="1633"/>
      <c r="GJ69" s="1633"/>
      <c r="GK69" s="1633"/>
      <c r="GL69" s="1633"/>
      <c r="GM69" s="1633"/>
      <c r="GN69" s="1633"/>
      <c r="GO69" s="1633"/>
      <c r="GP69" s="1633"/>
      <c r="GQ69" s="1633"/>
      <c r="GR69" s="1633"/>
      <c r="GS69" s="1633"/>
      <c r="GT69" s="1633"/>
      <c r="GU69" s="1633"/>
      <c r="GV69" s="1633"/>
      <c r="GW69" s="1633"/>
      <c r="GX69" s="1633"/>
      <c r="GY69" s="1633"/>
      <c r="GZ69" s="1633"/>
      <c r="HA69" s="1633"/>
      <c r="HB69" s="1633"/>
      <c r="HC69" s="1633"/>
      <c r="HD69" s="1633"/>
      <c r="HE69" s="1633"/>
      <c r="HF69" s="1633"/>
      <c r="HG69" s="1633"/>
      <c r="HH69" s="1633"/>
      <c r="HI69" s="1633"/>
      <c r="HJ69" s="1633"/>
      <c r="HK69" s="1633"/>
      <c r="HL69" s="1633"/>
      <c r="HM69" s="1633"/>
      <c r="HN69" s="1633"/>
      <c r="HO69" s="1633"/>
      <c r="HP69" s="1633"/>
      <c r="HQ69" s="1633"/>
      <c r="HR69" s="1633"/>
      <c r="HS69" s="1633"/>
      <c r="HT69" s="1633"/>
      <c r="HU69" s="1633"/>
      <c r="HV69" s="1633"/>
      <c r="HW69" s="1633"/>
      <c r="HX69" s="1633"/>
      <c r="HY69" s="1633"/>
      <c r="HZ69" s="1633"/>
      <c r="IA69" s="1633"/>
      <c r="IB69" s="1633"/>
      <c r="IC69" s="1633"/>
      <c r="ID69" s="1633"/>
      <c r="IE69" s="1633"/>
      <c r="IF69" s="1633"/>
      <c r="IG69" s="1633"/>
      <c r="IH69" s="1633"/>
      <c r="II69" s="1633"/>
      <c r="IJ69" s="1633"/>
      <c r="IK69" s="1633"/>
      <c r="IL69" s="1633"/>
      <c r="IM69" s="1633"/>
      <c r="IN69" s="1633"/>
      <c r="IO69" s="1633"/>
      <c r="IP69" s="1633"/>
      <c r="IQ69" s="1633"/>
      <c r="IR69" s="1633"/>
      <c r="IS69" s="1633"/>
      <c r="IT69" s="1633"/>
      <c r="IU69" s="1633"/>
      <c r="IV69" s="1633"/>
      <c r="IW69" s="1633"/>
      <c r="IX69" s="1633"/>
      <c r="IY69" s="1633"/>
      <c r="IZ69" s="1633"/>
      <c r="JA69" s="1633"/>
      <c r="JB69" s="1633"/>
      <c r="JC69" s="1633"/>
      <c r="JD69" s="1633"/>
      <c r="JE69" s="1633"/>
      <c r="JF69" s="1633"/>
      <c r="JG69" s="1633"/>
      <c r="JH69" s="1633"/>
      <c r="JI69" s="1633"/>
      <c r="JJ69" s="1633"/>
      <c r="JK69" s="1633"/>
      <c r="JL69" s="1633"/>
      <c r="JM69" s="1633"/>
      <c r="JN69" s="1633"/>
      <c r="JO69" s="1633"/>
      <c r="JP69" s="1633"/>
      <c r="JQ69" s="1633"/>
      <c r="JR69" s="1633"/>
      <c r="JS69" s="1633"/>
      <c r="JT69" s="1633"/>
      <c r="JU69" s="1633"/>
      <c r="JV69" s="1633"/>
      <c r="JW69" s="1633"/>
      <c r="JX69" s="1633"/>
      <c r="JY69" s="1633"/>
      <c r="JZ69" s="1633"/>
      <c r="KA69" s="1633"/>
      <c r="KB69" s="1633"/>
      <c r="KC69" s="1633"/>
      <c r="KD69" s="1633"/>
      <c r="KE69" s="1633"/>
      <c r="KF69" s="1633"/>
      <c r="KG69" s="1633"/>
      <c r="KH69" s="1633"/>
      <c r="KI69" s="1633"/>
      <c r="KJ69" s="1633"/>
      <c r="KK69" s="1633"/>
      <c r="KL69" s="1633"/>
      <c r="KM69" s="1633"/>
      <c r="KN69" s="1633"/>
      <c r="KO69" s="1633"/>
      <c r="KP69" s="1633"/>
      <c r="KQ69" s="1633"/>
      <c r="KR69" s="1633"/>
      <c r="KS69" s="1633"/>
      <c r="KT69" s="1633"/>
      <c r="KU69" s="1633"/>
      <c r="KV69" s="1633"/>
      <c r="KW69" s="1633"/>
      <c r="KX69" s="1633"/>
      <c r="KY69" s="1633"/>
      <c r="KZ69" s="1633"/>
      <c r="LA69" s="1633"/>
      <c r="LB69" s="1633"/>
      <c r="LC69" s="1633"/>
      <c r="LD69" s="1633"/>
      <c r="LE69" s="1633"/>
      <c r="LF69" s="1633"/>
      <c r="LG69" s="1633"/>
      <c r="LH69" s="1633"/>
      <c r="LI69" s="1633"/>
      <c r="LJ69" s="1633"/>
      <c r="LK69" s="1633"/>
      <c r="LL69" s="1633"/>
      <c r="LM69" s="1633"/>
      <c r="LN69" s="1633"/>
      <c r="LO69" s="1642"/>
      <c r="LP69" s="1642"/>
      <c r="LQ69" s="1642"/>
      <c r="LR69" s="1642"/>
      <c r="LS69" s="1642"/>
      <c r="LT69" s="1642"/>
      <c r="LU69" s="1642"/>
      <c r="LV69" s="2303"/>
    </row>
    <row r="70" s="2140" customFormat="1" ht="47" customHeight="1" spans="1:334">
      <c r="A70" s="2653">
        <v>45784</v>
      </c>
      <c r="B70" s="1493" t="s">
        <v>426</v>
      </c>
      <c r="C70" s="1494" t="s">
        <v>427</v>
      </c>
      <c r="D70" s="1495">
        <v>4500165640</v>
      </c>
      <c r="E70" s="1496"/>
      <c r="F70" s="2660" t="s">
        <v>1950</v>
      </c>
      <c r="G70" s="1505" t="s">
        <v>1727</v>
      </c>
      <c r="H70" s="1498" t="s">
        <v>1727</v>
      </c>
      <c r="I70" s="1532" t="s">
        <v>1728</v>
      </c>
      <c r="J70" s="1522">
        <v>2016</v>
      </c>
      <c r="K70" s="1534">
        <v>0</v>
      </c>
      <c r="L70" s="1534">
        <v>96</v>
      </c>
      <c r="M70" s="2594">
        <f t="shared" si="65"/>
        <v>21</v>
      </c>
      <c r="N70" s="1525">
        <v>45818</v>
      </c>
      <c r="O70" s="1525">
        <v>45814</v>
      </c>
      <c r="P70" s="2259"/>
      <c r="Q70" s="1562" t="s">
        <v>78</v>
      </c>
      <c r="R70" s="1768"/>
      <c r="S70" s="1768"/>
      <c r="T70" s="1760"/>
      <c r="U70" s="1760"/>
      <c r="V70" s="2681">
        <v>45816</v>
      </c>
      <c r="W70" s="2268" t="s">
        <v>111</v>
      </c>
      <c r="X70" s="2269">
        <v>45786</v>
      </c>
      <c r="Y70" s="2270" t="s">
        <v>88</v>
      </c>
      <c r="Z70" s="2270" t="s">
        <v>1951</v>
      </c>
      <c r="AA70" s="2271"/>
      <c r="AB70" s="2270"/>
      <c r="AC70" s="2275" t="s">
        <v>1952</v>
      </c>
      <c r="AD70" s="1581" t="s">
        <v>90</v>
      </c>
      <c r="AE70" s="2277">
        <v>0.9289</v>
      </c>
      <c r="AF70" s="2278">
        <f t="shared" si="52"/>
        <v>1872.6624</v>
      </c>
      <c r="AG70" s="1497"/>
      <c r="AH70" s="1603" t="s">
        <v>81</v>
      </c>
      <c r="AI70" s="2623">
        <f t="shared" si="66"/>
        <v>2016</v>
      </c>
      <c r="AJ70" s="2630">
        <v>10</v>
      </c>
      <c r="AK70" s="2627">
        <f t="shared" si="53"/>
        <v>2016</v>
      </c>
      <c r="AL70" s="2627"/>
      <c r="AM70" s="2627"/>
      <c r="AN70" s="2627">
        <f t="shared" si="54"/>
        <v>84</v>
      </c>
      <c r="AO70" s="2627"/>
      <c r="AP70" s="2627"/>
      <c r="AQ70" s="2643"/>
      <c r="AR70" s="2289"/>
      <c r="AS70" s="1610" t="s">
        <v>63</v>
      </c>
      <c r="AT70" s="1610">
        <f t="shared" si="51"/>
        <v>2016</v>
      </c>
      <c r="AU70" s="1610"/>
      <c r="AV70" s="2185">
        <f t="shared" si="55"/>
        <v>201.6</v>
      </c>
      <c r="AW70" s="1622">
        <f t="shared" si="56"/>
        <v>201.6</v>
      </c>
      <c r="AX70" s="1622">
        <f t="shared" si="57"/>
        <v>201.6</v>
      </c>
      <c r="AY70" s="1622">
        <f t="shared" si="58"/>
        <v>201.6</v>
      </c>
      <c r="AZ70" s="1622">
        <f t="shared" si="59"/>
        <v>201.6</v>
      </c>
      <c r="BA70" s="2288">
        <f t="shared" si="60"/>
        <v>201.6</v>
      </c>
      <c r="BB70" s="2288">
        <f t="shared" si="61"/>
        <v>201.6</v>
      </c>
      <c r="BC70" s="2288">
        <f t="shared" si="62"/>
        <v>201.6</v>
      </c>
      <c r="BD70" s="2288">
        <f t="shared" si="63"/>
        <v>201.6</v>
      </c>
      <c r="BE70" s="2288">
        <f t="shared" si="64"/>
        <v>201.6</v>
      </c>
      <c r="BF70" s="2185">
        <f t="shared" si="16"/>
        <v>193.2</v>
      </c>
      <c r="BG70" s="2297">
        <f t="shared" si="17"/>
        <v>8.4</v>
      </c>
      <c r="BH70" s="1633"/>
      <c r="BI70" s="1633"/>
      <c r="BJ70" s="1633"/>
      <c r="BK70" s="1633"/>
      <c r="BL70" s="1633"/>
      <c r="BM70" s="1633"/>
      <c r="BN70" s="1633"/>
      <c r="BO70" s="1633"/>
      <c r="BP70" s="1633"/>
      <c r="BQ70" s="1633"/>
      <c r="BR70" s="1633"/>
      <c r="BS70" s="1633"/>
      <c r="BT70" s="1633"/>
      <c r="BU70" s="1633"/>
      <c r="BV70" s="1633"/>
      <c r="BW70" s="1633"/>
      <c r="BX70" s="1633"/>
      <c r="BY70" s="1633"/>
      <c r="BZ70" s="1633"/>
      <c r="CA70" s="1633"/>
      <c r="CB70" s="1633"/>
      <c r="CC70" s="1633"/>
      <c r="CD70" s="1633"/>
      <c r="CE70" s="1633"/>
      <c r="CF70" s="1633"/>
      <c r="CG70" s="1633"/>
      <c r="CH70" s="1633"/>
      <c r="CI70" s="1633"/>
      <c r="CJ70" s="1633"/>
      <c r="CK70" s="1633"/>
      <c r="CL70" s="1633"/>
      <c r="CM70" s="1633"/>
      <c r="CN70" s="1633"/>
      <c r="CO70" s="1633"/>
      <c r="CP70" s="1633"/>
      <c r="CQ70" s="1633"/>
      <c r="CR70" s="1633"/>
      <c r="CS70" s="1633"/>
      <c r="CT70" s="1633"/>
      <c r="CU70" s="1633"/>
      <c r="CV70" s="1633"/>
      <c r="CW70" s="1633"/>
      <c r="CX70" s="1633"/>
      <c r="CY70" s="1633"/>
      <c r="CZ70" s="1633"/>
      <c r="DA70" s="1633"/>
      <c r="DB70" s="1633"/>
      <c r="DC70" s="1633"/>
      <c r="DD70" s="1633"/>
      <c r="DE70" s="1633"/>
      <c r="DF70" s="1633"/>
      <c r="DG70" s="1633"/>
      <c r="DH70" s="1633"/>
      <c r="DI70" s="1633"/>
      <c r="DJ70" s="1633"/>
      <c r="DK70" s="1633"/>
      <c r="DL70" s="1633"/>
      <c r="DM70" s="1633"/>
      <c r="DN70" s="1633"/>
      <c r="DO70" s="1633"/>
      <c r="DP70" s="1633"/>
      <c r="DQ70" s="1633"/>
      <c r="DR70" s="1633"/>
      <c r="DS70" s="1633"/>
      <c r="DT70" s="1633"/>
      <c r="DU70" s="1633"/>
      <c r="DV70" s="1633"/>
      <c r="DW70" s="1633"/>
      <c r="DX70" s="1633"/>
      <c r="DY70" s="1633"/>
      <c r="DZ70" s="1633"/>
      <c r="EA70" s="1633"/>
      <c r="EB70" s="1633"/>
      <c r="EC70" s="1633"/>
      <c r="ED70" s="1633"/>
      <c r="EE70" s="1633"/>
      <c r="EF70" s="1633"/>
      <c r="EG70" s="1633"/>
      <c r="EH70" s="1633"/>
      <c r="EI70" s="1633"/>
      <c r="EJ70" s="1633"/>
      <c r="EK70" s="1633"/>
      <c r="EL70" s="1633"/>
      <c r="EM70" s="1633"/>
      <c r="EN70" s="1633"/>
      <c r="EO70" s="1633"/>
      <c r="EP70" s="1633"/>
      <c r="EQ70" s="1633"/>
      <c r="ER70" s="1633"/>
      <c r="ES70" s="1633"/>
      <c r="ET70" s="1633"/>
      <c r="EU70" s="1633"/>
      <c r="EV70" s="1633"/>
      <c r="EW70" s="1633"/>
      <c r="EX70" s="1633"/>
      <c r="EY70" s="1633"/>
      <c r="EZ70" s="1633"/>
      <c r="FA70" s="1633"/>
      <c r="FB70" s="1633"/>
      <c r="FC70" s="1633"/>
      <c r="FD70" s="1633"/>
      <c r="FE70" s="1633"/>
      <c r="FF70" s="1633"/>
      <c r="FG70" s="1633"/>
      <c r="FH70" s="1633"/>
      <c r="FI70" s="1633"/>
      <c r="FJ70" s="1633"/>
      <c r="FK70" s="1633"/>
      <c r="FL70" s="1633"/>
      <c r="FM70" s="1633"/>
      <c r="FN70" s="1633"/>
      <c r="FO70" s="1633"/>
      <c r="FP70" s="1633"/>
      <c r="FQ70" s="1633"/>
      <c r="FR70" s="1633"/>
      <c r="FS70" s="1633"/>
      <c r="FT70" s="1633"/>
      <c r="FU70" s="1633"/>
      <c r="FV70" s="1633"/>
      <c r="FW70" s="1633"/>
      <c r="FX70" s="1633"/>
      <c r="FY70" s="1633"/>
      <c r="FZ70" s="1633"/>
      <c r="GA70" s="1633"/>
      <c r="GB70" s="1633"/>
      <c r="GC70" s="1633"/>
      <c r="GD70" s="1633"/>
      <c r="GE70" s="1633"/>
      <c r="GF70" s="1633"/>
      <c r="GG70" s="1633"/>
      <c r="GH70" s="1633"/>
      <c r="GI70" s="1633"/>
      <c r="GJ70" s="1633"/>
      <c r="GK70" s="1633"/>
      <c r="GL70" s="1633"/>
      <c r="GM70" s="1633"/>
      <c r="GN70" s="1633"/>
      <c r="GO70" s="1633"/>
      <c r="GP70" s="1633"/>
      <c r="GQ70" s="1633"/>
      <c r="GR70" s="1633"/>
      <c r="GS70" s="1633"/>
      <c r="GT70" s="1633"/>
      <c r="GU70" s="1633"/>
      <c r="GV70" s="1633"/>
      <c r="GW70" s="1633"/>
      <c r="GX70" s="1633"/>
      <c r="GY70" s="1633"/>
      <c r="GZ70" s="1633"/>
      <c r="HA70" s="1633"/>
      <c r="HB70" s="1633"/>
      <c r="HC70" s="1633"/>
      <c r="HD70" s="1633"/>
      <c r="HE70" s="1633"/>
      <c r="HF70" s="1633"/>
      <c r="HG70" s="1633"/>
      <c r="HH70" s="1633"/>
      <c r="HI70" s="1633"/>
      <c r="HJ70" s="1633"/>
      <c r="HK70" s="1633"/>
      <c r="HL70" s="1633"/>
      <c r="HM70" s="1633"/>
      <c r="HN70" s="1633"/>
      <c r="HO70" s="1633"/>
      <c r="HP70" s="1633"/>
      <c r="HQ70" s="1633"/>
      <c r="HR70" s="1633"/>
      <c r="HS70" s="1633"/>
      <c r="HT70" s="1633"/>
      <c r="HU70" s="1633"/>
      <c r="HV70" s="1633"/>
      <c r="HW70" s="1633"/>
      <c r="HX70" s="1633"/>
      <c r="HY70" s="1633"/>
      <c r="HZ70" s="1633"/>
      <c r="IA70" s="1633"/>
      <c r="IB70" s="1633"/>
      <c r="IC70" s="1633"/>
      <c r="ID70" s="1633"/>
      <c r="IE70" s="1633"/>
      <c r="IF70" s="1633"/>
      <c r="IG70" s="1633"/>
      <c r="IH70" s="1633"/>
      <c r="II70" s="1633"/>
      <c r="IJ70" s="1633"/>
      <c r="IK70" s="1633"/>
      <c r="IL70" s="1633"/>
      <c r="IM70" s="1633"/>
      <c r="IN70" s="1633"/>
      <c r="IO70" s="1633"/>
      <c r="IP70" s="1633"/>
      <c r="IQ70" s="1633"/>
      <c r="IR70" s="1633"/>
      <c r="IS70" s="1633"/>
      <c r="IT70" s="1633"/>
      <c r="IU70" s="1633"/>
      <c r="IV70" s="1633"/>
      <c r="IW70" s="1633"/>
      <c r="IX70" s="1633"/>
      <c r="IY70" s="1633"/>
      <c r="IZ70" s="1633"/>
      <c r="JA70" s="1633"/>
      <c r="JB70" s="1633"/>
      <c r="JC70" s="1633"/>
      <c r="JD70" s="1633"/>
      <c r="JE70" s="1633"/>
      <c r="JF70" s="1633"/>
      <c r="JG70" s="1633"/>
      <c r="JH70" s="1633"/>
      <c r="JI70" s="1633"/>
      <c r="JJ70" s="1633"/>
      <c r="JK70" s="1633"/>
      <c r="JL70" s="1633"/>
      <c r="JM70" s="1633"/>
      <c r="JN70" s="1633"/>
      <c r="JO70" s="1633"/>
      <c r="JP70" s="1633"/>
      <c r="JQ70" s="1633"/>
      <c r="JR70" s="1633"/>
      <c r="JS70" s="1633"/>
      <c r="JT70" s="1633"/>
      <c r="JU70" s="1633"/>
      <c r="JV70" s="1633"/>
      <c r="JW70" s="1633"/>
      <c r="JX70" s="1633"/>
      <c r="JY70" s="1633"/>
      <c r="JZ70" s="1633"/>
      <c r="KA70" s="1633"/>
      <c r="KB70" s="1633"/>
      <c r="KC70" s="1633"/>
      <c r="KD70" s="1633"/>
      <c r="KE70" s="1633"/>
      <c r="KF70" s="1633"/>
      <c r="KG70" s="1633"/>
      <c r="KH70" s="1633"/>
      <c r="KI70" s="1633"/>
      <c r="KJ70" s="1633"/>
      <c r="KK70" s="1633"/>
      <c r="KL70" s="1633"/>
      <c r="KM70" s="1633"/>
      <c r="KN70" s="1633"/>
      <c r="KO70" s="1633"/>
      <c r="KP70" s="1633"/>
      <c r="KQ70" s="1633"/>
      <c r="KR70" s="1633"/>
      <c r="KS70" s="1633"/>
      <c r="KT70" s="1633"/>
      <c r="KU70" s="1633"/>
      <c r="KV70" s="1633"/>
      <c r="KW70" s="1633"/>
      <c r="KX70" s="1633"/>
      <c r="KY70" s="1633"/>
      <c r="KZ70" s="1633"/>
      <c r="LA70" s="1633"/>
      <c r="LB70" s="1633"/>
      <c r="LC70" s="1633"/>
      <c r="LD70" s="1633"/>
      <c r="LE70" s="1633"/>
      <c r="LF70" s="1633"/>
      <c r="LG70" s="1633"/>
      <c r="LH70" s="1633"/>
      <c r="LI70" s="1633"/>
      <c r="LJ70" s="1633"/>
      <c r="LK70" s="1633"/>
      <c r="LL70" s="1633"/>
      <c r="LM70" s="1633"/>
      <c r="LN70" s="1633"/>
      <c r="LO70" s="1642"/>
      <c r="LP70" s="1642"/>
      <c r="LQ70" s="1642"/>
      <c r="LR70" s="1642"/>
      <c r="LS70" s="1642"/>
      <c r="LT70" s="1642"/>
      <c r="LU70" s="1642"/>
      <c r="LV70" s="2303"/>
    </row>
    <row r="71" s="2140" customFormat="1" ht="47" customHeight="1" spans="1:334">
      <c r="A71" s="2653">
        <v>45635</v>
      </c>
      <c r="B71" s="1493" t="s">
        <v>213</v>
      </c>
      <c r="C71" s="1494" t="s">
        <v>98</v>
      </c>
      <c r="D71" s="1495">
        <v>4500153582</v>
      </c>
      <c r="E71" s="1496" t="s">
        <v>1953</v>
      </c>
      <c r="F71" s="2660" t="s">
        <v>1954</v>
      </c>
      <c r="G71" s="1505" t="s">
        <v>1730</v>
      </c>
      <c r="H71" s="1498" t="s">
        <v>1730</v>
      </c>
      <c r="I71" s="1532" t="s">
        <v>1731</v>
      </c>
      <c r="J71" s="1522">
        <v>30048</v>
      </c>
      <c r="K71" s="1534">
        <v>0</v>
      </c>
      <c r="L71" s="1534">
        <v>24</v>
      </c>
      <c r="M71" s="2594">
        <f t="shared" si="65"/>
        <v>1252</v>
      </c>
      <c r="N71" s="1525">
        <v>45748</v>
      </c>
      <c r="O71" s="1525">
        <v>45744</v>
      </c>
      <c r="P71" s="2259"/>
      <c r="Q71" s="1562" t="s">
        <v>78</v>
      </c>
      <c r="R71" s="1768"/>
      <c r="S71" s="1768"/>
      <c r="T71" s="1760"/>
      <c r="U71" s="1760"/>
      <c r="V71" s="2681" t="s">
        <v>217</v>
      </c>
      <c r="W71" s="2268"/>
      <c r="X71" s="2269">
        <v>45635</v>
      </c>
      <c r="Y71" s="2270" t="s">
        <v>88</v>
      </c>
      <c r="Z71" s="2270" t="s">
        <v>88</v>
      </c>
      <c r="AA71" s="2271"/>
      <c r="AB71" s="2270"/>
      <c r="AC71" s="2275" t="s">
        <v>1955</v>
      </c>
      <c r="AD71" s="1581" t="s">
        <v>219</v>
      </c>
      <c r="AE71" s="2277">
        <v>1.046</v>
      </c>
      <c r="AF71" s="2278">
        <f t="shared" si="52"/>
        <v>31430.208</v>
      </c>
      <c r="AG71" s="1497" t="s">
        <v>1956</v>
      </c>
      <c r="AH71" s="1603" t="s">
        <v>81</v>
      </c>
      <c r="AI71" s="2623">
        <f t="shared" si="66"/>
        <v>30048</v>
      </c>
      <c r="AJ71" s="2630">
        <v>10</v>
      </c>
      <c r="AK71" s="2627">
        <f t="shared" si="53"/>
        <v>30048</v>
      </c>
      <c r="AL71" s="2627"/>
      <c r="AM71" s="2627"/>
      <c r="AN71" s="2627">
        <f t="shared" si="54"/>
        <v>1252</v>
      </c>
      <c r="AO71" s="2627"/>
      <c r="AP71" s="2627"/>
      <c r="AQ71" s="2643"/>
      <c r="AR71" s="2289"/>
      <c r="AS71" s="1610" t="s">
        <v>63</v>
      </c>
      <c r="AT71" s="1610">
        <f t="shared" si="51"/>
        <v>30048</v>
      </c>
      <c r="AU71" s="1610">
        <v>0</v>
      </c>
      <c r="AV71" s="2185">
        <f t="shared" si="55"/>
        <v>3004.8</v>
      </c>
      <c r="AW71" s="1622">
        <f t="shared" si="56"/>
        <v>3004.8</v>
      </c>
      <c r="AX71" s="1622">
        <f t="shared" si="57"/>
        <v>3004.8</v>
      </c>
      <c r="AY71" s="1622">
        <f t="shared" si="58"/>
        <v>3004.8</v>
      </c>
      <c r="AZ71" s="1622">
        <f t="shared" si="59"/>
        <v>3004.8</v>
      </c>
      <c r="BA71" s="2288">
        <f t="shared" si="60"/>
        <v>3004.8</v>
      </c>
      <c r="BB71" s="2288">
        <f t="shared" si="61"/>
        <v>3004.8</v>
      </c>
      <c r="BC71" s="2288">
        <f t="shared" si="62"/>
        <v>3004.8</v>
      </c>
      <c r="BD71" s="2288">
        <f t="shared" si="63"/>
        <v>3004.8</v>
      </c>
      <c r="BE71" s="2288">
        <f t="shared" si="64"/>
        <v>3004.8</v>
      </c>
      <c r="BF71" s="2185">
        <f t="shared" si="16"/>
        <v>2879.6</v>
      </c>
      <c r="BG71" s="2297">
        <f t="shared" si="17"/>
        <v>125.2</v>
      </c>
      <c r="BH71" s="1633"/>
      <c r="BI71" s="1633"/>
      <c r="BJ71" s="1633"/>
      <c r="BK71" s="1633"/>
      <c r="BL71" s="1633"/>
      <c r="BM71" s="1633"/>
      <c r="BN71" s="1633"/>
      <c r="BO71" s="1633"/>
      <c r="BP71" s="1633"/>
      <c r="BQ71" s="1633"/>
      <c r="BR71" s="1633"/>
      <c r="BS71" s="1633"/>
      <c r="BT71" s="1633"/>
      <c r="BU71" s="1633"/>
      <c r="BV71" s="1633"/>
      <c r="BW71" s="1633"/>
      <c r="BX71" s="1633"/>
      <c r="BY71" s="1633"/>
      <c r="BZ71" s="1633"/>
      <c r="CA71" s="1633"/>
      <c r="CB71" s="1633"/>
      <c r="CC71" s="1633"/>
      <c r="CD71" s="1633"/>
      <c r="CE71" s="1633"/>
      <c r="CF71" s="1633"/>
      <c r="CG71" s="1633"/>
      <c r="CH71" s="1633"/>
      <c r="CI71" s="1633"/>
      <c r="CJ71" s="1633"/>
      <c r="CK71" s="1633"/>
      <c r="CL71" s="1633"/>
      <c r="CM71" s="1633"/>
      <c r="CN71" s="1633"/>
      <c r="CO71" s="1633"/>
      <c r="CP71" s="1633"/>
      <c r="CQ71" s="1633"/>
      <c r="CR71" s="1633"/>
      <c r="CS71" s="1633"/>
      <c r="CT71" s="1633"/>
      <c r="CU71" s="1633"/>
      <c r="CV71" s="1633"/>
      <c r="CW71" s="1633"/>
      <c r="CX71" s="1633"/>
      <c r="CY71" s="1633"/>
      <c r="CZ71" s="1633"/>
      <c r="DA71" s="1633"/>
      <c r="DB71" s="1633"/>
      <c r="DC71" s="1633"/>
      <c r="DD71" s="1633"/>
      <c r="DE71" s="1633"/>
      <c r="DF71" s="1633"/>
      <c r="DG71" s="1633"/>
      <c r="DH71" s="1633"/>
      <c r="DI71" s="1633"/>
      <c r="DJ71" s="1633"/>
      <c r="DK71" s="1633"/>
      <c r="DL71" s="1633"/>
      <c r="DM71" s="1633"/>
      <c r="DN71" s="1633"/>
      <c r="DO71" s="1633"/>
      <c r="DP71" s="1633"/>
      <c r="DQ71" s="1633"/>
      <c r="DR71" s="1633"/>
      <c r="DS71" s="1633"/>
      <c r="DT71" s="1633"/>
      <c r="DU71" s="1633"/>
      <c r="DV71" s="1633"/>
      <c r="DW71" s="1633"/>
      <c r="DX71" s="1633"/>
      <c r="DY71" s="1633"/>
      <c r="DZ71" s="1633"/>
      <c r="EA71" s="1633"/>
      <c r="EB71" s="1633"/>
      <c r="EC71" s="1633"/>
      <c r="ED71" s="1633"/>
      <c r="EE71" s="1633"/>
      <c r="EF71" s="1633"/>
      <c r="EG71" s="1633"/>
      <c r="EH71" s="1633"/>
      <c r="EI71" s="1633"/>
      <c r="EJ71" s="1633"/>
      <c r="EK71" s="1633"/>
      <c r="EL71" s="1633"/>
      <c r="EM71" s="1633"/>
      <c r="EN71" s="1633"/>
      <c r="EO71" s="1633"/>
      <c r="EP71" s="1633"/>
      <c r="EQ71" s="1633"/>
      <c r="ER71" s="1633"/>
      <c r="ES71" s="1633"/>
      <c r="ET71" s="1633"/>
      <c r="EU71" s="1633"/>
      <c r="EV71" s="1633"/>
      <c r="EW71" s="1633"/>
      <c r="EX71" s="1633"/>
      <c r="EY71" s="1633"/>
      <c r="EZ71" s="1633"/>
      <c r="FA71" s="1633"/>
      <c r="FB71" s="1633"/>
      <c r="FC71" s="1633"/>
      <c r="FD71" s="1633"/>
      <c r="FE71" s="1633"/>
      <c r="FF71" s="1633"/>
      <c r="FG71" s="1633"/>
      <c r="FH71" s="1633"/>
      <c r="FI71" s="1633"/>
      <c r="FJ71" s="1633"/>
      <c r="FK71" s="1633"/>
      <c r="FL71" s="1633"/>
      <c r="FM71" s="1633"/>
      <c r="FN71" s="1633"/>
      <c r="FO71" s="1633"/>
      <c r="FP71" s="1633"/>
      <c r="FQ71" s="1633"/>
      <c r="FR71" s="1633"/>
      <c r="FS71" s="1633"/>
      <c r="FT71" s="1633"/>
      <c r="FU71" s="1633"/>
      <c r="FV71" s="1633"/>
      <c r="FW71" s="1633"/>
      <c r="FX71" s="1633"/>
      <c r="FY71" s="1633"/>
      <c r="FZ71" s="1633"/>
      <c r="GA71" s="1633"/>
      <c r="GB71" s="1633"/>
      <c r="GC71" s="1633"/>
      <c r="GD71" s="1633"/>
      <c r="GE71" s="1633"/>
      <c r="GF71" s="1633"/>
      <c r="GG71" s="1633"/>
      <c r="GH71" s="1633"/>
      <c r="GI71" s="1633"/>
      <c r="GJ71" s="1633"/>
      <c r="GK71" s="1633"/>
      <c r="GL71" s="1633"/>
      <c r="GM71" s="1633"/>
      <c r="GN71" s="1633"/>
      <c r="GO71" s="1633"/>
      <c r="GP71" s="1633"/>
      <c r="GQ71" s="1633"/>
      <c r="GR71" s="1633"/>
      <c r="GS71" s="1633"/>
      <c r="GT71" s="1633"/>
      <c r="GU71" s="1633"/>
      <c r="GV71" s="1633"/>
      <c r="GW71" s="1633"/>
      <c r="GX71" s="1633"/>
      <c r="GY71" s="1633"/>
      <c r="GZ71" s="1633"/>
      <c r="HA71" s="1633"/>
      <c r="HB71" s="1633"/>
      <c r="HC71" s="1633"/>
      <c r="HD71" s="1633"/>
      <c r="HE71" s="1633"/>
      <c r="HF71" s="1633"/>
      <c r="HG71" s="1633"/>
      <c r="HH71" s="1633"/>
      <c r="HI71" s="1633"/>
      <c r="HJ71" s="1633"/>
      <c r="HK71" s="1633"/>
      <c r="HL71" s="1633"/>
      <c r="HM71" s="1633"/>
      <c r="HN71" s="1633"/>
      <c r="HO71" s="1633"/>
      <c r="HP71" s="1633"/>
      <c r="HQ71" s="1633"/>
      <c r="HR71" s="1633"/>
      <c r="HS71" s="1633"/>
      <c r="HT71" s="1633"/>
      <c r="HU71" s="1633"/>
      <c r="HV71" s="1633"/>
      <c r="HW71" s="1633"/>
      <c r="HX71" s="1633"/>
      <c r="HY71" s="1633"/>
      <c r="HZ71" s="1633"/>
      <c r="IA71" s="1633"/>
      <c r="IB71" s="1633"/>
      <c r="IC71" s="1633"/>
      <c r="ID71" s="1633"/>
      <c r="IE71" s="1633"/>
      <c r="IF71" s="1633"/>
      <c r="IG71" s="1633"/>
      <c r="IH71" s="1633"/>
      <c r="II71" s="1633"/>
      <c r="IJ71" s="1633"/>
      <c r="IK71" s="1633"/>
      <c r="IL71" s="1633"/>
      <c r="IM71" s="1633"/>
      <c r="IN71" s="1633"/>
      <c r="IO71" s="1633"/>
      <c r="IP71" s="1633"/>
      <c r="IQ71" s="1633"/>
      <c r="IR71" s="1633"/>
      <c r="IS71" s="1633"/>
      <c r="IT71" s="1633"/>
      <c r="IU71" s="1633"/>
      <c r="IV71" s="1633"/>
      <c r="IW71" s="1633"/>
      <c r="IX71" s="1633"/>
      <c r="IY71" s="1633"/>
      <c r="IZ71" s="1633"/>
      <c r="JA71" s="1633"/>
      <c r="JB71" s="1633"/>
      <c r="JC71" s="1633"/>
      <c r="JD71" s="1633"/>
      <c r="JE71" s="1633"/>
      <c r="JF71" s="1633"/>
      <c r="JG71" s="1633"/>
      <c r="JH71" s="1633"/>
      <c r="JI71" s="1633"/>
      <c r="JJ71" s="1633"/>
      <c r="JK71" s="1633"/>
      <c r="JL71" s="1633"/>
      <c r="JM71" s="1633"/>
      <c r="JN71" s="1633"/>
      <c r="JO71" s="1633"/>
      <c r="JP71" s="1633"/>
      <c r="JQ71" s="1633"/>
      <c r="JR71" s="1633"/>
      <c r="JS71" s="1633"/>
      <c r="JT71" s="1633"/>
      <c r="JU71" s="1633"/>
      <c r="JV71" s="1633"/>
      <c r="JW71" s="1633"/>
      <c r="JX71" s="1633"/>
      <c r="JY71" s="1633"/>
      <c r="JZ71" s="1633"/>
      <c r="KA71" s="1633"/>
      <c r="KB71" s="1633"/>
      <c r="KC71" s="1633"/>
      <c r="KD71" s="1633"/>
      <c r="KE71" s="1633"/>
      <c r="KF71" s="1633"/>
      <c r="KG71" s="1633"/>
      <c r="KH71" s="1633"/>
      <c r="KI71" s="1633"/>
      <c r="KJ71" s="1633"/>
      <c r="KK71" s="1633"/>
      <c r="KL71" s="1633"/>
      <c r="KM71" s="1633"/>
      <c r="KN71" s="1633"/>
      <c r="KO71" s="1633"/>
      <c r="KP71" s="1633"/>
      <c r="KQ71" s="1633"/>
      <c r="KR71" s="1633"/>
      <c r="KS71" s="1633"/>
      <c r="KT71" s="1633"/>
      <c r="KU71" s="1633"/>
      <c r="KV71" s="1633"/>
      <c r="KW71" s="1633"/>
      <c r="KX71" s="1633"/>
      <c r="KY71" s="1633"/>
      <c r="KZ71" s="1633"/>
      <c r="LA71" s="1633"/>
      <c r="LB71" s="1633"/>
      <c r="LC71" s="1633"/>
      <c r="LD71" s="1633"/>
      <c r="LE71" s="1633"/>
      <c r="LF71" s="1633"/>
      <c r="LG71" s="1633"/>
      <c r="LH71" s="1633"/>
      <c r="LI71" s="1633"/>
      <c r="LJ71" s="1633"/>
      <c r="LK71" s="1633"/>
      <c r="LL71" s="1633"/>
      <c r="LM71" s="1633"/>
      <c r="LN71" s="1633"/>
      <c r="LO71" s="1642"/>
      <c r="LP71" s="1642"/>
      <c r="LQ71" s="1642"/>
      <c r="LR71" s="1642"/>
      <c r="LS71" s="1642"/>
      <c r="LT71" s="1642"/>
      <c r="LU71" s="1642"/>
      <c r="LV71" s="2303"/>
    </row>
    <row r="72" s="2140" customFormat="1" ht="47" customHeight="1" spans="1:334">
      <c r="A72" s="2653">
        <v>45709</v>
      </c>
      <c r="B72" s="1493" t="s">
        <v>213</v>
      </c>
      <c r="C72" s="1494" t="s">
        <v>98</v>
      </c>
      <c r="D72" s="1495">
        <v>4500158112</v>
      </c>
      <c r="E72" s="1496" t="s">
        <v>1957</v>
      </c>
      <c r="F72" s="2660" t="s">
        <v>1958</v>
      </c>
      <c r="G72" s="1505" t="s">
        <v>1730</v>
      </c>
      <c r="H72" s="1498" t="s">
        <v>1730</v>
      </c>
      <c r="I72" s="1532" t="s">
        <v>1771</v>
      </c>
      <c r="J72" s="1522">
        <v>50304</v>
      </c>
      <c r="K72" s="1534">
        <v>0</v>
      </c>
      <c r="L72" s="1534">
        <v>24</v>
      </c>
      <c r="M72" s="2594">
        <f t="shared" si="65"/>
        <v>2096</v>
      </c>
      <c r="N72" s="1525">
        <v>45803</v>
      </c>
      <c r="O72" s="1525">
        <v>45799</v>
      </c>
      <c r="P72" s="2259"/>
      <c r="Q72" s="1562" t="s">
        <v>78</v>
      </c>
      <c r="R72" s="1768"/>
      <c r="S72" s="1768"/>
      <c r="T72" s="1760"/>
      <c r="U72" s="1760"/>
      <c r="V72" s="2681"/>
      <c r="W72" s="2268"/>
      <c r="X72" s="2269">
        <v>45709</v>
      </c>
      <c r="Y72" s="2270" t="s">
        <v>88</v>
      </c>
      <c r="Z72" s="2270" t="s">
        <v>88</v>
      </c>
      <c r="AA72" s="2271"/>
      <c r="AB72" s="2270"/>
      <c r="AC72" s="2275" t="s">
        <v>1959</v>
      </c>
      <c r="AD72" s="1581" t="s">
        <v>219</v>
      </c>
      <c r="AE72" s="2277">
        <v>0.996</v>
      </c>
      <c r="AF72" s="2278">
        <f t="shared" si="52"/>
        <v>50102.784</v>
      </c>
      <c r="AG72" s="1497"/>
      <c r="AH72" s="1603" t="s">
        <v>81</v>
      </c>
      <c r="AI72" s="2623">
        <f t="shared" si="66"/>
        <v>50304</v>
      </c>
      <c r="AJ72" s="2630">
        <v>10</v>
      </c>
      <c r="AK72" s="2627">
        <f t="shared" si="53"/>
        <v>50304</v>
      </c>
      <c r="AL72" s="2627"/>
      <c r="AM72" s="2627"/>
      <c r="AN72" s="2627">
        <f t="shared" si="54"/>
        <v>2096</v>
      </c>
      <c r="AO72" s="2627"/>
      <c r="AP72" s="2627"/>
      <c r="AQ72" s="2643"/>
      <c r="AR72" s="2289"/>
      <c r="AS72" s="1610" t="s">
        <v>63</v>
      </c>
      <c r="AT72" s="1610">
        <f t="shared" si="51"/>
        <v>50304</v>
      </c>
      <c r="AU72" s="1610">
        <v>0</v>
      </c>
      <c r="AV72" s="2185">
        <f t="shared" si="55"/>
        <v>5030.4</v>
      </c>
      <c r="AW72" s="1622">
        <f t="shared" si="56"/>
        <v>5030.4</v>
      </c>
      <c r="AX72" s="1622">
        <f t="shared" si="57"/>
        <v>5030.4</v>
      </c>
      <c r="AY72" s="1622">
        <f t="shared" si="58"/>
        <v>5030.4</v>
      </c>
      <c r="AZ72" s="1622">
        <f t="shared" si="59"/>
        <v>5030.4</v>
      </c>
      <c r="BA72" s="2288">
        <f t="shared" si="60"/>
        <v>5030.4</v>
      </c>
      <c r="BB72" s="2288">
        <f t="shared" si="61"/>
        <v>5030.4</v>
      </c>
      <c r="BC72" s="2288">
        <f t="shared" si="62"/>
        <v>5030.4</v>
      </c>
      <c r="BD72" s="2288">
        <f t="shared" si="63"/>
        <v>5030.4</v>
      </c>
      <c r="BE72" s="2288">
        <f t="shared" si="64"/>
        <v>5030.4</v>
      </c>
      <c r="BF72" s="2185">
        <f t="shared" si="16"/>
        <v>4820.8</v>
      </c>
      <c r="BG72" s="2297">
        <f t="shared" si="17"/>
        <v>209.6</v>
      </c>
      <c r="BH72" s="1633"/>
      <c r="BI72" s="1633"/>
      <c r="BJ72" s="1633"/>
      <c r="BK72" s="1633"/>
      <c r="BL72" s="1633"/>
      <c r="BM72" s="1633"/>
      <c r="BN72" s="1633"/>
      <c r="BO72" s="1633"/>
      <c r="BP72" s="1633"/>
      <c r="BQ72" s="1633"/>
      <c r="BR72" s="1633"/>
      <c r="BS72" s="1633"/>
      <c r="BT72" s="1633"/>
      <c r="BU72" s="1633"/>
      <c r="BV72" s="1633"/>
      <c r="BW72" s="1633"/>
      <c r="BX72" s="1633"/>
      <c r="BY72" s="1633"/>
      <c r="BZ72" s="1633"/>
      <c r="CA72" s="1633"/>
      <c r="CB72" s="1633"/>
      <c r="CC72" s="1633"/>
      <c r="CD72" s="1633"/>
      <c r="CE72" s="1633"/>
      <c r="CF72" s="1633"/>
      <c r="CG72" s="1633"/>
      <c r="CH72" s="1633"/>
      <c r="CI72" s="1633"/>
      <c r="CJ72" s="1633"/>
      <c r="CK72" s="1633"/>
      <c r="CL72" s="1633"/>
      <c r="CM72" s="1633"/>
      <c r="CN72" s="1633"/>
      <c r="CO72" s="1633"/>
      <c r="CP72" s="1633"/>
      <c r="CQ72" s="1633"/>
      <c r="CR72" s="1633"/>
      <c r="CS72" s="1633"/>
      <c r="CT72" s="1633"/>
      <c r="CU72" s="1633"/>
      <c r="CV72" s="1633"/>
      <c r="CW72" s="1633"/>
      <c r="CX72" s="1633"/>
      <c r="CY72" s="1633"/>
      <c r="CZ72" s="1633"/>
      <c r="DA72" s="1633"/>
      <c r="DB72" s="1633"/>
      <c r="DC72" s="1633"/>
      <c r="DD72" s="1633"/>
      <c r="DE72" s="1633"/>
      <c r="DF72" s="1633"/>
      <c r="DG72" s="1633"/>
      <c r="DH72" s="1633"/>
      <c r="DI72" s="1633"/>
      <c r="DJ72" s="1633"/>
      <c r="DK72" s="1633"/>
      <c r="DL72" s="1633"/>
      <c r="DM72" s="1633"/>
      <c r="DN72" s="1633"/>
      <c r="DO72" s="1633"/>
      <c r="DP72" s="1633"/>
      <c r="DQ72" s="1633"/>
      <c r="DR72" s="1633"/>
      <c r="DS72" s="1633"/>
      <c r="DT72" s="1633"/>
      <c r="DU72" s="1633"/>
      <c r="DV72" s="1633"/>
      <c r="DW72" s="1633"/>
      <c r="DX72" s="1633"/>
      <c r="DY72" s="1633"/>
      <c r="DZ72" s="1633"/>
      <c r="EA72" s="1633"/>
      <c r="EB72" s="1633"/>
      <c r="EC72" s="1633"/>
      <c r="ED72" s="1633"/>
      <c r="EE72" s="1633"/>
      <c r="EF72" s="1633"/>
      <c r="EG72" s="1633"/>
      <c r="EH72" s="1633"/>
      <c r="EI72" s="1633"/>
      <c r="EJ72" s="1633"/>
      <c r="EK72" s="1633"/>
      <c r="EL72" s="1633"/>
      <c r="EM72" s="1633"/>
      <c r="EN72" s="1633"/>
      <c r="EO72" s="1633"/>
      <c r="EP72" s="1633"/>
      <c r="EQ72" s="1633"/>
      <c r="ER72" s="1633"/>
      <c r="ES72" s="1633"/>
      <c r="ET72" s="1633"/>
      <c r="EU72" s="1633"/>
      <c r="EV72" s="1633"/>
      <c r="EW72" s="1633"/>
      <c r="EX72" s="1633"/>
      <c r="EY72" s="1633"/>
      <c r="EZ72" s="1633"/>
      <c r="FA72" s="1633"/>
      <c r="FB72" s="1633"/>
      <c r="FC72" s="1633"/>
      <c r="FD72" s="1633"/>
      <c r="FE72" s="1633"/>
      <c r="FF72" s="1633"/>
      <c r="FG72" s="1633"/>
      <c r="FH72" s="1633"/>
      <c r="FI72" s="1633"/>
      <c r="FJ72" s="1633"/>
      <c r="FK72" s="1633"/>
      <c r="FL72" s="1633"/>
      <c r="FM72" s="1633"/>
      <c r="FN72" s="1633"/>
      <c r="FO72" s="1633"/>
      <c r="FP72" s="1633"/>
      <c r="FQ72" s="1633"/>
      <c r="FR72" s="1633"/>
      <c r="FS72" s="1633"/>
      <c r="FT72" s="1633"/>
      <c r="FU72" s="1633"/>
      <c r="FV72" s="1633"/>
      <c r="FW72" s="1633"/>
      <c r="FX72" s="1633"/>
      <c r="FY72" s="1633"/>
      <c r="FZ72" s="1633"/>
      <c r="GA72" s="1633"/>
      <c r="GB72" s="1633"/>
      <c r="GC72" s="1633"/>
      <c r="GD72" s="1633"/>
      <c r="GE72" s="1633"/>
      <c r="GF72" s="1633"/>
      <c r="GG72" s="1633"/>
      <c r="GH72" s="1633"/>
      <c r="GI72" s="1633"/>
      <c r="GJ72" s="1633"/>
      <c r="GK72" s="1633"/>
      <c r="GL72" s="1633"/>
      <c r="GM72" s="1633"/>
      <c r="GN72" s="1633"/>
      <c r="GO72" s="1633"/>
      <c r="GP72" s="1633"/>
      <c r="GQ72" s="1633"/>
      <c r="GR72" s="1633"/>
      <c r="GS72" s="1633"/>
      <c r="GT72" s="1633"/>
      <c r="GU72" s="1633"/>
      <c r="GV72" s="1633"/>
      <c r="GW72" s="1633"/>
      <c r="GX72" s="1633"/>
      <c r="GY72" s="1633"/>
      <c r="GZ72" s="1633"/>
      <c r="HA72" s="1633"/>
      <c r="HB72" s="1633"/>
      <c r="HC72" s="1633"/>
      <c r="HD72" s="1633"/>
      <c r="HE72" s="1633"/>
      <c r="HF72" s="1633"/>
      <c r="HG72" s="1633"/>
      <c r="HH72" s="1633"/>
      <c r="HI72" s="1633"/>
      <c r="HJ72" s="1633"/>
      <c r="HK72" s="1633"/>
      <c r="HL72" s="1633"/>
      <c r="HM72" s="1633"/>
      <c r="HN72" s="1633"/>
      <c r="HO72" s="1633"/>
      <c r="HP72" s="1633"/>
      <c r="HQ72" s="1633"/>
      <c r="HR72" s="1633"/>
      <c r="HS72" s="1633"/>
      <c r="HT72" s="1633"/>
      <c r="HU72" s="1633"/>
      <c r="HV72" s="1633"/>
      <c r="HW72" s="1633"/>
      <c r="HX72" s="1633"/>
      <c r="HY72" s="1633"/>
      <c r="HZ72" s="1633"/>
      <c r="IA72" s="1633"/>
      <c r="IB72" s="1633"/>
      <c r="IC72" s="1633"/>
      <c r="ID72" s="1633"/>
      <c r="IE72" s="1633"/>
      <c r="IF72" s="1633"/>
      <c r="IG72" s="1633"/>
      <c r="IH72" s="1633"/>
      <c r="II72" s="1633"/>
      <c r="IJ72" s="1633"/>
      <c r="IK72" s="1633"/>
      <c r="IL72" s="1633"/>
      <c r="IM72" s="1633"/>
      <c r="IN72" s="1633"/>
      <c r="IO72" s="1633"/>
      <c r="IP72" s="1633"/>
      <c r="IQ72" s="1633"/>
      <c r="IR72" s="1633"/>
      <c r="IS72" s="1633"/>
      <c r="IT72" s="1633"/>
      <c r="IU72" s="1633"/>
      <c r="IV72" s="1633"/>
      <c r="IW72" s="1633"/>
      <c r="IX72" s="1633"/>
      <c r="IY72" s="1633"/>
      <c r="IZ72" s="1633"/>
      <c r="JA72" s="1633"/>
      <c r="JB72" s="1633"/>
      <c r="JC72" s="1633"/>
      <c r="JD72" s="1633"/>
      <c r="JE72" s="1633"/>
      <c r="JF72" s="1633"/>
      <c r="JG72" s="1633"/>
      <c r="JH72" s="1633"/>
      <c r="JI72" s="1633"/>
      <c r="JJ72" s="1633"/>
      <c r="JK72" s="1633"/>
      <c r="JL72" s="1633"/>
      <c r="JM72" s="1633"/>
      <c r="JN72" s="1633"/>
      <c r="JO72" s="1633"/>
      <c r="JP72" s="1633"/>
      <c r="JQ72" s="1633"/>
      <c r="JR72" s="1633"/>
      <c r="JS72" s="1633"/>
      <c r="JT72" s="1633"/>
      <c r="JU72" s="1633"/>
      <c r="JV72" s="1633"/>
      <c r="JW72" s="1633"/>
      <c r="JX72" s="1633"/>
      <c r="JY72" s="1633"/>
      <c r="JZ72" s="1633"/>
      <c r="KA72" s="1633"/>
      <c r="KB72" s="1633"/>
      <c r="KC72" s="1633"/>
      <c r="KD72" s="1633"/>
      <c r="KE72" s="1633"/>
      <c r="KF72" s="1633"/>
      <c r="KG72" s="1633"/>
      <c r="KH72" s="1633"/>
      <c r="KI72" s="1633"/>
      <c r="KJ72" s="1633"/>
      <c r="KK72" s="1633"/>
      <c r="KL72" s="1633"/>
      <c r="KM72" s="1633"/>
      <c r="KN72" s="1633"/>
      <c r="KO72" s="1633"/>
      <c r="KP72" s="1633"/>
      <c r="KQ72" s="1633"/>
      <c r="KR72" s="1633"/>
      <c r="KS72" s="1633"/>
      <c r="KT72" s="1633"/>
      <c r="KU72" s="1633"/>
      <c r="KV72" s="1633"/>
      <c r="KW72" s="1633"/>
      <c r="KX72" s="1633"/>
      <c r="KY72" s="1633"/>
      <c r="KZ72" s="1633"/>
      <c r="LA72" s="1633"/>
      <c r="LB72" s="1633"/>
      <c r="LC72" s="1633"/>
      <c r="LD72" s="1633"/>
      <c r="LE72" s="1633"/>
      <c r="LF72" s="1633"/>
      <c r="LG72" s="1633"/>
      <c r="LH72" s="1633"/>
      <c r="LI72" s="1633"/>
      <c r="LJ72" s="1633"/>
      <c r="LK72" s="1633"/>
      <c r="LL72" s="1633"/>
      <c r="LM72" s="1633"/>
      <c r="LN72" s="1633"/>
      <c r="LO72" s="1642"/>
      <c r="LP72" s="1642"/>
      <c r="LQ72" s="1642"/>
      <c r="LR72" s="1642"/>
      <c r="LS72" s="1642"/>
      <c r="LT72" s="1642"/>
      <c r="LU72" s="1642"/>
      <c r="LV72" s="2303"/>
    </row>
    <row r="73" s="2140" customFormat="1" ht="47" customHeight="1" spans="1:334">
      <c r="A73" s="2653">
        <v>45637</v>
      </c>
      <c r="B73" s="1493" t="s">
        <v>213</v>
      </c>
      <c r="C73" s="1494" t="s">
        <v>98</v>
      </c>
      <c r="D73" s="1495">
        <v>4500153736</v>
      </c>
      <c r="E73" s="1496" t="s">
        <v>1960</v>
      </c>
      <c r="F73" s="2660" t="s">
        <v>1961</v>
      </c>
      <c r="G73" s="1505" t="s">
        <v>1730</v>
      </c>
      <c r="H73" s="1498" t="s">
        <v>1730</v>
      </c>
      <c r="I73" s="1532" t="s">
        <v>1771</v>
      </c>
      <c r="J73" s="1522">
        <v>50016</v>
      </c>
      <c r="K73" s="1534">
        <v>0</v>
      </c>
      <c r="L73" s="1534">
        <v>24</v>
      </c>
      <c r="M73" s="2594">
        <f t="shared" si="65"/>
        <v>2084</v>
      </c>
      <c r="N73" s="1525">
        <v>45821</v>
      </c>
      <c r="O73" s="1525">
        <v>45817</v>
      </c>
      <c r="P73" s="2259"/>
      <c r="Q73" s="1562" t="s">
        <v>78</v>
      </c>
      <c r="R73" s="1768"/>
      <c r="S73" s="1768"/>
      <c r="T73" s="1760"/>
      <c r="U73" s="1760"/>
      <c r="V73" s="2681" t="s">
        <v>1962</v>
      </c>
      <c r="W73" s="2268" t="s">
        <v>111</v>
      </c>
      <c r="X73" s="2269">
        <v>45637</v>
      </c>
      <c r="Y73" s="2270" t="s">
        <v>88</v>
      </c>
      <c r="Z73" s="2270" t="s">
        <v>88</v>
      </c>
      <c r="AA73" s="2271"/>
      <c r="AB73" s="2270"/>
      <c r="AC73" s="2275" t="s">
        <v>1955</v>
      </c>
      <c r="AD73" s="1581" t="s">
        <v>219</v>
      </c>
      <c r="AE73" s="2277">
        <v>1.046</v>
      </c>
      <c r="AF73" s="2278">
        <f t="shared" si="52"/>
        <v>52316.736</v>
      </c>
      <c r="AG73" s="1497"/>
      <c r="AH73" s="1603" t="s">
        <v>81</v>
      </c>
      <c r="AI73" s="2623">
        <f t="shared" si="66"/>
        <v>50016</v>
      </c>
      <c r="AJ73" s="2630">
        <v>10</v>
      </c>
      <c r="AK73" s="2627">
        <f t="shared" si="53"/>
        <v>50016</v>
      </c>
      <c r="AL73" s="2627"/>
      <c r="AM73" s="2627"/>
      <c r="AN73" s="2627">
        <f t="shared" si="54"/>
        <v>2084</v>
      </c>
      <c r="AO73" s="2627"/>
      <c r="AP73" s="2627"/>
      <c r="AQ73" s="2643"/>
      <c r="AR73" s="2289"/>
      <c r="AS73" s="1610" t="s">
        <v>63</v>
      </c>
      <c r="AT73" s="1610">
        <f t="shared" si="51"/>
        <v>50016</v>
      </c>
      <c r="AU73" s="1610"/>
      <c r="AV73" s="2185">
        <f t="shared" si="55"/>
        <v>5001.6</v>
      </c>
      <c r="AW73" s="1622">
        <f t="shared" si="56"/>
        <v>5001.6</v>
      </c>
      <c r="AX73" s="1622">
        <f t="shared" si="57"/>
        <v>5001.6</v>
      </c>
      <c r="AY73" s="1622">
        <f t="shared" si="58"/>
        <v>5001.6</v>
      </c>
      <c r="AZ73" s="1622">
        <f t="shared" si="59"/>
        <v>5001.6</v>
      </c>
      <c r="BA73" s="2288">
        <f t="shared" si="60"/>
        <v>5001.6</v>
      </c>
      <c r="BB73" s="2288">
        <f t="shared" si="61"/>
        <v>5001.6</v>
      </c>
      <c r="BC73" s="2288">
        <f t="shared" si="62"/>
        <v>5001.6</v>
      </c>
      <c r="BD73" s="2288">
        <f t="shared" si="63"/>
        <v>5001.6</v>
      </c>
      <c r="BE73" s="2288">
        <f t="shared" si="64"/>
        <v>5001.6</v>
      </c>
      <c r="BF73" s="2185">
        <f t="shared" si="16"/>
        <v>4793.2</v>
      </c>
      <c r="BG73" s="2297">
        <f t="shared" si="17"/>
        <v>208.4</v>
      </c>
      <c r="BH73" s="1633"/>
      <c r="BI73" s="1633"/>
      <c r="BJ73" s="1633"/>
      <c r="BK73" s="1633"/>
      <c r="BL73" s="1633"/>
      <c r="BM73" s="1633"/>
      <c r="BN73" s="1633"/>
      <c r="BO73" s="1633"/>
      <c r="BP73" s="1633"/>
      <c r="BQ73" s="1633"/>
      <c r="BR73" s="1633"/>
      <c r="BS73" s="1633"/>
      <c r="BT73" s="1633"/>
      <c r="BU73" s="1633"/>
      <c r="BV73" s="1633"/>
      <c r="BW73" s="1633"/>
      <c r="BX73" s="1633"/>
      <c r="BY73" s="1633"/>
      <c r="BZ73" s="1633"/>
      <c r="CA73" s="1633"/>
      <c r="CB73" s="1633"/>
      <c r="CC73" s="1633"/>
      <c r="CD73" s="1633"/>
      <c r="CE73" s="1633"/>
      <c r="CF73" s="1633"/>
      <c r="CG73" s="1633"/>
      <c r="CH73" s="1633"/>
      <c r="CI73" s="1633"/>
      <c r="CJ73" s="1633"/>
      <c r="CK73" s="1633"/>
      <c r="CL73" s="1633"/>
      <c r="CM73" s="1633"/>
      <c r="CN73" s="1633"/>
      <c r="CO73" s="1633"/>
      <c r="CP73" s="1633"/>
      <c r="CQ73" s="1633"/>
      <c r="CR73" s="1633"/>
      <c r="CS73" s="1633"/>
      <c r="CT73" s="1633"/>
      <c r="CU73" s="1633"/>
      <c r="CV73" s="1633"/>
      <c r="CW73" s="1633"/>
      <c r="CX73" s="1633"/>
      <c r="CY73" s="1633"/>
      <c r="CZ73" s="1633"/>
      <c r="DA73" s="1633"/>
      <c r="DB73" s="1633"/>
      <c r="DC73" s="1633"/>
      <c r="DD73" s="1633"/>
      <c r="DE73" s="1633"/>
      <c r="DF73" s="1633"/>
      <c r="DG73" s="1633"/>
      <c r="DH73" s="1633"/>
      <c r="DI73" s="1633"/>
      <c r="DJ73" s="1633"/>
      <c r="DK73" s="1633"/>
      <c r="DL73" s="1633"/>
      <c r="DM73" s="1633"/>
      <c r="DN73" s="1633"/>
      <c r="DO73" s="1633"/>
      <c r="DP73" s="1633"/>
      <c r="DQ73" s="1633"/>
      <c r="DR73" s="1633"/>
      <c r="DS73" s="1633"/>
      <c r="DT73" s="1633"/>
      <c r="DU73" s="1633"/>
      <c r="DV73" s="1633"/>
      <c r="DW73" s="1633"/>
      <c r="DX73" s="1633"/>
      <c r="DY73" s="1633"/>
      <c r="DZ73" s="1633"/>
      <c r="EA73" s="1633"/>
      <c r="EB73" s="1633"/>
      <c r="EC73" s="1633"/>
      <c r="ED73" s="1633"/>
      <c r="EE73" s="1633"/>
      <c r="EF73" s="1633"/>
      <c r="EG73" s="1633"/>
      <c r="EH73" s="1633"/>
      <c r="EI73" s="1633"/>
      <c r="EJ73" s="1633"/>
      <c r="EK73" s="1633"/>
      <c r="EL73" s="1633"/>
      <c r="EM73" s="1633"/>
      <c r="EN73" s="1633"/>
      <c r="EO73" s="1633"/>
      <c r="EP73" s="1633"/>
      <c r="EQ73" s="1633"/>
      <c r="ER73" s="1633"/>
      <c r="ES73" s="1633"/>
      <c r="ET73" s="1633"/>
      <c r="EU73" s="1633"/>
      <c r="EV73" s="1633"/>
      <c r="EW73" s="1633"/>
      <c r="EX73" s="1633"/>
      <c r="EY73" s="1633"/>
      <c r="EZ73" s="1633"/>
      <c r="FA73" s="1633"/>
      <c r="FB73" s="1633"/>
      <c r="FC73" s="1633"/>
      <c r="FD73" s="1633"/>
      <c r="FE73" s="1633"/>
      <c r="FF73" s="1633"/>
      <c r="FG73" s="1633"/>
      <c r="FH73" s="1633"/>
      <c r="FI73" s="1633"/>
      <c r="FJ73" s="1633"/>
      <c r="FK73" s="1633"/>
      <c r="FL73" s="1633"/>
      <c r="FM73" s="1633"/>
      <c r="FN73" s="1633"/>
      <c r="FO73" s="1633"/>
      <c r="FP73" s="1633"/>
      <c r="FQ73" s="1633"/>
      <c r="FR73" s="1633"/>
      <c r="FS73" s="1633"/>
      <c r="FT73" s="1633"/>
      <c r="FU73" s="1633"/>
      <c r="FV73" s="1633"/>
      <c r="FW73" s="1633"/>
      <c r="FX73" s="1633"/>
      <c r="FY73" s="1633"/>
      <c r="FZ73" s="1633"/>
      <c r="GA73" s="1633"/>
      <c r="GB73" s="1633"/>
      <c r="GC73" s="1633"/>
      <c r="GD73" s="1633"/>
      <c r="GE73" s="1633"/>
      <c r="GF73" s="1633"/>
      <c r="GG73" s="1633"/>
      <c r="GH73" s="1633"/>
      <c r="GI73" s="1633"/>
      <c r="GJ73" s="1633"/>
      <c r="GK73" s="1633"/>
      <c r="GL73" s="1633"/>
      <c r="GM73" s="1633"/>
      <c r="GN73" s="1633"/>
      <c r="GO73" s="1633"/>
      <c r="GP73" s="1633"/>
      <c r="GQ73" s="1633"/>
      <c r="GR73" s="1633"/>
      <c r="GS73" s="1633"/>
      <c r="GT73" s="1633"/>
      <c r="GU73" s="1633"/>
      <c r="GV73" s="1633"/>
      <c r="GW73" s="1633"/>
      <c r="GX73" s="1633"/>
      <c r="GY73" s="1633"/>
      <c r="GZ73" s="1633"/>
      <c r="HA73" s="1633"/>
      <c r="HB73" s="1633"/>
      <c r="HC73" s="1633"/>
      <c r="HD73" s="1633"/>
      <c r="HE73" s="1633"/>
      <c r="HF73" s="1633"/>
      <c r="HG73" s="1633"/>
      <c r="HH73" s="1633"/>
      <c r="HI73" s="1633"/>
      <c r="HJ73" s="1633"/>
      <c r="HK73" s="1633"/>
      <c r="HL73" s="1633"/>
      <c r="HM73" s="1633"/>
      <c r="HN73" s="1633"/>
      <c r="HO73" s="1633"/>
      <c r="HP73" s="1633"/>
      <c r="HQ73" s="1633"/>
      <c r="HR73" s="1633"/>
      <c r="HS73" s="1633"/>
      <c r="HT73" s="1633"/>
      <c r="HU73" s="1633"/>
      <c r="HV73" s="1633"/>
      <c r="HW73" s="1633"/>
      <c r="HX73" s="1633"/>
      <c r="HY73" s="1633"/>
      <c r="HZ73" s="1633"/>
      <c r="IA73" s="1633"/>
      <c r="IB73" s="1633"/>
      <c r="IC73" s="1633"/>
      <c r="ID73" s="1633"/>
      <c r="IE73" s="1633"/>
      <c r="IF73" s="1633"/>
      <c r="IG73" s="1633"/>
      <c r="IH73" s="1633"/>
      <c r="II73" s="1633"/>
      <c r="IJ73" s="1633"/>
      <c r="IK73" s="1633"/>
      <c r="IL73" s="1633"/>
      <c r="IM73" s="1633"/>
      <c r="IN73" s="1633"/>
      <c r="IO73" s="1633"/>
      <c r="IP73" s="1633"/>
      <c r="IQ73" s="1633"/>
      <c r="IR73" s="1633"/>
      <c r="IS73" s="1633"/>
      <c r="IT73" s="1633"/>
      <c r="IU73" s="1633"/>
      <c r="IV73" s="1633"/>
      <c r="IW73" s="1633"/>
      <c r="IX73" s="1633"/>
      <c r="IY73" s="1633"/>
      <c r="IZ73" s="1633"/>
      <c r="JA73" s="1633"/>
      <c r="JB73" s="1633"/>
      <c r="JC73" s="1633"/>
      <c r="JD73" s="1633"/>
      <c r="JE73" s="1633"/>
      <c r="JF73" s="1633"/>
      <c r="JG73" s="1633"/>
      <c r="JH73" s="1633"/>
      <c r="JI73" s="1633"/>
      <c r="JJ73" s="1633"/>
      <c r="JK73" s="1633"/>
      <c r="JL73" s="1633"/>
      <c r="JM73" s="1633"/>
      <c r="JN73" s="1633"/>
      <c r="JO73" s="1633"/>
      <c r="JP73" s="1633"/>
      <c r="JQ73" s="1633"/>
      <c r="JR73" s="1633"/>
      <c r="JS73" s="1633"/>
      <c r="JT73" s="1633"/>
      <c r="JU73" s="1633"/>
      <c r="JV73" s="1633"/>
      <c r="JW73" s="1633"/>
      <c r="JX73" s="1633"/>
      <c r="JY73" s="1633"/>
      <c r="JZ73" s="1633"/>
      <c r="KA73" s="1633"/>
      <c r="KB73" s="1633"/>
      <c r="KC73" s="1633"/>
      <c r="KD73" s="1633"/>
      <c r="KE73" s="1633"/>
      <c r="KF73" s="1633"/>
      <c r="KG73" s="1633"/>
      <c r="KH73" s="1633"/>
      <c r="KI73" s="1633"/>
      <c r="KJ73" s="1633"/>
      <c r="KK73" s="1633"/>
      <c r="KL73" s="1633"/>
      <c r="KM73" s="1633"/>
      <c r="KN73" s="1633"/>
      <c r="KO73" s="1633"/>
      <c r="KP73" s="1633"/>
      <c r="KQ73" s="1633"/>
      <c r="KR73" s="1633"/>
      <c r="KS73" s="1633"/>
      <c r="KT73" s="1633"/>
      <c r="KU73" s="1633"/>
      <c r="KV73" s="1633"/>
      <c r="KW73" s="1633"/>
      <c r="KX73" s="1633"/>
      <c r="KY73" s="1633"/>
      <c r="KZ73" s="1633"/>
      <c r="LA73" s="1633"/>
      <c r="LB73" s="1633"/>
      <c r="LC73" s="1633"/>
      <c r="LD73" s="1633"/>
      <c r="LE73" s="1633"/>
      <c r="LF73" s="1633"/>
      <c r="LG73" s="1633"/>
      <c r="LH73" s="1633"/>
      <c r="LI73" s="1633"/>
      <c r="LJ73" s="1633"/>
      <c r="LK73" s="1633"/>
      <c r="LL73" s="1633"/>
      <c r="LM73" s="1633"/>
      <c r="LN73" s="1633"/>
      <c r="LO73" s="1642"/>
      <c r="LP73" s="1642"/>
      <c r="LQ73" s="1642"/>
      <c r="LR73" s="1642"/>
      <c r="LS73" s="1642"/>
      <c r="LT73" s="1642"/>
      <c r="LU73" s="1642"/>
      <c r="LV73" s="2303"/>
    </row>
    <row r="74" s="1639" customFormat="1" ht="47" customHeight="1" spans="1:334">
      <c r="A74" s="2417">
        <v>45744</v>
      </c>
      <c r="B74" s="1500" t="s">
        <v>236</v>
      </c>
      <c r="C74" s="1501" t="s">
        <v>98</v>
      </c>
      <c r="D74" s="1502">
        <v>4500161803</v>
      </c>
      <c r="E74" s="2253" t="s">
        <v>1963</v>
      </c>
      <c r="F74" s="1502" t="s">
        <v>1964</v>
      </c>
      <c r="G74" s="1505" t="s">
        <v>1965</v>
      </c>
      <c r="H74" s="1505" t="s">
        <v>1965</v>
      </c>
      <c r="I74" s="1532" t="s">
        <v>1966</v>
      </c>
      <c r="J74" s="1522">
        <v>2076</v>
      </c>
      <c r="K74" s="1534">
        <v>0</v>
      </c>
      <c r="L74" s="1534">
        <v>12</v>
      </c>
      <c r="M74" s="2594">
        <f t="shared" si="65"/>
        <v>173</v>
      </c>
      <c r="N74" s="1536">
        <v>45819</v>
      </c>
      <c r="O74" s="1536">
        <v>45815</v>
      </c>
      <c r="P74" s="2679"/>
      <c r="Q74" s="1562" t="s">
        <v>78</v>
      </c>
      <c r="R74" s="1839"/>
      <c r="S74" s="1768"/>
      <c r="T74" s="1760"/>
      <c r="U74" s="1760"/>
      <c r="V74" s="2683" t="s">
        <v>376</v>
      </c>
      <c r="W74" s="1532" t="s">
        <v>111</v>
      </c>
      <c r="X74" s="1565">
        <v>45748</v>
      </c>
      <c r="Y74" s="1589" t="s">
        <v>88</v>
      </c>
      <c r="Z74" s="1589" t="s">
        <v>88</v>
      </c>
      <c r="AA74" s="1589" t="s">
        <v>1967</v>
      </c>
      <c r="AB74" s="1589"/>
      <c r="AC74" s="2274" t="s">
        <v>238</v>
      </c>
      <c r="AD74" s="1590" t="s">
        <v>239</v>
      </c>
      <c r="AE74" s="2277">
        <v>1.02</v>
      </c>
      <c r="AF74" s="2278">
        <f t="shared" si="52"/>
        <v>2117.52</v>
      </c>
      <c r="AG74" s="1504" t="s">
        <v>1968</v>
      </c>
      <c r="AH74" s="1609" t="s">
        <v>81</v>
      </c>
      <c r="AI74" s="2623">
        <f t="shared" si="66"/>
        <v>2076</v>
      </c>
      <c r="AJ74" s="2626">
        <v>10</v>
      </c>
      <c r="AK74" s="2627">
        <f t="shared" si="53"/>
        <v>2076</v>
      </c>
      <c r="AL74" s="2627"/>
      <c r="AM74" s="2627"/>
      <c r="AN74" s="2627"/>
      <c r="AO74" s="2627"/>
      <c r="AP74" s="2627">
        <f>M74</f>
        <v>173</v>
      </c>
      <c r="AQ74" s="2641"/>
      <c r="AR74" s="1610"/>
      <c r="AS74" s="1610" t="s">
        <v>63</v>
      </c>
      <c r="AT74" s="1610">
        <f t="shared" si="51"/>
        <v>2076</v>
      </c>
      <c r="AU74" s="1610"/>
      <c r="AV74" s="2185">
        <f t="shared" si="55"/>
        <v>207.6</v>
      </c>
      <c r="AW74" s="1622">
        <f t="shared" si="56"/>
        <v>207.6</v>
      </c>
      <c r="AX74" s="1622">
        <f t="shared" si="57"/>
        <v>207.6</v>
      </c>
      <c r="AY74" s="1622">
        <f t="shared" si="58"/>
        <v>207.6</v>
      </c>
      <c r="AZ74" s="1622">
        <f t="shared" si="59"/>
        <v>207.6</v>
      </c>
      <c r="BA74" s="2288">
        <f t="shared" si="60"/>
        <v>207.6</v>
      </c>
      <c r="BB74" s="2288">
        <f t="shared" si="61"/>
        <v>207.6</v>
      </c>
      <c r="BC74" s="2288">
        <f t="shared" si="62"/>
        <v>207.6</v>
      </c>
      <c r="BD74" s="2288">
        <f t="shared" si="63"/>
        <v>207.6</v>
      </c>
      <c r="BE74" s="2288">
        <f t="shared" si="64"/>
        <v>207.6</v>
      </c>
      <c r="BF74" s="2185">
        <f t="shared" si="16"/>
        <v>198.95</v>
      </c>
      <c r="BG74" s="2297">
        <f t="shared" si="17"/>
        <v>8.65</v>
      </c>
      <c r="LO74" s="1481"/>
      <c r="LP74" s="1481"/>
      <c r="LQ74" s="1481"/>
      <c r="LR74" s="1481"/>
      <c r="LS74" s="1481"/>
      <c r="LT74" s="1481"/>
      <c r="LU74" s="1481"/>
      <c r="LV74" s="1481"/>
    </row>
    <row r="75" s="1639" customFormat="1" ht="47" customHeight="1" spans="1:334">
      <c r="A75" s="2417">
        <v>45744</v>
      </c>
      <c r="B75" s="1500" t="s">
        <v>236</v>
      </c>
      <c r="C75" s="1501" t="s">
        <v>98</v>
      </c>
      <c r="D75" s="1502">
        <v>4500161692</v>
      </c>
      <c r="E75" s="2253">
        <v>216888478</v>
      </c>
      <c r="F75" s="1502" t="s">
        <v>1969</v>
      </c>
      <c r="G75" s="1505" t="s">
        <v>1965</v>
      </c>
      <c r="H75" s="1505" t="s">
        <v>1965</v>
      </c>
      <c r="I75" s="1532" t="s">
        <v>1966</v>
      </c>
      <c r="J75" s="1522">
        <v>1116</v>
      </c>
      <c r="K75" s="1534">
        <v>0</v>
      </c>
      <c r="L75" s="1534">
        <v>12</v>
      </c>
      <c r="M75" s="2594">
        <f t="shared" si="65"/>
        <v>93</v>
      </c>
      <c r="N75" s="1536">
        <v>45819</v>
      </c>
      <c r="O75" s="1536">
        <v>45815</v>
      </c>
      <c r="P75" s="2679"/>
      <c r="Q75" s="1562" t="s">
        <v>78</v>
      </c>
      <c r="R75" s="1768"/>
      <c r="S75" s="1768"/>
      <c r="T75" s="1760"/>
      <c r="U75" s="1760"/>
      <c r="V75" s="2682">
        <v>45825</v>
      </c>
      <c r="W75" s="1532" t="s">
        <v>111</v>
      </c>
      <c r="X75" s="1565">
        <v>45748</v>
      </c>
      <c r="Y75" s="1589" t="s">
        <v>88</v>
      </c>
      <c r="Z75" s="1589" t="s">
        <v>88</v>
      </c>
      <c r="AA75" s="1589" t="s">
        <v>1967</v>
      </c>
      <c r="AB75" s="1589"/>
      <c r="AC75" s="2274" t="s">
        <v>238</v>
      </c>
      <c r="AD75" s="1590" t="s">
        <v>239</v>
      </c>
      <c r="AE75" s="2277">
        <v>1.02</v>
      </c>
      <c r="AF75" s="2278">
        <f t="shared" si="52"/>
        <v>1138.32</v>
      </c>
      <c r="AG75" s="1504" t="s">
        <v>1970</v>
      </c>
      <c r="AH75" s="1609" t="s">
        <v>81</v>
      </c>
      <c r="AI75" s="2623">
        <f t="shared" si="66"/>
        <v>1116</v>
      </c>
      <c r="AJ75" s="2626">
        <v>10</v>
      </c>
      <c r="AK75" s="2627">
        <f t="shared" si="53"/>
        <v>1116</v>
      </c>
      <c r="AL75" s="2627"/>
      <c r="AM75" s="2627"/>
      <c r="AN75" s="2627"/>
      <c r="AO75" s="2627"/>
      <c r="AP75" s="2627">
        <f>M75</f>
        <v>93</v>
      </c>
      <c r="AQ75" s="2641"/>
      <c r="AR75" s="1610"/>
      <c r="AS75" s="1610" t="s">
        <v>63</v>
      </c>
      <c r="AT75" s="1610">
        <f t="shared" si="51"/>
        <v>1116</v>
      </c>
      <c r="AU75" s="1610"/>
      <c r="AV75" s="2185">
        <f t="shared" si="55"/>
        <v>111.6</v>
      </c>
      <c r="AW75" s="1622">
        <f t="shared" si="56"/>
        <v>111.6</v>
      </c>
      <c r="AX75" s="1622">
        <f t="shared" si="57"/>
        <v>111.6</v>
      </c>
      <c r="AY75" s="1622">
        <f t="shared" si="58"/>
        <v>111.6</v>
      </c>
      <c r="AZ75" s="1622">
        <f t="shared" si="59"/>
        <v>111.6</v>
      </c>
      <c r="BA75" s="2288">
        <f t="shared" si="60"/>
        <v>111.6</v>
      </c>
      <c r="BB75" s="2288">
        <f t="shared" si="61"/>
        <v>111.6</v>
      </c>
      <c r="BC75" s="2288">
        <f t="shared" si="62"/>
        <v>111.6</v>
      </c>
      <c r="BD75" s="2288">
        <f t="shared" si="63"/>
        <v>111.6</v>
      </c>
      <c r="BE75" s="2288">
        <f t="shared" si="64"/>
        <v>111.6</v>
      </c>
      <c r="BF75" s="2185">
        <f t="shared" si="16"/>
        <v>106.95</v>
      </c>
      <c r="BG75" s="2297">
        <f t="shared" si="17"/>
        <v>4.65</v>
      </c>
      <c r="LO75" s="1481"/>
      <c r="LP75" s="1481"/>
      <c r="LQ75" s="1481"/>
      <c r="LR75" s="1481"/>
      <c r="LS75" s="1481"/>
      <c r="LT75" s="1481"/>
      <c r="LU75" s="1481"/>
      <c r="LV75" s="1481"/>
    </row>
    <row r="76" s="2140" customFormat="1" ht="47" customHeight="1" spans="1:334">
      <c r="A76" s="2417">
        <v>45791</v>
      </c>
      <c r="B76" s="1500" t="s">
        <v>1971</v>
      </c>
      <c r="C76" s="1501" t="s">
        <v>107</v>
      </c>
      <c r="D76" s="1502">
        <v>4500163632</v>
      </c>
      <c r="E76" s="1503"/>
      <c r="F76" s="1502" t="s">
        <v>1972</v>
      </c>
      <c r="G76" s="1505" t="s">
        <v>1727</v>
      </c>
      <c r="H76" s="1505" t="s">
        <v>1727</v>
      </c>
      <c r="I76" s="1532" t="s">
        <v>1728</v>
      </c>
      <c r="J76" s="1522">
        <v>1632</v>
      </c>
      <c r="K76" s="1534">
        <v>0</v>
      </c>
      <c r="L76" s="1534">
        <v>96</v>
      </c>
      <c r="M76" s="1534">
        <f t="shared" si="65"/>
        <v>17</v>
      </c>
      <c r="N76" s="1536">
        <v>45826</v>
      </c>
      <c r="O76" s="1536">
        <v>45822</v>
      </c>
      <c r="P76" s="1537"/>
      <c r="Q76" s="1562" t="s">
        <v>78</v>
      </c>
      <c r="R76" s="1768"/>
      <c r="S76" s="1768"/>
      <c r="T76" s="1768"/>
      <c r="U76" s="1768"/>
      <c r="V76" s="2308">
        <v>45832</v>
      </c>
      <c r="W76" s="1532" t="s">
        <v>111</v>
      </c>
      <c r="X76" s="1565">
        <v>45799</v>
      </c>
      <c r="Y76" s="1589" t="s">
        <v>88</v>
      </c>
      <c r="Z76" s="1589">
        <v>45799</v>
      </c>
      <c r="AA76" s="1589"/>
      <c r="AB76" s="1589"/>
      <c r="AC76" s="2274" t="s">
        <v>1973</v>
      </c>
      <c r="AD76" s="1590" t="s">
        <v>1974</v>
      </c>
      <c r="AE76" s="2277">
        <v>0.9375</v>
      </c>
      <c r="AF76" s="2278">
        <f t="shared" si="52"/>
        <v>1530</v>
      </c>
      <c r="AG76" s="1504"/>
      <c r="AH76" s="1609" t="s">
        <v>81</v>
      </c>
      <c r="AI76" s="2623">
        <f t="shared" si="66"/>
        <v>1632</v>
      </c>
      <c r="AJ76" s="2626">
        <v>10</v>
      </c>
      <c r="AK76" s="2627">
        <f t="shared" si="53"/>
        <v>1632</v>
      </c>
      <c r="AL76" s="2627"/>
      <c r="AM76" s="2627"/>
      <c r="AN76" s="2627">
        <f>J76/24</f>
        <v>68</v>
      </c>
      <c r="AO76" s="2627"/>
      <c r="AP76" s="2627"/>
      <c r="AQ76" s="2641"/>
      <c r="AR76" s="1610"/>
      <c r="AS76" s="1610" t="s">
        <v>63</v>
      </c>
      <c r="AT76" s="1610">
        <f t="shared" si="51"/>
        <v>1632</v>
      </c>
      <c r="AU76" s="1610"/>
      <c r="AV76" s="2185">
        <f t="shared" si="55"/>
        <v>163.2</v>
      </c>
      <c r="AW76" s="1622">
        <f t="shared" si="56"/>
        <v>163.2</v>
      </c>
      <c r="AX76" s="1622">
        <f t="shared" si="57"/>
        <v>163.2</v>
      </c>
      <c r="AY76" s="1622">
        <f t="shared" si="58"/>
        <v>163.2</v>
      </c>
      <c r="AZ76" s="1622">
        <f t="shared" si="59"/>
        <v>163.2</v>
      </c>
      <c r="BA76" s="2288">
        <f t="shared" si="60"/>
        <v>163.2</v>
      </c>
      <c r="BB76" s="2288">
        <f t="shared" si="61"/>
        <v>163.2</v>
      </c>
      <c r="BC76" s="2288">
        <f t="shared" si="62"/>
        <v>163.2</v>
      </c>
      <c r="BD76" s="2288">
        <f t="shared" si="63"/>
        <v>163.2</v>
      </c>
      <c r="BE76" s="2288">
        <f t="shared" si="64"/>
        <v>163.2</v>
      </c>
      <c r="BF76" s="2185">
        <f t="shared" si="16"/>
        <v>156.4</v>
      </c>
      <c r="BG76" s="2297">
        <f t="shared" si="17"/>
        <v>6.8</v>
      </c>
      <c r="BH76" s="1633"/>
      <c r="BI76" s="1633"/>
      <c r="BJ76" s="1633"/>
      <c r="BK76" s="1633"/>
      <c r="BL76" s="1633"/>
      <c r="BM76" s="1633"/>
      <c r="BN76" s="1633"/>
      <c r="BO76" s="1633"/>
      <c r="BP76" s="1633"/>
      <c r="BQ76" s="1633"/>
      <c r="BR76" s="1633"/>
      <c r="BS76" s="1633"/>
      <c r="BT76" s="1633"/>
      <c r="BU76" s="1633"/>
      <c r="BV76" s="1633"/>
      <c r="BW76" s="1633"/>
      <c r="BX76" s="1633"/>
      <c r="BY76" s="1633"/>
      <c r="BZ76" s="1633"/>
      <c r="CA76" s="1633"/>
      <c r="CB76" s="1633"/>
      <c r="CC76" s="1633"/>
      <c r="CD76" s="1633"/>
      <c r="CE76" s="1633"/>
      <c r="CF76" s="1633"/>
      <c r="CG76" s="1633"/>
      <c r="CH76" s="1633"/>
      <c r="CI76" s="1633"/>
      <c r="CJ76" s="1633"/>
      <c r="CK76" s="1633"/>
      <c r="CL76" s="1633"/>
      <c r="CM76" s="1633"/>
      <c r="CN76" s="1633"/>
      <c r="CO76" s="1633"/>
      <c r="CP76" s="1633"/>
      <c r="CQ76" s="1633"/>
      <c r="CR76" s="1633"/>
      <c r="CS76" s="1633"/>
      <c r="CT76" s="1633"/>
      <c r="CU76" s="1633"/>
      <c r="CV76" s="1633"/>
      <c r="CW76" s="1633"/>
      <c r="CX76" s="1633"/>
      <c r="CY76" s="1633"/>
      <c r="CZ76" s="1633"/>
      <c r="DA76" s="1633"/>
      <c r="DB76" s="1633"/>
      <c r="DC76" s="1633"/>
      <c r="DD76" s="1633"/>
      <c r="DE76" s="1633"/>
      <c r="DF76" s="1633"/>
      <c r="DG76" s="1633"/>
      <c r="DH76" s="1633"/>
      <c r="DI76" s="1633"/>
      <c r="DJ76" s="1633"/>
      <c r="DK76" s="1633"/>
      <c r="DL76" s="1633"/>
      <c r="DM76" s="1633"/>
      <c r="DN76" s="1633"/>
      <c r="DO76" s="1633"/>
      <c r="DP76" s="1633"/>
      <c r="DQ76" s="1633"/>
      <c r="DR76" s="1633"/>
      <c r="DS76" s="1633"/>
      <c r="DT76" s="1633"/>
      <c r="DU76" s="1633"/>
      <c r="DV76" s="1633"/>
      <c r="DW76" s="1633"/>
      <c r="DX76" s="1633"/>
      <c r="DY76" s="1633"/>
      <c r="DZ76" s="1633"/>
      <c r="EA76" s="1633"/>
      <c r="EB76" s="1633"/>
      <c r="EC76" s="1633"/>
      <c r="ED76" s="1633"/>
      <c r="EE76" s="1633"/>
      <c r="EF76" s="1633"/>
      <c r="EG76" s="1633"/>
      <c r="EH76" s="1633"/>
      <c r="EI76" s="1633"/>
      <c r="EJ76" s="1633"/>
      <c r="EK76" s="1633"/>
      <c r="EL76" s="1633"/>
      <c r="EM76" s="1633"/>
      <c r="EN76" s="1633"/>
      <c r="EO76" s="1633"/>
      <c r="EP76" s="1633"/>
      <c r="EQ76" s="1633"/>
      <c r="ER76" s="1633"/>
      <c r="ES76" s="1633"/>
      <c r="ET76" s="1633"/>
      <c r="EU76" s="1633"/>
      <c r="EV76" s="1633"/>
      <c r="EW76" s="1633"/>
      <c r="EX76" s="1633"/>
      <c r="EY76" s="1633"/>
      <c r="EZ76" s="1633"/>
      <c r="FA76" s="1633"/>
      <c r="FB76" s="1633"/>
      <c r="FC76" s="1633"/>
      <c r="FD76" s="1633"/>
      <c r="FE76" s="1633"/>
      <c r="FF76" s="1633"/>
      <c r="FG76" s="1633"/>
      <c r="FH76" s="1633"/>
      <c r="FI76" s="1633"/>
      <c r="FJ76" s="1633"/>
      <c r="FK76" s="1633"/>
      <c r="FL76" s="1633"/>
      <c r="FM76" s="1633"/>
      <c r="FN76" s="1633"/>
      <c r="FO76" s="1633"/>
      <c r="FP76" s="1633"/>
      <c r="FQ76" s="1633"/>
      <c r="FR76" s="1633"/>
      <c r="FS76" s="1633"/>
      <c r="FT76" s="1633"/>
      <c r="FU76" s="1633"/>
      <c r="FV76" s="1633"/>
      <c r="FW76" s="1633"/>
      <c r="FX76" s="1633"/>
      <c r="FY76" s="1633"/>
      <c r="FZ76" s="1633"/>
      <c r="GA76" s="1633"/>
      <c r="GB76" s="1633"/>
      <c r="GC76" s="1633"/>
      <c r="GD76" s="1633"/>
      <c r="GE76" s="1633"/>
      <c r="GF76" s="1633"/>
      <c r="GG76" s="1633"/>
      <c r="GH76" s="1633"/>
      <c r="GI76" s="1633"/>
      <c r="GJ76" s="1633"/>
      <c r="GK76" s="1633"/>
      <c r="GL76" s="1633"/>
      <c r="GM76" s="1633"/>
      <c r="GN76" s="1633"/>
      <c r="GO76" s="1633"/>
      <c r="GP76" s="1633"/>
      <c r="GQ76" s="1633"/>
      <c r="GR76" s="1633"/>
      <c r="GS76" s="1633"/>
      <c r="GT76" s="1633"/>
      <c r="GU76" s="1633"/>
      <c r="GV76" s="1633"/>
      <c r="GW76" s="1633"/>
      <c r="GX76" s="1633"/>
      <c r="GY76" s="1633"/>
      <c r="GZ76" s="1633"/>
      <c r="HA76" s="1633"/>
      <c r="HB76" s="1633"/>
      <c r="HC76" s="1633"/>
      <c r="HD76" s="1633"/>
      <c r="HE76" s="1633"/>
      <c r="HF76" s="1633"/>
      <c r="HG76" s="1633"/>
      <c r="HH76" s="1633"/>
      <c r="HI76" s="1633"/>
      <c r="HJ76" s="1633"/>
      <c r="HK76" s="1633"/>
      <c r="HL76" s="1633"/>
      <c r="HM76" s="1633"/>
      <c r="HN76" s="1633"/>
      <c r="HO76" s="1633"/>
      <c r="HP76" s="1633"/>
      <c r="HQ76" s="1633"/>
      <c r="HR76" s="1633"/>
      <c r="HS76" s="1633"/>
      <c r="HT76" s="1633"/>
      <c r="HU76" s="1633"/>
      <c r="HV76" s="1633"/>
      <c r="HW76" s="1633"/>
      <c r="HX76" s="1633"/>
      <c r="HY76" s="1633"/>
      <c r="HZ76" s="1633"/>
      <c r="IA76" s="1633"/>
      <c r="IB76" s="1633"/>
      <c r="IC76" s="1633"/>
      <c r="ID76" s="1633"/>
      <c r="IE76" s="1633"/>
      <c r="IF76" s="1633"/>
      <c r="IG76" s="1633"/>
      <c r="IH76" s="1633"/>
      <c r="II76" s="1633"/>
      <c r="IJ76" s="1633"/>
      <c r="IK76" s="1633"/>
      <c r="IL76" s="1633"/>
      <c r="IM76" s="1633"/>
      <c r="IN76" s="1633"/>
      <c r="IO76" s="1633"/>
      <c r="IP76" s="1633"/>
      <c r="IQ76" s="1633"/>
      <c r="IR76" s="1633"/>
      <c r="IS76" s="1633"/>
      <c r="IT76" s="1633"/>
      <c r="IU76" s="1633"/>
      <c r="IV76" s="1633"/>
      <c r="IW76" s="1633"/>
      <c r="IX76" s="1633"/>
      <c r="IY76" s="1633"/>
      <c r="IZ76" s="1633"/>
      <c r="JA76" s="1633"/>
      <c r="JB76" s="1633"/>
      <c r="JC76" s="1633"/>
      <c r="JD76" s="1633"/>
      <c r="JE76" s="1633"/>
      <c r="JF76" s="1633"/>
      <c r="JG76" s="1633"/>
      <c r="JH76" s="1633"/>
      <c r="JI76" s="1633"/>
      <c r="JJ76" s="1633"/>
      <c r="JK76" s="1633"/>
      <c r="JL76" s="1633"/>
      <c r="JM76" s="1633"/>
      <c r="JN76" s="1633"/>
      <c r="JO76" s="1633"/>
      <c r="JP76" s="1633"/>
      <c r="JQ76" s="1633"/>
      <c r="JR76" s="1633"/>
      <c r="JS76" s="1633"/>
      <c r="JT76" s="1633"/>
      <c r="JU76" s="1633"/>
      <c r="JV76" s="1633"/>
      <c r="JW76" s="1633"/>
      <c r="JX76" s="1633"/>
      <c r="JY76" s="1633"/>
      <c r="JZ76" s="1633"/>
      <c r="KA76" s="1633"/>
      <c r="KB76" s="1633"/>
      <c r="KC76" s="1633"/>
      <c r="KD76" s="1633"/>
      <c r="KE76" s="1633"/>
      <c r="KF76" s="1633"/>
      <c r="KG76" s="1633"/>
      <c r="KH76" s="1633"/>
      <c r="KI76" s="1633"/>
      <c r="KJ76" s="1633"/>
      <c r="KK76" s="1633"/>
      <c r="KL76" s="1633"/>
      <c r="KM76" s="1633"/>
      <c r="KN76" s="1633"/>
      <c r="KO76" s="1633"/>
      <c r="KP76" s="1633"/>
      <c r="KQ76" s="1633"/>
      <c r="KR76" s="1633"/>
      <c r="KS76" s="1633"/>
      <c r="KT76" s="1633"/>
      <c r="KU76" s="1633"/>
      <c r="KV76" s="1633"/>
      <c r="KW76" s="1633"/>
      <c r="KX76" s="1633"/>
      <c r="KY76" s="1633"/>
      <c r="KZ76" s="1633"/>
      <c r="LA76" s="1633"/>
      <c r="LB76" s="1633"/>
      <c r="LC76" s="1633"/>
      <c r="LD76" s="1633"/>
      <c r="LE76" s="1633"/>
      <c r="LF76" s="1633"/>
      <c r="LG76" s="1633"/>
      <c r="LH76" s="1633"/>
      <c r="LI76" s="1633"/>
      <c r="LJ76" s="1633"/>
      <c r="LK76" s="1633"/>
      <c r="LL76" s="1633"/>
      <c r="LM76" s="1633"/>
      <c r="LN76" s="1633"/>
      <c r="LO76" s="1642"/>
      <c r="LP76" s="1642"/>
      <c r="LQ76" s="1642"/>
      <c r="LR76" s="1642"/>
      <c r="LS76" s="1642"/>
      <c r="LT76" s="1642"/>
      <c r="LU76" s="1642"/>
      <c r="LV76" s="2303"/>
    </row>
    <row r="77" s="2140" customFormat="1" ht="47" customHeight="1" spans="1:334">
      <c r="A77" s="2661">
        <v>45772</v>
      </c>
      <c r="B77" s="2662" t="s">
        <v>1975</v>
      </c>
      <c r="C77" s="2663" t="s">
        <v>563</v>
      </c>
      <c r="D77" s="2664">
        <v>4500164723</v>
      </c>
      <c r="E77" s="1503"/>
      <c r="F77" s="2664" t="s">
        <v>1976</v>
      </c>
      <c r="G77" s="1505" t="s">
        <v>1727</v>
      </c>
      <c r="H77" s="1498" t="s">
        <v>1727</v>
      </c>
      <c r="I77" s="1521" t="s">
        <v>1728</v>
      </c>
      <c r="J77" s="1528">
        <v>2592</v>
      </c>
      <c r="K77" s="2305">
        <v>0</v>
      </c>
      <c r="L77" s="2305">
        <v>96</v>
      </c>
      <c r="M77" s="2305">
        <f t="shared" si="65"/>
        <v>27</v>
      </c>
      <c r="N77" s="1525">
        <v>45828</v>
      </c>
      <c r="O77" s="1525">
        <f>N77-4</f>
        <v>45824</v>
      </c>
      <c r="P77" s="2259"/>
      <c r="Q77" s="1562" t="s">
        <v>78</v>
      </c>
      <c r="R77" s="1768"/>
      <c r="S77" s="1768"/>
      <c r="T77" s="1760"/>
      <c r="U77" s="1760"/>
      <c r="V77" s="2681">
        <v>45831</v>
      </c>
      <c r="W77" s="2268" t="s">
        <v>111</v>
      </c>
      <c r="X77" s="2269">
        <v>45772</v>
      </c>
      <c r="Y77" s="2270" t="s">
        <v>88</v>
      </c>
      <c r="Z77" s="2270">
        <v>45784</v>
      </c>
      <c r="AA77" s="2271"/>
      <c r="AB77" s="2270"/>
      <c r="AC77" s="2275" t="s">
        <v>1977</v>
      </c>
      <c r="AD77" s="1581" t="s">
        <v>1149</v>
      </c>
      <c r="AE77" s="2277">
        <v>0.9375</v>
      </c>
      <c r="AF77" s="2175">
        <f t="shared" ref="AF77:AF90" si="67">AE77*J77</f>
        <v>2430</v>
      </c>
      <c r="AG77" s="1497"/>
      <c r="AH77" s="1603" t="s">
        <v>81</v>
      </c>
      <c r="AI77" s="2623">
        <f t="shared" si="66"/>
        <v>2592</v>
      </c>
      <c r="AJ77" s="2626">
        <v>10</v>
      </c>
      <c r="AK77" s="2627">
        <f t="shared" si="53"/>
        <v>2592</v>
      </c>
      <c r="AL77" s="2627"/>
      <c r="AM77" s="2627"/>
      <c r="AN77" s="2627">
        <f>J77/24</f>
        <v>108</v>
      </c>
      <c r="AO77" s="2627"/>
      <c r="AP77" s="2627"/>
      <c r="AQ77" s="2643"/>
      <c r="AR77" s="2289"/>
      <c r="AS77" s="1610" t="s">
        <v>63</v>
      </c>
      <c r="AT77" s="1610">
        <f t="shared" ref="AT77:AT109" si="68">J77</f>
        <v>2592</v>
      </c>
      <c r="AU77" s="1610"/>
      <c r="AV77" s="2185">
        <f t="shared" si="55"/>
        <v>259.2</v>
      </c>
      <c r="AW77" s="1622">
        <f t="shared" si="56"/>
        <v>259.2</v>
      </c>
      <c r="AX77" s="1622">
        <f t="shared" si="57"/>
        <v>259.2</v>
      </c>
      <c r="AY77" s="1622">
        <f t="shared" si="58"/>
        <v>259.2</v>
      </c>
      <c r="AZ77" s="1622">
        <f t="shared" si="59"/>
        <v>259.2</v>
      </c>
      <c r="BA77" s="2288">
        <f t="shared" si="60"/>
        <v>259.2</v>
      </c>
      <c r="BB77" s="2288">
        <f t="shared" si="61"/>
        <v>259.2</v>
      </c>
      <c r="BC77" s="2288">
        <f t="shared" si="62"/>
        <v>259.2</v>
      </c>
      <c r="BD77" s="2288">
        <f t="shared" si="63"/>
        <v>259.2</v>
      </c>
      <c r="BE77" s="2288">
        <f t="shared" si="64"/>
        <v>259.2</v>
      </c>
      <c r="BF77" s="2185">
        <f t="shared" ref="BF77:BF103" si="69">J77*23/24/COUNT(AV77:BE77)</f>
        <v>248.4</v>
      </c>
      <c r="BG77" s="2297">
        <f t="shared" ref="BG77:BG103" si="70">J77/24/COUNT(AV77:BE77)</f>
        <v>10.8</v>
      </c>
      <c r="BH77" s="1633"/>
      <c r="BI77" s="1633"/>
      <c r="BJ77" s="1633"/>
      <c r="BK77" s="1633"/>
      <c r="BL77" s="1633"/>
      <c r="BM77" s="1633"/>
      <c r="BN77" s="1633"/>
      <c r="BO77" s="1633"/>
      <c r="BP77" s="1633"/>
      <c r="BQ77" s="1633"/>
      <c r="BR77" s="1633"/>
      <c r="BS77" s="1633"/>
      <c r="BT77" s="1633"/>
      <c r="BU77" s="1633"/>
      <c r="BV77" s="1633"/>
      <c r="BW77" s="1633"/>
      <c r="BX77" s="1633"/>
      <c r="BY77" s="1633"/>
      <c r="BZ77" s="1633"/>
      <c r="CA77" s="1633"/>
      <c r="CB77" s="1633"/>
      <c r="CC77" s="1633"/>
      <c r="CD77" s="1633"/>
      <c r="CE77" s="1633"/>
      <c r="CF77" s="1633"/>
      <c r="CG77" s="1633"/>
      <c r="CH77" s="1633"/>
      <c r="CI77" s="1633"/>
      <c r="CJ77" s="1633"/>
      <c r="CK77" s="1633"/>
      <c r="CL77" s="1633"/>
      <c r="CM77" s="1633"/>
      <c r="CN77" s="1633"/>
      <c r="CO77" s="1633"/>
      <c r="CP77" s="1633"/>
      <c r="CQ77" s="1633"/>
      <c r="CR77" s="1633"/>
      <c r="CS77" s="1633"/>
      <c r="CT77" s="1633"/>
      <c r="CU77" s="1633"/>
      <c r="CV77" s="1633"/>
      <c r="CW77" s="1633"/>
      <c r="CX77" s="1633"/>
      <c r="CY77" s="1633"/>
      <c r="CZ77" s="1633"/>
      <c r="DA77" s="1633"/>
      <c r="DB77" s="1633"/>
      <c r="DC77" s="1633"/>
      <c r="DD77" s="1633"/>
      <c r="DE77" s="1633"/>
      <c r="DF77" s="1633"/>
      <c r="DG77" s="1633"/>
      <c r="DH77" s="1633"/>
      <c r="DI77" s="1633"/>
      <c r="DJ77" s="1633"/>
      <c r="DK77" s="1633"/>
      <c r="DL77" s="1633"/>
      <c r="DM77" s="1633"/>
      <c r="DN77" s="1633"/>
      <c r="DO77" s="1633"/>
      <c r="DP77" s="1633"/>
      <c r="DQ77" s="1633"/>
      <c r="DR77" s="1633"/>
      <c r="DS77" s="1633"/>
      <c r="DT77" s="1633"/>
      <c r="DU77" s="1633"/>
      <c r="DV77" s="1633"/>
      <c r="DW77" s="1633"/>
      <c r="DX77" s="1633"/>
      <c r="DY77" s="1633"/>
      <c r="DZ77" s="1633"/>
      <c r="EA77" s="1633"/>
      <c r="EB77" s="1633"/>
      <c r="EC77" s="1633"/>
      <c r="ED77" s="1633"/>
      <c r="EE77" s="1633"/>
      <c r="EF77" s="1633"/>
      <c r="EG77" s="1633"/>
      <c r="EH77" s="1633"/>
      <c r="EI77" s="1633"/>
      <c r="EJ77" s="1633"/>
      <c r="EK77" s="1633"/>
      <c r="EL77" s="1633"/>
      <c r="EM77" s="1633"/>
      <c r="EN77" s="1633"/>
      <c r="EO77" s="1633"/>
      <c r="EP77" s="1633"/>
      <c r="EQ77" s="1633"/>
      <c r="ER77" s="1633"/>
      <c r="ES77" s="1633"/>
      <c r="ET77" s="1633"/>
      <c r="EU77" s="1633"/>
      <c r="EV77" s="1633"/>
      <c r="EW77" s="1633"/>
      <c r="EX77" s="1633"/>
      <c r="EY77" s="1633"/>
      <c r="EZ77" s="1633"/>
      <c r="FA77" s="1633"/>
      <c r="FB77" s="1633"/>
      <c r="FC77" s="1633"/>
      <c r="FD77" s="1633"/>
      <c r="FE77" s="1633"/>
      <c r="FF77" s="1633"/>
      <c r="FG77" s="1633"/>
      <c r="FH77" s="1633"/>
      <c r="FI77" s="1633"/>
      <c r="FJ77" s="1633"/>
      <c r="FK77" s="1633"/>
      <c r="FL77" s="1633"/>
      <c r="FM77" s="1633"/>
      <c r="FN77" s="1633"/>
      <c r="FO77" s="1633"/>
      <c r="FP77" s="1633"/>
      <c r="FQ77" s="1633"/>
      <c r="FR77" s="1633"/>
      <c r="FS77" s="1633"/>
      <c r="FT77" s="1633"/>
      <c r="FU77" s="1633"/>
      <c r="FV77" s="1633"/>
      <c r="FW77" s="1633"/>
      <c r="FX77" s="1633"/>
      <c r="FY77" s="1633"/>
      <c r="FZ77" s="1633"/>
      <c r="GA77" s="1633"/>
      <c r="GB77" s="1633"/>
      <c r="GC77" s="1633"/>
      <c r="GD77" s="1633"/>
      <c r="GE77" s="1633"/>
      <c r="GF77" s="1633"/>
      <c r="GG77" s="1633"/>
      <c r="GH77" s="1633"/>
      <c r="GI77" s="1633"/>
      <c r="GJ77" s="1633"/>
      <c r="GK77" s="1633"/>
      <c r="GL77" s="1633"/>
      <c r="GM77" s="1633"/>
      <c r="GN77" s="1633"/>
      <c r="GO77" s="1633"/>
      <c r="GP77" s="1633"/>
      <c r="GQ77" s="1633"/>
      <c r="GR77" s="1633"/>
      <c r="GS77" s="1633"/>
      <c r="GT77" s="1633"/>
      <c r="GU77" s="1633"/>
      <c r="GV77" s="1633"/>
      <c r="GW77" s="1633"/>
      <c r="GX77" s="1633"/>
      <c r="GY77" s="1633"/>
      <c r="GZ77" s="1633"/>
      <c r="HA77" s="1633"/>
      <c r="HB77" s="1633"/>
      <c r="HC77" s="1633"/>
      <c r="HD77" s="1633"/>
      <c r="HE77" s="1633"/>
      <c r="HF77" s="1633"/>
      <c r="HG77" s="1633"/>
      <c r="HH77" s="1633"/>
      <c r="HI77" s="1633"/>
      <c r="HJ77" s="1633"/>
      <c r="HK77" s="1633"/>
      <c r="HL77" s="1633"/>
      <c r="HM77" s="1633"/>
      <c r="HN77" s="1633"/>
      <c r="HO77" s="1633"/>
      <c r="HP77" s="1633"/>
      <c r="HQ77" s="1633"/>
      <c r="HR77" s="1633"/>
      <c r="HS77" s="1633"/>
      <c r="HT77" s="1633"/>
      <c r="HU77" s="1633"/>
      <c r="HV77" s="1633"/>
      <c r="HW77" s="1633"/>
      <c r="HX77" s="1633"/>
      <c r="HY77" s="1633"/>
      <c r="HZ77" s="1633"/>
      <c r="IA77" s="1633"/>
      <c r="IB77" s="1633"/>
      <c r="IC77" s="1633"/>
      <c r="ID77" s="1633"/>
      <c r="IE77" s="1633"/>
      <c r="IF77" s="1633"/>
      <c r="IG77" s="1633"/>
      <c r="IH77" s="1633"/>
      <c r="II77" s="1633"/>
      <c r="IJ77" s="1633"/>
      <c r="IK77" s="1633"/>
      <c r="IL77" s="1633"/>
      <c r="IM77" s="1633"/>
      <c r="IN77" s="1633"/>
      <c r="IO77" s="1633"/>
      <c r="IP77" s="1633"/>
      <c r="IQ77" s="1633"/>
      <c r="IR77" s="1633"/>
      <c r="IS77" s="1633"/>
      <c r="IT77" s="1633"/>
      <c r="IU77" s="1633"/>
      <c r="IV77" s="1633"/>
      <c r="IW77" s="1633"/>
      <c r="IX77" s="1633"/>
      <c r="IY77" s="1633"/>
      <c r="IZ77" s="1633"/>
      <c r="JA77" s="1633"/>
      <c r="JB77" s="1633"/>
      <c r="JC77" s="1633"/>
      <c r="JD77" s="1633"/>
      <c r="JE77" s="1633"/>
      <c r="JF77" s="1633"/>
      <c r="JG77" s="1633"/>
      <c r="JH77" s="1633"/>
      <c r="JI77" s="1633"/>
      <c r="JJ77" s="1633"/>
      <c r="JK77" s="1633"/>
      <c r="JL77" s="1633"/>
      <c r="JM77" s="1633"/>
      <c r="JN77" s="1633"/>
      <c r="JO77" s="1633"/>
      <c r="JP77" s="1633"/>
      <c r="JQ77" s="1633"/>
      <c r="JR77" s="1633"/>
      <c r="JS77" s="1633"/>
      <c r="JT77" s="1633"/>
      <c r="JU77" s="1633"/>
      <c r="JV77" s="1633"/>
      <c r="JW77" s="1633"/>
      <c r="JX77" s="1633"/>
      <c r="JY77" s="1633"/>
      <c r="JZ77" s="1633"/>
      <c r="KA77" s="1633"/>
      <c r="KB77" s="1633"/>
      <c r="KC77" s="1633"/>
      <c r="KD77" s="1633"/>
      <c r="KE77" s="1633"/>
      <c r="KF77" s="1633"/>
      <c r="KG77" s="1633"/>
      <c r="KH77" s="1633"/>
      <c r="KI77" s="1633"/>
      <c r="KJ77" s="1633"/>
      <c r="KK77" s="1633"/>
      <c r="KL77" s="1633"/>
      <c r="KM77" s="1633"/>
      <c r="KN77" s="1633"/>
      <c r="KO77" s="1633"/>
      <c r="KP77" s="1633"/>
      <c r="KQ77" s="1633"/>
      <c r="KR77" s="1633"/>
      <c r="KS77" s="1633"/>
      <c r="KT77" s="1633"/>
      <c r="KU77" s="1633"/>
      <c r="KV77" s="1633"/>
      <c r="KW77" s="1633"/>
      <c r="KX77" s="1633"/>
      <c r="KY77" s="1633"/>
      <c r="KZ77" s="1633"/>
      <c r="LA77" s="1633"/>
      <c r="LB77" s="1633"/>
      <c r="LC77" s="1633"/>
      <c r="LD77" s="1633"/>
      <c r="LE77" s="1633"/>
      <c r="LF77" s="1633"/>
      <c r="LG77" s="1633"/>
      <c r="LH77" s="1633"/>
      <c r="LI77" s="1633"/>
      <c r="LJ77" s="1633"/>
      <c r="LK77" s="1633"/>
      <c r="LL77" s="1633"/>
      <c r="LM77" s="1633"/>
      <c r="LN77" s="1633"/>
      <c r="LO77" s="1642"/>
      <c r="LP77" s="1642"/>
      <c r="LQ77" s="1642"/>
      <c r="LR77" s="1642"/>
      <c r="LS77" s="1642"/>
      <c r="LT77" s="1642"/>
      <c r="LU77" s="1642"/>
      <c r="LV77" s="2303"/>
    </row>
    <row r="78" s="2140" customFormat="1" ht="47" customHeight="1" spans="1:334">
      <c r="A78" s="2665">
        <v>45785</v>
      </c>
      <c r="B78" s="2666" t="s">
        <v>463</v>
      </c>
      <c r="C78" s="2667" t="s">
        <v>115</v>
      </c>
      <c r="D78" s="2668">
        <v>4500165753</v>
      </c>
      <c r="E78" s="1503" t="s">
        <v>464</v>
      </c>
      <c r="F78" s="2668" t="s">
        <v>1978</v>
      </c>
      <c r="G78" s="1602" t="s">
        <v>1775</v>
      </c>
      <c r="H78" s="1498" t="s">
        <v>1775</v>
      </c>
      <c r="I78" s="1532" t="s">
        <v>1776</v>
      </c>
      <c r="J78" s="1522">
        <v>480</v>
      </c>
      <c r="K78" s="1534">
        <v>0</v>
      </c>
      <c r="L78" s="1534">
        <v>96</v>
      </c>
      <c r="M78" s="1534">
        <f t="shared" si="65"/>
        <v>5</v>
      </c>
      <c r="N78" s="1525">
        <v>45828</v>
      </c>
      <c r="O78" s="1525">
        <f t="shared" ref="O78:O89" si="71">N78-4</f>
        <v>45824</v>
      </c>
      <c r="P78" s="2259"/>
      <c r="Q78" s="1562" t="s">
        <v>78</v>
      </c>
      <c r="R78" s="1768"/>
      <c r="S78" s="1768"/>
      <c r="T78" s="1760"/>
      <c r="U78" s="1760"/>
      <c r="V78" s="2681">
        <v>45839</v>
      </c>
      <c r="W78" s="2268" t="s">
        <v>111</v>
      </c>
      <c r="X78" s="2269">
        <v>45785</v>
      </c>
      <c r="Y78" s="2270" t="s">
        <v>88</v>
      </c>
      <c r="Z78" s="2270" t="s">
        <v>466</v>
      </c>
      <c r="AA78" s="2271"/>
      <c r="AB78" s="2270"/>
      <c r="AC78" s="2275" t="s">
        <v>467</v>
      </c>
      <c r="AD78" s="1581" t="s">
        <v>468</v>
      </c>
      <c r="AE78" s="2277">
        <v>0.9794</v>
      </c>
      <c r="AF78" s="2175">
        <f t="shared" si="67"/>
        <v>470.112</v>
      </c>
      <c r="AG78" s="1497" t="s">
        <v>469</v>
      </c>
      <c r="AH78" s="1603" t="s">
        <v>81</v>
      </c>
      <c r="AI78" s="2623">
        <f t="shared" si="66"/>
        <v>480</v>
      </c>
      <c r="AJ78" s="2630">
        <v>1</v>
      </c>
      <c r="AK78" s="2627">
        <f t="shared" ref="AK78:AK107" si="72">J78</f>
        <v>480</v>
      </c>
      <c r="AL78" s="2627"/>
      <c r="AM78" s="2627"/>
      <c r="AN78" s="2627">
        <f t="shared" ref="AN78:AN90" si="73">J78/24</f>
        <v>20</v>
      </c>
      <c r="AO78" s="2627"/>
      <c r="AP78" s="2627"/>
      <c r="AQ78" s="2643"/>
      <c r="AR78" s="2289"/>
      <c r="AS78" s="1610" t="s">
        <v>63</v>
      </c>
      <c r="AT78" s="1610">
        <f t="shared" si="68"/>
        <v>480</v>
      </c>
      <c r="AU78" s="1610"/>
      <c r="AV78" s="2185">
        <f>J78</f>
        <v>480</v>
      </c>
      <c r="AW78" s="1622"/>
      <c r="AX78" s="1622"/>
      <c r="AY78" s="1622"/>
      <c r="AZ78" s="1622"/>
      <c r="BA78" s="2288"/>
      <c r="BB78" s="2288"/>
      <c r="BC78" s="2288"/>
      <c r="BD78" s="2288"/>
      <c r="BE78" s="2288"/>
      <c r="BF78" s="2185">
        <f t="shared" si="69"/>
        <v>460</v>
      </c>
      <c r="BG78" s="2297">
        <f t="shared" si="70"/>
        <v>20</v>
      </c>
      <c r="BH78" s="1633"/>
      <c r="BI78" s="1633"/>
      <c r="BJ78" s="1633"/>
      <c r="BK78" s="1633"/>
      <c r="BL78" s="1633"/>
      <c r="BM78" s="1633"/>
      <c r="BN78" s="1633"/>
      <c r="BO78" s="1633"/>
      <c r="BP78" s="1633"/>
      <c r="BQ78" s="1633"/>
      <c r="BR78" s="1633"/>
      <c r="BS78" s="1633"/>
      <c r="BT78" s="1633"/>
      <c r="BU78" s="1633"/>
      <c r="BV78" s="1633"/>
      <c r="BW78" s="1633"/>
      <c r="BX78" s="1633"/>
      <c r="BY78" s="1633"/>
      <c r="BZ78" s="1633"/>
      <c r="CA78" s="1633"/>
      <c r="CB78" s="1633"/>
      <c r="CC78" s="1633"/>
      <c r="CD78" s="1633"/>
      <c r="CE78" s="1633"/>
      <c r="CF78" s="1633"/>
      <c r="CG78" s="1633"/>
      <c r="CH78" s="1633"/>
      <c r="CI78" s="1633"/>
      <c r="CJ78" s="1633"/>
      <c r="CK78" s="1633"/>
      <c r="CL78" s="1633"/>
      <c r="CM78" s="1633"/>
      <c r="CN78" s="1633"/>
      <c r="CO78" s="1633"/>
      <c r="CP78" s="1633"/>
      <c r="CQ78" s="1633"/>
      <c r="CR78" s="1633"/>
      <c r="CS78" s="1633"/>
      <c r="CT78" s="1633"/>
      <c r="CU78" s="1633"/>
      <c r="CV78" s="1633"/>
      <c r="CW78" s="1633"/>
      <c r="CX78" s="1633"/>
      <c r="CY78" s="1633"/>
      <c r="CZ78" s="1633"/>
      <c r="DA78" s="1633"/>
      <c r="DB78" s="1633"/>
      <c r="DC78" s="1633"/>
      <c r="DD78" s="1633"/>
      <c r="DE78" s="1633"/>
      <c r="DF78" s="1633"/>
      <c r="DG78" s="1633"/>
      <c r="DH78" s="1633"/>
      <c r="DI78" s="1633"/>
      <c r="DJ78" s="1633"/>
      <c r="DK78" s="1633"/>
      <c r="DL78" s="1633"/>
      <c r="DM78" s="1633"/>
      <c r="DN78" s="1633"/>
      <c r="DO78" s="1633"/>
      <c r="DP78" s="1633"/>
      <c r="DQ78" s="1633"/>
      <c r="DR78" s="1633"/>
      <c r="DS78" s="1633"/>
      <c r="DT78" s="1633"/>
      <c r="DU78" s="1633"/>
      <c r="DV78" s="1633"/>
      <c r="DW78" s="1633"/>
      <c r="DX78" s="1633"/>
      <c r="DY78" s="1633"/>
      <c r="DZ78" s="1633"/>
      <c r="EA78" s="1633"/>
      <c r="EB78" s="1633"/>
      <c r="EC78" s="1633"/>
      <c r="ED78" s="1633"/>
      <c r="EE78" s="1633"/>
      <c r="EF78" s="1633"/>
      <c r="EG78" s="1633"/>
      <c r="EH78" s="1633"/>
      <c r="EI78" s="1633"/>
      <c r="EJ78" s="1633"/>
      <c r="EK78" s="1633"/>
      <c r="EL78" s="1633"/>
      <c r="EM78" s="1633"/>
      <c r="EN78" s="1633"/>
      <c r="EO78" s="1633"/>
      <c r="EP78" s="1633"/>
      <c r="EQ78" s="1633"/>
      <c r="ER78" s="1633"/>
      <c r="ES78" s="1633"/>
      <c r="ET78" s="1633"/>
      <c r="EU78" s="1633"/>
      <c r="EV78" s="1633"/>
      <c r="EW78" s="1633"/>
      <c r="EX78" s="1633"/>
      <c r="EY78" s="1633"/>
      <c r="EZ78" s="1633"/>
      <c r="FA78" s="1633"/>
      <c r="FB78" s="1633"/>
      <c r="FC78" s="1633"/>
      <c r="FD78" s="1633"/>
      <c r="FE78" s="1633"/>
      <c r="FF78" s="1633"/>
      <c r="FG78" s="1633"/>
      <c r="FH78" s="1633"/>
      <c r="FI78" s="1633"/>
      <c r="FJ78" s="1633"/>
      <c r="FK78" s="1633"/>
      <c r="FL78" s="1633"/>
      <c r="FM78" s="1633"/>
      <c r="FN78" s="1633"/>
      <c r="FO78" s="1633"/>
      <c r="FP78" s="1633"/>
      <c r="FQ78" s="1633"/>
      <c r="FR78" s="1633"/>
      <c r="FS78" s="1633"/>
      <c r="FT78" s="1633"/>
      <c r="FU78" s="1633"/>
      <c r="FV78" s="1633"/>
      <c r="FW78" s="1633"/>
      <c r="FX78" s="1633"/>
      <c r="FY78" s="1633"/>
      <c r="FZ78" s="1633"/>
      <c r="GA78" s="1633"/>
      <c r="GB78" s="1633"/>
      <c r="GC78" s="1633"/>
      <c r="GD78" s="1633"/>
      <c r="GE78" s="1633"/>
      <c r="GF78" s="1633"/>
      <c r="GG78" s="1633"/>
      <c r="GH78" s="1633"/>
      <c r="GI78" s="1633"/>
      <c r="GJ78" s="1633"/>
      <c r="GK78" s="1633"/>
      <c r="GL78" s="1633"/>
      <c r="GM78" s="1633"/>
      <c r="GN78" s="1633"/>
      <c r="GO78" s="1633"/>
      <c r="GP78" s="1633"/>
      <c r="GQ78" s="1633"/>
      <c r="GR78" s="1633"/>
      <c r="GS78" s="1633"/>
      <c r="GT78" s="1633"/>
      <c r="GU78" s="1633"/>
      <c r="GV78" s="1633"/>
      <c r="GW78" s="1633"/>
      <c r="GX78" s="1633"/>
      <c r="GY78" s="1633"/>
      <c r="GZ78" s="1633"/>
      <c r="HA78" s="1633"/>
      <c r="HB78" s="1633"/>
      <c r="HC78" s="1633"/>
      <c r="HD78" s="1633"/>
      <c r="HE78" s="1633"/>
      <c r="HF78" s="1633"/>
      <c r="HG78" s="1633"/>
      <c r="HH78" s="1633"/>
      <c r="HI78" s="1633"/>
      <c r="HJ78" s="1633"/>
      <c r="HK78" s="1633"/>
      <c r="HL78" s="1633"/>
      <c r="HM78" s="1633"/>
      <c r="HN78" s="1633"/>
      <c r="HO78" s="1633"/>
      <c r="HP78" s="1633"/>
      <c r="HQ78" s="1633"/>
      <c r="HR78" s="1633"/>
      <c r="HS78" s="1633"/>
      <c r="HT78" s="1633"/>
      <c r="HU78" s="1633"/>
      <c r="HV78" s="1633"/>
      <c r="HW78" s="1633"/>
      <c r="HX78" s="1633"/>
      <c r="HY78" s="1633"/>
      <c r="HZ78" s="1633"/>
      <c r="IA78" s="1633"/>
      <c r="IB78" s="1633"/>
      <c r="IC78" s="1633"/>
      <c r="ID78" s="1633"/>
      <c r="IE78" s="1633"/>
      <c r="IF78" s="1633"/>
      <c r="IG78" s="1633"/>
      <c r="IH78" s="1633"/>
      <c r="II78" s="1633"/>
      <c r="IJ78" s="1633"/>
      <c r="IK78" s="1633"/>
      <c r="IL78" s="1633"/>
      <c r="IM78" s="1633"/>
      <c r="IN78" s="1633"/>
      <c r="IO78" s="1633"/>
      <c r="IP78" s="1633"/>
      <c r="IQ78" s="1633"/>
      <c r="IR78" s="1633"/>
      <c r="IS78" s="1633"/>
      <c r="IT78" s="1633"/>
      <c r="IU78" s="1633"/>
      <c r="IV78" s="1633"/>
      <c r="IW78" s="1633"/>
      <c r="IX78" s="1633"/>
      <c r="IY78" s="1633"/>
      <c r="IZ78" s="1633"/>
      <c r="JA78" s="1633"/>
      <c r="JB78" s="1633"/>
      <c r="JC78" s="1633"/>
      <c r="JD78" s="1633"/>
      <c r="JE78" s="1633"/>
      <c r="JF78" s="1633"/>
      <c r="JG78" s="1633"/>
      <c r="JH78" s="1633"/>
      <c r="JI78" s="1633"/>
      <c r="JJ78" s="1633"/>
      <c r="JK78" s="1633"/>
      <c r="JL78" s="1633"/>
      <c r="JM78" s="1633"/>
      <c r="JN78" s="1633"/>
      <c r="JO78" s="1633"/>
      <c r="JP78" s="1633"/>
      <c r="JQ78" s="1633"/>
      <c r="JR78" s="1633"/>
      <c r="JS78" s="1633"/>
      <c r="JT78" s="1633"/>
      <c r="JU78" s="1633"/>
      <c r="JV78" s="1633"/>
      <c r="JW78" s="1633"/>
      <c r="JX78" s="1633"/>
      <c r="JY78" s="1633"/>
      <c r="JZ78" s="1633"/>
      <c r="KA78" s="1633"/>
      <c r="KB78" s="1633"/>
      <c r="KC78" s="1633"/>
      <c r="KD78" s="1633"/>
      <c r="KE78" s="1633"/>
      <c r="KF78" s="1633"/>
      <c r="KG78" s="1633"/>
      <c r="KH78" s="1633"/>
      <c r="KI78" s="1633"/>
      <c r="KJ78" s="1633"/>
      <c r="KK78" s="1633"/>
      <c r="KL78" s="1633"/>
      <c r="KM78" s="1633"/>
      <c r="KN78" s="1633"/>
      <c r="KO78" s="1633"/>
      <c r="KP78" s="1633"/>
      <c r="KQ78" s="1633"/>
      <c r="KR78" s="1633"/>
      <c r="KS78" s="1633"/>
      <c r="KT78" s="1633"/>
      <c r="KU78" s="1633"/>
      <c r="KV78" s="1633"/>
      <c r="KW78" s="1633"/>
      <c r="KX78" s="1633"/>
      <c r="KY78" s="1633"/>
      <c r="KZ78" s="1633"/>
      <c r="LA78" s="1633"/>
      <c r="LB78" s="1633"/>
      <c r="LC78" s="1633"/>
      <c r="LD78" s="1633"/>
      <c r="LE78" s="1633"/>
      <c r="LF78" s="1633"/>
      <c r="LG78" s="1633"/>
      <c r="LH78" s="1633"/>
      <c r="LI78" s="1633"/>
      <c r="LJ78" s="1633"/>
      <c r="LK78" s="1633"/>
      <c r="LL78" s="1633"/>
      <c r="LM78" s="1633"/>
      <c r="LN78" s="1633"/>
      <c r="LO78" s="1642"/>
      <c r="LP78" s="1642"/>
      <c r="LQ78" s="1642"/>
      <c r="LR78" s="1642"/>
      <c r="LS78" s="1642"/>
      <c r="LT78" s="1642"/>
      <c r="LU78" s="1642"/>
      <c r="LV78" s="2303"/>
    </row>
    <row r="79" s="2140" customFormat="1" ht="47" customHeight="1" spans="1:334">
      <c r="A79" s="2665">
        <v>45785</v>
      </c>
      <c r="B79" s="2666" t="s">
        <v>463</v>
      </c>
      <c r="C79" s="2667" t="s">
        <v>115</v>
      </c>
      <c r="D79" s="2668">
        <v>4500165753</v>
      </c>
      <c r="E79" s="1503" t="s">
        <v>464</v>
      </c>
      <c r="F79" s="2668" t="s">
        <v>1979</v>
      </c>
      <c r="G79" s="1602" t="s">
        <v>1784</v>
      </c>
      <c r="H79" s="1498" t="s">
        <v>1784</v>
      </c>
      <c r="I79" s="1532" t="s">
        <v>1785</v>
      </c>
      <c r="J79" s="1522">
        <v>480</v>
      </c>
      <c r="K79" s="1534">
        <v>0</v>
      </c>
      <c r="L79" s="1534">
        <v>96</v>
      </c>
      <c r="M79" s="1534">
        <f t="shared" si="65"/>
        <v>5</v>
      </c>
      <c r="N79" s="1525">
        <v>45828</v>
      </c>
      <c r="O79" s="1525">
        <f t="shared" si="71"/>
        <v>45824</v>
      </c>
      <c r="P79" s="2259"/>
      <c r="Q79" s="1562" t="s">
        <v>78</v>
      </c>
      <c r="R79" s="1768"/>
      <c r="S79" s="1768"/>
      <c r="T79" s="1760"/>
      <c r="U79" s="1760"/>
      <c r="V79" s="2681">
        <v>45839</v>
      </c>
      <c r="W79" s="2268" t="s">
        <v>111</v>
      </c>
      <c r="X79" s="2269">
        <v>45785</v>
      </c>
      <c r="Y79" s="2270" t="s">
        <v>88</v>
      </c>
      <c r="Z79" s="2270" t="s">
        <v>466</v>
      </c>
      <c r="AA79" s="2271"/>
      <c r="AB79" s="2270"/>
      <c r="AC79" s="2275" t="s">
        <v>467</v>
      </c>
      <c r="AD79" s="1581" t="s">
        <v>468</v>
      </c>
      <c r="AE79" s="2277">
        <v>0.7754</v>
      </c>
      <c r="AF79" s="2175">
        <f t="shared" si="67"/>
        <v>372.192</v>
      </c>
      <c r="AG79" s="1497" t="s">
        <v>469</v>
      </c>
      <c r="AH79" s="1603" t="s">
        <v>81</v>
      </c>
      <c r="AI79" s="2623">
        <f t="shared" si="66"/>
        <v>480</v>
      </c>
      <c r="AJ79" s="2630">
        <v>1</v>
      </c>
      <c r="AK79" s="2627">
        <f t="shared" si="72"/>
        <v>480</v>
      </c>
      <c r="AL79" s="2627"/>
      <c r="AM79" s="2627"/>
      <c r="AN79" s="2627">
        <f t="shared" si="73"/>
        <v>20</v>
      </c>
      <c r="AO79" s="2627"/>
      <c r="AP79" s="2627"/>
      <c r="AQ79" s="2643"/>
      <c r="AR79" s="2289"/>
      <c r="AS79" s="1610" t="s">
        <v>63</v>
      </c>
      <c r="AT79" s="1610">
        <f t="shared" si="68"/>
        <v>480</v>
      </c>
      <c r="AU79" s="1610"/>
      <c r="AV79" s="2185"/>
      <c r="AW79" s="1622">
        <f>J79</f>
        <v>480</v>
      </c>
      <c r="AX79" s="1622"/>
      <c r="AY79" s="1622"/>
      <c r="AZ79" s="1622"/>
      <c r="BA79" s="2288"/>
      <c r="BB79" s="2288"/>
      <c r="BC79" s="2288"/>
      <c r="BD79" s="2288"/>
      <c r="BE79" s="2288"/>
      <c r="BF79" s="2185">
        <f t="shared" si="69"/>
        <v>460</v>
      </c>
      <c r="BG79" s="2297">
        <f t="shared" si="70"/>
        <v>20</v>
      </c>
      <c r="BH79" s="1633"/>
      <c r="BI79" s="1633"/>
      <c r="BJ79" s="1633"/>
      <c r="BK79" s="1633"/>
      <c r="BL79" s="1633"/>
      <c r="BM79" s="1633"/>
      <c r="BN79" s="1633"/>
      <c r="BO79" s="1633"/>
      <c r="BP79" s="1633"/>
      <c r="BQ79" s="1633"/>
      <c r="BR79" s="1633"/>
      <c r="BS79" s="1633"/>
      <c r="BT79" s="1633"/>
      <c r="BU79" s="1633"/>
      <c r="BV79" s="1633"/>
      <c r="BW79" s="1633"/>
      <c r="BX79" s="1633"/>
      <c r="BY79" s="1633"/>
      <c r="BZ79" s="1633"/>
      <c r="CA79" s="1633"/>
      <c r="CB79" s="1633"/>
      <c r="CC79" s="1633"/>
      <c r="CD79" s="1633"/>
      <c r="CE79" s="1633"/>
      <c r="CF79" s="1633"/>
      <c r="CG79" s="1633"/>
      <c r="CH79" s="1633"/>
      <c r="CI79" s="1633"/>
      <c r="CJ79" s="1633"/>
      <c r="CK79" s="1633"/>
      <c r="CL79" s="1633"/>
      <c r="CM79" s="1633"/>
      <c r="CN79" s="1633"/>
      <c r="CO79" s="1633"/>
      <c r="CP79" s="1633"/>
      <c r="CQ79" s="1633"/>
      <c r="CR79" s="1633"/>
      <c r="CS79" s="1633"/>
      <c r="CT79" s="1633"/>
      <c r="CU79" s="1633"/>
      <c r="CV79" s="1633"/>
      <c r="CW79" s="1633"/>
      <c r="CX79" s="1633"/>
      <c r="CY79" s="1633"/>
      <c r="CZ79" s="1633"/>
      <c r="DA79" s="1633"/>
      <c r="DB79" s="1633"/>
      <c r="DC79" s="1633"/>
      <c r="DD79" s="1633"/>
      <c r="DE79" s="1633"/>
      <c r="DF79" s="1633"/>
      <c r="DG79" s="1633"/>
      <c r="DH79" s="1633"/>
      <c r="DI79" s="1633"/>
      <c r="DJ79" s="1633"/>
      <c r="DK79" s="1633"/>
      <c r="DL79" s="1633"/>
      <c r="DM79" s="1633"/>
      <c r="DN79" s="1633"/>
      <c r="DO79" s="1633"/>
      <c r="DP79" s="1633"/>
      <c r="DQ79" s="1633"/>
      <c r="DR79" s="1633"/>
      <c r="DS79" s="1633"/>
      <c r="DT79" s="1633"/>
      <c r="DU79" s="1633"/>
      <c r="DV79" s="1633"/>
      <c r="DW79" s="1633"/>
      <c r="DX79" s="1633"/>
      <c r="DY79" s="1633"/>
      <c r="DZ79" s="1633"/>
      <c r="EA79" s="1633"/>
      <c r="EB79" s="1633"/>
      <c r="EC79" s="1633"/>
      <c r="ED79" s="1633"/>
      <c r="EE79" s="1633"/>
      <c r="EF79" s="1633"/>
      <c r="EG79" s="1633"/>
      <c r="EH79" s="1633"/>
      <c r="EI79" s="1633"/>
      <c r="EJ79" s="1633"/>
      <c r="EK79" s="1633"/>
      <c r="EL79" s="1633"/>
      <c r="EM79" s="1633"/>
      <c r="EN79" s="1633"/>
      <c r="EO79" s="1633"/>
      <c r="EP79" s="1633"/>
      <c r="EQ79" s="1633"/>
      <c r="ER79" s="1633"/>
      <c r="ES79" s="1633"/>
      <c r="ET79" s="1633"/>
      <c r="EU79" s="1633"/>
      <c r="EV79" s="1633"/>
      <c r="EW79" s="1633"/>
      <c r="EX79" s="1633"/>
      <c r="EY79" s="1633"/>
      <c r="EZ79" s="1633"/>
      <c r="FA79" s="1633"/>
      <c r="FB79" s="1633"/>
      <c r="FC79" s="1633"/>
      <c r="FD79" s="1633"/>
      <c r="FE79" s="1633"/>
      <c r="FF79" s="1633"/>
      <c r="FG79" s="1633"/>
      <c r="FH79" s="1633"/>
      <c r="FI79" s="1633"/>
      <c r="FJ79" s="1633"/>
      <c r="FK79" s="1633"/>
      <c r="FL79" s="1633"/>
      <c r="FM79" s="1633"/>
      <c r="FN79" s="1633"/>
      <c r="FO79" s="1633"/>
      <c r="FP79" s="1633"/>
      <c r="FQ79" s="1633"/>
      <c r="FR79" s="1633"/>
      <c r="FS79" s="1633"/>
      <c r="FT79" s="1633"/>
      <c r="FU79" s="1633"/>
      <c r="FV79" s="1633"/>
      <c r="FW79" s="1633"/>
      <c r="FX79" s="1633"/>
      <c r="FY79" s="1633"/>
      <c r="FZ79" s="1633"/>
      <c r="GA79" s="1633"/>
      <c r="GB79" s="1633"/>
      <c r="GC79" s="1633"/>
      <c r="GD79" s="1633"/>
      <c r="GE79" s="1633"/>
      <c r="GF79" s="1633"/>
      <c r="GG79" s="1633"/>
      <c r="GH79" s="1633"/>
      <c r="GI79" s="1633"/>
      <c r="GJ79" s="1633"/>
      <c r="GK79" s="1633"/>
      <c r="GL79" s="1633"/>
      <c r="GM79" s="1633"/>
      <c r="GN79" s="1633"/>
      <c r="GO79" s="1633"/>
      <c r="GP79" s="1633"/>
      <c r="GQ79" s="1633"/>
      <c r="GR79" s="1633"/>
      <c r="GS79" s="1633"/>
      <c r="GT79" s="1633"/>
      <c r="GU79" s="1633"/>
      <c r="GV79" s="1633"/>
      <c r="GW79" s="1633"/>
      <c r="GX79" s="1633"/>
      <c r="GY79" s="1633"/>
      <c r="GZ79" s="1633"/>
      <c r="HA79" s="1633"/>
      <c r="HB79" s="1633"/>
      <c r="HC79" s="1633"/>
      <c r="HD79" s="1633"/>
      <c r="HE79" s="1633"/>
      <c r="HF79" s="1633"/>
      <c r="HG79" s="1633"/>
      <c r="HH79" s="1633"/>
      <c r="HI79" s="1633"/>
      <c r="HJ79" s="1633"/>
      <c r="HK79" s="1633"/>
      <c r="HL79" s="1633"/>
      <c r="HM79" s="1633"/>
      <c r="HN79" s="1633"/>
      <c r="HO79" s="1633"/>
      <c r="HP79" s="1633"/>
      <c r="HQ79" s="1633"/>
      <c r="HR79" s="1633"/>
      <c r="HS79" s="1633"/>
      <c r="HT79" s="1633"/>
      <c r="HU79" s="1633"/>
      <c r="HV79" s="1633"/>
      <c r="HW79" s="1633"/>
      <c r="HX79" s="1633"/>
      <c r="HY79" s="1633"/>
      <c r="HZ79" s="1633"/>
      <c r="IA79" s="1633"/>
      <c r="IB79" s="1633"/>
      <c r="IC79" s="1633"/>
      <c r="ID79" s="1633"/>
      <c r="IE79" s="1633"/>
      <c r="IF79" s="1633"/>
      <c r="IG79" s="1633"/>
      <c r="IH79" s="1633"/>
      <c r="II79" s="1633"/>
      <c r="IJ79" s="1633"/>
      <c r="IK79" s="1633"/>
      <c r="IL79" s="1633"/>
      <c r="IM79" s="1633"/>
      <c r="IN79" s="1633"/>
      <c r="IO79" s="1633"/>
      <c r="IP79" s="1633"/>
      <c r="IQ79" s="1633"/>
      <c r="IR79" s="1633"/>
      <c r="IS79" s="1633"/>
      <c r="IT79" s="1633"/>
      <c r="IU79" s="1633"/>
      <c r="IV79" s="1633"/>
      <c r="IW79" s="1633"/>
      <c r="IX79" s="1633"/>
      <c r="IY79" s="1633"/>
      <c r="IZ79" s="1633"/>
      <c r="JA79" s="1633"/>
      <c r="JB79" s="1633"/>
      <c r="JC79" s="1633"/>
      <c r="JD79" s="1633"/>
      <c r="JE79" s="1633"/>
      <c r="JF79" s="1633"/>
      <c r="JG79" s="1633"/>
      <c r="JH79" s="1633"/>
      <c r="JI79" s="1633"/>
      <c r="JJ79" s="1633"/>
      <c r="JK79" s="1633"/>
      <c r="JL79" s="1633"/>
      <c r="JM79" s="1633"/>
      <c r="JN79" s="1633"/>
      <c r="JO79" s="1633"/>
      <c r="JP79" s="1633"/>
      <c r="JQ79" s="1633"/>
      <c r="JR79" s="1633"/>
      <c r="JS79" s="1633"/>
      <c r="JT79" s="1633"/>
      <c r="JU79" s="1633"/>
      <c r="JV79" s="1633"/>
      <c r="JW79" s="1633"/>
      <c r="JX79" s="1633"/>
      <c r="JY79" s="1633"/>
      <c r="JZ79" s="1633"/>
      <c r="KA79" s="1633"/>
      <c r="KB79" s="1633"/>
      <c r="KC79" s="1633"/>
      <c r="KD79" s="1633"/>
      <c r="KE79" s="1633"/>
      <c r="KF79" s="1633"/>
      <c r="KG79" s="1633"/>
      <c r="KH79" s="1633"/>
      <c r="KI79" s="1633"/>
      <c r="KJ79" s="1633"/>
      <c r="KK79" s="1633"/>
      <c r="KL79" s="1633"/>
      <c r="KM79" s="1633"/>
      <c r="KN79" s="1633"/>
      <c r="KO79" s="1633"/>
      <c r="KP79" s="1633"/>
      <c r="KQ79" s="1633"/>
      <c r="KR79" s="1633"/>
      <c r="KS79" s="1633"/>
      <c r="KT79" s="1633"/>
      <c r="KU79" s="1633"/>
      <c r="KV79" s="1633"/>
      <c r="KW79" s="1633"/>
      <c r="KX79" s="1633"/>
      <c r="KY79" s="1633"/>
      <c r="KZ79" s="1633"/>
      <c r="LA79" s="1633"/>
      <c r="LB79" s="1633"/>
      <c r="LC79" s="1633"/>
      <c r="LD79" s="1633"/>
      <c r="LE79" s="1633"/>
      <c r="LF79" s="1633"/>
      <c r="LG79" s="1633"/>
      <c r="LH79" s="1633"/>
      <c r="LI79" s="1633"/>
      <c r="LJ79" s="1633"/>
      <c r="LK79" s="1633"/>
      <c r="LL79" s="1633"/>
      <c r="LM79" s="1633"/>
      <c r="LN79" s="1633"/>
      <c r="LO79" s="1642"/>
      <c r="LP79" s="1642"/>
      <c r="LQ79" s="1642"/>
      <c r="LR79" s="1642"/>
      <c r="LS79" s="1642"/>
      <c r="LT79" s="1642"/>
      <c r="LU79" s="1642"/>
      <c r="LV79" s="2303"/>
    </row>
    <row r="80" s="2140" customFormat="1" ht="47" customHeight="1" spans="1:334">
      <c r="A80" s="2665">
        <v>45785</v>
      </c>
      <c r="B80" s="2666" t="s">
        <v>463</v>
      </c>
      <c r="C80" s="2667" t="s">
        <v>115</v>
      </c>
      <c r="D80" s="2668">
        <v>4500165753</v>
      </c>
      <c r="E80" s="1503" t="s">
        <v>464</v>
      </c>
      <c r="F80" s="2668" t="s">
        <v>1980</v>
      </c>
      <c r="G80" s="1602" t="s">
        <v>1787</v>
      </c>
      <c r="H80" s="1498" t="s">
        <v>1787</v>
      </c>
      <c r="I80" s="1532" t="s">
        <v>1788</v>
      </c>
      <c r="J80" s="1522">
        <v>480</v>
      </c>
      <c r="K80" s="1534">
        <v>0</v>
      </c>
      <c r="L80" s="1534">
        <v>96</v>
      </c>
      <c r="M80" s="1534">
        <f t="shared" si="65"/>
        <v>5</v>
      </c>
      <c r="N80" s="1525">
        <v>45828</v>
      </c>
      <c r="O80" s="1525">
        <f t="shared" si="71"/>
        <v>45824</v>
      </c>
      <c r="P80" s="2259"/>
      <c r="Q80" s="1562" t="s">
        <v>78</v>
      </c>
      <c r="R80" s="1768"/>
      <c r="S80" s="1768"/>
      <c r="T80" s="1760"/>
      <c r="U80" s="1760"/>
      <c r="V80" s="2681">
        <v>45839</v>
      </c>
      <c r="W80" s="2268" t="s">
        <v>111</v>
      </c>
      <c r="X80" s="2269">
        <v>45785</v>
      </c>
      <c r="Y80" s="2270" t="s">
        <v>88</v>
      </c>
      <c r="Z80" s="2270" t="s">
        <v>466</v>
      </c>
      <c r="AA80" s="2271"/>
      <c r="AB80" s="2270"/>
      <c r="AC80" s="2275" t="s">
        <v>467</v>
      </c>
      <c r="AD80" s="1581" t="s">
        <v>468</v>
      </c>
      <c r="AE80" s="2277">
        <v>0.873</v>
      </c>
      <c r="AF80" s="2175">
        <f t="shared" si="67"/>
        <v>419.04</v>
      </c>
      <c r="AG80" s="1497" t="s">
        <v>469</v>
      </c>
      <c r="AH80" s="1603" t="s">
        <v>81</v>
      </c>
      <c r="AI80" s="2623">
        <f t="shared" si="66"/>
        <v>480</v>
      </c>
      <c r="AJ80" s="2630">
        <v>1</v>
      </c>
      <c r="AK80" s="2627">
        <f t="shared" si="72"/>
        <v>480</v>
      </c>
      <c r="AL80" s="2627"/>
      <c r="AM80" s="2627"/>
      <c r="AN80" s="2627">
        <f t="shared" si="73"/>
        <v>20</v>
      </c>
      <c r="AO80" s="2627"/>
      <c r="AP80" s="2627"/>
      <c r="AQ80" s="2643"/>
      <c r="AR80" s="2289"/>
      <c r="AS80" s="1610" t="s">
        <v>63</v>
      </c>
      <c r="AT80" s="1610">
        <f t="shared" si="68"/>
        <v>480</v>
      </c>
      <c r="AU80" s="1610"/>
      <c r="AV80" s="2185"/>
      <c r="AW80" s="1622"/>
      <c r="AX80" s="1622">
        <f>J80</f>
        <v>480</v>
      </c>
      <c r="AY80" s="1622"/>
      <c r="AZ80" s="1622"/>
      <c r="BA80" s="2288"/>
      <c r="BB80" s="2288"/>
      <c r="BC80" s="2288"/>
      <c r="BD80" s="2288"/>
      <c r="BE80" s="2288"/>
      <c r="BF80" s="2185">
        <f t="shared" si="69"/>
        <v>460</v>
      </c>
      <c r="BG80" s="2297">
        <f t="shared" si="70"/>
        <v>20</v>
      </c>
      <c r="BH80" s="1633"/>
      <c r="BI80" s="1633"/>
      <c r="BJ80" s="1633"/>
      <c r="BK80" s="1633"/>
      <c r="BL80" s="1633"/>
      <c r="BM80" s="1633"/>
      <c r="BN80" s="1633"/>
      <c r="BO80" s="1633"/>
      <c r="BP80" s="1633"/>
      <c r="BQ80" s="1633"/>
      <c r="BR80" s="1633"/>
      <c r="BS80" s="1633"/>
      <c r="BT80" s="1633"/>
      <c r="BU80" s="1633"/>
      <c r="BV80" s="1633"/>
      <c r="BW80" s="1633"/>
      <c r="BX80" s="1633"/>
      <c r="BY80" s="1633"/>
      <c r="BZ80" s="1633"/>
      <c r="CA80" s="1633"/>
      <c r="CB80" s="1633"/>
      <c r="CC80" s="1633"/>
      <c r="CD80" s="1633"/>
      <c r="CE80" s="1633"/>
      <c r="CF80" s="1633"/>
      <c r="CG80" s="1633"/>
      <c r="CH80" s="1633"/>
      <c r="CI80" s="1633"/>
      <c r="CJ80" s="1633"/>
      <c r="CK80" s="1633"/>
      <c r="CL80" s="1633"/>
      <c r="CM80" s="1633"/>
      <c r="CN80" s="1633"/>
      <c r="CO80" s="1633"/>
      <c r="CP80" s="1633"/>
      <c r="CQ80" s="1633"/>
      <c r="CR80" s="1633"/>
      <c r="CS80" s="1633"/>
      <c r="CT80" s="1633"/>
      <c r="CU80" s="1633"/>
      <c r="CV80" s="1633"/>
      <c r="CW80" s="1633"/>
      <c r="CX80" s="1633"/>
      <c r="CY80" s="1633"/>
      <c r="CZ80" s="1633"/>
      <c r="DA80" s="1633"/>
      <c r="DB80" s="1633"/>
      <c r="DC80" s="1633"/>
      <c r="DD80" s="1633"/>
      <c r="DE80" s="1633"/>
      <c r="DF80" s="1633"/>
      <c r="DG80" s="1633"/>
      <c r="DH80" s="1633"/>
      <c r="DI80" s="1633"/>
      <c r="DJ80" s="1633"/>
      <c r="DK80" s="1633"/>
      <c r="DL80" s="1633"/>
      <c r="DM80" s="1633"/>
      <c r="DN80" s="1633"/>
      <c r="DO80" s="1633"/>
      <c r="DP80" s="1633"/>
      <c r="DQ80" s="1633"/>
      <c r="DR80" s="1633"/>
      <c r="DS80" s="1633"/>
      <c r="DT80" s="1633"/>
      <c r="DU80" s="1633"/>
      <c r="DV80" s="1633"/>
      <c r="DW80" s="1633"/>
      <c r="DX80" s="1633"/>
      <c r="DY80" s="1633"/>
      <c r="DZ80" s="1633"/>
      <c r="EA80" s="1633"/>
      <c r="EB80" s="1633"/>
      <c r="EC80" s="1633"/>
      <c r="ED80" s="1633"/>
      <c r="EE80" s="1633"/>
      <c r="EF80" s="1633"/>
      <c r="EG80" s="1633"/>
      <c r="EH80" s="1633"/>
      <c r="EI80" s="1633"/>
      <c r="EJ80" s="1633"/>
      <c r="EK80" s="1633"/>
      <c r="EL80" s="1633"/>
      <c r="EM80" s="1633"/>
      <c r="EN80" s="1633"/>
      <c r="EO80" s="1633"/>
      <c r="EP80" s="1633"/>
      <c r="EQ80" s="1633"/>
      <c r="ER80" s="1633"/>
      <c r="ES80" s="1633"/>
      <c r="ET80" s="1633"/>
      <c r="EU80" s="1633"/>
      <c r="EV80" s="1633"/>
      <c r="EW80" s="1633"/>
      <c r="EX80" s="1633"/>
      <c r="EY80" s="1633"/>
      <c r="EZ80" s="1633"/>
      <c r="FA80" s="1633"/>
      <c r="FB80" s="1633"/>
      <c r="FC80" s="1633"/>
      <c r="FD80" s="1633"/>
      <c r="FE80" s="1633"/>
      <c r="FF80" s="1633"/>
      <c r="FG80" s="1633"/>
      <c r="FH80" s="1633"/>
      <c r="FI80" s="1633"/>
      <c r="FJ80" s="1633"/>
      <c r="FK80" s="1633"/>
      <c r="FL80" s="1633"/>
      <c r="FM80" s="1633"/>
      <c r="FN80" s="1633"/>
      <c r="FO80" s="1633"/>
      <c r="FP80" s="1633"/>
      <c r="FQ80" s="1633"/>
      <c r="FR80" s="1633"/>
      <c r="FS80" s="1633"/>
      <c r="FT80" s="1633"/>
      <c r="FU80" s="1633"/>
      <c r="FV80" s="1633"/>
      <c r="FW80" s="1633"/>
      <c r="FX80" s="1633"/>
      <c r="FY80" s="1633"/>
      <c r="FZ80" s="1633"/>
      <c r="GA80" s="1633"/>
      <c r="GB80" s="1633"/>
      <c r="GC80" s="1633"/>
      <c r="GD80" s="1633"/>
      <c r="GE80" s="1633"/>
      <c r="GF80" s="1633"/>
      <c r="GG80" s="1633"/>
      <c r="GH80" s="1633"/>
      <c r="GI80" s="1633"/>
      <c r="GJ80" s="1633"/>
      <c r="GK80" s="1633"/>
      <c r="GL80" s="1633"/>
      <c r="GM80" s="1633"/>
      <c r="GN80" s="1633"/>
      <c r="GO80" s="1633"/>
      <c r="GP80" s="1633"/>
      <c r="GQ80" s="1633"/>
      <c r="GR80" s="1633"/>
      <c r="GS80" s="1633"/>
      <c r="GT80" s="1633"/>
      <c r="GU80" s="1633"/>
      <c r="GV80" s="1633"/>
      <c r="GW80" s="1633"/>
      <c r="GX80" s="1633"/>
      <c r="GY80" s="1633"/>
      <c r="GZ80" s="1633"/>
      <c r="HA80" s="1633"/>
      <c r="HB80" s="1633"/>
      <c r="HC80" s="1633"/>
      <c r="HD80" s="1633"/>
      <c r="HE80" s="1633"/>
      <c r="HF80" s="1633"/>
      <c r="HG80" s="1633"/>
      <c r="HH80" s="1633"/>
      <c r="HI80" s="1633"/>
      <c r="HJ80" s="1633"/>
      <c r="HK80" s="1633"/>
      <c r="HL80" s="1633"/>
      <c r="HM80" s="1633"/>
      <c r="HN80" s="1633"/>
      <c r="HO80" s="1633"/>
      <c r="HP80" s="1633"/>
      <c r="HQ80" s="1633"/>
      <c r="HR80" s="1633"/>
      <c r="HS80" s="1633"/>
      <c r="HT80" s="1633"/>
      <c r="HU80" s="1633"/>
      <c r="HV80" s="1633"/>
      <c r="HW80" s="1633"/>
      <c r="HX80" s="1633"/>
      <c r="HY80" s="1633"/>
      <c r="HZ80" s="1633"/>
      <c r="IA80" s="1633"/>
      <c r="IB80" s="1633"/>
      <c r="IC80" s="1633"/>
      <c r="ID80" s="1633"/>
      <c r="IE80" s="1633"/>
      <c r="IF80" s="1633"/>
      <c r="IG80" s="1633"/>
      <c r="IH80" s="1633"/>
      <c r="II80" s="1633"/>
      <c r="IJ80" s="1633"/>
      <c r="IK80" s="1633"/>
      <c r="IL80" s="1633"/>
      <c r="IM80" s="1633"/>
      <c r="IN80" s="1633"/>
      <c r="IO80" s="1633"/>
      <c r="IP80" s="1633"/>
      <c r="IQ80" s="1633"/>
      <c r="IR80" s="1633"/>
      <c r="IS80" s="1633"/>
      <c r="IT80" s="1633"/>
      <c r="IU80" s="1633"/>
      <c r="IV80" s="1633"/>
      <c r="IW80" s="1633"/>
      <c r="IX80" s="1633"/>
      <c r="IY80" s="1633"/>
      <c r="IZ80" s="1633"/>
      <c r="JA80" s="1633"/>
      <c r="JB80" s="1633"/>
      <c r="JC80" s="1633"/>
      <c r="JD80" s="1633"/>
      <c r="JE80" s="1633"/>
      <c r="JF80" s="1633"/>
      <c r="JG80" s="1633"/>
      <c r="JH80" s="1633"/>
      <c r="JI80" s="1633"/>
      <c r="JJ80" s="1633"/>
      <c r="JK80" s="1633"/>
      <c r="JL80" s="1633"/>
      <c r="JM80" s="1633"/>
      <c r="JN80" s="1633"/>
      <c r="JO80" s="1633"/>
      <c r="JP80" s="1633"/>
      <c r="JQ80" s="1633"/>
      <c r="JR80" s="1633"/>
      <c r="JS80" s="1633"/>
      <c r="JT80" s="1633"/>
      <c r="JU80" s="1633"/>
      <c r="JV80" s="1633"/>
      <c r="JW80" s="1633"/>
      <c r="JX80" s="1633"/>
      <c r="JY80" s="1633"/>
      <c r="JZ80" s="1633"/>
      <c r="KA80" s="1633"/>
      <c r="KB80" s="1633"/>
      <c r="KC80" s="1633"/>
      <c r="KD80" s="1633"/>
      <c r="KE80" s="1633"/>
      <c r="KF80" s="1633"/>
      <c r="KG80" s="1633"/>
      <c r="KH80" s="1633"/>
      <c r="KI80" s="1633"/>
      <c r="KJ80" s="1633"/>
      <c r="KK80" s="1633"/>
      <c r="KL80" s="1633"/>
      <c r="KM80" s="1633"/>
      <c r="KN80" s="1633"/>
      <c r="KO80" s="1633"/>
      <c r="KP80" s="1633"/>
      <c r="KQ80" s="1633"/>
      <c r="KR80" s="1633"/>
      <c r="KS80" s="1633"/>
      <c r="KT80" s="1633"/>
      <c r="KU80" s="1633"/>
      <c r="KV80" s="1633"/>
      <c r="KW80" s="1633"/>
      <c r="KX80" s="1633"/>
      <c r="KY80" s="1633"/>
      <c r="KZ80" s="1633"/>
      <c r="LA80" s="1633"/>
      <c r="LB80" s="1633"/>
      <c r="LC80" s="1633"/>
      <c r="LD80" s="1633"/>
      <c r="LE80" s="1633"/>
      <c r="LF80" s="1633"/>
      <c r="LG80" s="1633"/>
      <c r="LH80" s="1633"/>
      <c r="LI80" s="1633"/>
      <c r="LJ80" s="1633"/>
      <c r="LK80" s="1633"/>
      <c r="LL80" s="1633"/>
      <c r="LM80" s="1633"/>
      <c r="LN80" s="1633"/>
      <c r="LO80" s="1642"/>
      <c r="LP80" s="1642"/>
      <c r="LQ80" s="1642"/>
      <c r="LR80" s="1642"/>
      <c r="LS80" s="1642"/>
      <c r="LT80" s="1642"/>
      <c r="LU80" s="1642"/>
      <c r="LV80" s="2303"/>
    </row>
    <row r="81" s="2140" customFormat="1" ht="47" customHeight="1" spans="1:334">
      <c r="A81" s="2665">
        <v>45785</v>
      </c>
      <c r="B81" s="2666" t="s">
        <v>463</v>
      </c>
      <c r="C81" s="2667" t="s">
        <v>115</v>
      </c>
      <c r="D81" s="2668">
        <v>4500165753</v>
      </c>
      <c r="E81" s="1503" t="s">
        <v>464</v>
      </c>
      <c r="F81" s="2668" t="s">
        <v>1981</v>
      </c>
      <c r="G81" s="1602" t="s">
        <v>1790</v>
      </c>
      <c r="H81" s="1498" t="s">
        <v>1790</v>
      </c>
      <c r="I81" s="1532" t="s">
        <v>1791</v>
      </c>
      <c r="J81" s="1522">
        <v>576</v>
      </c>
      <c r="K81" s="1534">
        <v>0</v>
      </c>
      <c r="L81" s="1534">
        <v>96</v>
      </c>
      <c r="M81" s="1534">
        <f t="shared" si="65"/>
        <v>6</v>
      </c>
      <c r="N81" s="1525">
        <v>45828</v>
      </c>
      <c r="O81" s="1525">
        <f t="shared" si="71"/>
        <v>45824</v>
      </c>
      <c r="P81" s="2259"/>
      <c r="Q81" s="1562" t="s">
        <v>78</v>
      </c>
      <c r="R81" s="1768"/>
      <c r="S81" s="1768"/>
      <c r="T81" s="1760"/>
      <c r="U81" s="1760"/>
      <c r="V81" s="2681">
        <v>45839</v>
      </c>
      <c r="W81" s="2268" t="s">
        <v>111</v>
      </c>
      <c r="X81" s="2269">
        <v>45785</v>
      </c>
      <c r="Y81" s="2270" t="s">
        <v>88</v>
      </c>
      <c r="Z81" s="2270" t="s">
        <v>466</v>
      </c>
      <c r="AA81" s="2271"/>
      <c r="AB81" s="2270"/>
      <c r="AC81" s="2275" t="s">
        <v>467</v>
      </c>
      <c r="AD81" s="1581" t="s">
        <v>468</v>
      </c>
      <c r="AE81" s="2277">
        <v>1.0189</v>
      </c>
      <c r="AF81" s="2175">
        <f t="shared" si="67"/>
        <v>586.8864</v>
      </c>
      <c r="AG81" s="1497" t="s">
        <v>469</v>
      </c>
      <c r="AH81" s="1603" t="s">
        <v>81</v>
      </c>
      <c r="AI81" s="2623">
        <f t="shared" si="66"/>
        <v>576</v>
      </c>
      <c r="AJ81" s="2630">
        <v>1</v>
      </c>
      <c r="AK81" s="2627">
        <f t="shared" si="72"/>
        <v>576</v>
      </c>
      <c r="AL81" s="2627"/>
      <c r="AM81" s="2627"/>
      <c r="AN81" s="2627">
        <f t="shared" si="73"/>
        <v>24</v>
      </c>
      <c r="AO81" s="2627"/>
      <c r="AP81" s="2627"/>
      <c r="AQ81" s="2643"/>
      <c r="AR81" s="2289"/>
      <c r="AS81" s="1610" t="s">
        <v>63</v>
      </c>
      <c r="AT81" s="1610">
        <f t="shared" si="68"/>
        <v>576</v>
      </c>
      <c r="AU81" s="1610"/>
      <c r="AV81" s="2185"/>
      <c r="AW81" s="1622"/>
      <c r="AX81" s="1622"/>
      <c r="AY81" s="1622">
        <f>J81</f>
        <v>576</v>
      </c>
      <c r="AZ81" s="1622"/>
      <c r="BA81" s="2288"/>
      <c r="BB81" s="2288"/>
      <c r="BC81" s="2288"/>
      <c r="BD81" s="2288"/>
      <c r="BE81" s="2288"/>
      <c r="BF81" s="2185">
        <f t="shared" si="69"/>
        <v>552</v>
      </c>
      <c r="BG81" s="2297">
        <f t="shared" si="70"/>
        <v>24</v>
      </c>
      <c r="BH81" s="1633"/>
      <c r="BI81" s="1633"/>
      <c r="BJ81" s="1633"/>
      <c r="BK81" s="1633"/>
      <c r="BL81" s="1633"/>
      <c r="BM81" s="1633"/>
      <c r="BN81" s="1633"/>
      <c r="BO81" s="1633"/>
      <c r="BP81" s="1633"/>
      <c r="BQ81" s="1633"/>
      <c r="BR81" s="1633"/>
      <c r="BS81" s="1633"/>
      <c r="BT81" s="1633"/>
      <c r="BU81" s="1633"/>
      <c r="BV81" s="1633"/>
      <c r="BW81" s="1633"/>
      <c r="BX81" s="1633"/>
      <c r="BY81" s="1633"/>
      <c r="BZ81" s="1633"/>
      <c r="CA81" s="1633"/>
      <c r="CB81" s="1633"/>
      <c r="CC81" s="1633"/>
      <c r="CD81" s="1633"/>
      <c r="CE81" s="1633"/>
      <c r="CF81" s="1633"/>
      <c r="CG81" s="1633"/>
      <c r="CH81" s="1633"/>
      <c r="CI81" s="1633"/>
      <c r="CJ81" s="1633"/>
      <c r="CK81" s="1633"/>
      <c r="CL81" s="1633"/>
      <c r="CM81" s="1633"/>
      <c r="CN81" s="1633"/>
      <c r="CO81" s="1633"/>
      <c r="CP81" s="1633"/>
      <c r="CQ81" s="1633"/>
      <c r="CR81" s="1633"/>
      <c r="CS81" s="1633"/>
      <c r="CT81" s="1633"/>
      <c r="CU81" s="1633"/>
      <c r="CV81" s="1633"/>
      <c r="CW81" s="1633"/>
      <c r="CX81" s="1633"/>
      <c r="CY81" s="1633"/>
      <c r="CZ81" s="1633"/>
      <c r="DA81" s="1633"/>
      <c r="DB81" s="1633"/>
      <c r="DC81" s="1633"/>
      <c r="DD81" s="1633"/>
      <c r="DE81" s="1633"/>
      <c r="DF81" s="1633"/>
      <c r="DG81" s="1633"/>
      <c r="DH81" s="1633"/>
      <c r="DI81" s="1633"/>
      <c r="DJ81" s="1633"/>
      <c r="DK81" s="1633"/>
      <c r="DL81" s="1633"/>
      <c r="DM81" s="1633"/>
      <c r="DN81" s="1633"/>
      <c r="DO81" s="1633"/>
      <c r="DP81" s="1633"/>
      <c r="DQ81" s="1633"/>
      <c r="DR81" s="1633"/>
      <c r="DS81" s="1633"/>
      <c r="DT81" s="1633"/>
      <c r="DU81" s="1633"/>
      <c r="DV81" s="1633"/>
      <c r="DW81" s="1633"/>
      <c r="DX81" s="1633"/>
      <c r="DY81" s="1633"/>
      <c r="DZ81" s="1633"/>
      <c r="EA81" s="1633"/>
      <c r="EB81" s="1633"/>
      <c r="EC81" s="1633"/>
      <c r="ED81" s="1633"/>
      <c r="EE81" s="1633"/>
      <c r="EF81" s="1633"/>
      <c r="EG81" s="1633"/>
      <c r="EH81" s="1633"/>
      <c r="EI81" s="1633"/>
      <c r="EJ81" s="1633"/>
      <c r="EK81" s="1633"/>
      <c r="EL81" s="1633"/>
      <c r="EM81" s="1633"/>
      <c r="EN81" s="1633"/>
      <c r="EO81" s="1633"/>
      <c r="EP81" s="1633"/>
      <c r="EQ81" s="1633"/>
      <c r="ER81" s="1633"/>
      <c r="ES81" s="1633"/>
      <c r="ET81" s="1633"/>
      <c r="EU81" s="1633"/>
      <c r="EV81" s="1633"/>
      <c r="EW81" s="1633"/>
      <c r="EX81" s="1633"/>
      <c r="EY81" s="1633"/>
      <c r="EZ81" s="1633"/>
      <c r="FA81" s="1633"/>
      <c r="FB81" s="1633"/>
      <c r="FC81" s="1633"/>
      <c r="FD81" s="1633"/>
      <c r="FE81" s="1633"/>
      <c r="FF81" s="1633"/>
      <c r="FG81" s="1633"/>
      <c r="FH81" s="1633"/>
      <c r="FI81" s="1633"/>
      <c r="FJ81" s="1633"/>
      <c r="FK81" s="1633"/>
      <c r="FL81" s="1633"/>
      <c r="FM81" s="1633"/>
      <c r="FN81" s="1633"/>
      <c r="FO81" s="1633"/>
      <c r="FP81" s="1633"/>
      <c r="FQ81" s="1633"/>
      <c r="FR81" s="1633"/>
      <c r="FS81" s="1633"/>
      <c r="FT81" s="1633"/>
      <c r="FU81" s="1633"/>
      <c r="FV81" s="1633"/>
      <c r="FW81" s="1633"/>
      <c r="FX81" s="1633"/>
      <c r="FY81" s="1633"/>
      <c r="FZ81" s="1633"/>
      <c r="GA81" s="1633"/>
      <c r="GB81" s="1633"/>
      <c r="GC81" s="1633"/>
      <c r="GD81" s="1633"/>
      <c r="GE81" s="1633"/>
      <c r="GF81" s="1633"/>
      <c r="GG81" s="1633"/>
      <c r="GH81" s="1633"/>
      <c r="GI81" s="1633"/>
      <c r="GJ81" s="1633"/>
      <c r="GK81" s="1633"/>
      <c r="GL81" s="1633"/>
      <c r="GM81" s="1633"/>
      <c r="GN81" s="1633"/>
      <c r="GO81" s="1633"/>
      <c r="GP81" s="1633"/>
      <c r="GQ81" s="1633"/>
      <c r="GR81" s="1633"/>
      <c r="GS81" s="1633"/>
      <c r="GT81" s="1633"/>
      <c r="GU81" s="1633"/>
      <c r="GV81" s="1633"/>
      <c r="GW81" s="1633"/>
      <c r="GX81" s="1633"/>
      <c r="GY81" s="1633"/>
      <c r="GZ81" s="1633"/>
      <c r="HA81" s="1633"/>
      <c r="HB81" s="1633"/>
      <c r="HC81" s="1633"/>
      <c r="HD81" s="1633"/>
      <c r="HE81" s="1633"/>
      <c r="HF81" s="1633"/>
      <c r="HG81" s="1633"/>
      <c r="HH81" s="1633"/>
      <c r="HI81" s="1633"/>
      <c r="HJ81" s="1633"/>
      <c r="HK81" s="1633"/>
      <c r="HL81" s="1633"/>
      <c r="HM81" s="1633"/>
      <c r="HN81" s="1633"/>
      <c r="HO81" s="1633"/>
      <c r="HP81" s="1633"/>
      <c r="HQ81" s="1633"/>
      <c r="HR81" s="1633"/>
      <c r="HS81" s="1633"/>
      <c r="HT81" s="1633"/>
      <c r="HU81" s="1633"/>
      <c r="HV81" s="1633"/>
      <c r="HW81" s="1633"/>
      <c r="HX81" s="1633"/>
      <c r="HY81" s="1633"/>
      <c r="HZ81" s="1633"/>
      <c r="IA81" s="1633"/>
      <c r="IB81" s="1633"/>
      <c r="IC81" s="1633"/>
      <c r="ID81" s="1633"/>
      <c r="IE81" s="1633"/>
      <c r="IF81" s="1633"/>
      <c r="IG81" s="1633"/>
      <c r="IH81" s="1633"/>
      <c r="II81" s="1633"/>
      <c r="IJ81" s="1633"/>
      <c r="IK81" s="1633"/>
      <c r="IL81" s="1633"/>
      <c r="IM81" s="1633"/>
      <c r="IN81" s="1633"/>
      <c r="IO81" s="1633"/>
      <c r="IP81" s="1633"/>
      <c r="IQ81" s="1633"/>
      <c r="IR81" s="1633"/>
      <c r="IS81" s="1633"/>
      <c r="IT81" s="1633"/>
      <c r="IU81" s="1633"/>
      <c r="IV81" s="1633"/>
      <c r="IW81" s="1633"/>
      <c r="IX81" s="1633"/>
      <c r="IY81" s="1633"/>
      <c r="IZ81" s="1633"/>
      <c r="JA81" s="1633"/>
      <c r="JB81" s="1633"/>
      <c r="JC81" s="1633"/>
      <c r="JD81" s="1633"/>
      <c r="JE81" s="1633"/>
      <c r="JF81" s="1633"/>
      <c r="JG81" s="1633"/>
      <c r="JH81" s="1633"/>
      <c r="JI81" s="1633"/>
      <c r="JJ81" s="1633"/>
      <c r="JK81" s="1633"/>
      <c r="JL81" s="1633"/>
      <c r="JM81" s="1633"/>
      <c r="JN81" s="1633"/>
      <c r="JO81" s="1633"/>
      <c r="JP81" s="1633"/>
      <c r="JQ81" s="1633"/>
      <c r="JR81" s="1633"/>
      <c r="JS81" s="1633"/>
      <c r="JT81" s="1633"/>
      <c r="JU81" s="1633"/>
      <c r="JV81" s="1633"/>
      <c r="JW81" s="1633"/>
      <c r="JX81" s="1633"/>
      <c r="JY81" s="1633"/>
      <c r="JZ81" s="1633"/>
      <c r="KA81" s="1633"/>
      <c r="KB81" s="1633"/>
      <c r="KC81" s="1633"/>
      <c r="KD81" s="1633"/>
      <c r="KE81" s="1633"/>
      <c r="KF81" s="1633"/>
      <c r="KG81" s="1633"/>
      <c r="KH81" s="1633"/>
      <c r="KI81" s="1633"/>
      <c r="KJ81" s="1633"/>
      <c r="KK81" s="1633"/>
      <c r="KL81" s="1633"/>
      <c r="KM81" s="1633"/>
      <c r="KN81" s="1633"/>
      <c r="KO81" s="1633"/>
      <c r="KP81" s="1633"/>
      <c r="KQ81" s="1633"/>
      <c r="KR81" s="1633"/>
      <c r="KS81" s="1633"/>
      <c r="KT81" s="1633"/>
      <c r="KU81" s="1633"/>
      <c r="KV81" s="1633"/>
      <c r="KW81" s="1633"/>
      <c r="KX81" s="1633"/>
      <c r="KY81" s="1633"/>
      <c r="KZ81" s="1633"/>
      <c r="LA81" s="1633"/>
      <c r="LB81" s="1633"/>
      <c r="LC81" s="1633"/>
      <c r="LD81" s="1633"/>
      <c r="LE81" s="1633"/>
      <c r="LF81" s="1633"/>
      <c r="LG81" s="1633"/>
      <c r="LH81" s="1633"/>
      <c r="LI81" s="1633"/>
      <c r="LJ81" s="1633"/>
      <c r="LK81" s="1633"/>
      <c r="LL81" s="1633"/>
      <c r="LM81" s="1633"/>
      <c r="LN81" s="1633"/>
      <c r="LO81" s="1642"/>
      <c r="LP81" s="1642"/>
      <c r="LQ81" s="1642"/>
      <c r="LR81" s="1642"/>
      <c r="LS81" s="1642"/>
      <c r="LT81" s="1642"/>
      <c r="LU81" s="1642"/>
      <c r="LV81" s="2303"/>
    </row>
    <row r="82" s="2140" customFormat="1" ht="47" customHeight="1" spans="1:334">
      <c r="A82" s="2665">
        <v>45785</v>
      </c>
      <c r="B82" s="2666" t="s">
        <v>463</v>
      </c>
      <c r="C82" s="2667" t="s">
        <v>115</v>
      </c>
      <c r="D82" s="2668">
        <v>4500165753</v>
      </c>
      <c r="E82" s="1503" t="s">
        <v>464</v>
      </c>
      <c r="F82" s="2668" t="s">
        <v>1982</v>
      </c>
      <c r="G82" s="1602" t="s">
        <v>1793</v>
      </c>
      <c r="H82" s="1498" t="s">
        <v>1793</v>
      </c>
      <c r="I82" s="1532" t="s">
        <v>1794</v>
      </c>
      <c r="J82" s="1522">
        <v>576</v>
      </c>
      <c r="K82" s="1534">
        <v>0</v>
      </c>
      <c r="L82" s="1534">
        <v>96</v>
      </c>
      <c r="M82" s="1534">
        <f t="shared" si="65"/>
        <v>6</v>
      </c>
      <c r="N82" s="1525">
        <v>45828</v>
      </c>
      <c r="O82" s="1525">
        <f t="shared" si="71"/>
        <v>45824</v>
      </c>
      <c r="P82" s="2259"/>
      <c r="Q82" s="1562" t="s">
        <v>78</v>
      </c>
      <c r="R82" s="1768"/>
      <c r="S82" s="1768"/>
      <c r="T82" s="1760"/>
      <c r="U82" s="1760"/>
      <c r="V82" s="2681">
        <v>45839</v>
      </c>
      <c r="W82" s="2268" t="s">
        <v>111</v>
      </c>
      <c r="X82" s="2269">
        <v>45785</v>
      </c>
      <c r="Y82" s="2270" t="s">
        <v>88</v>
      </c>
      <c r="Z82" s="2270" t="s">
        <v>466</v>
      </c>
      <c r="AA82" s="2271"/>
      <c r="AB82" s="2270"/>
      <c r="AC82" s="2275" t="s">
        <v>467</v>
      </c>
      <c r="AD82" s="1581" t="s">
        <v>468</v>
      </c>
      <c r="AE82" s="2277">
        <v>1.0638</v>
      </c>
      <c r="AF82" s="2175">
        <f t="shared" si="67"/>
        <v>612.7488</v>
      </c>
      <c r="AG82" s="1497" t="s">
        <v>469</v>
      </c>
      <c r="AH82" s="1603" t="s">
        <v>81</v>
      </c>
      <c r="AI82" s="2623">
        <f t="shared" si="66"/>
        <v>576</v>
      </c>
      <c r="AJ82" s="2630">
        <v>1</v>
      </c>
      <c r="AK82" s="2627">
        <f t="shared" si="72"/>
        <v>576</v>
      </c>
      <c r="AL82" s="2627"/>
      <c r="AM82" s="2627"/>
      <c r="AN82" s="2627">
        <f t="shared" si="73"/>
        <v>24</v>
      </c>
      <c r="AO82" s="2627"/>
      <c r="AP82" s="2627"/>
      <c r="AQ82" s="2643"/>
      <c r="AR82" s="2289"/>
      <c r="AS82" s="1610" t="s">
        <v>63</v>
      </c>
      <c r="AT82" s="1610">
        <f t="shared" si="68"/>
        <v>576</v>
      </c>
      <c r="AU82" s="1610"/>
      <c r="AV82" s="2185"/>
      <c r="AW82" s="1622"/>
      <c r="AX82" s="1622"/>
      <c r="AY82" s="1622"/>
      <c r="AZ82" s="1622">
        <f>J82</f>
        <v>576</v>
      </c>
      <c r="BA82" s="2288"/>
      <c r="BB82" s="2288"/>
      <c r="BC82" s="2288"/>
      <c r="BD82" s="2288"/>
      <c r="BE82" s="2288"/>
      <c r="BF82" s="2185">
        <f t="shared" si="69"/>
        <v>552</v>
      </c>
      <c r="BG82" s="2297">
        <f t="shared" si="70"/>
        <v>24</v>
      </c>
      <c r="BH82" s="1633"/>
      <c r="BI82" s="1633"/>
      <c r="BJ82" s="1633"/>
      <c r="BK82" s="1633"/>
      <c r="BL82" s="1633"/>
      <c r="BM82" s="1633"/>
      <c r="BN82" s="1633"/>
      <c r="BO82" s="1633"/>
      <c r="BP82" s="1633"/>
      <c r="BQ82" s="1633"/>
      <c r="BR82" s="1633"/>
      <c r="BS82" s="1633"/>
      <c r="BT82" s="1633"/>
      <c r="BU82" s="1633"/>
      <c r="BV82" s="1633"/>
      <c r="BW82" s="1633"/>
      <c r="BX82" s="1633"/>
      <c r="BY82" s="1633"/>
      <c r="BZ82" s="1633"/>
      <c r="CA82" s="1633"/>
      <c r="CB82" s="1633"/>
      <c r="CC82" s="1633"/>
      <c r="CD82" s="1633"/>
      <c r="CE82" s="1633"/>
      <c r="CF82" s="1633"/>
      <c r="CG82" s="1633"/>
      <c r="CH82" s="1633"/>
      <c r="CI82" s="1633"/>
      <c r="CJ82" s="1633"/>
      <c r="CK82" s="1633"/>
      <c r="CL82" s="1633"/>
      <c r="CM82" s="1633"/>
      <c r="CN82" s="1633"/>
      <c r="CO82" s="1633"/>
      <c r="CP82" s="1633"/>
      <c r="CQ82" s="1633"/>
      <c r="CR82" s="1633"/>
      <c r="CS82" s="1633"/>
      <c r="CT82" s="1633"/>
      <c r="CU82" s="1633"/>
      <c r="CV82" s="1633"/>
      <c r="CW82" s="1633"/>
      <c r="CX82" s="1633"/>
      <c r="CY82" s="1633"/>
      <c r="CZ82" s="1633"/>
      <c r="DA82" s="1633"/>
      <c r="DB82" s="1633"/>
      <c r="DC82" s="1633"/>
      <c r="DD82" s="1633"/>
      <c r="DE82" s="1633"/>
      <c r="DF82" s="1633"/>
      <c r="DG82" s="1633"/>
      <c r="DH82" s="1633"/>
      <c r="DI82" s="1633"/>
      <c r="DJ82" s="1633"/>
      <c r="DK82" s="1633"/>
      <c r="DL82" s="1633"/>
      <c r="DM82" s="1633"/>
      <c r="DN82" s="1633"/>
      <c r="DO82" s="1633"/>
      <c r="DP82" s="1633"/>
      <c r="DQ82" s="1633"/>
      <c r="DR82" s="1633"/>
      <c r="DS82" s="1633"/>
      <c r="DT82" s="1633"/>
      <c r="DU82" s="1633"/>
      <c r="DV82" s="1633"/>
      <c r="DW82" s="1633"/>
      <c r="DX82" s="1633"/>
      <c r="DY82" s="1633"/>
      <c r="DZ82" s="1633"/>
      <c r="EA82" s="1633"/>
      <c r="EB82" s="1633"/>
      <c r="EC82" s="1633"/>
      <c r="ED82" s="1633"/>
      <c r="EE82" s="1633"/>
      <c r="EF82" s="1633"/>
      <c r="EG82" s="1633"/>
      <c r="EH82" s="1633"/>
      <c r="EI82" s="1633"/>
      <c r="EJ82" s="1633"/>
      <c r="EK82" s="1633"/>
      <c r="EL82" s="1633"/>
      <c r="EM82" s="1633"/>
      <c r="EN82" s="1633"/>
      <c r="EO82" s="1633"/>
      <c r="EP82" s="1633"/>
      <c r="EQ82" s="1633"/>
      <c r="ER82" s="1633"/>
      <c r="ES82" s="1633"/>
      <c r="ET82" s="1633"/>
      <c r="EU82" s="1633"/>
      <c r="EV82" s="1633"/>
      <c r="EW82" s="1633"/>
      <c r="EX82" s="1633"/>
      <c r="EY82" s="1633"/>
      <c r="EZ82" s="1633"/>
      <c r="FA82" s="1633"/>
      <c r="FB82" s="1633"/>
      <c r="FC82" s="1633"/>
      <c r="FD82" s="1633"/>
      <c r="FE82" s="1633"/>
      <c r="FF82" s="1633"/>
      <c r="FG82" s="1633"/>
      <c r="FH82" s="1633"/>
      <c r="FI82" s="1633"/>
      <c r="FJ82" s="1633"/>
      <c r="FK82" s="1633"/>
      <c r="FL82" s="1633"/>
      <c r="FM82" s="1633"/>
      <c r="FN82" s="1633"/>
      <c r="FO82" s="1633"/>
      <c r="FP82" s="1633"/>
      <c r="FQ82" s="1633"/>
      <c r="FR82" s="1633"/>
      <c r="FS82" s="1633"/>
      <c r="FT82" s="1633"/>
      <c r="FU82" s="1633"/>
      <c r="FV82" s="1633"/>
      <c r="FW82" s="1633"/>
      <c r="FX82" s="1633"/>
      <c r="FY82" s="1633"/>
      <c r="FZ82" s="1633"/>
      <c r="GA82" s="1633"/>
      <c r="GB82" s="1633"/>
      <c r="GC82" s="1633"/>
      <c r="GD82" s="1633"/>
      <c r="GE82" s="1633"/>
      <c r="GF82" s="1633"/>
      <c r="GG82" s="1633"/>
      <c r="GH82" s="1633"/>
      <c r="GI82" s="1633"/>
      <c r="GJ82" s="1633"/>
      <c r="GK82" s="1633"/>
      <c r="GL82" s="1633"/>
      <c r="GM82" s="1633"/>
      <c r="GN82" s="1633"/>
      <c r="GO82" s="1633"/>
      <c r="GP82" s="1633"/>
      <c r="GQ82" s="1633"/>
      <c r="GR82" s="1633"/>
      <c r="GS82" s="1633"/>
      <c r="GT82" s="1633"/>
      <c r="GU82" s="1633"/>
      <c r="GV82" s="1633"/>
      <c r="GW82" s="1633"/>
      <c r="GX82" s="1633"/>
      <c r="GY82" s="1633"/>
      <c r="GZ82" s="1633"/>
      <c r="HA82" s="1633"/>
      <c r="HB82" s="1633"/>
      <c r="HC82" s="1633"/>
      <c r="HD82" s="1633"/>
      <c r="HE82" s="1633"/>
      <c r="HF82" s="1633"/>
      <c r="HG82" s="1633"/>
      <c r="HH82" s="1633"/>
      <c r="HI82" s="1633"/>
      <c r="HJ82" s="1633"/>
      <c r="HK82" s="1633"/>
      <c r="HL82" s="1633"/>
      <c r="HM82" s="1633"/>
      <c r="HN82" s="1633"/>
      <c r="HO82" s="1633"/>
      <c r="HP82" s="1633"/>
      <c r="HQ82" s="1633"/>
      <c r="HR82" s="1633"/>
      <c r="HS82" s="1633"/>
      <c r="HT82" s="1633"/>
      <c r="HU82" s="1633"/>
      <c r="HV82" s="1633"/>
      <c r="HW82" s="1633"/>
      <c r="HX82" s="1633"/>
      <c r="HY82" s="1633"/>
      <c r="HZ82" s="1633"/>
      <c r="IA82" s="1633"/>
      <c r="IB82" s="1633"/>
      <c r="IC82" s="1633"/>
      <c r="ID82" s="1633"/>
      <c r="IE82" s="1633"/>
      <c r="IF82" s="1633"/>
      <c r="IG82" s="1633"/>
      <c r="IH82" s="1633"/>
      <c r="II82" s="1633"/>
      <c r="IJ82" s="1633"/>
      <c r="IK82" s="1633"/>
      <c r="IL82" s="1633"/>
      <c r="IM82" s="1633"/>
      <c r="IN82" s="1633"/>
      <c r="IO82" s="1633"/>
      <c r="IP82" s="1633"/>
      <c r="IQ82" s="1633"/>
      <c r="IR82" s="1633"/>
      <c r="IS82" s="1633"/>
      <c r="IT82" s="1633"/>
      <c r="IU82" s="1633"/>
      <c r="IV82" s="1633"/>
      <c r="IW82" s="1633"/>
      <c r="IX82" s="1633"/>
      <c r="IY82" s="1633"/>
      <c r="IZ82" s="1633"/>
      <c r="JA82" s="1633"/>
      <c r="JB82" s="1633"/>
      <c r="JC82" s="1633"/>
      <c r="JD82" s="1633"/>
      <c r="JE82" s="1633"/>
      <c r="JF82" s="1633"/>
      <c r="JG82" s="1633"/>
      <c r="JH82" s="1633"/>
      <c r="JI82" s="1633"/>
      <c r="JJ82" s="1633"/>
      <c r="JK82" s="1633"/>
      <c r="JL82" s="1633"/>
      <c r="JM82" s="1633"/>
      <c r="JN82" s="1633"/>
      <c r="JO82" s="1633"/>
      <c r="JP82" s="1633"/>
      <c r="JQ82" s="1633"/>
      <c r="JR82" s="1633"/>
      <c r="JS82" s="1633"/>
      <c r="JT82" s="1633"/>
      <c r="JU82" s="1633"/>
      <c r="JV82" s="1633"/>
      <c r="JW82" s="1633"/>
      <c r="JX82" s="1633"/>
      <c r="JY82" s="1633"/>
      <c r="JZ82" s="1633"/>
      <c r="KA82" s="1633"/>
      <c r="KB82" s="1633"/>
      <c r="KC82" s="1633"/>
      <c r="KD82" s="1633"/>
      <c r="KE82" s="1633"/>
      <c r="KF82" s="1633"/>
      <c r="KG82" s="1633"/>
      <c r="KH82" s="1633"/>
      <c r="KI82" s="1633"/>
      <c r="KJ82" s="1633"/>
      <c r="KK82" s="1633"/>
      <c r="KL82" s="1633"/>
      <c r="KM82" s="1633"/>
      <c r="KN82" s="1633"/>
      <c r="KO82" s="1633"/>
      <c r="KP82" s="1633"/>
      <c r="KQ82" s="1633"/>
      <c r="KR82" s="1633"/>
      <c r="KS82" s="1633"/>
      <c r="KT82" s="1633"/>
      <c r="KU82" s="1633"/>
      <c r="KV82" s="1633"/>
      <c r="KW82" s="1633"/>
      <c r="KX82" s="1633"/>
      <c r="KY82" s="1633"/>
      <c r="KZ82" s="1633"/>
      <c r="LA82" s="1633"/>
      <c r="LB82" s="1633"/>
      <c r="LC82" s="1633"/>
      <c r="LD82" s="1633"/>
      <c r="LE82" s="1633"/>
      <c r="LF82" s="1633"/>
      <c r="LG82" s="1633"/>
      <c r="LH82" s="1633"/>
      <c r="LI82" s="1633"/>
      <c r="LJ82" s="1633"/>
      <c r="LK82" s="1633"/>
      <c r="LL82" s="1633"/>
      <c r="LM82" s="1633"/>
      <c r="LN82" s="1633"/>
      <c r="LO82" s="1642"/>
      <c r="LP82" s="1642"/>
      <c r="LQ82" s="1642"/>
      <c r="LR82" s="1642"/>
      <c r="LS82" s="1642"/>
      <c r="LT82" s="1642"/>
      <c r="LU82" s="1642"/>
      <c r="LV82" s="2303"/>
    </row>
    <row r="83" s="2140" customFormat="1" ht="47" customHeight="1" spans="1:334">
      <c r="A83" s="2665">
        <v>45785</v>
      </c>
      <c r="B83" s="2666" t="s">
        <v>463</v>
      </c>
      <c r="C83" s="2667" t="s">
        <v>115</v>
      </c>
      <c r="D83" s="2668">
        <v>4500165753</v>
      </c>
      <c r="E83" s="1503" t="s">
        <v>464</v>
      </c>
      <c r="F83" s="2668" t="s">
        <v>1983</v>
      </c>
      <c r="G83" s="1602" t="s">
        <v>1796</v>
      </c>
      <c r="H83" s="1498" t="s">
        <v>1796</v>
      </c>
      <c r="I83" s="1532" t="s">
        <v>1797</v>
      </c>
      <c r="J83" s="1522">
        <v>480</v>
      </c>
      <c r="K83" s="1534">
        <v>0</v>
      </c>
      <c r="L83" s="1534">
        <v>96</v>
      </c>
      <c r="M83" s="1534">
        <f t="shared" si="65"/>
        <v>5</v>
      </c>
      <c r="N83" s="1525">
        <v>45828</v>
      </c>
      <c r="O83" s="1525">
        <f t="shared" si="71"/>
        <v>45824</v>
      </c>
      <c r="P83" s="2259"/>
      <c r="Q83" s="1562" t="s">
        <v>78</v>
      </c>
      <c r="R83" s="1768"/>
      <c r="S83" s="1768"/>
      <c r="T83" s="1760"/>
      <c r="U83" s="1760"/>
      <c r="V83" s="2681">
        <v>45839</v>
      </c>
      <c r="W83" s="2268" t="s">
        <v>111</v>
      </c>
      <c r="X83" s="2269">
        <v>45785</v>
      </c>
      <c r="Y83" s="2270" t="s">
        <v>88</v>
      </c>
      <c r="Z83" s="2270" t="s">
        <v>466</v>
      </c>
      <c r="AA83" s="2271"/>
      <c r="AB83" s="2270"/>
      <c r="AC83" s="2275" t="s">
        <v>467</v>
      </c>
      <c r="AD83" s="1581" t="s">
        <v>468</v>
      </c>
      <c r="AE83" s="2277">
        <v>0.9476</v>
      </c>
      <c r="AF83" s="2175">
        <f t="shared" si="67"/>
        <v>454.848</v>
      </c>
      <c r="AG83" s="1497" t="s">
        <v>469</v>
      </c>
      <c r="AH83" s="1603" t="s">
        <v>81</v>
      </c>
      <c r="AI83" s="2623">
        <f t="shared" si="66"/>
        <v>480</v>
      </c>
      <c r="AJ83" s="2630">
        <v>1</v>
      </c>
      <c r="AK83" s="2627">
        <f t="shared" si="72"/>
        <v>480</v>
      </c>
      <c r="AL83" s="2627"/>
      <c r="AM83" s="2627"/>
      <c r="AN83" s="2627">
        <f t="shared" si="73"/>
        <v>20</v>
      </c>
      <c r="AO83" s="2627"/>
      <c r="AP83" s="2627"/>
      <c r="AQ83" s="2643"/>
      <c r="AR83" s="2289"/>
      <c r="AS83" s="1610" t="s">
        <v>63</v>
      </c>
      <c r="AT83" s="1610">
        <f t="shared" si="68"/>
        <v>480</v>
      </c>
      <c r="AU83" s="1610"/>
      <c r="AV83" s="2313"/>
      <c r="AW83" s="1637"/>
      <c r="AX83" s="1637"/>
      <c r="AY83" s="1637"/>
      <c r="AZ83" s="1637"/>
      <c r="BA83" s="2288">
        <f>J83</f>
        <v>480</v>
      </c>
      <c r="BB83" s="2647"/>
      <c r="BC83" s="2647"/>
      <c r="BD83" s="2647"/>
      <c r="BE83" s="2647"/>
      <c r="BF83" s="2313">
        <f t="shared" si="69"/>
        <v>460</v>
      </c>
      <c r="BG83" s="2649">
        <f t="shared" si="70"/>
        <v>20</v>
      </c>
      <c r="BH83" s="1633"/>
      <c r="BI83" s="1633"/>
      <c r="BJ83" s="1633"/>
      <c r="BK83" s="1633"/>
      <c r="BL83" s="1633"/>
      <c r="BM83" s="1633"/>
      <c r="BN83" s="1633"/>
      <c r="BO83" s="1633"/>
      <c r="BP83" s="1633"/>
      <c r="BQ83" s="1633"/>
      <c r="BR83" s="1633"/>
      <c r="BS83" s="1633"/>
      <c r="BT83" s="1633"/>
      <c r="BU83" s="1633"/>
      <c r="BV83" s="1633"/>
      <c r="BW83" s="1633"/>
      <c r="BX83" s="1633"/>
      <c r="BY83" s="1633"/>
      <c r="BZ83" s="1633"/>
      <c r="CA83" s="1633"/>
      <c r="CB83" s="1633"/>
      <c r="CC83" s="1633"/>
      <c r="CD83" s="1633"/>
      <c r="CE83" s="1633"/>
      <c r="CF83" s="1633"/>
      <c r="CG83" s="1633"/>
      <c r="CH83" s="1633"/>
      <c r="CI83" s="1633"/>
      <c r="CJ83" s="1633"/>
      <c r="CK83" s="1633"/>
      <c r="CL83" s="1633"/>
      <c r="CM83" s="1633"/>
      <c r="CN83" s="1633"/>
      <c r="CO83" s="1633"/>
      <c r="CP83" s="1633"/>
      <c r="CQ83" s="1633"/>
      <c r="CR83" s="1633"/>
      <c r="CS83" s="1633"/>
      <c r="CT83" s="1633"/>
      <c r="CU83" s="1633"/>
      <c r="CV83" s="1633"/>
      <c r="CW83" s="1633"/>
      <c r="CX83" s="1633"/>
      <c r="CY83" s="1633"/>
      <c r="CZ83" s="1633"/>
      <c r="DA83" s="1633"/>
      <c r="DB83" s="1633"/>
      <c r="DC83" s="1633"/>
      <c r="DD83" s="1633"/>
      <c r="DE83" s="1633"/>
      <c r="DF83" s="1633"/>
      <c r="DG83" s="1633"/>
      <c r="DH83" s="1633"/>
      <c r="DI83" s="1633"/>
      <c r="DJ83" s="1633"/>
      <c r="DK83" s="1633"/>
      <c r="DL83" s="1633"/>
      <c r="DM83" s="1633"/>
      <c r="DN83" s="1633"/>
      <c r="DO83" s="1633"/>
      <c r="DP83" s="1633"/>
      <c r="DQ83" s="1633"/>
      <c r="DR83" s="1633"/>
      <c r="DS83" s="1633"/>
      <c r="DT83" s="1633"/>
      <c r="DU83" s="1633"/>
      <c r="DV83" s="1633"/>
      <c r="DW83" s="1633"/>
      <c r="DX83" s="1633"/>
      <c r="DY83" s="1633"/>
      <c r="DZ83" s="1633"/>
      <c r="EA83" s="1633"/>
      <c r="EB83" s="1633"/>
      <c r="EC83" s="1633"/>
      <c r="ED83" s="1633"/>
      <c r="EE83" s="1633"/>
      <c r="EF83" s="1633"/>
      <c r="EG83" s="1633"/>
      <c r="EH83" s="1633"/>
      <c r="EI83" s="1633"/>
      <c r="EJ83" s="1633"/>
      <c r="EK83" s="1633"/>
      <c r="EL83" s="1633"/>
      <c r="EM83" s="1633"/>
      <c r="EN83" s="1633"/>
      <c r="EO83" s="1633"/>
      <c r="EP83" s="1633"/>
      <c r="EQ83" s="1633"/>
      <c r="ER83" s="1633"/>
      <c r="ES83" s="1633"/>
      <c r="ET83" s="1633"/>
      <c r="EU83" s="1633"/>
      <c r="EV83" s="1633"/>
      <c r="EW83" s="1633"/>
      <c r="EX83" s="1633"/>
      <c r="EY83" s="1633"/>
      <c r="EZ83" s="1633"/>
      <c r="FA83" s="1633"/>
      <c r="FB83" s="1633"/>
      <c r="FC83" s="1633"/>
      <c r="FD83" s="1633"/>
      <c r="FE83" s="1633"/>
      <c r="FF83" s="1633"/>
      <c r="FG83" s="1633"/>
      <c r="FH83" s="1633"/>
      <c r="FI83" s="1633"/>
      <c r="FJ83" s="1633"/>
      <c r="FK83" s="1633"/>
      <c r="FL83" s="1633"/>
      <c r="FM83" s="1633"/>
      <c r="FN83" s="1633"/>
      <c r="FO83" s="1633"/>
      <c r="FP83" s="1633"/>
      <c r="FQ83" s="1633"/>
      <c r="FR83" s="1633"/>
      <c r="FS83" s="1633"/>
      <c r="FT83" s="1633"/>
      <c r="FU83" s="1633"/>
      <c r="FV83" s="1633"/>
      <c r="FW83" s="1633"/>
      <c r="FX83" s="1633"/>
      <c r="FY83" s="1633"/>
      <c r="FZ83" s="1633"/>
      <c r="GA83" s="1633"/>
      <c r="GB83" s="1633"/>
      <c r="GC83" s="1633"/>
      <c r="GD83" s="1633"/>
      <c r="GE83" s="1633"/>
      <c r="GF83" s="1633"/>
      <c r="GG83" s="1633"/>
      <c r="GH83" s="1633"/>
      <c r="GI83" s="1633"/>
      <c r="GJ83" s="1633"/>
      <c r="GK83" s="1633"/>
      <c r="GL83" s="1633"/>
      <c r="GM83" s="1633"/>
      <c r="GN83" s="1633"/>
      <c r="GO83" s="1633"/>
      <c r="GP83" s="1633"/>
      <c r="GQ83" s="1633"/>
      <c r="GR83" s="1633"/>
      <c r="GS83" s="1633"/>
      <c r="GT83" s="1633"/>
      <c r="GU83" s="1633"/>
      <c r="GV83" s="1633"/>
      <c r="GW83" s="1633"/>
      <c r="GX83" s="1633"/>
      <c r="GY83" s="1633"/>
      <c r="GZ83" s="1633"/>
      <c r="HA83" s="1633"/>
      <c r="HB83" s="1633"/>
      <c r="HC83" s="1633"/>
      <c r="HD83" s="1633"/>
      <c r="HE83" s="1633"/>
      <c r="HF83" s="1633"/>
      <c r="HG83" s="1633"/>
      <c r="HH83" s="1633"/>
      <c r="HI83" s="1633"/>
      <c r="HJ83" s="1633"/>
      <c r="HK83" s="1633"/>
      <c r="HL83" s="1633"/>
      <c r="HM83" s="1633"/>
      <c r="HN83" s="1633"/>
      <c r="HO83" s="1633"/>
      <c r="HP83" s="1633"/>
      <c r="HQ83" s="1633"/>
      <c r="HR83" s="1633"/>
      <c r="HS83" s="1633"/>
      <c r="HT83" s="1633"/>
      <c r="HU83" s="1633"/>
      <c r="HV83" s="1633"/>
      <c r="HW83" s="1633"/>
      <c r="HX83" s="1633"/>
      <c r="HY83" s="1633"/>
      <c r="HZ83" s="1633"/>
      <c r="IA83" s="1633"/>
      <c r="IB83" s="1633"/>
      <c r="IC83" s="1633"/>
      <c r="ID83" s="1633"/>
      <c r="IE83" s="1633"/>
      <c r="IF83" s="1633"/>
      <c r="IG83" s="1633"/>
      <c r="IH83" s="1633"/>
      <c r="II83" s="1633"/>
      <c r="IJ83" s="1633"/>
      <c r="IK83" s="1633"/>
      <c r="IL83" s="1633"/>
      <c r="IM83" s="1633"/>
      <c r="IN83" s="1633"/>
      <c r="IO83" s="1633"/>
      <c r="IP83" s="1633"/>
      <c r="IQ83" s="1633"/>
      <c r="IR83" s="1633"/>
      <c r="IS83" s="1633"/>
      <c r="IT83" s="1633"/>
      <c r="IU83" s="1633"/>
      <c r="IV83" s="1633"/>
      <c r="IW83" s="1633"/>
      <c r="IX83" s="1633"/>
      <c r="IY83" s="1633"/>
      <c r="IZ83" s="1633"/>
      <c r="JA83" s="1633"/>
      <c r="JB83" s="1633"/>
      <c r="JC83" s="1633"/>
      <c r="JD83" s="1633"/>
      <c r="JE83" s="1633"/>
      <c r="JF83" s="1633"/>
      <c r="JG83" s="1633"/>
      <c r="JH83" s="1633"/>
      <c r="JI83" s="1633"/>
      <c r="JJ83" s="1633"/>
      <c r="JK83" s="1633"/>
      <c r="JL83" s="1633"/>
      <c r="JM83" s="1633"/>
      <c r="JN83" s="1633"/>
      <c r="JO83" s="1633"/>
      <c r="JP83" s="1633"/>
      <c r="JQ83" s="1633"/>
      <c r="JR83" s="1633"/>
      <c r="JS83" s="1633"/>
      <c r="JT83" s="1633"/>
      <c r="JU83" s="1633"/>
      <c r="JV83" s="1633"/>
      <c r="JW83" s="1633"/>
      <c r="JX83" s="1633"/>
      <c r="JY83" s="1633"/>
      <c r="JZ83" s="1633"/>
      <c r="KA83" s="1633"/>
      <c r="KB83" s="1633"/>
      <c r="KC83" s="1633"/>
      <c r="KD83" s="1633"/>
      <c r="KE83" s="1633"/>
      <c r="KF83" s="1633"/>
      <c r="KG83" s="1633"/>
      <c r="KH83" s="1633"/>
      <c r="KI83" s="1633"/>
      <c r="KJ83" s="1633"/>
      <c r="KK83" s="1633"/>
      <c r="KL83" s="1633"/>
      <c r="KM83" s="1633"/>
      <c r="KN83" s="1633"/>
      <c r="KO83" s="1633"/>
      <c r="KP83" s="1633"/>
      <c r="KQ83" s="1633"/>
      <c r="KR83" s="1633"/>
      <c r="KS83" s="1633"/>
      <c r="KT83" s="1633"/>
      <c r="KU83" s="1633"/>
      <c r="KV83" s="1633"/>
      <c r="KW83" s="1633"/>
      <c r="KX83" s="1633"/>
      <c r="KY83" s="1633"/>
      <c r="KZ83" s="1633"/>
      <c r="LA83" s="1633"/>
      <c r="LB83" s="1633"/>
      <c r="LC83" s="1633"/>
      <c r="LD83" s="1633"/>
      <c r="LE83" s="1633"/>
      <c r="LF83" s="1633"/>
      <c r="LG83" s="1633"/>
      <c r="LH83" s="1633"/>
      <c r="LI83" s="1633"/>
      <c r="LJ83" s="1633"/>
      <c r="LK83" s="1633"/>
      <c r="LL83" s="1633"/>
      <c r="LM83" s="1633"/>
      <c r="LN83" s="1633"/>
      <c r="LO83" s="1642"/>
      <c r="LP83" s="1642"/>
      <c r="LQ83" s="1642"/>
      <c r="LR83" s="1642"/>
      <c r="LS83" s="1642"/>
      <c r="LT83" s="1642"/>
      <c r="LU83" s="1642"/>
      <c r="LV83" s="2303"/>
    </row>
    <row r="84" s="2140" customFormat="1" ht="47" customHeight="1" spans="1:334">
      <c r="A84" s="2665">
        <v>45785</v>
      </c>
      <c r="B84" s="2666" t="s">
        <v>463</v>
      </c>
      <c r="C84" s="2667" t="s">
        <v>115</v>
      </c>
      <c r="D84" s="2668">
        <v>4500165753</v>
      </c>
      <c r="E84" s="1503" t="s">
        <v>464</v>
      </c>
      <c r="F84" s="2668" t="s">
        <v>1984</v>
      </c>
      <c r="G84" s="1602" t="s">
        <v>1799</v>
      </c>
      <c r="H84" s="1498" t="s">
        <v>1799</v>
      </c>
      <c r="I84" s="1532" t="s">
        <v>1800</v>
      </c>
      <c r="J84" s="1522">
        <v>480</v>
      </c>
      <c r="K84" s="1534">
        <v>0</v>
      </c>
      <c r="L84" s="1534">
        <v>96</v>
      </c>
      <c r="M84" s="1534">
        <f t="shared" si="65"/>
        <v>5</v>
      </c>
      <c r="N84" s="1525">
        <v>45828</v>
      </c>
      <c r="O84" s="1525">
        <f t="shared" si="71"/>
        <v>45824</v>
      </c>
      <c r="P84" s="2259"/>
      <c r="Q84" s="1562" t="s">
        <v>78</v>
      </c>
      <c r="R84" s="1768"/>
      <c r="S84" s="1768"/>
      <c r="T84" s="1760"/>
      <c r="U84" s="1760"/>
      <c r="V84" s="2681">
        <v>45839</v>
      </c>
      <c r="W84" s="2268" t="s">
        <v>111</v>
      </c>
      <c r="X84" s="2269">
        <v>45785</v>
      </c>
      <c r="Y84" s="2270" t="s">
        <v>88</v>
      </c>
      <c r="Z84" s="2270" t="s">
        <v>466</v>
      </c>
      <c r="AA84" s="2271"/>
      <c r="AB84" s="2270"/>
      <c r="AC84" s="2275" t="s">
        <v>467</v>
      </c>
      <c r="AD84" s="1581" t="s">
        <v>468</v>
      </c>
      <c r="AE84" s="2277">
        <v>0.9662</v>
      </c>
      <c r="AF84" s="2175">
        <f t="shared" si="67"/>
        <v>463.776</v>
      </c>
      <c r="AG84" s="1497" t="s">
        <v>469</v>
      </c>
      <c r="AH84" s="1603" t="s">
        <v>81</v>
      </c>
      <c r="AI84" s="2623">
        <f t="shared" si="66"/>
        <v>480</v>
      </c>
      <c r="AJ84" s="2630">
        <v>1</v>
      </c>
      <c r="AK84" s="2627">
        <f t="shared" si="72"/>
        <v>480</v>
      </c>
      <c r="AL84" s="2627"/>
      <c r="AM84" s="2627"/>
      <c r="AN84" s="2627">
        <f t="shared" si="73"/>
        <v>20</v>
      </c>
      <c r="AO84" s="2627"/>
      <c r="AP84" s="2627"/>
      <c r="AQ84" s="2643"/>
      <c r="AR84" s="2289"/>
      <c r="AS84" s="1610" t="s">
        <v>63</v>
      </c>
      <c r="AT84" s="1610">
        <f t="shared" si="68"/>
        <v>480</v>
      </c>
      <c r="AU84" s="1610"/>
      <c r="AV84" s="2313"/>
      <c r="AW84" s="1637"/>
      <c r="AX84" s="1637"/>
      <c r="AY84" s="1637"/>
      <c r="AZ84" s="1637"/>
      <c r="BA84" s="2647"/>
      <c r="BB84" s="2288">
        <f>J84</f>
        <v>480</v>
      </c>
      <c r="BC84" s="2647"/>
      <c r="BD84" s="2647"/>
      <c r="BE84" s="2647"/>
      <c r="BF84" s="2313">
        <f t="shared" si="69"/>
        <v>460</v>
      </c>
      <c r="BG84" s="2649">
        <f t="shared" si="70"/>
        <v>20</v>
      </c>
      <c r="BH84" s="1633"/>
      <c r="BI84" s="1633"/>
      <c r="BJ84" s="1633"/>
      <c r="BK84" s="1633"/>
      <c r="BL84" s="1633"/>
      <c r="BM84" s="1633"/>
      <c r="BN84" s="1633"/>
      <c r="BO84" s="1633"/>
      <c r="BP84" s="1633"/>
      <c r="BQ84" s="1633"/>
      <c r="BR84" s="1633"/>
      <c r="BS84" s="1633"/>
      <c r="BT84" s="1633"/>
      <c r="BU84" s="1633"/>
      <c r="BV84" s="1633"/>
      <c r="BW84" s="1633"/>
      <c r="BX84" s="1633"/>
      <c r="BY84" s="1633"/>
      <c r="BZ84" s="1633"/>
      <c r="CA84" s="1633"/>
      <c r="CB84" s="1633"/>
      <c r="CC84" s="1633"/>
      <c r="CD84" s="1633"/>
      <c r="CE84" s="1633"/>
      <c r="CF84" s="1633"/>
      <c r="CG84" s="1633"/>
      <c r="CH84" s="1633"/>
      <c r="CI84" s="1633"/>
      <c r="CJ84" s="1633"/>
      <c r="CK84" s="1633"/>
      <c r="CL84" s="1633"/>
      <c r="CM84" s="1633"/>
      <c r="CN84" s="1633"/>
      <c r="CO84" s="1633"/>
      <c r="CP84" s="1633"/>
      <c r="CQ84" s="1633"/>
      <c r="CR84" s="1633"/>
      <c r="CS84" s="1633"/>
      <c r="CT84" s="1633"/>
      <c r="CU84" s="1633"/>
      <c r="CV84" s="1633"/>
      <c r="CW84" s="1633"/>
      <c r="CX84" s="1633"/>
      <c r="CY84" s="1633"/>
      <c r="CZ84" s="1633"/>
      <c r="DA84" s="1633"/>
      <c r="DB84" s="1633"/>
      <c r="DC84" s="1633"/>
      <c r="DD84" s="1633"/>
      <c r="DE84" s="1633"/>
      <c r="DF84" s="1633"/>
      <c r="DG84" s="1633"/>
      <c r="DH84" s="1633"/>
      <c r="DI84" s="1633"/>
      <c r="DJ84" s="1633"/>
      <c r="DK84" s="1633"/>
      <c r="DL84" s="1633"/>
      <c r="DM84" s="1633"/>
      <c r="DN84" s="1633"/>
      <c r="DO84" s="1633"/>
      <c r="DP84" s="1633"/>
      <c r="DQ84" s="1633"/>
      <c r="DR84" s="1633"/>
      <c r="DS84" s="1633"/>
      <c r="DT84" s="1633"/>
      <c r="DU84" s="1633"/>
      <c r="DV84" s="1633"/>
      <c r="DW84" s="1633"/>
      <c r="DX84" s="1633"/>
      <c r="DY84" s="1633"/>
      <c r="DZ84" s="1633"/>
      <c r="EA84" s="1633"/>
      <c r="EB84" s="1633"/>
      <c r="EC84" s="1633"/>
      <c r="ED84" s="1633"/>
      <c r="EE84" s="1633"/>
      <c r="EF84" s="1633"/>
      <c r="EG84" s="1633"/>
      <c r="EH84" s="1633"/>
      <c r="EI84" s="1633"/>
      <c r="EJ84" s="1633"/>
      <c r="EK84" s="1633"/>
      <c r="EL84" s="1633"/>
      <c r="EM84" s="1633"/>
      <c r="EN84" s="1633"/>
      <c r="EO84" s="1633"/>
      <c r="EP84" s="1633"/>
      <c r="EQ84" s="1633"/>
      <c r="ER84" s="1633"/>
      <c r="ES84" s="1633"/>
      <c r="ET84" s="1633"/>
      <c r="EU84" s="1633"/>
      <c r="EV84" s="1633"/>
      <c r="EW84" s="1633"/>
      <c r="EX84" s="1633"/>
      <c r="EY84" s="1633"/>
      <c r="EZ84" s="1633"/>
      <c r="FA84" s="1633"/>
      <c r="FB84" s="1633"/>
      <c r="FC84" s="1633"/>
      <c r="FD84" s="1633"/>
      <c r="FE84" s="1633"/>
      <c r="FF84" s="1633"/>
      <c r="FG84" s="1633"/>
      <c r="FH84" s="1633"/>
      <c r="FI84" s="1633"/>
      <c r="FJ84" s="1633"/>
      <c r="FK84" s="1633"/>
      <c r="FL84" s="1633"/>
      <c r="FM84" s="1633"/>
      <c r="FN84" s="1633"/>
      <c r="FO84" s="1633"/>
      <c r="FP84" s="1633"/>
      <c r="FQ84" s="1633"/>
      <c r="FR84" s="1633"/>
      <c r="FS84" s="1633"/>
      <c r="FT84" s="1633"/>
      <c r="FU84" s="1633"/>
      <c r="FV84" s="1633"/>
      <c r="FW84" s="1633"/>
      <c r="FX84" s="1633"/>
      <c r="FY84" s="1633"/>
      <c r="FZ84" s="1633"/>
      <c r="GA84" s="1633"/>
      <c r="GB84" s="1633"/>
      <c r="GC84" s="1633"/>
      <c r="GD84" s="1633"/>
      <c r="GE84" s="1633"/>
      <c r="GF84" s="1633"/>
      <c r="GG84" s="1633"/>
      <c r="GH84" s="1633"/>
      <c r="GI84" s="1633"/>
      <c r="GJ84" s="1633"/>
      <c r="GK84" s="1633"/>
      <c r="GL84" s="1633"/>
      <c r="GM84" s="1633"/>
      <c r="GN84" s="1633"/>
      <c r="GO84" s="1633"/>
      <c r="GP84" s="1633"/>
      <c r="GQ84" s="1633"/>
      <c r="GR84" s="1633"/>
      <c r="GS84" s="1633"/>
      <c r="GT84" s="1633"/>
      <c r="GU84" s="1633"/>
      <c r="GV84" s="1633"/>
      <c r="GW84" s="1633"/>
      <c r="GX84" s="1633"/>
      <c r="GY84" s="1633"/>
      <c r="GZ84" s="1633"/>
      <c r="HA84" s="1633"/>
      <c r="HB84" s="1633"/>
      <c r="HC84" s="1633"/>
      <c r="HD84" s="1633"/>
      <c r="HE84" s="1633"/>
      <c r="HF84" s="1633"/>
      <c r="HG84" s="1633"/>
      <c r="HH84" s="1633"/>
      <c r="HI84" s="1633"/>
      <c r="HJ84" s="1633"/>
      <c r="HK84" s="1633"/>
      <c r="HL84" s="1633"/>
      <c r="HM84" s="1633"/>
      <c r="HN84" s="1633"/>
      <c r="HO84" s="1633"/>
      <c r="HP84" s="1633"/>
      <c r="HQ84" s="1633"/>
      <c r="HR84" s="1633"/>
      <c r="HS84" s="1633"/>
      <c r="HT84" s="1633"/>
      <c r="HU84" s="1633"/>
      <c r="HV84" s="1633"/>
      <c r="HW84" s="1633"/>
      <c r="HX84" s="1633"/>
      <c r="HY84" s="1633"/>
      <c r="HZ84" s="1633"/>
      <c r="IA84" s="1633"/>
      <c r="IB84" s="1633"/>
      <c r="IC84" s="1633"/>
      <c r="ID84" s="1633"/>
      <c r="IE84" s="1633"/>
      <c r="IF84" s="1633"/>
      <c r="IG84" s="1633"/>
      <c r="IH84" s="1633"/>
      <c r="II84" s="1633"/>
      <c r="IJ84" s="1633"/>
      <c r="IK84" s="1633"/>
      <c r="IL84" s="1633"/>
      <c r="IM84" s="1633"/>
      <c r="IN84" s="1633"/>
      <c r="IO84" s="1633"/>
      <c r="IP84" s="1633"/>
      <c r="IQ84" s="1633"/>
      <c r="IR84" s="1633"/>
      <c r="IS84" s="1633"/>
      <c r="IT84" s="1633"/>
      <c r="IU84" s="1633"/>
      <c r="IV84" s="1633"/>
      <c r="IW84" s="1633"/>
      <c r="IX84" s="1633"/>
      <c r="IY84" s="1633"/>
      <c r="IZ84" s="1633"/>
      <c r="JA84" s="1633"/>
      <c r="JB84" s="1633"/>
      <c r="JC84" s="1633"/>
      <c r="JD84" s="1633"/>
      <c r="JE84" s="1633"/>
      <c r="JF84" s="1633"/>
      <c r="JG84" s="1633"/>
      <c r="JH84" s="1633"/>
      <c r="JI84" s="1633"/>
      <c r="JJ84" s="1633"/>
      <c r="JK84" s="1633"/>
      <c r="JL84" s="1633"/>
      <c r="JM84" s="1633"/>
      <c r="JN84" s="1633"/>
      <c r="JO84" s="1633"/>
      <c r="JP84" s="1633"/>
      <c r="JQ84" s="1633"/>
      <c r="JR84" s="1633"/>
      <c r="JS84" s="1633"/>
      <c r="JT84" s="1633"/>
      <c r="JU84" s="1633"/>
      <c r="JV84" s="1633"/>
      <c r="JW84" s="1633"/>
      <c r="JX84" s="1633"/>
      <c r="JY84" s="1633"/>
      <c r="JZ84" s="1633"/>
      <c r="KA84" s="1633"/>
      <c r="KB84" s="1633"/>
      <c r="KC84" s="1633"/>
      <c r="KD84" s="1633"/>
      <c r="KE84" s="1633"/>
      <c r="KF84" s="1633"/>
      <c r="KG84" s="1633"/>
      <c r="KH84" s="1633"/>
      <c r="KI84" s="1633"/>
      <c r="KJ84" s="1633"/>
      <c r="KK84" s="1633"/>
      <c r="KL84" s="1633"/>
      <c r="KM84" s="1633"/>
      <c r="KN84" s="1633"/>
      <c r="KO84" s="1633"/>
      <c r="KP84" s="1633"/>
      <c r="KQ84" s="1633"/>
      <c r="KR84" s="1633"/>
      <c r="KS84" s="1633"/>
      <c r="KT84" s="1633"/>
      <c r="KU84" s="1633"/>
      <c r="KV84" s="1633"/>
      <c r="KW84" s="1633"/>
      <c r="KX84" s="1633"/>
      <c r="KY84" s="1633"/>
      <c r="KZ84" s="1633"/>
      <c r="LA84" s="1633"/>
      <c r="LB84" s="1633"/>
      <c r="LC84" s="1633"/>
      <c r="LD84" s="1633"/>
      <c r="LE84" s="1633"/>
      <c r="LF84" s="1633"/>
      <c r="LG84" s="1633"/>
      <c r="LH84" s="1633"/>
      <c r="LI84" s="1633"/>
      <c r="LJ84" s="1633"/>
      <c r="LK84" s="1633"/>
      <c r="LL84" s="1633"/>
      <c r="LM84" s="1633"/>
      <c r="LN84" s="1633"/>
      <c r="LO84" s="1642"/>
      <c r="LP84" s="1642"/>
      <c r="LQ84" s="1642"/>
      <c r="LR84" s="1642"/>
      <c r="LS84" s="1642"/>
      <c r="LT84" s="1642"/>
      <c r="LU84" s="1642"/>
      <c r="LV84" s="2303"/>
    </row>
    <row r="85" s="2140" customFormat="1" ht="47" customHeight="1" spans="1:334">
      <c r="A85" s="2665">
        <v>45785</v>
      </c>
      <c r="B85" s="2666" t="s">
        <v>463</v>
      </c>
      <c r="C85" s="2667" t="s">
        <v>115</v>
      </c>
      <c r="D85" s="2668">
        <v>4500165753</v>
      </c>
      <c r="E85" s="1503" t="s">
        <v>464</v>
      </c>
      <c r="F85" s="2668" t="s">
        <v>1985</v>
      </c>
      <c r="G85" s="1602" t="s">
        <v>1802</v>
      </c>
      <c r="H85" s="1498" t="s">
        <v>1802</v>
      </c>
      <c r="I85" s="1532" t="s">
        <v>1803</v>
      </c>
      <c r="J85" s="1522">
        <v>480</v>
      </c>
      <c r="K85" s="1534">
        <v>0</v>
      </c>
      <c r="L85" s="1534">
        <v>96</v>
      </c>
      <c r="M85" s="1534">
        <f t="shared" si="65"/>
        <v>5</v>
      </c>
      <c r="N85" s="1525">
        <v>45828</v>
      </c>
      <c r="O85" s="1525">
        <f t="shared" si="71"/>
        <v>45824</v>
      </c>
      <c r="P85" s="2259"/>
      <c r="Q85" s="1562" t="s">
        <v>78</v>
      </c>
      <c r="R85" s="1768"/>
      <c r="S85" s="1768"/>
      <c r="T85" s="1760"/>
      <c r="U85" s="1760"/>
      <c r="V85" s="2681">
        <v>45839</v>
      </c>
      <c r="W85" s="2268" t="s">
        <v>111</v>
      </c>
      <c r="X85" s="2269">
        <v>45785</v>
      </c>
      <c r="Y85" s="2270" t="s">
        <v>88</v>
      </c>
      <c r="Z85" s="2270" t="s">
        <v>466</v>
      </c>
      <c r="AA85" s="2271"/>
      <c r="AB85" s="2270"/>
      <c r="AC85" s="2275" t="s">
        <v>467</v>
      </c>
      <c r="AD85" s="1581" t="s">
        <v>468</v>
      </c>
      <c r="AE85" s="2277">
        <v>0.964</v>
      </c>
      <c r="AF85" s="2175">
        <f t="shared" si="67"/>
        <v>462.72</v>
      </c>
      <c r="AG85" s="1497" t="s">
        <v>469</v>
      </c>
      <c r="AH85" s="1603" t="s">
        <v>81</v>
      </c>
      <c r="AI85" s="2623">
        <f t="shared" si="66"/>
        <v>480</v>
      </c>
      <c r="AJ85" s="2630">
        <v>1</v>
      </c>
      <c r="AK85" s="2627">
        <f t="shared" si="72"/>
        <v>480</v>
      </c>
      <c r="AL85" s="2627"/>
      <c r="AM85" s="2627"/>
      <c r="AN85" s="2627">
        <f t="shared" si="73"/>
        <v>20</v>
      </c>
      <c r="AO85" s="2627"/>
      <c r="AP85" s="2627"/>
      <c r="AQ85" s="2643"/>
      <c r="AR85" s="2289"/>
      <c r="AS85" s="1610" t="s">
        <v>63</v>
      </c>
      <c r="AT85" s="1610">
        <f t="shared" si="68"/>
        <v>480</v>
      </c>
      <c r="AU85" s="1610"/>
      <c r="AV85" s="2313"/>
      <c r="AW85" s="1637"/>
      <c r="AX85" s="1637"/>
      <c r="AY85" s="1637"/>
      <c r="AZ85" s="1637"/>
      <c r="BA85" s="2647"/>
      <c r="BB85" s="2647"/>
      <c r="BC85" s="2288">
        <f>J85</f>
        <v>480</v>
      </c>
      <c r="BD85" s="2647"/>
      <c r="BE85" s="2647"/>
      <c r="BF85" s="2313">
        <f t="shared" si="69"/>
        <v>460</v>
      </c>
      <c r="BG85" s="2649">
        <f t="shared" si="70"/>
        <v>20</v>
      </c>
      <c r="BH85" s="1633"/>
      <c r="BI85" s="1633"/>
      <c r="BJ85" s="1633"/>
      <c r="BK85" s="1633"/>
      <c r="BL85" s="1633"/>
      <c r="BM85" s="1633"/>
      <c r="BN85" s="1633"/>
      <c r="BO85" s="1633"/>
      <c r="BP85" s="1633"/>
      <c r="BQ85" s="1633"/>
      <c r="BR85" s="1633"/>
      <c r="BS85" s="1633"/>
      <c r="BT85" s="1633"/>
      <c r="BU85" s="1633"/>
      <c r="BV85" s="1633"/>
      <c r="BW85" s="1633"/>
      <c r="BX85" s="1633"/>
      <c r="BY85" s="1633"/>
      <c r="BZ85" s="1633"/>
      <c r="CA85" s="1633"/>
      <c r="CB85" s="1633"/>
      <c r="CC85" s="1633"/>
      <c r="CD85" s="1633"/>
      <c r="CE85" s="1633"/>
      <c r="CF85" s="1633"/>
      <c r="CG85" s="1633"/>
      <c r="CH85" s="1633"/>
      <c r="CI85" s="1633"/>
      <c r="CJ85" s="1633"/>
      <c r="CK85" s="1633"/>
      <c r="CL85" s="1633"/>
      <c r="CM85" s="1633"/>
      <c r="CN85" s="1633"/>
      <c r="CO85" s="1633"/>
      <c r="CP85" s="1633"/>
      <c r="CQ85" s="1633"/>
      <c r="CR85" s="1633"/>
      <c r="CS85" s="1633"/>
      <c r="CT85" s="1633"/>
      <c r="CU85" s="1633"/>
      <c r="CV85" s="1633"/>
      <c r="CW85" s="1633"/>
      <c r="CX85" s="1633"/>
      <c r="CY85" s="1633"/>
      <c r="CZ85" s="1633"/>
      <c r="DA85" s="1633"/>
      <c r="DB85" s="1633"/>
      <c r="DC85" s="1633"/>
      <c r="DD85" s="1633"/>
      <c r="DE85" s="1633"/>
      <c r="DF85" s="1633"/>
      <c r="DG85" s="1633"/>
      <c r="DH85" s="1633"/>
      <c r="DI85" s="1633"/>
      <c r="DJ85" s="1633"/>
      <c r="DK85" s="1633"/>
      <c r="DL85" s="1633"/>
      <c r="DM85" s="1633"/>
      <c r="DN85" s="1633"/>
      <c r="DO85" s="1633"/>
      <c r="DP85" s="1633"/>
      <c r="DQ85" s="1633"/>
      <c r="DR85" s="1633"/>
      <c r="DS85" s="1633"/>
      <c r="DT85" s="1633"/>
      <c r="DU85" s="1633"/>
      <c r="DV85" s="1633"/>
      <c r="DW85" s="1633"/>
      <c r="DX85" s="1633"/>
      <c r="DY85" s="1633"/>
      <c r="DZ85" s="1633"/>
      <c r="EA85" s="1633"/>
      <c r="EB85" s="1633"/>
      <c r="EC85" s="1633"/>
      <c r="ED85" s="1633"/>
      <c r="EE85" s="1633"/>
      <c r="EF85" s="1633"/>
      <c r="EG85" s="1633"/>
      <c r="EH85" s="1633"/>
      <c r="EI85" s="1633"/>
      <c r="EJ85" s="1633"/>
      <c r="EK85" s="1633"/>
      <c r="EL85" s="1633"/>
      <c r="EM85" s="1633"/>
      <c r="EN85" s="1633"/>
      <c r="EO85" s="1633"/>
      <c r="EP85" s="1633"/>
      <c r="EQ85" s="1633"/>
      <c r="ER85" s="1633"/>
      <c r="ES85" s="1633"/>
      <c r="ET85" s="1633"/>
      <c r="EU85" s="1633"/>
      <c r="EV85" s="1633"/>
      <c r="EW85" s="1633"/>
      <c r="EX85" s="1633"/>
      <c r="EY85" s="1633"/>
      <c r="EZ85" s="1633"/>
      <c r="FA85" s="1633"/>
      <c r="FB85" s="1633"/>
      <c r="FC85" s="1633"/>
      <c r="FD85" s="1633"/>
      <c r="FE85" s="1633"/>
      <c r="FF85" s="1633"/>
      <c r="FG85" s="1633"/>
      <c r="FH85" s="1633"/>
      <c r="FI85" s="1633"/>
      <c r="FJ85" s="1633"/>
      <c r="FK85" s="1633"/>
      <c r="FL85" s="1633"/>
      <c r="FM85" s="1633"/>
      <c r="FN85" s="1633"/>
      <c r="FO85" s="1633"/>
      <c r="FP85" s="1633"/>
      <c r="FQ85" s="1633"/>
      <c r="FR85" s="1633"/>
      <c r="FS85" s="1633"/>
      <c r="FT85" s="1633"/>
      <c r="FU85" s="1633"/>
      <c r="FV85" s="1633"/>
      <c r="FW85" s="1633"/>
      <c r="FX85" s="1633"/>
      <c r="FY85" s="1633"/>
      <c r="FZ85" s="1633"/>
      <c r="GA85" s="1633"/>
      <c r="GB85" s="1633"/>
      <c r="GC85" s="1633"/>
      <c r="GD85" s="1633"/>
      <c r="GE85" s="1633"/>
      <c r="GF85" s="1633"/>
      <c r="GG85" s="1633"/>
      <c r="GH85" s="1633"/>
      <c r="GI85" s="1633"/>
      <c r="GJ85" s="1633"/>
      <c r="GK85" s="1633"/>
      <c r="GL85" s="1633"/>
      <c r="GM85" s="1633"/>
      <c r="GN85" s="1633"/>
      <c r="GO85" s="1633"/>
      <c r="GP85" s="1633"/>
      <c r="GQ85" s="1633"/>
      <c r="GR85" s="1633"/>
      <c r="GS85" s="1633"/>
      <c r="GT85" s="1633"/>
      <c r="GU85" s="1633"/>
      <c r="GV85" s="1633"/>
      <c r="GW85" s="1633"/>
      <c r="GX85" s="1633"/>
      <c r="GY85" s="1633"/>
      <c r="GZ85" s="1633"/>
      <c r="HA85" s="1633"/>
      <c r="HB85" s="1633"/>
      <c r="HC85" s="1633"/>
      <c r="HD85" s="1633"/>
      <c r="HE85" s="1633"/>
      <c r="HF85" s="1633"/>
      <c r="HG85" s="1633"/>
      <c r="HH85" s="1633"/>
      <c r="HI85" s="1633"/>
      <c r="HJ85" s="1633"/>
      <c r="HK85" s="1633"/>
      <c r="HL85" s="1633"/>
      <c r="HM85" s="1633"/>
      <c r="HN85" s="1633"/>
      <c r="HO85" s="1633"/>
      <c r="HP85" s="1633"/>
      <c r="HQ85" s="1633"/>
      <c r="HR85" s="1633"/>
      <c r="HS85" s="1633"/>
      <c r="HT85" s="1633"/>
      <c r="HU85" s="1633"/>
      <c r="HV85" s="1633"/>
      <c r="HW85" s="1633"/>
      <c r="HX85" s="1633"/>
      <c r="HY85" s="1633"/>
      <c r="HZ85" s="1633"/>
      <c r="IA85" s="1633"/>
      <c r="IB85" s="1633"/>
      <c r="IC85" s="1633"/>
      <c r="ID85" s="1633"/>
      <c r="IE85" s="1633"/>
      <c r="IF85" s="1633"/>
      <c r="IG85" s="1633"/>
      <c r="IH85" s="1633"/>
      <c r="II85" s="1633"/>
      <c r="IJ85" s="1633"/>
      <c r="IK85" s="1633"/>
      <c r="IL85" s="1633"/>
      <c r="IM85" s="1633"/>
      <c r="IN85" s="1633"/>
      <c r="IO85" s="1633"/>
      <c r="IP85" s="1633"/>
      <c r="IQ85" s="1633"/>
      <c r="IR85" s="1633"/>
      <c r="IS85" s="1633"/>
      <c r="IT85" s="1633"/>
      <c r="IU85" s="1633"/>
      <c r="IV85" s="1633"/>
      <c r="IW85" s="1633"/>
      <c r="IX85" s="1633"/>
      <c r="IY85" s="1633"/>
      <c r="IZ85" s="1633"/>
      <c r="JA85" s="1633"/>
      <c r="JB85" s="1633"/>
      <c r="JC85" s="1633"/>
      <c r="JD85" s="1633"/>
      <c r="JE85" s="1633"/>
      <c r="JF85" s="1633"/>
      <c r="JG85" s="1633"/>
      <c r="JH85" s="1633"/>
      <c r="JI85" s="1633"/>
      <c r="JJ85" s="1633"/>
      <c r="JK85" s="1633"/>
      <c r="JL85" s="1633"/>
      <c r="JM85" s="1633"/>
      <c r="JN85" s="1633"/>
      <c r="JO85" s="1633"/>
      <c r="JP85" s="1633"/>
      <c r="JQ85" s="1633"/>
      <c r="JR85" s="1633"/>
      <c r="JS85" s="1633"/>
      <c r="JT85" s="1633"/>
      <c r="JU85" s="1633"/>
      <c r="JV85" s="1633"/>
      <c r="JW85" s="1633"/>
      <c r="JX85" s="1633"/>
      <c r="JY85" s="1633"/>
      <c r="JZ85" s="1633"/>
      <c r="KA85" s="1633"/>
      <c r="KB85" s="1633"/>
      <c r="KC85" s="1633"/>
      <c r="KD85" s="1633"/>
      <c r="KE85" s="1633"/>
      <c r="KF85" s="1633"/>
      <c r="KG85" s="1633"/>
      <c r="KH85" s="1633"/>
      <c r="KI85" s="1633"/>
      <c r="KJ85" s="1633"/>
      <c r="KK85" s="1633"/>
      <c r="KL85" s="1633"/>
      <c r="KM85" s="1633"/>
      <c r="KN85" s="1633"/>
      <c r="KO85" s="1633"/>
      <c r="KP85" s="1633"/>
      <c r="KQ85" s="1633"/>
      <c r="KR85" s="1633"/>
      <c r="KS85" s="1633"/>
      <c r="KT85" s="1633"/>
      <c r="KU85" s="1633"/>
      <c r="KV85" s="1633"/>
      <c r="KW85" s="1633"/>
      <c r="KX85" s="1633"/>
      <c r="KY85" s="1633"/>
      <c r="KZ85" s="1633"/>
      <c r="LA85" s="1633"/>
      <c r="LB85" s="1633"/>
      <c r="LC85" s="1633"/>
      <c r="LD85" s="1633"/>
      <c r="LE85" s="1633"/>
      <c r="LF85" s="1633"/>
      <c r="LG85" s="1633"/>
      <c r="LH85" s="1633"/>
      <c r="LI85" s="1633"/>
      <c r="LJ85" s="1633"/>
      <c r="LK85" s="1633"/>
      <c r="LL85" s="1633"/>
      <c r="LM85" s="1633"/>
      <c r="LN85" s="1633"/>
      <c r="LO85" s="1642"/>
      <c r="LP85" s="1642"/>
      <c r="LQ85" s="1642"/>
      <c r="LR85" s="1642"/>
      <c r="LS85" s="1642"/>
      <c r="LT85" s="1642"/>
      <c r="LU85" s="1642"/>
      <c r="LV85" s="2303"/>
    </row>
    <row r="86" s="2140" customFormat="1" ht="47" customHeight="1" spans="1:334">
      <c r="A86" s="2665">
        <v>45785</v>
      </c>
      <c r="B86" s="2666" t="s">
        <v>463</v>
      </c>
      <c r="C86" s="2667" t="s">
        <v>115</v>
      </c>
      <c r="D86" s="2668">
        <v>4500165753</v>
      </c>
      <c r="E86" s="1503" t="s">
        <v>464</v>
      </c>
      <c r="F86" s="2668" t="s">
        <v>1986</v>
      </c>
      <c r="G86" s="1602" t="s">
        <v>1805</v>
      </c>
      <c r="H86" s="1498" t="s">
        <v>1805</v>
      </c>
      <c r="I86" s="1532" t="s">
        <v>1806</v>
      </c>
      <c r="J86" s="1522">
        <v>480</v>
      </c>
      <c r="K86" s="1534">
        <v>0</v>
      </c>
      <c r="L86" s="1534">
        <v>96</v>
      </c>
      <c r="M86" s="1534">
        <f t="shared" si="65"/>
        <v>5</v>
      </c>
      <c r="N86" s="1525">
        <v>45828</v>
      </c>
      <c r="O86" s="1525">
        <f t="shared" si="71"/>
        <v>45824</v>
      </c>
      <c r="P86" s="2259"/>
      <c r="Q86" s="1562" t="s">
        <v>78</v>
      </c>
      <c r="R86" s="1768"/>
      <c r="S86" s="1768"/>
      <c r="T86" s="1760"/>
      <c r="U86" s="1760"/>
      <c r="V86" s="2681">
        <v>45839</v>
      </c>
      <c r="W86" s="2268" t="s">
        <v>111</v>
      </c>
      <c r="X86" s="2269">
        <v>45785</v>
      </c>
      <c r="Y86" s="2270" t="s">
        <v>88</v>
      </c>
      <c r="Z86" s="2270" t="s">
        <v>466</v>
      </c>
      <c r="AA86" s="2271"/>
      <c r="AB86" s="2270"/>
      <c r="AC86" s="2275" t="s">
        <v>467</v>
      </c>
      <c r="AD86" s="1581" t="s">
        <v>468</v>
      </c>
      <c r="AE86" s="2277">
        <v>0.8258</v>
      </c>
      <c r="AF86" s="2175">
        <f t="shared" si="67"/>
        <v>396.384</v>
      </c>
      <c r="AG86" s="1497" t="s">
        <v>469</v>
      </c>
      <c r="AH86" s="1603" t="s">
        <v>81</v>
      </c>
      <c r="AI86" s="2623">
        <f t="shared" si="66"/>
        <v>480</v>
      </c>
      <c r="AJ86" s="2630">
        <v>1</v>
      </c>
      <c r="AK86" s="2627">
        <f t="shared" si="72"/>
        <v>480</v>
      </c>
      <c r="AL86" s="2627"/>
      <c r="AM86" s="2627"/>
      <c r="AN86" s="2627">
        <f t="shared" si="73"/>
        <v>20</v>
      </c>
      <c r="AO86" s="2627"/>
      <c r="AP86" s="2627"/>
      <c r="AQ86" s="2643"/>
      <c r="AR86" s="2289"/>
      <c r="AS86" s="1610" t="s">
        <v>63</v>
      </c>
      <c r="AT86" s="1610">
        <f t="shared" si="68"/>
        <v>480</v>
      </c>
      <c r="AU86" s="1610"/>
      <c r="AV86" s="2313"/>
      <c r="AW86" s="1637"/>
      <c r="AX86" s="1637"/>
      <c r="AY86" s="1637"/>
      <c r="AZ86" s="1637"/>
      <c r="BA86" s="2647"/>
      <c r="BB86" s="2647"/>
      <c r="BC86" s="2647"/>
      <c r="BD86" s="2288">
        <f>J86</f>
        <v>480</v>
      </c>
      <c r="BE86" s="2647"/>
      <c r="BF86" s="2313">
        <f t="shared" si="69"/>
        <v>460</v>
      </c>
      <c r="BG86" s="2649">
        <f t="shared" si="70"/>
        <v>20</v>
      </c>
      <c r="BH86" s="1633"/>
      <c r="BI86" s="1633"/>
      <c r="BJ86" s="1633"/>
      <c r="BK86" s="1633"/>
      <c r="BL86" s="1633"/>
      <c r="BM86" s="1633"/>
      <c r="BN86" s="1633"/>
      <c r="BO86" s="1633"/>
      <c r="BP86" s="1633"/>
      <c r="BQ86" s="1633"/>
      <c r="BR86" s="1633"/>
      <c r="BS86" s="1633"/>
      <c r="BT86" s="1633"/>
      <c r="BU86" s="1633"/>
      <c r="BV86" s="1633"/>
      <c r="BW86" s="1633"/>
      <c r="BX86" s="1633"/>
      <c r="BY86" s="1633"/>
      <c r="BZ86" s="1633"/>
      <c r="CA86" s="1633"/>
      <c r="CB86" s="1633"/>
      <c r="CC86" s="1633"/>
      <c r="CD86" s="1633"/>
      <c r="CE86" s="1633"/>
      <c r="CF86" s="1633"/>
      <c r="CG86" s="1633"/>
      <c r="CH86" s="1633"/>
      <c r="CI86" s="1633"/>
      <c r="CJ86" s="1633"/>
      <c r="CK86" s="1633"/>
      <c r="CL86" s="1633"/>
      <c r="CM86" s="1633"/>
      <c r="CN86" s="1633"/>
      <c r="CO86" s="1633"/>
      <c r="CP86" s="1633"/>
      <c r="CQ86" s="1633"/>
      <c r="CR86" s="1633"/>
      <c r="CS86" s="1633"/>
      <c r="CT86" s="1633"/>
      <c r="CU86" s="1633"/>
      <c r="CV86" s="1633"/>
      <c r="CW86" s="1633"/>
      <c r="CX86" s="1633"/>
      <c r="CY86" s="1633"/>
      <c r="CZ86" s="1633"/>
      <c r="DA86" s="1633"/>
      <c r="DB86" s="1633"/>
      <c r="DC86" s="1633"/>
      <c r="DD86" s="1633"/>
      <c r="DE86" s="1633"/>
      <c r="DF86" s="1633"/>
      <c r="DG86" s="1633"/>
      <c r="DH86" s="1633"/>
      <c r="DI86" s="1633"/>
      <c r="DJ86" s="1633"/>
      <c r="DK86" s="1633"/>
      <c r="DL86" s="1633"/>
      <c r="DM86" s="1633"/>
      <c r="DN86" s="1633"/>
      <c r="DO86" s="1633"/>
      <c r="DP86" s="1633"/>
      <c r="DQ86" s="1633"/>
      <c r="DR86" s="1633"/>
      <c r="DS86" s="1633"/>
      <c r="DT86" s="1633"/>
      <c r="DU86" s="1633"/>
      <c r="DV86" s="1633"/>
      <c r="DW86" s="1633"/>
      <c r="DX86" s="1633"/>
      <c r="DY86" s="1633"/>
      <c r="DZ86" s="1633"/>
      <c r="EA86" s="1633"/>
      <c r="EB86" s="1633"/>
      <c r="EC86" s="1633"/>
      <c r="ED86" s="1633"/>
      <c r="EE86" s="1633"/>
      <c r="EF86" s="1633"/>
      <c r="EG86" s="1633"/>
      <c r="EH86" s="1633"/>
      <c r="EI86" s="1633"/>
      <c r="EJ86" s="1633"/>
      <c r="EK86" s="1633"/>
      <c r="EL86" s="1633"/>
      <c r="EM86" s="1633"/>
      <c r="EN86" s="1633"/>
      <c r="EO86" s="1633"/>
      <c r="EP86" s="1633"/>
      <c r="EQ86" s="1633"/>
      <c r="ER86" s="1633"/>
      <c r="ES86" s="1633"/>
      <c r="ET86" s="1633"/>
      <c r="EU86" s="1633"/>
      <c r="EV86" s="1633"/>
      <c r="EW86" s="1633"/>
      <c r="EX86" s="1633"/>
      <c r="EY86" s="1633"/>
      <c r="EZ86" s="1633"/>
      <c r="FA86" s="1633"/>
      <c r="FB86" s="1633"/>
      <c r="FC86" s="1633"/>
      <c r="FD86" s="1633"/>
      <c r="FE86" s="1633"/>
      <c r="FF86" s="1633"/>
      <c r="FG86" s="1633"/>
      <c r="FH86" s="1633"/>
      <c r="FI86" s="1633"/>
      <c r="FJ86" s="1633"/>
      <c r="FK86" s="1633"/>
      <c r="FL86" s="1633"/>
      <c r="FM86" s="1633"/>
      <c r="FN86" s="1633"/>
      <c r="FO86" s="1633"/>
      <c r="FP86" s="1633"/>
      <c r="FQ86" s="1633"/>
      <c r="FR86" s="1633"/>
      <c r="FS86" s="1633"/>
      <c r="FT86" s="1633"/>
      <c r="FU86" s="1633"/>
      <c r="FV86" s="1633"/>
      <c r="FW86" s="1633"/>
      <c r="FX86" s="1633"/>
      <c r="FY86" s="1633"/>
      <c r="FZ86" s="1633"/>
      <c r="GA86" s="1633"/>
      <c r="GB86" s="1633"/>
      <c r="GC86" s="1633"/>
      <c r="GD86" s="1633"/>
      <c r="GE86" s="1633"/>
      <c r="GF86" s="1633"/>
      <c r="GG86" s="1633"/>
      <c r="GH86" s="1633"/>
      <c r="GI86" s="1633"/>
      <c r="GJ86" s="1633"/>
      <c r="GK86" s="1633"/>
      <c r="GL86" s="1633"/>
      <c r="GM86" s="1633"/>
      <c r="GN86" s="1633"/>
      <c r="GO86" s="1633"/>
      <c r="GP86" s="1633"/>
      <c r="GQ86" s="1633"/>
      <c r="GR86" s="1633"/>
      <c r="GS86" s="1633"/>
      <c r="GT86" s="1633"/>
      <c r="GU86" s="1633"/>
      <c r="GV86" s="1633"/>
      <c r="GW86" s="1633"/>
      <c r="GX86" s="1633"/>
      <c r="GY86" s="1633"/>
      <c r="GZ86" s="1633"/>
      <c r="HA86" s="1633"/>
      <c r="HB86" s="1633"/>
      <c r="HC86" s="1633"/>
      <c r="HD86" s="1633"/>
      <c r="HE86" s="1633"/>
      <c r="HF86" s="1633"/>
      <c r="HG86" s="1633"/>
      <c r="HH86" s="1633"/>
      <c r="HI86" s="1633"/>
      <c r="HJ86" s="1633"/>
      <c r="HK86" s="1633"/>
      <c r="HL86" s="1633"/>
      <c r="HM86" s="1633"/>
      <c r="HN86" s="1633"/>
      <c r="HO86" s="1633"/>
      <c r="HP86" s="1633"/>
      <c r="HQ86" s="1633"/>
      <c r="HR86" s="1633"/>
      <c r="HS86" s="1633"/>
      <c r="HT86" s="1633"/>
      <c r="HU86" s="1633"/>
      <c r="HV86" s="1633"/>
      <c r="HW86" s="1633"/>
      <c r="HX86" s="1633"/>
      <c r="HY86" s="1633"/>
      <c r="HZ86" s="1633"/>
      <c r="IA86" s="1633"/>
      <c r="IB86" s="1633"/>
      <c r="IC86" s="1633"/>
      <c r="ID86" s="1633"/>
      <c r="IE86" s="1633"/>
      <c r="IF86" s="1633"/>
      <c r="IG86" s="1633"/>
      <c r="IH86" s="1633"/>
      <c r="II86" s="1633"/>
      <c r="IJ86" s="1633"/>
      <c r="IK86" s="1633"/>
      <c r="IL86" s="1633"/>
      <c r="IM86" s="1633"/>
      <c r="IN86" s="1633"/>
      <c r="IO86" s="1633"/>
      <c r="IP86" s="1633"/>
      <c r="IQ86" s="1633"/>
      <c r="IR86" s="1633"/>
      <c r="IS86" s="1633"/>
      <c r="IT86" s="1633"/>
      <c r="IU86" s="1633"/>
      <c r="IV86" s="1633"/>
      <c r="IW86" s="1633"/>
      <c r="IX86" s="1633"/>
      <c r="IY86" s="1633"/>
      <c r="IZ86" s="1633"/>
      <c r="JA86" s="1633"/>
      <c r="JB86" s="1633"/>
      <c r="JC86" s="1633"/>
      <c r="JD86" s="1633"/>
      <c r="JE86" s="1633"/>
      <c r="JF86" s="1633"/>
      <c r="JG86" s="1633"/>
      <c r="JH86" s="1633"/>
      <c r="JI86" s="1633"/>
      <c r="JJ86" s="1633"/>
      <c r="JK86" s="1633"/>
      <c r="JL86" s="1633"/>
      <c r="JM86" s="1633"/>
      <c r="JN86" s="1633"/>
      <c r="JO86" s="1633"/>
      <c r="JP86" s="1633"/>
      <c r="JQ86" s="1633"/>
      <c r="JR86" s="1633"/>
      <c r="JS86" s="1633"/>
      <c r="JT86" s="1633"/>
      <c r="JU86" s="1633"/>
      <c r="JV86" s="1633"/>
      <c r="JW86" s="1633"/>
      <c r="JX86" s="1633"/>
      <c r="JY86" s="1633"/>
      <c r="JZ86" s="1633"/>
      <c r="KA86" s="1633"/>
      <c r="KB86" s="1633"/>
      <c r="KC86" s="1633"/>
      <c r="KD86" s="1633"/>
      <c r="KE86" s="1633"/>
      <c r="KF86" s="1633"/>
      <c r="KG86" s="1633"/>
      <c r="KH86" s="1633"/>
      <c r="KI86" s="1633"/>
      <c r="KJ86" s="1633"/>
      <c r="KK86" s="1633"/>
      <c r="KL86" s="1633"/>
      <c r="KM86" s="1633"/>
      <c r="KN86" s="1633"/>
      <c r="KO86" s="1633"/>
      <c r="KP86" s="1633"/>
      <c r="KQ86" s="1633"/>
      <c r="KR86" s="1633"/>
      <c r="KS86" s="1633"/>
      <c r="KT86" s="1633"/>
      <c r="KU86" s="1633"/>
      <c r="KV86" s="1633"/>
      <c r="KW86" s="1633"/>
      <c r="KX86" s="1633"/>
      <c r="KY86" s="1633"/>
      <c r="KZ86" s="1633"/>
      <c r="LA86" s="1633"/>
      <c r="LB86" s="1633"/>
      <c r="LC86" s="1633"/>
      <c r="LD86" s="1633"/>
      <c r="LE86" s="1633"/>
      <c r="LF86" s="1633"/>
      <c r="LG86" s="1633"/>
      <c r="LH86" s="1633"/>
      <c r="LI86" s="1633"/>
      <c r="LJ86" s="1633"/>
      <c r="LK86" s="1633"/>
      <c r="LL86" s="1633"/>
      <c r="LM86" s="1633"/>
      <c r="LN86" s="1633"/>
      <c r="LO86" s="1642"/>
      <c r="LP86" s="1642"/>
      <c r="LQ86" s="1642"/>
      <c r="LR86" s="1642"/>
      <c r="LS86" s="1642"/>
      <c r="LT86" s="1642"/>
      <c r="LU86" s="1642"/>
      <c r="LV86" s="2303"/>
    </row>
    <row r="87" s="2140" customFormat="1" ht="47" customHeight="1" spans="1:334">
      <c r="A87" s="2665">
        <v>45785</v>
      </c>
      <c r="B87" s="2666" t="s">
        <v>463</v>
      </c>
      <c r="C87" s="2667" t="s">
        <v>115</v>
      </c>
      <c r="D87" s="2668">
        <v>4500165753</v>
      </c>
      <c r="E87" s="1503" t="s">
        <v>464</v>
      </c>
      <c r="F87" s="2668" t="s">
        <v>1987</v>
      </c>
      <c r="G87" s="1602" t="s">
        <v>1808</v>
      </c>
      <c r="H87" s="1498" t="s">
        <v>1808</v>
      </c>
      <c r="I87" s="1532" t="s">
        <v>1809</v>
      </c>
      <c r="J87" s="1522">
        <v>576</v>
      </c>
      <c r="K87" s="1534">
        <v>0</v>
      </c>
      <c r="L87" s="1534">
        <v>96</v>
      </c>
      <c r="M87" s="1534">
        <f t="shared" si="65"/>
        <v>6</v>
      </c>
      <c r="N87" s="1525">
        <v>45828</v>
      </c>
      <c r="O87" s="1525">
        <f t="shared" si="71"/>
        <v>45824</v>
      </c>
      <c r="P87" s="2259"/>
      <c r="Q87" s="1562" t="s">
        <v>78</v>
      </c>
      <c r="R87" s="1768"/>
      <c r="S87" s="1768"/>
      <c r="T87" s="1760"/>
      <c r="U87" s="1760"/>
      <c r="V87" s="2681">
        <v>45839</v>
      </c>
      <c r="W87" s="2268" t="s">
        <v>111</v>
      </c>
      <c r="X87" s="2269">
        <v>45785</v>
      </c>
      <c r="Y87" s="2270" t="s">
        <v>88</v>
      </c>
      <c r="Z87" s="2270" t="s">
        <v>466</v>
      </c>
      <c r="AA87" s="2271"/>
      <c r="AB87" s="2270"/>
      <c r="AC87" s="2275" t="s">
        <v>467</v>
      </c>
      <c r="AD87" s="1581" t="s">
        <v>468</v>
      </c>
      <c r="AE87" s="2277">
        <v>0.9607</v>
      </c>
      <c r="AF87" s="2175">
        <f t="shared" si="67"/>
        <v>553.3632</v>
      </c>
      <c r="AG87" s="1497" t="s">
        <v>469</v>
      </c>
      <c r="AH87" s="1603" t="s">
        <v>81</v>
      </c>
      <c r="AI87" s="2623">
        <f t="shared" si="66"/>
        <v>576</v>
      </c>
      <c r="AJ87" s="2630">
        <v>1</v>
      </c>
      <c r="AK87" s="2627">
        <f t="shared" si="72"/>
        <v>576</v>
      </c>
      <c r="AL87" s="2627"/>
      <c r="AM87" s="2627"/>
      <c r="AN87" s="2627">
        <f t="shared" si="73"/>
        <v>24</v>
      </c>
      <c r="AO87" s="2627"/>
      <c r="AP87" s="2627"/>
      <c r="AQ87" s="2643"/>
      <c r="AR87" s="2289"/>
      <c r="AS87" s="1610" t="s">
        <v>63</v>
      </c>
      <c r="AT87" s="1610">
        <f t="shared" si="68"/>
        <v>576</v>
      </c>
      <c r="AU87" s="1610"/>
      <c r="AV87" s="2313"/>
      <c r="AW87" s="1637"/>
      <c r="AX87" s="1637"/>
      <c r="AY87" s="1637"/>
      <c r="AZ87" s="1637"/>
      <c r="BA87" s="2647"/>
      <c r="BB87" s="2647"/>
      <c r="BC87" s="2647"/>
      <c r="BD87" s="2288"/>
      <c r="BE87" s="2647">
        <f>J87</f>
        <v>576</v>
      </c>
      <c r="BF87" s="2313">
        <f t="shared" si="69"/>
        <v>552</v>
      </c>
      <c r="BG87" s="2649">
        <f t="shared" si="70"/>
        <v>24</v>
      </c>
      <c r="BH87" s="1633"/>
      <c r="BI87" s="1633"/>
      <c r="BJ87" s="1633"/>
      <c r="BK87" s="1633"/>
      <c r="BL87" s="1633"/>
      <c r="BM87" s="1633"/>
      <c r="BN87" s="1633"/>
      <c r="BO87" s="1633"/>
      <c r="BP87" s="1633"/>
      <c r="BQ87" s="1633"/>
      <c r="BR87" s="1633"/>
      <c r="BS87" s="1633"/>
      <c r="BT87" s="1633"/>
      <c r="BU87" s="1633"/>
      <c r="BV87" s="1633"/>
      <c r="BW87" s="1633"/>
      <c r="BX87" s="1633"/>
      <c r="BY87" s="1633"/>
      <c r="BZ87" s="1633"/>
      <c r="CA87" s="1633"/>
      <c r="CB87" s="1633"/>
      <c r="CC87" s="1633"/>
      <c r="CD87" s="1633"/>
      <c r="CE87" s="1633"/>
      <c r="CF87" s="1633"/>
      <c r="CG87" s="1633"/>
      <c r="CH87" s="1633"/>
      <c r="CI87" s="1633"/>
      <c r="CJ87" s="1633"/>
      <c r="CK87" s="1633"/>
      <c r="CL87" s="1633"/>
      <c r="CM87" s="1633"/>
      <c r="CN87" s="1633"/>
      <c r="CO87" s="1633"/>
      <c r="CP87" s="1633"/>
      <c r="CQ87" s="1633"/>
      <c r="CR87" s="1633"/>
      <c r="CS87" s="1633"/>
      <c r="CT87" s="1633"/>
      <c r="CU87" s="1633"/>
      <c r="CV87" s="1633"/>
      <c r="CW87" s="1633"/>
      <c r="CX87" s="1633"/>
      <c r="CY87" s="1633"/>
      <c r="CZ87" s="1633"/>
      <c r="DA87" s="1633"/>
      <c r="DB87" s="1633"/>
      <c r="DC87" s="1633"/>
      <c r="DD87" s="1633"/>
      <c r="DE87" s="1633"/>
      <c r="DF87" s="1633"/>
      <c r="DG87" s="1633"/>
      <c r="DH87" s="1633"/>
      <c r="DI87" s="1633"/>
      <c r="DJ87" s="1633"/>
      <c r="DK87" s="1633"/>
      <c r="DL87" s="1633"/>
      <c r="DM87" s="1633"/>
      <c r="DN87" s="1633"/>
      <c r="DO87" s="1633"/>
      <c r="DP87" s="1633"/>
      <c r="DQ87" s="1633"/>
      <c r="DR87" s="1633"/>
      <c r="DS87" s="1633"/>
      <c r="DT87" s="1633"/>
      <c r="DU87" s="1633"/>
      <c r="DV87" s="1633"/>
      <c r="DW87" s="1633"/>
      <c r="DX87" s="1633"/>
      <c r="DY87" s="1633"/>
      <c r="DZ87" s="1633"/>
      <c r="EA87" s="1633"/>
      <c r="EB87" s="1633"/>
      <c r="EC87" s="1633"/>
      <c r="ED87" s="1633"/>
      <c r="EE87" s="1633"/>
      <c r="EF87" s="1633"/>
      <c r="EG87" s="1633"/>
      <c r="EH87" s="1633"/>
      <c r="EI87" s="1633"/>
      <c r="EJ87" s="1633"/>
      <c r="EK87" s="1633"/>
      <c r="EL87" s="1633"/>
      <c r="EM87" s="1633"/>
      <c r="EN87" s="1633"/>
      <c r="EO87" s="1633"/>
      <c r="EP87" s="1633"/>
      <c r="EQ87" s="1633"/>
      <c r="ER87" s="1633"/>
      <c r="ES87" s="1633"/>
      <c r="ET87" s="1633"/>
      <c r="EU87" s="1633"/>
      <c r="EV87" s="1633"/>
      <c r="EW87" s="1633"/>
      <c r="EX87" s="1633"/>
      <c r="EY87" s="1633"/>
      <c r="EZ87" s="1633"/>
      <c r="FA87" s="1633"/>
      <c r="FB87" s="1633"/>
      <c r="FC87" s="1633"/>
      <c r="FD87" s="1633"/>
      <c r="FE87" s="1633"/>
      <c r="FF87" s="1633"/>
      <c r="FG87" s="1633"/>
      <c r="FH87" s="1633"/>
      <c r="FI87" s="1633"/>
      <c r="FJ87" s="1633"/>
      <c r="FK87" s="1633"/>
      <c r="FL87" s="1633"/>
      <c r="FM87" s="1633"/>
      <c r="FN87" s="1633"/>
      <c r="FO87" s="1633"/>
      <c r="FP87" s="1633"/>
      <c r="FQ87" s="1633"/>
      <c r="FR87" s="1633"/>
      <c r="FS87" s="1633"/>
      <c r="FT87" s="1633"/>
      <c r="FU87" s="1633"/>
      <c r="FV87" s="1633"/>
      <c r="FW87" s="1633"/>
      <c r="FX87" s="1633"/>
      <c r="FY87" s="1633"/>
      <c r="FZ87" s="1633"/>
      <c r="GA87" s="1633"/>
      <c r="GB87" s="1633"/>
      <c r="GC87" s="1633"/>
      <c r="GD87" s="1633"/>
      <c r="GE87" s="1633"/>
      <c r="GF87" s="1633"/>
      <c r="GG87" s="1633"/>
      <c r="GH87" s="1633"/>
      <c r="GI87" s="1633"/>
      <c r="GJ87" s="1633"/>
      <c r="GK87" s="1633"/>
      <c r="GL87" s="1633"/>
      <c r="GM87" s="1633"/>
      <c r="GN87" s="1633"/>
      <c r="GO87" s="1633"/>
      <c r="GP87" s="1633"/>
      <c r="GQ87" s="1633"/>
      <c r="GR87" s="1633"/>
      <c r="GS87" s="1633"/>
      <c r="GT87" s="1633"/>
      <c r="GU87" s="1633"/>
      <c r="GV87" s="1633"/>
      <c r="GW87" s="1633"/>
      <c r="GX87" s="1633"/>
      <c r="GY87" s="1633"/>
      <c r="GZ87" s="1633"/>
      <c r="HA87" s="1633"/>
      <c r="HB87" s="1633"/>
      <c r="HC87" s="1633"/>
      <c r="HD87" s="1633"/>
      <c r="HE87" s="1633"/>
      <c r="HF87" s="1633"/>
      <c r="HG87" s="1633"/>
      <c r="HH87" s="1633"/>
      <c r="HI87" s="1633"/>
      <c r="HJ87" s="1633"/>
      <c r="HK87" s="1633"/>
      <c r="HL87" s="1633"/>
      <c r="HM87" s="1633"/>
      <c r="HN87" s="1633"/>
      <c r="HO87" s="1633"/>
      <c r="HP87" s="1633"/>
      <c r="HQ87" s="1633"/>
      <c r="HR87" s="1633"/>
      <c r="HS87" s="1633"/>
      <c r="HT87" s="1633"/>
      <c r="HU87" s="1633"/>
      <c r="HV87" s="1633"/>
      <c r="HW87" s="1633"/>
      <c r="HX87" s="1633"/>
      <c r="HY87" s="1633"/>
      <c r="HZ87" s="1633"/>
      <c r="IA87" s="1633"/>
      <c r="IB87" s="1633"/>
      <c r="IC87" s="1633"/>
      <c r="ID87" s="1633"/>
      <c r="IE87" s="1633"/>
      <c r="IF87" s="1633"/>
      <c r="IG87" s="1633"/>
      <c r="IH87" s="1633"/>
      <c r="II87" s="1633"/>
      <c r="IJ87" s="1633"/>
      <c r="IK87" s="1633"/>
      <c r="IL87" s="1633"/>
      <c r="IM87" s="1633"/>
      <c r="IN87" s="1633"/>
      <c r="IO87" s="1633"/>
      <c r="IP87" s="1633"/>
      <c r="IQ87" s="1633"/>
      <c r="IR87" s="1633"/>
      <c r="IS87" s="1633"/>
      <c r="IT87" s="1633"/>
      <c r="IU87" s="1633"/>
      <c r="IV87" s="1633"/>
      <c r="IW87" s="1633"/>
      <c r="IX87" s="1633"/>
      <c r="IY87" s="1633"/>
      <c r="IZ87" s="1633"/>
      <c r="JA87" s="1633"/>
      <c r="JB87" s="1633"/>
      <c r="JC87" s="1633"/>
      <c r="JD87" s="1633"/>
      <c r="JE87" s="1633"/>
      <c r="JF87" s="1633"/>
      <c r="JG87" s="1633"/>
      <c r="JH87" s="1633"/>
      <c r="JI87" s="1633"/>
      <c r="JJ87" s="1633"/>
      <c r="JK87" s="1633"/>
      <c r="JL87" s="1633"/>
      <c r="JM87" s="1633"/>
      <c r="JN87" s="1633"/>
      <c r="JO87" s="1633"/>
      <c r="JP87" s="1633"/>
      <c r="JQ87" s="1633"/>
      <c r="JR87" s="1633"/>
      <c r="JS87" s="1633"/>
      <c r="JT87" s="1633"/>
      <c r="JU87" s="1633"/>
      <c r="JV87" s="1633"/>
      <c r="JW87" s="1633"/>
      <c r="JX87" s="1633"/>
      <c r="JY87" s="1633"/>
      <c r="JZ87" s="1633"/>
      <c r="KA87" s="1633"/>
      <c r="KB87" s="1633"/>
      <c r="KC87" s="1633"/>
      <c r="KD87" s="1633"/>
      <c r="KE87" s="1633"/>
      <c r="KF87" s="1633"/>
      <c r="KG87" s="1633"/>
      <c r="KH87" s="1633"/>
      <c r="KI87" s="1633"/>
      <c r="KJ87" s="1633"/>
      <c r="KK87" s="1633"/>
      <c r="KL87" s="1633"/>
      <c r="KM87" s="1633"/>
      <c r="KN87" s="1633"/>
      <c r="KO87" s="1633"/>
      <c r="KP87" s="1633"/>
      <c r="KQ87" s="1633"/>
      <c r="KR87" s="1633"/>
      <c r="KS87" s="1633"/>
      <c r="KT87" s="1633"/>
      <c r="KU87" s="1633"/>
      <c r="KV87" s="1633"/>
      <c r="KW87" s="1633"/>
      <c r="KX87" s="1633"/>
      <c r="KY87" s="1633"/>
      <c r="KZ87" s="1633"/>
      <c r="LA87" s="1633"/>
      <c r="LB87" s="1633"/>
      <c r="LC87" s="1633"/>
      <c r="LD87" s="1633"/>
      <c r="LE87" s="1633"/>
      <c r="LF87" s="1633"/>
      <c r="LG87" s="1633"/>
      <c r="LH87" s="1633"/>
      <c r="LI87" s="1633"/>
      <c r="LJ87" s="1633"/>
      <c r="LK87" s="1633"/>
      <c r="LL87" s="1633"/>
      <c r="LM87" s="1633"/>
      <c r="LN87" s="1633"/>
      <c r="LO87" s="1642"/>
      <c r="LP87" s="1642"/>
      <c r="LQ87" s="1642"/>
      <c r="LR87" s="1642"/>
      <c r="LS87" s="1642"/>
      <c r="LT87" s="1642"/>
      <c r="LU87" s="1642"/>
      <c r="LV87" s="2303"/>
    </row>
    <row r="88" s="2140" customFormat="1" ht="47" customHeight="1" spans="1:334">
      <c r="A88" s="2669">
        <v>45792</v>
      </c>
      <c r="B88" s="2662" t="s">
        <v>484</v>
      </c>
      <c r="C88" s="2663" t="s">
        <v>195</v>
      </c>
      <c r="D88" s="2664">
        <v>4500166409</v>
      </c>
      <c r="E88" s="1503"/>
      <c r="F88" s="2664" t="s">
        <v>1988</v>
      </c>
      <c r="G88" s="1505" t="s">
        <v>1727</v>
      </c>
      <c r="H88" s="1505" t="s">
        <v>1727</v>
      </c>
      <c r="I88" s="1532" t="s">
        <v>1728</v>
      </c>
      <c r="J88" s="1522">
        <v>768</v>
      </c>
      <c r="K88" s="1534">
        <v>0</v>
      </c>
      <c r="L88" s="1534">
        <v>96</v>
      </c>
      <c r="M88" s="1534">
        <f t="shared" si="65"/>
        <v>8</v>
      </c>
      <c r="N88" s="1536">
        <v>45828</v>
      </c>
      <c r="O88" s="1536">
        <f t="shared" si="71"/>
        <v>45824</v>
      </c>
      <c r="P88" s="1537"/>
      <c r="Q88" s="1562" t="s">
        <v>78</v>
      </c>
      <c r="R88" s="1768"/>
      <c r="S88" s="1768"/>
      <c r="T88" s="1768"/>
      <c r="U88" s="1768"/>
      <c r="V88" s="2308">
        <v>45831</v>
      </c>
      <c r="W88" s="1532" t="s">
        <v>111</v>
      </c>
      <c r="X88" s="1565">
        <v>45792</v>
      </c>
      <c r="Y88" s="1589" t="s">
        <v>88</v>
      </c>
      <c r="Z88" s="1589" t="s">
        <v>88</v>
      </c>
      <c r="AA88" s="1589"/>
      <c r="AB88" s="1589"/>
      <c r="AC88" s="2274" t="s">
        <v>1989</v>
      </c>
      <c r="AD88" s="1590" t="s">
        <v>122</v>
      </c>
      <c r="AE88" s="2277">
        <v>0.9375</v>
      </c>
      <c r="AF88" s="2278">
        <f t="shared" si="67"/>
        <v>720</v>
      </c>
      <c r="AG88" s="1504"/>
      <c r="AH88" s="1609" t="s">
        <v>81</v>
      </c>
      <c r="AI88" s="2623">
        <f t="shared" si="66"/>
        <v>768</v>
      </c>
      <c r="AJ88" s="2626">
        <v>10</v>
      </c>
      <c r="AK88" s="2627">
        <f t="shared" si="72"/>
        <v>768</v>
      </c>
      <c r="AL88" s="2627"/>
      <c r="AM88" s="2627"/>
      <c r="AN88" s="2627">
        <f t="shared" si="73"/>
        <v>32</v>
      </c>
      <c r="AO88" s="2627"/>
      <c r="AP88" s="2627"/>
      <c r="AQ88" s="2641"/>
      <c r="AR88" s="1610"/>
      <c r="AS88" s="1610" t="s">
        <v>63</v>
      </c>
      <c r="AT88" s="1610">
        <f t="shared" si="68"/>
        <v>768</v>
      </c>
      <c r="AU88" s="1610"/>
      <c r="AV88" s="2313">
        <f t="shared" ref="AV88:AV103" si="74">J88/10</f>
        <v>76.8</v>
      </c>
      <c r="AW88" s="1637">
        <f t="shared" ref="AW88:AW103" si="75">J88/10</f>
        <v>76.8</v>
      </c>
      <c r="AX88" s="1637">
        <f t="shared" ref="AX88:AX103" si="76">J88/10</f>
        <v>76.8</v>
      </c>
      <c r="AY88" s="1637">
        <f t="shared" ref="AY88:AY103" si="77">J88/10</f>
        <v>76.8</v>
      </c>
      <c r="AZ88" s="1637">
        <f t="shared" ref="AZ88:AZ103" si="78">J88/10</f>
        <v>76.8</v>
      </c>
      <c r="BA88" s="2647">
        <f t="shared" ref="BA88:BA103" si="79">J88/10</f>
        <v>76.8</v>
      </c>
      <c r="BB88" s="2647">
        <f t="shared" ref="BB88:BB103" si="80">J88/10</f>
        <v>76.8</v>
      </c>
      <c r="BC88" s="2647">
        <f t="shared" ref="BC88:BC103" si="81">J88/10</f>
        <v>76.8</v>
      </c>
      <c r="BD88" s="2288">
        <f t="shared" ref="BD88:BD103" si="82">J88/10</f>
        <v>76.8</v>
      </c>
      <c r="BE88" s="2647">
        <f t="shared" ref="BE88:BE103" si="83">J88/10</f>
        <v>76.8</v>
      </c>
      <c r="BF88" s="2313">
        <f t="shared" si="69"/>
        <v>73.6</v>
      </c>
      <c r="BG88" s="2649">
        <f t="shared" si="70"/>
        <v>3.2</v>
      </c>
      <c r="BH88" s="1633"/>
      <c r="BI88" s="1633"/>
      <c r="BJ88" s="1633"/>
      <c r="BK88" s="1633"/>
      <c r="BL88" s="1633"/>
      <c r="BM88" s="1633"/>
      <c r="BN88" s="1633"/>
      <c r="BO88" s="1633"/>
      <c r="BP88" s="1633"/>
      <c r="BQ88" s="1633"/>
      <c r="BR88" s="1633"/>
      <c r="BS88" s="1633"/>
      <c r="BT88" s="1633"/>
      <c r="BU88" s="1633"/>
      <c r="BV88" s="1633"/>
      <c r="BW88" s="1633"/>
      <c r="BX88" s="1633"/>
      <c r="BY88" s="1633"/>
      <c r="BZ88" s="1633"/>
      <c r="CA88" s="1633"/>
      <c r="CB88" s="1633"/>
      <c r="CC88" s="1633"/>
      <c r="CD88" s="1633"/>
      <c r="CE88" s="1633"/>
      <c r="CF88" s="1633"/>
      <c r="CG88" s="1633"/>
      <c r="CH88" s="1633"/>
      <c r="CI88" s="1633"/>
      <c r="CJ88" s="1633"/>
      <c r="CK88" s="1633"/>
      <c r="CL88" s="1633"/>
      <c r="CM88" s="1633"/>
      <c r="CN88" s="1633"/>
      <c r="CO88" s="1633"/>
      <c r="CP88" s="1633"/>
      <c r="CQ88" s="1633"/>
      <c r="CR88" s="1633"/>
      <c r="CS88" s="1633"/>
      <c r="CT88" s="1633"/>
      <c r="CU88" s="1633"/>
      <c r="CV88" s="1633"/>
      <c r="CW88" s="1633"/>
      <c r="CX88" s="1633"/>
      <c r="CY88" s="1633"/>
      <c r="CZ88" s="1633"/>
      <c r="DA88" s="1633"/>
      <c r="DB88" s="1633"/>
      <c r="DC88" s="1633"/>
      <c r="DD88" s="1633"/>
      <c r="DE88" s="1633"/>
      <c r="DF88" s="1633"/>
      <c r="DG88" s="1633"/>
      <c r="DH88" s="1633"/>
      <c r="DI88" s="1633"/>
      <c r="DJ88" s="1633"/>
      <c r="DK88" s="1633"/>
      <c r="DL88" s="1633"/>
      <c r="DM88" s="1633"/>
      <c r="DN88" s="1633"/>
      <c r="DO88" s="1633"/>
      <c r="DP88" s="1633"/>
      <c r="DQ88" s="1633"/>
      <c r="DR88" s="1633"/>
      <c r="DS88" s="1633"/>
      <c r="DT88" s="1633"/>
      <c r="DU88" s="1633"/>
      <c r="DV88" s="1633"/>
      <c r="DW88" s="1633"/>
      <c r="DX88" s="1633"/>
      <c r="DY88" s="1633"/>
      <c r="DZ88" s="1633"/>
      <c r="EA88" s="1633"/>
      <c r="EB88" s="1633"/>
      <c r="EC88" s="1633"/>
      <c r="ED88" s="1633"/>
      <c r="EE88" s="1633"/>
      <c r="EF88" s="1633"/>
      <c r="EG88" s="1633"/>
      <c r="EH88" s="1633"/>
      <c r="EI88" s="1633"/>
      <c r="EJ88" s="1633"/>
      <c r="EK88" s="1633"/>
      <c r="EL88" s="1633"/>
      <c r="EM88" s="1633"/>
      <c r="EN88" s="1633"/>
      <c r="EO88" s="1633"/>
      <c r="EP88" s="1633"/>
      <c r="EQ88" s="1633"/>
      <c r="ER88" s="1633"/>
      <c r="ES88" s="1633"/>
      <c r="ET88" s="1633"/>
      <c r="EU88" s="1633"/>
      <c r="EV88" s="1633"/>
      <c r="EW88" s="1633"/>
      <c r="EX88" s="1633"/>
      <c r="EY88" s="1633"/>
      <c r="EZ88" s="1633"/>
      <c r="FA88" s="1633"/>
      <c r="FB88" s="1633"/>
      <c r="FC88" s="1633"/>
      <c r="FD88" s="1633"/>
      <c r="FE88" s="1633"/>
      <c r="FF88" s="1633"/>
      <c r="FG88" s="1633"/>
      <c r="FH88" s="1633"/>
      <c r="FI88" s="1633"/>
      <c r="FJ88" s="1633"/>
      <c r="FK88" s="1633"/>
      <c r="FL88" s="1633"/>
      <c r="FM88" s="1633"/>
      <c r="FN88" s="1633"/>
      <c r="FO88" s="1633"/>
      <c r="FP88" s="1633"/>
      <c r="FQ88" s="1633"/>
      <c r="FR88" s="1633"/>
      <c r="FS88" s="1633"/>
      <c r="FT88" s="1633"/>
      <c r="FU88" s="1633"/>
      <c r="FV88" s="1633"/>
      <c r="FW88" s="1633"/>
      <c r="FX88" s="1633"/>
      <c r="FY88" s="1633"/>
      <c r="FZ88" s="1633"/>
      <c r="GA88" s="1633"/>
      <c r="GB88" s="1633"/>
      <c r="GC88" s="1633"/>
      <c r="GD88" s="1633"/>
      <c r="GE88" s="1633"/>
      <c r="GF88" s="1633"/>
      <c r="GG88" s="1633"/>
      <c r="GH88" s="1633"/>
      <c r="GI88" s="1633"/>
      <c r="GJ88" s="1633"/>
      <c r="GK88" s="1633"/>
      <c r="GL88" s="1633"/>
      <c r="GM88" s="1633"/>
      <c r="GN88" s="1633"/>
      <c r="GO88" s="1633"/>
      <c r="GP88" s="1633"/>
      <c r="GQ88" s="1633"/>
      <c r="GR88" s="1633"/>
      <c r="GS88" s="1633"/>
      <c r="GT88" s="1633"/>
      <c r="GU88" s="1633"/>
      <c r="GV88" s="1633"/>
      <c r="GW88" s="1633"/>
      <c r="GX88" s="1633"/>
      <c r="GY88" s="1633"/>
      <c r="GZ88" s="1633"/>
      <c r="HA88" s="1633"/>
      <c r="HB88" s="1633"/>
      <c r="HC88" s="1633"/>
      <c r="HD88" s="1633"/>
      <c r="HE88" s="1633"/>
      <c r="HF88" s="1633"/>
      <c r="HG88" s="1633"/>
      <c r="HH88" s="1633"/>
      <c r="HI88" s="1633"/>
      <c r="HJ88" s="1633"/>
      <c r="HK88" s="1633"/>
      <c r="HL88" s="1633"/>
      <c r="HM88" s="1633"/>
      <c r="HN88" s="1633"/>
      <c r="HO88" s="1633"/>
      <c r="HP88" s="1633"/>
      <c r="HQ88" s="1633"/>
      <c r="HR88" s="1633"/>
      <c r="HS88" s="1633"/>
      <c r="HT88" s="1633"/>
      <c r="HU88" s="1633"/>
      <c r="HV88" s="1633"/>
      <c r="HW88" s="1633"/>
      <c r="HX88" s="1633"/>
      <c r="HY88" s="1633"/>
      <c r="HZ88" s="1633"/>
      <c r="IA88" s="1633"/>
      <c r="IB88" s="1633"/>
      <c r="IC88" s="1633"/>
      <c r="ID88" s="1633"/>
      <c r="IE88" s="1633"/>
      <c r="IF88" s="1633"/>
      <c r="IG88" s="1633"/>
      <c r="IH88" s="1633"/>
      <c r="II88" s="1633"/>
      <c r="IJ88" s="1633"/>
      <c r="IK88" s="1633"/>
      <c r="IL88" s="1633"/>
      <c r="IM88" s="1633"/>
      <c r="IN88" s="1633"/>
      <c r="IO88" s="1633"/>
      <c r="IP88" s="1633"/>
      <c r="IQ88" s="1633"/>
      <c r="IR88" s="1633"/>
      <c r="IS88" s="1633"/>
      <c r="IT88" s="1633"/>
      <c r="IU88" s="1633"/>
      <c r="IV88" s="1633"/>
      <c r="IW88" s="1633"/>
      <c r="IX88" s="1633"/>
      <c r="IY88" s="1633"/>
      <c r="IZ88" s="1633"/>
      <c r="JA88" s="1633"/>
      <c r="JB88" s="1633"/>
      <c r="JC88" s="1633"/>
      <c r="JD88" s="1633"/>
      <c r="JE88" s="1633"/>
      <c r="JF88" s="1633"/>
      <c r="JG88" s="1633"/>
      <c r="JH88" s="1633"/>
      <c r="JI88" s="1633"/>
      <c r="JJ88" s="1633"/>
      <c r="JK88" s="1633"/>
      <c r="JL88" s="1633"/>
      <c r="JM88" s="1633"/>
      <c r="JN88" s="1633"/>
      <c r="JO88" s="1633"/>
      <c r="JP88" s="1633"/>
      <c r="JQ88" s="1633"/>
      <c r="JR88" s="1633"/>
      <c r="JS88" s="1633"/>
      <c r="JT88" s="1633"/>
      <c r="JU88" s="1633"/>
      <c r="JV88" s="1633"/>
      <c r="JW88" s="1633"/>
      <c r="JX88" s="1633"/>
      <c r="JY88" s="1633"/>
      <c r="JZ88" s="1633"/>
      <c r="KA88" s="1633"/>
      <c r="KB88" s="1633"/>
      <c r="KC88" s="1633"/>
      <c r="KD88" s="1633"/>
      <c r="KE88" s="1633"/>
      <c r="KF88" s="1633"/>
      <c r="KG88" s="1633"/>
      <c r="KH88" s="1633"/>
      <c r="KI88" s="1633"/>
      <c r="KJ88" s="1633"/>
      <c r="KK88" s="1633"/>
      <c r="KL88" s="1633"/>
      <c r="KM88" s="1633"/>
      <c r="KN88" s="1633"/>
      <c r="KO88" s="1633"/>
      <c r="KP88" s="1633"/>
      <c r="KQ88" s="1633"/>
      <c r="KR88" s="1633"/>
      <c r="KS88" s="1633"/>
      <c r="KT88" s="1633"/>
      <c r="KU88" s="1633"/>
      <c r="KV88" s="1633"/>
      <c r="KW88" s="1633"/>
      <c r="KX88" s="1633"/>
      <c r="KY88" s="1633"/>
      <c r="KZ88" s="1633"/>
      <c r="LA88" s="1633"/>
      <c r="LB88" s="1633"/>
      <c r="LC88" s="1633"/>
      <c r="LD88" s="1633"/>
      <c r="LE88" s="1633"/>
      <c r="LF88" s="1633"/>
      <c r="LG88" s="1633"/>
      <c r="LH88" s="1633"/>
      <c r="LI88" s="1633"/>
      <c r="LJ88" s="1633"/>
      <c r="LK88" s="1633"/>
      <c r="LL88" s="1633"/>
      <c r="LM88" s="1633"/>
      <c r="LN88" s="1633"/>
      <c r="LO88" s="1642"/>
      <c r="LP88" s="1642"/>
      <c r="LQ88" s="1642"/>
      <c r="LR88" s="1642"/>
      <c r="LS88" s="1642"/>
      <c r="LT88" s="1642"/>
      <c r="LU88" s="1642"/>
      <c r="LV88" s="2303"/>
    </row>
    <row r="89" s="2140" customFormat="1" ht="47" customHeight="1" spans="1:334">
      <c r="A89" s="2581">
        <v>45796</v>
      </c>
      <c r="B89" s="2148" t="s">
        <v>283</v>
      </c>
      <c r="C89" s="2149" t="s">
        <v>98</v>
      </c>
      <c r="D89" s="2150">
        <v>4500166918</v>
      </c>
      <c r="E89" s="2151" t="s">
        <v>1990</v>
      </c>
      <c r="F89" s="2150" t="s">
        <v>1991</v>
      </c>
      <c r="G89" s="1498" t="s">
        <v>1730</v>
      </c>
      <c r="H89" s="1498" t="s">
        <v>1730</v>
      </c>
      <c r="I89" s="1532" t="s">
        <v>1771</v>
      </c>
      <c r="J89" s="1522">
        <v>18552</v>
      </c>
      <c r="K89" s="1534">
        <v>0</v>
      </c>
      <c r="L89" s="1534">
        <v>24</v>
      </c>
      <c r="M89" s="1534">
        <f t="shared" si="65"/>
        <v>773</v>
      </c>
      <c r="N89" s="1536">
        <v>45831</v>
      </c>
      <c r="O89" s="1536">
        <v>45827</v>
      </c>
      <c r="P89" s="2679"/>
      <c r="Q89" s="1562" t="s">
        <v>78</v>
      </c>
      <c r="R89" s="1768"/>
      <c r="S89" s="1768"/>
      <c r="T89" s="1755"/>
      <c r="U89" s="1755"/>
      <c r="V89" s="2167" t="s">
        <v>1962</v>
      </c>
      <c r="W89" s="1532" t="s">
        <v>111</v>
      </c>
      <c r="X89" s="1557">
        <v>45803</v>
      </c>
      <c r="Y89" s="1578" t="s">
        <v>287</v>
      </c>
      <c r="Z89" s="1578">
        <v>45818</v>
      </c>
      <c r="AA89" s="1579"/>
      <c r="AB89" s="1578"/>
      <c r="AC89" s="2614" t="s">
        <v>1992</v>
      </c>
      <c r="AD89" s="2173" t="s">
        <v>289</v>
      </c>
      <c r="AE89" s="2277">
        <v>0.5603</v>
      </c>
      <c r="AF89" s="2175">
        <f t="shared" si="67"/>
        <v>10394.6856</v>
      </c>
      <c r="AG89" s="1602" t="s">
        <v>1993</v>
      </c>
      <c r="AH89" s="1609" t="s">
        <v>81</v>
      </c>
      <c r="AI89" s="2623">
        <f t="shared" si="66"/>
        <v>18552</v>
      </c>
      <c r="AJ89" s="2628">
        <v>10</v>
      </c>
      <c r="AK89" s="2627">
        <f t="shared" si="72"/>
        <v>18552</v>
      </c>
      <c r="AL89" s="2627"/>
      <c r="AM89" s="2627"/>
      <c r="AN89" s="2627">
        <f t="shared" si="73"/>
        <v>773</v>
      </c>
      <c r="AO89" s="2627"/>
      <c r="AP89" s="2627"/>
      <c r="AQ89" s="2641"/>
      <c r="AR89" s="1610"/>
      <c r="AS89" s="1610" t="s">
        <v>63</v>
      </c>
      <c r="AT89" s="1610">
        <f t="shared" si="68"/>
        <v>18552</v>
      </c>
      <c r="AU89" s="1610"/>
      <c r="AV89" s="2185">
        <f t="shared" si="74"/>
        <v>1855.2</v>
      </c>
      <c r="AW89" s="1622">
        <f t="shared" si="75"/>
        <v>1855.2</v>
      </c>
      <c r="AX89" s="1622">
        <f t="shared" si="76"/>
        <v>1855.2</v>
      </c>
      <c r="AY89" s="1622">
        <f t="shared" si="77"/>
        <v>1855.2</v>
      </c>
      <c r="AZ89" s="1622">
        <f t="shared" si="78"/>
        <v>1855.2</v>
      </c>
      <c r="BA89" s="2288">
        <f t="shared" si="79"/>
        <v>1855.2</v>
      </c>
      <c r="BB89" s="2288">
        <f t="shared" si="80"/>
        <v>1855.2</v>
      </c>
      <c r="BC89" s="2288">
        <f t="shared" si="81"/>
        <v>1855.2</v>
      </c>
      <c r="BD89" s="2288">
        <f t="shared" si="82"/>
        <v>1855.2</v>
      </c>
      <c r="BE89" s="2288">
        <f t="shared" si="83"/>
        <v>1855.2</v>
      </c>
      <c r="BF89" s="2185">
        <f t="shared" si="69"/>
        <v>1777.9</v>
      </c>
      <c r="BG89" s="2297">
        <f t="shared" si="70"/>
        <v>77.3</v>
      </c>
      <c r="BH89" s="1633"/>
      <c r="BI89" s="1633"/>
      <c r="BJ89" s="1633"/>
      <c r="BK89" s="1633"/>
      <c r="BL89" s="1633"/>
      <c r="BM89" s="1633"/>
      <c r="BN89" s="1633"/>
      <c r="BO89" s="1633"/>
      <c r="BP89" s="1633"/>
      <c r="BQ89" s="1633"/>
      <c r="BR89" s="1633"/>
      <c r="BS89" s="1633"/>
      <c r="BT89" s="1633"/>
      <c r="BU89" s="1633"/>
      <c r="BV89" s="1633"/>
      <c r="BW89" s="1633"/>
      <c r="BX89" s="1633"/>
      <c r="BY89" s="1633"/>
      <c r="BZ89" s="1633"/>
      <c r="CA89" s="1633"/>
      <c r="CB89" s="1633"/>
      <c r="CC89" s="1633"/>
      <c r="CD89" s="1633"/>
      <c r="CE89" s="1633"/>
      <c r="CF89" s="1633"/>
      <c r="CG89" s="1633"/>
      <c r="CH89" s="1633"/>
      <c r="CI89" s="1633"/>
      <c r="CJ89" s="1633"/>
      <c r="CK89" s="1633"/>
      <c r="CL89" s="1633"/>
      <c r="CM89" s="1633"/>
      <c r="CN89" s="1633"/>
      <c r="CO89" s="1633"/>
      <c r="CP89" s="1633"/>
      <c r="CQ89" s="1633"/>
      <c r="CR89" s="1633"/>
      <c r="CS89" s="1633"/>
      <c r="CT89" s="1633"/>
      <c r="CU89" s="1633"/>
      <c r="CV89" s="1633"/>
      <c r="CW89" s="1633"/>
      <c r="CX89" s="1633"/>
      <c r="CY89" s="1633"/>
      <c r="CZ89" s="1633"/>
      <c r="DA89" s="1633"/>
      <c r="DB89" s="1633"/>
      <c r="DC89" s="1633"/>
      <c r="DD89" s="1633"/>
      <c r="DE89" s="1633"/>
      <c r="DF89" s="1633"/>
      <c r="DG89" s="1633"/>
      <c r="DH89" s="1633"/>
      <c r="DI89" s="1633"/>
      <c r="DJ89" s="1633"/>
      <c r="DK89" s="1633"/>
      <c r="DL89" s="1633"/>
      <c r="DM89" s="1633"/>
      <c r="DN89" s="1633"/>
      <c r="DO89" s="1633"/>
      <c r="DP89" s="1633"/>
      <c r="DQ89" s="1633"/>
      <c r="DR89" s="1633"/>
      <c r="DS89" s="1633"/>
      <c r="DT89" s="1633"/>
      <c r="DU89" s="1633"/>
      <c r="DV89" s="1633"/>
      <c r="DW89" s="1633"/>
      <c r="DX89" s="1633"/>
      <c r="DY89" s="1633"/>
      <c r="DZ89" s="1633"/>
      <c r="EA89" s="1633"/>
      <c r="EB89" s="1633"/>
      <c r="EC89" s="1633"/>
      <c r="ED89" s="1633"/>
      <c r="EE89" s="1633"/>
      <c r="EF89" s="1633"/>
      <c r="EG89" s="1633"/>
      <c r="EH89" s="1633"/>
      <c r="EI89" s="1633"/>
      <c r="EJ89" s="1633"/>
      <c r="EK89" s="1633"/>
      <c r="EL89" s="1633"/>
      <c r="EM89" s="1633"/>
      <c r="EN89" s="1633"/>
      <c r="EO89" s="1633"/>
      <c r="EP89" s="1633"/>
      <c r="EQ89" s="1633"/>
      <c r="ER89" s="1633"/>
      <c r="ES89" s="1633"/>
      <c r="ET89" s="1633"/>
      <c r="EU89" s="1633"/>
      <c r="EV89" s="1633"/>
      <c r="EW89" s="1633"/>
      <c r="EX89" s="1633"/>
      <c r="EY89" s="1633"/>
      <c r="EZ89" s="1633"/>
      <c r="FA89" s="1633"/>
      <c r="FB89" s="1633"/>
      <c r="FC89" s="1633"/>
      <c r="FD89" s="1633"/>
      <c r="FE89" s="1633"/>
      <c r="FF89" s="1633"/>
      <c r="FG89" s="1633"/>
      <c r="FH89" s="1633"/>
      <c r="FI89" s="1633"/>
      <c r="FJ89" s="1633"/>
      <c r="FK89" s="1633"/>
      <c r="FL89" s="1633"/>
      <c r="FM89" s="1633"/>
      <c r="FN89" s="1633"/>
      <c r="FO89" s="1633"/>
      <c r="FP89" s="1633"/>
      <c r="FQ89" s="1633"/>
      <c r="FR89" s="1633"/>
      <c r="FS89" s="1633"/>
      <c r="FT89" s="1633"/>
      <c r="FU89" s="1633"/>
      <c r="FV89" s="1633"/>
      <c r="FW89" s="1633"/>
      <c r="FX89" s="1633"/>
      <c r="FY89" s="1633"/>
      <c r="FZ89" s="1633"/>
      <c r="GA89" s="1633"/>
      <c r="GB89" s="1633"/>
      <c r="GC89" s="1633"/>
      <c r="GD89" s="1633"/>
      <c r="GE89" s="1633"/>
      <c r="GF89" s="1633"/>
      <c r="GG89" s="1633"/>
      <c r="GH89" s="1633"/>
      <c r="GI89" s="1633"/>
      <c r="GJ89" s="1633"/>
      <c r="GK89" s="1633"/>
      <c r="GL89" s="1633"/>
      <c r="GM89" s="1633"/>
      <c r="GN89" s="1633"/>
      <c r="GO89" s="1633"/>
      <c r="GP89" s="1633"/>
      <c r="GQ89" s="1633"/>
      <c r="GR89" s="1633"/>
      <c r="GS89" s="1633"/>
      <c r="GT89" s="1633"/>
      <c r="GU89" s="1633"/>
      <c r="GV89" s="1633"/>
      <c r="GW89" s="1633"/>
      <c r="GX89" s="1633"/>
      <c r="GY89" s="1633"/>
      <c r="GZ89" s="1633"/>
      <c r="HA89" s="1633"/>
      <c r="HB89" s="1633"/>
      <c r="HC89" s="1633"/>
      <c r="HD89" s="1633"/>
      <c r="HE89" s="1633"/>
      <c r="HF89" s="1633"/>
      <c r="HG89" s="1633"/>
      <c r="HH89" s="1633"/>
      <c r="HI89" s="1633"/>
      <c r="HJ89" s="1633"/>
      <c r="HK89" s="1633"/>
      <c r="HL89" s="1633"/>
      <c r="HM89" s="1633"/>
      <c r="HN89" s="1633"/>
      <c r="HO89" s="1633"/>
      <c r="HP89" s="1633"/>
      <c r="HQ89" s="1633"/>
      <c r="HR89" s="1633"/>
      <c r="HS89" s="1633"/>
      <c r="HT89" s="1633"/>
      <c r="HU89" s="1633"/>
      <c r="HV89" s="1633"/>
      <c r="HW89" s="1633"/>
      <c r="HX89" s="1633"/>
      <c r="HY89" s="1633"/>
      <c r="HZ89" s="1633"/>
      <c r="IA89" s="1633"/>
      <c r="IB89" s="1633"/>
      <c r="IC89" s="1633"/>
      <c r="ID89" s="1633"/>
      <c r="IE89" s="1633"/>
      <c r="IF89" s="1633"/>
      <c r="IG89" s="1633"/>
      <c r="IH89" s="1633"/>
      <c r="II89" s="1633"/>
      <c r="IJ89" s="1633"/>
      <c r="IK89" s="1633"/>
      <c r="IL89" s="1633"/>
      <c r="IM89" s="1633"/>
      <c r="IN89" s="1633"/>
      <c r="IO89" s="1633"/>
      <c r="IP89" s="1633"/>
      <c r="IQ89" s="1633"/>
      <c r="IR89" s="1633"/>
      <c r="IS89" s="1633"/>
      <c r="IT89" s="1633"/>
      <c r="IU89" s="1633"/>
      <c r="IV89" s="1633"/>
      <c r="IW89" s="1633"/>
      <c r="IX89" s="1633"/>
      <c r="IY89" s="1633"/>
      <c r="IZ89" s="1633"/>
      <c r="JA89" s="1633"/>
      <c r="JB89" s="1633"/>
      <c r="JC89" s="1633"/>
      <c r="JD89" s="1633"/>
      <c r="JE89" s="1633"/>
      <c r="JF89" s="1633"/>
      <c r="JG89" s="1633"/>
      <c r="JH89" s="1633"/>
      <c r="JI89" s="1633"/>
      <c r="JJ89" s="1633"/>
      <c r="JK89" s="1633"/>
      <c r="JL89" s="1633"/>
      <c r="JM89" s="1633"/>
      <c r="JN89" s="1633"/>
      <c r="JO89" s="1633"/>
      <c r="JP89" s="1633"/>
      <c r="JQ89" s="1633"/>
      <c r="JR89" s="1633"/>
      <c r="JS89" s="1633"/>
      <c r="JT89" s="1633"/>
      <c r="JU89" s="1633"/>
      <c r="JV89" s="1633"/>
      <c r="JW89" s="1633"/>
      <c r="JX89" s="1633"/>
      <c r="JY89" s="1633"/>
      <c r="JZ89" s="1633"/>
      <c r="KA89" s="1633"/>
      <c r="KB89" s="1633"/>
      <c r="KC89" s="1633"/>
      <c r="KD89" s="1633"/>
      <c r="KE89" s="1633"/>
      <c r="KF89" s="1633"/>
      <c r="KG89" s="1633"/>
      <c r="KH89" s="1633"/>
      <c r="KI89" s="1633"/>
      <c r="KJ89" s="1633"/>
      <c r="KK89" s="1633"/>
      <c r="KL89" s="1633"/>
      <c r="KM89" s="1633"/>
      <c r="KN89" s="1633"/>
      <c r="KO89" s="1633"/>
      <c r="KP89" s="1633"/>
      <c r="KQ89" s="1633"/>
      <c r="KR89" s="1633"/>
      <c r="KS89" s="1633"/>
      <c r="KT89" s="1633"/>
      <c r="KU89" s="1633"/>
      <c r="KV89" s="1633"/>
      <c r="KW89" s="1633"/>
      <c r="KX89" s="1633"/>
      <c r="KY89" s="1633"/>
      <c r="KZ89" s="1633"/>
      <c r="LA89" s="1633"/>
      <c r="LB89" s="1633"/>
      <c r="LC89" s="1633"/>
      <c r="LD89" s="1633"/>
      <c r="LE89" s="1633"/>
      <c r="LF89" s="1633"/>
      <c r="LG89" s="1633"/>
      <c r="LH89" s="1633"/>
      <c r="LI89" s="1633"/>
      <c r="LJ89" s="1633"/>
      <c r="LK89" s="1633"/>
      <c r="LL89" s="1633"/>
      <c r="LM89" s="1633"/>
      <c r="LN89" s="1633"/>
      <c r="LO89" s="1642"/>
      <c r="LP89" s="1642"/>
      <c r="LQ89" s="1642"/>
      <c r="LR89" s="1642"/>
      <c r="LS89" s="1642"/>
      <c r="LT89" s="1642"/>
      <c r="LU89" s="1642"/>
      <c r="LV89" s="1643"/>
    </row>
    <row r="90" s="2140" customFormat="1" ht="47" customHeight="1" spans="1:334">
      <c r="A90" s="2417">
        <v>45770</v>
      </c>
      <c r="B90" s="1500" t="s">
        <v>97</v>
      </c>
      <c r="C90" s="1501" t="s">
        <v>98</v>
      </c>
      <c r="D90" s="1502">
        <v>4500164697</v>
      </c>
      <c r="E90" s="1500" t="s">
        <v>1994</v>
      </c>
      <c r="F90" s="1502" t="s">
        <v>1995</v>
      </c>
      <c r="G90" s="1505" t="s">
        <v>1752</v>
      </c>
      <c r="H90" s="1505" t="s">
        <v>1752</v>
      </c>
      <c r="I90" s="1532" t="s">
        <v>1753</v>
      </c>
      <c r="J90" s="1522">
        <v>7128</v>
      </c>
      <c r="K90" s="1534">
        <v>0</v>
      </c>
      <c r="L90" s="1534">
        <v>54</v>
      </c>
      <c r="M90" s="1534">
        <f t="shared" si="65"/>
        <v>132</v>
      </c>
      <c r="N90" s="1536">
        <v>45824</v>
      </c>
      <c r="O90" s="1536">
        <v>45821</v>
      </c>
      <c r="P90" s="1537"/>
      <c r="Q90" s="1562" t="s">
        <v>78</v>
      </c>
      <c r="R90" s="1768"/>
      <c r="S90" s="1768"/>
      <c r="T90" s="1768"/>
      <c r="U90" s="1768"/>
      <c r="V90" s="1532" t="s">
        <v>1996</v>
      </c>
      <c r="W90" s="1532" t="s">
        <v>111</v>
      </c>
      <c r="X90" s="1565">
        <v>45770</v>
      </c>
      <c r="Y90" s="1589" t="s">
        <v>88</v>
      </c>
      <c r="Z90" s="1589" t="s">
        <v>88</v>
      </c>
      <c r="AA90" s="1589"/>
      <c r="AB90" s="1589"/>
      <c r="AC90" s="2274" t="s">
        <v>1997</v>
      </c>
      <c r="AD90" s="1590" t="s">
        <v>104</v>
      </c>
      <c r="AE90" s="2174">
        <v>38.94</v>
      </c>
      <c r="AF90" s="2175">
        <f>AE90*M90</f>
        <v>5140.08</v>
      </c>
      <c r="AG90" s="1504" t="s">
        <v>1998</v>
      </c>
      <c r="AH90" s="1603" t="s">
        <v>81</v>
      </c>
      <c r="AI90" s="2623">
        <f t="shared" si="66"/>
        <v>7128</v>
      </c>
      <c r="AJ90" s="2626"/>
      <c r="AK90" s="2627">
        <f t="shared" si="72"/>
        <v>7128</v>
      </c>
      <c r="AL90" s="2627"/>
      <c r="AM90" s="2627"/>
      <c r="AN90" s="2627"/>
      <c r="AO90" s="2627"/>
      <c r="AP90" s="2627"/>
      <c r="AQ90" s="2641">
        <f>J90/54</f>
        <v>132</v>
      </c>
      <c r="AR90" s="1610"/>
      <c r="AS90" s="1610" t="s">
        <v>63</v>
      </c>
      <c r="AT90" s="1610">
        <f t="shared" si="68"/>
        <v>7128</v>
      </c>
      <c r="AU90" s="1610"/>
      <c r="AV90" s="2185">
        <f t="shared" si="74"/>
        <v>712.8</v>
      </c>
      <c r="AW90" s="1622">
        <f t="shared" si="75"/>
        <v>712.8</v>
      </c>
      <c r="AX90" s="1622">
        <f t="shared" si="76"/>
        <v>712.8</v>
      </c>
      <c r="AY90" s="1622">
        <f t="shared" si="77"/>
        <v>712.8</v>
      </c>
      <c r="AZ90" s="1622">
        <f t="shared" si="78"/>
        <v>712.8</v>
      </c>
      <c r="BA90" s="2288">
        <f t="shared" si="79"/>
        <v>712.8</v>
      </c>
      <c r="BB90" s="2288">
        <f t="shared" si="80"/>
        <v>712.8</v>
      </c>
      <c r="BC90" s="2288">
        <f t="shared" si="81"/>
        <v>712.8</v>
      </c>
      <c r="BD90" s="2288">
        <f t="shared" si="82"/>
        <v>712.8</v>
      </c>
      <c r="BE90" s="2288">
        <f t="shared" si="83"/>
        <v>712.8</v>
      </c>
      <c r="BF90" s="2185">
        <f t="shared" si="69"/>
        <v>683.1</v>
      </c>
      <c r="BG90" s="2297">
        <f t="shared" si="70"/>
        <v>29.7</v>
      </c>
      <c r="BH90" s="1633"/>
      <c r="BI90" s="1633"/>
      <c r="BJ90" s="1633"/>
      <c r="BK90" s="1633"/>
      <c r="BL90" s="1633"/>
      <c r="BM90" s="1633"/>
      <c r="BN90" s="1633"/>
      <c r="BO90" s="1633"/>
      <c r="BP90" s="1633"/>
      <c r="BQ90" s="1633"/>
      <c r="BR90" s="1633"/>
      <c r="BS90" s="1633"/>
      <c r="BT90" s="1633"/>
      <c r="BU90" s="1633"/>
      <c r="BV90" s="1633"/>
      <c r="BW90" s="1633"/>
      <c r="BX90" s="1633"/>
      <c r="BY90" s="1633"/>
      <c r="BZ90" s="1633"/>
      <c r="CA90" s="1633"/>
      <c r="CB90" s="1633"/>
      <c r="CC90" s="1633"/>
      <c r="CD90" s="1633"/>
      <c r="CE90" s="1633"/>
      <c r="CF90" s="1633"/>
      <c r="CG90" s="1633"/>
      <c r="CH90" s="1633"/>
      <c r="CI90" s="1633"/>
      <c r="CJ90" s="1633"/>
      <c r="CK90" s="1633"/>
      <c r="CL90" s="1633"/>
      <c r="CM90" s="1633"/>
      <c r="CN90" s="1633"/>
      <c r="CO90" s="1633"/>
      <c r="CP90" s="1633"/>
      <c r="CQ90" s="1633"/>
      <c r="CR90" s="1633"/>
      <c r="CS90" s="1633"/>
      <c r="CT90" s="1633"/>
      <c r="CU90" s="1633"/>
      <c r="CV90" s="1633"/>
      <c r="CW90" s="1633"/>
      <c r="CX90" s="1633"/>
      <c r="CY90" s="1633"/>
      <c r="CZ90" s="1633"/>
      <c r="DA90" s="1633"/>
      <c r="DB90" s="1633"/>
      <c r="DC90" s="1633"/>
      <c r="DD90" s="1633"/>
      <c r="DE90" s="1633"/>
      <c r="DF90" s="1633"/>
      <c r="DG90" s="1633"/>
      <c r="DH90" s="1633"/>
      <c r="DI90" s="1633"/>
      <c r="DJ90" s="1633"/>
      <c r="DK90" s="1633"/>
      <c r="DL90" s="1633"/>
      <c r="DM90" s="1633"/>
      <c r="DN90" s="1633"/>
      <c r="DO90" s="1633"/>
      <c r="DP90" s="1633"/>
      <c r="DQ90" s="1633"/>
      <c r="DR90" s="1633"/>
      <c r="DS90" s="1633"/>
      <c r="DT90" s="1633"/>
      <c r="DU90" s="1633"/>
      <c r="DV90" s="1633"/>
      <c r="DW90" s="1633"/>
      <c r="DX90" s="1633"/>
      <c r="DY90" s="1633"/>
      <c r="DZ90" s="1633"/>
      <c r="EA90" s="1633"/>
      <c r="EB90" s="1633"/>
      <c r="EC90" s="1633"/>
      <c r="ED90" s="1633"/>
      <c r="EE90" s="1633"/>
      <c r="EF90" s="1633"/>
      <c r="EG90" s="1633"/>
      <c r="EH90" s="1633"/>
      <c r="EI90" s="1633"/>
      <c r="EJ90" s="1633"/>
      <c r="EK90" s="1633"/>
      <c r="EL90" s="1633"/>
      <c r="EM90" s="1633"/>
      <c r="EN90" s="1633"/>
      <c r="EO90" s="1633"/>
      <c r="EP90" s="1633"/>
      <c r="EQ90" s="1633"/>
      <c r="ER90" s="1633"/>
      <c r="ES90" s="1633"/>
      <c r="ET90" s="1633"/>
      <c r="EU90" s="1633"/>
      <c r="EV90" s="1633"/>
      <c r="EW90" s="1633"/>
      <c r="EX90" s="1633"/>
      <c r="EY90" s="1633"/>
      <c r="EZ90" s="1633"/>
      <c r="FA90" s="1633"/>
      <c r="FB90" s="1633"/>
      <c r="FC90" s="1633"/>
      <c r="FD90" s="1633"/>
      <c r="FE90" s="1633"/>
      <c r="FF90" s="1633"/>
      <c r="FG90" s="1633"/>
      <c r="FH90" s="1633"/>
      <c r="FI90" s="1633"/>
      <c r="FJ90" s="1633"/>
      <c r="FK90" s="1633"/>
      <c r="FL90" s="1633"/>
      <c r="FM90" s="1633"/>
      <c r="FN90" s="1633"/>
      <c r="FO90" s="1633"/>
      <c r="FP90" s="1633"/>
      <c r="FQ90" s="1633"/>
      <c r="FR90" s="1633"/>
      <c r="FS90" s="1633"/>
      <c r="FT90" s="1633"/>
      <c r="FU90" s="1633"/>
      <c r="FV90" s="1633"/>
      <c r="FW90" s="1633"/>
      <c r="FX90" s="1633"/>
      <c r="FY90" s="1633"/>
      <c r="FZ90" s="1633"/>
      <c r="GA90" s="1633"/>
      <c r="GB90" s="1633"/>
      <c r="GC90" s="1633"/>
      <c r="GD90" s="1633"/>
      <c r="GE90" s="1633"/>
      <c r="GF90" s="1633"/>
      <c r="GG90" s="1633"/>
      <c r="GH90" s="1633"/>
      <c r="GI90" s="1633"/>
      <c r="GJ90" s="1633"/>
      <c r="GK90" s="1633"/>
      <c r="GL90" s="1633"/>
      <c r="GM90" s="1633"/>
      <c r="GN90" s="1633"/>
      <c r="GO90" s="1633"/>
      <c r="GP90" s="1633"/>
      <c r="GQ90" s="1633"/>
      <c r="GR90" s="1633"/>
      <c r="GS90" s="1633"/>
      <c r="GT90" s="1633"/>
      <c r="GU90" s="1633"/>
      <c r="GV90" s="1633"/>
      <c r="GW90" s="1633"/>
      <c r="GX90" s="1633"/>
      <c r="GY90" s="1633"/>
      <c r="GZ90" s="1633"/>
      <c r="HA90" s="1633"/>
      <c r="HB90" s="1633"/>
      <c r="HC90" s="1633"/>
      <c r="HD90" s="1633"/>
      <c r="HE90" s="1633"/>
      <c r="HF90" s="1633"/>
      <c r="HG90" s="1633"/>
      <c r="HH90" s="1633"/>
      <c r="HI90" s="1633"/>
      <c r="HJ90" s="1633"/>
      <c r="HK90" s="1633"/>
      <c r="HL90" s="1633"/>
      <c r="HM90" s="1633"/>
      <c r="HN90" s="1633"/>
      <c r="HO90" s="1633"/>
      <c r="HP90" s="1633"/>
      <c r="HQ90" s="1633"/>
      <c r="HR90" s="1633"/>
      <c r="HS90" s="1633"/>
      <c r="HT90" s="1633"/>
      <c r="HU90" s="1633"/>
      <c r="HV90" s="1633"/>
      <c r="HW90" s="1633"/>
      <c r="HX90" s="1633"/>
      <c r="HY90" s="1633"/>
      <c r="HZ90" s="1633"/>
      <c r="IA90" s="1633"/>
      <c r="IB90" s="1633"/>
      <c r="IC90" s="1633"/>
      <c r="ID90" s="1633"/>
      <c r="IE90" s="1633"/>
      <c r="IF90" s="1633"/>
      <c r="IG90" s="1633"/>
      <c r="IH90" s="1633"/>
      <c r="II90" s="1633"/>
      <c r="IJ90" s="1633"/>
      <c r="IK90" s="1633"/>
      <c r="IL90" s="1633"/>
      <c r="IM90" s="1633"/>
      <c r="IN90" s="1633"/>
      <c r="IO90" s="1633"/>
      <c r="IP90" s="1633"/>
      <c r="IQ90" s="1633"/>
      <c r="IR90" s="1633"/>
      <c r="IS90" s="1633"/>
      <c r="IT90" s="1633"/>
      <c r="IU90" s="1633"/>
      <c r="IV90" s="1633"/>
      <c r="IW90" s="1633"/>
      <c r="IX90" s="1633"/>
      <c r="IY90" s="1633"/>
      <c r="IZ90" s="1633"/>
      <c r="JA90" s="1633"/>
      <c r="JB90" s="1633"/>
      <c r="JC90" s="1633"/>
      <c r="JD90" s="1633"/>
      <c r="JE90" s="1633"/>
      <c r="JF90" s="1633"/>
      <c r="JG90" s="1633"/>
      <c r="JH90" s="1633"/>
      <c r="JI90" s="1633"/>
      <c r="JJ90" s="1633"/>
      <c r="JK90" s="1633"/>
      <c r="JL90" s="1633"/>
      <c r="JM90" s="1633"/>
      <c r="JN90" s="1633"/>
      <c r="JO90" s="1633"/>
      <c r="JP90" s="1633"/>
      <c r="JQ90" s="1633"/>
      <c r="JR90" s="1633"/>
      <c r="JS90" s="1633"/>
      <c r="JT90" s="1633"/>
      <c r="JU90" s="1633"/>
      <c r="JV90" s="1633"/>
      <c r="JW90" s="1633"/>
      <c r="JX90" s="1633"/>
      <c r="JY90" s="1633"/>
      <c r="JZ90" s="1633"/>
      <c r="KA90" s="1633"/>
      <c r="KB90" s="1633"/>
      <c r="KC90" s="1633"/>
      <c r="KD90" s="1633"/>
      <c r="KE90" s="1633"/>
      <c r="KF90" s="1633"/>
      <c r="KG90" s="1633"/>
      <c r="KH90" s="1633"/>
      <c r="KI90" s="1633"/>
      <c r="KJ90" s="1633"/>
      <c r="KK90" s="1633"/>
      <c r="KL90" s="1633"/>
      <c r="KM90" s="1633"/>
      <c r="KN90" s="1633"/>
      <c r="KO90" s="1633"/>
      <c r="KP90" s="1633"/>
      <c r="KQ90" s="1633"/>
      <c r="KR90" s="1633"/>
      <c r="KS90" s="1633"/>
      <c r="KT90" s="1633"/>
      <c r="KU90" s="1633"/>
      <c r="KV90" s="1633"/>
      <c r="KW90" s="1633"/>
      <c r="KX90" s="1633"/>
      <c r="KY90" s="1633"/>
      <c r="KZ90" s="1633"/>
      <c r="LA90" s="1633"/>
      <c r="LB90" s="1633"/>
      <c r="LC90" s="1633"/>
      <c r="LD90" s="1633"/>
      <c r="LE90" s="1633"/>
      <c r="LF90" s="1633"/>
      <c r="LG90" s="1633"/>
      <c r="LH90" s="1633"/>
      <c r="LI90" s="1633"/>
      <c r="LJ90" s="1633"/>
      <c r="LK90" s="1633"/>
      <c r="LL90" s="1633"/>
      <c r="LM90" s="1633"/>
      <c r="LN90" s="1633"/>
      <c r="LO90" s="1642"/>
      <c r="LP90" s="1642"/>
      <c r="LQ90" s="1642"/>
      <c r="LR90" s="1642"/>
      <c r="LS90" s="1642"/>
      <c r="LT90" s="1642"/>
      <c r="LU90" s="1642"/>
      <c r="LV90" s="1644"/>
    </row>
    <row r="91" s="2140" customFormat="1" ht="47" customHeight="1" spans="1:334">
      <c r="A91" s="2669">
        <v>45793</v>
      </c>
      <c r="B91" s="2662" t="s">
        <v>151</v>
      </c>
      <c r="C91" s="2663" t="s">
        <v>152</v>
      </c>
      <c r="D91" s="2664">
        <v>4500166636</v>
      </c>
      <c r="E91" s="1503" t="s">
        <v>481</v>
      </c>
      <c r="F91" s="2664" t="s">
        <v>1999</v>
      </c>
      <c r="G91" s="1505" t="s">
        <v>1727</v>
      </c>
      <c r="H91" s="1505" t="s">
        <v>1727</v>
      </c>
      <c r="I91" s="1532" t="s">
        <v>1728</v>
      </c>
      <c r="J91" s="1522">
        <v>3648</v>
      </c>
      <c r="K91" s="1534">
        <v>0</v>
      </c>
      <c r="L91" s="1534">
        <v>96</v>
      </c>
      <c r="M91" s="1534">
        <f t="shared" si="65"/>
        <v>38</v>
      </c>
      <c r="N91" s="1536">
        <v>45828</v>
      </c>
      <c r="O91" s="1536">
        <f>N91-4</f>
        <v>45824</v>
      </c>
      <c r="P91" s="1537"/>
      <c r="Q91" s="1562" t="s">
        <v>78</v>
      </c>
      <c r="R91" s="1768"/>
      <c r="S91" s="1768"/>
      <c r="T91" s="1760"/>
      <c r="U91" s="1760"/>
      <c r="V91" s="2681">
        <v>45832</v>
      </c>
      <c r="W91" s="1532" t="s">
        <v>111</v>
      </c>
      <c r="X91" s="1565">
        <v>45793</v>
      </c>
      <c r="Y91" s="1589" t="s">
        <v>88</v>
      </c>
      <c r="Z91" s="1589" t="s">
        <v>2000</v>
      </c>
      <c r="AA91" s="1589"/>
      <c r="AB91" s="1589"/>
      <c r="AC91" s="2274" t="s">
        <v>2001</v>
      </c>
      <c r="AD91" s="1590" t="s">
        <v>122</v>
      </c>
      <c r="AE91" s="2277">
        <v>0.9375</v>
      </c>
      <c r="AF91" s="2278">
        <f t="shared" ref="AF91:AF103" si="84">AE91*J91</f>
        <v>3420</v>
      </c>
      <c r="AG91" s="1504"/>
      <c r="AH91" s="1609" t="s">
        <v>81</v>
      </c>
      <c r="AI91" s="2623">
        <f t="shared" si="66"/>
        <v>3648</v>
      </c>
      <c r="AJ91" s="2626">
        <v>10</v>
      </c>
      <c r="AK91" s="2627">
        <f t="shared" si="72"/>
        <v>3648</v>
      </c>
      <c r="AL91" s="2627"/>
      <c r="AM91" s="2627"/>
      <c r="AN91" s="2627">
        <f>J91/24</f>
        <v>152</v>
      </c>
      <c r="AO91" s="2627"/>
      <c r="AP91" s="2627"/>
      <c r="AQ91" s="2641"/>
      <c r="AR91" s="1610"/>
      <c r="AS91" s="1610" t="s">
        <v>63</v>
      </c>
      <c r="AT91" s="1610">
        <f t="shared" si="68"/>
        <v>3648</v>
      </c>
      <c r="AU91" s="1610"/>
      <c r="AV91" s="2313">
        <f t="shared" si="74"/>
        <v>364.8</v>
      </c>
      <c r="AW91" s="1637">
        <f t="shared" si="75"/>
        <v>364.8</v>
      </c>
      <c r="AX91" s="1637">
        <f t="shared" si="76"/>
        <v>364.8</v>
      </c>
      <c r="AY91" s="1637">
        <f t="shared" si="77"/>
        <v>364.8</v>
      </c>
      <c r="AZ91" s="1637">
        <f t="shared" si="78"/>
        <v>364.8</v>
      </c>
      <c r="BA91" s="2647">
        <f t="shared" si="79"/>
        <v>364.8</v>
      </c>
      <c r="BB91" s="2647">
        <f t="shared" si="80"/>
        <v>364.8</v>
      </c>
      <c r="BC91" s="2647">
        <f t="shared" si="81"/>
        <v>364.8</v>
      </c>
      <c r="BD91" s="2288">
        <f t="shared" si="82"/>
        <v>364.8</v>
      </c>
      <c r="BE91" s="2647">
        <f t="shared" si="83"/>
        <v>364.8</v>
      </c>
      <c r="BF91" s="2313">
        <f t="shared" si="69"/>
        <v>349.6</v>
      </c>
      <c r="BG91" s="2649">
        <f t="shared" si="70"/>
        <v>15.2</v>
      </c>
      <c r="BH91" s="1633"/>
      <c r="BI91" s="1633"/>
      <c r="BJ91" s="1633"/>
      <c r="BK91" s="1633"/>
      <c r="BL91" s="1633"/>
      <c r="BM91" s="1633"/>
      <c r="BN91" s="1633"/>
      <c r="BO91" s="1633"/>
      <c r="BP91" s="1633"/>
      <c r="BQ91" s="1633"/>
      <c r="BR91" s="1633"/>
      <c r="BS91" s="1633"/>
      <c r="BT91" s="1633"/>
      <c r="BU91" s="1633"/>
      <c r="BV91" s="1633"/>
      <c r="BW91" s="1633"/>
      <c r="BX91" s="1633"/>
      <c r="BY91" s="1633"/>
      <c r="BZ91" s="1633"/>
      <c r="CA91" s="1633"/>
      <c r="CB91" s="1633"/>
      <c r="CC91" s="1633"/>
      <c r="CD91" s="1633"/>
      <c r="CE91" s="1633"/>
      <c r="CF91" s="1633"/>
      <c r="CG91" s="1633"/>
      <c r="CH91" s="1633"/>
      <c r="CI91" s="1633"/>
      <c r="CJ91" s="1633"/>
      <c r="CK91" s="1633"/>
      <c r="CL91" s="1633"/>
      <c r="CM91" s="1633"/>
      <c r="CN91" s="1633"/>
      <c r="CO91" s="1633"/>
      <c r="CP91" s="1633"/>
      <c r="CQ91" s="1633"/>
      <c r="CR91" s="1633"/>
      <c r="CS91" s="1633"/>
      <c r="CT91" s="1633"/>
      <c r="CU91" s="1633"/>
      <c r="CV91" s="1633"/>
      <c r="CW91" s="1633"/>
      <c r="CX91" s="1633"/>
      <c r="CY91" s="1633"/>
      <c r="CZ91" s="1633"/>
      <c r="DA91" s="1633"/>
      <c r="DB91" s="1633"/>
      <c r="DC91" s="1633"/>
      <c r="DD91" s="1633"/>
      <c r="DE91" s="1633"/>
      <c r="DF91" s="1633"/>
      <c r="DG91" s="1633"/>
      <c r="DH91" s="1633"/>
      <c r="DI91" s="1633"/>
      <c r="DJ91" s="1633"/>
      <c r="DK91" s="1633"/>
      <c r="DL91" s="1633"/>
      <c r="DM91" s="1633"/>
      <c r="DN91" s="1633"/>
      <c r="DO91" s="1633"/>
      <c r="DP91" s="1633"/>
      <c r="DQ91" s="1633"/>
      <c r="DR91" s="1633"/>
      <c r="DS91" s="1633"/>
      <c r="DT91" s="1633"/>
      <c r="DU91" s="1633"/>
      <c r="DV91" s="1633"/>
      <c r="DW91" s="1633"/>
      <c r="DX91" s="1633"/>
      <c r="DY91" s="1633"/>
      <c r="DZ91" s="1633"/>
      <c r="EA91" s="1633"/>
      <c r="EB91" s="1633"/>
      <c r="EC91" s="1633"/>
      <c r="ED91" s="1633"/>
      <c r="EE91" s="1633"/>
      <c r="EF91" s="1633"/>
      <c r="EG91" s="1633"/>
      <c r="EH91" s="1633"/>
      <c r="EI91" s="1633"/>
      <c r="EJ91" s="1633"/>
      <c r="EK91" s="1633"/>
      <c r="EL91" s="1633"/>
      <c r="EM91" s="1633"/>
      <c r="EN91" s="1633"/>
      <c r="EO91" s="1633"/>
      <c r="EP91" s="1633"/>
      <c r="EQ91" s="1633"/>
      <c r="ER91" s="1633"/>
      <c r="ES91" s="1633"/>
      <c r="ET91" s="1633"/>
      <c r="EU91" s="1633"/>
      <c r="EV91" s="1633"/>
      <c r="EW91" s="1633"/>
      <c r="EX91" s="1633"/>
      <c r="EY91" s="1633"/>
      <c r="EZ91" s="1633"/>
      <c r="FA91" s="1633"/>
      <c r="FB91" s="1633"/>
      <c r="FC91" s="1633"/>
      <c r="FD91" s="1633"/>
      <c r="FE91" s="1633"/>
      <c r="FF91" s="1633"/>
      <c r="FG91" s="1633"/>
      <c r="FH91" s="1633"/>
      <c r="FI91" s="1633"/>
      <c r="FJ91" s="1633"/>
      <c r="FK91" s="1633"/>
      <c r="FL91" s="1633"/>
      <c r="FM91" s="1633"/>
      <c r="FN91" s="1633"/>
      <c r="FO91" s="1633"/>
      <c r="FP91" s="1633"/>
      <c r="FQ91" s="1633"/>
      <c r="FR91" s="1633"/>
      <c r="FS91" s="1633"/>
      <c r="FT91" s="1633"/>
      <c r="FU91" s="1633"/>
      <c r="FV91" s="1633"/>
      <c r="FW91" s="1633"/>
      <c r="FX91" s="1633"/>
      <c r="FY91" s="1633"/>
      <c r="FZ91" s="1633"/>
      <c r="GA91" s="1633"/>
      <c r="GB91" s="1633"/>
      <c r="GC91" s="1633"/>
      <c r="GD91" s="1633"/>
      <c r="GE91" s="1633"/>
      <c r="GF91" s="1633"/>
      <c r="GG91" s="1633"/>
      <c r="GH91" s="1633"/>
      <c r="GI91" s="1633"/>
      <c r="GJ91" s="1633"/>
      <c r="GK91" s="1633"/>
      <c r="GL91" s="1633"/>
      <c r="GM91" s="1633"/>
      <c r="GN91" s="1633"/>
      <c r="GO91" s="1633"/>
      <c r="GP91" s="1633"/>
      <c r="GQ91" s="1633"/>
      <c r="GR91" s="1633"/>
      <c r="GS91" s="1633"/>
      <c r="GT91" s="1633"/>
      <c r="GU91" s="1633"/>
      <c r="GV91" s="1633"/>
      <c r="GW91" s="1633"/>
      <c r="GX91" s="1633"/>
      <c r="GY91" s="1633"/>
      <c r="GZ91" s="1633"/>
      <c r="HA91" s="1633"/>
      <c r="HB91" s="1633"/>
      <c r="HC91" s="1633"/>
      <c r="HD91" s="1633"/>
      <c r="HE91" s="1633"/>
      <c r="HF91" s="1633"/>
      <c r="HG91" s="1633"/>
      <c r="HH91" s="1633"/>
      <c r="HI91" s="1633"/>
      <c r="HJ91" s="1633"/>
      <c r="HK91" s="1633"/>
      <c r="HL91" s="1633"/>
      <c r="HM91" s="1633"/>
      <c r="HN91" s="1633"/>
      <c r="HO91" s="1633"/>
      <c r="HP91" s="1633"/>
      <c r="HQ91" s="1633"/>
      <c r="HR91" s="1633"/>
      <c r="HS91" s="1633"/>
      <c r="HT91" s="1633"/>
      <c r="HU91" s="1633"/>
      <c r="HV91" s="1633"/>
      <c r="HW91" s="1633"/>
      <c r="HX91" s="1633"/>
      <c r="HY91" s="1633"/>
      <c r="HZ91" s="1633"/>
      <c r="IA91" s="1633"/>
      <c r="IB91" s="1633"/>
      <c r="IC91" s="1633"/>
      <c r="ID91" s="1633"/>
      <c r="IE91" s="1633"/>
      <c r="IF91" s="1633"/>
      <c r="IG91" s="1633"/>
      <c r="IH91" s="1633"/>
      <c r="II91" s="1633"/>
      <c r="IJ91" s="1633"/>
      <c r="IK91" s="1633"/>
      <c r="IL91" s="1633"/>
      <c r="IM91" s="1633"/>
      <c r="IN91" s="1633"/>
      <c r="IO91" s="1633"/>
      <c r="IP91" s="1633"/>
      <c r="IQ91" s="1633"/>
      <c r="IR91" s="1633"/>
      <c r="IS91" s="1633"/>
      <c r="IT91" s="1633"/>
      <c r="IU91" s="1633"/>
      <c r="IV91" s="1633"/>
      <c r="IW91" s="1633"/>
      <c r="IX91" s="1633"/>
      <c r="IY91" s="1633"/>
      <c r="IZ91" s="1633"/>
      <c r="JA91" s="1633"/>
      <c r="JB91" s="1633"/>
      <c r="JC91" s="1633"/>
      <c r="JD91" s="1633"/>
      <c r="JE91" s="1633"/>
      <c r="JF91" s="1633"/>
      <c r="JG91" s="1633"/>
      <c r="JH91" s="1633"/>
      <c r="JI91" s="1633"/>
      <c r="JJ91" s="1633"/>
      <c r="JK91" s="1633"/>
      <c r="JL91" s="1633"/>
      <c r="JM91" s="1633"/>
      <c r="JN91" s="1633"/>
      <c r="JO91" s="1633"/>
      <c r="JP91" s="1633"/>
      <c r="JQ91" s="1633"/>
      <c r="JR91" s="1633"/>
      <c r="JS91" s="1633"/>
      <c r="JT91" s="1633"/>
      <c r="JU91" s="1633"/>
      <c r="JV91" s="1633"/>
      <c r="JW91" s="1633"/>
      <c r="JX91" s="1633"/>
      <c r="JY91" s="1633"/>
      <c r="JZ91" s="1633"/>
      <c r="KA91" s="1633"/>
      <c r="KB91" s="1633"/>
      <c r="KC91" s="1633"/>
      <c r="KD91" s="1633"/>
      <c r="KE91" s="1633"/>
      <c r="KF91" s="1633"/>
      <c r="KG91" s="1633"/>
      <c r="KH91" s="1633"/>
      <c r="KI91" s="1633"/>
      <c r="KJ91" s="1633"/>
      <c r="KK91" s="1633"/>
      <c r="KL91" s="1633"/>
      <c r="KM91" s="1633"/>
      <c r="KN91" s="1633"/>
      <c r="KO91" s="1633"/>
      <c r="KP91" s="1633"/>
      <c r="KQ91" s="1633"/>
      <c r="KR91" s="1633"/>
      <c r="KS91" s="1633"/>
      <c r="KT91" s="1633"/>
      <c r="KU91" s="1633"/>
      <c r="KV91" s="1633"/>
      <c r="KW91" s="1633"/>
      <c r="KX91" s="1633"/>
      <c r="KY91" s="1633"/>
      <c r="KZ91" s="1633"/>
      <c r="LA91" s="1633"/>
      <c r="LB91" s="1633"/>
      <c r="LC91" s="1633"/>
      <c r="LD91" s="1633"/>
      <c r="LE91" s="1633"/>
      <c r="LF91" s="1633"/>
      <c r="LG91" s="1633"/>
      <c r="LH91" s="1633"/>
      <c r="LI91" s="1633"/>
      <c r="LJ91" s="1633"/>
      <c r="LK91" s="1633"/>
      <c r="LL91" s="1633"/>
      <c r="LM91" s="1633"/>
      <c r="LN91" s="1633"/>
      <c r="LO91" s="1642"/>
      <c r="LP91" s="1642"/>
      <c r="LQ91" s="1642"/>
      <c r="LR91" s="1642"/>
      <c r="LS91" s="1642"/>
      <c r="LT91" s="1642"/>
      <c r="LU91" s="1642"/>
      <c r="LV91" s="2303"/>
    </row>
    <row r="92" s="2140" customFormat="1" ht="47" customHeight="1" spans="1:334">
      <c r="A92" s="2669">
        <v>45786</v>
      </c>
      <c r="B92" s="2662" t="s">
        <v>2002</v>
      </c>
      <c r="C92" s="2663" t="s">
        <v>955</v>
      </c>
      <c r="D92" s="2664">
        <v>4500165821</v>
      </c>
      <c r="E92" s="1503" t="s">
        <v>2003</v>
      </c>
      <c r="F92" s="2664" t="s">
        <v>2004</v>
      </c>
      <c r="G92" s="1505" t="s">
        <v>1727</v>
      </c>
      <c r="H92" s="1505" t="s">
        <v>1727</v>
      </c>
      <c r="I92" s="1532" t="s">
        <v>1728</v>
      </c>
      <c r="J92" s="1522">
        <v>3072</v>
      </c>
      <c r="K92" s="1534">
        <v>0</v>
      </c>
      <c r="L92" s="1534">
        <v>96</v>
      </c>
      <c r="M92" s="1534">
        <f t="shared" si="65"/>
        <v>32</v>
      </c>
      <c r="N92" s="1536">
        <v>45831</v>
      </c>
      <c r="O92" s="1536">
        <v>45825</v>
      </c>
      <c r="P92" s="1537"/>
      <c r="Q92" s="1562" t="s">
        <v>78</v>
      </c>
      <c r="R92" s="1768"/>
      <c r="S92" s="1768"/>
      <c r="T92" s="1768"/>
      <c r="U92" s="1768"/>
      <c r="V92" s="2308">
        <v>45831</v>
      </c>
      <c r="W92" s="1532" t="s">
        <v>168</v>
      </c>
      <c r="X92" s="1565">
        <v>45791</v>
      </c>
      <c r="Y92" s="1589" t="s">
        <v>88</v>
      </c>
      <c r="Z92" s="1589">
        <v>45796</v>
      </c>
      <c r="AA92" s="1589" t="s">
        <v>2005</v>
      </c>
      <c r="AB92" s="1589" t="s">
        <v>2006</v>
      </c>
      <c r="AC92" s="2274" t="s">
        <v>2007</v>
      </c>
      <c r="AD92" s="1590" t="s">
        <v>2008</v>
      </c>
      <c r="AE92" s="2277">
        <v>0.9375</v>
      </c>
      <c r="AF92" s="2278">
        <f t="shared" si="84"/>
        <v>2880</v>
      </c>
      <c r="AG92" s="1504"/>
      <c r="AH92" s="1609" t="s">
        <v>81</v>
      </c>
      <c r="AI92" s="2623">
        <f t="shared" si="66"/>
        <v>3072</v>
      </c>
      <c r="AJ92" s="2626">
        <v>10</v>
      </c>
      <c r="AK92" s="2627">
        <f t="shared" si="72"/>
        <v>3072</v>
      </c>
      <c r="AL92" s="2627"/>
      <c r="AM92" s="2627"/>
      <c r="AN92" s="2627">
        <f>J92/24</f>
        <v>128</v>
      </c>
      <c r="AO92" s="2627"/>
      <c r="AP92" s="2627"/>
      <c r="AQ92" s="2641"/>
      <c r="AR92" s="1610"/>
      <c r="AS92" s="1610" t="s">
        <v>63</v>
      </c>
      <c r="AT92" s="1610">
        <f t="shared" si="68"/>
        <v>3072</v>
      </c>
      <c r="AU92" s="1610"/>
      <c r="AV92" s="2313">
        <f t="shared" si="74"/>
        <v>307.2</v>
      </c>
      <c r="AW92" s="1637">
        <f t="shared" si="75"/>
        <v>307.2</v>
      </c>
      <c r="AX92" s="1637">
        <f t="shared" si="76"/>
        <v>307.2</v>
      </c>
      <c r="AY92" s="1637">
        <f t="shared" si="77"/>
        <v>307.2</v>
      </c>
      <c r="AZ92" s="1637">
        <f t="shared" si="78"/>
        <v>307.2</v>
      </c>
      <c r="BA92" s="2647">
        <f t="shared" si="79"/>
        <v>307.2</v>
      </c>
      <c r="BB92" s="2647">
        <f t="shared" si="80"/>
        <v>307.2</v>
      </c>
      <c r="BC92" s="2647">
        <f t="shared" si="81"/>
        <v>307.2</v>
      </c>
      <c r="BD92" s="2288">
        <f t="shared" si="82"/>
        <v>307.2</v>
      </c>
      <c r="BE92" s="2647">
        <f t="shared" si="83"/>
        <v>307.2</v>
      </c>
      <c r="BF92" s="2313">
        <f t="shared" si="69"/>
        <v>294.4</v>
      </c>
      <c r="BG92" s="2649">
        <f t="shared" si="70"/>
        <v>12.8</v>
      </c>
      <c r="BH92" s="1633"/>
      <c r="BI92" s="1633"/>
      <c r="BJ92" s="1633"/>
      <c r="BK92" s="1633"/>
      <c r="BL92" s="1633"/>
      <c r="BM92" s="1633"/>
      <c r="BN92" s="1633"/>
      <c r="BO92" s="1633"/>
      <c r="BP92" s="1633"/>
      <c r="BQ92" s="1633"/>
      <c r="BR92" s="1633"/>
      <c r="BS92" s="1633"/>
      <c r="BT92" s="1633"/>
      <c r="BU92" s="1633"/>
      <c r="BV92" s="1633"/>
      <c r="BW92" s="1633"/>
      <c r="BX92" s="1633"/>
      <c r="BY92" s="1633"/>
      <c r="BZ92" s="1633"/>
      <c r="CA92" s="1633"/>
      <c r="CB92" s="1633"/>
      <c r="CC92" s="1633"/>
      <c r="CD92" s="1633"/>
      <c r="CE92" s="1633"/>
      <c r="CF92" s="1633"/>
      <c r="CG92" s="1633"/>
      <c r="CH92" s="1633"/>
      <c r="CI92" s="1633"/>
      <c r="CJ92" s="1633"/>
      <c r="CK92" s="1633"/>
      <c r="CL92" s="1633"/>
      <c r="CM92" s="1633"/>
      <c r="CN92" s="1633"/>
      <c r="CO92" s="1633"/>
      <c r="CP92" s="1633"/>
      <c r="CQ92" s="1633"/>
      <c r="CR92" s="1633"/>
      <c r="CS92" s="1633"/>
      <c r="CT92" s="1633"/>
      <c r="CU92" s="1633"/>
      <c r="CV92" s="1633"/>
      <c r="CW92" s="1633"/>
      <c r="CX92" s="1633"/>
      <c r="CY92" s="1633"/>
      <c r="CZ92" s="1633"/>
      <c r="DA92" s="1633"/>
      <c r="DB92" s="1633"/>
      <c r="DC92" s="1633"/>
      <c r="DD92" s="1633"/>
      <c r="DE92" s="1633"/>
      <c r="DF92" s="1633"/>
      <c r="DG92" s="1633"/>
      <c r="DH92" s="1633"/>
      <c r="DI92" s="1633"/>
      <c r="DJ92" s="1633"/>
      <c r="DK92" s="1633"/>
      <c r="DL92" s="1633"/>
      <c r="DM92" s="1633"/>
      <c r="DN92" s="1633"/>
      <c r="DO92" s="1633"/>
      <c r="DP92" s="1633"/>
      <c r="DQ92" s="1633"/>
      <c r="DR92" s="1633"/>
      <c r="DS92" s="1633"/>
      <c r="DT92" s="1633"/>
      <c r="DU92" s="1633"/>
      <c r="DV92" s="1633"/>
      <c r="DW92" s="1633"/>
      <c r="DX92" s="1633"/>
      <c r="DY92" s="1633"/>
      <c r="DZ92" s="1633"/>
      <c r="EA92" s="1633"/>
      <c r="EB92" s="1633"/>
      <c r="EC92" s="1633"/>
      <c r="ED92" s="1633"/>
      <c r="EE92" s="1633"/>
      <c r="EF92" s="1633"/>
      <c r="EG92" s="1633"/>
      <c r="EH92" s="1633"/>
      <c r="EI92" s="1633"/>
      <c r="EJ92" s="1633"/>
      <c r="EK92" s="1633"/>
      <c r="EL92" s="1633"/>
      <c r="EM92" s="1633"/>
      <c r="EN92" s="1633"/>
      <c r="EO92" s="1633"/>
      <c r="EP92" s="1633"/>
      <c r="EQ92" s="1633"/>
      <c r="ER92" s="1633"/>
      <c r="ES92" s="1633"/>
      <c r="ET92" s="1633"/>
      <c r="EU92" s="1633"/>
      <c r="EV92" s="1633"/>
      <c r="EW92" s="1633"/>
      <c r="EX92" s="1633"/>
      <c r="EY92" s="1633"/>
      <c r="EZ92" s="1633"/>
      <c r="FA92" s="1633"/>
      <c r="FB92" s="1633"/>
      <c r="FC92" s="1633"/>
      <c r="FD92" s="1633"/>
      <c r="FE92" s="1633"/>
      <c r="FF92" s="1633"/>
      <c r="FG92" s="1633"/>
      <c r="FH92" s="1633"/>
      <c r="FI92" s="1633"/>
      <c r="FJ92" s="1633"/>
      <c r="FK92" s="1633"/>
      <c r="FL92" s="1633"/>
      <c r="FM92" s="1633"/>
      <c r="FN92" s="1633"/>
      <c r="FO92" s="1633"/>
      <c r="FP92" s="1633"/>
      <c r="FQ92" s="1633"/>
      <c r="FR92" s="1633"/>
      <c r="FS92" s="1633"/>
      <c r="FT92" s="1633"/>
      <c r="FU92" s="1633"/>
      <c r="FV92" s="1633"/>
      <c r="FW92" s="1633"/>
      <c r="FX92" s="1633"/>
      <c r="FY92" s="1633"/>
      <c r="FZ92" s="1633"/>
      <c r="GA92" s="1633"/>
      <c r="GB92" s="1633"/>
      <c r="GC92" s="1633"/>
      <c r="GD92" s="1633"/>
      <c r="GE92" s="1633"/>
      <c r="GF92" s="1633"/>
      <c r="GG92" s="1633"/>
      <c r="GH92" s="1633"/>
      <c r="GI92" s="1633"/>
      <c r="GJ92" s="1633"/>
      <c r="GK92" s="1633"/>
      <c r="GL92" s="1633"/>
      <c r="GM92" s="1633"/>
      <c r="GN92" s="1633"/>
      <c r="GO92" s="1633"/>
      <c r="GP92" s="1633"/>
      <c r="GQ92" s="1633"/>
      <c r="GR92" s="1633"/>
      <c r="GS92" s="1633"/>
      <c r="GT92" s="1633"/>
      <c r="GU92" s="1633"/>
      <c r="GV92" s="1633"/>
      <c r="GW92" s="1633"/>
      <c r="GX92" s="1633"/>
      <c r="GY92" s="1633"/>
      <c r="GZ92" s="1633"/>
      <c r="HA92" s="1633"/>
      <c r="HB92" s="1633"/>
      <c r="HC92" s="1633"/>
      <c r="HD92" s="1633"/>
      <c r="HE92" s="1633"/>
      <c r="HF92" s="1633"/>
      <c r="HG92" s="1633"/>
      <c r="HH92" s="1633"/>
      <c r="HI92" s="1633"/>
      <c r="HJ92" s="1633"/>
      <c r="HK92" s="1633"/>
      <c r="HL92" s="1633"/>
      <c r="HM92" s="1633"/>
      <c r="HN92" s="1633"/>
      <c r="HO92" s="1633"/>
      <c r="HP92" s="1633"/>
      <c r="HQ92" s="1633"/>
      <c r="HR92" s="1633"/>
      <c r="HS92" s="1633"/>
      <c r="HT92" s="1633"/>
      <c r="HU92" s="1633"/>
      <c r="HV92" s="1633"/>
      <c r="HW92" s="1633"/>
      <c r="HX92" s="1633"/>
      <c r="HY92" s="1633"/>
      <c r="HZ92" s="1633"/>
      <c r="IA92" s="1633"/>
      <c r="IB92" s="1633"/>
      <c r="IC92" s="1633"/>
      <c r="ID92" s="1633"/>
      <c r="IE92" s="1633"/>
      <c r="IF92" s="1633"/>
      <c r="IG92" s="1633"/>
      <c r="IH92" s="1633"/>
      <c r="II92" s="1633"/>
      <c r="IJ92" s="1633"/>
      <c r="IK92" s="1633"/>
      <c r="IL92" s="1633"/>
      <c r="IM92" s="1633"/>
      <c r="IN92" s="1633"/>
      <c r="IO92" s="1633"/>
      <c r="IP92" s="1633"/>
      <c r="IQ92" s="1633"/>
      <c r="IR92" s="1633"/>
      <c r="IS92" s="1633"/>
      <c r="IT92" s="1633"/>
      <c r="IU92" s="1633"/>
      <c r="IV92" s="1633"/>
      <c r="IW92" s="1633"/>
      <c r="IX92" s="1633"/>
      <c r="IY92" s="1633"/>
      <c r="IZ92" s="1633"/>
      <c r="JA92" s="1633"/>
      <c r="JB92" s="1633"/>
      <c r="JC92" s="1633"/>
      <c r="JD92" s="1633"/>
      <c r="JE92" s="1633"/>
      <c r="JF92" s="1633"/>
      <c r="JG92" s="1633"/>
      <c r="JH92" s="1633"/>
      <c r="JI92" s="1633"/>
      <c r="JJ92" s="1633"/>
      <c r="JK92" s="1633"/>
      <c r="JL92" s="1633"/>
      <c r="JM92" s="1633"/>
      <c r="JN92" s="1633"/>
      <c r="JO92" s="1633"/>
      <c r="JP92" s="1633"/>
      <c r="JQ92" s="1633"/>
      <c r="JR92" s="1633"/>
      <c r="JS92" s="1633"/>
      <c r="JT92" s="1633"/>
      <c r="JU92" s="1633"/>
      <c r="JV92" s="1633"/>
      <c r="JW92" s="1633"/>
      <c r="JX92" s="1633"/>
      <c r="JY92" s="1633"/>
      <c r="JZ92" s="1633"/>
      <c r="KA92" s="1633"/>
      <c r="KB92" s="1633"/>
      <c r="KC92" s="1633"/>
      <c r="KD92" s="1633"/>
      <c r="KE92" s="1633"/>
      <c r="KF92" s="1633"/>
      <c r="KG92" s="1633"/>
      <c r="KH92" s="1633"/>
      <c r="KI92" s="1633"/>
      <c r="KJ92" s="1633"/>
      <c r="KK92" s="1633"/>
      <c r="KL92" s="1633"/>
      <c r="KM92" s="1633"/>
      <c r="KN92" s="1633"/>
      <c r="KO92" s="1633"/>
      <c r="KP92" s="1633"/>
      <c r="KQ92" s="1633"/>
      <c r="KR92" s="1633"/>
      <c r="KS92" s="1633"/>
      <c r="KT92" s="1633"/>
      <c r="KU92" s="1633"/>
      <c r="KV92" s="1633"/>
      <c r="KW92" s="1633"/>
      <c r="KX92" s="1633"/>
      <c r="KY92" s="1633"/>
      <c r="KZ92" s="1633"/>
      <c r="LA92" s="1633"/>
      <c r="LB92" s="1633"/>
      <c r="LC92" s="1633"/>
      <c r="LD92" s="1633"/>
      <c r="LE92" s="1633"/>
      <c r="LF92" s="1633"/>
      <c r="LG92" s="1633"/>
      <c r="LH92" s="1633"/>
      <c r="LI92" s="1633"/>
      <c r="LJ92" s="1633"/>
      <c r="LK92" s="1633"/>
      <c r="LL92" s="1633"/>
      <c r="LM92" s="1633"/>
      <c r="LN92" s="1633"/>
      <c r="LO92" s="1642"/>
      <c r="LP92" s="1642"/>
      <c r="LQ92" s="1642"/>
      <c r="LR92" s="1642"/>
      <c r="LS92" s="1642"/>
      <c r="LT92" s="1642"/>
      <c r="LU92" s="1642"/>
      <c r="LV92" s="2303"/>
    </row>
    <row r="93" s="2140" customFormat="1" ht="47" customHeight="1" spans="1:334">
      <c r="A93" s="2669">
        <v>45796</v>
      </c>
      <c r="B93" s="2662" t="s">
        <v>283</v>
      </c>
      <c r="C93" s="2663" t="s">
        <v>98</v>
      </c>
      <c r="D93" s="2664">
        <v>4500166919</v>
      </c>
      <c r="E93" s="1503" t="s">
        <v>2009</v>
      </c>
      <c r="F93" s="2664" t="s">
        <v>2010</v>
      </c>
      <c r="G93" s="1498" t="s">
        <v>1730</v>
      </c>
      <c r="H93" s="1505" t="s">
        <v>1730</v>
      </c>
      <c r="I93" s="1532" t="s">
        <v>1771</v>
      </c>
      <c r="J93" s="1522">
        <v>12624</v>
      </c>
      <c r="K93" s="1534">
        <v>0</v>
      </c>
      <c r="L93" s="1534">
        <v>24</v>
      </c>
      <c r="M93" s="1534">
        <f t="shared" si="65"/>
        <v>526</v>
      </c>
      <c r="N93" s="1536">
        <v>45831</v>
      </c>
      <c r="O93" s="1536">
        <v>45825</v>
      </c>
      <c r="P93" s="1537"/>
      <c r="Q93" s="1562" t="s">
        <v>78</v>
      </c>
      <c r="R93" s="1768"/>
      <c r="S93" s="1768"/>
      <c r="T93" s="1768"/>
      <c r="U93" s="1768"/>
      <c r="V93" s="1532" t="s">
        <v>1962</v>
      </c>
      <c r="W93" s="1532" t="s">
        <v>111</v>
      </c>
      <c r="X93" s="1557">
        <v>45803</v>
      </c>
      <c r="Y93" s="1578" t="s">
        <v>287</v>
      </c>
      <c r="Z93" s="1578">
        <v>45818</v>
      </c>
      <c r="AA93" s="1589"/>
      <c r="AB93" s="1589"/>
      <c r="AC93" s="2274" t="s">
        <v>1992</v>
      </c>
      <c r="AD93" s="1590" t="s">
        <v>289</v>
      </c>
      <c r="AE93" s="2277">
        <v>0.5603</v>
      </c>
      <c r="AF93" s="2175">
        <f t="shared" si="84"/>
        <v>7073.2272</v>
      </c>
      <c r="AG93" s="1504"/>
      <c r="AH93" s="1609" t="s">
        <v>81</v>
      </c>
      <c r="AI93" s="2623">
        <f t="shared" si="66"/>
        <v>12624</v>
      </c>
      <c r="AJ93" s="2628">
        <v>10</v>
      </c>
      <c r="AK93" s="2627">
        <f t="shared" si="72"/>
        <v>12624</v>
      </c>
      <c r="AL93" s="2627"/>
      <c r="AM93" s="2627"/>
      <c r="AN93" s="2627">
        <f>J93/24</f>
        <v>526</v>
      </c>
      <c r="AO93" s="2627"/>
      <c r="AP93" s="2627"/>
      <c r="AQ93" s="2641"/>
      <c r="AR93" s="1610"/>
      <c r="AS93" s="1610" t="s">
        <v>63</v>
      </c>
      <c r="AT93" s="1610">
        <f t="shared" si="68"/>
        <v>12624</v>
      </c>
      <c r="AU93" s="1610"/>
      <c r="AV93" s="2313">
        <f t="shared" si="74"/>
        <v>1262.4</v>
      </c>
      <c r="AW93" s="1637">
        <f t="shared" si="75"/>
        <v>1262.4</v>
      </c>
      <c r="AX93" s="1637">
        <f t="shared" si="76"/>
        <v>1262.4</v>
      </c>
      <c r="AY93" s="1637">
        <f t="shared" si="77"/>
        <v>1262.4</v>
      </c>
      <c r="AZ93" s="1637">
        <f t="shared" si="78"/>
        <v>1262.4</v>
      </c>
      <c r="BA93" s="2647">
        <f t="shared" si="79"/>
        <v>1262.4</v>
      </c>
      <c r="BB93" s="2647">
        <f t="shared" si="80"/>
        <v>1262.4</v>
      </c>
      <c r="BC93" s="2647">
        <f t="shared" si="81"/>
        <v>1262.4</v>
      </c>
      <c r="BD93" s="2288">
        <f t="shared" si="82"/>
        <v>1262.4</v>
      </c>
      <c r="BE93" s="2647">
        <f t="shared" si="83"/>
        <v>1262.4</v>
      </c>
      <c r="BF93" s="2313">
        <f t="shared" si="69"/>
        <v>1209.8</v>
      </c>
      <c r="BG93" s="2649">
        <f t="shared" si="70"/>
        <v>52.6</v>
      </c>
      <c r="BH93" s="1633"/>
      <c r="BI93" s="1633"/>
      <c r="BJ93" s="1633"/>
      <c r="BK93" s="1633"/>
      <c r="BL93" s="1633"/>
      <c r="BM93" s="1633"/>
      <c r="BN93" s="1633"/>
      <c r="BO93" s="1633"/>
      <c r="BP93" s="1633"/>
      <c r="BQ93" s="1633"/>
      <c r="BR93" s="1633"/>
      <c r="BS93" s="1633"/>
      <c r="BT93" s="1633"/>
      <c r="BU93" s="1633"/>
      <c r="BV93" s="1633"/>
      <c r="BW93" s="1633"/>
      <c r="BX93" s="1633"/>
      <c r="BY93" s="1633"/>
      <c r="BZ93" s="1633"/>
      <c r="CA93" s="1633"/>
      <c r="CB93" s="1633"/>
      <c r="CC93" s="1633"/>
      <c r="CD93" s="1633"/>
      <c r="CE93" s="1633"/>
      <c r="CF93" s="1633"/>
      <c r="CG93" s="1633"/>
      <c r="CH93" s="1633"/>
      <c r="CI93" s="1633"/>
      <c r="CJ93" s="1633"/>
      <c r="CK93" s="1633"/>
      <c r="CL93" s="1633"/>
      <c r="CM93" s="1633"/>
      <c r="CN93" s="1633"/>
      <c r="CO93" s="1633"/>
      <c r="CP93" s="1633"/>
      <c r="CQ93" s="1633"/>
      <c r="CR93" s="1633"/>
      <c r="CS93" s="1633"/>
      <c r="CT93" s="1633"/>
      <c r="CU93" s="1633"/>
      <c r="CV93" s="1633"/>
      <c r="CW93" s="1633"/>
      <c r="CX93" s="1633"/>
      <c r="CY93" s="1633"/>
      <c r="CZ93" s="1633"/>
      <c r="DA93" s="1633"/>
      <c r="DB93" s="1633"/>
      <c r="DC93" s="1633"/>
      <c r="DD93" s="1633"/>
      <c r="DE93" s="1633"/>
      <c r="DF93" s="1633"/>
      <c r="DG93" s="1633"/>
      <c r="DH93" s="1633"/>
      <c r="DI93" s="1633"/>
      <c r="DJ93" s="1633"/>
      <c r="DK93" s="1633"/>
      <c r="DL93" s="1633"/>
      <c r="DM93" s="1633"/>
      <c r="DN93" s="1633"/>
      <c r="DO93" s="1633"/>
      <c r="DP93" s="1633"/>
      <c r="DQ93" s="1633"/>
      <c r="DR93" s="1633"/>
      <c r="DS93" s="1633"/>
      <c r="DT93" s="1633"/>
      <c r="DU93" s="1633"/>
      <c r="DV93" s="1633"/>
      <c r="DW93" s="1633"/>
      <c r="DX93" s="1633"/>
      <c r="DY93" s="1633"/>
      <c r="DZ93" s="1633"/>
      <c r="EA93" s="1633"/>
      <c r="EB93" s="1633"/>
      <c r="EC93" s="1633"/>
      <c r="ED93" s="1633"/>
      <c r="EE93" s="1633"/>
      <c r="EF93" s="1633"/>
      <c r="EG93" s="1633"/>
      <c r="EH93" s="1633"/>
      <c r="EI93" s="1633"/>
      <c r="EJ93" s="1633"/>
      <c r="EK93" s="1633"/>
      <c r="EL93" s="1633"/>
      <c r="EM93" s="1633"/>
      <c r="EN93" s="1633"/>
      <c r="EO93" s="1633"/>
      <c r="EP93" s="1633"/>
      <c r="EQ93" s="1633"/>
      <c r="ER93" s="1633"/>
      <c r="ES93" s="1633"/>
      <c r="ET93" s="1633"/>
      <c r="EU93" s="1633"/>
      <c r="EV93" s="1633"/>
      <c r="EW93" s="1633"/>
      <c r="EX93" s="1633"/>
      <c r="EY93" s="1633"/>
      <c r="EZ93" s="1633"/>
      <c r="FA93" s="1633"/>
      <c r="FB93" s="1633"/>
      <c r="FC93" s="1633"/>
      <c r="FD93" s="1633"/>
      <c r="FE93" s="1633"/>
      <c r="FF93" s="1633"/>
      <c r="FG93" s="1633"/>
      <c r="FH93" s="1633"/>
      <c r="FI93" s="1633"/>
      <c r="FJ93" s="1633"/>
      <c r="FK93" s="1633"/>
      <c r="FL93" s="1633"/>
      <c r="FM93" s="1633"/>
      <c r="FN93" s="1633"/>
      <c r="FO93" s="1633"/>
      <c r="FP93" s="1633"/>
      <c r="FQ93" s="1633"/>
      <c r="FR93" s="1633"/>
      <c r="FS93" s="1633"/>
      <c r="FT93" s="1633"/>
      <c r="FU93" s="1633"/>
      <c r="FV93" s="1633"/>
      <c r="FW93" s="1633"/>
      <c r="FX93" s="1633"/>
      <c r="FY93" s="1633"/>
      <c r="FZ93" s="1633"/>
      <c r="GA93" s="1633"/>
      <c r="GB93" s="1633"/>
      <c r="GC93" s="1633"/>
      <c r="GD93" s="1633"/>
      <c r="GE93" s="1633"/>
      <c r="GF93" s="1633"/>
      <c r="GG93" s="1633"/>
      <c r="GH93" s="1633"/>
      <c r="GI93" s="1633"/>
      <c r="GJ93" s="1633"/>
      <c r="GK93" s="1633"/>
      <c r="GL93" s="1633"/>
      <c r="GM93" s="1633"/>
      <c r="GN93" s="1633"/>
      <c r="GO93" s="1633"/>
      <c r="GP93" s="1633"/>
      <c r="GQ93" s="1633"/>
      <c r="GR93" s="1633"/>
      <c r="GS93" s="1633"/>
      <c r="GT93" s="1633"/>
      <c r="GU93" s="1633"/>
      <c r="GV93" s="1633"/>
      <c r="GW93" s="1633"/>
      <c r="GX93" s="1633"/>
      <c r="GY93" s="1633"/>
      <c r="GZ93" s="1633"/>
      <c r="HA93" s="1633"/>
      <c r="HB93" s="1633"/>
      <c r="HC93" s="1633"/>
      <c r="HD93" s="1633"/>
      <c r="HE93" s="1633"/>
      <c r="HF93" s="1633"/>
      <c r="HG93" s="1633"/>
      <c r="HH93" s="1633"/>
      <c r="HI93" s="1633"/>
      <c r="HJ93" s="1633"/>
      <c r="HK93" s="1633"/>
      <c r="HL93" s="1633"/>
      <c r="HM93" s="1633"/>
      <c r="HN93" s="1633"/>
      <c r="HO93" s="1633"/>
      <c r="HP93" s="1633"/>
      <c r="HQ93" s="1633"/>
      <c r="HR93" s="1633"/>
      <c r="HS93" s="1633"/>
      <c r="HT93" s="1633"/>
      <c r="HU93" s="1633"/>
      <c r="HV93" s="1633"/>
      <c r="HW93" s="1633"/>
      <c r="HX93" s="1633"/>
      <c r="HY93" s="1633"/>
      <c r="HZ93" s="1633"/>
      <c r="IA93" s="1633"/>
      <c r="IB93" s="1633"/>
      <c r="IC93" s="1633"/>
      <c r="ID93" s="1633"/>
      <c r="IE93" s="1633"/>
      <c r="IF93" s="1633"/>
      <c r="IG93" s="1633"/>
      <c r="IH93" s="1633"/>
      <c r="II93" s="1633"/>
      <c r="IJ93" s="1633"/>
      <c r="IK93" s="1633"/>
      <c r="IL93" s="1633"/>
      <c r="IM93" s="1633"/>
      <c r="IN93" s="1633"/>
      <c r="IO93" s="1633"/>
      <c r="IP93" s="1633"/>
      <c r="IQ93" s="1633"/>
      <c r="IR93" s="1633"/>
      <c r="IS93" s="1633"/>
      <c r="IT93" s="1633"/>
      <c r="IU93" s="1633"/>
      <c r="IV93" s="1633"/>
      <c r="IW93" s="1633"/>
      <c r="IX93" s="1633"/>
      <c r="IY93" s="1633"/>
      <c r="IZ93" s="1633"/>
      <c r="JA93" s="1633"/>
      <c r="JB93" s="1633"/>
      <c r="JC93" s="1633"/>
      <c r="JD93" s="1633"/>
      <c r="JE93" s="1633"/>
      <c r="JF93" s="1633"/>
      <c r="JG93" s="1633"/>
      <c r="JH93" s="1633"/>
      <c r="JI93" s="1633"/>
      <c r="JJ93" s="1633"/>
      <c r="JK93" s="1633"/>
      <c r="JL93" s="1633"/>
      <c r="JM93" s="1633"/>
      <c r="JN93" s="1633"/>
      <c r="JO93" s="1633"/>
      <c r="JP93" s="1633"/>
      <c r="JQ93" s="1633"/>
      <c r="JR93" s="1633"/>
      <c r="JS93" s="1633"/>
      <c r="JT93" s="1633"/>
      <c r="JU93" s="1633"/>
      <c r="JV93" s="1633"/>
      <c r="JW93" s="1633"/>
      <c r="JX93" s="1633"/>
      <c r="JY93" s="1633"/>
      <c r="JZ93" s="1633"/>
      <c r="KA93" s="1633"/>
      <c r="KB93" s="1633"/>
      <c r="KC93" s="1633"/>
      <c r="KD93" s="1633"/>
      <c r="KE93" s="1633"/>
      <c r="KF93" s="1633"/>
      <c r="KG93" s="1633"/>
      <c r="KH93" s="1633"/>
      <c r="KI93" s="1633"/>
      <c r="KJ93" s="1633"/>
      <c r="KK93" s="1633"/>
      <c r="KL93" s="1633"/>
      <c r="KM93" s="1633"/>
      <c r="KN93" s="1633"/>
      <c r="KO93" s="1633"/>
      <c r="KP93" s="1633"/>
      <c r="KQ93" s="1633"/>
      <c r="KR93" s="1633"/>
      <c r="KS93" s="1633"/>
      <c r="KT93" s="1633"/>
      <c r="KU93" s="1633"/>
      <c r="KV93" s="1633"/>
      <c r="KW93" s="1633"/>
      <c r="KX93" s="1633"/>
      <c r="KY93" s="1633"/>
      <c r="KZ93" s="1633"/>
      <c r="LA93" s="1633"/>
      <c r="LB93" s="1633"/>
      <c r="LC93" s="1633"/>
      <c r="LD93" s="1633"/>
      <c r="LE93" s="1633"/>
      <c r="LF93" s="1633"/>
      <c r="LG93" s="1633"/>
      <c r="LH93" s="1633"/>
      <c r="LI93" s="1633"/>
      <c r="LJ93" s="1633"/>
      <c r="LK93" s="1633"/>
      <c r="LL93" s="1633"/>
      <c r="LM93" s="1633"/>
      <c r="LN93" s="1633"/>
      <c r="LO93" s="1642"/>
      <c r="LP93" s="1642"/>
      <c r="LQ93" s="1642"/>
      <c r="LR93" s="1642"/>
      <c r="LS93" s="1642"/>
      <c r="LT93" s="1642"/>
      <c r="LU93" s="1642"/>
      <c r="LV93" s="2303"/>
    </row>
    <row r="94" s="2140" customFormat="1" ht="47" customHeight="1" spans="1:334">
      <c r="A94" s="2669">
        <v>45797</v>
      </c>
      <c r="B94" s="2662" t="s">
        <v>236</v>
      </c>
      <c r="C94" s="2663" t="s">
        <v>98</v>
      </c>
      <c r="D94" s="2664">
        <v>4500167076</v>
      </c>
      <c r="E94" s="1503" t="s">
        <v>2011</v>
      </c>
      <c r="F94" s="2664" t="s">
        <v>2012</v>
      </c>
      <c r="G94" s="2670" t="s">
        <v>1965</v>
      </c>
      <c r="H94" s="1505" t="s">
        <v>1965</v>
      </c>
      <c r="I94" s="1532" t="s">
        <v>1966</v>
      </c>
      <c r="J94" s="1522">
        <v>1608</v>
      </c>
      <c r="K94" s="1534">
        <v>0</v>
      </c>
      <c r="L94" s="1534">
        <v>12</v>
      </c>
      <c r="M94" s="2594">
        <f t="shared" si="65"/>
        <v>134</v>
      </c>
      <c r="N94" s="1536">
        <v>45831</v>
      </c>
      <c r="O94" s="1536">
        <v>45825</v>
      </c>
      <c r="P94" s="1537"/>
      <c r="Q94" s="1562" t="s">
        <v>78</v>
      </c>
      <c r="R94" s="1768"/>
      <c r="S94" s="1768"/>
      <c r="T94" s="1768"/>
      <c r="U94" s="1768"/>
      <c r="V94" s="1532" t="s">
        <v>1962</v>
      </c>
      <c r="W94" s="1532" t="s">
        <v>111</v>
      </c>
      <c r="X94" s="1557">
        <v>45805</v>
      </c>
      <c r="Y94" s="1589" t="s">
        <v>88</v>
      </c>
      <c r="Z94" s="1589" t="s">
        <v>88</v>
      </c>
      <c r="AA94" s="1589" t="s">
        <v>1967</v>
      </c>
      <c r="AB94" s="1589"/>
      <c r="AC94" s="2274" t="s">
        <v>238</v>
      </c>
      <c r="AD94" s="1590" t="s">
        <v>239</v>
      </c>
      <c r="AE94" s="2277">
        <v>0.5809</v>
      </c>
      <c r="AF94" s="2278">
        <f t="shared" si="84"/>
        <v>934.0872</v>
      </c>
      <c r="AG94" s="1504" t="s">
        <v>2013</v>
      </c>
      <c r="AH94" s="1609" t="s">
        <v>81</v>
      </c>
      <c r="AI94" s="2623">
        <f t="shared" si="66"/>
        <v>1608</v>
      </c>
      <c r="AJ94" s="2628">
        <v>10</v>
      </c>
      <c r="AK94" s="2627">
        <f t="shared" si="72"/>
        <v>1608</v>
      </c>
      <c r="AL94" s="2627"/>
      <c r="AM94" s="2627"/>
      <c r="AN94" s="2627"/>
      <c r="AO94" s="2627"/>
      <c r="AP94" s="2627">
        <f>M94</f>
        <v>134</v>
      </c>
      <c r="AQ94" s="2641"/>
      <c r="AR94" s="1610"/>
      <c r="AS94" s="1610" t="s">
        <v>63</v>
      </c>
      <c r="AT94" s="1610">
        <f t="shared" si="68"/>
        <v>1608</v>
      </c>
      <c r="AU94" s="1610"/>
      <c r="AV94" s="2313">
        <f t="shared" si="74"/>
        <v>160.8</v>
      </c>
      <c r="AW94" s="1637">
        <f t="shared" si="75"/>
        <v>160.8</v>
      </c>
      <c r="AX94" s="1637">
        <f t="shared" si="76"/>
        <v>160.8</v>
      </c>
      <c r="AY94" s="1637">
        <f t="shared" si="77"/>
        <v>160.8</v>
      </c>
      <c r="AZ94" s="1637">
        <f t="shared" si="78"/>
        <v>160.8</v>
      </c>
      <c r="BA94" s="2647">
        <f t="shared" si="79"/>
        <v>160.8</v>
      </c>
      <c r="BB94" s="2647">
        <f t="shared" si="80"/>
        <v>160.8</v>
      </c>
      <c r="BC94" s="2647">
        <f t="shared" si="81"/>
        <v>160.8</v>
      </c>
      <c r="BD94" s="2288">
        <f t="shared" si="82"/>
        <v>160.8</v>
      </c>
      <c r="BE94" s="2647">
        <f t="shared" si="83"/>
        <v>160.8</v>
      </c>
      <c r="BF94" s="2313">
        <f t="shared" si="69"/>
        <v>154.1</v>
      </c>
      <c r="BG94" s="2649">
        <f t="shared" si="70"/>
        <v>6.7</v>
      </c>
      <c r="BH94" s="1633"/>
      <c r="BI94" s="1633"/>
      <c r="BJ94" s="1633"/>
      <c r="BK94" s="1633"/>
      <c r="BL94" s="1633"/>
      <c r="BM94" s="1633"/>
      <c r="BN94" s="1633"/>
      <c r="BO94" s="1633"/>
      <c r="BP94" s="1633"/>
      <c r="BQ94" s="1633"/>
      <c r="BR94" s="1633"/>
      <c r="BS94" s="1633"/>
      <c r="BT94" s="1633"/>
      <c r="BU94" s="1633"/>
      <c r="BV94" s="1633"/>
      <c r="BW94" s="1633"/>
      <c r="BX94" s="1633"/>
      <c r="BY94" s="1633"/>
      <c r="BZ94" s="1633"/>
      <c r="CA94" s="1633"/>
      <c r="CB94" s="1633"/>
      <c r="CC94" s="1633"/>
      <c r="CD94" s="1633"/>
      <c r="CE94" s="1633"/>
      <c r="CF94" s="1633"/>
      <c r="CG94" s="1633"/>
      <c r="CH94" s="1633"/>
      <c r="CI94" s="1633"/>
      <c r="CJ94" s="1633"/>
      <c r="CK94" s="1633"/>
      <c r="CL94" s="1633"/>
      <c r="CM94" s="1633"/>
      <c r="CN94" s="1633"/>
      <c r="CO94" s="1633"/>
      <c r="CP94" s="1633"/>
      <c r="CQ94" s="1633"/>
      <c r="CR94" s="1633"/>
      <c r="CS94" s="1633"/>
      <c r="CT94" s="1633"/>
      <c r="CU94" s="1633"/>
      <c r="CV94" s="1633"/>
      <c r="CW94" s="1633"/>
      <c r="CX94" s="1633"/>
      <c r="CY94" s="1633"/>
      <c r="CZ94" s="1633"/>
      <c r="DA94" s="1633"/>
      <c r="DB94" s="1633"/>
      <c r="DC94" s="1633"/>
      <c r="DD94" s="1633"/>
      <c r="DE94" s="1633"/>
      <c r="DF94" s="1633"/>
      <c r="DG94" s="1633"/>
      <c r="DH94" s="1633"/>
      <c r="DI94" s="1633"/>
      <c r="DJ94" s="1633"/>
      <c r="DK94" s="1633"/>
      <c r="DL94" s="1633"/>
      <c r="DM94" s="1633"/>
      <c r="DN94" s="1633"/>
      <c r="DO94" s="1633"/>
      <c r="DP94" s="1633"/>
      <c r="DQ94" s="1633"/>
      <c r="DR94" s="1633"/>
      <c r="DS94" s="1633"/>
      <c r="DT94" s="1633"/>
      <c r="DU94" s="1633"/>
      <c r="DV94" s="1633"/>
      <c r="DW94" s="1633"/>
      <c r="DX94" s="1633"/>
      <c r="DY94" s="1633"/>
      <c r="DZ94" s="1633"/>
      <c r="EA94" s="1633"/>
      <c r="EB94" s="1633"/>
      <c r="EC94" s="1633"/>
      <c r="ED94" s="1633"/>
      <c r="EE94" s="1633"/>
      <c r="EF94" s="1633"/>
      <c r="EG94" s="1633"/>
      <c r="EH94" s="1633"/>
      <c r="EI94" s="1633"/>
      <c r="EJ94" s="1633"/>
      <c r="EK94" s="1633"/>
      <c r="EL94" s="1633"/>
      <c r="EM94" s="1633"/>
      <c r="EN94" s="1633"/>
      <c r="EO94" s="1633"/>
      <c r="EP94" s="1633"/>
      <c r="EQ94" s="1633"/>
      <c r="ER94" s="1633"/>
      <c r="ES94" s="1633"/>
      <c r="ET94" s="1633"/>
      <c r="EU94" s="1633"/>
      <c r="EV94" s="1633"/>
      <c r="EW94" s="1633"/>
      <c r="EX94" s="1633"/>
      <c r="EY94" s="1633"/>
      <c r="EZ94" s="1633"/>
      <c r="FA94" s="1633"/>
      <c r="FB94" s="1633"/>
      <c r="FC94" s="1633"/>
      <c r="FD94" s="1633"/>
      <c r="FE94" s="1633"/>
      <c r="FF94" s="1633"/>
      <c r="FG94" s="1633"/>
      <c r="FH94" s="1633"/>
      <c r="FI94" s="1633"/>
      <c r="FJ94" s="1633"/>
      <c r="FK94" s="1633"/>
      <c r="FL94" s="1633"/>
      <c r="FM94" s="1633"/>
      <c r="FN94" s="1633"/>
      <c r="FO94" s="1633"/>
      <c r="FP94" s="1633"/>
      <c r="FQ94" s="1633"/>
      <c r="FR94" s="1633"/>
      <c r="FS94" s="1633"/>
      <c r="FT94" s="1633"/>
      <c r="FU94" s="1633"/>
      <c r="FV94" s="1633"/>
      <c r="FW94" s="1633"/>
      <c r="FX94" s="1633"/>
      <c r="FY94" s="1633"/>
      <c r="FZ94" s="1633"/>
      <c r="GA94" s="1633"/>
      <c r="GB94" s="1633"/>
      <c r="GC94" s="1633"/>
      <c r="GD94" s="1633"/>
      <c r="GE94" s="1633"/>
      <c r="GF94" s="1633"/>
      <c r="GG94" s="1633"/>
      <c r="GH94" s="1633"/>
      <c r="GI94" s="1633"/>
      <c r="GJ94" s="1633"/>
      <c r="GK94" s="1633"/>
      <c r="GL94" s="1633"/>
      <c r="GM94" s="1633"/>
      <c r="GN94" s="1633"/>
      <c r="GO94" s="1633"/>
      <c r="GP94" s="1633"/>
      <c r="GQ94" s="1633"/>
      <c r="GR94" s="1633"/>
      <c r="GS94" s="1633"/>
      <c r="GT94" s="1633"/>
      <c r="GU94" s="1633"/>
      <c r="GV94" s="1633"/>
      <c r="GW94" s="1633"/>
      <c r="GX94" s="1633"/>
      <c r="GY94" s="1633"/>
      <c r="GZ94" s="1633"/>
      <c r="HA94" s="1633"/>
      <c r="HB94" s="1633"/>
      <c r="HC94" s="1633"/>
      <c r="HD94" s="1633"/>
      <c r="HE94" s="1633"/>
      <c r="HF94" s="1633"/>
      <c r="HG94" s="1633"/>
      <c r="HH94" s="1633"/>
      <c r="HI94" s="1633"/>
      <c r="HJ94" s="1633"/>
      <c r="HK94" s="1633"/>
      <c r="HL94" s="1633"/>
      <c r="HM94" s="1633"/>
      <c r="HN94" s="1633"/>
      <c r="HO94" s="1633"/>
      <c r="HP94" s="1633"/>
      <c r="HQ94" s="1633"/>
      <c r="HR94" s="1633"/>
      <c r="HS94" s="1633"/>
      <c r="HT94" s="1633"/>
      <c r="HU94" s="1633"/>
      <c r="HV94" s="1633"/>
      <c r="HW94" s="1633"/>
      <c r="HX94" s="1633"/>
      <c r="HY94" s="1633"/>
      <c r="HZ94" s="1633"/>
      <c r="IA94" s="1633"/>
      <c r="IB94" s="1633"/>
      <c r="IC94" s="1633"/>
      <c r="ID94" s="1633"/>
      <c r="IE94" s="1633"/>
      <c r="IF94" s="1633"/>
      <c r="IG94" s="1633"/>
      <c r="IH94" s="1633"/>
      <c r="II94" s="1633"/>
      <c r="IJ94" s="1633"/>
      <c r="IK94" s="1633"/>
      <c r="IL94" s="1633"/>
      <c r="IM94" s="1633"/>
      <c r="IN94" s="1633"/>
      <c r="IO94" s="1633"/>
      <c r="IP94" s="1633"/>
      <c r="IQ94" s="1633"/>
      <c r="IR94" s="1633"/>
      <c r="IS94" s="1633"/>
      <c r="IT94" s="1633"/>
      <c r="IU94" s="1633"/>
      <c r="IV94" s="1633"/>
      <c r="IW94" s="1633"/>
      <c r="IX94" s="1633"/>
      <c r="IY94" s="1633"/>
      <c r="IZ94" s="1633"/>
      <c r="JA94" s="1633"/>
      <c r="JB94" s="1633"/>
      <c r="JC94" s="1633"/>
      <c r="JD94" s="1633"/>
      <c r="JE94" s="1633"/>
      <c r="JF94" s="1633"/>
      <c r="JG94" s="1633"/>
      <c r="JH94" s="1633"/>
      <c r="JI94" s="1633"/>
      <c r="JJ94" s="1633"/>
      <c r="JK94" s="1633"/>
      <c r="JL94" s="1633"/>
      <c r="JM94" s="1633"/>
      <c r="JN94" s="1633"/>
      <c r="JO94" s="1633"/>
      <c r="JP94" s="1633"/>
      <c r="JQ94" s="1633"/>
      <c r="JR94" s="1633"/>
      <c r="JS94" s="1633"/>
      <c r="JT94" s="1633"/>
      <c r="JU94" s="1633"/>
      <c r="JV94" s="1633"/>
      <c r="JW94" s="1633"/>
      <c r="JX94" s="1633"/>
      <c r="JY94" s="1633"/>
      <c r="JZ94" s="1633"/>
      <c r="KA94" s="1633"/>
      <c r="KB94" s="1633"/>
      <c r="KC94" s="1633"/>
      <c r="KD94" s="1633"/>
      <c r="KE94" s="1633"/>
      <c r="KF94" s="1633"/>
      <c r="KG94" s="1633"/>
      <c r="KH94" s="1633"/>
      <c r="KI94" s="1633"/>
      <c r="KJ94" s="1633"/>
      <c r="KK94" s="1633"/>
      <c r="KL94" s="1633"/>
      <c r="KM94" s="1633"/>
      <c r="KN94" s="1633"/>
      <c r="KO94" s="1633"/>
      <c r="KP94" s="1633"/>
      <c r="KQ94" s="1633"/>
      <c r="KR94" s="1633"/>
      <c r="KS94" s="1633"/>
      <c r="KT94" s="1633"/>
      <c r="KU94" s="1633"/>
      <c r="KV94" s="1633"/>
      <c r="KW94" s="1633"/>
      <c r="KX94" s="1633"/>
      <c r="KY94" s="1633"/>
      <c r="KZ94" s="1633"/>
      <c r="LA94" s="1633"/>
      <c r="LB94" s="1633"/>
      <c r="LC94" s="1633"/>
      <c r="LD94" s="1633"/>
      <c r="LE94" s="1633"/>
      <c r="LF94" s="1633"/>
      <c r="LG94" s="1633"/>
      <c r="LH94" s="1633"/>
      <c r="LI94" s="1633"/>
      <c r="LJ94" s="1633"/>
      <c r="LK94" s="1633"/>
      <c r="LL94" s="1633"/>
      <c r="LM94" s="1633"/>
      <c r="LN94" s="1633"/>
      <c r="LO94" s="1642"/>
      <c r="LP94" s="1642"/>
      <c r="LQ94" s="1642"/>
      <c r="LR94" s="1642"/>
      <c r="LS94" s="1642"/>
      <c r="LT94" s="1642"/>
      <c r="LU94" s="1642"/>
      <c r="LV94" s="2303"/>
    </row>
    <row r="95" s="2140" customFormat="1" ht="47" customHeight="1" spans="1:334">
      <c r="A95" s="2669">
        <v>45797</v>
      </c>
      <c r="B95" s="2662" t="s">
        <v>236</v>
      </c>
      <c r="C95" s="2663" t="s">
        <v>98</v>
      </c>
      <c r="D95" s="2664">
        <v>4500167071</v>
      </c>
      <c r="E95" s="1503" t="s">
        <v>2014</v>
      </c>
      <c r="F95" s="2664" t="s">
        <v>2015</v>
      </c>
      <c r="G95" s="2670" t="s">
        <v>1965</v>
      </c>
      <c r="H95" s="1505" t="s">
        <v>1965</v>
      </c>
      <c r="I95" s="1532" t="s">
        <v>1966</v>
      </c>
      <c r="J95" s="1522">
        <v>2400</v>
      </c>
      <c r="K95" s="1534">
        <v>0</v>
      </c>
      <c r="L95" s="1534">
        <v>12</v>
      </c>
      <c r="M95" s="2594">
        <f t="shared" si="65"/>
        <v>200</v>
      </c>
      <c r="N95" s="1536">
        <v>45831</v>
      </c>
      <c r="O95" s="1536">
        <v>45825</v>
      </c>
      <c r="P95" s="1537"/>
      <c r="Q95" s="1562" t="s">
        <v>78</v>
      </c>
      <c r="R95" s="1768"/>
      <c r="S95" s="1768"/>
      <c r="T95" s="1768"/>
      <c r="U95" s="1768"/>
      <c r="V95" s="1532" t="s">
        <v>1962</v>
      </c>
      <c r="W95" s="1532" t="s">
        <v>111</v>
      </c>
      <c r="X95" s="1557">
        <v>45805</v>
      </c>
      <c r="Y95" s="1589" t="s">
        <v>88</v>
      </c>
      <c r="Z95" s="1589" t="s">
        <v>88</v>
      </c>
      <c r="AA95" s="1589" t="s">
        <v>1967</v>
      </c>
      <c r="AB95" s="1589"/>
      <c r="AC95" s="2274" t="s">
        <v>238</v>
      </c>
      <c r="AD95" s="1590" t="s">
        <v>239</v>
      </c>
      <c r="AE95" s="2277">
        <v>0.5809</v>
      </c>
      <c r="AF95" s="2278">
        <f t="shared" si="84"/>
        <v>1394.16</v>
      </c>
      <c r="AG95" s="1504" t="s">
        <v>2016</v>
      </c>
      <c r="AH95" s="1609" t="s">
        <v>81</v>
      </c>
      <c r="AI95" s="2623">
        <f t="shared" si="66"/>
        <v>2400</v>
      </c>
      <c r="AJ95" s="2628">
        <v>10</v>
      </c>
      <c r="AK95" s="2627">
        <f t="shared" si="72"/>
        <v>2400</v>
      </c>
      <c r="AL95" s="2627"/>
      <c r="AM95" s="2627"/>
      <c r="AN95" s="2627"/>
      <c r="AO95" s="2627"/>
      <c r="AP95" s="2627">
        <f>M95</f>
        <v>200</v>
      </c>
      <c r="AQ95" s="2641"/>
      <c r="AR95" s="1610"/>
      <c r="AS95" s="1610" t="s">
        <v>63</v>
      </c>
      <c r="AT95" s="1610">
        <f t="shared" si="68"/>
        <v>2400</v>
      </c>
      <c r="AU95" s="1610"/>
      <c r="AV95" s="2313">
        <f t="shared" si="74"/>
        <v>240</v>
      </c>
      <c r="AW95" s="1637">
        <f t="shared" si="75"/>
        <v>240</v>
      </c>
      <c r="AX95" s="1637">
        <f t="shared" si="76"/>
        <v>240</v>
      </c>
      <c r="AY95" s="1637">
        <f t="shared" si="77"/>
        <v>240</v>
      </c>
      <c r="AZ95" s="1637">
        <f t="shared" si="78"/>
        <v>240</v>
      </c>
      <c r="BA95" s="2647">
        <f t="shared" si="79"/>
        <v>240</v>
      </c>
      <c r="BB95" s="2647">
        <f t="shared" si="80"/>
        <v>240</v>
      </c>
      <c r="BC95" s="2647">
        <f t="shared" si="81"/>
        <v>240</v>
      </c>
      <c r="BD95" s="2288">
        <f t="shared" si="82"/>
        <v>240</v>
      </c>
      <c r="BE95" s="2647">
        <f t="shared" si="83"/>
        <v>240</v>
      </c>
      <c r="BF95" s="2313">
        <f t="shared" si="69"/>
        <v>230</v>
      </c>
      <c r="BG95" s="2649">
        <f t="shared" si="70"/>
        <v>10</v>
      </c>
      <c r="BH95" s="1633"/>
      <c r="BI95" s="1633"/>
      <c r="BJ95" s="1633"/>
      <c r="BK95" s="1633"/>
      <c r="BL95" s="1633"/>
      <c r="BM95" s="1633"/>
      <c r="BN95" s="1633"/>
      <c r="BO95" s="1633"/>
      <c r="BP95" s="1633"/>
      <c r="BQ95" s="1633"/>
      <c r="BR95" s="1633"/>
      <c r="BS95" s="1633"/>
      <c r="BT95" s="1633"/>
      <c r="BU95" s="1633"/>
      <c r="BV95" s="1633"/>
      <c r="BW95" s="1633"/>
      <c r="BX95" s="1633"/>
      <c r="BY95" s="1633"/>
      <c r="BZ95" s="1633"/>
      <c r="CA95" s="1633"/>
      <c r="CB95" s="1633"/>
      <c r="CC95" s="1633"/>
      <c r="CD95" s="1633"/>
      <c r="CE95" s="1633"/>
      <c r="CF95" s="1633"/>
      <c r="CG95" s="1633"/>
      <c r="CH95" s="1633"/>
      <c r="CI95" s="1633"/>
      <c r="CJ95" s="1633"/>
      <c r="CK95" s="1633"/>
      <c r="CL95" s="1633"/>
      <c r="CM95" s="1633"/>
      <c r="CN95" s="1633"/>
      <c r="CO95" s="1633"/>
      <c r="CP95" s="1633"/>
      <c r="CQ95" s="1633"/>
      <c r="CR95" s="1633"/>
      <c r="CS95" s="1633"/>
      <c r="CT95" s="1633"/>
      <c r="CU95" s="1633"/>
      <c r="CV95" s="1633"/>
      <c r="CW95" s="1633"/>
      <c r="CX95" s="1633"/>
      <c r="CY95" s="1633"/>
      <c r="CZ95" s="1633"/>
      <c r="DA95" s="1633"/>
      <c r="DB95" s="1633"/>
      <c r="DC95" s="1633"/>
      <c r="DD95" s="1633"/>
      <c r="DE95" s="1633"/>
      <c r="DF95" s="1633"/>
      <c r="DG95" s="1633"/>
      <c r="DH95" s="1633"/>
      <c r="DI95" s="1633"/>
      <c r="DJ95" s="1633"/>
      <c r="DK95" s="1633"/>
      <c r="DL95" s="1633"/>
      <c r="DM95" s="1633"/>
      <c r="DN95" s="1633"/>
      <c r="DO95" s="1633"/>
      <c r="DP95" s="1633"/>
      <c r="DQ95" s="1633"/>
      <c r="DR95" s="1633"/>
      <c r="DS95" s="1633"/>
      <c r="DT95" s="1633"/>
      <c r="DU95" s="1633"/>
      <c r="DV95" s="1633"/>
      <c r="DW95" s="1633"/>
      <c r="DX95" s="1633"/>
      <c r="DY95" s="1633"/>
      <c r="DZ95" s="1633"/>
      <c r="EA95" s="1633"/>
      <c r="EB95" s="1633"/>
      <c r="EC95" s="1633"/>
      <c r="ED95" s="1633"/>
      <c r="EE95" s="1633"/>
      <c r="EF95" s="1633"/>
      <c r="EG95" s="1633"/>
      <c r="EH95" s="1633"/>
      <c r="EI95" s="1633"/>
      <c r="EJ95" s="1633"/>
      <c r="EK95" s="1633"/>
      <c r="EL95" s="1633"/>
      <c r="EM95" s="1633"/>
      <c r="EN95" s="1633"/>
      <c r="EO95" s="1633"/>
      <c r="EP95" s="1633"/>
      <c r="EQ95" s="1633"/>
      <c r="ER95" s="1633"/>
      <c r="ES95" s="1633"/>
      <c r="ET95" s="1633"/>
      <c r="EU95" s="1633"/>
      <c r="EV95" s="1633"/>
      <c r="EW95" s="1633"/>
      <c r="EX95" s="1633"/>
      <c r="EY95" s="1633"/>
      <c r="EZ95" s="1633"/>
      <c r="FA95" s="1633"/>
      <c r="FB95" s="1633"/>
      <c r="FC95" s="1633"/>
      <c r="FD95" s="1633"/>
      <c r="FE95" s="1633"/>
      <c r="FF95" s="1633"/>
      <c r="FG95" s="1633"/>
      <c r="FH95" s="1633"/>
      <c r="FI95" s="1633"/>
      <c r="FJ95" s="1633"/>
      <c r="FK95" s="1633"/>
      <c r="FL95" s="1633"/>
      <c r="FM95" s="1633"/>
      <c r="FN95" s="1633"/>
      <c r="FO95" s="1633"/>
      <c r="FP95" s="1633"/>
      <c r="FQ95" s="1633"/>
      <c r="FR95" s="1633"/>
      <c r="FS95" s="1633"/>
      <c r="FT95" s="1633"/>
      <c r="FU95" s="1633"/>
      <c r="FV95" s="1633"/>
      <c r="FW95" s="1633"/>
      <c r="FX95" s="1633"/>
      <c r="FY95" s="1633"/>
      <c r="FZ95" s="1633"/>
      <c r="GA95" s="1633"/>
      <c r="GB95" s="1633"/>
      <c r="GC95" s="1633"/>
      <c r="GD95" s="1633"/>
      <c r="GE95" s="1633"/>
      <c r="GF95" s="1633"/>
      <c r="GG95" s="1633"/>
      <c r="GH95" s="1633"/>
      <c r="GI95" s="1633"/>
      <c r="GJ95" s="1633"/>
      <c r="GK95" s="1633"/>
      <c r="GL95" s="1633"/>
      <c r="GM95" s="1633"/>
      <c r="GN95" s="1633"/>
      <c r="GO95" s="1633"/>
      <c r="GP95" s="1633"/>
      <c r="GQ95" s="1633"/>
      <c r="GR95" s="1633"/>
      <c r="GS95" s="1633"/>
      <c r="GT95" s="1633"/>
      <c r="GU95" s="1633"/>
      <c r="GV95" s="1633"/>
      <c r="GW95" s="1633"/>
      <c r="GX95" s="1633"/>
      <c r="GY95" s="1633"/>
      <c r="GZ95" s="1633"/>
      <c r="HA95" s="1633"/>
      <c r="HB95" s="1633"/>
      <c r="HC95" s="1633"/>
      <c r="HD95" s="1633"/>
      <c r="HE95" s="1633"/>
      <c r="HF95" s="1633"/>
      <c r="HG95" s="1633"/>
      <c r="HH95" s="1633"/>
      <c r="HI95" s="1633"/>
      <c r="HJ95" s="1633"/>
      <c r="HK95" s="1633"/>
      <c r="HL95" s="1633"/>
      <c r="HM95" s="1633"/>
      <c r="HN95" s="1633"/>
      <c r="HO95" s="1633"/>
      <c r="HP95" s="1633"/>
      <c r="HQ95" s="1633"/>
      <c r="HR95" s="1633"/>
      <c r="HS95" s="1633"/>
      <c r="HT95" s="1633"/>
      <c r="HU95" s="1633"/>
      <c r="HV95" s="1633"/>
      <c r="HW95" s="1633"/>
      <c r="HX95" s="1633"/>
      <c r="HY95" s="1633"/>
      <c r="HZ95" s="1633"/>
      <c r="IA95" s="1633"/>
      <c r="IB95" s="1633"/>
      <c r="IC95" s="1633"/>
      <c r="ID95" s="1633"/>
      <c r="IE95" s="1633"/>
      <c r="IF95" s="1633"/>
      <c r="IG95" s="1633"/>
      <c r="IH95" s="1633"/>
      <c r="II95" s="1633"/>
      <c r="IJ95" s="1633"/>
      <c r="IK95" s="1633"/>
      <c r="IL95" s="1633"/>
      <c r="IM95" s="1633"/>
      <c r="IN95" s="1633"/>
      <c r="IO95" s="1633"/>
      <c r="IP95" s="1633"/>
      <c r="IQ95" s="1633"/>
      <c r="IR95" s="1633"/>
      <c r="IS95" s="1633"/>
      <c r="IT95" s="1633"/>
      <c r="IU95" s="1633"/>
      <c r="IV95" s="1633"/>
      <c r="IW95" s="1633"/>
      <c r="IX95" s="1633"/>
      <c r="IY95" s="1633"/>
      <c r="IZ95" s="1633"/>
      <c r="JA95" s="1633"/>
      <c r="JB95" s="1633"/>
      <c r="JC95" s="1633"/>
      <c r="JD95" s="1633"/>
      <c r="JE95" s="1633"/>
      <c r="JF95" s="1633"/>
      <c r="JG95" s="1633"/>
      <c r="JH95" s="1633"/>
      <c r="JI95" s="1633"/>
      <c r="JJ95" s="1633"/>
      <c r="JK95" s="1633"/>
      <c r="JL95" s="1633"/>
      <c r="JM95" s="1633"/>
      <c r="JN95" s="1633"/>
      <c r="JO95" s="1633"/>
      <c r="JP95" s="1633"/>
      <c r="JQ95" s="1633"/>
      <c r="JR95" s="1633"/>
      <c r="JS95" s="1633"/>
      <c r="JT95" s="1633"/>
      <c r="JU95" s="1633"/>
      <c r="JV95" s="1633"/>
      <c r="JW95" s="1633"/>
      <c r="JX95" s="1633"/>
      <c r="JY95" s="1633"/>
      <c r="JZ95" s="1633"/>
      <c r="KA95" s="1633"/>
      <c r="KB95" s="1633"/>
      <c r="KC95" s="1633"/>
      <c r="KD95" s="1633"/>
      <c r="KE95" s="1633"/>
      <c r="KF95" s="1633"/>
      <c r="KG95" s="1633"/>
      <c r="KH95" s="1633"/>
      <c r="KI95" s="1633"/>
      <c r="KJ95" s="1633"/>
      <c r="KK95" s="1633"/>
      <c r="KL95" s="1633"/>
      <c r="KM95" s="1633"/>
      <c r="KN95" s="1633"/>
      <c r="KO95" s="1633"/>
      <c r="KP95" s="1633"/>
      <c r="KQ95" s="1633"/>
      <c r="KR95" s="1633"/>
      <c r="KS95" s="1633"/>
      <c r="KT95" s="1633"/>
      <c r="KU95" s="1633"/>
      <c r="KV95" s="1633"/>
      <c r="KW95" s="1633"/>
      <c r="KX95" s="1633"/>
      <c r="KY95" s="1633"/>
      <c r="KZ95" s="1633"/>
      <c r="LA95" s="1633"/>
      <c r="LB95" s="1633"/>
      <c r="LC95" s="1633"/>
      <c r="LD95" s="1633"/>
      <c r="LE95" s="1633"/>
      <c r="LF95" s="1633"/>
      <c r="LG95" s="1633"/>
      <c r="LH95" s="1633"/>
      <c r="LI95" s="1633"/>
      <c r="LJ95" s="1633"/>
      <c r="LK95" s="1633"/>
      <c r="LL95" s="1633"/>
      <c r="LM95" s="1633"/>
      <c r="LN95" s="1633"/>
      <c r="LO95" s="1642"/>
      <c r="LP95" s="1642"/>
      <c r="LQ95" s="1642"/>
      <c r="LR95" s="1642"/>
      <c r="LS95" s="1642"/>
      <c r="LT95" s="1642"/>
      <c r="LU95" s="1642"/>
      <c r="LV95" s="2303"/>
    </row>
    <row r="96" s="2140" customFormat="1" ht="47" customHeight="1" spans="1:334">
      <c r="A96" s="2669">
        <v>45797</v>
      </c>
      <c r="B96" s="2662" t="s">
        <v>283</v>
      </c>
      <c r="C96" s="2663" t="s">
        <v>98</v>
      </c>
      <c r="D96" s="2664">
        <v>4500167178</v>
      </c>
      <c r="E96" s="1503" t="s">
        <v>2017</v>
      </c>
      <c r="F96" s="2664" t="s">
        <v>2018</v>
      </c>
      <c r="G96" s="1505" t="s">
        <v>1730</v>
      </c>
      <c r="H96" s="1505" t="s">
        <v>1730</v>
      </c>
      <c r="I96" s="1532" t="s">
        <v>1771</v>
      </c>
      <c r="J96" s="1522">
        <v>17376</v>
      </c>
      <c r="K96" s="1534">
        <v>0</v>
      </c>
      <c r="L96" s="1534">
        <v>24</v>
      </c>
      <c r="M96" s="1534">
        <f t="shared" si="65"/>
        <v>724</v>
      </c>
      <c r="N96" s="1536">
        <v>45833</v>
      </c>
      <c r="O96" s="1536">
        <v>45829</v>
      </c>
      <c r="P96" s="1537"/>
      <c r="Q96" s="1562" t="s">
        <v>78</v>
      </c>
      <c r="R96" s="1768"/>
      <c r="S96" s="1768"/>
      <c r="T96" s="1768"/>
      <c r="U96" s="1768"/>
      <c r="V96" s="1532" t="s">
        <v>1962</v>
      </c>
      <c r="W96" s="1532" t="s">
        <v>111</v>
      </c>
      <c r="X96" s="1557">
        <v>45803</v>
      </c>
      <c r="Y96" s="1578" t="s">
        <v>287</v>
      </c>
      <c r="Z96" s="1578">
        <v>45818</v>
      </c>
      <c r="AA96" s="1589"/>
      <c r="AB96" s="1589"/>
      <c r="AC96" s="2274" t="s">
        <v>1992</v>
      </c>
      <c r="AD96" s="1590" t="s">
        <v>289</v>
      </c>
      <c r="AE96" s="2277">
        <v>0.5603</v>
      </c>
      <c r="AF96" s="2175">
        <f t="shared" si="84"/>
        <v>9735.7728</v>
      </c>
      <c r="AG96" s="1504" t="s">
        <v>2019</v>
      </c>
      <c r="AH96" s="1609" t="s">
        <v>81</v>
      </c>
      <c r="AI96" s="2623">
        <f t="shared" si="66"/>
        <v>17376</v>
      </c>
      <c r="AJ96" s="2626">
        <v>10</v>
      </c>
      <c r="AK96" s="2627">
        <f t="shared" si="72"/>
        <v>17376</v>
      </c>
      <c r="AL96" s="2627"/>
      <c r="AM96" s="2627"/>
      <c r="AN96" s="2627">
        <f t="shared" ref="AN96:AN109" si="85">J96/24</f>
        <v>724</v>
      </c>
      <c r="AO96" s="2627"/>
      <c r="AP96" s="2627"/>
      <c r="AQ96" s="2641"/>
      <c r="AR96" s="1610"/>
      <c r="AS96" s="1610" t="s">
        <v>63</v>
      </c>
      <c r="AT96" s="1610">
        <f t="shared" si="68"/>
        <v>17376</v>
      </c>
      <c r="AU96" s="1610"/>
      <c r="AV96" s="2313">
        <f t="shared" si="74"/>
        <v>1737.6</v>
      </c>
      <c r="AW96" s="1637">
        <f t="shared" si="75"/>
        <v>1737.6</v>
      </c>
      <c r="AX96" s="1637">
        <f t="shared" si="76"/>
        <v>1737.6</v>
      </c>
      <c r="AY96" s="1637">
        <f t="shared" si="77"/>
        <v>1737.6</v>
      </c>
      <c r="AZ96" s="1637">
        <f t="shared" si="78"/>
        <v>1737.6</v>
      </c>
      <c r="BA96" s="2647">
        <f t="shared" si="79"/>
        <v>1737.6</v>
      </c>
      <c r="BB96" s="2647">
        <f t="shared" si="80"/>
        <v>1737.6</v>
      </c>
      <c r="BC96" s="2647">
        <f t="shared" si="81"/>
        <v>1737.6</v>
      </c>
      <c r="BD96" s="2288">
        <f t="shared" si="82"/>
        <v>1737.6</v>
      </c>
      <c r="BE96" s="2647">
        <f t="shared" si="83"/>
        <v>1737.6</v>
      </c>
      <c r="BF96" s="2313">
        <f t="shared" si="69"/>
        <v>1665.2</v>
      </c>
      <c r="BG96" s="2649">
        <f t="shared" si="70"/>
        <v>72.4</v>
      </c>
      <c r="BH96" s="1633"/>
      <c r="BI96" s="1633"/>
      <c r="BJ96" s="1633"/>
      <c r="BK96" s="1633"/>
      <c r="BL96" s="1633"/>
      <c r="BM96" s="1633"/>
      <c r="BN96" s="1633"/>
      <c r="BO96" s="1633"/>
      <c r="BP96" s="1633"/>
      <c r="BQ96" s="1633"/>
      <c r="BR96" s="1633"/>
      <c r="BS96" s="1633"/>
      <c r="BT96" s="1633"/>
      <c r="BU96" s="1633"/>
      <c r="BV96" s="1633"/>
      <c r="BW96" s="1633"/>
      <c r="BX96" s="1633"/>
      <c r="BY96" s="1633"/>
      <c r="BZ96" s="1633"/>
      <c r="CA96" s="1633"/>
      <c r="CB96" s="1633"/>
      <c r="CC96" s="1633"/>
      <c r="CD96" s="1633"/>
      <c r="CE96" s="1633"/>
      <c r="CF96" s="1633"/>
      <c r="CG96" s="1633"/>
      <c r="CH96" s="1633"/>
      <c r="CI96" s="1633"/>
      <c r="CJ96" s="1633"/>
      <c r="CK96" s="1633"/>
      <c r="CL96" s="1633"/>
      <c r="CM96" s="1633"/>
      <c r="CN96" s="1633"/>
      <c r="CO96" s="1633"/>
      <c r="CP96" s="1633"/>
      <c r="CQ96" s="1633"/>
      <c r="CR96" s="1633"/>
      <c r="CS96" s="1633"/>
      <c r="CT96" s="1633"/>
      <c r="CU96" s="1633"/>
      <c r="CV96" s="1633"/>
      <c r="CW96" s="1633"/>
      <c r="CX96" s="1633"/>
      <c r="CY96" s="1633"/>
      <c r="CZ96" s="1633"/>
      <c r="DA96" s="1633"/>
      <c r="DB96" s="1633"/>
      <c r="DC96" s="1633"/>
      <c r="DD96" s="1633"/>
      <c r="DE96" s="1633"/>
      <c r="DF96" s="1633"/>
      <c r="DG96" s="1633"/>
      <c r="DH96" s="1633"/>
      <c r="DI96" s="1633"/>
      <c r="DJ96" s="1633"/>
      <c r="DK96" s="1633"/>
      <c r="DL96" s="1633"/>
      <c r="DM96" s="1633"/>
      <c r="DN96" s="1633"/>
      <c r="DO96" s="1633"/>
      <c r="DP96" s="1633"/>
      <c r="DQ96" s="1633"/>
      <c r="DR96" s="1633"/>
      <c r="DS96" s="1633"/>
      <c r="DT96" s="1633"/>
      <c r="DU96" s="1633"/>
      <c r="DV96" s="1633"/>
      <c r="DW96" s="1633"/>
      <c r="DX96" s="1633"/>
      <c r="DY96" s="1633"/>
      <c r="DZ96" s="1633"/>
      <c r="EA96" s="1633"/>
      <c r="EB96" s="1633"/>
      <c r="EC96" s="1633"/>
      <c r="ED96" s="1633"/>
      <c r="EE96" s="1633"/>
      <c r="EF96" s="1633"/>
      <c r="EG96" s="1633"/>
      <c r="EH96" s="1633"/>
      <c r="EI96" s="1633"/>
      <c r="EJ96" s="1633"/>
      <c r="EK96" s="1633"/>
      <c r="EL96" s="1633"/>
      <c r="EM96" s="1633"/>
      <c r="EN96" s="1633"/>
      <c r="EO96" s="1633"/>
      <c r="EP96" s="1633"/>
      <c r="EQ96" s="1633"/>
      <c r="ER96" s="1633"/>
      <c r="ES96" s="1633"/>
      <c r="ET96" s="1633"/>
      <c r="EU96" s="1633"/>
      <c r="EV96" s="1633"/>
      <c r="EW96" s="1633"/>
      <c r="EX96" s="1633"/>
      <c r="EY96" s="1633"/>
      <c r="EZ96" s="1633"/>
      <c r="FA96" s="1633"/>
      <c r="FB96" s="1633"/>
      <c r="FC96" s="1633"/>
      <c r="FD96" s="1633"/>
      <c r="FE96" s="1633"/>
      <c r="FF96" s="1633"/>
      <c r="FG96" s="1633"/>
      <c r="FH96" s="1633"/>
      <c r="FI96" s="1633"/>
      <c r="FJ96" s="1633"/>
      <c r="FK96" s="1633"/>
      <c r="FL96" s="1633"/>
      <c r="FM96" s="1633"/>
      <c r="FN96" s="1633"/>
      <c r="FO96" s="1633"/>
      <c r="FP96" s="1633"/>
      <c r="FQ96" s="1633"/>
      <c r="FR96" s="1633"/>
      <c r="FS96" s="1633"/>
      <c r="FT96" s="1633"/>
      <c r="FU96" s="1633"/>
      <c r="FV96" s="1633"/>
      <c r="FW96" s="1633"/>
      <c r="FX96" s="1633"/>
      <c r="FY96" s="1633"/>
      <c r="FZ96" s="1633"/>
      <c r="GA96" s="1633"/>
      <c r="GB96" s="1633"/>
      <c r="GC96" s="1633"/>
      <c r="GD96" s="1633"/>
      <c r="GE96" s="1633"/>
      <c r="GF96" s="1633"/>
      <c r="GG96" s="1633"/>
      <c r="GH96" s="1633"/>
      <c r="GI96" s="1633"/>
      <c r="GJ96" s="1633"/>
      <c r="GK96" s="1633"/>
      <c r="GL96" s="1633"/>
      <c r="GM96" s="1633"/>
      <c r="GN96" s="1633"/>
      <c r="GO96" s="1633"/>
      <c r="GP96" s="1633"/>
      <c r="GQ96" s="1633"/>
      <c r="GR96" s="1633"/>
      <c r="GS96" s="1633"/>
      <c r="GT96" s="1633"/>
      <c r="GU96" s="1633"/>
      <c r="GV96" s="1633"/>
      <c r="GW96" s="1633"/>
      <c r="GX96" s="1633"/>
      <c r="GY96" s="1633"/>
      <c r="GZ96" s="1633"/>
      <c r="HA96" s="1633"/>
      <c r="HB96" s="1633"/>
      <c r="HC96" s="1633"/>
      <c r="HD96" s="1633"/>
      <c r="HE96" s="1633"/>
      <c r="HF96" s="1633"/>
      <c r="HG96" s="1633"/>
      <c r="HH96" s="1633"/>
      <c r="HI96" s="1633"/>
      <c r="HJ96" s="1633"/>
      <c r="HK96" s="1633"/>
      <c r="HL96" s="1633"/>
      <c r="HM96" s="1633"/>
      <c r="HN96" s="1633"/>
      <c r="HO96" s="1633"/>
      <c r="HP96" s="1633"/>
      <c r="HQ96" s="1633"/>
      <c r="HR96" s="1633"/>
      <c r="HS96" s="1633"/>
      <c r="HT96" s="1633"/>
      <c r="HU96" s="1633"/>
      <c r="HV96" s="1633"/>
      <c r="HW96" s="1633"/>
      <c r="HX96" s="1633"/>
      <c r="HY96" s="1633"/>
      <c r="HZ96" s="1633"/>
      <c r="IA96" s="1633"/>
      <c r="IB96" s="1633"/>
      <c r="IC96" s="1633"/>
      <c r="ID96" s="1633"/>
      <c r="IE96" s="1633"/>
      <c r="IF96" s="1633"/>
      <c r="IG96" s="1633"/>
      <c r="IH96" s="1633"/>
      <c r="II96" s="1633"/>
      <c r="IJ96" s="1633"/>
      <c r="IK96" s="1633"/>
      <c r="IL96" s="1633"/>
      <c r="IM96" s="1633"/>
      <c r="IN96" s="1633"/>
      <c r="IO96" s="1633"/>
      <c r="IP96" s="1633"/>
      <c r="IQ96" s="1633"/>
      <c r="IR96" s="1633"/>
      <c r="IS96" s="1633"/>
      <c r="IT96" s="1633"/>
      <c r="IU96" s="1633"/>
      <c r="IV96" s="1633"/>
      <c r="IW96" s="1633"/>
      <c r="IX96" s="1633"/>
      <c r="IY96" s="1633"/>
      <c r="IZ96" s="1633"/>
      <c r="JA96" s="1633"/>
      <c r="JB96" s="1633"/>
      <c r="JC96" s="1633"/>
      <c r="JD96" s="1633"/>
      <c r="JE96" s="1633"/>
      <c r="JF96" s="1633"/>
      <c r="JG96" s="1633"/>
      <c r="JH96" s="1633"/>
      <c r="JI96" s="1633"/>
      <c r="JJ96" s="1633"/>
      <c r="JK96" s="1633"/>
      <c r="JL96" s="1633"/>
      <c r="JM96" s="1633"/>
      <c r="JN96" s="1633"/>
      <c r="JO96" s="1633"/>
      <c r="JP96" s="1633"/>
      <c r="JQ96" s="1633"/>
      <c r="JR96" s="1633"/>
      <c r="JS96" s="1633"/>
      <c r="JT96" s="1633"/>
      <c r="JU96" s="1633"/>
      <c r="JV96" s="1633"/>
      <c r="JW96" s="1633"/>
      <c r="JX96" s="1633"/>
      <c r="JY96" s="1633"/>
      <c r="JZ96" s="1633"/>
      <c r="KA96" s="1633"/>
      <c r="KB96" s="1633"/>
      <c r="KC96" s="1633"/>
      <c r="KD96" s="1633"/>
      <c r="KE96" s="1633"/>
      <c r="KF96" s="1633"/>
      <c r="KG96" s="1633"/>
      <c r="KH96" s="1633"/>
      <c r="KI96" s="1633"/>
      <c r="KJ96" s="1633"/>
      <c r="KK96" s="1633"/>
      <c r="KL96" s="1633"/>
      <c r="KM96" s="1633"/>
      <c r="KN96" s="1633"/>
      <c r="KO96" s="1633"/>
      <c r="KP96" s="1633"/>
      <c r="KQ96" s="1633"/>
      <c r="KR96" s="1633"/>
      <c r="KS96" s="1633"/>
      <c r="KT96" s="1633"/>
      <c r="KU96" s="1633"/>
      <c r="KV96" s="1633"/>
      <c r="KW96" s="1633"/>
      <c r="KX96" s="1633"/>
      <c r="KY96" s="1633"/>
      <c r="KZ96" s="1633"/>
      <c r="LA96" s="1633"/>
      <c r="LB96" s="1633"/>
      <c r="LC96" s="1633"/>
      <c r="LD96" s="1633"/>
      <c r="LE96" s="1633"/>
      <c r="LF96" s="1633"/>
      <c r="LG96" s="1633"/>
      <c r="LH96" s="1633"/>
      <c r="LI96" s="1633"/>
      <c r="LJ96" s="1633"/>
      <c r="LK96" s="1633"/>
      <c r="LL96" s="1633"/>
      <c r="LM96" s="1633"/>
      <c r="LN96" s="1633"/>
      <c r="LO96" s="1642"/>
      <c r="LP96" s="1642"/>
      <c r="LQ96" s="1642"/>
      <c r="LR96" s="1642"/>
      <c r="LS96" s="1642"/>
      <c r="LT96" s="1642"/>
      <c r="LU96" s="1642"/>
      <c r="LV96" s="2303"/>
    </row>
    <row r="97" s="1639" customFormat="1" ht="47" customHeight="1" spans="1:334">
      <c r="A97" s="2417">
        <v>45790</v>
      </c>
      <c r="B97" s="1500" t="s">
        <v>2020</v>
      </c>
      <c r="C97" s="1501" t="s">
        <v>2021</v>
      </c>
      <c r="D97" s="1502">
        <v>4500166058</v>
      </c>
      <c r="E97" s="1503"/>
      <c r="F97" s="1502" t="s">
        <v>2022</v>
      </c>
      <c r="G97" s="1505" t="s">
        <v>1727</v>
      </c>
      <c r="H97" s="1505" t="s">
        <v>1727</v>
      </c>
      <c r="I97" s="1532" t="s">
        <v>1728</v>
      </c>
      <c r="J97" s="1522">
        <v>2400</v>
      </c>
      <c r="K97" s="1534">
        <v>0</v>
      </c>
      <c r="L97" s="1534">
        <v>96</v>
      </c>
      <c r="M97" s="1534">
        <f t="shared" si="65"/>
        <v>25</v>
      </c>
      <c r="N97" s="1536">
        <v>45835</v>
      </c>
      <c r="O97" s="1536">
        <v>45831</v>
      </c>
      <c r="P97" s="1537"/>
      <c r="Q97" s="1562" t="s">
        <v>78</v>
      </c>
      <c r="R97" s="1768"/>
      <c r="S97" s="1768"/>
      <c r="T97" s="1768"/>
      <c r="U97" s="1768"/>
      <c r="V97" s="2308">
        <v>45844</v>
      </c>
      <c r="W97" s="1532" t="s">
        <v>111</v>
      </c>
      <c r="X97" s="1565">
        <v>45792</v>
      </c>
      <c r="Y97" s="1589" t="s">
        <v>88</v>
      </c>
      <c r="Z97" s="1589">
        <v>45799</v>
      </c>
      <c r="AA97" s="1589"/>
      <c r="AB97" s="1589"/>
      <c r="AC97" s="2274" t="s">
        <v>2023</v>
      </c>
      <c r="AD97" s="1590" t="s">
        <v>2024</v>
      </c>
      <c r="AE97" s="2277">
        <v>0.9289</v>
      </c>
      <c r="AF97" s="2278">
        <f t="shared" si="84"/>
        <v>2229.36</v>
      </c>
      <c r="AG97" s="1504" t="s">
        <v>2025</v>
      </c>
      <c r="AH97" s="1609" t="s">
        <v>81</v>
      </c>
      <c r="AI97" s="2623">
        <f t="shared" si="66"/>
        <v>2400</v>
      </c>
      <c r="AJ97" s="2626">
        <v>10</v>
      </c>
      <c r="AK97" s="2627">
        <f t="shared" si="72"/>
        <v>2400</v>
      </c>
      <c r="AL97" s="2627"/>
      <c r="AM97" s="2627"/>
      <c r="AN97" s="2627">
        <f t="shared" si="85"/>
        <v>100</v>
      </c>
      <c r="AO97" s="2627"/>
      <c r="AP97" s="2627"/>
      <c r="AQ97" s="2641"/>
      <c r="AR97" s="1610"/>
      <c r="AS97" s="1610" t="s">
        <v>63</v>
      </c>
      <c r="AT97" s="1610">
        <f t="shared" si="68"/>
        <v>2400</v>
      </c>
      <c r="AU97" s="1610"/>
      <c r="AV97" s="2313">
        <f t="shared" si="74"/>
        <v>240</v>
      </c>
      <c r="AW97" s="1637">
        <f t="shared" si="75"/>
        <v>240</v>
      </c>
      <c r="AX97" s="1637">
        <f t="shared" si="76"/>
        <v>240</v>
      </c>
      <c r="AY97" s="1637">
        <f t="shared" si="77"/>
        <v>240</v>
      </c>
      <c r="AZ97" s="1637">
        <f t="shared" si="78"/>
        <v>240</v>
      </c>
      <c r="BA97" s="2647">
        <f t="shared" si="79"/>
        <v>240</v>
      </c>
      <c r="BB97" s="2647">
        <f t="shared" si="80"/>
        <v>240</v>
      </c>
      <c r="BC97" s="2647">
        <f t="shared" si="81"/>
        <v>240</v>
      </c>
      <c r="BD97" s="2288">
        <f t="shared" si="82"/>
        <v>240</v>
      </c>
      <c r="BE97" s="2647">
        <f t="shared" si="83"/>
        <v>240</v>
      </c>
      <c r="BF97" s="2313">
        <f t="shared" si="69"/>
        <v>230</v>
      </c>
      <c r="BG97" s="2649">
        <f t="shared" si="70"/>
        <v>10</v>
      </c>
      <c r="BH97" s="2706"/>
      <c r="LO97" s="1481"/>
      <c r="LP97" s="1481"/>
      <c r="LQ97" s="1481"/>
      <c r="LR97" s="1481"/>
      <c r="LS97" s="1481"/>
      <c r="LT97" s="1481"/>
      <c r="LU97" s="1481"/>
      <c r="LV97" s="1481"/>
    </row>
    <row r="98" s="1639" customFormat="1" ht="47" customHeight="1" spans="1:334">
      <c r="A98" s="2417">
        <v>45789</v>
      </c>
      <c r="B98" s="1500" t="s">
        <v>572</v>
      </c>
      <c r="C98" s="1501" t="s">
        <v>165</v>
      </c>
      <c r="D98" s="1502">
        <v>4500165973</v>
      </c>
      <c r="E98" s="1503" t="s">
        <v>573</v>
      </c>
      <c r="F98" s="1502" t="s">
        <v>2026</v>
      </c>
      <c r="G98" s="1602" t="s">
        <v>1730</v>
      </c>
      <c r="H98" s="1505" t="s">
        <v>1730</v>
      </c>
      <c r="I98" s="1532" t="s">
        <v>1939</v>
      </c>
      <c r="J98" s="1522">
        <v>312</v>
      </c>
      <c r="K98" s="1534">
        <v>0</v>
      </c>
      <c r="L98" s="1534">
        <v>24</v>
      </c>
      <c r="M98" s="1534">
        <f t="shared" si="65"/>
        <v>13</v>
      </c>
      <c r="N98" s="1536">
        <v>45835</v>
      </c>
      <c r="O98" s="1536">
        <v>45831</v>
      </c>
      <c r="P98" s="1537"/>
      <c r="Q98" s="1562" t="s">
        <v>78</v>
      </c>
      <c r="R98" s="1768"/>
      <c r="S98" s="1768"/>
      <c r="T98" s="1768"/>
      <c r="U98" s="1768"/>
      <c r="V98" s="2308">
        <v>45836</v>
      </c>
      <c r="W98" s="1532" t="s">
        <v>111</v>
      </c>
      <c r="X98" s="1565" t="s">
        <v>88</v>
      </c>
      <c r="Y98" s="1589" t="s">
        <v>88</v>
      </c>
      <c r="Z98" s="1589">
        <v>45796</v>
      </c>
      <c r="AA98" s="1589"/>
      <c r="AB98" s="1589"/>
      <c r="AC98" s="2274" t="s">
        <v>2027</v>
      </c>
      <c r="AD98" s="1590" t="s">
        <v>576</v>
      </c>
      <c r="AE98" s="2277">
        <v>0.9414</v>
      </c>
      <c r="AF98" s="2278">
        <f t="shared" si="84"/>
        <v>293.7168</v>
      </c>
      <c r="AG98" s="1504"/>
      <c r="AH98" s="1609" t="s">
        <v>81</v>
      </c>
      <c r="AI98" s="2623">
        <f t="shared" si="66"/>
        <v>312</v>
      </c>
      <c r="AJ98" s="2626">
        <v>10</v>
      </c>
      <c r="AK98" s="2627">
        <f t="shared" si="72"/>
        <v>312</v>
      </c>
      <c r="AL98" s="2627"/>
      <c r="AM98" s="2627"/>
      <c r="AN98" s="2627">
        <f t="shared" si="85"/>
        <v>13</v>
      </c>
      <c r="AO98" s="2627"/>
      <c r="AP98" s="2627"/>
      <c r="AQ98" s="2641"/>
      <c r="AR98" s="1610"/>
      <c r="AS98" s="1610" t="s">
        <v>63</v>
      </c>
      <c r="AT98" s="1610">
        <f t="shared" si="68"/>
        <v>312</v>
      </c>
      <c r="AU98" s="1610"/>
      <c r="AV98" s="2313">
        <f t="shared" si="74"/>
        <v>31.2</v>
      </c>
      <c r="AW98" s="1637">
        <f t="shared" si="75"/>
        <v>31.2</v>
      </c>
      <c r="AX98" s="1637">
        <f t="shared" si="76"/>
        <v>31.2</v>
      </c>
      <c r="AY98" s="1637">
        <f t="shared" si="77"/>
        <v>31.2</v>
      </c>
      <c r="AZ98" s="1637">
        <f t="shared" si="78"/>
        <v>31.2</v>
      </c>
      <c r="BA98" s="2647">
        <f t="shared" si="79"/>
        <v>31.2</v>
      </c>
      <c r="BB98" s="2647">
        <f t="shared" si="80"/>
        <v>31.2</v>
      </c>
      <c r="BC98" s="2647">
        <f t="shared" si="81"/>
        <v>31.2</v>
      </c>
      <c r="BD98" s="2288">
        <f t="shared" si="82"/>
        <v>31.2</v>
      </c>
      <c r="BE98" s="2647">
        <f t="shared" si="83"/>
        <v>31.2</v>
      </c>
      <c r="BF98" s="2313">
        <f t="shared" si="69"/>
        <v>29.9</v>
      </c>
      <c r="BG98" s="2649">
        <f t="shared" si="70"/>
        <v>1.3</v>
      </c>
      <c r="BH98" s="2706"/>
      <c r="LO98" s="1481"/>
      <c r="LP98" s="1481"/>
      <c r="LQ98" s="1481"/>
      <c r="LR98" s="1481"/>
      <c r="LS98" s="1481"/>
      <c r="LT98" s="1481"/>
      <c r="LU98" s="1481"/>
      <c r="LV98" s="1481"/>
    </row>
    <row r="99" s="2140" customFormat="1" ht="47" customHeight="1" spans="1:334">
      <c r="A99" s="2669">
        <v>45792</v>
      </c>
      <c r="B99" s="2662" t="s">
        <v>577</v>
      </c>
      <c r="C99" s="2663" t="s">
        <v>195</v>
      </c>
      <c r="D99" s="2664">
        <v>4500166559</v>
      </c>
      <c r="E99" s="1503"/>
      <c r="F99" s="2664" t="s">
        <v>2028</v>
      </c>
      <c r="G99" s="1505" t="s">
        <v>1727</v>
      </c>
      <c r="H99" s="1505" t="s">
        <v>1727</v>
      </c>
      <c r="I99" s="1532" t="s">
        <v>1728</v>
      </c>
      <c r="J99" s="1522">
        <v>2400</v>
      </c>
      <c r="K99" s="1534">
        <v>0</v>
      </c>
      <c r="L99" s="1534">
        <v>96</v>
      </c>
      <c r="M99" s="1534">
        <f t="shared" si="65"/>
        <v>25</v>
      </c>
      <c r="N99" s="1536">
        <v>45838</v>
      </c>
      <c r="O99" s="1536">
        <f>N99-4</f>
        <v>45834</v>
      </c>
      <c r="P99" s="1537"/>
      <c r="Q99" s="1562" t="s">
        <v>78</v>
      </c>
      <c r="R99" s="1768"/>
      <c r="S99" s="1768"/>
      <c r="T99" s="1755"/>
      <c r="U99" s="1755"/>
      <c r="V99" s="2167" t="s">
        <v>1962</v>
      </c>
      <c r="W99" s="1532" t="s">
        <v>111</v>
      </c>
      <c r="X99" s="1565">
        <v>45792</v>
      </c>
      <c r="Y99" s="1589" t="s">
        <v>88</v>
      </c>
      <c r="Z99" s="1589" t="s">
        <v>88</v>
      </c>
      <c r="AA99" s="1589"/>
      <c r="AB99" s="1589"/>
      <c r="AC99" s="2274" t="s">
        <v>2029</v>
      </c>
      <c r="AD99" s="1590" t="s">
        <v>122</v>
      </c>
      <c r="AE99" s="2277">
        <v>0.9407</v>
      </c>
      <c r="AF99" s="2278">
        <f t="shared" si="84"/>
        <v>2257.68</v>
      </c>
      <c r="AG99" s="1504" t="s">
        <v>580</v>
      </c>
      <c r="AH99" s="1609" t="s">
        <v>81</v>
      </c>
      <c r="AI99" s="2623">
        <f t="shared" si="66"/>
        <v>2400</v>
      </c>
      <c r="AJ99" s="2626">
        <v>10</v>
      </c>
      <c r="AK99" s="2627">
        <f t="shared" si="72"/>
        <v>2400</v>
      </c>
      <c r="AL99" s="2627"/>
      <c r="AM99" s="2627"/>
      <c r="AN99" s="2627">
        <f t="shared" si="85"/>
        <v>100</v>
      </c>
      <c r="AO99" s="2627"/>
      <c r="AP99" s="2627"/>
      <c r="AQ99" s="2641"/>
      <c r="AR99" s="1610"/>
      <c r="AS99" s="1610" t="s">
        <v>63</v>
      </c>
      <c r="AT99" s="1610">
        <f t="shared" si="68"/>
        <v>2400</v>
      </c>
      <c r="AU99" s="1610"/>
      <c r="AV99" s="2313">
        <f t="shared" si="74"/>
        <v>240</v>
      </c>
      <c r="AW99" s="1637">
        <f t="shared" si="75"/>
        <v>240</v>
      </c>
      <c r="AX99" s="1637">
        <f t="shared" si="76"/>
        <v>240</v>
      </c>
      <c r="AY99" s="1637">
        <f t="shared" si="77"/>
        <v>240</v>
      </c>
      <c r="AZ99" s="1637">
        <f t="shared" si="78"/>
        <v>240</v>
      </c>
      <c r="BA99" s="2647">
        <f t="shared" si="79"/>
        <v>240</v>
      </c>
      <c r="BB99" s="2647">
        <f t="shared" si="80"/>
        <v>240</v>
      </c>
      <c r="BC99" s="2647">
        <f t="shared" si="81"/>
        <v>240</v>
      </c>
      <c r="BD99" s="2288">
        <f t="shared" si="82"/>
        <v>240</v>
      </c>
      <c r="BE99" s="2647">
        <f t="shared" si="83"/>
        <v>240</v>
      </c>
      <c r="BF99" s="2313">
        <f t="shared" si="69"/>
        <v>230</v>
      </c>
      <c r="BG99" s="2649">
        <f t="shared" si="70"/>
        <v>10</v>
      </c>
      <c r="BH99" s="1633"/>
      <c r="BI99" s="1633"/>
      <c r="BJ99" s="1633"/>
      <c r="BK99" s="1633"/>
      <c r="BL99" s="1633"/>
      <c r="BM99" s="1633"/>
      <c r="BN99" s="1633"/>
      <c r="BO99" s="1633"/>
      <c r="BP99" s="1633"/>
      <c r="BQ99" s="1633"/>
      <c r="BR99" s="1633"/>
      <c r="BS99" s="1633"/>
      <c r="BT99" s="1633"/>
      <c r="BU99" s="1633"/>
      <c r="BV99" s="1633"/>
      <c r="BW99" s="1633"/>
      <c r="BX99" s="1633"/>
      <c r="BY99" s="1633"/>
      <c r="BZ99" s="1633"/>
      <c r="CA99" s="1633"/>
      <c r="CB99" s="1633"/>
      <c r="CC99" s="1633"/>
      <c r="CD99" s="1633"/>
      <c r="CE99" s="1633"/>
      <c r="CF99" s="1633"/>
      <c r="CG99" s="1633"/>
      <c r="CH99" s="1633"/>
      <c r="CI99" s="1633"/>
      <c r="CJ99" s="1633"/>
      <c r="CK99" s="1633"/>
      <c r="CL99" s="1633"/>
      <c r="CM99" s="1633"/>
      <c r="CN99" s="1633"/>
      <c r="CO99" s="1633"/>
      <c r="CP99" s="1633"/>
      <c r="CQ99" s="1633"/>
      <c r="CR99" s="1633"/>
      <c r="CS99" s="1633"/>
      <c r="CT99" s="1633"/>
      <c r="CU99" s="1633"/>
      <c r="CV99" s="1633"/>
      <c r="CW99" s="1633"/>
      <c r="CX99" s="1633"/>
      <c r="CY99" s="1633"/>
      <c r="CZ99" s="1633"/>
      <c r="DA99" s="1633"/>
      <c r="DB99" s="1633"/>
      <c r="DC99" s="1633"/>
      <c r="DD99" s="1633"/>
      <c r="DE99" s="1633"/>
      <c r="DF99" s="1633"/>
      <c r="DG99" s="1633"/>
      <c r="DH99" s="1633"/>
      <c r="DI99" s="1633"/>
      <c r="DJ99" s="1633"/>
      <c r="DK99" s="1633"/>
      <c r="DL99" s="1633"/>
      <c r="DM99" s="1633"/>
      <c r="DN99" s="1633"/>
      <c r="DO99" s="1633"/>
      <c r="DP99" s="1633"/>
      <c r="DQ99" s="1633"/>
      <c r="DR99" s="1633"/>
      <c r="DS99" s="1633"/>
      <c r="DT99" s="1633"/>
      <c r="DU99" s="1633"/>
      <c r="DV99" s="1633"/>
      <c r="DW99" s="1633"/>
      <c r="DX99" s="1633"/>
      <c r="DY99" s="1633"/>
      <c r="DZ99" s="1633"/>
      <c r="EA99" s="1633"/>
      <c r="EB99" s="1633"/>
      <c r="EC99" s="1633"/>
      <c r="ED99" s="1633"/>
      <c r="EE99" s="1633"/>
      <c r="EF99" s="1633"/>
      <c r="EG99" s="1633"/>
      <c r="EH99" s="1633"/>
      <c r="EI99" s="1633"/>
      <c r="EJ99" s="1633"/>
      <c r="EK99" s="1633"/>
      <c r="EL99" s="1633"/>
      <c r="EM99" s="1633"/>
      <c r="EN99" s="1633"/>
      <c r="EO99" s="1633"/>
      <c r="EP99" s="1633"/>
      <c r="EQ99" s="1633"/>
      <c r="ER99" s="1633"/>
      <c r="ES99" s="1633"/>
      <c r="ET99" s="1633"/>
      <c r="EU99" s="1633"/>
      <c r="EV99" s="1633"/>
      <c r="EW99" s="1633"/>
      <c r="EX99" s="1633"/>
      <c r="EY99" s="1633"/>
      <c r="EZ99" s="1633"/>
      <c r="FA99" s="1633"/>
      <c r="FB99" s="1633"/>
      <c r="FC99" s="1633"/>
      <c r="FD99" s="1633"/>
      <c r="FE99" s="1633"/>
      <c r="FF99" s="1633"/>
      <c r="FG99" s="1633"/>
      <c r="FH99" s="1633"/>
      <c r="FI99" s="1633"/>
      <c r="FJ99" s="1633"/>
      <c r="FK99" s="1633"/>
      <c r="FL99" s="1633"/>
      <c r="FM99" s="1633"/>
      <c r="FN99" s="1633"/>
      <c r="FO99" s="1633"/>
      <c r="FP99" s="1633"/>
      <c r="FQ99" s="1633"/>
      <c r="FR99" s="1633"/>
      <c r="FS99" s="1633"/>
      <c r="FT99" s="1633"/>
      <c r="FU99" s="1633"/>
      <c r="FV99" s="1633"/>
      <c r="FW99" s="1633"/>
      <c r="FX99" s="1633"/>
      <c r="FY99" s="1633"/>
      <c r="FZ99" s="1633"/>
      <c r="GA99" s="1633"/>
      <c r="GB99" s="1633"/>
      <c r="GC99" s="1633"/>
      <c r="GD99" s="1633"/>
      <c r="GE99" s="1633"/>
      <c r="GF99" s="1633"/>
      <c r="GG99" s="1633"/>
      <c r="GH99" s="1633"/>
      <c r="GI99" s="1633"/>
      <c r="GJ99" s="1633"/>
      <c r="GK99" s="1633"/>
      <c r="GL99" s="1633"/>
      <c r="GM99" s="1633"/>
      <c r="GN99" s="1633"/>
      <c r="GO99" s="1633"/>
      <c r="GP99" s="1633"/>
      <c r="GQ99" s="1633"/>
      <c r="GR99" s="1633"/>
      <c r="GS99" s="1633"/>
      <c r="GT99" s="1633"/>
      <c r="GU99" s="1633"/>
      <c r="GV99" s="1633"/>
      <c r="GW99" s="1633"/>
      <c r="GX99" s="1633"/>
      <c r="GY99" s="1633"/>
      <c r="GZ99" s="1633"/>
      <c r="HA99" s="1633"/>
      <c r="HB99" s="1633"/>
      <c r="HC99" s="1633"/>
      <c r="HD99" s="1633"/>
      <c r="HE99" s="1633"/>
      <c r="HF99" s="1633"/>
      <c r="HG99" s="1633"/>
      <c r="HH99" s="1633"/>
      <c r="HI99" s="1633"/>
      <c r="HJ99" s="1633"/>
      <c r="HK99" s="1633"/>
      <c r="HL99" s="1633"/>
      <c r="HM99" s="1633"/>
      <c r="HN99" s="1633"/>
      <c r="HO99" s="1633"/>
      <c r="HP99" s="1633"/>
      <c r="HQ99" s="1633"/>
      <c r="HR99" s="1633"/>
      <c r="HS99" s="1633"/>
      <c r="HT99" s="1633"/>
      <c r="HU99" s="1633"/>
      <c r="HV99" s="1633"/>
      <c r="HW99" s="1633"/>
      <c r="HX99" s="1633"/>
      <c r="HY99" s="1633"/>
      <c r="HZ99" s="1633"/>
      <c r="IA99" s="1633"/>
      <c r="IB99" s="1633"/>
      <c r="IC99" s="1633"/>
      <c r="ID99" s="1633"/>
      <c r="IE99" s="1633"/>
      <c r="IF99" s="1633"/>
      <c r="IG99" s="1633"/>
      <c r="IH99" s="1633"/>
      <c r="II99" s="1633"/>
      <c r="IJ99" s="1633"/>
      <c r="IK99" s="1633"/>
      <c r="IL99" s="1633"/>
      <c r="IM99" s="1633"/>
      <c r="IN99" s="1633"/>
      <c r="IO99" s="1633"/>
      <c r="IP99" s="1633"/>
      <c r="IQ99" s="1633"/>
      <c r="IR99" s="1633"/>
      <c r="IS99" s="1633"/>
      <c r="IT99" s="1633"/>
      <c r="IU99" s="1633"/>
      <c r="IV99" s="1633"/>
      <c r="IW99" s="1633"/>
      <c r="IX99" s="1633"/>
      <c r="IY99" s="1633"/>
      <c r="IZ99" s="1633"/>
      <c r="JA99" s="1633"/>
      <c r="JB99" s="1633"/>
      <c r="JC99" s="1633"/>
      <c r="JD99" s="1633"/>
      <c r="JE99" s="1633"/>
      <c r="JF99" s="1633"/>
      <c r="JG99" s="1633"/>
      <c r="JH99" s="1633"/>
      <c r="JI99" s="1633"/>
      <c r="JJ99" s="1633"/>
      <c r="JK99" s="1633"/>
      <c r="JL99" s="1633"/>
      <c r="JM99" s="1633"/>
      <c r="JN99" s="1633"/>
      <c r="JO99" s="1633"/>
      <c r="JP99" s="1633"/>
      <c r="JQ99" s="1633"/>
      <c r="JR99" s="1633"/>
      <c r="JS99" s="1633"/>
      <c r="JT99" s="1633"/>
      <c r="JU99" s="1633"/>
      <c r="JV99" s="1633"/>
      <c r="JW99" s="1633"/>
      <c r="JX99" s="1633"/>
      <c r="JY99" s="1633"/>
      <c r="JZ99" s="1633"/>
      <c r="KA99" s="1633"/>
      <c r="KB99" s="1633"/>
      <c r="KC99" s="1633"/>
      <c r="KD99" s="1633"/>
      <c r="KE99" s="1633"/>
      <c r="KF99" s="1633"/>
      <c r="KG99" s="1633"/>
      <c r="KH99" s="1633"/>
      <c r="KI99" s="1633"/>
      <c r="KJ99" s="1633"/>
      <c r="KK99" s="1633"/>
      <c r="KL99" s="1633"/>
      <c r="KM99" s="1633"/>
      <c r="KN99" s="1633"/>
      <c r="KO99" s="1633"/>
      <c r="KP99" s="1633"/>
      <c r="KQ99" s="1633"/>
      <c r="KR99" s="1633"/>
      <c r="KS99" s="1633"/>
      <c r="KT99" s="1633"/>
      <c r="KU99" s="1633"/>
      <c r="KV99" s="1633"/>
      <c r="KW99" s="1633"/>
      <c r="KX99" s="1633"/>
      <c r="KY99" s="1633"/>
      <c r="KZ99" s="1633"/>
      <c r="LA99" s="1633"/>
      <c r="LB99" s="1633"/>
      <c r="LC99" s="1633"/>
      <c r="LD99" s="1633"/>
      <c r="LE99" s="1633"/>
      <c r="LF99" s="1633"/>
      <c r="LG99" s="1633"/>
      <c r="LH99" s="1633"/>
      <c r="LI99" s="1633"/>
      <c r="LJ99" s="1633"/>
      <c r="LK99" s="1633"/>
      <c r="LL99" s="1633"/>
      <c r="LM99" s="1633"/>
      <c r="LN99" s="1633"/>
      <c r="LO99" s="1642"/>
      <c r="LP99" s="1642"/>
      <c r="LQ99" s="1642"/>
      <c r="LR99" s="1642"/>
      <c r="LS99" s="1642"/>
      <c r="LT99" s="1642"/>
      <c r="LU99" s="1642"/>
      <c r="LV99" s="2303"/>
    </row>
    <row r="100" s="2140" customFormat="1" ht="47" customHeight="1" spans="1:334">
      <c r="A100" s="2669">
        <v>45799</v>
      </c>
      <c r="B100" s="2662" t="s">
        <v>2030</v>
      </c>
      <c r="C100" s="2663" t="s">
        <v>2031</v>
      </c>
      <c r="D100" s="2664">
        <v>4500167533</v>
      </c>
      <c r="E100" s="1503"/>
      <c r="F100" s="2664" t="s">
        <v>2032</v>
      </c>
      <c r="G100" s="1505" t="s">
        <v>1727</v>
      </c>
      <c r="H100" s="1505" t="s">
        <v>1727</v>
      </c>
      <c r="I100" s="1532" t="s">
        <v>1728</v>
      </c>
      <c r="J100" s="1522">
        <v>384</v>
      </c>
      <c r="K100" s="1534">
        <v>0</v>
      </c>
      <c r="L100" s="1534">
        <v>96</v>
      </c>
      <c r="M100" s="1534">
        <f t="shared" si="65"/>
        <v>4</v>
      </c>
      <c r="N100" s="1536">
        <v>45831</v>
      </c>
      <c r="O100" s="1536">
        <v>45827</v>
      </c>
      <c r="P100" s="1537"/>
      <c r="Q100" s="1562" t="s">
        <v>78</v>
      </c>
      <c r="R100" s="1768"/>
      <c r="S100" s="1768"/>
      <c r="T100" s="1768"/>
      <c r="U100" s="1768"/>
      <c r="V100" s="1532" t="s">
        <v>1962</v>
      </c>
      <c r="W100" s="1532" t="s">
        <v>111</v>
      </c>
      <c r="X100" s="1565">
        <v>45799</v>
      </c>
      <c r="Y100" s="1589" t="s">
        <v>88</v>
      </c>
      <c r="Z100" s="1589">
        <v>45805</v>
      </c>
      <c r="AA100" s="1589"/>
      <c r="AB100" s="1589"/>
      <c r="AC100" s="2274" t="s">
        <v>2033</v>
      </c>
      <c r="AD100" s="1590" t="s">
        <v>262</v>
      </c>
      <c r="AE100" s="2277">
        <v>0.9375</v>
      </c>
      <c r="AF100" s="2278">
        <f t="shared" si="84"/>
        <v>360</v>
      </c>
      <c r="AG100" s="1504"/>
      <c r="AH100" s="1609" t="s">
        <v>81</v>
      </c>
      <c r="AI100" s="2623">
        <f t="shared" si="66"/>
        <v>384</v>
      </c>
      <c r="AJ100" s="2628">
        <v>10</v>
      </c>
      <c r="AK100" s="2627">
        <f t="shared" si="72"/>
        <v>384</v>
      </c>
      <c r="AL100" s="2627"/>
      <c r="AM100" s="2627"/>
      <c r="AN100" s="2627">
        <f t="shared" si="85"/>
        <v>16</v>
      </c>
      <c r="AO100" s="2627"/>
      <c r="AP100" s="2627"/>
      <c r="AQ100" s="2641"/>
      <c r="AR100" s="1610"/>
      <c r="AS100" s="1610" t="s">
        <v>63</v>
      </c>
      <c r="AT100" s="1610">
        <f t="shared" si="68"/>
        <v>384</v>
      </c>
      <c r="AU100" s="1610"/>
      <c r="AV100" s="2313">
        <f t="shared" si="74"/>
        <v>38.4</v>
      </c>
      <c r="AW100" s="1637">
        <f t="shared" si="75"/>
        <v>38.4</v>
      </c>
      <c r="AX100" s="1637">
        <f t="shared" si="76"/>
        <v>38.4</v>
      </c>
      <c r="AY100" s="1637">
        <f t="shared" si="77"/>
        <v>38.4</v>
      </c>
      <c r="AZ100" s="1637">
        <f t="shared" si="78"/>
        <v>38.4</v>
      </c>
      <c r="BA100" s="2647">
        <f t="shared" si="79"/>
        <v>38.4</v>
      </c>
      <c r="BB100" s="2647">
        <f t="shared" si="80"/>
        <v>38.4</v>
      </c>
      <c r="BC100" s="2647">
        <f t="shared" si="81"/>
        <v>38.4</v>
      </c>
      <c r="BD100" s="2288">
        <f t="shared" si="82"/>
        <v>38.4</v>
      </c>
      <c r="BE100" s="2647">
        <f t="shared" si="83"/>
        <v>38.4</v>
      </c>
      <c r="BF100" s="2313">
        <f t="shared" si="69"/>
        <v>36.8</v>
      </c>
      <c r="BG100" s="2649">
        <f t="shared" si="70"/>
        <v>1.6</v>
      </c>
      <c r="BH100" s="1633"/>
      <c r="BI100" s="1633"/>
      <c r="BJ100" s="1633"/>
      <c r="BK100" s="1633"/>
      <c r="BL100" s="1633"/>
      <c r="BM100" s="1633"/>
      <c r="BN100" s="1633"/>
      <c r="BO100" s="1633"/>
      <c r="BP100" s="1633"/>
      <c r="BQ100" s="1633"/>
      <c r="BR100" s="1633"/>
      <c r="BS100" s="1633"/>
      <c r="BT100" s="1633"/>
      <c r="BU100" s="1633"/>
      <c r="BV100" s="1633"/>
      <c r="BW100" s="1633"/>
      <c r="BX100" s="1633"/>
      <c r="BY100" s="1633"/>
      <c r="BZ100" s="1633"/>
      <c r="CA100" s="1633"/>
      <c r="CB100" s="1633"/>
      <c r="CC100" s="1633"/>
      <c r="CD100" s="1633"/>
      <c r="CE100" s="1633"/>
      <c r="CF100" s="1633"/>
      <c r="CG100" s="1633"/>
      <c r="CH100" s="1633"/>
      <c r="CI100" s="1633"/>
      <c r="CJ100" s="1633"/>
      <c r="CK100" s="1633"/>
      <c r="CL100" s="1633"/>
      <c r="CM100" s="1633"/>
      <c r="CN100" s="1633"/>
      <c r="CO100" s="1633"/>
      <c r="CP100" s="1633"/>
      <c r="CQ100" s="1633"/>
      <c r="CR100" s="1633"/>
      <c r="CS100" s="1633"/>
      <c r="CT100" s="1633"/>
      <c r="CU100" s="1633"/>
      <c r="CV100" s="1633"/>
      <c r="CW100" s="1633"/>
      <c r="CX100" s="1633"/>
      <c r="CY100" s="1633"/>
      <c r="CZ100" s="1633"/>
      <c r="DA100" s="1633"/>
      <c r="DB100" s="1633"/>
      <c r="DC100" s="1633"/>
      <c r="DD100" s="1633"/>
      <c r="DE100" s="1633"/>
      <c r="DF100" s="1633"/>
      <c r="DG100" s="1633"/>
      <c r="DH100" s="1633"/>
      <c r="DI100" s="1633"/>
      <c r="DJ100" s="1633"/>
      <c r="DK100" s="1633"/>
      <c r="DL100" s="1633"/>
      <c r="DM100" s="1633"/>
      <c r="DN100" s="1633"/>
      <c r="DO100" s="1633"/>
      <c r="DP100" s="1633"/>
      <c r="DQ100" s="1633"/>
      <c r="DR100" s="1633"/>
      <c r="DS100" s="1633"/>
      <c r="DT100" s="1633"/>
      <c r="DU100" s="1633"/>
      <c r="DV100" s="1633"/>
      <c r="DW100" s="1633"/>
      <c r="DX100" s="1633"/>
      <c r="DY100" s="1633"/>
      <c r="DZ100" s="1633"/>
      <c r="EA100" s="1633"/>
      <c r="EB100" s="1633"/>
      <c r="EC100" s="1633"/>
      <c r="ED100" s="1633"/>
      <c r="EE100" s="1633"/>
      <c r="EF100" s="1633"/>
      <c r="EG100" s="1633"/>
      <c r="EH100" s="1633"/>
      <c r="EI100" s="1633"/>
      <c r="EJ100" s="1633"/>
      <c r="EK100" s="1633"/>
      <c r="EL100" s="1633"/>
      <c r="EM100" s="1633"/>
      <c r="EN100" s="1633"/>
      <c r="EO100" s="1633"/>
      <c r="EP100" s="1633"/>
      <c r="EQ100" s="1633"/>
      <c r="ER100" s="1633"/>
      <c r="ES100" s="1633"/>
      <c r="ET100" s="1633"/>
      <c r="EU100" s="1633"/>
      <c r="EV100" s="1633"/>
      <c r="EW100" s="1633"/>
      <c r="EX100" s="1633"/>
      <c r="EY100" s="1633"/>
      <c r="EZ100" s="1633"/>
      <c r="FA100" s="1633"/>
      <c r="FB100" s="1633"/>
      <c r="FC100" s="1633"/>
      <c r="FD100" s="1633"/>
      <c r="FE100" s="1633"/>
      <c r="FF100" s="1633"/>
      <c r="FG100" s="1633"/>
      <c r="FH100" s="1633"/>
      <c r="FI100" s="1633"/>
      <c r="FJ100" s="1633"/>
      <c r="FK100" s="1633"/>
      <c r="FL100" s="1633"/>
      <c r="FM100" s="1633"/>
      <c r="FN100" s="1633"/>
      <c r="FO100" s="1633"/>
      <c r="FP100" s="1633"/>
      <c r="FQ100" s="1633"/>
      <c r="FR100" s="1633"/>
      <c r="FS100" s="1633"/>
      <c r="FT100" s="1633"/>
      <c r="FU100" s="1633"/>
      <c r="FV100" s="1633"/>
      <c r="FW100" s="1633"/>
      <c r="FX100" s="1633"/>
      <c r="FY100" s="1633"/>
      <c r="FZ100" s="1633"/>
      <c r="GA100" s="1633"/>
      <c r="GB100" s="1633"/>
      <c r="GC100" s="1633"/>
      <c r="GD100" s="1633"/>
      <c r="GE100" s="1633"/>
      <c r="GF100" s="1633"/>
      <c r="GG100" s="1633"/>
      <c r="GH100" s="1633"/>
      <c r="GI100" s="1633"/>
      <c r="GJ100" s="1633"/>
      <c r="GK100" s="1633"/>
      <c r="GL100" s="1633"/>
      <c r="GM100" s="1633"/>
      <c r="GN100" s="1633"/>
      <c r="GO100" s="1633"/>
      <c r="GP100" s="1633"/>
      <c r="GQ100" s="1633"/>
      <c r="GR100" s="1633"/>
      <c r="GS100" s="1633"/>
      <c r="GT100" s="1633"/>
      <c r="GU100" s="1633"/>
      <c r="GV100" s="1633"/>
      <c r="GW100" s="1633"/>
      <c r="GX100" s="1633"/>
      <c r="GY100" s="1633"/>
      <c r="GZ100" s="1633"/>
      <c r="HA100" s="1633"/>
      <c r="HB100" s="1633"/>
      <c r="HC100" s="1633"/>
      <c r="HD100" s="1633"/>
      <c r="HE100" s="1633"/>
      <c r="HF100" s="1633"/>
      <c r="HG100" s="1633"/>
      <c r="HH100" s="1633"/>
      <c r="HI100" s="1633"/>
      <c r="HJ100" s="1633"/>
      <c r="HK100" s="1633"/>
      <c r="HL100" s="1633"/>
      <c r="HM100" s="1633"/>
      <c r="HN100" s="1633"/>
      <c r="HO100" s="1633"/>
      <c r="HP100" s="1633"/>
      <c r="HQ100" s="1633"/>
      <c r="HR100" s="1633"/>
      <c r="HS100" s="1633"/>
      <c r="HT100" s="1633"/>
      <c r="HU100" s="1633"/>
      <c r="HV100" s="1633"/>
      <c r="HW100" s="1633"/>
      <c r="HX100" s="1633"/>
      <c r="HY100" s="1633"/>
      <c r="HZ100" s="1633"/>
      <c r="IA100" s="1633"/>
      <c r="IB100" s="1633"/>
      <c r="IC100" s="1633"/>
      <c r="ID100" s="1633"/>
      <c r="IE100" s="1633"/>
      <c r="IF100" s="1633"/>
      <c r="IG100" s="1633"/>
      <c r="IH100" s="1633"/>
      <c r="II100" s="1633"/>
      <c r="IJ100" s="1633"/>
      <c r="IK100" s="1633"/>
      <c r="IL100" s="1633"/>
      <c r="IM100" s="1633"/>
      <c r="IN100" s="1633"/>
      <c r="IO100" s="1633"/>
      <c r="IP100" s="1633"/>
      <c r="IQ100" s="1633"/>
      <c r="IR100" s="1633"/>
      <c r="IS100" s="1633"/>
      <c r="IT100" s="1633"/>
      <c r="IU100" s="1633"/>
      <c r="IV100" s="1633"/>
      <c r="IW100" s="1633"/>
      <c r="IX100" s="1633"/>
      <c r="IY100" s="1633"/>
      <c r="IZ100" s="1633"/>
      <c r="JA100" s="1633"/>
      <c r="JB100" s="1633"/>
      <c r="JC100" s="1633"/>
      <c r="JD100" s="1633"/>
      <c r="JE100" s="1633"/>
      <c r="JF100" s="1633"/>
      <c r="JG100" s="1633"/>
      <c r="JH100" s="1633"/>
      <c r="JI100" s="1633"/>
      <c r="JJ100" s="1633"/>
      <c r="JK100" s="1633"/>
      <c r="JL100" s="1633"/>
      <c r="JM100" s="1633"/>
      <c r="JN100" s="1633"/>
      <c r="JO100" s="1633"/>
      <c r="JP100" s="1633"/>
      <c r="JQ100" s="1633"/>
      <c r="JR100" s="1633"/>
      <c r="JS100" s="1633"/>
      <c r="JT100" s="1633"/>
      <c r="JU100" s="1633"/>
      <c r="JV100" s="1633"/>
      <c r="JW100" s="1633"/>
      <c r="JX100" s="1633"/>
      <c r="JY100" s="1633"/>
      <c r="JZ100" s="1633"/>
      <c r="KA100" s="1633"/>
      <c r="KB100" s="1633"/>
      <c r="KC100" s="1633"/>
      <c r="KD100" s="1633"/>
      <c r="KE100" s="1633"/>
      <c r="KF100" s="1633"/>
      <c r="KG100" s="1633"/>
      <c r="KH100" s="1633"/>
      <c r="KI100" s="1633"/>
      <c r="KJ100" s="1633"/>
      <c r="KK100" s="1633"/>
      <c r="KL100" s="1633"/>
      <c r="KM100" s="1633"/>
      <c r="KN100" s="1633"/>
      <c r="KO100" s="1633"/>
      <c r="KP100" s="1633"/>
      <c r="KQ100" s="1633"/>
      <c r="KR100" s="1633"/>
      <c r="KS100" s="1633"/>
      <c r="KT100" s="1633"/>
      <c r="KU100" s="1633"/>
      <c r="KV100" s="1633"/>
      <c r="KW100" s="1633"/>
      <c r="KX100" s="1633"/>
      <c r="KY100" s="1633"/>
      <c r="KZ100" s="1633"/>
      <c r="LA100" s="1633"/>
      <c r="LB100" s="1633"/>
      <c r="LC100" s="1633"/>
      <c r="LD100" s="1633"/>
      <c r="LE100" s="1633"/>
      <c r="LF100" s="1633"/>
      <c r="LG100" s="1633"/>
      <c r="LH100" s="1633"/>
      <c r="LI100" s="1633"/>
      <c r="LJ100" s="1633"/>
      <c r="LK100" s="1633"/>
      <c r="LL100" s="1633"/>
      <c r="LM100" s="1633"/>
      <c r="LN100" s="1633"/>
      <c r="LO100" s="1642"/>
      <c r="LP100" s="1642"/>
      <c r="LQ100" s="1642"/>
      <c r="LR100" s="1642"/>
      <c r="LS100" s="1642"/>
      <c r="LT100" s="1642"/>
      <c r="LU100" s="1642"/>
      <c r="LV100" s="2303"/>
    </row>
    <row r="101" s="2140" customFormat="1" ht="47" customHeight="1" spans="1:334">
      <c r="A101" s="2578">
        <v>45818</v>
      </c>
      <c r="B101" s="2148"/>
      <c r="C101" s="2149"/>
      <c r="D101" s="2150" t="s">
        <v>539</v>
      </c>
      <c r="E101" s="2160"/>
      <c r="F101" s="2150"/>
      <c r="G101" s="2152" t="s">
        <v>93</v>
      </c>
      <c r="H101" s="2152" t="s">
        <v>1727</v>
      </c>
      <c r="I101" s="1532" t="s">
        <v>1728</v>
      </c>
      <c r="J101" s="1522">
        <v>360</v>
      </c>
      <c r="K101" s="1534">
        <v>0</v>
      </c>
      <c r="L101" s="1534">
        <v>96</v>
      </c>
      <c r="M101" s="1534">
        <f t="shared" si="65"/>
        <v>3.75</v>
      </c>
      <c r="N101" s="2163">
        <v>45831</v>
      </c>
      <c r="O101" s="2163">
        <v>45827</v>
      </c>
      <c r="P101" s="1537"/>
      <c r="Q101" s="1562" t="s">
        <v>78</v>
      </c>
      <c r="R101" s="1768"/>
      <c r="S101" s="1768"/>
      <c r="T101" s="1768"/>
      <c r="U101" s="1768"/>
      <c r="V101" s="1532"/>
      <c r="W101" s="1532"/>
      <c r="X101" s="1557">
        <v>45818</v>
      </c>
      <c r="Y101" s="1578"/>
      <c r="Z101" s="1578"/>
      <c r="AA101" s="1589"/>
      <c r="AB101" s="1589"/>
      <c r="AC101" s="1593" t="s">
        <v>540</v>
      </c>
      <c r="AD101" s="2173" t="s">
        <v>80</v>
      </c>
      <c r="AE101" s="2277">
        <v>0.9375</v>
      </c>
      <c r="AF101" s="2278">
        <f t="shared" si="84"/>
        <v>337.5</v>
      </c>
      <c r="AG101" s="1504"/>
      <c r="AH101" s="1609"/>
      <c r="AI101" s="2623">
        <f t="shared" ref="AI101:AI132" si="86">J101</f>
        <v>360</v>
      </c>
      <c r="AJ101" s="2628">
        <v>10</v>
      </c>
      <c r="AK101" s="2627">
        <f t="shared" si="72"/>
        <v>360</v>
      </c>
      <c r="AL101" s="2627"/>
      <c r="AM101" s="2627"/>
      <c r="AN101" s="2627">
        <f t="shared" si="85"/>
        <v>15</v>
      </c>
      <c r="AO101" s="2627"/>
      <c r="AP101" s="2627"/>
      <c r="AQ101" s="2641"/>
      <c r="AR101" s="1610"/>
      <c r="AS101" s="1610" t="s">
        <v>63</v>
      </c>
      <c r="AT101" s="1610">
        <f t="shared" si="68"/>
        <v>360</v>
      </c>
      <c r="AU101" s="1610"/>
      <c r="AV101" s="2313">
        <f t="shared" si="74"/>
        <v>36</v>
      </c>
      <c r="AW101" s="1637">
        <f t="shared" si="75"/>
        <v>36</v>
      </c>
      <c r="AX101" s="1637">
        <f t="shared" si="76"/>
        <v>36</v>
      </c>
      <c r="AY101" s="1637">
        <f t="shared" si="77"/>
        <v>36</v>
      </c>
      <c r="AZ101" s="1637">
        <f t="shared" si="78"/>
        <v>36</v>
      </c>
      <c r="BA101" s="2647">
        <f t="shared" si="79"/>
        <v>36</v>
      </c>
      <c r="BB101" s="2647">
        <f t="shared" si="80"/>
        <v>36</v>
      </c>
      <c r="BC101" s="2647">
        <f t="shared" si="81"/>
        <v>36</v>
      </c>
      <c r="BD101" s="2288">
        <f t="shared" si="82"/>
        <v>36</v>
      </c>
      <c r="BE101" s="2647">
        <f t="shared" si="83"/>
        <v>36</v>
      </c>
      <c r="BF101" s="2313">
        <f t="shared" si="69"/>
        <v>34.5</v>
      </c>
      <c r="BG101" s="2649">
        <f t="shared" si="70"/>
        <v>1.5</v>
      </c>
      <c r="BH101" s="1633"/>
      <c r="BI101" s="1633"/>
      <c r="BJ101" s="1633"/>
      <c r="BK101" s="1633"/>
      <c r="BL101" s="1633"/>
      <c r="BM101" s="1633"/>
      <c r="BN101" s="1633"/>
      <c r="BO101" s="1633"/>
      <c r="BP101" s="1633"/>
      <c r="BQ101" s="1633"/>
      <c r="BR101" s="1633"/>
      <c r="BS101" s="1633"/>
      <c r="BT101" s="1633"/>
      <c r="BU101" s="1633"/>
      <c r="BV101" s="1633"/>
      <c r="BW101" s="1633"/>
      <c r="BX101" s="1633"/>
      <c r="BY101" s="1633"/>
      <c r="BZ101" s="1633"/>
      <c r="CA101" s="1633"/>
      <c r="CB101" s="1633"/>
      <c r="CC101" s="1633"/>
      <c r="CD101" s="1633"/>
      <c r="CE101" s="1633"/>
      <c r="CF101" s="1633"/>
      <c r="CG101" s="1633"/>
      <c r="CH101" s="1633"/>
      <c r="CI101" s="1633"/>
      <c r="CJ101" s="1633"/>
      <c r="CK101" s="1633"/>
      <c r="CL101" s="1633"/>
      <c r="CM101" s="1633"/>
      <c r="CN101" s="1633"/>
      <c r="CO101" s="1633"/>
      <c r="CP101" s="1633"/>
      <c r="CQ101" s="1633"/>
      <c r="CR101" s="1633"/>
      <c r="CS101" s="1633"/>
      <c r="CT101" s="1633"/>
      <c r="CU101" s="1633"/>
      <c r="CV101" s="1633"/>
      <c r="CW101" s="1633"/>
      <c r="CX101" s="1633"/>
      <c r="CY101" s="1633"/>
      <c r="CZ101" s="1633"/>
      <c r="DA101" s="1633"/>
      <c r="DB101" s="1633"/>
      <c r="DC101" s="1633"/>
      <c r="DD101" s="1633"/>
      <c r="DE101" s="1633"/>
      <c r="DF101" s="1633"/>
      <c r="DG101" s="1633"/>
      <c r="DH101" s="1633"/>
      <c r="DI101" s="1633"/>
      <c r="DJ101" s="1633"/>
      <c r="DK101" s="1633"/>
      <c r="DL101" s="1633"/>
      <c r="DM101" s="1633"/>
      <c r="DN101" s="1633"/>
      <c r="DO101" s="1633"/>
      <c r="DP101" s="1633"/>
      <c r="DQ101" s="1633"/>
      <c r="DR101" s="1633"/>
      <c r="DS101" s="1633"/>
      <c r="DT101" s="1633"/>
      <c r="DU101" s="1633"/>
      <c r="DV101" s="1633"/>
      <c r="DW101" s="1633"/>
      <c r="DX101" s="1633"/>
      <c r="DY101" s="1633"/>
      <c r="DZ101" s="1633"/>
      <c r="EA101" s="1633"/>
      <c r="EB101" s="1633"/>
      <c r="EC101" s="1633"/>
      <c r="ED101" s="1633"/>
      <c r="EE101" s="1633"/>
      <c r="EF101" s="1633"/>
      <c r="EG101" s="1633"/>
      <c r="EH101" s="1633"/>
      <c r="EI101" s="1633"/>
      <c r="EJ101" s="1633"/>
      <c r="EK101" s="1633"/>
      <c r="EL101" s="1633"/>
      <c r="EM101" s="1633"/>
      <c r="EN101" s="1633"/>
      <c r="EO101" s="1633"/>
      <c r="EP101" s="1633"/>
      <c r="EQ101" s="1633"/>
      <c r="ER101" s="1633"/>
      <c r="ES101" s="1633"/>
      <c r="ET101" s="1633"/>
      <c r="EU101" s="1633"/>
      <c r="EV101" s="1633"/>
      <c r="EW101" s="1633"/>
      <c r="EX101" s="1633"/>
      <c r="EY101" s="1633"/>
      <c r="EZ101" s="1633"/>
      <c r="FA101" s="1633"/>
      <c r="FB101" s="1633"/>
      <c r="FC101" s="1633"/>
      <c r="FD101" s="1633"/>
      <c r="FE101" s="1633"/>
      <c r="FF101" s="1633"/>
      <c r="FG101" s="1633"/>
      <c r="FH101" s="1633"/>
      <c r="FI101" s="1633"/>
      <c r="FJ101" s="1633"/>
      <c r="FK101" s="1633"/>
      <c r="FL101" s="1633"/>
      <c r="FM101" s="1633"/>
      <c r="FN101" s="1633"/>
      <c r="FO101" s="1633"/>
      <c r="FP101" s="1633"/>
      <c r="FQ101" s="1633"/>
      <c r="FR101" s="1633"/>
      <c r="FS101" s="1633"/>
      <c r="FT101" s="1633"/>
      <c r="FU101" s="1633"/>
      <c r="FV101" s="1633"/>
      <c r="FW101" s="1633"/>
      <c r="FX101" s="1633"/>
      <c r="FY101" s="1633"/>
      <c r="FZ101" s="1633"/>
      <c r="GA101" s="1633"/>
      <c r="GB101" s="1633"/>
      <c r="GC101" s="1633"/>
      <c r="GD101" s="1633"/>
      <c r="GE101" s="1633"/>
      <c r="GF101" s="1633"/>
      <c r="GG101" s="1633"/>
      <c r="GH101" s="1633"/>
      <c r="GI101" s="1633"/>
      <c r="GJ101" s="1633"/>
      <c r="GK101" s="1633"/>
      <c r="GL101" s="1633"/>
      <c r="GM101" s="1633"/>
      <c r="GN101" s="1633"/>
      <c r="GO101" s="1633"/>
      <c r="GP101" s="1633"/>
      <c r="GQ101" s="1633"/>
      <c r="GR101" s="1633"/>
      <c r="GS101" s="1633"/>
      <c r="GT101" s="1633"/>
      <c r="GU101" s="1633"/>
      <c r="GV101" s="1633"/>
      <c r="GW101" s="1633"/>
      <c r="GX101" s="1633"/>
      <c r="GY101" s="1633"/>
      <c r="GZ101" s="1633"/>
      <c r="HA101" s="1633"/>
      <c r="HB101" s="1633"/>
      <c r="HC101" s="1633"/>
      <c r="HD101" s="1633"/>
      <c r="HE101" s="1633"/>
      <c r="HF101" s="1633"/>
      <c r="HG101" s="1633"/>
      <c r="HH101" s="1633"/>
      <c r="HI101" s="1633"/>
      <c r="HJ101" s="1633"/>
      <c r="HK101" s="1633"/>
      <c r="HL101" s="1633"/>
      <c r="HM101" s="1633"/>
      <c r="HN101" s="1633"/>
      <c r="HO101" s="1633"/>
      <c r="HP101" s="1633"/>
      <c r="HQ101" s="1633"/>
      <c r="HR101" s="1633"/>
      <c r="HS101" s="1633"/>
      <c r="HT101" s="1633"/>
      <c r="HU101" s="1633"/>
      <c r="HV101" s="1633"/>
      <c r="HW101" s="1633"/>
      <c r="HX101" s="1633"/>
      <c r="HY101" s="1633"/>
      <c r="HZ101" s="1633"/>
      <c r="IA101" s="1633"/>
      <c r="IB101" s="1633"/>
      <c r="IC101" s="1633"/>
      <c r="ID101" s="1633"/>
      <c r="IE101" s="1633"/>
      <c r="IF101" s="1633"/>
      <c r="IG101" s="1633"/>
      <c r="IH101" s="1633"/>
      <c r="II101" s="1633"/>
      <c r="IJ101" s="1633"/>
      <c r="IK101" s="1633"/>
      <c r="IL101" s="1633"/>
      <c r="IM101" s="1633"/>
      <c r="IN101" s="1633"/>
      <c r="IO101" s="1633"/>
      <c r="IP101" s="1633"/>
      <c r="IQ101" s="1633"/>
      <c r="IR101" s="1633"/>
      <c r="IS101" s="1633"/>
      <c r="IT101" s="1633"/>
      <c r="IU101" s="1633"/>
      <c r="IV101" s="1633"/>
      <c r="IW101" s="1633"/>
      <c r="IX101" s="1633"/>
      <c r="IY101" s="1633"/>
      <c r="IZ101" s="1633"/>
      <c r="JA101" s="1633"/>
      <c r="JB101" s="1633"/>
      <c r="JC101" s="1633"/>
      <c r="JD101" s="1633"/>
      <c r="JE101" s="1633"/>
      <c r="JF101" s="1633"/>
      <c r="JG101" s="1633"/>
      <c r="JH101" s="1633"/>
      <c r="JI101" s="1633"/>
      <c r="JJ101" s="1633"/>
      <c r="JK101" s="1633"/>
      <c r="JL101" s="1633"/>
      <c r="JM101" s="1633"/>
      <c r="JN101" s="1633"/>
      <c r="JO101" s="1633"/>
      <c r="JP101" s="1633"/>
      <c r="JQ101" s="1633"/>
      <c r="JR101" s="1633"/>
      <c r="JS101" s="1633"/>
      <c r="JT101" s="1633"/>
      <c r="JU101" s="1633"/>
      <c r="JV101" s="1633"/>
      <c r="JW101" s="1633"/>
      <c r="JX101" s="1633"/>
      <c r="JY101" s="1633"/>
      <c r="JZ101" s="1633"/>
      <c r="KA101" s="1633"/>
      <c r="KB101" s="1633"/>
      <c r="KC101" s="1633"/>
      <c r="KD101" s="1633"/>
      <c r="KE101" s="1633"/>
      <c r="KF101" s="1633"/>
      <c r="KG101" s="1633"/>
      <c r="KH101" s="1633"/>
      <c r="KI101" s="1633"/>
      <c r="KJ101" s="1633"/>
      <c r="KK101" s="1633"/>
      <c r="KL101" s="1633"/>
      <c r="KM101" s="1633"/>
      <c r="KN101" s="1633"/>
      <c r="KO101" s="1633"/>
      <c r="KP101" s="1633"/>
      <c r="KQ101" s="1633"/>
      <c r="KR101" s="1633"/>
      <c r="KS101" s="1633"/>
      <c r="KT101" s="1633"/>
      <c r="KU101" s="1633"/>
      <c r="KV101" s="1633"/>
      <c r="KW101" s="1633"/>
      <c r="KX101" s="1633"/>
      <c r="KY101" s="1633"/>
      <c r="KZ101" s="1633"/>
      <c r="LA101" s="1633"/>
      <c r="LB101" s="1633"/>
      <c r="LC101" s="1633"/>
      <c r="LD101" s="1633"/>
      <c r="LE101" s="1633"/>
      <c r="LF101" s="1633"/>
      <c r="LG101" s="1633"/>
      <c r="LH101" s="1633"/>
      <c r="LI101" s="1633"/>
      <c r="LJ101" s="1633"/>
      <c r="LK101" s="1633"/>
      <c r="LL101" s="1633"/>
      <c r="LM101" s="1633"/>
      <c r="LN101" s="1633"/>
      <c r="LO101" s="1642"/>
      <c r="LP101" s="1642"/>
      <c r="LQ101" s="1642"/>
      <c r="LR101" s="1642"/>
      <c r="LS101" s="1642"/>
      <c r="LT101" s="1642"/>
      <c r="LU101" s="1642"/>
      <c r="LV101" s="2303"/>
    </row>
    <row r="102" s="2140" customFormat="1" ht="47" customHeight="1" spans="1:334">
      <c r="A102" s="2580">
        <v>45762</v>
      </c>
      <c r="B102" s="2148" t="s">
        <v>556</v>
      </c>
      <c r="C102" s="2149" t="s">
        <v>558</v>
      </c>
      <c r="D102" s="2150">
        <v>4500163691</v>
      </c>
      <c r="E102" s="2148" t="s">
        <v>557</v>
      </c>
      <c r="F102" s="2150" t="s">
        <v>2034</v>
      </c>
      <c r="G102" s="2152" t="s">
        <v>1727</v>
      </c>
      <c r="H102" s="2152" t="s">
        <v>1727</v>
      </c>
      <c r="I102" s="2162" t="s">
        <v>1728</v>
      </c>
      <c r="J102" s="1539">
        <v>2016</v>
      </c>
      <c r="K102" s="1523">
        <v>0</v>
      </c>
      <c r="L102" s="1523">
        <v>96</v>
      </c>
      <c r="M102" s="1523">
        <f t="shared" si="65"/>
        <v>21</v>
      </c>
      <c r="N102" s="2163">
        <v>45834</v>
      </c>
      <c r="O102" s="2163">
        <v>45831</v>
      </c>
      <c r="P102" s="1526"/>
      <c r="Q102" s="1562" t="s">
        <v>78</v>
      </c>
      <c r="R102" s="1768"/>
      <c r="S102" s="1768"/>
      <c r="T102" s="1768"/>
      <c r="U102" s="1768"/>
      <c r="V102" s="2685">
        <v>45836</v>
      </c>
      <c r="W102" s="2162" t="s">
        <v>111</v>
      </c>
      <c r="X102" s="1557">
        <v>45784</v>
      </c>
      <c r="Y102" s="1578" t="s">
        <v>88</v>
      </c>
      <c r="Z102" s="1578">
        <v>45813</v>
      </c>
      <c r="AA102" s="1578"/>
      <c r="AB102" s="1578"/>
      <c r="AC102" s="2614" t="s">
        <v>2035</v>
      </c>
      <c r="AD102" s="2173" t="s">
        <v>262</v>
      </c>
      <c r="AE102" s="2174">
        <v>0.9</v>
      </c>
      <c r="AF102" s="2175">
        <f t="shared" ref="AF102:AF121" si="87">AE102*J102</f>
        <v>1814.4</v>
      </c>
      <c r="AG102" s="1504" t="s">
        <v>561</v>
      </c>
      <c r="AH102" s="1603" t="s">
        <v>81</v>
      </c>
      <c r="AI102" s="2623">
        <f t="shared" si="86"/>
        <v>2016</v>
      </c>
      <c r="AJ102" s="2628">
        <v>10</v>
      </c>
      <c r="AK102" s="2627">
        <f t="shared" si="72"/>
        <v>2016</v>
      </c>
      <c r="AL102" s="2627"/>
      <c r="AM102" s="2627"/>
      <c r="AN102" s="2627">
        <f t="shared" si="85"/>
        <v>84</v>
      </c>
      <c r="AO102" s="2627"/>
      <c r="AP102" s="2627"/>
      <c r="AQ102" s="2698"/>
      <c r="AR102" s="1604"/>
      <c r="AS102" s="1610" t="s">
        <v>63</v>
      </c>
      <c r="AT102" s="1610">
        <f t="shared" si="68"/>
        <v>2016</v>
      </c>
      <c r="AU102" s="1610"/>
      <c r="AV102" s="1617">
        <f t="shared" ref="AV102:AV116" si="88">J102/10</f>
        <v>201.6</v>
      </c>
      <c r="AW102" s="1618">
        <f t="shared" ref="AW102:AW116" si="89">J102/10</f>
        <v>201.6</v>
      </c>
      <c r="AX102" s="1618">
        <f t="shared" ref="AX102:AX116" si="90">J102/10</f>
        <v>201.6</v>
      </c>
      <c r="AY102" s="1618">
        <f t="shared" ref="AY102:AY116" si="91">J102/10</f>
        <v>201.6</v>
      </c>
      <c r="AZ102" s="1618">
        <f t="shared" ref="AZ102:AZ116" si="92">J102/10</f>
        <v>201.6</v>
      </c>
      <c r="BA102" s="2314">
        <f t="shared" ref="BA102:BA116" si="93">J102/10</f>
        <v>201.6</v>
      </c>
      <c r="BB102" s="2314">
        <f t="shared" ref="BB102:BB116" si="94">J102/10</f>
        <v>201.6</v>
      </c>
      <c r="BC102" s="2314">
        <f t="shared" ref="BC102:BC116" si="95">J102/10</f>
        <v>201.6</v>
      </c>
      <c r="BD102" s="2314">
        <f t="shared" ref="BD102:BD116" si="96">J102/10</f>
        <v>201.6</v>
      </c>
      <c r="BE102" s="2314">
        <f t="shared" ref="BE102:BE116" si="97">J102/10</f>
        <v>201.6</v>
      </c>
      <c r="BF102" s="1617">
        <f t="shared" ref="BF102:BF123" si="98">J102*23/24/COUNT(AV102:BE102)</f>
        <v>193.2</v>
      </c>
      <c r="BG102" s="2193">
        <f t="shared" ref="BG102:BG123" si="99">J102/24/COUNT(AV102:BE102)</f>
        <v>8.4</v>
      </c>
      <c r="BH102" s="1633"/>
      <c r="BI102" s="1633"/>
      <c r="BJ102" s="1633"/>
      <c r="BK102" s="1633"/>
      <c r="BL102" s="1633"/>
      <c r="BM102" s="1633"/>
      <c r="BN102" s="1633"/>
      <c r="BO102" s="1633"/>
      <c r="BP102" s="1633"/>
      <c r="BQ102" s="1633"/>
      <c r="BR102" s="1633"/>
      <c r="BS102" s="1633"/>
      <c r="BT102" s="1633"/>
      <c r="BU102" s="1633"/>
      <c r="BV102" s="1633"/>
      <c r="BW102" s="1633"/>
      <c r="BX102" s="1633"/>
      <c r="BY102" s="1633"/>
      <c r="BZ102" s="1633"/>
      <c r="CA102" s="1633"/>
      <c r="CB102" s="1633"/>
      <c r="CC102" s="1633"/>
      <c r="CD102" s="1633"/>
      <c r="CE102" s="1633"/>
      <c r="CF102" s="1633"/>
      <c r="CG102" s="1633"/>
      <c r="CH102" s="1633"/>
      <c r="CI102" s="1633"/>
      <c r="CJ102" s="1633"/>
      <c r="CK102" s="1633"/>
      <c r="CL102" s="1633"/>
      <c r="CM102" s="1633"/>
      <c r="CN102" s="1633"/>
      <c r="CO102" s="1633"/>
      <c r="CP102" s="1633"/>
      <c r="CQ102" s="1633"/>
      <c r="CR102" s="1633"/>
      <c r="CS102" s="1633"/>
      <c r="CT102" s="1633"/>
      <c r="CU102" s="1633"/>
      <c r="CV102" s="1633"/>
      <c r="CW102" s="1633"/>
      <c r="CX102" s="1633"/>
      <c r="CY102" s="1633"/>
      <c r="CZ102" s="1633"/>
      <c r="DA102" s="1633"/>
      <c r="DB102" s="1633"/>
      <c r="DC102" s="1633"/>
      <c r="DD102" s="1633"/>
      <c r="DE102" s="1633"/>
      <c r="DF102" s="1633"/>
      <c r="DG102" s="1633"/>
      <c r="DH102" s="1633"/>
      <c r="DI102" s="1633"/>
      <c r="DJ102" s="1633"/>
      <c r="DK102" s="1633"/>
      <c r="DL102" s="1633"/>
      <c r="DM102" s="1633"/>
      <c r="DN102" s="1633"/>
      <c r="DO102" s="1633"/>
      <c r="DP102" s="1633"/>
      <c r="DQ102" s="1633"/>
      <c r="DR102" s="1633"/>
      <c r="DS102" s="1633"/>
      <c r="DT102" s="1633"/>
      <c r="DU102" s="1633"/>
      <c r="DV102" s="1633"/>
      <c r="DW102" s="1633"/>
      <c r="DX102" s="1633"/>
      <c r="DY102" s="1633"/>
      <c r="DZ102" s="1633"/>
      <c r="EA102" s="1633"/>
      <c r="EB102" s="1633"/>
      <c r="EC102" s="1633"/>
      <c r="ED102" s="1633"/>
      <c r="EE102" s="1633"/>
      <c r="EF102" s="1633"/>
      <c r="EG102" s="1633"/>
      <c r="EH102" s="1633"/>
      <c r="EI102" s="1633"/>
      <c r="EJ102" s="1633"/>
      <c r="EK102" s="1633"/>
      <c r="EL102" s="1633"/>
      <c r="EM102" s="1633"/>
      <c r="EN102" s="1633"/>
      <c r="EO102" s="1633"/>
      <c r="EP102" s="1633"/>
      <c r="EQ102" s="1633"/>
      <c r="ER102" s="1633"/>
      <c r="ES102" s="1633"/>
      <c r="ET102" s="1633"/>
      <c r="EU102" s="1633"/>
      <c r="EV102" s="1633"/>
      <c r="EW102" s="1633"/>
      <c r="EX102" s="1633"/>
      <c r="EY102" s="1633"/>
      <c r="EZ102" s="1633"/>
      <c r="FA102" s="1633"/>
      <c r="FB102" s="1633"/>
      <c r="FC102" s="1633"/>
      <c r="FD102" s="1633"/>
      <c r="FE102" s="1633"/>
      <c r="FF102" s="1633"/>
      <c r="FG102" s="1633"/>
      <c r="FH102" s="1633"/>
      <c r="FI102" s="1633"/>
      <c r="FJ102" s="1633"/>
      <c r="FK102" s="1633"/>
      <c r="FL102" s="1633"/>
      <c r="FM102" s="1633"/>
      <c r="FN102" s="1633"/>
      <c r="FO102" s="1633"/>
      <c r="FP102" s="1633"/>
      <c r="FQ102" s="1633"/>
      <c r="FR102" s="1633"/>
      <c r="FS102" s="1633"/>
      <c r="FT102" s="1633"/>
      <c r="FU102" s="1633"/>
      <c r="FV102" s="1633"/>
      <c r="FW102" s="1633"/>
      <c r="FX102" s="1633"/>
      <c r="FY102" s="1633"/>
      <c r="FZ102" s="1633"/>
      <c r="GA102" s="1633"/>
      <c r="GB102" s="1633"/>
      <c r="GC102" s="1633"/>
      <c r="GD102" s="1633"/>
      <c r="GE102" s="1633"/>
      <c r="GF102" s="1633"/>
      <c r="GG102" s="1633"/>
      <c r="GH102" s="1633"/>
      <c r="GI102" s="1633"/>
      <c r="GJ102" s="1633"/>
      <c r="GK102" s="1633"/>
      <c r="GL102" s="1633"/>
      <c r="GM102" s="1633"/>
      <c r="GN102" s="1633"/>
      <c r="GO102" s="1633"/>
      <c r="GP102" s="1633"/>
      <c r="GQ102" s="1633"/>
      <c r="GR102" s="1633"/>
      <c r="GS102" s="1633"/>
      <c r="GT102" s="1633"/>
      <c r="GU102" s="1633"/>
      <c r="GV102" s="1633"/>
      <c r="GW102" s="1633"/>
      <c r="GX102" s="1633"/>
      <c r="GY102" s="1633"/>
      <c r="GZ102" s="1633"/>
      <c r="HA102" s="1633"/>
      <c r="HB102" s="1633"/>
      <c r="HC102" s="1633"/>
      <c r="HD102" s="1633"/>
      <c r="HE102" s="1633"/>
      <c r="HF102" s="1633"/>
      <c r="HG102" s="1633"/>
      <c r="HH102" s="1633"/>
      <c r="HI102" s="1633"/>
      <c r="HJ102" s="1633"/>
      <c r="HK102" s="1633"/>
      <c r="HL102" s="1633"/>
      <c r="HM102" s="1633"/>
      <c r="HN102" s="1633"/>
      <c r="HO102" s="1633"/>
      <c r="HP102" s="1633"/>
      <c r="HQ102" s="1633"/>
      <c r="HR102" s="1633"/>
      <c r="HS102" s="1633"/>
      <c r="HT102" s="1633"/>
      <c r="HU102" s="1633"/>
      <c r="HV102" s="1633"/>
      <c r="HW102" s="1633"/>
      <c r="HX102" s="1633"/>
      <c r="HY102" s="1633"/>
      <c r="HZ102" s="1633"/>
      <c r="IA102" s="1633"/>
      <c r="IB102" s="1633"/>
      <c r="IC102" s="1633"/>
      <c r="ID102" s="1633"/>
      <c r="IE102" s="1633"/>
      <c r="IF102" s="1633"/>
      <c r="IG102" s="1633"/>
      <c r="IH102" s="1633"/>
      <c r="II102" s="1633"/>
      <c r="IJ102" s="1633"/>
      <c r="IK102" s="1633"/>
      <c r="IL102" s="1633"/>
      <c r="IM102" s="1633"/>
      <c r="IN102" s="1633"/>
      <c r="IO102" s="1633"/>
      <c r="IP102" s="1633"/>
      <c r="IQ102" s="1633"/>
      <c r="IR102" s="1633"/>
      <c r="IS102" s="1633"/>
      <c r="IT102" s="1633"/>
      <c r="IU102" s="1633"/>
      <c r="IV102" s="1633"/>
      <c r="IW102" s="1633"/>
      <c r="IX102" s="1633"/>
      <c r="IY102" s="1633"/>
      <c r="IZ102" s="1633"/>
      <c r="JA102" s="1633"/>
      <c r="JB102" s="1633"/>
      <c r="JC102" s="1633"/>
      <c r="JD102" s="1633"/>
      <c r="JE102" s="1633"/>
      <c r="JF102" s="1633"/>
      <c r="JG102" s="1633"/>
      <c r="JH102" s="1633"/>
      <c r="JI102" s="1633"/>
      <c r="JJ102" s="1633"/>
      <c r="JK102" s="1633"/>
      <c r="JL102" s="1633"/>
      <c r="JM102" s="1633"/>
      <c r="JN102" s="1633"/>
      <c r="JO102" s="1633"/>
      <c r="JP102" s="1633"/>
      <c r="JQ102" s="1633"/>
      <c r="JR102" s="1633"/>
      <c r="JS102" s="1633"/>
      <c r="JT102" s="1633"/>
      <c r="JU102" s="1633"/>
      <c r="JV102" s="1633"/>
      <c r="JW102" s="1633"/>
      <c r="JX102" s="1633"/>
      <c r="JY102" s="1633"/>
      <c r="JZ102" s="1633"/>
      <c r="KA102" s="1633"/>
      <c r="KB102" s="1633"/>
      <c r="KC102" s="1633"/>
      <c r="KD102" s="1633"/>
      <c r="KE102" s="1633"/>
      <c r="KF102" s="1633"/>
      <c r="KG102" s="1633"/>
      <c r="KH102" s="1633"/>
      <c r="KI102" s="1633"/>
      <c r="KJ102" s="1633"/>
      <c r="KK102" s="1633"/>
      <c r="KL102" s="1633"/>
      <c r="KM102" s="1633"/>
      <c r="KN102" s="1633"/>
      <c r="KO102" s="1633"/>
      <c r="KP102" s="1633"/>
      <c r="KQ102" s="1633"/>
      <c r="KR102" s="1633"/>
      <c r="KS102" s="1633"/>
      <c r="KT102" s="1633"/>
      <c r="KU102" s="1633"/>
      <c r="KV102" s="1633"/>
      <c r="KW102" s="1633"/>
      <c r="KX102" s="1633"/>
      <c r="KY102" s="1633"/>
      <c r="KZ102" s="1633"/>
      <c r="LA102" s="1633"/>
      <c r="LB102" s="1633"/>
      <c r="LC102" s="1633"/>
      <c r="LD102" s="1633"/>
      <c r="LE102" s="1633"/>
      <c r="LF102" s="1633"/>
      <c r="LG102" s="1633"/>
      <c r="LH102" s="1633"/>
      <c r="LI102" s="1633"/>
      <c r="LJ102" s="1633"/>
      <c r="LK102" s="1633"/>
      <c r="LL102" s="1633"/>
      <c r="LM102" s="1633"/>
      <c r="LN102" s="1633"/>
      <c r="LO102" s="1642"/>
      <c r="LP102" s="1642"/>
      <c r="LQ102" s="1642"/>
      <c r="LR102" s="1642"/>
      <c r="LS102" s="1642"/>
      <c r="LT102" s="1642"/>
      <c r="LU102" s="1642"/>
      <c r="LV102" s="1644"/>
    </row>
    <row r="103" s="2140" customFormat="1" ht="47" customHeight="1" spans="1:334">
      <c r="A103" s="2584">
        <v>45777</v>
      </c>
      <c r="B103" s="1500" t="s">
        <v>2036</v>
      </c>
      <c r="C103" s="1501" t="s">
        <v>955</v>
      </c>
      <c r="D103" s="1502">
        <v>4500163986</v>
      </c>
      <c r="E103" s="1503" t="s">
        <v>2037</v>
      </c>
      <c r="F103" s="2664" t="s">
        <v>2038</v>
      </c>
      <c r="G103" s="1505" t="s">
        <v>1727</v>
      </c>
      <c r="H103" s="1505" t="s">
        <v>1727</v>
      </c>
      <c r="I103" s="1532" t="s">
        <v>1728</v>
      </c>
      <c r="J103" s="1522">
        <v>960</v>
      </c>
      <c r="K103" s="1534">
        <v>0</v>
      </c>
      <c r="L103" s="1534">
        <v>96</v>
      </c>
      <c r="M103" s="2594">
        <f t="shared" si="65"/>
        <v>10</v>
      </c>
      <c r="N103" s="1525">
        <v>45838</v>
      </c>
      <c r="O103" s="1525">
        <v>45834</v>
      </c>
      <c r="P103" s="1537"/>
      <c r="Q103" s="1562" t="s">
        <v>78</v>
      </c>
      <c r="R103" s="1768"/>
      <c r="S103" s="1768"/>
      <c r="T103" s="1755"/>
      <c r="U103" s="1755"/>
      <c r="V103" s="2261" t="s">
        <v>1962</v>
      </c>
      <c r="W103" s="2261" t="s">
        <v>111</v>
      </c>
      <c r="X103" s="1565">
        <v>45789</v>
      </c>
      <c r="Y103" s="1589" t="s">
        <v>88</v>
      </c>
      <c r="Z103" s="1589">
        <v>45803</v>
      </c>
      <c r="AA103" s="2262"/>
      <c r="AB103" s="1589"/>
      <c r="AC103" s="2692" t="s">
        <v>2039</v>
      </c>
      <c r="AD103" s="1590" t="s">
        <v>2008</v>
      </c>
      <c r="AE103" s="2277">
        <v>0.9375</v>
      </c>
      <c r="AF103" s="2175">
        <f t="shared" si="87"/>
        <v>900</v>
      </c>
      <c r="AG103" s="1504" t="s">
        <v>2040</v>
      </c>
      <c r="AH103" s="1603" t="s">
        <v>81</v>
      </c>
      <c r="AI103" s="2623">
        <f t="shared" si="86"/>
        <v>960</v>
      </c>
      <c r="AJ103" s="2626">
        <v>10</v>
      </c>
      <c r="AK103" s="2627">
        <f t="shared" si="72"/>
        <v>960</v>
      </c>
      <c r="AL103" s="2627"/>
      <c r="AM103" s="2627"/>
      <c r="AN103" s="2627">
        <f t="shared" si="85"/>
        <v>40</v>
      </c>
      <c r="AO103" s="2627"/>
      <c r="AP103" s="2627"/>
      <c r="AQ103" s="2639"/>
      <c r="AR103" s="2282"/>
      <c r="AS103" s="1610" t="s">
        <v>63</v>
      </c>
      <c r="AT103" s="1610">
        <f t="shared" si="68"/>
        <v>960</v>
      </c>
      <c r="AU103" s="1610"/>
      <c r="AV103" s="2313">
        <f t="shared" si="88"/>
        <v>96</v>
      </c>
      <c r="AW103" s="1637">
        <f t="shared" si="89"/>
        <v>96</v>
      </c>
      <c r="AX103" s="1637">
        <f t="shared" si="90"/>
        <v>96</v>
      </c>
      <c r="AY103" s="1637">
        <f t="shared" si="91"/>
        <v>96</v>
      </c>
      <c r="AZ103" s="1637">
        <f t="shared" si="92"/>
        <v>96</v>
      </c>
      <c r="BA103" s="2647">
        <f t="shared" si="93"/>
        <v>96</v>
      </c>
      <c r="BB103" s="2647">
        <f t="shared" si="94"/>
        <v>96</v>
      </c>
      <c r="BC103" s="2647">
        <f t="shared" si="95"/>
        <v>96</v>
      </c>
      <c r="BD103" s="2288">
        <f t="shared" si="96"/>
        <v>96</v>
      </c>
      <c r="BE103" s="2647">
        <f t="shared" si="97"/>
        <v>96</v>
      </c>
      <c r="BF103" s="2313">
        <f t="shared" si="98"/>
        <v>92</v>
      </c>
      <c r="BG103" s="2649">
        <f t="shared" si="99"/>
        <v>4</v>
      </c>
      <c r="BH103" s="1633"/>
      <c r="BI103" s="1633"/>
      <c r="BJ103" s="1633"/>
      <c r="BK103" s="1633"/>
      <c r="BL103" s="1633"/>
      <c r="BM103" s="1633"/>
      <c r="BN103" s="1633"/>
      <c r="BO103" s="1633"/>
      <c r="BP103" s="1633"/>
      <c r="BQ103" s="1633"/>
      <c r="BR103" s="1633"/>
      <c r="BS103" s="1633"/>
      <c r="BT103" s="1633"/>
      <c r="BU103" s="1633"/>
      <c r="BV103" s="1633"/>
      <c r="BW103" s="1633"/>
      <c r="BX103" s="1633"/>
      <c r="BY103" s="1633"/>
      <c r="BZ103" s="1633"/>
      <c r="CA103" s="1633"/>
      <c r="CB103" s="1633"/>
      <c r="CC103" s="1633"/>
      <c r="CD103" s="1633"/>
      <c r="CE103" s="1633"/>
      <c r="CF103" s="1633"/>
      <c r="CG103" s="1633"/>
      <c r="CH103" s="1633"/>
      <c r="CI103" s="1633"/>
      <c r="CJ103" s="1633"/>
      <c r="CK103" s="1633"/>
      <c r="CL103" s="1633"/>
      <c r="CM103" s="1633"/>
      <c r="CN103" s="1633"/>
      <c r="CO103" s="1633"/>
      <c r="CP103" s="1633"/>
      <c r="CQ103" s="1633"/>
      <c r="CR103" s="1633"/>
      <c r="CS103" s="1633"/>
      <c r="CT103" s="1633"/>
      <c r="CU103" s="1633"/>
      <c r="CV103" s="1633"/>
      <c r="CW103" s="1633"/>
      <c r="CX103" s="1633"/>
      <c r="CY103" s="1633"/>
      <c r="CZ103" s="1633"/>
      <c r="DA103" s="1633"/>
      <c r="DB103" s="1633"/>
      <c r="DC103" s="1633"/>
      <c r="DD103" s="1633"/>
      <c r="DE103" s="1633"/>
      <c r="DF103" s="1633"/>
      <c r="DG103" s="1633"/>
      <c r="DH103" s="1633"/>
      <c r="DI103" s="1633"/>
      <c r="DJ103" s="1633"/>
      <c r="DK103" s="1633"/>
      <c r="DL103" s="1633"/>
      <c r="DM103" s="1633"/>
      <c r="DN103" s="1633"/>
      <c r="DO103" s="1633"/>
      <c r="DP103" s="1633"/>
      <c r="DQ103" s="1633"/>
      <c r="DR103" s="1633"/>
      <c r="DS103" s="1633"/>
      <c r="DT103" s="1633"/>
      <c r="DU103" s="1633"/>
      <c r="DV103" s="1633"/>
      <c r="DW103" s="1633"/>
      <c r="DX103" s="1633"/>
      <c r="DY103" s="1633"/>
      <c r="DZ103" s="1633"/>
      <c r="EA103" s="1633"/>
      <c r="EB103" s="1633"/>
      <c r="EC103" s="1633"/>
      <c r="ED103" s="1633"/>
      <c r="EE103" s="1633"/>
      <c r="EF103" s="1633"/>
      <c r="EG103" s="1633"/>
      <c r="EH103" s="1633"/>
      <c r="EI103" s="1633"/>
      <c r="EJ103" s="1633"/>
      <c r="EK103" s="1633"/>
      <c r="EL103" s="1633"/>
      <c r="EM103" s="1633"/>
      <c r="EN103" s="1633"/>
      <c r="EO103" s="1633"/>
      <c r="EP103" s="1633"/>
      <c r="EQ103" s="1633"/>
      <c r="ER103" s="1633"/>
      <c r="ES103" s="1633"/>
      <c r="ET103" s="1633"/>
      <c r="EU103" s="1633"/>
      <c r="EV103" s="1633"/>
      <c r="EW103" s="1633"/>
      <c r="EX103" s="1633"/>
      <c r="EY103" s="1633"/>
      <c r="EZ103" s="1633"/>
      <c r="FA103" s="1633"/>
      <c r="FB103" s="1633"/>
      <c r="FC103" s="1633"/>
      <c r="FD103" s="1633"/>
      <c r="FE103" s="1633"/>
      <c r="FF103" s="1633"/>
      <c r="FG103" s="1633"/>
      <c r="FH103" s="1633"/>
      <c r="FI103" s="1633"/>
      <c r="FJ103" s="1633"/>
      <c r="FK103" s="1633"/>
      <c r="FL103" s="1633"/>
      <c r="FM103" s="1633"/>
      <c r="FN103" s="1633"/>
      <c r="FO103" s="1633"/>
      <c r="FP103" s="1633"/>
      <c r="FQ103" s="1633"/>
      <c r="FR103" s="1633"/>
      <c r="FS103" s="1633"/>
      <c r="FT103" s="1633"/>
      <c r="FU103" s="1633"/>
      <c r="FV103" s="1633"/>
      <c r="FW103" s="1633"/>
      <c r="FX103" s="1633"/>
      <c r="FY103" s="1633"/>
      <c r="FZ103" s="1633"/>
      <c r="GA103" s="1633"/>
      <c r="GB103" s="1633"/>
      <c r="GC103" s="1633"/>
      <c r="GD103" s="1633"/>
      <c r="GE103" s="1633"/>
      <c r="GF103" s="1633"/>
      <c r="GG103" s="1633"/>
      <c r="GH103" s="1633"/>
      <c r="GI103" s="1633"/>
      <c r="GJ103" s="1633"/>
      <c r="GK103" s="1633"/>
      <c r="GL103" s="1633"/>
      <c r="GM103" s="1633"/>
      <c r="GN103" s="1633"/>
      <c r="GO103" s="1633"/>
      <c r="GP103" s="1633"/>
      <c r="GQ103" s="1633"/>
      <c r="GR103" s="1633"/>
      <c r="GS103" s="1633"/>
      <c r="GT103" s="1633"/>
      <c r="GU103" s="1633"/>
      <c r="GV103" s="1633"/>
      <c r="GW103" s="1633"/>
      <c r="GX103" s="1633"/>
      <c r="GY103" s="1633"/>
      <c r="GZ103" s="1633"/>
      <c r="HA103" s="1633"/>
      <c r="HB103" s="1633"/>
      <c r="HC103" s="1633"/>
      <c r="HD103" s="1633"/>
      <c r="HE103" s="1633"/>
      <c r="HF103" s="1633"/>
      <c r="HG103" s="1633"/>
      <c r="HH103" s="1633"/>
      <c r="HI103" s="1633"/>
      <c r="HJ103" s="1633"/>
      <c r="HK103" s="1633"/>
      <c r="HL103" s="1633"/>
      <c r="HM103" s="1633"/>
      <c r="HN103" s="1633"/>
      <c r="HO103" s="1633"/>
      <c r="HP103" s="1633"/>
      <c r="HQ103" s="1633"/>
      <c r="HR103" s="1633"/>
      <c r="HS103" s="1633"/>
      <c r="HT103" s="1633"/>
      <c r="HU103" s="1633"/>
      <c r="HV103" s="1633"/>
      <c r="HW103" s="1633"/>
      <c r="HX103" s="1633"/>
      <c r="HY103" s="1633"/>
      <c r="HZ103" s="1633"/>
      <c r="IA103" s="1633"/>
      <c r="IB103" s="1633"/>
      <c r="IC103" s="1633"/>
      <c r="ID103" s="1633"/>
      <c r="IE103" s="1633"/>
      <c r="IF103" s="1633"/>
      <c r="IG103" s="1633"/>
      <c r="IH103" s="1633"/>
      <c r="II103" s="1633"/>
      <c r="IJ103" s="1633"/>
      <c r="IK103" s="1633"/>
      <c r="IL103" s="1633"/>
      <c r="IM103" s="1633"/>
      <c r="IN103" s="1633"/>
      <c r="IO103" s="1633"/>
      <c r="IP103" s="1633"/>
      <c r="IQ103" s="1633"/>
      <c r="IR103" s="1633"/>
      <c r="IS103" s="1633"/>
      <c r="IT103" s="1633"/>
      <c r="IU103" s="1633"/>
      <c r="IV103" s="1633"/>
      <c r="IW103" s="1633"/>
      <c r="IX103" s="1633"/>
      <c r="IY103" s="1633"/>
      <c r="IZ103" s="1633"/>
      <c r="JA103" s="1633"/>
      <c r="JB103" s="1633"/>
      <c r="JC103" s="1633"/>
      <c r="JD103" s="1633"/>
      <c r="JE103" s="1633"/>
      <c r="JF103" s="1633"/>
      <c r="JG103" s="1633"/>
      <c r="JH103" s="1633"/>
      <c r="JI103" s="1633"/>
      <c r="JJ103" s="1633"/>
      <c r="JK103" s="1633"/>
      <c r="JL103" s="1633"/>
      <c r="JM103" s="1633"/>
      <c r="JN103" s="1633"/>
      <c r="JO103" s="1633"/>
      <c r="JP103" s="1633"/>
      <c r="JQ103" s="1633"/>
      <c r="JR103" s="1633"/>
      <c r="JS103" s="1633"/>
      <c r="JT103" s="1633"/>
      <c r="JU103" s="1633"/>
      <c r="JV103" s="1633"/>
      <c r="JW103" s="1633"/>
      <c r="JX103" s="1633"/>
      <c r="JY103" s="1633"/>
      <c r="JZ103" s="1633"/>
      <c r="KA103" s="1633"/>
      <c r="KB103" s="1633"/>
      <c r="KC103" s="1633"/>
      <c r="KD103" s="1633"/>
      <c r="KE103" s="1633"/>
      <c r="KF103" s="1633"/>
      <c r="KG103" s="1633"/>
      <c r="KH103" s="1633"/>
      <c r="KI103" s="1633"/>
      <c r="KJ103" s="1633"/>
      <c r="KK103" s="1633"/>
      <c r="KL103" s="1633"/>
      <c r="KM103" s="1633"/>
      <c r="KN103" s="1633"/>
      <c r="KO103" s="1633"/>
      <c r="KP103" s="1633"/>
      <c r="KQ103" s="1633"/>
      <c r="KR103" s="1633"/>
      <c r="KS103" s="1633"/>
      <c r="KT103" s="1633"/>
      <c r="KU103" s="1633"/>
      <c r="KV103" s="1633"/>
      <c r="KW103" s="1633"/>
      <c r="KX103" s="1633"/>
      <c r="KY103" s="1633"/>
      <c r="KZ103" s="1633"/>
      <c r="LA103" s="1633"/>
      <c r="LB103" s="1633"/>
      <c r="LC103" s="1633"/>
      <c r="LD103" s="1633"/>
      <c r="LE103" s="1633"/>
      <c r="LF103" s="1633"/>
      <c r="LG103" s="1633"/>
      <c r="LH103" s="1633"/>
      <c r="LI103" s="1633"/>
      <c r="LJ103" s="1633"/>
      <c r="LK103" s="1633"/>
      <c r="LL103" s="1633"/>
      <c r="LM103" s="1633"/>
      <c r="LN103" s="1633"/>
      <c r="LO103" s="1642"/>
      <c r="LP103" s="1642"/>
      <c r="LQ103" s="1642"/>
      <c r="LR103" s="1642"/>
      <c r="LS103" s="1642"/>
      <c r="LT103" s="1642"/>
      <c r="LU103" s="1642"/>
      <c r="LV103" s="2302"/>
    </row>
    <row r="104" s="2140" customFormat="1" ht="47" customHeight="1" spans="1:334">
      <c r="A104" s="2578">
        <v>45797</v>
      </c>
      <c r="B104" s="2148" t="s">
        <v>1875</v>
      </c>
      <c r="C104" s="2149" t="s">
        <v>1632</v>
      </c>
      <c r="D104" s="2150">
        <v>4500167011</v>
      </c>
      <c r="E104" s="2151" t="s">
        <v>2041</v>
      </c>
      <c r="F104" s="2150" t="s">
        <v>2042</v>
      </c>
      <c r="G104" s="1505" t="s">
        <v>1730</v>
      </c>
      <c r="H104" s="2152" t="s">
        <v>1821</v>
      </c>
      <c r="I104" s="1532" t="s">
        <v>1822</v>
      </c>
      <c r="J104" s="1528">
        <v>1008</v>
      </c>
      <c r="K104" s="2305">
        <v>0</v>
      </c>
      <c r="L104" s="2305">
        <v>24</v>
      </c>
      <c r="M104" s="2305">
        <f t="shared" si="65"/>
        <v>42</v>
      </c>
      <c r="N104" s="1536">
        <v>45838</v>
      </c>
      <c r="O104" s="1536">
        <v>45834</v>
      </c>
      <c r="P104" s="1537"/>
      <c r="Q104" s="1562" t="s">
        <v>78</v>
      </c>
      <c r="R104" s="1768"/>
      <c r="S104" s="1768"/>
      <c r="T104" s="1755"/>
      <c r="U104" s="1755"/>
      <c r="V104" s="2167" t="s">
        <v>1962</v>
      </c>
      <c r="W104" s="2167" t="s">
        <v>111</v>
      </c>
      <c r="X104" s="1557">
        <v>45805</v>
      </c>
      <c r="Y104" s="1578" t="s">
        <v>88</v>
      </c>
      <c r="Z104" s="1578" t="s">
        <v>1908</v>
      </c>
      <c r="AA104" s="1579"/>
      <c r="AB104" s="1578"/>
      <c r="AC104" s="2693" t="s">
        <v>1943</v>
      </c>
      <c r="AD104" s="2173" t="s">
        <v>1637</v>
      </c>
      <c r="AE104" s="2615">
        <v>0.9342</v>
      </c>
      <c r="AF104" s="2616">
        <f t="shared" si="87"/>
        <v>941.6736</v>
      </c>
      <c r="AG104" s="1602" t="s">
        <v>2043</v>
      </c>
      <c r="AH104" s="1609" t="s">
        <v>81</v>
      </c>
      <c r="AI104" s="2623">
        <f t="shared" si="86"/>
        <v>1008</v>
      </c>
      <c r="AJ104" s="2628">
        <v>10</v>
      </c>
      <c r="AK104" s="2627">
        <f t="shared" si="72"/>
        <v>1008</v>
      </c>
      <c r="AL104" s="2627"/>
      <c r="AM104" s="2627"/>
      <c r="AN104" s="2627">
        <f t="shared" si="85"/>
        <v>42</v>
      </c>
      <c r="AO104" s="2627"/>
      <c r="AP104" s="2627"/>
      <c r="AQ104" s="2640"/>
      <c r="AR104" s="1608"/>
      <c r="AS104" s="1610" t="s">
        <v>63</v>
      </c>
      <c r="AT104" s="1610">
        <f t="shared" si="68"/>
        <v>1008</v>
      </c>
      <c r="AU104" s="1610"/>
      <c r="AV104" s="2313">
        <f t="shared" si="88"/>
        <v>100.8</v>
      </c>
      <c r="AW104" s="1637">
        <f t="shared" si="89"/>
        <v>100.8</v>
      </c>
      <c r="AX104" s="1637">
        <f t="shared" si="90"/>
        <v>100.8</v>
      </c>
      <c r="AY104" s="1637">
        <f t="shared" si="91"/>
        <v>100.8</v>
      </c>
      <c r="AZ104" s="1637">
        <f t="shared" si="92"/>
        <v>100.8</v>
      </c>
      <c r="BA104" s="2647">
        <f t="shared" si="93"/>
        <v>100.8</v>
      </c>
      <c r="BB104" s="2647">
        <f t="shared" si="94"/>
        <v>100.8</v>
      </c>
      <c r="BC104" s="2647">
        <f t="shared" si="95"/>
        <v>100.8</v>
      </c>
      <c r="BD104" s="2288">
        <f t="shared" si="96"/>
        <v>100.8</v>
      </c>
      <c r="BE104" s="2647">
        <f t="shared" si="97"/>
        <v>100.8</v>
      </c>
      <c r="BF104" s="2313">
        <f t="shared" si="98"/>
        <v>96.6</v>
      </c>
      <c r="BG104" s="2649">
        <f t="shared" si="99"/>
        <v>4.2</v>
      </c>
      <c r="BH104" s="1633"/>
      <c r="BI104" s="1633"/>
      <c r="BJ104" s="1633"/>
      <c r="BK104" s="1633"/>
      <c r="BL104" s="1633"/>
      <c r="BM104" s="1633"/>
      <c r="BN104" s="1633"/>
      <c r="BO104" s="1633"/>
      <c r="BP104" s="1633"/>
      <c r="BQ104" s="1633"/>
      <c r="BR104" s="1633"/>
      <c r="BS104" s="1633"/>
      <c r="BT104" s="1633"/>
      <c r="BU104" s="1633"/>
      <c r="BV104" s="1633"/>
      <c r="BW104" s="1633"/>
      <c r="BX104" s="1633"/>
      <c r="BY104" s="1633"/>
      <c r="BZ104" s="1633"/>
      <c r="CA104" s="1633"/>
      <c r="CB104" s="1633"/>
      <c r="CC104" s="1633"/>
      <c r="CD104" s="1633"/>
      <c r="CE104" s="1633"/>
      <c r="CF104" s="1633"/>
      <c r="CG104" s="1633"/>
      <c r="CH104" s="1633"/>
      <c r="CI104" s="1633"/>
      <c r="CJ104" s="1633"/>
      <c r="CK104" s="1633"/>
      <c r="CL104" s="1633"/>
      <c r="CM104" s="1633"/>
      <c r="CN104" s="1633"/>
      <c r="CO104" s="1633"/>
      <c r="CP104" s="1633"/>
      <c r="CQ104" s="1633"/>
      <c r="CR104" s="1633"/>
      <c r="CS104" s="1633"/>
      <c r="CT104" s="1633"/>
      <c r="CU104" s="1633"/>
      <c r="CV104" s="1633"/>
      <c r="CW104" s="1633"/>
      <c r="CX104" s="1633"/>
      <c r="CY104" s="1633"/>
      <c r="CZ104" s="1633"/>
      <c r="DA104" s="1633"/>
      <c r="DB104" s="1633"/>
      <c r="DC104" s="1633"/>
      <c r="DD104" s="1633"/>
      <c r="DE104" s="1633"/>
      <c r="DF104" s="1633"/>
      <c r="DG104" s="1633"/>
      <c r="DH104" s="1633"/>
      <c r="DI104" s="1633"/>
      <c r="DJ104" s="1633"/>
      <c r="DK104" s="1633"/>
      <c r="DL104" s="1633"/>
      <c r="DM104" s="1633"/>
      <c r="DN104" s="1633"/>
      <c r="DO104" s="1633"/>
      <c r="DP104" s="1633"/>
      <c r="DQ104" s="1633"/>
      <c r="DR104" s="1633"/>
      <c r="DS104" s="1633"/>
      <c r="DT104" s="1633"/>
      <c r="DU104" s="1633"/>
      <c r="DV104" s="1633"/>
      <c r="DW104" s="1633"/>
      <c r="DX104" s="1633"/>
      <c r="DY104" s="1633"/>
      <c r="DZ104" s="1633"/>
      <c r="EA104" s="1633"/>
      <c r="EB104" s="1633"/>
      <c r="EC104" s="1633"/>
      <c r="ED104" s="1633"/>
      <c r="EE104" s="1633"/>
      <c r="EF104" s="1633"/>
      <c r="EG104" s="1633"/>
      <c r="EH104" s="1633"/>
      <c r="EI104" s="1633"/>
      <c r="EJ104" s="1633"/>
      <c r="EK104" s="1633"/>
      <c r="EL104" s="1633"/>
      <c r="EM104" s="1633"/>
      <c r="EN104" s="1633"/>
      <c r="EO104" s="1633"/>
      <c r="EP104" s="1633"/>
      <c r="EQ104" s="1633"/>
      <c r="ER104" s="1633"/>
      <c r="ES104" s="1633"/>
      <c r="ET104" s="1633"/>
      <c r="EU104" s="1633"/>
      <c r="EV104" s="1633"/>
      <c r="EW104" s="1633"/>
      <c r="EX104" s="1633"/>
      <c r="EY104" s="1633"/>
      <c r="EZ104" s="1633"/>
      <c r="FA104" s="1633"/>
      <c r="FB104" s="1633"/>
      <c r="FC104" s="1633"/>
      <c r="FD104" s="1633"/>
      <c r="FE104" s="1633"/>
      <c r="FF104" s="1633"/>
      <c r="FG104" s="1633"/>
      <c r="FH104" s="1633"/>
      <c r="FI104" s="1633"/>
      <c r="FJ104" s="1633"/>
      <c r="FK104" s="1633"/>
      <c r="FL104" s="1633"/>
      <c r="FM104" s="1633"/>
      <c r="FN104" s="1633"/>
      <c r="FO104" s="1633"/>
      <c r="FP104" s="1633"/>
      <c r="FQ104" s="1633"/>
      <c r="FR104" s="1633"/>
      <c r="FS104" s="1633"/>
      <c r="FT104" s="1633"/>
      <c r="FU104" s="1633"/>
      <c r="FV104" s="1633"/>
      <c r="FW104" s="1633"/>
      <c r="FX104" s="1633"/>
      <c r="FY104" s="1633"/>
      <c r="FZ104" s="1633"/>
      <c r="GA104" s="1633"/>
      <c r="GB104" s="1633"/>
      <c r="GC104" s="1633"/>
      <c r="GD104" s="1633"/>
      <c r="GE104" s="1633"/>
      <c r="GF104" s="1633"/>
      <c r="GG104" s="1633"/>
      <c r="GH104" s="1633"/>
      <c r="GI104" s="1633"/>
      <c r="GJ104" s="1633"/>
      <c r="GK104" s="1633"/>
      <c r="GL104" s="1633"/>
      <c r="GM104" s="1633"/>
      <c r="GN104" s="1633"/>
      <c r="GO104" s="1633"/>
      <c r="GP104" s="1633"/>
      <c r="GQ104" s="1633"/>
      <c r="GR104" s="1633"/>
      <c r="GS104" s="1633"/>
      <c r="GT104" s="1633"/>
      <c r="GU104" s="1633"/>
      <c r="GV104" s="1633"/>
      <c r="GW104" s="1633"/>
      <c r="GX104" s="1633"/>
      <c r="GY104" s="1633"/>
      <c r="GZ104" s="1633"/>
      <c r="HA104" s="1633"/>
      <c r="HB104" s="1633"/>
      <c r="HC104" s="1633"/>
      <c r="HD104" s="1633"/>
      <c r="HE104" s="1633"/>
      <c r="HF104" s="1633"/>
      <c r="HG104" s="1633"/>
      <c r="HH104" s="1633"/>
      <c r="HI104" s="1633"/>
      <c r="HJ104" s="1633"/>
      <c r="HK104" s="1633"/>
      <c r="HL104" s="1633"/>
      <c r="HM104" s="1633"/>
      <c r="HN104" s="1633"/>
      <c r="HO104" s="1633"/>
      <c r="HP104" s="1633"/>
      <c r="HQ104" s="1633"/>
      <c r="HR104" s="1633"/>
      <c r="HS104" s="1633"/>
      <c r="HT104" s="1633"/>
      <c r="HU104" s="1633"/>
      <c r="HV104" s="1633"/>
      <c r="HW104" s="1633"/>
      <c r="HX104" s="1633"/>
      <c r="HY104" s="1633"/>
      <c r="HZ104" s="1633"/>
      <c r="IA104" s="1633"/>
      <c r="IB104" s="1633"/>
      <c r="IC104" s="1633"/>
      <c r="ID104" s="1633"/>
      <c r="IE104" s="1633"/>
      <c r="IF104" s="1633"/>
      <c r="IG104" s="1633"/>
      <c r="IH104" s="1633"/>
      <c r="II104" s="1633"/>
      <c r="IJ104" s="1633"/>
      <c r="IK104" s="1633"/>
      <c r="IL104" s="1633"/>
      <c r="IM104" s="1633"/>
      <c r="IN104" s="1633"/>
      <c r="IO104" s="1633"/>
      <c r="IP104" s="1633"/>
      <c r="IQ104" s="1633"/>
      <c r="IR104" s="1633"/>
      <c r="IS104" s="1633"/>
      <c r="IT104" s="1633"/>
      <c r="IU104" s="1633"/>
      <c r="IV104" s="1633"/>
      <c r="IW104" s="1633"/>
      <c r="IX104" s="1633"/>
      <c r="IY104" s="1633"/>
      <c r="IZ104" s="1633"/>
      <c r="JA104" s="1633"/>
      <c r="JB104" s="1633"/>
      <c r="JC104" s="1633"/>
      <c r="JD104" s="1633"/>
      <c r="JE104" s="1633"/>
      <c r="JF104" s="1633"/>
      <c r="JG104" s="1633"/>
      <c r="JH104" s="1633"/>
      <c r="JI104" s="1633"/>
      <c r="JJ104" s="1633"/>
      <c r="JK104" s="1633"/>
      <c r="JL104" s="1633"/>
      <c r="JM104" s="1633"/>
      <c r="JN104" s="1633"/>
      <c r="JO104" s="1633"/>
      <c r="JP104" s="1633"/>
      <c r="JQ104" s="1633"/>
      <c r="JR104" s="1633"/>
      <c r="JS104" s="1633"/>
      <c r="JT104" s="1633"/>
      <c r="JU104" s="1633"/>
      <c r="JV104" s="1633"/>
      <c r="JW104" s="1633"/>
      <c r="JX104" s="1633"/>
      <c r="JY104" s="1633"/>
      <c r="JZ104" s="1633"/>
      <c r="KA104" s="1633"/>
      <c r="KB104" s="1633"/>
      <c r="KC104" s="1633"/>
      <c r="KD104" s="1633"/>
      <c r="KE104" s="1633"/>
      <c r="KF104" s="1633"/>
      <c r="KG104" s="1633"/>
      <c r="KH104" s="1633"/>
      <c r="KI104" s="1633"/>
      <c r="KJ104" s="1633"/>
      <c r="KK104" s="1633"/>
      <c r="KL104" s="1633"/>
      <c r="KM104" s="1633"/>
      <c r="KN104" s="1633"/>
      <c r="KO104" s="1633"/>
      <c r="KP104" s="1633"/>
      <c r="KQ104" s="1633"/>
      <c r="KR104" s="1633"/>
      <c r="KS104" s="1633"/>
      <c r="KT104" s="1633"/>
      <c r="KU104" s="1633"/>
      <c r="KV104" s="1633"/>
      <c r="KW104" s="1633"/>
      <c r="KX104" s="1633"/>
      <c r="KY104" s="1633"/>
      <c r="KZ104" s="1633"/>
      <c r="LA104" s="1633"/>
      <c r="LB104" s="1633"/>
      <c r="LC104" s="1633"/>
      <c r="LD104" s="1633"/>
      <c r="LE104" s="1633"/>
      <c r="LF104" s="1633"/>
      <c r="LG104" s="1633"/>
      <c r="LH104" s="1633"/>
      <c r="LI104" s="1633"/>
      <c r="LJ104" s="1633"/>
      <c r="LK104" s="1633"/>
      <c r="LL104" s="1633"/>
      <c r="LM104" s="1633"/>
      <c r="LN104" s="1633"/>
      <c r="LO104" s="1642"/>
      <c r="LP104" s="1642"/>
      <c r="LQ104" s="1642"/>
      <c r="LR104" s="1642"/>
      <c r="LS104" s="1642"/>
      <c r="LT104" s="1642"/>
      <c r="LU104" s="1642"/>
      <c r="LV104" s="1643"/>
    </row>
    <row r="105" s="2140" customFormat="1" ht="47" customHeight="1" spans="1:334">
      <c r="A105" s="2417">
        <v>45791</v>
      </c>
      <c r="B105" s="1500" t="s">
        <v>2044</v>
      </c>
      <c r="C105" s="1501" t="s">
        <v>342</v>
      </c>
      <c r="D105" s="1502">
        <v>4500162082</v>
      </c>
      <c r="E105" s="1503" t="s">
        <v>2045</v>
      </c>
      <c r="F105" s="1502" t="s">
        <v>2046</v>
      </c>
      <c r="G105" s="1505" t="s">
        <v>1727</v>
      </c>
      <c r="H105" s="1505" t="s">
        <v>1727</v>
      </c>
      <c r="I105" s="1532" t="s">
        <v>1728</v>
      </c>
      <c r="J105" s="1522">
        <v>51072</v>
      </c>
      <c r="K105" s="1534">
        <v>0</v>
      </c>
      <c r="L105" s="1534">
        <v>96</v>
      </c>
      <c r="M105" s="2594">
        <f t="shared" si="65"/>
        <v>532</v>
      </c>
      <c r="N105" s="1536">
        <v>45838</v>
      </c>
      <c r="O105" s="1536">
        <v>45834</v>
      </c>
      <c r="P105" s="1537"/>
      <c r="Q105" s="1562" t="s">
        <v>78</v>
      </c>
      <c r="R105" s="1768"/>
      <c r="S105" s="1768"/>
      <c r="T105" s="1768"/>
      <c r="U105" s="1768"/>
      <c r="V105" s="2308">
        <v>45845</v>
      </c>
      <c r="W105" s="1532" t="s">
        <v>111</v>
      </c>
      <c r="X105" s="1565">
        <v>45791</v>
      </c>
      <c r="Y105" s="1589" t="s">
        <v>88</v>
      </c>
      <c r="Z105" s="1589" t="s">
        <v>2047</v>
      </c>
      <c r="AA105" s="1589"/>
      <c r="AB105" s="1589"/>
      <c r="AC105" s="2692" t="s">
        <v>2048</v>
      </c>
      <c r="AD105" s="1590" t="s">
        <v>2049</v>
      </c>
      <c r="AE105" s="2277">
        <v>0.9375</v>
      </c>
      <c r="AF105" s="2278">
        <f t="shared" si="87"/>
        <v>47880</v>
      </c>
      <c r="AG105" s="1504" t="s">
        <v>2050</v>
      </c>
      <c r="AH105" s="1609" t="s">
        <v>81</v>
      </c>
      <c r="AI105" s="2623">
        <f t="shared" si="86"/>
        <v>51072</v>
      </c>
      <c r="AJ105" s="2626">
        <v>10</v>
      </c>
      <c r="AK105" s="2627">
        <f t="shared" si="72"/>
        <v>51072</v>
      </c>
      <c r="AL105" s="2627"/>
      <c r="AM105" s="2627"/>
      <c r="AN105" s="2627">
        <f t="shared" si="85"/>
        <v>2128</v>
      </c>
      <c r="AO105" s="2627"/>
      <c r="AP105" s="2627"/>
      <c r="AQ105" s="2641"/>
      <c r="AR105" s="1610"/>
      <c r="AS105" s="1610" t="s">
        <v>63</v>
      </c>
      <c r="AT105" s="1610">
        <f t="shared" si="68"/>
        <v>51072</v>
      </c>
      <c r="AU105" s="1610"/>
      <c r="AV105" s="2313">
        <f t="shared" si="88"/>
        <v>5107.2</v>
      </c>
      <c r="AW105" s="1637">
        <f t="shared" si="89"/>
        <v>5107.2</v>
      </c>
      <c r="AX105" s="1637">
        <f t="shared" si="90"/>
        <v>5107.2</v>
      </c>
      <c r="AY105" s="1637">
        <f t="shared" si="91"/>
        <v>5107.2</v>
      </c>
      <c r="AZ105" s="1637">
        <f t="shared" si="92"/>
        <v>5107.2</v>
      </c>
      <c r="BA105" s="2647">
        <f t="shared" si="93"/>
        <v>5107.2</v>
      </c>
      <c r="BB105" s="2647">
        <f t="shared" si="94"/>
        <v>5107.2</v>
      </c>
      <c r="BC105" s="2647">
        <f t="shared" si="95"/>
        <v>5107.2</v>
      </c>
      <c r="BD105" s="2288">
        <f t="shared" si="96"/>
        <v>5107.2</v>
      </c>
      <c r="BE105" s="2647">
        <f t="shared" si="97"/>
        <v>5107.2</v>
      </c>
      <c r="BF105" s="2313">
        <f t="shared" si="98"/>
        <v>4894.4</v>
      </c>
      <c r="BG105" s="2649">
        <f t="shared" si="99"/>
        <v>212.8</v>
      </c>
      <c r="BH105" s="1633"/>
      <c r="BI105" s="1633"/>
      <c r="BJ105" s="1633"/>
      <c r="BK105" s="1633"/>
      <c r="BL105" s="1633"/>
      <c r="BM105" s="1633"/>
      <c r="BN105" s="1633"/>
      <c r="BO105" s="1633"/>
      <c r="BP105" s="1633"/>
      <c r="BQ105" s="1633"/>
      <c r="BR105" s="1633"/>
      <c r="BS105" s="1633"/>
      <c r="BT105" s="1633"/>
      <c r="BU105" s="1633"/>
      <c r="BV105" s="1633"/>
      <c r="BW105" s="1633"/>
      <c r="BX105" s="1633"/>
      <c r="BY105" s="1633"/>
      <c r="BZ105" s="1633"/>
      <c r="CA105" s="1633"/>
      <c r="CB105" s="1633"/>
      <c r="CC105" s="1633"/>
      <c r="CD105" s="1633"/>
      <c r="CE105" s="1633"/>
      <c r="CF105" s="1633"/>
      <c r="CG105" s="1633"/>
      <c r="CH105" s="1633"/>
      <c r="CI105" s="1633"/>
      <c r="CJ105" s="1633"/>
      <c r="CK105" s="1633"/>
      <c r="CL105" s="1633"/>
      <c r="CM105" s="1633"/>
      <c r="CN105" s="1633"/>
      <c r="CO105" s="1633"/>
      <c r="CP105" s="1633"/>
      <c r="CQ105" s="1633"/>
      <c r="CR105" s="1633"/>
      <c r="CS105" s="1633"/>
      <c r="CT105" s="1633"/>
      <c r="CU105" s="1633"/>
      <c r="CV105" s="1633"/>
      <c r="CW105" s="1633"/>
      <c r="CX105" s="1633"/>
      <c r="CY105" s="1633"/>
      <c r="CZ105" s="1633"/>
      <c r="DA105" s="1633"/>
      <c r="DB105" s="1633"/>
      <c r="DC105" s="1633"/>
      <c r="DD105" s="1633"/>
      <c r="DE105" s="1633"/>
      <c r="DF105" s="1633"/>
      <c r="DG105" s="1633"/>
      <c r="DH105" s="1633"/>
      <c r="DI105" s="1633"/>
      <c r="DJ105" s="1633"/>
      <c r="DK105" s="1633"/>
      <c r="DL105" s="1633"/>
      <c r="DM105" s="1633"/>
      <c r="DN105" s="1633"/>
      <c r="DO105" s="1633"/>
      <c r="DP105" s="1633"/>
      <c r="DQ105" s="1633"/>
      <c r="DR105" s="1633"/>
      <c r="DS105" s="1633"/>
      <c r="DT105" s="1633"/>
      <c r="DU105" s="1633"/>
      <c r="DV105" s="1633"/>
      <c r="DW105" s="1633"/>
      <c r="DX105" s="1633"/>
      <c r="DY105" s="1633"/>
      <c r="DZ105" s="1633"/>
      <c r="EA105" s="1633"/>
      <c r="EB105" s="1633"/>
      <c r="EC105" s="1633"/>
      <c r="ED105" s="1633"/>
      <c r="EE105" s="1633"/>
      <c r="EF105" s="1633"/>
      <c r="EG105" s="1633"/>
      <c r="EH105" s="1633"/>
      <c r="EI105" s="1633"/>
      <c r="EJ105" s="1633"/>
      <c r="EK105" s="1633"/>
      <c r="EL105" s="1633"/>
      <c r="EM105" s="1633"/>
      <c r="EN105" s="1633"/>
      <c r="EO105" s="1633"/>
      <c r="EP105" s="1633"/>
      <c r="EQ105" s="1633"/>
      <c r="ER105" s="1633"/>
      <c r="ES105" s="1633"/>
      <c r="ET105" s="1633"/>
      <c r="EU105" s="1633"/>
      <c r="EV105" s="1633"/>
      <c r="EW105" s="1633"/>
      <c r="EX105" s="1633"/>
      <c r="EY105" s="1633"/>
      <c r="EZ105" s="1633"/>
      <c r="FA105" s="1633"/>
      <c r="FB105" s="1633"/>
      <c r="FC105" s="1633"/>
      <c r="FD105" s="1633"/>
      <c r="FE105" s="1633"/>
      <c r="FF105" s="1633"/>
      <c r="FG105" s="1633"/>
      <c r="FH105" s="1633"/>
      <c r="FI105" s="1633"/>
      <c r="FJ105" s="1633"/>
      <c r="FK105" s="1633"/>
      <c r="FL105" s="1633"/>
      <c r="FM105" s="1633"/>
      <c r="FN105" s="1633"/>
      <c r="FO105" s="1633"/>
      <c r="FP105" s="1633"/>
      <c r="FQ105" s="1633"/>
      <c r="FR105" s="1633"/>
      <c r="FS105" s="1633"/>
      <c r="FT105" s="1633"/>
      <c r="FU105" s="1633"/>
      <c r="FV105" s="1633"/>
      <c r="FW105" s="1633"/>
      <c r="FX105" s="1633"/>
      <c r="FY105" s="1633"/>
      <c r="FZ105" s="1633"/>
      <c r="GA105" s="1633"/>
      <c r="GB105" s="1633"/>
      <c r="GC105" s="1633"/>
      <c r="GD105" s="1633"/>
      <c r="GE105" s="1633"/>
      <c r="GF105" s="1633"/>
      <c r="GG105" s="1633"/>
      <c r="GH105" s="1633"/>
      <c r="GI105" s="1633"/>
      <c r="GJ105" s="1633"/>
      <c r="GK105" s="1633"/>
      <c r="GL105" s="1633"/>
      <c r="GM105" s="1633"/>
      <c r="GN105" s="1633"/>
      <c r="GO105" s="1633"/>
      <c r="GP105" s="1633"/>
      <c r="GQ105" s="1633"/>
      <c r="GR105" s="1633"/>
      <c r="GS105" s="1633"/>
      <c r="GT105" s="1633"/>
      <c r="GU105" s="1633"/>
      <c r="GV105" s="1633"/>
      <c r="GW105" s="1633"/>
      <c r="GX105" s="1633"/>
      <c r="GY105" s="1633"/>
      <c r="GZ105" s="1633"/>
      <c r="HA105" s="1633"/>
      <c r="HB105" s="1633"/>
      <c r="HC105" s="1633"/>
      <c r="HD105" s="1633"/>
      <c r="HE105" s="1633"/>
      <c r="HF105" s="1633"/>
      <c r="HG105" s="1633"/>
      <c r="HH105" s="1633"/>
      <c r="HI105" s="1633"/>
      <c r="HJ105" s="1633"/>
      <c r="HK105" s="1633"/>
      <c r="HL105" s="1633"/>
      <c r="HM105" s="1633"/>
      <c r="HN105" s="1633"/>
      <c r="HO105" s="1633"/>
      <c r="HP105" s="1633"/>
      <c r="HQ105" s="1633"/>
      <c r="HR105" s="1633"/>
      <c r="HS105" s="1633"/>
      <c r="HT105" s="1633"/>
      <c r="HU105" s="1633"/>
      <c r="HV105" s="1633"/>
      <c r="HW105" s="1633"/>
      <c r="HX105" s="1633"/>
      <c r="HY105" s="1633"/>
      <c r="HZ105" s="1633"/>
      <c r="IA105" s="1633"/>
      <c r="IB105" s="1633"/>
      <c r="IC105" s="1633"/>
      <c r="ID105" s="1633"/>
      <c r="IE105" s="1633"/>
      <c r="IF105" s="1633"/>
      <c r="IG105" s="1633"/>
      <c r="IH105" s="1633"/>
      <c r="II105" s="1633"/>
      <c r="IJ105" s="1633"/>
      <c r="IK105" s="1633"/>
      <c r="IL105" s="1633"/>
      <c r="IM105" s="1633"/>
      <c r="IN105" s="1633"/>
      <c r="IO105" s="1633"/>
      <c r="IP105" s="1633"/>
      <c r="IQ105" s="1633"/>
      <c r="IR105" s="1633"/>
      <c r="IS105" s="1633"/>
      <c r="IT105" s="1633"/>
      <c r="IU105" s="1633"/>
      <c r="IV105" s="1633"/>
      <c r="IW105" s="1633"/>
      <c r="IX105" s="1633"/>
      <c r="IY105" s="1633"/>
      <c r="IZ105" s="1633"/>
      <c r="JA105" s="1633"/>
      <c r="JB105" s="1633"/>
      <c r="JC105" s="1633"/>
      <c r="JD105" s="1633"/>
      <c r="JE105" s="1633"/>
      <c r="JF105" s="1633"/>
      <c r="JG105" s="1633"/>
      <c r="JH105" s="1633"/>
      <c r="JI105" s="1633"/>
      <c r="JJ105" s="1633"/>
      <c r="JK105" s="1633"/>
      <c r="JL105" s="1633"/>
      <c r="JM105" s="1633"/>
      <c r="JN105" s="1633"/>
      <c r="JO105" s="1633"/>
      <c r="JP105" s="1633"/>
      <c r="JQ105" s="1633"/>
      <c r="JR105" s="1633"/>
      <c r="JS105" s="1633"/>
      <c r="JT105" s="1633"/>
      <c r="JU105" s="1633"/>
      <c r="JV105" s="1633"/>
      <c r="JW105" s="1633"/>
      <c r="JX105" s="1633"/>
      <c r="JY105" s="1633"/>
      <c r="JZ105" s="1633"/>
      <c r="KA105" s="1633"/>
      <c r="KB105" s="1633"/>
      <c r="KC105" s="1633"/>
      <c r="KD105" s="1633"/>
      <c r="KE105" s="1633"/>
      <c r="KF105" s="1633"/>
      <c r="KG105" s="1633"/>
      <c r="KH105" s="1633"/>
      <c r="KI105" s="1633"/>
      <c r="KJ105" s="1633"/>
      <c r="KK105" s="1633"/>
      <c r="KL105" s="1633"/>
      <c r="KM105" s="1633"/>
      <c r="KN105" s="1633"/>
      <c r="KO105" s="1633"/>
      <c r="KP105" s="1633"/>
      <c r="KQ105" s="1633"/>
      <c r="KR105" s="1633"/>
      <c r="KS105" s="1633"/>
      <c r="KT105" s="1633"/>
      <c r="KU105" s="1633"/>
      <c r="KV105" s="1633"/>
      <c r="KW105" s="1633"/>
      <c r="KX105" s="1633"/>
      <c r="KY105" s="1633"/>
      <c r="KZ105" s="1633"/>
      <c r="LA105" s="1633"/>
      <c r="LB105" s="1633"/>
      <c r="LC105" s="1633"/>
      <c r="LD105" s="1633"/>
      <c r="LE105" s="1633"/>
      <c r="LF105" s="1633"/>
      <c r="LG105" s="1633"/>
      <c r="LH105" s="1633"/>
      <c r="LI105" s="1633"/>
      <c r="LJ105" s="1633"/>
      <c r="LK105" s="1633"/>
      <c r="LL105" s="1633"/>
      <c r="LM105" s="1633"/>
      <c r="LN105" s="1633"/>
      <c r="LO105" s="1642"/>
      <c r="LP105" s="1642"/>
      <c r="LQ105" s="1642"/>
      <c r="LR105" s="1642"/>
      <c r="LS105" s="1642"/>
      <c r="LT105" s="1642"/>
      <c r="LU105" s="1642"/>
      <c r="LV105" s="2302"/>
    </row>
    <row r="106" s="2140" customFormat="1" ht="47" customHeight="1" spans="1:334">
      <c r="A106" s="2417">
        <v>45791</v>
      </c>
      <c r="B106" s="1500" t="s">
        <v>2044</v>
      </c>
      <c r="C106" s="1501" t="s">
        <v>342</v>
      </c>
      <c r="D106" s="1502">
        <v>4500162082</v>
      </c>
      <c r="E106" s="1503" t="s">
        <v>2051</v>
      </c>
      <c r="F106" s="1502" t="s">
        <v>2052</v>
      </c>
      <c r="G106" s="1505" t="s">
        <v>1727</v>
      </c>
      <c r="H106" s="1505" t="s">
        <v>1727</v>
      </c>
      <c r="I106" s="1532" t="s">
        <v>1728</v>
      </c>
      <c r="J106" s="1522">
        <v>20640</v>
      </c>
      <c r="K106" s="1534">
        <v>0</v>
      </c>
      <c r="L106" s="1534">
        <v>96</v>
      </c>
      <c r="M106" s="2594">
        <f t="shared" si="65"/>
        <v>215</v>
      </c>
      <c r="N106" s="1536">
        <v>45838</v>
      </c>
      <c r="O106" s="1536">
        <v>45834</v>
      </c>
      <c r="P106" s="1537"/>
      <c r="Q106" s="1562" t="s">
        <v>78</v>
      </c>
      <c r="R106" s="1768"/>
      <c r="S106" s="1768"/>
      <c r="T106" s="1768"/>
      <c r="U106" s="1768"/>
      <c r="V106" s="2308">
        <v>45845</v>
      </c>
      <c r="W106" s="1532" t="s">
        <v>111</v>
      </c>
      <c r="X106" s="1565">
        <v>45791</v>
      </c>
      <c r="Y106" s="1589" t="s">
        <v>88</v>
      </c>
      <c r="Z106" s="1589" t="s">
        <v>2047</v>
      </c>
      <c r="AA106" s="1589"/>
      <c r="AB106" s="1589"/>
      <c r="AC106" s="2692" t="s">
        <v>2048</v>
      </c>
      <c r="AD106" s="1590" t="s">
        <v>2049</v>
      </c>
      <c r="AE106" s="2277">
        <v>0.9375</v>
      </c>
      <c r="AF106" s="2278">
        <f t="shared" si="87"/>
        <v>19350</v>
      </c>
      <c r="AG106" s="1504" t="s">
        <v>2050</v>
      </c>
      <c r="AH106" s="1609" t="s">
        <v>81</v>
      </c>
      <c r="AI106" s="2623">
        <f t="shared" si="86"/>
        <v>20640</v>
      </c>
      <c r="AJ106" s="2626">
        <v>10</v>
      </c>
      <c r="AK106" s="2627">
        <f t="shared" si="72"/>
        <v>20640</v>
      </c>
      <c r="AL106" s="2627"/>
      <c r="AM106" s="2627"/>
      <c r="AN106" s="2627">
        <f t="shared" si="85"/>
        <v>860</v>
      </c>
      <c r="AO106" s="2627"/>
      <c r="AP106" s="2627"/>
      <c r="AQ106" s="2641"/>
      <c r="AR106" s="1610"/>
      <c r="AS106" s="1610" t="s">
        <v>63</v>
      </c>
      <c r="AT106" s="1610">
        <f t="shared" si="68"/>
        <v>20640</v>
      </c>
      <c r="AU106" s="1610"/>
      <c r="AV106" s="2313">
        <f t="shared" si="88"/>
        <v>2064</v>
      </c>
      <c r="AW106" s="1637">
        <f t="shared" si="89"/>
        <v>2064</v>
      </c>
      <c r="AX106" s="1637">
        <f t="shared" si="90"/>
        <v>2064</v>
      </c>
      <c r="AY106" s="1637">
        <f t="shared" si="91"/>
        <v>2064</v>
      </c>
      <c r="AZ106" s="1637">
        <f t="shared" si="92"/>
        <v>2064</v>
      </c>
      <c r="BA106" s="2647">
        <f t="shared" si="93"/>
        <v>2064</v>
      </c>
      <c r="BB106" s="2647">
        <f t="shared" si="94"/>
        <v>2064</v>
      </c>
      <c r="BC106" s="2647">
        <f t="shared" si="95"/>
        <v>2064</v>
      </c>
      <c r="BD106" s="2288">
        <f t="shared" si="96"/>
        <v>2064</v>
      </c>
      <c r="BE106" s="2647">
        <f t="shared" si="97"/>
        <v>2064</v>
      </c>
      <c r="BF106" s="2313">
        <f t="shared" si="98"/>
        <v>1978</v>
      </c>
      <c r="BG106" s="2649">
        <f t="shared" si="99"/>
        <v>86</v>
      </c>
      <c r="BH106" s="1633"/>
      <c r="BI106" s="1633"/>
      <c r="BJ106" s="1633"/>
      <c r="BK106" s="1633"/>
      <c r="BL106" s="1633"/>
      <c r="BM106" s="1633"/>
      <c r="BN106" s="1633"/>
      <c r="BO106" s="1633"/>
      <c r="BP106" s="1633"/>
      <c r="BQ106" s="1633"/>
      <c r="BR106" s="1633"/>
      <c r="BS106" s="1633"/>
      <c r="BT106" s="1633"/>
      <c r="BU106" s="1633"/>
      <c r="BV106" s="1633"/>
      <c r="BW106" s="1633"/>
      <c r="BX106" s="1633"/>
      <c r="BY106" s="1633"/>
      <c r="BZ106" s="1633"/>
      <c r="CA106" s="1633"/>
      <c r="CB106" s="1633"/>
      <c r="CC106" s="1633"/>
      <c r="CD106" s="1633"/>
      <c r="CE106" s="1633"/>
      <c r="CF106" s="1633"/>
      <c r="CG106" s="1633"/>
      <c r="CH106" s="1633"/>
      <c r="CI106" s="1633"/>
      <c r="CJ106" s="1633"/>
      <c r="CK106" s="1633"/>
      <c r="CL106" s="1633"/>
      <c r="CM106" s="1633"/>
      <c r="CN106" s="1633"/>
      <c r="CO106" s="1633"/>
      <c r="CP106" s="1633"/>
      <c r="CQ106" s="1633"/>
      <c r="CR106" s="1633"/>
      <c r="CS106" s="1633"/>
      <c r="CT106" s="1633"/>
      <c r="CU106" s="1633"/>
      <c r="CV106" s="1633"/>
      <c r="CW106" s="1633"/>
      <c r="CX106" s="1633"/>
      <c r="CY106" s="1633"/>
      <c r="CZ106" s="1633"/>
      <c r="DA106" s="1633"/>
      <c r="DB106" s="1633"/>
      <c r="DC106" s="1633"/>
      <c r="DD106" s="1633"/>
      <c r="DE106" s="1633"/>
      <c r="DF106" s="1633"/>
      <c r="DG106" s="1633"/>
      <c r="DH106" s="1633"/>
      <c r="DI106" s="1633"/>
      <c r="DJ106" s="1633"/>
      <c r="DK106" s="1633"/>
      <c r="DL106" s="1633"/>
      <c r="DM106" s="1633"/>
      <c r="DN106" s="1633"/>
      <c r="DO106" s="1633"/>
      <c r="DP106" s="1633"/>
      <c r="DQ106" s="1633"/>
      <c r="DR106" s="1633"/>
      <c r="DS106" s="1633"/>
      <c r="DT106" s="1633"/>
      <c r="DU106" s="1633"/>
      <c r="DV106" s="1633"/>
      <c r="DW106" s="1633"/>
      <c r="DX106" s="1633"/>
      <c r="DY106" s="1633"/>
      <c r="DZ106" s="1633"/>
      <c r="EA106" s="1633"/>
      <c r="EB106" s="1633"/>
      <c r="EC106" s="1633"/>
      <c r="ED106" s="1633"/>
      <c r="EE106" s="1633"/>
      <c r="EF106" s="1633"/>
      <c r="EG106" s="1633"/>
      <c r="EH106" s="1633"/>
      <c r="EI106" s="1633"/>
      <c r="EJ106" s="1633"/>
      <c r="EK106" s="1633"/>
      <c r="EL106" s="1633"/>
      <c r="EM106" s="1633"/>
      <c r="EN106" s="1633"/>
      <c r="EO106" s="1633"/>
      <c r="EP106" s="1633"/>
      <c r="EQ106" s="1633"/>
      <c r="ER106" s="1633"/>
      <c r="ES106" s="1633"/>
      <c r="ET106" s="1633"/>
      <c r="EU106" s="1633"/>
      <c r="EV106" s="1633"/>
      <c r="EW106" s="1633"/>
      <c r="EX106" s="1633"/>
      <c r="EY106" s="1633"/>
      <c r="EZ106" s="1633"/>
      <c r="FA106" s="1633"/>
      <c r="FB106" s="1633"/>
      <c r="FC106" s="1633"/>
      <c r="FD106" s="1633"/>
      <c r="FE106" s="1633"/>
      <c r="FF106" s="1633"/>
      <c r="FG106" s="1633"/>
      <c r="FH106" s="1633"/>
      <c r="FI106" s="1633"/>
      <c r="FJ106" s="1633"/>
      <c r="FK106" s="1633"/>
      <c r="FL106" s="1633"/>
      <c r="FM106" s="1633"/>
      <c r="FN106" s="1633"/>
      <c r="FO106" s="1633"/>
      <c r="FP106" s="1633"/>
      <c r="FQ106" s="1633"/>
      <c r="FR106" s="1633"/>
      <c r="FS106" s="1633"/>
      <c r="FT106" s="1633"/>
      <c r="FU106" s="1633"/>
      <c r="FV106" s="1633"/>
      <c r="FW106" s="1633"/>
      <c r="FX106" s="1633"/>
      <c r="FY106" s="1633"/>
      <c r="FZ106" s="1633"/>
      <c r="GA106" s="1633"/>
      <c r="GB106" s="1633"/>
      <c r="GC106" s="1633"/>
      <c r="GD106" s="1633"/>
      <c r="GE106" s="1633"/>
      <c r="GF106" s="1633"/>
      <c r="GG106" s="1633"/>
      <c r="GH106" s="1633"/>
      <c r="GI106" s="1633"/>
      <c r="GJ106" s="1633"/>
      <c r="GK106" s="1633"/>
      <c r="GL106" s="1633"/>
      <c r="GM106" s="1633"/>
      <c r="GN106" s="1633"/>
      <c r="GO106" s="1633"/>
      <c r="GP106" s="1633"/>
      <c r="GQ106" s="1633"/>
      <c r="GR106" s="1633"/>
      <c r="GS106" s="1633"/>
      <c r="GT106" s="1633"/>
      <c r="GU106" s="1633"/>
      <c r="GV106" s="1633"/>
      <c r="GW106" s="1633"/>
      <c r="GX106" s="1633"/>
      <c r="GY106" s="1633"/>
      <c r="GZ106" s="1633"/>
      <c r="HA106" s="1633"/>
      <c r="HB106" s="1633"/>
      <c r="HC106" s="1633"/>
      <c r="HD106" s="1633"/>
      <c r="HE106" s="1633"/>
      <c r="HF106" s="1633"/>
      <c r="HG106" s="1633"/>
      <c r="HH106" s="1633"/>
      <c r="HI106" s="1633"/>
      <c r="HJ106" s="1633"/>
      <c r="HK106" s="1633"/>
      <c r="HL106" s="1633"/>
      <c r="HM106" s="1633"/>
      <c r="HN106" s="1633"/>
      <c r="HO106" s="1633"/>
      <c r="HP106" s="1633"/>
      <c r="HQ106" s="1633"/>
      <c r="HR106" s="1633"/>
      <c r="HS106" s="1633"/>
      <c r="HT106" s="1633"/>
      <c r="HU106" s="1633"/>
      <c r="HV106" s="1633"/>
      <c r="HW106" s="1633"/>
      <c r="HX106" s="1633"/>
      <c r="HY106" s="1633"/>
      <c r="HZ106" s="1633"/>
      <c r="IA106" s="1633"/>
      <c r="IB106" s="1633"/>
      <c r="IC106" s="1633"/>
      <c r="ID106" s="1633"/>
      <c r="IE106" s="1633"/>
      <c r="IF106" s="1633"/>
      <c r="IG106" s="1633"/>
      <c r="IH106" s="1633"/>
      <c r="II106" s="1633"/>
      <c r="IJ106" s="1633"/>
      <c r="IK106" s="1633"/>
      <c r="IL106" s="1633"/>
      <c r="IM106" s="1633"/>
      <c r="IN106" s="1633"/>
      <c r="IO106" s="1633"/>
      <c r="IP106" s="1633"/>
      <c r="IQ106" s="1633"/>
      <c r="IR106" s="1633"/>
      <c r="IS106" s="1633"/>
      <c r="IT106" s="1633"/>
      <c r="IU106" s="1633"/>
      <c r="IV106" s="1633"/>
      <c r="IW106" s="1633"/>
      <c r="IX106" s="1633"/>
      <c r="IY106" s="1633"/>
      <c r="IZ106" s="1633"/>
      <c r="JA106" s="1633"/>
      <c r="JB106" s="1633"/>
      <c r="JC106" s="1633"/>
      <c r="JD106" s="1633"/>
      <c r="JE106" s="1633"/>
      <c r="JF106" s="1633"/>
      <c r="JG106" s="1633"/>
      <c r="JH106" s="1633"/>
      <c r="JI106" s="1633"/>
      <c r="JJ106" s="1633"/>
      <c r="JK106" s="1633"/>
      <c r="JL106" s="1633"/>
      <c r="JM106" s="1633"/>
      <c r="JN106" s="1633"/>
      <c r="JO106" s="1633"/>
      <c r="JP106" s="1633"/>
      <c r="JQ106" s="1633"/>
      <c r="JR106" s="1633"/>
      <c r="JS106" s="1633"/>
      <c r="JT106" s="1633"/>
      <c r="JU106" s="1633"/>
      <c r="JV106" s="1633"/>
      <c r="JW106" s="1633"/>
      <c r="JX106" s="1633"/>
      <c r="JY106" s="1633"/>
      <c r="JZ106" s="1633"/>
      <c r="KA106" s="1633"/>
      <c r="KB106" s="1633"/>
      <c r="KC106" s="1633"/>
      <c r="KD106" s="1633"/>
      <c r="KE106" s="1633"/>
      <c r="KF106" s="1633"/>
      <c r="KG106" s="1633"/>
      <c r="KH106" s="1633"/>
      <c r="KI106" s="1633"/>
      <c r="KJ106" s="1633"/>
      <c r="KK106" s="1633"/>
      <c r="KL106" s="1633"/>
      <c r="KM106" s="1633"/>
      <c r="KN106" s="1633"/>
      <c r="KO106" s="1633"/>
      <c r="KP106" s="1633"/>
      <c r="KQ106" s="1633"/>
      <c r="KR106" s="1633"/>
      <c r="KS106" s="1633"/>
      <c r="KT106" s="1633"/>
      <c r="KU106" s="1633"/>
      <c r="KV106" s="1633"/>
      <c r="KW106" s="1633"/>
      <c r="KX106" s="1633"/>
      <c r="KY106" s="1633"/>
      <c r="KZ106" s="1633"/>
      <c r="LA106" s="1633"/>
      <c r="LB106" s="1633"/>
      <c r="LC106" s="1633"/>
      <c r="LD106" s="1633"/>
      <c r="LE106" s="1633"/>
      <c r="LF106" s="1633"/>
      <c r="LG106" s="1633"/>
      <c r="LH106" s="1633"/>
      <c r="LI106" s="1633"/>
      <c r="LJ106" s="1633"/>
      <c r="LK106" s="1633"/>
      <c r="LL106" s="1633"/>
      <c r="LM106" s="1633"/>
      <c r="LN106" s="1633"/>
      <c r="LO106" s="1642"/>
      <c r="LP106" s="1642"/>
      <c r="LQ106" s="1642"/>
      <c r="LR106" s="1642"/>
      <c r="LS106" s="1642"/>
      <c r="LT106" s="1642"/>
      <c r="LU106" s="1642"/>
      <c r="LV106" s="2302"/>
    </row>
    <row r="107" s="2140" customFormat="1" ht="47" customHeight="1" spans="1:334">
      <c r="A107" s="2417">
        <v>45791</v>
      </c>
      <c r="B107" s="1500" t="s">
        <v>2044</v>
      </c>
      <c r="C107" s="1501" t="s">
        <v>342</v>
      </c>
      <c r="D107" s="1502">
        <v>4500162082</v>
      </c>
      <c r="E107" s="1503" t="s">
        <v>2053</v>
      </c>
      <c r="F107" s="1502" t="s">
        <v>2054</v>
      </c>
      <c r="G107" s="1505" t="s">
        <v>1727</v>
      </c>
      <c r="H107" s="1505" t="s">
        <v>1727</v>
      </c>
      <c r="I107" s="1532" t="s">
        <v>1728</v>
      </c>
      <c r="J107" s="1522">
        <v>2112</v>
      </c>
      <c r="K107" s="1534">
        <v>0</v>
      </c>
      <c r="L107" s="1534">
        <v>96</v>
      </c>
      <c r="M107" s="2594">
        <f t="shared" si="65"/>
        <v>22</v>
      </c>
      <c r="N107" s="1536">
        <v>45838</v>
      </c>
      <c r="O107" s="1536">
        <v>45834</v>
      </c>
      <c r="P107" s="1537"/>
      <c r="Q107" s="1562" t="s">
        <v>78</v>
      </c>
      <c r="R107" s="1768"/>
      <c r="S107" s="1768"/>
      <c r="T107" s="1768"/>
      <c r="U107" s="1768"/>
      <c r="V107" s="2308">
        <v>45845</v>
      </c>
      <c r="W107" s="1532" t="s">
        <v>111</v>
      </c>
      <c r="X107" s="1565">
        <v>45791</v>
      </c>
      <c r="Y107" s="1589" t="s">
        <v>88</v>
      </c>
      <c r="Z107" s="1589" t="s">
        <v>2047</v>
      </c>
      <c r="AA107" s="1589"/>
      <c r="AB107" s="1589"/>
      <c r="AC107" s="2692" t="s">
        <v>2048</v>
      </c>
      <c r="AD107" s="1590" t="s">
        <v>2049</v>
      </c>
      <c r="AE107" s="2277">
        <v>0.9375</v>
      </c>
      <c r="AF107" s="2278">
        <f t="shared" si="87"/>
        <v>1980</v>
      </c>
      <c r="AG107" s="1504" t="s">
        <v>2050</v>
      </c>
      <c r="AH107" s="1609" t="s">
        <v>81</v>
      </c>
      <c r="AI107" s="2623">
        <f t="shared" si="86"/>
        <v>2112</v>
      </c>
      <c r="AJ107" s="2626">
        <v>10</v>
      </c>
      <c r="AK107" s="2627">
        <f t="shared" si="72"/>
        <v>2112</v>
      </c>
      <c r="AL107" s="2627"/>
      <c r="AM107" s="2627"/>
      <c r="AN107" s="2627">
        <f t="shared" si="85"/>
        <v>88</v>
      </c>
      <c r="AO107" s="2627"/>
      <c r="AP107" s="2627"/>
      <c r="AQ107" s="2641"/>
      <c r="AR107" s="1610"/>
      <c r="AS107" s="1610" t="s">
        <v>63</v>
      </c>
      <c r="AT107" s="1610">
        <f t="shared" si="68"/>
        <v>2112</v>
      </c>
      <c r="AU107" s="1610"/>
      <c r="AV107" s="2313">
        <f t="shared" si="88"/>
        <v>211.2</v>
      </c>
      <c r="AW107" s="1637">
        <f t="shared" si="89"/>
        <v>211.2</v>
      </c>
      <c r="AX107" s="1637">
        <f t="shared" si="90"/>
        <v>211.2</v>
      </c>
      <c r="AY107" s="1637">
        <f t="shared" si="91"/>
        <v>211.2</v>
      </c>
      <c r="AZ107" s="1637">
        <f t="shared" si="92"/>
        <v>211.2</v>
      </c>
      <c r="BA107" s="2647">
        <f t="shared" si="93"/>
        <v>211.2</v>
      </c>
      <c r="BB107" s="2647">
        <f t="shared" si="94"/>
        <v>211.2</v>
      </c>
      <c r="BC107" s="2647">
        <f t="shared" si="95"/>
        <v>211.2</v>
      </c>
      <c r="BD107" s="2288">
        <f t="shared" si="96"/>
        <v>211.2</v>
      </c>
      <c r="BE107" s="2647">
        <f t="shared" si="97"/>
        <v>211.2</v>
      </c>
      <c r="BF107" s="2313">
        <f t="shared" si="98"/>
        <v>202.4</v>
      </c>
      <c r="BG107" s="2649">
        <f t="shared" si="99"/>
        <v>8.8</v>
      </c>
      <c r="BH107" s="1633"/>
      <c r="BI107" s="1633"/>
      <c r="BJ107" s="1633"/>
      <c r="BK107" s="1633"/>
      <c r="BL107" s="1633"/>
      <c r="BM107" s="1633"/>
      <c r="BN107" s="1633"/>
      <c r="BO107" s="1633"/>
      <c r="BP107" s="1633"/>
      <c r="BQ107" s="1633"/>
      <c r="BR107" s="1633"/>
      <c r="BS107" s="1633"/>
      <c r="BT107" s="1633"/>
      <c r="BU107" s="1633"/>
      <c r="BV107" s="1633"/>
      <c r="BW107" s="1633"/>
      <c r="BX107" s="1633"/>
      <c r="BY107" s="1633"/>
      <c r="BZ107" s="1633"/>
      <c r="CA107" s="1633"/>
      <c r="CB107" s="1633"/>
      <c r="CC107" s="1633"/>
      <c r="CD107" s="1633"/>
      <c r="CE107" s="1633"/>
      <c r="CF107" s="1633"/>
      <c r="CG107" s="1633"/>
      <c r="CH107" s="1633"/>
      <c r="CI107" s="1633"/>
      <c r="CJ107" s="1633"/>
      <c r="CK107" s="1633"/>
      <c r="CL107" s="1633"/>
      <c r="CM107" s="1633"/>
      <c r="CN107" s="1633"/>
      <c r="CO107" s="1633"/>
      <c r="CP107" s="1633"/>
      <c r="CQ107" s="1633"/>
      <c r="CR107" s="1633"/>
      <c r="CS107" s="1633"/>
      <c r="CT107" s="1633"/>
      <c r="CU107" s="1633"/>
      <c r="CV107" s="1633"/>
      <c r="CW107" s="1633"/>
      <c r="CX107" s="1633"/>
      <c r="CY107" s="1633"/>
      <c r="CZ107" s="1633"/>
      <c r="DA107" s="1633"/>
      <c r="DB107" s="1633"/>
      <c r="DC107" s="1633"/>
      <c r="DD107" s="1633"/>
      <c r="DE107" s="1633"/>
      <c r="DF107" s="1633"/>
      <c r="DG107" s="1633"/>
      <c r="DH107" s="1633"/>
      <c r="DI107" s="1633"/>
      <c r="DJ107" s="1633"/>
      <c r="DK107" s="1633"/>
      <c r="DL107" s="1633"/>
      <c r="DM107" s="1633"/>
      <c r="DN107" s="1633"/>
      <c r="DO107" s="1633"/>
      <c r="DP107" s="1633"/>
      <c r="DQ107" s="1633"/>
      <c r="DR107" s="1633"/>
      <c r="DS107" s="1633"/>
      <c r="DT107" s="1633"/>
      <c r="DU107" s="1633"/>
      <c r="DV107" s="1633"/>
      <c r="DW107" s="1633"/>
      <c r="DX107" s="1633"/>
      <c r="DY107" s="1633"/>
      <c r="DZ107" s="1633"/>
      <c r="EA107" s="1633"/>
      <c r="EB107" s="1633"/>
      <c r="EC107" s="1633"/>
      <c r="ED107" s="1633"/>
      <c r="EE107" s="1633"/>
      <c r="EF107" s="1633"/>
      <c r="EG107" s="1633"/>
      <c r="EH107" s="1633"/>
      <c r="EI107" s="1633"/>
      <c r="EJ107" s="1633"/>
      <c r="EK107" s="1633"/>
      <c r="EL107" s="1633"/>
      <c r="EM107" s="1633"/>
      <c r="EN107" s="1633"/>
      <c r="EO107" s="1633"/>
      <c r="EP107" s="1633"/>
      <c r="EQ107" s="1633"/>
      <c r="ER107" s="1633"/>
      <c r="ES107" s="1633"/>
      <c r="ET107" s="1633"/>
      <c r="EU107" s="1633"/>
      <c r="EV107" s="1633"/>
      <c r="EW107" s="1633"/>
      <c r="EX107" s="1633"/>
      <c r="EY107" s="1633"/>
      <c r="EZ107" s="1633"/>
      <c r="FA107" s="1633"/>
      <c r="FB107" s="1633"/>
      <c r="FC107" s="1633"/>
      <c r="FD107" s="1633"/>
      <c r="FE107" s="1633"/>
      <c r="FF107" s="1633"/>
      <c r="FG107" s="1633"/>
      <c r="FH107" s="1633"/>
      <c r="FI107" s="1633"/>
      <c r="FJ107" s="1633"/>
      <c r="FK107" s="1633"/>
      <c r="FL107" s="1633"/>
      <c r="FM107" s="1633"/>
      <c r="FN107" s="1633"/>
      <c r="FO107" s="1633"/>
      <c r="FP107" s="1633"/>
      <c r="FQ107" s="1633"/>
      <c r="FR107" s="1633"/>
      <c r="FS107" s="1633"/>
      <c r="FT107" s="1633"/>
      <c r="FU107" s="1633"/>
      <c r="FV107" s="1633"/>
      <c r="FW107" s="1633"/>
      <c r="FX107" s="1633"/>
      <c r="FY107" s="1633"/>
      <c r="FZ107" s="1633"/>
      <c r="GA107" s="1633"/>
      <c r="GB107" s="1633"/>
      <c r="GC107" s="1633"/>
      <c r="GD107" s="1633"/>
      <c r="GE107" s="1633"/>
      <c r="GF107" s="1633"/>
      <c r="GG107" s="1633"/>
      <c r="GH107" s="1633"/>
      <c r="GI107" s="1633"/>
      <c r="GJ107" s="1633"/>
      <c r="GK107" s="1633"/>
      <c r="GL107" s="1633"/>
      <c r="GM107" s="1633"/>
      <c r="GN107" s="1633"/>
      <c r="GO107" s="1633"/>
      <c r="GP107" s="1633"/>
      <c r="GQ107" s="1633"/>
      <c r="GR107" s="1633"/>
      <c r="GS107" s="1633"/>
      <c r="GT107" s="1633"/>
      <c r="GU107" s="1633"/>
      <c r="GV107" s="1633"/>
      <c r="GW107" s="1633"/>
      <c r="GX107" s="1633"/>
      <c r="GY107" s="1633"/>
      <c r="GZ107" s="1633"/>
      <c r="HA107" s="1633"/>
      <c r="HB107" s="1633"/>
      <c r="HC107" s="1633"/>
      <c r="HD107" s="1633"/>
      <c r="HE107" s="1633"/>
      <c r="HF107" s="1633"/>
      <c r="HG107" s="1633"/>
      <c r="HH107" s="1633"/>
      <c r="HI107" s="1633"/>
      <c r="HJ107" s="1633"/>
      <c r="HK107" s="1633"/>
      <c r="HL107" s="1633"/>
      <c r="HM107" s="1633"/>
      <c r="HN107" s="1633"/>
      <c r="HO107" s="1633"/>
      <c r="HP107" s="1633"/>
      <c r="HQ107" s="1633"/>
      <c r="HR107" s="1633"/>
      <c r="HS107" s="1633"/>
      <c r="HT107" s="1633"/>
      <c r="HU107" s="1633"/>
      <c r="HV107" s="1633"/>
      <c r="HW107" s="1633"/>
      <c r="HX107" s="1633"/>
      <c r="HY107" s="1633"/>
      <c r="HZ107" s="1633"/>
      <c r="IA107" s="1633"/>
      <c r="IB107" s="1633"/>
      <c r="IC107" s="1633"/>
      <c r="ID107" s="1633"/>
      <c r="IE107" s="1633"/>
      <c r="IF107" s="1633"/>
      <c r="IG107" s="1633"/>
      <c r="IH107" s="1633"/>
      <c r="II107" s="1633"/>
      <c r="IJ107" s="1633"/>
      <c r="IK107" s="1633"/>
      <c r="IL107" s="1633"/>
      <c r="IM107" s="1633"/>
      <c r="IN107" s="1633"/>
      <c r="IO107" s="1633"/>
      <c r="IP107" s="1633"/>
      <c r="IQ107" s="1633"/>
      <c r="IR107" s="1633"/>
      <c r="IS107" s="1633"/>
      <c r="IT107" s="1633"/>
      <c r="IU107" s="1633"/>
      <c r="IV107" s="1633"/>
      <c r="IW107" s="1633"/>
      <c r="IX107" s="1633"/>
      <c r="IY107" s="1633"/>
      <c r="IZ107" s="1633"/>
      <c r="JA107" s="1633"/>
      <c r="JB107" s="1633"/>
      <c r="JC107" s="1633"/>
      <c r="JD107" s="1633"/>
      <c r="JE107" s="1633"/>
      <c r="JF107" s="1633"/>
      <c r="JG107" s="1633"/>
      <c r="JH107" s="1633"/>
      <c r="JI107" s="1633"/>
      <c r="JJ107" s="1633"/>
      <c r="JK107" s="1633"/>
      <c r="JL107" s="1633"/>
      <c r="JM107" s="1633"/>
      <c r="JN107" s="1633"/>
      <c r="JO107" s="1633"/>
      <c r="JP107" s="1633"/>
      <c r="JQ107" s="1633"/>
      <c r="JR107" s="1633"/>
      <c r="JS107" s="1633"/>
      <c r="JT107" s="1633"/>
      <c r="JU107" s="1633"/>
      <c r="JV107" s="1633"/>
      <c r="JW107" s="1633"/>
      <c r="JX107" s="1633"/>
      <c r="JY107" s="1633"/>
      <c r="JZ107" s="1633"/>
      <c r="KA107" s="1633"/>
      <c r="KB107" s="1633"/>
      <c r="KC107" s="1633"/>
      <c r="KD107" s="1633"/>
      <c r="KE107" s="1633"/>
      <c r="KF107" s="1633"/>
      <c r="KG107" s="1633"/>
      <c r="KH107" s="1633"/>
      <c r="KI107" s="1633"/>
      <c r="KJ107" s="1633"/>
      <c r="KK107" s="1633"/>
      <c r="KL107" s="1633"/>
      <c r="KM107" s="1633"/>
      <c r="KN107" s="1633"/>
      <c r="KO107" s="1633"/>
      <c r="KP107" s="1633"/>
      <c r="KQ107" s="1633"/>
      <c r="KR107" s="1633"/>
      <c r="KS107" s="1633"/>
      <c r="KT107" s="1633"/>
      <c r="KU107" s="1633"/>
      <c r="KV107" s="1633"/>
      <c r="KW107" s="1633"/>
      <c r="KX107" s="1633"/>
      <c r="KY107" s="1633"/>
      <c r="KZ107" s="1633"/>
      <c r="LA107" s="1633"/>
      <c r="LB107" s="1633"/>
      <c r="LC107" s="1633"/>
      <c r="LD107" s="1633"/>
      <c r="LE107" s="1633"/>
      <c r="LF107" s="1633"/>
      <c r="LG107" s="1633"/>
      <c r="LH107" s="1633"/>
      <c r="LI107" s="1633"/>
      <c r="LJ107" s="1633"/>
      <c r="LK107" s="1633"/>
      <c r="LL107" s="1633"/>
      <c r="LM107" s="1633"/>
      <c r="LN107" s="1633"/>
      <c r="LO107" s="1642"/>
      <c r="LP107" s="1642"/>
      <c r="LQ107" s="1642"/>
      <c r="LR107" s="1642"/>
      <c r="LS107" s="1642"/>
      <c r="LT107" s="1642"/>
      <c r="LU107" s="1642"/>
      <c r="LV107" s="2302"/>
    </row>
    <row r="108" s="2140" customFormat="1" ht="47" customHeight="1" spans="1:334">
      <c r="A108" s="2417">
        <v>45800</v>
      </c>
      <c r="B108" s="1500" t="s">
        <v>581</v>
      </c>
      <c r="C108" s="1501" t="s">
        <v>582</v>
      </c>
      <c r="D108" s="1502">
        <v>4500167794</v>
      </c>
      <c r="E108" s="1503"/>
      <c r="F108" s="1502" t="s">
        <v>2055</v>
      </c>
      <c r="G108" s="1505" t="s">
        <v>1727</v>
      </c>
      <c r="H108" s="1505" t="s">
        <v>1727</v>
      </c>
      <c r="I108" s="1532" t="s">
        <v>1728</v>
      </c>
      <c r="J108" s="1522">
        <v>6048</v>
      </c>
      <c r="K108" s="1534">
        <v>0</v>
      </c>
      <c r="L108" s="1534">
        <v>96</v>
      </c>
      <c r="M108" s="1534">
        <f t="shared" si="65"/>
        <v>63</v>
      </c>
      <c r="N108" s="1536">
        <v>45838</v>
      </c>
      <c r="O108" s="1536">
        <v>45834</v>
      </c>
      <c r="P108" s="1537"/>
      <c r="Q108" s="1562" t="s">
        <v>78</v>
      </c>
      <c r="R108" s="1768"/>
      <c r="S108" s="1768"/>
      <c r="T108" s="1755"/>
      <c r="U108" s="1755"/>
      <c r="V108" s="2167" t="s">
        <v>1962</v>
      </c>
      <c r="W108" s="1532" t="s">
        <v>168</v>
      </c>
      <c r="X108" s="1565">
        <v>45800</v>
      </c>
      <c r="Y108" s="1589" t="s">
        <v>88</v>
      </c>
      <c r="Z108" s="1589">
        <v>45807</v>
      </c>
      <c r="AA108" s="1589"/>
      <c r="AB108" s="1589"/>
      <c r="AC108" s="2692" t="s">
        <v>2056</v>
      </c>
      <c r="AD108" s="1590" t="s">
        <v>187</v>
      </c>
      <c r="AE108" s="2277">
        <v>0.9407</v>
      </c>
      <c r="AF108" s="2278">
        <f t="shared" si="87"/>
        <v>5689.3536</v>
      </c>
      <c r="AG108" s="1504" t="s">
        <v>585</v>
      </c>
      <c r="AH108" s="1609" t="s">
        <v>81</v>
      </c>
      <c r="AI108" s="2623">
        <f t="shared" si="86"/>
        <v>6048</v>
      </c>
      <c r="AJ108" s="2626">
        <v>10</v>
      </c>
      <c r="AK108" s="2627">
        <f t="shared" ref="AK105:AK116" si="100">J108</f>
        <v>6048</v>
      </c>
      <c r="AL108" s="2627"/>
      <c r="AM108" s="2627"/>
      <c r="AN108" s="2627">
        <f t="shared" si="85"/>
        <v>252</v>
      </c>
      <c r="AO108" s="2627"/>
      <c r="AP108" s="2627"/>
      <c r="AQ108" s="2641"/>
      <c r="AR108" s="1610"/>
      <c r="AS108" s="1610" t="s">
        <v>63</v>
      </c>
      <c r="AT108" s="1610">
        <f t="shared" si="68"/>
        <v>6048</v>
      </c>
      <c r="AU108" s="1610"/>
      <c r="AV108" s="1622">
        <f t="shared" si="88"/>
        <v>604.8</v>
      </c>
      <c r="AW108" s="1622">
        <f t="shared" si="89"/>
        <v>604.8</v>
      </c>
      <c r="AX108" s="1622">
        <f t="shared" si="90"/>
        <v>604.8</v>
      </c>
      <c r="AY108" s="1622">
        <f t="shared" si="91"/>
        <v>604.8</v>
      </c>
      <c r="AZ108" s="1622">
        <f t="shared" si="92"/>
        <v>604.8</v>
      </c>
      <c r="BA108" s="1622">
        <f t="shared" si="93"/>
        <v>604.8</v>
      </c>
      <c r="BB108" s="1622">
        <f t="shared" si="94"/>
        <v>604.8</v>
      </c>
      <c r="BC108" s="1622">
        <f t="shared" si="95"/>
        <v>604.8</v>
      </c>
      <c r="BD108" s="1622">
        <f t="shared" si="96"/>
        <v>604.8</v>
      </c>
      <c r="BE108" s="1622">
        <f t="shared" si="97"/>
        <v>604.8</v>
      </c>
      <c r="BF108" s="1622">
        <f t="shared" si="98"/>
        <v>579.6</v>
      </c>
      <c r="BG108" s="2648">
        <f t="shared" si="99"/>
        <v>25.2</v>
      </c>
      <c r="BH108" s="1633"/>
      <c r="BI108" s="1633"/>
      <c r="BJ108" s="1633"/>
      <c r="BK108" s="1633"/>
      <c r="BL108" s="1633"/>
      <c r="BM108" s="1633"/>
      <c r="BN108" s="1633"/>
      <c r="BO108" s="1633"/>
      <c r="BP108" s="1633"/>
      <c r="BQ108" s="1633"/>
      <c r="BR108" s="1633"/>
      <c r="BS108" s="1633"/>
      <c r="BT108" s="1633"/>
      <c r="BU108" s="1633"/>
      <c r="BV108" s="1633"/>
      <c r="BW108" s="1633"/>
      <c r="BX108" s="1633"/>
      <c r="BY108" s="1633"/>
      <c r="BZ108" s="1633"/>
      <c r="CA108" s="1633"/>
      <c r="CB108" s="1633"/>
      <c r="CC108" s="1633"/>
      <c r="CD108" s="1633"/>
      <c r="CE108" s="1633"/>
      <c r="CF108" s="1633"/>
      <c r="CG108" s="1633"/>
      <c r="CH108" s="1633"/>
      <c r="CI108" s="1633"/>
      <c r="CJ108" s="1633"/>
      <c r="CK108" s="1633"/>
      <c r="CL108" s="1633"/>
      <c r="CM108" s="1633"/>
      <c r="CN108" s="1633"/>
      <c r="CO108" s="1633"/>
      <c r="CP108" s="1633"/>
      <c r="CQ108" s="1633"/>
      <c r="CR108" s="1633"/>
      <c r="CS108" s="1633"/>
      <c r="CT108" s="1633"/>
      <c r="CU108" s="1633"/>
      <c r="CV108" s="1633"/>
      <c r="CW108" s="1633"/>
      <c r="CX108" s="1633"/>
      <c r="CY108" s="1633"/>
      <c r="CZ108" s="1633"/>
      <c r="DA108" s="1633"/>
      <c r="DB108" s="1633"/>
      <c r="DC108" s="1633"/>
      <c r="DD108" s="1633"/>
      <c r="DE108" s="1633"/>
      <c r="DF108" s="1633"/>
      <c r="DG108" s="1633"/>
      <c r="DH108" s="1633"/>
      <c r="DI108" s="1633"/>
      <c r="DJ108" s="1633"/>
      <c r="DK108" s="1633"/>
      <c r="DL108" s="1633"/>
      <c r="DM108" s="1633"/>
      <c r="DN108" s="1633"/>
      <c r="DO108" s="1633"/>
      <c r="DP108" s="1633"/>
      <c r="DQ108" s="1633"/>
      <c r="DR108" s="1633"/>
      <c r="DS108" s="1633"/>
      <c r="DT108" s="1633"/>
      <c r="DU108" s="1633"/>
      <c r="DV108" s="1633"/>
      <c r="DW108" s="1633"/>
      <c r="DX108" s="1633"/>
      <c r="DY108" s="1633"/>
      <c r="DZ108" s="1633"/>
      <c r="EA108" s="1633"/>
      <c r="EB108" s="1633"/>
      <c r="EC108" s="1633"/>
      <c r="ED108" s="1633"/>
      <c r="EE108" s="1633"/>
      <c r="EF108" s="1633"/>
      <c r="EG108" s="1633"/>
      <c r="EH108" s="1633"/>
      <c r="EI108" s="1633"/>
      <c r="EJ108" s="1633"/>
      <c r="EK108" s="1633"/>
      <c r="EL108" s="1633"/>
      <c r="EM108" s="1633"/>
      <c r="EN108" s="1633"/>
      <c r="EO108" s="1633"/>
      <c r="EP108" s="1633"/>
      <c r="EQ108" s="1633"/>
      <c r="ER108" s="1633"/>
      <c r="ES108" s="1633"/>
      <c r="ET108" s="1633"/>
      <c r="EU108" s="1633"/>
      <c r="EV108" s="1633"/>
      <c r="EW108" s="1633"/>
      <c r="EX108" s="1633"/>
      <c r="EY108" s="1633"/>
      <c r="EZ108" s="1633"/>
      <c r="FA108" s="1633"/>
      <c r="FB108" s="1633"/>
      <c r="FC108" s="1633"/>
      <c r="FD108" s="1633"/>
      <c r="FE108" s="1633"/>
      <c r="FF108" s="1633"/>
      <c r="FG108" s="1633"/>
      <c r="FH108" s="1633"/>
      <c r="FI108" s="1633"/>
      <c r="FJ108" s="1633"/>
      <c r="FK108" s="1633"/>
      <c r="FL108" s="1633"/>
      <c r="FM108" s="1633"/>
      <c r="FN108" s="1633"/>
      <c r="FO108" s="1633"/>
      <c r="FP108" s="1633"/>
      <c r="FQ108" s="1633"/>
      <c r="FR108" s="1633"/>
      <c r="FS108" s="1633"/>
      <c r="FT108" s="1633"/>
      <c r="FU108" s="1633"/>
      <c r="FV108" s="1633"/>
      <c r="FW108" s="1633"/>
      <c r="FX108" s="1633"/>
      <c r="FY108" s="1633"/>
      <c r="FZ108" s="1633"/>
      <c r="GA108" s="1633"/>
      <c r="GB108" s="1633"/>
      <c r="GC108" s="1633"/>
      <c r="GD108" s="1633"/>
      <c r="GE108" s="1633"/>
      <c r="GF108" s="1633"/>
      <c r="GG108" s="1633"/>
      <c r="GH108" s="1633"/>
      <c r="GI108" s="1633"/>
      <c r="GJ108" s="1633"/>
      <c r="GK108" s="1633"/>
      <c r="GL108" s="1633"/>
      <c r="GM108" s="1633"/>
      <c r="GN108" s="1633"/>
      <c r="GO108" s="1633"/>
      <c r="GP108" s="1633"/>
      <c r="GQ108" s="1633"/>
      <c r="GR108" s="1633"/>
      <c r="GS108" s="1633"/>
      <c r="GT108" s="1633"/>
      <c r="GU108" s="1633"/>
      <c r="GV108" s="1633"/>
      <c r="GW108" s="1633"/>
      <c r="GX108" s="1633"/>
      <c r="GY108" s="1633"/>
      <c r="GZ108" s="1633"/>
      <c r="HA108" s="1633"/>
      <c r="HB108" s="1633"/>
      <c r="HC108" s="1633"/>
      <c r="HD108" s="1633"/>
      <c r="HE108" s="1633"/>
      <c r="HF108" s="1633"/>
      <c r="HG108" s="1633"/>
      <c r="HH108" s="1633"/>
      <c r="HI108" s="1633"/>
      <c r="HJ108" s="1633"/>
      <c r="HK108" s="1633"/>
      <c r="HL108" s="1633"/>
      <c r="HM108" s="1633"/>
      <c r="HN108" s="1633"/>
      <c r="HO108" s="1633"/>
      <c r="HP108" s="1633"/>
      <c r="HQ108" s="1633"/>
      <c r="HR108" s="1633"/>
      <c r="HS108" s="1633"/>
      <c r="HT108" s="1633"/>
      <c r="HU108" s="1633"/>
      <c r="HV108" s="1633"/>
      <c r="HW108" s="1633"/>
      <c r="HX108" s="1633"/>
      <c r="HY108" s="1633"/>
      <c r="HZ108" s="1633"/>
      <c r="IA108" s="1633"/>
      <c r="IB108" s="1633"/>
      <c r="IC108" s="1633"/>
      <c r="ID108" s="1633"/>
      <c r="IE108" s="1633"/>
      <c r="IF108" s="1633"/>
      <c r="IG108" s="1633"/>
      <c r="IH108" s="1633"/>
      <c r="II108" s="1633"/>
      <c r="IJ108" s="1633"/>
      <c r="IK108" s="1633"/>
      <c r="IL108" s="1633"/>
      <c r="IM108" s="1633"/>
      <c r="IN108" s="1633"/>
      <c r="IO108" s="1633"/>
      <c r="IP108" s="1633"/>
      <c r="IQ108" s="1633"/>
      <c r="IR108" s="1633"/>
      <c r="IS108" s="1633"/>
      <c r="IT108" s="1633"/>
      <c r="IU108" s="1633"/>
      <c r="IV108" s="1633"/>
      <c r="IW108" s="1633"/>
      <c r="IX108" s="1633"/>
      <c r="IY108" s="1633"/>
      <c r="IZ108" s="1633"/>
      <c r="JA108" s="1633"/>
      <c r="JB108" s="1633"/>
      <c r="JC108" s="1633"/>
      <c r="JD108" s="1633"/>
      <c r="JE108" s="1633"/>
      <c r="JF108" s="1633"/>
      <c r="JG108" s="1633"/>
      <c r="JH108" s="1633"/>
      <c r="JI108" s="1633"/>
      <c r="JJ108" s="1633"/>
      <c r="JK108" s="1633"/>
      <c r="JL108" s="1633"/>
      <c r="JM108" s="1633"/>
      <c r="JN108" s="1633"/>
      <c r="JO108" s="1633"/>
      <c r="JP108" s="1633"/>
      <c r="JQ108" s="1633"/>
      <c r="JR108" s="1633"/>
      <c r="JS108" s="1633"/>
      <c r="JT108" s="1633"/>
      <c r="JU108" s="1633"/>
      <c r="JV108" s="1633"/>
      <c r="JW108" s="1633"/>
      <c r="JX108" s="1633"/>
      <c r="JY108" s="1633"/>
      <c r="JZ108" s="1633"/>
      <c r="KA108" s="1633"/>
      <c r="KB108" s="1633"/>
      <c r="KC108" s="1633"/>
      <c r="KD108" s="1633"/>
      <c r="KE108" s="1633"/>
      <c r="KF108" s="1633"/>
      <c r="KG108" s="1633"/>
      <c r="KH108" s="1633"/>
      <c r="KI108" s="1633"/>
      <c r="KJ108" s="1633"/>
      <c r="KK108" s="1633"/>
      <c r="KL108" s="1633"/>
      <c r="KM108" s="1633"/>
      <c r="KN108" s="1633"/>
      <c r="KO108" s="1633"/>
      <c r="KP108" s="1633"/>
      <c r="KQ108" s="1633"/>
      <c r="KR108" s="1633"/>
      <c r="KS108" s="1633"/>
      <c r="KT108" s="1633"/>
      <c r="KU108" s="1633"/>
      <c r="KV108" s="1633"/>
      <c r="KW108" s="1633"/>
      <c r="KX108" s="1633"/>
      <c r="KY108" s="1633"/>
      <c r="KZ108" s="1633"/>
      <c r="LA108" s="1633"/>
      <c r="LB108" s="1633"/>
      <c r="LC108" s="1633"/>
      <c r="LD108" s="1633"/>
      <c r="LE108" s="1633"/>
      <c r="LF108" s="1633"/>
      <c r="LG108" s="1633"/>
      <c r="LH108" s="1633"/>
      <c r="LI108" s="1633"/>
      <c r="LJ108" s="1633"/>
      <c r="LK108" s="1633"/>
      <c r="LL108" s="1633"/>
      <c r="LM108" s="1633"/>
      <c r="LN108" s="1633"/>
      <c r="LO108" s="1642"/>
      <c r="LP108" s="1642"/>
      <c r="LQ108" s="1642"/>
      <c r="LR108" s="1642"/>
      <c r="LS108" s="1642"/>
      <c r="LT108" s="1642"/>
      <c r="LU108" s="1642"/>
      <c r="LV108" s="1643"/>
    </row>
    <row r="109" s="2140" customFormat="1" ht="47" customHeight="1" spans="1:334">
      <c r="A109" s="2417">
        <v>45805</v>
      </c>
      <c r="B109" s="1500" t="s">
        <v>2057</v>
      </c>
      <c r="C109" s="1501" t="s">
        <v>2058</v>
      </c>
      <c r="D109" s="1502">
        <v>4500168238</v>
      </c>
      <c r="E109" s="1503"/>
      <c r="F109" s="1502" t="s">
        <v>2059</v>
      </c>
      <c r="G109" s="1505" t="s">
        <v>1727</v>
      </c>
      <c r="H109" s="1505" t="s">
        <v>1727</v>
      </c>
      <c r="I109" s="1532" t="s">
        <v>1728</v>
      </c>
      <c r="J109" s="1522">
        <v>1440</v>
      </c>
      <c r="K109" s="1534">
        <v>0</v>
      </c>
      <c r="L109" s="1534">
        <v>96</v>
      </c>
      <c r="M109" s="1534">
        <f t="shared" si="65"/>
        <v>15</v>
      </c>
      <c r="N109" s="1536">
        <v>45838</v>
      </c>
      <c r="O109" s="1536">
        <v>45834</v>
      </c>
      <c r="P109" s="1537"/>
      <c r="Q109" s="1562" t="s">
        <v>78</v>
      </c>
      <c r="R109" s="1768"/>
      <c r="S109" s="1768"/>
      <c r="T109" s="1755"/>
      <c r="U109" s="1755"/>
      <c r="V109" s="2167" t="s">
        <v>1962</v>
      </c>
      <c r="W109" s="1532" t="s">
        <v>111</v>
      </c>
      <c r="X109" s="1565">
        <v>45814</v>
      </c>
      <c r="Y109" s="1589" t="s">
        <v>88</v>
      </c>
      <c r="Z109" s="1589">
        <v>45813</v>
      </c>
      <c r="AA109" s="1589"/>
      <c r="AB109" s="1589"/>
      <c r="AC109" s="2692" t="s">
        <v>2060</v>
      </c>
      <c r="AD109" s="1590" t="s">
        <v>2061</v>
      </c>
      <c r="AE109" s="2277">
        <v>0.9375</v>
      </c>
      <c r="AF109" s="2278">
        <f t="shared" si="87"/>
        <v>1350</v>
      </c>
      <c r="AG109" s="2697" t="s">
        <v>2062</v>
      </c>
      <c r="AH109" s="1609" t="s">
        <v>81</v>
      </c>
      <c r="AI109" s="2623">
        <f t="shared" si="86"/>
        <v>1440</v>
      </c>
      <c r="AJ109" s="2626">
        <v>10</v>
      </c>
      <c r="AK109" s="2627">
        <f t="shared" si="100"/>
        <v>1440</v>
      </c>
      <c r="AL109" s="2627"/>
      <c r="AM109" s="2627"/>
      <c r="AN109" s="2627">
        <f t="shared" si="85"/>
        <v>60</v>
      </c>
      <c r="AO109" s="2627"/>
      <c r="AP109" s="2627"/>
      <c r="AQ109" s="2641"/>
      <c r="AR109" s="1610"/>
      <c r="AS109" s="1610" t="s">
        <v>63</v>
      </c>
      <c r="AT109" s="1610">
        <f t="shared" si="68"/>
        <v>1440</v>
      </c>
      <c r="AU109" s="1610"/>
      <c r="AV109" s="1622">
        <f t="shared" si="88"/>
        <v>144</v>
      </c>
      <c r="AW109" s="1622">
        <f t="shared" si="89"/>
        <v>144</v>
      </c>
      <c r="AX109" s="1622">
        <f t="shared" si="90"/>
        <v>144</v>
      </c>
      <c r="AY109" s="1622">
        <f t="shared" si="91"/>
        <v>144</v>
      </c>
      <c r="AZ109" s="1622">
        <f t="shared" si="92"/>
        <v>144</v>
      </c>
      <c r="BA109" s="1622">
        <f t="shared" si="93"/>
        <v>144</v>
      </c>
      <c r="BB109" s="1622">
        <f t="shared" si="94"/>
        <v>144</v>
      </c>
      <c r="BC109" s="1622">
        <f t="shared" si="95"/>
        <v>144</v>
      </c>
      <c r="BD109" s="1622">
        <f t="shared" si="96"/>
        <v>144</v>
      </c>
      <c r="BE109" s="1622">
        <f t="shared" si="97"/>
        <v>144</v>
      </c>
      <c r="BF109" s="1622">
        <f t="shared" si="98"/>
        <v>138</v>
      </c>
      <c r="BG109" s="2648">
        <f t="shared" si="99"/>
        <v>6</v>
      </c>
      <c r="BH109" s="1633"/>
      <c r="BI109" s="1633"/>
      <c r="BJ109" s="1633"/>
      <c r="BK109" s="1633"/>
      <c r="BL109" s="1633"/>
      <c r="BM109" s="1633"/>
      <c r="BN109" s="1633"/>
      <c r="BO109" s="1633"/>
      <c r="BP109" s="1633"/>
      <c r="BQ109" s="1633"/>
      <c r="BR109" s="1633"/>
      <c r="BS109" s="1633"/>
      <c r="BT109" s="1633"/>
      <c r="BU109" s="1633"/>
      <c r="BV109" s="1633"/>
      <c r="BW109" s="1633"/>
      <c r="BX109" s="1633"/>
      <c r="BY109" s="1633"/>
      <c r="BZ109" s="1633"/>
      <c r="CA109" s="1633"/>
      <c r="CB109" s="1633"/>
      <c r="CC109" s="1633"/>
      <c r="CD109" s="1633"/>
      <c r="CE109" s="1633"/>
      <c r="CF109" s="1633"/>
      <c r="CG109" s="1633"/>
      <c r="CH109" s="1633"/>
      <c r="CI109" s="1633"/>
      <c r="CJ109" s="1633"/>
      <c r="CK109" s="1633"/>
      <c r="CL109" s="1633"/>
      <c r="CM109" s="1633"/>
      <c r="CN109" s="1633"/>
      <c r="CO109" s="1633"/>
      <c r="CP109" s="1633"/>
      <c r="CQ109" s="1633"/>
      <c r="CR109" s="1633"/>
      <c r="CS109" s="1633"/>
      <c r="CT109" s="1633"/>
      <c r="CU109" s="1633"/>
      <c r="CV109" s="1633"/>
      <c r="CW109" s="1633"/>
      <c r="CX109" s="1633"/>
      <c r="CY109" s="1633"/>
      <c r="CZ109" s="1633"/>
      <c r="DA109" s="1633"/>
      <c r="DB109" s="1633"/>
      <c r="DC109" s="1633"/>
      <c r="DD109" s="1633"/>
      <c r="DE109" s="1633"/>
      <c r="DF109" s="1633"/>
      <c r="DG109" s="1633"/>
      <c r="DH109" s="1633"/>
      <c r="DI109" s="1633"/>
      <c r="DJ109" s="1633"/>
      <c r="DK109" s="1633"/>
      <c r="DL109" s="1633"/>
      <c r="DM109" s="1633"/>
      <c r="DN109" s="1633"/>
      <c r="DO109" s="1633"/>
      <c r="DP109" s="1633"/>
      <c r="DQ109" s="1633"/>
      <c r="DR109" s="1633"/>
      <c r="DS109" s="1633"/>
      <c r="DT109" s="1633"/>
      <c r="DU109" s="1633"/>
      <c r="DV109" s="1633"/>
      <c r="DW109" s="1633"/>
      <c r="DX109" s="1633"/>
      <c r="DY109" s="1633"/>
      <c r="DZ109" s="1633"/>
      <c r="EA109" s="1633"/>
      <c r="EB109" s="1633"/>
      <c r="EC109" s="1633"/>
      <c r="ED109" s="1633"/>
      <c r="EE109" s="1633"/>
      <c r="EF109" s="1633"/>
      <c r="EG109" s="1633"/>
      <c r="EH109" s="1633"/>
      <c r="EI109" s="1633"/>
      <c r="EJ109" s="1633"/>
      <c r="EK109" s="1633"/>
      <c r="EL109" s="1633"/>
      <c r="EM109" s="1633"/>
      <c r="EN109" s="1633"/>
      <c r="EO109" s="1633"/>
      <c r="EP109" s="1633"/>
      <c r="EQ109" s="1633"/>
      <c r="ER109" s="1633"/>
      <c r="ES109" s="1633"/>
      <c r="ET109" s="1633"/>
      <c r="EU109" s="1633"/>
      <c r="EV109" s="1633"/>
      <c r="EW109" s="1633"/>
      <c r="EX109" s="1633"/>
      <c r="EY109" s="1633"/>
      <c r="EZ109" s="1633"/>
      <c r="FA109" s="1633"/>
      <c r="FB109" s="1633"/>
      <c r="FC109" s="1633"/>
      <c r="FD109" s="1633"/>
      <c r="FE109" s="1633"/>
      <c r="FF109" s="1633"/>
      <c r="FG109" s="1633"/>
      <c r="FH109" s="1633"/>
      <c r="FI109" s="1633"/>
      <c r="FJ109" s="1633"/>
      <c r="FK109" s="1633"/>
      <c r="FL109" s="1633"/>
      <c r="FM109" s="1633"/>
      <c r="FN109" s="1633"/>
      <c r="FO109" s="1633"/>
      <c r="FP109" s="1633"/>
      <c r="FQ109" s="1633"/>
      <c r="FR109" s="1633"/>
      <c r="FS109" s="1633"/>
      <c r="FT109" s="1633"/>
      <c r="FU109" s="1633"/>
      <c r="FV109" s="1633"/>
      <c r="FW109" s="1633"/>
      <c r="FX109" s="1633"/>
      <c r="FY109" s="1633"/>
      <c r="FZ109" s="1633"/>
      <c r="GA109" s="1633"/>
      <c r="GB109" s="1633"/>
      <c r="GC109" s="1633"/>
      <c r="GD109" s="1633"/>
      <c r="GE109" s="1633"/>
      <c r="GF109" s="1633"/>
      <c r="GG109" s="1633"/>
      <c r="GH109" s="1633"/>
      <c r="GI109" s="1633"/>
      <c r="GJ109" s="1633"/>
      <c r="GK109" s="1633"/>
      <c r="GL109" s="1633"/>
      <c r="GM109" s="1633"/>
      <c r="GN109" s="1633"/>
      <c r="GO109" s="1633"/>
      <c r="GP109" s="1633"/>
      <c r="GQ109" s="1633"/>
      <c r="GR109" s="1633"/>
      <c r="GS109" s="1633"/>
      <c r="GT109" s="1633"/>
      <c r="GU109" s="1633"/>
      <c r="GV109" s="1633"/>
      <c r="GW109" s="1633"/>
      <c r="GX109" s="1633"/>
      <c r="GY109" s="1633"/>
      <c r="GZ109" s="1633"/>
      <c r="HA109" s="1633"/>
      <c r="HB109" s="1633"/>
      <c r="HC109" s="1633"/>
      <c r="HD109" s="1633"/>
      <c r="HE109" s="1633"/>
      <c r="HF109" s="1633"/>
      <c r="HG109" s="1633"/>
      <c r="HH109" s="1633"/>
      <c r="HI109" s="1633"/>
      <c r="HJ109" s="1633"/>
      <c r="HK109" s="1633"/>
      <c r="HL109" s="1633"/>
      <c r="HM109" s="1633"/>
      <c r="HN109" s="1633"/>
      <c r="HO109" s="1633"/>
      <c r="HP109" s="1633"/>
      <c r="HQ109" s="1633"/>
      <c r="HR109" s="1633"/>
      <c r="HS109" s="1633"/>
      <c r="HT109" s="1633"/>
      <c r="HU109" s="1633"/>
      <c r="HV109" s="1633"/>
      <c r="HW109" s="1633"/>
      <c r="HX109" s="1633"/>
      <c r="HY109" s="1633"/>
      <c r="HZ109" s="1633"/>
      <c r="IA109" s="1633"/>
      <c r="IB109" s="1633"/>
      <c r="IC109" s="1633"/>
      <c r="ID109" s="1633"/>
      <c r="IE109" s="1633"/>
      <c r="IF109" s="1633"/>
      <c r="IG109" s="1633"/>
      <c r="IH109" s="1633"/>
      <c r="II109" s="1633"/>
      <c r="IJ109" s="1633"/>
      <c r="IK109" s="1633"/>
      <c r="IL109" s="1633"/>
      <c r="IM109" s="1633"/>
      <c r="IN109" s="1633"/>
      <c r="IO109" s="1633"/>
      <c r="IP109" s="1633"/>
      <c r="IQ109" s="1633"/>
      <c r="IR109" s="1633"/>
      <c r="IS109" s="1633"/>
      <c r="IT109" s="1633"/>
      <c r="IU109" s="1633"/>
      <c r="IV109" s="1633"/>
      <c r="IW109" s="1633"/>
      <c r="IX109" s="1633"/>
      <c r="IY109" s="1633"/>
      <c r="IZ109" s="1633"/>
      <c r="JA109" s="1633"/>
      <c r="JB109" s="1633"/>
      <c r="JC109" s="1633"/>
      <c r="JD109" s="1633"/>
      <c r="JE109" s="1633"/>
      <c r="JF109" s="1633"/>
      <c r="JG109" s="1633"/>
      <c r="JH109" s="1633"/>
      <c r="JI109" s="1633"/>
      <c r="JJ109" s="1633"/>
      <c r="JK109" s="1633"/>
      <c r="JL109" s="1633"/>
      <c r="JM109" s="1633"/>
      <c r="JN109" s="1633"/>
      <c r="JO109" s="1633"/>
      <c r="JP109" s="1633"/>
      <c r="JQ109" s="1633"/>
      <c r="JR109" s="1633"/>
      <c r="JS109" s="1633"/>
      <c r="JT109" s="1633"/>
      <c r="JU109" s="1633"/>
      <c r="JV109" s="1633"/>
      <c r="JW109" s="1633"/>
      <c r="JX109" s="1633"/>
      <c r="JY109" s="1633"/>
      <c r="JZ109" s="1633"/>
      <c r="KA109" s="1633"/>
      <c r="KB109" s="1633"/>
      <c r="KC109" s="1633"/>
      <c r="KD109" s="1633"/>
      <c r="KE109" s="1633"/>
      <c r="KF109" s="1633"/>
      <c r="KG109" s="1633"/>
      <c r="KH109" s="1633"/>
      <c r="KI109" s="1633"/>
      <c r="KJ109" s="1633"/>
      <c r="KK109" s="1633"/>
      <c r="KL109" s="1633"/>
      <c r="KM109" s="1633"/>
      <c r="KN109" s="1633"/>
      <c r="KO109" s="1633"/>
      <c r="KP109" s="1633"/>
      <c r="KQ109" s="1633"/>
      <c r="KR109" s="1633"/>
      <c r="KS109" s="1633"/>
      <c r="KT109" s="1633"/>
      <c r="KU109" s="1633"/>
      <c r="KV109" s="1633"/>
      <c r="KW109" s="1633"/>
      <c r="KX109" s="1633"/>
      <c r="KY109" s="1633"/>
      <c r="KZ109" s="1633"/>
      <c r="LA109" s="1633"/>
      <c r="LB109" s="1633"/>
      <c r="LC109" s="1633"/>
      <c r="LD109" s="1633"/>
      <c r="LE109" s="1633"/>
      <c r="LF109" s="1633"/>
      <c r="LG109" s="1633"/>
      <c r="LH109" s="1633"/>
      <c r="LI109" s="1633"/>
      <c r="LJ109" s="1633"/>
      <c r="LK109" s="1633"/>
      <c r="LL109" s="1633"/>
      <c r="LM109" s="1633"/>
      <c r="LN109" s="1633"/>
      <c r="LO109" s="1642"/>
      <c r="LP109" s="1642"/>
      <c r="LQ109" s="1642"/>
      <c r="LR109" s="1642"/>
      <c r="LS109" s="1642"/>
      <c r="LT109" s="1642"/>
      <c r="LU109" s="1642"/>
      <c r="LV109" s="1643"/>
    </row>
    <row r="110" s="2140" customFormat="1" ht="47" customHeight="1" spans="1:334">
      <c r="A110" s="2578">
        <v>45799</v>
      </c>
      <c r="B110" s="2148" t="s">
        <v>236</v>
      </c>
      <c r="C110" s="2149" t="s">
        <v>98</v>
      </c>
      <c r="D110" s="2150">
        <v>4500167648</v>
      </c>
      <c r="E110" s="2151" t="s">
        <v>2063</v>
      </c>
      <c r="F110" s="2150" t="s">
        <v>2064</v>
      </c>
      <c r="G110" s="2152" t="s">
        <v>1965</v>
      </c>
      <c r="H110" s="2152" t="s">
        <v>1965</v>
      </c>
      <c r="I110" s="1532" t="s">
        <v>1966</v>
      </c>
      <c r="J110" s="1528">
        <v>4032</v>
      </c>
      <c r="K110" s="2305">
        <v>0</v>
      </c>
      <c r="L110" s="2305">
        <v>12</v>
      </c>
      <c r="M110" s="2305">
        <f t="shared" si="65"/>
        <v>336</v>
      </c>
      <c r="N110" s="1536">
        <v>45840</v>
      </c>
      <c r="O110" s="1536">
        <f>N110-4</f>
        <v>45836</v>
      </c>
      <c r="P110" s="1537"/>
      <c r="Q110" s="1562" t="s">
        <v>78</v>
      </c>
      <c r="R110" s="1768"/>
      <c r="S110" s="1768"/>
      <c r="T110" s="1755"/>
      <c r="U110" s="1755"/>
      <c r="V110" s="2167"/>
      <c r="W110" s="2167" t="s">
        <v>111</v>
      </c>
      <c r="X110" s="1557">
        <v>45805</v>
      </c>
      <c r="Y110" s="1578" t="s">
        <v>88</v>
      </c>
      <c r="Z110" s="1578" t="s">
        <v>88</v>
      </c>
      <c r="AA110" s="1589" t="s">
        <v>1967</v>
      </c>
      <c r="AB110" s="1578"/>
      <c r="AC110" s="2693" t="s">
        <v>238</v>
      </c>
      <c r="AD110" s="2173" t="s">
        <v>239</v>
      </c>
      <c r="AE110" s="2615">
        <v>0.5809</v>
      </c>
      <c r="AF110" s="2616">
        <f t="shared" si="87"/>
        <v>2342.1888</v>
      </c>
      <c r="AG110" s="1602" t="s">
        <v>2065</v>
      </c>
      <c r="AH110" s="1609" t="s">
        <v>81</v>
      </c>
      <c r="AI110" s="2623">
        <f t="shared" si="86"/>
        <v>4032</v>
      </c>
      <c r="AJ110" s="2628">
        <v>10</v>
      </c>
      <c r="AK110" s="2627">
        <f t="shared" si="100"/>
        <v>4032</v>
      </c>
      <c r="AL110" s="2627"/>
      <c r="AM110" s="2627"/>
      <c r="AN110" s="2627"/>
      <c r="AO110" s="2627"/>
      <c r="AP110" s="2627">
        <f>M110</f>
        <v>336</v>
      </c>
      <c r="AQ110" s="2640"/>
      <c r="AR110" s="1608"/>
      <c r="AS110" s="1610"/>
      <c r="AT110" s="1610"/>
      <c r="AU110" s="1610"/>
      <c r="AV110" s="2313">
        <f t="shared" si="88"/>
        <v>403.2</v>
      </c>
      <c r="AW110" s="1637">
        <f t="shared" si="89"/>
        <v>403.2</v>
      </c>
      <c r="AX110" s="1637">
        <f t="shared" si="90"/>
        <v>403.2</v>
      </c>
      <c r="AY110" s="1637">
        <f t="shared" si="91"/>
        <v>403.2</v>
      </c>
      <c r="AZ110" s="1637">
        <f t="shared" si="92"/>
        <v>403.2</v>
      </c>
      <c r="BA110" s="2647">
        <f t="shared" si="93"/>
        <v>403.2</v>
      </c>
      <c r="BB110" s="2647">
        <f t="shared" si="94"/>
        <v>403.2</v>
      </c>
      <c r="BC110" s="2647">
        <f t="shared" si="95"/>
        <v>403.2</v>
      </c>
      <c r="BD110" s="2288">
        <f t="shared" si="96"/>
        <v>403.2</v>
      </c>
      <c r="BE110" s="2647">
        <f t="shared" si="97"/>
        <v>403.2</v>
      </c>
      <c r="BF110" s="2313">
        <f t="shared" si="98"/>
        <v>386.4</v>
      </c>
      <c r="BG110" s="2649">
        <f t="shared" si="99"/>
        <v>16.8</v>
      </c>
      <c r="BH110" s="1633"/>
      <c r="BI110" s="1633"/>
      <c r="BJ110" s="1633"/>
      <c r="BK110" s="1633"/>
      <c r="BL110" s="1633"/>
      <c r="BM110" s="1633"/>
      <c r="BN110" s="1633"/>
      <c r="BO110" s="1633"/>
      <c r="BP110" s="1633"/>
      <c r="BQ110" s="1633"/>
      <c r="BR110" s="1633"/>
      <c r="BS110" s="1633"/>
      <c r="BT110" s="1633"/>
      <c r="BU110" s="1633"/>
      <c r="BV110" s="1633"/>
      <c r="BW110" s="1633"/>
      <c r="BX110" s="1633"/>
      <c r="BY110" s="1633"/>
      <c r="BZ110" s="1633"/>
      <c r="CA110" s="1633"/>
      <c r="CB110" s="1633"/>
      <c r="CC110" s="1633"/>
      <c r="CD110" s="1633"/>
      <c r="CE110" s="1633"/>
      <c r="CF110" s="1633"/>
      <c r="CG110" s="1633"/>
      <c r="CH110" s="1633"/>
      <c r="CI110" s="1633"/>
      <c r="CJ110" s="1633"/>
      <c r="CK110" s="1633"/>
      <c r="CL110" s="1633"/>
      <c r="CM110" s="1633"/>
      <c r="CN110" s="1633"/>
      <c r="CO110" s="1633"/>
      <c r="CP110" s="1633"/>
      <c r="CQ110" s="1633"/>
      <c r="CR110" s="1633"/>
      <c r="CS110" s="1633"/>
      <c r="CT110" s="1633"/>
      <c r="CU110" s="1633"/>
      <c r="CV110" s="1633"/>
      <c r="CW110" s="1633"/>
      <c r="CX110" s="1633"/>
      <c r="CY110" s="1633"/>
      <c r="CZ110" s="1633"/>
      <c r="DA110" s="1633"/>
      <c r="DB110" s="1633"/>
      <c r="DC110" s="1633"/>
      <c r="DD110" s="1633"/>
      <c r="DE110" s="1633"/>
      <c r="DF110" s="1633"/>
      <c r="DG110" s="1633"/>
      <c r="DH110" s="1633"/>
      <c r="DI110" s="1633"/>
      <c r="DJ110" s="1633"/>
      <c r="DK110" s="1633"/>
      <c r="DL110" s="1633"/>
      <c r="DM110" s="1633"/>
      <c r="DN110" s="1633"/>
      <c r="DO110" s="1633"/>
      <c r="DP110" s="1633"/>
      <c r="DQ110" s="1633"/>
      <c r="DR110" s="1633"/>
      <c r="DS110" s="1633"/>
      <c r="DT110" s="1633"/>
      <c r="DU110" s="1633"/>
      <c r="DV110" s="1633"/>
      <c r="DW110" s="1633"/>
      <c r="DX110" s="1633"/>
      <c r="DY110" s="1633"/>
      <c r="DZ110" s="1633"/>
      <c r="EA110" s="1633"/>
      <c r="EB110" s="1633"/>
      <c r="EC110" s="1633"/>
      <c r="ED110" s="1633"/>
      <c r="EE110" s="1633"/>
      <c r="EF110" s="1633"/>
      <c r="EG110" s="1633"/>
      <c r="EH110" s="1633"/>
      <c r="EI110" s="1633"/>
      <c r="EJ110" s="1633"/>
      <c r="EK110" s="1633"/>
      <c r="EL110" s="1633"/>
      <c r="EM110" s="1633"/>
      <c r="EN110" s="1633"/>
      <c r="EO110" s="1633"/>
      <c r="EP110" s="1633"/>
      <c r="EQ110" s="1633"/>
      <c r="ER110" s="1633"/>
      <c r="ES110" s="1633"/>
      <c r="ET110" s="1633"/>
      <c r="EU110" s="1633"/>
      <c r="EV110" s="1633"/>
      <c r="EW110" s="1633"/>
      <c r="EX110" s="1633"/>
      <c r="EY110" s="1633"/>
      <c r="EZ110" s="1633"/>
      <c r="FA110" s="1633"/>
      <c r="FB110" s="1633"/>
      <c r="FC110" s="1633"/>
      <c r="FD110" s="1633"/>
      <c r="FE110" s="1633"/>
      <c r="FF110" s="1633"/>
      <c r="FG110" s="1633"/>
      <c r="FH110" s="1633"/>
      <c r="FI110" s="1633"/>
      <c r="FJ110" s="1633"/>
      <c r="FK110" s="1633"/>
      <c r="FL110" s="1633"/>
      <c r="FM110" s="1633"/>
      <c r="FN110" s="1633"/>
      <c r="FO110" s="1633"/>
      <c r="FP110" s="1633"/>
      <c r="FQ110" s="1633"/>
      <c r="FR110" s="1633"/>
      <c r="FS110" s="1633"/>
      <c r="FT110" s="1633"/>
      <c r="FU110" s="1633"/>
      <c r="FV110" s="1633"/>
      <c r="FW110" s="1633"/>
      <c r="FX110" s="1633"/>
      <c r="FY110" s="1633"/>
      <c r="FZ110" s="1633"/>
      <c r="GA110" s="1633"/>
      <c r="GB110" s="1633"/>
      <c r="GC110" s="1633"/>
      <c r="GD110" s="1633"/>
      <c r="GE110" s="1633"/>
      <c r="GF110" s="1633"/>
      <c r="GG110" s="1633"/>
      <c r="GH110" s="1633"/>
      <c r="GI110" s="1633"/>
      <c r="GJ110" s="1633"/>
      <c r="GK110" s="1633"/>
      <c r="GL110" s="1633"/>
      <c r="GM110" s="1633"/>
      <c r="GN110" s="1633"/>
      <c r="GO110" s="1633"/>
      <c r="GP110" s="1633"/>
      <c r="GQ110" s="1633"/>
      <c r="GR110" s="1633"/>
      <c r="GS110" s="1633"/>
      <c r="GT110" s="1633"/>
      <c r="GU110" s="1633"/>
      <c r="GV110" s="1633"/>
      <c r="GW110" s="1633"/>
      <c r="GX110" s="1633"/>
      <c r="GY110" s="1633"/>
      <c r="GZ110" s="1633"/>
      <c r="HA110" s="1633"/>
      <c r="HB110" s="1633"/>
      <c r="HC110" s="1633"/>
      <c r="HD110" s="1633"/>
      <c r="HE110" s="1633"/>
      <c r="HF110" s="1633"/>
      <c r="HG110" s="1633"/>
      <c r="HH110" s="1633"/>
      <c r="HI110" s="1633"/>
      <c r="HJ110" s="1633"/>
      <c r="HK110" s="1633"/>
      <c r="HL110" s="1633"/>
      <c r="HM110" s="1633"/>
      <c r="HN110" s="1633"/>
      <c r="HO110" s="1633"/>
      <c r="HP110" s="1633"/>
      <c r="HQ110" s="1633"/>
      <c r="HR110" s="1633"/>
      <c r="HS110" s="1633"/>
      <c r="HT110" s="1633"/>
      <c r="HU110" s="1633"/>
      <c r="HV110" s="1633"/>
      <c r="HW110" s="1633"/>
      <c r="HX110" s="1633"/>
      <c r="HY110" s="1633"/>
      <c r="HZ110" s="1633"/>
      <c r="IA110" s="1633"/>
      <c r="IB110" s="1633"/>
      <c r="IC110" s="1633"/>
      <c r="ID110" s="1633"/>
      <c r="IE110" s="1633"/>
      <c r="IF110" s="1633"/>
      <c r="IG110" s="1633"/>
      <c r="IH110" s="1633"/>
      <c r="II110" s="1633"/>
      <c r="IJ110" s="1633"/>
      <c r="IK110" s="1633"/>
      <c r="IL110" s="1633"/>
      <c r="IM110" s="1633"/>
      <c r="IN110" s="1633"/>
      <c r="IO110" s="1633"/>
      <c r="IP110" s="1633"/>
      <c r="IQ110" s="1633"/>
      <c r="IR110" s="1633"/>
      <c r="IS110" s="1633"/>
      <c r="IT110" s="1633"/>
      <c r="IU110" s="1633"/>
      <c r="IV110" s="1633"/>
      <c r="IW110" s="1633"/>
      <c r="IX110" s="1633"/>
      <c r="IY110" s="1633"/>
      <c r="IZ110" s="1633"/>
      <c r="JA110" s="1633"/>
      <c r="JB110" s="1633"/>
      <c r="JC110" s="1633"/>
      <c r="JD110" s="1633"/>
      <c r="JE110" s="1633"/>
      <c r="JF110" s="1633"/>
      <c r="JG110" s="1633"/>
      <c r="JH110" s="1633"/>
      <c r="JI110" s="1633"/>
      <c r="JJ110" s="1633"/>
      <c r="JK110" s="1633"/>
      <c r="JL110" s="1633"/>
      <c r="JM110" s="1633"/>
      <c r="JN110" s="1633"/>
      <c r="JO110" s="1633"/>
      <c r="JP110" s="1633"/>
      <c r="JQ110" s="1633"/>
      <c r="JR110" s="1633"/>
      <c r="JS110" s="1633"/>
      <c r="JT110" s="1633"/>
      <c r="JU110" s="1633"/>
      <c r="JV110" s="1633"/>
      <c r="JW110" s="1633"/>
      <c r="JX110" s="1633"/>
      <c r="JY110" s="1633"/>
      <c r="JZ110" s="1633"/>
      <c r="KA110" s="1633"/>
      <c r="KB110" s="1633"/>
      <c r="KC110" s="1633"/>
      <c r="KD110" s="1633"/>
      <c r="KE110" s="1633"/>
      <c r="KF110" s="1633"/>
      <c r="KG110" s="1633"/>
      <c r="KH110" s="1633"/>
      <c r="KI110" s="1633"/>
      <c r="KJ110" s="1633"/>
      <c r="KK110" s="1633"/>
      <c r="KL110" s="1633"/>
      <c r="KM110" s="1633"/>
      <c r="KN110" s="1633"/>
      <c r="KO110" s="1633"/>
      <c r="KP110" s="1633"/>
      <c r="KQ110" s="1633"/>
      <c r="KR110" s="1633"/>
      <c r="KS110" s="1633"/>
      <c r="KT110" s="1633"/>
      <c r="KU110" s="1633"/>
      <c r="KV110" s="1633"/>
      <c r="KW110" s="1633"/>
      <c r="KX110" s="1633"/>
      <c r="KY110" s="1633"/>
      <c r="KZ110" s="1633"/>
      <c r="LA110" s="1633"/>
      <c r="LB110" s="1633"/>
      <c r="LC110" s="1633"/>
      <c r="LD110" s="1633"/>
      <c r="LE110" s="1633"/>
      <c r="LF110" s="1633"/>
      <c r="LG110" s="1633"/>
      <c r="LH110" s="1633"/>
      <c r="LI110" s="1633"/>
      <c r="LJ110" s="1633"/>
      <c r="LK110" s="1633"/>
      <c r="LL110" s="1633"/>
      <c r="LM110" s="1633"/>
      <c r="LN110" s="1633"/>
      <c r="LO110" s="1642"/>
      <c r="LP110" s="1642"/>
      <c r="LQ110" s="1642"/>
      <c r="LR110" s="1642"/>
      <c r="LS110" s="1642"/>
      <c r="LT110" s="1642"/>
      <c r="LU110" s="1642"/>
      <c r="LV110" s="1643"/>
    </row>
    <row r="111" s="1639" customFormat="1" ht="47" customHeight="1" spans="1:334">
      <c r="A111" s="2417">
        <v>45806</v>
      </c>
      <c r="B111" s="1500" t="s">
        <v>2057</v>
      </c>
      <c r="C111" s="1501" t="s">
        <v>2058</v>
      </c>
      <c r="D111" s="1502">
        <v>4500168463</v>
      </c>
      <c r="E111" s="1503"/>
      <c r="F111" s="1502" t="s">
        <v>2066</v>
      </c>
      <c r="G111" s="1505" t="s">
        <v>1727</v>
      </c>
      <c r="H111" s="1505" t="s">
        <v>1727</v>
      </c>
      <c r="I111" s="1532" t="s">
        <v>1728</v>
      </c>
      <c r="J111" s="1522">
        <v>576</v>
      </c>
      <c r="K111" s="1534">
        <v>0</v>
      </c>
      <c r="L111" s="1534">
        <v>96</v>
      </c>
      <c r="M111" s="1534">
        <f t="shared" si="65"/>
        <v>6</v>
      </c>
      <c r="N111" s="1536">
        <v>45840</v>
      </c>
      <c r="O111" s="1536">
        <f>N111-4</f>
        <v>45836</v>
      </c>
      <c r="P111" s="1537"/>
      <c r="Q111" s="1562" t="s">
        <v>78</v>
      </c>
      <c r="R111" s="1768"/>
      <c r="S111" s="1768"/>
      <c r="T111" s="1768"/>
      <c r="U111" s="1768"/>
      <c r="V111" s="1532"/>
      <c r="W111" s="1532" t="s">
        <v>111</v>
      </c>
      <c r="X111" s="1565">
        <v>45814</v>
      </c>
      <c r="Y111" s="1589" t="s">
        <v>88</v>
      </c>
      <c r="Z111" s="1589">
        <v>45813</v>
      </c>
      <c r="AA111" s="1589"/>
      <c r="AB111" s="1589"/>
      <c r="AC111" s="1580" t="s">
        <v>2067</v>
      </c>
      <c r="AD111" s="1590" t="s">
        <v>2061</v>
      </c>
      <c r="AE111" s="2277">
        <v>0.9375</v>
      </c>
      <c r="AF111" s="2278">
        <f t="shared" si="87"/>
        <v>540</v>
      </c>
      <c r="AG111" s="1504" t="s">
        <v>2068</v>
      </c>
      <c r="AH111" s="1609" t="s">
        <v>81</v>
      </c>
      <c r="AI111" s="2623">
        <f t="shared" si="86"/>
        <v>576</v>
      </c>
      <c r="AJ111" s="2626">
        <v>10</v>
      </c>
      <c r="AK111" s="2627">
        <f t="shared" si="100"/>
        <v>576</v>
      </c>
      <c r="AL111" s="2627"/>
      <c r="AM111" s="2627"/>
      <c r="AN111" s="2627">
        <f>J111/24</f>
        <v>24</v>
      </c>
      <c r="AO111" s="2627"/>
      <c r="AP111" s="2627"/>
      <c r="AQ111" s="2641"/>
      <c r="AR111" s="1610"/>
      <c r="AS111" s="1610" t="s">
        <v>63</v>
      </c>
      <c r="AT111" s="1610">
        <f t="shared" ref="AT111:AT116" si="101">J111</f>
        <v>576</v>
      </c>
      <c r="AU111" s="1610"/>
      <c r="AV111" s="1622">
        <f t="shared" si="88"/>
        <v>57.6</v>
      </c>
      <c r="AW111" s="1622">
        <f t="shared" si="89"/>
        <v>57.6</v>
      </c>
      <c r="AX111" s="1622">
        <f t="shared" si="90"/>
        <v>57.6</v>
      </c>
      <c r="AY111" s="1622">
        <f t="shared" si="91"/>
        <v>57.6</v>
      </c>
      <c r="AZ111" s="1622">
        <f t="shared" si="92"/>
        <v>57.6</v>
      </c>
      <c r="BA111" s="1622">
        <f t="shared" si="93"/>
        <v>57.6</v>
      </c>
      <c r="BB111" s="1622">
        <f t="shared" si="94"/>
        <v>57.6</v>
      </c>
      <c r="BC111" s="1622">
        <f t="shared" si="95"/>
        <v>57.6</v>
      </c>
      <c r="BD111" s="1622">
        <f t="shared" si="96"/>
        <v>57.6</v>
      </c>
      <c r="BE111" s="1622">
        <f t="shared" si="97"/>
        <v>57.6</v>
      </c>
      <c r="BF111" s="1622">
        <f t="shared" si="98"/>
        <v>55.2</v>
      </c>
      <c r="BG111" s="2648">
        <f t="shared" si="99"/>
        <v>2.4</v>
      </c>
      <c r="BH111" s="2706"/>
      <c r="LO111" s="1481"/>
      <c r="LP111" s="1481"/>
      <c r="LQ111" s="1481"/>
      <c r="LR111" s="1481"/>
      <c r="LS111" s="1481"/>
      <c r="LT111" s="1481"/>
      <c r="LU111" s="1481"/>
      <c r="LV111" s="1481"/>
    </row>
    <row r="112" s="1639" customFormat="1" ht="47" customHeight="1" spans="1:334">
      <c r="A112" s="2417">
        <v>45808</v>
      </c>
      <c r="B112" s="1500" t="s">
        <v>2057</v>
      </c>
      <c r="C112" s="1501" t="s">
        <v>2058</v>
      </c>
      <c r="D112" s="1502">
        <v>4500168594</v>
      </c>
      <c r="E112" s="1503"/>
      <c r="F112" s="1502" t="s">
        <v>2069</v>
      </c>
      <c r="G112" s="2152" t="s">
        <v>1727</v>
      </c>
      <c r="H112" s="1505" t="s">
        <v>1727</v>
      </c>
      <c r="I112" s="1532" t="s">
        <v>1728</v>
      </c>
      <c r="J112" s="1522">
        <v>192</v>
      </c>
      <c r="K112" s="1534">
        <v>0</v>
      </c>
      <c r="L112" s="1534">
        <v>96</v>
      </c>
      <c r="M112" s="1534">
        <f t="shared" si="65"/>
        <v>2</v>
      </c>
      <c r="N112" s="1536">
        <v>45840</v>
      </c>
      <c r="O112" s="1536">
        <f>N112-4</f>
        <v>45836</v>
      </c>
      <c r="P112" s="1537"/>
      <c r="Q112" s="1562" t="s">
        <v>78</v>
      </c>
      <c r="R112" s="1768"/>
      <c r="S112" s="1768"/>
      <c r="T112" s="1768"/>
      <c r="U112" s="1768"/>
      <c r="V112" s="1532"/>
      <c r="W112" s="1532" t="s">
        <v>111</v>
      </c>
      <c r="X112" s="1565">
        <v>45814</v>
      </c>
      <c r="Y112" s="1589" t="s">
        <v>88</v>
      </c>
      <c r="Z112" s="1589">
        <v>45813</v>
      </c>
      <c r="AA112" s="1589"/>
      <c r="AB112" s="1589"/>
      <c r="AC112" s="1580" t="s">
        <v>2067</v>
      </c>
      <c r="AD112" s="1590" t="s">
        <v>2061</v>
      </c>
      <c r="AE112" s="2277">
        <v>0.9375</v>
      </c>
      <c r="AF112" s="2278">
        <f t="shared" si="87"/>
        <v>180</v>
      </c>
      <c r="AG112" s="1504" t="s">
        <v>2070</v>
      </c>
      <c r="AH112" s="1609" t="s">
        <v>81</v>
      </c>
      <c r="AI112" s="2623">
        <f t="shared" si="86"/>
        <v>192</v>
      </c>
      <c r="AJ112" s="2626">
        <v>10</v>
      </c>
      <c r="AK112" s="2627">
        <f t="shared" si="100"/>
        <v>192</v>
      </c>
      <c r="AL112" s="2627"/>
      <c r="AM112" s="2627"/>
      <c r="AN112" s="2627">
        <f>J112/24</f>
        <v>8</v>
      </c>
      <c r="AO112" s="2627"/>
      <c r="AP112" s="2627"/>
      <c r="AQ112" s="2641"/>
      <c r="AR112" s="1610"/>
      <c r="AS112" s="1610" t="s">
        <v>63</v>
      </c>
      <c r="AT112" s="1610">
        <f t="shared" si="101"/>
        <v>192</v>
      </c>
      <c r="AU112" s="1610"/>
      <c r="AV112" s="1622">
        <f t="shared" si="88"/>
        <v>19.2</v>
      </c>
      <c r="AW112" s="1622">
        <f t="shared" si="89"/>
        <v>19.2</v>
      </c>
      <c r="AX112" s="1622">
        <f t="shared" si="90"/>
        <v>19.2</v>
      </c>
      <c r="AY112" s="1622">
        <f t="shared" si="91"/>
        <v>19.2</v>
      </c>
      <c r="AZ112" s="1622">
        <f t="shared" si="92"/>
        <v>19.2</v>
      </c>
      <c r="BA112" s="1622">
        <f t="shared" si="93"/>
        <v>19.2</v>
      </c>
      <c r="BB112" s="1622">
        <f t="shared" si="94"/>
        <v>19.2</v>
      </c>
      <c r="BC112" s="1622">
        <f t="shared" si="95"/>
        <v>19.2</v>
      </c>
      <c r="BD112" s="1622">
        <f t="shared" si="96"/>
        <v>19.2</v>
      </c>
      <c r="BE112" s="1622">
        <f t="shared" si="97"/>
        <v>19.2</v>
      </c>
      <c r="BF112" s="1622">
        <f t="shared" si="98"/>
        <v>18.4</v>
      </c>
      <c r="BG112" s="2648">
        <f t="shared" si="99"/>
        <v>0.8</v>
      </c>
      <c r="BH112" s="2706"/>
      <c r="LO112" s="1481"/>
      <c r="LP112" s="1481"/>
      <c r="LQ112" s="1481"/>
      <c r="LR112" s="1481"/>
      <c r="LS112" s="1481"/>
      <c r="LT112" s="1481"/>
      <c r="LU112" s="1481"/>
      <c r="LV112" s="1481"/>
    </row>
    <row r="113" s="2140" customFormat="1" ht="47" customHeight="1" spans="1:334">
      <c r="A113" s="2417">
        <v>45800</v>
      </c>
      <c r="B113" s="1500" t="s">
        <v>2071</v>
      </c>
      <c r="C113" s="1501" t="s">
        <v>98</v>
      </c>
      <c r="D113" s="1502">
        <v>4500167614</v>
      </c>
      <c r="E113" s="1503" t="s">
        <v>2072</v>
      </c>
      <c r="F113" s="1502" t="s">
        <v>2073</v>
      </c>
      <c r="G113" s="1505" t="s">
        <v>1730</v>
      </c>
      <c r="H113" s="1505" t="s">
        <v>1730</v>
      </c>
      <c r="I113" s="1532" t="s">
        <v>1731</v>
      </c>
      <c r="J113" s="1522">
        <v>1056</v>
      </c>
      <c r="K113" s="1534">
        <v>0</v>
      </c>
      <c r="L113" s="1534">
        <v>24</v>
      </c>
      <c r="M113" s="1534">
        <f t="shared" si="65"/>
        <v>44</v>
      </c>
      <c r="N113" s="1536">
        <v>45841</v>
      </c>
      <c r="O113" s="1536">
        <f>N113-3</f>
        <v>45838</v>
      </c>
      <c r="P113" s="1537"/>
      <c r="Q113" s="1562" t="s">
        <v>78</v>
      </c>
      <c r="R113" s="1768"/>
      <c r="S113" s="1768"/>
      <c r="T113" s="1768"/>
      <c r="U113" s="1768"/>
      <c r="V113" s="1532"/>
      <c r="W113" s="1532" t="s">
        <v>111</v>
      </c>
      <c r="X113" s="1565">
        <v>45811</v>
      </c>
      <c r="Y113" s="1589" t="s">
        <v>88</v>
      </c>
      <c r="Z113" s="1589" t="s">
        <v>88</v>
      </c>
      <c r="AA113" s="1589"/>
      <c r="AB113" s="1589"/>
      <c r="AC113" s="2692" t="s">
        <v>2074</v>
      </c>
      <c r="AD113" s="1590" t="s">
        <v>531</v>
      </c>
      <c r="AE113" s="2277">
        <v>0.5648</v>
      </c>
      <c r="AF113" s="2278">
        <f t="shared" si="87"/>
        <v>596.4288</v>
      </c>
      <c r="AG113" s="1504"/>
      <c r="AH113" s="1609" t="s">
        <v>81</v>
      </c>
      <c r="AI113" s="2623">
        <f t="shared" si="86"/>
        <v>1056</v>
      </c>
      <c r="AJ113" s="2626">
        <v>10</v>
      </c>
      <c r="AK113" s="2627">
        <f t="shared" si="100"/>
        <v>1056</v>
      </c>
      <c r="AL113" s="2627"/>
      <c r="AM113" s="2627"/>
      <c r="AN113" s="2627">
        <f>J113/24</f>
        <v>44</v>
      </c>
      <c r="AO113" s="2627"/>
      <c r="AP113" s="2627"/>
      <c r="AQ113" s="2641"/>
      <c r="AR113" s="1610"/>
      <c r="AS113" s="1610" t="s">
        <v>63</v>
      </c>
      <c r="AT113" s="1610">
        <f t="shared" si="101"/>
        <v>1056</v>
      </c>
      <c r="AU113" s="1610"/>
      <c r="AV113" s="1622">
        <f t="shared" si="88"/>
        <v>105.6</v>
      </c>
      <c r="AW113" s="1622">
        <f t="shared" si="89"/>
        <v>105.6</v>
      </c>
      <c r="AX113" s="1622">
        <f t="shared" si="90"/>
        <v>105.6</v>
      </c>
      <c r="AY113" s="1622">
        <f t="shared" si="91"/>
        <v>105.6</v>
      </c>
      <c r="AZ113" s="1622">
        <f t="shared" si="92"/>
        <v>105.6</v>
      </c>
      <c r="BA113" s="1622">
        <f t="shared" si="93"/>
        <v>105.6</v>
      </c>
      <c r="BB113" s="1622">
        <f t="shared" si="94"/>
        <v>105.6</v>
      </c>
      <c r="BC113" s="1622">
        <f t="shared" si="95"/>
        <v>105.6</v>
      </c>
      <c r="BD113" s="1622">
        <f t="shared" si="96"/>
        <v>105.6</v>
      </c>
      <c r="BE113" s="1622">
        <f t="shared" si="97"/>
        <v>105.6</v>
      </c>
      <c r="BF113" s="1622">
        <f t="shared" si="98"/>
        <v>101.2</v>
      </c>
      <c r="BG113" s="2648">
        <f t="shared" si="99"/>
        <v>4.4</v>
      </c>
      <c r="BH113" s="1633"/>
      <c r="BI113" s="1633"/>
      <c r="BJ113" s="1633"/>
      <c r="BK113" s="1633"/>
      <c r="BL113" s="1633"/>
      <c r="BM113" s="1633"/>
      <c r="BN113" s="1633"/>
      <c r="BO113" s="1633"/>
      <c r="BP113" s="1633"/>
      <c r="BQ113" s="1633"/>
      <c r="BR113" s="1633"/>
      <c r="BS113" s="1633"/>
      <c r="BT113" s="1633"/>
      <c r="BU113" s="1633"/>
      <c r="BV113" s="1633"/>
      <c r="BW113" s="1633"/>
      <c r="BX113" s="1633"/>
      <c r="BY113" s="1633"/>
      <c r="BZ113" s="1633"/>
      <c r="CA113" s="1633"/>
      <c r="CB113" s="1633"/>
      <c r="CC113" s="1633"/>
      <c r="CD113" s="1633"/>
      <c r="CE113" s="1633"/>
      <c r="CF113" s="1633"/>
      <c r="CG113" s="1633"/>
      <c r="CH113" s="1633"/>
      <c r="CI113" s="1633"/>
      <c r="CJ113" s="1633"/>
      <c r="CK113" s="1633"/>
      <c r="CL113" s="1633"/>
      <c r="CM113" s="1633"/>
      <c r="CN113" s="1633"/>
      <c r="CO113" s="1633"/>
      <c r="CP113" s="1633"/>
      <c r="CQ113" s="1633"/>
      <c r="CR113" s="1633"/>
      <c r="CS113" s="1633"/>
      <c r="CT113" s="1633"/>
      <c r="CU113" s="1633"/>
      <c r="CV113" s="1633"/>
      <c r="CW113" s="1633"/>
      <c r="CX113" s="1633"/>
      <c r="CY113" s="1633"/>
      <c r="CZ113" s="1633"/>
      <c r="DA113" s="1633"/>
      <c r="DB113" s="1633"/>
      <c r="DC113" s="1633"/>
      <c r="DD113" s="1633"/>
      <c r="DE113" s="1633"/>
      <c r="DF113" s="1633"/>
      <c r="DG113" s="1633"/>
      <c r="DH113" s="1633"/>
      <c r="DI113" s="1633"/>
      <c r="DJ113" s="1633"/>
      <c r="DK113" s="1633"/>
      <c r="DL113" s="1633"/>
      <c r="DM113" s="1633"/>
      <c r="DN113" s="1633"/>
      <c r="DO113" s="1633"/>
      <c r="DP113" s="1633"/>
      <c r="DQ113" s="1633"/>
      <c r="DR113" s="1633"/>
      <c r="DS113" s="1633"/>
      <c r="DT113" s="1633"/>
      <c r="DU113" s="1633"/>
      <c r="DV113" s="1633"/>
      <c r="DW113" s="1633"/>
      <c r="DX113" s="1633"/>
      <c r="DY113" s="1633"/>
      <c r="DZ113" s="1633"/>
      <c r="EA113" s="1633"/>
      <c r="EB113" s="1633"/>
      <c r="EC113" s="1633"/>
      <c r="ED113" s="1633"/>
      <c r="EE113" s="1633"/>
      <c r="EF113" s="1633"/>
      <c r="EG113" s="1633"/>
      <c r="EH113" s="1633"/>
      <c r="EI113" s="1633"/>
      <c r="EJ113" s="1633"/>
      <c r="EK113" s="1633"/>
      <c r="EL113" s="1633"/>
      <c r="EM113" s="1633"/>
      <c r="EN113" s="1633"/>
      <c r="EO113" s="1633"/>
      <c r="EP113" s="1633"/>
      <c r="EQ113" s="1633"/>
      <c r="ER113" s="1633"/>
      <c r="ES113" s="1633"/>
      <c r="ET113" s="1633"/>
      <c r="EU113" s="1633"/>
      <c r="EV113" s="1633"/>
      <c r="EW113" s="1633"/>
      <c r="EX113" s="1633"/>
      <c r="EY113" s="1633"/>
      <c r="EZ113" s="1633"/>
      <c r="FA113" s="1633"/>
      <c r="FB113" s="1633"/>
      <c r="FC113" s="1633"/>
      <c r="FD113" s="1633"/>
      <c r="FE113" s="1633"/>
      <c r="FF113" s="1633"/>
      <c r="FG113" s="1633"/>
      <c r="FH113" s="1633"/>
      <c r="FI113" s="1633"/>
      <c r="FJ113" s="1633"/>
      <c r="FK113" s="1633"/>
      <c r="FL113" s="1633"/>
      <c r="FM113" s="1633"/>
      <c r="FN113" s="1633"/>
      <c r="FO113" s="1633"/>
      <c r="FP113" s="1633"/>
      <c r="FQ113" s="1633"/>
      <c r="FR113" s="1633"/>
      <c r="FS113" s="1633"/>
      <c r="FT113" s="1633"/>
      <c r="FU113" s="1633"/>
      <c r="FV113" s="1633"/>
      <c r="FW113" s="1633"/>
      <c r="FX113" s="1633"/>
      <c r="FY113" s="1633"/>
      <c r="FZ113" s="1633"/>
      <c r="GA113" s="1633"/>
      <c r="GB113" s="1633"/>
      <c r="GC113" s="1633"/>
      <c r="GD113" s="1633"/>
      <c r="GE113" s="1633"/>
      <c r="GF113" s="1633"/>
      <c r="GG113" s="1633"/>
      <c r="GH113" s="1633"/>
      <c r="GI113" s="1633"/>
      <c r="GJ113" s="1633"/>
      <c r="GK113" s="1633"/>
      <c r="GL113" s="1633"/>
      <c r="GM113" s="1633"/>
      <c r="GN113" s="1633"/>
      <c r="GO113" s="1633"/>
      <c r="GP113" s="1633"/>
      <c r="GQ113" s="1633"/>
      <c r="GR113" s="1633"/>
      <c r="GS113" s="1633"/>
      <c r="GT113" s="1633"/>
      <c r="GU113" s="1633"/>
      <c r="GV113" s="1633"/>
      <c r="GW113" s="1633"/>
      <c r="GX113" s="1633"/>
      <c r="GY113" s="1633"/>
      <c r="GZ113" s="1633"/>
      <c r="HA113" s="1633"/>
      <c r="HB113" s="1633"/>
      <c r="HC113" s="1633"/>
      <c r="HD113" s="1633"/>
      <c r="HE113" s="1633"/>
      <c r="HF113" s="1633"/>
      <c r="HG113" s="1633"/>
      <c r="HH113" s="1633"/>
      <c r="HI113" s="1633"/>
      <c r="HJ113" s="1633"/>
      <c r="HK113" s="1633"/>
      <c r="HL113" s="1633"/>
      <c r="HM113" s="1633"/>
      <c r="HN113" s="1633"/>
      <c r="HO113" s="1633"/>
      <c r="HP113" s="1633"/>
      <c r="HQ113" s="1633"/>
      <c r="HR113" s="1633"/>
      <c r="HS113" s="1633"/>
      <c r="HT113" s="1633"/>
      <c r="HU113" s="1633"/>
      <c r="HV113" s="1633"/>
      <c r="HW113" s="1633"/>
      <c r="HX113" s="1633"/>
      <c r="HY113" s="1633"/>
      <c r="HZ113" s="1633"/>
      <c r="IA113" s="1633"/>
      <c r="IB113" s="1633"/>
      <c r="IC113" s="1633"/>
      <c r="ID113" s="1633"/>
      <c r="IE113" s="1633"/>
      <c r="IF113" s="1633"/>
      <c r="IG113" s="1633"/>
      <c r="IH113" s="1633"/>
      <c r="II113" s="1633"/>
      <c r="IJ113" s="1633"/>
      <c r="IK113" s="1633"/>
      <c r="IL113" s="1633"/>
      <c r="IM113" s="1633"/>
      <c r="IN113" s="1633"/>
      <c r="IO113" s="1633"/>
      <c r="IP113" s="1633"/>
      <c r="IQ113" s="1633"/>
      <c r="IR113" s="1633"/>
      <c r="IS113" s="1633"/>
      <c r="IT113" s="1633"/>
      <c r="IU113" s="1633"/>
      <c r="IV113" s="1633"/>
      <c r="IW113" s="1633"/>
      <c r="IX113" s="1633"/>
      <c r="IY113" s="1633"/>
      <c r="IZ113" s="1633"/>
      <c r="JA113" s="1633"/>
      <c r="JB113" s="1633"/>
      <c r="JC113" s="1633"/>
      <c r="JD113" s="1633"/>
      <c r="JE113" s="1633"/>
      <c r="JF113" s="1633"/>
      <c r="JG113" s="1633"/>
      <c r="JH113" s="1633"/>
      <c r="JI113" s="1633"/>
      <c r="JJ113" s="1633"/>
      <c r="JK113" s="1633"/>
      <c r="JL113" s="1633"/>
      <c r="JM113" s="1633"/>
      <c r="JN113" s="1633"/>
      <c r="JO113" s="1633"/>
      <c r="JP113" s="1633"/>
      <c r="JQ113" s="1633"/>
      <c r="JR113" s="1633"/>
      <c r="JS113" s="1633"/>
      <c r="JT113" s="1633"/>
      <c r="JU113" s="1633"/>
      <c r="JV113" s="1633"/>
      <c r="JW113" s="1633"/>
      <c r="JX113" s="1633"/>
      <c r="JY113" s="1633"/>
      <c r="JZ113" s="1633"/>
      <c r="KA113" s="1633"/>
      <c r="KB113" s="1633"/>
      <c r="KC113" s="1633"/>
      <c r="KD113" s="1633"/>
      <c r="KE113" s="1633"/>
      <c r="KF113" s="1633"/>
      <c r="KG113" s="1633"/>
      <c r="KH113" s="1633"/>
      <c r="KI113" s="1633"/>
      <c r="KJ113" s="1633"/>
      <c r="KK113" s="1633"/>
      <c r="KL113" s="1633"/>
      <c r="KM113" s="1633"/>
      <c r="KN113" s="1633"/>
      <c r="KO113" s="1633"/>
      <c r="KP113" s="1633"/>
      <c r="KQ113" s="1633"/>
      <c r="KR113" s="1633"/>
      <c r="KS113" s="1633"/>
      <c r="KT113" s="1633"/>
      <c r="KU113" s="1633"/>
      <c r="KV113" s="1633"/>
      <c r="KW113" s="1633"/>
      <c r="KX113" s="1633"/>
      <c r="KY113" s="1633"/>
      <c r="KZ113" s="1633"/>
      <c r="LA113" s="1633"/>
      <c r="LB113" s="1633"/>
      <c r="LC113" s="1633"/>
      <c r="LD113" s="1633"/>
      <c r="LE113" s="1633"/>
      <c r="LF113" s="1633"/>
      <c r="LG113" s="1633"/>
      <c r="LH113" s="1633"/>
      <c r="LI113" s="1633"/>
      <c r="LJ113" s="1633"/>
      <c r="LK113" s="1633"/>
      <c r="LL113" s="1633"/>
      <c r="LM113" s="1633"/>
      <c r="LN113" s="1633"/>
      <c r="LO113" s="1642"/>
      <c r="LP113" s="1642"/>
      <c r="LQ113" s="1642"/>
      <c r="LR113" s="1642"/>
      <c r="LS113" s="1642"/>
      <c r="LT113" s="1642"/>
      <c r="LU113" s="1642"/>
      <c r="LV113" s="1643"/>
    </row>
    <row r="114" s="2140" customFormat="1" ht="47" customHeight="1" spans="1:334">
      <c r="A114" s="2669">
        <v>45818</v>
      </c>
      <c r="B114" s="2662" t="s">
        <v>213</v>
      </c>
      <c r="C114" s="2663" t="s">
        <v>98</v>
      </c>
      <c r="D114" s="2664">
        <v>4500169585</v>
      </c>
      <c r="E114" s="1503" t="s">
        <v>513</v>
      </c>
      <c r="F114" s="2664" t="s">
        <v>2075</v>
      </c>
      <c r="G114" s="1505" t="s">
        <v>1730</v>
      </c>
      <c r="H114" s="1505" t="s">
        <v>1730</v>
      </c>
      <c r="I114" s="2162" t="s">
        <v>1771</v>
      </c>
      <c r="J114" s="1539">
        <v>84048</v>
      </c>
      <c r="K114" s="1523">
        <v>0</v>
      </c>
      <c r="L114" s="1523">
        <v>24</v>
      </c>
      <c r="M114" s="1523">
        <f t="shared" si="65"/>
        <v>3502</v>
      </c>
      <c r="N114" s="1536">
        <v>45828</v>
      </c>
      <c r="O114" s="1536">
        <f>N114-4</f>
        <v>45824</v>
      </c>
      <c r="P114" s="2140" t="s">
        <v>88</v>
      </c>
      <c r="Q114" s="1562" t="s">
        <v>78</v>
      </c>
      <c r="R114" s="1768"/>
      <c r="S114" s="1768"/>
      <c r="T114" s="1768"/>
      <c r="U114" s="1768"/>
      <c r="V114" s="2308">
        <v>45828</v>
      </c>
      <c r="W114" s="1532" t="s">
        <v>111</v>
      </c>
      <c r="X114" s="1565">
        <v>45819</v>
      </c>
      <c r="Y114" s="1589" t="s">
        <v>88</v>
      </c>
      <c r="Z114" s="1589" t="s">
        <v>88</v>
      </c>
      <c r="AA114" s="1589"/>
      <c r="AB114" s="1589"/>
      <c r="AC114" s="2614" t="s">
        <v>2076</v>
      </c>
      <c r="AD114" s="1594" t="s">
        <v>219</v>
      </c>
      <c r="AE114" s="2174">
        <v>0.5603</v>
      </c>
      <c r="AF114" s="2175">
        <f t="shared" si="87"/>
        <v>47092.0944</v>
      </c>
      <c r="AG114" s="1512" t="s">
        <v>517</v>
      </c>
      <c r="AH114" s="1603" t="s">
        <v>81</v>
      </c>
      <c r="AI114" s="2623">
        <f t="shared" si="86"/>
        <v>84048</v>
      </c>
      <c r="AJ114" s="2626">
        <v>10</v>
      </c>
      <c r="AK114" s="2627">
        <f t="shared" si="100"/>
        <v>84048</v>
      </c>
      <c r="AL114" s="2627"/>
      <c r="AM114" s="2627"/>
      <c r="AN114" s="2627">
        <f>J114/24</f>
        <v>3502</v>
      </c>
      <c r="AO114" s="2627"/>
      <c r="AP114" s="2627"/>
      <c r="AQ114" s="2641"/>
      <c r="AR114" s="1610"/>
      <c r="AS114" s="1610" t="s">
        <v>63</v>
      </c>
      <c r="AT114" s="1610">
        <f t="shared" si="101"/>
        <v>84048</v>
      </c>
      <c r="AU114" s="1610"/>
      <c r="AV114" s="2185">
        <f t="shared" si="88"/>
        <v>8404.8</v>
      </c>
      <c r="AW114" s="1622">
        <f t="shared" si="89"/>
        <v>8404.8</v>
      </c>
      <c r="AX114" s="1622">
        <f t="shared" si="90"/>
        <v>8404.8</v>
      </c>
      <c r="AY114" s="1622">
        <f t="shared" si="91"/>
        <v>8404.8</v>
      </c>
      <c r="AZ114" s="1622">
        <f t="shared" si="92"/>
        <v>8404.8</v>
      </c>
      <c r="BA114" s="2288">
        <f t="shared" si="93"/>
        <v>8404.8</v>
      </c>
      <c r="BB114" s="2288">
        <f t="shared" si="94"/>
        <v>8404.8</v>
      </c>
      <c r="BC114" s="2288">
        <f t="shared" si="95"/>
        <v>8404.8</v>
      </c>
      <c r="BD114" s="2288">
        <f t="shared" si="96"/>
        <v>8404.8</v>
      </c>
      <c r="BE114" s="2288">
        <f t="shared" si="97"/>
        <v>8404.8</v>
      </c>
      <c r="BF114" s="2185">
        <f t="shared" si="98"/>
        <v>8054.6</v>
      </c>
      <c r="BG114" s="2297">
        <f t="shared" si="99"/>
        <v>350.2</v>
      </c>
      <c r="BH114" s="1633"/>
      <c r="BI114" s="1633"/>
      <c r="BJ114" s="1633"/>
      <c r="BK114" s="1633"/>
      <c r="BL114" s="1633"/>
      <c r="BM114" s="1633"/>
      <c r="BN114" s="1633"/>
      <c r="BO114" s="1633"/>
      <c r="BP114" s="1633"/>
      <c r="BQ114" s="1633"/>
      <c r="BR114" s="1633"/>
      <c r="BS114" s="1633"/>
      <c r="BT114" s="1633"/>
      <c r="BU114" s="1633"/>
      <c r="BV114" s="1633"/>
      <c r="BW114" s="1633"/>
      <c r="BX114" s="1633"/>
      <c r="BY114" s="1633"/>
      <c r="BZ114" s="1633"/>
      <c r="CA114" s="1633"/>
      <c r="CB114" s="1633"/>
      <c r="CC114" s="1633"/>
      <c r="CD114" s="1633"/>
      <c r="CE114" s="1633"/>
      <c r="CF114" s="1633"/>
      <c r="CG114" s="1633"/>
      <c r="CH114" s="1633"/>
      <c r="CI114" s="1633"/>
      <c r="CJ114" s="1633"/>
      <c r="CK114" s="1633"/>
      <c r="CL114" s="1633"/>
      <c r="CM114" s="1633"/>
      <c r="CN114" s="1633"/>
      <c r="CO114" s="1633"/>
      <c r="CP114" s="1633"/>
      <c r="CQ114" s="1633"/>
      <c r="CR114" s="1633"/>
      <c r="CS114" s="1633"/>
      <c r="CT114" s="1633"/>
      <c r="CU114" s="1633"/>
      <c r="CV114" s="1633"/>
      <c r="CW114" s="1633"/>
      <c r="CX114" s="1633"/>
      <c r="CY114" s="1633"/>
      <c r="CZ114" s="1633"/>
      <c r="DA114" s="1633"/>
      <c r="DB114" s="1633"/>
      <c r="DC114" s="1633"/>
      <c r="DD114" s="1633"/>
      <c r="DE114" s="1633"/>
      <c r="DF114" s="1633"/>
      <c r="DG114" s="1633"/>
      <c r="DH114" s="1633"/>
      <c r="DI114" s="1633"/>
      <c r="DJ114" s="1633"/>
      <c r="DK114" s="1633"/>
      <c r="DL114" s="1633"/>
      <c r="DM114" s="1633"/>
      <c r="DN114" s="1633"/>
      <c r="DO114" s="1633"/>
      <c r="DP114" s="1633"/>
      <c r="DQ114" s="1633"/>
      <c r="DR114" s="1633"/>
      <c r="DS114" s="1633"/>
      <c r="DT114" s="1633"/>
      <c r="DU114" s="1633"/>
      <c r="DV114" s="1633"/>
      <c r="DW114" s="1633"/>
      <c r="DX114" s="1633"/>
      <c r="DY114" s="1633"/>
      <c r="DZ114" s="1633"/>
      <c r="EA114" s="1633"/>
      <c r="EB114" s="1633"/>
      <c r="EC114" s="1633"/>
      <c r="ED114" s="1633"/>
      <c r="EE114" s="1633"/>
      <c r="EF114" s="1633"/>
      <c r="EG114" s="1633"/>
      <c r="EH114" s="1633"/>
      <c r="EI114" s="1633"/>
      <c r="EJ114" s="1633"/>
      <c r="EK114" s="1633"/>
      <c r="EL114" s="1633"/>
      <c r="EM114" s="1633"/>
      <c r="EN114" s="1633"/>
      <c r="EO114" s="1633"/>
      <c r="EP114" s="1633"/>
      <c r="EQ114" s="1633"/>
      <c r="ER114" s="1633"/>
      <c r="ES114" s="1633"/>
      <c r="ET114" s="1633"/>
      <c r="EU114" s="1633"/>
      <c r="EV114" s="1633"/>
      <c r="EW114" s="1633"/>
      <c r="EX114" s="1633"/>
      <c r="EY114" s="1633"/>
      <c r="EZ114" s="1633"/>
      <c r="FA114" s="1633"/>
      <c r="FB114" s="1633"/>
      <c r="FC114" s="1633"/>
      <c r="FD114" s="1633"/>
      <c r="FE114" s="1633"/>
      <c r="FF114" s="1633"/>
      <c r="FG114" s="1633"/>
      <c r="FH114" s="1633"/>
      <c r="FI114" s="1633"/>
      <c r="FJ114" s="1633"/>
      <c r="FK114" s="1633"/>
      <c r="FL114" s="1633"/>
      <c r="FM114" s="1633"/>
      <c r="FN114" s="1633"/>
      <c r="FO114" s="1633"/>
      <c r="FP114" s="1633"/>
      <c r="FQ114" s="1633"/>
      <c r="FR114" s="1633"/>
      <c r="FS114" s="1633"/>
      <c r="FT114" s="1633"/>
      <c r="FU114" s="1633"/>
      <c r="FV114" s="1633"/>
      <c r="FW114" s="1633"/>
      <c r="FX114" s="1633"/>
      <c r="FY114" s="1633"/>
      <c r="FZ114" s="1633"/>
      <c r="GA114" s="1633"/>
      <c r="GB114" s="1633"/>
      <c r="GC114" s="1633"/>
      <c r="GD114" s="1633"/>
      <c r="GE114" s="1633"/>
      <c r="GF114" s="1633"/>
      <c r="GG114" s="1633"/>
      <c r="GH114" s="1633"/>
      <c r="GI114" s="1633"/>
      <c r="GJ114" s="1633"/>
      <c r="GK114" s="1633"/>
      <c r="GL114" s="1633"/>
      <c r="GM114" s="1633"/>
      <c r="GN114" s="1633"/>
      <c r="GO114" s="1633"/>
      <c r="GP114" s="1633"/>
      <c r="GQ114" s="1633"/>
      <c r="GR114" s="1633"/>
      <c r="GS114" s="1633"/>
      <c r="GT114" s="1633"/>
      <c r="GU114" s="1633"/>
      <c r="GV114" s="1633"/>
      <c r="GW114" s="1633"/>
      <c r="GX114" s="1633"/>
      <c r="GY114" s="1633"/>
      <c r="GZ114" s="1633"/>
      <c r="HA114" s="1633"/>
      <c r="HB114" s="1633"/>
      <c r="HC114" s="1633"/>
      <c r="HD114" s="1633"/>
      <c r="HE114" s="1633"/>
      <c r="HF114" s="1633"/>
      <c r="HG114" s="1633"/>
      <c r="HH114" s="1633"/>
      <c r="HI114" s="1633"/>
      <c r="HJ114" s="1633"/>
      <c r="HK114" s="1633"/>
      <c r="HL114" s="1633"/>
      <c r="HM114" s="1633"/>
      <c r="HN114" s="1633"/>
      <c r="HO114" s="1633"/>
      <c r="HP114" s="1633"/>
      <c r="HQ114" s="1633"/>
      <c r="HR114" s="1633"/>
      <c r="HS114" s="1633"/>
      <c r="HT114" s="1633"/>
      <c r="HU114" s="1633"/>
      <c r="HV114" s="1633"/>
      <c r="HW114" s="1633"/>
      <c r="HX114" s="1633"/>
      <c r="HY114" s="1633"/>
      <c r="HZ114" s="1633"/>
      <c r="IA114" s="1633"/>
      <c r="IB114" s="1633"/>
      <c r="IC114" s="1633"/>
      <c r="ID114" s="1633"/>
      <c r="IE114" s="1633"/>
      <c r="IF114" s="1633"/>
      <c r="IG114" s="1633"/>
      <c r="IH114" s="1633"/>
      <c r="II114" s="1633"/>
      <c r="IJ114" s="1633"/>
      <c r="IK114" s="1633"/>
      <c r="IL114" s="1633"/>
      <c r="IM114" s="1633"/>
      <c r="IN114" s="1633"/>
      <c r="IO114" s="1633"/>
      <c r="IP114" s="1633"/>
      <c r="IQ114" s="1633"/>
      <c r="IR114" s="1633"/>
      <c r="IS114" s="1633"/>
      <c r="IT114" s="1633"/>
      <c r="IU114" s="1633"/>
      <c r="IV114" s="1633"/>
      <c r="IW114" s="1633"/>
      <c r="IX114" s="1633"/>
      <c r="IY114" s="1633"/>
      <c r="IZ114" s="1633"/>
      <c r="JA114" s="1633"/>
      <c r="JB114" s="1633"/>
      <c r="JC114" s="1633"/>
      <c r="JD114" s="1633"/>
      <c r="JE114" s="1633"/>
      <c r="JF114" s="1633"/>
      <c r="JG114" s="1633"/>
      <c r="JH114" s="1633"/>
      <c r="JI114" s="1633"/>
      <c r="JJ114" s="1633"/>
      <c r="JK114" s="1633"/>
      <c r="JL114" s="1633"/>
      <c r="JM114" s="1633"/>
      <c r="JN114" s="1633"/>
      <c r="JO114" s="1633"/>
      <c r="JP114" s="1633"/>
      <c r="JQ114" s="1633"/>
      <c r="JR114" s="1633"/>
      <c r="JS114" s="1633"/>
      <c r="JT114" s="1633"/>
      <c r="JU114" s="1633"/>
      <c r="JV114" s="1633"/>
      <c r="JW114" s="1633"/>
      <c r="JX114" s="1633"/>
      <c r="JY114" s="1633"/>
      <c r="JZ114" s="1633"/>
      <c r="KA114" s="1633"/>
      <c r="KB114" s="1633"/>
      <c r="KC114" s="1633"/>
      <c r="KD114" s="1633"/>
      <c r="KE114" s="1633"/>
      <c r="KF114" s="1633"/>
      <c r="KG114" s="1633"/>
      <c r="KH114" s="1633"/>
      <c r="KI114" s="1633"/>
      <c r="KJ114" s="1633"/>
      <c r="KK114" s="1633"/>
      <c r="KL114" s="1633"/>
      <c r="KM114" s="1633"/>
      <c r="KN114" s="1633"/>
      <c r="KO114" s="1633"/>
      <c r="KP114" s="1633"/>
      <c r="KQ114" s="1633"/>
      <c r="KR114" s="1633"/>
      <c r="KS114" s="1633"/>
      <c r="KT114" s="1633"/>
      <c r="KU114" s="1633"/>
      <c r="KV114" s="1633"/>
      <c r="KW114" s="1633"/>
      <c r="KX114" s="1633"/>
      <c r="KY114" s="1633"/>
      <c r="KZ114" s="1633"/>
      <c r="LA114" s="1633"/>
      <c r="LB114" s="1633"/>
      <c r="LC114" s="1633"/>
      <c r="LD114" s="1633"/>
      <c r="LE114" s="1633"/>
      <c r="LF114" s="1633"/>
      <c r="LG114" s="1633"/>
      <c r="LH114" s="1633"/>
      <c r="LI114" s="1633"/>
      <c r="LJ114" s="1633"/>
      <c r="LK114" s="1633"/>
      <c r="LL114" s="1633"/>
      <c r="LM114" s="1633"/>
      <c r="LN114" s="1633"/>
      <c r="LO114" s="1642"/>
      <c r="LP114" s="1642"/>
      <c r="LQ114" s="1642"/>
      <c r="LR114" s="1642"/>
      <c r="LS114" s="1642"/>
      <c r="LT114" s="1642"/>
      <c r="LU114" s="1642"/>
      <c r="LV114" s="1644"/>
    </row>
    <row r="115" s="2140" customFormat="1" ht="47" customHeight="1" spans="1:334">
      <c r="A115" s="2653">
        <v>45776</v>
      </c>
      <c r="B115" s="1493" t="s">
        <v>543</v>
      </c>
      <c r="C115" s="1494" t="s">
        <v>98</v>
      </c>
      <c r="D115" s="1495">
        <v>4500165084</v>
      </c>
      <c r="E115" s="2671" t="s">
        <v>544</v>
      </c>
      <c r="F115" s="1495" t="s">
        <v>2077</v>
      </c>
      <c r="G115" s="2672" t="s">
        <v>2078</v>
      </c>
      <c r="H115" s="1498" t="s">
        <v>2078</v>
      </c>
      <c r="I115" s="1521" t="s">
        <v>2079</v>
      </c>
      <c r="J115" s="1522">
        <v>13984</v>
      </c>
      <c r="K115" s="1534">
        <v>0</v>
      </c>
      <c r="L115" s="1534">
        <v>16</v>
      </c>
      <c r="M115" s="2594">
        <f t="shared" si="65"/>
        <v>874</v>
      </c>
      <c r="N115" s="1525">
        <v>45834</v>
      </c>
      <c r="O115" s="1525">
        <v>45831</v>
      </c>
      <c r="P115" s="2140" t="s">
        <v>88</v>
      </c>
      <c r="Q115" s="1562" t="s">
        <v>78</v>
      </c>
      <c r="R115" s="1768"/>
      <c r="S115" s="1768"/>
      <c r="T115" s="1760"/>
      <c r="U115" s="1760"/>
      <c r="V115" s="2268" t="s">
        <v>1962</v>
      </c>
      <c r="W115" s="2268" t="s">
        <v>111</v>
      </c>
      <c r="X115" s="2269">
        <v>45800</v>
      </c>
      <c r="Y115" s="2270" t="s">
        <v>88</v>
      </c>
      <c r="Z115" s="2270" t="s">
        <v>88</v>
      </c>
      <c r="AA115" s="1584" t="s">
        <v>548</v>
      </c>
      <c r="AB115" s="2270"/>
      <c r="AC115" s="2275" t="s">
        <v>2080</v>
      </c>
      <c r="AD115" s="1594" t="s">
        <v>550</v>
      </c>
      <c r="AE115" s="2277">
        <v>0.828</v>
      </c>
      <c r="AF115" s="2278">
        <f t="shared" si="87"/>
        <v>11578.752</v>
      </c>
      <c r="AG115" s="1497"/>
      <c r="AH115" s="1609" t="s">
        <v>81</v>
      </c>
      <c r="AI115" s="2623">
        <f t="shared" si="86"/>
        <v>13984</v>
      </c>
      <c r="AJ115" s="2626">
        <v>10</v>
      </c>
      <c r="AK115" s="2627"/>
      <c r="AL115" s="2627"/>
      <c r="AM115" s="2627">
        <f>J115</f>
        <v>13984</v>
      </c>
      <c r="AN115" s="2627"/>
      <c r="AO115" s="2627"/>
      <c r="AP115" s="2627">
        <f>J115/8</f>
        <v>1748</v>
      </c>
      <c r="AQ115" s="2641"/>
      <c r="AR115" s="1610"/>
      <c r="AS115" s="1610" t="s">
        <v>63</v>
      </c>
      <c r="AT115" s="1610">
        <f t="shared" si="101"/>
        <v>13984</v>
      </c>
      <c r="AU115" s="1610"/>
      <c r="AV115" s="2185">
        <f>J115/32*4</f>
        <v>1748</v>
      </c>
      <c r="AW115" s="1622">
        <f>J115/32*4</f>
        <v>1748</v>
      </c>
      <c r="AX115" s="1622">
        <f>J115/32*4</f>
        <v>1748</v>
      </c>
      <c r="AY115" s="1622">
        <f>J115/32*2</f>
        <v>874</v>
      </c>
      <c r="AZ115" s="1622">
        <f>J115/32*1</f>
        <v>437</v>
      </c>
      <c r="BA115" s="2288">
        <f>J115/32*3</f>
        <v>1311</v>
      </c>
      <c r="BB115" s="2288">
        <f>J115/32*4</f>
        <v>1748</v>
      </c>
      <c r="BC115" s="2288">
        <f>J115/32*4</f>
        <v>1748</v>
      </c>
      <c r="BD115" s="2288">
        <f>J115/32*4</f>
        <v>1748</v>
      </c>
      <c r="BE115" s="2288">
        <f>J115/32*2</f>
        <v>874</v>
      </c>
      <c r="BF115" s="2185" t="s">
        <v>551</v>
      </c>
      <c r="BG115" s="2185" t="s">
        <v>552</v>
      </c>
      <c r="BH115" s="1633"/>
      <c r="BI115" s="1633"/>
      <c r="BJ115" s="1633"/>
      <c r="BK115" s="1633"/>
      <c r="BL115" s="1633"/>
      <c r="BM115" s="1633"/>
      <c r="BN115" s="1633"/>
      <c r="BO115" s="1633"/>
      <c r="BP115" s="1633"/>
      <c r="BQ115" s="1633"/>
      <c r="BR115" s="1633"/>
      <c r="BS115" s="1633"/>
      <c r="BT115" s="1633"/>
      <c r="BU115" s="1633"/>
      <c r="BV115" s="1633"/>
      <c r="BW115" s="1633"/>
      <c r="BX115" s="1633"/>
      <c r="BY115" s="1633"/>
      <c r="BZ115" s="1633"/>
      <c r="CA115" s="1633"/>
      <c r="CB115" s="1633"/>
      <c r="CC115" s="1633"/>
      <c r="CD115" s="1633"/>
      <c r="CE115" s="1633"/>
      <c r="CF115" s="1633"/>
      <c r="CG115" s="1633"/>
      <c r="CH115" s="1633"/>
      <c r="CI115" s="1633"/>
      <c r="CJ115" s="1633"/>
      <c r="CK115" s="1633"/>
      <c r="CL115" s="1633"/>
      <c r="CM115" s="1633"/>
      <c r="CN115" s="1633"/>
      <c r="CO115" s="1633"/>
      <c r="CP115" s="1633"/>
      <c r="CQ115" s="1633"/>
      <c r="CR115" s="1633"/>
      <c r="CS115" s="1633"/>
      <c r="CT115" s="1633"/>
      <c r="CU115" s="1633"/>
      <c r="CV115" s="1633"/>
      <c r="CW115" s="1633"/>
      <c r="CX115" s="1633"/>
      <c r="CY115" s="1633"/>
      <c r="CZ115" s="1633"/>
      <c r="DA115" s="1633"/>
      <c r="DB115" s="1633"/>
      <c r="DC115" s="1633"/>
      <c r="DD115" s="1633"/>
      <c r="DE115" s="1633"/>
      <c r="DF115" s="1633"/>
      <c r="DG115" s="1633"/>
      <c r="DH115" s="1633"/>
      <c r="DI115" s="1633"/>
      <c r="DJ115" s="1633"/>
      <c r="DK115" s="1633"/>
      <c r="DL115" s="1633"/>
      <c r="DM115" s="1633"/>
      <c r="DN115" s="1633"/>
      <c r="DO115" s="1633"/>
      <c r="DP115" s="1633"/>
      <c r="DQ115" s="1633"/>
      <c r="DR115" s="1633"/>
      <c r="DS115" s="1633"/>
      <c r="DT115" s="1633"/>
      <c r="DU115" s="1633"/>
      <c r="DV115" s="1633"/>
      <c r="DW115" s="1633"/>
      <c r="DX115" s="1633"/>
      <c r="DY115" s="1633"/>
      <c r="DZ115" s="1633"/>
      <c r="EA115" s="1633"/>
      <c r="EB115" s="1633"/>
      <c r="EC115" s="1633"/>
      <c r="ED115" s="1633"/>
      <c r="EE115" s="1633"/>
      <c r="EF115" s="1633"/>
      <c r="EG115" s="1633"/>
      <c r="EH115" s="1633"/>
      <c r="EI115" s="1633"/>
      <c r="EJ115" s="1633"/>
      <c r="EK115" s="1633"/>
      <c r="EL115" s="1633"/>
      <c r="EM115" s="1633"/>
      <c r="EN115" s="1633"/>
      <c r="EO115" s="1633"/>
      <c r="EP115" s="1633"/>
      <c r="EQ115" s="1633"/>
      <c r="ER115" s="1633"/>
      <c r="ES115" s="1633"/>
      <c r="ET115" s="1633"/>
      <c r="EU115" s="1633"/>
      <c r="EV115" s="1633"/>
      <c r="EW115" s="1633"/>
      <c r="EX115" s="1633"/>
      <c r="EY115" s="1633"/>
      <c r="EZ115" s="1633"/>
      <c r="FA115" s="1633"/>
      <c r="FB115" s="1633"/>
      <c r="FC115" s="1633"/>
      <c r="FD115" s="1633"/>
      <c r="FE115" s="1633"/>
      <c r="FF115" s="1633"/>
      <c r="FG115" s="1633"/>
      <c r="FH115" s="1633"/>
      <c r="FI115" s="1633"/>
      <c r="FJ115" s="1633"/>
      <c r="FK115" s="1633"/>
      <c r="FL115" s="1633"/>
      <c r="FM115" s="1633"/>
      <c r="FN115" s="1633"/>
      <c r="FO115" s="1633"/>
      <c r="FP115" s="1633"/>
      <c r="FQ115" s="1633"/>
      <c r="FR115" s="1633"/>
      <c r="FS115" s="1633"/>
      <c r="FT115" s="1633"/>
      <c r="FU115" s="1633"/>
      <c r="FV115" s="1633"/>
      <c r="FW115" s="1633"/>
      <c r="FX115" s="1633"/>
      <c r="FY115" s="1633"/>
      <c r="FZ115" s="1633"/>
      <c r="GA115" s="1633"/>
      <c r="GB115" s="1633"/>
      <c r="GC115" s="1633"/>
      <c r="GD115" s="1633"/>
      <c r="GE115" s="1633"/>
      <c r="GF115" s="1633"/>
      <c r="GG115" s="1633"/>
      <c r="GH115" s="1633"/>
      <c r="GI115" s="1633"/>
      <c r="GJ115" s="1633"/>
      <c r="GK115" s="1633"/>
      <c r="GL115" s="1633"/>
      <c r="GM115" s="1633"/>
      <c r="GN115" s="1633"/>
      <c r="GO115" s="1633"/>
      <c r="GP115" s="1633"/>
      <c r="GQ115" s="1633"/>
      <c r="GR115" s="1633"/>
      <c r="GS115" s="1633"/>
      <c r="GT115" s="1633"/>
      <c r="GU115" s="1633"/>
      <c r="GV115" s="1633"/>
      <c r="GW115" s="1633"/>
      <c r="GX115" s="1633"/>
      <c r="GY115" s="1633"/>
      <c r="GZ115" s="1633"/>
      <c r="HA115" s="1633"/>
      <c r="HB115" s="1633"/>
      <c r="HC115" s="1633"/>
      <c r="HD115" s="1633"/>
      <c r="HE115" s="1633"/>
      <c r="HF115" s="1633"/>
      <c r="HG115" s="1633"/>
      <c r="HH115" s="1633"/>
      <c r="HI115" s="1633"/>
      <c r="HJ115" s="1633"/>
      <c r="HK115" s="1633"/>
      <c r="HL115" s="1633"/>
      <c r="HM115" s="1633"/>
      <c r="HN115" s="1633"/>
      <c r="HO115" s="1633"/>
      <c r="HP115" s="1633"/>
      <c r="HQ115" s="1633"/>
      <c r="HR115" s="1633"/>
      <c r="HS115" s="1633"/>
      <c r="HT115" s="1633"/>
      <c r="HU115" s="1633"/>
      <c r="HV115" s="1633"/>
      <c r="HW115" s="1633"/>
      <c r="HX115" s="1633"/>
      <c r="HY115" s="1633"/>
      <c r="HZ115" s="1633"/>
      <c r="IA115" s="1633"/>
      <c r="IB115" s="1633"/>
      <c r="IC115" s="1633"/>
      <c r="ID115" s="1633"/>
      <c r="IE115" s="1633"/>
      <c r="IF115" s="1633"/>
      <c r="IG115" s="1633"/>
      <c r="IH115" s="1633"/>
      <c r="II115" s="1633"/>
      <c r="IJ115" s="1633"/>
      <c r="IK115" s="1633"/>
      <c r="IL115" s="1633"/>
      <c r="IM115" s="1633"/>
      <c r="IN115" s="1633"/>
      <c r="IO115" s="1633"/>
      <c r="IP115" s="1633"/>
      <c r="IQ115" s="1633"/>
      <c r="IR115" s="1633"/>
      <c r="IS115" s="1633"/>
      <c r="IT115" s="1633"/>
      <c r="IU115" s="1633"/>
      <c r="IV115" s="1633"/>
      <c r="IW115" s="1633"/>
      <c r="IX115" s="1633"/>
      <c r="IY115" s="1633"/>
      <c r="IZ115" s="1633"/>
      <c r="JA115" s="1633"/>
      <c r="JB115" s="1633"/>
      <c r="JC115" s="1633"/>
      <c r="JD115" s="1633"/>
      <c r="JE115" s="1633"/>
      <c r="JF115" s="1633"/>
      <c r="JG115" s="1633"/>
      <c r="JH115" s="1633"/>
      <c r="JI115" s="1633"/>
      <c r="JJ115" s="1633"/>
      <c r="JK115" s="1633"/>
      <c r="JL115" s="1633"/>
      <c r="JM115" s="1633"/>
      <c r="JN115" s="1633"/>
      <c r="JO115" s="1633"/>
      <c r="JP115" s="1633"/>
      <c r="JQ115" s="1633"/>
      <c r="JR115" s="1633"/>
      <c r="JS115" s="1633"/>
      <c r="JT115" s="1633"/>
      <c r="JU115" s="1633"/>
      <c r="JV115" s="1633"/>
      <c r="JW115" s="1633"/>
      <c r="JX115" s="1633"/>
      <c r="JY115" s="1633"/>
      <c r="JZ115" s="1633"/>
      <c r="KA115" s="1633"/>
      <c r="KB115" s="1633"/>
      <c r="KC115" s="1633"/>
      <c r="KD115" s="1633"/>
      <c r="KE115" s="1633"/>
      <c r="KF115" s="1633"/>
      <c r="KG115" s="1633"/>
      <c r="KH115" s="1633"/>
      <c r="KI115" s="1633"/>
      <c r="KJ115" s="1633"/>
      <c r="KK115" s="1633"/>
      <c r="KL115" s="1633"/>
      <c r="KM115" s="1633"/>
      <c r="KN115" s="1633"/>
      <c r="KO115" s="1633"/>
      <c r="KP115" s="1633"/>
      <c r="KQ115" s="1633"/>
      <c r="KR115" s="1633"/>
      <c r="KS115" s="1633"/>
      <c r="KT115" s="1633"/>
      <c r="KU115" s="1633"/>
      <c r="KV115" s="1633"/>
      <c r="KW115" s="1633"/>
      <c r="KX115" s="1633"/>
      <c r="KY115" s="1633"/>
      <c r="KZ115" s="1633"/>
      <c r="LA115" s="1633"/>
      <c r="LB115" s="1633"/>
      <c r="LC115" s="1633"/>
      <c r="LD115" s="1633"/>
      <c r="LE115" s="1633"/>
      <c r="LF115" s="1633"/>
      <c r="LG115" s="1633"/>
      <c r="LH115" s="1633"/>
      <c r="LI115" s="1633"/>
      <c r="LJ115" s="1633"/>
      <c r="LK115" s="1633"/>
      <c r="LL115" s="1633"/>
      <c r="LM115" s="1633"/>
      <c r="LN115" s="1633"/>
      <c r="LO115" s="1642"/>
      <c r="LP115" s="1642"/>
      <c r="LQ115" s="1642"/>
      <c r="LR115" s="1642"/>
      <c r="LS115" s="1642"/>
      <c r="LT115" s="1642"/>
      <c r="LU115" s="1642"/>
      <c r="LV115" s="2303"/>
    </row>
    <row r="116" s="2140" customFormat="1" ht="47" customHeight="1" spans="1:334">
      <c r="A116" s="2653">
        <v>45776</v>
      </c>
      <c r="B116" s="1493" t="s">
        <v>543</v>
      </c>
      <c r="C116" s="1494" t="s">
        <v>98</v>
      </c>
      <c r="D116" s="1495">
        <v>4500165138</v>
      </c>
      <c r="E116" s="2671" t="s">
        <v>553</v>
      </c>
      <c r="F116" s="1495" t="s">
        <v>2081</v>
      </c>
      <c r="G116" s="2672" t="s">
        <v>2078</v>
      </c>
      <c r="H116" s="1498" t="s">
        <v>2078</v>
      </c>
      <c r="I116" s="1521" t="s">
        <v>2079</v>
      </c>
      <c r="J116" s="1522">
        <v>11920</v>
      </c>
      <c r="K116" s="1534">
        <v>0</v>
      </c>
      <c r="L116" s="1534">
        <v>16</v>
      </c>
      <c r="M116" s="2594">
        <f t="shared" si="65"/>
        <v>745</v>
      </c>
      <c r="N116" s="1525">
        <v>45834</v>
      </c>
      <c r="O116" s="1525">
        <v>45831</v>
      </c>
      <c r="P116" s="2140" t="s">
        <v>88</v>
      </c>
      <c r="Q116" s="1562" t="s">
        <v>78</v>
      </c>
      <c r="R116" s="1768"/>
      <c r="S116" s="1768"/>
      <c r="T116" s="1760"/>
      <c r="U116" s="1760"/>
      <c r="V116" s="2681">
        <v>45834</v>
      </c>
      <c r="W116" s="2268" t="s">
        <v>111</v>
      </c>
      <c r="X116" s="2269">
        <v>45800</v>
      </c>
      <c r="Y116" s="2270" t="s">
        <v>88</v>
      </c>
      <c r="Z116" s="2270" t="s">
        <v>88</v>
      </c>
      <c r="AA116" s="1578"/>
      <c r="AB116" s="2270"/>
      <c r="AC116" s="2275" t="s">
        <v>2082</v>
      </c>
      <c r="AD116" s="1594" t="s">
        <v>550</v>
      </c>
      <c r="AE116" s="2277">
        <v>0.828</v>
      </c>
      <c r="AF116" s="2278">
        <f t="shared" si="87"/>
        <v>9869.76</v>
      </c>
      <c r="AG116" s="1497"/>
      <c r="AH116" s="1609" t="s">
        <v>81</v>
      </c>
      <c r="AI116" s="2623">
        <f t="shared" si="86"/>
        <v>11920</v>
      </c>
      <c r="AJ116" s="2626">
        <v>10</v>
      </c>
      <c r="AK116" s="2627"/>
      <c r="AL116" s="2627"/>
      <c r="AM116" s="2627">
        <f>J116</f>
        <v>11920</v>
      </c>
      <c r="AN116" s="2627"/>
      <c r="AO116" s="2627"/>
      <c r="AP116" s="2627">
        <f>J116/8</f>
        <v>1490</v>
      </c>
      <c r="AQ116" s="2641"/>
      <c r="AR116" s="1610"/>
      <c r="AS116" s="1610" t="s">
        <v>63</v>
      </c>
      <c r="AT116" s="1610">
        <f t="shared" si="101"/>
        <v>11920</v>
      </c>
      <c r="AU116" s="1610"/>
      <c r="AV116" s="2185">
        <f>J116/32*4</f>
        <v>1490</v>
      </c>
      <c r="AW116" s="1622">
        <f>J116/32*4</f>
        <v>1490</v>
      </c>
      <c r="AX116" s="1622">
        <f>J116/32*4</f>
        <v>1490</v>
      </c>
      <c r="AY116" s="1622">
        <f>J116/32*2</f>
        <v>745</v>
      </c>
      <c r="AZ116" s="1622">
        <f>J116/32*1</f>
        <v>372.5</v>
      </c>
      <c r="BA116" s="2288">
        <f>J116/32*3</f>
        <v>1117.5</v>
      </c>
      <c r="BB116" s="2288">
        <f>J116/32*4</f>
        <v>1490</v>
      </c>
      <c r="BC116" s="2288">
        <f>J116/32*4</f>
        <v>1490</v>
      </c>
      <c r="BD116" s="2288">
        <f>J116/32*4</f>
        <v>1490</v>
      </c>
      <c r="BE116" s="2288">
        <f>J116/32*2</f>
        <v>745</v>
      </c>
      <c r="BF116" s="2185" t="s">
        <v>551</v>
      </c>
      <c r="BG116" s="2185" t="s">
        <v>552</v>
      </c>
      <c r="BH116" s="1633"/>
      <c r="BI116" s="1633"/>
      <c r="BJ116" s="1633"/>
      <c r="BK116" s="1633"/>
      <c r="BL116" s="1633"/>
      <c r="BM116" s="1633"/>
      <c r="BN116" s="1633"/>
      <c r="BO116" s="1633"/>
      <c r="BP116" s="1633"/>
      <c r="BQ116" s="1633"/>
      <c r="BR116" s="1633"/>
      <c r="BS116" s="1633"/>
      <c r="BT116" s="1633"/>
      <c r="BU116" s="1633"/>
      <c r="BV116" s="1633"/>
      <c r="BW116" s="1633"/>
      <c r="BX116" s="1633"/>
      <c r="BY116" s="1633"/>
      <c r="BZ116" s="1633"/>
      <c r="CA116" s="1633"/>
      <c r="CB116" s="1633"/>
      <c r="CC116" s="1633"/>
      <c r="CD116" s="1633"/>
      <c r="CE116" s="1633"/>
      <c r="CF116" s="1633"/>
      <c r="CG116" s="1633"/>
      <c r="CH116" s="1633"/>
      <c r="CI116" s="1633"/>
      <c r="CJ116" s="1633"/>
      <c r="CK116" s="1633"/>
      <c r="CL116" s="1633"/>
      <c r="CM116" s="1633"/>
      <c r="CN116" s="1633"/>
      <c r="CO116" s="1633"/>
      <c r="CP116" s="1633"/>
      <c r="CQ116" s="1633"/>
      <c r="CR116" s="1633"/>
      <c r="CS116" s="1633"/>
      <c r="CT116" s="1633"/>
      <c r="CU116" s="1633"/>
      <c r="CV116" s="1633"/>
      <c r="CW116" s="1633"/>
      <c r="CX116" s="1633"/>
      <c r="CY116" s="1633"/>
      <c r="CZ116" s="1633"/>
      <c r="DA116" s="1633"/>
      <c r="DB116" s="1633"/>
      <c r="DC116" s="1633"/>
      <c r="DD116" s="1633"/>
      <c r="DE116" s="1633"/>
      <c r="DF116" s="1633"/>
      <c r="DG116" s="1633"/>
      <c r="DH116" s="1633"/>
      <c r="DI116" s="1633"/>
      <c r="DJ116" s="1633"/>
      <c r="DK116" s="1633"/>
      <c r="DL116" s="1633"/>
      <c r="DM116" s="1633"/>
      <c r="DN116" s="1633"/>
      <c r="DO116" s="1633"/>
      <c r="DP116" s="1633"/>
      <c r="DQ116" s="1633"/>
      <c r="DR116" s="1633"/>
      <c r="DS116" s="1633"/>
      <c r="DT116" s="1633"/>
      <c r="DU116" s="1633"/>
      <c r="DV116" s="1633"/>
      <c r="DW116" s="1633"/>
      <c r="DX116" s="1633"/>
      <c r="DY116" s="1633"/>
      <c r="DZ116" s="1633"/>
      <c r="EA116" s="1633"/>
      <c r="EB116" s="1633"/>
      <c r="EC116" s="1633"/>
      <c r="ED116" s="1633"/>
      <c r="EE116" s="1633"/>
      <c r="EF116" s="1633"/>
      <c r="EG116" s="1633"/>
      <c r="EH116" s="1633"/>
      <c r="EI116" s="1633"/>
      <c r="EJ116" s="1633"/>
      <c r="EK116" s="1633"/>
      <c r="EL116" s="1633"/>
      <c r="EM116" s="1633"/>
      <c r="EN116" s="1633"/>
      <c r="EO116" s="1633"/>
      <c r="EP116" s="1633"/>
      <c r="EQ116" s="1633"/>
      <c r="ER116" s="1633"/>
      <c r="ES116" s="1633"/>
      <c r="ET116" s="1633"/>
      <c r="EU116" s="1633"/>
      <c r="EV116" s="1633"/>
      <c r="EW116" s="1633"/>
      <c r="EX116" s="1633"/>
      <c r="EY116" s="1633"/>
      <c r="EZ116" s="1633"/>
      <c r="FA116" s="1633"/>
      <c r="FB116" s="1633"/>
      <c r="FC116" s="1633"/>
      <c r="FD116" s="1633"/>
      <c r="FE116" s="1633"/>
      <c r="FF116" s="1633"/>
      <c r="FG116" s="1633"/>
      <c r="FH116" s="1633"/>
      <c r="FI116" s="1633"/>
      <c r="FJ116" s="1633"/>
      <c r="FK116" s="1633"/>
      <c r="FL116" s="1633"/>
      <c r="FM116" s="1633"/>
      <c r="FN116" s="1633"/>
      <c r="FO116" s="1633"/>
      <c r="FP116" s="1633"/>
      <c r="FQ116" s="1633"/>
      <c r="FR116" s="1633"/>
      <c r="FS116" s="1633"/>
      <c r="FT116" s="1633"/>
      <c r="FU116" s="1633"/>
      <c r="FV116" s="1633"/>
      <c r="FW116" s="1633"/>
      <c r="FX116" s="1633"/>
      <c r="FY116" s="1633"/>
      <c r="FZ116" s="1633"/>
      <c r="GA116" s="1633"/>
      <c r="GB116" s="1633"/>
      <c r="GC116" s="1633"/>
      <c r="GD116" s="1633"/>
      <c r="GE116" s="1633"/>
      <c r="GF116" s="1633"/>
      <c r="GG116" s="1633"/>
      <c r="GH116" s="1633"/>
      <c r="GI116" s="1633"/>
      <c r="GJ116" s="1633"/>
      <c r="GK116" s="1633"/>
      <c r="GL116" s="1633"/>
      <c r="GM116" s="1633"/>
      <c r="GN116" s="1633"/>
      <c r="GO116" s="1633"/>
      <c r="GP116" s="1633"/>
      <c r="GQ116" s="1633"/>
      <c r="GR116" s="1633"/>
      <c r="GS116" s="1633"/>
      <c r="GT116" s="1633"/>
      <c r="GU116" s="1633"/>
      <c r="GV116" s="1633"/>
      <c r="GW116" s="1633"/>
      <c r="GX116" s="1633"/>
      <c r="GY116" s="1633"/>
      <c r="GZ116" s="1633"/>
      <c r="HA116" s="1633"/>
      <c r="HB116" s="1633"/>
      <c r="HC116" s="1633"/>
      <c r="HD116" s="1633"/>
      <c r="HE116" s="1633"/>
      <c r="HF116" s="1633"/>
      <c r="HG116" s="1633"/>
      <c r="HH116" s="1633"/>
      <c r="HI116" s="1633"/>
      <c r="HJ116" s="1633"/>
      <c r="HK116" s="1633"/>
      <c r="HL116" s="1633"/>
      <c r="HM116" s="1633"/>
      <c r="HN116" s="1633"/>
      <c r="HO116" s="1633"/>
      <c r="HP116" s="1633"/>
      <c r="HQ116" s="1633"/>
      <c r="HR116" s="1633"/>
      <c r="HS116" s="1633"/>
      <c r="HT116" s="1633"/>
      <c r="HU116" s="1633"/>
      <c r="HV116" s="1633"/>
      <c r="HW116" s="1633"/>
      <c r="HX116" s="1633"/>
      <c r="HY116" s="1633"/>
      <c r="HZ116" s="1633"/>
      <c r="IA116" s="1633"/>
      <c r="IB116" s="1633"/>
      <c r="IC116" s="1633"/>
      <c r="ID116" s="1633"/>
      <c r="IE116" s="1633"/>
      <c r="IF116" s="1633"/>
      <c r="IG116" s="1633"/>
      <c r="IH116" s="1633"/>
      <c r="II116" s="1633"/>
      <c r="IJ116" s="1633"/>
      <c r="IK116" s="1633"/>
      <c r="IL116" s="1633"/>
      <c r="IM116" s="1633"/>
      <c r="IN116" s="1633"/>
      <c r="IO116" s="1633"/>
      <c r="IP116" s="1633"/>
      <c r="IQ116" s="1633"/>
      <c r="IR116" s="1633"/>
      <c r="IS116" s="1633"/>
      <c r="IT116" s="1633"/>
      <c r="IU116" s="1633"/>
      <c r="IV116" s="1633"/>
      <c r="IW116" s="1633"/>
      <c r="IX116" s="1633"/>
      <c r="IY116" s="1633"/>
      <c r="IZ116" s="1633"/>
      <c r="JA116" s="1633"/>
      <c r="JB116" s="1633"/>
      <c r="JC116" s="1633"/>
      <c r="JD116" s="1633"/>
      <c r="JE116" s="1633"/>
      <c r="JF116" s="1633"/>
      <c r="JG116" s="1633"/>
      <c r="JH116" s="1633"/>
      <c r="JI116" s="1633"/>
      <c r="JJ116" s="1633"/>
      <c r="JK116" s="1633"/>
      <c r="JL116" s="1633"/>
      <c r="JM116" s="1633"/>
      <c r="JN116" s="1633"/>
      <c r="JO116" s="1633"/>
      <c r="JP116" s="1633"/>
      <c r="JQ116" s="1633"/>
      <c r="JR116" s="1633"/>
      <c r="JS116" s="1633"/>
      <c r="JT116" s="1633"/>
      <c r="JU116" s="1633"/>
      <c r="JV116" s="1633"/>
      <c r="JW116" s="1633"/>
      <c r="JX116" s="1633"/>
      <c r="JY116" s="1633"/>
      <c r="JZ116" s="1633"/>
      <c r="KA116" s="1633"/>
      <c r="KB116" s="1633"/>
      <c r="KC116" s="1633"/>
      <c r="KD116" s="1633"/>
      <c r="KE116" s="1633"/>
      <c r="KF116" s="1633"/>
      <c r="KG116" s="1633"/>
      <c r="KH116" s="1633"/>
      <c r="KI116" s="1633"/>
      <c r="KJ116" s="1633"/>
      <c r="KK116" s="1633"/>
      <c r="KL116" s="1633"/>
      <c r="KM116" s="1633"/>
      <c r="KN116" s="1633"/>
      <c r="KO116" s="1633"/>
      <c r="KP116" s="1633"/>
      <c r="KQ116" s="1633"/>
      <c r="KR116" s="1633"/>
      <c r="KS116" s="1633"/>
      <c r="KT116" s="1633"/>
      <c r="KU116" s="1633"/>
      <c r="KV116" s="1633"/>
      <c r="KW116" s="1633"/>
      <c r="KX116" s="1633"/>
      <c r="KY116" s="1633"/>
      <c r="KZ116" s="1633"/>
      <c r="LA116" s="1633"/>
      <c r="LB116" s="1633"/>
      <c r="LC116" s="1633"/>
      <c r="LD116" s="1633"/>
      <c r="LE116" s="1633"/>
      <c r="LF116" s="1633"/>
      <c r="LG116" s="1633"/>
      <c r="LH116" s="1633"/>
      <c r="LI116" s="1633"/>
      <c r="LJ116" s="1633"/>
      <c r="LK116" s="1633"/>
      <c r="LL116" s="1633"/>
      <c r="LM116" s="1633"/>
      <c r="LN116" s="1633"/>
      <c r="LO116" s="1642"/>
      <c r="LP116" s="1642"/>
      <c r="LQ116" s="1642"/>
      <c r="LR116" s="1642"/>
      <c r="LS116" s="1642"/>
      <c r="LT116" s="1642"/>
      <c r="LU116" s="1642"/>
      <c r="LV116" s="2303"/>
    </row>
    <row r="117" s="2140" customFormat="1" ht="47" customHeight="1" spans="1:334">
      <c r="A117" s="2578">
        <v>45799</v>
      </c>
      <c r="B117" s="2148" t="s">
        <v>236</v>
      </c>
      <c r="C117" s="2149" t="s">
        <v>98</v>
      </c>
      <c r="D117" s="2150">
        <v>4500167650</v>
      </c>
      <c r="E117" s="2151" t="s">
        <v>2083</v>
      </c>
      <c r="F117" s="2150" t="s">
        <v>2084</v>
      </c>
      <c r="G117" s="2152" t="s">
        <v>1965</v>
      </c>
      <c r="H117" s="2152" t="s">
        <v>1965</v>
      </c>
      <c r="I117" s="1532" t="s">
        <v>1966</v>
      </c>
      <c r="J117" s="1528">
        <v>2472</v>
      </c>
      <c r="K117" s="2305">
        <v>0</v>
      </c>
      <c r="L117" s="2305">
        <v>12</v>
      </c>
      <c r="M117" s="2305">
        <f t="shared" si="65"/>
        <v>206</v>
      </c>
      <c r="N117" s="1536">
        <v>45840</v>
      </c>
      <c r="O117" s="1536">
        <f>N117-4</f>
        <v>45836</v>
      </c>
      <c r="P117" s="2140" t="s">
        <v>88</v>
      </c>
      <c r="Q117" s="1562" t="s">
        <v>78</v>
      </c>
      <c r="R117" s="1768"/>
      <c r="S117" s="1768"/>
      <c r="T117" s="1755"/>
      <c r="U117" s="1755"/>
      <c r="V117" s="2167"/>
      <c r="W117" s="2167" t="s">
        <v>111</v>
      </c>
      <c r="X117" s="1557">
        <v>45805</v>
      </c>
      <c r="Y117" s="1578" t="s">
        <v>88</v>
      </c>
      <c r="Z117" s="1578" t="s">
        <v>88</v>
      </c>
      <c r="AA117" s="1589" t="s">
        <v>1967</v>
      </c>
      <c r="AB117" s="1578"/>
      <c r="AC117" s="2693" t="s">
        <v>238</v>
      </c>
      <c r="AD117" s="2173" t="s">
        <v>239</v>
      </c>
      <c r="AE117" s="2615">
        <v>0.5809</v>
      </c>
      <c r="AF117" s="2616">
        <f t="shared" si="87"/>
        <v>1435.9848</v>
      </c>
      <c r="AG117" s="1602"/>
      <c r="AH117" s="1609" t="s">
        <v>81</v>
      </c>
      <c r="AI117" s="2623">
        <f t="shared" si="86"/>
        <v>2472</v>
      </c>
      <c r="AJ117" s="2628">
        <v>10</v>
      </c>
      <c r="AK117" s="2627">
        <f t="shared" ref="AK117:AK124" si="102">J117</f>
        <v>2472</v>
      </c>
      <c r="AL117" s="2627"/>
      <c r="AM117" s="2627"/>
      <c r="AN117" s="2627"/>
      <c r="AO117" s="2627"/>
      <c r="AP117" s="2627">
        <f>M117</f>
        <v>206</v>
      </c>
      <c r="AQ117" s="2640"/>
      <c r="AR117" s="1608"/>
      <c r="AS117" s="1610"/>
      <c r="AT117" s="1610"/>
      <c r="AU117" s="1610"/>
      <c r="AV117" s="2313">
        <f t="shared" ref="AV117:AV124" si="103">J117/10</f>
        <v>247.2</v>
      </c>
      <c r="AW117" s="1637">
        <f t="shared" ref="AW117:AW124" si="104">J117/10</f>
        <v>247.2</v>
      </c>
      <c r="AX117" s="1637">
        <f t="shared" ref="AX117:AX124" si="105">J117/10</f>
        <v>247.2</v>
      </c>
      <c r="AY117" s="1637">
        <f t="shared" ref="AY117:AY124" si="106">J117/10</f>
        <v>247.2</v>
      </c>
      <c r="AZ117" s="1637">
        <f t="shared" ref="AZ117:AZ124" si="107">J117/10</f>
        <v>247.2</v>
      </c>
      <c r="BA117" s="2647">
        <f t="shared" ref="BA117:BA124" si="108">J117/10</f>
        <v>247.2</v>
      </c>
      <c r="BB117" s="2647">
        <f t="shared" ref="BB117:BB124" si="109">J117/10</f>
        <v>247.2</v>
      </c>
      <c r="BC117" s="2647">
        <f t="shared" ref="BC117:BC124" si="110">J117/10</f>
        <v>247.2</v>
      </c>
      <c r="BD117" s="2288">
        <f t="shared" ref="BD117:BD124" si="111">J117/10</f>
        <v>247.2</v>
      </c>
      <c r="BE117" s="2647">
        <f t="shared" ref="BE117:BE124" si="112">J117/10</f>
        <v>247.2</v>
      </c>
      <c r="BF117" s="2313">
        <f t="shared" si="98"/>
        <v>236.9</v>
      </c>
      <c r="BG117" s="2649">
        <f t="shared" si="99"/>
        <v>10.3</v>
      </c>
      <c r="BH117" s="1633"/>
      <c r="BI117" s="1633"/>
      <c r="BJ117" s="1633"/>
      <c r="BK117" s="1633"/>
      <c r="BL117" s="1633"/>
      <c r="BM117" s="1633"/>
      <c r="BN117" s="1633"/>
      <c r="BO117" s="1633"/>
      <c r="BP117" s="1633"/>
      <c r="BQ117" s="1633"/>
      <c r="BR117" s="1633"/>
      <c r="BS117" s="1633"/>
      <c r="BT117" s="1633"/>
      <c r="BU117" s="1633"/>
      <c r="BV117" s="1633"/>
      <c r="BW117" s="1633"/>
      <c r="BX117" s="1633"/>
      <c r="BY117" s="1633"/>
      <c r="BZ117" s="1633"/>
      <c r="CA117" s="1633"/>
      <c r="CB117" s="1633"/>
      <c r="CC117" s="1633"/>
      <c r="CD117" s="1633"/>
      <c r="CE117" s="1633"/>
      <c r="CF117" s="1633"/>
      <c r="CG117" s="1633"/>
      <c r="CH117" s="1633"/>
      <c r="CI117" s="1633"/>
      <c r="CJ117" s="1633"/>
      <c r="CK117" s="1633"/>
      <c r="CL117" s="1633"/>
      <c r="CM117" s="1633"/>
      <c r="CN117" s="1633"/>
      <c r="CO117" s="1633"/>
      <c r="CP117" s="1633"/>
      <c r="CQ117" s="1633"/>
      <c r="CR117" s="1633"/>
      <c r="CS117" s="1633"/>
      <c r="CT117" s="1633"/>
      <c r="CU117" s="1633"/>
      <c r="CV117" s="1633"/>
      <c r="CW117" s="1633"/>
      <c r="CX117" s="1633"/>
      <c r="CY117" s="1633"/>
      <c r="CZ117" s="1633"/>
      <c r="DA117" s="1633"/>
      <c r="DB117" s="1633"/>
      <c r="DC117" s="1633"/>
      <c r="DD117" s="1633"/>
      <c r="DE117" s="1633"/>
      <c r="DF117" s="1633"/>
      <c r="DG117" s="1633"/>
      <c r="DH117" s="1633"/>
      <c r="DI117" s="1633"/>
      <c r="DJ117" s="1633"/>
      <c r="DK117" s="1633"/>
      <c r="DL117" s="1633"/>
      <c r="DM117" s="1633"/>
      <c r="DN117" s="1633"/>
      <c r="DO117" s="1633"/>
      <c r="DP117" s="1633"/>
      <c r="DQ117" s="1633"/>
      <c r="DR117" s="1633"/>
      <c r="DS117" s="1633"/>
      <c r="DT117" s="1633"/>
      <c r="DU117" s="1633"/>
      <c r="DV117" s="1633"/>
      <c r="DW117" s="1633"/>
      <c r="DX117" s="1633"/>
      <c r="DY117" s="1633"/>
      <c r="DZ117" s="1633"/>
      <c r="EA117" s="1633"/>
      <c r="EB117" s="1633"/>
      <c r="EC117" s="1633"/>
      <c r="ED117" s="1633"/>
      <c r="EE117" s="1633"/>
      <c r="EF117" s="1633"/>
      <c r="EG117" s="1633"/>
      <c r="EH117" s="1633"/>
      <c r="EI117" s="1633"/>
      <c r="EJ117" s="1633"/>
      <c r="EK117" s="1633"/>
      <c r="EL117" s="1633"/>
      <c r="EM117" s="1633"/>
      <c r="EN117" s="1633"/>
      <c r="EO117" s="1633"/>
      <c r="EP117" s="1633"/>
      <c r="EQ117" s="1633"/>
      <c r="ER117" s="1633"/>
      <c r="ES117" s="1633"/>
      <c r="ET117" s="1633"/>
      <c r="EU117" s="1633"/>
      <c r="EV117" s="1633"/>
      <c r="EW117" s="1633"/>
      <c r="EX117" s="1633"/>
      <c r="EY117" s="1633"/>
      <c r="EZ117" s="1633"/>
      <c r="FA117" s="1633"/>
      <c r="FB117" s="1633"/>
      <c r="FC117" s="1633"/>
      <c r="FD117" s="1633"/>
      <c r="FE117" s="1633"/>
      <c r="FF117" s="1633"/>
      <c r="FG117" s="1633"/>
      <c r="FH117" s="1633"/>
      <c r="FI117" s="1633"/>
      <c r="FJ117" s="1633"/>
      <c r="FK117" s="1633"/>
      <c r="FL117" s="1633"/>
      <c r="FM117" s="1633"/>
      <c r="FN117" s="1633"/>
      <c r="FO117" s="1633"/>
      <c r="FP117" s="1633"/>
      <c r="FQ117" s="1633"/>
      <c r="FR117" s="1633"/>
      <c r="FS117" s="1633"/>
      <c r="FT117" s="1633"/>
      <c r="FU117" s="1633"/>
      <c r="FV117" s="1633"/>
      <c r="FW117" s="1633"/>
      <c r="FX117" s="1633"/>
      <c r="FY117" s="1633"/>
      <c r="FZ117" s="1633"/>
      <c r="GA117" s="1633"/>
      <c r="GB117" s="1633"/>
      <c r="GC117" s="1633"/>
      <c r="GD117" s="1633"/>
      <c r="GE117" s="1633"/>
      <c r="GF117" s="1633"/>
      <c r="GG117" s="1633"/>
      <c r="GH117" s="1633"/>
      <c r="GI117" s="1633"/>
      <c r="GJ117" s="1633"/>
      <c r="GK117" s="1633"/>
      <c r="GL117" s="1633"/>
      <c r="GM117" s="1633"/>
      <c r="GN117" s="1633"/>
      <c r="GO117" s="1633"/>
      <c r="GP117" s="1633"/>
      <c r="GQ117" s="1633"/>
      <c r="GR117" s="1633"/>
      <c r="GS117" s="1633"/>
      <c r="GT117" s="1633"/>
      <c r="GU117" s="1633"/>
      <c r="GV117" s="1633"/>
      <c r="GW117" s="1633"/>
      <c r="GX117" s="1633"/>
      <c r="GY117" s="1633"/>
      <c r="GZ117" s="1633"/>
      <c r="HA117" s="1633"/>
      <c r="HB117" s="1633"/>
      <c r="HC117" s="1633"/>
      <c r="HD117" s="1633"/>
      <c r="HE117" s="1633"/>
      <c r="HF117" s="1633"/>
      <c r="HG117" s="1633"/>
      <c r="HH117" s="1633"/>
      <c r="HI117" s="1633"/>
      <c r="HJ117" s="1633"/>
      <c r="HK117" s="1633"/>
      <c r="HL117" s="1633"/>
      <c r="HM117" s="1633"/>
      <c r="HN117" s="1633"/>
      <c r="HO117" s="1633"/>
      <c r="HP117" s="1633"/>
      <c r="HQ117" s="1633"/>
      <c r="HR117" s="1633"/>
      <c r="HS117" s="1633"/>
      <c r="HT117" s="1633"/>
      <c r="HU117" s="1633"/>
      <c r="HV117" s="1633"/>
      <c r="HW117" s="1633"/>
      <c r="HX117" s="1633"/>
      <c r="HY117" s="1633"/>
      <c r="HZ117" s="1633"/>
      <c r="IA117" s="1633"/>
      <c r="IB117" s="1633"/>
      <c r="IC117" s="1633"/>
      <c r="ID117" s="1633"/>
      <c r="IE117" s="1633"/>
      <c r="IF117" s="1633"/>
      <c r="IG117" s="1633"/>
      <c r="IH117" s="1633"/>
      <c r="II117" s="1633"/>
      <c r="IJ117" s="1633"/>
      <c r="IK117" s="1633"/>
      <c r="IL117" s="1633"/>
      <c r="IM117" s="1633"/>
      <c r="IN117" s="1633"/>
      <c r="IO117" s="1633"/>
      <c r="IP117" s="1633"/>
      <c r="IQ117" s="1633"/>
      <c r="IR117" s="1633"/>
      <c r="IS117" s="1633"/>
      <c r="IT117" s="1633"/>
      <c r="IU117" s="1633"/>
      <c r="IV117" s="1633"/>
      <c r="IW117" s="1633"/>
      <c r="IX117" s="1633"/>
      <c r="IY117" s="1633"/>
      <c r="IZ117" s="1633"/>
      <c r="JA117" s="1633"/>
      <c r="JB117" s="1633"/>
      <c r="JC117" s="1633"/>
      <c r="JD117" s="1633"/>
      <c r="JE117" s="1633"/>
      <c r="JF117" s="1633"/>
      <c r="JG117" s="1633"/>
      <c r="JH117" s="1633"/>
      <c r="JI117" s="1633"/>
      <c r="JJ117" s="1633"/>
      <c r="JK117" s="1633"/>
      <c r="JL117" s="1633"/>
      <c r="JM117" s="1633"/>
      <c r="JN117" s="1633"/>
      <c r="JO117" s="1633"/>
      <c r="JP117" s="1633"/>
      <c r="JQ117" s="1633"/>
      <c r="JR117" s="1633"/>
      <c r="JS117" s="1633"/>
      <c r="JT117" s="1633"/>
      <c r="JU117" s="1633"/>
      <c r="JV117" s="1633"/>
      <c r="JW117" s="1633"/>
      <c r="JX117" s="1633"/>
      <c r="JY117" s="1633"/>
      <c r="JZ117" s="1633"/>
      <c r="KA117" s="1633"/>
      <c r="KB117" s="1633"/>
      <c r="KC117" s="1633"/>
      <c r="KD117" s="1633"/>
      <c r="KE117" s="1633"/>
      <c r="KF117" s="1633"/>
      <c r="KG117" s="1633"/>
      <c r="KH117" s="1633"/>
      <c r="KI117" s="1633"/>
      <c r="KJ117" s="1633"/>
      <c r="KK117" s="1633"/>
      <c r="KL117" s="1633"/>
      <c r="KM117" s="1633"/>
      <c r="KN117" s="1633"/>
      <c r="KO117" s="1633"/>
      <c r="KP117" s="1633"/>
      <c r="KQ117" s="1633"/>
      <c r="KR117" s="1633"/>
      <c r="KS117" s="1633"/>
      <c r="KT117" s="1633"/>
      <c r="KU117" s="1633"/>
      <c r="KV117" s="1633"/>
      <c r="KW117" s="1633"/>
      <c r="KX117" s="1633"/>
      <c r="KY117" s="1633"/>
      <c r="KZ117" s="1633"/>
      <c r="LA117" s="1633"/>
      <c r="LB117" s="1633"/>
      <c r="LC117" s="1633"/>
      <c r="LD117" s="1633"/>
      <c r="LE117" s="1633"/>
      <c r="LF117" s="1633"/>
      <c r="LG117" s="1633"/>
      <c r="LH117" s="1633"/>
      <c r="LI117" s="1633"/>
      <c r="LJ117" s="1633"/>
      <c r="LK117" s="1633"/>
      <c r="LL117" s="1633"/>
      <c r="LM117" s="1633"/>
      <c r="LN117" s="1633"/>
      <c r="LO117" s="1642"/>
      <c r="LP117" s="1642"/>
      <c r="LQ117" s="1642"/>
      <c r="LR117" s="1642"/>
      <c r="LS117" s="1642"/>
      <c r="LT117" s="1642"/>
      <c r="LU117" s="1642"/>
      <c r="LV117" s="1643"/>
    </row>
    <row r="118" s="2140" customFormat="1" ht="47" customHeight="1" spans="1:334">
      <c r="A118" s="2417">
        <v>45818</v>
      </c>
      <c r="B118" s="1500" t="s">
        <v>213</v>
      </c>
      <c r="C118" s="1501" t="s">
        <v>98</v>
      </c>
      <c r="D118" s="1502">
        <v>4500169587</v>
      </c>
      <c r="E118" s="1503" t="s">
        <v>652</v>
      </c>
      <c r="F118" s="1502" t="s">
        <v>2085</v>
      </c>
      <c r="G118" s="1505" t="s">
        <v>1730</v>
      </c>
      <c r="H118" s="1505" t="s">
        <v>1730</v>
      </c>
      <c r="I118" s="1532" t="s">
        <v>1939</v>
      </c>
      <c r="J118" s="1522">
        <v>69000</v>
      </c>
      <c r="K118" s="1534">
        <v>0</v>
      </c>
      <c r="L118" s="1534">
        <v>24</v>
      </c>
      <c r="M118" s="1534">
        <f t="shared" si="65"/>
        <v>2875</v>
      </c>
      <c r="N118" s="1536">
        <v>45845</v>
      </c>
      <c r="O118" s="1536">
        <v>45841</v>
      </c>
      <c r="P118" s="2140" t="s">
        <v>88</v>
      </c>
      <c r="Q118" s="1562" t="s">
        <v>78</v>
      </c>
      <c r="R118" s="1768"/>
      <c r="S118" s="1768"/>
      <c r="T118" s="1768"/>
      <c r="U118" s="1768"/>
      <c r="V118" s="1532"/>
      <c r="W118" s="1532" t="s">
        <v>111</v>
      </c>
      <c r="X118" s="1565">
        <v>45819</v>
      </c>
      <c r="Y118" s="1589" t="s">
        <v>88</v>
      </c>
      <c r="Z118" s="1589" t="s">
        <v>88</v>
      </c>
      <c r="AA118" s="1589"/>
      <c r="AB118" s="1589"/>
      <c r="AC118" s="2692" t="s">
        <v>2076</v>
      </c>
      <c r="AD118" s="1590" t="s">
        <v>219</v>
      </c>
      <c r="AE118" s="2277">
        <v>0.3389</v>
      </c>
      <c r="AF118" s="2278">
        <f t="shared" si="87"/>
        <v>23384.1</v>
      </c>
      <c r="AG118" s="1504"/>
      <c r="AH118" s="1609" t="s">
        <v>81</v>
      </c>
      <c r="AI118" s="2623">
        <f t="shared" si="86"/>
        <v>69000</v>
      </c>
      <c r="AJ118" s="2626">
        <v>10</v>
      </c>
      <c r="AK118" s="2627">
        <f t="shared" si="102"/>
        <v>69000</v>
      </c>
      <c r="AL118" s="2627"/>
      <c r="AM118" s="2627"/>
      <c r="AN118" s="2627">
        <f>J118/24</f>
        <v>2875</v>
      </c>
      <c r="AO118" s="2627"/>
      <c r="AP118" s="2627"/>
      <c r="AQ118" s="2641"/>
      <c r="AR118" s="1610"/>
      <c r="AS118" s="1610" t="s">
        <v>63</v>
      </c>
      <c r="AT118" s="1610">
        <f t="shared" ref="AT118:AT124" si="113">J118</f>
        <v>69000</v>
      </c>
      <c r="AU118" s="1610"/>
      <c r="AV118" s="2313">
        <f t="shared" si="103"/>
        <v>6900</v>
      </c>
      <c r="AW118" s="1637">
        <f t="shared" si="104"/>
        <v>6900</v>
      </c>
      <c r="AX118" s="1637">
        <f t="shared" si="105"/>
        <v>6900</v>
      </c>
      <c r="AY118" s="1637">
        <f t="shared" si="106"/>
        <v>6900</v>
      </c>
      <c r="AZ118" s="1637">
        <f t="shared" si="107"/>
        <v>6900</v>
      </c>
      <c r="BA118" s="2647">
        <f t="shared" si="108"/>
        <v>6900</v>
      </c>
      <c r="BB118" s="2647">
        <f t="shared" si="109"/>
        <v>6900</v>
      </c>
      <c r="BC118" s="2647">
        <f t="shared" si="110"/>
        <v>6900</v>
      </c>
      <c r="BD118" s="2647">
        <f t="shared" si="111"/>
        <v>6900</v>
      </c>
      <c r="BE118" s="2647">
        <f t="shared" si="112"/>
        <v>6900</v>
      </c>
      <c r="BF118" s="2313">
        <f t="shared" si="98"/>
        <v>6612.5</v>
      </c>
      <c r="BG118" s="2649">
        <f t="shared" si="99"/>
        <v>287.5</v>
      </c>
      <c r="BH118" s="1633"/>
      <c r="BI118" s="1633"/>
      <c r="BJ118" s="1633"/>
      <c r="BK118" s="1633"/>
      <c r="BL118" s="1633"/>
      <c r="BM118" s="1633"/>
      <c r="BN118" s="1633"/>
      <c r="BO118" s="1633"/>
      <c r="BP118" s="1633"/>
      <c r="BQ118" s="1633"/>
      <c r="BR118" s="1633"/>
      <c r="BS118" s="1633"/>
      <c r="BT118" s="1633"/>
      <c r="BU118" s="1633"/>
      <c r="BV118" s="1633"/>
      <c r="BW118" s="1633"/>
      <c r="BX118" s="1633"/>
      <c r="BY118" s="1633"/>
      <c r="BZ118" s="1633"/>
      <c r="CA118" s="1633"/>
      <c r="CB118" s="1633"/>
      <c r="CC118" s="1633"/>
      <c r="CD118" s="1633"/>
      <c r="CE118" s="1633"/>
      <c r="CF118" s="1633"/>
      <c r="CG118" s="1633"/>
      <c r="CH118" s="1633"/>
      <c r="CI118" s="1633"/>
      <c r="CJ118" s="1633"/>
      <c r="CK118" s="1633"/>
      <c r="CL118" s="1633"/>
      <c r="CM118" s="1633"/>
      <c r="CN118" s="1633"/>
      <c r="CO118" s="1633"/>
      <c r="CP118" s="1633"/>
      <c r="CQ118" s="1633"/>
      <c r="CR118" s="1633"/>
      <c r="CS118" s="1633"/>
      <c r="CT118" s="1633"/>
      <c r="CU118" s="1633"/>
      <c r="CV118" s="1633"/>
      <c r="CW118" s="1633"/>
      <c r="CX118" s="1633"/>
      <c r="CY118" s="1633"/>
      <c r="CZ118" s="1633"/>
      <c r="DA118" s="1633"/>
      <c r="DB118" s="1633"/>
      <c r="DC118" s="1633"/>
      <c r="DD118" s="1633"/>
      <c r="DE118" s="1633"/>
      <c r="DF118" s="1633"/>
      <c r="DG118" s="1633"/>
      <c r="DH118" s="1633"/>
      <c r="DI118" s="1633"/>
      <c r="DJ118" s="1633"/>
      <c r="DK118" s="1633"/>
      <c r="DL118" s="1633"/>
      <c r="DM118" s="1633"/>
      <c r="DN118" s="1633"/>
      <c r="DO118" s="1633"/>
      <c r="DP118" s="1633"/>
      <c r="DQ118" s="1633"/>
      <c r="DR118" s="1633"/>
      <c r="DS118" s="1633"/>
      <c r="DT118" s="1633"/>
      <c r="DU118" s="1633"/>
      <c r="DV118" s="1633"/>
      <c r="DW118" s="1633"/>
      <c r="DX118" s="1633"/>
      <c r="DY118" s="1633"/>
      <c r="DZ118" s="1633"/>
      <c r="EA118" s="1633"/>
      <c r="EB118" s="1633"/>
      <c r="EC118" s="1633"/>
      <c r="ED118" s="1633"/>
      <c r="EE118" s="1633"/>
      <c r="EF118" s="1633"/>
      <c r="EG118" s="1633"/>
      <c r="EH118" s="1633"/>
      <c r="EI118" s="1633"/>
      <c r="EJ118" s="1633"/>
      <c r="EK118" s="1633"/>
      <c r="EL118" s="1633"/>
      <c r="EM118" s="1633"/>
      <c r="EN118" s="1633"/>
      <c r="EO118" s="1633"/>
      <c r="EP118" s="1633"/>
      <c r="EQ118" s="1633"/>
      <c r="ER118" s="1633"/>
      <c r="ES118" s="1633"/>
      <c r="ET118" s="1633"/>
      <c r="EU118" s="1633"/>
      <c r="EV118" s="1633"/>
      <c r="EW118" s="1633"/>
      <c r="EX118" s="1633"/>
      <c r="EY118" s="1633"/>
      <c r="EZ118" s="1633"/>
      <c r="FA118" s="1633"/>
      <c r="FB118" s="1633"/>
      <c r="FC118" s="1633"/>
      <c r="FD118" s="1633"/>
      <c r="FE118" s="1633"/>
      <c r="FF118" s="1633"/>
      <c r="FG118" s="1633"/>
      <c r="FH118" s="1633"/>
      <c r="FI118" s="1633"/>
      <c r="FJ118" s="1633"/>
      <c r="FK118" s="1633"/>
      <c r="FL118" s="1633"/>
      <c r="FM118" s="1633"/>
      <c r="FN118" s="1633"/>
      <c r="FO118" s="1633"/>
      <c r="FP118" s="1633"/>
      <c r="FQ118" s="1633"/>
      <c r="FR118" s="1633"/>
      <c r="FS118" s="1633"/>
      <c r="FT118" s="1633"/>
      <c r="FU118" s="1633"/>
      <c r="FV118" s="1633"/>
      <c r="FW118" s="1633"/>
      <c r="FX118" s="1633"/>
      <c r="FY118" s="1633"/>
      <c r="FZ118" s="1633"/>
      <c r="GA118" s="1633"/>
      <c r="GB118" s="1633"/>
      <c r="GC118" s="1633"/>
      <c r="GD118" s="1633"/>
      <c r="GE118" s="1633"/>
      <c r="GF118" s="1633"/>
      <c r="GG118" s="1633"/>
      <c r="GH118" s="1633"/>
      <c r="GI118" s="1633"/>
      <c r="GJ118" s="1633"/>
      <c r="GK118" s="1633"/>
      <c r="GL118" s="1633"/>
      <c r="GM118" s="1633"/>
      <c r="GN118" s="1633"/>
      <c r="GO118" s="1633"/>
      <c r="GP118" s="1633"/>
      <c r="GQ118" s="1633"/>
      <c r="GR118" s="1633"/>
      <c r="GS118" s="1633"/>
      <c r="GT118" s="1633"/>
      <c r="GU118" s="1633"/>
      <c r="GV118" s="1633"/>
      <c r="GW118" s="1633"/>
      <c r="GX118" s="1633"/>
      <c r="GY118" s="1633"/>
      <c r="GZ118" s="1633"/>
      <c r="HA118" s="1633"/>
      <c r="HB118" s="1633"/>
      <c r="HC118" s="1633"/>
      <c r="HD118" s="1633"/>
      <c r="HE118" s="1633"/>
      <c r="HF118" s="1633"/>
      <c r="HG118" s="1633"/>
      <c r="HH118" s="1633"/>
      <c r="HI118" s="1633"/>
      <c r="HJ118" s="1633"/>
      <c r="HK118" s="1633"/>
      <c r="HL118" s="1633"/>
      <c r="HM118" s="1633"/>
      <c r="HN118" s="1633"/>
      <c r="HO118" s="1633"/>
      <c r="HP118" s="1633"/>
      <c r="HQ118" s="1633"/>
      <c r="HR118" s="1633"/>
      <c r="HS118" s="1633"/>
      <c r="HT118" s="1633"/>
      <c r="HU118" s="1633"/>
      <c r="HV118" s="1633"/>
      <c r="HW118" s="1633"/>
      <c r="HX118" s="1633"/>
      <c r="HY118" s="1633"/>
      <c r="HZ118" s="1633"/>
      <c r="IA118" s="1633"/>
      <c r="IB118" s="1633"/>
      <c r="IC118" s="1633"/>
      <c r="ID118" s="1633"/>
      <c r="IE118" s="1633"/>
      <c r="IF118" s="1633"/>
      <c r="IG118" s="1633"/>
      <c r="IH118" s="1633"/>
      <c r="II118" s="1633"/>
      <c r="IJ118" s="1633"/>
      <c r="IK118" s="1633"/>
      <c r="IL118" s="1633"/>
      <c r="IM118" s="1633"/>
      <c r="IN118" s="1633"/>
      <c r="IO118" s="1633"/>
      <c r="IP118" s="1633"/>
      <c r="IQ118" s="1633"/>
      <c r="IR118" s="1633"/>
      <c r="IS118" s="1633"/>
      <c r="IT118" s="1633"/>
      <c r="IU118" s="1633"/>
      <c r="IV118" s="1633"/>
      <c r="IW118" s="1633"/>
      <c r="IX118" s="1633"/>
      <c r="IY118" s="1633"/>
      <c r="IZ118" s="1633"/>
      <c r="JA118" s="1633"/>
      <c r="JB118" s="1633"/>
      <c r="JC118" s="1633"/>
      <c r="JD118" s="1633"/>
      <c r="JE118" s="1633"/>
      <c r="JF118" s="1633"/>
      <c r="JG118" s="1633"/>
      <c r="JH118" s="1633"/>
      <c r="JI118" s="1633"/>
      <c r="JJ118" s="1633"/>
      <c r="JK118" s="1633"/>
      <c r="JL118" s="1633"/>
      <c r="JM118" s="1633"/>
      <c r="JN118" s="1633"/>
      <c r="JO118" s="1633"/>
      <c r="JP118" s="1633"/>
      <c r="JQ118" s="1633"/>
      <c r="JR118" s="1633"/>
      <c r="JS118" s="1633"/>
      <c r="JT118" s="1633"/>
      <c r="JU118" s="1633"/>
      <c r="JV118" s="1633"/>
      <c r="JW118" s="1633"/>
      <c r="JX118" s="1633"/>
      <c r="JY118" s="1633"/>
      <c r="JZ118" s="1633"/>
      <c r="KA118" s="1633"/>
      <c r="KB118" s="1633"/>
      <c r="KC118" s="1633"/>
      <c r="KD118" s="1633"/>
      <c r="KE118" s="1633"/>
      <c r="KF118" s="1633"/>
      <c r="KG118" s="1633"/>
      <c r="KH118" s="1633"/>
      <c r="KI118" s="1633"/>
      <c r="KJ118" s="1633"/>
      <c r="KK118" s="1633"/>
      <c r="KL118" s="1633"/>
      <c r="KM118" s="1633"/>
      <c r="KN118" s="1633"/>
      <c r="KO118" s="1633"/>
      <c r="KP118" s="1633"/>
      <c r="KQ118" s="1633"/>
      <c r="KR118" s="1633"/>
      <c r="KS118" s="1633"/>
      <c r="KT118" s="1633"/>
      <c r="KU118" s="1633"/>
      <c r="KV118" s="1633"/>
      <c r="KW118" s="1633"/>
      <c r="KX118" s="1633"/>
      <c r="KY118" s="1633"/>
      <c r="KZ118" s="1633"/>
      <c r="LA118" s="1633"/>
      <c r="LB118" s="1633"/>
      <c r="LC118" s="1633"/>
      <c r="LD118" s="1633"/>
      <c r="LE118" s="1633"/>
      <c r="LF118" s="1633"/>
      <c r="LG118" s="1633"/>
      <c r="LH118" s="1633"/>
      <c r="LI118" s="1633"/>
      <c r="LJ118" s="1633"/>
      <c r="LK118" s="1633"/>
      <c r="LL118" s="1633"/>
      <c r="LM118" s="1633"/>
      <c r="LN118" s="1633"/>
      <c r="LO118" s="1642"/>
      <c r="LP118" s="1642"/>
      <c r="LQ118" s="1642"/>
      <c r="LR118" s="1642"/>
      <c r="LS118" s="1642"/>
      <c r="LT118" s="1642"/>
      <c r="LU118" s="1642"/>
      <c r="LV118" s="1643"/>
    </row>
    <row r="119" s="2140" customFormat="1" ht="47" customHeight="1" spans="1:334">
      <c r="A119" s="2417">
        <v>45826</v>
      </c>
      <c r="B119" s="1500"/>
      <c r="C119" s="1501"/>
      <c r="D119" s="1502" t="s">
        <v>2086</v>
      </c>
      <c r="E119" s="1503"/>
      <c r="F119" s="1502"/>
      <c r="G119" s="2152" t="s">
        <v>1727</v>
      </c>
      <c r="H119" s="1504" t="s">
        <v>1727</v>
      </c>
      <c r="I119" s="1532" t="s">
        <v>1728</v>
      </c>
      <c r="J119" s="1522">
        <v>1008</v>
      </c>
      <c r="K119" s="1534">
        <v>0</v>
      </c>
      <c r="L119" s="1534">
        <v>96</v>
      </c>
      <c r="M119" s="1534">
        <f t="shared" si="65"/>
        <v>10.5</v>
      </c>
      <c r="N119" s="1536">
        <v>45848</v>
      </c>
      <c r="O119" s="1536">
        <v>45843</v>
      </c>
      <c r="P119" s="1537"/>
      <c r="Q119" s="1562" t="s">
        <v>78</v>
      </c>
      <c r="R119" s="1768"/>
      <c r="S119" s="1768"/>
      <c r="T119" s="1768"/>
      <c r="U119" s="1768"/>
      <c r="V119" s="1532"/>
      <c r="W119" s="1532"/>
      <c r="X119" s="1565"/>
      <c r="Y119" s="1589"/>
      <c r="Z119" s="1589"/>
      <c r="AA119" s="1589"/>
      <c r="AB119" s="1589"/>
      <c r="AC119" s="1580" t="s">
        <v>95</v>
      </c>
      <c r="AD119" s="1590" t="s">
        <v>80</v>
      </c>
      <c r="AE119" s="2277"/>
      <c r="AF119" s="2278"/>
      <c r="AG119" s="1504"/>
      <c r="AH119" s="1609" t="s">
        <v>81</v>
      </c>
      <c r="AI119" s="2623">
        <f t="shared" si="86"/>
        <v>1008</v>
      </c>
      <c r="AJ119" s="2629">
        <v>10</v>
      </c>
      <c r="AK119" s="2627">
        <f t="shared" si="102"/>
        <v>1008</v>
      </c>
      <c r="AL119" s="2627"/>
      <c r="AM119" s="2627"/>
      <c r="AN119" s="2627">
        <f>J119/24</f>
        <v>42</v>
      </c>
      <c r="AO119" s="2627"/>
      <c r="AP119" s="2627"/>
      <c r="AQ119" s="2641"/>
      <c r="AR119" s="1610"/>
      <c r="AS119" s="2312" t="s">
        <v>63</v>
      </c>
      <c r="AT119" s="2312">
        <f t="shared" si="113"/>
        <v>1008</v>
      </c>
      <c r="AU119" s="1610"/>
      <c r="AV119" s="2313">
        <f t="shared" si="103"/>
        <v>100.8</v>
      </c>
      <c r="AW119" s="1637">
        <f t="shared" si="104"/>
        <v>100.8</v>
      </c>
      <c r="AX119" s="1637">
        <f t="shared" si="105"/>
        <v>100.8</v>
      </c>
      <c r="AY119" s="1637">
        <f t="shared" si="106"/>
        <v>100.8</v>
      </c>
      <c r="AZ119" s="1637">
        <f t="shared" si="107"/>
        <v>100.8</v>
      </c>
      <c r="BA119" s="2647">
        <f t="shared" si="108"/>
        <v>100.8</v>
      </c>
      <c r="BB119" s="2647">
        <f t="shared" si="109"/>
        <v>100.8</v>
      </c>
      <c r="BC119" s="2647">
        <f t="shared" si="110"/>
        <v>100.8</v>
      </c>
      <c r="BD119" s="2647">
        <f t="shared" si="111"/>
        <v>100.8</v>
      </c>
      <c r="BE119" s="2647">
        <f t="shared" si="112"/>
        <v>100.8</v>
      </c>
      <c r="BF119" s="2702"/>
      <c r="BG119" s="2707"/>
      <c r="BH119" s="1633"/>
      <c r="BI119" s="1633"/>
      <c r="BJ119" s="1633"/>
      <c r="BK119" s="1633"/>
      <c r="BL119" s="1633"/>
      <c r="BM119" s="1633"/>
      <c r="BN119" s="1633"/>
      <c r="BO119" s="1633"/>
      <c r="BP119" s="1633"/>
      <c r="BQ119" s="1633"/>
      <c r="BR119" s="1633"/>
      <c r="BS119" s="1633"/>
      <c r="BT119" s="1633"/>
      <c r="BU119" s="1633"/>
      <c r="BV119" s="1633"/>
      <c r="BW119" s="1633"/>
      <c r="BX119" s="1633"/>
      <c r="BY119" s="1633"/>
      <c r="BZ119" s="1633"/>
      <c r="CA119" s="1633"/>
      <c r="CB119" s="1633"/>
      <c r="CC119" s="1633"/>
      <c r="CD119" s="1633"/>
      <c r="CE119" s="1633"/>
      <c r="CF119" s="1633"/>
      <c r="CG119" s="1633"/>
      <c r="CH119" s="1633"/>
      <c r="CI119" s="1633"/>
      <c r="CJ119" s="1633"/>
      <c r="CK119" s="1633"/>
      <c r="CL119" s="1633"/>
      <c r="CM119" s="1633"/>
      <c r="CN119" s="1633"/>
      <c r="CO119" s="1633"/>
      <c r="CP119" s="1633"/>
      <c r="CQ119" s="1633"/>
      <c r="CR119" s="1633"/>
      <c r="CS119" s="1633"/>
      <c r="CT119" s="1633"/>
      <c r="CU119" s="1633"/>
      <c r="CV119" s="1633"/>
      <c r="CW119" s="1633"/>
      <c r="CX119" s="1633"/>
      <c r="CY119" s="1633"/>
      <c r="CZ119" s="1633"/>
      <c r="DA119" s="1633"/>
      <c r="DB119" s="1633"/>
      <c r="DC119" s="1633"/>
      <c r="DD119" s="1633"/>
      <c r="DE119" s="1633"/>
      <c r="DF119" s="1633"/>
      <c r="DG119" s="1633"/>
      <c r="DH119" s="1633"/>
      <c r="DI119" s="1633"/>
      <c r="DJ119" s="1633"/>
      <c r="DK119" s="1633"/>
      <c r="DL119" s="1633"/>
      <c r="DM119" s="1633"/>
      <c r="DN119" s="1633"/>
      <c r="DO119" s="1633"/>
      <c r="DP119" s="1633"/>
      <c r="DQ119" s="1633"/>
      <c r="DR119" s="1633"/>
      <c r="DS119" s="1633"/>
      <c r="DT119" s="1633"/>
      <c r="DU119" s="1633"/>
      <c r="DV119" s="1633"/>
      <c r="DW119" s="1633"/>
      <c r="DX119" s="1633"/>
      <c r="DY119" s="1633"/>
      <c r="DZ119" s="1633"/>
      <c r="EA119" s="1633"/>
      <c r="EB119" s="1633"/>
      <c r="EC119" s="1633"/>
      <c r="ED119" s="1633"/>
      <c r="EE119" s="1633"/>
      <c r="EF119" s="1633"/>
      <c r="EG119" s="1633"/>
      <c r="EH119" s="1633"/>
      <c r="EI119" s="1633"/>
      <c r="EJ119" s="1633"/>
      <c r="EK119" s="1633"/>
      <c r="EL119" s="1633"/>
      <c r="EM119" s="1633"/>
      <c r="EN119" s="1633"/>
      <c r="EO119" s="1633"/>
      <c r="EP119" s="1633"/>
      <c r="EQ119" s="1633"/>
      <c r="ER119" s="1633"/>
      <c r="ES119" s="1633"/>
      <c r="ET119" s="1633"/>
      <c r="EU119" s="1633"/>
      <c r="EV119" s="1633"/>
      <c r="EW119" s="1633"/>
      <c r="EX119" s="1633"/>
      <c r="EY119" s="1633"/>
      <c r="EZ119" s="1633"/>
      <c r="FA119" s="1633"/>
      <c r="FB119" s="1633"/>
      <c r="FC119" s="1633"/>
      <c r="FD119" s="1633"/>
      <c r="FE119" s="1633"/>
      <c r="FF119" s="1633"/>
      <c r="FG119" s="1633"/>
      <c r="FH119" s="1633"/>
      <c r="FI119" s="1633"/>
      <c r="FJ119" s="1633"/>
      <c r="FK119" s="1633"/>
      <c r="FL119" s="1633"/>
      <c r="FM119" s="1633"/>
      <c r="FN119" s="1633"/>
      <c r="FO119" s="1633"/>
      <c r="FP119" s="1633"/>
      <c r="FQ119" s="1633"/>
      <c r="FR119" s="1633"/>
      <c r="FS119" s="1633"/>
      <c r="FT119" s="1633"/>
      <c r="FU119" s="1633"/>
      <c r="FV119" s="1633"/>
      <c r="FW119" s="1633"/>
      <c r="FX119" s="1633"/>
      <c r="FY119" s="1633"/>
      <c r="FZ119" s="1633"/>
      <c r="GA119" s="1633"/>
      <c r="GB119" s="1633"/>
      <c r="GC119" s="1633"/>
      <c r="GD119" s="1633"/>
      <c r="GE119" s="1633"/>
      <c r="GF119" s="1633"/>
      <c r="GG119" s="1633"/>
      <c r="GH119" s="1633"/>
      <c r="GI119" s="1633"/>
      <c r="GJ119" s="1633"/>
      <c r="GK119" s="1633"/>
      <c r="GL119" s="1633"/>
      <c r="GM119" s="1633"/>
      <c r="GN119" s="1633"/>
      <c r="GO119" s="1633"/>
      <c r="GP119" s="1633"/>
      <c r="GQ119" s="1633"/>
      <c r="GR119" s="1633"/>
      <c r="GS119" s="1633"/>
      <c r="GT119" s="1633"/>
      <c r="GU119" s="1633"/>
      <c r="GV119" s="1633"/>
      <c r="GW119" s="1633"/>
      <c r="GX119" s="1633"/>
      <c r="GY119" s="1633"/>
      <c r="GZ119" s="1633"/>
      <c r="HA119" s="1633"/>
      <c r="HB119" s="1633"/>
      <c r="HC119" s="1633"/>
      <c r="HD119" s="1633"/>
      <c r="HE119" s="1633"/>
      <c r="HF119" s="1633"/>
      <c r="HG119" s="1633"/>
      <c r="HH119" s="1633"/>
      <c r="HI119" s="1633"/>
      <c r="HJ119" s="1633"/>
      <c r="HK119" s="1633"/>
      <c r="HL119" s="1633"/>
      <c r="HM119" s="1633"/>
      <c r="HN119" s="1633"/>
      <c r="HO119" s="1633"/>
      <c r="HP119" s="1633"/>
      <c r="HQ119" s="1633"/>
      <c r="HR119" s="1633"/>
      <c r="HS119" s="1633"/>
      <c r="HT119" s="1633"/>
      <c r="HU119" s="1633"/>
      <c r="HV119" s="1633"/>
      <c r="HW119" s="1633"/>
      <c r="HX119" s="1633"/>
      <c r="HY119" s="1633"/>
      <c r="HZ119" s="1633"/>
      <c r="IA119" s="1633"/>
      <c r="IB119" s="1633"/>
      <c r="IC119" s="1633"/>
      <c r="ID119" s="1633"/>
      <c r="IE119" s="1633"/>
      <c r="IF119" s="1633"/>
      <c r="IG119" s="1633"/>
      <c r="IH119" s="1633"/>
      <c r="II119" s="1633"/>
      <c r="IJ119" s="1633"/>
      <c r="IK119" s="1633"/>
      <c r="IL119" s="1633"/>
      <c r="IM119" s="1633"/>
      <c r="IN119" s="1633"/>
      <c r="IO119" s="1633"/>
      <c r="IP119" s="1633"/>
      <c r="IQ119" s="1633"/>
      <c r="IR119" s="1633"/>
      <c r="IS119" s="1633"/>
      <c r="IT119" s="1633"/>
      <c r="IU119" s="1633"/>
      <c r="IV119" s="1633"/>
      <c r="IW119" s="1633"/>
      <c r="IX119" s="1633"/>
      <c r="IY119" s="1633"/>
      <c r="IZ119" s="1633"/>
      <c r="JA119" s="1633"/>
      <c r="JB119" s="1633"/>
      <c r="JC119" s="1633"/>
      <c r="JD119" s="1633"/>
      <c r="JE119" s="1633"/>
      <c r="JF119" s="1633"/>
      <c r="JG119" s="1633"/>
      <c r="JH119" s="1633"/>
      <c r="JI119" s="1633"/>
      <c r="JJ119" s="1633"/>
      <c r="JK119" s="1633"/>
      <c r="JL119" s="1633"/>
      <c r="JM119" s="1633"/>
      <c r="JN119" s="1633"/>
      <c r="JO119" s="1633"/>
      <c r="JP119" s="1633"/>
      <c r="JQ119" s="1633"/>
      <c r="JR119" s="1633"/>
      <c r="JS119" s="1633"/>
      <c r="JT119" s="1633"/>
      <c r="JU119" s="1633"/>
      <c r="JV119" s="1633"/>
      <c r="JW119" s="1633"/>
      <c r="JX119" s="1633"/>
      <c r="JY119" s="1633"/>
      <c r="JZ119" s="1633"/>
      <c r="KA119" s="1633"/>
      <c r="KB119" s="1633"/>
      <c r="KC119" s="1633"/>
      <c r="KD119" s="1633"/>
      <c r="KE119" s="1633"/>
      <c r="KF119" s="1633"/>
      <c r="KG119" s="1633"/>
      <c r="KH119" s="1633"/>
      <c r="KI119" s="1633"/>
      <c r="KJ119" s="1633"/>
      <c r="KK119" s="1633"/>
      <c r="KL119" s="1633"/>
      <c r="KM119" s="1633"/>
      <c r="KN119" s="1633"/>
      <c r="KO119" s="1633"/>
      <c r="KP119" s="1633"/>
      <c r="KQ119" s="1633"/>
      <c r="KR119" s="1633"/>
      <c r="KS119" s="1633"/>
      <c r="KT119" s="1633"/>
      <c r="KU119" s="1633"/>
      <c r="KV119" s="1633"/>
      <c r="KW119" s="1633"/>
      <c r="KX119" s="1633"/>
      <c r="KY119" s="1633"/>
      <c r="KZ119" s="1633"/>
      <c r="LA119" s="1633"/>
      <c r="LB119" s="1633"/>
      <c r="LC119" s="1633"/>
      <c r="LD119" s="1633"/>
      <c r="LE119" s="1633"/>
      <c r="LF119" s="1633"/>
      <c r="LG119" s="1633"/>
      <c r="LH119" s="1633"/>
      <c r="LI119" s="1633"/>
      <c r="LJ119" s="1633"/>
      <c r="LK119" s="1633"/>
      <c r="LL119" s="1633"/>
      <c r="LM119" s="1633"/>
      <c r="LN119" s="1633"/>
      <c r="LO119" s="1642"/>
      <c r="LP119" s="1642"/>
      <c r="LQ119" s="1642"/>
      <c r="LR119" s="1642"/>
      <c r="LS119" s="1642"/>
      <c r="LT119" s="1642"/>
      <c r="LU119" s="1642"/>
      <c r="LV119" s="1643"/>
    </row>
    <row r="120" s="2140" customFormat="1" ht="47" customHeight="1" spans="1:334">
      <c r="A120" s="2578">
        <v>45799</v>
      </c>
      <c r="B120" s="2148" t="s">
        <v>236</v>
      </c>
      <c r="C120" s="1501" t="s">
        <v>98</v>
      </c>
      <c r="D120" s="1502">
        <v>4500167635</v>
      </c>
      <c r="E120" s="2253">
        <v>217479114</v>
      </c>
      <c r="F120" s="1502" t="s">
        <v>726</v>
      </c>
      <c r="G120" s="2140" t="s">
        <v>1730</v>
      </c>
      <c r="H120" s="1505" t="s">
        <v>2087</v>
      </c>
      <c r="I120" s="1532" t="s">
        <v>2088</v>
      </c>
      <c r="J120" s="1528">
        <v>7872</v>
      </c>
      <c r="K120" s="2305">
        <v>0</v>
      </c>
      <c r="L120" s="2305">
        <v>48</v>
      </c>
      <c r="M120" s="2305">
        <f t="shared" si="65"/>
        <v>164</v>
      </c>
      <c r="N120" s="1536">
        <v>45849</v>
      </c>
      <c r="O120" s="1536">
        <f>N120-4</f>
        <v>45845</v>
      </c>
      <c r="P120" s="2140" t="s">
        <v>88</v>
      </c>
      <c r="Q120" s="1562" t="s">
        <v>78</v>
      </c>
      <c r="R120" s="1768"/>
      <c r="S120" s="1768"/>
      <c r="T120" s="1755"/>
      <c r="U120" s="1755"/>
      <c r="V120" s="2167"/>
      <c r="W120" s="1532" t="s">
        <v>111</v>
      </c>
      <c r="X120" s="1557">
        <v>45805</v>
      </c>
      <c r="Y120" s="1578" t="s">
        <v>88</v>
      </c>
      <c r="Z120" s="1578" t="s">
        <v>88</v>
      </c>
      <c r="AA120" s="1579"/>
      <c r="AB120" s="1578"/>
      <c r="AC120" s="2274" t="s">
        <v>238</v>
      </c>
      <c r="AD120" s="1590" t="s">
        <v>239</v>
      </c>
      <c r="AE120" s="2615">
        <v>84.4779</v>
      </c>
      <c r="AF120" s="2616">
        <f>AE120*M120</f>
        <v>13854.3756</v>
      </c>
      <c r="AG120" s="1602"/>
      <c r="AH120" s="1609" t="s">
        <v>81</v>
      </c>
      <c r="AI120" s="2623">
        <f t="shared" si="86"/>
        <v>7872</v>
      </c>
      <c r="AJ120" s="2626">
        <v>10</v>
      </c>
      <c r="AK120" s="2627">
        <f t="shared" si="102"/>
        <v>7872</v>
      </c>
      <c r="AL120" s="2627"/>
      <c r="AM120" s="2627"/>
      <c r="AN120" s="2627">
        <f>J120/24</f>
        <v>328</v>
      </c>
      <c r="AO120" s="2627"/>
      <c r="AP120" s="2627"/>
      <c r="AQ120" s="2641"/>
      <c r="AR120" s="1610"/>
      <c r="AS120" s="1610" t="s">
        <v>63</v>
      </c>
      <c r="AT120" s="1610">
        <f t="shared" si="113"/>
        <v>7872</v>
      </c>
      <c r="AU120" s="1610"/>
      <c r="AV120" s="2313">
        <f t="shared" si="103"/>
        <v>787.2</v>
      </c>
      <c r="AW120" s="1637">
        <f t="shared" si="104"/>
        <v>787.2</v>
      </c>
      <c r="AX120" s="1637">
        <f t="shared" si="105"/>
        <v>787.2</v>
      </c>
      <c r="AY120" s="1637">
        <f t="shared" si="106"/>
        <v>787.2</v>
      </c>
      <c r="AZ120" s="1637">
        <f t="shared" si="107"/>
        <v>787.2</v>
      </c>
      <c r="BA120" s="2647">
        <f t="shared" si="108"/>
        <v>787.2</v>
      </c>
      <c r="BB120" s="2647">
        <f t="shared" si="109"/>
        <v>787.2</v>
      </c>
      <c r="BC120" s="2647">
        <f t="shared" si="110"/>
        <v>787.2</v>
      </c>
      <c r="BD120" s="2288">
        <f t="shared" si="111"/>
        <v>787.2</v>
      </c>
      <c r="BE120" s="2647">
        <f t="shared" si="112"/>
        <v>787.2</v>
      </c>
      <c r="BF120" s="2313">
        <f>J120*23/24/COUNT(AV120:BE120)</f>
        <v>754.4</v>
      </c>
      <c r="BG120" s="2649">
        <f>J120/24/COUNT(AV120:BE120)</f>
        <v>32.8</v>
      </c>
      <c r="BH120" s="1633"/>
      <c r="BI120" s="1633"/>
      <c r="BJ120" s="1633"/>
      <c r="BK120" s="1633"/>
      <c r="BL120" s="1633"/>
      <c r="BM120" s="1633"/>
      <c r="BN120" s="1633"/>
      <c r="BO120" s="1633"/>
      <c r="BP120" s="1633"/>
      <c r="BQ120" s="1633"/>
      <c r="BR120" s="1633"/>
      <c r="BS120" s="1633"/>
      <c r="BT120" s="1633"/>
      <c r="BU120" s="1633"/>
      <c r="BV120" s="1633"/>
      <c r="BW120" s="1633"/>
      <c r="BX120" s="1633"/>
      <c r="BY120" s="1633"/>
      <c r="BZ120" s="1633"/>
      <c r="CA120" s="1633"/>
      <c r="CB120" s="1633"/>
      <c r="CC120" s="1633"/>
      <c r="CD120" s="1633"/>
      <c r="CE120" s="1633"/>
      <c r="CF120" s="1633"/>
      <c r="CG120" s="1633"/>
      <c r="CH120" s="1633"/>
      <c r="CI120" s="1633"/>
      <c r="CJ120" s="1633"/>
      <c r="CK120" s="1633"/>
      <c r="CL120" s="1633"/>
      <c r="CM120" s="1633"/>
      <c r="CN120" s="1633"/>
      <c r="CO120" s="1633"/>
      <c r="CP120" s="1633"/>
      <c r="CQ120" s="1633"/>
      <c r="CR120" s="1633"/>
      <c r="CS120" s="1633"/>
      <c r="CT120" s="1633"/>
      <c r="CU120" s="1633"/>
      <c r="CV120" s="1633"/>
      <c r="CW120" s="1633"/>
      <c r="CX120" s="1633"/>
      <c r="CY120" s="1633"/>
      <c r="CZ120" s="1633"/>
      <c r="DA120" s="1633"/>
      <c r="DB120" s="1633"/>
      <c r="DC120" s="1633"/>
      <c r="DD120" s="1633"/>
      <c r="DE120" s="1633"/>
      <c r="DF120" s="1633"/>
      <c r="DG120" s="1633"/>
      <c r="DH120" s="1633"/>
      <c r="DI120" s="1633"/>
      <c r="DJ120" s="1633"/>
      <c r="DK120" s="1633"/>
      <c r="DL120" s="1633"/>
      <c r="DM120" s="1633"/>
      <c r="DN120" s="1633"/>
      <c r="DO120" s="1633"/>
      <c r="DP120" s="1633"/>
      <c r="DQ120" s="1633"/>
      <c r="DR120" s="1633"/>
      <c r="DS120" s="1633"/>
      <c r="DT120" s="1633"/>
      <c r="DU120" s="1633"/>
      <c r="DV120" s="1633"/>
      <c r="DW120" s="1633"/>
      <c r="DX120" s="1633"/>
      <c r="DY120" s="1633"/>
      <c r="DZ120" s="1633"/>
      <c r="EA120" s="1633"/>
      <c r="EB120" s="1633"/>
      <c r="EC120" s="1633"/>
      <c r="ED120" s="1633"/>
      <c r="EE120" s="1633"/>
      <c r="EF120" s="1633"/>
      <c r="EG120" s="1633"/>
      <c r="EH120" s="1633"/>
      <c r="EI120" s="1633"/>
      <c r="EJ120" s="1633"/>
      <c r="EK120" s="1633"/>
      <c r="EL120" s="1633"/>
      <c r="EM120" s="1633"/>
      <c r="EN120" s="1633"/>
      <c r="EO120" s="1633"/>
      <c r="EP120" s="1633"/>
      <c r="EQ120" s="1633"/>
      <c r="ER120" s="1633"/>
      <c r="ES120" s="1633"/>
      <c r="ET120" s="1633"/>
      <c r="EU120" s="1633"/>
      <c r="EV120" s="1633"/>
      <c r="EW120" s="1633"/>
      <c r="EX120" s="1633"/>
      <c r="EY120" s="1633"/>
      <c r="EZ120" s="1633"/>
      <c r="FA120" s="1633"/>
      <c r="FB120" s="1633"/>
      <c r="FC120" s="1633"/>
      <c r="FD120" s="1633"/>
      <c r="FE120" s="1633"/>
      <c r="FF120" s="1633"/>
      <c r="FG120" s="1633"/>
      <c r="FH120" s="1633"/>
      <c r="FI120" s="1633"/>
      <c r="FJ120" s="1633"/>
      <c r="FK120" s="1633"/>
      <c r="FL120" s="1633"/>
      <c r="FM120" s="1633"/>
      <c r="FN120" s="1633"/>
      <c r="FO120" s="1633"/>
      <c r="FP120" s="1633"/>
      <c r="FQ120" s="1633"/>
      <c r="FR120" s="1633"/>
      <c r="FS120" s="1633"/>
      <c r="FT120" s="1633"/>
      <c r="FU120" s="1633"/>
      <c r="FV120" s="1633"/>
      <c r="FW120" s="1633"/>
      <c r="FX120" s="1633"/>
      <c r="FY120" s="1633"/>
      <c r="FZ120" s="1633"/>
      <c r="GA120" s="1633"/>
      <c r="GB120" s="1633"/>
      <c r="GC120" s="1633"/>
      <c r="GD120" s="1633"/>
      <c r="GE120" s="1633"/>
      <c r="GF120" s="1633"/>
      <c r="GG120" s="1633"/>
      <c r="GH120" s="1633"/>
      <c r="GI120" s="1633"/>
      <c r="GJ120" s="1633"/>
      <c r="GK120" s="1633"/>
      <c r="GL120" s="1633"/>
      <c r="GM120" s="1633"/>
      <c r="GN120" s="1633"/>
      <c r="GO120" s="1633"/>
      <c r="GP120" s="1633"/>
      <c r="GQ120" s="1633"/>
      <c r="GR120" s="1633"/>
      <c r="GS120" s="1633"/>
      <c r="GT120" s="1633"/>
      <c r="GU120" s="1633"/>
      <c r="GV120" s="1633"/>
      <c r="GW120" s="1633"/>
      <c r="GX120" s="1633"/>
      <c r="GY120" s="1633"/>
      <c r="GZ120" s="1633"/>
      <c r="HA120" s="1633"/>
      <c r="HB120" s="1633"/>
      <c r="HC120" s="1633"/>
      <c r="HD120" s="1633"/>
      <c r="HE120" s="1633"/>
      <c r="HF120" s="1633"/>
      <c r="HG120" s="1633"/>
      <c r="HH120" s="1633"/>
      <c r="HI120" s="1633"/>
      <c r="HJ120" s="1633"/>
      <c r="HK120" s="1633"/>
      <c r="HL120" s="1633"/>
      <c r="HM120" s="1633"/>
      <c r="HN120" s="1633"/>
      <c r="HO120" s="1633"/>
      <c r="HP120" s="1633"/>
      <c r="HQ120" s="1633"/>
      <c r="HR120" s="1633"/>
      <c r="HS120" s="1633"/>
      <c r="HT120" s="1633"/>
      <c r="HU120" s="1633"/>
      <c r="HV120" s="1633"/>
      <c r="HW120" s="1633"/>
      <c r="HX120" s="1633"/>
      <c r="HY120" s="1633"/>
      <c r="HZ120" s="1633"/>
      <c r="IA120" s="1633"/>
      <c r="IB120" s="1633"/>
      <c r="IC120" s="1633"/>
      <c r="ID120" s="1633"/>
      <c r="IE120" s="1633"/>
      <c r="IF120" s="1633"/>
      <c r="IG120" s="1633"/>
      <c r="IH120" s="1633"/>
      <c r="II120" s="1633"/>
      <c r="IJ120" s="1633"/>
      <c r="IK120" s="1633"/>
      <c r="IL120" s="1633"/>
      <c r="IM120" s="1633"/>
      <c r="IN120" s="1633"/>
      <c r="IO120" s="1633"/>
      <c r="IP120" s="1633"/>
      <c r="IQ120" s="1633"/>
      <c r="IR120" s="1633"/>
      <c r="IS120" s="1633"/>
      <c r="IT120" s="1633"/>
      <c r="IU120" s="1633"/>
      <c r="IV120" s="1633"/>
      <c r="IW120" s="1633"/>
      <c r="IX120" s="1633"/>
      <c r="IY120" s="1633"/>
      <c r="IZ120" s="1633"/>
      <c r="JA120" s="1633"/>
      <c r="JB120" s="1633"/>
      <c r="JC120" s="1633"/>
      <c r="JD120" s="1633"/>
      <c r="JE120" s="1633"/>
      <c r="JF120" s="1633"/>
      <c r="JG120" s="1633"/>
      <c r="JH120" s="1633"/>
      <c r="JI120" s="1633"/>
      <c r="JJ120" s="1633"/>
      <c r="JK120" s="1633"/>
      <c r="JL120" s="1633"/>
      <c r="JM120" s="1633"/>
      <c r="JN120" s="1633"/>
      <c r="JO120" s="1633"/>
      <c r="JP120" s="1633"/>
      <c r="JQ120" s="1633"/>
      <c r="JR120" s="1633"/>
      <c r="JS120" s="1633"/>
      <c r="JT120" s="1633"/>
      <c r="JU120" s="1633"/>
      <c r="JV120" s="1633"/>
      <c r="JW120" s="1633"/>
      <c r="JX120" s="1633"/>
      <c r="JY120" s="1633"/>
      <c r="JZ120" s="1633"/>
      <c r="KA120" s="1633"/>
      <c r="KB120" s="1633"/>
      <c r="KC120" s="1633"/>
      <c r="KD120" s="1633"/>
      <c r="KE120" s="1633"/>
      <c r="KF120" s="1633"/>
      <c r="KG120" s="1633"/>
      <c r="KH120" s="1633"/>
      <c r="KI120" s="1633"/>
      <c r="KJ120" s="1633"/>
      <c r="KK120" s="1633"/>
      <c r="KL120" s="1633"/>
      <c r="KM120" s="1633"/>
      <c r="KN120" s="1633"/>
      <c r="KO120" s="1633"/>
      <c r="KP120" s="1633"/>
      <c r="KQ120" s="1633"/>
      <c r="KR120" s="1633"/>
      <c r="KS120" s="1633"/>
      <c r="KT120" s="1633"/>
      <c r="KU120" s="1633"/>
      <c r="KV120" s="1633"/>
      <c r="KW120" s="1633"/>
      <c r="KX120" s="1633"/>
      <c r="KY120" s="1633"/>
      <c r="KZ120" s="1633"/>
      <c r="LA120" s="1633"/>
      <c r="LB120" s="1633"/>
      <c r="LC120" s="1633"/>
      <c r="LD120" s="1633"/>
      <c r="LE120" s="1633"/>
      <c r="LF120" s="1633"/>
      <c r="LG120" s="1633"/>
      <c r="LH120" s="1633"/>
      <c r="LI120" s="1633"/>
      <c r="LJ120" s="1633"/>
      <c r="LK120" s="1633"/>
      <c r="LL120" s="1633"/>
      <c r="LM120" s="1633"/>
      <c r="LN120" s="1633"/>
      <c r="LO120" s="1642"/>
      <c r="LP120" s="1642"/>
      <c r="LQ120" s="1642"/>
      <c r="LR120" s="1642"/>
      <c r="LS120" s="1642"/>
      <c r="LT120" s="1642"/>
      <c r="LU120" s="1642"/>
      <c r="LV120" s="1643"/>
    </row>
    <row r="121" s="2140" customFormat="1" ht="47" customHeight="1" spans="1:334">
      <c r="A121" s="2417">
        <v>45812</v>
      </c>
      <c r="B121" s="1500" t="s">
        <v>151</v>
      </c>
      <c r="C121" s="1501" t="s">
        <v>152</v>
      </c>
      <c r="D121" s="1502">
        <v>4500168983</v>
      </c>
      <c r="E121" s="1503" t="s">
        <v>594</v>
      </c>
      <c r="F121" s="1502" t="s">
        <v>2089</v>
      </c>
      <c r="G121" s="2152" t="s">
        <v>1727</v>
      </c>
      <c r="H121" s="1505" t="s">
        <v>1727</v>
      </c>
      <c r="I121" s="1532" t="s">
        <v>1728</v>
      </c>
      <c r="J121" s="1522">
        <v>7488</v>
      </c>
      <c r="K121" s="1534">
        <v>0</v>
      </c>
      <c r="L121" s="1534">
        <v>96</v>
      </c>
      <c r="M121" s="1534">
        <f t="shared" si="65"/>
        <v>78</v>
      </c>
      <c r="N121" s="1536">
        <v>45849</v>
      </c>
      <c r="O121" s="1536">
        <f>N121-4</f>
        <v>45845</v>
      </c>
      <c r="P121" s="2140" t="s">
        <v>88</v>
      </c>
      <c r="Q121" s="1562" t="s">
        <v>78</v>
      </c>
      <c r="R121" s="1768"/>
      <c r="S121" s="1768"/>
      <c r="T121" s="1768"/>
      <c r="U121" s="1768"/>
      <c r="V121" s="1532"/>
      <c r="W121" s="1532" t="s">
        <v>111</v>
      </c>
      <c r="X121" s="1565">
        <v>45812</v>
      </c>
      <c r="Y121" s="1589" t="s">
        <v>88</v>
      </c>
      <c r="Z121" s="1589">
        <v>45819</v>
      </c>
      <c r="AA121" s="1589" t="s">
        <v>2090</v>
      </c>
      <c r="AB121" s="1589"/>
      <c r="AC121" s="2692" t="s">
        <v>2091</v>
      </c>
      <c r="AD121" s="1590" t="s">
        <v>122</v>
      </c>
      <c r="AE121" s="2277">
        <v>0.9289</v>
      </c>
      <c r="AF121" s="2278">
        <f>AE121*J121</f>
        <v>6955.6032</v>
      </c>
      <c r="AG121" s="1504" t="s">
        <v>597</v>
      </c>
      <c r="AH121" s="1609" t="s">
        <v>81</v>
      </c>
      <c r="AI121" s="2623">
        <f t="shared" si="86"/>
        <v>7488</v>
      </c>
      <c r="AJ121" s="2626">
        <v>10</v>
      </c>
      <c r="AK121" s="2627">
        <f t="shared" si="102"/>
        <v>7488</v>
      </c>
      <c r="AL121" s="2627"/>
      <c r="AM121" s="2627"/>
      <c r="AN121" s="2627">
        <f t="shared" ref="AN121:AN131" si="114">J121/24</f>
        <v>312</v>
      </c>
      <c r="AO121" s="2627"/>
      <c r="AP121" s="2627"/>
      <c r="AQ121" s="2641"/>
      <c r="AR121" s="1610"/>
      <c r="AS121" s="1610" t="s">
        <v>63</v>
      </c>
      <c r="AT121" s="1610">
        <f t="shared" si="113"/>
        <v>7488</v>
      </c>
      <c r="AU121" s="1610"/>
      <c r="AV121" s="1622">
        <f t="shared" si="103"/>
        <v>748.8</v>
      </c>
      <c r="AW121" s="1622">
        <f t="shared" si="104"/>
        <v>748.8</v>
      </c>
      <c r="AX121" s="1622">
        <f t="shared" si="105"/>
        <v>748.8</v>
      </c>
      <c r="AY121" s="1622">
        <f t="shared" si="106"/>
        <v>748.8</v>
      </c>
      <c r="AZ121" s="1622">
        <f t="shared" si="107"/>
        <v>748.8</v>
      </c>
      <c r="BA121" s="1622">
        <f t="shared" si="108"/>
        <v>748.8</v>
      </c>
      <c r="BB121" s="1622">
        <f t="shared" si="109"/>
        <v>748.8</v>
      </c>
      <c r="BC121" s="1622">
        <f t="shared" si="110"/>
        <v>748.8</v>
      </c>
      <c r="BD121" s="1622">
        <f t="shared" si="111"/>
        <v>748.8</v>
      </c>
      <c r="BE121" s="1622">
        <f t="shared" si="112"/>
        <v>748.8</v>
      </c>
      <c r="BF121" s="1622">
        <f>J121*23/24/COUNT(AV121:BE121)</f>
        <v>717.6</v>
      </c>
      <c r="BG121" s="2648">
        <f>J121/24/COUNT(AV121:BE121)</f>
        <v>31.2</v>
      </c>
      <c r="BH121" s="1633"/>
      <c r="BI121" s="1633"/>
      <c r="BJ121" s="1633"/>
      <c r="BK121" s="1633"/>
      <c r="BL121" s="1633"/>
      <c r="BM121" s="1633"/>
      <c r="BN121" s="1633"/>
      <c r="BO121" s="1633"/>
      <c r="BP121" s="1633"/>
      <c r="BQ121" s="1633"/>
      <c r="BR121" s="1633"/>
      <c r="BS121" s="1633"/>
      <c r="BT121" s="1633"/>
      <c r="BU121" s="1633"/>
      <c r="BV121" s="1633"/>
      <c r="BW121" s="1633"/>
      <c r="BX121" s="1633"/>
      <c r="BY121" s="1633"/>
      <c r="BZ121" s="1633"/>
      <c r="CA121" s="1633"/>
      <c r="CB121" s="1633"/>
      <c r="CC121" s="1633"/>
      <c r="CD121" s="1633"/>
      <c r="CE121" s="1633"/>
      <c r="CF121" s="1633"/>
      <c r="CG121" s="1633"/>
      <c r="CH121" s="1633"/>
      <c r="CI121" s="1633"/>
      <c r="CJ121" s="1633"/>
      <c r="CK121" s="1633"/>
      <c r="CL121" s="1633"/>
      <c r="CM121" s="1633"/>
      <c r="CN121" s="1633"/>
      <c r="CO121" s="1633"/>
      <c r="CP121" s="1633"/>
      <c r="CQ121" s="1633"/>
      <c r="CR121" s="1633"/>
      <c r="CS121" s="1633"/>
      <c r="CT121" s="1633"/>
      <c r="CU121" s="1633"/>
      <c r="CV121" s="1633"/>
      <c r="CW121" s="1633"/>
      <c r="CX121" s="1633"/>
      <c r="CY121" s="1633"/>
      <c r="CZ121" s="1633"/>
      <c r="DA121" s="1633"/>
      <c r="DB121" s="1633"/>
      <c r="DC121" s="1633"/>
      <c r="DD121" s="1633"/>
      <c r="DE121" s="1633"/>
      <c r="DF121" s="1633"/>
      <c r="DG121" s="1633"/>
      <c r="DH121" s="1633"/>
      <c r="DI121" s="1633"/>
      <c r="DJ121" s="1633"/>
      <c r="DK121" s="1633"/>
      <c r="DL121" s="1633"/>
      <c r="DM121" s="1633"/>
      <c r="DN121" s="1633"/>
      <c r="DO121" s="1633"/>
      <c r="DP121" s="1633"/>
      <c r="DQ121" s="1633"/>
      <c r="DR121" s="1633"/>
      <c r="DS121" s="1633"/>
      <c r="DT121" s="1633"/>
      <c r="DU121" s="1633"/>
      <c r="DV121" s="1633"/>
      <c r="DW121" s="1633"/>
      <c r="DX121" s="1633"/>
      <c r="DY121" s="1633"/>
      <c r="DZ121" s="1633"/>
      <c r="EA121" s="1633"/>
      <c r="EB121" s="1633"/>
      <c r="EC121" s="1633"/>
      <c r="ED121" s="1633"/>
      <c r="EE121" s="1633"/>
      <c r="EF121" s="1633"/>
      <c r="EG121" s="1633"/>
      <c r="EH121" s="1633"/>
      <c r="EI121" s="1633"/>
      <c r="EJ121" s="1633"/>
      <c r="EK121" s="1633"/>
      <c r="EL121" s="1633"/>
      <c r="EM121" s="1633"/>
      <c r="EN121" s="1633"/>
      <c r="EO121" s="1633"/>
      <c r="EP121" s="1633"/>
      <c r="EQ121" s="1633"/>
      <c r="ER121" s="1633"/>
      <c r="ES121" s="1633"/>
      <c r="ET121" s="1633"/>
      <c r="EU121" s="1633"/>
      <c r="EV121" s="1633"/>
      <c r="EW121" s="1633"/>
      <c r="EX121" s="1633"/>
      <c r="EY121" s="1633"/>
      <c r="EZ121" s="1633"/>
      <c r="FA121" s="1633"/>
      <c r="FB121" s="1633"/>
      <c r="FC121" s="1633"/>
      <c r="FD121" s="1633"/>
      <c r="FE121" s="1633"/>
      <c r="FF121" s="1633"/>
      <c r="FG121" s="1633"/>
      <c r="FH121" s="1633"/>
      <c r="FI121" s="1633"/>
      <c r="FJ121" s="1633"/>
      <c r="FK121" s="1633"/>
      <c r="FL121" s="1633"/>
      <c r="FM121" s="1633"/>
      <c r="FN121" s="1633"/>
      <c r="FO121" s="1633"/>
      <c r="FP121" s="1633"/>
      <c r="FQ121" s="1633"/>
      <c r="FR121" s="1633"/>
      <c r="FS121" s="1633"/>
      <c r="FT121" s="1633"/>
      <c r="FU121" s="1633"/>
      <c r="FV121" s="1633"/>
      <c r="FW121" s="1633"/>
      <c r="FX121" s="1633"/>
      <c r="FY121" s="1633"/>
      <c r="FZ121" s="1633"/>
      <c r="GA121" s="1633"/>
      <c r="GB121" s="1633"/>
      <c r="GC121" s="1633"/>
      <c r="GD121" s="1633"/>
      <c r="GE121" s="1633"/>
      <c r="GF121" s="1633"/>
      <c r="GG121" s="1633"/>
      <c r="GH121" s="1633"/>
      <c r="GI121" s="1633"/>
      <c r="GJ121" s="1633"/>
      <c r="GK121" s="1633"/>
      <c r="GL121" s="1633"/>
      <c r="GM121" s="1633"/>
      <c r="GN121" s="1633"/>
      <c r="GO121" s="1633"/>
      <c r="GP121" s="1633"/>
      <c r="GQ121" s="1633"/>
      <c r="GR121" s="1633"/>
      <c r="GS121" s="1633"/>
      <c r="GT121" s="1633"/>
      <c r="GU121" s="1633"/>
      <c r="GV121" s="1633"/>
      <c r="GW121" s="1633"/>
      <c r="GX121" s="1633"/>
      <c r="GY121" s="1633"/>
      <c r="GZ121" s="1633"/>
      <c r="HA121" s="1633"/>
      <c r="HB121" s="1633"/>
      <c r="HC121" s="1633"/>
      <c r="HD121" s="1633"/>
      <c r="HE121" s="1633"/>
      <c r="HF121" s="1633"/>
      <c r="HG121" s="1633"/>
      <c r="HH121" s="1633"/>
      <c r="HI121" s="1633"/>
      <c r="HJ121" s="1633"/>
      <c r="HK121" s="1633"/>
      <c r="HL121" s="1633"/>
      <c r="HM121" s="1633"/>
      <c r="HN121" s="1633"/>
      <c r="HO121" s="1633"/>
      <c r="HP121" s="1633"/>
      <c r="HQ121" s="1633"/>
      <c r="HR121" s="1633"/>
      <c r="HS121" s="1633"/>
      <c r="HT121" s="1633"/>
      <c r="HU121" s="1633"/>
      <c r="HV121" s="1633"/>
      <c r="HW121" s="1633"/>
      <c r="HX121" s="1633"/>
      <c r="HY121" s="1633"/>
      <c r="HZ121" s="1633"/>
      <c r="IA121" s="1633"/>
      <c r="IB121" s="1633"/>
      <c r="IC121" s="1633"/>
      <c r="ID121" s="1633"/>
      <c r="IE121" s="1633"/>
      <c r="IF121" s="1633"/>
      <c r="IG121" s="1633"/>
      <c r="IH121" s="1633"/>
      <c r="II121" s="1633"/>
      <c r="IJ121" s="1633"/>
      <c r="IK121" s="1633"/>
      <c r="IL121" s="1633"/>
      <c r="IM121" s="1633"/>
      <c r="IN121" s="1633"/>
      <c r="IO121" s="1633"/>
      <c r="IP121" s="1633"/>
      <c r="IQ121" s="1633"/>
      <c r="IR121" s="1633"/>
      <c r="IS121" s="1633"/>
      <c r="IT121" s="1633"/>
      <c r="IU121" s="1633"/>
      <c r="IV121" s="1633"/>
      <c r="IW121" s="1633"/>
      <c r="IX121" s="1633"/>
      <c r="IY121" s="1633"/>
      <c r="IZ121" s="1633"/>
      <c r="JA121" s="1633"/>
      <c r="JB121" s="1633"/>
      <c r="JC121" s="1633"/>
      <c r="JD121" s="1633"/>
      <c r="JE121" s="1633"/>
      <c r="JF121" s="1633"/>
      <c r="JG121" s="1633"/>
      <c r="JH121" s="1633"/>
      <c r="JI121" s="1633"/>
      <c r="JJ121" s="1633"/>
      <c r="JK121" s="1633"/>
      <c r="JL121" s="1633"/>
      <c r="JM121" s="1633"/>
      <c r="JN121" s="1633"/>
      <c r="JO121" s="1633"/>
      <c r="JP121" s="1633"/>
      <c r="JQ121" s="1633"/>
      <c r="JR121" s="1633"/>
      <c r="JS121" s="1633"/>
      <c r="JT121" s="1633"/>
      <c r="JU121" s="1633"/>
      <c r="JV121" s="1633"/>
      <c r="JW121" s="1633"/>
      <c r="JX121" s="1633"/>
      <c r="JY121" s="1633"/>
      <c r="JZ121" s="1633"/>
      <c r="KA121" s="1633"/>
      <c r="KB121" s="1633"/>
      <c r="KC121" s="1633"/>
      <c r="KD121" s="1633"/>
      <c r="KE121" s="1633"/>
      <c r="KF121" s="1633"/>
      <c r="KG121" s="1633"/>
      <c r="KH121" s="1633"/>
      <c r="KI121" s="1633"/>
      <c r="KJ121" s="1633"/>
      <c r="KK121" s="1633"/>
      <c r="KL121" s="1633"/>
      <c r="KM121" s="1633"/>
      <c r="KN121" s="1633"/>
      <c r="KO121" s="1633"/>
      <c r="KP121" s="1633"/>
      <c r="KQ121" s="1633"/>
      <c r="KR121" s="1633"/>
      <c r="KS121" s="1633"/>
      <c r="KT121" s="1633"/>
      <c r="KU121" s="1633"/>
      <c r="KV121" s="1633"/>
      <c r="KW121" s="1633"/>
      <c r="KX121" s="1633"/>
      <c r="KY121" s="1633"/>
      <c r="KZ121" s="1633"/>
      <c r="LA121" s="1633"/>
      <c r="LB121" s="1633"/>
      <c r="LC121" s="1633"/>
      <c r="LD121" s="1633"/>
      <c r="LE121" s="1633"/>
      <c r="LF121" s="1633"/>
      <c r="LG121" s="1633"/>
      <c r="LH121" s="1633"/>
      <c r="LI121" s="1633"/>
      <c r="LJ121" s="1633"/>
      <c r="LK121" s="1633"/>
      <c r="LL121" s="1633"/>
      <c r="LM121" s="1633"/>
      <c r="LN121" s="1633"/>
      <c r="LO121" s="1642"/>
      <c r="LP121" s="1642"/>
      <c r="LQ121" s="1642"/>
      <c r="LR121" s="1642"/>
      <c r="LS121" s="1642"/>
      <c r="LT121" s="1642"/>
      <c r="LU121" s="1642"/>
      <c r="LV121" s="1643"/>
    </row>
    <row r="122" s="2140" customFormat="1" ht="47" customHeight="1" spans="1:334">
      <c r="A122" s="2417">
        <v>45806</v>
      </c>
      <c r="B122" s="1500" t="s">
        <v>106</v>
      </c>
      <c r="C122" s="1501" t="s">
        <v>107</v>
      </c>
      <c r="D122" s="1502">
        <v>4500168452</v>
      </c>
      <c r="E122" s="1503" t="s">
        <v>648</v>
      </c>
      <c r="F122" s="1502" t="s">
        <v>2092</v>
      </c>
      <c r="G122" s="1505" t="s">
        <v>1730</v>
      </c>
      <c r="H122" s="1505" t="s">
        <v>2093</v>
      </c>
      <c r="I122" s="1532" t="s">
        <v>1822</v>
      </c>
      <c r="J122" s="1522">
        <v>3600</v>
      </c>
      <c r="K122" s="1534">
        <v>0</v>
      </c>
      <c r="L122" s="1534">
        <v>24</v>
      </c>
      <c r="M122" s="1534">
        <f t="shared" si="65"/>
        <v>150</v>
      </c>
      <c r="N122" s="1536">
        <v>45859</v>
      </c>
      <c r="O122" s="1536">
        <v>45855</v>
      </c>
      <c r="P122" s="2140" t="s">
        <v>88</v>
      </c>
      <c r="Q122" s="1562" t="s">
        <v>78</v>
      </c>
      <c r="R122" s="1768"/>
      <c r="S122" s="1768"/>
      <c r="T122" s="1768"/>
      <c r="U122" s="1768"/>
      <c r="V122" s="1532"/>
      <c r="W122" s="1532" t="s">
        <v>111</v>
      </c>
      <c r="X122" s="1565">
        <v>45813</v>
      </c>
      <c r="Y122" s="1589" t="s">
        <v>88</v>
      </c>
      <c r="Z122" s="1589">
        <v>45818</v>
      </c>
      <c r="AA122" s="1589"/>
      <c r="AB122" s="1589"/>
      <c r="AC122" s="2692" t="s">
        <v>2094</v>
      </c>
      <c r="AD122" s="1590" t="s">
        <v>651</v>
      </c>
      <c r="AE122" s="2277">
        <v>0.9414</v>
      </c>
      <c r="AF122" s="2278">
        <f>AE122*J122</f>
        <v>3389.04</v>
      </c>
      <c r="AG122" s="1504"/>
      <c r="AH122" s="1609" t="s">
        <v>81</v>
      </c>
      <c r="AI122" s="2623">
        <f t="shared" si="86"/>
        <v>3600</v>
      </c>
      <c r="AJ122" s="2626">
        <v>10</v>
      </c>
      <c r="AK122" s="2627">
        <f t="shared" si="102"/>
        <v>3600</v>
      </c>
      <c r="AL122" s="2627"/>
      <c r="AM122" s="2627"/>
      <c r="AN122" s="2627">
        <f t="shared" si="114"/>
        <v>150</v>
      </c>
      <c r="AO122" s="2627"/>
      <c r="AP122" s="2627"/>
      <c r="AQ122" s="2641"/>
      <c r="AR122" s="1610"/>
      <c r="AS122" s="1610" t="s">
        <v>63</v>
      </c>
      <c r="AT122" s="1610">
        <f t="shared" si="113"/>
        <v>3600</v>
      </c>
      <c r="AU122" s="1610"/>
      <c r="AV122" s="1622">
        <f t="shared" si="103"/>
        <v>360</v>
      </c>
      <c r="AW122" s="1622">
        <f t="shared" si="104"/>
        <v>360</v>
      </c>
      <c r="AX122" s="1622">
        <f t="shared" si="105"/>
        <v>360</v>
      </c>
      <c r="AY122" s="1622">
        <f t="shared" si="106"/>
        <v>360</v>
      </c>
      <c r="AZ122" s="1622">
        <f t="shared" si="107"/>
        <v>360</v>
      </c>
      <c r="BA122" s="1622">
        <f t="shared" si="108"/>
        <v>360</v>
      </c>
      <c r="BB122" s="1622">
        <f t="shared" si="109"/>
        <v>360</v>
      </c>
      <c r="BC122" s="1622">
        <f t="shared" si="110"/>
        <v>360</v>
      </c>
      <c r="BD122" s="1622">
        <f t="shared" si="111"/>
        <v>360</v>
      </c>
      <c r="BE122" s="1622">
        <f t="shared" si="112"/>
        <v>360</v>
      </c>
      <c r="BF122" s="1622">
        <f>J122*23/24/COUNT(AV122:BE122)</f>
        <v>345</v>
      </c>
      <c r="BG122" s="2648">
        <f>J122/24/COUNT(AV122:BE122)</f>
        <v>15</v>
      </c>
      <c r="BH122" s="1633"/>
      <c r="BI122" s="1633"/>
      <c r="BJ122" s="1633"/>
      <c r="BK122" s="1633"/>
      <c r="BL122" s="1633"/>
      <c r="BM122" s="1633"/>
      <c r="BN122" s="1633"/>
      <c r="BO122" s="1633"/>
      <c r="BP122" s="1633"/>
      <c r="BQ122" s="1633"/>
      <c r="BR122" s="1633"/>
      <c r="BS122" s="1633"/>
      <c r="BT122" s="1633"/>
      <c r="BU122" s="1633"/>
      <c r="BV122" s="1633"/>
      <c r="BW122" s="1633"/>
      <c r="BX122" s="1633"/>
      <c r="BY122" s="1633"/>
      <c r="BZ122" s="1633"/>
      <c r="CA122" s="1633"/>
      <c r="CB122" s="1633"/>
      <c r="CC122" s="1633"/>
      <c r="CD122" s="1633"/>
      <c r="CE122" s="1633"/>
      <c r="CF122" s="1633"/>
      <c r="CG122" s="1633"/>
      <c r="CH122" s="1633"/>
      <c r="CI122" s="1633"/>
      <c r="CJ122" s="1633"/>
      <c r="CK122" s="1633"/>
      <c r="CL122" s="1633"/>
      <c r="CM122" s="1633"/>
      <c r="CN122" s="1633"/>
      <c r="CO122" s="1633"/>
      <c r="CP122" s="1633"/>
      <c r="CQ122" s="1633"/>
      <c r="CR122" s="1633"/>
      <c r="CS122" s="1633"/>
      <c r="CT122" s="1633"/>
      <c r="CU122" s="1633"/>
      <c r="CV122" s="1633"/>
      <c r="CW122" s="1633"/>
      <c r="CX122" s="1633"/>
      <c r="CY122" s="1633"/>
      <c r="CZ122" s="1633"/>
      <c r="DA122" s="1633"/>
      <c r="DB122" s="1633"/>
      <c r="DC122" s="1633"/>
      <c r="DD122" s="1633"/>
      <c r="DE122" s="1633"/>
      <c r="DF122" s="1633"/>
      <c r="DG122" s="1633"/>
      <c r="DH122" s="1633"/>
      <c r="DI122" s="1633"/>
      <c r="DJ122" s="1633"/>
      <c r="DK122" s="1633"/>
      <c r="DL122" s="1633"/>
      <c r="DM122" s="1633"/>
      <c r="DN122" s="1633"/>
      <c r="DO122" s="1633"/>
      <c r="DP122" s="1633"/>
      <c r="DQ122" s="1633"/>
      <c r="DR122" s="1633"/>
      <c r="DS122" s="1633"/>
      <c r="DT122" s="1633"/>
      <c r="DU122" s="1633"/>
      <c r="DV122" s="1633"/>
      <c r="DW122" s="1633"/>
      <c r="DX122" s="1633"/>
      <c r="DY122" s="1633"/>
      <c r="DZ122" s="1633"/>
      <c r="EA122" s="1633"/>
      <c r="EB122" s="1633"/>
      <c r="EC122" s="1633"/>
      <c r="ED122" s="1633"/>
      <c r="EE122" s="1633"/>
      <c r="EF122" s="1633"/>
      <c r="EG122" s="1633"/>
      <c r="EH122" s="1633"/>
      <c r="EI122" s="1633"/>
      <c r="EJ122" s="1633"/>
      <c r="EK122" s="1633"/>
      <c r="EL122" s="1633"/>
      <c r="EM122" s="1633"/>
      <c r="EN122" s="1633"/>
      <c r="EO122" s="1633"/>
      <c r="EP122" s="1633"/>
      <c r="EQ122" s="1633"/>
      <c r="ER122" s="1633"/>
      <c r="ES122" s="1633"/>
      <c r="ET122" s="1633"/>
      <c r="EU122" s="1633"/>
      <c r="EV122" s="1633"/>
      <c r="EW122" s="1633"/>
      <c r="EX122" s="1633"/>
      <c r="EY122" s="1633"/>
      <c r="EZ122" s="1633"/>
      <c r="FA122" s="1633"/>
      <c r="FB122" s="1633"/>
      <c r="FC122" s="1633"/>
      <c r="FD122" s="1633"/>
      <c r="FE122" s="1633"/>
      <c r="FF122" s="1633"/>
      <c r="FG122" s="1633"/>
      <c r="FH122" s="1633"/>
      <c r="FI122" s="1633"/>
      <c r="FJ122" s="1633"/>
      <c r="FK122" s="1633"/>
      <c r="FL122" s="1633"/>
      <c r="FM122" s="1633"/>
      <c r="FN122" s="1633"/>
      <c r="FO122" s="1633"/>
      <c r="FP122" s="1633"/>
      <c r="FQ122" s="1633"/>
      <c r="FR122" s="1633"/>
      <c r="FS122" s="1633"/>
      <c r="FT122" s="1633"/>
      <c r="FU122" s="1633"/>
      <c r="FV122" s="1633"/>
      <c r="FW122" s="1633"/>
      <c r="FX122" s="1633"/>
      <c r="FY122" s="1633"/>
      <c r="FZ122" s="1633"/>
      <c r="GA122" s="1633"/>
      <c r="GB122" s="1633"/>
      <c r="GC122" s="1633"/>
      <c r="GD122" s="1633"/>
      <c r="GE122" s="1633"/>
      <c r="GF122" s="1633"/>
      <c r="GG122" s="1633"/>
      <c r="GH122" s="1633"/>
      <c r="GI122" s="1633"/>
      <c r="GJ122" s="1633"/>
      <c r="GK122" s="1633"/>
      <c r="GL122" s="1633"/>
      <c r="GM122" s="1633"/>
      <c r="GN122" s="1633"/>
      <c r="GO122" s="1633"/>
      <c r="GP122" s="1633"/>
      <c r="GQ122" s="1633"/>
      <c r="GR122" s="1633"/>
      <c r="GS122" s="1633"/>
      <c r="GT122" s="1633"/>
      <c r="GU122" s="1633"/>
      <c r="GV122" s="1633"/>
      <c r="GW122" s="1633"/>
      <c r="GX122" s="1633"/>
      <c r="GY122" s="1633"/>
      <c r="GZ122" s="1633"/>
      <c r="HA122" s="1633"/>
      <c r="HB122" s="1633"/>
      <c r="HC122" s="1633"/>
      <c r="HD122" s="1633"/>
      <c r="HE122" s="1633"/>
      <c r="HF122" s="1633"/>
      <c r="HG122" s="1633"/>
      <c r="HH122" s="1633"/>
      <c r="HI122" s="1633"/>
      <c r="HJ122" s="1633"/>
      <c r="HK122" s="1633"/>
      <c r="HL122" s="1633"/>
      <c r="HM122" s="1633"/>
      <c r="HN122" s="1633"/>
      <c r="HO122" s="1633"/>
      <c r="HP122" s="1633"/>
      <c r="HQ122" s="1633"/>
      <c r="HR122" s="1633"/>
      <c r="HS122" s="1633"/>
      <c r="HT122" s="1633"/>
      <c r="HU122" s="1633"/>
      <c r="HV122" s="1633"/>
      <c r="HW122" s="1633"/>
      <c r="HX122" s="1633"/>
      <c r="HY122" s="1633"/>
      <c r="HZ122" s="1633"/>
      <c r="IA122" s="1633"/>
      <c r="IB122" s="1633"/>
      <c r="IC122" s="1633"/>
      <c r="ID122" s="1633"/>
      <c r="IE122" s="1633"/>
      <c r="IF122" s="1633"/>
      <c r="IG122" s="1633"/>
      <c r="IH122" s="1633"/>
      <c r="II122" s="1633"/>
      <c r="IJ122" s="1633"/>
      <c r="IK122" s="1633"/>
      <c r="IL122" s="1633"/>
      <c r="IM122" s="1633"/>
      <c r="IN122" s="1633"/>
      <c r="IO122" s="1633"/>
      <c r="IP122" s="1633"/>
      <c r="IQ122" s="1633"/>
      <c r="IR122" s="1633"/>
      <c r="IS122" s="1633"/>
      <c r="IT122" s="1633"/>
      <c r="IU122" s="1633"/>
      <c r="IV122" s="1633"/>
      <c r="IW122" s="1633"/>
      <c r="IX122" s="1633"/>
      <c r="IY122" s="1633"/>
      <c r="IZ122" s="1633"/>
      <c r="JA122" s="1633"/>
      <c r="JB122" s="1633"/>
      <c r="JC122" s="1633"/>
      <c r="JD122" s="1633"/>
      <c r="JE122" s="1633"/>
      <c r="JF122" s="1633"/>
      <c r="JG122" s="1633"/>
      <c r="JH122" s="1633"/>
      <c r="JI122" s="1633"/>
      <c r="JJ122" s="1633"/>
      <c r="JK122" s="1633"/>
      <c r="JL122" s="1633"/>
      <c r="JM122" s="1633"/>
      <c r="JN122" s="1633"/>
      <c r="JO122" s="1633"/>
      <c r="JP122" s="1633"/>
      <c r="JQ122" s="1633"/>
      <c r="JR122" s="1633"/>
      <c r="JS122" s="1633"/>
      <c r="JT122" s="1633"/>
      <c r="JU122" s="1633"/>
      <c r="JV122" s="1633"/>
      <c r="JW122" s="1633"/>
      <c r="JX122" s="1633"/>
      <c r="JY122" s="1633"/>
      <c r="JZ122" s="1633"/>
      <c r="KA122" s="1633"/>
      <c r="KB122" s="1633"/>
      <c r="KC122" s="1633"/>
      <c r="KD122" s="1633"/>
      <c r="KE122" s="1633"/>
      <c r="KF122" s="1633"/>
      <c r="KG122" s="1633"/>
      <c r="KH122" s="1633"/>
      <c r="KI122" s="1633"/>
      <c r="KJ122" s="1633"/>
      <c r="KK122" s="1633"/>
      <c r="KL122" s="1633"/>
      <c r="KM122" s="1633"/>
      <c r="KN122" s="1633"/>
      <c r="KO122" s="1633"/>
      <c r="KP122" s="1633"/>
      <c r="KQ122" s="1633"/>
      <c r="KR122" s="1633"/>
      <c r="KS122" s="1633"/>
      <c r="KT122" s="1633"/>
      <c r="KU122" s="1633"/>
      <c r="KV122" s="1633"/>
      <c r="KW122" s="1633"/>
      <c r="KX122" s="1633"/>
      <c r="KY122" s="1633"/>
      <c r="KZ122" s="1633"/>
      <c r="LA122" s="1633"/>
      <c r="LB122" s="1633"/>
      <c r="LC122" s="1633"/>
      <c r="LD122" s="1633"/>
      <c r="LE122" s="1633"/>
      <c r="LF122" s="1633"/>
      <c r="LG122" s="1633"/>
      <c r="LH122" s="1633"/>
      <c r="LI122" s="1633"/>
      <c r="LJ122" s="1633"/>
      <c r="LK122" s="1633"/>
      <c r="LL122" s="1633"/>
      <c r="LM122" s="1633"/>
      <c r="LN122" s="1633"/>
      <c r="LO122" s="1642"/>
      <c r="LP122" s="1642"/>
      <c r="LQ122" s="1642"/>
      <c r="LR122" s="1642"/>
      <c r="LS122" s="1642"/>
      <c r="LT122" s="1642"/>
      <c r="LU122" s="1642"/>
      <c r="LV122" s="1643"/>
    </row>
    <row r="123" s="2140" customFormat="1" ht="47" customHeight="1" spans="1:334">
      <c r="A123" s="2417">
        <v>45818</v>
      </c>
      <c r="B123" s="1500" t="s">
        <v>213</v>
      </c>
      <c r="C123" s="1501" t="s">
        <v>98</v>
      </c>
      <c r="D123" s="1502">
        <v>4500169586</v>
      </c>
      <c r="E123" s="1503">
        <v>5149181</v>
      </c>
      <c r="F123" s="1502" t="s">
        <v>2095</v>
      </c>
      <c r="G123" s="1505" t="s">
        <v>1730</v>
      </c>
      <c r="H123" s="1505" t="s">
        <v>1730</v>
      </c>
      <c r="I123" s="1532" t="s">
        <v>1939</v>
      </c>
      <c r="J123" s="1522">
        <v>12168</v>
      </c>
      <c r="K123" s="1534">
        <v>0</v>
      </c>
      <c r="L123" s="1534">
        <v>24</v>
      </c>
      <c r="M123" s="1534">
        <f t="shared" si="65"/>
        <v>507</v>
      </c>
      <c r="N123" s="1536">
        <v>45840</v>
      </c>
      <c r="O123" s="1536">
        <f>N123-4</f>
        <v>45836</v>
      </c>
      <c r="P123" s="2140" t="s">
        <v>88</v>
      </c>
      <c r="Q123" s="1562" t="s">
        <v>78</v>
      </c>
      <c r="R123" s="1768"/>
      <c r="S123" s="1768"/>
      <c r="T123" s="1768"/>
      <c r="U123" s="1768"/>
      <c r="V123" s="1532"/>
      <c r="W123" s="1532" t="s">
        <v>111</v>
      </c>
      <c r="X123" s="1565">
        <v>45819</v>
      </c>
      <c r="Y123" s="1589" t="s">
        <v>88</v>
      </c>
      <c r="Z123" s="1589" t="s">
        <v>88</v>
      </c>
      <c r="AA123" s="1589"/>
      <c r="AB123" s="1589"/>
      <c r="AC123" s="2692" t="s">
        <v>2076</v>
      </c>
      <c r="AD123" s="1590" t="s">
        <v>219</v>
      </c>
      <c r="AE123" s="2309">
        <v>0.5648</v>
      </c>
      <c r="AF123" s="2310">
        <f>AE123*J123</f>
        <v>6872.4864</v>
      </c>
      <c r="AG123" s="1504"/>
      <c r="AH123" s="1609" t="s">
        <v>81</v>
      </c>
      <c r="AI123" s="2623">
        <f t="shared" si="86"/>
        <v>12168</v>
      </c>
      <c r="AJ123" s="2626">
        <v>10</v>
      </c>
      <c r="AK123" s="2627">
        <f t="shared" si="102"/>
        <v>12168</v>
      </c>
      <c r="AL123" s="2627"/>
      <c r="AM123" s="2627"/>
      <c r="AN123" s="2627">
        <f t="shared" si="114"/>
        <v>507</v>
      </c>
      <c r="AO123" s="2627"/>
      <c r="AP123" s="2627"/>
      <c r="AQ123" s="2641"/>
      <c r="AR123" s="1610"/>
      <c r="AS123" s="1610" t="s">
        <v>63</v>
      </c>
      <c r="AT123" s="1610">
        <f t="shared" si="113"/>
        <v>12168</v>
      </c>
      <c r="AU123" s="1610"/>
      <c r="AV123" s="2313">
        <f t="shared" si="103"/>
        <v>1216.8</v>
      </c>
      <c r="AW123" s="1637">
        <f t="shared" si="104"/>
        <v>1216.8</v>
      </c>
      <c r="AX123" s="1637">
        <f t="shared" si="105"/>
        <v>1216.8</v>
      </c>
      <c r="AY123" s="1637">
        <f t="shared" si="106"/>
        <v>1216.8</v>
      </c>
      <c r="AZ123" s="1637">
        <f t="shared" si="107"/>
        <v>1216.8</v>
      </c>
      <c r="BA123" s="2647">
        <f t="shared" si="108"/>
        <v>1216.8</v>
      </c>
      <c r="BB123" s="2647">
        <f t="shared" si="109"/>
        <v>1216.8</v>
      </c>
      <c r="BC123" s="2647">
        <f t="shared" si="110"/>
        <v>1216.8</v>
      </c>
      <c r="BD123" s="2647">
        <f t="shared" si="111"/>
        <v>1216.8</v>
      </c>
      <c r="BE123" s="2647">
        <f t="shared" si="112"/>
        <v>1216.8</v>
      </c>
      <c r="BF123" s="2313">
        <f>J123*23/24/COUNT(AV123:BE123)</f>
        <v>1166.1</v>
      </c>
      <c r="BG123" s="2649">
        <f>J123/24/COUNT(AV123:BE123)</f>
        <v>50.7</v>
      </c>
      <c r="BH123" s="1633"/>
      <c r="BI123" s="1633"/>
      <c r="BJ123" s="1633"/>
      <c r="BK123" s="1633"/>
      <c r="BL123" s="1633"/>
      <c r="BM123" s="1633"/>
      <c r="BN123" s="1633"/>
      <c r="BO123" s="1633"/>
      <c r="BP123" s="1633"/>
      <c r="BQ123" s="1633"/>
      <c r="BR123" s="1633"/>
      <c r="BS123" s="1633"/>
      <c r="BT123" s="1633"/>
      <c r="BU123" s="1633"/>
      <c r="BV123" s="1633"/>
      <c r="BW123" s="1633"/>
      <c r="BX123" s="1633"/>
      <c r="BY123" s="1633"/>
      <c r="BZ123" s="1633"/>
      <c r="CA123" s="1633"/>
      <c r="CB123" s="1633"/>
      <c r="CC123" s="1633"/>
      <c r="CD123" s="1633"/>
      <c r="CE123" s="1633"/>
      <c r="CF123" s="1633"/>
      <c r="CG123" s="1633"/>
      <c r="CH123" s="1633"/>
      <c r="CI123" s="1633"/>
      <c r="CJ123" s="1633"/>
      <c r="CK123" s="1633"/>
      <c r="CL123" s="1633"/>
      <c r="CM123" s="1633"/>
      <c r="CN123" s="1633"/>
      <c r="CO123" s="1633"/>
      <c r="CP123" s="1633"/>
      <c r="CQ123" s="1633"/>
      <c r="CR123" s="1633"/>
      <c r="CS123" s="1633"/>
      <c r="CT123" s="1633"/>
      <c r="CU123" s="1633"/>
      <c r="CV123" s="1633"/>
      <c r="CW123" s="1633"/>
      <c r="CX123" s="1633"/>
      <c r="CY123" s="1633"/>
      <c r="CZ123" s="1633"/>
      <c r="DA123" s="1633"/>
      <c r="DB123" s="1633"/>
      <c r="DC123" s="1633"/>
      <c r="DD123" s="1633"/>
      <c r="DE123" s="1633"/>
      <c r="DF123" s="1633"/>
      <c r="DG123" s="1633"/>
      <c r="DH123" s="1633"/>
      <c r="DI123" s="1633"/>
      <c r="DJ123" s="1633"/>
      <c r="DK123" s="1633"/>
      <c r="DL123" s="1633"/>
      <c r="DM123" s="1633"/>
      <c r="DN123" s="1633"/>
      <c r="DO123" s="1633"/>
      <c r="DP123" s="1633"/>
      <c r="DQ123" s="1633"/>
      <c r="DR123" s="1633"/>
      <c r="DS123" s="1633"/>
      <c r="DT123" s="1633"/>
      <c r="DU123" s="1633"/>
      <c r="DV123" s="1633"/>
      <c r="DW123" s="1633"/>
      <c r="DX123" s="1633"/>
      <c r="DY123" s="1633"/>
      <c r="DZ123" s="1633"/>
      <c r="EA123" s="1633"/>
      <c r="EB123" s="1633"/>
      <c r="EC123" s="1633"/>
      <c r="ED123" s="1633"/>
      <c r="EE123" s="1633"/>
      <c r="EF123" s="1633"/>
      <c r="EG123" s="1633"/>
      <c r="EH123" s="1633"/>
      <c r="EI123" s="1633"/>
      <c r="EJ123" s="1633"/>
      <c r="EK123" s="1633"/>
      <c r="EL123" s="1633"/>
      <c r="EM123" s="1633"/>
      <c r="EN123" s="1633"/>
      <c r="EO123" s="1633"/>
      <c r="EP123" s="1633"/>
      <c r="EQ123" s="1633"/>
      <c r="ER123" s="1633"/>
      <c r="ES123" s="1633"/>
      <c r="ET123" s="1633"/>
      <c r="EU123" s="1633"/>
      <c r="EV123" s="1633"/>
      <c r="EW123" s="1633"/>
      <c r="EX123" s="1633"/>
      <c r="EY123" s="1633"/>
      <c r="EZ123" s="1633"/>
      <c r="FA123" s="1633"/>
      <c r="FB123" s="1633"/>
      <c r="FC123" s="1633"/>
      <c r="FD123" s="1633"/>
      <c r="FE123" s="1633"/>
      <c r="FF123" s="1633"/>
      <c r="FG123" s="1633"/>
      <c r="FH123" s="1633"/>
      <c r="FI123" s="1633"/>
      <c r="FJ123" s="1633"/>
      <c r="FK123" s="1633"/>
      <c r="FL123" s="1633"/>
      <c r="FM123" s="1633"/>
      <c r="FN123" s="1633"/>
      <c r="FO123" s="1633"/>
      <c r="FP123" s="1633"/>
      <c r="FQ123" s="1633"/>
      <c r="FR123" s="1633"/>
      <c r="FS123" s="1633"/>
      <c r="FT123" s="1633"/>
      <c r="FU123" s="1633"/>
      <c r="FV123" s="1633"/>
      <c r="FW123" s="1633"/>
      <c r="FX123" s="1633"/>
      <c r="FY123" s="1633"/>
      <c r="FZ123" s="1633"/>
      <c r="GA123" s="1633"/>
      <c r="GB123" s="1633"/>
      <c r="GC123" s="1633"/>
      <c r="GD123" s="1633"/>
      <c r="GE123" s="1633"/>
      <c r="GF123" s="1633"/>
      <c r="GG123" s="1633"/>
      <c r="GH123" s="1633"/>
      <c r="GI123" s="1633"/>
      <c r="GJ123" s="1633"/>
      <c r="GK123" s="1633"/>
      <c r="GL123" s="1633"/>
      <c r="GM123" s="1633"/>
      <c r="GN123" s="1633"/>
      <c r="GO123" s="1633"/>
      <c r="GP123" s="1633"/>
      <c r="GQ123" s="1633"/>
      <c r="GR123" s="1633"/>
      <c r="GS123" s="1633"/>
      <c r="GT123" s="1633"/>
      <c r="GU123" s="1633"/>
      <c r="GV123" s="1633"/>
      <c r="GW123" s="1633"/>
      <c r="GX123" s="1633"/>
      <c r="GY123" s="1633"/>
      <c r="GZ123" s="1633"/>
      <c r="HA123" s="1633"/>
      <c r="HB123" s="1633"/>
      <c r="HC123" s="1633"/>
      <c r="HD123" s="1633"/>
      <c r="HE123" s="1633"/>
      <c r="HF123" s="1633"/>
      <c r="HG123" s="1633"/>
      <c r="HH123" s="1633"/>
      <c r="HI123" s="1633"/>
      <c r="HJ123" s="1633"/>
      <c r="HK123" s="1633"/>
      <c r="HL123" s="1633"/>
      <c r="HM123" s="1633"/>
      <c r="HN123" s="1633"/>
      <c r="HO123" s="1633"/>
      <c r="HP123" s="1633"/>
      <c r="HQ123" s="1633"/>
      <c r="HR123" s="1633"/>
      <c r="HS123" s="1633"/>
      <c r="HT123" s="1633"/>
      <c r="HU123" s="1633"/>
      <c r="HV123" s="1633"/>
      <c r="HW123" s="1633"/>
      <c r="HX123" s="1633"/>
      <c r="HY123" s="1633"/>
      <c r="HZ123" s="1633"/>
      <c r="IA123" s="1633"/>
      <c r="IB123" s="1633"/>
      <c r="IC123" s="1633"/>
      <c r="ID123" s="1633"/>
      <c r="IE123" s="1633"/>
      <c r="IF123" s="1633"/>
      <c r="IG123" s="1633"/>
      <c r="IH123" s="1633"/>
      <c r="II123" s="1633"/>
      <c r="IJ123" s="1633"/>
      <c r="IK123" s="1633"/>
      <c r="IL123" s="1633"/>
      <c r="IM123" s="1633"/>
      <c r="IN123" s="1633"/>
      <c r="IO123" s="1633"/>
      <c r="IP123" s="1633"/>
      <c r="IQ123" s="1633"/>
      <c r="IR123" s="1633"/>
      <c r="IS123" s="1633"/>
      <c r="IT123" s="1633"/>
      <c r="IU123" s="1633"/>
      <c r="IV123" s="1633"/>
      <c r="IW123" s="1633"/>
      <c r="IX123" s="1633"/>
      <c r="IY123" s="1633"/>
      <c r="IZ123" s="1633"/>
      <c r="JA123" s="1633"/>
      <c r="JB123" s="1633"/>
      <c r="JC123" s="1633"/>
      <c r="JD123" s="1633"/>
      <c r="JE123" s="1633"/>
      <c r="JF123" s="1633"/>
      <c r="JG123" s="1633"/>
      <c r="JH123" s="1633"/>
      <c r="JI123" s="1633"/>
      <c r="JJ123" s="1633"/>
      <c r="JK123" s="1633"/>
      <c r="JL123" s="1633"/>
      <c r="JM123" s="1633"/>
      <c r="JN123" s="1633"/>
      <c r="JO123" s="1633"/>
      <c r="JP123" s="1633"/>
      <c r="JQ123" s="1633"/>
      <c r="JR123" s="1633"/>
      <c r="JS123" s="1633"/>
      <c r="JT123" s="1633"/>
      <c r="JU123" s="1633"/>
      <c r="JV123" s="1633"/>
      <c r="JW123" s="1633"/>
      <c r="JX123" s="1633"/>
      <c r="JY123" s="1633"/>
      <c r="JZ123" s="1633"/>
      <c r="KA123" s="1633"/>
      <c r="KB123" s="1633"/>
      <c r="KC123" s="1633"/>
      <c r="KD123" s="1633"/>
      <c r="KE123" s="1633"/>
      <c r="KF123" s="1633"/>
      <c r="KG123" s="1633"/>
      <c r="KH123" s="1633"/>
      <c r="KI123" s="1633"/>
      <c r="KJ123" s="1633"/>
      <c r="KK123" s="1633"/>
      <c r="KL123" s="1633"/>
      <c r="KM123" s="1633"/>
      <c r="KN123" s="1633"/>
      <c r="KO123" s="1633"/>
      <c r="KP123" s="1633"/>
      <c r="KQ123" s="1633"/>
      <c r="KR123" s="1633"/>
      <c r="KS123" s="1633"/>
      <c r="KT123" s="1633"/>
      <c r="KU123" s="1633"/>
      <c r="KV123" s="1633"/>
      <c r="KW123" s="1633"/>
      <c r="KX123" s="1633"/>
      <c r="KY123" s="1633"/>
      <c r="KZ123" s="1633"/>
      <c r="LA123" s="1633"/>
      <c r="LB123" s="1633"/>
      <c r="LC123" s="1633"/>
      <c r="LD123" s="1633"/>
      <c r="LE123" s="1633"/>
      <c r="LF123" s="1633"/>
      <c r="LG123" s="1633"/>
      <c r="LH123" s="1633"/>
      <c r="LI123" s="1633"/>
      <c r="LJ123" s="1633"/>
      <c r="LK123" s="1633"/>
      <c r="LL123" s="1633"/>
      <c r="LM123" s="1633"/>
      <c r="LN123" s="1633"/>
      <c r="LO123" s="1642"/>
      <c r="LP123" s="1642"/>
      <c r="LQ123" s="1642"/>
      <c r="LR123" s="1642"/>
      <c r="LS123" s="1642"/>
      <c r="LT123" s="1642"/>
      <c r="LU123" s="1642"/>
      <c r="LV123" s="1643"/>
    </row>
    <row r="124" s="2140" customFormat="1" ht="47" customHeight="1" spans="1:334">
      <c r="A124" s="2417">
        <v>45818</v>
      </c>
      <c r="B124" s="1500" t="s">
        <v>213</v>
      </c>
      <c r="C124" s="1501" t="s">
        <v>98</v>
      </c>
      <c r="D124" s="1502">
        <v>4500169586</v>
      </c>
      <c r="E124" s="1503">
        <v>5149181</v>
      </c>
      <c r="F124" s="1502" t="s">
        <v>2096</v>
      </c>
      <c r="G124" s="1505" t="s">
        <v>1730</v>
      </c>
      <c r="H124" s="1505" t="s">
        <v>1730</v>
      </c>
      <c r="I124" s="1532" t="s">
        <v>1939</v>
      </c>
      <c r="J124" s="1522">
        <v>89328</v>
      </c>
      <c r="K124" s="1534">
        <v>0</v>
      </c>
      <c r="L124" s="1534">
        <v>24</v>
      </c>
      <c r="M124" s="1534">
        <f t="shared" si="65"/>
        <v>3722</v>
      </c>
      <c r="N124" s="1536">
        <v>45852</v>
      </c>
      <c r="O124" s="1536">
        <f>N124-4</f>
        <v>45848</v>
      </c>
      <c r="P124" s="2140" t="s">
        <v>88</v>
      </c>
      <c r="Q124" s="1562" t="s">
        <v>78</v>
      </c>
      <c r="R124" s="1768"/>
      <c r="S124" s="1768"/>
      <c r="T124" s="1768"/>
      <c r="U124" s="1768"/>
      <c r="V124" s="1532"/>
      <c r="W124" s="1532" t="s">
        <v>111</v>
      </c>
      <c r="X124" s="1565">
        <v>45819</v>
      </c>
      <c r="Y124" s="1578" t="s">
        <v>88</v>
      </c>
      <c r="Z124" s="1578" t="s">
        <v>88</v>
      </c>
      <c r="AA124" s="1589"/>
      <c r="AB124" s="1589"/>
      <c r="AC124" s="2692" t="s">
        <v>2076</v>
      </c>
      <c r="AD124" s="1590" t="s">
        <v>219</v>
      </c>
      <c r="AE124" s="2309">
        <v>0.5648</v>
      </c>
      <c r="AF124" s="2310">
        <f>AE124*J124</f>
        <v>50452.4544</v>
      </c>
      <c r="AG124" s="1504"/>
      <c r="AH124" s="1609" t="s">
        <v>81</v>
      </c>
      <c r="AI124" s="2623">
        <f t="shared" si="86"/>
        <v>89328</v>
      </c>
      <c r="AJ124" s="2626">
        <v>10</v>
      </c>
      <c r="AK124" s="2627">
        <f t="shared" si="102"/>
        <v>89328</v>
      </c>
      <c r="AL124" s="2627"/>
      <c r="AM124" s="2627"/>
      <c r="AN124" s="2627">
        <f t="shared" si="114"/>
        <v>3722</v>
      </c>
      <c r="AO124" s="2627"/>
      <c r="AP124" s="2627"/>
      <c r="AQ124" s="2641"/>
      <c r="AR124" s="1610"/>
      <c r="AS124" s="1610" t="s">
        <v>63</v>
      </c>
      <c r="AT124" s="1610">
        <f t="shared" si="113"/>
        <v>89328</v>
      </c>
      <c r="AU124" s="1610"/>
      <c r="AV124" s="2313">
        <f t="shared" si="103"/>
        <v>8932.8</v>
      </c>
      <c r="AW124" s="1637">
        <f t="shared" si="104"/>
        <v>8932.8</v>
      </c>
      <c r="AX124" s="1637">
        <f t="shared" si="105"/>
        <v>8932.8</v>
      </c>
      <c r="AY124" s="1637">
        <f t="shared" si="106"/>
        <v>8932.8</v>
      </c>
      <c r="AZ124" s="1637">
        <f t="shared" si="107"/>
        <v>8932.8</v>
      </c>
      <c r="BA124" s="2647">
        <f t="shared" si="108"/>
        <v>8932.8</v>
      </c>
      <c r="BB124" s="2647">
        <f t="shared" si="109"/>
        <v>8932.8</v>
      </c>
      <c r="BC124" s="2647">
        <f t="shared" si="110"/>
        <v>8932.8</v>
      </c>
      <c r="BD124" s="2647">
        <f t="shared" si="111"/>
        <v>8932.8</v>
      </c>
      <c r="BE124" s="2647">
        <f t="shared" si="112"/>
        <v>8932.8</v>
      </c>
      <c r="BF124" s="2313">
        <f>J124*23/24/COUNT(AV124:BE124)</f>
        <v>8560.6</v>
      </c>
      <c r="BG124" s="2649">
        <f>J124/24/COUNT(AV124:BE124)</f>
        <v>372.2</v>
      </c>
      <c r="BH124" s="1633"/>
      <c r="BI124" s="1633"/>
      <c r="BJ124" s="1633"/>
      <c r="BK124" s="1633"/>
      <c r="BL124" s="1633"/>
      <c r="BM124" s="1633"/>
      <c r="BN124" s="1633"/>
      <c r="BO124" s="1633"/>
      <c r="BP124" s="1633"/>
      <c r="BQ124" s="1633"/>
      <c r="BR124" s="1633"/>
      <c r="BS124" s="1633"/>
      <c r="BT124" s="1633"/>
      <c r="BU124" s="1633"/>
      <c r="BV124" s="1633"/>
      <c r="BW124" s="1633"/>
      <c r="BX124" s="1633"/>
      <c r="BY124" s="1633"/>
      <c r="BZ124" s="1633"/>
      <c r="CA124" s="1633"/>
      <c r="CB124" s="1633"/>
      <c r="CC124" s="1633"/>
      <c r="CD124" s="1633"/>
      <c r="CE124" s="1633"/>
      <c r="CF124" s="1633"/>
      <c r="CG124" s="1633"/>
      <c r="CH124" s="1633"/>
      <c r="CI124" s="1633"/>
      <c r="CJ124" s="1633"/>
      <c r="CK124" s="1633"/>
      <c r="CL124" s="1633"/>
      <c r="CM124" s="1633"/>
      <c r="CN124" s="1633"/>
      <c r="CO124" s="1633"/>
      <c r="CP124" s="1633"/>
      <c r="CQ124" s="1633"/>
      <c r="CR124" s="1633"/>
      <c r="CS124" s="1633"/>
      <c r="CT124" s="1633"/>
      <c r="CU124" s="1633"/>
      <c r="CV124" s="1633"/>
      <c r="CW124" s="1633"/>
      <c r="CX124" s="1633"/>
      <c r="CY124" s="1633"/>
      <c r="CZ124" s="1633"/>
      <c r="DA124" s="1633"/>
      <c r="DB124" s="1633"/>
      <c r="DC124" s="1633"/>
      <c r="DD124" s="1633"/>
      <c r="DE124" s="1633"/>
      <c r="DF124" s="1633"/>
      <c r="DG124" s="1633"/>
      <c r="DH124" s="1633"/>
      <c r="DI124" s="1633"/>
      <c r="DJ124" s="1633"/>
      <c r="DK124" s="1633"/>
      <c r="DL124" s="1633"/>
      <c r="DM124" s="1633"/>
      <c r="DN124" s="1633"/>
      <c r="DO124" s="1633"/>
      <c r="DP124" s="1633"/>
      <c r="DQ124" s="1633"/>
      <c r="DR124" s="1633"/>
      <c r="DS124" s="1633"/>
      <c r="DT124" s="1633"/>
      <c r="DU124" s="1633"/>
      <c r="DV124" s="1633"/>
      <c r="DW124" s="1633"/>
      <c r="DX124" s="1633"/>
      <c r="DY124" s="1633"/>
      <c r="DZ124" s="1633"/>
      <c r="EA124" s="1633"/>
      <c r="EB124" s="1633"/>
      <c r="EC124" s="1633"/>
      <c r="ED124" s="1633"/>
      <c r="EE124" s="1633"/>
      <c r="EF124" s="1633"/>
      <c r="EG124" s="1633"/>
      <c r="EH124" s="1633"/>
      <c r="EI124" s="1633"/>
      <c r="EJ124" s="1633"/>
      <c r="EK124" s="1633"/>
      <c r="EL124" s="1633"/>
      <c r="EM124" s="1633"/>
      <c r="EN124" s="1633"/>
      <c r="EO124" s="1633"/>
      <c r="EP124" s="1633"/>
      <c r="EQ124" s="1633"/>
      <c r="ER124" s="1633"/>
      <c r="ES124" s="1633"/>
      <c r="ET124" s="1633"/>
      <c r="EU124" s="1633"/>
      <c r="EV124" s="1633"/>
      <c r="EW124" s="1633"/>
      <c r="EX124" s="1633"/>
      <c r="EY124" s="1633"/>
      <c r="EZ124" s="1633"/>
      <c r="FA124" s="1633"/>
      <c r="FB124" s="1633"/>
      <c r="FC124" s="1633"/>
      <c r="FD124" s="1633"/>
      <c r="FE124" s="1633"/>
      <c r="FF124" s="1633"/>
      <c r="FG124" s="1633"/>
      <c r="FH124" s="1633"/>
      <c r="FI124" s="1633"/>
      <c r="FJ124" s="1633"/>
      <c r="FK124" s="1633"/>
      <c r="FL124" s="1633"/>
      <c r="FM124" s="1633"/>
      <c r="FN124" s="1633"/>
      <c r="FO124" s="1633"/>
      <c r="FP124" s="1633"/>
      <c r="FQ124" s="1633"/>
      <c r="FR124" s="1633"/>
      <c r="FS124" s="1633"/>
      <c r="FT124" s="1633"/>
      <c r="FU124" s="1633"/>
      <c r="FV124" s="1633"/>
      <c r="FW124" s="1633"/>
      <c r="FX124" s="1633"/>
      <c r="FY124" s="1633"/>
      <c r="FZ124" s="1633"/>
      <c r="GA124" s="1633"/>
      <c r="GB124" s="1633"/>
      <c r="GC124" s="1633"/>
      <c r="GD124" s="1633"/>
      <c r="GE124" s="1633"/>
      <c r="GF124" s="1633"/>
      <c r="GG124" s="1633"/>
      <c r="GH124" s="1633"/>
      <c r="GI124" s="1633"/>
      <c r="GJ124" s="1633"/>
      <c r="GK124" s="1633"/>
      <c r="GL124" s="1633"/>
      <c r="GM124" s="1633"/>
      <c r="GN124" s="1633"/>
      <c r="GO124" s="1633"/>
      <c r="GP124" s="1633"/>
      <c r="GQ124" s="1633"/>
      <c r="GR124" s="1633"/>
      <c r="GS124" s="1633"/>
      <c r="GT124" s="1633"/>
      <c r="GU124" s="1633"/>
      <c r="GV124" s="1633"/>
      <c r="GW124" s="1633"/>
      <c r="GX124" s="1633"/>
      <c r="GY124" s="1633"/>
      <c r="GZ124" s="1633"/>
      <c r="HA124" s="1633"/>
      <c r="HB124" s="1633"/>
      <c r="HC124" s="1633"/>
      <c r="HD124" s="1633"/>
      <c r="HE124" s="1633"/>
      <c r="HF124" s="1633"/>
      <c r="HG124" s="1633"/>
      <c r="HH124" s="1633"/>
      <c r="HI124" s="1633"/>
      <c r="HJ124" s="1633"/>
      <c r="HK124" s="1633"/>
      <c r="HL124" s="1633"/>
      <c r="HM124" s="1633"/>
      <c r="HN124" s="1633"/>
      <c r="HO124" s="1633"/>
      <c r="HP124" s="1633"/>
      <c r="HQ124" s="1633"/>
      <c r="HR124" s="1633"/>
      <c r="HS124" s="1633"/>
      <c r="HT124" s="1633"/>
      <c r="HU124" s="1633"/>
      <c r="HV124" s="1633"/>
      <c r="HW124" s="1633"/>
      <c r="HX124" s="1633"/>
      <c r="HY124" s="1633"/>
      <c r="HZ124" s="1633"/>
      <c r="IA124" s="1633"/>
      <c r="IB124" s="1633"/>
      <c r="IC124" s="1633"/>
      <c r="ID124" s="1633"/>
      <c r="IE124" s="1633"/>
      <c r="IF124" s="1633"/>
      <c r="IG124" s="1633"/>
      <c r="IH124" s="1633"/>
      <c r="II124" s="1633"/>
      <c r="IJ124" s="1633"/>
      <c r="IK124" s="1633"/>
      <c r="IL124" s="1633"/>
      <c r="IM124" s="1633"/>
      <c r="IN124" s="1633"/>
      <c r="IO124" s="1633"/>
      <c r="IP124" s="1633"/>
      <c r="IQ124" s="1633"/>
      <c r="IR124" s="1633"/>
      <c r="IS124" s="1633"/>
      <c r="IT124" s="1633"/>
      <c r="IU124" s="1633"/>
      <c r="IV124" s="1633"/>
      <c r="IW124" s="1633"/>
      <c r="IX124" s="1633"/>
      <c r="IY124" s="1633"/>
      <c r="IZ124" s="1633"/>
      <c r="JA124" s="1633"/>
      <c r="JB124" s="1633"/>
      <c r="JC124" s="1633"/>
      <c r="JD124" s="1633"/>
      <c r="JE124" s="1633"/>
      <c r="JF124" s="1633"/>
      <c r="JG124" s="1633"/>
      <c r="JH124" s="1633"/>
      <c r="JI124" s="1633"/>
      <c r="JJ124" s="1633"/>
      <c r="JK124" s="1633"/>
      <c r="JL124" s="1633"/>
      <c r="JM124" s="1633"/>
      <c r="JN124" s="1633"/>
      <c r="JO124" s="1633"/>
      <c r="JP124" s="1633"/>
      <c r="JQ124" s="1633"/>
      <c r="JR124" s="1633"/>
      <c r="JS124" s="1633"/>
      <c r="JT124" s="1633"/>
      <c r="JU124" s="1633"/>
      <c r="JV124" s="1633"/>
      <c r="JW124" s="1633"/>
      <c r="JX124" s="1633"/>
      <c r="JY124" s="1633"/>
      <c r="JZ124" s="1633"/>
      <c r="KA124" s="1633"/>
      <c r="KB124" s="1633"/>
      <c r="KC124" s="1633"/>
      <c r="KD124" s="1633"/>
      <c r="KE124" s="1633"/>
      <c r="KF124" s="1633"/>
      <c r="KG124" s="1633"/>
      <c r="KH124" s="1633"/>
      <c r="KI124" s="1633"/>
      <c r="KJ124" s="1633"/>
      <c r="KK124" s="1633"/>
      <c r="KL124" s="1633"/>
      <c r="KM124" s="1633"/>
      <c r="KN124" s="1633"/>
      <c r="KO124" s="1633"/>
      <c r="KP124" s="1633"/>
      <c r="KQ124" s="1633"/>
      <c r="KR124" s="1633"/>
      <c r="KS124" s="1633"/>
      <c r="KT124" s="1633"/>
      <c r="KU124" s="1633"/>
      <c r="KV124" s="1633"/>
      <c r="KW124" s="1633"/>
      <c r="KX124" s="1633"/>
      <c r="KY124" s="1633"/>
      <c r="KZ124" s="1633"/>
      <c r="LA124" s="1633"/>
      <c r="LB124" s="1633"/>
      <c r="LC124" s="1633"/>
      <c r="LD124" s="1633"/>
      <c r="LE124" s="1633"/>
      <c r="LF124" s="1633"/>
      <c r="LG124" s="1633"/>
      <c r="LH124" s="1633"/>
      <c r="LI124" s="1633"/>
      <c r="LJ124" s="1633"/>
      <c r="LK124" s="1633"/>
      <c r="LL124" s="1633"/>
      <c r="LM124" s="1633"/>
      <c r="LN124" s="1633"/>
      <c r="LO124" s="1642"/>
      <c r="LP124" s="1642"/>
      <c r="LQ124" s="1642"/>
      <c r="LR124" s="1642"/>
      <c r="LS124" s="1642"/>
      <c r="LT124" s="1642"/>
      <c r="LU124" s="1642"/>
      <c r="LV124" s="1643"/>
    </row>
    <row r="125" s="2140" customFormat="1" ht="47" customHeight="1" spans="1:334">
      <c r="A125" s="2578">
        <v>45833</v>
      </c>
      <c r="B125" s="2148"/>
      <c r="C125" s="2149"/>
      <c r="D125" s="2150" t="s">
        <v>2097</v>
      </c>
      <c r="E125" s="2151"/>
      <c r="F125" s="2150"/>
      <c r="G125" s="2152" t="s">
        <v>93</v>
      </c>
      <c r="H125" s="1602" t="s">
        <v>1752</v>
      </c>
      <c r="I125" s="1532" t="s">
        <v>2098</v>
      </c>
      <c r="J125" s="1522" t="s">
        <v>2099</v>
      </c>
      <c r="K125" s="1534">
        <v>0</v>
      </c>
      <c r="L125" s="1534">
        <v>0</v>
      </c>
      <c r="M125" s="1534">
        <v>5</v>
      </c>
      <c r="N125" s="1536">
        <v>45848</v>
      </c>
      <c r="O125" s="1536">
        <v>45843</v>
      </c>
      <c r="P125" s="1537"/>
      <c r="Q125" s="1562" t="s">
        <v>78</v>
      </c>
      <c r="R125" s="1768"/>
      <c r="S125" s="1768"/>
      <c r="T125" s="1755"/>
      <c r="U125" s="1755"/>
      <c r="V125" s="2167"/>
      <c r="W125" s="1532"/>
      <c r="X125" s="1557"/>
      <c r="Y125" s="1578"/>
      <c r="Z125" s="1578"/>
      <c r="AA125" s="1579"/>
      <c r="AB125" s="1578"/>
      <c r="AC125" s="1593" t="s">
        <v>2100</v>
      </c>
      <c r="AD125" s="2173" t="s">
        <v>80</v>
      </c>
      <c r="AE125" s="2615"/>
      <c r="AF125" s="2616"/>
      <c r="AG125" s="1602"/>
      <c r="AH125" s="1609"/>
      <c r="AI125" s="2623" t="str">
        <f t="shared" si="86"/>
        <v>5套空展示架</v>
      </c>
      <c r="AJ125" s="2626">
        <v>10</v>
      </c>
      <c r="AK125" s="2627"/>
      <c r="AL125" s="2627"/>
      <c r="AM125" s="2627"/>
      <c r="AN125" s="2627"/>
      <c r="AO125" s="2627"/>
      <c r="AP125" s="2627"/>
      <c r="AQ125" s="2641"/>
      <c r="AR125" s="1610"/>
      <c r="AS125" s="2312"/>
      <c r="AT125" s="2312"/>
      <c r="AU125" s="1610"/>
      <c r="AV125" s="2702"/>
      <c r="AW125" s="1637"/>
      <c r="AX125" s="1637"/>
      <c r="AY125" s="1637"/>
      <c r="AZ125" s="1637"/>
      <c r="BA125" s="2647"/>
      <c r="BB125" s="2647"/>
      <c r="BC125" s="2647"/>
      <c r="BD125" s="2647"/>
      <c r="BE125" s="2647"/>
      <c r="BF125" s="2702"/>
      <c r="BG125" s="2707"/>
      <c r="BH125" s="1633"/>
      <c r="BI125" s="1633"/>
      <c r="BJ125" s="1633"/>
      <c r="BK125" s="1633"/>
      <c r="BL125" s="1633"/>
      <c r="BM125" s="1633"/>
      <c r="BN125" s="1633"/>
      <c r="BO125" s="1633"/>
      <c r="BP125" s="1633"/>
      <c r="BQ125" s="1633"/>
      <c r="BR125" s="1633"/>
      <c r="BS125" s="1633"/>
      <c r="BT125" s="1633"/>
      <c r="BU125" s="1633"/>
      <c r="BV125" s="1633"/>
      <c r="BW125" s="1633"/>
      <c r="BX125" s="1633"/>
      <c r="BY125" s="1633"/>
      <c r="BZ125" s="1633"/>
      <c r="CA125" s="1633"/>
      <c r="CB125" s="1633"/>
      <c r="CC125" s="1633"/>
      <c r="CD125" s="1633"/>
      <c r="CE125" s="1633"/>
      <c r="CF125" s="1633"/>
      <c r="CG125" s="1633"/>
      <c r="CH125" s="1633"/>
      <c r="CI125" s="1633"/>
      <c r="CJ125" s="1633"/>
      <c r="CK125" s="1633"/>
      <c r="CL125" s="1633"/>
      <c r="CM125" s="1633"/>
      <c r="CN125" s="1633"/>
      <c r="CO125" s="1633"/>
      <c r="CP125" s="1633"/>
      <c r="CQ125" s="1633"/>
      <c r="CR125" s="1633"/>
      <c r="CS125" s="1633"/>
      <c r="CT125" s="1633"/>
      <c r="CU125" s="1633"/>
      <c r="CV125" s="1633"/>
      <c r="CW125" s="1633"/>
      <c r="CX125" s="1633"/>
      <c r="CY125" s="1633"/>
      <c r="CZ125" s="1633"/>
      <c r="DA125" s="1633"/>
      <c r="DB125" s="1633"/>
      <c r="DC125" s="1633"/>
      <c r="DD125" s="1633"/>
      <c r="DE125" s="1633"/>
      <c r="DF125" s="1633"/>
      <c r="DG125" s="1633"/>
      <c r="DH125" s="1633"/>
      <c r="DI125" s="1633"/>
      <c r="DJ125" s="1633"/>
      <c r="DK125" s="1633"/>
      <c r="DL125" s="1633"/>
      <c r="DM125" s="1633"/>
      <c r="DN125" s="1633"/>
      <c r="DO125" s="1633"/>
      <c r="DP125" s="1633"/>
      <c r="DQ125" s="1633"/>
      <c r="DR125" s="1633"/>
      <c r="DS125" s="1633"/>
      <c r="DT125" s="1633"/>
      <c r="DU125" s="1633"/>
      <c r="DV125" s="1633"/>
      <c r="DW125" s="1633"/>
      <c r="DX125" s="1633"/>
      <c r="DY125" s="1633"/>
      <c r="DZ125" s="1633"/>
      <c r="EA125" s="1633"/>
      <c r="EB125" s="1633"/>
      <c r="EC125" s="1633"/>
      <c r="ED125" s="1633"/>
      <c r="EE125" s="1633"/>
      <c r="EF125" s="1633"/>
      <c r="EG125" s="1633"/>
      <c r="EH125" s="1633"/>
      <c r="EI125" s="1633"/>
      <c r="EJ125" s="1633"/>
      <c r="EK125" s="1633"/>
      <c r="EL125" s="1633"/>
      <c r="EM125" s="1633"/>
      <c r="EN125" s="1633"/>
      <c r="EO125" s="1633"/>
      <c r="EP125" s="1633"/>
      <c r="EQ125" s="1633"/>
      <c r="ER125" s="1633"/>
      <c r="ES125" s="1633"/>
      <c r="ET125" s="1633"/>
      <c r="EU125" s="1633"/>
      <c r="EV125" s="1633"/>
      <c r="EW125" s="1633"/>
      <c r="EX125" s="1633"/>
      <c r="EY125" s="1633"/>
      <c r="EZ125" s="1633"/>
      <c r="FA125" s="1633"/>
      <c r="FB125" s="1633"/>
      <c r="FC125" s="1633"/>
      <c r="FD125" s="1633"/>
      <c r="FE125" s="1633"/>
      <c r="FF125" s="1633"/>
      <c r="FG125" s="1633"/>
      <c r="FH125" s="1633"/>
      <c r="FI125" s="1633"/>
      <c r="FJ125" s="1633"/>
      <c r="FK125" s="1633"/>
      <c r="FL125" s="1633"/>
      <c r="FM125" s="1633"/>
      <c r="FN125" s="1633"/>
      <c r="FO125" s="1633"/>
      <c r="FP125" s="1633"/>
      <c r="FQ125" s="1633"/>
      <c r="FR125" s="1633"/>
      <c r="FS125" s="1633"/>
      <c r="FT125" s="1633"/>
      <c r="FU125" s="1633"/>
      <c r="FV125" s="1633"/>
      <c r="FW125" s="1633"/>
      <c r="FX125" s="1633"/>
      <c r="FY125" s="1633"/>
      <c r="FZ125" s="1633"/>
      <c r="GA125" s="1633"/>
      <c r="GB125" s="1633"/>
      <c r="GC125" s="1633"/>
      <c r="GD125" s="1633"/>
      <c r="GE125" s="1633"/>
      <c r="GF125" s="1633"/>
      <c r="GG125" s="1633"/>
      <c r="GH125" s="1633"/>
      <c r="GI125" s="1633"/>
      <c r="GJ125" s="1633"/>
      <c r="GK125" s="1633"/>
      <c r="GL125" s="1633"/>
      <c r="GM125" s="1633"/>
      <c r="GN125" s="1633"/>
      <c r="GO125" s="1633"/>
      <c r="GP125" s="1633"/>
      <c r="GQ125" s="1633"/>
      <c r="GR125" s="1633"/>
      <c r="GS125" s="1633"/>
      <c r="GT125" s="1633"/>
      <c r="GU125" s="1633"/>
      <c r="GV125" s="1633"/>
      <c r="GW125" s="1633"/>
      <c r="GX125" s="1633"/>
      <c r="GY125" s="1633"/>
      <c r="GZ125" s="1633"/>
      <c r="HA125" s="1633"/>
      <c r="HB125" s="1633"/>
      <c r="HC125" s="1633"/>
      <c r="HD125" s="1633"/>
      <c r="HE125" s="1633"/>
      <c r="HF125" s="1633"/>
      <c r="HG125" s="1633"/>
      <c r="HH125" s="1633"/>
      <c r="HI125" s="1633"/>
      <c r="HJ125" s="1633"/>
      <c r="HK125" s="1633"/>
      <c r="HL125" s="1633"/>
      <c r="HM125" s="1633"/>
      <c r="HN125" s="1633"/>
      <c r="HO125" s="1633"/>
      <c r="HP125" s="1633"/>
      <c r="HQ125" s="1633"/>
      <c r="HR125" s="1633"/>
      <c r="HS125" s="1633"/>
      <c r="HT125" s="1633"/>
      <c r="HU125" s="1633"/>
      <c r="HV125" s="1633"/>
      <c r="HW125" s="1633"/>
      <c r="HX125" s="1633"/>
      <c r="HY125" s="1633"/>
      <c r="HZ125" s="1633"/>
      <c r="IA125" s="1633"/>
      <c r="IB125" s="1633"/>
      <c r="IC125" s="1633"/>
      <c r="ID125" s="1633"/>
      <c r="IE125" s="1633"/>
      <c r="IF125" s="1633"/>
      <c r="IG125" s="1633"/>
      <c r="IH125" s="1633"/>
      <c r="II125" s="1633"/>
      <c r="IJ125" s="1633"/>
      <c r="IK125" s="1633"/>
      <c r="IL125" s="1633"/>
      <c r="IM125" s="1633"/>
      <c r="IN125" s="1633"/>
      <c r="IO125" s="1633"/>
      <c r="IP125" s="1633"/>
      <c r="IQ125" s="1633"/>
      <c r="IR125" s="1633"/>
      <c r="IS125" s="1633"/>
      <c r="IT125" s="1633"/>
      <c r="IU125" s="1633"/>
      <c r="IV125" s="1633"/>
      <c r="IW125" s="1633"/>
      <c r="IX125" s="1633"/>
      <c r="IY125" s="1633"/>
      <c r="IZ125" s="1633"/>
      <c r="JA125" s="1633"/>
      <c r="JB125" s="1633"/>
      <c r="JC125" s="1633"/>
      <c r="JD125" s="1633"/>
      <c r="JE125" s="1633"/>
      <c r="JF125" s="1633"/>
      <c r="JG125" s="1633"/>
      <c r="JH125" s="1633"/>
      <c r="JI125" s="1633"/>
      <c r="JJ125" s="1633"/>
      <c r="JK125" s="1633"/>
      <c r="JL125" s="1633"/>
      <c r="JM125" s="1633"/>
      <c r="JN125" s="1633"/>
      <c r="JO125" s="1633"/>
      <c r="JP125" s="1633"/>
      <c r="JQ125" s="1633"/>
      <c r="JR125" s="1633"/>
      <c r="JS125" s="1633"/>
      <c r="JT125" s="1633"/>
      <c r="JU125" s="1633"/>
      <c r="JV125" s="1633"/>
      <c r="JW125" s="1633"/>
      <c r="JX125" s="1633"/>
      <c r="JY125" s="1633"/>
      <c r="JZ125" s="1633"/>
      <c r="KA125" s="1633"/>
      <c r="KB125" s="1633"/>
      <c r="KC125" s="1633"/>
      <c r="KD125" s="1633"/>
      <c r="KE125" s="1633"/>
      <c r="KF125" s="1633"/>
      <c r="KG125" s="1633"/>
      <c r="KH125" s="1633"/>
      <c r="KI125" s="1633"/>
      <c r="KJ125" s="1633"/>
      <c r="KK125" s="1633"/>
      <c r="KL125" s="1633"/>
      <c r="KM125" s="1633"/>
      <c r="KN125" s="1633"/>
      <c r="KO125" s="1633"/>
      <c r="KP125" s="1633"/>
      <c r="KQ125" s="1633"/>
      <c r="KR125" s="1633"/>
      <c r="KS125" s="1633"/>
      <c r="KT125" s="1633"/>
      <c r="KU125" s="1633"/>
      <c r="KV125" s="1633"/>
      <c r="KW125" s="1633"/>
      <c r="KX125" s="1633"/>
      <c r="KY125" s="1633"/>
      <c r="KZ125" s="1633"/>
      <c r="LA125" s="1633"/>
      <c r="LB125" s="1633"/>
      <c r="LC125" s="1633"/>
      <c r="LD125" s="1633"/>
      <c r="LE125" s="1633"/>
      <c r="LF125" s="1633"/>
      <c r="LG125" s="1633"/>
      <c r="LH125" s="1633"/>
      <c r="LI125" s="1633"/>
      <c r="LJ125" s="1633"/>
      <c r="LK125" s="1633"/>
      <c r="LL125" s="1633"/>
      <c r="LM125" s="1633"/>
      <c r="LN125" s="1633"/>
      <c r="LO125" s="1642"/>
      <c r="LP125" s="1642"/>
      <c r="LQ125" s="1642"/>
      <c r="LR125" s="1642"/>
      <c r="LS125" s="1642"/>
      <c r="LT125" s="1642"/>
      <c r="LU125" s="1642"/>
      <c r="LV125" s="1643"/>
    </row>
    <row r="126" s="2140" customFormat="1" ht="47" customHeight="1" spans="1:334">
      <c r="A126" s="2578">
        <v>45833</v>
      </c>
      <c r="B126" s="2148"/>
      <c r="C126" s="2149"/>
      <c r="D126" s="2150" t="s">
        <v>2101</v>
      </c>
      <c r="E126" s="2151"/>
      <c r="F126" s="2150"/>
      <c r="G126" s="2152" t="s">
        <v>93</v>
      </c>
      <c r="H126" s="1602" t="s">
        <v>1727</v>
      </c>
      <c r="I126" s="1532" t="s">
        <v>1728</v>
      </c>
      <c r="J126" s="1522">
        <v>144</v>
      </c>
      <c r="K126" s="1534">
        <v>0</v>
      </c>
      <c r="L126" s="1534">
        <v>24</v>
      </c>
      <c r="M126" s="1534">
        <f t="shared" ref="M126:M189" si="115">J126/L126</f>
        <v>6</v>
      </c>
      <c r="N126" s="1536"/>
      <c r="O126" s="1536"/>
      <c r="P126" s="1537"/>
      <c r="Q126" s="1562" t="s">
        <v>78</v>
      </c>
      <c r="R126" s="1768"/>
      <c r="S126" s="1768"/>
      <c r="T126" s="1755"/>
      <c r="U126" s="1755"/>
      <c r="V126" s="2167"/>
      <c r="W126" s="1532"/>
      <c r="X126" s="1557"/>
      <c r="Y126" s="1578"/>
      <c r="Z126" s="1578"/>
      <c r="AA126" s="1579"/>
      <c r="AB126" s="1578"/>
      <c r="AC126" s="1593" t="s">
        <v>2102</v>
      </c>
      <c r="AD126" s="2173" t="s">
        <v>80</v>
      </c>
      <c r="AE126" s="2615"/>
      <c r="AF126" s="2616"/>
      <c r="AG126" s="1602"/>
      <c r="AH126" s="1609"/>
      <c r="AI126" s="2623">
        <f t="shared" si="86"/>
        <v>144</v>
      </c>
      <c r="AJ126" s="2626">
        <v>10</v>
      </c>
      <c r="AK126" s="2627">
        <f t="shared" ref="AK126:AK189" si="116">J126</f>
        <v>144</v>
      </c>
      <c r="AL126" s="2627"/>
      <c r="AM126" s="2627"/>
      <c r="AN126" s="2627">
        <f t="shared" si="114"/>
        <v>6</v>
      </c>
      <c r="AO126" s="2627"/>
      <c r="AP126" s="2627"/>
      <c r="AQ126" s="2641"/>
      <c r="AR126" s="1610"/>
      <c r="AS126" s="1610" t="s">
        <v>63</v>
      </c>
      <c r="AT126" s="1610">
        <f t="shared" ref="AT126:AT149" si="117">J126</f>
        <v>144</v>
      </c>
      <c r="AU126" s="1610"/>
      <c r="AV126" s="2313">
        <f t="shared" ref="AV126:AV163" si="118">J126/10</f>
        <v>14.4</v>
      </c>
      <c r="AW126" s="1637">
        <f t="shared" ref="AW126:AW163" si="119">J126/10</f>
        <v>14.4</v>
      </c>
      <c r="AX126" s="1637">
        <f t="shared" ref="AX126:AX163" si="120">J126/10</f>
        <v>14.4</v>
      </c>
      <c r="AY126" s="1637">
        <f t="shared" ref="AY126:AY163" si="121">J126/10</f>
        <v>14.4</v>
      </c>
      <c r="AZ126" s="1637">
        <f t="shared" ref="AZ126:AZ163" si="122">J126/10</f>
        <v>14.4</v>
      </c>
      <c r="BA126" s="2647">
        <f t="shared" ref="BA126:BA163" si="123">J126/10</f>
        <v>14.4</v>
      </c>
      <c r="BB126" s="2647">
        <f t="shared" ref="BB126:BB163" si="124">J126/10</f>
        <v>14.4</v>
      </c>
      <c r="BC126" s="2647">
        <f t="shared" ref="BC126:BC163" si="125">J126/10</f>
        <v>14.4</v>
      </c>
      <c r="BD126" s="2288">
        <f t="shared" ref="BD126:BD163" si="126">J126/10</f>
        <v>14.4</v>
      </c>
      <c r="BE126" s="2647">
        <f t="shared" ref="BE126:BE163" si="127">J126/10</f>
        <v>14.4</v>
      </c>
      <c r="BF126" s="2313">
        <f>J126*23/24/COUNT(AV126:BE126)</f>
        <v>13.8</v>
      </c>
      <c r="BG126" s="2649">
        <f>J126/24/COUNT(AV126:BE126)</f>
        <v>0.6</v>
      </c>
      <c r="BH126" s="1633"/>
      <c r="BI126" s="1633"/>
      <c r="BJ126" s="1633"/>
      <c r="BK126" s="1633"/>
      <c r="BL126" s="1633"/>
      <c r="BM126" s="1633"/>
      <c r="BN126" s="1633"/>
      <c r="BO126" s="1633"/>
      <c r="BP126" s="1633"/>
      <c r="BQ126" s="1633"/>
      <c r="BR126" s="1633"/>
      <c r="BS126" s="1633"/>
      <c r="BT126" s="1633"/>
      <c r="BU126" s="1633"/>
      <c r="BV126" s="1633"/>
      <c r="BW126" s="1633"/>
      <c r="BX126" s="1633"/>
      <c r="BY126" s="1633"/>
      <c r="BZ126" s="1633"/>
      <c r="CA126" s="1633"/>
      <c r="CB126" s="1633"/>
      <c r="CC126" s="1633"/>
      <c r="CD126" s="1633"/>
      <c r="CE126" s="1633"/>
      <c r="CF126" s="1633"/>
      <c r="CG126" s="1633"/>
      <c r="CH126" s="1633"/>
      <c r="CI126" s="1633"/>
      <c r="CJ126" s="1633"/>
      <c r="CK126" s="1633"/>
      <c r="CL126" s="1633"/>
      <c r="CM126" s="1633"/>
      <c r="CN126" s="1633"/>
      <c r="CO126" s="1633"/>
      <c r="CP126" s="1633"/>
      <c r="CQ126" s="1633"/>
      <c r="CR126" s="1633"/>
      <c r="CS126" s="1633"/>
      <c r="CT126" s="1633"/>
      <c r="CU126" s="1633"/>
      <c r="CV126" s="1633"/>
      <c r="CW126" s="1633"/>
      <c r="CX126" s="1633"/>
      <c r="CY126" s="1633"/>
      <c r="CZ126" s="1633"/>
      <c r="DA126" s="1633"/>
      <c r="DB126" s="1633"/>
      <c r="DC126" s="1633"/>
      <c r="DD126" s="1633"/>
      <c r="DE126" s="1633"/>
      <c r="DF126" s="1633"/>
      <c r="DG126" s="1633"/>
      <c r="DH126" s="1633"/>
      <c r="DI126" s="1633"/>
      <c r="DJ126" s="1633"/>
      <c r="DK126" s="1633"/>
      <c r="DL126" s="1633"/>
      <c r="DM126" s="1633"/>
      <c r="DN126" s="1633"/>
      <c r="DO126" s="1633"/>
      <c r="DP126" s="1633"/>
      <c r="DQ126" s="1633"/>
      <c r="DR126" s="1633"/>
      <c r="DS126" s="1633"/>
      <c r="DT126" s="1633"/>
      <c r="DU126" s="1633"/>
      <c r="DV126" s="1633"/>
      <c r="DW126" s="1633"/>
      <c r="DX126" s="1633"/>
      <c r="DY126" s="1633"/>
      <c r="DZ126" s="1633"/>
      <c r="EA126" s="1633"/>
      <c r="EB126" s="1633"/>
      <c r="EC126" s="1633"/>
      <c r="ED126" s="1633"/>
      <c r="EE126" s="1633"/>
      <c r="EF126" s="1633"/>
      <c r="EG126" s="1633"/>
      <c r="EH126" s="1633"/>
      <c r="EI126" s="1633"/>
      <c r="EJ126" s="1633"/>
      <c r="EK126" s="1633"/>
      <c r="EL126" s="1633"/>
      <c r="EM126" s="1633"/>
      <c r="EN126" s="1633"/>
      <c r="EO126" s="1633"/>
      <c r="EP126" s="1633"/>
      <c r="EQ126" s="1633"/>
      <c r="ER126" s="1633"/>
      <c r="ES126" s="1633"/>
      <c r="ET126" s="1633"/>
      <c r="EU126" s="1633"/>
      <c r="EV126" s="1633"/>
      <c r="EW126" s="1633"/>
      <c r="EX126" s="1633"/>
      <c r="EY126" s="1633"/>
      <c r="EZ126" s="1633"/>
      <c r="FA126" s="1633"/>
      <c r="FB126" s="1633"/>
      <c r="FC126" s="1633"/>
      <c r="FD126" s="1633"/>
      <c r="FE126" s="1633"/>
      <c r="FF126" s="1633"/>
      <c r="FG126" s="1633"/>
      <c r="FH126" s="1633"/>
      <c r="FI126" s="1633"/>
      <c r="FJ126" s="1633"/>
      <c r="FK126" s="1633"/>
      <c r="FL126" s="1633"/>
      <c r="FM126" s="1633"/>
      <c r="FN126" s="1633"/>
      <c r="FO126" s="1633"/>
      <c r="FP126" s="1633"/>
      <c r="FQ126" s="1633"/>
      <c r="FR126" s="1633"/>
      <c r="FS126" s="1633"/>
      <c r="FT126" s="1633"/>
      <c r="FU126" s="1633"/>
      <c r="FV126" s="1633"/>
      <c r="FW126" s="1633"/>
      <c r="FX126" s="1633"/>
      <c r="FY126" s="1633"/>
      <c r="FZ126" s="1633"/>
      <c r="GA126" s="1633"/>
      <c r="GB126" s="1633"/>
      <c r="GC126" s="1633"/>
      <c r="GD126" s="1633"/>
      <c r="GE126" s="1633"/>
      <c r="GF126" s="1633"/>
      <c r="GG126" s="1633"/>
      <c r="GH126" s="1633"/>
      <c r="GI126" s="1633"/>
      <c r="GJ126" s="1633"/>
      <c r="GK126" s="1633"/>
      <c r="GL126" s="1633"/>
      <c r="GM126" s="1633"/>
      <c r="GN126" s="1633"/>
      <c r="GO126" s="1633"/>
      <c r="GP126" s="1633"/>
      <c r="GQ126" s="1633"/>
      <c r="GR126" s="1633"/>
      <c r="GS126" s="1633"/>
      <c r="GT126" s="1633"/>
      <c r="GU126" s="1633"/>
      <c r="GV126" s="1633"/>
      <c r="GW126" s="1633"/>
      <c r="GX126" s="1633"/>
      <c r="GY126" s="1633"/>
      <c r="GZ126" s="1633"/>
      <c r="HA126" s="1633"/>
      <c r="HB126" s="1633"/>
      <c r="HC126" s="1633"/>
      <c r="HD126" s="1633"/>
      <c r="HE126" s="1633"/>
      <c r="HF126" s="1633"/>
      <c r="HG126" s="1633"/>
      <c r="HH126" s="1633"/>
      <c r="HI126" s="1633"/>
      <c r="HJ126" s="1633"/>
      <c r="HK126" s="1633"/>
      <c r="HL126" s="1633"/>
      <c r="HM126" s="1633"/>
      <c r="HN126" s="1633"/>
      <c r="HO126" s="1633"/>
      <c r="HP126" s="1633"/>
      <c r="HQ126" s="1633"/>
      <c r="HR126" s="1633"/>
      <c r="HS126" s="1633"/>
      <c r="HT126" s="1633"/>
      <c r="HU126" s="1633"/>
      <c r="HV126" s="1633"/>
      <c r="HW126" s="1633"/>
      <c r="HX126" s="1633"/>
      <c r="HY126" s="1633"/>
      <c r="HZ126" s="1633"/>
      <c r="IA126" s="1633"/>
      <c r="IB126" s="1633"/>
      <c r="IC126" s="1633"/>
      <c r="ID126" s="1633"/>
      <c r="IE126" s="1633"/>
      <c r="IF126" s="1633"/>
      <c r="IG126" s="1633"/>
      <c r="IH126" s="1633"/>
      <c r="II126" s="1633"/>
      <c r="IJ126" s="1633"/>
      <c r="IK126" s="1633"/>
      <c r="IL126" s="1633"/>
      <c r="IM126" s="1633"/>
      <c r="IN126" s="1633"/>
      <c r="IO126" s="1633"/>
      <c r="IP126" s="1633"/>
      <c r="IQ126" s="1633"/>
      <c r="IR126" s="1633"/>
      <c r="IS126" s="1633"/>
      <c r="IT126" s="1633"/>
      <c r="IU126" s="1633"/>
      <c r="IV126" s="1633"/>
      <c r="IW126" s="1633"/>
      <c r="IX126" s="1633"/>
      <c r="IY126" s="1633"/>
      <c r="IZ126" s="1633"/>
      <c r="JA126" s="1633"/>
      <c r="JB126" s="1633"/>
      <c r="JC126" s="1633"/>
      <c r="JD126" s="1633"/>
      <c r="JE126" s="1633"/>
      <c r="JF126" s="1633"/>
      <c r="JG126" s="1633"/>
      <c r="JH126" s="1633"/>
      <c r="JI126" s="1633"/>
      <c r="JJ126" s="1633"/>
      <c r="JK126" s="1633"/>
      <c r="JL126" s="1633"/>
      <c r="JM126" s="1633"/>
      <c r="JN126" s="1633"/>
      <c r="JO126" s="1633"/>
      <c r="JP126" s="1633"/>
      <c r="JQ126" s="1633"/>
      <c r="JR126" s="1633"/>
      <c r="JS126" s="1633"/>
      <c r="JT126" s="1633"/>
      <c r="JU126" s="1633"/>
      <c r="JV126" s="1633"/>
      <c r="JW126" s="1633"/>
      <c r="JX126" s="1633"/>
      <c r="JY126" s="1633"/>
      <c r="JZ126" s="1633"/>
      <c r="KA126" s="1633"/>
      <c r="KB126" s="1633"/>
      <c r="KC126" s="1633"/>
      <c r="KD126" s="1633"/>
      <c r="KE126" s="1633"/>
      <c r="KF126" s="1633"/>
      <c r="KG126" s="1633"/>
      <c r="KH126" s="1633"/>
      <c r="KI126" s="1633"/>
      <c r="KJ126" s="1633"/>
      <c r="KK126" s="1633"/>
      <c r="KL126" s="1633"/>
      <c r="KM126" s="1633"/>
      <c r="KN126" s="1633"/>
      <c r="KO126" s="1633"/>
      <c r="KP126" s="1633"/>
      <c r="KQ126" s="1633"/>
      <c r="KR126" s="1633"/>
      <c r="KS126" s="1633"/>
      <c r="KT126" s="1633"/>
      <c r="KU126" s="1633"/>
      <c r="KV126" s="1633"/>
      <c r="KW126" s="1633"/>
      <c r="KX126" s="1633"/>
      <c r="KY126" s="1633"/>
      <c r="KZ126" s="1633"/>
      <c r="LA126" s="1633"/>
      <c r="LB126" s="1633"/>
      <c r="LC126" s="1633"/>
      <c r="LD126" s="1633"/>
      <c r="LE126" s="1633"/>
      <c r="LF126" s="1633"/>
      <c r="LG126" s="1633"/>
      <c r="LH126" s="1633"/>
      <c r="LI126" s="1633"/>
      <c r="LJ126" s="1633"/>
      <c r="LK126" s="1633"/>
      <c r="LL126" s="1633"/>
      <c r="LM126" s="1633"/>
      <c r="LN126" s="1633"/>
      <c r="LO126" s="1642"/>
      <c r="LP126" s="1642"/>
      <c r="LQ126" s="1642"/>
      <c r="LR126" s="1642"/>
      <c r="LS126" s="1642"/>
      <c r="LT126" s="1642"/>
      <c r="LU126" s="1642"/>
      <c r="LV126" s="1643"/>
    </row>
    <row r="127" s="2140" customFormat="1" ht="47" customHeight="1" spans="1:334">
      <c r="A127" s="2417">
        <v>45786</v>
      </c>
      <c r="B127" s="1500" t="s">
        <v>601</v>
      </c>
      <c r="C127" s="1501" t="s">
        <v>602</v>
      </c>
      <c r="D127" s="1502">
        <v>4500165899</v>
      </c>
      <c r="E127" s="1503"/>
      <c r="F127" s="1502" t="s">
        <v>2103</v>
      </c>
      <c r="G127" s="1505" t="s">
        <v>1727</v>
      </c>
      <c r="H127" s="1505" t="s">
        <v>1727</v>
      </c>
      <c r="I127" s="1532" t="s">
        <v>1728</v>
      </c>
      <c r="J127" s="1522">
        <v>3360</v>
      </c>
      <c r="K127" s="1534">
        <v>0</v>
      </c>
      <c r="L127" s="1534">
        <v>96</v>
      </c>
      <c r="M127" s="1534">
        <f t="shared" si="115"/>
        <v>35</v>
      </c>
      <c r="N127" s="1536">
        <v>45854</v>
      </c>
      <c r="O127" s="1536">
        <v>45850</v>
      </c>
      <c r="P127" s="2140" t="s">
        <v>88</v>
      </c>
      <c r="Q127" s="1562" t="s">
        <v>78</v>
      </c>
      <c r="R127" s="1768"/>
      <c r="S127" s="1768"/>
      <c r="T127" s="1768"/>
      <c r="U127" s="1768"/>
      <c r="V127" s="2308"/>
      <c r="W127" s="1532" t="s">
        <v>111</v>
      </c>
      <c r="X127" s="1565">
        <v>45797</v>
      </c>
      <c r="Y127" s="1589" t="s">
        <v>88</v>
      </c>
      <c r="Z127" s="1589">
        <v>45833</v>
      </c>
      <c r="AA127" s="1589"/>
      <c r="AB127" s="1589"/>
      <c r="AC127" s="2274" t="s">
        <v>2104</v>
      </c>
      <c r="AD127" s="1590" t="s">
        <v>605</v>
      </c>
      <c r="AE127" s="2277">
        <v>0.9375</v>
      </c>
      <c r="AF127" s="2278">
        <f>AE127*J127</f>
        <v>3150</v>
      </c>
      <c r="AG127" s="1504"/>
      <c r="AH127" s="1609" t="s">
        <v>81</v>
      </c>
      <c r="AI127" s="2623">
        <f t="shared" si="86"/>
        <v>3360</v>
      </c>
      <c r="AJ127" s="2626">
        <v>10</v>
      </c>
      <c r="AK127" s="2627">
        <f t="shared" si="116"/>
        <v>3360</v>
      </c>
      <c r="AL127" s="2627"/>
      <c r="AM127" s="2627"/>
      <c r="AN127" s="2627">
        <f t="shared" si="114"/>
        <v>140</v>
      </c>
      <c r="AO127" s="2627"/>
      <c r="AP127" s="2627"/>
      <c r="AQ127" s="2641"/>
      <c r="AR127" s="1610"/>
      <c r="AS127" s="1610" t="s">
        <v>63</v>
      </c>
      <c r="AT127" s="1610">
        <f t="shared" si="117"/>
        <v>3360</v>
      </c>
      <c r="AU127" s="1610"/>
      <c r="AV127" s="2185">
        <f t="shared" si="118"/>
        <v>336</v>
      </c>
      <c r="AW127" s="1622">
        <f t="shared" si="119"/>
        <v>336</v>
      </c>
      <c r="AX127" s="1622">
        <f t="shared" si="120"/>
        <v>336</v>
      </c>
      <c r="AY127" s="1622">
        <f t="shared" si="121"/>
        <v>336</v>
      </c>
      <c r="AZ127" s="1622">
        <f t="shared" si="122"/>
        <v>336</v>
      </c>
      <c r="BA127" s="2288">
        <f t="shared" si="123"/>
        <v>336</v>
      </c>
      <c r="BB127" s="2288">
        <f t="shared" si="124"/>
        <v>336</v>
      </c>
      <c r="BC127" s="2288">
        <f t="shared" si="125"/>
        <v>336</v>
      </c>
      <c r="BD127" s="2288">
        <f t="shared" si="126"/>
        <v>336</v>
      </c>
      <c r="BE127" s="2288">
        <f t="shared" si="127"/>
        <v>336</v>
      </c>
      <c r="BF127" s="2185">
        <f>J127*23/24/COUNT(AV127:BE127)</f>
        <v>322</v>
      </c>
      <c r="BG127" s="2297">
        <f>J127/24/COUNT(AV127:BE127)</f>
        <v>14</v>
      </c>
      <c r="BH127" s="1633"/>
      <c r="BI127" s="1633"/>
      <c r="BJ127" s="1633"/>
      <c r="BK127" s="1633"/>
      <c r="BL127" s="1633"/>
      <c r="BM127" s="1633"/>
      <c r="BN127" s="1633"/>
      <c r="BO127" s="1633"/>
      <c r="BP127" s="1633"/>
      <c r="BQ127" s="1633"/>
      <c r="BR127" s="1633"/>
      <c r="BS127" s="1633"/>
      <c r="BT127" s="1633"/>
      <c r="BU127" s="1633"/>
      <c r="BV127" s="1633"/>
      <c r="BW127" s="1633"/>
      <c r="BX127" s="1633"/>
      <c r="BY127" s="1633"/>
      <c r="BZ127" s="1633"/>
      <c r="CA127" s="1633"/>
      <c r="CB127" s="1633"/>
      <c r="CC127" s="1633"/>
      <c r="CD127" s="1633"/>
      <c r="CE127" s="1633"/>
      <c r="CF127" s="1633"/>
      <c r="CG127" s="1633"/>
      <c r="CH127" s="1633"/>
      <c r="CI127" s="1633"/>
      <c r="CJ127" s="1633"/>
      <c r="CK127" s="1633"/>
      <c r="CL127" s="1633"/>
      <c r="CM127" s="1633"/>
      <c r="CN127" s="1633"/>
      <c r="CO127" s="1633"/>
      <c r="CP127" s="1633"/>
      <c r="CQ127" s="1633"/>
      <c r="CR127" s="1633"/>
      <c r="CS127" s="1633"/>
      <c r="CT127" s="1633"/>
      <c r="CU127" s="1633"/>
      <c r="CV127" s="1633"/>
      <c r="CW127" s="1633"/>
      <c r="CX127" s="1633"/>
      <c r="CY127" s="1633"/>
      <c r="CZ127" s="1633"/>
      <c r="DA127" s="1633"/>
      <c r="DB127" s="1633"/>
      <c r="DC127" s="1633"/>
      <c r="DD127" s="1633"/>
      <c r="DE127" s="1633"/>
      <c r="DF127" s="1633"/>
      <c r="DG127" s="1633"/>
      <c r="DH127" s="1633"/>
      <c r="DI127" s="1633"/>
      <c r="DJ127" s="1633"/>
      <c r="DK127" s="1633"/>
      <c r="DL127" s="1633"/>
      <c r="DM127" s="1633"/>
      <c r="DN127" s="1633"/>
      <c r="DO127" s="1633"/>
      <c r="DP127" s="1633"/>
      <c r="DQ127" s="1633"/>
      <c r="DR127" s="1633"/>
      <c r="DS127" s="1633"/>
      <c r="DT127" s="1633"/>
      <c r="DU127" s="1633"/>
      <c r="DV127" s="1633"/>
      <c r="DW127" s="1633"/>
      <c r="DX127" s="1633"/>
      <c r="DY127" s="1633"/>
      <c r="DZ127" s="1633"/>
      <c r="EA127" s="1633"/>
      <c r="EB127" s="1633"/>
      <c r="EC127" s="1633"/>
      <c r="ED127" s="1633"/>
      <c r="EE127" s="1633"/>
      <c r="EF127" s="1633"/>
      <c r="EG127" s="1633"/>
      <c r="EH127" s="1633"/>
      <c r="EI127" s="1633"/>
      <c r="EJ127" s="1633"/>
      <c r="EK127" s="1633"/>
      <c r="EL127" s="1633"/>
      <c r="EM127" s="1633"/>
      <c r="EN127" s="1633"/>
      <c r="EO127" s="1633"/>
      <c r="EP127" s="1633"/>
      <c r="EQ127" s="1633"/>
      <c r="ER127" s="1633"/>
      <c r="ES127" s="1633"/>
      <c r="ET127" s="1633"/>
      <c r="EU127" s="1633"/>
      <c r="EV127" s="1633"/>
      <c r="EW127" s="1633"/>
      <c r="EX127" s="1633"/>
      <c r="EY127" s="1633"/>
      <c r="EZ127" s="1633"/>
      <c r="FA127" s="1633"/>
      <c r="FB127" s="1633"/>
      <c r="FC127" s="1633"/>
      <c r="FD127" s="1633"/>
      <c r="FE127" s="1633"/>
      <c r="FF127" s="1633"/>
      <c r="FG127" s="1633"/>
      <c r="FH127" s="1633"/>
      <c r="FI127" s="1633"/>
      <c r="FJ127" s="1633"/>
      <c r="FK127" s="1633"/>
      <c r="FL127" s="1633"/>
      <c r="FM127" s="1633"/>
      <c r="FN127" s="1633"/>
      <c r="FO127" s="1633"/>
      <c r="FP127" s="1633"/>
      <c r="FQ127" s="1633"/>
      <c r="FR127" s="1633"/>
      <c r="FS127" s="1633"/>
      <c r="FT127" s="1633"/>
      <c r="FU127" s="1633"/>
      <c r="FV127" s="1633"/>
      <c r="FW127" s="1633"/>
      <c r="FX127" s="1633"/>
      <c r="FY127" s="1633"/>
      <c r="FZ127" s="1633"/>
      <c r="GA127" s="1633"/>
      <c r="GB127" s="1633"/>
      <c r="GC127" s="1633"/>
      <c r="GD127" s="1633"/>
      <c r="GE127" s="1633"/>
      <c r="GF127" s="1633"/>
      <c r="GG127" s="1633"/>
      <c r="GH127" s="1633"/>
      <c r="GI127" s="1633"/>
      <c r="GJ127" s="1633"/>
      <c r="GK127" s="1633"/>
      <c r="GL127" s="1633"/>
      <c r="GM127" s="1633"/>
      <c r="GN127" s="1633"/>
      <c r="GO127" s="1633"/>
      <c r="GP127" s="1633"/>
      <c r="GQ127" s="1633"/>
      <c r="GR127" s="1633"/>
      <c r="GS127" s="1633"/>
      <c r="GT127" s="1633"/>
      <c r="GU127" s="1633"/>
      <c r="GV127" s="1633"/>
      <c r="GW127" s="1633"/>
      <c r="GX127" s="1633"/>
      <c r="GY127" s="1633"/>
      <c r="GZ127" s="1633"/>
      <c r="HA127" s="1633"/>
      <c r="HB127" s="1633"/>
      <c r="HC127" s="1633"/>
      <c r="HD127" s="1633"/>
      <c r="HE127" s="1633"/>
      <c r="HF127" s="1633"/>
      <c r="HG127" s="1633"/>
      <c r="HH127" s="1633"/>
      <c r="HI127" s="1633"/>
      <c r="HJ127" s="1633"/>
      <c r="HK127" s="1633"/>
      <c r="HL127" s="1633"/>
      <c r="HM127" s="1633"/>
      <c r="HN127" s="1633"/>
      <c r="HO127" s="1633"/>
      <c r="HP127" s="1633"/>
      <c r="HQ127" s="1633"/>
      <c r="HR127" s="1633"/>
      <c r="HS127" s="1633"/>
      <c r="HT127" s="1633"/>
      <c r="HU127" s="1633"/>
      <c r="HV127" s="1633"/>
      <c r="HW127" s="1633"/>
      <c r="HX127" s="1633"/>
      <c r="HY127" s="1633"/>
      <c r="HZ127" s="1633"/>
      <c r="IA127" s="1633"/>
      <c r="IB127" s="1633"/>
      <c r="IC127" s="1633"/>
      <c r="ID127" s="1633"/>
      <c r="IE127" s="1633"/>
      <c r="IF127" s="1633"/>
      <c r="IG127" s="1633"/>
      <c r="IH127" s="1633"/>
      <c r="II127" s="1633"/>
      <c r="IJ127" s="1633"/>
      <c r="IK127" s="1633"/>
      <c r="IL127" s="1633"/>
      <c r="IM127" s="1633"/>
      <c r="IN127" s="1633"/>
      <c r="IO127" s="1633"/>
      <c r="IP127" s="1633"/>
      <c r="IQ127" s="1633"/>
      <c r="IR127" s="1633"/>
      <c r="IS127" s="1633"/>
      <c r="IT127" s="1633"/>
      <c r="IU127" s="1633"/>
      <c r="IV127" s="1633"/>
      <c r="IW127" s="1633"/>
      <c r="IX127" s="1633"/>
      <c r="IY127" s="1633"/>
      <c r="IZ127" s="1633"/>
      <c r="JA127" s="1633"/>
      <c r="JB127" s="1633"/>
      <c r="JC127" s="1633"/>
      <c r="JD127" s="1633"/>
      <c r="JE127" s="1633"/>
      <c r="JF127" s="1633"/>
      <c r="JG127" s="1633"/>
      <c r="JH127" s="1633"/>
      <c r="JI127" s="1633"/>
      <c r="JJ127" s="1633"/>
      <c r="JK127" s="1633"/>
      <c r="JL127" s="1633"/>
      <c r="JM127" s="1633"/>
      <c r="JN127" s="1633"/>
      <c r="JO127" s="1633"/>
      <c r="JP127" s="1633"/>
      <c r="JQ127" s="1633"/>
      <c r="JR127" s="1633"/>
      <c r="JS127" s="1633"/>
      <c r="JT127" s="1633"/>
      <c r="JU127" s="1633"/>
      <c r="JV127" s="1633"/>
      <c r="JW127" s="1633"/>
      <c r="JX127" s="1633"/>
      <c r="JY127" s="1633"/>
      <c r="JZ127" s="1633"/>
      <c r="KA127" s="1633"/>
      <c r="KB127" s="1633"/>
      <c r="KC127" s="1633"/>
      <c r="KD127" s="1633"/>
      <c r="KE127" s="1633"/>
      <c r="KF127" s="1633"/>
      <c r="KG127" s="1633"/>
      <c r="KH127" s="1633"/>
      <c r="KI127" s="1633"/>
      <c r="KJ127" s="1633"/>
      <c r="KK127" s="1633"/>
      <c r="KL127" s="1633"/>
      <c r="KM127" s="1633"/>
      <c r="KN127" s="1633"/>
      <c r="KO127" s="1633"/>
      <c r="KP127" s="1633"/>
      <c r="KQ127" s="1633"/>
      <c r="KR127" s="1633"/>
      <c r="KS127" s="1633"/>
      <c r="KT127" s="1633"/>
      <c r="KU127" s="1633"/>
      <c r="KV127" s="1633"/>
      <c r="KW127" s="1633"/>
      <c r="KX127" s="1633"/>
      <c r="KY127" s="1633"/>
      <c r="KZ127" s="1633"/>
      <c r="LA127" s="1633"/>
      <c r="LB127" s="1633"/>
      <c r="LC127" s="1633"/>
      <c r="LD127" s="1633"/>
      <c r="LE127" s="1633"/>
      <c r="LF127" s="1633"/>
      <c r="LG127" s="1633"/>
      <c r="LH127" s="1633"/>
      <c r="LI127" s="1633"/>
      <c r="LJ127" s="1633"/>
      <c r="LK127" s="1633"/>
      <c r="LL127" s="1633"/>
      <c r="LM127" s="1633"/>
      <c r="LN127" s="1633"/>
      <c r="LO127" s="1642"/>
      <c r="LP127" s="1642"/>
      <c r="LQ127" s="1642"/>
      <c r="LR127" s="1642"/>
      <c r="LS127" s="1642"/>
      <c r="LT127" s="1642"/>
      <c r="LU127" s="1642"/>
      <c r="LV127" s="2303"/>
    </row>
    <row r="128" s="2140" customFormat="1" ht="47" customHeight="1" spans="1:334">
      <c r="A128" s="2417">
        <v>45821</v>
      </c>
      <c r="B128" s="1500" t="s">
        <v>2105</v>
      </c>
      <c r="C128" s="1501" t="s">
        <v>2106</v>
      </c>
      <c r="D128" s="1502">
        <v>4500170037</v>
      </c>
      <c r="E128" s="1503"/>
      <c r="F128" s="1502" t="s">
        <v>2107</v>
      </c>
      <c r="G128" s="1505" t="s">
        <v>1727</v>
      </c>
      <c r="H128" s="1505" t="s">
        <v>1727</v>
      </c>
      <c r="I128" s="1532" t="s">
        <v>1728</v>
      </c>
      <c r="J128" s="1522">
        <v>5568</v>
      </c>
      <c r="K128" s="1534">
        <v>0</v>
      </c>
      <c r="L128" s="1534">
        <v>96</v>
      </c>
      <c r="M128" s="1534">
        <f t="shared" si="115"/>
        <v>58</v>
      </c>
      <c r="N128" s="1536">
        <v>45856</v>
      </c>
      <c r="O128" s="1536">
        <v>45852</v>
      </c>
      <c r="P128" s="1537"/>
      <c r="Q128" s="1562" t="s">
        <v>78</v>
      </c>
      <c r="R128" s="1839"/>
      <c r="S128" s="1839"/>
      <c r="T128" s="1839"/>
      <c r="U128" s="1839"/>
      <c r="V128" s="1532"/>
      <c r="W128" s="1532" t="s">
        <v>111</v>
      </c>
      <c r="X128" s="1565">
        <v>45821</v>
      </c>
      <c r="Y128" s="1589" t="s">
        <v>88</v>
      </c>
      <c r="Z128" s="1589">
        <v>45835</v>
      </c>
      <c r="AA128" s="1589"/>
      <c r="AB128" s="1589"/>
      <c r="AC128" s="2692" t="s">
        <v>2108</v>
      </c>
      <c r="AD128" s="1590" t="s">
        <v>792</v>
      </c>
      <c r="AE128" s="2277">
        <v>0.9289</v>
      </c>
      <c r="AF128" s="2278">
        <f>AE128*J128</f>
        <v>5172.1152</v>
      </c>
      <c r="AG128" s="1504" t="s">
        <v>2109</v>
      </c>
      <c r="AH128" s="1609" t="s">
        <v>81</v>
      </c>
      <c r="AI128" s="2623">
        <f t="shared" si="86"/>
        <v>5568</v>
      </c>
      <c r="AJ128" s="2629">
        <v>10</v>
      </c>
      <c r="AK128" s="2627">
        <f t="shared" si="116"/>
        <v>5568</v>
      </c>
      <c r="AL128" s="2627"/>
      <c r="AM128" s="2627"/>
      <c r="AN128" s="2627">
        <f t="shared" si="114"/>
        <v>232</v>
      </c>
      <c r="AO128" s="2627"/>
      <c r="AP128" s="2627"/>
      <c r="AQ128" s="2641"/>
      <c r="AR128" s="1610"/>
      <c r="AS128" s="2312" t="s">
        <v>63</v>
      </c>
      <c r="AT128" s="2312">
        <f t="shared" si="117"/>
        <v>5568</v>
      </c>
      <c r="AU128" s="1610"/>
      <c r="AV128" s="1622">
        <f t="shared" si="118"/>
        <v>556.8</v>
      </c>
      <c r="AW128" s="1622">
        <f t="shared" si="119"/>
        <v>556.8</v>
      </c>
      <c r="AX128" s="1622">
        <f t="shared" si="120"/>
        <v>556.8</v>
      </c>
      <c r="AY128" s="1622">
        <f t="shared" si="121"/>
        <v>556.8</v>
      </c>
      <c r="AZ128" s="1622">
        <f t="shared" si="122"/>
        <v>556.8</v>
      </c>
      <c r="BA128" s="1622">
        <f t="shared" si="123"/>
        <v>556.8</v>
      </c>
      <c r="BB128" s="1622">
        <f t="shared" si="124"/>
        <v>556.8</v>
      </c>
      <c r="BC128" s="1622">
        <f t="shared" si="125"/>
        <v>556.8</v>
      </c>
      <c r="BD128" s="1622">
        <f t="shared" si="126"/>
        <v>556.8</v>
      </c>
      <c r="BE128" s="1622">
        <f t="shared" si="127"/>
        <v>556.8</v>
      </c>
      <c r="BF128" s="1622">
        <f>J128*23/24/COUNT(AV128:BE128)</f>
        <v>533.6</v>
      </c>
      <c r="BG128" s="2648">
        <f>J128/24/COUNT(AV128:BE128)</f>
        <v>23.2</v>
      </c>
      <c r="BH128" s="1633"/>
      <c r="BI128" s="1633"/>
      <c r="BJ128" s="1633"/>
      <c r="BK128" s="1633"/>
      <c r="BL128" s="1633"/>
      <c r="BM128" s="1633"/>
      <c r="BN128" s="1633"/>
      <c r="BO128" s="1633"/>
      <c r="BP128" s="1633"/>
      <c r="BQ128" s="1633"/>
      <c r="BR128" s="1633"/>
      <c r="BS128" s="1633"/>
      <c r="BT128" s="1633"/>
      <c r="BU128" s="1633"/>
      <c r="BV128" s="1633"/>
      <c r="BW128" s="1633"/>
      <c r="BX128" s="1633"/>
      <c r="BY128" s="1633"/>
      <c r="BZ128" s="1633"/>
      <c r="CA128" s="1633"/>
      <c r="CB128" s="1633"/>
      <c r="CC128" s="1633"/>
      <c r="CD128" s="1633"/>
      <c r="CE128" s="1633"/>
      <c r="CF128" s="1633"/>
      <c r="CG128" s="1633"/>
      <c r="CH128" s="1633"/>
      <c r="CI128" s="1633"/>
      <c r="CJ128" s="1633"/>
      <c r="CK128" s="1633"/>
      <c r="CL128" s="1633"/>
      <c r="CM128" s="1633"/>
      <c r="CN128" s="1633"/>
      <c r="CO128" s="1633"/>
      <c r="CP128" s="1633"/>
      <c r="CQ128" s="1633"/>
      <c r="CR128" s="1633"/>
      <c r="CS128" s="1633"/>
      <c r="CT128" s="1633"/>
      <c r="CU128" s="1633"/>
      <c r="CV128" s="1633"/>
      <c r="CW128" s="1633"/>
      <c r="CX128" s="1633"/>
      <c r="CY128" s="1633"/>
      <c r="CZ128" s="1633"/>
      <c r="DA128" s="1633"/>
      <c r="DB128" s="1633"/>
      <c r="DC128" s="1633"/>
      <c r="DD128" s="1633"/>
      <c r="DE128" s="1633"/>
      <c r="DF128" s="1633"/>
      <c r="DG128" s="1633"/>
      <c r="DH128" s="1633"/>
      <c r="DI128" s="1633"/>
      <c r="DJ128" s="1633"/>
      <c r="DK128" s="1633"/>
      <c r="DL128" s="1633"/>
      <c r="DM128" s="1633"/>
      <c r="DN128" s="1633"/>
      <c r="DO128" s="1633"/>
      <c r="DP128" s="1633"/>
      <c r="DQ128" s="1633"/>
      <c r="DR128" s="1633"/>
      <c r="DS128" s="1633"/>
      <c r="DT128" s="1633"/>
      <c r="DU128" s="1633"/>
      <c r="DV128" s="1633"/>
      <c r="DW128" s="1633"/>
      <c r="DX128" s="1633"/>
      <c r="DY128" s="1633"/>
      <c r="DZ128" s="1633"/>
      <c r="EA128" s="1633"/>
      <c r="EB128" s="1633"/>
      <c r="EC128" s="1633"/>
      <c r="ED128" s="1633"/>
      <c r="EE128" s="1633"/>
      <c r="EF128" s="1633"/>
      <c r="EG128" s="1633"/>
      <c r="EH128" s="1633"/>
      <c r="EI128" s="1633"/>
      <c r="EJ128" s="1633"/>
      <c r="EK128" s="1633"/>
      <c r="EL128" s="1633"/>
      <c r="EM128" s="1633"/>
      <c r="EN128" s="1633"/>
      <c r="EO128" s="1633"/>
      <c r="EP128" s="1633"/>
      <c r="EQ128" s="1633"/>
      <c r="ER128" s="1633"/>
      <c r="ES128" s="1633"/>
      <c r="ET128" s="1633"/>
      <c r="EU128" s="1633"/>
      <c r="EV128" s="1633"/>
      <c r="EW128" s="1633"/>
      <c r="EX128" s="1633"/>
      <c r="EY128" s="1633"/>
      <c r="EZ128" s="1633"/>
      <c r="FA128" s="1633"/>
      <c r="FB128" s="1633"/>
      <c r="FC128" s="1633"/>
      <c r="FD128" s="1633"/>
      <c r="FE128" s="1633"/>
      <c r="FF128" s="1633"/>
      <c r="FG128" s="1633"/>
      <c r="FH128" s="1633"/>
      <c r="FI128" s="1633"/>
      <c r="FJ128" s="1633"/>
      <c r="FK128" s="1633"/>
      <c r="FL128" s="1633"/>
      <c r="FM128" s="1633"/>
      <c r="FN128" s="1633"/>
      <c r="FO128" s="1633"/>
      <c r="FP128" s="1633"/>
      <c r="FQ128" s="1633"/>
      <c r="FR128" s="1633"/>
      <c r="FS128" s="1633"/>
      <c r="FT128" s="1633"/>
      <c r="FU128" s="1633"/>
      <c r="FV128" s="1633"/>
      <c r="FW128" s="1633"/>
      <c r="FX128" s="1633"/>
      <c r="FY128" s="1633"/>
      <c r="FZ128" s="1633"/>
      <c r="GA128" s="1633"/>
      <c r="GB128" s="1633"/>
      <c r="GC128" s="1633"/>
      <c r="GD128" s="1633"/>
      <c r="GE128" s="1633"/>
      <c r="GF128" s="1633"/>
      <c r="GG128" s="1633"/>
      <c r="GH128" s="1633"/>
      <c r="GI128" s="1633"/>
      <c r="GJ128" s="1633"/>
      <c r="GK128" s="1633"/>
      <c r="GL128" s="1633"/>
      <c r="GM128" s="1633"/>
      <c r="GN128" s="1633"/>
      <c r="GO128" s="1633"/>
      <c r="GP128" s="1633"/>
      <c r="GQ128" s="1633"/>
      <c r="GR128" s="1633"/>
      <c r="GS128" s="1633"/>
      <c r="GT128" s="1633"/>
      <c r="GU128" s="1633"/>
      <c r="GV128" s="1633"/>
      <c r="GW128" s="1633"/>
      <c r="GX128" s="1633"/>
      <c r="GY128" s="1633"/>
      <c r="GZ128" s="1633"/>
      <c r="HA128" s="1633"/>
      <c r="HB128" s="1633"/>
      <c r="HC128" s="1633"/>
      <c r="HD128" s="1633"/>
      <c r="HE128" s="1633"/>
      <c r="HF128" s="1633"/>
      <c r="HG128" s="1633"/>
      <c r="HH128" s="1633"/>
      <c r="HI128" s="1633"/>
      <c r="HJ128" s="1633"/>
      <c r="HK128" s="1633"/>
      <c r="HL128" s="1633"/>
      <c r="HM128" s="1633"/>
      <c r="HN128" s="1633"/>
      <c r="HO128" s="1633"/>
      <c r="HP128" s="1633"/>
      <c r="HQ128" s="1633"/>
      <c r="HR128" s="1633"/>
      <c r="HS128" s="1633"/>
      <c r="HT128" s="1633"/>
      <c r="HU128" s="1633"/>
      <c r="HV128" s="1633"/>
      <c r="HW128" s="1633"/>
      <c r="HX128" s="1633"/>
      <c r="HY128" s="1633"/>
      <c r="HZ128" s="1633"/>
      <c r="IA128" s="1633"/>
      <c r="IB128" s="1633"/>
      <c r="IC128" s="1633"/>
      <c r="ID128" s="1633"/>
      <c r="IE128" s="1633"/>
      <c r="IF128" s="1633"/>
      <c r="IG128" s="1633"/>
      <c r="IH128" s="1633"/>
      <c r="II128" s="1633"/>
      <c r="IJ128" s="1633"/>
      <c r="IK128" s="1633"/>
      <c r="IL128" s="1633"/>
      <c r="IM128" s="1633"/>
      <c r="IN128" s="1633"/>
      <c r="IO128" s="1633"/>
      <c r="IP128" s="1633"/>
      <c r="IQ128" s="1633"/>
      <c r="IR128" s="1633"/>
      <c r="IS128" s="1633"/>
      <c r="IT128" s="1633"/>
      <c r="IU128" s="1633"/>
      <c r="IV128" s="1633"/>
      <c r="IW128" s="1633"/>
      <c r="IX128" s="1633"/>
      <c r="IY128" s="1633"/>
      <c r="IZ128" s="1633"/>
      <c r="JA128" s="1633"/>
      <c r="JB128" s="1633"/>
      <c r="JC128" s="1633"/>
      <c r="JD128" s="1633"/>
      <c r="JE128" s="1633"/>
      <c r="JF128" s="1633"/>
      <c r="JG128" s="1633"/>
      <c r="JH128" s="1633"/>
      <c r="JI128" s="1633"/>
      <c r="JJ128" s="1633"/>
      <c r="JK128" s="1633"/>
      <c r="JL128" s="1633"/>
      <c r="JM128" s="1633"/>
      <c r="JN128" s="1633"/>
      <c r="JO128" s="1633"/>
      <c r="JP128" s="1633"/>
      <c r="JQ128" s="1633"/>
      <c r="JR128" s="1633"/>
      <c r="JS128" s="1633"/>
      <c r="JT128" s="1633"/>
      <c r="JU128" s="1633"/>
      <c r="JV128" s="1633"/>
      <c r="JW128" s="1633"/>
      <c r="JX128" s="1633"/>
      <c r="JY128" s="1633"/>
      <c r="JZ128" s="1633"/>
      <c r="KA128" s="1633"/>
      <c r="KB128" s="1633"/>
      <c r="KC128" s="1633"/>
      <c r="KD128" s="1633"/>
      <c r="KE128" s="1633"/>
      <c r="KF128" s="1633"/>
      <c r="KG128" s="1633"/>
      <c r="KH128" s="1633"/>
      <c r="KI128" s="1633"/>
      <c r="KJ128" s="1633"/>
      <c r="KK128" s="1633"/>
      <c r="KL128" s="1633"/>
      <c r="KM128" s="1633"/>
      <c r="KN128" s="1633"/>
      <c r="KO128" s="1633"/>
      <c r="KP128" s="1633"/>
      <c r="KQ128" s="1633"/>
      <c r="KR128" s="1633"/>
      <c r="KS128" s="1633"/>
      <c r="KT128" s="1633"/>
      <c r="KU128" s="1633"/>
      <c r="KV128" s="1633"/>
      <c r="KW128" s="1633"/>
      <c r="KX128" s="1633"/>
      <c r="KY128" s="1633"/>
      <c r="KZ128" s="1633"/>
      <c r="LA128" s="1633"/>
      <c r="LB128" s="1633"/>
      <c r="LC128" s="1633"/>
      <c r="LD128" s="1633"/>
      <c r="LE128" s="1633"/>
      <c r="LF128" s="1633"/>
      <c r="LG128" s="1633"/>
      <c r="LH128" s="1633"/>
      <c r="LI128" s="1633"/>
      <c r="LJ128" s="1633"/>
      <c r="LK128" s="1633"/>
      <c r="LL128" s="1633"/>
      <c r="LM128" s="1633"/>
      <c r="LN128" s="1633"/>
      <c r="LO128" s="1642"/>
      <c r="LP128" s="1642"/>
      <c r="LQ128" s="1642"/>
      <c r="LR128" s="1642"/>
      <c r="LS128" s="1642"/>
      <c r="LT128" s="1642"/>
      <c r="LU128" s="1642"/>
      <c r="LV128" s="1643"/>
    </row>
    <row r="129" s="2140" customFormat="1" ht="47" customHeight="1" spans="1:334">
      <c r="A129" s="2417">
        <v>45814</v>
      </c>
      <c r="B129" s="1500" t="s">
        <v>623</v>
      </c>
      <c r="C129" s="1501" t="s">
        <v>624</v>
      </c>
      <c r="D129" s="1502">
        <v>4500169319</v>
      </c>
      <c r="E129" s="1503" t="s">
        <v>625</v>
      </c>
      <c r="F129" s="1502" t="s">
        <v>2110</v>
      </c>
      <c r="G129" s="1505" t="s">
        <v>1730</v>
      </c>
      <c r="H129" s="1505" t="s">
        <v>1730</v>
      </c>
      <c r="I129" s="1532" t="s">
        <v>1939</v>
      </c>
      <c r="J129" s="1522">
        <v>1752</v>
      </c>
      <c r="K129" s="1534">
        <v>0</v>
      </c>
      <c r="L129" s="1534">
        <v>24</v>
      </c>
      <c r="M129" s="1534">
        <f t="shared" si="115"/>
        <v>73</v>
      </c>
      <c r="N129" s="1536">
        <v>45856</v>
      </c>
      <c r="O129" s="1536">
        <v>45852</v>
      </c>
      <c r="P129" s="1537"/>
      <c r="Q129" s="1562" t="s">
        <v>78</v>
      </c>
      <c r="R129" s="1839"/>
      <c r="S129" s="1839"/>
      <c r="T129" s="1839"/>
      <c r="U129" s="1839"/>
      <c r="V129" s="1532"/>
      <c r="W129" s="2627" t="s">
        <v>111</v>
      </c>
      <c r="X129" s="2627" t="s">
        <v>1555</v>
      </c>
      <c r="Y129" s="1578" t="s">
        <v>88</v>
      </c>
      <c r="Z129" s="1578">
        <v>45827</v>
      </c>
      <c r="AA129" s="1589"/>
      <c r="AB129" s="1589"/>
      <c r="AC129" s="2692" t="s">
        <v>2111</v>
      </c>
      <c r="AD129" s="1590" t="s">
        <v>628</v>
      </c>
      <c r="AE129" s="2277">
        <v>0.9338</v>
      </c>
      <c r="AF129" s="2278">
        <f>AE129*J129</f>
        <v>1636.0176</v>
      </c>
      <c r="AG129" s="1504"/>
      <c r="AH129" s="1609" t="s">
        <v>81</v>
      </c>
      <c r="AI129" s="2623">
        <f t="shared" si="86"/>
        <v>1752</v>
      </c>
      <c r="AJ129" s="2626">
        <v>10</v>
      </c>
      <c r="AK129" s="2627">
        <f t="shared" si="116"/>
        <v>1752</v>
      </c>
      <c r="AL129" s="2627"/>
      <c r="AM129" s="2627"/>
      <c r="AN129" s="2627">
        <f t="shared" si="114"/>
        <v>73</v>
      </c>
      <c r="AO129" s="2627"/>
      <c r="AP129" s="2627"/>
      <c r="AQ129" s="2641"/>
      <c r="AR129" s="1610"/>
      <c r="AS129" s="1610" t="s">
        <v>63</v>
      </c>
      <c r="AT129" s="1610">
        <f t="shared" si="117"/>
        <v>1752</v>
      </c>
      <c r="AU129" s="1610"/>
      <c r="AV129" s="2313">
        <f t="shared" si="118"/>
        <v>175.2</v>
      </c>
      <c r="AW129" s="1637">
        <f t="shared" si="119"/>
        <v>175.2</v>
      </c>
      <c r="AX129" s="1637">
        <f t="shared" si="120"/>
        <v>175.2</v>
      </c>
      <c r="AY129" s="1637">
        <f t="shared" si="121"/>
        <v>175.2</v>
      </c>
      <c r="AZ129" s="1637">
        <f t="shared" si="122"/>
        <v>175.2</v>
      </c>
      <c r="BA129" s="2647">
        <f t="shared" si="123"/>
        <v>175.2</v>
      </c>
      <c r="BB129" s="2647">
        <f t="shared" si="124"/>
        <v>175.2</v>
      </c>
      <c r="BC129" s="2647">
        <f t="shared" si="125"/>
        <v>175.2</v>
      </c>
      <c r="BD129" s="2647">
        <f t="shared" si="126"/>
        <v>175.2</v>
      </c>
      <c r="BE129" s="2647">
        <f t="shared" si="127"/>
        <v>175.2</v>
      </c>
      <c r="BF129" s="2313">
        <f>J129*23/24/COUNT(AV129:BE129)</f>
        <v>167.9</v>
      </c>
      <c r="BG129" s="2649">
        <f>J129/24/COUNT(AV129:BE129)</f>
        <v>7.3</v>
      </c>
      <c r="BH129" s="1633"/>
      <c r="BI129" s="1633"/>
      <c r="BJ129" s="1633"/>
      <c r="BK129" s="1633"/>
      <c r="BL129" s="1633"/>
      <c r="BM129" s="1633"/>
      <c r="BN129" s="1633"/>
      <c r="BO129" s="1633"/>
      <c r="BP129" s="1633"/>
      <c r="BQ129" s="1633"/>
      <c r="BR129" s="1633"/>
      <c r="BS129" s="1633"/>
      <c r="BT129" s="1633"/>
      <c r="BU129" s="1633"/>
      <c r="BV129" s="1633"/>
      <c r="BW129" s="1633"/>
      <c r="BX129" s="1633"/>
      <c r="BY129" s="1633"/>
      <c r="BZ129" s="1633"/>
      <c r="CA129" s="1633"/>
      <c r="CB129" s="1633"/>
      <c r="CC129" s="1633"/>
      <c r="CD129" s="1633"/>
      <c r="CE129" s="1633"/>
      <c r="CF129" s="1633"/>
      <c r="CG129" s="1633"/>
      <c r="CH129" s="1633"/>
      <c r="CI129" s="1633"/>
      <c r="CJ129" s="1633"/>
      <c r="CK129" s="1633"/>
      <c r="CL129" s="1633"/>
      <c r="CM129" s="1633"/>
      <c r="CN129" s="1633"/>
      <c r="CO129" s="1633"/>
      <c r="CP129" s="1633"/>
      <c r="CQ129" s="1633"/>
      <c r="CR129" s="1633"/>
      <c r="CS129" s="1633"/>
      <c r="CT129" s="1633"/>
      <c r="CU129" s="1633"/>
      <c r="CV129" s="1633"/>
      <c r="CW129" s="1633"/>
      <c r="CX129" s="1633"/>
      <c r="CY129" s="1633"/>
      <c r="CZ129" s="1633"/>
      <c r="DA129" s="1633"/>
      <c r="DB129" s="1633"/>
      <c r="DC129" s="1633"/>
      <c r="DD129" s="1633"/>
      <c r="DE129" s="1633"/>
      <c r="DF129" s="1633"/>
      <c r="DG129" s="1633"/>
      <c r="DH129" s="1633"/>
      <c r="DI129" s="1633"/>
      <c r="DJ129" s="1633"/>
      <c r="DK129" s="1633"/>
      <c r="DL129" s="1633"/>
      <c r="DM129" s="1633"/>
      <c r="DN129" s="1633"/>
      <c r="DO129" s="1633"/>
      <c r="DP129" s="1633"/>
      <c r="DQ129" s="1633"/>
      <c r="DR129" s="1633"/>
      <c r="DS129" s="1633"/>
      <c r="DT129" s="1633"/>
      <c r="DU129" s="1633"/>
      <c r="DV129" s="1633"/>
      <c r="DW129" s="1633"/>
      <c r="DX129" s="1633"/>
      <c r="DY129" s="1633"/>
      <c r="DZ129" s="1633"/>
      <c r="EA129" s="1633"/>
      <c r="EB129" s="1633"/>
      <c r="EC129" s="1633"/>
      <c r="ED129" s="1633"/>
      <c r="EE129" s="1633"/>
      <c r="EF129" s="1633"/>
      <c r="EG129" s="1633"/>
      <c r="EH129" s="1633"/>
      <c r="EI129" s="1633"/>
      <c r="EJ129" s="1633"/>
      <c r="EK129" s="1633"/>
      <c r="EL129" s="1633"/>
      <c r="EM129" s="1633"/>
      <c r="EN129" s="1633"/>
      <c r="EO129" s="1633"/>
      <c r="EP129" s="1633"/>
      <c r="EQ129" s="1633"/>
      <c r="ER129" s="1633"/>
      <c r="ES129" s="1633"/>
      <c r="ET129" s="1633"/>
      <c r="EU129" s="1633"/>
      <c r="EV129" s="1633"/>
      <c r="EW129" s="1633"/>
      <c r="EX129" s="1633"/>
      <c r="EY129" s="1633"/>
      <c r="EZ129" s="1633"/>
      <c r="FA129" s="1633"/>
      <c r="FB129" s="1633"/>
      <c r="FC129" s="1633"/>
      <c r="FD129" s="1633"/>
      <c r="FE129" s="1633"/>
      <c r="FF129" s="1633"/>
      <c r="FG129" s="1633"/>
      <c r="FH129" s="1633"/>
      <c r="FI129" s="1633"/>
      <c r="FJ129" s="1633"/>
      <c r="FK129" s="1633"/>
      <c r="FL129" s="1633"/>
      <c r="FM129" s="1633"/>
      <c r="FN129" s="1633"/>
      <c r="FO129" s="1633"/>
      <c r="FP129" s="1633"/>
      <c r="FQ129" s="1633"/>
      <c r="FR129" s="1633"/>
      <c r="FS129" s="1633"/>
      <c r="FT129" s="1633"/>
      <c r="FU129" s="1633"/>
      <c r="FV129" s="1633"/>
      <c r="FW129" s="1633"/>
      <c r="FX129" s="1633"/>
      <c r="FY129" s="1633"/>
      <c r="FZ129" s="1633"/>
      <c r="GA129" s="1633"/>
      <c r="GB129" s="1633"/>
      <c r="GC129" s="1633"/>
      <c r="GD129" s="1633"/>
      <c r="GE129" s="1633"/>
      <c r="GF129" s="1633"/>
      <c r="GG129" s="1633"/>
      <c r="GH129" s="1633"/>
      <c r="GI129" s="1633"/>
      <c r="GJ129" s="1633"/>
      <c r="GK129" s="1633"/>
      <c r="GL129" s="1633"/>
      <c r="GM129" s="1633"/>
      <c r="GN129" s="1633"/>
      <c r="GO129" s="1633"/>
      <c r="GP129" s="1633"/>
      <c r="GQ129" s="1633"/>
      <c r="GR129" s="1633"/>
      <c r="GS129" s="1633"/>
      <c r="GT129" s="1633"/>
      <c r="GU129" s="1633"/>
      <c r="GV129" s="1633"/>
      <c r="GW129" s="1633"/>
      <c r="GX129" s="1633"/>
      <c r="GY129" s="1633"/>
      <c r="GZ129" s="1633"/>
      <c r="HA129" s="1633"/>
      <c r="HB129" s="1633"/>
      <c r="HC129" s="1633"/>
      <c r="HD129" s="1633"/>
      <c r="HE129" s="1633"/>
      <c r="HF129" s="1633"/>
      <c r="HG129" s="1633"/>
      <c r="HH129" s="1633"/>
      <c r="HI129" s="1633"/>
      <c r="HJ129" s="1633"/>
      <c r="HK129" s="1633"/>
      <c r="HL129" s="1633"/>
      <c r="HM129" s="1633"/>
      <c r="HN129" s="1633"/>
      <c r="HO129" s="1633"/>
      <c r="HP129" s="1633"/>
      <c r="HQ129" s="1633"/>
      <c r="HR129" s="1633"/>
      <c r="HS129" s="1633"/>
      <c r="HT129" s="1633"/>
      <c r="HU129" s="1633"/>
      <c r="HV129" s="1633"/>
      <c r="HW129" s="1633"/>
      <c r="HX129" s="1633"/>
      <c r="HY129" s="1633"/>
      <c r="HZ129" s="1633"/>
      <c r="IA129" s="1633"/>
      <c r="IB129" s="1633"/>
      <c r="IC129" s="1633"/>
      <c r="ID129" s="1633"/>
      <c r="IE129" s="1633"/>
      <c r="IF129" s="1633"/>
      <c r="IG129" s="1633"/>
      <c r="IH129" s="1633"/>
      <c r="II129" s="1633"/>
      <c r="IJ129" s="1633"/>
      <c r="IK129" s="1633"/>
      <c r="IL129" s="1633"/>
      <c r="IM129" s="1633"/>
      <c r="IN129" s="1633"/>
      <c r="IO129" s="1633"/>
      <c r="IP129" s="1633"/>
      <c r="IQ129" s="1633"/>
      <c r="IR129" s="1633"/>
      <c r="IS129" s="1633"/>
      <c r="IT129" s="1633"/>
      <c r="IU129" s="1633"/>
      <c r="IV129" s="1633"/>
      <c r="IW129" s="1633"/>
      <c r="IX129" s="1633"/>
      <c r="IY129" s="1633"/>
      <c r="IZ129" s="1633"/>
      <c r="JA129" s="1633"/>
      <c r="JB129" s="1633"/>
      <c r="JC129" s="1633"/>
      <c r="JD129" s="1633"/>
      <c r="JE129" s="1633"/>
      <c r="JF129" s="1633"/>
      <c r="JG129" s="1633"/>
      <c r="JH129" s="1633"/>
      <c r="JI129" s="1633"/>
      <c r="JJ129" s="1633"/>
      <c r="JK129" s="1633"/>
      <c r="JL129" s="1633"/>
      <c r="JM129" s="1633"/>
      <c r="JN129" s="1633"/>
      <c r="JO129" s="1633"/>
      <c r="JP129" s="1633"/>
      <c r="JQ129" s="1633"/>
      <c r="JR129" s="1633"/>
      <c r="JS129" s="1633"/>
      <c r="JT129" s="1633"/>
      <c r="JU129" s="1633"/>
      <c r="JV129" s="1633"/>
      <c r="JW129" s="1633"/>
      <c r="JX129" s="1633"/>
      <c r="JY129" s="1633"/>
      <c r="JZ129" s="1633"/>
      <c r="KA129" s="1633"/>
      <c r="KB129" s="1633"/>
      <c r="KC129" s="1633"/>
      <c r="KD129" s="1633"/>
      <c r="KE129" s="1633"/>
      <c r="KF129" s="1633"/>
      <c r="KG129" s="1633"/>
      <c r="KH129" s="1633"/>
      <c r="KI129" s="1633"/>
      <c r="KJ129" s="1633"/>
      <c r="KK129" s="1633"/>
      <c r="KL129" s="1633"/>
      <c r="KM129" s="1633"/>
      <c r="KN129" s="1633"/>
      <c r="KO129" s="1633"/>
      <c r="KP129" s="1633"/>
      <c r="KQ129" s="1633"/>
      <c r="KR129" s="1633"/>
      <c r="KS129" s="1633"/>
      <c r="KT129" s="1633"/>
      <c r="KU129" s="1633"/>
      <c r="KV129" s="1633"/>
      <c r="KW129" s="1633"/>
      <c r="KX129" s="1633"/>
      <c r="KY129" s="1633"/>
      <c r="KZ129" s="1633"/>
      <c r="LA129" s="1633"/>
      <c r="LB129" s="1633"/>
      <c r="LC129" s="1633"/>
      <c r="LD129" s="1633"/>
      <c r="LE129" s="1633"/>
      <c r="LF129" s="1633"/>
      <c r="LG129" s="1633"/>
      <c r="LH129" s="1633"/>
      <c r="LI129" s="1633"/>
      <c r="LJ129" s="1633"/>
      <c r="LK129" s="1633"/>
      <c r="LL129" s="1633"/>
      <c r="LM129" s="1633"/>
      <c r="LN129" s="1633"/>
      <c r="LO129" s="1642"/>
      <c r="LP129" s="1642"/>
      <c r="LQ129" s="1642"/>
      <c r="LR129" s="1642"/>
      <c r="LS129" s="1642"/>
      <c r="LT129" s="1642"/>
      <c r="LU129" s="1642"/>
      <c r="LV129" s="1643"/>
    </row>
    <row r="130" s="2140" customFormat="1" ht="47" customHeight="1" spans="1:334">
      <c r="A130" s="2417">
        <v>45818</v>
      </c>
      <c r="B130" s="1500" t="s">
        <v>213</v>
      </c>
      <c r="C130" s="1501" t="s">
        <v>98</v>
      </c>
      <c r="D130" s="1502">
        <v>4500169587</v>
      </c>
      <c r="E130" s="1503" t="s">
        <v>652</v>
      </c>
      <c r="F130" s="1502" t="s">
        <v>2112</v>
      </c>
      <c r="G130" s="1505" t="s">
        <v>1730</v>
      </c>
      <c r="H130" s="1505" t="s">
        <v>1730</v>
      </c>
      <c r="I130" s="1532" t="s">
        <v>1939</v>
      </c>
      <c r="J130" s="1522">
        <v>52056</v>
      </c>
      <c r="K130" s="1534">
        <v>0</v>
      </c>
      <c r="L130" s="1534">
        <v>24</v>
      </c>
      <c r="M130" s="1534">
        <f t="shared" si="115"/>
        <v>2169</v>
      </c>
      <c r="N130" s="1536">
        <v>45860</v>
      </c>
      <c r="O130" s="1536">
        <v>45856</v>
      </c>
      <c r="P130" s="1537"/>
      <c r="Q130" s="1562" t="s">
        <v>78</v>
      </c>
      <c r="R130" s="1839"/>
      <c r="S130" s="1839"/>
      <c r="T130" s="1839"/>
      <c r="U130" s="1839"/>
      <c r="V130" s="1532"/>
      <c r="W130" s="1532" t="s">
        <v>111</v>
      </c>
      <c r="X130" s="1565">
        <v>45819</v>
      </c>
      <c r="Y130" s="1578" t="s">
        <v>88</v>
      </c>
      <c r="Z130" s="1578" t="s">
        <v>88</v>
      </c>
      <c r="AA130" s="1589"/>
      <c r="AB130" s="1589"/>
      <c r="AC130" s="2692" t="s">
        <v>2076</v>
      </c>
      <c r="AD130" s="1590" t="s">
        <v>219</v>
      </c>
      <c r="AE130" s="2277">
        <v>0.5648</v>
      </c>
      <c r="AF130" s="2278">
        <f>AE130*J130</f>
        <v>29401.2288</v>
      </c>
      <c r="AG130" s="1504"/>
      <c r="AH130" s="1609" t="s">
        <v>81</v>
      </c>
      <c r="AI130" s="2623">
        <f t="shared" si="86"/>
        <v>52056</v>
      </c>
      <c r="AJ130" s="2626">
        <v>10</v>
      </c>
      <c r="AK130" s="2627">
        <f t="shared" si="116"/>
        <v>52056</v>
      </c>
      <c r="AL130" s="2627"/>
      <c r="AM130" s="2627"/>
      <c r="AN130" s="2627">
        <f t="shared" si="114"/>
        <v>2169</v>
      </c>
      <c r="AO130" s="2627"/>
      <c r="AP130" s="2627"/>
      <c r="AQ130" s="2641"/>
      <c r="AR130" s="1610"/>
      <c r="AS130" s="1610" t="s">
        <v>63</v>
      </c>
      <c r="AT130" s="1610">
        <f t="shared" si="117"/>
        <v>52056</v>
      </c>
      <c r="AU130" s="1610"/>
      <c r="AV130" s="1622">
        <f t="shared" si="118"/>
        <v>5205.6</v>
      </c>
      <c r="AW130" s="1622">
        <f t="shared" si="119"/>
        <v>5205.6</v>
      </c>
      <c r="AX130" s="1622">
        <f t="shared" si="120"/>
        <v>5205.6</v>
      </c>
      <c r="AY130" s="1622">
        <f t="shared" si="121"/>
        <v>5205.6</v>
      </c>
      <c r="AZ130" s="1622">
        <f t="shared" si="122"/>
        <v>5205.6</v>
      </c>
      <c r="BA130" s="1622">
        <f t="shared" si="123"/>
        <v>5205.6</v>
      </c>
      <c r="BB130" s="1622">
        <f t="shared" si="124"/>
        <v>5205.6</v>
      </c>
      <c r="BC130" s="1622">
        <f t="shared" si="125"/>
        <v>5205.6</v>
      </c>
      <c r="BD130" s="1622">
        <f t="shared" si="126"/>
        <v>5205.6</v>
      </c>
      <c r="BE130" s="1622">
        <f t="shared" si="127"/>
        <v>5205.6</v>
      </c>
      <c r="BF130" s="2313"/>
      <c r="BG130" s="2649"/>
      <c r="BH130" s="1633"/>
      <c r="BI130" s="1633"/>
      <c r="BJ130" s="1633"/>
      <c r="BK130" s="1633"/>
      <c r="BL130" s="1633"/>
      <c r="BM130" s="1633"/>
      <c r="BN130" s="1633"/>
      <c r="BO130" s="1633"/>
      <c r="BP130" s="1633"/>
      <c r="BQ130" s="1633"/>
      <c r="BR130" s="1633"/>
      <c r="BS130" s="1633"/>
      <c r="BT130" s="1633"/>
      <c r="BU130" s="1633"/>
      <c r="BV130" s="1633"/>
      <c r="BW130" s="1633"/>
      <c r="BX130" s="1633"/>
      <c r="BY130" s="1633"/>
      <c r="BZ130" s="1633"/>
      <c r="CA130" s="1633"/>
      <c r="CB130" s="1633"/>
      <c r="CC130" s="1633"/>
      <c r="CD130" s="1633"/>
      <c r="CE130" s="1633"/>
      <c r="CF130" s="1633"/>
      <c r="CG130" s="1633"/>
      <c r="CH130" s="1633"/>
      <c r="CI130" s="1633"/>
      <c r="CJ130" s="1633"/>
      <c r="CK130" s="1633"/>
      <c r="CL130" s="1633"/>
      <c r="CM130" s="1633"/>
      <c r="CN130" s="1633"/>
      <c r="CO130" s="1633"/>
      <c r="CP130" s="1633"/>
      <c r="CQ130" s="1633"/>
      <c r="CR130" s="1633"/>
      <c r="CS130" s="1633"/>
      <c r="CT130" s="1633"/>
      <c r="CU130" s="1633"/>
      <c r="CV130" s="1633"/>
      <c r="CW130" s="1633"/>
      <c r="CX130" s="1633"/>
      <c r="CY130" s="1633"/>
      <c r="CZ130" s="1633"/>
      <c r="DA130" s="1633"/>
      <c r="DB130" s="1633"/>
      <c r="DC130" s="1633"/>
      <c r="DD130" s="1633"/>
      <c r="DE130" s="1633"/>
      <c r="DF130" s="1633"/>
      <c r="DG130" s="1633"/>
      <c r="DH130" s="1633"/>
      <c r="DI130" s="1633"/>
      <c r="DJ130" s="1633"/>
      <c r="DK130" s="1633"/>
      <c r="DL130" s="1633"/>
      <c r="DM130" s="1633"/>
      <c r="DN130" s="1633"/>
      <c r="DO130" s="1633"/>
      <c r="DP130" s="1633"/>
      <c r="DQ130" s="1633"/>
      <c r="DR130" s="1633"/>
      <c r="DS130" s="1633"/>
      <c r="DT130" s="1633"/>
      <c r="DU130" s="1633"/>
      <c r="DV130" s="1633"/>
      <c r="DW130" s="1633"/>
      <c r="DX130" s="1633"/>
      <c r="DY130" s="1633"/>
      <c r="DZ130" s="1633"/>
      <c r="EA130" s="1633"/>
      <c r="EB130" s="1633"/>
      <c r="EC130" s="1633"/>
      <c r="ED130" s="1633"/>
      <c r="EE130" s="1633"/>
      <c r="EF130" s="1633"/>
      <c r="EG130" s="1633"/>
      <c r="EH130" s="1633"/>
      <c r="EI130" s="1633"/>
      <c r="EJ130" s="1633"/>
      <c r="EK130" s="1633"/>
      <c r="EL130" s="1633"/>
      <c r="EM130" s="1633"/>
      <c r="EN130" s="1633"/>
      <c r="EO130" s="1633"/>
      <c r="EP130" s="1633"/>
      <c r="EQ130" s="1633"/>
      <c r="ER130" s="1633"/>
      <c r="ES130" s="1633"/>
      <c r="ET130" s="1633"/>
      <c r="EU130" s="1633"/>
      <c r="EV130" s="1633"/>
      <c r="EW130" s="1633"/>
      <c r="EX130" s="1633"/>
      <c r="EY130" s="1633"/>
      <c r="EZ130" s="1633"/>
      <c r="FA130" s="1633"/>
      <c r="FB130" s="1633"/>
      <c r="FC130" s="1633"/>
      <c r="FD130" s="1633"/>
      <c r="FE130" s="1633"/>
      <c r="FF130" s="1633"/>
      <c r="FG130" s="1633"/>
      <c r="FH130" s="1633"/>
      <c r="FI130" s="1633"/>
      <c r="FJ130" s="1633"/>
      <c r="FK130" s="1633"/>
      <c r="FL130" s="1633"/>
      <c r="FM130" s="1633"/>
      <c r="FN130" s="1633"/>
      <c r="FO130" s="1633"/>
      <c r="FP130" s="1633"/>
      <c r="FQ130" s="1633"/>
      <c r="FR130" s="1633"/>
      <c r="FS130" s="1633"/>
      <c r="FT130" s="1633"/>
      <c r="FU130" s="1633"/>
      <c r="FV130" s="1633"/>
      <c r="FW130" s="1633"/>
      <c r="FX130" s="1633"/>
      <c r="FY130" s="1633"/>
      <c r="FZ130" s="1633"/>
      <c r="GA130" s="1633"/>
      <c r="GB130" s="1633"/>
      <c r="GC130" s="1633"/>
      <c r="GD130" s="1633"/>
      <c r="GE130" s="1633"/>
      <c r="GF130" s="1633"/>
      <c r="GG130" s="1633"/>
      <c r="GH130" s="1633"/>
      <c r="GI130" s="1633"/>
      <c r="GJ130" s="1633"/>
      <c r="GK130" s="1633"/>
      <c r="GL130" s="1633"/>
      <c r="GM130" s="1633"/>
      <c r="GN130" s="1633"/>
      <c r="GO130" s="1633"/>
      <c r="GP130" s="1633"/>
      <c r="GQ130" s="1633"/>
      <c r="GR130" s="1633"/>
      <c r="GS130" s="1633"/>
      <c r="GT130" s="1633"/>
      <c r="GU130" s="1633"/>
      <c r="GV130" s="1633"/>
      <c r="GW130" s="1633"/>
      <c r="GX130" s="1633"/>
      <c r="GY130" s="1633"/>
      <c r="GZ130" s="1633"/>
      <c r="HA130" s="1633"/>
      <c r="HB130" s="1633"/>
      <c r="HC130" s="1633"/>
      <c r="HD130" s="1633"/>
      <c r="HE130" s="1633"/>
      <c r="HF130" s="1633"/>
      <c r="HG130" s="1633"/>
      <c r="HH130" s="1633"/>
      <c r="HI130" s="1633"/>
      <c r="HJ130" s="1633"/>
      <c r="HK130" s="1633"/>
      <c r="HL130" s="1633"/>
      <c r="HM130" s="1633"/>
      <c r="HN130" s="1633"/>
      <c r="HO130" s="1633"/>
      <c r="HP130" s="1633"/>
      <c r="HQ130" s="1633"/>
      <c r="HR130" s="1633"/>
      <c r="HS130" s="1633"/>
      <c r="HT130" s="1633"/>
      <c r="HU130" s="1633"/>
      <c r="HV130" s="1633"/>
      <c r="HW130" s="1633"/>
      <c r="HX130" s="1633"/>
      <c r="HY130" s="1633"/>
      <c r="HZ130" s="1633"/>
      <c r="IA130" s="1633"/>
      <c r="IB130" s="1633"/>
      <c r="IC130" s="1633"/>
      <c r="ID130" s="1633"/>
      <c r="IE130" s="1633"/>
      <c r="IF130" s="1633"/>
      <c r="IG130" s="1633"/>
      <c r="IH130" s="1633"/>
      <c r="II130" s="1633"/>
      <c r="IJ130" s="1633"/>
      <c r="IK130" s="1633"/>
      <c r="IL130" s="1633"/>
      <c r="IM130" s="1633"/>
      <c r="IN130" s="1633"/>
      <c r="IO130" s="1633"/>
      <c r="IP130" s="1633"/>
      <c r="IQ130" s="1633"/>
      <c r="IR130" s="1633"/>
      <c r="IS130" s="1633"/>
      <c r="IT130" s="1633"/>
      <c r="IU130" s="1633"/>
      <c r="IV130" s="1633"/>
      <c r="IW130" s="1633"/>
      <c r="IX130" s="1633"/>
      <c r="IY130" s="1633"/>
      <c r="IZ130" s="1633"/>
      <c r="JA130" s="1633"/>
      <c r="JB130" s="1633"/>
      <c r="JC130" s="1633"/>
      <c r="JD130" s="1633"/>
      <c r="JE130" s="1633"/>
      <c r="JF130" s="1633"/>
      <c r="JG130" s="1633"/>
      <c r="JH130" s="1633"/>
      <c r="JI130" s="1633"/>
      <c r="JJ130" s="1633"/>
      <c r="JK130" s="1633"/>
      <c r="JL130" s="1633"/>
      <c r="JM130" s="1633"/>
      <c r="JN130" s="1633"/>
      <c r="JO130" s="1633"/>
      <c r="JP130" s="1633"/>
      <c r="JQ130" s="1633"/>
      <c r="JR130" s="1633"/>
      <c r="JS130" s="1633"/>
      <c r="JT130" s="1633"/>
      <c r="JU130" s="1633"/>
      <c r="JV130" s="1633"/>
      <c r="JW130" s="1633"/>
      <c r="JX130" s="1633"/>
      <c r="JY130" s="1633"/>
      <c r="JZ130" s="1633"/>
      <c r="KA130" s="1633"/>
      <c r="KB130" s="1633"/>
      <c r="KC130" s="1633"/>
      <c r="KD130" s="1633"/>
      <c r="KE130" s="1633"/>
      <c r="KF130" s="1633"/>
      <c r="KG130" s="1633"/>
      <c r="KH130" s="1633"/>
      <c r="KI130" s="1633"/>
      <c r="KJ130" s="1633"/>
      <c r="KK130" s="1633"/>
      <c r="KL130" s="1633"/>
      <c r="KM130" s="1633"/>
      <c r="KN130" s="1633"/>
      <c r="KO130" s="1633"/>
      <c r="KP130" s="1633"/>
      <c r="KQ130" s="1633"/>
      <c r="KR130" s="1633"/>
      <c r="KS130" s="1633"/>
      <c r="KT130" s="1633"/>
      <c r="KU130" s="1633"/>
      <c r="KV130" s="1633"/>
      <c r="KW130" s="1633"/>
      <c r="KX130" s="1633"/>
      <c r="KY130" s="1633"/>
      <c r="KZ130" s="1633"/>
      <c r="LA130" s="1633"/>
      <c r="LB130" s="1633"/>
      <c r="LC130" s="1633"/>
      <c r="LD130" s="1633"/>
      <c r="LE130" s="1633"/>
      <c r="LF130" s="1633"/>
      <c r="LG130" s="1633"/>
      <c r="LH130" s="1633"/>
      <c r="LI130" s="1633"/>
      <c r="LJ130" s="1633"/>
      <c r="LK130" s="1633"/>
      <c r="LL130" s="1633"/>
      <c r="LM130" s="1633"/>
      <c r="LN130" s="1633"/>
      <c r="LO130" s="1642"/>
      <c r="LP130" s="1642"/>
      <c r="LQ130" s="1642"/>
      <c r="LR130" s="1642"/>
      <c r="LS130" s="1642"/>
      <c r="LT130" s="1642"/>
      <c r="LU130" s="1642"/>
      <c r="LV130" s="1643"/>
    </row>
    <row r="131" s="2140" customFormat="1" ht="47" customHeight="1" spans="1:334">
      <c r="A131" s="2417">
        <v>45817</v>
      </c>
      <c r="B131" s="1500" t="s">
        <v>718</v>
      </c>
      <c r="C131" s="1501" t="s">
        <v>158</v>
      </c>
      <c r="D131" s="1502">
        <v>4500169330</v>
      </c>
      <c r="E131" s="1503" t="s">
        <v>2113</v>
      </c>
      <c r="F131" s="1502" t="s">
        <v>2114</v>
      </c>
      <c r="G131" s="1505" t="s">
        <v>2115</v>
      </c>
      <c r="H131" s="1505" t="s">
        <v>2115</v>
      </c>
      <c r="I131" s="1532" t="s">
        <v>2116</v>
      </c>
      <c r="J131" s="1522">
        <v>10200</v>
      </c>
      <c r="K131" s="1534">
        <v>0</v>
      </c>
      <c r="L131" s="1534">
        <v>30</v>
      </c>
      <c r="M131" s="1534">
        <f t="shared" si="115"/>
        <v>340</v>
      </c>
      <c r="N131" s="1536">
        <v>45861</v>
      </c>
      <c r="O131" s="1536">
        <v>45857</v>
      </c>
      <c r="P131" s="1537"/>
      <c r="Q131" s="1562" t="s">
        <v>78</v>
      </c>
      <c r="R131" s="1839"/>
      <c r="S131" s="1839"/>
      <c r="T131" s="1839"/>
      <c r="U131" s="1839"/>
      <c r="V131" s="1532"/>
      <c r="W131" s="1639" t="s">
        <v>111</v>
      </c>
      <c r="X131" s="1565">
        <v>45817</v>
      </c>
      <c r="Y131" s="1589" t="s">
        <v>88</v>
      </c>
      <c r="Z131" s="1589">
        <v>45817</v>
      </c>
      <c r="AA131" s="1589" t="s">
        <v>711</v>
      </c>
      <c r="AB131" s="1589"/>
      <c r="AC131" s="2692" t="s">
        <v>2117</v>
      </c>
      <c r="AD131" s="1590" t="s">
        <v>722</v>
      </c>
      <c r="AE131" s="2277">
        <v>0.87</v>
      </c>
      <c r="AF131" s="2278">
        <f>AE131*J131</f>
        <v>8874</v>
      </c>
      <c r="AG131" s="1504" t="s">
        <v>2118</v>
      </c>
      <c r="AH131" s="1609" t="s">
        <v>81</v>
      </c>
      <c r="AI131" s="2623">
        <f t="shared" si="86"/>
        <v>10200</v>
      </c>
      <c r="AJ131" s="2628">
        <v>10</v>
      </c>
      <c r="AK131" s="2627">
        <f t="shared" si="116"/>
        <v>10200</v>
      </c>
      <c r="AL131" s="2627"/>
      <c r="AM131" s="2627"/>
      <c r="AN131" s="2627">
        <f t="shared" si="114"/>
        <v>425</v>
      </c>
      <c r="AO131" s="2627"/>
      <c r="AP131" s="2627"/>
      <c r="AQ131" s="2641"/>
      <c r="AR131" s="1610"/>
      <c r="AS131" s="1610" t="s">
        <v>63</v>
      </c>
      <c r="AT131" s="1610">
        <f t="shared" si="117"/>
        <v>10200</v>
      </c>
      <c r="AU131" s="1610"/>
      <c r="AV131" s="2313">
        <f t="shared" si="118"/>
        <v>1020</v>
      </c>
      <c r="AW131" s="1637">
        <f t="shared" si="119"/>
        <v>1020</v>
      </c>
      <c r="AX131" s="1637">
        <f t="shared" si="120"/>
        <v>1020</v>
      </c>
      <c r="AY131" s="1637">
        <f t="shared" si="121"/>
        <v>1020</v>
      </c>
      <c r="AZ131" s="1637">
        <f t="shared" si="122"/>
        <v>1020</v>
      </c>
      <c r="BA131" s="2647">
        <f t="shared" si="123"/>
        <v>1020</v>
      </c>
      <c r="BB131" s="2647">
        <f t="shared" si="124"/>
        <v>1020</v>
      </c>
      <c r="BC131" s="2647">
        <f t="shared" si="125"/>
        <v>1020</v>
      </c>
      <c r="BD131" s="2647">
        <f t="shared" si="126"/>
        <v>1020</v>
      </c>
      <c r="BE131" s="2647">
        <f t="shared" si="127"/>
        <v>1020</v>
      </c>
      <c r="BF131" s="2313">
        <f t="shared" ref="BF131:BF145" si="128">J131*23/24/COUNT(AV131:BE131)</f>
        <v>977.5</v>
      </c>
      <c r="BG131" s="2649">
        <f>J131/24/COUNT(AV131:BE131)</f>
        <v>42.5</v>
      </c>
      <c r="BH131" s="1633"/>
      <c r="BI131" s="1633"/>
      <c r="BJ131" s="1633"/>
      <c r="BK131" s="1633"/>
      <c r="BL131" s="1633"/>
      <c r="BM131" s="1633"/>
      <c r="BN131" s="1633"/>
      <c r="BO131" s="1633"/>
      <c r="BP131" s="1633"/>
      <c r="BQ131" s="1633"/>
      <c r="BR131" s="1633"/>
      <c r="BS131" s="1633"/>
      <c r="BT131" s="1633"/>
      <c r="BU131" s="1633"/>
      <c r="BV131" s="1633"/>
      <c r="BW131" s="1633"/>
      <c r="BX131" s="1633"/>
      <c r="BY131" s="1633"/>
      <c r="BZ131" s="1633"/>
      <c r="CA131" s="1633"/>
      <c r="CB131" s="1633"/>
      <c r="CC131" s="1633"/>
      <c r="CD131" s="1633"/>
      <c r="CE131" s="1633"/>
      <c r="CF131" s="1633"/>
      <c r="CG131" s="1633"/>
      <c r="CH131" s="1633"/>
      <c r="CI131" s="1633"/>
      <c r="CJ131" s="1633"/>
      <c r="CK131" s="1633"/>
      <c r="CL131" s="1633"/>
      <c r="CM131" s="1633"/>
      <c r="CN131" s="1633"/>
      <c r="CO131" s="1633"/>
      <c r="CP131" s="1633"/>
      <c r="CQ131" s="1633"/>
      <c r="CR131" s="1633"/>
      <c r="CS131" s="1633"/>
      <c r="CT131" s="1633"/>
      <c r="CU131" s="1633"/>
      <c r="CV131" s="1633"/>
      <c r="CW131" s="1633"/>
      <c r="CX131" s="1633"/>
      <c r="CY131" s="1633"/>
      <c r="CZ131" s="1633"/>
      <c r="DA131" s="1633"/>
      <c r="DB131" s="1633"/>
      <c r="DC131" s="1633"/>
      <c r="DD131" s="1633"/>
      <c r="DE131" s="1633"/>
      <c r="DF131" s="1633"/>
      <c r="DG131" s="1633"/>
      <c r="DH131" s="1633"/>
      <c r="DI131" s="1633"/>
      <c r="DJ131" s="1633"/>
      <c r="DK131" s="1633"/>
      <c r="DL131" s="1633"/>
      <c r="DM131" s="1633"/>
      <c r="DN131" s="1633"/>
      <c r="DO131" s="1633"/>
      <c r="DP131" s="1633"/>
      <c r="DQ131" s="1633"/>
      <c r="DR131" s="1633"/>
      <c r="DS131" s="1633"/>
      <c r="DT131" s="1633"/>
      <c r="DU131" s="1633"/>
      <c r="DV131" s="1633"/>
      <c r="DW131" s="1633"/>
      <c r="DX131" s="1633"/>
      <c r="DY131" s="1633"/>
      <c r="DZ131" s="1633"/>
      <c r="EA131" s="1633"/>
      <c r="EB131" s="1633"/>
      <c r="EC131" s="1633"/>
      <c r="ED131" s="1633"/>
      <c r="EE131" s="1633"/>
      <c r="EF131" s="1633"/>
      <c r="EG131" s="1633"/>
      <c r="EH131" s="1633"/>
      <c r="EI131" s="1633"/>
      <c r="EJ131" s="1633"/>
      <c r="EK131" s="1633"/>
      <c r="EL131" s="1633"/>
      <c r="EM131" s="1633"/>
      <c r="EN131" s="1633"/>
      <c r="EO131" s="1633"/>
      <c r="EP131" s="1633"/>
      <c r="EQ131" s="1633"/>
      <c r="ER131" s="1633"/>
      <c r="ES131" s="1633"/>
      <c r="ET131" s="1633"/>
      <c r="EU131" s="1633"/>
      <c r="EV131" s="1633"/>
      <c r="EW131" s="1633"/>
      <c r="EX131" s="1633"/>
      <c r="EY131" s="1633"/>
      <c r="EZ131" s="1633"/>
      <c r="FA131" s="1633"/>
      <c r="FB131" s="1633"/>
      <c r="FC131" s="1633"/>
      <c r="FD131" s="1633"/>
      <c r="FE131" s="1633"/>
      <c r="FF131" s="1633"/>
      <c r="FG131" s="1633"/>
      <c r="FH131" s="1633"/>
      <c r="FI131" s="1633"/>
      <c r="FJ131" s="1633"/>
      <c r="FK131" s="1633"/>
      <c r="FL131" s="1633"/>
      <c r="FM131" s="1633"/>
      <c r="FN131" s="1633"/>
      <c r="FO131" s="1633"/>
      <c r="FP131" s="1633"/>
      <c r="FQ131" s="1633"/>
      <c r="FR131" s="1633"/>
      <c r="FS131" s="1633"/>
      <c r="FT131" s="1633"/>
      <c r="FU131" s="1633"/>
      <c r="FV131" s="1633"/>
      <c r="FW131" s="1633"/>
      <c r="FX131" s="1633"/>
      <c r="FY131" s="1633"/>
      <c r="FZ131" s="1633"/>
      <c r="GA131" s="1633"/>
      <c r="GB131" s="1633"/>
      <c r="GC131" s="1633"/>
      <c r="GD131" s="1633"/>
      <c r="GE131" s="1633"/>
      <c r="GF131" s="1633"/>
      <c r="GG131" s="1633"/>
      <c r="GH131" s="1633"/>
      <c r="GI131" s="1633"/>
      <c r="GJ131" s="1633"/>
      <c r="GK131" s="1633"/>
      <c r="GL131" s="1633"/>
      <c r="GM131" s="1633"/>
      <c r="GN131" s="1633"/>
      <c r="GO131" s="1633"/>
      <c r="GP131" s="1633"/>
      <c r="GQ131" s="1633"/>
      <c r="GR131" s="1633"/>
      <c r="GS131" s="1633"/>
      <c r="GT131" s="1633"/>
      <c r="GU131" s="1633"/>
      <c r="GV131" s="1633"/>
      <c r="GW131" s="1633"/>
      <c r="GX131" s="1633"/>
      <c r="GY131" s="1633"/>
      <c r="GZ131" s="1633"/>
      <c r="HA131" s="1633"/>
      <c r="HB131" s="1633"/>
      <c r="HC131" s="1633"/>
      <c r="HD131" s="1633"/>
      <c r="HE131" s="1633"/>
      <c r="HF131" s="1633"/>
      <c r="HG131" s="1633"/>
      <c r="HH131" s="1633"/>
      <c r="HI131" s="1633"/>
      <c r="HJ131" s="1633"/>
      <c r="HK131" s="1633"/>
      <c r="HL131" s="1633"/>
      <c r="HM131" s="1633"/>
      <c r="HN131" s="1633"/>
      <c r="HO131" s="1633"/>
      <c r="HP131" s="1633"/>
      <c r="HQ131" s="1633"/>
      <c r="HR131" s="1633"/>
      <c r="HS131" s="1633"/>
      <c r="HT131" s="1633"/>
      <c r="HU131" s="1633"/>
      <c r="HV131" s="1633"/>
      <c r="HW131" s="1633"/>
      <c r="HX131" s="1633"/>
      <c r="HY131" s="1633"/>
      <c r="HZ131" s="1633"/>
      <c r="IA131" s="1633"/>
      <c r="IB131" s="1633"/>
      <c r="IC131" s="1633"/>
      <c r="ID131" s="1633"/>
      <c r="IE131" s="1633"/>
      <c r="IF131" s="1633"/>
      <c r="IG131" s="1633"/>
      <c r="IH131" s="1633"/>
      <c r="II131" s="1633"/>
      <c r="IJ131" s="1633"/>
      <c r="IK131" s="1633"/>
      <c r="IL131" s="1633"/>
      <c r="IM131" s="1633"/>
      <c r="IN131" s="1633"/>
      <c r="IO131" s="1633"/>
      <c r="IP131" s="1633"/>
      <c r="IQ131" s="1633"/>
      <c r="IR131" s="1633"/>
      <c r="IS131" s="1633"/>
      <c r="IT131" s="1633"/>
      <c r="IU131" s="1633"/>
      <c r="IV131" s="1633"/>
      <c r="IW131" s="1633"/>
      <c r="IX131" s="1633"/>
      <c r="IY131" s="1633"/>
      <c r="IZ131" s="1633"/>
      <c r="JA131" s="1633"/>
      <c r="JB131" s="1633"/>
      <c r="JC131" s="1633"/>
      <c r="JD131" s="1633"/>
      <c r="JE131" s="1633"/>
      <c r="JF131" s="1633"/>
      <c r="JG131" s="1633"/>
      <c r="JH131" s="1633"/>
      <c r="JI131" s="1633"/>
      <c r="JJ131" s="1633"/>
      <c r="JK131" s="1633"/>
      <c r="JL131" s="1633"/>
      <c r="JM131" s="1633"/>
      <c r="JN131" s="1633"/>
      <c r="JO131" s="1633"/>
      <c r="JP131" s="1633"/>
      <c r="JQ131" s="1633"/>
      <c r="JR131" s="1633"/>
      <c r="JS131" s="1633"/>
      <c r="JT131" s="1633"/>
      <c r="JU131" s="1633"/>
      <c r="JV131" s="1633"/>
      <c r="JW131" s="1633"/>
      <c r="JX131" s="1633"/>
      <c r="JY131" s="1633"/>
      <c r="JZ131" s="1633"/>
      <c r="KA131" s="1633"/>
      <c r="KB131" s="1633"/>
      <c r="KC131" s="1633"/>
      <c r="KD131" s="1633"/>
      <c r="KE131" s="1633"/>
      <c r="KF131" s="1633"/>
      <c r="KG131" s="1633"/>
      <c r="KH131" s="1633"/>
      <c r="KI131" s="1633"/>
      <c r="KJ131" s="1633"/>
      <c r="KK131" s="1633"/>
      <c r="KL131" s="1633"/>
      <c r="KM131" s="1633"/>
      <c r="KN131" s="1633"/>
      <c r="KO131" s="1633"/>
      <c r="KP131" s="1633"/>
      <c r="KQ131" s="1633"/>
      <c r="KR131" s="1633"/>
      <c r="KS131" s="1633"/>
      <c r="KT131" s="1633"/>
      <c r="KU131" s="1633"/>
      <c r="KV131" s="1633"/>
      <c r="KW131" s="1633"/>
      <c r="KX131" s="1633"/>
      <c r="KY131" s="1633"/>
      <c r="KZ131" s="1633"/>
      <c r="LA131" s="1633"/>
      <c r="LB131" s="1633"/>
      <c r="LC131" s="1633"/>
      <c r="LD131" s="1633"/>
      <c r="LE131" s="1633"/>
      <c r="LF131" s="1633"/>
      <c r="LG131" s="1633"/>
      <c r="LH131" s="1633"/>
      <c r="LI131" s="1633"/>
      <c r="LJ131" s="1633"/>
      <c r="LK131" s="1633"/>
      <c r="LL131" s="1633"/>
      <c r="LM131" s="1633"/>
      <c r="LN131" s="1633"/>
      <c r="LO131" s="1642"/>
      <c r="LP131" s="1642"/>
      <c r="LQ131" s="1642"/>
      <c r="LR131" s="1642"/>
      <c r="LS131" s="1642"/>
      <c r="LT131" s="1642"/>
      <c r="LU131" s="1642"/>
      <c r="LV131" s="1643"/>
    </row>
    <row r="132" s="2140" customFormat="1" ht="47" customHeight="1" spans="1:334">
      <c r="A132" s="2417">
        <v>45833</v>
      </c>
      <c r="B132" s="1500" t="s">
        <v>97</v>
      </c>
      <c r="C132" s="1501" t="s">
        <v>98</v>
      </c>
      <c r="D132" s="1502">
        <v>4500171183</v>
      </c>
      <c r="E132" s="1503" t="s">
        <v>2119</v>
      </c>
      <c r="F132" s="1502" t="s">
        <v>2120</v>
      </c>
      <c r="G132" s="1505" t="s">
        <v>1752</v>
      </c>
      <c r="H132" s="1505" t="s">
        <v>1752</v>
      </c>
      <c r="I132" s="1532" t="s">
        <v>1753</v>
      </c>
      <c r="J132" s="1522">
        <v>5400</v>
      </c>
      <c r="K132" s="1534">
        <v>0</v>
      </c>
      <c r="L132" s="1534">
        <v>54</v>
      </c>
      <c r="M132" s="1534">
        <f t="shared" si="115"/>
        <v>100</v>
      </c>
      <c r="N132" s="1536">
        <v>45861</v>
      </c>
      <c r="O132" s="1536">
        <f>N132-4</f>
        <v>45857</v>
      </c>
      <c r="P132" s="1537"/>
      <c r="Q132" s="1562" t="s">
        <v>78</v>
      </c>
      <c r="R132" s="1839"/>
      <c r="S132" s="1839"/>
      <c r="T132" s="1839"/>
      <c r="U132" s="1839"/>
      <c r="V132" s="1532"/>
      <c r="W132" s="1532" t="s">
        <v>111</v>
      </c>
      <c r="X132" s="1565">
        <v>45833</v>
      </c>
      <c r="Y132" s="1589" t="s">
        <v>88</v>
      </c>
      <c r="Z132" s="1589" t="s">
        <v>88</v>
      </c>
      <c r="AA132" s="1589"/>
      <c r="AB132" s="1589"/>
      <c r="AC132" s="2274" t="s">
        <v>1997</v>
      </c>
      <c r="AD132" s="1590" t="s">
        <v>104</v>
      </c>
      <c r="AE132" s="2174">
        <v>38.94</v>
      </c>
      <c r="AF132" s="2175">
        <f>AE132*M132</f>
        <v>3894</v>
      </c>
      <c r="AG132" s="1504"/>
      <c r="AH132" s="1609" t="s">
        <v>81</v>
      </c>
      <c r="AI132" s="2623">
        <f t="shared" si="86"/>
        <v>5400</v>
      </c>
      <c r="AJ132" s="2626">
        <v>10</v>
      </c>
      <c r="AK132" s="2627">
        <f t="shared" si="116"/>
        <v>5400</v>
      </c>
      <c r="AL132" s="2627"/>
      <c r="AM132" s="2627"/>
      <c r="AN132" s="2627"/>
      <c r="AO132" s="2627"/>
      <c r="AP132" s="2627"/>
      <c r="AQ132" s="2641">
        <f>J132/54</f>
        <v>100</v>
      </c>
      <c r="AR132" s="1610"/>
      <c r="AS132" s="1610" t="s">
        <v>63</v>
      </c>
      <c r="AT132" s="1610">
        <f t="shared" si="117"/>
        <v>5400</v>
      </c>
      <c r="AU132" s="1610"/>
      <c r="AV132" s="2185">
        <f t="shared" si="118"/>
        <v>540</v>
      </c>
      <c r="AW132" s="1622">
        <f t="shared" si="119"/>
        <v>540</v>
      </c>
      <c r="AX132" s="1622">
        <f t="shared" si="120"/>
        <v>540</v>
      </c>
      <c r="AY132" s="1622">
        <f t="shared" si="121"/>
        <v>540</v>
      </c>
      <c r="AZ132" s="1622">
        <f t="shared" si="122"/>
        <v>540</v>
      </c>
      <c r="BA132" s="2288">
        <f t="shared" si="123"/>
        <v>540</v>
      </c>
      <c r="BB132" s="2288">
        <f t="shared" si="124"/>
        <v>540</v>
      </c>
      <c r="BC132" s="2288">
        <f t="shared" si="125"/>
        <v>540</v>
      </c>
      <c r="BD132" s="2288">
        <f t="shared" si="126"/>
        <v>540</v>
      </c>
      <c r="BE132" s="2288">
        <f t="shared" si="127"/>
        <v>540</v>
      </c>
      <c r="BF132" s="2185">
        <f t="shared" si="128"/>
        <v>517.5</v>
      </c>
      <c r="BG132" s="2297">
        <f t="shared" ref="BG132:BG148" si="129">J132/24/COUNT(AV132:BE132)</f>
        <v>22.5</v>
      </c>
      <c r="BH132" s="1633"/>
      <c r="BI132" s="1633"/>
      <c r="BJ132" s="1633"/>
      <c r="BK132" s="1633"/>
      <c r="BL132" s="1633"/>
      <c r="BM132" s="1633"/>
      <c r="BN132" s="1633"/>
      <c r="BO132" s="1633"/>
      <c r="BP132" s="1633"/>
      <c r="BQ132" s="1633"/>
      <c r="BR132" s="1633"/>
      <c r="BS132" s="1633"/>
      <c r="BT132" s="1633"/>
      <c r="BU132" s="1633"/>
      <c r="BV132" s="1633"/>
      <c r="BW132" s="1633"/>
      <c r="BX132" s="1633"/>
      <c r="BY132" s="1633"/>
      <c r="BZ132" s="1633"/>
      <c r="CA132" s="1633"/>
      <c r="CB132" s="1633"/>
      <c r="CC132" s="1633"/>
      <c r="CD132" s="1633"/>
      <c r="CE132" s="1633"/>
      <c r="CF132" s="1633"/>
      <c r="CG132" s="1633"/>
      <c r="CH132" s="1633"/>
      <c r="CI132" s="1633"/>
      <c r="CJ132" s="1633"/>
      <c r="CK132" s="1633"/>
      <c r="CL132" s="1633"/>
      <c r="CM132" s="1633"/>
      <c r="CN132" s="1633"/>
      <c r="CO132" s="1633"/>
      <c r="CP132" s="1633"/>
      <c r="CQ132" s="1633"/>
      <c r="CR132" s="1633"/>
      <c r="CS132" s="1633"/>
      <c r="CT132" s="1633"/>
      <c r="CU132" s="1633"/>
      <c r="CV132" s="1633"/>
      <c r="CW132" s="1633"/>
      <c r="CX132" s="1633"/>
      <c r="CY132" s="1633"/>
      <c r="CZ132" s="1633"/>
      <c r="DA132" s="1633"/>
      <c r="DB132" s="1633"/>
      <c r="DC132" s="1633"/>
      <c r="DD132" s="1633"/>
      <c r="DE132" s="1633"/>
      <c r="DF132" s="1633"/>
      <c r="DG132" s="1633"/>
      <c r="DH132" s="1633"/>
      <c r="DI132" s="1633"/>
      <c r="DJ132" s="1633"/>
      <c r="DK132" s="1633"/>
      <c r="DL132" s="1633"/>
      <c r="DM132" s="1633"/>
      <c r="DN132" s="1633"/>
      <c r="DO132" s="1633"/>
      <c r="DP132" s="1633"/>
      <c r="DQ132" s="1633"/>
      <c r="DR132" s="1633"/>
      <c r="DS132" s="1633"/>
      <c r="DT132" s="1633"/>
      <c r="DU132" s="1633"/>
      <c r="DV132" s="1633"/>
      <c r="DW132" s="1633"/>
      <c r="DX132" s="1633"/>
      <c r="DY132" s="1633"/>
      <c r="DZ132" s="1633"/>
      <c r="EA132" s="1633"/>
      <c r="EB132" s="1633"/>
      <c r="EC132" s="1633"/>
      <c r="ED132" s="1633"/>
      <c r="EE132" s="1633"/>
      <c r="EF132" s="1633"/>
      <c r="EG132" s="1633"/>
      <c r="EH132" s="1633"/>
      <c r="EI132" s="1633"/>
      <c r="EJ132" s="1633"/>
      <c r="EK132" s="1633"/>
      <c r="EL132" s="1633"/>
      <c r="EM132" s="1633"/>
      <c r="EN132" s="1633"/>
      <c r="EO132" s="1633"/>
      <c r="EP132" s="1633"/>
      <c r="EQ132" s="1633"/>
      <c r="ER132" s="1633"/>
      <c r="ES132" s="1633"/>
      <c r="ET132" s="1633"/>
      <c r="EU132" s="1633"/>
      <c r="EV132" s="1633"/>
      <c r="EW132" s="1633"/>
      <c r="EX132" s="1633"/>
      <c r="EY132" s="1633"/>
      <c r="EZ132" s="1633"/>
      <c r="FA132" s="1633"/>
      <c r="FB132" s="1633"/>
      <c r="FC132" s="1633"/>
      <c r="FD132" s="1633"/>
      <c r="FE132" s="1633"/>
      <c r="FF132" s="1633"/>
      <c r="FG132" s="1633"/>
      <c r="FH132" s="1633"/>
      <c r="FI132" s="1633"/>
      <c r="FJ132" s="1633"/>
      <c r="FK132" s="1633"/>
      <c r="FL132" s="1633"/>
      <c r="FM132" s="1633"/>
      <c r="FN132" s="1633"/>
      <c r="FO132" s="1633"/>
      <c r="FP132" s="1633"/>
      <c r="FQ132" s="1633"/>
      <c r="FR132" s="1633"/>
      <c r="FS132" s="1633"/>
      <c r="FT132" s="1633"/>
      <c r="FU132" s="1633"/>
      <c r="FV132" s="1633"/>
      <c r="FW132" s="1633"/>
      <c r="FX132" s="1633"/>
      <c r="FY132" s="1633"/>
      <c r="FZ132" s="1633"/>
      <c r="GA132" s="1633"/>
      <c r="GB132" s="1633"/>
      <c r="GC132" s="1633"/>
      <c r="GD132" s="1633"/>
      <c r="GE132" s="1633"/>
      <c r="GF132" s="1633"/>
      <c r="GG132" s="1633"/>
      <c r="GH132" s="1633"/>
      <c r="GI132" s="1633"/>
      <c r="GJ132" s="1633"/>
      <c r="GK132" s="1633"/>
      <c r="GL132" s="1633"/>
      <c r="GM132" s="1633"/>
      <c r="GN132" s="1633"/>
      <c r="GO132" s="1633"/>
      <c r="GP132" s="1633"/>
      <c r="GQ132" s="1633"/>
      <c r="GR132" s="1633"/>
      <c r="GS132" s="1633"/>
      <c r="GT132" s="1633"/>
      <c r="GU132" s="1633"/>
      <c r="GV132" s="1633"/>
      <c r="GW132" s="1633"/>
      <c r="GX132" s="1633"/>
      <c r="GY132" s="1633"/>
      <c r="GZ132" s="1633"/>
      <c r="HA132" s="1633"/>
      <c r="HB132" s="1633"/>
      <c r="HC132" s="1633"/>
      <c r="HD132" s="1633"/>
      <c r="HE132" s="1633"/>
      <c r="HF132" s="1633"/>
      <c r="HG132" s="1633"/>
      <c r="HH132" s="1633"/>
      <c r="HI132" s="1633"/>
      <c r="HJ132" s="1633"/>
      <c r="HK132" s="1633"/>
      <c r="HL132" s="1633"/>
      <c r="HM132" s="1633"/>
      <c r="HN132" s="1633"/>
      <c r="HO132" s="1633"/>
      <c r="HP132" s="1633"/>
      <c r="HQ132" s="1633"/>
      <c r="HR132" s="1633"/>
      <c r="HS132" s="1633"/>
      <c r="HT132" s="1633"/>
      <c r="HU132" s="1633"/>
      <c r="HV132" s="1633"/>
      <c r="HW132" s="1633"/>
      <c r="HX132" s="1633"/>
      <c r="HY132" s="1633"/>
      <c r="HZ132" s="1633"/>
      <c r="IA132" s="1633"/>
      <c r="IB132" s="1633"/>
      <c r="IC132" s="1633"/>
      <c r="ID132" s="1633"/>
      <c r="IE132" s="1633"/>
      <c r="IF132" s="1633"/>
      <c r="IG132" s="1633"/>
      <c r="IH132" s="1633"/>
      <c r="II132" s="1633"/>
      <c r="IJ132" s="1633"/>
      <c r="IK132" s="1633"/>
      <c r="IL132" s="1633"/>
      <c r="IM132" s="1633"/>
      <c r="IN132" s="1633"/>
      <c r="IO132" s="1633"/>
      <c r="IP132" s="1633"/>
      <c r="IQ132" s="1633"/>
      <c r="IR132" s="1633"/>
      <c r="IS132" s="1633"/>
      <c r="IT132" s="1633"/>
      <c r="IU132" s="1633"/>
      <c r="IV132" s="1633"/>
      <c r="IW132" s="1633"/>
      <c r="IX132" s="1633"/>
      <c r="IY132" s="1633"/>
      <c r="IZ132" s="1633"/>
      <c r="JA132" s="1633"/>
      <c r="JB132" s="1633"/>
      <c r="JC132" s="1633"/>
      <c r="JD132" s="1633"/>
      <c r="JE132" s="1633"/>
      <c r="JF132" s="1633"/>
      <c r="JG132" s="1633"/>
      <c r="JH132" s="1633"/>
      <c r="JI132" s="1633"/>
      <c r="JJ132" s="1633"/>
      <c r="JK132" s="1633"/>
      <c r="JL132" s="1633"/>
      <c r="JM132" s="1633"/>
      <c r="JN132" s="1633"/>
      <c r="JO132" s="1633"/>
      <c r="JP132" s="1633"/>
      <c r="JQ132" s="1633"/>
      <c r="JR132" s="1633"/>
      <c r="JS132" s="1633"/>
      <c r="JT132" s="1633"/>
      <c r="JU132" s="1633"/>
      <c r="JV132" s="1633"/>
      <c r="JW132" s="1633"/>
      <c r="JX132" s="1633"/>
      <c r="JY132" s="1633"/>
      <c r="JZ132" s="1633"/>
      <c r="KA132" s="1633"/>
      <c r="KB132" s="1633"/>
      <c r="KC132" s="1633"/>
      <c r="KD132" s="1633"/>
      <c r="KE132" s="1633"/>
      <c r="KF132" s="1633"/>
      <c r="KG132" s="1633"/>
      <c r="KH132" s="1633"/>
      <c r="KI132" s="1633"/>
      <c r="KJ132" s="1633"/>
      <c r="KK132" s="1633"/>
      <c r="KL132" s="1633"/>
      <c r="KM132" s="1633"/>
      <c r="KN132" s="1633"/>
      <c r="KO132" s="1633"/>
      <c r="KP132" s="1633"/>
      <c r="KQ132" s="1633"/>
      <c r="KR132" s="1633"/>
      <c r="KS132" s="1633"/>
      <c r="KT132" s="1633"/>
      <c r="KU132" s="1633"/>
      <c r="KV132" s="1633"/>
      <c r="KW132" s="1633"/>
      <c r="KX132" s="1633"/>
      <c r="KY132" s="1633"/>
      <c r="KZ132" s="1633"/>
      <c r="LA132" s="1633"/>
      <c r="LB132" s="1633"/>
      <c r="LC132" s="1633"/>
      <c r="LD132" s="1633"/>
      <c r="LE132" s="1633"/>
      <c r="LF132" s="1633"/>
      <c r="LG132" s="1633"/>
      <c r="LH132" s="1633"/>
      <c r="LI132" s="1633"/>
      <c r="LJ132" s="1633"/>
      <c r="LK132" s="1633"/>
      <c r="LL132" s="1633"/>
      <c r="LM132" s="1633"/>
      <c r="LN132" s="1633"/>
      <c r="LO132" s="1642"/>
      <c r="LP132" s="1642"/>
      <c r="LQ132" s="1642"/>
      <c r="LR132" s="1642"/>
      <c r="LS132" s="1642"/>
      <c r="LT132" s="1642"/>
      <c r="LU132" s="1642"/>
      <c r="LV132" s="1643"/>
    </row>
    <row r="133" s="2140" customFormat="1" ht="47" customHeight="1" spans="1:334">
      <c r="A133" s="2417">
        <v>45805</v>
      </c>
      <c r="B133" s="1500" t="s">
        <v>667</v>
      </c>
      <c r="C133" s="1501" t="s">
        <v>98</v>
      </c>
      <c r="D133" s="1502">
        <v>4500167735</v>
      </c>
      <c r="E133" s="2253">
        <v>51062</v>
      </c>
      <c r="F133" s="1502" t="s">
        <v>2121</v>
      </c>
      <c r="G133" s="1505" t="s">
        <v>1727</v>
      </c>
      <c r="H133" s="1505" t="s">
        <v>1727</v>
      </c>
      <c r="I133" s="1532" t="s">
        <v>1728</v>
      </c>
      <c r="J133" s="1522">
        <v>768</v>
      </c>
      <c r="K133" s="1534">
        <v>0</v>
      </c>
      <c r="L133" s="1534">
        <v>96</v>
      </c>
      <c r="M133" s="1534">
        <f t="shared" si="115"/>
        <v>8</v>
      </c>
      <c r="N133" s="1536">
        <v>45862</v>
      </c>
      <c r="O133" s="1536">
        <v>45859</v>
      </c>
      <c r="P133" s="1537"/>
      <c r="Q133" s="1562" t="s">
        <v>78</v>
      </c>
      <c r="R133" s="1839"/>
      <c r="S133" s="1839"/>
      <c r="T133" s="1839"/>
      <c r="U133" s="1839"/>
      <c r="V133" s="1532"/>
      <c r="W133" s="1532" t="s">
        <v>111</v>
      </c>
      <c r="X133" s="1565">
        <v>45818</v>
      </c>
      <c r="Y133" s="1589" t="s">
        <v>88</v>
      </c>
      <c r="Z133" s="1589" t="s">
        <v>88</v>
      </c>
      <c r="AA133" s="1589"/>
      <c r="AB133" s="1589"/>
      <c r="AC133" s="1580" t="s">
        <v>670</v>
      </c>
      <c r="AD133" s="1590" t="s">
        <v>531</v>
      </c>
      <c r="AE133" s="2277">
        <v>0.9375</v>
      </c>
      <c r="AF133" s="2278">
        <f t="shared" ref="AF133:AF142" si="130">AE133*J133</f>
        <v>720</v>
      </c>
      <c r="AG133" s="1504"/>
      <c r="AH133" s="1609" t="s">
        <v>81</v>
      </c>
      <c r="AI133" s="2623">
        <f t="shared" ref="AI133:AI164" si="131">J133</f>
        <v>768</v>
      </c>
      <c r="AJ133" s="2626">
        <v>10</v>
      </c>
      <c r="AK133" s="2627">
        <f t="shared" si="116"/>
        <v>768</v>
      </c>
      <c r="AL133" s="2627"/>
      <c r="AM133" s="2627"/>
      <c r="AN133" s="2627">
        <f t="shared" ref="AN133:AN152" si="132">J133/24</f>
        <v>32</v>
      </c>
      <c r="AO133" s="2627"/>
      <c r="AP133" s="2627"/>
      <c r="AQ133" s="2641"/>
      <c r="AR133" s="1610"/>
      <c r="AS133" s="1610" t="s">
        <v>63</v>
      </c>
      <c r="AT133" s="1610">
        <f t="shared" si="117"/>
        <v>768</v>
      </c>
      <c r="AU133" s="1610"/>
      <c r="AV133" s="1622">
        <f t="shared" si="118"/>
        <v>76.8</v>
      </c>
      <c r="AW133" s="1622">
        <f t="shared" si="119"/>
        <v>76.8</v>
      </c>
      <c r="AX133" s="1622">
        <f t="shared" si="120"/>
        <v>76.8</v>
      </c>
      <c r="AY133" s="1622">
        <f t="shared" si="121"/>
        <v>76.8</v>
      </c>
      <c r="AZ133" s="1622">
        <f t="shared" si="122"/>
        <v>76.8</v>
      </c>
      <c r="BA133" s="1622">
        <f t="shared" si="123"/>
        <v>76.8</v>
      </c>
      <c r="BB133" s="1622">
        <f t="shared" si="124"/>
        <v>76.8</v>
      </c>
      <c r="BC133" s="1622">
        <f t="shared" si="125"/>
        <v>76.8</v>
      </c>
      <c r="BD133" s="1622">
        <f t="shared" si="126"/>
        <v>76.8</v>
      </c>
      <c r="BE133" s="1622">
        <f t="shared" si="127"/>
        <v>76.8</v>
      </c>
      <c r="BF133" s="1622">
        <f t="shared" si="128"/>
        <v>73.6</v>
      </c>
      <c r="BG133" s="2648">
        <f t="shared" si="129"/>
        <v>3.2</v>
      </c>
      <c r="BH133" s="1633"/>
      <c r="BI133" s="1633"/>
      <c r="BJ133" s="1633"/>
      <c r="BK133" s="1633"/>
      <c r="BL133" s="1633"/>
      <c r="BM133" s="1633"/>
      <c r="BN133" s="1633"/>
      <c r="BO133" s="1633"/>
      <c r="BP133" s="1633"/>
      <c r="BQ133" s="1633"/>
      <c r="BR133" s="1633"/>
      <c r="BS133" s="1633"/>
      <c r="BT133" s="1633"/>
      <c r="BU133" s="1633"/>
      <c r="BV133" s="1633"/>
      <c r="BW133" s="1633"/>
      <c r="BX133" s="1633"/>
      <c r="BY133" s="1633"/>
      <c r="BZ133" s="1633"/>
      <c r="CA133" s="1633"/>
      <c r="CB133" s="1633"/>
      <c r="CC133" s="1633"/>
      <c r="CD133" s="1633"/>
      <c r="CE133" s="1633"/>
      <c r="CF133" s="1633"/>
      <c r="CG133" s="1633"/>
      <c r="CH133" s="1633"/>
      <c r="CI133" s="1633"/>
      <c r="CJ133" s="1633"/>
      <c r="CK133" s="1633"/>
      <c r="CL133" s="1633"/>
      <c r="CM133" s="1633"/>
      <c r="CN133" s="1633"/>
      <c r="CO133" s="1633"/>
      <c r="CP133" s="1633"/>
      <c r="CQ133" s="1633"/>
      <c r="CR133" s="1633"/>
      <c r="CS133" s="1633"/>
      <c r="CT133" s="1633"/>
      <c r="CU133" s="1633"/>
      <c r="CV133" s="1633"/>
      <c r="CW133" s="1633"/>
      <c r="CX133" s="1633"/>
      <c r="CY133" s="1633"/>
      <c r="CZ133" s="1633"/>
      <c r="DA133" s="1633"/>
      <c r="DB133" s="1633"/>
      <c r="DC133" s="1633"/>
      <c r="DD133" s="1633"/>
      <c r="DE133" s="1633"/>
      <c r="DF133" s="1633"/>
      <c r="DG133" s="1633"/>
      <c r="DH133" s="1633"/>
      <c r="DI133" s="1633"/>
      <c r="DJ133" s="1633"/>
      <c r="DK133" s="1633"/>
      <c r="DL133" s="1633"/>
      <c r="DM133" s="1633"/>
      <c r="DN133" s="1633"/>
      <c r="DO133" s="1633"/>
      <c r="DP133" s="1633"/>
      <c r="DQ133" s="1633"/>
      <c r="DR133" s="1633"/>
      <c r="DS133" s="1633"/>
      <c r="DT133" s="1633"/>
      <c r="DU133" s="1633"/>
      <c r="DV133" s="1633"/>
      <c r="DW133" s="1633"/>
      <c r="DX133" s="1633"/>
      <c r="DY133" s="1633"/>
      <c r="DZ133" s="1633"/>
      <c r="EA133" s="1633"/>
      <c r="EB133" s="1633"/>
      <c r="EC133" s="1633"/>
      <c r="ED133" s="1633"/>
      <c r="EE133" s="1633"/>
      <c r="EF133" s="1633"/>
      <c r="EG133" s="1633"/>
      <c r="EH133" s="1633"/>
      <c r="EI133" s="1633"/>
      <c r="EJ133" s="1633"/>
      <c r="EK133" s="1633"/>
      <c r="EL133" s="1633"/>
      <c r="EM133" s="1633"/>
      <c r="EN133" s="1633"/>
      <c r="EO133" s="1633"/>
      <c r="EP133" s="1633"/>
      <c r="EQ133" s="1633"/>
      <c r="ER133" s="1633"/>
      <c r="ES133" s="1633"/>
      <c r="ET133" s="1633"/>
      <c r="EU133" s="1633"/>
      <c r="EV133" s="1633"/>
      <c r="EW133" s="1633"/>
      <c r="EX133" s="1633"/>
      <c r="EY133" s="1633"/>
      <c r="EZ133" s="1633"/>
      <c r="FA133" s="1633"/>
      <c r="FB133" s="1633"/>
      <c r="FC133" s="1633"/>
      <c r="FD133" s="1633"/>
      <c r="FE133" s="1633"/>
      <c r="FF133" s="1633"/>
      <c r="FG133" s="1633"/>
      <c r="FH133" s="1633"/>
      <c r="FI133" s="1633"/>
      <c r="FJ133" s="1633"/>
      <c r="FK133" s="1633"/>
      <c r="FL133" s="1633"/>
      <c r="FM133" s="1633"/>
      <c r="FN133" s="1633"/>
      <c r="FO133" s="1633"/>
      <c r="FP133" s="1633"/>
      <c r="FQ133" s="1633"/>
      <c r="FR133" s="1633"/>
      <c r="FS133" s="1633"/>
      <c r="FT133" s="1633"/>
      <c r="FU133" s="1633"/>
      <c r="FV133" s="1633"/>
      <c r="FW133" s="1633"/>
      <c r="FX133" s="1633"/>
      <c r="FY133" s="1633"/>
      <c r="FZ133" s="1633"/>
      <c r="GA133" s="1633"/>
      <c r="GB133" s="1633"/>
      <c r="GC133" s="1633"/>
      <c r="GD133" s="1633"/>
      <c r="GE133" s="1633"/>
      <c r="GF133" s="1633"/>
      <c r="GG133" s="1633"/>
      <c r="GH133" s="1633"/>
      <c r="GI133" s="1633"/>
      <c r="GJ133" s="1633"/>
      <c r="GK133" s="1633"/>
      <c r="GL133" s="1633"/>
      <c r="GM133" s="1633"/>
      <c r="GN133" s="1633"/>
      <c r="GO133" s="1633"/>
      <c r="GP133" s="1633"/>
      <c r="GQ133" s="1633"/>
      <c r="GR133" s="1633"/>
      <c r="GS133" s="1633"/>
      <c r="GT133" s="1633"/>
      <c r="GU133" s="1633"/>
      <c r="GV133" s="1633"/>
      <c r="GW133" s="1633"/>
      <c r="GX133" s="1633"/>
      <c r="GY133" s="1633"/>
      <c r="GZ133" s="1633"/>
      <c r="HA133" s="1633"/>
      <c r="HB133" s="1633"/>
      <c r="HC133" s="1633"/>
      <c r="HD133" s="1633"/>
      <c r="HE133" s="1633"/>
      <c r="HF133" s="1633"/>
      <c r="HG133" s="1633"/>
      <c r="HH133" s="1633"/>
      <c r="HI133" s="1633"/>
      <c r="HJ133" s="1633"/>
      <c r="HK133" s="1633"/>
      <c r="HL133" s="1633"/>
      <c r="HM133" s="1633"/>
      <c r="HN133" s="1633"/>
      <c r="HO133" s="1633"/>
      <c r="HP133" s="1633"/>
      <c r="HQ133" s="1633"/>
      <c r="HR133" s="1633"/>
      <c r="HS133" s="1633"/>
      <c r="HT133" s="1633"/>
      <c r="HU133" s="1633"/>
      <c r="HV133" s="1633"/>
      <c r="HW133" s="1633"/>
      <c r="HX133" s="1633"/>
      <c r="HY133" s="1633"/>
      <c r="HZ133" s="1633"/>
      <c r="IA133" s="1633"/>
      <c r="IB133" s="1633"/>
      <c r="IC133" s="1633"/>
      <c r="ID133" s="1633"/>
      <c r="IE133" s="1633"/>
      <c r="IF133" s="1633"/>
      <c r="IG133" s="1633"/>
      <c r="IH133" s="1633"/>
      <c r="II133" s="1633"/>
      <c r="IJ133" s="1633"/>
      <c r="IK133" s="1633"/>
      <c r="IL133" s="1633"/>
      <c r="IM133" s="1633"/>
      <c r="IN133" s="1633"/>
      <c r="IO133" s="1633"/>
      <c r="IP133" s="1633"/>
      <c r="IQ133" s="1633"/>
      <c r="IR133" s="1633"/>
      <c r="IS133" s="1633"/>
      <c r="IT133" s="1633"/>
      <c r="IU133" s="1633"/>
      <c r="IV133" s="1633"/>
      <c r="IW133" s="1633"/>
      <c r="IX133" s="1633"/>
      <c r="IY133" s="1633"/>
      <c r="IZ133" s="1633"/>
      <c r="JA133" s="1633"/>
      <c r="JB133" s="1633"/>
      <c r="JC133" s="1633"/>
      <c r="JD133" s="1633"/>
      <c r="JE133" s="1633"/>
      <c r="JF133" s="1633"/>
      <c r="JG133" s="1633"/>
      <c r="JH133" s="1633"/>
      <c r="JI133" s="1633"/>
      <c r="JJ133" s="1633"/>
      <c r="JK133" s="1633"/>
      <c r="JL133" s="1633"/>
      <c r="JM133" s="1633"/>
      <c r="JN133" s="1633"/>
      <c r="JO133" s="1633"/>
      <c r="JP133" s="1633"/>
      <c r="JQ133" s="1633"/>
      <c r="JR133" s="1633"/>
      <c r="JS133" s="1633"/>
      <c r="JT133" s="1633"/>
      <c r="JU133" s="1633"/>
      <c r="JV133" s="1633"/>
      <c r="JW133" s="1633"/>
      <c r="JX133" s="1633"/>
      <c r="JY133" s="1633"/>
      <c r="JZ133" s="1633"/>
      <c r="KA133" s="1633"/>
      <c r="KB133" s="1633"/>
      <c r="KC133" s="1633"/>
      <c r="KD133" s="1633"/>
      <c r="KE133" s="1633"/>
      <c r="KF133" s="1633"/>
      <c r="KG133" s="1633"/>
      <c r="KH133" s="1633"/>
      <c r="KI133" s="1633"/>
      <c r="KJ133" s="1633"/>
      <c r="KK133" s="1633"/>
      <c r="KL133" s="1633"/>
      <c r="KM133" s="1633"/>
      <c r="KN133" s="1633"/>
      <c r="KO133" s="1633"/>
      <c r="KP133" s="1633"/>
      <c r="KQ133" s="1633"/>
      <c r="KR133" s="1633"/>
      <c r="KS133" s="1633"/>
      <c r="KT133" s="1633"/>
      <c r="KU133" s="1633"/>
      <c r="KV133" s="1633"/>
      <c r="KW133" s="1633"/>
      <c r="KX133" s="1633"/>
      <c r="KY133" s="1633"/>
      <c r="KZ133" s="1633"/>
      <c r="LA133" s="1633"/>
      <c r="LB133" s="1633"/>
      <c r="LC133" s="1633"/>
      <c r="LD133" s="1633"/>
      <c r="LE133" s="1633"/>
      <c r="LF133" s="1633"/>
      <c r="LG133" s="1633"/>
      <c r="LH133" s="1633"/>
      <c r="LI133" s="1633"/>
      <c r="LJ133" s="1633"/>
      <c r="LK133" s="1633"/>
      <c r="LL133" s="1633"/>
      <c r="LM133" s="1633"/>
      <c r="LN133" s="1633"/>
      <c r="LO133" s="1642"/>
      <c r="LP133" s="1642"/>
      <c r="LQ133" s="1642"/>
      <c r="LR133" s="1642"/>
      <c r="LS133" s="1642"/>
      <c r="LT133" s="1642"/>
      <c r="LU133" s="1642"/>
      <c r="LV133" s="1643"/>
    </row>
    <row r="134" s="2140" customFormat="1" ht="47" customHeight="1" spans="1:334">
      <c r="A134" s="2417">
        <v>45818</v>
      </c>
      <c r="B134" s="1500" t="s">
        <v>213</v>
      </c>
      <c r="C134" s="1501" t="s">
        <v>98</v>
      </c>
      <c r="D134" s="1502">
        <v>4500169589</v>
      </c>
      <c r="E134" s="1503">
        <v>5149177</v>
      </c>
      <c r="F134" s="1502" t="s">
        <v>2122</v>
      </c>
      <c r="G134" s="1505" t="s">
        <v>1730</v>
      </c>
      <c r="H134" s="1505" t="s">
        <v>1730</v>
      </c>
      <c r="I134" s="1532" t="s">
        <v>1939</v>
      </c>
      <c r="J134" s="1522">
        <v>8112</v>
      </c>
      <c r="K134" s="1534">
        <v>0</v>
      </c>
      <c r="L134" s="1534">
        <v>24</v>
      </c>
      <c r="M134" s="1534">
        <f t="shared" si="115"/>
        <v>338</v>
      </c>
      <c r="N134" s="1536">
        <v>45862</v>
      </c>
      <c r="O134" s="1536">
        <v>45859</v>
      </c>
      <c r="P134" s="1537" t="s">
        <v>2123</v>
      </c>
      <c r="Q134" s="1562" t="s">
        <v>78</v>
      </c>
      <c r="R134" s="1839"/>
      <c r="S134" s="1839"/>
      <c r="T134" s="1839"/>
      <c r="U134" s="1839"/>
      <c r="V134" s="1532"/>
      <c r="W134" s="1532" t="s">
        <v>111</v>
      </c>
      <c r="X134" s="1565">
        <v>45819</v>
      </c>
      <c r="Y134" s="1589" t="s">
        <v>88</v>
      </c>
      <c r="Z134" s="1589" t="s">
        <v>88</v>
      </c>
      <c r="AA134" s="1589"/>
      <c r="AB134" s="1589"/>
      <c r="AC134" s="2692" t="s">
        <v>2076</v>
      </c>
      <c r="AD134" s="1590" t="s">
        <v>219</v>
      </c>
      <c r="AE134" s="2277">
        <v>0.9338</v>
      </c>
      <c r="AF134" s="2278">
        <f t="shared" si="130"/>
        <v>7574.9856</v>
      </c>
      <c r="AG134" s="1504"/>
      <c r="AH134" s="1609" t="s">
        <v>81</v>
      </c>
      <c r="AI134" s="2623">
        <f t="shared" si="131"/>
        <v>8112</v>
      </c>
      <c r="AJ134" s="2626">
        <v>10</v>
      </c>
      <c r="AK134" s="2627">
        <f t="shared" si="116"/>
        <v>8112</v>
      </c>
      <c r="AL134" s="2627"/>
      <c r="AM134" s="2627"/>
      <c r="AN134" s="2627">
        <f t="shared" si="132"/>
        <v>338</v>
      </c>
      <c r="AO134" s="2627"/>
      <c r="AP134" s="2627"/>
      <c r="AQ134" s="2641"/>
      <c r="AR134" s="1610"/>
      <c r="AS134" s="1610" t="s">
        <v>63</v>
      </c>
      <c r="AT134" s="1610">
        <f t="shared" si="117"/>
        <v>8112</v>
      </c>
      <c r="AU134" s="1610"/>
      <c r="AV134" s="2313">
        <f t="shared" si="118"/>
        <v>811.2</v>
      </c>
      <c r="AW134" s="1637">
        <f t="shared" si="119"/>
        <v>811.2</v>
      </c>
      <c r="AX134" s="1637">
        <f t="shared" si="120"/>
        <v>811.2</v>
      </c>
      <c r="AY134" s="1637">
        <f t="shared" si="121"/>
        <v>811.2</v>
      </c>
      <c r="AZ134" s="1637">
        <f t="shared" si="122"/>
        <v>811.2</v>
      </c>
      <c r="BA134" s="2647">
        <f t="shared" si="123"/>
        <v>811.2</v>
      </c>
      <c r="BB134" s="2647">
        <f t="shared" si="124"/>
        <v>811.2</v>
      </c>
      <c r="BC134" s="2647">
        <f t="shared" si="125"/>
        <v>811.2</v>
      </c>
      <c r="BD134" s="2647">
        <f t="shared" si="126"/>
        <v>811.2</v>
      </c>
      <c r="BE134" s="2647">
        <f t="shared" si="127"/>
        <v>811.2</v>
      </c>
      <c r="BF134" s="2313">
        <f t="shared" si="128"/>
        <v>777.4</v>
      </c>
      <c r="BG134" s="2649">
        <f t="shared" si="129"/>
        <v>33.8</v>
      </c>
      <c r="BH134" s="1633"/>
      <c r="BI134" s="1633"/>
      <c r="BJ134" s="1633"/>
      <c r="BK134" s="1633"/>
      <c r="BL134" s="1633"/>
      <c r="BM134" s="1633"/>
      <c r="BN134" s="1633"/>
      <c r="BO134" s="1633"/>
      <c r="BP134" s="1633"/>
      <c r="BQ134" s="1633"/>
      <c r="BR134" s="1633"/>
      <c r="BS134" s="1633"/>
      <c r="BT134" s="1633"/>
      <c r="BU134" s="1633"/>
      <c r="BV134" s="1633"/>
      <c r="BW134" s="1633"/>
      <c r="BX134" s="1633"/>
      <c r="BY134" s="1633"/>
      <c r="BZ134" s="1633"/>
      <c r="CA134" s="1633"/>
      <c r="CB134" s="1633"/>
      <c r="CC134" s="1633"/>
      <c r="CD134" s="1633"/>
      <c r="CE134" s="1633"/>
      <c r="CF134" s="1633"/>
      <c r="CG134" s="1633"/>
      <c r="CH134" s="1633"/>
      <c r="CI134" s="1633"/>
      <c r="CJ134" s="1633"/>
      <c r="CK134" s="1633"/>
      <c r="CL134" s="1633"/>
      <c r="CM134" s="1633"/>
      <c r="CN134" s="1633"/>
      <c r="CO134" s="1633"/>
      <c r="CP134" s="1633"/>
      <c r="CQ134" s="1633"/>
      <c r="CR134" s="1633"/>
      <c r="CS134" s="1633"/>
      <c r="CT134" s="1633"/>
      <c r="CU134" s="1633"/>
      <c r="CV134" s="1633"/>
      <c r="CW134" s="1633"/>
      <c r="CX134" s="1633"/>
      <c r="CY134" s="1633"/>
      <c r="CZ134" s="1633"/>
      <c r="DA134" s="1633"/>
      <c r="DB134" s="1633"/>
      <c r="DC134" s="1633"/>
      <c r="DD134" s="1633"/>
      <c r="DE134" s="1633"/>
      <c r="DF134" s="1633"/>
      <c r="DG134" s="1633"/>
      <c r="DH134" s="1633"/>
      <c r="DI134" s="1633"/>
      <c r="DJ134" s="1633"/>
      <c r="DK134" s="1633"/>
      <c r="DL134" s="1633"/>
      <c r="DM134" s="1633"/>
      <c r="DN134" s="1633"/>
      <c r="DO134" s="1633"/>
      <c r="DP134" s="1633"/>
      <c r="DQ134" s="1633"/>
      <c r="DR134" s="1633"/>
      <c r="DS134" s="1633"/>
      <c r="DT134" s="1633"/>
      <c r="DU134" s="1633"/>
      <c r="DV134" s="1633"/>
      <c r="DW134" s="1633"/>
      <c r="DX134" s="1633"/>
      <c r="DY134" s="1633"/>
      <c r="DZ134" s="1633"/>
      <c r="EA134" s="1633"/>
      <c r="EB134" s="1633"/>
      <c r="EC134" s="1633"/>
      <c r="ED134" s="1633"/>
      <c r="EE134" s="1633"/>
      <c r="EF134" s="1633"/>
      <c r="EG134" s="1633"/>
      <c r="EH134" s="1633"/>
      <c r="EI134" s="1633"/>
      <c r="EJ134" s="1633"/>
      <c r="EK134" s="1633"/>
      <c r="EL134" s="1633"/>
      <c r="EM134" s="1633"/>
      <c r="EN134" s="1633"/>
      <c r="EO134" s="1633"/>
      <c r="EP134" s="1633"/>
      <c r="EQ134" s="1633"/>
      <c r="ER134" s="1633"/>
      <c r="ES134" s="1633"/>
      <c r="ET134" s="1633"/>
      <c r="EU134" s="1633"/>
      <c r="EV134" s="1633"/>
      <c r="EW134" s="1633"/>
      <c r="EX134" s="1633"/>
      <c r="EY134" s="1633"/>
      <c r="EZ134" s="1633"/>
      <c r="FA134" s="1633"/>
      <c r="FB134" s="1633"/>
      <c r="FC134" s="1633"/>
      <c r="FD134" s="1633"/>
      <c r="FE134" s="1633"/>
      <c r="FF134" s="1633"/>
      <c r="FG134" s="1633"/>
      <c r="FH134" s="1633"/>
      <c r="FI134" s="1633"/>
      <c r="FJ134" s="1633"/>
      <c r="FK134" s="1633"/>
      <c r="FL134" s="1633"/>
      <c r="FM134" s="1633"/>
      <c r="FN134" s="1633"/>
      <c r="FO134" s="1633"/>
      <c r="FP134" s="1633"/>
      <c r="FQ134" s="1633"/>
      <c r="FR134" s="1633"/>
      <c r="FS134" s="1633"/>
      <c r="FT134" s="1633"/>
      <c r="FU134" s="1633"/>
      <c r="FV134" s="1633"/>
      <c r="FW134" s="1633"/>
      <c r="FX134" s="1633"/>
      <c r="FY134" s="1633"/>
      <c r="FZ134" s="1633"/>
      <c r="GA134" s="1633"/>
      <c r="GB134" s="1633"/>
      <c r="GC134" s="1633"/>
      <c r="GD134" s="1633"/>
      <c r="GE134" s="1633"/>
      <c r="GF134" s="1633"/>
      <c r="GG134" s="1633"/>
      <c r="GH134" s="1633"/>
      <c r="GI134" s="1633"/>
      <c r="GJ134" s="1633"/>
      <c r="GK134" s="1633"/>
      <c r="GL134" s="1633"/>
      <c r="GM134" s="1633"/>
      <c r="GN134" s="1633"/>
      <c r="GO134" s="1633"/>
      <c r="GP134" s="1633"/>
      <c r="GQ134" s="1633"/>
      <c r="GR134" s="1633"/>
      <c r="GS134" s="1633"/>
      <c r="GT134" s="1633"/>
      <c r="GU134" s="1633"/>
      <c r="GV134" s="1633"/>
      <c r="GW134" s="1633"/>
      <c r="GX134" s="1633"/>
      <c r="GY134" s="1633"/>
      <c r="GZ134" s="1633"/>
      <c r="HA134" s="1633"/>
      <c r="HB134" s="1633"/>
      <c r="HC134" s="1633"/>
      <c r="HD134" s="1633"/>
      <c r="HE134" s="1633"/>
      <c r="HF134" s="1633"/>
      <c r="HG134" s="1633"/>
      <c r="HH134" s="1633"/>
      <c r="HI134" s="1633"/>
      <c r="HJ134" s="1633"/>
      <c r="HK134" s="1633"/>
      <c r="HL134" s="1633"/>
      <c r="HM134" s="1633"/>
      <c r="HN134" s="1633"/>
      <c r="HO134" s="1633"/>
      <c r="HP134" s="1633"/>
      <c r="HQ134" s="1633"/>
      <c r="HR134" s="1633"/>
      <c r="HS134" s="1633"/>
      <c r="HT134" s="1633"/>
      <c r="HU134" s="1633"/>
      <c r="HV134" s="1633"/>
      <c r="HW134" s="1633"/>
      <c r="HX134" s="1633"/>
      <c r="HY134" s="1633"/>
      <c r="HZ134" s="1633"/>
      <c r="IA134" s="1633"/>
      <c r="IB134" s="1633"/>
      <c r="IC134" s="1633"/>
      <c r="ID134" s="1633"/>
      <c r="IE134" s="1633"/>
      <c r="IF134" s="1633"/>
      <c r="IG134" s="1633"/>
      <c r="IH134" s="1633"/>
      <c r="II134" s="1633"/>
      <c r="IJ134" s="1633"/>
      <c r="IK134" s="1633"/>
      <c r="IL134" s="1633"/>
      <c r="IM134" s="1633"/>
      <c r="IN134" s="1633"/>
      <c r="IO134" s="1633"/>
      <c r="IP134" s="1633"/>
      <c r="IQ134" s="1633"/>
      <c r="IR134" s="1633"/>
      <c r="IS134" s="1633"/>
      <c r="IT134" s="1633"/>
      <c r="IU134" s="1633"/>
      <c r="IV134" s="1633"/>
      <c r="IW134" s="1633"/>
      <c r="IX134" s="1633"/>
      <c r="IY134" s="1633"/>
      <c r="IZ134" s="1633"/>
      <c r="JA134" s="1633"/>
      <c r="JB134" s="1633"/>
      <c r="JC134" s="1633"/>
      <c r="JD134" s="1633"/>
      <c r="JE134" s="1633"/>
      <c r="JF134" s="1633"/>
      <c r="JG134" s="1633"/>
      <c r="JH134" s="1633"/>
      <c r="JI134" s="1633"/>
      <c r="JJ134" s="1633"/>
      <c r="JK134" s="1633"/>
      <c r="JL134" s="1633"/>
      <c r="JM134" s="1633"/>
      <c r="JN134" s="1633"/>
      <c r="JO134" s="1633"/>
      <c r="JP134" s="1633"/>
      <c r="JQ134" s="1633"/>
      <c r="JR134" s="1633"/>
      <c r="JS134" s="1633"/>
      <c r="JT134" s="1633"/>
      <c r="JU134" s="1633"/>
      <c r="JV134" s="1633"/>
      <c r="JW134" s="1633"/>
      <c r="JX134" s="1633"/>
      <c r="JY134" s="1633"/>
      <c r="JZ134" s="1633"/>
      <c r="KA134" s="1633"/>
      <c r="KB134" s="1633"/>
      <c r="KC134" s="1633"/>
      <c r="KD134" s="1633"/>
      <c r="KE134" s="1633"/>
      <c r="KF134" s="1633"/>
      <c r="KG134" s="1633"/>
      <c r="KH134" s="1633"/>
      <c r="KI134" s="1633"/>
      <c r="KJ134" s="1633"/>
      <c r="KK134" s="1633"/>
      <c r="KL134" s="1633"/>
      <c r="KM134" s="1633"/>
      <c r="KN134" s="1633"/>
      <c r="KO134" s="1633"/>
      <c r="KP134" s="1633"/>
      <c r="KQ134" s="1633"/>
      <c r="KR134" s="1633"/>
      <c r="KS134" s="1633"/>
      <c r="KT134" s="1633"/>
      <c r="KU134" s="1633"/>
      <c r="KV134" s="1633"/>
      <c r="KW134" s="1633"/>
      <c r="KX134" s="1633"/>
      <c r="KY134" s="1633"/>
      <c r="KZ134" s="1633"/>
      <c r="LA134" s="1633"/>
      <c r="LB134" s="1633"/>
      <c r="LC134" s="1633"/>
      <c r="LD134" s="1633"/>
      <c r="LE134" s="1633"/>
      <c r="LF134" s="1633"/>
      <c r="LG134" s="1633"/>
      <c r="LH134" s="1633"/>
      <c r="LI134" s="1633"/>
      <c r="LJ134" s="1633"/>
      <c r="LK134" s="1633"/>
      <c r="LL134" s="1633"/>
      <c r="LM134" s="1633"/>
      <c r="LN134" s="1633"/>
      <c r="LO134" s="1642"/>
      <c r="LP134" s="1642"/>
      <c r="LQ134" s="1642"/>
      <c r="LR134" s="1642"/>
      <c r="LS134" s="1642"/>
      <c r="LT134" s="1642"/>
      <c r="LU134" s="1642"/>
      <c r="LV134" s="1643"/>
    </row>
    <row r="135" s="2140" customFormat="1" ht="47" customHeight="1" spans="1:334">
      <c r="A135" s="2417">
        <v>45821</v>
      </c>
      <c r="B135" s="1500" t="s">
        <v>671</v>
      </c>
      <c r="C135" s="1501" t="s">
        <v>342</v>
      </c>
      <c r="D135" s="1502">
        <v>4500170043</v>
      </c>
      <c r="E135" s="1503" t="s">
        <v>672</v>
      </c>
      <c r="F135" s="1502" t="s">
        <v>2124</v>
      </c>
      <c r="G135" s="1505" t="s">
        <v>1928</v>
      </c>
      <c r="H135" s="1505" t="s">
        <v>1928</v>
      </c>
      <c r="I135" s="1532" t="s">
        <v>1929</v>
      </c>
      <c r="J135" s="1522">
        <v>960</v>
      </c>
      <c r="K135" s="1534">
        <v>24</v>
      </c>
      <c r="L135" s="1534">
        <v>96</v>
      </c>
      <c r="M135" s="2594">
        <f t="shared" si="115"/>
        <v>10</v>
      </c>
      <c r="N135" s="1536">
        <v>45863</v>
      </c>
      <c r="O135" s="1536">
        <v>45849</v>
      </c>
      <c r="P135" s="1537"/>
      <c r="Q135" s="1562" t="s">
        <v>78</v>
      </c>
      <c r="R135" s="1839"/>
      <c r="S135" s="1839"/>
      <c r="T135" s="1839"/>
      <c r="U135" s="1839"/>
      <c r="V135" s="1532"/>
      <c r="W135" s="1532" t="s">
        <v>111</v>
      </c>
      <c r="X135" s="1565">
        <v>45834</v>
      </c>
      <c r="Y135" s="1589" t="s">
        <v>88</v>
      </c>
      <c r="Z135" s="1589" t="s">
        <v>88</v>
      </c>
      <c r="AA135" s="1589"/>
      <c r="AB135" s="1589"/>
      <c r="AC135" s="2692" t="s">
        <v>2125</v>
      </c>
      <c r="AD135" s="1590" t="s">
        <v>348</v>
      </c>
      <c r="AE135" s="2277">
        <v>0.95</v>
      </c>
      <c r="AF135" s="2278">
        <f t="shared" si="130"/>
        <v>912</v>
      </c>
      <c r="AG135" s="1504" t="s">
        <v>675</v>
      </c>
      <c r="AH135" s="1609" t="s">
        <v>81</v>
      </c>
      <c r="AI135" s="2623">
        <f t="shared" si="131"/>
        <v>960</v>
      </c>
      <c r="AJ135" s="2629">
        <v>10</v>
      </c>
      <c r="AK135" s="2627">
        <f t="shared" si="116"/>
        <v>960</v>
      </c>
      <c r="AL135" s="2627"/>
      <c r="AM135" s="2627"/>
      <c r="AN135" s="2627">
        <f t="shared" si="132"/>
        <v>40</v>
      </c>
      <c r="AO135" s="2627"/>
      <c r="AP135" s="2627"/>
      <c r="AQ135" s="2641"/>
      <c r="AR135" s="1610"/>
      <c r="AS135" s="2312" t="s">
        <v>63</v>
      </c>
      <c r="AT135" s="2312">
        <f t="shared" si="117"/>
        <v>960</v>
      </c>
      <c r="AU135" s="1610"/>
      <c r="AV135" s="2185">
        <f t="shared" si="118"/>
        <v>96</v>
      </c>
      <c r="AW135" s="1622">
        <f t="shared" si="119"/>
        <v>96</v>
      </c>
      <c r="AX135" s="1622">
        <f t="shared" si="120"/>
        <v>96</v>
      </c>
      <c r="AY135" s="1622">
        <f t="shared" si="121"/>
        <v>96</v>
      </c>
      <c r="AZ135" s="1622">
        <f t="shared" si="122"/>
        <v>96</v>
      </c>
      <c r="BA135" s="2288">
        <f t="shared" si="123"/>
        <v>96</v>
      </c>
      <c r="BB135" s="2288">
        <f t="shared" si="124"/>
        <v>96</v>
      </c>
      <c r="BC135" s="2288">
        <f t="shared" si="125"/>
        <v>96</v>
      </c>
      <c r="BD135" s="2288">
        <f t="shared" si="126"/>
        <v>96</v>
      </c>
      <c r="BE135" s="2288">
        <f t="shared" si="127"/>
        <v>96</v>
      </c>
      <c r="BF135" s="2185">
        <f t="shared" si="128"/>
        <v>92</v>
      </c>
      <c r="BG135" s="2297">
        <f t="shared" si="129"/>
        <v>4</v>
      </c>
      <c r="BH135" s="1633"/>
      <c r="BI135" s="1633"/>
      <c r="BJ135" s="1633"/>
      <c r="BK135" s="1633"/>
      <c r="BL135" s="1633"/>
      <c r="BM135" s="1633"/>
      <c r="BN135" s="1633"/>
      <c r="BO135" s="1633"/>
      <c r="BP135" s="1633"/>
      <c r="BQ135" s="1633"/>
      <c r="BR135" s="1633"/>
      <c r="BS135" s="1633"/>
      <c r="BT135" s="1633"/>
      <c r="BU135" s="1633"/>
      <c r="BV135" s="1633"/>
      <c r="BW135" s="1633"/>
      <c r="BX135" s="1633"/>
      <c r="BY135" s="1633"/>
      <c r="BZ135" s="1633"/>
      <c r="CA135" s="1633"/>
      <c r="CB135" s="1633"/>
      <c r="CC135" s="1633"/>
      <c r="CD135" s="1633"/>
      <c r="CE135" s="1633"/>
      <c r="CF135" s="1633"/>
      <c r="CG135" s="1633"/>
      <c r="CH135" s="1633"/>
      <c r="CI135" s="1633"/>
      <c r="CJ135" s="1633"/>
      <c r="CK135" s="1633"/>
      <c r="CL135" s="1633"/>
      <c r="CM135" s="1633"/>
      <c r="CN135" s="1633"/>
      <c r="CO135" s="1633"/>
      <c r="CP135" s="1633"/>
      <c r="CQ135" s="1633"/>
      <c r="CR135" s="1633"/>
      <c r="CS135" s="1633"/>
      <c r="CT135" s="1633"/>
      <c r="CU135" s="1633"/>
      <c r="CV135" s="1633"/>
      <c r="CW135" s="1633"/>
      <c r="CX135" s="1633"/>
      <c r="CY135" s="1633"/>
      <c r="CZ135" s="1633"/>
      <c r="DA135" s="1633"/>
      <c r="DB135" s="1633"/>
      <c r="DC135" s="1633"/>
      <c r="DD135" s="1633"/>
      <c r="DE135" s="1633"/>
      <c r="DF135" s="1633"/>
      <c r="DG135" s="1633"/>
      <c r="DH135" s="1633"/>
      <c r="DI135" s="1633"/>
      <c r="DJ135" s="1633"/>
      <c r="DK135" s="1633"/>
      <c r="DL135" s="1633"/>
      <c r="DM135" s="1633"/>
      <c r="DN135" s="1633"/>
      <c r="DO135" s="1633"/>
      <c r="DP135" s="1633"/>
      <c r="DQ135" s="1633"/>
      <c r="DR135" s="1633"/>
      <c r="DS135" s="1633"/>
      <c r="DT135" s="1633"/>
      <c r="DU135" s="1633"/>
      <c r="DV135" s="1633"/>
      <c r="DW135" s="1633"/>
      <c r="DX135" s="1633"/>
      <c r="DY135" s="1633"/>
      <c r="DZ135" s="1633"/>
      <c r="EA135" s="1633"/>
      <c r="EB135" s="1633"/>
      <c r="EC135" s="1633"/>
      <c r="ED135" s="1633"/>
      <c r="EE135" s="1633"/>
      <c r="EF135" s="1633"/>
      <c r="EG135" s="1633"/>
      <c r="EH135" s="1633"/>
      <c r="EI135" s="1633"/>
      <c r="EJ135" s="1633"/>
      <c r="EK135" s="1633"/>
      <c r="EL135" s="1633"/>
      <c r="EM135" s="1633"/>
      <c r="EN135" s="1633"/>
      <c r="EO135" s="1633"/>
      <c r="EP135" s="1633"/>
      <c r="EQ135" s="1633"/>
      <c r="ER135" s="1633"/>
      <c r="ES135" s="1633"/>
      <c r="ET135" s="1633"/>
      <c r="EU135" s="1633"/>
      <c r="EV135" s="1633"/>
      <c r="EW135" s="1633"/>
      <c r="EX135" s="1633"/>
      <c r="EY135" s="1633"/>
      <c r="EZ135" s="1633"/>
      <c r="FA135" s="1633"/>
      <c r="FB135" s="1633"/>
      <c r="FC135" s="1633"/>
      <c r="FD135" s="1633"/>
      <c r="FE135" s="1633"/>
      <c r="FF135" s="1633"/>
      <c r="FG135" s="1633"/>
      <c r="FH135" s="1633"/>
      <c r="FI135" s="1633"/>
      <c r="FJ135" s="1633"/>
      <c r="FK135" s="1633"/>
      <c r="FL135" s="1633"/>
      <c r="FM135" s="1633"/>
      <c r="FN135" s="1633"/>
      <c r="FO135" s="1633"/>
      <c r="FP135" s="1633"/>
      <c r="FQ135" s="1633"/>
      <c r="FR135" s="1633"/>
      <c r="FS135" s="1633"/>
      <c r="FT135" s="1633"/>
      <c r="FU135" s="1633"/>
      <c r="FV135" s="1633"/>
      <c r="FW135" s="1633"/>
      <c r="FX135" s="1633"/>
      <c r="FY135" s="1633"/>
      <c r="FZ135" s="1633"/>
      <c r="GA135" s="1633"/>
      <c r="GB135" s="1633"/>
      <c r="GC135" s="1633"/>
      <c r="GD135" s="1633"/>
      <c r="GE135" s="1633"/>
      <c r="GF135" s="1633"/>
      <c r="GG135" s="1633"/>
      <c r="GH135" s="1633"/>
      <c r="GI135" s="1633"/>
      <c r="GJ135" s="1633"/>
      <c r="GK135" s="1633"/>
      <c r="GL135" s="1633"/>
      <c r="GM135" s="1633"/>
      <c r="GN135" s="1633"/>
      <c r="GO135" s="1633"/>
      <c r="GP135" s="1633"/>
      <c r="GQ135" s="1633"/>
      <c r="GR135" s="1633"/>
      <c r="GS135" s="1633"/>
      <c r="GT135" s="1633"/>
      <c r="GU135" s="1633"/>
      <c r="GV135" s="1633"/>
      <c r="GW135" s="1633"/>
      <c r="GX135" s="1633"/>
      <c r="GY135" s="1633"/>
      <c r="GZ135" s="1633"/>
      <c r="HA135" s="1633"/>
      <c r="HB135" s="1633"/>
      <c r="HC135" s="1633"/>
      <c r="HD135" s="1633"/>
      <c r="HE135" s="1633"/>
      <c r="HF135" s="1633"/>
      <c r="HG135" s="1633"/>
      <c r="HH135" s="1633"/>
      <c r="HI135" s="1633"/>
      <c r="HJ135" s="1633"/>
      <c r="HK135" s="1633"/>
      <c r="HL135" s="1633"/>
      <c r="HM135" s="1633"/>
      <c r="HN135" s="1633"/>
      <c r="HO135" s="1633"/>
      <c r="HP135" s="1633"/>
      <c r="HQ135" s="1633"/>
      <c r="HR135" s="1633"/>
      <c r="HS135" s="1633"/>
      <c r="HT135" s="1633"/>
      <c r="HU135" s="1633"/>
      <c r="HV135" s="1633"/>
      <c r="HW135" s="1633"/>
      <c r="HX135" s="1633"/>
      <c r="HY135" s="1633"/>
      <c r="HZ135" s="1633"/>
      <c r="IA135" s="1633"/>
      <c r="IB135" s="1633"/>
      <c r="IC135" s="1633"/>
      <c r="ID135" s="1633"/>
      <c r="IE135" s="1633"/>
      <c r="IF135" s="1633"/>
      <c r="IG135" s="1633"/>
      <c r="IH135" s="1633"/>
      <c r="II135" s="1633"/>
      <c r="IJ135" s="1633"/>
      <c r="IK135" s="1633"/>
      <c r="IL135" s="1633"/>
      <c r="IM135" s="1633"/>
      <c r="IN135" s="1633"/>
      <c r="IO135" s="1633"/>
      <c r="IP135" s="1633"/>
      <c r="IQ135" s="1633"/>
      <c r="IR135" s="1633"/>
      <c r="IS135" s="1633"/>
      <c r="IT135" s="1633"/>
      <c r="IU135" s="1633"/>
      <c r="IV135" s="1633"/>
      <c r="IW135" s="1633"/>
      <c r="IX135" s="1633"/>
      <c r="IY135" s="1633"/>
      <c r="IZ135" s="1633"/>
      <c r="JA135" s="1633"/>
      <c r="JB135" s="1633"/>
      <c r="JC135" s="1633"/>
      <c r="JD135" s="1633"/>
      <c r="JE135" s="1633"/>
      <c r="JF135" s="1633"/>
      <c r="JG135" s="1633"/>
      <c r="JH135" s="1633"/>
      <c r="JI135" s="1633"/>
      <c r="JJ135" s="1633"/>
      <c r="JK135" s="1633"/>
      <c r="JL135" s="1633"/>
      <c r="JM135" s="1633"/>
      <c r="JN135" s="1633"/>
      <c r="JO135" s="1633"/>
      <c r="JP135" s="1633"/>
      <c r="JQ135" s="1633"/>
      <c r="JR135" s="1633"/>
      <c r="JS135" s="1633"/>
      <c r="JT135" s="1633"/>
      <c r="JU135" s="1633"/>
      <c r="JV135" s="1633"/>
      <c r="JW135" s="1633"/>
      <c r="JX135" s="1633"/>
      <c r="JY135" s="1633"/>
      <c r="JZ135" s="1633"/>
      <c r="KA135" s="1633"/>
      <c r="KB135" s="1633"/>
      <c r="KC135" s="1633"/>
      <c r="KD135" s="1633"/>
      <c r="KE135" s="1633"/>
      <c r="KF135" s="1633"/>
      <c r="KG135" s="1633"/>
      <c r="KH135" s="1633"/>
      <c r="KI135" s="1633"/>
      <c r="KJ135" s="1633"/>
      <c r="KK135" s="1633"/>
      <c r="KL135" s="1633"/>
      <c r="KM135" s="1633"/>
      <c r="KN135" s="1633"/>
      <c r="KO135" s="1633"/>
      <c r="KP135" s="1633"/>
      <c r="KQ135" s="1633"/>
      <c r="KR135" s="1633"/>
      <c r="KS135" s="1633"/>
      <c r="KT135" s="1633"/>
      <c r="KU135" s="1633"/>
      <c r="KV135" s="1633"/>
      <c r="KW135" s="1633"/>
      <c r="KX135" s="1633"/>
      <c r="KY135" s="1633"/>
      <c r="KZ135" s="1633"/>
      <c r="LA135" s="1633"/>
      <c r="LB135" s="1633"/>
      <c r="LC135" s="1633"/>
      <c r="LD135" s="1633"/>
      <c r="LE135" s="1633"/>
      <c r="LF135" s="1633"/>
      <c r="LG135" s="1633"/>
      <c r="LH135" s="1633"/>
      <c r="LI135" s="1633"/>
      <c r="LJ135" s="1633"/>
      <c r="LK135" s="1633"/>
      <c r="LL135" s="1633"/>
      <c r="LM135" s="1633"/>
      <c r="LN135" s="1633"/>
      <c r="LO135" s="1642"/>
      <c r="LP135" s="1642"/>
      <c r="LQ135" s="1642"/>
      <c r="LR135" s="1642"/>
      <c r="LS135" s="1642"/>
      <c r="LT135" s="1642"/>
      <c r="LU135" s="1642"/>
      <c r="LV135" s="1643"/>
    </row>
    <row r="136" s="2140" customFormat="1" ht="47" customHeight="1" spans="1:334">
      <c r="A136" s="2417">
        <v>45834</v>
      </c>
      <c r="B136" s="1500" t="s">
        <v>2126</v>
      </c>
      <c r="C136" s="1501" t="s">
        <v>2127</v>
      </c>
      <c r="D136" s="1502">
        <v>4500169751</v>
      </c>
      <c r="E136" s="1503"/>
      <c r="F136" s="1502" t="s">
        <v>2128</v>
      </c>
      <c r="G136" s="1505" t="s">
        <v>1727</v>
      </c>
      <c r="H136" s="1505" t="s">
        <v>1727</v>
      </c>
      <c r="I136" s="1532" t="s">
        <v>1728</v>
      </c>
      <c r="J136" s="1522">
        <v>768</v>
      </c>
      <c r="K136" s="1534">
        <v>0</v>
      </c>
      <c r="L136" s="1534">
        <v>96</v>
      </c>
      <c r="M136" s="1534">
        <f t="shared" si="115"/>
        <v>8</v>
      </c>
      <c r="N136" s="1536">
        <v>45863</v>
      </c>
      <c r="O136" s="1536">
        <v>45859</v>
      </c>
      <c r="P136" s="1537"/>
      <c r="Q136" s="1562" t="s">
        <v>78</v>
      </c>
      <c r="R136" s="1839"/>
      <c r="S136" s="1839"/>
      <c r="T136" s="1839"/>
      <c r="U136" s="1839"/>
      <c r="V136" s="1532"/>
      <c r="W136" s="1532" t="s">
        <v>111</v>
      </c>
      <c r="X136" s="1565">
        <v>45835</v>
      </c>
      <c r="Y136" s="1589" t="s">
        <v>88</v>
      </c>
      <c r="Z136" s="1589">
        <v>45839</v>
      </c>
      <c r="AA136" s="1589"/>
      <c r="AB136" s="1589"/>
      <c r="AC136" s="2692" t="s">
        <v>2129</v>
      </c>
      <c r="AD136" s="1590" t="s">
        <v>262</v>
      </c>
      <c r="AE136" s="2277">
        <v>0.9375</v>
      </c>
      <c r="AF136" s="2278">
        <f t="shared" si="130"/>
        <v>720</v>
      </c>
      <c r="AG136" s="1504"/>
      <c r="AH136" s="1609" t="s">
        <v>81</v>
      </c>
      <c r="AI136" s="2623">
        <f t="shared" si="131"/>
        <v>768</v>
      </c>
      <c r="AJ136" s="2626">
        <v>10</v>
      </c>
      <c r="AK136" s="2627">
        <f t="shared" si="116"/>
        <v>768</v>
      </c>
      <c r="AL136" s="2627"/>
      <c r="AM136" s="2627"/>
      <c r="AN136" s="2627">
        <f t="shared" si="132"/>
        <v>32</v>
      </c>
      <c r="AO136" s="2627"/>
      <c r="AP136" s="2627"/>
      <c r="AQ136" s="2641"/>
      <c r="AR136" s="1610"/>
      <c r="AS136" s="1610" t="s">
        <v>63</v>
      </c>
      <c r="AT136" s="1610">
        <f t="shared" si="117"/>
        <v>768</v>
      </c>
      <c r="AU136" s="1610"/>
      <c r="AV136" s="1622">
        <f t="shared" si="118"/>
        <v>76.8</v>
      </c>
      <c r="AW136" s="1622">
        <f t="shared" si="119"/>
        <v>76.8</v>
      </c>
      <c r="AX136" s="1622">
        <f t="shared" si="120"/>
        <v>76.8</v>
      </c>
      <c r="AY136" s="1622">
        <f t="shared" si="121"/>
        <v>76.8</v>
      </c>
      <c r="AZ136" s="1622">
        <f t="shared" si="122"/>
        <v>76.8</v>
      </c>
      <c r="BA136" s="1622">
        <f t="shared" si="123"/>
        <v>76.8</v>
      </c>
      <c r="BB136" s="1622">
        <f t="shared" si="124"/>
        <v>76.8</v>
      </c>
      <c r="BC136" s="1622">
        <f t="shared" si="125"/>
        <v>76.8</v>
      </c>
      <c r="BD136" s="1622">
        <f t="shared" si="126"/>
        <v>76.8</v>
      </c>
      <c r="BE136" s="1622">
        <f t="shared" si="127"/>
        <v>76.8</v>
      </c>
      <c r="BF136" s="1622">
        <f t="shared" si="128"/>
        <v>73.6</v>
      </c>
      <c r="BG136" s="2648">
        <f t="shared" si="129"/>
        <v>3.2</v>
      </c>
      <c r="BH136" s="1633"/>
      <c r="BI136" s="1633"/>
      <c r="BJ136" s="1633"/>
      <c r="BK136" s="1633"/>
      <c r="BL136" s="1633"/>
      <c r="BM136" s="1633"/>
      <c r="BN136" s="1633"/>
      <c r="BO136" s="1633"/>
      <c r="BP136" s="1633"/>
      <c r="BQ136" s="1633"/>
      <c r="BR136" s="1633"/>
      <c r="BS136" s="1633"/>
      <c r="BT136" s="1633"/>
      <c r="BU136" s="1633"/>
      <c r="BV136" s="1633"/>
      <c r="BW136" s="1633"/>
      <c r="BX136" s="1633"/>
      <c r="BY136" s="1633"/>
      <c r="BZ136" s="1633"/>
      <c r="CA136" s="1633"/>
      <c r="CB136" s="1633"/>
      <c r="CC136" s="1633"/>
      <c r="CD136" s="1633"/>
      <c r="CE136" s="1633"/>
      <c r="CF136" s="1633"/>
      <c r="CG136" s="1633"/>
      <c r="CH136" s="1633"/>
      <c r="CI136" s="1633"/>
      <c r="CJ136" s="1633"/>
      <c r="CK136" s="1633"/>
      <c r="CL136" s="1633"/>
      <c r="CM136" s="1633"/>
      <c r="CN136" s="1633"/>
      <c r="CO136" s="1633"/>
      <c r="CP136" s="1633"/>
      <c r="CQ136" s="1633"/>
      <c r="CR136" s="1633"/>
      <c r="CS136" s="1633"/>
      <c r="CT136" s="1633"/>
      <c r="CU136" s="1633"/>
      <c r="CV136" s="1633"/>
      <c r="CW136" s="1633"/>
      <c r="CX136" s="1633"/>
      <c r="CY136" s="1633"/>
      <c r="CZ136" s="1633"/>
      <c r="DA136" s="1633"/>
      <c r="DB136" s="1633"/>
      <c r="DC136" s="1633"/>
      <c r="DD136" s="1633"/>
      <c r="DE136" s="1633"/>
      <c r="DF136" s="1633"/>
      <c r="DG136" s="1633"/>
      <c r="DH136" s="1633"/>
      <c r="DI136" s="1633"/>
      <c r="DJ136" s="1633"/>
      <c r="DK136" s="1633"/>
      <c r="DL136" s="1633"/>
      <c r="DM136" s="1633"/>
      <c r="DN136" s="1633"/>
      <c r="DO136" s="1633"/>
      <c r="DP136" s="1633"/>
      <c r="DQ136" s="1633"/>
      <c r="DR136" s="1633"/>
      <c r="DS136" s="1633"/>
      <c r="DT136" s="1633"/>
      <c r="DU136" s="1633"/>
      <c r="DV136" s="1633"/>
      <c r="DW136" s="1633"/>
      <c r="DX136" s="1633"/>
      <c r="DY136" s="1633"/>
      <c r="DZ136" s="1633"/>
      <c r="EA136" s="1633"/>
      <c r="EB136" s="1633"/>
      <c r="EC136" s="1633"/>
      <c r="ED136" s="1633"/>
      <c r="EE136" s="1633"/>
      <c r="EF136" s="1633"/>
      <c r="EG136" s="1633"/>
      <c r="EH136" s="1633"/>
      <c r="EI136" s="1633"/>
      <c r="EJ136" s="1633"/>
      <c r="EK136" s="1633"/>
      <c r="EL136" s="1633"/>
      <c r="EM136" s="1633"/>
      <c r="EN136" s="1633"/>
      <c r="EO136" s="1633"/>
      <c r="EP136" s="1633"/>
      <c r="EQ136" s="1633"/>
      <c r="ER136" s="1633"/>
      <c r="ES136" s="1633"/>
      <c r="ET136" s="1633"/>
      <c r="EU136" s="1633"/>
      <c r="EV136" s="1633"/>
      <c r="EW136" s="1633"/>
      <c r="EX136" s="1633"/>
      <c r="EY136" s="1633"/>
      <c r="EZ136" s="1633"/>
      <c r="FA136" s="1633"/>
      <c r="FB136" s="1633"/>
      <c r="FC136" s="1633"/>
      <c r="FD136" s="1633"/>
      <c r="FE136" s="1633"/>
      <c r="FF136" s="1633"/>
      <c r="FG136" s="1633"/>
      <c r="FH136" s="1633"/>
      <c r="FI136" s="1633"/>
      <c r="FJ136" s="1633"/>
      <c r="FK136" s="1633"/>
      <c r="FL136" s="1633"/>
      <c r="FM136" s="1633"/>
      <c r="FN136" s="1633"/>
      <c r="FO136" s="1633"/>
      <c r="FP136" s="1633"/>
      <c r="FQ136" s="1633"/>
      <c r="FR136" s="1633"/>
      <c r="FS136" s="1633"/>
      <c r="FT136" s="1633"/>
      <c r="FU136" s="1633"/>
      <c r="FV136" s="1633"/>
      <c r="FW136" s="1633"/>
      <c r="FX136" s="1633"/>
      <c r="FY136" s="1633"/>
      <c r="FZ136" s="1633"/>
      <c r="GA136" s="1633"/>
      <c r="GB136" s="1633"/>
      <c r="GC136" s="1633"/>
      <c r="GD136" s="1633"/>
      <c r="GE136" s="1633"/>
      <c r="GF136" s="1633"/>
      <c r="GG136" s="1633"/>
      <c r="GH136" s="1633"/>
      <c r="GI136" s="1633"/>
      <c r="GJ136" s="1633"/>
      <c r="GK136" s="1633"/>
      <c r="GL136" s="1633"/>
      <c r="GM136" s="1633"/>
      <c r="GN136" s="1633"/>
      <c r="GO136" s="1633"/>
      <c r="GP136" s="1633"/>
      <c r="GQ136" s="1633"/>
      <c r="GR136" s="1633"/>
      <c r="GS136" s="1633"/>
      <c r="GT136" s="1633"/>
      <c r="GU136" s="1633"/>
      <c r="GV136" s="1633"/>
      <c r="GW136" s="1633"/>
      <c r="GX136" s="1633"/>
      <c r="GY136" s="1633"/>
      <c r="GZ136" s="1633"/>
      <c r="HA136" s="1633"/>
      <c r="HB136" s="1633"/>
      <c r="HC136" s="1633"/>
      <c r="HD136" s="1633"/>
      <c r="HE136" s="1633"/>
      <c r="HF136" s="1633"/>
      <c r="HG136" s="1633"/>
      <c r="HH136" s="1633"/>
      <c r="HI136" s="1633"/>
      <c r="HJ136" s="1633"/>
      <c r="HK136" s="1633"/>
      <c r="HL136" s="1633"/>
      <c r="HM136" s="1633"/>
      <c r="HN136" s="1633"/>
      <c r="HO136" s="1633"/>
      <c r="HP136" s="1633"/>
      <c r="HQ136" s="1633"/>
      <c r="HR136" s="1633"/>
      <c r="HS136" s="1633"/>
      <c r="HT136" s="1633"/>
      <c r="HU136" s="1633"/>
      <c r="HV136" s="1633"/>
      <c r="HW136" s="1633"/>
      <c r="HX136" s="1633"/>
      <c r="HY136" s="1633"/>
      <c r="HZ136" s="1633"/>
      <c r="IA136" s="1633"/>
      <c r="IB136" s="1633"/>
      <c r="IC136" s="1633"/>
      <c r="ID136" s="1633"/>
      <c r="IE136" s="1633"/>
      <c r="IF136" s="1633"/>
      <c r="IG136" s="1633"/>
      <c r="IH136" s="1633"/>
      <c r="II136" s="1633"/>
      <c r="IJ136" s="1633"/>
      <c r="IK136" s="1633"/>
      <c r="IL136" s="1633"/>
      <c r="IM136" s="1633"/>
      <c r="IN136" s="1633"/>
      <c r="IO136" s="1633"/>
      <c r="IP136" s="1633"/>
      <c r="IQ136" s="1633"/>
      <c r="IR136" s="1633"/>
      <c r="IS136" s="1633"/>
      <c r="IT136" s="1633"/>
      <c r="IU136" s="1633"/>
      <c r="IV136" s="1633"/>
      <c r="IW136" s="1633"/>
      <c r="IX136" s="1633"/>
      <c r="IY136" s="1633"/>
      <c r="IZ136" s="1633"/>
      <c r="JA136" s="1633"/>
      <c r="JB136" s="1633"/>
      <c r="JC136" s="1633"/>
      <c r="JD136" s="1633"/>
      <c r="JE136" s="1633"/>
      <c r="JF136" s="1633"/>
      <c r="JG136" s="1633"/>
      <c r="JH136" s="1633"/>
      <c r="JI136" s="1633"/>
      <c r="JJ136" s="1633"/>
      <c r="JK136" s="1633"/>
      <c r="JL136" s="1633"/>
      <c r="JM136" s="1633"/>
      <c r="JN136" s="1633"/>
      <c r="JO136" s="1633"/>
      <c r="JP136" s="1633"/>
      <c r="JQ136" s="1633"/>
      <c r="JR136" s="1633"/>
      <c r="JS136" s="1633"/>
      <c r="JT136" s="1633"/>
      <c r="JU136" s="1633"/>
      <c r="JV136" s="1633"/>
      <c r="JW136" s="1633"/>
      <c r="JX136" s="1633"/>
      <c r="JY136" s="1633"/>
      <c r="JZ136" s="1633"/>
      <c r="KA136" s="1633"/>
      <c r="KB136" s="1633"/>
      <c r="KC136" s="1633"/>
      <c r="KD136" s="1633"/>
      <c r="KE136" s="1633"/>
      <c r="KF136" s="1633"/>
      <c r="KG136" s="1633"/>
      <c r="KH136" s="1633"/>
      <c r="KI136" s="1633"/>
      <c r="KJ136" s="1633"/>
      <c r="KK136" s="1633"/>
      <c r="KL136" s="1633"/>
      <c r="KM136" s="1633"/>
      <c r="KN136" s="1633"/>
      <c r="KO136" s="1633"/>
      <c r="KP136" s="1633"/>
      <c r="KQ136" s="1633"/>
      <c r="KR136" s="1633"/>
      <c r="KS136" s="1633"/>
      <c r="KT136" s="1633"/>
      <c r="KU136" s="1633"/>
      <c r="KV136" s="1633"/>
      <c r="KW136" s="1633"/>
      <c r="KX136" s="1633"/>
      <c r="KY136" s="1633"/>
      <c r="KZ136" s="1633"/>
      <c r="LA136" s="1633"/>
      <c r="LB136" s="1633"/>
      <c r="LC136" s="1633"/>
      <c r="LD136" s="1633"/>
      <c r="LE136" s="1633"/>
      <c r="LF136" s="1633"/>
      <c r="LG136" s="1633"/>
      <c r="LH136" s="1633"/>
      <c r="LI136" s="1633"/>
      <c r="LJ136" s="1633"/>
      <c r="LK136" s="1633"/>
      <c r="LL136" s="1633"/>
      <c r="LM136" s="1633"/>
      <c r="LN136" s="1633"/>
      <c r="LO136" s="1642"/>
      <c r="LP136" s="1642"/>
      <c r="LQ136" s="1642"/>
      <c r="LR136" s="1642"/>
      <c r="LS136" s="1642"/>
      <c r="LT136" s="1642"/>
      <c r="LU136" s="1642"/>
      <c r="LV136" s="1643"/>
    </row>
    <row r="137" s="2140" customFormat="1" ht="47" customHeight="1" spans="1:334">
      <c r="A137" s="2417">
        <v>45818</v>
      </c>
      <c r="B137" s="1500" t="s">
        <v>2130</v>
      </c>
      <c r="C137" s="1501" t="s">
        <v>2127</v>
      </c>
      <c r="D137" s="1502">
        <v>4500169604</v>
      </c>
      <c r="E137" s="1503"/>
      <c r="F137" s="1502" t="s">
        <v>2131</v>
      </c>
      <c r="G137" s="2140" t="s">
        <v>1727</v>
      </c>
      <c r="H137" s="1505" t="s">
        <v>1727</v>
      </c>
      <c r="I137" s="1532" t="s">
        <v>1728</v>
      </c>
      <c r="J137" s="1522">
        <v>288</v>
      </c>
      <c r="K137" s="1534">
        <v>0</v>
      </c>
      <c r="L137" s="1534">
        <v>96</v>
      </c>
      <c r="M137" s="1534">
        <f t="shared" si="115"/>
        <v>3</v>
      </c>
      <c r="N137" s="1536">
        <v>45863</v>
      </c>
      <c r="O137" s="1536">
        <v>45859</v>
      </c>
      <c r="P137" s="1537"/>
      <c r="Q137" s="1562" t="s">
        <v>78</v>
      </c>
      <c r="R137" s="1839"/>
      <c r="S137" s="1839"/>
      <c r="T137" s="1839"/>
      <c r="U137" s="1839"/>
      <c r="V137" s="1532"/>
      <c r="W137" s="1532" t="s">
        <v>111</v>
      </c>
      <c r="X137" s="1565">
        <v>45832</v>
      </c>
      <c r="Y137" s="1589" t="s">
        <v>88</v>
      </c>
      <c r="Z137" s="1565">
        <v>45832</v>
      </c>
      <c r="AA137" s="1589"/>
      <c r="AB137" s="1589"/>
      <c r="AC137" s="2692" t="s">
        <v>2132</v>
      </c>
      <c r="AD137" s="1590" t="s">
        <v>262</v>
      </c>
      <c r="AE137" s="2277">
        <v>0.9289</v>
      </c>
      <c r="AF137" s="2278">
        <f t="shared" si="130"/>
        <v>267.5232</v>
      </c>
      <c r="AG137" s="1504" t="s">
        <v>2133</v>
      </c>
      <c r="AH137" s="1609" t="s">
        <v>81</v>
      </c>
      <c r="AI137" s="2623">
        <f t="shared" si="131"/>
        <v>288</v>
      </c>
      <c r="AJ137" s="2626">
        <v>10</v>
      </c>
      <c r="AK137" s="2627">
        <f t="shared" si="116"/>
        <v>288</v>
      </c>
      <c r="AL137" s="2627"/>
      <c r="AM137" s="2627"/>
      <c r="AN137" s="2627">
        <f t="shared" si="132"/>
        <v>12</v>
      </c>
      <c r="AO137" s="2627"/>
      <c r="AP137" s="2627"/>
      <c r="AQ137" s="2641"/>
      <c r="AR137" s="1610"/>
      <c r="AS137" s="1610" t="s">
        <v>63</v>
      </c>
      <c r="AT137" s="1610">
        <f t="shared" si="117"/>
        <v>288</v>
      </c>
      <c r="AU137" s="1610"/>
      <c r="AV137" s="1622">
        <f t="shared" si="118"/>
        <v>28.8</v>
      </c>
      <c r="AW137" s="1622">
        <f t="shared" si="119"/>
        <v>28.8</v>
      </c>
      <c r="AX137" s="1622">
        <f t="shared" si="120"/>
        <v>28.8</v>
      </c>
      <c r="AY137" s="1622">
        <f t="shared" si="121"/>
        <v>28.8</v>
      </c>
      <c r="AZ137" s="1622">
        <f t="shared" si="122"/>
        <v>28.8</v>
      </c>
      <c r="BA137" s="1622">
        <f t="shared" si="123"/>
        <v>28.8</v>
      </c>
      <c r="BB137" s="1622">
        <f t="shared" si="124"/>
        <v>28.8</v>
      </c>
      <c r="BC137" s="1622">
        <f t="shared" si="125"/>
        <v>28.8</v>
      </c>
      <c r="BD137" s="1622">
        <f t="shared" si="126"/>
        <v>28.8</v>
      </c>
      <c r="BE137" s="1622">
        <f t="shared" si="127"/>
        <v>28.8</v>
      </c>
      <c r="BF137" s="1622">
        <f t="shared" si="128"/>
        <v>27.6</v>
      </c>
      <c r="BG137" s="2648">
        <f t="shared" si="129"/>
        <v>1.2</v>
      </c>
      <c r="BH137" s="1633"/>
      <c r="BI137" s="1633"/>
      <c r="BJ137" s="1633"/>
      <c r="BK137" s="1633"/>
      <c r="BL137" s="1633"/>
      <c r="BM137" s="1633"/>
      <c r="BN137" s="1633"/>
      <c r="BO137" s="1633"/>
      <c r="BP137" s="1633"/>
      <c r="BQ137" s="1633"/>
      <c r="BR137" s="1633"/>
      <c r="BS137" s="1633"/>
      <c r="BT137" s="1633"/>
      <c r="BU137" s="1633"/>
      <c r="BV137" s="1633"/>
      <c r="BW137" s="1633"/>
      <c r="BX137" s="1633"/>
      <c r="BY137" s="1633"/>
      <c r="BZ137" s="1633"/>
      <c r="CA137" s="1633"/>
      <c r="CB137" s="1633"/>
      <c r="CC137" s="1633"/>
      <c r="CD137" s="1633"/>
      <c r="CE137" s="1633"/>
      <c r="CF137" s="1633"/>
      <c r="CG137" s="1633"/>
      <c r="CH137" s="1633"/>
      <c r="CI137" s="1633"/>
      <c r="CJ137" s="1633"/>
      <c r="CK137" s="1633"/>
      <c r="CL137" s="1633"/>
      <c r="CM137" s="1633"/>
      <c r="CN137" s="1633"/>
      <c r="CO137" s="1633"/>
      <c r="CP137" s="1633"/>
      <c r="CQ137" s="1633"/>
      <c r="CR137" s="1633"/>
      <c r="CS137" s="1633"/>
      <c r="CT137" s="1633"/>
      <c r="CU137" s="1633"/>
      <c r="CV137" s="1633"/>
      <c r="CW137" s="1633"/>
      <c r="CX137" s="1633"/>
      <c r="CY137" s="1633"/>
      <c r="CZ137" s="1633"/>
      <c r="DA137" s="1633"/>
      <c r="DB137" s="1633"/>
      <c r="DC137" s="1633"/>
      <c r="DD137" s="1633"/>
      <c r="DE137" s="1633"/>
      <c r="DF137" s="1633"/>
      <c r="DG137" s="1633"/>
      <c r="DH137" s="1633"/>
      <c r="DI137" s="1633"/>
      <c r="DJ137" s="1633"/>
      <c r="DK137" s="1633"/>
      <c r="DL137" s="1633"/>
      <c r="DM137" s="1633"/>
      <c r="DN137" s="1633"/>
      <c r="DO137" s="1633"/>
      <c r="DP137" s="1633"/>
      <c r="DQ137" s="1633"/>
      <c r="DR137" s="1633"/>
      <c r="DS137" s="1633"/>
      <c r="DT137" s="1633"/>
      <c r="DU137" s="1633"/>
      <c r="DV137" s="1633"/>
      <c r="DW137" s="1633"/>
      <c r="DX137" s="1633"/>
      <c r="DY137" s="1633"/>
      <c r="DZ137" s="1633"/>
      <c r="EA137" s="1633"/>
      <c r="EB137" s="1633"/>
      <c r="EC137" s="1633"/>
      <c r="ED137" s="1633"/>
      <c r="EE137" s="1633"/>
      <c r="EF137" s="1633"/>
      <c r="EG137" s="1633"/>
      <c r="EH137" s="1633"/>
      <c r="EI137" s="1633"/>
      <c r="EJ137" s="1633"/>
      <c r="EK137" s="1633"/>
      <c r="EL137" s="1633"/>
      <c r="EM137" s="1633"/>
      <c r="EN137" s="1633"/>
      <c r="EO137" s="1633"/>
      <c r="EP137" s="1633"/>
      <c r="EQ137" s="1633"/>
      <c r="ER137" s="1633"/>
      <c r="ES137" s="1633"/>
      <c r="ET137" s="1633"/>
      <c r="EU137" s="1633"/>
      <c r="EV137" s="1633"/>
      <c r="EW137" s="1633"/>
      <c r="EX137" s="1633"/>
      <c r="EY137" s="1633"/>
      <c r="EZ137" s="1633"/>
      <c r="FA137" s="1633"/>
      <c r="FB137" s="1633"/>
      <c r="FC137" s="1633"/>
      <c r="FD137" s="1633"/>
      <c r="FE137" s="1633"/>
      <c r="FF137" s="1633"/>
      <c r="FG137" s="1633"/>
      <c r="FH137" s="1633"/>
      <c r="FI137" s="1633"/>
      <c r="FJ137" s="1633"/>
      <c r="FK137" s="1633"/>
      <c r="FL137" s="1633"/>
      <c r="FM137" s="1633"/>
      <c r="FN137" s="1633"/>
      <c r="FO137" s="1633"/>
      <c r="FP137" s="1633"/>
      <c r="FQ137" s="1633"/>
      <c r="FR137" s="1633"/>
      <c r="FS137" s="1633"/>
      <c r="FT137" s="1633"/>
      <c r="FU137" s="1633"/>
      <c r="FV137" s="1633"/>
      <c r="FW137" s="1633"/>
      <c r="FX137" s="1633"/>
      <c r="FY137" s="1633"/>
      <c r="FZ137" s="1633"/>
      <c r="GA137" s="1633"/>
      <c r="GB137" s="1633"/>
      <c r="GC137" s="1633"/>
      <c r="GD137" s="1633"/>
      <c r="GE137" s="1633"/>
      <c r="GF137" s="1633"/>
      <c r="GG137" s="1633"/>
      <c r="GH137" s="1633"/>
      <c r="GI137" s="1633"/>
      <c r="GJ137" s="1633"/>
      <c r="GK137" s="1633"/>
      <c r="GL137" s="1633"/>
      <c r="GM137" s="1633"/>
      <c r="GN137" s="1633"/>
      <c r="GO137" s="1633"/>
      <c r="GP137" s="1633"/>
      <c r="GQ137" s="1633"/>
      <c r="GR137" s="1633"/>
      <c r="GS137" s="1633"/>
      <c r="GT137" s="1633"/>
      <c r="GU137" s="1633"/>
      <c r="GV137" s="1633"/>
      <c r="GW137" s="1633"/>
      <c r="GX137" s="1633"/>
      <c r="GY137" s="1633"/>
      <c r="GZ137" s="1633"/>
      <c r="HA137" s="1633"/>
      <c r="HB137" s="1633"/>
      <c r="HC137" s="1633"/>
      <c r="HD137" s="1633"/>
      <c r="HE137" s="1633"/>
      <c r="HF137" s="1633"/>
      <c r="HG137" s="1633"/>
      <c r="HH137" s="1633"/>
      <c r="HI137" s="1633"/>
      <c r="HJ137" s="1633"/>
      <c r="HK137" s="1633"/>
      <c r="HL137" s="1633"/>
      <c r="HM137" s="1633"/>
      <c r="HN137" s="1633"/>
      <c r="HO137" s="1633"/>
      <c r="HP137" s="1633"/>
      <c r="HQ137" s="1633"/>
      <c r="HR137" s="1633"/>
      <c r="HS137" s="1633"/>
      <c r="HT137" s="1633"/>
      <c r="HU137" s="1633"/>
      <c r="HV137" s="1633"/>
      <c r="HW137" s="1633"/>
      <c r="HX137" s="1633"/>
      <c r="HY137" s="1633"/>
      <c r="HZ137" s="1633"/>
      <c r="IA137" s="1633"/>
      <c r="IB137" s="1633"/>
      <c r="IC137" s="1633"/>
      <c r="ID137" s="1633"/>
      <c r="IE137" s="1633"/>
      <c r="IF137" s="1633"/>
      <c r="IG137" s="1633"/>
      <c r="IH137" s="1633"/>
      <c r="II137" s="1633"/>
      <c r="IJ137" s="1633"/>
      <c r="IK137" s="1633"/>
      <c r="IL137" s="1633"/>
      <c r="IM137" s="1633"/>
      <c r="IN137" s="1633"/>
      <c r="IO137" s="1633"/>
      <c r="IP137" s="1633"/>
      <c r="IQ137" s="1633"/>
      <c r="IR137" s="1633"/>
      <c r="IS137" s="1633"/>
      <c r="IT137" s="1633"/>
      <c r="IU137" s="1633"/>
      <c r="IV137" s="1633"/>
      <c r="IW137" s="1633"/>
      <c r="IX137" s="1633"/>
      <c r="IY137" s="1633"/>
      <c r="IZ137" s="1633"/>
      <c r="JA137" s="1633"/>
      <c r="JB137" s="1633"/>
      <c r="JC137" s="1633"/>
      <c r="JD137" s="1633"/>
      <c r="JE137" s="1633"/>
      <c r="JF137" s="1633"/>
      <c r="JG137" s="1633"/>
      <c r="JH137" s="1633"/>
      <c r="JI137" s="1633"/>
      <c r="JJ137" s="1633"/>
      <c r="JK137" s="1633"/>
      <c r="JL137" s="1633"/>
      <c r="JM137" s="1633"/>
      <c r="JN137" s="1633"/>
      <c r="JO137" s="1633"/>
      <c r="JP137" s="1633"/>
      <c r="JQ137" s="1633"/>
      <c r="JR137" s="1633"/>
      <c r="JS137" s="1633"/>
      <c r="JT137" s="1633"/>
      <c r="JU137" s="1633"/>
      <c r="JV137" s="1633"/>
      <c r="JW137" s="1633"/>
      <c r="JX137" s="1633"/>
      <c r="JY137" s="1633"/>
      <c r="JZ137" s="1633"/>
      <c r="KA137" s="1633"/>
      <c r="KB137" s="1633"/>
      <c r="KC137" s="1633"/>
      <c r="KD137" s="1633"/>
      <c r="KE137" s="1633"/>
      <c r="KF137" s="1633"/>
      <c r="KG137" s="1633"/>
      <c r="KH137" s="1633"/>
      <c r="KI137" s="1633"/>
      <c r="KJ137" s="1633"/>
      <c r="KK137" s="1633"/>
      <c r="KL137" s="1633"/>
      <c r="KM137" s="1633"/>
      <c r="KN137" s="1633"/>
      <c r="KO137" s="1633"/>
      <c r="KP137" s="1633"/>
      <c r="KQ137" s="1633"/>
      <c r="KR137" s="1633"/>
      <c r="KS137" s="1633"/>
      <c r="KT137" s="1633"/>
      <c r="KU137" s="1633"/>
      <c r="KV137" s="1633"/>
      <c r="KW137" s="1633"/>
      <c r="KX137" s="1633"/>
      <c r="KY137" s="1633"/>
      <c r="KZ137" s="1633"/>
      <c r="LA137" s="1633"/>
      <c r="LB137" s="1633"/>
      <c r="LC137" s="1633"/>
      <c r="LD137" s="1633"/>
      <c r="LE137" s="1633"/>
      <c r="LF137" s="1633"/>
      <c r="LG137" s="1633"/>
      <c r="LH137" s="1633"/>
      <c r="LI137" s="1633"/>
      <c r="LJ137" s="1633"/>
      <c r="LK137" s="1633"/>
      <c r="LL137" s="1633"/>
      <c r="LM137" s="1633"/>
      <c r="LN137" s="1633"/>
      <c r="LO137" s="1642"/>
      <c r="LP137" s="1642"/>
      <c r="LQ137" s="1642"/>
      <c r="LR137" s="1642"/>
      <c r="LS137" s="1642"/>
      <c r="LT137" s="1642"/>
      <c r="LU137" s="1642"/>
      <c r="LV137" s="1643"/>
    </row>
    <row r="138" s="2140" customFormat="1" ht="47" customHeight="1" spans="1:334">
      <c r="A138" s="2417">
        <v>45826</v>
      </c>
      <c r="B138" s="1500" t="s">
        <v>676</v>
      </c>
      <c r="C138" s="1501" t="s">
        <v>427</v>
      </c>
      <c r="D138" s="1502">
        <v>4500170501</v>
      </c>
      <c r="E138" s="1503"/>
      <c r="F138" s="1502" t="s">
        <v>2134</v>
      </c>
      <c r="G138" s="1505" t="s">
        <v>1727</v>
      </c>
      <c r="H138" s="1505" t="s">
        <v>1727</v>
      </c>
      <c r="I138" s="1532" t="s">
        <v>1728</v>
      </c>
      <c r="J138" s="1522">
        <v>5952</v>
      </c>
      <c r="K138" s="1534">
        <v>0</v>
      </c>
      <c r="L138" s="1534">
        <v>96</v>
      </c>
      <c r="M138" s="1534">
        <f t="shared" si="115"/>
        <v>62</v>
      </c>
      <c r="N138" s="1536">
        <v>45866</v>
      </c>
      <c r="O138" s="1536">
        <v>45862</v>
      </c>
      <c r="P138" s="1537"/>
      <c r="Q138" s="1562" t="s">
        <v>78</v>
      </c>
      <c r="R138" s="1839"/>
      <c r="S138" s="1839"/>
      <c r="T138" s="1839"/>
      <c r="U138" s="1839"/>
      <c r="V138" s="1532"/>
      <c r="W138" s="1532" t="s">
        <v>111</v>
      </c>
      <c r="X138" s="1565">
        <v>45834</v>
      </c>
      <c r="Y138" s="1589" t="s">
        <v>88</v>
      </c>
      <c r="Z138" s="1589" t="s">
        <v>2135</v>
      </c>
      <c r="AA138" s="1589"/>
      <c r="AB138" s="1589"/>
      <c r="AC138" s="2692" t="s">
        <v>2136</v>
      </c>
      <c r="AD138" s="1590" t="s">
        <v>680</v>
      </c>
      <c r="AE138" s="2277">
        <v>0.9289</v>
      </c>
      <c r="AF138" s="2278">
        <f t="shared" si="130"/>
        <v>5528.8128</v>
      </c>
      <c r="AG138" s="1504"/>
      <c r="AH138" s="1609" t="s">
        <v>81</v>
      </c>
      <c r="AI138" s="2623">
        <f t="shared" si="131"/>
        <v>5952</v>
      </c>
      <c r="AJ138" s="2629">
        <v>10</v>
      </c>
      <c r="AK138" s="2627">
        <f t="shared" si="116"/>
        <v>5952</v>
      </c>
      <c r="AL138" s="2627"/>
      <c r="AM138" s="2627"/>
      <c r="AN138" s="2627">
        <f t="shared" si="132"/>
        <v>248</v>
      </c>
      <c r="AO138" s="2627"/>
      <c r="AP138" s="2627"/>
      <c r="AQ138" s="2641"/>
      <c r="AR138" s="1610"/>
      <c r="AS138" s="2312" t="s">
        <v>63</v>
      </c>
      <c r="AT138" s="2312">
        <f t="shared" si="117"/>
        <v>5952</v>
      </c>
      <c r="AU138" s="1610"/>
      <c r="AV138" s="1622">
        <f t="shared" si="118"/>
        <v>595.2</v>
      </c>
      <c r="AW138" s="1622">
        <f t="shared" si="119"/>
        <v>595.2</v>
      </c>
      <c r="AX138" s="1622">
        <f t="shared" si="120"/>
        <v>595.2</v>
      </c>
      <c r="AY138" s="1622">
        <f t="shared" si="121"/>
        <v>595.2</v>
      </c>
      <c r="AZ138" s="1622">
        <f t="shared" si="122"/>
        <v>595.2</v>
      </c>
      <c r="BA138" s="1622">
        <f t="shared" si="123"/>
        <v>595.2</v>
      </c>
      <c r="BB138" s="1622">
        <f t="shared" si="124"/>
        <v>595.2</v>
      </c>
      <c r="BC138" s="1622">
        <f t="shared" si="125"/>
        <v>595.2</v>
      </c>
      <c r="BD138" s="1622">
        <f t="shared" si="126"/>
        <v>595.2</v>
      </c>
      <c r="BE138" s="1622">
        <f t="shared" si="127"/>
        <v>595.2</v>
      </c>
      <c r="BF138" s="1622">
        <f t="shared" si="128"/>
        <v>570.4</v>
      </c>
      <c r="BG138" s="2648">
        <f t="shared" si="129"/>
        <v>24.8</v>
      </c>
      <c r="BH138" s="1633"/>
      <c r="BI138" s="1633"/>
      <c r="BJ138" s="1633"/>
      <c r="BK138" s="1633"/>
      <c r="BL138" s="1633"/>
      <c r="BM138" s="1633"/>
      <c r="BN138" s="1633"/>
      <c r="BO138" s="1633"/>
      <c r="BP138" s="1633"/>
      <c r="BQ138" s="1633"/>
      <c r="BR138" s="1633"/>
      <c r="BS138" s="1633"/>
      <c r="BT138" s="1633"/>
      <c r="BU138" s="1633"/>
      <c r="BV138" s="1633"/>
      <c r="BW138" s="1633"/>
      <c r="BX138" s="1633"/>
      <c r="BY138" s="1633"/>
      <c r="BZ138" s="1633"/>
      <c r="CA138" s="1633"/>
      <c r="CB138" s="1633"/>
      <c r="CC138" s="1633"/>
      <c r="CD138" s="1633"/>
      <c r="CE138" s="1633"/>
      <c r="CF138" s="1633"/>
      <c r="CG138" s="1633"/>
      <c r="CH138" s="1633"/>
      <c r="CI138" s="1633"/>
      <c r="CJ138" s="1633"/>
      <c r="CK138" s="1633"/>
      <c r="CL138" s="1633"/>
      <c r="CM138" s="1633"/>
      <c r="CN138" s="1633"/>
      <c r="CO138" s="1633"/>
      <c r="CP138" s="1633"/>
      <c r="CQ138" s="1633"/>
      <c r="CR138" s="1633"/>
      <c r="CS138" s="1633"/>
      <c r="CT138" s="1633"/>
      <c r="CU138" s="1633"/>
      <c r="CV138" s="1633"/>
      <c r="CW138" s="1633"/>
      <c r="CX138" s="1633"/>
      <c r="CY138" s="1633"/>
      <c r="CZ138" s="1633"/>
      <c r="DA138" s="1633"/>
      <c r="DB138" s="1633"/>
      <c r="DC138" s="1633"/>
      <c r="DD138" s="1633"/>
      <c r="DE138" s="1633"/>
      <c r="DF138" s="1633"/>
      <c r="DG138" s="1633"/>
      <c r="DH138" s="1633"/>
      <c r="DI138" s="1633"/>
      <c r="DJ138" s="1633"/>
      <c r="DK138" s="1633"/>
      <c r="DL138" s="1633"/>
      <c r="DM138" s="1633"/>
      <c r="DN138" s="1633"/>
      <c r="DO138" s="1633"/>
      <c r="DP138" s="1633"/>
      <c r="DQ138" s="1633"/>
      <c r="DR138" s="1633"/>
      <c r="DS138" s="1633"/>
      <c r="DT138" s="1633"/>
      <c r="DU138" s="1633"/>
      <c r="DV138" s="1633"/>
      <c r="DW138" s="1633"/>
      <c r="DX138" s="1633"/>
      <c r="DY138" s="1633"/>
      <c r="DZ138" s="1633"/>
      <c r="EA138" s="1633"/>
      <c r="EB138" s="1633"/>
      <c r="EC138" s="1633"/>
      <c r="ED138" s="1633"/>
      <c r="EE138" s="1633"/>
      <c r="EF138" s="1633"/>
      <c r="EG138" s="1633"/>
      <c r="EH138" s="1633"/>
      <c r="EI138" s="1633"/>
      <c r="EJ138" s="1633"/>
      <c r="EK138" s="1633"/>
      <c r="EL138" s="1633"/>
      <c r="EM138" s="1633"/>
      <c r="EN138" s="1633"/>
      <c r="EO138" s="1633"/>
      <c r="EP138" s="1633"/>
      <c r="EQ138" s="1633"/>
      <c r="ER138" s="1633"/>
      <c r="ES138" s="1633"/>
      <c r="ET138" s="1633"/>
      <c r="EU138" s="1633"/>
      <c r="EV138" s="1633"/>
      <c r="EW138" s="1633"/>
      <c r="EX138" s="1633"/>
      <c r="EY138" s="1633"/>
      <c r="EZ138" s="1633"/>
      <c r="FA138" s="1633"/>
      <c r="FB138" s="1633"/>
      <c r="FC138" s="1633"/>
      <c r="FD138" s="1633"/>
      <c r="FE138" s="1633"/>
      <c r="FF138" s="1633"/>
      <c r="FG138" s="1633"/>
      <c r="FH138" s="1633"/>
      <c r="FI138" s="1633"/>
      <c r="FJ138" s="1633"/>
      <c r="FK138" s="1633"/>
      <c r="FL138" s="1633"/>
      <c r="FM138" s="1633"/>
      <c r="FN138" s="1633"/>
      <c r="FO138" s="1633"/>
      <c r="FP138" s="1633"/>
      <c r="FQ138" s="1633"/>
      <c r="FR138" s="1633"/>
      <c r="FS138" s="1633"/>
      <c r="FT138" s="1633"/>
      <c r="FU138" s="1633"/>
      <c r="FV138" s="1633"/>
      <c r="FW138" s="1633"/>
      <c r="FX138" s="1633"/>
      <c r="FY138" s="1633"/>
      <c r="FZ138" s="1633"/>
      <c r="GA138" s="1633"/>
      <c r="GB138" s="1633"/>
      <c r="GC138" s="1633"/>
      <c r="GD138" s="1633"/>
      <c r="GE138" s="1633"/>
      <c r="GF138" s="1633"/>
      <c r="GG138" s="1633"/>
      <c r="GH138" s="1633"/>
      <c r="GI138" s="1633"/>
      <c r="GJ138" s="1633"/>
      <c r="GK138" s="1633"/>
      <c r="GL138" s="1633"/>
      <c r="GM138" s="1633"/>
      <c r="GN138" s="1633"/>
      <c r="GO138" s="1633"/>
      <c r="GP138" s="1633"/>
      <c r="GQ138" s="1633"/>
      <c r="GR138" s="1633"/>
      <c r="GS138" s="1633"/>
      <c r="GT138" s="1633"/>
      <c r="GU138" s="1633"/>
      <c r="GV138" s="1633"/>
      <c r="GW138" s="1633"/>
      <c r="GX138" s="1633"/>
      <c r="GY138" s="1633"/>
      <c r="GZ138" s="1633"/>
      <c r="HA138" s="1633"/>
      <c r="HB138" s="1633"/>
      <c r="HC138" s="1633"/>
      <c r="HD138" s="1633"/>
      <c r="HE138" s="1633"/>
      <c r="HF138" s="1633"/>
      <c r="HG138" s="1633"/>
      <c r="HH138" s="1633"/>
      <c r="HI138" s="1633"/>
      <c r="HJ138" s="1633"/>
      <c r="HK138" s="1633"/>
      <c r="HL138" s="1633"/>
      <c r="HM138" s="1633"/>
      <c r="HN138" s="1633"/>
      <c r="HO138" s="1633"/>
      <c r="HP138" s="1633"/>
      <c r="HQ138" s="1633"/>
      <c r="HR138" s="1633"/>
      <c r="HS138" s="1633"/>
      <c r="HT138" s="1633"/>
      <c r="HU138" s="1633"/>
      <c r="HV138" s="1633"/>
      <c r="HW138" s="1633"/>
      <c r="HX138" s="1633"/>
      <c r="HY138" s="1633"/>
      <c r="HZ138" s="1633"/>
      <c r="IA138" s="1633"/>
      <c r="IB138" s="1633"/>
      <c r="IC138" s="1633"/>
      <c r="ID138" s="1633"/>
      <c r="IE138" s="1633"/>
      <c r="IF138" s="1633"/>
      <c r="IG138" s="1633"/>
      <c r="IH138" s="1633"/>
      <c r="II138" s="1633"/>
      <c r="IJ138" s="1633"/>
      <c r="IK138" s="1633"/>
      <c r="IL138" s="1633"/>
      <c r="IM138" s="1633"/>
      <c r="IN138" s="1633"/>
      <c r="IO138" s="1633"/>
      <c r="IP138" s="1633"/>
      <c r="IQ138" s="1633"/>
      <c r="IR138" s="1633"/>
      <c r="IS138" s="1633"/>
      <c r="IT138" s="1633"/>
      <c r="IU138" s="1633"/>
      <c r="IV138" s="1633"/>
      <c r="IW138" s="1633"/>
      <c r="IX138" s="1633"/>
      <c r="IY138" s="1633"/>
      <c r="IZ138" s="1633"/>
      <c r="JA138" s="1633"/>
      <c r="JB138" s="1633"/>
      <c r="JC138" s="1633"/>
      <c r="JD138" s="1633"/>
      <c r="JE138" s="1633"/>
      <c r="JF138" s="1633"/>
      <c r="JG138" s="1633"/>
      <c r="JH138" s="1633"/>
      <c r="JI138" s="1633"/>
      <c r="JJ138" s="1633"/>
      <c r="JK138" s="1633"/>
      <c r="JL138" s="1633"/>
      <c r="JM138" s="1633"/>
      <c r="JN138" s="1633"/>
      <c r="JO138" s="1633"/>
      <c r="JP138" s="1633"/>
      <c r="JQ138" s="1633"/>
      <c r="JR138" s="1633"/>
      <c r="JS138" s="1633"/>
      <c r="JT138" s="1633"/>
      <c r="JU138" s="1633"/>
      <c r="JV138" s="1633"/>
      <c r="JW138" s="1633"/>
      <c r="JX138" s="1633"/>
      <c r="JY138" s="1633"/>
      <c r="JZ138" s="1633"/>
      <c r="KA138" s="1633"/>
      <c r="KB138" s="1633"/>
      <c r="KC138" s="1633"/>
      <c r="KD138" s="1633"/>
      <c r="KE138" s="1633"/>
      <c r="KF138" s="1633"/>
      <c r="KG138" s="1633"/>
      <c r="KH138" s="1633"/>
      <c r="KI138" s="1633"/>
      <c r="KJ138" s="1633"/>
      <c r="KK138" s="1633"/>
      <c r="KL138" s="1633"/>
      <c r="KM138" s="1633"/>
      <c r="KN138" s="1633"/>
      <c r="KO138" s="1633"/>
      <c r="KP138" s="1633"/>
      <c r="KQ138" s="1633"/>
      <c r="KR138" s="1633"/>
      <c r="KS138" s="1633"/>
      <c r="KT138" s="1633"/>
      <c r="KU138" s="1633"/>
      <c r="KV138" s="1633"/>
      <c r="KW138" s="1633"/>
      <c r="KX138" s="1633"/>
      <c r="KY138" s="1633"/>
      <c r="KZ138" s="1633"/>
      <c r="LA138" s="1633"/>
      <c r="LB138" s="1633"/>
      <c r="LC138" s="1633"/>
      <c r="LD138" s="1633"/>
      <c r="LE138" s="1633"/>
      <c r="LF138" s="1633"/>
      <c r="LG138" s="1633"/>
      <c r="LH138" s="1633"/>
      <c r="LI138" s="1633"/>
      <c r="LJ138" s="1633"/>
      <c r="LK138" s="1633"/>
      <c r="LL138" s="1633"/>
      <c r="LM138" s="1633"/>
      <c r="LN138" s="1633"/>
      <c r="LO138" s="1642"/>
      <c r="LP138" s="1642"/>
      <c r="LQ138" s="1642"/>
      <c r="LR138" s="1642"/>
      <c r="LS138" s="1642"/>
      <c r="LT138" s="1642"/>
      <c r="LU138" s="1642"/>
      <c r="LV138" s="1643"/>
    </row>
    <row r="139" s="2140" customFormat="1" ht="47" customHeight="1" spans="1:334">
      <c r="A139" s="2417">
        <v>45831</v>
      </c>
      <c r="B139" s="1500" t="s">
        <v>681</v>
      </c>
      <c r="C139" s="1501" t="s">
        <v>682</v>
      </c>
      <c r="D139" s="1502">
        <v>4500170988</v>
      </c>
      <c r="E139" s="1503" t="s">
        <v>683</v>
      </c>
      <c r="F139" s="1502" t="s">
        <v>2137</v>
      </c>
      <c r="G139" s="1505" t="s">
        <v>1727</v>
      </c>
      <c r="H139" s="1505" t="s">
        <v>1727</v>
      </c>
      <c r="I139" s="1532" t="s">
        <v>1728</v>
      </c>
      <c r="J139" s="1522">
        <v>5760</v>
      </c>
      <c r="K139" s="1534">
        <v>0</v>
      </c>
      <c r="L139" s="1534">
        <v>96</v>
      </c>
      <c r="M139" s="1534">
        <f t="shared" si="115"/>
        <v>60</v>
      </c>
      <c r="N139" s="1536">
        <v>45866</v>
      </c>
      <c r="O139" s="1536">
        <v>45862</v>
      </c>
      <c r="P139" s="1537"/>
      <c r="Q139" s="1562" t="s">
        <v>78</v>
      </c>
      <c r="R139" s="1839"/>
      <c r="S139" s="1839"/>
      <c r="T139" s="1839"/>
      <c r="U139" s="1839"/>
      <c r="V139" s="1532"/>
      <c r="W139" s="1532" t="s">
        <v>111</v>
      </c>
      <c r="X139" s="1565">
        <v>45835</v>
      </c>
      <c r="Y139" s="1589" t="s">
        <v>88</v>
      </c>
      <c r="Z139" s="1589" t="s">
        <v>88</v>
      </c>
      <c r="AA139" s="1589"/>
      <c r="AB139" s="1589"/>
      <c r="AC139" s="2692" t="s">
        <v>2138</v>
      </c>
      <c r="AD139" s="1590" t="s">
        <v>680</v>
      </c>
      <c r="AE139" s="2277">
        <v>0.9407</v>
      </c>
      <c r="AF139" s="2278">
        <f t="shared" si="130"/>
        <v>5418.432</v>
      </c>
      <c r="AG139" s="1504" t="s">
        <v>686</v>
      </c>
      <c r="AH139" s="1609" t="s">
        <v>81</v>
      </c>
      <c r="AI139" s="2623">
        <f t="shared" si="131"/>
        <v>5760</v>
      </c>
      <c r="AJ139" s="2626">
        <v>10</v>
      </c>
      <c r="AK139" s="2627">
        <f t="shared" si="116"/>
        <v>5760</v>
      </c>
      <c r="AL139" s="2627"/>
      <c r="AM139" s="2627"/>
      <c r="AN139" s="2627">
        <f t="shared" si="132"/>
        <v>240</v>
      </c>
      <c r="AO139" s="2627"/>
      <c r="AP139" s="2627"/>
      <c r="AQ139" s="2641"/>
      <c r="AR139" s="1610"/>
      <c r="AS139" s="1610" t="s">
        <v>63</v>
      </c>
      <c r="AT139" s="1610">
        <f t="shared" si="117"/>
        <v>5760</v>
      </c>
      <c r="AU139" s="1610"/>
      <c r="AV139" s="1622">
        <f t="shared" si="118"/>
        <v>576</v>
      </c>
      <c r="AW139" s="1622">
        <f t="shared" si="119"/>
        <v>576</v>
      </c>
      <c r="AX139" s="1622">
        <f t="shared" si="120"/>
        <v>576</v>
      </c>
      <c r="AY139" s="1622">
        <f t="shared" si="121"/>
        <v>576</v>
      </c>
      <c r="AZ139" s="1622">
        <f t="shared" si="122"/>
        <v>576</v>
      </c>
      <c r="BA139" s="1622">
        <f t="shared" si="123"/>
        <v>576</v>
      </c>
      <c r="BB139" s="1622">
        <f t="shared" si="124"/>
        <v>576</v>
      </c>
      <c r="BC139" s="1622">
        <f t="shared" si="125"/>
        <v>576</v>
      </c>
      <c r="BD139" s="1622">
        <f t="shared" si="126"/>
        <v>576</v>
      </c>
      <c r="BE139" s="1622">
        <f t="shared" si="127"/>
        <v>576</v>
      </c>
      <c r="BF139" s="1622">
        <f t="shared" si="128"/>
        <v>552</v>
      </c>
      <c r="BG139" s="2648">
        <f t="shared" si="129"/>
        <v>24</v>
      </c>
      <c r="BH139" s="1633"/>
      <c r="BI139" s="1633"/>
      <c r="BJ139" s="1633"/>
      <c r="BK139" s="1633"/>
      <c r="BL139" s="1633"/>
      <c r="BM139" s="1633"/>
      <c r="BN139" s="1633"/>
      <c r="BO139" s="1633"/>
      <c r="BP139" s="1633"/>
      <c r="BQ139" s="1633"/>
      <c r="BR139" s="1633"/>
      <c r="BS139" s="1633"/>
      <c r="BT139" s="1633"/>
      <c r="BU139" s="1633"/>
      <c r="BV139" s="1633"/>
      <c r="BW139" s="1633"/>
      <c r="BX139" s="1633"/>
      <c r="BY139" s="1633"/>
      <c r="BZ139" s="1633"/>
      <c r="CA139" s="1633"/>
      <c r="CB139" s="1633"/>
      <c r="CC139" s="1633"/>
      <c r="CD139" s="1633"/>
      <c r="CE139" s="1633"/>
      <c r="CF139" s="1633"/>
      <c r="CG139" s="1633"/>
      <c r="CH139" s="1633"/>
      <c r="CI139" s="1633"/>
      <c r="CJ139" s="1633"/>
      <c r="CK139" s="1633"/>
      <c r="CL139" s="1633"/>
      <c r="CM139" s="1633"/>
      <c r="CN139" s="1633"/>
      <c r="CO139" s="1633"/>
      <c r="CP139" s="1633"/>
      <c r="CQ139" s="1633"/>
      <c r="CR139" s="1633"/>
      <c r="CS139" s="1633"/>
      <c r="CT139" s="1633"/>
      <c r="CU139" s="1633"/>
      <c r="CV139" s="1633"/>
      <c r="CW139" s="1633"/>
      <c r="CX139" s="1633"/>
      <c r="CY139" s="1633"/>
      <c r="CZ139" s="1633"/>
      <c r="DA139" s="1633"/>
      <c r="DB139" s="1633"/>
      <c r="DC139" s="1633"/>
      <c r="DD139" s="1633"/>
      <c r="DE139" s="1633"/>
      <c r="DF139" s="1633"/>
      <c r="DG139" s="1633"/>
      <c r="DH139" s="1633"/>
      <c r="DI139" s="1633"/>
      <c r="DJ139" s="1633"/>
      <c r="DK139" s="1633"/>
      <c r="DL139" s="1633"/>
      <c r="DM139" s="1633"/>
      <c r="DN139" s="1633"/>
      <c r="DO139" s="1633"/>
      <c r="DP139" s="1633"/>
      <c r="DQ139" s="1633"/>
      <c r="DR139" s="1633"/>
      <c r="DS139" s="1633"/>
      <c r="DT139" s="1633"/>
      <c r="DU139" s="1633"/>
      <c r="DV139" s="1633"/>
      <c r="DW139" s="1633"/>
      <c r="DX139" s="1633"/>
      <c r="DY139" s="1633"/>
      <c r="DZ139" s="1633"/>
      <c r="EA139" s="1633"/>
      <c r="EB139" s="1633"/>
      <c r="EC139" s="1633"/>
      <c r="ED139" s="1633"/>
      <c r="EE139" s="1633"/>
      <c r="EF139" s="1633"/>
      <c r="EG139" s="1633"/>
      <c r="EH139" s="1633"/>
      <c r="EI139" s="1633"/>
      <c r="EJ139" s="1633"/>
      <c r="EK139" s="1633"/>
      <c r="EL139" s="1633"/>
      <c r="EM139" s="1633"/>
      <c r="EN139" s="1633"/>
      <c r="EO139" s="1633"/>
      <c r="EP139" s="1633"/>
      <c r="EQ139" s="1633"/>
      <c r="ER139" s="1633"/>
      <c r="ES139" s="1633"/>
      <c r="ET139" s="1633"/>
      <c r="EU139" s="1633"/>
      <c r="EV139" s="1633"/>
      <c r="EW139" s="1633"/>
      <c r="EX139" s="1633"/>
      <c r="EY139" s="1633"/>
      <c r="EZ139" s="1633"/>
      <c r="FA139" s="1633"/>
      <c r="FB139" s="1633"/>
      <c r="FC139" s="1633"/>
      <c r="FD139" s="1633"/>
      <c r="FE139" s="1633"/>
      <c r="FF139" s="1633"/>
      <c r="FG139" s="1633"/>
      <c r="FH139" s="1633"/>
      <c r="FI139" s="1633"/>
      <c r="FJ139" s="1633"/>
      <c r="FK139" s="1633"/>
      <c r="FL139" s="1633"/>
      <c r="FM139" s="1633"/>
      <c r="FN139" s="1633"/>
      <c r="FO139" s="1633"/>
      <c r="FP139" s="1633"/>
      <c r="FQ139" s="1633"/>
      <c r="FR139" s="1633"/>
      <c r="FS139" s="1633"/>
      <c r="FT139" s="1633"/>
      <c r="FU139" s="1633"/>
      <c r="FV139" s="1633"/>
      <c r="FW139" s="1633"/>
      <c r="FX139" s="1633"/>
      <c r="FY139" s="1633"/>
      <c r="FZ139" s="1633"/>
      <c r="GA139" s="1633"/>
      <c r="GB139" s="1633"/>
      <c r="GC139" s="1633"/>
      <c r="GD139" s="1633"/>
      <c r="GE139" s="1633"/>
      <c r="GF139" s="1633"/>
      <c r="GG139" s="1633"/>
      <c r="GH139" s="1633"/>
      <c r="GI139" s="1633"/>
      <c r="GJ139" s="1633"/>
      <c r="GK139" s="1633"/>
      <c r="GL139" s="1633"/>
      <c r="GM139" s="1633"/>
      <c r="GN139" s="1633"/>
      <c r="GO139" s="1633"/>
      <c r="GP139" s="1633"/>
      <c r="GQ139" s="1633"/>
      <c r="GR139" s="1633"/>
      <c r="GS139" s="1633"/>
      <c r="GT139" s="1633"/>
      <c r="GU139" s="1633"/>
      <c r="GV139" s="1633"/>
      <c r="GW139" s="1633"/>
      <c r="GX139" s="1633"/>
      <c r="GY139" s="1633"/>
      <c r="GZ139" s="1633"/>
      <c r="HA139" s="1633"/>
      <c r="HB139" s="1633"/>
      <c r="HC139" s="1633"/>
      <c r="HD139" s="1633"/>
      <c r="HE139" s="1633"/>
      <c r="HF139" s="1633"/>
      <c r="HG139" s="1633"/>
      <c r="HH139" s="1633"/>
      <c r="HI139" s="1633"/>
      <c r="HJ139" s="1633"/>
      <c r="HK139" s="1633"/>
      <c r="HL139" s="1633"/>
      <c r="HM139" s="1633"/>
      <c r="HN139" s="1633"/>
      <c r="HO139" s="1633"/>
      <c r="HP139" s="1633"/>
      <c r="HQ139" s="1633"/>
      <c r="HR139" s="1633"/>
      <c r="HS139" s="1633"/>
      <c r="HT139" s="1633"/>
      <c r="HU139" s="1633"/>
      <c r="HV139" s="1633"/>
      <c r="HW139" s="1633"/>
      <c r="HX139" s="1633"/>
      <c r="HY139" s="1633"/>
      <c r="HZ139" s="1633"/>
      <c r="IA139" s="1633"/>
      <c r="IB139" s="1633"/>
      <c r="IC139" s="1633"/>
      <c r="ID139" s="1633"/>
      <c r="IE139" s="1633"/>
      <c r="IF139" s="1633"/>
      <c r="IG139" s="1633"/>
      <c r="IH139" s="1633"/>
      <c r="II139" s="1633"/>
      <c r="IJ139" s="1633"/>
      <c r="IK139" s="1633"/>
      <c r="IL139" s="1633"/>
      <c r="IM139" s="1633"/>
      <c r="IN139" s="1633"/>
      <c r="IO139" s="1633"/>
      <c r="IP139" s="1633"/>
      <c r="IQ139" s="1633"/>
      <c r="IR139" s="1633"/>
      <c r="IS139" s="1633"/>
      <c r="IT139" s="1633"/>
      <c r="IU139" s="1633"/>
      <c r="IV139" s="1633"/>
      <c r="IW139" s="1633"/>
      <c r="IX139" s="1633"/>
      <c r="IY139" s="1633"/>
      <c r="IZ139" s="1633"/>
      <c r="JA139" s="1633"/>
      <c r="JB139" s="1633"/>
      <c r="JC139" s="1633"/>
      <c r="JD139" s="1633"/>
      <c r="JE139" s="1633"/>
      <c r="JF139" s="1633"/>
      <c r="JG139" s="1633"/>
      <c r="JH139" s="1633"/>
      <c r="JI139" s="1633"/>
      <c r="JJ139" s="1633"/>
      <c r="JK139" s="1633"/>
      <c r="JL139" s="1633"/>
      <c r="JM139" s="1633"/>
      <c r="JN139" s="1633"/>
      <c r="JO139" s="1633"/>
      <c r="JP139" s="1633"/>
      <c r="JQ139" s="1633"/>
      <c r="JR139" s="1633"/>
      <c r="JS139" s="1633"/>
      <c r="JT139" s="1633"/>
      <c r="JU139" s="1633"/>
      <c r="JV139" s="1633"/>
      <c r="JW139" s="1633"/>
      <c r="JX139" s="1633"/>
      <c r="JY139" s="1633"/>
      <c r="JZ139" s="1633"/>
      <c r="KA139" s="1633"/>
      <c r="KB139" s="1633"/>
      <c r="KC139" s="1633"/>
      <c r="KD139" s="1633"/>
      <c r="KE139" s="1633"/>
      <c r="KF139" s="1633"/>
      <c r="KG139" s="1633"/>
      <c r="KH139" s="1633"/>
      <c r="KI139" s="1633"/>
      <c r="KJ139" s="1633"/>
      <c r="KK139" s="1633"/>
      <c r="KL139" s="1633"/>
      <c r="KM139" s="1633"/>
      <c r="KN139" s="1633"/>
      <c r="KO139" s="1633"/>
      <c r="KP139" s="1633"/>
      <c r="KQ139" s="1633"/>
      <c r="KR139" s="1633"/>
      <c r="KS139" s="1633"/>
      <c r="KT139" s="1633"/>
      <c r="KU139" s="1633"/>
      <c r="KV139" s="1633"/>
      <c r="KW139" s="1633"/>
      <c r="KX139" s="1633"/>
      <c r="KY139" s="1633"/>
      <c r="KZ139" s="1633"/>
      <c r="LA139" s="1633"/>
      <c r="LB139" s="1633"/>
      <c r="LC139" s="1633"/>
      <c r="LD139" s="1633"/>
      <c r="LE139" s="1633"/>
      <c r="LF139" s="1633"/>
      <c r="LG139" s="1633"/>
      <c r="LH139" s="1633"/>
      <c r="LI139" s="1633"/>
      <c r="LJ139" s="1633"/>
      <c r="LK139" s="1633"/>
      <c r="LL139" s="1633"/>
      <c r="LM139" s="1633"/>
      <c r="LN139" s="1633"/>
      <c r="LO139" s="1642"/>
      <c r="LP139" s="1642"/>
      <c r="LQ139" s="1642"/>
      <c r="LR139" s="1642"/>
      <c r="LS139" s="1642"/>
      <c r="LT139" s="1642"/>
      <c r="LU139" s="1642"/>
      <c r="LV139" s="1643"/>
    </row>
    <row r="140" s="2140" customFormat="1" ht="47" customHeight="1" spans="1:334">
      <c r="A140" s="2417">
        <v>45833</v>
      </c>
      <c r="B140" s="1500" t="s">
        <v>283</v>
      </c>
      <c r="C140" s="1501" t="s">
        <v>98</v>
      </c>
      <c r="D140" s="1502">
        <v>4500171283</v>
      </c>
      <c r="E140" s="1503" t="s">
        <v>2139</v>
      </c>
      <c r="F140" s="1502" t="s">
        <v>2140</v>
      </c>
      <c r="G140" s="1505" t="s">
        <v>1730</v>
      </c>
      <c r="H140" s="1505" t="s">
        <v>1730</v>
      </c>
      <c r="I140" s="1532" t="s">
        <v>1939</v>
      </c>
      <c r="J140" s="1522">
        <v>8016</v>
      </c>
      <c r="K140" s="1534">
        <v>0</v>
      </c>
      <c r="L140" s="1534">
        <v>24</v>
      </c>
      <c r="M140" s="1534">
        <f t="shared" si="115"/>
        <v>334</v>
      </c>
      <c r="N140" s="1536">
        <v>45868</v>
      </c>
      <c r="O140" s="1536">
        <v>45864</v>
      </c>
      <c r="P140" s="1537"/>
      <c r="Q140" s="1562" t="s">
        <v>78</v>
      </c>
      <c r="R140" s="1839"/>
      <c r="S140" s="1839"/>
      <c r="T140" s="1839"/>
      <c r="U140" s="1839"/>
      <c r="V140" s="1532"/>
      <c r="W140" s="1532" t="s">
        <v>111</v>
      </c>
      <c r="X140" s="1565">
        <v>45840</v>
      </c>
      <c r="Y140" s="1589" t="s">
        <v>287</v>
      </c>
      <c r="Z140" s="1589">
        <v>45848</v>
      </c>
      <c r="AA140" s="1589"/>
      <c r="AB140" s="1589"/>
      <c r="AC140" s="2692" t="s">
        <v>1992</v>
      </c>
      <c r="AD140" s="1590" t="s">
        <v>289</v>
      </c>
      <c r="AE140" s="2277">
        <v>0.5603</v>
      </c>
      <c r="AF140" s="2278">
        <f t="shared" si="130"/>
        <v>4491.3648</v>
      </c>
      <c r="AG140" s="1504"/>
      <c r="AH140" s="1609" t="s">
        <v>81</v>
      </c>
      <c r="AI140" s="2623">
        <f t="shared" si="131"/>
        <v>8016</v>
      </c>
      <c r="AJ140" s="2626">
        <v>10</v>
      </c>
      <c r="AK140" s="2627">
        <f t="shared" si="116"/>
        <v>8016</v>
      </c>
      <c r="AL140" s="2627"/>
      <c r="AM140" s="2627"/>
      <c r="AN140" s="2627">
        <f t="shared" si="132"/>
        <v>334</v>
      </c>
      <c r="AO140" s="2627"/>
      <c r="AP140" s="2627"/>
      <c r="AQ140" s="2641"/>
      <c r="AR140" s="1610"/>
      <c r="AS140" s="1610" t="s">
        <v>63</v>
      </c>
      <c r="AT140" s="1610">
        <f t="shared" si="117"/>
        <v>8016</v>
      </c>
      <c r="AU140" s="1610"/>
      <c r="AV140" s="2313">
        <f t="shared" si="118"/>
        <v>801.6</v>
      </c>
      <c r="AW140" s="1637">
        <f t="shared" si="119"/>
        <v>801.6</v>
      </c>
      <c r="AX140" s="1637">
        <f t="shared" si="120"/>
        <v>801.6</v>
      </c>
      <c r="AY140" s="1637">
        <f t="shared" si="121"/>
        <v>801.6</v>
      </c>
      <c r="AZ140" s="1637">
        <f t="shared" si="122"/>
        <v>801.6</v>
      </c>
      <c r="BA140" s="2647">
        <f t="shared" si="123"/>
        <v>801.6</v>
      </c>
      <c r="BB140" s="2647">
        <f t="shared" si="124"/>
        <v>801.6</v>
      </c>
      <c r="BC140" s="2647">
        <f t="shared" si="125"/>
        <v>801.6</v>
      </c>
      <c r="BD140" s="2647">
        <f t="shared" si="126"/>
        <v>801.6</v>
      </c>
      <c r="BE140" s="2647">
        <f t="shared" si="127"/>
        <v>801.6</v>
      </c>
      <c r="BF140" s="2313">
        <f t="shared" si="128"/>
        <v>768.2</v>
      </c>
      <c r="BG140" s="2649">
        <f t="shared" si="129"/>
        <v>33.4</v>
      </c>
      <c r="BH140" s="1633"/>
      <c r="BI140" s="1633"/>
      <c r="BJ140" s="1633"/>
      <c r="BK140" s="1633"/>
      <c r="BL140" s="1633"/>
      <c r="BM140" s="1633"/>
      <c r="BN140" s="1633"/>
      <c r="BO140" s="1633"/>
      <c r="BP140" s="1633"/>
      <c r="BQ140" s="1633"/>
      <c r="BR140" s="1633"/>
      <c r="BS140" s="1633"/>
      <c r="BT140" s="1633"/>
      <c r="BU140" s="1633"/>
      <c r="BV140" s="1633"/>
      <c r="BW140" s="1633"/>
      <c r="BX140" s="1633"/>
      <c r="BY140" s="1633"/>
      <c r="BZ140" s="1633"/>
      <c r="CA140" s="1633"/>
      <c r="CB140" s="1633"/>
      <c r="CC140" s="1633"/>
      <c r="CD140" s="1633"/>
      <c r="CE140" s="1633"/>
      <c r="CF140" s="1633"/>
      <c r="CG140" s="1633"/>
      <c r="CH140" s="1633"/>
      <c r="CI140" s="1633"/>
      <c r="CJ140" s="1633"/>
      <c r="CK140" s="1633"/>
      <c r="CL140" s="1633"/>
      <c r="CM140" s="1633"/>
      <c r="CN140" s="1633"/>
      <c r="CO140" s="1633"/>
      <c r="CP140" s="1633"/>
      <c r="CQ140" s="1633"/>
      <c r="CR140" s="1633"/>
      <c r="CS140" s="1633"/>
      <c r="CT140" s="1633"/>
      <c r="CU140" s="1633"/>
      <c r="CV140" s="1633"/>
      <c r="CW140" s="1633"/>
      <c r="CX140" s="1633"/>
      <c r="CY140" s="1633"/>
      <c r="CZ140" s="1633"/>
      <c r="DA140" s="1633"/>
      <c r="DB140" s="1633"/>
      <c r="DC140" s="1633"/>
      <c r="DD140" s="1633"/>
      <c r="DE140" s="1633"/>
      <c r="DF140" s="1633"/>
      <c r="DG140" s="1633"/>
      <c r="DH140" s="1633"/>
      <c r="DI140" s="1633"/>
      <c r="DJ140" s="1633"/>
      <c r="DK140" s="1633"/>
      <c r="DL140" s="1633"/>
      <c r="DM140" s="1633"/>
      <c r="DN140" s="1633"/>
      <c r="DO140" s="1633"/>
      <c r="DP140" s="1633"/>
      <c r="DQ140" s="1633"/>
      <c r="DR140" s="1633"/>
      <c r="DS140" s="1633"/>
      <c r="DT140" s="1633"/>
      <c r="DU140" s="1633"/>
      <c r="DV140" s="1633"/>
      <c r="DW140" s="1633"/>
      <c r="DX140" s="1633"/>
      <c r="DY140" s="1633"/>
      <c r="DZ140" s="1633"/>
      <c r="EA140" s="1633"/>
      <c r="EB140" s="1633"/>
      <c r="EC140" s="1633"/>
      <c r="ED140" s="1633"/>
      <c r="EE140" s="1633"/>
      <c r="EF140" s="1633"/>
      <c r="EG140" s="1633"/>
      <c r="EH140" s="1633"/>
      <c r="EI140" s="1633"/>
      <c r="EJ140" s="1633"/>
      <c r="EK140" s="1633"/>
      <c r="EL140" s="1633"/>
      <c r="EM140" s="1633"/>
      <c r="EN140" s="1633"/>
      <c r="EO140" s="1633"/>
      <c r="EP140" s="1633"/>
      <c r="EQ140" s="1633"/>
      <c r="ER140" s="1633"/>
      <c r="ES140" s="1633"/>
      <c r="ET140" s="1633"/>
      <c r="EU140" s="1633"/>
      <c r="EV140" s="1633"/>
      <c r="EW140" s="1633"/>
      <c r="EX140" s="1633"/>
      <c r="EY140" s="1633"/>
      <c r="EZ140" s="1633"/>
      <c r="FA140" s="1633"/>
      <c r="FB140" s="1633"/>
      <c r="FC140" s="1633"/>
      <c r="FD140" s="1633"/>
      <c r="FE140" s="1633"/>
      <c r="FF140" s="1633"/>
      <c r="FG140" s="1633"/>
      <c r="FH140" s="1633"/>
      <c r="FI140" s="1633"/>
      <c r="FJ140" s="1633"/>
      <c r="FK140" s="1633"/>
      <c r="FL140" s="1633"/>
      <c r="FM140" s="1633"/>
      <c r="FN140" s="1633"/>
      <c r="FO140" s="1633"/>
      <c r="FP140" s="1633"/>
      <c r="FQ140" s="1633"/>
      <c r="FR140" s="1633"/>
      <c r="FS140" s="1633"/>
      <c r="FT140" s="1633"/>
      <c r="FU140" s="1633"/>
      <c r="FV140" s="1633"/>
      <c r="FW140" s="1633"/>
      <c r="FX140" s="1633"/>
      <c r="FY140" s="1633"/>
      <c r="FZ140" s="1633"/>
      <c r="GA140" s="1633"/>
      <c r="GB140" s="1633"/>
      <c r="GC140" s="1633"/>
      <c r="GD140" s="1633"/>
      <c r="GE140" s="1633"/>
      <c r="GF140" s="1633"/>
      <c r="GG140" s="1633"/>
      <c r="GH140" s="1633"/>
      <c r="GI140" s="1633"/>
      <c r="GJ140" s="1633"/>
      <c r="GK140" s="1633"/>
      <c r="GL140" s="1633"/>
      <c r="GM140" s="1633"/>
      <c r="GN140" s="1633"/>
      <c r="GO140" s="1633"/>
      <c r="GP140" s="1633"/>
      <c r="GQ140" s="1633"/>
      <c r="GR140" s="1633"/>
      <c r="GS140" s="1633"/>
      <c r="GT140" s="1633"/>
      <c r="GU140" s="1633"/>
      <c r="GV140" s="1633"/>
      <c r="GW140" s="1633"/>
      <c r="GX140" s="1633"/>
      <c r="GY140" s="1633"/>
      <c r="GZ140" s="1633"/>
      <c r="HA140" s="1633"/>
      <c r="HB140" s="1633"/>
      <c r="HC140" s="1633"/>
      <c r="HD140" s="1633"/>
      <c r="HE140" s="1633"/>
      <c r="HF140" s="1633"/>
      <c r="HG140" s="1633"/>
      <c r="HH140" s="1633"/>
      <c r="HI140" s="1633"/>
      <c r="HJ140" s="1633"/>
      <c r="HK140" s="1633"/>
      <c r="HL140" s="1633"/>
      <c r="HM140" s="1633"/>
      <c r="HN140" s="1633"/>
      <c r="HO140" s="1633"/>
      <c r="HP140" s="1633"/>
      <c r="HQ140" s="1633"/>
      <c r="HR140" s="1633"/>
      <c r="HS140" s="1633"/>
      <c r="HT140" s="1633"/>
      <c r="HU140" s="1633"/>
      <c r="HV140" s="1633"/>
      <c r="HW140" s="1633"/>
      <c r="HX140" s="1633"/>
      <c r="HY140" s="1633"/>
      <c r="HZ140" s="1633"/>
      <c r="IA140" s="1633"/>
      <c r="IB140" s="1633"/>
      <c r="IC140" s="1633"/>
      <c r="ID140" s="1633"/>
      <c r="IE140" s="1633"/>
      <c r="IF140" s="1633"/>
      <c r="IG140" s="1633"/>
      <c r="IH140" s="1633"/>
      <c r="II140" s="1633"/>
      <c r="IJ140" s="1633"/>
      <c r="IK140" s="1633"/>
      <c r="IL140" s="1633"/>
      <c r="IM140" s="1633"/>
      <c r="IN140" s="1633"/>
      <c r="IO140" s="1633"/>
      <c r="IP140" s="1633"/>
      <c r="IQ140" s="1633"/>
      <c r="IR140" s="1633"/>
      <c r="IS140" s="1633"/>
      <c r="IT140" s="1633"/>
      <c r="IU140" s="1633"/>
      <c r="IV140" s="1633"/>
      <c r="IW140" s="1633"/>
      <c r="IX140" s="1633"/>
      <c r="IY140" s="1633"/>
      <c r="IZ140" s="1633"/>
      <c r="JA140" s="1633"/>
      <c r="JB140" s="1633"/>
      <c r="JC140" s="1633"/>
      <c r="JD140" s="1633"/>
      <c r="JE140" s="1633"/>
      <c r="JF140" s="1633"/>
      <c r="JG140" s="1633"/>
      <c r="JH140" s="1633"/>
      <c r="JI140" s="1633"/>
      <c r="JJ140" s="1633"/>
      <c r="JK140" s="1633"/>
      <c r="JL140" s="1633"/>
      <c r="JM140" s="1633"/>
      <c r="JN140" s="1633"/>
      <c r="JO140" s="1633"/>
      <c r="JP140" s="1633"/>
      <c r="JQ140" s="1633"/>
      <c r="JR140" s="1633"/>
      <c r="JS140" s="1633"/>
      <c r="JT140" s="1633"/>
      <c r="JU140" s="1633"/>
      <c r="JV140" s="1633"/>
      <c r="JW140" s="1633"/>
      <c r="JX140" s="1633"/>
      <c r="JY140" s="1633"/>
      <c r="JZ140" s="1633"/>
      <c r="KA140" s="1633"/>
      <c r="KB140" s="1633"/>
      <c r="KC140" s="1633"/>
      <c r="KD140" s="1633"/>
      <c r="KE140" s="1633"/>
      <c r="KF140" s="1633"/>
      <c r="KG140" s="1633"/>
      <c r="KH140" s="1633"/>
      <c r="KI140" s="1633"/>
      <c r="KJ140" s="1633"/>
      <c r="KK140" s="1633"/>
      <c r="KL140" s="1633"/>
      <c r="KM140" s="1633"/>
      <c r="KN140" s="1633"/>
      <c r="KO140" s="1633"/>
      <c r="KP140" s="1633"/>
      <c r="KQ140" s="1633"/>
      <c r="KR140" s="1633"/>
      <c r="KS140" s="1633"/>
      <c r="KT140" s="1633"/>
      <c r="KU140" s="1633"/>
      <c r="KV140" s="1633"/>
      <c r="KW140" s="1633"/>
      <c r="KX140" s="1633"/>
      <c r="KY140" s="1633"/>
      <c r="KZ140" s="1633"/>
      <c r="LA140" s="1633"/>
      <c r="LB140" s="1633"/>
      <c r="LC140" s="1633"/>
      <c r="LD140" s="1633"/>
      <c r="LE140" s="1633"/>
      <c r="LF140" s="1633"/>
      <c r="LG140" s="1633"/>
      <c r="LH140" s="1633"/>
      <c r="LI140" s="1633"/>
      <c r="LJ140" s="1633"/>
      <c r="LK140" s="1633"/>
      <c r="LL140" s="1633"/>
      <c r="LM140" s="1633"/>
      <c r="LN140" s="1633"/>
      <c r="LO140" s="1642"/>
      <c r="LP140" s="1642"/>
      <c r="LQ140" s="1642"/>
      <c r="LR140" s="1642"/>
      <c r="LS140" s="1642"/>
      <c r="LT140" s="1642"/>
      <c r="LU140" s="1642"/>
      <c r="LV140" s="1643"/>
    </row>
    <row r="141" s="2140" customFormat="1" ht="47" customHeight="1" spans="1:334">
      <c r="A141" s="2417">
        <v>45838</v>
      </c>
      <c r="B141" s="1500" t="s">
        <v>1866</v>
      </c>
      <c r="C141" s="1501" t="s">
        <v>195</v>
      </c>
      <c r="D141" s="1502">
        <v>4500172090</v>
      </c>
      <c r="E141" s="2253" t="s">
        <v>2141</v>
      </c>
      <c r="F141" s="1502" t="s">
        <v>2142</v>
      </c>
      <c r="G141" s="1505" t="s">
        <v>1727</v>
      </c>
      <c r="H141" s="1505" t="s">
        <v>1727</v>
      </c>
      <c r="I141" s="1532" t="s">
        <v>1728</v>
      </c>
      <c r="J141" s="1522">
        <v>1248</v>
      </c>
      <c r="K141" s="1534">
        <v>0</v>
      </c>
      <c r="L141" s="1534">
        <v>96</v>
      </c>
      <c r="M141" s="1534">
        <f t="shared" si="115"/>
        <v>13</v>
      </c>
      <c r="N141" s="1536">
        <v>45873</v>
      </c>
      <c r="O141" s="1536">
        <v>45869</v>
      </c>
      <c r="P141" s="1537"/>
      <c r="Q141" s="1562" t="s">
        <v>78</v>
      </c>
      <c r="R141" s="1839"/>
      <c r="S141" s="1839"/>
      <c r="T141" s="1839"/>
      <c r="U141" s="1839"/>
      <c r="V141" s="1532"/>
      <c r="W141" s="1532" t="s">
        <v>111</v>
      </c>
      <c r="X141" s="1565">
        <v>45838</v>
      </c>
      <c r="Y141" s="1589" t="s">
        <v>88</v>
      </c>
      <c r="Z141" s="1565">
        <v>45838</v>
      </c>
      <c r="AA141" s="1589"/>
      <c r="AB141" s="1589"/>
      <c r="AC141" s="1580" t="s">
        <v>2143</v>
      </c>
      <c r="AD141" s="1590" t="s">
        <v>122</v>
      </c>
      <c r="AE141" s="2277">
        <v>0.9289</v>
      </c>
      <c r="AF141" s="2278">
        <f t="shared" si="130"/>
        <v>1159.2672</v>
      </c>
      <c r="AG141" s="1504"/>
      <c r="AH141" s="1609" t="s">
        <v>81</v>
      </c>
      <c r="AI141" s="2623">
        <f t="shared" si="131"/>
        <v>1248</v>
      </c>
      <c r="AJ141" s="2626">
        <v>10</v>
      </c>
      <c r="AK141" s="2627">
        <f t="shared" si="116"/>
        <v>1248</v>
      </c>
      <c r="AL141" s="2627"/>
      <c r="AM141" s="2627"/>
      <c r="AN141" s="2627">
        <f t="shared" si="132"/>
        <v>52</v>
      </c>
      <c r="AO141" s="2627"/>
      <c r="AP141" s="2627"/>
      <c r="AQ141" s="2641"/>
      <c r="AR141" s="1610"/>
      <c r="AS141" s="1610" t="s">
        <v>63</v>
      </c>
      <c r="AT141" s="1610">
        <f t="shared" si="117"/>
        <v>1248</v>
      </c>
      <c r="AU141" s="1610"/>
      <c r="AV141" s="2185">
        <f t="shared" si="118"/>
        <v>124.8</v>
      </c>
      <c r="AW141" s="1622">
        <f t="shared" si="119"/>
        <v>124.8</v>
      </c>
      <c r="AX141" s="1622">
        <f t="shared" si="120"/>
        <v>124.8</v>
      </c>
      <c r="AY141" s="1622">
        <f t="shared" si="121"/>
        <v>124.8</v>
      </c>
      <c r="AZ141" s="1622">
        <f t="shared" si="122"/>
        <v>124.8</v>
      </c>
      <c r="BA141" s="2288">
        <f t="shared" si="123"/>
        <v>124.8</v>
      </c>
      <c r="BB141" s="2288">
        <f t="shared" si="124"/>
        <v>124.8</v>
      </c>
      <c r="BC141" s="2288">
        <f t="shared" si="125"/>
        <v>124.8</v>
      </c>
      <c r="BD141" s="2288">
        <f t="shared" si="126"/>
        <v>124.8</v>
      </c>
      <c r="BE141" s="2288">
        <f t="shared" si="127"/>
        <v>124.8</v>
      </c>
      <c r="BF141" s="2185">
        <f t="shared" si="128"/>
        <v>119.6</v>
      </c>
      <c r="BG141" s="2297">
        <f t="shared" si="129"/>
        <v>5.2</v>
      </c>
      <c r="BH141" s="1633"/>
      <c r="BI141" s="1633"/>
      <c r="BJ141" s="1633"/>
      <c r="BK141" s="1633"/>
      <c r="BL141" s="1633"/>
      <c r="BM141" s="1633"/>
      <c r="BN141" s="1633"/>
      <c r="BO141" s="1633"/>
      <c r="BP141" s="1633"/>
      <c r="BQ141" s="1633"/>
      <c r="BR141" s="1633"/>
      <c r="BS141" s="1633"/>
      <c r="BT141" s="1633"/>
      <c r="BU141" s="1633"/>
      <c r="BV141" s="1633"/>
      <c r="BW141" s="1633"/>
      <c r="BX141" s="1633"/>
      <c r="BY141" s="1633"/>
      <c r="BZ141" s="1633"/>
      <c r="CA141" s="1633"/>
      <c r="CB141" s="1633"/>
      <c r="CC141" s="1633"/>
      <c r="CD141" s="1633"/>
      <c r="CE141" s="1633"/>
      <c r="CF141" s="1633"/>
      <c r="CG141" s="1633"/>
      <c r="CH141" s="1633"/>
      <c r="CI141" s="1633"/>
      <c r="CJ141" s="1633"/>
      <c r="CK141" s="1633"/>
      <c r="CL141" s="1633"/>
      <c r="CM141" s="1633"/>
      <c r="CN141" s="1633"/>
      <c r="CO141" s="1633"/>
      <c r="CP141" s="1633"/>
      <c r="CQ141" s="1633"/>
      <c r="CR141" s="1633"/>
      <c r="CS141" s="1633"/>
      <c r="CT141" s="1633"/>
      <c r="CU141" s="1633"/>
      <c r="CV141" s="1633"/>
      <c r="CW141" s="1633"/>
      <c r="CX141" s="1633"/>
      <c r="CY141" s="1633"/>
      <c r="CZ141" s="1633"/>
      <c r="DA141" s="1633"/>
      <c r="DB141" s="1633"/>
      <c r="DC141" s="1633"/>
      <c r="DD141" s="1633"/>
      <c r="DE141" s="1633"/>
      <c r="DF141" s="1633"/>
      <c r="DG141" s="1633"/>
      <c r="DH141" s="1633"/>
      <c r="DI141" s="1633"/>
      <c r="DJ141" s="1633"/>
      <c r="DK141" s="1633"/>
      <c r="DL141" s="1633"/>
      <c r="DM141" s="1633"/>
      <c r="DN141" s="1633"/>
      <c r="DO141" s="1633"/>
      <c r="DP141" s="1633"/>
      <c r="DQ141" s="1633"/>
      <c r="DR141" s="1633"/>
      <c r="DS141" s="1633"/>
      <c r="DT141" s="1633"/>
      <c r="DU141" s="1633"/>
      <c r="DV141" s="1633"/>
      <c r="DW141" s="1633"/>
      <c r="DX141" s="1633"/>
      <c r="DY141" s="1633"/>
      <c r="DZ141" s="1633"/>
      <c r="EA141" s="1633"/>
      <c r="EB141" s="1633"/>
      <c r="EC141" s="1633"/>
      <c r="ED141" s="1633"/>
      <c r="EE141" s="1633"/>
      <c r="EF141" s="1633"/>
      <c r="EG141" s="1633"/>
      <c r="EH141" s="1633"/>
      <c r="EI141" s="1633"/>
      <c r="EJ141" s="1633"/>
      <c r="EK141" s="1633"/>
      <c r="EL141" s="1633"/>
      <c r="EM141" s="1633"/>
      <c r="EN141" s="1633"/>
      <c r="EO141" s="1633"/>
      <c r="EP141" s="1633"/>
      <c r="EQ141" s="1633"/>
      <c r="ER141" s="1633"/>
      <c r="ES141" s="1633"/>
      <c r="ET141" s="1633"/>
      <c r="EU141" s="1633"/>
      <c r="EV141" s="1633"/>
      <c r="EW141" s="1633"/>
      <c r="EX141" s="1633"/>
      <c r="EY141" s="1633"/>
      <c r="EZ141" s="1633"/>
      <c r="FA141" s="1633"/>
      <c r="FB141" s="1633"/>
      <c r="FC141" s="1633"/>
      <c r="FD141" s="1633"/>
      <c r="FE141" s="1633"/>
      <c r="FF141" s="1633"/>
      <c r="FG141" s="1633"/>
      <c r="FH141" s="1633"/>
      <c r="FI141" s="1633"/>
      <c r="FJ141" s="1633"/>
      <c r="FK141" s="1633"/>
      <c r="FL141" s="1633"/>
      <c r="FM141" s="1633"/>
      <c r="FN141" s="1633"/>
      <c r="FO141" s="1633"/>
      <c r="FP141" s="1633"/>
      <c r="FQ141" s="1633"/>
      <c r="FR141" s="1633"/>
      <c r="FS141" s="1633"/>
      <c r="FT141" s="1633"/>
      <c r="FU141" s="1633"/>
      <c r="FV141" s="1633"/>
      <c r="FW141" s="1633"/>
      <c r="FX141" s="1633"/>
      <c r="FY141" s="1633"/>
      <c r="FZ141" s="1633"/>
      <c r="GA141" s="1633"/>
      <c r="GB141" s="1633"/>
      <c r="GC141" s="1633"/>
      <c r="GD141" s="1633"/>
      <c r="GE141" s="1633"/>
      <c r="GF141" s="1633"/>
      <c r="GG141" s="1633"/>
      <c r="GH141" s="1633"/>
      <c r="GI141" s="1633"/>
      <c r="GJ141" s="1633"/>
      <c r="GK141" s="1633"/>
      <c r="GL141" s="1633"/>
      <c r="GM141" s="1633"/>
      <c r="GN141" s="1633"/>
      <c r="GO141" s="1633"/>
      <c r="GP141" s="1633"/>
      <c r="GQ141" s="1633"/>
      <c r="GR141" s="1633"/>
      <c r="GS141" s="1633"/>
      <c r="GT141" s="1633"/>
      <c r="GU141" s="1633"/>
      <c r="GV141" s="1633"/>
      <c r="GW141" s="1633"/>
      <c r="GX141" s="1633"/>
      <c r="GY141" s="1633"/>
      <c r="GZ141" s="1633"/>
      <c r="HA141" s="1633"/>
      <c r="HB141" s="1633"/>
      <c r="HC141" s="1633"/>
      <c r="HD141" s="1633"/>
      <c r="HE141" s="1633"/>
      <c r="HF141" s="1633"/>
      <c r="HG141" s="1633"/>
      <c r="HH141" s="1633"/>
      <c r="HI141" s="1633"/>
      <c r="HJ141" s="1633"/>
      <c r="HK141" s="1633"/>
      <c r="HL141" s="1633"/>
      <c r="HM141" s="1633"/>
      <c r="HN141" s="1633"/>
      <c r="HO141" s="1633"/>
      <c r="HP141" s="1633"/>
      <c r="HQ141" s="1633"/>
      <c r="HR141" s="1633"/>
      <c r="HS141" s="1633"/>
      <c r="HT141" s="1633"/>
      <c r="HU141" s="1633"/>
      <c r="HV141" s="1633"/>
      <c r="HW141" s="1633"/>
      <c r="HX141" s="1633"/>
      <c r="HY141" s="1633"/>
      <c r="HZ141" s="1633"/>
      <c r="IA141" s="1633"/>
      <c r="IB141" s="1633"/>
      <c r="IC141" s="1633"/>
      <c r="ID141" s="1633"/>
      <c r="IE141" s="1633"/>
      <c r="IF141" s="1633"/>
      <c r="IG141" s="1633"/>
      <c r="IH141" s="1633"/>
      <c r="II141" s="1633"/>
      <c r="IJ141" s="1633"/>
      <c r="IK141" s="1633"/>
      <c r="IL141" s="1633"/>
      <c r="IM141" s="1633"/>
      <c r="IN141" s="1633"/>
      <c r="IO141" s="1633"/>
      <c r="IP141" s="1633"/>
      <c r="IQ141" s="1633"/>
      <c r="IR141" s="1633"/>
      <c r="IS141" s="1633"/>
      <c r="IT141" s="1633"/>
      <c r="IU141" s="1633"/>
      <c r="IV141" s="1633"/>
      <c r="IW141" s="1633"/>
      <c r="IX141" s="1633"/>
      <c r="IY141" s="1633"/>
      <c r="IZ141" s="1633"/>
      <c r="JA141" s="1633"/>
      <c r="JB141" s="1633"/>
      <c r="JC141" s="1633"/>
      <c r="JD141" s="1633"/>
      <c r="JE141" s="1633"/>
      <c r="JF141" s="1633"/>
      <c r="JG141" s="1633"/>
      <c r="JH141" s="1633"/>
      <c r="JI141" s="1633"/>
      <c r="JJ141" s="1633"/>
      <c r="JK141" s="1633"/>
      <c r="JL141" s="1633"/>
      <c r="JM141" s="1633"/>
      <c r="JN141" s="1633"/>
      <c r="JO141" s="1633"/>
      <c r="JP141" s="1633"/>
      <c r="JQ141" s="1633"/>
      <c r="JR141" s="1633"/>
      <c r="JS141" s="1633"/>
      <c r="JT141" s="1633"/>
      <c r="JU141" s="1633"/>
      <c r="JV141" s="1633"/>
      <c r="JW141" s="1633"/>
      <c r="JX141" s="1633"/>
      <c r="JY141" s="1633"/>
      <c r="JZ141" s="1633"/>
      <c r="KA141" s="1633"/>
      <c r="KB141" s="1633"/>
      <c r="KC141" s="1633"/>
      <c r="KD141" s="1633"/>
      <c r="KE141" s="1633"/>
      <c r="KF141" s="1633"/>
      <c r="KG141" s="1633"/>
      <c r="KH141" s="1633"/>
      <c r="KI141" s="1633"/>
      <c r="KJ141" s="1633"/>
      <c r="KK141" s="1633"/>
      <c r="KL141" s="1633"/>
      <c r="KM141" s="1633"/>
      <c r="KN141" s="1633"/>
      <c r="KO141" s="1633"/>
      <c r="KP141" s="1633"/>
      <c r="KQ141" s="1633"/>
      <c r="KR141" s="1633"/>
      <c r="KS141" s="1633"/>
      <c r="KT141" s="1633"/>
      <c r="KU141" s="1633"/>
      <c r="KV141" s="1633"/>
      <c r="KW141" s="1633"/>
      <c r="KX141" s="1633"/>
      <c r="KY141" s="1633"/>
      <c r="KZ141" s="1633"/>
      <c r="LA141" s="1633"/>
      <c r="LB141" s="1633"/>
      <c r="LC141" s="1633"/>
      <c r="LD141" s="1633"/>
      <c r="LE141" s="1633"/>
      <c r="LF141" s="1633"/>
      <c r="LG141" s="1633"/>
      <c r="LH141" s="1633"/>
      <c r="LI141" s="1633"/>
      <c r="LJ141" s="1633"/>
      <c r="LK141" s="1633"/>
      <c r="LL141" s="1633"/>
      <c r="LM141" s="1633"/>
      <c r="LN141" s="1633"/>
      <c r="LO141" s="1642"/>
      <c r="LP141" s="1642"/>
      <c r="LQ141" s="1642"/>
      <c r="LR141" s="1642"/>
      <c r="LS141" s="1642"/>
      <c r="LT141" s="1642"/>
      <c r="LU141" s="1642"/>
      <c r="LV141" s="1643"/>
    </row>
    <row r="142" s="2140" customFormat="1" ht="47" customHeight="1" spans="1:334">
      <c r="A142" s="2417">
        <v>45833</v>
      </c>
      <c r="B142" s="1500" t="s">
        <v>846</v>
      </c>
      <c r="C142" s="1501" t="s">
        <v>847</v>
      </c>
      <c r="D142" s="1502">
        <v>4500171185</v>
      </c>
      <c r="E142" s="1503"/>
      <c r="F142" s="1502" t="s">
        <v>2144</v>
      </c>
      <c r="G142" s="1505" t="s">
        <v>1727</v>
      </c>
      <c r="H142" s="1505" t="s">
        <v>1727</v>
      </c>
      <c r="I142" s="1532" t="s">
        <v>1728</v>
      </c>
      <c r="J142" s="1522">
        <v>2016</v>
      </c>
      <c r="K142" s="1534">
        <v>0</v>
      </c>
      <c r="L142" s="1534">
        <v>96</v>
      </c>
      <c r="M142" s="1534">
        <f t="shared" si="115"/>
        <v>21</v>
      </c>
      <c r="N142" s="1536">
        <v>45877</v>
      </c>
      <c r="O142" s="1536">
        <v>45877</v>
      </c>
      <c r="P142" s="1537"/>
      <c r="Q142" s="1562" t="s">
        <v>78</v>
      </c>
      <c r="R142" s="1839"/>
      <c r="S142" s="1839"/>
      <c r="T142" s="1839"/>
      <c r="U142" s="1839"/>
      <c r="V142" s="1532"/>
      <c r="W142" s="1532" t="s">
        <v>111</v>
      </c>
      <c r="X142" s="1565">
        <v>45834</v>
      </c>
      <c r="Y142" s="1589" t="s">
        <v>88</v>
      </c>
      <c r="Z142" s="1589">
        <v>45854</v>
      </c>
      <c r="AA142" s="1589"/>
      <c r="AB142" s="1589"/>
      <c r="AC142" s="2692" t="s">
        <v>2145</v>
      </c>
      <c r="AD142" s="1590" t="s">
        <v>680</v>
      </c>
      <c r="AE142" s="2277">
        <v>0.9407</v>
      </c>
      <c r="AF142" s="2278">
        <f t="shared" si="130"/>
        <v>1896.4512</v>
      </c>
      <c r="AG142" s="1504"/>
      <c r="AH142" s="1609" t="s">
        <v>81</v>
      </c>
      <c r="AI142" s="2623">
        <f t="shared" si="131"/>
        <v>2016</v>
      </c>
      <c r="AJ142" s="2626">
        <v>10</v>
      </c>
      <c r="AK142" s="2627">
        <f t="shared" si="116"/>
        <v>2016</v>
      </c>
      <c r="AL142" s="2627"/>
      <c r="AM142" s="2627"/>
      <c r="AN142" s="2627">
        <f t="shared" si="132"/>
        <v>84</v>
      </c>
      <c r="AO142" s="2627"/>
      <c r="AP142" s="2627"/>
      <c r="AQ142" s="2641"/>
      <c r="AR142" s="1610"/>
      <c r="AS142" s="1610" t="s">
        <v>63</v>
      </c>
      <c r="AT142" s="1610">
        <f t="shared" si="117"/>
        <v>2016</v>
      </c>
      <c r="AU142" s="1610"/>
      <c r="AV142" s="1622">
        <f t="shared" si="118"/>
        <v>201.6</v>
      </c>
      <c r="AW142" s="1622">
        <f t="shared" si="119"/>
        <v>201.6</v>
      </c>
      <c r="AX142" s="1622">
        <f t="shared" si="120"/>
        <v>201.6</v>
      </c>
      <c r="AY142" s="1622">
        <f t="shared" si="121"/>
        <v>201.6</v>
      </c>
      <c r="AZ142" s="1622">
        <f t="shared" si="122"/>
        <v>201.6</v>
      </c>
      <c r="BA142" s="1622">
        <f t="shared" si="123"/>
        <v>201.6</v>
      </c>
      <c r="BB142" s="1622">
        <f t="shared" si="124"/>
        <v>201.6</v>
      </c>
      <c r="BC142" s="1622">
        <f t="shared" si="125"/>
        <v>201.6</v>
      </c>
      <c r="BD142" s="1622">
        <f t="shared" si="126"/>
        <v>201.6</v>
      </c>
      <c r="BE142" s="1622">
        <f t="shared" si="127"/>
        <v>201.6</v>
      </c>
      <c r="BF142" s="1622">
        <f t="shared" si="128"/>
        <v>193.2</v>
      </c>
      <c r="BG142" s="2648">
        <f t="shared" si="129"/>
        <v>8.4</v>
      </c>
      <c r="BH142" s="1633"/>
      <c r="BI142" s="1633"/>
      <c r="BJ142" s="1633"/>
      <c r="BK142" s="1633"/>
      <c r="BL142" s="1633"/>
      <c r="BM142" s="1633"/>
      <c r="BN142" s="1633"/>
      <c r="BO142" s="1633"/>
      <c r="BP142" s="1633"/>
      <c r="BQ142" s="1633"/>
      <c r="BR142" s="1633"/>
      <c r="BS142" s="1633"/>
      <c r="BT142" s="1633"/>
      <c r="BU142" s="1633"/>
      <c r="BV142" s="1633"/>
      <c r="BW142" s="1633"/>
      <c r="BX142" s="1633"/>
      <c r="BY142" s="1633"/>
      <c r="BZ142" s="1633"/>
      <c r="CA142" s="1633"/>
      <c r="CB142" s="1633"/>
      <c r="CC142" s="1633"/>
      <c r="CD142" s="1633"/>
      <c r="CE142" s="1633"/>
      <c r="CF142" s="1633"/>
      <c r="CG142" s="1633"/>
      <c r="CH142" s="1633"/>
      <c r="CI142" s="1633"/>
      <c r="CJ142" s="1633"/>
      <c r="CK142" s="1633"/>
      <c r="CL142" s="1633"/>
      <c r="CM142" s="1633"/>
      <c r="CN142" s="1633"/>
      <c r="CO142" s="1633"/>
      <c r="CP142" s="1633"/>
      <c r="CQ142" s="1633"/>
      <c r="CR142" s="1633"/>
      <c r="CS142" s="1633"/>
      <c r="CT142" s="1633"/>
      <c r="CU142" s="1633"/>
      <c r="CV142" s="1633"/>
      <c r="CW142" s="1633"/>
      <c r="CX142" s="1633"/>
      <c r="CY142" s="1633"/>
      <c r="CZ142" s="1633"/>
      <c r="DA142" s="1633"/>
      <c r="DB142" s="1633"/>
      <c r="DC142" s="1633"/>
      <c r="DD142" s="1633"/>
      <c r="DE142" s="1633"/>
      <c r="DF142" s="1633"/>
      <c r="DG142" s="1633"/>
      <c r="DH142" s="1633"/>
      <c r="DI142" s="1633"/>
      <c r="DJ142" s="1633"/>
      <c r="DK142" s="1633"/>
      <c r="DL142" s="1633"/>
      <c r="DM142" s="1633"/>
      <c r="DN142" s="1633"/>
      <c r="DO142" s="1633"/>
      <c r="DP142" s="1633"/>
      <c r="DQ142" s="1633"/>
      <c r="DR142" s="1633"/>
      <c r="DS142" s="1633"/>
      <c r="DT142" s="1633"/>
      <c r="DU142" s="1633"/>
      <c r="DV142" s="1633"/>
      <c r="DW142" s="1633"/>
      <c r="DX142" s="1633"/>
      <c r="DY142" s="1633"/>
      <c r="DZ142" s="1633"/>
      <c r="EA142" s="1633"/>
      <c r="EB142" s="1633"/>
      <c r="EC142" s="1633"/>
      <c r="ED142" s="1633"/>
      <c r="EE142" s="1633"/>
      <c r="EF142" s="1633"/>
      <c r="EG142" s="1633"/>
      <c r="EH142" s="1633"/>
      <c r="EI142" s="1633"/>
      <c r="EJ142" s="1633"/>
      <c r="EK142" s="1633"/>
      <c r="EL142" s="1633"/>
      <c r="EM142" s="1633"/>
      <c r="EN142" s="1633"/>
      <c r="EO142" s="1633"/>
      <c r="EP142" s="1633"/>
      <c r="EQ142" s="1633"/>
      <c r="ER142" s="1633"/>
      <c r="ES142" s="1633"/>
      <c r="ET142" s="1633"/>
      <c r="EU142" s="1633"/>
      <c r="EV142" s="1633"/>
      <c r="EW142" s="1633"/>
      <c r="EX142" s="1633"/>
      <c r="EY142" s="1633"/>
      <c r="EZ142" s="1633"/>
      <c r="FA142" s="1633"/>
      <c r="FB142" s="1633"/>
      <c r="FC142" s="1633"/>
      <c r="FD142" s="1633"/>
      <c r="FE142" s="1633"/>
      <c r="FF142" s="1633"/>
      <c r="FG142" s="1633"/>
      <c r="FH142" s="1633"/>
      <c r="FI142" s="1633"/>
      <c r="FJ142" s="1633"/>
      <c r="FK142" s="1633"/>
      <c r="FL142" s="1633"/>
      <c r="FM142" s="1633"/>
      <c r="FN142" s="1633"/>
      <c r="FO142" s="1633"/>
      <c r="FP142" s="1633"/>
      <c r="FQ142" s="1633"/>
      <c r="FR142" s="1633"/>
      <c r="FS142" s="1633"/>
      <c r="FT142" s="1633"/>
      <c r="FU142" s="1633"/>
      <c r="FV142" s="1633"/>
      <c r="FW142" s="1633"/>
      <c r="FX142" s="1633"/>
      <c r="FY142" s="1633"/>
      <c r="FZ142" s="1633"/>
      <c r="GA142" s="1633"/>
      <c r="GB142" s="1633"/>
      <c r="GC142" s="1633"/>
      <c r="GD142" s="1633"/>
      <c r="GE142" s="1633"/>
      <c r="GF142" s="1633"/>
      <c r="GG142" s="1633"/>
      <c r="GH142" s="1633"/>
      <c r="GI142" s="1633"/>
      <c r="GJ142" s="1633"/>
      <c r="GK142" s="1633"/>
      <c r="GL142" s="1633"/>
      <c r="GM142" s="1633"/>
      <c r="GN142" s="1633"/>
      <c r="GO142" s="1633"/>
      <c r="GP142" s="1633"/>
      <c r="GQ142" s="1633"/>
      <c r="GR142" s="1633"/>
      <c r="GS142" s="1633"/>
      <c r="GT142" s="1633"/>
      <c r="GU142" s="1633"/>
      <c r="GV142" s="1633"/>
      <c r="GW142" s="1633"/>
      <c r="GX142" s="1633"/>
      <c r="GY142" s="1633"/>
      <c r="GZ142" s="1633"/>
      <c r="HA142" s="1633"/>
      <c r="HB142" s="1633"/>
      <c r="HC142" s="1633"/>
      <c r="HD142" s="1633"/>
      <c r="HE142" s="1633"/>
      <c r="HF142" s="1633"/>
      <c r="HG142" s="1633"/>
      <c r="HH142" s="1633"/>
      <c r="HI142" s="1633"/>
      <c r="HJ142" s="1633"/>
      <c r="HK142" s="1633"/>
      <c r="HL142" s="1633"/>
      <c r="HM142" s="1633"/>
      <c r="HN142" s="1633"/>
      <c r="HO142" s="1633"/>
      <c r="HP142" s="1633"/>
      <c r="HQ142" s="1633"/>
      <c r="HR142" s="1633"/>
      <c r="HS142" s="1633"/>
      <c r="HT142" s="1633"/>
      <c r="HU142" s="1633"/>
      <c r="HV142" s="1633"/>
      <c r="HW142" s="1633"/>
      <c r="HX142" s="1633"/>
      <c r="HY142" s="1633"/>
      <c r="HZ142" s="1633"/>
      <c r="IA142" s="1633"/>
      <c r="IB142" s="1633"/>
      <c r="IC142" s="1633"/>
      <c r="ID142" s="1633"/>
      <c r="IE142" s="1633"/>
      <c r="IF142" s="1633"/>
      <c r="IG142" s="1633"/>
      <c r="IH142" s="1633"/>
      <c r="II142" s="1633"/>
      <c r="IJ142" s="1633"/>
      <c r="IK142" s="1633"/>
      <c r="IL142" s="1633"/>
      <c r="IM142" s="1633"/>
      <c r="IN142" s="1633"/>
      <c r="IO142" s="1633"/>
      <c r="IP142" s="1633"/>
      <c r="IQ142" s="1633"/>
      <c r="IR142" s="1633"/>
      <c r="IS142" s="1633"/>
      <c r="IT142" s="1633"/>
      <c r="IU142" s="1633"/>
      <c r="IV142" s="1633"/>
      <c r="IW142" s="1633"/>
      <c r="IX142" s="1633"/>
      <c r="IY142" s="1633"/>
      <c r="IZ142" s="1633"/>
      <c r="JA142" s="1633"/>
      <c r="JB142" s="1633"/>
      <c r="JC142" s="1633"/>
      <c r="JD142" s="1633"/>
      <c r="JE142" s="1633"/>
      <c r="JF142" s="1633"/>
      <c r="JG142" s="1633"/>
      <c r="JH142" s="1633"/>
      <c r="JI142" s="1633"/>
      <c r="JJ142" s="1633"/>
      <c r="JK142" s="1633"/>
      <c r="JL142" s="1633"/>
      <c r="JM142" s="1633"/>
      <c r="JN142" s="1633"/>
      <c r="JO142" s="1633"/>
      <c r="JP142" s="1633"/>
      <c r="JQ142" s="1633"/>
      <c r="JR142" s="1633"/>
      <c r="JS142" s="1633"/>
      <c r="JT142" s="1633"/>
      <c r="JU142" s="1633"/>
      <c r="JV142" s="1633"/>
      <c r="JW142" s="1633"/>
      <c r="JX142" s="1633"/>
      <c r="JY142" s="1633"/>
      <c r="JZ142" s="1633"/>
      <c r="KA142" s="1633"/>
      <c r="KB142" s="1633"/>
      <c r="KC142" s="1633"/>
      <c r="KD142" s="1633"/>
      <c r="KE142" s="1633"/>
      <c r="KF142" s="1633"/>
      <c r="KG142" s="1633"/>
      <c r="KH142" s="1633"/>
      <c r="KI142" s="1633"/>
      <c r="KJ142" s="1633"/>
      <c r="KK142" s="1633"/>
      <c r="KL142" s="1633"/>
      <c r="KM142" s="1633"/>
      <c r="KN142" s="1633"/>
      <c r="KO142" s="1633"/>
      <c r="KP142" s="1633"/>
      <c r="KQ142" s="1633"/>
      <c r="KR142" s="1633"/>
      <c r="KS142" s="1633"/>
      <c r="KT142" s="1633"/>
      <c r="KU142" s="1633"/>
      <c r="KV142" s="1633"/>
      <c r="KW142" s="1633"/>
      <c r="KX142" s="1633"/>
      <c r="KY142" s="1633"/>
      <c r="KZ142" s="1633"/>
      <c r="LA142" s="1633"/>
      <c r="LB142" s="1633"/>
      <c r="LC142" s="1633"/>
      <c r="LD142" s="1633"/>
      <c r="LE142" s="1633"/>
      <c r="LF142" s="1633"/>
      <c r="LG142" s="1633"/>
      <c r="LH142" s="1633"/>
      <c r="LI142" s="1633"/>
      <c r="LJ142" s="1633"/>
      <c r="LK142" s="1633"/>
      <c r="LL142" s="1633"/>
      <c r="LM142" s="1633"/>
      <c r="LN142" s="1633"/>
      <c r="LO142" s="1642"/>
      <c r="LP142" s="1642"/>
      <c r="LQ142" s="1642"/>
      <c r="LR142" s="1642"/>
      <c r="LS142" s="1642"/>
      <c r="LT142" s="1642"/>
      <c r="LU142" s="1642"/>
      <c r="LV142" s="1643"/>
    </row>
    <row r="143" s="2140" customFormat="1" ht="47" customHeight="1" spans="1:334">
      <c r="A143" s="2578">
        <v>45799</v>
      </c>
      <c r="B143" s="2148" t="s">
        <v>236</v>
      </c>
      <c r="C143" s="2149" t="s">
        <v>98</v>
      </c>
      <c r="D143" s="2150">
        <v>4500167636</v>
      </c>
      <c r="E143" s="2151">
        <v>217479146</v>
      </c>
      <c r="F143" s="2150" t="s">
        <v>723</v>
      </c>
      <c r="G143" s="1505" t="s">
        <v>1730</v>
      </c>
      <c r="H143" s="2152" t="s">
        <v>2087</v>
      </c>
      <c r="I143" s="1532" t="s">
        <v>2088</v>
      </c>
      <c r="J143" s="1528">
        <v>4848</v>
      </c>
      <c r="K143" s="2305">
        <v>0</v>
      </c>
      <c r="L143" s="2305">
        <v>48</v>
      </c>
      <c r="M143" s="2305">
        <f t="shared" si="115"/>
        <v>101</v>
      </c>
      <c r="N143" s="1536">
        <v>45849</v>
      </c>
      <c r="O143" s="1536">
        <f>N143-2</f>
        <v>45847</v>
      </c>
      <c r="Q143" s="1562" t="s">
        <v>78</v>
      </c>
      <c r="R143" s="1839"/>
      <c r="S143" s="1839"/>
      <c r="T143" s="1678"/>
      <c r="U143" s="1678"/>
      <c r="V143" s="2167"/>
      <c r="W143" s="1532" t="s">
        <v>111</v>
      </c>
      <c r="X143" s="1557">
        <v>45805</v>
      </c>
      <c r="Y143" s="1578" t="s">
        <v>88</v>
      </c>
      <c r="Z143" s="1578" t="s">
        <v>88</v>
      </c>
      <c r="AA143" s="1579"/>
      <c r="AB143" s="1578"/>
      <c r="AC143" s="2693" t="s">
        <v>238</v>
      </c>
      <c r="AD143" s="2173" t="s">
        <v>239</v>
      </c>
      <c r="AE143" s="2615">
        <v>84.4778</v>
      </c>
      <c r="AF143" s="2616">
        <f>AE143*M143</f>
        <v>8532.2578</v>
      </c>
      <c r="AG143" s="1602"/>
      <c r="AH143" s="1609" t="s">
        <v>81</v>
      </c>
      <c r="AI143" s="2623">
        <f t="shared" si="131"/>
        <v>4848</v>
      </c>
      <c r="AJ143" s="2626">
        <v>10</v>
      </c>
      <c r="AK143" s="2627">
        <f t="shared" si="116"/>
        <v>4848</v>
      </c>
      <c r="AL143" s="2627"/>
      <c r="AM143" s="2627"/>
      <c r="AN143" s="2627">
        <f t="shared" si="132"/>
        <v>202</v>
      </c>
      <c r="AO143" s="2627"/>
      <c r="AP143" s="2627"/>
      <c r="AQ143" s="2641"/>
      <c r="AR143" s="1610"/>
      <c r="AS143" s="1610" t="s">
        <v>63</v>
      </c>
      <c r="AT143" s="1610">
        <f t="shared" si="117"/>
        <v>4848</v>
      </c>
      <c r="AU143" s="1610"/>
      <c r="AV143" s="2313">
        <f t="shared" si="118"/>
        <v>484.8</v>
      </c>
      <c r="AW143" s="1637">
        <f t="shared" si="119"/>
        <v>484.8</v>
      </c>
      <c r="AX143" s="1637">
        <f t="shared" si="120"/>
        <v>484.8</v>
      </c>
      <c r="AY143" s="1637">
        <f t="shared" si="121"/>
        <v>484.8</v>
      </c>
      <c r="AZ143" s="1637">
        <f t="shared" si="122"/>
        <v>484.8</v>
      </c>
      <c r="BA143" s="2647">
        <f t="shared" si="123"/>
        <v>484.8</v>
      </c>
      <c r="BB143" s="2647">
        <f t="shared" si="124"/>
        <v>484.8</v>
      </c>
      <c r="BC143" s="2647">
        <f t="shared" si="125"/>
        <v>484.8</v>
      </c>
      <c r="BD143" s="2288">
        <f t="shared" si="126"/>
        <v>484.8</v>
      </c>
      <c r="BE143" s="2647">
        <f t="shared" si="127"/>
        <v>484.8</v>
      </c>
      <c r="BF143" s="2313">
        <f t="shared" si="128"/>
        <v>464.6</v>
      </c>
      <c r="BG143" s="2649">
        <f t="shared" si="129"/>
        <v>20.2</v>
      </c>
      <c r="BH143" s="1633"/>
      <c r="BI143" s="1633"/>
      <c r="BJ143" s="1633"/>
      <c r="BK143" s="1633"/>
      <c r="BL143" s="1633"/>
      <c r="BM143" s="1633"/>
      <c r="BN143" s="1633"/>
      <c r="BO143" s="1633"/>
      <c r="BP143" s="1633"/>
      <c r="BQ143" s="1633"/>
      <c r="BR143" s="1633"/>
      <c r="BS143" s="1633"/>
      <c r="BT143" s="1633"/>
      <c r="BU143" s="1633"/>
      <c r="BV143" s="1633"/>
      <c r="BW143" s="1633"/>
      <c r="BX143" s="1633"/>
      <c r="BY143" s="1633"/>
      <c r="BZ143" s="1633"/>
      <c r="CA143" s="1633"/>
      <c r="CB143" s="1633"/>
      <c r="CC143" s="1633"/>
      <c r="CD143" s="1633"/>
      <c r="CE143" s="1633"/>
      <c r="CF143" s="1633"/>
      <c r="CG143" s="1633"/>
      <c r="CH143" s="1633"/>
      <c r="CI143" s="1633"/>
      <c r="CJ143" s="1633"/>
      <c r="CK143" s="1633"/>
      <c r="CL143" s="1633"/>
      <c r="CM143" s="1633"/>
      <c r="CN143" s="1633"/>
      <c r="CO143" s="1633"/>
      <c r="CP143" s="1633"/>
      <c r="CQ143" s="1633"/>
      <c r="CR143" s="1633"/>
      <c r="CS143" s="1633"/>
      <c r="CT143" s="1633"/>
      <c r="CU143" s="1633"/>
      <c r="CV143" s="1633"/>
      <c r="CW143" s="1633"/>
      <c r="CX143" s="1633"/>
      <c r="CY143" s="1633"/>
      <c r="CZ143" s="1633"/>
      <c r="DA143" s="1633"/>
      <c r="DB143" s="1633"/>
      <c r="DC143" s="1633"/>
      <c r="DD143" s="1633"/>
      <c r="DE143" s="1633"/>
      <c r="DF143" s="1633"/>
      <c r="DG143" s="1633"/>
      <c r="DH143" s="1633"/>
      <c r="DI143" s="1633"/>
      <c r="DJ143" s="1633"/>
      <c r="DK143" s="1633"/>
      <c r="DL143" s="1633"/>
      <c r="DM143" s="1633"/>
      <c r="DN143" s="1633"/>
      <c r="DO143" s="1633"/>
      <c r="DP143" s="1633"/>
      <c r="DQ143" s="1633"/>
      <c r="DR143" s="1633"/>
      <c r="DS143" s="1633"/>
      <c r="DT143" s="1633"/>
      <c r="DU143" s="1633"/>
      <c r="DV143" s="1633"/>
      <c r="DW143" s="1633"/>
      <c r="DX143" s="1633"/>
      <c r="DY143" s="1633"/>
      <c r="DZ143" s="1633"/>
      <c r="EA143" s="1633"/>
      <c r="EB143" s="1633"/>
      <c r="EC143" s="1633"/>
      <c r="ED143" s="1633"/>
      <c r="EE143" s="1633"/>
      <c r="EF143" s="1633"/>
      <c r="EG143" s="1633"/>
      <c r="EH143" s="1633"/>
      <c r="EI143" s="1633"/>
      <c r="EJ143" s="1633"/>
      <c r="EK143" s="1633"/>
      <c r="EL143" s="1633"/>
      <c r="EM143" s="1633"/>
      <c r="EN143" s="1633"/>
      <c r="EO143" s="1633"/>
      <c r="EP143" s="1633"/>
      <c r="EQ143" s="1633"/>
      <c r="ER143" s="1633"/>
      <c r="ES143" s="1633"/>
      <c r="ET143" s="1633"/>
      <c r="EU143" s="1633"/>
      <c r="EV143" s="1633"/>
      <c r="EW143" s="1633"/>
      <c r="EX143" s="1633"/>
      <c r="EY143" s="1633"/>
      <c r="EZ143" s="1633"/>
      <c r="FA143" s="1633"/>
      <c r="FB143" s="1633"/>
      <c r="FC143" s="1633"/>
      <c r="FD143" s="1633"/>
      <c r="FE143" s="1633"/>
      <c r="FF143" s="1633"/>
      <c r="FG143" s="1633"/>
      <c r="FH143" s="1633"/>
      <c r="FI143" s="1633"/>
      <c r="FJ143" s="1633"/>
      <c r="FK143" s="1633"/>
      <c r="FL143" s="1633"/>
      <c r="FM143" s="1633"/>
      <c r="FN143" s="1633"/>
      <c r="FO143" s="1633"/>
      <c r="FP143" s="1633"/>
      <c r="FQ143" s="1633"/>
      <c r="FR143" s="1633"/>
      <c r="FS143" s="1633"/>
      <c r="FT143" s="1633"/>
      <c r="FU143" s="1633"/>
      <c r="FV143" s="1633"/>
      <c r="FW143" s="1633"/>
      <c r="FX143" s="1633"/>
      <c r="FY143" s="1633"/>
      <c r="FZ143" s="1633"/>
      <c r="GA143" s="1633"/>
      <c r="GB143" s="1633"/>
      <c r="GC143" s="1633"/>
      <c r="GD143" s="1633"/>
      <c r="GE143" s="1633"/>
      <c r="GF143" s="1633"/>
      <c r="GG143" s="1633"/>
      <c r="GH143" s="1633"/>
      <c r="GI143" s="1633"/>
      <c r="GJ143" s="1633"/>
      <c r="GK143" s="1633"/>
      <c r="GL143" s="1633"/>
      <c r="GM143" s="1633"/>
      <c r="GN143" s="1633"/>
      <c r="GO143" s="1633"/>
      <c r="GP143" s="1633"/>
      <c r="GQ143" s="1633"/>
      <c r="GR143" s="1633"/>
      <c r="GS143" s="1633"/>
      <c r="GT143" s="1633"/>
      <c r="GU143" s="1633"/>
      <c r="GV143" s="1633"/>
      <c r="GW143" s="1633"/>
      <c r="GX143" s="1633"/>
      <c r="GY143" s="1633"/>
      <c r="GZ143" s="1633"/>
      <c r="HA143" s="1633"/>
      <c r="HB143" s="1633"/>
      <c r="HC143" s="1633"/>
      <c r="HD143" s="1633"/>
      <c r="HE143" s="1633"/>
      <c r="HF143" s="1633"/>
      <c r="HG143" s="1633"/>
      <c r="HH143" s="1633"/>
      <c r="HI143" s="1633"/>
      <c r="HJ143" s="1633"/>
      <c r="HK143" s="1633"/>
      <c r="HL143" s="1633"/>
      <c r="HM143" s="1633"/>
      <c r="HN143" s="1633"/>
      <c r="HO143" s="1633"/>
      <c r="HP143" s="1633"/>
      <c r="HQ143" s="1633"/>
      <c r="HR143" s="1633"/>
      <c r="HS143" s="1633"/>
      <c r="HT143" s="1633"/>
      <c r="HU143" s="1633"/>
      <c r="HV143" s="1633"/>
      <c r="HW143" s="1633"/>
      <c r="HX143" s="1633"/>
      <c r="HY143" s="1633"/>
      <c r="HZ143" s="1633"/>
      <c r="IA143" s="1633"/>
      <c r="IB143" s="1633"/>
      <c r="IC143" s="1633"/>
      <c r="ID143" s="1633"/>
      <c r="IE143" s="1633"/>
      <c r="IF143" s="1633"/>
      <c r="IG143" s="1633"/>
      <c r="IH143" s="1633"/>
      <c r="II143" s="1633"/>
      <c r="IJ143" s="1633"/>
      <c r="IK143" s="1633"/>
      <c r="IL143" s="1633"/>
      <c r="IM143" s="1633"/>
      <c r="IN143" s="1633"/>
      <c r="IO143" s="1633"/>
      <c r="IP143" s="1633"/>
      <c r="IQ143" s="1633"/>
      <c r="IR143" s="1633"/>
      <c r="IS143" s="1633"/>
      <c r="IT143" s="1633"/>
      <c r="IU143" s="1633"/>
      <c r="IV143" s="1633"/>
      <c r="IW143" s="1633"/>
      <c r="IX143" s="1633"/>
      <c r="IY143" s="1633"/>
      <c r="IZ143" s="1633"/>
      <c r="JA143" s="1633"/>
      <c r="JB143" s="1633"/>
      <c r="JC143" s="1633"/>
      <c r="JD143" s="1633"/>
      <c r="JE143" s="1633"/>
      <c r="JF143" s="1633"/>
      <c r="JG143" s="1633"/>
      <c r="JH143" s="1633"/>
      <c r="JI143" s="1633"/>
      <c r="JJ143" s="1633"/>
      <c r="JK143" s="1633"/>
      <c r="JL143" s="1633"/>
      <c r="JM143" s="1633"/>
      <c r="JN143" s="1633"/>
      <c r="JO143" s="1633"/>
      <c r="JP143" s="1633"/>
      <c r="JQ143" s="1633"/>
      <c r="JR143" s="1633"/>
      <c r="JS143" s="1633"/>
      <c r="JT143" s="1633"/>
      <c r="JU143" s="1633"/>
      <c r="JV143" s="1633"/>
      <c r="JW143" s="1633"/>
      <c r="JX143" s="1633"/>
      <c r="JY143" s="1633"/>
      <c r="JZ143" s="1633"/>
      <c r="KA143" s="1633"/>
      <c r="KB143" s="1633"/>
      <c r="KC143" s="1633"/>
      <c r="KD143" s="1633"/>
      <c r="KE143" s="1633"/>
      <c r="KF143" s="1633"/>
      <c r="KG143" s="1633"/>
      <c r="KH143" s="1633"/>
      <c r="KI143" s="1633"/>
      <c r="KJ143" s="1633"/>
      <c r="KK143" s="1633"/>
      <c r="KL143" s="1633"/>
      <c r="KM143" s="1633"/>
      <c r="KN143" s="1633"/>
      <c r="KO143" s="1633"/>
      <c r="KP143" s="1633"/>
      <c r="KQ143" s="1633"/>
      <c r="KR143" s="1633"/>
      <c r="KS143" s="1633"/>
      <c r="KT143" s="1633"/>
      <c r="KU143" s="1633"/>
      <c r="KV143" s="1633"/>
      <c r="KW143" s="1633"/>
      <c r="KX143" s="1633"/>
      <c r="KY143" s="1633"/>
      <c r="KZ143" s="1633"/>
      <c r="LA143" s="1633"/>
      <c r="LB143" s="1633"/>
      <c r="LC143" s="1633"/>
      <c r="LD143" s="1633"/>
      <c r="LE143" s="1633"/>
      <c r="LF143" s="1633"/>
      <c r="LG143" s="1633"/>
      <c r="LH143" s="1633"/>
      <c r="LI143" s="1633"/>
      <c r="LJ143" s="1633"/>
      <c r="LK143" s="1633"/>
      <c r="LL143" s="1633"/>
      <c r="LM143" s="1633"/>
      <c r="LN143" s="1633"/>
      <c r="LO143" s="1642"/>
      <c r="LP143" s="1642"/>
      <c r="LQ143" s="1642"/>
      <c r="LR143" s="1642"/>
      <c r="LS143" s="1642"/>
      <c r="LT143" s="1642"/>
      <c r="LU143" s="1642"/>
      <c r="LV143" s="1643"/>
    </row>
    <row r="144" s="2140" customFormat="1" ht="47" customHeight="1" spans="1:334">
      <c r="A144" s="2417">
        <v>45799</v>
      </c>
      <c r="B144" s="1500" t="s">
        <v>2146</v>
      </c>
      <c r="C144" s="1501" t="s">
        <v>1542</v>
      </c>
      <c r="D144" s="1502">
        <v>4500167249</v>
      </c>
      <c r="E144" s="1503">
        <v>5040017</v>
      </c>
      <c r="F144" s="1502" t="s">
        <v>2147</v>
      </c>
      <c r="G144" s="1505" t="s">
        <v>1727</v>
      </c>
      <c r="H144" s="1505" t="s">
        <v>1727</v>
      </c>
      <c r="I144" s="1532" t="s">
        <v>1728</v>
      </c>
      <c r="J144" s="1522">
        <v>1920</v>
      </c>
      <c r="K144" s="1534">
        <v>0</v>
      </c>
      <c r="L144" s="1534">
        <v>96</v>
      </c>
      <c r="M144" s="1534">
        <f t="shared" si="115"/>
        <v>20</v>
      </c>
      <c r="N144" s="1536">
        <v>45859</v>
      </c>
      <c r="O144" s="1536">
        <f>N144-2</f>
        <v>45857</v>
      </c>
      <c r="P144" s="1537"/>
      <c r="Q144" s="1562" t="s">
        <v>78</v>
      </c>
      <c r="R144" s="1839"/>
      <c r="S144" s="1839"/>
      <c r="T144" s="1839"/>
      <c r="U144" s="1839"/>
      <c r="V144" s="1532"/>
      <c r="W144" s="1532" t="s">
        <v>111</v>
      </c>
      <c r="X144" s="1565">
        <v>45831</v>
      </c>
      <c r="Y144" s="1589" t="s">
        <v>88</v>
      </c>
      <c r="Z144" s="1589">
        <v>45835</v>
      </c>
      <c r="AA144" s="1589"/>
      <c r="AB144" s="1589"/>
      <c r="AC144" s="2692" t="s">
        <v>2148</v>
      </c>
      <c r="AD144" s="1590" t="s">
        <v>1670</v>
      </c>
      <c r="AE144" s="2277">
        <v>0.9375</v>
      </c>
      <c r="AF144" s="2278">
        <f>AE144*J144</f>
        <v>1800</v>
      </c>
      <c r="AG144" s="1504" t="s">
        <v>2149</v>
      </c>
      <c r="AH144" s="1609" t="s">
        <v>81</v>
      </c>
      <c r="AI144" s="2623">
        <f t="shared" si="131"/>
        <v>1920</v>
      </c>
      <c r="AJ144" s="2626">
        <v>10</v>
      </c>
      <c r="AK144" s="2627">
        <f t="shared" si="116"/>
        <v>1920</v>
      </c>
      <c r="AL144" s="2627"/>
      <c r="AM144" s="2627"/>
      <c r="AN144" s="2627">
        <f t="shared" si="132"/>
        <v>80</v>
      </c>
      <c r="AO144" s="2627"/>
      <c r="AP144" s="2627"/>
      <c r="AQ144" s="2641"/>
      <c r="AR144" s="1610"/>
      <c r="AS144" s="1610" t="s">
        <v>63</v>
      </c>
      <c r="AT144" s="1610">
        <f t="shared" si="117"/>
        <v>1920</v>
      </c>
      <c r="AU144" s="1610"/>
      <c r="AV144" s="1622">
        <f t="shared" si="118"/>
        <v>192</v>
      </c>
      <c r="AW144" s="1622">
        <f t="shared" si="119"/>
        <v>192</v>
      </c>
      <c r="AX144" s="1622">
        <f t="shared" si="120"/>
        <v>192</v>
      </c>
      <c r="AY144" s="1622">
        <f t="shared" si="121"/>
        <v>192</v>
      </c>
      <c r="AZ144" s="1622">
        <f t="shared" si="122"/>
        <v>192</v>
      </c>
      <c r="BA144" s="1622">
        <f t="shared" si="123"/>
        <v>192</v>
      </c>
      <c r="BB144" s="1622">
        <f t="shared" si="124"/>
        <v>192</v>
      </c>
      <c r="BC144" s="1622">
        <f t="shared" si="125"/>
        <v>192</v>
      </c>
      <c r="BD144" s="1622">
        <f t="shared" si="126"/>
        <v>192</v>
      </c>
      <c r="BE144" s="1622">
        <f t="shared" si="127"/>
        <v>192</v>
      </c>
      <c r="BF144" s="1622">
        <f t="shared" si="128"/>
        <v>184</v>
      </c>
      <c r="BG144" s="2648">
        <f t="shared" si="129"/>
        <v>8</v>
      </c>
      <c r="BH144" s="1633"/>
      <c r="BI144" s="1633"/>
      <c r="BJ144" s="1633"/>
      <c r="BK144" s="1633"/>
      <c r="BL144" s="1633"/>
      <c r="BM144" s="1633"/>
      <c r="BN144" s="1633"/>
      <c r="BO144" s="1633"/>
      <c r="BP144" s="1633"/>
      <c r="BQ144" s="1633"/>
      <c r="BR144" s="1633"/>
      <c r="BS144" s="1633"/>
      <c r="BT144" s="1633"/>
      <c r="BU144" s="1633"/>
      <c r="BV144" s="1633"/>
      <c r="BW144" s="1633"/>
      <c r="BX144" s="1633"/>
      <c r="BY144" s="1633"/>
      <c r="BZ144" s="1633"/>
      <c r="CA144" s="1633"/>
      <c r="CB144" s="1633"/>
      <c r="CC144" s="1633"/>
      <c r="CD144" s="1633"/>
      <c r="CE144" s="1633"/>
      <c r="CF144" s="1633"/>
      <c r="CG144" s="1633"/>
      <c r="CH144" s="1633"/>
      <c r="CI144" s="1633"/>
      <c r="CJ144" s="1633"/>
      <c r="CK144" s="1633"/>
      <c r="CL144" s="1633"/>
      <c r="CM144" s="1633"/>
      <c r="CN144" s="1633"/>
      <c r="CO144" s="1633"/>
      <c r="CP144" s="1633"/>
      <c r="CQ144" s="1633"/>
      <c r="CR144" s="1633"/>
      <c r="CS144" s="1633"/>
      <c r="CT144" s="1633"/>
      <c r="CU144" s="1633"/>
      <c r="CV144" s="1633"/>
      <c r="CW144" s="1633"/>
      <c r="CX144" s="1633"/>
      <c r="CY144" s="1633"/>
      <c r="CZ144" s="1633"/>
      <c r="DA144" s="1633"/>
      <c r="DB144" s="1633"/>
      <c r="DC144" s="1633"/>
      <c r="DD144" s="1633"/>
      <c r="DE144" s="1633"/>
      <c r="DF144" s="1633"/>
      <c r="DG144" s="1633"/>
      <c r="DH144" s="1633"/>
      <c r="DI144" s="1633"/>
      <c r="DJ144" s="1633"/>
      <c r="DK144" s="1633"/>
      <c r="DL144" s="1633"/>
      <c r="DM144" s="1633"/>
      <c r="DN144" s="1633"/>
      <c r="DO144" s="1633"/>
      <c r="DP144" s="1633"/>
      <c r="DQ144" s="1633"/>
      <c r="DR144" s="1633"/>
      <c r="DS144" s="1633"/>
      <c r="DT144" s="1633"/>
      <c r="DU144" s="1633"/>
      <c r="DV144" s="1633"/>
      <c r="DW144" s="1633"/>
      <c r="DX144" s="1633"/>
      <c r="DY144" s="1633"/>
      <c r="DZ144" s="1633"/>
      <c r="EA144" s="1633"/>
      <c r="EB144" s="1633"/>
      <c r="EC144" s="1633"/>
      <c r="ED144" s="1633"/>
      <c r="EE144" s="1633"/>
      <c r="EF144" s="1633"/>
      <c r="EG144" s="1633"/>
      <c r="EH144" s="1633"/>
      <c r="EI144" s="1633"/>
      <c r="EJ144" s="1633"/>
      <c r="EK144" s="1633"/>
      <c r="EL144" s="1633"/>
      <c r="EM144" s="1633"/>
      <c r="EN144" s="1633"/>
      <c r="EO144" s="1633"/>
      <c r="EP144" s="1633"/>
      <c r="EQ144" s="1633"/>
      <c r="ER144" s="1633"/>
      <c r="ES144" s="1633"/>
      <c r="ET144" s="1633"/>
      <c r="EU144" s="1633"/>
      <c r="EV144" s="1633"/>
      <c r="EW144" s="1633"/>
      <c r="EX144" s="1633"/>
      <c r="EY144" s="1633"/>
      <c r="EZ144" s="1633"/>
      <c r="FA144" s="1633"/>
      <c r="FB144" s="1633"/>
      <c r="FC144" s="1633"/>
      <c r="FD144" s="1633"/>
      <c r="FE144" s="1633"/>
      <c r="FF144" s="1633"/>
      <c r="FG144" s="1633"/>
      <c r="FH144" s="1633"/>
      <c r="FI144" s="1633"/>
      <c r="FJ144" s="1633"/>
      <c r="FK144" s="1633"/>
      <c r="FL144" s="1633"/>
      <c r="FM144" s="1633"/>
      <c r="FN144" s="1633"/>
      <c r="FO144" s="1633"/>
      <c r="FP144" s="1633"/>
      <c r="FQ144" s="1633"/>
      <c r="FR144" s="1633"/>
      <c r="FS144" s="1633"/>
      <c r="FT144" s="1633"/>
      <c r="FU144" s="1633"/>
      <c r="FV144" s="1633"/>
      <c r="FW144" s="1633"/>
      <c r="FX144" s="1633"/>
      <c r="FY144" s="1633"/>
      <c r="FZ144" s="1633"/>
      <c r="GA144" s="1633"/>
      <c r="GB144" s="1633"/>
      <c r="GC144" s="1633"/>
      <c r="GD144" s="1633"/>
      <c r="GE144" s="1633"/>
      <c r="GF144" s="1633"/>
      <c r="GG144" s="1633"/>
      <c r="GH144" s="1633"/>
      <c r="GI144" s="1633"/>
      <c r="GJ144" s="1633"/>
      <c r="GK144" s="1633"/>
      <c r="GL144" s="1633"/>
      <c r="GM144" s="1633"/>
      <c r="GN144" s="1633"/>
      <c r="GO144" s="1633"/>
      <c r="GP144" s="1633"/>
      <c r="GQ144" s="1633"/>
      <c r="GR144" s="1633"/>
      <c r="GS144" s="1633"/>
      <c r="GT144" s="1633"/>
      <c r="GU144" s="1633"/>
      <c r="GV144" s="1633"/>
      <c r="GW144" s="1633"/>
      <c r="GX144" s="1633"/>
      <c r="GY144" s="1633"/>
      <c r="GZ144" s="1633"/>
      <c r="HA144" s="1633"/>
      <c r="HB144" s="1633"/>
      <c r="HC144" s="1633"/>
      <c r="HD144" s="1633"/>
      <c r="HE144" s="1633"/>
      <c r="HF144" s="1633"/>
      <c r="HG144" s="1633"/>
      <c r="HH144" s="1633"/>
      <c r="HI144" s="1633"/>
      <c r="HJ144" s="1633"/>
      <c r="HK144" s="1633"/>
      <c r="HL144" s="1633"/>
      <c r="HM144" s="1633"/>
      <c r="HN144" s="1633"/>
      <c r="HO144" s="1633"/>
      <c r="HP144" s="1633"/>
      <c r="HQ144" s="1633"/>
      <c r="HR144" s="1633"/>
      <c r="HS144" s="1633"/>
      <c r="HT144" s="1633"/>
      <c r="HU144" s="1633"/>
      <c r="HV144" s="1633"/>
      <c r="HW144" s="1633"/>
      <c r="HX144" s="1633"/>
      <c r="HY144" s="1633"/>
      <c r="HZ144" s="1633"/>
      <c r="IA144" s="1633"/>
      <c r="IB144" s="1633"/>
      <c r="IC144" s="1633"/>
      <c r="ID144" s="1633"/>
      <c r="IE144" s="1633"/>
      <c r="IF144" s="1633"/>
      <c r="IG144" s="1633"/>
      <c r="IH144" s="1633"/>
      <c r="II144" s="1633"/>
      <c r="IJ144" s="1633"/>
      <c r="IK144" s="1633"/>
      <c r="IL144" s="1633"/>
      <c r="IM144" s="1633"/>
      <c r="IN144" s="1633"/>
      <c r="IO144" s="1633"/>
      <c r="IP144" s="1633"/>
      <c r="IQ144" s="1633"/>
      <c r="IR144" s="1633"/>
      <c r="IS144" s="1633"/>
      <c r="IT144" s="1633"/>
      <c r="IU144" s="1633"/>
      <c r="IV144" s="1633"/>
      <c r="IW144" s="1633"/>
      <c r="IX144" s="1633"/>
      <c r="IY144" s="1633"/>
      <c r="IZ144" s="1633"/>
      <c r="JA144" s="1633"/>
      <c r="JB144" s="1633"/>
      <c r="JC144" s="1633"/>
      <c r="JD144" s="1633"/>
      <c r="JE144" s="1633"/>
      <c r="JF144" s="1633"/>
      <c r="JG144" s="1633"/>
      <c r="JH144" s="1633"/>
      <c r="JI144" s="1633"/>
      <c r="JJ144" s="1633"/>
      <c r="JK144" s="1633"/>
      <c r="JL144" s="1633"/>
      <c r="JM144" s="1633"/>
      <c r="JN144" s="1633"/>
      <c r="JO144" s="1633"/>
      <c r="JP144" s="1633"/>
      <c r="JQ144" s="1633"/>
      <c r="JR144" s="1633"/>
      <c r="JS144" s="1633"/>
      <c r="JT144" s="1633"/>
      <c r="JU144" s="1633"/>
      <c r="JV144" s="1633"/>
      <c r="JW144" s="1633"/>
      <c r="JX144" s="1633"/>
      <c r="JY144" s="1633"/>
      <c r="JZ144" s="1633"/>
      <c r="KA144" s="1633"/>
      <c r="KB144" s="1633"/>
      <c r="KC144" s="1633"/>
      <c r="KD144" s="1633"/>
      <c r="KE144" s="1633"/>
      <c r="KF144" s="1633"/>
      <c r="KG144" s="1633"/>
      <c r="KH144" s="1633"/>
      <c r="KI144" s="1633"/>
      <c r="KJ144" s="1633"/>
      <c r="KK144" s="1633"/>
      <c r="KL144" s="1633"/>
      <c r="KM144" s="1633"/>
      <c r="KN144" s="1633"/>
      <c r="KO144" s="1633"/>
      <c r="KP144" s="1633"/>
      <c r="KQ144" s="1633"/>
      <c r="KR144" s="1633"/>
      <c r="KS144" s="1633"/>
      <c r="KT144" s="1633"/>
      <c r="KU144" s="1633"/>
      <c r="KV144" s="1633"/>
      <c r="KW144" s="1633"/>
      <c r="KX144" s="1633"/>
      <c r="KY144" s="1633"/>
      <c r="KZ144" s="1633"/>
      <c r="LA144" s="1633"/>
      <c r="LB144" s="1633"/>
      <c r="LC144" s="1633"/>
      <c r="LD144" s="1633"/>
      <c r="LE144" s="1633"/>
      <c r="LF144" s="1633"/>
      <c r="LG144" s="1633"/>
      <c r="LH144" s="1633"/>
      <c r="LI144" s="1633"/>
      <c r="LJ144" s="1633"/>
      <c r="LK144" s="1633"/>
      <c r="LL144" s="1633"/>
      <c r="LM144" s="1633"/>
      <c r="LN144" s="1633"/>
      <c r="LO144" s="1642"/>
      <c r="LP144" s="1642"/>
      <c r="LQ144" s="1642"/>
      <c r="LR144" s="1642"/>
      <c r="LS144" s="1642"/>
      <c r="LT144" s="1642"/>
      <c r="LU144" s="1642"/>
      <c r="LV144" s="1643"/>
    </row>
    <row r="145" s="2140" customFormat="1" ht="47" customHeight="1" spans="1:334">
      <c r="A145" s="2417">
        <v>45824</v>
      </c>
      <c r="B145" s="1500" t="s">
        <v>2150</v>
      </c>
      <c r="C145" s="1501" t="s">
        <v>1542</v>
      </c>
      <c r="D145" s="1502">
        <v>4500170170</v>
      </c>
      <c r="E145" s="1503" t="s">
        <v>2151</v>
      </c>
      <c r="F145" s="1502" t="s">
        <v>2152</v>
      </c>
      <c r="G145" s="1505" t="s">
        <v>1752</v>
      </c>
      <c r="H145" s="1505" t="s">
        <v>1752</v>
      </c>
      <c r="I145" s="1532" t="s">
        <v>1753</v>
      </c>
      <c r="J145" s="1522">
        <v>10044</v>
      </c>
      <c r="K145" s="1534">
        <v>0</v>
      </c>
      <c r="L145" s="1534">
        <v>54</v>
      </c>
      <c r="M145" s="1534">
        <f t="shared" si="115"/>
        <v>186</v>
      </c>
      <c r="N145" s="1536">
        <v>45860</v>
      </c>
      <c r="O145" s="1536">
        <f>N145-1</f>
        <v>45859</v>
      </c>
      <c r="P145" s="1537"/>
      <c r="Q145" s="1562" t="s">
        <v>78</v>
      </c>
      <c r="R145" s="1839"/>
      <c r="S145" s="1839"/>
      <c r="T145" s="1839"/>
      <c r="U145" s="1839"/>
      <c r="V145" s="1532"/>
      <c r="W145" s="1532" t="s">
        <v>111</v>
      </c>
      <c r="X145" s="1565">
        <v>45833</v>
      </c>
      <c r="Y145" s="1589" t="s">
        <v>88</v>
      </c>
      <c r="Z145" s="1589">
        <v>45828</v>
      </c>
      <c r="AA145" s="1589" t="s">
        <v>2153</v>
      </c>
      <c r="AB145" s="1589" t="s">
        <v>2154</v>
      </c>
      <c r="AC145" s="2692" t="s">
        <v>2155</v>
      </c>
      <c r="AD145" s="1590" t="s">
        <v>1670</v>
      </c>
      <c r="AE145" s="2174">
        <v>64.9</v>
      </c>
      <c r="AF145" s="2175">
        <f>AE145*M145</f>
        <v>12071.4</v>
      </c>
      <c r="AG145" s="1504"/>
      <c r="AH145" s="1609" t="s">
        <v>81</v>
      </c>
      <c r="AI145" s="2623">
        <f t="shared" si="131"/>
        <v>10044</v>
      </c>
      <c r="AJ145" s="2629">
        <v>10</v>
      </c>
      <c r="AK145" s="2627">
        <f t="shared" si="116"/>
        <v>10044</v>
      </c>
      <c r="AL145" s="2627"/>
      <c r="AM145" s="2627"/>
      <c r="AN145" s="2627">
        <f t="shared" si="132"/>
        <v>418.5</v>
      </c>
      <c r="AO145" s="2627"/>
      <c r="AP145" s="2627"/>
      <c r="AQ145" s="2641">
        <f>J145/54</f>
        <v>186</v>
      </c>
      <c r="AR145" s="1610"/>
      <c r="AS145" s="2312" t="s">
        <v>63</v>
      </c>
      <c r="AT145" s="2312">
        <f t="shared" si="117"/>
        <v>10044</v>
      </c>
      <c r="AU145" s="1610"/>
      <c r="AV145" s="2185">
        <f t="shared" si="118"/>
        <v>1004.4</v>
      </c>
      <c r="AW145" s="1622">
        <f t="shared" si="119"/>
        <v>1004.4</v>
      </c>
      <c r="AX145" s="1622">
        <f t="shared" si="120"/>
        <v>1004.4</v>
      </c>
      <c r="AY145" s="1622">
        <f t="shared" si="121"/>
        <v>1004.4</v>
      </c>
      <c r="AZ145" s="1622">
        <f t="shared" si="122"/>
        <v>1004.4</v>
      </c>
      <c r="BA145" s="2288">
        <f t="shared" si="123"/>
        <v>1004.4</v>
      </c>
      <c r="BB145" s="2288">
        <f t="shared" si="124"/>
        <v>1004.4</v>
      </c>
      <c r="BC145" s="2288">
        <f t="shared" si="125"/>
        <v>1004.4</v>
      </c>
      <c r="BD145" s="2288">
        <f t="shared" si="126"/>
        <v>1004.4</v>
      </c>
      <c r="BE145" s="2288">
        <f t="shared" si="127"/>
        <v>1004.4</v>
      </c>
      <c r="BF145" s="2185">
        <f t="shared" si="128"/>
        <v>962.55</v>
      </c>
      <c r="BG145" s="2297">
        <f t="shared" si="129"/>
        <v>41.85</v>
      </c>
      <c r="BH145" s="1633"/>
      <c r="BI145" s="1633"/>
      <c r="BJ145" s="1633"/>
      <c r="BK145" s="1633"/>
      <c r="BL145" s="1633"/>
      <c r="BM145" s="1633"/>
      <c r="BN145" s="1633"/>
      <c r="BO145" s="1633"/>
      <c r="BP145" s="1633"/>
      <c r="BQ145" s="1633"/>
      <c r="BR145" s="1633"/>
      <c r="BS145" s="1633"/>
      <c r="BT145" s="1633"/>
      <c r="BU145" s="1633"/>
      <c r="BV145" s="1633"/>
      <c r="BW145" s="1633"/>
      <c r="BX145" s="1633"/>
      <c r="BY145" s="1633"/>
      <c r="BZ145" s="1633"/>
      <c r="CA145" s="1633"/>
      <c r="CB145" s="1633"/>
      <c r="CC145" s="1633"/>
      <c r="CD145" s="1633"/>
      <c r="CE145" s="1633"/>
      <c r="CF145" s="1633"/>
      <c r="CG145" s="1633"/>
      <c r="CH145" s="1633"/>
      <c r="CI145" s="1633"/>
      <c r="CJ145" s="1633"/>
      <c r="CK145" s="1633"/>
      <c r="CL145" s="1633"/>
      <c r="CM145" s="1633"/>
      <c r="CN145" s="1633"/>
      <c r="CO145" s="1633"/>
      <c r="CP145" s="1633"/>
      <c r="CQ145" s="1633"/>
      <c r="CR145" s="1633"/>
      <c r="CS145" s="1633"/>
      <c r="CT145" s="1633"/>
      <c r="CU145" s="1633"/>
      <c r="CV145" s="1633"/>
      <c r="CW145" s="1633"/>
      <c r="CX145" s="1633"/>
      <c r="CY145" s="1633"/>
      <c r="CZ145" s="1633"/>
      <c r="DA145" s="1633"/>
      <c r="DB145" s="1633"/>
      <c r="DC145" s="1633"/>
      <c r="DD145" s="1633"/>
      <c r="DE145" s="1633"/>
      <c r="DF145" s="1633"/>
      <c r="DG145" s="1633"/>
      <c r="DH145" s="1633"/>
      <c r="DI145" s="1633"/>
      <c r="DJ145" s="1633"/>
      <c r="DK145" s="1633"/>
      <c r="DL145" s="1633"/>
      <c r="DM145" s="1633"/>
      <c r="DN145" s="1633"/>
      <c r="DO145" s="1633"/>
      <c r="DP145" s="1633"/>
      <c r="DQ145" s="1633"/>
      <c r="DR145" s="1633"/>
      <c r="DS145" s="1633"/>
      <c r="DT145" s="1633"/>
      <c r="DU145" s="1633"/>
      <c r="DV145" s="1633"/>
      <c r="DW145" s="1633"/>
      <c r="DX145" s="1633"/>
      <c r="DY145" s="1633"/>
      <c r="DZ145" s="1633"/>
      <c r="EA145" s="1633"/>
      <c r="EB145" s="1633"/>
      <c r="EC145" s="1633"/>
      <c r="ED145" s="1633"/>
      <c r="EE145" s="1633"/>
      <c r="EF145" s="1633"/>
      <c r="EG145" s="1633"/>
      <c r="EH145" s="1633"/>
      <c r="EI145" s="1633"/>
      <c r="EJ145" s="1633"/>
      <c r="EK145" s="1633"/>
      <c r="EL145" s="1633"/>
      <c r="EM145" s="1633"/>
      <c r="EN145" s="1633"/>
      <c r="EO145" s="1633"/>
      <c r="EP145" s="1633"/>
      <c r="EQ145" s="1633"/>
      <c r="ER145" s="1633"/>
      <c r="ES145" s="1633"/>
      <c r="ET145" s="1633"/>
      <c r="EU145" s="1633"/>
      <c r="EV145" s="1633"/>
      <c r="EW145" s="1633"/>
      <c r="EX145" s="1633"/>
      <c r="EY145" s="1633"/>
      <c r="EZ145" s="1633"/>
      <c r="FA145" s="1633"/>
      <c r="FB145" s="1633"/>
      <c r="FC145" s="1633"/>
      <c r="FD145" s="1633"/>
      <c r="FE145" s="1633"/>
      <c r="FF145" s="1633"/>
      <c r="FG145" s="1633"/>
      <c r="FH145" s="1633"/>
      <c r="FI145" s="1633"/>
      <c r="FJ145" s="1633"/>
      <c r="FK145" s="1633"/>
      <c r="FL145" s="1633"/>
      <c r="FM145" s="1633"/>
      <c r="FN145" s="1633"/>
      <c r="FO145" s="1633"/>
      <c r="FP145" s="1633"/>
      <c r="FQ145" s="1633"/>
      <c r="FR145" s="1633"/>
      <c r="FS145" s="1633"/>
      <c r="FT145" s="1633"/>
      <c r="FU145" s="1633"/>
      <c r="FV145" s="1633"/>
      <c r="FW145" s="1633"/>
      <c r="FX145" s="1633"/>
      <c r="FY145" s="1633"/>
      <c r="FZ145" s="1633"/>
      <c r="GA145" s="1633"/>
      <c r="GB145" s="1633"/>
      <c r="GC145" s="1633"/>
      <c r="GD145" s="1633"/>
      <c r="GE145" s="1633"/>
      <c r="GF145" s="1633"/>
      <c r="GG145" s="1633"/>
      <c r="GH145" s="1633"/>
      <c r="GI145" s="1633"/>
      <c r="GJ145" s="1633"/>
      <c r="GK145" s="1633"/>
      <c r="GL145" s="1633"/>
      <c r="GM145" s="1633"/>
      <c r="GN145" s="1633"/>
      <c r="GO145" s="1633"/>
      <c r="GP145" s="1633"/>
      <c r="GQ145" s="1633"/>
      <c r="GR145" s="1633"/>
      <c r="GS145" s="1633"/>
      <c r="GT145" s="1633"/>
      <c r="GU145" s="1633"/>
      <c r="GV145" s="1633"/>
      <c r="GW145" s="1633"/>
      <c r="GX145" s="1633"/>
      <c r="GY145" s="1633"/>
      <c r="GZ145" s="1633"/>
      <c r="HA145" s="1633"/>
      <c r="HB145" s="1633"/>
      <c r="HC145" s="1633"/>
      <c r="HD145" s="1633"/>
      <c r="HE145" s="1633"/>
      <c r="HF145" s="1633"/>
      <c r="HG145" s="1633"/>
      <c r="HH145" s="1633"/>
      <c r="HI145" s="1633"/>
      <c r="HJ145" s="1633"/>
      <c r="HK145" s="1633"/>
      <c r="HL145" s="1633"/>
      <c r="HM145" s="1633"/>
      <c r="HN145" s="1633"/>
      <c r="HO145" s="1633"/>
      <c r="HP145" s="1633"/>
      <c r="HQ145" s="1633"/>
      <c r="HR145" s="1633"/>
      <c r="HS145" s="1633"/>
      <c r="HT145" s="1633"/>
      <c r="HU145" s="1633"/>
      <c r="HV145" s="1633"/>
      <c r="HW145" s="1633"/>
      <c r="HX145" s="1633"/>
      <c r="HY145" s="1633"/>
      <c r="HZ145" s="1633"/>
      <c r="IA145" s="1633"/>
      <c r="IB145" s="1633"/>
      <c r="IC145" s="1633"/>
      <c r="ID145" s="1633"/>
      <c r="IE145" s="1633"/>
      <c r="IF145" s="1633"/>
      <c r="IG145" s="1633"/>
      <c r="IH145" s="1633"/>
      <c r="II145" s="1633"/>
      <c r="IJ145" s="1633"/>
      <c r="IK145" s="1633"/>
      <c r="IL145" s="1633"/>
      <c r="IM145" s="1633"/>
      <c r="IN145" s="1633"/>
      <c r="IO145" s="1633"/>
      <c r="IP145" s="1633"/>
      <c r="IQ145" s="1633"/>
      <c r="IR145" s="1633"/>
      <c r="IS145" s="1633"/>
      <c r="IT145" s="1633"/>
      <c r="IU145" s="1633"/>
      <c r="IV145" s="1633"/>
      <c r="IW145" s="1633"/>
      <c r="IX145" s="1633"/>
      <c r="IY145" s="1633"/>
      <c r="IZ145" s="1633"/>
      <c r="JA145" s="1633"/>
      <c r="JB145" s="1633"/>
      <c r="JC145" s="1633"/>
      <c r="JD145" s="1633"/>
      <c r="JE145" s="1633"/>
      <c r="JF145" s="1633"/>
      <c r="JG145" s="1633"/>
      <c r="JH145" s="1633"/>
      <c r="JI145" s="1633"/>
      <c r="JJ145" s="1633"/>
      <c r="JK145" s="1633"/>
      <c r="JL145" s="1633"/>
      <c r="JM145" s="1633"/>
      <c r="JN145" s="1633"/>
      <c r="JO145" s="1633"/>
      <c r="JP145" s="1633"/>
      <c r="JQ145" s="1633"/>
      <c r="JR145" s="1633"/>
      <c r="JS145" s="1633"/>
      <c r="JT145" s="1633"/>
      <c r="JU145" s="1633"/>
      <c r="JV145" s="1633"/>
      <c r="JW145" s="1633"/>
      <c r="JX145" s="1633"/>
      <c r="JY145" s="1633"/>
      <c r="JZ145" s="1633"/>
      <c r="KA145" s="1633"/>
      <c r="KB145" s="1633"/>
      <c r="KC145" s="1633"/>
      <c r="KD145" s="1633"/>
      <c r="KE145" s="1633"/>
      <c r="KF145" s="1633"/>
      <c r="KG145" s="1633"/>
      <c r="KH145" s="1633"/>
      <c r="KI145" s="1633"/>
      <c r="KJ145" s="1633"/>
      <c r="KK145" s="1633"/>
      <c r="KL145" s="1633"/>
      <c r="KM145" s="1633"/>
      <c r="KN145" s="1633"/>
      <c r="KO145" s="1633"/>
      <c r="KP145" s="1633"/>
      <c r="KQ145" s="1633"/>
      <c r="KR145" s="1633"/>
      <c r="KS145" s="1633"/>
      <c r="KT145" s="1633"/>
      <c r="KU145" s="1633"/>
      <c r="KV145" s="1633"/>
      <c r="KW145" s="1633"/>
      <c r="KX145" s="1633"/>
      <c r="KY145" s="1633"/>
      <c r="KZ145" s="1633"/>
      <c r="LA145" s="1633"/>
      <c r="LB145" s="1633"/>
      <c r="LC145" s="1633"/>
      <c r="LD145" s="1633"/>
      <c r="LE145" s="1633"/>
      <c r="LF145" s="1633"/>
      <c r="LG145" s="1633"/>
      <c r="LH145" s="1633"/>
      <c r="LI145" s="1633"/>
      <c r="LJ145" s="1633"/>
      <c r="LK145" s="1633"/>
      <c r="LL145" s="1633"/>
      <c r="LM145" s="1633"/>
      <c r="LN145" s="1633"/>
      <c r="LO145" s="1642"/>
      <c r="LP145" s="1642"/>
      <c r="LQ145" s="1642"/>
      <c r="LR145" s="1642"/>
      <c r="LS145" s="1642"/>
      <c r="LT145" s="1642"/>
      <c r="LU145" s="1642"/>
      <c r="LV145" s="1643"/>
    </row>
    <row r="146" s="2140" customFormat="1" ht="47" customHeight="1" spans="1:334">
      <c r="A146" s="2417">
        <v>45818</v>
      </c>
      <c r="B146" s="1500" t="s">
        <v>213</v>
      </c>
      <c r="C146" s="1501" t="s">
        <v>98</v>
      </c>
      <c r="D146" s="1502">
        <v>4500169591</v>
      </c>
      <c r="E146" s="2253">
        <v>5149169</v>
      </c>
      <c r="F146" s="1502" t="s">
        <v>2156</v>
      </c>
      <c r="G146" s="1505" t="s">
        <v>1730</v>
      </c>
      <c r="H146" s="1505" t="s">
        <v>1730</v>
      </c>
      <c r="I146" s="1532" t="s">
        <v>1939</v>
      </c>
      <c r="J146" s="1522">
        <v>8832</v>
      </c>
      <c r="K146" s="1534">
        <v>0</v>
      </c>
      <c r="L146" s="1534">
        <v>24</v>
      </c>
      <c r="M146" s="1534">
        <f t="shared" si="115"/>
        <v>368</v>
      </c>
      <c r="N146" s="1536">
        <v>45876</v>
      </c>
      <c r="O146" s="1536">
        <f>N146-2</f>
        <v>45874</v>
      </c>
      <c r="P146" s="1537" t="s">
        <v>2123</v>
      </c>
      <c r="Q146" s="1562" t="s">
        <v>78</v>
      </c>
      <c r="R146" s="1839"/>
      <c r="S146" s="1839"/>
      <c r="T146" s="1839"/>
      <c r="U146" s="1839"/>
      <c r="V146" s="2308">
        <v>45883</v>
      </c>
      <c r="W146" s="1532" t="s">
        <v>111</v>
      </c>
      <c r="X146" s="1565">
        <v>45819</v>
      </c>
      <c r="Y146" s="1589" t="s">
        <v>88</v>
      </c>
      <c r="Z146" s="1589" t="s">
        <v>88</v>
      </c>
      <c r="AA146" s="1589"/>
      <c r="AB146" s="1589"/>
      <c r="AC146" s="1580" t="s">
        <v>2076</v>
      </c>
      <c r="AD146" s="1590" t="s">
        <v>219</v>
      </c>
      <c r="AE146" s="2277">
        <v>0.9338</v>
      </c>
      <c r="AF146" s="2278">
        <f>AE146*J146</f>
        <v>8247.3216</v>
      </c>
      <c r="AG146" s="1504"/>
      <c r="AH146" s="1609" t="s">
        <v>81</v>
      </c>
      <c r="AI146" s="2623">
        <f t="shared" si="131"/>
        <v>8832</v>
      </c>
      <c r="AJ146" s="2626">
        <v>10</v>
      </c>
      <c r="AK146" s="2627">
        <f t="shared" si="116"/>
        <v>8832</v>
      </c>
      <c r="AL146" s="2627"/>
      <c r="AM146" s="2627"/>
      <c r="AN146" s="2627">
        <f t="shared" si="132"/>
        <v>368</v>
      </c>
      <c r="AO146" s="2627"/>
      <c r="AP146" s="2627"/>
      <c r="AQ146" s="2641"/>
      <c r="AR146" s="1610"/>
      <c r="AS146" s="1610" t="s">
        <v>63</v>
      </c>
      <c r="AT146" s="1610">
        <f t="shared" si="117"/>
        <v>8832</v>
      </c>
      <c r="AU146" s="1610"/>
      <c r="AV146" s="2313">
        <f t="shared" si="118"/>
        <v>883.2</v>
      </c>
      <c r="AW146" s="1637">
        <f t="shared" si="119"/>
        <v>883.2</v>
      </c>
      <c r="AX146" s="1637">
        <f t="shared" si="120"/>
        <v>883.2</v>
      </c>
      <c r="AY146" s="1637">
        <f t="shared" si="121"/>
        <v>883.2</v>
      </c>
      <c r="AZ146" s="1637">
        <f t="shared" si="122"/>
        <v>883.2</v>
      </c>
      <c r="BA146" s="2647">
        <f t="shared" si="123"/>
        <v>883.2</v>
      </c>
      <c r="BB146" s="2647">
        <f t="shared" si="124"/>
        <v>883.2</v>
      </c>
      <c r="BC146" s="2647">
        <f t="shared" si="125"/>
        <v>883.2</v>
      </c>
      <c r="BD146" s="2647">
        <f t="shared" si="126"/>
        <v>883.2</v>
      </c>
      <c r="BE146" s="2647">
        <f t="shared" si="127"/>
        <v>883.2</v>
      </c>
      <c r="BF146" s="2313">
        <f t="shared" ref="BF146:BF209" si="133">J146*23/24/COUNT(AV146:BE146)</f>
        <v>846.4</v>
      </c>
      <c r="BG146" s="2649">
        <f t="shared" si="129"/>
        <v>36.8</v>
      </c>
      <c r="BH146" s="1633"/>
      <c r="BI146" s="1633"/>
      <c r="BJ146" s="1633"/>
      <c r="BK146" s="1633"/>
      <c r="BL146" s="1633"/>
      <c r="BM146" s="1633"/>
      <c r="BN146" s="1633"/>
      <c r="BO146" s="1633"/>
      <c r="BP146" s="1633"/>
      <c r="BQ146" s="1633"/>
      <c r="BR146" s="1633"/>
      <c r="BS146" s="1633"/>
      <c r="BT146" s="1633"/>
      <c r="BU146" s="1633"/>
      <c r="BV146" s="1633"/>
      <c r="BW146" s="1633"/>
      <c r="BX146" s="1633"/>
      <c r="BY146" s="1633"/>
      <c r="BZ146" s="1633"/>
      <c r="CA146" s="1633"/>
      <c r="CB146" s="1633"/>
      <c r="CC146" s="1633"/>
      <c r="CD146" s="1633"/>
      <c r="CE146" s="1633"/>
      <c r="CF146" s="1633"/>
      <c r="CG146" s="1633"/>
      <c r="CH146" s="1633"/>
      <c r="CI146" s="1633"/>
      <c r="CJ146" s="1633"/>
      <c r="CK146" s="1633"/>
      <c r="CL146" s="1633"/>
      <c r="CM146" s="1633"/>
      <c r="CN146" s="1633"/>
      <c r="CO146" s="1633"/>
      <c r="CP146" s="1633"/>
      <c r="CQ146" s="1633"/>
      <c r="CR146" s="1633"/>
      <c r="CS146" s="1633"/>
      <c r="CT146" s="1633"/>
      <c r="CU146" s="1633"/>
      <c r="CV146" s="1633"/>
      <c r="CW146" s="1633"/>
      <c r="CX146" s="1633"/>
      <c r="CY146" s="1633"/>
      <c r="CZ146" s="1633"/>
      <c r="DA146" s="1633"/>
      <c r="DB146" s="1633"/>
      <c r="DC146" s="1633"/>
      <c r="DD146" s="1633"/>
      <c r="DE146" s="1633"/>
      <c r="DF146" s="1633"/>
      <c r="DG146" s="1633"/>
      <c r="DH146" s="1633"/>
      <c r="DI146" s="1633"/>
      <c r="DJ146" s="1633"/>
      <c r="DK146" s="1633"/>
      <c r="DL146" s="1633"/>
      <c r="DM146" s="1633"/>
      <c r="DN146" s="1633"/>
      <c r="DO146" s="1633"/>
      <c r="DP146" s="1633"/>
      <c r="DQ146" s="1633"/>
      <c r="DR146" s="1633"/>
      <c r="DS146" s="1633"/>
      <c r="DT146" s="1633"/>
      <c r="DU146" s="1633"/>
      <c r="DV146" s="1633"/>
      <c r="DW146" s="1633"/>
      <c r="DX146" s="1633"/>
      <c r="DY146" s="1633"/>
      <c r="DZ146" s="1633"/>
      <c r="EA146" s="1633"/>
      <c r="EB146" s="1633"/>
      <c r="EC146" s="1633"/>
      <c r="ED146" s="1633"/>
      <c r="EE146" s="1633"/>
      <c r="EF146" s="1633"/>
      <c r="EG146" s="1633"/>
      <c r="EH146" s="1633"/>
      <c r="EI146" s="1633"/>
      <c r="EJ146" s="1633"/>
      <c r="EK146" s="1633"/>
      <c r="EL146" s="1633"/>
      <c r="EM146" s="1633"/>
      <c r="EN146" s="1633"/>
      <c r="EO146" s="1633"/>
      <c r="EP146" s="1633"/>
      <c r="EQ146" s="1633"/>
      <c r="ER146" s="1633"/>
      <c r="ES146" s="1633"/>
      <c r="ET146" s="1633"/>
      <c r="EU146" s="1633"/>
      <c r="EV146" s="1633"/>
      <c r="EW146" s="1633"/>
      <c r="EX146" s="1633"/>
      <c r="EY146" s="1633"/>
      <c r="EZ146" s="1633"/>
      <c r="FA146" s="1633"/>
      <c r="FB146" s="1633"/>
      <c r="FC146" s="1633"/>
      <c r="FD146" s="1633"/>
      <c r="FE146" s="1633"/>
      <c r="FF146" s="1633"/>
      <c r="FG146" s="1633"/>
      <c r="FH146" s="1633"/>
      <c r="FI146" s="1633"/>
      <c r="FJ146" s="1633"/>
      <c r="FK146" s="1633"/>
      <c r="FL146" s="1633"/>
      <c r="FM146" s="1633"/>
      <c r="FN146" s="1633"/>
      <c r="FO146" s="1633"/>
      <c r="FP146" s="1633"/>
      <c r="FQ146" s="1633"/>
      <c r="FR146" s="1633"/>
      <c r="FS146" s="1633"/>
      <c r="FT146" s="1633"/>
      <c r="FU146" s="1633"/>
      <c r="FV146" s="1633"/>
      <c r="FW146" s="1633"/>
      <c r="FX146" s="1633"/>
      <c r="FY146" s="1633"/>
      <c r="FZ146" s="1633"/>
      <c r="GA146" s="1633"/>
      <c r="GB146" s="1633"/>
      <c r="GC146" s="1633"/>
      <c r="GD146" s="1633"/>
      <c r="GE146" s="1633"/>
      <c r="GF146" s="1633"/>
      <c r="GG146" s="1633"/>
      <c r="GH146" s="1633"/>
      <c r="GI146" s="1633"/>
      <c r="GJ146" s="1633"/>
      <c r="GK146" s="1633"/>
      <c r="GL146" s="1633"/>
      <c r="GM146" s="1633"/>
      <c r="GN146" s="1633"/>
      <c r="GO146" s="1633"/>
      <c r="GP146" s="1633"/>
      <c r="GQ146" s="1633"/>
      <c r="GR146" s="1633"/>
      <c r="GS146" s="1633"/>
      <c r="GT146" s="1633"/>
      <c r="GU146" s="1633"/>
      <c r="GV146" s="1633"/>
      <c r="GW146" s="1633"/>
      <c r="GX146" s="1633"/>
      <c r="GY146" s="1633"/>
      <c r="GZ146" s="1633"/>
      <c r="HA146" s="1633"/>
      <c r="HB146" s="1633"/>
      <c r="HC146" s="1633"/>
      <c r="HD146" s="1633"/>
      <c r="HE146" s="1633"/>
      <c r="HF146" s="1633"/>
      <c r="HG146" s="1633"/>
      <c r="HH146" s="1633"/>
      <c r="HI146" s="1633"/>
      <c r="HJ146" s="1633"/>
      <c r="HK146" s="1633"/>
      <c r="HL146" s="1633"/>
      <c r="HM146" s="1633"/>
      <c r="HN146" s="1633"/>
      <c r="HO146" s="1633"/>
      <c r="HP146" s="1633"/>
      <c r="HQ146" s="1633"/>
      <c r="HR146" s="1633"/>
      <c r="HS146" s="1633"/>
      <c r="HT146" s="1633"/>
      <c r="HU146" s="1633"/>
      <c r="HV146" s="1633"/>
      <c r="HW146" s="1633"/>
      <c r="HX146" s="1633"/>
      <c r="HY146" s="1633"/>
      <c r="HZ146" s="1633"/>
      <c r="IA146" s="1633"/>
      <c r="IB146" s="1633"/>
      <c r="IC146" s="1633"/>
      <c r="ID146" s="1633"/>
      <c r="IE146" s="1633"/>
      <c r="IF146" s="1633"/>
      <c r="IG146" s="1633"/>
      <c r="IH146" s="1633"/>
      <c r="II146" s="1633"/>
      <c r="IJ146" s="1633"/>
      <c r="IK146" s="1633"/>
      <c r="IL146" s="1633"/>
      <c r="IM146" s="1633"/>
      <c r="IN146" s="1633"/>
      <c r="IO146" s="1633"/>
      <c r="IP146" s="1633"/>
      <c r="IQ146" s="1633"/>
      <c r="IR146" s="1633"/>
      <c r="IS146" s="1633"/>
      <c r="IT146" s="1633"/>
      <c r="IU146" s="1633"/>
      <c r="IV146" s="1633"/>
      <c r="IW146" s="1633"/>
      <c r="IX146" s="1633"/>
      <c r="IY146" s="1633"/>
      <c r="IZ146" s="1633"/>
      <c r="JA146" s="1633"/>
      <c r="JB146" s="1633"/>
      <c r="JC146" s="1633"/>
      <c r="JD146" s="1633"/>
      <c r="JE146" s="1633"/>
      <c r="JF146" s="1633"/>
      <c r="JG146" s="1633"/>
      <c r="JH146" s="1633"/>
      <c r="JI146" s="1633"/>
      <c r="JJ146" s="1633"/>
      <c r="JK146" s="1633"/>
      <c r="JL146" s="1633"/>
      <c r="JM146" s="1633"/>
      <c r="JN146" s="1633"/>
      <c r="JO146" s="1633"/>
      <c r="JP146" s="1633"/>
      <c r="JQ146" s="1633"/>
      <c r="JR146" s="1633"/>
      <c r="JS146" s="1633"/>
      <c r="JT146" s="1633"/>
      <c r="JU146" s="1633"/>
      <c r="JV146" s="1633"/>
      <c r="JW146" s="1633"/>
      <c r="JX146" s="1633"/>
      <c r="JY146" s="1633"/>
      <c r="JZ146" s="1633"/>
      <c r="KA146" s="1633"/>
      <c r="KB146" s="1633"/>
      <c r="KC146" s="1633"/>
      <c r="KD146" s="1633"/>
      <c r="KE146" s="1633"/>
      <c r="KF146" s="1633"/>
      <c r="KG146" s="1633"/>
      <c r="KH146" s="1633"/>
      <c r="KI146" s="1633"/>
      <c r="KJ146" s="1633"/>
      <c r="KK146" s="1633"/>
      <c r="KL146" s="1633"/>
      <c r="KM146" s="1633"/>
      <c r="KN146" s="1633"/>
      <c r="KO146" s="1633"/>
      <c r="KP146" s="1633"/>
      <c r="KQ146" s="1633"/>
      <c r="KR146" s="1633"/>
      <c r="KS146" s="1633"/>
      <c r="KT146" s="1633"/>
      <c r="KU146" s="1633"/>
      <c r="KV146" s="1633"/>
      <c r="KW146" s="1633"/>
      <c r="KX146" s="1633"/>
      <c r="KY146" s="1633"/>
      <c r="KZ146" s="1633"/>
      <c r="LA146" s="1633"/>
      <c r="LB146" s="1633"/>
      <c r="LC146" s="1633"/>
      <c r="LD146" s="1633"/>
      <c r="LE146" s="1633"/>
      <c r="LF146" s="1633"/>
      <c r="LG146" s="1633"/>
      <c r="LH146" s="1633"/>
      <c r="LI146" s="1633"/>
      <c r="LJ146" s="1633"/>
      <c r="LK146" s="1633"/>
      <c r="LL146" s="1633"/>
      <c r="LM146" s="1633"/>
      <c r="LN146" s="1633"/>
      <c r="LO146" s="1642"/>
      <c r="LP146" s="1642"/>
      <c r="LQ146" s="1642"/>
      <c r="LR146" s="1642"/>
      <c r="LS146" s="1642"/>
      <c r="LT146" s="1642"/>
      <c r="LU146" s="1642"/>
      <c r="LV146" s="1643"/>
    </row>
    <row r="147" s="2140" customFormat="1" ht="47" customHeight="1" spans="1:334">
      <c r="A147" s="2417">
        <v>45828</v>
      </c>
      <c r="B147" s="1500" t="s">
        <v>713</v>
      </c>
      <c r="C147" s="1501" t="s">
        <v>115</v>
      </c>
      <c r="D147" s="1502">
        <v>4500170800</v>
      </c>
      <c r="E147" s="1503"/>
      <c r="F147" s="1502" t="s">
        <v>2157</v>
      </c>
      <c r="G147" s="1505" t="s">
        <v>2158</v>
      </c>
      <c r="H147" s="1505" t="s">
        <v>1727</v>
      </c>
      <c r="I147" s="1532" t="s">
        <v>1728</v>
      </c>
      <c r="J147" s="1522">
        <v>55200</v>
      </c>
      <c r="K147" s="1534">
        <v>0</v>
      </c>
      <c r="L147" s="1534">
        <v>96</v>
      </c>
      <c r="M147" s="1534">
        <f t="shared" si="115"/>
        <v>575</v>
      </c>
      <c r="N147" s="1536">
        <v>45869</v>
      </c>
      <c r="O147" s="1536">
        <f>N147-2</f>
        <v>45867</v>
      </c>
      <c r="P147" s="1537"/>
      <c r="Q147" s="1562" t="s">
        <v>78</v>
      </c>
      <c r="R147" s="1768"/>
      <c r="S147" s="1768"/>
      <c r="T147" s="1768"/>
      <c r="U147" s="1768"/>
      <c r="V147" s="1532" t="s">
        <v>2159</v>
      </c>
      <c r="W147" s="1532" t="s">
        <v>168</v>
      </c>
      <c r="X147" s="1565">
        <v>45832</v>
      </c>
      <c r="Y147" s="1589" t="s">
        <v>88</v>
      </c>
      <c r="Z147" s="1565">
        <v>45832</v>
      </c>
      <c r="AA147" s="1589" t="s">
        <v>716</v>
      </c>
      <c r="AB147" s="1589"/>
      <c r="AC147" s="2692" t="s">
        <v>717</v>
      </c>
      <c r="AD147" s="1590" t="s">
        <v>172</v>
      </c>
      <c r="AE147" s="2277">
        <v>0.9289</v>
      </c>
      <c r="AF147" s="2278">
        <f>AE147*J147</f>
        <v>51275.28</v>
      </c>
      <c r="AG147" s="1504"/>
      <c r="AH147" s="1609" t="s">
        <v>81</v>
      </c>
      <c r="AI147" s="2623">
        <f t="shared" si="131"/>
        <v>55200</v>
      </c>
      <c r="AJ147" s="2626">
        <v>10</v>
      </c>
      <c r="AK147" s="2627">
        <f t="shared" si="116"/>
        <v>55200</v>
      </c>
      <c r="AL147" s="2627"/>
      <c r="AM147" s="2627"/>
      <c r="AN147" s="2627">
        <f t="shared" si="132"/>
        <v>2300</v>
      </c>
      <c r="AO147" s="2627"/>
      <c r="AP147" s="2627"/>
      <c r="AQ147" s="2641"/>
      <c r="AR147" s="1610"/>
      <c r="AS147" s="2312" t="s">
        <v>64</v>
      </c>
      <c r="AT147" s="2312"/>
      <c r="AU147" s="1610">
        <f>J147</f>
        <v>55200</v>
      </c>
      <c r="AV147" s="1622">
        <f t="shared" si="118"/>
        <v>5520</v>
      </c>
      <c r="AW147" s="1622">
        <f t="shared" si="119"/>
        <v>5520</v>
      </c>
      <c r="AX147" s="1622">
        <f t="shared" si="120"/>
        <v>5520</v>
      </c>
      <c r="AY147" s="1622">
        <f t="shared" si="121"/>
        <v>5520</v>
      </c>
      <c r="AZ147" s="1622">
        <f t="shared" si="122"/>
        <v>5520</v>
      </c>
      <c r="BA147" s="1622">
        <f t="shared" si="123"/>
        <v>5520</v>
      </c>
      <c r="BB147" s="1622">
        <f t="shared" si="124"/>
        <v>5520</v>
      </c>
      <c r="BC147" s="1622">
        <f t="shared" si="125"/>
        <v>5520</v>
      </c>
      <c r="BD147" s="1622">
        <f t="shared" si="126"/>
        <v>5520</v>
      </c>
      <c r="BE147" s="1622">
        <f t="shared" si="127"/>
        <v>5520</v>
      </c>
      <c r="BF147" s="1622">
        <f t="shared" si="133"/>
        <v>5290</v>
      </c>
      <c r="BG147" s="2648">
        <f t="shared" si="129"/>
        <v>230</v>
      </c>
      <c r="BH147" s="1633"/>
      <c r="BI147" s="1633"/>
      <c r="BJ147" s="1633"/>
      <c r="BK147" s="1633"/>
      <c r="BL147" s="1633"/>
      <c r="BM147" s="1633"/>
      <c r="BN147" s="1633"/>
      <c r="BO147" s="1633"/>
      <c r="BP147" s="1633"/>
      <c r="BQ147" s="1633"/>
      <c r="BR147" s="1633"/>
      <c r="BS147" s="1633"/>
      <c r="BT147" s="1633"/>
      <c r="BU147" s="1633"/>
      <c r="BV147" s="1633"/>
      <c r="BW147" s="1633"/>
      <c r="BX147" s="1633"/>
      <c r="BY147" s="1633"/>
      <c r="BZ147" s="1633"/>
      <c r="CA147" s="1633"/>
      <c r="CB147" s="1633"/>
      <c r="CC147" s="1633"/>
      <c r="CD147" s="1633"/>
      <c r="CE147" s="1633"/>
      <c r="CF147" s="1633"/>
      <c r="CG147" s="1633"/>
      <c r="CH147" s="1633"/>
      <c r="CI147" s="1633"/>
      <c r="CJ147" s="1633"/>
      <c r="CK147" s="1633"/>
      <c r="CL147" s="1633"/>
      <c r="CM147" s="1633"/>
      <c r="CN147" s="1633"/>
      <c r="CO147" s="1633"/>
      <c r="CP147" s="1633"/>
      <c r="CQ147" s="1633"/>
      <c r="CR147" s="1633"/>
      <c r="CS147" s="1633"/>
      <c r="CT147" s="1633"/>
      <c r="CU147" s="1633"/>
      <c r="CV147" s="1633"/>
      <c r="CW147" s="1633"/>
      <c r="CX147" s="1633"/>
      <c r="CY147" s="1633"/>
      <c r="CZ147" s="1633"/>
      <c r="DA147" s="1633"/>
      <c r="DB147" s="1633"/>
      <c r="DC147" s="1633"/>
      <c r="DD147" s="1633"/>
      <c r="DE147" s="1633"/>
      <c r="DF147" s="1633"/>
      <c r="DG147" s="1633"/>
      <c r="DH147" s="1633"/>
      <c r="DI147" s="1633"/>
      <c r="DJ147" s="1633"/>
      <c r="DK147" s="1633"/>
      <c r="DL147" s="1633"/>
      <c r="DM147" s="1633"/>
      <c r="DN147" s="1633"/>
      <c r="DO147" s="1633"/>
      <c r="DP147" s="1633"/>
      <c r="DQ147" s="1633"/>
      <c r="DR147" s="1633"/>
      <c r="DS147" s="1633"/>
      <c r="DT147" s="1633"/>
      <c r="DU147" s="1633"/>
      <c r="DV147" s="1633"/>
      <c r="DW147" s="1633"/>
      <c r="DX147" s="1633"/>
      <c r="DY147" s="1633"/>
      <c r="DZ147" s="1633"/>
      <c r="EA147" s="1633"/>
      <c r="EB147" s="1633"/>
      <c r="EC147" s="1633"/>
      <c r="ED147" s="1633"/>
      <c r="EE147" s="1633"/>
      <c r="EF147" s="1633"/>
      <c r="EG147" s="1633"/>
      <c r="EH147" s="1633"/>
      <c r="EI147" s="1633"/>
      <c r="EJ147" s="1633"/>
      <c r="EK147" s="1633"/>
      <c r="EL147" s="1633"/>
      <c r="EM147" s="1633"/>
      <c r="EN147" s="1633"/>
      <c r="EO147" s="1633"/>
      <c r="EP147" s="1633"/>
      <c r="EQ147" s="1633"/>
      <c r="ER147" s="1633"/>
      <c r="ES147" s="1633"/>
      <c r="ET147" s="1633"/>
      <c r="EU147" s="1633"/>
      <c r="EV147" s="1633"/>
      <c r="EW147" s="1633"/>
      <c r="EX147" s="1633"/>
      <c r="EY147" s="1633"/>
      <c r="EZ147" s="1633"/>
      <c r="FA147" s="1633"/>
      <c r="FB147" s="1633"/>
      <c r="FC147" s="1633"/>
      <c r="FD147" s="1633"/>
      <c r="FE147" s="1633"/>
      <c r="FF147" s="1633"/>
      <c r="FG147" s="1633"/>
      <c r="FH147" s="1633"/>
      <c r="FI147" s="1633"/>
      <c r="FJ147" s="1633"/>
      <c r="FK147" s="1633"/>
      <c r="FL147" s="1633"/>
      <c r="FM147" s="1633"/>
      <c r="FN147" s="1633"/>
      <c r="FO147" s="1633"/>
      <c r="FP147" s="1633"/>
      <c r="FQ147" s="1633"/>
      <c r="FR147" s="1633"/>
      <c r="FS147" s="1633"/>
      <c r="FT147" s="1633"/>
      <c r="FU147" s="1633"/>
      <c r="FV147" s="1633"/>
      <c r="FW147" s="1633"/>
      <c r="FX147" s="1633"/>
      <c r="FY147" s="1633"/>
      <c r="FZ147" s="1633"/>
      <c r="GA147" s="1633"/>
      <c r="GB147" s="1633"/>
      <c r="GC147" s="1633"/>
      <c r="GD147" s="1633"/>
      <c r="GE147" s="1633"/>
      <c r="GF147" s="1633"/>
      <c r="GG147" s="1633"/>
      <c r="GH147" s="1633"/>
      <c r="GI147" s="1633"/>
      <c r="GJ147" s="1633"/>
      <c r="GK147" s="1633"/>
      <c r="GL147" s="1633"/>
      <c r="GM147" s="1633"/>
      <c r="GN147" s="1633"/>
      <c r="GO147" s="1633"/>
      <c r="GP147" s="1633"/>
      <c r="GQ147" s="1633"/>
      <c r="GR147" s="1633"/>
      <c r="GS147" s="1633"/>
      <c r="GT147" s="1633"/>
      <c r="GU147" s="1633"/>
      <c r="GV147" s="1633"/>
      <c r="GW147" s="1633"/>
      <c r="GX147" s="1633"/>
      <c r="GY147" s="1633"/>
      <c r="GZ147" s="1633"/>
      <c r="HA147" s="1633"/>
      <c r="HB147" s="1633"/>
      <c r="HC147" s="1633"/>
      <c r="HD147" s="1633"/>
      <c r="HE147" s="1633"/>
      <c r="HF147" s="1633"/>
      <c r="HG147" s="1633"/>
      <c r="HH147" s="1633"/>
      <c r="HI147" s="1633"/>
      <c r="HJ147" s="1633"/>
      <c r="HK147" s="1633"/>
      <c r="HL147" s="1633"/>
      <c r="HM147" s="1633"/>
      <c r="HN147" s="1633"/>
      <c r="HO147" s="1633"/>
      <c r="HP147" s="1633"/>
      <c r="HQ147" s="1633"/>
      <c r="HR147" s="1633"/>
      <c r="HS147" s="1633"/>
      <c r="HT147" s="1633"/>
      <c r="HU147" s="1633"/>
      <c r="HV147" s="1633"/>
      <c r="HW147" s="1633"/>
      <c r="HX147" s="1633"/>
      <c r="HY147" s="1633"/>
      <c r="HZ147" s="1633"/>
      <c r="IA147" s="1633"/>
      <c r="IB147" s="1633"/>
      <c r="IC147" s="1633"/>
      <c r="ID147" s="1633"/>
      <c r="IE147" s="1633"/>
      <c r="IF147" s="1633"/>
      <c r="IG147" s="1633"/>
      <c r="IH147" s="1633"/>
      <c r="II147" s="1633"/>
      <c r="IJ147" s="1633"/>
      <c r="IK147" s="1633"/>
      <c r="IL147" s="1633"/>
      <c r="IM147" s="1633"/>
      <c r="IN147" s="1633"/>
      <c r="IO147" s="1633"/>
      <c r="IP147" s="1633"/>
      <c r="IQ147" s="1633"/>
      <c r="IR147" s="1633"/>
      <c r="IS147" s="1633"/>
      <c r="IT147" s="1633"/>
      <c r="IU147" s="1633"/>
      <c r="IV147" s="1633"/>
      <c r="IW147" s="1633"/>
      <c r="IX147" s="1633"/>
      <c r="IY147" s="1633"/>
      <c r="IZ147" s="1633"/>
      <c r="JA147" s="1633"/>
      <c r="JB147" s="1633"/>
      <c r="JC147" s="1633"/>
      <c r="JD147" s="1633"/>
      <c r="JE147" s="1633"/>
      <c r="JF147" s="1633"/>
      <c r="JG147" s="1633"/>
      <c r="JH147" s="1633"/>
      <c r="JI147" s="1633"/>
      <c r="JJ147" s="1633"/>
      <c r="JK147" s="1633"/>
      <c r="JL147" s="1633"/>
      <c r="JM147" s="1633"/>
      <c r="JN147" s="1633"/>
      <c r="JO147" s="1633"/>
      <c r="JP147" s="1633"/>
      <c r="JQ147" s="1633"/>
      <c r="JR147" s="1633"/>
      <c r="JS147" s="1633"/>
      <c r="JT147" s="1633"/>
      <c r="JU147" s="1633"/>
      <c r="JV147" s="1633"/>
      <c r="JW147" s="1633"/>
      <c r="JX147" s="1633"/>
      <c r="JY147" s="1633"/>
      <c r="JZ147" s="1633"/>
      <c r="KA147" s="1633"/>
      <c r="KB147" s="1633"/>
      <c r="KC147" s="1633"/>
      <c r="KD147" s="1633"/>
      <c r="KE147" s="1633"/>
      <c r="KF147" s="1633"/>
      <c r="KG147" s="1633"/>
      <c r="KH147" s="1633"/>
      <c r="KI147" s="1633"/>
      <c r="KJ147" s="1633"/>
      <c r="KK147" s="1633"/>
      <c r="KL147" s="1633"/>
      <c r="KM147" s="1633"/>
      <c r="KN147" s="1633"/>
      <c r="KO147" s="1633"/>
      <c r="KP147" s="1633"/>
      <c r="KQ147" s="1633"/>
      <c r="KR147" s="1633"/>
      <c r="KS147" s="1633"/>
      <c r="KT147" s="1633"/>
      <c r="KU147" s="1633"/>
      <c r="KV147" s="1633"/>
      <c r="KW147" s="1633"/>
      <c r="KX147" s="1633"/>
      <c r="KY147" s="1633"/>
      <c r="KZ147" s="1633"/>
      <c r="LA147" s="1633"/>
      <c r="LB147" s="1633"/>
      <c r="LC147" s="1633"/>
      <c r="LD147" s="1633"/>
      <c r="LE147" s="1633"/>
      <c r="LF147" s="1633"/>
      <c r="LG147" s="1633"/>
      <c r="LH147" s="1633"/>
      <c r="LI147" s="1633"/>
      <c r="LJ147" s="1633"/>
      <c r="LK147" s="1633"/>
      <c r="LL147" s="1633"/>
      <c r="LM147" s="1633"/>
      <c r="LN147" s="1633"/>
      <c r="LO147" s="1642"/>
      <c r="LP147" s="1642"/>
      <c r="LQ147" s="1642"/>
      <c r="LR147" s="1642"/>
      <c r="LS147" s="1642"/>
      <c r="LT147" s="1642"/>
      <c r="LU147" s="1642"/>
      <c r="LV147" s="1643"/>
    </row>
    <row r="148" s="2140" customFormat="1" ht="47" customHeight="1" spans="1:334">
      <c r="A148" s="2417">
        <v>45841</v>
      </c>
      <c r="B148" s="1500" t="s">
        <v>173</v>
      </c>
      <c r="C148" s="1501" t="s">
        <v>98</v>
      </c>
      <c r="D148" s="1502">
        <v>4500172561</v>
      </c>
      <c r="E148" s="2253" t="s">
        <v>2160</v>
      </c>
      <c r="F148" s="1502" t="s">
        <v>2161</v>
      </c>
      <c r="G148" s="1505" t="s">
        <v>1859</v>
      </c>
      <c r="H148" s="1505" t="s">
        <v>1859</v>
      </c>
      <c r="I148" s="1532" t="s">
        <v>1861</v>
      </c>
      <c r="J148" s="1522">
        <v>5280</v>
      </c>
      <c r="K148" s="1534">
        <v>12</v>
      </c>
      <c r="L148" s="1534">
        <v>2640</v>
      </c>
      <c r="M148" s="1534">
        <f t="shared" si="115"/>
        <v>2</v>
      </c>
      <c r="N148" s="1536">
        <v>45877</v>
      </c>
      <c r="O148" s="1536">
        <v>45874</v>
      </c>
      <c r="P148" s="1537" t="s">
        <v>2162</v>
      </c>
      <c r="Q148" s="1562" t="s">
        <v>78</v>
      </c>
      <c r="R148" s="1839"/>
      <c r="S148" s="1839"/>
      <c r="T148" s="1839"/>
      <c r="U148" s="1839"/>
      <c r="V148" s="1532" t="s">
        <v>1962</v>
      </c>
      <c r="W148" s="1532" t="s">
        <v>111</v>
      </c>
      <c r="X148" s="1565" t="s">
        <v>2163</v>
      </c>
      <c r="Y148" s="1589" t="s">
        <v>88</v>
      </c>
      <c r="Z148" s="1589" t="s">
        <v>2164</v>
      </c>
      <c r="AA148" s="1589" t="s">
        <v>2165</v>
      </c>
      <c r="AB148" s="1589" t="s">
        <v>745</v>
      </c>
      <c r="AC148" s="1580" t="s">
        <v>2166</v>
      </c>
      <c r="AD148" s="1590" t="s">
        <v>181</v>
      </c>
      <c r="AE148" s="2277">
        <v>1510.5133</v>
      </c>
      <c r="AF148" s="2278">
        <f>AE148*M148</f>
        <v>3021.0266</v>
      </c>
      <c r="AG148" s="1504"/>
      <c r="AH148" s="1609" t="s">
        <v>81</v>
      </c>
      <c r="AI148" s="2623">
        <f t="shared" si="131"/>
        <v>5280</v>
      </c>
      <c r="AJ148" s="2626">
        <v>10</v>
      </c>
      <c r="AK148" s="2627">
        <f t="shared" si="116"/>
        <v>5280</v>
      </c>
      <c r="AL148" s="2627"/>
      <c r="AM148" s="2627"/>
      <c r="AN148" s="2627"/>
      <c r="AO148" s="2627">
        <f>J148/12</f>
        <v>440</v>
      </c>
      <c r="AP148" s="2627"/>
      <c r="AQ148" s="2641"/>
      <c r="AR148" s="1610"/>
      <c r="AS148" s="1610" t="s">
        <v>63</v>
      </c>
      <c r="AT148" s="1610">
        <f t="shared" ref="AT148:AT157" si="134">J148</f>
        <v>5280</v>
      </c>
      <c r="AU148" s="1610"/>
      <c r="AV148" s="1622">
        <f t="shared" si="118"/>
        <v>528</v>
      </c>
      <c r="AW148" s="1622">
        <f t="shared" si="119"/>
        <v>528</v>
      </c>
      <c r="AX148" s="1622">
        <f t="shared" si="120"/>
        <v>528</v>
      </c>
      <c r="AY148" s="1622">
        <f t="shared" si="121"/>
        <v>528</v>
      </c>
      <c r="AZ148" s="1622">
        <f t="shared" si="122"/>
        <v>528</v>
      </c>
      <c r="BA148" s="1622">
        <f t="shared" si="123"/>
        <v>528</v>
      </c>
      <c r="BB148" s="1622">
        <f t="shared" si="124"/>
        <v>528</v>
      </c>
      <c r="BC148" s="1622">
        <f t="shared" si="125"/>
        <v>528</v>
      </c>
      <c r="BD148" s="1622">
        <f t="shared" si="126"/>
        <v>528</v>
      </c>
      <c r="BE148" s="1622">
        <f t="shared" si="127"/>
        <v>528</v>
      </c>
      <c r="BF148" s="1622">
        <f t="shared" si="133"/>
        <v>506</v>
      </c>
      <c r="BG148" s="2707"/>
      <c r="BH148" s="1633"/>
      <c r="BI148" s="1633"/>
      <c r="BJ148" s="1633"/>
      <c r="BK148" s="1633"/>
      <c r="BL148" s="1633"/>
      <c r="BM148" s="1633"/>
      <c r="BN148" s="1633"/>
      <c r="BO148" s="1633"/>
      <c r="BP148" s="1633"/>
      <c r="BQ148" s="1633"/>
      <c r="BR148" s="1633"/>
      <c r="BS148" s="1633"/>
      <c r="BT148" s="1633"/>
      <c r="BU148" s="1633"/>
      <c r="BV148" s="1633"/>
      <c r="BW148" s="1633"/>
      <c r="BX148" s="1633"/>
      <c r="BY148" s="1633"/>
      <c r="BZ148" s="1633"/>
      <c r="CA148" s="1633"/>
      <c r="CB148" s="1633"/>
      <c r="CC148" s="1633"/>
      <c r="CD148" s="1633"/>
      <c r="CE148" s="1633"/>
      <c r="CF148" s="1633"/>
      <c r="CG148" s="1633"/>
      <c r="CH148" s="1633"/>
      <c r="CI148" s="1633"/>
      <c r="CJ148" s="1633"/>
      <c r="CK148" s="1633"/>
      <c r="CL148" s="1633"/>
      <c r="CM148" s="1633"/>
      <c r="CN148" s="1633"/>
      <c r="CO148" s="1633"/>
      <c r="CP148" s="1633"/>
      <c r="CQ148" s="1633"/>
      <c r="CR148" s="1633"/>
      <c r="CS148" s="1633"/>
      <c r="CT148" s="1633"/>
      <c r="CU148" s="1633"/>
      <c r="CV148" s="1633"/>
      <c r="CW148" s="1633"/>
      <c r="CX148" s="1633"/>
      <c r="CY148" s="1633"/>
      <c r="CZ148" s="1633"/>
      <c r="DA148" s="1633"/>
      <c r="DB148" s="1633"/>
      <c r="DC148" s="1633"/>
      <c r="DD148" s="1633"/>
      <c r="DE148" s="1633"/>
      <c r="DF148" s="1633"/>
      <c r="DG148" s="1633"/>
      <c r="DH148" s="1633"/>
      <c r="DI148" s="1633"/>
      <c r="DJ148" s="1633"/>
      <c r="DK148" s="1633"/>
      <c r="DL148" s="1633"/>
      <c r="DM148" s="1633"/>
      <c r="DN148" s="1633"/>
      <c r="DO148" s="1633"/>
      <c r="DP148" s="1633"/>
      <c r="DQ148" s="1633"/>
      <c r="DR148" s="1633"/>
      <c r="DS148" s="1633"/>
      <c r="DT148" s="1633"/>
      <c r="DU148" s="1633"/>
      <c r="DV148" s="1633"/>
      <c r="DW148" s="1633"/>
      <c r="DX148" s="1633"/>
      <c r="DY148" s="1633"/>
      <c r="DZ148" s="1633"/>
      <c r="EA148" s="1633"/>
      <c r="EB148" s="1633"/>
      <c r="EC148" s="1633"/>
      <c r="ED148" s="1633"/>
      <c r="EE148" s="1633"/>
      <c r="EF148" s="1633"/>
      <c r="EG148" s="1633"/>
      <c r="EH148" s="1633"/>
      <c r="EI148" s="1633"/>
      <c r="EJ148" s="1633"/>
      <c r="EK148" s="1633"/>
      <c r="EL148" s="1633"/>
      <c r="EM148" s="1633"/>
      <c r="EN148" s="1633"/>
      <c r="EO148" s="1633"/>
      <c r="EP148" s="1633"/>
      <c r="EQ148" s="1633"/>
      <c r="ER148" s="1633"/>
      <c r="ES148" s="1633"/>
      <c r="ET148" s="1633"/>
      <c r="EU148" s="1633"/>
      <c r="EV148" s="1633"/>
      <c r="EW148" s="1633"/>
      <c r="EX148" s="1633"/>
      <c r="EY148" s="1633"/>
      <c r="EZ148" s="1633"/>
      <c r="FA148" s="1633"/>
      <c r="FB148" s="1633"/>
      <c r="FC148" s="1633"/>
      <c r="FD148" s="1633"/>
      <c r="FE148" s="1633"/>
      <c r="FF148" s="1633"/>
      <c r="FG148" s="1633"/>
      <c r="FH148" s="1633"/>
      <c r="FI148" s="1633"/>
      <c r="FJ148" s="1633"/>
      <c r="FK148" s="1633"/>
      <c r="FL148" s="1633"/>
      <c r="FM148" s="1633"/>
      <c r="FN148" s="1633"/>
      <c r="FO148" s="1633"/>
      <c r="FP148" s="1633"/>
      <c r="FQ148" s="1633"/>
      <c r="FR148" s="1633"/>
      <c r="FS148" s="1633"/>
      <c r="FT148" s="1633"/>
      <c r="FU148" s="1633"/>
      <c r="FV148" s="1633"/>
      <c r="FW148" s="1633"/>
      <c r="FX148" s="1633"/>
      <c r="FY148" s="1633"/>
      <c r="FZ148" s="1633"/>
      <c r="GA148" s="1633"/>
      <c r="GB148" s="1633"/>
      <c r="GC148" s="1633"/>
      <c r="GD148" s="1633"/>
      <c r="GE148" s="1633"/>
      <c r="GF148" s="1633"/>
      <c r="GG148" s="1633"/>
      <c r="GH148" s="1633"/>
      <c r="GI148" s="1633"/>
      <c r="GJ148" s="1633"/>
      <c r="GK148" s="1633"/>
      <c r="GL148" s="1633"/>
      <c r="GM148" s="1633"/>
      <c r="GN148" s="1633"/>
      <c r="GO148" s="1633"/>
      <c r="GP148" s="1633"/>
      <c r="GQ148" s="1633"/>
      <c r="GR148" s="1633"/>
      <c r="GS148" s="1633"/>
      <c r="GT148" s="1633"/>
      <c r="GU148" s="1633"/>
      <c r="GV148" s="1633"/>
      <c r="GW148" s="1633"/>
      <c r="GX148" s="1633"/>
      <c r="GY148" s="1633"/>
      <c r="GZ148" s="1633"/>
      <c r="HA148" s="1633"/>
      <c r="HB148" s="1633"/>
      <c r="HC148" s="1633"/>
      <c r="HD148" s="1633"/>
      <c r="HE148" s="1633"/>
      <c r="HF148" s="1633"/>
      <c r="HG148" s="1633"/>
      <c r="HH148" s="1633"/>
      <c r="HI148" s="1633"/>
      <c r="HJ148" s="1633"/>
      <c r="HK148" s="1633"/>
      <c r="HL148" s="1633"/>
      <c r="HM148" s="1633"/>
      <c r="HN148" s="1633"/>
      <c r="HO148" s="1633"/>
      <c r="HP148" s="1633"/>
      <c r="HQ148" s="1633"/>
      <c r="HR148" s="1633"/>
      <c r="HS148" s="1633"/>
      <c r="HT148" s="1633"/>
      <c r="HU148" s="1633"/>
      <c r="HV148" s="1633"/>
      <c r="HW148" s="1633"/>
      <c r="HX148" s="1633"/>
      <c r="HY148" s="1633"/>
      <c r="HZ148" s="1633"/>
      <c r="IA148" s="1633"/>
      <c r="IB148" s="1633"/>
      <c r="IC148" s="1633"/>
      <c r="ID148" s="1633"/>
      <c r="IE148" s="1633"/>
      <c r="IF148" s="1633"/>
      <c r="IG148" s="1633"/>
      <c r="IH148" s="1633"/>
      <c r="II148" s="1633"/>
      <c r="IJ148" s="1633"/>
      <c r="IK148" s="1633"/>
      <c r="IL148" s="1633"/>
      <c r="IM148" s="1633"/>
      <c r="IN148" s="1633"/>
      <c r="IO148" s="1633"/>
      <c r="IP148" s="1633"/>
      <c r="IQ148" s="1633"/>
      <c r="IR148" s="1633"/>
      <c r="IS148" s="1633"/>
      <c r="IT148" s="1633"/>
      <c r="IU148" s="1633"/>
      <c r="IV148" s="1633"/>
      <c r="IW148" s="1633"/>
      <c r="IX148" s="1633"/>
      <c r="IY148" s="1633"/>
      <c r="IZ148" s="1633"/>
      <c r="JA148" s="1633"/>
      <c r="JB148" s="1633"/>
      <c r="JC148" s="1633"/>
      <c r="JD148" s="1633"/>
      <c r="JE148" s="1633"/>
      <c r="JF148" s="1633"/>
      <c r="JG148" s="1633"/>
      <c r="JH148" s="1633"/>
      <c r="JI148" s="1633"/>
      <c r="JJ148" s="1633"/>
      <c r="JK148" s="1633"/>
      <c r="JL148" s="1633"/>
      <c r="JM148" s="1633"/>
      <c r="JN148" s="1633"/>
      <c r="JO148" s="1633"/>
      <c r="JP148" s="1633"/>
      <c r="JQ148" s="1633"/>
      <c r="JR148" s="1633"/>
      <c r="JS148" s="1633"/>
      <c r="JT148" s="1633"/>
      <c r="JU148" s="1633"/>
      <c r="JV148" s="1633"/>
      <c r="JW148" s="1633"/>
      <c r="JX148" s="1633"/>
      <c r="JY148" s="1633"/>
      <c r="JZ148" s="1633"/>
      <c r="KA148" s="1633"/>
      <c r="KB148" s="1633"/>
      <c r="KC148" s="1633"/>
      <c r="KD148" s="1633"/>
      <c r="KE148" s="1633"/>
      <c r="KF148" s="1633"/>
      <c r="KG148" s="1633"/>
      <c r="KH148" s="1633"/>
      <c r="KI148" s="1633"/>
      <c r="KJ148" s="1633"/>
      <c r="KK148" s="1633"/>
      <c r="KL148" s="1633"/>
      <c r="KM148" s="1633"/>
      <c r="KN148" s="1633"/>
      <c r="KO148" s="1633"/>
      <c r="KP148" s="1633"/>
      <c r="KQ148" s="1633"/>
      <c r="KR148" s="1633"/>
      <c r="KS148" s="1633"/>
      <c r="KT148" s="1633"/>
      <c r="KU148" s="1633"/>
      <c r="KV148" s="1633"/>
      <c r="KW148" s="1633"/>
      <c r="KX148" s="1633"/>
      <c r="KY148" s="1633"/>
      <c r="KZ148" s="1633"/>
      <c r="LA148" s="1633"/>
      <c r="LB148" s="1633"/>
      <c r="LC148" s="1633"/>
      <c r="LD148" s="1633"/>
      <c r="LE148" s="1633"/>
      <c r="LF148" s="1633"/>
      <c r="LG148" s="1633"/>
      <c r="LH148" s="1633"/>
      <c r="LI148" s="1633"/>
      <c r="LJ148" s="1633"/>
      <c r="LK148" s="1633"/>
      <c r="LL148" s="1633"/>
      <c r="LM148" s="1633"/>
      <c r="LN148" s="1633"/>
      <c r="LO148" s="1642"/>
      <c r="LP148" s="1642"/>
      <c r="LQ148" s="1642"/>
      <c r="LR148" s="1642"/>
      <c r="LS148" s="1642"/>
      <c r="LT148" s="1642"/>
      <c r="LU148" s="1642"/>
      <c r="LV148" s="1643"/>
    </row>
    <row r="149" s="2140" customFormat="1" ht="47" customHeight="1" spans="1:334">
      <c r="A149" s="2417">
        <v>45841</v>
      </c>
      <c r="B149" s="1500" t="s">
        <v>173</v>
      </c>
      <c r="C149" s="1501" t="s">
        <v>98</v>
      </c>
      <c r="D149" s="1502">
        <v>4500172561</v>
      </c>
      <c r="E149" s="2253" t="s">
        <v>2167</v>
      </c>
      <c r="F149" s="1502" t="s">
        <v>2168</v>
      </c>
      <c r="G149" s="1505" t="s">
        <v>1859</v>
      </c>
      <c r="H149" s="1505" t="s">
        <v>1859</v>
      </c>
      <c r="I149" s="1532" t="s">
        <v>1861</v>
      </c>
      <c r="J149" s="1522">
        <v>2640</v>
      </c>
      <c r="K149" s="1534">
        <v>12</v>
      </c>
      <c r="L149" s="1534">
        <v>2640</v>
      </c>
      <c r="M149" s="1534">
        <f t="shared" si="115"/>
        <v>1</v>
      </c>
      <c r="N149" s="1536">
        <v>45880</v>
      </c>
      <c r="O149" s="1536">
        <v>45874</v>
      </c>
      <c r="P149" s="1537" t="s">
        <v>2162</v>
      </c>
      <c r="Q149" s="1562" t="s">
        <v>78</v>
      </c>
      <c r="R149" s="1839"/>
      <c r="S149" s="1839"/>
      <c r="T149" s="1839"/>
      <c r="U149" s="1839"/>
      <c r="V149" s="1532" t="s">
        <v>1962</v>
      </c>
      <c r="W149" s="1532" t="s">
        <v>111</v>
      </c>
      <c r="X149" s="1565" t="s">
        <v>2163</v>
      </c>
      <c r="Y149" s="1589" t="s">
        <v>88</v>
      </c>
      <c r="Z149" s="1589" t="s">
        <v>2164</v>
      </c>
      <c r="AA149" s="1589" t="s">
        <v>2165</v>
      </c>
      <c r="AB149" s="1589" t="s">
        <v>745</v>
      </c>
      <c r="AC149" s="1580" t="s">
        <v>2166</v>
      </c>
      <c r="AD149" s="1590" t="s">
        <v>181</v>
      </c>
      <c r="AE149" s="2277">
        <v>1510.5133</v>
      </c>
      <c r="AF149" s="2278">
        <f>AE149*M149</f>
        <v>1510.5133</v>
      </c>
      <c r="AG149" s="1504"/>
      <c r="AH149" s="1609" t="s">
        <v>81</v>
      </c>
      <c r="AI149" s="2623">
        <f t="shared" si="131"/>
        <v>2640</v>
      </c>
      <c r="AJ149" s="2626">
        <v>10</v>
      </c>
      <c r="AK149" s="2627">
        <f t="shared" si="116"/>
        <v>2640</v>
      </c>
      <c r="AL149" s="2627"/>
      <c r="AM149" s="2627"/>
      <c r="AN149" s="2627"/>
      <c r="AO149" s="2627">
        <f>J149/12</f>
        <v>220</v>
      </c>
      <c r="AP149" s="2627"/>
      <c r="AQ149" s="2641"/>
      <c r="AR149" s="1610"/>
      <c r="AS149" s="1610" t="s">
        <v>63</v>
      </c>
      <c r="AT149" s="1610">
        <f t="shared" si="134"/>
        <v>2640</v>
      </c>
      <c r="AU149" s="1610"/>
      <c r="AV149" s="1622">
        <f t="shared" si="118"/>
        <v>264</v>
      </c>
      <c r="AW149" s="1622">
        <f t="shared" si="119"/>
        <v>264</v>
      </c>
      <c r="AX149" s="1622">
        <f t="shared" si="120"/>
        <v>264</v>
      </c>
      <c r="AY149" s="1622">
        <f t="shared" si="121"/>
        <v>264</v>
      </c>
      <c r="AZ149" s="1622">
        <f t="shared" si="122"/>
        <v>264</v>
      </c>
      <c r="BA149" s="1622">
        <f t="shared" si="123"/>
        <v>264</v>
      </c>
      <c r="BB149" s="1622">
        <f t="shared" si="124"/>
        <v>264</v>
      </c>
      <c r="BC149" s="1622">
        <f t="shared" si="125"/>
        <v>264</v>
      </c>
      <c r="BD149" s="1622">
        <f t="shared" si="126"/>
        <v>264</v>
      </c>
      <c r="BE149" s="1622">
        <f t="shared" si="127"/>
        <v>264</v>
      </c>
      <c r="BF149" s="1622">
        <f t="shared" si="133"/>
        <v>253</v>
      </c>
      <c r="BG149" s="2707"/>
      <c r="BH149" s="1633"/>
      <c r="BI149" s="1633"/>
      <c r="BJ149" s="1633"/>
      <c r="BK149" s="1633"/>
      <c r="BL149" s="1633"/>
      <c r="BM149" s="1633"/>
      <c r="BN149" s="1633"/>
      <c r="BO149" s="1633"/>
      <c r="BP149" s="1633"/>
      <c r="BQ149" s="1633"/>
      <c r="BR149" s="1633"/>
      <c r="BS149" s="1633"/>
      <c r="BT149" s="1633"/>
      <c r="BU149" s="1633"/>
      <c r="BV149" s="1633"/>
      <c r="BW149" s="1633"/>
      <c r="BX149" s="1633"/>
      <c r="BY149" s="1633"/>
      <c r="BZ149" s="1633"/>
      <c r="CA149" s="1633"/>
      <c r="CB149" s="1633"/>
      <c r="CC149" s="1633"/>
      <c r="CD149" s="1633"/>
      <c r="CE149" s="1633"/>
      <c r="CF149" s="1633"/>
      <c r="CG149" s="1633"/>
      <c r="CH149" s="1633"/>
      <c r="CI149" s="1633"/>
      <c r="CJ149" s="1633"/>
      <c r="CK149" s="1633"/>
      <c r="CL149" s="1633"/>
      <c r="CM149" s="1633"/>
      <c r="CN149" s="1633"/>
      <c r="CO149" s="1633"/>
      <c r="CP149" s="1633"/>
      <c r="CQ149" s="1633"/>
      <c r="CR149" s="1633"/>
      <c r="CS149" s="1633"/>
      <c r="CT149" s="1633"/>
      <c r="CU149" s="1633"/>
      <c r="CV149" s="1633"/>
      <c r="CW149" s="1633"/>
      <c r="CX149" s="1633"/>
      <c r="CY149" s="1633"/>
      <c r="CZ149" s="1633"/>
      <c r="DA149" s="1633"/>
      <c r="DB149" s="1633"/>
      <c r="DC149" s="1633"/>
      <c r="DD149" s="1633"/>
      <c r="DE149" s="1633"/>
      <c r="DF149" s="1633"/>
      <c r="DG149" s="1633"/>
      <c r="DH149" s="1633"/>
      <c r="DI149" s="1633"/>
      <c r="DJ149" s="1633"/>
      <c r="DK149" s="1633"/>
      <c r="DL149" s="1633"/>
      <c r="DM149" s="1633"/>
      <c r="DN149" s="1633"/>
      <c r="DO149" s="1633"/>
      <c r="DP149" s="1633"/>
      <c r="DQ149" s="1633"/>
      <c r="DR149" s="1633"/>
      <c r="DS149" s="1633"/>
      <c r="DT149" s="1633"/>
      <c r="DU149" s="1633"/>
      <c r="DV149" s="1633"/>
      <c r="DW149" s="1633"/>
      <c r="DX149" s="1633"/>
      <c r="DY149" s="1633"/>
      <c r="DZ149" s="1633"/>
      <c r="EA149" s="1633"/>
      <c r="EB149" s="1633"/>
      <c r="EC149" s="1633"/>
      <c r="ED149" s="1633"/>
      <c r="EE149" s="1633"/>
      <c r="EF149" s="1633"/>
      <c r="EG149" s="1633"/>
      <c r="EH149" s="1633"/>
      <c r="EI149" s="1633"/>
      <c r="EJ149" s="1633"/>
      <c r="EK149" s="1633"/>
      <c r="EL149" s="1633"/>
      <c r="EM149" s="1633"/>
      <c r="EN149" s="1633"/>
      <c r="EO149" s="1633"/>
      <c r="EP149" s="1633"/>
      <c r="EQ149" s="1633"/>
      <c r="ER149" s="1633"/>
      <c r="ES149" s="1633"/>
      <c r="ET149" s="1633"/>
      <c r="EU149" s="1633"/>
      <c r="EV149" s="1633"/>
      <c r="EW149" s="1633"/>
      <c r="EX149" s="1633"/>
      <c r="EY149" s="1633"/>
      <c r="EZ149" s="1633"/>
      <c r="FA149" s="1633"/>
      <c r="FB149" s="1633"/>
      <c r="FC149" s="1633"/>
      <c r="FD149" s="1633"/>
      <c r="FE149" s="1633"/>
      <c r="FF149" s="1633"/>
      <c r="FG149" s="1633"/>
      <c r="FH149" s="1633"/>
      <c r="FI149" s="1633"/>
      <c r="FJ149" s="1633"/>
      <c r="FK149" s="1633"/>
      <c r="FL149" s="1633"/>
      <c r="FM149" s="1633"/>
      <c r="FN149" s="1633"/>
      <c r="FO149" s="1633"/>
      <c r="FP149" s="1633"/>
      <c r="FQ149" s="1633"/>
      <c r="FR149" s="1633"/>
      <c r="FS149" s="1633"/>
      <c r="FT149" s="1633"/>
      <c r="FU149" s="1633"/>
      <c r="FV149" s="1633"/>
      <c r="FW149" s="1633"/>
      <c r="FX149" s="1633"/>
      <c r="FY149" s="1633"/>
      <c r="FZ149" s="1633"/>
      <c r="GA149" s="1633"/>
      <c r="GB149" s="1633"/>
      <c r="GC149" s="1633"/>
      <c r="GD149" s="1633"/>
      <c r="GE149" s="1633"/>
      <c r="GF149" s="1633"/>
      <c r="GG149" s="1633"/>
      <c r="GH149" s="1633"/>
      <c r="GI149" s="1633"/>
      <c r="GJ149" s="1633"/>
      <c r="GK149" s="1633"/>
      <c r="GL149" s="1633"/>
      <c r="GM149" s="1633"/>
      <c r="GN149" s="1633"/>
      <c r="GO149" s="1633"/>
      <c r="GP149" s="1633"/>
      <c r="GQ149" s="1633"/>
      <c r="GR149" s="1633"/>
      <c r="GS149" s="1633"/>
      <c r="GT149" s="1633"/>
      <c r="GU149" s="1633"/>
      <c r="GV149" s="1633"/>
      <c r="GW149" s="1633"/>
      <c r="GX149" s="1633"/>
      <c r="GY149" s="1633"/>
      <c r="GZ149" s="1633"/>
      <c r="HA149" s="1633"/>
      <c r="HB149" s="1633"/>
      <c r="HC149" s="1633"/>
      <c r="HD149" s="1633"/>
      <c r="HE149" s="1633"/>
      <c r="HF149" s="1633"/>
      <c r="HG149" s="1633"/>
      <c r="HH149" s="1633"/>
      <c r="HI149" s="1633"/>
      <c r="HJ149" s="1633"/>
      <c r="HK149" s="1633"/>
      <c r="HL149" s="1633"/>
      <c r="HM149" s="1633"/>
      <c r="HN149" s="1633"/>
      <c r="HO149" s="1633"/>
      <c r="HP149" s="1633"/>
      <c r="HQ149" s="1633"/>
      <c r="HR149" s="1633"/>
      <c r="HS149" s="1633"/>
      <c r="HT149" s="1633"/>
      <c r="HU149" s="1633"/>
      <c r="HV149" s="1633"/>
      <c r="HW149" s="1633"/>
      <c r="HX149" s="1633"/>
      <c r="HY149" s="1633"/>
      <c r="HZ149" s="1633"/>
      <c r="IA149" s="1633"/>
      <c r="IB149" s="1633"/>
      <c r="IC149" s="1633"/>
      <c r="ID149" s="1633"/>
      <c r="IE149" s="1633"/>
      <c r="IF149" s="1633"/>
      <c r="IG149" s="1633"/>
      <c r="IH149" s="1633"/>
      <c r="II149" s="1633"/>
      <c r="IJ149" s="1633"/>
      <c r="IK149" s="1633"/>
      <c r="IL149" s="1633"/>
      <c r="IM149" s="1633"/>
      <c r="IN149" s="1633"/>
      <c r="IO149" s="1633"/>
      <c r="IP149" s="1633"/>
      <c r="IQ149" s="1633"/>
      <c r="IR149" s="1633"/>
      <c r="IS149" s="1633"/>
      <c r="IT149" s="1633"/>
      <c r="IU149" s="1633"/>
      <c r="IV149" s="1633"/>
      <c r="IW149" s="1633"/>
      <c r="IX149" s="1633"/>
      <c r="IY149" s="1633"/>
      <c r="IZ149" s="1633"/>
      <c r="JA149" s="1633"/>
      <c r="JB149" s="1633"/>
      <c r="JC149" s="1633"/>
      <c r="JD149" s="1633"/>
      <c r="JE149" s="1633"/>
      <c r="JF149" s="1633"/>
      <c r="JG149" s="1633"/>
      <c r="JH149" s="1633"/>
      <c r="JI149" s="1633"/>
      <c r="JJ149" s="1633"/>
      <c r="JK149" s="1633"/>
      <c r="JL149" s="1633"/>
      <c r="JM149" s="1633"/>
      <c r="JN149" s="1633"/>
      <c r="JO149" s="1633"/>
      <c r="JP149" s="1633"/>
      <c r="JQ149" s="1633"/>
      <c r="JR149" s="1633"/>
      <c r="JS149" s="1633"/>
      <c r="JT149" s="1633"/>
      <c r="JU149" s="1633"/>
      <c r="JV149" s="1633"/>
      <c r="JW149" s="1633"/>
      <c r="JX149" s="1633"/>
      <c r="JY149" s="1633"/>
      <c r="JZ149" s="1633"/>
      <c r="KA149" s="1633"/>
      <c r="KB149" s="1633"/>
      <c r="KC149" s="1633"/>
      <c r="KD149" s="1633"/>
      <c r="KE149" s="1633"/>
      <c r="KF149" s="1633"/>
      <c r="KG149" s="1633"/>
      <c r="KH149" s="1633"/>
      <c r="KI149" s="1633"/>
      <c r="KJ149" s="1633"/>
      <c r="KK149" s="1633"/>
      <c r="KL149" s="1633"/>
      <c r="KM149" s="1633"/>
      <c r="KN149" s="1633"/>
      <c r="KO149" s="1633"/>
      <c r="KP149" s="1633"/>
      <c r="KQ149" s="1633"/>
      <c r="KR149" s="1633"/>
      <c r="KS149" s="1633"/>
      <c r="KT149" s="1633"/>
      <c r="KU149" s="1633"/>
      <c r="KV149" s="1633"/>
      <c r="KW149" s="1633"/>
      <c r="KX149" s="1633"/>
      <c r="KY149" s="1633"/>
      <c r="KZ149" s="1633"/>
      <c r="LA149" s="1633"/>
      <c r="LB149" s="1633"/>
      <c r="LC149" s="1633"/>
      <c r="LD149" s="1633"/>
      <c r="LE149" s="1633"/>
      <c r="LF149" s="1633"/>
      <c r="LG149" s="1633"/>
      <c r="LH149" s="1633"/>
      <c r="LI149" s="1633"/>
      <c r="LJ149" s="1633"/>
      <c r="LK149" s="1633"/>
      <c r="LL149" s="1633"/>
      <c r="LM149" s="1633"/>
      <c r="LN149" s="1633"/>
      <c r="LO149" s="1642"/>
      <c r="LP149" s="1642"/>
      <c r="LQ149" s="1642"/>
      <c r="LR149" s="1642"/>
      <c r="LS149" s="1642"/>
      <c r="LT149" s="1642"/>
      <c r="LU149" s="1642"/>
      <c r="LV149" s="1643"/>
    </row>
    <row r="150" s="2140" customFormat="1" ht="47" customHeight="1" spans="1:334">
      <c r="A150" s="2417">
        <v>45841</v>
      </c>
      <c r="B150" s="1500" t="s">
        <v>173</v>
      </c>
      <c r="C150" s="1501" t="s">
        <v>98</v>
      </c>
      <c r="D150" s="1502">
        <v>4500172561</v>
      </c>
      <c r="E150" s="2253" t="s">
        <v>2169</v>
      </c>
      <c r="F150" s="1502" t="s">
        <v>2170</v>
      </c>
      <c r="G150" s="1505" t="s">
        <v>1859</v>
      </c>
      <c r="H150" s="1505" t="s">
        <v>1859</v>
      </c>
      <c r="I150" s="1532" t="s">
        <v>1861</v>
      </c>
      <c r="J150" s="1522">
        <v>2640</v>
      </c>
      <c r="K150" s="1534">
        <v>12</v>
      </c>
      <c r="L150" s="1534">
        <v>2640</v>
      </c>
      <c r="M150" s="1534">
        <f t="shared" si="115"/>
        <v>1</v>
      </c>
      <c r="N150" s="1536">
        <v>45880</v>
      </c>
      <c r="O150" s="1536">
        <v>45874</v>
      </c>
      <c r="P150" s="1537" t="s">
        <v>2162</v>
      </c>
      <c r="Q150" s="1562" t="s">
        <v>78</v>
      </c>
      <c r="R150" s="1839"/>
      <c r="S150" s="1839"/>
      <c r="T150" s="1839"/>
      <c r="U150" s="1839"/>
      <c r="V150" s="1532" t="s">
        <v>1962</v>
      </c>
      <c r="W150" s="1532" t="s">
        <v>111</v>
      </c>
      <c r="X150" s="1565" t="s">
        <v>2163</v>
      </c>
      <c r="Y150" s="1589" t="s">
        <v>88</v>
      </c>
      <c r="Z150" s="1589" t="s">
        <v>2164</v>
      </c>
      <c r="AA150" s="1589" t="s">
        <v>2165</v>
      </c>
      <c r="AB150" s="1589" t="s">
        <v>745</v>
      </c>
      <c r="AC150" s="1580" t="s">
        <v>2166</v>
      </c>
      <c r="AD150" s="1590" t="s">
        <v>181</v>
      </c>
      <c r="AE150" s="2277">
        <v>1510.5133</v>
      </c>
      <c r="AF150" s="2278">
        <f>AE150*M150</f>
        <v>1510.5133</v>
      </c>
      <c r="AG150" s="1504"/>
      <c r="AH150" s="1609" t="s">
        <v>81</v>
      </c>
      <c r="AI150" s="2623">
        <f t="shared" si="131"/>
        <v>2640</v>
      </c>
      <c r="AJ150" s="2626">
        <v>10</v>
      </c>
      <c r="AK150" s="2627">
        <f t="shared" si="116"/>
        <v>2640</v>
      </c>
      <c r="AL150" s="2627"/>
      <c r="AM150" s="2627"/>
      <c r="AN150" s="2627"/>
      <c r="AO150" s="2627">
        <f>J150/12</f>
        <v>220</v>
      </c>
      <c r="AP150" s="2627"/>
      <c r="AQ150" s="2641"/>
      <c r="AR150" s="1610"/>
      <c r="AS150" s="1610" t="s">
        <v>63</v>
      </c>
      <c r="AT150" s="1610">
        <f t="shared" si="134"/>
        <v>2640</v>
      </c>
      <c r="AU150" s="1610"/>
      <c r="AV150" s="1622">
        <f t="shared" si="118"/>
        <v>264</v>
      </c>
      <c r="AW150" s="1622">
        <f t="shared" si="119"/>
        <v>264</v>
      </c>
      <c r="AX150" s="1622">
        <f t="shared" si="120"/>
        <v>264</v>
      </c>
      <c r="AY150" s="1622">
        <f t="shared" si="121"/>
        <v>264</v>
      </c>
      <c r="AZ150" s="1622">
        <f t="shared" si="122"/>
        <v>264</v>
      </c>
      <c r="BA150" s="1622">
        <f t="shared" si="123"/>
        <v>264</v>
      </c>
      <c r="BB150" s="1622">
        <f t="shared" si="124"/>
        <v>264</v>
      </c>
      <c r="BC150" s="1622">
        <f t="shared" si="125"/>
        <v>264</v>
      </c>
      <c r="BD150" s="1622">
        <f t="shared" si="126"/>
        <v>264</v>
      </c>
      <c r="BE150" s="1622">
        <f t="shared" si="127"/>
        <v>264</v>
      </c>
      <c r="BF150" s="1622">
        <f t="shared" si="133"/>
        <v>253</v>
      </c>
      <c r="BG150" s="2707"/>
      <c r="BH150" s="1633"/>
      <c r="BI150" s="1633"/>
      <c r="BJ150" s="1633"/>
      <c r="BK150" s="1633"/>
      <c r="BL150" s="1633"/>
      <c r="BM150" s="1633"/>
      <c r="BN150" s="1633"/>
      <c r="BO150" s="1633"/>
      <c r="BP150" s="1633"/>
      <c r="BQ150" s="1633"/>
      <c r="BR150" s="1633"/>
      <c r="BS150" s="1633"/>
      <c r="BT150" s="1633"/>
      <c r="BU150" s="1633"/>
      <c r="BV150" s="1633"/>
      <c r="BW150" s="1633"/>
      <c r="BX150" s="1633"/>
      <c r="BY150" s="1633"/>
      <c r="BZ150" s="1633"/>
      <c r="CA150" s="1633"/>
      <c r="CB150" s="1633"/>
      <c r="CC150" s="1633"/>
      <c r="CD150" s="1633"/>
      <c r="CE150" s="1633"/>
      <c r="CF150" s="1633"/>
      <c r="CG150" s="1633"/>
      <c r="CH150" s="1633"/>
      <c r="CI150" s="1633"/>
      <c r="CJ150" s="1633"/>
      <c r="CK150" s="1633"/>
      <c r="CL150" s="1633"/>
      <c r="CM150" s="1633"/>
      <c r="CN150" s="1633"/>
      <c r="CO150" s="1633"/>
      <c r="CP150" s="1633"/>
      <c r="CQ150" s="1633"/>
      <c r="CR150" s="1633"/>
      <c r="CS150" s="1633"/>
      <c r="CT150" s="1633"/>
      <c r="CU150" s="1633"/>
      <c r="CV150" s="1633"/>
      <c r="CW150" s="1633"/>
      <c r="CX150" s="1633"/>
      <c r="CY150" s="1633"/>
      <c r="CZ150" s="1633"/>
      <c r="DA150" s="1633"/>
      <c r="DB150" s="1633"/>
      <c r="DC150" s="1633"/>
      <c r="DD150" s="1633"/>
      <c r="DE150" s="1633"/>
      <c r="DF150" s="1633"/>
      <c r="DG150" s="1633"/>
      <c r="DH150" s="1633"/>
      <c r="DI150" s="1633"/>
      <c r="DJ150" s="1633"/>
      <c r="DK150" s="1633"/>
      <c r="DL150" s="1633"/>
      <c r="DM150" s="1633"/>
      <c r="DN150" s="1633"/>
      <c r="DO150" s="1633"/>
      <c r="DP150" s="1633"/>
      <c r="DQ150" s="1633"/>
      <c r="DR150" s="1633"/>
      <c r="DS150" s="1633"/>
      <c r="DT150" s="1633"/>
      <c r="DU150" s="1633"/>
      <c r="DV150" s="1633"/>
      <c r="DW150" s="1633"/>
      <c r="DX150" s="1633"/>
      <c r="DY150" s="1633"/>
      <c r="DZ150" s="1633"/>
      <c r="EA150" s="1633"/>
      <c r="EB150" s="1633"/>
      <c r="EC150" s="1633"/>
      <c r="ED150" s="1633"/>
      <c r="EE150" s="1633"/>
      <c r="EF150" s="1633"/>
      <c r="EG150" s="1633"/>
      <c r="EH150" s="1633"/>
      <c r="EI150" s="1633"/>
      <c r="EJ150" s="1633"/>
      <c r="EK150" s="1633"/>
      <c r="EL150" s="1633"/>
      <c r="EM150" s="1633"/>
      <c r="EN150" s="1633"/>
      <c r="EO150" s="1633"/>
      <c r="EP150" s="1633"/>
      <c r="EQ150" s="1633"/>
      <c r="ER150" s="1633"/>
      <c r="ES150" s="1633"/>
      <c r="ET150" s="1633"/>
      <c r="EU150" s="1633"/>
      <c r="EV150" s="1633"/>
      <c r="EW150" s="1633"/>
      <c r="EX150" s="1633"/>
      <c r="EY150" s="1633"/>
      <c r="EZ150" s="1633"/>
      <c r="FA150" s="1633"/>
      <c r="FB150" s="1633"/>
      <c r="FC150" s="1633"/>
      <c r="FD150" s="1633"/>
      <c r="FE150" s="1633"/>
      <c r="FF150" s="1633"/>
      <c r="FG150" s="1633"/>
      <c r="FH150" s="1633"/>
      <c r="FI150" s="1633"/>
      <c r="FJ150" s="1633"/>
      <c r="FK150" s="1633"/>
      <c r="FL150" s="1633"/>
      <c r="FM150" s="1633"/>
      <c r="FN150" s="1633"/>
      <c r="FO150" s="1633"/>
      <c r="FP150" s="1633"/>
      <c r="FQ150" s="1633"/>
      <c r="FR150" s="1633"/>
      <c r="FS150" s="1633"/>
      <c r="FT150" s="1633"/>
      <c r="FU150" s="1633"/>
      <c r="FV150" s="1633"/>
      <c r="FW150" s="1633"/>
      <c r="FX150" s="1633"/>
      <c r="FY150" s="1633"/>
      <c r="FZ150" s="1633"/>
      <c r="GA150" s="1633"/>
      <c r="GB150" s="1633"/>
      <c r="GC150" s="1633"/>
      <c r="GD150" s="1633"/>
      <c r="GE150" s="1633"/>
      <c r="GF150" s="1633"/>
      <c r="GG150" s="1633"/>
      <c r="GH150" s="1633"/>
      <c r="GI150" s="1633"/>
      <c r="GJ150" s="1633"/>
      <c r="GK150" s="1633"/>
      <c r="GL150" s="1633"/>
      <c r="GM150" s="1633"/>
      <c r="GN150" s="1633"/>
      <c r="GO150" s="1633"/>
      <c r="GP150" s="1633"/>
      <c r="GQ150" s="1633"/>
      <c r="GR150" s="1633"/>
      <c r="GS150" s="1633"/>
      <c r="GT150" s="1633"/>
      <c r="GU150" s="1633"/>
      <c r="GV150" s="1633"/>
      <c r="GW150" s="1633"/>
      <c r="GX150" s="1633"/>
      <c r="GY150" s="1633"/>
      <c r="GZ150" s="1633"/>
      <c r="HA150" s="1633"/>
      <c r="HB150" s="1633"/>
      <c r="HC150" s="1633"/>
      <c r="HD150" s="1633"/>
      <c r="HE150" s="1633"/>
      <c r="HF150" s="1633"/>
      <c r="HG150" s="1633"/>
      <c r="HH150" s="1633"/>
      <c r="HI150" s="1633"/>
      <c r="HJ150" s="1633"/>
      <c r="HK150" s="1633"/>
      <c r="HL150" s="1633"/>
      <c r="HM150" s="1633"/>
      <c r="HN150" s="1633"/>
      <c r="HO150" s="1633"/>
      <c r="HP150" s="1633"/>
      <c r="HQ150" s="1633"/>
      <c r="HR150" s="1633"/>
      <c r="HS150" s="1633"/>
      <c r="HT150" s="1633"/>
      <c r="HU150" s="1633"/>
      <c r="HV150" s="1633"/>
      <c r="HW150" s="1633"/>
      <c r="HX150" s="1633"/>
      <c r="HY150" s="1633"/>
      <c r="HZ150" s="1633"/>
      <c r="IA150" s="1633"/>
      <c r="IB150" s="1633"/>
      <c r="IC150" s="1633"/>
      <c r="ID150" s="1633"/>
      <c r="IE150" s="1633"/>
      <c r="IF150" s="1633"/>
      <c r="IG150" s="1633"/>
      <c r="IH150" s="1633"/>
      <c r="II150" s="1633"/>
      <c r="IJ150" s="1633"/>
      <c r="IK150" s="1633"/>
      <c r="IL150" s="1633"/>
      <c r="IM150" s="1633"/>
      <c r="IN150" s="1633"/>
      <c r="IO150" s="1633"/>
      <c r="IP150" s="1633"/>
      <c r="IQ150" s="1633"/>
      <c r="IR150" s="1633"/>
      <c r="IS150" s="1633"/>
      <c r="IT150" s="1633"/>
      <c r="IU150" s="1633"/>
      <c r="IV150" s="1633"/>
      <c r="IW150" s="1633"/>
      <c r="IX150" s="1633"/>
      <c r="IY150" s="1633"/>
      <c r="IZ150" s="1633"/>
      <c r="JA150" s="1633"/>
      <c r="JB150" s="1633"/>
      <c r="JC150" s="1633"/>
      <c r="JD150" s="1633"/>
      <c r="JE150" s="1633"/>
      <c r="JF150" s="1633"/>
      <c r="JG150" s="1633"/>
      <c r="JH150" s="1633"/>
      <c r="JI150" s="1633"/>
      <c r="JJ150" s="1633"/>
      <c r="JK150" s="1633"/>
      <c r="JL150" s="1633"/>
      <c r="JM150" s="1633"/>
      <c r="JN150" s="1633"/>
      <c r="JO150" s="1633"/>
      <c r="JP150" s="1633"/>
      <c r="JQ150" s="1633"/>
      <c r="JR150" s="1633"/>
      <c r="JS150" s="1633"/>
      <c r="JT150" s="1633"/>
      <c r="JU150" s="1633"/>
      <c r="JV150" s="1633"/>
      <c r="JW150" s="1633"/>
      <c r="JX150" s="1633"/>
      <c r="JY150" s="1633"/>
      <c r="JZ150" s="1633"/>
      <c r="KA150" s="1633"/>
      <c r="KB150" s="1633"/>
      <c r="KC150" s="1633"/>
      <c r="KD150" s="1633"/>
      <c r="KE150" s="1633"/>
      <c r="KF150" s="1633"/>
      <c r="KG150" s="1633"/>
      <c r="KH150" s="1633"/>
      <c r="KI150" s="1633"/>
      <c r="KJ150" s="1633"/>
      <c r="KK150" s="1633"/>
      <c r="KL150" s="1633"/>
      <c r="KM150" s="1633"/>
      <c r="KN150" s="1633"/>
      <c r="KO150" s="1633"/>
      <c r="KP150" s="1633"/>
      <c r="KQ150" s="1633"/>
      <c r="KR150" s="1633"/>
      <c r="KS150" s="1633"/>
      <c r="KT150" s="1633"/>
      <c r="KU150" s="1633"/>
      <c r="KV150" s="1633"/>
      <c r="KW150" s="1633"/>
      <c r="KX150" s="1633"/>
      <c r="KY150" s="1633"/>
      <c r="KZ150" s="1633"/>
      <c r="LA150" s="1633"/>
      <c r="LB150" s="1633"/>
      <c r="LC150" s="1633"/>
      <c r="LD150" s="1633"/>
      <c r="LE150" s="1633"/>
      <c r="LF150" s="1633"/>
      <c r="LG150" s="1633"/>
      <c r="LH150" s="1633"/>
      <c r="LI150" s="1633"/>
      <c r="LJ150" s="1633"/>
      <c r="LK150" s="1633"/>
      <c r="LL150" s="1633"/>
      <c r="LM150" s="1633"/>
      <c r="LN150" s="1633"/>
      <c r="LO150" s="1642"/>
      <c r="LP150" s="1642"/>
      <c r="LQ150" s="1642"/>
      <c r="LR150" s="1642"/>
      <c r="LS150" s="1642"/>
      <c r="LT150" s="1642"/>
      <c r="LU150" s="1642"/>
      <c r="LV150" s="1643"/>
    </row>
    <row r="151" s="2140" customFormat="1" ht="47" customHeight="1" spans="1:334">
      <c r="A151" s="2417">
        <v>45841</v>
      </c>
      <c r="B151" s="1500" t="s">
        <v>173</v>
      </c>
      <c r="C151" s="1501" t="s">
        <v>98</v>
      </c>
      <c r="D151" s="1502">
        <v>4500172561</v>
      </c>
      <c r="E151" s="2253" t="s">
        <v>2171</v>
      </c>
      <c r="F151" s="1502" t="s">
        <v>2172</v>
      </c>
      <c r="G151" s="1505" t="s">
        <v>1859</v>
      </c>
      <c r="H151" s="1505" t="s">
        <v>1859</v>
      </c>
      <c r="I151" s="1532" t="s">
        <v>1861</v>
      </c>
      <c r="J151" s="1522">
        <v>2640</v>
      </c>
      <c r="K151" s="1534">
        <v>12</v>
      </c>
      <c r="L151" s="1534">
        <v>2640</v>
      </c>
      <c r="M151" s="1534">
        <f t="shared" si="115"/>
        <v>1</v>
      </c>
      <c r="N151" s="1536">
        <v>45880</v>
      </c>
      <c r="O151" s="1536">
        <v>45874</v>
      </c>
      <c r="P151" s="1537" t="s">
        <v>2162</v>
      </c>
      <c r="Q151" s="1562" t="s">
        <v>78</v>
      </c>
      <c r="R151" s="1839"/>
      <c r="S151" s="1839"/>
      <c r="T151" s="1839"/>
      <c r="U151" s="1839"/>
      <c r="V151" s="1532" t="s">
        <v>1962</v>
      </c>
      <c r="W151" s="1532" t="s">
        <v>111</v>
      </c>
      <c r="X151" s="1565" t="s">
        <v>2163</v>
      </c>
      <c r="Y151" s="1589" t="s">
        <v>88</v>
      </c>
      <c r="Z151" s="1589" t="s">
        <v>2164</v>
      </c>
      <c r="AA151" s="1589" t="s">
        <v>2165</v>
      </c>
      <c r="AB151" s="1589" t="s">
        <v>745</v>
      </c>
      <c r="AC151" s="1580" t="s">
        <v>2166</v>
      </c>
      <c r="AD151" s="1590" t="s">
        <v>181</v>
      </c>
      <c r="AE151" s="2277">
        <v>1510.5133</v>
      </c>
      <c r="AF151" s="2278">
        <f>AE151*M151</f>
        <v>1510.5133</v>
      </c>
      <c r="AG151" s="1504"/>
      <c r="AH151" s="1609" t="s">
        <v>81</v>
      </c>
      <c r="AI151" s="2623">
        <f t="shared" si="131"/>
        <v>2640</v>
      </c>
      <c r="AJ151" s="2626">
        <v>10</v>
      </c>
      <c r="AK151" s="2627">
        <f t="shared" si="116"/>
        <v>2640</v>
      </c>
      <c r="AL151" s="2627"/>
      <c r="AM151" s="2627"/>
      <c r="AN151" s="2627"/>
      <c r="AO151" s="2627">
        <f>J151/12</f>
        <v>220</v>
      </c>
      <c r="AP151" s="2627"/>
      <c r="AQ151" s="2641"/>
      <c r="AR151" s="1610"/>
      <c r="AS151" s="1610" t="s">
        <v>63</v>
      </c>
      <c r="AT151" s="1610">
        <f t="shared" si="134"/>
        <v>2640</v>
      </c>
      <c r="AU151" s="1610"/>
      <c r="AV151" s="1622">
        <f t="shared" si="118"/>
        <v>264</v>
      </c>
      <c r="AW151" s="1622">
        <f t="shared" si="119"/>
        <v>264</v>
      </c>
      <c r="AX151" s="1622">
        <f t="shared" si="120"/>
        <v>264</v>
      </c>
      <c r="AY151" s="1622">
        <f t="shared" si="121"/>
        <v>264</v>
      </c>
      <c r="AZ151" s="1622">
        <f t="shared" si="122"/>
        <v>264</v>
      </c>
      <c r="BA151" s="1622">
        <f t="shared" si="123"/>
        <v>264</v>
      </c>
      <c r="BB151" s="1622">
        <f t="shared" si="124"/>
        <v>264</v>
      </c>
      <c r="BC151" s="1622">
        <f t="shared" si="125"/>
        <v>264</v>
      </c>
      <c r="BD151" s="1622">
        <f t="shared" si="126"/>
        <v>264</v>
      </c>
      <c r="BE151" s="1622">
        <f t="shared" si="127"/>
        <v>264</v>
      </c>
      <c r="BF151" s="1622">
        <f t="shared" si="133"/>
        <v>253</v>
      </c>
      <c r="BG151" s="2707"/>
      <c r="BH151" s="1633"/>
      <c r="BI151" s="1633"/>
      <c r="BJ151" s="1633"/>
      <c r="BK151" s="1633"/>
      <c r="BL151" s="1633"/>
      <c r="BM151" s="1633"/>
      <c r="BN151" s="1633"/>
      <c r="BO151" s="1633"/>
      <c r="BP151" s="1633"/>
      <c r="BQ151" s="1633"/>
      <c r="BR151" s="1633"/>
      <c r="BS151" s="1633"/>
      <c r="BT151" s="1633"/>
      <c r="BU151" s="1633"/>
      <c r="BV151" s="1633"/>
      <c r="BW151" s="1633"/>
      <c r="BX151" s="1633"/>
      <c r="BY151" s="1633"/>
      <c r="BZ151" s="1633"/>
      <c r="CA151" s="1633"/>
      <c r="CB151" s="1633"/>
      <c r="CC151" s="1633"/>
      <c r="CD151" s="1633"/>
      <c r="CE151" s="1633"/>
      <c r="CF151" s="1633"/>
      <c r="CG151" s="1633"/>
      <c r="CH151" s="1633"/>
      <c r="CI151" s="1633"/>
      <c r="CJ151" s="1633"/>
      <c r="CK151" s="1633"/>
      <c r="CL151" s="1633"/>
      <c r="CM151" s="1633"/>
      <c r="CN151" s="1633"/>
      <c r="CO151" s="1633"/>
      <c r="CP151" s="1633"/>
      <c r="CQ151" s="1633"/>
      <c r="CR151" s="1633"/>
      <c r="CS151" s="1633"/>
      <c r="CT151" s="1633"/>
      <c r="CU151" s="1633"/>
      <c r="CV151" s="1633"/>
      <c r="CW151" s="1633"/>
      <c r="CX151" s="1633"/>
      <c r="CY151" s="1633"/>
      <c r="CZ151" s="1633"/>
      <c r="DA151" s="1633"/>
      <c r="DB151" s="1633"/>
      <c r="DC151" s="1633"/>
      <c r="DD151" s="1633"/>
      <c r="DE151" s="1633"/>
      <c r="DF151" s="1633"/>
      <c r="DG151" s="1633"/>
      <c r="DH151" s="1633"/>
      <c r="DI151" s="1633"/>
      <c r="DJ151" s="1633"/>
      <c r="DK151" s="1633"/>
      <c r="DL151" s="1633"/>
      <c r="DM151" s="1633"/>
      <c r="DN151" s="1633"/>
      <c r="DO151" s="1633"/>
      <c r="DP151" s="1633"/>
      <c r="DQ151" s="1633"/>
      <c r="DR151" s="1633"/>
      <c r="DS151" s="1633"/>
      <c r="DT151" s="1633"/>
      <c r="DU151" s="1633"/>
      <c r="DV151" s="1633"/>
      <c r="DW151" s="1633"/>
      <c r="DX151" s="1633"/>
      <c r="DY151" s="1633"/>
      <c r="DZ151" s="1633"/>
      <c r="EA151" s="1633"/>
      <c r="EB151" s="1633"/>
      <c r="EC151" s="1633"/>
      <c r="ED151" s="1633"/>
      <c r="EE151" s="1633"/>
      <c r="EF151" s="1633"/>
      <c r="EG151" s="1633"/>
      <c r="EH151" s="1633"/>
      <c r="EI151" s="1633"/>
      <c r="EJ151" s="1633"/>
      <c r="EK151" s="1633"/>
      <c r="EL151" s="1633"/>
      <c r="EM151" s="1633"/>
      <c r="EN151" s="1633"/>
      <c r="EO151" s="1633"/>
      <c r="EP151" s="1633"/>
      <c r="EQ151" s="1633"/>
      <c r="ER151" s="1633"/>
      <c r="ES151" s="1633"/>
      <c r="ET151" s="1633"/>
      <c r="EU151" s="1633"/>
      <c r="EV151" s="1633"/>
      <c r="EW151" s="1633"/>
      <c r="EX151" s="1633"/>
      <c r="EY151" s="1633"/>
      <c r="EZ151" s="1633"/>
      <c r="FA151" s="1633"/>
      <c r="FB151" s="1633"/>
      <c r="FC151" s="1633"/>
      <c r="FD151" s="1633"/>
      <c r="FE151" s="1633"/>
      <c r="FF151" s="1633"/>
      <c r="FG151" s="1633"/>
      <c r="FH151" s="1633"/>
      <c r="FI151" s="1633"/>
      <c r="FJ151" s="1633"/>
      <c r="FK151" s="1633"/>
      <c r="FL151" s="1633"/>
      <c r="FM151" s="1633"/>
      <c r="FN151" s="1633"/>
      <c r="FO151" s="1633"/>
      <c r="FP151" s="1633"/>
      <c r="FQ151" s="1633"/>
      <c r="FR151" s="1633"/>
      <c r="FS151" s="1633"/>
      <c r="FT151" s="1633"/>
      <c r="FU151" s="1633"/>
      <c r="FV151" s="1633"/>
      <c r="FW151" s="1633"/>
      <c r="FX151" s="1633"/>
      <c r="FY151" s="1633"/>
      <c r="FZ151" s="1633"/>
      <c r="GA151" s="1633"/>
      <c r="GB151" s="1633"/>
      <c r="GC151" s="1633"/>
      <c r="GD151" s="1633"/>
      <c r="GE151" s="1633"/>
      <c r="GF151" s="1633"/>
      <c r="GG151" s="1633"/>
      <c r="GH151" s="1633"/>
      <c r="GI151" s="1633"/>
      <c r="GJ151" s="1633"/>
      <c r="GK151" s="1633"/>
      <c r="GL151" s="1633"/>
      <c r="GM151" s="1633"/>
      <c r="GN151" s="1633"/>
      <c r="GO151" s="1633"/>
      <c r="GP151" s="1633"/>
      <c r="GQ151" s="1633"/>
      <c r="GR151" s="1633"/>
      <c r="GS151" s="1633"/>
      <c r="GT151" s="1633"/>
      <c r="GU151" s="1633"/>
      <c r="GV151" s="1633"/>
      <c r="GW151" s="1633"/>
      <c r="GX151" s="1633"/>
      <c r="GY151" s="1633"/>
      <c r="GZ151" s="1633"/>
      <c r="HA151" s="1633"/>
      <c r="HB151" s="1633"/>
      <c r="HC151" s="1633"/>
      <c r="HD151" s="1633"/>
      <c r="HE151" s="1633"/>
      <c r="HF151" s="1633"/>
      <c r="HG151" s="1633"/>
      <c r="HH151" s="1633"/>
      <c r="HI151" s="1633"/>
      <c r="HJ151" s="1633"/>
      <c r="HK151" s="1633"/>
      <c r="HL151" s="1633"/>
      <c r="HM151" s="1633"/>
      <c r="HN151" s="1633"/>
      <c r="HO151" s="1633"/>
      <c r="HP151" s="1633"/>
      <c r="HQ151" s="1633"/>
      <c r="HR151" s="1633"/>
      <c r="HS151" s="1633"/>
      <c r="HT151" s="1633"/>
      <c r="HU151" s="1633"/>
      <c r="HV151" s="1633"/>
      <c r="HW151" s="1633"/>
      <c r="HX151" s="1633"/>
      <c r="HY151" s="1633"/>
      <c r="HZ151" s="1633"/>
      <c r="IA151" s="1633"/>
      <c r="IB151" s="1633"/>
      <c r="IC151" s="1633"/>
      <c r="ID151" s="1633"/>
      <c r="IE151" s="1633"/>
      <c r="IF151" s="1633"/>
      <c r="IG151" s="1633"/>
      <c r="IH151" s="1633"/>
      <c r="II151" s="1633"/>
      <c r="IJ151" s="1633"/>
      <c r="IK151" s="1633"/>
      <c r="IL151" s="1633"/>
      <c r="IM151" s="1633"/>
      <c r="IN151" s="1633"/>
      <c r="IO151" s="1633"/>
      <c r="IP151" s="1633"/>
      <c r="IQ151" s="1633"/>
      <c r="IR151" s="1633"/>
      <c r="IS151" s="1633"/>
      <c r="IT151" s="1633"/>
      <c r="IU151" s="1633"/>
      <c r="IV151" s="1633"/>
      <c r="IW151" s="1633"/>
      <c r="IX151" s="1633"/>
      <c r="IY151" s="1633"/>
      <c r="IZ151" s="1633"/>
      <c r="JA151" s="1633"/>
      <c r="JB151" s="1633"/>
      <c r="JC151" s="1633"/>
      <c r="JD151" s="1633"/>
      <c r="JE151" s="1633"/>
      <c r="JF151" s="1633"/>
      <c r="JG151" s="1633"/>
      <c r="JH151" s="1633"/>
      <c r="JI151" s="1633"/>
      <c r="JJ151" s="1633"/>
      <c r="JK151" s="1633"/>
      <c r="JL151" s="1633"/>
      <c r="JM151" s="1633"/>
      <c r="JN151" s="1633"/>
      <c r="JO151" s="1633"/>
      <c r="JP151" s="1633"/>
      <c r="JQ151" s="1633"/>
      <c r="JR151" s="1633"/>
      <c r="JS151" s="1633"/>
      <c r="JT151" s="1633"/>
      <c r="JU151" s="1633"/>
      <c r="JV151" s="1633"/>
      <c r="JW151" s="1633"/>
      <c r="JX151" s="1633"/>
      <c r="JY151" s="1633"/>
      <c r="JZ151" s="1633"/>
      <c r="KA151" s="1633"/>
      <c r="KB151" s="1633"/>
      <c r="KC151" s="1633"/>
      <c r="KD151" s="1633"/>
      <c r="KE151" s="1633"/>
      <c r="KF151" s="1633"/>
      <c r="KG151" s="1633"/>
      <c r="KH151" s="1633"/>
      <c r="KI151" s="1633"/>
      <c r="KJ151" s="1633"/>
      <c r="KK151" s="1633"/>
      <c r="KL151" s="1633"/>
      <c r="KM151" s="1633"/>
      <c r="KN151" s="1633"/>
      <c r="KO151" s="1633"/>
      <c r="KP151" s="1633"/>
      <c r="KQ151" s="1633"/>
      <c r="KR151" s="1633"/>
      <c r="KS151" s="1633"/>
      <c r="KT151" s="1633"/>
      <c r="KU151" s="1633"/>
      <c r="KV151" s="1633"/>
      <c r="KW151" s="1633"/>
      <c r="KX151" s="1633"/>
      <c r="KY151" s="1633"/>
      <c r="KZ151" s="1633"/>
      <c r="LA151" s="1633"/>
      <c r="LB151" s="1633"/>
      <c r="LC151" s="1633"/>
      <c r="LD151" s="1633"/>
      <c r="LE151" s="1633"/>
      <c r="LF151" s="1633"/>
      <c r="LG151" s="1633"/>
      <c r="LH151" s="1633"/>
      <c r="LI151" s="1633"/>
      <c r="LJ151" s="1633"/>
      <c r="LK151" s="1633"/>
      <c r="LL151" s="1633"/>
      <c r="LM151" s="1633"/>
      <c r="LN151" s="1633"/>
      <c r="LO151" s="1642"/>
      <c r="LP151" s="1642"/>
      <c r="LQ151" s="1642"/>
      <c r="LR151" s="1642"/>
      <c r="LS151" s="1642"/>
      <c r="LT151" s="1642"/>
      <c r="LU151" s="1642"/>
      <c r="LV151" s="1643"/>
    </row>
    <row r="152" s="2140" customFormat="1" ht="47" customHeight="1" spans="1:334">
      <c r="A152" s="2417">
        <v>45847</v>
      </c>
      <c r="B152" s="1500" t="s">
        <v>788</v>
      </c>
      <c r="C152" s="1501" t="s">
        <v>789</v>
      </c>
      <c r="D152" s="1502">
        <v>4500173242</v>
      </c>
      <c r="E152" s="2253"/>
      <c r="F152" s="1502" t="s">
        <v>2173</v>
      </c>
      <c r="G152" s="1505" t="s">
        <v>1727</v>
      </c>
      <c r="H152" s="1505" t="s">
        <v>1727</v>
      </c>
      <c r="I152" s="1532" t="s">
        <v>1728</v>
      </c>
      <c r="J152" s="1522">
        <v>4800</v>
      </c>
      <c r="K152" s="1534">
        <v>0</v>
      </c>
      <c r="L152" s="1534">
        <v>96</v>
      </c>
      <c r="M152" s="1534">
        <f t="shared" si="115"/>
        <v>50</v>
      </c>
      <c r="N152" s="1536">
        <v>45882</v>
      </c>
      <c r="O152" s="1536">
        <v>45875</v>
      </c>
      <c r="P152" s="1537"/>
      <c r="Q152" s="1562" t="s">
        <v>78</v>
      </c>
      <c r="R152" s="1839"/>
      <c r="S152" s="1839"/>
      <c r="T152" s="1839"/>
      <c r="U152" s="1839"/>
      <c r="V152" s="1532" t="s">
        <v>1962</v>
      </c>
      <c r="W152" s="1532" t="s">
        <v>111</v>
      </c>
      <c r="X152" s="1565">
        <v>45847</v>
      </c>
      <c r="Y152" s="1589" t="s">
        <v>88</v>
      </c>
      <c r="Z152" s="1589">
        <v>45852</v>
      </c>
      <c r="AA152" s="1589"/>
      <c r="AB152" s="1589"/>
      <c r="AC152" s="1580" t="s">
        <v>2174</v>
      </c>
      <c r="AD152" s="1590" t="s">
        <v>792</v>
      </c>
      <c r="AE152" s="2277">
        <v>0.9375</v>
      </c>
      <c r="AF152" s="2278">
        <f>J152*AE152</f>
        <v>4500</v>
      </c>
      <c r="AG152" s="1504"/>
      <c r="AH152" s="1609" t="s">
        <v>81</v>
      </c>
      <c r="AI152" s="2623">
        <f t="shared" si="131"/>
        <v>4800</v>
      </c>
      <c r="AJ152" s="2626">
        <v>10</v>
      </c>
      <c r="AK152" s="2627">
        <f t="shared" si="116"/>
        <v>4800</v>
      </c>
      <c r="AL152" s="2627"/>
      <c r="AM152" s="2627"/>
      <c r="AN152" s="2627">
        <f>J152/24</f>
        <v>200</v>
      </c>
      <c r="AO152" s="2627"/>
      <c r="AP152" s="2627"/>
      <c r="AQ152" s="2641"/>
      <c r="AR152" s="1610"/>
      <c r="AS152" s="1610" t="s">
        <v>63</v>
      </c>
      <c r="AT152" s="1610">
        <f t="shared" si="134"/>
        <v>4800</v>
      </c>
      <c r="AU152" s="1610"/>
      <c r="AV152" s="2313">
        <f t="shared" si="118"/>
        <v>480</v>
      </c>
      <c r="AW152" s="1637">
        <f t="shared" si="119"/>
        <v>480</v>
      </c>
      <c r="AX152" s="1637">
        <f t="shared" si="120"/>
        <v>480</v>
      </c>
      <c r="AY152" s="1637">
        <f t="shared" si="121"/>
        <v>480</v>
      </c>
      <c r="AZ152" s="1637">
        <f t="shared" si="122"/>
        <v>480</v>
      </c>
      <c r="BA152" s="2647">
        <f t="shared" si="123"/>
        <v>480</v>
      </c>
      <c r="BB152" s="2647">
        <f t="shared" si="124"/>
        <v>480</v>
      </c>
      <c r="BC152" s="2647">
        <f t="shared" si="125"/>
        <v>480</v>
      </c>
      <c r="BD152" s="2647">
        <f t="shared" si="126"/>
        <v>480</v>
      </c>
      <c r="BE152" s="2647">
        <f t="shared" si="127"/>
        <v>480</v>
      </c>
      <c r="BF152" s="2313">
        <f t="shared" si="133"/>
        <v>460</v>
      </c>
      <c r="BG152" s="2649">
        <f>J152/24/COUNT(AV152:BE152)</f>
        <v>20</v>
      </c>
      <c r="BH152" s="1633"/>
      <c r="BI152" s="1633"/>
      <c r="BJ152" s="1633"/>
      <c r="BK152" s="1633"/>
      <c r="BL152" s="1633"/>
      <c r="BM152" s="1633"/>
      <c r="BN152" s="1633"/>
      <c r="BO152" s="1633"/>
      <c r="BP152" s="1633"/>
      <c r="BQ152" s="1633"/>
      <c r="BR152" s="1633"/>
      <c r="BS152" s="1633"/>
      <c r="BT152" s="1633"/>
      <c r="BU152" s="1633"/>
      <c r="BV152" s="1633"/>
      <c r="BW152" s="1633"/>
      <c r="BX152" s="1633"/>
      <c r="BY152" s="1633"/>
      <c r="BZ152" s="1633"/>
      <c r="CA152" s="1633"/>
      <c r="CB152" s="1633"/>
      <c r="CC152" s="1633"/>
      <c r="CD152" s="1633"/>
      <c r="CE152" s="1633"/>
      <c r="CF152" s="1633"/>
      <c r="CG152" s="1633"/>
      <c r="CH152" s="1633"/>
      <c r="CI152" s="1633"/>
      <c r="CJ152" s="1633"/>
      <c r="CK152" s="1633"/>
      <c r="CL152" s="1633"/>
      <c r="CM152" s="1633"/>
      <c r="CN152" s="1633"/>
      <c r="CO152" s="1633"/>
      <c r="CP152" s="1633"/>
      <c r="CQ152" s="1633"/>
      <c r="CR152" s="1633"/>
      <c r="CS152" s="1633"/>
      <c r="CT152" s="1633"/>
      <c r="CU152" s="1633"/>
      <c r="CV152" s="1633"/>
      <c r="CW152" s="1633"/>
      <c r="CX152" s="1633"/>
      <c r="CY152" s="1633"/>
      <c r="CZ152" s="1633"/>
      <c r="DA152" s="1633"/>
      <c r="DB152" s="1633"/>
      <c r="DC152" s="1633"/>
      <c r="DD152" s="1633"/>
      <c r="DE152" s="1633"/>
      <c r="DF152" s="1633"/>
      <c r="DG152" s="1633"/>
      <c r="DH152" s="1633"/>
      <c r="DI152" s="1633"/>
      <c r="DJ152" s="1633"/>
      <c r="DK152" s="1633"/>
      <c r="DL152" s="1633"/>
      <c r="DM152" s="1633"/>
      <c r="DN152" s="1633"/>
      <c r="DO152" s="1633"/>
      <c r="DP152" s="1633"/>
      <c r="DQ152" s="1633"/>
      <c r="DR152" s="1633"/>
      <c r="DS152" s="1633"/>
      <c r="DT152" s="1633"/>
      <c r="DU152" s="1633"/>
      <c r="DV152" s="1633"/>
      <c r="DW152" s="1633"/>
      <c r="DX152" s="1633"/>
      <c r="DY152" s="1633"/>
      <c r="DZ152" s="1633"/>
      <c r="EA152" s="1633"/>
      <c r="EB152" s="1633"/>
      <c r="EC152" s="1633"/>
      <c r="ED152" s="1633"/>
      <c r="EE152" s="1633"/>
      <c r="EF152" s="1633"/>
      <c r="EG152" s="1633"/>
      <c r="EH152" s="1633"/>
      <c r="EI152" s="1633"/>
      <c r="EJ152" s="1633"/>
      <c r="EK152" s="1633"/>
      <c r="EL152" s="1633"/>
      <c r="EM152" s="1633"/>
      <c r="EN152" s="1633"/>
      <c r="EO152" s="1633"/>
      <c r="EP152" s="1633"/>
      <c r="EQ152" s="1633"/>
      <c r="ER152" s="1633"/>
      <c r="ES152" s="1633"/>
      <c r="ET152" s="1633"/>
      <c r="EU152" s="1633"/>
      <c r="EV152" s="1633"/>
      <c r="EW152" s="1633"/>
      <c r="EX152" s="1633"/>
      <c r="EY152" s="1633"/>
      <c r="EZ152" s="1633"/>
      <c r="FA152" s="1633"/>
      <c r="FB152" s="1633"/>
      <c r="FC152" s="1633"/>
      <c r="FD152" s="1633"/>
      <c r="FE152" s="1633"/>
      <c r="FF152" s="1633"/>
      <c r="FG152" s="1633"/>
      <c r="FH152" s="1633"/>
      <c r="FI152" s="1633"/>
      <c r="FJ152" s="1633"/>
      <c r="FK152" s="1633"/>
      <c r="FL152" s="1633"/>
      <c r="FM152" s="1633"/>
      <c r="FN152" s="1633"/>
      <c r="FO152" s="1633"/>
      <c r="FP152" s="1633"/>
      <c r="FQ152" s="1633"/>
      <c r="FR152" s="1633"/>
      <c r="FS152" s="1633"/>
      <c r="FT152" s="1633"/>
      <c r="FU152" s="1633"/>
      <c r="FV152" s="1633"/>
      <c r="FW152" s="1633"/>
      <c r="FX152" s="1633"/>
      <c r="FY152" s="1633"/>
      <c r="FZ152" s="1633"/>
      <c r="GA152" s="1633"/>
      <c r="GB152" s="1633"/>
      <c r="GC152" s="1633"/>
      <c r="GD152" s="1633"/>
      <c r="GE152" s="1633"/>
      <c r="GF152" s="1633"/>
      <c r="GG152" s="1633"/>
      <c r="GH152" s="1633"/>
      <c r="GI152" s="1633"/>
      <c r="GJ152" s="1633"/>
      <c r="GK152" s="1633"/>
      <c r="GL152" s="1633"/>
      <c r="GM152" s="1633"/>
      <c r="GN152" s="1633"/>
      <c r="GO152" s="1633"/>
      <c r="GP152" s="1633"/>
      <c r="GQ152" s="1633"/>
      <c r="GR152" s="1633"/>
      <c r="GS152" s="1633"/>
      <c r="GT152" s="1633"/>
      <c r="GU152" s="1633"/>
      <c r="GV152" s="1633"/>
      <c r="GW152" s="1633"/>
      <c r="GX152" s="1633"/>
      <c r="GY152" s="1633"/>
      <c r="GZ152" s="1633"/>
      <c r="HA152" s="1633"/>
      <c r="HB152" s="1633"/>
      <c r="HC152" s="1633"/>
      <c r="HD152" s="1633"/>
      <c r="HE152" s="1633"/>
      <c r="HF152" s="1633"/>
      <c r="HG152" s="1633"/>
      <c r="HH152" s="1633"/>
      <c r="HI152" s="1633"/>
      <c r="HJ152" s="1633"/>
      <c r="HK152" s="1633"/>
      <c r="HL152" s="1633"/>
      <c r="HM152" s="1633"/>
      <c r="HN152" s="1633"/>
      <c r="HO152" s="1633"/>
      <c r="HP152" s="1633"/>
      <c r="HQ152" s="1633"/>
      <c r="HR152" s="1633"/>
      <c r="HS152" s="1633"/>
      <c r="HT152" s="1633"/>
      <c r="HU152" s="1633"/>
      <c r="HV152" s="1633"/>
      <c r="HW152" s="1633"/>
      <c r="HX152" s="1633"/>
      <c r="HY152" s="1633"/>
      <c r="HZ152" s="1633"/>
      <c r="IA152" s="1633"/>
      <c r="IB152" s="1633"/>
      <c r="IC152" s="1633"/>
      <c r="ID152" s="1633"/>
      <c r="IE152" s="1633"/>
      <c r="IF152" s="1633"/>
      <c r="IG152" s="1633"/>
      <c r="IH152" s="1633"/>
      <c r="II152" s="1633"/>
      <c r="IJ152" s="1633"/>
      <c r="IK152" s="1633"/>
      <c r="IL152" s="1633"/>
      <c r="IM152" s="1633"/>
      <c r="IN152" s="1633"/>
      <c r="IO152" s="1633"/>
      <c r="IP152" s="1633"/>
      <c r="IQ152" s="1633"/>
      <c r="IR152" s="1633"/>
      <c r="IS152" s="1633"/>
      <c r="IT152" s="1633"/>
      <c r="IU152" s="1633"/>
      <c r="IV152" s="1633"/>
      <c r="IW152" s="1633"/>
      <c r="IX152" s="1633"/>
      <c r="IY152" s="1633"/>
      <c r="IZ152" s="1633"/>
      <c r="JA152" s="1633"/>
      <c r="JB152" s="1633"/>
      <c r="JC152" s="1633"/>
      <c r="JD152" s="1633"/>
      <c r="JE152" s="1633"/>
      <c r="JF152" s="1633"/>
      <c r="JG152" s="1633"/>
      <c r="JH152" s="1633"/>
      <c r="JI152" s="1633"/>
      <c r="JJ152" s="1633"/>
      <c r="JK152" s="1633"/>
      <c r="JL152" s="1633"/>
      <c r="JM152" s="1633"/>
      <c r="JN152" s="1633"/>
      <c r="JO152" s="1633"/>
      <c r="JP152" s="1633"/>
      <c r="JQ152" s="1633"/>
      <c r="JR152" s="1633"/>
      <c r="JS152" s="1633"/>
      <c r="JT152" s="1633"/>
      <c r="JU152" s="1633"/>
      <c r="JV152" s="1633"/>
      <c r="JW152" s="1633"/>
      <c r="JX152" s="1633"/>
      <c r="JY152" s="1633"/>
      <c r="JZ152" s="1633"/>
      <c r="KA152" s="1633"/>
      <c r="KB152" s="1633"/>
      <c r="KC152" s="1633"/>
      <c r="KD152" s="1633"/>
      <c r="KE152" s="1633"/>
      <c r="KF152" s="1633"/>
      <c r="KG152" s="1633"/>
      <c r="KH152" s="1633"/>
      <c r="KI152" s="1633"/>
      <c r="KJ152" s="1633"/>
      <c r="KK152" s="1633"/>
      <c r="KL152" s="1633"/>
      <c r="KM152" s="1633"/>
      <c r="KN152" s="1633"/>
      <c r="KO152" s="1633"/>
      <c r="KP152" s="1633"/>
      <c r="KQ152" s="1633"/>
      <c r="KR152" s="1633"/>
      <c r="KS152" s="1633"/>
      <c r="KT152" s="1633"/>
      <c r="KU152" s="1633"/>
      <c r="KV152" s="1633"/>
      <c r="KW152" s="1633"/>
      <c r="KX152" s="1633"/>
      <c r="KY152" s="1633"/>
      <c r="KZ152" s="1633"/>
      <c r="LA152" s="1633"/>
      <c r="LB152" s="1633"/>
      <c r="LC152" s="1633"/>
      <c r="LD152" s="1633"/>
      <c r="LE152" s="1633"/>
      <c r="LF152" s="1633"/>
      <c r="LG152" s="1633"/>
      <c r="LH152" s="1633"/>
      <c r="LI152" s="1633"/>
      <c r="LJ152" s="1633"/>
      <c r="LK152" s="1633"/>
      <c r="LL152" s="1633"/>
      <c r="LM152" s="1633"/>
      <c r="LN152" s="1633"/>
      <c r="LO152" s="1642"/>
      <c r="LP152" s="1642"/>
      <c r="LQ152" s="1642"/>
      <c r="LR152" s="1642"/>
      <c r="LS152" s="1642"/>
      <c r="LT152" s="1642"/>
      <c r="LU152" s="1642"/>
      <c r="LV152" s="1643"/>
    </row>
    <row r="153" s="2140" customFormat="1" ht="47" customHeight="1" spans="1:334">
      <c r="A153" s="2417">
        <v>45841</v>
      </c>
      <c r="B153" s="1500" t="s">
        <v>173</v>
      </c>
      <c r="C153" s="1501" t="s">
        <v>98</v>
      </c>
      <c r="D153" s="1502">
        <v>4500172561</v>
      </c>
      <c r="E153" s="2253" t="s">
        <v>2175</v>
      </c>
      <c r="F153" s="1502" t="s">
        <v>2176</v>
      </c>
      <c r="G153" s="1505" t="s">
        <v>1859</v>
      </c>
      <c r="H153" s="1505" t="s">
        <v>1859</v>
      </c>
      <c r="I153" s="1532" t="s">
        <v>1861</v>
      </c>
      <c r="J153" s="1522">
        <v>2640</v>
      </c>
      <c r="K153" s="1534">
        <v>12</v>
      </c>
      <c r="L153" s="1534">
        <v>2640</v>
      </c>
      <c r="M153" s="1534">
        <f t="shared" si="115"/>
        <v>1</v>
      </c>
      <c r="N153" s="1536">
        <v>45884</v>
      </c>
      <c r="O153" s="1536">
        <v>45881</v>
      </c>
      <c r="P153" s="1537" t="s">
        <v>2177</v>
      </c>
      <c r="Q153" s="1562" t="s">
        <v>78</v>
      </c>
      <c r="R153" s="1839"/>
      <c r="S153" s="1839"/>
      <c r="T153" s="1839"/>
      <c r="U153" s="1839"/>
      <c r="V153" s="1532" t="s">
        <v>1962</v>
      </c>
      <c r="W153" s="1532" t="s">
        <v>111</v>
      </c>
      <c r="X153" s="1565" t="s">
        <v>2163</v>
      </c>
      <c r="Y153" s="1589" t="s">
        <v>88</v>
      </c>
      <c r="Z153" s="1589" t="s">
        <v>2164</v>
      </c>
      <c r="AA153" s="1589" t="s">
        <v>2165</v>
      </c>
      <c r="AB153" s="1589" t="s">
        <v>745</v>
      </c>
      <c r="AC153" s="1580" t="s">
        <v>2166</v>
      </c>
      <c r="AD153" s="1590" t="s">
        <v>181</v>
      </c>
      <c r="AE153" s="2277">
        <v>1510.5133</v>
      </c>
      <c r="AF153" s="2278">
        <f>AE153*M153</f>
        <v>1510.5133</v>
      </c>
      <c r="AG153" s="1504"/>
      <c r="AH153" s="1609" t="s">
        <v>81</v>
      </c>
      <c r="AI153" s="2623">
        <f t="shared" si="131"/>
        <v>2640</v>
      </c>
      <c r="AJ153" s="2626">
        <v>10</v>
      </c>
      <c r="AK153" s="2627">
        <f t="shared" si="116"/>
        <v>2640</v>
      </c>
      <c r="AL153" s="2627"/>
      <c r="AM153" s="2627"/>
      <c r="AN153" s="2627"/>
      <c r="AO153" s="2627">
        <f>J153/12</f>
        <v>220</v>
      </c>
      <c r="AP153" s="2627"/>
      <c r="AQ153" s="2641"/>
      <c r="AR153" s="1610"/>
      <c r="AS153" s="1610" t="s">
        <v>63</v>
      </c>
      <c r="AT153" s="1610">
        <f t="shared" si="134"/>
        <v>2640</v>
      </c>
      <c r="AU153" s="1610"/>
      <c r="AV153" s="1622">
        <f t="shared" si="118"/>
        <v>264</v>
      </c>
      <c r="AW153" s="1622">
        <f t="shared" si="119"/>
        <v>264</v>
      </c>
      <c r="AX153" s="1622">
        <f t="shared" si="120"/>
        <v>264</v>
      </c>
      <c r="AY153" s="1622">
        <f t="shared" si="121"/>
        <v>264</v>
      </c>
      <c r="AZ153" s="1622">
        <f t="shared" si="122"/>
        <v>264</v>
      </c>
      <c r="BA153" s="1622">
        <f t="shared" si="123"/>
        <v>264</v>
      </c>
      <c r="BB153" s="1622">
        <f t="shared" si="124"/>
        <v>264</v>
      </c>
      <c r="BC153" s="1622">
        <f t="shared" si="125"/>
        <v>264</v>
      </c>
      <c r="BD153" s="1622">
        <f t="shared" si="126"/>
        <v>264</v>
      </c>
      <c r="BE153" s="1622">
        <f t="shared" si="127"/>
        <v>264</v>
      </c>
      <c r="BF153" s="1622">
        <f t="shared" si="133"/>
        <v>253</v>
      </c>
      <c r="BG153" s="2707"/>
      <c r="BH153" s="1633"/>
      <c r="BI153" s="1633"/>
      <c r="BJ153" s="1633"/>
      <c r="BK153" s="1633"/>
      <c r="BL153" s="1633"/>
      <c r="BM153" s="1633"/>
      <c r="BN153" s="1633"/>
      <c r="BO153" s="1633"/>
      <c r="BP153" s="1633"/>
      <c r="BQ153" s="1633"/>
      <c r="BR153" s="1633"/>
      <c r="BS153" s="1633"/>
      <c r="BT153" s="1633"/>
      <c r="BU153" s="1633"/>
      <c r="BV153" s="1633"/>
      <c r="BW153" s="1633"/>
      <c r="BX153" s="1633"/>
      <c r="BY153" s="1633"/>
      <c r="BZ153" s="1633"/>
      <c r="CA153" s="1633"/>
      <c r="CB153" s="1633"/>
      <c r="CC153" s="1633"/>
      <c r="CD153" s="1633"/>
      <c r="CE153" s="1633"/>
      <c r="CF153" s="1633"/>
      <c r="CG153" s="1633"/>
      <c r="CH153" s="1633"/>
      <c r="CI153" s="1633"/>
      <c r="CJ153" s="1633"/>
      <c r="CK153" s="1633"/>
      <c r="CL153" s="1633"/>
      <c r="CM153" s="1633"/>
      <c r="CN153" s="1633"/>
      <c r="CO153" s="1633"/>
      <c r="CP153" s="1633"/>
      <c r="CQ153" s="1633"/>
      <c r="CR153" s="1633"/>
      <c r="CS153" s="1633"/>
      <c r="CT153" s="1633"/>
      <c r="CU153" s="1633"/>
      <c r="CV153" s="1633"/>
      <c r="CW153" s="1633"/>
      <c r="CX153" s="1633"/>
      <c r="CY153" s="1633"/>
      <c r="CZ153" s="1633"/>
      <c r="DA153" s="1633"/>
      <c r="DB153" s="1633"/>
      <c r="DC153" s="1633"/>
      <c r="DD153" s="1633"/>
      <c r="DE153" s="1633"/>
      <c r="DF153" s="1633"/>
      <c r="DG153" s="1633"/>
      <c r="DH153" s="1633"/>
      <c r="DI153" s="1633"/>
      <c r="DJ153" s="1633"/>
      <c r="DK153" s="1633"/>
      <c r="DL153" s="1633"/>
      <c r="DM153" s="1633"/>
      <c r="DN153" s="1633"/>
      <c r="DO153" s="1633"/>
      <c r="DP153" s="1633"/>
      <c r="DQ153" s="1633"/>
      <c r="DR153" s="1633"/>
      <c r="DS153" s="1633"/>
      <c r="DT153" s="1633"/>
      <c r="DU153" s="1633"/>
      <c r="DV153" s="1633"/>
      <c r="DW153" s="1633"/>
      <c r="DX153" s="1633"/>
      <c r="DY153" s="1633"/>
      <c r="DZ153" s="1633"/>
      <c r="EA153" s="1633"/>
      <c r="EB153" s="1633"/>
      <c r="EC153" s="1633"/>
      <c r="ED153" s="1633"/>
      <c r="EE153" s="1633"/>
      <c r="EF153" s="1633"/>
      <c r="EG153" s="1633"/>
      <c r="EH153" s="1633"/>
      <c r="EI153" s="1633"/>
      <c r="EJ153" s="1633"/>
      <c r="EK153" s="1633"/>
      <c r="EL153" s="1633"/>
      <c r="EM153" s="1633"/>
      <c r="EN153" s="1633"/>
      <c r="EO153" s="1633"/>
      <c r="EP153" s="1633"/>
      <c r="EQ153" s="1633"/>
      <c r="ER153" s="1633"/>
      <c r="ES153" s="1633"/>
      <c r="ET153" s="1633"/>
      <c r="EU153" s="1633"/>
      <c r="EV153" s="1633"/>
      <c r="EW153" s="1633"/>
      <c r="EX153" s="1633"/>
      <c r="EY153" s="1633"/>
      <c r="EZ153" s="1633"/>
      <c r="FA153" s="1633"/>
      <c r="FB153" s="1633"/>
      <c r="FC153" s="1633"/>
      <c r="FD153" s="1633"/>
      <c r="FE153" s="1633"/>
      <c r="FF153" s="1633"/>
      <c r="FG153" s="1633"/>
      <c r="FH153" s="1633"/>
      <c r="FI153" s="1633"/>
      <c r="FJ153" s="1633"/>
      <c r="FK153" s="1633"/>
      <c r="FL153" s="1633"/>
      <c r="FM153" s="1633"/>
      <c r="FN153" s="1633"/>
      <c r="FO153" s="1633"/>
      <c r="FP153" s="1633"/>
      <c r="FQ153" s="1633"/>
      <c r="FR153" s="1633"/>
      <c r="FS153" s="1633"/>
      <c r="FT153" s="1633"/>
      <c r="FU153" s="1633"/>
      <c r="FV153" s="1633"/>
      <c r="FW153" s="1633"/>
      <c r="FX153" s="1633"/>
      <c r="FY153" s="1633"/>
      <c r="FZ153" s="1633"/>
      <c r="GA153" s="1633"/>
      <c r="GB153" s="1633"/>
      <c r="GC153" s="1633"/>
      <c r="GD153" s="1633"/>
      <c r="GE153" s="1633"/>
      <c r="GF153" s="1633"/>
      <c r="GG153" s="1633"/>
      <c r="GH153" s="1633"/>
      <c r="GI153" s="1633"/>
      <c r="GJ153" s="1633"/>
      <c r="GK153" s="1633"/>
      <c r="GL153" s="1633"/>
      <c r="GM153" s="1633"/>
      <c r="GN153" s="1633"/>
      <c r="GO153" s="1633"/>
      <c r="GP153" s="1633"/>
      <c r="GQ153" s="1633"/>
      <c r="GR153" s="1633"/>
      <c r="GS153" s="1633"/>
      <c r="GT153" s="1633"/>
      <c r="GU153" s="1633"/>
      <c r="GV153" s="1633"/>
      <c r="GW153" s="1633"/>
      <c r="GX153" s="1633"/>
      <c r="GY153" s="1633"/>
      <c r="GZ153" s="1633"/>
      <c r="HA153" s="1633"/>
      <c r="HB153" s="1633"/>
      <c r="HC153" s="1633"/>
      <c r="HD153" s="1633"/>
      <c r="HE153" s="1633"/>
      <c r="HF153" s="1633"/>
      <c r="HG153" s="1633"/>
      <c r="HH153" s="1633"/>
      <c r="HI153" s="1633"/>
      <c r="HJ153" s="1633"/>
      <c r="HK153" s="1633"/>
      <c r="HL153" s="1633"/>
      <c r="HM153" s="1633"/>
      <c r="HN153" s="1633"/>
      <c r="HO153" s="1633"/>
      <c r="HP153" s="1633"/>
      <c r="HQ153" s="1633"/>
      <c r="HR153" s="1633"/>
      <c r="HS153" s="1633"/>
      <c r="HT153" s="1633"/>
      <c r="HU153" s="1633"/>
      <c r="HV153" s="1633"/>
      <c r="HW153" s="1633"/>
      <c r="HX153" s="1633"/>
      <c r="HY153" s="1633"/>
      <c r="HZ153" s="1633"/>
      <c r="IA153" s="1633"/>
      <c r="IB153" s="1633"/>
      <c r="IC153" s="1633"/>
      <c r="ID153" s="1633"/>
      <c r="IE153" s="1633"/>
      <c r="IF153" s="1633"/>
      <c r="IG153" s="1633"/>
      <c r="IH153" s="1633"/>
      <c r="II153" s="1633"/>
      <c r="IJ153" s="1633"/>
      <c r="IK153" s="1633"/>
      <c r="IL153" s="1633"/>
      <c r="IM153" s="1633"/>
      <c r="IN153" s="1633"/>
      <c r="IO153" s="1633"/>
      <c r="IP153" s="1633"/>
      <c r="IQ153" s="1633"/>
      <c r="IR153" s="1633"/>
      <c r="IS153" s="1633"/>
      <c r="IT153" s="1633"/>
      <c r="IU153" s="1633"/>
      <c r="IV153" s="1633"/>
      <c r="IW153" s="1633"/>
      <c r="IX153" s="1633"/>
      <c r="IY153" s="1633"/>
      <c r="IZ153" s="1633"/>
      <c r="JA153" s="1633"/>
      <c r="JB153" s="1633"/>
      <c r="JC153" s="1633"/>
      <c r="JD153" s="1633"/>
      <c r="JE153" s="1633"/>
      <c r="JF153" s="1633"/>
      <c r="JG153" s="1633"/>
      <c r="JH153" s="1633"/>
      <c r="JI153" s="1633"/>
      <c r="JJ153" s="1633"/>
      <c r="JK153" s="1633"/>
      <c r="JL153" s="1633"/>
      <c r="JM153" s="1633"/>
      <c r="JN153" s="1633"/>
      <c r="JO153" s="1633"/>
      <c r="JP153" s="1633"/>
      <c r="JQ153" s="1633"/>
      <c r="JR153" s="1633"/>
      <c r="JS153" s="1633"/>
      <c r="JT153" s="1633"/>
      <c r="JU153" s="1633"/>
      <c r="JV153" s="1633"/>
      <c r="JW153" s="1633"/>
      <c r="JX153" s="1633"/>
      <c r="JY153" s="1633"/>
      <c r="JZ153" s="1633"/>
      <c r="KA153" s="1633"/>
      <c r="KB153" s="1633"/>
      <c r="KC153" s="1633"/>
      <c r="KD153" s="1633"/>
      <c r="KE153" s="1633"/>
      <c r="KF153" s="1633"/>
      <c r="KG153" s="1633"/>
      <c r="KH153" s="1633"/>
      <c r="KI153" s="1633"/>
      <c r="KJ153" s="1633"/>
      <c r="KK153" s="1633"/>
      <c r="KL153" s="1633"/>
      <c r="KM153" s="1633"/>
      <c r="KN153" s="1633"/>
      <c r="KO153" s="1633"/>
      <c r="KP153" s="1633"/>
      <c r="KQ153" s="1633"/>
      <c r="KR153" s="1633"/>
      <c r="KS153" s="1633"/>
      <c r="KT153" s="1633"/>
      <c r="KU153" s="1633"/>
      <c r="KV153" s="1633"/>
      <c r="KW153" s="1633"/>
      <c r="KX153" s="1633"/>
      <c r="KY153" s="1633"/>
      <c r="KZ153" s="1633"/>
      <c r="LA153" s="1633"/>
      <c r="LB153" s="1633"/>
      <c r="LC153" s="1633"/>
      <c r="LD153" s="1633"/>
      <c r="LE153" s="1633"/>
      <c r="LF153" s="1633"/>
      <c r="LG153" s="1633"/>
      <c r="LH153" s="1633"/>
      <c r="LI153" s="1633"/>
      <c r="LJ153" s="1633"/>
      <c r="LK153" s="1633"/>
      <c r="LL153" s="1633"/>
      <c r="LM153" s="1633"/>
      <c r="LN153" s="1633"/>
      <c r="LO153" s="1642"/>
      <c r="LP153" s="1642"/>
      <c r="LQ153" s="1642"/>
      <c r="LR153" s="1642"/>
      <c r="LS153" s="1642"/>
      <c r="LT153" s="1642"/>
      <c r="LU153" s="1642"/>
      <c r="LV153" s="1643"/>
    </row>
    <row r="154" s="2140" customFormat="1" ht="47" customHeight="1" spans="1:334">
      <c r="A154" s="2417">
        <v>45841</v>
      </c>
      <c r="B154" s="1500" t="s">
        <v>173</v>
      </c>
      <c r="C154" s="1501" t="s">
        <v>98</v>
      </c>
      <c r="D154" s="1502">
        <v>4500172561</v>
      </c>
      <c r="E154" s="2253" t="s">
        <v>2178</v>
      </c>
      <c r="F154" s="1502" t="s">
        <v>2179</v>
      </c>
      <c r="G154" s="1505" t="s">
        <v>1859</v>
      </c>
      <c r="H154" s="1505" t="s">
        <v>1859</v>
      </c>
      <c r="I154" s="1532" t="s">
        <v>1861</v>
      </c>
      <c r="J154" s="1522">
        <v>2640</v>
      </c>
      <c r="K154" s="1534">
        <v>12</v>
      </c>
      <c r="L154" s="1534">
        <v>2640</v>
      </c>
      <c r="M154" s="1534">
        <f t="shared" si="115"/>
        <v>1</v>
      </c>
      <c r="N154" s="1536">
        <v>45884</v>
      </c>
      <c r="O154" s="1536">
        <v>45881</v>
      </c>
      <c r="P154" s="1537" t="s">
        <v>2177</v>
      </c>
      <c r="Q154" s="1562" t="s">
        <v>78</v>
      </c>
      <c r="R154" s="1839"/>
      <c r="S154" s="1839"/>
      <c r="T154" s="1839"/>
      <c r="U154" s="1839"/>
      <c r="V154" s="1532" t="s">
        <v>1962</v>
      </c>
      <c r="W154" s="1532" t="s">
        <v>111</v>
      </c>
      <c r="X154" s="1565" t="s">
        <v>2163</v>
      </c>
      <c r="Y154" s="1589" t="s">
        <v>88</v>
      </c>
      <c r="Z154" s="1589" t="s">
        <v>2164</v>
      </c>
      <c r="AA154" s="1589" t="s">
        <v>2165</v>
      </c>
      <c r="AB154" s="1589" t="s">
        <v>745</v>
      </c>
      <c r="AC154" s="1580" t="s">
        <v>2166</v>
      </c>
      <c r="AD154" s="1590" t="s">
        <v>181</v>
      </c>
      <c r="AE154" s="2277">
        <v>1510.5133</v>
      </c>
      <c r="AF154" s="2278">
        <f>AE154*M154</f>
        <v>1510.5133</v>
      </c>
      <c r="AG154" s="1504"/>
      <c r="AH154" s="1609" t="s">
        <v>81</v>
      </c>
      <c r="AI154" s="2623">
        <f t="shared" si="131"/>
        <v>2640</v>
      </c>
      <c r="AJ154" s="2626">
        <v>10</v>
      </c>
      <c r="AK154" s="2627">
        <f t="shared" si="116"/>
        <v>2640</v>
      </c>
      <c r="AL154" s="2627"/>
      <c r="AM154" s="2627"/>
      <c r="AN154" s="2627"/>
      <c r="AO154" s="2627">
        <f>J154/12</f>
        <v>220</v>
      </c>
      <c r="AP154" s="2627"/>
      <c r="AQ154" s="2641"/>
      <c r="AR154" s="1610"/>
      <c r="AS154" s="1610" t="s">
        <v>63</v>
      </c>
      <c r="AT154" s="1610">
        <f t="shared" si="134"/>
        <v>2640</v>
      </c>
      <c r="AU154" s="1610"/>
      <c r="AV154" s="1622">
        <f t="shared" si="118"/>
        <v>264</v>
      </c>
      <c r="AW154" s="1622">
        <f t="shared" si="119"/>
        <v>264</v>
      </c>
      <c r="AX154" s="1622">
        <f t="shared" si="120"/>
        <v>264</v>
      </c>
      <c r="AY154" s="1622">
        <f t="shared" si="121"/>
        <v>264</v>
      </c>
      <c r="AZ154" s="1622">
        <f t="shared" si="122"/>
        <v>264</v>
      </c>
      <c r="BA154" s="1622">
        <f t="shared" si="123"/>
        <v>264</v>
      </c>
      <c r="BB154" s="1622">
        <f t="shared" si="124"/>
        <v>264</v>
      </c>
      <c r="BC154" s="1622">
        <f t="shared" si="125"/>
        <v>264</v>
      </c>
      <c r="BD154" s="1622">
        <f t="shared" si="126"/>
        <v>264</v>
      </c>
      <c r="BE154" s="1622">
        <f t="shared" si="127"/>
        <v>264</v>
      </c>
      <c r="BF154" s="1622">
        <f t="shared" si="133"/>
        <v>253</v>
      </c>
      <c r="BG154" s="2707"/>
      <c r="BH154" s="1633"/>
      <c r="BI154" s="1633"/>
      <c r="BJ154" s="1633"/>
      <c r="BK154" s="1633"/>
      <c r="BL154" s="1633"/>
      <c r="BM154" s="1633"/>
      <c r="BN154" s="1633"/>
      <c r="BO154" s="1633"/>
      <c r="BP154" s="1633"/>
      <c r="BQ154" s="1633"/>
      <c r="BR154" s="1633"/>
      <c r="BS154" s="1633"/>
      <c r="BT154" s="1633"/>
      <c r="BU154" s="1633"/>
      <c r="BV154" s="1633"/>
      <c r="BW154" s="1633"/>
      <c r="BX154" s="1633"/>
      <c r="BY154" s="1633"/>
      <c r="BZ154" s="1633"/>
      <c r="CA154" s="1633"/>
      <c r="CB154" s="1633"/>
      <c r="CC154" s="1633"/>
      <c r="CD154" s="1633"/>
      <c r="CE154" s="1633"/>
      <c r="CF154" s="1633"/>
      <c r="CG154" s="1633"/>
      <c r="CH154" s="1633"/>
      <c r="CI154" s="1633"/>
      <c r="CJ154" s="1633"/>
      <c r="CK154" s="1633"/>
      <c r="CL154" s="1633"/>
      <c r="CM154" s="1633"/>
      <c r="CN154" s="1633"/>
      <c r="CO154" s="1633"/>
      <c r="CP154" s="1633"/>
      <c r="CQ154" s="1633"/>
      <c r="CR154" s="1633"/>
      <c r="CS154" s="1633"/>
      <c r="CT154" s="1633"/>
      <c r="CU154" s="1633"/>
      <c r="CV154" s="1633"/>
      <c r="CW154" s="1633"/>
      <c r="CX154" s="1633"/>
      <c r="CY154" s="1633"/>
      <c r="CZ154" s="1633"/>
      <c r="DA154" s="1633"/>
      <c r="DB154" s="1633"/>
      <c r="DC154" s="1633"/>
      <c r="DD154" s="1633"/>
      <c r="DE154" s="1633"/>
      <c r="DF154" s="1633"/>
      <c r="DG154" s="1633"/>
      <c r="DH154" s="1633"/>
      <c r="DI154" s="1633"/>
      <c r="DJ154" s="1633"/>
      <c r="DK154" s="1633"/>
      <c r="DL154" s="1633"/>
      <c r="DM154" s="1633"/>
      <c r="DN154" s="1633"/>
      <c r="DO154" s="1633"/>
      <c r="DP154" s="1633"/>
      <c r="DQ154" s="1633"/>
      <c r="DR154" s="1633"/>
      <c r="DS154" s="1633"/>
      <c r="DT154" s="1633"/>
      <c r="DU154" s="1633"/>
      <c r="DV154" s="1633"/>
      <c r="DW154" s="1633"/>
      <c r="DX154" s="1633"/>
      <c r="DY154" s="1633"/>
      <c r="DZ154" s="1633"/>
      <c r="EA154" s="1633"/>
      <c r="EB154" s="1633"/>
      <c r="EC154" s="1633"/>
      <c r="ED154" s="1633"/>
      <c r="EE154" s="1633"/>
      <c r="EF154" s="1633"/>
      <c r="EG154" s="1633"/>
      <c r="EH154" s="1633"/>
      <c r="EI154" s="1633"/>
      <c r="EJ154" s="1633"/>
      <c r="EK154" s="1633"/>
      <c r="EL154" s="1633"/>
      <c r="EM154" s="1633"/>
      <c r="EN154" s="1633"/>
      <c r="EO154" s="1633"/>
      <c r="EP154" s="1633"/>
      <c r="EQ154" s="1633"/>
      <c r="ER154" s="1633"/>
      <c r="ES154" s="1633"/>
      <c r="ET154" s="1633"/>
      <c r="EU154" s="1633"/>
      <c r="EV154" s="1633"/>
      <c r="EW154" s="1633"/>
      <c r="EX154" s="1633"/>
      <c r="EY154" s="1633"/>
      <c r="EZ154" s="1633"/>
      <c r="FA154" s="1633"/>
      <c r="FB154" s="1633"/>
      <c r="FC154" s="1633"/>
      <c r="FD154" s="1633"/>
      <c r="FE154" s="1633"/>
      <c r="FF154" s="1633"/>
      <c r="FG154" s="1633"/>
      <c r="FH154" s="1633"/>
      <c r="FI154" s="1633"/>
      <c r="FJ154" s="1633"/>
      <c r="FK154" s="1633"/>
      <c r="FL154" s="1633"/>
      <c r="FM154" s="1633"/>
      <c r="FN154" s="1633"/>
      <c r="FO154" s="1633"/>
      <c r="FP154" s="1633"/>
      <c r="FQ154" s="1633"/>
      <c r="FR154" s="1633"/>
      <c r="FS154" s="1633"/>
      <c r="FT154" s="1633"/>
      <c r="FU154" s="1633"/>
      <c r="FV154" s="1633"/>
      <c r="FW154" s="1633"/>
      <c r="FX154" s="1633"/>
      <c r="FY154" s="1633"/>
      <c r="FZ154" s="1633"/>
      <c r="GA154" s="1633"/>
      <c r="GB154" s="1633"/>
      <c r="GC154" s="1633"/>
      <c r="GD154" s="1633"/>
      <c r="GE154" s="1633"/>
      <c r="GF154" s="1633"/>
      <c r="GG154" s="1633"/>
      <c r="GH154" s="1633"/>
      <c r="GI154" s="1633"/>
      <c r="GJ154" s="1633"/>
      <c r="GK154" s="1633"/>
      <c r="GL154" s="1633"/>
      <c r="GM154" s="1633"/>
      <c r="GN154" s="1633"/>
      <c r="GO154" s="1633"/>
      <c r="GP154" s="1633"/>
      <c r="GQ154" s="1633"/>
      <c r="GR154" s="1633"/>
      <c r="GS154" s="1633"/>
      <c r="GT154" s="1633"/>
      <c r="GU154" s="1633"/>
      <c r="GV154" s="1633"/>
      <c r="GW154" s="1633"/>
      <c r="GX154" s="1633"/>
      <c r="GY154" s="1633"/>
      <c r="GZ154" s="1633"/>
      <c r="HA154" s="1633"/>
      <c r="HB154" s="1633"/>
      <c r="HC154" s="1633"/>
      <c r="HD154" s="1633"/>
      <c r="HE154" s="1633"/>
      <c r="HF154" s="1633"/>
      <c r="HG154" s="1633"/>
      <c r="HH154" s="1633"/>
      <c r="HI154" s="1633"/>
      <c r="HJ154" s="1633"/>
      <c r="HK154" s="1633"/>
      <c r="HL154" s="1633"/>
      <c r="HM154" s="1633"/>
      <c r="HN154" s="1633"/>
      <c r="HO154" s="1633"/>
      <c r="HP154" s="1633"/>
      <c r="HQ154" s="1633"/>
      <c r="HR154" s="1633"/>
      <c r="HS154" s="1633"/>
      <c r="HT154" s="1633"/>
      <c r="HU154" s="1633"/>
      <c r="HV154" s="1633"/>
      <c r="HW154" s="1633"/>
      <c r="HX154" s="1633"/>
      <c r="HY154" s="1633"/>
      <c r="HZ154" s="1633"/>
      <c r="IA154" s="1633"/>
      <c r="IB154" s="1633"/>
      <c r="IC154" s="1633"/>
      <c r="ID154" s="1633"/>
      <c r="IE154" s="1633"/>
      <c r="IF154" s="1633"/>
      <c r="IG154" s="1633"/>
      <c r="IH154" s="1633"/>
      <c r="II154" s="1633"/>
      <c r="IJ154" s="1633"/>
      <c r="IK154" s="1633"/>
      <c r="IL154" s="1633"/>
      <c r="IM154" s="1633"/>
      <c r="IN154" s="1633"/>
      <c r="IO154" s="1633"/>
      <c r="IP154" s="1633"/>
      <c r="IQ154" s="1633"/>
      <c r="IR154" s="1633"/>
      <c r="IS154" s="1633"/>
      <c r="IT154" s="1633"/>
      <c r="IU154" s="1633"/>
      <c r="IV154" s="1633"/>
      <c r="IW154" s="1633"/>
      <c r="IX154" s="1633"/>
      <c r="IY154" s="1633"/>
      <c r="IZ154" s="1633"/>
      <c r="JA154" s="1633"/>
      <c r="JB154" s="1633"/>
      <c r="JC154" s="1633"/>
      <c r="JD154" s="1633"/>
      <c r="JE154" s="1633"/>
      <c r="JF154" s="1633"/>
      <c r="JG154" s="1633"/>
      <c r="JH154" s="1633"/>
      <c r="JI154" s="1633"/>
      <c r="JJ154" s="1633"/>
      <c r="JK154" s="1633"/>
      <c r="JL154" s="1633"/>
      <c r="JM154" s="1633"/>
      <c r="JN154" s="1633"/>
      <c r="JO154" s="1633"/>
      <c r="JP154" s="1633"/>
      <c r="JQ154" s="1633"/>
      <c r="JR154" s="1633"/>
      <c r="JS154" s="1633"/>
      <c r="JT154" s="1633"/>
      <c r="JU154" s="1633"/>
      <c r="JV154" s="1633"/>
      <c r="JW154" s="1633"/>
      <c r="JX154" s="1633"/>
      <c r="JY154" s="1633"/>
      <c r="JZ154" s="1633"/>
      <c r="KA154" s="1633"/>
      <c r="KB154" s="1633"/>
      <c r="KC154" s="1633"/>
      <c r="KD154" s="1633"/>
      <c r="KE154" s="1633"/>
      <c r="KF154" s="1633"/>
      <c r="KG154" s="1633"/>
      <c r="KH154" s="1633"/>
      <c r="KI154" s="1633"/>
      <c r="KJ154" s="1633"/>
      <c r="KK154" s="1633"/>
      <c r="KL154" s="1633"/>
      <c r="KM154" s="1633"/>
      <c r="KN154" s="1633"/>
      <c r="KO154" s="1633"/>
      <c r="KP154" s="1633"/>
      <c r="KQ154" s="1633"/>
      <c r="KR154" s="1633"/>
      <c r="KS154" s="1633"/>
      <c r="KT154" s="1633"/>
      <c r="KU154" s="1633"/>
      <c r="KV154" s="1633"/>
      <c r="KW154" s="1633"/>
      <c r="KX154" s="1633"/>
      <c r="KY154" s="1633"/>
      <c r="KZ154" s="1633"/>
      <c r="LA154" s="1633"/>
      <c r="LB154" s="1633"/>
      <c r="LC154" s="1633"/>
      <c r="LD154" s="1633"/>
      <c r="LE154" s="1633"/>
      <c r="LF154" s="1633"/>
      <c r="LG154" s="1633"/>
      <c r="LH154" s="1633"/>
      <c r="LI154" s="1633"/>
      <c r="LJ154" s="1633"/>
      <c r="LK154" s="1633"/>
      <c r="LL154" s="1633"/>
      <c r="LM154" s="1633"/>
      <c r="LN154" s="1633"/>
      <c r="LO154" s="1642"/>
      <c r="LP154" s="1642"/>
      <c r="LQ154" s="1642"/>
      <c r="LR154" s="1642"/>
      <c r="LS154" s="1642"/>
      <c r="LT154" s="1642"/>
      <c r="LU154" s="1642"/>
      <c r="LV154" s="1643"/>
    </row>
    <row r="155" s="2140" customFormat="1" ht="47" customHeight="1" spans="1:334">
      <c r="A155" s="2417">
        <v>45841</v>
      </c>
      <c r="B155" s="1500" t="s">
        <v>173</v>
      </c>
      <c r="C155" s="1501" t="s">
        <v>98</v>
      </c>
      <c r="D155" s="1502">
        <v>4500172561</v>
      </c>
      <c r="E155" s="2253" t="s">
        <v>2180</v>
      </c>
      <c r="F155" s="1502" t="s">
        <v>2181</v>
      </c>
      <c r="G155" s="1505" t="s">
        <v>1859</v>
      </c>
      <c r="H155" s="1505" t="s">
        <v>1859</v>
      </c>
      <c r="I155" s="1532" t="s">
        <v>1861</v>
      </c>
      <c r="J155" s="1522">
        <v>2640</v>
      </c>
      <c r="K155" s="1534">
        <v>12</v>
      </c>
      <c r="L155" s="1534">
        <v>2640</v>
      </c>
      <c r="M155" s="1534">
        <f t="shared" si="115"/>
        <v>1</v>
      </c>
      <c r="N155" s="1536">
        <v>45884</v>
      </c>
      <c r="O155" s="1536">
        <v>45882</v>
      </c>
      <c r="P155" s="1537" t="s">
        <v>2177</v>
      </c>
      <c r="Q155" s="1562" t="s">
        <v>78</v>
      </c>
      <c r="R155" s="1839"/>
      <c r="S155" s="1839"/>
      <c r="T155" s="1839"/>
      <c r="U155" s="1839"/>
      <c r="V155" s="1532" t="s">
        <v>1962</v>
      </c>
      <c r="W155" s="1532" t="s">
        <v>111</v>
      </c>
      <c r="X155" s="1565" t="s">
        <v>2163</v>
      </c>
      <c r="Y155" s="1589" t="s">
        <v>88</v>
      </c>
      <c r="Z155" s="1589" t="s">
        <v>2164</v>
      </c>
      <c r="AA155" s="1589" t="s">
        <v>2165</v>
      </c>
      <c r="AB155" s="1589" t="s">
        <v>745</v>
      </c>
      <c r="AC155" s="1580" t="s">
        <v>2166</v>
      </c>
      <c r="AD155" s="1590" t="s">
        <v>181</v>
      </c>
      <c r="AE155" s="2277">
        <v>1510.5133</v>
      </c>
      <c r="AF155" s="2278">
        <f>AE155*M155</f>
        <v>1510.5133</v>
      </c>
      <c r="AG155" s="1504"/>
      <c r="AH155" s="1609" t="s">
        <v>81</v>
      </c>
      <c r="AI155" s="2623">
        <f t="shared" si="131"/>
        <v>2640</v>
      </c>
      <c r="AJ155" s="2626">
        <v>10</v>
      </c>
      <c r="AK155" s="2627">
        <f t="shared" si="116"/>
        <v>2640</v>
      </c>
      <c r="AL155" s="2627"/>
      <c r="AM155" s="2627"/>
      <c r="AN155" s="2627"/>
      <c r="AO155" s="2627">
        <f>J155/12</f>
        <v>220</v>
      </c>
      <c r="AP155" s="2627"/>
      <c r="AQ155" s="2641"/>
      <c r="AR155" s="1610"/>
      <c r="AS155" s="1610" t="s">
        <v>63</v>
      </c>
      <c r="AT155" s="1610">
        <f t="shared" si="134"/>
        <v>2640</v>
      </c>
      <c r="AU155" s="1610"/>
      <c r="AV155" s="1622">
        <f t="shared" si="118"/>
        <v>264</v>
      </c>
      <c r="AW155" s="1622">
        <f t="shared" si="119"/>
        <v>264</v>
      </c>
      <c r="AX155" s="1622">
        <f t="shared" si="120"/>
        <v>264</v>
      </c>
      <c r="AY155" s="1622">
        <f t="shared" si="121"/>
        <v>264</v>
      </c>
      <c r="AZ155" s="1622">
        <f t="shared" si="122"/>
        <v>264</v>
      </c>
      <c r="BA155" s="1622">
        <f t="shared" si="123"/>
        <v>264</v>
      </c>
      <c r="BB155" s="1622">
        <f t="shared" si="124"/>
        <v>264</v>
      </c>
      <c r="BC155" s="1622">
        <f t="shared" si="125"/>
        <v>264</v>
      </c>
      <c r="BD155" s="1622">
        <f t="shared" si="126"/>
        <v>264</v>
      </c>
      <c r="BE155" s="1622">
        <f t="shared" si="127"/>
        <v>264</v>
      </c>
      <c r="BF155" s="1622">
        <f t="shared" si="133"/>
        <v>253</v>
      </c>
      <c r="BG155" s="2707"/>
      <c r="BH155" s="1633"/>
      <c r="BI155" s="1633"/>
      <c r="BJ155" s="1633"/>
      <c r="BK155" s="1633"/>
      <c r="BL155" s="1633"/>
      <c r="BM155" s="1633"/>
      <c r="BN155" s="1633"/>
      <c r="BO155" s="1633"/>
      <c r="BP155" s="1633"/>
      <c r="BQ155" s="1633"/>
      <c r="BR155" s="1633"/>
      <c r="BS155" s="1633"/>
      <c r="BT155" s="1633"/>
      <c r="BU155" s="1633"/>
      <c r="BV155" s="1633"/>
      <c r="BW155" s="1633"/>
      <c r="BX155" s="1633"/>
      <c r="BY155" s="1633"/>
      <c r="BZ155" s="1633"/>
      <c r="CA155" s="1633"/>
      <c r="CB155" s="1633"/>
      <c r="CC155" s="1633"/>
      <c r="CD155" s="1633"/>
      <c r="CE155" s="1633"/>
      <c r="CF155" s="1633"/>
      <c r="CG155" s="1633"/>
      <c r="CH155" s="1633"/>
      <c r="CI155" s="1633"/>
      <c r="CJ155" s="1633"/>
      <c r="CK155" s="1633"/>
      <c r="CL155" s="1633"/>
      <c r="CM155" s="1633"/>
      <c r="CN155" s="1633"/>
      <c r="CO155" s="1633"/>
      <c r="CP155" s="1633"/>
      <c r="CQ155" s="1633"/>
      <c r="CR155" s="1633"/>
      <c r="CS155" s="1633"/>
      <c r="CT155" s="1633"/>
      <c r="CU155" s="1633"/>
      <c r="CV155" s="1633"/>
      <c r="CW155" s="1633"/>
      <c r="CX155" s="1633"/>
      <c r="CY155" s="1633"/>
      <c r="CZ155" s="1633"/>
      <c r="DA155" s="1633"/>
      <c r="DB155" s="1633"/>
      <c r="DC155" s="1633"/>
      <c r="DD155" s="1633"/>
      <c r="DE155" s="1633"/>
      <c r="DF155" s="1633"/>
      <c r="DG155" s="1633"/>
      <c r="DH155" s="1633"/>
      <c r="DI155" s="1633"/>
      <c r="DJ155" s="1633"/>
      <c r="DK155" s="1633"/>
      <c r="DL155" s="1633"/>
      <c r="DM155" s="1633"/>
      <c r="DN155" s="1633"/>
      <c r="DO155" s="1633"/>
      <c r="DP155" s="1633"/>
      <c r="DQ155" s="1633"/>
      <c r="DR155" s="1633"/>
      <c r="DS155" s="1633"/>
      <c r="DT155" s="1633"/>
      <c r="DU155" s="1633"/>
      <c r="DV155" s="1633"/>
      <c r="DW155" s="1633"/>
      <c r="DX155" s="1633"/>
      <c r="DY155" s="1633"/>
      <c r="DZ155" s="1633"/>
      <c r="EA155" s="1633"/>
      <c r="EB155" s="1633"/>
      <c r="EC155" s="1633"/>
      <c r="ED155" s="1633"/>
      <c r="EE155" s="1633"/>
      <c r="EF155" s="1633"/>
      <c r="EG155" s="1633"/>
      <c r="EH155" s="1633"/>
      <c r="EI155" s="1633"/>
      <c r="EJ155" s="1633"/>
      <c r="EK155" s="1633"/>
      <c r="EL155" s="1633"/>
      <c r="EM155" s="1633"/>
      <c r="EN155" s="1633"/>
      <c r="EO155" s="1633"/>
      <c r="EP155" s="1633"/>
      <c r="EQ155" s="1633"/>
      <c r="ER155" s="1633"/>
      <c r="ES155" s="1633"/>
      <c r="ET155" s="1633"/>
      <c r="EU155" s="1633"/>
      <c r="EV155" s="1633"/>
      <c r="EW155" s="1633"/>
      <c r="EX155" s="1633"/>
      <c r="EY155" s="1633"/>
      <c r="EZ155" s="1633"/>
      <c r="FA155" s="1633"/>
      <c r="FB155" s="1633"/>
      <c r="FC155" s="1633"/>
      <c r="FD155" s="1633"/>
      <c r="FE155" s="1633"/>
      <c r="FF155" s="1633"/>
      <c r="FG155" s="1633"/>
      <c r="FH155" s="1633"/>
      <c r="FI155" s="1633"/>
      <c r="FJ155" s="1633"/>
      <c r="FK155" s="1633"/>
      <c r="FL155" s="1633"/>
      <c r="FM155" s="1633"/>
      <c r="FN155" s="1633"/>
      <c r="FO155" s="1633"/>
      <c r="FP155" s="1633"/>
      <c r="FQ155" s="1633"/>
      <c r="FR155" s="1633"/>
      <c r="FS155" s="1633"/>
      <c r="FT155" s="1633"/>
      <c r="FU155" s="1633"/>
      <c r="FV155" s="1633"/>
      <c r="FW155" s="1633"/>
      <c r="FX155" s="1633"/>
      <c r="FY155" s="1633"/>
      <c r="FZ155" s="1633"/>
      <c r="GA155" s="1633"/>
      <c r="GB155" s="1633"/>
      <c r="GC155" s="1633"/>
      <c r="GD155" s="1633"/>
      <c r="GE155" s="1633"/>
      <c r="GF155" s="1633"/>
      <c r="GG155" s="1633"/>
      <c r="GH155" s="1633"/>
      <c r="GI155" s="1633"/>
      <c r="GJ155" s="1633"/>
      <c r="GK155" s="1633"/>
      <c r="GL155" s="1633"/>
      <c r="GM155" s="1633"/>
      <c r="GN155" s="1633"/>
      <c r="GO155" s="1633"/>
      <c r="GP155" s="1633"/>
      <c r="GQ155" s="1633"/>
      <c r="GR155" s="1633"/>
      <c r="GS155" s="1633"/>
      <c r="GT155" s="1633"/>
      <c r="GU155" s="1633"/>
      <c r="GV155" s="1633"/>
      <c r="GW155" s="1633"/>
      <c r="GX155" s="1633"/>
      <c r="GY155" s="1633"/>
      <c r="GZ155" s="1633"/>
      <c r="HA155" s="1633"/>
      <c r="HB155" s="1633"/>
      <c r="HC155" s="1633"/>
      <c r="HD155" s="1633"/>
      <c r="HE155" s="1633"/>
      <c r="HF155" s="1633"/>
      <c r="HG155" s="1633"/>
      <c r="HH155" s="1633"/>
      <c r="HI155" s="1633"/>
      <c r="HJ155" s="1633"/>
      <c r="HK155" s="1633"/>
      <c r="HL155" s="1633"/>
      <c r="HM155" s="1633"/>
      <c r="HN155" s="1633"/>
      <c r="HO155" s="1633"/>
      <c r="HP155" s="1633"/>
      <c r="HQ155" s="1633"/>
      <c r="HR155" s="1633"/>
      <c r="HS155" s="1633"/>
      <c r="HT155" s="1633"/>
      <c r="HU155" s="1633"/>
      <c r="HV155" s="1633"/>
      <c r="HW155" s="1633"/>
      <c r="HX155" s="1633"/>
      <c r="HY155" s="1633"/>
      <c r="HZ155" s="1633"/>
      <c r="IA155" s="1633"/>
      <c r="IB155" s="1633"/>
      <c r="IC155" s="1633"/>
      <c r="ID155" s="1633"/>
      <c r="IE155" s="1633"/>
      <c r="IF155" s="1633"/>
      <c r="IG155" s="1633"/>
      <c r="IH155" s="1633"/>
      <c r="II155" s="1633"/>
      <c r="IJ155" s="1633"/>
      <c r="IK155" s="1633"/>
      <c r="IL155" s="1633"/>
      <c r="IM155" s="1633"/>
      <c r="IN155" s="1633"/>
      <c r="IO155" s="1633"/>
      <c r="IP155" s="1633"/>
      <c r="IQ155" s="1633"/>
      <c r="IR155" s="1633"/>
      <c r="IS155" s="1633"/>
      <c r="IT155" s="1633"/>
      <c r="IU155" s="1633"/>
      <c r="IV155" s="1633"/>
      <c r="IW155" s="1633"/>
      <c r="IX155" s="1633"/>
      <c r="IY155" s="1633"/>
      <c r="IZ155" s="1633"/>
      <c r="JA155" s="1633"/>
      <c r="JB155" s="1633"/>
      <c r="JC155" s="1633"/>
      <c r="JD155" s="1633"/>
      <c r="JE155" s="1633"/>
      <c r="JF155" s="1633"/>
      <c r="JG155" s="1633"/>
      <c r="JH155" s="1633"/>
      <c r="JI155" s="1633"/>
      <c r="JJ155" s="1633"/>
      <c r="JK155" s="1633"/>
      <c r="JL155" s="1633"/>
      <c r="JM155" s="1633"/>
      <c r="JN155" s="1633"/>
      <c r="JO155" s="1633"/>
      <c r="JP155" s="1633"/>
      <c r="JQ155" s="1633"/>
      <c r="JR155" s="1633"/>
      <c r="JS155" s="1633"/>
      <c r="JT155" s="1633"/>
      <c r="JU155" s="1633"/>
      <c r="JV155" s="1633"/>
      <c r="JW155" s="1633"/>
      <c r="JX155" s="1633"/>
      <c r="JY155" s="1633"/>
      <c r="JZ155" s="1633"/>
      <c r="KA155" s="1633"/>
      <c r="KB155" s="1633"/>
      <c r="KC155" s="1633"/>
      <c r="KD155" s="1633"/>
      <c r="KE155" s="1633"/>
      <c r="KF155" s="1633"/>
      <c r="KG155" s="1633"/>
      <c r="KH155" s="1633"/>
      <c r="KI155" s="1633"/>
      <c r="KJ155" s="1633"/>
      <c r="KK155" s="1633"/>
      <c r="KL155" s="1633"/>
      <c r="KM155" s="1633"/>
      <c r="KN155" s="1633"/>
      <c r="KO155" s="1633"/>
      <c r="KP155" s="1633"/>
      <c r="KQ155" s="1633"/>
      <c r="KR155" s="1633"/>
      <c r="KS155" s="1633"/>
      <c r="KT155" s="1633"/>
      <c r="KU155" s="1633"/>
      <c r="KV155" s="1633"/>
      <c r="KW155" s="1633"/>
      <c r="KX155" s="1633"/>
      <c r="KY155" s="1633"/>
      <c r="KZ155" s="1633"/>
      <c r="LA155" s="1633"/>
      <c r="LB155" s="1633"/>
      <c r="LC155" s="1633"/>
      <c r="LD155" s="1633"/>
      <c r="LE155" s="1633"/>
      <c r="LF155" s="1633"/>
      <c r="LG155" s="1633"/>
      <c r="LH155" s="1633"/>
      <c r="LI155" s="1633"/>
      <c r="LJ155" s="1633"/>
      <c r="LK155" s="1633"/>
      <c r="LL155" s="1633"/>
      <c r="LM155" s="1633"/>
      <c r="LN155" s="1633"/>
      <c r="LO155" s="1642"/>
      <c r="LP155" s="1642"/>
      <c r="LQ155" s="1642"/>
      <c r="LR155" s="1642"/>
      <c r="LS155" s="1642"/>
      <c r="LT155" s="1642"/>
      <c r="LU155" s="1642"/>
      <c r="LV155" s="1643"/>
    </row>
    <row r="156" s="2140" customFormat="1" ht="47" customHeight="1" spans="1:334">
      <c r="A156" s="2417">
        <v>45841</v>
      </c>
      <c r="B156" s="1500" t="s">
        <v>173</v>
      </c>
      <c r="C156" s="1501" t="s">
        <v>98</v>
      </c>
      <c r="D156" s="1502">
        <v>4500172561</v>
      </c>
      <c r="E156" s="2253" t="s">
        <v>2182</v>
      </c>
      <c r="F156" s="1502" t="s">
        <v>2183</v>
      </c>
      <c r="G156" s="1505" t="s">
        <v>1859</v>
      </c>
      <c r="H156" s="1505" t="s">
        <v>1859</v>
      </c>
      <c r="I156" s="1532" t="s">
        <v>1861</v>
      </c>
      <c r="J156" s="1522">
        <v>2640</v>
      </c>
      <c r="K156" s="1534">
        <v>12</v>
      </c>
      <c r="L156" s="1534">
        <v>2640</v>
      </c>
      <c r="M156" s="1534">
        <f t="shared" si="115"/>
        <v>1</v>
      </c>
      <c r="N156" s="1536">
        <v>45884</v>
      </c>
      <c r="O156" s="1536">
        <v>45882</v>
      </c>
      <c r="P156" s="1537" t="s">
        <v>2177</v>
      </c>
      <c r="Q156" s="1562" t="s">
        <v>78</v>
      </c>
      <c r="R156" s="1839"/>
      <c r="S156" s="1839"/>
      <c r="T156" s="1839"/>
      <c r="U156" s="1839"/>
      <c r="V156" s="1532" t="s">
        <v>1962</v>
      </c>
      <c r="W156" s="1532" t="s">
        <v>111</v>
      </c>
      <c r="X156" s="1565" t="s">
        <v>2163</v>
      </c>
      <c r="Y156" s="1589" t="s">
        <v>88</v>
      </c>
      <c r="Z156" s="1589" t="s">
        <v>2164</v>
      </c>
      <c r="AA156" s="1589" t="s">
        <v>2165</v>
      </c>
      <c r="AB156" s="1589" t="s">
        <v>745</v>
      </c>
      <c r="AC156" s="1580" t="s">
        <v>2166</v>
      </c>
      <c r="AD156" s="1590" t="s">
        <v>181</v>
      </c>
      <c r="AE156" s="2277">
        <v>1510.5133</v>
      </c>
      <c r="AF156" s="2278">
        <f>AE156*M156</f>
        <v>1510.5133</v>
      </c>
      <c r="AG156" s="1504"/>
      <c r="AH156" s="1609" t="s">
        <v>81</v>
      </c>
      <c r="AI156" s="2623">
        <f t="shared" si="131"/>
        <v>2640</v>
      </c>
      <c r="AJ156" s="2626">
        <v>10</v>
      </c>
      <c r="AK156" s="2627">
        <f t="shared" si="116"/>
        <v>2640</v>
      </c>
      <c r="AL156" s="2627"/>
      <c r="AM156" s="2627"/>
      <c r="AN156" s="2627"/>
      <c r="AO156" s="2627">
        <f>J156/12</f>
        <v>220</v>
      </c>
      <c r="AP156" s="2627"/>
      <c r="AQ156" s="2641"/>
      <c r="AR156" s="1610"/>
      <c r="AS156" s="1610" t="s">
        <v>63</v>
      </c>
      <c r="AT156" s="1610">
        <f t="shared" si="134"/>
        <v>2640</v>
      </c>
      <c r="AU156" s="1610"/>
      <c r="AV156" s="1622">
        <f t="shared" si="118"/>
        <v>264</v>
      </c>
      <c r="AW156" s="1622">
        <f t="shared" si="119"/>
        <v>264</v>
      </c>
      <c r="AX156" s="1622">
        <f t="shared" si="120"/>
        <v>264</v>
      </c>
      <c r="AY156" s="1622">
        <f t="shared" si="121"/>
        <v>264</v>
      </c>
      <c r="AZ156" s="1622">
        <f t="shared" si="122"/>
        <v>264</v>
      </c>
      <c r="BA156" s="1622">
        <f t="shared" si="123"/>
        <v>264</v>
      </c>
      <c r="BB156" s="1622">
        <f t="shared" si="124"/>
        <v>264</v>
      </c>
      <c r="BC156" s="1622">
        <f t="shared" si="125"/>
        <v>264</v>
      </c>
      <c r="BD156" s="1622">
        <f t="shared" si="126"/>
        <v>264</v>
      </c>
      <c r="BE156" s="1622">
        <f t="shared" si="127"/>
        <v>264</v>
      </c>
      <c r="BF156" s="1622">
        <f t="shared" si="133"/>
        <v>253</v>
      </c>
      <c r="BG156" s="2648">
        <f>J156/24/COUNT(AV156:BE156)</f>
        <v>11</v>
      </c>
      <c r="BH156" s="1633"/>
      <c r="BI156" s="1633"/>
      <c r="BJ156" s="1633"/>
      <c r="BK156" s="1633"/>
      <c r="BL156" s="1633"/>
      <c r="BM156" s="1633"/>
      <c r="BN156" s="1633"/>
      <c r="BO156" s="1633"/>
      <c r="BP156" s="1633"/>
      <c r="BQ156" s="1633"/>
      <c r="BR156" s="1633"/>
      <c r="BS156" s="1633"/>
      <c r="BT156" s="1633"/>
      <c r="BU156" s="1633"/>
      <c r="BV156" s="1633"/>
      <c r="BW156" s="1633"/>
      <c r="BX156" s="1633"/>
      <c r="BY156" s="1633"/>
      <c r="BZ156" s="1633"/>
      <c r="CA156" s="1633"/>
      <c r="CB156" s="1633"/>
      <c r="CC156" s="1633"/>
      <c r="CD156" s="1633"/>
      <c r="CE156" s="1633"/>
      <c r="CF156" s="1633"/>
      <c r="CG156" s="1633"/>
      <c r="CH156" s="1633"/>
      <c r="CI156" s="1633"/>
      <c r="CJ156" s="1633"/>
      <c r="CK156" s="1633"/>
      <c r="CL156" s="1633"/>
      <c r="CM156" s="1633"/>
      <c r="CN156" s="1633"/>
      <c r="CO156" s="1633"/>
      <c r="CP156" s="1633"/>
      <c r="CQ156" s="1633"/>
      <c r="CR156" s="1633"/>
      <c r="CS156" s="1633"/>
      <c r="CT156" s="1633"/>
      <c r="CU156" s="1633"/>
      <c r="CV156" s="1633"/>
      <c r="CW156" s="1633"/>
      <c r="CX156" s="1633"/>
      <c r="CY156" s="1633"/>
      <c r="CZ156" s="1633"/>
      <c r="DA156" s="1633"/>
      <c r="DB156" s="1633"/>
      <c r="DC156" s="1633"/>
      <c r="DD156" s="1633"/>
      <c r="DE156" s="1633"/>
      <c r="DF156" s="1633"/>
      <c r="DG156" s="1633"/>
      <c r="DH156" s="1633"/>
      <c r="DI156" s="1633"/>
      <c r="DJ156" s="1633"/>
      <c r="DK156" s="1633"/>
      <c r="DL156" s="1633"/>
      <c r="DM156" s="1633"/>
      <c r="DN156" s="1633"/>
      <c r="DO156" s="1633"/>
      <c r="DP156" s="1633"/>
      <c r="DQ156" s="1633"/>
      <c r="DR156" s="1633"/>
      <c r="DS156" s="1633"/>
      <c r="DT156" s="1633"/>
      <c r="DU156" s="1633"/>
      <c r="DV156" s="1633"/>
      <c r="DW156" s="1633"/>
      <c r="DX156" s="1633"/>
      <c r="DY156" s="1633"/>
      <c r="DZ156" s="1633"/>
      <c r="EA156" s="1633"/>
      <c r="EB156" s="1633"/>
      <c r="EC156" s="1633"/>
      <c r="ED156" s="1633"/>
      <c r="EE156" s="1633"/>
      <c r="EF156" s="1633"/>
      <c r="EG156" s="1633"/>
      <c r="EH156" s="1633"/>
      <c r="EI156" s="1633"/>
      <c r="EJ156" s="1633"/>
      <c r="EK156" s="1633"/>
      <c r="EL156" s="1633"/>
      <c r="EM156" s="1633"/>
      <c r="EN156" s="1633"/>
      <c r="EO156" s="1633"/>
      <c r="EP156" s="1633"/>
      <c r="EQ156" s="1633"/>
      <c r="ER156" s="1633"/>
      <c r="ES156" s="1633"/>
      <c r="ET156" s="1633"/>
      <c r="EU156" s="1633"/>
      <c r="EV156" s="1633"/>
      <c r="EW156" s="1633"/>
      <c r="EX156" s="1633"/>
      <c r="EY156" s="1633"/>
      <c r="EZ156" s="1633"/>
      <c r="FA156" s="1633"/>
      <c r="FB156" s="1633"/>
      <c r="FC156" s="1633"/>
      <c r="FD156" s="1633"/>
      <c r="FE156" s="1633"/>
      <c r="FF156" s="1633"/>
      <c r="FG156" s="1633"/>
      <c r="FH156" s="1633"/>
      <c r="FI156" s="1633"/>
      <c r="FJ156" s="1633"/>
      <c r="FK156" s="1633"/>
      <c r="FL156" s="1633"/>
      <c r="FM156" s="1633"/>
      <c r="FN156" s="1633"/>
      <c r="FO156" s="1633"/>
      <c r="FP156" s="1633"/>
      <c r="FQ156" s="1633"/>
      <c r="FR156" s="1633"/>
      <c r="FS156" s="1633"/>
      <c r="FT156" s="1633"/>
      <c r="FU156" s="1633"/>
      <c r="FV156" s="1633"/>
      <c r="FW156" s="1633"/>
      <c r="FX156" s="1633"/>
      <c r="FY156" s="1633"/>
      <c r="FZ156" s="1633"/>
      <c r="GA156" s="1633"/>
      <c r="GB156" s="1633"/>
      <c r="GC156" s="1633"/>
      <c r="GD156" s="1633"/>
      <c r="GE156" s="1633"/>
      <c r="GF156" s="1633"/>
      <c r="GG156" s="1633"/>
      <c r="GH156" s="1633"/>
      <c r="GI156" s="1633"/>
      <c r="GJ156" s="1633"/>
      <c r="GK156" s="1633"/>
      <c r="GL156" s="1633"/>
      <c r="GM156" s="1633"/>
      <c r="GN156" s="1633"/>
      <c r="GO156" s="1633"/>
      <c r="GP156" s="1633"/>
      <c r="GQ156" s="1633"/>
      <c r="GR156" s="1633"/>
      <c r="GS156" s="1633"/>
      <c r="GT156" s="1633"/>
      <c r="GU156" s="1633"/>
      <c r="GV156" s="1633"/>
      <c r="GW156" s="1633"/>
      <c r="GX156" s="1633"/>
      <c r="GY156" s="1633"/>
      <c r="GZ156" s="1633"/>
      <c r="HA156" s="1633"/>
      <c r="HB156" s="1633"/>
      <c r="HC156" s="1633"/>
      <c r="HD156" s="1633"/>
      <c r="HE156" s="1633"/>
      <c r="HF156" s="1633"/>
      <c r="HG156" s="1633"/>
      <c r="HH156" s="1633"/>
      <c r="HI156" s="1633"/>
      <c r="HJ156" s="1633"/>
      <c r="HK156" s="1633"/>
      <c r="HL156" s="1633"/>
      <c r="HM156" s="1633"/>
      <c r="HN156" s="1633"/>
      <c r="HO156" s="1633"/>
      <c r="HP156" s="1633"/>
      <c r="HQ156" s="1633"/>
      <c r="HR156" s="1633"/>
      <c r="HS156" s="1633"/>
      <c r="HT156" s="1633"/>
      <c r="HU156" s="1633"/>
      <c r="HV156" s="1633"/>
      <c r="HW156" s="1633"/>
      <c r="HX156" s="1633"/>
      <c r="HY156" s="1633"/>
      <c r="HZ156" s="1633"/>
      <c r="IA156" s="1633"/>
      <c r="IB156" s="1633"/>
      <c r="IC156" s="1633"/>
      <c r="ID156" s="1633"/>
      <c r="IE156" s="1633"/>
      <c r="IF156" s="1633"/>
      <c r="IG156" s="1633"/>
      <c r="IH156" s="1633"/>
      <c r="II156" s="1633"/>
      <c r="IJ156" s="1633"/>
      <c r="IK156" s="1633"/>
      <c r="IL156" s="1633"/>
      <c r="IM156" s="1633"/>
      <c r="IN156" s="1633"/>
      <c r="IO156" s="1633"/>
      <c r="IP156" s="1633"/>
      <c r="IQ156" s="1633"/>
      <c r="IR156" s="1633"/>
      <c r="IS156" s="1633"/>
      <c r="IT156" s="1633"/>
      <c r="IU156" s="1633"/>
      <c r="IV156" s="1633"/>
      <c r="IW156" s="1633"/>
      <c r="IX156" s="1633"/>
      <c r="IY156" s="1633"/>
      <c r="IZ156" s="1633"/>
      <c r="JA156" s="1633"/>
      <c r="JB156" s="1633"/>
      <c r="JC156" s="1633"/>
      <c r="JD156" s="1633"/>
      <c r="JE156" s="1633"/>
      <c r="JF156" s="1633"/>
      <c r="JG156" s="1633"/>
      <c r="JH156" s="1633"/>
      <c r="JI156" s="1633"/>
      <c r="JJ156" s="1633"/>
      <c r="JK156" s="1633"/>
      <c r="JL156" s="1633"/>
      <c r="JM156" s="1633"/>
      <c r="JN156" s="1633"/>
      <c r="JO156" s="1633"/>
      <c r="JP156" s="1633"/>
      <c r="JQ156" s="1633"/>
      <c r="JR156" s="1633"/>
      <c r="JS156" s="1633"/>
      <c r="JT156" s="1633"/>
      <c r="JU156" s="1633"/>
      <c r="JV156" s="1633"/>
      <c r="JW156" s="1633"/>
      <c r="JX156" s="1633"/>
      <c r="JY156" s="1633"/>
      <c r="JZ156" s="1633"/>
      <c r="KA156" s="1633"/>
      <c r="KB156" s="1633"/>
      <c r="KC156" s="1633"/>
      <c r="KD156" s="1633"/>
      <c r="KE156" s="1633"/>
      <c r="KF156" s="1633"/>
      <c r="KG156" s="1633"/>
      <c r="KH156" s="1633"/>
      <c r="KI156" s="1633"/>
      <c r="KJ156" s="1633"/>
      <c r="KK156" s="1633"/>
      <c r="KL156" s="1633"/>
      <c r="KM156" s="1633"/>
      <c r="KN156" s="1633"/>
      <c r="KO156" s="1633"/>
      <c r="KP156" s="1633"/>
      <c r="KQ156" s="1633"/>
      <c r="KR156" s="1633"/>
      <c r="KS156" s="1633"/>
      <c r="KT156" s="1633"/>
      <c r="KU156" s="1633"/>
      <c r="KV156" s="1633"/>
      <c r="KW156" s="1633"/>
      <c r="KX156" s="1633"/>
      <c r="KY156" s="1633"/>
      <c r="KZ156" s="1633"/>
      <c r="LA156" s="1633"/>
      <c r="LB156" s="1633"/>
      <c r="LC156" s="1633"/>
      <c r="LD156" s="1633"/>
      <c r="LE156" s="1633"/>
      <c r="LF156" s="1633"/>
      <c r="LG156" s="1633"/>
      <c r="LH156" s="1633"/>
      <c r="LI156" s="1633"/>
      <c r="LJ156" s="1633"/>
      <c r="LK156" s="1633"/>
      <c r="LL156" s="1633"/>
      <c r="LM156" s="1633"/>
      <c r="LN156" s="1633"/>
      <c r="LO156" s="1642"/>
      <c r="LP156" s="1642"/>
      <c r="LQ156" s="1642"/>
      <c r="LR156" s="1642"/>
      <c r="LS156" s="1642"/>
      <c r="LT156" s="1642"/>
      <c r="LU156" s="1642"/>
      <c r="LV156" s="1643"/>
    </row>
    <row r="157" s="2140" customFormat="1" ht="47" customHeight="1" spans="1:334">
      <c r="A157" s="2417">
        <v>45826</v>
      </c>
      <c r="B157" s="1500" t="s">
        <v>1810</v>
      </c>
      <c r="C157" s="1501" t="s">
        <v>1811</v>
      </c>
      <c r="D157" s="1502">
        <v>4500170413</v>
      </c>
      <c r="E157" s="1503" t="s">
        <v>2184</v>
      </c>
      <c r="F157" s="1502" t="s">
        <v>2185</v>
      </c>
      <c r="G157" s="1505" t="s">
        <v>1727</v>
      </c>
      <c r="H157" s="1505" t="s">
        <v>1727</v>
      </c>
      <c r="I157" s="1532" t="s">
        <v>1728</v>
      </c>
      <c r="J157" s="1522">
        <v>6048</v>
      </c>
      <c r="K157" s="1534">
        <v>0</v>
      </c>
      <c r="L157" s="1534">
        <v>96</v>
      </c>
      <c r="M157" s="1534">
        <f t="shared" si="115"/>
        <v>63</v>
      </c>
      <c r="N157" s="1536">
        <v>45863</v>
      </c>
      <c r="O157" s="1536">
        <f>N157-2</f>
        <v>45861</v>
      </c>
      <c r="P157" s="1537"/>
      <c r="Q157" s="1562" t="s">
        <v>78</v>
      </c>
      <c r="R157" s="2708"/>
      <c r="S157" s="1839"/>
      <c r="T157" s="1839"/>
      <c r="U157" s="1839"/>
      <c r="V157" s="2308">
        <v>45871</v>
      </c>
      <c r="W157" s="1532" t="s">
        <v>168</v>
      </c>
      <c r="X157" s="1565">
        <v>45827</v>
      </c>
      <c r="Y157" s="1589" t="s">
        <v>88</v>
      </c>
      <c r="Z157" s="1589">
        <v>45845</v>
      </c>
      <c r="AA157" s="1589"/>
      <c r="AB157" s="1589"/>
      <c r="AC157" s="2692" t="s">
        <v>2186</v>
      </c>
      <c r="AD157" s="1590" t="s">
        <v>1814</v>
      </c>
      <c r="AE157" s="2277">
        <v>0.9375</v>
      </c>
      <c r="AF157" s="2278">
        <f>AE157*J157</f>
        <v>5670</v>
      </c>
      <c r="AG157" s="1504"/>
      <c r="AH157" s="1609" t="s">
        <v>81</v>
      </c>
      <c r="AI157" s="2623">
        <f t="shared" si="131"/>
        <v>6048</v>
      </c>
      <c r="AJ157" s="2629">
        <v>10</v>
      </c>
      <c r="AK157" s="2627">
        <f t="shared" si="116"/>
        <v>6048</v>
      </c>
      <c r="AL157" s="2627"/>
      <c r="AM157" s="2627"/>
      <c r="AN157" s="2627">
        <f>J157/24</f>
        <v>252</v>
      </c>
      <c r="AO157" s="2627"/>
      <c r="AP157" s="2627"/>
      <c r="AQ157" s="2641"/>
      <c r="AR157" s="1610"/>
      <c r="AS157" s="2312" t="s">
        <v>63</v>
      </c>
      <c r="AT157" s="2312">
        <f t="shared" si="134"/>
        <v>6048</v>
      </c>
      <c r="AU157" s="1610"/>
      <c r="AV157" s="1622">
        <f t="shared" si="118"/>
        <v>604.8</v>
      </c>
      <c r="AW157" s="1622">
        <f t="shared" si="119"/>
        <v>604.8</v>
      </c>
      <c r="AX157" s="1622">
        <f t="shared" si="120"/>
        <v>604.8</v>
      </c>
      <c r="AY157" s="1622">
        <f t="shared" si="121"/>
        <v>604.8</v>
      </c>
      <c r="AZ157" s="1622">
        <f t="shared" si="122"/>
        <v>604.8</v>
      </c>
      <c r="BA157" s="1622">
        <f t="shared" si="123"/>
        <v>604.8</v>
      </c>
      <c r="BB157" s="1622">
        <f t="shared" si="124"/>
        <v>604.8</v>
      </c>
      <c r="BC157" s="1622">
        <f t="shared" si="125"/>
        <v>604.8</v>
      </c>
      <c r="BD157" s="1622">
        <f t="shared" si="126"/>
        <v>604.8</v>
      </c>
      <c r="BE157" s="1622">
        <f t="shared" si="127"/>
        <v>604.8</v>
      </c>
      <c r="BF157" s="1622">
        <f t="shared" si="133"/>
        <v>579.6</v>
      </c>
      <c r="BG157" s="2648">
        <f>J157/24/COUNT(AV157:BE157)</f>
        <v>25.2</v>
      </c>
      <c r="BH157" s="1633"/>
      <c r="BI157" s="1633"/>
      <c r="BJ157" s="1633"/>
      <c r="BK157" s="1633"/>
      <c r="BL157" s="1633"/>
      <c r="BM157" s="1633"/>
      <c r="BN157" s="1633"/>
      <c r="BO157" s="1633"/>
      <c r="BP157" s="1633"/>
      <c r="BQ157" s="1633"/>
      <c r="BR157" s="1633"/>
      <c r="BS157" s="1633"/>
      <c r="BT157" s="1633"/>
      <c r="BU157" s="1633"/>
      <c r="BV157" s="1633"/>
      <c r="BW157" s="1633"/>
      <c r="BX157" s="1633"/>
      <c r="BY157" s="1633"/>
      <c r="BZ157" s="1633"/>
      <c r="CA157" s="1633"/>
      <c r="CB157" s="1633"/>
      <c r="CC157" s="1633"/>
      <c r="CD157" s="1633"/>
      <c r="CE157" s="1633"/>
      <c r="CF157" s="1633"/>
      <c r="CG157" s="1633"/>
      <c r="CH157" s="1633"/>
      <c r="CI157" s="1633"/>
      <c r="CJ157" s="1633"/>
      <c r="CK157" s="1633"/>
      <c r="CL157" s="1633"/>
      <c r="CM157" s="1633"/>
      <c r="CN157" s="1633"/>
      <c r="CO157" s="1633"/>
      <c r="CP157" s="1633"/>
      <c r="CQ157" s="1633"/>
      <c r="CR157" s="1633"/>
      <c r="CS157" s="1633"/>
      <c r="CT157" s="1633"/>
      <c r="CU157" s="1633"/>
      <c r="CV157" s="1633"/>
      <c r="CW157" s="1633"/>
      <c r="CX157" s="1633"/>
      <c r="CY157" s="1633"/>
      <c r="CZ157" s="1633"/>
      <c r="DA157" s="1633"/>
      <c r="DB157" s="1633"/>
      <c r="DC157" s="1633"/>
      <c r="DD157" s="1633"/>
      <c r="DE157" s="1633"/>
      <c r="DF157" s="1633"/>
      <c r="DG157" s="1633"/>
      <c r="DH157" s="1633"/>
      <c r="DI157" s="1633"/>
      <c r="DJ157" s="1633"/>
      <c r="DK157" s="1633"/>
      <c r="DL157" s="1633"/>
      <c r="DM157" s="1633"/>
      <c r="DN157" s="1633"/>
      <c r="DO157" s="1633"/>
      <c r="DP157" s="1633"/>
      <c r="DQ157" s="1633"/>
      <c r="DR157" s="1633"/>
      <c r="DS157" s="1633"/>
      <c r="DT157" s="1633"/>
      <c r="DU157" s="1633"/>
      <c r="DV157" s="1633"/>
      <c r="DW157" s="1633"/>
      <c r="DX157" s="1633"/>
      <c r="DY157" s="1633"/>
      <c r="DZ157" s="1633"/>
      <c r="EA157" s="1633"/>
      <c r="EB157" s="1633"/>
      <c r="EC157" s="1633"/>
      <c r="ED157" s="1633"/>
      <c r="EE157" s="1633"/>
      <c r="EF157" s="1633"/>
      <c r="EG157" s="1633"/>
      <c r="EH157" s="1633"/>
      <c r="EI157" s="1633"/>
      <c r="EJ157" s="1633"/>
      <c r="EK157" s="1633"/>
      <c r="EL157" s="1633"/>
      <c r="EM157" s="1633"/>
      <c r="EN157" s="1633"/>
      <c r="EO157" s="1633"/>
      <c r="EP157" s="1633"/>
      <c r="EQ157" s="1633"/>
      <c r="ER157" s="1633"/>
      <c r="ES157" s="1633"/>
      <c r="ET157" s="1633"/>
      <c r="EU157" s="1633"/>
      <c r="EV157" s="1633"/>
      <c r="EW157" s="1633"/>
      <c r="EX157" s="1633"/>
      <c r="EY157" s="1633"/>
      <c r="EZ157" s="1633"/>
      <c r="FA157" s="1633"/>
      <c r="FB157" s="1633"/>
      <c r="FC157" s="1633"/>
      <c r="FD157" s="1633"/>
      <c r="FE157" s="1633"/>
      <c r="FF157" s="1633"/>
      <c r="FG157" s="1633"/>
      <c r="FH157" s="1633"/>
      <c r="FI157" s="1633"/>
      <c r="FJ157" s="1633"/>
      <c r="FK157" s="1633"/>
      <c r="FL157" s="1633"/>
      <c r="FM157" s="1633"/>
      <c r="FN157" s="1633"/>
      <c r="FO157" s="1633"/>
      <c r="FP157" s="1633"/>
      <c r="FQ157" s="1633"/>
      <c r="FR157" s="1633"/>
      <c r="FS157" s="1633"/>
      <c r="FT157" s="1633"/>
      <c r="FU157" s="1633"/>
      <c r="FV157" s="1633"/>
      <c r="FW157" s="1633"/>
      <c r="FX157" s="1633"/>
      <c r="FY157" s="1633"/>
      <c r="FZ157" s="1633"/>
      <c r="GA157" s="1633"/>
      <c r="GB157" s="1633"/>
      <c r="GC157" s="1633"/>
      <c r="GD157" s="1633"/>
      <c r="GE157" s="1633"/>
      <c r="GF157" s="1633"/>
      <c r="GG157" s="1633"/>
      <c r="GH157" s="1633"/>
      <c r="GI157" s="1633"/>
      <c r="GJ157" s="1633"/>
      <c r="GK157" s="1633"/>
      <c r="GL157" s="1633"/>
      <c r="GM157" s="1633"/>
      <c r="GN157" s="1633"/>
      <c r="GO157" s="1633"/>
      <c r="GP157" s="1633"/>
      <c r="GQ157" s="1633"/>
      <c r="GR157" s="1633"/>
      <c r="GS157" s="1633"/>
      <c r="GT157" s="1633"/>
      <c r="GU157" s="1633"/>
      <c r="GV157" s="1633"/>
      <c r="GW157" s="1633"/>
      <c r="GX157" s="1633"/>
      <c r="GY157" s="1633"/>
      <c r="GZ157" s="1633"/>
      <c r="HA157" s="1633"/>
      <c r="HB157" s="1633"/>
      <c r="HC157" s="1633"/>
      <c r="HD157" s="1633"/>
      <c r="HE157" s="1633"/>
      <c r="HF157" s="1633"/>
      <c r="HG157" s="1633"/>
      <c r="HH157" s="1633"/>
      <c r="HI157" s="1633"/>
      <c r="HJ157" s="1633"/>
      <c r="HK157" s="1633"/>
      <c r="HL157" s="1633"/>
      <c r="HM157" s="1633"/>
      <c r="HN157" s="1633"/>
      <c r="HO157" s="1633"/>
      <c r="HP157" s="1633"/>
      <c r="HQ157" s="1633"/>
      <c r="HR157" s="1633"/>
      <c r="HS157" s="1633"/>
      <c r="HT157" s="1633"/>
      <c r="HU157" s="1633"/>
      <c r="HV157" s="1633"/>
      <c r="HW157" s="1633"/>
      <c r="HX157" s="1633"/>
      <c r="HY157" s="1633"/>
      <c r="HZ157" s="1633"/>
      <c r="IA157" s="1633"/>
      <c r="IB157" s="1633"/>
      <c r="IC157" s="1633"/>
      <c r="ID157" s="1633"/>
      <c r="IE157" s="1633"/>
      <c r="IF157" s="1633"/>
      <c r="IG157" s="1633"/>
      <c r="IH157" s="1633"/>
      <c r="II157" s="1633"/>
      <c r="IJ157" s="1633"/>
      <c r="IK157" s="1633"/>
      <c r="IL157" s="1633"/>
      <c r="IM157" s="1633"/>
      <c r="IN157" s="1633"/>
      <c r="IO157" s="1633"/>
      <c r="IP157" s="1633"/>
      <c r="IQ157" s="1633"/>
      <c r="IR157" s="1633"/>
      <c r="IS157" s="1633"/>
      <c r="IT157" s="1633"/>
      <c r="IU157" s="1633"/>
      <c r="IV157" s="1633"/>
      <c r="IW157" s="1633"/>
      <c r="IX157" s="1633"/>
      <c r="IY157" s="1633"/>
      <c r="IZ157" s="1633"/>
      <c r="JA157" s="1633"/>
      <c r="JB157" s="1633"/>
      <c r="JC157" s="1633"/>
      <c r="JD157" s="1633"/>
      <c r="JE157" s="1633"/>
      <c r="JF157" s="1633"/>
      <c r="JG157" s="1633"/>
      <c r="JH157" s="1633"/>
      <c r="JI157" s="1633"/>
      <c r="JJ157" s="1633"/>
      <c r="JK157" s="1633"/>
      <c r="JL157" s="1633"/>
      <c r="JM157" s="1633"/>
      <c r="JN157" s="1633"/>
      <c r="JO157" s="1633"/>
      <c r="JP157" s="1633"/>
      <c r="JQ157" s="1633"/>
      <c r="JR157" s="1633"/>
      <c r="JS157" s="1633"/>
      <c r="JT157" s="1633"/>
      <c r="JU157" s="1633"/>
      <c r="JV157" s="1633"/>
      <c r="JW157" s="1633"/>
      <c r="JX157" s="1633"/>
      <c r="JY157" s="1633"/>
      <c r="JZ157" s="1633"/>
      <c r="KA157" s="1633"/>
      <c r="KB157" s="1633"/>
      <c r="KC157" s="1633"/>
      <c r="KD157" s="1633"/>
      <c r="KE157" s="1633"/>
      <c r="KF157" s="1633"/>
      <c r="KG157" s="1633"/>
      <c r="KH157" s="1633"/>
      <c r="KI157" s="1633"/>
      <c r="KJ157" s="1633"/>
      <c r="KK157" s="1633"/>
      <c r="KL157" s="1633"/>
      <c r="KM157" s="1633"/>
      <c r="KN157" s="1633"/>
      <c r="KO157" s="1633"/>
      <c r="KP157" s="1633"/>
      <c r="KQ157" s="1633"/>
      <c r="KR157" s="1633"/>
      <c r="KS157" s="1633"/>
      <c r="KT157" s="1633"/>
      <c r="KU157" s="1633"/>
      <c r="KV157" s="1633"/>
      <c r="KW157" s="1633"/>
      <c r="KX157" s="1633"/>
      <c r="KY157" s="1633"/>
      <c r="KZ157" s="1633"/>
      <c r="LA157" s="1633"/>
      <c r="LB157" s="1633"/>
      <c r="LC157" s="1633"/>
      <c r="LD157" s="1633"/>
      <c r="LE157" s="1633"/>
      <c r="LF157" s="1633"/>
      <c r="LG157" s="1633"/>
      <c r="LH157" s="1633"/>
      <c r="LI157" s="1633"/>
      <c r="LJ157" s="1633"/>
      <c r="LK157" s="1633"/>
      <c r="LL157" s="1633"/>
      <c r="LM157" s="1633"/>
      <c r="LN157" s="1633"/>
      <c r="LO157" s="1642"/>
      <c r="LP157" s="1642"/>
      <c r="LQ157" s="1642"/>
      <c r="LR157" s="1642"/>
      <c r="LS157" s="1642"/>
      <c r="LT157" s="1642"/>
      <c r="LU157" s="1642"/>
      <c r="LV157" s="1643"/>
    </row>
    <row r="158" s="2140" customFormat="1" ht="47" customHeight="1" spans="1:334">
      <c r="A158" s="2417">
        <v>45838</v>
      </c>
      <c r="B158" s="1500" t="s">
        <v>2187</v>
      </c>
      <c r="C158" s="1501" t="s">
        <v>2058</v>
      </c>
      <c r="D158" s="1502">
        <v>4500172103</v>
      </c>
      <c r="E158" s="2253"/>
      <c r="F158" s="1502" t="s">
        <v>2188</v>
      </c>
      <c r="G158" s="1505" t="s">
        <v>1727</v>
      </c>
      <c r="H158" s="1505" t="s">
        <v>1727</v>
      </c>
      <c r="I158" s="1532" t="s">
        <v>1728</v>
      </c>
      <c r="J158" s="1522">
        <v>1920</v>
      </c>
      <c r="K158" s="1534">
        <v>0</v>
      </c>
      <c r="L158" s="1534">
        <v>96</v>
      </c>
      <c r="M158" s="1534">
        <f t="shared" si="115"/>
        <v>20</v>
      </c>
      <c r="N158" s="1536">
        <v>45874</v>
      </c>
      <c r="O158" s="1536">
        <v>45870</v>
      </c>
      <c r="P158" s="1537"/>
      <c r="Q158" s="1562" t="s">
        <v>78</v>
      </c>
      <c r="R158" s="1677"/>
      <c r="S158" s="1839"/>
      <c r="T158" s="1769"/>
      <c r="U158" s="1769"/>
      <c r="V158" s="2268" t="s">
        <v>1962</v>
      </c>
      <c r="W158" s="1532" t="s">
        <v>111</v>
      </c>
      <c r="X158" s="1565">
        <v>45845</v>
      </c>
      <c r="Y158" s="1589" t="s">
        <v>88</v>
      </c>
      <c r="Z158" s="1589">
        <v>45854</v>
      </c>
      <c r="AA158" s="1589"/>
      <c r="AB158" s="1589"/>
      <c r="AC158" s="1580" t="s">
        <v>2189</v>
      </c>
      <c r="AD158" s="1590" t="s">
        <v>2061</v>
      </c>
      <c r="AE158" s="2277">
        <v>0.9375</v>
      </c>
      <c r="AF158" s="2278">
        <f>J158*AE158</f>
        <v>1800</v>
      </c>
      <c r="AG158" s="1504"/>
      <c r="AH158" s="1609" t="s">
        <v>81</v>
      </c>
      <c r="AI158" s="2623">
        <f t="shared" si="131"/>
        <v>1920</v>
      </c>
      <c r="AJ158" s="2626">
        <v>10</v>
      </c>
      <c r="AK158" s="2627">
        <f t="shared" si="116"/>
        <v>1920</v>
      </c>
      <c r="AL158" s="2627"/>
      <c r="AM158" s="2627"/>
      <c r="AN158" s="2627">
        <f>J158/24</f>
        <v>80</v>
      </c>
      <c r="AO158" s="2627"/>
      <c r="AP158" s="2627"/>
      <c r="AQ158" s="2641"/>
      <c r="AR158" s="1610"/>
      <c r="AS158" s="1610" t="s">
        <v>63</v>
      </c>
      <c r="AT158" s="1610">
        <f t="shared" ref="AT158:AT211" si="135">J158</f>
        <v>1920</v>
      </c>
      <c r="AU158" s="1610"/>
      <c r="AV158" s="2185">
        <f t="shared" si="118"/>
        <v>192</v>
      </c>
      <c r="AW158" s="1622">
        <f t="shared" si="119"/>
        <v>192</v>
      </c>
      <c r="AX158" s="1622">
        <f t="shared" si="120"/>
        <v>192</v>
      </c>
      <c r="AY158" s="1622">
        <f t="shared" si="121"/>
        <v>192</v>
      </c>
      <c r="AZ158" s="1622">
        <f t="shared" si="122"/>
        <v>192</v>
      </c>
      <c r="BA158" s="2288">
        <f t="shared" si="123"/>
        <v>192</v>
      </c>
      <c r="BB158" s="2288">
        <f t="shared" si="124"/>
        <v>192</v>
      </c>
      <c r="BC158" s="2288">
        <f t="shared" si="125"/>
        <v>192</v>
      </c>
      <c r="BD158" s="2288">
        <f t="shared" si="126"/>
        <v>192</v>
      </c>
      <c r="BE158" s="2288">
        <f t="shared" si="127"/>
        <v>192</v>
      </c>
      <c r="BF158" s="2185">
        <f t="shared" si="133"/>
        <v>184</v>
      </c>
      <c r="BG158" s="2297">
        <f>J158/24/COUNT(AV158:BE158)</f>
        <v>8</v>
      </c>
      <c r="BH158" s="1633"/>
      <c r="BI158" s="1633"/>
      <c r="BJ158" s="1633"/>
      <c r="BK158" s="1633"/>
      <c r="BL158" s="1633"/>
      <c r="BM158" s="1633"/>
      <c r="BN158" s="1633"/>
      <c r="BO158" s="1633"/>
      <c r="BP158" s="1633"/>
      <c r="BQ158" s="1633"/>
      <c r="BR158" s="1633"/>
      <c r="BS158" s="1633"/>
      <c r="BT158" s="1633"/>
      <c r="BU158" s="1633"/>
      <c r="BV158" s="1633"/>
      <c r="BW158" s="1633"/>
      <c r="BX158" s="1633"/>
      <c r="BY158" s="1633"/>
      <c r="BZ158" s="1633"/>
      <c r="CA158" s="1633"/>
      <c r="CB158" s="1633"/>
      <c r="CC158" s="1633"/>
      <c r="CD158" s="1633"/>
      <c r="CE158" s="1633"/>
      <c r="CF158" s="1633"/>
      <c r="CG158" s="1633"/>
      <c r="CH158" s="1633"/>
      <c r="CI158" s="1633"/>
      <c r="CJ158" s="1633"/>
      <c r="CK158" s="1633"/>
      <c r="CL158" s="1633"/>
      <c r="CM158" s="1633"/>
      <c r="CN158" s="1633"/>
      <c r="CO158" s="1633"/>
      <c r="CP158" s="1633"/>
      <c r="CQ158" s="1633"/>
      <c r="CR158" s="1633"/>
      <c r="CS158" s="1633"/>
      <c r="CT158" s="1633"/>
      <c r="CU158" s="1633"/>
      <c r="CV158" s="1633"/>
      <c r="CW158" s="1633"/>
      <c r="CX158" s="1633"/>
      <c r="CY158" s="1633"/>
      <c r="CZ158" s="1633"/>
      <c r="DA158" s="1633"/>
      <c r="DB158" s="1633"/>
      <c r="DC158" s="1633"/>
      <c r="DD158" s="1633"/>
      <c r="DE158" s="1633"/>
      <c r="DF158" s="1633"/>
      <c r="DG158" s="1633"/>
      <c r="DH158" s="1633"/>
      <c r="DI158" s="1633"/>
      <c r="DJ158" s="1633"/>
      <c r="DK158" s="1633"/>
      <c r="DL158" s="1633"/>
      <c r="DM158" s="1633"/>
      <c r="DN158" s="1633"/>
      <c r="DO158" s="1633"/>
      <c r="DP158" s="1633"/>
      <c r="DQ158" s="1633"/>
      <c r="DR158" s="1633"/>
      <c r="DS158" s="1633"/>
      <c r="DT158" s="1633"/>
      <c r="DU158" s="1633"/>
      <c r="DV158" s="1633"/>
      <c r="DW158" s="1633"/>
      <c r="DX158" s="1633"/>
      <c r="DY158" s="1633"/>
      <c r="DZ158" s="1633"/>
      <c r="EA158" s="1633"/>
      <c r="EB158" s="1633"/>
      <c r="EC158" s="1633"/>
      <c r="ED158" s="1633"/>
      <c r="EE158" s="1633"/>
      <c r="EF158" s="1633"/>
      <c r="EG158" s="1633"/>
      <c r="EH158" s="1633"/>
      <c r="EI158" s="1633"/>
      <c r="EJ158" s="1633"/>
      <c r="EK158" s="1633"/>
      <c r="EL158" s="1633"/>
      <c r="EM158" s="1633"/>
      <c r="EN158" s="1633"/>
      <c r="EO158" s="1633"/>
      <c r="EP158" s="1633"/>
      <c r="EQ158" s="1633"/>
      <c r="ER158" s="1633"/>
      <c r="ES158" s="1633"/>
      <c r="ET158" s="1633"/>
      <c r="EU158" s="1633"/>
      <c r="EV158" s="1633"/>
      <c r="EW158" s="1633"/>
      <c r="EX158" s="1633"/>
      <c r="EY158" s="1633"/>
      <c r="EZ158" s="1633"/>
      <c r="FA158" s="1633"/>
      <c r="FB158" s="1633"/>
      <c r="FC158" s="1633"/>
      <c r="FD158" s="1633"/>
      <c r="FE158" s="1633"/>
      <c r="FF158" s="1633"/>
      <c r="FG158" s="1633"/>
      <c r="FH158" s="1633"/>
      <c r="FI158" s="1633"/>
      <c r="FJ158" s="1633"/>
      <c r="FK158" s="1633"/>
      <c r="FL158" s="1633"/>
      <c r="FM158" s="1633"/>
      <c r="FN158" s="1633"/>
      <c r="FO158" s="1633"/>
      <c r="FP158" s="1633"/>
      <c r="FQ158" s="1633"/>
      <c r="FR158" s="1633"/>
      <c r="FS158" s="1633"/>
      <c r="FT158" s="1633"/>
      <c r="FU158" s="1633"/>
      <c r="FV158" s="1633"/>
      <c r="FW158" s="1633"/>
      <c r="FX158" s="1633"/>
      <c r="FY158" s="1633"/>
      <c r="FZ158" s="1633"/>
      <c r="GA158" s="1633"/>
      <c r="GB158" s="1633"/>
      <c r="GC158" s="1633"/>
      <c r="GD158" s="1633"/>
      <c r="GE158" s="1633"/>
      <c r="GF158" s="1633"/>
      <c r="GG158" s="1633"/>
      <c r="GH158" s="1633"/>
      <c r="GI158" s="1633"/>
      <c r="GJ158" s="1633"/>
      <c r="GK158" s="1633"/>
      <c r="GL158" s="1633"/>
      <c r="GM158" s="1633"/>
      <c r="GN158" s="1633"/>
      <c r="GO158" s="1633"/>
      <c r="GP158" s="1633"/>
      <c r="GQ158" s="1633"/>
      <c r="GR158" s="1633"/>
      <c r="GS158" s="1633"/>
      <c r="GT158" s="1633"/>
      <c r="GU158" s="1633"/>
      <c r="GV158" s="1633"/>
      <c r="GW158" s="1633"/>
      <c r="GX158" s="1633"/>
      <c r="GY158" s="1633"/>
      <c r="GZ158" s="1633"/>
      <c r="HA158" s="1633"/>
      <c r="HB158" s="1633"/>
      <c r="HC158" s="1633"/>
      <c r="HD158" s="1633"/>
      <c r="HE158" s="1633"/>
      <c r="HF158" s="1633"/>
      <c r="HG158" s="1633"/>
      <c r="HH158" s="1633"/>
      <c r="HI158" s="1633"/>
      <c r="HJ158" s="1633"/>
      <c r="HK158" s="1633"/>
      <c r="HL158" s="1633"/>
      <c r="HM158" s="1633"/>
      <c r="HN158" s="1633"/>
      <c r="HO158" s="1633"/>
      <c r="HP158" s="1633"/>
      <c r="HQ158" s="1633"/>
      <c r="HR158" s="1633"/>
      <c r="HS158" s="1633"/>
      <c r="HT158" s="1633"/>
      <c r="HU158" s="1633"/>
      <c r="HV158" s="1633"/>
      <c r="HW158" s="1633"/>
      <c r="HX158" s="1633"/>
      <c r="HY158" s="1633"/>
      <c r="HZ158" s="1633"/>
      <c r="IA158" s="1633"/>
      <c r="IB158" s="1633"/>
      <c r="IC158" s="1633"/>
      <c r="ID158" s="1633"/>
      <c r="IE158" s="1633"/>
      <c r="IF158" s="1633"/>
      <c r="IG158" s="1633"/>
      <c r="IH158" s="1633"/>
      <c r="II158" s="1633"/>
      <c r="IJ158" s="1633"/>
      <c r="IK158" s="1633"/>
      <c r="IL158" s="1633"/>
      <c r="IM158" s="1633"/>
      <c r="IN158" s="1633"/>
      <c r="IO158" s="1633"/>
      <c r="IP158" s="1633"/>
      <c r="IQ158" s="1633"/>
      <c r="IR158" s="1633"/>
      <c r="IS158" s="1633"/>
      <c r="IT158" s="1633"/>
      <c r="IU158" s="1633"/>
      <c r="IV158" s="1633"/>
      <c r="IW158" s="1633"/>
      <c r="IX158" s="1633"/>
      <c r="IY158" s="1633"/>
      <c r="IZ158" s="1633"/>
      <c r="JA158" s="1633"/>
      <c r="JB158" s="1633"/>
      <c r="JC158" s="1633"/>
      <c r="JD158" s="1633"/>
      <c r="JE158" s="1633"/>
      <c r="JF158" s="1633"/>
      <c r="JG158" s="1633"/>
      <c r="JH158" s="1633"/>
      <c r="JI158" s="1633"/>
      <c r="JJ158" s="1633"/>
      <c r="JK158" s="1633"/>
      <c r="JL158" s="1633"/>
      <c r="JM158" s="1633"/>
      <c r="JN158" s="1633"/>
      <c r="JO158" s="1633"/>
      <c r="JP158" s="1633"/>
      <c r="JQ158" s="1633"/>
      <c r="JR158" s="1633"/>
      <c r="JS158" s="1633"/>
      <c r="JT158" s="1633"/>
      <c r="JU158" s="1633"/>
      <c r="JV158" s="1633"/>
      <c r="JW158" s="1633"/>
      <c r="JX158" s="1633"/>
      <c r="JY158" s="1633"/>
      <c r="JZ158" s="1633"/>
      <c r="KA158" s="1633"/>
      <c r="KB158" s="1633"/>
      <c r="KC158" s="1633"/>
      <c r="KD158" s="1633"/>
      <c r="KE158" s="1633"/>
      <c r="KF158" s="1633"/>
      <c r="KG158" s="1633"/>
      <c r="KH158" s="1633"/>
      <c r="KI158" s="1633"/>
      <c r="KJ158" s="1633"/>
      <c r="KK158" s="1633"/>
      <c r="KL158" s="1633"/>
      <c r="KM158" s="1633"/>
      <c r="KN158" s="1633"/>
      <c r="KO158" s="1633"/>
      <c r="KP158" s="1633"/>
      <c r="KQ158" s="1633"/>
      <c r="KR158" s="1633"/>
      <c r="KS158" s="1633"/>
      <c r="KT158" s="1633"/>
      <c r="KU158" s="1633"/>
      <c r="KV158" s="1633"/>
      <c r="KW158" s="1633"/>
      <c r="KX158" s="1633"/>
      <c r="KY158" s="1633"/>
      <c r="KZ158" s="1633"/>
      <c r="LA158" s="1633"/>
      <c r="LB158" s="1633"/>
      <c r="LC158" s="1633"/>
      <c r="LD158" s="1633"/>
      <c r="LE158" s="1633"/>
      <c r="LF158" s="1633"/>
      <c r="LG158" s="1633"/>
      <c r="LH158" s="1633"/>
      <c r="LI158" s="1633"/>
      <c r="LJ158" s="1633"/>
      <c r="LK158" s="1633"/>
      <c r="LL158" s="1633"/>
      <c r="LM158" s="1633"/>
      <c r="LN158" s="1633"/>
      <c r="LO158" s="1642"/>
      <c r="LP158" s="1642"/>
      <c r="LQ158" s="1642"/>
      <c r="LR158" s="1642"/>
      <c r="LS158" s="1642"/>
      <c r="LT158" s="1642"/>
      <c r="LU158" s="1642"/>
      <c r="LV158" s="1643"/>
    </row>
    <row r="159" s="2140" customFormat="1" ht="47" customHeight="1" spans="1:334">
      <c r="A159" s="2417">
        <v>45841</v>
      </c>
      <c r="B159" s="1500" t="s">
        <v>173</v>
      </c>
      <c r="C159" s="1501" t="s">
        <v>98</v>
      </c>
      <c r="D159" s="1502">
        <v>4500172561</v>
      </c>
      <c r="E159" s="2253" t="s">
        <v>2190</v>
      </c>
      <c r="F159" s="1502" t="s">
        <v>2191</v>
      </c>
      <c r="G159" s="1505" t="s">
        <v>1859</v>
      </c>
      <c r="H159" s="1505" t="s">
        <v>1859</v>
      </c>
      <c r="I159" s="1532" t="s">
        <v>1861</v>
      </c>
      <c r="J159" s="1522">
        <v>2640</v>
      </c>
      <c r="K159" s="1534">
        <v>12</v>
      </c>
      <c r="L159" s="1534">
        <v>2640</v>
      </c>
      <c r="M159" s="1534">
        <f t="shared" si="115"/>
        <v>1</v>
      </c>
      <c r="N159" s="1536">
        <v>45875</v>
      </c>
      <c r="O159" s="1536">
        <v>45870</v>
      </c>
      <c r="P159" s="1537" t="s">
        <v>744</v>
      </c>
      <c r="Q159" s="1562" t="s">
        <v>78</v>
      </c>
      <c r="R159" s="1839"/>
      <c r="S159" s="1839"/>
      <c r="T159" s="1769"/>
      <c r="U159" s="1769"/>
      <c r="V159" s="2268" t="s">
        <v>1962</v>
      </c>
      <c r="W159" s="1532" t="s">
        <v>111</v>
      </c>
      <c r="X159" s="1565" t="s">
        <v>2163</v>
      </c>
      <c r="Y159" s="1589" t="s">
        <v>88</v>
      </c>
      <c r="Z159" s="1589" t="s">
        <v>2164</v>
      </c>
      <c r="AA159" s="1589" t="s">
        <v>2165</v>
      </c>
      <c r="AB159" s="1589" t="s">
        <v>745</v>
      </c>
      <c r="AC159" s="1580" t="s">
        <v>2166</v>
      </c>
      <c r="AD159" s="1590" t="s">
        <v>181</v>
      </c>
      <c r="AE159" s="2277">
        <v>1510.5133</v>
      </c>
      <c r="AF159" s="2278">
        <f>AE159*M159</f>
        <v>1510.5133</v>
      </c>
      <c r="AG159" s="1504"/>
      <c r="AH159" s="1609" t="s">
        <v>81</v>
      </c>
      <c r="AI159" s="2623">
        <f t="shared" si="131"/>
        <v>2640</v>
      </c>
      <c r="AJ159" s="2626">
        <v>10</v>
      </c>
      <c r="AK159" s="2627">
        <f t="shared" si="116"/>
        <v>2640</v>
      </c>
      <c r="AL159" s="2627"/>
      <c r="AM159" s="2627"/>
      <c r="AN159" s="2627"/>
      <c r="AO159" s="2627">
        <f>J159/12</f>
        <v>220</v>
      </c>
      <c r="AP159" s="2627"/>
      <c r="AQ159" s="2641"/>
      <c r="AR159" s="1610"/>
      <c r="AS159" s="1610" t="s">
        <v>63</v>
      </c>
      <c r="AT159" s="1610">
        <f t="shared" si="135"/>
        <v>2640</v>
      </c>
      <c r="AU159" s="1610"/>
      <c r="AV159" s="1622">
        <f t="shared" si="118"/>
        <v>264</v>
      </c>
      <c r="AW159" s="1622">
        <f t="shared" si="119"/>
        <v>264</v>
      </c>
      <c r="AX159" s="1622">
        <f t="shared" si="120"/>
        <v>264</v>
      </c>
      <c r="AY159" s="1622">
        <f t="shared" si="121"/>
        <v>264</v>
      </c>
      <c r="AZ159" s="1622">
        <f t="shared" si="122"/>
        <v>264</v>
      </c>
      <c r="BA159" s="1622">
        <f t="shared" si="123"/>
        <v>264</v>
      </c>
      <c r="BB159" s="1622">
        <f t="shared" si="124"/>
        <v>264</v>
      </c>
      <c r="BC159" s="1622">
        <f t="shared" si="125"/>
        <v>264</v>
      </c>
      <c r="BD159" s="1622">
        <f t="shared" si="126"/>
        <v>264</v>
      </c>
      <c r="BE159" s="1622">
        <f t="shared" si="127"/>
        <v>264</v>
      </c>
      <c r="BF159" s="1622">
        <f t="shared" si="133"/>
        <v>253</v>
      </c>
      <c r="BG159" s="2707"/>
      <c r="BH159" s="1633"/>
      <c r="BI159" s="1633"/>
      <c r="BJ159" s="1633"/>
      <c r="BK159" s="1633"/>
      <c r="BL159" s="1633"/>
      <c r="BM159" s="1633"/>
      <c r="BN159" s="1633"/>
      <c r="BO159" s="1633"/>
      <c r="BP159" s="1633"/>
      <c r="BQ159" s="1633"/>
      <c r="BR159" s="1633"/>
      <c r="BS159" s="1633"/>
      <c r="BT159" s="1633"/>
      <c r="BU159" s="1633"/>
      <c r="BV159" s="1633"/>
      <c r="BW159" s="1633"/>
      <c r="BX159" s="1633"/>
      <c r="BY159" s="1633"/>
      <c r="BZ159" s="1633"/>
      <c r="CA159" s="1633"/>
      <c r="CB159" s="1633"/>
      <c r="CC159" s="1633"/>
      <c r="CD159" s="1633"/>
      <c r="CE159" s="1633"/>
      <c r="CF159" s="1633"/>
      <c r="CG159" s="1633"/>
      <c r="CH159" s="1633"/>
      <c r="CI159" s="1633"/>
      <c r="CJ159" s="1633"/>
      <c r="CK159" s="1633"/>
      <c r="CL159" s="1633"/>
      <c r="CM159" s="1633"/>
      <c r="CN159" s="1633"/>
      <c r="CO159" s="1633"/>
      <c r="CP159" s="1633"/>
      <c r="CQ159" s="1633"/>
      <c r="CR159" s="1633"/>
      <c r="CS159" s="1633"/>
      <c r="CT159" s="1633"/>
      <c r="CU159" s="1633"/>
      <c r="CV159" s="1633"/>
      <c r="CW159" s="1633"/>
      <c r="CX159" s="1633"/>
      <c r="CY159" s="1633"/>
      <c r="CZ159" s="1633"/>
      <c r="DA159" s="1633"/>
      <c r="DB159" s="1633"/>
      <c r="DC159" s="1633"/>
      <c r="DD159" s="1633"/>
      <c r="DE159" s="1633"/>
      <c r="DF159" s="1633"/>
      <c r="DG159" s="1633"/>
      <c r="DH159" s="1633"/>
      <c r="DI159" s="1633"/>
      <c r="DJ159" s="1633"/>
      <c r="DK159" s="1633"/>
      <c r="DL159" s="1633"/>
      <c r="DM159" s="1633"/>
      <c r="DN159" s="1633"/>
      <c r="DO159" s="1633"/>
      <c r="DP159" s="1633"/>
      <c r="DQ159" s="1633"/>
      <c r="DR159" s="1633"/>
      <c r="DS159" s="1633"/>
      <c r="DT159" s="1633"/>
      <c r="DU159" s="1633"/>
      <c r="DV159" s="1633"/>
      <c r="DW159" s="1633"/>
      <c r="DX159" s="1633"/>
      <c r="DY159" s="1633"/>
      <c r="DZ159" s="1633"/>
      <c r="EA159" s="1633"/>
      <c r="EB159" s="1633"/>
      <c r="EC159" s="1633"/>
      <c r="ED159" s="1633"/>
      <c r="EE159" s="1633"/>
      <c r="EF159" s="1633"/>
      <c r="EG159" s="1633"/>
      <c r="EH159" s="1633"/>
      <c r="EI159" s="1633"/>
      <c r="EJ159" s="1633"/>
      <c r="EK159" s="1633"/>
      <c r="EL159" s="1633"/>
      <c r="EM159" s="1633"/>
      <c r="EN159" s="1633"/>
      <c r="EO159" s="1633"/>
      <c r="EP159" s="1633"/>
      <c r="EQ159" s="1633"/>
      <c r="ER159" s="1633"/>
      <c r="ES159" s="1633"/>
      <c r="ET159" s="1633"/>
      <c r="EU159" s="1633"/>
      <c r="EV159" s="1633"/>
      <c r="EW159" s="1633"/>
      <c r="EX159" s="1633"/>
      <c r="EY159" s="1633"/>
      <c r="EZ159" s="1633"/>
      <c r="FA159" s="1633"/>
      <c r="FB159" s="1633"/>
      <c r="FC159" s="1633"/>
      <c r="FD159" s="1633"/>
      <c r="FE159" s="1633"/>
      <c r="FF159" s="1633"/>
      <c r="FG159" s="1633"/>
      <c r="FH159" s="1633"/>
      <c r="FI159" s="1633"/>
      <c r="FJ159" s="1633"/>
      <c r="FK159" s="1633"/>
      <c r="FL159" s="1633"/>
      <c r="FM159" s="1633"/>
      <c r="FN159" s="1633"/>
      <c r="FO159" s="1633"/>
      <c r="FP159" s="1633"/>
      <c r="FQ159" s="1633"/>
      <c r="FR159" s="1633"/>
      <c r="FS159" s="1633"/>
      <c r="FT159" s="1633"/>
      <c r="FU159" s="1633"/>
      <c r="FV159" s="1633"/>
      <c r="FW159" s="1633"/>
      <c r="FX159" s="1633"/>
      <c r="FY159" s="1633"/>
      <c r="FZ159" s="1633"/>
      <c r="GA159" s="1633"/>
      <c r="GB159" s="1633"/>
      <c r="GC159" s="1633"/>
      <c r="GD159" s="1633"/>
      <c r="GE159" s="1633"/>
      <c r="GF159" s="1633"/>
      <c r="GG159" s="1633"/>
      <c r="GH159" s="1633"/>
      <c r="GI159" s="1633"/>
      <c r="GJ159" s="1633"/>
      <c r="GK159" s="1633"/>
      <c r="GL159" s="1633"/>
      <c r="GM159" s="1633"/>
      <c r="GN159" s="1633"/>
      <c r="GO159" s="1633"/>
      <c r="GP159" s="1633"/>
      <c r="GQ159" s="1633"/>
      <c r="GR159" s="1633"/>
      <c r="GS159" s="1633"/>
      <c r="GT159" s="1633"/>
      <c r="GU159" s="1633"/>
      <c r="GV159" s="1633"/>
      <c r="GW159" s="1633"/>
      <c r="GX159" s="1633"/>
      <c r="GY159" s="1633"/>
      <c r="GZ159" s="1633"/>
      <c r="HA159" s="1633"/>
      <c r="HB159" s="1633"/>
      <c r="HC159" s="1633"/>
      <c r="HD159" s="1633"/>
      <c r="HE159" s="1633"/>
      <c r="HF159" s="1633"/>
      <c r="HG159" s="1633"/>
      <c r="HH159" s="1633"/>
      <c r="HI159" s="1633"/>
      <c r="HJ159" s="1633"/>
      <c r="HK159" s="1633"/>
      <c r="HL159" s="1633"/>
      <c r="HM159" s="1633"/>
      <c r="HN159" s="1633"/>
      <c r="HO159" s="1633"/>
      <c r="HP159" s="1633"/>
      <c r="HQ159" s="1633"/>
      <c r="HR159" s="1633"/>
      <c r="HS159" s="1633"/>
      <c r="HT159" s="1633"/>
      <c r="HU159" s="1633"/>
      <c r="HV159" s="1633"/>
      <c r="HW159" s="1633"/>
      <c r="HX159" s="1633"/>
      <c r="HY159" s="1633"/>
      <c r="HZ159" s="1633"/>
      <c r="IA159" s="1633"/>
      <c r="IB159" s="1633"/>
      <c r="IC159" s="1633"/>
      <c r="ID159" s="1633"/>
      <c r="IE159" s="1633"/>
      <c r="IF159" s="1633"/>
      <c r="IG159" s="1633"/>
      <c r="IH159" s="1633"/>
      <c r="II159" s="1633"/>
      <c r="IJ159" s="1633"/>
      <c r="IK159" s="1633"/>
      <c r="IL159" s="1633"/>
      <c r="IM159" s="1633"/>
      <c r="IN159" s="1633"/>
      <c r="IO159" s="1633"/>
      <c r="IP159" s="1633"/>
      <c r="IQ159" s="1633"/>
      <c r="IR159" s="1633"/>
      <c r="IS159" s="1633"/>
      <c r="IT159" s="1633"/>
      <c r="IU159" s="1633"/>
      <c r="IV159" s="1633"/>
      <c r="IW159" s="1633"/>
      <c r="IX159" s="1633"/>
      <c r="IY159" s="1633"/>
      <c r="IZ159" s="1633"/>
      <c r="JA159" s="1633"/>
      <c r="JB159" s="1633"/>
      <c r="JC159" s="1633"/>
      <c r="JD159" s="1633"/>
      <c r="JE159" s="1633"/>
      <c r="JF159" s="1633"/>
      <c r="JG159" s="1633"/>
      <c r="JH159" s="1633"/>
      <c r="JI159" s="1633"/>
      <c r="JJ159" s="1633"/>
      <c r="JK159" s="1633"/>
      <c r="JL159" s="1633"/>
      <c r="JM159" s="1633"/>
      <c r="JN159" s="1633"/>
      <c r="JO159" s="1633"/>
      <c r="JP159" s="1633"/>
      <c r="JQ159" s="1633"/>
      <c r="JR159" s="1633"/>
      <c r="JS159" s="1633"/>
      <c r="JT159" s="1633"/>
      <c r="JU159" s="1633"/>
      <c r="JV159" s="1633"/>
      <c r="JW159" s="1633"/>
      <c r="JX159" s="1633"/>
      <c r="JY159" s="1633"/>
      <c r="JZ159" s="1633"/>
      <c r="KA159" s="1633"/>
      <c r="KB159" s="1633"/>
      <c r="KC159" s="1633"/>
      <c r="KD159" s="1633"/>
      <c r="KE159" s="1633"/>
      <c r="KF159" s="1633"/>
      <c r="KG159" s="1633"/>
      <c r="KH159" s="1633"/>
      <c r="KI159" s="1633"/>
      <c r="KJ159" s="1633"/>
      <c r="KK159" s="1633"/>
      <c r="KL159" s="1633"/>
      <c r="KM159" s="1633"/>
      <c r="KN159" s="1633"/>
      <c r="KO159" s="1633"/>
      <c r="KP159" s="1633"/>
      <c r="KQ159" s="1633"/>
      <c r="KR159" s="1633"/>
      <c r="KS159" s="1633"/>
      <c r="KT159" s="1633"/>
      <c r="KU159" s="1633"/>
      <c r="KV159" s="1633"/>
      <c r="KW159" s="1633"/>
      <c r="KX159" s="1633"/>
      <c r="KY159" s="1633"/>
      <c r="KZ159" s="1633"/>
      <c r="LA159" s="1633"/>
      <c r="LB159" s="1633"/>
      <c r="LC159" s="1633"/>
      <c r="LD159" s="1633"/>
      <c r="LE159" s="1633"/>
      <c r="LF159" s="1633"/>
      <c r="LG159" s="1633"/>
      <c r="LH159" s="1633"/>
      <c r="LI159" s="1633"/>
      <c r="LJ159" s="1633"/>
      <c r="LK159" s="1633"/>
      <c r="LL159" s="1633"/>
      <c r="LM159" s="1633"/>
      <c r="LN159" s="1633"/>
      <c r="LO159" s="1642"/>
      <c r="LP159" s="1642"/>
      <c r="LQ159" s="1642"/>
      <c r="LR159" s="1642"/>
      <c r="LS159" s="1642"/>
      <c r="LT159" s="1642"/>
      <c r="LU159" s="1642"/>
      <c r="LV159" s="1643"/>
    </row>
    <row r="160" s="2140" customFormat="1" ht="47" customHeight="1" spans="1:334">
      <c r="A160" s="2417">
        <v>45841</v>
      </c>
      <c r="B160" s="1500" t="s">
        <v>173</v>
      </c>
      <c r="C160" s="1501" t="s">
        <v>98</v>
      </c>
      <c r="D160" s="1502">
        <v>4500172561</v>
      </c>
      <c r="E160" s="2253" t="s">
        <v>2192</v>
      </c>
      <c r="F160" s="1502" t="s">
        <v>2193</v>
      </c>
      <c r="G160" s="1505" t="s">
        <v>1859</v>
      </c>
      <c r="H160" s="1505" t="s">
        <v>1859</v>
      </c>
      <c r="I160" s="1532" t="s">
        <v>1861</v>
      </c>
      <c r="J160" s="1522">
        <v>2640</v>
      </c>
      <c r="K160" s="1534">
        <v>12</v>
      </c>
      <c r="L160" s="1534">
        <v>2640</v>
      </c>
      <c r="M160" s="1534">
        <f t="shared" si="115"/>
        <v>1</v>
      </c>
      <c r="N160" s="1536">
        <v>45875</v>
      </c>
      <c r="O160" s="1536">
        <v>45870</v>
      </c>
      <c r="P160" s="1537" t="s">
        <v>744</v>
      </c>
      <c r="Q160" s="1562" t="s">
        <v>78</v>
      </c>
      <c r="R160" s="1839"/>
      <c r="S160" s="1839"/>
      <c r="T160" s="1769"/>
      <c r="U160" s="1769"/>
      <c r="V160" s="2268" t="s">
        <v>1962</v>
      </c>
      <c r="W160" s="1532" t="s">
        <v>111</v>
      </c>
      <c r="X160" s="1565" t="s">
        <v>2163</v>
      </c>
      <c r="Y160" s="1589" t="s">
        <v>88</v>
      </c>
      <c r="Z160" s="1589" t="s">
        <v>2164</v>
      </c>
      <c r="AA160" s="1589" t="s">
        <v>2165</v>
      </c>
      <c r="AB160" s="1589" t="s">
        <v>745</v>
      </c>
      <c r="AC160" s="1580" t="s">
        <v>2166</v>
      </c>
      <c r="AD160" s="1590" t="s">
        <v>181</v>
      </c>
      <c r="AE160" s="2277">
        <v>1510.5133</v>
      </c>
      <c r="AF160" s="2278">
        <f>AE160*M160</f>
        <v>1510.5133</v>
      </c>
      <c r="AG160" s="1504"/>
      <c r="AH160" s="1609" t="s">
        <v>81</v>
      </c>
      <c r="AI160" s="2623">
        <f t="shared" si="131"/>
        <v>2640</v>
      </c>
      <c r="AJ160" s="2626">
        <v>10</v>
      </c>
      <c r="AK160" s="2627">
        <f t="shared" si="116"/>
        <v>2640</v>
      </c>
      <c r="AL160" s="2627"/>
      <c r="AM160" s="2627"/>
      <c r="AN160" s="2627"/>
      <c r="AO160" s="2627">
        <f>J160/12</f>
        <v>220</v>
      </c>
      <c r="AP160" s="2627"/>
      <c r="AQ160" s="2641"/>
      <c r="AR160" s="1610"/>
      <c r="AS160" s="1610" t="s">
        <v>63</v>
      </c>
      <c r="AT160" s="1610">
        <f t="shared" si="135"/>
        <v>2640</v>
      </c>
      <c r="AU160" s="1610"/>
      <c r="AV160" s="1622">
        <f t="shared" si="118"/>
        <v>264</v>
      </c>
      <c r="AW160" s="1622">
        <f t="shared" si="119"/>
        <v>264</v>
      </c>
      <c r="AX160" s="1622">
        <f t="shared" si="120"/>
        <v>264</v>
      </c>
      <c r="AY160" s="1622">
        <f t="shared" si="121"/>
        <v>264</v>
      </c>
      <c r="AZ160" s="1622">
        <f t="shared" si="122"/>
        <v>264</v>
      </c>
      <c r="BA160" s="1622">
        <f t="shared" si="123"/>
        <v>264</v>
      </c>
      <c r="BB160" s="1622">
        <f t="shared" si="124"/>
        <v>264</v>
      </c>
      <c r="BC160" s="1622">
        <f t="shared" si="125"/>
        <v>264</v>
      </c>
      <c r="BD160" s="1622">
        <f t="shared" si="126"/>
        <v>264</v>
      </c>
      <c r="BE160" s="1622">
        <f t="shared" si="127"/>
        <v>264</v>
      </c>
      <c r="BF160" s="1622">
        <f t="shared" si="133"/>
        <v>253</v>
      </c>
      <c r="BG160" s="2707"/>
      <c r="BH160" s="1633"/>
      <c r="BI160" s="1633"/>
      <c r="BJ160" s="1633"/>
      <c r="BK160" s="1633"/>
      <c r="BL160" s="1633"/>
      <c r="BM160" s="1633"/>
      <c r="BN160" s="1633"/>
      <c r="BO160" s="1633"/>
      <c r="BP160" s="1633"/>
      <c r="BQ160" s="1633"/>
      <c r="BR160" s="1633"/>
      <c r="BS160" s="1633"/>
      <c r="BT160" s="1633"/>
      <c r="BU160" s="1633"/>
      <c r="BV160" s="1633"/>
      <c r="BW160" s="1633"/>
      <c r="BX160" s="1633"/>
      <c r="BY160" s="1633"/>
      <c r="BZ160" s="1633"/>
      <c r="CA160" s="1633"/>
      <c r="CB160" s="1633"/>
      <c r="CC160" s="1633"/>
      <c r="CD160" s="1633"/>
      <c r="CE160" s="1633"/>
      <c r="CF160" s="1633"/>
      <c r="CG160" s="1633"/>
      <c r="CH160" s="1633"/>
      <c r="CI160" s="1633"/>
      <c r="CJ160" s="1633"/>
      <c r="CK160" s="1633"/>
      <c r="CL160" s="1633"/>
      <c r="CM160" s="1633"/>
      <c r="CN160" s="1633"/>
      <c r="CO160" s="1633"/>
      <c r="CP160" s="1633"/>
      <c r="CQ160" s="1633"/>
      <c r="CR160" s="1633"/>
      <c r="CS160" s="1633"/>
      <c r="CT160" s="1633"/>
      <c r="CU160" s="1633"/>
      <c r="CV160" s="1633"/>
      <c r="CW160" s="1633"/>
      <c r="CX160" s="1633"/>
      <c r="CY160" s="1633"/>
      <c r="CZ160" s="1633"/>
      <c r="DA160" s="1633"/>
      <c r="DB160" s="1633"/>
      <c r="DC160" s="1633"/>
      <c r="DD160" s="1633"/>
      <c r="DE160" s="1633"/>
      <c r="DF160" s="1633"/>
      <c r="DG160" s="1633"/>
      <c r="DH160" s="1633"/>
      <c r="DI160" s="1633"/>
      <c r="DJ160" s="1633"/>
      <c r="DK160" s="1633"/>
      <c r="DL160" s="1633"/>
      <c r="DM160" s="1633"/>
      <c r="DN160" s="1633"/>
      <c r="DO160" s="1633"/>
      <c r="DP160" s="1633"/>
      <c r="DQ160" s="1633"/>
      <c r="DR160" s="1633"/>
      <c r="DS160" s="1633"/>
      <c r="DT160" s="1633"/>
      <c r="DU160" s="1633"/>
      <c r="DV160" s="1633"/>
      <c r="DW160" s="1633"/>
      <c r="DX160" s="1633"/>
      <c r="DY160" s="1633"/>
      <c r="DZ160" s="1633"/>
      <c r="EA160" s="1633"/>
      <c r="EB160" s="1633"/>
      <c r="EC160" s="1633"/>
      <c r="ED160" s="1633"/>
      <c r="EE160" s="1633"/>
      <c r="EF160" s="1633"/>
      <c r="EG160" s="1633"/>
      <c r="EH160" s="1633"/>
      <c r="EI160" s="1633"/>
      <c r="EJ160" s="1633"/>
      <c r="EK160" s="1633"/>
      <c r="EL160" s="1633"/>
      <c r="EM160" s="1633"/>
      <c r="EN160" s="1633"/>
      <c r="EO160" s="1633"/>
      <c r="EP160" s="1633"/>
      <c r="EQ160" s="1633"/>
      <c r="ER160" s="1633"/>
      <c r="ES160" s="1633"/>
      <c r="ET160" s="1633"/>
      <c r="EU160" s="1633"/>
      <c r="EV160" s="1633"/>
      <c r="EW160" s="1633"/>
      <c r="EX160" s="1633"/>
      <c r="EY160" s="1633"/>
      <c r="EZ160" s="1633"/>
      <c r="FA160" s="1633"/>
      <c r="FB160" s="1633"/>
      <c r="FC160" s="1633"/>
      <c r="FD160" s="1633"/>
      <c r="FE160" s="1633"/>
      <c r="FF160" s="1633"/>
      <c r="FG160" s="1633"/>
      <c r="FH160" s="1633"/>
      <c r="FI160" s="1633"/>
      <c r="FJ160" s="1633"/>
      <c r="FK160" s="1633"/>
      <c r="FL160" s="1633"/>
      <c r="FM160" s="1633"/>
      <c r="FN160" s="1633"/>
      <c r="FO160" s="1633"/>
      <c r="FP160" s="1633"/>
      <c r="FQ160" s="1633"/>
      <c r="FR160" s="1633"/>
      <c r="FS160" s="1633"/>
      <c r="FT160" s="1633"/>
      <c r="FU160" s="1633"/>
      <c r="FV160" s="1633"/>
      <c r="FW160" s="1633"/>
      <c r="FX160" s="1633"/>
      <c r="FY160" s="1633"/>
      <c r="FZ160" s="1633"/>
      <c r="GA160" s="1633"/>
      <c r="GB160" s="1633"/>
      <c r="GC160" s="1633"/>
      <c r="GD160" s="1633"/>
      <c r="GE160" s="1633"/>
      <c r="GF160" s="1633"/>
      <c r="GG160" s="1633"/>
      <c r="GH160" s="1633"/>
      <c r="GI160" s="1633"/>
      <c r="GJ160" s="1633"/>
      <c r="GK160" s="1633"/>
      <c r="GL160" s="1633"/>
      <c r="GM160" s="1633"/>
      <c r="GN160" s="1633"/>
      <c r="GO160" s="1633"/>
      <c r="GP160" s="1633"/>
      <c r="GQ160" s="1633"/>
      <c r="GR160" s="1633"/>
      <c r="GS160" s="1633"/>
      <c r="GT160" s="1633"/>
      <c r="GU160" s="1633"/>
      <c r="GV160" s="1633"/>
      <c r="GW160" s="1633"/>
      <c r="GX160" s="1633"/>
      <c r="GY160" s="1633"/>
      <c r="GZ160" s="1633"/>
      <c r="HA160" s="1633"/>
      <c r="HB160" s="1633"/>
      <c r="HC160" s="1633"/>
      <c r="HD160" s="1633"/>
      <c r="HE160" s="1633"/>
      <c r="HF160" s="1633"/>
      <c r="HG160" s="1633"/>
      <c r="HH160" s="1633"/>
      <c r="HI160" s="1633"/>
      <c r="HJ160" s="1633"/>
      <c r="HK160" s="1633"/>
      <c r="HL160" s="1633"/>
      <c r="HM160" s="1633"/>
      <c r="HN160" s="1633"/>
      <c r="HO160" s="1633"/>
      <c r="HP160" s="1633"/>
      <c r="HQ160" s="1633"/>
      <c r="HR160" s="1633"/>
      <c r="HS160" s="1633"/>
      <c r="HT160" s="1633"/>
      <c r="HU160" s="1633"/>
      <c r="HV160" s="1633"/>
      <c r="HW160" s="1633"/>
      <c r="HX160" s="1633"/>
      <c r="HY160" s="1633"/>
      <c r="HZ160" s="1633"/>
      <c r="IA160" s="1633"/>
      <c r="IB160" s="1633"/>
      <c r="IC160" s="1633"/>
      <c r="ID160" s="1633"/>
      <c r="IE160" s="1633"/>
      <c r="IF160" s="1633"/>
      <c r="IG160" s="1633"/>
      <c r="IH160" s="1633"/>
      <c r="II160" s="1633"/>
      <c r="IJ160" s="1633"/>
      <c r="IK160" s="1633"/>
      <c r="IL160" s="1633"/>
      <c r="IM160" s="1633"/>
      <c r="IN160" s="1633"/>
      <c r="IO160" s="1633"/>
      <c r="IP160" s="1633"/>
      <c r="IQ160" s="1633"/>
      <c r="IR160" s="1633"/>
      <c r="IS160" s="1633"/>
      <c r="IT160" s="1633"/>
      <c r="IU160" s="1633"/>
      <c r="IV160" s="1633"/>
      <c r="IW160" s="1633"/>
      <c r="IX160" s="1633"/>
      <c r="IY160" s="1633"/>
      <c r="IZ160" s="1633"/>
      <c r="JA160" s="1633"/>
      <c r="JB160" s="1633"/>
      <c r="JC160" s="1633"/>
      <c r="JD160" s="1633"/>
      <c r="JE160" s="1633"/>
      <c r="JF160" s="1633"/>
      <c r="JG160" s="1633"/>
      <c r="JH160" s="1633"/>
      <c r="JI160" s="1633"/>
      <c r="JJ160" s="1633"/>
      <c r="JK160" s="1633"/>
      <c r="JL160" s="1633"/>
      <c r="JM160" s="1633"/>
      <c r="JN160" s="1633"/>
      <c r="JO160" s="1633"/>
      <c r="JP160" s="1633"/>
      <c r="JQ160" s="1633"/>
      <c r="JR160" s="1633"/>
      <c r="JS160" s="1633"/>
      <c r="JT160" s="1633"/>
      <c r="JU160" s="1633"/>
      <c r="JV160" s="1633"/>
      <c r="JW160" s="1633"/>
      <c r="JX160" s="1633"/>
      <c r="JY160" s="1633"/>
      <c r="JZ160" s="1633"/>
      <c r="KA160" s="1633"/>
      <c r="KB160" s="1633"/>
      <c r="KC160" s="1633"/>
      <c r="KD160" s="1633"/>
      <c r="KE160" s="1633"/>
      <c r="KF160" s="1633"/>
      <c r="KG160" s="1633"/>
      <c r="KH160" s="1633"/>
      <c r="KI160" s="1633"/>
      <c r="KJ160" s="1633"/>
      <c r="KK160" s="1633"/>
      <c r="KL160" s="1633"/>
      <c r="KM160" s="1633"/>
      <c r="KN160" s="1633"/>
      <c r="KO160" s="1633"/>
      <c r="KP160" s="1633"/>
      <c r="KQ160" s="1633"/>
      <c r="KR160" s="1633"/>
      <c r="KS160" s="1633"/>
      <c r="KT160" s="1633"/>
      <c r="KU160" s="1633"/>
      <c r="KV160" s="1633"/>
      <c r="KW160" s="1633"/>
      <c r="KX160" s="1633"/>
      <c r="KY160" s="1633"/>
      <c r="KZ160" s="1633"/>
      <c r="LA160" s="1633"/>
      <c r="LB160" s="1633"/>
      <c r="LC160" s="1633"/>
      <c r="LD160" s="1633"/>
      <c r="LE160" s="1633"/>
      <c r="LF160" s="1633"/>
      <c r="LG160" s="1633"/>
      <c r="LH160" s="1633"/>
      <c r="LI160" s="1633"/>
      <c r="LJ160" s="1633"/>
      <c r="LK160" s="1633"/>
      <c r="LL160" s="1633"/>
      <c r="LM160" s="1633"/>
      <c r="LN160" s="1633"/>
      <c r="LO160" s="1642"/>
      <c r="LP160" s="1642"/>
      <c r="LQ160" s="1642"/>
      <c r="LR160" s="1642"/>
      <c r="LS160" s="1642"/>
      <c r="LT160" s="1642"/>
      <c r="LU160" s="1642"/>
      <c r="LV160" s="1643"/>
    </row>
    <row r="161" s="2140" customFormat="1" ht="47" customHeight="1" spans="1:334">
      <c r="A161" s="2417">
        <v>45841</v>
      </c>
      <c r="B161" s="1500" t="s">
        <v>173</v>
      </c>
      <c r="C161" s="1501" t="s">
        <v>98</v>
      </c>
      <c r="D161" s="1502">
        <v>4500172561</v>
      </c>
      <c r="E161" s="2253" t="s">
        <v>2194</v>
      </c>
      <c r="F161" s="1502" t="s">
        <v>2195</v>
      </c>
      <c r="G161" s="1505" t="s">
        <v>1859</v>
      </c>
      <c r="H161" s="1505" t="s">
        <v>1859</v>
      </c>
      <c r="I161" s="1532" t="s">
        <v>1861</v>
      </c>
      <c r="J161" s="1522">
        <v>2640</v>
      </c>
      <c r="K161" s="1534">
        <v>12</v>
      </c>
      <c r="L161" s="1534">
        <v>2640</v>
      </c>
      <c r="M161" s="1534">
        <f t="shared" si="115"/>
        <v>1</v>
      </c>
      <c r="N161" s="1536">
        <v>45875</v>
      </c>
      <c r="O161" s="1536">
        <v>45870</v>
      </c>
      <c r="P161" s="1537" t="s">
        <v>744</v>
      </c>
      <c r="Q161" s="1562" t="s">
        <v>78</v>
      </c>
      <c r="R161" s="1839"/>
      <c r="S161" s="1839"/>
      <c r="T161" s="1769"/>
      <c r="U161" s="1769"/>
      <c r="V161" s="2268" t="s">
        <v>1962</v>
      </c>
      <c r="W161" s="1532" t="s">
        <v>111</v>
      </c>
      <c r="X161" s="1565" t="s">
        <v>2163</v>
      </c>
      <c r="Y161" s="1589" t="s">
        <v>88</v>
      </c>
      <c r="Z161" s="1589" t="s">
        <v>2164</v>
      </c>
      <c r="AA161" s="1589" t="s">
        <v>2165</v>
      </c>
      <c r="AB161" s="1589" t="s">
        <v>745</v>
      </c>
      <c r="AC161" s="1580" t="s">
        <v>2166</v>
      </c>
      <c r="AD161" s="1590" t="s">
        <v>181</v>
      </c>
      <c r="AE161" s="2277">
        <v>1510.5133</v>
      </c>
      <c r="AF161" s="2278">
        <f>AE161*M161</f>
        <v>1510.5133</v>
      </c>
      <c r="AG161" s="1504"/>
      <c r="AH161" s="1609" t="s">
        <v>81</v>
      </c>
      <c r="AI161" s="2623">
        <f t="shared" si="131"/>
        <v>2640</v>
      </c>
      <c r="AJ161" s="2626">
        <v>10</v>
      </c>
      <c r="AK161" s="2627">
        <f t="shared" si="116"/>
        <v>2640</v>
      </c>
      <c r="AL161" s="2627"/>
      <c r="AM161" s="2627"/>
      <c r="AN161" s="2627"/>
      <c r="AO161" s="2627">
        <f>J161/12</f>
        <v>220</v>
      </c>
      <c r="AP161" s="2627"/>
      <c r="AQ161" s="2641"/>
      <c r="AR161" s="1610"/>
      <c r="AS161" s="1610" t="s">
        <v>63</v>
      </c>
      <c r="AT161" s="1610">
        <f t="shared" si="135"/>
        <v>2640</v>
      </c>
      <c r="AU161" s="1610"/>
      <c r="AV161" s="1622">
        <f t="shared" si="118"/>
        <v>264</v>
      </c>
      <c r="AW161" s="1622">
        <f t="shared" si="119"/>
        <v>264</v>
      </c>
      <c r="AX161" s="1622">
        <f t="shared" si="120"/>
        <v>264</v>
      </c>
      <c r="AY161" s="1622">
        <f t="shared" si="121"/>
        <v>264</v>
      </c>
      <c r="AZ161" s="1622">
        <f t="shared" si="122"/>
        <v>264</v>
      </c>
      <c r="BA161" s="1622">
        <f t="shared" si="123"/>
        <v>264</v>
      </c>
      <c r="BB161" s="1622">
        <f t="shared" si="124"/>
        <v>264</v>
      </c>
      <c r="BC161" s="1622">
        <f t="shared" si="125"/>
        <v>264</v>
      </c>
      <c r="BD161" s="1622">
        <f t="shared" si="126"/>
        <v>264</v>
      </c>
      <c r="BE161" s="1622">
        <f t="shared" si="127"/>
        <v>264</v>
      </c>
      <c r="BF161" s="1622">
        <f t="shared" si="133"/>
        <v>253</v>
      </c>
      <c r="BG161" s="2707"/>
      <c r="BH161" s="1633"/>
      <c r="BI161" s="1633"/>
      <c r="BJ161" s="1633"/>
      <c r="BK161" s="1633"/>
      <c r="BL161" s="1633"/>
      <c r="BM161" s="1633"/>
      <c r="BN161" s="1633"/>
      <c r="BO161" s="1633"/>
      <c r="BP161" s="1633"/>
      <c r="BQ161" s="1633"/>
      <c r="BR161" s="1633"/>
      <c r="BS161" s="1633"/>
      <c r="BT161" s="1633"/>
      <c r="BU161" s="1633"/>
      <c r="BV161" s="1633"/>
      <c r="BW161" s="1633"/>
      <c r="BX161" s="1633"/>
      <c r="BY161" s="1633"/>
      <c r="BZ161" s="1633"/>
      <c r="CA161" s="1633"/>
      <c r="CB161" s="1633"/>
      <c r="CC161" s="1633"/>
      <c r="CD161" s="1633"/>
      <c r="CE161" s="1633"/>
      <c r="CF161" s="1633"/>
      <c r="CG161" s="1633"/>
      <c r="CH161" s="1633"/>
      <c r="CI161" s="1633"/>
      <c r="CJ161" s="1633"/>
      <c r="CK161" s="1633"/>
      <c r="CL161" s="1633"/>
      <c r="CM161" s="1633"/>
      <c r="CN161" s="1633"/>
      <c r="CO161" s="1633"/>
      <c r="CP161" s="1633"/>
      <c r="CQ161" s="1633"/>
      <c r="CR161" s="1633"/>
      <c r="CS161" s="1633"/>
      <c r="CT161" s="1633"/>
      <c r="CU161" s="1633"/>
      <c r="CV161" s="1633"/>
      <c r="CW161" s="1633"/>
      <c r="CX161" s="1633"/>
      <c r="CY161" s="1633"/>
      <c r="CZ161" s="1633"/>
      <c r="DA161" s="1633"/>
      <c r="DB161" s="1633"/>
      <c r="DC161" s="1633"/>
      <c r="DD161" s="1633"/>
      <c r="DE161" s="1633"/>
      <c r="DF161" s="1633"/>
      <c r="DG161" s="1633"/>
      <c r="DH161" s="1633"/>
      <c r="DI161" s="1633"/>
      <c r="DJ161" s="1633"/>
      <c r="DK161" s="1633"/>
      <c r="DL161" s="1633"/>
      <c r="DM161" s="1633"/>
      <c r="DN161" s="1633"/>
      <c r="DO161" s="1633"/>
      <c r="DP161" s="1633"/>
      <c r="DQ161" s="1633"/>
      <c r="DR161" s="1633"/>
      <c r="DS161" s="1633"/>
      <c r="DT161" s="1633"/>
      <c r="DU161" s="1633"/>
      <c r="DV161" s="1633"/>
      <c r="DW161" s="1633"/>
      <c r="DX161" s="1633"/>
      <c r="DY161" s="1633"/>
      <c r="DZ161" s="1633"/>
      <c r="EA161" s="1633"/>
      <c r="EB161" s="1633"/>
      <c r="EC161" s="1633"/>
      <c r="ED161" s="1633"/>
      <c r="EE161" s="1633"/>
      <c r="EF161" s="1633"/>
      <c r="EG161" s="1633"/>
      <c r="EH161" s="1633"/>
      <c r="EI161" s="1633"/>
      <c r="EJ161" s="1633"/>
      <c r="EK161" s="1633"/>
      <c r="EL161" s="1633"/>
      <c r="EM161" s="1633"/>
      <c r="EN161" s="1633"/>
      <c r="EO161" s="1633"/>
      <c r="EP161" s="1633"/>
      <c r="EQ161" s="1633"/>
      <c r="ER161" s="1633"/>
      <c r="ES161" s="1633"/>
      <c r="ET161" s="1633"/>
      <c r="EU161" s="1633"/>
      <c r="EV161" s="1633"/>
      <c r="EW161" s="1633"/>
      <c r="EX161" s="1633"/>
      <c r="EY161" s="1633"/>
      <c r="EZ161" s="1633"/>
      <c r="FA161" s="1633"/>
      <c r="FB161" s="1633"/>
      <c r="FC161" s="1633"/>
      <c r="FD161" s="1633"/>
      <c r="FE161" s="1633"/>
      <c r="FF161" s="1633"/>
      <c r="FG161" s="1633"/>
      <c r="FH161" s="1633"/>
      <c r="FI161" s="1633"/>
      <c r="FJ161" s="1633"/>
      <c r="FK161" s="1633"/>
      <c r="FL161" s="1633"/>
      <c r="FM161" s="1633"/>
      <c r="FN161" s="1633"/>
      <c r="FO161" s="1633"/>
      <c r="FP161" s="1633"/>
      <c r="FQ161" s="1633"/>
      <c r="FR161" s="1633"/>
      <c r="FS161" s="1633"/>
      <c r="FT161" s="1633"/>
      <c r="FU161" s="1633"/>
      <c r="FV161" s="1633"/>
      <c r="FW161" s="1633"/>
      <c r="FX161" s="1633"/>
      <c r="FY161" s="1633"/>
      <c r="FZ161" s="1633"/>
      <c r="GA161" s="1633"/>
      <c r="GB161" s="1633"/>
      <c r="GC161" s="1633"/>
      <c r="GD161" s="1633"/>
      <c r="GE161" s="1633"/>
      <c r="GF161" s="1633"/>
      <c r="GG161" s="1633"/>
      <c r="GH161" s="1633"/>
      <c r="GI161" s="1633"/>
      <c r="GJ161" s="1633"/>
      <c r="GK161" s="1633"/>
      <c r="GL161" s="1633"/>
      <c r="GM161" s="1633"/>
      <c r="GN161" s="1633"/>
      <c r="GO161" s="1633"/>
      <c r="GP161" s="1633"/>
      <c r="GQ161" s="1633"/>
      <c r="GR161" s="1633"/>
      <c r="GS161" s="1633"/>
      <c r="GT161" s="1633"/>
      <c r="GU161" s="1633"/>
      <c r="GV161" s="1633"/>
      <c r="GW161" s="1633"/>
      <c r="GX161" s="1633"/>
      <c r="GY161" s="1633"/>
      <c r="GZ161" s="1633"/>
      <c r="HA161" s="1633"/>
      <c r="HB161" s="1633"/>
      <c r="HC161" s="1633"/>
      <c r="HD161" s="1633"/>
      <c r="HE161" s="1633"/>
      <c r="HF161" s="1633"/>
      <c r="HG161" s="1633"/>
      <c r="HH161" s="1633"/>
      <c r="HI161" s="1633"/>
      <c r="HJ161" s="1633"/>
      <c r="HK161" s="1633"/>
      <c r="HL161" s="1633"/>
      <c r="HM161" s="1633"/>
      <c r="HN161" s="1633"/>
      <c r="HO161" s="1633"/>
      <c r="HP161" s="1633"/>
      <c r="HQ161" s="1633"/>
      <c r="HR161" s="1633"/>
      <c r="HS161" s="1633"/>
      <c r="HT161" s="1633"/>
      <c r="HU161" s="1633"/>
      <c r="HV161" s="1633"/>
      <c r="HW161" s="1633"/>
      <c r="HX161" s="1633"/>
      <c r="HY161" s="1633"/>
      <c r="HZ161" s="1633"/>
      <c r="IA161" s="1633"/>
      <c r="IB161" s="1633"/>
      <c r="IC161" s="1633"/>
      <c r="ID161" s="1633"/>
      <c r="IE161" s="1633"/>
      <c r="IF161" s="1633"/>
      <c r="IG161" s="1633"/>
      <c r="IH161" s="1633"/>
      <c r="II161" s="1633"/>
      <c r="IJ161" s="1633"/>
      <c r="IK161" s="1633"/>
      <c r="IL161" s="1633"/>
      <c r="IM161" s="1633"/>
      <c r="IN161" s="1633"/>
      <c r="IO161" s="1633"/>
      <c r="IP161" s="1633"/>
      <c r="IQ161" s="1633"/>
      <c r="IR161" s="1633"/>
      <c r="IS161" s="1633"/>
      <c r="IT161" s="1633"/>
      <c r="IU161" s="1633"/>
      <c r="IV161" s="1633"/>
      <c r="IW161" s="1633"/>
      <c r="IX161" s="1633"/>
      <c r="IY161" s="1633"/>
      <c r="IZ161" s="1633"/>
      <c r="JA161" s="1633"/>
      <c r="JB161" s="1633"/>
      <c r="JC161" s="1633"/>
      <c r="JD161" s="1633"/>
      <c r="JE161" s="1633"/>
      <c r="JF161" s="1633"/>
      <c r="JG161" s="1633"/>
      <c r="JH161" s="1633"/>
      <c r="JI161" s="1633"/>
      <c r="JJ161" s="1633"/>
      <c r="JK161" s="1633"/>
      <c r="JL161" s="1633"/>
      <c r="JM161" s="1633"/>
      <c r="JN161" s="1633"/>
      <c r="JO161" s="1633"/>
      <c r="JP161" s="1633"/>
      <c r="JQ161" s="1633"/>
      <c r="JR161" s="1633"/>
      <c r="JS161" s="1633"/>
      <c r="JT161" s="1633"/>
      <c r="JU161" s="1633"/>
      <c r="JV161" s="1633"/>
      <c r="JW161" s="1633"/>
      <c r="JX161" s="1633"/>
      <c r="JY161" s="1633"/>
      <c r="JZ161" s="1633"/>
      <c r="KA161" s="1633"/>
      <c r="KB161" s="1633"/>
      <c r="KC161" s="1633"/>
      <c r="KD161" s="1633"/>
      <c r="KE161" s="1633"/>
      <c r="KF161" s="1633"/>
      <c r="KG161" s="1633"/>
      <c r="KH161" s="1633"/>
      <c r="KI161" s="1633"/>
      <c r="KJ161" s="1633"/>
      <c r="KK161" s="1633"/>
      <c r="KL161" s="1633"/>
      <c r="KM161" s="1633"/>
      <c r="KN161" s="1633"/>
      <c r="KO161" s="1633"/>
      <c r="KP161" s="1633"/>
      <c r="KQ161" s="1633"/>
      <c r="KR161" s="1633"/>
      <c r="KS161" s="1633"/>
      <c r="KT161" s="1633"/>
      <c r="KU161" s="1633"/>
      <c r="KV161" s="1633"/>
      <c r="KW161" s="1633"/>
      <c r="KX161" s="1633"/>
      <c r="KY161" s="1633"/>
      <c r="KZ161" s="1633"/>
      <c r="LA161" s="1633"/>
      <c r="LB161" s="1633"/>
      <c r="LC161" s="1633"/>
      <c r="LD161" s="1633"/>
      <c r="LE161" s="1633"/>
      <c r="LF161" s="1633"/>
      <c r="LG161" s="1633"/>
      <c r="LH161" s="1633"/>
      <c r="LI161" s="1633"/>
      <c r="LJ161" s="1633"/>
      <c r="LK161" s="1633"/>
      <c r="LL161" s="1633"/>
      <c r="LM161" s="1633"/>
      <c r="LN161" s="1633"/>
      <c r="LO161" s="1642"/>
      <c r="LP161" s="1642"/>
      <c r="LQ161" s="1642"/>
      <c r="LR161" s="1642"/>
      <c r="LS161" s="1642"/>
      <c r="LT161" s="1642"/>
      <c r="LU161" s="1642"/>
      <c r="LV161" s="1643"/>
    </row>
    <row r="162" s="2140" customFormat="1" ht="47" customHeight="1" spans="1:334">
      <c r="A162" s="2417">
        <v>45833</v>
      </c>
      <c r="B162" s="1500" t="s">
        <v>2196</v>
      </c>
      <c r="C162" s="1501" t="s">
        <v>1811</v>
      </c>
      <c r="D162" s="1502">
        <v>4500171165</v>
      </c>
      <c r="E162" s="2253">
        <v>2000008086</v>
      </c>
      <c r="F162" s="1502" t="s">
        <v>2197</v>
      </c>
      <c r="G162" s="1505" t="s">
        <v>1730</v>
      </c>
      <c r="H162" s="1505" t="s">
        <v>1730</v>
      </c>
      <c r="I162" s="1532" t="s">
        <v>1939</v>
      </c>
      <c r="J162" s="1522">
        <v>1536</v>
      </c>
      <c r="K162" s="1534">
        <v>0</v>
      </c>
      <c r="L162" s="1534">
        <v>24</v>
      </c>
      <c r="M162" s="1534">
        <f t="shared" si="115"/>
        <v>64</v>
      </c>
      <c r="N162" s="1536">
        <v>45876</v>
      </c>
      <c r="O162" s="1536">
        <v>45870</v>
      </c>
      <c r="P162" s="1537" t="s">
        <v>2198</v>
      </c>
      <c r="Q162" s="1562" t="s">
        <v>78</v>
      </c>
      <c r="R162" s="1839"/>
      <c r="S162" s="1839"/>
      <c r="T162" s="1839"/>
      <c r="U162" s="1839"/>
      <c r="V162" s="1532" t="s">
        <v>1962</v>
      </c>
      <c r="W162" s="1532" t="s">
        <v>168</v>
      </c>
      <c r="X162" s="1565">
        <v>45845</v>
      </c>
      <c r="Y162" s="1589" t="s">
        <v>88</v>
      </c>
      <c r="Z162" s="1589">
        <v>45855</v>
      </c>
      <c r="AA162" s="1589" t="s">
        <v>2199</v>
      </c>
      <c r="AB162" s="1589" t="s">
        <v>2200</v>
      </c>
      <c r="AC162" s="1580" t="s">
        <v>2201</v>
      </c>
      <c r="AD162" s="1590" t="s">
        <v>651</v>
      </c>
      <c r="AE162" s="2277">
        <v>0.9414</v>
      </c>
      <c r="AF162" s="2278">
        <f>AE162*J162</f>
        <v>1445.9904</v>
      </c>
      <c r="AG162" s="1504"/>
      <c r="AH162" s="1609" t="s">
        <v>81</v>
      </c>
      <c r="AI162" s="2623">
        <f t="shared" si="131"/>
        <v>1536</v>
      </c>
      <c r="AJ162" s="2626">
        <v>10</v>
      </c>
      <c r="AK162" s="2627">
        <f t="shared" si="116"/>
        <v>1536</v>
      </c>
      <c r="AL162" s="2627"/>
      <c r="AM162" s="2627"/>
      <c r="AN162" s="2627">
        <f>J162/24</f>
        <v>64</v>
      </c>
      <c r="AO162" s="2627"/>
      <c r="AP162" s="2627"/>
      <c r="AQ162" s="2641"/>
      <c r="AR162" s="1610"/>
      <c r="AS162" s="1610" t="s">
        <v>63</v>
      </c>
      <c r="AT162" s="1610">
        <f t="shared" si="135"/>
        <v>1536</v>
      </c>
      <c r="AU162" s="1610"/>
      <c r="AV162" s="2313">
        <f t="shared" si="118"/>
        <v>153.6</v>
      </c>
      <c r="AW162" s="1637">
        <f t="shared" si="119"/>
        <v>153.6</v>
      </c>
      <c r="AX162" s="1637">
        <f t="shared" si="120"/>
        <v>153.6</v>
      </c>
      <c r="AY162" s="1637">
        <f t="shared" si="121"/>
        <v>153.6</v>
      </c>
      <c r="AZ162" s="1637">
        <f t="shared" si="122"/>
        <v>153.6</v>
      </c>
      <c r="BA162" s="2647">
        <f t="shared" si="123"/>
        <v>153.6</v>
      </c>
      <c r="BB162" s="2647">
        <f t="shared" si="124"/>
        <v>153.6</v>
      </c>
      <c r="BC162" s="2647">
        <f t="shared" si="125"/>
        <v>153.6</v>
      </c>
      <c r="BD162" s="2647">
        <f t="shared" si="126"/>
        <v>153.6</v>
      </c>
      <c r="BE162" s="2647">
        <f t="shared" si="127"/>
        <v>153.6</v>
      </c>
      <c r="BF162" s="2313">
        <f t="shared" si="133"/>
        <v>147.2</v>
      </c>
      <c r="BG162" s="2649">
        <f>J162/24/COUNT(AV162:BE162)</f>
        <v>6.4</v>
      </c>
      <c r="BH162" s="1633"/>
      <c r="BI162" s="1633"/>
      <c r="BJ162" s="1633"/>
      <c r="BK162" s="1633"/>
      <c r="BL162" s="1633"/>
      <c r="BM162" s="1633"/>
      <c r="BN162" s="1633"/>
      <c r="BO162" s="1633"/>
      <c r="BP162" s="1633"/>
      <c r="BQ162" s="1633"/>
      <c r="BR162" s="1633"/>
      <c r="BS162" s="1633"/>
      <c r="BT162" s="1633"/>
      <c r="BU162" s="1633"/>
      <c r="BV162" s="1633"/>
      <c r="BW162" s="1633"/>
      <c r="BX162" s="1633"/>
      <c r="BY162" s="1633"/>
      <c r="BZ162" s="1633"/>
      <c r="CA162" s="1633"/>
      <c r="CB162" s="1633"/>
      <c r="CC162" s="1633"/>
      <c r="CD162" s="1633"/>
      <c r="CE162" s="1633"/>
      <c r="CF162" s="1633"/>
      <c r="CG162" s="1633"/>
      <c r="CH162" s="1633"/>
      <c r="CI162" s="1633"/>
      <c r="CJ162" s="1633"/>
      <c r="CK162" s="1633"/>
      <c r="CL162" s="1633"/>
      <c r="CM162" s="1633"/>
      <c r="CN162" s="1633"/>
      <c r="CO162" s="1633"/>
      <c r="CP162" s="1633"/>
      <c r="CQ162" s="1633"/>
      <c r="CR162" s="1633"/>
      <c r="CS162" s="1633"/>
      <c r="CT162" s="1633"/>
      <c r="CU162" s="1633"/>
      <c r="CV162" s="1633"/>
      <c r="CW162" s="1633"/>
      <c r="CX162" s="1633"/>
      <c r="CY162" s="1633"/>
      <c r="CZ162" s="1633"/>
      <c r="DA162" s="1633"/>
      <c r="DB162" s="1633"/>
      <c r="DC162" s="1633"/>
      <c r="DD162" s="1633"/>
      <c r="DE162" s="1633"/>
      <c r="DF162" s="1633"/>
      <c r="DG162" s="1633"/>
      <c r="DH162" s="1633"/>
      <c r="DI162" s="1633"/>
      <c r="DJ162" s="1633"/>
      <c r="DK162" s="1633"/>
      <c r="DL162" s="1633"/>
      <c r="DM162" s="1633"/>
      <c r="DN162" s="1633"/>
      <c r="DO162" s="1633"/>
      <c r="DP162" s="1633"/>
      <c r="DQ162" s="1633"/>
      <c r="DR162" s="1633"/>
      <c r="DS162" s="1633"/>
      <c r="DT162" s="1633"/>
      <c r="DU162" s="1633"/>
      <c r="DV162" s="1633"/>
      <c r="DW162" s="1633"/>
      <c r="DX162" s="1633"/>
      <c r="DY162" s="1633"/>
      <c r="DZ162" s="1633"/>
      <c r="EA162" s="1633"/>
      <c r="EB162" s="1633"/>
      <c r="EC162" s="1633"/>
      <c r="ED162" s="1633"/>
      <c r="EE162" s="1633"/>
      <c r="EF162" s="1633"/>
      <c r="EG162" s="1633"/>
      <c r="EH162" s="1633"/>
      <c r="EI162" s="1633"/>
      <c r="EJ162" s="1633"/>
      <c r="EK162" s="1633"/>
      <c r="EL162" s="1633"/>
      <c r="EM162" s="1633"/>
      <c r="EN162" s="1633"/>
      <c r="EO162" s="1633"/>
      <c r="EP162" s="1633"/>
      <c r="EQ162" s="1633"/>
      <c r="ER162" s="1633"/>
      <c r="ES162" s="1633"/>
      <c r="ET162" s="1633"/>
      <c r="EU162" s="1633"/>
      <c r="EV162" s="1633"/>
      <c r="EW162" s="1633"/>
      <c r="EX162" s="1633"/>
      <c r="EY162" s="1633"/>
      <c r="EZ162" s="1633"/>
      <c r="FA162" s="1633"/>
      <c r="FB162" s="1633"/>
      <c r="FC162" s="1633"/>
      <c r="FD162" s="1633"/>
      <c r="FE162" s="1633"/>
      <c r="FF162" s="1633"/>
      <c r="FG162" s="1633"/>
      <c r="FH162" s="1633"/>
      <c r="FI162" s="1633"/>
      <c r="FJ162" s="1633"/>
      <c r="FK162" s="1633"/>
      <c r="FL162" s="1633"/>
      <c r="FM162" s="1633"/>
      <c r="FN162" s="1633"/>
      <c r="FO162" s="1633"/>
      <c r="FP162" s="1633"/>
      <c r="FQ162" s="1633"/>
      <c r="FR162" s="1633"/>
      <c r="FS162" s="1633"/>
      <c r="FT162" s="1633"/>
      <c r="FU162" s="1633"/>
      <c r="FV162" s="1633"/>
      <c r="FW162" s="1633"/>
      <c r="FX162" s="1633"/>
      <c r="FY162" s="1633"/>
      <c r="FZ162" s="1633"/>
      <c r="GA162" s="1633"/>
      <c r="GB162" s="1633"/>
      <c r="GC162" s="1633"/>
      <c r="GD162" s="1633"/>
      <c r="GE162" s="1633"/>
      <c r="GF162" s="1633"/>
      <c r="GG162" s="1633"/>
      <c r="GH162" s="1633"/>
      <c r="GI162" s="1633"/>
      <c r="GJ162" s="1633"/>
      <c r="GK162" s="1633"/>
      <c r="GL162" s="1633"/>
      <c r="GM162" s="1633"/>
      <c r="GN162" s="1633"/>
      <c r="GO162" s="1633"/>
      <c r="GP162" s="1633"/>
      <c r="GQ162" s="1633"/>
      <c r="GR162" s="1633"/>
      <c r="GS162" s="1633"/>
      <c r="GT162" s="1633"/>
      <c r="GU162" s="1633"/>
      <c r="GV162" s="1633"/>
      <c r="GW162" s="1633"/>
      <c r="GX162" s="1633"/>
      <c r="GY162" s="1633"/>
      <c r="GZ162" s="1633"/>
      <c r="HA162" s="1633"/>
      <c r="HB162" s="1633"/>
      <c r="HC162" s="1633"/>
      <c r="HD162" s="1633"/>
      <c r="HE162" s="1633"/>
      <c r="HF162" s="1633"/>
      <c r="HG162" s="1633"/>
      <c r="HH162" s="1633"/>
      <c r="HI162" s="1633"/>
      <c r="HJ162" s="1633"/>
      <c r="HK162" s="1633"/>
      <c r="HL162" s="1633"/>
      <c r="HM162" s="1633"/>
      <c r="HN162" s="1633"/>
      <c r="HO162" s="1633"/>
      <c r="HP162" s="1633"/>
      <c r="HQ162" s="1633"/>
      <c r="HR162" s="1633"/>
      <c r="HS162" s="1633"/>
      <c r="HT162" s="1633"/>
      <c r="HU162" s="1633"/>
      <c r="HV162" s="1633"/>
      <c r="HW162" s="1633"/>
      <c r="HX162" s="1633"/>
      <c r="HY162" s="1633"/>
      <c r="HZ162" s="1633"/>
      <c r="IA162" s="1633"/>
      <c r="IB162" s="1633"/>
      <c r="IC162" s="1633"/>
      <c r="ID162" s="1633"/>
      <c r="IE162" s="1633"/>
      <c r="IF162" s="1633"/>
      <c r="IG162" s="1633"/>
      <c r="IH162" s="1633"/>
      <c r="II162" s="1633"/>
      <c r="IJ162" s="1633"/>
      <c r="IK162" s="1633"/>
      <c r="IL162" s="1633"/>
      <c r="IM162" s="1633"/>
      <c r="IN162" s="1633"/>
      <c r="IO162" s="1633"/>
      <c r="IP162" s="1633"/>
      <c r="IQ162" s="1633"/>
      <c r="IR162" s="1633"/>
      <c r="IS162" s="1633"/>
      <c r="IT162" s="1633"/>
      <c r="IU162" s="1633"/>
      <c r="IV162" s="1633"/>
      <c r="IW162" s="1633"/>
      <c r="IX162" s="1633"/>
      <c r="IY162" s="1633"/>
      <c r="IZ162" s="1633"/>
      <c r="JA162" s="1633"/>
      <c r="JB162" s="1633"/>
      <c r="JC162" s="1633"/>
      <c r="JD162" s="1633"/>
      <c r="JE162" s="1633"/>
      <c r="JF162" s="1633"/>
      <c r="JG162" s="1633"/>
      <c r="JH162" s="1633"/>
      <c r="JI162" s="1633"/>
      <c r="JJ162" s="1633"/>
      <c r="JK162" s="1633"/>
      <c r="JL162" s="1633"/>
      <c r="JM162" s="1633"/>
      <c r="JN162" s="1633"/>
      <c r="JO162" s="1633"/>
      <c r="JP162" s="1633"/>
      <c r="JQ162" s="1633"/>
      <c r="JR162" s="1633"/>
      <c r="JS162" s="1633"/>
      <c r="JT162" s="1633"/>
      <c r="JU162" s="1633"/>
      <c r="JV162" s="1633"/>
      <c r="JW162" s="1633"/>
      <c r="JX162" s="1633"/>
      <c r="JY162" s="1633"/>
      <c r="JZ162" s="1633"/>
      <c r="KA162" s="1633"/>
      <c r="KB162" s="1633"/>
      <c r="KC162" s="1633"/>
      <c r="KD162" s="1633"/>
      <c r="KE162" s="1633"/>
      <c r="KF162" s="1633"/>
      <c r="KG162" s="1633"/>
      <c r="KH162" s="1633"/>
      <c r="KI162" s="1633"/>
      <c r="KJ162" s="1633"/>
      <c r="KK162" s="1633"/>
      <c r="KL162" s="1633"/>
      <c r="KM162" s="1633"/>
      <c r="KN162" s="1633"/>
      <c r="KO162" s="1633"/>
      <c r="KP162" s="1633"/>
      <c r="KQ162" s="1633"/>
      <c r="KR162" s="1633"/>
      <c r="KS162" s="1633"/>
      <c r="KT162" s="1633"/>
      <c r="KU162" s="1633"/>
      <c r="KV162" s="1633"/>
      <c r="KW162" s="1633"/>
      <c r="KX162" s="1633"/>
      <c r="KY162" s="1633"/>
      <c r="KZ162" s="1633"/>
      <c r="LA162" s="1633"/>
      <c r="LB162" s="1633"/>
      <c r="LC162" s="1633"/>
      <c r="LD162" s="1633"/>
      <c r="LE162" s="1633"/>
      <c r="LF162" s="1633"/>
      <c r="LG162" s="1633"/>
      <c r="LH162" s="1633"/>
      <c r="LI162" s="1633"/>
      <c r="LJ162" s="1633"/>
      <c r="LK162" s="1633"/>
      <c r="LL162" s="1633"/>
      <c r="LM162" s="1633"/>
      <c r="LN162" s="1633"/>
      <c r="LO162" s="1642"/>
      <c r="LP162" s="1642"/>
      <c r="LQ162" s="1642"/>
      <c r="LR162" s="1642"/>
      <c r="LS162" s="1642"/>
      <c r="LT162" s="1642"/>
      <c r="LU162" s="1642"/>
      <c r="LV162" s="1643"/>
    </row>
    <row r="163" s="2140" customFormat="1" ht="47" customHeight="1" spans="1:334">
      <c r="A163" s="2417">
        <v>45842</v>
      </c>
      <c r="B163" s="1500" t="s">
        <v>753</v>
      </c>
      <c r="C163" s="1501" t="s">
        <v>115</v>
      </c>
      <c r="D163" s="1502">
        <v>4500172875</v>
      </c>
      <c r="E163" s="2253"/>
      <c r="F163" s="1502" t="s">
        <v>2202</v>
      </c>
      <c r="G163" s="1505" t="s">
        <v>1775</v>
      </c>
      <c r="H163" s="1505" t="s">
        <v>1775</v>
      </c>
      <c r="I163" s="1532" t="s">
        <v>1776</v>
      </c>
      <c r="J163" s="1522">
        <v>960</v>
      </c>
      <c r="K163" s="1534">
        <v>0</v>
      </c>
      <c r="L163" s="1534">
        <v>96</v>
      </c>
      <c r="M163" s="1534">
        <f t="shared" si="115"/>
        <v>10</v>
      </c>
      <c r="N163" s="1536">
        <v>45877</v>
      </c>
      <c r="O163" s="1536">
        <v>45870</v>
      </c>
      <c r="P163" s="1537"/>
      <c r="Q163" s="1562" t="s">
        <v>78</v>
      </c>
      <c r="R163" s="1839"/>
      <c r="S163" s="1839"/>
      <c r="T163" s="1839"/>
      <c r="U163" s="1839"/>
      <c r="V163" s="1532" t="s">
        <v>755</v>
      </c>
      <c r="W163" s="1532" t="s">
        <v>111</v>
      </c>
      <c r="X163" s="1565">
        <v>45852</v>
      </c>
      <c r="Y163" s="1589" t="s">
        <v>88</v>
      </c>
      <c r="Z163" s="1589" t="s">
        <v>2203</v>
      </c>
      <c r="AA163" s="1589"/>
      <c r="AB163" s="1589"/>
      <c r="AC163" s="1580" t="s">
        <v>757</v>
      </c>
      <c r="AD163" s="1590" t="s">
        <v>122</v>
      </c>
      <c r="AE163" s="2277">
        <v>0.9708</v>
      </c>
      <c r="AF163" s="2278">
        <f>J163*AE163</f>
        <v>931.968</v>
      </c>
      <c r="AG163" s="1504"/>
      <c r="AH163" s="1609" t="s">
        <v>81</v>
      </c>
      <c r="AI163" s="2623">
        <f t="shared" si="131"/>
        <v>960</v>
      </c>
      <c r="AJ163" s="2626">
        <v>1</v>
      </c>
      <c r="AK163" s="2627">
        <f t="shared" si="116"/>
        <v>960</v>
      </c>
      <c r="AL163" s="2627"/>
      <c r="AM163" s="2627"/>
      <c r="AN163" s="2627">
        <f>J163/24</f>
        <v>40</v>
      </c>
      <c r="AO163" s="2627"/>
      <c r="AP163" s="2627"/>
      <c r="AQ163" s="2641"/>
      <c r="AR163" s="1610"/>
      <c r="AS163" s="1610" t="s">
        <v>63</v>
      </c>
      <c r="AT163" s="1610">
        <f t="shared" si="135"/>
        <v>960</v>
      </c>
      <c r="AU163" s="1610"/>
      <c r="AV163" s="2185">
        <f>J163</f>
        <v>960</v>
      </c>
      <c r="AW163" s="1622"/>
      <c r="AX163" s="1622"/>
      <c r="AY163" s="1622"/>
      <c r="AZ163" s="1622"/>
      <c r="BA163" s="2288"/>
      <c r="BB163" s="2288"/>
      <c r="BC163" s="2288"/>
      <c r="BD163" s="2288"/>
      <c r="BE163" s="2288"/>
      <c r="BF163" s="2185">
        <f t="shared" si="133"/>
        <v>920</v>
      </c>
      <c r="BG163" s="2297">
        <f>J163/24/COUNT(AV163:BE163)</f>
        <v>40</v>
      </c>
      <c r="BH163" s="1633"/>
      <c r="BI163" s="1633"/>
      <c r="BJ163" s="1633"/>
      <c r="BK163" s="1633"/>
      <c r="BL163" s="1633"/>
      <c r="BM163" s="1633"/>
      <c r="BN163" s="1633"/>
      <c r="BO163" s="1633"/>
      <c r="BP163" s="1633"/>
      <c r="BQ163" s="1633"/>
      <c r="BR163" s="1633"/>
      <c r="BS163" s="1633"/>
      <c r="BT163" s="1633"/>
      <c r="BU163" s="1633"/>
      <c r="BV163" s="1633"/>
      <c r="BW163" s="1633"/>
      <c r="BX163" s="1633"/>
      <c r="BY163" s="1633"/>
      <c r="BZ163" s="1633"/>
      <c r="CA163" s="1633"/>
      <c r="CB163" s="1633"/>
      <c r="CC163" s="1633"/>
      <c r="CD163" s="1633"/>
      <c r="CE163" s="1633"/>
      <c r="CF163" s="1633"/>
      <c r="CG163" s="1633"/>
      <c r="CH163" s="1633"/>
      <c r="CI163" s="1633"/>
      <c r="CJ163" s="1633"/>
      <c r="CK163" s="1633"/>
      <c r="CL163" s="1633"/>
      <c r="CM163" s="1633"/>
      <c r="CN163" s="1633"/>
      <c r="CO163" s="1633"/>
      <c r="CP163" s="1633"/>
      <c r="CQ163" s="1633"/>
      <c r="CR163" s="1633"/>
      <c r="CS163" s="1633"/>
      <c r="CT163" s="1633"/>
      <c r="CU163" s="1633"/>
      <c r="CV163" s="1633"/>
      <c r="CW163" s="1633"/>
      <c r="CX163" s="1633"/>
      <c r="CY163" s="1633"/>
      <c r="CZ163" s="1633"/>
      <c r="DA163" s="1633"/>
      <c r="DB163" s="1633"/>
      <c r="DC163" s="1633"/>
      <c r="DD163" s="1633"/>
      <c r="DE163" s="1633"/>
      <c r="DF163" s="1633"/>
      <c r="DG163" s="1633"/>
      <c r="DH163" s="1633"/>
      <c r="DI163" s="1633"/>
      <c r="DJ163" s="1633"/>
      <c r="DK163" s="1633"/>
      <c r="DL163" s="1633"/>
      <c r="DM163" s="1633"/>
      <c r="DN163" s="1633"/>
      <c r="DO163" s="1633"/>
      <c r="DP163" s="1633"/>
      <c r="DQ163" s="1633"/>
      <c r="DR163" s="1633"/>
      <c r="DS163" s="1633"/>
      <c r="DT163" s="1633"/>
      <c r="DU163" s="1633"/>
      <c r="DV163" s="1633"/>
      <c r="DW163" s="1633"/>
      <c r="DX163" s="1633"/>
      <c r="DY163" s="1633"/>
      <c r="DZ163" s="1633"/>
      <c r="EA163" s="1633"/>
      <c r="EB163" s="1633"/>
      <c r="EC163" s="1633"/>
      <c r="ED163" s="1633"/>
      <c r="EE163" s="1633"/>
      <c r="EF163" s="1633"/>
      <c r="EG163" s="1633"/>
      <c r="EH163" s="1633"/>
      <c r="EI163" s="1633"/>
      <c r="EJ163" s="1633"/>
      <c r="EK163" s="1633"/>
      <c r="EL163" s="1633"/>
      <c r="EM163" s="1633"/>
      <c r="EN163" s="1633"/>
      <c r="EO163" s="1633"/>
      <c r="EP163" s="1633"/>
      <c r="EQ163" s="1633"/>
      <c r="ER163" s="1633"/>
      <c r="ES163" s="1633"/>
      <c r="ET163" s="1633"/>
      <c r="EU163" s="1633"/>
      <c r="EV163" s="1633"/>
      <c r="EW163" s="1633"/>
      <c r="EX163" s="1633"/>
      <c r="EY163" s="1633"/>
      <c r="EZ163" s="1633"/>
      <c r="FA163" s="1633"/>
      <c r="FB163" s="1633"/>
      <c r="FC163" s="1633"/>
      <c r="FD163" s="1633"/>
      <c r="FE163" s="1633"/>
      <c r="FF163" s="1633"/>
      <c r="FG163" s="1633"/>
      <c r="FH163" s="1633"/>
      <c r="FI163" s="1633"/>
      <c r="FJ163" s="1633"/>
      <c r="FK163" s="1633"/>
      <c r="FL163" s="1633"/>
      <c r="FM163" s="1633"/>
      <c r="FN163" s="1633"/>
      <c r="FO163" s="1633"/>
      <c r="FP163" s="1633"/>
      <c r="FQ163" s="1633"/>
      <c r="FR163" s="1633"/>
      <c r="FS163" s="1633"/>
      <c r="FT163" s="1633"/>
      <c r="FU163" s="1633"/>
      <c r="FV163" s="1633"/>
      <c r="FW163" s="1633"/>
      <c r="FX163" s="1633"/>
      <c r="FY163" s="1633"/>
      <c r="FZ163" s="1633"/>
      <c r="GA163" s="1633"/>
      <c r="GB163" s="1633"/>
      <c r="GC163" s="1633"/>
      <c r="GD163" s="1633"/>
      <c r="GE163" s="1633"/>
      <c r="GF163" s="1633"/>
      <c r="GG163" s="1633"/>
      <c r="GH163" s="1633"/>
      <c r="GI163" s="1633"/>
      <c r="GJ163" s="1633"/>
      <c r="GK163" s="1633"/>
      <c r="GL163" s="1633"/>
      <c r="GM163" s="1633"/>
      <c r="GN163" s="1633"/>
      <c r="GO163" s="1633"/>
      <c r="GP163" s="1633"/>
      <c r="GQ163" s="1633"/>
      <c r="GR163" s="1633"/>
      <c r="GS163" s="1633"/>
      <c r="GT163" s="1633"/>
      <c r="GU163" s="1633"/>
      <c r="GV163" s="1633"/>
      <c r="GW163" s="1633"/>
      <c r="GX163" s="1633"/>
      <c r="GY163" s="1633"/>
      <c r="GZ163" s="1633"/>
      <c r="HA163" s="1633"/>
      <c r="HB163" s="1633"/>
      <c r="HC163" s="1633"/>
      <c r="HD163" s="1633"/>
      <c r="HE163" s="1633"/>
      <c r="HF163" s="1633"/>
      <c r="HG163" s="1633"/>
      <c r="HH163" s="1633"/>
      <c r="HI163" s="1633"/>
      <c r="HJ163" s="1633"/>
      <c r="HK163" s="1633"/>
      <c r="HL163" s="1633"/>
      <c r="HM163" s="1633"/>
      <c r="HN163" s="1633"/>
      <c r="HO163" s="1633"/>
      <c r="HP163" s="1633"/>
      <c r="HQ163" s="1633"/>
      <c r="HR163" s="1633"/>
      <c r="HS163" s="1633"/>
      <c r="HT163" s="1633"/>
      <c r="HU163" s="1633"/>
      <c r="HV163" s="1633"/>
      <c r="HW163" s="1633"/>
      <c r="HX163" s="1633"/>
      <c r="HY163" s="1633"/>
      <c r="HZ163" s="1633"/>
      <c r="IA163" s="1633"/>
      <c r="IB163" s="1633"/>
      <c r="IC163" s="1633"/>
      <c r="ID163" s="1633"/>
      <c r="IE163" s="1633"/>
      <c r="IF163" s="1633"/>
      <c r="IG163" s="1633"/>
      <c r="IH163" s="1633"/>
      <c r="II163" s="1633"/>
      <c r="IJ163" s="1633"/>
      <c r="IK163" s="1633"/>
      <c r="IL163" s="1633"/>
      <c r="IM163" s="1633"/>
      <c r="IN163" s="1633"/>
      <c r="IO163" s="1633"/>
      <c r="IP163" s="1633"/>
      <c r="IQ163" s="1633"/>
      <c r="IR163" s="1633"/>
      <c r="IS163" s="1633"/>
      <c r="IT163" s="1633"/>
      <c r="IU163" s="1633"/>
      <c r="IV163" s="1633"/>
      <c r="IW163" s="1633"/>
      <c r="IX163" s="1633"/>
      <c r="IY163" s="1633"/>
      <c r="IZ163" s="1633"/>
      <c r="JA163" s="1633"/>
      <c r="JB163" s="1633"/>
      <c r="JC163" s="1633"/>
      <c r="JD163" s="1633"/>
      <c r="JE163" s="1633"/>
      <c r="JF163" s="1633"/>
      <c r="JG163" s="1633"/>
      <c r="JH163" s="1633"/>
      <c r="JI163" s="1633"/>
      <c r="JJ163" s="1633"/>
      <c r="JK163" s="1633"/>
      <c r="JL163" s="1633"/>
      <c r="JM163" s="1633"/>
      <c r="JN163" s="1633"/>
      <c r="JO163" s="1633"/>
      <c r="JP163" s="1633"/>
      <c r="JQ163" s="1633"/>
      <c r="JR163" s="1633"/>
      <c r="JS163" s="1633"/>
      <c r="JT163" s="1633"/>
      <c r="JU163" s="1633"/>
      <c r="JV163" s="1633"/>
      <c r="JW163" s="1633"/>
      <c r="JX163" s="1633"/>
      <c r="JY163" s="1633"/>
      <c r="JZ163" s="1633"/>
      <c r="KA163" s="1633"/>
      <c r="KB163" s="1633"/>
      <c r="KC163" s="1633"/>
      <c r="KD163" s="1633"/>
      <c r="KE163" s="1633"/>
      <c r="KF163" s="1633"/>
      <c r="KG163" s="1633"/>
      <c r="KH163" s="1633"/>
      <c r="KI163" s="1633"/>
      <c r="KJ163" s="1633"/>
      <c r="KK163" s="1633"/>
      <c r="KL163" s="1633"/>
      <c r="KM163" s="1633"/>
      <c r="KN163" s="1633"/>
      <c r="KO163" s="1633"/>
      <c r="KP163" s="1633"/>
      <c r="KQ163" s="1633"/>
      <c r="KR163" s="1633"/>
      <c r="KS163" s="1633"/>
      <c r="KT163" s="1633"/>
      <c r="KU163" s="1633"/>
      <c r="KV163" s="1633"/>
      <c r="KW163" s="1633"/>
      <c r="KX163" s="1633"/>
      <c r="KY163" s="1633"/>
      <c r="KZ163" s="1633"/>
      <c r="LA163" s="1633"/>
      <c r="LB163" s="1633"/>
      <c r="LC163" s="1633"/>
      <c r="LD163" s="1633"/>
      <c r="LE163" s="1633"/>
      <c r="LF163" s="1633"/>
      <c r="LG163" s="1633"/>
      <c r="LH163" s="1633"/>
      <c r="LI163" s="1633"/>
      <c r="LJ163" s="1633"/>
      <c r="LK163" s="1633"/>
      <c r="LL163" s="1633"/>
      <c r="LM163" s="1633"/>
      <c r="LN163" s="1633"/>
      <c r="LO163" s="1642"/>
      <c r="LP163" s="1642"/>
      <c r="LQ163" s="1642"/>
      <c r="LR163" s="1642"/>
      <c r="LS163" s="1642"/>
      <c r="LT163" s="1642"/>
      <c r="LU163" s="1642"/>
      <c r="LV163" s="1643"/>
    </row>
    <row r="164" s="2140" customFormat="1" ht="47" customHeight="1" spans="1:334">
      <c r="A164" s="2417">
        <v>45842</v>
      </c>
      <c r="B164" s="1500" t="s">
        <v>753</v>
      </c>
      <c r="C164" s="1501" t="s">
        <v>115</v>
      </c>
      <c r="D164" s="1502">
        <v>4500172875</v>
      </c>
      <c r="E164" s="2253"/>
      <c r="F164" s="1502" t="s">
        <v>2204</v>
      </c>
      <c r="G164" s="1505" t="s">
        <v>1784</v>
      </c>
      <c r="H164" s="1505" t="s">
        <v>1784</v>
      </c>
      <c r="I164" s="1532" t="s">
        <v>1785</v>
      </c>
      <c r="J164" s="1522">
        <v>960</v>
      </c>
      <c r="K164" s="1534">
        <v>0</v>
      </c>
      <c r="L164" s="1534">
        <v>96</v>
      </c>
      <c r="M164" s="1534">
        <f t="shared" si="115"/>
        <v>10</v>
      </c>
      <c r="N164" s="1536">
        <v>45877</v>
      </c>
      <c r="O164" s="1536">
        <v>45870</v>
      </c>
      <c r="P164" s="1537"/>
      <c r="Q164" s="1562" t="s">
        <v>78</v>
      </c>
      <c r="R164" s="1839"/>
      <c r="S164" s="1839"/>
      <c r="T164" s="1839"/>
      <c r="U164" s="1839"/>
      <c r="V164" s="1532" t="s">
        <v>755</v>
      </c>
      <c r="W164" s="1532" t="s">
        <v>111</v>
      </c>
      <c r="X164" s="1565">
        <v>45852</v>
      </c>
      <c r="Y164" s="1589" t="s">
        <v>88</v>
      </c>
      <c r="Z164" s="1589" t="s">
        <v>2203</v>
      </c>
      <c r="AA164" s="1589"/>
      <c r="AB164" s="1589"/>
      <c r="AC164" s="1580" t="s">
        <v>757</v>
      </c>
      <c r="AD164" s="1590" t="s">
        <v>122</v>
      </c>
      <c r="AE164" s="2277">
        <v>0.7668</v>
      </c>
      <c r="AF164" s="2278">
        <f>J164*AE164</f>
        <v>736.128</v>
      </c>
      <c r="AG164" s="1504"/>
      <c r="AH164" s="1609" t="s">
        <v>81</v>
      </c>
      <c r="AI164" s="2623">
        <f t="shared" si="131"/>
        <v>960</v>
      </c>
      <c r="AJ164" s="2626">
        <v>1</v>
      </c>
      <c r="AK164" s="2627">
        <f t="shared" si="116"/>
        <v>960</v>
      </c>
      <c r="AL164" s="2627"/>
      <c r="AM164" s="2627"/>
      <c r="AN164" s="2627">
        <f>J164/24</f>
        <v>40</v>
      </c>
      <c r="AO164" s="2627"/>
      <c r="AP164" s="2627"/>
      <c r="AQ164" s="2641"/>
      <c r="AR164" s="1610"/>
      <c r="AS164" s="1610" t="s">
        <v>63</v>
      </c>
      <c r="AT164" s="1610">
        <f t="shared" si="135"/>
        <v>960</v>
      </c>
      <c r="AU164" s="1610"/>
      <c r="AV164" s="2313"/>
      <c r="AW164" s="1622">
        <f>J164</f>
        <v>960</v>
      </c>
      <c r="AX164" s="1637"/>
      <c r="AY164" s="1637"/>
      <c r="AZ164" s="1637"/>
      <c r="BA164" s="2647"/>
      <c r="BB164" s="2647"/>
      <c r="BC164" s="2647"/>
      <c r="BD164" s="2647"/>
      <c r="BE164" s="2647"/>
      <c r="BF164" s="2185">
        <f t="shared" si="133"/>
        <v>920</v>
      </c>
      <c r="BG164" s="2297">
        <f>J164/24/COUNT(AV164:BE164)</f>
        <v>40</v>
      </c>
      <c r="BH164" s="1633"/>
      <c r="BI164" s="1633"/>
      <c r="BJ164" s="1633"/>
      <c r="BK164" s="1633"/>
      <c r="BL164" s="1633"/>
      <c r="BM164" s="1633"/>
      <c r="BN164" s="1633"/>
      <c r="BO164" s="1633"/>
      <c r="BP164" s="1633"/>
      <c r="BQ164" s="1633"/>
      <c r="BR164" s="1633"/>
      <c r="BS164" s="1633"/>
      <c r="BT164" s="1633"/>
      <c r="BU164" s="1633"/>
      <c r="BV164" s="1633"/>
      <c r="BW164" s="1633"/>
      <c r="BX164" s="1633"/>
      <c r="BY164" s="1633"/>
      <c r="BZ164" s="1633"/>
      <c r="CA164" s="1633"/>
      <c r="CB164" s="1633"/>
      <c r="CC164" s="1633"/>
      <c r="CD164" s="1633"/>
      <c r="CE164" s="1633"/>
      <c r="CF164" s="1633"/>
      <c r="CG164" s="1633"/>
      <c r="CH164" s="1633"/>
      <c r="CI164" s="1633"/>
      <c r="CJ164" s="1633"/>
      <c r="CK164" s="1633"/>
      <c r="CL164" s="1633"/>
      <c r="CM164" s="1633"/>
      <c r="CN164" s="1633"/>
      <c r="CO164" s="1633"/>
      <c r="CP164" s="1633"/>
      <c r="CQ164" s="1633"/>
      <c r="CR164" s="1633"/>
      <c r="CS164" s="1633"/>
      <c r="CT164" s="1633"/>
      <c r="CU164" s="1633"/>
      <c r="CV164" s="1633"/>
      <c r="CW164" s="1633"/>
      <c r="CX164" s="1633"/>
      <c r="CY164" s="1633"/>
      <c r="CZ164" s="1633"/>
      <c r="DA164" s="1633"/>
      <c r="DB164" s="1633"/>
      <c r="DC164" s="1633"/>
      <c r="DD164" s="1633"/>
      <c r="DE164" s="1633"/>
      <c r="DF164" s="1633"/>
      <c r="DG164" s="1633"/>
      <c r="DH164" s="1633"/>
      <c r="DI164" s="1633"/>
      <c r="DJ164" s="1633"/>
      <c r="DK164" s="1633"/>
      <c r="DL164" s="1633"/>
      <c r="DM164" s="1633"/>
      <c r="DN164" s="1633"/>
      <c r="DO164" s="1633"/>
      <c r="DP164" s="1633"/>
      <c r="DQ164" s="1633"/>
      <c r="DR164" s="1633"/>
      <c r="DS164" s="1633"/>
      <c r="DT164" s="1633"/>
      <c r="DU164" s="1633"/>
      <c r="DV164" s="1633"/>
      <c r="DW164" s="1633"/>
      <c r="DX164" s="1633"/>
      <c r="DY164" s="1633"/>
      <c r="DZ164" s="1633"/>
      <c r="EA164" s="1633"/>
      <c r="EB164" s="1633"/>
      <c r="EC164" s="1633"/>
      <c r="ED164" s="1633"/>
      <c r="EE164" s="1633"/>
      <c r="EF164" s="1633"/>
      <c r="EG164" s="1633"/>
      <c r="EH164" s="1633"/>
      <c r="EI164" s="1633"/>
      <c r="EJ164" s="1633"/>
      <c r="EK164" s="1633"/>
      <c r="EL164" s="1633"/>
      <c r="EM164" s="1633"/>
      <c r="EN164" s="1633"/>
      <c r="EO164" s="1633"/>
      <c r="EP164" s="1633"/>
      <c r="EQ164" s="1633"/>
      <c r="ER164" s="1633"/>
      <c r="ES164" s="1633"/>
      <c r="ET164" s="1633"/>
      <c r="EU164" s="1633"/>
      <c r="EV164" s="1633"/>
      <c r="EW164" s="1633"/>
      <c r="EX164" s="1633"/>
      <c r="EY164" s="1633"/>
      <c r="EZ164" s="1633"/>
      <c r="FA164" s="1633"/>
      <c r="FB164" s="1633"/>
      <c r="FC164" s="1633"/>
      <c r="FD164" s="1633"/>
      <c r="FE164" s="1633"/>
      <c r="FF164" s="1633"/>
      <c r="FG164" s="1633"/>
      <c r="FH164" s="1633"/>
      <c r="FI164" s="1633"/>
      <c r="FJ164" s="1633"/>
      <c r="FK164" s="1633"/>
      <c r="FL164" s="1633"/>
      <c r="FM164" s="1633"/>
      <c r="FN164" s="1633"/>
      <c r="FO164" s="1633"/>
      <c r="FP164" s="1633"/>
      <c r="FQ164" s="1633"/>
      <c r="FR164" s="1633"/>
      <c r="FS164" s="1633"/>
      <c r="FT164" s="1633"/>
      <c r="FU164" s="1633"/>
      <c r="FV164" s="1633"/>
      <c r="FW164" s="1633"/>
      <c r="FX164" s="1633"/>
      <c r="FY164" s="1633"/>
      <c r="FZ164" s="1633"/>
      <c r="GA164" s="1633"/>
      <c r="GB164" s="1633"/>
      <c r="GC164" s="1633"/>
      <c r="GD164" s="1633"/>
      <c r="GE164" s="1633"/>
      <c r="GF164" s="1633"/>
      <c r="GG164" s="1633"/>
      <c r="GH164" s="1633"/>
      <c r="GI164" s="1633"/>
      <c r="GJ164" s="1633"/>
      <c r="GK164" s="1633"/>
      <c r="GL164" s="1633"/>
      <c r="GM164" s="1633"/>
      <c r="GN164" s="1633"/>
      <c r="GO164" s="1633"/>
      <c r="GP164" s="1633"/>
      <c r="GQ164" s="1633"/>
      <c r="GR164" s="1633"/>
      <c r="GS164" s="1633"/>
      <c r="GT164" s="1633"/>
      <c r="GU164" s="1633"/>
      <c r="GV164" s="1633"/>
      <c r="GW164" s="1633"/>
      <c r="GX164" s="1633"/>
      <c r="GY164" s="1633"/>
      <c r="GZ164" s="1633"/>
      <c r="HA164" s="1633"/>
      <c r="HB164" s="1633"/>
      <c r="HC164" s="1633"/>
      <c r="HD164" s="1633"/>
      <c r="HE164" s="1633"/>
      <c r="HF164" s="1633"/>
      <c r="HG164" s="1633"/>
      <c r="HH164" s="1633"/>
      <c r="HI164" s="1633"/>
      <c r="HJ164" s="1633"/>
      <c r="HK164" s="1633"/>
      <c r="HL164" s="1633"/>
      <c r="HM164" s="1633"/>
      <c r="HN164" s="1633"/>
      <c r="HO164" s="1633"/>
      <c r="HP164" s="1633"/>
      <c r="HQ164" s="1633"/>
      <c r="HR164" s="1633"/>
      <c r="HS164" s="1633"/>
      <c r="HT164" s="1633"/>
      <c r="HU164" s="1633"/>
      <c r="HV164" s="1633"/>
      <c r="HW164" s="1633"/>
      <c r="HX164" s="1633"/>
      <c r="HY164" s="1633"/>
      <c r="HZ164" s="1633"/>
      <c r="IA164" s="1633"/>
      <c r="IB164" s="1633"/>
      <c r="IC164" s="1633"/>
      <c r="ID164" s="1633"/>
      <c r="IE164" s="1633"/>
      <c r="IF164" s="1633"/>
      <c r="IG164" s="1633"/>
      <c r="IH164" s="1633"/>
      <c r="II164" s="1633"/>
      <c r="IJ164" s="1633"/>
      <c r="IK164" s="1633"/>
      <c r="IL164" s="1633"/>
      <c r="IM164" s="1633"/>
      <c r="IN164" s="1633"/>
      <c r="IO164" s="1633"/>
      <c r="IP164" s="1633"/>
      <c r="IQ164" s="1633"/>
      <c r="IR164" s="1633"/>
      <c r="IS164" s="1633"/>
      <c r="IT164" s="1633"/>
      <c r="IU164" s="1633"/>
      <c r="IV164" s="1633"/>
      <c r="IW164" s="1633"/>
      <c r="IX164" s="1633"/>
      <c r="IY164" s="1633"/>
      <c r="IZ164" s="1633"/>
      <c r="JA164" s="1633"/>
      <c r="JB164" s="1633"/>
      <c r="JC164" s="1633"/>
      <c r="JD164" s="1633"/>
      <c r="JE164" s="1633"/>
      <c r="JF164" s="1633"/>
      <c r="JG164" s="1633"/>
      <c r="JH164" s="1633"/>
      <c r="JI164" s="1633"/>
      <c r="JJ164" s="1633"/>
      <c r="JK164" s="1633"/>
      <c r="JL164" s="1633"/>
      <c r="JM164" s="1633"/>
      <c r="JN164" s="1633"/>
      <c r="JO164" s="1633"/>
      <c r="JP164" s="1633"/>
      <c r="JQ164" s="1633"/>
      <c r="JR164" s="1633"/>
      <c r="JS164" s="1633"/>
      <c r="JT164" s="1633"/>
      <c r="JU164" s="1633"/>
      <c r="JV164" s="1633"/>
      <c r="JW164" s="1633"/>
      <c r="JX164" s="1633"/>
      <c r="JY164" s="1633"/>
      <c r="JZ164" s="1633"/>
      <c r="KA164" s="1633"/>
      <c r="KB164" s="1633"/>
      <c r="KC164" s="1633"/>
      <c r="KD164" s="1633"/>
      <c r="KE164" s="1633"/>
      <c r="KF164" s="1633"/>
      <c r="KG164" s="1633"/>
      <c r="KH164" s="1633"/>
      <c r="KI164" s="1633"/>
      <c r="KJ164" s="1633"/>
      <c r="KK164" s="1633"/>
      <c r="KL164" s="1633"/>
      <c r="KM164" s="1633"/>
      <c r="KN164" s="1633"/>
      <c r="KO164" s="1633"/>
      <c r="KP164" s="1633"/>
      <c r="KQ164" s="1633"/>
      <c r="KR164" s="1633"/>
      <c r="KS164" s="1633"/>
      <c r="KT164" s="1633"/>
      <c r="KU164" s="1633"/>
      <c r="KV164" s="1633"/>
      <c r="KW164" s="1633"/>
      <c r="KX164" s="1633"/>
      <c r="KY164" s="1633"/>
      <c r="KZ164" s="1633"/>
      <c r="LA164" s="1633"/>
      <c r="LB164" s="1633"/>
      <c r="LC164" s="1633"/>
      <c r="LD164" s="1633"/>
      <c r="LE164" s="1633"/>
      <c r="LF164" s="1633"/>
      <c r="LG164" s="1633"/>
      <c r="LH164" s="1633"/>
      <c r="LI164" s="1633"/>
      <c r="LJ164" s="1633"/>
      <c r="LK164" s="1633"/>
      <c r="LL164" s="1633"/>
      <c r="LM164" s="1633"/>
      <c r="LN164" s="1633"/>
      <c r="LO164" s="1642"/>
      <c r="LP164" s="1642"/>
      <c r="LQ164" s="1642"/>
      <c r="LR164" s="1642"/>
      <c r="LS164" s="1642"/>
      <c r="LT164" s="1642"/>
      <c r="LU164" s="1642"/>
      <c r="LV164" s="1643"/>
    </row>
    <row r="165" s="2140" customFormat="1" ht="47" customHeight="1" spans="1:334">
      <c r="A165" s="2417">
        <v>45842</v>
      </c>
      <c r="B165" s="1500" t="s">
        <v>753</v>
      </c>
      <c r="C165" s="1501" t="s">
        <v>115</v>
      </c>
      <c r="D165" s="1502">
        <v>4500172875</v>
      </c>
      <c r="E165" s="2253"/>
      <c r="F165" s="1502" t="s">
        <v>2205</v>
      </c>
      <c r="G165" s="1505" t="s">
        <v>1787</v>
      </c>
      <c r="H165" s="1505" t="s">
        <v>1787</v>
      </c>
      <c r="I165" s="1532" t="s">
        <v>1788</v>
      </c>
      <c r="J165" s="1522">
        <v>960</v>
      </c>
      <c r="K165" s="1534">
        <v>0</v>
      </c>
      <c r="L165" s="1534">
        <v>96</v>
      </c>
      <c r="M165" s="1534">
        <f t="shared" si="115"/>
        <v>10</v>
      </c>
      <c r="N165" s="1536">
        <v>45877</v>
      </c>
      <c r="O165" s="1536">
        <v>45870</v>
      </c>
      <c r="P165" s="1537"/>
      <c r="Q165" s="1562" t="s">
        <v>78</v>
      </c>
      <c r="R165" s="1839"/>
      <c r="S165" s="1839"/>
      <c r="T165" s="1839"/>
      <c r="U165" s="1839"/>
      <c r="V165" s="1532" t="s">
        <v>755</v>
      </c>
      <c r="W165" s="1532" t="s">
        <v>111</v>
      </c>
      <c r="X165" s="1565">
        <v>45852</v>
      </c>
      <c r="Y165" s="1589" t="s">
        <v>88</v>
      </c>
      <c r="Z165" s="1589" t="s">
        <v>2203</v>
      </c>
      <c r="AA165" s="1589"/>
      <c r="AB165" s="1589"/>
      <c r="AC165" s="1580" t="s">
        <v>757</v>
      </c>
      <c r="AD165" s="1590" t="s">
        <v>122</v>
      </c>
      <c r="AE165" s="2277">
        <v>0.8644</v>
      </c>
      <c r="AF165" s="2278">
        <f>J165*AE165</f>
        <v>829.824</v>
      </c>
      <c r="AG165" s="1504"/>
      <c r="AH165" s="1609" t="s">
        <v>81</v>
      </c>
      <c r="AI165" s="2623">
        <f t="shared" ref="AI165:AI180" si="136">J165</f>
        <v>960</v>
      </c>
      <c r="AJ165" s="2626">
        <v>1</v>
      </c>
      <c r="AK165" s="2627">
        <f t="shared" si="116"/>
        <v>960</v>
      </c>
      <c r="AL165" s="2627"/>
      <c r="AM165" s="2627"/>
      <c r="AN165" s="2627">
        <f>J165/24</f>
        <v>40</v>
      </c>
      <c r="AO165" s="2627"/>
      <c r="AP165" s="2627"/>
      <c r="AQ165" s="2641"/>
      <c r="AR165" s="1610"/>
      <c r="AS165" s="1610" t="s">
        <v>63</v>
      </c>
      <c r="AT165" s="1610">
        <f t="shared" si="135"/>
        <v>960</v>
      </c>
      <c r="AU165" s="1610"/>
      <c r="AV165" s="2313"/>
      <c r="AW165" s="1637"/>
      <c r="AX165" s="1622">
        <f>J165</f>
        <v>960</v>
      </c>
      <c r="AY165" s="1637"/>
      <c r="AZ165" s="1637"/>
      <c r="BA165" s="2647"/>
      <c r="BB165" s="2647"/>
      <c r="BC165" s="2647"/>
      <c r="BD165" s="2647"/>
      <c r="BE165" s="2647"/>
      <c r="BF165" s="2185">
        <f t="shared" si="133"/>
        <v>920</v>
      </c>
      <c r="BG165" s="2297">
        <f>J165/24/COUNT(AV165:BE165)</f>
        <v>40</v>
      </c>
      <c r="BH165" s="1633"/>
      <c r="BI165" s="1633"/>
      <c r="BJ165" s="1633"/>
      <c r="BK165" s="1633"/>
      <c r="BL165" s="1633"/>
      <c r="BM165" s="1633"/>
      <c r="BN165" s="1633"/>
      <c r="BO165" s="1633"/>
      <c r="BP165" s="1633"/>
      <c r="BQ165" s="1633"/>
      <c r="BR165" s="1633"/>
      <c r="BS165" s="1633"/>
      <c r="BT165" s="1633"/>
      <c r="BU165" s="1633"/>
      <c r="BV165" s="1633"/>
      <c r="BW165" s="1633"/>
      <c r="BX165" s="1633"/>
      <c r="BY165" s="1633"/>
      <c r="BZ165" s="1633"/>
      <c r="CA165" s="1633"/>
      <c r="CB165" s="1633"/>
      <c r="CC165" s="1633"/>
      <c r="CD165" s="1633"/>
      <c r="CE165" s="1633"/>
      <c r="CF165" s="1633"/>
      <c r="CG165" s="1633"/>
      <c r="CH165" s="1633"/>
      <c r="CI165" s="1633"/>
      <c r="CJ165" s="1633"/>
      <c r="CK165" s="1633"/>
      <c r="CL165" s="1633"/>
      <c r="CM165" s="1633"/>
      <c r="CN165" s="1633"/>
      <c r="CO165" s="1633"/>
      <c r="CP165" s="1633"/>
      <c r="CQ165" s="1633"/>
      <c r="CR165" s="1633"/>
      <c r="CS165" s="1633"/>
      <c r="CT165" s="1633"/>
      <c r="CU165" s="1633"/>
      <c r="CV165" s="1633"/>
      <c r="CW165" s="1633"/>
      <c r="CX165" s="1633"/>
      <c r="CY165" s="1633"/>
      <c r="CZ165" s="1633"/>
      <c r="DA165" s="1633"/>
      <c r="DB165" s="1633"/>
      <c r="DC165" s="1633"/>
      <c r="DD165" s="1633"/>
      <c r="DE165" s="1633"/>
      <c r="DF165" s="1633"/>
      <c r="DG165" s="1633"/>
      <c r="DH165" s="1633"/>
      <c r="DI165" s="1633"/>
      <c r="DJ165" s="1633"/>
      <c r="DK165" s="1633"/>
      <c r="DL165" s="1633"/>
      <c r="DM165" s="1633"/>
      <c r="DN165" s="1633"/>
      <c r="DO165" s="1633"/>
      <c r="DP165" s="1633"/>
      <c r="DQ165" s="1633"/>
      <c r="DR165" s="1633"/>
      <c r="DS165" s="1633"/>
      <c r="DT165" s="1633"/>
      <c r="DU165" s="1633"/>
      <c r="DV165" s="1633"/>
      <c r="DW165" s="1633"/>
      <c r="DX165" s="1633"/>
      <c r="DY165" s="1633"/>
      <c r="DZ165" s="1633"/>
      <c r="EA165" s="1633"/>
      <c r="EB165" s="1633"/>
      <c r="EC165" s="1633"/>
      <c r="ED165" s="1633"/>
      <c r="EE165" s="1633"/>
      <c r="EF165" s="1633"/>
      <c r="EG165" s="1633"/>
      <c r="EH165" s="1633"/>
      <c r="EI165" s="1633"/>
      <c r="EJ165" s="1633"/>
      <c r="EK165" s="1633"/>
      <c r="EL165" s="1633"/>
      <c r="EM165" s="1633"/>
      <c r="EN165" s="1633"/>
      <c r="EO165" s="1633"/>
      <c r="EP165" s="1633"/>
      <c r="EQ165" s="1633"/>
      <c r="ER165" s="1633"/>
      <c r="ES165" s="1633"/>
      <c r="ET165" s="1633"/>
      <c r="EU165" s="1633"/>
      <c r="EV165" s="1633"/>
      <c r="EW165" s="1633"/>
      <c r="EX165" s="1633"/>
      <c r="EY165" s="1633"/>
      <c r="EZ165" s="1633"/>
      <c r="FA165" s="1633"/>
      <c r="FB165" s="1633"/>
      <c r="FC165" s="1633"/>
      <c r="FD165" s="1633"/>
      <c r="FE165" s="1633"/>
      <c r="FF165" s="1633"/>
      <c r="FG165" s="1633"/>
      <c r="FH165" s="1633"/>
      <c r="FI165" s="1633"/>
      <c r="FJ165" s="1633"/>
      <c r="FK165" s="1633"/>
      <c r="FL165" s="1633"/>
      <c r="FM165" s="1633"/>
      <c r="FN165" s="1633"/>
      <c r="FO165" s="1633"/>
      <c r="FP165" s="1633"/>
      <c r="FQ165" s="1633"/>
      <c r="FR165" s="1633"/>
      <c r="FS165" s="1633"/>
      <c r="FT165" s="1633"/>
      <c r="FU165" s="1633"/>
      <c r="FV165" s="1633"/>
      <c r="FW165" s="1633"/>
      <c r="FX165" s="1633"/>
      <c r="FY165" s="1633"/>
      <c r="FZ165" s="1633"/>
      <c r="GA165" s="1633"/>
      <c r="GB165" s="1633"/>
      <c r="GC165" s="1633"/>
      <c r="GD165" s="1633"/>
      <c r="GE165" s="1633"/>
      <c r="GF165" s="1633"/>
      <c r="GG165" s="1633"/>
      <c r="GH165" s="1633"/>
      <c r="GI165" s="1633"/>
      <c r="GJ165" s="1633"/>
      <c r="GK165" s="1633"/>
      <c r="GL165" s="1633"/>
      <c r="GM165" s="1633"/>
      <c r="GN165" s="1633"/>
      <c r="GO165" s="1633"/>
      <c r="GP165" s="1633"/>
      <c r="GQ165" s="1633"/>
      <c r="GR165" s="1633"/>
      <c r="GS165" s="1633"/>
      <c r="GT165" s="1633"/>
      <c r="GU165" s="1633"/>
      <c r="GV165" s="1633"/>
      <c r="GW165" s="1633"/>
      <c r="GX165" s="1633"/>
      <c r="GY165" s="1633"/>
      <c r="GZ165" s="1633"/>
      <c r="HA165" s="1633"/>
      <c r="HB165" s="1633"/>
      <c r="HC165" s="1633"/>
      <c r="HD165" s="1633"/>
      <c r="HE165" s="1633"/>
      <c r="HF165" s="1633"/>
      <c r="HG165" s="1633"/>
      <c r="HH165" s="1633"/>
      <c r="HI165" s="1633"/>
      <c r="HJ165" s="1633"/>
      <c r="HK165" s="1633"/>
      <c r="HL165" s="1633"/>
      <c r="HM165" s="1633"/>
      <c r="HN165" s="1633"/>
      <c r="HO165" s="1633"/>
      <c r="HP165" s="1633"/>
      <c r="HQ165" s="1633"/>
      <c r="HR165" s="1633"/>
      <c r="HS165" s="1633"/>
      <c r="HT165" s="1633"/>
      <c r="HU165" s="1633"/>
      <c r="HV165" s="1633"/>
      <c r="HW165" s="1633"/>
      <c r="HX165" s="1633"/>
      <c r="HY165" s="1633"/>
      <c r="HZ165" s="1633"/>
      <c r="IA165" s="1633"/>
      <c r="IB165" s="1633"/>
      <c r="IC165" s="1633"/>
      <c r="ID165" s="1633"/>
      <c r="IE165" s="1633"/>
      <c r="IF165" s="1633"/>
      <c r="IG165" s="1633"/>
      <c r="IH165" s="1633"/>
      <c r="II165" s="1633"/>
      <c r="IJ165" s="1633"/>
      <c r="IK165" s="1633"/>
      <c r="IL165" s="1633"/>
      <c r="IM165" s="1633"/>
      <c r="IN165" s="1633"/>
      <c r="IO165" s="1633"/>
      <c r="IP165" s="1633"/>
      <c r="IQ165" s="1633"/>
      <c r="IR165" s="1633"/>
      <c r="IS165" s="1633"/>
      <c r="IT165" s="1633"/>
      <c r="IU165" s="1633"/>
      <c r="IV165" s="1633"/>
      <c r="IW165" s="1633"/>
      <c r="IX165" s="1633"/>
      <c r="IY165" s="1633"/>
      <c r="IZ165" s="1633"/>
      <c r="JA165" s="1633"/>
      <c r="JB165" s="1633"/>
      <c r="JC165" s="1633"/>
      <c r="JD165" s="1633"/>
      <c r="JE165" s="1633"/>
      <c r="JF165" s="1633"/>
      <c r="JG165" s="1633"/>
      <c r="JH165" s="1633"/>
      <c r="JI165" s="1633"/>
      <c r="JJ165" s="1633"/>
      <c r="JK165" s="1633"/>
      <c r="JL165" s="1633"/>
      <c r="JM165" s="1633"/>
      <c r="JN165" s="1633"/>
      <c r="JO165" s="1633"/>
      <c r="JP165" s="1633"/>
      <c r="JQ165" s="1633"/>
      <c r="JR165" s="1633"/>
      <c r="JS165" s="1633"/>
      <c r="JT165" s="1633"/>
      <c r="JU165" s="1633"/>
      <c r="JV165" s="1633"/>
      <c r="JW165" s="1633"/>
      <c r="JX165" s="1633"/>
      <c r="JY165" s="1633"/>
      <c r="JZ165" s="1633"/>
      <c r="KA165" s="1633"/>
      <c r="KB165" s="1633"/>
      <c r="KC165" s="1633"/>
      <c r="KD165" s="1633"/>
      <c r="KE165" s="1633"/>
      <c r="KF165" s="1633"/>
      <c r="KG165" s="1633"/>
      <c r="KH165" s="1633"/>
      <c r="KI165" s="1633"/>
      <c r="KJ165" s="1633"/>
      <c r="KK165" s="1633"/>
      <c r="KL165" s="1633"/>
      <c r="KM165" s="1633"/>
      <c r="KN165" s="1633"/>
      <c r="KO165" s="1633"/>
      <c r="KP165" s="1633"/>
      <c r="KQ165" s="1633"/>
      <c r="KR165" s="1633"/>
      <c r="KS165" s="1633"/>
      <c r="KT165" s="1633"/>
      <c r="KU165" s="1633"/>
      <c r="KV165" s="1633"/>
      <c r="KW165" s="1633"/>
      <c r="KX165" s="1633"/>
      <c r="KY165" s="1633"/>
      <c r="KZ165" s="1633"/>
      <c r="LA165" s="1633"/>
      <c r="LB165" s="1633"/>
      <c r="LC165" s="1633"/>
      <c r="LD165" s="1633"/>
      <c r="LE165" s="1633"/>
      <c r="LF165" s="1633"/>
      <c r="LG165" s="1633"/>
      <c r="LH165" s="1633"/>
      <c r="LI165" s="1633"/>
      <c r="LJ165" s="1633"/>
      <c r="LK165" s="1633"/>
      <c r="LL165" s="1633"/>
      <c r="LM165" s="1633"/>
      <c r="LN165" s="1633"/>
      <c r="LO165" s="1642"/>
      <c r="LP165" s="1642"/>
      <c r="LQ165" s="1642"/>
      <c r="LR165" s="1642"/>
      <c r="LS165" s="1642"/>
      <c r="LT165" s="1642"/>
      <c r="LU165" s="1642"/>
      <c r="LV165" s="1643"/>
    </row>
    <row r="166" s="2140" customFormat="1" ht="47" customHeight="1" spans="1:334">
      <c r="A166" s="2417">
        <v>45842</v>
      </c>
      <c r="B166" s="1500" t="s">
        <v>753</v>
      </c>
      <c r="C166" s="1501" t="s">
        <v>115</v>
      </c>
      <c r="D166" s="1502">
        <v>4500172875</v>
      </c>
      <c r="E166" s="2253"/>
      <c r="F166" s="1502" t="s">
        <v>2206</v>
      </c>
      <c r="G166" s="1505" t="s">
        <v>1790</v>
      </c>
      <c r="H166" s="1505" t="s">
        <v>1790</v>
      </c>
      <c r="I166" s="1532" t="s">
        <v>1791</v>
      </c>
      <c r="J166" s="1522">
        <v>1152</v>
      </c>
      <c r="K166" s="1534">
        <v>0</v>
      </c>
      <c r="L166" s="1534">
        <v>96</v>
      </c>
      <c r="M166" s="1534">
        <f t="shared" si="115"/>
        <v>12</v>
      </c>
      <c r="N166" s="1536">
        <v>45877</v>
      </c>
      <c r="O166" s="1536">
        <v>45870</v>
      </c>
      <c r="P166" s="1537"/>
      <c r="Q166" s="1562" t="s">
        <v>78</v>
      </c>
      <c r="R166" s="1768"/>
      <c r="S166" s="1768"/>
      <c r="T166" s="1768"/>
      <c r="U166" s="1768"/>
      <c r="V166" s="1532" t="s">
        <v>755</v>
      </c>
      <c r="W166" s="1532" t="s">
        <v>111</v>
      </c>
      <c r="X166" s="1565">
        <v>45852</v>
      </c>
      <c r="Y166" s="1589" t="s">
        <v>88</v>
      </c>
      <c r="Z166" s="1589" t="s">
        <v>2203</v>
      </c>
      <c r="AA166" s="1589"/>
      <c r="AB166" s="1589"/>
      <c r="AC166" s="1580" t="s">
        <v>757</v>
      </c>
      <c r="AD166" s="1590" t="s">
        <v>122</v>
      </c>
      <c r="AE166" s="2277">
        <v>1.0103</v>
      </c>
      <c r="AF166" s="2278">
        <f>J166*AE166</f>
        <v>1163.8656</v>
      </c>
      <c r="AG166" s="1504"/>
      <c r="AH166" s="1609" t="s">
        <v>81</v>
      </c>
      <c r="AI166" s="2623">
        <f t="shared" si="136"/>
        <v>1152</v>
      </c>
      <c r="AJ166" s="2626">
        <v>1</v>
      </c>
      <c r="AK166" s="2627">
        <f t="shared" si="116"/>
        <v>1152</v>
      </c>
      <c r="AL166" s="2627"/>
      <c r="AM166" s="2627"/>
      <c r="AN166" s="2627">
        <f>J166/24</f>
        <v>48</v>
      </c>
      <c r="AO166" s="2627"/>
      <c r="AP166" s="2627"/>
      <c r="AQ166" s="2641"/>
      <c r="AR166" s="1610"/>
      <c r="AS166" s="1610" t="s">
        <v>63</v>
      </c>
      <c r="AT166" s="1610">
        <f t="shared" si="135"/>
        <v>1152</v>
      </c>
      <c r="AU166" s="1610"/>
      <c r="AV166" s="2313"/>
      <c r="AW166" s="1637"/>
      <c r="AX166" s="1637"/>
      <c r="AY166" s="1622">
        <f>J166</f>
        <v>1152</v>
      </c>
      <c r="AZ166" s="1637"/>
      <c r="BA166" s="2647"/>
      <c r="BB166" s="2647"/>
      <c r="BC166" s="2647"/>
      <c r="BD166" s="2647"/>
      <c r="BE166" s="2647"/>
      <c r="BF166" s="2185">
        <f t="shared" si="133"/>
        <v>1104</v>
      </c>
      <c r="BG166" s="2297">
        <f>J166/24/COUNT(AV166:BE166)</f>
        <v>48</v>
      </c>
      <c r="BH166" s="1633"/>
      <c r="BI166" s="1633"/>
      <c r="BJ166" s="1633"/>
      <c r="BK166" s="1633"/>
      <c r="BL166" s="1633"/>
      <c r="BM166" s="1633"/>
      <c r="BN166" s="1633"/>
      <c r="BO166" s="1633"/>
      <c r="BP166" s="1633"/>
      <c r="BQ166" s="1633"/>
      <c r="BR166" s="1633"/>
      <c r="BS166" s="1633"/>
      <c r="BT166" s="1633"/>
      <c r="BU166" s="1633"/>
      <c r="BV166" s="1633"/>
      <c r="BW166" s="1633"/>
      <c r="BX166" s="1633"/>
      <c r="BY166" s="1633"/>
      <c r="BZ166" s="1633"/>
      <c r="CA166" s="1633"/>
      <c r="CB166" s="1633"/>
      <c r="CC166" s="1633"/>
      <c r="CD166" s="1633"/>
      <c r="CE166" s="1633"/>
      <c r="CF166" s="1633"/>
      <c r="CG166" s="1633"/>
      <c r="CH166" s="1633"/>
      <c r="CI166" s="1633"/>
      <c r="CJ166" s="1633"/>
      <c r="CK166" s="1633"/>
      <c r="CL166" s="1633"/>
      <c r="CM166" s="1633"/>
      <c r="CN166" s="1633"/>
      <c r="CO166" s="1633"/>
      <c r="CP166" s="1633"/>
      <c r="CQ166" s="1633"/>
      <c r="CR166" s="1633"/>
      <c r="CS166" s="1633"/>
      <c r="CT166" s="1633"/>
      <c r="CU166" s="1633"/>
      <c r="CV166" s="1633"/>
      <c r="CW166" s="1633"/>
      <c r="CX166" s="1633"/>
      <c r="CY166" s="1633"/>
      <c r="CZ166" s="1633"/>
      <c r="DA166" s="1633"/>
      <c r="DB166" s="1633"/>
      <c r="DC166" s="1633"/>
      <c r="DD166" s="1633"/>
      <c r="DE166" s="1633"/>
      <c r="DF166" s="1633"/>
      <c r="DG166" s="1633"/>
      <c r="DH166" s="1633"/>
      <c r="DI166" s="1633"/>
      <c r="DJ166" s="1633"/>
      <c r="DK166" s="1633"/>
      <c r="DL166" s="1633"/>
      <c r="DM166" s="1633"/>
      <c r="DN166" s="1633"/>
      <c r="DO166" s="1633"/>
      <c r="DP166" s="1633"/>
      <c r="DQ166" s="1633"/>
      <c r="DR166" s="1633"/>
      <c r="DS166" s="1633"/>
      <c r="DT166" s="1633"/>
      <c r="DU166" s="1633"/>
      <c r="DV166" s="1633"/>
      <c r="DW166" s="1633"/>
      <c r="DX166" s="1633"/>
      <c r="DY166" s="1633"/>
      <c r="DZ166" s="1633"/>
      <c r="EA166" s="1633"/>
      <c r="EB166" s="1633"/>
      <c r="EC166" s="1633"/>
      <c r="ED166" s="1633"/>
      <c r="EE166" s="1633"/>
      <c r="EF166" s="1633"/>
      <c r="EG166" s="1633"/>
      <c r="EH166" s="1633"/>
      <c r="EI166" s="1633"/>
      <c r="EJ166" s="1633"/>
      <c r="EK166" s="1633"/>
      <c r="EL166" s="1633"/>
      <c r="EM166" s="1633"/>
      <c r="EN166" s="1633"/>
      <c r="EO166" s="1633"/>
      <c r="EP166" s="1633"/>
      <c r="EQ166" s="1633"/>
      <c r="ER166" s="1633"/>
      <c r="ES166" s="1633"/>
      <c r="ET166" s="1633"/>
      <c r="EU166" s="1633"/>
      <c r="EV166" s="1633"/>
      <c r="EW166" s="1633"/>
      <c r="EX166" s="1633"/>
      <c r="EY166" s="1633"/>
      <c r="EZ166" s="1633"/>
      <c r="FA166" s="1633"/>
      <c r="FB166" s="1633"/>
      <c r="FC166" s="1633"/>
      <c r="FD166" s="1633"/>
      <c r="FE166" s="1633"/>
      <c r="FF166" s="1633"/>
      <c r="FG166" s="1633"/>
      <c r="FH166" s="1633"/>
      <c r="FI166" s="1633"/>
      <c r="FJ166" s="1633"/>
      <c r="FK166" s="1633"/>
      <c r="FL166" s="1633"/>
      <c r="FM166" s="1633"/>
      <c r="FN166" s="1633"/>
      <c r="FO166" s="1633"/>
      <c r="FP166" s="1633"/>
      <c r="FQ166" s="1633"/>
      <c r="FR166" s="1633"/>
      <c r="FS166" s="1633"/>
      <c r="FT166" s="1633"/>
      <c r="FU166" s="1633"/>
      <c r="FV166" s="1633"/>
      <c r="FW166" s="1633"/>
      <c r="FX166" s="1633"/>
      <c r="FY166" s="1633"/>
      <c r="FZ166" s="1633"/>
      <c r="GA166" s="1633"/>
      <c r="GB166" s="1633"/>
      <c r="GC166" s="1633"/>
      <c r="GD166" s="1633"/>
      <c r="GE166" s="1633"/>
      <c r="GF166" s="1633"/>
      <c r="GG166" s="1633"/>
      <c r="GH166" s="1633"/>
      <c r="GI166" s="1633"/>
      <c r="GJ166" s="1633"/>
      <c r="GK166" s="1633"/>
      <c r="GL166" s="1633"/>
      <c r="GM166" s="1633"/>
      <c r="GN166" s="1633"/>
      <c r="GO166" s="1633"/>
      <c r="GP166" s="1633"/>
      <c r="GQ166" s="1633"/>
      <c r="GR166" s="1633"/>
      <c r="GS166" s="1633"/>
      <c r="GT166" s="1633"/>
      <c r="GU166" s="1633"/>
      <c r="GV166" s="1633"/>
      <c r="GW166" s="1633"/>
      <c r="GX166" s="1633"/>
      <c r="GY166" s="1633"/>
      <c r="GZ166" s="1633"/>
      <c r="HA166" s="1633"/>
      <c r="HB166" s="1633"/>
      <c r="HC166" s="1633"/>
      <c r="HD166" s="1633"/>
      <c r="HE166" s="1633"/>
      <c r="HF166" s="1633"/>
      <c r="HG166" s="1633"/>
      <c r="HH166" s="1633"/>
      <c r="HI166" s="1633"/>
      <c r="HJ166" s="1633"/>
      <c r="HK166" s="1633"/>
      <c r="HL166" s="1633"/>
      <c r="HM166" s="1633"/>
      <c r="HN166" s="1633"/>
      <c r="HO166" s="1633"/>
      <c r="HP166" s="1633"/>
      <c r="HQ166" s="1633"/>
      <c r="HR166" s="1633"/>
      <c r="HS166" s="1633"/>
      <c r="HT166" s="1633"/>
      <c r="HU166" s="1633"/>
      <c r="HV166" s="1633"/>
      <c r="HW166" s="1633"/>
      <c r="HX166" s="1633"/>
      <c r="HY166" s="1633"/>
      <c r="HZ166" s="1633"/>
      <c r="IA166" s="1633"/>
      <c r="IB166" s="1633"/>
      <c r="IC166" s="1633"/>
      <c r="ID166" s="1633"/>
      <c r="IE166" s="1633"/>
      <c r="IF166" s="1633"/>
      <c r="IG166" s="1633"/>
      <c r="IH166" s="1633"/>
      <c r="II166" s="1633"/>
      <c r="IJ166" s="1633"/>
      <c r="IK166" s="1633"/>
      <c r="IL166" s="1633"/>
      <c r="IM166" s="1633"/>
      <c r="IN166" s="1633"/>
      <c r="IO166" s="1633"/>
      <c r="IP166" s="1633"/>
      <c r="IQ166" s="1633"/>
      <c r="IR166" s="1633"/>
      <c r="IS166" s="1633"/>
      <c r="IT166" s="1633"/>
      <c r="IU166" s="1633"/>
      <c r="IV166" s="1633"/>
      <c r="IW166" s="1633"/>
      <c r="IX166" s="1633"/>
      <c r="IY166" s="1633"/>
      <c r="IZ166" s="1633"/>
      <c r="JA166" s="1633"/>
      <c r="JB166" s="1633"/>
      <c r="JC166" s="1633"/>
      <c r="JD166" s="1633"/>
      <c r="JE166" s="1633"/>
      <c r="JF166" s="1633"/>
      <c r="JG166" s="1633"/>
      <c r="JH166" s="1633"/>
      <c r="JI166" s="1633"/>
      <c r="JJ166" s="1633"/>
      <c r="JK166" s="1633"/>
      <c r="JL166" s="1633"/>
      <c r="JM166" s="1633"/>
      <c r="JN166" s="1633"/>
      <c r="JO166" s="1633"/>
      <c r="JP166" s="1633"/>
      <c r="JQ166" s="1633"/>
      <c r="JR166" s="1633"/>
      <c r="JS166" s="1633"/>
      <c r="JT166" s="1633"/>
      <c r="JU166" s="1633"/>
      <c r="JV166" s="1633"/>
      <c r="JW166" s="1633"/>
      <c r="JX166" s="1633"/>
      <c r="JY166" s="1633"/>
      <c r="JZ166" s="1633"/>
      <c r="KA166" s="1633"/>
      <c r="KB166" s="1633"/>
      <c r="KC166" s="1633"/>
      <c r="KD166" s="1633"/>
      <c r="KE166" s="1633"/>
      <c r="KF166" s="1633"/>
      <c r="KG166" s="1633"/>
      <c r="KH166" s="1633"/>
      <c r="KI166" s="1633"/>
      <c r="KJ166" s="1633"/>
      <c r="KK166" s="1633"/>
      <c r="KL166" s="1633"/>
      <c r="KM166" s="1633"/>
      <c r="KN166" s="1633"/>
      <c r="KO166" s="1633"/>
      <c r="KP166" s="1633"/>
      <c r="KQ166" s="1633"/>
      <c r="KR166" s="1633"/>
      <c r="KS166" s="1633"/>
      <c r="KT166" s="1633"/>
      <c r="KU166" s="1633"/>
      <c r="KV166" s="1633"/>
      <c r="KW166" s="1633"/>
      <c r="KX166" s="1633"/>
      <c r="KY166" s="1633"/>
      <c r="KZ166" s="1633"/>
      <c r="LA166" s="1633"/>
      <c r="LB166" s="1633"/>
      <c r="LC166" s="1633"/>
      <c r="LD166" s="1633"/>
      <c r="LE166" s="1633"/>
      <c r="LF166" s="1633"/>
      <c r="LG166" s="1633"/>
      <c r="LH166" s="1633"/>
      <c r="LI166" s="1633"/>
      <c r="LJ166" s="1633"/>
      <c r="LK166" s="1633"/>
      <c r="LL166" s="1633"/>
      <c r="LM166" s="1633"/>
      <c r="LN166" s="1633"/>
      <c r="LO166" s="1642"/>
      <c r="LP166" s="1642"/>
      <c r="LQ166" s="1642"/>
      <c r="LR166" s="1642"/>
      <c r="LS166" s="1642"/>
      <c r="LT166" s="1642"/>
      <c r="LU166" s="1642"/>
      <c r="LV166" s="1643"/>
    </row>
    <row r="167" s="2140" customFormat="1" ht="47" customHeight="1" spans="1:334">
      <c r="A167" s="2417">
        <v>45842</v>
      </c>
      <c r="B167" s="1500" t="s">
        <v>753</v>
      </c>
      <c r="C167" s="1501" t="s">
        <v>115</v>
      </c>
      <c r="D167" s="1502">
        <v>4500172875</v>
      </c>
      <c r="E167" s="2253"/>
      <c r="F167" s="1502" t="s">
        <v>2207</v>
      </c>
      <c r="G167" s="1505" t="s">
        <v>1793</v>
      </c>
      <c r="H167" s="1505" t="s">
        <v>1793</v>
      </c>
      <c r="I167" s="1532" t="s">
        <v>1794</v>
      </c>
      <c r="J167" s="1522">
        <v>1440</v>
      </c>
      <c r="K167" s="1534">
        <v>0</v>
      </c>
      <c r="L167" s="1534">
        <v>96</v>
      </c>
      <c r="M167" s="1534">
        <f t="shared" si="115"/>
        <v>15</v>
      </c>
      <c r="N167" s="1536">
        <v>45877</v>
      </c>
      <c r="O167" s="1536">
        <v>45870</v>
      </c>
      <c r="P167" s="1537"/>
      <c r="Q167" s="1562" t="s">
        <v>78</v>
      </c>
      <c r="R167" s="1768"/>
      <c r="S167" s="1768"/>
      <c r="T167" s="1768"/>
      <c r="U167" s="1768"/>
      <c r="V167" s="1532" t="s">
        <v>755</v>
      </c>
      <c r="W167" s="1532" t="s">
        <v>111</v>
      </c>
      <c r="X167" s="1565">
        <v>45852</v>
      </c>
      <c r="Y167" s="1589" t="s">
        <v>88</v>
      </c>
      <c r="Z167" s="1589" t="s">
        <v>2203</v>
      </c>
      <c r="AA167" s="1589"/>
      <c r="AB167" s="1589"/>
      <c r="AC167" s="1580" t="s">
        <v>757</v>
      </c>
      <c r="AD167" s="1590" t="s">
        <v>122</v>
      </c>
      <c r="AE167" s="2277">
        <v>1.0552</v>
      </c>
      <c r="AF167" s="2278">
        <f t="shared" ref="AF167:AF173" si="137">J167*AE167</f>
        <v>1519.488</v>
      </c>
      <c r="AG167" s="1504"/>
      <c r="AH167" s="1609" t="s">
        <v>81</v>
      </c>
      <c r="AI167" s="2623">
        <f t="shared" si="136"/>
        <v>1440</v>
      </c>
      <c r="AJ167" s="2626">
        <v>1</v>
      </c>
      <c r="AK167" s="2627">
        <f t="shared" si="116"/>
        <v>1440</v>
      </c>
      <c r="AL167" s="2627"/>
      <c r="AM167" s="2627"/>
      <c r="AN167" s="2627">
        <f t="shared" ref="AN167:AN174" si="138">J167/24</f>
        <v>60</v>
      </c>
      <c r="AO167" s="2627"/>
      <c r="AP167" s="2627"/>
      <c r="AQ167" s="2641"/>
      <c r="AR167" s="1610"/>
      <c r="AS167" s="1610" t="s">
        <v>63</v>
      </c>
      <c r="AT167" s="1610">
        <f t="shared" si="135"/>
        <v>1440</v>
      </c>
      <c r="AU167" s="1610"/>
      <c r="AV167" s="2313"/>
      <c r="AW167" s="1637"/>
      <c r="AX167" s="1637"/>
      <c r="AY167" s="1637"/>
      <c r="AZ167" s="1622">
        <f>J167</f>
        <v>1440</v>
      </c>
      <c r="BA167" s="2647"/>
      <c r="BB167" s="2647"/>
      <c r="BC167" s="2647"/>
      <c r="BD167" s="2647"/>
      <c r="BE167" s="2647"/>
      <c r="BF167" s="2185">
        <f t="shared" si="133"/>
        <v>1380</v>
      </c>
      <c r="BG167" s="2297">
        <f t="shared" ref="BG167:BG174" si="139">J167/24/COUNT(AV167:BE167)</f>
        <v>60</v>
      </c>
      <c r="BH167" s="1633"/>
      <c r="BI167" s="1633"/>
      <c r="BJ167" s="1633"/>
      <c r="BK167" s="1633"/>
      <c r="BL167" s="1633"/>
      <c r="BM167" s="1633"/>
      <c r="BN167" s="1633"/>
      <c r="BO167" s="1633"/>
      <c r="BP167" s="1633"/>
      <c r="BQ167" s="1633"/>
      <c r="BR167" s="1633"/>
      <c r="BS167" s="1633"/>
      <c r="BT167" s="1633"/>
      <c r="BU167" s="1633"/>
      <c r="BV167" s="1633"/>
      <c r="BW167" s="1633"/>
      <c r="BX167" s="1633"/>
      <c r="BY167" s="1633"/>
      <c r="BZ167" s="1633"/>
      <c r="CA167" s="1633"/>
      <c r="CB167" s="1633"/>
      <c r="CC167" s="1633"/>
      <c r="CD167" s="1633"/>
      <c r="CE167" s="1633"/>
      <c r="CF167" s="1633"/>
      <c r="CG167" s="1633"/>
      <c r="CH167" s="1633"/>
      <c r="CI167" s="1633"/>
      <c r="CJ167" s="1633"/>
      <c r="CK167" s="1633"/>
      <c r="CL167" s="1633"/>
      <c r="CM167" s="1633"/>
      <c r="CN167" s="1633"/>
      <c r="CO167" s="1633"/>
      <c r="CP167" s="1633"/>
      <c r="CQ167" s="1633"/>
      <c r="CR167" s="1633"/>
      <c r="CS167" s="1633"/>
      <c r="CT167" s="1633"/>
      <c r="CU167" s="1633"/>
      <c r="CV167" s="1633"/>
      <c r="CW167" s="1633"/>
      <c r="CX167" s="1633"/>
      <c r="CY167" s="1633"/>
      <c r="CZ167" s="1633"/>
      <c r="DA167" s="1633"/>
      <c r="DB167" s="1633"/>
      <c r="DC167" s="1633"/>
      <c r="DD167" s="1633"/>
      <c r="DE167" s="1633"/>
      <c r="DF167" s="1633"/>
      <c r="DG167" s="1633"/>
      <c r="DH167" s="1633"/>
      <c r="DI167" s="1633"/>
      <c r="DJ167" s="1633"/>
      <c r="DK167" s="1633"/>
      <c r="DL167" s="1633"/>
      <c r="DM167" s="1633"/>
      <c r="DN167" s="1633"/>
      <c r="DO167" s="1633"/>
      <c r="DP167" s="1633"/>
      <c r="DQ167" s="1633"/>
      <c r="DR167" s="1633"/>
      <c r="DS167" s="1633"/>
      <c r="DT167" s="1633"/>
      <c r="DU167" s="1633"/>
      <c r="DV167" s="1633"/>
      <c r="DW167" s="1633"/>
      <c r="DX167" s="1633"/>
      <c r="DY167" s="1633"/>
      <c r="DZ167" s="1633"/>
      <c r="EA167" s="1633"/>
      <c r="EB167" s="1633"/>
      <c r="EC167" s="1633"/>
      <c r="ED167" s="1633"/>
      <c r="EE167" s="1633"/>
      <c r="EF167" s="1633"/>
      <c r="EG167" s="1633"/>
      <c r="EH167" s="1633"/>
      <c r="EI167" s="1633"/>
      <c r="EJ167" s="1633"/>
      <c r="EK167" s="1633"/>
      <c r="EL167" s="1633"/>
      <c r="EM167" s="1633"/>
      <c r="EN167" s="1633"/>
      <c r="EO167" s="1633"/>
      <c r="EP167" s="1633"/>
      <c r="EQ167" s="1633"/>
      <c r="ER167" s="1633"/>
      <c r="ES167" s="1633"/>
      <c r="ET167" s="1633"/>
      <c r="EU167" s="1633"/>
      <c r="EV167" s="1633"/>
      <c r="EW167" s="1633"/>
      <c r="EX167" s="1633"/>
      <c r="EY167" s="1633"/>
      <c r="EZ167" s="1633"/>
      <c r="FA167" s="1633"/>
      <c r="FB167" s="1633"/>
      <c r="FC167" s="1633"/>
      <c r="FD167" s="1633"/>
      <c r="FE167" s="1633"/>
      <c r="FF167" s="1633"/>
      <c r="FG167" s="1633"/>
      <c r="FH167" s="1633"/>
      <c r="FI167" s="1633"/>
      <c r="FJ167" s="1633"/>
      <c r="FK167" s="1633"/>
      <c r="FL167" s="1633"/>
      <c r="FM167" s="1633"/>
      <c r="FN167" s="1633"/>
      <c r="FO167" s="1633"/>
      <c r="FP167" s="1633"/>
      <c r="FQ167" s="1633"/>
      <c r="FR167" s="1633"/>
      <c r="FS167" s="1633"/>
      <c r="FT167" s="1633"/>
      <c r="FU167" s="1633"/>
      <c r="FV167" s="1633"/>
      <c r="FW167" s="1633"/>
      <c r="FX167" s="1633"/>
      <c r="FY167" s="1633"/>
      <c r="FZ167" s="1633"/>
      <c r="GA167" s="1633"/>
      <c r="GB167" s="1633"/>
      <c r="GC167" s="1633"/>
      <c r="GD167" s="1633"/>
      <c r="GE167" s="1633"/>
      <c r="GF167" s="1633"/>
      <c r="GG167" s="1633"/>
      <c r="GH167" s="1633"/>
      <c r="GI167" s="1633"/>
      <c r="GJ167" s="1633"/>
      <c r="GK167" s="1633"/>
      <c r="GL167" s="1633"/>
      <c r="GM167" s="1633"/>
      <c r="GN167" s="1633"/>
      <c r="GO167" s="1633"/>
      <c r="GP167" s="1633"/>
      <c r="GQ167" s="1633"/>
      <c r="GR167" s="1633"/>
      <c r="GS167" s="1633"/>
      <c r="GT167" s="1633"/>
      <c r="GU167" s="1633"/>
      <c r="GV167" s="1633"/>
      <c r="GW167" s="1633"/>
      <c r="GX167" s="1633"/>
      <c r="GY167" s="1633"/>
      <c r="GZ167" s="1633"/>
      <c r="HA167" s="1633"/>
      <c r="HB167" s="1633"/>
      <c r="HC167" s="1633"/>
      <c r="HD167" s="1633"/>
      <c r="HE167" s="1633"/>
      <c r="HF167" s="1633"/>
      <c r="HG167" s="1633"/>
      <c r="HH167" s="1633"/>
      <c r="HI167" s="1633"/>
      <c r="HJ167" s="1633"/>
      <c r="HK167" s="1633"/>
      <c r="HL167" s="1633"/>
      <c r="HM167" s="1633"/>
      <c r="HN167" s="1633"/>
      <c r="HO167" s="1633"/>
      <c r="HP167" s="1633"/>
      <c r="HQ167" s="1633"/>
      <c r="HR167" s="1633"/>
      <c r="HS167" s="1633"/>
      <c r="HT167" s="1633"/>
      <c r="HU167" s="1633"/>
      <c r="HV167" s="1633"/>
      <c r="HW167" s="1633"/>
      <c r="HX167" s="1633"/>
      <c r="HY167" s="1633"/>
      <c r="HZ167" s="1633"/>
      <c r="IA167" s="1633"/>
      <c r="IB167" s="1633"/>
      <c r="IC167" s="1633"/>
      <c r="ID167" s="1633"/>
      <c r="IE167" s="1633"/>
      <c r="IF167" s="1633"/>
      <c r="IG167" s="1633"/>
      <c r="IH167" s="1633"/>
      <c r="II167" s="1633"/>
      <c r="IJ167" s="1633"/>
      <c r="IK167" s="1633"/>
      <c r="IL167" s="1633"/>
      <c r="IM167" s="1633"/>
      <c r="IN167" s="1633"/>
      <c r="IO167" s="1633"/>
      <c r="IP167" s="1633"/>
      <c r="IQ167" s="1633"/>
      <c r="IR167" s="1633"/>
      <c r="IS167" s="1633"/>
      <c r="IT167" s="1633"/>
      <c r="IU167" s="1633"/>
      <c r="IV167" s="1633"/>
      <c r="IW167" s="1633"/>
      <c r="IX167" s="1633"/>
      <c r="IY167" s="1633"/>
      <c r="IZ167" s="1633"/>
      <c r="JA167" s="1633"/>
      <c r="JB167" s="1633"/>
      <c r="JC167" s="1633"/>
      <c r="JD167" s="1633"/>
      <c r="JE167" s="1633"/>
      <c r="JF167" s="1633"/>
      <c r="JG167" s="1633"/>
      <c r="JH167" s="1633"/>
      <c r="JI167" s="1633"/>
      <c r="JJ167" s="1633"/>
      <c r="JK167" s="1633"/>
      <c r="JL167" s="1633"/>
      <c r="JM167" s="1633"/>
      <c r="JN167" s="1633"/>
      <c r="JO167" s="1633"/>
      <c r="JP167" s="1633"/>
      <c r="JQ167" s="1633"/>
      <c r="JR167" s="1633"/>
      <c r="JS167" s="1633"/>
      <c r="JT167" s="1633"/>
      <c r="JU167" s="1633"/>
      <c r="JV167" s="1633"/>
      <c r="JW167" s="1633"/>
      <c r="JX167" s="1633"/>
      <c r="JY167" s="1633"/>
      <c r="JZ167" s="1633"/>
      <c r="KA167" s="1633"/>
      <c r="KB167" s="1633"/>
      <c r="KC167" s="1633"/>
      <c r="KD167" s="1633"/>
      <c r="KE167" s="1633"/>
      <c r="KF167" s="1633"/>
      <c r="KG167" s="1633"/>
      <c r="KH167" s="1633"/>
      <c r="KI167" s="1633"/>
      <c r="KJ167" s="1633"/>
      <c r="KK167" s="1633"/>
      <c r="KL167" s="1633"/>
      <c r="KM167" s="1633"/>
      <c r="KN167" s="1633"/>
      <c r="KO167" s="1633"/>
      <c r="KP167" s="1633"/>
      <c r="KQ167" s="1633"/>
      <c r="KR167" s="1633"/>
      <c r="KS167" s="1633"/>
      <c r="KT167" s="1633"/>
      <c r="KU167" s="1633"/>
      <c r="KV167" s="1633"/>
      <c r="KW167" s="1633"/>
      <c r="KX167" s="1633"/>
      <c r="KY167" s="1633"/>
      <c r="KZ167" s="1633"/>
      <c r="LA167" s="1633"/>
      <c r="LB167" s="1633"/>
      <c r="LC167" s="1633"/>
      <c r="LD167" s="1633"/>
      <c r="LE167" s="1633"/>
      <c r="LF167" s="1633"/>
      <c r="LG167" s="1633"/>
      <c r="LH167" s="1633"/>
      <c r="LI167" s="1633"/>
      <c r="LJ167" s="1633"/>
      <c r="LK167" s="1633"/>
      <c r="LL167" s="1633"/>
      <c r="LM167" s="1633"/>
      <c r="LN167" s="1633"/>
      <c r="LO167" s="1642"/>
      <c r="LP167" s="1642"/>
      <c r="LQ167" s="1642"/>
      <c r="LR167" s="1642"/>
      <c r="LS167" s="1642"/>
      <c r="LT167" s="1642"/>
      <c r="LU167" s="1642"/>
      <c r="LV167" s="1643"/>
    </row>
    <row r="168" s="2140" customFormat="1" ht="47" customHeight="1" spans="1:334">
      <c r="A168" s="2417">
        <v>45842</v>
      </c>
      <c r="B168" s="1500" t="s">
        <v>753</v>
      </c>
      <c r="C168" s="1501" t="s">
        <v>115</v>
      </c>
      <c r="D168" s="1502">
        <v>4500172875</v>
      </c>
      <c r="E168" s="2253"/>
      <c r="F168" s="1502" t="s">
        <v>2208</v>
      </c>
      <c r="G168" s="1505" t="s">
        <v>1796</v>
      </c>
      <c r="H168" s="1505" t="s">
        <v>1796</v>
      </c>
      <c r="I168" s="1532" t="s">
        <v>1797</v>
      </c>
      <c r="J168" s="1522">
        <v>1536</v>
      </c>
      <c r="K168" s="1534">
        <v>0</v>
      </c>
      <c r="L168" s="1534">
        <v>96</v>
      </c>
      <c r="M168" s="1534">
        <f t="shared" si="115"/>
        <v>16</v>
      </c>
      <c r="N168" s="1536">
        <v>45877</v>
      </c>
      <c r="O168" s="1536">
        <v>45870</v>
      </c>
      <c r="P168" s="1537"/>
      <c r="Q168" s="1562" t="s">
        <v>78</v>
      </c>
      <c r="R168" s="1768"/>
      <c r="S168" s="1768"/>
      <c r="T168" s="1768"/>
      <c r="U168" s="1768"/>
      <c r="V168" s="1532" t="s">
        <v>755</v>
      </c>
      <c r="W168" s="1532" t="s">
        <v>111</v>
      </c>
      <c r="X168" s="1565">
        <v>45852</v>
      </c>
      <c r="Y168" s="1589" t="s">
        <v>88</v>
      </c>
      <c r="Z168" s="1589" t="s">
        <v>2203</v>
      </c>
      <c r="AA168" s="1589"/>
      <c r="AB168" s="1589"/>
      <c r="AC168" s="1580" t="s">
        <v>757</v>
      </c>
      <c r="AD168" s="1590" t="s">
        <v>122</v>
      </c>
      <c r="AE168" s="2277">
        <v>0.939</v>
      </c>
      <c r="AF168" s="2278">
        <f t="shared" si="137"/>
        <v>1442.304</v>
      </c>
      <c r="AG168" s="1504"/>
      <c r="AH168" s="1609" t="s">
        <v>81</v>
      </c>
      <c r="AI168" s="2623">
        <f t="shared" si="136"/>
        <v>1536</v>
      </c>
      <c r="AJ168" s="2626">
        <v>1</v>
      </c>
      <c r="AK168" s="2627">
        <f t="shared" si="116"/>
        <v>1536</v>
      </c>
      <c r="AL168" s="2627"/>
      <c r="AM168" s="2627"/>
      <c r="AN168" s="2627">
        <f t="shared" si="138"/>
        <v>64</v>
      </c>
      <c r="AO168" s="2627"/>
      <c r="AP168" s="2627"/>
      <c r="AQ168" s="2641"/>
      <c r="AR168" s="1610"/>
      <c r="AS168" s="1610" t="s">
        <v>63</v>
      </c>
      <c r="AT168" s="1610">
        <f t="shared" si="135"/>
        <v>1536</v>
      </c>
      <c r="AU168" s="1610"/>
      <c r="AV168" s="2313"/>
      <c r="AW168" s="1637"/>
      <c r="AX168" s="1637"/>
      <c r="AY168" s="1637"/>
      <c r="AZ168" s="1637"/>
      <c r="BA168" s="2288">
        <f>J168</f>
        <v>1536</v>
      </c>
      <c r="BB168" s="2647"/>
      <c r="BC168" s="2647"/>
      <c r="BD168" s="2647"/>
      <c r="BE168" s="2647"/>
      <c r="BF168" s="2185">
        <f t="shared" si="133"/>
        <v>1472</v>
      </c>
      <c r="BG168" s="2297">
        <f t="shared" si="139"/>
        <v>64</v>
      </c>
      <c r="BH168" s="1633"/>
      <c r="BI168" s="1633"/>
      <c r="BJ168" s="1633"/>
      <c r="BK168" s="1633"/>
      <c r="BL168" s="1633"/>
      <c r="BM168" s="1633"/>
      <c r="BN168" s="1633"/>
      <c r="BO168" s="1633"/>
      <c r="BP168" s="1633"/>
      <c r="BQ168" s="1633"/>
      <c r="BR168" s="1633"/>
      <c r="BS168" s="1633"/>
      <c r="BT168" s="1633"/>
      <c r="BU168" s="1633"/>
      <c r="BV168" s="1633"/>
      <c r="BW168" s="1633"/>
      <c r="BX168" s="1633"/>
      <c r="BY168" s="1633"/>
      <c r="BZ168" s="1633"/>
      <c r="CA168" s="1633"/>
      <c r="CB168" s="1633"/>
      <c r="CC168" s="1633"/>
      <c r="CD168" s="1633"/>
      <c r="CE168" s="1633"/>
      <c r="CF168" s="1633"/>
      <c r="CG168" s="1633"/>
      <c r="CH168" s="1633"/>
      <c r="CI168" s="1633"/>
      <c r="CJ168" s="1633"/>
      <c r="CK168" s="1633"/>
      <c r="CL168" s="1633"/>
      <c r="CM168" s="1633"/>
      <c r="CN168" s="1633"/>
      <c r="CO168" s="1633"/>
      <c r="CP168" s="1633"/>
      <c r="CQ168" s="1633"/>
      <c r="CR168" s="1633"/>
      <c r="CS168" s="1633"/>
      <c r="CT168" s="1633"/>
      <c r="CU168" s="1633"/>
      <c r="CV168" s="1633"/>
      <c r="CW168" s="1633"/>
      <c r="CX168" s="1633"/>
      <c r="CY168" s="1633"/>
      <c r="CZ168" s="1633"/>
      <c r="DA168" s="1633"/>
      <c r="DB168" s="1633"/>
      <c r="DC168" s="1633"/>
      <c r="DD168" s="1633"/>
      <c r="DE168" s="1633"/>
      <c r="DF168" s="1633"/>
      <c r="DG168" s="1633"/>
      <c r="DH168" s="1633"/>
      <c r="DI168" s="1633"/>
      <c r="DJ168" s="1633"/>
      <c r="DK168" s="1633"/>
      <c r="DL168" s="1633"/>
      <c r="DM168" s="1633"/>
      <c r="DN168" s="1633"/>
      <c r="DO168" s="1633"/>
      <c r="DP168" s="1633"/>
      <c r="DQ168" s="1633"/>
      <c r="DR168" s="1633"/>
      <c r="DS168" s="1633"/>
      <c r="DT168" s="1633"/>
      <c r="DU168" s="1633"/>
      <c r="DV168" s="1633"/>
      <c r="DW168" s="1633"/>
      <c r="DX168" s="1633"/>
      <c r="DY168" s="1633"/>
      <c r="DZ168" s="1633"/>
      <c r="EA168" s="1633"/>
      <c r="EB168" s="1633"/>
      <c r="EC168" s="1633"/>
      <c r="ED168" s="1633"/>
      <c r="EE168" s="1633"/>
      <c r="EF168" s="1633"/>
      <c r="EG168" s="1633"/>
      <c r="EH168" s="1633"/>
      <c r="EI168" s="1633"/>
      <c r="EJ168" s="1633"/>
      <c r="EK168" s="1633"/>
      <c r="EL168" s="1633"/>
      <c r="EM168" s="1633"/>
      <c r="EN168" s="1633"/>
      <c r="EO168" s="1633"/>
      <c r="EP168" s="1633"/>
      <c r="EQ168" s="1633"/>
      <c r="ER168" s="1633"/>
      <c r="ES168" s="1633"/>
      <c r="ET168" s="1633"/>
      <c r="EU168" s="1633"/>
      <c r="EV168" s="1633"/>
      <c r="EW168" s="1633"/>
      <c r="EX168" s="1633"/>
      <c r="EY168" s="1633"/>
      <c r="EZ168" s="1633"/>
      <c r="FA168" s="1633"/>
      <c r="FB168" s="1633"/>
      <c r="FC168" s="1633"/>
      <c r="FD168" s="1633"/>
      <c r="FE168" s="1633"/>
      <c r="FF168" s="1633"/>
      <c r="FG168" s="1633"/>
      <c r="FH168" s="1633"/>
      <c r="FI168" s="1633"/>
      <c r="FJ168" s="1633"/>
      <c r="FK168" s="1633"/>
      <c r="FL168" s="1633"/>
      <c r="FM168" s="1633"/>
      <c r="FN168" s="1633"/>
      <c r="FO168" s="1633"/>
      <c r="FP168" s="1633"/>
      <c r="FQ168" s="1633"/>
      <c r="FR168" s="1633"/>
      <c r="FS168" s="1633"/>
      <c r="FT168" s="1633"/>
      <c r="FU168" s="1633"/>
      <c r="FV168" s="1633"/>
      <c r="FW168" s="1633"/>
      <c r="FX168" s="1633"/>
      <c r="FY168" s="1633"/>
      <c r="FZ168" s="1633"/>
      <c r="GA168" s="1633"/>
      <c r="GB168" s="1633"/>
      <c r="GC168" s="1633"/>
      <c r="GD168" s="1633"/>
      <c r="GE168" s="1633"/>
      <c r="GF168" s="1633"/>
      <c r="GG168" s="1633"/>
      <c r="GH168" s="1633"/>
      <c r="GI168" s="1633"/>
      <c r="GJ168" s="1633"/>
      <c r="GK168" s="1633"/>
      <c r="GL168" s="1633"/>
      <c r="GM168" s="1633"/>
      <c r="GN168" s="1633"/>
      <c r="GO168" s="1633"/>
      <c r="GP168" s="1633"/>
      <c r="GQ168" s="1633"/>
      <c r="GR168" s="1633"/>
      <c r="GS168" s="1633"/>
      <c r="GT168" s="1633"/>
      <c r="GU168" s="1633"/>
      <c r="GV168" s="1633"/>
      <c r="GW168" s="1633"/>
      <c r="GX168" s="1633"/>
      <c r="GY168" s="1633"/>
      <c r="GZ168" s="1633"/>
      <c r="HA168" s="1633"/>
      <c r="HB168" s="1633"/>
      <c r="HC168" s="1633"/>
      <c r="HD168" s="1633"/>
      <c r="HE168" s="1633"/>
      <c r="HF168" s="1633"/>
      <c r="HG168" s="1633"/>
      <c r="HH168" s="1633"/>
      <c r="HI168" s="1633"/>
      <c r="HJ168" s="1633"/>
      <c r="HK168" s="1633"/>
      <c r="HL168" s="1633"/>
      <c r="HM168" s="1633"/>
      <c r="HN168" s="1633"/>
      <c r="HO168" s="1633"/>
      <c r="HP168" s="1633"/>
      <c r="HQ168" s="1633"/>
      <c r="HR168" s="1633"/>
      <c r="HS168" s="1633"/>
      <c r="HT168" s="1633"/>
      <c r="HU168" s="1633"/>
      <c r="HV168" s="1633"/>
      <c r="HW168" s="1633"/>
      <c r="HX168" s="1633"/>
      <c r="HY168" s="1633"/>
      <c r="HZ168" s="1633"/>
      <c r="IA168" s="1633"/>
      <c r="IB168" s="1633"/>
      <c r="IC168" s="1633"/>
      <c r="ID168" s="1633"/>
      <c r="IE168" s="1633"/>
      <c r="IF168" s="1633"/>
      <c r="IG168" s="1633"/>
      <c r="IH168" s="1633"/>
      <c r="II168" s="1633"/>
      <c r="IJ168" s="1633"/>
      <c r="IK168" s="1633"/>
      <c r="IL168" s="1633"/>
      <c r="IM168" s="1633"/>
      <c r="IN168" s="1633"/>
      <c r="IO168" s="1633"/>
      <c r="IP168" s="1633"/>
      <c r="IQ168" s="1633"/>
      <c r="IR168" s="1633"/>
      <c r="IS168" s="1633"/>
      <c r="IT168" s="1633"/>
      <c r="IU168" s="1633"/>
      <c r="IV168" s="1633"/>
      <c r="IW168" s="1633"/>
      <c r="IX168" s="1633"/>
      <c r="IY168" s="1633"/>
      <c r="IZ168" s="1633"/>
      <c r="JA168" s="1633"/>
      <c r="JB168" s="1633"/>
      <c r="JC168" s="1633"/>
      <c r="JD168" s="1633"/>
      <c r="JE168" s="1633"/>
      <c r="JF168" s="1633"/>
      <c r="JG168" s="1633"/>
      <c r="JH168" s="1633"/>
      <c r="JI168" s="1633"/>
      <c r="JJ168" s="1633"/>
      <c r="JK168" s="1633"/>
      <c r="JL168" s="1633"/>
      <c r="JM168" s="1633"/>
      <c r="JN168" s="1633"/>
      <c r="JO168" s="1633"/>
      <c r="JP168" s="1633"/>
      <c r="JQ168" s="1633"/>
      <c r="JR168" s="1633"/>
      <c r="JS168" s="1633"/>
      <c r="JT168" s="1633"/>
      <c r="JU168" s="1633"/>
      <c r="JV168" s="1633"/>
      <c r="JW168" s="1633"/>
      <c r="JX168" s="1633"/>
      <c r="JY168" s="1633"/>
      <c r="JZ168" s="1633"/>
      <c r="KA168" s="1633"/>
      <c r="KB168" s="1633"/>
      <c r="KC168" s="1633"/>
      <c r="KD168" s="1633"/>
      <c r="KE168" s="1633"/>
      <c r="KF168" s="1633"/>
      <c r="KG168" s="1633"/>
      <c r="KH168" s="1633"/>
      <c r="KI168" s="1633"/>
      <c r="KJ168" s="1633"/>
      <c r="KK168" s="1633"/>
      <c r="KL168" s="1633"/>
      <c r="KM168" s="1633"/>
      <c r="KN168" s="1633"/>
      <c r="KO168" s="1633"/>
      <c r="KP168" s="1633"/>
      <c r="KQ168" s="1633"/>
      <c r="KR168" s="1633"/>
      <c r="KS168" s="1633"/>
      <c r="KT168" s="1633"/>
      <c r="KU168" s="1633"/>
      <c r="KV168" s="1633"/>
      <c r="KW168" s="1633"/>
      <c r="KX168" s="1633"/>
      <c r="KY168" s="1633"/>
      <c r="KZ168" s="1633"/>
      <c r="LA168" s="1633"/>
      <c r="LB168" s="1633"/>
      <c r="LC168" s="1633"/>
      <c r="LD168" s="1633"/>
      <c r="LE168" s="1633"/>
      <c r="LF168" s="1633"/>
      <c r="LG168" s="1633"/>
      <c r="LH168" s="1633"/>
      <c r="LI168" s="1633"/>
      <c r="LJ168" s="1633"/>
      <c r="LK168" s="1633"/>
      <c r="LL168" s="1633"/>
      <c r="LM168" s="1633"/>
      <c r="LN168" s="1633"/>
      <c r="LO168" s="1642"/>
      <c r="LP168" s="1642"/>
      <c r="LQ168" s="1642"/>
      <c r="LR168" s="1642"/>
      <c r="LS168" s="1642"/>
      <c r="LT168" s="1642"/>
      <c r="LU168" s="1642"/>
      <c r="LV168" s="1643"/>
    </row>
    <row r="169" s="2140" customFormat="1" ht="47" customHeight="1" spans="1:334">
      <c r="A169" s="2417">
        <v>45842</v>
      </c>
      <c r="B169" s="1500" t="s">
        <v>753</v>
      </c>
      <c r="C169" s="1501" t="s">
        <v>115</v>
      </c>
      <c r="D169" s="1502">
        <v>4500172875</v>
      </c>
      <c r="E169" s="2253"/>
      <c r="F169" s="1502" t="s">
        <v>2209</v>
      </c>
      <c r="G169" s="1505" t="s">
        <v>1799</v>
      </c>
      <c r="H169" s="1505" t="s">
        <v>1799</v>
      </c>
      <c r="I169" s="1532" t="s">
        <v>1800</v>
      </c>
      <c r="J169" s="1522">
        <v>960</v>
      </c>
      <c r="K169" s="1534">
        <v>0</v>
      </c>
      <c r="L169" s="1534">
        <v>96</v>
      </c>
      <c r="M169" s="1534">
        <f t="shared" si="115"/>
        <v>10</v>
      </c>
      <c r="N169" s="1536">
        <v>45877</v>
      </c>
      <c r="O169" s="1536">
        <v>45870</v>
      </c>
      <c r="P169" s="1537"/>
      <c r="Q169" s="1562" t="s">
        <v>78</v>
      </c>
      <c r="R169" s="1768"/>
      <c r="S169" s="1768"/>
      <c r="T169" s="1768"/>
      <c r="U169" s="1768"/>
      <c r="V169" s="1532" t="s">
        <v>755</v>
      </c>
      <c r="W169" s="1532" t="s">
        <v>111</v>
      </c>
      <c r="X169" s="1565">
        <v>45852</v>
      </c>
      <c r="Y169" s="1589" t="s">
        <v>88</v>
      </c>
      <c r="Z169" s="1589" t="s">
        <v>2203</v>
      </c>
      <c r="AA169" s="1589"/>
      <c r="AB169" s="1589"/>
      <c r="AC169" s="1580" t="s">
        <v>757</v>
      </c>
      <c r="AD169" s="1590" t="s">
        <v>122</v>
      </c>
      <c r="AE169" s="2277">
        <v>0.9576</v>
      </c>
      <c r="AF169" s="2278">
        <f t="shared" si="137"/>
        <v>919.296</v>
      </c>
      <c r="AG169" s="1504"/>
      <c r="AH169" s="1609" t="s">
        <v>81</v>
      </c>
      <c r="AI169" s="2623">
        <f t="shared" si="136"/>
        <v>960</v>
      </c>
      <c r="AJ169" s="2626">
        <v>1</v>
      </c>
      <c r="AK169" s="2627">
        <f t="shared" si="116"/>
        <v>960</v>
      </c>
      <c r="AL169" s="2627"/>
      <c r="AM169" s="2627"/>
      <c r="AN169" s="2627">
        <f t="shared" si="138"/>
        <v>40</v>
      </c>
      <c r="AO169" s="2627"/>
      <c r="AP169" s="2627"/>
      <c r="AQ169" s="2641"/>
      <c r="AR169" s="1610"/>
      <c r="AS169" s="1610" t="s">
        <v>63</v>
      </c>
      <c r="AT169" s="1610">
        <f t="shared" si="135"/>
        <v>960</v>
      </c>
      <c r="AU169" s="1610"/>
      <c r="AV169" s="2313"/>
      <c r="AW169" s="1637"/>
      <c r="AX169" s="1637"/>
      <c r="AY169" s="1637"/>
      <c r="AZ169" s="1637"/>
      <c r="BA169" s="2647"/>
      <c r="BB169" s="2288">
        <f>J169</f>
        <v>960</v>
      </c>
      <c r="BC169" s="2647"/>
      <c r="BD169" s="2647"/>
      <c r="BE169" s="2647"/>
      <c r="BF169" s="2185">
        <f t="shared" si="133"/>
        <v>920</v>
      </c>
      <c r="BG169" s="2297">
        <f t="shared" si="139"/>
        <v>40</v>
      </c>
      <c r="BH169" s="1633"/>
      <c r="BI169" s="1633"/>
      <c r="BJ169" s="1633"/>
      <c r="BK169" s="1633"/>
      <c r="BL169" s="1633"/>
      <c r="BM169" s="1633"/>
      <c r="BN169" s="1633"/>
      <c r="BO169" s="1633"/>
      <c r="BP169" s="1633"/>
      <c r="BQ169" s="1633"/>
      <c r="BR169" s="1633"/>
      <c r="BS169" s="1633"/>
      <c r="BT169" s="1633"/>
      <c r="BU169" s="1633"/>
      <c r="BV169" s="1633"/>
      <c r="BW169" s="1633"/>
      <c r="BX169" s="1633"/>
      <c r="BY169" s="1633"/>
      <c r="BZ169" s="1633"/>
      <c r="CA169" s="1633"/>
      <c r="CB169" s="1633"/>
      <c r="CC169" s="1633"/>
      <c r="CD169" s="1633"/>
      <c r="CE169" s="1633"/>
      <c r="CF169" s="1633"/>
      <c r="CG169" s="1633"/>
      <c r="CH169" s="1633"/>
      <c r="CI169" s="1633"/>
      <c r="CJ169" s="1633"/>
      <c r="CK169" s="1633"/>
      <c r="CL169" s="1633"/>
      <c r="CM169" s="1633"/>
      <c r="CN169" s="1633"/>
      <c r="CO169" s="1633"/>
      <c r="CP169" s="1633"/>
      <c r="CQ169" s="1633"/>
      <c r="CR169" s="1633"/>
      <c r="CS169" s="1633"/>
      <c r="CT169" s="1633"/>
      <c r="CU169" s="1633"/>
      <c r="CV169" s="1633"/>
      <c r="CW169" s="1633"/>
      <c r="CX169" s="1633"/>
      <c r="CY169" s="1633"/>
      <c r="CZ169" s="1633"/>
      <c r="DA169" s="1633"/>
      <c r="DB169" s="1633"/>
      <c r="DC169" s="1633"/>
      <c r="DD169" s="1633"/>
      <c r="DE169" s="1633"/>
      <c r="DF169" s="1633"/>
      <c r="DG169" s="1633"/>
      <c r="DH169" s="1633"/>
      <c r="DI169" s="1633"/>
      <c r="DJ169" s="1633"/>
      <c r="DK169" s="1633"/>
      <c r="DL169" s="1633"/>
      <c r="DM169" s="1633"/>
      <c r="DN169" s="1633"/>
      <c r="DO169" s="1633"/>
      <c r="DP169" s="1633"/>
      <c r="DQ169" s="1633"/>
      <c r="DR169" s="1633"/>
      <c r="DS169" s="1633"/>
      <c r="DT169" s="1633"/>
      <c r="DU169" s="1633"/>
      <c r="DV169" s="1633"/>
      <c r="DW169" s="1633"/>
      <c r="DX169" s="1633"/>
      <c r="DY169" s="1633"/>
      <c r="DZ169" s="1633"/>
      <c r="EA169" s="1633"/>
      <c r="EB169" s="1633"/>
      <c r="EC169" s="1633"/>
      <c r="ED169" s="1633"/>
      <c r="EE169" s="1633"/>
      <c r="EF169" s="1633"/>
      <c r="EG169" s="1633"/>
      <c r="EH169" s="1633"/>
      <c r="EI169" s="1633"/>
      <c r="EJ169" s="1633"/>
      <c r="EK169" s="1633"/>
      <c r="EL169" s="1633"/>
      <c r="EM169" s="1633"/>
      <c r="EN169" s="1633"/>
      <c r="EO169" s="1633"/>
      <c r="EP169" s="1633"/>
      <c r="EQ169" s="1633"/>
      <c r="ER169" s="1633"/>
      <c r="ES169" s="1633"/>
      <c r="ET169" s="1633"/>
      <c r="EU169" s="1633"/>
      <c r="EV169" s="1633"/>
      <c r="EW169" s="1633"/>
      <c r="EX169" s="1633"/>
      <c r="EY169" s="1633"/>
      <c r="EZ169" s="1633"/>
      <c r="FA169" s="1633"/>
      <c r="FB169" s="1633"/>
      <c r="FC169" s="1633"/>
      <c r="FD169" s="1633"/>
      <c r="FE169" s="1633"/>
      <c r="FF169" s="1633"/>
      <c r="FG169" s="1633"/>
      <c r="FH169" s="1633"/>
      <c r="FI169" s="1633"/>
      <c r="FJ169" s="1633"/>
      <c r="FK169" s="1633"/>
      <c r="FL169" s="1633"/>
      <c r="FM169" s="1633"/>
      <c r="FN169" s="1633"/>
      <c r="FO169" s="1633"/>
      <c r="FP169" s="1633"/>
      <c r="FQ169" s="1633"/>
      <c r="FR169" s="1633"/>
      <c r="FS169" s="1633"/>
      <c r="FT169" s="1633"/>
      <c r="FU169" s="1633"/>
      <c r="FV169" s="1633"/>
      <c r="FW169" s="1633"/>
      <c r="FX169" s="1633"/>
      <c r="FY169" s="1633"/>
      <c r="FZ169" s="1633"/>
      <c r="GA169" s="1633"/>
      <c r="GB169" s="1633"/>
      <c r="GC169" s="1633"/>
      <c r="GD169" s="1633"/>
      <c r="GE169" s="1633"/>
      <c r="GF169" s="1633"/>
      <c r="GG169" s="1633"/>
      <c r="GH169" s="1633"/>
      <c r="GI169" s="1633"/>
      <c r="GJ169" s="1633"/>
      <c r="GK169" s="1633"/>
      <c r="GL169" s="1633"/>
      <c r="GM169" s="1633"/>
      <c r="GN169" s="1633"/>
      <c r="GO169" s="1633"/>
      <c r="GP169" s="1633"/>
      <c r="GQ169" s="1633"/>
      <c r="GR169" s="1633"/>
      <c r="GS169" s="1633"/>
      <c r="GT169" s="1633"/>
      <c r="GU169" s="1633"/>
      <c r="GV169" s="1633"/>
      <c r="GW169" s="1633"/>
      <c r="GX169" s="1633"/>
      <c r="GY169" s="1633"/>
      <c r="GZ169" s="1633"/>
      <c r="HA169" s="1633"/>
      <c r="HB169" s="1633"/>
      <c r="HC169" s="1633"/>
      <c r="HD169" s="1633"/>
      <c r="HE169" s="1633"/>
      <c r="HF169" s="1633"/>
      <c r="HG169" s="1633"/>
      <c r="HH169" s="1633"/>
      <c r="HI169" s="1633"/>
      <c r="HJ169" s="1633"/>
      <c r="HK169" s="1633"/>
      <c r="HL169" s="1633"/>
      <c r="HM169" s="1633"/>
      <c r="HN169" s="1633"/>
      <c r="HO169" s="1633"/>
      <c r="HP169" s="1633"/>
      <c r="HQ169" s="1633"/>
      <c r="HR169" s="1633"/>
      <c r="HS169" s="1633"/>
      <c r="HT169" s="1633"/>
      <c r="HU169" s="1633"/>
      <c r="HV169" s="1633"/>
      <c r="HW169" s="1633"/>
      <c r="HX169" s="1633"/>
      <c r="HY169" s="1633"/>
      <c r="HZ169" s="1633"/>
      <c r="IA169" s="1633"/>
      <c r="IB169" s="1633"/>
      <c r="IC169" s="1633"/>
      <c r="ID169" s="1633"/>
      <c r="IE169" s="1633"/>
      <c r="IF169" s="1633"/>
      <c r="IG169" s="1633"/>
      <c r="IH169" s="1633"/>
      <c r="II169" s="1633"/>
      <c r="IJ169" s="1633"/>
      <c r="IK169" s="1633"/>
      <c r="IL169" s="1633"/>
      <c r="IM169" s="1633"/>
      <c r="IN169" s="1633"/>
      <c r="IO169" s="1633"/>
      <c r="IP169" s="1633"/>
      <c r="IQ169" s="1633"/>
      <c r="IR169" s="1633"/>
      <c r="IS169" s="1633"/>
      <c r="IT169" s="1633"/>
      <c r="IU169" s="1633"/>
      <c r="IV169" s="1633"/>
      <c r="IW169" s="1633"/>
      <c r="IX169" s="1633"/>
      <c r="IY169" s="1633"/>
      <c r="IZ169" s="1633"/>
      <c r="JA169" s="1633"/>
      <c r="JB169" s="1633"/>
      <c r="JC169" s="1633"/>
      <c r="JD169" s="1633"/>
      <c r="JE169" s="1633"/>
      <c r="JF169" s="1633"/>
      <c r="JG169" s="1633"/>
      <c r="JH169" s="1633"/>
      <c r="JI169" s="1633"/>
      <c r="JJ169" s="1633"/>
      <c r="JK169" s="1633"/>
      <c r="JL169" s="1633"/>
      <c r="JM169" s="1633"/>
      <c r="JN169" s="1633"/>
      <c r="JO169" s="1633"/>
      <c r="JP169" s="1633"/>
      <c r="JQ169" s="1633"/>
      <c r="JR169" s="1633"/>
      <c r="JS169" s="1633"/>
      <c r="JT169" s="1633"/>
      <c r="JU169" s="1633"/>
      <c r="JV169" s="1633"/>
      <c r="JW169" s="1633"/>
      <c r="JX169" s="1633"/>
      <c r="JY169" s="1633"/>
      <c r="JZ169" s="1633"/>
      <c r="KA169" s="1633"/>
      <c r="KB169" s="1633"/>
      <c r="KC169" s="1633"/>
      <c r="KD169" s="1633"/>
      <c r="KE169" s="1633"/>
      <c r="KF169" s="1633"/>
      <c r="KG169" s="1633"/>
      <c r="KH169" s="1633"/>
      <c r="KI169" s="1633"/>
      <c r="KJ169" s="1633"/>
      <c r="KK169" s="1633"/>
      <c r="KL169" s="1633"/>
      <c r="KM169" s="1633"/>
      <c r="KN169" s="1633"/>
      <c r="KO169" s="1633"/>
      <c r="KP169" s="1633"/>
      <c r="KQ169" s="1633"/>
      <c r="KR169" s="1633"/>
      <c r="KS169" s="1633"/>
      <c r="KT169" s="1633"/>
      <c r="KU169" s="1633"/>
      <c r="KV169" s="1633"/>
      <c r="KW169" s="1633"/>
      <c r="KX169" s="1633"/>
      <c r="KY169" s="1633"/>
      <c r="KZ169" s="1633"/>
      <c r="LA169" s="1633"/>
      <c r="LB169" s="1633"/>
      <c r="LC169" s="1633"/>
      <c r="LD169" s="1633"/>
      <c r="LE169" s="1633"/>
      <c r="LF169" s="1633"/>
      <c r="LG169" s="1633"/>
      <c r="LH169" s="1633"/>
      <c r="LI169" s="1633"/>
      <c r="LJ169" s="1633"/>
      <c r="LK169" s="1633"/>
      <c r="LL169" s="1633"/>
      <c r="LM169" s="1633"/>
      <c r="LN169" s="1633"/>
      <c r="LO169" s="1642"/>
      <c r="LP169" s="1642"/>
      <c r="LQ169" s="1642"/>
      <c r="LR169" s="1642"/>
      <c r="LS169" s="1642"/>
      <c r="LT169" s="1642"/>
      <c r="LU169" s="1642"/>
      <c r="LV169" s="1643"/>
    </row>
    <row r="170" s="2140" customFormat="1" ht="47" customHeight="1" spans="1:334">
      <c r="A170" s="2417">
        <v>45842</v>
      </c>
      <c r="B170" s="1500" t="s">
        <v>753</v>
      </c>
      <c r="C170" s="1501" t="s">
        <v>115</v>
      </c>
      <c r="D170" s="1502">
        <v>4500172875</v>
      </c>
      <c r="E170" s="2253"/>
      <c r="F170" s="1502" t="s">
        <v>2210</v>
      </c>
      <c r="G170" s="1505" t="s">
        <v>1802</v>
      </c>
      <c r="H170" s="1505" t="s">
        <v>1802</v>
      </c>
      <c r="I170" s="1532" t="s">
        <v>1803</v>
      </c>
      <c r="J170" s="1522">
        <v>960</v>
      </c>
      <c r="K170" s="1534">
        <v>0</v>
      </c>
      <c r="L170" s="1534">
        <v>96</v>
      </c>
      <c r="M170" s="1534">
        <f t="shared" si="115"/>
        <v>10</v>
      </c>
      <c r="N170" s="1536">
        <v>45877</v>
      </c>
      <c r="O170" s="1536">
        <v>45870</v>
      </c>
      <c r="P170" s="1537"/>
      <c r="Q170" s="1562" t="s">
        <v>78</v>
      </c>
      <c r="R170" s="1768"/>
      <c r="S170" s="1768"/>
      <c r="T170" s="1768"/>
      <c r="U170" s="1768"/>
      <c r="V170" s="1532" t="s">
        <v>755</v>
      </c>
      <c r="W170" s="1532" t="s">
        <v>111</v>
      </c>
      <c r="X170" s="1565">
        <v>45852</v>
      </c>
      <c r="Y170" s="1589" t="s">
        <v>88</v>
      </c>
      <c r="Z170" s="1589" t="s">
        <v>2203</v>
      </c>
      <c r="AA170" s="1589"/>
      <c r="AB170" s="1589"/>
      <c r="AC170" s="1580" t="s">
        <v>757</v>
      </c>
      <c r="AD170" s="1590" t="s">
        <v>122</v>
      </c>
      <c r="AE170" s="2277">
        <v>0.9554</v>
      </c>
      <c r="AF170" s="2278">
        <f t="shared" si="137"/>
        <v>917.184</v>
      </c>
      <c r="AG170" s="1504"/>
      <c r="AH170" s="1609" t="s">
        <v>81</v>
      </c>
      <c r="AI170" s="2623">
        <f t="shared" si="136"/>
        <v>960</v>
      </c>
      <c r="AJ170" s="2626">
        <v>1</v>
      </c>
      <c r="AK170" s="2627">
        <f t="shared" si="116"/>
        <v>960</v>
      </c>
      <c r="AL170" s="2627"/>
      <c r="AM170" s="2627"/>
      <c r="AN170" s="2627">
        <f t="shared" si="138"/>
        <v>40</v>
      </c>
      <c r="AO170" s="2627"/>
      <c r="AP170" s="2627"/>
      <c r="AQ170" s="2641"/>
      <c r="AR170" s="1610"/>
      <c r="AS170" s="1610" t="s">
        <v>63</v>
      </c>
      <c r="AT170" s="1610">
        <f t="shared" si="135"/>
        <v>960</v>
      </c>
      <c r="AU170" s="1610"/>
      <c r="AV170" s="2313"/>
      <c r="AW170" s="1637"/>
      <c r="AX170" s="1637"/>
      <c r="AY170" s="1637"/>
      <c r="AZ170" s="1637"/>
      <c r="BA170" s="2647"/>
      <c r="BB170" s="2647"/>
      <c r="BC170" s="2288">
        <f>J170</f>
        <v>960</v>
      </c>
      <c r="BD170" s="2647"/>
      <c r="BE170" s="2647"/>
      <c r="BF170" s="2185">
        <f t="shared" si="133"/>
        <v>920</v>
      </c>
      <c r="BG170" s="2297">
        <f t="shared" si="139"/>
        <v>40</v>
      </c>
      <c r="BH170" s="1633"/>
      <c r="BI170" s="1633"/>
      <c r="BJ170" s="1633"/>
      <c r="BK170" s="1633"/>
      <c r="BL170" s="1633"/>
      <c r="BM170" s="1633"/>
      <c r="BN170" s="1633"/>
      <c r="BO170" s="1633"/>
      <c r="BP170" s="1633"/>
      <c r="BQ170" s="1633"/>
      <c r="BR170" s="1633"/>
      <c r="BS170" s="1633"/>
      <c r="BT170" s="1633"/>
      <c r="BU170" s="1633"/>
      <c r="BV170" s="1633"/>
      <c r="BW170" s="1633"/>
      <c r="BX170" s="1633"/>
      <c r="BY170" s="1633"/>
      <c r="BZ170" s="1633"/>
      <c r="CA170" s="1633"/>
      <c r="CB170" s="1633"/>
      <c r="CC170" s="1633"/>
      <c r="CD170" s="1633"/>
      <c r="CE170" s="1633"/>
      <c r="CF170" s="1633"/>
      <c r="CG170" s="1633"/>
      <c r="CH170" s="1633"/>
      <c r="CI170" s="1633"/>
      <c r="CJ170" s="1633"/>
      <c r="CK170" s="1633"/>
      <c r="CL170" s="1633"/>
      <c r="CM170" s="1633"/>
      <c r="CN170" s="1633"/>
      <c r="CO170" s="1633"/>
      <c r="CP170" s="1633"/>
      <c r="CQ170" s="1633"/>
      <c r="CR170" s="1633"/>
      <c r="CS170" s="1633"/>
      <c r="CT170" s="1633"/>
      <c r="CU170" s="1633"/>
      <c r="CV170" s="1633"/>
      <c r="CW170" s="1633"/>
      <c r="CX170" s="1633"/>
      <c r="CY170" s="1633"/>
      <c r="CZ170" s="1633"/>
      <c r="DA170" s="1633"/>
      <c r="DB170" s="1633"/>
      <c r="DC170" s="1633"/>
      <c r="DD170" s="1633"/>
      <c r="DE170" s="1633"/>
      <c r="DF170" s="1633"/>
      <c r="DG170" s="1633"/>
      <c r="DH170" s="1633"/>
      <c r="DI170" s="1633"/>
      <c r="DJ170" s="1633"/>
      <c r="DK170" s="1633"/>
      <c r="DL170" s="1633"/>
      <c r="DM170" s="1633"/>
      <c r="DN170" s="1633"/>
      <c r="DO170" s="1633"/>
      <c r="DP170" s="1633"/>
      <c r="DQ170" s="1633"/>
      <c r="DR170" s="1633"/>
      <c r="DS170" s="1633"/>
      <c r="DT170" s="1633"/>
      <c r="DU170" s="1633"/>
      <c r="DV170" s="1633"/>
      <c r="DW170" s="1633"/>
      <c r="DX170" s="1633"/>
      <c r="DY170" s="1633"/>
      <c r="DZ170" s="1633"/>
      <c r="EA170" s="1633"/>
      <c r="EB170" s="1633"/>
      <c r="EC170" s="1633"/>
      <c r="ED170" s="1633"/>
      <c r="EE170" s="1633"/>
      <c r="EF170" s="1633"/>
      <c r="EG170" s="1633"/>
      <c r="EH170" s="1633"/>
      <c r="EI170" s="1633"/>
      <c r="EJ170" s="1633"/>
      <c r="EK170" s="1633"/>
      <c r="EL170" s="1633"/>
      <c r="EM170" s="1633"/>
      <c r="EN170" s="1633"/>
      <c r="EO170" s="1633"/>
      <c r="EP170" s="1633"/>
      <c r="EQ170" s="1633"/>
      <c r="ER170" s="1633"/>
      <c r="ES170" s="1633"/>
      <c r="ET170" s="1633"/>
      <c r="EU170" s="1633"/>
      <c r="EV170" s="1633"/>
      <c r="EW170" s="1633"/>
      <c r="EX170" s="1633"/>
      <c r="EY170" s="1633"/>
      <c r="EZ170" s="1633"/>
      <c r="FA170" s="1633"/>
      <c r="FB170" s="1633"/>
      <c r="FC170" s="1633"/>
      <c r="FD170" s="1633"/>
      <c r="FE170" s="1633"/>
      <c r="FF170" s="1633"/>
      <c r="FG170" s="1633"/>
      <c r="FH170" s="1633"/>
      <c r="FI170" s="1633"/>
      <c r="FJ170" s="1633"/>
      <c r="FK170" s="1633"/>
      <c r="FL170" s="1633"/>
      <c r="FM170" s="1633"/>
      <c r="FN170" s="1633"/>
      <c r="FO170" s="1633"/>
      <c r="FP170" s="1633"/>
      <c r="FQ170" s="1633"/>
      <c r="FR170" s="1633"/>
      <c r="FS170" s="1633"/>
      <c r="FT170" s="1633"/>
      <c r="FU170" s="1633"/>
      <c r="FV170" s="1633"/>
      <c r="FW170" s="1633"/>
      <c r="FX170" s="1633"/>
      <c r="FY170" s="1633"/>
      <c r="FZ170" s="1633"/>
      <c r="GA170" s="1633"/>
      <c r="GB170" s="1633"/>
      <c r="GC170" s="1633"/>
      <c r="GD170" s="1633"/>
      <c r="GE170" s="1633"/>
      <c r="GF170" s="1633"/>
      <c r="GG170" s="1633"/>
      <c r="GH170" s="1633"/>
      <c r="GI170" s="1633"/>
      <c r="GJ170" s="1633"/>
      <c r="GK170" s="1633"/>
      <c r="GL170" s="1633"/>
      <c r="GM170" s="1633"/>
      <c r="GN170" s="1633"/>
      <c r="GO170" s="1633"/>
      <c r="GP170" s="1633"/>
      <c r="GQ170" s="1633"/>
      <c r="GR170" s="1633"/>
      <c r="GS170" s="1633"/>
      <c r="GT170" s="1633"/>
      <c r="GU170" s="1633"/>
      <c r="GV170" s="1633"/>
      <c r="GW170" s="1633"/>
      <c r="GX170" s="1633"/>
      <c r="GY170" s="1633"/>
      <c r="GZ170" s="1633"/>
      <c r="HA170" s="1633"/>
      <c r="HB170" s="1633"/>
      <c r="HC170" s="1633"/>
      <c r="HD170" s="1633"/>
      <c r="HE170" s="1633"/>
      <c r="HF170" s="1633"/>
      <c r="HG170" s="1633"/>
      <c r="HH170" s="1633"/>
      <c r="HI170" s="1633"/>
      <c r="HJ170" s="1633"/>
      <c r="HK170" s="1633"/>
      <c r="HL170" s="1633"/>
      <c r="HM170" s="1633"/>
      <c r="HN170" s="1633"/>
      <c r="HO170" s="1633"/>
      <c r="HP170" s="1633"/>
      <c r="HQ170" s="1633"/>
      <c r="HR170" s="1633"/>
      <c r="HS170" s="1633"/>
      <c r="HT170" s="1633"/>
      <c r="HU170" s="1633"/>
      <c r="HV170" s="1633"/>
      <c r="HW170" s="1633"/>
      <c r="HX170" s="1633"/>
      <c r="HY170" s="1633"/>
      <c r="HZ170" s="1633"/>
      <c r="IA170" s="1633"/>
      <c r="IB170" s="1633"/>
      <c r="IC170" s="1633"/>
      <c r="ID170" s="1633"/>
      <c r="IE170" s="1633"/>
      <c r="IF170" s="1633"/>
      <c r="IG170" s="1633"/>
      <c r="IH170" s="1633"/>
      <c r="II170" s="1633"/>
      <c r="IJ170" s="1633"/>
      <c r="IK170" s="1633"/>
      <c r="IL170" s="1633"/>
      <c r="IM170" s="1633"/>
      <c r="IN170" s="1633"/>
      <c r="IO170" s="1633"/>
      <c r="IP170" s="1633"/>
      <c r="IQ170" s="1633"/>
      <c r="IR170" s="1633"/>
      <c r="IS170" s="1633"/>
      <c r="IT170" s="1633"/>
      <c r="IU170" s="1633"/>
      <c r="IV170" s="1633"/>
      <c r="IW170" s="1633"/>
      <c r="IX170" s="1633"/>
      <c r="IY170" s="1633"/>
      <c r="IZ170" s="1633"/>
      <c r="JA170" s="1633"/>
      <c r="JB170" s="1633"/>
      <c r="JC170" s="1633"/>
      <c r="JD170" s="1633"/>
      <c r="JE170" s="1633"/>
      <c r="JF170" s="1633"/>
      <c r="JG170" s="1633"/>
      <c r="JH170" s="1633"/>
      <c r="JI170" s="1633"/>
      <c r="JJ170" s="1633"/>
      <c r="JK170" s="1633"/>
      <c r="JL170" s="1633"/>
      <c r="JM170" s="1633"/>
      <c r="JN170" s="1633"/>
      <c r="JO170" s="1633"/>
      <c r="JP170" s="1633"/>
      <c r="JQ170" s="1633"/>
      <c r="JR170" s="1633"/>
      <c r="JS170" s="1633"/>
      <c r="JT170" s="1633"/>
      <c r="JU170" s="1633"/>
      <c r="JV170" s="1633"/>
      <c r="JW170" s="1633"/>
      <c r="JX170" s="1633"/>
      <c r="JY170" s="1633"/>
      <c r="JZ170" s="1633"/>
      <c r="KA170" s="1633"/>
      <c r="KB170" s="1633"/>
      <c r="KC170" s="1633"/>
      <c r="KD170" s="1633"/>
      <c r="KE170" s="1633"/>
      <c r="KF170" s="1633"/>
      <c r="KG170" s="1633"/>
      <c r="KH170" s="1633"/>
      <c r="KI170" s="1633"/>
      <c r="KJ170" s="1633"/>
      <c r="KK170" s="1633"/>
      <c r="KL170" s="1633"/>
      <c r="KM170" s="1633"/>
      <c r="KN170" s="1633"/>
      <c r="KO170" s="1633"/>
      <c r="KP170" s="1633"/>
      <c r="KQ170" s="1633"/>
      <c r="KR170" s="1633"/>
      <c r="KS170" s="1633"/>
      <c r="KT170" s="1633"/>
      <c r="KU170" s="1633"/>
      <c r="KV170" s="1633"/>
      <c r="KW170" s="1633"/>
      <c r="KX170" s="1633"/>
      <c r="KY170" s="1633"/>
      <c r="KZ170" s="1633"/>
      <c r="LA170" s="1633"/>
      <c r="LB170" s="1633"/>
      <c r="LC170" s="1633"/>
      <c r="LD170" s="1633"/>
      <c r="LE170" s="1633"/>
      <c r="LF170" s="1633"/>
      <c r="LG170" s="1633"/>
      <c r="LH170" s="1633"/>
      <c r="LI170" s="1633"/>
      <c r="LJ170" s="1633"/>
      <c r="LK170" s="1633"/>
      <c r="LL170" s="1633"/>
      <c r="LM170" s="1633"/>
      <c r="LN170" s="1633"/>
      <c r="LO170" s="1642"/>
      <c r="LP170" s="1642"/>
      <c r="LQ170" s="1642"/>
      <c r="LR170" s="1642"/>
      <c r="LS170" s="1642"/>
      <c r="LT170" s="1642"/>
      <c r="LU170" s="1642"/>
      <c r="LV170" s="1643"/>
    </row>
    <row r="171" s="2140" customFormat="1" ht="47" customHeight="1" spans="1:334">
      <c r="A171" s="2417">
        <v>45842</v>
      </c>
      <c r="B171" s="1500" t="s">
        <v>753</v>
      </c>
      <c r="C171" s="1501" t="s">
        <v>115</v>
      </c>
      <c r="D171" s="1502">
        <v>4500172875</v>
      </c>
      <c r="E171" s="2253"/>
      <c r="F171" s="1502" t="s">
        <v>2211</v>
      </c>
      <c r="G171" s="1505" t="s">
        <v>1805</v>
      </c>
      <c r="H171" s="1505" t="s">
        <v>1805</v>
      </c>
      <c r="I171" s="1532" t="s">
        <v>1806</v>
      </c>
      <c r="J171" s="1522">
        <v>960</v>
      </c>
      <c r="K171" s="1534">
        <v>0</v>
      </c>
      <c r="L171" s="1534">
        <v>96</v>
      </c>
      <c r="M171" s="1534">
        <f t="shared" si="115"/>
        <v>10</v>
      </c>
      <c r="N171" s="1536">
        <v>45877</v>
      </c>
      <c r="O171" s="1536">
        <v>45871</v>
      </c>
      <c r="P171" s="1537"/>
      <c r="Q171" s="1562" t="s">
        <v>78</v>
      </c>
      <c r="R171" s="1768"/>
      <c r="S171" s="1768"/>
      <c r="T171" s="1768"/>
      <c r="U171" s="1768"/>
      <c r="V171" s="1532" t="s">
        <v>755</v>
      </c>
      <c r="W171" s="1532" t="s">
        <v>111</v>
      </c>
      <c r="X171" s="1565">
        <v>45852</v>
      </c>
      <c r="Y171" s="1589" t="s">
        <v>88</v>
      </c>
      <c r="Z171" s="1589" t="s">
        <v>2203</v>
      </c>
      <c r="AA171" s="1589"/>
      <c r="AB171" s="1589"/>
      <c r="AC171" s="1580" t="s">
        <v>757</v>
      </c>
      <c r="AD171" s="1590" t="s">
        <v>122</v>
      </c>
      <c r="AE171" s="2277">
        <v>0.8172</v>
      </c>
      <c r="AF171" s="2278">
        <f t="shared" si="137"/>
        <v>784.512</v>
      </c>
      <c r="AG171" s="1504"/>
      <c r="AH171" s="1609" t="s">
        <v>81</v>
      </c>
      <c r="AI171" s="2623">
        <f t="shared" si="136"/>
        <v>960</v>
      </c>
      <c r="AJ171" s="2626">
        <v>1</v>
      </c>
      <c r="AK171" s="2627">
        <f t="shared" si="116"/>
        <v>960</v>
      </c>
      <c r="AL171" s="2627"/>
      <c r="AM171" s="2627"/>
      <c r="AN171" s="2627">
        <f t="shared" si="138"/>
        <v>40</v>
      </c>
      <c r="AO171" s="2627"/>
      <c r="AP171" s="2627"/>
      <c r="AQ171" s="2641"/>
      <c r="AR171" s="1610"/>
      <c r="AS171" s="1610" t="s">
        <v>63</v>
      </c>
      <c r="AT171" s="1610">
        <f t="shared" si="135"/>
        <v>960</v>
      </c>
      <c r="AU171" s="1610"/>
      <c r="AV171" s="2313"/>
      <c r="AW171" s="1637"/>
      <c r="AX171" s="1637"/>
      <c r="AY171" s="1637"/>
      <c r="AZ171" s="1637"/>
      <c r="BA171" s="2647"/>
      <c r="BB171" s="2647"/>
      <c r="BC171" s="2647"/>
      <c r="BD171" s="2288">
        <f>J171</f>
        <v>960</v>
      </c>
      <c r="BE171" s="2647"/>
      <c r="BF171" s="2185">
        <f t="shared" si="133"/>
        <v>920</v>
      </c>
      <c r="BG171" s="2297">
        <f t="shared" si="139"/>
        <v>40</v>
      </c>
      <c r="BH171" s="1633"/>
      <c r="BI171" s="1633"/>
      <c r="BJ171" s="1633"/>
      <c r="BK171" s="1633"/>
      <c r="BL171" s="1633"/>
      <c r="BM171" s="1633"/>
      <c r="BN171" s="1633"/>
      <c r="BO171" s="1633"/>
      <c r="BP171" s="1633"/>
      <c r="BQ171" s="1633"/>
      <c r="BR171" s="1633"/>
      <c r="BS171" s="1633"/>
      <c r="BT171" s="1633"/>
      <c r="BU171" s="1633"/>
      <c r="BV171" s="1633"/>
      <c r="BW171" s="1633"/>
      <c r="BX171" s="1633"/>
      <c r="BY171" s="1633"/>
      <c r="BZ171" s="1633"/>
      <c r="CA171" s="1633"/>
      <c r="CB171" s="1633"/>
      <c r="CC171" s="1633"/>
      <c r="CD171" s="1633"/>
      <c r="CE171" s="1633"/>
      <c r="CF171" s="1633"/>
      <c r="CG171" s="1633"/>
      <c r="CH171" s="1633"/>
      <c r="CI171" s="1633"/>
      <c r="CJ171" s="1633"/>
      <c r="CK171" s="1633"/>
      <c r="CL171" s="1633"/>
      <c r="CM171" s="1633"/>
      <c r="CN171" s="1633"/>
      <c r="CO171" s="1633"/>
      <c r="CP171" s="1633"/>
      <c r="CQ171" s="1633"/>
      <c r="CR171" s="1633"/>
      <c r="CS171" s="1633"/>
      <c r="CT171" s="1633"/>
      <c r="CU171" s="1633"/>
      <c r="CV171" s="1633"/>
      <c r="CW171" s="1633"/>
      <c r="CX171" s="1633"/>
      <c r="CY171" s="1633"/>
      <c r="CZ171" s="1633"/>
      <c r="DA171" s="1633"/>
      <c r="DB171" s="1633"/>
      <c r="DC171" s="1633"/>
      <c r="DD171" s="1633"/>
      <c r="DE171" s="1633"/>
      <c r="DF171" s="1633"/>
      <c r="DG171" s="1633"/>
      <c r="DH171" s="1633"/>
      <c r="DI171" s="1633"/>
      <c r="DJ171" s="1633"/>
      <c r="DK171" s="1633"/>
      <c r="DL171" s="1633"/>
      <c r="DM171" s="1633"/>
      <c r="DN171" s="1633"/>
      <c r="DO171" s="1633"/>
      <c r="DP171" s="1633"/>
      <c r="DQ171" s="1633"/>
      <c r="DR171" s="1633"/>
      <c r="DS171" s="1633"/>
      <c r="DT171" s="1633"/>
      <c r="DU171" s="1633"/>
      <c r="DV171" s="1633"/>
      <c r="DW171" s="1633"/>
      <c r="DX171" s="1633"/>
      <c r="DY171" s="1633"/>
      <c r="DZ171" s="1633"/>
      <c r="EA171" s="1633"/>
      <c r="EB171" s="1633"/>
      <c r="EC171" s="1633"/>
      <c r="ED171" s="1633"/>
      <c r="EE171" s="1633"/>
      <c r="EF171" s="1633"/>
      <c r="EG171" s="1633"/>
      <c r="EH171" s="1633"/>
      <c r="EI171" s="1633"/>
      <c r="EJ171" s="1633"/>
      <c r="EK171" s="1633"/>
      <c r="EL171" s="1633"/>
      <c r="EM171" s="1633"/>
      <c r="EN171" s="1633"/>
      <c r="EO171" s="1633"/>
      <c r="EP171" s="1633"/>
      <c r="EQ171" s="1633"/>
      <c r="ER171" s="1633"/>
      <c r="ES171" s="1633"/>
      <c r="ET171" s="1633"/>
      <c r="EU171" s="1633"/>
      <c r="EV171" s="1633"/>
      <c r="EW171" s="1633"/>
      <c r="EX171" s="1633"/>
      <c r="EY171" s="1633"/>
      <c r="EZ171" s="1633"/>
      <c r="FA171" s="1633"/>
      <c r="FB171" s="1633"/>
      <c r="FC171" s="1633"/>
      <c r="FD171" s="1633"/>
      <c r="FE171" s="1633"/>
      <c r="FF171" s="1633"/>
      <c r="FG171" s="1633"/>
      <c r="FH171" s="1633"/>
      <c r="FI171" s="1633"/>
      <c r="FJ171" s="1633"/>
      <c r="FK171" s="1633"/>
      <c r="FL171" s="1633"/>
      <c r="FM171" s="1633"/>
      <c r="FN171" s="1633"/>
      <c r="FO171" s="1633"/>
      <c r="FP171" s="1633"/>
      <c r="FQ171" s="1633"/>
      <c r="FR171" s="1633"/>
      <c r="FS171" s="1633"/>
      <c r="FT171" s="1633"/>
      <c r="FU171" s="1633"/>
      <c r="FV171" s="1633"/>
      <c r="FW171" s="1633"/>
      <c r="FX171" s="1633"/>
      <c r="FY171" s="1633"/>
      <c r="FZ171" s="1633"/>
      <c r="GA171" s="1633"/>
      <c r="GB171" s="1633"/>
      <c r="GC171" s="1633"/>
      <c r="GD171" s="1633"/>
      <c r="GE171" s="1633"/>
      <c r="GF171" s="1633"/>
      <c r="GG171" s="1633"/>
      <c r="GH171" s="1633"/>
      <c r="GI171" s="1633"/>
      <c r="GJ171" s="1633"/>
      <c r="GK171" s="1633"/>
      <c r="GL171" s="1633"/>
      <c r="GM171" s="1633"/>
      <c r="GN171" s="1633"/>
      <c r="GO171" s="1633"/>
      <c r="GP171" s="1633"/>
      <c r="GQ171" s="1633"/>
      <c r="GR171" s="1633"/>
      <c r="GS171" s="1633"/>
      <c r="GT171" s="1633"/>
      <c r="GU171" s="1633"/>
      <c r="GV171" s="1633"/>
      <c r="GW171" s="1633"/>
      <c r="GX171" s="1633"/>
      <c r="GY171" s="1633"/>
      <c r="GZ171" s="1633"/>
      <c r="HA171" s="1633"/>
      <c r="HB171" s="1633"/>
      <c r="HC171" s="1633"/>
      <c r="HD171" s="1633"/>
      <c r="HE171" s="1633"/>
      <c r="HF171" s="1633"/>
      <c r="HG171" s="1633"/>
      <c r="HH171" s="1633"/>
      <c r="HI171" s="1633"/>
      <c r="HJ171" s="1633"/>
      <c r="HK171" s="1633"/>
      <c r="HL171" s="1633"/>
      <c r="HM171" s="1633"/>
      <c r="HN171" s="1633"/>
      <c r="HO171" s="1633"/>
      <c r="HP171" s="1633"/>
      <c r="HQ171" s="1633"/>
      <c r="HR171" s="1633"/>
      <c r="HS171" s="1633"/>
      <c r="HT171" s="1633"/>
      <c r="HU171" s="1633"/>
      <c r="HV171" s="1633"/>
      <c r="HW171" s="1633"/>
      <c r="HX171" s="1633"/>
      <c r="HY171" s="1633"/>
      <c r="HZ171" s="1633"/>
      <c r="IA171" s="1633"/>
      <c r="IB171" s="1633"/>
      <c r="IC171" s="1633"/>
      <c r="ID171" s="1633"/>
      <c r="IE171" s="1633"/>
      <c r="IF171" s="1633"/>
      <c r="IG171" s="1633"/>
      <c r="IH171" s="1633"/>
      <c r="II171" s="1633"/>
      <c r="IJ171" s="1633"/>
      <c r="IK171" s="1633"/>
      <c r="IL171" s="1633"/>
      <c r="IM171" s="1633"/>
      <c r="IN171" s="1633"/>
      <c r="IO171" s="1633"/>
      <c r="IP171" s="1633"/>
      <c r="IQ171" s="1633"/>
      <c r="IR171" s="1633"/>
      <c r="IS171" s="1633"/>
      <c r="IT171" s="1633"/>
      <c r="IU171" s="1633"/>
      <c r="IV171" s="1633"/>
      <c r="IW171" s="1633"/>
      <c r="IX171" s="1633"/>
      <c r="IY171" s="1633"/>
      <c r="IZ171" s="1633"/>
      <c r="JA171" s="1633"/>
      <c r="JB171" s="1633"/>
      <c r="JC171" s="1633"/>
      <c r="JD171" s="1633"/>
      <c r="JE171" s="1633"/>
      <c r="JF171" s="1633"/>
      <c r="JG171" s="1633"/>
      <c r="JH171" s="1633"/>
      <c r="JI171" s="1633"/>
      <c r="JJ171" s="1633"/>
      <c r="JK171" s="1633"/>
      <c r="JL171" s="1633"/>
      <c r="JM171" s="1633"/>
      <c r="JN171" s="1633"/>
      <c r="JO171" s="1633"/>
      <c r="JP171" s="1633"/>
      <c r="JQ171" s="1633"/>
      <c r="JR171" s="1633"/>
      <c r="JS171" s="1633"/>
      <c r="JT171" s="1633"/>
      <c r="JU171" s="1633"/>
      <c r="JV171" s="1633"/>
      <c r="JW171" s="1633"/>
      <c r="JX171" s="1633"/>
      <c r="JY171" s="1633"/>
      <c r="JZ171" s="1633"/>
      <c r="KA171" s="1633"/>
      <c r="KB171" s="1633"/>
      <c r="KC171" s="1633"/>
      <c r="KD171" s="1633"/>
      <c r="KE171" s="1633"/>
      <c r="KF171" s="1633"/>
      <c r="KG171" s="1633"/>
      <c r="KH171" s="1633"/>
      <c r="KI171" s="1633"/>
      <c r="KJ171" s="1633"/>
      <c r="KK171" s="1633"/>
      <c r="KL171" s="1633"/>
      <c r="KM171" s="1633"/>
      <c r="KN171" s="1633"/>
      <c r="KO171" s="1633"/>
      <c r="KP171" s="1633"/>
      <c r="KQ171" s="1633"/>
      <c r="KR171" s="1633"/>
      <c r="KS171" s="1633"/>
      <c r="KT171" s="1633"/>
      <c r="KU171" s="1633"/>
      <c r="KV171" s="1633"/>
      <c r="KW171" s="1633"/>
      <c r="KX171" s="1633"/>
      <c r="KY171" s="1633"/>
      <c r="KZ171" s="1633"/>
      <c r="LA171" s="1633"/>
      <c r="LB171" s="1633"/>
      <c r="LC171" s="1633"/>
      <c r="LD171" s="1633"/>
      <c r="LE171" s="1633"/>
      <c r="LF171" s="1633"/>
      <c r="LG171" s="1633"/>
      <c r="LH171" s="1633"/>
      <c r="LI171" s="1633"/>
      <c r="LJ171" s="1633"/>
      <c r="LK171" s="1633"/>
      <c r="LL171" s="1633"/>
      <c r="LM171" s="1633"/>
      <c r="LN171" s="1633"/>
      <c r="LO171" s="1642"/>
      <c r="LP171" s="1642"/>
      <c r="LQ171" s="1642"/>
      <c r="LR171" s="1642"/>
      <c r="LS171" s="1642"/>
      <c r="LT171" s="1642"/>
      <c r="LU171" s="1642"/>
      <c r="LV171" s="1643"/>
    </row>
    <row r="172" s="2140" customFormat="1" ht="47" customHeight="1" spans="1:334">
      <c r="A172" s="2417">
        <v>45842</v>
      </c>
      <c r="B172" s="1500" t="s">
        <v>753</v>
      </c>
      <c r="C172" s="1501" t="s">
        <v>115</v>
      </c>
      <c r="D172" s="1502">
        <v>4500172875</v>
      </c>
      <c r="E172" s="2253"/>
      <c r="F172" s="1502" t="s">
        <v>2212</v>
      </c>
      <c r="G172" s="1505" t="s">
        <v>1808</v>
      </c>
      <c r="H172" s="1505" t="s">
        <v>1808</v>
      </c>
      <c r="I172" s="1532" t="s">
        <v>1809</v>
      </c>
      <c r="J172" s="1522">
        <v>1152</v>
      </c>
      <c r="K172" s="1534">
        <v>0</v>
      </c>
      <c r="L172" s="1534">
        <v>96</v>
      </c>
      <c r="M172" s="1534">
        <f t="shared" si="115"/>
        <v>12</v>
      </c>
      <c r="N172" s="1536">
        <v>45877</v>
      </c>
      <c r="O172" s="1536">
        <v>45871</v>
      </c>
      <c r="P172" s="1537"/>
      <c r="Q172" s="1562" t="s">
        <v>78</v>
      </c>
      <c r="R172" s="2709"/>
      <c r="S172" s="2709"/>
      <c r="T172" s="2709"/>
      <c r="U172" s="2709"/>
      <c r="V172" s="1532" t="s">
        <v>755</v>
      </c>
      <c r="W172" s="1532" t="s">
        <v>111</v>
      </c>
      <c r="X172" s="1565">
        <v>45852</v>
      </c>
      <c r="Y172" s="1589" t="s">
        <v>88</v>
      </c>
      <c r="Z172" s="1589" t="s">
        <v>2203</v>
      </c>
      <c r="AA172" s="1589"/>
      <c r="AB172" s="1589"/>
      <c r="AC172" s="1580" t="s">
        <v>757</v>
      </c>
      <c r="AD172" s="1590" t="s">
        <v>122</v>
      </c>
      <c r="AE172" s="2277">
        <v>0.9521</v>
      </c>
      <c r="AF172" s="2278">
        <f t="shared" si="137"/>
        <v>1096.8192</v>
      </c>
      <c r="AG172" s="1504"/>
      <c r="AH172" s="1609" t="s">
        <v>81</v>
      </c>
      <c r="AI172" s="2623">
        <f t="shared" si="136"/>
        <v>1152</v>
      </c>
      <c r="AJ172" s="2626">
        <v>1</v>
      </c>
      <c r="AK172" s="2627">
        <f t="shared" si="116"/>
        <v>1152</v>
      </c>
      <c r="AL172" s="2627"/>
      <c r="AM172" s="2627"/>
      <c r="AN172" s="2627">
        <f t="shared" si="138"/>
        <v>48</v>
      </c>
      <c r="AO172" s="2627"/>
      <c r="AP172" s="2627"/>
      <c r="AQ172" s="2641"/>
      <c r="AR172" s="1610"/>
      <c r="AS172" s="1610" t="s">
        <v>63</v>
      </c>
      <c r="AT172" s="1610">
        <f t="shared" si="135"/>
        <v>1152</v>
      </c>
      <c r="AU172" s="1610"/>
      <c r="AV172" s="2313"/>
      <c r="AW172" s="1637"/>
      <c r="AX172" s="1637"/>
      <c r="AY172" s="1637"/>
      <c r="AZ172" s="1637"/>
      <c r="BA172" s="2647"/>
      <c r="BB172" s="2647"/>
      <c r="BC172" s="2647"/>
      <c r="BD172" s="2647"/>
      <c r="BE172" s="2647">
        <f>J172</f>
        <v>1152</v>
      </c>
      <c r="BF172" s="2185">
        <f t="shared" si="133"/>
        <v>1104</v>
      </c>
      <c r="BG172" s="2297">
        <f t="shared" si="139"/>
        <v>48</v>
      </c>
      <c r="BH172" s="1633"/>
      <c r="BI172" s="1633"/>
      <c r="BJ172" s="1633"/>
      <c r="BK172" s="1633"/>
      <c r="BL172" s="1633"/>
      <c r="BM172" s="1633"/>
      <c r="BN172" s="1633"/>
      <c r="BO172" s="1633"/>
      <c r="BP172" s="1633"/>
      <c r="BQ172" s="1633"/>
      <c r="BR172" s="1633"/>
      <c r="BS172" s="1633"/>
      <c r="BT172" s="1633"/>
      <c r="BU172" s="1633"/>
      <c r="BV172" s="1633"/>
      <c r="BW172" s="1633"/>
      <c r="BX172" s="1633"/>
      <c r="BY172" s="1633"/>
      <c r="BZ172" s="1633"/>
      <c r="CA172" s="1633"/>
      <c r="CB172" s="1633"/>
      <c r="CC172" s="1633"/>
      <c r="CD172" s="1633"/>
      <c r="CE172" s="1633"/>
      <c r="CF172" s="1633"/>
      <c r="CG172" s="1633"/>
      <c r="CH172" s="1633"/>
      <c r="CI172" s="1633"/>
      <c r="CJ172" s="1633"/>
      <c r="CK172" s="1633"/>
      <c r="CL172" s="1633"/>
      <c r="CM172" s="1633"/>
      <c r="CN172" s="1633"/>
      <c r="CO172" s="1633"/>
      <c r="CP172" s="1633"/>
      <c r="CQ172" s="1633"/>
      <c r="CR172" s="1633"/>
      <c r="CS172" s="1633"/>
      <c r="CT172" s="1633"/>
      <c r="CU172" s="1633"/>
      <c r="CV172" s="1633"/>
      <c r="CW172" s="1633"/>
      <c r="CX172" s="1633"/>
      <c r="CY172" s="1633"/>
      <c r="CZ172" s="1633"/>
      <c r="DA172" s="1633"/>
      <c r="DB172" s="1633"/>
      <c r="DC172" s="1633"/>
      <c r="DD172" s="1633"/>
      <c r="DE172" s="1633"/>
      <c r="DF172" s="1633"/>
      <c r="DG172" s="1633"/>
      <c r="DH172" s="1633"/>
      <c r="DI172" s="1633"/>
      <c r="DJ172" s="1633"/>
      <c r="DK172" s="1633"/>
      <c r="DL172" s="1633"/>
      <c r="DM172" s="1633"/>
      <c r="DN172" s="1633"/>
      <c r="DO172" s="1633"/>
      <c r="DP172" s="1633"/>
      <c r="DQ172" s="1633"/>
      <c r="DR172" s="1633"/>
      <c r="DS172" s="1633"/>
      <c r="DT172" s="1633"/>
      <c r="DU172" s="1633"/>
      <c r="DV172" s="1633"/>
      <c r="DW172" s="1633"/>
      <c r="DX172" s="1633"/>
      <c r="DY172" s="1633"/>
      <c r="DZ172" s="1633"/>
      <c r="EA172" s="1633"/>
      <c r="EB172" s="1633"/>
      <c r="EC172" s="1633"/>
      <c r="ED172" s="1633"/>
      <c r="EE172" s="1633"/>
      <c r="EF172" s="1633"/>
      <c r="EG172" s="1633"/>
      <c r="EH172" s="1633"/>
      <c r="EI172" s="1633"/>
      <c r="EJ172" s="1633"/>
      <c r="EK172" s="1633"/>
      <c r="EL172" s="1633"/>
      <c r="EM172" s="1633"/>
      <c r="EN172" s="1633"/>
      <c r="EO172" s="1633"/>
      <c r="EP172" s="1633"/>
      <c r="EQ172" s="1633"/>
      <c r="ER172" s="1633"/>
      <c r="ES172" s="1633"/>
      <c r="ET172" s="1633"/>
      <c r="EU172" s="1633"/>
      <c r="EV172" s="1633"/>
      <c r="EW172" s="1633"/>
      <c r="EX172" s="1633"/>
      <c r="EY172" s="1633"/>
      <c r="EZ172" s="1633"/>
      <c r="FA172" s="1633"/>
      <c r="FB172" s="1633"/>
      <c r="FC172" s="1633"/>
      <c r="FD172" s="1633"/>
      <c r="FE172" s="1633"/>
      <c r="FF172" s="1633"/>
      <c r="FG172" s="1633"/>
      <c r="FH172" s="1633"/>
      <c r="FI172" s="1633"/>
      <c r="FJ172" s="1633"/>
      <c r="FK172" s="1633"/>
      <c r="FL172" s="1633"/>
      <c r="FM172" s="1633"/>
      <c r="FN172" s="1633"/>
      <c r="FO172" s="1633"/>
      <c r="FP172" s="1633"/>
      <c r="FQ172" s="1633"/>
      <c r="FR172" s="1633"/>
      <c r="FS172" s="1633"/>
      <c r="FT172" s="1633"/>
      <c r="FU172" s="1633"/>
      <c r="FV172" s="1633"/>
      <c r="FW172" s="1633"/>
      <c r="FX172" s="1633"/>
      <c r="FY172" s="1633"/>
      <c r="FZ172" s="1633"/>
      <c r="GA172" s="1633"/>
      <c r="GB172" s="1633"/>
      <c r="GC172" s="1633"/>
      <c r="GD172" s="1633"/>
      <c r="GE172" s="1633"/>
      <c r="GF172" s="1633"/>
      <c r="GG172" s="1633"/>
      <c r="GH172" s="1633"/>
      <c r="GI172" s="1633"/>
      <c r="GJ172" s="1633"/>
      <c r="GK172" s="1633"/>
      <c r="GL172" s="1633"/>
      <c r="GM172" s="1633"/>
      <c r="GN172" s="1633"/>
      <c r="GO172" s="1633"/>
      <c r="GP172" s="1633"/>
      <c r="GQ172" s="1633"/>
      <c r="GR172" s="1633"/>
      <c r="GS172" s="1633"/>
      <c r="GT172" s="1633"/>
      <c r="GU172" s="1633"/>
      <c r="GV172" s="1633"/>
      <c r="GW172" s="1633"/>
      <c r="GX172" s="1633"/>
      <c r="GY172" s="1633"/>
      <c r="GZ172" s="1633"/>
      <c r="HA172" s="1633"/>
      <c r="HB172" s="1633"/>
      <c r="HC172" s="1633"/>
      <c r="HD172" s="1633"/>
      <c r="HE172" s="1633"/>
      <c r="HF172" s="1633"/>
      <c r="HG172" s="1633"/>
      <c r="HH172" s="1633"/>
      <c r="HI172" s="1633"/>
      <c r="HJ172" s="1633"/>
      <c r="HK172" s="1633"/>
      <c r="HL172" s="1633"/>
      <c r="HM172" s="1633"/>
      <c r="HN172" s="1633"/>
      <c r="HO172" s="1633"/>
      <c r="HP172" s="1633"/>
      <c r="HQ172" s="1633"/>
      <c r="HR172" s="1633"/>
      <c r="HS172" s="1633"/>
      <c r="HT172" s="1633"/>
      <c r="HU172" s="1633"/>
      <c r="HV172" s="1633"/>
      <c r="HW172" s="1633"/>
      <c r="HX172" s="1633"/>
      <c r="HY172" s="1633"/>
      <c r="HZ172" s="1633"/>
      <c r="IA172" s="1633"/>
      <c r="IB172" s="1633"/>
      <c r="IC172" s="1633"/>
      <c r="ID172" s="1633"/>
      <c r="IE172" s="1633"/>
      <c r="IF172" s="1633"/>
      <c r="IG172" s="1633"/>
      <c r="IH172" s="1633"/>
      <c r="II172" s="1633"/>
      <c r="IJ172" s="1633"/>
      <c r="IK172" s="1633"/>
      <c r="IL172" s="1633"/>
      <c r="IM172" s="1633"/>
      <c r="IN172" s="1633"/>
      <c r="IO172" s="1633"/>
      <c r="IP172" s="1633"/>
      <c r="IQ172" s="1633"/>
      <c r="IR172" s="1633"/>
      <c r="IS172" s="1633"/>
      <c r="IT172" s="1633"/>
      <c r="IU172" s="1633"/>
      <c r="IV172" s="1633"/>
      <c r="IW172" s="1633"/>
      <c r="IX172" s="1633"/>
      <c r="IY172" s="1633"/>
      <c r="IZ172" s="1633"/>
      <c r="JA172" s="1633"/>
      <c r="JB172" s="1633"/>
      <c r="JC172" s="1633"/>
      <c r="JD172" s="1633"/>
      <c r="JE172" s="1633"/>
      <c r="JF172" s="1633"/>
      <c r="JG172" s="1633"/>
      <c r="JH172" s="1633"/>
      <c r="JI172" s="1633"/>
      <c r="JJ172" s="1633"/>
      <c r="JK172" s="1633"/>
      <c r="JL172" s="1633"/>
      <c r="JM172" s="1633"/>
      <c r="JN172" s="1633"/>
      <c r="JO172" s="1633"/>
      <c r="JP172" s="1633"/>
      <c r="JQ172" s="1633"/>
      <c r="JR172" s="1633"/>
      <c r="JS172" s="1633"/>
      <c r="JT172" s="1633"/>
      <c r="JU172" s="1633"/>
      <c r="JV172" s="1633"/>
      <c r="JW172" s="1633"/>
      <c r="JX172" s="1633"/>
      <c r="JY172" s="1633"/>
      <c r="JZ172" s="1633"/>
      <c r="KA172" s="1633"/>
      <c r="KB172" s="1633"/>
      <c r="KC172" s="1633"/>
      <c r="KD172" s="1633"/>
      <c r="KE172" s="1633"/>
      <c r="KF172" s="1633"/>
      <c r="KG172" s="1633"/>
      <c r="KH172" s="1633"/>
      <c r="KI172" s="1633"/>
      <c r="KJ172" s="1633"/>
      <c r="KK172" s="1633"/>
      <c r="KL172" s="1633"/>
      <c r="KM172" s="1633"/>
      <c r="KN172" s="1633"/>
      <c r="KO172" s="1633"/>
      <c r="KP172" s="1633"/>
      <c r="KQ172" s="1633"/>
      <c r="KR172" s="1633"/>
      <c r="KS172" s="1633"/>
      <c r="KT172" s="1633"/>
      <c r="KU172" s="1633"/>
      <c r="KV172" s="1633"/>
      <c r="KW172" s="1633"/>
      <c r="KX172" s="1633"/>
      <c r="KY172" s="1633"/>
      <c r="KZ172" s="1633"/>
      <c r="LA172" s="1633"/>
      <c r="LB172" s="1633"/>
      <c r="LC172" s="1633"/>
      <c r="LD172" s="1633"/>
      <c r="LE172" s="1633"/>
      <c r="LF172" s="1633"/>
      <c r="LG172" s="1633"/>
      <c r="LH172" s="1633"/>
      <c r="LI172" s="1633"/>
      <c r="LJ172" s="1633"/>
      <c r="LK172" s="1633"/>
      <c r="LL172" s="1633"/>
      <c r="LM172" s="1633"/>
      <c r="LN172" s="1633"/>
      <c r="LO172" s="1642"/>
      <c r="LP172" s="1642"/>
      <c r="LQ172" s="1642"/>
      <c r="LR172" s="1642"/>
      <c r="LS172" s="1642"/>
      <c r="LT172" s="1642"/>
      <c r="LU172" s="1642"/>
      <c r="LV172" s="1643"/>
    </row>
    <row r="173" s="2140" customFormat="1" ht="47" customHeight="1" spans="1:334">
      <c r="A173" s="2417">
        <v>45845</v>
      </c>
      <c r="B173" s="1500" t="s">
        <v>1218</v>
      </c>
      <c r="C173" s="1501" t="s">
        <v>98</v>
      </c>
      <c r="D173" s="1502">
        <v>4500172961</v>
      </c>
      <c r="E173" s="2253" t="s">
        <v>2213</v>
      </c>
      <c r="F173" s="1502" t="s">
        <v>2214</v>
      </c>
      <c r="G173" s="1505" t="s">
        <v>1730</v>
      </c>
      <c r="H173" s="1505" t="s">
        <v>1730</v>
      </c>
      <c r="I173" s="1532" t="s">
        <v>1731</v>
      </c>
      <c r="J173" s="1522">
        <v>21552</v>
      </c>
      <c r="K173" s="1534">
        <v>0</v>
      </c>
      <c r="L173" s="1534">
        <v>24</v>
      </c>
      <c r="M173" s="1534">
        <f t="shared" si="115"/>
        <v>898</v>
      </c>
      <c r="N173" s="1536">
        <v>45877</v>
      </c>
      <c r="O173" s="1536">
        <v>45871</v>
      </c>
      <c r="P173" s="1537"/>
      <c r="Q173" s="1562" t="s">
        <v>78</v>
      </c>
      <c r="R173" s="2709"/>
      <c r="S173" s="2709"/>
      <c r="T173" s="2709"/>
      <c r="U173" s="2709"/>
      <c r="V173" s="1532" t="s">
        <v>1962</v>
      </c>
      <c r="W173" s="1532" t="s">
        <v>111</v>
      </c>
      <c r="X173" s="1565" t="s">
        <v>2215</v>
      </c>
      <c r="Y173" s="1589" t="s">
        <v>88</v>
      </c>
      <c r="Z173" s="1589" t="s">
        <v>88</v>
      </c>
      <c r="AA173" s="1589"/>
      <c r="AB173" s="1589"/>
      <c r="AC173" s="1580" t="s">
        <v>2216</v>
      </c>
      <c r="AD173" s="1590" t="s">
        <v>219</v>
      </c>
      <c r="AE173" s="2277">
        <v>0.5648</v>
      </c>
      <c r="AF173" s="2278">
        <f>AE173*J173</f>
        <v>12172.5696</v>
      </c>
      <c r="AG173" s="1504" t="s">
        <v>2217</v>
      </c>
      <c r="AH173" s="1609" t="s">
        <v>81</v>
      </c>
      <c r="AI173" s="2623">
        <f t="shared" si="136"/>
        <v>21552</v>
      </c>
      <c r="AJ173" s="2626">
        <v>10</v>
      </c>
      <c r="AK173" s="2627">
        <f t="shared" si="116"/>
        <v>21552</v>
      </c>
      <c r="AL173" s="2627"/>
      <c r="AM173" s="2627"/>
      <c r="AN173" s="2627">
        <f t="shared" si="138"/>
        <v>898</v>
      </c>
      <c r="AO173" s="2627"/>
      <c r="AP173" s="2627"/>
      <c r="AQ173" s="2641"/>
      <c r="AR173" s="1610"/>
      <c r="AS173" s="1610" t="s">
        <v>63</v>
      </c>
      <c r="AT173" s="1610">
        <f t="shared" si="135"/>
        <v>21552</v>
      </c>
      <c r="AU173" s="1610"/>
      <c r="AV173" s="2313">
        <f t="shared" ref="AV173:AV195" si="140">J173/10</f>
        <v>2155.2</v>
      </c>
      <c r="AW173" s="1637">
        <f t="shared" ref="AW173:AW195" si="141">J173/10</f>
        <v>2155.2</v>
      </c>
      <c r="AX173" s="1637">
        <f t="shared" ref="AX173:AX195" si="142">J173/10</f>
        <v>2155.2</v>
      </c>
      <c r="AY173" s="1637">
        <f t="shared" ref="AY173:AY195" si="143">J173/10</f>
        <v>2155.2</v>
      </c>
      <c r="AZ173" s="1637">
        <f t="shared" ref="AZ173:AZ195" si="144">J173/10</f>
        <v>2155.2</v>
      </c>
      <c r="BA173" s="2647">
        <f t="shared" ref="BA173:BA195" si="145">J173/10</f>
        <v>2155.2</v>
      </c>
      <c r="BB173" s="2647">
        <f t="shared" ref="BB173:BB195" si="146">J173/10</f>
        <v>2155.2</v>
      </c>
      <c r="BC173" s="2647">
        <f t="shared" ref="BC173:BC195" si="147">J173/10</f>
        <v>2155.2</v>
      </c>
      <c r="BD173" s="2647">
        <f t="shared" ref="BD173:BD195" si="148">J173/10</f>
        <v>2155.2</v>
      </c>
      <c r="BE173" s="2647">
        <f t="shared" ref="BE173:BE195" si="149">J173/10</f>
        <v>2155.2</v>
      </c>
      <c r="BF173" s="2313">
        <f t="shared" si="133"/>
        <v>2065.4</v>
      </c>
      <c r="BG173" s="2649">
        <f t="shared" si="139"/>
        <v>89.8</v>
      </c>
      <c r="BH173" s="1633"/>
      <c r="BI173" s="1633"/>
      <c r="BJ173" s="1633"/>
      <c r="BK173" s="1633"/>
      <c r="BL173" s="1633"/>
      <c r="BM173" s="1633"/>
      <c r="BN173" s="1633"/>
      <c r="BO173" s="1633"/>
      <c r="BP173" s="1633"/>
      <c r="BQ173" s="1633"/>
      <c r="BR173" s="1633"/>
      <c r="BS173" s="1633"/>
      <c r="BT173" s="1633"/>
      <c r="BU173" s="1633"/>
      <c r="BV173" s="1633"/>
      <c r="BW173" s="1633"/>
      <c r="BX173" s="1633"/>
      <c r="BY173" s="1633"/>
      <c r="BZ173" s="1633"/>
      <c r="CA173" s="1633"/>
      <c r="CB173" s="1633"/>
      <c r="CC173" s="1633"/>
      <c r="CD173" s="1633"/>
      <c r="CE173" s="1633"/>
      <c r="CF173" s="1633"/>
      <c r="CG173" s="1633"/>
      <c r="CH173" s="1633"/>
      <c r="CI173" s="1633"/>
      <c r="CJ173" s="1633"/>
      <c r="CK173" s="1633"/>
      <c r="CL173" s="1633"/>
      <c r="CM173" s="1633"/>
      <c r="CN173" s="1633"/>
      <c r="CO173" s="1633"/>
      <c r="CP173" s="1633"/>
      <c r="CQ173" s="1633"/>
      <c r="CR173" s="1633"/>
      <c r="CS173" s="1633"/>
      <c r="CT173" s="1633"/>
      <c r="CU173" s="1633"/>
      <c r="CV173" s="1633"/>
      <c r="CW173" s="1633"/>
      <c r="CX173" s="1633"/>
      <c r="CY173" s="1633"/>
      <c r="CZ173" s="1633"/>
      <c r="DA173" s="1633"/>
      <c r="DB173" s="1633"/>
      <c r="DC173" s="1633"/>
      <c r="DD173" s="1633"/>
      <c r="DE173" s="1633"/>
      <c r="DF173" s="1633"/>
      <c r="DG173" s="1633"/>
      <c r="DH173" s="1633"/>
      <c r="DI173" s="1633"/>
      <c r="DJ173" s="1633"/>
      <c r="DK173" s="1633"/>
      <c r="DL173" s="1633"/>
      <c r="DM173" s="1633"/>
      <c r="DN173" s="1633"/>
      <c r="DO173" s="1633"/>
      <c r="DP173" s="1633"/>
      <c r="DQ173" s="1633"/>
      <c r="DR173" s="1633"/>
      <c r="DS173" s="1633"/>
      <c r="DT173" s="1633"/>
      <c r="DU173" s="1633"/>
      <c r="DV173" s="1633"/>
      <c r="DW173" s="1633"/>
      <c r="DX173" s="1633"/>
      <c r="DY173" s="1633"/>
      <c r="DZ173" s="1633"/>
      <c r="EA173" s="1633"/>
      <c r="EB173" s="1633"/>
      <c r="EC173" s="1633"/>
      <c r="ED173" s="1633"/>
      <c r="EE173" s="1633"/>
      <c r="EF173" s="1633"/>
      <c r="EG173" s="1633"/>
      <c r="EH173" s="1633"/>
      <c r="EI173" s="1633"/>
      <c r="EJ173" s="1633"/>
      <c r="EK173" s="1633"/>
      <c r="EL173" s="1633"/>
      <c r="EM173" s="1633"/>
      <c r="EN173" s="1633"/>
      <c r="EO173" s="1633"/>
      <c r="EP173" s="1633"/>
      <c r="EQ173" s="1633"/>
      <c r="ER173" s="1633"/>
      <c r="ES173" s="1633"/>
      <c r="ET173" s="1633"/>
      <c r="EU173" s="1633"/>
      <c r="EV173" s="1633"/>
      <c r="EW173" s="1633"/>
      <c r="EX173" s="1633"/>
      <c r="EY173" s="1633"/>
      <c r="EZ173" s="1633"/>
      <c r="FA173" s="1633"/>
      <c r="FB173" s="1633"/>
      <c r="FC173" s="1633"/>
      <c r="FD173" s="1633"/>
      <c r="FE173" s="1633"/>
      <c r="FF173" s="1633"/>
      <c r="FG173" s="1633"/>
      <c r="FH173" s="1633"/>
      <c r="FI173" s="1633"/>
      <c r="FJ173" s="1633"/>
      <c r="FK173" s="1633"/>
      <c r="FL173" s="1633"/>
      <c r="FM173" s="1633"/>
      <c r="FN173" s="1633"/>
      <c r="FO173" s="1633"/>
      <c r="FP173" s="1633"/>
      <c r="FQ173" s="1633"/>
      <c r="FR173" s="1633"/>
      <c r="FS173" s="1633"/>
      <c r="FT173" s="1633"/>
      <c r="FU173" s="1633"/>
      <c r="FV173" s="1633"/>
      <c r="FW173" s="1633"/>
      <c r="FX173" s="1633"/>
      <c r="FY173" s="1633"/>
      <c r="FZ173" s="1633"/>
      <c r="GA173" s="1633"/>
      <c r="GB173" s="1633"/>
      <c r="GC173" s="1633"/>
      <c r="GD173" s="1633"/>
      <c r="GE173" s="1633"/>
      <c r="GF173" s="1633"/>
      <c r="GG173" s="1633"/>
      <c r="GH173" s="1633"/>
      <c r="GI173" s="1633"/>
      <c r="GJ173" s="1633"/>
      <c r="GK173" s="1633"/>
      <c r="GL173" s="1633"/>
      <c r="GM173" s="1633"/>
      <c r="GN173" s="1633"/>
      <c r="GO173" s="1633"/>
      <c r="GP173" s="1633"/>
      <c r="GQ173" s="1633"/>
      <c r="GR173" s="1633"/>
      <c r="GS173" s="1633"/>
      <c r="GT173" s="1633"/>
      <c r="GU173" s="1633"/>
      <c r="GV173" s="1633"/>
      <c r="GW173" s="1633"/>
      <c r="GX173" s="1633"/>
      <c r="GY173" s="1633"/>
      <c r="GZ173" s="1633"/>
      <c r="HA173" s="1633"/>
      <c r="HB173" s="1633"/>
      <c r="HC173" s="1633"/>
      <c r="HD173" s="1633"/>
      <c r="HE173" s="1633"/>
      <c r="HF173" s="1633"/>
      <c r="HG173" s="1633"/>
      <c r="HH173" s="1633"/>
      <c r="HI173" s="1633"/>
      <c r="HJ173" s="1633"/>
      <c r="HK173" s="1633"/>
      <c r="HL173" s="1633"/>
      <c r="HM173" s="1633"/>
      <c r="HN173" s="1633"/>
      <c r="HO173" s="1633"/>
      <c r="HP173" s="1633"/>
      <c r="HQ173" s="1633"/>
      <c r="HR173" s="1633"/>
      <c r="HS173" s="1633"/>
      <c r="HT173" s="1633"/>
      <c r="HU173" s="1633"/>
      <c r="HV173" s="1633"/>
      <c r="HW173" s="1633"/>
      <c r="HX173" s="1633"/>
      <c r="HY173" s="1633"/>
      <c r="HZ173" s="1633"/>
      <c r="IA173" s="1633"/>
      <c r="IB173" s="1633"/>
      <c r="IC173" s="1633"/>
      <c r="ID173" s="1633"/>
      <c r="IE173" s="1633"/>
      <c r="IF173" s="1633"/>
      <c r="IG173" s="1633"/>
      <c r="IH173" s="1633"/>
      <c r="II173" s="1633"/>
      <c r="IJ173" s="1633"/>
      <c r="IK173" s="1633"/>
      <c r="IL173" s="1633"/>
      <c r="IM173" s="1633"/>
      <c r="IN173" s="1633"/>
      <c r="IO173" s="1633"/>
      <c r="IP173" s="1633"/>
      <c r="IQ173" s="1633"/>
      <c r="IR173" s="1633"/>
      <c r="IS173" s="1633"/>
      <c r="IT173" s="1633"/>
      <c r="IU173" s="1633"/>
      <c r="IV173" s="1633"/>
      <c r="IW173" s="1633"/>
      <c r="IX173" s="1633"/>
      <c r="IY173" s="1633"/>
      <c r="IZ173" s="1633"/>
      <c r="JA173" s="1633"/>
      <c r="JB173" s="1633"/>
      <c r="JC173" s="1633"/>
      <c r="JD173" s="1633"/>
      <c r="JE173" s="1633"/>
      <c r="JF173" s="1633"/>
      <c r="JG173" s="1633"/>
      <c r="JH173" s="1633"/>
      <c r="JI173" s="1633"/>
      <c r="JJ173" s="1633"/>
      <c r="JK173" s="1633"/>
      <c r="JL173" s="1633"/>
      <c r="JM173" s="1633"/>
      <c r="JN173" s="1633"/>
      <c r="JO173" s="1633"/>
      <c r="JP173" s="1633"/>
      <c r="JQ173" s="1633"/>
      <c r="JR173" s="1633"/>
      <c r="JS173" s="1633"/>
      <c r="JT173" s="1633"/>
      <c r="JU173" s="1633"/>
      <c r="JV173" s="1633"/>
      <c r="JW173" s="1633"/>
      <c r="JX173" s="1633"/>
      <c r="JY173" s="1633"/>
      <c r="JZ173" s="1633"/>
      <c r="KA173" s="1633"/>
      <c r="KB173" s="1633"/>
      <c r="KC173" s="1633"/>
      <c r="KD173" s="1633"/>
      <c r="KE173" s="1633"/>
      <c r="KF173" s="1633"/>
      <c r="KG173" s="1633"/>
      <c r="KH173" s="1633"/>
      <c r="KI173" s="1633"/>
      <c r="KJ173" s="1633"/>
      <c r="KK173" s="1633"/>
      <c r="KL173" s="1633"/>
      <c r="KM173" s="1633"/>
      <c r="KN173" s="1633"/>
      <c r="KO173" s="1633"/>
      <c r="KP173" s="1633"/>
      <c r="KQ173" s="1633"/>
      <c r="KR173" s="1633"/>
      <c r="KS173" s="1633"/>
      <c r="KT173" s="1633"/>
      <c r="KU173" s="1633"/>
      <c r="KV173" s="1633"/>
      <c r="KW173" s="1633"/>
      <c r="KX173" s="1633"/>
      <c r="KY173" s="1633"/>
      <c r="KZ173" s="1633"/>
      <c r="LA173" s="1633"/>
      <c r="LB173" s="1633"/>
      <c r="LC173" s="1633"/>
      <c r="LD173" s="1633"/>
      <c r="LE173" s="1633"/>
      <c r="LF173" s="1633"/>
      <c r="LG173" s="1633"/>
      <c r="LH173" s="1633"/>
      <c r="LI173" s="1633"/>
      <c r="LJ173" s="1633"/>
      <c r="LK173" s="1633"/>
      <c r="LL173" s="1633"/>
      <c r="LM173" s="1633"/>
      <c r="LN173" s="1633"/>
      <c r="LO173" s="1642"/>
      <c r="LP173" s="1642"/>
      <c r="LQ173" s="1642"/>
      <c r="LR173" s="1642"/>
      <c r="LS173" s="1642"/>
      <c r="LT173" s="1642"/>
      <c r="LU173" s="1642"/>
      <c r="LV173" s="1643"/>
    </row>
    <row r="174" s="2140" customFormat="1" ht="47" customHeight="1" spans="1:334">
      <c r="A174" s="2417">
        <v>45845</v>
      </c>
      <c r="B174" s="1500" t="s">
        <v>1218</v>
      </c>
      <c r="C174" s="1501" t="s">
        <v>98</v>
      </c>
      <c r="D174" s="1502">
        <v>4500172961</v>
      </c>
      <c r="E174" s="2253" t="s">
        <v>2218</v>
      </c>
      <c r="F174" s="1502" t="s">
        <v>2219</v>
      </c>
      <c r="G174" s="1505" t="s">
        <v>1730</v>
      </c>
      <c r="H174" s="1505" t="s">
        <v>1730</v>
      </c>
      <c r="I174" s="1532" t="s">
        <v>1731</v>
      </c>
      <c r="J174" s="1522">
        <v>28464</v>
      </c>
      <c r="K174" s="1534">
        <v>0</v>
      </c>
      <c r="L174" s="1534">
        <v>24</v>
      </c>
      <c r="M174" s="1534">
        <f t="shared" si="115"/>
        <v>1186</v>
      </c>
      <c r="N174" s="1536">
        <v>45877</v>
      </c>
      <c r="O174" s="1536">
        <v>45873</v>
      </c>
      <c r="P174" s="1537"/>
      <c r="Q174" s="1562" t="s">
        <v>78</v>
      </c>
      <c r="R174" s="1904"/>
      <c r="S174" s="1904"/>
      <c r="T174" s="1904"/>
      <c r="U174" s="1904"/>
      <c r="V174" s="1532" t="s">
        <v>1962</v>
      </c>
      <c r="W174" s="1532" t="s">
        <v>111</v>
      </c>
      <c r="X174" s="1565" t="s">
        <v>2215</v>
      </c>
      <c r="Y174" s="1589" t="s">
        <v>88</v>
      </c>
      <c r="Z174" s="1589" t="s">
        <v>88</v>
      </c>
      <c r="AA174" s="1589"/>
      <c r="AB174" s="1589"/>
      <c r="AC174" s="1580" t="s">
        <v>2216</v>
      </c>
      <c r="AD174" s="1590" t="s">
        <v>219</v>
      </c>
      <c r="AE174" s="2277">
        <v>0.5648</v>
      </c>
      <c r="AF174" s="2278">
        <f>AE174*J174</f>
        <v>16076.4672</v>
      </c>
      <c r="AG174" s="1504" t="s">
        <v>2220</v>
      </c>
      <c r="AH174" s="1609" t="s">
        <v>81</v>
      </c>
      <c r="AI174" s="2623">
        <f t="shared" si="136"/>
        <v>28464</v>
      </c>
      <c r="AJ174" s="2626">
        <v>10</v>
      </c>
      <c r="AK174" s="2627">
        <f t="shared" si="116"/>
        <v>28464</v>
      </c>
      <c r="AL174" s="2627"/>
      <c r="AM174" s="2627"/>
      <c r="AN174" s="2627">
        <f t="shared" si="138"/>
        <v>1186</v>
      </c>
      <c r="AO174" s="2627"/>
      <c r="AP174" s="2627"/>
      <c r="AQ174" s="2641"/>
      <c r="AR174" s="1610"/>
      <c r="AS174" s="1610" t="s">
        <v>63</v>
      </c>
      <c r="AT174" s="1610">
        <f t="shared" si="135"/>
        <v>28464</v>
      </c>
      <c r="AU174" s="1610"/>
      <c r="AV174" s="2313">
        <f t="shared" si="140"/>
        <v>2846.4</v>
      </c>
      <c r="AW174" s="1637">
        <f t="shared" si="141"/>
        <v>2846.4</v>
      </c>
      <c r="AX174" s="1637">
        <f t="shared" si="142"/>
        <v>2846.4</v>
      </c>
      <c r="AY174" s="1637">
        <f t="shared" si="143"/>
        <v>2846.4</v>
      </c>
      <c r="AZ174" s="1637">
        <f t="shared" si="144"/>
        <v>2846.4</v>
      </c>
      <c r="BA174" s="2647">
        <f t="shared" si="145"/>
        <v>2846.4</v>
      </c>
      <c r="BB174" s="2647">
        <f t="shared" si="146"/>
        <v>2846.4</v>
      </c>
      <c r="BC174" s="2647">
        <f t="shared" si="147"/>
        <v>2846.4</v>
      </c>
      <c r="BD174" s="2647">
        <f t="shared" si="148"/>
        <v>2846.4</v>
      </c>
      <c r="BE174" s="2647">
        <f t="shared" si="149"/>
        <v>2846.4</v>
      </c>
      <c r="BF174" s="2313">
        <f t="shared" si="133"/>
        <v>2727.8</v>
      </c>
      <c r="BG174" s="2649">
        <f t="shared" si="139"/>
        <v>118.6</v>
      </c>
      <c r="BH174" s="1633"/>
      <c r="BI174" s="1633"/>
      <c r="BJ174" s="1633"/>
      <c r="BK174" s="1633"/>
      <c r="BL174" s="1633"/>
      <c r="BM174" s="1633"/>
      <c r="BN174" s="1633"/>
      <c r="BO174" s="1633"/>
      <c r="BP174" s="1633"/>
      <c r="BQ174" s="1633"/>
      <c r="BR174" s="1633"/>
      <c r="BS174" s="1633"/>
      <c r="BT174" s="1633"/>
      <c r="BU174" s="1633"/>
      <c r="BV174" s="1633"/>
      <c r="BW174" s="1633"/>
      <c r="BX174" s="1633"/>
      <c r="BY174" s="1633"/>
      <c r="BZ174" s="1633"/>
      <c r="CA174" s="1633"/>
      <c r="CB174" s="1633"/>
      <c r="CC174" s="1633"/>
      <c r="CD174" s="1633"/>
      <c r="CE174" s="1633"/>
      <c r="CF174" s="1633"/>
      <c r="CG174" s="1633"/>
      <c r="CH174" s="1633"/>
      <c r="CI174" s="1633"/>
      <c r="CJ174" s="1633"/>
      <c r="CK174" s="1633"/>
      <c r="CL174" s="1633"/>
      <c r="CM174" s="1633"/>
      <c r="CN174" s="1633"/>
      <c r="CO174" s="1633"/>
      <c r="CP174" s="1633"/>
      <c r="CQ174" s="1633"/>
      <c r="CR174" s="1633"/>
      <c r="CS174" s="1633"/>
      <c r="CT174" s="1633"/>
      <c r="CU174" s="1633"/>
      <c r="CV174" s="1633"/>
      <c r="CW174" s="1633"/>
      <c r="CX174" s="1633"/>
      <c r="CY174" s="1633"/>
      <c r="CZ174" s="1633"/>
      <c r="DA174" s="1633"/>
      <c r="DB174" s="1633"/>
      <c r="DC174" s="1633"/>
      <c r="DD174" s="1633"/>
      <c r="DE174" s="1633"/>
      <c r="DF174" s="1633"/>
      <c r="DG174" s="1633"/>
      <c r="DH174" s="1633"/>
      <c r="DI174" s="1633"/>
      <c r="DJ174" s="1633"/>
      <c r="DK174" s="1633"/>
      <c r="DL174" s="1633"/>
      <c r="DM174" s="1633"/>
      <c r="DN174" s="1633"/>
      <c r="DO174" s="1633"/>
      <c r="DP174" s="1633"/>
      <c r="DQ174" s="1633"/>
      <c r="DR174" s="1633"/>
      <c r="DS174" s="1633"/>
      <c r="DT174" s="1633"/>
      <c r="DU174" s="1633"/>
      <c r="DV174" s="1633"/>
      <c r="DW174" s="1633"/>
      <c r="DX174" s="1633"/>
      <c r="DY174" s="1633"/>
      <c r="DZ174" s="1633"/>
      <c r="EA174" s="1633"/>
      <c r="EB174" s="1633"/>
      <c r="EC174" s="1633"/>
      <c r="ED174" s="1633"/>
      <c r="EE174" s="1633"/>
      <c r="EF174" s="1633"/>
      <c r="EG174" s="1633"/>
      <c r="EH174" s="1633"/>
      <c r="EI174" s="1633"/>
      <c r="EJ174" s="1633"/>
      <c r="EK174" s="1633"/>
      <c r="EL174" s="1633"/>
      <c r="EM174" s="1633"/>
      <c r="EN174" s="1633"/>
      <c r="EO174" s="1633"/>
      <c r="EP174" s="1633"/>
      <c r="EQ174" s="1633"/>
      <c r="ER174" s="1633"/>
      <c r="ES174" s="1633"/>
      <c r="ET174" s="1633"/>
      <c r="EU174" s="1633"/>
      <c r="EV174" s="1633"/>
      <c r="EW174" s="1633"/>
      <c r="EX174" s="1633"/>
      <c r="EY174" s="1633"/>
      <c r="EZ174" s="1633"/>
      <c r="FA174" s="1633"/>
      <c r="FB174" s="1633"/>
      <c r="FC174" s="1633"/>
      <c r="FD174" s="1633"/>
      <c r="FE174" s="1633"/>
      <c r="FF174" s="1633"/>
      <c r="FG174" s="1633"/>
      <c r="FH174" s="1633"/>
      <c r="FI174" s="1633"/>
      <c r="FJ174" s="1633"/>
      <c r="FK174" s="1633"/>
      <c r="FL174" s="1633"/>
      <c r="FM174" s="1633"/>
      <c r="FN174" s="1633"/>
      <c r="FO174" s="1633"/>
      <c r="FP174" s="1633"/>
      <c r="FQ174" s="1633"/>
      <c r="FR174" s="1633"/>
      <c r="FS174" s="1633"/>
      <c r="FT174" s="1633"/>
      <c r="FU174" s="1633"/>
      <c r="FV174" s="1633"/>
      <c r="FW174" s="1633"/>
      <c r="FX174" s="1633"/>
      <c r="FY174" s="1633"/>
      <c r="FZ174" s="1633"/>
      <c r="GA174" s="1633"/>
      <c r="GB174" s="1633"/>
      <c r="GC174" s="1633"/>
      <c r="GD174" s="1633"/>
      <c r="GE174" s="1633"/>
      <c r="GF174" s="1633"/>
      <c r="GG174" s="1633"/>
      <c r="GH174" s="1633"/>
      <c r="GI174" s="1633"/>
      <c r="GJ174" s="1633"/>
      <c r="GK174" s="1633"/>
      <c r="GL174" s="1633"/>
      <c r="GM174" s="1633"/>
      <c r="GN174" s="1633"/>
      <c r="GO174" s="1633"/>
      <c r="GP174" s="1633"/>
      <c r="GQ174" s="1633"/>
      <c r="GR174" s="1633"/>
      <c r="GS174" s="1633"/>
      <c r="GT174" s="1633"/>
      <c r="GU174" s="1633"/>
      <c r="GV174" s="1633"/>
      <c r="GW174" s="1633"/>
      <c r="GX174" s="1633"/>
      <c r="GY174" s="1633"/>
      <c r="GZ174" s="1633"/>
      <c r="HA174" s="1633"/>
      <c r="HB174" s="1633"/>
      <c r="HC174" s="1633"/>
      <c r="HD174" s="1633"/>
      <c r="HE174" s="1633"/>
      <c r="HF174" s="1633"/>
      <c r="HG174" s="1633"/>
      <c r="HH174" s="1633"/>
      <c r="HI174" s="1633"/>
      <c r="HJ174" s="1633"/>
      <c r="HK174" s="1633"/>
      <c r="HL174" s="1633"/>
      <c r="HM174" s="1633"/>
      <c r="HN174" s="1633"/>
      <c r="HO174" s="1633"/>
      <c r="HP174" s="1633"/>
      <c r="HQ174" s="1633"/>
      <c r="HR174" s="1633"/>
      <c r="HS174" s="1633"/>
      <c r="HT174" s="1633"/>
      <c r="HU174" s="1633"/>
      <c r="HV174" s="1633"/>
      <c r="HW174" s="1633"/>
      <c r="HX174" s="1633"/>
      <c r="HY174" s="1633"/>
      <c r="HZ174" s="1633"/>
      <c r="IA174" s="1633"/>
      <c r="IB174" s="1633"/>
      <c r="IC174" s="1633"/>
      <c r="ID174" s="1633"/>
      <c r="IE174" s="1633"/>
      <c r="IF174" s="1633"/>
      <c r="IG174" s="1633"/>
      <c r="IH174" s="1633"/>
      <c r="II174" s="1633"/>
      <c r="IJ174" s="1633"/>
      <c r="IK174" s="1633"/>
      <c r="IL174" s="1633"/>
      <c r="IM174" s="1633"/>
      <c r="IN174" s="1633"/>
      <c r="IO174" s="1633"/>
      <c r="IP174" s="1633"/>
      <c r="IQ174" s="1633"/>
      <c r="IR174" s="1633"/>
      <c r="IS174" s="1633"/>
      <c r="IT174" s="1633"/>
      <c r="IU174" s="1633"/>
      <c r="IV174" s="1633"/>
      <c r="IW174" s="1633"/>
      <c r="IX174" s="1633"/>
      <c r="IY174" s="1633"/>
      <c r="IZ174" s="1633"/>
      <c r="JA174" s="1633"/>
      <c r="JB174" s="1633"/>
      <c r="JC174" s="1633"/>
      <c r="JD174" s="1633"/>
      <c r="JE174" s="1633"/>
      <c r="JF174" s="1633"/>
      <c r="JG174" s="1633"/>
      <c r="JH174" s="1633"/>
      <c r="JI174" s="1633"/>
      <c r="JJ174" s="1633"/>
      <c r="JK174" s="1633"/>
      <c r="JL174" s="1633"/>
      <c r="JM174" s="1633"/>
      <c r="JN174" s="1633"/>
      <c r="JO174" s="1633"/>
      <c r="JP174" s="1633"/>
      <c r="JQ174" s="1633"/>
      <c r="JR174" s="1633"/>
      <c r="JS174" s="1633"/>
      <c r="JT174" s="1633"/>
      <c r="JU174" s="1633"/>
      <c r="JV174" s="1633"/>
      <c r="JW174" s="1633"/>
      <c r="JX174" s="1633"/>
      <c r="JY174" s="1633"/>
      <c r="JZ174" s="1633"/>
      <c r="KA174" s="1633"/>
      <c r="KB174" s="1633"/>
      <c r="KC174" s="1633"/>
      <c r="KD174" s="1633"/>
      <c r="KE174" s="1633"/>
      <c r="KF174" s="1633"/>
      <c r="KG174" s="1633"/>
      <c r="KH174" s="1633"/>
      <c r="KI174" s="1633"/>
      <c r="KJ174" s="1633"/>
      <c r="KK174" s="1633"/>
      <c r="KL174" s="1633"/>
      <c r="KM174" s="1633"/>
      <c r="KN174" s="1633"/>
      <c r="KO174" s="1633"/>
      <c r="KP174" s="1633"/>
      <c r="KQ174" s="1633"/>
      <c r="KR174" s="1633"/>
      <c r="KS174" s="1633"/>
      <c r="KT174" s="1633"/>
      <c r="KU174" s="1633"/>
      <c r="KV174" s="1633"/>
      <c r="KW174" s="1633"/>
      <c r="KX174" s="1633"/>
      <c r="KY174" s="1633"/>
      <c r="KZ174" s="1633"/>
      <c r="LA174" s="1633"/>
      <c r="LB174" s="1633"/>
      <c r="LC174" s="1633"/>
      <c r="LD174" s="1633"/>
      <c r="LE174" s="1633"/>
      <c r="LF174" s="1633"/>
      <c r="LG174" s="1633"/>
      <c r="LH174" s="1633"/>
      <c r="LI174" s="1633"/>
      <c r="LJ174" s="1633"/>
      <c r="LK174" s="1633"/>
      <c r="LL174" s="1633"/>
      <c r="LM174" s="1633"/>
      <c r="LN174" s="1633"/>
      <c r="LO174" s="1642"/>
      <c r="LP174" s="1642"/>
      <c r="LQ174" s="1642"/>
      <c r="LR174" s="1642"/>
      <c r="LS174" s="1642"/>
      <c r="LT174" s="1642"/>
      <c r="LU174" s="1642"/>
      <c r="LV174" s="1643"/>
    </row>
    <row r="175" s="2140" customFormat="1" ht="47" customHeight="1" spans="1:334">
      <c r="A175" s="2417">
        <v>45841</v>
      </c>
      <c r="B175" s="1500" t="s">
        <v>173</v>
      </c>
      <c r="C175" s="1501" t="s">
        <v>98</v>
      </c>
      <c r="D175" s="1502">
        <v>4500172561</v>
      </c>
      <c r="E175" s="2253" t="s">
        <v>2221</v>
      </c>
      <c r="F175" s="1502" t="s">
        <v>2222</v>
      </c>
      <c r="G175" s="1505" t="s">
        <v>1859</v>
      </c>
      <c r="H175" s="1505" t="s">
        <v>1859</v>
      </c>
      <c r="I175" s="1532" t="s">
        <v>1861</v>
      </c>
      <c r="J175" s="1522">
        <v>2640</v>
      </c>
      <c r="K175" s="1534">
        <v>12</v>
      </c>
      <c r="L175" s="1534">
        <v>2640</v>
      </c>
      <c r="M175" s="1534">
        <f t="shared" si="115"/>
        <v>1</v>
      </c>
      <c r="N175" s="1536">
        <v>45877</v>
      </c>
      <c r="O175" s="1536">
        <v>45874</v>
      </c>
      <c r="P175" s="1537" t="s">
        <v>2162</v>
      </c>
      <c r="Q175" s="1562" t="s">
        <v>78</v>
      </c>
      <c r="R175" s="1904"/>
      <c r="S175" s="1904"/>
      <c r="T175" s="1904"/>
      <c r="U175" s="1904"/>
      <c r="V175" s="1532" t="s">
        <v>1962</v>
      </c>
      <c r="W175" s="1532" t="s">
        <v>111</v>
      </c>
      <c r="X175" s="1565" t="s">
        <v>2163</v>
      </c>
      <c r="Y175" s="1589" t="s">
        <v>88</v>
      </c>
      <c r="Z175" s="1589" t="s">
        <v>2164</v>
      </c>
      <c r="AA175" s="1589" t="s">
        <v>2165</v>
      </c>
      <c r="AB175" s="1589" t="s">
        <v>745</v>
      </c>
      <c r="AC175" s="1580" t="s">
        <v>2166</v>
      </c>
      <c r="AD175" s="1590" t="s">
        <v>181</v>
      </c>
      <c r="AE175" s="2277">
        <v>1510.5133</v>
      </c>
      <c r="AF175" s="2278">
        <f>AE175*M175</f>
        <v>1510.5133</v>
      </c>
      <c r="AG175" s="1504"/>
      <c r="AH175" s="1609" t="s">
        <v>81</v>
      </c>
      <c r="AI175" s="2623">
        <f t="shared" si="136"/>
        <v>2640</v>
      </c>
      <c r="AJ175" s="2626">
        <v>10</v>
      </c>
      <c r="AK175" s="2627">
        <f t="shared" si="116"/>
        <v>2640</v>
      </c>
      <c r="AL175" s="2627"/>
      <c r="AM175" s="2627"/>
      <c r="AN175" s="2627"/>
      <c r="AO175" s="2627">
        <f>J175/12</f>
        <v>220</v>
      </c>
      <c r="AP175" s="2627"/>
      <c r="AQ175" s="2641"/>
      <c r="AR175" s="1610"/>
      <c r="AS175" s="1610" t="s">
        <v>63</v>
      </c>
      <c r="AT175" s="1610">
        <f t="shared" si="135"/>
        <v>2640</v>
      </c>
      <c r="AU175" s="1610"/>
      <c r="AV175" s="1622">
        <f t="shared" si="140"/>
        <v>264</v>
      </c>
      <c r="AW175" s="1622">
        <f t="shared" si="141"/>
        <v>264</v>
      </c>
      <c r="AX175" s="1622">
        <f t="shared" si="142"/>
        <v>264</v>
      </c>
      <c r="AY175" s="1622">
        <f t="shared" si="143"/>
        <v>264</v>
      </c>
      <c r="AZ175" s="1622">
        <f t="shared" si="144"/>
        <v>264</v>
      </c>
      <c r="BA175" s="1622">
        <f t="shared" si="145"/>
        <v>264</v>
      </c>
      <c r="BB175" s="1622">
        <f t="shared" si="146"/>
        <v>264</v>
      </c>
      <c r="BC175" s="1622">
        <f t="shared" si="147"/>
        <v>264</v>
      </c>
      <c r="BD175" s="1622">
        <f t="shared" si="148"/>
        <v>264</v>
      </c>
      <c r="BE175" s="1622">
        <f t="shared" si="149"/>
        <v>264</v>
      </c>
      <c r="BF175" s="1622">
        <f t="shared" si="133"/>
        <v>253</v>
      </c>
      <c r="BG175" s="2707"/>
      <c r="BH175" s="1633"/>
      <c r="BI175" s="1633"/>
      <c r="BJ175" s="1633"/>
      <c r="BK175" s="1633"/>
      <c r="BL175" s="1633"/>
      <c r="BM175" s="1633"/>
      <c r="BN175" s="1633"/>
      <c r="BO175" s="1633"/>
      <c r="BP175" s="1633"/>
      <c r="BQ175" s="1633"/>
      <c r="BR175" s="1633"/>
      <c r="BS175" s="1633"/>
      <c r="BT175" s="1633"/>
      <c r="BU175" s="1633"/>
      <c r="BV175" s="1633"/>
      <c r="BW175" s="1633"/>
      <c r="BX175" s="1633"/>
      <c r="BY175" s="1633"/>
      <c r="BZ175" s="1633"/>
      <c r="CA175" s="1633"/>
      <c r="CB175" s="1633"/>
      <c r="CC175" s="1633"/>
      <c r="CD175" s="1633"/>
      <c r="CE175" s="1633"/>
      <c r="CF175" s="1633"/>
      <c r="CG175" s="1633"/>
      <c r="CH175" s="1633"/>
      <c r="CI175" s="1633"/>
      <c r="CJ175" s="1633"/>
      <c r="CK175" s="1633"/>
      <c r="CL175" s="1633"/>
      <c r="CM175" s="1633"/>
      <c r="CN175" s="1633"/>
      <c r="CO175" s="1633"/>
      <c r="CP175" s="1633"/>
      <c r="CQ175" s="1633"/>
      <c r="CR175" s="1633"/>
      <c r="CS175" s="1633"/>
      <c r="CT175" s="1633"/>
      <c r="CU175" s="1633"/>
      <c r="CV175" s="1633"/>
      <c r="CW175" s="1633"/>
      <c r="CX175" s="1633"/>
      <c r="CY175" s="1633"/>
      <c r="CZ175" s="1633"/>
      <c r="DA175" s="1633"/>
      <c r="DB175" s="1633"/>
      <c r="DC175" s="1633"/>
      <c r="DD175" s="1633"/>
      <c r="DE175" s="1633"/>
      <c r="DF175" s="1633"/>
      <c r="DG175" s="1633"/>
      <c r="DH175" s="1633"/>
      <c r="DI175" s="1633"/>
      <c r="DJ175" s="1633"/>
      <c r="DK175" s="1633"/>
      <c r="DL175" s="1633"/>
      <c r="DM175" s="1633"/>
      <c r="DN175" s="1633"/>
      <c r="DO175" s="1633"/>
      <c r="DP175" s="1633"/>
      <c r="DQ175" s="1633"/>
      <c r="DR175" s="1633"/>
      <c r="DS175" s="1633"/>
      <c r="DT175" s="1633"/>
      <c r="DU175" s="1633"/>
      <c r="DV175" s="1633"/>
      <c r="DW175" s="1633"/>
      <c r="DX175" s="1633"/>
      <c r="DY175" s="1633"/>
      <c r="DZ175" s="1633"/>
      <c r="EA175" s="1633"/>
      <c r="EB175" s="1633"/>
      <c r="EC175" s="1633"/>
      <c r="ED175" s="1633"/>
      <c r="EE175" s="1633"/>
      <c r="EF175" s="1633"/>
      <c r="EG175" s="1633"/>
      <c r="EH175" s="1633"/>
      <c r="EI175" s="1633"/>
      <c r="EJ175" s="1633"/>
      <c r="EK175" s="1633"/>
      <c r="EL175" s="1633"/>
      <c r="EM175" s="1633"/>
      <c r="EN175" s="1633"/>
      <c r="EO175" s="1633"/>
      <c r="EP175" s="1633"/>
      <c r="EQ175" s="1633"/>
      <c r="ER175" s="1633"/>
      <c r="ES175" s="1633"/>
      <c r="ET175" s="1633"/>
      <c r="EU175" s="1633"/>
      <c r="EV175" s="1633"/>
      <c r="EW175" s="1633"/>
      <c r="EX175" s="1633"/>
      <c r="EY175" s="1633"/>
      <c r="EZ175" s="1633"/>
      <c r="FA175" s="1633"/>
      <c r="FB175" s="1633"/>
      <c r="FC175" s="1633"/>
      <c r="FD175" s="1633"/>
      <c r="FE175" s="1633"/>
      <c r="FF175" s="1633"/>
      <c r="FG175" s="1633"/>
      <c r="FH175" s="1633"/>
      <c r="FI175" s="1633"/>
      <c r="FJ175" s="1633"/>
      <c r="FK175" s="1633"/>
      <c r="FL175" s="1633"/>
      <c r="FM175" s="1633"/>
      <c r="FN175" s="1633"/>
      <c r="FO175" s="1633"/>
      <c r="FP175" s="1633"/>
      <c r="FQ175" s="1633"/>
      <c r="FR175" s="1633"/>
      <c r="FS175" s="1633"/>
      <c r="FT175" s="1633"/>
      <c r="FU175" s="1633"/>
      <c r="FV175" s="1633"/>
      <c r="FW175" s="1633"/>
      <c r="FX175" s="1633"/>
      <c r="FY175" s="1633"/>
      <c r="FZ175" s="1633"/>
      <c r="GA175" s="1633"/>
      <c r="GB175" s="1633"/>
      <c r="GC175" s="1633"/>
      <c r="GD175" s="1633"/>
      <c r="GE175" s="1633"/>
      <c r="GF175" s="1633"/>
      <c r="GG175" s="1633"/>
      <c r="GH175" s="1633"/>
      <c r="GI175" s="1633"/>
      <c r="GJ175" s="1633"/>
      <c r="GK175" s="1633"/>
      <c r="GL175" s="1633"/>
      <c r="GM175" s="1633"/>
      <c r="GN175" s="1633"/>
      <c r="GO175" s="1633"/>
      <c r="GP175" s="1633"/>
      <c r="GQ175" s="1633"/>
      <c r="GR175" s="1633"/>
      <c r="GS175" s="1633"/>
      <c r="GT175" s="1633"/>
      <c r="GU175" s="1633"/>
      <c r="GV175" s="1633"/>
      <c r="GW175" s="1633"/>
      <c r="GX175" s="1633"/>
      <c r="GY175" s="1633"/>
      <c r="GZ175" s="1633"/>
      <c r="HA175" s="1633"/>
      <c r="HB175" s="1633"/>
      <c r="HC175" s="1633"/>
      <c r="HD175" s="1633"/>
      <c r="HE175" s="1633"/>
      <c r="HF175" s="1633"/>
      <c r="HG175" s="1633"/>
      <c r="HH175" s="1633"/>
      <c r="HI175" s="1633"/>
      <c r="HJ175" s="1633"/>
      <c r="HK175" s="1633"/>
      <c r="HL175" s="1633"/>
      <c r="HM175" s="1633"/>
      <c r="HN175" s="1633"/>
      <c r="HO175" s="1633"/>
      <c r="HP175" s="1633"/>
      <c r="HQ175" s="1633"/>
      <c r="HR175" s="1633"/>
      <c r="HS175" s="1633"/>
      <c r="HT175" s="1633"/>
      <c r="HU175" s="1633"/>
      <c r="HV175" s="1633"/>
      <c r="HW175" s="1633"/>
      <c r="HX175" s="1633"/>
      <c r="HY175" s="1633"/>
      <c r="HZ175" s="1633"/>
      <c r="IA175" s="1633"/>
      <c r="IB175" s="1633"/>
      <c r="IC175" s="1633"/>
      <c r="ID175" s="1633"/>
      <c r="IE175" s="1633"/>
      <c r="IF175" s="1633"/>
      <c r="IG175" s="1633"/>
      <c r="IH175" s="1633"/>
      <c r="II175" s="1633"/>
      <c r="IJ175" s="1633"/>
      <c r="IK175" s="1633"/>
      <c r="IL175" s="1633"/>
      <c r="IM175" s="1633"/>
      <c r="IN175" s="1633"/>
      <c r="IO175" s="1633"/>
      <c r="IP175" s="1633"/>
      <c r="IQ175" s="1633"/>
      <c r="IR175" s="1633"/>
      <c r="IS175" s="1633"/>
      <c r="IT175" s="1633"/>
      <c r="IU175" s="1633"/>
      <c r="IV175" s="1633"/>
      <c r="IW175" s="1633"/>
      <c r="IX175" s="1633"/>
      <c r="IY175" s="1633"/>
      <c r="IZ175" s="1633"/>
      <c r="JA175" s="1633"/>
      <c r="JB175" s="1633"/>
      <c r="JC175" s="1633"/>
      <c r="JD175" s="1633"/>
      <c r="JE175" s="1633"/>
      <c r="JF175" s="1633"/>
      <c r="JG175" s="1633"/>
      <c r="JH175" s="1633"/>
      <c r="JI175" s="1633"/>
      <c r="JJ175" s="1633"/>
      <c r="JK175" s="1633"/>
      <c r="JL175" s="1633"/>
      <c r="JM175" s="1633"/>
      <c r="JN175" s="1633"/>
      <c r="JO175" s="1633"/>
      <c r="JP175" s="1633"/>
      <c r="JQ175" s="1633"/>
      <c r="JR175" s="1633"/>
      <c r="JS175" s="1633"/>
      <c r="JT175" s="1633"/>
      <c r="JU175" s="1633"/>
      <c r="JV175" s="1633"/>
      <c r="JW175" s="1633"/>
      <c r="JX175" s="1633"/>
      <c r="JY175" s="1633"/>
      <c r="JZ175" s="1633"/>
      <c r="KA175" s="1633"/>
      <c r="KB175" s="1633"/>
      <c r="KC175" s="1633"/>
      <c r="KD175" s="1633"/>
      <c r="KE175" s="1633"/>
      <c r="KF175" s="1633"/>
      <c r="KG175" s="1633"/>
      <c r="KH175" s="1633"/>
      <c r="KI175" s="1633"/>
      <c r="KJ175" s="1633"/>
      <c r="KK175" s="1633"/>
      <c r="KL175" s="1633"/>
      <c r="KM175" s="1633"/>
      <c r="KN175" s="1633"/>
      <c r="KO175" s="1633"/>
      <c r="KP175" s="1633"/>
      <c r="KQ175" s="1633"/>
      <c r="KR175" s="1633"/>
      <c r="KS175" s="1633"/>
      <c r="KT175" s="1633"/>
      <c r="KU175" s="1633"/>
      <c r="KV175" s="1633"/>
      <c r="KW175" s="1633"/>
      <c r="KX175" s="1633"/>
      <c r="KY175" s="1633"/>
      <c r="KZ175" s="1633"/>
      <c r="LA175" s="1633"/>
      <c r="LB175" s="1633"/>
      <c r="LC175" s="1633"/>
      <c r="LD175" s="1633"/>
      <c r="LE175" s="1633"/>
      <c r="LF175" s="1633"/>
      <c r="LG175" s="1633"/>
      <c r="LH175" s="1633"/>
      <c r="LI175" s="1633"/>
      <c r="LJ175" s="1633"/>
      <c r="LK175" s="1633"/>
      <c r="LL175" s="1633"/>
      <c r="LM175" s="1633"/>
      <c r="LN175" s="1633"/>
      <c r="LO175" s="1642"/>
      <c r="LP175" s="1642"/>
      <c r="LQ175" s="1642"/>
      <c r="LR175" s="1642"/>
      <c r="LS175" s="1642"/>
      <c r="LT175" s="1642"/>
      <c r="LU175" s="1642"/>
      <c r="LV175" s="1643"/>
    </row>
    <row r="176" s="2140" customFormat="1" ht="47" customHeight="1" spans="1:334">
      <c r="A176" s="2417">
        <v>45841</v>
      </c>
      <c r="B176" s="1500" t="s">
        <v>173</v>
      </c>
      <c r="C176" s="1501" t="s">
        <v>98</v>
      </c>
      <c r="D176" s="1502">
        <v>4500172561</v>
      </c>
      <c r="E176" s="2253" t="s">
        <v>2223</v>
      </c>
      <c r="F176" s="1502" t="s">
        <v>2224</v>
      </c>
      <c r="G176" s="1505" t="s">
        <v>1859</v>
      </c>
      <c r="H176" s="1505" t="s">
        <v>1859</v>
      </c>
      <c r="I176" s="1532" t="s">
        <v>1861</v>
      </c>
      <c r="J176" s="1522">
        <v>2640</v>
      </c>
      <c r="K176" s="1534">
        <v>12</v>
      </c>
      <c r="L176" s="1534">
        <v>2640</v>
      </c>
      <c r="M176" s="1534">
        <f t="shared" si="115"/>
        <v>1</v>
      </c>
      <c r="N176" s="1536">
        <v>45877</v>
      </c>
      <c r="O176" s="1536">
        <v>45874</v>
      </c>
      <c r="P176" s="1537" t="s">
        <v>2162</v>
      </c>
      <c r="Q176" s="1562" t="s">
        <v>78</v>
      </c>
      <c r="R176" s="1768"/>
      <c r="S176" s="1768"/>
      <c r="T176" s="1768"/>
      <c r="U176" s="1768"/>
      <c r="V176" s="1532" t="s">
        <v>1962</v>
      </c>
      <c r="W176" s="1532" t="s">
        <v>111</v>
      </c>
      <c r="X176" s="1565" t="s">
        <v>2163</v>
      </c>
      <c r="Y176" s="1589" t="s">
        <v>88</v>
      </c>
      <c r="Z176" s="1589" t="s">
        <v>2164</v>
      </c>
      <c r="AA176" s="1589" t="s">
        <v>2165</v>
      </c>
      <c r="AB176" s="1589" t="s">
        <v>745</v>
      </c>
      <c r="AC176" s="1580" t="s">
        <v>2166</v>
      </c>
      <c r="AD176" s="1590" t="s">
        <v>181</v>
      </c>
      <c r="AE176" s="2277">
        <v>1510.5133</v>
      </c>
      <c r="AF176" s="2278">
        <f>AE176*M176</f>
        <v>1510.5133</v>
      </c>
      <c r="AG176" s="1504"/>
      <c r="AH176" s="1609" t="s">
        <v>81</v>
      </c>
      <c r="AI176" s="2623">
        <f t="shared" si="136"/>
        <v>2640</v>
      </c>
      <c r="AJ176" s="2626">
        <v>10</v>
      </c>
      <c r="AK176" s="2627">
        <f t="shared" si="116"/>
        <v>2640</v>
      </c>
      <c r="AL176" s="2627"/>
      <c r="AM176" s="2627"/>
      <c r="AN176" s="2627"/>
      <c r="AO176" s="2627">
        <f>J176/12</f>
        <v>220</v>
      </c>
      <c r="AP176" s="2627"/>
      <c r="AQ176" s="2641"/>
      <c r="AR176" s="1610"/>
      <c r="AS176" s="1610" t="s">
        <v>63</v>
      </c>
      <c r="AT176" s="1610">
        <f t="shared" si="135"/>
        <v>2640</v>
      </c>
      <c r="AU176" s="1610"/>
      <c r="AV176" s="1622">
        <f t="shared" si="140"/>
        <v>264</v>
      </c>
      <c r="AW176" s="1622">
        <f t="shared" si="141"/>
        <v>264</v>
      </c>
      <c r="AX176" s="1622">
        <f t="shared" si="142"/>
        <v>264</v>
      </c>
      <c r="AY176" s="1622">
        <f t="shared" si="143"/>
        <v>264</v>
      </c>
      <c r="AZ176" s="1622">
        <f t="shared" si="144"/>
        <v>264</v>
      </c>
      <c r="BA176" s="1622">
        <f t="shared" si="145"/>
        <v>264</v>
      </c>
      <c r="BB176" s="1622">
        <f t="shared" si="146"/>
        <v>264</v>
      </c>
      <c r="BC176" s="1622">
        <f t="shared" si="147"/>
        <v>264</v>
      </c>
      <c r="BD176" s="1622">
        <f t="shared" si="148"/>
        <v>264</v>
      </c>
      <c r="BE176" s="1622">
        <f t="shared" si="149"/>
        <v>264</v>
      </c>
      <c r="BF176" s="1622">
        <f t="shared" si="133"/>
        <v>253</v>
      </c>
      <c r="BG176" s="2707"/>
      <c r="BH176" s="1633"/>
      <c r="BI176" s="1633"/>
      <c r="BJ176" s="1633"/>
      <c r="BK176" s="1633"/>
      <c r="BL176" s="1633"/>
      <c r="BM176" s="1633"/>
      <c r="BN176" s="1633"/>
      <c r="BO176" s="1633"/>
      <c r="BP176" s="1633"/>
      <c r="BQ176" s="1633"/>
      <c r="BR176" s="1633"/>
      <c r="BS176" s="1633"/>
      <c r="BT176" s="1633"/>
      <c r="BU176" s="1633"/>
      <c r="BV176" s="1633"/>
      <c r="BW176" s="1633"/>
      <c r="BX176" s="1633"/>
      <c r="BY176" s="1633"/>
      <c r="BZ176" s="1633"/>
      <c r="CA176" s="1633"/>
      <c r="CB176" s="1633"/>
      <c r="CC176" s="1633"/>
      <c r="CD176" s="1633"/>
      <c r="CE176" s="1633"/>
      <c r="CF176" s="1633"/>
      <c r="CG176" s="1633"/>
      <c r="CH176" s="1633"/>
      <c r="CI176" s="1633"/>
      <c r="CJ176" s="1633"/>
      <c r="CK176" s="1633"/>
      <c r="CL176" s="1633"/>
      <c r="CM176" s="1633"/>
      <c r="CN176" s="1633"/>
      <c r="CO176" s="1633"/>
      <c r="CP176" s="1633"/>
      <c r="CQ176" s="1633"/>
      <c r="CR176" s="1633"/>
      <c r="CS176" s="1633"/>
      <c r="CT176" s="1633"/>
      <c r="CU176" s="1633"/>
      <c r="CV176" s="1633"/>
      <c r="CW176" s="1633"/>
      <c r="CX176" s="1633"/>
      <c r="CY176" s="1633"/>
      <c r="CZ176" s="1633"/>
      <c r="DA176" s="1633"/>
      <c r="DB176" s="1633"/>
      <c r="DC176" s="1633"/>
      <c r="DD176" s="1633"/>
      <c r="DE176" s="1633"/>
      <c r="DF176" s="1633"/>
      <c r="DG176" s="1633"/>
      <c r="DH176" s="1633"/>
      <c r="DI176" s="1633"/>
      <c r="DJ176" s="1633"/>
      <c r="DK176" s="1633"/>
      <c r="DL176" s="1633"/>
      <c r="DM176" s="1633"/>
      <c r="DN176" s="1633"/>
      <c r="DO176" s="1633"/>
      <c r="DP176" s="1633"/>
      <c r="DQ176" s="1633"/>
      <c r="DR176" s="1633"/>
      <c r="DS176" s="1633"/>
      <c r="DT176" s="1633"/>
      <c r="DU176" s="1633"/>
      <c r="DV176" s="1633"/>
      <c r="DW176" s="1633"/>
      <c r="DX176" s="1633"/>
      <c r="DY176" s="1633"/>
      <c r="DZ176" s="1633"/>
      <c r="EA176" s="1633"/>
      <c r="EB176" s="1633"/>
      <c r="EC176" s="1633"/>
      <c r="ED176" s="1633"/>
      <c r="EE176" s="1633"/>
      <c r="EF176" s="1633"/>
      <c r="EG176" s="1633"/>
      <c r="EH176" s="1633"/>
      <c r="EI176" s="1633"/>
      <c r="EJ176" s="1633"/>
      <c r="EK176" s="1633"/>
      <c r="EL176" s="1633"/>
      <c r="EM176" s="1633"/>
      <c r="EN176" s="1633"/>
      <c r="EO176" s="1633"/>
      <c r="EP176" s="1633"/>
      <c r="EQ176" s="1633"/>
      <c r="ER176" s="1633"/>
      <c r="ES176" s="1633"/>
      <c r="ET176" s="1633"/>
      <c r="EU176" s="1633"/>
      <c r="EV176" s="1633"/>
      <c r="EW176" s="1633"/>
      <c r="EX176" s="1633"/>
      <c r="EY176" s="1633"/>
      <c r="EZ176" s="1633"/>
      <c r="FA176" s="1633"/>
      <c r="FB176" s="1633"/>
      <c r="FC176" s="1633"/>
      <c r="FD176" s="1633"/>
      <c r="FE176" s="1633"/>
      <c r="FF176" s="1633"/>
      <c r="FG176" s="1633"/>
      <c r="FH176" s="1633"/>
      <c r="FI176" s="1633"/>
      <c r="FJ176" s="1633"/>
      <c r="FK176" s="1633"/>
      <c r="FL176" s="1633"/>
      <c r="FM176" s="1633"/>
      <c r="FN176" s="1633"/>
      <c r="FO176" s="1633"/>
      <c r="FP176" s="1633"/>
      <c r="FQ176" s="1633"/>
      <c r="FR176" s="1633"/>
      <c r="FS176" s="1633"/>
      <c r="FT176" s="1633"/>
      <c r="FU176" s="1633"/>
      <c r="FV176" s="1633"/>
      <c r="FW176" s="1633"/>
      <c r="FX176" s="1633"/>
      <c r="FY176" s="1633"/>
      <c r="FZ176" s="1633"/>
      <c r="GA176" s="1633"/>
      <c r="GB176" s="1633"/>
      <c r="GC176" s="1633"/>
      <c r="GD176" s="1633"/>
      <c r="GE176" s="1633"/>
      <c r="GF176" s="1633"/>
      <c r="GG176" s="1633"/>
      <c r="GH176" s="1633"/>
      <c r="GI176" s="1633"/>
      <c r="GJ176" s="1633"/>
      <c r="GK176" s="1633"/>
      <c r="GL176" s="1633"/>
      <c r="GM176" s="1633"/>
      <c r="GN176" s="1633"/>
      <c r="GO176" s="1633"/>
      <c r="GP176" s="1633"/>
      <c r="GQ176" s="1633"/>
      <c r="GR176" s="1633"/>
      <c r="GS176" s="1633"/>
      <c r="GT176" s="1633"/>
      <c r="GU176" s="1633"/>
      <c r="GV176" s="1633"/>
      <c r="GW176" s="1633"/>
      <c r="GX176" s="1633"/>
      <c r="GY176" s="1633"/>
      <c r="GZ176" s="1633"/>
      <c r="HA176" s="1633"/>
      <c r="HB176" s="1633"/>
      <c r="HC176" s="1633"/>
      <c r="HD176" s="1633"/>
      <c r="HE176" s="1633"/>
      <c r="HF176" s="1633"/>
      <c r="HG176" s="1633"/>
      <c r="HH176" s="1633"/>
      <c r="HI176" s="1633"/>
      <c r="HJ176" s="1633"/>
      <c r="HK176" s="1633"/>
      <c r="HL176" s="1633"/>
      <c r="HM176" s="1633"/>
      <c r="HN176" s="1633"/>
      <c r="HO176" s="1633"/>
      <c r="HP176" s="1633"/>
      <c r="HQ176" s="1633"/>
      <c r="HR176" s="1633"/>
      <c r="HS176" s="1633"/>
      <c r="HT176" s="1633"/>
      <c r="HU176" s="1633"/>
      <c r="HV176" s="1633"/>
      <c r="HW176" s="1633"/>
      <c r="HX176" s="1633"/>
      <c r="HY176" s="1633"/>
      <c r="HZ176" s="1633"/>
      <c r="IA176" s="1633"/>
      <c r="IB176" s="1633"/>
      <c r="IC176" s="1633"/>
      <c r="ID176" s="1633"/>
      <c r="IE176" s="1633"/>
      <c r="IF176" s="1633"/>
      <c r="IG176" s="1633"/>
      <c r="IH176" s="1633"/>
      <c r="II176" s="1633"/>
      <c r="IJ176" s="1633"/>
      <c r="IK176" s="1633"/>
      <c r="IL176" s="1633"/>
      <c r="IM176" s="1633"/>
      <c r="IN176" s="1633"/>
      <c r="IO176" s="1633"/>
      <c r="IP176" s="1633"/>
      <c r="IQ176" s="1633"/>
      <c r="IR176" s="1633"/>
      <c r="IS176" s="1633"/>
      <c r="IT176" s="1633"/>
      <c r="IU176" s="1633"/>
      <c r="IV176" s="1633"/>
      <c r="IW176" s="1633"/>
      <c r="IX176" s="1633"/>
      <c r="IY176" s="1633"/>
      <c r="IZ176" s="1633"/>
      <c r="JA176" s="1633"/>
      <c r="JB176" s="1633"/>
      <c r="JC176" s="1633"/>
      <c r="JD176" s="1633"/>
      <c r="JE176" s="1633"/>
      <c r="JF176" s="1633"/>
      <c r="JG176" s="1633"/>
      <c r="JH176" s="1633"/>
      <c r="JI176" s="1633"/>
      <c r="JJ176" s="1633"/>
      <c r="JK176" s="1633"/>
      <c r="JL176" s="1633"/>
      <c r="JM176" s="1633"/>
      <c r="JN176" s="1633"/>
      <c r="JO176" s="1633"/>
      <c r="JP176" s="1633"/>
      <c r="JQ176" s="1633"/>
      <c r="JR176" s="1633"/>
      <c r="JS176" s="1633"/>
      <c r="JT176" s="1633"/>
      <c r="JU176" s="1633"/>
      <c r="JV176" s="1633"/>
      <c r="JW176" s="1633"/>
      <c r="JX176" s="1633"/>
      <c r="JY176" s="1633"/>
      <c r="JZ176" s="1633"/>
      <c r="KA176" s="1633"/>
      <c r="KB176" s="1633"/>
      <c r="KC176" s="1633"/>
      <c r="KD176" s="1633"/>
      <c r="KE176" s="1633"/>
      <c r="KF176" s="1633"/>
      <c r="KG176" s="1633"/>
      <c r="KH176" s="1633"/>
      <c r="KI176" s="1633"/>
      <c r="KJ176" s="1633"/>
      <c r="KK176" s="1633"/>
      <c r="KL176" s="1633"/>
      <c r="KM176" s="1633"/>
      <c r="KN176" s="1633"/>
      <c r="KO176" s="1633"/>
      <c r="KP176" s="1633"/>
      <c r="KQ176" s="1633"/>
      <c r="KR176" s="1633"/>
      <c r="KS176" s="1633"/>
      <c r="KT176" s="1633"/>
      <c r="KU176" s="1633"/>
      <c r="KV176" s="1633"/>
      <c r="KW176" s="1633"/>
      <c r="KX176" s="1633"/>
      <c r="KY176" s="1633"/>
      <c r="KZ176" s="1633"/>
      <c r="LA176" s="1633"/>
      <c r="LB176" s="1633"/>
      <c r="LC176" s="1633"/>
      <c r="LD176" s="1633"/>
      <c r="LE176" s="1633"/>
      <c r="LF176" s="1633"/>
      <c r="LG176" s="1633"/>
      <c r="LH176" s="1633"/>
      <c r="LI176" s="1633"/>
      <c r="LJ176" s="1633"/>
      <c r="LK176" s="1633"/>
      <c r="LL176" s="1633"/>
      <c r="LM176" s="1633"/>
      <c r="LN176" s="1633"/>
      <c r="LO176" s="1642"/>
      <c r="LP176" s="1642"/>
      <c r="LQ176" s="1642"/>
      <c r="LR176" s="1642"/>
      <c r="LS176" s="1642"/>
      <c r="LT176" s="1642"/>
      <c r="LU176" s="1642"/>
      <c r="LV176" s="1643"/>
    </row>
    <row r="177" s="2140" customFormat="1" ht="47" customHeight="1" spans="1:334">
      <c r="A177" s="2417">
        <v>45841</v>
      </c>
      <c r="B177" s="1500" t="s">
        <v>173</v>
      </c>
      <c r="C177" s="1501" t="s">
        <v>98</v>
      </c>
      <c r="D177" s="1502">
        <v>4500172561</v>
      </c>
      <c r="E177" s="2253" t="s">
        <v>2225</v>
      </c>
      <c r="F177" s="1502" t="s">
        <v>2226</v>
      </c>
      <c r="G177" s="1505" t="s">
        <v>1859</v>
      </c>
      <c r="H177" s="1505" t="s">
        <v>1859</v>
      </c>
      <c r="I177" s="1532" t="s">
        <v>1861</v>
      </c>
      <c r="J177" s="1522">
        <v>2640</v>
      </c>
      <c r="K177" s="1534">
        <v>12</v>
      </c>
      <c r="L177" s="1534">
        <v>2640</v>
      </c>
      <c r="M177" s="1534">
        <f t="shared" si="115"/>
        <v>1</v>
      </c>
      <c r="N177" s="1536">
        <v>45877</v>
      </c>
      <c r="O177" s="1536">
        <v>45874</v>
      </c>
      <c r="P177" s="1537" t="s">
        <v>2162</v>
      </c>
      <c r="Q177" s="1562" t="s">
        <v>78</v>
      </c>
      <c r="R177" s="1904"/>
      <c r="S177" s="1904"/>
      <c r="T177" s="1904"/>
      <c r="U177" s="1904"/>
      <c r="V177" s="1532" t="s">
        <v>1962</v>
      </c>
      <c r="W177" s="1532" t="s">
        <v>111</v>
      </c>
      <c r="X177" s="1565" t="s">
        <v>2163</v>
      </c>
      <c r="Y177" s="1589" t="s">
        <v>88</v>
      </c>
      <c r="Z177" s="1589" t="s">
        <v>2164</v>
      </c>
      <c r="AA177" s="1589" t="s">
        <v>2165</v>
      </c>
      <c r="AB177" s="1589" t="s">
        <v>745</v>
      </c>
      <c r="AC177" s="1580" t="s">
        <v>2166</v>
      </c>
      <c r="AD177" s="1590" t="s">
        <v>181</v>
      </c>
      <c r="AE177" s="2277">
        <v>1510.5133</v>
      </c>
      <c r="AF177" s="2278">
        <f>AE177*M177</f>
        <v>1510.5133</v>
      </c>
      <c r="AG177" s="1504"/>
      <c r="AH177" s="1609" t="s">
        <v>81</v>
      </c>
      <c r="AI177" s="2623">
        <f t="shared" si="136"/>
        <v>2640</v>
      </c>
      <c r="AJ177" s="2626">
        <v>10</v>
      </c>
      <c r="AK177" s="2627">
        <f t="shared" si="116"/>
        <v>2640</v>
      </c>
      <c r="AL177" s="2627"/>
      <c r="AM177" s="2627"/>
      <c r="AN177" s="2627"/>
      <c r="AO177" s="2627">
        <f>J177/12</f>
        <v>220</v>
      </c>
      <c r="AP177" s="2627"/>
      <c r="AQ177" s="2641"/>
      <c r="AR177" s="1610"/>
      <c r="AS177" s="1610" t="s">
        <v>63</v>
      </c>
      <c r="AT177" s="1610">
        <f t="shared" si="135"/>
        <v>2640</v>
      </c>
      <c r="AU177" s="1610"/>
      <c r="AV177" s="1622">
        <f t="shared" si="140"/>
        <v>264</v>
      </c>
      <c r="AW177" s="1622">
        <f t="shared" si="141"/>
        <v>264</v>
      </c>
      <c r="AX177" s="1622">
        <f t="shared" si="142"/>
        <v>264</v>
      </c>
      <c r="AY177" s="1622">
        <f t="shared" si="143"/>
        <v>264</v>
      </c>
      <c r="AZ177" s="1622">
        <f t="shared" si="144"/>
        <v>264</v>
      </c>
      <c r="BA177" s="1622">
        <f t="shared" si="145"/>
        <v>264</v>
      </c>
      <c r="BB177" s="1622">
        <f t="shared" si="146"/>
        <v>264</v>
      </c>
      <c r="BC177" s="1622">
        <f t="shared" si="147"/>
        <v>264</v>
      </c>
      <c r="BD177" s="1622">
        <f t="shared" si="148"/>
        <v>264</v>
      </c>
      <c r="BE177" s="1622">
        <f t="shared" si="149"/>
        <v>264</v>
      </c>
      <c r="BF177" s="1622">
        <f t="shared" si="133"/>
        <v>253</v>
      </c>
      <c r="BG177" s="2649">
        <f t="shared" ref="BG177:BG193" si="150">J177/24/COUNT(AV177:BE177)</f>
        <v>11</v>
      </c>
      <c r="BH177" s="1633"/>
      <c r="BI177" s="1633"/>
      <c r="BJ177" s="1633"/>
      <c r="BK177" s="1633"/>
      <c r="BL177" s="1633"/>
      <c r="BM177" s="1633"/>
      <c r="BN177" s="1633"/>
      <c r="BO177" s="1633"/>
      <c r="BP177" s="1633"/>
      <c r="BQ177" s="1633"/>
      <c r="BR177" s="1633"/>
      <c r="BS177" s="1633"/>
      <c r="BT177" s="1633"/>
      <c r="BU177" s="1633"/>
      <c r="BV177" s="1633"/>
      <c r="BW177" s="1633"/>
      <c r="BX177" s="1633"/>
      <c r="BY177" s="1633"/>
      <c r="BZ177" s="1633"/>
      <c r="CA177" s="1633"/>
      <c r="CB177" s="1633"/>
      <c r="CC177" s="1633"/>
      <c r="CD177" s="1633"/>
      <c r="CE177" s="1633"/>
      <c r="CF177" s="1633"/>
      <c r="CG177" s="1633"/>
      <c r="CH177" s="1633"/>
      <c r="CI177" s="1633"/>
      <c r="CJ177" s="1633"/>
      <c r="CK177" s="1633"/>
      <c r="CL177" s="1633"/>
      <c r="CM177" s="1633"/>
      <c r="CN177" s="1633"/>
      <c r="CO177" s="1633"/>
      <c r="CP177" s="1633"/>
      <c r="CQ177" s="1633"/>
      <c r="CR177" s="1633"/>
      <c r="CS177" s="1633"/>
      <c r="CT177" s="1633"/>
      <c r="CU177" s="1633"/>
      <c r="CV177" s="1633"/>
      <c r="CW177" s="1633"/>
      <c r="CX177" s="1633"/>
      <c r="CY177" s="1633"/>
      <c r="CZ177" s="1633"/>
      <c r="DA177" s="1633"/>
      <c r="DB177" s="1633"/>
      <c r="DC177" s="1633"/>
      <c r="DD177" s="1633"/>
      <c r="DE177" s="1633"/>
      <c r="DF177" s="1633"/>
      <c r="DG177" s="1633"/>
      <c r="DH177" s="1633"/>
      <c r="DI177" s="1633"/>
      <c r="DJ177" s="1633"/>
      <c r="DK177" s="1633"/>
      <c r="DL177" s="1633"/>
      <c r="DM177" s="1633"/>
      <c r="DN177" s="1633"/>
      <c r="DO177" s="1633"/>
      <c r="DP177" s="1633"/>
      <c r="DQ177" s="1633"/>
      <c r="DR177" s="1633"/>
      <c r="DS177" s="1633"/>
      <c r="DT177" s="1633"/>
      <c r="DU177" s="1633"/>
      <c r="DV177" s="1633"/>
      <c r="DW177" s="1633"/>
      <c r="DX177" s="1633"/>
      <c r="DY177" s="1633"/>
      <c r="DZ177" s="1633"/>
      <c r="EA177" s="1633"/>
      <c r="EB177" s="1633"/>
      <c r="EC177" s="1633"/>
      <c r="ED177" s="1633"/>
      <c r="EE177" s="1633"/>
      <c r="EF177" s="1633"/>
      <c r="EG177" s="1633"/>
      <c r="EH177" s="1633"/>
      <c r="EI177" s="1633"/>
      <c r="EJ177" s="1633"/>
      <c r="EK177" s="1633"/>
      <c r="EL177" s="1633"/>
      <c r="EM177" s="1633"/>
      <c r="EN177" s="1633"/>
      <c r="EO177" s="1633"/>
      <c r="EP177" s="1633"/>
      <c r="EQ177" s="1633"/>
      <c r="ER177" s="1633"/>
      <c r="ES177" s="1633"/>
      <c r="ET177" s="1633"/>
      <c r="EU177" s="1633"/>
      <c r="EV177" s="1633"/>
      <c r="EW177" s="1633"/>
      <c r="EX177" s="1633"/>
      <c r="EY177" s="1633"/>
      <c r="EZ177" s="1633"/>
      <c r="FA177" s="1633"/>
      <c r="FB177" s="1633"/>
      <c r="FC177" s="1633"/>
      <c r="FD177" s="1633"/>
      <c r="FE177" s="1633"/>
      <c r="FF177" s="1633"/>
      <c r="FG177" s="1633"/>
      <c r="FH177" s="1633"/>
      <c r="FI177" s="1633"/>
      <c r="FJ177" s="1633"/>
      <c r="FK177" s="1633"/>
      <c r="FL177" s="1633"/>
      <c r="FM177" s="1633"/>
      <c r="FN177" s="1633"/>
      <c r="FO177" s="1633"/>
      <c r="FP177" s="1633"/>
      <c r="FQ177" s="1633"/>
      <c r="FR177" s="1633"/>
      <c r="FS177" s="1633"/>
      <c r="FT177" s="1633"/>
      <c r="FU177" s="1633"/>
      <c r="FV177" s="1633"/>
      <c r="FW177" s="1633"/>
      <c r="FX177" s="1633"/>
      <c r="FY177" s="1633"/>
      <c r="FZ177" s="1633"/>
      <c r="GA177" s="1633"/>
      <c r="GB177" s="1633"/>
      <c r="GC177" s="1633"/>
      <c r="GD177" s="1633"/>
      <c r="GE177" s="1633"/>
      <c r="GF177" s="1633"/>
      <c r="GG177" s="1633"/>
      <c r="GH177" s="1633"/>
      <c r="GI177" s="1633"/>
      <c r="GJ177" s="1633"/>
      <c r="GK177" s="1633"/>
      <c r="GL177" s="1633"/>
      <c r="GM177" s="1633"/>
      <c r="GN177" s="1633"/>
      <c r="GO177" s="1633"/>
      <c r="GP177" s="1633"/>
      <c r="GQ177" s="1633"/>
      <c r="GR177" s="1633"/>
      <c r="GS177" s="1633"/>
      <c r="GT177" s="1633"/>
      <c r="GU177" s="1633"/>
      <c r="GV177" s="1633"/>
      <c r="GW177" s="1633"/>
      <c r="GX177" s="1633"/>
      <c r="GY177" s="1633"/>
      <c r="GZ177" s="1633"/>
      <c r="HA177" s="1633"/>
      <c r="HB177" s="1633"/>
      <c r="HC177" s="1633"/>
      <c r="HD177" s="1633"/>
      <c r="HE177" s="1633"/>
      <c r="HF177" s="1633"/>
      <c r="HG177" s="1633"/>
      <c r="HH177" s="1633"/>
      <c r="HI177" s="1633"/>
      <c r="HJ177" s="1633"/>
      <c r="HK177" s="1633"/>
      <c r="HL177" s="1633"/>
      <c r="HM177" s="1633"/>
      <c r="HN177" s="1633"/>
      <c r="HO177" s="1633"/>
      <c r="HP177" s="1633"/>
      <c r="HQ177" s="1633"/>
      <c r="HR177" s="1633"/>
      <c r="HS177" s="1633"/>
      <c r="HT177" s="1633"/>
      <c r="HU177" s="1633"/>
      <c r="HV177" s="1633"/>
      <c r="HW177" s="1633"/>
      <c r="HX177" s="1633"/>
      <c r="HY177" s="1633"/>
      <c r="HZ177" s="1633"/>
      <c r="IA177" s="1633"/>
      <c r="IB177" s="1633"/>
      <c r="IC177" s="1633"/>
      <c r="ID177" s="1633"/>
      <c r="IE177" s="1633"/>
      <c r="IF177" s="1633"/>
      <c r="IG177" s="1633"/>
      <c r="IH177" s="1633"/>
      <c r="II177" s="1633"/>
      <c r="IJ177" s="1633"/>
      <c r="IK177" s="1633"/>
      <c r="IL177" s="1633"/>
      <c r="IM177" s="1633"/>
      <c r="IN177" s="1633"/>
      <c r="IO177" s="1633"/>
      <c r="IP177" s="1633"/>
      <c r="IQ177" s="1633"/>
      <c r="IR177" s="1633"/>
      <c r="IS177" s="1633"/>
      <c r="IT177" s="1633"/>
      <c r="IU177" s="1633"/>
      <c r="IV177" s="1633"/>
      <c r="IW177" s="1633"/>
      <c r="IX177" s="1633"/>
      <c r="IY177" s="1633"/>
      <c r="IZ177" s="1633"/>
      <c r="JA177" s="1633"/>
      <c r="JB177" s="1633"/>
      <c r="JC177" s="1633"/>
      <c r="JD177" s="1633"/>
      <c r="JE177" s="1633"/>
      <c r="JF177" s="1633"/>
      <c r="JG177" s="1633"/>
      <c r="JH177" s="1633"/>
      <c r="JI177" s="1633"/>
      <c r="JJ177" s="1633"/>
      <c r="JK177" s="1633"/>
      <c r="JL177" s="1633"/>
      <c r="JM177" s="1633"/>
      <c r="JN177" s="1633"/>
      <c r="JO177" s="1633"/>
      <c r="JP177" s="1633"/>
      <c r="JQ177" s="1633"/>
      <c r="JR177" s="1633"/>
      <c r="JS177" s="1633"/>
      <c r="JT177" s="1633"/>
      <c r="JU177" s="1633"/>
      <c r="JV177" s="1633"/>
      <c r="JW177" s="1633"/>
      <c r="JX177" s="1633"/>
      <c r="JY177" s="1633"/>
      <c r="JZ177" s="1633"/>
      <c r="KA177" s="1633"/>
      <c r="KB177" s="1633"/>
      <c r="KC177" s="1633"/>
      <c r="KD177" s="1633"/>
      <c r="KE177" s="1633"/>
      <c r="KF177" s="1633"/>
      <c r="KG177" s="1633"/>
      <c r="KH177" s="1633"/>
      <c r="KI177" s="1633"/>
      <c r="KJ177" s="1633"/>
      <c r="KK177" s="1633"/>
      <c r="KL177" s="1633"/>
      <c r="KM177" s="1633"/>
      <c r="KN177" s="1633"/>
      <c r="KO177" s="1633"/>
      <c r="KP177" s="1633"/>
      <c r="KQ177" s="1633"/>
      <c r="KR177" s="1633"/>
      <c r="KS177" s="1633"/>
      <c r="KT177" s="1633"/>
      <c r="KU177" s="1633"/>
      <c r="KV177" s="1633"/>
      <c r="KW177" s="1633"/>
      <c r="KX177" s="1633"/>
      <c r="KY177" s="1633"/>
      <c r="KZ177" s="1633"/>
      <c r="LA177" s="1633"/>
      <c r="LB177" s="1633"/>
      <c r="LC177" s="1633"/>
      <c r="LD177" s="1633"/>
      <c r="LE177" s="1633"/>
      <c r="LF177" s="1633"/>
      <c r="LG177" s="1633"/>
      <c r="LH177" s="1633"/>
      <c r="LI177" s="1633"/>
      <c r="LJ177" s="1633"/>
      <c r="LK177" s="1633"/>
      <c r="LL177" s="1633"/>
      <c r="LM177" s="1633"/>
      <c r="LN177" s="1633"/>
      <c r="LO177" s="1642"/>
      <c r="LP177" s="1642"/>
      <c r="LQ177" s="1642"/>
      <c r="LR177" s="1642"/>
      <c r="LS177" s="1642"/>
      <c r="LT177" s="1642"/>
      <c r="LU177" s="1642"/>
      <c r="LV177" s="1643"/>
    </row>
    <row r="178" s="2140" customFormat="1" ht="47" customHeight="1" spans="1:334">
      <c r="A178" s="2417">
        <v>45842</v>
      </c>
      <c r="B178" s="1500" t="s">
        <v>151</v>
      </c>
      <c r="C178" s="1501" t="s">
        <v>152</v>
      </c>
      <c r="D178" s="1502">
        <v>4500172725</v>
      </c>
      <c r="E178" s="2253" t="s">
        <v>851</v>
      </c>
      <c r="F178" s="1502" t="s">
        <v>2227</v>
      </c>
      <c r="G178" s="1498" t="s">
        <v>1830</v>
      </c>
      <c r="H178" s="1505" t="s">
        <v>1727</v>
      </c>
      <c r="I178" s="1532" t="s">
        <v>1728</v>
      </c>
      <c r="J178" s="1522">
        <v>5280</v>
      </c>
      <c r="K178" s="1534">
        <v>0</v>
      </c>
      <c r="L178" s="1534">
        <v>96</v>
      </c>
      <c r="M178" s="1534">
        <f t="shared" si="115"/>
        <v>55</v>
      </c>
      <c r="N178" s="1536">
        <v>45880</v>
      </c>
      <c r="O178" s="1536">
        <v>45875</v>
      </c>
      <c r="P178" s="1537"/>
      <c r="Q178" s="1562" t="s">
        <v>78</v>
      </c>
      <c r="R178" s="1904"/>
      <c r="S178" s="1904"/>
      <c r="T178" s="1904"/>
      <c r="U178" s="1904"/>
      <c r="V178" s="1532" t="s">
        <v>2228</v>
      </c>
      <c r="W178" s="1532" t="s">
        <v>111</v>
      </c>
      <c r="X178" s="1565">
        <v>45842</v>
      </c>
      <c r="Y178" s="1589" t="s">
        <v>88</v>
      </c>
      <c r="Z178" s="1589">
        <v>45854</v>
      </c>
      <c r="AA178" s="1589" t="s">
        <v>711</v>
      </c>
      <c r="AB178" s="1589"/>
      <c r="AC178" s="1580" t="s">
        <v>2229</v>
      </c>
      <c r="AD178" s="1590" t="s">
        <v>855</v>
      </c>
      <c r="AE178" s="2277">
        <v>0.9289</v>
      </c>
      <c r="AF178" s="2278">
        <f>J178*AE178</f>
        <v>4904.592</v>
      </c>
      <c r="AG178" s="1504"/>
      <c r="AH178" s="1609" t="s">
        <v>81</v>
      </c>
      <c r="AI178" s="2623">
        <f t="shared" si="136"/>
        <v>5280</v>
      </c>
      <c r="AJ178" s="2626">
        <v>10</v>
      </c>
      <c r="AK178" s="2627">
        <f t="shared" si="116"/>
        <v>5280</v>
      </c>
      <c r="AL178" s="2627"/>
      <c r="AM178" s="2627"/>
      <c r="AN178" s="2627">
        <f>J178/24</f>
        <v>220</v>
      </c>
      <c r="AO178" s="2627"/>
      <c r="AP178" s="2627"/>
      <c r="AQ178" s="2641"/>
      <c r="AR178" s="1610"/>
      <c r="AS178" s="1610" t="s">
        <v>63</v>
      </c>
      <c r="AT178" s="1610">
        <f t="shared" si="135"/>
        <v>5280</v>
      </c>
      <c r="AU178" s="1610"/>
      <c r="AV178" s="2313">
        <f t="shared" si="140"/>
        <v>528</v>
      </c>
      <c r="AW178" s="1637">
        <f t="shared" si="141"/>
        <v>528</v>
      </c>
      <c r="AX178" s="1637">
        <f t="shared" si="142"/>
        <v>528</v>
      </c>
      <c r="AY178" s="1637">
        <f t="shared" si="143"/>
        <v>528</v>
      </c>
      <c r="AZ178" s="1637">
        <f t="shared" si="144"/>
        <v>528</v>
      </c>
      <c r="BA178" s="2647">
        <f t="shared" si="145"/>
        <v>528</v>
      </c>
      <c r="BB178" s="2647">
        <f t="shared" si="146"/>
        <v>528</v>
      </c>
      <c r="BC178" s="2647">
        <f t="shared" si="147"/>
        <v>528</v>
      </c>
      <c r="BD178" s="2647">
        <f t="shared" si="148"/>
        <v>528</v>
      </c>
      <c r="BE178" s="2647">
        <f t="shared" si="149"/>
        <v>528</v>
      </c>
      <c r="BF178" s="2313">
        <f t="shared" si="133"/>
        <v>506</v>
      </c>
      <c r="BG178" s="2649">
        <f t="shared" si="150"/>
        <v>22</v>
      </c>
      <c r="BH178" s="1633"/>
      <c r="BI178" s="1633"/>
      <c r="BJ178" s="1633"/>
      <c r="BK178" s="1633"/>
      <c r="BL178" s="1633"/>
      <c r="BM178" s="1633"/>
      <c r="BN178" s="1633"/>
      <c r="BO178" s="1633"/>
      <c r="BP178" s="1633"/>
      <c r="BQ178" s="1633"/>
      <c r="BR178" s="1633"/>
      <c r="BS178" s="1633"/>
      <c r="BT178" s="1633"/>
      <c r="BU178" s="1633"/>
      <c r="BV178" s="1633"/>
      <c r="BW178" s="1633"/>
      <c r="BX178" s="1633"/>
      <c r="BY178" s="1633"/>
      <c r="BZ178" s="1633"/>
      <c r="CA178" s="1633"/>
      <c r="CB178" s="1633"/>
      <c r="CC178" s="1633"/>
      <c r="CD178" s="1633"/>
      <c r="CE178" s="1633"/>
      <c r="CF178" s="1633"/>
      <c r="CG178" s="1633"/>
      <c r="CH178" s="1633"/>
      <c r="CI178" s="1633"/>
      <c r="CJ178" s="1633"/>
      <c r="CK178" s="1633"/>
      <c r="CL178" s="1633"/>
      <c r="CM178" s="1633"/>
      <c r="CN178" s="1633"/>
      <c r="CO178" s="1633"/>
      <c r="CP178" s="1633"/>
      <c r="CQ178" s="1633"/>
      <c r="CR178" s="1633"/>
      <c r="CS178" s="1633"/>
      <c r="CT178" s="1633"/>
      <c r="CU178" s="1633"/>
      <c r="CV178" s="1633"/>
      <c r="CW178" s="1633"/>
      <c r="CX178" s="1633"/>
      <c r="CY178" s="1633"/>
      <c r="CZ178" s="1633"/>
      <c r="DA178" s="1633"/>
      <c r="DB178" s="1633"/>
      <c r="DC178" s="1633"/>
      <c r="DD178" s="1633"/>
      <c r="DE178" s="1633"/>
      <c r="DF178" s="1633"/>
      <c r="DG178" s="1633"/>
      <c r="DH178" s="1633"/>
      <c r="DI178" s="1633"/>
      <c r="DJ178" s="1633"/>
      <c r="DK178" s="1633"/>
      <c r="DL178" s="1633"/>
      <c r="DM178" s="1633"/>
      <c r="DN178" s="1633"/>
      <c r="DO178" s="1633"/>
      <c r="DP178" s="1633"/>
      <c r="DQ178" s="1633"/>
      <c r="DR178" s="1633"/>
      <c r="DS178" s="1633"/>
      <c r="DT178" s="1633"/>
      <c r="DU178" s="1633"/>
      <c r="DV178" s="1633"/>
      <c r="DW178" s="1633"/>
      <c r="DX178" s="1633"/>
      <c r="DY178" s="1633"/>
      <c r="DZ178" s="1633"/>
      <c r="EA178" s="1633"/>
      <c r="EB178" s="1633"/>
      <c r="EC178" s="1633"/>
      <c r="ED178" s="1633"/>
      <c r="EE178" s="1633"/>
      <c r="EF178" s="1633"/>
      <c r="EG178" s="1633"/>
      <c r="EH178" s="1633"/>
      <c r="EI178" s="1633"/>
      <c r="EJ178" s="1633"/>
      <c r="EK178" s="1633"/>
      <c r="EL178" s="1633"/>
      <c r="EM178" s="1633"/>
      <c r="EN178" s="1633"/>
      <c r="EO178" s="1633"/>
      <c r="EP178" s="1633"/>
      <c r="EQ178" s="1633"/>
      <c r="ER178" s="1633"/>
      <c r="ES178" s="1633"/>
      <c r="ET178" s="1633"/>
      <c r="EU178" s="1633"/>
      <c r="EV178" s="1633"/>
      <c r="EW178" s="1633"/>
      <c r="EX178" s="1633"/>
      <c r="EY178" s="1633"/>
      <c r="EZ178" s="1633"/>
      <c r="FA178" s="1633"/>
      <c r="FB178" s="1633"/>
      <c r="FC178" s="1633"/>
      <c r="FD178" s="1633"/>
      <c r="FE178" s="1633"/>
      <c r="FF178" s="1633"/>
      <c r="FG178" s="1633"/>
      <c r="FH178" s="1633"/>
      <c r="FI178" s="1633"/>
      <c r="FJ178" s="1633"/>
      <c r="FK178" s="1633"/>
      <c r="FL178" s="1633"/>
      <c r="FM178" s="1633"/>
      <c r="FN178" s="1633"/>
      <c r="FO178" s="1633"/>
      <c r="FP178" s="1633"/>
      <c r="FQ178" s="1633"/>
      <c r="FR178" s="1633"/>
      <c r="FS178" s="1633"/>
      <c r="FT178" s="1633"/>
      <c r="FU178" s="1633"/>
      <c r="FV178" s="1633"/>
      <c r="FW178" s="1633"/>
      <c r="FX178" s="1633"/>
      <c r="FY178" s="1633"/>
      <c r="FZ178" s="1633"/>
      <c r="GA178" s="1633"/>
      <c r="GB178" s="1633"/>
      <c r="GC178" s="1633"/>
      <c r="GD178" s="1633"/>
      <c r="GE178" s="1633"/>
      <c r="GF178" s="1633"/>
      <c r="GG178" s="1633"/>
      <c r="GH178" s="1633"/>
      <c r="GI178" s="1633"/>
      <c r="GJ178" s="1633"/>
      <c r="GK178" s="1633"/>
      <c r="GL178" s="1633"/>
      <c r="GM178" s="1633"/>
      <c r="GN178" s="1633"/>
      <c r="GO178" s="1633"/>
      <c r="GP178" s="1633"/>
      <c r="GQ178" s="1633"/>
      <c r="GR178" s="1633"/>
      <c r="GS178" s="1633"/>
      <c r="GT178" s="1633"/>
      <c r="GU178" s="1633"/>
      <c r="GV178" s="1633"/>
      <c r="GW178" s="1633"/>
      <c r="GX178" s="1633"/>
      <c r="GY178" s="1633"/>
      <c r="GZ178" s="1633"/>
      <c r="HA178" s="1633"/>
      <c r="HB178" s="1633"/>
      <c r="HC178" s="1633"/>
      <c r="HD178" s="1633"/>
      <c r="HE178" s="1633"/>
      <c r="HF178" s="1633"/>
      <c r="HG178" s="1633"/>
      <c r="HH178" s="1633"/>
      <c r="HI178" s="1633"/>
      <c r="HJ178" s="1633"/>
      <c r="HK178" s="1633"/>
      <c r="HL178" s="1633"/>
      <c r="HM178" s="1633"/>
      <c r="HN178" s="1633"/>
      <c r="HO178" s="1633"/>
      <c r="HP178" s="1633"/>
      <c r="HQ178" s="1633"/>
      <c r="HR178" s="1633"/>
      <c r="HS178" s="1633"/>
      <c r="HT178" s="1633"/>
      <c r="HU178" s="1633"/>
      <c r="HV178" s="1633"/>
      <c r="HW178" s="1633"/>
      <c r="HX178" s="1633"/>
      <c r="HY178" s="1633"/>
      <c r="HZ178" s="1633"/>
      <c r="IA178" s="1633"/>
      <c r="IB178" s="1633"/>
      <c r="IC178" s="1633"/>
      <c r="ID178" s="1633"/>
      <c r="IE178" s="1633"/>
      <c r="IF178" s="1633"/>
      <c r="IG178" s="1633"/>
      <c r="IH178" s="1633"/>
      <c r="II178" s="1633"/>
      <c r="IJ178" s="1633"/>
      <c r="IK178" s="1633"/>
      <c r="IL178" s="1633"/>
      <c r="IM178" s="1633"/>
      <c r="IN178" s="1633"/>
      <c r="IO178" s="1633"/>
      <c r="IP178" s="1633"/>
      <c r="IQ178" s="1633"/>
      <c r="IR178" s="1633"/>
      <c r="IS178" s="1633"/>
      <c r="IT178" s="1633"/>
      <c r="IU178" s="1633"/>
      <c r="IV178" s="1633"/>
      <c r="IW178" s="1633"/>
      <c r="IX178" s="1633"/>
      <c r="IY178" s="1633"/>
      <c r="IZ178" s="1633"/>
      <c r="JA178" s="1633"/>
      <c r="JB178" s="1633"/>
      <c r="JC178" s="1633"/>
      <c r="JD178" s="1633"/>
      <c r="JE178" s="1633"/>
      <c r="JF178" s="1633"/>
      <c r="JG178" s="1633"/>
      <c r="JH178" s="1633"/>
      <c r="JI178" s="1633"/>
      <c r="JJ178" s="1633"/>
      <c r="JK178" s="1633"/>
      <c r="JL178" s="1633"/>
      <c r="JM178" s="1633"/>
      <c r="JN178" s="1633"/>
      <c r="JO178" s="1633"/>
      <c r="JP178" s="1633"/>
      <c r="JQ178" s="1633"/>
      <c r="JR178" s="1633"/>
      <c r="JS178" s="1633"/>
      <c r="JT178" s="1633"/>
      <c r="JU178" s="1633"/>
      <c r="JV178" s="1633"/>
      <c r="JW178" s="1633"/>
      <c r="JX178" s="1633"/>
      <c r="JY178" s="1633"/>
      <c r="JZ178" s="1633"/>
      <c r="KA178" s="1633"/>
      <c r="KB178" s="1633"/>
      <c r="KC178" s="1633"/>
      <c r="KD178" s="1633"/>
      <c r="KE178" s="1633"/>
      <c r="KF178" s="1633"/>
      <c r="KG178" s="1633"/>
      <c r="KH178" s="1633"/>
      <c r="KI178" s="1633"/>
      <c r="KJ178" s="1633"/>
      <c r="KK178" s="1633"/>
      <c r="KL178" s="1633"/>
      <c r="KM178" s="1633"/>
      <c r="KN178" s="1633"/>
      <c r="KO178" s="1633"/>
      <c r="KP178" s="1633"/>
      <c r="KQ178" s="1633"/>
      <c r="KR178" s="1633"/>
      <c r="KS178" s="1633"/>
      <c r="KT178" s="1633"/>
      <c r="KU178" s="1633"/>
      <c r="KV178" s="1633"/>
      <c r="KW178" s="1633"/>
      <c r="KX178" s="1633"/>
      <c r="KY178" s="1633"/>
      <c r="KZ178" s="1633"/>
      <c r="LA178" s="1633"/>
      <c r="LB178" s="1633"/>
      <c r="LC178" s="1633"/>
      <c r="LD178" s="1633"/>
      <c r="LE178" s="1633"/>
      <c r="LF178" s="1633"/>
      <c r="LG178" s="1633"/>
      <c r="LH178" s="1633"/>
      <c r="LI178" s="1633"/>
      <c r="LJ178" s="1633"/>
      <c r="LK178" s="1633"/>
      <c r="LL178" s="1633"/>
      <c r="LM178" s="1633"/>
      <c r="LN178" s="1633"/>
      <c r="LO178" s="1642"/>
      <c r="LP178" s="1642"/>
      <c r="LQ178" s="1642"/>
      <c r="LR178" s="1642"/>
      <c r="LS178" s="1642"/>
      <c r="LT178" s="1642"/>
      <c r="LU178" s="1642"/>
      <c r="LV178" s="1643"/>
    </row>
    <row r="179" s="2140" customFormat="1" ht="47" customHeight="1" spans="1:334">
      <c r="A179" s="2417">
        <v>45842</v>
      </c>
      <c r="B179" s="1500" t="s">
        <v>629</v>
      </c>
      <c r="C179" s="1501" t="s">
        <v>98</v>
      </c>
      <c r="D179" s="1502">
        <v>4500172906</v>
      </c>
      <c r="E179" s="2253" t="s">
        <v>2230</v>
      </c>
      <c r="F179" s="1502" t="s">
        <v>2231</v>
      </c>
      <c r="G179" s="1505" t="s">
        <v>1730</v>
      </c>
      <c r="H179" s="1505" t="s">
        <v>1730</v>
      </c>
      <c r="I179" s="1532" t="s">
        <v>1939</v>
      </c>
      <c r="J179" s="1522">
        <v>11880</v>
      </c>
      <c r="K179" s="1534">
        <v>0</v>
      </c>
      <c r="L179" s="1534">
        <v>24</v>
      </c>
      <c r="M179" s="1534">
        <f t="shared" si="115"/>
        <v>495</v>
      </c>
      <c r="N179" s="1536">
        <v>45883</v>
      </c>
      <c r="O179" s="1536">
        <v>45880</v>
      </c>
      <c r="P179" s="1537"/>
      <c r="Q179" s="1562" t="s">
        <v>78</v>
      </c>
      <c r="R179" s="1768"/>
      <c r="S179" s="1768"/>
      <c r="T179" s="1768"/>
      <c r="U179" s="1768"/>
      <c r="V179" s="1532" t="s">
        <v>1962</v>
      </c>
      <c r="W179" s="1532" t="s">
        <v>168</v>
      </c>
      <c r="X179" s="1565">
        <v>45845</v>
      </c>
      <c r="Y179" s="1589" t="s">
        <v>88</v>
      </c>
      <c r="Z179" s="1589" t="s">
        <v>88</v>
      </c>
      <c r="AA179" s="1589"/>
      <c r="AC179" s="1580" t="s">
        <v>2232</v>
      </c>
      <c r="AD179" s="1590" t="s">
        <v>531</v>
      </c>
      <c r="AE179" s="2277">
        <v>0.5648</v>
      </c>
      <c r="AF179" s="2278">
        <f>AE179*J179</f>
        <v>6709.824</v>
      </c>
      <c r="AG179" s="1504" t="s">
        <v>2233</v>
      </c>
      <c r="AH179" s="1609" t="s">
        <v>81</v>
      </c>
      <c r="AI179" s="2623">
        <f t="shared" si="136"/>
        <v>11880</v>
      </c>
      <c r="AJ179" s="2626">
        <v>10</v>
      </c>
      <c r="AK179" s="2627">
        <f t="shared" si="116"/>
        <v>11880</v>
      </c>
      <c r="AL179" s="2627"/>
      <c r="AM179" s="2627"/>
      <c r="AN179" s="2627">
        <f>J179/24</f>
        <v>495</v>
      </c>
      <c r="AO179" s="2627"/>
      <c r="AP179" s="2627"/>
      <c r="AQ179" s="2641"/>
      <c r="AR179" s="1610"/>
      <c r="AS179" s="1610" t="s">
        <v>63</v>
      </c>
      <c r="AT179" s="1610">
        <f t="shared" si="135"/>
        <v>11880</v>
      </c>
      <c r="AU179" s="1610"/>
      <c r="AV179" s="2313">
        <f t="shared" si="140"/>
        <v>1188</v>
      </c>
      <c r="AW179" s="1637">
        <f t="shared" si="141"/>
        <v>1188</v>
      </c>
      <c r="AX179" s="1637">
        <f t="shared" si="142"/>
        <v>1188</v>
      </c>
      <c r="AY179" s="1637">
        <f t="shared" si="143"/>
        <v>1188</v>
      </c>
      <c r="AZ179" s="1637">
        <f t="shared" si="144"/>
        <v>1188</v>
      </c>
      <c r="BA179" s="2647">
        <f t="shared" si="145"/>
        <v>1188</v>
      </c>
      <c r="BB179" s="2647">
        <f t="shared" si="146"/>
        <v>1188</v>
      </c>
      <c r="BC179" s="2647">
        <f t="shared" si="147"/>
        <v>1188</v>
      </c>
      <c r="BD179" s="2647">
        <f t="shared" si="148"/>
        <v>1188</v>
      </c>
      <c r="BE179" s="2647">
        <f t="shared" si="149"/>
        <v>1188</v>
      </c>
      <c r="BF179" s="2313">
        <f t="shared" si="133"/>
        <v>1138.5</v>
      </c>
      <c r="BG179" s="2649">
        <f t="shared" si="150"/>
        <v>49.5</v>
      </c>
      <c r="BH179" s="1633"/>
      <c r="BI179" s="1633"/>
      <c r="BJ179" s="1633"/>
      <c r="BK179" s="1633"/>
      <c r="BL179" s="1633"/>
      <c r="BM179" s="1633"/>
      <c r="BN179" s="1633"/>
      <c r="BO179" s="1633"/>
      <c r="BP179" s="1633"/>
      <c r="BQ179" s="1633"/>
      <c r="BR179" s="1633"/>
      <c r="BS179" s="1633"/>
      <c r="BT179" s="1633"/>
      <c r="BU179" s="1633"/>
      <c r="BV179" s="1633"/>
      <c r="BW179" s="1633"/>
      <c r="BX179" s="1633"/>
      <c r="BY179" s="1633"/>
      <c r="BZ179" s="1633"/>
      <c r="CA179" s="1633"/>
      <c r="CB179" s="1633"/>
      <c r="CC179" s="1633"/>
      <c r="CD179" s="1633"/>
      <c r="CE179" s="1633"/>
      <c r="CF179" s="1633"/>
      <c r="CG179" s="1633"/>
      <c r="CH179" s="1633"/>
      <c r="CI179" s="1633"/>
      <c r="CJ179" s="1633"/>
      <c r="CK179" s="1633"/>
      <c r="CL179" s="1633"/>
      <c r="CM179" s="1633"/>
      <c r="CN179" s="1633"/>
      <c r="CO179" s="1633"/>
      <c r="CP179" s="1633"/>
      <c r="CQ179" s="1633"/>
      <c r="CR179" s="1633"/>
      <c r="CS179" s="1633"/>
      <c r="CT179" s="1633"/>
      <c r="CU179" s="1633"/>
      <c r="CV179" s="1633"/>
      <c r="CW179" s="1633"/>
      <c r="CX179" s="1633"/>
      <c r="CY179" s="1633"/>
      <c r="CZ179" s="1633"/>
      <c r="DA179" s="1633"/>
      <c r="DB179" s="1633"/>
      <c r="DC179" s="1633"/>
      <c r="DD179" s="1633"/>
      <c r="DE179" s="1633"/>
      <c r="DF179" s="1633"/>
      <c r="DG179" s="1633"/>
      <c r="DH179" s="1633"/>
      <c r="DI179" s="1633"/>
      <c r="DJ179" s="1633"/>
      <c r="DK179" s="1633"/>
      <c r="DL179" s="1633"/>
      <c r="DM179" s="1633"/>
      <c r="DN179" s="1633"/>
      <c r="DO179" s="1633"/>
      <c r="DP179" s="1633"/>
      <c r="DQ179" s="1633"/>
      <c r="DR179" s="1633"/>
      <c r="DS179" s="1633"/>
      <c r="DT179" s="1633"/>
      <c r="DU179" s="1633"/>
      <c r="DV179" s="1633"/>
      <c r="DW179" s="1633"/>
      <c r="DX179" s="1633"/>
      <c r="DY179" s="1633"/>
      <c r="DZ179" s="1633"/>
      <c r="EA179" s="1633"/>
      <c r="EB179" s="1633"/>
      <c r="EC179" s="1633"/>
      <c r="ED179" s="1633"/>
      <c r="EE179" s="1633"/>
      <c r="EF179" s="1633"/>
      <c r="EG179" s="1633"/>
      <c r="EH179" s="1633"/>
      <c r="EI179" s="1633"/>
      <c r="EJ179" s="1633"/>
      <c r="EK179" s="1633"/>
      <c r="EL179" s="1633"/>
      <c r="EM179" s="1633"/>
      <c r="EN179" s="1633"/>
      <c r="EO179" s="1633"/>
      <c r="EP179" s="1633"/>
      <c r="EQ179" s="1633"/>
      <c r="ER179" s="1633"/>
      <c r="ES179" s="1633"/>
      <c r="ET179" s="1633"/>
      <c r="EU179" s="1633"/>
      <c r="EV179" s="1633"/>
      <c r="EW179" s="1633"/>
      <c r="EX179" s="1633"/>
      <c r="EY179" s="1633"/>
      <c r="EZ179" s="1633"/>
      <c r="FA179" s="1633"/>
      <c r="FB179" s="1633"/>
      <c r="FC179" s="1633"/>
      <c r="FD179" s="1633"/>
      <c r="FE179" s="1633"/>
      <c r="FF179" s="1633"/>
      <c r="FG179" s="1633"/>
      <c r="FH179" s="1633"/>
      <c r="FI179" s="1633"/>
      <c r="FJ179" s="1633"/>
      <c r="FK179" s="1633"/>
      <c r="FL179" s="1633"/>
      <c r="FM179" s="1633"/>
      <c r="FN179" s="1633"/>
      <c r="FO179" s="1633"/>
      <c r="FP179" s="1633"/>
      <c r="FQ179" s="1633"/>
      <c r="FR179" s="1633"/>
      <c r="FS179" s="1633"/>
      <c r="FT179" s="1633"/>
      <c r="FU179" s="1633"/>
      <c r="FV179" s="1633"/>
      <c r="FW179" s="1633"/>
      <c r="FX179" s="1633"/>
      <c r="FY179" s="1633"/>
      <c r="FZ179" s="1633"/>
      <c r="GA179" s="1633"/>
      <c r="GB179" s="1633"/>
      <c r="GC179" s="1633"/>
      <c r="GD179" s="1633"/>
      <c r="GE179" s="1633"/>
      <c r="GF179" s="1633"/>
      <c r="GG179" s="1633"/>
      <c r="GH179" s="1633"/>
      <c r="GI179" s="1633"/>
      <c r="GJ179" s="1633"/>
      <c r="GK179" s="1633"/>
      <c r="GL179" s="1633"/>
      <c r="GM179" s="1633"/>
      <c r="GN179" s="1633"/>
      <c r="GO179" s="1633"/>
      <c r="GP179" s="1633"/>
      <c r="GQ179" s="1633"/>
      <c r="GR179" s="1633"/>
      <c r="GS179" s="1633"/>
      <c r="GT179" s="1633"/>
      <c r="GU179" s="1633"/>
      <c r="GV179" s="1633"/>
      <c r="GW179" s="1633"/>
      <c r="GX179" s="1633"/>
      <c r="GY179" s="1633"/>
      <c r="GZ179" s="1633"/>
      <c r="HA179" s="1633"/>
      <c r="HB179" s="1633"/>
      <c r="HC179" s="1633"/>
      <c r="HD179" s="1633"/>
      <c r="HE179" s="1633"/>
      <c r="HF179" s="1633"/>
      <c r="HG179" s="1633"/>
      <c r="HH179" s="1633"/>
      <c r="HI179" s="1633"/>
      <c r="HJ179" s="1633"/>
      <c r="HK179" s="1633"/>
      <c r="HL179" s="1633"/>
      <c r="HM179" s="1633"/>
      <c r="HN179" s="1633"/>
      <c r="HO179" s="1633"/>
      <c r="HP179" s="1633"/>
      <c r="HQ179" s="1633"/>
      <c r="HR179" s="1633"/>
      <c r="HS179" s="1633"/>
      <c r="HT179" s="1633"/>
      <c r="HU179" s="1633"/>
      <c r="HV179" s="1633"/>
      <c r="HW179" s="1633"/>
      <c r="HX179" s="1633"/>
      <c r="HY179" s="1633"/>
      <c r="HZ179" s="1633"/>
      <c r="IA179" s="1633"/>
      <c r="IB179" s="1633"/>
      <c r="IC179" s="1633"/>
      <c r="ID179" s="1633"/>
      <c r="IE179" s="1633"/>
      <c r="IF179" s="1633"/>
      <c r="IG179" s="1633"/>
      <c r="IH179" s="1633"/>
      <c r="II179" s="1633"/>
      <c r="IJ179" s="1633"/>
      <c r="IK179" s="1633"/>
      <c r="IL179" s="1633"/>
      <c r="IM179" s="1633"/>
      <c r="IN179" s="1633"/>
      <c r="IO179" s="1633"/>
      <c r="IP179" s="1633"/>
      <c r="IQ179" s="1633"/>
      <c r="IR179" s="1633"/>
      <c r="IS179" s="1633"/>
      <c r="IT179" s="1633"/>
      <c r="IU179" s="1633"/>
      <c r="IV179" s="1633"/>
      <c r="IW179" s="1633"/>
      <c r="IX179" s="1633"/>
      <c r="IY179" s="1633"/>
      <c r="IZ179" s="1633"/>
      <c r="JA179" s="1633"/>
      <c r="JB179" s="1633"/>
      <c r="JC179" s="1633"/>
      <c r="JD179" s="1633"/>
      <c r="JE179" s="1633"/>
      <c r="JF179" s="1633"/>
      <c r="JG179" s="1633"/>
      <c r="JH179" s="1633"/>
      <c r="JI179" s="1633"/>
      <c r="JJ179" s="1633"/>
      <c r="JK179" s="1633"/>
      <c r="JL179" s="1633"/>
      <c r="JM179" s="1633"/>
      <c r="JN179" s="1633"/>
      <c r="JO179" s="1633"/>
      <c r="JP179" s="1633"/>
      <c r="JQ179" s="1633"/>
      <c r="JR179" s="1633"/>
      <c r="JS179" s="1633"/>
      <c r="JT179" s="1633"/>
      <c r="JU179" s="1633"/>
      <c r="JV179" s="1633"/>
      <c r="JW179" s="1633"/>
      <c r="JX179" s="1633"/>
      <c r="JY179" s="1633"/>
      <c r="JZ179" s="1633"/>
      <c r="KA179" s="1633"/>
      <c r="KB179" s="1633"/>
      <c r="KC179" s="1633"/>
      <c r="KD179" s="1633"/>
      <c r="KE179" s="1633"/>
      <c r="KF179" s="1633"/>
      <c r="KG179" s="1633"/>
      <c r="KH179" s="1633"/>
      <c r="KI179" s="1633"/>
      <c r="KJ179" s="1633"/>
      <c r="KK179" s="1633"/>
      <c r="KL179" s="1633"/>
      <c r="KM179" s="1633"/>
      <c r="KN179" s="1633"/>
      <c r="KO179" s="1633"/>
      <c r="KP179" s="1633"/>
      <c r="KQ179" s="1633"/>
      <c r="KR179" s="1633"/>
      <c r="KS179" s="1633"/>
      <c r="KT179" s="1633"/>
      <c r="KU179" s="1633"/>
      <c r="KV179" s="1633"/>
      <c r="KW179" s="1633"/>
      <c r="KX179" s="1633"/>
      <c r="KY179" s="1633"/>
      <c r="KZ179" s="1633"/>
      <c r="LA179" s="1633"/>
      <c r="LB179" s="1633"/>
      <c r="LC179" s="1633"/>
      <c r="LD179" s="1633"/>
      <c r="LE179" s="1633"/>
      <c r="LF179" s="1633"/>
      <c r="LG179" s="1633"/>
      <c r="LH179" s="1633"/>
      <c r="LI179" s="1633"/>
      <c r="LJ179" s="1633"/>
      <c r="LK179" s="1633"/>
      <c r="LL179" s="1633"/>
      <c r="LM179" s="1633"/>
      <c r="LN179" s="1633"/>
      <c r="LO179" s="1642"/>
      <c r="LP179" s="1642"/>
      <c r="LQ179" s="1642"/>
      <c r="LR179" s="1642"/>
      <c r="LS179" s="1642"/>
      <c r="LT179" s="1642"/>
      <c r="LU179" s="1642"/>
      <c r="LV179" s="1643"/>
    </row>
    <row r="180" s="2140" customFormat="1" ht="47" customHeight="1" spans="1:334">
      <c r="A180" s="2417">
        <v>45820</v>
      </c>
      <c r="B180" s="1500" t="s">
        <v>629</v>
      </c>
      <c r="C180" s="1501" t="s">
        <v>98</v>
      </c>
      <c r="D180" s="1502">
        <v>4500169739</v>
      </c>
      <c r="E180" s="1503" t="s">
        <v>856</v>
      </c>
      <c r="F180" s="1502" t="s">
        <v>857</v>
      </c>
      <c r="G180" s="1505" t="s">
        <v>2234</v>
      </c>
      <c r="H180" s="1505" t="s">
        <v>2234</v>
      </c>
      <c r="I180" s="1532" t="s">
        <v>2088</v>
      </c>
      <c r="J180" s="1522">
        <v>5520</v>
      </c>
      <c r="K180" s="1534">
        <v>0</v>
      </c>
      <c r="L180" s="1534">
        <v>48</v>
      </c>
      <c r="M180" s="1534">
        <f t="shared" si="115"/>
        <v>115</v>
      </c>
      <c r="N180" s="1536">
        <v>45861</v>
      </c>
      <c r="O180" s="1536">
        <f>N180-2</f>
        <v>45859</v>
      </c>
      <c r="P180" s="1537" t="s">
        <v>2235</v>
      </c>
      <c r="Q180" s="1562" t="s">
        <v>78</v>
      </c>
      <c r="R180" s="1904"/>
      <c r="S180" s="1904"/>
      <c r="T180" s="1904"/>
      <c r="U180" s="1904"/>
      <c r="V180" s="1532" t="s">
        <v>1962</v>
      </c>
      <c r="W180" s="1532" t="s">
        <v>168</v>
      </c>
      <c r="X180" s="1565">
        <v>45820</v>
      </c>
      <c r="Y180" s="1589" t="s">
        <v>88</v>
      </c>
      <c r="Z180" s="1589" t="s">
        <v>88</v>
      </c>
      <c r="AA180" s="1589"/>
      <c r="AB180" s="1589"/>
      <c r="AC180" s="2274" t="s">
        <v>860</v>
      </c>
      <c r="AD180" s="1590" t="s">
        <v>531</v>
      </c>
      <c r="AE180" s="2277">
        <v>84.1167</v>
      </c>
      <c r="AF180" s="2278">
        <f>AE180*M180</f>
        <v>9673.4205</v>
      </c>
      <c r="AG180" s="1504"/>
      <c r="AH180" s="1609" t="s">
        <v>81</v>
      </c>
      <c r="AI180" s="2623">
        <f t="shared" si="136"/>
        <v>5520</v>
      </c>
      <c r="AJ180" s="2628">
        <v>10</v>
      </c>
      <c r="AK180" s="2627">
        <f t="shared" si="116"/>
        <v>5520</v>
      </c>
      <c r="AL180" s="2627"/>
      <c r="AM180" s="2627"/>
      <c r="AN180" s="2627">
        <f>J180/24</f>
        <v>230</v>
      </c>
      <c r="AO180" s="2627"/>
      <c r="AP180" s="2627"/>
      <c r="AQ180" s="2641"/>
      <c r="AR180" s="1610"/>
      <c r="AS180" s="1610" t="s">
        <v>63</v>
      </c>
      <c r="AT180" s="1610">
        <f t="shared" si="135"/>
        <v>5520</v>
      </c>
      <c r="AU180" s="1610"/>
      <c r="AV180" s="2313">
        <f t="shared" si="140"/>
        <v>552</v>
      </c>
      <c r="AW180" s="1637">
        <f t="shared" si="141"/>
        <v>552</v>
      </c>
      <c r="AX180" s="1637">
        <f t="shared" si="142"/>
        <v>552</v>
      </c>
      <c r="AY180" s="1637">
        <f t="shared" si="143"/>
        <v>552</v>
      </c>
      <c r="AZ180" s="1637">
        <f t="shared" si="144"/>
        <v>552</v>
      </c>
      <c r="BA180" s="2647">
        <f t="shared" si="145"/>
        <v>552</v>
      </c>
      <c r="BB180" s="2647">
        <f t="shared" si="146"/>
        <v>552</v>
      </c>
      <c r="BC180" s="2647">
        <f t="shared" si="147"/>
        <v>552</v>
      </c>
      <c r="BD180" s="2647">
        <f t="shared" si="148"/>
        <v>552</v>
      </c>
      <c r="BE180" s="2647">
        <f t="shared" si="149"/>
        <v>552</v>
      </c>
      <c r="BF180" s="2313">
        <f t="shared" si="133"/>
        <v>529</v>
      </c>
      <c r="BG180" s="2649">
        <f t="shared" si="150"/>
        <v>23</v>
      </c>
      <c r="BH180" s="1633"/>
      <c r="BI180" s="1633"/>
      <c r="BJ180" s="1633"/>
      <c r="BK180" s="1633"/>
      <c r="BL180" s="1633"/>
      <c r="BM180" s="1633"/>
      <c r="BN180" s="1633"/>
      <c r="BO180" s="1633"/>
      <c r="BP180" s="1633"/>
      <c r="BQ180" s="1633"/>
      <c r="BR180" s="1633"/>
      <c r="BS180" s="1633"/>
      <c r="BT180" s="1633"/>
      <c r="BU180" s="1633"/>
      <c r="BV180" s="1633"/>
      <c r="BW180" s="1633"/>
      <c r="BX180" s="1633"/>
      <c r="BY180" s="1633"/>
      <c r="BZ180" s="1633"/>
      <c r="CA180" s="1633"/>
      <c r="CB180" s="1633"/>
      <c r="CC180" s="1633"/>
      <c r="CD180" s="1633"/>
      <c r="CE180" s="1633"/>
      <c r="CF180" s="1633"/>
      <c r="CG180" s="1633"/>
      <c r="CH180" s="1633"/>
      <c r="CI180" s="1633"/>
      <c r="CJ180" s="1633"/>
      <c r="CK180" s="1633"/>
      <c r="CL180" s="1633"/>
      <c r="CM180" s="1633"/>
      <c r="CN180" s="1633"/>
      <c r="CO180" s="1633"/>
      <c r="CP180" s="1633"/>
      <c r="CQ180" s="1633"/>
      <c r="CR180" s="1633"/>
      <c r="CS180" s="1633"/>
      <c r="CT180" s="1633"/>
      <c r="CU180" s="1633"/>
      <c r="CV180" s="1633"/>
      <c r="CW180" s="1633"/>
      <c r="CX180" s="1633"/>
      <c r="CY180" s="1633"/>
      <c r="CZ180" s="1633"/>
      <c r="DA180" s="1633"/>
      <c r="DB180" s="1633"/>
      <c r="DC180" s="1633"/>
      <c r="DD180" s="1633"/>
      <c r="DE180" s="1633"/>
      <c r="DF180" s="1633"/>
      <c r="DG180" s="1633"/>
      <c r="DH180" s="1633"/>
      <c r="DI180" s="1633"/>
      <c r="DJ180" s="1633"/>
      <c r="DK180" s="1633"/>
      <c r="DL180" s="1633"/>
      <c r="DM180" s="1633"/>
      <c r="DN180" s="1633"/>
      <c r="DO180" s="1633"/>
      <c r="DP180" s="1633"/>
      <c r="DQ180" s="1633"/>
      <c r="DR180" s="1633"/>
      <c r="DS180" s="1633"/>
      <c r="DT180" s="1633"/>
      <c r="DU180" s="1633"/>
      <c r="DV180" s="1633"/>
      <c r="DW180" s="1633"/>
      <c r="DX180" s="1633"/>
      <c r="DY180" s="1633"/>
      <c r="DZ180" s="1633"/>
      <c r="EA180" s="1633"/>
      <c r="EB180" s="1633"/>
      <c r="EC180" s="1633"/>
      <c r="ED180" s="1633"/>
      <c r="EE180" s="1633"/>
      <c r="EF180" s="1633"/>
      <c r="EG180" s="1633"/>
      <c r="EH180" s="1633"/>
      <c r="EI180" s="1633"/>
      <c r="EJ180" s="1633"/>
      <c r="EK180" s="1633"/>
      <c r="EL180" s="1633"/>
      <c r="EM180" s="1633"/>
      <c r="EN180" s="1633"/>
      <c r="EO180" s="1633"/>
      <c r="EP180" s="1633"/>
      <c r="EQ180" s="1633"/>
      <c r="ER180" s="1633"/>
      <c r="ES180" s="1633"/>
      <c r="ET180" s="1633"/>
      <c r="EU180" s="1633"/>
      <c r="EV180" s="1633"/>
      <c r="EW180" s="1633"/>
      <c r="EX180" s="1633"/>
      <c r="EY180" s="1633"/>
      <c r="EZ180" s="1633"/>
      <c r="FA180" s="1633"/>
      <c r="FB180" s="1633"/>
      <c r="FC180" s="1633"/>
      <c r="FD180" s="1633"/>
      <c r="FE180" s="1633"/>
      <c r="FF180" s="1633"/>
      <c r="FG180" s="1633"/>
      <c r="FH180" s="1633"/>
      <c r="FI180" s="1633"/>
      <c r="FJ180" s="1633"/>
      <c r="FK180" s="1633"/>
      <c r="FL180" s="1633"/>
      <c r="FM180" s="1633"/>
      <c r="FN180" s="1633"/>
      <c r="FO180" s="1633"/>
      <c r="FP180" s="1633"/>
      <c r="FQ180" s="1633"/>
      <c r="FR180" s="1633"/>
      <c r="FS180" s="1633"/>
      <c r="FT180" s="1633"/>
      <c r="FU180" s="1633"/>
      <c r="FV180" s="1633"/>
      <c r="FW180" s="1633"/>
      <c r="FX180" s="1633"/>
      <c r="FY180" s="1633"/>
      <c r="FZ180" s="1633"/>
      <c r="GA180" s="1633"/>
      <c r="GB180" s="1633"/>
      <c r="GC180" s="1633"/>
      <c r="GD180" s="1633"/>
      <c r="GE180" s="1633"/>
      <c r="GF180" s="1633"/>
      <c r="GG180" s="1633"/>
      <c r="GH180" s="1633"/>
      <c r="GI180" s="1633"/>
      <c r="GJ180" s="1633"/>
      <c r="GK180" s="1633"/>
      <c r="GL180" s="1633"/>
      <c r="GM180" s="1633"/>
      <c r="GN180" s="1633"/>
      <c r="GO180" s="1633"/>
      <c r="GP180" s="1633"/>
      <c r="GQ180" s="1633"/>
      <c r="GR180" s="1633"/>
      <c r="GS180" s="1633"/>
      <c r="GT180" s="1633"/>
      <c r="GU180" s="1633"/>
      <c r="GV180" s="1633"/>
      <c r="GW180" s="1633"/>
      <c r="GX180" s="1633"/>
      <c r="GY180" s="1633"/>
      <c r="GZ180" s="1633"/>
      <c r="HA180" s="1633"/>
      <c r="HB180" s="1633"/>
      <c r="HC180" s="1633"/>
      <c r="HD180" s="1633"/>
      <c r="HE180" s="1633"/>
      <c r="HF180" s="1633"/>
      <c r="HG180" s="1633"/>
      <c r="HH180" s="1633"/>
      <c r="HI180" s="1633"/>
      <c r="HJ180" s="1633"/>
      <c r="HK180" s="1633"/>
      <c r="HL180" s="1633"/>
      <c r="HM180" s="1633"/>
      <c r="HN180" s="1633"/>
      <c r="HO180" s="1633"/>
      <c r="HP180" s="1633"/>
      <c r="HQ180" s="1633"/>
      <c r="HR180" s="1633"/>
      <c r="HS180" s="1633"/>
      <c r="HT180" s="1633"/>
      <c r="HU180" s="1633"/>
      <c r="HV180" s="1633"/>
      <c r="HW180" s="1633"/>
      <c r="HX180" s="1633"/>
      <c r="HY180" s="1633"/>
      <c r="HZ180" s="1633"/>
      <c r="IA180" s="1633"/>
      <c r="IB180" s="1633"/>
      <c r="IC180" s="1633"/>
      <c r="ID180" s="1633"/>
      <c r="IE180" s="1633"/>
      <c r="IF180" s="1633"/>
      <c r="IG180" s="1633"/>
      <c r="IH180" s="1633"/>
      <c r="II180" s="1633"/>
      <c r="IJ180" s="1633"/>
      <c r="IK180" s="1633"/>
      <c r="IL180" s="1633"/>
      <c r="IM180" s="1633"/>
      <c r="IN180" s="1633"/>
      <c r="IO180" s="1633"/>
      <c r="IP180" s="1633"/>
      <c r="IQ180" s="1633"/>
      <c r="IR180" s="1633"/>
      <c r="IS180" s="1633"/>
      <c r="IT180" s="1633"/>
      <c r="IU180" s="1633"/>
      <c r="IV180" s="1633"/>
      <c r="IW180" s="1633"/>
      <c r="IX180" s="1633"/>
      <c r="IY180" s="1633"/>
      <c r="IZ180" s="1633"/>
      <c r="JA180" s="1633"/>
      <c r="JB180" s="1633"/>
      <c r="JC180" s="1633"/>
      <c r="JD180" s="1633"/>
      <c r="JE180" s="1633"/>
      <c r="JF180" s="1633"/>
      <c r="JG180" s="1633"/>
      <c r="JH180" s="1633"/>
      <c r="JI180" s="1633"/>
      <c r="JJ180" s="1633"/>
      <c r="JK180" s="1633"/>
      <c r="JL180" s="1633"/>
      <c r="JM180" s="1633"/>
      <c r="JN180" s="1633"/>
      <c r="JO180" s="1633"/>
      <c r="JP180" s="1633"/>
      <c r="JQ180" s="1633"/>
      <c r="JR180" s="1633"/>
      <c r="JS180" s="1633"/>
      <c r="JT180" s="1633"/>
      <c r="JU180" s="1633"/>
      <c r="JV180" s="1633"/>
      <c r="JW180" s="1633"/>
      <c r="JX180" s="1633"/>
      <c r="JY180" s="1633"/>
      <c r="JZ180" s="1633"/>
      <c r="KA180" s="1633"/>
      <c r="KB180" s="1633"/>
      <c r="KC180" s="1633"/>
      <c r="KD180" s="1633"/>
      <c r="KE180" s="1633"/>
      <c r="KF180" s="1633"/>
      <c r="KG180" s="1633"/>
      <c r="KH180" s="1633"/>
      <c r="KI180" s="1633"/>
      <c r="KJ180" s="1633"/>
      <c r="KK180" s="1633"/>
      <c r="KL180" s="1633"/>
      <c r="KM180" s="1633"/>
      <c r="KN180" s="1633"/>
      <c r="KO180" s="1633"/>
      <c r="KP180" s="1633"/>
      <c r="KQ180" s="1633"/>
      <c r="KR180" s="1633"/>
      <c r="KS180" s="1633"/>
      <c r="KT180" s="1633"/>
      <c r="KU180" s="1633"/>
      <c r="KV180" s="1633"/>
      <c r="KW180" s="1633"/>
      <c r="KX180" s="1633"/>
      <c r="KY180" s="1633"/>
      <c r="KZ180" s="1633"/>
      <c r="LA180" s="1633"/>
      <c r="LB180" s="1633"/>
      <c r="LC180" s="1633"/>
      <c r="LD180" s="1633"/>
      <c r="LE180" s="1633"/>
      <c r="LF180" s="1633"/>
      <c r="LG180" s="1633"/>
      <c r="LH180" s="1633"/>
      <c r="LI180" s="1633"/>
      <c r="LJ180" s="1633"/>
      <c r="LK180" s="1633"/>
      <c r="LL180" s="1633"/>
      <c r="LM180" s="1633"/>
      <c r="LN180" s="1633"/>
      <c r="LO180" s="1642"/>
      <c r="LP180" s="1642"/>
      <c r="LQ180" s="1642"/>
      <c r="LR180" s="1642"/>
      <c r="LS180" s="1642"/>
      <c r="LT180" s="1642"/>
      <c r="LU180" s="1642"/>
      <c r="LV180" s="1643"/>
    </row>
    <row r="181" s="2140" customFormat="1" ht="47" customHeight="1" spans="1:334">
      <c r="A181" s="2417">
        <v>45818</v>
      </c>
      <c r="B181" s="1500" t="s">
        <v>213</v>
      </c>
      <c r="C181" s="1501" t="s">
        <v>98</v>
      </c>
      <c r="D181" s="1502">
        <v>4500169593</v>
      </c>
      <c r="E181" s="2253">
        <v>5149163</v>
      </c>
      <c r="F181" s="1502" t="s">
        <v>2236</v>
      </c>
      <c r="G181" s="1505" t="s">
        <v>1730</v>
      </c>
      <c r="H181" s="1505" t="s">
        <v>1730</v>
      </c>
      <c r="I181" s="1532" t="s">
        <v>1939</v>
      </c>
      <c r="J181" s="1522">
        <v>25080</v>
      </c>
      <c r="K181" s="1534">
        <v>0</v>
      </c>
      <c r="L181" s="1534">
        <v>24</v>
      </c>
      <c r="M181" s="1534">
        <f t="shared" si="115"/>
        <v>1045</v>
      </c>
      <c r="N181" s="1536">
        <v>45883</v>
      </c>
      <c r="O181" s="1536">
        <v>45878</v>
      </c>
      <c r="P181" s="1537"/>
      <c r="Q181" s="1562" t="s">
        <v>78</v>
      </c>
      <c r="R181" s="1904"/>
      <c r="S181" s="1904"/>
      <c r="T181" s="1904"/>
      <c r="U181" s="1904"/>
      <c r="V181" s="1532" t="s">
        <v>752</v>
      </c>
      <c r="W181" s="1532" t="s">
        <v>111</v>
      </c>
      <c r="X181" s="1565">
        <v>45819</v>
      </c>
      <c r="Y181" s="1589" t="s">
        <v>88</v>
      </c>
      <c r="Z181" s="1589" t="s">
        <v>88</v>
      </c>
      <c r="AA181" s="1589"/>
      <c r="AC181" s="1580" t="s">
        <v>2237</v>
      </c>
      <c r="AD181" s="1590" t="s">
        <v>219</v>
      </c>
      <c r="AE181" s="2277">
        <v>0.9414</v>
      </c>
      <c r="AF181" s="2278">
        <f>AE181*J181</f>
        <v>23610.312</v>
      </c>
      <c r="AG181" s="1504"/>
      <c r="AH181" s="1609" t="s">
        <v>81</v>
      </c>
      <c r="AI181" s="2710"/>
      <c r="AJ181" s="2626">
        <v>10</v>
      </c>
      <c r="AK181" s="2627">
        <f t="shared" si="116"/>
        <v>25080</v>
      </c>
      <c r="AL181" s="2627"/>
      <c r="AM181" s="2627"/>
      <c r="AN181" s="2627">
        <f>J181/24</f>
        <v>1045</v>
      </c>
      <c r="AO181" s="2627"/>
      <c r="AP181" s="2627"/>
      <c r="AQ181" s="2641"/>
      <c r="AR181" s="1610"/>
      <c r="AS181" s="1610" t="s">
        <v>63</v>
      </c>
      <c r="AT181" s="1610">
        <f t="shared" si="135"/>
        <v>25080</v>
      </c>
      <c r="AU181" s="1610"/>
      <c r="AV181" s="2313">
        <f t="shared" si="140"/>
        <v>2508</v>
      </c>
      <c r="AW181" s="1637">
        <f t="shared" si="141"/>
        <v>2508</v>
      </c>
      <c r="AX181" s="1637">
        <f t="shared" si="142"/>
        <v>2508</v>
      </c>
      <c r="AY181" s="1637">
        <f t="shared" si="143"/>
        <v>2508</v>
      </c>
      <c r="AZ181" s="1637">
        <f t="shared" si="144"/>
        <v>2508</v>
      </c>
      <c r="BA181" s="2647">
        <f t="shared" si="145"/>
        <v>2508</v>
      </c>
      <c r="BB181" s="2647">
        <f t="shared" si="146"/>
        <v>2508</v>
      </c>
      <c r="BC181" s="2647">
        <f t="shared" si="147"/>
        <v>2508</v>
      </c>
      <c r="BD181" s="2647">
        <f t="shared" si="148"/>
        <v>2508</v>
      </c>
      <c r="BE181" s="2647">
        <f t="shared" si="149"/>
        <v>2508</v>
      </c>
      <c r="BF181" s="2313">
        <f t="shared" si="133"/>
        <v>2403.5</v>
      </c>
      <c r="BG181" s="2649">
        <f t="shared" si="150"/>
        <v>104.5</v>
      </c>
      <c r="BH181" s="1633"/>
      <c r="BI181" s="1633"/>
      <c r="BJ181" s="1633"/>
      <c r="BK181" s="1633"/>
      <c r="BL181" s="1633"/>
      <c r="BM181" s="1633"/>
      <c r="BN181" s="1633"/>
      <c r="BO181" s="1633"/>
      <c r="BP181" s="1633"/>
      <c r="BQ181" s="1633"/>
      <c r="BR181" s="1633"/>
      <c r="BS181" s="1633"/>
      <c r="BT181" s="1633"/>
      <c r="BU181" s="1633"/>
      <c r="BV181" s="1633"/>
      <c r="BW181" s="1633"/>
      <c r="BX181" s="1633"/>
      <c r="BY181" s="1633"/>
      <c r="BZ181" s="1633"/>
      <c r="CA181" s="1633"/>
      <c r="CB181" s="1633"/>
      <c r="CC181" s="1633"/>
      <c r="CD181" s="1633"/>
      <c r="CE181" s="1633"/>
      <c r="CF181" s="1633"/>
      <c r="CG181" s="1633"/>
      <c r="CH181" s="1633"/>
      <c r="CI181" s="1633"/>
      <c r="CJ181" s="1633"/>
      <c r="CK181" s="1633"/>
      <c r="CL181" s="1633"/>
      <c r="CM181" s="1633"/>
      <c r="CN181" s="1633"/>
      <c r="CO181" s="1633"/>
      <c r="CP181" s="1633"/>
      <c r="CQ181" s="1633"/>
      <c r="CR181" s="1633"/>
      <c r="CS181" s="1633"/>
      <c r="CT181" s="1633"/>
      <c r="CU181" s="1633"/>
      <c r="CV181" s="1633"/>
      <c r="CW181" s="1633"/>
      <c r="CX181" s="1633"/>
      <c r="CY181" s="1633"/>
      <c r="CZ181" s="1633"/>
      <c r="DA181" s="1633"/>
      <c r="DB181" s="1633"/>
      <c r="DC181" s="1633"/>
      <c r="DD181" s="1633"/>
      <c r="DE181" s="1633"/>
      <c r="DF181" s="1633"/>
      <c r="DG181" s="1633"/>
      <c r="DH181" s="1633"/>
      <c r="DI181" s="1633"/>
      <c r="DJ181" s="1633"/>
      <c r="DK181" s="1633"/>
      <c r="DL181" s="1633"/>
      <c r="DM181" s="1633"/>
      <c r="DN181" s="1633"/>
      <c r="DO181" s="1633"/>
      <c r="DP181" s="1633"/>
      <c r="DQ181" s="1633"/>
      <c r="DR181" s="1633"/>
      <c r="DS181" s="1633"/>
      <c r="DT181" s="1633"/>
      <c r="DU181" s="1633"/>
      <c r="DV181" s="1633"/>
      <c r="DW181" s="1633"/>
      <c r="DX181" s="1633"/>
      <c r="DY181" s="1633"/>
      <c r="DZ181" s="1633"/>
      <c r="EA181" s="1633"/>
      <c r="EB181" s="1633"/>
      <c r="EC181" s="1633"/>
      <c r="ED181" s="1633"/>
      <c r="EE181" s="1633"/>
      <c r="EF181" s="1633"/>
      <c r="EG181" s="1633"/>
      <c r="EH181" s="1633"/>
      <c r="EI181" s="1633"/>
      <c r="EJ181" s="1633"/>
      <c r="EK181" s="1633"/>
      <c r="EL181" s="1633"/>
      <c r="EM181" s="1633"/>
      <c r="EN181" s="1633"/>
      <c r="EO181" s="1633"/>
      <c r="EP181" s="1633"/>
      <c r="EQ181" s="1633"/>
      <c r="ER181" s="1633"/>
      <c r="ES181" s="1633"/>
      <c r="ET181" s="1633"/>
      <c r="EU181" s="1633"/>
      <c r="EV181" s="1633"/>
      <c r="EW181" s="1633"/>
      <c r="EX181" s="1633"/>
      <c r="EY181" s="1633"/>
      <c r="EZ181" s="1633"/>
      <c r="FA181" s="1633"/>
      <c r="FB181" s="1633"/>
      <c r="FC181" s="1633"/>
      <c r="FD181" s="1633"/>
      <c r="FE181" s="1633"/>
      <c r="FF181" s="1633"/>
      <c r="FG181" s="1633"/>
      <c r="FH181" s="1633"/>
      <c r="FI181" s="1633"/>
      <c r="FJ181" s="1633"/>
      <c r="FK181" s="1633"/>
      <c r="FL181" s="1633"/>
      <c r="FM181" s="1633"/>
      <c r="FN181" s="1633"/>
      <c r="FO181" s="1633"/>
      <c r="FP181" s="1633"/>
      <c r="FQ181" s="1633"/>
      <c r="FR181" s="1633"/>
      <c r="FS181" s="1633"/>
      <c r="FT181" s="1633"/>
      <c r="FU181" s="1633"/>
      <c r="FV181" s="1633"/>
      <c r="FW181" s="1633"/>
      <c r="FX181" s="1633"/>
      <c r="FY181" s="1633"/>
      <c r="FZ181" s="1633"/>
      <c r="GA181" s="1633"/>
      <c r="GB181" s="1633"/>
      <c r="GC181" s="1633"/>
      <c r="GD181" s="1633"/>
      <c r="GE181" s="1633"/>
      <c r="GF181" s="1633"/>
      <c r="GG181" s="1633"/>
      <c r="GH181" s="1633"/>
      <c r="GI181" s="1633"/>
      <c r="GJ181" s="1633"/>
      <c r="GK181" s="1633"/>
      <c r="GL181" s="1633"/>
      <c r="GM181" s="1633"/>
      <c r="GN181" s="1633"/>
      <c r="GO181" s="1633"/>
      <c r="GP181" s="1633"/>
      <c r="GQ181" s="1633"/>
      <c r="GR181" s="1633"/>
      <c r="GS181" s="1633"/>
      <c r="GT181" s="1633"/>
      <c r="GU181" s="1633"/>
      <c r="GV181" s="1633"/>
      <c r="GW181" s="1633"/>
      <c r="GX181" s="1633"/>
      <c r="GY181" s="1633"/>
      <c r="GZ181" s="1633"/>
      <c r="HA181" s="1633"/>
      <c r="HB181" s="1633"/>
      <c r="HC181" s="1633"/>
      <c r="HD181" s="1633"/>
      <c r="HE181" s="1633"/>
      <c r="HF181" s="1633"/>
      <c r="HG181" s="1633"/>
      <c r="HH181" s="1633"/>
      <c r="HI181" s="1633"/>
      <c r="HJ181" s="1633"/>
      <c r="HK181" s="1633"/>
      <c r="HL181" s="1633"/>
      <c r="HM181" s="1633"/>
      <c r="HN181" s="1633"/>
      <c r="HO181" s="1633"/>
      <c r="HP181" s="1633"/>
      <c r="HQ181" s="1633"/>
      <c r="HR181" s="1633"/>
      <c r="HS181" s="1633"/>
      <c r="HT181" s="1633"/>
      <c r="HU181" s="1633"/>
      <c r="HV181" s="1633"/>
      <c r="HW181" s="1633"/>
      <c r="HX181" s="1633"/>
      <c r="HY181" s="1633"/>
      <c r="HZ181" s="1633"/>
      <c r="IA181" s="1633"/>
      <c r="IB181" s="1633"/>
      <c r="IC181" s="1633"/>
      <c r="ID181" s="1633"/>
      <c r="IE181" s="1633"/>
      <c r="IF181" s="1633"/>
      <c r="IG181" s="1633"/>
      <c r="IH181" s="1633"/>
      <c r="II181" s="1633"/>
      <c r="IJ181" s="1633"/>
      <c r="IK181" s="1633"/>
      <c r="IL181" s="1633"/>
      <c r="IM181" s="1633"/>
      <c r="IN181" s="1633"/>
      <c r="IO181" s="1633"/>
      <c r="IP181" s="1633"/>
      <c r="IQ181" s="1633"/>
      <c r="IR181" s="1633"/>
      <c r="IS181" s="1633"/>
      <c r="IT181" s="1633"/>
      <c r="IU181" s="1633"/>
      <c r="IV181" s="1633"/>
      <c r="IW181" s="1633"/>
      <c r="IX181" s="1633"/>
      <c r="IY181" s="1633"/>
      <c r="IZ181" s="1633"/>
      <c r="JA181" s="1633"/>
      <c r="JB181" s="1633"/>
      <c r="JC181" s="1633"/>
      <c r="JD181" s="1633"/>
      <c r="JE181" s="1633"/>
      <c r="JF181" s="1633"/>
      <c r="JG181" s="1633"/>
      <c r="JH181" s="1633"/>
      <c r="JI181" s="1633"/>
      <c r="JJ181" s="1633"/>
      <c r="JK181" s="1633"/>
      <c r="JL181" s="1633"/>
      <c r="JM181" s="1633"/>
      <c r="JN181" s="1633"/>
      <c r="JO181" s="1633"/>
      <c r="JP181" s="1633"/>
      <c r="JQ181" s="1633"/>
      <c r="JR181" s="1633"/>
      <c r="JS181" s="1633"/>
      <c r="JT181" s="1633"/>
      <c r="JU181" s="1633"/>
      <c r="JV181" s="1633"/>
      <c r="JW181" s="1633"/>
      <c r="JX181" s="1633"/>
      <c r="JY181" s="1633"/>
      <c r="JZ181" s="1633"/>
      <c r="KA181" s="1633"/>
      <c r="KB181" s="1633"/>
      <c r="KC181" s="1633"/>
      <c r="KD181" s="1633"/>
      <c r="KE181" s="1633"/>
      <c r="KF181" s="1633"/>
      <c r="KG181" s="1633"/>
      <c r="KH181" s="1633"/>
      <c r="KI181" s="1633"/>
      <c r="KJ181" s="1633"/>
      <c r="KK181" s="1633"/>
      <c r="KL181" s="1633"/>
      <c r="KM181" s="1633"/>
      <c r="KN181" s="1633"/>
      <c r="KO181" s="1633"/>
      <c r="KP181" s="1633"/>
      <c r="KQ181" s="1633"/>
      <c r="KR181" s="1633"/>
      <c r="KS181" s="1633"/>
      <c r="KT181" s="1633"/>
      <c r="KU181" s="1633"/>
      <c r="KV181" s="1633"/>
      <c r="KW181" s="1633"/>
      <c r="KX181" s="1633"/>
      <c r="KY181" s="1633"/>
      <c r="KZ181" s="1633"/>
      <c r="LA181" s="1633"/>
      <c r="LB181" s="1633"/>
      <c r="LC181" s="1633"/>
      <c r="LD181" s="1633"/>
      <c r="LE181" s="1633"/>
      <c r="LF181" s="1633"/>
      <c r="LG181" s="1633"/>
      <c r="LH181" s="1633"/>
      <c r="LI181" s="1633"/>
      <c r="LJ181" s="1633"/>
      <c r="LK181" s="1633"/>
      <c r="LL181" s="1633"/>
      <c r="LM181" s="1633"/>
      <c r="LN181" s="1633"/>
      <c r="LO181" s="1642"/>
      <c r="LP181" s="1642"/>
      <c r="LQ181" s="1642"/>
      <c r="LR181" s="1642"/>
      <c r="LS181" s="1642"/>
      <c r="LT181" s="1642"/>
      <c r="LU181" s="1642"/>
      <c r="LV181" s="1643"/>
    </row>
    <row r="182" s="2140" customFormat="1" ht="47" customHeight="1" spans="1:334">
      <c r="A182" s="2417">
        <v>45870</v>
      </c>
      <c r="B182" s="1500"/>
      <c r="C182" s="1501"/>
      <c r="D182" s="1502" t="s">
        <v>2238</v>
      </c>
      <c r="E182" s="2253"/>
      <c r="F182" s="1502"/>
      <c r="G182" s="2152" t="s">
        <v>93</v>
      </c>
      <c r="H182" s="1505" t="s">
        <v>1727</v>
      </c>
      <c r="I182" s="1532" t="s">
        <v>1728</v>
      </c>
      <c r="J182" s="1522">
        <v>480</v>
      </c>
      <c r="K182" s="1534">
        <v>0</v>
      </c>
      <c r="L182" s="1534">
        <v>96</v>
      </c>
      <c r="M182" s="1534">
        <f t="shared" si="115"/>
        <v>5</v>
      </c>
      <c r="N182" s="1536">
        <v>45883</v>
      </c>
      <c r="O182" s="1536">
        <v>45881</v>
      </c>
      <c r="P182" s="1537"/>
      <c r="Q182" s="1562" t="s">
        <v>78</v>
      </c>
      <c r="R182" s="1768"/>
      <c r="S182" s="1768"/>
      <c r="T182" s="1768"/>
      <c r="U182" s="1768"/>
      <c r="V182" s="1532"/>
      <c r="W182" s="1565"/>
      <c r="X182" s="1589"/>
      <c r="Y182" s="1589"/>
      <c r="Z182" s="1589"/>
      <c r="AA182" s="1589"/>
      <c r="AC182" s="1580" t="s">
        <v>95</v>
      </c>
      <c r="AD182" s="1590" t="s">
        <v>80</v>
      </c>
      <c r="AE182" s="2277"/>
      <c r="AF182" s="2278"/>
      <c r="AG182" s="1504"/>
      <c r="AH182" s="1609"/>
      <c r="AI182" s="2710"/>
      <c r="AJ182" s="2626">
        <v>10</v>
      </c>
      <c r="AK182" s="2627">
        <f t="shared" si="116"/>
        <v>480</v>
      </c>
      <c r="AL182" s="2627"/>
      <c r="AM182" s="2627"/>
      <c r="AN182" s="2627">
        <f>J182/24</f>
        <v>20</v>
      </c>
      <c r="AO182" s="2627"/>
      <c r="AP182" s="2627"/>
      <c r="AQ182" s="2641"/>
      <c r="AR182" s="1610"/>
      <c r="AS182" s="1610" t="s">
        <v>63</v>
      </c>
      <c r="AT182" s="1610">
        <f t="shared" si="135"/>
        <v>480</v>
      </c>
      <c r="AU182" s="1610"/>
      <c r="AV182" s="2313">
        <f t="shared" si="140"/>
        <v>48</v>
      </c>
      <c r="AW182" s="1637">
        <f t="shared" si="141"/>
        <v>48</v>
      </c>
      <c r="AX182" s="1637">
        <f t="shared" si="142"/>
        <v>48</v>
      </c>
      <c r="AY182" s="1637">
        <f t="shared" si="143"/>
        <v>48</v>
      </c>
      <c r="AZ182" s="1637">
        <f t="shared" si="144"/>
        <v>48</v>
      </c>
      <c r="BA182" s="2647">
        <f t="shared" si="145"/>
        <v>48</v>
      </c>
      <c r="BB182" s="2647">
        <f t="shared" si="146"/>
        <v>48</v>
      </c>
      <c r="BC182" s="2647">
        <f t="shared" si="147"/>
        <v>48</v>
      </c>
      <c r="BD182" s="2647">
        <f t="shared" si="148"/>
        <v>48</v>
      </c>
      <c r="BE182" s="2647">
        <f t="shared" si="149"/>
        <v>48</v>
      </c>
      <c r="BF182" s="2313">
        <f t="shared" si="133"/>
        <v>46</v>
      </c>
      <c r="BG182" s="2649">
        <f t="shared" si="150"/>
        <v>2</v>
      </c>
      <c r="BH182" s="1633"/>
      <c r="BI182" s="1633"/>
      <c r="BJ182" s="1633"/>
      <c r="BK182" s="1633"/>
      <c r="BL182" s="1633"/>
      <c r="BM182" s="1633"/>
      <c r="BN182" s="1633"/>
      <c r="BO182" s="1633"/>
      <c r="BP182" s="1633"/>
      <c r="BQ182" s="1633"/>
      <c r="BR182" s="1633"/>
      <c r="BS182" s="1633"/>
      <c r="BT182" s="1633"/>
      <c r="BU182" s="1633"/>
      <c r="BV182" s="1633"/>
      <c r="BW182" s="1633"/>
      <c r="BX182" s="1633"/>
      <c r="BY182" s="1633"/>
      <c r="BZ182" s="1633"/>
      <c r="CA182" s="1633"/>
      <c r="CB182" s="1633"/>
      <c r="CC182" s="1633"/>
      <c r="CD182" s="1633"/>
      <c r="CE182" s="1633"/>
      <c r="CF182" s="1633"/>
      <c r="CG182" s="1633"/>
      <c r="CH182" s="1633"/>
      <c r="CI182" s="1633"/>
      <c r="CJ182" s="1633"/>
      <c r="CK182" s="1633"/>
      <c r="CL182" s="1633"/>
      <c r="CM182" s="1633"/>
      <c r="CN182" s="1633"/>
      <c r="CO182" s="1633"/>
      <c r="CP182" s="1633"/>
      <c r="CQ182" s="1633"/>
      <c r="CR182" s="1633"/>
      <c r="CS182" s="1633"/>
      <c r="CT182" s="1633"/>
      <c r="CU182" s="1633"/>
      <c r="CV182" s="1633"/>
      <c r="CW182" s="1633"/>
      <c r="CX182" s="1633"/>
      <c r="CY182" s="1633"/>
      <c r="CZ182" s="1633"/>
      <c r="DA182" s="1633"/>
      <c r="DB182" s="1633"/>
      <c r="DC182" s="1633"/>
      <c r="DD182" s="1633"/>
      <c r="DE182" s="1633"/>
      <c r="DF182" s="1633"/>
      <c r="DG182" s="1633"/>
      <c r="DH182" s="1633"/>
      <c r="DI182" s="1633"/>
      <c r="DJ182" s="1633"/>
      <c r="DK182" s="1633"/>
      <c r="DL182" s="1633"/>
      <c r="DM182" s="1633"/>
      <c r="DN182" s="1633"/>
      <c r="DO182" s="1633"/>
      <c r="DP182" s="1633"/>
      <c r="DQ182" s="1633"/>
      <c r="DR182" s="1633"/>
      <c r="DS182" s="1633"/>
      <c r="DT182" s="1633"/>
      <c r="DU182" s="1633"/>
      <c r="DV182" s="1633"/>
      <c r="DW182" s="1633"/>
      <c r="DX182" s="1633"/>
      <c r="DY182" s="1633"/>
      <c r="DZ182" s="1633"/>
      <c r="EA182" s="1633"/>
      <c r="EB182" s="1633"/>
      <c r="EC182" s="1633"/>
      <c r="ED182" s="1633"/>
      <c r="EE182" s="1633"/>
      <c r="EF182" s="1633"/>
      <c r="EG182" s="1633"/>
      <c r="EH182" s="1633"/>
      <c r="EI182" s="1633"/>
      <c r="EJ182" s="1633"/>
      <c r="EK182" s="1633"/>
      <c r="EL182" s="1633"/>
      <c r="EM182" s="1633"/>
      <c r="EN182" s="1633"/>
      <c r="EO182" s="1633"/>
      <c r="EP182" s="1633"/>
      <c r="EQ182" s="1633"/>
      <c r="ER182" s="1633"/>
      <c r="ES182" s="1633"/>
      <c r="ET182" s="1633"/>
      <c r="EU182" s="1633"/>
      <c r="EV182" s="1633"/>
      <c r="EW182" s="1633"/>
      <c r="EX182" s="1633"/>
      <c r="EY182" s="1633"/>
      <c r="EZ182" s="1633"/>
      <c r="FA182" s="1633"/>
      <c r="FB182" s="1633"/>
      <c r="FC182" s="1633"/>
      <c r="FD182" s="1633"/>
      <c r="FE182" s="1633"/>
      <c r="FF182" s="1633"/>
      <c r="FG182" s="1633"/>
      <c r="FH182" s="1633"/>
      <c r="FI182" s="1633"/>
      <c r="FJ182" s="1633"/>
      <c r="FK182" s="1633"/>
      <c r="FL182" s="1633"/>
      <c r="FM182" s="1633"/>
      <c r="FN182" s="1633"/>
      <c r="FO182" s="1633"/>
      <c r="FP182" s="1633"/>
      <c r="FQ182" s="1633"/>
      <c r="FR182" s="1633"/>
      <c r="FS182" s="1633"/>
      <c r="FT182" s="1633"/>
      <c r="FU182" s="1633"/>
      <c r="FV182" s="1633"/>
      <c r="FW182" s="1633"/>
      <c r="FX182" s="1633"/>
      <c r="FY182" s="1633"/>
      <c r="FZ182" s="1633"/>
      <c r="GA182" s="1633"/>
      <c r="GB182" s="1633"/>
      <c r="GC182" s="1633"/>
      <c r="GD182" s="1633"/>
      <c r="GE182" s="1633"/>
      <c r="GF182" s="1633"/>
      <c r="GG182" s="1633"/>
      <c r="GH182" s="1633"/>
      <c r="GI182" s="1633"/>
      <c r="GJ182" s="1633"/>
      <c r="GK182" s="1633"/>
      <c r="GL182" s="1633"/>
      <c r="GM182" s="1633"/>
      <c r="GN182" s="1633"/>
      <c r="GO182" s="1633"/>
      <c r="GP182" s="1633"/>
      <c r="GQ182" s="1633"/>
      <c r="GR182" s="1633"/>
      <c r="GS182" s="1633"/>
      <c r="GT182" s="1633"/>
      <c r="GU182" s="1633"/>
      <c r="GV182" s="1633"/>
      <c r="GW182" s="1633"/>
      <c r="GX182" s="1633"/>
      <c r="GY182" s="1633"/>
      <c r="GZ182" s="1633"/>
      <c r="HA182" s="1633"/>
      <c r="HB182" s="1633"/>
      <c r="HC182" s="1633"/>
      <c r="HD182" s="1633"/>
      <c r="HE182" s="1633"/>
      <c r="HF182" s="1633"/>
      <c r="HG182" s="1633"/>
      <c r="HH182" s="1633"/>
      <c r="HI182" s="1633"/>
      <c r="HJ182" s="1633"/>
      <c r="HK182" s="1633"/>
      <c r="HL182" s="1633"/>
      <c r="HM182" s="1633"/>
      <c r="HN182" s="1633"/>
      <c r="HO182" s="1633"/>
      <c r="HP182" s="1633"/>
      <c r="HQ182" s="1633"/>
      <c r="HR182" s="1633"/>
      <c r="HS182" s="1633"/>
      <c r="HT182" s="1633"/>
      <c r="HU182" s="1633"/>
      <c r="HV182" s="1633"/>
      <c r="HW182" s="1633"/>
      <c r="HX182" s="1633"/>
      <c r="HY182" s="1633"/>
      <c r="HZ182" s="1633"/>
      <c r="IA182" s="1633"/>
      <c r="IB182" s="1633"/>
      <c r="IC182" s="1633"/>
      <c r="ID182" s="1633"/>
      <c r="IE182" s="1633"/>
      <c r="IF182" s="1633"/>
      <c r="IG182" s="1633"/>
      <c r="IH182" s="1633"/>
      <c r="II182" s="1633"/>
      <c r="IJ182" s="1633"/>
      <c r="IK182" s="1633"/>
      <c r="IL182" s="1633"/>
      <c r="IM182" s="1633"/>
      <c r="IN182" s="1633"/>
      <c r="IO182" s="1633"/>
      <c r="IP182" s="1633"/>
      <c r="IQ182" s="1633"/>
      <c r="IR182" s="1633"/>
      <c r="IS182" s="1633"/>
      <c r="IT182" s="1633"/>
      <c r="IU182" s="1633"/>
      <c r="IV182" s="1633"/>
      <c r="IW182" s="1633"/>
      <c r="IX182" s="1633"/>
      <c r="IY182" s="1633"/>
      <c r="IZ182" s="1633"/>
      <c r="JA182" s="1633"/>
      <c r="JB182" s="1633"/>
      <c r="JC182" s="1633"/>
      <c r="JD182" s="1633"/>
      <c r="JE182" s="1633"/>
      <c r="JF182" s="1633"/>
      <c r="JG182" s="1633"/>
      <c r="JH182" s="1633"/>
      <c r="JI182" s="1633"/>
      <c r="JJ182" s="1633"/>
      <c r="JK182" s="1633"/>
      <c r="JL182" s="1633"/>
      <c r="JM182" s="1633"/>
      <c r="JN182" s="1633"/>
      <c r="JO182" s="1633"/>
      <c r="JP182" s="1633"/>
      <c r="JQ182" s="1633"/>
      <c r="JR182" s="1633"/>
      <c r="JS182" s="1633"/>
      <c r="JT182" s="1633"/>
      <c r="JU182" s="1633"/>
      <c r="JV182" s="1633"/>
      <c r="JW182" s="1633"/>
      <c r="JX182" s="1633"/>
      <c r="JY182" s="1633"/>
      <c r="JZ182" s="1633"/>
      <c r="KA182" s="1633"/>
      <c r="KB182" s="1633"/>
      <c r="KC182" s="1633"/>
      <c r="KD182" s="1633"/>
      <c r="KE182" s="1633"/>
      <c r="KF182" s="1633"/>
      <c r="KG182" s="1633"/>
      <c r="KH182" s="1633"/>
      <c r="KI182" s="1633"/>
      <c r="KJ182" s="1633"/>
      <c r="KK182" s="1633"/>
      <c r="KL182" s="1633"/>
      <c r="KM182" s="1633"/>
      <c r="KN182" s="1633"/>
      <c r="KO182" s="1633"/>
      <c r="KP182" s="1633"/>
      <c r="KQ182" s="1633"/>
      <c r="KR182" s="1633"/>
      <c r="KS182" s="1633"/>
      <c r="KT182" s="1633"/>
      <c r="KU182" s="1633"/>
      <c r="KV182" s="1633"/>
      <c r="KW182" s="1633"/>
      <c r="KX182" s="1633"/>
      <c r="KY182" s="1633"/>
      <c r="KZ182" s="1633"/>
      <c r="LA182" s="1633"/>
      <c r="LB182" s="1633"/>
      <c r="LC182" s="1633"/>
      <c r="LD182" s="1633"/>
      <c r="LE182" s="1633"/>
      <c r="LF182" s="1633"/>
      <c r="LG182" s="1633"/>
      <c r="LH182" s="1633"/>
      <c r="LI182" s="1633"/>
      <c r="LJ182" s="1633"/>
      <c r="LK182" s="1633"/>
      <c r="LL182" s="1633"/>
      <c r="LM182" s="1633"/>
      <c r="LN182" s="1633"/>
      <c r="LO182" s="1642"/>
      <c r="LP182" s="1642"/>
      <c r="LQ182" s="1642"/>
      <c r="LR182" s="1642"/>
      <c r="LS182" s="1642"/>
      <c r="LT182" s="1642"/>
      <c r="LU182" s="1642"/>
      <c r="LV182" s="1643"/>
    </row>
    <row r="183" s="2140" customFormat="1" ht="45" customHeight="1" spans="1:334">
      <c r="A183" s="2417">
        <v>45841</v>
      </c>
      <c r="B183" s="1500" t="s">
        <v>173</v>
      </c>
      <c r="C183" s="1501" t="s">
        <v>98</v>
      </c>
      <c r="D183" s="1502">
        <v>4500172562</v>
      </c>
      <c r="E183" s="2253" t="s">
        <v>2239</v>
      </c>
      <c r="F183" s="1502" t="s">
        <v>2240</v>
      </c>
      <c r="G183" s="1505" t="s">
        <v>1859</v>
      </c>
      <c r="H183" s="1505" t="s">
        <v>1859</v>
      </c>
      <c r="I183" s="1532" t="s">
        <v>1861</v>
      </c>
      <c r="J183" s="1522">
        <v>2640</v>
      </c>
      <c r="K183" s="1534">
        <v>12</v>
      </c>
      <c r="L183" s="1534">
        <v>2640</v>
      </c>
      <c r="M183" s="1534">
        <f t="shared" si="115"/>
        <v>1</v>
      </c>
      <c r="N183" s="1536">
        <v>45887</v>
      </c>
      <c r="O183" s="1536">
        <v>45890</v>
      </c>
      <c r="P183" s="1537" t="s">
        <v>489</v>
      </c>
      <c r="Q183" s="1562" t="s">
        <v>78</v>
      </c>
      <c r="R183" s="1904"/>
      <c r="S183" s="1904"/>
      <c r="T183" s="1904"/>
      <c r="U183" s="1904"/>
      <c r="V183" s="1532"/>
      <c r="W183" s="1532" t="s">
        <v>111</v>
      </c>
      <c r="X183" s="1565" t="s">
        <v>2163</v>
      </c>
      <c r="Y183" s="1589" t="s">
        <v>88</v>
      </c>
      <c r="Z183" s="1589" t="s">
        <v>2164</v>
      </c>
      <c r="AA183" s="1589" t="s">
        <v>2165</v>
      </c>
      <c r="AB183" s="1589" t="s">
        <v>745</v>
      </c>
      <c r="AC183" s="1580" t="s">
        <v>2166</v>
      </c>
      <c r="AD183" s="1590" t="s">
        <v>181</v>
      </c>
      <c r="AE183" s="2277">
        <v>1510.51</v>
      </c>
      <c r="AF183" s="2278">
        <f>AE183*M183</f>
        <v>1510.51</v>
      </c>
      <c r="AG183" s="1504" t="s">
        <v>2241</v>
      </c>
      <c r="AH183" s="1609" t="s">
        <v>81</v>
      </c>
      <c r="AI183" s="2710"/>
      <c r="AJ183" s="2626">
        <v>10</v>
      </c>
      <c r="AK183" s="2627">
        <f t="shared" si="116"/>
        <v>2640</v>
      </c>
      <c r="AL183" s="2627"/>
      <c r="AM183" s="2627"/>
      <c r="AN183" s="2627"/>
      <c r="AO183" s="2627">
        <f>J183/12</f>
        <v>220</v>
      </c>
      <c r="AP183" s="2627"/>
      <c r="AQ183" s="2641"/>
      <c r="AR183" s="1610"/>
      <c r="AS183" s="1610" t="s">
        <v>63</v>
      </c>
      <c r="AT183" s="1610">
        <f t="shared" si="135"/>
        <v>2640</v>
      </c>
      <c r="AU183" s="1610"/>
      <c r="AV183" s="1622">
        <f t="shared" si="140"/>
        <v>264</v>
      </c>
      <c r="AW183" s="1622">
        <f t="shared" si="141"/>
        <v>264</v>
      </c>
      <c r="AX183" s="1622">
        <f t="shared" si="142"/>
        <v>264</v>
      </c>
      <c r="AY183" s="1622">
        <f t="shared" si="143"/>
        <v>264</v>
      </c>
      <c r="AZ183" s="1622">
        <f t="shared" si="144"/>
        <v>264</v>
      </c>
      <c r="BA183" s="1622">
        <f t="shared" si="145"/>
        <v>264</v>
      </c>
      <c r="BB183" s="1622">
        <f t="shared" si="146"/>
        <v>264</v>
      </c>
      <c r="BC183" s="1622">
        <f t="shared" si="147"/>
        <v>264</v>
      </c>
      <c r="BD183" s="1622">
        <f t="shared" si="148"/>
        <v>264</v>
      </c>
      <c r="BE183" s="1622">
        <f t="shared" si="149"/>
        <v>264</v>
      </c>
      <c r="BF183" s="1622">
        <f t="shared" si="133"/>
        <v>253</v>
      </c>
      <c r="BG183" s="2648">
        <f t="shared" si="150"/>
        <v>11</v>
      </c>
      <c r="BH183" s="1633"/>
      <c r="BI183" s="1633"/>
      <c r="BJ183" s="1633"/>
      <c r="BK183" s="1633"/>
      <c r="BL183" s="1633"/>
      <c r="BM183" s="1633"/>
      <c r="BN183" s="1633"/>
      <c r="BO183" s="1633"/>
      <c r="BP183" s="1633"/>
      <c r="BQ183" s="1633"/>
      <c r="BR183" s="1633"/>
      <c r="BS183" s="1633"/>
      <c r="BT183" s="1633"/>
      <c r="BU183" s="1633"/>
      <c r="BV183" s="1633"/>
      <c r="BW183" s="1633"/>
      <c r="BX183" s="1633"/>
      <c r="BY183" s="1633"/>
      <c r="BZ183" s="1633"/>
      <c r="CA183" s="1633"/>
      <c r="CB183" s="1633"/>
      <c r="CC183" s="1633"/>
      <c r="CD183" s="1633"/>
      <c r="CE183" s="1633"/>
      <c r="CF183" s="1633"/>
      <c r="CG183" s="1633"/>
      <c r="CH183" s="1633"/>
      <c r="CI183" s="1633"/>
      <c r="CJ183" s="1633"/>
      <c r="CK183" s="1633"/>
      <c r="CL183" s="1633"/>
      <c r="CM183" s="1633"/>
      <c r="CN183" s="1633"/>
      <c r="CO183" s="1633"/>
      <c r="CP183" s="1633"/>
      <c r="CQ183" s="1633"/>
      <c r="CR183" s="1633"/>
      <c r="CS183" s="1633"/>
      <c r="CT183" s="1633"/>
      <c r="CU183" s="1633"/>
      <c r="CV183" s="1633"/>
      <c r="CW183" s="1633"/>
      <c r="CX183" s="1633"/>
      <c r="CY183" s="1633"/>
      <c r="CZ183" s="1633"/>
      <c r="DA183" s="1633"/>
      <c r="DB183" s="1633"/>
      <c r="DC183" s="1633"/>
      <c r="DD183" s="1633"/>
      <c r="DE183" s="1633"/>
      <c r="DF183" s="1633"/>
      <c r="DG183" s="1633"/>
      <c r="DH183" s="1633"/>
      <c r="DI183" s="1633"/>
      <c r="DJ183" s="1633"/>
      <c r="DK183" s="1633"/>
      <c r="DL183" s="1633"/>
      <c r="DM183" s="1633"/>
      <c r="DN183" s="1633"/>
      <c r="DO183" s="1633"/>
      <c r="DP183" s="1633"/>
      <c r="DQ183" s="1633"/>
      <c r="DR183" s="1633"/>
      <c r="DS183" s="1633"/>
      <c r="DT183" s="1633"/>
      <c r="DU183" s="1633"/>
      <c r="DV183" s="1633"/>
      <c r="DW183" s="1633"/>
      <c r="DX183" s="1633"/>
      <c r="DY183" s="1633"/>
      <c r="DZ183" s="1633"/>
      <c r="EA183" s="1633"/>
      <c r="EB183" s="1633"/>
      <c r="EC183" s="1633"/>
      <c r="ED183" s="1633"/>
      <c r="EE183" s="1633"/>
      <c r="EF183" s="1633"/>
      <c r="EG183" s="1633"/>
      <c r="EH183" s="1633"/>
      <c r="EI183" s="1633"/>
      <c r="EJ183" s="1633"/>
      <c r="EK183" s="1633"/>
      <c r="EL183" s="1633"/>
      <c r="EM183" s="1633"/>
      <c r="EN183" s="1633"/>
      <c r="EO183" s="1633"/>
      <c r="EP183" s="1633"/>
      <c r="EQ183" s="1633"/>
      <c r="ER183" s="1633"/>
      <c r="ES183" s="1633"/>
      <c r="ET183" s="1633"/>
      <c r="EU183" s="1633"/>
      <c r="EV183" s="1633"/>
      <c r="EW183" s="1633"/>
      <c r="EX183" s="1633"/>
      <c r="EY183" s="1633"/>
      <c r="EZ183" s="1633"/>
      <c r="FA183" s="1633"/>
      <c r="FB183" s="1633"/>
      <c r="FC183" s="1633"/>
      <c r="FD183" s="1633"/>
      <c r="FE183" s="1633"/>
      <c r="FF183" s="1633"/>
      <c r="FG183" s="1633"/>
      <c r="FH183" s="1633"/>
      <c r="FI183" s="1633"/>
      <c r="FJ183" s="1633"/>
      <c r="FK183" s="1633"/>
      <c r="FL183" s="1633"/>
      <c r="FM183" s="1633"/>
      <c r="FN183" s="1633"/>
      <c r="FO183" s="1633"/>
      <c r="FP183" s="1633"/>
      <c r="FQ183" s="1633"/>
      <c r="FR183" s="1633"/>
      <c r="FS183" s="1633"/>
      <c r="FT183" s="1633"/>
      <c r="FU183" s="1633"/>
      <c r="FV183" s="1633"/>
      <c r="FW183" s="1633"/>
      <c r="FX183" s="1633"/>
      <c r="FY183" s="1633"/>
      <c r="FZ183" s="1633"/>
      <c r="GA183" s="1633"/>
      <c r="GB183" s="1633"/>
      <c r="GC183" s="1633"/>
      <c r="GD183" s="1633"/>
      <c r="GE183" s="1633"/>
      <c r="GF183" s="1633"/>
      <c r="GG183" s="1633"/>
      <c r="GH183" s="1633"/>
      <c r="GI183" s="1633"/>
      <c r="GJ183" s="1633"/>
      <c r="GK183" s="1633"/>
      <c r="GL183" s="1633"/>
      <c r="GM183" s="1633"/>
      <c r="GN183" s="1633"/>
      <c r="GO183" s="1633"/>
      <c r="GP183" s="1633"/>
      <c r="GQ183" s="1633"/>
      <c r="GR183" s="1633"/>
      <c r="GS183" s="1633"/>
      <c r="GT183" s="1633"/>
      <c r="GU183" s="1633"/>
      <c r="GV183" s="1633"/>
      <c r="GW183" s="1633"/>
      <c r="GX183" s="1633"/>
      <c r="GY183" s="1633"/>
      <c r="GZ183" s="1633"/>
      <c r="HA183" s="1633"/>
      <c r="HB183" s="1633"/>
      <c r="HC183" s="1633"/>
      <c r="HD183" s="1633"/>
      <c r="HE183" s="1633"/>
      <c r="HF183" s="1633"/>
      <c r="HG183" s="1633"/>
      <c r="HH183" s="1633"/>
      <c r="HI183" s="1633"/>
      <c r="HJ183" s="1633"/>
      <c r="HK183" s="1633"/>
      <c r="HL183" s="1633"/>
      <c r="HM183" s="1633"/>
      <c r="HN183" s="1633"/>
      <c r="HO183" s="1633"/>
      <c r="HP183" s="1633"/>
      <c r="HQ183" s="1633"/>
      <c r="HR183" s="1633"/>
      <c r="HS183" s="1633"/>
      <c r="HT183" s="1633"/>
      <c r="HU183" s="1633"/>
      <c r="HV183" s="1633"/>
      <c r="HW183" s="1633"/>
      <c r="HX183" s="1633"/>
      <c r="HY183" s="1633"/>
      <c r="HZ183" s="1633"/>
      <c r="IA183" s="1633"/>
      <c r="IB183" s="1633"/>
      <c r="IC183" s="1633"/>
      <c r="ID183" s="1633"/>
      <c r="IE183" s="1633"/>
      <c r="IF183" s="1633"/>
      <c r="IG183" s="1633"/>
      <c r="IH183" s="1633"/>
      <c r="II183" s="1633"/>
      <c r="IJ183" s="1633"/>
      <c r="IK183" s="1633"/>
      <c r="IL183" s="1633"/>
      <c r="IM183" s="1633"/>
      <c r="IN183" s="1633"/>
      <c r="IO183" s="1633"/>
      <c r="IP183" s="1633"/>
      <c r="IQ183" s="1633"/>
      <c r="IR183" s="1633"/>
      <c r="IS183" s="1633"/>
      <c r="IT183" s="1633"/>
      <c r="IU183" s="1633"/>
      <c r="IV183" s="1633"/>
      <c r="IW183" s="1633"/>
      <c r="IX183" s="1633"/>
      <c r="IY183" s="1633"/>
      <c r="IZ183" s="1633"/>
      <c r="JA183" s="1633"/>
      <c r="JB183" s="1633"/>
      <c r="JC183" s="1633"/>
      <c r="JD183" s="1633"/>
      <c r="JE183" s="1633"/>
      <c r="JF183" s="1633"/>
      <c r="JG183" s="1633"/>
      <c r="JH183" s="1633"/>
      <c r="JI183" s="1633"/>
      <c r="JJ183" s="1633"/>
      <c r="JK183" s="1633"/>
      <c r="JL183" s="1633"/>
      <c r="JM183" s="1633"/>
      <c r="JN183" s="1633"/>
      <c r="JO183" s="1633"/>
      <c r="JP183" s="1633"/>
      <c r="JQ183" s="1633"/>
      <c r="JR183" s="1633"/>
      <c r="JS183" s="1633"/>
      <c r="JT183" s="1633"/>
      <c r="JU183" s="1633"/>
      <c r="JV183" s="1633"/>
      <c r="JW183" s="1633"/>
      <c r="JX183" s="1633"/>
      <c r="JY183" s="1633"/>
      <c r="JZ183" s="1633"/>
      <c r="KA183" s="1633"/>
      <c r="KB183" s="1633"/>
      <c r="KC183" s="1633"/>
      <c r="KD183" s="1633"/>
      <c r="KE183" s="1633"/>
      <c r="KF183" s="1633"/>
      <c r="KG183" s="1633"/>
      <c r="KH183" s="1633"/>
      <c r="KI183" s="1633"/>
      <c r="KJ183" s="1633"/>
      <c r="KK183" s="1633"/>
      <c r="KL183" s="1633"/>
      <c r="KM183" s="1633"/>
      <c r="KN183" s="1633"/>
      <c r="KO183" s="1633"/>
      <c r="KP183" s="1633"/>
      <c r="KQ183" s="1633"/>
      <c r="KR183" s="1633"/>
      <c r="KS183" s="1633"/>
      <c r="KT183" s="1633"/>
      <c r="KU183" s="1633"/>
      <c r="KV183" s="1633"/>
      <c r="KW183" s="1633"/>
      <c r="KX183" s="1633"/>
      <c r="KY183" s="1633"/>
      <c r="KZ183" s="1633"/>
      <c r="LA183" s="1633"/>
      <c r="LB183" s="1633"/>
      <c r="LC183" s="1633"/>
      <c r="LD183" s="1633"/>
      <c r="LE183" s="1633"/>
      <c r="LF183" s="1633"/>
      <c r="LG183" s="1633"/>
      <c r="LH183" s="1633"/>
      <c r="LI183" s="1633"/>
      <c r="LJ183" s="1633"/>
      <c r="LK183" s="1633"/>
      <c r="LL183" s="1633"/>
      <c r="LM183" s="1633"/>
      <c r="LN183" s="1633"/>
      <c r="LO183" s="1642"/>
      <c r="LP183" s="1642"/>
      <c r="LQ183" s="1642"/>
      <c r="LR183" s="1642"/>
      <c r="LS183" s="1642"/>
      <c r="LT183" s="1642"/>
      <c r="LU183" s="1642"/>
      <c r="LV183" s="1643"/>
    </row>
    <row r="184" s="2140" customFormat="1" ht="45" customHeight="1" spans="1:334">
      <c r="A184" s="2417">
        <v>45841</v>
      </c>
      <c r="B184" s="1500" t="s">
        <v>173</v>
      </c>
      <c r="C184" s="1501" t="s">
        <v>98</v>
      </c>
      <c r="D184" s="1502">
        <v>4500172562</v>
      </c>
      <c r="E184" s="2253" t="s">
        <v>2242</v>
      </c>
      <c r="F184" s="1502" t="s">
        <v>2243</v>
      </c>
      <c r="G184" s="1505" t="s">
        <v>1859</v>
      </c>
      <c r="H184" s="1505" t="s">
        <v>1859</v>
      </c>
      <c r="I184" s="1532" t="s">
        <v>1861</v>
      </c>
      <c r="J184" s="1522">
        <v>2640</v>
      </c>
      <c r="K184" s="1534">
        <v>12</v>
      </c>
      <c r="L184" s="1534">
        <v>2640</v>
      </c>
      <c r="M184" s="1534">
        <f t="shared" si="115"/>
        <v>1</v>
      </c>
      <c r="N184" s="1536">
        <v>45887</v>
      </c>
      <c r="O184" s="1536">
        <v>45890</v>
      </c>
      <c r="P184" s="1537" t="s">
        <v>489</v>
      </c>
      <c r="Q184" s="1562" t="s">
        <v>78</v>
      </c>
      <c r="R184" s="1904"/>
      <c r="S184" s="1904"/>
      <c r="T184" s="1904"/>
      <c r="U184" s="1904"/>
      <c r="V184" s="1532"/>
      <c r="W184" s="1532" t="s">
        <v>111</v>
      </c>
      <c r="X184" s="1565" t="s">
        <v>2163</v>
      </c>
      <c r="Y184" s="1589" t="s">
        <v>88</v>
      </c>
      <c r="Z184" s="1589" t="s">
        <v>2164</v>
      </c>
      <c r="AA184" s="1589" t="s">
        <v>2165</v>
      </c>
      <c r="AB184" s="1589" t="s">
        <v>745</v>
      </c>
      <c r="AC184" s="1580" t="s">
        <v>2166</v>
      </c>
      <c r="AD184" s="1590" t="s">
        <v>181</v>
      </c>
      <c r="AE184" s="2277">
        <v>1510.51</v>
      </c>
      <c r="AF184" s="2278">
        <f>AE184*M184</f>
        <v>1510.51</v>
      </c>
      <c r="AG184" s="1504"/>
      <c r="AH184" s="1609" t="s">
        <v>81</v>
      </c>
      <c r="AI184" s="2710"/>
      <c r="AJ184" s="2626">
        <v>10</v>
      </c>
      <c r="AK184" s="2627">
        <f t="shared" si="116"/>
        <v>2640</v>
      </c>
      <c r="AL184" s="2627"/>
      <c r="AM184" s="2627"/>
      <c r="AN184" s="2627"/>
      <c r="AO184" s="2627">
        <f>J184/12</f>
        <v>220</v>
      </c>
      <c r="AP184" s="2627"/>
      <c r="AQ184" s="2641"/>
      <c r="AR184" s="1610"/>
      <c r="AS184" s="1610" t="s">
        <v>63</v>
      </c>
      <c r="AT184" s="1610">
        <f t="shared" si="135"/>
        <v>2640</v>
      </c>
      <c r="AU184" s="1610"/>
      <c r="AV184" s="1622">
        <f t="shared" si="140"/>
        <v>264</v>
      </c>
      <c r="AW184" s="1622">
        <f t="shared" si="141"/>
        <v>264</v>
      </c>
      <c r="AX184" s="1622">
        <f t="shared" si="142"/>
        <v>264</v>
      </c>
      <c r="AY184" s="1622">
        <f t="shared" si="143"/>
        <v>264</v>
      </c>
      <c r="AZ184" s="1622">
        <f t="shared" si="144"/>
        <v>264</v>
      </c>
      <c r="BA184" s="1622">
        <f t="shared" si="145"/>
        <v>264</v>
      </c>
      <c r="BB184" s="1622">
        <f t="shared" si="146"/>
        <v>264</v>
      </c>
      <c r="BC184" s="1622">
        <f t="shared" si="147"/>
        <v>264</v>
      </c>
      <c r="BD184" s="1622">
        <f t="shared" si="148"/>
        <v>264</v>
      </c>
      <c r="BE184" s="1622">
        <f t="shared" si="149"/>
        <v>264</v>
      </c>
      <c r="BF184" s="1622">
        <f t="shared" si="133"/>
        <v>253</v>
      </c>
      <c r="BG184" s="2648">
        <f t="shared" si="150"/>
        <v>11</v>
      </c>
      <c r="BH184" s="1633"/>
      <c r="BI184" s="1633"/>
      <c r="BJ184" s="1633"/>
      <c r="BK184" s="1633"/>
      <c r="BL184" s="1633"/>
      <c r="BM184" s="1633"/>
      <c r="BN184" s="1633"/>
      <c r="BO184" s="1633"/>
      <c r="BP184" s="1633"/>
      <c r="BQ184" s="1633"/>
      <c r="BR184" s="1633"/>
      <c r="BS184" s="1633"/>
      <c r="BT184" s="1633"/>
      <c r="BU184" s="1633"/>
      <c r="BV184" s="1633"/>
      <c r="BW184" s="1633"/>
      <c r="BX184" s="1633"/>
      <c r="BY184" s="1633"/>
      <c r="BZ184" s="1633"/>
      <c r="CA184" s="1633"/>
      <c r="CB184" s="1633"/>
      <c r="CC184" s="1633"/>
      <c r="CD184" s="1633"/>
      <c r="CE184" s="1633"/>
      <c r="CF184" s="1633"/>
      <c r="CG184" s="1633"/>
      <c r="CH184" s="1633"/>
      <c r="CI184" s="1633"/>
      <c r="CJ184" s="1633"/>
      <c r="CK184" s="1633"/>
      <c r="CL184" s="1633"/>
      <c r="CM184" s="1633"/>
      <c r="CN184" s="1633"/>
      <c r="CO184" s="1633"/>
      <c r="CP184" s="1633"/>
      <c r="CQ184" s="1633"/>
      <c r="CR184" s="1633"/>
      <c r="CS184" s="1633"/>
      <c r="CT184" s="1633"/>
      <c r="CU184" s="1633"/>
      <c r="CV184" s="1633"/>
      <c r="CW184" s="1633"/>
      <c r="CX184" s="1633"/>
      <c r="CY184" s="1633"/>
      <c r="CZ184" s="1633"/>
      <c r="DA184" s="1633"/>
      <c r="DB184" s="1633"/>
      <c r="DC184" s="1633"/>
      <c r="DD184" s="1633"/>
      <c r="DE184" s="1633"/>
      <c r="DF184" s="1633"/>
      <c r="DG184" s="1633"/>
      <c r="DH184" s="1633"/>
      <c r="DI184" s="1633"/>
      <c r="DJ184" s="1633"/>
      <c r="DK184" s="1633"/>
      <c r="DL184" s="1633"/>
      <c r="DM184" s="1633"/>
      <c r="DN184" s="1633"/>
      <c r="DO184" s="1633"/>
      <c r="DP184" s="1633"/>
      <c r="DQ184" s="1633"/>
      <c r="DR184" s="1633"/>
      <c r="DS184" s="1633"/>
      <c r="DT184" s="1633"/>
      <c r="DU184" s="1633"/>
      <c r="DV184" s="1633"/>
      <c r="DW184" s="1633"/>
      <c r="DX184" s="1633"/>
      <c r="DY184" s="1633"/>
      <c r="DZ184" s="1633"/>
      <c r="EA184" s="1633"/>
      <c r="EB184" s="1633"/>
      <c r="EC184" s="1633"/>
      <c r="ED184" s="1633"/>
      <c r="EE184" s="1633"/>
      <c r="EF184" s="1633"/>
      <c r="EG184" s="1633"/>
      <c r="EH184" s="1633"/>
      <c r="EI184" s="1633"/>
      <c r="EJ184" s="1633"/>
      <c r="EK184" s="1633"/>
      <c r="EL184" s="1633"/>
      <c r="EM184" s="1633"/>
      <c r="EN184" s="1633"/>
      <c r="EO184" s="1633"/>
      <c r="EP184" s="1633"/>
      <c r="EQ184" s="1633"/>
      <c r="ER184" s="1633"/>
      <c r="ES184" s="1633"/>
      <c r="ET184" s="1633"/>
      <c r="EU184" s="1633"/>
      <c r="EV184" s="1633"/>
      <c r="EW184" s="1633"/>
      <c r="EX184" s="1633"/>
      <c r="EY184" s="1633"/>
      <c r="EZ184" s="1633"/>
      <c r="FA184" s="1633"/>
      <c r="FB184" s="1633"/>
      <c r="FC184" s="1633"/>
      <c r="FD184" s="1633"/>
      <c r="FE184" s="1633"/>
      <c r="FF184" s="1633"/>
      <c r="FG184" s="1633"/>
      <c r="FH184" s="1633"/>
      <c r="FI184" s="1633"/>
      <c r="FJ184" s="1633"/>
      <c r="FK184" s="1633"/>
      <c r="FL184" s="1633"/>
      <c r="FM184" s="1633"/>
      <c r="FN184" s="1633"/>
      <c r="FO184" s="1633"/>
      <c r="FP184" s="1633"/>
      <c r="FQ184" s="1633"/>
      <c r="FR184" s="1633"/>
      <c r="FS184" s="1633"/>
      <c r="FT184" s="1633"/>
      <c r="FU184" s="1633"/>
      <c r="FV184" s="1633"/>
      <c r="FW184" s="1633"/>
      <c r="FX184" s="1633"/>
      <c r="FY184" s="1633"/>
      <c r="FZ184" s="1633"/>
      <c r="GA184" s="1633"/>
      <c r="GB184" s="1633"/>
      <c r="GC184" s="1633"/>
      <c r="GD184" s="1633"/>
      <c r="GE184" s="1633"/>
      <c r="GF184" s="1633"/>
      <c r="GG184" s="1633"/>
      <c r="GH184" s="1633"/>
      <c r="GI184" s="1633"/>
      <c r="GJ184" s="1633"/>
      <c r="GK184" s="1633"/>
      <c r="GL184" s="1633"/>
      <c r="GM184" s="1633"/>
      <c r="GN184" s="1633"/>
      <c r="GO184" s="1633"/>
      <c r="GP184" s="1633"/>
      <c r="GQ184" s="1633"/>
      <c r="GR184" s="1633"/>
      <c r="GS184" s="1633"/>
      <c r="GT184" s="1633"/>
      <c r="GU184" s="1633"/>
      <c r="GV184" s="1633"/>
      <c r="GW184" s="1633"/>
      <c r="GX184" s="1633"/>
      <c r="GY184" s="1633"/>
      <c r="GZ184" s="1633"/>
      <c r="HA184" s="1633"/>
      <c r="HB184" s="1633"/>
      <c r="HC184" s="1633"/>
      <c r="HD184" s="1633"/>
      <c r="HE184" s="1633"/>
      <c r="HF184" s="1633"/>
      <c r="HG184" s="1633"/>
      <c r="HH184" s="1633"/>
      <c r="HI184" s="1633"/>
      <c r="HJ184" s="1633"/>
      <c r="HK184" s="1633"/>
      <c r="HL184" s="1633"/>
      <c r="HM184" s="1633"/>
      <c r="HN184" s="1633"/>
      <c r="HO184" s="1633"/>
      <c r="HP184" s="1633"/>
      <c r="HQ184" s="1633"/>
      <c r="HR184" s="1633"/>
      <c r="HS184" s="1633"/>
      <c r="HT184" s="1633"/>
      <c r="HU184" s="1633"/>
      <c r="HV184" s="1633"/>
      <c r="HW184" s="1633"/>
      <c r="HX184" s="1633"/>
      <c r="HY184" s="1633"/>
      <c r="HZ184" s="1633"/>
      <c r="IA184" s="1633"/>
      <c r="IB184" s="1633"/>
      <c r="IC184" s="1633"/>
      <c r="ID184" s="1633"/>
      <c r="IE184" s="1633"/>
      <c r="IF184" s="1633"/>
      <c r="IG184" s="1633"/>
      <c r="IH184" s="1633"/>
      <c r="II184" s="1633"/>
      <c r="IJ184" s="1633"/>
      <c r="IK184" s="1633"/>
      <c r="IL184" s="1633"/>
      <c r="IM184" s="1633"/>
      <c r="IN184" s="1633"/>
      <c r="IO184" s="1633"/>
      <c r="IP184" s="1633"/>
      <c r="IQ184" s="1633"/>
      <c r="IR184" s="1633"/>
      <c r="IS184" s="1633"/>
      <c r="IT184" s="1633"/>
      <c r="IU184" s="1633"/>
      <c r="IV184" s="1633"/>
      <c r="IW184" s="1633"/>
      <c r="IX184" s="1633"/>
      <c r="IY184" s="1633"/>
      <c r="IZ184" s="1633"/>
      <c r="JA184" s="1633"/>
      <c r="JB184" s="1633"/>
      <c r="JC184" s="1633"/>
      <c r="JD184" s="1633"/>
      <c r="JE184" s="1633"/>
      <c r="JF184" s="1633"/>
      <c r="JG184" s="1633"/>
      <c r="JH184" s="1633"/>
      <c r="JI184" s="1633"/>
      <c r="JJ184" s="1633"/>
      <c r="JK184" s="1633"/>
      <c r="JL184" s="1633"/>
      <c r="JM184" s="1633"/>
      <c r="JN184" s="1633"/>
      <c r="JO184" s="1633"/>
      <c r="JP184" s="1633"/>
      <c r="JQ184" s="1633"/>
      <c r="JR184" s="1633"/>
      <c r="JS184" s="1633"/>
      <c r="JT184" s="1633"/>
      <c r="JU184" s="1633"/>
      <c r="JV184" s="1633"/>
      <c r="JW184" s="1633"/>
      <c r="JX184" s="1633"/>
      <c r="JY184" s="1633"/>
      <c r="JZ184" s="1633"/>
      <c r="KA184" s="1633"/>
      <c r="KB184" s="1633"/>
      <c r="KC184" s="1633"/>
      <c r="KD184" s="1633"/>
      <c r="KE184" s="1633"/>
      <c r="KF184" s="1633"/>
      <c r="KG184" s="1633"/>
      <c r="KH184" s="1633"/>
      <c r="KI184" s="1633"/>
      <c r="KJ184" s="1633"/>
      <c r="KK184" s="1633"/>
      <c r="KL184" s="1633"/>
      <c r="KM184" s="1633"/>
      <c r="KN184" s="1633"/>
      <c r="KO184" s="1633"/>
      <c r="KP184" s="1633"/>
      <c r="KQ184" s="1633"/>
      <c r="KR184" s="1633"/>
      <c r="KS184" s="1633"/>
      <c r="KT184" s="1633"/>
      <c r="KU184" s="1633"/>
      <c r="KV184" s="1633"/>
      <c r="KW184" s="1633"/>
      <c r="KX184" s="1633"/>
      <c r="KY184" s="1633"/>
      <c r="KZ184" s="1633"/>
      <c r="LA184" s="1633"/>
      <c r="LB184" s="1633"/>
      <c r="LC184" s="1633"/>
      <c r="LD184" s="1633"/>
      <c r="LE184" s="1633"/>
      <c r="LF184" s="1633"/>
      <c r="LG184" s="1633"/>
      <c r="LH184" s="1633"/>
      <c r="LI184" s="1633"/>
      <c r="LJ184" s="1633"/>
      <c r="LK184" s="1633"/>
      <c r="LL184" s="1633"/>
      <c r="LM184" s="1633"/>
      <c r="LN184" s="1633"/>
      <c r="LO184" s="1642"/>
      <c r="LP184" s="1642"/>
      <c r="LQ184" s="1642"/>
      <c r="LR184" s="1642"/>
      <c r="LS184" s="1642"/>
      <c r="LT184" s="1642"/>
      <c r="LU184" s="1642"/>
      <c r="LV184" s="1643"/>
    </row>
    <row r="185" s="2140" customFormat="1" ht="45" customHeight="1" spans="1:334">
      <c r="A185" s="2417">
        <v>45841</v>
      </c>
      <c r="B185" s="1500" t="s">
        <v>173</v>
      </c>
      <c r="C185" s="1501" t="s">
        <v>98</v>
      </c>
      <c r="D185" s="1502">
        <v>4500172562</v>
      </c>
      <c r="E185" s="2253" t="s">
        <v>2244</v>
      </c>
      <c r="F185" s="1502" t="s">
        <v>2245</v>
      </c>
      <c r="G185" s="1505" t="s">
        <v>1859</v>
      </c>
      <c r="H185" s="1505" t="s">
        <v>1859</v>
      </c>
      <c r="I185" s="1532" t="s">
        <v>1861</v>
      </c>
      <c r="J185" s="1522">
        <v>2640</v>
      </c>
      <c r="K185" s="1534">
        <v>12</v>
      </c>
      <c r="L185" s="1534">
        <v>2640</v>
      </c>
      <c r="M185" s="1534">
        <f t="shared" si="115"/>
        <v>1</v>
      </c>
      <c r="N185" s="1536">
        <v>45887</v>
      </c>
      <c r="O185" s="1536">
        <v>45890</v>
      </c>
      <c r="P185" s="1537" t="s">
        <v>489</v>
      </c>
      <c r="Q185" s="1562" t="s">
        <v>78</v>
      </c>
      <c r="R185" s="1768"/>
      <c r="S185" s="1768"/>
      <c r="T185" s="1768"/>
      <c r="U185" s="1768"/>
      <c r="V185" s="1532"/>
      <c r="W185" s="1532" t="s">
        <v>111</v>
      </c>
      <c r="X185" s="1565" t="s">
        <v>2163</v>
      </c>
      <c r="Y185" s="1589" t="s">
        <v>88</v>
      </c>
      <c r="Z185" s="1589" t="s">
        <v>2164</v>
      </c>
      <c r="AA185" s="1589" t="s">
        <v>2165</v>
      </c>
      <c r="AB185" s="1589" t="s">
        <v>745</v>
      </c>
      <c r="AC185" s="1580" t="s">
        <v>2166</v>
      </c>
      <c r="AD185" s="1590" t="s">
        <v>181</v>
      </c>
      <c r="AE185" s="2277">
        <v>1510.51</v>
      </c>
      <c r="AF185" s="2278">
        <f>AE185*M185</f>
        <v>1510.51</v>
      </c>
      <c r="AG185" s="1504"/>
      <c r="AH185" s="1609" t="s">
        <v>81</v>
      </c>
      <c r="AI185" s="2710"/>
      <c r="AJ185" s="2626">
        <v>10</v>
      </c>
      <c r="AK185" s="2627">
        <f t="shared" si="116"/>
        <v>2640</v>
      </c>
      <c r="AL185" s="2627"/>
      <c r="AM185" s="2627"/>
      <c r="AN185" s="2627"/>
      <c r="AO185" s="2627">
        <f>J185/12</f>
        <v>220</v>
      </c>
      <c r="AP185" s="2627"/>
      <c r="AQ185" s="2641"/>
      <c r="AR185" s="1610"/>
      <c r="AS185" s="1610" t="s">
        <v>63</v>
      </c>
      <c r="AT185" s="1610">
        <f t="shared" si="135"/>
        <v>2640</v>
      </c>
      <c r="AU185" s="1610"/>
      <c r="AV185" s="1622">
        <f t="shared" si="140"/>
        <v>264</v>
      </c>
      <c r="AW185" s="1622">
        <f t="shared" si="141"/>
        <v>264</v>
      </c>
      <c r="AX185" s="1622">
        <f t="shared" si="142"/>
        <v>264</v>
      </c>
      <c r="AY185" s="1622">
        <f t="shared" si="143"/>
        <v>264</v>
      </c>
      <c r="AZ185" s="1622">
        <f t="shared" si="144"/>
        <v>264</v>
      </c>
      <c r="BA185" s="1622">
        <f t="shared" si="145"/>
        <v>264</v>
      </c>
      <c r="BB185" s="1622">
        <f t="shared" si="146"/>
        <v>264</v>
      </c>
      <c r="BC185" s="1622">
        <f t="shared" si="147"/>
        <v>264</v>
      </c>
      <c r="BD185" s="1622">
        <f t="shared" si="148"/>
        <v>264</v>
      </c>
      <c r="BE185" s="1622">
        <f t="shared" si="149"/>
        <v>264</v>
      </c>
      <c r="BF185" s="1622">
        <f t="shared" si="133"/>
        <v>253</v>
      </c>
      <c r="BG185" s="2648">
        <f t="shared" si="150"/>
        <v>11</v>
      </c>
      <c r="BH185" s="1633"/>
      <c r="BI185" s="1633"/>
      <c r="BJ185" s="1633"/>
      <c r="BK185" s="1633"/>
      <c r="BL185" s="1633"/>
      <c r="BM185" s="1633"/>
      <c r="BN185" s="1633"/>
      <c r="BO185" s="1633"/>
      <c r="BP185" s="1633"/>
      <c r="BQ185" s="1633"/>
      <c r="BR185" s="1633"/>
      <c r="BS185" s="1633"/>
      <c r="BT185" s="1633"/>
      <c r="BU185" s="1633"/>
      <c r="BV185" s="1633"/>
      <c r="BW185" s="1633"/>
      <c r="BX185" s="1633"/>
      <c r="BY185" s="1633"/>
      <c r="BZ185" s="1633"/>
      <c r="CA185" s="1633"/>
      <c r="CB185" s="1633"/>
      <c r="CC185" s="1633"/>
      <c r="CD185" s="1633"/>
      <c r="CE185" s="1633"/>
      <c r="CF185" s="1633"/>
      <c r="CG185" s="1633"/>
      <c r="CH185" s="1633"/>
      <c r="CI185" s="1633"/>
      <c r="CJ185" s="1633"/>
      <c r="CK185" s="1633"/>
      <c r="CL185" s="1633"/>
      <c r="CM185" s="1633"/>
      <c r="CN185" s="1633"/>
      <c r="CO185" s="1633"/>
      <c r="CP185" s="1633"/>
      <c r="CQ185" s="1633"/>
      <c r="CR185" s="1633"/>
      <c r="CS185" s="1633"/>
      <c r="CT185" s="1633"/>
      <c r="CU185" s="1633"/>
      <c r="CV185" s="1633"/>
      <c r="CW185" s="1633"/>
      <c r="CX185" s="1633"/>
      <c r="CY185" s="1633"/>
      <c r="CZ185" s="1633"/>
      <c r="DA185" s="1633"/>
      <c r="DB185" s="1633"/>
      <c r="DC185" s="1633"/>
      <c r="DD185" s="1633"/>
      <c r="DE185" s="1633"/>
      <c r="DF185" s="1633"/>
      <c r="DG185" s="1633"/>
      <c r="DH185" s="1633"/>
      <c r="DI185" s="1633"/>
      <c r="DJ185" s="1633"/>
      <c r="DK185" s="1633"/>
      <c r="DL185" s="1633"/>
      <c r="DM185" s="1633"/>
      <c r="DN185" s="1633"/>
      <c r="DO185" s="1633"/>
      <c r="DP185" s="1633"/>
      <c r="DQ185" s="1633"/>
      <c r="DR185" s="1633"/>
      <c r="DS185" s="1633"/>
      <c r="DT185" s="1633"/>
      <c r="DU185" s="1633"/>
      <c r="DV185" s="1633"/>
      <c r="DW185" s="1633"/>
      <c r="DX185" s="1633"/>
      <c r="DY185" s="1633"/>
      <c r="DZ185" s="1633"/>
      <c r="EA185" s="1633"/>
      <c r="EB185" s="1633"/>
      <c r="EC185" s="1633"/>
      <c r="ED185" s="1633"/>
      <c r="EE185" s="1633"/>
      <c r="EF185" s="1633"/>
      <c r="EG185" s="1633"/>
      <c r="EH185" s="1633"/>
      <c r="EI185" s="1633"/>
      <c r="EJ185" s="1633"/>
      <c r="EK185" s="1633"/>
      <c r="EL185" s="1633"/>
      <c r="EM185" s="1633"/>
      <c r="EN185" s="1633"/>
      <c r="EO185" s="1633"/>
      <c r="EP185" s="1633"/>
      <c r="EQ185" s="1633"/>
      <c r="ER185" s="1633"/>
      <c r="ES185" s="1633"/>
      <c r="ET185" s="1633"/>
      <c r="EU185" s="1633"/>
      <c r="EV185" s="1633"/>
      <c r="EW185" s="1633"/>
      <c r="EX185" s="1633"/>
      <c r="EY185" s="1633"/>
      <c r="EZ185" s="1633"/>
      <c r="FA185" s="1633"/>
      <c r="FB185" s="1633"/>
      <c r="FC185" s="1633"/>
      <c r="FD185" s="1633"/>
      <c r="FE185" s="1633"/>
      <c r="FF185" s="1633"/>
      <c r="FG185" s="1633"/>
      <c r="FH185" s="1633"/>
      <c r="FI185" s="1633"/>
      <c r="FJ185" s="1633"/>
      <c r="FK185" s="1633"/>
      <c r="FL185" s="1633"/>
      <c r="FM185" s="1633"/>
      <c r="FN185" s="1633"/>
      <c r="FO185" s="1633"/>
      <c r="FP185" s="1633"/>
      <c r="FQ185" s="1633"/>
      <c r="FR185" s="1633"/>
      <c r="FS185" s="1633"/>
      <c r="FT185" s="1633"/>
      <c r="FU185" s="1633"/>
      <c r="FV185" s="1633"/>
      <c r="FW185" s="1633"/>
      <c r="FX185" s="1633"/>
      <c r="FY185" s="1633"/>
      <c r="FZ185" s="1633"/>
      <c r="GA185" s="1633"/>
      <c r="GB185" s="1633"/>
      <c r="GC185" s="1633"/>
      <c r="GD185" s="1633"/>
      <c r="GE185" s="1633"/>
      <c r="GF185" s="1633"/>
      <c r="GG185" s="1633"/>
      <c r="GH185" s="1633"/>
      <c r="GI185" s="1633"/>
      <c r="GJ185" s="1633"/>
      <c r="GK185" s="1633"/>
      <c r="GL185" s="1633"/>
      <c r="GM185" s="1633"/>
      <c r="GN185" s="1633"/>
      <c r="GO185" s="1633"/>
      <c r="GP185" s="1633"/>
      <c r="GQ185" s="1633"/>
      <c r="GR185" s="1633"/>
      <c r="GS185" s="1633"/>
      <c r="GT185" s="1633"/>
      <c r="GU185" s="1633"/>
      <c r="GV185" s="1633"/>
      <c r="GW185" s="1633"/>
      <c r="GX185" s="1633"/>
      <c r="GY185" s="1633"/>
      <c r="GZ185" s="1633"/>
      <c r="HA185" s="1633"/>
      <c r="HB185" s="1633"/>
      <c r="HC185" s="1633"/>
      <c r="HD185" s="1633"/>
      <c r="HE185" s="1633"/>
      <c r="HF185" s="1633"/>
      <c r="HG185" s="1633"/>
      <c r="HH185" s="1633"/>
      <c r="HI185" s="1633"/>
      <c r="HJ185" s="1633"/>
      <c r="HK185" s="1633"/>
      <c r="HL185" s="1633"/>
      <c r="HM185" s="1633"/>
      <c r="HN185" s="1633"/>
      <c r="HO185" s="1633"/>
      <c r="HP185" s="1633"/>
      <c r="HQ185" s="1633"/>
      <c r="HR185" s="1633"/>
      <c r="HS185" s="1633"/>
      <c r="HT185" s="1633"/>
      <c r="HU185" s="1633"/>
      <c r="HV185" s="1633"/>
      <c r="HW185" s="1633"/>
      <c r="HX185" s="1633"/>
      <c r="HY185" s="1633"/>
      <c r="HZ185" s="1633"/>
      <c r="IA185" s="1633"/>
      <c r="IB185" s="1633"/>
      <c r="IC185" s="1633"/>
      <c r="ID185" s="1633"/>
      <c r="IE185" s="1633"/>
      <c r="IF185" s="1633"/>
      <c r="IG185" s="1633"/>
      <c r="IH185" s="1633"/>
      <c r="II185" s="1633"/>
      <c r="IJ185" s="1633"/>
      <c r="IK185" s="1633"/>
      <c r="IL185" s="1633"/>
      <c r="IM185" s="1633"/>
      <c r="IN185" s="1633"/>
      <c r="IO185" s="1633"/>
      <c r="IP185" s="1633"/>
      <c r="IQ185" s="1633"/>
      <c r="IR185" s="1633"/>
      <c r="IS185" s="1633"/>
      <c r="IT185" s="1633"/>
      <c r="IU185" s="1633"/>
      <c r="IV185" s="1633"/>
      <c r="IW185" s="1633"/>
      <c r="IX185" s="1633"/>
      <c r="IY185" s="1633"/>
      <c r="IZ185" s="1633"/>
      <c r="JA185" s="1633"/>
      <c r="JB185" s="1633"/>
      <c r="JC185" s="1633"/>
      <c r="JD185" s="1633"/>
      <c r="JE185" s="1633"/>
      <c r="JF185" s="1633"/>
      <c r="JG185" s="1633"/>
      <c r="JH185" s="1633"/>
      <c r="JI185" s="1633"/>
      <c r="JJ185" s="1633"/>
      <c r="JK185" s="1633"/>
      <c r="JL185" s="1633"/>
      <c r="JM185" s="1633"/>
      <c r="JN185" s="1633"/>
      <c r="JO185" s="1633"/>
      <c r="JP185" s="1633"/>
      <c r="JQ185" s="1633"/>
      <c r="JR185" s="1633"/>
      <c r="JS185" s="1633"/>
      <c r="JT185" s="1633"/>
      <c r="JU185" s="1633"/>
      <c r="JV185" s="1633"/>
      <c r="JW185" s="1633"/>
      <c r="JX185" s="1633"/>
      <c r="JY185" s="1633"/>
      <c r="JZ185" s="1633"/>
      <c r="KA185" s="1633"/>
      <c r="KB185" s="1633"/>
      <c r="KC185" s="1633"/>
      <c r="KD185" s="1633"/>
      <c r="KE185" s="1633"/>
      <c r="KF185" s="1633"/>
      <c r="KG185" s="1633"/>
      <c r="KH185" s="1633"/>
      <c r="KI185" s="1633"/>
      <c r="KJ185" s="1633"/>
      <c r="KK185" s="1633"/>
      <c r="KL185" s="1633"/>
      <c r="KM185" s="1633"/>
      <c r="KN185" s="1633"/>
      <c r="KO185" s="1633"/>
      <c r="KP185" s="1633"/>
      <c r="KQ185" s="1633"/>
      <c r="KR185" s="1633"/>
      <c r="KS185" s="1633"/>
      <c r="KT185" s="1633"/>
      <c r="KU185" s="1633"/>
      <c r="KV185" s="1633"/>
      <c r="KW185" s="1633"/>
      <c r="KX185" s="1633"/>
      <c r="KY185" s="1633"/>
      <c r="KZ185" s="1633"/>
      <c r="LA185" s="1633"/>
      <c r="LB185" s="1633"/>
      <c r="LC185" s="1633"/>
      <c r="LD185" s="1633"/>
      <c r="LE185" s="1633"/>
      <c r="LF185" s="1633"/>
      <c r="LG185" s="1633"/>
      <c r="LH185" s="1633"/>
      <c r="LI185" s="1633"/>
      <c r="LJ185" s="1633"/>
      <c r="LK185" s="1633"/>
      <c r="LL185" s="1633"/>
      <c r="LM185" s="1633"/>
      <c r="LN185" s="1633"/>
      <c r="LO185" s="1642"/>
      <c r="LP185" s="1642"/>
      <c r="LQ185" s="1642"/>
      <c r="LR185" s="1642"/>
      <c r="LS185" s="1642"/>
      <c r="LT185" s="1642"/>
      <c r="LU185" s="1642"/>
      <c r="LV185" s="1643"/>
    </row>
    <row r="186" s="2140" customFormat="1" ht="45" customHeight="1" spans="1:334">
      <c r="A186" s="2417">
        <v>45841</v>
      </c>
      <c r="B186" s="1500" t="s">
        <v>173</v>
      </c>
      <c r="C186" s="1501" t="s">
        <v>98</v>
      </c>
      <c r="D186" s="1502">
        <v>4500172562</v>
      </c>
      <c r="E186" s="2253" t="s">
        <v>2246</v>
      </c>
      <c r="F186" s="1502" t="s">
        <v>2247</v>
      </c>
      <c r="G186" s="1505" t="s">
        <v>1859</v>
      </c>
      <c r="H186" s="1505" t="s">
        <v>1859</v>
      </c>
      <c r="I186" s="1532" t="s">
        <v>1861</v>
      </c>
      <c r="J186" s="1522">
        <v>2640</v>
      </c>
      <c r="K186" s="1534">
        <v>12</v>
      </c>
      <c r="L186" s="1534">
        <v>2640</v>
      </c>
      <c r="M186" s="1534">
        <f t="shared" si="115"/>
        <v>1</v>
      </c>
      <c r="N186" s="1536">
        <v>45891</v>
      </c>
      <c r="O186" s="1536">
        <v>45894</v>
      </c>
      <c r="P186" s="1537" t="s">
        <v>489</v>
      </c>
      <c r="Q186" s="1562" t="s">
        <v>78</v>
      </c>
      <c r="R186" s="2709"/>
      <c r="S186" s="2709"/>
      <c r="T186" s="2709"/>
      <c r="U186" s="2709"/>
      <c r="V186" s="1532"/>
      <c r="W186" s="1532" t="s">
        <v>111</v>
      </c>
      <c r="X186" s="1565" t="s">
        <v>2163</v>
      </c>
      <c r="Y186" s="1589" t="s">
        <v>88</v>
      </c>
      <c r="Z186" s="1589" t="s">
        <v>2164</v>
      </c>
      <c r="AA186" s="1589" t="s">
        <v>2165</v>
      </c>
      <c r="AB186" s="1589" t="s">
        <v>745</v>
      </c>
      <c r="AC186" s="1580" t="s">
        <v>2166</v>
      </c>
      <c r="AD186" s="1590" t="s">
        <v>181</v>
      </c>
      <c r="AE186" s="2277">
        <v>1510.51</v>
      </c>
      <c r="AF186" s="2278">
        <f t="shared" ref="AF186:AF191" si="151">AE186*M186</f>
        <v>1510.51</v>
      </c>
      <c r="AG186" s="1504" t="s">
        <v>2248</v>
      </c>
      <c r="AH186" s="1609" t="s">
        <v>81</v>
      </c>
      <c r="AI186" s="2710"/>
      <c r="AJ186" s="2626">
        <v>10</v>
      </c>
      <c r="AK186" s="2627">
        <f t="shared" si="116"/>
        <v>2640</v>
      </c>
      <c r="AL186" s="2627"/>
      <c r="AM186" s="2627"/>
      <c r="AN186" s="2627"/>
      <c r="AO186" s="2627">
        <f t="shared" ref="AO186:AO191" si="152">J186/12</f>
        <v>220</v>
      </c>
      <c r="AP186" s="2627"/>
      <c r="AQ186" s="2641"/>
      <c r="AR186" s="1610"/>
      <c r="AS186" s="1610" t="s">
        <v>63</v>
      </c>
      <c r="AT186" s="1610">
        <f t="shared" si="135"/>
        <v>2640</v>
      </c>
      <c r="AU186" s="1610"/>
      <c r="AV186" s="1622">
        <f t="shared" si="140"/>
        <v>264</v>
      </c>
      <c r="AW186" s="1622">
        <f t="shared" si="141"/>
        <v>264</v>
      </c>
      <c r="AX186" s="1622">
        <f t="shared" si="142"/>
        <v>264</v>
      </c>
      <c r="AY186" s="1622">
        <f t="shared" si="143"/>
        <v>264</v>
      </c>
      <c r="AZ186" s="1622">
        <f t="shared" si="144"/>
        <v>264</v>
      </c>
      <c r="BA186" s="1622">
        <f t="shared" si="145"/>
        <v>264</v>
      </c>
      <c r="BB186" s="1622">
        <f t="shared" si="146"/>
        <v>264</v>
      </c>
      <c r="BC186" s="1622">
        <f t="shared" si="147"/>
        <v>264</v>
      </c>
      <c r="BD186" s="1622">
        <f t="shared" si="148"/>
        <v>264</v>
      </c>
      <c r="BE186" s="1622">
        <f t="shared" si="149"/>
        <v>264</v>
      </c>
      <c r="BF186" s="1622">
        <f t="shared" si="133"/>
        <v>253</v>
      </c>
      <c r="BG186" s="2648">
        <f t="shared" si="150"/>
        <v>11</v>
      </c>
      <c r="BH186" s="1633"/>
      <c r="BI186" s="1633"/>
      <c r="BJ186" s="1633"/>
      <c r="BK186" s="1633"/>
      <c r="BL186" s="1633"/>
      <c r="BM186" s="1633"/>
      <c r="BN186" s="1633"/>
      <c r="BO186" s="1633"/>
      <c r="BP186" s="1633"/>
      <c r="BQ186" s="1633"/>
      <c r="BR186" s="1633"/>
      <c r="BS186" s="1633"/>
      <c r="BT186" s="1633"/>
      <c r="BU186" s="1633"/>
      <c r="BV186" s="1633"/>
      <c r="BW186" s="1633"/>
      <c r="BX186" s="1633"/>
      <c r="BY186" s="1633"/>
      <c r="BZ186" s="1633"/>
      <c r="CA186" s="1633"/>
      <c r="CB186" s="1633"/>
      <c r="CC186" s="1633"/>
      <c r="CD186" s="1633"/>
      <c r="CE186" s="1633"/>
      <c r="CF186" s="1633"/>
      <c r="CG186" s="1633"/>
      <c r="CH186" s="1633"/>
      <c r="CI186" s="1633"/>
      <c r="CJ186" s="1633"/>
      <c r="CK186" s="1633"/>
      <c r="CL186" s="1633"/>
      <c r="CM186" s="1633"/>
      <c r="CN186" s="1633"/>
      <c r="CO186" s="1633"/>
      <c r="CP186" s="1633"/>
      <c r="CQ186" s="1633"/>
      <c r="CR186" s="1633"/>
      <c r="CS186" s="1633"/>
      <c r="CT186" s="1633"/>
      <c r="CU186" s="1633"/>
      <c r="CV186" s="1633"/>
      <c r="CW186" s="1633"/>
      <c r="CX186" s="1633"/>
      <c r="CY186" s="1633"/>
      <c r="CZ186" s="1633"/>
      <c r="DA186" s="1633"/>
      <c r="DB186" s="1633"/>
      <c r="DC186" s="1633"/>
      <c r="DD186" s="1633"/>
      <c r="DE186" s="1633"/>
      <c r="DF186" s="1633"/>
      <c r="DG186" s="1633"/>
      <c r="DH186" s="1633"/>
      <c r="DI186" s="1633"/>
      <c r="DJ186" s="1633"/>
      <c r="DK186" s="1633"/>
      <c r="DL186" s="1633"/>
      <c r="DM186" s="1633"/>
      <c r="DN186" s="1633"/>
      <c r="DO186" s="1633"/>
      <c r="DP186" s="1633"/>
      <c r="DQ186" s="1633"/>
      <c r="DR186" s="1633"/>
      <c r="DS186" s="1633"/>
      <c r="DT186" s="1633"/>
      <c r="DU186" s="1633"/>
      <c r="DV186" s="1633"/>
      <c r="DW186" s="1633"/>
      <c r="DX186" s="1633"/>
      <c r="DY186" s="1633"/>
      <c r="DZ186" s="1633"/>
      <c r="EA186" s="1633"/>
      <c r="EB186" s="1633"/>
      <c r="EC186" s="1633"/>
      <c r="ED186" s="1633"/>
      <c r="EE186" s="1633"/>
      <c r="EF186" s="1633"/>
      <c r="EG186" s="1633"/>
      <c r="EH186" s="1633"/>
      <c r="EI186" s="1633"/>
      <c r="EJ186" s="1633"/>
      <c r="EK186" s="1633"/>
      <c r="EL186" s="1633"/>
      <c r="EM186" s="1633"/>
      <c r="EN186" s="1633"/>
      <c r="EO186" s="1633"/>
      <c r="EP186" s="1633"/>
      <c r="EQ186" s="1633"/>
      <c r="ER186" s="1633"/>
      <c r="ES186" s="1633"/>
      <c r="ET186" s="1633"/>
      <c r="EU186" s="1633"/>
      <c r="EV186" s="1633"/>
      <c r="EW186" s="1633"/>
      <c r="EX186" s="1633"/>
      <c r="EY186" s="1633"/>
      <c r="EZ186" s="1633"/>
      <c r="FA186" s="1633"/>
      <c r="FB186" s="1633"/>
      <c r="FC186" s="1633"/>
      <c r="FD186" s="1633"/>
      <c r="FE186" s="1633"/>
      <c r="FF186" s="1633"/>
      <c r="FG186" s="1633"/>
      <c r="FH186" s="1633"/>
      <c r="FI186" s="1633"/>
      <c r="FJ186" s="1633"/>
      <c r="FK186" s="1633"/>
      <c r="FL186" s="1633"/>
      <c r="FM186" s="1633"/>
      <c r="FN186" s="1633"/>
      <c r="FO186" s="1633"/>
      <c r="FP186" s="1633"/>
      <c r="FQ186" s="1633"/>
      <c r="FR186" s="1633"/>
      <c r="FS186" s="1633"/>
      <c r="FT186" s="1633"/>
      <c r="FU186" s="1633"/>
      <c r="FV186" s="1633"/>
      <c r="FW186" s="1633"/>
      <c r="FX186" s="1633"/>
      <c r="FY186" s="1633"/>
      <c r="FZ186" s="1633"/>
      <c r="GA186" s="1633"/>
      <c r="GB186" s="1633"/>
      <c r="GC186" s="1633"/>
      <c r="GD186" s="1633"/>
      <c r="GE186" s="1633"/>
      <c r="GF186" s="1633"/>
      <c r="GG186" s="1633"/>
      <c r="GH186" s="1633"/>
      <c r="GI186" s="1633"/>
      <c r="GJ186" s="1633"/>
      <c r="GK186" s="1633"/>
      <c r="GL186" s="1633"/>
      <c r="GM186" s="1633"/>
      <c r="GN186" s="1633"/>
      <c r="GO186" s="1633"/>
      <c r="GP186" s="1633"/>
      <c r="GQ186" s="1633"/>
      <c r="GR186" s="1633"/>
      <c r="GS186" s="1633"/>
      <c r="GT186" s="1633"/>
      <c r="GU186" s="1633"/>
      <c r="GV186" s="1633"/>
      <c r="GW186" s="1633"/>
      <c r="GX186" s="1633"/>
      <c r="GY186" s="1633"/>
      <c r="GZ186" s="1633"/>
      <c r="HA186" s="1633"/>
      <c r="HB186" s="1633"/>
      <c r="HC186" s="1633"/>
      <c r="HD186" s="1633"/>
      <c r="HE186" s="1633"/>
      <c r="HF186" s="1633"/>
      <c r="HG186" s="1633"/>
      <c r="HH186" s="1633"/>
      <c r="HI186" s="1633"/>
      <c r="HJ186" s="1633"/>
      <c r="HK186" s="1633"/>
      <c r="HL186" s="1633"/>
      <c r="HM186" s="1633"/>
      <c r="HN186" s="1633"/>
      <c r="HO186" s="1633"/>
      <c r="HP186" s="1633"/>
      <c r="HQ186" s="1633"/>
      <c r="HR186" s="1633"/>
      <c r="HS186" s="1633"/>
      <c r="HT186" s="1633"/>
      <c r="HU186" s="1633"/>
      <c r="HV186" s="1633"/>
      <c r="HW186" s="1633"/>
      <c r="HX186" s="1633"/>
      <c r="HY186" s="1633"/>
      <c r="HZ186" s="1633"/>
      <c r="IA186" s="1633"/>
      <c r="IB186" s="1633"/>
      <c r="IC186" s="1633"/>
      <c r="ID186" s="1633"/>
      <c r="IE186" s="1633"/>
      <c r="IF186" s="1633"/>
      <c r="IG186" s="1633"/>
      <c r="IH186" s="1633"/>
      <c r="II186" s="1633"/>
      <c r="IJ186" s="1633"/>
      <c r="IK186" s="1633"/>
      <c r="IL186" s="1633"/>
      <c r="IM186" s="1633"/>
      <c r="IN186" s="1633"/>
      <c r="IO186" s="1633"/>
      <c r="IP186" s="1633"/>
      <c r="IQ186" s="1633"/>
      <c r="IR186" s="1633"/>
      <c r="IS186" s="1633"/>
      <c r="IT186" s="1633"/>
      <c r="IU186" s="1633"/>
      <c r="IV186" s="1633"/>
      <c r="IW186" s="1633"/>
      <c r="IX186" s="1633"/>
      <c r="IY186" s="1633"/>
      <c r="IZ186" s="1633"/>
      <c r="JA186" s="1633"/>
      <c r="JB186" s="1633"/>
      <c r="JC186" s="1633"/>
      <c r="JD186" s="1633"/>
      <c r="JE186" s="1633"/>
      <c r="JF186" s="1633"/>
      <c r="JG186" s="1633"/>
      <c r="JH186" s="1633"/>
      <c r="JI186" s="1633"/>
      <c r="JJ186" s="1633"/>
      <c r="JK186" s="1633"/>
      <c r="JL186" s="1633"/>
      <c r="JM186" s="1633"/>
      <c r="JN186" s="1633"/>
      <c r="JO186" s="1633"/>
      <c r="JP186" s="1633"/>
      <c r="JQ186" s="1633"/>
      <c r="JR186" s="1633"/>
      <c r="JS186" s="1633"/>
      <c r="JT186" s="1633"/>
      <c r="JU186" s="1633"/>
      <c r="JV186" s="1633"/>
      <c r="JW186" s="1633"/>
      <c r="JX186" s="1633"/>
      <c r="JY186" s="1633"/>
      <c r="JZ186" s="1633"/>
      <c r="KA186" s="1633"/>
      <c r="KB186" s="1633"/>
      <c r="KC186" s="1633"/>
      <c r="KD186" s="1633"/>
      <c r="KE186" s="1633"/>
      <c r="KF186" s="1633"/>
      <c r="KG186" s="1633"/>
      <c r="KH186" s="1633"/>
      <c r="KI186" s="1633"/>
      <c r="KJ186" s="1633"/>
      <c r="KK186" s="1633"/>
      <c r="KL186" s="1633"/>
      <c r="KM186" s="1633"/>
      <c r="KN186" s="1633"/>
      <c r="KO186" s="1633"/>
      <c r="KP186" s="1633"/>
      <c r="KQ186" s="1633"/>
      <c r="KR186" s="1633"/>
      <c r="KS186" s="1633"/>
      <c r="KT186" s="1633"/>
      <c r="KU186" s="1633"/>
      <c r="KV186" s="1633"/>
      <c r="KW186" s="1633"/>
      <c r="KX186" s="1633"/>
      <c r="KY186" s="1633"/>
      <c r="KZ186" s="1633"/>
      <c r="LA186" s="1633"/>
      <c r="LB186" s="1633"/>
      <c r="LC186" s="1633"/>
      <c r="LD186" s="1633"/>
      <c r="LE186" s="1633"/>
      <c r="LF186" s="1633"/>
      <c r="LG186" s="1633"/>
      <c r="LH186" s="1633"/>
      <c r="LI186" s="1633"/>
      <c r="LJ186" s="1633"/>
      <c r="LK186" s="1633"/>
      <c r="LL186" s="1633"/>
      <c r="LM186" s="1633"/>
      <c r="LN186" s="1633"/>
      <c r="LO186" s="1642"/>
      <c r="LP186" s="1642"/>
      <c r="LQ186" s="1642"/>
      <c r="LR186" s="1642"/>
      <c r="LS186" s="1642"/>
      <c r="LT186" s="1642"/>
      <c r="LU186" s="1642"/>
      <c r="LV186" s="1643"/>
    </row>
    <row r="187" s="2140" customFormat="1" ht="45" customHeight="1" spans="1:334">
      <c r="A187" s="2417">
        <v>45841</v>
      </c>
      <c r="B187" s="1500" t="s">
        <v>173</v>
      </c>
      <c r="C187" s="1501" t="s">
        <v>98</v>
      </c>
      <c r="D187" s="1502">
        <v>4500172562</v>
      </c>
      <c r="E187" s="2253" t="s">
        <v>2249</v>
      </c>
      <c r="F187" s="1502" t="s">
        <v>2250</v>
      </c>
      <c r="G187" s="1505" t="s">
        <v>1859</v>
      </c>
      <c r="H187" s="1505" t="s">
        <v>1859</v>
      </c>
      <c r="I187" s="1532" t="s">
        <v>1861</v>
      </c>
      <c r="J187" s="1522">
        <v>2640</v>
      </c>
      <c r="K187" s="1534">
        <v>12</v>
      </c>
      <c r="L187" s="1534">
        <v>2640</v>
      </c>
      <c r="M187" s="1534">
        <f t="shared" si="115"/>
        <v>1</v>
      </c>
      <c r="N187" s="1536">
        <v>45891</v>
      </c>
      <c r="O187" s="1536">
        <v>45894</v>
      </c>
      <c r="P187" s="1537" t="s">
        <v>489</v>
      </c>
      <c r="Q187" s="1562" t="s">
        <v>78</v>
      </c>
      <c r="R187" s="2709"/>
      <c r="S187" s="2709"/>
      <c r="T187" s="2709"/>
      <c r="U187" s="2709"/>
      <c r="V187" s="1532"/>
      <c r="W187" s="1532" t="s">
        <v>111</v>
      </c>
      <c r="X187" s="1565" t="s">
        <v>2163</v>
      </c>
      <c r="Y187" s="1589" t="s">
        <v>88</v>
      </c>
      <c r="Z187" s="1589" t="s">
        <v>2164</v>
      </c>
      <c r="AA187" s="1589" t="s">
        <v>2165</v>
      </c>
      <c r="AB187" s="1589" t="s">
        <v>745</v>
      </c>
      <c r="AC187" s="1580" t="s">
        <v>2166</v>
      </c>
      <c r="AD187" s="1590" t="s">
        <v>181</v>
      </c>
      <c r="AE187" s="2277">
        <v>1510.51</v>
      </c>
      <c r="AF187" s="2278">
        <f t="shared" si="151"/>
        <v>1510.51</v>
      </c>
      <c r="AG187" s="1504" t="s">
        <v>2251</v>
      </c>
      <c r="AH187" s="1609" t="s">
        <v>81</v>
      </c>
      <c r="AI187" s="2710"/>
      <c r="AJ187" s="2626">
        <v>10</v>
      </c>
      <c r="AK187" s="2627">
        <f t="shared" si="116"/>
        <v>2640</v>
      </c>
      <c r="AL187" s="2627"/>
      <c r="AM187" s="2627"/>
      <c r="AN187" s="2627"/>
      <c r="AO187" s="2627">
        <f t="shared" si="152"/>
        <v>220</v>
      </c>
      <c r="AP187" s="2627"/>
      <c r="AQ187" s="2641"/>
      <c r="AR187" s="1610"/>
      <c r="AS187" s="1610" t="s">
        <v>63</v>
      </c>
      <c r="AT187" s="1610">
        <f t="shared" si="135"/>
        <v>2640</v>
      </c>
      <c r="AU187" s="1610"/>
      <c r="AV187" s="1622">
        <f t="shared" si="140"/>
        <v>264</v>
      </c>
      <c r="AW187" s="1622">
        <f t="shared" si="141"/>
        <v>264</v>
      </c>
      <c r="AX187" s="1622">
        <f t="shared" si="142"/>
        <v>264</v>
      </c>
      <c r="AY187" s="1622">
        <f t="shared" si="143"/>
        <v>264</v>
      </c>
      <c r="AZ187" s="1622">
        <f t="shared" si="144"/>
        <v>264</v>
      </c>
      <c r="BA187" s="1622">
        <f t="shared" si="145"/>
        <v>264</v>
      </c>
      <c r="BB187" s="1622">
        <f t="shared" si="146"/>
        <v>264</v>
      </c>
      <c r="BC187" s="1622">
        <f t="shared" si="147"/>
        <v>264</v>
      </c>
      <c r="BD187" s="1622">
        <f t="shared" si="148"/>
        <v>264</v>
      </c>
      <c r="BE187" s="1622">
        <f t="shared" si="149"/>
        <v>264</v>
      </c>
      <c r="BF187" s="1622">
        <f t="shared" si="133"/>
        <v>253</v>
      </c>
      <c r="BG187" s="2648">
        <f t="shared" si="150"/>
        <v>11</v>
      </c>
      <c r="BH187" s="1633"/>
      <c r="BI187" s="1633"/>
      <c r="BJ187" s="1633"/>
      <c r="BK187" s="1633"/>
      <c r="BL187" s="1633"/>
      <c r="BM187" s="1633"/>
      <c r="BN187" s="1633"/>
      <c r="BO187" s="1633"/>
      <c r="BP187" s="1633"/>
      <c r="BQ187" s="1633"/>
      <c r="BR187" s="1633"/>
      <c r="BS187" s="1633"/>
      <c r="BT187" s="1633"/>
      <c r="BU187" s="1633"/>
      <c r="BV187" s="1633"/>
      <c r="BW187" s="1633"/>
      <c r="BX187" s="1633"/>
      <c r="BY187" s="1633"/>
      <c r="BZ187" s="1633"/>
      <c r="CA187" s="1633"/>
      <c r="CB187" s="1633"/>
      <c r="CC187" s="1633"/>
      <c r="CD187" s="1633"/>
      <c r="CE187" s="1633"/>
      <c r="CF187" s="1633"/>
      <c r="CG187" s="1633"/>
      <c r="CH187" s="1633"/>
      <c r="CI187" s="1633"/>
      <c r="CJ187" s="1633"/>
      <c r="CK187" s="1633"/>
      <c r="CL187" s="1633"/>
      <c r="CM187" s="1633"/>
      <c r="CN187" s="1633"/>
      <c r="CO187" s="1633"/>
      <c r="CP187" s="1633"/>
      <c r="CQ187" s="1633"/>
      <c r="CR187" s="1633"/>
      <c r="CS187" s="1633"/>
      <c r="CT187" s="1633"/>
      <c r="CU187" s="1633"/>
      <c r="CV187" s="1633"/>
      <c r="CW187" s="1633"/>
      <c r="CX187" s="1633"/>
      <c r="CY187" s="1633"/>
      <c r="CZ187" s="1633"/>
      <c r="DA187" s="1633"/>
      <c r="DB187" s="1633"/>
      <c r="DC187" s="1633"/>
      <c r="DD187" s="1633"/>
      <c r="DE187" s="1633"/>
      <c r="DF187" s="1633"/>
      <c r="DG187" s="1633"/>
      <c r="DH187" s="1633"/>
      <c r="DI187" s="1633"/>
      <c r="DJ187" s="1633"/>
      <c r="DK187" s="1633"/>
      <c r="DL187" s="1633"/>
      <c r="DM187" s="1633"/>
      <c r="DN187" s="1633"/>
      <c r="DO187" s="1633"/>
      <c r="DP187" s="1633"/>
      <c r="DQ187" s="1633"/>
      <c r="DR187" s="1633"/>
      <c r="DS187" s="1633"/>
      <c r="DT187" s="1633"/>
      <c r="DU187" s="1633"/>
      <c r="DV187" s="1633"/>
      <c r="DW187" s="1633"/>
      <c r="DX187" s="1633"/>
      <c r="DY187" s="1633"/>
      <c r="DZ187" s="1633"/>
      <c r="EA187" s="1633"/>
      <c r="EB187" s="1633"/>
      <c r="EC187" s="1633"/>
      <c r="ED187" s="1633"/>
      <c r="EE187" s="1633"/>
      <c r="EF187" s="1633"/>
      <c r="EG187" s="1633"/>
      <c r="EH187" s="1633"/>
      <c r="EI187" s="1633"/>
      <c r="EJ187" s="1633"/>
      <c r="EK187" s="1633"/>
      <c r="EL187" s="1633"/>
      <c r="EM187" s="1633"/>
      <c r="EN187" s="1633"/>
      <c r="EO187" s="1633"/>
      <c r="EP187" s="1633"/>
      <c r="EQ187" s="1633"/>
      <c r="ER187" s="1633"/>
      <c r="ES187" s="1633"/>
      <c r="ET187" s="1633"/>
      <c r="EU187" s="1633"/>
      <c r="EV187" s="1633"/>
      <c r="EW187" s="1633"/>
      <c r="EX187" s="1633"/>
      <c r="EY187" s="1633"/>
      <c r="EZ187" s="1633"/>
      <c r="FA187" s="1633"/>
      <c r="FB187" s="1633"/>
      <c r="FC187" s="1633"/>
      <c r="FD187" s="1633"/>
      <c r="FE187" s="1633"/>
      <c r="FF187" s="1633"/>
      <c r="FG187" s="1633"/>
      <c r="FH187" s="1633"/>
      <c r="FI187" s="1633"/>
      <c r="FJ187" s="1633"/>
      <c r="FK187" s="1633"/>
      <c r="FL187" s="1633"/>
      <c r="FM187" s="1633"/>
      <c r="FN187" s="1633"/>
      <c r="FO187" s="1633"/>
      <c r="FP187" s="1633"/>
      <c r="FQ187" s="1633"/>
      <c r="FR187" s="1633"/>
      <c r="FS187" s="1633"/>
      <c r="FT187" s="1633"/>
      <c r="FU187" s="1633"/>
      <c r="FV187" s="1633"/>
      <c r="FW187" s="1633"/>
      <c r="FX187" s="1633"/>
      <c r="FY187" s="1633"/>
      <c r="FZ187" s="1633"/>
      <c r="GA187" s="1633"/>
      <c r="GB187" s="1633"/>
      <c r="GC187" s="1633"/>
      <c r="GD187" s="1633"/>
      <c r="GE187" s="1633"/>
      <c r="GF187" s="1633"/>
      <c r="GG187" s="1633"/>
      <c r="GH187" s="1633"/>
      <c r="GI187" s="1633"/>
      <c r="GJ187" s="1633"/>
      <c r="GK187" s="1633"/>
      <c r="GL187" s="1633"/>
      <c r="GM187" s="1633"/>
      <c r="GN187" s="1633"/>
      <c r="GO187" s="1633"/>
      <c r="GP187" s="1633"/>
      <c r="GQ187" s="1633"/>
      <c r="GR187" s="1633"/>
      <c r="GS187" s="1633"/>
      <c r="GT187" s="1633"/>
      <c r="GU187" s="1633"/>
      <c r="GV187" s="1633"/>
      <c r="GW187" s="1633"/>
      <c r="GX187" s="1633"/>
      <c r="GY187" s="1633"/>
      <c r="GZ187" s="1633"/>
      <c r="HA187" s="1633"/>
      <c r="HB187" s="1633"/>
      <c r="HC187" s="1633"/>
      <c r="HD187" s="1633"/>
      <c r="HE187" s="1633"/>
      <c r="HF187" s="1633"/>
      <c r="HG187" s="1633"/>
      <c r="HH187" s="1633"/>
      <c r="HI187" s="1633"/>
      <c r="HJ187" s="1633"/>
      <c r="HK187" s="1633"/>
      <c r="HL187" s="1633"/>
      <c r="HM187" s="1633"/>
      <c r="HN187" s="1633"/>
      <c r="HO187" s="1633"/>
      <c r="HP187" s="1633"/>
      <c r="HQ187" s="1633"/>
      <c r="HR187" s="1633"/>
      <c r="HS187" s="1633"/>
      <c r="HT187" s="1633"/>
      <c r="HU187" s="1633"/>
      <c r="HV187" s="1633"/>
      <c r="HW187" s="1633"/>
      <c r="HX187" s="1633"/>
      <c r="HY187" s="1633"/>
      <c r="HZ187" s="1633"/>
      <c r="IA187" s="1633"/>
      <c r="IB187" s="1633"/>
      <c r="IC187" s="1633"/>
      <c r="ID187" s="1633"/>
      <c r="IE187" s="1633"/>
      <c r="IF187" s="1633"/>
      <c r="IG187" s="1633"/>
      <c r="IH187" s="1633"/>
      <c r="II187" s="1633"/>
      <c r="IJ187" s="1633"/>
      <c r="IK187" s="1633"/>
      <c r="IL187" s="1633"/>
      <c r="IM187" s="1633"/>
      <c r="IN187" s="1633"/>
      <c r="IO187" s="1633"/>
      <c r="IP187" s="1633"/>
      <c r="IQ187" s="1633"/>
      <c r="IR187" s="1633"/>
      <c r="IS187" s="1633"/>
      <c r="IT187" s="1633"/>
      <c r="IU187" s="1633"/>
      <c r="IV187" s="1633"/>
      <c r="IW187" s="1633"/>
      <c r="IX187" s="1633"/>
      <c r="IY187" s="1633"/>
      <c r="IZ187" s="1633"/>
      <c r="JA187" s="1633"/>
      <c r="JB187" s="1633"/>
      <c r="JC187" s="1633"/>
      <c r="JD187" s="1633"/>
      <c r="JE187" s="1633"/>
      <c r="JF187" s="1633"/>
      <c r="JG187" s="1633"/>
      <c r="JH187" s="1633"/>
      <c r="JI187" s="1633"/>
      <c r="JJ187" s="1633"/>
      <c r="JK187" s="1633"/>
      <c r="JL187" s="1633"/>
      <c r="JM187" s="1633"/>
      <c r="JN187" s="1633"/>
      <c r="JO187" s="1633"/>
      <c r="JP187" s="1633"/>
      <c r="JQ187" s="1633"/>
      <c r="JR187" s="1633"/>
      <c r="JS187" s="1633"/>
      <c r="JT187" s="1633"/>
      <c r="JU187" s="1633"/>
      <c r="JV187" s="1633"/>
      <c r="JW187" s="1633"/>
      <c r="JX187" s="1633"/>
      <c r="JY187" s="1633"/>
      <c r="JZ187" s="1633"/>
      <c r="KA187" s="1633"/>
      <c r="KB187" s="1633"/>
      <c r="KC187" s="1633"/>
      <c r="KD187" s="1633"/>
      <c r="KE187" s="1633"/>
      <c r="KF187" s="1633"/>
      <c r="KG187" s="1633"/>
      <c r="KH187" s="1633"/>
      <c r="KI187" s="1633"/>
      <c r="KJ187" s="1633"/>
      <c r="KK187" s="1633"/>
      <c r="KL187" s="1633"/>
      <c r="KM187" s="1633"/>
      <c r="KN187" s="1633"/>
      <c r="KO187" s="1633"/>
      <c r="KP187" s="1633"/>
      <c r="KQ187" s="1633"/>
      <c r="KR187" s="1633"/>
      <c r="KS187" s="1633"/>
      <c r="KT187" s="1633"/>
      <c r="KU187" s="1633"/>
      <c r="KV187" s="1633"/>
      <c r="KW187" s="1633"/>
      <c r="KX187" s="1633"/>
      <c r="KY187" s="1633"/>
      <c r="KZ187" s="1633"/>
      <c r="LA187" s="1633"/>
      <c r="LB187" s="1633"/>
      <c r="LC187" s="1633"/>
      <c r="LD187" s="1633"/>
      <c r="LE187" s="1633"/>
      <c r="LF187" s="1633"/>
      <c r="LG187" s="1633"/>
      <c r="LH187" s="1633"/>
      <c r="LI187" s="1633"/>
      <c r="LJ187" s="1633"/>
      <c r="LK187" s="1633"/>
      <c r="LL187" s="1633"/>
      <c r="LM187" s="1633"/>
      <c r="LN187" s="1633"/>
      <c r="LO187" s="1642"/>
      <c r="LP187" s="1642"/>
      <c r="LQ187" s="1642"/>
      <c r="LR187" s="1642"/>
      <c r="LS187" s="1642"/>
      <c r="LT187" s="1642"/>
      <c r="LU187" s="1642"/>
      <c r="LV187" s="1643"/>
    </row>
    <row r="188" s="2140" customFormat="1" ht="45" customHeight="1" spans="1:334">
      <c r="A188" s="2417">
        <v>45841</v>
      </c>
      <c r="B188" s="1500" t="s">
        <v>173</v>
      </c>
      <c r="C188" s="1501" t="s">
        <v>98</v>
      </c>
      <c r="D188" s="1502">
        <v>4500172562</v>
      </c>
      <c r="E188" s="2253" t="s">
        <v>2252</v>
      </c>
      <c r="F188" s="1502" t="s">
        <v>2253</v>
      </c>
      <c r="G188" s="1505" t="s">
        <v>1859</v>
      </c>
      <c r="H188" s="1505" t="s">
        <v>1859</v>
      </c>
      <c r="I188" s="1532" t="s">
        <v>1861</v>
      </c>
      <c r="J188" s="1522">
        <v>2640</v>
      </c>
      <c r="K188" s="1534">
        <v>12</v>
      </c>
      <c r="L188" s="1534">
        <v>2640</v>
      </c>
      <c r="M188" s="1534">
        <f t="shared" si="115"/>
        <v>1</v>
      </c>
      <c r="N188" s="1536">
        <v>45891</v>
      </c>
      <c r="O188" s="1536">
        <v>45894</v>
      </c>
      <c r="P188" s="1537" t="s">
        <v>489</v>
      </c>
      <c r="Q188" s="1562" t="s">
        <v>78</v>
      </c>
      <c r="R188" s="2709"/>
      <c r="S188" s="2709"/>
      <c r="T188" s="2709"/>
      <c r="U188" s="2709"/>
      <c r="V188" s="1532"/>
      <c r="W188" s="1532" t="s">
        <v>111</v>
      </c>
      <c r="X188" s="1565" t="s">
        <v>2163</v>
      </c>
      <c r="Y188" s="1589" t="s">
        <v>88</v>
      </c>
      <c r="Z188" s="1589" t="s">
        <v>2164</v>
      </c>
      <c r="AA188" s="1589" t="s">
        <v>2165</v>
      </c>
      <c r="AB188" s="1589" t="s">
        <v>745</v>
      </c>
      <c r="AC188" s="1580" t="s">
        <v>2166</v>
      </c>
      <c r="AD188" s="1590" t="s">
        <v>181</v>
      </c>
      <c r="AE188" s="2277">
        <v>1510.51</v>
      </c>
      <c r="AF188" s="2278">
        <f t="shared" si="151"/>
        <v>1510.51</v>
      </c>
      <c r="AG188" s="1504" t="s">
        <v>2254</v>
      </c>
      <c r="AH188" s="1609" t="s">
        <v>81</v>
      </c>
      <c r="AI188" s="2710"/>
      <c r="AJ188" s="2626">
        <v>10</v>
      </c>
      <c r="AK188" s="2627">
        <f t="shared" si="116"/>
        <v>2640</v>
      </c>
      <c r="AL188" s="2627"/>
      <c r="AM188" s="2627"/>
      <c r="AN188" s="2627"/>
      <c r="AO188" s="2627">
        <f t="shared" si="152"/>
        <v>220</v>
      </c>
      <c r="AP188" s="2627"/>
      <c r="AQ188" s="2641"/>
      <c r="AR188" s="1610"/>
      <c r="AS188" s="1610" t="s">
        <v>63</v>
      </c>
      <c r="AT188" s="1610">
        <f t="shared" si="135"/>
        <v>2640</v>
      </c>
      <c r="AU188" s="1610"/>
      <c r="AV188" s="1622">
        <f t="shared" si="140"/>
        <v>264</v>
      </c>
      <c r="AW188" s="1622">
        <f t="shared" si="141"/>
        <v>264</v>
      </c>
      <c r="AX188" s="1622">
        <f t="shared" si="142"/>
        <v>264</v>
      </c>
      <c r="AY188" s="1622">
        <f t="shared" si="143"/>
        <v>264</v>
      </c>
      <c r="AZ188" s="1622">
        <f t="shared" si="144"/>
        <v>264</v>
      </c>
      <c r="BA188" s="1622">
        <f t="shared" si="145"/>
        <v>264</v>
      </c>
      <c r="BB188" s="1622">
        <f t="shared" si="146"/>
        <v>264</v>
      </c>
      <c r="BC188" s="1622">
        <f t="shared" si="147"/>
        <v>264</v>
      </c>
      <c r="BD188" s="1622">
        <f t="shared" si="148"/>
        <v>264</v>
      </c>
      <c r="BE188" s="1622">
        <f t="shared" si="149"/>
        <v>264</v>
      </c>
      <c r="BF188" s="1622">
        <f t="shared" si="133"/>
        <v>253</v>
      </c>
      <c r="BG188" s="2648">
        <f t="shared" si="150"/>
        <v>11</v>
      </c>
      <c r="BH188" s="1633"/>
      <c r="BI188" s="1633"/>
      <c r="BJ188" s="1633"/>
      <c r="BK188" s="1633"/>
      <c r="BL188" s="1633"/>
      <c r="BM188" s="1633"/>
      <c r="BN188" s="1633"/>
      <c r="BO188" s="1633"/>
      <c r="BP188" s="1633"/>
      <c r="BQ188" s="1633"/>
      <c r="BR188" s="1633"/>
      <c r="BS188" s="1633"/>
      <c r="BT188" s="1633"/>
      <c r="BU188" s="1633"/>
      <c r="BV188" s="1633"/>
      <c r="BW188" s="1633"/>
      <c r="BX188" s="1633"/>
      <c r="BY188" s="1633"/>
      <c r="BZ188" s="1633"/>
      <c r="CA188" s="1633"/>
      <c r="CB188" s="1633"/>
      <c r="CC188" s="1633"/>
      <c r="CD188" s="1633"/>
      <c r="CE188" s="1633"/>
      <c r="CF188" s="1633"/>
      <c r="CG188" s="1633"/>
      <c r="CH188" s="1633"/>
      <c r="CI188" s="1633"/>
      <c r="CJ188" s="1633"/>
      <c r="CK188" s="1633"/>
      <c r="CL188" s="1633"/>
      <c r="CM188" s="1633"/>
      <c r="CN188" s="1633"/>
      <c r="CO188" s="1633"/>
      <c r="CP188" s="1633"/>
      <c r="CQ188" s="1633"/>
      <c r="CR188" s="1633"/>
      <c r="CS188" s="1633"/>
      <c r="CT188" s="1633"/>
      <c r="CU188" s="1633"/>
      <c r="CV188" s="1633"/>
      <c r="CW188" s="1633"/>
      <c r="CX188" s="1633"/>
      <c r="CY188" s="1633"/>
      <c r="CZ188" s="1633"/>
      <c r="DA188" s="1633"/>
      <c r="DB188" s="1633"/>
      <c r="DC188" s="1633"/>
      <c r="DD188" s="1633"/>
      <c r="DE188" s="1633"/>
      <c r="DF188" s="1633"/>
      <c r="DG188" s="1633"/>
      <c r="DH188" s="1633"/>
      <c r="DI188" s="1633"/>
      <c r="DJ188" s="1633"/>
      <c r="DK188" s="1633"/>
      <c r="DL188" s="1633"/>
      <c r="DM188" s="1633"/>
      <c r="DN188" s="1633"/>
      <c r="DO188" s="1633"/>
      <c r="DP188" s="1633"/>
      <c r="DQ188" s="1633"/>
      <c r="DR188" s="1633"/>
      <c r="DS188" s="1633"/>
      <c r="DT188" s="1633"/>
      <c r="DU188" s="1633"/>
      <c r="DV188" s="1633"/>
      <c r="DW188" s="1633"/>
      <c r="DX188" s="1633"/>
      <c r="DY188" s="1633"/>
      <c r="DZ188" s="1633"/>
      <c r="EA188" s="1633"/>
      <c r="EB188" s="1633"/>
      <c r="EC188" s="1633"/>
      <c r="ED188" s="1633"/>
      <c r="EE188" s="1633"/>
      <c r="EF188" s="1633"/>
      <c r="EG188" s="1633"/>
      <c r="EH188" s="1633"/>
      <c r="EI188" s="1633"/>
      <c r="EJ188" s="1633"/>
      <c r="EK188" s="1633"/>
      <c r="EL188" s="1633"/>
      <c r="EM188" s="1633"/>
      <c r="EN188" s="1633"/>
      <c r="EO188" s="1633"/>
      <c r="EP188" s="1633"/>
      <c r="EQ188" s="1633"/>
      <c r="ER188" s="1633"/>
      <c r="ES188" s="1633"/>
      <c r="ET188" s="1633"/>
      <c r="EU188" s="1633"/>
      <c r="EV188" s="1633"/>
      <c r="EW188" s="1633"/>
      <c r="EX188" s="1633"/>
      <c r="EY188" s="1633"/>
      <c r="EZ188" s="1633"/>
      <c r="FA188" s="1633"/>
      <c r="FB188" s="1633"/>
      <c r="FC188" s="1633"/>
      <c r="FD188" s="1633"/>
      <c r="FE188" s="1633"/>
      <c r="FF188" s="1633"/>
      <c r="FG188" s="1633"/>
      <c r="FH188" s="1633"/>
      <c r="FI188" s="1633"/>
      <c r="FJ188" s="1633"/>
      <c r="FK188" s="1633"/>
      <c r="FL188" s="1633"/>
      <c r="FM188" s="1633"/>
      <c r="FN188" s="1633"/>
      <c r="FO188" s="1633"/>
      <c r="FP188" s="1633"/>
      <c r="FQ188" s="1633"/>
      <c r="FR188" s="1633"/>
      <c r="FS188" s="1633"/>
      <c r="FT188" s="1633"/>
      <c r="FU188" s="1633"/>
      <c r="FV188" s="1633"/>
      <c r="FW188" s="1633"/>
      <c r="FX188" s="1633"/>
      <c r="FY188" s="1633"/>
      <c r="FZ188" s="1633"/>
      <c r="GA188" s="1633"/>
      <c r="GB188" s="1633"/>
      <c r="GC188" s="1633"/>
      <c r="GD188" s="1633"/>
      <c r="GE188" s="1633"/>
      <c r="GF188" s="1633"/>
      <c r="GG188" s="1633"/>
      <c r="GH188" s="1633"/>
      <c r="GI188" s="1633"/>
      <c r="GJ188" s="1633"/>
      <c r="GK188" s="1633"/>
      <c r="GL188" s="1633"/>
      <c r="GM188" s="1633"/>
      <c r="GN188" s="1633"/>
      <c r="GO188" s="1633"/>
      <c r="GP188" s="1633"/>
      <c r="GQ188" s="1633"/>
      <c r="GR188" s="1633"/>
      <c r="GS188" s="1633"/>
      <c r="GT188" s="1633"/>
      <c r="GU188" s="1633"/>
      <c r="GV188" s="1633"/>
      <c r="GW188" s="1633"/>
      <c r="GX188" s="1633"/>
      <c r="GY188" s="1633"/>
      <c r="GZ188" s="1633"/>
      <c r="HA188" s="1633"/>
      <c r="HB188" s="1633"/>
      <c r="HC188" s="1633"/>
      <c r="HD188" s="1633"/>
      <c r="HE188" s="1633"/>
      <c r="HF188" s="1633"/>
      <c r="HG188" s="1633"/>
      <c r="HH188" s="1633"/>
      <c r="HI188" s="1633"/>
      <c r="HJ188" s="1633"/>
      <c r="HK188" s="1633"/>
      <c r="HL188" s="1633"/>
      <c r="HM188" s="1633"/>
      <c r="HN188" s="1633"/>
      <c r="HO188" s="1633"/>
      <c r="HP188" s="1633"/>
      <c r="HQ188" s="1633"/>
      <c r="HR188" s="1633"/>
      <c r="HS188" s="1633"/>
      <c r="HT188" s="1633"/>
      <c r="HU188" s="1633"/>
      <c r="HV188" s="1633"/>
      <c r="HW188" s="1633"/>
      <c r="HX188" s="1633"/>
      <c r="HY188" s="1633"/>
      <c r="HZ188" s="1633"/>
      <c r="IA188" s="1633"/>
      <c r="IB188" s="1633"/>
      <c r="IC188" s="1633"/>
      <c r="ID188" s="1633"/>
      <c r="IE188" s="1633"/>
      <c r="IF188" s="1633"/>
      <c r="IG188" s="1633"/>
      <c r="IH188" s="1633"/>
      <c r="II188" s="1633"/>
      <c r="IJ188" s="1633"/>
      <c r="IK188" s="1633"/>
      <c r="IL188" s="1633"/>
      <c r="IM188" s="1633"/>
      <c r="IN188" s="1633"/>
      <c r="IO188" s="1633"/>
      <c r="IP188" s="1633"/>
      <c r="IQ188" s="1633"/>
      <c r="IR188" s="1633"/>
      <c r="IS188" s="1633"/>
      <c r="IT188" s="1633"/>
      <c r="IU188" s="1633"/>
      <c r="IV188" s="1633"/>
      <c r="IW188" s="1633"/>
      <c r="IX188" s="1633"/>
      <c r="IY188" s="1633"/>
      <c r="IZ188" s="1633"/>
      <c r="JA188" s="1633"/>
      <c r="JB188" s="1633"/>
      <c r="JC188" s="1633"/>
      <c r="JD188" s="1633"/>
      <c r="JE188" s="1633"/>
      <c r="JF188" s="1633"/>
      <c r="JG188" s="1633"/>
      <c r="JH188" s="1633"/>
      <c r="JI188" s="1633"/>
      <c r="JJ188" s="1633"/>
      <c r="JK188" s="1633"/>
      <c r="JL188" s="1633"/>
      <c r="JM188" s="1633"/>
      <c r="JN188" s="1633"/>
      <c r="JO188" s="1633"/>
      <c r="JP188" s="1633"/>
      <c r="JQ188" s="1633"/>
      <c r="JR188" s="1633"/>
      <c r="JS188" s="1633"/>
      <c r="JT188" s="1633"/>
      <c r="JU188" s="1633"/>
      <c r="JV188" s="1633"/>
      <c r="JW188" s="1633"/>
      <c r="JX188" s="1633"/>
      <c r="JY188" s="1633"/>
      <c r="JZ188" s="1633"/>
      <c r="KA188" s="1633"/>
      <c r="KB188" s="1633"/>
      <c r="KC188" s="1633"/>
      <c r="KD188" s="1633"/>
      <c r="KE188" s="1633"/>
      <c r="KF188" s="1633"/>
      <c r="KG188" s="1633"/>
      <c r="KH188" s="1633"/>
      <c r="KI188" s="1633"/>
      <c r="KJ188" s="1633"/>
      <c r="KK188" s="1633"/>
      <c r="KL188" s="1633"/>
      <c r="KM188" s="1633"/>
      <c r="KN188" s="1633"/>
      <c r="KO188" s="1633"/>
      <c r="KP188" s="1633"/>
      <c r="KQ188" s="1633"/>
      <c r="KR188" s="1633"/>
      <c r="KS188" s="1633"/>
      <c r="KT188" s="1633"/>
      <c r="KU188" s="1633"/>
      <c r="KV188" s="1633"/>
      <c r="KW188" s="1633"/>
      <c r="KX188" s="1633"/>
      <c r="KY188" s="1633"/>
      <c r="KZ188" s="1633"/>
      <c r="LA188" s="1633"/>
      <c r="LB188" s="1633"/>
      <c r="LC188" s="1633"/>
      <c r="LD188" s="1633"/>
      <c r="LE188" s="1633"/>
      <c r="LF188" s="1633"/>
      <c r="LG188" s="1633"/>
      <c r="LH188" s="1633"/>
      <c r="LI188" s="1633"/>
      <c r="LJ188" s="1633"/>
      <c r="LK188" s="1633"/>
      <c r="LL188" s="1633"/>
      <c r="LM188" s="1633"/>
      <c r="LN188" s="1633"/>
      <c r="LO188" s="1642"/>
      <c r="LP188" s="1642"/>
      <c r="LQ188" s="1642"/>
      <c r="LR188" s="1642"/>
      <c r="LS188" s="1642"/>
      <c r="LT188" s="1642"/>
      <c r="LU188" s="1642"/>
      <c r="LV188" s="1643"/>
    </row>
    <row r="189" s="2140" customFormat="1" ht="45" customHeight="1" spans="1:334">
      <c r="A189" s="2417">
        <v>45841</v>
      </c>
      <c r="B189" s="1500" t="s">
        <v>173</v>
      </c>
      <c r="C189" s="1501" t="s">
        <v>98</v>
      </c>
      <c r="D189" s="1502">
        <v>4500172562</v>
      </c>
      <c r="E189" s="2253" t="s">
        <v>2255</v>
      </c>
      <c r="F189" s="1502" t="s">
        <v>2256</v>
      </c>
      <c r="G189" s="1505" t="s">
        <v>1859</v>
      </c>
      <c r="H189" s="1505" t="s">
        <v>1859</v>
      </c>
      <c r="I189" s="1532" t="s">
        <v>1861</v>
      </c>
      <c r="J189" s="1522">
        <v>2640</v>
      </c>
      <c r="K189" s="1534">
        <v>12</v>
      </c>
      <c r="L189" s="1534">
        <v>2640</v>
      </c>
      <c r="M189" s="1534">
        <f t="shared" si="115"/>
        <v>1</v>
      </c>
      <c r="N189" s="1536">
        <v>45891</v>
      </c>
      <c r="O189" s="1536">
        <v>45894</v>
      </c>
      <c r="P189" s="1537" t="s">
        <v>489</v>
      </c>
      <c r="Q189" s="1562" t="s">
        <v>78</v>
      </c>
      <c r="R189" s="2709"/>
      <c r="S189" s="2709"/>
      <c r="T189" s="2709"/>
      <c r="U189" s="2709"/>
      <c r="V189" s="1532"/>
      <c r="W189" s="1532" t="s">
        <v>111</v>
      </c>
      <c r="X189" s="1565" t="s">
        <v>2163</v>
      </c>
      <c r="Y189" s="1589" t="s">
        <v>88</v>
      </c>
      <c r="Z189" s="1589" t="s">
        <v>2164</v>
      </c>
      <c r="AA189" s="1589" t="s">
        <v>2165</v>
      </c>
      <c r="AB189" s="1589" t="s">
        <v>745</v>
      </c>
      <c r="AC189" s="1580" t="s">
        <v>2166</v>
      </c>
      <c r="AD189" s="1590" t="s">
        <v>181</v>
      </c>
      <c r="AE189" s="2277">
        <v>1510.51</v>
      </c>
      <c r="AF189" s="2278">
        <f t="shared" si="151"/>
        <v>1510.51</v>
      </c>
      <c r="AG189" s="1504" t="s">
        <v>2257</v>
      </c>
      <c r="AH189" s="1609" t="s">
        <v>81</v>
      </c>
      <c r="AI189" s="2710"/>
      <c r="AJ189" s="2626">
        <v>10</v>
      </c>
      <c r="AK189" s="2627">
        <f t="shared" si="116"/>
        <v>2640</v>
      </c>
      <c r="AL189" s="2627"/>
      <c r="AM189" s="2627"/>
      <c r="AN189" s="2627"/>
      <c r="AO189" s="2627">
        <f t="shared" si="152"/>
        <v>220</v>
      </c>
      <c r="AP189" s="2627"/>
      <c r="AQ189" s="2641"/>
      <c r="AR189" s="1610"/>
      <c r="AS189" s="1610" t="s">
        <v>63</v>
      </c>
      <c r="AT189" s="1610">
        <f t="shared" si="135"/>
        <v>2640</v>
      </c>
      <c r="AU189" s="1610"/>
      <c r="AV189" s="1622">
        <f t="shared" si="140"/>
        <v>264</v>
      </c>
      <c r="AW189" s="1622">
        <f t="shared" si="141"/>
        <v>264</v>
      </c>
      <c r="AX189" s="1622">
        <f t="shared" si="142"/>
        <v>264</v>
      </c>
      <c r="AY189" s="1622">
        <f t="shared" si="143"/>
        <v>264</v>
      </c>
      <c r="AZ189" s="1622">
        <f t="shared" si="144"/>
        <v>264</v>
      </c>
      <c r="BA189" s="1622">
        <f t="shared" si="145"/>
        <v>264</v>
      </c>
      <c r="BB189" s="1622">
        <f t="shared" si="146"/>
        <v>264</v>
      </c>
      <c r="BC189" s="1622">
        <f t="shared" si="147"/>
        <v>264</v>
      </c>
      <c r="BD189" s="1622">
        <f t="shared" si="148"/>
        <v>264</v>
      </c>
      <c r="BE189" s="1622">
        <f t="shared" si="149"/>
        <v>264</v>
      </c>
      <c r="BF189" s="1622">
        <f t="shared" si="133"/>
        <v>253</v>
      </c>
      <c r="BG189" s="2648">
        <f t="shared" si="150"/>
        <v>11</v>
      </c>
      <c r="BH189" s="1633"/>
      <c r="BI189" s="1633"/>
      <c r="BJ189" s="1633"/>
      <c r="BK189" s="1633"/>
      <c r="BL189" s="1633"/>
      <c r="BM189" s="1633"/>
      <c r="BN189" s="1633"/>
      <c r="BO189" s="1633"/>
      <c r="BP189" s="1633"/>
      <c r="BQ189" s="1633"/>
      <c r="BR189" s="1633"/>
      <c r="BS189" s="1633"/>
      <c r="BT189" s="1633"/>
      <c r="BU189" s="1633"/>
      <c r="BV189" s="1633"/>
      <c r="BW189" s="1633"/>
      <c r="BX189" s="1633"/>
      <c r="BY189" s="1633"/>
      <c r="BZ189" s="1633"/>
      <c r="CA189" s="1633"/>
      <c r="CB189" s="1633"/>
      <c r="CC189" s="1633"/>
      <c r="CD189" s="1633"/>
      <c r="CE189" s="1633"/>
      <c r="CF189" s="1633"/>
      <c r="CG189" s="1633"/>
      <c r="CH189" s="1633"/>
      <c r="CI189" s="1633"/>
      <c r="CJ189" s="1633"/>
      <c r="CK189" s="1633"/>
      <c r="CL189" s="1633"/>
      <c r="CM189" s="1633"/>
      <c r="CN189" s="1633"/>
      <c r="CO189" s="1633"/>
      <c r="CP189" s="1633"/>
      <c r="CQ189" s="1633"/>
      <c r="CR189" s="1633"/>
      <c r="CS189" s="1633"/>
      <c r="CT189" s="1633"/>
      <c r="CU189" s="1633"/>
      <c r="CV189" s="1633"/>
      <c r="CW189" s="1633"/>
      <c r="CX189" s="1633"/>
      <c r="CY189" s="1633"/>
      <c r="CZ189" s="1633"/>
      <c r="DA189" s="1633"/>
      <c r="DB189" s="1633"/>
      <c r="DC189" s="1633"/>
      <c r="DD189" s="1633"/>
      <c r="DE189" s="1633"/>
      <c r="DF189" s="1633"/>
      <c r="DG189" s="1633"/>
      <c r="DH189" s="1633"/>
      <c r="DI189" s="1633"/>
      <c r="DJ189" s="1633"/>
      <c r="DK189" s="1633"/>
      <c r="DL189" s="1633"/>
      <c r="DM189" s="1633"/>
      <c r="DN189" s="1633"/>
      <c r="DO189" s="1633"/>
      <c r="DP189" s="1633"/>
      <c r="DQ189" s="1633"/>
      <c r="DR189" s="1633"/>
      <c r="DS189" s="1633"/>
      <c r="DT189" s="1633"/>
      <c r="DU189" s="1633"/>
      <c r="DV189" s="1633"/>
      <c r="DW189" s="1633"/>
      <c r="DX189" s="1633"/>
      <c r="DY189" s="1633"/>
      <c r="DZ189" s="1633"/>
      <c r="EA189" s="1633"/>
      <c r="EB189" s="1633"/>
      <c r="EC189" s="1633"/>
      <c r="ED189" s="1633"/>
      <c r="EE189" s="1633"/>
      <c r="EF189" s="1633"/>
      <c r="EG189" s="1633"/>
      <c r="EH189" s="1633"/>
      <c r="EI189" s="1633"/>
      <c r="EJ189" s="1633"/>
      <c r="EK189" s="1633"/>
      <c r="EL189" s="1633"/>
      <c r="EM189" s="1633"/>
      <c r="EN189" s="1633"/>
      <c r="EO189" s="1633"/>
      <c r="EP189" s="1633"/>
      <c r="EQ189" s="1633"/>
      <c r="ER189" s="1633"/>
      <c r="ES189" s="1633"/>
      <c r="ET189" s="1633"/>
      <c r="EU189" s="1633"/>
      <c r="EV189" s="1633"/>
      <c r="EW189" s="1633"/>
      <c r="EX189" s="1633"/>
      <c r="EY189" s="1633"/>
      <c r="EZ189" s="1633"/>
      <c r="FA189" s="1633"/>
      <c r="FB189" s="1633"/>
      <c r="FC189" s="1633"/>
      <c r="FD189" s="1633"/>
      <c r="FE189" s="1633"/>
      <c r="FF189" s="1633"/>
      <c r="FG189" s="1633"/>
      <c r="FH189" s="1633"/>
      <c r="FI189" s="1633"/>
      <c r="FJ189" s="1633"/>
      <c r="FK189" s="1633"/>
      <c r="FL189" s="1633"/>
      <c r="FM189" s="1633"/>
      <c r="FN189" s="1633"/>
      <c r="FO189" s="1633"/>
      <c r="FP189" s="1633"/>
      <c r="FQ189" s="1633"/>
      <c r="FR189" s="1633"/>
      <c r="FS189" s="1633"/>
      <c r="FT189" s="1633"/>
      <c r="FU189" s="1633"/>
      <c r="FV189" s="1633"/>
      <c r="FW189" s="1633"/>
      <c r="FX189" s="1633"/>
      <c r="FY189" s="1633"/>
      <c r="FZ189" s="1633"/>
      <c r="GA189" s="1633"/>
      <c r="GB189" s="1633"/>
      <c r="GC189" s="1633"/>
      <c r="GD189" s="1633"/>
      <c r="GE189" s="1633"/>
      <c r="GF189" s="1633"/>
      <c r="GG189" s="1633"/>
      <c r="GH189" s="1633"/>
      <c r="GI189" s="1633"/>
      <c r="GJ189" s="1633"/>
      <c r="GK189" s="1633"/>
      <c r="GL189" s="1633"/>
      <c r="GM189" s="1633"/>
      <c r="GN189" s="1633"/>
      <c r="GO189" s="1633"/>
      <c r="GP189" s="1633"/>
      <c r="GQ189" s="1633"/>
      <c r="GR189" s="1633"/>
      <c r="GS189" s="1633"/>
      <c r="GT189" s="1633"/>
      <c r="GU189" s="1633"/>
      <c r="GV189" s="1633"/>
      <c r="GW189" s="1633"/>
      <c r="GX189" s="1633"/>
      <c r="GY189" s="1633"/>
      <c r="GZ189" s="1633"/>
      <c r="HA189" s="1633"/>
      <c r="HB189" s="1633"/>
      <c r="HC189" s="1633"/>
      <c r="HD189" s="1633"/>
      <c r="HE189" s="1633"/>
      <c r="HF189" s="1633"/>
      <c r="HG189" s="1633"/>
      <c r="HH189" s="1633"/>
      <c r="HI189" s="1633"/>
      <c r="HJ189" s="1633"/>
      <c r="HK189" s="1633"/>
      <c r="HL189" s="1633"/>
      <c r="HM189" s="1633"/>
      <c r="HN189" s="1633"/>
      <c r="HO189" s="1633"/>
      <c r="HP189" s="1633"/>
      <c r="HQ189" s="1633"/>
      <c r="HR189" s="1633"/>
      <c r="HS189" s="1633"/>
      <c r="HT189" s="1633"/>
      <c r="HU189" s="1633"/>
      <c r="HV189" s="1633"/>
      <c r="HW189" s="1633"/>
      <c r="HX189" s="1633"/>
      <c r="HY189" s="1633"/>
      <c r="HZ189" s="1633"/>
      <c r="IA189" s="1633"/>
      <c r="IB189" s="1633"/>
      <c r="IC189" s="1633"/>
      <c r="ID189" s="1633"/>
      <c r="IE189" s="1633"/>
      <c r="IF189" s="1633"/>
      <c r="IG189" s="1633"/>
      <c r="IH189" s="1633"/>
      <c r="II189" s="1633"/>
      <c r="IJ189" s="1633"/>
      <c r="IK189" s="1633"/>
      <c r="IL189" s="1633"/>
      <c r="IM189" s="1633"/>
      <c r="IN189" s="1633"/>
      <c r="IO189" s="1633"/>
      <c r="IP189" s="1633"/>
      <c r="IQ189" s="1633"/>
      <c r="IR189" s="1633"/>
      <c r="IS189" s="1633"/>
      <c r="IT189" s="1633"/>
      <c r="IU189" s="1633"/>
      <c r="IV189" s="1633"/>
      <c r="IW189" s="1633"/>
      <c r="IX189" s="1633"/>
      <c r="IY189" s="1633"/>
      <c r="IZ189" s="1633"/>
      <c r="JA189" s="1633"/>
      <c r="JB189" s="1633"/>
      <c r="JC189" s="1633"/>
      <c r="JD189" s="1633"/>
      <c r="JE189" s="1633"/>
      <c r="JF189" s="1633"/>
      <c r="JG189" s="1633"/>
      <c r="JH189" s="1633"/>
      <c r="JI189" s="1633"/>
      <c r="JJ189" s="1633"/>
      <c r="JK189" s="1633"/>
      <c r="JL189" s="1633"/>
      <c r="JM189" s="1633"/>
      <c r="JN189" s="1633"/>
      <c r="JO189" s="1633"/>
      <c r="JP189" s="1633"/>
      <c r="JQ189" s="1633"/>
      <c r="JR189" s="1633"/>
      <c r="JS189" s="1633"/>
      <c r="JT189" s="1633"/>
      <c r="JU189" s="1633"/>
      <c r="JV189" s="1633"/>
      <c r="JW189" s="1633"/>
      <c r="JX189" s="1633"/>
      <c r="JY189" s="1633"/>
      <c r="JZ189" s="1633"/>
      <c r="KA189" s="1633"/>
      <c r="KB189" s="1633"/>
      <c r="KC189" s="1633"/>
      <c r="KD189" s="1633"/>
      <c r="KE189" s="1633"/>
      <c r="KF189" s="1633"/>
      <c r="KG189" s="1633"/>
      <c r="KH189" s="1633"/>
      <c r="KI189" s="1633"/>
      <c r="KJ189" s="1633"/>
      <c r="KK189" s="1633"/>
      <c r="KL189" s="1633"/>
      <c r="KM189" s="1633"/>
      <c r="KN189" s="1633"/>
      <c r="KO189" s="1633"/>
      <c r="KP189" s="1633"/>
      <c r="KQ189" s="1633"/>
      <c r="KR189" s="1633"/>
      <c r="KS189" s="1633"/>
      <c r="KT189" s="1633"/>
      <c r="KU189" s="1633"/>
      <c r="KV189" s="1633"/>
      <c r="KW189" s="1633"/>
      <c r="KX189" s="1633"/>
      <c r="KY189" s="1633"/>
      <c r="KZ189" s="1633"/>
      <c r="LA189" s="1633"/>
      <c r="LB189" s="1633"/>
      <c r="LC189" s="1633"/>
      <c r="LD189" s="1633"/>
      <c r="LE189" s="1633"/>
      <c r="LF189" s="1633"/>
      <c r="LG189" s="1633"/>
      <c r="LH189" s="1633"/>
      <c r="LI189" s="1633"/>
      <c r="LJ189" s="1633"/>
      <c r="LK189" s="1633"/>
      <c r="LL189" s="1633"/>
      <c r="LM189" s="1633"/>
      <c r="LN189" s="1633"/>
      <c r="LO189" s="1642"/>
      <c r="LP189" s="1642"/>
      <c r="LQ189" s="1642"/>
      <c r="LR189" s="1642"/>
      <c r="LS189" s="1642"/>
      <c r="LT189" s="1642"/>
      <c r="LU189" s="1642"/>
      <c r="LV189" s="1643"/>
    </row>
    <row r="190" s="2140" customFormat="1" ht="45" customHeight="1" spans="1:334">
      <c r="A190" s="2417">
        <v>45841</v>
      </c>
      <c r="B190" s="1500" t="s">
        <v>173</v>
      </c>
      <c r="C190" s="1501" t="s">
        <v>98</v>
      </c>
      <c r="D190" s="1502">
        <v>4500172562</v>
      </c>
      <c r="E190" s="2253" t="s">
        <v>2258</v>
      </c>
      <c r="F190" s="1502" t="s">
        <v>2259</v>
      </c>
      <c r="G190" s="1505" t="s">
        <v>1859</v>
      </c>
      <c r="H190" s="1505" t="s">
        <v>1859</v>
      </c>
      <c r="I190" s="1532" t="s">
        <v>1861</v>
      </c>
      <c r="J190" s="1522">
        <v>2640</v>
      </c>
      <c r="K190" s="1534">
        <v>12</v>
      </c>
      <c r="L190" s="1534">
        <v>2640</v>
      </c>
      <c r="M190" s="1534">
        <f t="shared" ref="M190:M253" si="153">J190/L190</f>
        <v>1</v>
      </c>
      <c r="N190" s="1536">
        <v>45891</v>
      </c>
      <c r="O190" s="1536">
        <v>45894</v>
      </c>
      <c r="P190" s="1537" t="s">
        <v>489</v>
      </c>
      <c r="Q190" s="1562" t="s">
        <v>78</v>
      </c>
      <c r="R190" s="2709"/>
      <c r="S190" s="2709"/>
      <c r="T190" s="2709"/>
      <c r="U190" s="2709"/>
      <c r="V190" s="1532"/>
      <c r="W190" s="1532" t="s">
        <v>111</v>
      </c>
      <c r="X190" s="1565" t="s">
        <v>2163</v>
      </c>
      <c r="Y190" s="1589" t="s">
        <v>88</v>
      </c>
      <c r="Z190" s="1589" t="s">
        <v>2164</v>
      </c>
      <c r="AA190" s="1589" t="s">
        <v>2165</v>
      </c>
      <c r="AB190" s="1589" t="s">
        <v>745</v>
      </c>
      <c r="AC190" s="1580" t="s">
        <v>2166</v>
      </c>
      <c r="AD190" s="1590" t="s">
        <v>181</v>
      </c>
      <c r="AE190" s="2277">
        <v>1510.51</v>
      </c>
      <c r="AF190" s="2278">
        <f t="shared" si="151"/>
        <v>1510.51</v>
      </c>
      <c r="AG190" s="1504"/>
      <c r="AH190" s="1609" t="s">
        <v>81</v>
      </c>
      <c r="AI190" s="2710"/>
      <c r="AJ190" s="2626">
        <v>10</v>
      </c>
      <c r="AK190" s="2627">
        <f t="shared" ref="AK190:AK211" si="154">J190</f>
        <v>2640</v>
      </c>
      <c r="AL190" s="2627"/>
      <c r="AM190" s="2627"/>
      <c r="AN190" s="2627"/>
      <c r="AO190" s="2627">
        <f t="shared" si="152"/>
        <v>220</v>
      </c>
      <c r="AP190" s="2627"/>
      <c r="AQ190" s="2641"/>
      <c r="AR190" s="1610"/>
      <c r="AS190" s="1610" t="s">
        <v>63</v>
      </c>
      <c r="AT190" s="1610">
        <f t="shared" si="135"/>
        <v>2640</v>
      </c>
      <c r="AU190" s="1610"/>
      <c r="AV190" s="1622">
        <f t="shared" si="140"/>
        <v>264</v>
      </c>
      <c r="AW190" s="1622">
        <f t="shared" si="141"/>
        <v>264</v>
      </c>
      <c r="AX190" s="1622">
        <f t="shared" si="142"/>
        <v>264</v>
      </c>
      <c r="AY190" s="1622">
        <f t="shared" si="143"/>
        <v>264</v>
      </c>
      <c r="AZ190" s="1622">
        <f t="shared" si="144"/>
        <v>264</v>
      </c>
      <c r="BA190" s="1622">
        <f t="shared" si="145"/>
        <v>264</v>
      </c>
      <c r="BB190" s="1622">
        <f t="shared" si="146"/>
        <v>264</v>
      </c>
      <c r="BC190" s="1622">
        <f t="shared" si="147"/>
        <v>264</v>
      </c>
      <c r="BD190" s="1622">
        <f t="shared" si="148"/>
        <v>264</v>
      </c>
      <c r="BE190" s="1622">
        <f t="shared" si="149"/>
        <v>264</v>
      </c>
      <c r="BF190" s="1622">
        <f t="shared" si="133"/>
        <v>253</v>
      </c>
      <c r="BG190" s="2648">
        <f t="shared" si="150"/>
        <v>11</v>
      </c>
      <c r="BH190" s="1633"/>
      <c r="BI190" s="1633"/>
      <c r="BJ190" s="1633"/>
      <c r="BK190" s="1633"/>
      <c r="BL190" s="1633"/>
      <c r="BM190" s="1633"/>
      <c r="BN190" s="1633"/>
      <c r="BO190" s="1633"/>
      <c r="BP190" s="1633"/>
      <c r="BQ190" s="1633"/>
      <c r="BR190" s="1633"/>
      <c r="BS190" s="1633"/>
      <c r="BT190" s="1633"/>
      <c r="BU190" s="1633"/>
      <c r="BV190" s="1633"/>
      <c r="BW190" s="1633"/>
      <c r="BX190" s="1633"/>
      <c r="BY190" s="1633"/>
      <c r="BZ190" s="1633"/>
      <c r="CA190" s="1633"/>
      <c r="CB190" s="1633"/>
      <c r="CC190" s="1633"/>
      <c r="CD190" s="1633"/>
      <c r="CE190" s="1633"/>
      <c r="CF190" s="1633"/>
      <c r="CG190" s="1633"/>
      <c r="CH190" s="1633"/>
      <c r="CI190" s="1633"/>
      <c r="CJ190" s="1633"/>
      <c r="CK190" s="1633"/>
      <c r="CL190" s="1633"/>
      <c r="CM190" s="1633"/>
      <c r="CN190" s="1633"/>
      <c r="CO190" s="1633"/>
      <c r="CP190" s="1633"/>
      <c r="CQ190" s="1633"/>
      <c r="CR190" s="1633"/>
      <c r="CS190" s="1633"/>
      <c r="CT190" s="1633"/>
      <c r="CU190" s="1633"/>
      <c r="CV190" s="1633"/>
      <c r="CW190" s="1633"/>
      <c r="CX190" s="1633"/>
      <c r="CY190" s="1633"/>
      <c r="CZ190" s="1633"/>
      <c r="DA190" s="1633"/>
      <c r="DB190" s="1633"/>
      <c r="DC190" s="1633"/>
      <c r="DD190" s="1633"/>
      <c r="DE190" s="1633"/>
      <c r="DF190" s="1633"/>
      <c r="DG190" s="1633"/>
      <c r="DH190" s="1633"/>
      <c r="DI190" s="1633"/>
      <c r="DJ190" s="1633"/>
      <c r="DK190" s="1633"/>
      <c r="DL190" s="1633"/>
      <c r="DM190" s="1633"/>
      <c r="DN190" s="1633"/>
      <c r="DO190" s="1633"/>
      <c r="DP190" s="1633"/>
      <c r="DQ190" s="1633"/>
      <c r="DR190" s="1633"/>
      <c r="DS190" s="1633"/>
      <c r="DT190" s="1633"/>
      <c r="DU190" s="1633"/>
      <c r="DV190" s="1633"/>
      <c r="DW190" s="1633"/>
      <c r="DX190" s="1633"/>
      <c r="DY190" s="1633"/>
      <c r="DZ190" s="1633"/>
      <c r="EA190" s="1633"/>
      <c r="EB190" s="1633"/>
      <c r="EC190" s="1633"/>
      <c r="ED190" s="1633"/>
      <c r="EE190" s="1633"/>
      <c r="EF190" s="1633"/>
      <c r="EG190" s="1633"/>
      <c r="EH190" s="1633"/>
      <c r="EI190" s="1633"/>
      <c r="EJ190" s="1633"/>
      <c r="EK190" s="1633"/>
      <c r="EL190" s="1633"/>
      <c r="EM190" s="1633"/>
      <c r="EN190" s="1633"/>
      <c r="EO190" s="1633"/>
      <c r="EP190" s="1633"/>
      <c r="EQ190" s="1633"/>
      <c r="ER190" s="1633"/>
      <c r="ES190" s="1633"/>
      <c r="ET190" s="1633"/>
      <c r="EU190" s="1633"/>
      <c r="EV190" s="1633"/>
      <c r="EW190" s="1633"/>
      <c r="EX190" s="1633"/>
      <c r="EY190" s="1633"/>
      <c r="EZ190" s="1633"/>
      <c r="FA190" s="1633"/>
      <c r="FB190" s="1633"/>
      <c r="FC190" s="1633"/>
      <c r="FD190" s="1633"/>
      <c r="FE190" s="1633"/>
      <c r="FF190" s="1633"/>
      <c r="FG190" s="1633"/>
      <c r="FH190" s="1633"/>
      <c r="FI190" s="1633"/>
      <c r="FJ190" s="1633"/>
      <c r="FK190" s="1633"/>
      <c r="FL190" s="1633"/>
      <c r="FM190" s="1633"/>
      <c r="FN190" s="1633"/>
      <c r="FO190" s="1633"/>
      <c r="FP190" s="1633"/>
      <c r="FQ190" s="1633"/>
      <c r="FR190" s="1633"/>
      <c r="FS190" s="1633"/>
      <c r="FT190" s="1633"/>
      <c r="FU190" s="1633"/>
      <c r="FV190" s="1633"/>
      <c r="FW190" s="1633"/>
      <c r="FX190" s="1633"/>
      <c r="FY190" s="1633"/>
      <c r="FZ190" s="1633"/>
      <c r="GA190" s="1633"/>
      <c r="GB190" s="1633"/>
      <c r="GC190" s="1633"/>
      <c r="GD190" s="1633"/>
      <c r="GE190" s="1633"/>
      <c r="GF190" s="1633"/>
      <c r="GG190" s="1633"/>
      <c r="GH190" s="1633"/>
      <c r="GI190" s="1633"/>
      <c r="GJ190" s="1633"/>
      <c r="GK190" s="1633"/>
      <c r="GL190" s="1633"/>
      <c r="GM190" s="1633"/>
      <c r="GN190" s="1633"/>
      <c r="GO190" s="1633"/>
      <c r="GP190" s="1633"/>
      <c r="GQ190" s="1633"/>
      <c r="GR190" s="1633"/>
      <c r="GS190" s="1633"/>
      <c r="GT190" s="1633"/>
      <c r="GU190" s="1633"/>
      <c r="GV190" s="1633"/>
      <c r="GW190" s="1633"/>
      <c r="GX190" s="1633"/>
      <c r="GY190" s="1633"/>
      <c r="GZ190" s="1633"/>
      <c r="HA190" s="1633"/>
      <c r="HB190" s="1633"/>
      <c r="HC190" s="1633"/>
      <c r="HD190" s="1633"/>
      <c r="HE190" s="1633"/>
      <c r="HF190" s="1633"/>
      <c r="HG190" s="1633"/>
      <c r="HH190" s="1633"/>
      <c r="HI190" s="1633"/>
      <c r="HJ190" s="1633"/>
      <c r="HK190" s="1633"/>
      <c r="HL190" s="1633"/>
      <c r="HM190" s="1633"/>
      <c r="HN190" s="1633"/>
      <c r="HO190" s="1633"/>
      <c r="HP190" s="1633"/>
      <c r="HQ190" s="1633"/>
      <c r="HR190" s="1633"/>
      <c r="HS190" s="1633"/>
      <c r="HT190" s="1633"/>
      <c r="HU190" s="1633"/>
      <c r="HV190" s="1633"/>
      <c r="HW190" s="1633"/>
      <c r="HX190" s="1633"/>
      <c r="HY190" s="1633"/>
      <c r="HZ190" s="1633"/>
      <c r="IA190" s="1633"/>
      <c r="IB190" s="1633"/>
      <c r="IC190" s="1633"/>
      <c r="ID190" s="1633"/>
      <c r="IE190" s="1633"/>
      <c r="IF190" s="1633"/>
      <c r="IG190" s="1633"/>
      <c r="IH190" s="1633"/>
      <c r="II190" s="1633"/>
      <c r="IJ190" s="1633"/>
      <c r="IK190" s="1633"/>
      <c r="IL190" s="1633"/>
      <c r="IM190" s="1633"/>
      <c r="IN190" s="1633"/>
      <c r="IO190" s="1633"/>
      <c r="IP190" s="1633"/>
      <c r="IQ190" s="1633"/>
      <c r="IR190" s="1633"/>
      <c r="IS190" s="1633"/>
      <c r="IT190" s="1633"/>
      <c r="IU190" s="1633"/>
      <c r="IV190" s="1633"/>
      <c r="IW190" s="1633"/>
      <c r="IX190" s="1633"/>
      <c r="IY190" s="1633"/>
      <c r="IZ190" s="1633"/>
      <c r="JA190" s="1633"/>
      <c r="JB190" s="1633"/>
      <c r="JC190" s="1633"/>
      <c r="JD190" s="1633"/>
      <c r="JE190" s="1633"/>
      <c r="JF190" s="1633"/>
      <c r="JG190" s="1633"/>
      <c r="JH190" s="1633"/>
      <c r="JI190" s="1633"/>
      <c r="JJ190" s="1633"/>
      <c r="JK190" s="1633"/>
      <c r="JL190" s="1633"/>
      <c r="JM190" s="1633"/>
      <c r="JN190" s="1633"/>
      <c r="JO190" s="1633"/>
      <c r="JP190" s="1633"/>
      <c r="JQ190" s="1633"/>
      <c r="JR190" s="1633"/>
      <c r="JS190" s="1633"/>
      <c r="JT190" s="1633"/>
      <c r="JU190" s="1633"/>
      <c r="JV190" s="1633"/>
      <c r="JW190" s="1633"/>
      <c r="JX190" s="1633"/>
      <c r="JY190" s="1633"/>
      <c r="JZ190" s="1633"/>
      <c r="KA190" s="1633"/>
      <c r="KB190" s="1633"/>
      <c r="KC190" s="1633"/>
      <c r="KD190" s="1633"/>
      <c r="KE190" s="1633"/>
      <c r="KF190" s="1633"/>
      <c r="KG190" s="1633"/>
      <c r="KH190" s="1633"/>
      <c r="KI190" s="1633"/>
      <c r="KJ190" s="1633"/>
      <c r="KK190" s="1633"/>
      <c r="KL190" s="1633"/>
      <c r="KM190" s="1633"/>
      <c r="KN190" s="1633"/>
      <c r="KO190" s="1633"/>
      <c r="KP190" s="1633"/>
      <c r="KQ190" s="1633"/>
      <c r="KR190" s="1633"/>
      <c r="KS190" s="1633"/>
      <c r="KT190" s="1633"/>
      <c r="KU190" s="1633"/>
      <c r="KV190" s="1633"/>
      <c r="KW190" s="1633"/>
      <c r="KX190" s="1633"/>
      <c r="KY190" s="1633"/>
      <c r="KZ190" s="1633"/>
      <c r="LA190" s="1633"/>
      <c r="LB190" s="1633"/>
      <c r="LC190" s="1633"/>
      <c r="LD190" s="1633"/>
      <c r="LE190" s="1633"/>
      <c r="LF190" s="1633"/>
      <c r="LG190" s="1633"/>
      <c r="LH190" s="1633"/>
      <c r="LI190" s="1633"/>
      <c r="LJ190" s="1633"/>
      <c r="LK190" s="1633"/>
      <c r="LL190" s="1633"/>
      <c r="LM190" s="1633"/>
      <c r="LN190" s="1633"/>
      <c r="LO190" s="1642"/>
      <c r="LP190" s="1642"/>
      <c r="LQ190" s="1642"/>
      <c r="LR190" s="1642"/>
      <c r="LS190" s="1642"/>
      <c r="LT190" s="1642"/>
      <c r="LU190" s="1642"/>
      <c r="LV190" s="1643"/>
    </row>
    <row r="191" s="2140" customFormat="1" ht="45" customHeight="1" spans="1:334">
      <c r="A191" s="2417">
        <v>45841</v>
      </c>
      <c r="B191" s="1500" t="s">
        <v>173</v>
      </c>
      <c r="C191" s="1501" t="s">
        <v>98</v>
      </c>
      <c r="D191" s="1502">
        <v>4500172562</v>
      </c>
      <c r="E191" s="2253" t="s">
        <v>2260</v>
      </c>
      <c r="F191" s="1502" t="s">
        <v>2261</v>
      </c>
      <c r="G191" s="1505" t="s">
        <v>1859</v>
      </c>
      <c r="H191" s="1505" t="s">
        <v>1859</v>
      </c>
      <c r="I191" s="1532" t="s">
        <v>1861</v>
      </c>
      <c r="J191" s="1522">
        <v>2640</v>
      </c>
      <c r="K191" s="1534">
        <v>12</v>
      </c>
      <c r="L191" s="1534">
        <v>2640</v>
      </c>
      <c r="M191" s="1534">
        <f t="shared" si="153"/>
        <v>1</v>
      </c>
      <c r="N191" s="1536">
        <v>45891</v>
      </c>
      <c r="O191" s="1536">
        <v>45894</v>
      </c>
      <c r="P191" s="1537" t="s">
        <v>489</v>
      </c>
      <c r="Q191" s="1562" t="s">
        <v>78</v>
      </c>
      <c r="R191" s="2709"/>
      <c r="S191" s="2709"/>
      <c r="T191" s="2709"/>
      <c r="U191" s="2709"/>
      <c r="V191" s="1532"/>
      <c r="W191" s="1532" t="s">
        <v>111</v>
      </c>
      <c r="X191" s="1565" t="s">
        <v>2163</v>
      </c>
      <c r="Y191" s="1589" t="s">
        <v>88</v>
      </c>
      <c r="Z191" s="1589" t="s">
        <v>2164</v>
      </c>
      <c r="AA191" s="1589" t="s">
        <v>2165</v>
      </c>
      <c r="AB191" s="1589" t="s">
        <v>745</v>
      </c>
      <c r="AC191" s="1580" t="s">
        <v>2166</v>
      </c>
      <c r="AD191" s="1590" t="s">
        <v>181</v>
      </c>
      <c r="AE191" s="2277">
        <v>1510.51</v>
      </c>
      <c r="AF191" s="2278">
        <f t="shared" si="151"/>
        <v>1510.51</v>
      </c>
      <c r="AG191" s="1504" t="s">
        <v>2262</v>
      </c>
      <c r="AH191" s="1609" t="s">
        <v>81</v>
      </c>
      <c r="AI191" s="2710"/>
      <c r="AJ191" s="2626">
        <v>10</v>
      </c>
      <c r="AK191" s="2627">
        <f t="shared" si="154"/>
        <v>2640</v>
      </c>
      <c r="AL191" s="2627"/>
      <c r="AM191" s="2627"/>
      <c r="AN191" s="2627"/>
      <c r="AO191" s="2627">
        <f t="shared" si="152"/>
        <v>220</v>
      </c>
      <c r="AP191" s="2627"/>
      <c r="AQ191" s="2641"/>
      <c r="AR191" s="1610"/>
      <c r="AS191" s="1610" t="s">
        <v>63</v>
      </c>
      <c r="AT191" s="1610">
        <f t="shared" si="135"/>
        <v>2640</v>
      </c>
      <c r="AU191" s="1610"/>
      <c r="AV191" s="1622">
        <f t="shared" si="140"/>
        <v>264</v>
      </c>
      <c r="AW191" s="1622">
        <f t="shared" si="141"/>
        <v>264</v>
      </c>
      <c r="AX191" s="1622">
        <f t="shared" si="142"/>
        <v>264</v>
      </c>
      <c r="AY191" s="1622">
        <f t="shared" si="143"/>
        <v>264</v>
      </c>
      <c r="AZ191" s="1622">
        <f t="shared" si="144"/>
        <v>264</v>
      </c>
      <c r="BA191" s="1622">
        <f t="shared" si="145"/>
        <v>264</v>
      </c>
      <c r="BB191" s="1622">
        <f t="shared" si="146"/>
        <v>264</v>
      </c>
      <c r="BC191" s="1622">
        <f t="shared" si="147"/>
        <v>264</v>
      </c>
      <c r="BD191" s="1622">
        <f t="shared" si="148"/>
        <v>264</v>
      </c>
      <c r="BE191" s="1622">
        <f t="shared" si="149"/>
        <v>264</v>
      </c>
      <c r="BF191" s="1622">
        <f t="shared" si="133"/>
        <v>253</v>
      </c>
      <c r="BG191" s="2648">
        <f t="shared" si="150"/>
        <v>11</v>
      </c>
      <c r="BH191" s="1633"/>
      <c r="BI191" s="1633"/>
      <c r="BJ191" s="1633"/>
      <c r="BK191" s="1633"/>
      <c r="BL191" s="1633"/>
      <c r="BM191" s="1633"/>
      <c r="BN191" s="1633"/>
      <c r="BO191" s="1633"/>
      <c r="BP191" s="1633"/>
      <c r="BQ191" s="1633"/>
      <c r="BR191" s="1633"/>
      <c r="BS191" s="1633"/>
      <c r="BT191" s="1633"/>
      <c r="BU191" s="1633"/>
      <c r="BV191" s="1633"/>
      <c r="BW191" s="1633"/>
      <c r="BX191" s="1633"/>
      <c r="BY191" s="1633"/>
      <c r="BZ191" s="1633"/>
      <c r="CA191" s="1633"/>
      <c r="CB191" s="1633"/>
      <c r="CC191" s="1633"/>
      <c r="CD191" s="1633"/>
      <c r="CE191" s="1633"/>
      <c r="CF191" s="1633"/>
      <c r="CG191" s="1633"/>
      <c r="CH191" s="1633"/>
      <c r="CI191" s="1633"/>
      <c r="CJ191" s="1633"/>
      <c r="CK191" s="1633"/>
      <c r="CL191" s="1633"/>
      <c r="CM191" s="1633"/>
      <c r="CN191" s="1633"/>
      <c r="CO191" s="1633"/>
      <c r="CP191" s="1633"/>
      <c r="CQ191" s="1633"/>
      <c r="CR191" s="1633"/>
      <c r="CS191" s="1633"/>
      <c r="CT191" s="1633"/>
      <c r="CU191" s="1633"/>
      <c r="CV191" s="1633"/>
      <c r="CW191" s="1633"/>
      <c r="CX191" s="1633"/>
      <c r="CY191" s="1633"/>
      <c r="CZ191" s="1633"/>
      <c r="DA191" s="1633"/>
      <c r="DB191" s="1633"/>
      <c r="DC191" s="1633"/>
      <c r="DD191" s="1633"/>
      <c r="DE191" s="1633"/>
      <c r="DF191" s="1633"/>
      <c r="DG191" s="1633"/>
      <c r="DH191" s="1633"/>
      <c r="DI191" s="1633"/>
      <c r="DJ191" s="1633"/>
      <c r="DK191" s="1633"/>
      <c r="DL191" s="1633"/>
      <c r="DM191" s="1633"/>
      <c r="DN191" s="1633"/>
      <c r="DO191" s="1633"/>
      <c r="DP191" s="1633"/>
      <c r="DQ191" s="1633"/>
      <c r="DR191" s="1633"/>
      <c r="DS191" s="1633"/>
      <c r="DT191" s="1633"/>
      <c r="DU191" s="1633"/>
      <c r="DV191" s="1633"/>
      <c r="DW191" s="1633"/>
      <c r="DX191" s="1633"/>
      <c r="DY191" s="1633"/>
      <c r="DZ191" s="1633"/>
      <c r="EA191" s="1633"/>
      <c r="EB191" s="1633"/>
      <c r="EC191" s="1633"/>
      <c r="ED191" s="1633"/>
      <c r="EE191" s="1633"/>
      <c r="EF191" s="1633"/>
      <c r="EG191" s="1633"/>
      <c r="EH191" s="1633"/>
      <c r="EI191" s="1633"/>
      <c r="EJ191" s="1633"/>
      <c r="EK191" s="1633"/>
      <c r="EL191" s="1633"/>
      <c r="EM191" s="1633"/>
      <c r="EN191" s="1633"/>
      <c r="EO191" s="1633"/>
      <c r="EP191" s="1633"/>
      <c r="EQ191" s="1633"/>
      <c r="ER191" s="1633"/>
      <c r="ES191" s="1633"/>
      <c r="ET191" s="1633"/>
      <c r="EU191" s="1633"/>
      <c r="EV191" s="1633"/>
      <c r="EW191" s="1633"/>
      <c r="EX191" s="1633"/>
      <c r="EY191" s="1633"/>
      <c r="EZ191" s="1633"/>
      <c r="FA191" s="1633"/>
      <c r="FB191" s="1633"/>
      <c r="FC191" s="1633"/>
      <c r="FD191" s="1633"/>
      <c r="FE191" s="1633"/>
      <c r="FF191" s="1633"/>
      <c r="FG191" s="1633"/>
      <c r="FH191" s="1633"/>
      <c r="FI191" s="1633"/>
      <c r="FJ191" s="1633"/>
      <c r="FK191" s="1633"/>
      <c r="FL191" s="1633"/>
      <c r="FM191" s="1633"/>
      <c r="FN191" s="1633"/>
      <c r="FO191" s="1633"/>
      <c r="FP191" s="1633"/>
      <c r="FQ191" s="1633"/>
      <c r="FR191" s="1633"/>
      <c r="FS191" s="1633"/>
      <c r="FT191" s="1633"/>
      <c r="FU191" s="1633"/>
      <c r="FV191" s="1633"/>
      <c r="FW191" s="1633"/>
      <c r="FX191" s="1633"/>
      <c r="FY191" s="1633"/>
      <c r="FZ191" s="1633"/>
      <c r="GA191" s="1633"/>
      <c r="GB191" s="1633"/>
      <c r="GC191" s="1633"/>
      <c r="GD191" s="1633"/>
      <c r="GE191" s="1633"/>
      <c r="GF191" s="1633"/>
      <c r="GG191" s="1633"/>
      <c r="GH191" s="1633"/>
      <c r="GI191" s="1633"/>
      <c r="GJ191" s="1633"/>
      <c r="GK191" s="1633"/>
      <c r="GL191" s="1633"/>
      <c r="GM191" s="1633"/>
      <c r="GN191" s="1633"/>
      <c r="GO191" s="1633"/>
      <c r="GP191" s="1633"/>
      <c r="GQ191" s="1633"/>
      <c r="GR191" s="1633"/>
      <c r="GS191" s="1633"/>
      <c r="GT191" s="1633"/>
      <c r="GU191" s="1633"/>
      <c r="GV191" s="1633"/>
      <c r="GW191" s="1633"/>
      <c r="GX191" s="1633"/>
      <c r="GY191" s="1633"/>
      <c r="GZ191" s="1633"/>
      <c r="HA191" s="1633"/>
      <c r="HB191" s="1633"/>
      <c r="HC191" s="1633"/>
      <c r="HD191" s="1633"/>
      <c r="HE191" s="1633"/>
      <c r="HF191" s="1633"/>
      <c r="HG191" s="1633"/>
      <c r="HH191" s="1633"/>
      <c r="HI191" s="1633"/>
      <c r="HJ191" s="1633"/>
      <c r="HK191" s="1633"/>
      <c r="HL191" s="1633"/>
      <c r="HM191" s="1633"/>
      <c r="HN191" s="1633"/>
      <c r="HO191" s="1633"/>
      <c r="HP191" s="1633"/>
      <c r="HQ191" s="1633"/>
      <c r="HR191" s="1633"/>
      <c r="HS191" s="1633"/>
      <c r="HT191" s="1633"/>
      <c r="HU191" s="1633"/>
      <c r="HV191" s="1633"/>
      <c r="HW191" s="1633"/>
      <c r="HX191" s="1633"/>
      <c r="HY191" s="1633"/>
      <c r="HZ191" s="1633"/>
      <c r="IA191" s="1633"/>
      <c r="IB191" s="1633"/>
      <c r="IC191" s="1633"/>
      <c r="ID191" s="1633"/>
      <c r="IE191" s="1633"/>
      <c r="IF191" s="1633"/>
      <c r="IG191" s="1633"/>
      <c r="IH191" s="1633"/>
      <c r="II191" s="1633"/>
      <c r="IJ191" s="1633"/>
      <c r="IK191" s="1633"/>
      <c r="IL191" s="1633"/>
      <c r="IM191" s="1633"/>
      <c r="IN191" s="1633"/>
      <c r="IO191" s="1633"/>
      <c r="IP191" s="1633"/>
      <c r="IQ191" s="1633"/>
      <c r="IR191" s="1633"/>
      <c r="IS191" s="1633"/>
      <c r="IT191" s="1633"/>
      <c r="IU191" s="1633"/>
      <c r="IV191" s="1633"/>
      <c r="IW191" s="1633"/>
      <c r="IX191" s="1633"/>
      <c r="IY191" s="1633"/>
      <c r="IZ191" s="1633"/>
      <c r="JA191" s="1633"/>
      <c r="JB191" s="1633"/>
      <c r="JC191" s="1633"/>
      <c r="JD191" s="1633"/>
      <c r="JE191" s="1633"/>
      <c r="JF191" s="1633"/>
      <c r="JG191" s="1633"/>
      <c r="JH191" s="1633"/>
      <c r="JI191" s="1633"/>
      <c r="JJ191" s="1633"/>
      <c r="JK191" s="1633"/>
      <c r="JL191" s="1633"/>
      <c r="JM191" s="1633"/>
      <c r="JN191" s="1633"/>
      <c r="JO191" s="1633"/>
      <c r="JP191" s="1633"/>
      <c r="JQ191" s="1633"/>
      <c r="JR191" s="1633"/>
      <c r="JS191" s="1633"/>
      <c r="JT191" s="1633"/>
      <c r="JU191" s="1633"/>
      <c r="JV191" s="1633"/>
      <c r="JW191" s="1633"/>
      <c r="JX191" s="1633"/>
      <c r="JY191" s="1633"/>
      <c r="JZ191" s="1633"/>
      <c r="KA191" s="1633"/>
      <c r="KB191" s="1633"/>
      <c r="KC191" s="1633"/>
      <c r="KD191" s="1633"/>
      <c r="KE191" s="1633"/>
      <c r="KF191" s="1633"/>
      <c r="KG191" s="1633"/>
      <c r="KH191" s="1633"/>
      <c r="KI191" s="1633"/>
      <c r="KJ191" s="1633"/>
      <c r="KK191" s="1633"/>
      <c r="KL191" s="1633"/>
      <c r="KM191" s="1633"/>
      <c r="KN191" s="1633"/>
      <c r="KO191" s="1633"/>
      <c r="KP191" s="1633"/>
      <c r="KQ191" s="1633"/>
      <c r="KR191" s="1633"/>
      <c r="KS191" s="1633"/>
      <c r="KT191" s="1633"/>
      <c r="KU191" s="1633"/>
      <c r="KV191" s="1633"/>
      <c r="KW191" s="1633"/>
      <c r="KX191" s="1633"/>
      <c r="KY191" s="1633"/>
      <c r="KZ191" s="1633"/>
      <c r="LA191" s="1633"/>
      <c r="LB191" s="1633"/>
      <c r="LC191" s="1633"/>
      <c r="LD191" s="1633"/>
      <c r="LE191" s="1633"/>
      <c r="LF191" s="1633"/>
      <c r="LG191" s="1633"/>
      <c r="LH191" s="1633"/>
      <c r="LI191" s="1633"/>
      <c r="LJ191" s="1633"/>
      <c r="LK191" s="1633"/>
      <c r="LL191" s="1633"/>
      <c r="LM191" s="1633"/>
      <c r="LN191" s="1633"/>
      <c r="LO191" s="1642"/>
      <c r="LP191" s="1642"/>
      <c r="LQ191" s="1642"/>
      <c r="LR191" s="1642"/>
      <c r="LS191" s="1642"/>
      <c r="LT191" s="1642"/>
      <c r="LU191" s="1642"/>
      <c r="LV191" s="1643"/>
    </row>
    <row r="192" s="2140" customFormat="1" ht="45" customHeight="1" spans="1:334">
      <c r="A192" s="2417">
        <v>45855</v>
      </c>
      <c r="B192" s="1500" t="s">
        <v>954</v>
      </c>
      <c r="C192" s="1501" t="s">
        <v>955</v>
      </c>
      <c r="D192" s="1502">
        <v>4500174183</v>
      </c>
      <c r="E192" s="2253" t="s">
        <v>956</v>
      </c>
      <c r="F192" s="1502" t="s">
        <v>2263</v>
      </c>
      <c r="G192" s="1505" t="s">
        <v>1727</v>
      </c>
      <c r="H192" s="1505" t="s">
        <v>1727</v>
      </c>
      <c r="I192" s="1532" t="s">
        <v>1728</v>
      </c>
      <c r="J192" s="1522">
        <v>1248</v>
      </c>
      <c r="K192" s="1534">
        <v>0</v>
      </c>
      <c r="L192" s="1534">
        <v>96</v>
      </c>
      <c r="M192" s="1534">
        <f t="shared" si="153"/>
        <v>13</v>
      </c>
      <c r="N192" s="1536">
        <v>45891</v>
      </c>
      <c r="O192" s="1536">
        <f>N192-2</f>
        <v>45889</v>
      </c>
      <c r="P192" s="1537"/>
      <c r="Q192" s="1562" t="s">
        <v>78</v>
      </c>
      <c r="R192" s="2709"/>
      <c r="S192" s="2709"/>
      <c r="T192" s="2709"/>
      <c r="U192" s="2709"/>
      <c r="V192" s="1532" t="s">
        <v>2264</v>
      </c>
      <c r="W192" s="1532" t="s">
        <v>168</v>
      </c>
      <c r="X192" s="1565">
        <v>45856</v>
      </c>
      <c r="Y192" s="1589" t="s">
        <v>88</v>
      </c>
      <c r="Z192" s="1589">
        <v>45862</v>
      </c>
      <c r="AA192" s="1589"/>
      <c r="AB192" s="1589"/>
      <c r="AC192" s="1580" t="s">
        <v>2265</v>
      </c>
      <c r="AD192" s="1590" t="s">
        <v>960</v>
      </c>
      <c r="AE192" s="2277">
        <v>0.9375</v>
      </c>
      <c r="AF192" s="2278">
        <f>AE192*J192</f>
        <v>1170</v>
      </c>
      <c r="AG192" s="1504"/>
      <c r="AH192" s="1609" t="s">
        <v>81</v>
      </c>
      <c r="AI192" s="2710"/>
      <c r="AJ192" s="2626">
        <v>10</v>
      </c>
      <c r="AK192" s="2627">
        <f t="shared" si="154"/>
        <v>1248</v>
      </c>
      <c r="AL192" s="2627"/>
      <c r="AM192" s="2627"/>
      <c r="AN192" s="2627">
        <f>J192/24</f>
        <v>52</v>
      </c>
      <c r="AO192" s="2627"/>
      <c r="AP192" s="2627"/>
      <c r="AQ192" s="2641"/>
      <c r="AR192" s="1610"/>
      <c r="AS192" s="1610" t="s">
        <v>63</v>
      </c>
      <c r="AT192" s="1610">
        <f t="shared" si="135"/>
        <v>1248</v>
      </c>
      <c r="AU192" s="1610"/>
      <c r="AV192" s="1622">
        <f t="shared" si="140"/>
        <v>124.8</v>
      </c>
      <c r="AW192" s="1622">
        <f t="shared" si="141"/>
        <v>124.8</v>
      </c>
      <c r="AX192" s="1622">
        <f t="shared" si="142"/>
        <v>124.8</v>
      </c>
      <c r="AY192" s="1622">
        <f t="shared" si="143"/>
        <v>124.8</v>
      </c>
      <c r="AZ192" s="1622">
        <f t="shared" si="144"/>
        <v>124.8</v>
      </c>
      <c r="BA192" s="1622">
        <f t="shared" si="145"/>
        <v>124.8</v>
      </c>
      <c r="BB192" s="1622">
        <f t="shared" si="146"/>
        <v>124.8</v>
      </c>
      <c r="BC192" s="1622">
        <f t="shared" si="147"/>
        <v>124.8</v>
      </c>
      <c r="BD192" s="1622">
        <f t="shared" si="148"/>
        <v>124.8</v>
      </c>
      <c r="BE192" s="1622">
        <f t="shared" si="149"/>
        <v>124.8</v>
      </c>
      <c r="BF192" s="1622">
        <f t="shared" si="133"/>
        <v>119.6</v>
      </c>
      <c r="BG192" s="2648">
        <f t="shared" si="150"/>
        <v>5.2</v>
      </c>
      <c r="BH192" s="1633"/>
      <c r="BI192" s="1633"/>
      <c r="BJ192" s="1633"/>
      <c r="BK192" s="1633"/>
      <c r="BL192" s="1633"/>
      <c r="BM192" s="1633"/>
      <c r="BN192" s="1633"/>
      <c r="BO192" s="1633"/>
      <c r="BP192" s="1633"/>
      <c r="BQ192" s="1633"/>
      <c r="BR192" s="1633"/>
      <c r="BS192" s="1633"/>
      <c r="BT192" s="1633"/>
      <c r="BU192" s="1633"/>
      <c r="BV192" s="1633"/>
      <c r="BW192" s="1633"/>
      <c r="BX192" s="1633"/>
      <c r="BY192" s="1633"/>
      <c r="BZ192" s="1633"/>
      <c r="CA192" s="1633"/>
      <c r="CB192" s="1633"/>
      <c r="CC192" s="1633"/>
      <c r="CD192" s="1633"/>
      <c r="CE192" s="1633"/>
      <c r="CF192" s="1633"/>
      <c r="CG192" s="1633"/>
      <c r="CH192" s="1633"/>
      <c r="CI192" s="1633"/>
      <c r="CJ192" s="1633"/>
      <c r="CK192" s="1633"/>
      <c r="CL192" s="1633"/>
      <c r="CM192" s="1633"/>
      <c r="CN192" s="1633"/>
      <c r="CO192" s="1633"/>
      <c r="CP192" s="1633"/>
      <c r="CQ192" s="1633"/>
      <c r="CR192" s="1633"/>
      <c r="CS192" s="1633"/>
      <c r="CT192" s="1633"/>
      <c r="CU192" s="1633"/>
      <c r="CV192" s="1633"/>
      <c r="CW192" s="1633"/>
      <c r="CX192" s="1633"/>
      <c r="CY192" s="1633"/>
      <c r="CZ192" s="1633"/>
      <c r="DA192" s="1633"/>
      <c r="DB192" s="1633"/>
      <c r="DC192" s="1633"/>
      <c r="DD192" s="1633"/>
      <c r="DE192" s="1633"/>
      <c r="DF192" s="1633"/>
      <c r="DG192" s="1633"/>
      <c r="DH192" s="1633"/>
      <c r="DI192" s="1633"/>
      <c r="DJ192" s="1633"/>
      <c r="DK192" s="1633"/>
      <c r="DL192" s="1633"/>
      <c r="DM192" s="1633"/>
      <c r="DN192" s="1633"/>
      <c r="DO192" s="1633"/>
      <c r="DP192" s="1633"/>
      <c r="DQ192" s="1633"/>
      <c r="DR192" s="1633"/>
      <c r="DS192" s="1633"/>
      <c r="DT192" s="1633"/>
      <c r="DU192" s="1633"/>
      <c r="DV192" s="1633"/>
      <c r="DW192" s="1633"/>
      <c r="DX192" s="1633"/>
      <c r="DY192" s="1633"/>
      <c r="DZ192" s="1633"/>
      <c r="EA192" s="1633"/>
      <c r="EB192" s="1633"/>
      <c r="EC192" s="1633"/>
      <c r="ED192" s="1633"/>
      <c r="EE192" s="1633"/>
      <c r="EF192" s="1633"/>
      <c r="EG192" s="1633"/>
      <c r="EH192" s="1633"/>
      <c r="EI192" s="1633"/>
      <c r="EJ192" s="1633"/>
      <c r="EK192" s="1633"/>
      <c r="EL192" s="1633"/>
      <c r="EM192" s="1633"/>
      <c r="EN192" s="1633"/>
      <c r="EO192" s="1633"/>
      <c r="EP192" s="1633"/>
      <c r="EQ192" s="1633"/>
      <c r="ER192" s="1633"/>
      <c r="ES192" s="1633"/>
      <c r="ET192" s="1633"/>
      <c r="EU192" s="1633"/>
      <c r="EV192" s="1633"/>
      <c r="EW192" s="1633"/>
      <c r="EX192" s="1633"/>
      <c r="EY192" s="1633"/>
      <c r="EZ192" s="1633"/>
      <c r="FA192" s="1633"/>
      <c r="FB192" s="1633"/>
      <c r="FC192" s="1633"/>
      <c r="FD192" s="1633"/>
      <c r="FE192" s="1633"/>
      <c r="FF192" s="1633"/>
      <c r="FG192" s="1633"/>
      <c r="FH192" s="1633"/>
      <c r="FI192" s="1633"/>
      <c r="FJ192" s="1633"/>
      <c r="FK192" s="1633"/>
      <c r="FL192" s="1633"/>
      <c r="FM192" s="1633"/>
      <c r="FN192" s="1633"/>
      <c r="FO192" s="1633"/>
      <c r="FP192" s="1633"/>
      <c r="FQ192" s="1633"/>
      <c r="FR192" s="1633"/>
      <c r="FS192" s="1633"/>
      <c r="FT192" s="1633"/>
      <c r="FU192" s="1633"/>
      <c r="FV192" s="1633"/>
      <c r="FW192" s="1633"/>
      <c r="FX192" s="1633"/>
      <c r="FY192" s="1633"/>
      <c r="FZ192" s="1633"/>
      <c r="GA192" s="1633"/>
      <c r="GB192" s="1633"/>
      <c r="GC192" s="1633"/>
      <c r="GD192" s="1633"/>
      <c r="GE192" s="1633"/>
      <c r="GF192" s="1633"/>
      <c r="GG192" s="1633"/>
      <c r="GH192" s="1633"/>
      <c r="GI192" s="1633"/>
      <c r="GJ192" s="1633"/>
      <c r="GK192" s="1633"/>
      <c r="GL192" s="1633"/>
      <c r="GM192" s="1633"/>
      <c r="GN192" s="1633"/>
      <c r="GO192" s="1633"/>
      <c r="GP192" s="1633"/>
      <c r="GQ192" s="1633"/>
      <c r="GR192" s="1633"/>
      <c r="GS192" s="1633"/>
      <c r="GT192" s="1633"/>
      <c r="GU192" s="1633"/>
      <c r="GV192" s="1633"/>
      <c r="GW192" s="1633"/>
      <c r="GX192" s="1633"/>
      <c r="GY192" s="1633"/>
      <c r="GZ192" s="1633"/>
      <c r="HA192" s="1633"/>
      <c r="HB192" s="1633"/>
      <c r="HC192" s="1633"/>
      <c r="HD192" s="1633"/>
      <c r="HE192" s="1633"/>
      <c r="HF192" s="1633"/>
      <c r="HG192" s="1633"/>
      <c r="HH192" s="1633"/>
      <c r="HI192" s="1633"/>
      <c r="HJ192" s="1633"/>
      <c r="HK192" s="1633"/>
      <c r="HL192" s="1633"/>
      <c r="HM192" s="1633"/>
      <c r="HN192" s="1633"/>
      <c r="HO192" s="1633"/>
      <c r="HP192" s="1633"/>
      <c r="HQ192" s="1633"/>
      <c r="HR192" s="1633"/>
      <c r="HS192" s="1633"/>
      <c r="HT192" s="1633"/>
      <c r="HU192" s="1633"/>
      <c r="HV192" s="1633"/>
      <c r="HW192" s="1633"/>
      <c r="HX192" s="1633"/>
      <c r="HY192" s="1633"/>
      <c r="HZ192" s="1633"/>
      <c r="IA192" s="1633"/>
      <c r="IB192" s="1633"/>
      <c r="IC192" s="1633"/>
      <c r="ID192" s="1633"/>
      <c r="IE192" s="1633"/>
      <c r="IF192" s="1633"/>
      <c r="IG192" s="1633"/>
      <c r="IH192" s="1633"/>
      <c r="II192" s="1633"/>
      <c r="IJ192" s="1633"/>
      <c r="IK192" s="1633"/>
      <c r="IL192" s="1633"/>
      <c r="IM192" s="1633"/>
      <c r="IN192" s="1633"/>
      <c r="IO192" s="1633"/>
      <c r="IP192" s="1633"/>
      <c r="IQ192" s="1633"/>
      <c r="IR192" s="1633"/>
      <c r="IS192" s="1633"/>
      <c r="IT192" s="1633"/>
      <c r="IU192" s="1633"/>
      <c r="IV192" s="1633"/>
      <c r="IW192" s="1633"/>
      <c r="IX192" s="1633"/>
      <c r="IY192" s="1633"/>
      <c r="IZ192" s="1633"/>
      <c r="JA192" s="1633"/>
      <c r="JB192" s="1633"/>
      <c r="JC192" s="1633"/>
      <c r="JD192" s="1633"/>
      <c r="JE192" s="1633"/>
      <c r="JF192" s="1633"/>
      <c r="JG192" s="1633"/>
      <c r="JH192" s="1633"/>
      <c r="JI192" s="1633"/>
      <c r="JJ192" s="1633"/>
      <c r="JK192" s="1633"/>
      <c r="JL192" s="1633"/>
      <c r="JM192" s="1633"/>
      <c r="JN192" s="1633"/>
      <c r="JO192" s="1633"/>
      <c r="JP192" s="1633"/>
      <c r="JQ192" s="1633"/>
      <c r="JR192" s="1633"/>
      <c r="JS192" s="1633"/>
      <c r="JT192" s="1633"/>
      <c r="JU192" s="1633"/>
      <c r="JV192" s="1633"/>
      <c r="JW192" s="1633"/>
      <c r="JX192" s="1633"/>
      <c r="JY192" s="1633"/>
      <c r="JZ192" s="1633"/>
      <c r="KA192" s="1633"/>
      <c r="KB192" s="1633"/>
      <c r="KC192" s="1633"/>
      <c r="KD192" s="1633"/>
      <c r="KE192" s="1633"/>
      <c r="KF192" s="1633"/>
      <c r="KG192" s="1633"/>
      <c r="KH192" s="1633"/>
      <c r="KI192" s="1633"/>
      <c r="KJ192" s="1633"/>
      <c r="KK192" s="1633"/>
      <c r="KL192" s="1633"/>
      <c r="KM192" s="1633"/>
      <c r="KN192" s="1633"/>
      <c r="KO192" s="1633"/>
      <c r="KP192" s="1633"/>
      <c r="KQ192" s="1633"/>
      <c r="KR192" s="1633"/>
      <c r="KS192" s="1633"/>
      <c r="KT192" s="1633"/>
      <c r="KU192" s="1633"/>
      <c r="KV192" s="1633"/>
      <c r="KW192" s="1633"/>
      <c r="KX192" s="1633"/>
      <c r="KY192" s="1633"/>
      <c r="KZ192" s="1633"/>
      <c r="LA192" s="1633"/>
      <c r="LB192" s="1633"/>
      <c r="LC192" s="1633"/>
      <c r="LD192" s="1633"/>
      <c r="LE192" s="1633"/>
      <c r="LF192" s="1633"/>
      <c r="LG192" s="1633"/>
      <c r="LH192" s="1633"/>
      <c r="LI192" s="1633"/>
      <c r="LJ192" s="1633"/>
      <c r="LK192" s="1633"/>
      <c r="LL192" s="1633"/>
      <c r="LM192" s="1633"/>
      <c r="LN192" s="1633"/>
      <c r="LO192" s="1642"/>
      <c r="LP192" s="1642"/>
      <c r="LQ192" s="1642"/>
      <c r="LR192" s="1642"/>
      <c r="LS192" s="1642"/>
      <c r="LT192" s="1642"/>
      <c r="LU192" s="1642"/>
      <c r="LV192" s="1643"/>
    </row>
    <row r="193" s="2140" customFormat="1" ht="45" customHeight="1" spans="1:334">
      <c r="A193" s="2417">
        <v>45841</v>
      </c>
      <c r="B193" s="1500" t="s">
        <v>173</v>
      </c>
      <c r="C193" s="1501" t="s">
        <v>98</v>
      </c>
      <c r="D193" s="1502">
        <v>4500172562</v>
      </c>
      <c r="E193" s="2253" t="s">
        <v>2266</v>
      </c>
      <c r="F193" s="1502" t="s">
        <v>2267</v>
      </c>
      <c r="G193" s="1505" t="s">
        <v>1859</v>
      </c>
      <c r="H193" s="1505" t="s">
        <v>1859</v>
      </c>
      <c r="I193" s="1532" t="s">
        <v>1861</v>
      </c>
      <c r="J193" s="1522">
        <v>2640</v>
      </c>
      <c r="K193" s="1534">
        <v>12</v>
      </c>
      <c r="L193" s="1534">
        <v>2640</v>
      </c>
      <c r="M193" s="1534">
        <f t="shared" si="153"/>
        <v>1</v>
      </c>
      <c r="N193" s="1536">
        <v>45891</v>
      </c>
      <c r="O193" s="1536">
        <v>45894</v>
      </c>
      <c r="P193" s="1537" t="s">
        <v>489</v>
      </c>
      <c r="Q193" s="1562" t="s">
        <v>78</v>
      </c>
      <c r="R193" s="2709"/>
      <c r="S193" s="2709"/>
      <c r="T193" s="2709"/>
      <c r="U193" s="2709"/>
      <c r="V193" s="1532"/>
      <c r="W193" s="1532" t="s">
        <v>111</v>
      </c>
      <c r="X193" s="1565" t="s">
        <v>2163</v>
      </c>
      <c r="Y193" s="1589" t="s">
        <v>88</v>
      </c>
      <c r="Z193" s="1589" t="s">
        <v>2164</v>
      </c>
      <c r="AA193" s="1589" t="s">
        <v>2165</v>
      </c>
      <c r="AB193" s="1589" t="s">
        <v>745</v>
      </c>
      <c r="AC193" s="1580" t="s">
        <v>2166</v>
      </c>
      <c r="AD193" s="1590" t="s">
        <v>181</v>
      </c>
      <c r="AE193" s="2277">
        <v>1510.51</v>
      </c>
      <c r="AF193" s="2278">
        <f>AE193*M193</f>
        <v>1510.51</v>
      </c>
      <c r="AG193" s="1504" t="s">
        <v>2268</v>
      </c>
      <c r="AH193" s="1609" t="s">
        <v>81</v>
      </c>
      <c r="AI193" s="2710"/>
      <c r="AJ193" s="2626">
        <v>10</v>
      </c>
      <c r="AK193" s="2627">
        <f t="shared" si="154"/>
        <v>2640</v>
      </c>
      <c r="AL193" s="2627"/>
      <c r="AM193" s="2627"/>
      <c r="AN193" s="2627"/>
      <c r="AO193" s="2627">
        <f>J193/12</f>
        <v>220</v>
      </c>
      <c r="AP193" s="2627"/>
      <c r="AQ193" s="2641"/>
      <c r="AR193" s="1610"/>
      <c r="AS193" s="1610" t="s">
        <v>63</v>
      </c>
      <c r="AT193" s="1610">
        <f t="shared" si="135"/>
        <v>2640</v>
      </c>
      <c r="AU193" s="1610"/>
      <c r="AV193" s="1622">
        <f t="shared" si="140"/>
        <v>264</v>
      </c>
      <c r="AW193" s="1622">
        <f t="shared" si="141"/>
        <v>264</v>
      </c>
      <c r="AX193" s="1622">
        <f t="shared" si="142"/>
        <v>264</v>
      </c>
      <c r="AY193" s="1622">
        <f t="shared" si="143"/>
        <v>264</v>
      </c>
      <c r="AZ193" s="1622">
        <f t="shared" si="144"/>
        <v>264</v>
      </c>
      <c r="BA193" s="1622">
        <f t="shared" si="145"/>
        <v>264</v>
      </c>
      <c r="BB193" s="1622">
        <f t="shared" si="146"/>
        <v>264</v>
      </c>
      <c r="BC193" s="1622">
        <f t="shared" si="147"/>
        <v>264</v>
      </c>
      <c r="BD193" s="1622">
        <f t="shared" si="148"/>
        <v>264</v>
      </c>
      <c r="BE193" s="1622">
        <f t="shared" si="149"/>
        <v>264</v>
      </c>
      <c r="BF193" s="1622">
        <f t="shared" si="133"/>
        <v>253</v>
      </c>
      <c r="BG193" s="2648">
        <f t="shared" si="150"/>
        <v>11</v>
      </c>
      <c r="BH193" s="1633"/>
      <c r="BI193" s="1633"/>
      <c r="BJ193" s="1633"/>
      <c r="BK193" s="1633"/>
      <c r="BL193" s="1633"/>
      <c r="BM193" s="1633"/>
      <c r="BN193" s="1633"/>
      <c r="BO193" s="1633"/>
      <c r="BP193" s="1633"/>
      <c r="BQ193" s="1633"/>
      <c r="BR193" s="1633"/>
      <c r="BS193" s="1633"/>
      <c r="BT193" s="1633"/>
      <c r="BU193" s="1633"/>
      <c r="BV193" s="1633"/>
      <c r="BW193" s="1633"/>
      <c r="BX193" s="1633"/>
      <c r="BY193" s="1633"/>
      <c r="BZ193" s="1633"/>
      <c r="CA193" s="1633"/>
      <c r="CB193" s="1633"/>
      <c r="CC193" s="1633"/>
      <c r="CD193" s="1633"/>
      <c r="CE193" s="1633"/>
      <c r="CF193" s="1633"/>
      <c r="CG193" s="1633"/>
      <c r="CH193" s="1633"/>
      <c r="CI193" s="1633"/>
      <c r="CJ193" s="1633"/>
      <c r="CK193" s="1633"/>
      <c r="CL193" s="1633"/>
      <c r="CM193" s="1633"/>
      <c r="CN193" s="1633"/>
      <c r="CO193" s="1633"/>
      <c r="CP193" s="1633"/>
      <c r="CQ193" s="1633"/>
      <c r="CR193" s="1633"/>
      <c r="CS193" s="1633"/>
      <c r="CT193" s="1633"/>
      <c r="CU193" s="1633"/>
      <c r="CV193" s="1633"/>
      <c r="CW193" s="1633"/>
      <c r="CX193" s="1633"/>
      <c r="CY193" s="1633"/>
      <c r="CZ193" s="1633"/>
      <c r="DA193" s="1633"/>
      <c r="DB193" s="1633"/>
      <c r="DC193" s="1633"/>
      <c r="DD193" s="1633"/>
      <c r="DE193" s="1633"/>
      <c r="DF193" s="1633"/>
      <c r="DG193" s="1633"/>
      <c r="DH193" s="1633"/>
      <c r="DI193" s="1633"/>
      <c r="DJ193" s="1633"/>
      <c r="DK193" s="1633"/>
      <c r="DL193" s="1633"/>
      <c r="DM193" s="1633"/>
      <c r="DN193" s="1633"/>
      <c r="DO193" s="1633"/>
      <c r="DP193" s="1633"/>
      <c r="DQ193" s="1633"/>
      <c r="DR193" s="1633"/>
      <c r="DS193" s="1633"/>
      <c r="DT193" s="1633"/>
      <c r="DU193" s="1633"/>
      <c r="DV193" s="1633"/>
      <c r="DW193" s="1633"/>
      <c r="DX193" s="1633"/>
      <c r="DY193" s="1633"/>
      <c r="DZ193" s="1633"/>
      <c r="EA193" s="1633"/>
      <c r="EB193" s="1633"/>
      <c r="EC193" s="1633"/>
      <c r="ED193" s="1633"/>
      <c r="EE193" s="1633"/>
      <c r="EF193" s="1633"/>
      <c r="EG193" s="1633"/>
      <c r="EH193" s="1633"/>
      <c r="EI193" s="1633"/>
      <c r="EJ193" s="1633"/>
      <c r="EK193" s="1633"/>
      <c r="EL193" s="1633"/>
      <c r="EM193" s="1633"/>
      <c r="EN193" s="1633"/>
      <c r="EO193" s="1633"/>
      <c r="EP193" s="1633"/>
      <c r="EQ193" s="1633"/>
      <c r="ER193" s="1633"/>
      <c r="ES193" s="1633"/>
      <c r="ET193" s="1633"/>
      <c r="EU193" s="1633"/>
      <c r="EV193" s="1633"/>
      <c r="EW193" s="1633"/>
      <c r="EX193" s="1633"/>
      <c r="EY193" s="1633"/>
      <c r="EZ193" s="1633"/>
      <c r="FA193" s="1633"/>
      <c r="FB193" s="1633"/>
      <c r="FC193" s="1633"/>
      <c r="FD193" s="1633"/>
      <c r="FE193" s="1633"/>
      <c r="FF193" s="1633"/>
      <c r="FG193" s="1633"/>
      <c r="FH193" s="1633"/>
      <c r="FI193" s="1633"/>
      <c r="FJ193" s="1633"/>
      <c r="FK193" s="1633"/>
      <c r="FL193" s="1633"/>
      <c r="FM193" s="1633"/>
      <c r="FN193" s="1633"/>
      <c r="FO193" s="1633"/>
      <c r="FP193" s="1633"/>
      <c r="FQ193" s="1633"/>
      <c r="FR193" s="1633"/>
      <c r="FS193" s="1633"/>
      <c r="FT193" s="1633"/>
      <c r="FU193" s="1633"/>
      <c r="FV193" s="1633"/>
      <c r="FW193" s="1633"/>
      <c r="FX193" s="1633"/>
      <c r="FY193" s="1633"/>
      <c r="FZ193" s="1633"/>
      <c r="GA193" s="1633"/>
      <c r="GB193" s="1633"/>
      <c r="GC193" s="1633"/>
      <c r="GD193" s="1633"/>
      <c r="GE193" s="1633"/>
      <c r="GF193" s="1633"/>
      <c r="GG193" s="1633"/>
      <c r="GH193" s="1633"/>
      <c r="GI193" s="1633"/>
      <c r="GJ193" s="1633"/>
      <c r="GK193" s="1633"/>
      <c r="GL193" s="1633"/>
      <c r="GM193" s="1633"/>
      <c r="GN193" s="1633"/>
      <c r="GO193" s="1633"/>
      <c r="GP193" s="1633"/>
      <c r="GQ193" s="1633"/>
      <c r="GR193" s="1633"/>
      <c r="GS193" s="1633"/>
      <c r="GT193" s="1633"/>
      <c r="GU193" s="1633"/>
      <c r="GV193" s="1633"/>
      <c r="GW193" s="1633"/>
      <c r="GX193" s="1633"/>
      <c r="GY193" s="1633"/>
      <c r="GZ193" s="1633"/>
      <c r="HA193" s="1633"/>
      <c r="HB193" s="1633"/>
      <c r="HC193" s="1633"/>
      <c r="HD193" s="1633"/>
      <c r="HE193" s="1633"/>
      <c r="HF193" s="1633"/>
      <c r="HG193" s="1633"/>
      <c r="HH193" s="1633"/>
      <c r="HI193" s="1633"/>
      <c r="HJ193" s="1633"/>
      <c r="HK193" s="1633"/>
      <c r="HL193" s="1633"/>
      <c r="HM193" s="1633"/>
      <c r="HN193" s="1633"/>
      <c r="HO193" s="1633"/>
      <c r="HP193" s="1633"/>
      <c r="HQ193" s="1633"/>
      <c r="HR193" s="1633"/>
      <c r="HS193" s="1633"/>
      <c r="HT193" s="1633"/>
      <c r="HU193" s="1633"/>
      <c r="HV193" s="1633"/>
      <c r="HW193" s="1633"/>
      <c r="HX193" s="1633"/>
      <c r="HY193" s="1633"/>
      <c r="HZ193" s="1633"/>
      <c r="IA193" s="1633"/>
      <c r="IB193" s="1633"/>
      <c r="IC193" s="1633"/>
      <c r="ID193" s="1633"/>
      <c r="IE193" s="1633"/>
      <c r="IF193" s="1633"/>
      <c r="IG193" s="1633"/>
      <c r="IH193" s="1633"/>
      <c r="II193" s="1633"/>
      <c r="IJ193" s="1633"/>
      <c r="IK193" s="1633"/>
      <c r="IL193" s="1633"/>
      <c r="IM193" s="1633"/>
      <c r="IN193" s="1633"/>
      <c r="IO193" s="1633"/>
      <c r="IP193" s="1633"/>
      <c r="IQ193" s="1633"/>
      <c r="IR193" s="1633"/>
      <c r="IS193" s="1633"/>
      <c r="IT193" s="1633"/>
      <c r="IU193" s="1633"/>
      <c r="IV193" s="1633"/>
      <c r="IW193" s="1633"/>
      <c r="IX193" s="1633"/>
      <c r="IY193" s="1633"/>
      <c r="IZ193" s="1633"/>
      <c r="JA193" s="1633"/>
      <c r="JB193" s="1633"/>
      <c r="JC193" s="1633"/>
      <c r="JD193" s="1633"/>
      <c r="JE193" s="1633"/>
      <c r="JF193" s="1633"/>
      <c r="JG193" s="1633"/>
      <c r="JH193" s="1633"/>
      <c r="JI193" s="1633"/>
      <c r="JJ193" s="1633"/>
      <c r="JK193" s="1633"/>
      <c r="JL193" s="1633"/>
      <c r="JM193" s="1633"/>
      <c r="JN193" s="1633"/>
      <c r="JO193" s="1633"/>
      <c r="JP193" s="1633"/>
      <c r="JQ193" s="1633"/>
      <c r="JR193" s="1633"/>
      <c r="JS193" s="1633"/>
      <c r="JT193" s="1633"/>
      <c r="JU193" s="1633"/>
      <c r="JV193" s="1633"/>
      <c r="JW193" s="1633"/>
      <c r="JX193" s="1633"/>
      <c r="JY193" s="1633"/>
      <c r="JZ193" s="1633"/>
      <c r="KA193" s="1633"/>
      <c r="KB193" s="1633"/>
      <c r="KC193" s="1633"/>
      <c r="KD193" s="1633"/>
      <c r="KE193" s="1633"/>
      <c r="KF193" s="1633"/>
      <c r="KG193" s="1633"/>
      <c r="KH193" s="1633"/>
      <c r="KI193" s="1633"/>
      <c r="KJ193" s="1633"/>
      <c r="KK193" s="1633"/>
      <c r="KL193" s="1633"/>
      <c r="KM193" s="1633"/>
      <c r="KN193" s="1633"/>
      <c r="KO193" s="1633"/>
      <c r="KP193" s="1633"/>
      <c r="KQ193" s="1633"/>
      <c r="KR193" s="1633"/>
      <c r="KS193" s="1633"/>
      <c r="KT193" s="1633"/>
      <c r="KU193" s="1633"/>
      <c r="KV193" s="1633"/>
      <c r="KW193" s="1633"/>
      <c r="KX193" s="1633"/>
      <c r="KY193" s="1633"/>
      <c r="KZ193" s="1633"/>
      <c r="LA193" s="1633"/>
      <c r="LB193" s="1633"/>
      <c r="LC193" s="1633"/>
      <c r="LD193" s="1633"/>
      <c r="LE193" s="1633"/>
      <c r="LF193" s="1633"/>
      <c r="LG193" s="1633"/>
      <c r="LH193" s="1633"/>
      <c r="LI193" s="1633"/>
      <c r="LJ193" s="1633"/>
      <c r="LK193" s="1633"/>
      <c r="LL193" s="1633"/>
      <c r="LM193" s="1633"/>
      <c r="LN193" s="1633"/>
      <c r="LO193" s="1642"/>
      <c r="LP193" s="1642"/>
      <c r="LQ193" s="1642"/>
      <c r="LR193" s="1642"/>
      <c r="LS193" s="1642"/>
      <c r="LT193" s="1642"/>
      <c r="LU193" s="1642"/>
      <c r="LV193" s="1643"/>
    </row>
    <row r="194" s="2140" customFormat="1" ht="45" customHeight="1" spans="1:334">
      <c r="A194" s="2417">
        <v>45848</v>
      </c>
      <c r="B194" s="1500" t="s">
        <v>2269</v>
      </c>
      <c r="C194" s="1501" t="s">
        <v>1542</v>
      </c>
      <c r="D194" s="1502">
        <v>4500173299</v>
      </c>
      <c r="E194" s="2253"/>
      <c r="F194" s="1502" t="s">
        <v>2270</v>
      </c>
      <c r="G194" s="1505" t="s">
        <v>1727</v>
      </c>
      <c r="H194" s="1505" t="s">
        <v>1727</v>
      </c>
      <c r="I194" s="1532" t="s">
        <v>1728</v>
      </c>
      <c r="J194" s="1522">
        <v>13632</v>
      </c>
      <c r="K194" s="1534">
        <v>0</v>
      </c>
      <c r="L194" s="1534">
        <v>96</v>
      </c>
      <c r="M194" s="1534">
        <f t="shared" si="153"/>
        <v>142</v>
      </c>
      <c r="N194" s="1536">
        <v>45883</v>
      </c>
      <c r="O194" s="1536">
        <v>45886</v>
      </c>
      <c r="P194" s="1537"/>
      <c r="Q194" s="1562" t="s">
        <v>78</v>
      </c>
      <c r="R194" s="2718"/>
      <c r="S194" s="2718"/>
      <c r="T194" s="2718"/>
      <c r="U194" s="2718"/>
      <c r="V194" s="1532" t="s">
        <v>2271</v>
      </c>
      <c r="W194" s="1565" t="s">
        <v>111</v>
      </c>
      <c r="X194" s="1589">
        <v>45860</v>
      </c>
      <c r="Y194" s="1589" t="s">
        <v>88</v>
      </c>
      <c r="Z194" s="1589">
        <v>45863</v>
      </c>
      <c r="AA194" s="1589"/>
      <c r="AC194" s="1580" t="s">
        <v>2272</v>
      </c>
      <c r="AD194" s="1590" t="s">
        <v>1670</v>
      </c>
      <c r="AE194" s="2277">
        <v>0.9375</v>
      </c>
      <c r="AF194" s="2278">
        <f>J194*AE194</f>
        <v>12780</v>
      </c>
      <c r="AG194" s="1504"/>
      <c r="AH194" s="1609" t="s">
        <v>81</v>
      </c>
      <c r="AI194" s="2710"/>
      <c r="AJ194" s="2626">
        <v>10</v>
      </c>
      <c r="AK194" s="2627">
        <f t="shared" si="154"/>
        <v>13632</v>
      </c>
      <c r="AL194" s="2627"/>
      <c r="AM194" s="2627"/>
      <c r="AN194" s="2627">
        <f>J194/24</f>
        <v>568</v>
      </c>
      <c r="AO194" s="2627"/>
      <c r="AP194" s="2627"/>
      <c r="AQ194" s="2641"/>
      <c r="AR194" s="1610"/>
      <c r="AS194" s="1610" t="s">
        <v>63</v>
      </c>
      <c r="AT194" s="1610">
        <f t="shared" si="135"/>
        <v>13632</v>
      </c>
      <c r="AU194" s="1610"/>
      <c r="AV194" s="2313">
        <f t="shared" si="140"/>
        <v>1363.2</v>
      </c>
      <c r="AW194" s="1637">
        <f t="shared" si="141"/>
        <v>1363.2</v>
      </c>
      <c r="AX194" s="1637">
        <f t="shared" si="142"/>
        <v>1363.2</v>
      </c>
      <c r="AY194" s="1637">
        <f t="shared" si="143"/>
        <v>1363.2</v>
      </c>
      <c r="AZ194" s="1637">
        <f t="shared" si="144"/>
        <v>1363.2</v>
      </c>
      <c r="BA194" s="2647">
        <f t="shared" si="145"/>
        <v>1363.2</v>
      </c>
      <c r="BB194" s="2647">
        <f t="shared" si="146"/>
        <v>1363.2</v>
      </c>
      <c r="BC194" s="2647">
        <f t="shared" si="147"/>
        <v>1363.2</v>
      </c>
      <c r="BD194" s="2647">
        <f t="shared" si="148"/>
        <v>1363.2</v>
      </c>
      <c r="BE194" s="2647">
        <f t="shared" si="149"/>
        <v>1363.2</v>
      </c>
      <c r="BF194" s="2313">
        <f t="shared" si="133"/>
        <v>1306.4</v>
      </c>
      <c r="BG194" s="2649">
        <f t="shared" ref="BG194:BG257" si="155">J194/24/COUNT(AV194:BE194)</f>
        <v>56.8</v>
      </c>
      <c r="BH194" s="1633"/>
      <c r="BI194" s="1633"/>
      <c r="BJ194" s="1633"/>
      <c r="BK194" s="1633"/>
      <c r="BL194" s="1633"/>
      <c r="BM194" s="1633"/>
      <c r="BN194" s="1633"/>
      <c r="BO194" s="1633"/>
      <c r="BP194" s="1633"/>
      <c r="BQ194" s="1633"/>
      <c r="BR194" s="1633"/>
      <c r="BS194" s="1633"/>
      <c r="BT194" s="1633"/>
      <c r="BU194" s="1633"/>
      <c r="BV194" s="1633"/>
      <c r="BW194" s="1633"/>
      <c r="BX194" s="1633"/>
      <c r="BY194" s="1633"/>
      <c r="BZ194" s="1633"/>
      <c r="CA194" s="1633"/>
      <c r="CB194" s="1633"/>
      <c r="CC194" s="1633"/>
      <c r="CD194" s="1633"/>
      <c r="CE194" s="1633"/>
      <c r="CF194" s="1633"/>
      <c r="CG194" s="1633"/>
      <c r="CH194" s="1633"/>
      <c r="CI194" s="1633"/>
      <c r="CJ194" s="1633"/>
      <c r="CK194" s="1633"/>
      <c r="CL194" s="1633"/>
      <c r="CM194" s="1633"/>
      <c r="CN194" s="1633"/>
      <c r="CO194" s="1633"/>
      <c r="CP194" s="1633"/>
      <c r="CQ194" s="1633"/>
      <c r="CR194" s="1633"/>
      <c r="CS194" s="1633"/>
      <c r="CT194" s="1633"/>
      <c r="CU194" s="1633"/>
      <c r="CV194" s="1633"/>
      <c r="CW194" s="1633"/>
      <c r="CX194" s="1633"/>
      <c r="CY194" s="1633"/>
      <c r="CZ194" s="1633"/>
      <c r="DA194" s="1633"/>
      <c r="DB194" s="1633"/>
      <c r="DC194" s="1633"/>
      <c r="DD194" s="1633"/>
      <c r="DE194" s="1633"/>
      <c r="DF194" s="1633"/>
      <c r="DG194" s="1633"/>
      <c r="DH194" s="1633"/>
      <c r="DI194" s="1633"/>
      <c r="DJ194" s="1633"/>
      <c r="DK194" s="1633"/>
      <c r="DL194" s="1633"/>
      <c r="DM194" s="1633"/>
      <c r="DN194" s="1633"/>
      <c r="DO194" s="1633"/>
      <c r="DP194" s="1633"/>
      <c r="DQ194" s="1633"/>
      <c r="DR194" s="1633"/>
      <c r="DS194" s="1633"/>
      <c r="DT194" s="1633"/>
      <c r="DU194" s="1633"/>
      <c r="DV194" s="1633"/>
      <c r="DW194" s="1633"/>
      <c r="DX194" s="1633"/>
      <c r="DY194" s="1633"/>
      <c r="DZ194" s="1633"/>
      <c r="EA194" s="1633"/>
      <c r="EB194" s="1633"/>
      <c r="EC194" s="1633"/>
      <c r="ED194" s="1633"/>
      <c r="EE194" s="1633"/>
      <c r="EF194" s="1633"/>
      <c r="EG194" s="1633"/>
      <c r="EH194" s="1633"/>
      <c r="EI194" s="1633"/>
      <c r="EJ194" s="1633"/>
      <c r="EK194" s="1633"/>
      <c r="EL194" s="1633"/>
      <c r="EM194" s="1633"/>
      <c r="EN194" s="1633"/>
      <c r="EO194" s="1633"/>
      <c r="EP194" s="1633"/>
      <c r="EQ194" s="1633"/>
      <c r="ER194" s="1633"/>
      <c r="ES194" s="1633"/>
      <c r="ET194" s="1633"/>
      <c r="EU194" s="1633"/>
      <c r="EV194" s="1633"/>
      <c r="EW194" s="1633"/>
      <c r="EX194" s="1633"/>
      <c r="EY194" s="1633"/>
      <c r="EZ194" s="1633"/>
      <c r="FA194" s="1633"/>
      <c r="FB194" s="1633"/>
      <c r="FC194" s="1633"/>
      <c r="FD194" s="1633"/>
      <c r="FE194" s="1633"/>
      <c r="FF194" s="1633"/>
      <c r="FG194" s="1633"/>
      <c r="FH194" s="1633"/>
      <c r="FI194" s="1633"/>
      <c r="FJ194" s="1633"/>
      <c r="FK194" s="1633"/>
      <c r="FL194" s="1633"/>
      <c r="FM194" s="1633"/>
      <c r="FN194" s="1633"/>
      <c r="FO194" s="1633"/>
      <c r="FP194" s="1633"/>
      <c r="FQ194" s="1633"/>
      <c r="FR194" s="1633"/>
      <c r="FS194" s="1633"/>
      <c r="FT194" s="1633"/>
      <c r="FU194" s="1633"/>
      <c r="FV194" s="1633"/>
      <c r="FW194" s="1633"/>
      <c r="FX194" s="1633"/>
      <c r="FY194" s="1633"/>
      <c r="FZ194" s="1633"/>
      <c r="GA194" s="1633"/>
      <c r="GB194" s="1633"/>
      <c r="GC194" s="1633"/>
      <c r="GD194" s="1633"/>
      <c r="GE194" s="1633"/>
      <c r="GF194" s="1633"/>
      <c r="GG194" s="1633"/>
      <c r="GH194" s="1633"/>
      <c r="GI194" s="1633"/>
      <c r="GJ194" s="1633"/>
      <c r="GK194" s="1633"/>
      <c r="GL194" s="1633"/>
      <c r="GM194" s="1633"/>
      <c r="GN194" s="1633"/>
      <c r="GO194" s="1633"/>
      <c r="GP194" s="1633"/>
      <c r="GQ194" s="1633"/>
      <c r="GR194" s="1633"/>
      <c r="GS194" s="1633"/>
      <c r="GT194" s="1633"/>
      <c r="GU194" s="1633"/>
      <c r="GV194" s="1633"/>
      <c r="GW194" s="1633"/>
      <c r="GX194" s="1633"/>
      <c r="GY194" s="1633"/>
      <c r="GZ194" s="1633"/>
      <c r="HA194" s="1633"/>
      <c r="HB194" s="1633"/>
      <c r="HC194" s="1633"/>
      <c r="HD194" s="1633"/>
      <c r="HE194" s="1633"/>
      <c r="HF194" s="1633"/>
      <c r="HG194" s="1633"/>
      <c r="HH194" s="1633"/>
      <c r="HI194" s="1633"/>
      <c r="HJ194" s="1633"/>
      <c r="HK194" s="1633"/>
      <c r="HL194" s="1633"/>
      <c r="HM194" s="1633"/>
      <c r="HN194" s="1633"/>
      <c r="HO194" s="1633"/>
      <c r="HP194" s="1633"/>
      <c r="HQ194" s="1633"/>
      <c r="HR194" s="1633"/>
      <c r="HS194" s="1633"/>
      <c r="HT194" s="1633"/>
      <c r="HU194" s="1633"/>
      <c r="HV194" s="1633"/>
      <c r="HW194" s="1633"/>
      <c r="HX194" s="1633"/>
      <c r="HY194" s="1633"/>
      <c r="HZ194" s="1633"/>
      <c r="IA194" s="1633"/>
      <c r="IB194" s="1633"/>
      <c r="IC194" s="1633"/>
      <c r="ID194" s="1633"/>
      <c r="IE194" s="1633"/>
      <c r="IF194" s="1633"/>
      <c r="IG194" s="1633"/>
      <c r="IH194" s="1633"/>
      <c r="II194" s="1633"/>
      <c r="IJ194" s="1633"/>
      <c r="IK194" s="1633"/>
      <c r="IL194" s="1633"/>
      <c r="IM194" s="1633"/>
      <c r="IN194" s="1633"/>
      <c r="IO194" s="1633"/>
      <c r="IP194" s="1633"/>
      <c r="IQ194" s="1633"/>
      <c r="IR194" s="1633"/>
      <c r="IS194" s="1633"/>
      <c r="IT194" s="1633"/>
      <c r="IU194" s="1633"/>
      <c r="IV194" s="1633"/>
      <c r="IW194" s="1633"/>
      <c r="IX194" s="1633"/>
      <c r="IY194" s="1633"/>
      <c r="IZ194" s="1633"/>
      <c r="JA194" s="1633"/>
      <c r="JB194" s="1633"/>
      <c r="JC194" s="1633"/>
      <c r="JD194" s="1633"/>
      <c r="JE194" s="1633"/>
      <c r="JF194" s="1633"/>
      <c r="JG194" s="1633"/>
      <c r="JH194" s="1633"/>
      <c r="JI194" s="1633"/>
      <c r="JJ194" s="1633"/>
      <c r="JK194" s="1633"/>
      <c r="JL194" s="1633"/>
      <c r="JM194" s="1633"/>
      <c r="JN194" s="1633"/>
      <c r="JO194" s="1633"/>
      <c r="JP194" s="1633"/>
      <c r="JQ194" s="1633"/>
      <c r="JR194" s="1633"/>
      <c r="JS194" s="1633"/>
      <c r="JT194" s="1633"/>
      <c r="JU194" s="1633"/>
      <c r="JV194" s="1633"/>
      <c r="JW194" s="1633"/>
      <c r="JX194" s="1633"/>
      <c r="JY194" s="1633"/>
      <c r="JZ194" s="1633"/>
      <c r="KA194" s="1633"/>
      <c r="KB194" s="1633"/>
      <c r="KC194" s="1633"/>
      <c r="KD194" s="1633"/>
      <c r="KE194" s="1633"/>
      <c r="KF194" s="1633"/>
      <c r="KG194" s="1633"/>
      <c r="KH194" s="1633"/>
      <c r="KI194" s="1633"/>
      <c r="KJ194" s="1633"/>
      <c r="KK194" s="1633"/>
      <c r="KL194" s="1633"/>
      <c r="KM194" s="1633"/>
      <c r="KN194" s="1633"/>
      <c r="KO194" s="1633"/>
      <c r="KP194" s="1633"/>
      <c r="KQ194" s="1633"/>
      <c r="KR194" s="1633"/>
      <c r="KS194" s="1633"/>
      <c r="KT194" s="1633"/>
      <c r="KU194" s="1633"/>
      <c r="KV194" s="1633"/>
      <c r="KW194" s="1633"/>
      <c r="KX194" s="1633"/>
      <c r="KY194" s="1633"/>
      <c r="KZ194" s="1633"/>
      <c r="LA194" s="1633"/>
      <c r="LB194" s="1633"/>
      <c r="LC194" s="1633"/>
      <c r="LD194" s="1633"/>
      <c r="LE194" s="1633"/>
      <c r="LF194" s="1633"/>
      <c r="LG194" s="1633"/>
      <c r="LH194" s="1633"/>
      <c r="LI194" s="1633"/>
      <c r="LJ194" s="1633"/>
      <c r="LK194" s="1633"/>
      <c r="LL194" s="1633"/>
      <c r="LM194" s="1633"/>
      <c r="LN194" s="1633"/>
      <c r="LO194" s="1642"/>
      <c r="LP194" s="1642"/>
      <c r="LQ194" s="1642"/>
      <c r="LR194" s="1642"/>
      <c r="LS194" s="1642"/>
      <c r="LT194" s="1642"/>
      <c r="LU194" s="1642"/>
      <c r="LV194" s="1643"/>
    </row>
    <row r="195" s="2140" customFormat="1" ht="45" customHeight="1" spans="1:334">
      <c r="A195" s="2417">
        <v>45827</v>
      </c>
      <c r="B195" s="1500" t="s">
        <v>257</v>
      </c>
      <c r="C195" s="1501" t="s">
        <v>258</v>
      </c>
      <c r="D195" s="1502">
        <v>4500170538</v>
      </c>
      <c r="E195" s="2253"/>
      <c r="F195" s="1502" t="s">
        <v>2273</v>
      </c>
      <c r="G195" s="1505" t="s">
        <v>1727</v>
      </c>
      <c r="H195" s="1505" t="s">
        <v>1727</v>
      </c>
      <c r="I195" s="1532" t="s">
        <v>1728</v>
      </c>
      <c r="J195" s="1522">
        <v>6048</v>
      </c>
      <c r="K195" s="1534">
        <v>0</v>
      </c>
      <c r="L195" s="1534">
        <v>96</v>
      </c>
      <c r="M195" s="1534">
        <f t="shared" si="153"/>
        <v>63</v>
      </c>
      <c r="N195" s="1536">
        <v>45884</v>
      </c>
      <c r="O195" s="1536">
        <v>45886</v>
      </c>
      <c r="P195" s="1537"/>
      <c r="Q195" s="1562" t="s">
        <v>78</v>
      </c>
      <c r="R195" s="2718"/>
      <c r="S195" s="2718"/>
      <c r="T195" s="2718"/>
      <c r="U195" s="2718"/>
      <c r="V195" s="1532" t="s">
        <v>2271</v>
      </c>
      <c r="W195" s="1532" t="s">
        <v>111</v>
      </c>
      <c r="X195" s="1565">
        <v>45841</v>
      </c>
      <c r="Y195" s="1589" t="s">
        <v>88</v>
      </c>
      <c r="Z195" s="1589" t="s">
        <v>2274</v>
      </c>
      <c r="AA195" s="1589"/>
      <c r="AB195" s="1589"/>
      <c r="AC195" s="1580" t="s">
        <v>2275</v>
      </c>
      <c r="AD195" s="1590" t="s">
        <v>262</v>
      </c>
      <c r="AE195" s="2277">
        <v>0.9289</v>
      </c>
      <c r="AF195" s="2278">
        <f>AE195*J195</f>
        <v>5617.9872</v>
      </c>
      <c r="AG195" s="1504"/>
      <c r="AH195" s="1609" t="s">
        <v>81</v>
      </c>
      <c r="AI195" s="2729"/>
      <c r="AJ195" s="2629">
        <v>10</v>
      </c>
      <c r="AK195" s="2627">
        <f t="shared" si="154"/>
        <v>6048</v>
      </c>
      <c r="AL195" s="2627"/>
      <c r="AM195" s="2627"/>
      <c r="AN195" s="2627">
        <f>J195/24</f>
        <v>252</v>
      </c>
      <c r="AO195" s="2627"/>
      <c r="AP195" s="2627"/>
      <c r="AQ195" s="2641"/>
      <c r="AR195" s="1610"/>
      <c r="AS195" s="2312" t="s">
        <v>63</v>
      </c>
      <c r="AT195" s="2312">
        <f t="shared" si="135"/>
        <v>6048</v>
      </c>
      <c r="AU195" s="1610"/>
      <c r="AV195" s="1622">
        <f t="shared" si="140"/>
        <v>604.8</v>
      </c>
      <c r="AW195" s="1622">
        <f t="shared" si="141"/>
        <v>604.8</v>
      </c>
      <c r="AX195" s="1622">
        <f t="shared" si="142"/>
        <v>604.8</v>
      </c>
      <c r="AY195" s="1622">
        <f t="shared" si="143"/>
        <v>604.8</v>
      </c>
      <c r="AZ195" s="1622">
        <f t="shared" si="144"/>
        <v>604.8</v>
      </c>
      <c r="BA195" s="1622">
        <f t="shared" si="145"/>
        <v>604.8</v>
      </c>
      <c r="BB195" s="1622">
        <f t="shared" si="146"/>
        <v>604.8</v>
      </c>
      <c r="BC195" s="1622">
        <f t="shared" si="147"/>
        <v>604.8</v>
      </c>
      <c r="BD195" s="1622">
        <f t="shared" si="148"/>
        <v>604.8</v>
      </c>
      <c r="BE195" s="1622">
        <f t="shared" si="149"/>
        <v>604.8</v>
      </c>
      <c r="BF195" s="1622">
        <f t="shared" si="133"/>
        <v>579.6</v>
      </c>
      <c r="BG195" s="2648">
        <f t="shared" si="155"/>
        <v>25.2</v>
      </c>
      <c r="BH195" s="1633"/>
      <c r="BI195" s="1633"/>
      <c r="BJ195" s="1633"/>
      <c r="BK195" s="1633"/>
      <c r="BL195" s="1633"/>
      <c r="BM195" s="1633"/>
      <c r="BN195" s="1633"/>
      <c r="BO195" s="1633"/>
      <c r="BP195" s="1633"/>
      <c r="BQ195" s="1633"/>
      <c r="BR195" s="1633"/>
      <c r="BS195" s="1633"/>
      <c r="BT195" s="1633"/>
      <c r="BU195" s="1633"/>
      <c r="BV195" s="1633"/>
      <c r="BW195" s="1633"/>
      <c r="BX195" s="1633"/>
      <c r="BY195" s="1633"/>
      <c r="BZ195" s="1633"/>
      <c r="CA195" s="1633"/>
      <c r="CB195" s="1633"/>
      <c r="CC195" s="1633"/>
      <c r="CD195" s="1633"/>
      <c r="CE195" s="1633"/>
      <c r="CF195" s="1633"/>
      <c r="CG195" s="1633"/>
      <c r="CH195" s="1633"/>
      <c r="CI195" s="1633"/>
      <c r="CJ195" s="1633"/>
      <c r="CK195" s="1633"/>
      <c r="CL195" s="1633"/>
      <c r="CM195" s="1633"/>
      <c r="CN195" s="1633"/>
      <c r="CO195" s="1633"/>
      <c r="CP195" s="1633"/>
      <c r="CQ195" s="1633"/>
      <c r="CR195" s="1633"/>
      <c r="CS195" s="1633"/>
      <c r="CT195" s="1633"/>
      <c r="CU195" s="1633"/>
      <c r="CV195" s="1633"/>
      <c r="CW195" s="1633"/>
      <c r="CX195" s="1633"/>
      <c r="CY195" s="1633"/>
      <c r="CZ195" s="1633"/>
      <c r="DA195" s="1633"/>
      <c r="DB195" s="1633"/>
      <c r="DC195" s="1633"/>
      <c r="DD195" s="1633"/>
      <c r="DE195" s="1633"/>
      <c r="DF195" s="1633"/>
      <c r="DG195" s="1633"/>
      <c r="DH195" s="1633"/>
      <c r="DI195" s="1633"/>
      <c r="DJ195" s="1633"/>
      <c r="DK195" s="1633"/>
      <c r="DL195" s="1633"/>
      <c r="DM195" s="1633"/>
      <c r="DN195" s="1633"/>
      <c r="DO195" s="1633"/>
      <c r="DP195" s="1633"/>
      <c r="DQ195" s="1633"/>
      <c r="DR195" s="1633"/>
      <c r="DS195" s="1633"/>
      <c r="DT195" s="1633"/>
      <c r="DU195" s="1633"/>
      <c r="DV195" s="1633"/>
      <c r="DW195" s="1633"/>
      <c r="DX195" s="1633"/>
      <c r="DY195" s="1633"/>
      <c r="DZ195" s="1633"/>
      <c r="EA195" s="1633"/>
      <c r="EB195" s="1633"/>
      <c r="EC195" s="1633"/>
      <c r="ED195" s="1633"/>
      <c r="EE195" s="1633"/>
      <c r="EF195" s="1633"/>
      <c r="EG195" s="1633"/>
      <c r="EH195" s="1633"/>
      <c r="EI195" s="1633"/>
      <c r="EJ195" s="1633"/>
      <c r="EK195" s="1633"/>
      <c r="EL195" s="1633"/>
      <c r="EM195" s="1633"/>
      <c r="EN195" s="1633"/>
      <c r="EO195" s="1633"/>
      <c r="EP195" s="1633"/>
      <c r="EQ195" s="1633"/>
      <c r="ER195" s="1633"/>
      <c r="ES195" s="1633"/>
      <c r="ET195" s="1633"/>
      <c r="EU195" s="1633"/>
      <c r="EV195" s="1633"/>
      <c r="EW195" s="1633"/>
      <c r="EX195" s="1633"/>
      <c r="EY195" s="1633"/>
      <c r="EZ195" s="1633"/>
      <c r="FA195" s="1633"/>
      <c r="FB195" s="1633"/>
      <c r="FC195" s="1633"/>
      <c r="FD195" s="1633"/>
      <c r="FE195" s="1633"/>
      <c r="FF195" s="1633"/>
      <c r="FG195" s="1633"/>
      <c r="FH195" s="1633"/>
      <c r="FI195" s="1633"/>
      <c r="FJ195" s="1633"/>
      <c r="FK195" s="1633"/>
      <c r="FL195" s="1633"/>
      <c r="FM195" s="1633"/>
      <c r="FN195" s="1633"/>
      <c r="FO195" s="1633"/>
      <c r="FP195" s="1633"/>
      <c r="FQ195" s="1633"/>
      <c r="FR195" s="1633"/>
      <c r="FS195" s="1633"/>
      <c r="FT195" s="1633"/>
      <c r="FU195" s="1633"/>
      <c r="FV195" s="1633"/>
      <c r="FW195" s="1633"/>
      <c r="FX195" s="1633"/>
      <c r="FY195" s="1633"/>
      <c r="FZ195" s="1633"/>
      <c r="GA195" s="1633"/>
      <c r="GB195" s="1633"/>
      <c r="GC195" s="1633"/>
      <c r="GD195" s="1633"/>
      <c r="GE195" s="1633"/>
      <c r="GF195" s="1633"/>
      <c r="GG195" s="1633"/>
      <c r="GH195" s="1633"/>
      <c r="GI195" s="1633"/>
      <c r="GJ195" s="1633"/>
      <c r="GK195" s="1633"/>
      <c r="GL195" s="1633"/>
      <c r="GM195" s="1633"/>
      <c r="GN195" s="1633"/>
      <c r="GO195" s="1633"/>
      <c r="GP195" s="1633"/>
      <c r="GQ195" s="1633"/>
      <c r="GR195" s="1633"/>
      <c r="GS195" s="1633"/>
      <c r="GT195" s="1633"/>
      <c r="GU195" s="1633"/>
      <c r="GV195" s="1633"/>
      <c r="GW195" s="1633"/>
      <c r="GX195" s="1633"/>
      <c r="GY195" s="1633"/>
      <c r="GZ195" s="1633"/>
      <c r="HA195" s="1633"/>
      <c r="HB195" s="1633"/>
      <c r="HC195" s="1633"/>
      <c r="HD195" s="1633"/>
      <c r="HE195" s="1633"/>
      <c r="HF195" s="1633"/>
      <c r="HG195" s="1633"/>
      <c r="HH195" s="1633"/>
      <c r="HI195" s="1633"/>
      <c r="HJ195" s="1633"/>
      <c r="HK195" s="1633"/>
      <c r="HL195" s="1633"/>
      <c r="HM195" s="1633"/>
      <c r="HN195" s="1633"/>
      <c r="HO195" s="1633"/>
      <c r="HP195" s="1633"/>
      <c r="HQ195" s="1633"/>
      <c r="HR195" s="1633"/>
      <c r="HS195" s="1633"/>
      <c r="HT195" s="1633"/>
      <c r="HU195" s="1633"/>
      <c r="HV195" s="1633"/>
      <c r="HW195" s="1633"/>
      <c r="HX195" s="1633"/>
      <c r="HY195" s="1633"/>
      <c r="HZ195" s="1633"/>
      <c r="IA195" s="1633"/>
      <c r="IB195" s="1633"/>
      <c r="IC195" s="1633"/>
      <c r="ID195" s="1633"/>
      <c r="IE195" s="1633"/>
      <c r="IF195" s="1633"/>
      <c r="IG195" s="1633"/>
      <c r="IH195" s="1633"/>
      <c r="II195" s="1633"/>
      <c r="IJ195" s="1633"/>
      <c r="IK195" s="1633"/>
      <c r="IL195" s="1633"/>
      <c r="IM195" s="1633"/>
      <c r="IN195" s="1633"/>
      <c r="IO195" s="1633"/>
      <c r="IP195" s="1633"/>
      <c r="IQ195" s="1633"/>
      <c r="IR195" s="1633"/>
      <c r="IS195" s="1633"/>
      <c r="IT195" s="1633"/>
      <c r="IU195" s="1633"/>
      <c r="IV195" s="1633"/>
      <c r="IW195" s="1633"/>
      <c r="IX195" s="1633"/>
      <c r="IY195" s="1633"/>
      <c r="IZ195" s="1633"/>
      <c r="JA195" s="1633"/>
      <c r="JB195" s="1633"/>
      <c r="JC195" s="1633"/>
      <c r="JD195" s="1633"/>
      <c r="JE195" s="1633"/>
      <c r="JF195" s="1633"/>
      <c r="JG195" s="1633"/>
      <c r="JH195" s="1633"/>
      <c r="JI195" s="1633"/>
      <c r="JJ195" s="1633"/>
      <c r="JK195" s="1633"/>
      <c r="JL195" s="1633"/>
      <c r="JM195" s="1633"/>
      <c r="JN195" s="1633"/>
      <c r="JO195" s="1633"/>
      <c r="JP195" s="1633"/>
      <c r="JQ195" s="1633"/>
      <c r="JR195" s="1633"/>
      <c r="JS195" s="1633"/>
      <c r="JT195" s="1633"/>
      <c r="JU195" s="1633"/>
      <c r="JV195" s="1633"/>
      <c r="JW195" s="1633"/>
      <c r="JX195" s="1633"/>
      <c r="JY195" s="1633"/>
      <c r="JZ195" s="1633"/>
      <c r="KA195" s="1633"/>
      <c r="KB195" s="1633"/>
      <c r="KC195" s="1633"/>
      <c r="KD195" s="1633"/>
      <c r="KE195" s="1633"/>
      <c r="KF195" s="1633"/>
      <c r="KG195" s="1633"/>
      <c r="KH195" s="1633"/>
      <c r="KI195" s="1633"/>
      <c r="KJ195" s="1633"/>
      <c r="KK195" s="1633"/>
      <c r="KL195" s="1633"/>
      <c r="KM195" s="1633"/>
      <c r="KN195" s="1633"/>
      <c r="KO195" s="1633"/>
      <c r="KP195" s="1633"/>
      <c r="KQ195" s="1633"/>
      <c r="KR195" s="1633"/>
      <c r="KS195" s="1633"/>
      <c r="KT195" s="1633"/>
      <c r="KU195" s="1633"/>
      <c r="KV195" s="1633"/>
      <c r="KW195" s="1633"/>
      <c r="KX195" s="1633"/>
      <c r="KY195" s="1633"/>
      <c r="KZ195" s="1633"/>
      <c r="LA195" s="1633"/>
      <c r="LB195" s="1633"/>
      <c r="LC195" s="1633"/>
      <c r="LD195" s="1633"/>
      <c r="LE195" s="1633"/>
      <c r="LF195" s="1633"/>
      <c r="LG195" s="1633"/>
      <c r="LH195" s="1633"/>
      <c r="LI195" s="1633"/>
      <c r="LJ195" s="1633"/>
      <c r="LK195" s="1633"/>
      <c r="LL195" s="1633"/>
      <c r="LM195" s="1633"/>
      <c r="LN195" s="1633"/>
      <c r="LO195" s="1642"/>
      <c r="LP195" s="1642"/>
      <c r="LQ195" s="1642"/>
      <c r="LR195" s="1642"/>
      <c r="LS195" s="1642"/>
      <c r="LT195" s="1642"/>
      <c r="LU195" s="1642"/>
      <c r="LV195" s="1643"/>
    </row>
    <row r="196" s="2140" customFormat="1" ht="45" customHeight="1" spans="1:334">
      <c r="A196" s="2417">
        <v>45848</v>
      </c>
      <c r="B196" s="1500" t="s">
        <v>194</v>
      </c>
      <c r="C196" s="1501" t="s">
        <v>797</v>
      </c>
      <c r="D196" s="1502">
        <v>4500173184</v>
      </c>
      <c r="E196" s="2253" t="s">
        <v>2276</v>
      </c>
      <c r="F196" s="1502" t="s">
        <v>2277</v>
      </c>
      <c r="G196" s="1505" t="s">
        <v>2278</v>
      </c>
      <c r="H196" s="1505" t="s">
        <v>2278</v>
      </c>
      <c r="I196" s="1532" t="s">
        <v>2279</v>
      </c>
      <c r="J196" s="1522">
        <v>6096</v>
      </c>
      <c r="K196" s="1534">
        <v>12</v>
      </c>
      <c r="L196" s="1534">
        <v>48</v>
      </c>
      <c r="M196" s="1534">
        <f t="shared" si="153"/>
        <v>127</v>
      </c>
      <c r="N196" s="1536">
        <v>45884</v>
      </c>
      <c r="O196" s="1536">
        <v>45887</v>
      </c>
      <c r="P196" s="1537"/>
      <c r="Q196" s="1562" t="s">
        <v>78</v>
      </c>
      <c r="R196" s="2709"/>
      <c r="S196" s="2709"/>
      <c r="T196" s="2709"/>
      <c r="U196" s="2709"/>
      <c r="V196" s="1532" t="s">
        <v>2280</v>
      </c>
      <c r="W196" s="1532" t="s">
        <v>111</v>
      </c>
      <c r="X196" s="1565" t="s">
        <v>799</v>
      </c>
      <c r="Y196" s="1589" t="s">
        <v>88</v>
      </c>
      <c r="Z196" s="1589" t="s">
        <v>2281</v>
      </c>
      <c r="AA196" s="1589" t="s">
        <v>2282</v>
      </c>
      <c r="AB196" s="1589"/>
      <c r="AC196" s="1580" t="s">
        <v>2283</v>
      </c>
      <c r="AD196" s="1590" t="s">
        <v>122</v>
      </c>
      <c r="AE196" s="2277">
        <v>1.36</v>
      </c>
      <c r="AF196" s="2278">
        <f>J196*AE196</f>
        <v>8290.56</v>
      </c>
      <c r="AG196" s="1504"/>
      <c r="AH196" s="1609" t="s">
        <v>81</v>
      </c>
      <c r="AI196" s="2710"/>
      <c r="AJ196" s="2626">
        <v>1</v>
      </c>
      <c r="AK196" s="2627">
        <f t="shared" si="154"/>
        <v>6096</v>
      </c>
      <c r="AL196" s="2627"/>
      <c r="AM196" s="2627"/>
      <c r="AN196" s="2627"/>
      <c r="AO196" s="2627"/>
      <c r="AP196" s="2627">
        <f>J196/12</f>
        <v>508</v>
      </c>
      <c r="AQ196" s="2641"/>
      <c r="AR196" s="1610"/>
      <c r="AS196" s="1610" t="s">
        <v>63</v>
      </c>
      <c r="AT196" s="1610">
        <f t="shared" si="135"/>
        <v>6096</v>
      </c>
      <c r="AU196" s="1610"/>
      <c r="AV196" s="2313"/>
      <c r="AW196" s="1637"/>
      <c r="AX196" s="1637"/>
      <c r="AY196" s="1637"/>
      <c r="AZ196" s="1637">
        <f>J196</f>
        <v>6096</v>
      </c>
      <c r="BA196" s="2647"/>
      <c r="BB196" s="2647"/>
      <c r="BC196" s="2647"/>
      <c r="BD196" s="2647"/>
      <c r="BE196" s="2647"/>
      <c r="BF196" s="2313">
        <f t="shared" si="133"/>
        <v>5842</v>
      </c>
      <c r="BG196" s="2649">
        <f t="shared" si="155"/>
        <v>254</v>
      </c>
      <c r="BH196" s="1633"/>
      <c r="BI196" s="1633"/>
      <c r="BJ196" s="1633"/>
      <c r="BK196" s="1633"/>
      <c r="BL196" s="1633"/>
      <c r="BM196" s="1633"/>
      <c r="BN196" s="1633"/>
      <c r="BO196" s="1633"/>
      <c r="BP196" s="1633"/>
      <c r="BQ196" s="1633"/>
      <c r="BR196" s="1633"/>
      <c r="BS196" s="1633"/>
      <c r="BT196" s="1633"/>
      <c r="BU196" s="1633"/>
      <c r="BV196" s="1633"/>
      <c r="BW196" s="1633"/>
      <c r="BX196" s="1633"/>
      <c r="BY196" s="1633"/>
      <c r="BZ196" s="1633"/>
      <c r="CA196" s="1633"/>
      <c r="CB196" s="1633"/>
      <c r="CC196" s="1633"/>
      <c r="CD196" s="1633"/>
      <c r="CE196" s="1633"/>
      <c r="CF196" s="1633"/>
      <c r="CG196" s="1633"/>
      <c r="CH196" s="1633"/>
      <c r="CI196" s="1633"/>
      <c r="CJ196" s="1633"/>
      <c r="CK196" s="1633"/>
      <c r="CL196" s="1633"/>
      <c r="CM196" s="1633"/>
      <c r="CN196" s="1633"/>
      <c r="CO196" s="1633"/>
      <c r="CP196" s="1633"/>
      <c r="CQ196" s="1633"/>
      <c r="CR196" s="1633"/>
      <c r="CS196" s="1633"/>
      <c r="CT196" s="1633"/>
      <c r="CU196" s="1633"/>
      <c r="CV196" s="1633"/>
      <c r="CW196" s="1633"/>
      <c r="CX196" s="1633"/>
      <c r="CY196" s="1633"/>
      <c r="CZ196" s="1633"/>
      <c r="DA196" s="1633"/>
      <c r="DB196" s="1633"/>
      <c r="DC196" s="1633"/>
      <c r="DD196" s="1633"/>
      <c r="DE196" s="1633"/>
      <c r="DF196" s="1633"/>
      <c r="DG196" s="1633"/>
      <c r="DH196" s="1633"/>
      <c r="DI196" s="1633"/>
      <c r="DJ196" s="1633"/>
      <c r="DK196" s="1633"/>
      <c r="DL196" s="1633"/>
      <c r="DM196" s="1633"/>
      <c r="DN196" s="1633"/>
      <c r="DO196" s="1633"/>
      <c r="DP196" s="1633"/>
      <c r="DQ196" s="1633"/>
      <c r="DR196" s="1633"/>
      <c r="DS196" s="1633"/>
      <c r="DT196" s="1633"/>
      <c r="DU196" s="1633"/>
      <c r="DV196" s="1633"/>
      <c r="DW196" s="1633"/>
      <c r="DX196" s="1633"/>
      <c r="DY196" s="1633"/>
      <c r="DZ196" s="1633"/>
      <c r="EA196" s="1633"/>
      <c r="EB196" s="1633"/>
      <c r="EC196" s="1633"/>
      <c r="ED196" s="1633"/>
      <c r="EE196" s="1633"/>
      <c r="EF196" s="1633"/>
      <c r="EG196" s="1633"/>
      <c r="EH196" s="1633"/>
      <c r="EI196" s="1633"/>
      <c r="EJ196" s="1633"/>
      <c r="EK196" s="1633"/>
      <c r="EL196" s="1633"/>
      <c r="EM196" s="1633"/>
      <c r="EN196" s="1633"/>
      <c r="EO196" s="1633"/>
      <c r="EP196" s="1633"/>
      <c r="EQ196" s="1633"/>
      <c r="ER196" s="1633"/>
      <c r="ES196" s="1633"/>
      <c r="ET196" s="1633"/>
      <c r="EU196" s="1633"/>
      <c r="EV196" s="1633"/>
      <c r="EW196" s="1633"/>
      <c r="EX196" s="1633"/>
      <c r="EY196" s="1633"/>
      <c r="EZ196" s="1633"/>
      <c r="FA196" s="1633"/>
      <c r="FB196" s="1633"/>
      <c r="FC196" s="1633"/>
      <c r="FD196" s="1633"/>
      <c r="FE196" s="1633"/>
      <c r="FF196" s="1633"/>
      <c r="FG196" s="1633"/>
      <c r="FH196" s="1633"/>
      <c r="FI196" s="1633"/>
      <c r="FJ196" s="1633"/>
      <c r="FK196" s="1633"/>
      <c r="FL196" s="1633"/>
      <c r="FM196" s="1633"/>
      <c r="FN196" s="1633"/>
      <c r="FO196" s="1633"/>
      <c r="FP196" s="1633"/>
      <c r="FQ196" s="1633"/>
      <c r="FR196" s="1633"/>
      <c r="FS196" s="1633"/>
      <c r="FT196" s="1633"/>
      <c r="FU196" s="1633"/>
      <c r="FV196" s="1633"/>
      <c r="FW196" s="1633"/>
      <c r="FX196" s="1633"/>
      <c r="FY196" s="1633"/>
      <c r="FZ196" s="1633"/>
      <c r="GA196" s="1633"/>
      <c r="GB196" s="1633"/>
      <c r="GC196" s="1633"/>
      <c r="GD196" s="1633"/>
      <c r="GE196" s="1633"/>
      <c r="GF196" s="1633"/>
      <c r="GG196" s="1633"/>
      <c r="GH196" s="1633"/>
      <c r="GI196" s="1633"/>
      <c r="GJ196" s="1633"/>
      <c r="GK196" s="1633"/>
      <c r="GL196" s="1633"/>
      <c r="GM196" s="1633"/>
      <c r="GN196" s="1633"/>
      <c r="GO196" s="1633"/>
      <c r="GP196" s="1633"/>
      <c r="GQ196" s="1633"/>
      <c r="GR196" s="1633"/>
      <c r="GS196" s="1633"/>
      <c r="GT196" s="1633"/>
      <c r="GU196" s="1633"/>
      <c r="GV196" s="1633"/>
      <c r="GW196" s="1633"/>
      <c r="GX196" s="1633"/>
      <c r="GY196" s="1633"/>
      <c r="GZ196" s="1633"/>
      <c r="HA196" s="1633"/>
      <c r="HB196" s="1633"/>
      <c r="HC196" s="1633"/>
      <c r="HD196" s="1633"/>
      <c r="HE196" s="1633"/>
      <c r="HF196" s="1633"/>
      <c r="HG196" s="1633"/>
      <c r="HH196" s="1633"/>
      <c r="HI196" s="1633"/>
      <c r="HJ196" s="1633"/>
      <c r="HK196" s="1633"/>
      <c r="HL196" s="1633"/>
      <c r="HM196" s="1633"/>
      <c r="HN196" s="1633"/>
      <c r="HO196" s="1633"/>
      <c r="HP196" s="1633"/>
      <c r="HQ196" s="1633"/>
      <c r="HR196" s="1633"/>
      <c r="HS196" s="1633"/>
      <c r="HT196" s="1633"/>
      <c r="HU196" s="1633"/>
      <c r="HV196" s="1633"/>
      <c r="HW196" s="1633"/>
      <c r="HX196" s="1633"/>
      <c r="HY196" s="1633"/>
      <c r="HZ196" s="1633"/>
      <c r="IA196" s="1633"/>
      <c r="IB196" s="1633"/>
      <c r="IC196" s="1633"/>
      <c r="ID196" s="1633"/>
      <c r="IE196" s="1633"/>
      <c r="IF196" s="1633"/>
      <c r="IG196" s="1633"/>
      <c r="IH196" s="1633"/>
      <c r="II196" s="1633"/>
      <c r="IJ196" s="1633"/>
      <c r="IK196" s="1633"/>
      <c r="IL196" s="1633"/>
      <c r="IM196" s="1633"/>
      <c r="IN196" s="1633"/>
      <c r="IO196" s="1633"/>
      <c r="IP196" s="1633"/>
      <c r="IQ196" s="1633"/>
      <c r="IR196" s="1633"/>
      <c r="IS196" s="1633"/>
      <c r="IT196" s="1633"/>
      <c r="IU196" s="1633"/>
      <c r="IV196" s="1633"/>
      <c r="IW196" s="1633"/>
      <c r="IX196" s="1633"/>
      <c r="IY196" s="1633"/>
      <c r="IZ196" s="1633"/>
      <c r="JA196" s="1633"/>
      <c r="JB196" s="1633"/>
      <c r="JC196" s="1633"/>
      <c r="JD196" s="1633"/>
      <c r="JE196" s="1633"/>
      <c r="JF196" s="1633"/>
      <c r="JG196" s="1633"/>
      <c r="JH196" s="1633"/>
      <c r="JI196" s="1633"/>
      <c r="JJ196" s="1633"/>
      <c r="JK196" s="1633"/>
      <c r="JL196" s="1633"/>
      <c r="JM196" s="1633"/>
      <c r="JN196" s="1633"/>
      <c r="JO196" s="1633"/>
      <c r="JP196" s="1633"/>
      <c r="JQ196" s="1633"/>
      <c r="JR196" s="1633"/>
      <c r="JS196" s="1633"/>
      <c r="JT196" s="1633"/>
      <c r="JU196" s="1633"/>
      <c r="JV196" s="1633"/>
      <c r="JW196" s="1633"/>
      <c r="JX196" s="1633"/>
      <c r="JY196" s="1633"/>
      <c r="JZ196" s="1633"/>
      <c r="KA196" s="1633"/>
      <c r="KB196" s="1633"/>
      <c r="KC196" s="1633"/>
      <c r="KD196" s="1633"/>
      <c r="KE196" s="1633"/>
      <c r="KF196" s="1633"/>
      <c r="KG196" s="1633"/>
      <c r="KH196" s="1633"/>
      <c r="KI196" s="1633"/>
      <c r="KJ196" s="1633"/>
      <c r="KK196" s="1633"/>
      <c r="KL196" s="1633"/>
      <c r="KM196" s="1633"/>
      <c r="KN196" s="1633"/>
      <c r="KO196" s="1633"/>
      <c r="KP196" s="1633"/>
      <c r="KQ196" s="1633"/>
      <c r="KR196" s="1633"/>
      <c r="KS196" s="1633"/>
      <c r="KT196" s="1633"/>
      <c r="KU196" s="1633"/>
      <c r="KV196" s="1633"/>
      <c r="KW196" s="1633"/>
      <c r="KX196" s="1633"/>
      <c r="KY196" s="1633"/>
      <c r="KZ196" s="1633"/>
      <c r="LA196" s="1633"/>
      <c r="LB196" s="1633"/>
      <c r="LC196" s="1633"/>
      <c r="LD196" s="1633"/>
      <c r="LE196" s="1633"/>
      <c r="LF196" s="1633"/>
      <c r="LG196" s="1633"/>
      <c r="LH196" s="1633"/>
      <c r="LI196" s="1633"/>
      <c r="LJ196" s="1633"/>
      <c r="LK196" s="1633"/>
      <c r="LL196" s="1633"/>
      <c r="LM196" s="1633"/>
      <c r="LN196" s="1633"/>
      <c r="LO196" s="1642"/>
      <c r="LP196" s="1642"/>
      <c r="LQ196" s="1642"/>
      <c r="LR196" s="1642"/>
      <c r="LS196" s="1642"/>
      <c r="LT196" s="1642"/>
      <c r="LU196" s="1642"/>
      <c r="LV196" s="1643"/>
    </row>
    <row r="197" s="2140" customFormat="1" ht="45" customHeight="1" spans="1:334">
      <c r="A197" s="2417">
        <v>45848</v>
      </c>
      <c r="B197" s="1500" t="s">
        <v>194</v>
      </c>
      <c r="C197" s="1501" t="s">
        <v>797</v>
      </c>
      <c r="D197" s="1502">
        <v>4500173184</v>
      </c>
      <c r="E197" s="2253"/>
      <c r="F197" s="1502" t="s">
        <v>2284</v>
      </c>
      <c r="G197" s="2419" t="s">
        <v>2285</v>
      </c>
      <c r="H197" s="1505" t="s">
        <v>2285</v>
      </c>
      <c r="I197" s="1532" t="s">
        <v>2279</v>
      </c>
      <c r="J197" s="1522">
        <v>1920</v>
      </c>
      <c r="K197" s="1534">
        <v>12</v>
      </c>
      <c r="L197" s="1534">
        <v>48</v>
      </c>
      <c r="M197" s="1534">
        <f t="shared" si="153"/>
        <v>40</v>
      </c>
      <c r="N197" s="1536">
        <v>45884</v>
      </c>
      <c r="O197" s="1536">
        <v>45887</v>
      </c>
      <c r="P197" s="1537"/>
      <c r="Q197" s="1562" t="s">
        <v>78</v>
      </c>
      <c r="R197" s="2718"/>
      <c r="S197" s="2718"/>
      <c r="T197" s="2718"/>
      <c r="U197" s="2718"/>
      <c r="V197" s="1532" t="s">
        <v>2280</v>
      </c>
      <c r="W197" s="1532" t="s">
        <v>111</v>
      </c>
      <c r="X197" s="1565" t="s">
        <v>799</v>
      </c>
      <c r="Y197" s="1589" t="s">
        <v>88</v>
      </c>
      <c r="Z197" s="1589" t="s">
        <v>2281</v>
      </c>
      <c r="AA197" s="1589" t="s">
        <v>2282</v>
      </c>
      <c r="AB197" s="1589"/>
      <c r="AC197" s="1580" t="s">
        <v>2283</v>
      </c>
      <c r="AD197" s="1590" t="s">
        <v>122</v>
      </c>
      <c r="AE197" s="2277">
        <v>1.36</v>
      </c>
      <c r="AF197" s="2278">
        <f>J197*AE197</f>
        <v>2611.2</v>
      </c>
      <c r="AG197" s="1504"/>
      <c r="AH197" s="1609" t="s">
        <v>81</v>
      </c>
      <c r="AI197" s="2710"/>
      <c r="AJ197" s="2626">
        <v>1</v>
      </c>
      <c r="AK197" s="2627">
        <f t="shared" si="154"/>
        <v>1920</v>
      </c>
      <c r="AL197" s="2627"/>
      <c r="AM197" s="2627"/>
      <c r="AN197" s="2627"/>
      <c r="AO197" s="2627"/>
      <c r="AP197" s="2627">
        <f>J197/12</f>
        <v>160</v>
      </c>
      <c r="AQ197" s="2641"/>
      <c r="AR197" s="1610"/>
      <c r="AS197" s="1610" t="s">
        <v>63</v>
      </c>
      <c r="AT197" s="1610">
        <f t="shared" si="135"/>
        <v>1920</v>
      </c>
      <c r="AU197" s="1610"/>
      <c r="AV197" s="2313">
        <f>J197</f>
        <v>1920</v>
      </c>
      <c r="AW197" s="1637"/>
      <c r="AX197" s="1637"/>
      <c r="AY197" s="1637"/>
      <c r="AZ197" s="1637"/>
      <c r="BA197" s="2647"/>
      <c r="BB197" s="2647"/>
      <c r="BC197" s="2647"/>
      <c r="BD197" s="2647"/>
      <c r="BE197" s="2647"/>
      <c r="BF197" s="2313">
        <f t="shared" si="133"/>
        <v>1840</v>
      </c>
      <c r="BG197" s="2649">
        <f t="shared" si="155"/>
        <v>80</v>
      </c>
      <c r="BH197" s="1633"/>
      <c r="BI197" s="1633"/>
      <c r="BJ197" s="1633"/>
      <c r="BK197" s="1633"/>
      <c r="BL197" s="1633"/>
      <c r="BM197" s="1633"/>
      <c r="BN197" s="1633"/>
      <c r="BO197" s="1633"/>
      <c r="BP197" s="1633"/>
      <c r="BQ197" s="1633"/>
      <c r="BR197" s="1633"/>
      <c r="BS197" s="1633"/>
      <c r="BT197" s="1633"/>
      <c r="BU197" s="1633"/>
      <c r="BV197" s="1633"/>
      <c r="BW197" s="1633"/>
      <c r="BX197" s="1633"/>
      <c r="BY197" s="1633"/>
      <c r="BZ197" s="1633"/>
      <c r="CA197" s="1633"/>
      <c r="CB197" s="1633"/>
      <c r="CC197" s="1633"/>
      <c r="CD197" s="1633"/>
      <c r="CE197" s="1633"/>
      <c r="CF197" s="1633"/>
      <c r="CG197" s="1633"/>
      <c r="CH197" s="1633"/>
      <c r="CI197" s="1633"/>
      <c r="CJ197" s="1633"/>
      <c r="CK197" s="1633"/>
      <c r="CL197" s="1633"/>
      <c r="CM197" s="1633"/>
      <c r="CN197" s="1633"/>
      <c r="CO197" s="1633"/>
      <c r="CP197" s="1633"/>
      <c r="CQ197" s="1633"/>
      <c r="CR197" s="1633"/>
      <c r="CS197" s="1633"/>
      <c r="CT197" s="1633"/>
      <c r="CU197" s="1633"/>
      <c r="CV197" s="1633"/>
      <c r="CW197" s="1633"/>
      <c r="CX197" s="1633"/>
      <c r="CY197" s="1633"/>
      <c r="CZ197" s="1633"/>
      <c r="DA197" s="1633"/>
      <c r="DB197" s="1633"/>
      <c r="DC197" s="1633"/>
      <c r="DD197" s="1633"/>
      <c r="DE197" s="1633"/>
      <c r="DF197" s="1633"/>
      <c r="DG197" s="1633"/>
      <c r="DH197" s="1633"/>
      <c r="DI197" s="1633"/>
      <c r="DJ197" s="1633"/>
      <c r="DK197" s="1633"/>
      <c r="DL197" s="1633"/>
      <c r="DM197" s="1633"/>
      <c r="DN197" s="1633"/>
      <c r="DO197" s="1633"/>
      <c r="DP197" s="1633"/>
      <c r="DQ197" s="1633"/>
      <c r="DR197" s="1633"/>
      <c r="DS197" s="1633"/>
      <c r="DT197" s="1633"/>
      <c r="DU197" s="1633"/>
      <c r="DV197" s="1633"/>
      <c r="DW197" s="1633"/>
      <c r="DX197" s="1633"/>
      <c r="DY197" s="1633"/>
      <c r="DZ197" s="1633"/>
      <c r="EA197" s="1633"/>
      <c r="EB197" s="1633"/>
      <c r="EC197" s="1633"/>
      <c r="ED197" s="1633"/>
      <c r="EE197" s="1633"/>
      <c r="EF197" s="1633"/>
      <c r="EG197" s="1633"/>
      <c r="EH197" s="1633"/>
      <c r="EI197" s="1633"/>
      <c r="EJ197" s="1633"/>
      <c r="EK197" s="1633"/>
      <c r="EL197" s="1633"/>
      <c r="EM197" s="1633"/>
      <c r="EN197" s="1633"/>
      <c r="EO197" s="1633"/>
      <c r="EP197" s="1633"/>
      <c r="EQ197" s="1633"/>
      <c r="ER197" s="1633"/>
      <c r="ES197" s="1633"/>
      <c r="ET197" s="1633"/>
      <c r="EU197" s="1633"/>
      <c r="EV197" s="1633"/>
      <c r="EW197" s="1633"/>
      <c r="EX197" s="1633"/>
      <c r="EY197" s="1633"/>
      <c r="EZ197" s="1633"/>
      <c r="FA197" s="1633"/>
      <c r="FB197" s="1633"/>
      <c r="FC197" s="1633"/>
      <c r="FD197" s="1633"/>
      <c r="FE197" s="1633"/>
      <c r="FF197" s="1633"/>
      <c r="FG197" s="1633"/>
      <c r="FH197" s="1633"/>
      <c r="FI197" s="1633"/>
      <c r="FJ197" s="1633"/>
      <c r="FK197" s="1633"/>
      <c r="FL197" s="1633"/>
      <c r="FM197" s="1633"/>
      <c r="FN197" s="1633"/>
      <c r="FO197" s="1633"/>
      <c r="FP197" s="1633"/>
      <c r="FQ197" s="1633"/>
      <c r="FR197" s="1633"/>
      <c r="FS197" s="1633"/>
      <c r="FT197" s="1633"/>
      <c r="FU197" s="1633"/>
      <c r="FV197" s="1633"/>
      <c r="FW197" s="1633"/>
      <c r="FX197" s="1633"/>
      <c r="FY197" s="1633"/>
      <c r="FZ197" s="1633"/>
      <c r="GA197" s="1633"/>
      <c r="GB197" s="1633"/>
      <c r="GC197" s="1633"/>
      <c r="GD197" s="1633"/>
      <c r="GE197" s="1633"/>
      <c r="GF197" s="1633"/>
      <c r="GG197" s="1633"/>
      <c r="GH197" s="1633"/>
      <c r="GI197" s="1633"/>
      <c r="GJ197" s="1633"/>
      <c r="GK197" s="1633"/>
      <c r="GL197" s="1633"/>
      <c r="GM197" s="1633"/>
      <c r="GN197" s="1633"/>
      <c r="GO197" s="1633"/>
      <c r="GP197" s="1633"/>
      <c r="GQ197" s="1633"/>
      <c r="GR197" s="1633"/>
      <c r="GS197" s="1633"/>
      <c r="GT197" s="1633"/>
      <c r="GU197" s="1633"/>
      <c r="GV197" s="1633"/>
      <c r="GW197" s="1633"/>
      <c r="GX197" s="1633"/>
      <c r="GY197" s="1633"/>
      <c r="GZ197" s="1633"/>
      <c r="HA197" s="1633"/>
      <c r="HB197" s="1633"/>
      <c r="HC197" s="1633"/>
      <c r="HD197" s="1633"/>
      <c r="HE197" s="1633"/>
      <c r="HF197" s="1633"/>
      <c r="HG197" s="1633"/>
      <c r="HH197" s="1633"/>
      <c r="HI197" s="1633"/>
      <c r="HJ197" s="1633"/>
      <c r="HK197" s="1633"/>
      <c r="HL197" s="1633"/>
      <c r="HM197" s="1633"/>
      <c r="HN197" s="1633"/>
      <c r="HO197" s="1633"/>
      <c r="HP197" s="1633"/>
      <c r="HQ197" s="1633"/>
      <c r="HR197" s="1633"/>
      <c r="HS197" s="1633"/>
      <c r="HT197" s="1633"/>
      <c r="HU197" s="1633"/>
      <c r="HV197" s="1633"/>
      <c r="HW197" s="1633"/>
      <c r="HX197" s="1633"/>
      <c r="HY197" s="1633"/>
      <c r="HZ197" s="1633"/>
      <c r="IA197" s="1633"/>
      <c r="IB197" s="1633"/>
      <c r="IC197" s="1633"/>
      <c r="ID197" s="1633"/>
      <c r="IE197" s="1633"/>
      <c r="IF197" s="1633"/>
      <c r="IG197" s="1633"/>
      <c r="IH197" s="1633"/>
      <c r="II197" s="1633"/>
      <c r="IJ197" s="1633"/>
      <c r="IK197" s="1633"/>
      <c r="IL197" s="1633"/>
      <c r="IM197" s="1633"/>
      <c r="IN197" s="1633"/>
      <c r="IO197" s="1633"/>
      <c r="IP197" s="1633"/>
      <c r="IQ197" s="1633"/>
      <c r="IR197" s="1633"/>
      <c r="IS197" s="1633"/>
      <c r="IT197" s="1633"/>
      <c r="IU197" s="1633"/>
      <c r="IV197" s="1633"/>
      <c r="IW197" s="1633"/>
      <c r="IX197" s="1633"/>
      <c r="IY197" s="1633"/>
      <c r="IZ197" s="1633"/>
      <c r="JA197" s="1633"/>
      <c r="JB197" s="1633"/>
      <c r="JC197" s="1633"/>
      <c r="JD197" s="1633"/>
      <c r="JE197" s="1633"/>
      <c r="JF197" s="1633"/>
      <c r="JG197" s="1633"/>
      <c r="JH197" s="1633"/>
      <c r="JI197" s="1633"/>
      <c r="JJ197" s="1633"/>
      <c r="JK197" s="1633"/>
      <c r="JL197" s="1633"/>
      <c r="JM197" s="1633"/>
      <c r="JN197" s="1633"/>
      <c r="JO197" s="1633"/>
      <c r="JP197" s="1633"/>
      <c r="JQ197" s="1633"/>
      <c r="JR197" s="1633"/>
      <c r="JS197" s="1633"/>
      <c r="JT197" s="1633"/>
      <c r="JU197" s="1633"/>
      <c r="JV197" s="1633"/>
      <c r="JW197" s="1633"/>
      <c r="JX197" s="1633"/>
      <c r="JY197" s="1633"/>
      <c r="JZ197" s="1633"/>
      <c r="KA197" s="1633"/>
      <c r="KB197" s="1633"/>
      <c r="KC197" s="1633"/>
      <c r="KD197" s="1633"/>
      <c r="KE197" s="1633"/>
      <c r="KF197" s="1633"/>
      <c r="KG197" s="1633"/>
      <c r="KH197" s="1633"/>
      <c r="KI197" s="1633"/>
      <c r="KJ197" s="1633"/>
      <c r="KK197" s="1633"/>
      <c r="KL197" s="1633"/>
      <c r="KM197" s="1633"/>
      <c r="KN197" s="1633"/>
      <c r="KO197" s="1633"/>
      <c r="KP197" s="1633"/>
      <c r="KQ197" s="1633"/>
      <c r="KR197" s="1633"/>
      <c r="KS197" s="1633"/>
      <c r="KT197" s="1633"/>
      <c r="KU197" s="1633"/>
      <c r="KV197" s="1633"/>
      <c r="KW197" s="1633"/>
      <c r="KX197" s="1633"/>
      <c r="KY197" s="1633"/>
      <c r="KZ197" s="1633"/>
      <c r="LA197" s="1633"/>
      <c r="LB197" s="1633"/>
      <c r="LC197" s="1633"/>
      <c r="LD197" s="1633"/>
      <c r="LE197" s="1633"/>
      <c r="LF197" s="1633"/>
      <c r="LG197" s="1633"/>
      <c r="LH197" s="1633"/>
      <c r="LI197" s="1633"/>
      <c r="LJ197" s="1633"/>
      <c r="LK197" s="1633"/>
      <c r="LL197" s="1633"/>
      <c r="LM197" s="1633"/>
      <c r="LN197" s="1633"/>
      <c r="LO197" s="1642"/>
      <c r="LP197" s="1642"/>
      <c r="LQ197" s="1642"/>
      <c r="LR197" s="1642"/>
      <c r="LS197" s="1642"/>
      <c r="LT197" s="1642"/>
      <c r="LU197" s="1642"/>
      <c r="LV197" s="1643"/>
    </row>
    <row r="198" s="2140" customFormat="1" ht="45" customHeight="1" spans="1:334">
      <c r="A198" s="2417">
        <v>45848</v>
      </c>
      <c r="B198" s="1500" t="s">
        <v>194</v>
      </c>
      <c r="C198" s="1501" t="s">
        <v>797</v>
      </c>
      <c r="D198" s="1502">
        <v>4500173184</v>
      </c>
      <c r="E198" s="2253"/>
      <c r="F198" s="1502" t="s">
        <v>2286</v>
      </c>
      <c r="G198" s="2419" t="s">
        <v>2287</v>
      </c>
      <c r="H198" s="1505" t="s">
        <v>2287</v>
      </c>
      <c r="I198" s="1532" t="s">
        <v>2279</v>
      </c>
      <c r="J198" s="1522">
        <v>1200</v>
      </c>
      <c r="K198" s="1534">
        <v>12</v>
      </c>
      <c r="L198" s="1534">
        <v>48</v>
      </c>
      <c r="M198" s="1534">
        <f t="shared" si="153"/>
        <v>25</v>
      </c>
      <c r="N198" s="1536">
        <v>45884</v>
      </c>
      <c r="O198" s="1536">
        <v>45887</v>
      </c>
      <c r="P198" s="1537"/>
      <c r="Q198" s="1562" t="s">
        <v>78</v>
      </c>
      <c r="R198" s="2718"/>
      <c r="S198" s="2718"/>
      <c r="T198" s="2718"/>
      <c r="U198" s="2718"/>
      <c r="V198" s="1532" t="s">
        <v>2280</v>
      </c>
      <c r="W198" s="1532" t="s">
        <v>111</v>
      </c>
      <c r="X198" s="1565" t="s">
        <v>799</v>
      </c>
      <c r="Y198" s="1589" t="s">
        <v>88</v>
      </c>
      <c r="Z198" s="1589" t="s">
        <v>2281</v>
      </c>
      <c r="AA198" s="1589" t="s">
        <v>2282</v>
      </c>
      <c r="AB198" s="1589"/>
      <c r="AC198" s="1580" t="s">
        <v>2283</v>
      </c>
      <c r="AD198" s="1590" t="s">
        <v>122</v>
      </c>
      <c r="AE198" s="2277">
        <v>1.36</v>
      </c>
      <c r="AF198" s="2278">
        <f>J198*AE198</f>
        <v>1632</v>
      </c>
      <c r="AG198" s="1504"/>
      <c r="AH198" s="1609" t="s">
        <v>81</v>
      </c>
      <c r="AI198" s="2710"/>
      <c r="AJ198" s="2626">
        <v>1</v>
      </c>
      <c r="AK198" s="2627">
        <f t="shared" si="154"/>
        <v>1200</v>
      </c>
      <c r="AL198" s="2627"/>
      <c r="AM198" s="2627"/>
      <c r="AN198" s="2627"/>
      <c r="AO198" s="2627"/>
      <c r="AP198" s="2627">
        <f>J198/12</f>
        <v>100</v>
      </c>
      <c r="AQ198" s="2641"/>
      <c r="AR198" s="1610"/>
      <c r="AS198" s="1610" t="s">
        <v>63</v>
      </c>
      <c r="AT198" s="1610">
        <f t="shared" si="135"/>
        <v>1200</v>
      </c>
      <c r="AU198" s="1610"/>
      <c r="AV198" s="2313"/>
      <c r="AW198" s="1637"/>
      <c r="AX198" s="1637"/>
      <c r="AY198" s="1637">
        <f>J198</f>
        <v>1200</v>
      </c>
      <c r="AZ198" s="1637"/>
      <c r="BA198" s="2647"/>
      <c r="BB198" s="2647"/>
      <c r="BC198" s="2647"/>
      <c r="BD198" s="2647"/>
      <c r="BE198" s="2647"/>
      <c r="BF198" s="2313">
        <f t="shared" si="133"/>
        <v>1150</v>
      </c>
      <c r="BG198" s="2649">
        <f t="shared" si="155"/>
        <v>50</v>
      </c>
      <c r="BH198" s="1633"/>
      <c r="BI198" s="1633"/>
      <c r="BJ198" s="1633"/>
      <c r="BK198" s="1633"/>
      <c r="BL198" s="1633"/>
      <c r="BM198" s="1633"/>
      <c r="BN198" s="1633"/>
      <c r="BO198" s="1633"/>
      <c r="BP198" s="1633"/>
      <c r="BQ198" s="1633"/>
      <c r="BR198" s="1633"/>
      <c r="BS198" s="1633"/>
      <c r="BT198" s="1633"/>
      <c r="BU198" s="1633"/>
      <c r="BV198" s="1633"/>
      <c r="BW198" s="1633"/>
      <c r="BX198" s="1633"/>
      <c r="BY198" s="1633"/>
      <c r="BZ198" s="1633"/>
      <c r="CA198" s="1633"/>
      <c r="CB198" s="1633"/>
      <c r="CC198" s="1633"/>
      <c r="CD198" s="1633"/>
      <c r="CE198" s="1633"/>
      <c r="CF198" s="1633"/>
      <c r="CG198" s="1633"/>
      <c r="CH198" s="1633"/>
      <c r="CI198" s="1633"/>
      <c r="CJ198" s="1633"/>
      <c r="CK198" s="1633"/>
      <c r="CL198" s="1633"/>
      <c r="CM198" s="1633"/>
      <c r="CN198" s="1633"/>
      <c r="CO198" s="1633"/>
      <c r="CP198" s="1633"/>
      <c r="CQ198" s="1633"/>
      <c r="CR198" s="1633"/>
      <c r="CS198" s="1633"/>
      <c r="CT198" s="1633"/>
      <c r="CU198" s="1633"/>
      <c r="CV198" s="1633"/>
      <c r="CW198" s="1633"/>
      <c r="CX198" s="1633"/>
      <c r="CY198" s="1633"/>
      <c r="CZ198" s="1633"/>
      <c r="DA198" s="1633"/>
      <c r="DB198" s="1633"/>
      <c r="DC198" s="1633"/>
      <c r="DD198" s="1633"/>
      <c r="DE198" s="1633"/>
      <c r="DF198" s="1633"/>
      <c r="DG198" s="1633"/>
      <c r="DH198" s="1633"/>
      <c r="DI198" s="1633"/>
      <c r="DJ198" s="1633"/>
      <c r="DK198" s="1633"/>
      <c r="DL198" s="1633"/>
      <c r="DM198" s="1633"/>
      <c r="DN198" s="1633"/>
      <c r="DO198" s="1633"/>
      <c r="DP198" s="1633"/>
      <c r="DQ198" s="1633"/>
      <c r="DR198" s="1633"/>
      <c r="DS198" s="1633"/>
      <c r="DT198" s="1633"/>
      <c r="DU198" s="1633"/>
      <c r="DV198" s="1633"/>
      <c r="DW198" s="1633"/>
      <c r="DX198" s="1633"/>
      <c r="DY198" s="1633"/>
      <c r="DZ198" s="1633"/>
      <c r="EA198" s="1633"/>
      <c r="EB198" s="1633"/>
      <c r="EC198" s="1633"/>
      <c r="ED198" s="1633"/>
      <c r="EE198" s="1633"/>
      <c r="EF198" s="1633"/>
      <c r="EG198" s="1633"/>
      <c r="EH198" s="1633"/>
      <c r="EI198" s="1633"/>
      <c r="EJ198" s="1633"/>
      <c r="EK198" s="1633"/>
      <c r="EL198" s="1633"/>
      <c r="EM198" s="1633"/>
      <c r="EN198" s="1633"/>
      <c r="EO198" s="1633"/>
      <c r="EP198" s="1633"/>
      <c r="EQ198" s="1633"/>
      <c r="ER198" s="1633"/>
      <c r="ES198" s="1633"/>
      <c r="ET198" s="1633"/>
      <c r="EU198" s="1633"/>
      <c r="EV198" s="1633"/>
      <c r="EW198" s="1633"/>
      <c r="EX198" s="1633"/>
      <c r="EY198" s="1633"/>
      <c r="EZ198" s="1633"/>
      <c r="FA198" s="1633"/>
      <c r="FB198" s="1633"/>
      <c r="FC198" s="1633"/>
      <c r="FD198" s="1633"/>
      <c r="FE198" s="1633"/>
      <c r="FF198" s="1633"/>
      <c r="FG198" s="1633"/>
      <c r="FH198" s="1633"/>
      <c r="FI198" s="1633"/>
      <c r="FJ198" s="1633"/>
      <c r="FK198" s="1633"/>
      <c r="FL198" s="1633"/>
      <c r="FM198" s="1633"/>
      <c r="FN198" s="1633"/>
      <c r="FO198" s="1633"/>
      <c r="FP198" s="1633"/>
      <c r="FQ198" s="1633"/>
      <c r="FR198" s="1633"/>
      <c r="FS198" s="1633"/>
      <c r="FT198" s="1633"/>
      <c r="FU198" s="1633"/>
      <c r="FV198" s="1633"/>
      <c r="FW198" s="1633"/>
      <c r="FX198" s="1633"/>
      <c r="FY198" s="1633"/>
      <c r="FZ198" s="1633"/>
      <c r="GA198" s="1633"/>
      <c r="GB198" s="1633"/>
      <c r="GC198" s="1633"/>
      <c r="GD198" s="1633"/>
      <c r="GE198" s="1633"/>
      <c r="GF198" s="1633"/>
      <c r="GG198" s="1633"/>
      <c r="GH198" s="1633"/>
      <c r="GI198" s="1633"/>
      <c r="GJ198" s="1633"/>
      <c r="GK198" s="1633"/>
      <c r="GL198" s="1633"/>
      <c r="GM198" s="1633"/>
      <c r="GN198" s="1633"/>
      <c r="GO198" s="1633"/>
      <c r="GP198" s="1633"/>
      <c r="GQ198" s="1633"/>
      <c r="GR198" s="1633"/>
      <c r="GS198" s="1633"/>
      <c r="GT198" s="1633"/>
      <c r="GU198" s="1633"/>
      <c r="GV198" s="1633"/>
      <c r="GW198" s="1633"/>
      <c r="GX198" s="1633"/>
      <c r="GY198" s="1633"/>
      <c r="GZ198" s="1633"/>
      <c r="HA198" s="1633"/>
      <c r="HB198" s="1633"/>
      <c r="HC198" s="1633"/>
      <c r="HD198" s="1633"/>
      <c r="HE198" s="1633"/>
      <c r="HF198" s="1633"/>
      <c r="HG198" s="1633"/>
      <c r="HH198" s="1633"/>
      <c r="HI198" s="1633"/>
      <c r="HJ198" s="1633"/>
      <c r="HK198" s="1633"/>
      <c r="HL198" s="1633"/>
      <c r="HM198" s="1633"/>
      <c r="HN198" s="1633"/>
      <c r="HO198" s="1633"/>
      <c r="HP198" s="1633"/>
      <c r="HQ198" s="1633"/>
      <c r="HR198" s="1633"/>
      <c r="HS198" s="1633"/>
      <c r="HT198" s="1633"/>
      <c r="HU198" s="1633"/>
      <c r="HV198" s="1633"/>
      <c r="HW198" s="1633"/>
      <c r="HX198" s="1633"/>
      <c r="HY198" s="1633"/>
      <c r="HZ198" s="1633"/>
      <c r="IA198" s="1633"/>
      <c r="IB198" s="1633"/>
      <c r="IC198" s="1633"/>
      <c r="ID198" s="1633"/>
      <c r="IE198" s="1633"/>
      <c r="IF198" s="1633"/>
      <c r="IG198" s="1633"/>
      <c r="IH198" s="1633"/>
      <c r="II198" s="1633"/>
      <c r="IJ198" s="1633"/>
      <c r="IK198" s="1633"/>
      <c r="IL198" s="1633"/>
      <c r="IM198" s="1633"/>
      <c r="IN198" s="1633"/>
      <c r="IO198" s="1633"/>
      <c r="IP198" s="1633"/>
      <c r="IQ198" s="1633"/>
      <c r="IR198" s="1633"/>
      <c r="IS198" s="1633"/>
      <c r="IT198" s="1633"/>
      <c r="IU198" s="1633"/>
      <c r="IV198" s="1633"/>
      <c r="IW198" s="1633"/>
      <c r="IX198" s="1633"/>
      <c r="IY198" s="1633"/>
      <c r="IZ198" s="1633"/>
      <c r="JA198" s="1633"/>
      <c r="JB198" s="1633"/>
      <c r="JC198" s="1633"/>
      <c r="JD198" s="1633"/>
      <c r="JE198" s="1633"/>
      <c r="JF198" s="1633"/>
      <c r="JG198" s="1633"/>
      <c r="JH198" s="1633"/>
      <c r="JI198" s="1633"/>
      <c r="JJ198" s="1633"/>
      <c r="JK198" s="1633"/>
      <c r="JL198" s="1633"/>
      <c r="JM198" s="1633"/>
      <c r="JN198" s="1633"/>
      <c r="JO198" s="1633"/>
      <c r="JP198" s="1633"/>
      <c r="JQ198" s="1633"/>
      <c r="JR198" s="1633"/>
      <c r="JS198" s="1633"/>
      <c r="JT198" s="1633"/>
      <c r="JU198" s="1633"/>
      <c r="JV198" s="1633"/>
      <c r="JW198" s="1633"/>
      <c r="JX198" s="1633"/>
      <c r="JY198" s="1633"/>
      <c r="JZ198" s="1633"/>
      <c r="KA198" s="1633"/>
      <c r="KB198" s="1633"/>
      <c r="KC198" s="1633"/>
      <c r="KD198" s="1633"/>
      <c r="KE198" s="1633"/>
      <c r="KF198" s="1633"/>
      <c r="KG198" s="1633"/>
      <c r="KH198" s="1633"/>
      <c r="KI198" s="1633"/>
      <c r="KJ198" s="1633"/>
      <c r="KK198" s="1633"/>
      <c r="KL198" s="1633"/>
      <c r="KM198" s="1633"/>
      <c r="KN198" s="1633"/>
      <c r="KO198" s="1633"/>
      <c r="KP198" s="1633"/>
      <c r="KQ198" s="1633"/>
      <c r="KR198" s="1633"/>
      <c r="KS198" s="1633"/>
      <c r="KT198" s="1633"/>
      <c r="KU198" s="1633"/>
      <c r="KV198" s="1633"/>
      <c r="KW198" s="1633"/>
      <c r="KX198" s="1633"/>
      <c r="KY198" s="1633"/>
      <c r="KZ198" s="1633"/>
      <c r="LA198" s="1633"/>
      <c r="LB198" s="1633"/>
      <c r="LC198" s="1633"/>
      <c r="LD198" s="1633"/>
      <c r="LE198" s="1633"/>
      <c r="LF198" s="1633"/>
      <c r="LG198" s="1633"/>
      <c r="LH198" s="1633"/>
      <c r="LI198" s="1633"/>
      <c r="LJ198" s="1633"/>
      <c r="LK198" s="1633"/>
      <c r="LL198" s="1633"/>
      <c r="LM198" s="1633"/>
      <c r="LN198" s="1633"/>
      <c r="LO198" s="1642"/>
      <c r="LP198" s="1642"/>
      <c r="LQ198" s="1642"/>
      <c r="LR198" s="1642"/>
      <c r="LS198" s="1642"/>
      <c r="LT198" s="1642"/>
      <c r="LU198" s="1642"/>
      <c r="LV198" s="1643"/>
    </row>
    <row r="199" s="2140" customFormat="1" ht="45" customHeight="1" spans="1:334">
      <c r="A199" s="2417">
        <v>45848</v>
      </c>
      <c r="B199" s="1500" t="s">
        <v>194</v>
      </c>
      <c r="C199" s="1501" t="s">
        <v>797</v>
      </c>
      <c r="D199" s="1502">
        <v>4500173184</v>
      </c>
      <c r="E199" s="2253"/>
      <c r="F199" s="1502" t="s">
        <v>2288</v>
      </c>
      <c r="G199" s="2419" t="s">
        <v>2289</v>
      </c>
      <c r="H199" s="1505" t="s">
        <v>2289</v>
      </c>
      <c r="I199" s="1532" t="s">
        <v>2279</v>
      </c>
      <c r="J199" s="1522">
        <v>2400</v>
      </c>
      <c r="K199" s="1534">
        <v>12</v>
      </c>
      <c r="L199" s="1534">
        <v>48</v>
      </c>
      <c r="M199" s="1534">
        <f t="shared" si="153"/>
        <v>50</v>
      </c>
      <c r="N199" s="1536">
        <v>45884</v>
      </c>
      <c r="O199" s="1536">
        <v>45887</v>
      </c>
      <c r="P199" s="1537"/>
      <c r="Q199" s="1562" t="s">
        <v>78</v>
      </c>
      <c r="R199" s="2709"/>
      <c r="S199" s="2709"/>
      <c r="T199" s="2709"/>
      <c r="U199" s="2709"/>
      <c r="V199" s="1532" t="s">
        <v>2280</v>
      </c>
      <c r="W199" s="1532" t="s">
        <v>111</v>
      </c>
      <c r="X199" s="1565" t="s">
        <v>799</v>
      </c>
      <c r="Y199" s="1589" t="s">
        <v>88</v>
      </c>
      <c r="Z199" s="1589" t="s">
        <v>2281</v>
      </c>
      <c r="AA199" s="1589" t="s">
        <v>2282</v>
      </c>
      <c r="AB199" s="1589"/>
      <c r="AC199" s="1580" t="s">
        <v>2283</v>
      </c>
      <c r="AD199" s="1590" t="s">
        <v>122</v>
      </c>
      <c r="AE199" s="2277">
        <v>1.36</v>
      </c>
      <c r="AF199" s="2278">
        <f>J199*AE199</f>
        <v>3264</v>
      </c>
      <c r="AG199" s="1504"/>
      <c r="AH199" s="1609" t="s">
        <v>81</v>
      </c>
      <c r="AI199" s="2710"/>
      <c r="AJ199" s="2626">
        <v>1</v>
      </c>
      <c r="AK199" s="2627">
        <f t="shared" si="154"/>
        <v>2400</v>
      </c>
      <c r="AL199" s="2627"/>
      <c r="AM199" s="2627"/>
      <c r="AN199" s="2627"/>
      <c r="AO199" s="2627"/>
      <c r="AP199" s="2627">
        <f>J199/12</f>
        <v>200</v>
      </c>
      <c r="AQ199" s="2641"/>
      <c r="AR199" s="1610"/>
      <c r="AS199" s="1610" t="s">
        <v>63</v>
      </c>
      <c r="AT199" s="1610">
        <f t="shared" si="135"/>
        <v>2400</v>
      </c>
      <c r="AU199" s="1610"/>
      <c r="AV199" s="2313"/>
      <c r="AW199" s="1637"/>
      <c r="AX199" s="1637"/>
      <c r="AY199" s="1637"/>
      <c r="AZ199" s="1637"/>
      <c r="BA199" s="2647">
        <f>J199</f>
        <v>2400</v>
      </c>
      <c r="BB199" s="2647"/>
      <c r="BC199" s="2647"/>
      <c r="BD199" s="2647"/>
      <c r="BE199" s="2647"/>
      <c r="BF199" s="2313">
        <f t="shared" si="133"/>
        <v>2300</v>
      </c>
      <c r="BG199" s="2649">
        <f t="shared" si="155"/>
        <v>100</v>
      </c>
      <c r="BH199" s="1633"/>
      <c r="BI199" s="1633"/>
      <c r="BJ199" s="1633"/>
      <c r="BK199" s="1633"/>
      <c r="BL199" s="1633"/>
      <c r="BM199" s="1633"/>
      <c r="BN199" s="1633"/>
      <c r="BO199" s="1633"/>
      <c r="BP199" s="1633"/>
      <c r="BQ199" s="1633"/>
      <c r="BR199" s="1633"/>
      <c r="BS199" s="1633"/>
      <c r="BT199" s="1633"/>
      <c r="BU199" s="1633"/>
      <c r="BV199" s="1633"/>
      <c r="BW199" s="1633"/>
      <c r="BX199" s="1633"/>
      <c r="BY199" s="1633"/>
      <c r="BZ199" s="1633"/>
      <c r="CA199" s="1633"/>
      <c r="CB199" s="1633"/>
      <c r="CC199" s="1633"/>
      <c r="CD199" s="1633"/>
      <c r="CE199" s="1633"/>
      <c r="CF199" s="1633"/>
      <c r="CG199" s="1633"/>
      <c r="CH199" s="1633"/>
      <c r="CI199" s="1633"/>
      <c r="CJ199" s="1633"/>
      <c r="CK199" s="1633"/>
      <c r="CL199" s="1633"/>
      <c r="CM199" s="1633"/>
      <c r="CN199" s="1633"/>
      <c r="CO199" s="1633"/>
      <c r="CP199" s="1633"/>
      <c r="CQ199" s="1633"/>
      <c r="CR199" s="1633"/>
      <c r="CS199" s="1633"/>
      <c r="CT199" s="1633"/>
      <c r="CU199" s="1633"/>
      <c r="CV199" s="1633"/>
      <c r="CW199" s="1633"/>
      <c r="CX199" s="1633"/>
      <c r="CY199" s="1633"/>
      <c r="CZ199" s="1633"/>
      <c r="DA199" s="1633"/>
      <c r="DB199" s="1633"/>
      <c r="DC199" s="1633"/>
      <c r="DD199" s="1633"/>
      <c r="DE199" s="1633"/>
      <c r="DF199" s="1633"/>
      <c r="DG199" s="1633"/>
      <c r="DH199" s="1633"/>
      <c r="DI199" s="1633"/>
      <c r="DJ199" s="1633"/>
      <c r="DK199" s="1633"/>
      <c r="DL199" s="1633"/>
      <c r="DM199" s="1633"/>
      <c r="DN199" s="1633"/>
      <c r="DO199" s="1633"/>
      <c r="DP199" s="1633"/>
      <c r="DQ199" s="1633"/>
      <c r="DR199" s="1633"/>
      <c r="DS199" s="1633"/>
      <c r="DT199" s="1633"/>
      <c r="DU199" s="1633"/>
      <c r="DV199" s="1633"/>
      <c r="DW199" s="1633"/>
      <c r="DX199" s="1633"/>
      <c r="DY199" s="1633"/>
      <c r="DZ199" s="1633"/>
      <c r="EA199" s="1633"/>
      <c r="EB199" s="1633"/>
      <c r="EC199" s="1633"/>
      <c r="ED199" s="1633"/>
      <c r="EE199" s="1633"/>
      <c r="EF199" s="1633"/>
      <c r="EG199" s="1633"/>
      <c r="EH199" s="1633"/>
      <c r="EI199" s="1633"/>
      <c r="EJ199" s="1633"/>
      <c r="EK199" s="1633"/>
      <c r="EL199" s="1633"/>
      <c r="EM199" s="1633"/>
      <c r="EN199" s="1633"/>
      <c r="EO199" s="1633"/>
      <c r="EP199" s="1633"/>
      <c r="EQ199" s="1633"/>
      <c r="ER199" s="1633"/>
      <c r="ES199" s="1633"/>
      <c r="ET199" s="1633"/>
      <c r="EU199" s="1633"/>
      <c r="EV199" s="1633"/>
      <c r="EW199" s="1633"/>
      <c r="EX199" s="1633"/>
      <c r="EY199" s="1633"/>
      <c r="EZ199" s="1633"/>
      <c r="FA199" s="1633"/>
      <c r="FB199" s="1633"/>
      <c r="FC199" s="1633"/>
      <c r="FD199" s="1633"/>
      <c r="FE199" s="1633"/>
      <c r="FF199" s="1633"/>
      <c r="FG199" s="1633"/>
      <c r="FH199" s="1633"/>
      <c r="FI199" s="1633"/>
      <c r="FJ199" s="1633"/>
      <c r="FK199" s="1633"/>
      <c r="FL199" s="1633"/>
      <c r="FM199" s="1633"/>
      <c r="FN199" s="1633"/>
      <c r="FO199" s="1633"/>
      <c r="FP199" s="1633"/>
      <c r="FQ199" s="1633"/>
      <c r="FR199" s="1633"/>
      <c r="FS199" s="1633"/>
      <c r="FT199" s="1633"/>
      <c r="FU199" s="1633"/>
      <c r="FV199" s="1633"/>
      <c r="FW199" s="1633"/>
      <c r="FX199" s="1633"/>
      <c r="FY199" s="1633"/>
      <c r="FZ199" s="1633"/>
      <c r="GA199" s="1633"/>
      <c r="GB199" s="1633"/>
      <c r="GC199" s="1633"/>
      <c r="GD199" s="1633"/>
      <c r="GE199" s="1633"/>
      <c r="GF199" s="1633"/>
      <c r="GG199" s="1633"/>
      <c r="GH199" s="1633"/>
      <c r="GI199" s="1633"/>
      <c r="GJ199" s="1633"/>
      <c r="GK199" s="1633"/>
      <c r="GL199" s="1633"/>
      <c r="GM199" s="1633"/>
      <c r="GN199" s="1633"/>
      <c r="GO199" s="1633"/>
      <c r="GP199" s="1633"/>
      <c r="GQ199" s="1633"/>
      <c r="GR199" s="1633"/>
      <c r="GS199" s="1633"/>
      <c r="GT199" s="1633"/>
      <c r="GU199" s="1633"/>
      <c r="GV199" s="1633"/>
      <c r="GW199" s="1633"/>
      <c r="GX199" s="1633"/>
      <c r="GY199" s="1633"/>
      <c r="GZ199" s="1633"/>
      <c r="HA199" s="1633"/>
      <c r="HB199" s="1633"/>
      <c r="HC199" s="1633"/>
      <c r="HD199" s="1633"/>
      <c r="HE199" s="1633"/>
      <c r="HF199" s="1633"/>
      <c r="HG199" s="1633"/>
      <c r="HH199" s="1633"/>
      <c r="HI199" s="1633"/>
      <c r="HJ199" s="1633"/>
      <c r="HK199" s="1633"/>
      <c r="HL199" s="1633"/>
      <c r="HM199" s="1633"/>
      <c r="HN199" s="1633"/>
      <c r="HO199" s="1633"/>
      <c r="HP199" s="1633"/>
      <c r="HQ199" s="1633"/>
      <c r="HR199" s="1633"/>
      <c r="HS199" s="1633"/>
      <c r="HT199" s="1633"/>
      <c r="HU199" s="1633"/>
      <c r="HV199" s="1633"/>
      <c r="HW199" s="1633"/>
      <c r="HX199" s="1633"/>
      <c r="HY199" s="1633"/>
      <c r="HZ199" s="1633"/>
      <c r="IA199" s="1633"/>
      <c r="IB199" s="1633"/>
      <c r="IC199" s="1633"/>
      <c r="ID199" s="1633"/>
      <c r="IE199" s="1633"/>
      <c r="IF199" s="1633"/>
      <c r="IG199" s="1633"/>
      <c r="IH199" s="1633"/>
      <c r="II199" s="1633"/>
      <c r="IJ199" s="1633"/>
      <c r="IK199" s="1633"/>
      <c r="IL199" s="1633"/>
      <c r="IM199" s="1633"/>
      <c r="IN199" s="1633"/>
      <c r="IO199" s="1633"/>
      <c r="IP199" s="1633"/>
      <c r="IQ199" s="1633"/>
      <c r="IR199" s="1633"/>
      <c r="IS199" s="1633"/>
      <c r="IT199" s="1633"/>
      <c r="IU199" s="1633"/>
      <c r="IV199" s="1633"/>
      <c r="IW199" s="1633"/>
      <c r="IX199" s="1633"/>
      <c r="IY199" s="1633"/>
      <c r="IZ199" s="1633"/>
      <c r="JA199" s="1633"/>
      <c r="JB199" s="1633"/>
      <c r="JC199" s="1633"/>
      <c r="JD199" s="1633"/>
      <c r="JE199" s="1633"/>
      <c r="JF199" s="1633"/>
      <c r="JG199" s="1633"/>
      <c r="JH199" s="1633"/>
      <c r="JI199" s="1633"/>
      <c r="JJ199" s="1633"/>
      <c r="JK199" s="1633"/>
      <c r="JL199" s="1633"/>
      <c r="JM199" s="1633"/>
      <c r="JN199" s="1633"/>
      <c r="JO199" s="1633"/>
      <c r="JP199" s="1633"/>
      <c r="JQ199" s="1633"/>
      <c r="JR199" s="1633"/>
      <c r="JS199" s="1633"/>
      <c r="JT199" s="1633"/>
      <c r="JU199" s="1633"/>
      <c r="JV199" s="1633"/>
      <c r="JW199" s="1633"/>
      <c r="JX199" s="1633"/>
      <c r="JY199" s="1633"/>
      <c r="JZ199" s="1633"/>
      <c r="KA199" s="1633"/>
      <c r="KB199" s="1633"/>
      <c r="KC199" s="1633"/>
      <c r="KD199" s="1633"/>
      <c r="KE199" s="1633"/>
      <c r="KF199" s="1633"/>
      <c r="KG199" s="1633"/>
      <c r="KH199" s="1633"/>
      <c r="KI199" s="1633"/>
      <c r="KJ199" s="1633"/>
      <c r="KK199" s="1633"/>
      <c r="KL199" s="1633"/>
      <c r="KM199" s="1633"/>
      <c r="KN199" s="1633"/>
      <c r="KO199" s="1633"/>
      <c r="KP199" s="1633"/>
      <c r="KQ199" s="1633"/>
      <c r="KR199" s="1633"/>
      <c r="KS199" s="1633"/>
      <c r="KT199" s="1633"/>
      <c r="KU199" s="1633"/>
      <c r="KV199" s="1633"/>
      <c r="KW199" s="1633"/>
      <c r="KX199" s="1633"/>
      <c r="KY199" s="1633"/>
      <c r="KZ199" s="1633"/>
      <c r="LA199" s="1633"/>
      <c r="LB199" s="1633"/>
      <c r="LC199" s="1633"/>
      <c r="LD199" s="1633"/>
      <c r="LE199" s="1633"/>
      <c r="LF199" s="1633"/>
      <c r="LG199" s="1633"/>
      <c r="LH199" s="1633"/>
      <c r="LI199" s="1633"/>
      <c r="LJ199" s="1633"/>
      <c r="LK199" s="1633"/>
      <c r="LL199" s="1633"/>
      <c r="LM199" s="1633"/>
      <c r="LN199" s="1633"/>
      <c r="LO199" s="1642"/>
      <c r="LP199" s="1642"/>
      <c r="LQ199" s="1642"/>
      <c r="LR199" s="1642"/>
      <c r="LS199" s="1642"/>
      <c r="LT199" s="1642"/>
      <c r="LU199" s="1642"/>
      <c r="LV199" s="1643"/>
    </row>
    <row r="200" s="2140" customFormat="1" ht="45" customHeight="1" spans="1:334">
      <c r="A200" s="2711">
        <v>45671</v>
      </c>
      <c r="B200" s="1493" t="s">
        <v>1824</v>
      </c>
      <c r="C200" s="1494" t="s">
        <v>563</v>
      </c>
      <c r="D200" s="1495">
        <v>4500155867</v>
      </c>
      <c r="E200" s="1496" t="s">
        <v>2290</v>
      </c>
      <c r="F200" s="1495" t="s">
        <v>2291</v>
      </c>
      <c r="G200" s="1505" t="s">
        <v>1727</v>
      </c>
      <c r="H200" s="1498" t="s">
        <v>1727</v>
      </c>
      <c r="I200" s="1521" t="s">
        <v>1728</v>
      </c>
      <c r="J200" s="1528">
        <v>1920</v>
      </c>
      <c r="K200" s="2305">
        <v>0</v>
      </c>
      <c r="L200" s="2305">
        <v>96</v>
      </c>
      <c r="M200" s="2305">
        <f t="shared" si="153"/>
        <v>20</v>
      </c>
      <c r="N200" s="1525">
        <v>45889</v>
      </c>
      <c r="O200" s="1536">
        <v>45888</v>
      </c>
      <c r="P200" s="2259"/>
      <c r="Q200" s="1562" t="s">
        <v>78</v>
      </c>
      <c r="R200" s="2718"/>
      <c r="S200" s="2718"/>
      <c r="T200" s="2719"/>
      <c r="U200" s="2719"/>
      <c r="V200" s="2681">
        <v>45889</v>
      </c>
      <c r="W200" s="2268" t="s">
        <v>111</v>
      </c>
      <c r="X200" s="2269">
        <v>45702</v>
      </c>
      <c r="Y200" s="2270" t="s">
        <v>88</v>
      </c>
      <c r="Z200" s="2270" t="s">
        <v>2292</v>
      </c>
      <c r="AA200" s="2271"/>
      <c r="AB200" s="2270"/>
      <c r="AC200" s="2275" t="s">
        <v>2293</v>
      </c>
      <c r="AD200" s="1581" t="s">
        <v>1374</v>
      </c>
      <c r="AE200" s="2277">
        <v>0.9</v>
      </c>
      <c r="AF200" s="2175">
        <f t="shared" ref="AF200:AF208" si="156">AE200*J200</f>
        <v>1728</v>
      </c>
      <c r="AG200" s="1497"/>
      <c r="AH200" s="1609" t="s">
        <v>81</v>
      </c>
      <c r="AI200" s="2730"/>
      <c r="AJ200" s="2630">
        <v>10</v>
      </c>
      <c r="AK200" s="2627">
        <f t="shared" si="154"/>
        <v>1920</v>
      </c>
      <c r="AL200" s="2627"/>
      <c r="AM200" s="2627"/>
      <c r="AN200" s="2627">
        <f t="shared" ref="AN200:AN210" si="157">J200/24</f>
        <v>80</v>
      </c>
      <c r="AO200" s="2627"/>
      <c r="AP200" s="2627"/>
      <c r="AQ200" s="2643"/>
      <c r="AR200" s="2289"/>
      <c r="AS200" s="1610" t="s">
        <v>63</v>
      </c>
      <c r="AT200" s="1610">
        <f t="shared" si="135"/>
        <v>1920</v>
      </c>
      <c r="AU200" s="1610"/>
      <c r="AV200" s="2185">
        <f>J200/10</f>
        <v>192</v>
      </c>
      <c r="AW200" s="1622">
        <f>J200/10</f>
        <v>192</v>
      </c>
      <c r="AX200" s="1622">
        <f>J200/10</f>
        <v>192</v>
      </c>
      <c r="AY200" s="1622">
        <f>J200/10</f>
        <v>192</v>
      </c>
      <c r="AZ200" s="1622">
        <f>J200/10</f>
        <v>192</v>
      </c>
      <c r="BA200" s="2288">
        <f>J200/10</f>
        <v>192</v>
      </c>
      <c r="BB200" s="2288">
        <f>J200/10</f>
        <v>192</v>
      </c>
      <c r="BC200" s="2288">
        <f>J200/10</f>
        <v>192</v>
      </c>
      <c r="BD200" s="2288">
        <f>J200/10</f>
        <v>192</v>
      </c>
      <c r="BE200" s="2288">
        <f>J200/10</f>
        <v>192</v>
      </c>
      <c r="BF200" s="2185">
        <f t="shared" si="133"/>
        <v>184</v>
      </c>
      <c r="BG200" s="2297">
        <f t="shared" si="155"/>
        <v>8</v>
      </c>
      <c r="BH200" s="1633"/>
      <c r="BI200" s="1633"/>
      <c r="BJ200" s="1633"/>
      <c r="BK200" s="1633"/>
      <c r="BL200" s="1633"/>
      <c r="BM200" s="1633"/>
      <c r="BN200" s="1633"/>
      <c r="BO200" s="1633"/>
      <c r="BP200" s="1633"/>
      <c r="BQ200" s="1633"/>
      <c r="BR200" s="1633"/>
      <c r="BS200" s="1633"/>
      <c r="BT200" s="1633"/>
      <c r="BU200" s="1633"/>
      <c r="BV200" s="1633"/>
      <c r="BW200" s="1633"/>
      <c r="BX200" s="1633"/>
      <c r="BY200" s="1633"/>
      <c r="BZ200" s="1633"/>
      <c r="CA200" s="1633"/>
      <c r="CB200" s="1633"/>
      <c r="CC200" s="1633"/>
      <c r="CD200" s="1633"/>
      <c r="CE200" s="1633"/>
      <c r="CF200" s="1633"/>
      <c r="CG200" s="1633"/>
      <c r="CH200" s="1633"/>
      <c r="CI200" s="1633"/>
      <c r="CJ200" s="1633"/>
      <c r="CK200" s="1633"/>
      <c r="CL200" s="1633"/>
      <c r="CM200" s="1633"/>
      <c r="CN200" s="1633"/>
      <c r="CO200" s="1633"/>
      <c r="CP200" s="1633"/>
      <c r="CQ200" s="1633"/>
      <c r="CR200" s="1633"/>
      <c r="CS200" s="1633"/>
      <c r="CT200" s="1633"/>
      <c r="CU200" s="1633"/>
      <c r="CV200" s="1633"/>
      <c r="CW200" s="1633"/>
      <c r="CX200" s="1633"/>
      <c r="CY200" s="1633"/>
      <c r="CZ200" s="1633"/>
      <c r="DA200" s="1633"/>
      <c r="DB200" s="1633"/>
      <c r="DC200" s="1633"/>
      <c r="DD200" s="1633"/>
      <c r="DE200" s="1633"/>
      <c r="DF200" s="1633"/>
      <c r="DG200" s="1633"/>
      <c r="DH200" s="1633"/>
      <c r="DI200" s="1633"/>
      <c r="DJ200" s="1633"/>
      <c r="DK200" s="1633"/>
      <c r="DL200" s="1633"/>
      <c r="DM200" s="1633"/>
      <c r="DN200" s="1633"/>
      <c r="DO200" s="1633"/>
      <c r="DP200" s="1633"/>
      <c r="DQ200" s="1633"/>
      <c r="DR200" s="1633"/>
      <c r="DS200" s="1633"/>
      <c r="DT200" s="1633"/>
      <c r="DU200" s="1633"/>
      <c r="DV200" s="1633"/>
      <c r="DW200" s="1633"/>
      <c r="DX200" s="1633"/>
      <c r="DY200" s="1633"/>
      <c r="DZ200" s="1633"/>
      <c r="EA200" s="1633"/>
      <c r="EB200" s="1633"/>
      <c r="EC200" s="1633"/>
      <c r="ED200" s="1633"/>
      <c r="EE200" s="1633"/>
      <c r="EF200" s="1633"/>
      <c r="EG200" s="1633"/>
      <c r="EH200" s="1633"/>
      <c r="EI200" s="1633"/>
      <c r="EJ200" s="1633"/>
      <c r="EK200" s="1633"/>
      <c r="EL200" s="1633"/>
      <c r="EM200" s="1633"/>
      <c r="EN200" s="1633"/>
      <c r="EO200" s="1633"/>
      <c r="EP200" s="1633"/>
      <c r="EQ200" s="1633"/>
      <c r="ER200" s="1633"/>
      <c r="ES200" s="1633"/>
      <c r="ET200" s="1633"/>
      <c r="EU200" s="1633"/>
      <c r="EV200" s="1633"/>
      <c r="EW200" s="1633"/>
      <c r="EX200" s="1633"/>
      <c r="EY200" s="1633"/>
      <c r="EZ200" s="1633"/>
      <c r="FA200" s="1633"/>
      <c r="FB200" s="1633"/>
      <c r="FC200" s="1633"/>
      <c r="FD200" s="1633"/>
      <c r="FE200" s="1633"/>
      <c r="FF200" s="1633"/>
      <c r="FG200" s="1633"/>
      <c r="FH200" s="1633"/>
      <c r="FI200" s="1633"/>
      <c r="FJ200" s="1633"/>
      <c r="FK200" s="1633"/>
      <c r="FL200" s="1633"/>
      <c r="FM200" s="1633"/>
      <c r="FN200" s="1633"/>
      <c r="FO200" s="1633"/>
      <c r="FP200" s="1633"/>
      <c r="FQ200" s="1633"/>
      <c r="FR200" s="1633"/>
      <c r="FS200" s="1633"/>
      <c r="FT200" s="1633"/>
      <c r="FU200" s="1633"/>
      <c r="FV200" s="1633"/>
      <c r="FW200" s="1633"/>
      <c r="FX200" s="1633"/>
      <c r="FY200" s="1633"/>
      <c r="FZ200" s="1633"/>
      <c r="GA200" s="1633"/>
      <c r="GB200" s="1633"/>
      <c r="GC200" s="1633"/>
      <c r="GD200" s="1633"/>
      <c r="GE200" s="1633"/>
      <c r="GF200" s="1633"/>
      <c r="GG200" s="1633"/>
      <c r="GH200" s="1633"/>
      <c r="GI200" s="1633"/>
      <c r="GJ200" s="1633"/>
      <c r="GK200" s="1633"/>
      <c r="GL200" s="1633"/>
      <c r="GM200" s="1633"/>
      <c r="GN200" s="1633"/>
      <c r="GO200" s="1633"/>
      <c r="GP200" s="1633"/>
      <c r="GQ200" s="1633"/>
      <c r="GR200" s="1633"/>
      <c r="GS200" s="1633"/>
      <c r="GT200" s="1633"/>
      <c r="GU200" s="1633"/>
      <c r="GV200" s="1633"/>
      <c r="GW200" s="1633"/>
      <c r="GX200" s="1633"/>
      <c r="GY200" s="1633"/>
      <c r="GZ200" s="1633"/>
      <c r="HA200" s="1633"/>
      <c r="HB200" s="1633"/>
      <c r="HC200" s="1633"/>
      <c r="HD200" s="1633"/>
      <c r="HE200" s="1633"/>
      <c r="HF200" s="1633"/>
      <c r="HG200" s="1633"/>
      <c r="HH200" s="1633"/>
      <c r="HI200" s="1633"/>
      <c r="HJ200" s="1633"/>
      <c r="HK200" s="1633"/>
      <c r="HL200" s="1633"/>
      <c r="HM200" s="1633"/>
      <c r="HN200" s="1633"/>
      <c r="HO200" s="1633"/>
      <c r="HP200" s="1633"/>
      <c r="HQ200" s="1633"/>
      <c r="HR200" s="1633"/>
      <c r="HS200" s="1633"/>
      <c r="HT200" s="1633"/>
      <c r="HU200" s="1633"/>
      <c r="HV200" s="1633"/>
      <c r="HW200" s="1633"/>
      <c r="HX200" s="1633"/>
      <c r="HY200" s="1633"/>
      <c r="HZ200" s="1633"/>
      <c r="IA200" s="1633"/>
      <c r="IB200" s="1633"/>
      <c r="IC200" s="1633"/>
      <c r="ID200" s="1633"/>
      <c r="IE200" s="1633"/>
      <c r="IF200" s="1633"/>
      <c r="IG200" s="1633"/>
      <c r="IH200" s="1633"/>
      <c r="II200" s="1633"/>
      <c r="IJ200" s="1633"/>
      <c r="IK200" s="1633"/>
      <c r="IL200" s="1633"/>
      <c r="IM200" s="1633"/>
      <c r="IN200" s="1633"/>
      <c r="IO200" s="1633"/>
      <c r="IP200" s="1633"/>
      <c r="IQ200" s="1633"/>
      <c r="IR200" s="1633"/>
      <c r="IS200" s="1633"/>
      <c r="IT200" s="1633"/>
      <c r="IU200" s="1633"/>
      <c r="IV200" s="1633"/>
      <c r="IW200" s="1633"/>
      <c r="IX200" s="1633"/>
      <c r="IY200" s="1633"/>
      <c r="IZ200" s="1633"/>
      <c r="JA200" s="1633"/>
      <c r="JB200" s="1633"/>
      <c r="JC200" s="1633"/>
      <c r="JD200" s="1633"/>
      <c r="JE200" s="1633"/>
      <c r="JF200" s="1633"/>
      <c r="JG200" s="1633"/>
      <c r="JH200" s="1633"/>
      <c r="JI200" s="1633"/>
      <c r="JJ200" s="1633"/>
      <c r="JK200" s="1633"/>
      <c r="JL200" s="1633"/>
      <c r="JM200" s="1633"/>
      <c r="JN200" s="1633"/>
      <c r="JO200" s="1633"/>
      <c r="JP200" s="1633"/>
      <c r="JQ200" s="1633"/>
      <c r="JR200" s="1633"/>
      <c r="JS200" s="1633"/>
      <c r="JT200" s="1633"/>
      <c r="JU200" s="1633"/>
      <c r="JV200" s="1633"/>
      <c r="JW200" s="1633"/>
      <c r="JX200" s="1633"/>
      <c r="JY200" s="1633"/>
      <c r="JZ200" s="1633"/>
      <c r="KA200" s="1633"/>
      <c r="KB200" s="1633"/>
      <c r="KC200" s="1633"/>
      <c r="KD200" s="1633"/>
      <c r="KE200" s="1633"/>
      <c r="KF200" s="1633"/>
      <c r="KG200" s="1633"/>
      <c r="KH200" s="1633"/>
      <c r="KI200" s="1633"/>
      <c r="KJ200" s="1633"/>
      <c r="KK200" s="1633"/>
      <c r="KL200" s="1633"/>
      <c r="KM200" s="1633"/>
      <c r="KN200" s="1633"/>
      <c r="KO200" s="1633"/>
      <c r="KP200" s="1633"/>
      <c r="KQ200" s="1633"/>
      <c r="KR200" s="1633"/>
      <c r="KS200" s="1633"/>
      <c r="KT200" s="1633"/>
      <c r="KU200" s="1633"/>
      <c r="KV200" s="1633"/>
      <c r="KW200" s="1633"/>
      <c r="KX200" s="1633"/>
      <c r="KY200" s="1633"/>
      <c r="KZ200" s="1633"/>
      <c r="LA200" s="1633"/>
      <c r="LB200" s="1633"/>
      <c r="LC200" s="1633"/>
      <c r="LD200" s="1633"/>
      <c r="LE200" s="1633"/>
      <c r="LF200" s="1633"/>
      <c r="LG200" s="1633"/>
      <c r="LH200" s="1633"/>
      <c r="LI200" s="1633"/>
      <c r="LJ200" s="1633"/>
      <c r="LK200" s="1633"/>
      <c r="LL200" s="1633"/>
      <c r="LM200" s="1633"/>
      <c r="LN200" s="1633"/>
      <c r="LO200" s="1642"/>
      <c r="LP200" s="1642"/>
      <c r="LQ200" s="1642"/>
      <c r="LR200" s="1642"/>
      <c r="LS200" s="1642"/>
      <c r="LT200" s="1642"/>
      <c r="LU200" s="1642"/>
      <c r="LV200" s="2303"/>
    </row>
    <row r="201" s="2140" customFormat="1" ht="45" customHeight="1" spans="1:334">
      <c r="A201" s="2417">
        <v>45818</v>
      </c>
      <c r="B201" s="1500" t="s">
        <v>213</v>
      </c>
      <c r="C201" s="1501" t="s">
        <v>98</v>
      </c>
      <c r="D201" s="1502">
        <v>4500169592</v>
      </c>
      <c r="E201" s="2253">
        <v>5149139</v>
      </c>
      <c r="F201" s="1502" t="s">
        <v>2294</v>
      </c>
      <c r="G201" s="1505" t="s">
        <v>1730</v>
      </c>
      <c r="H201" s="1505" t="s">
        <v>1730</v>
      </c>
      <c r="I201" s="1532" t="s">
        <v>1939</v>
      </c>
      <c r="J201" s="1522">
        <v>58368</v>
      </c>
      <c r="K201" s="1534">
        <v>0</v>
      </c>
      <c r="L201" s="1534">
        <v>24</v>
      </c>
      <c r="M201" s="1534">
        <f t="shared" si="153"/>
        <v>2432</v>
      </c>
      <c r="N201" s="1536">
        <v>45883</v>
      </c>
      <c r="O201" s="1536">
        <v>45889</v>
      </c>
      <c r="P201" s="1537" t="s">
        <v>2295</v>
      </c>
      <c r="Q201" s="1562" t="s">
        <v>78</v>
      </c>
      <c r="R201" s="2718"/>
      <c r="S201" s="2718"/>
      <c r="T201" s="2718"/>
      <c r="U201" s="2718"/>
      <c r="V201" s="1532" t="s">
        <v>2264</v>
      </c>
      <c r="W201" s="1532" t="s">
        <v>111</v>
      </c>
      <c r="X201" s="1565">
        <v>45819</v>
      </c>
      <c r="Y201" s="1589" t="s">
        <v>88</v>
      </c>
      <c r="Z201" s="1589" t="s">
        <v>88</v>
      </c>
      <c r="AA201" s="1589"/>
      <c r="AB201" s="1589"/>
      <c r="AC201" s="1580" t="s">
        <v>2237</v>
      </c>
      <c r="AD201" s="1590" t="s">
        <v>219</v>
      </c>
      <c r="AE201" s="2277">
        <v>0.9414</v>
      </c>
      <c r="AF201" s="2278">
        <f t="shared" si="156"/>
        <v>54947.6352</v>
      </c>
      <c r="AG201" s="1504"/>
      <c r="AH201" s="1609" t="s">
        <v>81</v>
      </c>
      <c r="AI201" s="2710"/>
      <c r="AJ201" s="2626">
        <v>10</v>
      </c>
      <c r="AK201" s="2627">
        <f t="shared" si="154"/>
        <v>58368</v>
      </c>
      <c r="AL201" s="2627"/>
      <c r="AM201" s="2627"/>
      <c r="AN201" s="2627">
        <f t="shared" si="157"/>
        <v>2432</v>
      </c>
      <c r="AO201" s="2627"/>
      <c r="AP201" s="2627"/>
      <c r="AQ201" s="2641"/>
      <c r="AR201" s="1610"/>
      <c r="AS201" s="1610" t="s">
        <v>63</v>
      </c>
      <c r="AT201" s="1610">
        <f t="shared" si="135"/>
        <v>58368</v>
      </c>
      <c r="AU201" s="1610"/>
      <c r="AV201" s="2313">
        <f>J201/10</f>
        <v>5836.8</v>
      </c>
      <c r="AW201" s="1637">
        <f>J201/10</f>
        <v>5836.8</v>
      </c>
      <c r="AX201" s="1637">
        <f>J201/10</f>
        <v>5836.8</v>
      </c>
      <c r="AY201" s="1637">
        <f>J201/10</f>
        <v>5836.8</v>
      </c>
      <c r="AZ201" s="1637">
        <f>J201/10</f>
        <v>5836.8</v>
      </c>
      <c r="BA201" s="2647">
        <f>J201/10</f>
        <v>5836.8</v>
      </c>
      <c r="BB201" s="2647">
        <f>J201/10</f>
        <v>5836.8</v>
      </c>
      <c r="BC201" s="2647">
        <f>J201/10</f>
        <v>5836.8</v>
      </c>
      <c r="BD201" s="2647">
        <f>J201/10</f>
        <v>5836.8</v>
      </c>
      <c r="BE201" s="2647">
        <f>J201/10</f>
        <v>5836.8</v>
      </c>
      <c r="BF201" s="2313">
        <f t="shared" si="133"/>
        <v>5593.6</v>
      </c>
      <c r="BG201" s="2649">
        <f t="shared" si="155"/>
        <v>243.2</v>
      </c>
      <c r="BH201" s="1633"/>
      <c r="BI201" s="1633"/>
      <c r="BJ201" s="1633"/>
      <c r="BK201" s="1633"/>
      <c r="BL201" s="1633"/>
      <c r="BM201" s="1633"/>
      <c r="BN201" s="1633"/>
      <c r="BO201" s="1633"/>
      <c r="BP201" s="1633"/>
      <c r="BQ201" s="1633"/>
      <c r="BR201" s="1633"/>
      <c r="BS201" s="1633"/>
      <c r="BT201" s="1633"/>
      <c r="BU201" s="1633"/>
      <c r="BV201" s="1633"/>
      <c r="BW201" s="1633"/>
      <c r="BX201" s="1633"/>
      <c r="BY201" s="1633"/>
      <c r="BZ201" s="1633"/>
      <c r="CA201" s="1633"/>
      <c r="CB201" s="1633"/>
      <c r="CC201" s="1633"/>
      <c r="CD201" s="1633"/>
      <c r="CE201" s="1633"/>
      <c r="CF201" s="1633"/>
      <c r="CG201" s="1633"/>
      <c r="CH201" s="1633"/>
      <c r="CI201" s="1633"/>
      <c r="CJ201" s="1633"/>
      <c r="CK201" s="1633"/>
      <c r="CL201" s="1633"/>
      <c r="CM201" s="1633"/>
      <c r="CN201" s="1633"/>
      <c r="CO201" s="1633"/>
      <c r="CP201" s="1633"/>
      <c r="CQ201" s="1633"/>
      <c r="CR201" s="1633"/>
      <c r="CS201" s="1633"/>
      <c r="CT201" s="1633"/>
      <c r="CU201" s="1633"/>
      <c r="CV201" s="1633"/>
      <c r="CW201" s="1633"/>
      <c r="CX201" s="1633"/>
      <c r="CY201" s="1633"/>
      <c r="CZ201" s="1633"/>
      <c r="DA201" s="1633"/>
      <c r="DB201" s="1633"/>
      <c r="DC201" s="1633"/>
      <c r="DD201" s="1633"/>
      <c r="DE201" s="1633"/>
      <c r="DF201" s="1633"/>
      <c r="DG201" s="1633"/>
      <c r="DH201" s="1633"/>
      <c r="DI201" s="1633"/>
      <c r="DJ201" s="1633"/>
      <c r="DK201" s="1633"/>
      <c r="DL201" s="1633"/>
      <c r="DM201" s="1633"/>
      <c r="DN201" s="1633"/>
      <c r="DO201" s="1633"/>
      <c r="DP201" s="1633"/>
      <c r="DQ201" s="1633"/>
      <c r="DR201" s="1633"/>
      <c r="DS201" s="1633"/>
      <c r="DT201" s="1633"/>
      <c r="DU201" s="1633"/>
      <c r="DV201" s="1633"/>
      <c r="DW201" s="1633"/>
      <c r="DX201" s="1633"/>
      <c r="DY201" s="1633"/>
      <c r="DZ201" s="1633"/>
      <c r="EA201" s="1633"/>
      <c r="EB201" s="1633"/>
      <c r="EC201" s="1633"/>
      <c r="ED201" s="1633"/>
      <c r="EE201" s="1633"/>
      <c r="EF201" s="1633"/>
      <c r="EG201" s="1633"/>
      <c r="EH201" s="1633"/>
      <c r="EI201" s="1633"/>
      <c r="EJ201" s="1633"/>
      <c r="EK201" s="1633"/>
      <c r="EL201" s="1633"/>
      <c r="EM201" s="1633"/>
      <c r="EN201" s="1633"/>
      <c r="EO201" s="1633"/>
      <c r="EP201" s="1633"/>
      <c r="EQ201" s="1633"/>
      <c r="ER201" s="1633"/>
      <c r="ES201" s="1633"/>
      <c r="ET201" s="1633"/>
      <c r="EU201" s="1633"/>
      <c r="EV201" s="1633"/>
      <c r="EW201" s="1633"/>
      <c r="EX201" s="1633"/>
      <c r="EY201" s="1633"/>
      <c r="EZ201" s="1633"/>
      <c r="FA201" s="1633"/>
      <c r="FB201" s="1633"/>
      <c r="FC201" s="1633"/>
      <c r="FD201" s="1633"/>
      <c r="FE201" s="1633"/>
      <c r="FF201" s="1633"/>
      <c r="FG201" s="1633"/>
      <c r="FH201" s="1633"/>
      <c r="FI201" s="1633"/>
      <c r="FJ201" s="1633"/>
      <c r="FK201" s="1633"/>
      <c r="FL201" s="1633"/>
      <c r="FM201" s="1633"/>
      <c r="FN201" s="1633"/>
      <c r="FO201" s="1633"/>
      <c r="FP201" s="1633"/>
      <c r="FQ201" s="1633"/>
      <c r="FR201" s="1633"/>
      <c r="FS201" s="1633"/>
      <c r="FT201" s="1633"/>
      <c r="FU201" s="1633"/>
      <c r="FV201" s="1633"/>
      <c r="FW201" s="1633"/>
      <c r="FX201" s="1633"/>
      <c r="FY201" s="1633"/>
      <c r="FZ201" s="1633"/>
      <c r="GA201" s="1633"/>
      <c r="GB201" s="1633"/>
      <c r="GC201" s="1633"/>
      <c r="GD201" s="1633"/>
      <c r="GE201" s="1633"/>
      <c r="GF201" s="1633"/>
      <c r="GG201" s="1633"/>
      <c r="GH201" s="1633"/>
      <c r="GI201" s="1633"/>
      <c r="GJ201" s="1633"/>
      <c r="GK201" s="1633"/>
      <c r="GL201" s="1633"/>
      <c r="GM201" s="1633"/>
      <c r="GN201" s="1633"/>
      <c r="GO201" s="1633"/>
      <c r="GP201" s="1633"/>
      <c r="GQ201" s="1633"/>
      <c r="GR201" s="1633"/>
      <c r="GS201" s="1633"/>
      <c r="GT201" s="1633"/>
      <c r="GU201" s="1633"/>
      <c r="GV201" s="1633"/>
      <c r="GW201" s="1633"/>
      <c r="GX201" s="1633"/>
      <c r="GY201" s="1633"/>
      <c r="GZ201" s="1633"/>
      <c r="HA201" s="1633"/>
      <c r="HB201" s="1633"/>
      <c r="HC201" s="1633"/>
      <c r="HD201" s="1633"/>
      <c r="HE201" s="1633"/>
      <c r="HF201" s="1633"/>
      <c r="HG201" s="1633"/>
      <c r="HH201" s="1633"/>
      <c r="HI201" s="1633"/>
      <c r="HJ201" s="1633"/>
      <c r="HK201" s="1633"/>
      <c r="HL201" s="1633"/>
      <c r="HM201" s="1633"/>
      <c r="HN201" s="1633"/>
      <c r="HO201" s="1633"/>
      <c r="HP201" s="1633"/>
      <c r="HQ201" s="1633"/>
      <c r="HR201" s="1633"/>
      <c r="HS201" s="1633"/>
      <c r="HT201" s="1633"/>
      <c r="HU201" s="1633"/>
      <c r="HV201" s="1633"/>
      <c r="HW201" s="1633"/>
      <c r="HX201" s="1633"/>
      <c r="HY201" s="1633"/>
      <c r="HZ201" s="1633"/>
      <c r="IA201" s="1633"/>
      <c r="IB201" s="1633"/>
      <c r="IC201" s="1633"/>
      <c r="ID201" s="1633"/>
      <c r="IE201" s="1633"/>
      <c r="IF201" s="1633"/>
      <c r="IG201" s="1633"/>
      <c r="IH201" s="1633"/>
      <c r="II201" s="1633"/>
      <c r="IJ201" s="1633"/>
      <c r="IK201" s="1633"/>
      <c r="IL201" s="1633"/>
      <c r="IM201" s="1633"/>
      <c r="IN201" s="1633"/>
      <c r="IO201" s="1633"/>
      <c r="IP201" s="1633"/>
      <c r="IQ201" s="1633"/>
      <c r="IR201" s="1633"/>
      <c r="IS201" s="1633"/>
      <c r="IT201" s="1633"/>
      <c r="IU201" s="1633"/>
      <c r="IV201" s="1633"/>
      <c r="IW201" s="1633"/>
      <c r="IX201" s="1633"/>
      <c r="IY201" s="1633"/>
      <c r="IZ201" s="1633"/>
      <c r="JA201" s="1633"/>
      <c r="JB201" s="1633"/>
      <c r="JC201" s="1633"/>
      <c r="JD201" s="1633"/>
      <c r="JE201" s="1633"/>
      <c r="JF201" s="1633"/>
      <c r="JG201" s="1633"/>
      <c r="JH201" s="1633"/>
      <c r="JI201" s="1633"/>
      <c r="JJ201" s="1633"/>
      <c r="JK201" s="1633"/>
      <c r="JL201" s="1633"/>
      <c r="JM201" s="1633"/>
      <c r="JN201" s="1633"/>
      <c r="JO201" s="1633"/>
      <c r="JP201" s="1633"/>
      <c r="JQ201" s="1633"/>
      <c r="JR201" s="1633"/>
      <c r="JS201" s="1633"/>
      <c r="JT201" s="1633"/>
      <c r="JU201" s="1633"/>
      <c r="JV201" s="1633"/>
      <c r="JW201" s="1633"/>
      <c r="JX201" s="1633"/>
      <c r="JY201" s="1633"/>
      <c r="JZ201" s="1633"/>
      <c r="KA201" s="1633"/>
      <c r="KB201" s="1633"/>
      <c r="KC201" s="1633"/>
      <c r="KD201" s="1633"/>
      <c r="KE201" s="1633"/>
      <c r="KF201" s="1633"/>
      <c r="KG201" s="1633"/>
      <c r="KH201" s="1633"/>
      <c r="KI201" s="1633"/>
      <c r="KJ201" s="1633"/>
      <c r="KK201" s="1633"/>
      <c r="KL201" s="1633"/>
      <c r="KM201" s="1633"/>
      <c r="KN201" s="1633"/>
      <c r="KO201" s="1633"/>
      <c r="KP201" s="1633"/>
      <c r="KQ201" s="1633"/>
      <c r="KR201" s="1633"/>
      <c r="KS201" s="1633"/>
      <c r="KT201" s="1633"/>
      <c r="KU201" s="1633"/>
      <c r="KV201" s="1633"/>
      <c r="KW201" s="1633"/>
      <c r="KX201" s="1633"/>
      <c r="KY201" s="1633"/>
      <c r="KZ201" s="1633"/>
      <c r="LA201" s="1633"/>
      <c r="LB201" s="1633"/>
      <c r="LC201" s="1633"/>
      <c r="LD201" s="1633"/>
      <c r="LE201" s="1633"/>
      <c r="LF201" s="1633"/>
      <c r="LG201" s="1633"/>
      <c r="LH201" s="1633"/>
      <c r="LI201" s="1633"/>
      <c r="LJ201" s="1633"/>
      <c r="LK201" s="1633"/>
      <c r="LL201" s="1633"/>
      <c r="LM201" s="1633"/>
      <c r="LN201" s="1633"/>
      <c r="LO201" s="1642"/>
      <c r="LP201" s="1642"/>
      <c r="LQ201" s="1642"/>
      <c r="LR201" s="1642"/>
      <c r="LS201" s="1642"/>
      <c r="LT201" s="1642"/>
      <c r="LU201" s="1642"/>
      <c r="LV201" s="1643"/>
    </row>
    <row r="202" s="2140" customFormat="1" ht="45" customHeight="1" spans="1:334">
      <c r="A202" s="2417">
        <v>45848</v>
      </c>
      <c r="B202" s="1500" t="s">
        <v>713</v>
      </c>
      <c r="C202" s="1501" t="s">
        <v>115</v>
      </c>
      <c r="D202" s="1502">
        <v>4500173237</v>
      </c>
      <c r="E202" s="2253"/>
      <c r="F202" s="1502" t="s">
        <v>2296</v>
      </c>
      <c r="G202" s="2419" t="s">
        <v>2297</v>
      </c>
      <c r="H202" s="2419" t="s">
        <v>2297</v>
      </c>
      <c r="I202" s="1532" t="s">
        <v>2298</v>
      </c>
      <c r="J202" s="1522">
        <v>16128</v>
      </c>
      <c r="K202" s="1534">
        <v>0</v>
      </c>
      <c r="L202" s="1534">
        <v>96</v>
      </c>
      <c r="M202" s="1534">
        <f t="shared" si="153"/>
        <v>168</v>
      </c>
      <c r="N202" s="1536">
        <v>45889</v>
      </c>
      <c r="O202" s="1536">
        <v>45893</v>
      </c>
      <c r="P202" s="1537" t="s">
        <v>2299</v>
      </c>
      <c r="Q202" s="1562" t="s">
        <v>78</v>
      </c>
      <c r="R202" s="2709"/>
      <c r="S202" s="2709"/>
      <c r="T202" s="2709"/>
      <c r="U202" s="2709"/>
      <c r="V202" s="1532"/>
      <c r="W202" s="1532" t="s">
        <v>168</v>
      </c>
      <c r="X202" s="1565">
        <v>45848</v>
      </c>
      <c r="Y202" s="1589" t="s">
        <v>88</v>
      </c>
      <c r="Z202" s="1589">
        <v>45848</v>
      </c>
      <c r="AA202" s="1589" t="s">
        <v>1716</v>
      </c>
      <c r="AB202" s="1589"/>
      <c r="AC202" s="2311" t="s">
        <v>2300</v>
      </c>
      <c r="AD202" s="1590" t="s">
        <v>172</v>
      </c>
      <c r="AE202" s="2277">
        <v>0.8639</v>
      </c>
      <c r="AF202" s="2278">
        <f t="shared" si="156"/>
        <v>13932.9792</v>
      </c>
      <c r="AG202" s="1504" t="s">
        <v>2301</v>
      </c>
      <c r="AH202" s="1609" t="s">
        <v>81</v>
      </c>
      <c r="AI202" s="2710"/>
      <c r="AJ202" s="2626">
        <v>10</v>
      </c>
      <c r="AK202" s="2627"/>
      <c r="AL202" s="2627">
        <f>J202</f>
        <v>16128</v>
      </c>
      <c r="AM202" s="2627"/>
      <c r="AN202" s="2627">
        <f t="shared" si="157"/>
        <v>672</v>
      </c>
      <c r="AO202" s="2627"/>
      <c r="AP202" s="2627"/>
      <c r="AQ202" s="2641"/>
      <c r="AR202" s="1610"/>
      <c r="AS202" s="1610" t="s">
        <v>64</v>
      </c>
      <c r="AT202" s="1610"/>
      <c r="AU202" s="1610">
        <f>J202</f>
        <v>16128</v>
      </c>
      <c r="AV202" s="2313">
        <f>J202/4</f>
        <v>4032</v>
      </c>
      <c r="AW202" s="2313"/>
      <c r="AX202" s="1637"/>
      <c r="AY202" s="1637"/>
      <c r="AZ202" s="1637"/>
      <c r="BA202" s="2647">
        <f>J202/4</f>
        <v>4032</v>
      </c>
      <c r="BB202" s="2647"/>
      <c r="BC202" s="2647">
        <f>J202/4</f>
        <v>4032</v>
      </c>
      <c r="BD202" s="2647">
        <f>J202/4</f>
        <v>4032</v>
      </c>
      <c r="BE202" s="2647"/>
      <c r="BF202" s="2185">
        <f t="shared" si="133"/>
        <v>3864</v>
      </c>
      <c r="BG202" s="2297">
        <f t="shared" si="155"/>
        <v>168</v>
      </c>
      <c r="BH202" s="1633"/>
      <c r="BI202" s="1633"/>
      <c r="BJ202" s="1633"/>
      <c r="BK202" s="1633"/>
      <c r="BL202" s="1633"/>
      <c r="BM202" s="1633"/>
      <c r="BN202" s="1633"/>
      <c r="BO202" s="1633"/>
      <c r="BP202" s="1633"/>
      <c r="BQ202" s="1633"/>
      <c r="BR202" s="1633"/>
      <c r="BS202" s="1633"/>
      <c r="BT202" s="1633"/>
      <c r="BU202" s="1633"/>
      <c r="BV202" s="1633"/>
      <c r="BW202" s="1633"/>
      <c r="BX202" s="1633"/>
      <c r="BY202" s="1633"/>
      <c r="BZ202" s="1633"/>
      <c r="CA202" s="1633"/>
      <c r="CB202" s="1633"/>
      <c r="CC202" s="1633"/>
      <c r="CD202" s="1633"/>
      <c r="CE202" s="1633"/>
      <c r="CF202" s="1633"/>
      <c r="CG202" s="1633"/>
      <c r="CH202" s="1633"/>
      <c r="CI202" s="1633"/>
      <c r="CJ202" s="1633"/>
      <c r="CK202" s="1633"/>
      <c r="CL202" s="1633"/>
      <c r="CM202" s="1633"/>
      <c r="CN202" s="1633"/>
      <c r="CO202" s="1633"/>
      <c r="CP202" s="1633"/>
      <c r="CQ202" s="1633"/>
      <c r="CR202" s="1633"/>
      <c r="CS202" s="1633"/>
      <c r="CT202" s="1633"/>
      <c r="CU202" s="1633"/>
      <c r="CV202" s="1633"/>
      <c r="CW202" s="1633"/>
      <c r="CX202" s="1633"/>
      <c r="CY202" s="1633"/>
      <c r="CZ202" s="1633"/>
      <c r="DA202" s="1633"/>
      <c r="DB202" s="1633"/>
      <c r="DC202" s="1633"/>
      <c r="DD202" s="1633"/>
      <c r="DE202" s="1633"/>
      <c r="DF202" s="1633"/>
      <c r="DG202" s="1633"/>
      <c r="DH202" s="1633"/>
      <c r="DI202" s="1633"/>
      <c r="DJ202" s="1633"/>
      <c r="DK202" s="1633"/>
      <c r="DL202" s="1633"/>
      <c r="DM202" s="1633"/>
      <c r="DN202" s="1633"/>
      <c r="DO202" s="1633"/>
      <c r="DP202" s="1633"/>
      <c r="DQ202" s="1633"/>
      <c r="DR202" s="1633"/>
      <c r="DS202" s="1633"/>
      <c r="DT202" s="1633"/>
      <c r="DU202" s="1633"/>
      <c r="DV202" s="1633"/>
      <c r="DW202" s="1633"/>
      <c r="DX202" s="1633"/>
      <c r="DY202" s="1633"/>
      <c r="DZ202" s="1633"/>
      <c r="EA202" s="1633"/>
      <c r="EB202" s="1633"/>
      <c r="EC202" s="1633"/>
      <c r="ED202" s="1633"/>
      <c r="EE202" s="1633"/>
      <c r="EF202" s="1633"/>
      <c r="EG202" s="1633"/>
      <c r="EH202" s="1633"/>
      <c r="EI202" s="1633"/>
      <c r="EJ202" s="1633"/>
      <c r="EK202" s="1633"/>
      <c r="EL202" s="1633"/>
      <c r="EM202" s="1633"/>
      <c r="EN202" s="1633"/>
      <c r="EO202" s="1633"/>
      <c r="EP202" s="1633"/>
      <c r="EQ202" s="1633"/>
      <c r="ER202" s="1633"/>
      <c r="ES202" s="1633"/>
      <c r="ET202" s="1633"/>
      <c r="EU202" s="1633"/>
      <c r="EV202" s="1633"/>
      <c r="EW202" s="1633"/>
      <c r="EX202" s="1633"/>
      <c r="EY202" s="1633"/>
      <c r="EZ202" s="1633"/>
      <c r="FA202" s="1633"/>
      <c r="FB202" s="1633"/>
      <c r="FC202" s="1633"/>
      <c r="FD202" s="1633"/>
      <c r="FE202" s="1633"/>
      <c r="FF202" s="1633"/>
      <c r="FG202" s="1633"/>
      <c r="FH202" s="1633"/>
      <c r="FI202" s="1633"/>
      <c r="FJ202" s="1633"/>
      <c r="FK202" s="1633"/>
      <c r="FL202" s="1633"/>
      <c r="FM202" s="1633"/>
      <c r="FN202" s="1633"/>
      <c r="FO202" s="1633"/>
      <c r="FP202" s="1633"/>
      <c r="FQ202" s="1633"/>
      <c r="FR202" s="1633"/>
      <c r="FS202" s="1633"/>
      <c r="FT202" s="1633"/>
      <c r="FU202" s="1633"/>
      <c r="FV202" s="1633"/>
      <c r="FW202" s="1633"/>
      <c r="FX202" s="1633"/>
      <c r="FY202" s="1633"/>
      <c r="FZ202" s="1633"/>
      <c r="GA202" s="1633"/>
      <c r="GB202" s="1633"/>
      <c r="GC202" s="1633"/>
      <c r="GD202" s="1633"/>
      <c r="GE202" s="1633"/>
      <c r="GF202" s="1633"/>
      <c r="GG202" s="1633"/>
      <c r="GH202" s="1633"/>
      <c r="GI202" s="1633"/>
      <c r="GJ202" s="1633"/>
      <c r="GK202" s="1633"/>
      <c r="GL202" s="1633"/>
      <c r="GM202" s="1633"/>
      <c r="GN202" s="1633"/>
      <c r="GO202" s="1633"/>
      <c r="GP202" s="1633"/>
      <c r="GQ202" s="1633"/>
      <c r="GR202" s="1633"/>
      <c r="GS202" s="1633"/>
      <c r="GT202" s="1633"/>
      <c r="GU202" s="1633"/>
      <c r="GV202" s="1633"/>
      <c r="GW202" s="1633"/>
      <c r="GX202" s="1633"/>
      <c r="GY202" s="1633"/>
      <c r="GZ202" s="1633"/>
      <c r="HA202" s="1633"/>
      <c r="HB202" s="1633"/>
      <c r="HC202" s="1633"/>
      <c r="HD202" s="1633"/>
      <c r="HE202" s="1633"/>
      <c r="HF202" s="1633"/>
      <c r="HG202" s="1633"/>
      <c r="HH202" s="1633"/>
      <c r="HI202" s="1633"/>
      <c r="HJ202" s="1633"/>
      <c r="HK202" s="1633"/>
      <c r="HL202" s="1633"/>
      <c r="HM202" s="1633"/>
      <c r="HN202" s="1633"/>
      <c r="HO202" s="1633"/>
      <c r="HP202" s="1633"/>
      <c r="HQ202" s="1633"/>
      <c r="HR202" s="1633"/>
      <c r="HS202" s="1633"/>
      <c r="HT202" s="1633"/>
      <c r="HU202" s="1633"/>
      <c r="HV202" s="1633"/>
      <c r="HW202" s="1633"/>
      <c r="HX202" s="1633"/>
      <c r="HY202" s="1633"/>
      <c r="HZ202" s="1633"/>
      <c r="IA202" s="1633"/>
      <c r="IB202" s="1633"/>
      <c r="IC202" s="1633"/>
      <c r="ID202" s="1633"/>
      <c r="IE202" s="1633"/>
      <c r="IF202" s="1633"/>
      <c r="IG202" s="1633"/>
      <c r="IH202" s="1633"/>
      <c r="II202" s="1633"/>
      <c r="IJ202" s="1633"/>
      <c r="IK202" s="1633"/>
      <c r="IL202" s="1633"/>
      <c r="IM202" s="1633"/>
      <c r="IN202" s="1633"/>
      <c r="IO202" s="1633"/>
      <c r="IP202" s="1633"/>
      <c r="IQ202" s="1633"/>
      <c r="IR202" s="1633"/>
      <c r="IS202" s="1633"/>
      <c r="IT202" s="1633"/>
      <c r="IU202" s="1633"/>
      <c r="IV202" s="1633"/>
      <c r="IW202" s="1633"/>
      <c r="IX202" s="1633"/>
      <c r="IY202" s="1633"/>
      <c r="IZ202" s="1633"/>
      <c r="JA202" s="1633"/>
      <c r="JB202" s="1633"/>
      <c r="JC202" s="1633"/>
      <c r="JD202" s="1633"/>
      <c r="JE202" s="1633"/>
      <c r="JF202" s="1633"/>
      <c r="JG202" s="1633"/>
      <c r="JH202" s="1633"/>
      <c r="JI202" s="1633"/>
      <c r="JJ202" s="1633"/>
      <c r="JK202" s="1633"/>
      <c r="JL202" s="1633"/>
      <c r="JM202" s="1633"/>
      <c r="JN202" s="1633"/>
      <c r="JO202" s="1633"/>
      <c r="JP202" s="1633"/>
      <c r="JQ202" s="1633"/>
      <c r="JR202" s="1633"/>
      <c r="JS202" s="1633"/>
      <c r="JT202" s="1633"/>
      <c r="JU202" s="1633"/>
      <c r="JV202" s="1633"/>
      <c r="JW202" s="1633"/>
      <c r="JX202" s="1633"/>
      <c r="JY202" s="1633"/>
      <c r="JZ202" s="1633"/>
      <c r="KA202" s="1633"/>
      <c r="KB202" s="1633"/>
      <c r="KC202" s="1633"/>
      <c r="KD202" s="1633"/>
      <c r="KE202" s="1633"/>
      <c r="KF202" s="1633"/>
      <c r="KG202" s="1633"/>
      <c r="KH202" s="1633"/>
      <c r="KI202" s="1633"/>
      <c r="KJ202" s="1633"/>
      <c r="KK202" s="1633"/>
      <c r="KL202" s="1633"/>
      <c r="KM202" s="1633"/>
      <c r="KN202" s="1633"/>
      <c r="KO202" s="1633"/>
      <c r="KP202" s="1633"/>
      <c r="KQ202" s="1633"/>
      <c r="KR202" s="1633"/>
      <c r="KS202" s="1633"/>
      <c r="KT202" s="1633"/>
      <c r="KU202" s="1633"/>
      <c r="KV202" s="1633"/>
      <c r="KW202" s="1633"/>
      <c r="KX202" s="1633"/>
      <c r="KY202" s="1633"/>
      <c r="KZ202" s="1633"/>
      <c r="LA202" s="1633"/>
      <c r="LB202" s="1633"/>
      <c r="LC202" s="1633"/>
      <c r="LD202" s="1633"/>
      <c r="LE202" s="1633"/>
      <c r="LF202" s="1633"/>
      <c r="LG202" s="1633"/>
      <c r="LH202" s="1633"/>
      <c r="LI202" s="1633"/>
      <c r="LJ202" s="1633"/>
      <c r="LK202" s="1633"/>
      <c r="LL202" s="1633"/>
      <c r="LM202" s="1633"/>
      <c r="LN202" s="1633"/>
      <c r="LO202" s="1642"/>
      <c r="LP202" s="1642"/>
      <c r="LQ202" s="1642"/>
      <c r="LR202" s="1642"/>
      <c r="LS202" s="1642"/>
      <c r="LT202" s="1642"/>
      <c r="LU202" s="1642"/>
      <c r="LV202" s="1643"/>
    </row>
    <row r="203" s="2140" customFormat="1" ht="45" customHeight="1" spans="1:334">
      <c r="A203" s="2417">
        <v>45848</v>
      </c>
      <c r="B203" s="1500" t="s">
        <v>713</v>
      </c>
      <c r="C203" s="1501" t="s">
        <v>115</v>
      </c>
      <c r="D203" s="1502">
        <v>4500173237</v>
      </c>
      <c r="E203" s="2253"/>
      <c r="F203" s="1502" t="s">
        <v>2302</v>
      </c>
      <c r="G203" s="2419" t="s">
        <v>2303</v>
      </c>
      <c r="H203" s="1505" t="s">
        <v>2303</v>
      </c>
      <c r="I203" s="1532" t="s">
        <v>2298</v>
      </c>
      <c r="J203" s="1522">
        <v>16128</v>
      </c>
      <c r="K203" s="1534">
        <v>0</v>
      </c>
      <c r="L203" s="1534">
        <v>96</v>
      </c>
      <c r="M203" s="1534">
        <f t="shared" si="153"/>
        <v>168</v>
      </c>
      <c r="N203" s="1536">
        <v>45889</v>
      </c>
      <c r="O203" s="1536">
        <v>45893</v>
      </c>
      <c r="P203" s="1537" t="s">
        <v>2299</v>
      </c>
      <c r="Q203" s="1562" t="s">
        <v>78</v>
      </c>
      <c r="R203" s="2718"/>
      <c r="S203" s="2718"/>
      <c r="T203" s="2718"/>
      <c r="U203" s="2718"/>
      <c r="V203" s="1532"/>
      <c r="W203" s="1532" t="s">
        <v>168</v>
      </c>
      <c r="X203" s="1565">
        <v>45848</v>
      </c>
      <c r="Y203" s="1589" t="s">
        <v>88</v>
      </c>
      <c r="Z203" s="1589">
        <v>45848</v>
      </c>
      <c r="AA203" s="1589" t="s">
        <v>1716</v>
      </c>
      <c r="AB203" s="1589"/>
      <c r="AC203" s="2311" t="s">
        <v>2304</v>
      </c>
      <c r="AD203" s="1590" t="s">
        <v>172</v>
      </c>
      <c r="AE203" s="2277">
        <v>0.8084</v>
      </c>
      <c r="AF203" s="2278">
        <f t="shared" si="156"/>
        <v>13037.8752</v>
      </c>
      <c r="AG203" s="1504" t="s">
        <v>2301</v>
      </c>
      <c r="AH203" s="1609" t="s">
        <v>81</v>
      </c>
      <c r="AI203" s="2710"/>
      <c r="AJ203" s="2626">
        <v>10</v>
      </c>
      <c r="AK203" s="2627"/>
      <c r="AL203" s="2627">
        <f>J203</f>
        <v>16128</v>
      </c>
      <c r="AM203" s="2627"/>
      <c r="AN203" s="2627">
        <f t="shared" si="157"/>
        <v>672</v>
      </c>
      <c r="AO203" s="2627"/>
      <c r="AP203" s="2627"/>
      <c r="AQ203" s="2641"/>
      <c r="AR203" s="1610"/>
      <c r="AS203" s="1610" t="s">
        <v>64</v>
      </c>
      <c r="AT203" s="1610"/>
      <c r="AU203" s="1610">
        <f>J203</f>
        <v>16128</v>
      </c>
      <c r="AV203" s="2313"/>
      <c r="AW203" s="2313">
        <f>J203/4</f>
        <v>4032</v>
      </c>
      <c r="AX203" s="1637">
        <f>J203/4</f>
        <v>4032</v>
      </c>
      <c r="AY203" s="1637"/>
      <c r="AZ203" s="1637"/>
      <c r="BA203" s="2647"/>
      <c r="BB203" s="2647">
        <f>J203/4</f>
        <v>4032</v>
      </c>
      <c r="BC203" s="2647"/>
      <c r="BD203" s="2647"/>
      <c r="BE203" s="2647">
        <f>J203/4</f>
        <v>4032</v>
      </c>
      <c r="BF203" s="2185">
        <f t="shared" si="133"/>
        <v>3864</v>
      </c>
      <c r="BG203" s="2297">
        <f t="shared" si="155"/>
        <v>168</v>
      </c>
      <c r="BH203" s="1633"/>
      <c r="BI203" s="1633"/>
      <c r="BJ203" s="1633"/>
      <c r="BK203" s="1633"/>
      <c r="BL203" s="1633"/>
      <c r="BM203" s="1633"/>
      <c r="BN203" s="1633"/>
      <c r="BO203" s="1633"/>
      <c r="BP203" s="1633"/>
      <c r="BQ203" s="1633"/>
      <c r="BR203" s="1633"/>
      <c r="BS203" s="1633"/>
      <c r="BT203" s="1633"/>
      <c r="BU203" s="1633"/>
      <c r="BV203" s="1633"/>
      <c r="BW203" s="1633"/>
      <c r="BX203" s="1633"/>
      <c r="BY203" s="1633"/>
      <c r="BZ203" s="1633"/>
      <c r="CA203" s="1633"/>
      <c r="CB203" s="1633"/>
      <c r="CC203" s="1633"/>
      <c r="CD203" s="1633"/>
      <c r="CE203" s="1633"/>
      <c r="CF203" s="1633"/>
      <c r="CG203" s="1633"/>
      <c r="CH203" s="1633"/>
      <c r="CI203" s="1633"/>
      <c r="CJ203" s="1633"/>
      <c r="CK203" s="1633"/>
      <c r="CL203" s="1633"/>
      <c r="CM203" s="1633"/>
      <c r="CN203" s="1633"/>
      <c r="CO203" s="1633"/>
      <c r="CP203" s="1633"/>
      <c r="CQ203" s="1633"/>
      <c r="CR203" s="1633"/>
      <c r="CS203" s="1633"/>
      <c r="CT203" s="1633"/>
      <c r="CU203" s="1633"/>
      <c r="CV203" s="1633"/>
      <c r="CW203" s="1633"/>
      <c r="CX203" s="1633"/>
      <c r="CY203" s="1633"/>
      <c r="CZ203" s="1633"/>
      <c r="DA203" s="1633"/>
      <c r="DB203" s="1633"/>
      <c r="DC203" s="1633"/>
      <c r="DD203" s="1633"/>
      <c r="DE203" s="1633"/>
      <c r="DF203" s="1633"/>
      <c r="DG203" s="1633"/>
      <c r="DH203" s="1633"/>
      <c r="DI203" s="1633"/>
      <c r="DJ203" s="1633"/>
      <c r="DK203" s="1633"/>
      <c r="DL203" s="1633"/>
      <c r="DM203" s="1633"/>
      <c r="DN203" s="1633"/>
      <c r="DO203" s="1633"/>
      <c r="DP203" s="1633"/>
      <c r="DQ203" s="1633"/>
      <c r="DR203" s="1633"/>
      <c r="DS203" s="1633"/>
      <c r="DT203" s="1633"/>
      <c r="DU203" s="1633"/>
      <c r="DV203" s="1633"/>
      <c r="DW203" s="1633"/>
      <c r="DX203" s="1633"/>
      <c r="DY203" s="1633"/>
      <c r="DZ203" s="1633"/>
      <c r="EA203" s="1633"/>
      <c r="EB203" s="1633"/>
      <c r="EC203" s="1633"/>
      <c r="ED203" s="1633"/>
      <c r="EE203" s="1633"/>
      <c r="EF203" s="1633"/>
      <c r="EG203" s="1633"/>
      <c r="EH203" s="1633"/>
      <c r="EI203" s="1633"/>
      <c r="EJ203" s="1633"/>
      <c r="EK203" s="1633"/>
      <c r="EL203" s="1633"/>
      <c r="EM203" s="1633"/>
      <c r="EN203" s="1633"/>
      <c r="EO203" s="1633"/>
      <c r="EP203" s="1633"/>
      <c r="EQ203" s="1633"/>
      <c r="ER203" s="1633"/>
      <c r="ES203" s="1633"/>
      <c r="ET203" s="1633"/>
      <c r="EU203" s="1633"/>
      <c r="EV203" s="1633"/>
      <c r="EW203" s="1633"/>
      <c r="EX203" s="1633"/>
      <c r="EY203" s="1633"/>
      <c r="EZ203" s="1633"/>
      <c r="FA203" s="1633"/>
      <c r="FB203" s="1633"/>
      <c r="FC203" s="1633"/>
      <c r="FD203" s="1633"/>
      <c r="FE203" s="1633"/>
      <c r="FF203" s="1633"/>
      <c r="FG203" s="1633"/>
      <c r="FH203" s="1633"/>
      <c r="FI203" s="1633"/>
      <c r="FJ203" s="1633"/>
      <c r="FK203" s="1633"/>
      <c r="FL203" s="1633"/>
      <c r="FM203" s="1633"/>
      <c r="FN203" s="1633"/>
      <c r="FO203" s="1633"/>
      <c r="FP203" s="1633"/>
      <c r="FQ203" s="1633"/>
      <c r="FR203" s="1633"/>
      <c r="FS203" s="1633"/>
      <c r="FT203" s="1633"/>
      <c r="FU203" s="1633"/>
      <c r="FV203" s="1633"/>
      <c r="FW203" s="1633"/>
      <c r="FX203" s="1633"/>
      <c r="FY203" s="1633"/>
      <c r="FZ203" s="1633"/>
      <c r="GA203" s="1633"/>
      <c r="GB203" s="1633"/>
      <c r="GC203" s="1633"/>
      <c r="GD203" s="1633"/>
      <c r="GE203" s="1633"/>
      <c r="GF203" s="1633"/>
      <c r="GG203" s="1633"/>
      <c r="GH203" s="1633"/>
      <c r="GI203" s="1633"/>
      <c r="GJ203" s="1633"/>
      <c r="GK203" s="1633"/>
      <c r="GL203" s="1633"/>
      <c r="GM203" s="1633"/>
      <c r="GN203" s="1633"/>
      <c r="GO203" s="1633"/>
      <c r="GP203" s="1633"/>
      <c r="GQ203" s="1633"/>
      <c r="GR203" s="1633"/>
      <c r="GS203" s="1633"/>
      <c r="GT203" s="1633"/>
      <c r="GU203" s="1633"/>
      <c r="GV203" s="1633"/>
      <c r="GW203" s="1633"/>
      <c r="GX203" s="1633"/>
      <c r="GY203" s="1633"/>
      <c r="GZ203" s="1633"/>
      <c r="HA203" s="1633"/>
      <c r="HB203" s="1633"/>
      <c r="HC203" s="1633"/>
      <c r="HD203" s="1633"/>
      <c r="HE203" s="1633"/>
      <c r="HF203" s="1633"/>
      <c r="HG203" s="1633"/>
      <c r="HH203" s="1633"/>
      <c r="HI203" s="1633"/>
      <c r="HJ203" s="1633"/>
      <c r="HK203" s="1633"/>
      <c r="HL203" s="1633"/>
      <c r="HM203" s="1633"/>
      <c r="HN203" s="1633"/>
      <c r="HO203" s="1633"/>
      <c r="HP203" s="1633"/>
      <c r="HQ203" s="1633"/>
      <c r="HR203" s="1633"/>
      <c r="HS203" s="1633"/>
      <c r="HT203" s="1633"/>
      <c r="HU203" s="1633"/>
      <c r="HV203" s="1633"/>
      <c r="HW203" s="1633"/>
      <c r="HX203" s="1633"/>
      <c r="HY203" s="1633"/>
      <c r="HZ203" s="1633"/>
      <c r="IA203" s="1633"/>
      <c r="IB203" s="1633"/>
      <c r="IC203" s="1633"/>
      <c r="ID203" s="1633"/>
      <c r="IE203" s="1633"/>
      <c r="IF203" s="1633"/>
      <c r="IG203" s="1633"/>
      <c r="IH203" s="1633"/>
      <c r="II203" s="1633"/>
      <c r="IJ203" s="1633"/>
      <c r="IK203" s="1633"/>
      <c r="IL203" s="1633"/>
      <c r="IM203" s="1633"/>
      <c r="IN203" s="1633"/>
      <c r="IO203" s="1633"/>
      <c r="IP203" s="1633"/>
      <c r="IQ203" s="1633"/>
      <c r="IR203" s="1633"/>
      <c r="IS203" s="1633"/>
      <c r="IT203" s="1633"/>
      <c r="IU203" s="1633"/>
      <c r="IV203" s="1633"/>
      <c r="IW203" s="1633"/>
      <c r="IX203" s="1633"/>
      <c r="IY203" s="1633"/>
      <c r="IZ203" s="1633"/>
      <c r="JA203" s="1633"/>
      <c r="JB203" s="1633"/>
      <c r="JC203" s="1633"/>
      <c r="JD203" s="1633"/>
      <c r="JE203" s="1633"/>
      <c r="JF203" s="1633"/>
      <c r="JG203" s="1633"/>
      <c r="JH203" s="1633"/>
      <c r="JI203" s="1633"/>
      <c r="JJ203" s="1633"/>
      <c r="JK203" s="1633"/>
      <c r="JL203" s="1633"/>
      <c r="JM203" s="1633"/>
      <c r="JN203" s="1633"/>
      <c r="JO203" s="1633"/>
      <c r="JP203" s="1633"/>
      <c r="JQ203" s="1633"/>
      <c r="JR203" s="1633"/>
      <c r="JS203" s="1633"/>
      <c r="JT203" s="1633"/>
      <c r="JU203" s="1633"/>
      <c r="JV203" s="1633"/>
      <c r="JW203" s="1633"/>
      <c r="JX203" s="1633"/>
      <c r="JY203" s="1633"/>
      <c r="JZ203" s="1633"/>
      <c r="KA203" s="1633"/>
      <c r="KB203" s="1633"/>
      <c r="KC203" s="1633"/>
      <c r="KD203" s="1633"/>
      <c r="KE203" s="1633"/>
      <c r="KF203" s="1633"/>
      <c r="KG203" s="1633"/>
      <c r="KH203" s="1633"/>
      <c r="KI203" s="1633"/>
      <c r="KJ203" s="1633"/>
      <c r="KK203" s="1633"/>
      <c r="KL203" s="1633"/>
      <c r="KM203" s="1633"/>
      <c r="KN203" s="1633"/>
      <c r="KO203" s="1633"/>
      <c r="KP203" s="1633"/>
      <c r="KQ203" s="1633"/>
      <c r="KR203" s="1633"/>
      <c r="KS203" s="1633"/>
      <c r="KT203" s="1633"/>
      <c r="KU203" s="1633"/>
      <c r="KV203" s="1633"/>
      <c r="KW203" s="1633"/>
      <c r="KX203" s="1633"/>
      <c r="KY203" s="1633"/>
      <c r="KZ203" s="1633"/>
      <c r="LA203" s="1633"/>
      <c r="LB203" s="1633"/>
      <c r="LC203" s="1633"/>
      <c r="LD203" s="1633"/>
      <c r="LE203" s="1633"/>
      <c r="LF203" s="1633"/>
      <c r="LG203" s="1633"/>
      <c r="LH203" s="1633"/>
      <c r="LI203" s="1633"/>
      <c r="LJ203" s="1633"/>
      <c r="LK203" s="1633"/>
      <c r="LL203" s="1633"/>
      <c r="LM203" s="1633"/>
      <c r="LN203" s="1633"/>
      <c r="LO203" s="1642"/>
      <c r="LP203" s="1642"/>
      <c r="LQ203" s="1642"/>
      <c r="LR203" s="1642"/>
      <c r="LS203" s="1642"/>
      <c r="LT203" s="1642"/>
      <c r="LU203" s="1642"/>
      <c r="LV203" s="1643"/>
    </row>
    <row r="204" s="2140" customFormat="1" ht="45" customHeight="1" spans="1:334">
      <c r="A204" s="2417">
        <v>45848</v>
      </c>
      <c r="B204" s="1500" t="s">
        <v>713</v>
      </c>
      <c r="C204" s="1501" t="s">
        <v>115</v>
      </c>
      <c r="D204" s="1502">
        <v>4500173237</v>
      </c>
      <c r="E204" s="2253"/>
      <c r="F204" s="1502" t="s">
        <v>2305</v>
      </c>
      <c r="G204" s="1505" t="s">
        <v>2306</v>
      </c>
      <c r="H204" s="1505" t="s">
        <v>1790</v>
      </c>
      <c r="I204" s="1532" t="s">
        <v>1791</v>
      </c>
      <c r="J204" s="1522">
        <v>12864</v>
      </c>
      <c r="K204" s="1534">
        <v>0</v>
      </c>
      <c r="L204" s="1534">
        <v>96</v>
      </c>
      <c r="M204" s="1534">
        <f t="shared" si="153"/>
        <v>134</v>
      </c>
      <c r="N204" s="1536">
        <v>45889</v>
      </c>
      <c r="O204" s="1536">
        <v>45893</v>
      </c>
      <c r="P204" s="1537" t="s">
        <v>2299</v>
      </c>
      <c r="Q204" s="1562" t="s">
        <v>78</v>
      </c>
      <c r="R204" s="2718"/>
      <c r="S204" s="2718"/>
      <c r="T204" s="2718"/>
      <c r="U204" s="2718"/>
      <c r="V204" s="1532"/>
      <c r="W204" s="1532" t="s">
        <v>168</v>
      </c>
      <c r="X204" s="1565">
        <v>45848</v>
      </c>
      <c r="Y204" s="1589" t="s">
        <v>88</v>
      </c>
      <c r="Z204" s="1589">
        <v>45848</v>
      </c>
      <c r="AA204" s="1589" t="s">
        <v>1716</v>
      </c>
      <c r="AB204" s="1589"/>
      <c r="AC204" s="2311" t="s">
        <v>2307</v>
      </c>
      <c r="AD204" s="1590" t="s">
        <v>172</v>
      </c>
      <c r="AE204" s="2277">
        <v>1.0103</v>
      </c>
      <c r="AF204" s="2278">
        <f t="shared" si="156"/>
        <v>12996.4992</v>
      </c>
      <c r="AG204" s="1504"/>
      <c r="AH204" s="1609" t="s">
        <v>81</v>
      </c>
      <c r="AI204" s="2710"/>
      <c r="AJ204" s="2626">
        <v>1</v>
      </c>
      <c r="AK204" s="2627"/>
      <c r="AL204" s="2627">
        <f>J204</f>
        <v>12864</v>
      </c>
      <c r="AM204" s="2627"/>
      <c r="AN204" s="2627">
        <f t="shared" si="157"/>
        <v>536</v>
      </c>
      <c r="AO204" s="2627"/>
      <c r="AP204" s="2627"/>
      <c r="AQ204" s="2641"/>
      <c r="AR204" s="1610"/>
      <c r="AS204" s="1610" t="s">
        <v>64</v>
      </c>
      <c r="AT204" s="1610"/>
      <c r="AU204" s="1610">
        <f>J204</f>
        <v>12864</v>
      </c>
      <c r="AV204" s="2313"/>
      <c r="AW204" s="1637"/>
      <c r="AX204" s="1637"/>
      <c r="AY204" s="1622">
        <f>J204</f>
        <v>12864</v>
      </c>
      <c r="AZ204" s="1637"/>
      <c r="BA204" s="2647"/>
      <c r="BB204" s="2647"/>
      <c r="BC204" s="2647"/>
      <c r="BD204" s="2647"/>
      <c r="BE204" s="2647"/>
      <c r="BF204" s="2185">
        <f t="shared" si="133"/>
        <v>12328</v>
      </c>
      <c r="BG204" s="2297">
        <f t="shared" si="155"/>
        <v>536</v>
      </c>
      <c r="BH204" s="1633"/>
      <c r="BI204" s="1633"/>
      <c r="BJ204" s="1633"/>
      <c r="BK204" s="1633"/>
      <c r="BL204" s="1633"/>
      <c r="BM204" s="1633"/>
      <c r="BN204" s="1633"/>
      <c r="BO204" s="1633"/>
      <c r="BP204" s="1633"/>
      <c r="BQ204" s="1633"/>
      <c r="BR204" s="1633"/>
      <c r="BS204" s="1633"/>
      <c r="BT204" s="1633"/>
      <c r="BU204" s="1633"/>
      <c r="BV204" s="1633"/>
      <c r="BW204" s="1633"/>
      <c r="BX204" s="1633"/>
      <c r="BY204" s="1633"/>
      <c r="BZ204" s="1633"/>
      <c r="CA204" s="1633"/>
      <c r="CB204" s="1633"/>
      <c r="CC204" s="1633"/>
      <c r="CD204" s="1633"/>
      <c r="CE204" s="1633"/>
      <c r="CF204" s="1633"/>
      <c r="CG204" s="1633"/>
      <c r="CH204" s="1633"/>
      <c r="CI204" s="1633"/>
      <c r="CJ204" s="1633"/>
      <c r="CK204" s="1633"/>
      <c r="CL204" s="1633"/>
      <c r="CM204" s="1633"/>
      <c r="CN204" s="1633"/>
      <c r="CO204" s="1633"/>
      <c r="CP204" s="1633"/>
      <c r="CQ204" s="1633"/>
      <c r="CR204" s="1633"/>
      <c r="CS204" s="1633"/>
      <c r="CT204" s="1633"/>
      <c r="CU204" s="1633"/>
      <c r="CV204" s="1633"/>
      <c r="CW204" s="1633"/>
      <c r="CX204" s="1633"/>
      <c r="CY204" s="1633"/>
      <c r="CZ204" s="1633"/>
      <c r="DA204" s="1633"/>
      <c r="DB204" s="1633"/>
      <c r="DC204" s="1633"/>
      <c r="DD204" s="1633"/>
      <c r="DE204" s="1633"/>
      <c r="DF204" s="1633"/>
      <c r="DG204" s="1633"/>
      <c r="DH204" s="1633"/>
      <c r="DI204" s="1633"/>
      <c r="DJ204" s="1633"/>
      <c r="DK204" s="1633"/>
      <c r="DL204" s="1633"/>
      <c r="DM204" s="1633"/>
      <c r="DN204" s="1633"/>
      <c r="DO204" s="1633"/>
      <c r="DP204" s="1633"/>
      <c r="DQ204" s="1633"/>
      <c r="DR204" s="1633"/>
      <c r="DS204" s="1633"/>
      <c r="DT204" s="1633"/>
      <c r="DU204" s="1633"/>
      <c r="DV204" s="1633"/>
      <c r="DW204" s="1633"/>
      <c r="DX204" s="1633"/>
      <c r="DY204" s="1633"/>
      <c r="DZ204" s="1633"/>
      <c r="EA204" s="1633"/>
      <c r="EB204" s="1633"/>
      <c r="EC204" s="1633"/>
      <c r="ED204" s="1633"/>
      <c r="EE204" s="1633"/>
      <c r="EF204" s="1633"/>
      <c r="EG204" s="1633"/>
      <c r="EH204" s="1633"/>
      <c r="EI204" s="1633"/>
      <c r="EJ204" s="1633"/>
      <c r="EK204" s="1633"/>
      <c r="EL204" s="1633"/>
      <c r="EM204" s="1633"/>
      <c r="EN204" s="1633"/>
      <c r="EO204" s="1633"/>
      <c r="EP204" s="1633"/>
      <c r="EQ204" s="1633"/>
      <c r="ER204" s="1633"/>
      <c r="ES204" s="1633"/>
      <c r="ET204" s="1633"/>
      <c r="EU204" s="1633"/>
      <c r="EV204" s="1633"/>
      <c r="EW204" s="1633"/>
      <c r="EX204" s="1633"/>
      <c r="EY204" s="1633"/>
      <c r="EZ204" s="1633"/>
      <c r="FA204" s="1633"/>
      <c r="FB204" s="1633"/>
      <c r="FC204" s="1633"/>
      <c r="FD204" s="1633"/>
      <c r="FE204" s="1633"/>
      <c r="FF204" s="1633"/>
      <c r="FG204" s="1633"/>
      <c r="FH204" s="1633"/>
      <c r="FI204" s="1633"/>
      <c r="FJ204" s="1633"/>
      <c r="FK204" s="1633"/>
      <c r="FL204" s="1633"/>
      <c r="FM204" s="1633"/>
      <c r="FN204" s="1633"/>
      <c r="FO204" s="1633"/>
      <c r="FP204" s="1633"/>
      <c r="FQ204" s="1633"/>
      <c r="FR204" s="1633"/>
      <c r="FS204" s="1633"/>
      <c r="FT204" s="1633"/>
      <c r="FU204" s="1633"/>
      <c r="FV204" s="1633"/>
      <c r="FW204" s="1633"/>
      <c r="FX204" s="1633"/>
      <c r="FY204" s="1633"/>
      <c r="FZ204" s="1633"/>
      <c r="GA204" s="1633"/>
      <c r="GB204" s="1633"/>
      <c r="GC204" s="1633"/>
      <c r="GD204" s="1633"/>
      <c r="GE204" s="1633"/>
      <c r="GF204" s="1633"/>
      <c r="GG204" s="1633"/>
      <c r="GH204" s="1633"/>
      <c r="GI204" s="1633"/>
      <c r="GJ204" s="1633"/>
      <c r="GK204" s="1633"/>
      <c r="GL204" s="1633"/>
      <c r="GM204" s="1633"/>
      <c r="GN204" s="1633"/>
      <c r="GO204" s="1633"/>
      <c r="GP204" s="1633"/>
      <c r="GQ204" s="1633"/>
      <c r="GR204" s="1633"/>
      <c r="GS204" s="1633"/>
      <c r="GT204" s="1633"/>
      <c r="GU204" s="1633"/>
      <c r="GV204" s="1633"/>
      <c r="GW204" s="1633"/>
      <c r="GX204" s="1633"/>
      <c r="GY204" s="1633"/>
      <c r="GZ204" s="1633"/>
      <c r="HA204" s="1633"/>
      <c r="HB204" s="1633"/>
      <c r="HC204" s="1633"/>
      <c r="HD204" s="1633"/>
      <c r="HE204" s="1633"/>
      <c r="HF204" s="1633"/>
      <c r="HG204" s="1633"/>
      <c r="HH204" s="1633"/>
      <c r="HI204" s="1633"/>
      <c r="HJ204" s="1633"/>
      <c r="HK204" s="1633"/>
      <c r="HL204" s="1633"/>
      <c r="HM204" s="1633"/>
      <c r="HN204" s="1633"/>
      <c r="HO204" s="1633"/>
      <c r="HP204" s="1633"/>
      <c r="HQ204" s="1633"/>
      <c r="HR204" s="1633"/>
      <c r="HS204" s="1633"/>
      <c r="HT204" s="1633"/>
      <c r="HU204" s="1633"/>
      <c r="HV204" s="1633"/>
      <c r="HW204" s="1633"/>
      <c r="HX204" s="1633"/>
      <c r="HY204" s="1633"/>
      <c r="HZ204" s="1633"/>
      <c r="IA204" s="1633"/>
      <c r="IB204" s="1633"/>
      <c r="IC204" s="1633"/>
      <c r="ID204" s="1633"/>
      <c r="IE204" s="1633"/>
      <c r="IF204" s="1633"/>
      <c r="IG204" s="1633"/>
      <c r="IH204" s="1633"/>
      <c r="II204" s="1633"/>
      <c r="IJ204" s="1633"/>
      <c r="IK204" s="1633"/>
      <c r="IL204" s="1633"/>
      <c r="IM204" s="1633"/>
      <c r="IN204" s="1633"/>
      <c r="IO204" s="1633"/>
      <c r="IP204" s="1633"/>
      <c r="IQ204" s="1633"/>
      <c r="IR204" s="1633"/>
      <c r="IS204" s="1633"/>
      <c r="IT204" s="1633"/>
      <c r="IU204" s="1633"/>
      <c r="IV204" s="1633"/>
      <c r="IW204" s="1633"/>
      <c r="IX204" s="1633"/>
      <c r="IY204" s="1633"/>
      <c r="IZ204" s="1633"/>
      <c r="JA204" s="1633"/>
      <c r="JB204" s="1633"/>
      <c r="JC204" s="1633"/>
      <c r="JD204" s="1633"/>
      <c r="JE204" s="1633"/>
      <c r="JF204" s="1633"/>
      <c r="JG204" s="1633"/>
      <c r="JH204" s="1633"/>
      <c r="JI204" s="1633"/>
      <c r="JJ204" s="1633"/>
      <c r="JK204" s="1633"/>
      <c r="JL204" s="1633"/>
      <c r="JM204" s="1633"/>
      <c r="JN204" s="1633"/>
      <c r="JO204" s="1633"/>
      <c r="JP204" s="1633"/>
      <c r="JQ204" s="1633"/>
      <c r="JR204" s="1633"/>
      <c r="JS204" s="1633"/>
      <c r="JT204" s="1633"/>
      <c r="JU204" s="1633"/>
      <c r="JV204" s="1633"/>
      <c r="JW204" s="1633"/>
      <c r="JX204" s="1633"/>
      <c r="JY204" s="1633"/>
      <c r="JZ204" s="1633"/>
      <c r="KA204" s="1633"/>
      <c r="KB204" s="1633"/>
      <c r="KC204" s="1633"/>
      <c r="KD204" s="1633"/>
      <c r="KE204" s="1633"/>
      <c r="KF204" s="1633"/>
      <c r="KG204" s="1633"/>
      <c r="KH204" s="1633"/>
      <c r="KI204" s="1633"/>
      <c r="KJ204" s="1633"/>
      <c r="KK204" s="1633"/>
      <c r="KL204" s="1633"/>
      <c r="KM204" s="1633"/>
      <c r="KN204" s="1633"/>
      <c r="KO204" s="1633"/>
      <c r="KP204" s="1633"/>
      <c r="KQ204" s="1633"/>
      <c r="KR204" s="1633"/>
      <c r="KS204" s="1633"/>
      <c r="KT204" s="1633"/>
      <c r="KU204" s="1633"/>
      <c r="KV204" s="1633"/>
      <c r="KW204" s="1633"/>
      <c r="KX204" s="1633"/>
      <c r="KY204" s="1633"/>
      <c r="KZ204" s="1633"/>
      <c r="LA204" s="1633"/>
      <c r="LB204" s="1633"/>
      <c r="LC204" s="1633"/>
      <c r="LD204" s="1633"/>
      <c r="LE204" s="1633"/>
      <c r="LF204" s="1633"/>
      <c r="LG204" s="1633"/>
      <c r="LH204" s="1633"/>
      <c r="LI204" s="1633"/>
      <c r="LJ204" s="1633"/>
      <c r="LK204" s="1633"/>
      <c r="LL204" s="1633"/>
      <c r="LM204" s="1633"/>
      <c r="LN204" s="1633"/>
      <c r="LO204" s="1642"/>
      <c r="LP204" s="1642"/>
      <c r="LQ204" s="1642"/>
      <c r="LR204" s="1642"/>
      <c r="LS204" s="1642"/>
      <c r="LT204" s="1642"/>
      <c r="LU204" s="1642"/>
      <c r="LV204" s="1643"/>
    </row>
    <row r="205" s="2140" customFormat="1" ht="45" customHeight="1" spans="1:334">
      <c r="A205" s="2417">
        <v>45848</v>
      </c>
      <c r="B205" s="1500" t="s">
        <v>713</v>
      </c>
      <c r="C205" s="1501" t="s">
        <v>115</v>
      </c>
      <c r="D205" s="1502">
        <v>4500173237</v>
      </c>
      <c r="E205" s="2253"/>
      <c r="F205" s="1502" t="s">
        <v>2308</v>
      </c>
      <c r="G205" s="1505" t="s">
        <v>2309</v>
      </c>
      <c r="H205" s="1505" t="s">
        <v>1793</v>
      </c>
      <c r="I205" s="1532" t="s">
        <v>1794</v>
      </c>
      <c r="J205" s="1522">
        <v>12864</v>
      </c>
      <c r="K205" s="1534">
        <v>0</v>
      </c>
      <c r="L205" s="1534">
        <v>96</v>
      </c>
      <c r="M205" s="1534">
        <f t="shared" si="153"/>
        <v>134</v>
      </c>
      <c r="N205" s="1536">
        <v>45889</v>
      </c>
      <c r="O205" s="1536">
        <v>45893</v>
      </c>
      <c r="P205" s="1537" t="s">
        <v>2299</v>
      </c>
      <c r="Q205" s="1562" t="s">
        <v>78</v>
      </c>
      <c r="R205" s="2709"/>
      <c r="S205" s="2709"/>
      <c r="T205" s="2709"/>
      <c r="U205" s="2709"/>
      <c r="V205" s="1532" t="s">
        <v>2310</v>
      </c>
      <c r="W205" s="1532" t="s">
        <v>168</v>
      </c>
      <c r="X205" s="1565">
        <v>45848</v>
      </c>
      <c r="Y205" s="1589" t="s">
        <v>88</v>
      </c>
      <c r="Z205" s="1589">
        <v>45848</v>
      </c>
      <c r="AA205" s="1589" t="s">
        <v>1716</v>
      </c>
      <c r="AB205" s="1589"/>
      <c r="AC205" s="2311" t="s">
        <v>2307</v>
      </c>
      <c r="AD205" s="1590" t="s">
        <v>172</v>
      </c>
      <c r="AE205" s="2277">
        <v>1.0552</v>
      </c>
      <c r="AF205" s="2278">
        <f t="shared" si="156"/>
        <v>13574.0928</v>
      </c>
      <c r="AG205" s="1504"/>
      <c r="AH205" s="1609" t="s">
        <v>81</v>
      </c>
      <c r="AI205" s="2710"/>
      <c r="AJ205" s="2626">
        <v>1</v>
      </c>
      <c r="AK205" s="2627"/>
      <c r="AL205" s="2627">
        <f>J205</f>
        <v>12864</v>
      </c>
      <c r="AM205" s="2627"/>
      <c r="AN205" s="2627">
        <f t="shared" si="157"/>
        <v>536</v>
      </c>
      <c r="AO205" s="2627"/>
      <c r="AP205" s="2627"/>
      <c r="AQ205" s="2641"/>
      <c r="AR205" s="1610"/>
      <c r="AS205" s="1610" t="s">
        <v>64</v>
      </c>
      <c r="AT205" s="1610"/>
      <c r="AU205" s="1610">
        <f>J205</f>
        <v>12864</v>
      </c>
      <c r="AV205" s="2313"/>
      <c r="AW205" s="1637"/>
      <c r="AX205" s="1637"/>
      <c r="AY205" s="1637"/>
      <c r="AZ205" s="1622">
        <f>J205</f>
        <v>12864</v>
      </c>
      <c r="BA205" s="2647"/>
      <c r="BB205" s="2647"/>
      <c r="BC205" s="2647"/>
      <c r="BD205" s="2647"/>
      <c r="BE205" s="2647"/>
      <c r="BF205" s="2185">
        <f t="shared" si="133"/>
        <v>12328</v>
      </c>
      <c r="BG205" s="2297">
        <f t="shared" si="155"/>
        <v>536</v>
      </c>
      <c r="BH205" s="1633"/>
      <c r="BI205" s="1633"/>
      <c r="BJ205" s="1633"/>
      <c r="BK205" s="1633"/>
      <c r="BL205" s="1633"/>
      <c r="BM205" s="1633"/>
      <c r="BN205" s="1633"/>
      <c r="BO205" s="1633"/>
      <c r="BP205" s="1633"/>
      <c r="BQ205" s="1633"/>
      <c r="BR205" s="1633"/>
      <c r="BS205" s="1633"/>
      <c r="BT205" s="1633"/>
      <c r="BU205" s="1633"/>
      <c r="BV205" s="1633"/>
      <c r="BW205" s="1633"/>
      <c r="BX205" s="1633"/>
      <c r="BY205" s="1633"/>
      <c r="BZ205" s="1633"/>
      <c r="CA205" s="1633"/>
      <c r="CB205" s="1633"/>
      <c r="CC205" s="1633"/>
      <c r="CD205" s="1633"/>
      <c r="CE205" s="1633"/>
      <c r="CF205" s="1633"/>
      <c r="CG205" s="1633"/>
      <c r="CH205" s="1633"/>
      <c r="CI205" s="1633"/>
      <c r="CJ205" s="1633"/>
      <c r="CK205" s="1633"/>
      <c r="CL205" s="1633"/>
      <c r="CM205" s="1633"/>
      <c r="CN205" s="1633"/>
      <c r="CO205" s="1633"/>
      <c r="CP205" s="1633"/>
      <c r="CQ205" s="1633"/>
      <c r="CR205" s="1633"/>
      <c r="CS205" s="1633"/>
      <c r="CT205" s="1633"/>
      <c r="CU205" s="1633"/>
      <c r="CV205" s="1633"/>
      <c r="CW205" s="1633"/>
      <c r="CX205" s="1633"/>
      <c r="CY205" s="1633"/>
      <c r="CZ205" s="1633"/>
      <c r="DA205" s="1633"/>
      <c r="DB205" s="1633"/>
      <c r="DC205" s="1633"/>
      <c r="DD205" s="1633"/>
      <c r="DE205" s="1633"/>
      <c r="DF205" s="1633"/>
      <c r="DG205" s="1633"/>
      <c r="DH205" s="1633"/>
      <c r="DI205" s="1633"/>
      <c r="DJ205" s="1633"/>
      <c r="DK205" s="1633"/>
      <c r="DL205" s="1633"/>
      <c r="DM205" s="1633"/>
      <c r="DN205" s="1633"/>
      <c r="DO205" s="1633"/>
      <c r="DP205" s="1633"/>
      <c r="DQ205" s="1633"/>
      <c r="DR205" s="1633"/>
      <c r="DS205" s="1633"/>
      <c r="DT205" s="1633"/>
      <c r="DU205" s="1633"/>
      <c r="DV205" s="1633"/>
      <c r="DW205" s="1633"/>
      <c r="DX205" s="1633"/>
      <c r="DY205" s="1633"/>
      <c r="DZ205" s="1633"/>
      <c r="EA205" s="1633"/>
      <c r="EB205" s="1633"/>
      <c r="EC205" s="1633"/>
      <c r="ED205" s="1633"/>
      <c r="EE205" s="1633"/>
      <c r="EF205" s="1633"/>
      <c r="EG205" s="1633"/>
      <c r="EH205" s="1633"/>
      <c r="EI205" s="1633"/>
      <c r="EJ205" s="1633"/>
      <c r="EK205" s="1633"/>
      <c r="EL205" s="1633"/>
      <c r="EM205" s="1633"/>
      <c r="EN205" s="1633"/>
      <c r="EO205" s="1633"/>
      <c r="EP205" s="1633"/>
      <c r="EQ205" s="1633"/>
      <c r="ER205" s="1633"/>
      <c r="ES205" s="1633"/>
      <c r="ET205" s="1633"/>
      <c r="EU205" s="1633"/>
      <c r="EV205" s="1633"/>
      <c r="EW205" s="1633"/>
      <c r="EX205" s="1633"/>
      <c r="EY205" s="1633"/>
      <c r="EZ205" s="1633"/>
      <c r="FA205" s="1633"/>
      <c r="FB205" s="1633"/>
      <c r="FC205" s="1633"/>
      <c r="FD205" s="1633"/>
      <c r="FE205" s="1633"/>
      <c r="FF205" s="1633"/>
      <c r="FG205" s="1633"/>
      <c r="FH205" s="1633"/>
      <c r="FI205" s="1633"/>
      <c r="FJ205" s="1633"/>
      <c r="FK205" s="1633"/>
      <c r="FL205" s="1633"/>
      <c r="FM205" s="1633"/>
      <c r="FN205" s="1633"/>
      <c r="FO205" s="1633"/>
      <c r="FP205" s="1633"/>
      <c r="FQ205" s="1633"/>
      <c r="FR205" s="1633"/>
      <c r="FS205" s="1633"/>
      <c r="FT205" s="1633"/>
      <c r="FU205" s="1633"/>
      <c r="FV205" s="1633"/>
      <c r="FW205" s="1633"/>
      <c r="FX205" s="1633"/>
      <c r="FY205" s="1633"/>
      <c r="FZ205" s="1633"/>
      <c r="GA205" s="1633"/>
      <c r="GB205" s="1633"/>
      <c r="GC205" s="1633"/>
      <c r="GD205" s="1633"/>
      <c r="GE205" s="1633"/>
      <c r="GF205" s="1633"/>
      <c r="GG205" s="1633"/>
      <c r="GH205" s="1633"/>
      <c r="GI205" s="1633"/>
      <c r="GJ205" s="1633"/>
      <c r="GK205" s="1633"/>
      <c r="GL205" s="1633"/>
      <c r="GM205" s="1633"/>
      <c r="GN205" s="1633"/>
      <c r="GO205" s="1633"/>
      <c r="GP205" s="1633"/>
      <c r="GQ205" s="1633"/>
      <c r="GR205" s="1633"/>
      <c r="GS205" s="1633"/>
      <c r="GT205" s="1633"/>
      <c r="GU205" s="1633"/>
      <c r="GV205" s="1633"/>
      <c r="GW205" s="1633"/>
      <c r="GX205" s="1633"/>
      <c r="GY205" s="1633"/>
      <c r="GZ205" s="1633"/>
      <c r="HA205" s="1633"/>
      <c r="HB205" s="1633"/>
      <c r="HC205" s="1633"/>
      <c r="HD205" s="1633"/>
      <c r="HE205" s="1633"/>
      <c r="HF205" s="1633"/>
      <c r="HG205" s="1633"/>
      <c r="HH205" s="1633"/>
      <c r="HI205" s="1633"/>
      <c r="HJ205" s="1633"/>
      <c r="HK205" s="1633"/>
      <c r="HL205" s="1633"/>
      <c r="HM205" s="1633"/>
      <c r="HN205" s="1633"/>
      <c r="HO205" s="1633"/>
      <c r="HP205" s="1633"/>
      <c r="HQ205" s="1633"/>
      <c r="HR205" s="1633"/>
      <c r="HS205" s="1633"/>
      <c r="HT205" s="1633"/>
      <c r="HU205" s="1633"/>
      <c r="HV205" s="1633"/>
      <c r="HW205" s="1633"/>
      <c r="HX205" s="1633"/>
      <c r="HY205" s="1633"/>
      <c r="HZ205" s="1633"/>
      <c r="IA205" s="1633"/>
      <c r="IB205" s="1633"/>
      <c r="IC205" s="1633"/>
      <c r="ID205" s="1633"/>
      <c r="IE205" s="1633"/>
      <c r="IF205" s="1633"/>
      <c r="IG205" s="1633"/>
      <c r="IH205" s="1633"/>
      <c r="II205" s="1633"/>
      <c r="IJ205" s="1633"/>
      <c r="IK205" s="1633"/>
      <c r="IL205" s="1633"/>
      <c r="IM205" s="1633"/>
      <c r="IN205" s="1633"/>
      <c r="IO205" s="1633"/>
      <c r="IP205" s="1633"/>
      <c r="IQ205" s="1633"/>
      <c r="IR205" s="1633"/>
      <c r="IS205" s="1633"/>
      <c r="IT205" s="1633"/>
      <c r="IU205" s="1633"/>
      <c r="IV205" s="1633"/>
      <c r="IW205" s="1633"/>
      <c r="IX205" s="1633"/>
      <c r="IY205" s="1633"/>
      <c r="IZ205" s="1633"/>
      <c r="JA205" s="1633"/>
      <c r="JB205" s="1633"/>
      <c r="JC205" s="1633"/>
      <c r="JD205" s="1633"/>
      <c r="JE205" s="1633"/>
      <c r="JF205" s="1633"/>
      <c r="JG205" s="1633"/>
      <c r="JH205" s="1633"/>
      <c r="JI205" s="1633"/>
      <c r="JJ205" s="1633"/>
      <c r="JK205" s="1633"/>
      <c r="JL205" s="1633"/>
      <c r="JM205" s="1633"/>
      <c r="JN205" s="1633"/>
      <c r="JO205" s="1633"/>
      <c r="JP205" s="1633"/>
      <c r="JQ205" s="1633"/>
      <c r="JR205" s="1633"/>
      <c r="JS205" s="1633"/>
      <c r="JT205" s="1633"/>
      <c r="JU205" s="1633"/>
      <c r="JV205" s="1633"/>
      <c r="JW205" s="1633"/>
      <c r="JX205" s="1633"/>
      <c r="JY205" s="1633"/>
      <c r="JZ205" s="1633"/>
      <c r="KA205" s="1633"/>
      <c r="KB205" s="1633"/>
      <c r="KC205" s="1633"/>
      <c r="KD205" s="1633"/>
      <c r="KE205" s="1633"/>
      <c r="KF205" s="1633"/>
      <c r="KG205" s="1633"/>
      <c r="KH205" s="1633"/>
      <c r="KI205" s="1633"/>
      <c r="KJ205" s="1633"/>
      <c r="KK205" s="1633"/>
      <c r="KL205" s="1633"/>
      <c r="KM205" s="1633"/>
      <c r="KN205" s="1633"/>
      <c r="KO205" s="1633"/>
      <c r="KP205" s="1633"/>
      <c r="KQ205" s="1633"/>
      <c r="KR205" s="1633"/>
      <c r="KS205" s="1633"/>
      <c r="KT205" s="1633"/>
      <c r="KU205" s="1633"/>
      <c r="KV205" s="1633"/>
      <c r="KW205" s="1633"/>
      <c r="KX205" s="1633"/>
      <c r="KY205" s="1633"/>
      <c r="KZ205" s="1633"/>
      <c r="LA205" s="1633"/>
      <c r="LB205" s="1633"/>
      <c r="LC205" s="1633"/>
      <c r="LD205" s="1633"/>
      <c r="LE205" s="1633"/>
      <c r="LF205" s="1633"/>
      <c r="LG205" s="1633"/>
      <c r="LH205" s="1633"/>
      <c r="LI205" s="1633"/>
      <c r="LJ205" s="1633"/>
      <c r="LK205" s="1633"/>
      <c r="LL205" s="1633"/>
      <c r="LM205" s="1633"/>
      <c r="LN205" s="1633"/>
      <c r="LO205" s="1642"/>
      <c r="LP205" s="1642"/>
      <c r="LQ205" s="1642"/>
      <c r="LR205" s="1642"/>
      <c r="LS205" s="1642"/>
      <c r="LT205" s="1642"/>
      <c r="LU205" s="1642"/>
      <c r="LV205" s="1643"/>
    </row>
    <row r="206" s="2140" customFormat="1" ht="45" customHeight="1" spans="1:334">
      <c r="A206" s="2417">
        <v>45853</v>
      </c>
      <c r="B206" s="1500" t="s">
        <v>912</v>
      </c>
      <c r="C206" s="1501" t="s">
        <v>195</v>
      </c>
      <c r="D206" s="1502">
        <v>4500173241</v>
      </c>
      <c r="E206" s="2253" t="s">
        <v>913</v>
      </c>
      <c r="F206" s="1502" t="s">
        <v>2311</v>
      </c>
      <c r="G206" s="1505" t="s">
        <v>1727</v>
      </c>
      <c r="H206" s="1505" t="s">
        <v>1727</v>
      </c>
      <c r="I206" s="1532" t="s">
        <v>1728</v>
      </c>
      <c r="J206" s="1522">
        <v>576</v>
      </c>
      <c r="K206" s="1534">
        <v>0</v>
      </c>
      <c r="L206" s="1534">
        <v>96</v>
      </c>
      <c r="M206" s="1534">
        <f t="shared" si="153"/>
        <v>6</v>
      </c>
      <c r="N206" s="1536">
        <v>45894</v>
      </c>
      <c r="O206" s="1536">
        <v>45894</v>
      </c>
      <c r="P206" s="1537"/>
      <c r="Q206" s="1562" t="s">
        <v>78</v>
      </c>
      <c r="R206" s="2720"/>
      <c r="S206" s="2720"/>
      <c r="T206" s="2720"/>
      <c r="U206" s="2720"/>
      <c r="V206" s="1532" t="s">
        <v>2312</v>
      </c>
      <c r="W206" s="1532" t="s">
        <v>111</v>
      </c>
      <c r="X206" s="1565">
        <v>45853</v>
      </c>
      <c r="Y206" s="1589" t="s">
        <v>88</v>
      </c>
      <c r="Z206" s="1589" t="s">
        <v>88</v>
      </c>
      <c r="AA206" s="1589"/>
      <c r="AB206" s="1589"/>
      <c r="AC206" s="1580" t="s">
        <v>2313</v>
      </c>
      <c r="AD206" s="1590" t="s">
        <v>2061</v>
      </c>
      <c r="AE206" s="2277">
        <v>0.9375</v>
      </c>
      <c r="AF206" s="2278">
        <f t="shared" si="156"/>
        <v>540</v>
      </c>
      <c r="AG206" s="1504"/>
      <c r="AH206" s="1609" t="s">
        <v>81</v>
      </c>
      <c r="AI206" s="2710"/>
      <c r="AJ206" s="2626">
        <v>10</v>
      </c>
      <c r="AK206" s="2627">
        <f t="shared" ref="AK206:AK249" si="158">J206</f>
        <v>576</v>
      </c>
      <c r="AL206" s="2627"/>
      <c r="AM206" s="2627"/>
      <c r="AN206" s="2627">
        <f t="shared" si="157"/>
        <v>24</v>
      </c>
      <c r="AO206" s="2627"/>
      <c r="AP206" s="2627"/>
      <c r="AQ206" s="2641"/>
      <c r="AR206" s="1610"/>
      <c r="AS206" s="1610" t="s">
        <v>63</v>
      </c>
      <c r="AT206" s="1610">
        <f t="shared" ref="AT206:AT269" si="159">J206</f>
        <v>576</v>
      </c>
      <c r="AU206" s="1610"/>
      <c r="AV206" s="1622">
        <f t="shared" ref="AV206:AV236" si="160">J206/10</f>
        <v>57.6</v>
      </c>
      <c r="AW206" s="1622">
        <f t="shared" ref="AW206:AW236" si="161">J206/10</f>
        <v>57.6</v>
      </c>
      <c r="AX206" s="1622">
        <f t="shared" ref="AX206:AX236" si="162">J206/10</f>
        <v>57.6</v>
      </c>
      <c r="AY206" s="1622">
        <f t="shared" ref="AY206:AY236" si="163">J206/10</f>
        <v>57.6</v>
      </c>
      <c r="AZ206" s="1622">
        <f t="shared" ref="AZ206:AZ236" si="164">J206/10</f>
        <v>57.6</v>
      </c>
      <c r="BA206" s="1622">
        <f t="shared" ref="BA206:BA236" si="165">J206/10</f>
        <v>57.6</v>
      </c>
      <c r="BB206" s="1622">
        <f t="shared" ref="BB206:BB236" si="166">J206/10</f>
        <v>57.6</v>
      </c>
      <c r="BC206" s="1622">
        <f t="shared" ref="BC206:BC236" si="167">J206/10</f>
        <v>57.6</v>
      </c>
      <c r="BD206" s="1622">
        <f t="shared" ref="BD206:BD236" si="168">J206/10</f>
        <v>57.6</v>
      </c>
      <c r="BE206" s="1622">
        <f t="shared" ref="BE206:BE236" si="169">J206/10</f>
        <v>57.6</v>
      </c>
      <c r="BF206" s="1622">
        <f t="shared" si="133"/>
        <v>55.2</v>
      </c>
      <c r="BG206" s="2648">
        <f t="shared" si="155"/>
        <v>2.4</v>
      </c>
      <c r="BH206" s="1633"/>
      <c r="BI206" s="1633"/>
      <c r="BJ206" s="1633"/>
      <c r="BK206" s="1633"/>
      <c r="BL206" s="1633"/>
      <c r="BM206" s="1633"/>
      <c r="BN206" s="1633"/>
      <c r="BO206" s="1633"/>
      <c r="BP206" s="1633"/>
      <c r="BQ206" s="1633"/>
      <c r="BR206" s="1633"/>
      <c r="BS206" s="1633"/>
      <c r="BT206" s="1633"/>
      <c r="BU206" s="1633"/>
      <c r="BV206" s="1633"/>
      <c r="BW206" s="1633"/>
      <c r="BX206" s="1633"/>
      <c r="BY206" s="1633"/>
      <c r="BZ206" s="1633"/>
      <c r="CA206" s="1633"/>
      <c r="CB206" s="1633"/>
      <c r="CC206" s="1633"/>
      <c r="CD206" s="1633"/>
      <c r="CE206" s="1633"/>
      <c r="CF206" s="1633"/>
      <c r="CG206" s="1633"/>
      <c r="CH206" s="1633"/>
      <c r="CI206" s="1633"/>
      <c r="CJ206" s="1633"/>
      <c r="CK206" s="1633"/>
      <c r="CL206" s="1633"/>
      <c r="CM206" s="1633"/>
      <c r="CN206" s="1633"/>
      <c r="CO206" s="1633"/>
      <c r="CP206" s="1633"/>
      <c r="CQ206" s="1633"/>
      <c r="CR206" s="1633"/>
      <c r="CS206" s="1633"/>
      <c r="CT206" s="1633"/>
      <c r="CU206" s="1633"/>
      <c r="CV206" s="1633"/>
      <c r="CW206" s="1633"/>
      <c r="CX206" s="1633"/>
      <c r="CY206" s="1633"/>
      <c r="CZ206" s="1633"/>
      <c r="DA206" s="1633"/>
      <c r="DB206" s="1633"/>
      <c r="DC206" s="1633"/>
      <c r="DD206" s="1633"/>
      <c r="DE206" s="1633"/>
      <c r="DF206" s="1633"/>
      <c r="DG206" s="1633"/>
      <c r="DH206" s="1633"/>
      <c r="DI206" s="1633"/>
      <c r="DJ206" s="1633"/>
      <c r="DK206" s="1633"/>
      <c r="DL206" s="1633"/>
      <c r="DM206" s="1633"/>
      <c r="DN206" s="1633"/>
      <c r="DO206" s="1633"/>
      <c r="DP206" s="1633"/>
      <c r="DQ206" s="1633"/>
      <c r="DR206" s="1633"/>
      <c r="DS206" s="1633"/>
      <c r="DT206" s="1633"/>
      <c r="DU206" s="1633"/>
      <c r="DV206" s="1633"/>
      <c r="DW206" s="1633"/>
      <c r="DX206" s="1633"/>
      <c r="DY206" s="1633"/>
      <c r="DZ206" s="1633"/>
      <c r="EA206" s="1633"/>
      <c r="EB206" s="1633"/>
      <c r="EC206" s="1633"/>
      <c r="ED206" s="1633"/>
      <c r="EE206" s="1633"/>
      <c r="EF206" s="1633"/>
      <c r="EG206" s="1633"/>
      <c r="EH206" s="1633"/>
      <c r="EI206" s="1633"/>
      <c r="EJ206" s="1633"/>
      <c r="EK206" s="1633"/>
      <c r="EL206" s="1633"/>
      <c r="EM206" s="1633"/>
      <c r="EN206" s="1633"/>
      <c r="EO206" s="1633"/>
      <c r="EP206" s="1633"/>
      <c r="EQ206" s="1633"/>
      <c r="ER206" s="1633"/>
      <c r="ES206" s="1633"/>
      <c r="ET206" s="1633"/>
      <c r="EU206" s="1633"/>
      <c r="EV206" s="1633"/>
      <c r="EW206" s="1633"/>
      <c r="EX206" s="1633"/>
      <c r="EY206" s="1633"/>
      <c r="EZ206" s="1633"/>
      <c r="FA206" s="1633"/>
      <c r="FB206" s="1633"/>
      <c r="FC206" s="1633"/>
      <c r="FD206" s="1633"/>
      <c r="FE206" s="1633"/>
      <c r="FF206" s="1633"/>
      <c r="FG206" s="1633"/>
      <c r="FH206" s="1633"/>
      <c r="FI206" s="1633"/>
      <c r="FJ206" s="1633"/>
      <c r="FK206" s="1633"/>
      <c r="FL206" s="1633"/>
      <c r="FM206" s="1633"/>
      <c r="FN206" s="1633"/>
      <c r="FO206" s="1633"/>
      <c r="FP206" s="1633"/>
      <c r="FQ206" s="1633"/>
      <c r="FR206" s="1633"/>
      <c r="FS206" s="1633"/>
      <c r="FT206" s="1633"/>
      <c r="FU206" s="1633"/>
      <c r="FV206" s="1633"/>
      <c r="FW206" s="1633"/>
      <c r="FX206" s="1633"/>
      <c r="FY206" s="1633"/>
      <c r="FZ206" s="1633"/>
      <c r="GA206" s="1633"/>
      <c r="GB206" s="1633"/>
      <c r="GC206" s="1633"/>
      <c r="GD206" s="1633"/>
      <c r="GE206" s="1633"/>
      <c r="GF206" s="1633"/>
      <c r="GG206" s="1633"/>
      <c r="GH206" s="1633"/>
      <c r="GI206" s="1633"/>
      <c r="GJ206" s="1633"/>
      <c r="GK206" s="1633"/>
      <c r="GL206" s="1633"/>
      <c r="GM206" s="1633"/>
      <c r="GN206" s="1633"/>
      <c r="GO206" s="1633"/>
      <c r="GP206" s="1633"/>
      <c r="GQ206" s="1633"/>
      <c r="GR206" s="1633"/>
      <c r="GS206" s="1633"/>
      <c r="GT206" s="1633"/>
      <c r="GU206" s="1633"/>
      <c r="GV206" s="1633"/>
      <c r="GW206" s="1633"/>
      <c r="GX206" s="1633"/>
      <c r="GY206" s="1633"/>
      <c r="GZ206" s="1633"/>
      <c r="HA206" s="1633"/>
      <c r="HB206" s="1633"/>
      <c r="HC206" s="1633"/>
      <c r="HD206" s="1633"/>
      <c r="HE206" s="1633"/>
      <c r="HF206" s="1633"/>
      <c r="HG206" s="1633"/>
      <c r="HH206" s="1633"/>
      <c r="HI206" s="1633"/>
      <c r="HJ206" s="1633"/>
      <c r="HK206" s="1633"/>
      <c r="HL206" s="1633"/>
      <c r="HM206" s="1633"/>
      <c r="HN206" s="1633"/>
      <c r="HO206" s="1633"/>
      <c r="HP206" s="1633"/>
      <c r="HQ206" s="1633"/>
      <c r="HR206" s="1633"/>
      <c r="HS206" s="1633"/>
      <c r="HT206" s="1633"/>
      <c r="HU206" s="1633"/>
      <c r="HV206" s="1633"/>
      <c r="HW206" s="1633"/>
      <c r="HX206" s="1633"/>
      <c r="HY206" s="1633"/>
      <c r="HZ206" s="1633"/>
      <c r="IA206" s="1633"/>
      <c r="IB206" s="1633"/>
      <c r="IC206" s="1633"/>
      <c r="ID206" s="1633"/>
      <c r="IE206" s="1633"/>
      <c r="IF206" s="1633"/>
      <c r="IG206" s="1633"/>
      <c r="IH206" s="1633"/>
      <c r="II206" s="1633"/>
      <c r="IJ206" s="1633"/>
      <c r="IK206" s="1633"/>
      <c r="IL206" s="1633"/>
      <c r="IM206" s="1633"/>
      <c r="IN206" s="1633"/>
      <c r="IO206" s="1633"/>
      <c r="IP206" s="1633"/>
      <c r="IQ206" s="1633"/>
      <c r="IR206" s="1633"/>
      <c r="IS206" s="1633"/>
      <c r="IT206" s="1633"/>
      <c r="IU206" s="1633"/>
      <c r="IV206" s="1633"/>
      <c r="IW206" s="1633"/>
      <c r="IX206" s="1633"/>
      <c r="IY206" s="1633"/>
      <c r="IZ206" s="1633"/>
      <c r="JA206" s="1633"/>
      <c r="JB206" s="1633"/>
      <c r="JC206" s="1633"/>
      <c r="JD206" s="1633"/>
      <c r="JE206" s="1633"/>
      <c r="JF206" s="1633"/>
      <c r="JG206" s="1633"/>
      <c r="JH206" s="1633"/>
      <c r="JI206" s="1633"/>
      <c r="JJ206" s="1633"/>
      <c r="JK206" s="1633"/>
      <c r="JL206" s="1633"/>
      <c r="JM206" s="1633"/>
      <c r="JN206" s="1633"/>
      <c r="JO206" s="1633"/>
      <c r="JP206" s="1633"/>
      <c r="JQ206" s="1633"/>
      <c r="JR206" s="1633"/>
      <c r="JS206" s="1633"/>
      <c r="JT206" s="1633"/>
      <c r="JU206" s="1633"/>
      <c r="JV206" s="1633"/>
      <c r="JW206" s="1633"/>
      <c r="JX206" s="1633"/>
      <c r="JY206" s="1633"/>
      <c r="JZ206" s="1633"/>
      <c r="KA206" s="1633"/>
      <c r="KB206" s="1633"/>
      <c r="KC206" s="1633"/>
      <c r="KD206" s="1633"/>
      <c r="KE206" s="1633"/>
      <c r="KF206" s="1633"/>
      <c r="KG206" s="1633"/>
      <c r="KH206" s="1633"/>
      <c r="KI206" s="1633"/>
      <c r="KJ206" s="1633"/>
      <c r="KK206" s="1633"/>
      <c r="KL206" s="1633"/>
      <c r="KM206" s="1633"/>
      <c r="KN206" s="1633"/>
      <c r="KO206" s="1633"/>
      <c r="KP206" s="1633"/>
      <c r="KQ206" s="1633"/>
      <c r="KR206" s="1633"/>
      <c r="KS206" s="1633"/>
      <c r="KT206" s="1633"/>
      <c r="KU206" s="1633"/>
      <c r="KV206" s="1633"/>
      <c r="KW206" s="1633"/>
      <c r="KX206" s="1633"/>
      <c r="KY206" s="1633"/>
      <c r="KZ206" s="1633"/>
      <c r="LA206" s="1633"/>
      <c r="LB206" s="1633"/>
      <c r="LC206" s="1633"/>
      <c r="LD206" s="1633"/>
      <c r="LE206" s="1633"/>
      <c r="LF206" s="1633"/>
      <c r="LG206" s="1633"/>
      <c r="LH206" s="1633"/>
      <c r="LI206" s="1633"/>
      <c r="LJ206" s="1633"/>
      <c r="LK206" s="1633"/>
      <c r="LL206" s="1633"/>
      <c r="LM206" s="1633"/>
      <c r="LN206" s="1633"/>
      <c r="LO206" s="1642"/>
      <c r="LP206" s="1642"/>
      <c r="LQ206" s="1642"/>
      <c r="LR206" s="1642"/>
      <c r="LS206" s="1642"/>
      <c r="LT206" s="1642"/>
      <c r="LU206" s="1642"/>
      <c r="LV206" s="1643"/>
    </row>
    <row r="207" s="2140" customFormat="1" ht="45" customHeight="1" spans="1:334">
      <c r="A207" s="2417">
        <v>45849</v>
      </c>
      <c r="B207" s="1500" t="s">
        <v>671</v>
      </c>
      <c r="C207" s="1501" t="s">
        <v>342</v>
      </c>
      <c r="D207" s="1502">
        <v>4500173502</v>
      </c>
      <c r="E207" s="2253" t="s">
        <v>918</v>
      </c>
      <c r="F207" s="1502" t="s">
        <v>2314</v>
      </c>
      <c r="G207" s="1505" t="s">
        <v>1928</v>
      </c>
      <c r="H207" s="1505" t="s">
        <v>1928</v>
      </c>
      <c r="I207" s="1532" t="s">
        <v>1929</v>
      </c>
      <c r="J207" s="1522">
        <v>960</v>
      </c>
      <c r="K207" s="1534">
        <v>24</v>
      </c>
      <c r="L207" s="1534">
        <v>96</v>
      </c>
      <c r="M207" s="2594">
        <f t="shared" si="153"/>
        <v>10</v>
      </c>
      <c r="N207" s="1536">
        <v>45894</v>
      </c>
      <c r="O207" s="1536">
        <v>45894</v>
      </c>
      <c r="P207" s="1537"/>
      <c r="Q207" s="1562" t="s">
        <v>78</v>
      </c>
      <c r="R207" s="2720"/>
      <c r="S207" s="2720"/>
      <c r="T207" s="2720"/>
      <c r="U207" s="2720"/>
      <c r="V207" s="1532" t="s">
        <v>2315</v>
      </c>
      <c r="W207" s="1532" t="s">
        <v>111</v>
      </c>
      <c r="X207" s="1565">
        <v>45856</v>
      </c>
      <c r="Y207" s="1589" t="s">
        <v>88</v>
      </c>
      <c r="Z207" s="1589" t="s">
        <v>88</v>
      </c>
      <c r="AA207" s="1589"/>
      <c r="AB207" s="1589"/>
      <c r="AC207" s="1580" t="s">
        <v>2316</v>
      </c>
      <c r="AD207" s="1590" t="s">
        <v>348</v>
      </c>
      <c r="AE207" s="2277">
        <v>0.95</v>
      </c>
      <c r="AF207" s="2278">
        <f t="shared" si="156"/>
        <v>912</v>
      </c>
      <c r="AG207" s="1504"/>
      <c r="AH207" s="1609" t="s">
        <v>81</v>
      </c>
      <c r="AI207" s="2710"/>
      <c r="AJ207" s="2626">
        <v>10</v>
      </c>
      <c r="AK207" s="2627">
        <f t="shared" si="158"/>
        <v>960</v>
      </c>
      <c r="AL207" s="2627"/>
      <c r="AM207" s="2627"/>
      <c r="AN207" s="2627">
        <f t="shared" si="157"/>
        <v>40</v>
      </c>
      <c r="AO207" s="2627"/>
      <c r="AP207" s="2627"/>
      <c r="AQ207" s="2641"/>
      <c r="AR207" s="1610"/>
      <c r="AS207" s="1610" t="s">
        <v>63</v>
      </c>
      <c r="AT207" s="1610">
        <f t="shared" si="159"/>
        <v>960</v>
      </c>
      <c r="AU207" s="1610"/>
      <c r="AV207" s="2185">
        <f t="shared" si="160"/>
        <v>96</v>
      </c>
      <c r="AW207" s="1622">
        <f t="shared" si="161"/>
        <v>96</v>
      </c>
      <c r="AX207" s="1622">
        <f t="shared" si="162"/>
        <v>96</v>
      </c>
      <c r="AY207" s="1622">
        <f t="shared" si="163"/>
        <v>96</v>
      </c>
      <c r="AZ207" s="1622">
        <f t="shared" si="164"/>
        <v>96</v>
      </c>
      <c r="BA207" s="2288">
        <f t="shared" si="165"/>
        <v>96</v>
      </c>
      <c r="BB207" s="2288">
        <f t="shared" si="166"/>
        <v>96</v>
      </c>
      <c r="BC207" s="2288">
        <f t="shared" si="167"/>
        <v>96</v>
      </c>
      <c r="BD207" s="2288">
        <f t="shared" si="168"/>
        <v>96</v>
      </c>
      <c r="BE207" s="2288">
        <f t="shared" si="169"/>
        <v>96</v>
      </c>
      <c r="BF207" s="2185">
        <f t="shared" si="133"/>
        <v>92</v>
      </c>
      <c r="BG207" s="2297">
        <f t="shared" si="155"/>
        <v>4</v>
      </c>
      <c r="BH207" s="1633"/>
      <c r="BI207" s="1633"/>
      <c r="BJ207" s="1633"/>
      <c r="BK207" s="1633"/>
      <c r="BL207" s="1633"/>
      <c r="BM207" s="1633"/>
      <c r="BN207" s="1633"/>
      <c r="BO207" s="1633"/>
      <c r="BP207" s="1633"/>
      <c r="BQ207" s="1633"/>
      <c r="BR207" s="1633"/>
      <c r="BS207" s="1633"/>
      <c r="BT207" s="1633"/>
      <c r="BU207" s="1633"/>
      <c r="BV207" s="1633"/>
      <c r="BW207" s="1633"/>
      <c r="BX207" s="1633"/>
      <c r="BY207" s="1633"/>
      <c r="BZ207" s="1633"/>
      <c r="CA207" s="1633"/>
      <c r="CB207" s="1633"/>
      <c r="CC207" s="1633"/>
      <c r="CD207" s="1633"/>
      <c r="CE207" s="1633"/>
      <c r="CF207" s="1633"/>
      <c r="CG207" s="1633"/>
      <c r="CH207" s="1633"/>
      <c r="CI207" s="1633"/>
      <c r="CJ207" s="1633"/>
      <c r="CK207" s="1633"/>
      <c r="CL207" s="1633"/>
      <c r="CM207" s="1633"/>
      <c r="CN207" s="1633"/>
      <c r="CO207" s="1633"/>
      <c r="CP207" s="1633"/>
      <c r="CQ207" s="1633"/>
      <c r="CR207" s="1633"/>
      <c r="CS207" s="1633"/>
      <c r="CT207" s="1633"/>
      <c r="CU207" s="1633"/>
      <c r="CV207" s="1633"/>
      <c r="CW207" s="1633"/>
      <c r="CX207" s="1633"/>
      <c r="CY207" s="1633"/>
      <c r="CZ207" s="1633"/>
      <c r="DA207" s="1633"/>
      <c r="DB207" s="1633"/>
      <c r="DC207" s="1633"/>
      <c r="DD207" s="1633"/>
      <c r="DE207" s="1633"/>
      <c r="DF207" s="1633"/>
      <c r="DG207" s="1633"/>
      <c r="DH207" s="1633"/>
      <c r="DI207" s="1633"/>
      <c r="DJ207" s="1633"/>
      <c r="DK207" s="1633"/>
      <c r="DL207" s="1633"/>
      <c r="DM207" s="1633"/>
      <c r="DN207" s="1633"/>
      <c r="DO207" s="1633"/>
      <c r="DP207" s="1633"/>
      <c r="DQ207" s="1633"/>
      <c r="DR207" s="1633"/>
      <c r="DS207" s="1633"/>
      <c r="DT207" s="1633"/>
      <c r="DU207" s="1633"/>
      <c r="DV207" s="1633"/>
      <c r="DW207" s="1633"/>
      <c r="DX207" s="1633"/>
      <c r="DY207" s="1633"/>
      <c r="DZ207" s="1633"/>
      <c r="EA207" s="1633"/>
      <c r="EB207" s="1633"/>
      <c r="EC207" s="1633"/>
      <c r="ED207" s="1633"/>
      <c r="EE207" s="1633"/>
      <c r="EF207" s="1633"/>
      <c r="EG207" s="1633"/>
      <c r="EH207" s="1633"/>
      <c r="EI207" s="1633"/>
      <c r="EJ207" s="1633"/>
      <c r="EK207" s="1633"/>
      <c r="EL207" s="1633"/>
      <c r="EM207" s="1633"/>
      <c r="EN207" s="1633"/>
      <c r="EO207" s="1633"/>
      <c r="EP207" s="1633"/>
      <c r="EQ207" s="1633"/>
      <c r="ER207" s="1633"/>
      <c r="ES207" s="1633"/>
      <c r="ET207" s="1633"/>
      <c r="EU207" s="1633"/>
      <c r="EV207" s="1633"/>
      <c r="EW207" s="1633"/>
      <c r="EX207" s="1633"/>
      <c r="EY207" s="1633"/>
      <c r="EZ207" s="1633"/>
      <c r="FA207" s="1633"/>
      <c r="FB207" s="1633"/>
      <c r="FC207" s="1633"/>
      <c r="FD207" s="1633"/>
      <c r="FE207" s="1633"/>
      <c r="FF207" s="1633"/>
      <c r="FG207" s="1633"/>
      <c r="FH207" s="1633"/>
      <c r="FI207" s="1633"/>
      <c r="FJ207" s="1633"/>
      <c r="FK207" s="1633"/>
      <c r="FL207" s="1633"/>
      <c r="FM207" s="1633"/>
      <c r="FN207" s="1633"/>
      <c r="FO207" s="1633"/>
      <c r="FP207" s="1633"/>
      <c r="FQ207" s="1633"/>
      <c r="FR207" s="1633"/>
      <c r="FS207" s="1633"/>
      <c r="FT207" s="1633"/>
      <c r="FU207" s="1633"/>
      <c r="FV207" s="1633"/>
      <c r="FW207" s="1633"/>
      <c r="FX207" s="1633"/>
      <c r="FY207" s="1633"/>
      <c r="FZ207" s="1633"/>
      <c r="GA207" s="1633"/>
      <c r="GB207" s="1633"/>
      <c r="GC207" s="1633"/>
      <c r="GD207" s="1633"/>
      <c r="GE207" s="1633"/>
      <c r="GF207" s="1633"/>
      <c r="GG207" s="1633"/>
      <c r="GH207" s="1633"/>
      <c r="GI207" s="1633"/>
      <c r="GJ207" s="1633"/>
      <c r="GK207" s="1633"/>
      <c r="GL207" s="1633"/>
      <c r="GM207" s="1633"/>
      <c r="GN207" s="1633"/>
      <c r="GO207" s="1633"/>
      <c r="GP207" s="1633"/>
      <c r="GQ207" s="1633"/>
      <c r="GR207" s="1633"/>
      <c r="GS207" s="1633"/>
      <c r="GT207" s="1633"/>
      <c r="GU207" s="1633"/>
      <c r="GV207" s="1633"/>
      <c r="GW207" s="1633"/>
      <c r="GX207" s="1633"/>
      <c r="GY207" s="1633"/>
      <c r="GZ207" s="1633"/>
      <c r="HA207" s="1633"/>
      <c r="HB207" s="1633"/>
      <c r="HC207" s="1633"/>
      <c r="HD207" s="1633"/>
      <c r="HE207" s="1633"/>
      <c r="HF207" s="1633"/>
      <c r="HG207" s="1633"/>
      <c r="HH207" s="1633"/>
      <c r="HI207" s="1633"/>
      <c r="HJ207" s="1633"/>
      <c r="HK207" s="1633"/>
      <c r="HL207" s="1633"/>
      <c r="HM207" s="1633"/>
      <c r="HN207" s="1633"/>
      <c r="HO207" s="1633"/>
      <c r="HP207" s="1633"/>
      <c r="HQ207" s="1633"/>
      <c r="HR207" s="1633"/>
      <c r="HS207" s="1633"/>
      <c r="HT207" s="1633"/>
      <c r="HU207" s="1633"/>
      <c r="HV207" s="1633"/>
      <c r="HW207" s="1633"/>
      <c r="HX207" s="1633"/>
      <c r="HY207" s="1633"/>
      <c r="HZ207" s="1633"/>
      <c r="IA207" s="1633"/>
      <c r="IB207" s="1633"/>
      <c r="IC207" s="1633"/>
      <c r="ID207" s="1633"/>
      <c r="IE207" s="1633"/>
      <c r="IF207" s="1633"/>
      <c r="IG207" s="1633"/>
      <c r="IH207" s="1633"/>
      <c r="II207" s="1633"/>
      <c r="IJ207" s="1633"/>
      <c r="IK207" s="1633"/>
      <c r="IL207" s="1633"/>
      <c r="IM207" s="1633"/>
      <c r="IN207" s="1633"/>
      <c r="IO207" s="1633"/>
      <c r="IP207" s="1633"/>
      <c r="IQ207" s="1633"/>
      <c r="IR207" s="1633"/>
      <c r="IS207" s="1633"/>
      <c r="IT207" s="1633"/>
      <c r="IU207" s="1633"/>
      <c r="IV207" s="1633"/>
      <c r="IW207" s="1633"/>
      <c r="IX207" s="1633"/>
      <c r="IY207" s="1633"/>
      <c r="IZ207" s="1633"/>
      <c r="JA207" s="1633"/>
      <c r="JB207" s="1633"/>
      <c r="JC207" s="1633"/>
      <c r="JD207" s="1633"/>
      <c r="JE207" s="1633"/>
      <c r="JF207" s="1633"/>
      <c r="JG207" s="1633"/>
      <c r="JH207" s="1633"/>
      <c r="JI207" s="1633"/>
      <c r="JJ207" s="1633"/>
      <c r="JK207" s="1633"/>
      <c r="JL207" s="1633"/>
      <c r="JM207" s="1633"/>
      <c r="JN207" s="1633"/>
      <c r="JO207" s="1633"/>
      <c r="JP207" s="1633"/>
      <c r="JQ207" s="1633"/>
      <c r="JR207" s="1633"/>
      <c r="JS207" s="1633"/>
      <c r="JT207" s="1633"/>
      <c r="JU207" s="1633"/>
      <c r="JV207" s="1633"/>
      <c r="JW207" s="1633"/>
      <c r="JX207" s="1633"/>
      <c r="JY207" s="1633"/>
      <c r="JZ207" s="1633"/>
      <c r="KA207" s="1633"/>
      <c r="KB207" s="1633"/>
      <c r="KC207" s="1633"/>
      <c r="KD207" s="1633"/>
      <c r="KE207" s="1633"/>
      <c r="KF207" s="1633"/>
      <c r="KG207" s="1633"/>
      <c r="KH207" s="1633"/>
      <c r="KI207" s="1633"/>
      <c r="KJ207" s="1633"/>
      <c r="KK207" s="1633"/>
      <c r="KL207" s="1633"/>
      <c r="KM207" s="1633"/>
      <c r="KN207" s="1633"/>
      <c r="KO207" s="1633"/>
      <c r="KP207" s="1633"/>
      <c r="KQ207" s="1633"/>
      <c r="KR207" s="1633"/>
      <c r="KS207" s="1633"/>
      <c r="KT207" s="1633"/>
      <c r="KU207" s="1633"/>
      <c r="KV207" s="1633"/>
      <c r="KW207" s="1633"/>
      <c r="KX207" s="1633"/>
      <c r="KY207" s="1633"/>
      <c r="KZ207" s="1633"/>
      <c r="LA207" s="1633"/>
      <c r="LB207" s="1633"/>
      <c r="LC207" s="1633"/>
      <c r="LD207" s="1633"/>
      <c r="LE207" s="1633"/>
      <c r="LF207" s="1633"/>
      <c r="LG207" s="1633"/>
      <c r="LH207" s="1633"/>
      <c r="LI207" s="1633"/>
      <c r="LJ207" s="1633"/>
      <c r="LK207" s="1633"/>
      <c r="LL207" s="1633"/>
      <c r="LM207" s="1633"/>
      <c r="LN207" s="1633"/>
      <c r="LO207" s="1642"/>
      <c r="LP207" s="1642"/>
      <c r="LQ207" s="1642"/>
      <c r="LR207" s="1642"/>
      <c r="LS207" s="1642"/>
      <c r="LT207" s="1642"/>
      <c r="LU207" s="1642"/>
      <c r="LV207" s="1643"/>
    </row>
    <row r="208" s="2140" customFormat="1" ht="45" customHeight="1" spans="1:334">
      <c r="A208" s="2417">
        <v>45818</v>
      </c>
      <c r="B208" s="1500" t="s">
        <v>213</v>
      </c>
      <c r="C208" s="1501" t="s">
        <v>98</v>
      </c>
      <c r="D208" s="1502">
        <v>4500169595</v>
      </c>
      <c r="E208" s="2253">
        <v>5149175</v>
      </c>
      <c r="F208" s="1502" t="s">
        <v>2317</v>
      </c>
      <c r="G208" s="1505" t="s">
        <v>1730</v>
      </c>
      <c r="H208" s="1505" t="s">
        <v>1730</v>
      </c>
      <c r="I208" s="1532" t="s">
        <v>1939</v>
      </c>
      <c r="J208" s="1522">
        <v>51360</v>
      </c>
      <c r="K208" s="1534">
        <v>0</v>
      </c>
      <c r="L208" s="1534">
        <v>24</v>
      </c>
      <c r="M208" s="1534">
        <f t="shared" si="153"/>
        <v>2140</v>
      </c>
      <c r="N208" s="1536">
        <v>45888</v>
      </c>
      <c r="O208" s="1536">
        <v>45888</v>
      </c>
      <c r="P208" s="1537"/>
      <c r="Q208" s="1562" t="s">
        <v>78</v>
      </c>
      <c r="R208" s="2721"/>
      <c r="S208" s="2721"/>
      <c r="T208" s="2721"/>
      <c r="U208" s="2721"/>
      <c r="V208" s="2308" t="s">
        <v>2318</v>
      </c>
      <c r="W208" s="1532" t="s">
        <v>111</v>
      </c>
      <c r="X208" s="1565">
        <v>45819</v>
      </c>
      <c r="Y208" s="1589" t="s">
        <v>88</v>
      </c>
      <c r="Z208" s="1589" t="s">
        <v>88</v>
      </c>
      <c r="AA208" s="1589"/>
      <c r="AB208" s="1589"/>
      <c r="AC208" s="1580" t="s">
        <v>2076</v>
      </c>
      <c r="AD208" s="1590" t="s">
        <v>219</v>
      </c>
      <c r="AE208" s="2277">
        <v>0.9338</v>
      </c>
      <c r="AF208" s="2278">
        <f t="shared" si="156"/>
        <v>47959.968</v>
      </c>
      <c r="AG208" s="1504"/>
      <c r="AH208" s="1609" t="s">
        <v>81</v>
      </c>
      <c r="AI208" s="2710"/>
      <c r="AJ208" s="2626">
        <v>10</v>
      </c>
      <c r="AK208" s="2627">
        <f t="shared" si="158"/>
        <v>51360</v>
      </c>
      <c r="AL208" s="2627"/>
      <c r="AM208" s="2627"/>
      <c r="AN208" s="2627">
        <f t="shared" si="157"/>
        <v>2140</v>
      </c>
      <c r="AO208" s="2627"/>
      <c r="AP208" s="2627"/>
      <c r="AQ208" s="2641"/>
      <c r="AR208" s="1610"/>
      <c r="AS208" s="1610" t="s">
        <v>63</v>
      </c>
      <c r="AT208" s="1610">
        <f t="shared" si="159"/>
        <v>51360</v>
      </c>
      <c r="AU208" s="1610"/>
      <c r="AV208" s="2313">
        <f t="shared" si="160"/>
        <v>5136</v>
      </c>
      <c r="AW208" s="1637">
        <f t="shared" si="161"/>
        <v>5136</v>
      </c>
      <c r="AX208" s="1637">
        <f t="shared" si="162"/>
        <v>5136</v>
      </c>
      <c r="AY208" s="1637">
        <f t="shared" si="163"/>
        <v>5136</v>
      </c>
      <c r="AZ208" s="1637">
        <f t="shared" si="164"/>
        <v>5136</v>
      </c>
      <c r="BA208" s="2647">
        <f t="shared" si="165"/>
        <v>5136</v>
      </c>
      <c r="BB208" s="2647">
        <f t="shared" si="166"/>
        <v>5136</v>
      </c>
      <c r="BC208" s="2647">
        <f t="shared" si="167"/>
        <v>5136</v>
      </c>
      <c r="BD208" s="2647">
        <f t="shared" si="168"/>
        <v>5136</v>
      </c>
      <c r="BE208" s="2647">
        <f t="shared" si="169"/>
        <v>5136</v>
      </c>
      <c r="BF208" s="2313">
        <f t="shared" si="133"/>
        <v>4922</v>
      </c>
      <c r="BG208" s="2649">
        <f t="shared" si="155"/>
        <v>214</v>
      </c>
      <c r="BH208" s="1633"/>
      <c r="BI208" s="1633"/>
      <c r="BJ208" s="1633"/>
      <c r="BK208" s="1633"/>
      <c r="BL208" s="1633"/>
      <c r="BM208" s="1633"/>
      <c r="BN208" s="1633"/>
      <c r="BO208" s="1633"/>
      <c r="BP208" s="1633"/>
      <c r="BQ208" s="1633"/>
      <c r="BR208" s="1633"/>
      <c r="BS208" s="1633"/>
      <c r="BT208" s="1633"/>
      <c r="BU208" s="1633"/>
      <c r="BV208" s="1633"/>
      <c r="BW208" s="1633"/>
      <c r="BX208" s="1633"/>
      <c r="BY208" s="1633"/>
      <c r="BZ208" s="1633"/>
      <c r="CA208" s="1633"/>
      <c r="CB208" s="1633"/>
      <c r="CC208" s="1633"/>
      <c r="CD208" s="1633"/>
      <c r="CE208" s="1633"/>
      <c r="CF208" s="1633"/>
      <c r="CG208" s="1633"/>
      <c r="CH208" s="1633"/>
      <c r="CI208" s="1633"/>
      <c r="CJ208" s="1633"/>
      <c r="CK208" s="1633"/>
      <c r="CL208" s="1633"/>
      <c r="CM208" s="1633"/>
      <c r="CN208" s="1633"/>
      <c r="CO208" s="1633"/>
      <c r="CP208" s="1633"/>
      <c r="CQ208" s="1633"/>
      <c r="CR208" s="1633"/>
      <c r="CS208" s="1633"/>
      <c r="CT208" s="1633"/>
      <c r="CU208" s="1633"/>
      <c r="CV208" s="1633"/>
      <c r="CW208" s="1633"/>
      <c r="CX208" s="1633"/>
      <c r="CY208" s="1633"/>
      <c r="CZ208" s="1633"/>
      <c r="DA208" s="1633"/>
      <c r="DB208" s="1633"/>
      <c r="DC208" s="1633"/>
      <c r="DD208" s="1633"/>
      <c r="DE208" s="1633"/>
      <c r="DF208" s="1633"/>
      <c r="DG208" s="1633"/>
      <c r="DH208" s="1633"/>
      <c r="DI208" s="1633"/>
      <c r="DJ208" s="1633"/>
      <c r="DK208" s="1633"/>
      <c r="DL208" s="1633"/>
      <c r="DM208" s="1633"/>
      <c r="DN208" s="1633"/>
      <c r="DO208" s="1633"/>
      <c r="DP208" s="1633"/>
      <c r="DQ208" s="1633"/>
      <c r="DR208" s="1633"/>
      <c r="DS208" s="1633"/>
      <c r="DT208" s="1633"/>
      <c r="DU208" s="1633"/>
      <c r="DV208" s="1633"/>
      <c r="DW208" s="1633"/>
      <c r="DX208" s="1633"/>
      <c r="DY208" s="1633"/>
      <c r="DZ208" s="1633"/>
      <c r="EA208" s="1633"/>
      <c r="EB208" s="1633"/>
      <c r="EC208" s="1633"/>
      <c r="ED208" s="1633"/>
      <c r="EE208" s="1633"/>
      <c r="EF208" s="1633"/>
      <c r="EG208" s="1633"/>
      <c r="EH208" s="1633"/>
      <c r="EI208" s="1633"/>
      <c r="EJ208" s="1633"/>
      <c r="EK208" s="1633"/>
      <c r="EL208" s="1633"/>
      <c r="EM208" s="1633"/>
      <c r="EN208" s="1633"/>
      <c r="EO208" s="1633"/>
      <c r="EP208" s="1633"/>
      <c r="EQ208" s="1633"/>
      <c r="ER208" s="1633"/>
      <c r="ES208" s="1633"/>
      <c r="ET208" s="1633"/>
      <c r="EU208" s="1633"/>
      <c r="EV208" s="1633"/>
      <c r="EW208" s="1633"/>
      <c r="EX208" s="1633"/>
      <c r="EY208" s="1633"/>
      <c r="EZ208" s="1633"/>
      <c r="FA208" s="1633"/>
      <c r="FB208" s="1633"/>
      <c r="FC208" s="1633"/>
      <c r="FD208" s="1633"/>
      <c r="FE208" s="1633"/>
      <c r="FF208" s="1633"/>
      <c r="FG208" s="1633"/>
      <c r="FH208" s="1633"/>
      <c r="FI208" s="1633"/>
      <c r="FJ208" s="1633"/>
      <c r="FK208" s="1633"/>
      <c r="FL208" s="1633"/>
      <c r="FM208" s="1633"/>
      <c r="FN208" s="1633"/>
      <c r="FO208" s="1633"/>
      <c r="FP208" s="1633"/>
      <c r="FQ208" s="1633"/>
      <c r="FR208" s="1633"/>
      <c r="FS208" s="1633"/>
      <c r="FT208" s="1633"/>
      <c r="FU208" s="1633"/>
      <c r="FV208" s="1633"/>
      <c r="FW208" s="1633"/>
      <c r="FX208" s="1633"/>
      <c r="FY208" s="1633"/>
      <c r="FZ208" s="1633"/>
      <c r="GA208" s="1633"/>
      <c r="GB208" s="1633"/>
      <c r="GC208" s="1633"/>
      <c r="GD208" s="1633"/>
      <c r="GE208" s="1633"/>
      <c r="GF208" s="1633"/>
      <c r="GG208" s="1633"/>
      <c r="GH208" s="1633"/>
      <c r="GI208" s="1633"/>
      <c r="GJ208" s="1633"/>
      <c r="GK208" s="1633"/>
      <c r="GL208" s="1633"/>
      <c r="GM208" s="1633"/>
      <c r="GN208" s="1633"/>
      <c r="GO208" s="1633"/>
      <c r="GP208" s="1633"/>
      <c r="GQ208" s="1633"/>
      <c r="GR208" s="1633"/>
      <c r="GS208" s="1633"/>
      <c r="GT208" s="1633"/>
      <c r="GU208" s="1633"/>
      <c r="GV208" s="1633"/>
      <c r="GW208" s="1633"/>
      <c r="GX208" s="1633"/>
      <c r="GY208" s="1633"/>
      <c r="GZ208" s="1633"/>
      <c r="HA208" s="1633"/>
      <c r="HB208" s="1633"/>
      <c r="HC208" s="1633"/>
      <c r="HD208" s="1633"/>
      <c r="HE208" s="1633"/>
      <c r="HF208" s="1633"/>
      <c r="HG208" s="1633"/>
      <c r="HH208" s="1633"/>
      <c r="HI208" s="1633"/>
      <c r="HJ208" s="1633"/>
      <c r="HK208" s="1633"/>
      <c r="HL208" s="1633"/>
      <c r="HM208" s="1633"/>
      <c r="HN208" s="1633"/>
      <c r="HO208" s="1633"/>
      <c r="HP208" s="1633"/>
      <c r="HQ208" s="1633"/>
      <c r="HR208" s="1633"/>
      <c r="HS208" s="1633"/>
      <c r="HT208" s="1633"/>
      <c r="HU208" s="1633"/>
      <c r="HV208" s="1633"/>
      <c r="HW208" s="1633"/>
      <c r="HX208" s="1633"/>
      <c r="HY208" s="1633"/>
      <c r="HZ208" s="1633"/>
      <c r="IA208" s="1633"/>
      <c r="IB208" s="1633"/>
      <c r="IC208" s="1633"/>
      <c r="ID208" s="1633"/>
      <c r="IE208" s="1633"/>
      <c r="IF208" s="1633"/>
      <c r="IG208" s="1633"/>
      <c r="IH208" s="1633"/>
      <c r="II208" s="1633"/>
      <c r="IJ208" s="1633"/>
      <c r="IK208" s="1633"/>
      <c r="IL208" s="1633"/>
      <c r="IM208" s="1633"/>
      <c r="IN208" s="1633"/>
      <c r="IO208" s="1633"/>
      <c r="IP208" s="1633"/>
      <c r="IQ208" s="1633"/>
      <c r="IR208" s="1633"/>
      <c r="IS208" s="1633"/>
      <c r="IT208" s="1633"/>
      <c r="IU208" s="1633"/>
      <c r="IV208" s="1633"/>
      <c r="IW208" s="1633"/>
      <c r="IX208" s="1633"/>
      <c r="IY208" s="1633"/>
      <c r="IZ208" s="1633"/>
      <c r="JA208" s="1633"/>
      <c r="JB208" s="1633"/>
      <c r="JC208" s="1633"/>
      <c r="JD208" s="1633"/>
      <c r="JE208" s="1633"/>
      <c r="JF208" s="1633"/>
      <c r="JG208" s="1633"/>
      <c r="JH208" s="1633"/>
      <c r="JI208" s="1633"/>
      <c r="JJ208" s="1633"/>
      <c r="JK208" s="1633"/>
      <c r="JL208" s="1633"/>
      <c r="JM208" s="1633"/>
      <c r="JN208" s="1633"/>
      <c r="JO208" s="1633"/>
      <c r="JP208" s="1633"/>
      <c r="JQ208" s="1633"/>
      <c r="JR208" s="1633"/>
      <c r="JS208" s="1633"/>
      <c r="JT208" s="1633"/>
      <c r="JU208" s="1633"/>
      <c r="JV208" s="1633"/>
      <c r="JW208" s="1633"/>
      <c r="JX208" s="1633"/>
      <c r="JY208" s="1633"/>
      <c r="JZ208" s="1633"/>
      <c r="KA208" s="1633"/>
      <c r="KB208" s="1633"/>
      <c r="KC208" s="1633"/>
      <c r="KD208" s="1633"/>
      <c r="KE208" s="1633"/>
      <c r="KF208" s="1633"/>
      <c r="KG208" s="1633"/>
      <c r="KH208" s="1633"/>
      <c r="KI208" s="1633"/>
      <c r="KJ208" s="1633"/>
      <c r="KK208" s="1633"/>
      <c r="KL208" s="1633"/>
      <c r="KM208" s="1633"/>
      <c r="KN208" s="1633"/>
      <c r="KO208" s="1633"/>
      <c r="KP208" s="1633"/>
      <c r="KQ208" s="1633"/>
      <c r="KR208" s="1633"/>
      <c r="KS208" s="1633"/>
      <c r="KT208" s="1633"/>
      <c r="KU208" s="1633"/>
      <c r="KV208" s="1633"/>
      <c r="KW208" s="1633"/>
      <c r="KX208" s="1633"/>
      <c r="KY208" s="1633"/>
      <c r="KZ208" s="1633"/>
      <c r="LA208" s="1633"/>
      <c r="LB208" s="1633"/>
      <c r="LC208" s="1633"/>
      <c r="LD208" s="1633"/>
      <c r="LE208" s="1633"/>
      <c r="LF208" s="1633"/>
      <c r="LG208" s="1633"/>
      <c r="LH208" s="1633"/>
      <c r="LI208" s="1633"/>
      <c r="LJ208" s="1633"/>
      <c r="LK208" s="1633"/>
      <c r="LL208" s="1633"/>
      <c r="LM208" s="1633"/>
      <c r="LN208" s="1633"/>
      <c r="LO208" s="1642"/>
      <c r="LP208" s="1642"/>
      <c r="LQ208" s="1642"/>
      <c r="LR208" s="1642"/>
      <c r="LS208" s="1642"/>
      <c r="LT208" s="1642"/>
      <c r="LU208" s="1642"/>
      <c r="LV208" s="1643"/>
    </row>
    <row r="209" s="2140" customFormat="1" ht="45" customHeight="1" spans="1:334">
      <c r="A209" s="2417">
        <v>45856</v>
      </c>
      <c r="B209" s="1500" t="s">
        <v>961</v>
      </c>
      <c r="C209" s="1501" t="s">
        <v>98</v>
      </c>
      <c r="D209" s="1502">
        <v>4500174405</v>
      </c>
      <c r="E209" s="2253" t="s">
        <v>962</v>
      </c>
      <c r="F209" s="1502" t="s">
        <v>966</v>
      </c>
      <c r="G209" s="1505" t="s">
        <v>1730</v>
      </c>
      <c r="H209" s="1505" t="s">
        <v>2087</v>
      </c>
      <c r="I209" s="1532" t="s">
        <v>2088</v>
      </c>
      <c r="J209" s="1528">
        <v>5184</v>
      </c>
      <c r="K209" s="2305">
        <v>0</v>
      </c>
      <c r="L209" s="2305">
        <v>48</v>
      </c>
      <c r="M209" s="2305">
        <f t="shared" si="153"/>
        <v>108</v>
      </c>
      <c r="N209" s="1536">
        <v>45891</v>
      </c>
      <c r="O209" s="1536">
        <f>N209</f>
        <v>45891</v>
      </c>
      <c r="P209" s="1537"/>
      <c r="Q209" s="1562" t="s">
        <v>78</v>
      </c>
      <c r="R209" s="1674"/>
      <c r="S209" s="1674"/>
      <c r="T209" s="1674"/>
      <c r="U209" s="1674"/>
      <c r="V209" s="1532" t="s">
        <v>964</v>
      </c>
      <c r="W209" s="1532" t="s">
        <v>111</v>
      </c>
      <c r="X209" s="1565">
        <v>45859</v>
      </c>
      <c r="Y209" s="1589" t="s">
        <v>88</v>
      </c>
      <c r="Z209" s="1589" t="s">
        <v>88</v>
      </c>
      <c r="AA209" s="1589"/>
      <c r="AB209" s="1589"/>
      <c r="AC209" s="2311" t="s">
        <v>2319</v>
      </c>
      <c r="AD209" s="1590" t="s">
        <v>706</v>
      </c>
      <c r="AE209" s="2615">
        <v>93.1575</v>
      </c>
      <c r="AF209" s="2616">
        <f>AE209*M209</f>
        <v>10061.01</v>
      </c>
      <c r="AG209" s="1504"/>
      <c r="AH209" s="1609" t="s">
        <v>81</v>
      </c>
      <c r="AI209" s="2710"/>
      <c r="AJ209" s="2626">
        <v>10</v>
      </c>
      <c r="AK209" s="2627">
        <f t="shared" si="158"/>
        <v>5184</v>
      </c>
      <c r="AL209" s="2627"/>
      <c r="AM209" s="2627"/>
      <c r="AN209" s="2627">
        <f t="shared" si="157"/>
        <v>216</v>
      </c>
      <c r="AO209" s="2627"/>
      <c r="AP209" s="2627"/>
      <c r="AQ209" s="2641"/>
      <c r="AR209" s="1610"/>
      <c r="AS209" s="1610" t="s">
        <v>63</v>
      </c>
      <c r="AT209" s="1610">
        <f t="shared" si="159"/>
        <v>5184</v>
      </c>
      <c r="AU209" s="1610"/>
      <c r="AV209" s="2313">
        <f t="shared" si="160"/>
        <v>518.4</v>
      </c>
      <c r="AW209" s="1637">
        <f t="shared" si="161"/>
        <v>518.4</v>
      </c>
      <c r="AX209" s="1637">
        <f t="shared" si="162"/>
        <v>518.4</v>
      </c>
      <c r="AY209" s="1637">
        <f t="shared" si="163"/>
        <v>518.4</v>
      </c>
      <c r="AZ209" s="1637">
        <f t="shared" si="164"/>
        <v>518.4</v>
      </c>
      <c r="BA209" s="2647">
        <f t="shared" si="165"/>
        <v>518.4</v>
      </c>
      <c r="BB209" s="2647">
        <f t="shared" si="166"/>
        <v>518.4</v>
      </c>
      <c r="BC209" s="2647">
        <f t="shared" si="167"/>
        <v>518.4</v>
      </c>
      <c r="BD209" s="2288">
        <f t="shared" si="168"/>
        <v>518.4</v>
      </c>
      <c r="BE209" s="2647">
        <f t="shared" si="169"/>
        <v>518.4</v>
      </c>
      <c r="BF209" s="2313">
        <f t="shared" si="133"/>
        <v>496.8</v>
      </c>
      <c r="BG209" s="2649">
        <f t="shared" si="155"/>
        <v>21.6</v>
      </c>
      <c r="BH209" s="1633"/>
      <c r="BI209" s="1633"/>
      <c r="BJ209" s="1633"/>
      <c r="BK209" s="1633"/>
      <c r="BL209" s="1633"/>
      <c r="BM209" s="1633"/>
      <c r="BN209" s="1633"/>
      <c r="BO209" s="1633"/>
      <c r="BP209" s="1633"/>
      <c r="BQ209" s="1633"/>
      <c r="BR209" s="1633"/>
      <c r="BS209" s="1633"/>
      <c r="BT209" s="1633"/>
      <c r="BU209" s="1633"/>
      <c r="BV209" s="1633"/>
      <c r="BW209" s="1633"/>
      <c r="BX209" s="1633"/>
      <c r="BY209" s="1633"/>
      <c r="BZ209" s="1633"/>
      <c r="CA209" s="1633"/>
      <c r="CB209" s="1633"/>
      <c r="CC209" s="1633"/>
      <c r="CD209" s="1633"/>
      <c r="CE209" s="1633"/>
      <c r="CF209" s="1633"/>
      <c r="CG209" s="1633"/>
      <c r="CH209" s="1633"/>
      <c r="CI209" s="1633"/>
      <c r="CJ209" s="1633"/>
      <c r="CK209" s="1633"/>
      <c r="CL209" s="1633"/>
      <c r="CM209" s="1633"/>
      <c r="CN209" s="1633"/>
      <c r="CO209" s="1633"/>
      <c r="CP209" s="1633"/>
      <c r="CQ209" s="1633"/>
      <c r="CR209" s="1633"/>
      <c r="CS209" s="1633"/>
      <c r="CT209" s="1633"/>
      <c r="CU209" s="1633"/>
      <c r="CV209" s="1633"/>
      <c r="CW209" s="1633"/>
      <c r="CX209" s="1633"/>
      <c r="CY209" s="1633"/>
      <c r="CZ209" s="1633"/>
      <c r="DA209" s="1633"/>
      <c r="DB209" s="1633"/>
      <c r="DC209" s="1633"/>
      <c r="DD209" s="1633"/>
      <c r="DE209" s="1633"/>
      <c r="DF209" s="1633"/>
      <c r="DG209" s="1633"/>
      <c r="DH209" s="1633"/>
      <c r="DI209" s="1633"/>
      <c r="DJ209" s="1633"/>
      <c r="DK209" s="1633"/>
      <c r="DL209" s="1633"/>
      <c r="DM209" s="1633"/>
      <c r="DN209" s="1633"/>
      <c r="DO209" s="1633"/>
      <c r="DP209" s="1633"/>
      <c r="DQ209" s="1633"/>
      <c r="DR209" s="1633"/>
      <c r="DS209" s="1633"/>
      <c r="DT209" s="1633"/>
      <c r="DU209" s="1633"/>
      <c r="DV209" s="1633"/>
      <c r="DW209" s="1633"/>
      <c r="DX209" s="1633"/>
      <c r="DY209" s="1633"/>
      <c r="DZ209" s="1633"/>
      <c r="EA209" s="1633"/>
      <c r="EB209" s="1633"/>
      <c r="EC209" s="1633"/>
      <c r="ED209" s="1633"/>
      <c r="EE209" s="1633"/>
      <c r="EF209" s="1633"/>
      <c r="EG209" s="1633"/>
      <c r="EH209" s="1633"/>
      <c r="EI209" s="1633"/>
      <c r="EJ209" s="1633"/>
      <c r="EK209" s="1633"/>
      <c r="EL209" s="1633"/>
      <c r="EM209" s="1633"/>
      <c r="EN209" s="1633"/>
      <c r="EO209" s="1633"/>
      <c r="EP209" s="1633"/>
      <c r="EQ209" s="1633"/>
      <c r="ER209" s="1633"/>
      <c r="ES209" s="1633"/>
      <c r="ET209" s="1633"/>
      <c r="EU209" s="1633"/>
      <c r="EV209" s="1633"/>
      <c r="EW209" s="1633"/>
      <c r="EX209" s="1633"/>
      <c r="EY209" s="1633"/>
      <c r="EZ209" s="1633"/>
      <c r="FA209" s="1633"/>
      <c r="FB209" s="1633"/>
      <c r="FC209" s="1633"/>
      <c r="FD209" s="1633"/>
      <c r="FE209" s="1633"/>
      <c r="FF209" s="1633"/>
      <c r="FG209" s="1633"/>
      <c r="FH209" s="1633"/>
      <c r="FI209" s="1633"/>
      <c r="FJ209" s="1633"/>
      <c r="FK209" s="1633"/>
      <c r="FL209" s="1633"/>
      <c r="FM209" s="1633"/>
      <c r="FN209" s="1633"/>
      <c r="FO209" s="1633"/>
      <c r="FP209" s="1633"/>
      <c r="FQ209" s="1633"/>
      <c r="FR209" s="1633"/>
      <c r="FS209" s="1633"/>
      <c r="FT209" s="1633"/>
      <c r="FU209" s="1633"/>
      <c r="FV209" s="1633"/>
      <c r="FW209" s="1633"/>
      <c r="FX209" s="1633"/>
      <c r="FY209" s="1633"/>
      <c r="FZ209" s="1633"/>
      <c r="GA209" s="1633"/>
      <c r="GB209" s="1633"/>
      <c r="GC209" s="1633"/>
      <c r="GD209" s="1633"/>
      <c r="GE209" s="1633"/>
      <c r="GF209" s="1633"/>
      <c r="GG209" s="1633"/>
      <c r="GH209" s="1633"/>
      <c r="GI209" s="1633"/>
      <c r="GJ209" s="1633"/>
      <c r="GK209" s="1633"/>
      <c r="GL209" s="1633"/>
      <c r="GM209" s="1633"/>
      <c r="GN209" s="1633"/>
      <c r="GO209" s="1633"/>
      <c r="GP209" s="1633"/>
      <c r="GQ209" s="1633"/>
      <c r="GR209" s="1633"/>
      <c r="GS209" s="1633"/>
      <c r="GT209" s="1633"/>
      <c r="GU209" s="1633"/>
      <c r="GV209" s="1633"/>
      <c r="GW209" s="1633"/>
      <c r="GX209" s="1633"/>
      <c r="GY209" s="1633"/>
      <c r="GZ209" s="1633"/>
      <c r="HA209" s="1633"/>
      <c r="HB209" s="1633"/>
      <c r="HC209" s="1633"/>
      <c r="HD209" s="1633"/>
      <c r="HE209" s="1633"/>
      <c r="HF209" s="1633"/>
      <c r="HG209" s="1633"/>
      <c r="HH209" s="1633"/>
      <c r="HI209" s="1633"/>
      <c r="HJ209" s="1633"/>
      <c r="HK209" s="1633"/>
      <c r="HL209" s="1633"/>
      <c r="HM209" s="1633"/>
      <c r="HN209" s="1633"/>
      <c r="HO209" s="1633"/>
      <c r="HP209" s="1633"/>
      <c r="HQ209" s="1633"/>
      <c r="HR209" s="1633"/>
      <c r="HS209" s="1633"/>
      <c r="HT209" s="1633"/>
      <c r="HU209" s="1633"/>
      <c r="HV209" s="1633"/>
      <c r="HW209" s="1633"/>
      <c r="HX209" s="1633"/>
      <c r="HY209" s="1633"/>
      <c r="HZ209" s="1633"/>
      <c r="IA209" s="1633"/>
      <c r="IB209" s="1633"/>
      <c r="IC209" s="1633"/>
      <c r="ID209" s="1633"/>
      <c r="IE209" s="1633"/>
      <c r="IF209" s="1633"/>
      <c r="IG209" s="1633"/>
      <c r="IH209" s="1633"/>
      <c r="II209" s="1633"/>
      <c r="IJ209" s="1633"/>
      <c r="IK209" s="1633"/>
      <c r="IL209" s="1633"/>
      <c r="IM209" s="1633"/>
      <c r="IN209" s="1633"/>
      <c r="IO209" s="1633"/>
      <c r="IP209" s="1633"/>
      <c r="IQ209" s="1633"/>
      <c r="IR209" s="1633"/>
      <c r="IS209" s="1633"/>
      <c r="IT209" s="1633"/>
      <c r="IU209" s="1633"/>
      <c r="IV209" s="1633"/>
      <c r="IW209" s="1633"/>
      <c r="IX209" s="1633"/>
      <c r="IY209" s="1633"/>
      <c r="IZ209" s="1633"/>
      <c r="JA209" s="1633"/>
      <c r="JB209" s="1633"/>
      <c r="JC209" s="1633"/>
      <c r="JD209" s="1633"/>
      <c r="JE209" s="1633"/>
      <c r="JF209" s="1633"/>
      <c r="JG209" s="1633"/>
      <c r="JH209" s="1633"/>
      <c r="JI209" s="1633"/>
      <c r="JJ209" s="1633"/>
      <c r="JK209" s="1633"/>
      <c r="JL209" s="1633"/>
      <c r="JM209" s="1633"/>
      <c r="JN209" s="1633"/>
      <c r="JO209" s="1633"/>
      <c r="JP209" s="1633"/>
      <c r="JQ209" s="1633"/>
      <c r="JR209" s="1633"/>
      <c r="JS209" s="1633"/>
      <c r="JT209" s="1633"/>
      <c r="JU209" s="1633"/>
      <c r="JV209" s="1633"/>
      <c r="JW209" s="1633"/>
      <c r="JX209" s="1633"/>
      <c r="JY209" s="1633"/>
      <c r="JZ209" s="1633"/>
      <c r="KA209" s="1633"/>
      <c r="KB209" s="1633"/>
      <c r="KC209" s="1633"/>
      <c r="KD209" s="1633"/>
      <c r="KE209" s="1633"/>
      <c r="KF209" s="1633"/>
      <c r="KG209" s="1633"/>
      <c r="KH209" s="1633"/>
      <c r="KI209" s="1633"/>
      <c r="KJ209" s="1633"/>
      <c r="KK209" s="1633"/>
      <c r="KL209" s="1633"/>
      <c r="KM209" s="1633"/>
      <c r="KN209" s="1633"/>
      <c r="KO209" s="1633"/>
      <c r="KP209" s="1633"/>
      <c r="KQ209" s="1633"/>
      <c r="KR209" s="1633"/>
      <c r="KS209" s="1633"/>
      <c r="KT209" s="1633"/>
      <c r="KU209" s="1633"/>
      <c r="KV209" s="1633"/>
      <c r="KW209" s="1633"/>
      <c r="KX209" s="1633"/>
      <c r="KY209" s="1633"/>
      <c r="KZ209" s="1633"/>
      <c r="LA209" s="1633"/>
      <c r="LB209" s="1633"/>
      <c r="LC209" s="1633"/>
      <c r="LD209" s="1633"/>
      <c r="LE209" s="1633"/>
      <c r="LF209" s="1633"/>
      <c r="LG209" s="1633"/>
      <c r="LH209" s="1633"/>
      <c r="LI209" s="1633"/>
      <c r="LJ209" s="1633"/>
      <c r="LK209" s="1633"/>
      <c r="LL209" s="1633"/>
      <c r="LM209" s="1633"/>
      <c r="LN209" s="1633"/>
      <c r="LO209" s="1642"/>
      <c r="LP209" s="1642"/>
      <c r="LQ209" s="1642"/>
      <c r="LR209" s="1642"/>
      <c r="LS209" s="1642"/>
      <c r="LT209" s="1642"/>
      <c r="LU209" s="1642"/>
      <c r="LV209" s="1643"/>
    </row>
    <row r="210" s="2140" customFormat="1" ht="45" customHeight="1" spans="1:334">
      <c r="A210" s="2417">
        <v>45856</v>
      </c>
      <c r="B210" s="1500" t="s">
        <v>961</v>
      </c>
      <c r="C210" s="1501" t="s">
        <v>98</v>
      </c>
      <c r="D210" s="1502">
        <v>4500174402</v>
      </c>
      <c r="E210" s="2253" t="s">
        <v>962</v>
      </c>
      <c r="F210" s="1502" t="s">
        <v>963</v>
      </c>
      <c r="G210" s="1505" t="s">
        <v>1730</v>
      </c>
      <c r="H210" s="1505" t="s">
        <v>2087</v>
      </c>
      <c r="I210" s="1532" t="s">
        <v>2088</v>
      </c>
      <c r="J210" s="1528">
        <v>2256</v>
      </c>
      <c r="K210" s="2305">
        <v>0</v>
      </c>
      <c r="L210" s="2305">
        <v>48</v>
      </c>
      <c r="M210" s="2305">
        <f t="shared" si="153"/>
        <v>47</v>
      </c>
      <c r="N210" s="1536">
        <v>45891</v>
      </c>
      <c r="O210" s="1536">
        <f>N210</f>
        <v>45891</v>
      </c>
      <c r="P210" s="1537"/>
      <c r="Q210" s="1562" t="s">
        <v>78</v>
      </c>
      <c r="R210" s="1674"/>
      <c r="S210" s="1674"/>
      <c r="T210" s="1674"/>
      <c r="U210" s="1674"/>
      <c r="V210" s="1532" t="s">
        <v>964</v>
      </c>
      <c r="W210" s="1532" t="s">
        <v>111</v>
      </c>
      <c r="X210" s="1565">
        <v>45859</v>
      </c>
      <c r="Y210" s="1589" t="s">
        <v>88</v>
      </c>
      <c r="Z210" s="1589" t="s">
        <v>88</v>
      </c>
      <c r="AA210" s="1589"/>
      <c r="AB210" s="1589"/>
      <c r="AC210" s="2311" t="s">
        <v>2320</v>
      </c>
      <c r="AD210" s="1590" t="s">
        <v>706</v>
      </c>
      <c r="AE210" s="2615">
        <v>93.1574</v>
      </c>
      <c r="AF210" s="2616">
        <f>AE210*M210</f>
        <v>4378.3978</v>
      </c>
      <c r="AG210" s="1504"/>
      <c r="AH210" s="1609" t="s">
        <v>81</v>
      </c>
      <c r="AI210" s="2710"/>
      <c r="AJ210" s="2626">
        <v>10</v>
      </c>
      <c r="AK210" s="2627">
        <f t="shared" si="158"/>
        <v>2256</v>
      </c>
      <c r="AL210" s="2627"/>
      <c r="AM210" s="2627"/>
      <c r="AN210" s="2627">
        <f t="shared" si="157"/>
        <v>94</v>
      </c>
      <c r="AO210" s="2627"/>
      <c r="AP210" s="2627"/>
      <c r="AQ210" s="2641"/>
      <c r="AR210" s="1610"/>
      <c r="AS210" s="1610" t="s">
        <v>63</v>
      </c>
      <c r="AT210" s="1610">
        <f t="shared" si="159"/>
        <v>2256</v>
      </c>
      <c r="AU210" s="1610"/>
      <c r="AV210" s="2313">
        <f t="shared" si="160"/>
        <v>225.6</v>
      </c>
      <c r="AW210" s="1637">
        <f t="shared" si="161"/>
        <v>225.6</v>
      </c>
      <c r="AX210" s="1637">
        <f t="shared" si="162"/>
        <v>225.6</v>
      </c>
      <c r="AY210" s="1637">
        <f t="shared" si="163"/>
        <v>225.6</v>
      </c>
      <c r="AZ210" s="1637">
        <f t="shared" si="164"/>
        <v>225.6</v>
      </c>
      <c r="BA210" s="2647">
        <f t="shared" si="165"/>
        <v>225.6</v>
      </c>
      <c r="BB210" s="2647">
        <f t="shared" si="166"/>
        <v>225.6</v>
      </c>
      <c r="BC210" s="2647">
        <f t="shared" si="167"/>
        <v>225.6</v>
      </c>
      <c r="BD210" s="2288">
        <f t="shared" si="168"/>
        <v>225.6</v>
      </c>
      <c r="BE210" s="2647">
        <f t="shared" si="169"/>
        <v>225.6</v>
      </c>
      <c r="BF210" s="2313">
        <f t="shared" ref="BF210:BF259" si="170">J210*23/24/COUNT(AV210:BE210)</f>
        <v>216.2</v>
      </c>
      <c r="BG210" s="2649">
        <f t="shared" si="155"/>
        <v>9.4</v>
      </c>
      <c r="BH210" s="1633"/>
      <c r="BI210" s="1633"/>
      <c r="BJ210" s="1633"/>
      <c r="BK210" s="1633"/>
      <c r="BL210" s="1633"/>
      <c r="BM210" s="1633"/>
      <c r="BN210" s="1633"/>
      <c r="BO210" s="1633"/>
      <c r="BP210" s="1633"/>
      <c r="BQ210" s="1633"/>
      <c r="BR210" s="1633"/>
      <c r="BS210" s="1633"/>
      <c r="BT210" s="1633"/>
      <c r="BU210" s="1633"/>
      <c r="BV210" s="1633"/>
      <c r="BW210" s="1633"/>
      <c r="BX210" s="1633"/>
      <c r="BY210" s="1633"/>
      <c r="BZ210" s="1633"/>
      <c r="CA210" s="1633"/>
      <c r="CB210" s="1633"/>
      <c r="CC210" s="1633"/>
      <c r="CD210" s="1633"/>
      <c r="CE210" s="1633"/>
      <c r="CF210" s="1633"/>
      <c r="CG210" s="1633"/>
      <c r="CH210" s="1633"/>
      <c r="CI210" s="1633"/>
      <c r="CJ210" s="1633"/>
      <c r="CK210" s="1633"/>
      <c r="CL210" s="1633"/>
      <c r="CM210" s="1633"/>
      <c r="CN210" s="1633"/>
      <c r="CO210" s="1633"/>
      <c r="CP210" s="1633"/>
      <c r="CQ210" s="1633"/>
      <c r="CR210" s="1633"/>
      <c r="CS210" s="1633"/>
      <c r="CT210" s="1633"/>
      <c r="CU210" s="1633"/>
      <c r="CV210" s="1633"/>
      <c r="CW210" s="1633"/>
      <c r="CX210" s="1633"/>
      <c r="CY210" s="1633"/>
      <c r="CZ210" s="1633"/>
      <c r="DA210" s="1633"/>
      <c r="DB210" s="1633"/>
      <c r="DC210" s="1633"/>
      <c r="DD210" s="1633"/>
      <c r="DE210" s="1633"/>
      <c r="DF210" s="1633"/>
      <c r="DG210" s="1633"/>
      <c r="DH210" s="1633"/>
      <c r="DI210" s="1633"/>
      <c r="DJ210" s="1633"/>
      <c r="DK210" s="1633"/>
      <c r="DL210" s="1633"/>
      <c r="DM210" s="1633"/>
      <c r="DN210" s="1633"/>
      <c r="DO210" s="1633"/>
      <c r="DP210" s="1633"/>
      <c r="DQ210" s="1633"/>
      <c r="DR210" s="1633"/>
      <c r="DS210" s="1633"/>
      <c r="DT210" s="1633"/>
      <c r="DU210" s="1633"/>
      <c r="DV210" s="1633"/>
      <c r="DW210" s="1633"/>
      <c r="DX210" s="1633"/>
      <c r="DY210" s="1633"/>
      <c r="DZ210" s="1633"/>
      <c r="EA210" s="1633"/>
      <c r="EB210" s="1633"/>
      <c r="EC210" s="1633"/>
      <c r="ED210" s="1633"/>
      <c r="EE210" s="1633"/>
      <c r="EF210" s="1633"/>
      <c r="EG210" s="1633"/>
      <c r="EH210" s="1633"/>
      <c r="EI210" s="1633"/>
      <c r="EJ210" s="1633"/>
      <c r="EK210" s="1633"/>
      <c r="EL210" s="1633"/>
      <c r="EM210" s="1633"/>
      <c r="EN210" s="1633"/>
      <c r="EO210" s="1633"/>
      <c r="EP210" s="1633"/>
      <c r="EQ210" s="1633"/>
      <c r="ER210" s="1633"/>
      <c r="ES210" s="1633"/>
      <c r="ET210" s="1633"/>
      <c r="EU210" s="1633"/>
      <c r="EV210" s="1633"/>
      <c r="EW210" s="1633"/>
      <c r="EX210" s="1633"/>
      <c r="EY210" s="1633"/>
      <c r="EZ210" s="1633"/>
      <c r="FA210" s="1633"/>
      <c r="FB210" s="1633"/>
      <c r="FC210" s="1633"/>
      <c r="FD210" s="1633"/>
      <c r="FE210" s="1633"/>
      <c r="FF210" s="1633"/>
      <c r="FG210" s="1633"/>
      <c r="FH210" s="1633"/>
      <c r="FI210" s="1633"/>
      <c r="FJ210" s="1633"/>
      <c r="FK210" s="1633"/>
      <c r="FL210" s="1633"/>
      <c r="FM210" s="1633"/>
      <c r="FN210" s="1633"/>
      <c r="FO210" s="1633"/>
      <c r="FP210" s="1633"/>
      <c r="FQ210" s="1633"/>
      <c r="FR210" s="1633"/>
      <c r="FS210" s="1633"/>
      <c r="FT210" s="1633"/>
      <c r="FU210" s="1633"/>
      <c r="FV210" s="1633"/>
      <c r="FW210" s="1633"/>
      <c r="FX210" s="1633"/>
      <c r="FY210" s="1633"/>
      <c r="FZ210" s="1633"/>
      <c r="GA210" s="1633"/>
      <c r="GB210" s="1633"/>
      <c r="GC210" s="1633"/>
      <c r="GD210" s="1633"/>
      <c r="GE210" s="1633"/>
      <c r="GF210" s="1633"/>
      <c r="GG210" s="1633"/>
      <c r="GH210" s="1633"/>
      <c r="GI210" s="1633"/>
      <c r="GJ210" s="1633"/>
      <c r="GK210" s="1633"/>
      <c r="GL210" s="1633"/>
      <c r="GM210" s="1633"/>
      <c r="GN210" s="1633"/>
      <c r="GO210" s="1633"/>
      <c r="GP210" s="1633"/>
      <c r="GQ210" s="1633"/>
      <c r="GR210" s="1633"/>
      <c r="GS210" s="1633"/>
      <c r="GT210" s="1633"/>
      <c r="GU210" s="1633"/>
      <c r="GV210" s="1633"/>
      <c r="GW210" s="1633"/>
      <c r="GX210" s="1633"/>
      <c r="GY210" s="1633"/>
      <c r="GZ210" s="1633"/>
      <c r="HA210" s="1633"/>
      <c r="HB210" s="1633"/>
      <c r="HC210" s="1633"/>
      <c r="HD210" s="1633"/>
      <c r="HE210" s="1633"/>
      <c r="HF210" s="1633"/>
      <c r="HG210" s="1633"/>
      <c r="HH210" s="1633"/>
      <c r="HI210" s="1633"/>
      <c r="HJ210" s="1633"/>
      <c r="HK210" s="1633"/>
      <c r="HL210" s="1633"/>
      <c r="HM210" s="1633"/>
      <c r="HN210" s="1633"/>
      <c r="HO210" s="1633"/>
      <c r="HP210" s="1633"/>
      <c r="HQ210" s="1633"/>
      <c r="HR210" s="1633"/>
      <c r="HS210" s="1633"/>
      <c r="HT210" s="1633"/>
      <c r="HU210" s="1633"/>
      <c r="HV210" s="1633"/>
      <c r="HW210" s="1633"/>
      <c r="HX210" s="1633"/>
      <c r="HY210" s="1633"/>
      <c r="HZ210" s="1633"/>
      <c r="IA210" s="1633"/>
      <c r="IB210" s="1633"/>
      <c r="IC210" s="1633"/>
      <c r="ID210" s="1633"/>
      <c r="IE210" s="1633"/>
      <c r="IF210" s="1633"/>
      <c r="IG210" s="1633"/>
      <c r="IH210" s="1633"/>
      <c r="II210" s="1633"/>
      <c r="IJ210" s="1633"/>
      <c r="IK210" s="1633"/>
      <c r="IL210" s="1633"/>
      <c r="IM210" s="1633"/>
      <c r="IN210" s="1633"/>
      <c r="IO210" s="1633"/>
      <c r="IP210" s="1633"/>
      <c r="IQ210" s="1633"/>
      <c r="IR210" s="1633"/>
      <c r="IS210" s="1633"/>
      <c r="IT210" s="1633"/>
      <c r="IU210" s="1633"/>
      <c r="IV210" s="1633"/>
      <c r="IW210" s="1633"/>
      <c r="IX210" s="1633"/>
      <c r="IY210" s="1633"/>
      <c r="IZ210" s="1633"/>
      <c r="JA210" s="1633"/>
      <c r="JB210" s="1633"/>
      <c r="JC210" s="1633"/>
      <c r="JD210" s="1633"/>
      <c r="JE210" s="1633"/>
      <c r="JF210" s="1633"/>
      <c r="JG210" s="1633"/>
      <c r="JH210" s="1633"/>
      <c r="JI210" s="1633"/>
      <c r="JJ210" s="1633"/>
      <c r="JK210" s="1633"/>
      <c r="JL210" s="1633"/>
      <c r="JM210" s="1633"/>
      <c r="JN210" s="1633"/>
      <c r="JO210" s="1633"/>
      <c r="JP210" s="1633"/>
      <c r="JQ210" s="1633"/>
      <c r="JR210" s="1633"/>
      <c r="JS210" s="1633"/>
      <c r="JT210" s="1633"/>
      <c r="JU210" s="1633"/>
      <c r="JV210" s="1633"/>
      <c r="JW210" s="1633"/>
      <c r="JX210" s="1633"/>
      <c r="JY210" s="1633"/>
      <c r="JZ210" s="1633"/>
      <c r="KA210" s="1633"/>
      <c r="KB210" s="1633"/>
      <c r="KC210" s="1633"/>
      <c r="KD210" s="1633"/>
      <c r="KE210" s="1633"/>
      <c r="KF210" s="1633"/>
      <c r="KG210" s="1633"/>
      <c r="KH210" s="1633"/>
      <c r="KI210" s="1633"/>
      <c r="KJ210" s="1633"/>
      <c r="KK210" s="1633"/>
      <c r="KL210" s="1633"/>
      <c r="KM210" s="1633"/>
      <c r="KN210" s="1633"/>
      <c r="KO210" s="1633"/>
      <c r="KP210" s="1633"/>
      <c r="KQ210" s="1633"/>
      <c r="KR210" s="1633"/>
      <c r="KS210" s="1633"/>
      <c r="KT210" s="1633"/>
      <c r="KU210" s="1633"/>
      <c r="KV210" s="1633"/>
      <c r="KW210" s="1633"/>
      <c r="KX210" s="1633"/>
      <c r="KY210" s="1633"/>
      <c r="KZ210" s="1633"/>
      <c r="LA210" s="1633"/>
      <c r="LB210" s="1633"/>
      <c r="LC210" s="1633"/>
      <c r="LD210" s="1633"/>
      <c r="LE210" s="1633"/>
      <c r="LF210" s="1633"/>
      <c r="LG210" s="1633"/>
      <c r="LH210" s="1633"/>
      <c r="LI210" s="1633"/>
      <c r="LJ210" s="1633"/>
      <c r="LK210" s="1633"/>
      <c r="LL210" s="1633"/>
      <c r="LM210" s="1633"/>
      <c r="LN210" s="1633"/>
      <c r="LO210" s="1642"/>
      <c r="LP210" s="1642"/>
      <c r="LQ210" s="1642"/>
      <c r="LR210" s="1642"/>
      <c r="LS210" s="1642"/>
      <c r="LT210" s="1642"/>
      <c r="LU210" s="1642"/>
      <c r="LV210" s="1643"/>
    </row>
    <row r="211" s="2140" customFormat="1" ht="45" customHeight="1" spans="1:334">
      <c r="A211" s="2417">
        <v>45841</v>
      </c>
      <c r="B211" s="1500" t="s">
        <v>173</v>
      </c>
      <c r="C211" s="1501" t="s">
        <v>98</v>
      </c>
      <c r="D211" s="1502">
        <v>4500172562</v>
      </c>
      <c r="E211" s="2253" t="s">
        <v>2321</v>
      </c>
      <c r="F211" s="1502" t="s">
        <v>2322</v>
      </c>
      <c r="G211" s="1505" t="s">
        <v>1859</v>
      </c>
      <c r="H211" s="1505" t="s">
        <v>1859</v>
      </c>
      <c r="I211" s="1532" t="s">
        <v>1861</v>
      </c>
      <c r="J211" s="1522">
        <v>2640</v>
      </c>
      <c r="K211" s="1534">
        <v>12</v>
      </c>
      <c r="L211" s="1534">
        <v>2640</v>
      </c>
      <c r="M211" s="1534">
        <f t="shared" si="153"/>
        <v>1</v>
      </c>
      <c r="N211" s="1536">
        <v>45896</v>
      </c>
      <c r="O211" s="1536">
        <f>N211-2</f>
        <v>45894</v>
      </c>
      <c r="P211" s="1537" t="s">
        <v>489</v>
      </c>
      <c r="Q211" s="1562" t="s">
        <v>78</v>
      </c>
      <c r="R211" s="2722"/>
      <c r="S211" s="2722"/>
      <c r="T211" s="2722"/>
      <c r="U211" s="2722" t="s">
        <v>829</v>
      </c>
      <c r="V211" s="1532"/>
      <c r="W211" s="1532" t="s">
        <v>111</v>
      </c>
      <c r="X211" s="1565" t="s">
        <v>2163</v>
      </c>
      <c r="Y211" s="1589" t="s">
        <v>88</v>
      </c>
      <c r="Z211" s="1589" t="s">
        <v>2164</v>
      </c>
      <c r="AA211" s="1589" t="s">
        <v>2165</v>
      </c>
      <c r="AB211" s="1589" t="s">
        <v>745</v>
      </c>
      <c r="AC211" s="1580" t="s">
        <v>2166</v>
      </c>
      <c r="AD211" s="1590" t="s">
        <v>181</v>
      </c>
      <c r="AE211" s="2277">
        <v>1510.51</v>
      </c>
      <c r="AF211" s="2278">
        <f>AE211*M211</f>
        <v>1510.51</v>
      </c>
      <c r="AG211" s="1504" t="s">
        <v>2323</v>
      </c>
      <c r="AH211" s="1609" t="s">
        <v>81</v>
      </c>
      <c r="AI211" s="2710"/>
      <c r="AJ211" s="2626">
        <v>10</v>
      </c>
      <c r="AK211" s="2627">
        <f t="shared" si="158"/>
        <v>2640</v>
      </c>
      <c r="AL211" s="2627"/>
      <c r="AM211" s="2627"/>
      <c r="AN211" s="2627"/>
      <c r="AO211" s="2627">
        <f>J211/12</f>
        <v>220</v>
      </c>
      <c r="AP211" s="2627"/>
      <c r="AQ211" s="2641"/>
      <c r="AR211" s="1610"/>
      <c r="AS211" s="1610" t="s">
        <v>63</v>
      </c>
      <c r="AT211" s="1610">
        <f t="shared" si="159"/>
        <v>2640</v>
      </c>
      <c r="AU211" s="1610"/>
      <c r="AV211" s="1622">
        <f t="shared" si="160"/>
        <v>264</v>
      </c>
      <c r="AW211" s="1622">
        <f t="shared" si="161"/>
        <v>264</v>
      </c>
      <c r="AX211" s="1622">
        <f t="shared" si="162"/>
        <v>264</v>
      </c>
      <c r="AY211" s="1622">
        <f t="shared" si="163"/>
        <v>264</v>
      </c>
      <c r="AZ211" s="1622">
        <f t="shared" si="164"/>
        <v>264</v>
      </c>
      <c r="BA211" s="1622">
        <f t="shared" si="165"/>
        <v>264</v>
      </c>
      <c r="BB211" s="1622">
        <f t="shared" si="166"/>
        <v>264</v>
      </c>
      <c r="BC211" s="1622">
        <f t="shared" si="167"/>
        <v>264</v>
      </c>
      <c r="BD211" s="1622">
        <f t="shared" si="168"/>
        <v>264</v>
      </c>
      <c r="BE211" s="1622">
        <f t="shared" si="169"/>
        <v>264</v>
      </c>
      <c r="BF211" s="1622">
        <f t="shared" si="170"/>
        <v>253</v>
      </c>
      <c r="BG211" s="2648">
        <f t="shared" si="155"/>
        <v>11</v>
      </c>
      <c r="BH211" s="1633"/>
      <c r="BI211" s="1633"/>
      <c r="BJ211" s="1633"/>
      <c r="BK211" s="1633"/>
      <c r="BL211" s="1633"/>
      <c r="BM211" s="1633"/>
      <c r="BN211" s="1633"/>
      <c r="BO211" s="1633"/>
      <c r="BP211" s="1633"/>
      <c r="BQ211" s="1633"/>
      <c r="BR211" s="1633"/>
      <c r="BS211" s="1633"/>
      <c r="BT211" s="1633"/>
      <c r="BU211" s="1633"/>
      <c r="BV211" s="1633"/>
      <c r="BW211" s="1633"/>
      <c r="BX211" s="1633"/>
      <c r="BY211" s="1633"/>
      <c r="BZ211" s="1633"/>
      <c r="CA211" s="1633"/>
      <c r="CB211" s="1633"/>
      <c r="CC211" s="1633"/>
      <c r="CD211" s="1633"/>
      <c r="CE211" s="1633"/>
      <c r="CF211" s="1633"/>
      <c r="CG211" s="1633"/>
      <c r="CH211" s="1633"/>
      <c r="CI211" s="1633"/>
      <c r="CJ211" s="1633"/>
      <c r="CK211" s="1633"/>
      <c r="CL211" s="1633"/>
      <c r="CM211" s="1633"/>
      <c r="CN211" s="1633"/>
      <c r="CO211" s="1633"/>
      <c r="CP211" s="1633"/>
      <c r="CQ211" s="1633"/>
      <c r="CR211" s="1633"/>
      <c r="CS211" s="1633"/>
      <c r="CT211" s="1633"/>
      <c r="CU211" s="1633"/>
      <c r="CV211" s="1633"/>
      <c r="CW211" s="1633"/>
      <c r="CX211" s="1633"/>
      <c r="CY211" s="1633"/>
      <c r="CZ211" s="1633"/>
      <c r="DA211" s="1633"/>
      <c r="DB211" s="1633"/>
      <c r="DC211" s="1633"/>
      <c r="DD211" s="1633"/>
      <c r="DE211" s="1633"/>
      <c r="DF211" s="1633"/>
      <c r="DG211" s="1633"/>
      <c r="DH211" s="1633"/>
      <c r="DI211" s="1633"/>
      <c r="DJ211" s="1633"/>
      <c r="DK211" s="1633"/>
      <c r="DL211" s="1633"/>
      <c r="DM211" s="1633"/>
      <c r="DN211" s="1633"/>
      <c r="DO211" s="1633"/>
      <c r="DP211" s="1633"/>
      <c r="DQ211" s="1633"/>
      <c r="DR211" s="1633"/>
      <c r="DS211" s="1633"/>
      <c r="DT211" s="1633"/>
      <c r="DU211" s="1633"/>
      <c r="DV211" s="1633"/>
      <c r="DW211" s="1633"/>
      <c r="DX211" s="1633"/>
      <c r="DY211" s="1633"/>
      <c r="DZ211" s="1633"/>
      <c r="EA211" s="1633"/>
      <c r="EB211" s="1633"/>
      <c r="EC211" s="1633"/>
      <c r="ED211" s="1633"/>
      <c r="EE211" s="1633"/>
      <c r="EF211" s="1633"/>
      <c r="EG211" s="1633"/>
      <c r="EH211" s="1633"/>
      <c r="EI211" s="1633"/>
      <c r="EJ211" s="1633"/>
      <c r="EK211" s="1633"/>
      <c r="EL211" s="1633"/>
      <c r="EM211" s="1633"/>
      <c r="EN211" s="1633"/>
      <c r="EO211" s="1633"/>
      <c r="EP211" s="1633"/>
      <c r="EQ211" s="1633"/>
      <c r="ER211" s="1633"/>
      <c r="ES211" s="1633"/>
      <c r="ET211" s="1633"/>
      <c r="EU211" s="1633"/>
      <c r="EV211" s="1633"/>
      <c r="EW211" s="1633"/>
      <c r="EX211" s="1633"/>
      <c r="EY211" s="1633"/>
      <c r="EZ211" s="1633"/>
      <c r="FA211" s="1633"/>
      <c r="FB211" s="1633"/>
      <c r="FC211" s="1633"/>
      <c r="FD211" s="1633"/>
      <c r="FE211" s="1633"/>
      <c r="FF211" s="1633"/>
      <c r="FG211" s="1633"/>
      <c r="FH211" s="1633"/>
      <c r="FI211" s="1633"/>
      <c r="FJ211" s="1633"/>
      <c r="FK211" s="1633"/>
      <c r="FL211" s="1633"/>
      <c r="FM211" s="1633"/>
      <c r="FN211" s="1633"/>
      <c r="FO211" s="1633"/>
      <c r="FP211" s="1633"/>
      <c r="FQ211" s="1633"/>
      <c r="FR211" s="1633"/>
      <c r="FS211" s="1633"/>
      <c r="FT211" s="1633"/>
      <c r="FU211" s="1633"/>
      <c r="FV211" s="1633"/>
      <c r="FW211" s="1633"/>
      <c r="FX211" s="1633"/>
      <c r="FY211" s="1633"/>
      <c r="FZ211" s="1633"/>
      <c r="GA211" s="1633"/>
      <c r="GB211" s="1633"/>
      <c r="GC211" s="1633"/>
      <c r="GD211" s="1633"/>
      <c r="GE211" s="1633"/>
      <c r="GF211" s="1633"/>
      <c r="GG211" s="1633"/>
      <c r="GH211" s="1633"/>
      <c r="GI211" s="1633"/>
      <c r="GJ211" s="1633"/>
      <c r="GK211" s="1633"/>
      <c r="GL211" s="1633"/>
      <c r="GM211" s="1633"/>
      <c r="GN211" s="1633"/>
      <c r="GO211" s="1633"/>
      <c r="GP211" s="1633"/>
      <c r="GQ211" s="1633"/>
      <c r="GR211" s="1633"/>
      <c r="GS211" s="1633"/>
      <c r="GT211" s="1633"/>
      <c r="GU211" s="1633"/>
      <c r="GV211" s="1633"/>
      <c r="GW211" s="1633"/>
      <c r="GX211" s="1633"/>
      <c r="GY211" s="1633"/>
      <c r="GZ211" s="1633"/>
      <c r="HA211" s="1633"/>
      <c r="HB211" s="1633"/>
      <c r="HC211" s="1633"/>
      <c r="HD211" s="1633"/>
      <c r="HE211" s="1633"/>
      <c r="HF211" s="1633"/>
      <c r="HG211" s="1633"/>
      <c r="HH211" s="1633"/>
      <c r="HI211" s="1633"/>
      <c r="HJ211" s="1633"/>
      <c r="HK211" s="1633"/>
      <c r="HL211" s="1633"/>
      <c r="HM211" s="1633"/>
      <c r="HN211" s="1633"/>
      <c r="HO211" s="1633"/>
      <c r="HP211" s="1633"/>
      <c r="HQ211" s="1633"/>
      <c r="HR211" s="1633"/>
      <c r="HS211" s="1633"/>
      <c r="HT211" s="1633"/>
      <c r="HU211" s="1633"/>
      <c r="HV211" s="1633"/>
      <c r="HW211" s="1633"/>
      <c r="HX211" s="1633"/>
      <c r="HY211" s="1633"/>
      <c r="HZ211" s="1633"/>
      <c r="IA211" s="1633"/>
      <c r="IB211" s="1633"/>
      <c r="IC211" s="1633"/>
      <c r="ID211" s="1633"/>
      <c r="IE211" s="1633"/>
      <c r="IF211" s="1633"/>
      <c r="IG211" s="1633"/>
      <c r="IH211" s="1633"/>
      <c r="II211" s="1633"/>
      <c r="IJ211" s="1633"/>
      <c r="IK211" s="1633"/>
      <c r="IL211" s="1633"/>
      <c r="IM211" s="1633"/>
      <c r="IN211" s="1633"/>
      <c r="IO211" s="1633"/>
      <c r="IP211" s="1633"/>
      <c r="IQ211" s="1633"/>
      <c r="IR211" s="1633"/>
      <c r="IS211" s="1633"/>
      <c r="IT211" s="1633"/>
      <c r="IU211" s="1633"/>
      <c r="IV211" s="1633"/>
      <c r="IW211" s="1633"/>
      <c r="IX211" s="1633"/>
      <c r="IY211" s="1633"/>
      <c r="IZ211" s="1633"/>
      <c r="JA211" s="1633"/>
      <c r="JB211" s="1633"/>
      <c r="JC211" s="1633"/>
      <c r="JD211" s="1633"/>
      <c r="JE211" s="1633"/>
      <c r="JF211" s="1633"/>
      <c r="JG211" s="1633"/>
      <c r="JH211" s="1633"/>
      <c r="JI211" s="1633"/>
      <c r="JJ211" s="1633"/>
      <c r="JK211" s="1633"/>
      <c r="JL211" s="1633"/>
      <c r="JM211" s="1633"/>
      <c r="JN211" s="1633"/>
      <c r="JO211" s="1633"/>
      <c r="JP211" s="1633"/>
      <c r="JQ211" s="1633"/>
      <c r="JR211" s="1633"/>
      <c r="JS211" s="1633"/>
      <c r="JT211" s="1633"/>
      <c r="JU211" s="1633"/>
      <c r="JV211" s="1633"/>
      <c r="JW211" s="1633"/>
      <c r="JX211" s="1633"/>
      <c r="JY211" s="1633"/>
      <c r="JZ211" s="1633"/>
      <c r="KA211" s="1633"/>
      <c r="KB211" s="1633"/>
      <c r="KC211" s="1633"/>
      <c r="KD211" s="1633"/>
      <c r="KE211" s="1633"/>
      <c r="KF211" s="1633"/>
      <c r="KG211" s="1633"/>
      <c r="KH211" s="1633"/>
      <c r="KI211" s="1633"/>
      <c r="KJ211" s="1633"/>
      <c r="KK211" s="1633"/>
      <c r="KL211" s="1633"/>
      <c r="KM211" s="1633"/>
      <c r="KN211" s="1633"/>
      <c r="KO211" s="1633"/>
      <c r="KP211" s="1633"/>
      <c r="KQ211" s="1633"/>
      <c r="KR211" s="1633"/>
      <c r="KS211" s="1633"/>
      <c r="KT211" s="1633"/>
      <c r="KU211" s="1633"/>
      <c r="KV211" s="1633"/>
      <c r="KW211" s="1633"/>
      <c r="KX211" s="1633"/>
      <c r="KY211" s="1633"/>
      <c r="KZ211" s="1633"/>
      <c r="LA211" s="1633"/>
      <c r="LB211" s="1633"/>
      <c r="LC211" s="1633"/>
      <c r="LD211" s="1633"/>
      <c r="LE211" s="1633"/>
      <c r="LF211" s="1633"/>
      <c r="LG211" s="1633"/>
      <c r="LH211" s="1633"/>
      <c r="LI211" s="1633"/>
      <c r="LJ211" s="1633"/>
      <c r="LK211" s="1633"/>
      <c r="LL211" s="1633"/>
      <c r="LM211" s="1633"/>
      <c r="LN211" s="1633"/>
      <c r="LO211" s="1642"/>
      <c r="LP211" s="1642"/>
      <c r="LQ211" s="1642"/>
      <c r="LR211" s="1642"/>
      <c r="LS211" s="1642"/>
      <c r="LT211" s="1642"/>
      <c r="LU211" s="1642"/>
      <c r="LV211" s="1643"/>
    </row>
    <row r="212" s="2140" customFormat="1" ht="45" customHeight="1" spans="1:334">
      <c r="A212" s="2417">
        <v>45841</v>
      </c>
      <c r="B212" s="1500" t="s">
        <v>173</v>
      </c>
      <c r="C212" s="1501" t="s">
        <v>98</v>
      </c>
      <c r="D212" s="1502">
        <v>4500172562</v>
      </c>
      <c r="E212" s="2253" t="s">
        <v>2324</v>
      </c>
      <c r="F212" s="1502" t="s">
        <v>2325</v>
      </c>
      <c r="G212" s="1505" t="s">
        <v>1859</v>
      </c>
      <c r="H212" s="1505" t="s">
        <v>1859</v>
      </c>
      <c r="I212" s="1532" t="s">
        <v>1861</v>
      </c>
      <c r="J212" s="1522">
        <v>2640</v>
      </c>
      <c r="K212" s="1534">
        <v>12</v>
      </c>
      <c r="L212" s="1534">
        <v>2640</v>
      </c>
      <c r="M212" s="1534">
        <f t="shared" si="153"/>
        <v>1</v>
      </c>
      <c r="N212" s="1536">
        <v>45896</v>
      </c>
      <c r="O212" s="1536">
        <f t="shared" ref="O212:O243" si="171">N212-2</f>
        <v>45894</v>
      </c>
      <c r="P212" s="1537" t="s">
        <v>489</v>
      </c>
      <c r="Q212" s="1562" t="s">
        <v>78</v>
      </c>
      <c r="R212" s="2722"/>
      <c r="S212" s="2722"/>
      <c r="T212" s="2722"/>
      <c r="U212" s="2722" t="s">
        <v>829</v>
      </c>
      <c r="V212" s="1532"/>
      <c r="W212" s="1532" t="s">
        <v>111</v>
      </c>
      <c r="X212" s="1565" t="s">
        <v>2163</v>
      </c>
      <c r="Y212" s="1589" t="s">
        <v>88</v>
      </c>
      <c r="Z212" s="1589" t="s">
        <v>2164</v>
      </c>
      <c r="AA212" s="1589" t="s">
        <v>2165</v>
      </c>
      <c r="AB212" s="1589" t="s">
        <v>745</v>
      </c>
      <c r="AC212" s="1580" t="s">
        <v>2166</v>
      </c>
      <c r="AD212" s="1590" t="s">
        <v>181</v>
      </c>
      <c r="AE212" s="2277">
        <v>1510.51</v>
      </c>
      <c r="AF212" s="2278">
        <f>AE212*M212</f>
        <v>1510.51</v>
      </c>
      <c r="AG212" s="1504" t="s">
        <v>2326</v>
      </c>
      <c r="AH212" s="1609" t="s">
        <v>81</v>
      </c>
      <c r="AI212" s="2710"/>
      <c r="AJ212" s="2626">
        <v>10</v>
      </c>
      <c r="AK212" s="2627">
        <f t="shared" si="158"/>
        <v>2640</v>
      </c>
      <c r="AL212" s="2627"/>
      <c r="AM212" s="2627"/>
      <c r="AN212" s="2627"/>
      <c r="AO212" s="2627">
        <f>J212/12</f>
        <v>220</v>
      </c>
      <c r="AP212" s="2627"/>
      <c r="AQ212" s="2641"/>
      <c r="AR212" s="1610"/>
      <c r="AS212" s="1610" t="s">
        <v>63</v>
      </c>
      <c r="AT212" s="1610">
        <f t="shared" si="159"/>
        <v>2640</v>
      </c>
      <c r="AU212" s="1610"/>
      <c r="AV212" s="1622">
        <f t="shared" si="160"/>
        <v>264</v>
      </c>
      <c r="AW212" s="1622">
        <f t="shared" si="161"/>
        <v>264</v>
      </c>
      <c r="AX212" s="1622">
        <f t="shared" si="162"/>
        <v>264</v>
      </c>
      <c r="AY212" s="1622">
        <f t="shared" si="163"/>
        <v>264</v>
      </c>
      <c r="AZ212" s="1622">
        <f t="shared" si="164"/>
        <v>264</v>
      </c>
      <c r="BA212" s="1622">
        <f t="shared" si="165"/>
        <v>264</v>
      </c>
      <c r="BB212" s="1622">
        <f t="shared" si="166"/>
        <v>264</v>
      </c>
      <c r="BC212" s="1622">
        <f t="shared" si="167"/>
        <v>264</v>
      </c>
      <c r="BD212" s="1622">
        <f t="shared" si="168"/>
        <v>264</v>
      </c>
      <c r="BE212" s="1622">
        <f t="shared" si="169"/>
        <v>264</v>
      </c>
      <c r="BF212" s="1622">
        <f t="shared" si="170"/>
        <v>253</v>
      </c>
      <c r="BG212" s="2648">
        <f t="shared" si="155"/>
        <v>11</v>
      </c>
      <c r="BH212" s="1633"/>
      <c r="BI212" s="1633"/>
      <c r="BJ212" s="1633"/>
      <c r="BK212" s="1633"/>
      <c r="BL212" s="1633"/>
      <c r="BM212" s="1633"/>
      <c r="BN212" s="1633"/>
      <c r="BO212" s="1633"/>
      <c r="BP212" s="1633"/>
      <c r="BQ212" s="1633"/>
      <c r="BR212" s="1633"/>
      <c r="BS212" s="1633"/>
      <c r="BT212" s="1633"/>
      <c r="BU212" s="1633"/>
      <c r="BV212" s="1633"/>
      <c r="BW212" s="1633"/>
      <c r="BX212" s="1633"/>
      <c r="BY212" s="1633"/>
      <c r="BZ212" s="1633"/>
      <c r="CA212" s="1633"/>
      <c r="CB212" s="1633"/>
      <c r="CC212" s="1633"/>
      <c r="CD212" s="1633"/>
      <c r="CE212" s="1633"/>
      <c r="CF212" s="1633"/>
      <c r="CG212" s="1633"/>
      <c r="CH212" s="1633"/>
      <c r="CI212" s="1633"/>
      <c r="CJ212" s="1633"/>
      <c r="CK212" s="1633"/>
      <c r="CL212" s="1633"/>
      <c r="CM212" s="1633"/>
      <c r="CN212" s="1633"/>
      <c r="CO212" s="1633"/>
      <c r="CP212" s="1633"/>
      <c r="CQ212" s="1633"/>
      <c r="CR212" s="1633"/>
      <c r="CS212" s="1633"/>
      <c r="CT212" s="1633"/>
      <c r="CU212" s="1633"/>
      <c r="CV212" s="1633"/>
      <c r="CW212" s="1633"/>
      <c r="CX212" s="1633"/>
      <c r="CY212" s="1633"/>
      <c r="CZ212" s="1633"/>
      <c r="DA212" s="1633"/>
      <c r="DB212" s="1633"/>
      <c r="DC212" s="1633"/>
      <c r="DD212" s="1633"/>
      <c r="DE212" s="1633"/>
      <c r="DF212" s="1633"/>
      <c r="DG212" s="1633"/>
      <c r="DH212" s="1633"/>
      <c r="DI212" s="1633"/>
      <c r="DJ212" s="1633"/>
      <c r="DK212" s="1633"/>
      <c r="DL212" s="1633"/>
      <c r="DM212" s="1633"/>
      <c r="DN212" s="1633"/>
      <c r="DO212" s="1633"/>
      <c r="DP212" s="1633"/>
      <c r="DQ212" s="1633"/>
      <c r="DR212" s="1633"/>
      <c r="DS212" s="1633"/>
      <c r="DT212" s="1633"/>
      <c r="DU212" s="1633"/>
      <c r="DV212" s="1633"/>
      <c r="DW212" s="1633"/>
      <c r="DX212" s="1633"/>
      <c r="DY212" s="1633"/>
      <c r="DZ212" s="1633"/>
      <c r="EA212" s="1633"/>
      <c r="EB212" s="1633"/>
      <c r="EC212" s="1633"/>
      <c r="ED212" s="1633"/>
      <c r="EE212" s="1633"/>
      <c r="EF212" s="1633"/>
      <c r="EG212" s="1633"/>
      <c r="EH212" s="1633"/>
      <c r="EI212" s="1633"/>
      <c r="EJ212" s="1633"/>
      <c r="EK212" s="1633"/>
      <c r="EL212" s="1633"/>
      <c r="EM212" s="1633"/>
      <c r="EN212" s="1633"/>
      <c r="EO212" s="1633"/>
      <c r="EP212" s="1633"/>
      <c r="EQ212" s="1633"/>
      <c r="ER212" s="1633"/>
      <c r="ES212" s="1633"/>
      <c r="ET212" s="1633"/>
      <c r="EU212" s="1633"/>
      <c r="EV212" s="1633"/>
      <c r="EW212" s="1633"/>
      <c r="EX212" s="1633"/>
      <c r="EY212" s="1633"/>
      <c r="EZ212" s="1633"/>
      <c r="FA212" s="1633"/>
      <c r="FB212" s="1633"/>
      <c r="FC212" s="1633"/>
      <c r="FD212" s="1633"/>
      <c r="FE212" s="1633"/>
      <c r="FF212" s="1633"/>
      <c r="FG212" s="1633"/>
      <c r="FH212" s="1633"/>
      <c r="FI212" s="1633"/>
      <c r="FJ212" s="1633"/>
      <c r="FK212" s="1633"/>
      <c r="FL212" s="1633"/>
      <c r="FM212" s="1633"/>
      <c r="FN212" s="1633"/>
      <c r="FO212" s="1633"/>
      <c r="FP212" s="1633"/>
      <c r="FQ212" s="1633"/>
      <c r="FR212" s="1633"/>
      <c r="FS212" s="1633"/>
      <c r="FT212" s="1633"/>
      <c r="FU212" s="1633"/>
      <c r="FV212" s="1633"/>
      <c r="FW212" s="1633"/>
      <c r="FX212" s="1633"/>
      <c r="FY212" s="1633"/>
      <c r="FZ212" s="1633"/>
      <c r="GA212" s="1633"/>
      <c r="GB212" s="1633"/>
      <c r="GC212" s="1633"/>
      <c r="GD212" s="1633"/>
      <c r="GE212" s="1633"/>
      <c r="GF212" s="1633"/>
      <c r="GG212" s="1633"/>
      <c r="GH212" s="1633"/>
      <c r="GI212" s="1633"/>
      <c r="GJ212" s="1633"/>
      <c r="GK212" s="1633"/>
      <c r="GL212" s="1633"/>
      <c r="GM212" s="1633"/>
      <c r="GN212" s="1633"/>
      <c r="GO212" s="1633"/>
      <c r="GP212" s="1633"/>
      <c r="GQ212" s="1633"/>
      <c r="GR212" s="1633"/>
      <c r="GS212" s="1633"/>
      <c r="GT212" s="1633"/>
      <c r="GU212" s="1633"/>
      <c r="GV212" s="1633"/>
      <c r="GW212" s="1633"/>
      <c r="GX212" s="1633"/>
      <c r="GY212" s="1633"/>
      <c r="GZ212" s="1633"/>
      <c r="HA212" s="1633"/>
      <c r="HB212" s="1633"/>
      <c r="HC212" s="1633"/>
      <c r="HD212" s="1633"/>
      <c r="HE212" s="1633"/>
      <c r="HF212" s="1633"/>
      <c r="HG212" s="1633"/>
      <c r="HH212" s="1633"/>
      <c r="HI212" s="1633"/>
      <c r="HJ212" s="1633"/>
      <c r="HK212" s="1633"/>
      <c r="HL212" s="1633"/>
      <c r="HM212" s="1633"/>
      <c r="HN212" s="1633"/>
      <c r="HO212" s="1633"/>
      <c r="HP212" s="1633"/>
      <c r="HQ212" s="1633"/>
      <c r="HR212" s="1633"/>
      <c r="HS212" s="1633"/>
      <c r="HT212" s="1633"/>
      <c r="HU212" s="1633"/>
      <c r="HV212" s="1633"/>
      <c r="HW212" s="1633"/>
      <c r="HX212" s="1633"/>
      <c r="HY212" s="1633"/>
      <c r="HZ212" s="1633"/>
      <c r="IA212" s="1633"/>
      <c r="IB212" s="1633"/>
      <c r="IC212" s="1633"/>
      <c r="ID212" s="1633"/>
      <c r="IE212" s="1633"/>
      <c r="IF212" s="1633"/>
      <c r="IG212" s="1633"/>
      <c r="IH212" s="1633"/>
      <c r="II212" s="1633"/>
      <c r="IJ212" s="1633"/>
      <c r="IK212" s="1633"/>
      <c r="IL212" s="1633"/>
      <c r="IM212" s="1633"/>
      <c r="IN212" s="1633"/>
      <c r="IO212" s="1633"/>
      <c r="IP212" s="1633"/>
      <c r="IQ212" s="1633"/>
      <c r="IR212" s="1633"/>
      <c r="IS212" s="1633"/>
      <c r="IT212" s="1633"/>
      <c r="IU212" s="1633"/>
      <c r="IV212" s="1633"/>
      <c r="IW212" s="1633"/>
      <c r="IX212" s="1633"/>
      <c r="IY212" s="1633"/>
      <c r="IZ212" s="1633"/>
      <c r="JA212" s="1633"/>
      <c r="JB212" s="1633"/>
      <c r="JC212" s="1633"/>
      <c r="JD212" s="1633"/>
      <c r="JE212" s="1633"/>
      <c r="JF212" s="1633"/>
      <c r="JG212" s="1633"/>
      <c r="JH212" s="1633"/>
      <c r="JI212" s="1633"/>
      <c r="JJ212" s="1633"/>
      <c r="JK212" s="1633"/>
      <c r="JL212" s="1633"/>
      <c r="JM212" s="1633"/>
      <c r="JN212" s="1633"/>
      <c r="JO212" s="1633"/>
      <c r="JP212" s="1633"/>
      <c r="JQ212" s="1633"/>
      <c r="JR212" s="1633"/>
      <c r="JS212" s="1633"/>
      <c r="JT212" s="1633"/>
      <c r="JU212" s="1633"/>
      <c r="JV212" s="1633"/>
      <c r="JW212" s="1633"/>
      <c r="JX212" s="1633"/>
      <c r="JY212" s="1633"/>
      <c r="JZ212" s="1633"/>
      <c r="KA212" s="1633"/>
      <c r="KB212" s="1633"/>
      <c r="KC212" s="1633"/>
      <c r="KD212" s="1633"/>
      <c r="KE212" s="1633"/>
      <c r="KF212" s="1633"/>
      <c r="KG212" s="1633"/>
      <c r="KH212" s="1633"/>
      <c r="KI212" s="1633"/>
      <c r="KJ212" s="1633"/>
      <c r="KK212" s="1633"/>
      <c r="KL212" s="1633"/>
      <c r="KM212" s="1633"/>
      <c r="KN212" s="1633"/>
      <c r="KO212" s="1633"/>
      <c r="KP212" s="1633"/>
      <c r="KQ212" s="1633"/>
      <c r="KR212" s="1633"/>
      <c r="KS212" s="1633"/>
      <c r="KT212" s="1633"/>
      <c r="KU212" s="1633"/>
      <c r="KV212" s="1633"/>
      <c r="KW212" s="1633"/>
      <c r="KX212" s="1633"/>
      <c r="KY212" s="1633"/>
      <c r="KZ212" s="1633"/>
      <c r="LA212" s="1633"/>
      <c r="LB212" s="1633"/>
      <c r="LC212" s="1633"/>
      <c r="LD212" s="1633"/>
      <c r="LE212" s="1633"/>
      <c r="LF212" s="1633"/>
      <c r="LG212" s="1633"/>
      <c r="LH212" s="1633"/>
      <c r="LI212" s="1633"/>
      <c r="LJ212" s="1633"/>
      <c r="LK212" s="1633"/>
      <c r="LL212" s="1633"/>
      <c r="LM212" s="1633"/>
      <c r="LN212" s="1633"/>
      <c r="LO212" s="1642"/>
      <c r="LP212" s="1642"/>
      <c r="LQ212" s="1642"/>
      <c r="LR212" s="1642"/>
      <c r="LS212" s="1642"/>
      <c r="LT212" s="1642"/>
      <c r="LU212" s="1642"/>
      <c r="LV212" s="1643"/>
    </row>
    <row r="213" s="2140" customFormat="1" ht="45" customHeight="1" spans="1:334">
      <c r="A213" s="2417">
        <v>45841</v>
      </c>
      <c r="B213" s="1500" t="s">
        <v>173</v>
      </c>
      <c r="C213" s="1501" t="s">
        <v>98</v>
      </c>
      <c r="D213" s="1502">
        <v>4500172562</v>
      </c>
      <c r="E213" s="2253" t="s">
        <v>2327</v>
      </c>
      <c r="F213" s="1502" t="s">
        <v>2328</v>
      </c>
      <c r="G213" s="1505" t="s">
        <v>1859</v>
      </c>
      <c r="H213" s="1505" t="s">
        <v>1859</v>
      </c>
      <c r="I213" s="1532" t="s">
        <v>1861</v>
      </c>
      <c r="J213" s="1522">
        <v>2640</v>
      </c>
      <c r="K213" s="1534">
        <v>12</v>
      </c>
      <c r="L213" s="1534">
        <v>2640</v>
      </c>
      <c r="M213" s="1534">
        <f t="shared" si="153"/>
        <v>1</v>
      </c>
      <c r="N213" s="1536">
        <v>45896</v>
      </c>
      <c r="O213" s="1536">
        <f t="shared" si="171"/>
        <v>45894</v>
      </c>
      <c r="P213" s="1537" t="s">
        <v>489</v>
      </c>
      <c r="Q213" s="1562" t="s">
        <v>78</v>
      </c>
      <c r="R213" s="2722"/>
      <c r="S213" s="2722"/>
      <c r="T213" s="2722"/>
      <c r="U213" s="2722" t="s">
        <v>829</v>
      </c>
      <c r="V213" s="1532"/>
      <c r="W213" s="1532" t="s">
        <v>111</v>
      </c>
      <c r="X213" s="1565" t="s">
        <v>2163</v>
      </c>
      <c r="Y213" s="1589" t="s">
        <v>88</v>
      </c>
      <c r="Z213" s="1589" t="s">
        <v>2164</v>
      </c>
      <c r="AA213" s="1589" t="s">
        <v>2165</v>
      </c>
      <c r="AB213" s="1589" t="s">
        <v>745</v>
      </c>
      <c r="AC213" s="1580" t="s">
        <v>2166</v>
      </c>
      <c r="AD213" s="1590" t="s">
        <v>181</v>
      </c>
      <c r="AE213" s="2277">
        <v>1510.51</v>
      </c>
      <c r="AF213" s="2278">
        <f>AE213*M213</f>
        <v>1510.51</v>
      </c>
      <c r="AG213" s="1504" t="s">
        <v>2329</v>
      </c>
      <c r="AH213" s="1609" t="s">
        <v>81</v>
      </c>
      <c r="AI213" s="2710"/>
      <c r="AJ213" s="2626">
        <v>10</v>
      </c>
      <c r="AK213" s="2627">
        <f t="shared" si="158"/>
        <v>2640</v>
      </c>
      <c r="AL213" s="2627"/>
      <c r="AM213" s="2627"/>
      <c r="AN213" s="2627"/>
      <c r="AO213" s="2627">
        <f>J213/12</f>
        <v>220</v>
      </c>
      <c r="AP213" s="2627"/>
      <c r="AQ213" s="2641"/>
      <c r="AR213" s="1610"/>
      <c r="AS213" s="1610" t="s">
        <v>63</v>
      </c>
      <c r="AT213" s="1610">
        <f t="shared" si="159"/>
        <v>2640</v>
      </c>
      <c r="AU213" s="1610"/>
      <c r="AV213" s="1622">
        <f t="shared" si="160"/>
        <v>264</v>
      </c>
      <c r="AW213" s="1622">
        <f t="shared" si="161"/>
        <v>264</v>
      </c>
      <c r="AX213" s="1622">
        <f t="shared" si="162"/>
        <v>264</v>
      </c>
      <c r="AY213" s="1622">
        <f t="shared" si="163"/>
        <v>264</v>
      </c>
      <c r="AZ213" s="1622">
        <f t="shared" si="164"/>
        <v>264</v>
      </c>
      <c r="BA213" s="1622">
        <f t="shared" si="165"/>
        <v>264</v>
      </c>
      <c r="BB213" s="1622">
        <f t="shared" si="166"/>
        <v>264</v>
      </c>
      <c r="BC213" s="1622">
        <f t="shared" si="167"/>
        <v>264</v>
      </c>
      <c r="BD213" s="1622">
        <f t="shared" si="168"/>
        <v>264</v>
      </c>
      <c r="BE213" s="1622">
        <f t="shared" si="169"/>
        <v>264</v>
      </c>
      <c r="BF213" s="1622">
        <f t="shared" si="170"/>
        <v>253</v>
      </c>
      <c r="BG213" s="2648">
        <f t="shared" si="155"/>
        <v>11</v>
      </c>
      <c r="BH213" s="1633"/>
      <c r="BI213" s="1633"/>
      <c r="BJ213" s="1633"/>
      <c r="BK213" s="1633"/>
      <c r="BL213" s="1633"/>
      <c r="BM213" s="1633"/>
      <c r="BN213" s="1633"/>
      <c r="BO213" s="1633"/>
      <c r="BP213" s="1633"/>
      <c r="BQ213" s="1633"/>
      <c r="BR213" s="1633"/>
      <c r="BS213" s="1633"/>
      <c r="BT213" s="1633"/>
      <c r="BU213" s="1633"/>
      <c r="BV213" s="1633"/>
      <c r="BW213" s="1633"/>
      <c r="BX213" s="1633"/>
      <c r="BY213" s="1633"/>
      <c r="BZ213" s="1633"/>
      <c r="CA213" s="1633"/>
      <c r="CB213" s="1633"/>
      <c r="CC213" s="1633"/>
      <c r="CD213" s="1633"/>
      <c r="CE213" s="1633"/>
      <c r="CF213" s="1633"/>
      <c r="CG213" s="1633"/>
      <c r="CH213" s="1633"/>
      <c r="CI213" s="1633"/>
      <c r="CJ213" s="1633"/>
      <c r="CK213" s="1633"/>
      <c r="CL213" s="1633"/>
      <c r="CM213" s="1633"/>
      <c r="CN213" s="1633"/>
      <c r="CO213" s="1633"/>
      <c r="CP213" s="1633"/>
      <c r="CQ213" s="1633"/>
      <c r="CR213" s="1633"/>
      <c r="CS213" s="1633"/>
      <c r="CT213" s="1633"/>
      <c r="CU213" s="1633"/>
      <c r="CV213" s="1633"/>
      <c r="CW213" s="1633"/>
      <c r="CX213" s="1633"/>
      <c r="CY213" s="1633"/>
      <c r="CZ213" s="1633"/>
      <c r="DA213" s="1633"/>
      <c r="DB213" s="1633"/>
      <c r="DC213" s="1633"/>
      <c r="DD213" s="1633"/>
      <c r="DE213" s="1633"/>
      <c r="DF213" s="1633"/>
      <c r="DG213" s="1633"/>
      <c r="DH213" s="1633"/>
      <c r="DI213" s="1633"/>
      <c r="DJ213" s="1633"/>
      <c r="DK213" s="1633"/>
      <c r="DL213" s="1633"/>
      <c r="DM213" s="1633"/>
      <c r="DN213" s="1633"/>
      <c r="DO213" s="1633"/>
      <c r="DP213" s="1633"/>
      <c r="DQ213" s="1633"/>
      <c r="DR213" s="1633"/>
      <c r="DS213" s="1633"/>
      <c r="DT213" s="1633"/>
      <c r="DU213" s="1633"/>
      <c r="DV213" s="1633"/>
      <c r="DW213" s="1633"/>
      <c r="DX213" s="1633"/>
      <c r="DY213" s="1633"/>
      <c r="DZ213" s="1633"/>
      <c r="EA213" s="1633"/>
      <c r="EB213" s="1633"/>
      <c r="EC213" s="1633"/>
      <c r="ED213" s="1633"/>
      <c r="EE213" s="1633"/>
      <c r="EF213" s="1633"/>
      <c r="EG213" s="1633"/>
      <c r="EH213" s="1633"/>
      <c r="EI213" s="1633"/>
      <c r="EJ213" s="1633"/>
      <c r="EK213" s="1633"/>
      <c r="EL213" s="1633"/>
      <c r="EM213" s="1633"/>
      <c r="EN213" s="1633"/>
      <c r="EO213" s="1633"/>
      <c r="EP213" s="1633"/>
      <c r="EQ213" s="1633"/>
      <c r="ER213" s="1633"/>
      <c r="ES213" s="1633"/>
      <c r="ET213" s="1633"/>
      <c r="EU213" s="1633"/>
      <c r="EV213" s="1633"/>
      <c r="EW213" s="1633"/>
      <c r="EX213" s="1633"/>
      <c r="EY213" s="1633"/>
      <c r="EZ213" s="1633"/>
      <c r="FA213" s="1633"/>
      <c r="FB213" s="1633"/>
      <c r="FC213" s="1633"/>
      <c r="FD213" s="1633"/>
      <c r="FE213" s="1633"/>
      <c r="FF213" s="1633"/>
      <c r="FG213" s="1633"/>
      <c r="FH213" s="1633"/>
      <c r="FI213" s="1633"/>
      <c r="FJ213" s="1633"/>
      <c r="FK213" s="1633"/>
      <c r="FL213" s="1633"/>
      <c r="FM213" s="1633"/>
      <c r="FN213" s="1633"/>
      <c r="FO213" s="1633"/>
      <c r="FP213" s="1633"/>
      <c r="FQ213" s="1633"/>
      <c r="FR213" s="1633"/>
      <c r="FS213" s="1633"/>
      <c r="FT213" s="1633"/>
      <c r="FU213" s="1633"/>
      <c r="FV213" s="1633"/>
      <c r="FW213" s="1633"/>
      <c r="FX213" s="1633"/>
      <c r="FY213" s="1633"/>
      <c r="FZ213" s="1633"/>
      <c r="GA213" s="1633"/>
      <c r="GB213" s="1633"/>
      <c r="GC213" s="1633"/>
      <c r="GD213" s="1633"/>
      <c r="GE213" s="1633"/>
      <c r="GF213" s="1633"/>
      <c r="GG213" s="1633"/>
      <c r="GH213" s="1633"/>
      <c r="GI213" s="1633"/>
      <c r="GJ213" s="1633"/>
      <c r="GK213" s="1633"/>
      <c r="GL213" s="1633"/>
      <c r="GM213" s="1633"/>
      <c r="GN213" s="1633"/>
      <c r="GO213" s="1633"/>
      <c r="GP213" s="1633"/>
      <c r="GQ213" s="1633"/>
      <c r="GR213" s="1633"/>
      <c r="GS213" s="1633"/>
      <c r="GT213" s="1633"/>
      <c r="GU213" s="1633"/>
      <c r="GV213" s="1633"/>
      <c r="GW213" s="1633"/>
      <c r="GX213" s="1633"/>
      <c r="GY213" s="1633"/>
      <c r="GZ213" s="1633"/>
      <c r="HA213" s="1633"/>
      <c r="HB213" s="1633"/>
      <c r="HC213" s="1633"/>
      <c r="HD213" s="1633"/>
      <c r="HE213" s="1633"/>
      <c r="HF213" s="1633"/>
      <c r="HG213" s="1633"/>
      <c r="HH213" s="1633"/>
      <c r="HI213" s="1633"/>
      <c r="HJ213" s="1633"/>
      <c r="HK213" s="1633"/>
      <c r="HL213" s="1633"/>
      <c r="HM213" s="1633"/>
      <c r="HN213" s="1633"/>
      <c r="HO213" s="1633"/>
      <c r="HP213" s="1633"/>
      <c r="HQ213" s="1633"/>
      <c r="HR213" s="1633"/>
      <c r="HS213" s="1633"/>
      <c r="HT213" s="1633"/>
      <c r="HU213" s="1633"/>
      <c r="HV213" s="1633"/>
      <c r="HW213" s="1633"/>
      <c r="HX213" s="1633"/>
      <c r="HY213" s="1633"/>
      <c r="HZ213" s="1633"/>
      <c r="IA213" s="1633"/>
      <c r="IB213" s="1633"/>
      <c r="IC213" s="1633"/>
      <c r="ID213" s="1633"/>
      <c r="IE213" s="1633"/>
      <c r="IF213" s="1633"/>
      <c r="IG213" s="1633"/>
      <c r="IH213" s="1633"/>
      <c r="II213" s="1633"/>
      <c r="IJ213" s="1633"/>
      <c r="IK213" s="1633"/>
      <c r="IL213" s="1633"/>
      <c r="IM213" s="1633"/>
      <c r="IN213" s="1633"/>
      <c r="IO213" s="1633"/>
      <c r="IP213" s="1633"/>
      <c r="IQ213" s="1633"/>
      <c r="IR213" s="1633"/>
      <c r="IS213" s="1633"/>
      <c r="IT213" s="1633"/>
      <c r="IU213" s="1633"/>
      <c r="IV213" s="1633"/>
      <c r="IW213" s="1633"/>
      <c r="IX213" s="1633"/>
      <c r="IY213" s="1633"/>
      <c r="IZ213" s="1633"/>
      <c r="JA213" s="1633"/>
      <c r="JB213" s="1633"/>
      <c r="JC213" s="1633"/>
      <c r="JD213" s="1633"/>
      <c r="JE213" s="1633"/>
      <c r="JF213" s="1633"/>
      <c r="JG213" s="1633"/>
      <c r="JH213" s="1633"/>
      <c r="JI213" s="1633"/>
      <c r="JJ213" s="1633"/>
      <c r="JK213" s="1633"/>
      <c r="JL213" s="1633"/>
      <c r="JM213" s="1633"/>
      <c r="JN213" s="1633"/>
      <c r="JO213" s="1633"/>
      <c r="JP213" s="1633"/>
      <c r="JQ213" s="1633"/>
      <c r="JR213" s="1633"/>
      <c r="JS213" s="1633"/>
      <c r="JT213" s="1633"/>
      <c r="JU213" s="1633"/>
      <c r="JV213" s="1633"/>
      <c r="JW213" s="1633"/>
      <c r="JX213" s="1633"/>
      <c r="JY213" s="1633"/>
      <c r="JZ213" s="1633"/>
      <c r="KA213" s="1633"/>
      <c r="KB213" s="1633"/>
      <c r="KC213" s="1633"/>
      <c r="KD213" s="1633"/>
      <c r="KE213" s="1633"/>
      <c r="KF213" s="1633"/>
      <c r="KG213" s="1633"/>
      <c r="KH213" s="1633"/>
      <c r="KI213" s="1633"/>
      <c r="KJ213" s="1633"/>
      <c r="KK213" s="1633"/>
      <c r="KL213" s="1633"/>
      <c r="KM213" s="1633"/>
      <c r="KN213" s="1633"/>
      <c r="KO213" s="1633"/>
      <c r="KP213" s="1633"/>
      <c r="KQ213" s="1633"/>
      <c r="KR213" s="1633"/>
      <c r="KS213" s="1633"/>
      <c r="KT213" s="1633"/>
      <c r="KU213" s="1633"/>
      <c r="KV213" s="1633"/>
      <c r="KW213" s="1633"/>
      <c r="KX213" s="1633"/>
      <c r="KY213" s="1633"/>
      <c r="KZ213" s="1633"/>
      <c r="LA213" s="1633"/>
      <c r="LB213" s="1633"/>
      <c r="LC213" s="1633"/>
      <c r="LD213" s="1633"/>
      <c r="LE213" s="1633"/>
      <c r="LF213" s="1633"/>
      <c r="LG213" s="1633"/>
      <c r="LH213" s="1633"/>
      <c r="LI213" s="1633"/>
      <c r="LJ213" s="1633"/>
      <c r="LK213" s="1633"/>
      <c r="LL213" s="1633"/>
      <c r="LM213" s="1633"/>
      <c r="LN213" s="1633"/>
      <c r="LO213" s="1642"/>
      <c r="LP213" s="1642"/>
      <c r="LQ213" s="1642"/>
      <c r="LR213" s="1642"/>
      <c r="LS213" s="1642"/>
      <c r="LT213" s="1642"/>
      <c r="LU213" s="1642"/>
      <c r="LV213" s="1643"/>
    </row>
    <row r="214" s="2140" customFormat="1" ht="45" customHeight="1" spans="1:334">
      <c r="A214" s="2417">
        <v>45853</v>
      </c>
      <c r="B214" s="1500" t="s">
        <v>151</v>
      </c>
      <c r="C214" s="1501" t="s">
        <v>152</v>
      </c>
      <c r="D214" s="1502">
        <v>4500173961</v>
      </c>
      <c r="E214" s="2253" t="s">
        <v>938</v>
      </c>
      <c r="F214" s="1502" t="s">
        <v>2330</v>
      </c>
      <c r="G214" s="1505" t="s">
        <v>1830</v>
      </c>
      <c r="H214" s="1505" t="s">
        <v>1727</v>
      </c>
      <c r="I214" s="1532" t="s">
        <v>1728</v>
      </c>
      <c r="J214" s="1522">
        <v>6048</v>
      </c>
      <c r="K214" s="1534">
        <v>0</v>
      </c>
      <c r="L214" s="1534">
        <v>96</v>
      </c>
      <c r="M214" s="1534">
        <f t="shared" si="153"/>
        <v>63</v>
      </c>
      <c r="N214" s="1536">
        <v>45891</v>
      </c>
      <c r="O214" s="1536">
        <f t="shared" si="171"/>
        <v>45889</v>
      </c>
      <c r="P214" s="1537"/>
      <c r="Q214" s="1562" t="s">
        <v>78</v>
      </c>
      <c r="R214" s="2722">
        <v>6048</v>
      </c>
      <c r="S214" s="2722">
        <f>J214-R214</f>
        <v>0</v>
      </c>
      <c r="T214" s="2722"/>
      <c r="U214" s="2722" t="s">
        <v>829</v>
      </c>
      <c r="V214" s="2431" t="s">
        <v>2331</v>
      </c>
      <c r="W214" s="1532" t="s">
        <v>111</v>
      </c>
      <c r="X214" s="1565">
        <v>45853</v>
      </c>
      <c r="Y214" s="1589" t="s">
        <v>88</v>
      </c>
      <c r="Z214" s="1589">
        <v>45862</v>
      </c>
      <c r="AA214" s="1589" t="s">
        <v>2332</v>
      </c>
      <c r="AB214" s="1589"/>
      <c r="AC214" s="1580" t="s">
        <v>2333</v>
      </c>
      <c r="AD214" s="1590" t="s">
        <v>855</v>
      </c>
      <c r="AE214" s="2277">
        <v>0.9289</v>
      </c>
      <c r="AF214" s="2278">
        <f>AE214*J214</f>
        <v>5617.9872</v>
      </c>
      <c r="AG214" s="1504" t="s">
        <v>941</v>
      </c>
      <c r="AH214" s="1609" t="s">
        <v>81</v>
      </c>
      <c r="AI214" s="2710"/>
      <c r="AJ214" s="2626">
        <v>10</v>
      </c>
      <c r="AK214" s="2627">
        <f t="shared" si="158"/>
        <v>6048</v>
      </c>
      <c r="AL214" s="2627"/>
      <c r="AM214" s="2627"/>
      <c r="AN214" s="2627">
        <f>J214/24</f>
        <v>252</v>
      </c>
      <c r="AO214" s="2627"/>
      <c r="AP214" s="2627"/>
      <c r="AQ214" s="2641"/>
      <c r="AR214" s="1610"/>
      <c r="AS214" s="1610" t="s">
        <v>63</v>
      </c>
      <c r="AT214" s="1610">
        <f t="shared" si="159"/>
        <v>6048</v>
      </c>
      <c r="AU214" s="1610"/>
      <c r="AV214" s="1622">
        <f t="shared" si="160"/>
        <v>604.8</v>
      </c>
      <c r="AW214" s="1622">
        <f t="shared" si="161"/>
        <v>604.8</v>
      </c>
      <c r="AX214" s="1622">
        <f t="shared" si="162"/>
        <v>604.8</v>
      </c>
      <c r="AY214" s="1622">
        <f t="shared" si="163"/>
        <v>604.8</v>
      </c>
      <c r="AZ214" s="1622">
        <f t="shared" si="164"/>
        <v>604.8</v>
      </c>
      <c r="BA214" s="1622">
        <f t="shared" si="165"/>
        <v>604.8</v>
      </c>
      <c r="BB214" s="1622">
        <f t="shared" si="166"/>
        <v>604.8</v>
      </c>
      <c r="BC214" s="1622">
        <f t="shared" si="167"/>
        <v>604.8</v>
      </c>
      <c r="BD214" s="1622">
        <f t="shared" si="168"/>
        <v>604.8</v>
      </c>
      <c r="BE214" s="1622">
        <f t="shared" si="169"/>
        <v>604.8</v>
      </c>
      <c r="BF214" s="1622">
        <f t="shared" si="170"/>
        <v>579.6</v>
      </c>
      <c r="BG214" s="2648">
        <f t="shared" si="155"/>
        <v>25.2</v>
      </c>
      <c r="BH214" s="1633"/>
      <c r="BI214" s="1633"/>
      <c r="BJ214" s="1633"/>
      <c r="BK214" s="1633"/>
      <c r="BL214" s="1633"/>
      <c r="BM214" s="1633"/>
      <c r="BN214" s="1633"/>
      <c r="BO214" s="1633"/>
      <c r="BP214" s="1633"/>
      <c r="BQ214" s="1633"/>
      <c r="BR214" s="1633"/>
      <c r="BS214" s="1633"/>
      <c r="BT214" s="1633"/>
      <c r="BU214" s="1633"/>
      <c r="BV214" s="1633"/>
      <c r="BW214" s="1633"/>
      <c r="BX214" s="1633"/>
      <c r="BY214" s="1633"/>
      <c r="BZ214" s="1633"/>
      <c r="CA214" s="1633"/>
      <c r="CB214" s="1633"/>
      <c r="CC214" s="1633"/>
      <c r="CD214" s="1633"/>
      <c r="CE214" s="1633"/>
      <c r="CF214" s="1633"/>
      <c r="CG214" s="1633"/>
      <c r="CH214" s="1633"/>
      <c r="CI214" s="1633"/>
      <c r="CJ214" s="1633"/>
      <c r="CK214" s="1633"/>
      <c r="CL214" s="1633"/>
      <c r="CM214" s="1633"/>
      <c r="CN214" s="1633"/>
      <c r="CO214" s="1633"/>
      <c r="CP214" s="1633"/>
      <c r="CQ214" s="1633"/>
      <c r="CR214" s="1633"/>
      <c r="CS214" s="1633"/>
      <c r="CT214" s="1633"/>
      <c r="CU214" s="1633"/>
      <c r="CV214" s="1633"/>
      <c r="CW214" s="1633"/>
      <c r="CX214" s="1633"/>
      <c r="CY214" s="1633"/>
      <c r="CZ214" s="1633"/>
      <c r="DA214" s="1633"/>
      <c r="DB214" s="1633"/>
      <c r="DC214" s="1633"/>
      <c r="DD214" s="1633"/>
      <c r="DE214" s="1633"/>
      <c r="DF214" s="1633"/>
      <c r="DG214" s="1633"/>
      <c r="DH214" s="1633"/>
      <c r="DI214" s="1633"/>
      <c r="DJ214" s="1633"/>
      <c r="DK214" s="1633"/>
      <c r="DL214" s="1633"/>
      <c r="DM214" s="1633"/>
      <c r="DN214" s="1633"/>
      <c r="DO214" s="1633"/>
      <c r="DP214" s="1633"/>
      <c r="DQ214" s="1633"/>
      <c r="DR214" s="1633"/>
      <c r="DS214" s="1633"/>
      <c r="DT214" s="1633"/>
      <c r="DU214" s="1633"/>
      <c r="DV214" s="1633"/>
      <c r="DW214" s="1633"/>
      <c r="DX214" s="1633"/>
      <c r="DY214" s="1633"/>
      <c r="DZ214" s="1633"/>
      <c r="EA214" s="1633"/>
      <c r="EB214" s="1633"/>
      <c r="EC214" s="1633"/>
      <c r="ED214" s="1633"/>
      <c r="EE214" s="1633"/>
      <c r="EF214" s="1633"/>
      <c r="EG214" s="1633"/>
      <c r="EH214" s="1633"/>
      <c r="EI214" s="1633"/>
      <c r="EJ214" s="1633"/>
      <c r="EK214" s="1633"/>
      <c r="EL214" s="1633"/>
      <c r="EM214" s="1633"/>
      <c r="EN214" s="1633"/>
      <c r="EO214" s="1633"/>
      <c r="EP214" s="1633"/>
      <c r="EQ214" s="1633"/>
      <c r="ER214" s="1633"/>
      <c r="ES214" s="1633"/>
      <c r="ET214" s="1633"/>
      <c r="EU214" s="1633"/>
      <c r="EV214" s="1633"/>
      <c r="EW214" s="1633"/>
      <c r="EX214" s="1633"/>
      <c r="EY214" s="1633"/>
      <c r="EZ214" s="1633"/>
      <c r="FA214" s="1633"/>
      <c r="FB214" s="1633"/>
      <c r="FC214" s="1633"/>
      <c r="FD214" s="1633"/>
      <c r="FE214" s="1633"/>
      <c r="FF214" s="1633"/>
      <c r="FG214" s="1633"/>
      <c r="FH214" s="1633"/>
      <c r="FI214" s="1633"/>
      <c r="FJ214" s="1633"/>
      <c r="FK214" s="1633"/>
      <c r="FL214" s="1633"/>
      <c r="FM214" s="1633"/>
      <c r="FN214" s="1633"/>
      <c r="FO214" s="1633"/>
      <c r="FP214" s="1633"/>
      <c r="FQ214" s="1633"/>
      <c r="FR214" s="1633"/>
      <c r="FS214" s="1633"/>
      <c r="FT214" s="1633"/>
      <c r="FU214" s="1633"/>
      <c r="FV214" s="1633"/>
      <c r="FW214" s="1633"/>
      <c r="FX214" s="1633"/>
      <c r="FY214" s="1633"/>
      <c r="FZ214" s="1633"/>
      <c r="GA214" s="1633"/>
      <c r="GB214" s="1633"/>
      <c r="GC214" s="1633"/>
      <c r="GD214" s="1633"/>
      <c r="GE214" s="1633"/>
      <c r="GF214" s="1633"/>
      <c r="GG214" s="1633"/>
      <c r="GH214" s="1633"/>
      <c r="GI214" s="1633"/>
      <c r="GJ214" s="1633"/>
      <c r="GK214" s="1633"/>
      <c r="GL214" s="1633"/>
      <c r="GM214" s="1633"/>
      <c r="GN214" s="1633"/>
      <c r="GO214" s="1633"/>
      <c r="GP214" s="1633"/>
      <c r="GQ214" s="1633"/>
      <c r="GR214" s="1633"/>
      <c r="GS214" s="1633"/>
      <c r="GT214" s="1633"/>
      <c r="GU214" s="1633"/>
      <c r="GV214" s="1633"/>
      <c r="GW214" s="1633"/>
      <c r="GX214" s="1633"/>
      <c r="GY214" s="1633"/>
      <c r="GZ214" s="1633"/>
      <c r="HA214" s="1633"/>
      <c r="HB214" s="1633"/>
      <c r="HC214" s="1633"/>
      <c r="HD214" s="1633"/>
      <c r="HE214" s="1633"/>
      <c r="HF214" s="1633"/>
      <c r="HG214" s="1633"/>
      <c r="HH214" s="1633"/>
      <c r="HI214" s="1633"/>
      <c r="HJ214" s="1633"/>
      <c r="HK214" s="1633"/>
      <c r="HL214" s="1633"/>
      <c r="HM214" s="1633"/>
      <c r="HN214" s="1633"/>
      <c r="HO214" s="1633"/>
      <c r="HP214" s="1633"/>
      <c r="HQ214" s="1633"/>
      <c r="HR214" s="1633"/>
      <c r="HS214" s="1633"/>
      <c r="HT214" s="1633"/>
      <c r="HU214" s="1633"/>
      <c r="HV214" s="1633"/>
      <c r="HW214" s="1633"/>
      <c r="HX214" s="1633"/>
      <c r="HY214" s="1633"/>
      <c r="HZ214" s="1633"/>
      <c r="IA214" s="1633"/>
      <c r="IB214" s="1633"/>
      <c r="IC214" s="1633"/>
      <c r="ID214" s="1633"/>
      <c r="IE214" s="1633"/>
      <c r="IF214" s="1633"/>
      <c r="IG214" s="1633"/>
      <c r="IH214" s="1633"/>
      <c r="II214" s="1633"/>
      <c r="IJ214" s="1633"/>
      <c r="IK214" s="1633"/>
      <c r="IL214" s="1633"/>
      <c r="IM214" s="1633"/>
      <c r="IN214" s="1633"/>
      <c r="IO214" s="1633"/>
      <c r="IP214" s="1633"/>
      <c r="IQ214" s="1633"/>
      <c r="IR214" s="1633"/>
      <c r="IS214" s="1633"/>
      <c r="IT214" s="1633"/>
      <c r="IU214" s="1633"/>
      <c r="IV214" s="1633"/>
      <c r="IW214" s="1633"/>
      <c r="IX214" s="1633"/>
      <c r="IY214" s="1633"/>
      <c r="IZ214" s="1633"/>
      <c r="JA214" s="1633"/>
      <c r="JB214" s="1633"/>
      <c r="JC214" s="1633"/>
      <c r="JD214" s="1633"/>
      <c r="JE214" s="1633"/>
      <c r="JF214" s="1633"/>
      <c r="JG214" s="1633"/>
      <c r="JH214" s="1633"/>
      <c r="JI214" s="1633"/>
      <c r="JJ214" s="1633"/>
      <c r="JK214" s="1633"/>
      <c r="JL214" s="1633"/>
      <c r="JM214" s="1633"/>
      <c r="JN214" s="1633"/>
      <c r="JO214" s="1633"/>
      <c r="JP214" s="1633"/>
      <c r="JQ214" s="1633"/>
      <c r="JR214" s="1633"/>
      <c r="JS214" s="1633"/>
      <c r="JT214" s="1633"/>
      <c r="JU214" s="1633"/>
      <c r="JV214" s="1633"/>
      <c r="JW214" s="1633"/>
      <c r="JX214" s="1633"/>
      <c r="JY214" s="1633"/>
      <c r="JZ214" s="1633"/>
      <c r="KA214" s="1633"/>
      <c r="KB214" s="1633"/>
      <c r="KC214" s="1633"/>
      <c r="KD214" s="1633"/>
      <c r="KE214" s="1633"/>
      <c r="KF214" s="1633"/>
      <c r="KG214" s="1633"/>
      <c r="KH214" s="1633"/>
      <c r="KI214" s="1633"/>
      <c r="KJ214" s="1633"/>
      <c r="KK214" s="1633"/>
      <c r="KL214" s="1633"/>
      <c r="KM214" s="1633"/>
      <c r="KN214" s="1633"/>
      <c r="KO214" s="1633"/>
      <c r="KP214" s="1633"/>
      <c r="KQ214" s="1633"/>
      <c r="KR214" s="1633"/>
      <c r="KS214" s="1633"/>
      <c r="KT214" s="1633"/>
      <c r="KU214" s="1633"/>
      <c r="KV214" s="1633"/>
      <c r="KW214" s="1633"/>
      <c r="KX214" s="1633"/>
      <c r="KY214" s="1633"/>
      <c r="KZ214" s="1633"/>
      <c r="LA214" s="1633"/>
      <c r="LB214" s="1633"/>
      <c r="LC214" s="1633"/>
      <c r="LD214" s="1633"/>
      <c r="LE214" s="1633"/>
      <c r="LF214" s="1633"/>
      <c r="LG214" s="1633"/>
      <c r="LH214" s="1633"/>
      <c r="LI214" s="1633"/>
      <c r="LJ214" s="1633"/>
      <c r="LK214" s="1633"/>
      <c r="LL214" s="1633"/>
      <c r="LM214" s="1633"/>
      <c r="LN214" s="1633"/>
      <c r="LO214" s="1642"/>
      <c r="LP214" s="1642"/>
      <c r="LQ214" s="1642"/>
      <c r="LR214" s="1642"/>
      <c r="LS214" s="1642"/>
      <c r="LT214" s="1642"/>
      <c r="LU214" s="1642"/>
      <c r="LV214" s="1643"/>
    </row>
    <row r="215" s="2140" customFormat="1" ht="45" customHeight="1" spans="1:334">
      <c r="A215" s="2417">
        <v>45861</v>
      </c>
      <c r="B215" s="1500" t="s">
        <v>151</v>
      </c>
      <c r="C215" s="1501" t="s">
        <v>922</v>
      </c>
      <c r="D215" s="1502">
        <v>4500174830</v>
      </c>
      <c r="E215" s="2253" t="s">
        <v>923</v>
      </c>
      <c r="F215" s="1502" t="s">
        <v>2334</v>
      </c>
      <c r="G215" s="2712" t="s">
        <v>1727</v>
      </c>
      <c r="H215" s="2712" t="s">
        <v>1727</v>
      </c>
      <c r="I215" s="1532" t="s">
        <v>1728</v>
      </c>
      <c r="J215" s="1522">
        <v>1728</v>
      </c>
      <c r="K215" s="1534">
        <v>24</v>
      </c>
      <c r="L215" s="1534">
        <v>96</v>
      </c>
      <c r="M215" s="2594">
        <f t="shared" si="153"/>
        <v>18</v>
      </c>
      <c r="N215" s="1536">
        <v>45894</v>
      </c>
      <c r="O215" s="1536">
        <f t="shared" si="171"/>
        <v>45892</v>
      </c>
      <c r="P215" s="1537"/>
      <c r="Q215" s="1562" t="s">
        <v>78</v>
      </c>
      <c r="R215" s="2722">
        <v>1728</v>
      </c>
      <c r="S215" s="2722">
        <f>J215-R215</f>
        <v>0</v>
      </c>
      <c r="T215" s="2722"/>
      <c r="U215" s="2722" t="s">
        <v>829</v>
      </c>
      <c r="V215" s="1532" t="s">
        <v>2315</v>
      </c>
      <c r="W215" s="1532" t="s">
        <v>111</v>
      </c>
      <c r="X215" s="1565">
        <v>45862</v>
      </c>
      <c r="Y215" s="1589" t="s">
        <v>88</v>
      </c>
      <c r="Z215" s="1589" t="s">
        <v>2335</v>
      </c>
      <c r="AA215" s="1589" t="s">
        <v>2336</v>
      </c>
      <c r="AB215" s="1589"/>
      <c r="AC215" s="2311" t="s">
        <v>2337</v>
      </c>
      <c r="AD215" s="1590" t="s">
        <v>855</v>
      </c>
      <c r="AE215" s="2277">
        <v>0.9289</v>
      </c>
      <c r="AF215" s="2278">
        <f>AE215*J215</f>
        <v>1605.1392</v>
      </c>
      <c r="AG215" s="1504" t="s">
        <v>930</v>
      </c>
      <c r="AH215" s="1609" t="s">
        <v>81</v>
      </c>
      <c r="AI215" s="2710"/>
      <c r="AJ215" s="2626">
        <v>10</v>
      </c>
      <c r="AK215" s="2627">
        <f t="shared" si="158"/>
        <v>1728</v>
      </c>
      <c r="AL215" s="2627"/>
      <c r="AM215" s="2627"/>
      <c r="AN215" s="2627">
        <f>J215/24</f>
        <v>72</v>
      </c>
      <c r="AO215" s="2627"/>
      <c r="AP215" s="2627"/>
      <c r="AQ215" s="2641"/>
      <c r="AR215" s="1610"/>
      <c r="AS215" s="1610" t="s">
        <v>63</v>
      </c>
      <c r="AT215" s="1610">
        <f t="shared" si="159"/>
        <v>1728</v>
      </c>
      <c r="AU215" s="1610"/>
      <c r="AV215" s="2185">
        <f t="shared" si="160"/>
        <v>172.8</v>
      </c>
      <c r="AW215" s="1622">
        <f t="shared" si="161"/>
        <v>172.8</v>
      </c>
      <c r="AX215" s="1622">
        <f t="shared" si="162"/>
        <v>172.8</v>
      </c>
      <c r="AY215" s="1622">
        <f t="shared" si="163"/>
        <v>172.8</v>
      </c>
      <c r="AZ215" s="1622">
        <f t="shared" si="164"/>
        <v>172.8</v>
      </c>
      <c r="BA215" s="2288">
        <f t="shared" si="165"/>
        <v>172.8</v>
      </c>
      <c r="BB215" s="2288">
        <f t="shared" si="166"/>
        <v>172.8</v>
      </c>
      <c r="BC215" s="2288">
        <f t="shared" si="167"/>
        <v>172.8</v>
      </c>
      <c r="BD215" s="2288">
        <f t="shared" si="168"/>
        <v>172.8</v>
      </c>
      <c r="BE215" s="2288">
        <f t="shared" si="169"/>
        <v>172.8</v>
      </c>
      <c r="BF215" s="2185">
        <f t="shared" si="170"/>
        <v>165.6</v>
      </c>
      <c r="BG215" s="2297">
        <f t="shared" si="155"/>
        <v>7.2</v>
      </c>
      <c r="BH215" s="1633"/>
      <c r="BI215" s="1633"/>
      <c r="BJ215" s="1633"/>
      <c r="BK215" s="1633"/>
      <c r="BL215" s="1633"/>
      <c r="BM215" s="1633"/>
      <c r="BN215" s="1633"/>
      <c r="BO215" s="1633"/>
      <c r="BP215" s="1633"/>
      <c r="BQ215" s="1633"/>
      <c r="BR215" s="1633"/>
      <c r="BS215" s="1633"/>
      <c r="BT215" s="1633"/>
      <c r="BU215" s="1633"/>
      <c r="BV215" s="1633"/>
      <c r="BW215" s="1633"/>
      <c r="BX215" s="1633"/>
      <c r="BY215" s="1633"/>
      <c r="BZ215" s="1633"/>
      <c r="CA215" s="1633"/>
      <c r="CB215" s="1633"/>
      <c r="CC215" s="1633"/>
      <c r="CD215" s="1633"/>
      <c r="CE215" s="1633"/>
      <c r="CF215" s="1633"/>
      <c r="CG215" s="1633"/>
      <c r="CH215" s="1633"/>
      <c r="CI215" s="1633"/>
      <c r="CJ215" s="1633"/>
      <c r="CK215" s="1633"/>
      <c r="CL215" s="1633"/>
      <c r="CM215" s="1633"/>
      <c r="CN215" s="1633"/>
      <c r="CO215" s="1633"/>
      <c r="CP215" s="1633"/>
      <c r="CQ215" s="1633"/>
      <c r="CR215" s="1633"/>
      <c r="CS215" s="1633"/>
      <c r="CT215" s="1633"/>
      <c r="CU215" s="1633"/>
      <c r="CV215" s="1633"/>
      <c r="CW215" s="1633"/>
      <c r="CX215" s="1633"/>
      <c r="CY215" s="1633"/>
      <c r="CZ215" s="1633"/>
      <c r="DA215" s="1633"/>
      <c r="DB215" s="1633"/>
      <c r="DC215" s="1633"/>
      <c r="DD215" s="1633"/>
      <c r="DE215" s="1633"/>
      <c r="DF215" s="1633"/>
      <c r="DG215" s="1633"/>
      <c r="DH215" s="1633"/>
      <c r="DI215" s="1633"/>
      <c r="DJ215" s="1633"/>
      <c r="DK215" s="1633"/>
      <c r="DL215" s="1633"/>
      <c r="DM215" s="1633"/>
      <c r="DN215" s="1633"/>
      <c r="DO215" s="1633"/>
      <c r="DP215" s="1633"/>
      <c r="DQ215" s="1633"/>
      <c r="DR215" s="1633"/>
      <c r="DS215" s="1633"/>
      <c r="DT215" s="1633"/>
      <c r="DU215" s="1633"/>
      <c r="DV215" s="1633"/>
      <c r="DW215" s="1633"/>
      <c r="DX215" s="1633"/>
      <c r="DY215" s="1633"/>
      <c r="DZ215" s="1633"/>
      <c r="EA215" s="1633"/>
      <c r="EB215" s="1633"/>
      <c r="EC215" s="1633"/>
      <c r="ED215" s="1633"/>
      <c r="EE215" s="1633"/>
      <c r="EF215" s="1633"/>
      <c r="EG215" s="1633"/>
      <c r="EH215" s="1633"/>
      <c r="EI215" s="1633"/>
      <c r="EJ215" s="1633"/>
      <c r="EK215" s="1633"/>
      <c r="EL215" s="1633"/>
      <c r="EM215" s="1633"/>
      <c r="EN215" s="1633"/>
      <c r="EO215" s="1633"/>
      <c r="EP215" s="1633"/>
      <c r="EQ215" s="1633"/>
      <c r="ER215" s="1633"/>
      <c r="ES215" s="1633"/>
      <c r="ET215" s="1633"/>
      <c r="EU215" s="1633"/>
      <c r="EV215" s="1633"/>
      <c r="EW215" s="1633"/>
      <c r="EX215" s="1633"/>
      <c r="EY215" s="1633"/>
      <c r="EZ215" s="1633"/>
      <c r="FA215" s="1633"/>
      <c r="FB215" s="1633"/>
      <c r="FC215" s="1633"/>
      <c r="FD215" s="1633"/>
      <c r="FE215" s="1633"/>
      <c r="FF215" s="1633"/>
      <c r="FG215" s="1633"/>
      <c r="FH215" s="1633"/>
      <c r="FI215" s="1633"/>
      <c r="FJ215" s="1633"/>
      <c r="FK215" s="1633"/>
      <c r="FL215" s="1633"/>
      <c r="FM215" s="1633"/>
      <c r="FN215" s="1633"/>
      <c r="FO215" s="1633"/>
      <c r="FP215" s="1633"/>
      <c r="FQ215" s="1633"/>
      <c r="FR215" s="1633"/>
      <c r="FS215" s="1633"/>
      <c r="FT215" s="1633"/>
      <c r="FU215" s="1633"/>
      <c r="FV215" s="1633"/>
      <c r="FW215" s="1633"/>
      <c r="FX215" s="1633"/>
      <c r="FY215" s="1633"/>
      <c r="FZ215" s="1633"/>
      <c r="GA215" s="1633"/>
      <c r="GB215" s="1633"/>
      <c r="GC215" s="1633"/>
      <c r="GD215" s="1633"/>
      <c r="GE215" s="1633"/>
      <c r="GF215" s="1633"/>
      <c r="GG215" s="1633"/>
      <c r="GH215" s="1633"/>
      <c r="GI215" s="1633"/>
      <c r="GJ215" s="1633"/>
      <c r="GK215" s="1633"/>
      <c r="GL215" s="1633"/>
      <c r="GM215" s="1633"/>
      <c r="GN215" s="1633"/>
      <c r="GO215" s="1633"/>
      <c r="GP215" s="1633"/>
      <c r="GQ215" s="1633"/>
      <c r="GR215" s="1633"/>
      <c r="GS215" s="1633"/>
      <c r="GT215" s="1633"/>
      <c r="GU215" s="1633"/>
      <c r="GV215" s="1633"/>
      <c r="GW215" s="1633"/>
      <c r="GX215" s="1633"/>
      <c r="GY215" s="1633"/>
      <c r="GZ215" s="1633"/>
      <c r="HA215" s="1633"/>
      <c r="HB215" s="1633"/>
      <c r="HC215" s="1633"/>
      <c r="HD215" s="1633"/>
      <c r="HE215" s="1633"/>
      <c r="HF215" s="1633"/>
      <c r="HG215" s="1633"/>
      <c r="HH215" s="1633"/>
      <c r="HI215" s="1633"/>
      <c r="HJ215" s="1633"/>
      <c r="HK215" s="1633"/>
      <c r="HL215" s="1633"/>
      <c r="HM215" s="1633"/>
      <c r="HN215" s="1633"/>
      <c r="HO215" s="1633"/>
      <c r="HP215" s="1633"/>
      <c r="HQ215" s="1633"/>
      <c r="HR215" s="1633"/>
      <c r="HS215" s="1633"/>
      <c r="HT215" s="1633"/>
      <c r="HU215" s="1633"/>
      <c r="HV215" s="1633"/>
      <c r="HW215" s="1633"/>
      <c r="HX215" s="1633"/>
      <c r="HY215" s="1633"/>
      <c r="HZ215" s="1633"/>
      <c r="IA215" s="1633"/>
      <c r="IB215" s="1633"/>
      <c r="IC215" s="1633"/>
      <c r="ID215" s="1633"/>
      <c r="IE215" s="1633"/>
      <c r="IF215" s="1633"/>
      <c r="IG215" s="1633"/>
      <c r="IH215" s="1633"/>
      <c r="II215" s="1633"/>
      <c r="IJ215" s="1633"/>
      <c r="IK215" s="1633"/>
      <c r="IL215" s="1633"/>
      <c r="IM215" s="1633"/>
      <c r="IN215" s="1633"/>
      <c r="IO215" s="1633"/>
      <c r="IP215" s="1633"/>
      <c r="IQ215" s="1633"/>
      <c r="IR215" s="1633"/>
      <c r="IS215" s="1633"/>
      <c r="IT215" s="1633"/>
      <c r="IU215" s="1633"/>
      <c r="IV215" s="1633"/>
      <c r="IW215" s="1633"/>
      <c r="IX215" s="1633"/>
      <c r="IY215" s="1633"/>
      <c r="IZ215" s="1633"/>
      <c r="JA215" s="1633"/>
      <c r="JB215" s="1633"/>
      <c r="JC215" s="1633"/>
      <c r="JD215" s="1633"/>
      <c r="JE215" s="1633"/>
      <c r="JF215" s="1633"/>
      <c r="JG215" s="1633"/>
      <c r="JH215" s="1633"/>
      <c r="JI215" s="1633"/>
      <c r="JJ215" s="1633"/>
      <c r="JK215" s="1633"/>
      <c r="JL215" s="1633"/>
      <c r="JM215" s="1633"/>
      <c r="JN215" s="1633"/>
      <c r="JO215" s="1633"/>
      <c r="JP215" s="1633"/>
      <c r="JQ215" s="1633"/>
      <c r="JR215" s="1633"/>
      <c r="JS215" s="1633"/>
      <c r="JT215" s="1633"/>
      <c r="JU215" s="1633"/>
      <c r="JV215" s="1633"/>
      <c r="JW215" s="1633"/>
      <c r="JX215" s="1633"/>
      <c r="JY215" s="1633"/>
      <c r="JZ215" s="1633"/>
      <c r="KA215" s="1633"/>
      <c r="KB215" s="1633"/>
      <c r="KC215" s="1633"/>
      <c r="KD215" s="1633"/>
      <c r="KE215" s="1633"/>
      <c r="KF215" s="1633"/>
      <c r="KG215" s="1633"/>
      <c r="KH215" s="1633"/>
      <c r="KI215" s="1633"/>
      <c r="KJ215" s="1633"/>
      <c r="KK215" s="1633"/>
      <c r="KL215" s="1633"/>
      <c r="KM215" s="1633"/>
      <c r="KN215" s="1633"/>
      <c r="KO215" s="1633"/>
      <c r="KP215" s="1633"/>
      <c r="KQ215" s="1633"/>
      <c r="KR215" s="1633"/>
      <c r="KS215" s="1633"/>
      <c r="KT215" s="1633"/>
      <c r="KU215" s="1633"/>
      <c r="KV215" s="1633"/>
      <c r="KW215" s="1633"/>
      <c r="KX215" s="1633"/>
      <c r="KY215" s="1633"/>
      <c r="KZ215" s="1633"/>
      <c r="LA215" s="1633"/>
      <c r="LB215" s="1633"/>
      <c r="LC215" s="1633"/>
      <c r="LD215" s="1633"/>
      <c r="LE215" s="1633"/>
      <c r="LF215" s="1633"/>
      <c r="LG215" s="1633"/>
      <c r="LH215" s="1633"/>
      <c r="LI215" s="1633"/>
      <c r="LJ215" s="1633"/>
      <c r="LK215" s="1633"/>
      <c r="LL215" s="1633"/>
      <c r="LM215" s="1633"/>
      <c r="LN215" s="1633"/>
      <c r="LO215" s="1642"/>
      <c r="LP215" s="1642"/>
      <c r="LQ215" s="1642"/>
      <c r="LR215" s="1642"/>
      <c r="LS215" s="1642"/>
      <c r="LT215" s="1642"/>
      <c r="LU215" s="1642"/>
      <c r="LV215" s="1643"/>
    </row>
    <row r="216" s="2140" customFormat="1" ht="45" customHeight="1" spans="1:334">
      <c r="A216" s="2417">
        <v>45841</v>
      </c>
      <c r="B216" s="1500" t="s">
        <v>173</v>
      </c>
      <c r="C216" s="1501" t="s">
        <v>98</v>
      </c>
      <c r="D216" s="1502">
        <v>4500172562</v>
      </c>
      <c r="E216" s="2253" t="s">
        <v>2338</v>
      </c>
      <c r="F216" s="1502" t="s">
        <v>2339</v>
      </c>
      <c r="G216" s="1505" t="s">
        <v>1859</v>
      </c>
      <c r="H216" s="1505" t="s">
        <v>1859</v>
      </c>
      <c r="I216" s="1532" t="s">
        <v>1861</v>
      </c>
      <c r="J216" s="1522">
        <v>2640</v>
      </c>
      <c r="K216" s="1534">
        <v>12</v>
      </c>
      <c r="L216" s="1534">
        <v>2640</v>
      </c>
      <c r="M216" s="1534">
        <f t="shared" si="153"/>
        <v>1</v>
      </c>
      <c r="N216" s="1536">
        <v>45896</v>
      </c>
      <c r="O216" s="1536">
        <f t="shared" si="171"/>
        <v>45894</v>
      </c>
      <c r="P216" s="1537" t="s">
        <v>489</v>
      </c>
      <c r="Q216" s="1562" t="s">
        <v>78</v>
      </c>
      <c r="R216" s="2722">
        <v>2640</v>
      </c>
      <c r="S216" s="2722">
        <f>J216-R216</f>
        <v>0</v>
      </c>
      <c r="T216" s="2722"/>
      <c r="U216" s="2722" t="s">
        <v>829</v>
      </c>
      <c r="V216" s="1532"/>
      <c r="W216" s="1532" t="s">
        <v>111</v>
      </c>
      <c r="X216" s="1565" t="s">
        <v>2163</v>
      </c>
      <c r="Y216" s="1589" t="s">
        <v>88</v>
      </c>
      <c r="Z216" s="1589" t="s">
        <v>2164</v>
      </c>
      <c r="AA216" s="1589" t="s">
        <v>2165</v>
      </c>
      <c r="AB216" s="1589" t="s">
        <v>745</v>
      </c>
      <c r="AC216" s="1580" t="s">
        <v>2166</v>
      </c>
      <c r="AD216" s="1590" t="s">
        <v>181</v>
      </c>
      <c r="AE216" s="2277">
        <v>1510.51</v>
      </c>
      <c r="AF216" s="2278">
        <f>AE216*M216</f>
        <v>1510.51</v>
      </c>
      <c r="AG216" s="1504" t="s">
        <v>2340</v>
      </c>
      <c r="AH216" s="1609" t="s">
        <v>81</v>
      </c>
      <c r="AI216" s="2710"/>
      <c r="AJ216" s="2626">
        <v>10</v>
      </c>
      <c r="AK216" s="2627">
        <f t="shared" si="158"/>
        <v>2640</v>
      </c>
      <c r="AL216" s="2627"/>
      <c r="AM216" s="2627"/>
      <c r="AN216" s="2627"/>
      <c r="AO216" s="2627">
        <f>J216/12</f>
        <v>220</v>
      </c>
      <c r="AP216" s="2627"/>
      <c r="AQ216" s="2641"/>
      <c r="AR216" s="1610"/>
      <c r="AS216" s="1610" t="s">
        <v>63</v>
      </c>
      <c r="AT216" s="1610">
        <f t="shared" si="159"/>
        <v>2640</v>
      </c>
      <c r="AU216" s="1610"/>
      <c r="AV216" s="1622">
        <f t="shared" si="160"/>
        <v>264</v>
      </c>
      <c r="AW216" s="1622">
        <f t="shared" si="161"/>
        <v>264</v>
      </c>
      <c r="AX216" s="1622">
        <f t="shared" si="162"/>
        <v>264</v>
      </c>
      <c r="AY216" s="1622">
        <f t="shared" si="163"/>
        <v>264</v>
      </c>
      <c r="AZ216" s="1622">
        <f t="shared" si="164"/>
        <v>264</v>
      </c>
      <c r="BA216" s="1622">
        <f t="shared" si="165"/>
        <v>264</v>
      </c>
      <c r="BB216" s="1622">
        <f t="shared" si="166"/>
        <v>264</v>
      </c>
      <c r="BC216" s="1622">
        <f t="shared" si="167"/>
        <v>264</v>
      </c>
      <c r="BD216" s="1622">
        <f t="shared" si="168"/>
        <v>264</v>
      </c>
      <c r="BE216" s="1622">
        <f t="shared" si="169"/>
        <v>264</v>
      </c>
      <c r="BF216" s="1622">
        <f t="shared" si="170"/>
        <v>253</v>
      </c>
      <c r="BG216" s="2648">
        <f t="shared" si="155"/>
        <v>11</v>
      </c>
      <c r="BH216" s="1633"/>
      <c r="BI216" s="1633"/>
      <c r="BJ216" s="1633"/>
      <c r="BK216" s="1633"/>
      <c r="BL216" s="1633"/>
      <c r="BM216" s="1633"/>
      <c r="BN216" s="1633"/>
      <c r="BO216" s="1633"/>
      <c r="BP216" s="1633"/>
      <c r="BQ216" s="1633"/>
      <c r="BR216" s="1633"/>
      <c r="BS216" s="1633"/>
      <c r="BT216" s="1633"/>
      <c r="BU216" s="1633"/>
      <c r="BV216" s="1633"/>
      <c r="BW216" s="1633"/>
      <c r="BX216" s="1633"/>
      <c r="BY216" s="1633"/>
      <c r="BZ216" s="1633"/>
      <c r="CA216" s="1633"/>
      <c r="CB216" s="1633"/>
      <c r="CC216" s="1633"/>
      <c r="CD216" s="1633"/>
      <c r="CE216" s="1633"/>
      <c r="CF216" s="1633"/>
      <c r="CG216" s="1633"/>
      <c r="CH216" s="1633"/>
      <c r="CI216" s="1633"/>
      <c r="CJ216" s="1633"/>
      <c r="CK216" s="1633"/>
      <c r="CL216" s="1633"/>
      <c r="CM216" s="1633"/>
      <c r="CN216" s="1633"/>
      <c r="CO216" s="1633"/>
      <c r="CP216" s="1633"/>
      <c r="CQ216" s="1633"/>
      <c r="CR216" s="1633"/>
      <c r="CS216" s="1633"/>
      <c r="CT216" s="1633"/>
      <c r="CU216" s="1633"/>
      <c r="CV216" s="1633"/>
      <c r="CW216" s="1633"/>
      <c r="CX216" s="1633"/>
      <c r="CY216" s="1633"/>
      <c r="CZ216" s="1633"/>
      <c r="DA216" s="1633"/>
      <c r="DB216" s="1633"/>
      <c r="DC216" s="1633"/>
      <c r="DD216" s="1633"/>
      <c r="DE216" s="1633"/>
      <c r="DF216" s="1633"/>
      <c r="DG216" s="1633"/>
      <c r="DH216" s="1633"/>
      <c r="DI216" s="1633"/>
      <c r="DJ216" s="1633"/>
      <c r="DK216" s="1633"/>
      <c r="DL216" s="1633"/>
      <c r="DM216" s="1633"/>
      <c r="DN216" s="1633"/>
      <c r="DO216" s="1633"/>
      <c r="DP216" s="1633"/>
      <c r="DQ216" s="1633"/>
      <c r="DR216" s="1633"/>
      <c r="DS216" s="1633"/>
      <c r="DT216" s="1633"/>
      <c r="DU216" s="1633"/>
      <c r="DV216" s="1633"/>
      <c r="DW216" s="1633"/>
      <c r="DX216" s="1633"/>
      <c r="DY216" s="1633"/>
      <c r="DZ216" s="1633"/>
      <c r="EA216" s="1633"/>
      <c r="EB216" s="1633"/>
      <c r="EC216" s="1633"/>
      <c r="ED216" s="1633"/>
      <c r="EE216" s="1633"/>
      <c r="EF216" s="1633"/>
      <c r="EG216" s="1633"/>
      <c r="EH216" s="1633"/>
      <c r="EI216" s="1633"/>
      <c r="EJ216" s="1633"/>
      <c r="EK216" s="1633"/>
      <c r="EL216" s="1633"/>
      <c r="EM216" s="1633"/>
      <c r="EN216" s="1633"/>
      <c r="EO216" s="1633"/>
      <c r="EP216" s="1633"/>
      <c r="EQ216" s="1633"/>
      <c r="ER216" s="1633"/>
      <c r="ES216" s="1633"/>
      <c r="ET216" s="1633"/>
      <c r="EU216" s="1633"/>
      <c r="EV216" s="1633"/>
      <c r="EW216" s="1633"/>
      <c r="EX216" s="1633"/>
      <c r="EY216" s="1633"/>
      <c r="EZ216" s="1633"/>
      <c r="FA216" s="1633"/>
      <c r="FB216" s="1633"/>
      <c r="FC216" s="1633"/>
      <c r="FD216" s="1633"/>
      <c r="FE216" s="1633"/>
      <c r="FF216" s="1633"/>
      <c r="FG216" s="1633"/>
      <c r="FH216" s="1633"/>
      <c r="FI216" s="1633"/>
      <c r="FJ216" s="1633"/>
      <c r="FK216" s="1633"/>
      <c r="FL216" s="1633"/>
      <c r="FM216" s="1633"/>
      <c r="FN216" s="1633"/>
      <c r="FO216" s="1633"/>
      <c r="FP216" s="1633"/>
      <c r="FQ216" s="1633"/>
      <c r="FR216" s="1633"/>
      <c r="FS216" s="1633"/>
      <c r="FT216" s="1633"/>
      <c r="FU216" s="1633"/>
      <c r="FV216" s="1633"/>
      <c r="FW216" s="1633"/>
      <c r="FX216" s="1633"/>
      <c r="FY216" s="1633"/>
      <c r="FZ216" s="1633"/>
      <c r="GA216" s="1633"/>
      <c r="GB216" s="1633"/>
      <c r="GC216" s="1633"/>
      <c r="GD216" s="1633"/>
      <c r="GE216" s="1633"/>
      <c r="GF216" s="1633"/>
      <c r="GG216" s="1633"/>
      <c r="GH216" s="1633"/>
      <c r="GI216" s="1633"/>
      <c r="GJ216" s="1633"/>
      <c r="GK216" s="1633"/>
      <c r="GL216" s="1633"/>
      <c r="GM216" s="1633"/>
      <c r="GN216" s="1633"/>
      <c r="GO216" s="1633"/>
      <c r="GP216" s="1633"/>
      <c r="GQ216" s="1633"/>
      <c r="GR216" s="1633"/>
      <c r="GS216" s="1633"/>
      <c r="GT216" s="1633"/>
      <c r="GU216" s="1633"/>
      <c r="GV216" s="1633"/>
      <c r="GW216" s="1633"/>
      <c r="GX216" s="1633"/>
      <c r="GY216" s="1633"/>
      <c r="GZ216" s="1633"/>
      <c r="HA216" s="1633"/>
      <c r="HB216" s="1633"/>
      <c r="HC216" s="1633"/>
      <c r="HD216" s="1633"/>
      <c r="HE216" s="1633"/>
      <c r="HF216" s="1633"/>
      <c r="HG216" s="1633"/>
      <c r="HH216" s="1633"/>
      <c r="HI216" s="1633"/>
      <c r="HJ216" s="1633"/>
      <c r="HK216" s="1633"/>
      <c r="HL216" s="1633"/>
      <c r="HM216" s="1633"/>
      <c r="HN216" s="1633"/>
      <c r="HO216" s="1633"/>
      <c r="HP216" s="1633"/>
      <c r="HQ216" s="1633"/>
      <c r="HR216" s="1633"/>
      <c r="HS216" s="1633"/>
      <c r="HT216" s="1633"/>
      <c r="HU216" s="1633"/>
      <c r="HV216" s="1633"/>
      <c r="HW216" s="1633"/>
      <c r="HX216" s="1633"/>
      <c r="HY216" s="1633"/>
      <c r="HZ216" s="1633"/>
      <c r="IA216" s="1633"/>
      <c r="IB216" s="1633"/>
      <c r="IC216" s="1633"/>
      <c r="ID216" s="1633"/>
      <c r="IE216" s="1633"/>
      <c r="IF216" s="1633"/>
      <c r="IG216" s="1633"/>
      <c r="IH216" s="1633"/>
      <c r="II216" s="1633"/>
      <c r="IJ216" s="1633"/>
      <c r="IK216" s="1633"/>
      <c r="IL216" s="1633"/>
      <c r="IM216" s="1633"/>
      <c r="IN216" s="1633"/>
      <c r="IO216" s="1633"/>
      <c r="IP216" s="1633"/>
      <c r="IQ216" s="1633"/>
      <c r="IR216" s="1633"/>
      <c r="IS216" s="1633"/>
      <c r="IT216" s="1633"/>
      <c r="IU216" s="1633"/>
      <c r="IV216" s="1633"/>
      <c r="IW216" s="1633"/>
      <c r="IX216" s="1633"/>
      <c r="IY216" s="1633"/>
      <c r="IZ216" s="1633"/>
      <c r="JA216" s="1633"/>
      <c r="JB216" s="1633"/>
      <c r="JC216" s="1633"/>
      <c r="JD216" s="1633"/>
      <c r="JE216" s="1633"/>
      <c r="JF216" s="1633"/>
      <c r="JG216" s="1633"/>
      <c r="JH216" s="1633"/>
      <c r="JI216" s="1633"/>
      <c r="JJ216" s="1633"/>
      <c r="JK216" s="1633"/>
      <c r="JL216" s="1633"/>
      <c r="JM216" s="1633"/>
      <c r="JN216" s="1633"/>
      <c r="JO216" s="1633"/>
      <c r="JP216" s="1633"/>
      <c r="JQ216" s="1633"/>
      <c r="JR216" s="1633"/>
      <c r="JS216" s="1633"/>
      <c r="JT216" s="1633"/>
      <c r="JU216" s="1633"/>
      <c r="JV216" s="1633"/>
      <c r="JW216" s="1633"/>
      <c r="JX216" s="1633"/>
      <c r="JY216" s="1633"/>
      <c r="JZ216" s="1633"/>
      <c r="KA216" s="1633"/>
      <c r="KB216" s="1633"/>
      <c r="KC216" s="1633"/>
      <c r="KD216" s="1633"/>
      <c r="KE216" s="1633"/>
      <c r="KF216" s="1633"/>
      <c r="KG216" s="1633"/>
      <c r="KH216" s="1633"/>
      <c r="KI216" s="1633"/>
      <c r="KJ216" s="1633"/>
      <c r="KK216" s="1633"/>
      <c r="KL216" s="1633"/>
      <c r="KM216" s="1633"/>
      <c r="KN216" s="1633"/>
      <c r="KO216" s="1633"/>
      <c r="KP216" s="1633"/>
      <c r="KQ216" s="1633"/>
      <c r="KR216" s="1633"/>
      <c r="KS216" s="1633"/>
      <c r="KT216" s="1633"/>
      <c r="KU216" s="1633"/>
      <c r="KV216" s="1633"/>
      <c r="KW216" s="1633"/>
      <c r="KX216" s="1633"/>
      <c r="KY216" s="1633"/>
      <c r="KZ216" s="1633"/>
      <c r="LA216" s="1633"/>
      <c r="LB216" s="1633"/>
      <c r="LC216" s="1633"/>
      <c r="LD216" s="1633"/>
      <c r="LE216" s="1633"/>
      <c r="LF216" s="1633"/>
      <c r="LG216" s="1633"/>
      <c r="LH216" s="1633"/>
      <c r="LI216" s="1633"/>
      <c r="LJ216" s="1633"/>
      <c r="LK216" s="1633"/>
      <c r="LL216" s="1633"/>
      <c r="LM216" s="1633"/>
      <c r="LN216" s="1633"/>
      <c r="LO216" s="1642"/>
      <c r="LP216" s="1642"/>
      <c r="LQ216" s="1642"/>
      <c r="LR216" s="1642"/>
      <c r="LS216" s="1642"/>
      <c r="LT216" s="1642"/>
      <c r="LU216" s="1642"/>
      <c r="LV216" s="1643"/>
    </row>
    <row r="217" s="2140" customFormat="1" ht="45" customHeight="1" spans="1:334">
      <c r="A217" s="2417">
        <v>45841</v>
      </c>
      <c r="B217" s="1500" t="s">
        <v>173</v>
      </c>
      <c r="C217" s="1501" t="s">
        <v>98</v>
      </c>
      <c r="D217" s="1502">
        <v>4500172562</v>
      </c>
      <c r="E217" s="2253" t="s">
        <v>2341</v>
      </c>
      <c r="F217" s="1502" t="s">
        <v>2342</v>
      </c>
      <c r="G217" s="1505" t="s">
        <v>1859</v>
      </c>
      <c r="H217" s="1505" t="s">
        <v>1859</v>
      </c>
      <c r="I217" s="1532" t="s">
        <v>1861</v>
      </c>
      <c r="J217" s="1522">
        <v>2640</v>
      </c>
      <c r="K217" s="1534">
        <v>12</v>
      </c>
      <c r="L217" s="1534">
        <v>2640</v>
      </c>
      <c r="M217" s="1534">
        <f t="shared" si="153"/>
        <v>1</v>
      </c>
      <c r="N217" s="1536">
        <v>45896</v>
      </c>
      <c r="O217" s="1536">
        <f t="shared" si="171"/>
        <v>45894</v>
      </c>
      <c r="P217" s="1537" t="s">
        <v>489</v>
      </c>
      <c r="Q217" s="1562" t="s">
        <v>78</v>
      </c>
      <c r="R217" s="2722">
        <v>2640</v>
      </c>
      <c r="S217" s="2722">
        <f>J217-R217</f>
        <v>0</v>
      </c>
      <c r="T217" s="2722"/>
      <c r="U217" s="2722" t="s">
        <v>829</v>
      </c>
      <c r="V217" s="1532"/>
      <c r="W217" s="1532" t="s">
        <v>111</v>
      </c>
      <c r="X217" s="1565" t="s">
        <v>2163</v>
      </c>
      <c r="Y217" s="1589" t="s">
        <v>88</v>
      </c>
      <c r="Z217" s="1589" t="s">
        <v>2164</v>
      </c>
      <c r="AA217" s="1589" t="s">
        <v>2165</v>
      </c>
      <c r="AB217" s="1589" t="s">
        <v>745</v>
      </c>
      <c r="AC217" s="1580" t="s">
        <v>2166</v>
      </c>
      <c r="AD217" s="1590" t="s">
        <v>181</v>
      </c>
      <c r="AE217" s="2277">
        <v>1510.51</v>
      </c>
      <c r="AF217" s="2278">
        <f>AE217*M217</f>
        <v>1510.51</v>
      </c>
      <c r="AG217" s="1504" t="s">
        <v>2343</v>
      </c>
      <c r="AH217" s="1609" t="s">
        <v>81</v>
      </c>
      <c r="AI217" s="2710"/>
      <c r="AJ217" s="2626">
        <v>10</v>
      </c>
      <c r="AK217" s="2627">
        <f t="shared" si="158"/>
        <v>2640</v>
      </c>
      <c r="AL217" s="2627"/>
      <c r="AM217" s="2627"/>
      <c r="AN217" s="2627"/>
      <c r="AO217" s="2627">
        <f>J217/12</f>
        <v>220</v>
      </c>
      <c r="AP217" s="2627"/>
      <c r="AQ217" s="2641"/>
      <c r="AR217" s="1610"/>
      <c r="AS217" s="1610" t="s">
        <v>63</v>
      </c>
      <c r="AT217" s="1610">
        <f t="shared" si="159"/>
        <v>2640</v>
      </c>
      <c r="AU217" s="1610"/>
      <c r="AV217" s="1622">
        <f t="shared" si="160"/>
        <v>264</v>
      </c>
      <c r="AW217" s="1622">
        <f t="shared" si="161"/>
        <v>264</v>
      </c>
      <c r="AX217" s="1622">
        <f t="shared" si="162"/>
        <v>264</v>
      </c>
      <c r="AY217" s="1622">
        <f t="shared" si="163"/>
        <v>264</v>
      </c>
      <c r="AZ217" s="1622">
        <f t="shared" si="164"/>
        <v>264</v>
      </c>
      <c r="BA217" s="1622">
        <f t="shared" si="165"/>
        <v>264</v>
      </c>
      <c r="BB217" s="1622">
        <f t="shared" si="166"/>
        <v>264</v>
      </c>
      <c r="BC217" s="1622">
        <f t="shared" si="167"/>
        <v>264</v>
      </c>
      <c r="BD217" s="1622">
        <f t="shared" si="168"/>
        <v>264</v>
      </c>
      <c r="BE217" s="1622">
        <f t="shared" si="169"/>
        <v>264</v>
      </c>
      <c r="BF217" s="1622">
        <f t="shared" si="170"/>
        <v>253</v>
      </c>
      <c r="BG217" s="2648">
        <f t="shared" si="155"/>
        <v>11</v>
      </c>
      <c r="BH217" s="1633"/>
      <c r="BI217" s="1633"/>
      <c r="BJ217" s="1633"/>
      <c r="BK217" s="1633"/>
      <c r="BL217" s="1633"/>
      <c r="BM217" s="1633"/>
      <c r="BN217" s="1633"/>
      <c r="BO217" s="1633"/>
      <c r="BP217" s="1633"/>
      <c r="BQ217" s="1633"/>
      <c r="BR217" s="1633"/>
      <c r="BS217" s="1633"/>
      <c r="BT217" s="1633"/>
      <c r="BU217" s="1633"/>
      <c r="BV217" s="1633"/>
      <c r="BW217" s="1633"/>
      <c r="BX217" s="1633"/>
      <c r="BY217" s="1633"/>
      <c r="BZ217" s="1633"/>
      <c r="CA217" s="1633"/>
      <c r="CB217" s="1633"/>
      <c r="CC217" s="1633"/>
      <c r="CD217" s="1633"/>
      <c r="CE217" s="1633"/>
      <c r="CF217" s="1633"/>
      <c r="CG217" s="1633"/>
      <c r="CH217" s="1633"/>
      <c r="CI217" s="1633"/>
      <c r="CJ217" s="1633"/>
      <c r="CK217" s="1633"/>
      <c r="CL217" s="1633"/>
      <c r="CM217" s="1633"/>
      <c r="CN217" s="1633"/>
      <c r="CO217" s="1633"/>
      <c r="CP217" s="1633"/>
      <c r="CQ217" s="1633"/>
      <c r="CR217" s="1633"/>
      <c r="CS217" s="1633"/>
      <c r="CT217" s="1633"/>
      <c r="CU217" s="1633"/>
      <c r="CV217" s="1633"/>
      <c r="CW217" s="1633"/>
      <c r="CX217" s="1633"/>
      <c r="CY217" s="1633"/>
      <c r="CZ217" s="1633"/>
      <c r="DA217" s="1633"/>
      <c r="DB217" s="1633"/>
      <c r="DC217" s="1633"/>
      <c r="DD217" s="1633"/>
      <c r="DE217" s="1633"/>
      <c r="DF217" s="1633"/>
      <c r="DG217" s="1633"/>
      <c r="DH217" s="1633"/>
      <c r="DI217" s="1633"/>
      <c r="DJ217" s="1633"/>
      <c r="DK217" s="1633"/>
      <c r="DL217" s="1633"/>
      <c r="DM217" s="1633"/>
      <c r="DN217" s="1633"/>
      <c r="DO217" s="1633"/>
      <c r="DP217" s="1633"/>
      <c r="DQ217" s="1633"/>
      <c r="DR217" s="1633"/>
      <c r="DS217" s="1633"/>
      <c r="DT217" s="1633"/>
      <c r="DU217" s="1633"/>
      <c r="DV217" s="1633"/>
      <c r="DW217" s="1633"/>
      <c r="DX217" s="1633"/>
      <c r="DY217" s="1633"/>
      <c r="DZ217" s="1633"/>
      <c r="EA217" s="1633"/>
      <c r="EB217" s="1633"/>
      <c r="EC217" s="1633"/>
      <c r="ED217" s="1633"/>
      <c r="EE217" s="1633"/>
      <c r="EF217" s="1633"/>
      <c r="EG217" s="1633"/>
      <c r="EH217" s="1633"/>
      <c r="EI217" s="1633"/>
      <c r="EJ217" s="1633"/>
      <c r="EK217" s="1633"/>
      <c r="EL217" s="1633"/>
      <c r="EM217" s="1633"/>
      <c r="EN217" s="1633"/>
      <c r="EO217" s="1633"/>
      <c r="EP217" s="1633"/>
      <c r="EQ217" s="1633"/>
      <c r="ER217" s="1633"/>
      <c r="ES217" s="1633"/>
      <c r="ET217" s="1633"/>
      <c r="EU217" s="1633"/>
      <c r="EV217" s="1633"/>
      <c r="EW217" s="1633"/>
      <c r="EX217" s="1633"/>
      <c r="EY217" s="1633"/>
      <c r="EZ217" s="1633"/>
      <c r="FA217" s="1633"/>
      <c r="FB217" s="1633"/>
      <c r="FC217" s="1633"/>
      <c r="FD217" s="1633"/>
      <c r="FE217" s="1633"/>
      <c r="FF217" s="1633"/>
      <c r="FG217" s="1633"/>
      <c r="FH217" s="1633"/>
      <c r="FI217" s="1633"/>
      <c r="FJ217" s="1633"/>
      <c r="FK217" s="1633"/>
      <c r="FL217" s="1633"/>
      <c r="FM217" s="1633"/>
      <c r="FN217" s="1633"/>
      <c r="FO217" s="1633"/>
      <c r="FP217" s="1633"/>
      <c r="FQ217" s="1633"/>
      <c r="FR217" s="1633"/>
      <c r="FS217" s="1633"/>
      <c r="FT217" s="1633"/>
      <c r="FU217" s="1633"/>
      <c r="FV217" s="1633"/>
      <c r="FW217" s="1633"/>
      <c r="FX217" s="1633"/>
      <c r="FY217" s="1633"/>
      <c r="FZ217" s="1633"/>
      <c r="GA217" s="1633"/>
      <c r="GB217" s="1633"/>
      <c r="GC217" s="1633"/>
      <c r="GD217" s="1633"/>
      <c r="GE217" s="1633"/>
      <c r="GF217" s="1633"/>
      <c r="GG217" s="1633"/>
      <c r="GH217" s="1633"/>
      <c r="GI217" s="1633"/>
      <c r="GJ217" s="1633"/>
      <c r="GK217" s="1633"/>
      <c r="GL217" s="1633"/>
      <c r="GM217" s="1633"/>
      <c r="GN217" s="1633"/>
      <c r="GO217" s="1633"/>
      <c r="GP217" s="1633"/>
      <c r="GQ217" s="1633"/>
      <c r="GR217" s="1633"/>
      <c r="GS217" s="1633"/>
      <c r="GT217" s="1633"/>
      <c r="GU217" s="1633"/>
      <c r="GV217" s="1633"/>
      <c r="GW217" s="1633"/>
      <c r="GX217" s="1633"/>
      <c r="GY217" s="1633"/>
      <c r="GZ217" s="1633"/>
      <c r="HA217" s="1633"/>
      <c r="HB217" s="1633"/>
      <c r="HC217" s="1633"/>
      <c r="HD217" s="1633"/>
      <c r="HE217" s="1633"/>
      <c r="HF217" s="1633"/>
      <c r="HG217" s="1633"/>
      <c r="HH217" s="1633"/>
      <c r="HI217" s="1633"/>
      <c r="HJ217" s="1633"/>
      <c r="HK217" s="1633"/>
      <c r="HL217" s="1633"/>
      <c r="HM217" s="1633"/>
      <c r="HN217" s="1633"/>
      <c r="HO217" s="1633"/>
      <c r="HP217" s="1633"/>
      <c r="HQ217" s="1633"/>
      <c r="HR217" s="1633"/>
      <c r="HS217" s="1633"/>
      <c r="HT217" s="1633"/>
      <c r="HU217" s="1633"/>
      <c r="HV217" s="1633"/>
      <c r="HW217" s="1633"/>
      <c r="HX217" s="1633"/>
      <c r="HY217" s="1633"/>
      <c r="HZ217" s="1633"/>
      <c r="IA217" s="1633"/>
      <c r="IB217" s="1633"/>
      <c r="IC217" s="1633"/>
      <c r="ID217" s="1633"/>
      <c r="IE217" s="1633"/>
      <c r="IF217" s="1633"/>
      <c r="IG217" s="1633"/>
      <c r="IH217" s="1633"/>
      <c r="II217" s="1633"/>
      <c r="IJ217" s="1633"/>
      <c r="IK217" s="1633"/>
      <c r="IL217" s="1633"/>
      <c r="IM217" s="1633"/>
      <c r="IN217" s="1633"/>
      <c r="IO217" s="1633"/>
      <c r="IP217" s="1633"/>
      <c r="IQ217" s="1633"/>
      <c r="IR217" s="1633"/>
      <c r="IS217" s="1633"/>
      <c r="IT217" s="1633"/>
      <c r="IU217" s="1633"/>
      <c r="IV217" s="1633"/>
      <c r="IW217" s="1633"/>
      <c r="IX217" s="1633"/>
      <c r="IY217" s="1633"/>
      <c r="IZ217" s="1633"/>
      <c r="JA217" s="1633"/>
      <c r="JB217" s="1633"/>
      <c r="JC217" s="1633"/>
      <c r="JD217" s="1633"/>
      <c r="JE217" s="1633"/>
      <c r="JF217" s="1633"/>
      <c r="JG217" s="1633"/>
      <c r="JH217" s="1633"/>
      <c r="JI217" s="1633"/>
      <c r="JJ217" s="1633"/>
      <c r="JK217" s="1633"/>
      <c r="JL217" s="1633"/>
      <c r="JM217" s="1633"/>
      <c r="JN217" s="1633"/>
      <c r="JO217" s="1633"/>
      <c r="JP217" s="1633"/>
      <c r="JQ217" s="1633"/>
      <c r="JR217" s="1633"/>
      <c r="JS217" s="1633"/>
      <c r="JT217" s="1633"/>
      <c r="JU217" s="1633"/>
      <c r="JV217" s="1633"/>
      <c r="JW217" s="1633"/>
      <c r="JX217" s="1633"/>
      <c r="JY217" s="1633"/>
      <c r="JZ217" s="1633"/>
      <c r="KA217" s="1633"/>
      <c r="KB217" s="1633"/>
      <c r="KC217" s="1633"/>
      <c r="KD217" s="1633"/>
      <c r="KE217" s="1633"/>
      <c r="KF217" s="1633"/>
      <c r="KG217" s="1633"/>
      <c r="KH217" s="1633"/>
      <c r="KI217" s="1633"/>
      <c r="KJ217" s="1633"/>
      <c r="KK217" s="1633"/>
      <c r="KL217" s="1633"/>
      <c r="KM217" s="1633"/>
      <c r="KN217" s="1633"/>
      <c r="KO217" s="1633"/>
      <c r="KP217" s="1633"/>
      <c r="KQ217" s="1633"/>
      <c r="KR217" s="1633"/>
      <c r="KS217" s="1633"/>
      <c r="KT217" s="1633"/>
      <c r="KU217" s="1633"/>
      <c r="KV217" s="1633"/>
      <c r="KW217" s="1633"/>
      <c r="KX217" s="1633"/>
      <c r="KY217" s="1633"/>
      <c r="KZ217" s="1633"/>
      <c r="LA217" s="1633"/>
      <c r="LB217" s="1633"/>
      <c r="LC217" s="1633"/>
      <c r="LD217" s="1633"/>
      <c r="LE217" s="1633"/>
      <c r="LF217" s="1633"/>
      <c r="LG217" s="1633"/>
      <c r="LH217" s="1633"/>
      <c r="LI217" s="1633"/>
      <c r="LJ217" s="1633"/>
      <c r="LK217" s="1633"/>
      <c r="LL217" s="1633"/>
      <c r="LM217" s="1633"/>
      <c r="LN217" s="1633"/>
      <c r="LO217" s="1642"/>
      <c r="LP217" s="1642"/>
      <c r="LQ217" s="1642"/>
      <c r="LR217" s="1642"/>
      <c r="LS217" s="1642"/>
      <c r="LT217" s="1642"/>
      <c r="LU217" s="1642"/>
      <c r="LV217" s="1643"/>
    </row>
    <row r="218" s="2140" customFormat="1" ht="45" customHeight="1" spans="1:334">
      <c r="A218" s="2417">
        <v>45841</v>
      </c>
      <c r="B218" s="1500" t="s">
        <v>173</v>
      </c>
      <c r="C218" s="1501" t="s">
        <v>98</v>
      </c>
      <c r="D218" s="1502">
        <v>4500172562</v>
      </c>
      <c r="E218" s="2253" t="s">
        <v>2344</v>
      </c>
      <c r="F218" s="1502" t="s">
        <v>2345</v>
      </c>
      <c r="G218" s="1505" t="s">
        <v>1859</v>
      </c>
      <c r="H218" s="1505" t="s">
        <v>1859</v>
      </c>
      <c r="I218" s="1532" t="s">
        <v>1861</v>
      </c>
      <c r="J218" s="1522">
        <v>2640</v>
      </c>
      <c r="K218" s="1534">
        <v>12</v>
      </c>
      <c r="L218" s="1534">
        <v>2640</v>
      </c>
      <c r="M218" s="1534">
        <f t="shared" si="153"/>
        <v>1</v>
      </c>
      <c r="N218" s="1536">
        <v>45896</v>
      </c>
      <c r="O218" s="1536">
        <f t="shared" si="171"/>
        <v>45894</v>
      </c>
      <c r="P218" s="1537" t="s">
        <v>489</v>
      </c>
      <c r="Q218" s="1562" t="s">
        <v>78</v>
      </c>
      <c r="R218" s="2722">
        <v>2640</v>
      </c>
      <c r="S218" s="2722">
        <f>J218-R218</f>
        <v>0</v>
      </c>
      <c r="T218" s="2722"/>
      <c r="U218" s="2722" t="s">
        <v>829</v>
      </c>
      <c r="V218" s="1532"/>
      <c r="W218" s="1532" t="s">
        <v>111</v>
      </c>
      <c r="X218" s="1565" t="s">
        <v>2163</v>
      </c>
      <c r="Y218" s="1589" t="s">
        <v>88</v>
      </c>
      <c r="Z218" s="1589" t="s">
        <v>2164</v>
      </c>
      <c r="AA218" s="1589" t="s">
        <v>2165</v>
      </c>
      <c r="AB218" s="1589" t="s">
        <v>745</v>
      </c>
      <c r="AC218" s="1580" t="s">
        <v>2166</v>
      </c>
      <c r="AD218" s="1590" t="s">
        <v>181</v>
      </c>
      <c r="AE218" s="2277">
        <v>1510.51</v>
      </c>
      <c r="AF218" s="2278">
        <f>AE218*M218</f>
        <v>1510.51</v>
      </c>
      <c r="AG218" s="1504" t="s">
        <v>2346</v>
      </c>
      <c r="AH218" s="1609" t="s">
        <v>81</v>
      </c>
      <c r="AI218" s="2710"/>
      <c r="AJ218" s="2626">
        <v>10</v>
      </c>
      <c r="AK218" s="2627">
        <f t="shared" si="158"/>
        <v>2640</v>
      </c>
      <c r="AL218" s="2627"/>
      <c r="AM218" s="2627"/>
      <c r="AN218" s="2627"/>
      <c r="AO218" s="2627">
        <f>J218/12</f>
        <v>220</v>
      </c>
      <c r="AP218" s="2627"/>
      <c r="AQ218" s="2641"/>
      <c r="AR218" s="1610"/>
      <c r="AS218" s="1610" t="s">
        <v>63</v>
      </c>
      <c r="AT218" s="1610">
        <f t="shared" si="159"/>
        <v>2640</v>
      </c>
      <c r="AU218" s="1610"/>
      <c r="AV218" s="1622">
        <f t="shared" si="160"/>
        <v>264</v>
      </c>
      <c r="AW218" s="1622">
        <f t="shared" si="161"/>
        <v>264</v>
      </c>
      <c r="AX218" s="1622">
        <f t="shared" si="162"/>
        <v>264</v>
      </c>
      <c r="AY218" s="1622">
        <f t="shared" si="163"/>
        <v>264</v>
      </c>
      <c r="AZ218" s="1622">
        <f t="shared" si="164"/>
        <v>264</v>
      </c>
      <c r="BA218" s="1622">
        <f t="shared" si="165"/>
        <v>264</v>
      </c>
      <c r="BB218" s="1622">
        <f t="shared" si="166"/>
        <v>264</v>
      </c>
      <c r="BC218" s="1622">
        <f t="shared" si="167"/>
        <v>264</v>
      </c>
      <c r="BD218" s="1622">
        <f t="shared" si="168"/>
        <v>264</v>
      </c>
      <c r="BE218" s="1622">
        <f t="shared" si="169"/>
        <v>264</v>
      </c>
      <c r="BF218" s="1622">
        <f t="shared" si="170"/>
        <v>253</v>
      </c>
      <c r="BG218" s="2648">
        <f t="shared" si="155"/>
        <v>11</v>
      </c>
      <c r="BH218" s="1633"/>
      <c r="BI218" s="1633"/>
      <c r="BJ218" s="1633"/>
      <c r="BK218" s="1633"/>
      <c r="BL218" s="1633"/>
      <c r="BM218" s="1633"/>
      <c r="BN218" s="1633"/>
      <c r="BO218" s="1633"/>
      <c r="BP218" s="1633"/>
      <c r="BQ218" s="1633"/>
      <c r="BR218" s="1633"/>
      <c r="BS218" s="1633"/>
      <c r="BT218" s="1633"/>
      <c r="BU218" s="1633"/>
      <c r="BV218" s="1633"/>
      <c r="BW218" s="1633"/>
      <c r="BX218" s="1633"/>
      <c r="BY218" s="1633"/>
      <c r="BZ218" s="1633"/>
      <c r="CA218" s="1633"/>
      <c r="CB218" s="1633"/>
      <c r="CC218" s="1633"/>
      <c r="CD218" s="1633"/>
      <c r="CE218" s="1633"/>
      <c r="CF218" s="1633"/>
      <c r="CG218" s="1633"/>
      <c r="CH218" s="1633"/>
      <c r="CI218" s="1633"/>
      <c r="CJ218" s="1633"/>
      <c r="CK218" s="1633"/>
      <c r="CL218" s="1633"/>
      <c r="CM218" s="1633"/>
      <c r="CN218" s="1633"/>
      <c r="CO218" s="1633"/>
      <c r="CP218" s="1633"/>
      <c r="CQ218" s="1633"/>
      <c r="CR218" s="1633"/>
      <c r="CS218" s="1633"/>
      <c r="CT218" s="1633"/>
      <c r="CU218" s="1633"/>
      <c r="CV218" s="1633"/>
      <c r="CW218" s="1633"/>
      <c r="CX218" s="1633"/>
      <c r="CY218" s="1633"/>
      <c r="CZ218" s="1633"/>
      <c r="DA218" s="1633"/>
      <c r="DB218" s="1633"/>
      <c r="DC218" s="1633"/>
      <c r="DD218" s="1633"/>
      <c r="DE218" s="1633"/>
      <c r="DF218" s="1633"/>
      <c r="DG218" s="1633"/>
      <c r="DH218" s="1633"/>
      <c r="DI218" s="1633"/>
      <c r="DJ218" s="1633"/>
      <c r="DK218" s="1633"/>
      <c r="DL218" s="1633"/>
      <c r="DM218" s="1633"/>
      <c r="DN218" s="1633"/>
      <c r="DO218" s="1633"/>
      <c r="DP218" s="1633"/>
      <c r="DQ218" s="1633"/>
      <c r="DR218" s="1633"/>
      <c r="DS218" s="1633"/>
      <c r="DT218" s="1633"/>
      <c r="DU218" s="1633"/>
      <c r="DV218" s="1633"/>
      <c r="DW218" s="1633"/>
      <c r="DX218" s="1633"/>
      <c r="DY218" s="1633"/>
      <c r="DZ218" s="1633"/>
      <c r="EA218" s="1633"/>
      <c r="EB218" s="1633"/>
      <c r="EC218" s="1633"/>
      <c r="ED218" s="1633"/>
      <c r="EE218" s="1633"/>
      <c r="EF218" s="1633"/>
      <c r="EG218" s="1633"/>
      <c r="EH218" s="1633"/>
      <c r="EI218" s="1633"/>
      <c r="EJ218" s="1633"/>
      <c r="EK218" s="1633"/>
      <c r="EL218" s="1633"/>
      <c r="EM218" s="1633"/>
      <c r="EN218" s="1633"/>
      <c r="EO218" s="1633"/>
      <c r="EP218" s="1633"/>
      <c r="EQ218" s="1633"/>
      <c r="ER218" s="1633"/>
      <c r="ES218" s="1633"/>
      <c r="ET218" s="1633"/>
      <c r="EU218" s="1633"/>
      <c r="EV218" s="1633"/>
      <c r="EW218" s="1633"/>
      <c r="EX218" s="1633"/>
      <c r="EY218" s="1633"/>
      <c r="EZ218" s="1633"/>
      <c r="FA218" s="1633"/>
      <c r="FB218" s="1633"/>
      <c r="FC218" s="1633"/>
      <c r="FD218" s="1633"/>
      <c r="FE218" s="1633"/>
      <c r="FF218" s="1633"/>
      <c r="FG218" s="1633"/>
      <c r="FH218" s="1633"/>
      <c r="FI218" s="1633"/>
      <c r="FJ218" s="1633"/>
      <c r="FK218" s="1633"/>
      <c r="FL218" s="1633"/>
      <c r="FM218" s="1633"/>
      <c r="FN218" s="1633"/>
      <c r="FO218" s="1633"/>
      <c r="FP218" s="1633"/>
      <c r="FQ218" s="1633"/>
      <c r="FR218" s="1633"/>
      <c r="FS218" s="1633"/>
      <c r="FT218" s="1633"/>
      <c r="FU218" s="1633"/>
      <c r="FV218" s="1633"/>
      <c r="FW218" s="1633"/>
      <c r="FX218" s="1633"/>
      <c r="FY218" s="1633"/>
      <c r="FZ218" s="1633"/>
      <c r="GA218" s="1633"/>
      <c r="GB218" s="1633"/>
      <c r="GC218" s="1633"/>
      <c r="GD218" s="1633"/>
      <c r="GE218" s="1633"/>
      <c r="GF218" s="1633"/>
      <c r="GG218" s="1633"/>
      <c r="GH218" s="1633"/>
      <c r="GI218" s="1633"/>
      <c r="GJ218" s="1633"/>
      <c r="GK218" s="1633"/>
      <c r="GL218" s="1633"/>
      <c r="GM218" s="1633"/>
      <c r="GN218" s="1633"/>
      <c r="GO218" s="1633"/>
      <c r="GP218" s="1633"/>
      <c r="GQ218" s="1633"/>
      <c r="GR218" s="1633"/>
      <c r="GS218" s="1633"/>
      <c r="GT218" s="1633"/>
      <c r="GU218" s="1633"/>
      <c r="GV218" s="1633"/>
      <c r="GW218" s="1633"/>
      <c r="GX218" s="1633"/>
      <c r="GY218" s="1633"/>
      <c r="GZ218" s="1633"/>
      <c r="HA218" s="1633"/>
      <c r="HB218" s="1633"/>
      <c r="HC218" s="1633"/>
      <c r="HD218" s="1633"/>
      <c r="HE218" s="1633"/>
      <c r="HF218" s="1633"/>
      <c r="HG218" s="1633"/>
      <c r="HH218" s="1633"/>
      <c r="HI218" s="1633"/>
      <c r="HJ218" s="1633"/>
      <c r="HK218" s="1633"/>
      <c r="HL218" s="1633"/>
      <c r="HM218" s="1633"/>
      <c r="HN218" s="1633"/>
      <c r="HO218" s="1633"/>
      <c r="HP218" s="1633"/>
      <c r="HQ218" s="1633"/>
      <c r="HR218" s="1633"/>
      <c r="HS218" s="1633"/>
      <c r="HT218" s="1633"/>
      <c r="HU218" s="1633"/>
      <c r="HV218" s="1633"/>
      <c r="HW218" s="1633"/>
      <c r="HX218" s="1633"/>
      <c r="HY218" s="1633"/>
      <c r="HZ218" s="1633"/>
      <c r="IA218" s="1633"/>
      <c r="IB218" s="1633"/>
      <c r="IC218" s="1633"/>
      <c r="ID218" s="1633"/>
      <c r="IE218" s="1633"/>
      <c r="IF218" s="1633"/>
      <c r="IG218" s="1633"/>
      <c r="IH218" s="1633"/>
      <c r="II218" s="1633"/>
      <c r="IJ218" s="1633"/>
      <c r="IK218" s="1633"/>
      <c r="IL218" s="1633"/>
      <c r="IM218" s="1633"/>
      <c r="IN218" s="1633"/>
      <c r="IO218" s="1633"/>
      <c r="IP218" s="1633"/>
      <c r="IQ218" s="1633"/>
      <c r="IR218" s="1633"/>
      <c r="IS218" s="1633"/>
      <c r="IT218" s="1633"/>
      <c r="IU218" s="1633"/>
      <c r="IV218" s="1633"/>
      <c r="IW218" s="1633"/>
      <c r="IX218" s="1633"/>
      <c r="IY218" s="1633"/>
      <c r="IZ218" s="1633"/>
      <c r="JA218" s="1633"/>
      <c r="JB218" s="1633"/>
      <c r="JC218" s="1633"/>
      <c r="JD218" s="1633"/>
      <c r="JE218" s="1633"/>
      <c r="JF218" s="1633"/>
      <c r="JG218" s="1633"/>
      <c r="JH218" s="1633"/>
      <c r="JI218" s="1633"/>
      <c r="JJ218" s="1633"/>
      <c r="JK218" s="1633"/>
      <c r="JL218" s="1633"/>
      <c r="JM218" s="1633"/>
      <c r="JN218" s="1633"/>
      <c r="JO218" s="1633"/>
      <c r="JP218" s="1633"/>
      <c r="JQ218" s="1633"/>
      <c r="JR218" s="1633"/>
      <c r="JS218" s="1633"/>
      <c r="JT218" s="1633"/>
      <c r="JU218" s="1633"/>
      <c r="JV218" s="1633"/>
      <c r="JW218" s="1633"/>
      <c r="JX218" s="1633"/>
      <c r="JY218" s="1633"/>
      <c r="JZ218" s="1633"/>
      <c r="KA218" s="1633"/>
      <c r="KB218" s="1633"/>
      <c r="KC218" s="1633"/>
      <c r="KD218" s="1633"/>
      <c r="KE218" s="1633"/>
      <c r="KF218" s="1633"/>
      <c r="KG218" s="1633"/>
      <c r="KH218" s="1633"/>
      <c r="KI218" s="1633"/>
      <c r="KJ218" s="1633"/>
      <c r="KK218" s="1633"/>
      <c r="KL218" s="1633"/>
      <c r="KM218" s="1633"/>
      <c r="KN218" s="1633"/>
      <c r="KO218" s="1633"/>
      <c r="KP218" s="1633"/>
      <c r="KQ218" s="1633"/>
      <c r="KR218" s="1633"/>
      <c r="KS218" s="1633"/>
      <c r="KT218" s="1633"/>
      <c r="KU218" s="1633"/>
      <c r="KV218" s="1633"/>
      <c r="KW218" s="1633"/>
      <c r="KX218" s="1633"/>
      <c r="KY218" s="1633"/>
      <c r="KZ218" s="1633"/>
      <c r="LA218" s="1633"/>
      <c r="LB218" s="1633"/>
      <c r="LC218" s="1633"/>
      <c r="LD218" s="1633"/>
      <c r="LE218" s="1633"/>
      <c r="LF218" s="1633"/>
      <c r="LG218" s="1633"/>
      <c r="LH218" s="1633"/>
      <c r="LI218" s="1633"/>
      <c r="LJ218" s="1633"/>
      <c r="LK218" s="1633"/>
      <c r="LL218" s="1633"/>
      <c r="LM218" s="1633"/>
      <c r="LN218" s="1633"/>
      <c r="LO218" s="1642"/>
      <c r="LP218" s="1642"/>
      <c r="LQ218" s="1642"/>
      <c r="LR218" s="1642"/>
      <c r="LS218" s="1642"/>
      <c r="LT218" s="1642"/>
      <c r="LU218" s="1642"/>
      <c r="LV218" s="1643"/>
    </row>
    <row r="219" s="2140" customFormat="1" ht="45" customHeight="1" spans="1:334">
      <c r="A219" s="2417">
        <v>45828</v>
      </c>
      <c r="B219" s="1500" t="s">
        <v>2347</v>
      </c>
      <c r="C219" s="1501" t="s">
        <v>1542</v>
      </c>
      <c r="D219" s="1502">
        <v>4500170747</v>
      </c>
      <c r="E219" s="1503" t="s">
        <v>2348</v>
      </c>
      <c r="F219" s="1502" t="s">
        <v>2349</v>
      </c>
      <c r="G219" s="1505" t="s">
        <v>1727</v>
      </c>
      <c r="H219" s="1505" t="s">
        <v>1727</v>
      </c>
      <c r="I219" s="1532" t="s">
        <v>1728</v>
      </c>
      <c r="J219" s="1522">
        <v>960</v>
      </c>
      <c r="K219" s="1534">
        <v>0</v>
      </c>
      <c r="L219" s="1534">
        <v>96</v>
      </c>
      <c r="M219" s="1534">
        <f t="shared" si="153"/>
        <v>10</v>
      </c>
      <c r="N219" s="1536">
        <v>45897</v>
      </c>
      <c r="O219" s="1536">
        <f t="shared" si="171"/>
        <v>45895</v>
      </c>
      <c r="P219" s="1537"/>
      <c r="Q219" s="1562" t="s">
        <v>78</v>
      </c>
      <c r="R219" s="2722"/>
      <c r="S219" s="2722"/>
      <c r="T219" s="2722"/>
      <c r="U219" s="2722" t="s">
        <v>829</v>
      </c>
      <c r="V219" s="1532"/>
      <c r="W219" s="1532" t="s">
        <v>111</v>
      </c>
      <c r="X219" s="1565">
        <v>45847</v>
      </c>
      <c r="Y219" s="1589" t="s">
        <v>88</v>
      </c>
      <c r="Z219" s="1589">
        <v>45877</v>
      </c>
      <c r="AA219" s="1589"/>
      <c r="AB219" s="1589"/>
      <c r="AC219" s="2692" t="s">
        <v>2350</v>
      </c>
      <c r="AD219" s="1590" t="s">
        <v>1670</v>
      </c>
      <c r="AE219" s="2277">
        <v>0.9375</v>
      </c>
      <c r="AF219" s="2278">
        <f>AE219*J219</f>
        <v>900</v>
      </c>
      <c r="AG219" s="1504"/>
      <c r="AH219" s="1609" t="s">
        <v>81</v>
      </c>
      <c r="AI219" s="2710"/>
      <c r="AJ219" s="2626">
        <v>10</v>
      </c>
      <c r="AK219" s="2627">
        <f t="shared" si="158"/>
        <v>960</v>
      </c>
      <c r="AL219" s="2627"/>
      <c r="AM219" s="2627"/>
      <c r="AN219" s="2627">
        <f>J219/24</f>
        <v>40</v>
      </c>
      <c r="AO219" s="2627"/>
      <c r="AP219" s="2627"/>
      <c r="AQ219" s="2641"/>
      <c r="AR219" s="1610"/>
      <c r="AS219" s="1610" t="s">
        <v>63</v>
      </c>
      <c r="AT219" s="1610">
        <f t="shared" si="159"/>
        <v>960</v>
      </c>
      <c r="AU219" s="1610"/>
      <c r="AV219" s="1622">
        <f t="shared" si="160"/>
        <v>96</v>
      </c>
      <c r="AW219" s="1622">
        <f t="shared" si="161"/>
        <v>96</v>
      </c>
      <c r="AX219" s="1622">
        <f t="shared" si="162"/>
        <v>96</v>
      </c>
      <c r="AY219" s="1622">
        <f t="shared" si="163"/>
        <v>96</v>
      </c>
      <c r="AZ219" s="1622">
        <f t="shared" si="164"/>
        <v>96</v>
      </c>
      <c r="BA219" s="1622">
        <f t="shared" si="165"/>
        <v>96</v>
      </c>
      <c r="BB219" s="1622">
        <f t="shared" si="166"/>
        <v>96</v>
      </c>
      <c r="BC219" s="1622">
        <f t="shared" si="167"/>
        <v>96</v>
      </c>
      <c r="BD219" s="1622">
        <f t="shared" si="168"/>
        <v>96</v>
      </c>
      <c r="BE219" s="1622">
        <f t="shared" si="169"/>
        <v>96</v>
      </c>
      <c r="BF219" s="1622">
        <f t="shared" si="170"/>
        <v>92</v>
      </c>
      <c r="BG219" s="2648">
        <f t="shared" si="155"/>
        <v>4</v>
      </c>
      <c r="BH219" s="1633"/>
      <c r="BI219" s="1633"/>
      <c r="BJ219" s="1633"/>
      <c r="BK219" s="1633"/>
      <c r="BL219" s="1633"/>
      <c r="BM219" s="1633"/>
      <c r="BN219" s="1633"/>
      <c r="BO219" s="1633"/>
      <c r="BP219" s="1633"/>
      <c r="BQ219" s="1633"/>
      <c r="BR219" s="1633"/>
      <c r="BS219" s="1633"/>
      <c r="BT219" s="1633"/>
      <c r="BU219" s="1633"/>
      <c r="BV219" s="1633"/>
      <c r="BW219" s="1633"/>
      <c r="BX219" s="1633"/>
      <c r="BY219" s="1633"/>
      <c r="BZ219" s="1633"/>
      <c r="CA219" s="1633"/>
      <c r="CB219" s="1633"/>
      <c r="CC219" s="1633"/>
      <c r="CD219" s="1633"/>
      <c r="CE219" s="1633"/>
      <c r="CF219" s="1633"/>
      <c r="CG219" s="1633"/>
      <c r="CH219" s="1633"/>
      <c r="CI219" s="1633"/>
      <c r="CJ219" s="1633"/>
      <c r="CK219" s="1633"/>
      <c r="CL219" s="1633"/>
      <c r="CM219" s="1633"/>
      <c r="CN219" s="1633"/>
      <c r="CO219" s="1633"/>
      <c r="CP219" s="1633"/>
      <c r="CQ219" s="1633"/>
      <c r="CR219" s="1633"/>
      <c r="CS219" s="1633"/>
      <c r="CT219" s="1633"/>
      <c r="CU219" s="1633"/>
      <c r="CV219" s="1633"/>
      <c r="CW219" s="1633"/>
      <c r="CX219" s="1633"/>
      <c r="CY219" s="1633"/>
      <c r="CZ219" s="1633"/>
      <c r="DA219" s="1633"/>
      <c r="DB219" s="1633"/>
      <c r="DC219" s="1633"/>
      <c r="DD219" s="1633"/>
      <c r="DE219" s="1633"/>
      <c r="DF219" s="1633"/>
      <c r="DG219" s="1633"/>
      <c r="DH219" s="1633"/>
      <c r="DI219" s="1633"/>
      <c r="DJ219" s="1633"/>
      <c r="DK219" s="1633"/>
      <c r="DL219" s="1633"/>
      <c r="DM219" s="1633"/>
      <c r="DN219" s="1633"/>
      <c r="DO219" s="1633"/>
      <c r="DP219" s="1633"/>
      <c r="DQ219" s="1633"/>
      <c r="DR219" s="1633"/>
      <c r="DS219" s="1633"/>
      <c r="DT219" s="1633"/>
      <c r="DU219" s="1633"/>
      <c r="DV219" s="1633"/>
      <c r="DW219" s="1633"/>
      <c r="DX219" s="1633"/>
      <c r="DY219" s="1633"/>
      <c r="DZ219" s="1633"/>
      <c r="EA219" s="1633"/>
      <c r="EB219" s="1633"/>
      <c r="EC219" s="1633"/>
      <c r="ED219" s="1633"/>
      <c r="EE219" s="1633"/>
      <c r="EF219" s="1633"/>
      <c r="EG219" s="1633"/>
      <c r="EH219" s="1633"/>
      <c r="EI219" s="1633"/>
      <c r="EJ219" s="1633"/>
      <c r="EK219" s="1633"/>
      <c r="EL219" s="1633"/>
      <c r="EM219" s="1633"/>
      <c r="EN219" s="1633"/>
      <c r="EO219" s="1633"/>
      <c r="EP219" s="1633"/>
      <c r="EQ219" s="1633"/>
      <c r="ER219" s="1633"/>
      <c r="ES219" s="1633"/>
      <c r="ET219" s="1633"/>
      <c r="EU219" s="1633"/>
      <c r="EV219" s="1633"/>
      <c r="EW219" s="1633"/>
      <c r="EX219" s="1633"/>
      <c r="EY219" s="1633"/>
      <c r="EZ219" s="1633"/>
      <c r="FA219" s="1633"/>
      <c r="FB219" s="1633"/>
      <c r="FC219" s="1633"/>
      <c r="FD219" s="1633"/>
      <c r="FE219" s="1633"/>
      <c r="FF219" s="1633"/>
      <c r="FG219" s="1633"/>
      <c r="FH219" s="1633"/>
      <c r="FI219" s="1633"/>
      <c r="FJ219" s="1633"/>
      <c r="FK219" s="1633"/>
      <c r="FL219" s="1633"/>
      <c r="FM219" s="1633"/>
      <c r="FN219" s="1633"/>
      <c r="FO219" s="1633"/>
      <c r="FP219" s="1633"/>
      <c r="FQ219" s="1633"/>
      <c r="FR219" s="1633"/>
      <c r="FS219" s="1633"/>
      <c r="FT219" s="1633"/>
      <c r="FU219" s="1633"/>
      <c r="FV219" s="1633"/>
      <c r="FW219" s="1633"/>
      <c r="FX219" s="1633"/>
      <c r="FY219" s="1633"/>
      <c r="FZ219" s="1633"/>
      <c r="GA219" s="1633"/>
      <c r="GB219" s="1633"/>
      <c r="GC219" s="1633"/>
      <c r="GD219" s="1633"/>
      <c r="GE219" s="1633"/>
      <c r="GF219" s="1633"/>
      <c r="GG219" s="1633"/>
      <c r="GH219" s="1633"/>
      <c r="GI219" s="1633"/>
      <c r="GJ219" s="1633"/>
      <c r="GK219" s="1633"/>
      <c r="GL219" s="1633"/>
      <c r="GM219" s="1633"/>
      <c r="GN219" s="1633"/>
      <c r="GO219" s="1633"/>
      <c r="GP219" s="1633"/>
      <c r="GQ219" s="1633"/>
      <c r="GR219" s="1633"/>
      <c r="GS219" s="1633"/>
      <c r="GT219" s="1633"/>
      <c r="GU219" s="1633"/>
      <c r="GV219" s="1633"/>
      <c r="GW219" s="1633"/>
      <c r="GX219" s="1633"/>
      <c r="GY219" s="1633"/>
      <c r="GZ219" s="1633"/>
      <c r="HA219" s="1633"/>
      <c r="HB219" s="1633"/>
      <c r="HC219" s="1633"/>
      <c r="HD219" s="1633"/>
      <c r="HE219" s="1633"/>
      <c r="HF219" s="1633"/>
      <c r="HG219" s="1633"/>
      <c r="HH219" s="1633"/>
      <c r="HI219" s="1633"/>
      <c r="HJ219" s="1633"/>
      <c r="HK219" s="1633"/>
      <c r="HL219" s="1633"/>
      <c r="HM219" s="1633"/>
      <c r="HN219" s="1633"/>
      <c r="HO219" s="1633"/>
      <c r="HP219" s="1633"/>
      <c r="HQ219" s="1633"/>
      <c r="HR219" s="1633"/>
      <c r="HS219" s="1633"/>
      <c r="HT219" s="1633"/>
      <c r="HU219" s="1633"/>
      <c r="HV219" s="1633"/>
      <c r="HW219" s="1633"/>
      <c r="HX219" s="1633"/>
      <c r="HY219" s="1633"/>
      <c r="HZ219" s="1633"/>
      <c r="IA219" s="1633"/>
      <c r="IB219" s="1633"/>
      <c r="IC219" s="1633"/>
      <c r="ID219" s="1633"/>
      <c r="IE219" s="1633"/>
      <c r="IF219" s="1633"/>
      <c r="IG219" s="1633"/>
      <c r="IH219" s="1633"/>
      <c r="II219" s="1633"/>
      <c r="IJ219" s="1633"/>
      <c r="IK219" s="1633"/>
      <c r="IL219" s="1633"/>
      <c r="IM219" s="1633"/>
      <c r="IN219" s="1633"/>
      <c r="IO219" s="1633"/>
      <c r="IP219" s="1633"/>
      <c r="IQ219" s="1633"/>
      <c r="IR219" s="1633"/>
      <c r="IS219" s="1633"/>
      <c r="IT219" s="1633"/>
      <c r="IU219" s="1633"/>
      <c r="IV219" s="1633"/>
      <c r="IW219" s="1633"/>
      <c r="IX219" s="1633"/>
      <c r="IY219" s="1633"/>
      <c r="IZ219" s="1633"/>
      <c r="JA219" s="1633"/>
      <c r="JB219" s="1633"/>
      <c r="JC219" s="1633"/>
      <c r="JD219" s="1633"/>
      <c r="JE219" s="1633"/>
      <c r="JF219" s="1633"/>
      <c r="JG219" s="1633"/>
      <c r="JH219" s="1633"/>
      <c r="JI219" s="1633"/>
      <c r="JJ219" s="1633"/>
      <c r="JK219" s="1633"/>
      <c r="JL219" s="1633"/>
      <c r="JM219" s="1633"/>
      <c r="JN219" s="1633"/>
      <c r="JO219" s="1633"/>
      <c r="JP219" s="1633"/>
      <c r="JQ219" s="1633"/>
      <c r="JR219" s="1633"/>
      <c r="JS219" s="1633"/>
      <c r="JT219" s="1633"/>
      <c r="JU219" s="1633"/>
      <c r="JV219" s="1633"/>
      <c r="JW219" s="1633"/>
      <c r="JX219" s="1633"/>
      <c r="JY219" s="1633"/>
      <c r="JZ219" s="1633"/>
      <c r="KA219" s="1633"/>
      <c r="KB219" s="1633"/>
      <c r="KC219" s="1633"/>
      <c r="KD219" s="1633"/>
      <c r="KE219" s="1633"/>
      <c r="KF219" s="1633"/>
      <c r="KG219" s="1633"/>
      <c r="KH219" s="1633"/>
      <c r="KI219" s="1633"/>
      <c r="KJ219" s="1633"/>
      <c r="KK219" s="1633"/>
      <c r="KL219" s="1633"/>
      <c r="KM219" s="1633"/>
      <c r="KN219" s="1633"/>
      <c r="KO219" s="1633"/>
      <c r="KP219" s="1633"/>
      <c r="KQ219" s="1633"/>
      <c r="KR219" s="1633"/>
      <c r="KS219" s="1633"/>
      <c r="KT219" s="1633"/>
      <c r="KU219" s="1633"/>
      <c r="KV219" s="1633"/>
      <c r="KW219" s="1633"/>
      <c r="KX219" s="1633"/>
      <c r="KY219" s="1633"/>
      <c r="KZ219" s="1633"/>
      <c r="LA219" s="1633"/>
      <c r="LB219" s="1633"/>
      <c r="LC219" s="1633"/>
      <c r="LD219" s="1633"/>
      <c r="LE219" s="1633"/>
      <c r="LF219" s="1633"/>
      <c r="LG219" s="1633"/>
      <c r="LH219" s="1633"/>
      <c r="LI219" s="1633"/>
      <c r="LJ219" s="1633"/>
      <c r="LK219" s="1633"/>
      <c r="LL219" s="1633"/>
      <c r="LM219" s="1633"/>
      <c r="LN219" s="1633"/>
      <c r="LO219" s="1642"/>
      <c r="LP219" s="1642"/>
      <c r="LQ219" s="1642"/>
      <c r="LR219" s="1642"/>
      <c r="LS219" s="1642"/>
      <c r="LT219" s="1642"/>
      <c r="LU219" s="1642"/>
      <c r="LV219" s="1643"/>
    </row>
    <row r="220" s="2140" customFormat="1" ht="45" customHeight="1" spans="1:334">
      <c r="A220" s="2417">
        <v>45841</v>
      </c>
      <c r="B220" s="1500" t="s">
        <v>173</v>
      </c>
      <c r="C220" s="1501" t="s">
        <v>98</v>
      </c>
      <c r="D220" s="1502">
        <v>4500172562</v>
      </c>
      <c r="E220" s="2253" t="s">
        <v>2351</v>
      </c>
      <c r="F220" s="1502" t="s">
        <v>2352</v>
      </c>
      <c r="G220" s="1505" t="s">
        <v>1859</v>
      </c>
      <c r="H220" s="1505" t="s">
        <v>1859</v>
      </c>
      <c r="I220" s="1532" t="s">
        <v>1861</v>
      </c>
      <c r="J220" s="1522">
        <v>10560</v>
      </c>
      <c r="K220" s="1534">
        <v>12</v>
      </c>
      <c r="L220" s="1534">
        <v>2640</v>
      </c>
      <c r="M220" s="1534">
        <f t="shared" si="153"/>
        <v>4</v>
      </c>
      <c r="N220" s="1536">
        <v>45898</v>
      </c>
      <c r="O220" s="1536">
        <f t="shared" si="171"/>
        <v>45896</v>
      </c>
      <c r="P220" s="1537" t="s">
        <v>1004</v>
      </c>
      <c r="Q220" s="1562" t="s">
        <v>78</v>
      </c>
      <c r="R220" s="2722">
        <v>10560</v>
      </c>
      <c r="S220" s="2722">
        <f>J220-R220</f>
        <v>0</v>
      </c>
      <c r="T220" s="2722"/>
      <c r="U220" s="2722" t="s">
        <v>829</v>
      </c>
      <c r="V220" s="1532"/>
      <c r="W220" s="1532" t="s">
        <v>111</v>
      </c>
      <c r="X220" s="1565" t="s">
        <v>2163</v>
      </c>
      <c r="Y220" s="1589" t="s">
        <v>88</v>
      </c>
      <c r="Z220" s="1589" t="s">
        <v>2164</v>
      </c>
      <c r="AA220" s="1589" t="s">
        <v>2165</v>
      </c>
      <c r="AB220" s="1589" t="s">
        <v>745</v>
      </c>
      <c r="AC220" s="1580" t="s">
        <v>2166</v>
      </c>
      <c r="AD220" s="1590" t="s">
        <v>181</v>
      </c>
      <c r="AE220" s="2277">
        <v>1510.5125</v>
      </c>
      <c r="AF220" s="2278">
        <f>AE220*M220</f>
        <v>6042.05</v>
      </c>
      <c r="AG220" s="1504" t="s">
        <v>2353</v>
      </c>
      <c r="AH220" s="1609" t="s">
        <v>81</v>
      </c>
      <c r="AI220" s="2710"/>
      <c r="AJ220" s="2626">
        <v>10</v>
      </c>
      <c r="AK220" s="2627">
        <f t="shared" si="158"/>
        <v>10560</v>
      </c>
      <c r="AL220" s="2627"/>
      <c r="AM220" s="2627"/>
      <c r="AN220" s="2627"/>
      <c r="AO220" s="2627">
        <f>J220/12</f>
        <v>880</v>
      </c>
      <c r="AP220" s="2627"/>
      <c r="AQ220" s="2641"/>
      <c r="AR220" s="1610"/>
      <c r="AS220" s="1610" t="s">
        <v>63</v>
      </c>
      <c r="AT220" s="1610">
        <f t="shared" si="159"/>
        <v>10560</v>
      </c>
      <c r="AU220" s="1610"/>
      <c r="AV220" s="1622">
        <f t="shared" si="160"/>
        <v>1056</v>
      </c>
      <c r="AW220" s="1622">
        <f t="shared" si="161"/>
        <v>1056</v>
      </c>
      <c r="AX220" s="1622">
        <f t="shared" si="162"/>
        <v>1056</v>
      </c>
      <c r="AY220" s="1622">
        <f t="shared" si="163"/>
        <v>1056</v>
      </c>
      <c r="AZ220" s="1622">
        <f t="shared" si="164"/>
        <v>1056</v>
      </c>
      <c r="BA220" s="1622">
        <f t="shared" si="165"/>
        <v>1056</v>
      </c>
      <c r="BB220" s="1622">
        <f t="shared" si="166"/>
        <v>1056</v>
      </c>
      <c r="BC220" s="1622">
        <f t="shared" si="167"/>
        <v>1056</v>
      </c>
      <c r="BD220" s="1622">
        <f t="shared" si="168"/>
        <v>1056</v>
      </c>
      <c r="BE220" s="1622">
        <f t="shared" si="169"/>
        <v>1056</v>
      </c>
      <c r="BF220" s="1622">
        <f t="shared" si="170"/>
        <v>1012</v>
      </c>
      <c r="BG220" s="2648">
        <f t="shared" si="155"/>
        <v>44</v>
      </c>
      <c r="BH220" s="1633"/>
      <c r="BI220" s="1633"/>
      <c r="BJ220" s="1633"/>
      <c r="BK220" s="1633"/>
      <c r="BL220" s="1633"/>
      <c r="BM220" s="1633"/>
      <c r="BN220" s="1633"/>
      <c r="BO220" s="1633"/>
      <c r="BP220" s="1633"/>
      <c r="BQ220" s="1633"/>
      <c r="BR220" s="1633"/>
      <c r="BS220" s="1633"/>
      <c r="BT220" s="1633"/>
      <c r="BU220" s="1633"/>
      <c r="BV220" s="1633"/>
      <c r="BW220" s="1633"/>
      <c r="BX220" s="1633"/>
      <c r="BY220" s="1633"/>
      <c r="BZ220" s="1633"/>
      <c r="CA220" s="1633"/>
      <c r="CB220" s="1633"/>
      <c r="CC220" s="1633"/>
      <c r="CD220" s="1633"/>
      <c r="CE220" s="1633"/>
      <c r="CF220" s="1633"/>
      <c r="CG220" s="1633"/>
      <c r="CH220" s="1633"/>
      <c r="CI220" s="1633"/>
      <c r="CJ220" s="1633"/>
      <c r="CK220" s="1633"/>
      <c r="CL220" s="1633"/>
      <c r="CM220" s="1633"/>
      <c r="CN220" s="1633"/>
      <c r="CO220" s="1633"/>
      <c r="CP220" s="1633"/>
      <c r="CQ220" s="1633"/>
      <c r="CR220" s="1633"/>
      <c r="CS220" s="1633"/>
      <c r="CT220" s="1633"/>
      <c r="CU220" s="1633"/>
      <c r="CV220" s="1633"/>
      <c r="CW220" s="1633"/>
      <c r="CX220" s="1633"/>
      <c r="CY220" s="1633"/>
      <c r="CZ220" s="1633"/>
      <c r="DA220" s="1633"/>
      <c r="DB220" s="1633"/>
      <c r="DC220" s="1633"/>
      <c r="DD220" s="1633"/>
      <c r="DE220" s="1633"/>
      <c r="DF220" s="1633"/>
      <c r="DG220" s="1633"/>
      <c r="DH220" s="1633"/>
      <c r="DI220" s="1633"/>
      <c r="DJ220" s="1633"/>
      <c r="DK220" s="1633"/>
      <c r="DL220" s="1633"/>
      <c r="DM220" s="1633"/>
      <c r="DN220" s="1633"/>
      <c r="DO220" s="1633"/>
      <c r="DP220" s="1633"/>
      <c r="DQ220" s="1633"/>
      <c r="DR220" s="1633"/>
      <c r="DS220" s="1633"/>
      <c r="DT220" s="1633"/>
      <c r="DU220" s="1633"/>
      <c r="DV220" s="1633"/>
      <c r="DW220" s="1633"/>
      <c r="DX220" s="1633"/>
      <c r="DY220" s="1633"/>
      <c r="DZ220" s="1633"/>
      <c r="EA220" s="1633"/>
      <c r="EB220" s="1633"/>
      <c r="EC220" s="1633"/>
      <c r="ED220" s="1633"/>
      <c r="EE220" s="1633"/>
      <c r="EF220" s="1633"/>
      <c r="EG220" s="1633"/>
      <c r="EH220" s="1633"/>
      <c r="EI220" s="1633"/>
      <c r="EJ220" s="1633"/>
      <c r="EK220" s="1633"/>
      <c r="EL220" s="1633"/>
      <c r="EM220" s="1633"/>
      <c r="EN220" s="1633"/>
      <c r="EO220" s="1633"/>
      <c r="EP220" s="1633"/>
      <c r="EQ220" s="1633"/>
      <c r="ER220" s="1633"/>
      <c r="ES220" s="1633"/>
      <c r="ET220" s="1633"/>
      <c r="EU220" s="1633"/>
      <c r="EV220" s="1633"/>
      <c r="EW220" s="1633"/>
      <c r="EX220" s="1633"/>
      <c r="EY220" s="1633"/>
      <c r="EZ220" s="1633"/>
      <c r="FA220" s="1633"/>
      <c r="FB220" s="1633"/>
      <c r="FC220" s="1633"/>
      <c r="FD220" s="1633"/>
      <c r="FE220" s="1633"/>
      <c r="FF220" s="1633"/>
      <c r="FG220" s="1633"/>
      <c r="FH220" s="1633"/>
      <c r="FI220" s="1633"/>
      <c r="FJ220" s="1633"/>
      <c r="FK220" s="1633"/>
      <c r="FL220" s="1633"/>
      <c r="FM220" s="1633"/>
      <c r="FN220" s="1633"/>
      <c r="FO220" s="1633"/>
      <c r="FP220" s="1633"/>
      <c r="FQ220" s="1633"/>
      <c r="FR220" s="1633"/>
      <c r="FS220" s="1633"/>
      <c r="FT220" s="1633"/>
      <c r="FU220" s="1633"/>
      <c r="FV220" s="1633"/>
      <c r="FW220" s="1633"/>
      <c r="FX220" s="1633"/>
      <c r="FY220" s="1633"/>
      <c r="FZ220" s="1633"/>
      <c r="GA220" s="1633"/>
      <c r="GB220" s="1633"/>
      <c r="GC220" s="1633"/>
      <c r="GD220" s="1633"/>
      <c r="GE220" s="1633"/>
      <c r="GF220" s="1633"/>
      <c r="GG220" s="1633"/>
      <c r="GH220" s="1633"/>
      <c r="GI220" s="1633"/>
      <c r="GJ220" s="1633"/>
      <c r="GK220" s="1633"/>
      <c r="GL220" s="1633"/>
      <c r="GM220" s="1633"/>
      <c r="GN220" s="1633"/>
      <c r="GO220" s="1633"/>
      <c r="GP220" s="1633"/>
      <c r="GQ220" s="1633"/>
      <c r="GR220" s="1633"/>
      <c r="GS220" s="1633"/>
      <c r="GT220" s="1633"/>
      <c r="GU220" s="1633"/>
      <c r="GV220" s="1633"/>
      <c r="GW220" s="1633"/>
      <c r="GX220" s="1633"/>
      <c r="GY220" s="1633"/>
      <c r="GZ220" s="1633"/>
      <c r="HA220" s="1633"/>
      <c r="HB220" s="1633"/>
      <c r="HC220" s="1633"/>
      <c r="HD220" s="1633"/>
      <c r="HE220" s="1633"/>
      <c r="HF220" s="1633"/>
      <c r="HG220" s="1633"/>
      <c r="HH220" s="1633"/>
      <c r="HI220" s="1633"/>
      <c r="HJ220" s="1633"/>
      <c r="HK220" s="1633"/>
      <c r="HL220" s="1633"/>
      <c r="HM220" s="1633"/>
      <c r="HN220" s="1633"/>
      <c r="HO220" s="1633"/>
      <c r="HP220" s="1633"/>
      <c r="HQ220" s="1633"/>
      <c r="HR220" s="1633"/>
      <c r="HS220" s="1633"/>
      <c r="HT220" s="1633"/>
      <c r="HU220" s="1633"/>
      <c r="HV220" s="1633"/>
      <c r="HW220" s="1633"/>
      <c r="HX220" s="1633"/>
      <c r="HY220" s="1633"/>
      <c r="HZ220" s="1633"/>
      <c r="IA220" s="1633"/>
      <c r="IB220" s="1633"/>
      <c r="IC220" s="1633"/>
      <c r="ID220" s="1633"/>
      <c r="IE220" s="1633"/>
      <c r="IF220" s="1633"/>
      <c r="IG220" s="1633"/>
      <c r="IH220" s="1633"/>
      <c r="II220" s="1633"/>
      <c r="IJ220" s="1633"/>
      <c r="IK220" s="1633"/>
      <c r="IL220" s="1633"/>
      <c r="IM220" s="1633"/>
      <c r="IN220" s="1633"/>
      <c r="IO220" s="1633"/>
      <c r="IP220" s="1633"/>
      <c r="IQ220" s="1633"/>
      <c r="IR220" s="1633"/>
      <c r="IS220" s="1633"/>
      <c r="IT220" s="1633"/>
      <c r="IU220" s="1633"/>
      <c r="IV220" s="1633"/>
      <c r="IW220" s="1633"/>
      <c r="IX220" s="1633"/>
      <c r="IY220" s="1633"/>
      <c r="IZ220" s="1633"/>
      <c r="JA220" s="1633"/>
      <c r="JB220" s="1633"/>
      <c r="JC220" s="1633"/>
      <c r="JD220" s="1633"/>
      <c r="JE220" s="1633"/>
      <c r="JF220" s="1633"/>
      <c r="JG220" s="1633"/>
      <c r="JH220" s="1633"/>
      <c r="JI220" s="1633"/>
      <c r="JJ220" s="1633"/>
      <c r="JK220" s="1633"/>
      <c r="JL220" s="1633"/>
      <c r="JM220" s="1633"/>
      <c r="JN220" s="1633"/>
      <c r="JO220" s="1633"/>
      <c r="JP220" s="1633"/>
      <c r="JQ220" s="1633"/>
      <c r="JR220" s="1633"/>
      <c r="JS220" s="1633"/>
      <c r="JT220" s="1633"/>
      <c r="JU220" s="1633"/>
      <c r="JV220" s="1633"/>
      <c r="JW220" s="1633"/>
      <c r="JX220" s="1633"/>
      <c r="JY220" s="1633"/>
      <c r="JZ220" s="1633"/>
      <c r="KA220" s="1633"/>
      <c r="KB220" s="1633"/>
      <c r="KC220" s="1633"/>
      <c r="KD220" s="1633"/>
      <c r="KE220" s="1633"/>
      <c r="KF220" s="1633"/>
      <c r="KG220" s="1633"/>
      <c r="KH220" s="1633"/>
      <c r="KI220" s="1633"/>
      <c r="KJ220" s="1633"/>
      <c r="KK220" s="1633"/>
      <c r="KL220" s="1633"/>
      <c r="KM220" s="1633"/>
      <c r="KN220" s="1633"/>
      <c r="KO220" s="1633"/>
      <c r="KP220" s="1633"/>
      <c r="KQ220" s="1633"/>
      <c r="KR220" s="1633"/>
      <c r="KS220" s="1633"/>
      <c r="KT220" s="1633"/>
      <c r="KU220" s="1633"/>
      <c r="KV220" s="1633"/>
      <c r="KW220" s="1633"/>
      <c r="KX220" s="1633"/>
      <c r="KY220" s="1633"/>
      <c r="KZ220" s="1633"/>
      <c r="LA220" s="1633"/>
      <c r="LB220" s="1633"/>
      <c r="LC220" s="1633"/>
      <c r="LD220" s="1633"/>
      <c r="LE220" s="1633"/>
      <c r="LF220" s="1633"/>
      <c r="LG220" s="1633"/>
      <c r="LH220" s="1633"/>
      <c r="LI220" s="1633"/>
      <c r="LJ220" s="1633"/>
      <c r="LK220" s="1633"/>
      <c r="LL220" s="1633"/>
      <c r="LM220" s="1633"/>
      <c r="LN220" s="1633"/>
      <c r="LO220" s="1642"/>
      <c r="LP220" s="1642"/>
      <c r="LQ220" s="1642"/>
      <c r="LR220" s="1642"/>
      <c r="LS220" s="1642"/>
      <c r="LT220" s="1642"/>
      <c r="LU220" s="1642"/>
      <c r="LV220" s="1643"/>
    </row>
    <row r="221" s="2140" customFormat="1" ht="45" customHeight="1" spans="1:334">
      <c r="A221" s="2417">
        <v>45683</v>
      </c>
      <c r="B221" s="1500" t="s">
        <v>2354</v>
      </c>
      <c r="C221" s="1501" t="s">
        <v>98</v>
      </c>
      <c r="D221" s="1502">
        <v>4500156655</v>
      </c>
      <c r="E221" s="2253">
        <v>86467</v>
      </c>
      <c r="F221" s="1502" t="s">
        <v>2355</v>
      </c>
      <c r="G221" s="2713" t="s">
        <v>1727</v>
      </c>
      <c r="H221" s="2713" t="s">
        <v>1727</v>
      </c>
      <c r="I221" s="2715" t="s">
        <v>1728</v>
      </c>
      <c r="J221" s="2716">
        <v>1440</v>
      </c>
      <c r="K221" s="2717">
        <v>0</v>
      </c>
      <c r="L221" s="2717">
        <v>96</v>
      </c>
      <c r="M221" s="2717">
        <f t="shared" si="153"/>
        <v>15</v>
      </c>
      <c r="N221" s="1536">
        <v>45897</v>
      </c>
      <c r="O221" s="1536">
        <f t="shared" si="171"/>
        <v>45895</v>
      </c>
      <c r="P221" s="1537"/>
      <c r="Q221" s="1562" t="s">
        <v>78</v>
      </c>
      <c r="R221" s="2722"/>
      <c r="S221" s="2722"/>
      <c r="T221" s="2722"/>
      <c r="U221" s="2722" t="s">
        <v>829</v>
      </c>
      <c r="V221" s="1532" t="s">
        <v>2356</v>
      </c>
      <c r="W221" s="2715"/>
      <c r="X221" s="2723">
        <v>45683</v>
      </c>
      <c r="Y221" s="2724" t="s">
        <v>88</v>
      </c>
      <c r="Z221" s="2724">
        <v>45728</v>
      </c>
      <c r="AA221" s="2724"/>
      <c r="AB221" s="2724"/>
      <c r="AC221" s="2725" t="s">
        <v>2357</v>
      </c>
      <c r="AD221" s="2726" t="s">
        <v>910</v>
      </c>
      <c r="AE221" s="2727">
        <v>0.9</v>
      </c>
      <c r="AF221" s="2728">
        <f>AE221*J221</f>
        <v>1296</v>
      </c>
      <c r="AG221" s="1512" t="s">
        <v>2358</v>
      </c>
      <c r="AH221" s="1603" t="s">
        <v>81</v>
      </c>
      <c r="AI221" s="2729"/>
      <c r="AJ221" s="2629">
        <v>10</v>
      </c>
      <c r="AK221" s="2627">
        <f t="shared" si="158"/>
        <v>1440</v>
      </c>
      <c r="AL221" s="2627"/>
      <c r="AM221" s="2627"/>
      <c r="AN221" s="2627">
        <f>J221/24</f>
        <v>60</v>
      </c>
      <c r="AO221" s="2627"/>
      <c r="AP221" s="2627"/>
      <c r="AQ221" s="2641"/>
      <c r="AR221" s="1610"/>
      <c r="AS221" s="1610" t="s">
        <v>63</v>
      </c>
      <c r="AT221" s="1610">
        <f t="shared" si="159"/>
        <v>1440</v>
      </c>
      <c r="AU221" s="1610"/>
      <c r="AV221" s="1620">
        <f t="shared" si="160"/>
        <v>144</v>
      </c>
      <c r="AW221" s="1621">
        <f t="shared" si="161"/>
        <v>144</v>
      </c>
      <c r="AX221" s="1621">
        <f t="shared" si="162"/>
        <v>144</v>
      </c>
      <c r="AY221" s="1621">
        <f t="shared" si="163"/>
        <v>144</v>
      </c>
      <c r="AZ221" s="1621">
        <f t="shared" si="164"/>
        <v>144</v>
      </c>
      <c r="BA221" s="2731">
        <f t="shared" si="165"/>
        <v>144</v>
      </c>
      <c r="BB221" s="2731">
        <f t="shared" si="166"/>
        <v>144</v>
      </c>
      <c r="BC221" s="2731">
        <f t="shared" si="167"/>
        <v>144</v>
      </c>
      <c r="BD221" s="2731">
        <f t="shared" si="168"/>
        <v>144</v>
      </c>
      <c r="BE221" s="2731">
        <f t="shared" si="169"/>
        <v>144</v>
      </c>
      <c r="BF221" s="1620">
        <f t="shared" si="170"/>
        <v>138</v>
      </c>
      <c r="BG221" s="2732">
        <f t="shared" si="155"/>
        <v>6</v>
      </c>
      <c r="BH221" s="1633"/>
      <c r="BI221" s="1633"/>
      <c r="BJ221" s="1633"/>
      <c r="BK221" s="1633"/>
      <c r="BL221" s="1633"/>
      <c r="BM221" s="1633"/>
      <c r="BN221" s="1633"/>
      <c r="BO221" s="1633"/>
      <c r="BP221" s="1633"/>
      <c r="BQ221" s="1633"/>
      <c r="BR221" s="1633"/>
      <c r="BS221" s="1633"/>
      <c r="BT221" s="1633"/>
      <c r="BU221" s="1633"/>
      <c r="BV221" s="1633"/>
      <c r="BW221" s="1633"/>
      <c r="BX221" s="1633"/>
      <c r="BY221" s="1633"/>
      <c r="BZ221" s="1633"/>
      <c r="CA221" s="1633"/>
      <c r="CB221" s="1633"/>
      <c r="CC221" s="1633"/>
      <c r="CD221" s="1633"/>
      <c r="CE221" s="1633"/>
      <c r="CF221" s="1633"/>
      <c r="CG221" s="1633"/>
      <c r="CH221" s="1633"/>
      <c r="CI221" s="1633"/>
      <c r="CJ221" s="1633"/>
      <c r="CK221" s="1633"/>
      <c r="CL221" s="1633"/>
      <c r="CM221" s="1633"/>
      <c r="CN221" s="1633"/>
      <c r="CO221" s="1633"/>
      <c r="CP221" s="1633"/>
      <c r="CQ221" s="1633"/>
      <c r="CR221" s="1633"/>
      <c r="CS221" s="1633"/>
      <c r="CT221" s="1633"/>
      <c r="CU221" s="1633"/>
      <c r="CV221" s="1633"/>
      <c r="CW221" s="1633"/>
      <c r="CX221" s="1633"/>
      <c r="CY221" s="1633"/>
      <c r="CZ221" s="1633"/>
      <c r="DA221" s="1633"/>
      <c r="DB221" s="1633"/>
      <c r="DC221" s="1633"/>
      <c r="DD221" s="1633"/>
      <c r="DE221" s="1633"/>
      <c r="DF221" s="1633"/>
      <c r="DG221" s="1633"/>
      <c r="DH221" s="1633"/>
      <c r="DI221" s="1633"/>
      <c r="DJ221" s="1633"/>
      <c r="DK221" s="1633"/>
      <c r="DL221" s="1633"/>
      <c r="DM221" s="1633"/>
      <c r="DN221" s="1633"/>
      <c r="DO221" s="1633"/>
      <c r="DP221" s="1633"/>
      <c r="DQ221" s="1633"/>
      <c r="DR221" s="1633"/>
      <c r="DS221" s="1633"/>
      <c r="DT221" s="1633"/>
      <c r="DU221" s="1633"/>
      <c r="DV221" s="1633"/>
      <c r="DW221" s="1633"/>
      <c r="DX221" s="1633"/>
      <c r="DY221" s="1633"/>
      <c r="DZ221" s="1633"/>
      <c r="EA221" s="1633"/>
      <c r="EB221" s="1633"/>
      <c r="EC221" s="1633"/>
      <c r="ED221" s="1633"/>
      <c r="EE221" s="1633"/>
      <c r="EF221" s="1633"/>
      <c r="EG221" s="1633"/>
      <c r="EH221" s="1633"/>
      <c r="EI221" s="1633"/>
      <c r="EJ221" s="1633"/>
      <c r="EK221" s="1633"/>
      <c r="EL221" s="1633"/>
      <c r="EM221" s="1633"/>
      <c r="EN221" s="1633"/>
      <c r="EO221" s="1633"/>
      <c r="EP221" s="1633"/>
      <c r="EQ221" s="1633"/>
      <c r="ER221" s="1633"/>
      <c r="ES221" s="1633"/>
      <c r="ET221" s="1633"/>
      <c r="EU221" s="1633"/>
      <c r="EV221" s="1633"/>
      <c r="EW221" s="1633"/>
      <c r="EX221" s="1633"/>
      <c r="EY221" s="1633"/>
      <c r="EZ221" s="1633"/>
      <c r="FA221" s="1633"/>
      <c r="FB221" s="1633"/>
      <c r="FC221" s="1633"/>
      <c r="FD221" s="1633"/>
      <c r="FE221" s="1633"/>
      <c r="FF221" s="1633"/>
      <c r="FG221" s="1633"/>
      <c r="FH221" s="1633"/>
      <c r="FI221" s="1633"/>
      <c r="FJ221" s="1633"/>
      <c r="FK221" s="1633"/>
      <c r="FL221" s="1633"/>
      <c r="FM221" s="1633"/>
      <c r="FN221" s="1633"/>
      <c r="FO221" s="1633"/>
      <c r="FP221" s="1633"/>
      <c r="FQ221" s="1633"/>
      <c r="FR221" s="1633"/>
      <c r="FS221" s="1633"/>
      <c r="FT221" s="1633"/>
      <c r="FU221" s="1633"/>
      <c r="FV221" s="1633"/>
      <c r="FW221" s="1633"/>
      <c r="FX221" s="1633"/>
      <c r="FY221" s="1633"/>
      <c r="FZ221" s="1633"/>
      <c r="GA221" s="1633"/>
      <c r="GB221" s="1633"/>
      <c r="GC221" s="1633"/>
      <c r="GD221" s="1633"/>
      <c r="GE221" s="1633"/>
      <c r="GF221" s="1633"/>
      <c r="GG221" s="1633"/>
      <c r="GH221" s="1633"/>
      <c r="GI221" s="1633"/>
      <c r="GJ221" s="1633"/>
      <c r="GK221" s="1633"/>
      <c r="GL221" s="1633"/>
      <c r="GM221" s="1633"/>
      <c r="GN221" s="1633"/>
      <c r="GO221" s="1633"/>
      <c r="GP221" s="1633"/>
      <c r="GQ221" s="1633"/>
      <c r="GR221" s="1633"/>
      <c r="GS221" s="1633"/>
      <c r="GT221" s="1633"/>
      <c r="GU221" s="1633"/>
      <c r="GV221" s="1633"/>
      <c r="GW221" s="1633"/>
      <c r="GX221" s="1633"/>
      <c r="GY221" s="1633"/>
      <c r="GZ221" s="1633"/>
      <c r="HA221" s="1633"/>
      <c r="HB221" s="1633"/>
      <c r="HC221" s="1633"/>
      <c r="HD221" s="1633"/>
      <c r="HE221" s="1633"/>
      <c r="HF221" s="1633"/>
      <c r="HG221" s="1633"/>
      <c r="HH221" s="1633"/>
      <c r="HI221" s="1633"/>
      <c r="HJ221" s="1633"/>
      <c r="HK221" s="1633"/>
      <c r="HL221" s="1633"/>
      <c r="HM221" s="1633"/>
      <c r="HN221" s="1633"/>
      <c r="HO221" s="1633"/>
      <c r="HP221" s="1633"/>
      <c r="HQ221" s="1633"/>
      <c r="HR221" s="1633"/>
      <c r="HS221" s="1633"/>
      <c r="HT221" s="1633"/>
      <c r="HU221" s="1633"/>
      <c r="HV221" s="1633"/>
      <c r="HW221" s="1633"/>
      <c r="HX221" s="1633"/>
      <c r="HY221" s="1633"/>
      <c r="HZ221" s="1633"/>
      <c r="IA221" s="1633"/>
      <c r="IB221" s="1633"/>
      <c r="IC221" s="1633"/>
      <c r="ID221" s="1633"/>
      <c r="IE221" s="1633"/>
      <c r="IF221" s="1633"/>
      <c r="IG221" s="1633"/>
      <c r="IH221" s="1633"/>
      <c r="II221" s="1633"/>
      <c r="IJ221" s="1633"/>
      <c r="IK221" s="1633"/>
      <c r="IL221" s="1633"/>
      <c r="IM221" s="1633"/>
      <c r="IN221" s="1633"/>
      <c r="IO221" s="1633"/>
      <c r="IP221" s="1633"/>
      <c r="IQ221" s="1633"/>
      <c r="IR221" s="1633"/>
      <c r="IS221" s="1633"/>
      <c r="IT221" s="1633"/>
      <c r="IU221" s="1633"/>
      <c r="IV221" s="1633"/>
      <c r="IW221" s="1633"/>
      <c r="IX221" s="1633"/>
      <c r="IY221" s="1633"/>
      <c r="IZ221" s="1633"/>
      <c r="JA221" s="1633"/>
      <c r="JB221" s="1633"/>
      <c r="JC221" s="1633"/>
      <c r="JD221" s="1633"/>
      <c r="JE221" s="1633"/>
      <c r="JF221" s="1633"/>
      <c r="JG221" s="1633"/>
      <c r="JH221" s="1633"/>
      <c r="JI221" s="1633"/>
      <c r="JJ221" s="1633"/>
      <c r="JK221" s="1633"/>
      <c r="JL221" s="1633"/>
      <c r="JM221" s="1633"/>
      <c r="JN221" s="1633"/>
      <c r="JO221" s="1633"/>
      <c r="JP221" s="1633"/>
      <c r="JQ221" s="1633"/>
      <c r="JR221" s="1633"/>
      <c r="JS221" s="1633"/>
      <c r="JT221" s="1633"/>
      <c r="JU221" s="1633"/>
      <c r="JV221" s="1633"/>
      <c r="JW221" s="1633"/>
      <c r="JX221" s="1633"/>
      <c r="JY221" s="1633"/>
      <c r="JZ221" s="1633"/>
      <c r="KA221" s="1633"/>
      <c r="KB221" s="1633"/>
      <c r="KC221" s="1633"/>
      <c r="KD221" s="1633"/>
      <c r="KE221" s="1633"/>
      <c r="KF221" s="1633"/>
      <c r="KG221" s="1633"/>
      <c r="KH221" s="1633"/>
      <c r="KI221" s="1633"/>
      <c r="KJ221" s="1633"/>
      <c r="KK221" s="1633"/>
      <c r="KL221" s="1633"/>
      <c r="KM221" s="1633"/>
      <c r="KN221" s="1633"/>
      <c r="KO221" s="1633"/>
      <c r="KP221" s="1633"/>
      <c r="KQ221" s="1633"/>
      <c r="KR221" s="1633"/>
      <c r="KS221" s="1633"/>
      <c r="KT221" s="1633"/>
      <c r="KU221" s="1633"/>
      <c r="KV221" s="1633"/>
      <c r="KW221" s="1633"/>
      <c r="KX221" s="1633"/>
      <c r="KY221" s="1633"/>
      <c r="KZ221" s="1633"/>
      <c r="LA221" s="1633"/>
      <c r="LB221" s="1633"/>
      <c r="LC221" s="1633"/>
      <c r="LD221" s="1633"/>
      <c r="LE221" s="1633"/>
      <c r="LF221" s="1633"/>
      <c r="LG221" s="1633"/>
      <c r="LH221" s="1633"/>
      <c r="LI221" s="1633"/>
      <c r="LJ221" s="1633"/>
      <c r="LK221" s="1633"/>
      <c r="LL221" s="1633"/>
      <c r="LM221" s="1633"/>
      <c r="LN221" s="1633"/>
      <c r="LO221" s="1642"/>
      <c r="LP221" s="1642"/>
      <c r="LQ221" s="1642"/>
      <c r="LR221" s="1642"/>
      <c r="LS221" s="1642"/>
      <c r="LT221" s="1642"/>
      <c r="LU221" s="1642"/>
      <c r="LV221" s="1644"/>
    </row>
    <row r="222" s="2140" customFormat="1" ht="45" customHeight="1" spans="1:334">
      <c r="A222" s="2417">
        <v>45818</v>
      </c>
      <c r="B222" s="1500" t="s">
        <v>213</v>
      </c>
      <c r="C222" s="1501" t="s">
        <v>98</v>
      </c>
      <c r="D222" s="1502">
        <v>4500169596</v>
      </c>
      <c r="E222" s="2253">
        <v>5149179</v>
      </c>
      <c r="F222" s="1502" t="s">
        <v>2359</v>
      </c>
      <c r="G222" s="1505" t="s">
        <v>1730</v>
      </c>
      <c r="H222" s="1505" t="s">
        <v>1730</v>
      </c>
      <c r="I222" s="1532" t="s">
        <v>1939</v>
      </c>
      <c r="J222" s="1522">
        <v>65880</v>
      </c>
      <c r="K222" s="1534">
        <v>0</v>
      </c>
      <c r="L222" s="1534">
        <v>24</v>
      </c>
      <c r="M222" s="1534">
        <f t="shared" si="153"/>
        <v>2745</v>
      </c>
      <c r="N222" s="1536">
        <v>45899</v>
      </c>
      <c r="O222" s="1536">
        <f t="shared" si="171"/>
        <v>45897</v>
      </c>
      <c r="P222" s="1537"/>
      <c r="Q222" s="1562" t="s">
        <v>78</v>
      </c>
      <c r="R222" s="2722">
        <f>27000+5400+33480</f>
        <v>65880</v>
      </c>
      <c r="S222" s="2722">
        <f>J222-R222</f>
        <v>0</v>
      </c>
      <c r="T222" s="2722"/>
      <c r="U222" s="2722" t="s">
        <v>829</v>
      </c>
      <c r="V222" s="1532" t="s">
        <v>2264</v>
      </c>
      <c r="W222" s="1532" t="s">
        <v>111</v>
      </c>
      <c r="X222" s="1565">
        <v>45819</v>
      </c>
      <c r="Y222" s="1589" t="s">
        <v>88</v>
      </c>
      <c r="Z222" s="1589" t="s">
        <v>88</v>
      </c>
      <c r="AA222" s="1589"/>
      <c r="AB222" s="1589"/>
      <c r="AC222" s="1580" t="s">
        <v>2076</v>
      </c>
      <c r="AD222" s="1590" t="s">
        <v>219</v>
      </c>
      <c r="AE222" s="2277">
        <v>0.9338</v>
      </c>
      <c r="AF222" s="2278">
        <f>AE222*J222</f>
        <v>61518.744</v>
      </c>
      <c r="AG222" s="1514" t="s">
        <v>991</v>
      </c>
      <c r="AH222" s="1609" t="s">
        <v>81</v>
      </c>
      <c r="AI222" s="2710"/>
      <c r="AJ222" s="2626">
        <v>10</v>
      </c>
      <c r="AK222" s="2627">
        <f t="shared" si="158"/>
        <v>65880</v>
      </c>
      <c r="AL222" s="2627"/>
      <c r="AM222" s="2627"/>
      <c r="AN222" s="2627">
        <f>J222/24</f>
        <v>2745</v>
      </c>
      <c r="AO222" s="2627"/>
      <c r="AP222" s="2627"/>
      <c r="AQ222" s="2641"/>
      <c r="AR222" s="1610"/>
      <c r="AS222" s="1610" t="s">
        <v>63</v>
      </c>
      <c r="AT222" s="1610">
        <f t="shared" si="159"/>
        <v>65880</v>
      </c>
      <c r="AU222" s="1610"/>
      <c r="AV222" s="2313">
        <f t="shared" si="160"/>
        <v>6588</v>
      </c>
      <c r="AW222" s="1637">
        <f t="shared" si="161"/>
        <v>6588</v>
      </c>
      <c r="AX222" s="1637">
        <f t="shared" si="162"/>
        <v>6588</v>
      </c>
      <c r="AY222" s="1637">
        <f t="shared" si="163"/>
        <v>6588</v>
      </c>
      <c r="AZ222" s="1637">
        <f t="shared" si="164"/>
        <v>6588</v>
      </c>
      <c r="BA222" s="2647">
        <f t="shared" si="165"/>
        <v>6588</v>
      </c>
      <c r="BB222" s="2647">
        <f t="shared" si="166"/>
        <v>6588</v>
      </c>
      <c r="BC222" s="2647">
        <f t="shared" si="167"/>
        <v>6588</v>
      </c>
      <c r="BD222" s="2647">
        <f t="shared" si="168"/>
        <v>6588</v>
      </c>
      <c r="BE222" s="2647">
        <f t="shared" si="169"/>
        <v>6588</v>
      </c>
      <c r="BF222" s="2313">
        <f t="shared" si="170"/>
        <v>6313.5</v>
      </c>
      <c r="BG222" s="2649">
        <f t="shared" si="155"/>
        <v>274.5</v>
      </c>
      <c r="BH222" s="1633"/>
      <c r="BI222" s="1633"/>
      <c r="BJ222" s="1633"/>
      <c r="BK222" s="1633"/>
      <c r="BL222" s="1633"/>
      <c r="BM222" s="1633"/>
      <c r="BN222" s="1633"/>
      <c r="BO222" s="1633"/>
      <c r="BP222" s="1633"/>
      <c r="BQ222" s="1633"/>
      <c r="BR222" s="1633"/>
      <c r="BS222" s="1633"/>
      <c r="BT222" s="1633"/>
      <c r="BU222" s="1633"/>
      <c r="BV222" s="1633"/>
      <c r="BW222" s="1633"/>
      <c r="BX222" s="1633"/>
      <c r="BY222" s="1633"/>
      <c r="BZ222" s="1633"/>
      <c r="CA222" s="1633"/>
      <c r="CB222" s="1633"/>
      <c r="CC222" s="1633"/>
      <c r="CD222" s="1633"/>
      <c r="CE222" s="1633"/>
      <c r="CF222" s="1633"/>
      <c r="CG222" s="1633"/>
      <c r="CH222" s="1633"/>
      <c r="CI222" s="1633"/>
      <c r="CJ222" s="1633"/>
      <c r="CK222" s="1633"/>
      <c r="CL222" s="1633"/>
      <c r="CM222" s="1633"/>
      <c r="CN222" s="1633"/>
      <c r="CO222" s="1633"/>
      <c r="CP222" s="1633"/>
      <c r="CQ222" s="1633"/>
      <c r="CR222" s="1633"/>
      <c r="CS222" s="1633"/>
      <c r="CT222" s="1633"/>
      <c r="CU222" s="1633"/>
      <c r="CV222" s="1633"/>
      <c r="CW222" s="1633"/>
      <c r="CX222" s="1633"/>
      <c r="CY222" s="1633"/>
      <c r="CZ222" s="1633"/>
      <c r="DA222" s="1633"/>
      <c r="DB222" s="1633"/>
      <c r="DC222" s="1633"/>
      <c r="DD222" s="1633"/>
      <c r="DE222" s="1633"/>
      <c r="DF222" s="1633"/>
      <c r="DG222" s="1633"/>
      <c r="DH222" s="1633"/>
      <c r="DI222" s="1633"/>
      <c r="DJ222" s="1633"/>
      <c r="DK222" s="1633"/>
      <c r="DL222" s="1633"/>
      <c r="DM222" s="1633"/>
      <c r="DN222" s="1633"/>
      <c r="DO222" s="1633"/>
      <c r="DP222" s="1633"/>
      <c r="DQ222" s="1633"/>
      <c r="DR222" s="1633"/>
      <c r="DS222" s="1633"/>
      <c r="DT222" s="1633"/>
      <c r="DU222" s="1633"/>
      <c r="DV222" s="1633"/>
      <c r="DW222" s="1633"/>
      <c r="DX222" s="1633"/>
      <c r="DY222" s="1633"/>
      <c r="DZ222" s="1633"/>
      <c r="EA222" s="1633"/>
      <c r="EB222" s="1633"/>
      <c r="EC222" s="1633"/>
      <c r="ED222" s="1633"/>
      <c r="EE222" s="1633"/>
      <c r="EF222" s="1633"/>
      <c r="EG222" s="1633"/>
      <c r="EH222" s="1633"/>
      <c r="EI222" s="1633"/>
      <c r="EJ222" s="1633"/>
      <c r="EK222" s="1633"/>
      <c r="EL222" s="1633"/>
      <c r="EM222" s="1633"/>
      <c r="EN222" s="1633"/>
      <c r="EO222" s="1633"/>
      <c r="EP222" s="1633"/>
      <c r="EQ222" s="1633"/>
      <c r="ER222" s="1633"/>
      <c r="ES222" s="1633"/>
      <c r="ET222" s="1633"/>
      <c r="EU222" s="1633"/>
      <c r="EV222" s="1633"/>
      <c r="EW222" s="1633"/>
      <c r="EX222" s="1633"/>
      <c r="EY222" s="1633"/>
      <c r="EZ222" s="1633"/>
      <c r="FA222" s="1633"/>
      <c r="FB222" s="1633"/>
      <c r="FC222" s="1633"/>
      <c r="FD222" s="1633"/>
      <c r="FE222" s="1633"/>
      <c r="FF222" s="1633"/>
      <c r="FG222" s="1633"/>
      <c r="FH222" s="1633"/>
      <c r="FI222" s="1633"/>
      <c r="FJ222" s="1633"/>
      <c r="FK222" s="1633"/>
      <c r="FL222" s="1633"/>
      <c r="FM222" s="1633"/>
      <c r="FN222" s="1633"/>
      <c r="FO222" s="1633"/>
      <c r="FP222" s="1633"/>
      <c r="FQ222" s="1633"/>
      <c r="FR222" s="1633"/>
      <c r="FS222" s="1633"/>
      <c r="FT222" s="1633"/>
      <c r="FU222" s="1633"/>
      <c r="FV222" s="1633"/>
      <c r="FW222" s="1633"/>
      <c r="FX222" s="1633"/>
      <c r="FY222" s="1633"/>
      <c r="FZ222" s="1633"/>
      <c r="GA222" s="1633"/>
      <c r="GB222" s="1633"/>
      <c r="GC222" s="1633"/>
      <c r="GD222" s="1633"/>
      <c r="GE222" s="1633"/>
      <c r="GF222" s="1633"/>
      <c r="GG222" s="1633"/>
      <c r="GH222" s="1633"/>
      <c r="GI222" s="1633"/>
      <c r="GJ222" s="1633"/>
      <c r="GK222" s="1633"/>
      <c r="GL222" s="1633"/>
      <c r="GM222" s="1633"/>
      <c r="GN222" s="1633"/>
      <c r="GO222" s="1633"/>
      <c r="GP222" s="1633"/>
      <c r="GQ222" s="1633"/>
      <c r="GR222" s="1633"/>
      <c r="GS222" s="1633"/>
      <c r="GT222" s="1633"/>
      <c r="GU222" s="1633"/>
      <c r="GV222" s="1633"/>
      <c r="GW222" s="1633"/>
      <c r="GX222" s="1633"/>
      <c r="GY222" s="1633"/>
      <c r="GZ222" s="1633"/>
      <c r="HA222" s="1633"/>
      <c r="HB222" s="1633"/>
      <c r="HC222" s="1633"/>
      <c r="HD222" s="1633"/>
      <c r="HE222" s="1633"/>
      <c r="HF222" s="1633"/>
      <c r="HG222" s="1633"/>
      <c r="HH222" s="1633"/>
      <c r="HI222" s="1633"/>
      <c r="HJ222" s="1633"/>
      <c r="HK222" s="1633"/>
      <c r="HL222" s="1633"/>
      <c r="HM222" s="1633"/>
      <c r="HN222" s="1633"/>
      <c r="HO222" s="1633"/>
      <c r="HP222" s="1633"/>
      <c r="HQ222" s="1633"/>
      <c r="HR222" s="1633"/>
      <c r="HS222" s="1633"/>
      <c r="HT222" s="1633"/>
      <c r="HU222" s="1633"/>
      <c r="HV222" s="1633"/>
      <c r="HW222" s="1633"/>
      <c r="HX222" s="1633"/>
      <c r="HY222" s="1633"/>
      <c r="HZ222" s="1633"/>
      <c r="IA222" s="1633"/>
      <c r="IB222" s="1633"/>
      <c r="IC222" s="1633"/>
      <c r="ID222" s="1633"/>
      <c r="IE222" s="1633"/>
      <c r="IF222" s="1633"/>
      <c r="IG222" s="1633"/>
      <c r="IH222" s="1633"/>
      <c r="II222" s="1633"/>
      <c r="IJ222" s="1633"/>
      <c r="IK222" s="1633"/>
      <c r="IL222" s="1633"/>
      <c r="IM222" s="1633"/>
      <c r="IN222" s="1633"/>
      <c r="IO222" s="1633"/>
      <c r="IP222" s="1633"/>
      <c r="IQ222" s="1633"/>
      <c r="IR222" s="1633"/>
      <c r="IS222" s="1633"/>
      <c r="IT222" s="1633"/>
      <c r="IU222" s="1633"/>
      <c r="IV222" s="1633"/>
      <c r="IW222" s="1633"/>
      <c r="IX222" s="1633"/>
      <c r="IY222" s="1633"/>
      <c r="IZ222" s="1633"/>
      <c r="JA222" s="1633"/>
      <c r="JB222" s="1633"/>
      <c r="JC222" s="1633"/>
      <c r="JD222" s="1633"/>
      <c r="JE222" s="1633"/>
      <c r="JF222" s="1633"/>
      <c r="JG222" s="1633"/>
      <c r="JH222" s="1633"/>
      <c r="JI222" s="1633"/>
      <c r="JJ222" s="1633"/>
      <c r="JK222" s="1633"/>
      <c r="JL222" s="1633"/>
      <c r="JM222" s="1633"/>
      <c r="JN222" s="1633"/>
      <c r="JO222" s="1633"/>
      <c r="JP222" s="1633"/>
      <c r="JQ222" s="1633"/>
      <c r="JR222" s="1633"/>
      <c r="JS222" s="1633"/>
      <c r="JT222" s="1633"/>
      <c r="JU222" s="1633"/>
      <c r="JV222" s="1633"/>
      <c r="JW222" s="1633"/>
      <c r="JX222" s="1633"/>
      <c r="JY222" s="1633"/>
      <c r="JZ222" s="1633"/>
      <c r="KA222" s="1633"/>
      <c r="KB222" s="1633"/>
      <c r="KC222" s="1633"/>
      <c r="KD222" s="1633"/>
      <c r="KE222" s="1633"/>
      <c r="KF222" s="1633"/>
      <c r="KG222" s="1633"/>
      <c r="KH222" s="1633"/>
      <c r="KI222" s="1633"/>
      <c r="KJ222" s="1633"/>
      <c r="KK222" s="1633"/>
      <c r="KL222" s="1633"/>
      <c r="KM222" s="1633"/>
      <c r="KN222" s="1633"/>
      <c r="KO222" s="1633"/>
      <c r="KP222" s="1633"/>
      <c r="KQ222" s="1633"/>
      <c r="KR222" s="1633"/>
      <c r="KS222" s="1633"/>
      <c r="KT222" s="1633"/>
      <c r="KU222" s="1633"/>
      <c r="KV222" s="1633"/>
      <c r="KW222" s="1633"/>
      <c r="KX222" s="1633"/>
      <c r="KY222" s="1633"/>
      <c r="KZ222" s="1633"/>
      <c r="LA222" s="1633"/>
      <c r="LB222" s="1633"/>
      <c r="LC222" s="1633"/>
      <c r="LD222" s="1633"/>
      <c r="LE222" s="1633"/>
      <c r="LF222" s="1633"/>
      <c r="LG222" s="1633"/>
      <c r="LH222" s="1633"/>
      <c r="LI222" s="1633"/>
      <c r="LJ222" s="1633"/>
      <c r="LK222" s="1633"/>
      <c r="LL222" s="1633"/>
      <c r="LM222" s="1633"/>
      <c r="LN222" s="1633"/>
      <c r="LO222" s="1642"/>
      <c r="LP222" s="1642"/>
      <c r="LQ222" s="1642"/>
      <c r="LR222" s="1642"/>
      <c r="LS222" s="1642"/>
      <c r="LT222" s="1642"/>
      <c r="LU222" s="1642"/>
      <c r="LV222" s="1643"/>
    </row>
    <row r="223" s="2140" customFormat="1" ht="45" customHeight="1" spans="1:334">
      <c r="A223" s="2417">
        <v>45841</v>
      </c>
      <c r="B223" s="1500" t="s">
        <v>173</v>
      </c>
      <c r="C223" s="1501" t="s">
        <v>98</v>
      </c>
      <c r="D223" s="1502">
        <v>4500172562</v>
      </c>
      <c r="E223" s="2253" t="s">
        <v>2360</v>
      </c>
      <c r="F223" s="1502" t="s">
        <v>2361</v>
      </c>
      <c r="G223" s="1505" t="s">
        <v>1859</v>
      </c>
      <c r="H223" s="1505" t="s">
        <v>1859</v>
      </c>
      <c r="I223" s="1532" t="s">
        <v>1861</v>
      </c>
      <c r="J223" s="1522">
        <v>7920</v>
      </c>
      <c r="K223" s="1534">
        <v>12</v>
      </c>
      <c r="L223" s="1534">
        <v>2640</v>
      </c>
      <c r="M223" s="1534">
        <f t="shared" si="153"/>
        <v>3</v>
      </c>
      <c r="N223" s="1536">
        <v>45898</v>
      </c>
      <c r="O223" s="1536">
        <f t="shared" si="171"/>
        <v>45896</v>
      </c>
      <c r="P223" s="1537" t="s">
        <v>489</v>
      </c>
      <c r="Q223" s="1562" t="s">
        <v>78</v>
      </c>
      <c r="R223" s="2722">
        <v>7920</v>
      </c>
      <c r="S223" s="2722">
        <f>J223-R223</f>
        <v>0</v>
      </c>
      <c r="T223" s="2722"/>
      <c r="U223" s="2722" t="s">
        <v>829</v>
      </c>
      <c r="V223" s="1532"/>
      <c r="W223" s="1532" t="s">
        <v>111</v>
      </c>
      <c r="X223" s="1565" t="s">
        <v>2163</v>
      </c>
      <c r="Y223" s="1589" t="s">
        <v>88</v>
      </c>
      <c r="Z223" s="1589" t="s">
        <v>2164</v>
      </c>
      <c r="AA223" s="1589" t="s">
        <v>2165</v>
      </c>
      <c r="AB223" s="1589" t="s">
        <v>745</v>
      </c>
      <c r="AC223" s="1580" t="s">
        <v>2166</v>
      </c>
      <c r="AD223" s="1590" t="s">
        <v>181</v>
      </c>
      <c r="AE223" s="2277">
        <v>1510.5133</v>
      </c>
      <c r="AF223" s="2278">
        <f>AE223*M223</f>
        <v>4531.5399</v>
      </c>
      <c r="AG223" s="1504" t="s">
        <v>2362</v>
      </c>
      <c r="AH223" s="1609" t="s">
        <v>81</v>
      </c>
      <c r="AI223" s="2710"/>
      <c r="AJ223" s="2626">
        <v>10</v>
      </c>
      <c r="AK223" s="2627">
        <f t="shared" si="158"/>
        <v>7920</v>
      </c>
      <c r="AL223" s="2627"/>
      <c r="AM223" s="2627"/>
      <c r="AN223" s="2627"/>
      <c r="AO223" s="2627">
        <f>J223/12</f>
        <v>660</v>
      </c>
      <c r="AP223" s="2627"/>
      <c r="AQ223" s="2641"/>
      <c r="AR223" s="1610"/>
      <c r="AS223" s="1610" t="s">
        <v>63</v>
      </c>
      <c r="AT223" s="1610">
        <f t="shared" si="159"/>
        <v>7920</v>
      </c>
      <c r="AU223" s="1610"/>
      <c r="AV223" s="1622">
        <f t="shared" si="160"/>
        <v>792</v>
      </c>
      <c r="AW223" s="1622">
        <f t="shared" si="161"/>
        <v>792</v>
      </c>
      <c r="AX223" s="1622">
        <f t="shared" si="162"/>
        <v>792</v>
      </c>
      <c r="AY223" s="1622">
        <f t="shared" si="163"/>
        <v>792</v>
      </c>
      <c r="AZ223" s="1622">
        <f t="shared" si="164"/>
        <v>792</v>
      </c>
      <c r="BA223" s="1622">
        <f t="shared" si="165"/>
        <v>792</v>
      </c>
      <c r="BB223" s="1622">
        <f t="shared" si="166"/>
        <v>792</v>
      </c>
      <c r="BC223" s="1622">
        <f t="shared" si="167"/>
        <v>792</v>
      </c>
      <c r="BD223" s="1622">
        <f t="shared" si="168"/>
        <v>792</v>
      </c>
      <c r="BE223" s="1622">
        <f t="shared" si="169"/>
        <v>792</v>
      </c>
      <c r="BF223" s="1622">
        <f t="shared" si="170"/>
        <v>759</v>
      </c>
      <c r="BG223" s="2648">
        <f t="shared" si="155"/>
        <v>33</v>
      </c>
      <c r="BH223" s="1633"/>
      <c r="BI223" s="1633"/>
      <c r="BJ223" s="1633"/>
      <c r="BK223" s="1633"/>
      <c r="BL223" s="1633"/>
      <c r="BM223" s="1633"/>
      <c r="BN223" s="1633"/>
      <c r="BO223" s="1633"/>
      <c r="BP223" s="1633"/>
      <c r="BQ223" s="1633"/>
      <c r="BR223" s="1633"/>
      <c r="BS223" s="1633"/>
      <c r="BT223" s="1633"/>
      <c r="BU223" s="1633"/>
      <c r="BV223" s="1633"/>
      <c r="BW223" s="1633"/>
      <c r="BX223" s="1633"/>
      <c r="BY223" s="1633"/>
      <c r="BZ223" s="1633"/>
      <c r="CA223" s="1633"/>
      <c r="CB223" s="1633"/>
      <c r="CC223" s="1633"/>
      <c r="CD223" s="1633"/>
      <c r="CE223" s="1633"/>
      <c r="CF223" s="1633"/>
      <c r="CG223" s="1633"/>
      <c r="CH223" s="1633"/>
      <c r="CI223" s="1633"/>
      <c r="CJ223" s="1633"/>
      <c r="CK223" s="1633"/>
      <c r="CL223" s="1633"/>
      <c r="CM223" s="1633"/>
      <c r="CN223" s="1633"/>
      <c r="CO223" s="1633"/>
      <c r="CP223" s="1633"/>
      <c r="CQ223" s="1633"/>
      <c r="CR223" s="1633"/>
      <c r="CS223" s="1633"/>
      <c r="CT223" s="1633"/>
      <c r="CU223" s="1633"/>
      <c r="CV223" s="1633"/>
      <c r="CW223" s="1633"/>
      <c r="CX223" s="1633"/>
      <c r="CY223" s="1633"/>
      <c r="CZ223" s="1633"/>
      <c r="DA223" s="1633"/>
      <c r="DB223" s="1633"/>
      <c r="DC223" s="1633"/>
      <c r="DD223" s="1633"/>
      <c r="DE223" s="1633"/>
      <c r="DF223" s="1633"/>
      <c r="DG223" s="1633"/>
      <c r="DH223" s="1633"/>
      <c r="DI223" s="1633"/>
      <c r="DJ223" s="1633"/>
      <c r="DK223" s="1633"/>
      <c r="DL223" s="1633"/>
      <c r="DM223" s="1633"/>
      <c r="DN223" s="1633"/>
      <c r="DO223" s="1633"/>
      <c r="DP223" s="1633"/>
      <c r="DQ223" s="1633"/>
      <c r="DR223" s="1633"/>
      <c r="DS223" s="1633"/>
      <c r="DT223" s="1633"/>
      <c r="DU223" s="1633"/>
      <c r="DV223" s="1633"/>
      <c r="DW223" s="1633"/>
      <c r="DX223" s="1633"/>
      <c r="DY223" s="1633"/>
      <c r="DZ223" s="1633"/>
      <c r="EA223" s="1633"/>
      <c r="EB223" s="1633"/>
      <c r="EC223" s="1633"/>
      <c r="ED223" s="1633"/>
      <c r="EE223" s="1633"/>
      <c r="EF223" s="1633"/>
      <c r="EG223" s="1633"/>
      <c r="EH223" s="1633"/>
      <c r="EI223" s="1633"/>
      <c r="EJ223" s="1633"/>
      <c r="EK223" s="1633"/>
      <c r="EL223" s="1633"/>
      <c r="EM223" s="1633"/>
      <c r="EN223" s="1633"/>
      <c r="EO223" s="1633"/>
      <c r="EP223" s="1633"/>
      <c r="EQ223" s="1633"/>
      <c r="ER223" s="1633"/>
      <c r="ES223" s="1633"/>
      <c r="ET223" s="1633"/>
      <c r="EU223" s="1633"/>
      <c r="EV223" s="1633"/>
      <c r="EW223" s="1633"/>
      <c r="EX223" s="1633"/>
      <c r="EY223" s="1633"/>
      <c r="EZ223" s="1633"/>
      <c r="FA223" s="1633"/>
      <c r="FB223" s="1633"/>
      <c r="FC223" s="1633"/>
      <c r="FD223" s="1633"/>
      <c r="FE223" s="1633"/>
      <c r="FF223" s="1633"/>
      <c r="FG223" s="1633"/>
      <c r="FH223" s="1633"/>
      <c r="FI223" s="1633"/>
      <c r="FJ223" s="1633"/>
      <c r="FK223" s="1633"/>
      <c r="FL223" s="1633"/>
      <c r="FM223" s="1633"/>
      <c r="FN223" s="1633"/>
      <c r="FO223" s="1633"/>
      <c r="FP223" s="1633"/>
      <c r="FQ223" s="1633"/>
      <c r="FR223" s="1633"/>
      <c r="FS223" s="1633"/>
      <c r="FT223" s="1633"/>
      <c r="FU223" s="1633"/>
      <c r="FV223" s="1633"/>
      <c r="FW223" s="1633"/>
      <c r="FX223" s="1633"/>
      <c r="FY223" s="1633"/>
      <c r="FZ223" s="1633"/>
      <c r="GA223" s="1633"/>
      <c r="GB223" s="1633"/>
      <c r="GC223" s="1633"/>
      <c r="GD223" s="1633"/>
      <c r="GE223" s="1633"/>
      <c r="GF223" s="1633"/>
      <c r="GG223" s="1633"/>
      <c r="GH223" s="1633"/>
      <c r="GI223" s="1633"/>
      <c r="GJ223" s="1633"/>
      <c r="GK223" s="1633"/>
      <c r="GL223" s="1633"/>
      <c r="GM223" s="1633"/>
      <c r="GN223" s="1633"/>
      <c r="GO223" s="1633"/>
      <c r="GP223" s="1633"/>
      <c r="GQ223" s="1633"/>
      <c r="GR223" s="1633"/>
      <c r="GS223" s="1633"/>
      <c r="GT223" s="1633"/>
      <c r="GU223" s="1633"/>
      <c r="GV223" s="1633"/>
      <c r="GW223" s="1633"/>
      <c r="GX223" s="1633"/>
      <c r="GY223" s="1633"/>
      <c r="GZ223" s="1633"/>
      <c r="HA223" s="1633"/>
      <c r="HB223" s="1633"/>
      <c r="HC223" s="1633"/>
      <c r="HD223" s="1633"/>
      <c r="HE223" s="1633"/>
      <c r="HF223" s="1633"/>
      <c r="HG223" s="1633"/>
      <c r="HH223" s="1633"/>
      <c r="HI223" s="1633"/>
      <c r="HJ223" s="1633"/>
      <c r="HK223" s="1633"/>
      <c r="HL223" s="1633"/>
      <c r="HM223" s="1633"/>
      <c r="HN223" s="1633"/>
      <c r="HO223" s="1633"/>
      <c r="HP223" s="1633"/>
      <c r="HQ223" s="1633"/>
      <c r="HR223" s="1633"/>
      <c r="HS223" s="1633"/>
      <c r="HT223" s="1633"/>
      <c r="HU223" s="1633"/>
      <c r="HV223" s="1633"/>
      <c r="HW223" s="1633"/>
      <c r="HX223" s="1633"/>
      <c r="HY223" s="1633"/>
      <c r="HZ223" s="1633"/>
      <c r="IA223" s="1633"/>
      <c r="IB223" s="1633"/>
      <c r="IC223" s="1633"/>
      <c r="ID223" s="1633"/>
      <c r="IE223" s="1633"/>
      <c r="IF223" s="1633"/>
      <c r="IG223" s="1633"/>
      <c r="IH223" s="1633"/>
      <c r="II223" s="1633"/>
      <c r="IJ223" s="1633"/>
      <c r="IK223" s="1633"/>
      <c r="IL223" s="1633"/>
      <c r="IM223" s="1633"/>
      <c r="IN223" s="1633"/>
      <c r="IO223" s="1633"/>
      <c r="IP223" s="1633"/>
      <c r="IQ223" s="1633"/>
      <c r="IR223" s="1633"/>
      <c r="IS223" s="1633"/>
      <c r="IT223" s="1633"/>
      <c r="IU223" s="1633"/>
      <c r="IV223" s="1633"/>
      <c r="IW223" s="1633"/>
      <c r="IX223" s="1633"/>
      <c r="IY223" s="1633"/>
      <c r="IZ223" s="1633"/>
      <c r="JA223" s="1633"/>
      <c r="JB223" s="1633"/>
      <c r="JC223" s="1633"/>
      <c r="JD223" s="1633"/>
      <c r="JE223" s="1633"/>
      <c r="JF223" s="1633"/>
      <c r="JG223" s="1633"/>
      <c r="JH223" s="1633"/>
      <c r="JI223" s="1633"/>
      <c r="JJ223" s="1633"/>
      <c r="JK223" s="1633"/>
      <c r="JL223" s="1633"/>
      <c r="JM223" s="1633"/>
      <c r="JN223" s="1633"/>
      <c r="JO223" s="1633"/>
      <c r="JP223" s="1633"/>
      <c r="JQ223" s="1633"/>
      <c r="JR223" s="1633"/>
      <c r="JS223" s="1633"/>
      <c r="JT223" s="1633"/>
      <c r="JU223" s="1633"/>
      <c r="JV223" s="1633"/>
      <c r="JW223" s="1633"/>
      <c r="JX223" s="1633"/>
      <c r="JY223" s="1633"/>
      <c r="JZ223" s="1633"/>
      <c r="KA223" s="1633"/>
      <c r="KB223" s="1633"/>
      <c r="KC223" s="1633"/>
      <c r="KD223" s="1633"/>
      <c r="KE223" s="1633"/>
      <c r="KF223" s="1633"/>
      <c r="KG223" s="1633"/>
      <c r="KH223" s="1633"/>
      <c r="KI223" s="1633"/>
      <c r="KJ223" s="1633"/>
      <c r="KK223" s="1633"/>
      <c r="KL223" s="1633"/>
      <c r="KM223" s="1633"/>
      <c r="KN223" s="1633"/>
      <c r="KO223" s="1633"/>
      <c r="KP223" s="1633"/>
      <c r="KQ223" s="1633"/>
      <c r="KR223" s="1633"/>
      <c r="KS223" s="1633"/>
      <c r="KT223" s="1633"/>
      <c r="KU223" s="1633"/>
      <c r="KV223" s="1633"/>
      <c r="KW223" s="1633"/>
      <c r="KX223" s="1633"/>
      <c r="KY223" s="1633"/>
      <c r="KZ223" s="1633"/>
      <c r="LA223" s="1633"/>
      <c r="LB223" s="1633"/>
      <c r="LC223" s="1633"/>
      <c r="LD223" s="1633"/>
      <c r="LE223" s="1633"/>
      <c r="LF223" s="1633"/>
      <c r="LG223" s="1633"/>
      <c r="LH223" s="1633"/>
      <c r="LI223" s="1633"/>
      <c r="LJ223" s="1633"/>
      <c r="LK223" s="1633"/>
      <c r="LL223" s="1633"/>
      <c r="LM223" s="1633"/>
      <c r="LN223" s="1633"/>
      <c r="LO223" s="1642"/>
      <c r="LP223" s="1642"/>
      <c r="LQ223" s="1642"/>
      <c r="LR223" s="1642"/>
      <c r="LS223" s="1642"/>
      <c r="LT223" s="1642"/>
      <c r="LU223" s="1642"/>
      <c r="LV223" s="1643"/>
    </row>
    <row r="224" s="2140" customFormat="1" ht="45" customHeight="1" spans="1:334">
      <c r="A224" s="2417">
        <v>45841</v>
      </c>
      <c r="B224" s="1500" t="s">
        <v>173</v>
      </c>
      <c r="C224" s="1501" t="s">
        <v>98</v>
      </c>
      <c r="D224" s="1502">
        <v>4500172562</v>
      </c>
      <c r="E224" s="2253" t="s">
        <v>2363</v>
      </c>
      <c r="F224" s="1502" t="s">
        <v>2364</v>
      </c>
      <c r="G224" s="1505" t="s">
        <v>1859</v>
      </c>
      <c r="H224" s="1505" t="s">
        <v>1859</v>
      </c>
      <c r="I224" s="1532" t="s">
        <v>1861</v>
      </c>
      <c r="J224" s="1522">
        <v>5280</v>
      </c>
      <c r="K224" s="1534">
        <v>12</v>
      </c>
      <c r="L224" s="1534">
        <v>2640</v>
      </c>
      <c r="M224" s="1534">
        <f t="shared" si="153"/>
        <v>2</v>
      </c>
      <c r="N224" s="1536">
        <v>45898</v>
      </c>
      <c r="O224" s="1536">
        <f t="shared" si="171"/>
        <v>45896</v>
      </c>
      <c r="P224" s="1537" t="s">
        <v>489</v>
      </c>
      <c r="Q224" s="1562" t="s">
        <v>78</v>
      </c>
      <c r="R224" s="2722">
        <v>5280</v>
      </c>
      <c r="S224" s="2722">
        <f t="shared" ref="S224:S229" si="172">J224-R224</f>
        <v>0</v>
      </c>
      <c r="T224" s="2722"/>
      <c r="U224" s="2722" t="s">
        <v>829</v>
      </c>
      <c r="V224" s="1532"/>
      <c r="W224" s="1532" t="s">
        <v>111</v>
      </c>
      <c r="X224" s="1565" t="s">
        <v>2163</v>
      </c>
      <c r="Y224" s="1589" t="s">
        <v>88</v>
      </c>
      <c r="Z224" s="1589" t="s">
        <v>2164</v>
      </c>
      <c r="AA224" s="1589" t="s">
        <v>2165</v>
      </c>
      <c r="AB224" s="1589" t="s">
        <v>745</v>
      </c>
      <c r="AC224" s="1580" t="s">
        <v>2166</v>
      </c>
      <c r="AD224" s="1590" t="s">
        <v>181</v>
      </c>
      <c r="AE224" s="2277">
        <v>1510.51</v>
      </c>
      <c r="AF224" s="2278">
        <f>AE224*M224</f>
        <v>3021.02</v>
      </c>
      <c r="AG224" s="1504" t="s">
        <v>2365</v>
      </c>
      <c r="AH224" s="1609" t="s">
        <v>81</v>
      </c>
      <c r="AI224" s="2710"/>
      <c r="AJ224" s="2626">
        <v>10</v>
      </c>
      <c r="AK224" s="2627">
        <f t="shared" si="158"/>
        <v>5280</v>
      </c>
      <c r="AL224" s="2627"/>
      <c r="AM224" s="2627"/>
      <c r="AN224" s="2627"/>
      <c r="AO224" s="2627">
        <f>J224/12</f>
        <v>440</v>
      </c>
      <c r="AP224" s="2627"/>
      <c r="AQ224" s="2641"/>
      <c r="AR224" s="1610"/>
      <c r="AS224" s="1610" t="s">
        <v>63</v>
      </c>
      <c r="AT224" s="1610">
        <f t="shared" si="159"/>
        <v>5280</v>
      </c>
      <c r="AU224" s="1610"/>
      <c r="AV224" s="1622">
        <f t="shared" si="160"/>
        <v>528</v>
      </c>
      <c r="AW224" s="1622">
        <f t="shared" si="161"/>
        <v>528</v>
      </c>
      <c r="AX224" s="1622">
        <f t="shared" si="162"/>
        <v>528</v>
      </c>
      <c r="AY224" s="1622">
        <f t="shared" si="163"/>
        <v>528</v>
      </c>
      <c r="AZ224" s="1622">
        <f t="shared" si="164"/>
        <v>528</v>
      </c>
      <c r="BA224" s="1622">
        <f t="shared" si="165"/>
        <v>528</v>
      </c>
      <c r="BB224" s="1622">
        <f t="shared" si="166"/>
        <v>528</v>
      </c>
      <c r="BC224" s="1622">
        <f t="shared" si="167"/>
        <v>528</v>
      </c>
      <c r="BD224" s="1622">
        <f t="shared" si="168"/>
        <v>528</v>
      </c>
      <c r="BE224" s="1622">
        <f t="shared" si="169"/>
        <v>528</v>
      </c>
      <c r="BF224" s="1622">
        <f t="shared" si="170"/>
        <v>506</v>
      </c>
      <c r="BG224" s="2648">
        <f t="shared" si="155"/>
        <v>22</v>
      </c>
      <c r="BH224" s="1633"/>
      <c r="BI224" s="1633"/>
      <c r="BJ224" s="1633"/>
      <c r="BK224" s="1633"/>
      <c r="BL224" s="1633"/>
      <c r="BM224" s="1633"/>
      <c r="BN224" s="1633"/>
      <c r="BO224" s="1633"/>
      <c r="BP224" s="1633"/>
      <c r="BQ224" s="1633"/>
      <c r="BR224" s="1633"/>
      <c r="BS224" s="1633"/>
      <c r="BT224" s="1633"/>
      <c r="BU224" s="1633"/>
      <c r="BV224" s="1633"/>
      <c r="BW224" s="1633"/>
      <c r="BX224" s="1633"/>
      <c r="BY224" s="1633"/>
      <c r="BZ224" s="1633"/>
      <c r="CA224" s="1633"/>
      <c r="CB224" s="1633"/>
      <c r="CC224" s="1633"/>
      <c r="CD224" s="1633"/>
      <c r="CE224" s="1633"/>
      <c r="CF224" s="1633"/>
      <c r="CG224" s="1633"/>
      <c r="CH224" s="1633"/>
      <c r="CI224" s="1633"/>
      <c r="CJ224" s="1633"/>
      <c r="CK224" s="1633"/>
      <c r="CL224" s="1633"/>
      <c r="CM224" s="1633"/>
      <c r="CN224" s="1633"/>
      <c r="CO224" s="1633"/>
      <c r="CP224" s="1633"/>
      <c r="CQ224" s="1633"/>
      <c r="CR224" s="1633"/>
      <c r="CS224" s="1633"/>
      <c r="CT224" s="1633"/>
      <c r="CU224" s="1633"/>
      <c r="CV224" s="1633"/>
      <c r="CW224" s="1633"/>
      <c r="CX224" s="1633"/>
      <c r="CY224" s="1633"/>
      <c r="CZ224" s="1633"/>
      <c r="DA224" s="1633"/>
      <c r="DB224" s="1633"/>
      <c r="DC224" s="1633"/>
      <c r="DD224" s="1633"/>
      <c r="DE224" s="1633"/>
      <c r="DF224" s="1633"/>
      <c r="DG224" s="1633"/>
      <c r="DH224" s="1633"/>
      <c r="DI224" s="1633"/>
      <c r="DJ224" s="1633"/>
      <c r="DK224" s="1633"/>
      <c r="DL224" s="1633"/>
      <c r="DM224" s="1633"/>
      <c r="DN224" s="1633"/>
      <c r="DO224" s="1633"/>
      <c r="DP224" s="1633"/>
      <c r="DQ224" s="1633"/>
      <c r="DR224" s="1633"/>
      <c r="DS224" s="1633"/>
      <c r="DT224" s="1633"/>
      <c r="DU224" s="1633"/>
      <c r="DV224" s="1633"/>
      <c r="DW224" s="1633"/>
      <c r="DX224" s="1633"/>
      <c r="DY224" s="1633"/>
      <c r="DZ224" s="1633"/>
      <c r="EA224" s="1633"/>
      <c r="EB224" s="1633"/>
      <c r="EC224" s="1633"/>
      <c r="ED224" s="1633"/>
      <c r="EE224" s="1633"/>
      <c r="EF224" s="1633"/>
      <c r="EG224" s="1633"/>
      <c r="EH224" s="1633"/>
      <c r="EI224" s="1633"/>
      <c r="EJ224" s="1633"/>
      <c r="EK224" s="1633"/>
      <c r="EL224" s="1633"/>
      <c r="EM224" s="1633"/>
      <c r="EN224" s="1633"/>
      <c r="EO224" s="1633"/>
      <c r="EP224" s="1633"/>
      <c r="EQ224" s="1633"/>
      <c r="ER224" s="1633"/>
      <c r="ES224" s="1633"/>
      <c r="ET224" s="1633"/>
      <c r="EU224" s="1633"/>
      <c r="EV224" s="1633"/>
      <c r="EW224" s="1633"/>
      <c r="EX224" s="1633"/>
      <c r="EY224" s="1633"/>
      <c r="EZ224" s="1633"/>
      <c r="FA224" s="1633"/>
      <c r="FB224" s="1633"/>
      <c r="FC224" s="1633"/>
      <c r="FD224" s="1633"/>
      <c r="FE224" s="1633"/>
      <c r="FF224" s="1633"/>
      <c r="FG224" s="1633"/>
      <c r="FH224" s="1633"/>
      <c r="FI224" s="1633"/>
      <c r="FJ224" s="1633"/>
      <c r="FK224" s="1633"/>
      <c r="FL224" s="1633"/>
      <c r="FM224" s="1633"/>
      <c r="FN224" s="1633"/>
      <c r="FO224" s="1633"/>
      <c r="FP224" s="1633"/>
      <c r="FQ224" s="1633"/>
      <c r="FR224" s="1633"/>
      <c r="FS224" s="1633"/>
      <c r="FT224" s="1633"/>
      <c r="FU224" s="1633"/>
      <c r="FV224" s="1633"/>
      <c r="FW224" s="1633"/>
      <c r="FX224" s="1633"/>
      <c r="FY224" s="1633"/>
      <c r="FZ224" s="1633"/>
      <c r="GA224" s="1633"/>
      <c r="GB224" s="1633"/>
      <c r="GC224" s="1633"/>
      <c r="GD224" s="1633"/>
      <c r="GE224" s="1633"/>
      <c r="GF224" s="1633"/>
      <c r="GG224" s="1633"/>
      <c r="GH224" s="1633"/>
      <c r="GI224" s="1633"/>
      <c r="GJ224" s="1633"/>
      <c r="GK224" s="1633"/>
      <c r="GL224" s="1633"/>
      <c r="GM224" s="1633"/>
      <c r="GN224" s="1633"/>
      <c r="GO224" s="1633"/>
      <c r="GP224" s="1633"/>
      <c r="GQ224" s="1633"/>
      <c r="GR224" s="1633"/>
      <c r="GS224" s="1633"/>
      <c r="GT224" s="1633"/>
      <c r="GU224" s="1633"/>
      <c r="GV224" s="1633"/>
      <c r="GW224" s="1633"/>
      <c r="GX224" s="1633"/>
      <c r="GY224" s="1633"/>
      <c r="GZ224" s="1633"/>
      <c r="HA224" s="1633"/>
      <c r="HB224" s="1633"/>
      <c r="HC224" s="1633"/>
      <c r="HD224" s="1633"/>
      <c r="HE224" s="1633"/>
      <c r="HF224" s="1633"/>
      <c r="HG224" s="1633"/>
      <c r="HH224" s="1633"/>
      <c r="HI224" s="1633"/>
      <c r="HJ224" s="1633"/>
      <c r="HK224" s="1633"/>
      <c r="HL224" s="1633"/>
      <c r="HM224" s="1633"/>
      <c r="HN224" s="1633"/>
      <c r="HO224" s="1633"/>
      <c r="HP224" s="1633"/>
      <c r="HQ224" s="1633"/>
      <c r="HR224" s="1633"/>
      <c r="HS224" s="1633"/>
      <c r="HT224" s="1633"/>
      <c r="HU224" s="1633"/>
      <c r="HV224" s="1633"/>
      <c r="HW224" s="1633"/>
      <c r="HX224" s="1633"/>
      <c r="HY224" s="1633"/>
      <c r="HZ224" s="1633"/>
      <c r="IA224" s="1633"/>
      <c r="IB224" s="1633"/>
      <c r="IC224" s="1633"/>
      <c r="ID224" s="1633"/>
      <c r="IE224" s="1633"/>
      <c r="IF224" s="1633"/>
      <c r="IG224" s="1633"/>
      <c r="IH224" s="1633"/>
      <c r="II224" s="1633"/>
      <c r="IJ224" s="1633"/>
      <c r="IK224" s="1633"/>
      <c r="IL224" s="1633"/>
      <c r="IM224" s="1633"/>
      <c r="IN224" s="1633"/>
      <c r="IO224" s="1633"/>
      <c r="IP224" s="1633"/>
      <c r="IQ224" s="1633"/>
      <c r="IR224" s="1633"/>
      <c r="IS224" s="1633"/>
      <c r="IT224" s="1633"/>
      <c r="IU224" s="1633"/>
      <c r="IV224" s="1633"/>
      <c r="IW224" s="1633"/>
      <c r="IX224" s="1633"/>
      <c r="IY224" s="1633"/>
      <c r="IZ224" s="1633"/>
      <c r="JA224" s="1633"/>
      <c r="JB224" s="1633"/>
      <c r="JC224" s="1633"/>
      <c r="JD224" s="1633"/>
      <c r="JE224" s="1633"/>
      <c r="JF224" s="1633"/>
      <c r="JG224" s="1633"/>
      <c r="JH224" s="1633"/>
      <c r="JI224" s="1633"/>
      <c r="JJ224" s="1633"/>
      <c r="JK224" s="1633"/>
      <c r="JL224" s="1633"/>
      <c r="JM224" s="1633"/>
      <c r="JN224" s="1633"/>
      <c r="JO224" s="1633"/>
      <c r="JP224" s="1633"/>
      <c r="JQ224" s="1633"/>
      <c r="JR224" s="1633"/>
      <c r="JS224" s="1633"/>
      <c r="JT224" s="1633"/>
      <c r="JU224" s="1633"/>
      <c r="JV224" s="1633"/>
      <c r="JW224" s="1633"/>
      <c r="JX224" s="1633"/>
      <c r="JY224" s="1633"/>
      <c r="JZ224" s="1633"/>
      <c r="KA224" s="1633"/>
      <c r="KB224" s="1633"/>
      <c r="KC224" s="1633"/>
      <c r="KD224" s="1633"/>
      <c r="KE224" s="1633"/>
      <c r="KF224" s="1633"/>
      <c r="KG224" s="1633"/>
      <c r="KH224" s="1633"/>
      <c r="KI224" s="1633"/>
      <c r="KJ224" s="1633"/>
      <c r="KK224" s="1633"/>
      <c r="KL224" s="1633"/>
      <c r="KM224" s="1633"/>
      <c r="KN224" s="1633"/>
      <c r="KO224" s="1633"/>
      <c r="KP224" s="1633"/>
      <c r="KQ224" s="1633"/>
      <c r="KR224" s="1633"/>
      <c r="KS224" s="1633"/>
      <c r="KT224" s="1633"/>
      <c r="KU224" s="1633"/>
      <c r="KV224" s="1633"/>
      <c r="KW224" s="1633"/>
      <c r="KX224" s="1633"/>
      <c r="KY224" s="1633"/>
      <c r="KZ224" s="1633"/>
      <c r="LA224" s="1633"/>
      <c r="LB224" s="1633"/>
      <c r="LC224" s="1633"/>
      <c r="LD224" s="1633"/>
      <c r="LE224" s="1633"/>
      <c r="LF224" s="1633"/>
      <c r="LG224" s="1633"/>
      <c r="LH224" s="1633"/>
      <c r="LI224" s="1633"/>
      <c r="LJ224" s="1633"/>
      <c r="LK224" s="1633"/>
      <c r="LL224" s="1633"/>
      <c r="LM224" s="1633"/>
      <c r="LN224" s="1633"/>
      <c r="LO224" s="1642"/>
      <c r="LP224" s="1642"/>
      <c r="LQ224" s="1642"/>
      <c r="LR224" s="1642"/>
      <c r="LS224" s="1642"/>
      <c r="LT224" s="1642"/>
      <c r="LU224" s="1642"/>
      <c r="LV224" s="1643"/>
    </row>
    <row r="225" s="2140" customFormat="1" ht="45" customHeight="1" spans="1:334">
      <c r="A225" s="2417">
        <v>45841</v>
      </c>
      <c r="B225" s="1500" t="s">
        <v>173</v>
      </c>
      <c r="C225" s="1501" t="s">
        <v>98</v>
      </c>
      <c r="D225" s="1502">
        <v>4500172562</v>
      </c>
      <c r="E225" s="2253" t="s">
        <v>2366</v>
      </c>
      <c r="F225" s="1502" t="s">
        <v>2367</v>
      </c>
      <c r="G225" s="1505" t="s">
        <v>1859</v>
      </c>
      <c r="H225" s="1505" t="s">
        <v>1859</v>
      </c>
      <c r="I225" s="1532" t="s">
        <v>1861</v>
      </c>
      <c r="J225" s="1522">
        <v>5280</v>
      </c>
      <c r="K225" s="1534">
        <v>12</v>
      </c>
      <c r="L225" s="1534">
        <v>2640</v>
      </c>
      <c r="M225" s="1534">
        <f t="shared" si="153"/>
        <v>2</v>
      </c>
      <c r="N225" s="1536">
        <v>45898</v>
      </c>
      <c r="O225" s="1536">
        <f t="shared" si="171"/>
        <v>45896</v>
      </c>
      <c r="P225" s="1537" t="s">
        <v>1004</v>
      </c>
      <c r="Q225" s="1562" t="s">
        <v>78</v>
      </c>
      <c r="R225" s="2722">
        <v>5280</v>
      </c>
      <c r="S225" s="2722">
        <f t="shared" si="172"/>
        <v>0</v>
      </c>
      <c r="T225" s="2722"/>
      <c r="U225" s="2722" t="s">
        <v>829</v>
      </c>
      <c r="V225" s="1532"/>
      <c r="W225" s="1532" t="s">
        <v>111</v>
      </c>
      <c r="X225" s="1565" t="s">
        <v>2163</v>
      </c>
      <c r="Y225" s="1589" t="s">
        <v>88</v>
      </c>
      <c r="Z225" s="1589" t="s">
        <v>2164</v>
      </c>
      <c r="AA225" s="1589" t="s">
        <v>2165</v>
      </c>
      <c r="AB225" s="1589" t="s">
        <v>745</v>
      </c>
      <c r="AC225" s="1580" t="s">
        <v>2166</v>
      </c>
      <c r="AD225" s="1590" t="s">
        <v>181</v>
      </c>
      <c r="AE225" s="2277">
        <v>1510.51</v>
      </c>
      <c r="AF225" s="2278">
        <f>AE225*M225</f>
        <v>3021.02</v>
      </c>
      <c r="AG225" s="1504" t="s">
        <v>2368</v>
      </c>
      <c r="AH225" s="1609" t="s">
        <v>81</v>
      </c>
      <c r="AI225" s="2710"/>
      <c r="AJ225" s="2626">
        <v>10</v>
      </c>
      <c r="AK225" s="2627">
        <f t="shared" si="158"/>
        <v>5280</v>
      </c>
      <c r="AL225" s="2627"/>
      <c r="AM225" s="2627"/>
      <c r="AN225" s="2627"/>
      <c r="AO225" s="2627">
        <f>J225/12</f>
        <v>440</v>
      </c>
      <c r="AP225" s="2627"/>
      <c r="AQ225" s="2641"/>
      <c r="AR225" s="1610"/>
      <c r="AS225" s="1610" t="s">
        <v>63</v>
      </c>
      <c r="AT225" s="1610">
        <f t="shared" si="159"/>
        <v>5280</v>
      </c>
      <c r="AU225" s="1610"/>
      <c r="AV225" s="1622">
        <f t="shared" si="160"/>
        <v>528</v>
      </c>
      <c r="AW225" s="1622">
        <f t="shared" si="161"/>
        <v>528</v>
      </c>
      <c r="AX225" s="1622">
        <f t="shared" si="162"/>
        <v>528</v>
      </c>
      <c r="AY225" s="1622">
        <f t="shared" si="163"/>
        <v>528</v>
      </c>
      <c r="AZ225" s="1622">
        <f t="shared" si="164"/>
        <v>528</v>
      </c>
      <c r="BA225" s="1622">
        <f t="shared" si="165"/>
        <v>528</v>
      </c>
      <c r="BB225" s="1622">
        <f t="shared" si="166"/>
        <v>528</v>
      </c>
      <c r="BC225" s="1622">
        <f t="shared" si="167"/>
        <v>528</v>
      </c>
      <c r="BD225" s="1622">
        <f t="shared" si="168"/>
        <v>528</v>
      </c>
      <c r="BE225" s="1622">
        <f t="shared" si="169"/>
        <v>528</v>
      </c>
      <c r="BF225" s="1622">
        <f t="shared" si="170"/>
        <v>506</v>
      </c>
      <c r="BG225" s="2648">
        <f t="shared" si="155"/>
        <v>22</v>
      </c>
      <c r="BH225" s="1633"/>
      <c r="BI225" s="1633"/>
      <c r="BJ225" s="1633"/>
      <c r="BK225" s="1633"/>
      <c r="BL225" s="1633"/>
      <c r="BM225" s="1633"/>
      <c r="BN225" s="1633"/>
      <c r="BO225" s="1633"/>
      <c r="BP225" s="1633"/>
      <c r="BQ225" s="1633"/>
      <c r="BR225" s="1633"/>
      <c r="BS225" s="1633"/>
      <c r="BT225" s="1633"/>
      <c r="BU225" s="1633"/>
      <c r="BV225" s="1633"/>
      <c r="BW225" s="1633"/>
      <c r="BX225" s="1633"/>
      <c r="BY225" s="1633"/>
      <c r="BZ225" s="1633"/>
      <c r="CA225" s="1633"/>
      <c r="CB225" s="1633"/>
      <c r="CC225" s="1633"/>
      <c r="CD225" s="1633"/>
      <c r="CE225" s="1633"/>
      <c r="CF225" s="1633"/>
      <c r="CG225" s="1633"/>
      <c r="CH225" s="1633"/>
      <c r="CI225" s="1633"/>
      <c r="CJ225" s="1633"/>
      <c r="CK225" s="1633"/>
      <c r="CL225" s="1633"/>
      <c r="CM225" s="1633"/>
      <c r="CN225" s="1633"/>
      <c r="CO225" s="1633"/>
      <c r="CP225" s="1633"/>
      <c r="CQ225" s="1633"/>
      <c r="CR225" s="1633"/>
      <c r="CS225" s="1633"/>
      <c r="CT225" s="1633"/>
      <c r="CU225" s="1633"/>
      <c r="CV225" s="1633"/>
      <c r="CW225" s="1633"/>
      <c r="CX225" s="1633"/>
      <c r="CY225" s="1633"/>
      <c r="CZ225" s="1633"/>
      <c r="DA225" s="1633"/>
      <c r="DB225" s="1633"/>
      <c r="DC225" s="1633"/>
      <c r="DD225" s="1633"/>
      <c r="DE225" s="1633"/>
      <c r="DF225" s="1633"/>
      <c r="DG225" s="1633"/>
      <c r="DH225" s="1633"/>
      <c r="DI225" s="1633"/>
      <c r="DJ225" s="1633"/>
      <c r="DK225" s="1633"/>
      <c r="DL225" s="1633"/>
      <c r="DM225" s="1633"/>
      <c r="DN225" s="1633"/>
      <c r="DO225" s="1633"/>
      <c r="DP225" s="1633"/>
      <c r="DQ225" s="1633"/>
      <c r="DR225" s="1633"/>
      <c r="DS225" s="1633"/>
      <c r="DT225" s="1633"/>
      <c r="DU225" s="1633"/>
      <c r="DV225" s="1633"/>
      <c r="DW225" s="1633"/>
      <c r="DX225" s="1633"/>
      <c r="DY225" s="1633"/>
      <c r="DZ225" s="1633"/>
      <c r="EA225" s="1633"/>
      <c r="EB225" s="1633"/>
      <c r="EC225" s="1633"/>
      <c r="ED225" s="1633"/>
      <c r="EE225" s="1633"/>
      <c r="EF225" s="1633"/>
      <c r="EG225" s="1633"/>
      <c r="EH225" s="1633"/>
      <c r="EI225" s="1633"/>
      <c r="EJ225" s="1633"/>
      <c r="EK225" s="1633"/>
      <c r="EL225" s="1633"/>
      <c r="EM225" s="1633"/>
      <c r="EN225" s="1633"/>
      <c r="EO225" s="1633"/>
      <c r="EP225" s="1633"/>
      <c r="EQ225" s="1633"/>
      <c r="ER225" s="1633"/>
      <c r="ES225" s="1633"/>
      <c r="ET225" s="1633"/>
      <c r="EU225" s="1633"/>
      <c r="EV225" s="1633"/>
      <c r="EW225" s="1633"/>
      <c r="EX225" s="1633"/>
      <c r="EY225" s="1633"/>
      <c r="EZ225" s="1633"/>
      <c r="FA225" s="1633"/>
      <c r="FB225" s="1633"/>
      <c r="FC225" s="1633"/>
      <c r="FD225" s="1633"/>
      <c r="FE225" s="1633"/>
      <c r="FF225" s="1633"/>
      <c r="FG225" s="1633"/>
      <c r="FH225" s="1633"/>
      <c r="FI225" s="1633"/>
      <c r="FJ225" s="1633"/>
      <c r="FK225" s="1633"/>
      <c r="FL225" s="1633"/>
      <c r="FM225" s="1633"/>
      <c r="FN225" s="1633"/>
      <c r="FO225" s="1633"/>
      <c r="FP225" s="1633"/>
      <c r="FQ225" s="1633"/>
      <c r="FR225" s="1633"/>
      <c r="FS225" s="1633"/>
      <c r="FT225" s="1633"/>
      <c r="FU225" s="1633"/>
      <c r="FV225" s="1633"/>
      <c r="FW225" s="1633"/>
      <c r="FX225" s="1633"/>
      <c r="FY225" s="1633"/>
      <c r="FZ225" s="1633"/>
      <c r="GA225" s="1633"/>
      <c r="GB225" s="1633"/>
      <c r="GC225" s="1633"/>
      <c r="GD225" s="1633"/>
      <c r="GE225" s="1633"/>
      <c r="GF225" s="1633"/>
      <c r="GG225" s="1633"/>
      <c r="GH225" s="1633"/>
      <c r="GI225" s="1633"/>
      <c r="GJ225" s="1633"/>
      <c r="GK225" s="1633"/>
      <c r="GL225" s="1633"/>
      <c r="GM225" s="1633"/>
      <c r="GN225" s="1633"/>
      <c r="GO225" s="1633"/>
      <c r="GP225" s="1633"/>
      <c r="GQ225" s="1633"/>
      <c r="GR225" s="1633"/>
      <c r="GS225" s="1633"/>
      <c r="GT225" s="1633"/>
      <c r="GU225" s="1633"/>
      <c r="GV225" s="1633"/>
      <c r="GW225" s="1633"/>
      <c r="GX225" s="1633"/>
      <c r="GY225" s="1633"/>
      <c r="GZ225" s="1633"/>
      <c r="HA225" s="1633"/>
      <c r="HB225" s="1633"/>
      <c r="HC225" s="1633"/>
      <c r="HD225" s="1633"/>
      <c r="HE225" s="1633"/>
      <c r="HF225" s="1633"/>
      <c r="HG225" s="1633"/>
      <c r="HH225" s="1633"/>
      <c r="HI225" s="1633"/>
      <c r="HJ225" s="1633"/>
      <c r="HK225" s="1633"/>
      <c r="HL225" s="1633"/>
      <c r="HM225" s="1633"/>
      <c r="HN225" s="1633"/>
      <c r="HO225" s="1633"/>
      <c r="HP225" s="1633"/>
      <c r="HQ225" s="1633"/>
      <c r="HR225" s="1633"/>
      <c r="HS225" s="1633"/>
      <c r="HT225" s="1633"/>
      <c r="HU225" s="1633"/>
      <c r="HV225" s="1633"/>
      <c r="HW225" s="1633"/>
      <c r="HX225" s="1633"/>
      <c r="HY225" s="1633"/>
      <c r="HZ225" s="1633"/>
      <c r="IA225" s="1633"/>
      <c r="IB225" s="1633"/>
      <c r="IC225" s="1633"/>
      <c r="ID225" s="1633"/>
      <c r="IE225" s="1633"/>
      <c r="IF225" s="1633"/>
      <c r="IG225" s="1633"/>
      <c r="IH225" s="1633"/>
      <c r="II225" s="1633"/>
      <c r="IJ225" s="1633"/>
      <c r="IK225" s="1633"/>
      <c r="IL225" s="1633"/>
      <c r="IM225" s="1633"/>
      <c r="IN225" s="1633"/>
      <c r="IO225" s="1633"/>
      <c r="IP225" s="1633"/>
      <c r="IQ225" s="1633"/>
      <c r="IR225" s="1633"/>
      <c r="IS225" s="1633"/>
      <c r="IT225" s="1633"/>
      <c r="IU225" s="1633"/>
      <c r="IV225" s="1633"/>
      <c r="IW225" s="1633"/>
      <c r="IX225" s="1633"/>
      <c r="IY225" s="1633"/>
      <c r="IZ225" s="1633"/>
      <c r="JA225" s="1633"/>
      <c r="JB225" s="1633"/>
      <c r="JC225" s="1633"/>
      <c r="JD225" s="1633"/>
      <c r="JE225" s="1633"/>
      <c r="JF225" s="1633"/>
      <c r="JG225" s="1633"/>
      <c r="JH225" s="1633"/>
      <c r="JI225" s="1633"/>
      <c r="JJ225" s="1633"/>
      <c r="JK225" s="1633"/>
      <c r="JL225" s="1633"/>
      <c r="JM225" s="1633"/>
      <c r="JN225" s="1633"/>
      <c r="JO225" s="1633"/>
      <c r="JP225" s="1633"/>
      <c r="JQ225" s="1633"/>
      <c r="JR225" s="1633"/>
      <c r="JS225" s="1633"/>
      <c r="JT225" s="1633"/>
      <c r="JU225" s="1633"/>
      <c r="JV225" s="1633"/>
      <c r="JW225" s="1633"/>
      <c r="JX225" s="1633"/>
      <c r="JY225" s="1633"/>
      <c r="JZ225" s="1633"/>
      <c r="KA225" s="1633"/>
      <c r="KB225" s="1633"/>
      <c r="KC225" s="1633"/>
      <c r="KD225" s="1633"/>
      <c r="KE225" s="1633"/>
      <c r="KF225" s="1633"/>
      <c r="KG225" s="1633"/>
      <c r="KH225" s="1633"/>
      <c r="KI225" s="1633"/>
      <c r="KJ225" s="1633"/>
      <c r="KK225" s="1633"/>
      <c r="KL225" s="1633"/>
      <c r="KM225" s="1633"/>
      <c r="KN225" s="1633"/>
      <c r="KO225" s="1633"/>
      <c r="KP225" s="1633"/>
      <c r="KQ225" s="1633"/>
      <c r="KR225" s="1633"/>
      <c r="KS225" s="1633"/>
      <c r="KT225" s="1633"/>
      <c r="KU225" s="1633"/>
      <c r="KV225" s="1633"/>
      <c r="KW225" s="1633"/>
      <c r="KX225" s="1633"/>
      <c r="KY225" s="1633"/>
      <c r="KZ225" s="1633"/>
      <c r="LA225" s="1633"/>
      <c r="LB225" s="1633"/>
      <c r="LC225" s="1633"/>
      <c r="LD225" s="1633"/>
      <c r="LE225" s="1633"/>
      <c r="LF225" s="1633"/>
      <c r="LG225" s="1633"/>
      <c r="LH225" s="1633"/>
      <c r="LI225" s="1633"/>
      <c r="LJ225" s="1633"/>
      <c r="LK225" s="1633"/>
      <c r="LL225" s="1633"/>
      <c r="LM225" s="1633"/>
      <c r="LN225" s="1633"/>
      <c r="LO225" s="1642"/>
      <c r="LP225" s="1642"/>
      <c r="LQ225" s="1642"/>
      <c r="LR225" s="1642"/>
      <c r="LS225" s="1642"/>
      <c r="LT225" s="1642"/>
      <c r="LU225" s="1642"/>
      <c r="LV225" s="1643"/>
    </row>
    <row r="226" s="2140" customFormat="1" ht="45" customHeight="1" spans="1:334">
      <c r="A226" s="2417">
        <v>45818</v>
      </c>
      <c r="B226" s="1500" t="s">
        <v>213</v>
      </c>
      <c r="C226" s="1501" t="s">
        <v>98</v>
      </c>
      <c r="D226" s="1502">
        <v>4500169597</v>
      </c>
      <c r="E226" s="2253">
        <v>5149153</v>
      </c>
      <c r="F226" s="1502" t="s">
        <v>2369</v>
      </c>
      <c r="G226" s="1505" t="s">
        <v>1730</v>
      </c>
      <c r="H226" s="1505" t="s">
        <v>1730</v>
      </c>
      <c r="I226" s="1532" t="s">
        <v>1939</v>
      </c>
      <c r="J226" s="1522">
        <v>28440</v>
      </c>
      <c r="K226" s="1534">
        <v>0</v>
      </c>
      <c r="L226" s="1534">
        <v>24</v>
      </c>
      <c r="M226" s="1534">
        <f t="shared" si="153"/>
        <v>1185</v>
      </c>
      <c r="N226" s="1536">
        <v>45904</v>
      </c>
      <c r="O226" s="1536">
        <f t="shared" si="171"/>
        <v>45902</v>
      </c>
      <c r="P226" s="1537"/>
      <c r="Q226" s="1562" t="s">
        <v>78</v>
      </c>
      <c r="R226" s="2722">
        <v>28440</v>
      </c>
      <c r="S226" s="2722">
        <f t="shared" si="172"/>
        <v>0</v>
      </c>
      <c r="T226" s="2722"/>
      <c r="U226" s="2722" t="s">
        <v>829</v>
      </c>
      <c r="V226" s="1532"/>
      <c r="W226" s="1532" t="s">
        <v>111</v>
      </c>
      <c r="X226" s="1565">
        <v>45819</v>
      </c>
      <c r="Y226" s="1589" t="s">
        <v>88</v>
      </c>
      <c r="Z226" s="1589" t="s">
        <v>88</v>
      </c>
      <c r="AA226" s="1589"/>
      <c r="AB226" s="1589"/>
      <c r="AC226" s="1580" t="s">
        <v>2076</v>
      </c>
      <c r="AD226" s="1590" t="s">
        <v>219</v>
      </c>
      <c r="AE226" s="2277">
        <v>0.9338</v>
      </c>
      <c r="AF226" s="2278">
        <f>AE226*J226</f>
        <v>26557.272</v>
      </c>
      <c r="AG226" s="1504" t="s">
        <v>1060</v>
      </c>
      <c r="AH226" s="1609" t="s">
        <v>81</v>
      </c>
      <c r="AI226" s="2710"/>
      <c r="AJ226" s="2626">
        <v>10</v>
      </c>
      <c r="AK226" s="2627">
        <f t="shared" si="158"/>
        <v>28440</v>
      </c>
      <c r="AL226" s="2627"/>
      <c r="AM226" s="2627"/>
      <c r="AN226" s="2627">
        <f>J226/24</f>
        <v>1185</v>
      </c>
      <c r="AO226" s="2627"/>
      <c r="AP226" s="2627"/>
      <c r="AQ226" s="2641"/>
      <c r="AR226" s="1610"/>
      <c r="AS226" s="1610" t="s">
        <v>63</v>
      </c>
      <c r="AT226" s="1610">
        <f t="shared" si="159"/>
        <v>28440</v>
      </c>
      <c r="AU226" s="1610"/>
      <c r="AV226" s="2313">
        <f t="shared" si="160"/>
        <v>2844</v>
      </c>
      <c r="AW226" s="1637">
        <f t="shared" si="161"/>
        <v>2844</v>
      </c>
      <c r="AX226" s="1637">
        <f t="shared" si="162"/>
        <v>2844</v>
      </c>
      <c r="AY226" s="1637">
        <f t="shared" si="163"/>
        <v>2844</v>
      </c>
      <c r="AZ226" s="1637">
        <f t="shared" si="164"/>
        <v>2844</v>
      </c>
      <c r="BA226" s="2647">
        <f t="shared" si="165"/>
        <v>2844</v>
      </c>
      <c r="BB226" s="2647">
        <f t="shared" si="166"/>
        <v>2844</v>
      </c>
      <c r="BC226" s="2647">
        <f t="shared" si="167"/>
        <v>2844</v>
      </c>
      <c r="BD226" s="2647">
        <f t="shared" si="168"/>
        <v>2844</v>
      </c>
      <c r="BE226" s="2647">
        <f t="shared" si="169"/>
        <v>2844</v>
      </c>
      <c r="BF226" s="2313">
        <f t="shared" si="170"/>
        <v>2725.5</v>
      </c>
      <c r="BG226" s="2649">
        <f t="shared" si="155"/>
        <v>118.5</v>
      </c>
      <c r="BH226" s="1633"/>
      <c r="BI226" s="1633"/>
      <c r="BJ226" s="1633"/>
      <c r="BK226" s="1633"/>
      <c r="BL226" s="1633"/>
      <c r="BM226" s="1633"/>
      <c r="BN226" s="1633"/>
      <c r="BO226" s="1633"/>
      <c r="BP226" s="1633"/>
      <c r="BQ226" s="1633"/>
      <c r="BR226" s="1633"/>
      <c r="BS226" s="1633"/>
      <c r="BT226" s="1633"/>
      <c r="BU226" s="1633"/>
      <c r="BV226" s="1633"/>
      <c r="BW226" s="1633"/>
      <c r="BX226" s="1633"/>
      <c r="BY226" s="1633"/>
      <c r="BZ226" s="1633"/>
      <c r="CA226" s="1633"/>
      <c r="CB226" s="1633"/>
      <c r="CC226" s="1633"/>
      <c r="CD226" s="1633"/>
      <c r="CE226" s="1633"/>
      <c r="CF226" s="1633"/>
      <c r="CG226" s="1633"/>
      <c r="CH226" s="1633"/>
      <c r="CI226" s="1633"/>
      <c r="CJ226" s="1633"/>
      <c r="CK226" s="1633"/>
      <c r="CL226" s="1633"/>
      <c r="CM226" s="1633"/>
      <c r="CN226" s="1633"/>
      <c r="CO226" s="1633"/>
      <c r="CP226" s="1633"/>
      <c r="CQ226" s="1633"/>
      <c r="CR226" s="1633"/>
      <c r="CS226" s="1633"/>
      <c r="CT226" s="1633"/>
      <c r="CU226" s="1633"/>
      <c r="CV226" s="1633"/>
      <c r="CW226" s="1633"/>
      <c r="CX226" s="1633"/>
      <c r="CY226" s="1633"/>
      <c r="CZ226" s="1633"/>
      <c r="DA226" s="1633"/>
      <c r="DB226" s="1633"/>
      <c r="DC226" s="1633"/>
      <c r="DD226" s="1633"/>
      <c r="DE226" s="1633"/>
      <c r="DF226" s="1633"/>
      <c r="DG226" s="1633"/>
      <c r="DH226" s="1633"/>
      <c r="DI226" s="1633"/>
      <c r="DJ226" s="1633"/>
      <c r="DK226" s="1633"/>
      <c r="DL226" s="1633"/>
      <c r="DM226" s="1633"/>
      <c r="DN226" s="1633"/>
      <c r="DO226" s="1633"/>
      <c r="DP226" s="1633"/>
      <c r="DQ226" s="1633"/>
      <c r="DR226" s="1633"/>
      <c r="DS226" s="1633"/>
      <c r="DT226" s="1633"/>
      <c r="DU226" s="1633"/>
      <c r="DV226" s="1633"/>
      <c r="DW226" s="1633"/>
      <c r="DX226" s="1633"/>
      <c r="DY226" s="1633"/>
      <c r="DZ226" s="1633"/>
      <c r="EA226" s="1633"/>
      <c r="EB226" s="1633"/>
      <c r="EC226" s="1633"/>
      <c r="ED226" s="1633"/>
      <c r="EE226" s="1633"/>
      <c r="EF226" s="1633"/>
      <c r="EG226" s="1633"/>
      <c r="EH226" s="1633"/>
      <c r="EI226" s="1633"/>
      <c r="EJ226" s="1633"/>
      <c r="EK226" s="1633"/>
      <c r="EL226" s="1633"/>
      <c r="EM226" s="1633"/>
      <c r="EN226" s="1633"/>
      <c r="EO226" s="1633"/>
      <c r="EP226" s="1633"/>
      <c r="EQ226" s="1633"/>
      <c r="ER226" s="1633"/>
      <c r="ES226" s="1633"/>
      <c r="ET226" s="1633"/>
      <c r="EU226" s="1633"/>
      <c r="EV226" s="1633"/>
      <c r="EW226" s="1633"/>
      <c r="EX226" s="1633"/>
      <c r="EY226" s="1633"/>
      <c r="EZ226" s="1633"/>
      <c r="FA226" s="1633"/>
      <c r="FB226" s="1633"/>
      <c r="FC226" s="1633"/>
      <c r="FD226" s="1633"/>
      <c r="FE226" s="1633"/>
      <c r="FF226" s="1633"/>
      <c r="FG226" s="1633"/>
      <c r="FH226" s="1633"/>
      <c r="FI226" s="1633"/>
      <c r="FJ226" s="1633"/>
      <c r="FK226" s="1633"/>
      <c r="FL226" s="1633"/>
      <c r="FM226" s="1633"/>
      <c r="FN226" s="1633"/>
      <c r="FO226" s="1633"/>
      <c r="FP226" s="1633"/>
      <c r="FQ226" s="1633"/>
      <c r="FR226" s="1633"/>
      <c r="FS226" s="1633"/>
      <c r="FT226" s="1633"/>
      <c r="FU226" s="1633"/>
      <c r="FV226" s="1633"/>
      <c r="FW226" s="1633"/>
      <c r="FX226" s="1633"/>
      <c r="FY226" s="1633"/>
      <c r="FZ226" s="1633"/>
      <c r="GA226" s="1633"/>
      <c r="GB226" s="1633"/>
      <c r="GC226" s="1633"/>
      <c r="GD226" s="1633"/>
      <c r="GE226" s="1633"/>
      <c r="GF226" s="1633"/>
      <c r="GG226" s="1633"/>
      <c r="GH226" s="1633"/>
      <c r="GI226" s="1633"/>
      <c r="GJ226" s="1633"/>
      <c r="GK226" s="1633"/>
      <c r="GL226" s="1633"/>
      <c r="GM226" s="1633"/>
      <c r="GN226" s="1633"/>
      <c r="GO226" s="1633"/>
      <c r="GP226" s="1633"/>
      <c r="GQ226" s="1633"/>
      <c r="GR226" s="1633"/>
      <c r="GS226" s="1633"/>
      <c r="GT226" s="1633"/>
      <c r="GU226" s="1633"/>
      <c r="GV226" s="1633"/>
      <c r="GW226" s="1633"/>
      <c r="GX226" s="1633"/>
      <c r="GY226" s="1633"/>
      <c r="GZ226" s="1633"/>
      <c r="HA226" s="1633"/>
      <c r="HB226" s="1633"/>
      <c r="HC226" s="1633"/>
      <c r="HD226" s="1633"/>
      <c r="HE226" s="1633"/>
      <c r="HF226" s="1633"/>
      <c r="HG226" s="1633"/>
      <c r="HH226" s="1633"/>
      <c r="HI226" s="1633"/>
      <c r="HJ226" s="1633"/>
      <c r="HK226" s="1633"/>
      <c r="HL226" s="1633"/>
      <c r="HM226" s="1633"/>
      <c r="HN226" s="1633"/>
      <c r="HO226" s="1633"/>
      <c r="HP226" s="1633"/>
      <c r="HQ226" s="1633"/>
      <c r="HR226" s="1633"/>
      <c r="HS226" s="1633"/>
      <c r="HT226" s="1633"/>
      <c r="HU226" s="1633"/>
      <c r="HV226" s="1633"/>
      <c r="HW226" s="1633"/>
      <c r="HX226" s="1633"/>
      <c r="HY226" s="1633"/>
      <c r="HZ226" s="1633"/>
      <c r="IA226" s="1633"/>
      <c r="IB226" s="1633"/>
      <c r="IC226" s="1633"/>
      <c r="ID226" s="1633"/>
      <c r="IE226" s="1633"/>
      <c r="IF226" s="1633"/>
      <c r="IG226" s="1633"/>
      <c r="IH226" s="1633"/>
      <c r="II226" s="1633"/>
      <c r="IJ226" s="1633"/>
      <c r="IK226" s="1633"/>
      <c r="IL226" s="1633"/>
      <c r="IM226" s="1633"/>
      <c r="IN226" s="1633"/>
      <c r="IO226" s="1633"/>
      <c r="IP226" s="1633"/>
      <c r="IQ226" s="1633"/>
      <c r="IR226" s="1633"/>
      <c r="IS226" s="1633"/>
      <c r="IT226" s="1633"/>
      <c r="IU226" s="1633"/>
      <c r="IV226" s="1633"/>
      <c r="IW226" s="1633"/>
      <c r="IX226" s="1633"/>
      <c r="IY226" s="1633"/>
      <c r="IZ226" s="1633"/>
      <c r="JA226" s="1633"/>
      <c r="JB226" s="1633"/>
      <c r="JC226" s="1633"/>
      <c r="JD226" s="1633"/>
      <c r="JE226" s="1633"/>
      <c r="JF226" s="1633"/>
      <c r="JG226" s="1633"/>
      <c r="JH226" s="1633"/>
      <c r="JI226" s="1633"/>
      <c r="JJ226" s="1633"/>
      <c r="JK226" s="1633"/>
      <c r="JL226" s="1633"/>
      <c r="JM226" s="1633"/>
      <c r="JN226" s="1633"/>
      <c r="JO226" s="1633"/>
      <c r="JP226" s="1633"/>
      <c r="JQ226" s="1633"/>
      <c r="JR226" s="1633"/>
      <c r="JS226" s="1633"/>
      <c r="JT226" s="1633"/>
      <c r="JU226" s="1633"/>
      <c r="JV226" s="1633"/>
      <c r="JW226" s="1633"/>
      <c r="JX226" s="1633"/>
      <c r="JY226" s="1633"/>
      <c r="JZ226" s="1633"/>
      <c r="KA226" s="1633"/>
      <c r="KB226" s="1633"/>
      <c r="KC226" s="1633"/>
      <c r="KD226" s="1633"/>
      <c r="KE226" s="1633"/>
      <c r="KF226" s="1633"/>
      <c r="KG226" s="1633"/>
      <c r="KH226" s="1633"/>
      <c r="KI226" s="1633"/>
      <c r="KJ226" s="1633"/>
      <c r="KK226" s="1633"/>
      <c r="KL226" s="1633"/>
      <c r="KM226" s="1633"/>
      <c r="KN226" s="1633"/>
      <c r="KO226" s="1633"/>
      <c r="KP226" s="1633"/>
      <c r="KQ226" s="1633"/>
      <c r="KR226" s="1633"/>
      <c r="KS226" s="1633"/>
      <c r="KT226" s="1633"/>
      <c r="KU226" s="1633"/>
      <c r="KV226" s="1633"/>
      <c r="KW226" s="1633"/>
      <c r="KX226" s="1633"/>
      <c r="KY226" s="1633"/>
      <c r="KZ226" s="1633"/>
      <c r="LA226" s="1633"/>
      <c r="LB226" s="1633"/>
      <c r="LC226" s="1633"/>
      <c r="LD226" s="1633"/>
      <c r="LE226" s="1633"/>
      <c r="LF226" s="1633"/>
      <c r="LG226" s="1633"/>
      <c r="LH226" s="1633"/>
      <c r="LI226" s="1633"/>
      <c r="LJ226" s="1633"/>
      <c r="LK226" s="1633"/>
      <c r="LL226" s="1633"/>
      <c r="LM226" s="1633"/>
      <c r="LN226" s="1633"/>
      <c r="LO226" s="1642"/>
      <c r="LP226" s="1642"/>
      <c r="LQ226" s="1642"/>
      <c r="LR226" s="1642"/>
      <c r="LS226" s="1642"/>
      <c r="LT226" s="1642"/>
      <c r="LU226" s="1642"/>
      <c r="LV226" s="1643"/>
    </row>
    <row r="227" s="2140" customFormat="1" ht="45" customHeight="1" spans="1:334">
      <c r="A227" s="2417">
        <v>45841</v>
      </c>
      <c r="B227" s="1500" t="s">
        <v>173</v>
      </c>
      <c r="C227" s="1501" t="s">
        <v>98</v>
      </c>
      <c r="D227" s="1502">
        <v>4500172562</v>
      </c>
      <c r="E227" s="2253" t="s">
        <v>2370</v>
      </c>
      <c r="F227" s="1502" t="s">
        <v>2371</v>
      </c>
      <c r="G227" s="1505" t="s">
        <v>1859</v>
      </c>
      <c r="H227" s="1505" t="s">
        <v>1859</v>
      </c>
      <c r="I227" s="1532" t="s">
        <v>1861</v>
      </c>
      <c r="J227" s="1522">
        <v>2640</v>
      </c>
      <c r="K227" s="1534">
        <v>12</v>
      </c>
      <c r="L227" s="1534">
        <v>2640</v>
      </c>
      <c r="M227" s="1534">
        <f t="shared" si="153"/>
        <v>1</v>
      </c>
      <c r="N227" s="1536">
        <v>45896</v>
      </c>
      <c r="O227" s="1536">
        <f t="shared" si="171"/>
        <v>45894</v>
      </c>
      <c r="P227" s="1537" t="s">
        <v>489</v>
      </c>
      <c r="Q227" s="1562" t="s">
        <v>78</v>
      </c>
      <c r="R227" s="2722">
        <v>2640</v>
      </c>
      <c r="S227" s="2722">
        <f t="shared" si="172"/>
        <v>0</v>
      </c>
      <c r="T227" s="2722"/>
      <c r="U227" s="2722" t="s">
        <v>829</v>
      </c>
      <c r="V227" s="1532"/>
      <c r="W227" s="1532" t="s">
        <v>111</v>
      </c>
      <c r="X227" s="1565" t="s">
        <v>2163</v>
      </c>
      <c r="Y227" s="1589" t="s">
        <v>88</v>
      </c>
      <c r="Z227" s="1589" t="s">
        <v>2164</v>
      </c>
      <c r="AA227" s="1589" t="s">
        <v>2165</v>
      </c>
      <c r="AB227" s="1589" t="s">
        <v>745</v>
      </c>
      <c r="AC227" s="1580" t="s">
        <v>2166</v>
      </c>
      <c r="AD227" s="1590" t="s">
        <v>181</v>
      </c>
      <c r="AE227" s="2277">
        <v>1510.51</v>
      </c>
      <c r="AF227" s="2278">
        <f>AE227*M227</f>
        <v>1510.51</v>
      </c>
      <c r="AG227" s="1504" t="s">
        <v>2372</v>
      </c>
      <c r="AH227" s="1609" t="s">
        <v>81</v>
      </c>
      <c r="AI227" s="2710"/>
      <c r="AJ227" s="2626">
        <v>10</v>
      </c>
      <c r="AK227" s="2627">
        <f t="shared" si="158"/>
        <v>2640</v>
      </c>
      <c r="AL227" s="2627"/>
      <c r="AM227" s="2627"/>
      <c r="AN227" s="2627"/>
      <c r="AO227" s="2627">
        <f>J227/12</f>
        <v>220</v>
      </c>
      <c r="AP227" s="2627"/>
      <c r="AQ227" s="2641"/>
      <c r="AR227" s="1610"/>
      <c r="AS227" s="1610" t="s">
        <v>63</v>
      </c>
      <c r="AT227" s="1610">
        <f t="shared" si="159"/>
        <v>2640</v>
      </c>
      <c r="AU227" s="1610"/>
      <c r="AV227" s="1622">
        <f t="shared" si="160"/>
        <v>264</v>
      </c>
      <c r="AW227" s="1622">
        <f t="shared" si="161"/>
        <v>264</v>
      </c>
      <c r="AX227" s="1622">
        <f t="shared" si="162"/>
        <v>264</v>
      </c>
      <c r="AY227" s="1622">
        <f t="shared" si="163"/>
        <v>264</v>
      </c>
      <c r="AZ227" s="1622">
        <f t="shared" si="164"/>
        <v>264</v>
      </c>
      <c r="BA227" s="1622">
        <f t="shared" si="165"/>
        <v>264</v>
      </c>
      <c r="BB227" s="1622">
        <f t="shared" si="166"/>
        <v>264</v>
      </c>
      <c r="BC227" s="1622">
        <f t="shared" si="167"/>
        <v>264</v>
      </c>
      <c r="BD227" s="1622">
        <f t="shared" si="168"/>
        <v>264</v>
      </c>
      <c r="BE227" s="1622">
        <f t="shared" si="169"/>
        <v>264</v>
      </c>
      <c r="BF227" s="1622">
        <f t="shared" si="170"/>
        <v>253</v>
      </c>
      <c r="BG227" s="2648">
        <f t="shared" si="155"/>
        <v>11</v>
      </c>
      <c r="BH227" s="1633"/>
      <c r="BI227" s="1633"/>
      <c r="BJ227" s="1633"/>
      <c r="BK227" s="1633"/>
      <c r="BL227" s="1633"/>
      <c r="BM227" s="1633"/>
      <c r="BN227" s="1633"/>
      <c r="BO227" s="1633"/>
      <c r="BP227" s="1633"/>
      <c r="BQ227" s="1633"/>
      <c r="BR227" s="1633"/>
      <c r="BS227" s="1633"/>
      <c r="BT227" s="1633"/>
      <c r="BU227" s="1633"/>
      <c r="BV227" s="1633"/>
      <c r="BW227" s="1633"/>
      <c r="BX227" s="1633"/>
      <c r="BY227" s="1633"/>
      <c r="BZ227" s="1633"/>
      <c r="CA227" s="1633"/>
      <c r="CB227" s="1633"/>
      <c r="CC227" s="1633"/>
      <c r="CD227" s="1633"/>
      <c r="CE227" s="1633"/>
      <c r="CF227" s="1633"/>
      <c r="CG227" s="1633"/>
      <c r="CH227" s="1633"/>
      <c r="CI227" s="1633"/>
      <c r="CJ227" s="1633"/>
      <c r="CK227" s="1633"/>
      <c r="CL227" s="1633"/>
      <c r="CM227" s="1633"/>
      <c r="CN227" s="1633"/>
      <c r="CO227" s="1633"/>
      <c r="CP227" s="1633"/>
      <c r="CQ227" s="1633"/>
      <c r="CR227" s="1633"/>
      <c r="CS227" s="1633"/>
      <c r="CT227" s="1633"/>
      <c r="CU227" s="1633"/>
      <c r="CV227" s="1633"/>
      <c r="CW227" s="1633"/>
      <c r="CX227" s="1633"/>
      <c r="CY227" s="1633"/>
      <c r="CZ227" s="1633"/>
      <c r="DA227" s="1633"/>
      <c r="DB227" s="1633"/>
      <c r="DC227" s="1633"/>
      <c r="DD227" s="1633"/>
      <c r="DE227" s="1633"/>
      <c r="DF227" s="1633"/>
      <c r="DG227" s="1633"/>
      <c r="DH227" s="1633"/>
      <c r="DI227" s="1633"/>
      <c r="DJ227" s="1633"/>
      <c r="DK227" s="1633"/>
      <c r="DL227" s="1633"/>
      <c r="DM227" s="1633"/>
      <c r="DN227" s="1633"/>
      <c r="DO227" s="1633"/>
      <c r="DP227" s="1633"/>
      <c r="DQ227" s="1633"/>
      <c r="DR227" s="1633"/>
      <c r="DS227" s="1633"/>
      <c r="DT227" s="1633"/>
      <c r="DU227" s="1633"/>
      <c r="DV227" s="1633"/>
      <c r="DW227" s="1633"/>
      <c r="DX227" s="1633"/>
      <c r="DY227" s="1633"/>
      <c r="DZ227" s="1633"/>
      <c r="EA227" s="1633"/>
      <c r="EB227" s="1633"/>
      <c r="EC227" s="1633"/>
      <c r="ED227" s="1633"/>
      <c r="EE227" s="1633"/>
      <c r="EF227" s="1633"/>
      <c r="EG227" s="1633"/>
      <c r="EH227" s="1633"/>
      <c r="EI227" s="1633"/>
      <c r="EJ227" s="1633"/>
      <c r="EK227" s="1633"/>
      <c r="EL227" s="1633"/>
      <c r="EM227" s="1633"/>
      <c r="EN227" s="1633"/>
      <c r="EO227" s="1633"/>
      <c r="EP227" s="1633"/>
      <c r="EQ227" s="1633"/>
      <c r="ER227" s="1633"/>
      <c r="ES227" s="1633"/>
      <c r="ET227" s="1633"/>
      <c r="EU227" s="1633"/>
      <c r="EV227" s="1633"/>
      <c r="EW227" s="1633"/>
      <c r="EX227" s="1633"/>
      <c r="EY227" s="1633"/>
      <c r="EZ227" s="1633"/>
      <c r="FA227" s="1633"/>
      <c r="FB227" s="1633"/>
      <c r="FC227" s="1633"/>
      <c r="FD227" s="1633"/>
      <c r="FE227" s="1633"/>
      <c r="FF227" s="1633"/>
      <c r="FG227" s="1633"/>
      <c r="FH227" s="1633"/>
      <c r="FI227" s="1633"/>
      <c r="FJ227" s="1633"/>
      <c r="FK227" s="1633"/>
      <c r="FL227" s="1633"/>
      <c r="FM227" s="1633"/>
      <c r="FN227" s="1633"/>
      <c r="FO227" s="1633"/>
      <c r="FP227" s="1633"/>
      <c r="FQ227" s="1633"/>
      <c r="FR227" s="1633"/>
      <c r="FS227" s="1633"/>
      <c r="FT227" s="1633"/>
      <c r="FU227" s="1633"/>
      <c r="FV227" s="1633"/>
      <c r="FW227" s="1633"/>
      <c r="FX227" s="1633"/>
      <c r="FY227" s="1633"/>
      <c r="FZ227" s="1633"/>
      <c r="GA227" s="1633"/>
      <c r="GB227" s="1633"/>
      <c r="GC227" s="1633"/>
      <c r="GD227" s="1633"/>
      <c r="GE227" s="1633"/>
      <c r="GF227" s="1633"/>
      <c r="GG227" s="1633"/>
      <c r="GH227" s="1633"/>
      <c r="GI227" s="1633"/>
      <c r="GJ227" s="1633"/>
      <c r="GK227" s="1633"/>
      <c r="GL227" s="1633"/>
      <c r="GM227" s="1633"/>
      <c r="GN227" s="1633"/>
      <c r="GO227" s="1633"/>
      <c r="GP227" s="1633"/>
      <c r="GQ227" s="1633"/>
      <c r="GR227" s="1633"/>
      <c r="GS227" s="1633"/>
      <c r="GT227" s="1633"/>
      <c r="GU227" s="1633"/>
      <c r="GV227" s="1633"/>
      <c r="GW227" s="1633"/>
      <c r="GX227" s="1633"/>
      <c r="GY227" s="1633"/>
      <c r="GZ227" s="1633"/>
      <c r="HA227" s="1633"/>
      <c r="HB227" s="1633"/>
      <c r="HC227" s="1633"/>
      <c r="HD227" s="1633"/>
      <c r="HE227" s="1633"/>
      <c r="HF227" s="1633"/>
      <c r="HG227" s="1633"/>
      <c r="HH227" s="1633"/>
      <c r="HI227" s="1633"/>
      <c r="HJ227" s="1633"/>
      <c r="HK227" s="1633"/>
      <c r="HL227" s="1633"/>
      <c r="HM227" s="1633"/>
      <c r="HN227" s="1633"/>
      <c r="HO227" s="1633"/>
      <c r="HP227" s="1633"/>
      <c r="HQ227" s="1633"/>
      <c r="HR227" s="1633"/>
      <c r="HS227" s="1633"/>
      <c r="HT227" s="1633"/>
      <c r="HU227" s="1633"/>
      <c r="HV227" s="1633"/>
      <c r="HW227" s="1633"/>
      <c r="HX227" s="1633"/>
      <c r="HY227" s="1633"/>
      <c r="HZ227" s="1633"/>
      <c r="IA227" s="1633"/>
      <c r="IB227" s="1633"/>
      <c r="IC227" s="1633"/>
      <c r="ID227" s="1633"/>
      <c r="IE227" s="1633"/>
      <c r="IF227" s="1633"/>
      <c r="IG227" s="1633"/>
      <c r="IH227" s="1633"/>
      <c r="II227" s="1633"/>
      <c r="IJ227" s="1633"/>
      <c r="IK227" s="1633"/>
      <c r="IL227" s="1633"/>
      <c r="IM227" s="1633"/>
      <c r="IN227" s="1633"/>
      <c r="IO227" s="1633"/>
      <c r="IP227" s="1633"/>
      <c r="IQ227" s="1633"/>
      <c r="IR227" s="1633"/>
      <c r="IS227" s="1633"/>
      <c r="IT227" s="1633"/>
      <c r="IU227" s="1633"/>
      <c r="IV227" s="1633"/>
      <c r="IW227" s="1633"/>
      <c r="IX227" s="1633"/>
      <c r="IY227" s="1633"/>
      <c r="IZ227" s="1633"/>
      <c r="JA227" s="1633"/>
      <c r="JB227" s="1633"/>
      <c r="JC227" s="1633"/>
      <c r="JD227" s="1633"/>
      <c r="JE227" s="1633"/>
      <c r="JF227" s="1633"/>
      <c r="JG227" s="1633"/>
      <c r="JH227" s="1633"/>
      <c r="JI227" s="1633"/>
      <c r="JJ227" s="1633"/>
      <c r="JK227" s="1633"/>
      <c r="JL227" s="1633"/>
      <c r="JM227" s="1633"/>
      <c r="JN227" s="1633"/>
      <c r="JO227" s="1633"/>
      <c r="JP227" s="1633"/>
      <c r="JQ227" s="1633"/>
      <c r="JR227" s="1633"/>
      <c r="JS227" s="1633"/>
      <c r="JT227" s="1633"/>
      <c r="JU227" s="1633"/>
      <c r="JV227" s="1633"/>
      <c r="JW227" s="1633"/>
      <c r="JX227" s="1633"/>
      <c r="JY227" s="1633"/>
      <c r="JZ227" s="1633"/>
      <c r="KA227" s="1633"/>
      <c r="KB227" s="1633"/>
      <c r="KC227" s="1633"/>
      <c r="KD227" s="1633"/>
      <c r="KE227" s="1633"/>
      <c r="KF227" s="1633"/>
      <c r="KG227" s="1633"/>
      <c r="KH227" s="1633"/>
      <c r="KI227" s="1633"/>
      <c r="KJ227" s="1633"/>
      <c r="KK227" s="1633"/>
      <c r="KL227" s="1633"/>
      <c r="KM227" s="1633"/>
      <c r="KN227" s="1633"/>
      <c r="KO227" s="1633"/>
      <c r="KP227" s="1633"/>
      <c r="KQ227" s="1633"/>
      <c r="KR227" s="1633"/>
      <c r="KS227" s="1633"/>
      <c r="KT227" s="1633"/>
      <c r="KU227" s="1633"/>
      <c r="KV227" s="1633"/>
      <c r="KW227" s="1633"/>
      <c r="KX227" s="1633"/>
      <c r="KY227" s="1633"/>
      <c r="KZ227" s="1633"/>
      <c r="LA227" s="1633"/>
      <c r="LB227" s="1633"/>
      <c r="LC227" s="1633"/>
      <c r="LD227" s="1633"/>
      <c r="LE227" s="1633"/>
      <c r="LF227" s="1633"/>
      <c r="LG227" s="1633"/>
      <c r="LH227" s="1633"/>
      <c r="LI227" s="1633"/>
      <c r="LJ227" s="1633"/>
      <c r="LK227" s="1633"/>
      <c r="LL227" s="1633"/>
      <c r="LM227" s="1633"/>
      <c r="LN227" s="1633"/>
      <c r="LO227" s="1642"/>
      <c r="LP227" s="1642"/>
      <c r="LQ227" s="1642"/>
      <c r="LR227" s="1642"/>
      <c r="LS227" s="1642"/>
      <c r="LT227" s="1642"/>
      <c r="LU227" s="1642"/>
      <c r="LV227" s="1643"/>
    </row>
    <row r="228" s="2140" customFormat="1" ht="45" customHeight="1" spans="1:334">
      <c r="A228" s="2417">
        <v>45841</v>
      </c>
      <c r="B228" s="1500" t="s">
        <v>173</v>
      </c>
      <c r="C228" s="1501" t="s">
        <v>98</v>
      </c>
      <c r="D228" s="1502">
        <v>4500172562</v>
      </c>
      <c r="E228" s="2253" t="s">
        <v>2373</v>
      </c>
      <c r="F228" s="1502" t="s">
        <v>2374</v>
      </c>
      <c r="G228" s="1505" t="s">
        <v>1859</v>
      </c>
      <c r="H228" s="1505" t="s">
        <v>1859</v>
      </c>
      <c r="I228" s="1532" t="s">
        <v>1861</v>
      </c>
      <c r="J228" s="1522">
        <v>10560</v>
      </c>
      <c r="K228" s="1534">
        <v>12</v>
      </c>
      <c r="L228" s="1534">
        <v>2640</v>
      </c>
      <c r="M228" s="1534">
        <f t="shared" si="153"/>
        <v>4</v>
      </c>
      <c r="N228" s="1536">
        <v>45898</v>
      </c>
      <c r="O228" s="1536">
        <f t="shared" si="171"/>
        <v>45896</v>
      </c>
      <c r="P228" s="1537" t="s">
        <v>489</v>
      </c>
      <c r="Q228" s="1562" t="s">
        <v>78</v>
      </c>
      <c r="R228" s="2722">
        <v>10560</v>
      </c>
      <c r="S228" s="2722">
        <f t="shared" si="172"/>
        <v>0</v>
      </c>
      <c r="T228" s="2722"/>
      <c r="U228" s="2722" t="s">
        <v>829</v>
      </c>
      <c r="V228" s="1532"/>
      <c r="W228" s="1532" t="s">
        <v>111</v>
      </c>
      <c r="X228" s="1565" t="s">
        <v>2163</v>
      </c>
      <c r="Y228" s="1589" t="s">
        <v>88</v>
      </c>
      <c r="Z228" s="1589" t="s">
        <v>2164</v>
      </c>
      <c r="AA228" s="1589" t="s">
        <v>2165</v>
      </c>
      <c r="AB228" s="1589" t="s">
        <v>745</v>
      </c>
      <c r="AC228" s="1580" t="s">
        <v>2166</v>
      </c>
      <c r="AD228" s="1590" t="s">
        <v>181</v>
      </c>
      <c r="AE228" s="2277">
        <v>1510.5125</v>
      </c>
      <c r="AF228" s="2278">
        <f>AE228*M228</f>
        <v>6042.05</v>
      </c>
      <c r="AG228" s="1504" t="s">
        <v>2375</v>
      </c>
      <c r="AH228" s="1609" t="s">
        <v>81</v>
      </c>
      <c r="AI228" s="2710"/>
      <c r="AJ228" s="2626">
        <v>10</v>
      </c>
      <c r="AK228" s="2627">
        <f t="shared" si="158"/>
        <v>10560</v>
      </c>
      <c r="AL228" s="2627"/>
      <c r="AM228" s="2627"/>
      <c r="AN228" s="2627"/>
      <c r="AO228" s="2627">
        <f>J228/12</f>
        <v>880</v>
      </c>
      <c r="AP228" s="2627"/>
      <c r="AQ228" s="2641"/>
      <c r="AR228" s="1610"/>
      <c r="AS228" s="1610" t="s">
        <v>63</v>
      </c>
      <c r="AT228" s="1610">
        <f t="shared" si="159"/>
        <v>10560</v>
      </c>
      <c r="AU228" s="1610"/>
      <c r="AV228" s="1622">
        <f t="shared" si="160"/>
        <v>1056</v>
      </c>
      <c r="AW228" s="1622">
        <f t="shared" si="161"/>
        <v>1056</v>
      </c>
      <c r="AX228" s="1622">
        <f t="shared" si="162"/>
        <v>1056</v>
      </c>
      <c r="AY228" s="1622">
        <f t="shared" si="163"/>
        <v>1056</v>
      </c>
      <c r="AZ228" s="1622">
        <f t="shared" si="164"/>
        <v>1056</v>
      </c>
      <c r="BA228" s="1622">
        <f t="shared" si="165"/>
        <v>1056</v>
      </c>
      <c r="BB228" s="1622">
        <f t="shared" si="166"/>
        <v>1056</v>
      </c>
      <c r="BC228" s="1622">
        <f t="shared" si="167"/>
        <v>1056</v>
      </c>
      <c r="BD228" s="1622">
        <f t="shared" si="168"/>
        <v>1056</v>
      </c>
      <c r="BE228" s="1622">
        <f t="shared" si="169"/>
        <v>1056</v>
      </c>
      <c r="BF228" s="1622">
        <f t="shared" si="170"/>
        <v>1012</v>
      </c>
      <c r="BG228" s="2648">
        <f t="shared" si="155"/>
        <v>44</v>
      </c>
      <c r="BH228" s="1633"/>
      <c r="BI228" s="1633"/>
      <c r="BJ228" s="1633"/>
      <c r="BK228" s="1633"/>
      <c r="BL228" s="1633"/>
      <c r="BM228" s="1633"/>
      <c r="BN228" s="1633"/>
      <c r="BO228" s="1633"/>
      <c r="BP228" s="1633"/>
      <c r="BQ228" s="1633"/>
      <c r="BR228" s="1633"/>
      <c r="BS228" s="1633"/>
      <c r="BT228" s="1633"/>
      <c r="BU228" s="1633"/>
      <c r="BV228" s="1633"/>
      <c r="BW228" s="1633"/>
      <c r="BX228" s="1633"/>
      <c r="BY228" s="1633"/>
      <c r="BZ228" s="1633"/>
      <c r="CA228" s="1633"/>
      <c r="CB228" s="1633"/>
      <c r="CC228" s="1633"/>
      <c r="CD228" s="1633"/>
      <c r="CE228" s="1633"/>
      <c r="CF228" s="1633"/>
      <c r="CG228" s="1633"/>
      <c r="CH228" s="1633"/>
      <c r="CI228" s="1633"/>
      <c r="CJ228" s="1633"/>
      <c r="CK228" s="1633"/>
      <c r="CL228" s="1633"/>
      <c r="CM228" s="1633"/>
      <c r="CN228" s="1633"/>
      <c r="CO228" s="1633"/>
      <c r="CP228" s="1633"/>
      <c r="CQ228" s="1633"/>
      <c r="CR228" s="1633"/>
      <c r="CS228" s="1633"/>
      <c r="CT228" s="1633"/>
      <c r="CU228" s="1633"/>
      <c r="CV228" s="1633"/>
      <c r="CW228" s="1633"/>
      <c r="CX228" s="1633"/>
      <c r="CY228" s="1633"/>
      <c r="CZ228" s="1633"/>
      <c r="DA228" s="1633"/>
      <c r="DB228" s="1633"/>
      <c r="DC228" s="1633"/>
      <c r="DD228" s="1633"/>
      <c r="DE228" s="1633"/>
      <c r="DF228" s="1633"/>
      <c r="DG228" s="1633"/>
      <c r="DH228" s="1633"/>
      <c r="DI228" s="1633"/>
      <c r="DJ228" s="1633"/>
      <c r="DK228" s="1633"/>
      <c r="DL228" s="1633"/>
      <c r="DM228" s="1633"/>
      <c r="DN228" s="1633"/>
      <c r="DO228" s="1633"/>
      <c r="DP228" s="1633"/>
      <c r="DQ228" s="1633"/>
      <c r="DR228" s="1633"/>
      <c r="DS228" s="1633"/>
      <c r="DT228" s="1633"/>
      <c r="DU228" s="1633"/>
      <c r="DV228" s="1633"/>
      <c r="DW228" s="1633"/>
      <c r="DX228" s="1633"/>
      <c r="DY228" s="1633"/>
      <c r="DZ228" s="1633"/>
      <c r="EA228" s="1633"/>
      <c r="EB228" s="1633"/>
      <c r="EC228" s="1633"/>
      <c r="ED228" s="1633"/>
      <c r="EE228" s="1633"/>
      <c r="EF228" s="1633"/>
      <c r="EG228" s="1633"/>
      <c r="EH228" s="1633"/>
      <c r="EI228" s="1633"/>
      <c r="EJ228" s="1633"/>
      <c r="EK228" s="1633"/>
      <c r="EL228" s="1633"/>
      <c r="EM228" s="1633"/>
      <c r="EN228" s="1633"/>
      <c r="EO228" s="1633"/>
      <c r="EP228" s="1633"/>
      <c r="EQ228" s="1633"/>
      <c r="ER228" s="1633"/>
      <c r="ES228" s="1633"/>
      <c r="ET228" s="1633"/>
      <c r="EU228" s="1633"/>
      <c r="EV228" s="1633"/>
      <c r="EW228" s="1633"/>
      <c r="EX228" s="1633"/>
      <c r="EY228" s="1633"/>
      <c r="EZ228" s="1633"/>
      <c r="FA228" s="1633"/>
      <c r="FB228" s="1633"/>
      <c r="FC228" s="1633"/>
      <c r="FD228" s="1633"/>
      <c r="FE228" s="1633"/>
      <c r="FF228" s="1633"/>
      <c r="FG228" s="1633"/>
      <c r="FH228" s="1633"/>
      <c r="FI228" s="1633"/>
      <c r="FJ228" s="1633"/>
      <c r="FK228" s="1633"/>
      <c r="FL228" s="1633"/>
      <c r="FM228" s="1633"/>
      <c r="FN228" s="1633"/>
      <c r="FO228" s="1633"/>
      <c r="FP228" s="1633"/>
      <c r="FQ228" s="1633"/>
      <c r="FR228" s="1633"/>
      <c r="FS228" s="1633"/>
      <c r="FT228" s="1633"/>
      <c r="FU228" s="1633"/>
      <c r="FV228" s="1633"/>
      <c r="FW228" s="1633"/>
      <c r="FX228" s="1633"/>
      <c r="FY228" s="1633"/>
      <c r="FZ228" s="1633"/>
      <c r="GA228" s="1633"/>
      <c r="GB228" s="1633"/>
      <c r="GC228" s="1633"/>
      <c r="GD228" s="1633"/>
      <c r="GE228" s="1633"/>
      <c r="GF228" s="1633"/>
      <c r="GG228" s="1633"/>
      <c r="GH228" s="1633"/>
      <c r="GI228" s="1633"/>
      <c r="GJ228" s="1633"/>
      <c r="GK228" s="1633"/>
      <c r="GL228" s="1633"/>
      <c r="GM228" s="1633"/>
      <c r="GN228" s="1633"/>
      <c r="GO228" s="1633"/>
      <c r="GP228" s="1633"/>
      <c r="GQ228" s="1633"/>
      <c r="GR228" s="1633"/>
      <c r="GS228" s="1633"/>
      <c r="GT228" s="1633"/>
      <c r="GU228" s="1633"/>
      <c r="GV228" s="1633"/>
      <c r="GW228" s="1633"/>
      <c r="GX228" s="1633"/>
      <c r="GY228" s="1633"/>
      <c r="GZ228" s="1633"/>
      <c r="HA228" s="1633"/>
      <c r="HB228" s="1633"/>
      <c r="HC228" s="1633"/>
      <c r="HD228" s="1633"/>
      <c r="HE228" s="1633"/>
      <c r="HF228" s="1633"/>
      <c r="HG228" s="1633"/>
      <c r="HH228" s="1633"/>
      <c r="HI228" s="1633"/>
      <c r="HJ228" s="1633"/>
      <c r="HK228" s="1633"/>
      <c r="HL228" s="1633"/>
      <c r="HM228" s="1633"/>
      <c r="HN228" s="1633"/>
      <c r="HO228" s="1633"/>
      <c r="HP228" s="1633"/>
      <c r="HQ228" s="1633"/>
      <c r="HR228" s="1633"/>
      <c r="HS228" s="1633"/>
      <c r="HT228" s="1633"/>
      <c r="HU228" s="1633"/>
      <c r="HV228" s="1633"/>
      <c r="HW228" s="1633"/>
      <c r="HX228" s="1633"/>
      <c r="HY228" s="1633"/>
      <c r="HZ228" s="1633"/>
      <c r="IA228" s="1633"/>
      <c r="IB228" s="1633"/>
      <c r="IC228" s="1633"/>
      <c r="ID228" s="1633"/>
      <c r="IE228" s="1633"/>
      <c r="IF228" s="1633"/>
      <c r="IG228" s="1633"/>
      <c r="IH228" s="1633"/>
      <c r="II228" s="1633"/>
      <c r="IJ228" s="1633"/>
      <c r="IK228" s="1633"/>
      <c r="IL228" s="1633"/>
      <c r="IM228" s="1633"/>
      <c r="IN228" s="1633"/>
      <c r="IO228" s="1633"/>
      <c r="IP228" s="1633"/>
      <c r="IQ228" s="1633"/>
      <c r="IR228" s="1633"/>
      <c r="IS228" s="1633"/>
      <c r="IT228" s="1633"/>
      <c r="IU228" s="1633"/>
      <c r="IV228" s="1633"/>
      <c r="IW228" s="1633"/>
      <c r="IX228" s="1633"/>
      <c r="IY228" s="1633"/>
      <c r="IZ228" s="1633"/>
      <c r="JA228" s="1633"/>
      <c r="JB228" s="1633"/>
      <c r="JC228" s="1633"/>
      <c r="JD228" s="1633"/>
      <c r="JE228" s="1633"/>
      <c r="JF228" s="1633"/>
      <c r="JG228" s="1633"/>
      <c r="JH228" s="1633"/>
      <c r="JI228" s="1633"/>
      <c r="JJ228" s="1633"/>
      <c r="JK228" s="1633"/>
      <c r="JL228" s="1633"/>
      <c r="JM228" s="1633"/>
      <c r="JN228" s="1633"/>
      <c r="JO228" s="1633"/>
      <c r="JP228" s="1633"/>
      <c r="JQ228" s="1633"/>
      <c r="JR228" s="1633"/>
      <c r="JS228" s="1633"/>
      <c r="JT228" s="1633"/>
      <c r="JU228" s="1633"/>
      <c r="JV228" s="1633"/>
      <c r="JW228" s="1633"/>
      <c r="JX228" s="1633"/>
      <c r="JY228" s="1633"/>
      <c r="JZ228" s="1633"/>
      <c r="KA228" s="1633"/>
      <c r="KB228" s="1633"/>
      <c r="KC228" s="1633"/>
      <c r="KD228" s="1633"/>
      <c r="KE228" s="1633"/>
      <c r="KF228" s="1633"/>
      <c r="KG228" s="1633"/>
      <c r="KH228" s="1633"/>
      <c r="KI228" s="1633"/>
      <c r="KJ228" s="1633"/>
      <c r="KK228" s="1633"/>
      <c r="KL228" s="1633"/>
      <c r="KM228" s="1633"/>
      <c r="KN228" s="1633"/>
      <c r="KO228" s="1633"/>
      <c r="KP228" s="1633"/>
      <c r="KQ228" s="1633"/>
      <c r="KR228" s="1633"/>
      <c r="KS228" s="1633"/>
      <c r="KT228" s="1633"/>
      <c r="KU228" s="1633"/>
      <c r="KV228" s="1633"/>
      <c r="KW228" s="1633"/>
      <c r="KX228" s="1633"/>
      <c r="KY228" s="1633"/>
      <c r="KZ228" s="1633"/>
      <c r="LA228" s="1633"/>
      <c r="LB228" s="1633"/>
      <c r="LC228" s="1633"/>
      <c r="LD228" s="1633"/>
      <c r="LE228" s="1633"/>
      <c r="LF228" s="1633"/>
      <c r="LG228" s="1633"/>
      <c r="LH228" s="1633"/>
      <c r="LI228" s="1633"/>
      <c r="LJ228" s="1633"/>
      <c r="LK228" s="1633"/>
      <c r="LL228" s="1633"/>
      <c r="LM228" s="1633"/>
      <c r="LN228" s="1633"/>
      <c r="LO228" s="1642"/>
      <c r="LP228" s="1642"/>
      <c r="LQ228" s="1642"/>
      <c r="LR228" s="1642"/>
      <c r="LS228" s="1642"/>
      <c r="LT228" s="1642"/>
      <c r="LU228" s="1642"/>
      <c r="LV228" s="1643"/>
    </row>
    <row r="229" s="2140" customFormat="1" ht="45" customHeight="1" spans="1:334">
      <c r="A229" s="2417">
        <v>45841</v>
      </c>
      <c r="B229" s="1500" t="s">
        <v>173</v>
      </c>
      <c r="C229" s="1501" t="s">
        <v>98</v>
      </c>
      <c r="D229" s="1502">
        <v>4500172562</v>
      </c>
      <c r="E229" s="2253" t="s">
        <v>2376</v>
      </c>
      <c r="F229" s="1502" t="s">
        <v>2377</v>
      </c>
      <c r="G229" s="1505" t="s">
        <v>1859</v>
      </c>
      <c r="H229" s="1505" t="s">
        <v>1859</v>
      </c>
      <c r="I229" s="1532" t="s">
        <v>1861</v>
      </c>
      <c r="J229" s="1522">
        <v>7920</v>
      </c>
      <c r="K229" s="1534">
        <v>12</v>
      </c>
      <c r="L229" s="1534">
        <v>2640</v>
      </c>
      <c r="M229" s="1534">
        <f t="shared" si="153"/>
        <v>3</v>
      </c>
      <c r="N229" s="1536">
        <v>45898</v>
      </c>
      <c r="O229" s="1536">
        <f t="shared" si="171"/>
        <v>45896</v>
      </c>
      <c r="P229" s="1537" t="s">
        <v>1004</v>
      </c>
      <c r="Q229" s="1562" t="s">
        <v>78</v>
      </c>
      <c r="R229" s="2722">
        <v>7920</v>
      </c>
      <c r="S229" s="2722">
        <f t="shared" si="172"/>
        <v>0</v>
      </c>
      <c r="T229" s="2722"/>
      <c r="U229" s="2722" t="s">
        <v>829</v>
      </c>
      <c r="V229" s="1532"/>
      <c r="W229" s="1532" t="s">
        <v>111</v>
      </c>
      <c r="X229" s="1565" t="s">
        <v>2163</v>
      </c>
      <c r="Y229" s="1589" t="s">
        <v>88</v>
      </c>
      <c r="Z229" s="1589" t="s">
        <v>2164</v>
      </c>
      <c r="AA229" s="1589" t="s">
        <v>2165</v>
      </c>
      <c r="AB229" s="1589" t="s">
        <v>745</v>
      </c>
      <c r="AC229" s="1580" t="s">
        <v>2166</v>
      </c>
      <c r="AD229" s="1590" t="s">
        <v>181</v>
      </c>
      <c r="AE229" s="2277">
        <v>1510.5133</v>
      </c>
      <c r="AF229" s="2278">
        <f>AE229*M229</f>
        <v>4531.5399</v>
      </c>
      <c r="AG229" s="1504" t="s">
        <v>2378</v>
      </c>
      <c r="AH229" s="1609" t="s">
        <v>81</v>
      </c>
      <c r="AI229" s="2710"/>
      <c r="AJ229" s="2626">
        <v>10</v>
      </c>
      <c r="AK229" s="2627">
        <f t="shared" si="158"/>
        <v>7920</v>
      </c>
      <c r="AL229" s="2627"/>
      <c r="AM229" s="2627"/>
      <c r="AN229" s="2627"/>
      <c r="AO229" s="2627">
        <f>J229/12</f>
        <v>660</v>
      </c>
      <c r="AP229" s="2627"/>
      <c r="AQ229" s="2641"/>
      <c r="AR229" s="1610"/>
      <c r="AS229" s="1610" t="s">
        <v>63</v>
      </c>
      <c r="AT229" s="1610">
        <f t="shared" si="159"/>
        <v>7920</v>
      </c>
      <c r="AU229" s="1610"/>
      <c r="AV229" s="1622">
        <f t="shared" si="160"/>
        <v>792</v>
      </c>
      <c r="AW229" s="1622">
        <f t="shared" si="161"/>
        <v>792</v>
      </c>
      <c r="AX229" s="1622">
        <f t="shared" si="162"/>
        <v>792</v>
      </c>
      <c r="AY229" s="1622">
        <f t="shared" si="163"/>
        <v>792</v>
      </c>
      <c r="AZ229" s="1622">
        <f t="shared" si="164"/>
        <v>792</v>
      </c>
      <c r="BA229" s="1622">
        <f t="shared" si="165"/>
        <v>792</v>
      </c>
      <c r="BB229" s="1622">
        <f t="shared" si="166"/>
        <v>792</v>
      </c>
      <c r="BC229" s="1622">
        <f t="shared" si="167"/>
        <v>792</v>
      </c>
      <c r="BD229" s="1622">
        <f t="shared" si="168"/>
        <v>792</v>
      </c>
      <c r="BE229" s="1622">
        <f t="shared" si="169"/>
        <v>792</v>
      </c>
      <c r="BF229" s="1622">
        <f t="shared" si="170"/>
        <v>759</v>
      </c>
      <c r="BG229" s="2648">
        <f t="shared" si="155"/>
        <v>33</v>
      </c>
      <c r="BH229" s="1633"/>
      <c r="BI229" s="1633"/>
      <c r="BJ229" s="1633"/>
      <c r="BK229" s="1633"/>
      <c r="BL229" s="1633"/>
      <c r="BM229" s="1633"/>
      <c r="BN229" s="1633"/>
      <c r="BO229" s="1633"/>
      <c r="BP229" s="1633"/>
      <c r="BQ229" s="1633"/>
      <c r="BR229" s="1633"/>
      <c r="BS229" s="1633"/>
      <c r="BT229" s="1633"/>
      <c r="BU229" s="1633"/>
      <c r="BV229" s="1633"/>
      <c r="BW229" s="1633"/>
      <c r="BX229" s="1633"/>
      <c r="BY229" s="1633"/>
      <c r="BZ229" s="1633"/>
      <c r="CA229" s="1633"/>
      <c r="CB229" s="1633"/>
      <c r="CC229" s="1633"/>
      <c r="CD229" s="1633"/>
      <c r="CE229" s="1633"/>
      <c r="CF229" s="1633"/>
      <c r="CG229" s="1633"/>
      <c r="CH229" s="1633"/>
      <c r="CI229" s="1633"/>
      <c r="CJ229" s="1633"/>
      <c r="CK229" s="1633"/>
      <c r="CL229" s="1633"/>
      <c r="CM229" s="1633"/>
      <c r="CN229" s="1633"/>
      <c r="CO229" s="1633"/>
      <c r="CP229" s="1633"/>
      <c r="CQ229" s="1633"/>
      <c r="CR229" s="1633"/>
      <c r="CS229" s="1633"/>
      <c r="CT229" s="1633"/>
      <c r="CU229" s="1633"/>
      <c r="CV229" s="1633"/>
      <c r="CW229" s="1633"/>
      <c r="CX229" s="1633"/>
      <c r="CY229" s="1633"/>
      <c r="CZ229" s="1633"/>
      <c r="DA229" s="1633"/>
      <c r="DB229" s="1633"/>
      <c r="DC229" s="1633"/>
      <c r="DD229" s="1633"/>
      <c r="DE229" s="1633"/>
      <c r="DF229" s="1633"/>
      <c r="DG229" s="1633"/>
      <c r="DH229" s="1633"/>
      <c r="DI229" s="1633"/>
      <c r="DJ229" s="1633"/>
      <c r="DK229" s="1633"/>
      <c r="DL229" s="1633"/>
      <c r="DM229" s="1633"/>
      <c r="DN229" s="1633"/>
      <c r="DO229" s="1633"/>
      <c r="DP229" s="1633"/>
      <c r="DQ229" s="1633"/>
      <c r="DR229" s="1633"/>
      <c r="DS229" s="1633"/>
      <c r="DT229" s="1633"/>
      <c r="DU229" s="1633"/>
      <c r="DV229" s="1633"/>
      <c r="DW229" s="1633"/>
      <c r="DX229" s="1633"/>
      <c r="DY229" s="1633"/>
      <c r="DZ229" s="1633"/>
      <c r="EA229" s="1633"/>
      <c r="EB229" s="1633"/>
      <c r="EC229" s="1633"/>
      <c r="ED229" s="1633"/>
      <c r="EE229" s="1633"/>
      <c r="EF229" s="1633"/>
      <c r="EG229" s="1633"/>
      <c r="EH229" s="1633"/>
      <c r="EI229" s="1633"/>
      <c r="EJ229" s="1633"/>
      <c r="EK229" s="1633"/>
      <c r="EL229" s="1633"/>
      <c r="EM229" s="1633"/>
      <c r="EN229" s="1633"/>
      <c r="EO229" s="1633"/>
      <c r="EP229" s="1633"/>
      <c r="EQ229" s="1633"/>
      <c r="ER229" s="1633"/>
      <c r="ES229" s="1633"/>
      <c r="ET229" s="1633"/>
      <c r="EU229" s="1633"/>
      <c r="EV229" s="1633"/>
      <c r="EW229" s="1633"/>
      <c r="EX229" s="1633"/>
      <c r="EY229" s="1633"/>
      <c r="EZ229" s="1633"/>
      <c r="FA229" s="1633"/>
      <c r="FB229" s="1633"/>
      <c r="FC229" s="1633"/>
      <c r="FD229" s="1633"/>
      <c r="FE229" s="1633"/>
      <c r="FF229" s="1633"/>
      <c r="FG229" s="1633"/>
      <c r="FH229" s="1633"/>
      <c r="FI229" s="1633"/>
      <c r="FJ229" s="1633"/>
      <c r="FK229" s="1633"/>
      <c r="FL229" s="1633"/>
      <c r="FM229" s="1633"/>
      <c r="FN229" s="1633"/>
      <c r="FO229" s="1633"/>
      <c r="FP229" s="1633"/>
      <c r="FQ229" s="1633"/>
      <c r="FR229" s="1633"/>
      <c r="FS229" s="1633"/>
      <c r="FT229" s="1633"/>
      <c r="FU229" s="1633"/>
      <c r="FV229" s="1633"/>
      <c r="FW229" s="1633"/>
      <c r="FX229" s="1633"/>
      <c r="FY229" s="1633"/>
      <c r="FZ229" s="1633"/>
      <c r="GA229" s="1633"/>
      <c r="GB229" s="1633"/>
      <c r="GC229" s="1633"/>
      <c r="GD229" s="1633"/>
      <c r="GE229" s="1633"/>
      <c r="GF229" s="1633"/>
      <c r="GG229" s="1633"/>
      <c r="GH229" s="1633"/>
      <c r="GI229" s="1633"/>
      <c r="GJ229" s="1633"/>
      <c r="GK229" s="1633"/>
      <c r="GL229" s="1633"/>
      <c r="GM229" s="1633"/>
      <c r="GN229" s="1633"/>
      <c r="GO229" s="1633"/>
      <c r="GP229" s="1633"/>
      <c r="GQ229" s="1633"/>
      <c r="GR229" s="1633"/>
      <c r="GS229" s="1633"/>
      <c r="GT229" s="1633"/>
      <c r="GU229" s="1633"/>
      <c r="GV229" s="1633"/>
      <c r="GW229" s="1633"/>
      <c r="GX229" s="1633"/>
      <c r="GY229" s="1633"/>
      <c r="GZ229" s="1633"/>
      <c r="HA229" s="1633"/>
      <c r="HB229" s="1633"/>
      <c r="HC229" s="1633"/>
      <c r="HD229" s="1633"/>
      <c r="HE229" s="1633"/>
      <c r="HF229" s="1633"/>
      <c r="HG229" s="1633"/>
      <c r="HH229" s="1633"/>
      <c r="HI229" s="1633"/>
      <c r="HJ229" s="1633"/>
      <c r="HK229" s="1633"/>
      <c r="HL229" s="1633"/>
      <c r="HM229" s="1633"/>
      <c r="HN229" s="1633"/>
      <c r="HO229" s="1633"/>
      <c r="HP229" s="1633"/>
      <c r="HQ229" s="1633"/>
      <c r="HR229" s="1633"/>
      <c r="HS229" s="1633"/>
      <c r="HT229" s="1633"/>
      <c r="HU229" s="1633"/>
      <c r="HV229" s="1633"/>
      <c r="HW229" s="1633"/>
      <c r="HX229" s="1633"/>
      <c r="HY229" s="1633"/>
      <c r="HZ229" s="1633"/>
      <c r="IA229" s="1633"/>
      <c r="IB229" s="1633"/>
      <c r="IC229" s="1633"/>
      <c r="ID229" s="1633"/>
      <c r="IE229" s="1633"/>
      <c r="IF229" s="1633"/>
      <c r="IG229" s="1633"/>
      <c r="IH229" s="1633"/>
      <c r="II229" s="1633"/>
      <c r="IJ229" s="1633"/>
      <c r="IK229" s="1633"/>
      <c r="IL229" s="1633"/>
      <c r="IM229" s="1633"/>
      <c r="IN229" s="1633"/>
      <c r="IO229" s="1633"/>
      <c r="IP229" s="1633"/>
      <c r="IQ229" s="1633"/>
      <c r="IR229" s="1633"/>
      <c r="IS229" s="1633"/>
      <c r="IT229" s="1633"/>
      <c r="IU229" s="1633"/>
      <c r="IV229" s="1633"/>
      <c r="IW229" s="1633"/>
      <c r="IX229" s="1633"/>
      <c r="IY229" s="1633"/>
      <c r="IZ229" s="1633"/>
      <c r="JA229" s="1633"/>
      <c r="JB229" s="1633"/>
      <c r="JC229" s="1633"/>
      <c r="JD229" s="1633"/>
      <c r="JE229" s="1633"/>
      <c r="JF229" s="1633"/>
      <c r="JG229" s="1633"/>
      <c r="JH229" s="1633"/>
      <c r="JI229" s="1633"/>
      <c r="JJ229" s="1633"/>
      <c r="JK229" s="1633"/>
      <c r="JL229" s="1633"/>
      <c r="JM229" s="1633"/>
      <c r="JN229" s="1633"/>
      <c r="JO229" s="1633"/>
      <c r="JP229" s="1633"/>
      <c r="JQ229" s="1633"/>
      <c r="JR229" s="1633"/>
      <c r="JS229" s="1633"/>
      <c r="JT229" s="1633"/>
      <c r="JU229" s="1633"/>
      <c r="JV229" s="1633"/>
      <c r="JW229" s="1633"/>
      <c r="JX229" s="1633"/>
      <c r="JY229" s="1633"/>
      <c r="JZ229" s="1633"/>
      <c r="KA229" s="1633"/>
      <c r="KB229" s="1633"/>
      <c r="KC229" s="1633"/>
      <c r="KD229" s="1633"/>
      <c r="KE229" s="1633"/>
      <c r="KF229" s="1633"/>
      <c r="KG229" s="1633"/>
      <c r="KH229" s="1633"/>
      <c r="KI229" s="1633"/>
      <c r="KJ229" s="1633"/>
      <c r="KK229" s="1633"/>
      <c r="KL229" s="1633"/>
      <c r="KM229" s="1633"/>
      <c r="KN229" s="1633"/>
      <c r="KO229" s="1633"/>
      <c r="KP229" s="1633"/>
      <c r="KQ229" s="1633"/>
      <c r="KR229" s="1633"/>
      <c r="KS229" s="1633"/>
      <c r="KT229" s="1633"/>
      <c r="KU229" s="1633"/>
      <c r="KV229" s="1633"/>
      <c r="KW229" s="1633"/>
      <c r="KX229" s="1633"/>
      <c r="KY229" s="1633"/>
      <c r="KZ229" s="1633"/>
      <c r="LA229" s="1633"/>
      <c r="LB229" s="1633"/>
      <c r="LC229" s="1633"/>
      <c r="LD229" s="1633"/>
      <c r="LE229" s="1633"/>
      <c r="LF229" s="1633"/>
      <c r="LG229" s="1633"/>
      <c r="LH229" s="1633"/>
      <c r="LI229" s="1633"/>
      <c r="LJ229" s="1633"/>
      <c r="LK229" s="1633"/>
      <c r="LL229" s="1633"/>
      <c r="LM229" s="1633"/>
      <c r="LN229" s="1633"/>
      <c r="LO229" s="1642"/>
      <c r="LP229" s="1642"/>
      <c r="LQ229" s="1642"/>
      <c r="LR229" s="1642"/>
      <c r="LS229" s="1642"/>
      <c r="LT229" s="1642"/>
      <c r="LU229" s="1642"/>
      <c r="LV229" s="1643"/>
    </row>
    <row r="230" s="2140" customFormat="1" ht="45" customHeight="1" spans="1:334">
      <c r="A230" s="2417">
        <v>45841</v>
      </c>
      <c r="B230" s="1500" t="s">
        <v>173</v>
      </c>
      <c r="C230" s="1501" t="s">
        <v>98</v>
      </c>
      <c r="D230" s="1502">
        <v>4500172562</v>
      </c>
      <c r="E230" s="2253" t="s">
        <v>2379</v>
      </c>
      <c r="F230" s="1502" t="s">
        <v>2380</v>
      </c>
      <c r="G230" s="1505" t="s">
        <v>1859</v>
      </c>
      <c r="H230" s="1505" t="s">
        <v>1859</v>
      </c>
      <c r="I230" s="1532" t="s">
        <v>1861</v>
      </c>
      <c r="J230" s="1522">
        <v>7920</v>
      </c>
      <c r="K230" s="1534">
        <v>12</v>
      </c>
      <c r="L230" s="1534">
        <v>2640</v>
      </c>
      <c r="M230" s="1534">
        <f t="shared" si="153"/>
        <v>3</v>
      </c>
      <c r="N230" s="1536">
        <v>45898</v>
      </c>
      <c r="O230" s="1536">
        <f t="shared" si="171"/>
        <v>45896</v>
      </c>
      <c r="P230" s="1537" t="s">
        <v>489</v>
      </c>
      <c r="Q230" s="1562" t="s">
        <v>78</v>
      </c>
      <c r="R230" s="2722">
        <v>7920</v>
      </c>
      <c r="S230" s="2722">
        <f t="shared" ref="S230:S293" si="173">R230-J230</f>
        <v>0</v>
      </c>
      <c r="T230" s="2722"/>
      <c r="U230" s="2722" t="s">
        <v>829</v>
      </c>
      <c r="V230" s="1532"/>
      <c r="W230" s="1532" t="s">
        <v>111</v>
      </c>
      <c r="X230" s="1565" t="s">
        <v>2163</v>
      </c>
      <c r="Y230" s="1589" t="s">
        <v>88</v>
      </c>
      <c r="Z230" s="1589" t="s">
        <v>2164</v>
      </c>
      <c r="AA230" s="1589" t="s">
        <v>2165</v>
      </c>
      <c r="AB230" s="1589" t="s">
        <v>745</v>
      </c>
      <c r="AC230" s="1580" t="s">
        <v>2166</v>
      </c>
      <c r="AD230" s="1590" t="s">
        <v>181</v>
      </c>
      <c r="AE230" s="2277">
        <v>1510.5133</v>
      </c>
      <c r="AF230" s="2278">
        <f>AE230*M230</f>
        <v>4531.5399</v>
      </c>
      <c r="AG230" s="1504" t="s">
        <v>2381</v>
      </c>
      <c r="AH230" s="1609" t="s">
        <v>81</v>
      </c>
      <c r="AI230" s="2710"/>
      <c r="AJ230" s="2626">
        <v>10</v>
      </c>
      <c r="AK230" s="2627">
        <f t="shared" si="158"/>
        <v>7920</v>
      </c>
      <c r="AL230" s="2627"/>
      <c r="AM230" s="2627"/>
      <c r="AN230" s="2627"/>
      <c r="AO230" s="2627">
        <f>J230/12</f>
        <v>660</v>
      </c>
      <c r="AP230" s="2627"/>
      <c r="AQ230" s="2641"/>
      <c r="AR230" s="1610"/>
      <c r="AS230" s="1610" t="s">
        <v>63</v>
      </c>
      <c r="AT230" s="1610">
        <f t="shared" si="159"/>
        <v>7920</v>
      </c>
      <c r="AU230" s="1610"/>
      <c r="AV230" s="1622">
        <f t="shared" si="160"/>
        <v>792</v>
      </c>
      <c r="AW230" s="1622">
        <f t="shared" si="161"/>
        <v>792</v>
      </c>
      <c r="AX230" s="1622">
        <f t="shared" si="162"/>
        <v>792</v>
      </c>
      <c r="AY230" s="1622">
        <f t="shared" si="163"/>
        <v>792</v>
      </c>
      <c r="AZ230" s="1622">
        <f t="shared" si="164"/>
        <v>792</v>
      </c>
      <c r="BA230" s="1622">
        <f t="shared" si="165"/>
        <v>792</v>
      </c>
      <c r="BB230" s="1622">
        <f t="shared" si="166"/>
        <v>792</v>
      </c>
      <c r="BC230" s="1622">
        <f t="shared" si="167"/>
        <v>792</v>
      </c>
      <c r="BD230" s="1622">
        <f t="shared" si="168"/>
        <v>792</v>
      </c>
      <c r="BE230" s="1622">
        <f t="shared" si="169"/>
        <v>792</v>
      </c>
      <c r="BF230" s="1622">
        <f t="shared" si="170"/>
        <v>759</v>
      </c>
      <c r="BG230" s="2648">
        <f t="shared" si="155"/>
        <v>33</v>
      </c>
      <c r="BH230" s="1633"/>
      <c r="BI230" s="1633"/>
      <c r="BJ230" s="1633"/>
      <c r="BK230" s="1633"/>
      <c r="BL230" s="1633"/>
      <c r="BM230" s="1633"/>
      <c r="BN230" s="1633"/>
      <c r="BO230" s="1633"/>
      <c r="BP230" s="1633"/>
      <c r="BQ230" s="1633"/>
      <c r="BR230" s="1633"/>
      <c r="BS230" s="1633"/>
      <c r="BT230" s="1633"/>
      <c r="BU230" s="1633"/>
      <c r="BV230" s="1633"/>
      <c r="BW230" s="1633"/>
      <c r="BX230" s="1633"/>
      <c r="BY230" s="1633"/>
      <c r="BZ230" s="1633"/>
      <c r="CA230" s="1633"/>
      <c r="CB230" s="1633"/>
      <c r="CC230" s="1633"/>
      <c r="CD230" s="1633"/>
      <c r="CE230" s="1633"/>
      <c r="CF230" s="1633"/>
      <c r="CG230" s="1633"/>
      <c r="CH230" s="1633"/>
      <c r="CI230" s="1633"/>
      <c r="CJ230" s="1633"/>
      <c r="CK230" s="1633"/>
      <c r="CL230" s="1633"/>
      <c r="CM230" s="1633"/>
      <c r="CN230" s="1633"/>
      <c r="CO230" s="1633"/>
      <c r="CP230" s="1633"/>
      <c r="CQ230" s="1633"/>
      <c r="CR230" s="1633"/>
      <c r="CS230" s="1633"/>
      <c r="CT230" s="1633"/>
      <c r="CU230" s="1633"/>
      <c r="CV230" s="1633"/>
      <c r="CW230" s="1633"/>
      <c r="CX230" s="1633"/>
      <c r="CY230" s="1633"/>
      <c r="CZ230" s="1633"/>
      <c r="DA230" s="1633"/>
      <c r="DB230" s="1633"/>
      <c r="DC230" s="1633"/>
      <c r="DD230" s="1633"/>
      <c r="DE230" s="1633"/>
      <c r="DF230" s="1633"/>
      <c r="DG230" s="1633"/>
      <c r="DH230" s="1633"/>
      <c r="DI230" s="1633"/>
      <c r="DJ230" s="1633"/>
      <c r="DK230" s="1633"/>
      <c r="DL230" s="1633"/>
      <c r="DM230" s="1633"/>
      <c r="DN230" s="1633"/>
      <c r="DO230" s="1633"/>
      <c r="DP230" s="1633"/>
      <c r="DQ230" s="1633"/>
      <c r="DR230" s="1633"/>
      <c r="DS230" s="1633"/>
      <c r="DT230" s="1633"/>
      <c r="DU230" s="1633"/>
      <c r="DV230" s="1633"/>
      <c r="DW230" s="1633"/>
      <c r="DX230" s="1633"/>
      <c r="DY230" s="1633"/>
      <c r="DZ230" s="1633"/>
      <c r="EA230" s="1633"/>
      <c r="EB230" s="1633"/>
      <c r="EC230" s="1633"/>
      <c r="ED230" s="1633"/>
      <c r="EE230" s="1633"/>
      <c r="EF230" s="1633"/>
      <c r="EG230" s="1633"/>
      <c r="EH230" s="1633"/>
      <c r="EI230" s="1633"/>
      <c r="EJ230" s="1633"/>
      <c r="EK230" s="1633"/>
      <c r="EL230" s="1633"/>
      <c r="EM230" s="1633"/>
      <c r="EN230" s="1633"/>
      <c r="EO230" s="1633"/>
      <c r="EP230" s="1633"/>
      <c r="EQ230" s="1633"/>
      <c r="ER230" s="1633"/>
      <c r="ES230" s="1633"/>
      <c r="ET230" s="1633"/>
      <c r="EU230" s="1633"/>
      <c r="EV230" s="1633"/>
      <c r="EW230" s="1633"/>
      <c r="EX230" s="1633"/>
      <c r="EY230" s="1633"/>
      <c r="EZ230" s="1633"/>
      <c r="FA230" s="1633"/>
      <c r="FB230" s="1633"/>
      <c r="FC230" s="1633"/>
      <c r="FD230" s="1633"/>
      <c r="FE230" s="1633"/>
      <c r="FF230" s="1633"/>
      <c r="FG230" s="1633"/>
      <c r="FH230" s="1633"/>
      <c r="FI230" s="1633"/>
      <c r="FJ230" s="1633"/>
      <c r="FK230" s="1633"/>
      <c r="FL230" s="1633"/>
      <c r="FM230" s="1633"/>
      <c r="FN230" s="1633"/>
      <c r="FO230" s="1633"/>
      <c r="FP230" s="1633"/>
      <c r="FQ230" s="1633"/>
      <c r="FR230" s="1633"/>
      <c r="FS230" s="1633"/>
      <c r="FT230" s="1633"/>
      <c r="FU230" s="1633"/>
      <c r="FV230" s="1633"/>
      <c r="FW230" s="1633"/>
      <c r="FX230" s="1633"/>
      <c r="FY230" s="1633"/>
      <c r="FZ230" s="1633"/>
      <c r="GA230" s="1633"/>
      <c r="GB230" s="1633"/>
      <c r="GC230" s="1633"/>
      <c r="GD230" s="1633"/>
      <c r="GE230" s="1633"/>
      <c r="GF230" s="1633"/>
      <c r="GG230" s="1633"/>
      <c r="GH230" s="1633"/>
      <c r="GI230" s="1633"/>
      <c r="GJ230" s="1633"/>
      <c r="GK230" s="1633"/>
      <c r="GL230" s="1633"/>
      <c r="GM230" s="1633"/>
      <c r="GN230" s="1633"/>
      <c r="GO230" s="1633"/>
      <c r="GP230" s="1633"/>
      <c r="GQ230" s="1633"/>
      <c r="GR230" s="1633"/>
      <c r="GS230" s="1633"/>
      <c r="GT230" s="1633"/>
      <c r="GU230" s="1633"/>
      <c r="GV230" s="1633"/>
      <c r="GW230" s="1633"/>
      <c r="GX230" s="1633"/>
      <c r="GY230" s="1633"/>
      <c r="GZ230" s="1633"/>
      <c r="HA230" s="1633"/>
      <c r="HB230" s="1633"/>
      <c r="HC230" s="1633"/>
      <c r="HD230" s="1633"/>
      <c r="HE230" s="1633"/>
      <c r="HF230" s="1633"/>
      <c r="HG230" s="1633"/>
      <c r="HH230" s="1633"/>
      <c r="HI230" s="1633"/>
      <c r="HJ230" s="1633"/>
      <c r="HK230" s="1633"/>
      <c r="HL230" s="1633"/>
      <c r="HM230" s="1633"/>
      <c r="HN230" s="1633"/>
      <c r="HO230" s="1633"/>
      <c r="HP230" s="1633"/>
      <c r="HQ230" s="1633"/>
      <c r="HR230" s="1633"/>
      <c r="HS230" s="1633"/>
      <c r="HT230" s="1633"/>
      <c r="HU230" s="1633"/>
      <c r="HV230" s="1633"/>
      <c r="HW230" s="1633"/>
      <c r="HX230" s="1633"/>
      <c r="HY230" s="1633"/>
      <c r="HZ230" s="1633"/>
      <c r="IA230" s="1633"/>
      <c r="IB230" s="1633"/>
      <c r="IC230" s="1633"/>
      <c r="ID230" s="1633"/>
      <c r="IE230" s="1633"/>
      <c r="IF230" s="1633"/>
      <c r="IG230" s="1633"/>
      <c r="IH230" s="1633"/>
      <c r="II230" s="1633"/>
      <c r="IJ230" s="1633"/>
      <c r="IK230" s="1633"/>
      <c r="IL230" s="1633"/>
      <c r="IM230" s="1633"/>
      <c r="IN230" s="1633"/>
      <c r="IO230" s="1633"/>
      <c r="IP230" s="1633"/>
      <c r="IQ230" s="1633"/>
      <c r="IR230" s="1633"/>
      <c r="IS230" s="1633"/>
      <c r="IT230" s="1633"/>
      <c r="IU230" s="1633"/>
      <c r="IV230" s="1633"/>
      <c r="IW230" s="1633"/>
      <c r="IX230" s="1633"/>
      <c r="IY230" s="1633"/>
      <c r="IZ230" s="1633"/>
      <c r="JA230" s="1633"/>
      <c r="JB230" s="1633"/>
      <c r="JC230" s="1633"/>
      <c r="JD230" s="1633"/>
      <c r="JE230" s="1633"/>
      <c r="JF230" s="1633"/>
      <c r="JG230" s="1633"/>
      <c r="JH230" s="1633"/>
      <c r="JI230" s="1633"/>
      <c r="JJ230" s="1633"/>
      <c r="JK230" s="1633"/>
      <c r="JL230" s="1633"/>
      <c r="JM230" s="1633"/>
      <c r="JN230" s="1633"/>
      <c r="JO230" s="1633"/>
      <c r="JP230" s="1633"/>
      <c r="JQ230" s="1633"/>
      <c r="JR230" s="1633"/>
      <c r="JS230" s="1633"/>
      <c r="JT230" s="1633"/>
      <c r="JU230" s="1633"/>
      <c r="JV230" s="1633"/>
      <c r="JW230" s="1633"/>
      <c r="JX230" s="1633"/>
      <c r="JY230" s="1633"/>
      <c r="JZ230" s="1633"/>
      <c r="KA230" s="1633"/>
      <c r="KB230" s="1633"/>
      <c r="KC230" s="1633"/>
      <c r="KD230" s="1633"/>
      <c r="KE230" s="1633"/>
      <c r="KF230" s="1633"/>
      <c r="KG230" s="1633"/>
      <c r="KH230" s="1633"/>
      <c r="KI230" s="1633"/>
      <c r="KJ230" s="1633"/>
      <c r="KK230" s="1633"/>
      <c r="KL230" s="1633"/>
      <c r="KM230" s="1633"/>
      <c r="KN230" s="1633"/>
      <c r="KO230" s="1633"/>
      <c r="KP230" s="1633"/>
      <c r="KQ230" s="1633"/>
      <c r="KR230" s="1633"/>
      <c r="KS230" s="1633"/>
      <c r="KT230" s="1633"/>
      <c r="KU230" s="1633"/>
      <c r="KV230" s="1633"/>
      <c r="KW230" s="1633"/>
      <c r="KX230" s="1633"/>
      <c r="KY230" s="1633"/>
      <c r="KZ230" s="1633"/>
      <c r="LA230" s="1633"/>
      <c r="LB230" s="1633"/>
      <c r="LC230" s="1633"/>
      <c r="LD230" s="1633"/>
      <c r="LE230" s="1633"/>
      <c r="LF230" s="1633"/>
      <c r="LG230" s="1633"/>
      <c r="LH230" s="1633"/>
      <c r="LI230" s="1633"/>
      <c r="LJ230" s="1633"/>
      <c r="LK230" s="1633"/>
      <c r="LL230" s="1633"/>
      <c r="LM230" s="1633"/>
      <c r="LN230" s="1633"/>
      <c r="LO230" s="1642"/>
      <c r="LP230" s="1642"/>
      <c r="LQ230" s="1642"/>
      <c r="LR230" s="1642"/>
      <c r="LS230" s="1642"/>
      <c r="LT230" s="1642"/>
      <c r="LU230" s="1642"/>
      <c r="LV230" s="1643"/>
    </row>
    <row r="231" s="2140" customFormat="1" ht="45" customHeight="1" spans="1:334">
      <c r="A231" s="2417">
        <v>45889</v>
      </c>
      <c r="B231" s="1500"/>
      <c r="C231" s="1501"/>
      <c r="D231" s="1502" t="s">
        <v>2382</v>
      </c>
      <c r="E231" s="2253"/>
      <c r="F231" s="1502"/>
      <c r="G231" s="1505" t="s">
        <v>93</v>
      </c>
      <c r="H231" s="1505" t="s">
        <v>1727</v>
      </c>
      <c r="I231" s="1532" t="s">
        <v>1728</v>
      </c>
      <c r="J231" s="1522">
        <v>1440</v>
      </c>
      <c r="K231" s="1534">
        <v>0</v>
      </c>
      <c r="L231" s="1534">
        <v>96</v>
      </c>
      <c r="M231" s="1534">
        <f t="shared" si="153"/>
        <v>15</v>
      </c>
      <c r="N231" s="1536">
        <v>45905</v>
      </c>
      <c r="O231" s="1536">
        <f t="shared" si="171"/>
        <v>45903</v>
      </c>
      <c r="P231" s="1537"/>
      <c r="Q231" s="1562" t="s">
        <v>78</v>
      </c>
      <c r="R231" s="2722">
        <v>1440</v>
      </c>
      <c r="S231" s="2722">
        <f t="shared" si="173"/>
        <v>0</v>
      </c>
      <c r="T231" s="2722"/>
      <c r="U231" s="2722"/>
      <c r="V231" s="1532"/>
      <c r="W231" s="1532"/>
      <c r="X231" s="1565"/>
      <c r="Y231" s="1589"/>
      <c r="Z231" s="1589"/>
      <c r="AA231" s="1589"/>
      <c r="AB231" s="1589"/>
      <c r="AC231" s="1580" t="s">
        <v>95</v>
      </c>
      <c r="AD231" s="1590" t="s">
        <v>80</v>
      </c>
      <c r="AE231" s="2277"/>
      <c r="AF231" s="2278"/>
      <c r="AG231" s="1504"/>
      <c r="AH231" s="1609"/>
      <c r="AI231" s="2710"/>
      <c r="AJ231" s="2626">
        <v>10</v>
      </c>
      <c r="AK231" s="2627">
        <f t="shared" si="158"/>
        <v>1440</v>
      </c>
      <c r="AL231" s="2627"/>
      <c r="AM231" s="2627"/>
      <c r="AN231" s="2627">
        <f t="shared" ref="AN231:AN239" si="174">J231/24</f>
        <v>60</v>
      </c>
      <c r="AO231" s="2627"/>
      <c r="AP231" s="2627"/>
      <c r="AQ231" s="2641"/>
      <c r="AR231" s="1610"/>
      <c r="AS231" s="1610" t="s">
        <v>63</v>
      </c>
      <c r="AT231" s="1610">
        <f t="shared" si="159"/>
        <v>1440</v>
      </c>
      <c r="AU231" s="1610"/>
      <c r="AV231" s="1622">
        <f t="shared" si="160"/>
        <v>144</v>
      </c>
      <c r="AW231" s="1622">
        <f t="shared" si="161"/>
        <v>144</v>
      </c>
      <c r="AX231" s="1622">
        <f t="shared" si="162"/>
        <v>144</v>
      </c>
      <c r="AY231" s="1622">
        <f t="shared" si="163"/>
        <v>144</v>
      </c>
      <c r="AZ231" s="1622">
        <f t="shared" si="164"/>
        <v>144</v>
      </c>
      <c r="BA231" s="1622">
        <f t="shared" si="165"/>
        <v>144</v>
      </c>
      <c r="BB231" s="1622">
        <f t="shared" si="166"/>
        <v>144</v>
      </c>
      <c r="BC231" s="1622">
        <f t="shared" si="167"/>
        <v>144</v>
      </c>
      <c r="BD231" s="1622">
        <f t="shared" si="168"/>
        <v>144</v>
      </c>
      <c r="BE231" s="1622">
        <f t="shared" si="169"/>
        <v>144</v>
      </c>
      <c r="BF231" s="1622">
        <f t="shared" si="170"/>
        <v>138</v>
      </c>
      <c r="BG231" s="2732">
        <f t="shared" si="155"/>
        <v>6</v>
      </c>
      <c r="BH231" s="1633"/>
      <c r="BI231" s="1633"/>
      <c r="BJ231" s="1633"/>
      <c r="BK231" s="1633"/>
      <c r="BL231" s="1633"/>
      <c r="BM231" s="1633"/>
      <c r="BN231" s="1633"/>
      <c r="BO231" s="1633"/>
      <c r="BP231" s="1633"/>
      <c r="BQ231" s="1633"/>
      <c r="BR231" s="1633"/>
      <c r="BS231" s="1633"/>
      <c r="BT231" s="1633"/>
      <c r="BU231" s="1633"/>
      <c r="BV231" s="1633"/>
      <c r="BW231" s="1633"/>
      <c r="BX231" s="1633"/>
      <c r="BY231" s="1633"/>
      <c r="BZ231" s="1633"/>
      <c r="CA231" s="1633"/>
      <c r="CB231" s="1633"/>
      <c r="CC231" s="1633"/>
      <c r="CD231" s="1633"/>
      <c r="CE231" s="1633"/>
      <c r="CF231" s="1633"/>
      <c r="CG231" s="1633"/>
      <c r="CH231" s="1633"/>
      <c r="CI231" s="1633"/>
      <c r="CJ231" s="1633"/>
      <c r="CK231" s="1633"/>
      <c r="CL231" s="1633"/>
      <c r="CM231" s="1633"/>
      <c r="CN231" s="1633"/>
      <c r="CO231" s="1633"/>
      <c r="CP231" s="1633"/>
      <c r="CQ231" s="1633"/>
      <c r="CR231" s="1633"/>
      <c r="CS231" s="1633"/>
      <c r="CT231" s="1633"/>
      <c r="CU231" s="1633"/>
      <c r="CV231" s="1633"/>
      <c r="CW231" s="1633"/>
      <c r="CX231" s="1633"/>
      <c r="CY231" s="1633"/>
      <c r="CZ231" s="1633"/>
      <c r="DA231" s="1633"/>
      <c r="DB231" s="1633"/>
      <c r="DC231" s="1633"/>
      <c r="DD231" s="1633"/>
      <c r="DE231" s="1633"/>
      <c r="DF231" s="1633"/>
      <c r="DG231" s="1633"/>
      <c r="DH231" s="1633"/>
      <c r="DI231" s="1633"/>
      <c r="DJ231" s="1633"/>
      <c r="DK231" s="1633"/>
      <c r="DL231" s="1633"/>
      <c r="DM231" s="1633"/>
      <c r="DN231" s="1633"/>
      <c r="DO231" s="1633"/>
      <c r="DP231" s="1633"/>
      <c r="DQ231" s="1633"/>
      <c r="DR231" s="1633"/>
      <c r="DS231" s="1633"/>
      <c r="DT231" s="1633"/>
      <c r="DU231" s="1633"/>
      <c r="DV231" s="1633"/>
      <c r="DW231" s="1633"/>
      <c r="DX231" s="1633"/>
      <c r="DY231" s="1633"/>
      <c r="DZ231" s="1633"/>
      <c r="EA231" s="1633"/>
      <c r="EB231" s="1633"/>
      <c r="EC231" s="1633"/>
      <c r="ED231" s="1633"/>
      <c r="EE231" s="1633"/>
      <c r="EF231" s="1633"/>
      <c r="EG231" s="1633"/>
      <c r="EH231" s="1633"/>
      <c r="EI231" s="1633"/>
      <c r="EJ231" s="1633"/>
      <c r="EK231" s="1633"/>
      <c r="EL231" s="1633"/>
      <c r="EM231" s="1633"/>
      <c r="EN231" s="1633"/>
      <c r="EO231" s="1633"/>
      <c r="EP231" s="1633"/>
      <c r="EQ231" s="1633"/>
      <c r="ER231" s="1633"/>
      <c r="ES231" s="1633"/>
      <c r="ET231" s="1633"/>
      <c r="EU231" s="1633"/>
      <c r="EV231" s="1633"/>
      <c r="EW231" s="1633"/>
      <c r="EX231" s="1633"/>
      <c r="EY231" s="1633"/>
      <c r="EZ231" s="1633"/>
      <c r="FA231" s="1633"/>
      <c r="FB231" s="1633"/>
      <c r="FC231" s="1633"/>
      <c r="FD231" s="1633"/>
      <c r="FE231" s="1633"/>
      <c r="FF231" s="1633"/>
      <c r="FG231" s="1633"/>
      <c r="FH231" s="1633"/>
      <c r="FI231" s="1633"/>
      <c r="FJ231" s="1633"/>
      <c r="FK231" s="1633"/>
      <c r="FL231" s="1633"/>
      <c r="FM231" s="1633"/>
      <c r="FN231" s="1633"/>
      <c r="FO231" s="1633"/>
      <c r="FP231" s="1633"/>
      <c r="FQ231" s="1633"/>
      <c r="FR231" s="1633"/>
      <c r="FS231" s="1633"/>
      <c r="FT231" s="1633"/>
      <c r="FU231" s="1633"/>
      <c r="FV231" s="1633"/>
      <c r="FW231" s="1633"/>
      <c r="FX231" s="1633"/>
      <c r="FY231" s="1633"/>
      <c r="FZ231" s="1633"/>
      <c r="GA231" s="1633"/>
      <c r="GB231" s="1633"/>
      <c r="GC231" s="1633"/>
      <c r="GD231" s="1633"/>
      <c r="GE231" s="1633"/>
      <c r="GF231" s="1633"/>
      <c r="GG231" s="1633"/>
      <c r="GH231" s="1633"/>
      <c r="GI231" s="1633"/>
      <c r="GJ231" s="1633"/>
      <c r="GK231" s="1633"/>
      <c r="GL231" s="1633"/>
      <c r="GM231" s="1633"/>
      <c r="GN231" s="1633"/>
      <c r="GO231" s="1633"/>
      <c r="GP231" s="1633"/>
      <c r="GQ231" s="1633"/>
      <c r="GR231" s="1633"/>
      <c r="GS231" s="1633"/>
      <c r="GT231" s="1633"/>
      <c r="GU231" s="1633"/>
      <c r="GV231" s="1633"/>
      <c r="GW231" s="1633"/>
      <c r="GX231" s="1633"/>
      <c r="GY231" s="1633"/>
      <c r="GZ231" s="1633"/>
      <c r="HA231" s="1633"/>
      <c r="HB231" s="1633"/>
      <c r="HC231" s="1633"/>
      <c r="HD231" s="1633"/>
      <c r="HE231" s="1633"/>
      <c r="HF231" s="1633"/>
      <c r="HG231" s="1633"/>
      <c r="HH231" s="1633"/>
      <c r="HI231" s="1633"/>
      <c r="HJ231" s="1633"/>
      <c r="HK231" s="1633"/>
      <c r="HL231" s="1633"/>
      <c r="HM231" s="1633"/>
      <c r="HN231" s="1633"/>
      <c r="HO231" s="1633"/>
      <c r="HP231" s="1633"/>
      <c r="HQ231" s="1633"/>
      <c r="HR231" s="1633"/>
      <c r="HS231" s="1633"/>
      <c r="HT231" s="1633"/>
      <c r="HU231" s="1633"/>
      <c r="HV231" s="1633"/>
      <c r="HW231" s="1633"/>
      <c r="HX231" s="1633"/>
      <c r="HY231" s="1633"/>
      <c r="HZ231" s="1633"/>
      <c r="IA231" s="1633"/>
      <c r="IB231" s="1633"/>
      <c r="IC231" s="1633"/>
      <c r="ID231" s="1633"/>
      <c r="IE231" s="1633"/>
      <c r="IF231" s="1633"/>
      <c r="IG231" s="1633"/>
      <c r="IH231" s="1633"/>
      <c r="II231" s="1633"/>
      <c r="IJ231" s="1633"/>
      <c r="IK231" s="1633"/>
      <c r="IL231" s="1633"/>
      <c r="IM231" s="1633"/>
      <c r="IN231" s="1633"/>
      <c r="IO231" s="1633"/>
      <c r="IP231" s="1633"/>
      <c r="IQ231" s="1633"/>
      <c r="IR231" s="1633"/>
      <c r="IS231" s="1633"/>
      <c r="IT231" s="1633"/>
      <c r="IU231" s="1633"/>
      <c r="IV231" s="1633"/>
      <c r="IW231" s="1633"/>
      <c r="IX231" s="1633"/>
      <c r="IY231" s="1633"/>
      <c r="IZ231" s="1633"/>
      <c r="JA231" s="1633"/>
      <c r="JB231" s="1633"/>
      <c r="JC231" s="1633"/>
      <c r="JD231" s="1633"/>
      <c r="JE231" s="1633"/>
      <c r="JF231" s="1633"/>
      <c r="JG231" s="1633"/>
      <c r="JH231" s="1633"/>
      <c r="JI231" s="1633"/>
      <c r="JJ231" s="1633"/>
      <c r="JK231" s="1633"/>
      <c r="JL231" s="1633"/>
      <c r="JM231" s="1633"/>
      <c r="JN231" s="1633"/>
      <c r="JO231" s="1633"/>
      <c r="JP231" s="1633"/>
      <c r="JQ231" s="1633"/>
      <c r="JR231" s="1633"/>
      <c r="JS231" s="1633"/>
      <c r="JT231" s="1633"/>
      <c r="JU231" s="1633"/>
      <c r="JV231" s="1633"/>
      <c r="JW231" s="1633"/>
      <c r="JX231" s="1633"/>
      <c r="JY231" s="1633"/>
      <c r="JZ231" s="1633"/>
      <c r="KA231" s="1633"/>
      <c r="KB231" s="1633"/>
      <c r="KC231" s="1633"/>
      <c r="KD231" s="1633"/>
      <c r="KE231" s="1633"/>
      <c r="KF231" s="1633"/>
      <c r="KG231" s="1633"/>
      <c r="KH231" s="1633"/>
      <c r="KI231" s="1633"/>
      <c r="KJ231" s="1633"/>
      <c r="KK231" s="1633"/>
      <c r="KL231" s="1633"/>
      <c r="KM231" s="1633"/>
      <c r="KN231" s="1633"/>
      <c r="KO231" s="1633"/>
      <c r="KP231" s="1633"/>
      <c r="KQ231" s="1633"/>
      <c r="KR231" s="1633"/>
      <c r="KS231" s="1633"/>
      <c r="KT231" s="1633"/>
      <c r="KU231" s="1633"/>
      <c r="KV231" s="1633"/>
      <c r="KW231" s="1633"/>
      <c r="KX231" s="1633"/>
      <c r="KY231" s="1633"/>
      <c r="KZ231" s="1633"/>
      <c r="LA231" s="1633"/>
      <c r="LB231" s="1633"/>
      <c r="LC231" s="1633"/>
      <c r="LD231" s="1633"/>
      <c r="LE231" s="1633"/>
      <c r="LF231" s="1633"/>
      <c r="LG231" s="1633"/>
      <c r="LH231" s="1633"/>
      <c r="LI231" s="1633"/>
      <c r="LJ231" s="1633"/>
      <c r="LK231" s="1633"/>
      <c r="LL231" s="1633"/>
      <c r="LM231" s="1633"/>
      <c r="LN231" s="1633"/>
      <c r="LO231" s="1642"/>
      <c r="LP231" s="1642"/>
      <c r="LQ231" s="1642"/>
      <c r="LR231" s="1642"/>
      <c r="LS231" s="1642"/>
      <c r="LT231" s="1642"/>
      <c r="LU231" s="1642"/>
      <c r="LV231" s="1643"/>
    </row>
    <row r="232" s="2140" customFormat="1" ht="45" customHeight="1" spans="1:334">
      <c r="A232" s="2417">
        <v>45881</v>
      </c>
      <c r="B232" s="1500"/>
      <c r="C232" s="1501"/>
      <c r="D232" s="1502" t="s">
        <v>1057</v>
      </c>
      <c r="E232" s="2253"/>
      <c r="F232" s="1502"/>
      <c r="G232" s="1505" t="s">
        <v>93</v>
      </c>
      <c r="H232" s="1505" t="s">
        <v>1727</v>
      </c>
      <c r="I232" s="1532" t="s">
        <v>1728</v>
      </c>
      <c r="J232" s="1522">
        <v>480</v>
      </c>
      <c r="K232" s="1534">
        <v>0</v>
      </c>
      <c r="L232" s="1534">
        <v>96</v>
      </c>
      <c r="M232" s="1534">
        <f t="shared" si="153"/>
        <v>5</v>
      </c>
      <c r="N232" s="1536">
        <v>45902</v>
      </c>
      <c r="O232" s="1536">
        <f>N232-1</f>
        <v>45901</v>
      </c>
      <c r="P232" s="1537"/>
      <c r="Q232" s="1562" t="s">
        <v>78</v>
      </c>
      <c r="R232" s="2722">
        <v>480</v>
      </c>
      <c r="S232" s="2722">
        <f t="shared" si="173"/>
        <v>0</v>
      </c>
      <c r="T232" s="2722"/>
      <c r="U232" s="2722"/>
      <c r="V232" s="1532"/>
      <c r="W232" s="1532" t="s">
        <v>111</v>
      </c>
      <c r="X232" s="1565">
        <v>45881</v>
      </c>
      <c r="Y232" s="1589" t="s">
        <v>88</v>
      </c>
      <c r="Z232" s="1589" t="s">
        <v>88</v>
      </c>
      <c r="AA232" s="1589"/>
      <c r="AB232" s="1589"/>
      <c r="AC232" s="1580" t="s">
        <v>1058</v>
      </c>
      <c r="AD232" s="1590" t="s">
        <v>80</v>
      </c>
      <c r="AE232" s="2277"/>
      <c r="AF232" s="2278"/>
      <c r="AG232" s="1504"/>
      <c r="AH232" s="1609"/>
      <c r="AI232" s="2710"/>
      <c r="AJ232" s="2626">
        <v>10</v>
      </c>
      <c r="AK232" s="2627">
        <f t="shared" si="158"/>
        <v>480</v>
      </c>
      <c r="AL232" s="2627"/>
      <c r="AM232" s="2627"/>
      <c r="AN232" s="2627">
        <f t="shared" si="174"/>
        <v>20</v>
      </c>
      <c r="AO232" s="2627"/>
      <c r="AP232" s="2627"/>
      <c r="AQ232" s="2641"/>
      <c r="AR232" s="1610"/>
      <c r="AS232" s="1610" t="s">
        <v>63</v>
      </c>
      <c r="AT232" s="1610">
        <f t="shared" si="159"/>
        <v>480</v>
      </c>
      <c r="AU232" s="1610"/>
      <c r="AV232" s="1622">
        <f t="shared" si="160"/>
        <v>48</v>
      </c>
      <c r="AW232" s="1622">
        <f t="shared" si="161"/>
        <v>48</v>
      </c>
      <c r="AX232" s="1622">
        <f t="shared" si="162"/>
        <v>48</v>
      </c>
      <c r="AY232" s="1622">
        <f t="shared" si="163"/>
        <v>48</v>
      </c>
      <c r="AZ232" s="1622">
        <f t="shared" si="164"/>
        <v>48</v>
      </c>
      <c r="BA232" s="1622">
        <f t="shared" si="165"/>
        <v>48</v>
      </c>
      <c r="BB232" s="1622">
        <f t="shared" si="166"/>
        <v>48</v>
      </c>
      <c r="BC232" s="1622">
        <f t="shared" si="167"/>
        <v>48</v>
      </c>
      <c r="BD232" s="1622">
        <f t="shared" si="168"/>
        <v>48</v>
      </c>
      <c r="BE232" s="1622">
        <f t="shared" si="169"/>
        <v>48</v>
      </c>
      <c r="BF232" s="1622">
        <f t="shared" si="170"/>
        <v>46</v>
      </c>
      <c r="BG232" s="2732">
        <f t="shared" si="155"/>
        <v>2</v>
      </c>
      <c r="BH232" s="1633"/>
      <c r="BI232" s="1633"/>
      <c r="BJ232" s="1633"/>
      <c r="BK232" s="1633"/>
      <c r="BL232" s="1633"/>
      <c r="BM232" s="1633"/>
      <c r="BN232" s="1633"/>
      <c r="BO232" s="1633"/>
      <c r="BP232" s="1633"/>
      <c r="BQ232" s="1633"/>
      <c r="BR232" s="1633"/>
      <c r="BS232" s="1633"/>
      <c r="BT232" s="1633"/>
      <c r="BU232" s="1633"/>
      <c r="BV232" s="1633"/>
      <c r="BW232" s="1633"/>
      <c r="BX232" s="1633"/>
      <c r="BY232" s="1633"/>
      <c r="BZ232" s="1633"/>
      <c r="CA232" s="1633"/>
      <c r="CB232" s="1633"/>
      <c r="CC232" s="1633"/>
      <c r="CD232" s="1633"/>
      <c r="CE232" s="1633"/>
      <c r="CF232" s="1633"/>
      <c r="CG232" s="1633"/>
      <c r="CH232" s="1633"/>
      <c r="CI232" s="1633"/>
      <c r="CJ232" s="1633"/>
      <c r="CK232" s="1633"/>
      <c r="CL232" s="1633"/>
      <c r="CM232" s="1633"/>
      <c r="CN232" s="1633"/>
      <c r="CO232" s="1633"/>
      <c r="CP232" s="1633"/>
      <c r="CQ232" s="1633"/>
      <c r="CR232" s="1633"/>
      <c r="CS232" s="1633"/>
      <c r="CT232" s="1633"/>
      <c r="CU232" s="1633"/>
      <c r="CV232" s="1633"/>
      <c r="CW232" s="1633"/>
      <c r="CX232" s="1633"/>
      <c r="CY232" s="1633"/>
      <c r="CZ232" s="1633"/>
      <c r="DA232" s="1633"/>
      <c r="DB232" s="1633"/>
      <c r="DC232" s="1633"/>
      <c r="DD232" s="1633"/>
      <c r="DE232" s="1633"/>
      <c r="DF232" s="1633"/>
      <c r="DG232" s="1633"/>
      <c r="DH232" s="1633"/>
      <c r="DI232" s="1633"/>
      <c r="DJ232" s="1633"/>
      <c r="DK232" s="1633"/>
      <c r="DL232" s="1633"/>
      <c r="DM232" s="1633"/>
      <c r="DN232" s="1633"/>
      <c r="DO232" s="1633"/>
      <c r="DP232" s="1633"/>
      <c r="DQ232" s="1633"/>
      <c r="DR232" s="1633"/>
      <c r="DS232" s="1633"/>
      <c r="DT232" s="1633"/>
      <c r="DU232" s="1633"/>
      <c r="DV232" s="1633"/>
      <c r="DW232" s="1633"/>
      <c r="DX232" s="1633"/>
      <c r="DY232" s="1633"/>
      <c r="DZ232" s="1633"/>
      <c r="EA232" s="1633"/>
      <c r="EB232" s="1633"/>
      <c r="EC232" s="1633"/>
      <c r="ED232" s="1633"/>
      <c r="EE232" s="1633"/>
      <c r="EF232" s="1633"/>
      <c r="EG232" s="1633"/>
      <c r="EH232" s="1633"/>
      <c r="EI232" s="1633"/>
      <c r="EJ232" s="1633"/>
      <c r="EK232" s="1633"/>
      <c r="EL232" s="1633"/>
      <c r="EM232" s="1633"/>
      <c r="EN232" s="1633"/>
      <c r="EO232" s="1633"/>
      <c r="EP232" s="1633"/>
      <c r="EQ232" s="1633"/>
      <c r="ER232" s="1633"/>
      <c r="ES232" s="1633"/>
      <c r="ET232" s="1633"/>
      <c r="EU232" s="1633"/>
      <c r="EV232" s="1633"/>
      <c r="EW232" s="1633"/>
      <c r="EX232" s="1633"/>
      <c r="EY232" s="1633"/>
      <c r="EZ232" s="1633"/>
      <c r="FA232" s="1633"/>
      <c r="FB232" s="1633"/>
      <c r="FC232" s="1633"/>
      <c r="FD232" s="1633"/>
      <c r="FE232" s="1633"/>
      <c r="FF232" s="1633"/>
      <c r="FG232" s="1633"/>
      <c r="FH232" s="1633"/>
      <c r="FI232" s="1633"/>
      <c r="FJ232" s="1633"/>
      <c r="FK232" s="1633"/>
      <c r="FL232" s="1633"/>
      <c r="FM232" s="1633"/>
      <c r="FN232" s="1633"/>
      <c r="FO232" s="1633"/>
      <c r="FP232" s="1633"/>
      <c r="FQ232" s="1633"/>
      <c r="FR232" s="1633"/>
      <c r="FS232" s="1633"/>
      <c r="FT232" s="1633"/>
      <c r="FU232" s="1633"/>
      <c r="FV232" s="1633"/>
      <c r="FW232" s="1633"/>
      <c r="FX232" s="1633"/>
      <c r="FY232" s="1633"/>
      <c r="FZ232" s="1633"/>
      <c r="GA232" s="1633"/>
      <c r="GB232" s="1633"/>
      <c r="GC232" s="1633"/>
      <c r="GD232" s="1633"/>
      <c r="GE232" s="1633"/>
      <c r="GF232" s="1633"/>
      <c r="GG232" s="1633"/>
      <c r="GH232" s="1633"/>
      <c r="GI232" s="1633"/>
      <c r="GJ232" s="1633"/>
      <c r="GK232" s="1633"/>
      <c r="GL232" s="1633"/>
      <c r="GM232" s="1633"/>
      <c r="GN232" s="1633"/>
      <c r="GO232" s="1633"/>
      <c r="GP232" s="1633"/>
      <c r="GQ232" s="1633"/>
      <c r="GR232" s="1633"/>
      <c r="GS232" s="1633"/>
      <c r="GT232" s="1633"/>
      <c r="GU232" s="1633"/>
      <c r="GV232" s="1633"/>
      <c r="GW232" s="1633"/>
      <c r="GX232" s="1633"/>
      <c r="GY232" s="1633"/>
      <c r="GZ232" s="1633"/>
      <c r="HA232" s="1633"/>
      <c r="HB232" s="1633"/>
      <c r="HC232" s="1633"/>
      <c r="HD232" s="1633"/>
      <c r="HE232" s="1633"/>
      <c r="HF232" s="1633"/>
      <c r="HG232" s="1633"/>
      <c r="HH232" s="1633"/>
      <c r="HI232" s="1633"/>
      <c r="HJ232" s="1633"/>
      <c r="HK232" s="1633"/>
      <c r="HL232" s="1633"/>
      <c r="HM232" s="1633"/>
      <c r="HN232" s="1633"/>
      <c r="HO232" s="1633"/>
      <c r="HP232" s="1633"/>
      <c r="HQ232" s="1633"/>
      <c r="HR232" s="1633"/>
      <c r="HS232" s="1633"/>
      <c r="HT232" s="1633"/>
      <c r="HU232" s="1633"/>
      <c r="HV232" s="1633"/>
      <c r="HW232" s="1633"/>
      <c r="HX232" s="1633"/>
      <c r="HY232" s="1633"/>
      <c r="HZ232" s="1633"/>
      <c r="IA232" s="1633"/>
      <c r="IB232" s="1633"/>
      <c r="IC232" s="1633"/>
      <c r="ID232" s="1633"/>
      <c r="IE232" s="1633"/>
      <c r="IF232" s="1633"/>
      <c r="IG232" s="1633"/>
      <c r="IH232" s="1633"/>
      <c r="II232" s="1633"/>
      <c r="IJ232" s="1633"/>
      <c r="IK232" s="1633"/>
      <c r="IL232" s="1633"/>
      <c r="IM232" s="1633"/>
      <c r="IN232" s="1633"/>
      <c r="IO232" s="1633"/>
      <c r="IP232" s="1633"/>
      <c r="IQ232" s="1633"/>
      <c r="IR232" s="1633"/>
      <c r="IS232" s="1633"/>
      <c r="IT232" s="1633"/>
      <c r="IU232" s="1633"/>
      <c r="IV232" s="1633"/>
      <c r="IW232" s="1633"/>
      <c r="IX232" s="1633"/>
      <c r="IY232" s="1633"/>
      <c r="IZ232" s="1633"/>
      <c r="JA232" s="1633"/>
      <c r="JB232" s="1633"/>
      <c r="JC232" s="1633"/>
      <c r="JD232" s="1633"/>
      <c r="JE232" s="1633"/>
      <c r="JF232" s="1633"/>
      <c r="JG232" s="1633"/>
      <c r="JH232" s="1633"/>
      <c r="JI232" s="1633"/>
      <c r="JJ232" s="1633"/>
      <c r="JK232" s="1633"/>
      <c r="JL232" s="1633"/>
      <c r="JM232" s="1633"/>
      <c r="JN232" s="1633"/>
      <c r="JO232" s="1633"/>
      <c r="JP232" s="1633"/>
      <c r="JQ232" s="1633"/>
      <c r="JR232" s="1633"/>
      <c r="JS232" s="1633"/>
      <c r="JT232" s="1633"/>
      <c r="JU232" s="1633"/>
      <c r="JV232" s="1633"/>
      <c r="JW232" s="1633"/>
      <c r="JX232" s="1633"/>
      <c r="JY232" s="1633"/>
      <c r="JZ232" s="1633"/>
      <c r="KA232" s="1633"/>
      <c r="KB232" s="1633"/>
      <c r="KC232" s="1633"/>
      <c r="KD232" s="1633"/>
      <c r="KE232" s="1633"/>
      <c r="KF232" s="1633"/>
      <c r="KG232" s="1633"/>
      <c r="KH232" s="1633"/>
      <c r="KI232" s="1633"/>
      <c r="KJ232" s="1633"/>
      <c r="KK232" s="1633"/>
      <c r="KL232" s="1633"/>
      <c r="KM232" s="1633"/>
      <c r="KN232" s="1633"/>
      <c r="KO232" s="1633"/>
      <c r="KP232" s="1633"/>
      <c r="KQ232" s="1633"/>
      <c r="KR232" s="1633"/>
      <c r="KS232" s="1633"/>
      <c r="KT232" s="1633"/>
      <c r="KU232" s="1633"/>
      <c r="KV232" s="1633"/>
      <c r="KW232" s="1633"/>
      <c r="KX232" s="1633"/>
      <c r="KY232" s="1633"/>
      <c r="KZ232" s="1633"/>
      <c r="LA232" s="1633"/>
      <c r="LB232" s="1633"/>
      <c r="LC232" s="1633"/>
      <c r="LD232" s="1633"/>
      <c r="LE232" s="1633"/>
      <c r="LF232" s="1633"/>
      <c r="LG232" s="1633"/>
      <c r="LH232" s="1633"/>
      <c r="LI232" s="1633"/>
      <c r="LJ232" s="1633"/>
      <c r="LK232" s="1633"/>
      <c r="LL232" s="1633"/>
      <c r="LM232" s="1633"/>
      <c r="LN232" s="1633"/>
      <c r="LO232" s="1642"/>
      <c r="LP232" s="1642"/>
      <c r="LQ232" s="1642"/>
      <c r="LR232" s="1642"/>
      <c r="LS232" s="1642"/>
      <c r="LT232" s="1642"/>
      <c r="LU232" s="1642"/>
      <c r="LV232" s="1643"/>
    </row>
    <row r="233" s="2140" customFormat="1" ht="45" customHeight="1" spans="1:334">
      <c r="A233" s="2417">
        <v>45870</v>
      </c>
      <c r="B233" s="1500" t="s">
        <v>671</v>
      </c>
      <c r="C233" s="1501" t="s">
        <v>342</v>
      </c>
      <c r="D233" s="1502">
        <v>4500175727</v>
      </c>
      <c r="E233" s="2253" t="s">
        <v>1117</v>
      </c>
      <c r="F233" s="1502" t="s">
        <v>2383</v>
      </c>
      <c r="G233" s="1505" t="s">
        <v>1928</v>
      </c>
      <c r="H233" s="1505" t="s">
        <v>1928</v>
      </c>
      <c r="I233" s="1532" t="s">
        <v>1929</v>
      </c>
      <c r="J233" s="1522">
        <v>7200</v>
      </c>
      <c r="K233" s="1534">
        <v>24</v>
      </c>
      <c r="L233" s="1534">
        <v>96</v>
      </c>
      <c r="M233" s="2594">
        <f t="shared" si="153"/>
        <v>75</v>
      </c>
      <c r="N233" s="1536">
        <v>45905</v>
      </c>
      <c r="O233" s="1536">
        <f t="shared" ref="O233:O259" si="175">N233-2</f>
        <v>45903</v>
      </c>
      <c r="P233" s="1537"/>
      <c r="Q233" s="1562" t="s">
        <v>78</v>
      </c>
      <c r="R233" s="2722">
        <v>7200</v>
      </c>
      <c r="S233" s="2722">
        <f t="shared" si="173"/>
        <v>0</v>
      </c>
      <c r="T233" s="2722"/>
      <c r="U233" s="2722" t="s">
        <v>829</v>
      </c>
      <c r="V233" s="1532"/>
      <c r="W233" s="1532" t="s">
        <v>111</v>
      </c>
      <c r="X233" s="1565">
        <v>45870</v>
      </c>
      <c r="Y233" s="1589" t="s">
        <v>88</v>
      </c>
      <c r="Z233" s="1589" t="s">
        <v>88</v>
      </c>
      <c r="AA233" s="1589"/>
      <c r="AB233" s="1589"/>
      <c r="AC233" s="1580" t="s">
        <v>2384</v>
      </c>
      <c r="AD233" s="1590" t="s">
        <v>299</v>
      </c>
      <c r="AE233" s="2277">
        <v>0.9411</v>
      </c>
      <c r="AF233" s="2278">
        <f>AE233*J233</f>
        <v>6775.92</v>
      </c>
      <c r="AG233" s="1504" t="s">
        <v>1120</v>
      </c>
      <c r="AH233" s="1609" t="s">
        <v>81</v>
      </c>
      <c r="AI233" s="2710"/>
      <c r="AJ233" s="2626">
        <v>10</v>
      </c>
      <c r="AK233" s="2627">
        <f t="shared" si="158"/>
        <v>7200</v>
      </c>
      <c r="AL233" s="2627"/>
      <c r="AM233" s="2627"/>
      <c r="AN233" s="2627">
        <f t="shared" si="174"/>
        <v>300</v>
      </c>
      <c r="AO233" s="2627"/>
      <c r="AP233" s="2627"/>
      <c r="AQ233" s="2641"/>
      <c r="AR233" s="1610"/>
      <c r="AS233" s="1610" t="s">
        <v>63</v>
      </c>
      <c r="AT233" s="1610">
        <f t="shared" si="159"/>
        <v>7200</v>
      </c>
      <c r="AU233" s="1610"/>
      <c r="AV233" s="2185">
        <f t="shared" si="160"/>
        <v>720</v>
      </c>
      <c r="AW233" s="1622">
        <f t="shared" si="161"/>
        <v>720</v>
      </c>
      <c r="AX233" s="1622">
        <f t="shared" si="162"/>
        <v>720</v>
      </c>
      <c r="AY233" s="1622">
        <f t="shared" si="163"/>
        <v>720</v>
      </c>
      <c r="AZ233" s="1622">
        <f t="shared" si="164"/>
        <v>720</v>
      </c>
      <c r="BA233" s="2288">
        <f t="shared" si="165"/>
        <v>720</v>
      </c>
      <c r="BB233" s="2288">
        <f t="shared" si="166"/>
        <v>720</v>
      </c>
      <c r="BC233" s="2288">
        <f t="shared" si="167"/>
        <v>720</v>
      </c>
      <c r="BD233" s="2288">
        <f t="shared" si="168"/>
        <v>720</v>
      </c>
      <c r="BE233" s="2288">
        <f t="shared" si="169"/>
        <v>720</v>
      </c>
      <c r="BF233" s="2185">
        <f t="shared" si="170"/>
        <v>690</v>
      </c>
      <c r="BG233" s="2297">
        <f t="shared" si="155"/>
        <v>30</v>
      </c>
      <c r="BH233" s="1633"/>
      <c r="BI233" s="1633"/>
      <c r="BJ233" s="1633"/>
      <c r="BK233" s="1633"/>
      <c r="BL233" s="1633"/>
      <c r="BM233" s="1633"/>
      <c r="BN233" s="1633"/>
      <c r="BO233" s="1633"/>
      <c r="BP233" s="1633"/>
      <c r="BQ233" s="1633"/>
      <c r="BR233" s="1633"/>
      <c r="BS233" s="1633"/>
      <c r="BT233" s="1633"/>
      <c r="BU233" s="1633"/>
      <c r="BV233" s="1633"/>
      <c r="BW233" s="1633"/>
      <c r="BX233" s="1633"/>
      <c r="BY233" s="1633"/>
      <c r="BZ233" s="1633"/>
      <c r="CA233" s="1633"/>
      <c r="CB233" s="1633"/>
      <c r="CC233" s="1633"/>
      <c r="CD233" s="1633"/>
      <c r="CE233" s="1633"/>
      <c r="CF233" s="1633"/>
      <c r="CG233" s="1633"/>
      <c r="CH233" s="1633"/>
      <c r="CI233" s="1633"/>
      <c r="CJ233" s="1633"/>
      <c r="CK233" s="1633"/>
      <c r="CL233" s="1633"/>
      <c r="CM233" s="1633"/>
      <c r="CN233" s="1633"/>
      <c r="CO233" s="1633"/>
      <c r="CP233" s="1633"/>
      <c r="CQ233" s="1633"/>
      <c r="CR233" s="1633"/>
      <c r="CS233" s="1633"/>
      <c r="CT233" s="1633"/>
      <c r="CU233" s="1633"/>
      <c r="CV233" s="1633"/>
      <c r="CW233" s="1633"/>
      <c r="CX233" s="1633"/>
      <c r="CY233" s="1633"/>
      <c r="CZ233" s="1633"/>
      <c r="DA233" s="1633"/>
      <c r="DB233" s="1633"/>
      <c r="DC233" s="1633"/>
      <c r="DD233" s="1633"/>
      <c r="DE233" s="1633"/>
      <c r="DF233" s="1633"/>
      <c r="DG233" s="1633"/>
      <c r="DH233" s="1633"/>
      <c r="DI233" s="1633"/>
      <c r="DJ233" s="1633"/>
      <c r="DK233" s="1633"/>
      <c r="DL233" s="1633"/>
      <c r="DM233" s="1633"/>
      <c r="DN233" s="1633"/>
      <c r="DO233" s="1633"/>
      <c r="DP233" s="1633"/>
      <c r="DQ233" s="1633"/>
      <c r="DR233" s="1633"/>
      <c r="DS233" s="1633"/>
      <c r="DT233" s="1633"/>
      <c r="DU233" s="1633"/>
      <c r="DV233" s="1633"/>
      <c r="DW233" s="1633"/>
      <c r="DX233" s="1633"/>
      <c r="DY233" s="1633"/>
      <c r="DZ233" s="1633"/>
      <c r="EA233" s="1633"/>
      <c r="EB233" s="1633"/>
      <c r="EC233" s="1633"/>
      <c r="ED233" s="1633"/>
      <c r="EE233" s="1633"/>
      <c r="EF233" s="1633"/>
      <c r="EG233" s="1633"/>
      <c r="EH233" s="1633"/>
      <c r="EI233" s="1633"/>
      <c r="EJ233" s="1633"/>
      <c r="EK233" s="1633"/>
      <c r="EL233" s="1633"/>
      <c r="EM233" s="1633"/>
      <c r="EN233" s="1633"/>
      <c r="EO233" s="1633"/>
      <c r="EP233" s="1633"/>
      <c r="EQ233" s="1633"/>
      <c r="ER233" s="1633"/>
      <c r="ES233" s="1633"/>
      <c r="ET233" s="1633"/>
      <c r="EU233" s="1633"/>
      <c r="EV233" s="1633"/>
      <c r="EW233" s="1633"/>
      <c r="EX233" s="1633"/>
      <c r="EY233" s="1633"/>
      <c r="EZ233" s="1633"/>
      <c r="FA233" s="1633"/>
      <c r="FB233" s="1633"/>
      <c r="FC233" s="1633"/>
      <c r="FD233" s="1633"/>
      <c r="FE233" s="1633"/>
      <c r="FF233" s="1633"/>
      <c r="FG233" s="1633"/>
      <c r="FH233" s="1633"/>
      <c r="FI233" s="1633"/>
      <c r="FJ233" s="1633"/>
      <c r="FK233" s="1633"/>
      <c r="FL233" s="1633"/>
      <c r="FM233" s="1633"/>
      <c r="FN233" s="1633"/>
      <c r="FO233" s="1633"/>
      <c r="FP233" s="1633"/>
      <c r="FQ233" s="1633"/>
      <c r="FR233" s="1633"/>
      <c r="FS233" s="1633"/>
      <c r="FT233" s="1633"/>
      <c r="FU233" s="1633"/>
      <c r="FV233" s="1633"/>
      <c r="FW233" s="1633"/>
      <c r="FX233" s="1633"/>
      <c r="FY233" s="1633"/>
      <c r="FZ233" s="1633"/>
      <c r="GA233" s="1633"/>
      <c r="GB233" s="1633"/>
      <c r="GC233" s="1633"/>
      <c r="GD233" s="1633"/>
      <c r="GE233" s="1633"/>
      <c r="GF233" s="1633"/>
      <c r="GG233" s="1633"/>
      <c r="GH233" s="1633"/>
      <c r="GI233" s="1633"/>
      <c r="GJ233" s="1633"/>
      <c r="GK233" s="1633"/>
      <c r="GL233" s="1633"/>
      <c r="GM233" s="1633"/>
      <c r="GN233" s="1633"/>
      <c r="GO233" s="1633"/>
      <c r="GP233" s="1633"/>
      <c r="GQ233" s="1633"/>
      <c r="GR233" s="1633"/>
      <c r="GS233" s="1633"/>
      <c r="GT233" s="1633"/>
      <c r="GU233" s="1633"/>
      <c r="GV233" s="1633"/>
      <c r="GW233" s="1633"/>
      <c r="GX233" s="1633"/>
      <c r="GY233" s="1633"/>
      <c r="GZ233" s="1633"/>
      <c r="HA233" s="1633"/>
      <c r="HB233" s="1633"/>
      <c r="HC233" s="1633"/>
      <c r="HD233" s="1633"/>
      <c r="HE233" s="1633"/>
      <c r="HF233" s="1633"/>
      <c r="HG233" s="1633"/>
      <c r="HH233" s="1633"/>
      <c r="HI233" s="1633"/>
      <c r="HJ233" s="1633"/>
      <c r="HK233" s="1633"/>
      <c r="HL233" s="1633"/>
      <c r="HM233" s="1633"/>
      <c r="HN233" s="1633"/>
      <c r="HO233" s="1633"/>
      <c r="HP233" s="1633"/>
      <c r="HQ233" s="1633"/>
      <c r="HR233" s="1633"/>
      <c r="HS233" s="1633"/>
      <c r="HT233" s="1633"/>
      <c r="HU233" s="1633"/>
      <c r="HV233" s="1633"/>
      <c r="HW233" s="1633"/>
      <c r="HX233" s="1633"/>
      <c r="HY233" s="1633"/>
      <c r="HZ233" s="1633"/>
      <c r="IA233" s="1633"/>
      <c r="IB233" s="1633"/>
      <c r="IC233" s="1633"/>
      <c r="ID233" s="1633"/>
      <c r="IE233" s="1633"/>
      <c r="IF233" s="1633"/>
      <c r="IG233" s="1633"/>
      <c r="IH233" s="1633"/>
      <c r="II233" s="1633"/>
      <c r="IJ233" s="1633"/>
      <c r="IK233" s="1633"/>
      <c r="IL233" s="1633"/>
      <c r="IM233" s="1633"/>
      <c r="IN233" s="1633"/>
      <c r="IO233" s="1633"/>
      <c r="IP233" s="1633"/>
      <c r="IQ233" s="1633"/>
      <c r="IR233" s="1633"/>
      <c r="IS233" s="1633"/>
      <c r="IT233" s="1633"/>
      <c r="IU233" s="1633"/>
      <c r="IV233" s="1633"/>
      <c r="IW233" s="1633"/>
      <c r="IX233" s="1633"/>
      <c r="IY233" s="1633"/>
      <c r="IZ233" s="1633"/>
      <c r="JA233" s="1633"/>
      <c r="JB233" s="1633"/>
      <c r="JC233" s="1633"/>
      <c r="JD233" s="1633"/>
      <c r="JE233" s="1633"/>
      <c r="JF233" s="1633"/>
      <c r="JG233" s="1633"/>
      <c r="JH233" s="1633"/>
      <c r="JI233" s="1633"/>
      <c r="JJ233" s="1633"/>
      <c r="JK233" s="1633"/>
      <c r="JL233" s="1633"/>
      <c r="JM233" s="1633"/>
      <c r="JN233" s="1633"/>
      <c r="JO233" s="1633"/>
      <c r="JP233" s="1633"/>
      <c r="JQ233" s="1633"/>
      <c r="JR233" s="1633"/>
      <c r="JS233" s="1633"/>
      <c r="JT233" s="1633"/>
      <c r="JU233" s="1633"/>
      <c r="JV233" s="1633"/>
      <c r="JW233" s="1633"/>
      <c r="JX233" s="1633"/>
      <c r="JY233" s="1633"/>
      <c r="JZ233" s="1633"/>
      <c r="KA233" s="1633"/>
      <c r="KB233" s="1633"/>
      <c r="KC233" s="1633"/>
      <c r="KD233" s="1633"/>
      <c r="KE233" s="1633"/>
      <c r="KF233" s="1633"/>
      <c r="KG233" s="1633"/>
      <c r="KH233" s="1633"/>
      <c r="KI233" s="1633"/>
      <c r="KJ233" s="1633"/>
      <c r="KK233" s="1633"/>
      <c r="KL233" s="1633"/>
      <c r="KM233" s="1633"/>
      <c r="KN233" s="1633"/>
      <c r="KO233" s="1633"/>
      <c r="KP233" s="1633"/>
      <c r="KQ233" s="1633"/>
      <c r="KR233" s="1633"/>
      <c r="KS233" s="1633"/>
      <c r="KT233" s="1633"/>
      <c r="KU233" s="1633"/>
      <c r="KV233" s="1633"/>
      <c r="KW233" s="1633"/>
      <c r="KX233" s="1633"/>
      <c r="KY233" s="1633"/>
      <c r="KZ233" s="1633"/>
      <c r="LA233" s="1633"/>
      <c r="LB233" s="1633"/>
      <c r="LC233" s="1633"/>
      <c r="LD233" s="1633"/>
      <c r="LE233" s="1633"/>
      <c r="LF233" s="1633"/>
      <c r="LG233" s="1633"/>
      <c r="LH233" s="1633"/>
      <c r="LI233" s="1633"/>
      <c r="LJ233" s="1633"/>
      <c r="LK233" s="1633"/>
      <c r="LL233" s="1633"/>
      <c r="LM233" s="1633"/>
      <c r="LN233" s="1633"/>
      <c r="LO233" s="1642"/>
      <c r="LP233" s="1642"/>
      <c r="LQ233" s="1642"/>
      <c r="LR233" s="1642"/>
      <c r="LS233" s="1642"/>
      <c r="LT233" s="1642"/>
      <c r="LU233" s="1642"/>
      <c r="LV233" s="1643"/>
    </row>
    <row r="234" s="2140" customFormat="1" ht="45" customHeight="1" spans="1:334">
      <c r="A234" s="2417">
        <v>45869</v>
      </c>
      <c r="B234" s="1500" t="s">
        <v>753</v>
      </c>
      <c r="C234" s="1501" t="s">
        <v>115</v>
      </c>
      <c r="D234" s="1502">
        <v>4500175689</v>
      </c>
      <c r="E234" s="2253"/>
      <c r="F234" s="1502" t="s">
        <v>2385</v>
      </c>
      <c r="G234" s="1505" t="s">
        <v>1784</v>
      </c>
      <c r="H234" s="1505" t="s">
        <v>1784</v>
      </c>
      <c r="I234" s="1532" t="s">
        <v>1785</v>
      </c>
      <c r="J234" s="1522">
        <v>768</v>
      </c>
      <c r="K234" s="1534">
        <v>0</v>
      </c>
      <c r="L234" s="1534">
        <v>96</v>
      </c>
      <c r="M234" s="1534">
        <f t="shared" si="153"/>
        <v>8</v>
      </c>
      <c r="N234" s="1536">
        <v>45905</v>
      </c>
      <c r="O234" s="1536">
        <f t="shared" si="175"/>
        <v>45903</v>
      </c>
      <c r="P234" s="1537"/>
      <c r="Q234" s="1562" t="s">
        <v>78</v>
      </c>
      <c r="R234" s="2722">
        <v>768</v>
      </c>
      <c r="S234" s="2722">
        <f t="shared" si="173"/>
        <v>0</v>
      </c>
      <c r="T234" s="2722"/>
      <c r="U234" s="2722" t="s">
        <v>829</v>
      </c>
      <c r="V234" s="1532"/>
      <c r="W234" s="1532" t="s">
        <v>111</v>
      </c>
      <c r="X234" s="1565">
        <v>45869</v>
      </c>
      <c r="Y234" s="1589" t="s">
        <v>88</v>
      </c>
      <c r="Z234" s="1589" t="s">
        <v>1046</v>
      </c>
      <c r="AA234" s="1589"/>
      <c r="AB234" s="1589"/>
      <c r="AC234" s="1580" t="s">
        <v>2386</v>
      </c>
      <c r="AD234" s="1590" t="s">
        <v>122</v>
      </c>
      <c r="AE234" s="2277">
        <v>0.7668</v>
      </c>
      <c r="AF234" s="2278">
        <f>J234*AE234</f>
        <v>588.9024</v>
      </c>
      <c r="AG234" s="1504" t="s">
        <v>2387</v>
      </c>
      <c r="AH234" s="1609" t="s">
        <v>81</v>
      </c>
      <c r="AI234" s="2710"/>
      <c r="AJ234" s="2626">
        <v>10</v>
      </c>
      <c r="AK234" s="2627">
        <f t="shared" si="158"/>
        <v>768</v>
      </c>
      <c r="AL234" s="2627"/>
      <c r="AM234" s="2627"/>
      <c r="AN234" s="2627">
        <f t="shared" si="174"/>
        <v>32</v>
      </c>
      <c r="AO234" s="2627"/>
      <c r="AP234" s="2627"/>
      <c r="AQ234" s="2641"/>
      <c r="AR234" s="1610"/>
      <c r="AS234" s="1610" t="s">
        <v>63</v>
      </c>
      <c r="AT234" s="1610">
        <f t="shared" si="159"/>
        <v>768</v>
      </c>
      <c r="AU234" s="1610"/>
      <c r="AV234" s="2292"/>
      <c r="AW234" s="1622">
        <f>J234</f>
        <v>768</v>
      </c>
      <c r="AX234" s="1622"/>
      <c r="AY234" s="1637"/>
      <c r="AZ234" s="1637"/>
      <c r="BA234" s="2647"/>
      <c r="BB234" s="2647"/>
      <c r="BC234" s="2647"/>
      <c r="BD234" s="2647"/>
      <c r="BE234" s="2647"/>
      <c r="BF234" s="2185">
        <f t="shared" si="170"/>
        <v>736</v>
      </c>
      <c r="BG234" s="2297">
        <f t="shared" si="155"/>
        <v>32</v>
      </c>
      <c r="BH234" s="1633"/>
      <c r="BI234" s="1633"/>
      <c r="BJ234" s="1633"/>
      <c r="BK234" s="1633"/>
      <c r="BL234" s="1633"/>
      <c r="BM234" s="1633"/>
      <c r="BN234" s="1633"/>
      <c r="BO234" s="1633"/>
      <c r="BP234" s="1633"/>
      <c r="BQ234" s="1633"/>
      <c r="BR234" s="1633"/>
      <c r="BS234" s="1633"/>
      <c r="BT234" s="1633"/>
      <c r="BU234" s="1633"/>
      <c r="BV234" s="1633"/>
      <c r="BW234" s="1633"/>
      <c r="BX234" s="1633"/>
      <c r="BY234" s="1633"/>
      <c r="BZ234" s="1633"/>
      <c r="CA234" s="1633"/>
      <c r="CB234" s="1633"/>
      <c r="CC234" s="1633"/>
      <c r="CD234" s="1633"/>
      <c r="CE234" s="1633"/>
      <c r="CF234" s="1633"/>
      <c r="CG234" s="1633"/>
      <c r="CH234" s="1633"/>
      <c r="CI234" s="1633"/>
      <c r="CJ234" s="1633"/>
      <c r="CK234" s="1633"/>
      <c r="CL234" s="1633"/>
      <c r="CM234" s="1633"/>
      <c r="CN234" s="1633"/>
      <c r="CO234" s="1633"/>
      <c r="CP234" s="1633"/>
      <c r="CQ234" s="1633"/>
      <c r="CR234" s="1633"/>
      <c r="CS234" s="1633"/>
      <c r="CT234" s="1633"/>
      <c r="CU234" s="1633"/>
      <c r="CV234" s="1633"/>
      <c r="CW234" s="1633"/>
      <c r="CX234" s="1633"/>
      <c r="CY234" s="1633"/>
      <c r="CZ234" s="1633"/>
      <c r="DA234" s="1633"/>
      <c r="DB234" s="1633"/>
      <c r="DC234" s="1633"/>
      <c r="DD234" s="1633"/>
      <c r="DE234" s="1633"/>
      <c r="DF234" s="1633"/>
      <c r="DG234" s="1633"/>
      <c r="DH234" s="1633"/>
      <c r="DI234" s="1633"/>
      <c r="DJ234" s="1633"/>
      <c r="DK234" s="1633"/>
      <c r="DL234" s="1633"/>
      <c r="DM234" s="1633"/>
      <c r="DN234" s="1633"/>
      <c r="DO234" s="1633"/>
      <c r="DP234" s="1633"/>
      <c r="DQ234" s="1633"/>
      <c r="DR234" s="1633"/>
      <c r="DS234" s="1633"/>
      <c r="DT234" s="1633"/>
      <c r="DU234" s="1633"/>
      <c r="DV234" s="1633"/>
      <c r="DW234" s="1633"/>
      <c r="DX234" s="1633"/>
      <c r="DY234" s="1633"/>
      <c r="DZ234" s="1633"/>
      <c r="EA234" s="1633"/>
      <c r="EB234" s="1633"/>
      <c r="EC234" s="1633"/>
      <c r="ED234" s="1633"/>
      <c r="EE234" s="1633"/>
      <c r="EF234" s="1633"/>
      <c r="EG234" s="1633"/>
      <c r="EH234" s="1633"/>
      <c r="EI234" s="1633"/>
      <c r="EJ234" s="1633"/>
      <c r="EK234" s="1633"/>
      <c r="EL234" s="1633"/>
      <c r="EM234" s="1633"/>
      <c r="EN234" s="1633"/>
      <c r="EO234" s="1633"/>
      <c r="EP234" s="1633"/>
      <c r="EQ234" s="1633"/>
      <c r="ER234" s="1633"/>
      <c r="ES234" s="1633"/>
      <c r="ET234" s="1633"/>
      <c r="EU234" s="1633"/>
      <c r="EV234" s="1633"/>
      <c r="EW234" s="1633"/>
      <c r="EX234" s="1633"/>
      <c r="EY234" s="1633"/>
      <c r="EZ234" s="1633"/>
      <c r="FA234" s="1633"/>
      <c r="FB234" s="1633"/>
      <c r="FC234" s="1633"/>
      <c r="FD234" s="1633"/>
      <c r="FE234" s="1633"/>
      <c r="FF234" s="1633"/>
      <c r="FG234" s="1633"/>
      <c r="FH234" s="1633"/>
      <c r="FI234" s="1633"/>
      <c r="FJ234" s="1633"/>
      <c r="FK234" s="1633"/>
      <c r="FL234" s="1633"/>
      <c r="FM234" s="1633"/>
      <c r="FN234" s="1633"/>
      <c r="FO234" s="1633"/>
      <c r="FP234" s="1633"/>
      <c r="FQ234" s="1633"/>
      <c r="FR234" s="1633"/>
      <c r="FS234" s="1633"/>
      <c r="FT234" s="1633"/>
      <c r="FU234" s="1633"/>
      <c r="FV234" s="1633"/>
      <c r="FW234" s="1633"/>
      <c r="FX234" s="1633"/>
      <c r="FY234" s="1633"/>
      <c r="FZ234" s="1633"/>
      <c r="GA234" s="1633"/>
      <c r="GB234" s="1633"/>
      <c r="GC234" s="1633"/>
      <c r="GD234" s="1633"/>
      <c r="GE234" s="1633"/>
      <c r="GF234" s="1633"/>
      <c r="GG234" s="1633"/>
      <c r="GH234" s="1633"/>
      <c r="GI234" s="1633"/>
      <c r="GJ234" s="1633"/>
      <c r="GK234" s="1633"/>
      <c r="GL234" s="1633"/>
      <c r="GM234" s="1633"/>
      <c r="GN234" s="1633"/>
      <c r="GO234" s="1633"/>
      <c r="GP234" s="1633"/>
      <c r="GQ234" s="1633"/>
      <c r="GR234" s="1633"/>
      <c r="GS234" s="1633"/>
      <c r="GT234" s="1633"/>
      <c r="GU234" s="1633"/>
      <c r="GV234" s="1633"/>
      <c r="GW234" s="1633"/>
      <c r="GX234" s="1633"/>
      <c r="GY234" s="1633"/>
      <c r="GZ234" s="1633"/>
      <c r="HA234" s="1633"/>
      <c r="HB234" s="1633"/>
      <c r="HC234" s="1633"/>
      <c r="HD234" s="1633"/>
      <c r="HE234" s="1633"/>
      <c r="HF234" s="1633"/>
      <c r="HG234" s="1633"/>
      <c r="HH234" s="1633"/>
      <c r="HI234" s="1633"/>
      <c r="HJ234" s="1633"/>
      <c r="HK234" s="1633"/>
      <c r="HL234" s="1633"/>
      <c r="HM234" s="1633"/>
      <c r="HN234" s="1633"/>
      <c r="HO234" s="1633"/>
      <c r="HP234" s="1633"/>
      <c r="HQ234" s="1633"/>
      <c r="HR234" s="1633"/>
      <c r="HS234" s="1633"/>
      <c r="HT234" s="1633"/>
      <c r="HU234" s="1633"/>
      <c r="HV234" s="1633"/>
      <c r="HW234" s="1633"/>
      <c r="HX234" s="1633"/>
      <c r="HY234" s="1633"/>
      <c r="HZ234" s="1633"/>
      <c r="IA234" s="1633"/>
      <c r="IB234" s="1633"/>
      <c r="IC234" s="1633"/>
      <c r="ID234" s="1633"/>
      <c r="IE234" s="1633"/>
      <c r="IF234" s="1633"/>
      <c r="IG234" s="1633"/>
      <c r="IH234" s="1633"/>
      <c r="II234" s="1633"/>
      <c r="IJ234" s="1633"/>
      <c r="IK234" s="1633"/>
      <c r="IL234" s="1633"/>
      <c r="IM234" s="1633"/>
      <c r="IN234" s="1633"/>
      <c r="IO234" s="1633"/>
      <c r="IP234" s="1633"/>
      <c r="IQ234" s="1633"/>
      <c r="IR234" s="1633"/>
      <c r="IS234" s="1633"/>
      <c r="IT234" s="1633"/>
      <c r="IU234" s="1633"/>
      <c r="IV234" s="1633"/>
      <c r="IW234" s="1633"/>
      <c r="IX234" s="1633"/>
      <c r="IY234" s="1633"/>
      <c r="IZ234" s="1633"/>
      <c r="JA234" s="1633"/>
      <c r="JB234" s="1633"/>
      <c r="JC234" s="1633"/>
      <c r="JD234" s="1633"/>
      <c r="JE234" s="1633"/>
      <c r="JF234" s="1633"/>
      <c r="JG234" s="1633"/>
      <c r="JH234" s="1633"/>
      <c r="JI234" s="1633"/>
      <c r="JJ234" s="1633"/>
      <c r="JK234" s="1633"/>
      <c r="JL234" s="1633"/>
      <c r="JM234" s="1633"/>
      <c r="JN234" s="1633"/>
      <c r="JO234" s="1633"/>
      <c r="JP234" s="1633"/>
      <c r="JQ234" s="1633"/>
      <c r="JR234" s="1633"/>
      <c r="JS234" s="1633"/>
      <c r="JT234" s="1633"/>
      <c r="JU234" s="1633"/>
      <c r="JV234" s="1633"/>
      <c r="JW234" s="1633"/>
      <c r="JX234" s="1633"/>
      <c r="JY234" s="1633"/>
      <c r="JZ234" s="1633"/>
      <c r="KA234" s="1633"/>
      <c r="KB234" s="1633"/>
      <c r="KC234" s="1633"/>
      <c r="KD234" s="1633"/>
      <c r="KE234" s="1633"/>
      <c r="KF234" s="1633"/>
      <c r="KG234" s="1633"/>
      <c r="KH234" s="1633"/>
      <c r="KI234" s="1633"/>
      <c r="KJ234" s="1633"/>
      <c r="KK234" s="1633"/>
      <c r="KL234" s="1633"/>
      <c r="KM234" s="1633"/>
      <c r="KN234" s="1633"/>
      <c r="KO234" s="1633"/>
      <c r="KP234" s="1633"/>
      <c r="KQ234" s="1633"/>
      <c r="KR234" s="1633"/>
      <c r="KS234" s="1633"/>
      <c r="KT234" s="1633"/>
      <c r="KU234" s="1633"/>
      <c r="KV234" s="1633"/>
      <c r="KW234" s="1633"/>
      <c r="KX234" s="1633"/>
      <c r="KY234" s="1633"/>
      <c r="KZ234" s="1633"/>
      <c r="LA234" s="1633"/>
      <c r="LB234" s="1633"/>
      <c r="LC234" s="1633"/>
      <c r="LD234" s="1633"/>
      <c r="LE234" s="1633"/>
      <c r="LF234" s="1633"/>
      <c r="LG234" s="1633"/>
      <c r="LH234" s="1633"/>
      <c r="LI234" s="1633"/>
      <c r="LJ234" s="1633"/>
      <c r="LK234" s="1633"/>
      <c r="LL234" s="1633"/>
      <c r="LM234" s="1633"/>
      <c r="LN234" s="1633"/>
      <c r="LO234" s="1642"/>
      <c r="LP234" s="1642"/>
      <c r="LQ234" s="1642"/>
      <c r="LR234" s="1642"/>
      <c r="LS234" s="1642"/>
      <c r="LT234" s="1642"/>
      <c r="LU234" s="1642"/>
      <c r="LV234" s="1643"/>
    </row>
    <row r="235" s="2140" customFormat="1" ht="45" customHeight="1" spans="1:334">
      <c r="A235" s="2417">
        <v>45869</v>
      </c>
      <c r="B235" s="1500" t="s">
        <v>753</v>
      </c>
      <c r="C235" s="1501" t="s">
        <v>115</v>
      </c>
      <c r="D235" s="1502">
        <v>4500175689</v>
      </c>
      <c r="E235" s="2253"/>
      <c r="F235" s="1502" t="s">
        <v>2388</v>
      </c>
      <c r="G235" s="1505" t="s">
        <v>1787</v>
      </c>
      <c r="H235" s="1505" t="s">
        <v>1787</v>
      </c>
      <c r="I235" s="1532" t="s">
        <v>1788</v>
      </c>
      <c r="J235" s="1522">
        <v>672</v>
      </c>
      <c r="K235" s="1534">
        <v>0</v>
      </c>
      <c r="L235" s="1534">
        <v>96</v>
      </c>
      <c r="M235" s="1534">
        <f t="shared" si="153"/>
        <v>7</v>
      </c>
      <c r="N235" s="1536">
        <v>45905</v>
      </c>
      <c r="O235" s="1536">
        <f t="shared" si="175"/>
        <v>45903</v>
      </c>
      <c r="P235" s="1537"/>
      <c r="Q235" s="1562" t="s">
        <v>78</v>
      </c>
      <c r="R235" s="2722">
        <v>672</v>
      </c>
      <c r="S235" s="2722">
        <f t="shared" si="173"/>
        <v>0</v>
      </c>
      <c r="T235" s="2722"/>
      <c r="U235" s="2722" t="s">
        <v>829</v>
      </c>
      <c r="V235" s="1532"/>
      <c r="W235" s="1532" t="s">
        <v>111</v>
      </c>
      <c r="X235" s="1565">
        <v>45869</v>
      </c>
      <c r="Y235" s="1589" t="s">
        <v>88</v>
      </c>
      <c r="Z235" s="1589" t="s">
        <v>1046</v>
      </c>
      <c r="AA235" s="1589"/>
      <c r="AB235" s="1589"/>
      <c r="AC235" s="1580" t="s">
        <v>2386</v>
      </c>
      <c r="AD235" s="1590" t="s">
        <v>122</v>
      </c>
      <c r="AE235" s="2277">
        <v>0.8644</v>
      </c>
      <c r="AF235" s="2278">
        <f>J235*AE235</f>
        <v>580.8768</v>
      </c>
      <c r="AG235" s="1504" t="s">
        <v>2387</v>
      </c>
      <c r="AH235" s="1609" t="s">
        <v>81</v>
      </c>
      <c r="AI235" s="2710"/>
      <c r="AJ235" s="2626">
        <v>10</v>
      </c>
      <c r="AK235" s="2627">
        <f t="shared" si="158"/>
        <v>672</v>
      </c>
      <c r="AL235" s="2627"/>
      <c r="AM235" s="2627"/>
      <c r="AN235" s="2627">
        <f t="shared" si="174"/>
        <v>28</v>
      </c>
      <c r="AO235" s="2627"/>
      <c r="AP235" s="2627"/>
      <c r="AQ235" s="2641"/>
      <c r="AR235" s="1610"/>
      <c r="AS235" s="1610" t="s">
        <v>63</v>
      </c>
      <c r="AT235" s="1610">
        <f t="shared" si="159"/>
        <v>672</v>
      </c>
      <c r="AU235" s="1610"/>
      <c r="AV235" s="2292"/>
      <c r="AW235" s="1622"/>
      <c r="AX235" s="1622">
        <f>J235</f>
        <v>672</v>
      </c>
      <c r="AY235" s="1637"/>
      <c r="AZ235" s="1637"/>
      <c r="BA235" s="2647"/>
      <c r="BB235" s="2647"/>
      <c r="BC235" s="2647"/>
      <c r="BD235" s="2647"/>
      <c r="BE235" s="2647"/>
      <c r="BF235" s="2185">
        <f t="shared" si="170"/>
        <v>644</v>
      </c>
      <c r="BG235" s="2297">
        <f t="shared" si="155"/>
        <v>28</v>
      </c>
      <c r="BH235" s="1633"/>
      <c r="BI235" s="1633"/>
      <c r="BJ235" s="1633"/>
      <c r="BK235" s="1633"/>
      <c r="BL235" s="1633"/>
      <c r="BM235" s="1633"/>
      <c r="BN235" s="1633"/>
      <c r="BO235" s="1633"/>
      <c r="BP235" s="1633"/>
      <c r="BQ235" s="1633"/>
      <c r="BR235" s="1633"/>
      <c r="BS235" s="1633"/>
      <c r="BT235" s="1633"/>
      <c r="BU235" s="1633"/>
      <c r="BV235" s="1633"/>
      <c r="BW235" s="1633"/>
      <c r="BX235" s="1633"/>
      <c r="BY235" s="1633"/>
      <c r="BZ235" s="1633"/>
      <c r="CA235" s="1633"/>
      <c r="CB235" s="1633"/>
      <c r="CC235" s="1633"/>
      <c r="CD235" s="1633"/>
      <c r="CE235" s="1633"/>
      <c r="CF235" s="1633"/>
      <c r="CG235" s="1633"/>
      <c r="CH235" s="1633"/>
      <c r="CI235" s="1633"/>
      <c r="CJ235" s="1633"/>
      <c r="CK235" s="1633"/>
      <c r="CL235" s="1633"/>
      <c r="CM235" s="1633"/>
      <c r="CN235" s="1633"/>
      <c r="CO235" s="1633"/>
      <c r="CP235" s="1633"/>
      <c r="CQ235" s="1633"/>
      <c r="CR235" s="1633"/>
      <c r="CS235" s="1633"/>
      <c r="CT235" s="1633"/>
      <c r="CU235" s="1633"/>
      <c r="CV235" s="1633"/>
      <c r="CW235" s="1633"/>
      <c r="CX235" s="1633"/>
      <c r="CY235" s="1633"/>
      <c r="CZ235" s="1633"/>
      <c r="DA235" s="1633"/>
      <c r="DB235" s="1633"/>
      <c r="DC235" s="1633"/>
      <c r="DD235" s="1633"/>
      <c r="DE235" s="1633"/>
      <c r="DF235" s="1633"/>
      <c r="DG235" s="1633"/>
      <c r="DH235" s="1633"/>
      <c r="DI235" s="1633"/>
      <c r="DJ235" s="1633"/>
      <c r="DK235" s="1633"/>
      <c r="DL235" s="1633"/>
      <c r="DM235" s="1633"/>
      <c r="DN235" s="1633"/>
      <c r="DO235" s="1633"/>
      <c r="DP235" s="1633"/>
      <c r="DQ235" s="1633"/>
      <c r="DR235" s="1633"/>
      <c r="DS235" s="1633"/>
      <c r="DT235" s="1633"/>
      <c r="DU235" s="1633"/>
      <c r="DV235" s="1633"/>
      <c r="DW235" s="1633"/>
      <c r="DX235" s="1633"/>
      <c r="DY235" s="1633"/>
      <c r="DZ235" s="1633"/>
      <c r="EA235" s="1633"/>
      <c r="EB235" s="1633"/>
      <c r="EC235" s="1633"/>
      <c r="ED235" s="1633"/>
      <c r="EE235" s="1633"/>
      <c r="EF235" s="1633"/>
      <c r="EG235" s="1633"/>
      <c r="EH235" s="1633"/>
      <c r="EI235" s="1633"/>
      <c r="EJ235" s="1633"/>
      <c r="EK235" s="1633"/>
      <c r="EL235" s="1633"/>
      <c r="EM235" s="1633"/>
      <c r="EN235" s="1633"/>
      <c r="EO235" s="1633"/>
      <c r="EP235" s="1633"/>
      <c r="EQ235" s="1633"/>
      <c r="ER235" s="1633"/>
      <c r="ES235" s="1633"/>
      <c r="ET235" s="1633"/>
      <c r="EU235" s="1633"/>
      <c r="EV235" s="1633"/>
      <c r="EW235" s="1633"/>
      <c r="EX235" s="1633"/>
      <c r="EY235" s="1633"/>
      <c r="EZ235" s="1633"/>
      <c r="FA235" s="1633"/>
      <c r="FB235" s="1633"/>
      <c r="FC235" s="1633"/>
      <c r="FD235" s="1633"/>
      <c r="FE235" s="1633"/>
      <c r="FF235" s="1633"/>
      <c r="FG235" s="1633"/>
      <c r="FH235" s="1633"/>
      <c r="FI235" s="1633"/>
      <c r="FJ235" s="1633"/>
      <c r="FK235" s="1633"/>
      <c r="FL235" s="1633"/>
      <c r="FM235" s="1633"/>
      <c r="FN235" s="1633"/>
      <c r="FO235" s="1633"/>
      <c r="FP235" s="1633"/>
      <c r="FQ235" s="1633"/>
      <c r="FR235" s="1633"/>
      <c r="FS235" s="1633"/>
      <c r="FT235" s="1633"/>
      <c r="FU235" s="1633"/>
      <c r="FV235" s="1633"/>
      <c r="FW235" s="1633"/>
      <c r="FX235" s="1633"/>
      <c r="FY235" s="1633"/>
      <c r="FZ235" s="1633"/>
      <c r="GA235" s="1633"/>
      <c r="GB235" s="1633"/>
      <c r="GC235" s="1633"/>
      <c r="GD235" s="1633"/>
      <c r="GE235" s="1633"/>
      <c r="GF235" s="1633"/>
      <c r="GG235" s="1633"/>
      <c r="GH235" s="1633"/>
      <c r="GI235" s="1633"/>
      <c r="GJ235" s="1633"/>
      <c r="GK235" s="1633"/>
      <c r="GL235" s="1633"/>
      <c r="GM235" s="1633"/>
      <c r="GN235" s="1633"/>
      <c r="GO235" s="1633"/>
      <c r="GP235" s="1633"/>
      <c r="GQ235" s="1633"/>
      <c r="GR235" s="1633"/>
      <c r="GS235" s="1633"/>
      <c r="GT235" s="1633"/>
      <c r="GU235" s="1633"/>
      <c r="GV235" s="1633"/>
      <c r="GW235" s="1633"/>
      <c r="GX235" s="1633"/>
      <c r="GY235" s="1633"/>
      <c r="GZ235" s="1633"/>
      <c r="HA235" s="1633"/>
      <c r="HB235" s="1633"/>
      <c r="HC235" s="1633"/>
      <c r="HD235" s="1633"/>
      <c r="HE235" s="1633"/>
      <c r="HF235" s="1633"/>
      <c r="HG235" s="1633"/>
      <c r="HH235" s="1633"/>
      <c r="HI235" s="1633"/>
      <c r="HJ235" s="1633"/>
      <c r="HK235" s="1633"/>
      <c r="HL235" s="1633"/>
      <c r="HM235" s="1633"/>
      <c r="HN235" s="1633"/>
      <c r="HO235" s="1633"/>
      <c r="HP235" s="1633"/>
      <c r="HQ235" s="1633"/>
      <c r="HR235" s="1633"/>
      <c r="HS235" s="1633"/>
      <c r="HT235" s="1633"/>
      <c r="HU235" s="1633"/>
      <c r="HV235" s="1633"/>
      <c r="HW235" s="1633"/>
      <c r="HX235" s="1633"/>
      <c r="HY235" s="1633"/>
      <c r="HZ235" s="1633"/>
      <c r="IA235" s="1633"/>
      <c r="IB235" s="1633"/>
      <c r="IC235" s="1633"/>
      <c r="ID235" s="1633"/>
      <c r="IE235" s="1633"/>
      <c r="IF235" s="1633"/>
      <c r="IG235" s="1633"/>
      <c r="IH235" s="1633"/>
      <c r="II235" s="1633"/>
      <c r="IJ235" s="1633"/>
      <c r="IK235" s="1633"/>
      <c r="IL235" s="1633"/>
      <c r="IM235" s="1633"/>
      <c r="IN235" s="1633"/>
      <c r="IO235" s="1633"/>
      <c r="IP235" s="1633"/>
      <c r="IQ235" s="1633"/>
      <c r="IR235" s="1633"/>
      <c r="IS235" s="1633"/>
      <c r="IT235" s="1633"/>
      <c r="IU235" s="1633"/>
      <c r="IV235" s="1633"/>
      <c r="IW235" s="1633"/>
      <c r="IX235" s="1633"/>
      <c r="IY235" s="1633"/>
      <c r="IZ235" s="1633"/>
      <c r="JA235" s="1633"/>
      <c r="JB235" s="1633"/>
      <c r="JC235" s="1633"/>
      <c r="JD235" s="1633"/>
      <c r="JE235" s="1633"/>
      <c r="JF235" s="1633"/>
      <c r="JG235" s="1633"/>
      <c r="JH235" s="1633"/>
      <c r="JI235" s="1633"/>
      <c r="JJ235" s="1633"/>
      <c r="JK235" s="1633"/>
      <c r="JL235" s="1633"/>
      <c r="JM235" s="1633"/>
      <c r="JN235" s="1633"/>
      <c r="JO235" s="1633"/>
      <c r="JP235" s="1633"/>
      <c r="JQ235" s="1633"/>
      <c r="JR235" s="1633"/>
      <c r="JS235" s="1633"/>
      <c r="JT235" s="1633"/>
      <c r="JU235" s="1633"/>
      <c r="JV235" s="1633"/>
      <c r="JW235" s="1633"/>
      <c r="JX235" s="1633"/>
      <c r="JY235" s="1633"/>
      <c r="JZ235" s="1633"/>
      <c r="KA235" s="1633"/>
      <c r="KB235" s="1633"/>
      <c r="KC235" s="1633"/>
      <c r="KD235" s="1633"/>
      <c r="KE235" s="1633"/>
      <c r="KF235" s="1633"/>
      <c r="KG235" s="1633"/>
      <c r="KH235" s="1633"/>
      <c r="KI235" s="1633"/>
      <c r="KJ235" s="1633"/>
      <c r="KK235" s="1633"/>
      <c r="KL235" s="1633"/>
      <c r="KM235" s="1633"/>
      <c r="KN235" s="1633"/>
      <c r="KO235" s="1633"/>
      <c r="KP235" s="1633"/>
      <c r="KQ235" s="1633"/>
      <c r="KR235" s="1633"/>
      <c r="KS235" s="1633"/>
      <c r="KT235" s="1633"/>
      <c r="KU235" s="1633"/>
      <c r="KV235" s="1633"/>
      <c r="KW235" s="1633"/>
      <c r="KX235" s="1633"/>
      <c r="KY235" s="1633"/>
      <c r="KZ235" s="1633"/>
      <c r="LA235" s="1633"/>
      <c r="LB235" s="1633"/>
      <c r="LC235" s="1633"/>
      <c r="LD235" s="1633"/>
      <c r="LE235" s="1633"/>
      <c r="LF235" s="1633"/>
      <c r="LG235" s="1633"/>
      <c r="LH235" s="1633"/>
      <c r="LI235" s="1633"/>
      <c r="LJ235" s="1633"/>
      <c r="LK235" s="1633"/>
      <c r="LL235" s="1633"/>
      <c r="LM235" s="1633"/>
      <c r="LN235" s="1633"/>
      <c r="LO235" s="1642"/>
      <c r="LP235" s="1642"/>
      <c r="LQ235" s="1642"/>
      <c r="LR235" s="1642"/>
      <c r="LS235" s="1642"/>
      <c r="LT235" s="1642"/>
      <c r="LU235" s="1642"/>
      <c r="LV235" s="1643"/>
    </row>
    <row r="236" s="2140" customFormat="1" ht="45" customHeight="1" spans="1:334">
      <c r="A236" s="2417">
        <v>45869</v>
      </c>
      <c r="B236" s="1500" t="s">
        <v>753</v>
      </c>
      <c r="C236" s="1501" t="s">
        <v>115</v>
      </c>
      <c r="D236" s="1502">
        <v>4500175689</v>
      </c>
      <c r="E236" s="2253"/>
      <c r="F236" s="1502" t="s">
        <v>2389</v>
      </c>
      <c r="G236" s="1505" t="s">
        <v>1775</v>
      </c>
      <c r="H236" s="1505" t="s">
        <v>1775</v>
      </c>
      <c r="I236" s="1532" t="s">
        <v>1776</v>
      </c>
      <c r="J236" s="1522">
        <v>864</v>
      </c>
      <c r="K236" s="1534">
        <v>0</v>
      </c>
      <c r="L236" s="1534">
        <v>96</v>
      </c>
      <c r="M236" s="1534">
        <f t="shared" si="153"/>
        <v>9</v>
      </c>
      <c r="N236" s="1536">
        <v>45905</v>
      </c>
      <c r="O236" s="1536">
        <f t="shared" si="175"/>
        <v>45903</v>
      </c>
      <c r="P236" s="1537"/>
      <c r="Q236" s="1562" t="s">
        <v>78</v>
      </c>
      <c r="R236" s="2722">
        <v>864</v>
      </c>
      <c r="S236" s="2722">
        <f t="shared" si="173"/>
        <v>0</v>
      </c>
      <c r="T236" s="2722"/>
      <c r="U236" s="2722" t="s">
        <v>829</v>
      </c>
      <c r="V236" s="1532"/>
      <c r="W236" s="1532" t="s">
        <v>111</v>
      </c>
      <c r="X236" s="1565">
        <v>45869</v>
      </c>
      <c r="Y236" s="1589" t="s">
        <v>88</v>
      </c>
      <c r="Z236" s="1589" t="s">
        <v>1046</v>
      </c>
      <c r="AA236" s="1589"/>
      <c r="AB236" s="1589"/>
      <c r="AC236" s="1580" t="s">
        <v>2386</v>
      </c>
      <c r="AD236" s="1590" t="s">
        <v>122</v>
      </c>
      <c r="AE236" s="2277">
        <v>0.9708</v>
      </c>
      <c r="AF236" s="2278">
        <f>J236*AE236</f>
        <v>838.7712</v>
      </c>
      <c r="AG236" s="1504" t="s">
        <v>2387</v>
      </c>
      <c r="AH236" s="1609" t="s">
        <v>81</v>
      </c>
      <c r="AI236" s="2710"/>
      <c r="AJ236" s="2626">
        <v>10</v>
      </c>
      <c r="AK236" s="2627">
        <f t="shared" si="158"/>
        <v>864</v>
      </c>
      <c r="AL236" s="2627"/>
      <c r="AM236" s="2627"/>
      <c r="AN236" s="2627">
        <f t="shared" si="174"/>
        <v>36</v>
      </c>
      <c r="AO236" s="2627"/>
      <c r="AP236" s="2627"/>
      <c r="AQ236" s="2641"/>
      <c r="AR236" s="1610"/>
      <c r="AS236" s="1610" t="s">
        <v>63</v>
      </c>
      <c r="AT236" s="1610">
        <f t="shared" si="159"/>
        <v>864</v>
      </c>
      <c r="AU236" s="1610"/>
      <c r="AV236" s="2185">
        <f>J236</f>
        <v>864</v>
      </c>
      <c r="AW236" s="1622"/>
      <c r="AX236" s="1622"/>
      <c r="AY236" s="1637"/>
      <c r="AZ236" s="1637"/>
      <c r="BA236" s="2647"/>
      <c r="BB236" s="2647"/>
      <c r="BC236" s="2647"/>
      <c r="BD236" s="2647"/>
      <c r="BE236" s="2647"/>
      <c r="BF236" s="2185">
        <f t="shared" si="170"/>
        <v>828</v>
      </c>
      <c r="BG236" s="2297">
        <f t="shared" si="155"/>
        <v>36</v>
      </c>
      <c r="BH236" s="1633"/>
      <c r="BI236" s="1633"/>
      <c r="BJ236" s="1633"/>
      <c r="BK236" s="1633"/>
      <c r="BL236" s="1633"/>
      <c r="BM236" s="1633"/>
      <c r="BN236" s="1633"/>
      <c r="BO236" s="1633"/>
      <c r="BP236" s="1633"/>
      <c r="BQ236" s="1633"/>
      <c r="BR236" s="1633"/>
      <c r="BS236" s="1633"/>
      <c r="BT236" s="1633"/>
      <c r="BU236" s="1633"/>
      <c r="BV236" s="1633"/>
      <c r="BW236" s="1633"/>
      <c r="BX236" s="1633"/>
      <c r="BY236" s="1633"/>
      <c r="BZ236" s="1633"/>
      <c r="CA236" s="1633"/>
      <c r="CB236" s="1633"/>
      <c r="CC236" s="1633"/>
      <c r="CD236" s="1633"/>
      <c r="CE236" s="1633"/>
      <c r="CF236" s="1633"/>
      <c r="CG236" s="1633"/>
      <c r="CH236" s="1633"/>
      <c r="CI236" s="1633"/>
      <c r="CJ236" s="1633"/>
      <c r="CK236" s="1633"/>
      <c r="CL236" s="1633"/>
      <c r="CM236" s="1633"/>
      <c r="CN236" s="1633"/>
      <c r="CO236" s="1633"/>
      <c r="CP236" s="1633"/>
      <c r="CQ236" s="1633"/>
      <c r="CR236" s="1633"/>
      <c r="CS236" s="1633"/>
      <c r="CT236" s="1633"/>
      <c r="CU236" s="1633"/>
      <c r="CV236" s="1633"/>
      <c r="CW236" s="1633"/>
      <c r="CX236" s="1633"/>
      <c r="CY236" s="1633"/>
      <c r="CZ236" s="1633"/>
      <c r="DA236" s="1633"/>
      <c r="DB236" s="1633"/>
      <c r="DC236" s="1633"/>
      <c r="DD236" s="1633"/>
      <c r="DE236" s="1633"/>
      <c r="DF236" s="1633"/>
      <c r="DG236" s="1633"/>
      <c r="DH236" s="1633"/>
      <c r="DI236" s="1633"/>
      <c r="DJ236" s="1633"/>
      <c r="DK236" s="1633"/>
      <c r="DL236" s="1633"/>
      <c r="DM236" s="1633"/>
      <c r="DN236" s="1633"/>
      <c r="DO236" s="1633"/>
      <c r="DP236" s="1633"/>
      <c r="DQ236" s="1633"/>
      <c r="DR236" s="1633"/>
      <c r="DS236" s="1633"/>
      <c r="DT236" s="1633"/>
      <c r="DU236" s="1633"/>
      <c r="DV236" s="1633"/>
      <c r="DW236" s="1633"/>
      <c r="DX236" s="1633"/>
      <c r="DY236" s="1633"/>
      <c r="DZ236" s="1633"/>
      <c r="EA236" s="1633"/>
      <c r="EB236" s="1633"/>
      <c r="EC236" s="1633"/>
      <c r="ED236" s="1633"/>
      <c r="EE236" s="1633"/>
      <c r="EF236" s="1633"/>
      <c r="EG236" s="1633"/>
      <c r="EH236" s="1633"/>
      <c r="EI236" s="1633"/>
      <c r="EJ236" s="1633"/>
      <c r="EK236" s="1633"/>
      <c r="EL236" s="1633"/>
      <c r="EM236" s="1633"/>
      <c r="EN236" s="1633"/>
      <c r="EO236" s="1633"/>
      <c r="EP236" s="1633"/>
      <c r="EQ236" s="1633"/>
      <c r="ER236" s="1633"/>
      <c r="ES236" s="1633"/>
      <c r="ET236" s="1633"/>
      <c r="EU236" s="1633"/>
      <c r="EV236" s="1633"/>
      <c r="EW236" s="1633"/>
      <c r="EX236" s="1633"/>
      <c r="EY236" s="1633"/>
      <c r="EZ236" s="1633"/>
      <c r="FA236" s="1633"/>
      <c r="FB236" s="1633"/>
      <c r="FC236" s="1633"/>
      <c r="FD236" s="1633"/>
      <c r="FE236" s="1633"/>
      <c r="FF236" s="1633"/>
      <c r="FG236" s="1633"/>
      <c r="FH236" s="1633"/>
      <c r="FI236" s="1633"/>
      <c r="FJ236" s="1633"/>
      <c r="FK236" s="1633"/>
      <c r="FL236" s="1633"/>
      <c r="FM236" s="1633"/>
      <c r="FN236" s="1633"/>
      <c r="FO236" s="1633"/>
      <c r="FP236" s="1633"/>
      <c r="FQ236" s="1633"/>
      <c r="FR236" s="1633"/>
      <c r="FS236" s="1633"/>
      <c r="FT236" s="1633"/>
      <c r="FU236" s="1633"/>
      <c r="FV236" s="1633"/>
      <c r="FW236" s="1633"/>
      <c r="FX236" s="1633"/>
      <c r="FY236" s="1633"/>
      <c r="FZ236" s="1633"/>
      <c r="GA236" s="1633"/>
      <c r="GB236" s="1633"/>
      <c r="GC236" s="1633"/>
      <c r="GD236" s="1633"/>
      <c r="GE236" s="1633"/>
      <c r="GF236" s="1633"/>
      <c r="GG236" s="1633"/>
      <c r="GH236" s="1633"/>
      <c r="GI236" s="1633"/>
      <c r="GJ236" s="1633"/>
      <c r="GK236" s="1633"/>
      <c r="GL236" s="1633"/>
      <c r="GM236" s="1633"/>
      <c r="GN236" s="1633"/>
      <c r="GO236" s="1633"/>
      <c r="GP236" s="1633"/>
      <c r="GQ236" s="1633"/>
      <c r="GR236" s="1633"/>
      <c r="GS236" s="1633"/>
      <c r="GT236" s="1633"/>
      <c r="GU236" s="1633"/>
      <c r="GV236" s="1633"/>
      <c r="GW236" s="1633"/>
      <c r="GX236" s="1633"/>
      <c r="GY236" s="1633"/>
      <c r="GZ236" s="1633"/>
      <c r="HA236" s="1633"/>
      <c r="HB236" s="1633"/>
      <c r="HC236" s="1633"/>
      <c r="HD236" s="1633"/>
      <c r="HE236" s="1633"/>
      <c r="HF236" s="1633"/>
      <c r="HG236" s="1633"/>
      <c r="HH236" s="1633"/>
      <c r="HI236" s="1633"/>
      <c r="HJ236" s="1633"/>
      <c r="HK236" s="1633"/>
      <c r="HL236" s="1633"/>
      <c r="HM236" s="1633"/>
      <c r="HN236" s="1633"/>
      <c r="HO236" s="1633"/>
      <c r="HP236" s="1633"/>
      <c r="HQ236" s="1633"/>
      <c r="HR236" s="1633"/>
      <c r="HS236" s="1633"/>
      <c r="HT236" s="1633"/>
      <c r="HU236" s="1633"/>
      <c r="HV236" s="1633"/>
      <c r="HW236" s="1633"/>
      <c r="HX236" s="1633"/>
      <c r="HY236" s="1633"/>
      <c r="HZ236" s="1633"/>
      <c r="IA236" s="1633"/>
      <c r="IB236" s="1633"/>
      <c r="IC236" s="1633"/>
      <c r="ID236" s="1633"/>
      <c r="IE236" s="1633"/>
      <c r="IF236" s="1633"/>
      <c r="IG236" s="1633"/>
      <c r="IH236" s="1633"/>
      <c r="II236" s="1633"/>
      <c r="IJ236" s="1633"/>
      <c r="IK236" s="1633"/>
      <c r="IL236" s="1633"/>
      <c r="IM236" s="1633"/>
      <c r="IN236" s="1633"/>
      <c r="IO236" s="1633"/>
      <c r="IP236" s="1633"/>
      <c r="IQ236" s="1633"/>
      <c r="IR236" s="1633"/>
      <c r="IS236" s="1633"/>
      <c r="IT236" s="1633"/>
      <c r="IU236" s="1633"/>
      <c r="IV236" s="1633"/>
      <c r="IW236" s="1633"/>
      <c r="IX236" s="1633"/>
      <c r="IY236" s="1633"/>
      <c r="IZ236" s="1633"/>
      <c r="JA236" s="1633"/>
      <c r="JB236" s="1633"/>
      <c r="JC236" s="1633"/>
      <c r="JD236" s="1633"/>
      <c r="JE236" s="1633"/>
      <c r="JF236" s="1633"/>
      <c r="JG236" s="1633"/>
      <c r="JH236" s="1633"/>
      <c r="JI236" s="1633"/>
      <c r="JJ236" s="1633"/>
      <c r="JK236" s="1633"/>
      <c r="JL236" s="1633"/>
      <c r="JM236" s="1633"/>
      <c r="JN236" s="1633"/>
      <c r="JO236" s="1633"/>
      <c r="JP236" s="1633"/>
      <c r="JQ236" s="1633"/>
      <c r="JR236" s="1633"/>
      <c r="JS236" s="1633"/>
      <c r="JT236" s="1633"/>
      <c r="JU236" s="1633"/>
      <c r="JV236" s="1633"/>
      <c r="JW236" s="1633"/>
      <c r="JX236" s="1633"/>
      <c r="JY236" s="1633"/>
      <c r="JZ236" s="1633"/>
      <c r="KA236" s="1633"/>
      <c r="KB236" s="1633"/>
      <c r="KC236" s="1633"/>
      <c r="KD236" s="1633"/>
      <c r="KE236" s="1633"/>
      <c r="KF236" s="1633"/>
      <c r="KG236" s="1633"/>
      <c r="KH236" s="1633"/>
      <c r="KI236" s="1633"/>
      <c r="KJ236" s="1633"/>
      <c r="KK236" s="1633"/>
      <c r="KL236" s="1633"/>
      <c r="KM236" s="1633"/>
      <c r="KN236" s="1633"/>
      <c r="KO236" s="1633"/>
      <c r="KP236" s="1633"/>
      <c r="KQ236" s="1633"/>
      <c r="KR236" s="1633"/>
      <c r="KS236" s="1633"/>
      <c r="KT236" s="1633"/>
      <c r="KU236" s="1633"/>
      <c r="KV236" s="1633"/>
      <c r="KW236" s="1633"/>
      <c r="KX236" s="1633"/>
      <c r="KY236" s="1633"/>
      <c r="KZ236" s="1633"/>
      <c r="LA236" s="1633"/>
      <c r="LB236" s="1633"/>
      <c r="LC236" s="1633"/>
      <c r="LD236" s="1633"/>
      <c r="LE236" s="1633"/>
      <c r="LF236" s="1633"/>
      <c r="LG236" s="1633"/>
      <c r="LH236" s="1633"/>
      <c r="LI236" s="1633"/>
      <c r="LJ236" s="1633"/>
      <c r="LK236" s="1633"/>
      <c r="LL236" s="1633"/>
      <c r="LM236" s="1633"/>
      <c r="LN236" s="1633"/>
      <c r="LO236" s="1642"/>
      <c r="LP236" s="1642"/>
      <c r="LQ236" s="1642"/>
      <c r="LR236" s="1642"/>
      <c r="LS236" s="1642"/>
      <c r="LT236" s="1642"/>
      <c r="LU236" s="1642"/>
      <c r="LV236" s="1643"/>
    </row>
    <row r="237" s="2140" customFormat="1" ht="45" customHeight="1" spans="1:334">
      <c r="A237" s="2417">
        <v>45869</v>
      </c>
      <c r="B237" s="1500" t="s">
        <v>753</v>
      </c>
      <c r="C237" s="1501" t="s">
        <v>115</v>
      </c>
      <c r="D237" s="1502">
        <v>4500175689</v>
      </c>
      <c r="E237" s="2253"/>
      <c r="F237" s="1502" t="s">
        <v>2390</v>
      </c>
      <c r="G237" s="1505" t="s">
        <v>1802</v>
      </c>
      <c r="H237" s="1505" t="s">
        <v>1802</v>
      </c>
      <c r="I237" s="1532" t="s">
        <v>1803</v>
      </c>
      <c r="J237" s="1522">
        <v>672</v>
      </c>
      <c r="K237" s="1534">
        <v>0</v>
      </c>
      <c r="L237" s="1534">
        <v>96</v>
      </c>
      <c r="M237" s="1534">
        <f t="shared" si="153"/>
        <v>7</v>
      </c>
      <c r="N237" s="1536">
        <v>45905</v>
      </c>
      <c r="O237" s="1536">
        <f t="shared" si="175"/>
        <v>45903</v>
      </c>
      <c r="P237" s="1537"/>
      <c r="Q237" s="1562" t="s">
        <v>78</v>
      </c>
      <c r="R237" s="2722">
        <v>672</v>
      </c>
      <c r="S237" s="2722">
        <f t="shared" si="173"/>
        <v>0</v>
      </c>
      <c r="T237" s="2722"/>
      <c r="U237" s="2722" t="s">
        <v>829</v>
      </c>
      <c r="V237" s="1532"/>
      <c r="W237" s="1532" t="s">
        <v>111</v>
      </c>
      <c r="X237" s="1565">
        <v>45869</v>
      </c>
      <c r="Y237" s="1589" t="s">
        <v>88</v>
      </c>
      <c r="Z237" s="1589" t="s">
        <v>1046</v>
      </c>
      <c r="AA237" s="1589"/>
      <c r="AB237" s="1589"/>
      <c r="AC237" s="1580" t="s">
        <v>2386</v>
      </c>
      <c r="AD237" s="1590" t="s">
        <v>122</v>
      </c>
      <c r="AE237" s="2277">
        <v>0.9554</v>
      </c>
      <c r="AF237" s="2278">
        <f>J237*AE237</f>
        <v>642.0288</v>
      </c>
      <c r="AG237" s="1504" t="s">
        <v>2387</v>
      </c>
      <c r="AH237" s="1609" t="s">
        <v>81</v>
      </c>
      <c r="AI237" s="2710"/>
      <c r="AJ237" s="2626">
        <v>10</v>
      </c>
      <c r="AK237" s="2627">
        <f t="shared" si="158"/>
        <v>672</v>
      </c>
      <c r="AL237" s="2627"/>
      <c r="AM237" s="2627"/>
      <c r="AN237" s="2627">
        <f t="shared" si="174"/>
        <v>28</v>
      </c>
      <c r="AO237" s="2627"/>
      <c r="AP237" s="2627"/>
      <c r="AQ237" s="2641"/>
      <c r="AR237" s="1610"/>
      <c r="AS237" s="1610" t="s">
        <v>63</v>
      </c>
      <c r="AT237" s="1610">
        <f t="shared" si="159"/>
        <v>672</v>
      </c>
      <c r="AU237" s="1610"/>
      <c r="AV237" s="2292"/>
      <c r="AW237" s="1622"/>
      <c r="AX237" s="1622"/>
      <c r="AY237" s="1637"/>
      <c r="AZ237" s="1637"/>
      <c r="BA237" s="2647"/>
      <c r="BB237" s="2647"/>
      <c r="BC237" s="2288">
        <f>J237</f>
        <v>672</v>
      </c>
      <c r="BD237" s="2647"/>
      <c r="BE237" s="2647"/>
      <c r="BF237" s="2185">
        <f t="shared" si="170"/>
        <v>644</v>
      </c>
      <c r="BG237" s="2297">
        <f t="shared" si="155"/>
        <v>28</v>
      </c>
      <c r="BH237" s="1633"/>
      <c r="BI237" s="1633"/>
      <c r="BJ237" s="1633"/>
      <c r="BK237" s="1633"/>
      <c r="BL237" s="1633"/>
      <c r="BM237" s="1633"/>
      <c r="BN237" s="1633"/>
      <c r="BO237" s="1633"/>
      <c r="BP237" s="1633"/>
      <c r="BQ237" s="1633"/>
      <c r="BR237" s="1633"/>
      <c r="BS237" s="1633"/>
      <c r="BT237" s="1633"/>
      <c r="BU237" s="1633"/>
      <c r="BV237" s="1633"/>
      <c r="BW237" s="1633"/>
      <c r="BX237" s="1633"/>
      <c r="BY237" s="1633"/>
      <c r="BZ237" s="1633"/>
      <c r="CA237" s="1633"/>
      <c r="CB237" s="1633"/>
      <c r="CC237" s="1633"/>
      <c r="CD237" s="1633"/>
      <c r="CE237" s="1633"/>
      <c r="CF237" s="1633"/>
      <c r="CG237" s="1633"/>
      <c r="CH237" s="1633"/>
      <c r="CI237" s="1633"/>
      <c r="CJ237" s="1633"/>
      <c r="CK237" s="1633"/>
      <c r="CL237" s="1633"/>
      <c r="CM237" s="1633"/>
      <c r="CN237" s="1633"/>
      <c r="CO237" s="1633"/>
      <c r="CP237" s="1633"/>
      <c r="CQ237" s="1633"/>
      <c r="CR237" s="1633"/>
      <c r="CS237" s="1633"/>
      <c r="CT237" s="1633"/>
      <c r="CU237" s="1633"/>
      <c r="CV237" s="1633"/>
      <c r="CW237" s="1633"/>
      <c r="CX237" s="1633"/>
      <c r="CY237" s="1633"/>
      <c r="CZ237" s="1633"/>
      <c r="DA237" s="1633"/>
      <c r="DB237" s="1633"/>
      <c r="DC237" s="1633"/>
      <c r="DD237" s="1633"/>
      <c r="DE237" s="1633"/>
      <c r="DF237" s="1633"/>
      <c r="DG237" s="1633"/>
      <c r="DH237" s="1633"/>
      <c r="DI237" s="1633"/>
      <c r="DJ237" s="1633"/>
      <c r="DK237" s="1633"/>
      <c r="DL237" s="1633"/>
      <c r="DM237" s="1633"/>
      <c r="DN237" s="1633"/>
      <c r="DO237" s="1633"/>
      <c r="DP237" s="1633"/>
      <c r="DQ237" s="1633"/>
      <c r="DR237" s="1633"/>
      <c r="DS237" s="1633"/>
      <c r="DT237" s="1633"/>
      <c r="DU237" s="1633"/>
      <c r="DV237" s="1633"/>
      <c r="DW237" s="1633"/>
      <c r="DX237" s="1633"/>
      <c r="DY237" s="1633"/>
      <c r="DZ237" s="1633"/>
      <c r="EA237" s="1633"/>
      <c r="EB237" s="1633"/>
      <c r="EC237" s="1633"/>
      <c r="ED237" s="1633"/>
      <c r="EE237" s="1633"/>
      <c r="EF237" s="1633"/>
      <c r="EG237" s="1633"/>
      <c r="EH237" s="1633"/>
      <c r="EI237" s="1633"/>
      <c r="EJ237" s="1633"/>
      <c r="EK237" s="1633"/>
      <c r="EL237" s="1633"/>
      <c r="EM237" s="1633"/>
      <c r="EN237" s="1633"/>
      <c r="EO237" s="1633"/>
      <c r="EP237" s="1633"/>
      <c r="EQ237" s="1633"/>
      <c r="ER237" s="1633"/>
      <c r="ES237" s="1633"/>
      <c r="ET237" s="1633"/>
      <c r="EU237" s="1633"/>
      <c r="EV237" s="1633"/>
      <c r="EW237" s="1633"/>
      <c r="EX237" s="1633"/>
      <c r="EY237" s="1633"/>
      <c r="EZ237" s="1633"/>
      <c r="FA237" s="1633"/>
      <c r="FB237" s="1633"/>
      <c r="FC237" s="1633"/>
      <c r="FD237" s="1633"/>
      <c r="FE237" s="1633"/>
      <c r="FF237" s="1633"/>
      <c r="FG237" s="1633"/>
      <c r="FH237" s="1633"/>
      <c r="FI237" s="1633"/>
      <c r="FJ237" s="1633"/>
      <c r="FK237" s="1633"/>
      <c r="FL237" s="1633"/>
      <c r="FM237" s="1633"/>
      <c r="FN237" s="1633"/>
      <c r="FO237" s="1633"/>
      <c r="FP237" s="1633"/>
      <c r="FQ237" s="1633"/>
      <c r="FR237" s="1633"/>
      <c r="FS237" s="1633"/>
      <c r="FT237" s="1633"/>
      <c r="FU237" s="1633"/>
      <c r="FV237" s="1633"/>
      <c r="FW237" s="1633"/>
      <c r="FX237" s="1633"/>
      <c r="FY237" s="1633"/>
      <c r="FZ237" s="1633"/>
      <c r="GA237" s="1633"/>
      <c r="GB237" s="1633"/>
      <c r="GC237" s="1633"/>
      <c r="GD237" s="1633"/>
      <c r="GE237" s="1633"/>
      <c r="GF237" s="1633"/>
      <c r="GG237" s="1633"/>
      <c r="GH237" s="1633"/>
      <c r="GI237" s="1633"/>
      <c r="GJ237" s="1633"/>
      <c r="GK237" s="1633"/>
      <c r="GL237" s="1633"/>
      <c r="GM237" s="1633"/>
      <c r="GN237" s="1633"/>
      <c r="GO237" s="1633"/>
      <c r="GP237" s="1633"/>
      <c r="GQ237" s="1633"/>
      <c r="GR237" s="1633"/>
      <c r="GS237" s="1633"/>
      <c r="GT237" s="1633"/>
      <c r="GU237" s="1633"/>
      <c r="GV237" s="1633"/>
      <c r="GW237" s="1633"/>
      <c r="GX237" s="1633"/>
      <c r="GY237" s="1633"/>
      <c r="GZ237" s="1633"/>
      <c r="HA237" s="1633"/>
      <c r="HB237" s="1633"/>
      <c r="HC237" s="1633"/>
      <c r="HD237" s="1633"/>
      <c r="HE237" s="1633"/>
      <c r="HF237" s="1633"/>
      <c r="HG237" s="1633"/>
      <c r="HH237" s="1633"/>
      <c r="HI237" s="1633"/>
      <c r="HJ237" s="1633"/>
      <c r="HK237" s="1633"/>
      <c r="HL237" s="1633"/>
      <c r="HM237" s="1633"/>
      <c r="HN237" s="1633"/>
      <c r="HO237" s="1633"/>
      <c r="HP237" s="1633"/>
      <c r="HQ237" s="1633"/>
      <c r="HR237" s="1633"/>
      <c r="HS237" s="1633"/>
      <c r="HT237" s="1633"/>
      <c r="HU237" s="1633"/>
      <c r="HV237" s="1633"/>
      <c r="HW237" s="1633"/>
      <c r="HX237" s="1633"/>
      <c r="HY237" s="1633"/>
      <c r="HZ237" s="1633"/>
      <c r="IA237" s="1633"/>
      <c r="IB237" s="1633"/>
      <c r="IC237" s="1633"/>
      <c r="ID237" s="1633"/>
      <c r="IE237" s="1633"/>
      <c r="IF237" s="1633"/>
      <c r="IG237" s="1633"/>
      <c r="IH237" s="1633"/>
      <c r="II237" s="1633"/>
      <c r="IJ237" s="1633"/>
      <c r="IK237" s="1633"/>
      <c r="IL237" s="1633"/>
      <c r="IM237" s="1633"/>
      <c r="IN237" s="1633"/>
      <c r="IO237" s="1633"/>
      <c r="IP237" s="1633"/>
      <c r="IQ237" s="1633"/>
      <c r="IR237" s="1633"/>
      <c r="IS237" s="1633"/>
      <c r="IT237" s="1633"/>
      <c r="IU237" s="1633"/>
      <c r="IV237" s="1633"/>
      <c r="IW237" s="1633"/>
      <c r="IX237" s="1633"/>
      <c r="IY237" s="1633"/>
      <c r="IZ237" s="1633"/>
      <c r="JA237" s="1633"/>
      <c r="JB237" s="1633"/>
      <c r="JC237" s="1633"/>
      <c r="JD237" s="1633"/>
      <c r="JE237" s="1633"/>
      <c r="JF237" s="1633"/>
      <c r="JG237" s="1633"/>
      <c r="JH237" s="1633"/>
      <c r="JI237" s="1633"/>
      <c r="JJ237" s="1633"/>
      <c r="JK237" s="1633"/>
      <c r="JL237" s="1633"/>
      <c r="JM237" s="1633"/>
      <c r="JN237" s="1633"/>
      <c r="JO237" s="1633"/>
      <c r="JP237" s="1633"/>
      <c r="JQ237" s="1633"/>
      <c r="JR237" s="1633"/>
      <c r="JS237" s="1633"/>
      <c r="JT237" s="1633"/>
      <c r="JU237" s="1633"/>
      <c r="JV237" s="1633"/>
      <c r="JW237" s="1633"/>
      <c r="JX237" s="1633"/>
      <c r="JY237" s="1633"/>
      <c r="JZ237" s="1633"/>
      <c r="KA237" s="1633"/>
      <c r="KB237" s="1633"/>
      <c r="KC237" s="1633"/>
      <c r="KD237" s="1633"/>
      <c r="KE237" s="1633"/>
      <c r="KF237" s="1633"/>
      <c r="KG237" s="1633"/>
      <c r="KH237" s="1633"/>
      <c r="KI237" s="1633"/>
      <c r="KJ237" s="1633"/>
      <c r="KK237" s="1633"/>
      <c r="KL237" s="1633"/>
      <c r="KM237" s="1633"/>
      <c r="KN237" s="1633"/>
      <c r="KO237" s="1633"/>
      <c r="KP237" s="1633"/>
      <c r="KQ237" s="1633"/>
      <c r="KR237" s="1633"/>
      <c r="KS237" s="1633"/>
      <c r="KT237" s="1633"/>
      <c r="KU237" s="1633"/>
      <c r="KV237" s="1633"/>
      <c r="KW237" s="1633"/>
      <c r="KX237" s="1633"/>
      <c r="KY237" s="1633"/>
      <c r="KZ237" s="1633"/>
      <c r="LA237" s="1633"/>
      <c r="LB237" s="1633"/>
      <c r="LC237" s="1633"/>
      <c r="LD237" s="1633"/>
      <c r="LE237" s="1633"/>
      <c r="LF237" s="1633"/>
      <c r="LG237" s="1633"/>
      <c r="LH237" s="1633"/>
      <c r="LI237" s="1633"/>
      <c r="LJ237" s="1633"/>
      <c r="LK237" s="1633"/>
      <c r="LL237" s="1633"/>
      <c r="LM237" s="1633"/>
      <c r="LN237" s="1633"/>
      <c r="LO237" s="1642"/>
      <c r="LP237" s="1642"/>
      <c r="LQ237" s="1642"/>
      <c r="LR237" s="1642"/>
      <c r="LS237" s="1642"/>
      <c r="LT237" s="1642"/>
      <c r="LU237" s="1642"/>
      <c r="LV237" s="1643"/>
    </row>
    <row r="238" s="2140" customFormat="1" ht="45" customHeight="1" spans="1:334">
      <c r="A238" s="2417">
        <v>45869</v>
      </c>
      <c r="B238" s="1500" t="s">
        <v>753</v>
      </c>
      <c r="C238" s="1501" t="s">
        <v>115</v>
      </c>
      <c r="D238" s="1502">
        <v>4500175689</v>
      </c>
      <c r="E238" s="2253"/>
      <c r="F238" s="1502" t="s">
        <v>2391</v>
      </c>
      <c r="G238" s="1505" t="s">
        <v>1790</v>
      </c>
      <c r="H238" s="1505" t="s">
        <v>1790</v>
      </c>
      <c r="I238" s="1532" t="s">
        <v>1791</v>
      </c>
      <c r="J238" s="1522">
        <v>1248</v>
      </c>
      <c r="K238" s="1534">
        <v>0</v>
      </c>
      <c r="L238" s="1534">
        <v>96</v>
      </c>
      <c r="M238" s="1534">
        <f t="shared" si="153"/>
        <v>13</v>
      </c>
      <c r="N238" s="1536">
        <v>45905</v>
      </c>
      <c r="O238" s="1536">
        <f t="shared" si="175"/>
        <v>45903</v>
      </c>
      <c r="P238" s="1537"/>
      <c r="Q238" s="1562" t="s">
        <v>78</v>
      </c>
      <c r="R238" s="2722">
        <v>1248</v>
      </c>
      <c r="S238" s="2722">
        <f t="shared" si="173"/>
        <v>0</v>
      </c>
      <c r="T238" s="2722"/>
      <c r="U238" s="2722" t="s">
        <v>829</v>
      </c>
      <c r="V238" s="1532"/>
      <c r="W238" s="1532" t="s">
        <v>111</v>
      </c>
      <c r="X238" s="1565">
        <v>45869</v>
      </c>
      <c r="Y238" s="1589" t="s">
        <v>88</v>
      </c>
      <c r="Z238" s="1589" t="s">
        <v>1046</v>
      </c>
      <c r="AA238" s="1589"/>
      <c r="AB238" s="1589"/>
      <c r="AC238" s="1580" t="s">
        <v>2386</v>
      </c>
      <c r="AD238" s="1590" t="s">
        <v>122</v>
      </c>
      <c r="AE238" s="2277">
        <v>1.0103</v>
      </c>
      <c r="AF238" s="2278">
        <f>J238*AE238</f>
        <v>1260.8544</v>
      </c>
      <c r="AG238" s="1504" t="s">
        <v>2387</v>
      </c>
      <c r="AH238" s="1609" t="s">
        <v>81</v>
      </c>
      <c r="AI238" s="2710"/>
      <c r="AJ238" s="2626">
        <v>10</v>
      </c>
      <c r="AK238" s="2627">
        <f t="shared" si="158"/>
        <v>1248</v>
      </c>
      <c r="AL238" s="2627"/>
      <c r="AM238" s="2627"/>
      <c r="AN238" s="2627">
        <f t="shared" si="174"/>
        <v>52</v>
      </c>
      <c r="AO238" s="2627"/>
      <c r="AP238" s="2627"/>
      <c r="AQ238" s="2641"/>
      <c r="AR238" s="1610"/>
      <c r="AS238" s="1610" t="s">
        <v>63</v>
      </c>
      <c r="AT238" s="1610">
        <f t="shared" si="159"/>
        <v>1248</v>
      </c>
      <c r="AU238" s="1610"/>
      <c r="AV238" s="2292"/>
      <c r="AW238" s="1622"/>
      <c r="AX238" s="1622"/>
      <c r="AY238" s="1622">
        <f>J238</f>
        <v>1248</v>
      </c>
      <c r="AZ238" s="1637"/>
      <c r="BA238" s="2647"/>
      <c r="BB238" s="2647"/>
      <c r="BC238" s="2647"/>
      <c r="BD238" s="2647"/>
      <c r="BE238" s="2647"/>
      <c r="BF238" s="2185">
        <f t="shared" si="170"/>
        <v>1196</v>
      </c>
      <c r="BG238" s="2297">
        <f t="shared" si="155"/>
        <v>52</v>
      </c>
      <c r="BH238" s="1633"/>
      <c r="BI238" s="1633"/>
      <c r="BJ238" s="1633"/>
      <c r="BK238" s="1633"/>
      <c r="BL238" s="1633"/>
      <c r="BM238" s="1633"/>
      <c r="BN238" s="1633"/>
      <c r="BO238" s="1633"/>
      <c r="BP238" s="1633"/>
      <c r="BQ238" s="1633"/>
      <c r="BR238" s="1633"/>
      <c r="BS238" s="1633"/>
      <c r="BT238" s="1633"/>
      <c r="BU238" s="1633"/>
      <c r="BV238" s="1633"/>
      <c r="BW238" s="1633"/>
      <c r="BX238" s="1633"/>
      <c r="BY238" s="1633"/>
      <c r="BZ238" s="1633"/>
      <c r="CA238" s="1633"/>
      <c r="CB238" s="1633"/>
      <c r="CC238" s="1633"/>
      <c r="CD238" s="1633"/>
      <c r="CE238" s="1633"/>
      <c r="CF238" s="1633"/>
      <c r="CG238" s="1633"/>
      <c r="CH238" s="1633"/>
      <c r="CI238" s="1633"/>
      <c r="CJ238" s="1633"/>
      <c r="CK238" s="1633"/>
      <c r="CL238" s="1633"/>
      <c r="CM238" s="1633"/>
      <c r="CN238" s="1633"/>
      <c r="CO238" s="1633"/>
      <c r="CP238" s="1633"/>
      <c r="CQ238" s="1633"/>
      <c r="CR238" s="1633"/>
      <c r="CS238" s="1633"/>
      <c r="CT238" s="1633"/>
      <c r="CU238" s="1633"/>
      <c r="CV238" s="1633"/>
      <c r="CW238" s="1633"/>
      <c r="CX238" s="1633"/>
      <c r="CY238" s="1633"/>
      <c r="CZ238" s="1633"/>
      <c r="DA238" s="1633"/>
      <c r="DB238" s="1633"/>
      <c r="DC238" s="1633"/>
      <c r="DD238" s="1633"/>
      <c r="DE238" s="1633"/>
      <c r="DF238" s="1633"/>
      <c r="DG238" s="1633"/>
      <c r="DH238" s="1633"/>
      <c r="DI238" s="1633"/>
      <c r="DJ238" s="1633"/>
      <c r="DK238" s="1633"/>
      <c r="DL238" s="1633"/>
      <c r="DM238" s="1633"/>
      <c r="DN238" s="1633"/>
      <c r="DO238" s="1633"/>
      <c r="DP238" s="1633"/>
      <c r="DQ238" s="1633"/>
      <c r="DR238" s="1633"/>
      <c r="DS238" s="1633"/>
      <c r="DT238" s="1633"/>
      <c r="DU238" s="1633"/>
      <c r="DV238" s="1633"/>
      <c r="DW238" s="1633"/>
      <c r="DX238" s="1633"/>
      <c r="DY238" s="1633"/>
      <c r="DZ238" s="1633"/>
      <c r="EA238" s="1633"/>
      <c r="EB238" s="1633"/>
      <c r="EC238" s="1633"/>
      <c r="ED238" s="1633"/>
      <c r="EE238" s="1633"/>
      <c r="EF238" s="1633"/>
      <c r="EG238" s="1633"/>
      <c r="EH238" s="1633"/>
      <c r="EI238" s="1633"/>
      <c r="EJ238" s="1633"/>
      <c r="EK238" s="1633"/>
      <c r="EL238" s="1633"/>
      <c r="EM238" s="1633"/>
      <c r="EN238" s="1633"/>
      <c r="EO238" s="1633"/>
      <c r="EP238" s="1633"/>
      <c r="EQ238" s="1633"/>
      <c r="ER238" s="1633"/>
      <c r="ES238" s="1633"/>
      <c r="ET238" s="1633"/>
      <c r="EU238" s="1633"/>
      <c r="EV238" s="1633"/>
      <c r="EW238" s="1633"/>
      <c r="EX238" s="1633"/>
      <c r="EY238" s="1633"/>
      <c r="EZ238" s="1633"/>
      <c r="FA238" s="1633"/>
      <c r="FB238" s="1633"/>
      <c r="FC238" s="1633"/>
      <c r="FD238" s="1633"/>
      <c r="FE238" s="1633"/>
      <c r="FF238" s="1633"/>
      <c r="FG238" s="1633"/>
      <c r="FH238" s="1633"/>
      <c r="FI238" s="1633"/>
      <c r="FJ238" s="1633"/>
      <c r="FK238" s="1633"/>
      <c r="FL238" s="1633"/>
      <c r="FM238" s="1633"/>
      <c r="FN238" s="1633"/>
      <c r="FO238" s="1633"/>
      <c r="FP238" s="1633"/>
      <c r="FQ238" s="1633"/>
      <c r="FR238" s="1633"/>
      <c r="FS238" s="1633"/>
      <c r="FT238" s="1633"/>
      <c r="FU238" s="1633"/>
      <c r="FV238" s="1633"/>
      <c r="FW238" s="1633"/>
      <c r="FX238" s="1633"/>
      <c r="FY238" s="1633"/>
      <c r="FZ238" s="1633"/>
      <c r="GA238" s="1633"/>
      <c r="GB238" s="1633"/>
      <c r="GC238" s="1633"/>
      <c r="GD238" s="1633"/>
      <c r="GE238" s="1633"/>
      <c r="GF238" s="1633"/>
      <c r="GG238" s="1633"/>
      <c r="GH238" s="1633"/>
      <c r="GI238" s="1633"/>
      <c r="GJ238" s="1633"/>
      <c r="GK238" s="1633"/>
      <c r="GL238" s="1633"/>
      <c r="GM238" s="1633"/>
      <c r="GN238" s="1633"/>
      <c r="GO238" s="1633"/>
      <c r="GP238" s="1633"/>
      <c r="GQ238" s="1633"/>
      <c r="GR238" s="1633"/>
      <c r="GS238" s="1633"/>
      <c r="GT238" s="1633"/>
      <c r="GU238" s="1633"/>
      <c r="GV238" s="1633"/>
      <c r="GW238" s="1633"/>
      <c r="GX238" s="1633"/>
      <c r="GY238" s="1633"/>
      <c r="GZ238" s="1633"/>
      <c r="HA238" s="1633"/>
      <c r="HB238" s="1633"/>
      <c r="HC238" s="1633"/>
      <c r="HD238" s="1633"/>
      <c r="HE238" s="1633"/>
      <c r="HF238" s="1633"/>
      <c r="HG238" s="1633"/>
      <c r="HH238" s="1633"/>
      <c r="HI238" s="1633"/>
      <c r="HJ238" s="1633"/>
      <c r="HK238" s="1633"/>
      <c r="HL238" s="1633"/>
      <c r="HM238" s="1633"/>
      <c r="HN238" s="1633"/>
      <c r="HO238" s="1633"/>
      <c r="HP238" s="1633"/>
      <c r="HQ238" s="1633"/>
      <c r="HR238" s="1633"/>
      <c r="HS238" s="1633"/>
      <c r="HT238" s="1633"/>
      <c r="HU238" s="1633"/>
      <c r="HV238" s="1633"/>
      <c r="HW238" s="1633"/>
      <c r="HX238" s="1633"/>
      <c r="HY238" s="1633"/>
      <c r="HZ238" s="1633"/>
      <c r="IA238" s="1633"/>
      <c r="IB238" s="1633"/>
      <c r="IC238" s="1633"/>
      <c r="ID238" s="1633"/>
      <c r="IE238" s="1633"/>
      <c r="IF238" s="1633"/>
      <c r="IG238" s="1633"/>
      <c r="IH238" s="1633"/>
      <c r="II238" s="1633"/>
      <c r="IJ238" s="1633"/>
      <c r="IK238" s="1633"/>
      <c r="IL238" s="1633"/>
      <c r="IM238" s="1633"/>
      <c r="IN238" s="1633"/>
      <c r="IO238" s="1633"/>
      <c r="IP238" s="1633"/>
      <c r="IQ238" s="1633"/>
      <c r="IR238" s="1633"/>
      <c r="IS238" s="1633"/>
      <c r="IT238" s="1633"/>
      <c r="IU238" s="1633"/>
      <c r="IV238" s="1633"/>
      <c r="IW238" s="1633"/>
      <c r="IX238" s="1633"/>
      <c r="IY238" s="1633"/>
      <c r="IZ238" s="1633"/>
      <c r="JA238" s="1633"/>
      <c r="JB238" s="1633"/>
      <c r="JC238" s="1633"/>
      <c r="JD238" s="1633"/>
      <c r="JE238" s="1633"/>
      <c r="JF238" s="1633"/>
      <c r="JG238" s="1633"/>
      <c r="JH238" s="1633"/>
      <c r="JI238" s="1633"/>
      <c r="JJ238" s="1633"/>
      <c r="JK238" s="1633"/>
      <c r="JL238" s="1633"/>
      <c r="JM238" s="1633"/>
      <c r="JN238" s="1633"/>
      <c r="JO238" s="1633"/>
      <c r="JP238" s="1633"/>
      <c r="JQ238" s="1633"/>
      <c r="JR238" s="1633"/>
      <c r="JS238" s="1633"/>
      <c r="JT238" s="1633"/>
      <c r="JU238" s="1633"/>
      <c r="JV238" s="1633"/>
      <c r="JW238" s="1633"/>
      <c r="JX238" s="1633"/>
      <c r="JY238" s="1633"/>
      <c r="JZ238" s="1633"/>
      <c r="KA238" s="1633"/>
      <c r="KB238" s="1633"/>
      <c r="KC238" s="1633"/>
      <c r="KD238" s="1633"/>
      <c r="KE238" s="1633"/>
      <c r="KF238" s="1633"/>
      <c r="KG238" s="1633"/>
      <c r="KH238" s="1633"/>
      <c r="KI238" s="1633"/>
      <c r="KJ238" s="1633"/>
      <c r="KK238" s="1633"/>
      <c r="KL238" s="1633"/>
      <c r="KM238" s="1633"/>
      <c r="KN238" s="1633"/>
      <c r="KO238" s="1633"/>
      <c r="KP238" s="1633"/>
      <c r="KQ238" s="1633"/>
      <c r="KR238" s="1633"/>
      <c r="KS238" s="1633"/>
      <c r="KT238" s="1633"/>
      <c r="KU238" s="1633"/>
      <c r="KV238" s="1633"/>
      <c r="KW238" s="1633"/>
      <c r="KX238" s="1633"/>
      <c r="KY238" s="1633"/>
      <c r="KZ238" s="1633"/>
      <c r="LA238" s="1633"/>
      <c r="LB238" s="1633"/>
      <c r="LC238" s="1633"/>
      <c r="LD238" s="1633"/>
      <c r="LE238" s="1633"/>
      <c r="LF238" s="1633"/>
      <c r="LG238" s="1633"/>
      <c r="LH238" s="1633"/>
      <c r="LI238" s="1633"/>
      <c r="LJ238" s="1633"/>
      <c r="LK238" s="1633"/>
      <c r="LL238" s="1633"/>
      <c r="LM238" s="1633"/>
      <c r="LN238" s="1633"/>
      <c r="LO238" s="1642"/>
      <c r="LP238" s="1642"/>
      <c r="LQ238" s="1642"/>
      <c r="LR238" s="1642"/>
      <c r="LS238" s="1642"/>
      <c r="LT238" s="1642"/>
      <c r="LU238" s="1642"/>
      <c r="LV238" s="1643"/>
    </row>
    <row r="239" s="2140" customFormat="1" ht="45" customHeight="1" spans="1:334">
      <c r="A239" s="2417">
        <v>45855</v>
      </c>
      <c r="B239" s="1500" t="s">
        <v>173</v>
      </c>
      <c r="C239" s="1501" t="s">
        <v>98</v>
      </c>
      <c r="D239" s="1502">
        <v>4500174186</v>
      </c>
      <c r="E239" s="2253" t="s">
        <v>2392</v>
      </c>
      <c r="F239" s="1502" t="s">
        <v>2393</v>
      </c>
      <c r="G239" s="1505" t="s">
        <v>1859</v>
      </c>
      <c r="H239" s="1505" t="s">
        <v>1859</v>
      </c>
      <c r="I239" s="1532" t="s">
        <v>1861</v>
      </c>
      <c r="J239" s="1522">
        <v>13200</v>
      </c>
      <c r="K239" s="1534">
        <v>12</v>
      </c>
      <c r="L239" s="1534">
        <v>2640</v>
      </c>
      <c r="M239" s="1534">
        <f t="shared" si="153"/>
        <v>5</v>
      </c>
      <c r="N239" s="1536">
        <v>45901</v>
      </c>
      <c r="O239" s="1536">
        <f t="shared" si="175"/>
        <v>45899</v>
      </c>
      <c r="P239" s="1537" t="s">
        <v>489</v>
      </c>
      <c r="Q239" s="1562" t="s">
        <v>78</v>
      </c>
      <c r="R239" s="2722">
        <v>13200</v>
      </c>
      <c r="S239" s="2722">
        <f t="shared" si="173"/>
        <v>0</v>
      </c>
      <c r="T239" s="2722"/>
      <c r="U239" s="2722" t="s">
        <v>829</v>
      </c>
      <c r="V239" s="1532"/>
      <c r="W239" s="1532" t="s">
        <v>111</v>
      </c>
      <c r="X239" s="1565" t="s">
        <v>2163</v>
      </c>
      <c r="Y239" s="1589" t="s">
        <v>88</v>
      </c>
      <c r="Z239" s="1589" t="s">
        <v>2394</v>
      </c>
      <c r="AA239" s="1589" t="s">
        <v>2395</v>
      </c>
      <c r="AB239" s="1589" t="s">
        <v>745</v>
      </c>
      <c r="AC239" s="1580" t="s">
        <v>2166</v>
      </c>
      <c r="AD239" s="1590" t="s">
        <v>181</v>
      </c>
      <c r="AE239" s="2277">
        <v>1510.512</v>
      </c>
      <c r="AF239" s="2278">
        <f>AE239*M239</f>
        <v>7552.56</v>
      </c>
      <c r="AG239" s="1504" t="s">
        <v>2396</v>
      </c>
      <c r="AH239" s="1609" t="s">
        <v>81</v>
      </c>
      <c r="AI239" s="2710"/>
      <c r="AJ239" s="2626">
        <v>10</v>
      </c>
      <c r="AK239" s="2627">
        <f t="shared" si="158"/>
        <v>13200</v>
      </c>
      <c r="AL239" s="2627"/>
      <c r="AM239" s="2627"/>
      <c r="AN239" s="2627"/>
      <c r="AO239" s="2627"/>
      <c r="AP239" s="2627">
        <f>J239/12</f>
        <v>1100</v>
      </c>
      <c r="AQ239" s="2641"/>
      <c r="AR239" s="1610"/>
      <c r="AS239" s="1610" t="s">
        <v>63</v>
      </c>
      <c r="AT239" s="1610">
        <f t="shared" si="159"/>
        <v>13200</v>
      </c>
      <c r="AU239" s="1610"/>
      <c r="AV239" s="1622">
        <f>J239/10</f>
        <v>1320</v>
      </c>
      <c r="AW239" s="1622">
        <f>J239/10</f>
        <v>1320</v>
      </c>
      <c r="AX239" s="1622">
        <f>J239/10</f>
        <v>1320</v>
      </c>
      <c r="AY239" s="1622">
        <f>J239/10</f>
        <v>1320</v>
      </c>
      <c r="AZ239" s="1622">
        <f>J239/10</f>
        <v>1320</v>
      </c>
      <c r="BA239" s="1622">
        <f>J239/10</f>
        <v>1320</v>
      </c>
      <c r="BB239" s="1622">
        <f>J239/10</f>
        <v>1320</v>
      </c>
      <c r="BC239" s="1622">
        <f>J239/10</f>
        <v>1320</v>
      </c>
      <c r="BD239" s="1622">
        <f>J239/10</f>
        <v>1320</v>
      </c>
      <c r="BE239" s="1622">
        <f>J239/10</f>
        <v>1320</v>
      </c>
      <c r="BF239" s="1622">
        <f t="shared" si="170"/>
        <v>1265</v>
      </c>
      <c r="BG239" s="2648">
        <f t="shared" si="155"/>
        <v>55</v>
      </c>
      <c r="BH239" s="1633"/>
      <c r="BI239" s="1633"/>
      <c r="BJ239" s="1633"/>
      <c r="BK239" s="1633"/>
      <c r="BL239" s="1633"/>
      <c r="BM239" s="1633"/>
      <c r="BN239" s="1633"/>
      <c r="BO239" s="1633"/>
      <c r="BP239" s="1633"/>
      <c r="BQ239" s="1633"/>
      <c r="BR239" s="1633"/>
      <c r="BS239" s="1633"/>
      <c r="BT239" s="1633"/>
      <c r="BU239" s="1633"/>
      <c r="BV239" s="1633"/>
      <c r="BW239" s="1633"/>
      <c r="BX239" s="1633"/>
      <c r="BY239" s="1633"/>
      <c r="BZ239" s="1633"/>
      <c r="CA239" s="1633"/>
      <c r="CB239" s="1633"/>
      <c r="CC239" s="1633"/>
      <c r="CD239" s="1633"/>
      <c r="CE239" s="1633"/>
      <c r="CF239" s="1633"/>
      <c r="CG239" s="1633"/>
      <c r="CH239" s="1633"/>
      <c r="CI239" s="1633"/>
      <c r="CJ239" s="1633"/>
      <c r="CK239" s="1633"/>
      <c r="CL239" s="1633"/>
      <c r="CM239" s="1633"/>
      <c r="CN239" s="1633"/>
      <c r="CO239" s="1633"/>
      <c r="CP239" s="1633"/>
      <c r="CQ239" s="1633"/>
      <c r="CR239" s="1633"/>
      <c r="CS239" s="1633"/>
      <c r="CT239" s="1633"/>
      <c r="CU239" s="1633"/>
      <c r="CV239" s="1633"/>
      <c r="CW239" s="1633"/>
      <c r="CX239" s="1633"/>
      <c r="CY239" s="1633"/>
      <c r="CZ239" s="1633"/>
      <c r="DA239" s="1633"/>
      <c r="DB239" s="1633"/>
      <c r="DC239" s="1633"/>
      <c r="DD239" s="1633"/>
      <c r="DE239" s="1633"/>
      <c r="DF239" s="1633"/>
      <c r="DG239" s="1633"/>
      <c r="DH239" s="1633"/>
      <c r="DI239" s="1633"/>
      <c r="DJ239" s="1633"/>
      <c r="DK239" s="1633"/>
      <c r="DL239" s="1633"/>
      <c r="DM239" s="1633"/>
      <c r="DN239" s="1633"/>
      <c r="DO239" s="1633"/>
      <c r="DP239" s="1633"/>
      <c r="DQ239" s="1633"/>
      <c r="DR239" s="1633"/>
      <c r="DS239" s="1633"/>
      <c r="DT239" s="1633"/>
      <c r="DU239" s="1633"/>
      <c r="DV239" s="1633"/>
      <c r="DW239" s="1633"/>
      <c r="DX239" s="1633"/>
      <c r="DY239" s="1633"/>
      <c r="DZ239" s="1633"/>
      <c r="EA239" s="1633"/>
      <c r="EB239" s="1633"/>
      <c r="EC239" s="1633"/>
      <c r="ED239" s="1633"/>
      <c r="EE239" s="1633"/>
      <c r="EF239" s="1633"/>
      <c r="EG239" s="1633"/>
      <c r="EH239" s="1633"/>
      <c r="EI239" s="1633"/>
      <c r="EJ239" s="1633"/>
      <c r="EK239" s="1633"/>
      <c r="EL239" s="1633"/>
      <c r="EM239" s="1633"/>
      <c r="EN239" s="1633"/>
      <c r="EO239" s="1633"/>
      <c r="EP239" s="1633"/>
      <c r="EQ239" s="1633"/>
      <c r="ER239" s="1633"/>
      <c r="ES239" s="1633"/>
      <c r="ET239" s="1633"/>
      <c r="EU239" s="1633"/>
      <c r="EV239" s="1633"/>
      <c r="EW239" s="1633"/>
      <c r="EX239" s="1633"/>
      <c r="EY239" s="1633"/>
      <c r="EZ239" s="1633"/>
      <c r="FA239" s="1633"/>
      <c r="FB239" s="1633"/>
      <c r="FC239" s="1633"/>
      <c r="FD239" s="1633"/>
      <c r="FE239" s="1633"/>
      <c r="FF239" s="1633"/>
      <c r="FG239" s="1633"/>
      <c r="FH239" s="1633"/>
      <c r="FI239" s="1633"/>
      <c r="FJ239" s="1633"/>
      <c r="FK239" s="1633"/>
      <c r="FL239" s="1633"/>
      <c r="FM239" s="1633"/>
      <c r="FN239" s="1633"/>
      <c r="FO239" s="1633"/>
      <c r="FP239" s="1633"/>
      <c r="FQ239" s="1633"/>
      <c r="FR239" s="1633"/>
      <c r="FS239" s="1633"/>
      <c r="FT239" s="1633"/>
      <c r="FU239" s="1633"/>
      <c r="FV239" s="1633"/>
      <c r="FW239" s="1633"/>
      <c r="FX239" s="1633"/>
      <c r="FY239" s="1633"/>
      <c r="FZ239" s="1633"/>
      <c r="GA239" s="1633"/>
      <c r="GB239" s="1633"/>
      <c r="GC239" s="1633"/>
      <c r="GD239" s="1633"/>
      <c r="GE239" s="1633"/>
      <c r="GF239" s="1633"/>
      <c r="GG239" s="1633"/>
      <c r="GH239" s="1633"/>
      <c r="GI239" s="1633"/>
      <c r="GJ239" s="1633"/>
      <c r="GK239" s="1633"/>
      <c r="GL239" s="1633"/>
      <c r="GM239" s="1633"/>
      <c r="GN239" s="1633"/>
      <c r="GO239" s="1633"/>
      <c r="GP239" s="1633"/>
      <c r="GQ239" s="1633"/>
      <c r="GR239" s="1633"/>
      <c r="GS239" s="1633"/>
      <c r="GT239" s="1633"/>
      <c r="GU239" s="1633"/>
      <c r="GV239" s="1633"/>
      <c r="GW239" s="1633"/>
      <c r="GX239" s="1633"/>
      <c r="GY239" s="1633"/>
      <c r="GZ239" s="1633"/>
      <c r="HA239" s="1633"/>
      <c r="HB239" s="1633"/>
      <c r="HC239" s="1633"/>
      <c r="HD239" s="1633"/>
      <c r="HE239" s="1633"/>
      <c r="HF239" s="1633"/>
      <c r="HG239" s="1633"/>
      <c r="HH239" s="1633"/>
      <c r="HI239" s="1633"/>
      <c r="HJ239" s="1633"/>
      <c r="HK239" s="1633"/>
      <c r="HL239" s="1633"/>
      <c r="HM239" s="1633"/>
      <c r="HN239" s="1633"/>
      <c r="HO239" s="1633"/>
      <c r="HP239" s="1633"/>
      <c r="HQ239" s="1633"/>
      <c r="HR239" s="1633"/>
      <c r="HS239" s="1633"/>
      <c r="HT239" s="1633"/>
      <c r="HU239" s="1633"/>
      <c r="HV239" s="1633"/>
      <c r="HW239" s="1633"/>
      <c r="HX239" s="1633"/>
      <c r="HY239" s="1633"/>
      <c r="HZ239" s="1633"/>
      <c r="IA239" s="1633"/>
      <c r="IB239" s="1633"/>
      <c r="IC239" s="1633"/>
      <c r="ID239" s="1633"/>
      <c r="IE239" s="1633"/>
      <c r="IF239" s="1633"/>
      <c r="IG239" s="1633"/>
      <c r="IH239" s="1633"/>
      <c r="II239" s="1633"/>
      <c r="IJ239" s="1633"/>
      <c r="IK239" s="1633"/>
      <c r="IL239" s="1633"/>
      <c r="IM239" s="1633"/>
      <c r="IN239" s="1633"/>
      <c r="IO239" s="1633"/>
      <c r="IP239" s="1633"/>
      <c r="IQ239" s="1633"/>
      <c r="IR239" s="1633"/>
      <c r="IS239" s="1633"/>
      <c r="IT239" s="1633"/>
      <c r="IU239" s="1633"/>
      <c r="IV239" s="1633"/>
      <c r="IW239" s="1633"/>
      <c r="IX239" s="1633"/>
      <c r="IY239" s="1633"/>
      <c r="IZ239" s="1633"/>
      <c r="JA239" s="1633"/>
      <c r="JB239" s="1633"/>
      <c r="JC239" s="1633"/>
      <c r="JD239" s="1633"/>
      <c r="JE239" s="1633"/>
      <c r="JF239" s="1633"/>
      <c r="JG239" s="1633"/>
      <c r="JH239" s="1633"/>
      <c r="JI239" s="1633"/>
      <c r="JJ239" s="1633"/>
      <c r="JK239" s="1633"/>
      <c r="JL239" s="1633"/>
      <c r="JM239" s="1633"/>
      <c r="JN239" s="1633"/>
      <c r="JO239" s="1633"/>
      <c r="JP239" s="1633"/>
      <c r="JQ239" s="1633"/>
      <c r="JR239" s="1633"/>
      <c r="JS239" s="1633"/>
      <c r="JT239" s="1633"/>
      <c r="JU239" s="1633"/>
      <c r="JV239" s="1633"/>
      <c r="JW239" s="1633"/>
      <c r="JX239" s="1633"/>
      <c r="JY239" s="1633"/>
      <c r="JZ239" s="1633"/>
      <c r="KA239" s="1633"/>
      <c r="KB239" s="1633"/>
      <c r="KC239" s="1633"/>
      <c r="KD239" s="1633"/>
      <c r="KE239" s="1633"/>
      <c r="KF239" s="1633"/>
      <c r="KG239" s="1633"/>
      <c r="KH239" s="1633"/>
      <c r="KI239" s="1633"/>
      <c r="KJ239" s="1633"/>
      <c r="KK239" s="1633"/>
      <c r="KL239" s="1633"/>
      <c r="KM239" s="1633"/>
      <c r="KN239" s="1633"/>
      <c r="KO239" s="1633"/>
      <c r="KP239" s="1633"/>
      <c r="KQ239" s="1633"/>
      <c r="KR239" s="1633"/>
      <c r="KS239" s="1633"/>
      <c r="KT239" s="1633"/>
      <c r="KU239" s="1633"/>
      <c r="KV239" s="1633"/>
      <c r="KW239" s="1633"/>
      <c r="KX239" s="1633"/>
      <c r="KY239" s="1633"/>
      <c r="KZ239" s="1633"/>
      <c r="LA239" s="1633"/>
      <c r="LB239" s="1633"/>
      <c r="LC239" s="1633"/>
      <c r="LD239" s="1633"/>
      <c r="LE239" s="1633"/>
      <c r="LF239" s="1633"/>
      <c r="LG239" s="1633"/>
      <c r="LH239" s="1633"/>
      <c r="LI239" s="1633"/>
      <c r="LJ239" s="1633"/>
      <c r="LK239" s="1633"/>
      <c r="LL239" s="1633"/>
      <c r="LM239" s="1633"/>
      <c r="LN239" s="1633"/>
      <c r="LO239" s="1642"/>
      <c r="LP239" s="1642"/>
      <c r="LQ239" s="1642"/>
      <c r="LR239" s="1642"/>
      <c r="LS239" s="1642"/>
      <c r="LT239" s="1642"/>
      <c r="LU239" s="1642"/>
      <c r="LV239" s="1643"/>
    </row>
    <row r="240" s="2140" customFormat="1" ht="45" customHeight="1" spans="1:334">
      <c r="A240" s="2417">
        <v>45855</v>
      </c>
      <c r="B240" s="1500" t="s">
        <v>173</v>
      </c>
      <c r="C240" s="1501" t="s">
        <v>98</v>
      </c>
      <c r="D240" s="1502">
        <v>4500174186</v>
      </c>
      <c r="E240" s="2253" t="s">
        <v>2397</v>
      </c>
      <c r="F240" s="1502" t="s">
        <v>2398</v>
      </c>
      <c r="G240" s="1505" t="s">
        <v>1859</v>
      </c>
      <c r="H240" s="1505" t="s">
        <v>1859</v>
      </c>
      <c r="I240" s="1532" t="s">
        <v>1861</v>
      </c>
      <c r="J240" s="1522">
        <v>5280</v>
      </c>
      <c r="K240" s="1534">
        <v>12</v>
      </c>
      <c r="L240" s="1534">
        <v>2640</v>
      </c>
      <c r="M240" s="1534">
        <f t="shared" si="153"/>
        <v>2</v>
      </c>
      <c r="N240" s="1536">
        <v>45901</v>
      </c>
      <c r="O240" s="1536">
        <f t="shared" si="175"/>
        <v>45899</v>
      </c>
      <c r="P240" s="1537" t="s">
        <v>489</v>
      </c>
      <c r="Q240" s="1562" t="s">
        <v>78</v>
      </c>
      <c r="R240" s="2722">
        <v>5280</v>
      </c>
      <c r="S240" s="2722">
        <f t="shared" si="173"/>
        <v>0</v>
      </c>
      <c r="T240" s="2722"/>
      <c r="U240" s="2722" t="s">
        <v>829</v>
      </c>
      <c r="V240" s="2308">
        <v>45913</v>
      </c>
      <c r="W240" s="1532" t="s">
        <v>111</v>
      </c>
      <c r="X240" s="1565" t="s">
        <v>2163</v>
      </c>
      <c r="Y240" s="1589" t="s">
        <v>88</v>
      </c>
      <c r="Z240" s="1589" t="s">
        <v>2394</v>
      </c>
      <c r="AA240" s="1589" t="s">
        <v>2395</v>
      </c>
      <c r="AB240" s="1589" t="s">
        <v>745</v>
      </c>
      <c r="AC240" s="1580" t="s">
        <v>2166</v>
      </c>
      <c r="AD240" s="1590" t="s">
        <v>181</v>
      </c>
      <c r="AE240" s="2277">
        <v>1510.51</v>
      </c>
      <c r="AF240" s="2278">
        <f>AE240*M240</f>
        <v>3021.02</v>
      </c>
      <c r="AG240" s="1504" t="s">
        <v>2399</v>
      </c>
      <c r="AH240" s="1609" t="s">
        <v>81</v>
      </c>
      <c r="AI240" s="2710"/>
      <c r="AJ240" s="2626">
        <v>10</v>
      </c>
      <c r="AK240" s="2627">
        <f t="shared" si="158"/>
        <v>5280</v>
      </c>
      <c r="AL240" s="2627"/>
      <c r="AM240" s="2627"/>
      <c r="AN240" s="2627"/>
      <c r="AO240" s="2627"/>
      <c r="AP240" s="2627">
        <f>J240/12</f>
        <v>440</v>
      </c>
      <c r="AQ240" s="2641"/>
      <c r="AR240" s="1610"/>
      <c r="AS240" s="1610" t="s">
        <v>63</v>
      </c>
      <c r="AT240" s="1610">
        <f t="shared" si="159"/>
        <v>5280</v>
      </c>
      <c r="AU240" s="1610"/>
      <c r="AV240" s="1622">
        <f>J240/10</f>
        <v>528</v>
      </c>
      <c r="AW240" s="1622">
        <f>J240/10</f>
        <v>528</v>
      </c>
      <c r="AX240" s="1622">
        <f>J240/10</f>
        <v>528</v>
      </c>
      <c r="AY240" s="1622">
        <f>J240/10</f>
        <v>528</v>
      </c>
      <c r="AZ240" s="1622">
        <f>J240/10</f>
        <v>528</v>
      </c>
      <c r="BA240" s="1622">
        <f>J240/10</f>
        <v>528</v>
      </c>
      <c r="BB240" s="1622">
        <f>J240/10</f>
        <v>528</v>
      </c>
      <c r="BC240" s="1622">
        <f>J240/10</f>
        <v>528</v>
      </c>
      <c r="BD240" s="1622">
        <f>J240/10</f>
        <v>528</v>
      </c>
      <c r="BE240" s="1622">
        <f>J240/10</f>
        <v>528</v>
      </c>
      <c r="BF240" s="1622">
        <f t="shared" si="170"/>
        <v>506</v>
      </c>
      <c r="BG240" s="2648">
        <f t="shared" si="155"/>
        <v>22</v>
      </c>
      <c r="BH240" s="1633"/>
      <c r="BI240" s="1633"/>
      <c r="BJ240" s="1633"/>
      <c r="BK240" s="1633"/>
      <c r="BL240" s="1633"/>
      <c r="BM240" s="1633"/>
      <c r="BN240" s="1633"/>
      <c r="BO240" s="1633"/>
      <c r="BP240" s="1633"/>
      <c r="BQ240" s="1633"/>
      <c r="BR240" s="1633"/>
      <c r="BS240" s="1633"/>
      <c r="BT240" s="1633"/>
      <c r="BU240" s="1633"/>
      <c r="BV240" s="1633"/>
      <c r="BW240" s="1633"/>
      <c r="BX240" s="1633"/>
      <c r="BY240" s="1633"/>
      <c r="BZ240" s="1633"/>
      <c r="CA240" s="1633"/>
      <c r="CB240" s="1633"/>
      <c r="CC240" s="1633"/>
      <c r="CD240" s="1633"/>
      <c r="CE240" s="1633"/>
      <c r="CF240" s="1633"/>
      <c r="CG240" s="1633"/>
      <c r="CH240" s="1633"/>
      <c r="CI240" s="1633"/>
      <c r="CJ240" s="1633"/>
      <c r="CK240" s="1633"/>
      <c r="CL240" s="1633"/>
      <c r="CM240" s="1633"/>
      <c r="CN240" s="1633"/>
      <c r="CO240" s="1633"/>
      <c r="CP240" s="1633"/>
      <c r="CQ240" s="1633"/>
      <c r="CR240" s="1633"/>
      <c r="CS240" s="1633"/>
      <c r="CT240" s="1633"/>
      <c r="CU240" s="1633"/>
      <c r="CV240" s="1633"/>
      <c r="CW240" s="1633"/>
      <c r="CX240" s="1633"/>
      <c r="CY240" s="1633"/>
      <c r="CZ240" s="1633"/>
      <c r="DA240" s="1633"/>
      <c r="DB240" s="1633"/>
      <c r="DC240" s="1633"/>
      <c r="DD240" s="1633"/>
      <c r="DE240" s="1633"/>
      <c r="DF240" s="1633"/>
      <c r="DG240" s="1633"/>
      <c r="DH240" s="1633"/>
      <c r="DI240" s="1633"/>
      <c r="DJ240" s="1633"/>
      <c r="DK240" s="1633"/>
      <c r="DL240" s="1633"/>
      <c r="DM240" s="1633"/>
      <c r="DN240" s="1633"/>
      <c r="DO240" s="1633"/>
      <c r="DP240" s="1633"/>
      <c r="DQ240" s="1633"/>
      <c r="DR240" s="1633"/>
      <c r="DS240" s="1633"/>
      <c r="DT240" s="1633"/>
      <c r="DU240" s="1633"/>
      <c r="DV240" s="1633"/>
      <c r="DW240" s="1633"/>
      <c r="DX240" s="1633"/>
      <c r="DY240" s="1633"/>
      <c r="DZ240" s="1633"/>
      <c r="EA240" s="1633"/>
      <c r="EB240" s="1633"/>
      <c r="EC240" s="1633"/>
      <c r="ED240" s="1633"/>
      <c r="EE240" s="1633"/>
      <c r="EF240" s="1633"/>
      <c r="EG240" s="1633"/>
      <c r="EH240" s="1633"/>
      <c r="EI240" s="1633"/>
      <c r="EJ240" s="1633"/>
      <c r="EK240" s="1633"/>
      <c r="EL240" s="1633"/>
      <c r="EM240" s="1633"/>
      <c r="EN240" s="1633"/>
      <c r="EO240" s="1633"/>
      <c r="EP240" s="1633"/>
      <c r="EQ240" s="1633"/>
      <c r="ER240" s="1633"/>
      <c r="ES240" s="1633"/>
      <c r="ET240" s="1633"/>
      <c r="EU240" s="1633"/>
      <c r="EV240" s="1633"/>
      <c r="EW240" s="1633"/>
      <c r="EX240" s="1633"/>
      <c r="EY240" s="1633"/>
      <c r="EZ240" s="1633"/>
      <c r="FA240" s="1633"/>
      <c r="FB240" s="1633"/>
      <c r="FC240" s="1633"/>
      <c r="FD240" s="1633"/>
      <c r="FE240" s="1633"/>
      <c r="FF240" s="1633"/>
      <c r="FG240" s="1633"/>
      <c r="FH240" s="1633"/>
      <c r="FI240" s="1633"/>
      <c r="FJ240" s="1633"/>
      <c r="FK240" s="1633"/>
      <c r="FL240" s="1633"/>
      <c r="FM240" s="1633"/>
      <c r="FN240" s="1633"/>
      <c r="FO240" s="1633"/>
      <c r="FP240" s="1633"/>
      <c r="FQ240" s="1633"/>
      <c r="FR240" s="1633"/>
      <c r="FS240" s="1633"/>
      <c r="FT240" s="1633"/>
      <c r="FU240" s="1633"/>
      <c r="FV240" s="1633"/>
      <c r="FW240" s="1633"/>
      <c r="FX240" s="1633"/>
      <c r="FY240" s="1633"/>
      <c r="FZ240" s="1633"/>
      <c r="GA240" s="1633"/>
      <c r="GB240" s="1633"/>
      <c r="GC240" s="1633"/>
      <c r="GD240" s="1633"/>
      <c r="GE240" s="1633"/>
      <c r="GF240" s="1633"/>
      <c r="GG240" s="1633"/>
      <c r="GH240" s="1633"/>
      <c r="GI240" s="1633"/>
      <c r="GJ240" s="1633"/>
      <c r="GK240" s="1633"/>
      <c r="GL240" s="1633"/>
      <c r="GM240" s="1633"/>
      <c r="GN240" s="1633"/>
      <c r="GO240" s="1633"/>
      <c r="GP240" s="1633"/>
      <c r="GQ240" s="1633"/>
      <c r="GR240" s="1633"/>
      <c r="GS240" s="1633"/>
      <c r="GT240" s="1633"/>
      <c r="GU240" s="1633"/>
      <c r="GV240" s="1633"/>
      <c r="GW240" s="1633"/>
      <c r="GX240" s="1633"/>
      <c r="GY240" s="1633"/>
      <c r="GZ240" s="1633"/>
      <c r="HA240" s="1633"/>
      <c r="HB240" s="1633"/>
      <c r="HC240" s="1633"/>
      <c r="HD240" s="1633"/>
      <c r="HE240" s="1633"/>
      <c r="HF240" s="1633"/>
      <c r="HG240" s="1633"/>
      <c r="HH240" s="1633"/>
      <c r="HI240" s="1633"/>
      <c r="HJ240" s="1633"/>
      <c r="HK240" s="1633"/>
      <c r="HL240" s="1633"/>
      <c r="HM240" s="1633"/>
      <c r="HN240" s="1633"/>
      <c r="HO240" s="1633"/>
      <c r="HP240" s="1633"/>
      <c r="HQ240" s="1633"/>
      <c r="HR240" s="1633"/>
      <c r="HS240" s="1633"/>
      <c r="HT240" s="1633"/>
      <c r="HU240" s="1633"/>
      <c r="HV240" s="1633"/>
      <c r="HW240" s="1633"/>
      <c r="HX240" s="1633"/>
      <c r="HY240" s="1633"/>
      <c r="HZ240" s="1633"/>
      <c r="IA240" s="1633"/>
      <c r="IB240" s="1633"/>
      <c r="IC240" s="1633"/>
      <c r="ID240" s="1633"/>
      <c r="IE240" s="1633"/>
      <c r="IF240" s="1633"/>
      <c r="IG240" s="1633"/>
      <c r="IH240" s="1633"/>
      <c r="II240" s="1633"/>
      <c r="IJ240" s="1633"/>
      <c r="IK240" s="1633"/>
      <c r="IL240" s="1633"/>
      <c r="IM240" s="1633"/>
      <c r="IN240" s="1633"/>
      <c r="IO240" s="1633"/>
      <c r="IP240" s="1633"/>
      <c r="IQ240" s="1633"/>
      <c r="IR240" s="1633"/>
      <c r="IS240" s="1633"/>
      <c r="IT240" s="1633"/>
      <c r="IU240" s="1633"/>
      <c r="IV240" s="1633"/>
      <c r="IW240" s="1633"/>
      <c r="IX240" s="1633"/>
      <c r="IY240" s="1633"/>
      <c r="IZ240" s="1633"/>
      <c r="JA240" s="1633"/>
      <c r="JB240" s="1633"/>
      <c r="JC240" s="1633"/>
      <c r="JD240" s="1633"/>
      <c r="JE240" s="1633"/>
      <c r="JF240" s="1633"/>
      <c r="JG240" s="1633"/>
      <c r="JH240" s="1633"/>
      <c r="JI240" s="1633"/>
      <c r="JJ240" s="1633"/>
      <c r="JK240" s="1633"/>
      <c r="JL240" s="1633"/>
      <c r="JM240" s="1633"/>
      <c r="JN240" s="1633"/>
      <c r="JO240" s="1633"/>
      <c r="JP240" s="1633"/>
      <c r="JQ240" s="1633"/>
      <c r="JR240" s="1633"/>
      <c r="JS240" s="1633"/>
      <c r="JT240" s="1633"/>
      <c r="JU240" s="1633"/>
      <c r="JV240" s="1633"/>
      <c r="JW240" s="1633"/>
      <c r="JX240" s="1633"/>
      <c r="JY240" s="1633"/>
      <c r="JZ240" s="1633"/>
      <c r="KA240" s="1633"/>
      <c r="KB240" s="1633"/>
      <c r="KC240" s="1633"/>
      <c r="KD240" s="1633"/>
      <c r="KE240" s="1633"/>
      <c r="KF240" s="1633"/>
      <c r="KG240" s="1633"/>
      <c r="KH240" s="1633"/>
      <c r="KI240" s="1633"/>
      <c r="KJ240" s="1633"/>
      <c r="KK240" s="1633"/>
      <c r="KL240" s="1633"/>
      <c r="KM240" s="1633"/>
      <c r="KN240" s="1633"/>
      <c r="KO240" s="1633"/>
      <c r="KP240" s="1633"/>
      <c r="KQ240" s="1633"/>
      <c r="KR240" s="1633"/>
      <c r="KS240" s="1633"/>
      <c r="KT240" s="1633"/>
      <c r="KU240" s="1633"/>
      <c r="KV240" s="1633"/>
      <c r="KW240" s="1633"/>
      <c r="KX240" s="1633"/>
      <c r="KY240" s="1633"/>
      <c r="KZ240" s="1633"/>
      <c r="LA240" s="1633"/>
      <c r="LB240" s="1633"/>
      <c r="LC240" s="1633"/>
      <c r="LD240" s="1633"/>
      <c r="LE240" s="1633"/>
      <c r="LF240" s="1633"/>
      <c r="LG240" s="1633"/>
      <c r="LH240" s="1633"/>
      <c r="LI240" s="1633"/>
      <c r="LJ240" s="1633"/>
      <c r="LK240" s="1633"/>
      <c r="LL240" s="1633"/>
      <c r="LM240" s="1633"/>
      <c r="LN240" s="1633"/>
      <c r="LO240" s="1642"/>
      <c r="LP240" s="1642"/>
      <c r="LQ240" s="1642"/>
      <c r="LR240" s="1642"/>
      <c r="LS240" s="1642"/>
      <c r="LT240" s="1642"/>
      <c r="LU240" s="1642"/>
      <c r="LV240" s="1643"/>
    </row>
    <row r="241" s="2140" customFormat="1" ht="45" customHeight="1" spans="1:334">
      <c r="A241" s="2417">
        <v>45855</v>
      </c>
      <c r="B241" s="1500" t="s">
        <v>173</v>
      </c>
      <c r="C241" s="1501" t="s">
        <v>98</v>
      </c>
      <c r="D241" s="1502">
        <v>4500174186</v>
      </c>
      <c r="E241" s="2253" t="s">
        <v>2400</v>
      </c>
      <c r="F241" s="1502" t="s">
        <v>2401</v>
      </c>
      <c r="G241" s="1505" t="s">
        <v>1859</v>
      </c>
      <c r="H241" s="1505" t="s">
        <v>1859</v>
      </c>
      <c r="I241" s="1532" t="s">
        <v>1861</v>
      </c>
      <c r="J241" s="1522">
        <v>5280</v>
      </c>
      <c r="K241" s="1534">
        <v>12</v>
      </c>
      <c r="L241" s="1534">
        <v>2640</v>
      </c>
      <c r="M241" s="1534">
        <f t="shared" si="153"/>
        <v>2</v>
      </c>
      <c r="N241" s="1536">
        <v>45901</v>
      </c>
      <c r="O241" s="1536">
        <f t="shared" si="175"/>
        <v>45899</v>
      </c>
      <c r="P241" s="1537" t="s">
        <v>489</v>
      </c>
      <c r="Q241" s="1562" t="s">
        <v>78</v>
      </c>
      <c r="R241" s="2722">
        <v>5280</v>
      </c>
      <c r="S241" s="2722">
        <f t="shared" si="173"/>
        <v>0</v>
      </c>
      <c r="T241" s="2722"/>
      <c r="U241" s="2722" t="s">
        <v>829</v>
      </c>
      <c r="V241" s="1532" t="s">
        <v>2402</v>
      </c>
      <c r="W241" s="1532" t="s">
        <v>111</v>
      </c>
      <c r="X241" s="1565" t="s">
        <v>2163</v>
      </c>
      <c r="Y241" s="1589" t="s">
        <v>88</v>
      </c>
      <c r="Z241" s="1589" t="s">
        <v>2394</v>
      </c>
      <c r="AA241" s="1589" t="s">
        <v>2395</v>
      </c>
      <c r="AB241" s="1589" t="s">
        <v>745</v>
      </c>
      <c r="AC241" s="1580" t="s">
        <v>2166</v>
      </c>
      <c r="AD241" s="1590" t="s">
        <v>181</v>
      </c>
      <c r="AE241" s="2277">
        <v>1510.51</v>
      </c>
      <c r="AF241" s="2278">
        <f>AE241*M241</f>
        <v>3021.02</v>
      </c>
      <c r="AG241" s="1504" t="s">
        <v>2403</v>
      </c>
      <c r="AH241" s="1609" t="s">
        <v>81</v>
      </c>
      <c r="AI241" s="2710"/>
      <c r="AJ241" s="2626">
        <v>10</v>
      </c>
      <c r="AK241" s="2627">
        <f t="shared" si="158"/>
        <v>5280</v>
      </c>
      <c r="AL241" s="2627"/>
      <c r="AM241" s="2627"/>
      <c r="AN241" s="2627"/>
      <c r="AO241" s="2627"/>
      <c r="AP241" s="2627">
        <f>J241/12</f>
        <v>440</v>
      </c>
      <c r="AQ241" s="2641"/>
      <c r="AR241" s="1610"/>
      <c r="AS241" s="1610" t="s">
        <v>63</v>
      </c>
      <c r="AT241" s="1610">
        <f t="shared" si="159"/>
        <v>5280</v>
      </c>
      <c r="AU241" s="1610"/>
      <c r="AV241" s="1622">
        <f>J241/10</f>
        <v>528</v>
      </c>
      <c r="AW241" s="1622">
        <f>J241/10</f>
        <v>528</v>
      </c>
      <c r="AX241" s="1622">
        <f>J241/10</f>
        <v>528</v>
      </c>
      <c r="AY241" s="1622">
        <f>J241/10</f>
        <v>528</v>
      </c>
      <c r="AZ241" s="1622">
        <f>J241/10</f>
        <v>528</v>
      </c>
      <c r="BA241" s="1622">
        <f>J241/10</f>
        <v>528</v>
      </c>
      <c r="BB241" s="1622">
        <f>J241/10</f>
        <v>528</v>
      </c>
      <c r="BC241" s="1622">
        <f>J241/10</f>
        <v>528</v>
      </c>
      <c r="BD241" s="1622">
        <f>J241/10</f>
        <v>528</v>
      </c>
      <c r="BE241" s="1622">
        <f>J241/10</f>
        <v>528</v>
      </c>
      <c r="BF241" s="1622">
        <f t="shared" si="170"/>
        <v>506</v>
      </c>
      <c r="BG241" s="2648">
        <f t="shared" si="155"/>
        <v>22</v>
      </c>
      <c r="BH241" s="1633"/>
      <c r="BI241" s="1633"/>
      <c r="BJ241" s="1633"/>
      <c r="BK241" s="1633"/>
      <c r="BL241" s="1633"/>
      <c r="BM241" s="1633"/>
      <c r="BN241" s="1633"/>
      <c r="BO241" s="1633"/>
      <c r="BP241" s="1633"/>
      <c r="BQ241" s="1633"/>
      <c r="BR241" s="1633"/>
      <c r="BS241" s="1633"/>
      <c r="BT241" s="1633"/>
      <c r="BU241" s="1633"/>
      <c r="BV241" s="1633"/>
      <c r="BW241" s="1633"/>
      <c r="BX241" s="1633"/>
      <c r="BY241" s="1633"/>
      <c r="BZ241" s="1633"/>
      <c r="CA241" s="1633"/>
      <c r="CB241" s="1633"/>
      <c r="CC241" s="1633"/>
      <c r="CD241" s="1633"/>
      <c r="CE241" s="1633"/>
      <c r="CF241" s="1633"/>
      <c r="CG241" s="1633"/>
      <c r="CH241" s="1633"/>
      <c r="CI241" s="1633"/>
      <c r="CJ241" s="1633"/>
      <c r="CK241" s="1633"/>
      <c r="CL241" s="1633"/>
      <c r="CM241" s="1633"/>
      <c r="CN241" s="1633"/>
      <c r="CO241" s="1633"/>
      <c r="CP241" s="1633"/>
      <c r="CQ241" s="1633"/>
      <c r="CR241" s="1633"/>
      <c r="CS241" s="1633"/>
      <c r="CT241" s="1633"/>
      <c r="CU241" s="1633"/>
      <c r="CV241" s="1633"/>
      <c r="CW241" s="1633"/>
      <c r="CX241" s="1633"/>
      <c r="CY241" s="1633"/>
      <c r="CZ241" s="1633"/>
      <c r="DA241" s="1633"/>
      <c r="DB241" s="1633"/>
      <c r="DC241" s="1633"/>
      <c r="DD241" s="1633"/>
      <c r="DE241" s="1633"/>
      <c r="DF241" s="1633"/>
      <c r="DG241" s="1633"/>
      <c r="DH241" s="1633"/>
      <c r="DI241" s="1633"/>
      <c r="DJ241" s="1633"/>
      <c r="DK241" s="1633"/>
      <c r="DL241" s="1633"/>
      <c r="DM241" s="1633"/>
      <c r="DN241" s="1633"/>
      <c r="DO241" s="1633"/>
      <c r="DP241" s="1633"/>
      <c r="DQ241" s="1633"/>
      <c r="DR241" s="1633"/>
      <c r="DS241" s="1633"/>
      <c r="DT241" s="1633"/>
      <c r="DU241" s="1633"/>
      <c r="DV241" s="1633"/>
      <c r="DW241" s="1633"/>
      <c r="DX241" s="1633"/>
      <c r="DY241" s="1633"/>
      <c r="DZ241" s="1633"/>
      <c r="EA241" s="1633"/>
      <c r="EB241" s="1633"/>
      <c r="EC241" s="1633"/>
      <c r="ED241" s="1633"/>
      <c r="EE241" s="1633"/>
      <c r="EF241" s="1633"/>
      <c r="EG241" s="1633"/>
      <c r="EH241" s="1633"/>
      <c r="EI241" s="1633"/>
      <c r="EJ241" s="1633"/>
      <c r="EK241" s="1633"/>
      <c r="EL241" s="1633"/>
      <c r="EM241" s="1633"/>
      <c r="EN241" s="1633"/>
      <c r="EO241" s="1633"/>
      <c r="EP241" s="1633"/>
      <c r="EQ241" s="1633"/>
      <c r="ER241" s="1633"/>
      <c r="ES241" s="1633"/>
      <c r="ET241" s="1633"/>
      <c r="EU241" s="1633"/>
      <c r="EV241" s="1633"/>
      <c r="EW241" s="1633"/>
      <c r="EX241" s="1633"/>
      <c r="EY241" s="1633"/>
      <c r="EZ241" s="1633"/>
      <c r="FA241" s="1633"/>
      <c r="FB241" s="1633"/>
      <c r="FC241" s="1633"/>
      <c r="FD241" s="1633"/>
      <c r="FE241" s="1633"/>
      <c r="FF241" s="1633"/>
      <c r="FG241" s="1633"/>
      <c r="FH241" s="1633"/>
      <c r="FI241" s="1633"/>
      <c r="FJ241" s="1633"/>
      <c r="FK241" s="1633"/>
      <c r="FL241" s="1633"/>
      <c r="FM241" s="1633"/>
      <c r="FN241" s="1633"/>
      <c r="FO241" s="1633"/>
      <c r="FP241" s="1633"/>
      <c r="FQ241" s="1633"/>
      <c r="FR241" s="1633"/>
      <c r="FS241" s="1633"/>
      <c r="FT241" s="1633"/>
      <c r="FU241" s="1633"/>
      <c r="FV241" s="1633"/>
      <c r="FW241" s="1633"/>
      <c r="FX241" s="1633"/>
      <c r="FY241" s="1633"/>
      <c r="FZ241" s="1633"/>
      <c r="GA241" s="1633"/>
      <c r="GB241" s="1633"/>
      <c r="GC241" s="1633"/>
      <c r="GD241" s="1633"/>
      <c r="GE241" s="1633"/>
      <c r="GF241" s="1633"/>
      <c r="GG241" s="1633"/>
      <c r="GH241" s="1633"/>
      <c r="GI241" s="1633"/>
      <c r="GJ241" s="1633"/>
      <c r="GK241" s="1633"/>
      <c r="GL241" s="1633"/>
      <c r="GM241" s="1633"/>
      <c r="GN241" s="1633"/>
      <c r="GO241" s="1633"/>
      <c r="GP241" s="1633"/>
      <c r="GQ241" s="1633"/>
      <c r="GR241" s="1633"/>
      <c r="GS241" s="1633"/>
      <c r="GT241" s="1633"/>
      <c r="GU241" s="1633"/>
      <c r="GV241" s="1633"/>
      <c r="GW241" s="1633"/>
      <c r="GX241" s="1633"/>
      <c r="GY241" s="1633"/>
      <c r="GZ241" s="1633"/>
      <c r="HA241" s="1633"/>
      <c r="HB241" s="1633"/>
      <c r="HC241" s="1633"/>
      <c r="HD241" s="1633"/>
      <c r="HE241" s="1633"/>
      <c r="HF241" s="1633"/>
      <c r="HG241" s="1633"/>
      <c r="HH241" s="1633"/>
      <c r="HI241" s="1633"/>
      <c r="HJ241" s="1633"/>
      <c r="HK241" s="1633"/>
      <c r="HL241" s="1633"/>
      <c r="HM241" s="1633"/>
      <c r="HN241" s="1633"/>
      <c r="HO241" s="1633"/>
      <c r="HP241" s="1633"/>
      <c r="HQ241" s="1633"/>
      <c r="HR241" s="1633"/>
      <c r="HS241" s="1633"/>
      <c r="HT241" s="1633"/>
      <c r="HU241" s="1633"/>
      <c r="HV241" s="1633"/>
      <c r="HW241" s="1633"/>
      <c r="HX241" s="1633"/>
      <c r="HY241" s="1633"/>
      <c r="HZ241" s="1633"/>
      <c r="IA241" s="1633"/>
      <c r="IB241" s="1633"/>
      <c r="IC241" s="1633"/>
      <c r="ID241" s="1633"/>
      <c r="IE241" s="1633"/>
      <c r="IF241" s="1633"/>
      <c r="IG241" s="1633"/>
      <c r="IH241" s="1633"/>
      <c r="II241" s="1633"/>
      <c r="IJ241" s="1633"/>
      <c r="IK241" s="1633"/>
      <c r="IL241" s="1633"/>
      <c r="IM241" s="1633"/>
      <c r="IN241" s="1633"/>
      <c r="IO241" s="1633"/>
      <c r="IP241" s="1633"/>
      <c r="IQ241" s="1633"/>
      <c r="IR241" s="1633"/>
      <c r="IS241" s="1633"/>
      <c r="IT241" s="1633"/>
      <c r="IU241" s="1633"/>
      <c r="IV241" s="1633"/>
      <c r="IW241" s="1633"/>
      <c r="IX241" s="1633"/>
      <c r="IY241" s="1633"/>
      <c r="IZ241" s="1633"/>
      <c r="JA241" s="1633"/>
      <c r="JB241" s="1633"/>
      <c r="JC241" s="1633"/>
      <c r="JD241" s="1633"/>
      <c r="JE241" s="1633"/>
      <c r="JF241" s="1633"/>
      <c r="JG241" s="1633"/>
      <c r="JH241" s="1633"/>
      <c r="JI241" s="1633"/>
      <c r="JJ241" s="1633"/>
      <c r="JK241" s="1633"/>
      <c r="JL241" s="1633"/>
      <c r="JM241" s="1633"/>
      <c r="JN241" s="1633"/>
      <c r="JO241" s="1633"/>
      <c r="JP241" s="1633"/>
      <c r="JQ241" s="1633"/>
      <c r="JR241" s="1633"/>
      <c r="JS241" s="1633"/>
      <c r="JT241" s="1633"/>
      <c r="JU241" s="1633"/>
      <c r="JV241" s="1633"/>
      <c r="JW241" s="1633"/>
      <c r="JX241" s="1633"/>
      <c r="JY241" s="1633"/>
      <c r="JZ241" s="1633"/>
      <c r="KA241" s="1633"/>
      <c r="KB241" s="1633"/>
      <c r="KC241" s="1633"/>
      <c r="KD241" s="1633"/>
      <c r="KE241" s="1633"/>
      <c r="KF241" s="1633"/>
      <c r="KG241" s="1633"/>
      <c r="KH241" s="1633"/>
      <c r="KI241" s="1633"/>
      <c r="KJ241" s="1633"/>
      <c r="KK241" s="1633"/>
      <c r="KL241" s="1633"/>
      <c r="KM241" s="1633"/>
      <c r="KN241" s="1633"/>
      <c r="KO241" s="1633"/>
      <c r="KP241" s="1633"/>
      <c r="KQ241" s="1633"/>
      <c r="KR241" s="1633"/>
      <c r="KS241" s="1633"/>
      <c r="KT241" s="1633"/>
      <c r="KU241" s="1633"/>
      <c r="KV241" s="1633"/>
      <c r="KW241" s="1633"/>
      <c r="KX241" s="1633"/>
      <c r="KY241" s="1633"/>
      <c r="KZ241" s="1633"/>
      <c r="LA241" s="1633"/>
      <c r="LB241" s="1633"/>
      <c r="LC241" s="1633"/>
      <c r="LD241" s="1633"/>
      <c r="LE241" s="1633"/>
      <c r="LF241" s="1633"/>
      <c r="LG241" s="1633"/>
      <c r="LH241" s="1633"/>
      <c r="LI241" s="1633"/>
      <c r="LJ241" s="1633"/>
      <c r="LK241" s="1633"/>
      <c r="LL241" s="1633"/>
      <c r="LM241" s="1633"/>
      <c r="LN241" s="1633"/>
      <c r="LO241" s="1642"/>
      <c r="LP241" s="1642"/>
      <c r="LQ241" s="1642"/>
      <c r="LR241" s="1642"/>
      <c r="LS241" s="1642"/>
      <c r="LT241" s="1642"/>
      <c r="LU241" s="1642"/>
      <c r="LV241" s="1643"/>
    </row>
    <row r="242" s="2140" customFormat="1" ht="45" customHeight="1" spans="1:334">
      <c r="A242" s="2417">
        <v>45855</v>
      </c>
      <c r="B242" s="1500" t="s">
        <v>173</v>
      </c>
      <c r="C242" s="1501" t="s">
        <v>98</v>
      </c>
      <c r="D242" s="1502">
        <v>4500174186</v>
      </c>
      <c r="E242" s="2253" t="s">
        <v>2404</v>
      </c>
      <c r="F242" s="1502" t="s">
        <v>2405</v>
      </c>
      <c r="G242" s="1505" t="s">
        <v>1859</v>
      </c>
      <c r="H242" s="1505" t="s">
        <v>1859</v>
      </c>
      <c r="I242" s="1532" t="s">
        <v>1861</v>
      </c>
      <c r="J242" s="1522">
        <v>7920</v>
      </c>
      <c r="K242" s="1534">
        <v>12</v>
      </c>
      <c r="L242" s="1534">
        <v>2640</v>
      </c>
      <c r="M242" s="1534">
        <f t="shared" si="153"/>
        <v>3</v>
      </c>
      <c r="N242" s="1536">
        <v>45901</v>
      </c>
      <c r="O242" s="1536">
        <f t="shared" si="175"/>
        <v>45899</v>
      </c>
      <c r="P242" s="1537" t="s">
        <v>489</v>
      </c>
      <c r="Q242" s="1562" t="s">
        <v>78</v>
      </c>
      <c r="R242" s="2722">
        <v>7920</v>
      </c>
      <c r="S242" s="2722">
        <f t="shared" si="173"/>
        <v>0</v>
      </c>
      <c r="T242" s="2722"/>
      <c r="U242" s="2722" t="s">
        <v>829</v>
      </c>
      <c r="V242" s="2308">
        <v>45910</v>
      </c>
      <c r="W242" s="1532" t="s">
        <v>111</v>
      </c>
      <c r="X242" s="1565" t="s">
        <v>2163</v>
      </c>
      <c r="Y242" s="1589" t="s">
        <v>88</v>
      </c>
      <c r="Z242" s="1589" t="s">
        <v>2394</v>
      </c>
      <c r="AA242" s="1589" t="s">
        <v>2395</v>
      </c>
      <c r="AB242" s="1589" t="s">
        <v>745</v>
      </c>
      <c r="AC242" s="1580" t="s">
        <v>2166</v>
      </c>
      <c r="AD242" s="1590" t="s">
        <v>181</v>
      </c>
      <c r="AE242" s="2277">
        <v>1510.5133</v>
      </c>
      <c r="AF242" s="2278">
        <f>AE242*M242</f>
        <v>4531.5399</v>
      </c>
      <c r="AG242" s="1504" t="s">
        <v>2406</v>
      </c>
      <c r="AH242" s="1609" t="s">
        <v>81</v>
      </c>
      <c r="AI242" s="2710"/>
      <c r="AJ242" s="2626">
        <v>10</v>
      </c>
      <c r="AK242" s="2627">
        <f t="shared" si="158"/>
        <v>7920</v>
      </c>
      <c r="AL242" s="2627"/>
      <c r="AM242" s="2627"/>
      <c r="AN242" s="2627"/>
      <c r="AO242" s="2627"/>
      <c r="AP242" s="2627">
        <f>J242/12</f>
        <v>660</v>
      </c>
      <c r="AQ242" s="2641"/>
      <c r="AR242" s="1610"/>
      <c r="AS242" s="1610" t="s">
        <v>63</v>
      </c>
      <c r="AT242" s="1610">
        <f t="shared" si="159"/>
        <v>7920</v>
      </c>
      <c r="AU242" s="1610"/>
      <c r="AV242" s="1622">
        <f>J242/10</f>
        <v>792</v>
      </c>
      <c r="AW242" s="1622">
        <f>J242/10</f>
        <v>792</v>
      </c>
      <c r="AX242" s="1622">
        <f>J242/10</f>
        <v>792</v>
      </c>
      <c r="AY242" s="1622">
        <f>J242/10</f>
        <v>792</v>
      </c>
      <c r="AZ242" s="1622">
        <f>J242/10</f>
        <v>792</v>
      </c>
      <c r="BA242" s="1622">
        <f>J242/10</f>
        <v>792</v>
      </c>
      <c r="BB242" s="1622">
        <f>J242/10</f>
        <v>792</v>
      </c>
      <c r="BC242" s="1622">
        <f>J242/10</f>
        <v>792</v>
      </c>
      <c r="BD242" s="1622">
        <f>J242/10</f>
        <v>792</v>
      </c>
      <c r="BE242" s="1622">
        <f>J242/10</f>
        <v>792</v>
      </c>
      <c r="BF242" s="1622">
        <f t="shared" si="170"/>
        <v>759</v>
      </c>
      <c r="BG242" s="2648">
        <f t="shared" si="155"/>
        <v>33</v>
      </c>
      <c r="BH242" s="1633"/>
      <c r="BI242" s="1633"/>
      <c r="BJ242" s="1633"/>
      <c r="BK242" s="1633"/>
      <c r="BL242" s="1633"/>
      <c r="BM242" s="1633"/>
      <c r="BN242" s="1633"/>
      <c r="BO242" s="1633"/>
      <c r="BP242" s="1633"/>
      <c r="BQ242" s="1633"/>
      <c r="BR242" s="1633"/>
      <c r="BS242" s="1633"/>
      <c r="BT242" s="1633"/>
      <c r="BU242" s="1633"/>
      <c r="BV242" s="1633"/>
      <c r="BW242" s="1633"/>
      <c r="BX242" s="1633"/>
      <c r="BY242" s="1633"/>
      <c r="BZ242" s="1633"/>
      <c r="CA242" s="1633"/>
      <c r="CB242" s="1633"/>
      <c r="CC242" s="1633"/>
      <c r="CD242" s="1633"/>
      <c r="CE242" s="1633"/>
      <c r="CF242" s="1633"/>
      <c r="CG242" s="1633"/>
      <c r="CH242" s="1633"/>
      <c r="CI242" s="1633"/>
      <c r="CJ242" s="1633"/>
      <c r="CK242" s="1633"/>
      <c r="CL242" s="1633"/>
      <c r="CM242" s="1633"/>
      <c r="CN242" s="1633"/>
      <c r="CO242" s="1633"/>
      <c r="CP242" s="1633"/>
      <c r="CQ242" s="1633"/>
      <c r="CR242" s="1633"/>
      <c r="CS242" s="1633"/>
      <c r="CT242" s="1633"/>
      <c r="CU242" s="1633"/>
      <c r="CV242" s="1633"/>
      <c r="CW242" s="1633"/>
      <c r="CX242" s="1633"/>
      <c r="CY242" s="1633"/>
      <c r="CZ242" s="1633"/>
      <c r="DA242" s="1633"/>
      <c r="DB242" s="1633"/>
      <c r="DC242" s="1633"/>
      <c r="DD242" s="1633"/>
      <c r="DE242" s="1633"/>
      <c r="DF242" s="1633"/>
      <c r="DG242" s="1633"/>
      <c r="DH242" s="1633"/>
      <c r="DI242" s="1633"/>
      <c r="DJ242" s="1633"/>
      <c r="DK242" s="1633"/>
      <c r="DL242" s="1633"/>
      <c r="DM242" s="1633"/>
      <c r="DN242" s="1633"/>
      <c r="DO242" s="1633"/>
      <c r="DP242" s="1633"/>
      <c r="DQ242" s="1633"/>
      <c r="DR242" s="1633"/>
      <c r="DS242" s="1633"/>
      <c r="DT242" s="1633"/>
      <c r="DU242" s="1633"/>
      <c r="DV242" s="1633"/>
      <c r="DW242" s="1633"/>
      <c r="DX242" s="1633"/>
      <c r="DY242" s="1633"/>
      <c r="DZ242" s="1633"/>
      <c r="EA242" s="1633"/>
      <c r="EB242" s="1633"/>
      <c r="EC242" s="1633"/>
      <c r="ED242" s="1633"/>
      <c r="EE242" s="1633"/>
      <c r="EF242" s="1633"/>
      <c r="EG242" s="1633"/>
      <c r="EH242" s="1633"/>
      <c r="EI242" s="1633"/>
      <c r="EJ242" s="1633"/>
      <c r="EK242" s="1633"/>
      <c r="EL242" s="1633"/>
      <c r="EM242" s="1633"/>
      <c r="EN242" s="1633"/>
      <c r="EO242" s="1633"/>
      <c r="EP242" s="1633"/>
      <c r="EQ242" s="1633"/>
      <c r="ER242" s="1633"/>
      <c r="ES242" s="1633"/>
      <c r="ET242" s="1633"/>
      <c r="EU242" s="1633"/>
      <c r="EV242" s="1633"/>
      <c r="EW242" s="1633"/>
      <c r="EX242" s="1633"/>
      <c r="EY242" s="1633"/>
      <c r="EZ242" s="1633"/>
      <c r="FA242" s="1633"/>
      <c r="FB242" s="1633"/>
      <c r="FC242" s="1633"/>
      <c r="FD242" s="1633"/>
      <c r="FE242" s="1633"/>
      <c r="FF242" s="1633"/>
      <c r="FG242" s="1633"/>
      <c r="FH242" s="1633"/>
      <c r="FI242" s="1633"/>
      <c r="FJ242" s="1633"/>
      <c r="FK242" s="1633"/>
      <c r="FL242" s="1633"/>
      <c r="FM242" s="1633"/>
      <c r="FN242" s="1633"/>
      <c r="FO242" s="1633"/>
      <c r="FP242" s="1633"/>
      <c r="FQ242" s="1633"/>
      <c r="FR242" s="1633"/>
      <c r="FS242" s="1633"/>
      <c r="FT242" s="1633"/>
      <c r="FU242" s="1633"/>
      <c r="FV242" s="1633"/>
      <c r="FW242" s="1633"/>
      <c r="FX242" s="1633"/>
      <c r="FY242" s="1633"/>
      <c r="FZ242" s="1633"/>
      <c r="GA242" s="1633"/>
      <c r="GB242" s="1633"/>
      <c r="GC242" s="1633"/>
      <c r="GD242" s="1633"/>
      <c r="GE242" s="1633"/>
      <c r="GF242" s="1633"/>
      <c r="GG242" s="1633"/>
      <c r="GH242" s="1633"/>
      <c r="GI242" s="1633"/>
      <c r="GJ242" s="1633"/>
      <c r="GK242" s="1633"/>
      <c r="GL242" s="1633"/>
      <c r="GM242" s="1633"/>
      <c r="GN242" s="1633"/>
      <c r="GO242" s="1633"/>
      <c r="GP242" s="1633"/>
      <c r="GQ242" s="1633"/>
      <c r="GR242" s="1633"/>
      <c r="GS242" s="1633"/>
      <c r="GT242" s="1633"/>
      <c r="GU242" s="1633"/>
      <c r="GV242" s="1633"/>
      <c r="GW242" s="1633"/>
      <c r="GX242" s="1633"/>
      <c r="GY242" s="1633"/>
      <c r="GZ242" s="1633"/>
      <c r="HA242" s="1633"/>
      <c r="HB242" s="1633"/>
      <c r="HC242" s="1633"/>
      <c r="HD242" s="1633"/>
      <c r="HE242" s="1633"/>
      <c r="HF242" s="1633"/>
      <c r="HG242" s="1633"/>
      <c r="HH242" s="1633"/>
      <c r="HI242" s="1633"/>
      <c r="HJ242" s="1633"/>
      <c r="HK242" s="1633"/>
      <c r="HL242" s="1633"/>
      <c r="HM242" s="1633"/>
      <c r="HN242" s="1633"/>
      <c r="HO242" s="1633"/>
      <c r="HP242" s="1633"/>
      <c r="HQ242" s="1633"/>
      <c r="HR242" s="1633"/>
      <c r="HS242" s="1633"/>
      <c r="HT242" s="1633"/>
      <c r="HU242" s="1633"/>
      <c r="HV242" s="1633"/>
      <c r="HW242" s="1633"/>
      <c r="HX242" s="1633"/>
      <c r="HY242" s="1633"/>
      <c r="HZ242" s="1633"/>
      <c r="IA242" s="1633"/>
      <c r="IB242" s="1633"/>
      <c r="IC242" s="1633"/>
      <c r="ID242" s="1633"/>
      <c r="IE242" s="1633"/>
      <c r="IF242" s="1633"/>
      <c r="IG242" s="1633"/>
      <c r="IH242" s="1633"/>
      <c r="II242" s="1633"/>
      <c r="IJ242" s="1633"/>
      <c r="IK242" s="1633"/>
      <c r="IL242" s="1633"/>
      <c r="IM242" s="1633"/>
      <c r="IN242" s="1633"/>
      <c r="IO242" s="1633"/>
      <c r="IP242" s="1633"/>
      <c r="IQ242" s="1633"/>
      <c r="IR242" s="1633"/>
      <c r="IS242" s="1633"/>
      <c r="IT242" s="1633"/>
      <c r="IU242" s="1633"/>
      <c r="IV242" s="1633"/>
      <c r="IW242" s="1633"/>
      <c r="IX242" s="1633"/>
      <c r="IY242" s="1633"/>
      <c r="IZ242" s="1633"/>
      <c r="JA242" s="1633"/>
      <c r="JB242" s="1633"/>
      <c r="JC242" s="1633"/>
      <c r="JD242" s="1633"/>
      <c r="JE242" s="1633"/>
      <c r="JF242" s="1633"/>
      <c r="JG242" s="1633"/>
      <c r="JH242" s="1633"/>
      <c r="JI242" s="1633"/>
      <c r="JJ242" s="1633"/>
      <c r="JK242" s="1633"/>
      <c r="JL242" s="1633"/>
      <c r="JM242" s="1633"/>
      <c r="JN242" s="1633"/>
      <c r="JO242" s="1633"/>
      <c r="JP242" s="1633"/>
      <c r="JQ242" s="1633"/>
      <c r="JR242" s="1633"/>
      <c r="JS242" s="1633"/>
      <c r="JT242" s="1633"/>
      <c r="JU242" s="1633"/>
      <c r="JV242" s="1633"/>
      <c r="JW242" s="1633"/>
      <c r="JX242" s="1633"/>
      <c r="JY242" s="1633"/>
      <c r="JZ242" s="1633"/>
      <c r="KA242" s="1633"/>
      <c r="KB242" s="1633"/>
      <c r="KC242" s="1633"/>
      <c r="KD242" s="1633"/>
      <c r="KE242" s="1633"/>
      <c r="KF242" s="1633"/>
      <c r="KG242" s="1633"/>
      <c r="KH242" s="1633"/>
      <c r="KI242" s="1633"/>
      <c r="KJ242" s="1633"/>
      <c r="KK242" s="1633"/>
      <c r="KL242" s="1633"/>
      <c r="KM242" s="1633"/>
      <c r="KN242" s="1633"/>
      <c r="KO242" s="1633"/>
      <c r="KP242" s="1633"/>
      <c r="KQ242" s="1633"/>
      <c r="KR242" s="1633"/>
      <c r="KS242" s="1633"/>
      <c r="KT242" s="1633"/>
      <c r="KU242" s="1633"/>
      <c r="KV242" s="1633"/>
      <c r="KW242" s="1633"/>
      <c r="KX242" s="1633"/>
      <c r="KY242" s="1633"/>
      <c r="KZ242" s="1633"/>
      <c r="LA242" s="1633"/>
      <c r="LB242" s="1633"/>
      <c r="LC242" s="1633"/>
      <c r="LD242" s="1633"/>
      <c r="LE242" s="1633"/>
      <c r="LF242" s="1633"/>
      <c r="LG242" s="1633"/>
      <c r="LH242" s="1633"/>
      <c r="LI242" s="1633"/>
      <c r="LJ242" s="1633"/>
      <c r="LK242" s="1633"/>
      <c r="LL242" s="1633"/>
      <c r="LM242" s="1633"/>
      <c r="LN242" s="1633"/>
      <c r="LO242" s="1642"/>
      <c r="LP242" s="1642"/>
      <c r="LQ242" s="1642"/>
      <c r="LR242" s="1642"/>
      <c r="LS242" s="1642"/>
      <c r="LT242" s="1642"/>
      <c r="LU242" s="1642"/>
      <c r="LV242" s="1643"/>
    </row>
    <row r="243" s="2140" customFormat="1" ht="45" customHeight="1" spans="1:334">
      <c r="A243" s="2417">
        <v>45869</v>
      </c>
      <c r="B243" s="1500" t="s">
        <v>753</v>
      </c>
      <c r="C243" s="1501" t="s">
        <v>115</v>
      </c>
      <c r="D243" s="1502">
        <v>4500175689</v>
      </c>
      <c r="E243" s="2253"/>
      <c r="F243" s="1502" t="s">
        <v>2407</v>
      </c>
      <c r="G243" s="1505" t="s">
        <v>1805</v>
      </c>
      <c r="H243" s="1505" t="s">
        <v>1805</v>
      </c>
      <c r="I243" s="1532" t="s">
        <v>1806</v>
      </c>
      <c r="J243" s="1522">
        <v>1152</v>
      </c>
      <c r="K243" s="1534">
        <v>0</v>
      </c>
      <c r="L243" s="1534">
        <v>96</v>
      </c>
      <c r="M243" s="1534">
        <f t="shared" si="153"/>
        <v>12</v>
      </c>
      <c r="N243" s="1536">
        <v>45905</v>
      </c>
      <c r="O243" s="1536">
        <f t="shared" si="175"/>
        <v>45903</v>
      </c>
      <c r="P243" s="1537"/>
      <c r="Q243" s="1562" t="s">
        <v>78</v>
      </c>
      <c r="R243" s="2722">
        <v>1152</v>
      </c>
      <c r="S243" s="2722">
        <f t="shared" si="173"/>
        <v>0</v>
      </c>
      <c r="T243" s="2722"/>
      <c r="U243" s="2722" t="s">
        <v>829</v>
      </c>
      <c r="V243" s="1532"/>
      <c r="W243" s="1532" t="s">
        <v>111</v>
      </c>
      <c r="X243" s="1565">
        <v>45869</v>
      </c>
      <c r="Y243" s="1589" t="s">
        <v>88</v>
      </c>
      <c r="Z243" s="1589" t="s">
        <v>1046</v>
      </c>
      <c r="AA243" s="1589"/>
      <c r="AB243" s="1589"/>
      <c r="AC243" s="1580" t="s">
        <v>2408</v>
      </c>
      <c r="AD243" s="1590" t="s">
        <v>122</v>
      </c>
      <c r="AE243" s="2277">
        <v>0.8172</v>
      </c>
      <c r="AF243" s="2278">
        <f>J243*AE243</f>
        <v>941.4144</v>
      </c>
      <c r="AG243" s="1504" t="s">
        <v>2387</v>
      </c>
      <c r="AH243" s="1609" t="s">
        <v>81</v>
      </c>
      <c r="AI243" s="2710"/>
      <c r="AJ243" s="2626">
        <v>10</v>
      </c>
      <c r="AK243" s="2627">
        <f t="shared" si="158"/>
        <v>1152</v>
      </c>
      <c r="AL243" s="2627"/>
      <c r="AM243" s="2627"/>
      <c r="AN243" s="2627">
        <f t="shared" ref="AN243:AN249" si="176">J243/24</f>
        <v>48</v>
      </c>
      <c r="AO243" s="2627"/>
      <c r="AP243" s="2627"/>
      <c r="AQ243" s="2641"/>
      <c r="AR243" s="1610"/>
      <c r="AS243" s="1610" t="s">
        <v>63</v>
      </c>
      <c r="AT243" s="1610">
        <f t="shared" si="159"/>
        <v>1152</v>
      </c>
      <c r="AU243" s="1610"/>
      <c r="AV243" s="2292"/>
      <c r="AW243" s="1622"/>
      <c r="AX243" s="1622"/>
      <c r="AY243" s="1622"/>
      <c r="AZ243" s="1622"/>
      <c r="BA243" s="2288"/>
      <c r="BB243" s="2288"/>
      <c r="BC243" s="2288"/>
      <c r="BD243" s="2288">
        <f>J243</f>
        <v>1152</v>
      </c>
      <c r="BE243" s="2647"/>
      <c r="BF243" s="2185">
        <f t="shared" si="170"/>
        <v>1104</v>
      </c>
      <c r="BG243" s="2297">
        <f t="shared" si="155"/>
        <v>48</v>
      </c>
      <c r="BH243" s="1633"/>
      <c r="BI243" s="1633"/>
      <c r="BJ243" s="1633"/>
      <c r="BK243" s="1633"/>
      <c r="BL243" s="1633"/>
      <c r="BM243" s="1633"/>
      <c r="BN243" s="1633"/>
      <c r="BO243" s="1633"/>
      <c r="BP243" s="1633"/>
      <c r="BQ243" s="1633"/>
      <c r="BR243" s="1633"/>
      <c r="BS243" s="1633"/>
      <c r="BT243" s="1633"/>
      <c r="BU243" s="1633"/>
      <c r="BV243" s="1633"/>
      <c r="BW243" s="1633"/>
      <c r="BX243" s="1633"/>
      <c r="BY243" s="1633"/>
      <c r="BZ243" s="1633"/>
      <c r="CA243" s="1633"/>
      <c r="CB243" s="1633"/>
      <c r="CC243" s="1633"/>
      <c r="CD243" s="1633"/>
      <c r="CE243" s="1633"/>
      <c r="CF243" s="1633"/>
      <c r="CG243" s="1633"/>
      <c r="CH243" s="1633"/>
      <c r="CI243" s="1633"/>
      <c r="CJ243" s="1633"/>
      <c r="CK243" s="1633"/>
      <c r="CL243" s="1633"/>
      <c r="CM243" s="1633"/>
      <c r="CN243" s="1633"/>
      <c r="CO243" s="1633"/>
      <c r="CP243" s="1633"/>
      <c r="CQ243" s="1633"/>
      <c r="CR243" s="1633"/>
      <c r="CS243" s="1633"/>
      <c r="CT243" s="1633"/>
      <c r="CU243" s="1633"/>
      <c r="CV243" s="1633"/>
      <c r="CW243" s="1633"/>
      <c r="CX243" s="1633"/>
      <c r="CY243" s="1633"/>
      <c r="CZ243" s="1633"/>
      <c r="DA243" s="1633"/>
      <c r="DB243" s="1633"/>
      <c r="DC243" s="1633"/>
      <c r="DD243" s="1633"/>
      <c r="DE243" s="1633"/>
      <c r="DF243" s="1633"/>
      <c r="DG243" s="1633"/>
      <c r="DH243" s="1633"/>
      <c r="DI243" s="1633"/>
      <c r="DJ243" s="1633"/>
      <c r="DK243" s="1633"/>
      <c r="DL243" s="1633"/>
      <c r="DM243" s="1633"/>
      <c r="DN243" s="1633"/>
      <c r="DO243" s="1633"/>
      <c r="DP243" s="1633"/>
      <c r="DQ243" s="1633"/>
      <c r="DR243" s="1633"/>
      <c r="DS243" s="1633"/>
      <c r="DT243" s="1633"/>
      <c r="DU243" s="1633"/>
      <c r="DV243" s="1633"/>
      <c r="DW243" s="1633"/>
      <c r="DX243" s="1633"/>
      <c r="DY243" s="1633"/>
      <c r="DZ243" s="1633"/>
      <c r="EA243" s="1633"/>
      <c r="EB243" s="1633"/>
      <c r="EC243" s="1633"/>
      <c r="ED243" s="1633"/>
      <c r="EE243" s="1633"/>
      <c r="EF243" s="1633"/>
      <c r="EG243" s="1633"/>
      <c r="EH243" s="1633"/>
      <c r="EI243" s="1633"/>
      <c r="EJ243" s="1633"/>
      <c r="EK243" s="1633"/>
      <c r="EL243" s="1633"/>
      <c r="EM243" s="1633"/>
      <c r="EN243" s="1633"/>
      <c r="EO243" s="1633"/>
      <c r="EP243" s="1633"/>
      <c r="EQ243" s="1633"/>
      <c r="ER243" s="1633"/>
      <c r="ES243" s="1633"/>
      <c r="ET243" s="1633"/>
      <c r="EU243" s="1633"/>
      <c r="EV243" s="1633"/>
      <c r="EW243" s="1633"/>
      <c r="EX243" s="1633"/>
      <c r="EY243" s="1633"/>
      <c r="EZ243" s="1633"/>
      <c r="FA243" s="1633"/>
      <c r="FB243" s="1633"/>
      <c r="FC243" s="1633"/>
      <c r="FD243" s="1633"/>
      <c r="FE243" s="1633"/>
      <c r="FF243" s="1633"/>
      <c r="FG243" s="1633"/>
      <c r="FH243" s="1633"/>
      <c r="FI243" s="1633"/>
      <c r="FJ243" s="1633"/>
      <c r="FK243" s="1633"/>
      <c r="FL243" s="1633"/>
      <c r="FM243" s="1633"/>
      <c r="FN243" s="1633"/>
      <c r="FO243" s="1633"/>
      <c r="FP243" s="1633"/>
      <c r="FQ243" s="1633"/>
      <c r="FR243" s="1633"/>
      <c r="FS243" s="1633"/>
      <c r="FT243" s="1633"/>
      <c r="FU243" s="1633"/>
      <c r="FV243" s="1633"/>
      <c r="FW243" s="1633"/>
      <c r="FX243" s="1633"/>
      <c r="FY243" s="1633"/>
      <c r="FZ243" s="1633"/>
      <c r="GA243" s="1633"/>
      <c r="GB243" s="1633"/>
      <c r="GC243" s="1633"/>
      <c r="GD243" s="1633"/>
      <c r="GE243" s="1633"/>
      <c r="GF243" s="1633"/>
      <c r="GG243" s="1633"/>
      <c r="GH243" s="1633"/>
      <c r="GI243" s="1633"/>
      <c r="GJ243" s="1633"/>
      <c r="GK243" s="1633"/>
      <c r="GL243" s="1633"/>
      <c r="GM243" s="1633"/>
      <c r="GN243" s="1633"/>
      <c r="GO243" s="1633"/>
      <c r="GP243" s="1633"/>
      <c r="GQ243" s="1633"/>
      <c r="GR243" s="1633"/>
      <c r="GS243" s="1633"/>
      <c r="GT243" s="1633"/>
      <c r="GU243" s="1633"/>
      <c r="GV243" s="1633"/>
      <c r="GW243" s="1633"/>
      <c r="GX243" s="1633"/>
      <c r="GY243" s="1633"/>
      <c r="GZ243" s="1633"/>
      <c r="HA243" s="1633"/>
      <c r="HB243" s="1633"/>
      <c r="HC243" s="1633"/>
      <c r="HD243" s="1633"/>
      <c r="HE243" s="1633"/>
      <c r="HF243" s="1633"/>
      <c r="HG243" s="1633"/>
      <c r="HH243" s="1633"/>
      <c r="HI243" s="1633"/>
      <c r="HJ243" s="1633"/>
      <c r="HK243" s="1633"/>
      <c r="HL243" s="1633"/>
      <c r="HM243" s="1633"/>
      <c r="HN243" s="1633"/>
      <c r="HO243" s="1633"/>
      <c r="HP243" s="1633"/>
      <c r="HQ243" s="1633"/>
      <c r="HR243" s="1633"/>
      <c r="HS243" s="1633"/>
      <c r="HT243" s="1633"/>
      <c r="HU243" s="1633"/>
      <c r="HV243" s="1633"/>
      <c r="HW243" s="1633"/>
      <c r="HX243" s="1633"/>
      <c r="HY243" s="1633"/>
      <c r="HZ243" s="1633"/>
      <c r="IA243" s="1633"/>
      <c r="IB243" s="1633"/>
      <c r="IC243" s="1633"/>
      <c r="ID243" s="1633"/>
      <c r="IE243" s="1633"/>
      <c r="IF243" s="1633"/>
      <c r="IG243" s="1633"/>
      <c r="IH243" s="1633"/>
      <c r="II243" s="1633"/>
      <c r="IJ243" s="1633"/>
      <c r="IK243" s="1633"/>
      <c r="IL243" s="1633"/>
      <c r="IM243" s="1633"/>
      <c r="IN243" s="1633"/>
      <c r="IO243" s="1633"/>
      <c r="IP243" s="1633"/>
      <c r="IQ243" s="1633"/>
      <c r="IR243" s="1633"/>
      <c r="IS243" s="1633"/>
      <c r="IT243" s="1633"/>
      <c r="IU243" s="1633"/>
      <c r="IV243" s="1633"/>
      <c r="IW243" s="1633"/>
      <c r="IX243" s="1633"/>
      <c r="IY243" s="1633"/>
      <c r="IZ243" s="1633"/>
      <c r="JA243" s="1633"/>
      <c r="JB243" s="1633"/>
      <c r="JC243" s="1633"/>
      <c r="JD243" s="1633"/>
      <c r="JE243" s="1633"/>
      <c r="JF243" s="1633"/>
      <c r="JG243" s="1633"/>
      <c r="JH243" s="1633"/>
      <c r="JI243" s="1633"/>
      <c r="JJ243" s="1633"/>
      <c r="JK243" s="1633"/>
      <c r="JL243" s="1633"/>
      <c r="JM243" s="1633"/>
      <c r="JN243" s="1633"/>
      <c r="JO243" s="1633"/>
      <c r="JP243" s="1633"/>
      <c r="JQ243" s="1633"/>
      <c r="JR243" s="1633"/>
      <c r="JS243" s="1633"/>
      <c r="JT243" s="1633"/>
      <c r="JU243" s="1633"/>
      <c r="JV243" s="1633"/>
      <c r="JW243" s="1633"/>
      <c r="JX243" s="1633"/>
      <c r="JY243" s="1633"/>
      <c r="JZ243" s="1633"/>
      <c r="KA243" s="1633"/>
      <c r="KB243" s="1633"/>
      <c r="KC243" s="1633"/>
      <c r="KD243" s="1633"/>
      <c r="KE243" s="1633"/>
      <c r="KF243" s="1633"/>
      <c r="KG243" s="1633"/>
      <c r="KH243" s="1633"/>
      <c r="KI243" s="1633"/>
      <c r="KJ243" s="1633"/>
      <c r="KK243" s="1633"/>
      <c r="KL243" s="1633"/>
      <c r="KM243" s="1633"/>
      <c r="KN243" s="1633"/>
      <c r="KO243" s="1633"/>
      <c r="KP243" s="1633"/>
      <c r="KQ243" s="1633"/>
      <c r="KR243" s="1633"/>
      <c r="KS243" s="1633"/>
      <c r="KT243" s="1633"/>
      <c r="KU243" s="1633"/>
      <c r="KV243" s="1633"/>
      <c r="KW243" s="1633"/>
      <c r="KX243" s="1633"/>
      <c r="KY243" s="1633"/>
      <c r="KZ243" s="1633"/>
      <c r="LA243" s="1633"/>
      <c r="LB243" s="1633"/>
      <c r="LC243" s="1633"/>
      <c r="LD243" s="1633"/>
      <c r="LE243" s="1633"/>
      <c r="LF243" s="1633"/>
      <c r="LG243" s="1633"/>
      <c r="LH243" s="1633"/>
      <c r="LI243" s="1633"/>
      <c r="LJ243" s="1633"/>
      <c r="LK243" s="1633"/>
      <c r="LL243" s="1633"/>
      <c r="LM243" s="1633"/>
      <c r="LN243" s="1633"/>
      <c r="LO243" s="1642"/>
      <c r="LP243" s="1642"/>
      <c r="LQ243" s="1642"/>
      <c r="LR243" s="1642"/>
      <c r="LS243" s="1642"/>
      <c r="LT243" s="1642"/>
      <c r="LU243" s="1642"/>
      <c r="LV243" s="1643"/>
    </row>
    <row r="244" s="2140" customFormat="1" ht="45" customHeight="1" spans="1:334">
      <c r="A244" s="2417">
        <v>45869</v>
      </c>
      <c r="B244" s="1500" t="s">
        <v>753</v>
      </c>
      <c r="C244" s="1501" t="s">
        <v>115</v>
      </c>
      <c r="D244" s="1502">
        <v>4500175689</v>
      </c>
      <c r="E244" s="2253"/>
      <c r="F244" s="1502" t="s">
        <v>2409</v>
      </c>
      <c r="G244" s="1505" t="s">
        <v>1808</v>
      </c>
      <c r="H244" s="1505" t="s">
        <v>1808</v>
      </c>
      <c r="I244" s="1532" t="s">
        <v>1809</v>
      </c>
      <c r="J244" s="1522">
        <v>1152</v>
      </c>
      <c r="K244" s="1534">
        <v>0</v>
      </c>
      <c r="L244" s="1534">
        <v>96</v>
      </c>
      <c r="M244" s="1534">
        <f t="shared" si="153"/>
        <v>12</v>
      </c>
      <c r="N244" s="1536">
        <v>45905</v>
      </c>
      <c r="O244" s="1536">
        <f t="shared" si="175"/>
        <v>45903</v>
      </c>
      <c r="P244" s="1537"/>
      <c r="Q244" s="1562" t="s">
        <v>78</v>
      </c>
      <c r="R244" s="2722">
        <v>1152</v>
      </c>
      <c r="S244" s="2722">
        <f t="shared" si="173"/>
        <v>0</v>
      </c>
      <c r="T244" s="2722"/>
      <c r="U244" s="2722" t="s">
        <v>829</v>
      </c>
      <c r="V244" s="1532"/>
      <c r="W244" s="1532" t="s">
        <v>111</v>
      </c>
      <c r="X244" s="1565">
        <v>45869</v>
      </c>
      <c r="Y244" s="1589" t="s">
        <v>88</v>
      </c>
      <c r="Z244" s="1589" t="s">
        <v>1046</v>
      </c>
      <c r="AA244" s="1589"/>
      <c r="AB244" s="1589"/>
      <c r="AC244" s="1580" t="s">
        <v>2408</v>
      </c>
      <c r="AD244" s="1590" t="s">
        <v>122</v>
      </c>
      <c r="AE244" s="2277">
        <v>0.9521</v>
      </c>
      <c r="AF244" s="2278">
        <f>J244*AE244</f>
        <v>1096.8192</v>
      </c>
      <c r="AG244" s="1504" t="s">
        <v>2387</v>
      </c>
      <c r="AH244" s="1609" t="s">
        <v>81</v>
      </c>
      <c r="AI244" s="2710"/>
      <c r="AJ244" s="2626">
        <v>10</v>
      </c>
      <c r="AK244" s="2627">
        <f t="shared" si="158"/>
        <v>1152</v>
      </c>
      <c r="AL244" s="2627"/>
      <c r="AM244" s="2627"/>
      <c r="AN244" s="2627">
        <f t="shared" si="176"/>
        <v>48</v>
      </c>
      <c r="AO244" s="2627"/>
      <c r="AP244" s="2627"/>
      <c r="AQ244" s="2641"/>
      <c r="AR244" s="1610"/>
      <c r="AS244" s="1610" t="s">
        <v>63</v>
      </c>
      <c r="AT244" s="1610">
        <f t="shared" si="159"/>
        <v>1152</v>
      </c>
      <c r="AU244" s="1610"/>
      <c r="AV244" s="2292"/>
      <c r="AW244" s="1622"/>
      <c r="AX244" s="1622"/>
      <c r="AY244" s="1637"/>
      <c r="AZ244" s="1637"/>
      <c r="BA244" s="2647"/>
      <c r="BB244" s="2647"/>
      <c r="BC244" s="2647"/>
      <c r="BD244" s="2647"/>
      <c r="BE244" s="2647">
        <f>J244</f>
        <v>1152</v>
      </c>
      <c r="BF244" s="2185">
        <f t="shared" si="170"/>
        <v>1104</v>
      </c>
      <c r="BG244" s="2297">
        <f t="shared" si="155"/>
        <v>48</v>
      </c>
      <c r="BH244" s="1633"/>
      <c r="BI244" s="1633"/>
      <c r="BJ244" s="1633"/>
      <c r="BK244" s="1633"/>
      <c r="BL244" s="1633"/>
      <c r="BM244" s="1633"/>
      <c r="BN244" s="1633"/>
      <c r="BO244" s="1633"/>
      <c r="BP244" s="1633"/>
      <c r="BQ244" s="1633"/>
      <c r="BR244" s="1633"/>
      <c r="BS244" s="1633"/>
      <c r="BT244" s="1633"/>
      <c r="BU244" s="1633"/>
      <c r="BV244" s="1633"/>
      <c r="BW244" s="1633"/>
      <c r="BX244" s="1633"/>
      <c r="BY244" s="1633"/>
      <c r="BZ244" s="1633"/>
      <c r="CA244" s="1633"/>
      <c r="CB244" s="1633"/>
      <c r="CC244" s="1633"/>
      <c r="CD244" s="1633"/>
      <c r="CE244" s="1633"/>
      <c r="CF244" s="1633"/>
      <c r="CG244" s="1633"/>
      <c r="CH244" s="1633"/>
      <c r="CI244" s="1633"/>
      <c r="CJ244" s="1633"/>
      <c r="CK244" s="1633"/>
      <c r="CL244" s="1633"/>
      <c r="CM244" s="1633"/>
      <c r="CN244" s="1633"/>
      <c r="CO244" s="1633"/>
      <c r="CP244" s="1633"/>
      <c r="CQ244" s="1633"/>
      <c r="CR244" s="1633"/>
      <c r="CS244" s="1633"/>
      <c r="CT244" s="1633"/>
      <c r="CU244" s="1633"/>
      <c r="CV244" s="1633"/>
      <c r="CW244" s="1633"/>
      <c r="CX244" s="1633"/>
      <c r="CY244" s="1633"/>
      <c r="CZ244" s="1633"/>
      <c r="DA244" s="1633"/>
      <c r="DB244" s="1633"/>
      <c r="DC244" s="1633"/>
      <c r="DD244" s="1633"/>
      <c r="DE244" s="1633"/>
      <c r="DF244" s="1633"/>
      <c r="DG244" s="1633"/>
      <c r="DH244" s="1633"/>
      <c r="DI244" s="1633"/>
      <c r="DJ244" s="1633"/>
      <c r="DK244" s="1633"/>
      <c r="DL244" s="1633"/>
      <c r="DM244" s="1633"/>
      <c r="DN244" s="1633"/>
      <c r="DO244" s="1633"/>
      <c r="DP244" s="1633"/>
      <c r="DQ244" s="1633"/>
      <c r="DR244" s="1633"/>
      <c r="DS244" s="1633"/>
      <c r="DT244" s="1633"/>
      <c r="DU244" s="1633"/>
      <c r="DV244" s="1633"/>
      <c r="DW244" s="1633"/>
      <c r="DX244" s="1633"/>
      <c r="DY244" s="1633"/>
      <c r="DZ244" s="1633"/>
      <c r="EA244" s="1633"/>
      <c r="EB244" s="1633"/>
      <c r="EC244" s="1633"/>
      <c r="ED244" s="1633"/>
      <c r="EE244" s="1633"/>
      <c r="EF244" s="1633"/>
      <c r="EG244" s="1633"/>
      <c r="EH244" s="1633"/>
      <c r="EI244" s="1633"/>
      <c r="EJ244" s="1633"/>
      <c r="EK244" s="1633"/>
      <c r="EL244" s="1633"/>
      <c r="EM244" s="1633"/>
      <c r="EN244" s="1633"/>
      <c r="EO244" s="1633"/>
      <c r="EP244" s="1633"/>
      <c r="EQ244" s="1633"/>
      <c r="ER244" s="1633"/>
      <c r="ES244" s="1633"/>
      <c r="ET244" s="1633"/>
      <c r="EU244" s="1633"/>
      <c r="EV244" s="1633"/>
      <c r="EW244" s="1633"/>
      <c r="EX244" s="1633"/>
      <c r="EY244" s="1633"/>
      <c r="EZ244" s="1633"/>
      <c r="FA244" s="1633"/>
      <c r="FB244" s="1633"/>
      <c r="FC244" s="1633"/>
      <c r="FD244" s="1633"/>
      <c r="FE244" s="1633"/>
      <c r="FF244" s="1633"/>
      <c r="FG244" s="1633"/>
      <c r="FH244" s="1633"/>
      <c r="FI244" s="1633"/>
      <c r="FJ244" s="1633"/>
      <c r="FK244" s="1633"/>
      <c r="FL244" s="1633"/>
      <c r="FM244" s="1633"/>
      <c r="FN244" s="1633"/>
      <c r="FO244" s="1633"/>
      <c r="FP244" s="1633"/>
      <c r="FQ244" s="1633"/>
      <c r="FR244" s="1633"/>
      <c r="FS244" s="1633"/>
      <c r="FT244" s="1633"/>
      <c r="FU244" s="1633"/>
      <c r="FV244" s="1633"/>
      <c r="FW244" s="1633"/>
      <c r="FX244" s="1633"/>
      <c r="FY244" s="1633"/>
      <c r="FZ244" s="1633"/>
      <c r="GA244" s="1633"/>
      <c r="GB244" s="1633"/>
      <c r="GC244" s="1633"/>
      <c r="GD244" s="1633"/>
      <c r="GE244" s="1633"/>
      <c r="GF244" s="1633"/>
      <c r="GG244" s="1633"/>
      <c r="GH244" s="1633"/>
      <c r="GI244" s="1633"/>
      <c r="GJ244" s="1633"/>
      <c r="GK244" s="1633"/>
      <c r="GL244" s="1633"/>
      <c r="GM244" s="1633"/>
      <c r="GN244" s="1633"/>
      <c r="GO244" s="1633"/>
      <c r="GP244" s="1633"/>
      <c r="GQ244" s="1633"/>
      <c r="GR244" s="1633"/>
      <c r="GS244" s="1633"/>
      <c r="GT244" s="1633"/>
      <c r="GU244" s="1633"/>
      <c r="GV244" s="1633"/>
      <c r="GW244" s="1633"/>
      <c r="GX244" s="1633"/>
      <c r="GY244" s="1633"/>
      <c r="GZ244" s="1633"/>
      <c r="HA244" s="1633"/>
      <c r="HB244" s="1633"/>
      <c r="HC244" s="1633"/>
      <c r="HD244" s="1633"/>
      <c r="HE244" s="1633"/>
      <c r="HF244" s="1633"/>
      <c r="HG244" s="1633"/>
      <c r="HH244" s="1633"/>
      <c r="HI244" s="1633"/>
      <c r="HJ244" s="1633"/>
      <c r="HK244" s="1633"/>
      <c r="HL244" s="1633"/>
      <c r="HM244" s="1633"/>
      <c r="HN244" s="1633"/>
      <c r="HO244" s="1633"/>
      <c r="HP244" s="1633"/>
      <c r="HQ244" s="1633"/>
      <c r="HR244" s="1633"/>
      <c r="HS244" s="1633"/>
      <c r="HT244" s="1633"/>
      <c r="HU244" s="1633"/>
      <c r="HV244" s="1633"/>
      <c r="HW244" s="1633"/>
      <c r="HX244" s="1633"/>
      <c r="HY244" s="1633"/>
      <c r="HZ244" s="1633"/>
      <c r="IA244" s="1633"/>
      <c r="IB244" s="1633"/>
      <c r="IC244" s="1633"/>
      <c r="ID244" s="1633"/>
      <c r="IE244" s="1633"/>
      <c r="IF244" s="1633"/>
      <c r="IG244" s="1633"/>
      <c r="IH244" s="1633"/>
      <c r="II244" s="1633"/>
      <c r="IJ244" s="1633"/>
      <c r="IK244" s="1633"/>
      <c r="IL244" s="1633"/>
      <c r="IM244" s="1633"/>
      <c r="IN244" s="1633"/>
      <c r="IO244" s="1633"/>
      <c r="IP244" s="1633"/>
      <c r="IQ244" s="1633"/>
      <c r="IR244" s="1633"/>
      <c r="IS244" s="1633"/>
      <c r="IT244" s="1633"/>
      <c r="IU244" s="1633"/>
      <c r="IV244" s="1633"/>
      <c r="IW244" s="1633"/>
      <c r="IX244" s="1633"/>
      <c r="IY244" s="1633"/>
      <c r="IZ244" s="1633"/>
      <c r="JA244" s="1633"/>
      <c r="JB244" s="1633"/>
      <c r="JC244" s="1633"/>
      <c r="JD244" s="1633"/>
      <c r="JE244" s="1633"/>
      <c r="JF244" s="1633"/>
      <c r="JG244" s="1633"/>
      <c r="JH244" s="1633"/>
      <c r="JI244" s="1633"/>
      <c r="JJ244" s="1633"/>
      <c r="JK244" s="1633"/>
      <c r="JL244" s="1633"/>
      <c r="JM244" s="1633"/>
      <c r="JN244" s="1633"/>
      <c r="JO244" s="1633"/>
      <c r="JP244" s="1633"/>
      <c r="JQ244" s="1633"/>
      <c r="JR244" s="1633"/>
      <c r="JS244" s="1633"/>
      <c r="JT244" s="1633"/>
      <c r="JU244" s="1633"/>
      <c r="JV244" s="1633"/>
      <c r="JW244" s="1633"/>
      <c r="JX244" s="1633"/>
      <c r="JY244" s="1633"/>
      <c r="JZ244" s="1633"/>
      <c r="KA244" s="1633"/>
      <c r="KB244" s="1633"/>
      <c r="KC244" s="1633"/>
      <c r="KD244" s="1633"/>
      <c r="KE244" s="1633"/>
      <c r="KF244" s="1633"/>
      <c r="KG244" s="1633"/>
      <c r="KH244" s="1633"/>
      <c r="KI244" s="1633"/>
      <c r="KJ244" s="1633"/>
      <c r="KK244" s="1633"/>
      <c r="KL244" s="1633"/>
      <c r="KM244" s="1633"/>
      <c r="KN244" s="1633"/>
      <c r="KO244" s="1633"/>
      <c r="KP244" s="1633"/>
      <c r="KQ244" s="1633"/>
      <c r="KR244" s="1633"/>
      <c r="KS244" s="1633"/>
      <c r="KT244" s="1633"/>
      <c r="KU244" s="1633"/>
      <c r="KV244" s="1633"/>
      <c r="KW244" s="1633"/>
      <c r="KX244" s="1633"/>
      <c r="KY244" s="1633"/>
      <c r="KZ244" s="1633"/>
      <c r="LA244" s="1633"/>
      <c r="LB244" s="1633"/>
      <c r="LC244" s="1633"/>
      <c r="LD244" s="1633"/>
      <c r="LE244" s="1633"/>
      <c r="LF244" s="1633"/>
      <c r="LG244" s="1633"/>
      <c r="LH244" s="1633"/>
      <c r="LI244" s="1633"/>
      <c r="LJ244" s="1633"/>
      <c r="LK244" s="1633"/>
      <c r="LL244" s="1633"/>
      <c r="LM244" s="1633"/>
      <c r="LN244" s="1633"/>
      <c r="LO244" s="1642"/>
      <c r="LP244" s="1642"/>
      <c r="LQ244" s="1642"/>
      <c r="LR244" s="1642"/>
      <c r="LS244" s="1642"/>
      <c r="LT244" s="1642"/>
      <c r="LU244" s="1642"/>
      <c r="LV244" s="1643"/>
    </row>
    <row r="245" s="2140" customFormat="1" ht="45" customHeight="1" spans="1:334">
      <c r="A245" s="2417">
        <v>45869</v>
      </c>
      <c r="B245" s="1500" t="s">
        <v>753</v>
      </c>
      <c r="C245" s="1501" t="s">
        <v>115</v>
      </c>
      <c r="D245" s="1502">
        <v>4500175689</v>
      </c>
      <c r="E245" s="2253"/>
      <c r="F245" s="1502" t="s">
        <v>2410</v>
      </c>
      <c r="G245" s="1505" t="s">
        <v>1796</v>
      </c>
      <c r="H245" s="1505" t="s">
        <v>1796</v>
      </c>
      <c r="I245" s="1532" t="s">
        <v>1797</v>
      </c>
      <c r="J245" s="1522">
        <v>1728</v>
      </c>
      <c r="K245" s="1534">
        <v>0</v>
      </c>
      <c r="L245" s="1534">
        <v>96</v>
      </c>
      <c r="M245" s="1534">
        <f t="shared" si="153"/>
        <v>18</v>
      </c>
      <c r="N245" s="1536">
        <v>45905</v>
      </c>
      <c r="O245" s="1536">
        <f t="shared" si="175"/>
        <v>45903</v>
      </c>
      <c r="P245" s="1537"/>
      <c r="Q245" s="1562" t="s">
        <v>78</v>
      </c>
      <c r="R245" s="2722">
        <v>1728</v>
      </c>
      <c r="S245" s="2722">
        <f t="shared" si="173"/>
        <v>0</v>
      </c>
      <c r="T245" s="2722"/>
      <c r="U245" s="2722" t="s">
        <v>829</v>
      </c>
      <c r="V245" s="1532"/>
      <c r="W245" s="1532" t="s">
        <v>111</v>
      </c>
      <c r="X245" s="1565">
        <v>45869</v>
      </c>
      <c r="Y245" s="1589" t="s">
        <v>88</v>
      </c>
      <c r="Z245" s="1589" t="s">
        <v>1046</v>
      </c>
      <c r="AA245" s="1589"/>
      <c r="AB245" s="1589"/>
      <c r="AC245" s="1580" t="s">
        <v>2386</v>
      </c>
      <c r="AD245" s="1590" t="s">
        <v>122</v>
      </c>
      <c r="AE245" s="2277">
        <v>0.939</v>
      </c>
      <c r="AF245" s="2278">
        <f>J245*AE245</f>
        <v>1622.592</v>
      </c>
      <c r="AG245" s="1504" t="s">
        <v>2387</v>
      </c>
      <c r="AH245" s="1609" t="s">
        <v>81</v>
      </c>
      <c r="AI245" s="2710"/>
      <c r="AJ245" s="2626">
        <v>10</v>
      </c>
      <c r="AK245" s="2627">
        <f t="shared" si="158"/>
        <v>1728</v>
      </c>
      <c r="AL245" s="2627"/>
      <c r="AM245" s="2627"/>
      <c r="AN245" s="2627">
        <f t="shared" si="176"/>
        <v>72</v>
      </c>
      <c r="AO245" s="2627"/>
      <c r="AP245" s="2627"/>
      <c r="AQ245" s="2641"/>
      <c r="AR245" s="1610"/>
      <c r="AS245" s="1610" t="s">
        <v>63</v>
      </c>
      <c r="AT245" s="1610">
        <f t="shared" si="159"/>
        <v>1728</v>
      </c>
      <c r="AU245" s="1610"/>
      <c r="AV245" s="2292"/>
      <c r="AW245" s="1622"/>
      <c r="AX245" s="1622"/>
      <c r="AY245" s="1637"/>
      <c r="AZ245" s="1637"/>
      <c r="BA245" s="2288">
        <f>J245</f>
        <v>1728</v>
      </c>
      <c r="BB245" s="2647"/>
      <c r="BC245" s="2647"/>
      <c r="BD245" s="2647"/>
      <c r="BE245" s="2647"/>
      <c r="BF245" s="2185">
        <f t="shared" si="170"/>
        <v>1656</v>
      </c>
      <c r="BG245" s="2297">
        <f t="shared" si="155"/>
        <v>72</v>
      </c>
      <c r="BH245" s="1633"/>
      <c r="BI245" s="1633"/>
      <c r="BJ245" s="1633"/>
      <c r="BK245" s="1633"/>
      <c r="BL245" s="1633"/>
      <c r="BM245" s="1633"/>
      <c r="BN245" s="1633"/>
      <c r="BO245" s="1633"/>
      <c r="BP245" s="1633"/>
      <c r="BQ245" s="1633"/>
      <c r="BR245" s="1633"/>
      <c r="BS245" s="1633"/>
      <c r="BT245" s="1633"/>
      <c r="BU245" s="1633"/>
      <c r="BV245" s="1633"/>
      <c r="BW245" s="1633"/>
      <c r="BX245" s="1633"/>
      <c r="BY245" s="1633"/>
      <c r="BZ245" s="1633"/>
      <c r="CA245" s="1633"/>
      <c r="CB245" s="1633"/>
      <c r="CC245" s="1633"/>
      <c r="CD245" s="1633"/>
      <c r="CE245" s="1633"/>
      <c r="CF245" s="1633"/>
      <c r="CG245" s="1633"/>
      <c r="CH245" s="1633"/>
      <c r="CI245" s="1633"/>
      <c r="CJ245" s="1633"/>
      <c r="CK245" s="1633"/>
      <c r="CL245" s="1633"/>
      <c r="CM245" s="1633"/>
      <c r="CN245" s="1633"/>
      <c r="CO245" s="1633"/>
      <c r="CP245" s="1633"/>
      <c r="CQ245" s="1633"/>
      <c r="CR245" s="1633"/>
      <c r="CS245" s="1633"/>
      <c r="CT245" s="1633"/>
      <c r="CU245" s="1633"/>
      <c r="CV245" s="1633"/>
      <c r="CW245" s="1633"/>
      <c r="CX245" s="1633"/>
      <c r="CY245" s="1633"/>
      <c r="CZ245" s="1633"/>
      <c r="DA245" s="1633"/>
      <c r="DB245" s="1633"/>
      <c r="DC245" s="1633"/>
      <c r="DD245" s="1633"/>
      <c r="DE245" s="1633"/>
      <c r="DF245" s="1633"/>
      <c r="DG245" s="1633"/>
      <c r="DH245" s="1633"/>
      <c r="DI245" s="1633"/>
      <c r="DJ245" s="1633"/>
      <c r="DK245" s="1633"/>
      <c r="DL245" s="1633"/>
      <c r="DM245" s="1633"/>
      <c r="DN245" s="1633"/>
      <c r="DO245" s="1633"/>
      <c r="DP245" s="1633"/>
      <c r="DQ245" s="1633"/>
      <c r="DR245" s="1633"/>
      <c r="DS245" s="1633"/>
      <c r="DT245" s="1633"/>
      <c r="DU245" s="1633"/>
      <c r="DV245" s="1633"/>
      <c r="DW245" s="1633"/>
      <c r="DX245" s="1633"/>
      <c r="DY245" s="1633"/>
      <c r="DZ245" s="1633"/>
      <c r="EA245" s="1633"/>
      <c r="EB245" s="1633"/>
      <c r="EC245" s="1633"/>
      <c r="ED245" s="1633"/>
      <c r="EE245" s="1633"/>
      <c r="EF245" s="1633"/>
      <c r="EG245" s="1633"/>
      <c r="EH245" s="1633"/>
      <c r="EI245" s="1633"/>
      <c r="EJ245" s="1633"/>
      <c r="EK245" s="1633"/>
      <c r="EL245" s="1633"/>
      <c r="EM245" s="1633"/>
      <c r="EN245" s="1633"/>
      <c r="EO245" s="1633"/>
      <c r="EP245" s="1633"/>
      <c r="EQ245" s="1633"/>
      <c r="ER245" s="1633"/>
      <c r="ES245" s="1633"/>
      <c r="ET245" s="1633"/>
      <c r="EU245" s="1633"/>
      <c r="EV245" s="1633"/>
      <c r="EW245" s="1633"/>
      <c r="EX245" s="1633"/>
      <c r="EY245" s="1633"/>
      <c r="EZ245" s="1633"/>
      <c r="FA245" s="1633"/>
      <c r="FB245" s="1633"/>
      <c r="FC245" s="1633"/>
      <c r="FD245" s="1633"/>
      <c r="FE245" s="1633"/>
      <c r="FF245" s="1633"/>
      <c r="FG245" s="1633"/>
      <c r="FH245" s="1633"/>
      <c r="FI245" s="1633"/>
      <c r="FJ245" s="1633"/>
      <c r="FK245" s="1633"/>
      <c r="FL245" s="1633"/>
      <c r="FM245" s="1633"/>
      <c r="FN245" s="1633"/>
      <c r="FO245" s="1633"/>
      <c r="FP245" s="1633"/>
      <c r="FQ245" s="1633"/>
      <c r="FR245" s="1633"/>
      <c r="FS245" s="1633"/>
      <c r="FT245" s="1633"/>
      <c r="FU245" s="1633"/>
      <c r="FV245" s="1633"/>
      <c r="FW245" s="1633"/>
      <c r="FX245" s="1633"/>
      <c r="FY245" s="1633"/>
      <c r="FZ245" s="1633"/>
      <c r="GA245" s="1633"/>
      <c r="GB245" s="1633"/>
      <c r="GC245" s="1633"/>
      <c r="GD245" s="1633"/>
      <c r="GE245" s="1633"/>
      <c r="GF245" s="1633"/>
      <c r="GG245" s="1633"/>
      <c r="GH245" s="1633"/>
      <c r="GI245" s="1633"/>
      <c r="GJ245" s="1633"/>
      <c r="GK245" s="1633"/>
      <c r="GL245" s="1633"/>
      <c r="GM245" s="1633"/>
      <c r="GN245" s="1633"/>
      <c r="GO245" s="1633"/>
      <c r="GP245" s="1633"/>
      <c r="GQ245" s="1633"/>
      <c r="GR245" s="1633"/>
      <c r="GS245" s="1633"/>
      <c r="GT245" s="1633"/>
      <c r="GU245" s="1633"/>
      <c r="GV245" s="1633"/>
      <c r="GW245" s="1633"/>
      <c r="GX245" s="1633"/>
      <c r="GY245" s="1633"/>
      <c r="GZ245" s="1633"/>
      <c r="HA245" s="1633"/>
      <c r="HB245" s="1633"/>
      <c r="HC245" s="1633"/>
      <c r="HD245" s="1633"/>
      <c r="HE245" s="1633"/>
      <c r="HF245" s="1633"/>
      <c r="HG245" s="1633"/>
      <c r="HH245" s="1633"/>
      <c r="HI245" s="1633"/>
      <c r="HJ245" s="1633"/>
      <c r="HK245" s="1633"/>
      <c r="HL245" s="1633"/>
      <c r="HM245" s="1633"/>
      <c r="HN245" s="1633"/>
      <c r="HO245" s="1633"/>
      <c r="HP245" s="1633"/>
      <c r="HQ245" s="1633"/>
      <c r="HR245" s="1633"/>
      <c r="HS245" s="1633"/>
      <c r="HT245" s="1633"/>
      <c r="HU245" s="1633"/>
      <c r="HV245" s="1633"/>
      <c r="HW245" s="1633"/>
      <c r="HX245" s="1633"/>
      <c r="HY245" s="1633"/>
      <c r="HZ245" s="1633"/>
      <c r="IA245" s="1633"/>
      <c r="IB245" s="1633"/>
      <c r="IC245" s="1633"/>
      <c r="ID245" s="1633"/>
      <c r="IE245" s="1633"/>
      <c r="IF245" s="1633"/>
      <c r="IG245" s="1633"/>
      <c r="IH245" s="1633"/>
      <c r="II245" s="1633"/>
      <c r="IJ245" s="1633"/>
      <c r="IK245" s="1633"/>
      <c r="IL245" s="1633"/>
      <c r="IM245" s="1633"/>
      <c r="IN245" s="1633"/>
      <c r="IO245" s="1633"/>
      <c r="IP245" s="1633"/>
      <c r="IQ245" s="1633"/>
      <c r="IR245" s="1633"/>
      <c r="IS245" s="1633"/>
      <c r="IT245" s="1633"/>
      <c r="IU245" s="1633"/>
      <c r="IV245" s="1633"/>
      <c r="IW245" s="1633"/>
      <c r="IX245" s="1633"/>
      <c r="IY245" s="1633"/>
      <c r="IZ245" s="1633"/>
      <c r="JA245" s="1633"/>
      <c r="JB245" s="1633"/>
      <c r="JC245" s="1633"/>
      <c r="JD245" s="1633"/>
      <c r="JE245" s="1633"/>
      <c r="JF245" s="1633"/>
      <c r="JG245" s="1633"/>
      <c r="JH245" s="1633"/>
      <c r="JI245" s="1633"/>
      <c r="JJ245" s="1633"/>
      <c r="JK245" s="1633"/>
      <c r="JL245" s="1633"/>
      <c r="JM245" s="1633"/>
      <c r="JN245" s="1633"/>
      <c r="JO245" s="1633"/>
      <c r="JP245" s="1633"/>
      <c r="JQ245" s="1633"/>
      <c r="JR245" s="1633"/>
      <c r="JS245" s="1633"/>
      <c r="JT245" s="1633"/>
      <c r="JU245" s="1633"/>
      <c r="JV245" s="1633"/>
      <c r="JW245" s="1633"/>
      <c r="JX245" s="1633"/>
      <c r="JY245" s="1633"/>
      <c r="JZ245" s="1633"/>
      <c r="KA245" s="1633"/>
      <c r="KB245" s="1633"/>
      <c r="KC245" s="1633"/>
      <c r="KD245" s="1633"/>
      <c r="KE245" s="1633"/>
      <c r="KF245" s="1633"/>
      <c r="KG245" s="1633"/>
      <c r="KH245" s="1633"/>
      <c r="KI245" s="1633"/>
      <c r="KJ245" s="1633"/>
      <c r="KK245" s="1633"/>
      <c r="KL245" s="1633"/>
      <c r="KM245" s="1633"/>
      <c r="KN245" s="1633"/>
      <c r="KO245" s="1633"/>
      <c r="KP245" s="1633"/>
      <c r="KQ245" s="1633"/>
      <c r="KR245" s="1633"/>
      <c r="KS245" s="1633"/>
      <c r="KT245" s="1633"/>
      <c r="KU245" s="1633"/>
      <c r="KV245" s="1633"/>
      <c r="KW245" s="1633"/>
      <c r="KX245" s="1633"/>
      <c r="KY245" s="1633"/>
      <c r="KZ245" s="1633"/>
      <c r="LA245" s="1633"/>
      <c r="LB245" s="1633"/>
      <c r="LC245" s="1633"/>
      <c r="LD245" s="1633"/>
      <c r="LE245" s="1633"/>
      <c r="LF245" s="1633"/>
      <c r="LG245" s="1633"/>
      <c r="LH245" s="1633"/>
      <c r="LI245" s="1633"/>
      <c r="LJ245" s="1633"/>
      <c r="LK245" s="1633"/>
      <c r="LL245" s="1633"/>
      <c r="LM245" s="1633"/>
      <c r="LN245" s="1633"/>
      <c r="LO245" s="1642"/>
      <c r="LP245" s="1642"/>
      <c r="LQ245" s="1642"/>
      <c r="LR245" s="1642"/>
      <c r="LS245" s="1642"/>
      <c r="LT245" s="1642"/>
      <c r="LU245" s="1642"/>
      <c r="LV245" s="1643"/>
    </row>
    <row r="246" s="2140" customFormat="1" ht="45" customHeight="1" spans="1:334">
      <c r="A246" s="2417">
        <v>45869</v>
      </c>
      <c r="B246" s="1500" t="s">
        <v>753</v>
      </c>
      <c r="C246" s="1501" t="s">
        <v>115</v>
      </c>
      <c r="D246" s="1502">
        <v>4500175689</v>
      </c>
      <c r="E246" s="2253"/>
      <c r="F246" s="1502" t="s">
        <v>2411</v>
      </c>
      <c r="G246" s="1505" t="s">
        <v>1799</v>
      </c>
      <c r="H246" s="1505" t="s">
        <v>1799</v>
      </c>
      <c r="I246" s="1532" t="s">
        <v>1800</v>
      </c>
      <c r="J246" s="1522">
        <v>1152</v>
      </c>
      <c r="K246" s="1534">
        <v>0</v>
      </c>
      <c r="L246" s="1534">
        <v>96</v>
      </c>
      <c r="M246" s="1534">
        <f t="shared" si="153"/>
        <v>12</v>
      </c>
      <c r="N246" s="1536">
        <v>45905</v>
      </c>
      <c r="O246" s="1536">
        <f t="shared" si="175"/>
        <v>45903</v>
      </c>
      <c r="P246" s="1537"/>
      <c r="Q246" s="1562" t="s">
        <v>78</v>
      </c>
      <c r="R246" s="2722">
        <v>1152</v>
      </c>
      <c r="S246" s="2722">
        <f t="shared" si="173"/>
        <v>0</v>
      </c>
      <c r="T246" s="2722"/>
      <c r="U246" s="2722" t="s">
        <v>829</v>
      </c>
      <c r="V246" s="1532"/>
      <c r="W246" s="1532" t="s">
        <v>111</v>
      </c>
      <c r="X246" s="1565">
        <v>45869</v>
      </c>
      <c r="Y246" s="1589" t="s">
        <v>88</v>
      </c>
      <c r="Z246" s="1589" t="s">
        <v>1046</v>
      </c>
      <c r="AA246" s="1589"/>
      <c r="AB246" s="1589"/>
      <c r="AC246" s="1580" t="s">
        <v>2386</v>
      </c>
      <c r="AD246" s="1590" t="s">
        <v>122</v>
      </c>
      <c r="AE246" s="2277">
        <v>0.9576</v>
      </c>
      <c r="AF246" s="2278">
        <f>J246*AE246</f>
        <v>1103.1552</v>
      </c>
      <c r="AG246" s="1504" t="s">
        <v>2387</v>
      </c>
      <c r="AH246" s="1609" t="s">
        <v>81</v>
      </c>
      <c r="AI246" s="2710"/>
      <c r="AJ246" s="2626">
        <v>10</v>
      </c>
      <c r="AK246" s="2627">
        <f t="shared" si="158"/>
        <v>1152</v>
      </c>
      <c r="AL246" s="2627"/>
      <c r="AM246" s="2627"/>
      <c r="AN246" s="2627">
        <f t="shared" si="176"/>
        <v>48</v>
      </c>
      <c r="AO246" s="2627"/>
      <c r="AP246" s="2627"/>
      <c r="AQ246" s="2641"/>
      <c r="AR246" s="1610"/>
      <c r="AS246" s="1610" t="s">
        <v>63</v>
      </c>
      <c r="AT246" s="1610">
        <f t="shared" si="159"/>
        <v>1152</v>
      </c>
      <c r="AU246" s="1610"/>
      <c r="AV246" s="2292"/>
      <c r="AW246" s="1622"/>
      <c r="AX246" s="1622"/>
      <c r="AY246" s="1637"/>
      <c r="AZ246" s="1637"/>
      <c r="BA246" s="2647"/>
      <c r="BB246" s="2288">
        <f>J246</f>
        <v>1152</v>
      </c>
      <c r="BC246" s="2647"/>
      <c r="BD246" s="2647"/>
      <c r="BE246" s="2647"/>
      <c r="BF246" s="2185">
        <f t="shared" si="170"/>
        <v>1104</v>
      </c>
      <c r="BG246" s="2297">
        <f t="shared" si="155"/>
        <v>48</v>
      </c>
      <c r="BH246" s="1633"/>
      <c r="BI246" s="1633"/>
      <c r="BJ246" s="1633"/>
      <c r="BK246" s="1633"/>
      <c r="BL246" s="1633"/>
      <c r="BM246" s="1633"/>
      <c r="BN246" s="1633"/>
      <c r="BO246" s="1633"/>
      <c r="BP246" s="1633"/>
      <c r="BQ246" s="1633"/>
      <c r="BR246" s="1633"/>
      <c r="BS246" s="1633"/>
      <c r="BT246" s="1633"/>
      <c r="BU246" s="1633"/>
      <c r="BV246" s="1633"/>
      <c r="BW246" s="1633"/>
      <c r="BX246" s="1633"/>
      <c r="BY246" s="1633"/>
      <c r="BZ246" s="1633"/>
      <c r="CA246" s="1633"/>
      <c r="CB246" s="1633"/>
      <c r="CC246" s="1633"/>
      <c r="CD246" s="1633"/>
      <c r="CE246" s="1633"/>
      <c r="CF246" s="1633"/>
      <c r="CG246" s="1633"/>
      <c r="CH246" s="1633"/>
      <c r="CI246" s="1633"/>
      <c r="CJ246" s="1633"/>
      <c r="CK246" s="1633"/>
      <c r="CL246" s="1633"/>
      <c r="CM246" s="1633"/>
      <c r="CN246" s="1633"/>
      <c r="CO246" s="1633"/>
      <c r="CP246" s="1633"/>
      <c r="CQ246" s="1633"/>
      <c r="CR246" s="1633"/>
      <c r="CS246" s="1633"/>
      <c r="CT246" s="1633"/>
      <c r="CU246" s="1633"/>
      <c r="CV246" s="1633"/>
      <c r="CW246" s="1633"/>
      <c r="CX246" s="1633"/>
      <c r="CY246" s="1633"/>
      <c r="CZ246" s="1633"/>
      <c r="DA246" s="1633"/>
      <c r="DB246" s="1633"/>
      <c r="DC246" s="1633"/>
      <c r="DD246" s="1633"/>
      <c r="DE246" s="1633"/>
      <c r="DF246" s="1633"/>
      <c r="DG246" s="1633"/>
      <c r="DH246" s="1633"/>
      <c r="DI246" s="1633"/>
      <c r="DJ246" s="1633"/>
      <c r="DK246" s="1633"/>
      <c r="DL246" s="1633"/>
      <c r="DM246" s="1633"/>
      <c r="DN246" s="1633"/>
      <c r="DO246" s="1633"/>
      <c r="DP246" s="1633"/>
      <c r="DQ246" s="1633"/>
      <c r="DR246" s="1633"/>
      <c r="DS246" s="1633"/>
      <c r="DT246" s="1633"/>
      <c r="DU246" s="1633"/>
      <c r="DV246" s="1633"/>
      <c r="DW246" s="1633"/>
      <c r="DX246" s="1633"/>
      <c r="DY246" s="1633"/>
      <c r="DZ246" s="1633"/>
      <c r="EA246" s="1633"/>
      <c r="EB246" s="1633"/>
      <c r="EC246" s="1633"/>
      <c r="ED246" s="1633"/>
      <c r="EE246" s="1633"/>
      <c r="EF246" s="1633"/>
      <c r="EG246" s="1633"/>
      <c r="EH246" s="1633"/>
      <c r="EI246" s="1633"/>
      <c r="EJ246" s="1633"/>
      <c r="EK246" s="1633"/>
      <c r="EL246" s="1633"/>
      <c r="EM246" s="1633"/>
      <c r="EN246" s="1633"/>
      <c r="EO246" s="1633"/>
      <c r="EP246" s="1633"/>
      <c r="EQ246" s="1633"/>
      <c r="ER246" s="1633"/>
      <c r="ES246" s="1633"/>
      <c r="ET246" s="1633"/>
      <c r="EU246" s="1633"/>
      <c r="EV246" s="1633"/>
      <c r="EW246" s="1633"/>
      <c r="EX246" s="1633"/>
      <c r="EY246" s="1633"/>
      <c r="EZ246" s="1633"/>
      <c r="FA246" s="1633"/>
      <c r="FB246" s="1633"/>
      <c r="FC246" s="1633"/>
      <c r="FD246" s="1633"/>
      <c r="FE246" s="1633"/>
      <c r="FF246" s="1633"/>
      <c r="FG246" s="1633"/>
      <c r="FH246" s="1633"/>
      <c r="FI246" s="1633"/>
      <c r="FJ246" s="1633"/>
      <c r="FK246" s="1633"/>
      <c r="FL246" s="1633"/>
      <c r="FM246" s="1633"/>
      <c r="FN246" s="1633"/>
      <c r="FO246" s="1633"/>
      <c r="FP246" s="1633"/>
      <c r="FQ246" s="1633"/>
      <c r="FR246" s="1633"/>
      <c r="FS246" s="1633"/>
      <c r="FT246" s="1633"/>
      <c r="FU246" s="1633"/>
      <c r="FV246" s="1633"/>
      <c r="FW246" s="1633"/>
      <c r="FX246" s="1633"/>
      <c r="FY246" s="1633"/>
      <c r="FZ246" s="1633"/>
      <c r="GA246" s="1633"/>
      <c r="GB246" s="1633"/>
      <c r="GC246" s="1633"/>
      <c r="GD246" s="1633"/>
      <c r="GE246" s="1633"/>
      <c r="GF246" s="1633"/>
      <c r="GG246" s="1633"/>
      <c r="GH246" s="1633"/>
      <c r="GI246" s="1633"/>
      <c r="GJ246" s="1633"/>
      <c r="GK246" s="1633"/>
      <c r="GL246" s="1633"/>
      <c r="GM246" s="1633"/>
      <c r="GN246" s="1633"/>
      <c r="GO246" s="1633"/>
      <c r="GP246" s="1633"/>
      <c r="GQ246" s="1633"/>
      <c r="GR246" s="1633"/>
      <c r="GS246" s="1633"/>
      <c r="GT246" s="1633"/>
      <c r="GU246" s="1633"/>
      <c r="GV246" s="1633"/>
      <c r="GW246" s="1633"/>
      <c r="GX246" s="1633"/>
      <c r="GY246" s="1633"/>
      <c r="GZ246" s="1633"/>
      <c r="HA246" s="1633"/>
      <c r="HB246" s="1633"/>
      <c r="HC246" s="1633"/>
      <c r="HD246" s="1633"/>
      <c r="HE246" s="1633"/>
      <c r="HF246" s="1633"/>
      <c r="HG246" s="1633"/>
      <c r="HH246" s="1633"/>
      <c r="HI246" s="1633"/>
      <c r="HJ246" s="1633"/>
      <c r="HK246" s="1633"/>
      <c r="HL246" s="1633"/>
      <c r="HM246" s="1633"/>
      <c r="HN246" s="1633"/>
      <c r="HO246" s="1633"/>
      <c r="HP246" s="1633"/>
      <c r="HQ246" s="1633"/>
      <c r="HR246" s="1633"/>
      <c r="HS246" s="1633"/>
      <c r="HT246" s="1633"/>
      <c r="HU246" s="1633"/>
      <c r="HV246" s="1633"/>
      <c r="HW246" s="1633"/>
      <c r="HX246" s="1633"/>
      <c r="HY246" s="1633"/>
      <c r="HZ246" s="1633"/>
      <c r="IA246" s="1633"/>
      <c r="IB246" s="1633"/>
      <c r="IC246" s="1633"/>
      <c r="ID246" s="1633"/>
      <c r="IE246" s="1633"/>
      <c r="IF246" s="1633"/>
      <c r="IG246" s="1633"/>
      <c r="IH246" s="1633"/>
      <c r="II246" s="1633"/>
      <c r="IJ246" s="1633"/>
      <c r="IK246" s="1633"/>
      <c r="IL246" s="1633"/>
      <c r="IM246" s="1633"/>
      <c r="IN246" s="1633"/>
      <c r="IO246" s="1633"/>
      <c r="IP246" s="1633"/>
      <c r="IQ246" s="1633"/>
      <c r="IR246" s="1633"/>
      <c r="IS246" s="1633"/>
      <c r="IT246" s="1633"/>
      <c r="IU246" s="1633"/>
      <c r="IV246" s="1633"/>
      <c r="IW246" s="1633"/>
      <c r="IX246" s="1633"/>
      <c r="IY246" s="1633"/>
      <c r="IZ246" s="1633"/>
      <c r="JA246" s="1633"/>
      <c r="JB246" s="1633"/>
      <c r="JC246" s="1633"/>
      <c r="JD246" s="1633"/>
      <c r="JE246" s="1633"/>
      <c r="JF246" s="1633"/>
      <c r="JG246" s="1633"/>
      <c r="JH246" s="1633"/>
      <c r="JI246" s="1633"/>
      <c r="JJ246" s="1633"/>
      <c r="JK246" s="1633"/>
      <c r="JL246" s="1633"/>
      <c r="JM246" s="1633"/>
      <c r="JN246" s="1633"/>
      <c r="JO246" s="1633"/>
      <c r="JP246" s="1633"/>
      <c r="JQ246" s="1633"/>
      <c r="JR246" s="1633"/>
      <c r="JS246" s="1633"/>
      <c r="JT246" s="1633"/>
      <c r="JU246" s="1633"/>
      <c r="JV246" s="1633"/>
      <c r="JW246" s="1633"/>
      <c r="JX246" s="1633"/>
      <c r="JY246" s="1633"/>
      <c r="JZ246" s="1633"/>
      <c r="KA246" s="1633"/>
      <c r="KB246" s="1633"/>
      <c r="KC246" s="1633"/>
      <c r="KD246" s="1633"/>
      <c r="KE246" s="1633"/>
      <c r="KF246" s="1633"/>
      <c r="KG246" s="1633"/>
      <c r="KH246" s="1633"/>
      <c r="KI246" s="1633"/>
      <c r="KJ246" s="1633"/>
      <c r="KK246" s="1633"/>
      <c r="KL246" s="1633"/>
      <c r="KM246" s="1633"/>
      <c r="KN246" s="1633"/>
      <c r="KO246" s="1633"/>
      <c r="KP246" s="1633"/>
      <c r="KQ246" s="1633"/>
      <c r="KR246" s="1633"/>
      <c r="KS246" s="1633"/>
      <c r="KT246" s="1633"/>
      <c r="KU246" s="1633"/>
      <c r="KV246" s="1633"/>
      <c r="KW246" s="1633"/>
      <c r="KX246" s="1633"/>
      <c r="KY246" s="1633"/>
      <c r="KZ246" s="1633"/>
      <c r="LA246" s="1633"/>
      <c r="LB246" s="1633"/>
      <c r="LC246" s="1633"/>
      <c r="LD246" s="1633"/>
      <c r="LE246" s="1633"/>
      <c r="LF246" s="1633"/>
      <c r="LG246" s="1633"/>
      <c r="LH246" s="1633"/>
      <c r="LI246" s="1633"/>
      <c r="LJ246" s="1633"/>
      <c r="LK246" s="1633"/>
      <c r="LL246" s="1633"/>
      <c r="LM246" s="1633"/>
      <c r="LN246" s="1633"/>
      <c r="LO246" s="1642"/>
      <c r="LP246" s="1642"/>
      <c r="LQ246" s="1642"/>
      <c r="LR246" s="1642"/>
      <c r="LS246" s="1642"/>
      <c r="LT246" s="1642"/>
      <c r="LU246" s="1642"/>
      <c r="LV246" s="1643"/>
    </row>
    <row r="247" s="2140" customFormat="1" ht="47" customHeight="1" spans="1:334">
      <c r="A247" s="2417">
        <v>45873</v>
      </c>
      <c r="B247" s="1500" t="s">
        <v>581</v>
      </c>
      <c r="C247" s="1501" t="s">
        <v>582</v>
      </c>
      <c r="D247" s="1502">
        <v>4500175866</v>
      </c>
      <c r="E247" s="2253"/>
      <c r="F247" s="1502" t="s">
        <v>2412</v>
      </c>
      <c r="G247" s="1505" t="s">
        <v>1727</v>
      </c>
      <c r="H247" s="1505" t="s">
        <v>1727</v>
      </c>
      <c r="I247" s="1532" t="s">
        <v>1728</v>
      </c>
      <c r="J247" s="1522">
        <v>7200</v>
      </c>
      <c r="K247" s="1534">
        <v>0</v>
      </c>
      <c r="L247" s="1534">
        <v>96</v>
      </c>
      <c r="M247" s="1534">
        <f t="shared" si="153"/>
        <v>75</v>
      </c>
      <c r="N247" s="1536">
        <v>45906</v>
      </c>
      <c r="O247" s="1536">
        <f t="shared" si="175"/>
        <v>45904</v>
      </c>
      <c r="P247" s="1537"/>
      <c r="Q247" s="1562" t="s">
        <v>78</v>
      </c>
      <c r="R247" s="2722">
        <v>7200</v>
      </c>
      <c r="S247" s="2722">
        <f t="shared" si="173"/>
        <v>0</v>
      </c>
      <c r="T247" s="2722"/>
      <c r="U247" s="2722" t="s">
        <v>829</v>
      </c>
      <c r="V247" s="2308">
        <v>45908</v>
      </c>
      <c r="W247" s="1532" t="s">
        <v>111</v>
      </c>
      <c r="X247" s="1565">
        <v>45873</v>
      </c>
      <c r="Y247" s="1589" t="s">
        <v>88</v>
      </c>
      <c r="Z247" s="1589">
        <v>45882</v>
      </c>
      <c r="AA247" s="1589"/>
      <c r="AB247" s="1589"/>
      <c r="AC247" s="1580" t="s">
        <v>2413</v>
      </c>
      <c r="AD247" s="1590" t="s">
        <v>187</v>
      </c>
      <c r="AE247" s="2174">
        <v>0.9289</v>
      </c>
      <c r="AF247" s="2175">
        <f>AE247*J247</f>
        <v>6688.08</v>
      </c>
      <c r="AG247" s="1504" t="s">
        <v>2414</v>
      </c>
      <c r="AH247" s="1609" t="s">
        <v>81</v>
      </c>
      <c r="AI247" s="2710"/>
      <c r="AJ247" s="2626"/>
      <c r="AK247" s="2627">
        <f t="shared" si="158"/>
        <v>7200</v>
      </c>
      <c r="AL247" s="2627"/>
      <c r="AM247" s="2627"/>
      <c r="AN247" s="2627">
        <f t="shared" si="176"/>
        <v>300</v>
      </c>
      <c r="AO247" s="2627"/>
      <c r="AP247" s="2627"/>
      <c r="AQ247" s="2641"/>
      <c r="AR247" s="1610"/>
      <c r="AS247" s="1610" t="s">
        <v>63</v>
      </c>
      <c r="AT247" s="1610">
        <f t="shared" si="159"/>
        <v>7200</v>
      </c>
      <c r="AU247" s="1610"/>
      <c r="AV247" s="1620">
        <f>J247/10</f>
        <v>720</v>
      </c>
      <c r="AW247" s="1621">
        <f>J247/10</f>
        <v>720</v>
      </c>
      <c r="AX247" s="1621">
        <f>J247/10</f>
        <v>720</v>
      </c>
      <c r="AY247" s="1621">
        <f>J247/10</f>
        <v>720</v>
      </c>
      <c r="AZ247" s="1621">
        <f>J247/10</f>
        <v>720</v>
      </c>
      <c r="BA247" s="2731">
        <f>J247/10</f>
        <v>720</v>
      </c>
      <c r="BB247" s="2731">
        <f>J247/10</f>
        <v>720</v>
      </c>
      <c r="BC247" s="2731">
        <f>J247/10</f>
        <v>720</v>
      </c>
      <c r="BD247" s="2731">
        <f>J247/10</f>
        <v>720</v>
      </c>
      <c r="BE247" s="2731">
        <f>J247/10</f>
        <v>720</v>
      </c>
      <c r="BF247" s="1620">
        <f t="shared" si="170"/>
        <v>690</v>
      </c>
      <c r="BG247" s="2732">
        <f t="shared" si="155"/>
        <v>30</v>
      </c>
      <c r="BH247" s="1633"/>
      <c r="BI247" s="1633"/>
      <c r="BJ247" s="1633"/>
      <c r="BK247" s="1633"/>
      <c r="BL247" s="1633"/>
      <c r="BM247" s="1633"/>
      <c r="BN247" s="1633"/>
      <c r="BO247" s="1633"/>
      <c r="BP247" s="1633"/>
      <c r="BQ247" s="1633"/>
      <c r="BR247" s="1633"/>
      <c r="BS247" s="1633"/>
      <c r="BT247" s="1633"/>
      <c r="BU247" s="1633"/>
      <c r="BV247" s="1633"/>
      <c r="BW247" s="1633"/>
      <c r="BX247" s="1633"/>
      <c r="BY247" s="1633"/>
      <c r="BZ247" s="1633"/>
      <c r="CA247" s="1633"/>
      <c r="CB247" s="1633"/>
      <c r="CC247" s="1633"/>
      <c r="CD247" s="1633"/>
      <c r="CE247" s="1633"/>
      <c r="CF247" s="1633"/>
      <c r="CG247" s="1633"/>
      <c r="CH247" s="1633"/>
      <c r="CI247" s="1633"/>
      <c r="CJ247" s="1633"/>
      <c r="CK247" s="1633"/>
      <c r="CL247" s="1633"/>
      <c r="CM247" s="1633"/>
      <c r="CN247" s="1633"/>
      <c r="CO247" s="1633"/>
      <c r="CP247" s="1633"/>
      <c r="CQ247" s="1633"/>
      <c r="CR247" s="1633"/>
      <c r="CS247" s="1633"/>
      <c r="CT247" s="1633"/>
      <c r="CU247" s="1633"/>
      <c r="CV247" s="1633"/>
      <c r="CW247" s="1633"/>
      <c r="CX247" s="1633"/>
      <c r="CY247" s="1633"/>
      <c r="CZ247" s="1633"/>
      <c r="DA247" s="1633"/>
      <c r="DB247" s="1633"/>
      <c r="DC247" s="1633"/>
      <c r="DD247" s="1633"/>
      <c r="DE247" s="1633"/>
      <c r="DF247" s="1633"/>
      <c r="DG247" s="1633"/>
      <c r="DH247" s="1633"/>
      <c r="DI247" s="1633"/>
      <c r="DJ247" s="1633"/>
      <c r="DK247" s="1633"/>
      <c r="DL247" s="1633"/>
      <c r="DM247" s="1633"/>
      <c r="DN247" s="1633"/>
      <c r="DO247" s="1633"/>
      <c r="DP247" s="1633"/>
      <c r="DQ247" s="1633"/>
      <c r="DR247" s="1633"/>
      <c r="DS247" s="1633"/>
      <c r="DT247" s="1633"/>
      <c r="DU247" s="1633"/>
      <c r="DV247" s="1633"/>
      <c r="DW247" s="1633"/>
      <c r="DX247" s="1633"/>
      <c r="DY247" s="1633"/>
      <c r="DZ247" s="1633"/>
      <c r="EA247" s="1633"/>
      <c r="EB247" s="1633"/>
      <c r="EC247" s="1633"/>
      <c r="ED247" s="1633"/>
      <c r="EE247" s="1633"/>
      <c r="EF247" s="1633"/>
      <c r="EG247" s="1633"/>
      <c r="EH247" s="1633"/>
      <c r="EI247" s="1633"/>
      <c r="EJ247" s="1633"/>
      <c r="EK247" s="1633"/>
      <c r="EL247" s="1633"/>
      <c r="EM247" s="1633"/>
      <c r="EN247" s="1633"/>
      <c r="EO247" s="1633"/>
      <c r="EP247" s="1633"/>
      <c r="EQ247" s="1633"/>
      <c r="ER247" s="1633"/>
      <c r="ES247" s="1633"/>
      <c r="ET247" s="1633"/>
      <c r="EU247" s="1633"/>
      <c r="EV247" s="1633"/>
      <c r="EW247" s="1633"/>
      <c r="EX247" s="1633"/>
      <c r="EY247" s="1633"/>
      <c r="EZ247" s="1633"/>
      <c r="FA247" s="1633"/>
      <c r="FB247" s="1633"/>
      <c r="FC247" s="1633"/>
      <c r="FD247" s="1633"/>
      <c r="FE247" s="1633"/>
      <c r="FF247" s="1633"/>
      <c r="FG247" s="1633"/>
      <c r="FH247" s="1633"/>
      <c r="FI247" s="1633"/>
      <c r="FJ247" s="1633"/>
      <c r="FK247" s="1633"/>
      <c r="FL247" s="1633"/>
      <c r="FM247" s="1633"/>
      <c r="FN247" s="1633"/>
      <c r="FO247" s="1633"/>
      <c r="FP247" s="1633"/>
      <c r="FQ247" s="1633"/>
      <c r="FR247" s="1633"/>
      <c r="FS247" s="1633"/>
      <c r="FT247" s="1633"/>
      <c r="FU247" s="1633"/>
      <c r="FV247" s="1633"/>
      <c r="FW247" s="1633"/>
      <c r="FX247" s="1633"/>
      <c r="FY247" s="1633"/>
      <c r="FZ247" s="1633"/>
      <c r="GA247" s="1633"/>
      <c r="GB247" s="1633"/>
      <c r="GC247" s="1633"/>
      <c r="GD247" s="1633"/>
      <c r="GE247" s="1633"/>
      <c r="GF247" s="1633"/>
      <c r="GG247" s="1633"/>
      <c r="GH247" s="1633"/>
      <c r="GI247" s="1633"/>
      <c r="GJ247" s="1633"/>
      <c r="GK247" s="1633"/>
      <c r="GL247" s="1633"/>
      <c r="GM247" s="1633"/>
      <c r="GN247" s="1633"/>
      <c r="GO247" s="1633"/>
      <c r="GP247" s="1633"/>
      <c r="GQ247" s="1633"/>
      <c r="GR247" s="1633"/>
      <c r="GS247" s="1633"/>
      <c r="GT247" s="1633"/>
      <c r="GU247" s="1633"/>
      <c r="GV247" s="1633"/>
      <c r="GW247" s="1633"/>
      <c r="GX247" s="1633"/>
      <c r="GY247" s="1633"/>
      <c r="GZ247" s="1633"/>
      <c r="HA247" s="1633"/>
      <c r="HB247" s="1633"/>
      <c r="HC247" s="1633"/>
      <c r="HD247" s="1633"/>
      <c r="HE247" s="1633"/>
      <c r="HF247" s="1633"/>
      <c r="HG247" s="1633"/>
      <c r="HH247" s="1633"/>
      <c r="HI247" s="1633"/>
      <c r="HJ247" s="1633"/>
      <c r="HK247" s="1633"/>
      <c r="HL247" s="1633"/>
      <c r="HM247" s="1633"/>
      <c r="HN247" s="1633"/>
      <c r="HO247" s="1633"/>
      <c r="HP247" s="1633"/>
      <c r="HQ247" s="1633"/>
      <c r="HR247" s="1633"/>
      <c r="HS247" s="1633"/>
      <c r="HT247" s="1633"/>
      <c r="HU247" s="1633"/>
      <c r="HV247" s="1633"/>
      <c r="HW247" s="1633"/>
      <c r="HX247" s="1633"/>
      <c r="HY247" s="1633"/>
      <c r="HZ247" s="1633"/>
      <c r="IA247" s="1633"/>
      <c r="IB247" s="1633"/>
      <c r="IC247" s="1633"/>
      <c r="ID247" s="1633"/>
      <c r="IE247" s="1633"/>
      <c r="IF247" s="1633"/>
      <c r="IG247" s="1633"/>
      <c r="IH247" s="1633"/>
      <c r="II247" s="1633"/>
      <c r="IJ247" s="1633"/>
      <c r="IK247" s="1633"/>
      <c r="IL247" s="1633"/>
      <c r="IM247" s="1633"/>
      <c r="IN247" s="1633"/>
      <c r="IO247" s="1633"/>
      <c r="IP247" s="1633"/>
      <c r="IQ247" s="1633"/>
      <c r="IR247" s="1633"/>
      <c r="IS247" s="1633"/>
      <c r="IT247" s="1633"/>
      <c r="IU247" s="1633"/>
      <c r="IV247" s="1633"/>
      <c r="IW247" s="1633"/>
      <c r="IX247" s="1633"/>
      <c r="IY247" s="1633"/>
      <c r="IZ247" s="1633"/>
      <c r="JA247" s="1633"/>
      <c r="JB247" s="1633"/>
      <c r="JC247" s="1633"/>
      <c r="JD247" s="1633"/>
      <c r="JE247" s="1633"/>
      <c r="JF247" s="1633"/>
      <c r="JG247" s="1633"/>
      <c r="JH247" s="1633"/>
      <c r="JI247" s="1633"/>
      <c r="JJ247" s="1633"/>
      <c r="JK247" s="1633"/>
      <c r="JL247" s="1633"/>
      <c r="JM247" s="1633"/>
      <c r="JN247" s="1633"/>
      <c r="JO247" s="1633"/>
      <c r="JP247" s="1633"/>
      <c r="JQ247" s="1633"/>
      <c r="JR247" s="1633"/>
      <c r="JS247" s="1633"/>
      <c r="JT247" s="1633"/>
      <c r="JU247" s="1633"/>
      <c r="JV247" s="1633"/>
      <c r="JW247" s="1633"/>
      <c r="JX247" s="1633"/>
      <c r="JY247" s="1633"/>
      <c r="JZ247" s="1633"/>
      <c r="KA247" s="1633"/>
      <c r="KB247" s="1633"/>
      <c r="KC247" s="1633"/>
      <c r="KD247" s="1633"/>
      <c r="KE247" s="1633"/>
      <c r="KF247" s="1633"/>
      <c r="KG247" s="1633"/>
      <c r="KH247" s="1633"/>
      <c r="KI247" s="1633"/>
      <c r="KJ247" s="1633"/>
      <c r="KK247" s="1633"/>
      <c r="KL247" s="1633"/>
      <c r="KM247" s="1633"/>
      <c r="KN247" s="1633"/>
      <c r="KO247" s="1633"/>
      <c r="KP247" s="1633"/>
      <c r="KQ247" s="1633"/>
      <c r="KR247" s="1633"/>
      <c r="KS247" s="1633"/>
      <c r="KT247" s="1633"/>
      <c r="KU247" s="1633"/>
      <c r="KV247" s="1633"/>
      <c r="KW247" s="1633"/>
      <c r="KX247" s="1633"/>
      <c r="KY247" s="1633"/>
      <c r="KZ247" s="1633"/>
      <c r="LA247" s="1633"/>
      <c r="LB247" s="1633"/>
      <c r="LC247" s="1633"/>
      <c r="LD247" s="1633"/>
      <c r="LE247" s="1633"/>
      <c r="LF247" s="1633"/>
      <c r="LG247" s="1633"/>
      <c r="LH247" s="1633"/>
      <c r="LI247" s="1633"/>
      <c r="LJ247" s="1633"/>
      <c r="LK247" s="1633"/>
      <c r="LL247" s="1633"/>
      <c r="LM247" s="1633"/>
      <c r="LN247" s="1633"/>
      <c r="LO247" s="1642"/>
      <c r="LP247" s="1642"/>
      <c r="LQ247" s="1642"/>
      <c r="LR247" s="1642"/>
      <c r="LS247" s="1642"/>
      <c r="LT247" s="1642"/>
      <c r="LU247" s="1642"/>
      <c r="LV247" s="1643"/>
    </row>
    <row r="248" s="2140" customFormat="1" ht="45" customHeight="1" spans="1:334">
      <c r="A248" s="2417">
        <v>45868</v>
      </c>
      <c r="B248" s="1500" t="s">
        <v>713</v>
      </c>
      <c r="C248" s="1501" t="s">
        <v>115</v>
      </c>
      <c r="D248" s="1502">
        <v>4500175589</v>
      </c>
      <c r="E248" s="2253"/>
      <c r="F248" s="1502" t="s">
        <v>2415</v>
      </c>
      <c r="G248" s="1505" t="s">
        <v>2306</v>
      </c>
      <c r="H248" s="1505" t="s">
        <v>1790</v>
      </c>
      <c r="I248" s="1532" t="s">
        <v>1791</v>
      </c>
      <c r="J248" s="1522">
        <v>2400</v>
      </c>
      <c r="K248" s="1534">
        <v>0</v>
      </c>
      <c r="L248" s="1534">
        <v>96</v>
      </c>
      <c r="M248" s="1534">
        <f t="shared" si="153"/>
        <v>25</v>
      </c>
      <c r="N248" s="1536">
        <v>45910</v>
      </c>
      <c r="O248" s="1536">
        <f t="shared" si="175"/>
        <v>45908</v>
      </c>
      <c r="P248" s="1537">
        <v>45910</v>
      </c>
      <c r="Q248" s="1562" t="s">
        <v>78</v>
      </c>
      <c r="R248" s="2722">
        <v>2400</v>
      </c>
      <c r="S248" s="2722">
        <f t="shared" si="173"/>
        <v>0</v>
      </c>
      <c r="T248" s="2722"/>
      <c r="U248" s="2722" t="s">
        <v>829</v>
      </c>
      <c r="V248" s="1532"/>
      <c r="W248" s="1532" t="s">
        <v>111</v>
      </c>
      <c r="X248" s="1565">
        <v>45868</v>
      </c>
      <c r="Y248" s="1589" t="s">
        <v>88</v>
      </c>
      <c r="Z248" s="1589" t="s">
        <v>88</v>
      </c>
      <c r="AA248" s="1589" t="s">
        <v>2416</v>
      </c>
      <c r="AB248" s="1589"/>
      <c r="AC248" s="1580" t="s">
        <v>2417</v>
      </c>
      <c r="AD248" s="1590" t="s">
        <v>172</v>
      </c>
      <c r="AE248" s="2277">
        <v>1.0103</v>
      </c>
      <c r="AF248" s="2278">
        <f>AE248*J248</f>
        <v>2424.72</v>
      </c>
      <c r="AG248" s="1504" t="s">
        <v>2418</v>
      </c>
      <c r="AH248" s="1609" t="s">
        <v>81</v>
      </c>
      <c r="AI248" s="2710"/>
      <c r="AJ248" s="2626">
        <v>1</v>
      </c>
      <c r="AK248" s="2627"/>
      <c r="AL248" s="2627">
        <f>J248</f>
        <v>2400</v>
      </c>
      <c r="AM248" s="2627"/>
      <c r="AN248" s="2627">
        <f t="shared" si="176"/>
        <v>100</v>
      </c>
      <c r="AO248" s="2627"/>
      <c r="AP248" s="2627"/>
      <c r="AQ248" s="2641"/>
      <c r="AR248" s="1610"/>
      <c r="AS248" s="1610" t="s">
        <v>64</v>
      </c>
      <c r="AT248" s="1610">
        <f t="shared" si="159"/>
        <v>2400</v>
      </c>
      <c r="AU248" s="1610"/>
      <c r="AV248" s="1636"/>
      <c r="AW248" s="1621"/>
      <c r="AX248" s="1621"/>
      <c r="AY248" s="1622">
        <f>J248</f>
        <v>2400</v>
      </c>
      <c r="AZ248" s="1637"/>
      <c r="BA248" s="2647"/>
      <c r="BB248" s="2647"/>
      <c r="BC248" s="2647"/>
      <c r="BD248" s="2647"/>
      <c r="BE248" s="2647"/>
      <c r="BF248" s="2185">
        <f t="shared" si="170"/>
        <v>2300</v>
      </c>
      <c r="BG248" s="2297">
        <f t="shared" si="155"/>
        <v>100</v>
      </c>
      <c r="BH248" s="1633"/>
      <c r="BI248" s="1633"/>
      <c r="BJ248" s="1633"/>
      <c r="BK248" s="1633"/>
      <c r="BL248" s="1633"/>
      <c r="BM248" s="1633"/>
      <c r="BN248" s="1633"/>
      <c r="BO248" s="1633"/>
      <c r="BP248" s="1633"/>
      <c r="BQ248" s="1633"/>
      <c r="BR248" s="1633"/>
      <c r="BS248" s="1633"/>
      <c r="BT248" s="1633"/>
      <c r="BU248" s="1633"/>
      <c r="BV248" s="1633"/>
      <c r="BW248" s="1633"/>
      <c r="BX248" s="1633"/>
      <c r="BY248" s="1633"/>
      <c r="BZ248" s="1633"/>
      <c r="CA248" s="1633"/>
      <c r="CB248" s="1633"/>
      <c r="CC248" s="1633"/>
      <c r="CD248" s="1633"/>
      <c r="CE248" s="1633"/>
      <c r="CF248" s="1633"/>
      <c r="CG248" s="1633"/>
      <c r="CH248" s="1633"/>
      <c r="CI248" s="1633"/>
      <c r="CJ248" s="1633"/>
      <c r="CK248" s="1633"/>
      <c r="CL248" s="1633"/>
      <c r="CM248" s="1633"/>
      <c r="CN248" s="1633"/>
      <c r="CO248" s="1633"/>
      <c r="CP248" s="1633"/>
      <c r="CQ248" s="1633"/>
      <c r="CR248" s="1633"/>
      <c r="CS248" s="1633"/>
      <c r="CT248" s="1633"/>
      <c r="CU248" s="1633"/>
      <c r="CV248" s="1633"/>
      <c r="CW248" s="1633"/>
      <c r="CX248" s="1633"/>
      <c r="CY248" s="1633"/>
      <c r="CZ248" s="1633"/>
      <c r="DA248" s="1633"/>
      <c r="DB248" s="1633"/>
      <c r="DC248" s="1633"/>
      <c r="DD248" s="1633"/>
      <c r="DE248" s="1633"/>
      <c r="DF248" s="1633"/>
      <c r="DG248" s="1633"/>
      <c r="DH248" s="1633"/>
      <c r="DI248" s="1633"/>
      <c r="DJ248" s="1633"/>
      <c r="DK248" s="1633"/>
      <c r="DL248" s="1633"/>
      <c r="DM248" s="1633"/>
      <c r="DN248" s="1633"/>
      <c r="DO248" s="1633"/>
      <c r="DP248" s="1633"/>
      <c r="DQ248" s="1633"/>
      <c r="DR248" s="1633"/>
      <c r="DS248" s="1633"/>
      <c r="DT248" s="1633"/>
      <c r="DU248" s="1633"/>
      <c r="DV248" s="1633"/>
      <c r="DW248" s="1633"/>
      <c r="DX248" s="1633"/>
      <c r="DY248" s="1633"/>
      <c r="DZ248" s="1633"/>
      <c r="EA248" s="1633"/>
      <c r="EB248" s="1633"/>
      <c r="EC248" s="1633"/>
      <c r="ED248" s="1633"/>
      <c r="EE248" s="1633"/>
      <c r="EF248" s="1633"/>
      <c r="EG248" s="1633"/>
      <c r="EH248" s="1633"/>
      <c r="EI248" s="1633"/>
      <c r="EJ248" s="1633"/>
      <c r="EK248" s="1633"/>
      <c r="EL248" s="1633"/>
      <c r="EM248" s="1633"/>
      <c r="EN248" s="1633"/>
      <c r="EO248" s="1633"/>
      <c r="EP248" s="1633"/>
      <c r="EQ248" s="1633"/>
      <c r="ER248" s="1633"/>
      <c r="ES248" s="1633"/>
      <c r="ET248" s="1633"/>
      <c r="EU248" s="1633"/>
      <c r="EV248" s="1633"/>
      <c r="EW248" s="1633"/>
      <c r="EX248" s="1633"/>
      <c r="EY248" s="1633"/>
      <c r="EZ248" s="1633"/>
      <c r="FA248" s="1633"/>
      <c r="FB248" s="1633"/>
      <c r="FC248" s="1633"/>
      <c r="FD248" s="1633"/>
      <c r="FE248" s="1633"/>
      <c r="FF248" s="1633"/>
      <c r="FG248" s="1633"/>
      <c r="FH248" s="1633"/>
      <c r="FI248" s="1633"/>
      <c r="FJ248" s="1633"/>
      <c r="FK248" s="1633"/>
      <c r="FL248" s="1633"/>
      <c r="FM248" s="1633"/>
      <c r="FN248" s="1633"/>
      <c r="FO248" s="1633"/>
      <c r="FP248" s="1633"/>
      <c r="FQ248" s="1633"/>
      <c r="FR248" s="1633"/>
      <c r="FS248" s="1633"/>
      <c r="FT248" s="1633"/>
      <c r="FU248" s="1633"/>
      <c r="FV248" s="1633"/>
      <c r="FW248" s="1633"/>
      <c r="FX248" s="1633"/>
      <c r="FY248" s="1633"/>
      <c r="FZ248" s="1633"/>
      <c r="GA248" s="1633"/>
      <c r="GB248" s="1633"/>
      <c r="GC248" s="1633"/>
      <c r="GD248" s="1633"/>
      <c r="GE248" s="1633"/>
      <c r="GF248" s="1633"/>
      <c r="GG248" s="1633"/>
      <c r="GH248" s="1633"/>
      <c r="GI248" s="1633"/>
      <c r="GJ248" s="1633"/>
      <c r="GK248" s="1633"/>
      <c r="GL248" s="1633"/>
      <c r="GM248" s="1633"/>
      <c r="GN248" s="1633"/>
      <c r="GO248" s="1633"/>
      <c r="GP248" s="1633"/>
      <c r="GQ248" s="1633"/>
      <c r="GR248" s="1633"/>
      <c r="GS248" s="1633"/>
      <c r="GT248" s="1633"/>
      <c r="GU248" s="1633"/>
      <c r="GV248" s="1633"/>
      <c r="GW248" s="1633"/>
      <c r="GX248" s="1633"/>
      <c r="GY248" s="1633"/>
      <c r="GZ248" s="1633"/>
      <c r="HA248" s="1633"/>
      <c r="HB248" s="1633"/>
      <c r="HC248" s="1633"/>
      <c r="HD248" s="1633"/>
      <c r="HE248" s="1633"/>
      <c r="HF248" s="1633"/>
      <c r="HG248" s="1633"/>
      <c r="HH248" s="1633"/>
      <c r="HI248" s="1633"/>
      <c r="HJ248" s="1633"/>
      <c r="HK248" s="1633"/>
      <c r="HL248" s="1633"/>
      <c r="HM248" s="1633"/>
      <c r="HN248" s="1633"/>
      <c r="HO248" s="1633"/>
      <c r="HP248" s="1633"/>
      <c r="HQ248" s="1633"/>
      <c r="HR248" s="1633"/>
      <c r="HS248" s="1633"/>
      <c r="HT248" s="1633"/>
      <c r="HU248" s="1633"/>
      <c r="HV248" s="1633"/>
      <c r="HW248" s="1633"/>
      <c r="HX248" s="1633"/>
      <c r="HY248" s="1633"/>
      <c r="HZ248" s="1633"/>
      <c r="IA248" s="1633"/>
      <c r="IB248" s="1633"/>
      <c r="IC248" s="1633"/>
      <c r="ID248" s="1633"/>
      <c r="IE248" s="1633"/>
      <c r="IF248" s="1633"/>
      <c r="IG248" s="1633"/>
      <c r="IH248" s="1633"/>
      <c r="II248" s="1633"/>
      <c r="IJ248" s="1633"/>
      <c r="IK248" s="1633"/>
      <c r="IL248" s="1633"/>
      <c r="IM248" s="1633"/>
      <c r="IN248" s="1633"/>
      <c r="IO248" s="1633"/>
      <c r="IP248" s="1633"/>
      <c r="IQ248" s="1633"/>
      <c r="IR248" s="1633"/>
      <c r="IS248" s="1633"/>
      <c r="IT248" s="1633"/>
      <c r="IU248" s="1633"/>
      <c r="IV248" s="1633"/>
      <c r="IW248" s="1633"/>
      <c r="IX248" s="1633"/>
      <c r="IY248" s="1633"/>
      <c r="IZ248" s="1633"/>
      <c r="JA248" s="1633"/>
      <c r="JB248" s="1633"/>
      <c r="JC248" s="1633"/>
      <c r="JD248" s="1633"/>
      <c r="JE248" s="1633"/>
      <c r="JF248" s="1633"/>
      <c r="JG248" s="1633"/>
      <c r="JH248" s="1633"/>
      <c r="JI248" s="1633"/>
      <c r="JJ248" s="1633"/>
      <c r="JK248" s="1633"/>
      <c r="JL248" s="1633"/>
      <c r="JM248" s="1633"/>
      <c r="JN248" s="1633"/>
      <c r="JO248" s="1633"/>
      <c r="JP248" s="1633"/>
      <c r="JQ248" s="1633"/>
      <c r="JR248" s="1633"/>
      <c r="JS248" s="1633"/>
      <c r="JT248" s="1633"/>
      <c r="JU248" s="1633"/>
      <c r="JV248" s="1633"/>
      <c r="JW248" s="1633"/>
      <c r="JX248" s="1633"/>
      <c r="JY248" s="1633"/>
      <c r="JZ248" s="1633"/>
      <c r="KA248" s="1633"/>
      <c r="KB248" s="1633"/>
      <c r="KC248" s="1633"/>
      <c r="KD248" s="1633"/>
      <c r="KE248" s="1633"/>
      <c r="KF248" s="1633"/>
      <c r="KG248" s="1633"/>
      <c r="KH248" s="1633"/>
      <c r="KI248" s="1633"/>
      <c r="KJ248" s="1633"/>
      <c r="KK248" s="1633"/>
      <c r="KL248" s="1633"/>
      <c r="KM248" s="1633"/>
      <c r="KN248" s="1633"/>
      <c r="KO248" s="1633"/>
      <c r="KP248" s="1633"/>
      <c r="KQ248" s="1633"/>
      <c r="KR248" s="1633"/>
      <c r="KS248" s="1633"/>
      <c r="KT248" s="1633"/>
      <c r="KU248" s="1633"/>
      <c r="KV248" s="1633"/>
      <c r="KW248" s="1633"/>
      <c r="KX248" s="1633"/>
      <c r="KY248" s="1633"/>
      <c r="KZ248" s="1633"/>
      <c r="LA248" s="1633"/>
      <c r="LB248" s="1633"/>
      <c r="LC248" s="1633"/>
      <c r="LD248" s="1633"/>
      <c r="LE248" s="1633"/>
      <c r="LF248" s="1633"/>
      <c r="LG248" s="1633"/>
      <c r="LH248" s="1633"/>
      <c r="LI248" s="1633"/>
      <c r="LJ248" s="1633"/>
      <c r="LK248" s="1633"/>
      <c r="LL248" s="1633"/>
      <c r="LM248" s="1633"/>
      <c r="LN248" s="1633"/>
      <c r="LO248" s="1642"/>
      <c r="LP248" s="1642"/>
      <c r="LQ248" s="1642"/>
      <c r="LR248" s="1642"/>
      <c r="LS248" s="1642"/>
      <c r="LT248" s="1642"/>
      <c r="LU248" s="1642"/>
      <c r="LV248" s="1643"/>
    </row>
    <row r="249" s="2140" customFormat="1" ht="45" customHeight="1" spans="1:334">
      <c r="A249" s="2417">
        <v>45868</v>
      </c>
      <c r="B249" s="1500" t="s">
        <v>713</v>
      </c>
      <c r="C249" s="1501" t="s">
        <v>115</v>
      </c>
      <c r="D249" s="1502">
        <v>4500175589</v>
      </c>
      <c r="E249" s="2253"/>
      <c r="F249" s="1502" t="s">
        <v>2419</v>
      </c>
      <c r="G249" s="1505" t="s">
        <v>2309</v>
      </c>
      <c r="H249" s="1505" t="s">
        <v>1793</v>
      </c>
      <c r="I249" s="1532" t="s">
        <v>1794</v>
      </c>
      <c r="J249" s="1522">
        <v>2400</v>
      </c>
      <c r="K249" s="1534">
        <v>0</v>
      </c>
      <c r="L249" s="1534">
        <v>96</v>
      </c>
      <c r="M249" s="1534">
        <f t="shared" si="153"/>
        <v>25</v>
      </c>
      <c r="N249" s="1536">
        <v>45910</v>
      </c>
      <c r="O249" s="1536">
        <f t="shared" si="175"/>
        <v>45908</v>
      </c>
      <c r="P249" s="1537">
        <v>45910</v>
      </c>
      <c r="Q249" s="1562" t="s">
        <v>78</v>
      </c>
      <c r="R249" s="2722">
        <v>2400</v>
      </c>
      <c r="S249" s="2722">
        <f t="shared" si="173"/>
        <v>0</v>
      </c>
      <c r="T249" s="2722"/>
      <c r="U249" s="2722" t="s">
        <v>829</v>
      </c>
      <c r="V249" s="1532"/>
      <c r="W249" s="1532" t="s">
        <v>111</v>
      </c>
      <c r="X249" s="1565">
        <v>45868</v>
      </c>
      <c r="Y249" s="1589" t="s">
        <v>88</v>
      </c>
      <c r="Z249" s="1589" t="s">
        <v>88</v>
      </c>
      <c r="AA249" s="1589" t="s">
        <v>2416</v>
      </c>
      <c r="AB249" s="1589"/>
      <c r="AC249" s="1580" t="s">
        <v>2417</v>
      </c>
      <c r="AD249" s="1590" t="s">
        <v>172</v>
      </c>
      <c r="AE249" s="2277">
        <v>1.0552</v>
      </c>
      <c r="AF249" s="2278">
        <f>J249*AE249</f>
        <v>2532.48</v>
      </c>
      <c r="AG249" s="1504" t="s">
        <v>2418</v>
      </c>
      <c r="AH249" s="1609" t="s">
        <v>81</v>
      </c>
      <c r="AI249" s="2710"/>
      <c r="AJ249" s="2626">
        <v>1</v>
      </c>
      <c r="AK249" s="2627"/>
      <c r="AL249" s="2627">
        <f>J249</f>
        <v>2400</v>
      </c>
      <c r="AM249" s="2627"/>
      <c r="AN249" s="2627">
        <f t="shared" si="176"/>
        <v>100</v>
      </c>
      <c r="AO249" s="2627"/>
      <c r="AP249" s="2627"/>
      <c r="AQ249" s="2641"/>
      <c r="AR249" s="1610"/>
      <c r="AS249" s="1610" t="s">
        <v>64</v>
      </c>
      <c r="AT249" s="1610">
        <f t="shared" si="159"/>
        <v>2400</v>
      </c>
      <c r="AU249" s="1610"/>
      <c r="AV249" s="1636"/>
      <c r="AW249" s="1621"/>
      <c r="AX249" s="1621"/>
      <c r="AY249" s="1621"/>
      <c r="AZ249" s="1622">
        <f>J249</f>
        <v>2400</v>
      </c>
      <c r="BA249" s="2288"/>
      <c r="BB249" s="2647"/>
      <c r="BC249" s="2647"/>
      <c r="BD249" s="2647"/>
      <c r="BE249" s="2647"/>
      <c r="BF249" s="2185">
        <f t="shared" si="170"/>
        <v>2300</v>
      </c>
      <c r="BG249" s="2297">
        <f t="shared" si="155"/>
        <v>100</v>
      </c>
      <c r="BH249" s="1633"/>
      <c r="BI249" s="1633"/>
      <c r="BJ249" s="1633"/>
      <c r="BK249" s="1633"/>
      <c r="BL249" s="1633"/>
      <c r="BM249" s="1633"/>
      <c r="BN249" s="1633"/>
      <c r="BO249" s="1633"/>
      <c r="BP249" s="1633"/>
      <c r="BQ249" s="1633"/>
      <c r="BR249" s="1633"/>
      <c r="BS249" s="1633"/>
      <c r="BT249" s="1633"/>
      <c r="BU249" s="1633"/>
      <c r="BV249" s="1633"/>
      <c r="BW249" s="1633"/>
      <c r="BX249" s="1633"/>
      <c r="BY249" s="1633"/>
      <c r="BZ249" s="1633"/>
      <c r="CA249" s="1633"/>
      <c r="CB249" s="1633"/>
      <c r="CC249" s="1633"/>
      <c r="CD249" s="1633"/>
      <c r="CE249" s="1633"/>
      <c r="CF249" s="1633"/>
      <c r="CG249" s="1633"/>
      <c r="CH249" s="1633"/>
      <c r="CI249" s="1633"/>
      <c r="CJ249" s="1633"/>
      <c r="CK249" s="1633"/>
      <c r="CL249" s="1633"/>
      <c r="CM249" s="1633"/>
      <c r="CN249" s="1633"/>
      <c r="CO249" s="1633"/>
      <c r="CP249" s="1633"/>
      <c r="CQ249" s="1633"/>
      <c r="CR249" s="1633"/>
      <c r="CS249" s="1633"/>
      <c r="CT249" s="1633"/>
      <c r="CU249" s="1633"/>
      <c r="CV249" s="1633"/>
      <c r="CW249" s="1633"/>
      <c r="CX249" s="1633"/>
      <c r="CY249" s="1633"/>
      <c r="CZ249" s="1633"/>
      <c r="DA249" s="1633"/>
      <c r="DB249" s="1633"/>
      <c r="DC249" s="1633"/>
      <c r="DD249" s="1633"/>
      <c r="DE249" s="1633"/>
      <c r="DF249" s="1633"/>
      <c r="DG249" s="1633"/>
      <c r="DH249" s="1633"/>
      <c r="DI249" s="1633"/>
      <c r="DJ249" s="1633"/>
      <c r="DK249" s="1633"/>
      <c r="DL249" s="1633"/>
      <c r="DM249" s="1633"/>
      <c r="DN249" s="1633"/>
      <c r="DO249" s="1633"/>
      <c r="DP249" s="1633"/>
      <c r="DQ249" s="1633"/>
      <c r="DR249" s="1633"/>
      <c r="DS249" s="1633"/>
      <c r="DT249" s="1633"/>
      <c r="DU249" s="1633"/>
      <c r="DV249" s="1633"/>
      <c r="DW249" s="1633"/>
      <c r="DX249" s="1633"/>
      <c r="DY249" s="1633"/>
      <c r="DZ249" s="1633"/>
      <c r="EA249" s="1633"/>
      <c r="EB249" s="1633"/>
      <c r="EC249" s="1633"/>
      <c r="ED249" s="1633"/>
      <c r="EE249" s="1633"/>
      <c r="EF249" s="1633"/>
      <c r="EG249" s="1633"/>
      <c r="EH249" s="1633"/>
      <c r="EI249" s="1633"/>
      <c r="EJ249" s="1633"/>
      <c r="EK249" s="1633"/>
      <c r="EL249" s="1633"/>
      <c r="EM249" s="1633"/>
      <c r="EN249" s="1633"/>
      <c r="EO249" s="1633"/>
      <c r="EP249" s="1633"/>
      <c r="EQ249" s="1633"/>
      <c r="ER249" s="1633"/>
      <c r="ES249" s="1633"/>
      <c r="ET249" s="1633"/>
      <c r="EU249" s="1633"/>
      <c r="EV249" s="1633"/>
      <c r="EW249" s="1633"/>
      <c r="EX249" s="1633"/>
      <c r="EY249" s="1633"/>
      <c r="EZ249" s="1633"/>
      <c r="FA249" s="1633"/>
      <c r="FB249" s="1633"/>
      <c r="FC249" s="1633"/>
      <c r="FD249" s="1633"/>
      <c r="FE249" s="1633"/>
      <c r="FF249" s="1633"/>
      <c r="FG249" s="1633"/>
      <c r="FH249" s="1633"/>
      <c r="FI249" s="1633"/>
      <c r="FJ249" s="1633"/>
      <c r="FK249" s="1633"/>
      <c r="FL249" s="1633"/>
      <c r="FM249" s="1633"/>
      <c r="FN249" s="1633"/>
      <c r="FO249" s="1633"/>
      <c r="FP249" s="1633"/>
      <c r="FQ249" s="1633"/>
      <c r="FR249" s="1633"/>
      <c r="FS249" s="1633"/>
      <c r="FT249" s="1633"/>
      <c r="FU249" s="1633"/>
      <c r="FV249" s="1633"/>
      <c r="FW249" s="1633"/>
      <c r="FX249" s="1633"/>
      <c r="FY249" s="1633"/>
      <c r="FZ249" s="1633"/>
      <c r="GA249" s="1633"/>
      <c r="GB249" s="1633"/>
      <c r="GC249" s="1633"/>
      <c r="GD249" s="1633"/>
      <c r="GE249" s="1633"/>
      <c r="GF249" s="1633"/>
      <c r="GG249" s="1633"/>
      <c r="GH249" s="1633"/>
      <c r="GI249" s="1633"/>
      <c r="GJ249" s="1633"/>
      <c r="GK249" s="1633"/>
      <c r="GL249" s="1633"/>
      <c r="GM249" s="1633"/>
      <c r="GN249" s="1633"/>
      <c r="GO249" s="1633"/>
      <c r="GP249" s="1633"/>
      <c r="GQ249" s="1633"/>
      <c r="GR249" s="1633"/>
      <c r="GS249" s="1633"/>
      <c r="GT249" s="1633"/>
      <c r="GU249" s="1633"/>
      <c r="GV249" s="1633"/>
      <c r="GW249" s="1633"/>
      <c r="GX249" s="1633"/>
      <c r="GY249" s="1633"/>
      <c r="GZ249" s="1633"/>
      <c r="HA249" s="1633"/>
      <c r="HB249" s="1633"/>
      <c r="HC249" s="1633"/>
      <c r="HD249" s="1633"/>
      <c r="HE249" s="1633"/>
      <c r="HF249" s="1633"/>
      <c r="HG249" s="1633"/>
      <c r="HH249" s="1633"/>
      <c r="HI249" s="1633"/>
      <c r="HJ249" s="1633"/>
      <c r="HK249" s="1633"/>
      <c r="HL249" s="1633"/>
      <c r="HM249" s="1633"/>
      <c r="HN249" s="1633"/>
      <c r="HO249" s="1633"/>
      <c r="HP249" s="1633"/>
      <c r="HQ249" s="1633"/>
      <c r="HR249" s="1633"/>
      <c r="HS249" s="1633"/>
      <c r="HT249" s="1633"/>
      <c r="HU249" s="1633"/>
      <c r="HV249" s="1633"/>
      <c r="HW249" s="1633"/>
      <c r="HX249" s="1633"/>
      <c r="HY249" s="1633"/>
      <c r="HZ249" s="1633"/>
      <c r="IA249" s="1633"/>
      <c r="IB249" s="1633"/>
      <c r="IC249" s="1633"/>
      <c r="ID249" s="1633"/>
      <c r="IE249" s="1633"/>
      <c r="IF249" s="1633"/>
      <c r="IG249" s="1633"/>
      <c r="IH249" s="1633"/>
      <c r="II249" s="1633"/>
      <c r="IJ249" s="1633"/>
      <c r="IK249" s="1633"/>
      <c r="IL249" s="1633"/>
      <c r="IM249" s="1633"/>
      <c r="IN249" s="1633"/>
      <c r="IO249" s="1633"/>
      <c r="IP249" s="1633"/>
      <c r="IQ249" s="1633"/>
      <c r="IR249" s="1633"/>
      <c r="IS249" s="1633"/>
      <c r="IT249" s="1633"/>
      <c r="IU249" s="1633"/>
      <c r="IV249" s="1633"/>
      <c r="IW249" s="1633"/>
      <c r="IX249" s="1633"/>
      <c r="IY249" s="1633"/>
      <c r="IZ249" s="1633"/>
      <c r="JA249" s="1633"/>
      <c r="JB249" s="1633"/>
      <c r="JC249" s="1633"/>
      <c r="JD249" s="1633"/>
      <c r="JE249" s="1633"/>
      <c r="JF249" s="1633"/>
      <c r="JG249" s="1633"/>
      <c r="JH249" s="1633"/>
      <c r="JI249" s="1633"/>
      <c r="JJ249" s="1633"/>
      <c r="JK249" s="1633"/>
      <c r="JL249" s="1633"/>
      <c r="JM249" s="1633"/>
      <c r="JN249" s="1633"/>
      <c r="JO249" s="1633"/>
      <c r="JP249" s="1633"/>
      <c r="JQ249" s="1633"/>
      <c r="JR249" s="1633"/>
      <c r="JS249" s="1633"/>
      <c r="JT249" s="1633"/>
      <c r="JU249" s="1633"/>
      <c r="JV249" s="1633"/>
      <c r="JW249" s="1633"/>
      <c r="JX249" s="1633"/>
      <c r="JY249" s="1633"/>
      <c r="JZ249" s="1633"/>
      <c r="KA249" s="1633"/>
      <c r="KB249" s="1633"/>
      <c r="KC249" s="1633"/>
      <c r="KD249" s="1633"/>
      <c r="KE249" s="1633"/>
      <c r="KF249" s="1633"/>
      <c r="KG249" s="1633"/>
      <c r="KH249" s="1633"/>
      <c r="KI249" s="1633"/>
      <c r="KJ249" s="1633"/>
      <c r="KK249" s="1633"/>
      <c r="KL249" s="1633"/>
      <c r="KM249" s="1633"/>
      <c r="KN249" s="1633"/>
      <c r="KO249" s="1633"/>
      <c r="KP249" s="1633"/>
      <c r="KQ249" s="1633"/>
      <c r="KR249" s="1633"/>
      <c r="KS249" s="1633"/>
      <c r="KT249" s="1633"/>
      <c r="KU249" s="1633"/>
      <c r="KV249" s="1633"/>
      <c r="KW249" s="1633"/>
      <c r="KX249" s="1633"/>
      <c r="KY249" s="1633"/>
      <c r="KZ249" s="1633"/>
      <c r="LA249" s="1633"/>
      <c r="LB249" s="1633"/>
      <c r="LC249" s="1633"/>
      <c r="LD249" s="1633"/>
      <c r="LE249" s="1633"/>
      <c r="LF249" s="1633"/>
      <c r="LG249" s="1633"/>
      <c r="LH249" s="1633"/>
      <c r="LI249" s="1633"/>
      <c r="LJ249" s="1633"/>
      <c r="LK249" s="1633"/>
      <c r="LL249" s="1633"/>
      <c r="LM249" s="1633"/>
      <c r="LN249" s="1633"/>
      <c r="LO249" s="1642"/>
      <c r="LP249" s="1642"/>
      <c r="LQ249" s="1642"/>
      <c r="LR249" s="1642"/>
      <c r="LS249" s="1642"/>
      <c r="LT249" s="1642"/>
      <c r="LU249" s="1642"/>
      <c r="LV249" s="1643"/>
    </row>
    <row r="250" s="2140" customFormat="1" ht="45" customHeight="1" spans="1:334">
      <c r="A250" s="2417">
        <v>45869</v>
      </c>
      <c r="B250" s="1500" t="s">
        <v>2420</v>
      </c>
      <c r="C250" s="1501" t="s">
        <v>98</v>
      </c>
      <c r="D250" s="1502">
        <v>4500175596</v>
      </c>
      <c r="E250" s="2714" t="s">
        <v>2421</v>
      </c>
      <c r="F250" s="1502" t="s">
        <v>2422</v>
      </c>
      <c r="G250" s="1505" t="s">
        <v>1965</v>
      </c>
      <c r="H250" s="1505" t="s">
        <v>1965</v>
      </c>
      <c r="I250" s="1532" t="s">
        <v>1966</v>
      </c>
      <c r="J250" s="1528">
        <v>20004</v>
      </c>
      <c r="K250" s="2305">
        <v>0</v>
      </c>
      <c r="L250" s="2305">
        <v>12</v>
      </c>
      <c r="M250" s="2305">
        <f t="shared" si="153"/>
        <v>1667</v>
      </c>
      <c r="N250" s="1536">
        <v>45908</v>
      </c>
      <c r="O250" s="1536">
        <f t="shared" si="175"/>
        <v>45906</v>
      </c>
      <c r="P250" s="1537"/>
      <c r="Q250" s="1562" t="s">
        <v>78</v>
      </c>
      <c r="R250" s="2722">
        <v>20004</v>
      </c>
      <c r="S250" s="2722">
        <f t="shared" si="173"/>
        <v>0</v>
      </c>
      <c r="T250" s="2722"/>
      <c r="U250" s="2722" t="s">
        <v>829</v>
      </c>
      <c r="V250" s="1532" t="s">
        <v>2423</v>
      </c>
      <c r="W250" s="1532" t="s">
        <v>168</v>
      </c>
      <c r="X250" s="1565">
        <v>45869</v>
      </c>
      <c r="Y250" s="1589" t="s">
        <v>287</v>
      </c>
      <c r="Z250" s="1589">
        <v>45869</v>
      </c>
      <c r="AA250" s="1589" t="s">
        <v>59</v>
      </c>
      <c r="AB250" s="1589" t="s">
        <v>2424</v>
      </c>
      <c r="AC250" s="2311" t="s">
        <v>2425</v>
      </c>
      <c r="AD250" s="1590" t="s">
        <v>2426</v>
      </c>
      <c r="AE250" s="2615">
        <v>0.5711</v>
      </c>
      <c r="AF250" s="2616">
        <f>AE250*J250</f>
        <v>11424.2844</v>
      </c>
      <c r="AG250" s="1504" t="s">
        <v>2427</v>
      </c>
      <c r="AH250" s="1609" t="s">
        <v>81</v>
      </c>
      <c r="AI250" s="2710"/>
      <c r="AJ250" s="2626">
        <v>10</v>
      </c>
      <c r="AK250" s="2627">
        <f>J250</f>
        <v>20004</v>
      </c>
      <c r="AL250" s="2627"/>
      <c r="AM250" s="2627"/>
      <c r="AN250" s="2627"/>
      <c r="AO250" s="2627"/>
      <c r="AP250" s="2627">
        <f>J250/12</f>
        <v>1667</v>
      </c>
      <c r="AQ250" s="2641"/>
      <c r="AR250" s="1610"/>
      <c r="AS250" s="1610" t="s">
        <v>63</v>
      </c>
      <c r="AT250" s="1610">
        <f t="shared" si="159"/>
        <v>20004</v>
      </c>
      <c r="AU250" s="1610"/>
      <c r="AV250" s="2313">
        <f>J250/10</f>
        <v>2000.4</v>
      </c>
      <c r="AW250" s="1637">
        <f>J250/10</f>
        <v>2000.4</v>
      </c>
      <c r="AX250" s="1637">
        <f>J250/10</f>
        <v>2000.4</v>
      </c>
      <c r="AY250" s="1637">
        <f>J250/10</f>
        <v>2000.4</v>
      </c>
      <c r="AZ250" s="1637">
        <f>J250/10</f>
        <v>2000.4</v>
      </c>
      <c r="BA250" s="2647">
        <f>J250/10</f>
        <v>2000.4</v>
      </c>
      <c r="BB250" s="2647">
        <f>J250/10</f>
        <v>2000.4</v>
      </c>
      <c r="BC250" s="2647">
        <f>J250/10</f>
        <v>2000.4</v>
      </c>
      <c r="BD250" s="2288">
        <f>J250/10</f>
        <v>2000.4</v>
      </c>
      <c r="BE250" s="2647">
        <f>J250/10</f>
        <v>2000.4</v>
      </c>
      <c r="BF250" s="2313">
        <f t="shared" si="170"/>
        <v>1917.05</v>
      </c>
      <c r="BG250" s="2649">
        <f t="shared" si="155"/>
        <v>83.35</v>
      </c>
      <c r="BH250" s="1633"/>
      <c r="BI250" s="1633"/>
      <c r="BJ250" s="1633"/>
      <c r="BK250" s="1633"/>
      <c r="BL250" s="1633"/>
      <c r="BM250" s="1633"/>
      <c r="BN250" s="1633"/>
      <c r="BO250" s="1633"/>
      <c r="BP250" s="1633"/>
      <c r="BQ250" s="1633"/>
      <c r="BR250" s="1633"/>
      <c r="BS250" s="1633"/>
      <c r="BT250" s="1633"/>
      <c r="BU250" s="1633"/>
      <c r="BV250" s="1633"/>
      <c r="BW250" s="1633"/>
      <c r="BX250" s="1633"/>
      <c r="BY250" s="1633"/>
      <c r="BZ250" s="1633"/>
      <c r="CA250" s="1633"/>
      <c r="CB250" s="1633"/>
      <c r="CC250" s="1633"/>
      <c r="CD250" s="1633"/>
      <c r="CE250" s="1633"/>
      <c r="CF250" s="1633"/>
      <c r="CG250" s="1633"/>
      <c r="CH250" s="1633"/>
      <c r="CI250" s="1633"/>
      <c r="CJ250" s="1633"/>
      <c r="CK250" s="1633"/>
      <c r="CL250" s="1633"/>
      <c r="CM250" s="1633"/>
      <c r="CN250" s="1633"/>
      <c r="CO250" s="1633"/>
      <c r="CP250" s="1633"/>
      <c r="CQ250" s="1633"/>
      <c r="CR250" s="1633"/>
      <c r="CS250" s="1633"/>
      <c r="CT250" s="1633"/>
      <c r="CU250" s="1633"/>
      <c r="CV250" s="1633"/>
      <c r="CW250" s="1633"/>
      <c r="CX250" s="1633"/>
      <c r="CY250" s="1633"/>
      <c r="CZ250" s="1633"/>
      <c r="DA250" s="1633"/>
      <c r="DB250" s="1633"/>
      <c r="DC250" s="1633"/>
      <c r="DD250" s="1633"/>
      <c r="DE250" s="1633"/>
      <c r="DF250" s="1633"/>
      <c r="DG250" s="1633"/>
      <c r="DH250" s="1633"/>
      <c r="DI250" s="1633"/>
      <c r="DJ250" s="1633"/>
      <c r="DK250" s="1633"/>
      <c r="DL250" s="1633"/>
      <c r="DM250" s="1633"/>
      <c r="DN250" s="1633"/>
      <c r="DO250" s="1633"/>
      <c r="DP250" s="1633"/>
      <c r="DQ250" s="1633"/>
      <c r="DR250" s="1633"/>
      <c r="DS250" s="1633"/>
      <c r="DT250" s="1633"/>
      <c r="DU250" s="1633"/>
      <c r="DV250" s="1633"/>
      <c r="DW250" s="1633"/>
      <c r="DX250" s="1633"/>
      <c r="DY250" s="1633"/>
      <c r="DZ250" s="1633"/>
      <c r="EA250" s="1633"/>
      <c r="EB250" s="1633"/>
      <c r="EC250" s="1633"/>
      <c r="ED250" s="1633"/>
      <c r="EE250" s="1633"/>
      <c r="EF250" s="1633"/>
      <c r="EG250" s="1633"/>
      <c r="EH250" s="1633"/>
      <c r="EI250" s="1633"/>
      <c r="EJ250" s="1633"/>
      <c r="EK250" s="1633"/>
      <c r="EL250" s="1633"/>
      <c r="EM250" s="1633"/>
      <c r="EN250" s="1633"/>
      <c r="EO250" s="1633"/>
      <c r="EP250" s="1633"/>
      <c r="EQ250" s="1633"/>
      <c r="ER250" s="1633"/>
      <c r="ES250" s="1633"/>
      <c r="ET250" s="1633"/>
      <c r="EU250" s="1633"/>
      <c r="EV250" s="1633"/>
      <c r="EW250" s="1633"/>
      <c r="EX250" s="1633"/>
      <c r="EY250" s="1633"/>
      <c r="EZ250" s="1633"/>
      <c r="FA250" s="1633"/>
      <c r="FB250" s="1633"/>
      <c r="FC250" s="1633"/>
      <c r="FD250" s="1633"/>
      <c r="FE250" s="1633"/>
      <c r="FF250" s="1633"/>
      <c r="FG250" s="1633"/>
      <c r="FH250" s="1633"/>
      <c r="FI250" s="1633"/>
      <c r="FJ250" s="1633"/>
      <c r="FK250" s="1633"/>
      <c r="FL250" s="1633"/>
      <c r="FM250" s="1633"/>
      <c r="FN250" s="1633"/>
      <c r="FO250" s="1633"/>
      <c r="FP250" s="1633"/>
      <c r="FQ250" s="1633"/>
      <c r="FR250" s="1633"/>
      <c r="FS250" s="1633"/>
      <c r="FT250" s="1633"/>
      <c r="FU250" s="1633"/>
      <c r="FV250" s="1633"/>
      <c r="FW250" s="1633"/>
      <c r="FX250" s="1633"/>
      <c r="FY250" s="1633"/>
      <c r="FZ250" s="1633"/>
      <c r="GA250" s="1633"/>
      <c r="GB250" s="1633"/>
      <c r="GC250" s="1633"/>
      <c r="GD250" s="1633"/>
      <c r="GE250" s="1633"/>
      <c r="GF250" s="1633"/>
      <c r="GG250" s="1633"/>
      <c r="GH250" s="1633"/>
      <c r="GI250" s="1633"/>
      <c r="GJ250" s="1633"/>
      <c r="GK250" s="1633"/>
      <c r="GL250" s="1633"/>
      <c r="GM250" s="1633"/>
      <c r="GN250" s="1633"/>
      <c r="GO250" s="1633"/>
      <c r="GP250" s="1633"/>
      <c r="GQ250" s="1633"/>
      <c r="GR250" s="1633"/>
      <c r="GS250" s="1633"/>
      <c r="GT250" s="1633"/>
      <c r="GU250" s="1633"/>
      <c r="GV250" s="1633"/>
      <c r="GW250" s="1633"/>
      <c r="GX250" s="1633"/>
      <c r="GY250" s="1633"/>
      <c r="GZ250" s="1633"/>
      <c r="HA250" s="1633"/>
      <c r="HB250" s="1633"/>
      <c r="HC250" s="1633"/>
      <c r="HD250" s="1633"/>
      <c r="HE250" s="1633"/>
      <c r="HF250" s="1633"/>
      <c r="HG250" s="1633"/>
      <c r="HH250" s="1633"/>
      <c r="HI250" s="1633"/>
      <c r="HJ250" s="1633"/>
      <c r="HK250" s="1633"/>
      <c r="HL250" s="1633"/>
      <c r="HM250" s="1633"/>
      <c r="HN250" s="1633"/>
      <c r="HO250" s="1633"/>
      <c r="HP250" s="1633"/>
      <c r="HQ250" s="1633"/>
      <c r="HR250" s="1633"/>
      <c r="HS250" s="1633"/>
      <c r="HT250" s="1633"/>
      <c r="HU250" s="1633"/>
      <c r="HV250" s="1633"/>
      <c r="HW250" s="1633"/>
      <c r="HX250" s="1633"/>
      <c r="HY250" s="1633"/>
      <c r="HZ250" s="1633"/>
      <c r="IA250" s="1633"/>
      <c r="IB250" s="1633"/>
      <c r="IC250" s="1633"/>
      <c r="ID250" s="1633"/>
      <c r="IE250" s="1633"/>
      <c r="IF250" s="1633"/>
      <c r="IG250" s="1633"/>
      <c r="IH250" s="1633"/>
      <c r="II250" s="1633"/>
      <c r="IJ250" s="1633"/>
      <c r="IK250" s="1633"/>
      <c r="IL250" s="1633"/>
      <c r="IM250" s="1633"/>
      <c r="IN250" s="1633"/>
      <c r="IO250" s="1633"/>
      <c r="IP250" s="1633"/>
      <c r="IQ250" s="1633"/>
      <c r="IR250" s="1633"/>
      <c r="IS250" s="1633"/>
      <c r="IT250" s="1633"/>
      <c r="IU250" s="1633"/>
      <c r="IV250" s="1633"/>
      <c r="IW250" s="1633"/>
      <c r="IX250" s="1633"/>
      <c r="IY250" s="1633"/>
      <c r="IZ250" s="1633"/>
      <c r="JA250" s="1633"/>
      <c r="JB250" s="1633"/>
      <c r="JC250" s="1633"/>
      <c r="JD250" s="1633"/>
      <c r="JE250" s="1633"/>
      <c r="JF250" s="1633"/>
      <c r="JG250" s="1633"/>
      <c r="JH250" s="1633"/>
      <c r="JI250" s="1633"/>
      <c r="JJ250" s="1633"/>
      <c r="JK250" s="1633"/>
      <c r="JL250" s="1633"/>
      <c r="JM250" s="1633"/>
      <c r="JN250" s="1633"/>
      <c r="JO250" s="1633"/>
      <c r="JP250" s="1633"/>
      <c r="JQ250" s="1633"/>
      <c r="JR250" s="1633"/>
      <c r="JS250" s="1633"/>
      <c r="JT250" s="1633"/>
      <c r="JU250" s="1633"/>
      <c r="JV250" s="1633"/>
      <c r="JW250" s="1633"/>
      <c r="JX250" s="1633"/>
      <c r="JY250" s="1633"/>
      <c r="JZ250" s="1633"/>
      <c r="KA250" s="1633"/>
      <c r="KB250" s="1633"/>
      <c r="KC250" s="1633"/>
      <c r="KD250" s="1633"/>
      <c r="KE250" s="1633"/>
      <c r="KF250" s="1633"/>
      <c r="KG250" s="1633"/>
      <c r="KH250" s="1633"/>
      <c r="KI250" s="1633"/>
      <c r="KJ250" s="1633"/>
      <c r="KK250" s="1633"/>
      <c r="KL250" s="1633"/>
      <c r="KM250" s="1633"/>
      <c r="KN250" s="1633"/>
      <c r="KO250" s="1633"/>
      <c r="KP250" s="1633"/>
      <c r="KQ250" s="1633"/>
      <c r="KR250" s="1633"/>
      <c r="KS250" s="1633"/>
      <c r="KT250" s="1633"/>
      <c r="KU250" s="1633"/>
      <c r="KV250" s="1633"/>
      <c r="KW250" s="1633"/>
      <c r="KX250" s="1633"/>
      <c r="KY250" s="1633"/>
      <c r="KZ250" s="1633"/>
      <c r="LA250" s="1633"/>
      <c r="LB250" s="1633"/>
      <c r="LC250" s="1633"/>
      <c r="LD250" s="1633"/>
      <c r="LE250" s="1633"/>
      <c r="LF250" s="1633"/>
      <c r="LG250" s="1633"/>
      <c r="LH250" s="1633"/>
      <c r="LI250" s="1633"/>
      <c r="LJ250" s="1633"/>
      <c r="LK250" s="1633"/>
      <c r="LL250" s="1633"/>
      <c r="LM250" s="1633"/>
      <c r="LN250" s="1633"/>
      <c r="LO250" s="1642"/>
      <c r="LP250" s="1642"/>
      <c r="LQ250" s="1642"/>
      <c r="LR250" s="1642"/>
      <c r="LS250" s="1642"/>
      <c r="LT250" s="1642"/>
      <c r="LU250" s="1642"/>
      <c r="LV250" s="1643"/>
    </row>
    <row r="251" s="2140" customFormat="1" ht="45" customHeight="1" spans="1:334">
      <c r="A251" s="2417">
        <v>45868</v>
      </c>
      <c r="B251" s="1500" t="s">
        <v>713</v>
      </c>
      <c r="C251" s="1501" t="s">
        <v>115</v>
      </c>
      <c r="D251" s="1502">
        <v>4500175589</v>
      </c>
      <c r="E251" s="2253"/>
      <c r="F251" s="1502" t="s">
        <v>2428</v>
      </c>
      <c r="G251" s="1505" t="s">
        <v>2303</v>
      </c>
      <c r="H251" s="1505" t="s">
        <v>2303</v>
      </c>
      <c r="I251" s="1532" t="s">
        <v>2298</v>
      </c>
      <c r="J251" s="1522">
        <v>4224</v>
      </c>
      <c r="K251" s="1534">
        <v>0</v>
      </c>
      <c r="L251" s="1534">
        <v>96</v>
      </c>
      <c r="M251" s="1534">
        <f t="shared" si="153"/>
        <v>44</v>
      </c>
      <c r="N251" s="1536">
        <v>45910</v>
      </c>
      <c r="O251" s="1536">
        <f t="shared" si="175"/>
        <v>45908</v>
      </c>
      <c r="P251" s="1537">
        <v>45910</v>
      </c>
      <c r="Q251" s="1562" t="s">
        <v>78</v>
      </c>
      <c r="R251" s="2722">
        <v>4224</v>
      </c>
      <c r="S251" s="2722">
        <f t="shared" si="173"/>
        <v>0</v>
      </c>
      <c r="T251" s="2722"/>
      <c r="U251" s="2722" t="s">
        <v>829</v>
      </c>
      <c r="V251" s="1532"/>
      <c r="W251" s="1532" t="s">
        <v>111</v>
      </c>
      <c r="X251" s="1565">
        <v>45868</v>
      </c>
      <c r="Y251" s="1589" t="s">
        <v>88</v>
      </c>
      <c r="Z251" s="1589" t="s">
        <v>88</v>
      </c>
      <c r="AA251" s="1589" t="s">
        <v>2416</v>
      </c>
      <c r="AB251" s="1589"/>
      <c r="AC251" s="2311" t="s">
        <v>2429</v>
      </c>
      <c r="AD251" s="1590" t="s">
        <v>172</v>
      </c>
      <c r="AE251" s="2277">
        <v>0.8084</v>
      </c>
      <c r="AF251" s="2278">
        <f>AE251*J251</f>
        <v>3414.6816</v>
      </c>
      <c r="AG251" s="1504" t="s">
        <v>2418</v>
      </c>
      <c r="AH251" s="1609" t="s">
        <v>81</v>
      </c>
      <c r="AI251" s="2710"/>
      <c r="AJ251" s="2626">
        <v>10</v>
      </c>
      <c r="AK251" s="2627"/>
      <c r="AL251" s="2627">
        <f>J251</f>
        <v>4224</v>
      </c>
      <c r="AM251" s="2627"/>
      <c r="AN251" s="2627">
        <f>J251/24</f>
        <v>176</v>
      </c>
      <c r="AO251" s="2627"/>
      <c r="AP251" s="2627"/>
      <c r="AQ251" s="2641"/>
      <c r="AR251" s="1610"/>
      <c r="AS251" s="1610" t="s">
        <v>64</v>
      </c>
      <c r="AT251" s="1610">
        <f t="shared" si="159"/>
        <v>4224</v>
      </c>
      <c r="AU251" s="1610"/>
      <c r="AV251" s="2313"/>
      <c r="AW251" s="2313">
        <f>J251/4</f>
        <v>1056</v>
      </c>
      <c r="AX251" s="1637">
        <f>J251/4</f>
        <v>1056</v>
      </c>
      <c r="AY251" s="1637"/>
      <c r="AZ251" s="1637"/>
      <c r="BA251" s="2647"/>
      <c r="BB251" s="2647">
        <f>J251/4</f>
        <v>1056</v>
      </c>
      <c r="BC251" s="2647"/>
      <c r="BD251" s="2647"/>
      <c r="BE251" s="2647">
        <f>J251/4</f>
        <v>1056</v>
      </c>
      <c r="BF251" s="2185">
        <f t="shared" si="170"/>
        <v>1012</v>
      </c>
      <c r="BG251" s="2297">
        <f t="shared" si="155"/>
        <v>44</v>
      </c>
      <c r="BH251" s="1633"/>
      <c r="BI251" s="1633"/>
      <c r="BJ251" s="1633"/>
      <c r="BK251" s="1633"/>
      <c r="BL251" s="1633"/>
      <c r="BM251" s="1633"/>
      <c r="BN251" s="1633"/>
      <c r="BO251" s="1633"/>
      <c r="BP251" s="1633"/>
      <c r="BQ251" s="1633"/>
      <c r="BR251" s="1633"/>
      <c r="BS251" s="1633"/>
      <c r="BT251" s="1633"/>
      <c r="BU251" s="1633"/>
      <c r="BV251" s="1633"/>
      <c r="BW251" s="1633"/>
      <c r="BX251" s="1633"/>
      <c r="BY251" s="1633"/>
      <c r="BZ251" s="1633"/>
      <c r="CA251" s="1633"/>
      <c r="CB251" s="1633"/>
      <c r="CC251" s="1633"/>
      <c r="CD251" s="1633"/>
      <c r="CE251" s="1633"/>
      <c r="CF251" s="1633"/>
      <c r="CG251" s="1633"/>
      <c r="CH251" s="1633"/>
      <c r="CI251" s="1633"/>
      <c r="CJ251" s="1633"/>
      <c r="CK251" s="1633"/>
      <c r="CL251" s="1633"/>
      <c r="CM251" s="1633"/>
      <c r="CN251" s="1633"/>
      <c r="CO251" s="1633"/>
      <c r="CP251" s="1633"/>
      <c r="CQ251" s="1633"/>
      <c r="CR251" s="1633"/>
      <c r="CS251" s="1633"/>
      <c r="CT251" s="1633"/>
      <c r="CU251" s="1633"/>
      <c r="CV251" s="1633"/>
      <c r="CW251" s="1633"/>
      <c r="CX251" s="1633"/>
      <c r="CY251" s="1633"/>
      <c r="CZ251" s="1633"/>
      <c r="DA251" s="1633"/>
      <c r="DB251" s="1633"/>
      <c r="DC251" s="1633"/>
      <c r="DD251" s="1633"/>
      <c r="DE251" s="1633"/>
      <c r="DF251" s="1633"/>
      <c r="DG251" s="1633"/>
      <c r="DH251" s="1633"/>
      <c r="DI251" s="1633"/>
      <c r="DJ251" s="1633"/>
      <c r="DK251" s="1633"/>
      <c r="DL251" s="1633"/>
      <c r="DM251" s="1633"/>
      <c r="DN251" s="1633"/>
      <c r="DO251" s="1633"/>
      <c r="DP251" s="1633"/>
      <c r="DQ251" s="1633"/>
      <c r="DR251" s="1633"/>
      <c r="DS251" s="1633"/>
      <c r="DT251" s="1633"/>
      <c r="DU251" s="1633"/>
      <c r="DV251" s="1633"/>
      <c r="DW251" s="1633"/>
      <c r="DX251" s="1633"/>
      <c r="DY251" s="1633"/>
      <c r="DZ251" s="1633"/>
      <c r="EA251" s="1633"/>
      <c r="EB251" s="1633"/>
      <c r="EC251" s="1633"/>
      <c r="ED251" s="1633"/>
      <c r="EE251" s="1633"/>
      <c r="EF251" s="1633"/>
      <c r="EG251" s="1633"/>
      <c r="EH251" s="1633"/>
      <c r="EI251" s="1633"/>
      <c r="EJ251" s="1633"/>
      <c r="EK251" s="1633"/>
      <c r="EL251" s="1633"/>
      <c r="EM251" s="1633"/>
      <c r="EN251" s="1633"/>
      <c r="EO251" s="1633"/>
      <c r="EP251" s="1633"/>
      <c r="EQ251" s="1633"/>
      <c r="ER251" s="1633"/>
      <c r="ES251" s="1633"/>
      <c r="ET251" s="1633"/>
      <c r="EU251" s="1633"/>
      <c r="EV251" s="1633"/>
      <c r="EW251" s="1633"/>
      <c r="EX251" s="1633"/>
      <c r="EY251" s="1633"/>
      <c r="EZ251" s="1633"/>
      <c r="FA251" s="1633"/>
      <c r="FB251" s="1633"/>
      <c r="FC251" s="1633"/>
      <c r="FD251" s="1633"/>
      <c r="FE251" s="1633"/>
      <c r="FF251" s="1633"/>
      <c r="FG251" s="1633"/>
      <c r="FH251" s="1633"/>
      <c r="FI251" s="1633"/>
      <c r="FJ251" s="1633"/>
      <c r="FK251" s="1633"/>
      <c r="FL251" s="1633"/>
      <c r="FM251" s="1633"/>
      <c r="FN251" s="1633"/>
      <c r="FO251" s="1633"/>
      <c r="FP251" s="1633"/>
      <c r="FQ251" s="1633"/>
      <c r="FR251" s="1633"/>
      <c r="FS251" s="1633"/>
      <c r="FT251" s="1633"/>
      <c r="FU251" s="1633"/>
      <c r="FV251" s="1633"/>
      <c r="FW251" s="1633"/>
      <c r="FX251" s="1633"/>
      <c r="FY251" s="1633"/>
      <c r="FZ251" s="1633"/>
      <c r="GA251" s="1633"/>
      <c r="GB251" s="1633"/>
      <c r="GC251" s="1633"/>
      <c r="GD251" s="1633"/>
      <c r="GE251" s="1633"/>
      <c r="GF251" s="1633"/>
      <c r="GG251" s="1633"/>
      <c r="GH251" s="1633"/>
      <c r="GI251" s="1633"/>
      <c r="GJ251" s="1633"/>
      <c r="GK251" s="1633"/>
      <c r="GL251" s="1633"/>
      <c r="GM251" s="1633"/>
      <c r="GN251" s="1633"/>
      <c r="GO251" s="1633"/>
      <c r="GP251" s="1633"/>
      <c r="GQ251" s="1633"/>
      <c r="GR251" s="1633"/>
      <c r="GS251" s="1633"/>
      <c r="GT251" s="1633"/>
      <c r="GU251" s="1633"/>
      <c r="GV251" s="1633"/>
      <c r="GW251" s="1633"/>
      <c r="GX251" s="1633"/>
      <c r="GY251" s="1633"/>
      <c r="GZ251" s="1633"/>
      <c r="HA251" s="1633"/>
      <c r="HB251" s="1633"/>
      <c r="HC251" s="1633"/>
      <c r="HD251" s="1633"/>
      <c r="HE251" s="1633"/>
      <c r="HF251" s="1633"/>
      <c r="HG251" s="1633"/>
      <c r="HH251" s="1633"/>
      <c r="HI251" s="1633"/>
      <c r="HJ251" s="1633"/>
      <c r="HK251" s="1633"/>
      <c r="HL251" s="1633"/>
      <c r="HM251" s="1633"/>
      <c r="HN251" s="1633"/>
      <c r="HO251" s="1633"/>
      <c r="HP251" s="1633"/>
      <c r="HQ251" s="1633"/>
      <c r="HR251" s="1633"/>
      <c r="HS251" s="1633"/>
      <c r="HT251" s="1633"/>
      <c r="HU251" s="1633"/>
      <c r="HV251" s="1633"/>
      <c r="HW251" s="1633"/>
      <c r="HX251" s="1633"/>
      <c r="HY251" s="1633"/>
      <c r="HZ251" s="1633"/>
      <c r="IA251" s="1633"/>
      <c r="IB251" s="1633"/>
      <c r="IC251" s="1633"/>
      <c r="ID251" s="1633"/>
      <c r="IE251" s="1633"/>
      <c r="IF251" s="1633"/>
      <c r="IG251" s="1633"/>
      <c r="IH251" s="1633"/>
      <c r="II251" s="1633"/>
      <c r="IJ251" s="1633"/>
      <c r="IK251" s="1633"/>
      <c r="IL251" s="1633"/>
      <c r="IM251" s="1633"/>
      <c r="IN251" s="1633"/>
      <c r="IO251" s="1633"/>
      <c r="IP251" s="1633"/>
      <c r="IQ251" s="1633"/>
      <c r="IR251" s="1633"/>
      <c r="IS251" s="1633"/>
      <c r="IT251" s="1633"/>
      <c r="IU251" s="1633"/>
      <c r="IV251" s="1633"/>
      <c r="IW251" s="1633"/>
      <c r="IX251" s="1633"/>
      <c r="IY251" s="1633"/>
      <c r="IZ251" s="1633"/>
      <c r="JA251" s="1633"/>
      <c r="JB251" s="1633"/>
      <c r="JC251" s="1633"/>
      <c r="JD251" s="1633"/>
      <c r="JE251" s="1633"/>
      <c r="JF251" s="1633"/>
      <c r="JG251" s="1633"/>
      <c r="JH251" s="1633"/>
      <c r="JI251" s="1633"/>
      <c r="JJ251" s="1633"/>
      <c r="JK251" s="1633"/>
      <c r="JL251" s="1633"/>
      <c r="JM251" s="1633"/>
      <c r="JN251" s="1633"/>
      <c r="JO251" s="1633"/>
      <c r="JP251" s="1633"/>
      <c r="JQ251" s="1633"/>
      <c r="JR251" s="1633"/>
      <c r="JS251" s="1633"/>
      <c r="JT251" s="1633"/>
      <c r="JU251" s="1633"/>
      <c r="JV251" s="1633"/>
      <c r="JW251" s="1633"/>
      <c r="JX251" s="1633"/>
      <c r="JY251" s="1633"/>
      <c r="JZ251" s="1633"/>
      <c r="KA251" s="1633"/>
      <c r="KB251" s="1633"/>
      <c r="KC251" s="1633"/>
      <c r="KD251" s="1633"/>
      <c r="KE251" s="1633"/>
      <c r="KF251" s="1633"/>
      <c r="KG251" s="1633"/>
      <c r="KH251" s="1633"/>
      <c r="KI251" s="1633"/>
      <c r="KJ251" s="1633"/>
      <c r="KK251" s="1633"/>
      <c r="KL251" s="1633"/>
      <c r="KM251" s="1633"/>
      <c r="KN251" s="1633"/>
      <c r="KO251" s="1633"/>
      <c r="KP251" s="1633"/>
      <c r="KQ251" s="1633"/>
      <c r="KR251" s="1633"/>
      <c r="KS251" s="1633"/>
      <c r="KT251" s="1633"/>
      <c r="KU251" s="1633"/>
      <c r="KV251" s="1633"/>
      <c r="KW251" s="1633"/>
      <c r="KX251" s="1633"/>
      <c r="KY251" s="1633"/>
      <c r="KZ251" s="1633"/>
      <c r="LA251" s="1633"/>
      <c r="LB251" s="1633"/>
      <c r="LC251" s="1633"/>
      <c r="LD251" s="1633"/>
      <c r="LE251" s="1633"/>
      <c r="LF251" s="1633"/>
      <c r="LG251" s="1633"/>
      <c r="LH251" s="1633"/>
      <c r="LI251" s="1633"/>
      <c r="LJ251" s="1633"/>
      <c r="LK251" s="1633"/>
      <c r="LL251" s="1633"/>
      <c r="LM251" s="1633"/>
      <c r="LN251" s="1633"/>
      <c r="LO251" s="1642"/>
      <c r="LP251" s="1642"/>
      <c r="LQ251" s="1642"/>
      <c r="LR251" s="1642"/>
      <c r="LS251" s="1642"/>
      <c r="LT251" s="1642"/>
      <c r="LU251" s="1642"/>
      <c r="LV251" s="1643"/>
    </row>
    <row r="252" s="2140" customFormat="1" ht="45" customHeight="1" spans="1:334">
      <c r="A252" s="2417">
        <v>45876</v>
      </c>
      <c r="B252" s="1500" t="s">
        <v>1866</v>
      </c>
      <c r="C252" s="1501" t="s">
        <v>195</v>
      </c>
      <c r="D252" s="1502">
        <v>4500176315</v>
      </c>
      <c r="E252" s="2253" t="s">
        <v>2430</v>
      </c>
      <c r="F252" s="1502" t="s">
        <v>2431</v>
      </c>
      <c r="G252" s="1505" t="s">
        <v>1727</v>
      </c>
      <c r="H252" s="1505" t="s">
        <v>1727</v>
      </c>
      <c r="I252" s="1532" t="s">
        <v>1728</v>
      </c>
      <c r="J252" s="1522">
        <v>1248</v>
      </c>
      <c r="K252" s="1534">
        <v>0</v>
      </c>
      <c r="L252" s="1534">
        <v>96</v>
      </c>
      <c r="M252" s="1534">
        <f t="shared" si="153"/>
        <v>13</v>
      </c>
      <c r="N252" s="1536">
        <v>45911</v>
      </c>
      <c r="O252" s="1536">
        <f t="shared" si="175"/>
        <v>45909</v>
      </c>
      <c r="P252" s="1537"/>
      <c r="Q252" s="1562" t="s">
        <v>78</v>
      </c>
      <c r="R252" s="2722">
        <v>1248</v>
      </c>
      <c r="S252" s="2722">
        <f t="shared" si="173"/>
        <v>0</v>
      </c>
      <c r="T252" s="2722"/>
      <c r="U252" s="2722" t="s">
        <v>829</v>
      </c>
      <c r="V252" s="1532"/>
      <c r="W252" s="1532" t="s">
        <v>111</v>
      </c>
      <c r="X252" s="1565">
        <v>45876</v>
      </c>
      <c r="Y252" s="1589" t="s">
        <v>88</v>
      </c>
      <c r="Z252" s="1589">
        <v>45876</v>
      </c>
      <c r="AA252" s="1589"/>
      <c r="AB252" s="1589"/>
      <c r="AC252" s="1580" t="s">
        <v>2432</v>
      </c>
      <c r="AD252" s="1590" t="s">
        <v>855</v>
      </c>
      <c r="AE252" s="2174">
        <v>0.9289</v>
      </c>
      <c r="AF252" s="2175">
        <f>AE252*J252</f>
        <v>1159.2672</v>
      </c>
      <c r="AG252" s="1504" t="s">
        <v>2433</v>
      </c>
      <c r="AH252" s="1609" t="s">
        <v>81</v>
      </c>
      <c r="AI252" s="2710"/>
      <c r="AJ252" s="2626">
        <v>10</v>
      </c>
      <c r="AK252" s="2627">
        <f>J252</f>
        <v>1248</v>
      </c>
      <c r="AL252" s="2627"/>
      <c r="AM252" s="2627"/>
      <c r="AN252" s="2627">
        <f>J252/24</f>
        <v>52</v>
      </c>
      <c r="AO252" s="2627"/>
      <c r="AP252" s="2627"/>
      <c r="AQ252" s="2641"/>
      <c r="AR252" s="1610"/>
      <c r="AS252" s="1610" t="s">
        <v>63</v>
      </c>
      <c r="AT252" s="1610">
        <f t="shared" si="159"/>
        <v>1248</v>
      </c>
      <c r="AU252" s="1610"/>
      <c r="AV252" s="1620">
        <f>J252/10</f>
        <v>124.8</v>
      </c>
      <c r="AW252" s="1621">
        <f>J252/10</f>
        <v>124.8</v>
      </c>
      <c r="AX252" s="1621">
        <f>J252/10</f>
        <v>124.8</v>
      </c>
      <c r="AY252" s="1621">
        <f>J252/10</f>
        <v>124.8</v>
      </c>
      <c r="AZ252" s="1621">
        <f>J252/10</f>
        <v>124.8</v>
      </c>
      <c r="BA252" s="2731">
        <f>J252/10</f>
        <v>124.8</v>
      </c>
      <c r="BB252" s="2731">
        <f>J252/10</f>
        <v>124.8</v>
      </c>
      <c r="BC252" s="2731">
        <f>J252/10</f>
        <v>124.8</v>
      </c>
      <c r="BD252" s="2731">
        <f>J252/10</f>
        <v>124.8</v>
      </c>
      <c r="BE252" s="2731">
        <f>J252/10</f>
        <v>124.8</v>
      </c>
      <c r="BF252" s="1620">
        <f t="shared" si="170"/>
        <v>119.6</v>
      </c>
      <c r="BG252" s="2732">
        <f t="shared" si="155"/>
        <v>5.2</v>
      </c>
      <c r="BH252" s="1633"/>
      <c r="BI252" s="1633"/>
      <c r="BJ252" s="1633"/>
      <c r="BK252" s="1633"/>
      <c r="BL252" s="1633"/>
      <c r="BM252" s="1633"/>
      <c r="BN252" s="1633"/>
      <c r="BO252" s="1633"/>
      <c r="BP252" s="1633"/>
      <c r="BQ252" s="1633"/>
      <c r="BR252" s="1633"/>
      <c r="BS252" s="1633"/>
      <c r="BT252" s="1633"/>
      <c r="BU252" s="1633"/>
      <c r="BV252" s="1633"/>
      <c r="BW252" s="1633"/>
      <c r="BX252" s="1633"/>
      <c r="BY252" s="1633"/>
      <c r="BZ252" s="1633"/>
      <c r="CA252" s="1633"/>
      <c r="CB252" s="1633"/>
      <c r="CC252" s="1633"/>
      <c r="CD252" s="1633"/>
      <c r="CE252" s="1633"/>
      <c r="CF252" s="1633"/>
      <c r="CG252" s="1633"/>
      <c r="CH252" s="1633"/>
      <c r="CI252" s="1633"/>
      <c r="CJ252" s="1633"/>
      <c r="CK252" s="1633"/>
      <c r="CL252" s="1633"/>
      <c r="CM252" s="1633"/>
      <c r="CN252" s="1633"/>
      <c r="CO252" s="1633"/>
      <c r="CP252" s="1633"/>
      <c r="CQ252" s="1633"/>
      <c r="CR252" s="1633"/>
      <c r="CS252" s="1633"/>
      <c r="CT252" s="1633"/>
      <c r="CU252" s="1633"/>
      <c r="CV252" s="1633"/>
      <c r="CW252" s="1633"/>
      <c r="CX252" s="1633"/>
      <c r="CY252" s="1633"/>
      <c r="CZ252" s="1633"/>
      <c r="DA252" s="1633"/>
      <c r="DB252" s="1633"/>
      <c r="DC252" s="1633"/>
      <c r="DD252" s="1633"/>
      <c r="DE252" s="1633"/>
      <c r="DF252" s="1633"/>
      <c r="DG252" s="1633"/>
      <c r="DH252" s="1633"/>
      <c r="DI252" s="1633"/>
      <c r="DJ252" s="1633"/>
      <c r="DK252" s="1633"/>
      <c r="DL252" s="1633"/>
      <c r="DM252" s="1633"/>
      <c r="DN252" s="1633"/>
      <c r="DO252" s="1633"/>
      <c r="DP252" s="1633"/>
      <c r="DQ252" s="1633"/>
      <c r="DR252" s="1633"/>
      <c r="DS252" s="1633"/>
      <c r="DT252" s="1633"/>
      <c r="DU252" s="1633"/>
      <c r="DV252" s="1633"/>
      <c r="DW252" s="1633"/>
      <c r="DX252" s="1633"/>
      <c r="DY252" s="1633"/>
      <c r="DZ252" s="1633"/>
      <c r="EA252" s="1633"/>
      <c r="EB252" s="1633"/>
      <c r="EC252" s="1633"/>
      <c r="ED252" s="1633"/>
      <c r="EE252" s="1633"/>
      <c r="EF252" s="1633"/>
      <c r="EG252" s="1633"/>
      <c r="EH252" s="1633"/>
      <c r="EI252" s="1633"/>
      <c r="EJ252" s="1633"/>
      <c r="EK252" s="1633"/>
      <c r="EL252" s="1633"/>
      <c r="EM252" s="1633"/>
      <c r="EN252" s="1633"/>
      <c r="EO252" s="1633"/>
      <c r="EP252" s="1633"/>
      <c r="EQ252" s="1633"/>
      <c r="ER252" s="1633"/>
      <c r="ES252" s="1633"/>
      <c r="ET252" s="1633"/>
      <c r="EU252" s="1633"/>
      <c r="EV252" s="1633"/>
      <c r="EW252" s="1633"/>
      <c r="EX252" s="1633"/>
      <c r="EY252" s="1633"/>
      <c r="EZ252" s="1633"/>
      <c r="FA252" s="1633"/>
      <c r="FB252" s="1633"/>
      <c r="FC252" s="1633"/>
      <c r="FD252" s="1633"/>
      <c r="FE252" s="1633"/>
      <c r="FF252" s="1633"/>
      <c r="FG252" s="1633"/>
      <c r="FH252" s="1633"/>
      <c r="FI252" s="1633"/>
      <c r="FJ252" s="1633"/>
      <c r="FK252" s="1633"/>
      <c r="FL252" s="1633"/>
      <c r="FM252" s="1633"/>
      <c r="FN252" s="1633"/>
      <c r="FO252" s="1633"/>
      <c r="FP252" s="1633"/>
      <c r="FQ252" s="1633"/>
      <c r="FR252" s="1633"/>
      <c r="FS252" s="1633"/>
      <c r="FT252" s="1633"/>
      <c r="FU252" s="1633"/>
      <c r="FV252" s="1633"/>
      <c r="FW252" s="1633"/>
      <c r="FX252" s="1633"/>
      <c r="FY252" s="1633"/>
      <c r="FZ252" s="1633"/>
      <c r="GA252" s="1633"/>
      <c r="GB252" s="1633"/>
      <c r="GC252" s="1633"/>
      <c r="GD252" s="1633"/>
      <c r="GE252" s="1633"/>
      <c r="GF252" s="1633"/>
      <c r="GG252" s="1633"/>
      <c r="GH252" s="1633"/>
      <c r="GI252" s="1633"/>
      <c r="GJ252" s="1633"/>
      <c r="GK252" s="1633"/>
      <c r="GL252" s="1633"/>
      <c r="GM252" s="1633"/>
      <c r="GN252" s="1633"/>
      <c r="GO252" s="1633"/>
      <c r="GP252" s="1633"/>
      <c r="GQ252" s="1633"/>
      <c r="GR252" s="1633"/>
      <c r="GS252" s="1633"/>
      <c r="GT252" s="1633"/>
      <c r="GU252" s="1633"/>
      <c r="GV252" s="1633"/>
      <c r="GW252" s="1633"/>
      <c r="GX252" s="1633"/>
      <c r="GY252" s="1633"/>
      <c r="GZ252" s="1633"/>
      <c r="HA252" s="1633"/>
      <c r="HB252" s="1633"/>
      <c r="HC252" s="1633"/>
      <c r="HD252" s="1633"/>
      <c r="HE252" s="1633"/>
      <c r="HF252" s="1633"/>
      <c r="HG252" s="1633"/>
      <c r="HH252" s="1633"/>
      <c r="HI252" s="1633"/>
      <c r="HJ252" s="1633"/>
      <c r="HK252" s="1633"/>
      <c r="HL252" s="1633"/>
      <c r="HM252" s="1633"/>
      <c r="HN252" s="1633"/>
      <c r="HO252" s="1633"/>
      <c r="HP252" s="1633"/>
      <c r="HQ252" s="1633"/>
      <c r="HR252" s="1633"/>
      <c r="HS252" s="1633"/>
      <c r="HT252" s="1633"/>
      <c r="HU252" s="1633"/>
      <c r="HV252" s="1633"/>
      <c r="HW252" s="1633"/>
      <c r="HX252" s="1633"/>
      <c r="HY252" s="1633"/>
      <c r="HZ252" s="1633"/>
      <c r="IA252" s="1633"/>
      <c r="IB252" s="1633"/>
      <c r="IC252" s="1633"/>
      <c r="ID252" s="1633"/>
      <c r="IE252" s="1633"/>
      <c r="IF252" s="1633"/>
      <c r="IG252" s="1633"/>
      <c r="IH252" s="1633"/>
      <c r="II252" s="1633"/>
      <c r="IJ252" s="1633"/>
      <c r="IK252" s="1633"/>
      <c r="IL252" s="1633"/>
      <c r="IM252" s="1633"/>
      <c r="IN252" s="1633"/>
      <c r="IO252" s="1633"/>
      <c r="IP252" s="1633"/>
      <c r="IQ252" s="1633"/>
      <c r="IR252" s="1633"/>
      <c r="IS252" s="1633"/>
      <c r="IT252" s="1633"/>
      <c r="IU252" s="1633"/>
      <c r="IV252" s="1633"/>
      <c r="IW252" s="1633"/>
      <c r="IX252" s="1633"/>
      <c r="IY252" s="1633"/>
      <c r="IZ252" s="1633"/>
      <c r="JA252" s="1633"/>
      <c r="JB252" s="1633"/>
      <c r="JC252" s="1633"/>
      <c r="JD252" s="1633"/>
      <c r="JE252" s="1633"/>
      <c r="JF252" s="1633"/>
      <c r="JG252" s="1633"/>
      <c r="JH252" s="1633"/>
      <c r="JI252" s="1633"/>
      <c r="JJ252" s="1633"/>
      <c r="JK252" s="1633"/>
      <c r="JL252" s="1633"/>
      <c r="JM252" s="1633"/>
      <c r="JN252" s="1633"/>
      <c r="JO252" s="1633"/>
      <c r="JP252" s="1633"/>
      <c r="JQ252" s="1633"/>
      <c r="JR252" s="1633"/>
      <c r="JS252" s="1633"/>
      <c r="JT252" s="1633"/>
      <c r="JU252" s="1633"/>
      <c r="JV252" s="1633"/>
      <c r="JW252" s="1633"/>
      <c r="JX252" s="1633"/>
      <c r="JY252" s="1633"/>
      <c r="JZ252" s="1633"/>
      <c r="KA252" s="1633"/>
      <c r="KB252" s="1633"/>
      <c r="KC252" s="1633"/>
      <c r="KD252" s="1633"/>
      <c r="KE252" s="1633"/>
      <c r="KF252" s="1633"/>
      <c r="KG252" s="1633"/>
      <c r="KH252" s="1633"/>
      <c r="KI252" s="1633"/>
      <c r="KJ252" s="1633"/>
      <c r="KK252" s="1633"/>
      <c r="KL252" s="1633"/>
      <c r="KM252" s="1633"/>
      <c r="KN252" s="1633"/>
      <c r="KO252" s="1633"/>
      <c r="KP252" s="1633"/>
      <c r="KQ252" s="1633"/>
      <c r="KR252" s="1633"/>
      <c r="KS252" s="1633"/>
      <c r="KT252" s="1633"/>
      <c r="KU252" s="1633"/>
      <c r="KV252" s="1633"/>
      <c r="KW252" s="1633"/>
      <c r="KX252" s="1633"/>
      <c r="KY252" s="1633"/>
      <c r="KZ252" s="1633"/>
      <c r="LA252" s="1633"/>
      <c r="LB252" s="1633"/>
      <c r="LC252" s="1633"/>
      <c r="LD252" s="1633"/>
      <c r="LE252" s="1633"/>
      <c r="LF252" s="1633"/>
      <c r="LG252" s="1633"/>
      <c r="LH252" s="1633"/>
      <c r="LI252" s="1633"/>
      <c r="LJ252" s="1633"/>
      <c r="LK252" s="1633"/>
      <c r="LL252" s="1633"/>
      <c r="LM252" s="1633"/>
      <c r="LN252" s="1633"/>
      <c r="LO252" s="1642"/>
      <c r="LP252" s="1642"/>
      <c r="LQ252" s="1642"/>
      <c r="LR252" s="1642"/>
      <c r="LS252" s="1642"/>
      <c r="LT252" s="1642"/>
      <c r="LU252" s="1642"/>
      <c r="LV252" s="1643"/>
    </row>
    <row r="253" s="2140" customFormat="1" ht="45" customHeight="1" spans="1:334">
      <c r="A253" s="2417">
        <v>45868</v>
      </c>
      <c r="B253" s="1500" t="s">
        <v>713</v>
      </c>
      <c r="C253" s="1501" t="s">
        <v>115</v>
      </c>
      <c r="D253" s="1502">
        <v>4500175589</v>
      </c>
      <c r="E253" s="2253"/>
      <c r="F253" s="1502" t="s">
        <v>2434</v>
      </c>
      <c r="G253" s="1505" t="s">
        <v>2297</v>
      </c>
      <c r="H253" s="1505" t="s">
        <v>2297</v>
      </c>
      <c r="I253" s="1532" t="s">
        <v>2298</v>
      </c>
      <c r="J253" s="1522">
        <v>4224</v>
      </c>
      <c r="K253" s="1534">
        <v>0</v>
      </c>
      <c r="L253" s="1534">
        <v>96</v>
      </c>
      <c r="M253" s="1534">
        <f t="shared" si="153"/>
        <v>44</v>
      </c>
      <c r="N253" s="1536">
        <v>45910</v>
      </c>
      <c r="O253" s="1536">
        <f t="shared" si="175"/>
        <v>45908</v>
      </c>
      <c r="P253" s="1537">
        <v>45910</v>
      </c>
      <c r="Q253" s="1562" t="s">
        <v>78</v>
      </c>
      <c r="R253" s="2722">
        <v>4224</v>
      </c>
      <c r="S253" s="2722">
        <f t="shared" si="173"/>
        <v>0</v>
      </c>
      <c r="T253" s="2722"/>
      <c r="U253" s="2722" t="s">
        <v>829</v>
      </c>
      <c r="V253" s="1532"/>
      <c r="W253" s="1532" t="s">
        <v>111</v>
      </c>
      <c r="X253" s="1565">
        <v>45868</v>
      </c>
      <c r="Y253" s="1589" t="s">
        <v>88</v>
      </c>
      <c r="Z253" s="1589" t="s">
        <v>88</v>
      </c>
      <c r="AA253" s="1589" t="s">
        <v>2416</v>
      </c>
      <c r="AB253" s="1589"/>
      <c r="AC253" s="2311" t="s">
        <v>2435</v>
      </c>
      <c r="AD253" s="1590" t="s">
        <v>172</v>
      </c>
      <c r="AE253" s="2277">
        <v>0.8639</v>
      </c>
      <c r="AF253" s="2278">
        <f>AE253*J253</f>
        <v>3649.1136</v>
      </c>
      <c r="AG253" s="1504" t="s">
        <v>2418</v>
      </c>
      <c r="AH253" s="1609" t="s">
        <v>81</v>
      </c>
      <c r="AI253" s="2710"/>
      <c r="AJ253" s="2626">
        <v>10</v>
      </c>
      <c r="AK253" s="2627"/>
      <c r="AL253" s="2627">
        <f>J253</f>
        <v>4224</v>
      </c>
      <c r="AM253" s="2627"/>
      <c r="AN253" s="2627">
        <f>J253/24</f>
        <v>176</v>
      </c>
      <c r="AO253" s="2627"/>
      <c r="AP253" s="2627"/>
      <c r="AQ253" s="2641"/>
      <c r="AR253" s="1610"/>
      <c r="AS253" s="1610" t="s">
        <v>64</v>
      </c>
      <c r="AT253" s="1610">
        <f t="shared" si="159"/>
        <v>4224</v>
      </c>
      <c r="AU253" s="1610"/>
      <c r="AV253" s="2313">
        <f>J253/4</f>
        <v>1056</v>
      </c>
      <c r="AW253" s="2313"/>
      <c r="AX253" s="1637"/>
      <c r="AY253" s="1637"/>
      <c r="AZ253" s="1637"/>
      <c r="BA253" s="2647">
        <f>J253/4</f>
        <v>1056</v>
      </c>
      <c r="BB253" s="2647"/>
      <c r="BC253" s="2647">
        <f>J253/4</f>
        <v>1056</v>
      </c>
      <c r="BD253" s="2647">
        <f>J253/4</f>
        <v>1056</v>
      </c>
      <c r="BE253" s="2647"/>
      <c r="BF253" s="2185">
        <f t="shared" si="170"/>
        <v>1012</v>
      </c>
      <c r="BG253" s="2297">
        <f t="shared" si="155"/>
        <v>44</v>
      </c>
      <c r="BH253" s="1633"/>
      <c r="BI253" s="1633"/>
      <c r="BJ253" s="1633"/>
      <c r="BK253" s="1633"/>
      <c r="BL253" s="1633"/>
      <c r="BM253" s="1633"/>
      <c r="BN253" s="1633"/>
      <c r="BO253" s="1633"/>
      <c r="BP253" s="1633"/>
      <c r="BQ253" s="1633"/>
      <c r="BR253" s="1633"/>
      <c r="BS253" s="1633"/>
      <c r="BT253" s="1633"/>
      <c r="BU253" s="1633"/>
      <c r="BV253" s="1633"/>
      <c r="BW253" s="1633"/>
      <c r="BX253" s="1633"/>
      <c r="BY253" s="1633"/>
      <c r="BZ253" s="1633"/>
      <c r="CA253" s="1633"/>
      <c r="CB253" s="1633"/>
      <c r="CC253" s="1633"/>
      <c r="CD253" s="1633"/>
      <c r="CE253" s="1633"/>
      <c r="CF253" s="1633"/>
      <c r="CG253" s="1633"/>
      <c r="CH253" s="1633"/>
      <c r="CI253" s="1633"/>
      <c r="CJ253" s="1633"/>
      <c r="CK253" s="1633"/>
      <c r="CL253" s="1633"/>
      <c r="CM253" s="1633"/>
      <c r="CN253" s="1633"/>
      <c r="CO253" s="1633"/>
      <c r="CP253" s="1633"/>
      <c r="CQ253" s="1633"/>
      <c r="CR253" s="1633"/>
      <c r="CS253" s="1633"/>
      <c r="CT253" s="1633"/>
      <c r="CU253" s="1633"/>
      <c r="CV253" s="1633"/>
      <c r="CW253" s="1633"/>
      <c r="CX253" s="1633"/>
      <c r="CY253" s="1633"/>
      <c r="CZ253" s="1633"/>
      <c r="DA253" s="1633"/>
      <c r="DB253" s="1633"/>
      <c r="DC253" s="1633"/>
      <c r="DD253" s="1633"/>
      <c r="DE253" s="1633"/>
      <c r="DF253" s="1633"/>
      <c r="DG253" s="1633"/>
      <c r="DH253" s="1633"/>
      <c r="DI253" s="1633"/>
      <c r="DJ253" s="1633"/>
      <c r="DK253" s="1633"/>
      <c r="DL253" s="1633"/>
      <c r="DM253" s="1633"/>
      <c r="DN253" s="1633"/>
      <c r="DO253" s="1633"/>
      <c r="DP253" s="1633"/>
      <c r="DQ253" s="1633"/>
      <c r="DR253" s="1633"/>
      <c r="DS253" s="1633"/>
      <c r="DT253" s="1633"/>
      <c r="DU253" s="1633"/>
      <c r="DV253" s="1633"/>
      <c r="DW253" s="1633"/>
      <c r="DX253" s="1633"/>
      <c r="DY253" s="1633"/>
      <c r="DZ253" s="1633"/>
      <c r="EA253" s="1633"/>
      <c r="EB253" s="1633"/>
      <c r="EC253" s="1633"/>
      <c r="ED253" s="1633"/>
      <c r="EE253" s="1633"/>
      <c r="EF253" s="1633"/>
      <c r="EG253" s="1633"/>
      <c r="EH253" s="1633"/>
      <c r="EI253" s="1633"/>
      <c r="EJ253" s="1633"/>
      <c r="EK253" s="1633"/>
      <c r="EL253" s="1633"/>
      <c r="EM253" s="1633"/>
      <c r="EN253" s="1633"/>
      <c r="EO253" s="1633"/>
      <c r="EP253" s="1633"/>
      <c r="EQ253" s="1633"/>
      <c r="ER253" s="1633"/>
      <c r="ES253" s="1633"/>
      <c r="ET253" s="1633"/>
      <c r="EU253" s="1633"/>
      <c r="EV253" s="1633"/>
      <c r="EW253" s="1633"/>
      <c r="EX253" s="1633"/>
      <c r="EY253" s="1633"/>
      <c r="EZ253" s="1633"/>
      <c r="FA253" s="1633"/>
      <c r="FB253" s="1633"/>
      <c r="FC253" s="1633"/>
      <c r="FD253" s="1633"/>
      <c r="FE253" s="1633"/>
      <c r="FF253" s="1633"/>
      <c r="FG253" s="1633"/>
      <c r="FH253" s="1633"/>
      <c r="FI253" s="1633"/>
      <c r="FJ253" s="1633"/>
      <c r="FK253" s="1633"/>
      <c r="FL253" s="1633"/>
      <c r="FM253" s="1633"/>
      <c r="FN253" s="1633"/>
      <c r="FO253" s="1633"/>
      <c r="FP253" s="1633"/>
      <c r="FQ253" s="1633"/>
      <c r="FR253" s="1633"/>
      <c r="FS253" s="1633"/>
      <c r="FT253" s="1633"/>
      <c r="FU253" s="1633"/>
      <c r="FV253" s="1633"/>
      <c r="FW253" s="1633"/>
      <c r="FX253" s="1633"/>
      <c r="FY253" s="1633"/>
      <c r="FZ253" s="1633"/>
      <c r="GA253" s="1633"/>
      <c r="GB253" s="1633"/>
      <c r="GC253" s="1633"/>
      <c r="GD253" s="1633"/>
      <c r="GE253" s="1633"/>
      <c r="GF253" s="1633"/>
      <c r="GG253" s="1633"/>
      <c r="GH253" s="1633"/>
      <c r="GI253" s="1633"/>
      <c r="GJ253" s="1633"/>
      <c r="GK253" s="1633"/>
      <c r="GL253" s="1633"/>
      <c r="GM253" s="1633"/>
      <c r="GN253" s="1633"/>
      <c r="GO253" s="1633"/>
      <c r="GP253" s="1633"/>
      <c r="GQ253" s="1633"/>
      <c r="GR253" s="1633"/>
      <c r="GS253" s="1633"/>
      <c r="GT253" s="1633"/>
      <c r="GU253" s="1633"/>
      <c r="GV253" s="1633"/>
      <c r="GW253" s="1633"/>
      <c r="GX253" s="1633"/>
      <c r="GY253" s="1633"/>
      <c r="GZ253" s="1633"/>
      <c r="HA253" s="1633"/>
      <c r="HB253" s="1633"/>
      <c r="HC253" s="1633"/>
      <c r="HD253" s="1633"/>
      <c r="HE253" s="1633"/>
      <c r="HF253" s="1633"/>
      <c r="HG253" s="1633"/>
      <c r="HH253" s="1633"/>
      <c r="HI253" s="1633"/>
      <c r="HJ253" s="1633"/>
      <c r="HK253" s="1633"/>
      <c r="HL253" s="1633"/>
      <c r="HM253" s="1633"/>
      <c r="HN253" s="1633"/>
      <c r="HO253" s="1633"/>
      <c r="HP253" s="1633"/>
      <c r="HQ253" s="1633"/>
      <c r="HR253" s="1633"/>
      <c r="HS253" s="1633"/>
      <c r="HT253" s="1633"/>
      <c r="HU253" s="1633"/>
      <c r="HV253" s="1633"/>
      <c r="HW253" s="1633"/>
      <c r="HX253" s="1633"/>
      <c r="HY253" s="1633"/>
      <c r="HZ253" s="1633"/>
      <c r="IA253" s="1633"/>
      <c r="IB253" s="1633"/>
      <c r="IC253" s="1633"/>
      <c r="ID253" s="1633"/>
      <c r="IE253" s="1633"/>
      <c r="IF253" s="1633"/>
      <c r="IG253" s="1633"/>
      <c r="IH253" s="1633"/>
      <c r="II253" s="1633"/>
      <c r="IJ253" s="1633"/>
      <c r="IK253" s="1633"/>
      <c r="IL253" s="1633"/>
      <c r="IM253" s="1633"/>
      <c r="IN253" s="1633"/>
      <c r="IO253" s="1633"/>
      <c r="IP253" s="1633"/>
      <c r="IQ253" s="1633"/>
      <c r="IR253" s="1633"/>
      <c r="IS253" s="1633"/>
      <c r="IT253" s="1633"/>
      <c r="IU253" s="1633"/>
      <c r="IV253" s="1633"/>
      <c r="IW253" s="1633"/>
      <c r="IX253" s="1633"/>
      <c r="IY253" s="1633"/>
      <c r="IZ253" s="1633"/>
      <c r="JA253" s="1633"/>
      <c r="JB253" s="1633"/>
      <c r="JC253" s="1633"/>
      <c r="JD253" s="1633"/>
      <c r="JE253" s="1633"/>
      <c r="JF253" s="1633"/>
      <c r="JG253" s="1633"/>
      <c r="JH253" s="1633"/>
      <c r="JI253" s="1633"/>
      <c r="JJ253" s="1633"/>
      <c r="JK253" s="1633"/>
      <c r="JL253" s="1633"/>
      <c r="JM253" s="1633"/>
      <c r="JN253" s="1633"/>
      <c r="JO253" s="1633"/>
      <c r="JP253" s="1633"/>
      <c r="JQ253" s="1633"/>
      <c r="JR253" s="1633"/>
      <c r="JS253" s="1633"/>
      <c r="JT253" s="1633"/>
      <c r="JU253" s="1633"/>
      <c r="JV253" s="1633"/>
      <c r="JW253" s="1633"/>
      <c r="JX253" s="1633"/>
      <c r="JY253" s="1633"/>
      <c r="JZ253" s="1633"/>
      <c r="KA253" s="1633"/>
      <c r="KB253" s="1633"/>
      <c r="KC253" s="1633"/>
      <c r="KD253" s="1633"/>
      <c r="KE253" s="1633"/>
      <c r="KF253" s="1633"/>
      <c r="KG253" s="1633"/>
      <c r="KH253" s="1633"/>
      <c r="KI253" s="1633"/>
      <c r="KJ253" s="1633"/>
      <c r="KK253" s="1633"/>
      <c r="KL253" s="1633"/>
      <c r="KM253" s="1633"/>
      <c r="KN253" s="1633"/>
      <c r="KO253" s="1633"/>
      <c r="KP253" s="1633"/>
      <c r="KQ253" s="1633"/>
      <c r="KR253" s="1633"/>
      <c r="KS253" s="1633"/>
      <c r="KT253" s="1633"/>
      <c r="KU253" s="1633"/>
      <c r="KV253" s="1633"/>
      <c r="KW253" s="1633"/>
      <c r="KX253" s="1633"/>
      <c r="KY253" s="1633"/>
      <c r="KZ253" s="1633"/>
      <c r="LA253" s="1633"/>
      <c r="LB253" s="1633"/>
      <c r="LC253" s="1633"/>
      <c r="LD253" s="1633"/>
      <c r="LE253" s="1633"/>
      <c r="LF253" s="1633"/>
      <c r="LG253" s="1633"/>
      <c r="LH253" s="1633"/>
      <c r="LI253" s="1633"/>
      <c r="LJ253" s="1633"/>
      <c r="LK253" s="1633"/>
      <c r="LL253" s="1633"/>
      <c r="LM253" s="1633"/>
      <c r="LN253" s="1633"/>
      <c r="LO253" s="1642"/>
      <c r="LP253" s="1642"/>
      <c r="LQ253" s="1642"/>
      <c r="LR253" s="1642"/>
      <c r="LS253" s="1642"/>
      <c r="LT253" s="1642"/>
      <c r="LU253" s="1642"/>
      <c r="LV253" s="1643"/>
    </row>
    <row r="254" s="2140" customFormat="1" ht="45" customHeight="1" spans="1:334">
      <c r="A254" s="2417">
        <v>45855</v>
      </c>
      <c r="B254" s="1500" t="s">
        <v>173</v>
      </c>
      <c r="C254" s="1501" t="s">
        <v>98</v>
      </c>
      <c r="D254" s="1502">
        <v>4500174186</v>
      </c>
      <c r="E254" s="2253" t="s">
        <v>2436</v>
      </c>
      <c r="F254" s="1502" t="s">
        <v>2437</v>
      </c>
      <c r="G254" s="1505" t="s">
        <v>1859</v>
      </c>
      <c r="H254" s="1505" t="s">
        <v>1859</v>
      </c>
      <c r="I254" s="1532" t="s">
        <v>1861</v>
      </c>
      <c r="J254" s="1522">
        <v>2640</v>
      </c>
      <c r="K254" s="1534">
        <v>12</v>
      </c>
      <c r="L254" s="1534">
        <v>2640</v>
      </c>
      <c r="M254" s="1534">
        <f t="shared" ref="M254:M317" si="177">J254/L254</f>
        <v>1</v>
      </c>
      <c r="N254" s="1536">
        <v>45908</v>
      </c>
      <c r="O254" s="1536">
        <f t="shared" si="175"/>
        <v>45906</v>
      </c>
      <c r="P254" s="1537" t="s">
        <v>489</v>
      </c>
      <c r="Q254" s="1562" t="s">
        <v>78</v>
      </c>
      <c r="R254" s="2722">
        <v>2640</v>
      </c>
      <c r="S254" s="2722">
        <f t="shared" si="173"/>
        <v>0</v>
      </c>
      <c r="T254" s="2722"/>
      <c r="U254" s="2722" t="s">
        <v>829</v>
      </c>
      <c r="V254" s="1532"/>
      <c r="W254" s="1532" t="s">
        <v>111</v>
      </c>
      <c r="X254" s="1565" t="s">
        <v>2163</v>
      </c>
      <c r="Y254" s="1589" t="s">
        <v>88</v>
      </c>
      <c r="Z254" s="1589" t="s">
        <v>2394</v>
      </c>
      <c r="AA254" s="1589" t="s">
        <v>2395</v>
      </c>
      <c r="AB254" s="1589" t="s">
        <v>745</v>
      </c>
      <c r="AC254" s="1580" t="s">
        <v>2166</v>
      </c>
      <c r="AD254" s="1590" t="s">
        <v>181</v>
      </c>
      <c r="AE254" s="2277">
        <v>1510.51</v>
      </c>
      <c r="AF254" s="2278">
        <f>AE254*M254</f>
        <v>1510.51</v>
      </c>
      <c r="AG254" s="1504" t="s">
        <v>2438</v>
      </c>
      <c r="AH254" s="1609" t="s">
        <v>81</v>
      </c>
      <c r="AI254" s="2710"/>
      <c r="AJ254" s="2626">
        <v>10</v>
      </c>
      <c r="AK254" s="2627">
        <f t="shared" ref="AK254:AK302" si="178">J254</f>
        <v>2640</v>
      </c>
      <c r="AL254" s="2627"/>
      <c r="AM254" s="2627"/>
      <c r="AN254" s="2627"/>
      <c r="AO254" s="2627"/>
      <c r="AP254" s="2627">
        <f>J254/12</f>
        <v>220</v>
      </c>
      <c r="AQ254" s="2641"/>
      <c r="AR254" s="1610"/>
      <c r="AS254" s="1610" t="s">
        <v>63</v>
      </c>
      <c r="AT254" s="1610">
        <f t="shared" si="159"/>
        <v>2640</v>
      </c>
      <c r="AU254" s="1610"/>
      <c r="AV254" s="1622">
        <f t="shared" ref="AV254:AV259" si="179">J254/10</f>
        <v>264</v>
      </c>
      <c r="AW254" s="1622">
        <f t="shared" ref="AW254:AW259" si="180">J254/10</f>
        <v>264</v>
      </c>
      <c r="AX254" s="1622">
        <f t="shared" ref="AX254:AX259" si="181">J254/10</f>
        <v>264</v>
      </c>
      <c r="AY254" s="1622">
        <f t="shared" ref="AY254:AY259" si="182">J254/10</f>
        <v>264</v>
      </c>
      <c r="AZ254" s="1622">
        <f t="shared" ref="AZ254:AZ259" si="183">J254/10</f>
        <v>264</v>
      </c>
      <c r="BA254" s="1622">
        <f t="shared" ref="BA254:BA259" si="184">J254/10</f>
        <v>264</v>
      </c>
      <c r="BB254" s="1622">
        <f t="shared" ref="BB254:BB259" si="185">J254/10</f>
        <v>264</v>
      </c>
      <c r="BC254" s="1622">
        <f t="shared" ref="BC254:BC259" si="186">J254/10</f>
        <v>264</v>
      </c>
      <c r="BD254" s="1622">
        <f t="shared" ref="BD254:BD259" si="187">J254/10</f>
        <v>264</v>
      </c>
      <c r="BE254" s="1622">
        <f t="shared" ref="BE254:BE259" si="188">J254/10</f>
        <v>264</v>
      </c>
      <c r="BF254" s="1622">
        <f t="shared" si="170"/>
        <v>253</v>
      </c>
      <c r="BG254" s="2648">
        <f t="shared" si="155"/>
        <v>11</v>
      </c>
      <c r="BH254" s="1633"/>
      <c r="BI254" s="1633"/>
      <c r="BJ254" s="1633"/>
      <c r="BK254" s="1633"/>
      <c r="BL254" s="1633"/>
      <c r="BM254" s="1633"/>
      <c r="BN254" s="1633"/>
      <c r="BO254" s="1633"/>
      <c r="BP254" s="1633"/>
      <c r="BQ254" s="1633"/>
      <c r="BR254" s="1633"/>
      <c r="BS254" s="1633"/>
      <c r="BT254" s="1633"/>
      <c r="BU254" s="1633"/>
      <c r="BV254" s="1633"/>
      <c r="BW254" s="1633"/>
      <c r="BX254" s="1633"/>
      <c r="BY254" s="1633"/>
      <c r="BZ254" s="1633"/>
      <c r="CA254" s="1633"/>
      <c r="CB254" s="1633"/>
      <c r="CC254" s="1633"/>
      <c r="CD254" s="1633"/>
      <c r="CE254" s="1633"/>
      <c r="CF254" s="1633"/>
      <c r="CG254" s="1633"/>
      <c r="CH254" s="1633"/>
      <c r="CI254" s="1633"/>
      <c r="CJ254" s="1633"/>
      <c r="CK254" s="1633"/>
      <c r="CL254" s="1633"/>
      <c r="CM254" s="1633"/>
      <c r="CN254" s="1633"/>
      <c r="CO254" s="1633"/>
      <c r="CP254" s="1633"/>
      <c r="CQ254" s="1633"/>
      <c r="CR254" s="1633"/>
      <c r="CS254" s="1633"/>
      <c r="CT254" s="1633"/>
      <c r="CU254" s="1633"/>
      <c r="CV254" s="1633"/>
      <c r="CW254" s="1633"/>
      <c r="CX254" s="1633"/>
      <c r="CY254" s="1633"/>
      <c r="CZ254" s="1633"/>
      <c r="DA254" s="1633"/>
      <c r="DB254" s="1633"/>
      <c r="DC254" s="1633"/>
      <c r="DD254" s="1633"/>
      <c r="DE254" s="1633"/>
      <c r="DF254" s="1633"/>
      <c r="DG254" s="1633"/>
      <c r="DH254" s="1633"/>
      <c r="DI254" s="1633"/>
      <c r="DJ254" s="1633"/>
      <c r="DK254" s="1633"/>
      <c r="DL254" s="1633"/>
      <c r="DM254" s="1633"/>
      <c r="DN254" s="1633"/>
      <c r="DO254" s="1633"/>
      <c r="DP254" s="1633"/>
      <c r="DQ254" s="1633"/>
      <c r="DR254" s="1633"/>
      <c r="DS254" s="1633"/>
      <c r="DT254" s="1633"/>
      <c r="DU254" s="1633"/>
      <c r="DV254" s="1633"/>
      <c r="DW254" s="1633"/>
      <c r="DX254" s="1633"/>
      <c r="DY254" s="1633"/>
      <c r="DZ254" s="1633"/>
      <c r="EA254" s="1633"/>
      <c r="EB254" s="1633"/>
      <c r="EC254" s="1633"/>
      <c r="ED254" s="1633"/>
      <c r="EE254" s="1633"/>
      <c r="EF254" s="1633"/>
      <c r="EG254" s="1633"/>
      <c r="EH254" s="1633"/>
      <c r="EI254" s="1633"/>
      <c r="EJ254" s="1633"/>
      <c r="EK254" s="1633"/>
      <c r="EL254" s="1633"/>
      <c r="EM254" s="1633"/>
      <c r="EN254" s="1633"/>
      <c r="EO254" s="1633"/>
      <c r="EP254" s="1633"/>
      <c r="EQ254" s="1633"/>
      <c r="ER254" s="1633"/>
      <c r="ES254" s="1633"/>
      <c r="ET254" s="1633"/>
      <c r="EU254" s="1633"/>
      <c r="EV254" s="1633"/>
      <c r="EW254" s="1633"/>
      <c r="EX254" s="1633"/>
      <c r="EY254" s="1633"/>
      <c r="EZ254" s="1633"/>
      <c r="FA254" s="1633"/>
      <c r="FB254" s="1633"/>
      <c r="FC254" s="1633"/>
      <c r="FD254" s="1633"/>
      <c r="FE254" s="1633"/>
      <c r="FF254" s="1633"/>
      <c r="FG254" s="1633"/>
      <c r="FH254" s="1633"/>
      <c r="FI254" s="1633"/>
      <c r="FJ254" s="1633"/>
      <c r="FK254" s="1633"/>
      <c r="FL254" s="1633"/>
      <c r="FM254" s="1633"/>
      <c r="FN254" s="1633"/>
      <c r="FO254" s="1633"/>
      <c r="FP254" s="1633"/>
      <c r="FQ254" s="1633"/>
      <c r="FR254" s="1633"/>
      <c r="FS254" s="1633"/>
      <c r="FT254" s="1633"/>
      <c r="FU254" s="1633"/>
      <c r="FV254" s="1633"/>
      <c r="FW254" s="1633"/>
      <c r="FX254" s="1633"/>
      <c r="FY254" s="1633"/>
      <c r="FZ254" s="1633"/>
      <c r="GA254" s="1633"/>
      <c r="GB254" s="1633"/>
      <c r="GC254" s="1633"/>
      <c r="GD254" s="1633"/>
      <c r="GE254" s="1633"/>
      <c r="GF254" s="1633"/>
      <c r="GG254" s="1633"/>
      <c r="GH254" s="1633"/>
      <c r="GI254" s="1633"/>
      <c r="GJ254" s="1633"/>
      <c r="GK254" s="1633"/>
      <c r="GL254" s="1633"/>
      <c r="GM254" s="1633"/>
      <c r="GN254" s="1633"/>
      <c r="GO254" s="1633"/>
      <c r="GP254" s="1633"/>
      <c r="GQ254" s="1633"/>
      <c r="GR254" s="1633"/>
      <c r="GS254" s="1633"/>
      <c r="GT254" s="1633"/>
      <c r="GU254" s="1633"/>
      <c r="GV254" s="1633"/>
      <c r="GW254" s="1633"/>
      <c r="GX254" s="1633"/>
      <c r="GY254" s="1633"/>
      <c r="GZ254" s="1633"/>
      <c r="HA254" s="1633"/>
      <c r="HB254" s="1633"/>
      <c r="HC254" s="1633"/>
      <c r="HD254" s="1633"/>
      <c r="HE254" s="1633"/>
      <c r="HF254" s="1633"/>
      <c r="HG254" s="1633"/>
      <c r="HH254" s="1633"/>
      <c r="HI254" s="1633"/>
      <c r="HJ254" s="1633"/>
      <c r="HK254" s="1633"/>
      <c r="HL254" s="1633"/>
      <c r="HM254" s="1633"/>
      <c r="HN254" s="1633"/>
      <c r="HO254" s="1633"/>
      <c r="HP254" s="1633"/>
      <c r="HQ254" s="1633"/>
      <c r="HR254" s="1633"/>
      <c r="HS254" s="1633"/>
      <c r="HT254" s="1633"/>
      <c r="HU254" s="1633"/>
      <c r="HV254" s="1633"/>
      <c r="HW254" s="1633"/>
      <c r="HX254" s="1633"/>
      <c r="HY254" s="1633"/>
      <c r="HZ254" s="1633"/>
      <c r="IA254" s="1633"/>
      <c r="IB254" s="1633"/>
      <c r="IC254" s="1633"/>
      <c r="ID254" s="1633"/>
      <c r="IE254" s="1633"/>
      <c r="IF254" s="1633"/>
      <c r="IG254" s="1633"/>
      <c r="IH254" s="1633"/>
      <c r="II254" s="1633"/>
      <c r="IJ254" s="1633"/>
      <c r="IK254" s="1633"/>
      <c r="IL254" s="1633"/>
      <c r="IM254" s="1633"/>
      <c r="IN254" s="1633"/>
      <c r="IO254" s="1633"/>
      <c r="IP254" s="1633"/>
      <c r="IQ254" s="1633"/>
      <c r="IR254" s="1633"/>
      <c r="IS254" s="1633"/>
      <c r="IT254" s="1633"/>
      <c r="IU254" s="1633"/>
      <c r="IV254" s="1633"/>
      <c r="IW254" s="1633"/>
      <c r="IX254" s="1633"/>
      <c r="IY254" s="1633"/>
      <c r="IZ254" s="1633"/>
      <c r="JA254" s="1633"/>
      <c r="JB254" s="1633"/>
      <c r="JC254" s="1633"/>
      <c r="JD254" s="1633"/>
      <c r="JE254" s="1633"/>
      <c r="JF254" s="1633"/>
      <c r="JG254" s="1633"/>
      <c r="JH254" s="1633"/>
      <c r="JI254" s="1633"/>
      <c r="JJ254" s="1633"/>
      <c r="JK254" s="1633"/>
      <c r="JL254" s="1633"/>
      <c r="JM254" s="1633"/>
      <c r="JN254" s="1633"/>
      <c r="JO254" s="1633"/>
      <c r="JP254" s="1633"/>
      <c r="JQ254" s="1633"/>
      <c r="JR254" s="1633"/>
      <c r="JS254" s="1633"/>
      <c r="JT254" s="1633"/>
      <c r="JU254" s="1633"/>
      <c r="JV254" s="1633"/>
      <c r="JW254" s="1633"/>
      <c r="JX254" s="1633"/>
      <c r="JY254" s="1633"/>
      <c r="JZ254" s="1633"/>
      <c r="KA254" s="1633"/>
      <c r="KB254" s="1633"/>
      <c r="KC254" s="1633"/>
      <c r="KD254" s="1633"/>
      <c r="KE254" s="1633"/>
      <c r="KF254" s="1633"/>
      <c r="KG254" s="1633"/>
      <c r="KH254" s="1633"/>
      <c r="KI254" s="1633"/>
      <c r="KJ254" s="1633"/>
      <c r="KK254" s="1633"/>
      <c r="KL254" s="1633"/>
      <c r="KM254" s="1633"/>
      <c r="KN254" s="1633"/>
      <c r="KO254" s="1633"/>
      <c r="KP254" s="1633"/>
      <c r="KQ254" s="1633"/>
      <c r="KR254" s="1633"/>
      <c r="KS254" s="1633"/>
      <c r="KT254" s="1633"/>
      <c r="KU254" s="1633"/>
      <c r="KV254" s="1633"/>
      <c r="KW254" s="1633"/>
      <c r="KX254" s="1633"/>
      <c r="KY254" s="1633"/>
      <c r="KZ254" s="1633"/>
      <c r="LA254" s="1633"/>
      <c r="LB254" s="1633"/>
      <c r="LC254" s="1633"/>
      <c r="LD254" s="1633"/>
      <c r="LE254" s="1633"/>
      <c r="LF254" s="1633"/>
      <c r="LG254" s="1633"/>
      <c r="LH254" s="1633"/>
      <c r="LI254" s="1633"/>
      <c r="LJ254" s="1633"/>
      <c r="LK254" s="1633"/>
      <c r="LL254" s="1633"/>
      <c r="LM254" s="1633"/>
      <c r="LN254" s="1633"/>
      <c r="LO254" s="1642"/>
      <c r="LP254" s="1642"/>
      <c r="LQ254" s="1642"/>
      <c r="LR254" s="1642"/>
      <c r="LS254" s="1642"/>
      <c r="LT254" s="1642"/>
      <c r="LU254" s="1642"/>
      <c r="LV254" s="1643"/>
    </row>
    <row r="255" s="2140" customFormat="1" ht="45" customHeight="1" spans="1:334">
      <c r="A255" s="2417">
        <v>45855</v>
      </c>
      <c r="B255" s="1500" t="s">
        <v>173</v>
      </c>
      <c r="C255" s="1501" t="s">
        <v>98</v>
      </c>
      <c r="D255" s="1502">
        <v>4500174186</v>
      </c>
      <c r="E255" s="2253" t="s">
        <v>2439</v>
      </c>
      <c r="F255" s="1502" t="s">
        <v>2440</v>
      </c>
      <c r="G255" s="1505" t="s">
        <v>1859</v>
      </c>
      <c r="H255" s="1505" t="s">
        <v>1859</v>
      </c>
      <c r="I255" s="1532" t="s">
        <v>1861</v>
      </c>
      <c r="J255" s="1522">
        <v>13200</v>
      </c>
      <c r="K255" s="1534">
        <v>12</v>
      </c>
      <c r="L255" s="1534">
        <v>2640</v>
      </c>
      <c r="M255" s="1534">
        <f t="shared" si="177"/>
        <v>5</v>
      </c>
      <c r="N255" s="1536">
        <v>45908</v>
      </c>
      <c r="O255" s="1536">
        <f t="shared" si="175"/>
        <v>45906</v>
      </c>
      <c r="P255" s="1537" t="s">
        <v>489</v>
      </c>
      <c r="Q255" s="1562" t="s">
        <v>78</v>
      </c>
      <c r="R255" s="2722">
        <f>5280+7920</f>
        <v>13200</v>
      </c>
      <c r="S255" s="2722">
        <f t="shared" si="173"/>
        <v>0</v>
      </c>
      <c r="T255" s="2722"/>
      <c r="U255" s="2722" t="s">
        <v>829</v>
      </c>
      <c r="V255" s="1532" t="s">
        <v>1153</v>
      </c>
      <c r="W255" s="1532" t="s">
        <v>111</v>
      </c>
      <c r="X255" s="1565" t="s">
        <v>2163</v>
      </c>
      <c r="Y255" s="1589" t="s">
        <v>88</v>
      </c>
      <c r="Z255" s="1589" t="s">
        <v>2394</v>
      </c>
      <c r="AA255" s="1589" t="s">
        <v>2395</v>
      </c>
      <c r="AB255" s="1589" t="s">
        <v>745</v>
      </c>
      <c r="AC255" s="1580" t="s">
        <v>2166</v>
      </c>
      <c r="AD255" s="1590" t="s">
        <v>181</v>
      </c>
      <c r="AE255" s="2277">
        <v>1510.512</v>
      </c>
      <c r="AF255" s="2278">
        <f>AE255*M255</f>
        <v>7552.56</v>
      </c>
      <c r="AG255" s="1504" t="s">
        <v>2441</v>
      </c>
      <c r="AH255" s="1609" t="s">
        <v>81</v>
      </c>
      <c r="AI255" s="2710"/>
      <c r="AJ255" s="2626">
        <v>10</v>
      </c>
      <c r="AK255" s="2627">
        <f t="shared" si="178"/>
        <v>13200</v>
      </c>
      <c r="AL255" s="2627"/>
      <c r="AM255" s="2627"/>
      <c r="AN255" s="2627"/>
      <c r="AO255" s="2627"/>
      <c r="AP255" s="2627">
        <f>J255/12</f>
        <v>1100</v>
      </c>
      <c r="AQ255" s="2641"/>
      <c r="AR255" s="1610"/>
      <c r="AS255" s="1610" t="s">
        <v>63</v>
      </c>
      <c r="AT255" s="1610">
        <f t="shared" si="159"/>
        <v>13200</v>
      </c>
      <c r="AU255" s="1610"/>
      <c r="AV255" s="1622">
        <f t="shared" si="179"/>
        <v>1320</v>
      </c>
      <c r="AW255" s="1622">
        <f t="shared" si="180"/>
        <v>1320</v>
      </c>
      <c r="AX255" s="1622">
        <f t="shared" si="181"/>
        <v>1320</v>
      </c>
      <c r="AY255" s="1622">
        <f t="shared" si="182"/>
        <v>1320</v>
      </c>
      <c r="AZ255" s="1622">
        <f t="shared" si="183"/>
        <v>1320</v>
      </c>
      <c r="BA255" s="1622">
        <f t="shared" si="184"/>
        <v>1320</v>
      </c>
      <c r="BB255" s="1622">
        <f t="shared" si="185"/>
        <v>1320</v>
      </c>
      <c r="BC255" s="1622">
        <f t="shared" si="186"/>
        <v>1320</v>
      </c>
      <c r="BD255" s="1622">
        <f t="shared" si="187"/>
        <v>1320</v>
      </c>
      <c r="BE255" s="1622">
        <f t="shared" si="188"/>
        <v>1320</v>
      </c>
      <c r="BF255" s="1622">
        <f t="shared" si="170"/>
        <v>1265</v>
      </c>
      <c r="BG255" s="2648">
        <f t="shared" si="155"/>
        <v>55</v>
      </c>
      <c r="BH255" s="1633"/>
      <c r="BI255" s="1633"/>
      <c r="BJ255" s="1633"/>
      <c r="BK255" s="1633"/>
      <c r="BL255" s="1633"/>
      <c r="BM255" s="1633"/>
      <c r="BN255" s="1633"/>
      <c r="BO255" s="1633"/>
      <c r="BP255" s="1633"/>
      <c r="BQ255" s="1633"/>
      <c r="BR255" s="1633"/>
      <c r="BS255" s="1633"/>
      <c r="BT255" s="1633"/>
      <c r="BU255" s="1633"/>
      <c r="BV255" s="1633"/>
      <c r="BW255" s="1633"/>
      <c r="BX255" s="1633"/>
      <c r="BY255" s="1633"/>
      <c r="BZ255" s="1633"/>
      <c r="CA255" s="1633"/>
      <c r="CB255" s="1633"/>
      <c r="CC255" s="1633"/>
      <c r="CD255" s="1633"/>
      <c r="CE255" s="1633"/>
      <c r="CF255" s="1633"/>
      <c r="CG255" s="1633"/>
      <c r="CH255" s="1633"/>
      <c r="CI255" s="1633"/>
      <c r="CJ255" s="1633"/>
      <c r="CK255" s="1633"/>
      <c r="CL255" s="1633"/>
      <c r="CM255" s="1633"/>
      <c r="CN255" s="1633"/>
      <c r="CO255" s="1633"/>
      <c r="CP255" s="1633"/>
      <c r="CQ255" s="1633"/>
      <c r="CR255" s="1633"/>
      <c r="CS255" s="1633"/>
      <c r="CT255" s="1633"/>
      <c r="CU255" s="1633"/>
      <c r="CV255" s="1633"/>
      <c r="CW255" s="1633"/>
      <c r="CX255" s="1633"/>
      <c r="CY255" s="1633"/>
      <c r="CZ255" s="1633"/>
      <c r="DA255" s="1633"/>
      <c r="DB255" s="1633"/>
      <c r="DC255" s="1633"/>
      <c r="DD255" s="1633"/>
      <c r="DE255" s="1633"/>
      <c r="DF255" s="1633"/>
      <c r="DG255" s="1633"/>
      <c r="DH255" s="1633"/>
      <c r="DI255" s="1633"/>
      <c r="DJ255" s="1633"/>
      <c r="DK255" s="1633"/>
      <c r="DL255" s="1633"/>
      <c r="DM255" s="1633"/>
      <c r="DN255" s="1633"/>
      <c r="DO255" s="1633"/>
      <c r="DP255" s="1633"/>
      <c r="DQ255" s="1633"/>
      <c r="DR255" s="1633"/>
      <c r="DS255" s="1633"/>
      <c r="DT255" s="1633"/>
      <c r="DU255" s="1633"/>
      <c r="DV255" s="1633"/>
      <c r="DW255" s="1633"/>
      <c r="DX255" s="1633"/>
      <c r="DY255" s="1633"/>
      <c r="DZ255" s="1633"/>
      <c r="EA255" s="1633"/>
      <c r="EB255" s="1633"/>
      <c r="EC255" s="1633"/>
      <c r="ED255" s="1633"/>
      <c r="EE255" s="1633"/>
      <c r="EF255" s="1633"/>
      <c r="EG255" s="1633"/>
      <c r="EH255" s="1633"/>
      <c r="EI255" s="1633"/>
      <c r="EJ255" s="1633"/>
      <c r="EK255" s="1633"/>
      <c r="EL255" s="1633"/>
      <c r="EM255" s="1633"/>
      <c r="EN255" s="1633"/>
      <c r="EO255" s="1633"/>
      <c r="EP255" s="1633"/>
      <c r="EQ255" s="1633"/>
      <c r="ER255" s="1633"/>
      <c r="ES255" s="1633"/>
      <c r="ET255" s="1633"/>
      <c r="EU255" s="1633"/>
      <c r="EV255" s="1633"/>
      <c r="EW255" s="1633"/>
      <c r="EX255" s="1633"/>
      <c r="EY255" s="1633"/>
      <c r="EZ255" s="1633"/>
      <c r="FA255" s="1633"/>
      <c r="FB255" s="1633"/>
      <c r="FC255" s="1633"/>
      <c r="FD255" s="1633"/>
      <c r="FE255" s="1633"/>
      <c r="FF255" s="1633"/>
      <c r="FG255" s="1633"/>
      <c r="FH255" s="1633"/>
      <c r="FI255" s="1633"/>
      <c r="FJ255" s="1633"/>
      <c r="FK255" s="1633"/>
      <c r="FL255" s="1633"/>
      <c r="FM255" s="1633"/>
      <c r="FN255" s="1633"/>
      <c r="FO255" s="1633"/>
      <c r="FP255" s="1633"/>
      <c r="FQ255" s="1633"/>
      <c r="FR255" s="1633"/>
      <c r="FS255" s="1633"/>
      <c r="FT255" s="1633"/>
      <c r="FU255" s="1633"/>
      <c r="FV255" s="1633"/>
      <c r="FW255" s="1633"/>
      <c r="FX255" s="1633"/>
      <c r="FY255" s="1633"/>
      <c r="FZ255" s="1633"/>
      <c r="GA255" s="1633"/>
      <c r="GB255" s="1633"/>
      <c r="GC255" s="1633"/>
      <c r="GD255" s="1633"/>
      <c r="GE255" s="1633"/>
      <c r="GF255" s="1633"/>
      <c r="GG255" s="1633"/>
      <c r="GH255" s="1633"/>
      <c r="GI255" s="1633"/>
      <c r="GJ255" s="1633"/>
      <c r="GK255" s="1633"/>
      <c r="GL255" s="1633"/>
      <c r="GM255" s="1633"/>
      <c r="GN255" s="1633"/>
      <c r="GO255" s="1633"/>
      <c r="GP255" s="1633"/>
      <c r="GQ255" s="1633"/>
      <c r="GR255" s="1633"/>
      <c r="GS255" s="1633"/>
      <c r="GT255" s="1633"/>
      <c r="GU255" s="1633"/>
      <c r="GV255" s="1633"/>
      <c r="GW255" s="1633"/>
      <c r="GX255" s="1633"/>
      <c r="GY255" s="1633"/>
      <c r="GZ255" s="1633"/>
      <c r="HA255" s="1633"/>
      <c r="HB255" s="1633"/>
      <c r="HC255" s="1633"/>
      <c r="HD255" s="1633"/>
      <c r="HE255" s="1633"/>
      <c r="HF255" s="1633"/>
      <c r="HG255" s="1633"/>
      <c r="HH255" s="1633"/>
      <c r="HI255" s="1633"/>
      <c r="HJ255" s="1633"/>
      <c r="HK255" s="1633"/>
      <c r="HL255" s="1633"/>
      <c r="HM255" s="1633"/>
      <c r="HN255" s="1633"/>
      <c r="HO255" s="1633"/>
      <c r="HP255" s="1633"/>
      <c r="HQ255" s="1633"/>
      <c r="HR255" s="1633"/>
      <c r="HS255" s="1633"/>
      <c r="HT255" s="1633"/>
      <c r="HU255" s="1633"/>
      <c r="HV255" s="1633"/>
      <c r="HW255" s="1633"/>
      <c r="HX255" s="1633"/>
      <c r="HY255" s="1633"/>
      <c r="HZ255" s="1633"/>
      <c r="IA255" s="1633"/>
      <c r="IB255" s="1633"/>
      <c r="IC255" s="1633"/>
      <c r="ID255" s="1633"/>
      <c r="IE255" s="1633"/>
      <c r="IF255" s="1633"/>
      <c r="IG255" s="1633"/>
      <c r="IH255" s="1633"/>
      <c r="II255" s="1633"/>
      <c r="IJ255" s="1633"/>
      <c r="IK255" s="1633"/>
      <c r="IL255" s="1633"/>
      <c r="IM255" s="1633"/>
      <c r="IN255" s="1633"/>
      <c r="IO255" s="1633"/>
      <c r="IP255" s="1633"/>
      <c r="IQ255" s="1633"/>
      <c r="IR255" s="1633"/>
      <c r="IS255" s="1633"/>
      <c r="IT255" s="1633"/>
      <c r="IU255" s="1633"/>
      <c r="IV255" s="1633"/>
      <c r="IW255" s="1633"/>
      <c r="IX255" s="1633"/>
      <c r="IY255" s="1633"/>
      <c r="IZ255" s="1633"/>
      <c r="JA255" s="1633"/>
      <c r="JB255" s="1633"/>
      <c r="JC255" s="1633"/>
      <c r="JD255" s="1633"/>
      <c r="JE255" s="1633"/>
      <c r="JF255" s="1633"/>
      <c r="JG255" s="1633"/>
      <c r="JH255" s="1633"/>
      <c r="JI255" s="1633"/>
      <c r="JJ255" s="1633"/>
      <c r="JK255" s="1633"/>
      <c r="JL255" s="1633"/>
      <c r="JM255" s="1633"/>
      <c r="JN255" s="1633"/>
      <c r="JO255" s="1633"/>
      <c r="JP255" s="1633"/>
      <c r="JQ255" s="1633"/>
      <c r="JR255" s="1633"/>
      <c r="JS255" s="1633"/>
      <c r="JT255" s="1633"/>
      <c r="JU255" s="1633"/>
      <c r="JV255" s="1633"/>
      <c r="JW255" s="1633"/>
      <c r="JX255" s="1633"/>
      <c r="JY255" s="1633"/>
      <c r="JZ255" s="1633"/>
      <c r="KA255" s="1633"/>
      <c r="KB255" s="1633"/>
      <c r="KC255" s="1633"/>
      <c r="KD255" s="1633"/>
      <c r="KE255" s="1633"/>
      <c r="KF255" s="1633"/>
      <c r="KG255" s="1633"/>
      <c r="KH255" s="1633"/>
      <c r="KI255" s="1633"/>
      <c r="KJ255" s="1633"/>
      <c r="KK255" s="1633"/>
      <c r="KL255" s="1633"/>
      <c r="KM255" s="1633"/>
      <c r="KN255" s="1633"/>
      <c r="KO255" s="1633"/>
      <c r="KP255" s="1633"/>
      <c r="KQ255" s="1633"/>
      <c r="KR255" s="1633"/>
      <c r="KS255" s="1633"/>
      <c r="KT255" s="1633"/>
      <c r="KU255" s="1633"/>
      <c r="KV255" s="1633"/>
      <c r="KW255" s="1633"/>
      <c r="KX255" s="1633"/>
      <c r="KY255" s="1633"/>
      <c r="KZ255" s="1633"/>
      <c r="LA255" s="1633"/>
      <c r="LB255" s="1633"/>
      <c r="LC255" s="1633"/>
      <c r="LD255" s="1633"/>
      <c r="LE255" s="1633"/>
      <c r="LF255" s="1633"/>
      <c r="LG255" s="1633"/>
      <c r="LH255" s="1633"/>
      <c r="LI255" s="1633"/>
      <c r="LJ255" s="1633"/>
      <c r="LK255" s="1633"/>
      <c r="LL255" s="1633"/>
      <c r="LM255" s="1633"/>
      <c r="LN255" s="1633"/>
      <c r="LO255" s="1642"/>
      <c r="LP255" s="1642"/>
      <c r="LQ255" s="1642"/>
      <c r="LR255" s="1642"/>
      <c r="LS255" s="1642"/>
      <c r="LT255" s="1642"/>
      <c r="LU255" s="1642"/>
      <c r="LV255" s="1643"/>
    </row>
    <row r="256" s="2140" customFormat="1" ht="45" customHeight="1" spans="1:334">
      <c r="A256" s="2417">
        <v>45855</v>
      </c>
      <c r="B256" s="1500" t="s">
        <v>173</v>
      </c>
      <c r="C256" s="1501" t="s">
        <v>98</v>
      </c>
      <c r="D256" s="1502">
        <v>4500174186</v>
      </c>
      <c r="E256" s="2253" t="s">
        <v>2442</v>
      </c>
      <c r="F256" s="1502" t="s">
        <v>2443</v>
      </c>
      <c r="G256" s="1505" t="s">
        <v>1859</v>
      </c>
      <c r="H256" s="1505" t="s">
        <v>1859</v>
      </c>
      <c r="I256" s="1532" t="s">
        <v>1861</v>
      </c>
      <c r="J256" s="1522">
        <v>15840</v>
      </c>
      <c r="K256" s="1534">
        <v>12</v>
      </c>
      <c r="L256" s="1534">
        <v>2640</v>
      </c>
      <c r="M256" s="1534">
        <f t="shared" si="177"/>
        <v>6</v>
      </c>
      <c r="N256" s="1536">
        <v>45908</v>
      </c>
      <c r="O256" s="1536">
        <f t="shared" si="175"/>
        <v>45906</v>
      </c>
      <c r="P256" s="1537" t="s">
        <v>489</v>
      </c>
      <c r="Q256" s="1562" t="s">
        <v>78</v>
      </c>
      <c r="R256" s="2722">
        <f>2640+13200</f>
        <v>15840</v>
      </c>
      <c r="S256" s="2722">
        <f t="shared" si="173"/>
        <v>0</v>
      </c>
      <c r="T256" s="2722"/>
      <c r="U256" s="2722" t="s">
        <v>829</v>
      </c>
      <c r="V256" s="1532" t="s">
        <v>2444</v>
      </c>
      <c r="W256" s="1532" t="s">
        <v>111</v>
      </c>
      <c r="X256" s="1565" t="s">
        <v>2163</v>
      </c>
      <c r="Y256" s="1589" t="s">
        <v>88</v>
      </c>
      <c r="Z256" s="1589" t="s">
        <v>2394</v>
      </c>
      <c r="AA256" s="1589" t="s">
        <v>2395</v>
      </c>
      <c r="AB256" s="1589" t="s">
        <v>745</v>
      </c>
      <c r="AC256" s="1580" t="s">
        <v>2166</v>
      </c>
      <c r="AD256" s="1590" t="s">
        <v>181</v>
      </c>
      <c r="AE256" s="2277">
        <v>1510.5117</v>
      </c>
      <c r="AF256" s="2278">
        <f>AE256*M256</f>
        <v>9063.0702</v>
      </c>
      <c r="AG256" s="1504" t="s">
        <v>2445</v>
      </c>
      <c r="AH256" s="1609" t="s">
        <v>81</v>
      </c>
      <c r="AI256" s="2710"/>
      <c r="AJ256" s="2626">
        <v>10</v>
      </c>
      <c r="AK256" s="2627">
        <f t="shared" si="178"/>
        <v>15840</v>
      </c>
      <c r="AL256" s="2627"/>
      <c r="AM256" s="2627"/>
      <c r="AN256" s="2627"/>
      <c r="AO256" s="2627"/>
      <c r="AP256" s="2627">
        <f>J256/12</f>
        <v>1320</v>
      </c>
      <c r="AQ256" s="2641"/>
      <c r="AR256" s="1610"/>
      <c r="AS256" s="1610" t="s">
        <v>63</v>
      </c>
      <c r="AT256" s="1610">
        <f t="shared" si="159"/>
        <v>15840</v>
      </c>
      <c r="AU256" s="1610"/>
      <c r="AV256" s="1622">
        <f t="shared" si="179"/>
        <v>1584</v>
      </c>
      <c r="AW256" s="1622">
        <f t="shared" si="180"/>
        <v>1584</v>
      </c>
      <c r="AX256" s="1622">
        <f t="shared" si="181"/>
        <v>1584</v>
      </c>
      <c r="AY256" s="1622">
        <f t="shared" si="182"/>
        <v>1584</v>
      </c>
      <c r="AZ256" s="1622">
        <f t="shared" si="183"/>
        <v>1584</v>
      </c>
      <c r="BA256" s="1622">
        <f t="shared" si="184"/>
        <v>1584</v>
      </c>
      <c r="BB256" s="1622">
        <f t="shared" si="185"/>
        <v>1584</v>
      </c>
      <c r="BC256" s="1622">
        <f t="shared" si="186"/>
        <v>1584</v>
      </c>
      <c r="BD256" s="1622">
        <f t="shared" si="187"/>
        <v>1584</v>
      </c>
      <c r="BE256" s="1622">
        <f t="shared" si="188"/>
        <v>1584</v>
      </c>
      <c r="BF256" s="1622">
        <f t="shared" si="170"/>
        <v>1518</v>
      </c>
      <c r="BG256" s="2648">
        <f t="shared" si="155"/>
        <v>66</v>
      </c>
      <c r="BH256" s="1633"/>
      <c r="BI256" s="1633"/>
      <c r="BJ256" s="1633"/>
      <c r="BK256" s="1633"/>
      <c r="BL256" s="1633"/>
      <c r="BM256" s="1633"/>
      <c r="BN256" s="1633"/>
      <c r="BO256" s="1633"/>
      <c r="BP256" s="1633"/>
      <c r="BQ256" s="1633"/>
      <c r="BR256" s="1633"/>
      <c r="BS256" s="1633"/>
      <c r="BT256" s="1633"/>
      <c r="BU256" s="1633"/>
      <c r="BV256" s="1633"/>
      <c r="BW256" s="1633"/>
      <c r="BX256" s="1633"/>
      <c r="BY256" s="1633"/>
      <c r="BZ256" s="1633"/>
      <c r="CA256" s="1633"/>
      <c r="CB256" s="1633"/>
      <c r="CC256" s="1633"/>
      <c r="CD256" s="1633"/>
      <c r="CE256" s="1633"/>
      <c r="CF256" s="1633"/>
      <c r="CG256" s="1633"/>
      <c r="CH256" s="1633"/>
      <c r="CI256" s="1633"/>
      <c r="CJ256" s="1633"/>
      <c r="CK256" s="1633"/>
      <c r="CL256" s="1633"/>
      <c r="CM256" s="1633"/>
      <c r="CN256" s="1633"/>
      <c r="CO256" s="1633"/>
      <c r="CP256" s="1633"/>
      <c r="CQ256" s="1633"/>
      <c r="CR256" s="1633"/>
      <c r="CS256" s="1633"/>
      <c r="CT256" s="1633"/>
      <c r="CU256" s="1633"/>
      <c r="CV256" s="1633"/>
      <c r="CW256" s="1633"/>
      <c r="CX256" s="1633"/>
      <c r="CY256" s="1633"/>
      <c r="CZ256" s="1633"/>
      <c r="DA256" s="1633"/>
      <c r="DB256" s="1633"/>
      <c r="DC256" s="1633"/>
      <c r="DD256" s="1633"/>
      <c r="DE256" s="1633"/>
      <c r="DF256" s="1633"/>
      <c r="DG256" s="1633"/>
      <c r="DH256" s="1633"/>
      <c r="DI256" s="1633"/>
      <c r="DJ256" s="1633"/>
      <c r="DK256" s="1633"/>
      <c r="DL256" s="1633"/>
      <c r="DM256" s="1633"/>
      <c r="DN256" s="1633"/>
      <c r="DO256" s="1633"/>
      <c r="DP256" s="1633"/>
      <c r="DQ256" s="1633"/>
      <c r="DR256" s="1633"/>
      <c r="DS256" s="1633"/>
      <c r="DT256" s="1633"/>
      <c r="DU256" s="1633"/>
      <c r="DV256" s="1633"/>
      <c r="DW256" s="1633"/>
      <c r="DX256" s="1633"/>
      <c r="DY256" s="1633"/>
      <c r="DZ256" s="1633"/>
      <c r="EA256" s="1633"/>
      <c r="EB256" s="1633"/>
      <c r="EC256" s="1633"/>
      <c r="ED256" s="1633"/>
      <c r="EE256" s="1633"/>
      <c r="EF256" s="1633"/>
      <c r="EG256" s="1633"/>
      <c r="EH256" s="1633"/>
      <c r="EI256" s="1633"/>
      <c r="EJ256" s="1633"/>
      <c r="EK256" s="1633"/>
      <c r="EL256" s="1633"/>
      <c r="EM256" s="1633"/>
      <c r="EN256" s="1633"/>
      <c r="EO256" s="1633"/>
      <c r="EP256" s="1633"/>
      <c r="EQ256" s="1633"/>
      <c r="ER256" s="1633"/>
      <c r="ES256" s="1633"/>
      <c r="ET256" s="1633"/>
      <c r="EU256" s="1633"/>
      <c r="EV256" s="1633"/>
      <c r="EW256" s="1633"/>
      <c r="EX256" s="1633"/>
      <c r="EY256" s="1633"/>
      <c r="EZ256" s="1633"/>
      <c r="FA256" s="1633"/>
      <c r="FB256" s="1633"/>
      <c r="FC256" s="1633"/>
      <c r="FD256" s="1633"/>
      <c r="FE256" s="1633"/>
      <c r="FF256" s="1633"/>
      <c r="FG256" s="1633"/>
      <c r="FH256" s="1633"/>
      <c r="FI256" s="1633"/>
      <c r="FJ256" s="1633"/>
      <c r="FK256" s="1633"/>
      <c r="FL256" s="1633"/>
      <c r="FM256" s="1633"/>
      <c r="FN256" s="1633"/>
      <c r="FO256" s="1633"/>
      <c r="FP256" s="1633"/>
      <c r="FQ256" s="1633"/>
      <c r="FR256" s="1633"/>
      <c r="FS256" s="1633"/>
      <c r="FT256" s="1633"/>
      <c r="FU256" s="1633"/>
      <c r="FV256" s="1633"/>
      <c r="FW256" s="1633"/>
      <c r="FX256" s="1633"/>
      <c r="FY256" s="1633"/>
      <c r="FZ256" s="1633"/>
      <c r="GA256" s="1633"/>
      <c r="GB256" s="1633"/>
      <c r="GC256" s="1633"/>
      <c r="GD256" s="1633"/>
      <c r="GE256" s="1633"/>
      <c r="GF256" s="1633"/>
      <c r="GG256" s="1633"/>
      <c r="GH256" s="1633"/>
      <c r="GI256" s="1633"/>
      <c r="GJ256" s="1633"/>
      <c r="GK256" s="1633"/>
      <c r="GL256" s="1633"/>
      <c r="GM256" s="1633"/>
      <c r="GN256" s="1633"/>
      <c r="GO256" s="1633"/>
      <c r="GP256" s="1633"/>
      <c r="GQ256" s="1633"/>
      <c r="GR256" s="1633"/>
      <c r="GS256" s="1633"/>
      <c r="GT256" s="1633"/>
      <c r="GU256" s="1633"/>
      <c r="GV256" s="1633"/>
      <c r="GW256" s="1633"/>
      <c r="GX256" s="1633"/>
      <c r="GY256" s="1633"/>
      <c r="GZ256" s="1633"/>
      <c r="HA256" s="1633"/>
      <c r="HB256" s="1633"/>
      <c r="HC256" s="1633"/>
      <c r="HD256" s="1633"/>
      <c r="HE256" s="1633"/>
      <c r="HF256" s="1633"/>
      <c r="HG256" s="1633"/>
      <c r="HH256" s="1633"/>
      <c r="HI256" s="1633"/>
      <c r="HJ256" s="1633"/>
      <c r="HK256" s="1633"/>
      <c r="HL256" s="1633"/>
      <c r="HM256" s="1633"/>
      <c r="HN256" s="1633"/>
      <c r="HO256" s="1633"/>
      <c r="HP256" s="1633"/>
      <c r="HQ256" s="1633"/>
      <c r="HR256" s="1633"/>
      <c r="HS256" s="1633"/>
      <c r="HT256" s="1633"/>
      <c r="HU256" s="1633"/>
      <c r="HV256" s="1633"/>
      <c r="HW256" s="1633"/>
      <c r="HX256" s="1633"/>
      <c r="HY256" s="1633"/>
      <c r="HZ256" s="1633"/>
      <c r="IA256" s="1633"/>
      <c r="IB256" s="1633"/>
      <c r="IC256" s="1633"/>
      <c r="ID256" s="1633"/>
      <c r="IE256" s="1633"/>
      <c r="IF256" s="1633"/>
      <c r="IG256" s="1633"/>
      <c r="IH256" s="1633"/>
      <c r="II256" s="1633"/>
      <c r="IJ256" s="1633"/>
      <c r="IK256" s="1633"/>
      <c r="IL256" s="1633"/>
      <c r="IM256" s="1633"/>
      <c r="IN256" s="1633"/>
      <c r="IO256" s="1633"/>
      <c r="IP256" s="1633"/>
      <c r="IQ256" s="1633"/>
      <c r="IR256" s="1633"/>
      <c r="IS256" s="1633"/>
      <c r="IT256" s="1633"/>
      <c r="IU256" s="1633"/>
      <c r="IV256" s="1633"/>
      <c r="IW256" s="1633"/>
      <c r="IX256" s="1633"/>
      <c r="IY256" s="1633"/>
      <c r="IZ256" s="1633"/>
      <c r="JA256" s="1633"/>
      <c r="JB256" s="1633"/>
      <c r="JC256" s="1633"/>
      <c r="JD256" s="1633"/>
      <c r="JE256" s="1633"/>
      <c r="JF256" s="1633"/>
      <c r="JG256" s="1633"/>
      <c r="JH256" s="1633"/>
      <c r="JI256" s="1633"/>
      <c r="JJ256" s="1633"/>
      <c r="JK256" s="1633"/>
      <c r="JL256" s="1633"/>
      <c r="JM256" s="1633"/>
      <c r="JN256" s="1633"/>
      <c r="JO256" s="1633"/>
      <c r="JP256" s="1633"/>
      <c r="JQ256" s="1633"/>
      <c r="JR256" s="1633"/>
      <c r="JS256" s="1633"/>
      <c r="JT256" s="1633"/>
      <c r="JU256" s="1633"/>
      <c r="JV256" s="1633"/>
      <c r="JW256" s="1633"/>
      <c r="JX256" s="1633"/>
      <c r="JY256" s="1633"/>
      <c r="JZ256" s="1633"/>
      <c r="KA256" s="1633"/>
      <c r="KB256" s="1633"/>
      <c r="KC256" s="1633"/>
      <c r="KD256" s="1633"/>
      <c r="KE256" s="1633"/>
      <c r="KF256" s="1633"/>
      <c r="KG256" s="1633"/>
      <c r="KH256" s="1633"/>
      <c r="KI256" s="1633"/>
      <c r="KJ256" s="1633"/>
      <c r="KK256" s="1633"/>
      <c r="KL256" s="1633"/>
      <c r="KM256" s="1633"/>
      <c r="KN256" s="1633"/>
      <c r="KO256" s="1633"/>
      <c r="KP256" s="1633"/>
      <c r="KQ256" s="1633"/>
      <c r="KR256" s="1633"/>
      <c r="KS256" s="1633"/>
      <c r="KT256" s="1633"/>
      <c r="KU256" s="1633"/>
      <c r="KV256" s="1633"/>
      <c r="KW256" s="1633"/>
      <c r="KX256" s="1633"/>
      <c r="KY256" s="1633"/>
      <c r="KZ256" s="1633"/>
      <c r="LA256" s="1633"/>
      <c r="LB256" s="1633"/>
      <c r="LC256" s="1633"/>
      <c r="LD256" s="1633"/>
      <c r="LE256" s="1633"/>
      <c r="LF256" s="1633"/>
      <c r="LG256" s="1633"/>
      <c r="LH256" s="1633"/>
      <c r="LI256" s="1633"/>
      <c r="LJ256" s="1633"/>
      <c r="LK256" s="1633"/>
      <c r="LL256" s="1633"/>
      <c r="LM256" s="1633"/>
      <c r="LN256" s="1633"/>
      <c r="LO256" s="1642"/>
      <c r="LP256" s="1642"/>
      <c r="LQ256" s="1642"/>
      <c r="LR256" s="1642"/>
      <c r="LS256" s="1642"/>
      <c r="LT256" s="1642"/>
      <c r="LU256" s="1642"/>
      <c r="LV256" s="1643"/>
    </row>
    <row r="257" s="2140" customFormat="1" ht="45" customHeight="1" spans="1:334">
      <c r="A257" s="2417">
        <v>45863</v>
      </c>
      <c r="B257" s="1500" t="s">
        <v>257</v>
      </c>
      <c r="C257" s="1501" t="s">
        <v>258</v>
      </c>
      <c r="D257" s="1502">
        <v>4500175045</v>
      </c>
      <c r="E257" s="2253" t="s">
        <v>1160</v>
      </c>
      <c r="F257" s="1502" t="s">
        <v>2446</v>
      </c>
      <c r="G257" s="1505" t="s">
        <v>1727</v>
      </c>
      <c r="H257" s="1505" t="s">
        <v>1727</v>
      </c>
      <c r="I257" s="1532" t="s">
        <v>1728</v>
      </c>
      <c r="J257" s="1522">
        <v>10080</v>
      </c>
      <c r="K257" s="1534">
        <v>0</v>
      </c>
      <c r="L257" s="1534">
        <v>96</v>
      </c>
      <c r="M257" s="1534">
        <f t="shared" si="177"/>
        <v>105</v>
      </c>
      <c r="N257" s="1536">
        <v>45909</v>
      </c>
      <c r="O257" s="1536">
        <f>N257-1</f>
        <v>45908</v>
      </c>
      <c r="P257" s="1537"/>
      <c r="Q257" s="1562" t="s">
        <v>78</v>
      </c>
      <c r="R257" s="2722">
        <v>10080</v>
      </c>
      <c r="S257" s="2722">
        <f t="shared" si="173"/>
        <v>0</v>
      </c>
      <c r="T257" s="2722"/>
      <c r="U257" s="2722" t="s">
        <v>829</v>
      </c>
      <c r="V257" s="1532"/>
      <c r="W257" s="1532" t="s">
        <v>111</v>
      </c>
      <c r="X257" s="1565">
        <v>45880</v>
      </c>
      <c r="Y257" s="1589" t="s">
        <v>88</v>
      </c>
      <c r="Z257" s="1589">
        <v>45887</v>
      </c>
      <c r="AA257" s="1589"/>
      <c r="AB257" s="1589"/>
      <c r="AC257" s="1580" t="s">
        <v>2447</v>
      </c>
      <c r="AD257" s="1590" t="s">
        <v>262</v>
      </c>
      <c r="AE257" s="2174">
        <v>0.9375</v>
      </c>
      <c r="AF257" s="2175">
        <f>AE257*J257</f>
        <v>9450</v>
      </c>
      <c r="AG257" s="1647" t="s">
        <v>1163</v>
      </c>
      <c r="AH257" s="1609" t="s">
        <v>81</v>
      </c>
      <c r="AI257" s="2710"/>
      <c r="AJ257" s="2626">
        <v>10</v>
      </c>
      <c r="AK257" s="2627">
        <f t="shared" si="178"/>
        <v>10080</v>
      </c>
      <c r="AL257" s="2627"/>
      <c r="AM257" s="2627"/>
      <c r="AN257" s="2627">
        <f>J257/24</f>
        <v>420</v>
      </c>
      <c r="AO257" s="2627"/>
      <c r="AP257" s="2627"/>
      <c r="AQ257" s="2641"/>
      <c r="AR257" s="1610"/>
      <c r="AS257" s="1610" t="s">
        <v>63</v>
      </c>
      <c r="AT257" s="1610">
        <f t="shared" si="159"/>
        <v>10080</v>
      </c>
      <c r="AU257" s="1610"/>
      <c r="AV257" s="1620">
        <f t="shared" si="179"/>
        <v>1008</v>
      </c>
      <c r="AW257" s="1621">
        <f t="shared" si="180"/>
        <v>1008</v>
      </c>
      <c r="AX257" s="1621">
        <f t="shared" si="181"/>
        <v>1008</v>
      </c>
      <c r="AY257" s="1621">
        <f t="shared" si="182"/>
        <v>1008</v>
      </c>
      <c r="AZ257" s="1621">
        <f t="shared" si="183"/>
        <v>1008</v>
      </c>
      <c r="BA257" s="2731">
        <f t="shared" si="184"/>
        <v>1008</v>
      </c>
      <c r="BB257" s="2731">
        <f t="shared" si="185"/>
        <v>1008</v>
      </c>
      <c r="BC257" s="2731">
        <f t="shared" si="186"/>
        <v>1008</v>
      </c>
      <c r="BD257" s="2731">
        <f t="shared" si="187"/>
        <v>1008</v>
      </c>
      <c r="BE257" s="2731">
        <f t="shared" si="188"/>
        <v>1008</v>
      </c>
      <c r="BF257" s="1620">
        <f t="shared" si="170"/>
        <v>966</v>
      </c>
      <c r="BG257" s="2732">
        <f t="shared" si="155"/>
        <v>42</v>
      </c>
      <c r="BH257" s="1633"/>
      <c r="BI257" s="1633"/>
      <c r="BJ257" s="1633"/>
      <c r="BK257" s="1633"/>
      <c r="BL257" s="1633"/>
      <c r="BM257" s="1633"/>
      <c r="BN257" s="1633"/>
      <c r="BO257" s="1633"/>
      <c r="BP257" s="1633"/>
      <c r="BQ257" s="1633"/>
      <c r="BR257" s="1633"/>
      <c r="BS257" s="1633"/>
      <c r="BT257" s="1633"/>
      <c r="BU257" s="1633"/>
      <c r="BV257" s="1633"/>
      <c r="BW257" s="1633"/>
      <c r="BX257" s="1633"/>
      <c r="BY257" s="1633"/>
      <c r="BZ257" s="1633"/>
      <c r="CA257" s="1633"/>
      <c r="CB257" s="1633"/>
      <c r="CC257" s="1633"/>
      <c r="CD257" s="1633"/>
      <c r="CE257" s="1633"/>
      <c r="CF257" s="1633"/>
      <c r="CG257" s="1633"/>
      <c r="CH257" s="1633"/>
      <c r="CI257" s="1633"/>
      <c r="CJ257" s="1633"/>
      <c r="CK257" s="1633"/>
      <c r="CL257" s="1633"/>
      <c r="CM257" s="1633"/>
      <c r="CN257" s="1633"/>
      <c r="CO257" s="1633"/>
      <c r="CP257" s="1633"/>
      <c r="CQ257" s="1633"/>
      <c r="CR257" s="1633"/>
      <c r="CS257" s="1633"/>
      <c r="CT257" s="1633"/>
      <c r="CU257" s="1633"/>
      <c r="CV257" s="1633"/>
      <c r="CW257" s="1633"/>
      <c r="CX257" s="1633"/>
      <c r="CY257" s="1633"/>
      <c r="CZ257" s="1633"/>
      <c r="DA257" s="1633"/>
      <c r="DB257" s="1633"/>
      <c r="DC257" s="1633"/>
      <c r="DD257" s="1633"/>
      <c r="DE257" s="1633"/>
      <c r="DF257" s="1633"/>
      <c r="DG257" s="1633"/>
      <c r="DH257" s="1633"/>
      <c r="DI257" s="1633"/>
      <c r="DJ257" s="1633"/>
      <c r="DK257" s="1633"/>
      <c r="DL257" s="1633"/>
      <c r="DM257" s="1633"/>
      <c r="DN257" s="1633"/>
      <c r="DO257" s="1633"/>
      <c r="DP257" s="1633"/>
      <c r="DQ257" s="1633"/>
      <c r="DR257" s="1633"/>
      <c r="DS257" s="1633"/>
      <c r="DT257" s="1633"/>
      <c r="DU257" s="1633"/>
      <c r="DV257" s="1633"/>
      <c r="DW257" s="1633"/>
      <c r="DX257" s="1633"/>
      <c r="DY257" s="1633"/>
      <c r="DZ257" s="1633"/>
      <c r="EA257" s="1633"/>
      <c r="EB257" s="1633"/>
      <c r="EC257" s="1633"/>
      <c r="ED257" s="1633"/>
      <c r="EE257" s="1633"/>
      <c r="EF257" s="1633"/>
      <c r="EG257" s="1633"/>
      <c r="EH257" s="1633"/>
      <c r="EI257" s="1633"/>
      <c r="EJ257" s="1633"/>
      <c r="EK257" s="1633"/>
      <c r="EL257" s="1633"/>
      <c r="EM257" s="1633"/>
      <c r="EN257" s="1633"/>
      <c r="EO257" s="1633"/>
      <c r="EP257" s="1633"/>
      <c r="EQ257" s="1633"/>
      <c r="ER257" s="1633"/>
      <c r="ES257" s="1633"/>
      <c r="ET257" s="1633"/>
      <c r="EU257" s="1633"/>
      <c r="EV257" s="1633"/>
      <c r="EW257" s="1633"/>
      <c r="EX257" s="1633"/>
      <c r="EY257" s="1633"/>
      <c r="EZ257" s="1633"/>
      <c r="FA257" s="1633"/>
      <c r="FB257" s="1633"/>
      <c r="FC257" s="1633"/>
      <c r="FD257" s="1633"/>
      <c r="FE257" s="1633"/>
      <c r="FF257" s="1633"/>
      <c r="FG257" s="1633"/>
      <c r="FH257" s="1633"/>
      <c r="FI257" s="1633"/>
      <c r="FJ257" s="1633"/>
      <c r="FK257" s="1633"/>
      <c r="FL257" s="1633"/>
      <c r="FM257" s="1633"/>
      <c r="FN257" s="1633"/>
      <c r="FO257" s="1633"/>
      <c r="FP257" s="1633"/>
      <c r="FQ257" s="1633"/>
      <c r="FR257" s="1633"/>
      <c r="FS257" s="1633"/>
      <c r="FT257" s="1633"/>
      <c r="FU257" s="1633"/>
      <c r="FV257" s="1633"/>
      <c r="FW257" s="1633"/>
      <c r="FX257" s="1633"/>
      <c r="FY257" s="1633"/>
      <c r="FZ257" s="1633"/>
      <c r="GA257" s="1633"/>
      <c r="GB257" s="1633"/>
      <c r="GC257" s="1633"/>
      <c r="GD257" s="1633"/>
      <c r="GE257" s="1633"/>
      <c r="GF257" s="1633"/>
      <c r="GG257" s="1633"/>
      <c r="GH257" s="1633"/>
      <c r="GI257" s="1633"/>
      <c r="GJ257" s="1633"/>
      <c r="GK257" s="1633"/>
      <c r="GL257" s="1633"/>
      <c r="GM257" s="1633"/>
      <c r="GN257" s="1633"/>
      <c r="GO257" s="1633"/>
      <c r="GP257" s="1633"/>
      <c r="GQ257" s="1633"/>
      <c r="GR257" s="1633"/>
      <c r="GS257" s="1633"/>
      <c r="GT257" s="1633"/>
      <c r="GU257" s="1633"/>
      <c r="GV257" s="1633"/>
      <c r="GW257" s="1633"/>
      <c r="GX257" s="1633"/>
      <c r="GY257" s="1633"/>
      <c r="GZ257" s="1633"/>
      <c r="HA257" s="1633"/>
      <c r="HB257" s="1633"/>
      <c r="HC257" s="1633"/>
      <c r="HD257" s="1633"/>
      <c r="HE257" s="1633"/>
      <c r="HF257" s="1633"/>
      <c r="HG257" s="1633"/>
      <c r="HH257" s="1633"/>
      <c r="HI257" s="1633"/>
      <c r="HJ257" s="1633"/>
      <c r="HK257" s="1633"/>
      <c r="HL257" s="1633"/>
      <c r="HM257" s="1633"/>
      <c r="HN257" s="1633"/>
      <c r="HO257" s="1633"/>
      <c r="HP257" s="1633"/>
      <c r="HQ257" s="1633"/>
      <c r="HR257" s="1633"/>
      <c r="HS257" s="1633"/>
      <c r="HT257" s="1633"/>
      <c r="HU257" s="1633"/>
      <c r="HV257" s="1633"/>
      <c r="HW257" s="1633"/>
      <c r="HX257" s="1633"/>
      <c r="HY257" s="1633"/>
      <c r="HZ257" s="1633"/>
      <c r="IA257" s="1633"/>
      <c r="IB257" s="1633"/>
      <c r="IC257" s="1633"/>
      <c r="ID257" s="1633"/>
      <c r="IE257" s="1633"/>
      <c r="IF257" s="1633"/>
      <c r="IG257" s="1633"/>
      <c r="IH257" s="1633"/>
      <c r="II257" s="1633"/>
      <c r="IJ257" s="1633"/>
      <c r="IK257" s="1633"/>
      <c r="IL257" s="1633"/>
      <c r="IM257" s="1633"/>
      <c r="IN257" s="1633"/>
      <c r="IO257" s="1633"/>
      <c r="IP257" s="1633"/>
      <c r="IQ257" s="1633"/>
      <c r="IR257" s="1633"/>
      <c r="IS257" s="1633"/>
      <c r="IT257" s="1633"/>
      <c r="IU257" s="1633"/>
      <c r="IV257" s="1633"/>
      <c r="IW257" s="1633"/>
      <c r="IX257" s="1633"/>
      <c r="IY257" s="1633"/>
      <c r="IZ257" s="1633"/>
      <c r="JA257" s="1633"/>
      <c r="JB257" s="1633"/>
      <c r="JC257" s="1633"/>
      <c r="JD257" s="1633"/>
      <c r="JE257" s="1633"/>
      <c r="JF257" s="1633"/>
      <c r="JG257" s="1633"/>
      <c r="JH257" s="1633"/>
      <c r="JI257" s="1633"/>
      <c r="JJ257" s="1633"/>
      <c r="JK257" s="1633"/>
      <c r="JL257" s="1633"/>
      <c r="JM257" s="1633"/>
      <c r="JN257" s="1633"/>
      <c r="JO257" s="1633"/>
      <c r="JP257" s="1633"/>
      <c r="JQ257" s="1633"/>
      <c r="JR257" s="1633"/>
      <c r="JS257" s="1633"/>
      <c r="JT257" s="1633"/>
      <c r="JU257" s="1633"/>
      <c r="JV257" s="1633"/>
      <c r="JW257" s="1633"/>
      <c r="JX257" s="1633"/>
      <c r="JY257" s="1633"/>
      <c r="JZ257" s="1633"/>
      <c r="KA257" s="1633"/>
      <c r="KB257" s="1633"/>
      <c r="KC257" s="1633"/>
      <c r="KD257" s="1633"/>
      <c r="KE257" s="1633"/>
      <c r="KF257" s="1633"/>
      <c r="KG257" s="1633"/>
      <c r="KH257" s="1633"/>
      <c r="KI257" s="1633"/>
      <c r="KJ257" s="1633"/>
      <c r="KK257" s="1633"/>
      <c r="KL257" s="1633"/>
      <c r="KM257" s="1633"/>
      <c r="KN257" s="1633"/>
      <c r="KO257" s="1633"/>
      <c r="KP257" s="1633"/>
      <c r="KQ257" s="1633"/>
      <c r="KR257" s="1633"/>
      <c r="KS257" s="1633"/>
      <c r="KT257" s="1633"/>
      <c r="KU257" s="1633"/>
      <c r="KV257" s="1633"/>
      <c r="KW257" s="1633"/>
      <c r="KX257" s="1633"/>
      <c r="KY257" s="1633"/>
      <c r="KZ257" s="1633"/>
      <c r="LA257" s="1633"/>
      <c r="LB257" s="1633"/>
      <c r="LC257" s="1633"/>
      <c r="LD257" s="1633"/>
      <c r="LE257" s="1633"/>
      <c r="LF257" s="1633"/>
      <c r="LG257" s="1633"/>
      <c r="LH257" s="1633"/>
      <c r="LI257" s="1633"/>
      <c r="LJ257" s="1633"/>
      <c r="LK257" s="1633"/>
      <c r="LL257" s="1633"/>
      <c r="LM257" s="1633"/>
      <c r="LN257" s="1633"/>
      <c r="LO257" s="1642"/>
      <c r="LP257" s="1642"/>
      <c r="LQ257" s="1642"/>
      <c r="LR257" s="1642"/>
      <c r="LS257" s="1642"/>
      <c r="LT257" s="1642"/>
      <c r="LU257" s="1642"/>
      <c r="LV257" s="1643"/>
    </row>
    <row r="258" s="2140" customFormat="1" ht="45" customHeight="1" spans="1:334">
      <c r="A258" s="2417">
        <v>45877</v>
      </c>
      <c r="B258" s="1500" t="s">
        <v>1156</v>
      </c>
      <c r="C258" s="1501" t="s">
        <v>158</v>
      </c>
      <c r="D258" s="1502">
        <v>4500176308</v>
      </c>
      <c r="E258" s="2253">
        <v>5200007401</v>
      </c>
      <c r="F258" s="1502" t="s">
        <v>2448</v>
      </c>
      <c r="G258" s="1505" t="s">
        <v>1752</v>
      </c>
      <c r="H258" s="1505" t="s">
        <v>2449</v>
      </c>
      <c r="I258" s="1532" t="s">
        <v>2450</v>
      </c>
      <c r="J258" s="1522">
        <v>5400</v>
      </c>
      <c r="K258" s="1534">
        <v>0</v>
      </c>
      <c r="L258" s="1534">
        <v>54</v>
      </c>
      <c r="M258" s="1534">
        <f t="shared" si="177"/>
        <v>100</v>
      </c>
      <c r="N258" s="1536">
        <v>45912</v>
      </c>
      <c r="O258" s="1536">
        <f>N258-2</f>
        <v>45910</v>
      </c>
      <c r="P258" s="1537"/>
      <c r="Q258" s="1562" t="s">
        <v>78</v>
      </c>
      <c r="R258" s="2722">
        <v>5400</v>
      </c>
      <c r="S258" s="2722">
        <f t="shared" si="173"/>
        <v>0</v>
      </c>
      <c r="T258" s="2722"/>
      <c r="U258" s="2722" t="s">
        <v>829</v>
      </c>
      <c r="V258" s="1532"/>
      <c r="W258" s="1532" t="s">
        <v>111</v>
      </c>
      <c r="X258" s="1565">
        <v>45882</v>
      </c>
      <c r="Y258" s="1589" t="s">
        <v>88</v>
      </c>
      <c r="Z258" s="1589">
        <v>45887</v>
      </c>
      <c r="AA258" s="1589"/>
      <c r="AB258" s="1589"/>
      <c r="AC258" s="1580" t="s">
        <v>2451</v>
      </c>
      <c r="AD258" s="1590" t="s">
        <v>305</v>
      </c>
      <c r="AE258" s="2277">
        <v>64.9</v>
      </c>
      <c r="AF258" s="2278">
        <f>M258*AE258</f>
        <v>6490</v>
      </c>
      <c r="AG258" s="1504" t="s">
        <v>1159</v>
      </c>
      <c r="AH258" s="1609" t="s">
        <v>81</v>
      </c>
      <c r="AI258" s="2710"/>
      <c r="AJ258" s="2626">
        <v>10</v>
      </c>
      <c r="AK258" s="2627">
        <f t="shared" si="178"/>
        <v>5400</v>
      </c>
      <c r="AL258" s="2627"/>
      <c r="AM258" s="2627"/>
      <c r="AN258" s="2627"/>
      <c r="AO258" s="2627"/>
      <c r="AP258" s="2627"/>
      <c r="AQ258" s="2641">
        <f>J258/54</f>
        <v>100</v>
      </c>
      <c r="AR258" s="1610"/>
      <c r="AS258" s="1610" t="s">
        <v>63</v>
      </c>
      <c r="AT258" s="1610">
        <f t="shared" si="159"/>
        <v>5400</v>
      </c>
      <c r="AU258" s="1610"/>
      <c r="AV258" s="1620">
        <f t="shared" si="179"/>
        <v>540</v>
      </c>
      <c r="AW258" s="1621">
        <f t="shared" si="180"/>
        <v>540</v>
      </c>
      <c r="AX258" s="1621">
        <f t="shared" si="181"/>
        <v>540</v>
      </c>
      <c r="AY258" s="1621">
        <f t="shared" si="182"/>
        <v>540</v>
      </c>
      <c r="AZ258" s="1621">
        <f t="shared" si="183"/>
        <v>540</v>
      </c>
      <c r="BA258" s="2731">
        <f t="shared" si="184"/>
        <v>540</v>
      </c>
      <c r="BB258" s="2731">
        <f t="shared" si="185"/>
        <v>540</v>
      </c>
      <c r="BC258" s="2731">
        <f t="shared" si="186"/>
        <v>540</v>
      </c>
      <c r="BD258" s="2731">
        <f t="shared" si="187"/>
        <v>540</v>
      </c>
      <c r="BE258" s="2731">
        <f t="shared" si="188"/>
        <v>540</v>
      </c>
      <c r="BF258" s="1620">
        <f t="shared" si="170"/>
        <v>517.5</v>
      </c>
      <c r="BG258" s="2732">
        <f>J258/24/COUNT(AV258:BE258)</f>
        <v>22.5</v>
      </c>
      <c r="BH258" s="1633"/>
      <c r="BI258" s="1633"/>
      <c r="BJ258" s="1633"/>
      <c r="BK258" s="1633"/>
      <c r="BL258" s="1633"/>
      <c r="BM258" s="1633"/>
      <c r="BN258" s="1633"/>
      <c r="BO258" s="1633"/>
      <c r="BP258" s="1633"/>
      <c r="BQ258" s="1633"/>
      <c r="BR258" s="1633"/>
      <c r="BS258" s="1633"/>
      <c r="BT258" s="1633"/>
      <c r="BU258" s="1633"/>
      <c r="BV258" s="1633"/>
      <c r="BW258" s="1633"/>
      <c r="BX258" s="1633"/>
      <c r="BY258" s="1633"/>
      <c r="BZ258" s="1633"/>
      <c r="CA258" s="1633"/>
      <c r="CB258" s="1633"/>
      <c r="CC258" s="1633"/>
      <c r="CD258" s="1633"/>
      <c r="CE258" s="1633"/>
      <c r="CF258" s="1633"/>
      <c r="CG258" s="1633"/>
      <c r="CH258" s="1633"/>
      <c r="CI258" s="1633"/>
      <c r="CJ258" s="1633"/>
      <c r="CK258" s="1633"/>
      <c r="CL258" s="1633"/>
      <c r="CM258" s="1633"/>
      <c r="CN258" s="1633"/>
      <c r="CO258" s="1633"/>
      <c r="CP258" s="1633"/>
      <c r="CQ258" s="1633"/>
      <c r="CR258" s="1633"/>
      <c r="CS258" s="1633"/>
      <c r="CT258" s="1633"/>
      <c r="CU258" s="1633"/>
      <c r="CV258" s="1633"/>
      <c r="CW258" s="1633"/>
      <c r="CX258" s="1633"/>
      <c r="CY258" s="1633"/>
      <c r="CZ258" s="1633"/>
      <c r="DA258" s="1633"/>
      <c r="DB258" s="1633"/>
      <c r="DC258" s="1633"/>
      <c r="DD258" s="1633"/>
      <c r="DE258" s="1633"/>
      <c r="DF258" s="1633"/>
      <c r="DG258" s="1633"/>
      <c r="DH258" s="1633"/>
      <c r="DI258" s="1633"/>
      <c r="DJ258" s="1633"/>
      <c r="DK258" s="1633"/>
      <c r="DL258" s="1633"/>
      <c r="DM258" s="1633"/>
      <c r="DN258" s="1633"/>
      <c r="DO258" s="1633"/>
      <c r="DP258" s="1633"/>
      <c r="DQ258" s="1633"/>
      <c r="DR258" s="1633"/>
      <c r="DS258" s="1633"/>
      <c r="DT258" s="1633"/>
      <c r="DU258" s="1633"/>
      <c r="DV258" s="1633"/>
      <c r="DW258" s="1633"/>
      <c r="DX258" s="1633"/>
      <c r="DY258" s="1633"/>
      <c r="DZ258" s="1633"/>
      <c r="EA258" s="1633"/>
      <c r="EB258" s="1633"/>
      <c r="EC258" s="1633"/>
      <c r="ED258" s="1633"/>
      <c r="EE258" s="1633"/>
      <c r="EF258" s="1633"/>
      <c r="EG258" s="1633"/>
      <c r="EH258" s="1633"/>
      <c r="EI258" s="1633"/>
      <c r="EJ258" s="1633"/>
      <c r="EK258" s="1633"/>
      <c r="EL258" s="1633"/>
      <c r="EM258" s="1633"/>
      <c r="EN258" s="1633"/>
      <c r="EO258" s="1633"/>
      <c r="EP258" s="1633"/>
      <c r="EQ258" s="1633"/>
      <c r="ER258" s="1633"/>
      <c r="ES258" s="1633"/>
      <c r="ET258" s="1633"/>
      <c r="EU258" s="1633"/>
      <c r="EV258" s="1633"/>
      <c r="EW258" s="1633"/>
      <c r="EX258" s="1633"/>
      <c r="EY258" s="1633"/>
      <c r="EZ258" s="1633"/>
      <c r="FA258" s="1633"/>
      <c r="FB258" s="1633"/>
      <c r="FC258" s="1633"/>
      <c r="FD258" s="1633"/>
      <c r="FE258" s="1633"/>
      <c r="FF258" s="1633"/>
      <c r="FG258" s="1633"/>
      <c r="FH258" s="1633"/>
      <c r="FI258" s="1633"/>
      <c r="FJ258" s="1633"/>
      <c r="FK258" s="1633"/>
      <c r="FL258" s="1633"/>
      <c r="FM258" s="1633"/>
      <c r="FN258" s="1633"/>
      <c r="FO258" s="1633"/>
      <c r="FP258" s="1633"/>
      <c r="FQ258" s="1633"/>
      <c r="FR258" s="1633"/>
      <c r="FS258" s="1633"/>
      <c r="FT258" s="1633"/>
      <c r="FU258" s="1633"/>
      <c r="FV258" s="1633"/>
      <c r="FW258" s="1633"/>
      <c r="FX258" s="1633"/>
      <c r="FY258" s="1633"/>
      <c r="FZ258" s="1633"/>
      <c r="GA258" s="1633"/>
      <c r="GB258" s="1633"/>
      <c r="GC258" s="1633"/>
      <c r="GD258" s="1633"/>
      <c r="GE258" s="1633"/>
      <c r="GF258" s="1633"/>
      <c r="GG258" s="1633"/>
      <c r="GH258" s="1633"/>
      <c r="GI258" s="1633"/>
      <c r="GJ258" s="1633"/>
      <c r="GK258" s="1633"/>
      <c r="GL258" s="1633"/>
      <c r="GM258" s="1633"/>
      <c r="GN258" s="1633"/>
      <c r="GO258" s="1633"/>
      <c r="GP258" s="1633"/>
      <c r="GQ258" s="1633"/>
      <c r="GR258" s="1633"/>
      <c r="GS258" s="1633"/>
      <c r="GT258" s="1633"/>
      <c r="GU258" s="1633"/>
      <c r="GV258" s="1633"/>
      <c r="GW258" s="1633"/>
      <c r="GX258" s="1633"/>
      <c r="GY258" s="1633"/>
      <c r="GZ258" s="1633"/>
      <c r="HA258" s="1633"/>
      <c r="HB258" s="1633"/>
      <c r="HC258" s="1633"/>
      <c r="HD258" s="1633"/>
      <c r="HE258" s="1633"/>
      <c r="HF258" s="1633"/>
      <c r="HG258" s="1633"/>
      <c r="HH258" s="1633"/>
      <c r="HI258" s="1633"/>
      <c r="HJ258" s="1633"/>
      <c r="HK258" s="1633"/>
      <c r="HL258" s="1633"/>
      <c r="HM258" s="1633"/>
      <c r="HN258" s="1633"/>
      <c r="HO258" s="1633"/>
      <c r="HP258" s="1633"/>
      <c r="HQ258" s="1633"/>
      <c r="HR258" s="1633"/>
      <c r="HS258" s="1633"/>
      <c r="HT258" s="1633"/>
      <c r="HU258" s="1633"/>
      <c r="HV258" s="1633"/>
      <c r="HW258" s="1633"/>
      <c r="HX258" s="1633"/>
      <c r="HY258" s="1633"/>
      <c r="HZ258" s="1633"/>
      <c r="IA258" s="1633"/>
      <c r="IB258" s="1633"/>
      <c r="IC258" s="1633"/>
      <c r="ID258" s="1633"/>
      <c r="IE258" s="1633"/>
      <c r="IF258" s="1633"/>
      <c r="IG258" s="1633"/>
      <c r="IH258" s="1633"/>
      <c r="II258" s="1633"/>
      <c r="IJ258" s="1633"/>
      <c r="IK258" s="1633"/>
      <c r="IL258" s="1633"/>
      <c r="IM258" s="1633"/>
      <c r="IN258" s="1633"/>
      <c r="IO258" s="1633"/>
      <c r="IP258" s="1633"/>
      <c r="IQ258" s="1633"/>
      <c r="IR258" s="1633"/>
      <c r="IS258" s="1633"/>
      <c r="IT258" s="1633"/>
      <c r="IU258" s="1633"/>
      <c r="IV258" s="1633"/>
      <c r="IW258" s="1633"/>
      <c r="IX258" s="1633"/>
      <c r="IY258" s="1633"/>
      <c r="IZ258" s="1633"/>
      <c r="JA258" s="1633"/>
      <c r="JB258" s="1633"/>
      <c r="JC258" s="1633"/>
      <c r="JD258" s="1633"/>
      <c r="JE258" s="1633"/>
      <c r="JF258" s="1633"/>
      <c r="JG258" s="1633"/>
      <c r="JH258" s="1633"/>
      <c r="JI258" s="1633"/>
      <c r="JJ258" s="1633"/>
      <c r="JK258" s="1633"/>
      <c r="JL258" s="1633"/>
      <c r="JM258" s="1633"/>
      <c r="JN258" s="1633"/>
      <c r="JO258" s="1633"/>
      <c r="JP258" s="1633"/>
      <c r="JQ258" s="1633"/>
      <c r="JR258" s="1633"/>
      <c r="JS258" s="1633"/>
      <c r="JT258" s="1633"/>
      <c r="JU258" s="1633"/>
      <c r="JV258" s="1633"/>
      <c r="JW258" s="1633"/>
      <c r="JX258" s="1633"/>
      <c r="JY258" s="1633"/>
      <c r="JZ258" s="1633"/>
      <c r="KA258" s="1633"/>
      <c r="KB258" s="1633"/>
      <c r="KC258" s="1633"/>
      <c r="KD258" s="1633"/>
      <c r="KE258" s="1633"/>
      <c r="KF258" s="1633"/>
      <c r="KG258" s="1633"/>
      <c r="KH258" s="1633"/>
      <c r="KI258" s="1633"/>
      <c r="KJ258" s="1633"/>
      <c r="KK258" s="1633"/>
      <c r="KL258" s="1633"/>
      <c r="KM258" s="1633"/>
      <c r="KN258" s="1633"/>
      <c r="KO258" s="1633"/>
      <c r="KP258" s="1633"/>
      <c r="KQ258" s="1633"/>
      <c r="KR258" s="1633"/>
      <c r="KS258" s="1633"/>
      <c r="KT258" s="1633"/>
      <c r="KU258" s="1633"/>
      <c r="KV258" s="1633"/>
      <c r="KW258" s="1633"/>
      <c r="KX258" s="1633"/>
      <c r="KY258" s="1633"/>
      <c r="KZ258" s="1633"/>
      <c r="LA258" s="1633"/>
      <c r="LB258" s="1633"/>
      <c r="LC258" s="1633"/>
      <c r="LD258" s="1633"/>
      <c r="LE258" s="1633"/>
      <c r="LF258" s="1633"/>
      <c r="LG258" s="1633"/>
      <c r="LH258" s="1633"/>
      <c r="LI258" s="1633"/>
      <c r="LJ258" s="1633"/>
      <c r="LK258" s="1633"/>
      <c r="LL258" s="1633"/>
      <c r="LM258" s="1633"/>
      <c r="LN258" s="1633"/>
      <c r="LO258" s="1642"/>
      <c r="LP258" s="1642"/>
      <c r="LQ258" s="1642"/>
      <c r="LR258" s="1642"/>
      <c r="LS258" s="1642"/>
      <c r="LT258" s="1642"/>
      <c r="LU258" s="1642"/>
      <c r="LV258" s="1643"/>
    </row>
    <row r="259" s="2140" customFormat="1" ht="45" customHeight="1" spans="1:334">
      <c r="A259" s="2417">
        <v>45877</v>
      </c>
      <c r="B259" s="1500" t="s">
        <v>1156</v>
      </c>
      <c r="C259" s="1501" t="s">
        <v>158</v>
      </c>
      <c r="D259" s="1502">
        <v>4500176308</v>
      </c>
      <c r="E259" s="2253">
        <v>5200007401</v>
      </c>
      <c r="F259" s="1502" t="s">
        <v>2452</v>
      </c>
      <c r="G259" s="1505" t="s">
        <v>1730</v>
      </c>
      <c r="H259" s="1505" t="s">
        <v>1821</v>
      </c>
      <c r="I259" s="1532" t="s">
        <v>1822</v>
      </c>
      <c r="J259" s="1522">
        <v>4800</v>
      </c>
      <c r="K259" s="1534">
        <v>0</v>
      </c>
      <c r="L259" s="1534">
        <v>24</v>
      </c>
      <c r="M259" s="1534">
        <f t="shared" si="177"/>
        <v>200</v>
      </c>
      <c r="N259" s="1536">
        <v>45912</v>
      </c>
      <c r="O259" s="2307">
        <v>45916</v>
      </c>
      <c r="P259" s="1537"/>
      <c r="Q259" s="1562" t="s">
        <v>78</v>
      </c>
      <c r="R259" s="2722">
        <v>4800</v>
      </c>
      <c r="S259" s="2722">
        <f t="shared" si="173"/>
        <v>0</v>
      </c>
      <c r="T259" s="2722"/>
      <c r="U259" s="2722" t="s">
        <v>829</v>
      </c>
      <c r="V259" s="2308">
        <v>45915</v>
      </c>
      <c r="W259" s="1532" t="s">
        <v>111</v>
      </c>
      <c r="X259" s="1565">
        <v>45882</v>
      </c>
      <c r="Y259" s="1589" t="s">
        <v>88</v>
      </c>
      <c r="Z259" s="1589">
        <v>45887</v>
      </c>
      <c r="AA259" s="1589"/>
      <c r="AB259" s="1589"/>
      <c r="AC259" s="1580" t="s">
        <v>2453</v>
      </c>
      <c r="AD259" s="1590" t="s">
        <v>305</v>
      </c>
      <c r="AE259" s="2277">
        <v>0.9414</v>
      </c>
      <c r="AF259" s="2278">
        <f>J259*AE259</f>
        <v>4518.72</v>
      </c>
      <c r="AG259" s="1504" t="s">
        <v>1159</v>
      </c>
      <c r="AH259" s="1609" t="s">
        <v>81</v>
      </c>
      <c r="AI259" s="2710"/>
      <c r="AJ259" s="2626">
        <v>10</v>
      </c>
      <c r="AK259" s="2627">
        <f t="shared" si="178"/>
        <v>4800</v>
      </c>
      <c r="AL259" s="2627"/>
      <c r="AM259" s="2627"/>
      <c r="AN259" s="2627">
        <f>J259/24</f>
        <v>200</v>
      </c>
      <c r="AO259" s="2627"/>
      <c r="AP259" s="2627"/>
      <c r="AQ259" s="2641"/>
      <c r="AR259" s="1610"/>
      <c r="AS259" s="1610" t="s">
        <v>63</v>
      </c>
      <c r="AT259" s="1610">
        <f t="shared" si="159"/>
        <v>4800</v>
      </c>
      <c r="AU259" s="1610"/>
      <c r="AV259" s="1622">
        <f t="shared" si="179"/>
        <v>480</v>
      </c>
      <c r="AW259" s="1622">
        <f t="shared" si="180"/>
        <v>480</v>
      </c>
      <c r="AX259" s="1622">
        <f t="shared" si="181"/>
        <v>480</v>
      </c>
      <c r="AY259" s="1622">
        <f t="shared" si="182"/>
        <v>480</v>
      </c>
      <c r="AZ259" s="1622">
        <f t="shared" si="183"/>
        <v>480</v>
      </c>
      <c r="BA259" s="1622">
        <f t="shared" si="184"/>
        <v>480</v>
      </c>
      <c r="BB259" s="1622">
        <f t="shared" si="185"/>
        <v>480</v>
      </c>
      <c r="BC259" s="1622">
        <f t="shared" si="186"/>
        <v>480</v>
      </c>
      <c r="BD259" s="1622">
        <f t="shared" si="187"/>
        <v>480</v>
      </c>
      <c r="BE259" s="1622">
        <f t="shared" si="188"/>
        <v>480</v>
      </c>
      <c r="BF259" s="1622">
        <f t="shared" si="170"/>
        <v>460</v>
      </c>
      <c r="BG259" s="2648">
        <f>J259/24/COUNT(AV259:BE259)</f>
        <v>20</v>
      </c>
      <c r="BH259" s="1633"/>
      <c r="BI259" s="1633"/>
      <c r="BJ259" s="1633"/>
      <c r="BK259" s="1633"/>
      <c r="BL259" s="1633"/>
      <c r="BM259" s="1633"/>
      <c r="BN259" s="1633"/>
      <c r="BO259" s="1633"/>
      <c r="BP259" s="1633"/>
      <c r="BQ259" s="1633"/>
      <c r="BR259" s="1633"/>
      <c r="BS259" s="1633"/>
      <c r="BT259" s="1633"/>
      <c r="BU259" s="1633"/>
      <c r="BV259" s="1633"/>
      <c r="BW259" s="1633"/>
      <c r="BX259" s="1633"/>
      <c r="BY259" s="1633"/>
      <c r="BZ259" s="1633"/>
      <c r="CA259" s="1633"/>
      <c r="CB259" s="1633"/>
      <c r="CC259" s="1633"/>
      <c r="CD259" s="1633"/>
      <c r="CE259" s="1633"/>
      <c r="CF259" s="1633"/>
      <c r="CG259" s="1633"/>
      <c r="CH259" s="1633"/>
      <c r="CI259" s="1633"/>
      <c r="CJ259" s="1633"/>
      <c r="CK259" s="1633"/>
      <c r="CL259" s="1633"/>
      <c r="CM259" s="1633"/>
      <c r="CN259" s="1633"/>
      <c r="CO259" s="1633"/>
      <c r="CP259" s="1633"/>
      <c r="CQ259" s="1633"/>
      <c r="CR259" s="1633"/>
      <c r="CS259" s="1633"/>
      <c r="CT259" s="1633"/>
      <c r="CU259" s="1633"/>
      <c r="CV259" s="1633"/>
      <c r="CW259" s="1633"/>
      <c r="CX259" s="1633"/>
      <c r="CY259" s="1633"/>
      <c r="CZ259" s="1633"/>
      <c r="DA259" s="1633"/>
      <c r="DB259" s="1633"/>
      <c r="DC259" s="1633"/>
      <c r="DD259" s="1633"/>
      <c r="DE259" s="1633"/>
      <c r="DF259" s="1633"/>
      <c r="DG259" s="1633"/>
      <c r="DH259" s="1633"/>
      <c r="DI259" s="1633"/>
      <c r="DJ259" s="1633"/>
      <c r="DK259" s="1633"/>
      <c r="DL259" s="1633"/>
      <c r="DM259" s="1633"/>
      <c r="DN259" s="1633"/>
      <c r="DO259" s="1633"/>
      <c r="DP259" s="1633"/>
      <c r="DQ259" s="1633"/>
      <c r="DR259" s="1633"/>
      <c r="DS259" s="1633"/>
      <c r="DT259" s="1633"/>
      <c r="DU259" s="1633"/>
      <c r="DV259" s="1633"/>
      <c r="DW259" s="1633"/>
      <c r="DX259" s="1633"/>
      <c r="DY259" s="1633"/>
      <c r="DZ259" s="1633"/>
      <c r="EA259" s="1633"/>
      <c r="EB259" s="1633"/>
      <c r="EC259" s="1633"/>
      <c r="ED259" s="1633"/>
      <c r="EE259" s="1633"/>
      <c r="EF259" s="1633"/>
      <c r="EG259" s="1633"/>
      <c r="EH259" s="1633"/>
      <c r="EI259" s="1633"/>
      <c r="EJ259" s="1633"/>
      <c r="EK259" s="1633"/>
      <c r="EL259" s="1633"/>
      <c r="EM259" s="1633"/>
      <c r="EN259" s="1633"/>
      <c r="EO259" s="1633"/>
      <c r="EP259" s="1633"/>
      <c r="EQ259" s="1633"/>
      <c r="ER259" s="1633"/>
      <c r="ES259" s="1633"/>
      <c r="ET259" s="1633"/>
      <c r="EU259" s="1633"/>
      <c r="EV259" s="1633"/>
      <c r="EW259" s="1633"/>
      <c r="EX259" s="1633"/>
      <c r="EY259" s="1633"/>
      <c r="EZ259" s="1633"/>
      <c r="FA259" s="1633"/>
      <c r="FB259" s="1633"/>
      <c r="FC259" s="1633"/>
      <c r="FD259" s="1633"/>
      <c r="FE259" s="1633"/>
      <c r="FF259" s="1633"/>
      <c r="FG259" s="1633"/>
      <c r="FH259" s="1633"/>
      <c r="FI259" s="1633"/>
      <c r="FJ259" s="1633"/>
      <c r="FK259" s="1633"/>
      <c r="FL259" s="1633"/>
      <c r="FM259" s="1633"/>
      <c r="FN259" s="1633"/>
      <c r="FO259" s="1633"/>
      <c r="FP259" s="1633"/>
      <c r="FQ259" s="1633"/>
      <c r="FR259" s="1633"/>
      <c r="FS259" s="1633"/>
      <c r="FT259" s="1633"/>
      <c r="FU259" s="1633"/>
      <c r="FV259" s="1633"/>
      <c r="FW259" s="1633"/>
      <c r="FX259" s="1633"/>
      <c r="FY259" s="1633"/>
      <c r="FZ259" s="1633"/>
      <c r="GA259" s="1633"/>
      <c r="GB259" s="1633"/>
      <c r="GC259" s="1633"/>
      <c r="GD259" s="1633"/>
      <c r="GE259" s="1633"/>
      <c r="GF259" s="1633"/>
      <c r="GG259" s="1633"/>
      <c r="GH259" s="1633"/>
      <c r="GI259" s="1633"/>
      <c r="GJ259" s="1633"/>
      <c r="GK259" s="1633"/>
      <c r="GL259" s="1633"/>
      <c r="GM259" s="1633"/>
      <c r="GN259" s="1633"/>
      <c r="GO259" s="1633"/>
      <c r="GP259" s="1633"/>
      <c r="GQ259" s="1633"/>
      <c r="GR259" s="1633"/>
      <c r="GS259" s="1633"/>
      <c r="GT259" s="1633"/>
      <c r="GU259" s="1633"/>
      <c r="GV259" s="1633"/>
      <c r="GW259" s="1633"/>
      <c r="GX259" s="1633"/>
      <c r="GY259" s="1633"/>
      <c r="GZ259" s="1633"/>
      <c r="HA259" s="1633"/>
      <c r="HB259" s="1633"/>
      <c r="HC259" s="1633"/>
      <c r="HD259" s="1633"/>
      <c r="HE259" s="1633"/>
      <c r="HF259" s="1633"/>
      <c r="HG259" s="1633"/>
      <c r="HH259" s="1633"/>
      <c r="HI259" s="1633"/>
      <c r="HJ259" s="1633"/>
      <c r="HK259" s="1633"/>
      <c r="HL259" s="1633"/>
      <c r="HM259" s="1633"/>
      <c r="HN259" s="1633"/>
      <c r="HO259" s="1633"/>
      <c r="HP259" s="1633"/>
      <c r="HQ259" s="1633"/>
      <c r="HR259" s="1633"/>
      <c r="HS259" s="1633"/>
      <c r="HT259" s="1633"/>
      <c r="HU259" s="1633"/>
      <c r="HV259" s="1633"/>
      <c r="HW259" s="1633"/>
      <c r="HX259" s="1633"/>
      <c r="HY259" s="1633"/>
      <c r="HZ259" s="1633"/>
      <c r="IA259" s="1633"/>
      <c r="IB259" s="1633"/>
      <c r="IC259" s="1633"/>
      <c r="ID259" s="1633"/>
      <c r="IE259" s="1633"/>
      <c r="IF259" s="1633"/>
      <c r="IG259" s="1633"/>
      <c r="IH259" s="1633"/>
      <c r="II259" s="1633"/>
      <c r="IJ259" s="1633"/>
      <c r="IK259" s="1633"/>
      <c r="IL259" s="1633"/>
      <c r="IM259" s="1633"/>
      <c r="IN259" s="1633"/>
      <c r="IO259" s="1633"/>
      <c r="IP259" s="1633"/>
      <c r="IQ259" s="1633"/>
      <c r="IR259" s="1633"/>
      <c r="IS259" s="1633"/>
      <c r="IT259" s="1633"/>
      <c r="IU259" s="1633"/>
      <c r="IV259" s="1633"/>
      <c r="IW259" s="1633"/>
      <c r="IX259" s="1633"/>
      <c r="IY259" s="1633"/>
      <c r="IZ259" s="1633"/>
      <c r="JA259" s="1633"/>
      <c r="JB259" s="1633"/>
      <c r="JC259" s="1633"/>
      <c r="JD259" s="1633"/>
      <c r="JE259" s="1633"/>
      <c r="JF259" s="1633"/>
      <c r="JG259" s="1633"/>
      <c r="JH259" s="1633"/>
      <c r="JI259" s="1633"/>
      <c r="JJ259" s="1633"/>
      <c r="JK259" s="1633"/>
      <c r="JL259" s="1633"/>
      <c r="JM259" s="1633"/>
      <c r="JN259" s="1633"/>
      <c r="JO259" s="1633"/>
      <c r="JP259" s="1633"/>
      <c r="JQ259" s="1633"/>
      <c r="JR259" s="1633"/>
      <c r="JS259" s="1633"/>
      <c r="JT259" s="1633"/>
      <c r="JU259" s="1633"/>
      <c r="JV259" s="1633"/>
      <c r="JW259" s="1633"/>
      <c r="JX259" s="1633"/>
      <c r="JY259" s="1633"/>
      <c r="JZ259" s="1633"/>
      <c r="KA259" s="1633"/>
      <c r="KB259" s="1633"/>
      <c r="KC259" s="1633"/>
      <c r="KD259" s="1633"/>
      <c r="KE259" s="1633"/>
      <c r="KF259" s="1633"/>
      <c r="KG259" s="1633"/>
      <c r="KH259" s="1633"/>
      <c r="KI259" s="1633"/>
      <c r="KJ259" s="1633"/>
      <c r="KK259" s="1633"/>
      <c r="KL259" s="1633"/>
      <c r="KM259" s="1633"/>
      <c r="KN259" s="1633"/>
      <c r="KO259" s="1633"/>
      <c r="KP259" s="1633"/>
      <c r="KQ259" s="1633"/>
      <c r="KR259" s="1633"/>
      <c r="KS259" s="1633"/>
      <c r="KT259" s="1633"/>
      <c r="KU259" s="1633"/>
      <c r="KV259" s="1633"/>
      <c r="KW259" s="1633"/>
      <c r="KX259" s="1633"/>
      <c r="KY259" s="1633"/>
      <c r="KZ259" s="1633"/>
      <c r="LA259" s="1633"/>
      <c r="LB259" s="1633"/>
      <c r="LC259" s="1633"/>
      <c r="LD259" s="1633"/>
      <c r="LE259" s="1633"/>
      <c r="LF259" s="1633"/>
      <c r="LG259" s="1633"/>
      <c r="LH259" s="1633"/>
      <c r="LI259" s="1633"/>
      <c r="LJ259" s="1633"/>
      <c r="LK259" s="1633"/>
      <c r="LL259" s="1633"/>
      <c r="LM259" s="1633"/>
      <c r="LN259" s="1633"/>
      <c r="LO259" s="1642"/>
      <c r="LP259" s="1642"/>
      <c r="LQ259" s="1642"/>
      <c r="LR259" s="1642"/>
      <c r="LS259" s="1642"/>
      <c r="LT259" s="1642"/>
      <c r="LU259" s="1642"/>
      <c r="LV259" s="1643"/>
    </row>
    <row r="260" s="2140" customFormat="1" ht="47" customHeight="1" spans="1:334">
      <c r="A260" s="2417">
        <v>45874</v>
      </c>
      <c r="B260" s="1500" t="s">
        <v>2454</v>
      </c>
      <c r="C260" s="1501" t="s">
        <v>2455</v>
      </c>
      <c r="D260" s="1502">
        <v>4500175988</v>
      </c>
      <c r="E260" s="2253" t="s">
        <v>2456</v>
      </c>
      <c r="F260" s="1502" t="s">
        <v>2457</v>
      </c>
      <c r="G260" s="1505" t="s">
        <v>2458</v>
      </c>
      <c r="H260" s="1505" t="s">
        <v>2458</v>
      </c>
      <c r="I260" s="2431" t="s">
        <v>2459</v>
      </c>
      <c r="J260" s="1522">
        <v>2496</v>
      </c>
      <c r="K260" s="1534">
        <v>12</v>
      </c>
      <c r="L260" s="1534">
        <v>48</v>
      </c>
      <c r="M260" s="1534">
        <f t="shared" si="177"/>
        <v>52</v>
      </c>
      <c r="N260" s="1536">
        <v>45912</v>
      </c>
      <c r="O260" s="2307">
        <v>45916</v>
      </c>
      <c r="P260" s="1537"/>
      <c r="Q260" s="1562" t="s">
        <v>78</v>
      </c>
      <c r="R260" s="2722">
        <v>2496</v>
      </c>
      <c r="S260" s="2722">
        <f t="shared" si="173"/>
        <v>0</v>
      </c>
      <c r="T260" s="2722"/>
      <c r="U260" s="2722" t="s">
        <v>829</v>
      </c>
      <c r="V260" s="2308" t="s">
        <v>2460</v>
      </c>
      <c r="W260" s="1532" t="s">
        <v>111</v>
      </c>
      <c r="X260" s="1565">
        <v>45881</v>
      </c>
      <c r="Y260" s="1589" t="s">
        <v>88</v>
      </c>
      <c r="Z260" s="1589">
        <v>45891</v>
      </c>
      <c r="AA260" s="2751" t="s">
        <v>711</v>
      </c>
      <c r="AB260" s="1589"/>
      <c r="AC260" s="2311" t="s">
        <v>2461</v>
      </c>
      <c r="AD260" s="1590" t="s">
        <v>122</v>
      </c>
      <c r="AE260" s="2277">
        <v>0.879</v>
      </c>
      <c r="AF260" s="2278">
        <f t="shared" ref="AF260:AF267" si="189">J260*AE260</f>
        <v>2193.984</v>
      </c>
      <c r="AG260" s="1504" t="s">
        <v>2462</v>
      </c>
      <c r="AH260" s="1609" t="s">
        <v>81</v>
      </c>
      <c r="AI260" s="2710"/>
      <c r="AJ260" s="2626">
        <v>1</v>
      </c>
      <c r="AK260" s="2758">
        <f t="shared" si="178"/>
        <v>2496</v>
      </c>
      <c r="AL260" s="2627"/>
      <c r="AM260" s="2627"/>
      <c r="AN260" s="2627"/>
      <c r="AO260" s="2627"/>
      <c r="AP260" s="2627"/>
      <c r="AQ260" s="2641"/>
      <c r="AR260" s="1610"/>
      <c r="AS260" s="1610" t="s">
        <v>64</v>
      </c>
      <c r="AT260" s="2443">
        <f t="shared" si="159"/>
        <v>2496</v>
      </c>
      <c r="AU260" s="1610"/>
      <c r="AV260" s="2292"/>
      <c r="AW260" s="1622"/>
      <c r="AX260" s="1622"/>
      <c r="AY260" s="1637"/>
      <c r="AZ260" s="1637"/>
      <c r="BA260" s="2647"/>
      <c r="BB260" s="2647"/>
      <c r="BC260" s="2288">
        <f>J260</f>
        <v>2496</v>
      </c>
      <c r="BD260" s="2647"/>
      <c r="BE260" s="2647"/>
      <c r="BF260" s="2185"/>
      <c r="BG260" s="2297"/>
      <c r="BH260" s="1633"/>
      <c r="BI260" s="1633"/>
      <c r="BJ260" s="1633"/>
      <c r="BK260" s="1633"/>
      <c r="BL260" s="1633"/>
      <c r="BM260" s="1633"/>
      <c r="BN260" s="1633"/>
      <c r="BO260" s="1633"/>
      <c r="BP260" s="1633"/>
      <c r="BQ260" s="1633"/>
      <c r="BR260" s="1633"/>
      <c r="BS260" s="1633"/>
      <c r="BT260" s="1633"/>
      <c r="BU260" s="1633"/>
      <c r="BV260" s="1633"/>
      <c r="BW260" s="1633"/>
      <c r="BX260" s="1633"/>
      <c r="BY260" s="1633"/>
      <c r="BZ260" s="1633"/>
      <c r="CA260" s="1633"/>
      <c r="CB260" s="1633"/>
      <c r="CC260" s="1633"/>
      <c r="CD260" s="1633"/>
      <c r="CE260" s="1633"/>
      <c r="CF260" s="1633"/>
      <c r="CG260" s="1633"/>
      <c r="CH260" s="1633"/>
      <c r="CI260" s="1633"/>
      <c r="CJ260" s="1633"/>
      <c r="CK260" s="1633"/>
      <c r="CL260" s="1633"/>
      <c r="CM260" s="1633"/>
      <c r="CN260" s="1633"/>
      <c r="CO260" s="1633"/>
      <c r="CP260" s="1633"/>
      <c r="CQ260" s="1633"/>
      <c r="CR260" s="1633"/>
      <c r="CS260" s="1633"/>
      <c r="CT260" s="1633"/>
      <c r="CU260" s="1633"/>
      <c r="CV260" s="1633"/>
      <c r="CW260" s="1633"/>
      <c r="CX260" s="1633"/>
      <c r="CY260" s="1633"/>
      <c r="CZ260" s="1633"/>
      <c r="DA260" s="1633"/>
      <c r="DB260" s="1633"/>
      <c r="DC260" s="1633"/>
      <c r="DD260" s="1633"/>
      <c r="DE260" s="1633"/>
      <c r="DF260" s="1633"/>
      <c r="DG260" s="1633"/>
      <c r="DH260" s="1633"/>
      <c r="DI260" s="1633"/>
      <c r="DJ260" s="1633"/>
      <c r="DK260" s="1633"/>
      <c r="DL260" s="1633"/>
      <c r="DM260" s="1633"/>
      <c r="DN260" s="1633"/>
      <c r="DO260" s="1633"/>
      <c r="DP260" s="1633"/>
      <c r="DQ260" s="1633"/>
      <c r="DR260" s="1633"/>
      <c r="DS260" s="1633"/>
      <c r="DT260" s="1633"/>
      <c r="DU260" s="1633"/>
      <c r="DV260" s="1633"/>
      <c r="DW260" s="1633"/>
      <c r="DX260" s="1633"/>
      <c r="DY260" s="1633"/>
      <c r="DZ260" s="1633"/>
      <c r="EA260" s="1633"/>
      <c r="EB260" s="1633"/>
      <c r="EC260" s="1633"/>
      <c r="ED260" s="1633"/>
      <c r="EE260" s="1633"/>
      <c r="EF260" s="1633"/>
      <c r="EG260" s="1633"/>
      <c r="EH260" s="1633"/>
      <c r="EI260" s="1633"/>
      <c r="EJ260" s="1633"/>
      <c r="EK260" s="1633"/>
      <c r="EL260" s="1633"/>
      <c r="EM260" s="1633"/>
      <c r="EN260" s="1633"/>
      <c r="EO260" s="1633"/>
      <c r="EP260" s="1633"/>
      <c r="EQ260" s="1633"/>
      <c r="ER260" s="1633"/>
      <c r="ES260" s="1633"/>
      <c r="ET260" s="1633"/>
      <c r="EU260" s="1633"/>
      <c r="EV260" s="1633"/>
      <c r="EW260" s="1633"/>
      <c r="EX260" s="1633"/>
      <c r="EY260" s="1633"/>
      <c r="EZ260" s="1633"/>
      <c r="FA260" s="1633"/>
      <c r="FB260" s="1633"/>
      <c r="FC260" s="1633"/>
      <c r="FD260" s="1633"/>
      <c r="FE260" s="1633"/>
      <c r="FF260" s="1633"/>
      <c r="FG260" s="1633"/>
      <c r="FH260" s="1633"/>
      <c r="FI260" s="1633"/>
      <c r="FJ260" s="1633"/>
      <c r="FK260" s="1633"/>
      <c r="FL260" s="1633"/>
      <c r="FM260" s="1633"/>
      <c r="FN260" s="1633"/>
      <c r="FO260" s="1633"/>
      <c r="FP260" s="1633"/>
      <c r="FQ260" s="1633"/>
      <c r="FR260" s="1633"/>
      <c r="FS260" s="1633"/>
      <c r="FT260" s="1633"/>
      <c r="FU260" s="1633"/>
      <c r="FV260" s="1633"/>
      <c r="FW260" s="1633"/>
      <c r="FX260" s="1633"/>
      <c r="FY260" s="1633"/>
      <c r="FZ260" s="1633"/>
      <c r="GA260" s="1633"/>
      <c r="GB260" s="1633"/>
      <c r="GC260" s="1633"/>
      <c r="GD260" s="1633"/>
      <c r="GE260" s="1633"/>
      <c r="GF260" s="1633"/>
      <c r="GG260" s="1633"/>
      <c r="GH260" s="1633"/>
      <c r="GI260" s="1633"/>
      <c r="GJ260" s="1633"/>
      <c r="GK260" s="1633"/>
      <c r="GL260" s="1633"/>
      <c r="GM260" s="1633"/>
      <c r="GN260" s="1633"/>
      <c r="GO260" s="1633"/>
      <c r="GP260" s="1633"/>
      <c r="GQ260" s="1633"/>
      <c r="GR260" s="1633"/>
      <c r="GS260" s="1633"/>
      <c r="GT260" s="1633"/>
      <c r="GU260" s="1633"/>
      <c r="GV260" s="1633"/>
      <c r="GW260" s="1633"/>
      <c r="GX260" s="1633"/>
      <c r="GY260" s="1633"/>
      <c r="GZ260" s="1633"/>
      <c r="HA260" s="1633"/>
      <c r="HB260" s="1633"/>
      <c r="HC260" s="1633"/>
      <c r="HD260" s="1633"/>
      <c r="HE260" s="1633"/>
      <c r="HF260" s="1633"/>
      <c r="HG260" s="1633"/>
      <c r="HH260" s="1633"/>
      <c r="HI260" s="1633"/>
      <c r="HJ260" s="1633"/>
      <c r="HK260" s="1633"/>
      <c r="HL260" s="1633"/>
      <c r="HM260" s="1633"/>
      <c r="HN260" s="1633"/>
      <c r="HO260" s="1633"/>
      <c r="HP260" s="1633"/>
      <c r="HQ260" s="1633"/>
      <c r="HR260" s="1633"/>
      <c r="HS260" s="1633"/>
      <c r="HT260" s="1633"/>
      <c r="HU260" s="1633"/>
      <c r="HV260" s="1633"/>
      <c r="HW260" s="1633"/>
      <c r="HX260" s="1633"/>
      <c r="HY260" s="1633"/>
      <c r="HZ260" s="1633"/>
      <c r="IA260" s="1633"/>
      <c r="IB260" s="1633"/>
      <c r="IC260" s="1633"/>
      <c r="ID260" s="1633"/>
      <c r="IE260" s="1633"/>
      <c r="IF260" s="1633"/>
      <c r="IG260" s="1633"/>
      <c r="IH260" s="1633"/>
      <c r="II260" s="1633"/>
      <c r="IJ260" s="1633"/>
      <c r="IK260" s="1633"/>
      <c r="IL260" s="1633"/>
      <c r="IM260" s="1633"/>
      <c r="IN260" s="1633"/>
      <c r="IO260" s="1633"/>
      <c r="IP260" s="1633"/>
      <c r="IQ260" s="1633"/>
      <c r="IR260" s="1633"/>
      <c r="IS260" s="1633"/>
      <c r="IT260" s="1633"/>
      <c r="IU260" s="1633"/>
      <c r="IV260" s="1633"/>
      <c r="IW260" s="1633"/>
      <c r="IX260" s="1633"/>
      <c r="IY260" s="1633"/>
      <c r="IZ260" s="1633"/>
      <c r="JA260" s="1633"/>
      <c r="JB260" s="1633"/>
      <c r="JC260" s="1633"/>
      <c r="JD260" s="1633"/>
      <c r="JE260" s="1633"/>
      <c r="JF260" s="1633"/>
      <c r="JG260" s="1633"/>
      <c r="JH260" s="1633"/>
      <c r="JI260" s="1633"/>
      <c r="JJ260" s="1633"/>
      <c r="JK260" s="1633"/>
      <c r="JL260" s="1633"/>
      <c r="JM260" s="1633"/>
      <c r="JN260" s="1633"/>
      <c r="JO260" s="1633"/>
      <c r="JP260" s="1633"/>
      <c r="JQ260" s="1633"/>
      <c r="JR260" s="1633"/>
      <c r="JS260" s="1633"/>
      <c r="JT260" s="1633"/>
      <c r="JU260" s="1633"/>
      <c r="JV260" s="1633"/>
      <c r="JW260" s="1633"/>
      <c r="JX260" s="1633"/>
      <c r="JY260" s="1633"/>
      <c r="JZ260" s="1633"/>
      <c r="KA260" s="1633"/>
      <c r="KB260" s="1633"/>
      <c r="KC260" s="1633"/>
      <c r="KD260" s="1633"/>
      <c r="KE260" s="1633"/>
      <c r="KF260" s="1633"/>
      <c r="KG260" s="1633"/>
      <c r="KH260" s="1633"/>
      <c r="KI260" s="1633"/>
      <c r="KJ260" s="1633"/>
      <c r="KK260" s="1633"/>
      <c r="KL260" s="1633"/>
      <c r="KM260" s="1633"/>
      <c r="KN260" s="1633"/>
      <c r="KO260" s="1633"/>
      <c r="KP260" s="1633"/>
      <c r="KQ260" s="1633"/>
      <c r="KR260" s="1633"/>
      <c r="KS260" s="1633"/>
      <c r="KT260" s="1633"/>
      <c r="KU260" s="1633"/>
      <c r="KV260" s="1633"/>
      <c r="KW260" s="1633"/>
      <c r="KX260" s="1633"/>
      <c r="KY260" s="1633"/>
      <c r="KZ260" s="1633"/>
      <c r="LA260" s="1633"/>
      <c r="LB260" s="1633"/>
      <c r="LC260" s="1633"/>
      <c r="LD260" s="1633"/>
      <c r="LE260" s="1633"/>
      <c r="LF260" s="1633"/>
      <c r="LG260" s="1633"/>
      <c r="LH260" s="1633"/>
      <c r="LI260" s="1633"/>
      <c r="LJ260" s="1633"/>
      <c r="LK260" s="1633"/>
      <c r="LL260" s="1633"/>
      <c r="LM260" s="1633"/>
      <c r="LN260" s="1633"/>
      <c r="LO260" s="1642"/>
      <c r="LP260" s="1642"/>
      <c r="LQ260" s="1642"/>
      <c r="LR260" s="1642"/>
      <c r="LS260" s="1642"/>
      <c r="LT260" s="1642"/>
      <c r="LU260" s="1642"/>
      <c r="LV260" s="1643"/>
    </row>
    <row r="261" s="2140" customFormat="1" ht="47" customHeight="1" spans="1:334">
      <c r="A261" s="2417">
        <v>45874</v>
      </c>
      <c r="B261" s="1500" t="s">
        <v>2454</v>
      </c>
      <c r="C261" s="1501" t="s">
        <v>2455</v>
      </c>
      <c r="D261" s="1502">
        <v>4500175988</v>
      </c>
      <c r="E261" s="2253" t="s">
        <v>2456</v>
      </c>
      <c r="F261" s="1502" t="s">
        <v>2463</v>
      </c>
      <c r="G261" s="1505" t="s">
        <v>2464</v>
      </c>
      <c r="H261" s="1505" t="s">
        <v>2464</v>
      </c>
      <c r="I261" s="2431" t="s">
        <v>2465</v>
      </c>
      <c r="J261" s="1522">
        <v>2496</v>
      </c>
      <c r="K261" s="1534">
        <v>12</v>
      </c>
      <c r="L261" s="1534">
        <v>48</v>
      </c>
      <c r="M261" s="1534">
        <f t="shared" si="177"/>
        <v>52</v>
      </c>
      <c r="N261" s="1536">
        <v>45912</v>
      </c>
      <c r="O261" s="2307">
        <v>45916</v>
      </c>
      <c r="P261" s="1537"/>
      <c r="Q261" s="1562" t="s">
        <v>78</v>
      </c>
      <c r="R261" s="2722">
        <v>2496</v>
      </c>
      <c r="S261" s="2722">
        <f t="shared" si="173"/>
        <v>0</v>
      </c>
      <c r="T261" s="2722"/>
      <c r="U261" s="2722" t="s">
        <v>829</v>
      </c>
      <c r="V261" s="2308" t="s">
        <v>2460</v>
      </c>
      <c r="W261" s="1532" t="s">
        <v>111</v>
      </c>
      <c r="X261" s="1565">
        <v>45881</v>
      </c>
      <c r="Y261" s="1589" t="s">
        <v>88</v>
      </c>
      <c r="Z261" s="1589">
        <v>45891</v>
      </c>
      <c r="AA261" s="2751" t="s">
        <v>711</v>
      </c>
      <c r="AB261" s="1589"/>
      <c r="AC261" s="2311" t="s">
        <v>2466</v>
      </c>
      <c r="AD261" s="1590" t="s">
        <v>122</v>
      </c>
      <c r="AE261" s="2277">
        <v>0.93</v>
      </c>
      <c r="AF261" s="2278">
        <f t="shared" si="189"/>
        <v>2321.28</v>
      </c>
      <c r="AG261" s="1504" t="s">
        <v>2462</v>
      </c>
      <c r="AH261" s="1609" t="s">
        <v>81</v>
      </c>
      <c r="AI261" s="2710"/>
      <c r="AJ261" s="2626">
        <v>1</v>
      </c>
      <c r="AK261" s="2758">
        <f t="shared" si="178"/>
        <v>2496</v>
      </c>
      <c r="AL261" s="2627"/>
      <c r="AM261" s="2627"/>
      <c r="AN261" s="2627"/>
      <c r="AO261" s="2627"/>
      <c r="AP261" s="2627"/>
      <c r="AQ261" s="2641"/>
      <c r="AR261" s="1610"/>
      <c r="AS261" s="1610" t="s">
        <v>64</v>
      </c>
      <c r="AT261" s="2443">
        <f t="shared" si="159"/>
        <v>2496</v>
      </c>
      <c r="AU261" s="1610"/>
      <c r="AV261" s="2292"/>
      <c r="AW261" s="1622"/>
      <c r="AX261" s="1622"/>
      <c r="AY261" s="1637">
        <f>J261</f>
        <v>2496</v>
      </c>
      <c r="AZ261" s="1637"/>
      <c r="BA261" s="2647"/>
      <c r="BB261" s="2647"/>
      <c r="BC261" s="2288"/>
      <c r="BD261" s="2647"/>
      <c r="BE261" s="2647"/>
      <c r="BF261" s="2292"/>
      <c r="BG261" s="2784"/>
      <c r="BH261" s="1633"/>
      <c r="BI261" s="1633"/>
      <c r="BJ261" s="1633"/>
      <c r="BK261" s="1633"/>
      <c r="BL261" s="1633"/>
      <c r="BM261" s="1633"/>
      <c r="BN261" s="1633"/>
      <c r="BO261" s="1633"/>
      <c r="BP261" s="1633"/>
      <c r="BQ261" s="1633"/>
      <c r="BR261" s="1633"/>
      <c r="BS261" s="1633"/>
      <c r="BT261" s="1633"/>
      <c r="BU261" s="1633"/>
      <c r="BV261" s="1633"/>
      <c r="BW261" s="1633"/>
      <c r="BX261" s="1633"/>
      <c r="BY261" s="1633"/>
      <c r="BZ261" s="1633"/>
      <c r="CA261" s="1633"/>
      <c r="CB261" s="1633"/>
      <c r="CC261" s="1633"/>
      <c r="CD261" s="1633"/>
      <c r="CE261" s="1633"/>
      <c r="CF261" s="1633"/>
      <c r="CG261" s="1633"/>
      <c r="CH261" s="1633"/>
      <c r="CI261" s="1633"/>
      <c r="CJ261" s="1633"/>
      <c r="CK261" s="1633"/>
      <c r="CL261" s="1633"/>
      <c r="CM261" s="1633"/>
      <c r="CN261" s="1633"/>
      <c r="CO261" s="1633"/>
      <c r="CP261" s="1633"/>
      <c r="CQ261" s="1633"/>
      <c r="CR261" s="1633"/>
      <c r="CS261" s="1633"/>
      <c r="CT261" s="1633"/>
      <c r="CU261" s="1633"/>
      <c r="CV261" s="1633"/>
      <c r="CW261" s="1633"/>
      <c r="CX261" s="1633"/>
      <c r="CY261" s="1633"/>
      <c r="CZ261" s="1633"/>
      <c r="DA261" s="1633"/>
      <c r="DB261" s="1633"/>
      <c r="DC261" s="1633"/>
      <c r="DD261" s="1633"/>
      <c r="DE261" s="1633"/>
      <c r="DF261" s="1633"/>
      <c r="DG261" s="1633"/>
      <c r="DH261" s="1633"/>
      <c r="DI261" s="1633"/>
      <c r="DJ261" s="1633"/>
      <c r="DK261" s="1633"/>
      <c r="DL261" s="1633"/>
      <c r="DM261" s="1633"/>
      <c r="DN261" s="1633"/>
      <c r="DO261" s="1633"/>
      <c r="DP261" s="1633"/>
      <c r="DQ261" s="1633"/>
      <c r="DR261" s="1633"/>
      <c r="DS261" s="1633"/>
      <c r="DT261" s="1633"/>
      <c r="DU261" s="1633"/>
      <c r="DV261" s="1633"/>
      <c r="DW261" s="1633"/>
      <c r="DX261" s="1633"/>
      <c r="DY261" s="1633"/>
      <c r="DZ261" s="1633"/>
      <c r="EA261" s="1633"/>
      <c r="EB261" s="1633"/>
      <c r="EC261" s="1633"/>
      <c r="ED261" s="1633"/>
      <c r="EE261" s="1633"/>
      <c r="EF261" s="1633"/>
      <c r="EG261" s="1633"/>
      <c r="EH261" s="1633"/>
      <c r="EI261" s="1633"/>
      <c r="EJ261" s="1633"/>
      <c r="EK261" s="1633"/>
      <c r="EL261" s="1633"/>
      <c r="EM261" s="1633"/>
      <c r="EN261" s="1633"/>
      <c r="EO261" s="1633"/>
      <c r="EP261" s="1633"/>
      <c r="EQ261" s="1633"/>
      <c r="ER261" s="1633"/>
      <c r="ES261" s="1633"/>
      <c r="ET261" s="1633"/>
      <c r="EU261" s="1633"/>
      <c r="EV261" s="1633"/>
      <c r="EW261" s="1633"/>
      <c r="EX261" s="1633"/>
      <c r="EY261" s="1633"/>
      <c r="EZ261" s="1633"/>
      <c r="FA261" s="1633"/>
      <c r="FB261" s="1633"/>
      <c r="FC261" s="1633"/>
      <c r="FD261" s="1633"/>
      <c r="FE261" s="1633"/>
      <c r="FF261" s="1633"/>
      <c r="FG261" s="1633"/>
      <c r="FH261" s="1633"/>
      <c r="FI261" s="1633"/>
      <c r="FJ261" s="1633"/>
      <c r="FK261" s="1633"/>
      <c r="FL261" s="1633"/>
      <c r="FM261" s="1633"/>
      <c r="FN261" s="1633"/>
      <c r="FO261" s="1633"/>
      <c r="FP261" s="1633"/>
      <c r="FQ261" s="1633"/>
      <c r="FR261" s="1633"/>
      <c r="FS261" s="1633"/>
      <c r="FT261" s="1633"/>
      <c r="FU261" s="1633"/>
      <c r="FV261" s="1633"/>
      <c r="FW261" s="1633"/>
      <c r="FX261" s="1633"/>
      <c r="FY261" s="1633"/>
      <c r="FZ261" s="1633"/>
      <c r="GA261" s="1633"/>
      <c r="GB261" s="1633"/>
      <c r="GC261" s="1633"/>
      <c r="GD261" s="1633"/>
      <c r="GE261" s="1633"/>
      <c r="GF261" s="1633"/>
      <c r="GG261" s="1633"/>
      <c r="GH261" s="1633"/>
      <c r="GI261" s="1633"/>
      <c r="GJ261" s="1633"/>
      <c r="GK261" s="1633"/>
      <c r="GL261" s="1633"/>
      <c r="GM261" s="1633"/>
      <c r="GN261" s="1633"/>
      <c r="GO261" s="1633"/>
      <c r="GP261" s="1633"/>
      <c r="GQ261" s="1633"/>
      <c r="GR261" s="1633"/>
      <c r="GS261" s="1633"/>
      <c r="GT261" s="1633"/>
      <c r="GU261" s="1633"/>
      <c r="GV261" s="1633"/>
      <c r="GW261" s="1633"/>
      <c r="GX261" s="1633"/>
      <c r="GY261" s="1633"/>
      <c r="GZ261" s="1633"/>
      <c r="HA261" s="1633"/>
      <c r="HB261" s="1633"/>
      <c r="HC261" s="1633"/>
      <c r="HD261" s="1633"/>
      <c r="HE261" s="1633"/>
      <c r="HF261" s="1633"/>
      <c r="HG261" s="1633"/>
      <c r="HH261" s="1633"/>
      <c r="HI261" s="1633"/>
      <c r="HJ261" s="1633"/>
      <c r="HK261" s="1633"/>
      <c r="HL261" s="1633"/>
      <c r="HM261" s="1633"/>
      <c r="HN261" s="1633"/>
      <c r="HO261" s="1633"/>
      <c r="HP261" s="1633"/>
      <c r="HQ261" s="1633"/>
      <c r="HR261" s="1633"/>
      <c r="HS261" s="1633"/>
      <c r="HT261" s="1633"/>
      <c r="HU261" s="1633"/>
      <c r="HV261" s="1633"/>
      <c r="HW261" s="1633"/>
      <c r="HX261" s="1633"/>
      <c r="HY261" s="1633"/>
      <c r="HZ261" s="1633"/>
      <c r="IA261" s="1633"/>
      <c r="IB261" s="1633"/>
      <c r="IC261" s="1633"/>
      <c r="ID261" s="1633"/>
      <c r="IE261" s="1633"/>
      <c r="IF261" s="1633"/>
      <c r="IG261" s="1633"/>
      <c r="IH261" s="1633"/>
      <c r="II261" s="1633"/>
      <c r="IJ261" s="1633"/>
      <c r="IK261" s="1633"/>
      <c r="IL261" s="1633"/>
      <c r="IM261" s="1633"/>
      <c r="IN261" s="1633"/>
      <c r="IO261" s="1633"/>
      <c r="IP261" s="1633"/>
      <c r="IQ261" s="1633"/>
      <c r="IR261" s="1633"/>
      <c r="IS261" s="1633"/>
      <c r="IT261" s="1633"/>
      <c r="IU261" s="1633"/>
      <c r="IV261" s="1633"/>
      <c r="IW261" s="1633"/>
      <c r="IX261" s="1633"/>
      <c r="IY261" s="1633"/>
      <c r="IZ261" s="1633"/>
      <c r="JA261" s="1633"/>
      <c r="JB261" s="1633"/>
      <c r="JC261" s="1633"/>
      <c r="JD261" s="1633"/>
      <c r="JE261" s="1633"/>
      <c r="JF261" s="1633"/>
      <c r="JG261" s="1633"/>
      <c r="JH261" s="1633"/>
      <c r="JI261" s="1633"/>
      <c r="JJ261" s="1633"/>
      <c r="JK261" s="1633"/>
      <c r="JL261" s="1633"/>
      <c r="JM261" s="1633"/>
      <c r="JN261" s="1633"/>
      <c r="JO261" s="1633"/>
      <c r="JP261" s="1633"/>
      <c r="JQ261" s="1633"/>
      <c r="JR261" s="1633"/>
      <c r="JS261" s="1633"/>
      <c r="JT261" s="1633"/>
      <c r="JU261" s="1633"/>
      <c r="JV261" s="1633"/>
      <c r="JW261" s="1633"/>
      <c r="JX261" s="1633"/>
      <c r="JY261" s="1633"/>
      <c r="JZ261" s="1633"/>
      <c r="KA261" s="1633"/>
      <c r="KB261" s="1633"/>
      <c r="KC261" s="1633"/>
      <c r="KD261" s="1633"/>
      <c r="KE261" s="1633"/>
      <c r="KF261" s="1633"/>
      <c r="KG261" s="1633"/>
      <c r="KH261" s="1633"/>
      <c r="KI261" s="1633"/>
      <c r="KJ261" s="1633"/>
      <c r="KK261" s="1633"/>
      <c r="KL261" s="1633"/>
      <c r="KM261" s="1633"/>
      <c r="KN261" s="1633"/>
      <c r="KO261" s="1633"/>
      <c r="KP261" s="1633"/>
      <c r="KQ261" s="1633"/>
      <c r="KR261" s="1633"/>
      <c r="KS261" s="1633"/>
      <c r="KT261" s="1633"/>
      <c r="KU261" s="1633"/>
      <c r="KV261" s="1633"/>
      <c r="KW261" s="1633"/>
      <c r="KX261" s="1633"/>
      <c r="KY261" s="1633"/>
      <c r="KZ261" s="1633"/>
      <c r="LA261" s="1633"/>
      <c r="LB261" s="1633"/>
      <c r="LC261" s="1633"/>
      <c r="LD261" s="1633"/>
      <c r="LE261" s="1633"/>
      <c r="LF261" s="1633"/>
      <c r="LG261" s="1633"/>
      <c r="LH261" s="1633"/>
      <c r="LI261" s="1633"/>
      <c r="LJ261" s="1633"/>
      <c r="LK261" s="1633"/>
      <c r="LL261" s="1633"/>
      <c r="LM261" s="1633"/>
      <c r="LN261" s="1633"/>
      <c r="LO261" s="1642"/>
      <c r="LP261" s="1642"/>
      <c r="LQ261" s="1642"/>
      <c r="LR261" s="1642"/>
      <c r="LS261" s="1642"/>
      <c r="LT261" s="1642"/>
      <c r="LU261" s="1642"/>
      <c r="LV261" s="1643"/>
    </row>
    <row r="262" s="2140" customFormat="1" ht="47" customHeight="1" spans="1:334">
      <c r="A262" s="2417">
        <v>45874</v>
      </c>
      <c r="B262" s="1500" t="s">
        <v>2454</v>
      </c>
      <c r="C262" s="1501" t="s">
        <v>2455</v>
      </c>
      <c r="D262" s="1502">
        <v>4500175988</v>
      </c>
      <c r="E262" s="2253" t="s">
        <v>2456</v>
      </c>
      <c r="F262" s="1502" t="s">
        <v>2467</v>
      </c>
      <c r="G262" s="1505" t="s">
        <v>2468</v>
      </c>
      <c r="H262" s="1505" t="s">
        <v>2468</v>
      </c>
      <c r="I262" s="2431" t="s">
        <v>2469</v>
      </c>
      <c r="J262" s="1522">
        <v>2256</v>
      </c>
      <c r="K262" s="1534">
        <v>12</v>
      </c>
      <c r="L262" s="1534">
        <v>48</v>
      </c>
      <c r="M262" s="1534">
        <f t="shared" si="177"/>
        <v>47</v>
      </c>
      <c r="N262" s="1536">
        <v>45912</v>
      </c>
      <c r="O262" s="2307">
        <v>45916</v>
      </c>
      <c r="P262" s="1537"/>
      <c r="Q262" s="1562" t="s">
        <v>78</v>
      </c>
      <c r="R262" s="2722">
        <v>2256</v>
      </c>
      <c r="S262" s="2722">
        <f t="shared" si="173"/>
        <v>0</v>
      </c>
      <c r="T262" s="2722"/>
      <c r="U262" s="2722" t="s">
        <v>829</v>
      </c>
      <c r="V262" s="2308" t="s">
        <v>2460</v>
      </c>
      <c r="W262" s="1532" t="s">
        <v>111</v>
      </c>
      <c r="X262" s="1565">
        <v>45881</v>
      </c>
      <c r="Y262" s="1589" t="s">
        <v>88</v>
      </c>
      <c r="Z262" s="1589">
        <v>45891</v>
      </c>
      <c r="AA262" s="2751" t="s">
        <v>711</v>
      </c>
      <c r="AB262" s="1589"/>
      <c r="AC262" s="2311" t="s">
        <v>2466</v>
      </c>
      <c r="AD262" s="1590" t="s">
        <v>122</v>
      </c>
      <c r="AE262" s="2277">
        <v>0.972</v>
      </c>
      <c r="AF262" s="2278">
        <f t="shared" si="189"/>
        <v>2192.832</v>
      </c>
      <c r="AG262" s="1504" t="s">
        <v>2462</v>
      </c>
      <c r="AH262" s="1609" t="s">
        <v>81</v>
      </c>
      <c r="AI262" s="2710"/>
      <c r="AJ262" s="2626">
        <v>1</v>
      </c>
      <c r="AK262" s="2758">
        <f t="shared" si="178"/>
        <v>2256</v>
      </c>
      <c r="AL262" s="2627"/>
      <c r="AM262" s="2627"/>
      <c r="AN262" s="2627"/>
      <c r="AO262" s="2627"/>
      <c r="AP262" s="2627"/>
      <c r="AQ262" s="2641"/>
      <c r="AR262" s="1610"/>
      <c r="AS262" s="1610" t="s">
        <v>64</v>
      </c>
      <c r="AT262" s="2443">
        <f t="shared" si="159"/>
        <v>2256</v>
      </c>
      <c r="AU262" s="1610"/>
      <c r="AV262" s="2292"/>
      <c r="AW262" s="1622"/>
      <c r="AX262" s="1622"/>
      <c r="AY262" s="1637"/>
      <c r="AZ262" s="1637">
        <f>J262</f>
        <v>2256</v>
      </c>
      <c r="BA262" s="2647"/>
      <c r="BB262" s="2647"/>
      <c r="BC262" s="2288"/>
      <c r="BD262" s="2647"/>
      <c r="BE262" s="2647"/>
      <c r="BF262" s="2292"/>
      <c r="BG262" s="2784"/>
      <c r="BH262" s="1633"/>
      <c r="BI262" s="1633"/>
      <c r="BJ262" s="1633"/>
      <c r="BK262" s="1633"/>
      <c r="BL262" s="1633"/>
      <c r="BM262" s="1633"/>
      <c r="BN262" s="1633"/>
      <c r="BO262" s="1633"/>
      <c r="BP262" s="1633"/>
      <c r="BQ262" s="1633"/>
      <c r="BR262" s="1633"/>
      <c r="BS262" s="1633"/>
      <c r="BT262" s="1633"/>
      <c r="BU262" s="1633"/>
      <c r="BV262" s="1633"/>
      <c r="BW262" s="1633"/>
      <c r="BX262" s="1633"/>
      <c r="BY262" s="1633"/>
      <c r="BZ262" s="1633"/>
      <c r="CA262" s="1633"/>
      <c r="CB262" s="1633"/>
      <c r="CC262" s="1633"/>
      <c r="CD262" s="1633"/>
      <c r="CE262" s="1633"/>
      <c r="CF262" s="1633"/>
      <c r="CG262" s="1633"/>
      <c r="CH262" s="1633"/>
      <c r="CI262" s="1633"/>
      <c r="CJ262" s="1633"/>
      <c r="CK262" s="1633"/>
      <c r="CL262" s="1633"/>
      <c r="CM262" s="1633"/>
      <c r="CN262" s="1633"/>
      <c r="CO262" s="1633"/>
      <c r="CP262" s="1633"/>
      <c r="CQ262" s="1633"/>
      <c r="CR262" s="1633"/>
      <c r="CS262" s="1633"/>
      <c r="CT262" s="1633"/>
      <c r="CU262" s="1633"/>
      <c r="CV262" s="1633"/>
      <c r="CW262" s="1633"/>
      <c r="CX262" s="1633"/>
      <c r="CY262" s="1633"/>
      <c r="CZ262" s="1633"/>
      <c r="DA262" s="1633"/>
      <c r="DB262" s="1633"/>
      <c r="DC262" s="1633"/>
      <c r="DD262" s="1633"/>
      <c r="DE262" s="1633"/>
      <c r="DF262" s="1633"/>
      <c r="DG262" s="1633"/>
      <c r="DH262" s="1633"/>
      <c r="DI262" s="1633"/>
      <c r="DJ262" s="1633"/>
      <c r="DK262" s="1633"/>
      <c r="DL262" s="1633"/>
      <c r="DM262" s="1633"/>
      <c r="DN262" s="1633"/>
      <c r="DO262" s="1633"/>
      <c r="DP262" s="1633"/>
      <c r="DQ262" s="1633"/>
      <c r="DR262" s="1633"/>
      <c r="DS262" s="1633"/>
      <c r="DT262" s="1633"/>
      <c r="DU262" s="1633"/>
      <c r="DV262" s="1633"/>
      <c r="DW262" s="1633"/>
      <c r="DX262" s="1633"/>
      <c r="DY262" s="1633"/>
      <c r="DZ262" s="1633"/>
      <c r="EA262" s="1633"/>
      <c r="EB262" s="1633"/>
      <c r="EC262" s="1633"/>
      <c r="ED262" s="1633"/>
      <c r="EE262" s="1633"/>
      <c r="EF262" s="1633"/>
      <c r="EG262" s="1633"/>
      <c r="EH262" s="1633"/>
      <c r="EI262" s="1633"/>
      <c r="EJ262" s="1633"/>
      <c r="EK262" s="1633"/>
      <c r="EL262" s="1633"/>
      <c r="EM262" s="1633"/>
      <c r="EN262" s="1633"/>
      <c r="EO262" s="1633"/>
      <c r="EP262" s="1633"/>
      <c r="EQ262" s="1633"/>
      <c r="ER262" s="1633"/>
      <c r="ES262" s="1633"/>
      <c r="ET262" s="1633"/>
      <c r="EU262" s="1633"/>
      <c r="EV262" s="1633"/>
      <c r="EW262" s="1633"/>
      <c r="EX262" s="1633"/>
      <c r="EY262" s="1633"/>
      <c r="EZ262" s="1633"/>
      <c r="FA262" s="1633"/>
      <c r="FB262" s="1633"/>
      <c r="FC262" s="1633"/>
      <c r="FD262" s="1633"/>
      <c r="FE262" s="1633"/>
      <c r="FF262" s="1633"/>
      <c r="FG262" s="1633"/>
      <c r="FH262" s="1633"/>
      <c r="FI262" s="1633"/>
      <c r="FJ262" s="1633"/>
      <c r="FK262" s="1633"/>
      <c r="FL262" s="1633"/>
      <c r="FM262" s="1633"/>
      <c r="FN262" s="1633"/>
      <c r="FO262" s="1633"/>
      <c r="FP262" s="1633"/>
      <c r="FQ262" s="1633"/>
      <c r="FR262" s="1633"/>
      <c r="FS262" s="1633"/>
      <c r="FT262" s="1633"/>
      <c r="FU262" s="1633"/>
      <c r="FV262" s="1633"/>
      <c r="FW262" s="1633"/>
      <c r="FX262" s="1633"/>
      <c r="FY262" s="1633"/>
      <c r="FZ262" s="1633"/>
      <c r="GA262" s="1633"/>
      <c r="GB262" s="1633"/>
      <c r="GC262" s="1633"/>
      <c r="GD262" s="1633"/>
      <c r="GE262" s="1633"/>
      <c r="GF262" s="1633"/>
      <c r="GG262" s="1633"/>
      <c r="GH262" s="1633"/>
      <c r="GI262" s="1633"/>
      <c r="GJ262" s="1633"/>
      <c r="GK262" s="1633"/>
      <c r="GL262" s="1633"/>
      <c r="GM262" s="1633"/>
      <c r="GN262" s="1633"/>
      <c r="GO262" s="1633"/>
      <c r="GP262" s="1633"/>
      <c r="GQ262" s="1633"/>
      <c r="GR262" s="1633"/>
      <c r="GS262" s="1633"/>
      <c r="GT262" s="1633"/>
      <c r="GU262" s="1633"/>
      <c r="GV262" s="1633"/>
      <c r="GW262" s="1633"/>
      <c r="GX262" s="1633"/>
      <c r="GY262" s="1633"/>
      <c r="GZ262" s="1633"/>
      <c r="HA262" s="1633"/>
      <c r="HB262" s="1633"/>
      <c r="HC262" s="1633"/>
      <c r="HD262" s="1633"/>
      <c r="HE262" s="1633"/>
      <c r="HF262" s="1633"/>
      <c r="HG262" s="1633"/>
      <c r="HH262" s="1633"/>
      <c r="HI262" s="1633"/>
      <c r="HJ262" s="1633"/>
      <c r="HK262" s="1633"/>
      <c r="HL262" s="1633"/>
      <c r="HM262" s="1633"/>
      <c r="HN262" s="1633"/>
      <c r="HO262" s="1633"/>
      <c r="HP262" s="1633"/>
      <c r="HQ262" s="1633"/>
      <c r="HR262" s="1633"/>
      <c r="HS262" s="1633"/>
      <c r="HT262" s="1633"/>
      <c r="HU262" s="1633"/>
      <c r="HV262" s="1633"/>
      <c r="HW262" s="1633"/>
      <c r="HX262" s="1633"/>
      <c r="HY262" s="1633"/>
      <c r="HZ262" s="1633"/>
      <c r="IA262" s="1633"/>
      <c r="IB262" s="1633"/>
      <c r="IC262" s="1633"/>
      <c r="ID262" s="1633"/>
      <c r="IE262" s="1633"/>
      <c r="IF262" s="1633"/>
      <c r="IG262" s="1633"/>
      <c r="IH262" s="1633"/>
      <c r="II262" s="1633"/>
      <c r="IJ262" s="1633"/>
      <c r="IK262" s="1633"/>
      <c r="IL262" s="1633"/>
      <c r="IM262" s="1633"/>
      <c r="IN262" s="1633"/>
      <c r="IO262" s="1633"/>
      <c r="IP262" s="1633"/>
      <c r="IQ262" s="1633"/>
      <c r="IR262" s="1633"/>
      <c r="IS262" s="1633"/>
      <c r="IT262" s="1633"/>
      <c r="IU262" s="1633"/>
      <c r="IV262" s="1633"/>
      <c r="IW262" s="1633"/>
      <c r="IX262" s="1633"/>
      <c r="IY262" s="1633"/>
      <c r="IZ262" s="1633"/>
      <c r="JA262" s="1633"/>
      <c r="JB262" s="1633"/>
      <c r="JC262" s="1633"/>
      <c r="JD262" s="1633"/>
      <c r="JE262" s="1633"/>
      <c r="JF262" s="1633"/>
      <c r="JG262" s="1633"/>
      <c r="JH262" s="1633"/>
      <c r="JI262" s="1633"/>
      <c r="JJ262" s="1633"/>
      <c r="JK262" s="1633"/>
      <c r="JL262" s="1633"/>
      <c r="JM262" s="1633"/>
      <c r="JN262" s="1633"/>
      <c r="JO262" s="1633"/>
      <c r="JP262" s="1633"/>
      <c r="JQ262" s="1633"/>
      <c r="JR262" s="1633"/>
      <c r="JS262" s="1633"/>
      <c r="JT262" s="1633"/>
      <c r="JU262" s="1633"/>
      <c r="JV262" s="1633"/>
      <c r="JW262" s="1633"/>
      <c r="JX262" s="1633"/>
      <c r="JY262" s="1633"/>
      <c r="JZ262" s="1633"/>
      <c r="KA262" s="1633"/>
      <c r="KB262" s="1633"/>
      <c r="KC262" s="1633"/>
      <c r="KD262" s="1633"/>
      <c r="KE262" s="1633"/>
      <c r="KF262" s="1633"/>
      <c r="KG262" s="1633"/>
      <c r="KH262" s="1633"/>
      <c r="KI262" s="1633"/>
      <c r="KJ262" s="1633"/>
      <c r="KK262" s="1633"/>
      <c r="KL262" s="1633"/>
      <c r="KM262" s="1633"/>
      <c r="KN262" s="1633"/>
      <c r="KO262" s="1633"/>
      <c r="KP262" s="1633"/>
      <c r="KQ262" s="1633"/>
      <c r="KR262" s="1633"/>
      <c r="KS262" s="1633"/>
      <c r="KT262" s="1633"/>
      <c r="KU262" s="1633"/>
      <c r="KV262" s="1633"/>
      <c r="KW262" s="1633"/>
      <c r="KX262" s="1633"/>
      <c r="KY262" s="1633"/>
      <c r="KZ262" s="1633"/>
      <c r="LA262" s="1633"/>
      <c r="LB262" s="1633"/>
      <c r="LC262" s="1633"/>
      <c r="LD262" s="1633"/>
      <c r="LE262" s="1633"/>
      <c r="LF262" s="1633"/>
      <c r="LG262" s="1633"/>
      <c r="LH262" s="1633"/>
      <c r="LI262" s="1633"/>
      <c r="LJ262" s="1633"/>
      <c r="LK262" s="1633"/>
      <c r="LL262" s="1633"/>
      <c r="LM262" s="1633"/>
      <c r="LN262" s="1633"/>
      <c r="LO262" s="1642"/>
      <c r="LP262" s="1642"/>
      <c r="LQ262" s="1642"/>
      <c r="LR262" s="1642"/>
      <c r="LS262" s="1642"/>
      <c r="LT262" s="1642"/>
      <c r="LU262" s="1642"/>
      <c r="LV262" s="1643"/>
    </row>
    <row r="263" s="2140" customFormat="1" ht="47" customHeight="1" spans="1:334">
      <c r="A263" s="2417">
        <v>45874</v>
      </c>
      <c r="B263" s="1500" t="s">
        <v>2454</v>
      </c>
      <c r="C263" s="1501" t="s">
        <v>2455</v>
      </c>
      <c r="D263" s="1502">
        <v>4500175988</v>
      </c>
      <c r="E263" s="2253" t="s">
        <v>2456</v>
      </c>
      <c r="F263" s="1502" t="s">
        <v>2470</v>
      </c>
      <c r="G263" s="1505" t="s">
        <v>2471</v>
      </c>
      <c r="H263" s="1505" t="s">
        <v>2471</v>
      </c>
      <c r="I263" s="2431" t="s">
        <v>2472</v>
      </c>
      <c r="J263" s="1522">
        <v>2496</v>
      </c>
      <c r="K263" s="1534">
        <v>12</v>
      </c>
      <c r="L263" s="1534">
        <v>48</v>
      </c>
      <c r="M263" s="1534">
        <f t="shared" si="177"/>
        <v>52</v>
      </c>
      <c r="N263" s="1536">
        <v>45912</v>
      </c>
      <c r="O263" s="2307">
        <v>45916</v>
      </c>
      <c r="P263" s="1537"/>
      <c r="Q263" s="1562" t="s">
        <v>78</v>
      </c>
      <c r="R263" s="2722">
        <v>2496</v>
      </c>
      <c r="S263" s="2722">
        <f t="shared" si="173"/>
        <v>0</v>
      </c>
      <c r="T263" s="2722"/>
      <c r="U263" s="2722" t="s">
        <v>829</v>
      </c>
      <c r="V263" s="2308" t="s">
        <v>2460</v>
      </c>
      <c r="W263" s="1532" t="s">
        <v>111</v>
      </c>
      <c r="X263" s="1565">
        <v>45881</v>
      </c>
      <c r="Y263" s="1589" t="s">
        <v>88</v>
      </c>
      <c r="Z263" s="1589">
        <v>45891</v>
      </c>
      <c r="AA263" s="2751" t="s">
        <v>711</v>
      </c>
      <c r="AB263" s="1589"/>
      <c r="AC263" s="2311" t="s">
        <v>2466</v>
      </c>
      <c r="AD263" s="1590" t="s">
        <v>122</v>
      </c>
      <c r="AE263" s="2277">
        <v>0.864</v>
      </c>
      <c r="AF263" s="2278">
        <f t="shared" si="189"/>
        <v>2156.544</v>
      </c>
      <c r="AG263" s="1504" t="s">
        <v>2462</v>
      </c>
      <c r="AH263" s="1609" t="s">
        <v>81</v>
      </c>
      <c r="AI263" s="2710"/>
      <c r="AJ263" s="2626">
        <v>1</v>
      </c>
      <c r="AK263" s="2758">
        <f t="shared" si="178"/>
        <v>2496</v>
      </c>
      <c r="AL263" s="2627"/>
      <c r="AM263" s="2627"/>
      <c r="AN263" s="2627"/>
      <c r="AO263" s="2627"/>
      <c r="AP263" s="2627"/>
      <c r="AQ263" s="2641"/>
      <c r="AR263" s="1610"/>
      <c r="AS263" s="1610" t="s">
        <v>64</v>
      </c>
      <c r="AT263" s="2443">
        <f t="shared" si="159"/>
        <v>2496</v>
      </c>
      <c r="AU263" s="1610"/>
      <c r="AV263" s="2292"/>
      <c r="AW263" s="1622"/>
      <c r="AX263" s="1622"/>
      <c r="AY263" s="1637"/>
      <c r="AZ263" s="1637"/>
      <c r="BA263" s="2647">
        <f>J263</f>
        <v>2496</v>
      </c>
      <c r="BB263" s="2647"/>
      <c r="BC263" s="2288"/>
      <c r="BD263" s="2647"/>
      <c r="BE263" s="2647"/>
      <c r="BF263" s="2292"/>
      <c r="BG263" s="2784"/>
      <c r="BH263" s="1633"/>
      <c r="BI263" s="1633"/>
      <c r="BJ263" s="1633"/>
      <c r="BK263" s="1633"/>
      <c r="BL263" s="1633"/>
      <c r="BM263" s="1633"/>
      <c r="BN263" s="1633"/>
      <c r="BO263" s="1633"/>
      <c r="BP263" s="1633"/>
      <c r="BQ263" s="1633"/>
      <c r="BR263" s="1633"/>
      <c r="BS263" s="1633"/>
      <c r="BT263" s="1633"/>
      <c r="BU263" s="1633"/>
      <c r="BV263" s="1633"/>
      <c r="BW263" s="1633"/>
      <c r="BX263" s="1633"/>
      <c r="BY263" s="1633"/>
      <c r="BZ263" s="1633"/>
      <c r="CA263" s="1633"/>
      <c r="CB263" s="1633"/>
      <c r="CC263" s="1633"/>
      <c r="CD263" s="1633"/>
      <c r="CE263" s="1633"/>
      <c r="CF263" s="1633"/>
      <c r="CG263" s="1633"/>
      <c r="CH263" s="1633"/>
      <c r="CI263" s="1633"/>
      <c r="CJ263" s="1633"/>
      <c r="CK263" s="1633"/>
      <c r="CL263" s="1633"/>
      <c r="CM263" s="1633"/>
      <c r="CN263" s="1633"/>
      <c r="CO263" s="1633"/>
      <c r="CP263" s="1633"/>
      <c r="CQ263" s="1633"/>
      <c r="CR263" s="1633"/>
      <c r="CS263" s="1633"/>
      <c r="CT263" s="1633"/>
      <c r="CU263" s="1633"/>
      <c r="CV263" s="1633"/>
      <c r="CW263" s="1633"/>
      <c r="CX263" s="1633"/>
      <c r="CY263" s="1633"/>
      <c r="CZ263" s="1633"/>
      <c r="DA263" s="1633"/>
      <c r="DB263" s="1633"/>
      <c r="DC263" s="1633"/>
      <c r="DD263" s="1633"/>
      <c r="DE263" s="1633"/>
      <c r="DF263" s="1633"/>
      <c r="DG263" s="1633"/>
      <c r="DH263" s="1633"/>
      <c r="DI263" s="1633"/>
      <c r="DJ263" s="1633"/>
      <c r="DK263" s="1633"/>
      <c r="DL263" s="1633"/>
      <c r="DM263" s="1633"/>
      <c r="DN263" s="1633"/>
      <c r="DO263" s="1633"/>
      <c r="DP263" s="1633"/>
      <c r="DQ263" s="1633"/>
      <c r="DR263" s="1633"/>
      <c r="DS263" s="1633"/>
      <c r="DT263" s="1633"/>
      <c r="DU263" s="1633"/>
      <c r="DV263" s="1633"/>
      <c r="DW263" s="1633"/>
      <c r="DX263" s="1633"/>
      <c r="DY263" s="1633"/>
      <c r="DZ263" s="1633"/>
      <c r="EA263" s="1633"/>
      <c r="EB263" s="1633"/>
      <c r="EC263" s="1633"/>
      <c r="ED263" s="1633"/>
      <c r="EE263" s="1633"/>
      <c r="EF263" s="1633"/>
      <c r="EG263" s="1633"/>
      <c r="EH263" s="1633"/>
      <c r="EI263" s="1633"/>
      <c r="EJ263" s="1633"/>
      <c r="EK263" s="1633"/>
      <c r="EL263" s="1633"/>
      <c r="EM263" s="1633"/>
      <c r="EN263" s="1633"/>
      <c r="EO263" s="1633"/>
      <c r="EP263" s="1633"/>
      <c r="EQ263" s="1633"/>
      <c r="ER263" s="1633"/>
      <c r="ES263" s="1633"/>
      <c r="ET263" s="1633"/>
      <c r="EU263" s="1633"/>
      <c r="EV263" s="1633"/>
      <c r="EW263" s="1633"/>
      <c r="EX263" s="1633"/>
      <c r="EY263" s="1633"/>
      <c r="EZ263" s="1633"/>
      <c r="FA263" s="1633"/>
      <c r="FB263" s="1633"/>
      <c r="FC263" s="1633"/>
      <c r="FD263" s="1633"/>
      <c r="FE263" s="1633"/>
      <c r="FF263" s="1633"/>
      <c r="FG263" s="1633"/>
      <c r="FH263" s="1633"/>
      <c r="FI263" s="1633"/>
      <c r="FJ263" s="1633"/>
      <c r="FK263" s="1633"/>
      <c r="FL263" s="1633"/>
      <c r="FM263" s="1633"/>
      <c r="FN263" s="1633"/>
      <c r="FO263" s="1633"/>
      <c r="FP263" s="1633"/>
      <c r="FQ263" s="1633"/>
      <c r="FR263" s="1633"/>
      <c r="FS263" s="1633"/>
      <c r="FT263" s="1633"/>
      <c r="FU263" s="1633"/>
      <c r="FV263" s="1633"/>
      <c r="FW263" s="1633"/>
      <c r="FX263" s="1633"/>
      <c r="FY263" s="1633"/>
      <c r="FZ263" s="1633"/>
      <c r="GA263" s="1633"/>
      <c r="GB263" s="1633"/>
      <c r="GC263" s="1633"/>
      <c r="GD263" s="1633"/>
      <c r="GE263" s="1633"/>
      <c r="GF263" s="1633"/>
      <c r="GG263" s="1633"/>
      <c r="GH263" s="1633"/>
      <c r="GI263" s="1633"/>
      <c r="GJ263" s="1633"/>
      <c r="GK263" s="1633"/>
      <c r="GL263" s="1633"/>
      <c r="GM263" s="1633"/>
      <c r="GN263" s="1633"/>
      <c r="GO263" s="1633"/>
      <c r="GP263" s="1633"/>
      <c r="GQ263" s="1633"/>
      <c r="GR263" s="1633"/>
      <c r="GS263" s="1633"/>
      <c r="GT263" s="1633"/>
      <c r="GU263" s="1633"/>
      <c r="GV263" s="1633"/>
      <c r="GW263" s="1633"/>
      <c r="GX263" s="1633"/>
      <c r="GY263" s="1633"/>
      <c r="GZ263" s="1633"/>
      <c r="HA263" s="1633"/>
      <c r="HB263" s="1633"/>
      <c r="HC263" s="1633"/>
      <c r="HD263" s="1633"/>
      <c r="HE263" s="1633"/>
      <c r="HF263" s="1633"/>
      <c r="HG263" s="1633"/>
      <c r="HH263" s="1633"/>
      <c r="HI263" s="1633"/>
      <c r="HJ263" s="1633"/>
      <c r="HK263" s="1633"/>
      <c r="HL263" s="1633"/>
      <c r="HM263" s="1633"/>
      <c r="HN263" s="1633"/>
      <c r="HO263" s="1633"/>
      <c r="HP263" s="1633"/>
      <c r="HQ263" s="1633"/>
      <c r="HR263" s="1633"/>
      <c r="HS263" s="1633"/>
      <c r="HT263" s="1633"/>
      <c r="HU263" s="1633"/>
      <c r="HV263" s="1633"/>
      <c r="HW263" s="1633"/>
      <c r="HX263" s="1633"/>
      <c r="HY263" s="1633"/>
      <c r="HZ263" s="1633"/>
      <c r="IA263" s="1633"/>
      <c r="IB263" s="1633"/>
      <c r="IC263" s="1633"/>
      <c r="ID263" s="1633"/>
      <c r="IE263" s="1633"/>
      <c r="IF263" s="1633"/>
      <c r="IG263" s="1633"/>
      <c r="IH263" s="1633"/>
      <c r="II263" s="1633"/>
      <c r="IJ263" s="1633"/>
      <c r="IK263" s="1633"/>
      <c r="IL263" s="1633"/>
      <c r="IM263" s="1633"/>
      <c r="IN263" s="1633"/>
      <c r="IO263" s="1633"/>
      <c r="IP263" s="1633"/>
      <c r="IQ263" s="1633"/>
      <c r="IR263" s="1633"/>
      <c r="IS263" s="1633"/>
      <c r="IT263" s="1633"/>
      <c r="IU263" s="1633"/>
      <c r="IV263" s="1633"/>
      <c r="IW263" s="1633"/>
      <c r="IX263" s="1633"/>
      <c r="IY263" s="1633"/>
      <c r="IZ263" s="1633"/>
      <c r="JA263" s="1633"/>
      <c r="JB263" s="1633"/>
      <c r="JC263" s="1633"/>
      <c r="JD263" s="1633"/>
      <c r="JE263" s="1633"/>
      <c r="JF263" s="1633"/>
      <c r="JG263" s="1633"/>
      <c r="JH263" s="1633"/>
      <c r="JI263" s="1633"/>
      <c r="JJ263" s="1633"/>
      <c r="JK263" s="1633"/>
      <c r="JL263" s="1633"/>
      <c r="JM263" s="1633"/>
      <c r="JN263" s="1633"/>
      <c r="JO263" s="1633"/>
      <c r="JP263" s="1633"/>
      <c r="JQ263" s="1633"/>
      <c r="JR263" s="1633"/>
      <c r="JS263" s="1633"/>
      <c r="JT263" s="1633"/>
      <c r="JU263" s="1633"/>
      <c r="JV263" s="1633"/>
      <c r="JW263" s="1633"/>
      <c r="JX263" s="1633"/>
      <c r="JY263" s="1633"/>
      <c r="JZ263" s="1633"/>
      <c r="KA263" s="1633"/>
      <c r="KB263" s="1633"/>
      <c r="KC263" s="1633"/>
      <c r="KD263" s="1633"/>
      <c r="KE263" s="1633"/>
      <c r="KF263" s="1633"/>
      <c r="KG263" s="1633"/>
      <c r="KH263" s="1633"/>
      <c r="KI263" s="1633"/>
      <c r="KJ263" s="1633"/>
      <c r="KK263" s="1633"/>
      <c r="KL263" s="1633"/>
      <c r="KM263" s="1633"/>
      <c r="KN263" s="1633"/>
      <c r="KO263" s="1633"/>
      <c r="KP263" s="1633"/>
      <c r="KQ263" s="1633"/>
      <c r="KR263" s="1633"/>
      <c r="KS263" s="1633"/>
      <c r="KT263" s="1633"/>
      <c r="KU263" s="1633"/>
      <c r="KV263" s="1633"/>
      <c r="KW263" s="1633"/>
      <c r="KX263" s="1633"/>
      <c r="KY263" s="1633"/>
      <c r="KZ263" s="1633"/>
      <c r="LA263" s="1633"/>
      <c r="LB263" s="1633"/>
      <c r="LC263" s="1633"/>
      <c r="LD263" s="1633"/>
      <c r="LE263" s="1633"/>
      <c r="LF263" s="1633"/>
      <c r="LG263" s="1633"/>
      <c r="LH263" s="1633"/>
      <c r="LI263" s="1633"/>
      <c r="LJ263" s="1633"/>
      <c r="LK263" s="1633"/>
      <c r="LL263" s="1633"/>
      <c r="LM263" s="1633"/>
      <c r="LN263" s="1633"/>
      <c r="LO263" s="1642"/>
      <c r="LP263" s="1642"/>
      <c r="LQ263" s="1642"/>
      <c r="LR263" s="1642"/>
      <c r="LS263" s="1642"/>
      <c r="LT263" s="1642"/>
      <c r="LU263" s="1642"/>
      <c r="LV263" s="1643"/>
    </row>
    <row r="264" s="2140" customFormat="1" ht="47" customHeight="1" spans="1:334">
      <c r="A264" s="2417">
        <v>45874</v>
      </c>
      <c r="B264" s="1500" t="s">
        <v>2454</v>
      </c>
      <c r="C264" s="1501" t="s">
        <v>2455</v>
      </c>
      <c r="D264" s="1502">
        <v>4500175988</v>
      </c>
      <c r="E264" s="2253" t="s">
        <v>2456</v>
      </c>
      <c r="F264" s="1502" t="s">
        <v>2473</v>
      </c>
      <c r="G264" s="1505" t="s">
        <v>2474</v>
      </c>
      <c r="H264" s="1505" t="s">
        <v>2474</v>
      </c>
      <c r="I264" s="2431" t="s">
        <v>2475</v>
      </c>
      <c r="J264" s="1522">
        <v>5760</v>
      </c>
      <c r="K264" s="1534">
        <v>12</v>
      </c>
      <c r="L264" s="1534">
        <v>48</v>
      </c>
      <c r="M264" s="1534">
        <f t="shared" si="177"/>
        <v>120</v>
      </c>
      <c r="N264" s="1536">
        <v>45912</v>
      </c>
      <c r="O264" s="2307">
        <v>45916</v>
      </c>
      <c r="P264" s="1537"/>
      <c r="Q264" s="1562" t="s">
        <v>78</v>
      </c>
      <c r="R264" s="2722">
        <v>5760</v>
      </c>
      <c r="S264" s="2722">
        <f t="shared" si="173"/>
        <v>0</v>
      </c>
      <c r="T264" s="2722"/>
      <c r="U264" s="2722" t="s">
        <v>829</v>
      </c>
      <c r="V264" s="2308" t="s">
        <v>2460</v>
      </c>
      <c r="W264" s="1532" t="s">
        <v>111</v>
      </c>
      <c r="X264" s="1565">
        <v>45881</v>
      </c>
      <c r="Y264" s="1589" t="s">
        <v>88</v>
      </c>
      <c r="Z264" s="1589">
        <v>45891</v>
      </c>
      <c r="AA264" s="2751" t="s">
        <v>711</v>
      </c>
      <c r="AB264" s="1589"/>
      <c r="AC264" s="2311" t="s">
        <v>2466</v>
      </c>
      <c r="AD264" s="1590" t="s">
        <v>122</v>
      </c>
      <c r="AE264" s="2277">
        <v>0.704</v>
      </c>
      <c r="AF264" s="2278">
        <f t="shared" si="189"/>
        <v>4055.04</v>
      </c>
      <c r="AG264" s="1504" t="s">
        <v>2462</v>
      </c>
      <c r="AH264" s="1609" t="s">
        <v>81</v>
      </c>
      <c r="AI264" s="2710"/>
      <c r="AJ264" s="2626">
        <v>1</v>
      </c>
      <c r="AK264" s="2758">
        <f t="shared" si="178"/>
        <v>5760</v>
      </c>
      <c r="AL264" s="2627"/>
      <c r="AM264" s="2627"/>
      <c r="AN264" s="2627"/>
      <c r="AO264" s="2627"/>
      <c r="AP264" s="2627"/>
      <c r="AQ264" s="2641"/>
      <c r="AR264" s="1610"/>
      <c r="AS264" s="1610" t="s">
        <v>64</v>
      </c>
      <c r="AT264" s="2443">
        <f t="shared" si="159"/>
        <v>5760</v>
      </c>
      <c r="AU264" s="1610"/>
      <c r="AV264" s="2292"/>
      <c r="AW264" s="1622">
        <f>J264</f>
        <v>5760</v>
      </c>
      <c r="AX264" s="1622"/>
      <c r="AY264" s="1637"/>
      <c r="AZ264" s="1637"/>
      <c r="BA264" s="2647"/>
      <c r="BB264" s="2647"/>
      <c r="BC264" s="2288"/>
      <c r="BD264" s="2647"/>
      <c r="BE264" s="2647"/>
      <c r="BF264" s="2292"/>
      <c r="BG264" s="2784"/>
      <c r="BH264" s="1633"/>
      <c r="BI264" s="1633"/>
      <c r="BJ264" s="1633"/>
      <c r="BK264" s="1633"/>
      <c r="BL264" s="1633"/>
      <c r="BM264" s="1633"/>
      <c r="BN264" s="1633"/>
      <c r="BO264" s="1633"/>
      <c r="BP264" s="1633"/>
      <c r="BQ264" s="1633"/>
      <c r="BR264" s="1633"/>
      <c r="BS264" s="1633"/>
      <c r="BT264" s="1633"/>
      <c r="BU264" s="1633"/>
      <c r="BV264" s="1633"/>
      <c r="BW264" s="1633"/>
      <c r="BX264" s="1633"/>
      <c r="BY264" s="1633"/>
      <c r="BZ264" s="1633"/>
      <c r="CA264" s="1633"/>
      <c r="CB264" s="1633"/>
      <c r="CC264" s="1633"/>
      <c r="CD264" s="1633"/>
      <c r="CE264" s="1633"/>
      <c r="CF264" s="1633"/>
      <c r="CG264" s="1633"/>
      <c r="CH264" s="1633"/>
      <c r="CI264" s="1633"/>
      <c r="CJ264" s="1633"/>
      <c r="CK264" s="1633"/>
      <c r="CL264" s="1633"/>
      <c r="CM264" s="1633"/>
      <c r="CN264" s="1633"/>
      <c r="CO264" s="1633"/>
      <c r="CP264" s="1633"/>
      <c r="CQ264" s="1633"/>
      <c r="CR264" s="1633"/>
      <c r="CS264" s="1633"/>
      <c r="CT264" s="1633"/>
      <c r="CU264" s="1633"/>
      <c r="CV264" s="1633"/>
      <c r="CW264" s="1633"/>
      <c r="CX264" s="1633"/>
      <c r="CY264" s="1633"/>
      <c r="CZ264" s="1633"/>
      <c r="DA264" s="1633"/>
      <c r="DB264" s="1633"/>
      <c r="DC264" s="1633"/>
      <c r="DD264" s="1633"/>
      <c r="DE264" s="1633"/>
      <c r="DF264" s="1633"/>
      <c r="DG264" s="1633"/>
      <c r="DH264" s="1633"/>
      <c r="DI264" s="1633"/>
      <c r="DJ264" s="1633"/>
      <c r="DK264" s="1633"/>
      <c r="DL264" s="1633"/>
      <c r="DM264" s="1633"/>
      <c r="DN264" s="1633"/>
      <c r="DO264" s="1633"/>
      <c r="DP264" s="1633"/>
      <c r="DQ264" s="1633"/>
      <c r="DR264" s="1633"/>
      <c r="DS264" s="1633"/>
      <c r="DT264" s="1633"/>
      <c r="DU264" s="1633"/>
      <c r="DV264" s="1633"/>
      <c r="DW264" s="1633"/>
      <c r="DX264" s="1633"/>
      <c r="DY264" s="1633"/>
      <c r="DZ264" s="1633"/>
      <c r="EA264" s="1633"/>
      <c r="EB264" s="1633"/>
      <c r="EC264" s="1633"/>
      <c r="ED264" s="1633"/>
      <c r="EE264" s="1633"/>
      <c r="EF264" s="1633"/>
      <c r="EG264" s="1633"/>
      <c r="EH264" s="1633"/>
      <c r="EI264" s="1633"/>
      <c r="EJ264" s="1633"/>
      <c r="EK264" s="1633"/>
      <c r="EL264" s="1633"/>
      <c r="EM264" s="1633"/>
      <c r="EN264" s="1633"/>
      <c r="EO264" s="1633"/>
      <c r="EP264" s="1633"/>
      <c r="EQ264" s="1633"/>
      <c r="ER264" s="1633"/>
      <c r="ES264" s="1633"/>
      <c r="ET264" s="1633"/>
      <c r="EU264" s="1633"/>
      <c r="EV264" s="1633"/>
      <c r="EW264" s="1633"/>
      <c r="EX264" s="1633"/>
      <c r="EY264" s="1633"/>
      <c r="EZ264" s="1633"/>
      <c r="FA264" s="1633"/>
      <c r="FB264" s="1633"/>
      <c r="FC264" s="1633"/>
      <c r="FD264" s="1633"/>
      <c r="FE264" s="1633"/>
      <c r="FF264" s="1633"/>
      <c r="FG264" s="1633"/>
      <c r="FH264" s="1633"/>
      <c r="FI264" s="1633"/>
      <c r="FJ264" s="1633"/>
      <c r="FK264" s="1633"/>
      <c r="FL264" s="1633"/>
      <c r="FM264" s="1633"/>
      <c r="FN264" s="1633"/>
      <c r="FO264" s="1633"/>
      <c r="FP264" s="1633"/>
      <c r="FQ264" s="1633"/>
      <c r="FR264" s="1633"/>
      <c r="FS264" s="1633"/>
      <c r="FT264" s="1633"/>
      <c r="FU264" s="1633"/>
      <c r="FV264" s="1633"/>
      <c r="FW264" s="1633"/>
      <c r="FX264" s="1633"/>
      <c r="FY264" s="1633"/>
      <c r="FZ264" s="1633"/>
      <c r="GA264" s="1633"/>
      <c r="GB264" s="1633"/>
      <c r="GC264" s="1633"/>
      <c r="GD264" s="1633"/>
      <c r="GE264" s="1633"/>
      <c r="GF264" s="1633"/>
      <c r="GG264" s="1633"/>
      <c r="GH264" s="1633"/>
      <c r="GI264" s="1633"/>
      <c r="GJ264" s="1633"/>
      <c r="GK264" s="1633"/>
      <c r="GL264" s="1633"/>
      <c r="GM264" s="1633"/>
      <c r="GN264" s="1633"/>
      <c r="GO264" s="1633"/>
      <c r="GP264" s="1633"/>
      <c r="GQ264" s="1633"/>
      <c r="GR264" s="1633"/>
      <c r="GS264" s="1633"/>
      <c r="GT264" s="1633"/>
      <c r="GU264" s="1633"/>
      <c r="GV264" s="1633"/>
      <c r="GW264" s="1633"/>
      <c r="GX264" s="1633"/>
      <c r="GY264" s="1633"/>
      <c r="GZ264" s="1633"/>
      <c r="HA264" s="1633"/>
      <c r="HB264" s="1633"/>
      <c r="HC264" s="1633"/>
      <c r="HD264" s="1633"/>
      <c r="HE264" s="1633"/>
      <c r="HF264" s="1633"/>
      <c r="HG264" s="1633"/>
      <c r="HH264" s="1633"/>
      <c r="HI264" s="1633"/>
      <c r="HJ264" s="1633"/>
      <c r="HK264" s="1633"/>
      <c r="HL264" s="1633"/>
      <c r="HM264" s="1633"/>
      <c r="HN264" s="1633"/>
      <c r="HO264" s="1633"/>
      <c r="HP264" s="1633"/>
      <c r="HQ264" s="1633"/>
      <c r="HR264" s="1633"/>
      <c r="HS264" s="1633"/>
      <c r="HT264" s="1633"/>
      <c r="HU264" s="1633"/>
      <c r="HV264" s="1633"/>
      <c r="HW264" s="1633"/>
      <c r="HX264" s="1633"/>
      <c r="HY264" s="1633"/>
      <c r="HZ264" s="1633"/>
      <c r="IA264" s="1633"/>
      <c r="IB264" s="1633"/>
      <c r="IC264" s="1633"/>
      <c r="ID264" s="1633"/>
      <c r="IE264" s="1633"/>
      <c r="IF264" s="1633"/>
      <c r="IG264" s="1633"/>
      <c r="IH264" s="1633"/>
      <c r="II264" s="1633"/>
      <c r="IJ264" s="1633"/>
      <c r="IK264" s="1633"/>
      <c r="IL264" s="1633"/>
      <c r="IM264" s="1633"/>
      <c r="IN264" s="1633"/>
      <c r="IO264" s="1633"/>
      <c r="IP264" s="1633"/>
      <c r="IQ264" s="1633"/>
      <c r="IR264" s="1633"/>
      <c r="IS264" s="1633"/>
      <c r="IT264" s="1633"/>
      <c r="IU264" s="1633"/>
      <c r="IV264" s="1633"/>
      <c r="IW264" s="1633"/>
      <c r="IX264" s="1633"/>
      <c r="IY264" s="1633"/>
      <c r="IZ264" s="1633"/>
      <c r="JA264" s="1633"/>
      <c r="JB264" s="1633"/>
      <c r="JC264" s="1633"/>
      <c r="JD264" s="1633"/>
      <c r="JE264" s="1633"/>
      <c r="JF264" s="1633"/>
      <c r="JG264" s="1633"/>
      <c r="JH264" s="1633"/>
      <c r="JI264" s="1633"/>
      <c r="JJ264" s="1633"/>
      <c r="JK264" s="1633"/>
      <c r="JL264" s="1633"/>
      <c r="JM264" s="1633"/>
      <c r="JN264" s="1633"/>
      <c r="JO264" s="1633"/>
      <c r="JP264" s="1633"/>
      <c r="JQ264" s="1633"/>
      <c r="JR264" s="1633"/>
      <c r="JS264" s="1633"/>
      <c r="JT264" s="1633"/>
      <c r="JU264" s="1633"/>
      <c r="JV264" s="1633"/>
      <c r="JW264" s="1633"/>
      <c r="JX264" s="1633"/>
      <c r="JY264" s="1633"/>
      <c r="JZ264" s="1633"/>
      <c r="KA264" s="1633"/>
      <c r="KB264" s="1633"/>
      <c r="KC264" s="1633"/>
      <c r="KD264" s="1633"/>
      <c r="KE264" s="1633"/>
      <c r="KF264" s="1633"/>
      <c r="KG264" s="1633"/>
      <c r="KH264" s="1633"/>
      <c r="KI264" s="1633"/>
      <c r="KJ264" s="1633"/>
      <c r="KK264" s="1633"/>
      <c r="KL264" s="1633"/>
      <c r="KM264" s="1633"/>
      <c r="KN264" s="1633"/>
      <c r="KO264" s="1633"/>
      <c r="KP264" s="1633"/>
      <c r="KQ264" s="1633"/>
      <c r="KR264" s="1633"/>
      <c r="KS264" s="1633"/>
      <c r="KT264" s="1633"/>
      <c r="KU264" s="1633"/>
      <c r="KV264" s="1633"/>
      <c r="KW264" s="1633"/>
      <c r="KX264" s="1633"/>
      <c r="KY264" s="1633"/>
      <c r="KZ264" s="1633"/>
      <c r="LA264" s="1633"/>
      <c r="LB264" s="1633"/>
      <c r="LC264" s="1633"/>
      <c r="LD264" s="1633"/>
      <c r="LE264" s="1633"/>
      <c r="LF264" s="1633"/>
      <c r="LG264" s="1633"/>
      <c r="LH264" s="1633"/>
      <c r="LI264" s="1633"/>
      <c r="LJ264" s="1633"/>
      <c r="LK264" s="1633"/>
      <c r="LL264" s="1633"/>
      <c r="LM264" s="1633"/>
      <c r="LN264" s="1633"/>
      <c r="LO264" s="1642"/>
      <c r="LP264" s="1642"/>
      <c r="LQ264" s="1642"/>
      <c r="LR264" s="1642"/>
      <c r="LS264" s="1642"/>
      <c r="LT264" s="1642"/>
      <c r="LU264" s="1642"/>
      <c r="LV264" s="1643"/>
    </row>
    <row r="265" s="2140" customFormat="1" ht="47" customHeight="1" spans="1:334">
      <c r="A265" s="2417">
        <v>45874</v>
      </c>
      <c r="B265" s="1500" t="s">
        <v>2454</v>
      </c>
      <c r="C265" s="1501" t="s">
        <v>2455</v>
      </c>
      <c r="D265" s="1502">
        <v>4500175988</v>
      </c>
      <c r="E265" s="2253" t="s">
        <v>2456</v>
      </c>
      <c r="F265" s="1502" t="s">
        <v>2476</v>
      </c>
      <c r="G265" s="1505" t="s">
        <v>2477</v>
      </c>
      <c r="H265" s="1505" t="s">
        <v>2477</v>
      </c>
      <c r="I265" s="2431" t="s">
        <v>2478</v>
      </c>
      <c r="J265" s="1522">
        <v>4464</v>
      </c>
      <c r="K265" s="1534">
        <v>12</v>
      </c>
      <c r="L265" s="1534">
        <v>48</v>
      </c>
      <c r="M265" s="1534">
        <f t="shared" si="177"/>
        <v>93</v>
      </c>
      <c r="N265" s="1536">
        <v>45912</v>
      </c>
      <c r="O265" s="2307">
        <v>45916</v>
      </c>
      <c r="P265" s="1537"/>
      <c r="Q265" s="1562" t="s">
        <v>78</v>
      </c>
      <c r="R265" s="2722">
        <v>4464</v>
      </c>
      <c r="S265" s="2722">
        <f t="shared" si="173"/>
        <v>0</v>
      </c>
      <c r="T265" s="2722"/>
      <c r="U265" s="2722" t="s">
        <v>829</v>
      </c>
      <c r="V265" s="2308" t="s">
        <v>2460</v>
      </c>
      <c r="W265" s="1532" t="s">
        <v>111</v>
      </c>
      <c r="X265" s="1565">
        <v>45881</v>
      </c>
      <c r="Y265" s="1589" t="s">
        <v>88</v>
      </c>
      <c r="Z265" s="1589">
        <v>45891</v>
      </c>
      <c r="AA265" s="2751" t="s">
        <v>711</v>
      </c>
      <c r="AB265" s="1589"/>
      <c r="AC265" s="2311" t="s">
        <v>2466</v>
      </c>
      <c r="AD265" s="1590" t="s">
        <v>122</v>
      </c>
      <c r="AE265" s="2277">
        <v>0.751</v>
      </c>
      <c r="AF265" s="2278">
        <f t="shared" si="189"/>
        <v>3352.464</v>
      </c>
      <c r="AG265" s="1504" t="s">
        <v>2462</v>
      </c>
      <c r="AH265" s="1609" t="s">
        <v>81</v>
      </c>
      <c r="AI265" s="2710"/>
      <c r="AJ265" s="2626">
        <v>1</v>
      </c>
      <c r="AK265" s="2758">
        <f t="shared" si="178"/>
        <v>4464</v>
      </c>
      <c r="AL265" s="2627"/>
      <c r="AM265" s="2627"/>
      <c r="AN265" s="2627"/>
      <c r="AO265" s="2627"/>
      <c r="AP265" s="2627"/>
      <c r="AQ265" s="2641"/>
      <c r="AR265" s="1610"/>
      <c r="AS265" s="1610" t="s">
        <v>64</v>
      </c>
      <c r="AT265" s="2443">
        <f t="shared" si="159"/>
        <v>4464</v>
      </c>
      <c r="AU265" s="1610"/>
      <c r="AV265" s="2292"/>
      <c r="AW265" s="1622"/>
      <c r="AX265" s="1622"/>
      <c r="AY265" s="1637"/>
      <c r="AZ265" s="1637"/>
      <c r="BA265" s="2647"/>
      <c r="BB265" s="2647"/>
      <c r="BC265" s="2288"/>
      <c r="BD265" s="2647">
        <f>J265</f>
        <v>4464</v>
      </c>
      <c r="BE265" s="2647"/>
      <c r="BF265" s="2292"/>
      <c r="BG265" s="2784"/>
      <c r="BH265" s="1633"/>
      <c r="BI265" s="1633"/>
      <c r="BJ265" s="1633"/>
      <c r="BK265" s="1633"/>
      <c r="BL265" s="1633"/>
      <c r="BM265" s="1633"/>
      <c r="BN265" s="1633"/>
      <c r="BO265" s="1633"/>
      <c r="BP265" s="1633"/>
      <c r="BQ265" s="1633"/>
      <c r="BR265" s="1633"/>
      <c r="BS265" s="1633"/>
      <c r="BT265" s="1633"/>
      <c r="BU265" s="1633"/>
      <c r="BV265" s="1633"/>
      <c r="BW265" s="1633"/>
      <c r="BX265" s="1633"/>
      <c r="BY265" s="1633"/>
      <c r="BZ265" s="1633"/>
      <c r="CA265" s="1633"/>
      <c r="CB265" s="1633"/>
      <c r="CC265" s="1633"/>
      <c r="CD265" s="1633"/>
      <c r="CE265" s="1633"/>
      <c r="CF265" s="1633"/>
      <c r="CG265" s="1633"/>
      <c r="CH265" s="1633"/>
      <c r="CI265" s="1633"/>
      <c r="CJ265" s="1633"/>
      <c r="CK265" s="1633"/>
      <c r="CL265" s="1633"/>
      <c r="CM265" s="1633"/>
      <c r="CN265" s="1633"/>
      <c r="CO265" s="1633"/>
      <c r="CP265" s="1633"/>
      <c r="CQ265" s="1633"/>
      <c r="CR265" s="1633"/>
      <c r="CS265" s="1633"/>
      <c r="CT265" s="1633"/>
      <c r="CU265" s="1633"/>
      <c r="CV265" s="1633"/>
      <c r="CW265" s="1633"/>
      <c r="CX265" s="1633"/>
      <c r="CY265" s="1633"/>
      <c r="CZ265" s="1633"/>
      <c r="DA265" s="1633"/>
      <c r="DB265" s="1633"/>
      <c r="DC265" s="1633"/>
      <c r="DD265" s="1633"/>
      <c r="DE265" s="1633"/>
      <c r="DF265" s="1633"/>
      <c r="DG265" s="1633"/>
      <c r="DH265" s="1633"/>
      <c r="DI265" s="1633"/>
      <c r="DJ265" s="1633"/>
      <c r="DK265" s="1633"/>
      <c r="DL265" s="1633"/>
      <c r="DM265" s="1633"/>
      <c r="DN265" s="1633"/>
      <c r="DO265" s="1633"/>
      <c r="DP265" s="1633"/>
      <c r="DQ265" s="1633"/>
      <c r="DR265" s="1633"/>
      <c r="DS265" s="1633"/>
      <c r="DT265" s="1633"/>
      <c r="DU265" s="1633"/>
      <c r="DV265" s="1633"/>
      <c r="DW265" s="1633"/>
      <c r="DX265" s="1633"/>
      <c r="DY265" s="1633"/>
      <c r="DZ265" s="1633"/>
      <c r="EA265" s="1633"/>
      <c r="EB265" s="1633"/>
      <c r="EC265" s="1633"/>
      <c r="ED265" s="1633"/>
      <c r="EE265" s="1633"/>
      <c r="EF265" s="1633"/>
      <c r="EG265" s="1633"/>
      <c r="EH265" s="1633"/>
      <c r="EI265" s="1633"/>
      <c r="EJ265" s="1633"/>
      <c r="EK265" s="1633"/>
      <c r="EL265" s="1633"/>
      <c r="EM265" s="1633"/>
      <c r="EN265" s="1633"/>
      <c r="EO265" s="1633"/>
      <c r="EP265" s="1633"/>
      <c r="EQ265" s="1633"/>
      <c r="ER265" s="1633"/>
      <c r="ES265" s="1633"/>
      <c r="ET265" s="1633"/>
      <c r="EU265" s="1633"/>
      <c r="EV265" s="1633"/>
      <c r="EW265" s="1633"/>
      <c r="EX265" s="1633"/>
      <c r="EY265" s="1633"/>
      <c r="EZ265" s="1633"/>
      <c r="FA265" s="1633"/>
      <c r="FB265" s="1633"/>
      <c r="FC265" s="1633"/>
      <c r="FD265" s="1633"/>
      <c r="FE265" s="1633"/>
      <c r="FF265" s="1633"/>
      <c r="FG265" s="1633"/>
      <c r="FH265" s="1633"/>
      <c r="FI265" s="1633"/>
      <c r="FJ265" s="1633"/>
      <c r="FK265" s="1633"/>
      <c r="FL265" s="1633"/>
      <c r="FM265" s="1633"/>
      <c r="FN265" s="1633"/>
      <c r="FO265" s="1633"/>
      <c r="FP265" s="1633"/>
      <c r="FQ265" s="1633"/>
      <c r="FR265" s="1633"/>
      <c r="FS265" s="1633"/>
      <c r="FT265" s="1633"/>
      <c r="FU265" s="1633"/>
      <c r="FV265" s="1633"/>
      <c r="FW265" s="1633"/>
      <c r="FX265" s="1633"/>
      <c r="FY265" s="1633"/>
      <c r="FZ265" s="1633"/>
      <c r="GA265" s="1633"/>
      <c r="GB265" s="1633"/>
      <c r="GC265" s="1633"/>
      <c r="GD265" s="1633"/>
      <c r="GE265" s="1633"/>
      <c r="GF265" s="1633"/>
      <c r="GG265" s="1633"/>
      <c r="GH265" s="1633"/>
      <c r="GI265" s="1633"/>
      <c r="GJ265" s="1633"/>
      <c r="GK265" s="1633"/>
      <c r="GL265" s="1633"/>
      <c r="GM265" s="1633"/>
      <c r="GN265" s="1633"/>
      <c r="GO265" s="1633"/>
      <c r="GP265" s="1633"/>
      <c r="GQ265" s="1633"/>
      <c r="GR265" s="1633"/>
      <c r="GS265" s="1633"/>
      <c r="GT265" s="1633"/>
      <c r="GU265" s="1633"/>
      <c r="GV265" s="1633"/>
      <c r="GW265" s="1633"/>
      <c r="GX265" s="1633"/>
      <c r="GY265" s="1633"/>
      <c r="GZ265" s="1633"/>
      <c r="HA265" s="1633"/>
      <c r="HB265" s="1633"/>
      <c r="HC265" s="1633"/>
      <c r="HD265" s="1633"/>
      <c r="HE265" s="1633"/>
      <c r="HF265" s="1633"/>
      <c r="HG265" s="1633"/>
      <c r="HH265" s="1633"/>
      <c r="HI265" s="1633"/>
      <c r="HJ265" s="1633"/>
      <c r="HK265" s="1633"/>
      <c r="HL265" s="1633"/>
      <c r="HM265" s="1633"/>
      <c r="HN265" s="1633"/>
      <c r="HO265" s="1633"/>
      <c r="HP265" s="1633"/>
      <c r="HQ265" s="1633"/>
      <c r="HR265" s="1633"/>
      <c r="HS265" s="1633"/>
      <c r="HT265" s="1633"/>
      <c r="HU265" s="1633"/>
      <c r="HV265" s="1633"/>
      <c r="HW265" s="1633"/>
      <c r="HX265" s="1633"/>
      <c r="HY265" s="1633"/>
      <c r="HZ265" s="1633"/>
      <c r="IA265" s="1633"/>
      <c r="IB265" s="1633"/>
      <c r="IC265" s="1633"/>
      <c r="ID265" s="1633"/>
      <c r="IE265" s="1633"/>
      <c r="IF265" s="1633"/>
      <c r="IG265" s="1633"/>
      <c r="IH265" s="1633"/>
      <c r="II265" s="1633"/>
      <c r="IJ265" s="1633"/>
      <c r="IK265" s="1633"/>
      <c r="IL265" s="1633"/>
      <c r="IM265" s="1633"/>
      <c r="IN265" s="1633"/>
      <c r="IO265" s="1633"/>
      <c r="IP265" s="1633"/>
      <c r="IQ265" s="1633"/>
      <c r="IR265" s="1633"/>
      <c r="IS265" s="1633"/>
      <c r="IT265" s="1633"/>
      <c r="IU265" s="1633"/>
      <c r="IV265" s="1633"/>
      <c r="IW265" s="1633"/>
      <c r="IX265" s="1633"/>
      <c r="IY265" s="1633"/>
      <c r="IZ265" s="1633"/>
      <c r="JA265" s="1633"/>
      <c r="JB265" s="1633"/>
      <c r="JC265" s="1633"/>
      <c r="JD265" s="1633"/>
      <c r="JE265" s="1633"/>
      <c r="JF265" s="1633"/>
      <c r="JG265" s="1633"/>
      <c r="JH265" s="1633"/>
      <c r="JI265" s="1633"/>
      <c r="JJ265" s="1633"/>
      <c r="JK265" s="1633"/>
      <c r="JL265" s="1633"/>
      <c r="JM265" s="1633"/>
      <c r="JN265" s="1633"/>
      <c r="JO265" s="1633"/>
      <c r="JP265" s="1633"/>
      <c r="JQ265" s="1633"/>
      <c r="JR265" s="1633"/>
      <c r="JS265" s="1633"/>
      <c r="JT265" s="1633"/>
      <c r="JU265" s="1633"/>
      <c r="JV265" s="1633"/>
      <c r="JW265" s="1633"/>
      <c r="JX265" s="1633"/>
      <c r="JY265" s="1633"/>
      <c r="JZ265" s="1633"/>
      <c r="KA265" s="1633"/>
      <c r="KB265" s="1633"/>
      <c r="KC265" s="1633"/>
      <c r="KD265" s="1633"/>
      <c r="KE265" s="1633"/>
      <c r="KF265" s="1633"/>
      <c r="KG265" s="1633"/>
      <c r="KH265" s="1633"/>
      <c r="KI265" s="1633"/>
      <c r="KJ265" s="1633"/>
      <c r="KK265" s="1633"/>
      <c r="KL265" s="1633"/>
      <c r="KM265" s="1633"/>
      <c r="KN265" s="1633"/>
      <c r="KO265" s="1633"/>
      <c r="KP265" s="1633"/>
      <c r="KQ265" s="1633"/>
      <c r="KR265" s="1633"/>
      <c r="KS265" s="1633"/>
      <c r="KT265" s="1633"/>
      <c r="KU265" s="1633"/>
      <c r="KV265" s="1633"/>
      <c r="KW265" s="1633"/>
      <c r="KX265" s="1633"/>
      <c r="KY265" s="1633"/>
      <c r="KZ265" s="1633"/>
      <c r="LA265" s="1633"/>
      <c r="LB265" s="1633"/>
      <c r="LC265" s="1633"/>
      <c r="LD265" s="1633"/>
      <c r="LE265" s="1633"/>
      <c r="LF265" s="1633"/>
      <c r="LG265" s="1633"/>
      <c r="LH265" s="1633"/>
      <c r="LI265" s="1633"/>
      <c r="LJ265" s="1633"/>
      <c r="LK265" s="1633"/>
      <c r="LL265" s="1633"/>
      <c r="LM265" s="1633"/>
      <c r="LN265" s="1633"/>
      <c r="LO265" s="1642"/>
      <c r="LP265" s="1642"/>
      <c r="LQ265" s="1642"/>
      <c r="LR265" s="1642"/>
      <c r="LS265" s="1642"/>
      <c r="LT265" s="1642"/>
      <c r="LU265" s="1642"/>
      <c r="LV265" s="1643"/>
    </row>
    <row r="266" s="2140" customFormat="1" ht="47" customHeight="1" spans="1:334">
      <c r="A266" s="2417">
        <v>45874</v>
      </c>
      <c r="B266" s="1500" t="s">
        <v>2454</v>
      </c>
      <c r="C266" s="1501" t="s">
        <v>2455</v>
      </c>
      <c r="D266" s="1502">
        <v>4500175988</v>
      </c>
      <c r="E266" s="2253" t="s">
        <v>2456</v>
      </c>
      <c r="F266" s="1502" t="s">
        <v>2479</v>
      </c>
      <c r="G266" s="1505" t="s">
        <v>2480</v>
      </c>
      <c r="H266" s="1505" t="s">
        <v>2480</v>
      </c>
      <c r="I266" s="2431" t="s">
        <v>2481</v>
      </c>
      <c r="J266" s="1522">
        <v>4464</v>
      </c>
      <c r="K266" s="1534">
        <v>12</v>
      </c>
      <c r="L266" s="1534">
        <v>48</v>
      </c>
      <c r="M266" s="1534">
        <f t="shared" si="177"/>
        <v>93</v>
      </c>
      <c r="N266" s="1536">
        <v>45912</v>
      </c>
      <c r="O266" s="2307">
        <v>45916</v>
      </c>
      <c r="P266" s="1537"/>
      <c r="Q266" s="1562" t="s">
        <v>78</v>
      </c>
      <c r="R266" s="2722">
        <v>4464</v>
      </c>
      <c r="S266" s="2722">
        <f t="shared" si="173"/>
        <v>0</v>
      </c>
      <c r="T266" s="2722"/>
      <c r="U266" s="2722" t="s">
        <v>829</v>
      </c>
      <c r="V266" s="2308" t="s">
        <v>2460</v>
      </c>
      <c r="W266" s="1532" t="s">
        <v>111</v>
      </c>
      <c r="X266" s="1565">
        <v>45881</v>
      </c>
      <c r="Y266" s="1589" t="s">
        <v>88</v>
      </c>
      <c r="Z266" s="1589">
        <v>45891</v>
      </c>
      <c r="AA266" s="2751" t="s">
        <v>711</v>
      </c>
      <c r="AB266" s="1589"/>
      <c r="AC266" s="2311" t="s">
        <v>2466</v>
      </c>
      <c r="AD266" s="1590" t="s">
        <v>122</v>
      </c>
      <c r="AE266" s="2277">
        <v>0.876</v>
      </c>
      <c r="AF266" s="2278">
        <f t="shared" si="189"/>
        <v>3910.464</v>
      </c>
      <c r="AG266" s="1504" t="s">
        <v>2462</v>
      </c>
      <c r="AH266" s="1609" t="s">
        <v>81</v>
      </c>
      <c r="AI266" s="2710"/>
      <c r="AJ266" s="2626">
        <v>1</v>
      </c>
      <c r="AK266" s="2758">
        <f t="shared" si="178"/>
        <v>4464</v>
      </c>
      <c r="AL266" s="2627"/>
      <c r="AM266" s="2627"/>
      <c r="AN266" s="2627"/>
      <c r="AO266" s="2627"/>
      <c r="AP266" s="2627"/>
      <c r="AQ266" s="2641"/>
      <c r="AR266" s="1610"/>
      <c r="AS266" s="1610" t="s">
        <v>64</v>
      </c>
      <c r="AT266" s="2443">
        <f t="shared" si="159"/>
        <v>4464</v>
      </c>
      <c r="AU266" s="1610"/>
      <c r="AV266" s="2292"/>
      <c r="AW266" s="1622"/>
      <c r="AX266" s="1622"/>
      <c r="AY266" s="1637"/>
      <c r="AZ266" s="1637"/>
      <c r="BA266" s="2647"/>
      <c r="BB266" s="2647"/>
      <c r="BC266" s="2288"/>
      <c r="BD266" s="2647"/>
      <c r="BE266" s="2647">
        <f>J266</f>
        <v>4464</v>
      </c>
      <c r="BF266" s="2292"/>
      <c r="BG266" s="2784"/>
      <c r="BH266" s="1633"/>
      <c r="BI266" s="1633"/>
      <c r="BJ266" s="1633"/>
      <c r="BK266" s="1633"/>
      <c r="BL266" s="1633"/>
      <c r="BM266" s="1633"/>
      <c r="BN266" s="1633"/>
      <c r="BO266" s="1633"/>
      <c r="BP266" s="1633"/>
      <c r="BQ266" s="1633"/>
      <c r="BR266" s="1633"/>
      <c r="BS266" s="1633"/>
      <c r="BT266" s="1633"/>
      <c r="BU266" s="1633"/>
      <c r="BV266" s="1633"/>
      <c r="BW266" s="1633"/>
      <c r="BX266" s="1633"/>
      <c r="BY266" s="1633"/>
      <c r="BZ266" s="1633"/>
      <c r="CA266" s="1633"/>
      <c r="CB266" s="1633"/>
      <c r="CC266" s="1633"/>
      <c r="CD266" s="1633"/>
      <c r="CE266" s="1633"/>
      <c r="CF266" s="1633"/>
      <c r="CG266" s="1633"/>
      <c r="CH266" s="1633"/>
      <c r="CI266" s="1633"/>
      <c r="CJ266" s="1633"/>
      <c r="CK266" s="1633"/>
      <c r="CL266" s="1633"/>
      <c r="CM266" s="1633"/>
      <c r="CN266" s="1633"/>
      <c r="CO266" s="1633"/>
      <c r="CP266" s="1633"/>
      <c r="CQ266" s="1633"/>
      <c r="CR266" s="1633"/>
      <c r="CS266" s="1633"/>
      <c r="CT266" s="1633"/>
      <c r="CU266" s="1633"/>
      <c r="CV266" s="1633"/>
      <c r="CW266" s="1633"/>
      <c r="CX266" s="1633"/>
      <c r="CY266" s="1633"/>
      <c r="CZ266" s="1633"/>
      <c r="DA266" s="1633"/>
      <c r="DB266" s="1633"/>
      <c r="DC266" s="1633"/>
      <c r="DD266" s="1633"/>
      <c r="DE266" s="1633"/>
      <c r="DF266" s="1633"/>
      <c r="DG266" s="1633"/>
      <c r="DH266" s="1633"/>
      <c r="DI266" s="1633"/>
      <c r="DJ266" s="1633"/>
      <c r="DK266" s="1633"/>
      <c r="DL266" s="1633"/>
      <c r="DM266" s="1633"/>
      <c r="DN266" s="1633"/>
      <c r="DO266" s="1633"/>
      <c r="DP266" s="1633"/>
      <c r="DQ266" s="1633"/>
      <c r="DR266" s="1633"/>
      <c r="DS266" s="1633"/>
      <c r="DT266" s="1633"/>
      <c r="DU266" s="1633"/>
      <c r="DV266" s="1633"/>
      <c r="DW266" s="1633"/>
      <c r="DX266" s="1633"/>
      <c r="DY266" s="1633"/>
      <c r="DZ266" s="1633"/>
      <c r="EA266" s="1633"/>
      <c r="EB266" s="1633"/>
      <c r="EC266" s="1633"/>
      <c r="ED266" s="1633"/>
      <c r="EE266" s="1633"/>
      <c r="EF266" s="1633"/>
      <c r="EG266" s="1633"/>
      <c r="EH266" s="1633"/>
      <c r="EI266" s="1633"/>
      <c r="EJ266" s="1633"/>
      <c r="EK266" s="1633"/>
      <c r="EL266" s="1633"/>
      <c r="EM266" s="1633"/>
      <c r="EN266" s="1633"/>
      <c r="EO266" s="1633"/>
      <c r="EP266" s="1633"/>
      <c r="EQ266" s="1633"/>
      <c r="ER266" s="1633"/>
      <c r="ES266" s="1633"/>
      <c r="ET266" s="1633"/>
      <c r="EU266" s="1633"/>
      <c r="EV266" s="1633"/>
      <c r="EW266" s="1633"/>
      <c r="EX266" s="1633"/>
      <c r="EY266" s="1633"/>
      <c r="EZ266" s="1633"/>
      <c r="FA266" s="1633"/>
      <c r="FB266" s="1633"/>
      <c r="FC266" s="1633"/>
      <c r="FD266" s="1633"/>
      <c r="FE266" s="1633"/>
      <c r="FF266" s="1633"/>
      <c r="FG266" s="1633"/>
      <c r="FH266" s="1633"/>
      <c r="FI266" s="1633"/>
      <c r="FJ266" s="1633"/>
      <c r="FK266" s="1633"/>
      <c r="FL266" s="1633"/>
      <c r="FM266" s="1633"/>
      <c r="FN266" s="1633"/>
      <c r="FO266" s="1633"/>
      <c r="FP266" s="1633"/>
      <c r="FQ266" s="1633"/>
      <c r="FR266" s="1633"/>
      <c r="FS266" s="1633"/>
      <c r="FT266" s="1633"/>
      <c r="FU266" s="1633"/>
      <c r="FV266" s="1633"/>
      <c r="FW266" s="1633"/>
      <c r="FX266" s="1633"/>
      <c r="FY266" s="1633"/>
      <c r="FZ266" s="1633"/>
      <c r="GA266" s="1633"/>
      <c r="GB266" s="1633"/>
      <c r="GC266" s="1633"/>
      <c r="GD266" s="1633"/>
      <c r="GE266" s="1633"/>
      <c r="GF266" s="1633"/>
      <c r="GG266" s="1633"/>
      <c r="GH266" s="1633"/>
      <c r="GI266" s="1633"/>
      <c r="GJ266" s="1633"/>
      <c r="GK266" s="1633"/>
      <c r="GL266" s="1633"/>
      <c r="GM266" s="1633"/>
      <c r="GN266" s="1633"/>
      <c r="GO266" s="1633"/>
      <c r="GP266" s="1633"/>
      <c r="GQ266" s="1633"/>
      <c r="GR266" s="1633"/>
      <c r="GS266" s="1633"/>
      <c r="GT266" s="1633"/>
      <c r="GU266" s="1633"/>
      <c r="GV266" s="1633"/>
      <c r="GW266" s="1633"/>
      <c r="GX266" s="1633"/>
      <c r="GY266" s="1633"/>
      <c r="GZ266" s="1633"/>
      <c r="HA266" s="1633"/>
      <c r="HB266" s="1633"/>
      <c r="HC266" s="1633"/>
      <c r="HD266" s="1633"/>
      <c r="HE266" s="1633"/>
      <c r="HF266" s="1633"/>
      <c r="HG266" s="1633"/>
      <c r="HH266" s="1633"/>
      <c r="HI266" s="1633"/>
      <c r="HJ266" s="1633"/>
      <c r="HK266" s="1633"/>
      <c r="HL266" s="1633"/>
      <c r="HM266" s="1633"/>
      <c r="HN266" s="1633"/>
      <c r="HO266" s="1633"/>
      <c r="HP266" s="1633"/>
      <c r="HQ266" s="1633"/>
      <c r="HR266" s="1633"/>
      <c r="HS266" s="1633"/>
      <c r="HT266" s="1633"/>
      <c r="HU266" s="1633"/>
      <c r="HV266" s="1633"/>
      <c r="HW266" s="1633"/>
      <c r="HX266" s="1633"/>
      <c r="HY266" s="1633"/>
      <c r="HZ266" s="1633"/>
      <c r="IA266" s="1633"/>
      <c r="IB266" s="1633"/>
      <c r="IC266" s="1633"/>
      <c r="ID266" s="1633"/>
      <c r="IE266" s="1633"/>
      <c r="IF266" s="1633"/>
      <c r="IG266" s="1633"/>
      <c r="IH266" s="1633"/>
      <c r="II266" s="1633"/>
      <c r="IJ266" s="1633"/>
      <c r="IK266" s="1633"/>
      <c r="IL266" s="1633"/>
      <c r="IM266" s="1633"/>
      <c r="IN266" s="1633"/>
      <c r="IO266" s="1633"/>
      <c r="IP266" s="1633"/>
      <c r="IQ266" s="1633"/>
      <c r="IR266" s="1633"/>
      <c r="IS266" s="1633"/>
      <c r="IT266" s="1633"/>
      <c r="IU266" s="1633"/>
      <c r="IV266" s="1633"/>
      <c r="IW266" s="1633"/>
      <c r="IX266" s="1633"/>
      <c r="IY266" s="1633"/>
      <c r="IZ266" s="1633"/>
      <c r="JA266" s="1633"/>
      <c r="JB266" s="1633"/>
      <c r="JC266" s="1633"/>
      <c r="JD266" s="1633"/>
      <c r="JE266" s="1633"/>
      <c r="JF266" s="1633"/>
      <c r="JG266" s="1633"/>
      <c r="JH266" s="1633"/>
      <c r="JI266" s="1633"/>
      <c r="JJ266" s="1633"/>
      <c r="JK266" s="1633"/>
      <c r="JL266" s="1633"/>
      <c r="JM266" s="1633"/>
      <c r="JN266" s="1633"/>
      <c r="JO266" s="1633"/>
      <c r="JP266" s="1633"/>
      <c r="JQ266" s="1633"/>
      <c r="JR266" s="1633"/>
      <c r="JS266" s="1633"/>
      <c r="JT266" s="1633"/>
      <c r="JU266" s="1633"/>
      <c r="JV266" s="1633"/>
      <c r="JW266" s="1633"/>
      <c r="JX266" s="1633"/>
      <c r="JY266" s="1633"/>
      <c r="JZ266" s="1633"/>
      <c r="KA266" s="1633"/>
      <c r="KB266" s="1633"/>
      <c r="KC266" s="1633"/>
      <c r="KD266" s="1633"/>
      <c r="KE266" s="1633"/>
      <c r="KF266" s="1633"/>
      <c r="KG266" s="1633"/>
      <c r="KH266" s="1633"/>
      <c r="KI266" s="1633"/>
      <c r="KJ266" s="1633"/>
      <c r="KK266" s="1633"/>
      <c r="KL266" s="1633"/>
      <c r="KM266" s="1633"/>
      <c r="KN266" s="1633"/>
      <c r="KO266" s="1633"/>
      <c r="KP266" s="1633"/>
      <c r="KQ266" s="1633"/>
      <c r="KR266" s="1633"/>
      <c r="KS266" s="1633"/>
      <c r="KT266" s="1633"/>
      <c r="KU266" s="1633"/>
      <c r="KV266" s="1633"/>
      <c r="KW266" s="1633"/>
      <c r="KX266" s="1633"/>
      <c r="KY266" s="1633"/>
      <c r="KZ266" s="1633"/>
      <c r="LA266" s="1633"/>
      <c r="LB266" s="1633"/>
      <c r="LC266" s="1633"/>
      <c r="LD266" s="1633"/>
      <c r="LE266" s="1633"/>
      <c r="LF266" s="1633"/>
      <c r="LG266" s="1633"/>
      <c r="LH266" s="1633"/>
      <c r="LI266" s="1633"/>
      <c r="LJ266" s="1633"/>
      <c r="LK266" s="1633"/>
      <c r="LL266" s="1633"/>
      <c r="LM266" s="1633"/>
      <c r="LN266" s="1633"/>
      <c r="LO266" s="1642"/>
      <c r="LP266" s="1642"/>
      <c r="LQ266" s="1642"/>
      <c r="LR266" s="1642"/>
      <c r="LS266" s="1642"/>
      <c r="LT266" s="1642"/>
      <c r="LU266" s="1642"/>
      <c r="LV266" s="1643"/>
    </row>
    <row r="267" s="2140" customFormat="1" ht="47" customHeight="1" spans="1:334">
      <c r="A267" s="2417">
        <v>45876</v>
      </c>
      <c r="B267" s="1500" t="s">
        <v>484</v>
      </c>
      <c r="C267" s="1501" t="s">
        <v>195</v>
      </c>
      <c r="D267" s="1502">
        <v>4500176300</v>
      </c>
      <c r="E267" s="2253" t="s">
        <v>1205</v>
      </c>
      <c r="F267" s="1502" t="s">
        <v>2482</v>
      </c>
      <c r="G267" s="1505" t="s">
        <v>1727</v>
      </c>
      <c r="H267" s="1505" t="s">
        <v>1727</v>
      </c>
      <c r="I267" s="1532" t="s">
        <v>1728</v>
      </c>
      <c r="J267" s="1522">
        <v>1152</v>
      </c>
      <c r="K267" s="1534">
        <v>0</v>
      </c>
      <c r="L267" s="1534">
        <v>96</v>
      </c>
      <c r="M267" s="1535">
        <f t="shared" si="177"/>
        <v>12</v>
      </c>
      <c r="N267" s="1536">
        <v>45922</v>
      </c>
      <c r="O267" s="2307">
        <v>45917</v>
      </c>
      <c r="P267" s="1537"/>
      <c r="Q267" s="1562" t="s">
        <v>78</v>
      </c>
      <c r="R267" s="2722">
        <v>1152</v>
      </c>
      <c r="S267" s="2722">
        <f t="shared" si="173"/>
        <v>0</v>
      </c>
      <c r="T267" s="2722"/>
      <c r="U267" s="2722" t="s">
        <v>829</v>
      </c>
      <c r="V267" s="2308" t="s">
        <v>2483</v>
      </c>
      <c r="W267" s="1532" t="s">
        <v>111</v>
      </c>
      <c r="X267" s="1565">
        <v>45876</v>
      </c>
      <c r="Y267" s="1589" t="s">
        <v>88</v>
      </c>
      <c r="Z267" s="1589" t="s">
        <v>88</v>
      </c>
      <c r="AA267" s="1589"/>
      <c r="AB267" s="1589"/>
      <c r="AC267" s="1580" t="s">
        <v>1208</v>
      </c>
      <c r="AD267" s="1590" t="s">
        <v>855</v>
      </c>
      <c r="AE267" s="2174">
        <v>0.9289</v>
      </c>
      <c r="AF267" s="2175">
        <f>AE267*J267</f>
        <v>1070.0928</v>
      </c>
      <c r="AG267" s="1504" t="s">
        <v>1209</v>
      </c>
      <c r="AH267" s="1609" t="s">
        <v>81</v>
      </c>
      <c r="AI267" s="2710"/>
      <c r="AJ267" s="2626">
        <v>10</v>
      </c>
      <c r="AK267" s="2627">
        <f t="shared" si="178"/>
        <v>1152</v>
      </c>
      <c r="AL267" s="2627"/>
      <c r="AM267" s="2627"/>
      <c r="AN267" s="2627">
        <f>J267/24</f>
        <v>48</v>
      </c>
      <c r="AO267" s="2627"/>
      <c r="AP267" s="2627"/>
      <c r="AQ267" s="2641"/>
      <c r="AR267" s="1610"/>
      <c r="AS267" s="1610" t="s">
        <v>63</v>
      </c>
      <c r="AT267" s="1610">
        <f t="shared" si="159"/>
        <v>1152</v>
      </c>
      <c r="AU267" s="1610"/>
      <c r="AV267" s="1622">
        <f>J267/10</f>
        <v>115.2</v>
      </c>
      <c r="AW267" s="1622">
        <f>J267/10</f>
        <v>115.2</v>
      </c>
      <c r="AX267" s="1622">
        <f>J267/10</f>
        <v>115.2</v>
      </c>
      <c r="AY267" s="1622">
        <f>J267/10</f>
        <v>115.2</v>
      </c>
      <c r="AZ267" s="1622">
        <f>J267/10</f>
        <v>115.2</v>
      </c>
      <c r="BA267" s="1622">
        <f>J267/10</f>
        <v>115.2</v>
      </c>
      <c r="BB267" s="1622">
        <f>J267/10</f>
        <v>115.2</v>
      </c>
      <c r="BC267" s="1622">
        <f>J267/10</f>
        <v>115.2</v>
      </c>
      <c r="BD267" s="1622">
        <f>J267/10</f>
        <v>115.2</v>
      </c>
      <c r="BE267" s="1622">
        <f>J267/10</f>
        <v>115.2</v>
      </c>
      <c r="BF267" s="1622">
        <f>J267*23/24/COUNT(AV267:BE267)</f>
        <v>110.4</v>
      </c>
      <c r="BG267" s="2648">
        <f>J267/24/COUNT(AV267:BE267)</f>
        <v>4.8</v>
      </c>
      <c r="BH267" s="1633"/>
      <c r="BI267" s="1633"/>
      <c r="BJ267" s="1633"/>
      <c r="BK267" s="1633"/>
      <c r="BL267" s="1633"/>
      <c r="BM267" s="1633"/>
      <c r="BN267" s="1633"/>
      <c r="BO267" s="1633"/>
      <c r="BP267" s="1633"/>
      <c r="BQ267" s="1633"/>
      <c r="BR267" s="1633"/>
      <c r="BS267" s="1633"/>
      <c r="BT267" s="1633"/>
      <c r="BU267" s="1633"/>
      <c r="BV267" s="1633"/>
      <c r="BW267" s="1633"/>
      <c r="BX267" s="1633"/>
      <c r="BY267" s="1633"/>
      <c r="BZ267" s="1633"/>
      <c r="CA267" s="1633"/>
      <c r="CB267" s="1633"/>
      <c r="CC267" s="1633"/>
      <c r="CD267" s="1633"/>
      <c r="CE267" s="1633"/>
      <c r="CF267" s="1633"/>
      <c r="CG267" s="1633"/>
      <c r="CH267" s="1633"/>
      <c r="CI267" s="1633"/>
      <c r="CJ267" s="1633"/>
      <c r="CK267" s="1633"/>
      <c r="CL267" s="1633"/>
      <c r="CM267" s="1633"/>
      <c r="CN267" s="1633"/>
      <c r="CO267" s="1633"/>
      <c r="CP267" s="1633"/>
      <c r="CQ267" s="1633"/>
      <c r="CR267" s="1633"/>
      <c r="CS267" s="1633"/>
      <c r="CT267" s="1633"/>
      <c r="CU267" s="1633"/>
      <c r="CV267" s="1633"/>
      <c r="CW267" s="1633"/>
      <c r="CX267" s="1633"/>
      <c r="CY267" s="1633"/>
      <c r="CZ267" s="1633"/>
      <c r="DA267" s="1633"/>
      <c r="DB267" s="1633"/>
      <c r="DC267" s="1633"/>
      <c r="DD267" s="1633"/>
      <c r="DE267" s="1633"/>
      <c r="DF267" s="1633"/>
      <c r="DG267" s="1633"/>
      <c r="DH267" s="1633"/>
      <c r="DI267" s="1633"/>
      <c r="DJ267" s="1633"/>
      <c r="DK267" s="1633"/>
      <c r="DL267" s="1633"/>
      <c r="DM267" s="1633"/>
      <c r="DN267" s="1633"/>
      <c r="DO267" s="1633"/>
      <c r="DP267" s="1633"/>
      <c r="DQ267" s="1633"/>
      <c r="DR267" s="1633"/>
      <c r="DS267" s="1633"/>
      <c r="DT267" s="1633"/>
      <c r="DU267" s="1633"/>
      <c r="DV267" s="1633"/>
      <c r="DW267" s="1633"/>
      <c r="DX267" s="1633"/>
      <c r="DY267" s="1633"/>
      <c r="DZ267" s="1633"/>
      <c r="EA267" s="1633"/>
      <c r="EB267" s="1633"/>
      <c r="EC267" s="1633"/>
      <c r="ED267" s="1633"/>
      <c r="EE267" s="1633"/>
      <c r="EF267" s="1633"/>
      <c r="EG267" s="1633"/>
      <c r="EH267" s="1633"/>
      <c r="EI267" s="1633"/>
      <c r="EJ267" s="1633"/>
      <c r="EK267" s="1633"/>
      <c r="EL267" s="1633"/>
      <c r="EM267" s="1633"/>
      <c r="EN267" s="1633"/>
      <c r="EO267" s="1633"/>
      <c r="EP267" s="1633"/>
      <c r="EQ267" s="1633"/>
      <c r="ER267" s="1633"/>
      <c r="ES267" s="1633"/>
      <c r="ET267" s="1633"/>
      <c r="EU267" s="1633"/>
      <c r="EV267" s="1633"/>
      <c r="EW267" s="1633"/>
      <c r="EX267" s="1633"/>
      <c r="EY267" s="1633"/>
      <c r="EZ267" s="1633"/>
      <c r="FA267" s="1633"/>
      <c r="FB267" s="1633"/>
      <c r="FC267" s="1633"/>
      <c r="FD267" s="1633"/>
      <c r="FE267" s="1633"/>
      <c r="FF267" s="1633"/>
      <c r="FG267" s="1633"/>
      <c r="FH267" s="1633"/>
      <c r="FI267" s="1633"/>
      <c r="FJ267" s="1633"/>
      <c r="FK267" s="1633"/>
      <c r="FL267" s="1633"/>
      <c r="FM267" s="1633"/>
      <c r="FN267" s="1633"/>
      <c r="FO267" s="1633"/>
      <c r="FP267" s="1633"/>
      <c r="FQ267" s="1633"/>
      <c r="FR267" s="1633"/>
      <c r="FS267" s="1633"/>
      <c r="FT267" s="1633"/>
      <c r="FU267" s="1633"/>
      <c r="FV267" s="1633"/>
      <c r="FW267" s="1633"/>
      <c r="FX267" s="1633"/>
      <c r="FY267" s="1633"/>
      <c r="FZ267" s="1633"/>
      <c r="GA267" s="1633"/>
      <c r="GB267" s="1633"/>
      <c r="GC267" s="1633"/>
      <c r="GD267" s="1633"/>
      <c r="GE267" s="1633"/>
      <c r="GF267" s="1633"/>
      <c r="GG267" s="1633"/>
      <c r="GH267" s="1633"/>
      <c r="GI267" s="1633"/>
      <c r="GJ267" s="1633"/>
      <c r="GK267" s="1633"/>
      <c r="GL267" s="1633"/>
      <c r="GM267" s="1633"/>
      <c r="GN267" s="1633"/>
      <c r="GO267" s="1633"/>
      <c r="GP267" s="1633"/>
      <c r="GQ267" s="1633"/>
      <c r="GR267" s="1633"/>
      <c r="GS267" s="1633"/>
      <c r="GT267" s="1633"/>
      <c r="GU267" s="1633"/>
      <c r="GV267" s="1633"/>
      <c r="GW267" s="1633"/>
      <c r="GX267" s="1633"/>
      <c r="GY267" s="1633"/>
      <c r="GZ267" s="1633"/>
      <c r="HA267" s="1633"/>
      <c r="HB267" s="1633"/>
      <c r="HC267" s="1633"/>
      <c r="HD267" s="1633"/>
      <c r="HE267" s="1633"/>
      <c r="HF267" s="1633"/>
      <c r="HG267" s="1633"/>
      <c r="HH267" s="1633"/>
      <c r="HI267" s="1633"/>
      <c r="HJ267" s="1633"/>
      <c r="HK267" s="1633"/>
      <c r="HL267" s="1633"/>
      <c r="HM267" s="1633"/>
      <c r="HN267" s="1633"/>
      <c r="HO267" s="1633"/>
      <c r="HP267" s="1633"/>
      <c r="HQ267" s="1633"/>
      <c r="HR267" s="1633"/>
      <c r="HS267" s="1633"/>
      <c r="HT267" s="1633"/>
      <c r="HU267" s="1633"/>
      <c r="HV267" s="1633"/>
      <c r="HW267" s="1633"/>
      <c r="HX267" s="1633"/>
      <c r="HY267" s="1633"/>
      <c r="HZ267" s="1633"/>
      <c r="IA267" s="1633"/>
      <c r="IB267" s="1633"/>
      <c r="IC267" s="1633"/>
      <c r="ID267" s="1633"/>
      <c r="IE267" s="1633"/>
      <c r="IF267" s="1633"/>
      <c r="IG267" s="1633"/>
      <c r="IH267" s="1633"/>
      <c r="II267" s="1633"/>
      <c r="IJ267" s="1633"/>
      <c r="IK267" s="1633"/>
      <c r="IL267" s="1633"/>
      <c r="IM267" s="1633"/>
      <c r="IN267" s="1633"/>
      <c r="IO267" s="1633"/>
      <c r="IP267" s="1633"/>
      <c r="IQ267" s="1633"/>
      <c r="IR267" s="1633"/>
      <c r="IS267" s="1633"/>
      <c r="IT267" s="1633"/>
      <c r="IU267" s="1633"/>
      <c r="IV267" s="1633"/>
      <c r="IW267" s="1633"/>
      <c r="IX267" s="1633"/>
      <c r="IY267" s="1633"/>
      <c r="IZ267" s="1633"/>
      <c r="JA267" s="1633"/>
      <c r="JB267" s="1633"/>
      <c r="JC267" s="1633"/>
      <c r="JD267" s="1633"/>
      <c r="JE267" s="1633"/>
      <c r="JF267" s="1633"/>
      <c r="JG267" s="1633"/>
      <c r="JH267" s="1633"/>
      <c r="JI267" s="1633"/>
      <c r="JJ267" s="1633"/>
      <c r="JK267" s="1633"/>
      <c r="JL267" s="1633"/>
      <c r="JM267" s="1633"/>
      <c r="JN267" s="1633"/>
      <c r="JO267" s="1633"/>
      <c r="JP267" s="1633"/>
      <c r="JQ267" s="1633"/>
      <c r="JR267" s="1633"/>
      <c r="JS267" s="1633"/>
      <c r="JT267" s="1633"/>
      <c r="JU267" s="1633"/>
      <c r="JV267" s="1633"/>
      <c r="JW267" s="1633"/>
      <c r="JX267" s="1633"/>
      <c r="JY267" s="1633"/>
      <c r="JZ267" s="1633"/>
      <c r="KA267" s="1633"/>
      <c r="KB267" s="1633"/>
      <c r="KC267" s="1633"/>
      <c r="KD267" s="1633"/>
      <c r="KE267" s="1633"/>
      <c r="KF267" s="1633"/>
      <c r="KG267" s="1633"/>
      <c r="KH267" s="1633"/>
      <c r="KI267" s="1633"/>
      <c r="KJ267" s="1633"/>
      <c r="KK267" s="1633"/>
      <c r="KL267" s="1633"/>
      <c r="KM267" s="1633"/>
      <c r="KN267" s="1633"/>
      <c r="KO267" s="1633"/>
      <c r="KP267" s="1633"/>
      <c r="KQ267" s="1633"/>
      <c r="KR267" s="1633"/>
      <c r="KS267" s="1633"/>
      <c r="KT267" s="1633"/>
      <c r="KU267" s="1633"/>
      <c r="KV267" s="1633"/>
      <c r="KW267" s="1633"/>
      <c r="KX267" s="1633"/>
      <c r="KY267" s="1633"/>
      <c r="KZ267" s="1633"/>
      <c r="LA267" s="1633"/>
      <c r="LB267" s="1633"/>
      <c r="LC267" s="1633"/>
      <c r="LD267" s="1633"/>
      <c r="LE267" s="1633"/>
      <c r="LF267" s="1633"/>
      <c r="LG267" s="1633"/>
      <c r="LH267" s="1633"/>
      <c r="LI267" s="1633"/>
      <c r="LJ267" s="1633"/>
      <c r="LK267" s="1633"/>
      <c r="LL267" s="1633"/>
      <c r="LM267" s="1633"/>
      <c r="LN267" s="1633"/>
      <c r="LO267" s="1642"/>
      <c r="LP267" s="1642"/>
      <c r="LQ267" s="1642"/>
      <c r="LR267" s="1642"/>
      <c r="LS267" s="1642"/>
      <c r="LT267" s="1642"/>
      <c r="LU267" s="1642"/>
      <c r="LV267" s="1643"/>
    </row>
    <row r="268" s="2140" customFormat="1" ht="45" customHeight="1" spans="1:334">
      <c r="A268" s="2417">
        <v>45873</v>
      </c>
      <c r="B268" s="1500" t="s">
        <v>1146</v>
      </c>
      <c r="C268" s="1501" t="s">
        <v>563</v>
      </c>
      <c r="D268" s="1502">
        <v>4500175614</v>
      </c>
      <c r="E268" s="2253"/>
      <c r="F268" s="1502" t="s">
        <v>2484</v>
      </c>
      <c r="G268" s="1505" t="s">
        <v>1727</v>
      </c>
      <c r="H268" s="1505" t="s">
        <v>1727</v>
      </c>
      <c r="I268" s="1532" t="s">
        <v>1728</v>
      </c>
      <c r="J268" s="1522">
        <v>192</v>
      </c>
      <c r="K268" s="1534">
        <v>0</v>
      </c>
      <c r="L268" s="1534">
        <v>96</v>
      </c>
      <c r="M268" s="1535">
        <f t="shared" si="177"/>
        <v>2</v>
      </c>
      <c r="N268" s="1536">
        <v>45915</v>
      </c>
      <c r="O268" s="2307">
        <v>45919</v>
      </c>
      <c r="P268" s="1537"/>
      <c r="Q268" s="1562" t="s">
        <v>78</v>
      </c>
      <c r="R268" s="2722">
        <v>192</v>
      </c>
      <c r="S268" s="2722">
        <f t="shared" si="173"/>
        <v>0</v>
      </c>
      <c r="T268" s="2722"/>
      <c r="U268" s="2722" t="s">
        <v>829</v>
      </c>
      <c r="V268" s="1532"/>
      <c r="W268" s="1532" t="s">
        <v>111</v>
      </c>
      <c r="X268" s="1565">
        <v>45880</v>
      </c>
      <c r="Y268" s="1589" t="s">
        <v>88</v>
      </c>
      <c r="Z268" s="1589">
        <v>45882</v>
      </c>
      <c r="AA268" s="1589"/>
      <c r="AB268" s="1589"/>
      <c r="AC268" s="1580" t="s">
        <v>1148</v>
      </c>
      <c r="AD268" s="1590" t="s">
        <v>1149</v>
      </c>
      <c r="AE268" s="2174">
        <v>0.9375</v>
      </c>
      <c r="AF268" s="2175">
        <f>AE268*J268</f>
        <v>180</v>
      </c>
      <c r="AG268" s="1504"/>
      <c r="AH268" s="1609" t="s">
        <v>81</v>
      </c>
      <c r="AI268" s="2710"/>
      <c r="AJ268" s="2626">
        <v>10</v>
      </c>
      <c r="AK268" s="2627">
        <f t="shared" si="178"/>
        <v>192</v>
      </c>
      <c r="AL268" s="2627"/>
      <c r="AM268" s="2627"/>
      <c r="AN268" s="2627">
        <f>J268/24</f>
        <v>8</v>
      </c>
      <c r="AO268" s="2627"/>
      <c r="AP268" s="2627"/>
      <c r="AQ268" s="2641"/>
      <c r="AR268" s="1610"/>
      <c r="AS268" s="1610" t="s">
        <v>63</v>
      </c>
      <c r="AT268" s="1610">
        <f t="shared" si="159"/>
        <v>192</v>
      </c>
      <c r="AU268" s="1610"/>
      <c r="AV268" s="1622">
        <f>J268/10</f>
        <v>19.2</v>
      </c>
      <c r="AW268" s="1622">
        <f>J268/10</f>
        <v>19.2</v>
      </c>
      <c r="AX268" s="1622">
        <f>J268/10</f>
        <v>19.2</v>
      </c>
      <c r="AY268" s="1622">
        <f>J268/10</f>
        <v>19.2</v>
      </c>
      <c r="AZ268" s="1622">
        <f>J268/10</f>
        <v>19.2</v>
      </c>
      <c r="BA268" s="1622">
        <f>J268/10</f>
        <v>19.2</v>
      </c>
      <c r="BB268" s="1622">
        <f>J268/10</f>
        <v>19.2</v>
      </c>
      <c r="BC268" s="1622">
        <f>J268/10</f>
        <v>19.2</v>
      </c>
      <c r="BD268" s="1622">
        <f>J268/10</f>
        <v>19.2</v>
      </c>
      <c r="BE268" s="1622">
        <f>J268/10</f>
        <v>19.2</v>
      </c>
      <c r="BF268" s="1622">
        <f>J268*23/24/COUNT(AV268:BE268)</f>
        <v>18.4</v>
      </c>
      <c r="BG268" s="2648">
        <f>J268/24/COUNT(AV268:BE268)</f>
        <v>0.8</v>
      </c>
      <c r="BH268" s="1633"/>
      <c r="BI268" s="1633"/>
      <c r="BJ268" s="1633"/>
      <c r="BK268" s="1633"/>
      <c r="BL268" s="1633"/>
      <c r="BM268" s="1633"/>
      <c r="BN268" s="1633"/>
      <c r="BO268" s="1633"/>
      <c r="BP268" s="1633"/>
      <c r="BQ268" s="1633"/>
      <c r="BR268" s="1633"/>
      <c r="BS268" s="1633"/>
      <c r="BT268" s="1633"/>
      <c r="BU268" s="1633"/>
      <c r="BV268" s="1633"/>
      <c r="BW268" s="1633"/>
      <c r="BX268" s="1633"/>
      <c r="BY268" s="1633"/>
      <c r="BZ268" s="1633"/>
      <c r="CA268" s="1633"/>
      <c r="CB268" s="1633"/>
      <c r="CC268" s="1633"/>
      <c r="CD268" s="1633"/>
      <c r="CE268" s="1633"/>
      <c r="CF268" s="1633"/>
      <c r="CG268" s="1633"/>
      <c r="CH268" s="1633"/>
      <c r="CI268" s="1633"/>
      <c r="CJ268" s="1633"/>
      <c r="CK268" s="1633"/>
      <c r="CL268" s="1633"/>
      <c r="CM268" s="1633"/>
      <c r="CN268" s="1633"/>
      <c r="CO268" s="1633"/>
      <c r="CP268" s="1633"/>
      <c r="CQ268" s="1633"/>
      <c r="CR268" s="1633"/>
      <c r="CS268" s="1633"/>
      <c r="CT268" s="1633"/>
      <c r="CU268" s="1633"/>
      <c r="CV268" s="1633"/>
      <c r="CW268" s="1633"/>
      <c r="CX268" s="1633"/>
      <c r="CY268" s="1633"/>
      <c r="CZ268" s="1633"/>
      <c r="DA268" s="1633"/>
      <c r="DB268" s="1633"/>
      <c r="DC268" s="1633"/>
      <c r="DD268" s="1633"/>
      <c r="DE268" s="1633"/>
      <c r="DF268" s="1633"/>
      <c r="DG268" s="1633"/>
      <c r="DH268" s="1633"/>
      <c r="DI268" s="1633"/>
      <c r="DJ268" s="1633"/>
      <c r="DK268" s="1633"/>
      <c r="DL268" s="1633"/>
      <c r="DM268" s="1633"/>
      <c r="DN268" s="1633"/>
      <c r="DO268" s="1633"/>
      <c r="DP268" s="1633"/>
      <c r="DQ268" s="1633"/>
      <c r="DR268" s="1633"/>
      <c r="DS268" s="1633"/>
      <c r="DT268" s="1633"/>
      <c r="DU268" s="1633"/>
      <c r="DV268" s="1633"/>
      <c r="DW268" s="1633"/>
      <c r="DX268" s="1633"/>
      <c r="DY268" s="1633"/>
      <c r="DZ268" s="1633"/>
      <c r="EA268" s="1633"/>
      <c r="EB268" s="1633"/>
      <c r="EC268" s="1633"/>
      <c r="ED268" s="1633"/>
      <c r="EE268" s="1633"/>
      <c r="EF268" s="1633"/>
      <c r="EG268" s="1633"/>
      <c r="EH268" s="1633"/>
      <c r="EI268" s="1633"/>
      <c r="EJ268" s="1633"/>
      <c r="EK268" s="1633"/>
      <c r="EL268" s="1633"/>
      <c r="EM268" s="1633"/>
      <c r="EN268" s="1633"/>
      <c r="EO268" s="1633"/>
      <c r="EP268" s="1633"/>
      <c r="EQ268" s="1633"/>
      <c r="ER268" s="1633"/>
      <c r="ES268" s="1633"/>
      <c r="ET268" s="1633"/>
      <c r="EU268" s="1633"/>
      <c r="EV268" s="1633"/>
      <c r="EW268" s="1633"/>
      <c r="EX268" s="1633"/>
      <c r="EY268" s="1633"/>
      <c r="EZ268" s="1633"/>
      <c r="FA268" s="1633"/>
      <c r="FB268" s="1633"/>
      <c r="FC268" s="1633"/>
      <c r="FD268" s="1633"/>
      <c r="FE268" s="1633"/>
      <c r="FF268" s="1633"/>
      <c r="FG268" s="1633"/>
      <c r="FH268" s="1633"/>
      <c r="FI268" s="1633"/>
      <c r="FJ268" s="1633"/>
      <c r="FK268" s="1633"/>
      <c r="FL268" s="1633"/>
      <c r="FM268" s="1633"/>
      <c r="FN268" s="1633"/>
      <c r="FO268" s="1633"/>
      <c r="FP268" s="1633"/>
      <c r="FQ268" s="1633"/>
      <c r="FR268" s="1633"/>
      <c r="FS268" s="1633"/>
      <c r="FT268" s="1633"/>
      <c r="FU268" s="1633"/>
      <c r="FV268" s="1633"/>
      <c r="FW268" s="1633"/>
      <c r="FX268" s="1633"/>
      <c r="FY268" s="1633"/>
      <c r="FZ268" s="1633"/>
      <c r="GA268" s="1633"/>
      <c r="GB268" s="1633"/>
      <c r="GC268" s="1633"/>
      <c r="GD268" s="1633"/>
      <c r="GE268" s="1633"/>
      <c r="GF268" s="1633"/>
      <c r="GG268" s="1633"/>
      <c r="GH268" s="1633"/>
      <c r="GI268" s="1633"/>
      <c r="GJ268" s="1633"/>
      <c r="GK268" s="1633"/>
      <c r="GL268" s="1633"/>
      <c r="GM268" s="1633"/>
      <c r="GN268" s="1633"/>
      <c r="GO268" s="1633"/>
      <c r="GP268" s="1633"/>
      <c r="GQ268" s="1633"/>
      <c r="GR268" s="1633"/>
      <c r="GS268" s="1633"/>
      <c r="GT268" s="1633"/>
      <c r="GU268" s="1633"/>
      <c r="GV268" s="1633"/>
      <c r="GW268" s="1633"/>
      <c r="GX268" s="1633"/>
      <c r="GY268" s="1633"/>
      <c r="GZ268" s="1633"/>
      <c r="HA268" s="1633"/>
      <c r="HB268" s="1633"/>
      <c r="HC268" s="1633"/>
      <c r="HD268" s="1633"/>
      <c r="HE268" s="1633"/>
      <c r="HF268" s="1633"/>
      <c r="HG268" s="1633"/>
      <c r="HH268" s="1633"/>
      <c r="HI268" s="1633"/>
      <c r="HJ268" s="1633"/>
      <c r="HK268" s="1633"/>
      <c r="HL268" s="1633"/>
      <c r="HM268" s="1633"/>
      <c r="HN268" s="1633"/>
      <c r="HO268" s="1633"/>
      <c r="HP268" s="1633"/>
      <c r="HQ268" s="1633"/>
      <c r="HR268" s="1633"/>
      <c r="HS268" s="1633"/>
      <c r="HT268" s="1633"/>
      <c r="HU268" s="1633"/>
      <c r="HV268" s="1633"/>
      <c r="HW268" s="1633"/>
      <c r="HX268" s="1633"/>
      <c r="HY268" s="1633"/>
      <c r="HZ268" s="1633"/>
      <c r="IA268" s="1633"/>
      <c r="IB268" s="1633"/>
      <c r="IC268" s="1633"/>
      <c r="ID268" s="1633"/>
      <c r="IE268" s="1633"/>
      <c r="IF268" s="1633"/>
      <c r="IG268" s="1633"/>
      <c r="IH268" s="1633"/>
      <c r="II268" s="1633"/>
      <c r="IJ268" s="1633"/>
      <c r="IK268" s="1633"/>
      <c r="IL268" s="1633"/>
      <c r="IM268" s="1633"/>
      <c r="IN268" s="1633"/>
      <c r="IO268" s="1633"/>
      <c r="IP268" s="1633"/>
      <c r="IQ268" s="1633"/>
      <c r="IR268" s="1633"/>
      <c r="IS268" s="1633"/>
      <c r="IT268" s="1633"/>
      <c r="IU268" s="1633"/>
      <c r="IV268" s="1633"/>
      <c r="IW268" s="1633"/>
      <c r="IX268" s="1633"/>
      <c r="IY268" s="1633"/>
      <c r="IZ268" s="1633"/>
      <c r="JA268" s="1633"/>
      <c r="JB268" s="1633"/>
      <c r="JC268" s="1633"/>
      <c r="JD268" s="1633"/>
      <c r="JE268" s="1633"/>
      <c r="JF268" s="1633"/>
      <c r="JG268" s="1633"/>
      <c r="JH268" s="1633"/>
      <c r="JI268" s="1633"/>
      <c r="JJ268" s="1633"/>
      <c r="JK268" s="1633"/>
      <c r="JL268" s="1633"/>
      <c r="JM268" s="1633"/>
      <c r="JN268" s="1633"/>
      <c r="JO268" s="1633"/>
      <c r="JP268" s="1633"/>
      <c r="JQ268" s="1633"/>
      <c r="JR268" s="1633"/>
      <c r="JS268" s="1633"/>
      <c r="JT268" s="1633"/>
      <c r="JU268" s="1633"/>
      <c r="JV268" s="1633"/>
      <c r="JW268" s="1633"/>
      <c r="JX268" s="1633"/>
      <c r="JY268" s="1633"/>
      <c r="JZ268" s="1633"/>
      <c r="KA268" s="1633"/>
      <c r="KB268" s="1633"/>
      <c r="KC268" s="1633"/>
      <c r="KD268" s="1633"/>
      <c r="KE268" s="1633"/>
      <c r="KF268" s="1633"/>
      <c r="KG268" s="1633"/>
      <c r="KH268" s="1633"/>
      <c r="KI268" s="1633"/>
      <c r="KJ268" s="1633"/>
      <c r="KK268" s="1633"/>
      <c r="KL268" s="1633"/>
      <c r="KM268" s="1633"/>
      <c r="KN268" s="1633"/>
      <c r="KO268" s="1633"/>
      <c r="KP268" s="1633"/>
      <c r="KQ268" s="1633"/>
      <c r="KR268" s="1633"/>
      <c r="KS268" s="1633"/>
      <c r="KT268" s="1633"/>
      <c r="KU268" s="1633"/>
      <c r="KV268" s="1633"/>
      <c r="KW268" s="1633"/>
      <c r="KX268" s="1633"/>
      <c r="KY268" s="1633"/>
      <c r="KZ268" s="1633"/>
      <c r="LA268" s="1633"/>
      <c r="LB268" s="1633"/>
      <c r="LC268" s="1633"/>
      <c r="LD268" s="1633"/>
      <c r="LE268" s="1633"/>
      <c r="LF268" s="1633"/>
      <c r="LG268" s="1633"/>
      <c r="LH268" s="1633"/>
      <c r="LI268" s="1633"/>
      <c r="LJ268" s="1633"/>
      <c r="LK268" s="1633"/>
      <c r="LL268" s="1633"/>
      <c r="LM268" s="1633"/>
      <c r="LN268" s="1633"/>
      <c r="LO268" s="1642"/>
      <c r="LP268" s="1642"/>
      <c r="LQ268" s="1642"/>
      <c r="LR268" s="1642"/>
      <c r="LS268" s="1642"/>
      <c r="LT268" s="1642"/>
      <c r="LU268" s="1642"/>
      <c r="LV268" s="1643"/>
    </row>
    <row r="269" s="2140" customFormat="1" ht="47" customHeight="1" spans="1:334">
      <c r="A269" s="2417">
        <v>45874</v>
      </c>
      <c r="B269" s="1500" t="s">
        <v>2454</v>
      </c>
      <c r="C269" s="1501" t="s">
        <v>2455</v>
      </c>
      <c r="D269" s="1502">
        <v>4500175988</v>
      </c>
      <c r="E269" s="2253" t="s">
        <v>2456</v>
      </c>
      <c r="F269" s="1502" t="s">
        <v>2485</v>
      </c>
      <c r="G269" s="1505" t="s">
        <v>2486</v>
      </c>
      <c r="H269" s="1505" t="s">
        <v>2486</v>
      </c>
      <c r="I269" s="2431" t="s">
        <v>2487</v>
      </c>
      <c r="J269" s="1522">
        <v>2256</v>
      </c>
      <c r="K269" s="1534">
        <v>12</v>
      </c>
      <c r="L269" s="1534">
        <v>48</v>
      </c>
      <c r="M269" s="1534">
        <f t="shared" si="177"/>
        <v>47</v>
      </c>
      <c r="N269" s="1536">
        <v>45912</v>
      </c>
      <c r="O269" s="2307">
        <v>45916</v>
      </c>
      <c r="P269" s="1537"/>
      <c r="Q269" s="1562" t="s">
        <v>78</v>
      </c>
      <c r="R269" s="2722">
        <v>2256</v>
      </c>
      <c r="S269" s="2722">
        <f t="shared" si="173"/>
        <v>0</v>
      </c>
      <c r="T269" s="2722"/>
      <c r="U269" s="2722" t="s">
        <v>829</v>
      </c>
      <c r="V269" s="2308" t="s">
        <v>2460</v>
      </c>
      <c r="W269" s="1532" t="s">
        <v>2488</v>
      </c>
      <c r="X269" s="1565">
        <v>45881</v>
      </c>
      <c r="Y269" s="1589" t="s">
        <v>88</v>
      </c>
      <c r="Z269" s="1589">
        <v>45891</v>
      </c>
      <c r="AA269" s="2751" t="s">
        <v>711</v>
      </c>
      <c r="AB269" s="1589"/>
      <c r="AC269" s="2311" t="s">
        <v>2466</v>
      </c>
      <c r="AD269" s="1590" t="s">
        <v>122</v>
      </c>
      <c r="AE269" s="2277">
        <v>0.893</v>
      </c>
      <c r="AF269" s="2278">
        <f>J269*AE269</f>
        <v>2014.608</v>
      </c>
      <c r="AG269" s="1504" t="s">
        <v>2462</v>
      </c>
      <c r="AH269" s="1609" t="s">
        <v>81</v>
      </c>
      <c r="AI269" s="2710"/>
      <c r="AJ269" s="2626">
        <v>1</v>
      </c>
      <c r="AK269" s="2758">
        <f t="shared" si="178"/>
        <v>2256</v>
      </c>
      <c r="AL269" s="2627"/>
      <c r="AM269" s="2627"/>
      <c r="AN269" s="2627"/>
      <c r="AO269" s="2627"/>
      <c r="AP269" s="2627"/>
      <c r="AQ269" s="2641"/>
      <c r="AR269" s="1610"/>
      <c r="AS269" s="1610" t="s">
        <v>64</v>
      </c>
      <c r="AT269" s="2443">
        <f t="shared" si="159"/>
        <v>2256</v>
      </c>
      <c r="AU269" s="1610"/>
      <c r="AV269" s="2292">
        <f>J269</f>
        <v>2256</v>
      </c>
      <c r="AW269" s="1622"/>
      <c r="AX269" s="1622"/>
      <c r="AY269" s="1637"/>
      <c r="AZ269" s="1637"/>
      <c r="BA269" s="2647"/>
      <c r="BB269" s="2647"/>
      <c r="BC269" s="2288"/>
      <c r="BD269" s="2647"/>
      <c r="BE269" s="2647"/>
      <c r="BF269" s="2292"/>
      <c r="BG269" s="2784"/>
      <c r="BH269" s="1633"/>
      <c r="BI269" s="1633"/>
      <c r="BJ269" s="1633"/>
      <c r="BK269" s="1633"/>
      <c r="BL269" s="1633"/>
      <c r="BM269" s="1633"/>
      <c r="BN269" s="1633"/>
      <c r="BO269" s="1633"/>
      <c r="BP269" s="1633"/>
      <c r="BQ269" s="1633"/>
      <c r="BR269" s="1633"/>
      <c r="BS269" s="1633"/>
      <c r="BT269" s="1633"/>
      <c r="BU269" s="1633"/>
      <c r="BV269" s="1633"/>
      <c r="BW269" s="1633"/>
      <c r="BX269" s="1633"/>
      <c r="BY269" s="1633"/>
      <c r="BZ269" s="1633"/>
      <c r="CA269" s="1633"/>
      <c r="CB269" s="1633"/>
      <c r="CC269" s="1633"/>
      <c r="CD269" s="1633"/>
      <c r="CE269" s="1633"/>
      <c r="CF269" s="1633"/>
      <c r="CG269" s="1633"/>
      <c r="CH269" s="1633"/>
      <c r="CI269" s="1633"/>
      <c r="CJ269" s="1633"/>
      <c r="CK269" s="1633"/>
      <c r="CL269" s="1633"/>
      <c r="CM269" s="1633"/>
      <c r="CN269" s="1633"/>
      <c r="CO269" s="1633"/>
      <c r="CP269" s="1633"/>
      <c r="CQ269" s="1633"/>
      <c r="CR269" s="1633"/>
      <c r="CS269" s="1633"/>
      <c r="CT269" s="1633"/>
      <c r="CU269" s="1633"/>
      <c r="CV269" s="1633"/>
      <c r="CW269" s="1633"/>
      <c r="CX269" s="1633"/>
      <c r="CY269" s="1633"/>
      <c r="CZ269" s="1633"/>
      <c r="DA269" s="1633"/>
      <c r="DB269" s="1633"/>
      <c r="DC269" s="1633"/>
      <c r="DD269" s="1633"/>
      <c r="DE269" s="1633"/>
      <c r="DF269" s="1633"/>
      <c r="DG269" s="1633"/>
      <c r="DH269" s="1633"/>
      <c r="DI269" s="1633"/>
      <c r="DJ269" s="1633"/>
      <c r="DK269" s="1633"/>
      <c r="DL269" s="1633"/>
      <c r="DM269" s="1633"/>
      <c r="DN269" s="1633"/>
      <c r="DO269" s="1633"/>
      <c r="DP269" s="1633"/>
      <c r="DQ269" s="1633"/>
      <c r="DR269" s="1633"/>
      <c r="DS269" s="1633"/>
      <c r="DT269" s="1633"/>
      <c r="DU269" s="1633"/>
      <c r="DV269" s="1633"/>
      <c r="DW269" s="1633"/>
      <c r="DX269" s="1633"/>
      <c r="DY269" s="1633"/>
      <c r="DZ269" s="1633"/>
      <c r="EA269" s="1633"/>
      <c r="EB269" s="1633"/>
      <c r="EC269" s="1633"/>
      <c r="ED269" s="1633"/>
      <c r="EE269" s="1633"/>
      <c r="EF269" s="1633"/>
      <c r="EG269" s="1633"/>
      <c r="EH269" s="1633"/>
      <c r="EI269" s="1633"/>
      <c r="EJ269" s="1633"/>
      <c r="EK269" s="1633"/>
      <c r="EL269" s="1633"/>
      <c r="EM269" s="1633"/>
      <c r="EN269" s="1633"/>
      <c r="EO269" s="1633"/>
      <c r="EP269" s="1633"/>
      <c r="EQ269" s="1633"/>
      <c r="ER269" s="1633"/>
      <c r="ES269" s="1633"/>
      <c r="ET269" s="1633"/>
      <c r="EU269" s="1633"/>
      <c r="EV269" s="1633"/>
      <c r="EW269" s="1633"/>
      <c r="EX269" s="1633"/>
      <c r="EY269" s="1633"/>
      <c r="EZ269" s="1633"/>
      <c r="FA269" s="1633"/>
      <c r="FB269" s="1633"/>
      <c r="FC269" s="1633"/>
      <c r="FD269" s="1633"/>
      <c r="FE269" s="1633"/>
      <c r="FF269" s="1633"/>
      <c r="FG269" s="1633"/>
      <c r="FH269" s="1633"/>
      <c r="FI269" s="1633"/>
      <c r="FJ269" s="1633"/>
      <c r="FK269" s="1633"/>
      <c r="FL269" s="1633"/>
      <c r="FM269" s="1633"/>
      <c r="FN269" s="1633"/>
      <c r="FO269" s="1633"/>
      <c r="FP269" s="1633"/>
      <c r="FQ269" s="1633"/>
      <c r="FR269" s="1633"/>
      <c r="FS269" s="1633"/>
      <c r="FT269" s="1633"/>
      <c r="FU269" s="1633"/>
      <c r="FV269" s="1633"/>
      <c r="FW269" s="1633"/>
      <c r="FX269" s="1633"/>
      <c r="FY269" s="1633"/>
      <c r="FZ269" s="1633"/>
      <c r="GA269" s="1633"/>
      <c r="GB269" s="1633"/>
      <c r="GC269" s="1633"/>
      <c r="GD269" s="1633"/>
      <c r="GE269" s="1633"/>
      <c r="GF269" s="1633"/>
      <c r="GG269" s="1633"/>
      <c r="GH269" s="1633"/>
      <c r="GI269" s="1633"/>
      <c r="GJ269" s="1633"/>
      <c r="GK269" s="1633"/>
      <c r="GL269" s="1633"/>
      <c r="GM269" s="1633"/>
      <c r="GN269" s="1633"/>
      <c r="GO269" s="1633"/>
      <c r="GP269" s="1633"/>
      <c r="GQ269" s="1633"/>
      <c r="GR269" s="1633"/>
      <c r="GS269" s="1633"/>
      <c r="GT269" s="1633"/>
      <c r="GU269" s="1633"/>
      <c r="GV269" s="1633"/>
      <c r="GW269" s="1633"/>
      <c r="GX269" s="1633"/>
      <c r="GY269" s="1633"/>
      <c r="GZ269" s="1633"/>
      <c r="HA269" s="1633"/>
      <c r="HB269" s="1633"/>
      <c r="HC269" s="1633"/>
      <c r="HD269" s="1633"/>
      <c r="HE269" s="1633"/>
      <c r="HF269" s="1633"/>
      <c r="HG269" s="1633"/>
      <c r="HH269" s="1633"/>
      <c r="HI269" s="1633"/>
      <c r="HJ269" s="1633"/>
      <c r="HK269" s="1633"/>
      <c r="HL269" s="1633"/>
      <c r="HM269" s="1633"/>
      <c r="HN269" s="1633"/>
      <c r="HO269" s="1633"/>
      <c r="HP269" s="1633"/>
      <c r="HQ269" s="1633"/>
      <c r="HR269" s="1633"/>
      <c r="HS269" s="1633"/>
      <c r="HT269" s="1633"/>
      <c r="HU269" s="1633"/>
      <c r="HV269" s="1633"/>
      <c r="HW269" s="1633"/>
      <c r="HX269" s="1633"/>
      <c r="HY269" s="1633"/>
      <c r="HZ269" s="1633"/>
      <c r="IA269" s="1633"/>
      <c r="IB269" s="1633"/>
      <c r="IC269" s="1633"/>
      <c r="ID269" s="1633"/>
      <c r="IE269" s="1633"/>
      <c r="IF269" s="1633"/>
      <c r="IG269" s="1633"/>
      <c r="IH269" s="1633"/>
      <c r="II269" s="1633"/>
      <c r="IJ269" s="1633"/>
      <c r="IK269" s="1633"/>
      <c r="IL269" s="1633"/>
      <c r="IM269" s="1633"/>
      <c r="IN269" s="1633"/>
      <c r="IO269" s="1633"/>
      <c r="IP269" s="1633"/>
      <c r="IQ269" s="1633"/>
      <c r="IR269" s="1633"/>
      <c r="IS269" s="1633"/>
      <c r="IT269" s="1633"/>
      <c r="IU269" s="1633"/>
      <c r="IV269" s="1633"/>
      <c r="IW269" s="1633"/>
      <c r="IX269" s="1633"/>
      <c r="IY269" s="1633"/>
      <c r="IZ269" s="1633"/>
      <c r="JA269" s="1633"/>
      <c r="JB269" s="1633"/>
      <c r="JC269" s="1633"/>
      <c r="JD269" s="1633"/>
      <c r="JE269" s="1633"/>
      <c r="JF269" s="1633"/>
      <c r="JG269" s="1633"/>
      <c r="JH269" s="1633"/>
      <c r="JI269" s="1633"/>
      <c r="JJ269" s="1633"/>
      <c r="JK269" s="1633"/>
      <c r="JL269" s="1633"/>
      <c r="JM269" s="1633"/>
      <c r="JN269" s="1633"/>
      <c r="JO269" s="1633"/>
      <c r="JP269" s="1633"/>
      <c r="JQ269" s="1633"/>
      <c r="JR269" s="1633"/>
      <c r="JS269" s="1633"/>
      <c r="JT269" s="1633"/>
      <c r="JU269" s="1633"/>
      <c r="JV269" s="1633"/>
      <c r="JW269" s="1633"/>
      <c r="JX269" s="1633"/>
      <c r="JY269" s="1633"/>
      <c r="JZ269" s="1633"/>
      <c r="KA269" s="1633"/>
      <c r="KB269" s="1633"/>
      <c r="KC269" s="1633"/>
      <c r="KD269" s="1633"/>
      <c r="KE269" s="1633"/>
      <c r="KF269" s="1633"/>
      <c r="KG269" s="1633"/>
      <c r="KH269" s="1633"/>
      <c r="KI269" s="1633"/>
      <c r="KJ269" s="1633"/>
      <c r="KK269" s="1633"/>
      <c r="KL269" s="1633"/>
      <c r="KM269" s="1633"/>
      <c r="KN269" s="1633"/>
      <c r="KO269" s="1633"/>
      <c r="KP269" s="1633"/>
      <c r="KQ269" s="1633"/>
      <c r="KR269" s="1633"/>
      <c r="KS269" s="1633"/>
      <c r="KT269" s="1633"/>
      <c r="KU269" s="1633"/>
      <c r="KV269" s="1633"/>
      <c r="KW269" s="1633"/>
      <c r="KX269" s="1633"/>
      <c r="KY269" s="1633"/>
      <c r="KZ269" s="1633"/>
      <c r="LA269" s="1633"/>
      <c r="LB269" s="1633"/>
      <c r="LC269" s="1633"/>
      <c r="LD269" s="1633"/>
      <c r="LE269" s="1633"/>
      <c r="LF269" s="1633"/>
      <c r="LG269" s="1633"/>
      <c r="LH269" s="1633"/>
      <c r="LI269" s="1633"/>
      <c r="LJ269" s="1633"/>
      <c r="LK269" s="1633"/>
      <c r="LL269" s="1633"/>
      <c r="LM269" s="1633"/>
      <c r="LN269" s="1633"/>
      <c r="LO269" s="1642"/>
      <c r="LP269" s="1642"/>
      <c r="LQ269" s="1642"/>
      <c r="LR269" s="1642"/>
      <c r="LS269" s="1642"/>
      <c r="LT269" s="1642"/>
      <c r="LU269" s="1642"/>
      <c r="LV269" s="1643"/>
    </row>
    <row r="270" s="2140" customFormat="1" ht="45" customHeight="1" spans="1:334">
      <c r="A270" s="2417">
        <v>45855</v>
      </c>
      <c r="B270" s="1500" t="s">
        <v>173</v>
      </c>
      <c r="C270" s="1501" t="s">
        <v>98</v>
      </c>
      <c r="D270" s="1502">
        <v>4500174186</v>
      </c>
      <c r="E270" s="2253" t="s">
        <v>2489</v>
      </c>
      <c r="F270" s="1502" t="s">
        <v>2490</v>
      </c>
      <c r="G270" s="1505" t="s">
        <v>1859</v>
      </c>
      <c r="H270" s="1505" t="s">
        <v>1859</v>
      </c>
      <c r="I270" s="1532" t="s">
        <v>1861</v>
      </c>
      <c r="J270" s="1522">
        <v>7920</v>
      </c>
      <c r="K270" s="1534">
        <v>12</v>
      </c>
      <c r="L270" s="1534">
        <v>2640</v>
      </c>
      <c r="M270" s="1534">
        <f t="shared" si="177"/>
        <v>3</v>
      </c>
      <c r="N270" s="1536">
        <v>45915</v>
      </c>
      <c r="O270" s="2307">
        <v>45918</v>
      </c>
      <c r="P270" s="1537" t="s">
        <v>2491</v>
      </c>
      <c r="Q270" s="1562" t="s">
        <v>78</v>
      </c>
      <c r="R270" s="2722">
        <v>7920</v>
      </c>
      <c r="S270" s="2722">
        <f t="shared" si="173"/>
        <v>0</v>
      </c>
      <c r="T270" s="2722"/>
      <c r="U270" s="2722" t="s">
        <v>829</v>
      </c>
      <c r="V270" s="1532" t="s">
        <v>2492</v>
      </c>
      <c r="W270" s="1532" t="s">
        <v>111</v>
      </c>
      <c r="X270" s="1565" t="s">
        <v>2163</v>
      </c>
      <c r="Y270" s="1589" t="s">
        <v>88</v>
      </c>
      <c r="Z270" s="1589" t="s">
        <v>2394</v>
      </c>
      <c r="AA270" s="1589" t="s">
        <v>2395</v>
      </c>
      <c r="AB270" s="1589" t="s">
        <v>745</v>
      </c>
      <c r="AC270" s="1580" t="s">
        <v>2166</v>
      </c>
      <c r="AD270" s="1590" t="s">
        <v>181</v>
      </c>
      <c r="AE270" s="2277">
        <v>1510.5133</v>
      </c>
      <c r="AF270" s="2278">
        <f t="shared" ref="AF270:AF275" si="190">AE270*M270</f>
        <v>4531.5399</v>
      </c>
      <c r="AG270" s="1504" t="s">
        <v>2493</v>
      </c>
      <c r="AH270" s="1609" t="s">
        <v>81</v>
      </c>
      <c r="AI270" s="2710"/>
      <c r="AJ270" s="2626">
        <v>10</v>
      </c>
      <c r="AK270" s="2627">
        <f t="shared" si="178"/>
        <v>7920</v>
      </c>
      <c r="AL270" s="2627"/>
      <c r="AM270" s="2627"/>
      <c r="AN270" s="2627"/>
      <c r="AO270" s="2627"/>
      <c r="AP270" s="2627">
        <f t="shared" ref="AP270:AP276" si="191">J270/12</f>
        <v>660</v>
      </c>
      <c r="AQ270" s="2641"/>
      <c r="AR270" s="1610"/>
      <c r="AS270" s="1610" t="s">
        <v>63</v>
      </c>
      <c r="AT270" s="1610">
        <f t="shared" ref="AT270:AT315" si="192">J270</f>
        <v>7920</v>
      </c>
      <c r="AU270" s="1610"/>
      <c r="AV270" s="1622">
        <f t="shared" ref="AV270:AV284" si="193">J270/10</f>
        <v>792</v>
      </c>
      <c r="AW270" s="1622">
        <f t="shared" ref="AW270:AW284" si="194">J270/10</f>
        <v>792</v>
      </c>
      <c r="AX270" s="1622">
        <f t="shared" ref="AX270:AX284" si="195">J270/10</f>
        <v>792</v>
      </c>
      <c r="AY270" s="1622">
        <f t="shared" ref="AY270:AY284" si="196">J270/10</f>
        <v>792</v>
      </c>
      <c r="AZ270" s="1622">
        <f t="shared" ref="AZ270:AZ284" si="197">J270/10</f>
        <v>792</v>
      </c>
      <c r="BA270" s="1622">
        <f t="shared" ref="BA270:BA284" si="198">J270/10</f>
        <v>792</v>
      </c>
      <c r="BB270" s="1622">
        <f t="shared" ref="BB270:BB284" si="199">J270/10</f>
        <v>792</v>
      </c>
      <c r="BC270" s="1622">
        <f t="shared" ref="BC270:BC284" si="200">J270/10</f>
        <v>792</v>
      </c>
      <c r="BD270" s="1622">
        <f t="shared" ref="BD270:BD284" si="201">J270/10</f>
        <v>792</v>
      </c>
      <c r="BE270" s="1622">
        <f t="shared" ref="BE270:BE284" si="202">J270/10</f>
        <v>792</v>
      </c>
      <c r="BF270" s="1622">
        <f t="shared" ref="BF270:BF283" si="203">J270*23/24/COUNT(AV270:BE270)</f>
        <v>759</v>
      </c>
      <c r="BG270" s="2648">
        <f t="shared" ref="BG270:BG283" si="204">J270/24/COUNT(AV270:BE270)</f>
        <v>33</v>
      </c>
      <c r="BH270" s="1633"/>
      <c r="BI270" s="1633"/>
      <c r="BJ270" s="1633"/>
      <c r="BK270" s="1633"/>
      <c r="BL270" s="1633"/>
      <c r="BM270" s="1633"/>
      <c r="BN270" s="1633"/>
      <c r="BO270" s="1633"/>
      <c r="BP270" s="1633"/>
      <c r="BQ270" s="1633"/>
      <c r="BR270" s="1633"/>
      <c r="BS270" s="1633"/>
      <c r="BT270" s="1633"/>
      <c r="BU270" s="1633"/>
      <c r="BV270" s="1633"/>
      <c r="BW270" s="1633"/>
      <c r="BX270" s="1633"/>
      <c r="BY270" s="1633"/>
      <c r="BZ270" s="1633"/>
      <c r="CA270" s="1633"/>
      <c r="CB270" s="1633"/>
      <c r="CC270" s="1633"/>
      <c r="CD270" s="1633"/>
      <c r="CE270" s="1633"/>
      <c r="CF270" s="1633"/>
      <c r="CG270" s="1633"/>
      <c r="CH270" s="1633"/>
      <c r="CI270" s="1633"/>
      <c r="CJ270" s="1633"/>
      <c r="CK270" s="1633"/>
      <c r="CL270" s="1633"/>
      <c r="CM270" s="1633"/>
      <c r="CN270" s="1633"/>
      <c r="CO270" s="1633"/>
      <c r="CP270" s="1633"/>
      <c r="CQ270" s="1633"/>
      <c r="CR270" s="1633"/>
      <c r="CS270" s="1633"/>
      <c r="CT270" s="1633"/>
      <c r="CU270" s="1633"/>
      <c r="CV270" s="1633"/>
      <c r="CW270" s="1633"/>
      <c r="CX270" s="1633"/>
      <c r="CY270" s="1633"/>
      <c r="CZ270" s="1633"/>
      <c r="DA270" s="1633"/>
      <c r="DB270" s="1633"/>
      <c r="DC270" s="1633"/>
      <c r="DD270" s="1633"/>
      <c r="DE270" s="1633"/>
      <c r="DF270" s="1633"/>
      <c r="DG270" s="1633"/>
      <c r="DH270" s="1633"/>
      <c r="DI270" s="1633"/>
      <c r="DJ270" s="1633"/>
      <c r="DK270" s="1633"/>
      <c r="DL270" s="1633"/>
      <c r="DM270" s="1633"/>
      <c r="DN270" s="1633"/>
      <c r="DO270" s="1633"/>
      <c r="DP270" s="1633"/>
      <c r="DQ270" s="1633"/>
      <c r="DR270" s="1633"/>
      <c r="DS270" s="1633"/>
      <c r="DT270" s="1633"/>
      <c r="DU270" s="1633"/>
      <c r="DV270" s="1633"/>
      <c r="DW270" s="1633"/>
      <c r="DX270" s="1633"/>
      <c r="DY270" s="1633"/>
      <c r="DZ270" s="1633"/>
      <c r="EA270" s="1633"/>
      <c r="EB270" s="1633"/>
      <c r="EC270" s="1633"/>
      <c r="ED270" s="1633"/>
      <c r="EE270" s="1633"/>
      <c r="EF270" s="1633"/>
      <c r="EG270" s="1633"/>
      <c r="EH270" s="1633"/>
      <c r="EI270" s="1633"/>
      <c r="EJ270" s="1633"/>
      <c r="EK270" s="1633"/>
      <c r="EL270" s="1633"/>
      <c r="EM270" s="1633"/>
      <c r="EN270" s="1633"/>
      <c r="EO270" s="1633"/>
      <c r="EP270" s="1633"/>
      <c r="EQ270" s="1633"/>
      <c r="ER270" s="1633"/>
      <c r="ES270" s="1633"/>
      <c r="ET270" s="1633"/>
      <c r="EU270" s="1633"/>
      <c r="EV270" s="1633"/>
      <c r="EW270" s="1633"/>
      <c r="EX270" s="1633"/>
      <c r="EY270" s="1633"/>
      <c r="EZ270" s="1633"/>
      <c r="FA270" s="1633"/>
      <c r="FB270" s="1633"/>
      <c r="FC270" s="1633"/>
      <c r="FD270" s="1633"/>
      <c r="FE270" s="1633"/>
      <c r="FF270" s="1633"/>
      <c r="FG270" s="1633"/>
      <c r="FH270" s="1633"/>
      <c r="FI270" s="1633"/>
      <c r="FJ270" s="1633"/>
      <c r="FK270" s="1633"/>
      <c r="FL270" s="1633"/>
      <c r="FM270" s="1633"/>
      <c r="FN270" s="1633"/>
      <c r="FO270" s="1633"/>
      <c r="FP270" s="1633"/>
      <c r="FQ270" s="1633"/>
      <c r="FR270" s="1633"/>
      <c r="FS270" s="1633"/>
      <c r="FT270" s="1633"/>
      <c r="FU270" s="1633"/>
      <c r="FV270" s="1633"/>
      <c r="FW270" s="1633"/>
      <c r="FX270" s="1633"/>
      <c r="FY270" s="1633"/>
      <c r="FZ270" s="1633"/>
      <c r="GA270" s="1633"/>
      <c r="GB270" s="1633"/>
      <c r="GC270" s="1633"/>
      <c r="GD270" s="1633"/>
      <c r="GE270" s="1633"/>
      <c r="GF270" s="1633"/>
      <c r="GG270" s="1633"/>
      <c r="GH270" s="1633"/>
      <c r="GI270" s="1633"/>
      <c r="GJ270" s="1633"/>
      <c r="GK270" s="1633"/>
      <c r="GL270" s="1633"/>
      <c r="GM270" s="1633"/>
      <c r="GN270" s="1633"/>
      <c r="GO270" s="1633"/>
      <c r="GP270" s="1633"/>
      <c r="GQ270" s="1633"/>
      <c r="GR270" s="1633"/>
      <c r="GS270" s="1633"/>
      <c r="GT270" s="1633"/>
      <c r="GU270" s="1633"/>
      <c r="GV270" s="1633"/>
      <c r="GW270" s="1633"/>
      <c r="GX270" s="1633"/>
      <c r="GY270" s="1633"/>
      <c r="GZ270" s="1633"/>
      <c r="HA270" s="1633"/>
      <c r="HB270" s="1633"/>
      <c r="HC270" s="1633"/>
      <c r="HD270" s="1633"/>
      <c r="HE270" s="1633"/>
      <c r="HF270" s="1633"/>
      <c r="HG270" s="1633"/>
      <c r="HH270" s="1633"/>
      <c r="HI270" s="1633"/>
      <c r="HJ270" s="1633"/>
      <c r="HK270" s="1633"/>
      <c r="HL270" s="1633"/>
      <c r="HM270" s="1633"/>
      <c r="HN270" s="1633"/>
      <c r="HO270" s="1633"/>
      <c r="HP270" s="1633"/>
      <c r="HQ270" s="1633"/>
      <c r="HR270" s="1633"/>
      <c r="HS270" s="1633"/>
      <c r="HT270" s="1633"/>
      <c r="HU270" s="1633"/>
      <c r="HV270" s="1633"/>
      <c r="HW270" s="1633"/>
      <c r="HX270" s="1633"/>
      <c r="HY270" s="1633"/>
      <c r="HZ270" s="1633"/>
      <c r="IA270" s="1633"/>
      <c r="IB270" s="1633"/>
      <c r="IC270" s="1633"/>
      <c r="ID270" s="1633"/>
      <c r="IE270" s="1633"/>
      <c r="IF270" s="1633"/>
      <c r="IG270" s="1633"/>
      <c r="IH270" s="1633"/>
      <c r="II270" s="1633"/>
      <c r="IJ270" s="1633"/>
      <c r="IK270" s="1633"/>
      <c r="IL270" s="1633"/>
      <c r="IM270" s="1633"/>
      <c r="IN270" s="1633"/>
      <c r="IO270" s="1633"/>
      <c r="IP270" s="1633"/>
      <c r="IQ270" s="1633"/>
      <c r="IR270" s="1633"/>
      <c r="IS270" s="1633"/>
      <c r="IT270" s="1633"/>
      <c r="IU270" s="1633"/>
      <c r="IV270" s="1633"/>
      <c r="IW270" s="1633"/>
      <c r="IX270" s="1633"/>
      <c r="IY270" s="1633"/>
      <c r="IZ270" s="1633"/>
      <c r="JA270" s="1633"/>
      <c r="JB270" s="1633"/>
      <c r="JC270" s="1633"/>
      <c r="JD270" s="1633"/>
      <c r="JE270" s="1633"/>
      <c r="JF270" s="1633"/>
      <c r="JG270" s="1633"/>
      <c r="JH270" s="1633"/>
      <c r="JI270" s="1633"/>
      <c r="JJ270" s="1633"/>
      <c r="JK270" s="1633"/>
      <c r="JL270" s="1633"/>
      <c r="JM270" s="1633"/>
      <c r="JN270" s="1633"/>
      <c r="JO270" s="1633"/>
      <c r="JP270" s="1633"/>
      <c r="JQ270" s="1633"/>
      <c r="JR270" s="1633"/>
      <c r="JS270" s="1633"/>
      <c r="JT270" s="1633"/>
      <c r="JU270" s="1633"/>
      <c r="JV270" s="1633"/>
      <c r="JW270" s="1633"/>
      <c r="JX270" s="1633"/>
      <c r="JY270" s="1633"/>
      <c r="JZ270" s="1633"/>
      <c r="KA270" s="1633"/>
      <c r="KB270" s="1633"/>
      <c r="KC270" s="1633"/>
      <c r="KD270" s="1633"/>
      <c r="KE270" s="1633"/>
      <c r="KF270" s="1633"/>
      <c r="KG270" s="1633"/>
      <c r="KH270" s="1633"/>
      <c r="KI270" s="1633"/>
      <c r="KJ270" s="1633"/>
      <c r="KK270" s="1633"/>
      <c r="KL270" s="1633"/>
      <c r="KM270" s="1633"/>
      <c r="KN270" s="1633"/>
      <c r="KO270" s="1633"/>
      <c r="KP270" s="1633"/>
      <c r="KQ270" s="1633"/>
      <c r="KR270" s="1633"/>
      <c r="KS270" s="1633"/>
      <c r="KT270" s="1633"/>
      <c r="KU270" s="1633"/>
      <c r="KV270" s="1633"/>
      <c r="KW270" s="1633"/>
      <c r="KX270" s="1633"/>
      <c r="KY270" s="1633"/>
      <c r="KZ270" s="1633"/>
      <c r="LA270" s="1633"/>
      <c r="LB270" s="1633"/>
      <c r="LC270" s="1633"/>
      <c r="LD270" s="1633"/>
      <c r="LE270" s="1633"/>
      <c r="LF270" s="1633"/>
      <c r="LG270" s="1633"/>
      <c r="LH270" s="1633"/>
      <c r="LI270" s="1633"/>
      <c r="LJ270" s="1633"/>
      <c r="LK270" s="1633"/>
      <c r="LL270" s="1633"/>
      <c r="LM270" s="1633"/>
      <c r="LN270" s="1633"/>
      <c r="LO270" s="1642"/>
      <c r="LP270" s="1642"/>
      <c r="LQ270" s="1642"/>
      <c r="LR270" s="1642"/>
      <c r="LS270" s="1642"/>
      <c r="LT270" s="1642"/>
      <c r="LU270" s="1642"/>
      <c r="LV270" s="1643"/>
    </row>
    <row r="271" s="2140" customFormat="1" ht="45" customHeight="1" spans="1:334">
      <c r="A271" s="2417">
        <v>45855</v>
      </c>
      <c r="B271" s="1500" t="s">
        <v>173</v>
      </c>
      <c r="C271" s="1501" t="s">
        <v>98</v>
      </c>
      <c r="D271" s="1502">
        <v>4500174186</v>
      </c>
      <c r="E271" s="2253" t="s">
        <v>2494</v>
      </c>
      <c r="F271" s="1502" t="s">
        <v>2495</v>
      </c>
      <c r="G271" s="1505" t="s">
        <v>1859</v>
      </c>
      <c r="H271" s="1505" t="s">
        <v>1859</v>
      </c>
      <c r="I271" s="1532" t="s">
        <v>1861</v>
      </c>
      <c r="J271" s="1522">
        <v>5280</v>
      </c>
      <c r="K271" s="1534">
        <v>12</v>
      </c>
      <c r="L271" s="1534">
        <v>2640</v>
      </c>
      <c r="M271" s="1534">
        <f t="shared" si="177"/>
        <v>2</v>
      </c>
      <c r="N271" s="1536">
        <v>45915</v>
      </c>
      <c r="O271" s="2307">
        <v>45917</v>
      </c>
      <c r="P271" s="1537" t="s">
        <v>2496</v>
      </c>
      <c r="Q271" s="1562" t="s">
        <v>78</v>
      </c>
      <c r="R271" s="2722">
        <v>5280</v>
      </c>
      <c r="S271" s="2722">
        <f t="shared" si="173"/>
        <v>0</v>
      </c>
      <c r="T271" s="2722"/>
      <c r="U271" s="2722" t="s">
        <v>829</v>
      </c>
      <c r="V271" s="2308" t="s">
        <v>2497</v>
      </c>
      <c r="W271" s="1532" t="s">
        <v>111</v>
      </c>
      <c r="X271" s="1565" t="s">
        <v>2163</v>
      </c>
      <c r="Y271" s="1589" t="s">
        <v>88</v>
      </c>
      <c r="Z271" s="1589" t="s">
        <v>2394</v>
      </c>
      <c r="AA271" s="1589" t="s">
        <v>2395</v>
      </c>
      <c r="AB271" s="1589" t="s">
        <v>745</v>
      </c>
      <c r="AC271" s="1580" t="s">
        <v>2166</v>
      </c>
      <c r="AD271" s="1590" t="s">
        <v>181</v>
      </c>
      <c r="AE271" s="2277">
        <v>1510.51</v>
      </c>
      <c r="AF271" s="2278">
        <f t="shared" si="190"/>
        <v>3021.02</v>
      </c>
      <c r="AG271" s="1504" t="s">
        <v>2498</v>
      </c>
      <c r="AH271" s="1609" t="s">
        <v>81</v>
      </c>
      <c r="AI271" s="2710"/>
      <c r="AJ271" s="2626">
        <v>10</v>
      </c>
      <c r="AK271" s="2627">
        <f t="shared" si="178"/>
        <v>5280</v>
      </c>
      <c r="AL271" s="2627"/>
      <c r="AM271" s="2627"/>
      <c r="AN271" s="2627"/>
      <c r="AO271" s="2627"/>
      <c r="AP271" s="2627">
        <f t="shared" si="191"/>
        <v>440</v>
      </c>
      <c r="AQ271" s="2641"/>
      <c r="AR271" s="1610"/>
      <c r="AS271" s="1610" t="s">
        <v>63</v>
      </c>
      <c r="AT271" s="1610">
        <f t="shared" si="192"/>
        <v>5280</v>
      </c>
      <c r="AU271" s="1610"/>
      <c r="AV271" s="1622">
        <f t="shared" si="193"/>
        <v>528</v>
      </c>
      <c r="AW271" s="1622">
        <f t="shared" si="194"/>
        <v>528</v>
      </c>
      <c r="AX271" s="1622">
        <f t="shared" si="195"/>
        <v>528</v>
      </c>
      <c r="AY271" s="1622">
        <f t="shared" si="196"/>
        <v>528</v>
      </c>
      <c r="AZ271" s="1622">
        <f t="shared" si="197"/>
        <v>528</v>
      </c>
      <c r="BA271" s="1622">
        <f t="shared" si="198"/>
        <v>528</v>
      </c>
      <c r="BB271" s="1622">
        <f t="shared" si="199"/>
        <v>528</v>
      </c>
      <c r="BC271" s="1622">
        <f t="shared" si="200"/>
        <v>528</v>
      </c>
      <c r="BD271" s="1622">
        <f t="shared" si="201"/>
        <v>528</v>
      </c>
      <c r="BE271" s="1622">
        <f t="shared" si="202"/>
        <v>528</v>
      </c>
      <c r="BF271" s="1622">
        <f t="shared" si="203"/>
        <v>506</v>
      </c>
      <c r="BG271" s="2648">
        <f t="shared" si="204"/>
        <v>22</v>
      </c>
      <c r="BH271" s="1633"/>
      <c r="BI271" s="1633"/>
      <c r="BJ271" s="1633"/>
      <c r="BK271" s="1633"/>
      <c r="BL271" s="1633"/>
      <c r="BM271" s="1633"/>
      <c r="BN271" s="1633"/>
      <c r="BO271" s="1633"/>
      <c r="BP271" s="1633"/>
      <c r="BQ271" s="1633"/>
      <c r="BR271" s="1633"/>
      <c r="BS271" s="1633"/>
      <c r="BT271" s="1633"/>
      <c r="BU271" s="1633"/>
      <c r="BV271" s="1633"/>
      <c r="BW271" s="1633"/>
      <c r="BX271" s="1633"/>
      <c r="BY271" s="1633"/>
      <c r="BZ271" s="1633"/>
      <c r="CA271" s="1633"/>
      <c r="CB271" s="1633"/>
      <c r="CC271" s="1633"/>
      <c r="CD271" s="1633"/>
      <c r="CE271" s="1633"/>
      <c r="CF271" s="1633"/>
      <c r="CG271" s="1633"/>
      <c r="CH271" s="1633"/>
      <c r="CI271" s="1633"/>
      <c r="CJ271" s="1633"/>
      <c r="CK271" s="1633"/>
      <c r="CL271" s="1633"/>
      <c r="CM271" s="1633"/>
      <c r="CN271" s="1633"/>
      <c r="CO271" s="1633"/>
      <c r="CP271" s="1633"/>
      <c r="CQ271" s="1633"/>
      <c r="CR271" s="1633"/>
      <c r="CS271" s="1633"/>
      <c r="CT271" s="1633"/>
      <c r="CU271" s="1633"/>
      <c r="CV271" s="1633"/>
      <c r="CW271" s="1633"/>
      <c r="CX271" s="1633"/>
      <c r="CY271" s="1633"/>
      <c r="CZ271" s="1633"/>
      <c r="DA271" s="1633"/>
      <c r="DB271" s="1633"/>
      <c r="DC271" s="1633"/>
      <c r="DD271" s="1633"/>
      <c r="DE271" s="1633"/>
      <c r="DF271" s="1633"/>
      <c r="DG271" s="1633"/>
      <c r="DH271" s="1633"/>
      <c r="DI271" s="1633"/>
      <c r="DJ271" s="1633"/>
      <c r="DK271" s="1633"/>
      <c r="DL271" s="1633"/>
      <c r="DM271" s="1633"/>
      <c r="DN271" s="1633"/>
      <c r="DO271" s="1633"/>
      <c r="DP271" s="1633"/>
      <c r="DQ271" s="1633"/>
      <c r="DR271" s="1633"/>
      <c r="DS271" s="1633"/>
      <c r="DT271" s="1633"/>
      <c r="DU271" s="1633"/>
      <c r="DV271" s="1633"/>
      <c r="DW271" s="1633"/>
      <c r="DX271" s="1633"/>
      <c r="DY271" s="1633"/>
      <c r="DZ271" s="1633"/>
      <c r="EA271" s="1633"/>
      <c r="EB271" s="1633"/>
      <c r="EC271" s="1633"/>
      <c r="ED271" s="1633"/>
      <c r="EE271" s="1633"/>
      <c r="EF271" s="1633"/>
      <c r="EG271" s="1633"/>
      <c r="EH271" s="1633"/>
      <c r="EI271" s="1633"/>
      <c r="EJ271" s="1633"/>
      <c r="EK271" s="1633"/>
      <c r="EL271" s="1633"/>
      <c r="EM271" s="1633"/>
      <c r="EN271" s="1633"/>
      <c r="EO271" s="1633"/>
      <c r="EP271" s="1633"/>
      <c r="EQ271" s="1633"/>
      <c r="ER271" s="1633"/>
      <c r="ES271" s="1633"/>
      <c r="ET271" s="1633"/>
      <c r="EU271" s="1633"/>
      <c r="EV271" s="1633"/>
      <c r="EW271" s="1633"/>
      <c r="EX271" s="1633"/>
      <c r="EY271" s="1633"/>
      <c r="EZ271" s="1633"/>
      <c r="FA271" s="1633"/>
      <c r="FB271" s="1633"/>
      <c r="FC271" s="1633"/>
      <c r="FD271" s="1633"/>
      <c r="FE271" s="1633"/>
      <c r="FF271" s="1633"/>
      <c r="FG271" s="1633"/>
      <c r="FH271" s="1633"/>
      <c r="FI271" s="1633"/>
      <c r="FJ271" s="1633"/>
      <c r="FK271" s="1633"/>
      <c r="FL271" s="1633"/>
      <c r="FM271" s="1633"/>
      <c r="FN271" s="1633"/>
      <c r="FO271" s="1633"/>
      <c r="FP271" s="1633"/>
      <c r="FQ271" s="1633"/>
      <c r="FR271" s="1633"/>
      <c r="FS271" s="1633"/>
      <c r="FT271" s="1633"/>
      <c r="FU271" s="1633"/>
      <c r="FV271" s="1633"/>
      <c r="FW271" s="1633"/>
      <c r="FX271" s="1633"/>
      <c r="FY271" s="1633"/>
      <c r="FZ271" s="1633"/>
      <c r="GA271" s="1633"/>
      <c r="GB271" s="1633"/>
      <c r="GC271" s="1633"/>
      <c r="GD271" s="1633"/>
      <c r="GE271" s="1633"/>
      <c r="GF271" s="1633"/>
      <c r="GG271" s="1633"/>
      <c r="GH271" s="1633"/>
      <c r="GI271" s="1633"/>
      <c r="GJ271" s="1633"/>
      <c r="GK271" s="1633"/>
      <c r="GL271" s="1633"/>
      <c r="GM271" s="1633"/>
      <c r="GN271" s="1633"/>
      <c r="GO271" s="1633"/>
      <c r="GP271" s="1633"/>
      <c r="GQ271" s="1633"/>
      <c r="GR271" s="1633"/>
      <c r="GS271" s="1633"/>
      <c r="GT271" s="1633"/>
      <c r="GU271" s="1633"/>
      <c r="GV271" s="1633"/>
      <c r="GW271" s="1633"/>
      <c r="GX271" s="1633"/>
      <c r="GY271" s="1633"/>
      <c r="GZ271" s="1633"/>
      <c r="HA271" s="1633"/>
      <c r="HB271" s="1633"/>
      <c r="HC271" s="1633"/>
      <c r="HD271" s="1633"/>
      <c r="HE271" s="1633"/>
      <c r="HF271" s="1633"/>
      <c r="HG271" s="1633"/>
      <c r="HH271" s="1633"/>
      <c r="HI271" s="1633"/>
      <c r="HJ271" s="1633"/>
      <c r="HK271" s="1633"/>
      <c r="HL271" s="1633"/>
      <c r="HM271" s="1633"/>
      <c r="HN271" s="1633"/>
      <c r="HO271" s="1633"/>
      <c r="HP271" s="1633"/>
      <c r="HQ271" s="1633"/>
      <c r="HR271" s="1633"/>
      <c r="HS271" s="1633"/>
      <c r="HT271" s="1633"/>
      <c r="HU271" s="1633"/>
      <c r="HV271" s="1633"/>
      <c r="HW271" s="1633"/>
      <c r="HX271" s="1633"/>
      <c r="HY271" s="1633"/>
      <c r="HZ271" s="1633"/>
      <c r="IA271" s="1633"/>
      <c r="IB271" s="1633"/>
      <c r="IC271" s="1633"/>
      <c r="ID271" s="1633"/>
      <c r="IE271" s="1633"/>
      <c r="IF271" s="1633"/>
      <c r="IG271" s="1633"/>
      <c r="IH271" s="1633"/>
      <c r="II271" s="1633"/>
      <c r="IJ271" s="1633"/>
      <c r="IK271" s="1633"/>
      <c r="IL271" s="1633"/>
      <c r="IM271" s="1633"/>
      <c r="IN271" s="1633"/>
      <c r="IO271" s="1633"/>
      <c r="IP271" s="1633"/>
      <c r="IQ271" s="1633"/>
      <c r="IR271" s="1633"/>
      <c r="IS271" s="1633"/>
      <c r="IT271" s="1633"/>
      <c r="IU271" s="1633"/>
      <c r="IV271" s="1633"/>
      <c r="IW271" s="1633"/>
      <c r="IX271" s="1633"/>
      <c r="IY271" s="1633"/>
      <c r="IZ271" s="1633"/>
      <c r="JA271" s="1633"/>
      <c r="JB271" s="1633"/>
      <c r="JC271" s="1633"/>
      <c r="JD271" s="1633"/>
      <c r="JE271" s="1633"/>
      <c r="JF271" s="1633"/>
      <c r="JG271" s="1633"/>
      <c r="JH271" s="1633"/>
      <c r="JI271" s="1633"/>
      <c r="JJ271" s="1633"/>
      <c r="JK271" s="1633"/>
      <c r="JL271" s="1633"/>
      <c r="JM271" s="1633"/>
      <c r="JN271" s="1633"/>
      <c r="JO271" s="1633"/>
      <c r="JP271" s="1633"/>
      <c r="JQ271" s="1633"/>
      <c r="JR271" s="1633"/>
      <c r="JS271" s="1633"/>
      <c r="JT271" s="1633"/>
      <c r="JU271" s="1633"/>
      <c r="JV271" s="1633"/>
      <c r="JW271" s="1633"/>
      <c r="JX271" s="1633"/>
      <c r="JY271" s="1633"/>
      <c r="JZ271" s="1633"/>
      <c r="KA271" s="1633"/>
      <c r="KB271" s="1633"/>
      <c r="KC271" s="1633"/>
      <c r="KD271" s="1633"/>
      <c r="KE271" s="1633"/>
      <c r="KF271" s="1633"/>
      <c r="KG271" s="1633"/>
      <c r="KH271" s="1633"/>
      <c r="KI271" s="1633"/>
      <c r="KJ271" s="1633"/>
      <c r="KK271" s="1633"/>
      <c r="KL271" s="1633"/>
      <c r="KM271" s="1633"/>
      <c r="KN271" s="1633"/>
      <c r="KO271" s="1633"/>
      <c r="KP271" s="1633"/>
      <c r="KQ271" s="1633"/>
      <c r="KR271" s="1633"/>
      <c r="KS271" s="1633"/>
      <c r="KT271" s="1633"/>
      <c r="KU271" s="1633"/>
      <c r="KV271" s="1633"/>
      <c r="KW271" s="1633"/>
      <c r="KX271" s="1633"/>
      <c r="KY271" s="1633"/>
      <c r="KZ271" s="1633"/>
      <c r="LA271" s="1633"/>
      <c r="LB271" s="1633"/>
      <c r="LC271" s="1633"/>
      <c r="LD271" s="1633"/>
      <c r="LE271" s="1633"/>
      <c r="LF271" s="1633"/>
      <c r="LG271" s="1633"/>
      <c r="LH271" s="1633"/>
      <c r="LI271" s="1633"/>
      <c r="LJ271" s="1633"/>
      <c r="LK271" s="1633"/>
      <c r="LL271" s="1633"/>
      <c r="LM271" s="1633"/>
      <c r="LN271" s="1633"/>
      <c r="LO271" s="1642"/>
      <c r="LP271" s="1642"/>
      <c r="LQ271" s="1642"/>
      <c r="LR271" s="1642"/>
      <c r="LS271" s="1642"/>
      <c r="LT271" s="1642"/>
      <c r="LU271" s="1642"/>
      <c r="LV271" s="1643"/>
    </row>
    <row r="272" s="2140" customFormat="1" ht="45" customHeight="1" spans="1:334">
      <c r="A272" s="2417">
        <v>45855</v>
      </c>
      <c r="B272" s="1500" t="s">
        <v>173</v>
      </c>
      <c r="C272" s="1501" t="s">
        <v>98</v>
      </c>
      <c r="D272" s="1502">
        <v>4500174186</v>
      </c>
      <c r="E272" s="2253" t="s">
        <v>2499</v>
      </c>
      <c r="F272" s="1502" t="s">
        <v>2500</v>
      </c>
      <c r="G272" s="1505" t="s">
        <v>1859</v>
      </c>
      <c r="H272" s="1505" t="s">
        <v>1859</v>
      </c>
      <c r="I272" s="1532" t="s">
        <v>1861</v>
      </c>
      <c r="J272" s="1522">
        <v>5280</v>
      </c>
      <c r="K272" s="1534">
        <v>12</v>
      </c>
      <c r="L272" s="1534">
        <v>2640</v>
      </c>
      <c r="M272" s="1534">
        <f t="shared" si="177"/>
        <v>2</v>
      </c>
      <c r="N272" s="1536">
        <v>45915</v>
      </c>
      <c r="O272" s="2307">
        <v>45918</v>
      </c>
      <c r="P272" s="1537" t="s">
        <v>2496</v>
      </c>
      <c r="Q272" s="1562" t="s">
        <v>78</v>
      </c>
      <c r="R272" s="2722">
        <v>5280</v>
      </c>
      <c r="S272" s="2722">
        <f t="shared" si="173"/>
        <v>0</v>
      </c>
      <c r="T272" s="2722"/>
      <c r="U272" s="2722" t="s">
        <v>829</v>
      </c>
      <c r="V272" s="1532"/>
      <c r="W272" s="1532" t="s">
        <v>111</v>
      </c>
      <c r="X272" s="1565" t="s">
        <v>2163</v>
      </c>
      <c r="Y272" s="1589" t="s">
        <v>88</v>
      </c>
      <c r="Z272" s="1589" t="s">
        <v>2394</v>
      </c>
      <c r="AA272" s="1589" t="s">
        <v>2395</v>
      </c>
      <c r="AB272" s="1589" t="s">
        <v>745</v>
      </c>
      <c r="AC272" s="1580" t="s">
        <v>2166</v>
      </c>
      <c r="AD272" s="1590" t="s">
        <v>181</v>
      </c>
      <c r="AE272" s="2277">
        <v>1510.51</v>
      </c>
      <c r="AF272" s="2278">
        <f t="shared" si="190"/>
        <v>3021.02</v>
      </c>
      <c r="AG272" s="1504" t="s">
        <v>2501</v>
      </c>
      <c r="AH272" s="1609" t="s">
        <v>81</v>
      </c>
      <c r="AI272" s="2710"/>
      <c r="AJ272" s="2626">
        <v>10</v>
      </c>
      <c r="AK272" s="2627">
        <f t="shared" si="178"/>
        <v>5280</v>
      </c>
      <c r="AL272" s="2627"/>
      <c r="AM272" s="2627"/>
      <c r="AN272" s="2627"/>
      <c r="AO272" s="2627"/>
      <c r="AP272" s="2627">
        <f t="shared" si="191"/>
        <v>440</v>
      </c>
      <c r="AQ272" s="2641"/>
      <c r="AR272" s="1610"/>
      <c r="AS272" s="1610" t="s">
        <v>63</v>
      </c>
      <c r="AT272" s="1610">
        <f t="shared" si="192"/>
        <v>5280</v>
      </c>
      <c r="AU272" s="1610"/>
      <c r="AV272" s="1622">
        <f t="shared" si="193"/>
        <v>528</v>
      </c>
      <c r="AW272" s="1622">
        <f t="shared" si="194"/>
        <v>528</v>
      </c>
      <c r="AX272" s="1622">
        <f t="shared" si="195"/>
        <v>528</v>
      </c>
      <c r="AY272" s="1622">
        <f t="shared" si="196"/>
        <v>528</v>
      </c>
      <c r="AZ272" s="1622">
        <f t="shared" si="197"/>
        <v>528</v>
      </c>
      <c r="BA272" s="1622">
        <f t="shared" si="198"/>
        <v>528</v>
      </c>
      <c r="BB272" s="1622">
        <f t="shared" si="199"/>
        <v>528</v>
      </c>
      <c r="BC272" s="1622">
        <f t="shared" si="200"/>
        <v>528</v>
      </c>
      <c r="BD272" s="1622">
        <f t="shared" si="201"/>
        <v>528</v>
      </c>
      <c r="BE272" s="1622">
        <f t="shared" si="202"/>
        <v>528</v>
      </c>
      <c r="BF272" s="1622">
        <f t="shared" si="203"/>
        <v>506</v>
      </c>
      <c r="BG272" s="2648">
        <f t="shared" si="204"/>
        <v>22</v>
      </c>
      <c r="BH272" s="1633"/>
      <c r="BI272" s="1633"/>
      <c r="BJ272" s="1633"/>
      <c r="BK272" s="1633"/>
      <c r="BL272" s="1633"/>
      <c r="BM272" s="1633"/>
      <c r="BN272" s="1633"/>
      <c r="BO272" s="1633"/>
      <c r="BP272" s="1633"/>
      <c r="BQ272" s="1633"/>
      <c r="BR272" s="1633"/>
      <c r="BS272" s="1633"/>
      <c r="BT272" s="1633"/>
      <c r="BU272" s="1633"/>
      <c r="BV272" s="1633"/>
      <c r="BW272" s="1633"/>
      <c r="BX272" s="1633"/>
      <c r="BY272" s="1633"/>
      <c r="BZ272" s="1633"/>
      <c r="CA272" s="1633"/>
      <c r="CB272" s="1633"/>
      <c r="CC272" s="1633"/>
      <c r="CD272" s="1633"/>
      <c r="CE272" s="1633"/>
      <c r="CF272" s="1633"/>
      <c r="CG272" s="1633"/>
      <c r="CH272" s="1633"/>
      <c r="CI272" s="1633"/>
      <c r="CJ272" s="1633"/>
      <c r="CK272" s="1633"/>
      <c r="CL272" s="1633"/>
      <c r="CM272" s="1633"/>
      <c r="CN272" s="1633"/>
      <c r="CO272" s="1633"/>
      <c r="CP272" s="1633"/>
      <c r="CQ272" s="1633"/>
      <c r="CR272" s="1633"/>
      <c r="CS272" s="1633"/>
      <c r="CT272" s="1633"/>
      <c r="CU272" s="1633"/>
      <c r="CV272" s="1633"/>
      <c r="CW272" s="1633"/>
      <c r="CX272" s="1633"/>
      <c r="CY272" s="1633"/>
      <c r="CZ272" s="1633"/>
      <c r="DA272" s="1633"/>
      <c r="DB272" s="1633"/>
      <c r="DC272" s="1633"/>
      <c r="DD272" s="1633"/>
      <c r="DE272" s="1633"/>
      <c r="DF272" s="1633"/>
      <c r="DG272" s="1633"/>
      <c r="DH272" s="1633"/>
      <c r="DI272" s="1633"/>
      <c r="DJ272" s="1633"/>
      <c r="DK272" s="1633"/>
      <c r="DL272" s="1633"/>
      <c r="DM272" s="1633"/>
      <c r="DN272" s="1633"/>
      <c r="DO272" s="1633"/>
      <c r="DP272" s="1633"/>
      <c r="DQ272" s="1633"/>
      <c r="DR272" s="1633"/>
      <c r="DS272" s="1633"/>
      <c r="DT272" s="1633"/>
      <c r="DU272" s="1633"/>
      <c r="DV272" s="1633"/>
      <c r="DW272" s="1633"/>
      <c r="DX272" s="1633"/>
      <c r="DY272" s="1633"/>
      <c r="DZ272" s="1633"/>
      <c r="EA272" s="1633"/>
      <c r="EB272" s="1633"/>
      <c r="EC272" s="1633"/>
      <c r="ED272" s="1633"/>
      <c r="EE272" s="1633"/>
      <c r="EF272" s="1633"/>
      <c r="EG272" s="1633"/>
      <c r="EH272" s="1633"/>
      <c r="EI272" s="1633"/>
      <c r="EJ272" s="1633"/>
      <c r="EK272" s="1633"/>
      <c r="EL272" s="1633"/>
      <c r="EM272" s="1633"/>
      <c r="EN272" s="1633"/>
      <c r="EO272" s="1633"/>
      <c r="EP272" s="1633"/>
      <c r="EQ272" s="1633"/>
      <c r="ER272" s="1633"/>
      <c r="ES272" s="1633"/>
      <c r="ET272" s="1633"/>
      <c r="EU272" s="1633"/>
      <c r="EV272" s="1633"/>
      <c r="EW272" s="1633"/>
      <c r="EX272" s="1633"/>
      <c r="EY272" s="1633"/>
      <c r="EZ272" s="1633"/>
      <c r="FA272" s="1633"/>
      <c r="FB272" s="1633"/>
      <c r="FC272" s="1633"/>
      <c r="FD272" s="1633"/>
      <c r="FE272" s="1633"/>
      <c r="FF272" s="1633"/>
      <c r="FG272" s="1633"/>
      <c r="FH272" s="1633"/>
      <c r="FI272" s="1633"/>
      <c r="FJ272" s="1633"/>
      <c r="FK272" s="1633"/>
      <c r="FL272" s="1633"/>
      <c r="FM272" s="1633"/>
      <c r="FN272" s="1633"/>
      <c r="FO272" s="1633"/>
      <c r="FP272" s="1633"/>
      <c r="FQ272" s="1633"/>
      <c r="FR272" s="1633"/>
      <c r="FS272" s="1633"/>
      <c r="FT272" s="1633"/>
      <c r="FU272" s="1633"/>
      <c r="FV272" s="1633"/>
      <c r="FW272" s="1633"/>
      <c r="FX272" s="1633"/>
      <c r="FY272" s="1633"/>
      <c r="FZ272" s="1633"/>
      <c r="GA272" s="1633"/>
      <c r="GB272" s="1633"/>
      <c r="GC272" s="1633"/>
      <c r="GD272" s="1633"/>
      <c r="GE272" s="1633"/>
      <c r="GF272" s="1633"/>
      <c r="GG272" s="1633"/>
      <c r="GH272" s="1633"/>
      <c r="GI272" s="1633"/>
      <c r="GJ272" s="1633"/>
      <c r="GK272" s="1633"/>
      <c r="GL272" s="1633"/>
      <c r="GM272" s="1633"/>
      <c r="GN272" s="1633"/>
      <c r="GO272" s="1633"/>
      <c r="GP272" s="1633"/>
      <c r="GQ272" s="1633"/>
      <c r="GR272" s="1633"/>
      <c r="GS272" s="1633"/>
      <c r="GT272" s="1633"/>
      <c r="GU272" s="1633"/>
      <c r="GV272" s="1633"/>
      <c r="GW272" s="1633"/>
      <c r="GX272" s="1633"/>
      <c r="GY272" s="1633"/>
      <c r="GZ272" s="1633"/>
      <c r="HA272" s="1633"/>
      <c r="HB272" s="1633"/>
      <c r="HC272" s="1633"/>
      <c r="HD272" s="1633"/>
      <c r="HE272" s="1633"/>
      <c r="HF272" s="1633"/>
      <c r="HG272" s="1633"/>
      <c r="HH272" s="1633"/>
      <c r="HI272" s="1633"/>
      <c r="HJ272" s="1633"/>
      <c r="HK272" s="1633"/>
      <c r="HL272" s="1633"/>
      <c r="HM272" s="1633"/>
      <c r="HN272" s="1633"/>
      <c r="HO272" s="1633"/>
      <c r="HP272" s="1633"/>
      <c r="HQ272" s="1633"/>
      <c r="HR272" s="1633"/>
      <c r="HS272" s="1633"/>
      <c r="HT272" s="1633"/>
      <c r="HU272" s="1633"/>
      <c r="HV272" s="1633"/>
      <c r="HW272" s="1633"/>
      <c r="HX272" s="1633"/>
      <c r="HY272" s="1633"/>
      <c r="HZ272" s="1633"/>
      <c r="IA272" s="1633"/>
      <c r="IB272" s="1633"/>
      <c r="IC272" s="1633"/>
      <c r="ID272" s="1633"/>
      <c r="IE272" s="1633"/>
      <c r="IF272" s="1633"/>
      <c r="IG272" s="1633"/>
      <c r="IH272" s="1633"/>
      <c r="II272" s="1633"/>
      <c r="IJ272" s="1633"/>
      <c r="IK272" s="1633"/>
      <c r="IL272" s="1633"/>
      <c r="IM272" s="1633"/>
      <c r="IN272" s="1633"/>
      <c r="IO272" s="1633"/>
      <c r="IP272" s="1633"/>
      <c r="IQ272" s="1633"/>
      <c r="IR272" s="1633"/>
      <c r="IS272" s="1633"/>
      <c r="IT272" s="1633"/>
      <c r="IU272" s="1633"/>
      <c r="IV272" s="1633"/>
      <c r="IW272" s="1633"/>
      <c r="IX272" s="1633"/>
      <c r="IY272" s="1633"/>
      <c r="IZ272" s="1633"/>
      <c r="JA272" s="1633"/>
      <c r="JB272" s="1633"/>
      <c r="JC272" s="1633"/>
      <c r="JD272" s="1633"/>
      <c r="JE272" s="1633"/>
      <c r="JF272" s="1633"/>
      <c r="JG272" s="1633"/>
      <c r="JH272" s="1633"/>
      <c r="JI272" s="1633"/>
      <c r="JJ272" s="1633"/>
      <c r="JK272" s="1633"/>
      <c r="JL272" s="1633"/>
      <c r="JM272" s="1633"/>
      <c r="JN272" s="1633"/>
      <c r="JO272" s="1633"/>
      <c r="JP272" s="1633"/>
      <c r="JQ272" s="1633"/>
      <c r="JR272" s="1633"/>
      <c r="JS272" s="1633"/>
      <c r="JT272" s="1633"/>
      <c r="JU272" s="1633"/>
      <c r="JV272" s="1633"/>
      <c r="JW272" s="1633"/>
      <c r="JX272" s="1633"/>
      <c r="JY272" s="1633"/>
      <c r="JZ272" s="1633"/>
      <c r="KA272" s="1633"/>
      <c r="KB272" s="1633"/>
      <c r="KC272" s="1633"/>
      <c r="KD272" s="1633"/>
      <c r="KE272" s="1633"/>
      <c r="KF272" s="1633"/>
      <c r="KG272" s="1633"/>
      <c r="KH272" s="1633"/>
      <c r="KI272" s="1633"/>
      <c r="KJ272" s="1633"/>
      <c r="KK272" s="1633"/>
      <c r="KL272" s="1633"/>
      <c r="KM272" s="1633"/>
      <c r="KN272" s="1633"/>
      <c r="KO272" s="1633"/>
      <c r="KP272" s="1633"/>
      <c r="KQ272" s="1633"/>
      <c r="KR272" s="1633"/>
      <c r="KS272" s="1633"/>
      <c r="KT272" s="1633"/>
      <c r="KU272" s="1633"/>
      <c r="KV272" s="1633"/>
      <c r="KW272" s="1633"/>
      <c r="KX272" s="1633"/>
      <c r="KY272" s="1633"/>
      <c r="KZ272" s="1633"/>
      <c r="LA272" s="1633"/>
      <c r="LB272" s="1633"/>
      <c r="LC272" s="1633"/>
      <c r="LD272" s="1633"/>
      <c r="LE272" s="1633"/>
      <c r="LF272" s="1633"/>
      <c r="LG272" s="1633"/>
      <c r="LH272" s="1633"/>
      <c r="LI272" s="1633"/>
      <c r="LJ272" s="1633"/>
      <c r="LK272" s="1633"/>
      <c r="LL272" s="1633"/>
      <c r="LM272" s="1633"/>
      <c r="LN272" s="1633"/>
      <c r="LO272" s="1642"/>
      <c r="LP272" s="1642"/>
      <c r="LQ272" s="1642"/>
      <c r="LR272" s="1642"/>
      <c r="LS272" s="1642"/>
      <c r="LT272" s="1642"/>
      <c r="LU272" s="1642"/>
      <c r="LV272" s="1643"/>
    </row>
    <row r="273" s="2140" customFormat="1" ht="45" customHeight="1" spans="1:334">
      <c r="A273" s="2417">
        <v>45855</v>
      </c>
      <c r="B273" s="1500" t="s">
        <v>173</v>
      </c>
      <c r="C273" s="1501" t="s">
        <v>98</v>
      </c>
      <c r="D273" s="1502">
        <v>4500174186</v>
      </c>
      <c r="E273" s="2253" t="s">
        <v>2502</v>
      </c>
      <c r="F273" s="1502" t="s">
        <v>2503</v>
      </c>
      <c r="G273" s="1505" t="s">
        <v>1859</v>
      </c>
      <c r="H273" s="1505" t="s">
        <v>1859</v>
      </c>
      <c r="I273" s="1532" t="s">
        <v>1861</v>
      </c>
      <c r="J273" s="1522">
        <v>2640</v>
      </c>
      <c r="K273" s="1534">
        <v>12</v>
      </c>
      <c r="L273" s="1534">
        <v>2640</v>
      </c>
      <c r="M273" s="1534">
        <f t="shared" si="177"/>
        <v>1</v>
      </c>
      <c r="N273" s="1536">
        <v>45915</v>
      </c>
      <c r="O273" s="2307">
        <v>45918</v>
      </c>
      <c r="P273" s="1537" t="s">
        <v>2496</v>
      </c>
      <c r="Q273" s="1562" t="s">
        <v>78</v>
      </c>
      <c r="R273" s="2722">
        <v>2640</v>
      </c>
      <c r="S273" s="2722">
        <f t="shared" si="173"/>
        <v>0</v>
      </c>
      <c r="T273" s="2722"/>
      <c r="U273" s="2722" t="s">
        <v>829</v>
      </c>
      <c r="V273" s="1532"/>
      <c r="W273" s="1532" t="s">
        <v>111</v>
      </c>
      <c r="X273" s="1565" t="s">
        <v>2163</v>
      </c>
      <c r="Y273" s="1589" t="s">
        <v>88</v>
      </c>
      <c r="Z273" s="1589" t="s">
        <v>2394</v>
      </c>
      <c r="AA273" s="1589" t="s">
        <v>2395</v>
      </c>
      <c r="AB273" s="1589" t="s">
        <v>745</v>
      </c>
      <c r="AC273" s="1580" t="s">
        <v>2166</v>
      </c>
      <c r="AD273" s="1590" t="s">
        <v>181</v>
      </c>
      <c r="AE273" s="2277">
        <v>1510.51</v>
      </c>
      <c r="AF273" s="2278">
        <f t="shared" si="190"/>
        <v>1510.51</v>
      </c>
      <c r="AG273" s="1504" t="s">
        <v>2504</v>
      </c>
      <c r="AH273" s="1609" t="s">
        <v>81</v>
      </c>
      <c r="AI273" s="2710"/>
      <c r="AJ273" s="2626">
        <v>10</v>
      </c>
      <c r="AK273" s="2627">
        <f t="shared" si="178"/>
        <v>2640</v>
      </c>
      <c r="AL273" s="2627"/>
      <c r="AM273" s="2627"/>
      <c r="AN273" s="2627"/>
      <c r="AO273" s="2627"/>
      <c r="AP273" s="2627">
        <f t="shared" si="191"/>
        <v>220</v>
      </c>
      <c r="AQ273" s="2641"/>
      <c r="AR273" s="1610"/>
      <c r="AS273" s="1610" t="s">
        <v>63</v>
      </c>
      <c r="AT273" s="1610">
        <f t="shared" si="192"/>
        <v>2640</v>
      </c>
      <c r="AU273" s="1610"/>
      <c r="AV273" s="1622">
        <f t="shared" si="193"/>
        <v>264</v>
      </c>
      <c r="AW273" s="1622">
        <f t="shared" si="194"/>
        <v>264</v>
      </c>
      <c r="AX273" s="1622">
        <f t="shared" si="195"/>
        <v>264</v>
      </c>
      <c r="AY273" s="1622">
        <f t="shared" si="196"/>
        <v>264</v>
      </c>
      <c r="AZ273" s="1622">
        <f t="shared" si="197"/>
        <v>264</v>
      </c>
      <c r="BA273" s="1622">
        <f t="shared" si="198"/>
        <v>264</v>
      </c>
      <c r="BB273" s="1622">
        <f t="shared" si="199"/>
        <v>264</v>
      </c>
      <c r="BC273" s="1622">
        <f t="shared" si="200"/>
        <v>264</v>
      </c>
      <c r="BD273" s="1622">
        <f t="shared" si="201"/>
        <v>264</v>
      </c>
      <c r="BE273" s="1622">
        <f t="shared" si="202"/>
        <v>264</v>
      </c>
      <c r="BF273" s="1622">
        <f t="shared" si="203"/>
        <v>253</v>
      </c>
      <c r="BG273" s="2648">
        <f t="shared" si="204"/>
        <v>11</v>
      </c>
      <c r="BH273" s="1633"/>
      <c r="BI273" s="1633"/>
      <c r="BJ273" s="1633"/>
      <c r="BK273" s="1633"/>
      <c r="BL273" s="1633"/>
      <c r="BM273" s="1633"/>
      <c r="BN273" s="1633"/>
      <c r="BO273" s="1633"/>
      <c r="BP273" s="1633"/>
      <c r="BQ273" s="1633"/>
      <c r="BR273" s="1633"/>
      <c r="BS273" s="1633"/>
      <c r="BT273" s="1633"/>
      <c r="BU273" s="1633"/>
      <c r="BV273" s="1633"/>
      <c r="BW273" s="1633"/>
      <c r="BX273" s="1633"/>
      <c r="BY273" s="1633"/>
      <c r="BZ273" s="1633"/>
      <c r="CA273" s="1633"/>
      <c r="CB273" s="1633"/>
      <c r="CC273" s="1633"/>
      <c r="CD273" s="1633"/>
      <c r="CE273" s="1633"/>
      <c r="CF273" s="1633"/>
      <c r="CG273" s="1633"/>
      <c r="CH273" s="1633"/>
      <c r="CI273" s="1633"/>
      <c r="CJ273" s="1633"/>
      <c r="CK273" s="1633"/>
      <c r="CL273" s="1633"/>
      <c r="CM273" s="1633"/>
      <c r="CN273" s="1633"/>
      <c r="CO273" s="1633"/>
      <c r="CP273" s="1633"/>
      <c r="CQ273" s="1633"/>
      <c r="CR273" s="1633"/>
      <c r="CS273" s="1633"/>
      <c r="CT273" s="1633"/>
      <c r="CU273" s="1633"/>
      <c r="CV273" s="1633"/>
      <c r="CW273" s="1633"/>
      <c r="CX273" s="1633"/>
      <c r="CY273" s="1633"/>
      <c r="CZ273" s="1633"/>
      <c r="DA273" s="1633"/>
      <c r="DB273" s="1633"/>
      <c r="DC273" s="1633"/>
      <c r="DD273" s="1633"/>
      <c r="DE273" s="1633"/>
      <c r="DF273" s="1633"/>
      <c r="DG273" s="1633"/>
      <c r="DH273" s="1633"/>
      <c r="DI273" s="1633"/>
      <c r="DJ273" s="1633"/>
      <c r="DK273" s="1633"/>
      <c r="DL273" s="1633"/>
      <c r="DM273" s="1633"/>
      <c r="DN273" s="1633"/>
      <c r="DO273" s="1633"/>
      <c r="DP273" s="1633"/>
      <c r="DQ273" s="1633"/>
      <c r="DR273" s="1633"/>
      <c r="DS273" s="1633"/>
      <c r="DT273" s="1633"/>
      <c r="DU273" s="1633"/>
      <c r="DV273" s="1633"/>
      <c r="DW273" s="1633"/>
      <c r="DX273" s="1633"/>
      <c r="DY273" s="1633"/>
      <c r="DZ273" s="1633"/>
      <c r="EA273" s="1633"/>
      <c r="EB273" s="1633"/>
      <c r="EC273" s="1633"/>
      <c r="ED273" s="1633"/>
      <c r="EE273" s="1633"/>
      <c r="EF273" s="1633"/>
      <c r="EG273" s="1633"/>
      <c r="EH273" s="1633"/>
      <c r="EI273" s="1633"/>
      <c r="EJ273" s="1633"/>
      <c r="EK273" s="1633"/>
      <c r="EL273" s="1633"/>
      <c r="EM273" s="1633"/>
      <c r="EN273" s="1633"/>
      <c r="EO273" s="1633"/>
      <c r="EP273" s="1633"/>
      <c r="EQ273" s="1633"/>
      <c r="ER273" s="1633"/>
      <c r="ES273" s="1633"/>
      <c r="ET273" s="1633"/>
      <c r="EU273" s="1633"/>
      <c r="EV273" s="1633"/>
      <c r="EW273" s="1633"/>
      <c r="EX273" s="1633"/>
      <c r="EY273" s="1633"/>
      <c r="EZ273" s="1633"/>
      <c r="FA273" s="1633"/>
      <c r="FB273" s="1633"/>
      <c r="FC273" s="1633"/>
      <c r="FD273" s="1633"/>
      <c r="FE273" s="1633"/>
      <c r="FF273" s="1633"/>
      <c r="FG273" s="1633"/>
      <c r="FH273" s="1633"/>
      <c r="FI273" s="1633"/>
      <c r="FJ273" s="1633"/>
      <c r="FK273" s="1633"/>
      <c r="FL273" s="1633"/>
      <c r="FM273" s="1633"/>
      <c r="FN273" s="1633"/>
      <c r="FO273" s="1633"/>
      <c r="FP273" s="1633"/>
      <c r="FQ273" s="1633"/>
      <c r="FR273" s="1633"/>
      <c r="FS273" s="1633"/>
      <c r="FT273" s="1633"/>
      <c r="FU273" s="1633"/>
      <c r="FV273" s="1633"/>
      <c r="FW273" s="1633"/>
      <c r="FX273" s="1633"/>
      <c r="FY273" s="1633"/>
      <c r="FZ273" s="1633"/>
      <c r="GA273" s="1633"/>
      <c r="GB273" s="1633"/>
      <c r="GC273" s="1633"/>
      <c r="GD273" s="1633"/>
      <c r="GE273" s="1633"/>
      <c r="GF273" s="1633"/>
      <c r="GG273" s="1633"/>
      <c r="GH273" s="1633"/>
      <c r="GI273" s="1633"/>
      <c r="GJ273" s="1633"/>
      <c r="GK273" s="1633"/>
      <c r="GL273" s="1633"/>
      <c r="GM273" s="1633"/>
      <c r="GN273" s="1633"/>
      <c r="GO273" s="1633"/>
      <c r="GP273" s="1633"/>
      <c r="GQ273" s="1633"/>
      <c r="GR273" s="1633"/>
      <c r="GS273" s="1633"/>
      <c r="GT273" s="1633"/>
      <c r="GU273" s="1633"/>
      <c r="GV273" s="1633"/>
      <c r="GW273" s="1633"/>
      <c r="GX273" s="1633"/>
      <c r="GY273" s="1633"/>
      <c r="GZ273" s="1633"/>
      <c r="HA273" s="1633"/>
      <c r="HB273" s="1633"/>
      <c r="HC273" s="1633"/>
      <c r="HD273" s="1633"/>
      <c r="HE273" s="1633"/>
      <c r="HF273" s="1633"/>
      <c r="HG273" s="1633"/>
      <c r="HH273" s="1633"/>
      <c r="HI273" s="1633"/>
      <c r="HJ273" s="1633"/>
      <c r="HK273" s="1633"/>
      <c r="HL273" s="1633"/>
      <c r="HM273" s="1633"/>
      <c r="HN273" s="1633"/>
      <c r="HO273" s="1633"/>
      <c r="HP273" s="1633"/>
      <c r="HQ273" s="1633"/>
      <c r="HR273" s="1633"/>
      <c r="HS273" s="1633"/>
      <c r="HT273" s="1633"/>
      <c r="HU273" s="1633"/>
      <c r="HV273" s="1633"/>
      <c r="HW273" s="1633"/>
      <c r="HX273" s="1633"/>
      <c r="HY273" s="1633"/>
      <c r="HZ273" s="1633"/>
      <c r="IA273" s="1633"/>
      <c r="IB273" s="1633"/>
      <c r="IC273" s="1633"/>
      <c r="ID273" s="1633"/>
      <c r="IE273" s="1633"/>
      <c r="IF273" s="1633"/>
      <c r="IG273" s="1633"/>
      <c r="IH273" s="1633"/>
      <c r="II273" s="1633"/>
      <c r="IJ273" s="1633"/>
      <c r="IK273" s="1633"/>
      <c r="IL273" s="1633"/>
      <c r="IM273" s="1633"/>
      <c r="IN273" s="1633"/>
      <c r="IO273" s="1633"/>
      <c r="IP273" s="1633"/>
      <c r="IQ273" s="1633"/>
      <c r="IR273" s="1633"/>
      <c r="IS273" s="1633"/>
      <c r="IT273" s="1633"/>
      <c r="IU273" s="1633"/>
      <c r="IV273" s="1633"/>
      <c r="IW273" s="1633"/>
      <c r="IX273" s="1633"/>
      <c r="IY273" s="1633"/>
      <c r="IZ273" s="1633"/>
      <c r="JA273" s="1633"/>
      <c r="JB273" s="1633"/>
      <c r="JC273" s="1633"/>
      <c r="JD273" s="1633"/>
      <c r="JE273" s="1633"/>
      <c r="JF273" s="1633"/>
      <c r="JG273" s="1633"/>
      <c r="JH273" s="1633"/>
      <c r="JI273" s="1633"/>
      <c r="JJ273" s="1633"/>
      <c r="JK273" s="1633"/>
      <c r="JL273" s="1633"/>
      <c r="JM273" s="1633"/>
      <c r="JN273" s="1633"/>
      <c r="JO273" s="1633"/>
      <c r="JP273" s="1633"/>
      <c r="JQ273" s="1633"/>
      <c r="JR273" s="1633"/>
      <c r="JS273" s="1633"/>
      <c r="JT273" s="1633"/>
      <c r="JU273" s="1633"/>
      <c r="JV273" s="1633"/>
      <c r="JW273" s="1633"/>
      <c r="JX273" s="1633"/>
      <c r="JY273" s="1633"/>
      <c r="JZ273" s="1633"/>
      <c r="KA273" s="1633"/>
      <c r="KB273" s="1633"/>
      <c r="KC273" s="1633"/>
      <c r="KD273" s="1633"/>
      <c r="KE273" s="1633"/>
      <c r="KF273" s="1633"/>
      <c r="KG273" s="1633"/>
      <c r="KH273" s="1633"/>
      <c r="KI273" s="1633"/>
      <c r="KJ273" s="1633"/>
      <c r="KK273" s="1633"/>
      <c r="KL273" s="1633"/>
      <c r="KM273" s="1633"/>
      <c r="KN273" s="1633"/>
      <c r="KO273" s="1633"/>
      <c r="KP273" s="1633"/>
      <c r="KQ273" s="1633"/>
      <c r="KR273" s="1633"/>
      <c r="KS273" s="1633"/>
      <c r="KT273" s="1633"/>
      <c r="KU273" s="1633"/>
      <c r="KV273" s="1633"/>
      <c r="KW273" s="1633"/>
      <c r="KX273" s="1633"/>
      <c r="KY273" s="1633"/>
      <c r="KZ273" s="1633"/>
      <c r="LA273" s="1633"/>
      <c r="LB273" s="1633"/>
      <c r="LC273" s="1633"/>
      <c r="LD273" s="1633"/>
      <c r="LE273" s="1633"/>
      <c r="LF273" s="1633"/>
      <c r="LG273" s="1633"/>
      <c r="LH273" s="1633"/>
      <c r="LI273" s="1633"/>
      <c r="LJ273" s="1633"/>
      <c r="LK273" s="1633"/>
      <c r="LL273" s="1633"/>
      <c r="LM273" s="1633"/>
      <c r="LN273" s="1633"/>
      <c r="LO273" s="1642"/>
      <c r="LP273" s="1642"/>
      <c r="LQ273" s="1642"/>
      <c r="LR273" s="1642"/>
      <c r="LS273" s="1642"/>
      <c r="LT273" s="1642"/>
      <c r="LU273" s="1642"/>
      <c r="LV273" s="1643"/>
    </row>
    <row r="274" s="2140" customFormat="1" ht="45" customHeight="1" spans="1:334">
      <c r="A274" s="2417">
        <v>45855</v>
      </c>
      <c r="B274" s="1500" t="s">
        <v>173</v>
      </c>
      <c r="C274" s="1501" t="s">
        <v>98</v>
      </c>
      <c r="D274" s="1502">
        <v>4500174186</v>
      </c>
      <c r="E274" s="2253" t="s">
        <v>2505</v>
      </c>
      <c r="F274" s="1502" t="s">
        <v>2506</v>
      </c>
      <c r="G274" s="1505" t="s">
        <v>1859</v>
      </c>
      <c r="H274" s="1505" t="s">
        <v>1859</v>
      </c>
      <c r="I274" s="1532" t="s">
        <v>1861</v>
      </c>
      <c r="J274" s="1522">
        <v>5280</v>
      </c>
      <c r="K274" s="1534">
        <v>12</v>
      </c>
      <c r="L274" s="1534">
        <v>2640</v>
      </c>
      <c r="M274" s="1534">
        <f t="shared" si="177"/>
        <v>2</v>
      </c>
      <c r="N274" s="1536">
        <v>45915</v>
      </c>
      <c r="O274" s="2307">
        <v>45918</v>
      </c>
      <c r="P274" s="1537" t="s">
        <v>2496</v>
      </c>
      <c r="Q274" s="1562" t="s">
        <v>78</v>
      </c>
      <c r="R274" s="2722">
        <v>5280</v>
      </c>
      <c r="S274" s="2722">
        <f t="shared" si="173"/>
        <v>0</v>
      </c>
      <c r="T274" s="2722"/>
      <c r="U274" s="2722" t="s">
        <v>829</v>
      </c>
      <c r="V274" s="1532"/>
      <c r="W274" s="1532" t="s">
        <v>111</v>
      </c>
      <c r="X274" s="1565" t="s">
        <v>2163</v>
      </c>
      <c r="Y274" s="1589" t="s">
        <v>88</v>
      </c>
      <c r="Z274" s="1589" t="s">
        <v>2394</v>
      </c>
      <c r="AA274" s="1589" t="s">
        <v>2395</v>
      </c>
      <c r="AB274" s="1589" t="s">
        <v>745</v>
      </c>
      <c r="AC274" s="1580" t="s">
        <v>2166</v>
      </c>
      <c r="AD274" s="1590" t="s">
        <v>181</v>
      </c>
      <c r="AE274" s="2277">
        <v>1510.51</v>
      </c>
      <c r="AF274" s="2278">
        <f t="shared" si="190"/>
        <v>3021.02</v>
      </c>
      <c r="AG274" s="1504" t="s">
        <v>2507</v>
      </c>
      <c r="AH274" s="1609" t="s">
        <v>81</v>
      </c>
      <c r="AI274" s="2710"/>
      <c r="AJ274" s="2626">
        <v>10</v>
      </c>
      <c r="AK274" s="2627">
        <f t="shared" si="178"/>
        <v>5280</v>
      </c>
      <c r="AL274" s="2627"/>
      <c r="AM274" s="2627"/>
      <c r="AN274" s="2627"/>
      <c r="AO274" s="2627"/>
      <c r="AP274" s="2627">
        <f t="shared" si="191"/>
        <v>440</v>
      </c>
      <c r="AQ274" s="2641"/>
      <c r="AR274" s="1610"/>
      <c r="AS274" s="1610" t="s">
        <v>63</v>
      </c>
      <c r="AT274" s="1610">
        <f t="shared" si="192"/>
        <v>5280</v>
      </c>
      <c r="AU274" s="1610"/>
      <c r="AV274" s="1622">
        <f t="shared" si="193"/>
        <v>528</v>
      </c>
      <c r="AW274" s="1622">
        <f t="shared" si="194"/>
        <v>528</v>
      </c>
      <c r="AX274" s="1622">
        <f t="shared" si="195"/>
        <v>528</v>
      </c>
      <c r="AY274" s="1622">
        <f t="shared" si="196"/>
        <v>528</v>
      </c>
      <c r="AZ274" s="1622">
        <f t="shared" si="197"/>
        <v>528</v>
      </c>
      <c r="BA274" s="1622">
        <f t="shared" si="198"/>
        <v>528</v>
      </c>
      <c r="BB274" s="1622">
        <f t="shared" si="199"/>
        <v>528</v>
      </c>
      <c r="BC274" s="1622">
        <f t="shared" si="200"/>
        <v>528</v>
      </c>
      <c r="BD274" s="1622">
        <f t="shared" si="201"/>
        <v>528</v>
      </c>
      <c r="BE274" s="1622">
        <f t="shared" si="202"/>
        <v>528</v>
      </c>
      <c r="BF274" s="1622">
        <f t="shared" si="203"/>
        <v>506</v>
      </c>
      <c r="BG274" s="2648">
        <f t="shared" si="204"/>
        <v>22</v>
      </c>
      <c r="BH274" s="1633"/>
      <c r="BI274" s="1633"/>
      <c r="BJ274" s="1633"/>
      <c r="BK274" s="1633"/>
      <c r="BL274" s="1633"/>
      <c r="BM274" s="1633"/>
      <c r="BN274" s="1633"/>
      <c r="BO274" s="1633"/>
      <c r="BP274" s="1633"/>
      <c r="BQ274" s="1633"/>
      <c r="BR274" s="1633"/>
      <c r="BS274" s="1633"/>
      <c r="BT274" s="1633"/>
      <c r="BU274" s="1633"/>
      <c r="BV274" s="1633"/>
      <c r="BW274" s="1633"/>
      <c r="BX274" s="1633"/>
      <c r="BY274" s="1633"/>
      <c r="BZ274" s="1633"/>
      <c r="CA274" s="1633"/>
      <c r="CB274" s="1633"/>
      <c r="CC274" s="1633"/>
      <c r="CD274" s="1633"/>
      <c r="CE274" s="1633"/>
      <c r="CF274" s="1633"/>
      <c r="CG274" s="1633"/>
      <c r="CH274" s="1633"/>
      <c r="CI274" s="1633"/>
      <c r="CJ274" s="1633"/>
      <c r="CK274" s="1633"/>
      <c r="CL274" s="1633"/>
      <c r="CM274" s="1633"/>
      <c r="CN274" s="1633"/>
      <c r="CO274" s="1633"/>
      <c r="CP274" s="1633"/>
      <c r="CQ274" s="1633"/>
      <c r="CR274" s="1633"/>
      <c r="CS274" s="1633"/>
      <c r="CT274" s="1633"/>
      <c r="CU274" s="1633"/>
      <c r="CV274" s="1633"/>
      <c r="CW274" s="1633"/>
      <c r="CX274" s="1633"/>
      <c r="CY274" s="1633"/>
      <c r="CZ274" s="1633"/>
      <c r="DA274" s="1633"/>
      <c r="DB274" s="1633"/>
      <c r="DC274" s="1633"/>
      <c r="DD274" s="1633"/>
      <c r="DE274" s="1633"/>
      <c r="DF274" s="1633"/>
      <c r="DG274" s="1633"/>
      <c r="DH274" s="1633"/>
      <c r="DI274" s="1633"/>
      <c r="DJ274" s="1633"/>
      <c r="DK274" s="1633"/>
      <c r="DL274" s="1633"/>
      <c r="DM274" s="1633"/>
      <c r="DN274" s="1633"/>
      <c r="DO274" s="1633"/>
      <c r="DP274" s="1633"/>
      <c r="DQ274" s="1633"/>
      <c r="DR274" s="1633"/>
      <c r="DS274" s="1633"/>
      <c r="DT274" s="1633"/>
      <c r="DU274" s="1633"/>
      <c r="DV274" s="1633"/>
      <c r="DW274" s="1633"/>
      <c r="DX274" s="1633"/>
      <c r="DY274" s="1633"/>
      <c r="DZ274" s="1633"/>
      <c r="EA274" s="1633"/>
      <c r="EB274" s="1633"/>
      <c r="EC274" s="1633"/>
      <c r="ED274" s="1633"/>
      <c r="EE274" s="1633"/>
      <c r="EF274" s="1633"/>
      <c r="EG274" s="1633"/>
      <c r="EH274" s="1633"/>
      <c r="EI274" s="1633"/>
      <c r="EJ274" s="1633"/>
      <c r="EK274" s="1633"/>
      <c r="EL274" s="1633"/>
      <c r="EM274" s="1633"/>
      <c r="EN274" s="1633"/>
      <c r="EO274" s="1633"/>
      <c r="EP274" s="1633"/>
      <c r="EQ274" s="1633"/>
      <c r="ER274" s="1633"/>
      <c r="ES274" s="1633"/>
      <c r="ET274" s="1633"/>
      <c r="EU274" s="1633"/>
      <c r="EV274" s="1633"/>
      <c r="EW274" s="1633"/>
      <c r="EX274" s="1633"/>
      <c r="EY274" s="1633"/>
      <c r="EZ274" s="1633"/>
      <c r="FA274" s="1633"/>
      <c r="FB274" s="1633"/>
      <c r="FC274" s="1633"/>
      <c r="FD274" s="1633"/>
      <c r="FE274" s="1633"/>
      <c r="FF274" s="1633"/>
      <c r="FG274" s="1633"/>
      <c r="FH274" s="1633"/>
      <c r="FI274" s="1633"/>
      <c r="FJ274" s="1633"/>
      <c r="FK274" s="1633"/>
      <c r="FL274" s="1633"/>
      <c r="FM274" s="1633"/>
      <c r="FN274" s="1633"/>
      <c r="FO274" s="1633"/>
      <c r="FP274" s="1633"/>
      <c r="FQ274" s="1633"/>
      <c r="FR274" s="1633"/>
      <c r="FS274" s="1633"/>
      <c r="FT274" s="1633"/>
      <c r="FU274" s="1633"/>
      <c r="FV274" s="1633"/>
      <c r="FW274" s="1633"/>
      <c r="FX274" s="1633"/>
      <c r="FY274" s="1633"/>
      <c r="FZ274" s="1633"/>
      <c r="GA274" s="1633"/>
      <c r="GB274" s="1633"/>
      <c r="GC274" s="1633"/>
      <c r="GD274" s="1633"/>
      <c r="GE274" s="1633"/>
      <c r="GF274" s="1633"/>
      <c r="GG274" s="1633"/>
      <c r="GH274" s="1633"/>
      <c r="GI274" s="1633"/>
      <c r="GJ274" s="1633"/>
      <c r="GK274" s="1633"/>
      <c r="GL274" s="1633"/>
      <c r="GM274" s="1633"/>
      <c r="GN274" s="1633"/>
      <c r="GO274" s="1633"/>
      <c r="GP274" s="1633"/>
      <c r="GQ274" s="1633"/>
      <c r="GR274" s="1633"/>
      <c r="GS274" s="1633"/>
      <c r="GT274" s="1633"/>
      <c r="GU274" s="1633"/>
      <c r="GV274" s="1633"/>
      <c r="GW274" s="1633"/>
      <c r="GX274" s="1633"/>
      <c r="GY274" s="1633"/>
      <c r="GZ274" s="1633"/>
      <c r="HA274" s="1633"/>
      <c r="HB274" s="1633"/>
      <c r="HC274" s="1633"/>
      <c r="HD274" s="1633"/>
      <c r="HE274" s="1633"/>
      <c r="HF274" s="1633"/>
      <c r="HG274" s="1633"/>
      <c r="HH274" s="1633"/>
      <c r="HI274" s="1633"/>
      <c r="HJ274" s="1633"/>
      <c r="HK274" s="1633"/>
      <c r="HL274" s="1633"/>
      <c r="HM274" s="1633"/>
      <c r="HN274" s="1633"/>
      <c r="HO274" s="1633"/>
      <c r="HP274" s="1633"/>
      <c r="HQ274" s="1633"/>
      <c r="HR274" s="1633"/>
      <c r="HS274" s="1633"/>
      <c r="HT274" s="1633"/>
      <c r="HU274" s="1633"/>
      <c r="HV274" s="1633"/>
      <c r="HW274" s="1633"/>
      <c r="HX274" s="1633"/>
      <c r="HY274" s="1633"/>
      <c r="HZ274" s="1633"/>
      <c r="IA274" s="1633"/>
      <c r="IB274" s="1633"/>
      <c r="IC274" s="1633"/>
      <c r="ID274" s="1633"/>
      <c r="IE274" s="1633"/>
      <c r="IF274" s="1633"/>
      <c r="IG274" s="1633"/>
      <c r="IH274" s="1633"/>
      <c r="II274" s="1633"/>
      <c r="IJ274" s="1633"/>
      <c r="IK274" s="1633"/>
      <c r="IL274" s="1633"/>
      <c r="IM274" s="1633"/>
      <c r="IN274" s="1633"/>
      <c r="IO274" s="1633"/>
      <c r="IP274" s="1633"/>
      <c r="IQ274" s="1633"/>
      <c r="IR274" s="1633"/>
      <c r="IS274" s="1633"/>
      <c r="IT274" s="1633"/>
      <c r="IU274" s="1633"/>
      <c r="IV274" s="1633"/>
      <c r="IW274" s="1633"/>
      <c r="IX274" s="1633"/>
      <c r="IY274" s="1633"/>
      <c r="IZ274" s="1633"/>
      <c r="JA274" s="1633"/>
      <c r="JB274" s="1633"/>
      <c r="JC274" s="1633"/>
      <c r="JD274" s="1633"/>
      <c r="JE274" s="1633"/>
      <c r="JF274" s="1633"/>
      <c r="JG274" s="1633"/>
      <c r="JH274" s="1633"/>
      <c r="JI274" s="1633"/>
      <c r="JJ274" s="1633"/>
      <c r="JK274" s="1633"/>
      <c r="JL274" s="1633"/>
      <c r="JM274" s="1633"/>
      <c r="JN274" s="1633"/>
      <c r="JO274" s="1633"/>
      <c r="JP274" s="1633"/>
      <c r="JQ274" s="1633"/>
      <c r="JR274" s="1633"/>
      <c r="JS274" s="1633"/>
      <c r="JT274" s="1633"/>
      <c r="JU274" s="1633"/>
      <c r="JV274" s="1633"/>
      <c r="JW274" s="1633"/>
      <c r="JX274" s="1633"/>
      <c r="JY274" s="1633"/>
      <c r="JZ274" s="1633"/>
      <c r="KA274" s="1633"/>
      <c r="KB274" s="1633"/>
      <c r="KC274" s="1633"/>
      <c r="KD274" s="1633"/>
      <c r="KE274" s="1633"/>
      <c r="KF274" s="1633"/>
      <c r="KG274" s="1633"/>
      <c r="KH274" s="1633"/>
      <c r="KI274" s="1633"/>
      <c r="KJ274" s="1633"/>
      <c r="KK274" s="1633"/>
      <c r="KL274" s="1633"/>
      <c r="KM274" s="1633"/>
      <c r="KN274" s="1633"/>
      <c r="KO274" s="1633"/>
      <c r="KP274" s="1633"/>
      <c r="KQ274" s="1633"/>
      <c r="KR274" s="1633"/>
      <c r="KS274" s="1633"/>
      <c r="KT274" s="1633"/>
      <c r="KU274" s="1633"/>
      <c r="KV274" s="1633"/>
      <c r="KW274" s="1633"/>
      <c r="KX274" s="1633"/>
      <c r="KY274" s="1633"/>
      <c r="KZ274" s="1633"/>
      <c r="LA274" s="1633"/>
      <c r="LB274" s="1633"/>
      <c r="LC274" s="1633"/>
      <c r="LD274" s="1633"/>
      <c r="LE274" s="1633"/>
      <c r="LF274" s="1633"/>
      <c r="LG274" s="1633"/>
      <c r="LH274" s="1633"/>
      <c r="LI274" s="1633"/>
      <c r="LJ274" s="1633"/>
      <c r="LK274" s="1633"/>
      <c r="LL274" s="1633"/>
      <c r="LM274" s="1633"/>
      <c r="LN274" s="1633"/>
      <c r="LO274" s="1642"/>
      <c r="LP274" s="1642"/>
      <c r="LQ274" s="1642"/>
      <c r="LR274" s="1642"/>
      <c r="LS274" s="1642"/>
      <c r="LT274" s="1642"/>
      <c r="LU274" s="1642"/>
      <c r="LV274" s="1643"/>
    </row>
    <row r="275" s="2140" customFormat="1" ht="45" customHeight="1" spans="1:334">
      <c r="A275" s="2417">
        <v>45855</v>
      </c>
      <c r="B275" s="1500" t="s">
        <v>173</v>
      </c>
      <c r="C275" s="1501" t="s">
        <v>98</v>
      </c>
      <c r="D275" s="1502">
        <v>4500174186</v>
      </c>
      <c r="E275" s="2253" t="s">
        <v>2508</v>
      </c>
      <c r="F275" s="1502" t="s">
        <v>2509</v>
      </c>
      <c r="G275" s="1505" t="s">
        <v>1859</v>
      </c>
      <c r="H275" s="1505" t="s">
        <v>1859</v>
      </c>
      <c r="I275" s="1532" t="s">
        <v>1861</v>
      </c>
      <c r="J275" s="1522">
        <v>2640</v>
      </c>
      <c r="K275" s="1534">
        <v>12</v>
      </c>
      <c r="L275" s="1534">
        <v>2640</v>
      </c>
      <c r="M275" s="1535">
        <f t="shared" si="177"/>
        <v>1</v>
      </c>
      <c r="N275" s="1536">
        <v>45915</v>
      </c>
      <c r="O275" s="2307">
        <v>45919</v>
      </c>
      <c r="P275" s="1537" t="s">
        <v>2496</v>
      </c>
      <c r="Q275" s="1562" t="s">
        <v>78</v>
      </c>
      <c r="R275" s="2722">
        <v>2640</v>
      </c>
      <c r="S275" s="2722">
        <f t="shared" si="173"/>
        <v>0</v>
      </c>
      <c r="T275" s="2722"/>
      <c r="U275" s="2722" t="s">
        <v>829</v>
      </c>
      <c r="V275" s="1532"/>
      <c r="W275" s="1532" t="s">
        <v>111</v>
      </c>
      <c r="X275" s="1565" t="s">
        <v>2163</v>
      </c>
      <c r="Y275" s="1589" t="s">
        <v>88</v>
      </c>
      <c r="Z275" s="1589" t="s">
        <v>2394</v>
      </c>
      <c r="AA275" s="1589" t="s">
        <v>2395</v>
      </c>
      <c r="AB275" s="1589" t="s">
        <v>745</v>
      </c>
      <c r="AC275" s="1580" t="s">
        <v>2166</v>
      </c>
      <c r="AD275" s="1590" t="s">
        <v>181</v>
      </c>
      <c r="AE275" s="2277">
        <v>1510.51</v>
      </c>
      <c r="AF275" s="2278">
        <f t="shared" si="190"/>
        <v>1510.51</v>
      </c>
      <c r="AG275" s="1504" t="s">
        <v>2510</v>
      </c>
      <c r="AH275" s="1609" t="s">
        <v>81</v>
      </c>
      <c r="AI275" s="2710"/>
      <c r="AJ275" s="2626">
        <v>10</v>
      </c>
      <c r="AK275" s="2627">
        <f t="shared" si="178"/>
        <v>2640</v>
      </c>
      <c r="AL275" s="2627"/>
      <c r="AM275" s="2627"/>
      <c r="AN275" s="2627"/>
      <c r="AO275" s="2627"/>
      <c r="AP275" s="2627">
        <f t="shared" si="191"/>
        <v>220</v>
      </c>
      <c r="AQ275" s="2641"/>
      <c r="AR275" s="1610"/>
      <c r="AS275" s="1610" t="s">
        <v>63</v>
      </c>
      <c r="AT275" s="1610">
        <f t="shared" si="192"/>
        <v>2640</v>
      </c>
      <c r="AU275" s="1610"/>
      <c r="AV275" s="1622">
        <f t="shared" si="193"/>
        <v>264</v>
      </c>
      <c r="AW275" s="1622">
        <f t="shared" si="194"/>
        <v>264</v>
      </c>
      <c r="AX275" s="1622">
        <f t="shared" si="195"/>
        <v>264</v>
      </c>
      <c r="AY275" s="1622">
        <f t="shared" si="196"/>
        <v>264</v>
      </c>
      <c r="AZ275" s="1622">
        <f t="shared" si="197"/>
        <v>264</v>
      </c>
      <c r="BA275" s="1622">
        <f t="shared" si="198"/>
        <v>264</v>
      </c>
      <c r="BB275" s="1622">
        <f t="shared" si="199"/>
        <v>264</v>
      </c>
      <c r="BC275" s="1622">
        <f t="shared" si="200"/>
        <v>264</v>
      </c>
      <c r="BD275" s="1622">
        <f t="shared" si="201"/>
        <v>264</v>
      </c>
      <c r="BE275" s="1622">
        <f t="shared" si="202"/>
        <v>264</v>
      </c>
      <c r="BF275" s="1622">
        <f t="shared" si="203"/>
        <v>253</v>
      </c>
      <c r="BG275" s="2648">
        <f t="shared" si="204"/>
        <v>11</v>
      </c>
      <c r="BH275" s="1633"/>
      <c r="BI275" s="1633"/>
      <c r="BJ275" s="1633"/>
      <c r="BK275" s="1633"/>
      <c r="BL275" s="1633"/>
      <c r="BM275" s="1633"/>
      <c r="BN275" s="1633"/>
      <c r="BO275" s="1633"/>
      <c r="BP275" s="1633"/>
      <c r="BQ275" s="1633"/>
      <c r="BR275" s="1633"/>
      <c r="BS275" s="1633"/>
      <c r="BT275" s="1633"/>
      <c r="BU275" s="1633"/>
      <c r="BV275" s="1633"/>
      <c r="BW275" s="1633"/>
      <c r="BX275" s="1633"/>
      <c r="BY275" s="1633"/>
      <c r="BZ275" s="1633"/>
      <c r="CA275" s="1633"/>
      <c r="CB275" s="1633"/>
      <c r="CC275" s="1633"/>
      <c r="CD275" s="1633"/>
      <c r="CE275" s="1633"/>
      <c r="CF275" s="1633"/>
      <c r="CG275" s="1633"/>
      <c r="CH275" s="1633"/>
      <c r="CI275" s="1633"/>
      <c r="CJ275" s="1633"/>
      <c r="CK275" s="1633"/>
      <c r="CL275" s="1633"/>
      <c r="CM275" s="1633"/>
      <c r="CN275" s="1633"/>
      <c r="CO275" s="1633"/>
      <c r="CP275" s="1633"/>
      <c r="CQ275" s="1633"/>
      <c r="CR275" s="1633"/>
      <c r="CS275" s="1633"/>
      <c r="CT275" s="1633"/>
      <c r="CU275" s="1633"/>
      <c r="CV275" s="1633"/>
      <c r="CW275" s="1633"/>
      <c r="CX275" s="1633"/>
      <c r="CY275" s="1633"/>
      <c r="CZ275" s="1633"/>
      <c r="DA275" s="1633"/>
      <c r="DB275" s="1633"/>
      <c r="DC275" s="1633"/>
      <c r="DD275" s="1633"/>
      <c r="DE275" s="1633"/>
      <c r="DF275" s="1633"/>
      <c r="DG275" s="1633"/>
      <c r="DH275" s="1633"/>
      <c r="DI275" s="1633"/>
      <c r="DJ275" s="1633"/>
      <c r="DK275" s="1633"/>
      <c r="DL275" s="1633"/>
      <c r="DM275" s="1633"/>
      <c r="DN275" s="1633"/>
      <c r="DO275" s="1633"/>
      <c r="DP275" s="1633"/>
      <c r="DQ275" s="1633"/>
      <c r="DR275" s="1633"/>
      <c r="DS275" s="1633"/>
      <c r="DT275" s="1633"/>
      <c r="DU275" s="1633"/>
      <c r="DV275" s="1633"/>
      <c r="DW275" s="1633"/>
      <c r="DX275" s="1633"/>
      <c r="DY275" s="1633"/>
      <c r="DZ275" s="1633"/>
      <c r="EA275" s="1633"/>
      <c r="EB275" s="1633"/>
      <c r="EC275" s="1633"/>
      <c r="ED275" s="1633"/>
      <c r="EE275" s="1633"/>
      <c r="EF275" s="1633"/>
      <c r="EG275" s="1633"/>
      <c r="EH275" s="1633"/>
      <c r="EI275" s="1633"/>
      <c r="EJ275" s="1633"/>
      <c r="EK275" s="1633"/>
      <c r="EL275" s="1633"/>
      <c r="EM275" s="1633"/>
      <c r="EN275" s="1633"/>
      <c r="EO275" s="1633"/>
      <c r="EP275" s="1633"/>
      <c r="EQ275" s="1633"/>
      <c r="ER275" s="1633"/>
      <c r="ES275" s="1633"/>
      <c r="ET275" s="1633"/>
      <c r="EU275" s="1633"/>
      <c r="EV275" s="1633"/>
      <c r="EW275" s="1633"/>
      <c r="EX275" s="1633"/>
      <c r="EY275" s="1633"/>
      <c r="EZ275" s="1633"/>
      <c r="FA275" s="1633"/>
      <c r="FB275" s="1633"/>
      <c r="FC275" s="1633"/>
      <c r="FD275" s="1633"/>
      <c r="FE275" s="1633"/>
      <c r="FF275" s="1633"/>
      <c r="FG275" s="1633"/>
      <c r="FH275" s="1633"/>
      <c r="FI275" s="1633"/>
      <c r="FJ275" s="1633"/>
      <c r="FK275" s="1633"/>
      <c r="FL275" s="1633"/>
      <c r="FM275" s="1633"/>
      <c r="FN275" s="1633"/>
      <c r="FO275" s="1633"/>
      <c r="FP275" s="1633"/>
      <c r="FQ275" s="1633"/>
      <c r="FR275" s="1633"/>
      <c r="FS275" s="1633"/>
      <c r="FT275" s="1633"/>
      <c r="FU275" s="1633"/>
      <c r="FV275" s="1633"/>
      <c r="FW275" s="1633"/>
      <c r="FX275" s="1633"/>
      <c r="FY275" s="1633"/>
      <c r="FZ275" s="1633"/>
      <c r="GA275" s="1633"/>
      <c r="GB275" s="1633"/>
      <c r="GC275" s="1633"/>
      <c r="GD275" s="1633"/>
      <c r="GE275" s="1633"/>
      <c r="GF275" s="1633"/>
      <c r="GG275" s="1633"/>
      <c r="GH275" s="1633"/>
      <c r="GI275" s="1633"/>
      <c r="GJ275" s="1633"/>
      <c r="GK275" s="1633"/>
      <c r="GL275" s="1633"/>
      <c r="GM275" s="1633"/>
      <c r="GN275" s="1633"/>
      <c r="GO275" s="1633"/>
      <c r="GP275" s="1633"/>
      <c r="GQ275" s="1633"/>
      <c r="GR275" s="1633"/>
      <c r="GS275" s="1633"/>
      <c r="GT275" s="1633"/>
      <c r="GU275" s="1633"/>
      <c r="GV275" s="1633"/>
      <c r="GW275" s="1633"/>
      <c r="GX275" s="1633"/>
      <c r="GY275" s="1633"/>
      <c r="GZ275" s="1633"/>
      <c r="HA275" s="1633"/>
      <c r="HB275" s="1633"/>
      <c r="HC275" s="1633"/>
      <c r="HD275" s="1633"/>
      <c r="HE275" s="1633"/>
      <c r="HF275" s="1633"/>
      <c r="HG275" s="1633"/>
      <c r="HH275" s="1633"/>
      <c r="HI275" s="1633"/>
      <c r="HJ275" s="1633"/>
      <c r="HK275" s="1633"/>
      <c r="HL275" s="1633"/>
      <c r="HM275" s="1633"/>
      <c r="HN275" s="1633"/>
      <c r="HO275" s="1633"/>
      <c r="HP275" s="1633"/>
      <c r="HQ275" s="1633"/>
      <c r="HR275" s="1633"/>
      <c r="HS275" s="1633"/>
      <c r="HT275" s="1633"/>
      <c r="HU275" s="1633"/>
      <c r="HV275" s="1633"/>
      <c r="HW275" s="1633"/>
      <c r="HX275" s="1633"/>
      <c r="HY275" s="1633"/>
      <c r="HZ275" s="1633"/>
      <c r="IA275" s="1633"/>
      <c r="IB275" s="1633"/>
      <c r="IC275" s="1633"/>
      <c r="ID275" s="1633"/>
      <c r="IE275" s="1633"/>
      <c r="IF275" s="1633"/>
      <c r="IG275" s="1633"/>
      <c r="IH275" s="1633"/>
      <c r="II275" s="1633"/>
      <c r="IJ275" s="1633"/>
      <c r="IK275" s="1633"/>
      <c r="IL275" s="1633"/>
      <c r="IM275" s="1633"/>
      <c r="IN275" s="1633"/>
      <c r="IO275" s="1633"/>
      <c r="IP275" s="1633"/>
      <c r="IQ275" s="1633"/>
      <c r="IR275" s="1633"/>
      <c r="IS275" s="1633"/>
      <c r="IT275" s="1633"/>
      <c r="IU275" s="1633"/>
      <c r="IV275" s="1633"/>
      <c r="IW275" s="1633"/>
      <c r="IX275" s="1633"/>
      <c r="IY275" s="1633"/>
      <c r="IZ275" s="1633"/>
      <c r="JA275" s="1633"/>
      <c r="JB275" s="1633"/>
      <c r="JC275" s="1633"/>
      <c r="JD275" s="1633"/>
      <c r="JE275" s="1633"/>
      <c r="JF275" s="1633"/>
      <c r="JG275" s="1633"/>
      <c r="JH275" s="1633"/>
      <c r="JI275" s="1633"/>
      <c r="JJ275" s="1633"/>
      <c r="JK275" s="1633"/>
      <c r="JL275" s="1633"/>
      <c r="JM275" s="1633"/>
      <c r="JN275" s="1633"/>
      <c r="JO275" s="1633"/>
      <c r="JP275" s="1633"/>
      <c r="JQ275" s="1633"/>
      <c r="JR275" s="1633"/>
      <c r="JS275" s="1633"/>
      <c r="JT275" s="1633"/>
      <c r="JU275" s="1633"/>
      <c r="JV275" s="1633"/>
      <c r="JW275" s="1633"/>
      <c r="JX275" s="1633"/>
      <c r="JY275" s="1633"/>
      <c r="JZ275" s="1633"/>
      <c r="KA275" s="1633"/>
      <c r="KB275" s="1633"/>
      <c r="KC275" s="1633"/>
      <c r="KD275" s="1633"/>
      <c r="KE275" s="1633"/>
      <c r="KF275" s="1633"/>
      <c r="KG275" s="1633"/>
      <c r="KH275" s="1633"/>
      <c r="KI275" s="1633"/>
      <c r="KJ275" s="1633"/>
      <c r="KK275" s="1633"/>
      <c r="KL275" s="1633"/>
      <c r="KM275" s="1633"/>
      <c r="KN275" s="1633"/>
      <c r="KO275" s="1633"/>
      <c r="KP275" s="1633"/>
      <c r="KQ275" s="1633"/>
      <c r="KR275" s="1633"/>
      <c r="KS275" s="1633"/>
      <c r="KT275" s="1633"/>
      <c r="KU275" s="1633"/>
      <c r="KV275" s="1633"/>
      <c r="KW275" s="1633"/>
      <c r="KX275" s="1633"/>
      <c r="KY275" s="1633"/>
      <c r="KZ275" s="1633"/>
      <c r="LA275" s="1633"/>
      <c r="LB275" s="1633"/>
      <c r="LC275" s="1633"/>
      <c r="LD275" s="1633"/>
      <c r="LE275" s="1633"/>
      <c r="LF275" s="1633"/>
      <c r="LG275" s="1633"/>
      <c r="LH275" s="1633"/>
      <c r="LI275" s="1633"/>
      <c r="LJ275" s="1633"/>
      <c r="LK275" s="1633"/>
      <c r="LL275" s="1633"/>
      <c r="LM275" s="1633"/>
      <c r="LN275" s="1633"/>
      <c r="LO275" s="1642"/>
      <c r="LP275" s="1642"/>
      <c r="LQ275" s="1642"/>
      <c r="LR275" s="1642"/>
      <c r="LS275" s="1642"/>
      <c r="LT275" s="1642"/>
      <c r="LU275" s="1642"/>
      <c r="LV275" s="1643"/>
    </row>
    <row r="276" s="2140" customFormat="1" ht="47" customHeight="1" spans="1:334">
      <c r="A276" s="2417">
        <v>45883</v>
      </c>
      <c r="B276" s="1500" t="s">
        <v>2511</v>
      </c>
      <c r="C276" s="1501" t="s">
        <v>98</v>
      </c>
      <c r="D276" s="1502">
        <v>4500176866</v>
      </c>
      <c r="E276" s="2253">
        <v>10100034</v>
      </c>
      <c r="F276" s="1502" t="s">
        <v>2512</v>
      </c>
      <c r="G276" s="1505" t="s">
        <v>1965</v>
      </c>
      <c r="H276" s="1505" t="s">
        <v>1965</v>
      </c>
      <c r="I276" s="1532" t="s">
        <v>1966</v>
      </c>
      <c r="J276" s="1528">
        <v>960</v>
      </c>
      <c r="K276" s="2305">
        <v>0</v>
      </c>
      <c r="L276" s="2305">
        <v>12</v>
      </c>
      <c r="M276" s="2305">
        <f t="shared" si="177"/>
        <v>80</v>
      </c>
      <c r="N276" s="1536">
        <v>45923</v>
      </c>
      <c r="O276" s="2307">
        <v>45917</v>
      </c>
      <c r="P276" s="1537"/>
      <c r="Q276" s="1562" t="s">
        <v>78</v>
      </c>
      <c r="R276" s="2722">
        <v>960</v>
      </c>
      <c r="S276" s="2722">
        <f t="shared" si="173"/>
        <v>0</v>
      </c>
      <c r="T276" s="2722"/>
      <c r="U276" s="2722" t="s">
        <v>829</v>
      </c>
      <c r="V276" s="1532" t="s">
        <v>2513</v>
      </c>
      <c r="W276" s="1532"/>
      <c r="X276" s="1565">
        <v>45890</v>
      </c>
      <c r="Y276" s="1589" t="s">
        <v>88</v>
      </c>
      <c r="Z276" s="1589" t="s">
        <v>88</v>
      </c>
      <c r="AA276" s="1589" t="s">
        <v>2514</v>
      </c>
      <c r="AB276" s="1589"/>
      <c r="AC276" s="2311" t="s">
        <v>2515</v>
      </c>
      <c r="AD276" s="1590" t="s">
        <v>2516</v>
      </c>
      <c r="AE276" s="2615">
        <v>0.5809</v>
      </c>
      <c r="AF276" s="2616">
        <f>AE276*J276</f>
        <v>557.664</v>
      </c>
      <c r="AG276" s="1504" t="s">
        <v>2517</v>
      </c>
      <c r="AH276" s="1609" t="s">
        <v>81</v>
      </c>
      <c r="AI276" s="2710"/>
      <c r="AJ276" s="2626">
        <v>10</v>
      </c>
      <c r="AK276" s="2627">
        <f t="shared" si="178"/>
        <v>960</v>
      </c>
      <c r="AL276" s="2627"/>
      <c r="AM276" s="2627"/>
      <c r="AN276" s="2627"/>
      <c r="AO276" s="2627"/>
      <c r="AP276" s="2627">
        <f t="shared" si="191"/>
        <v>80</v>
      </c>
      <c r="AQ276" s="2641"/>
      <c r="AR276" s="1610"/>
      <c r="AS276" s="1610" t="s">
        <v>63</v>
      </c>
      <c r="AT276" s="1610">
        <f t="shared" si="192"/>
        <v>960</v>
      </c>
      <c r="AU276" s="1610"/>
      <c r="AV276" s="2313">
        <f t="shared" si="193"/>
        <v>96</v>
      </c>
      <c r="AW276" s="1637">
        <f t="shared" si="194"/>
        <v>96</v>
      </c>
      <c r="AX276" s="1637">
        <f t="shared" si="195"/>
        <v>96</v>
      </c>
      <c r="AY276" s="1637">
        <f t="shared" si="196"/>
        <v>96</v>
      </c>
      <c r="AZ276" s="1637">
        <f t="shared" si="197"/>
        <v>96</v>
      </c>
      <c r="BA276" s="2647">
        <f t="shared" si="198"/>
        <v>96</v>
      </c>
      <c r="BB276" s="2647">
        <f t="shared" si="199"/>
        <v>96</v>
      </c>
      <c r="BC276" s="2647">
        <f t="shared" si="200"/>
        <v>96</v>
      </c>
      <c r="BD276" s="2288">
        <f t="shared" si="201"/>
        <v>96</v>
      </c>
      <c r="BE276" s="2647">
        <f t="shared" si="202"/>
        <v>96</v>
      </c>
      <c r="BF276" s="2313">
        <f t="shared" si="203"/>
        <v>92</v>
      </c>
      <c r="BG276" s="2649">
        <f t="shared" si="204"/>
        <v>4</v>
      </c>
      <c r="BH276" s="1633"/>
      <c r="BI276" s="1633"/>
      <c r="BJ276" s="1633"/>
      <c r="BK276" s="1633"/>
      <c r="BL276" s="1633"/>
      <c r="BM276" s="1633"/>
      <c r="BN276" s="1633"/>
      <c r="BO276" s="1633"/>
      <c r="BP276" s="1633"/>
      <c r="BQ276" s="1633"/>
      <c r="BR276" s="1633"/>
      <c r="BS276" s="1633"/>
      <c r="BT276" s="1633"/>
      <c r="BU276" s="1633"/>
      <c r="BV276" s="1633"/>
      <c r="BW276" s="1633"/>
      <c r="BX276" s="1633"/>
      <c r="BY276" s="1633"/>
      <c r="BZ276" s="1633"/>
      <c r="CA276" s="1633"/>
      <c r="CB276" s="1633"/>
      <c r="CC276" s="1633"/>
      <c r="CD276" s="1633"/>
      <c r="CE276" s="1633"/>
      <c r="CF276" s="1633"/>
      <c r="CG276" s="1633"/>
      <c r="CH276" s="1633"/>
      <c r="CI276" s="1633"/>
      <c r="CJ276" s="1633"/>
      <c r="CK276" s="1633"/>
      <c r="CL276" s="1633"/>
      <c r="CM276" s="1633"/>
      <c r="CN276" s="1633"/>
      <c r="CO276" s="1633"/>
      <c r="CP276" s="1633"/>
      <c r="CQ276" s="1633"/>
      <c r="CR276" s="1633"/>
      <c r="CS276" s="1633"/>
      <c r="CT276" s="1633"/>
      <c r="CU276" s="1633"/>
      <c r="CV276" s="1633"/>
      <c r="CW276" s="1633"/>
      <c r="CX276" s="1633"/>
      <c r="CY276" s="1633"/>
      <c r="CZ276" s="1633"/>
      <c r="DA276" s="1633"/>
      <c r="DB276" s="1633"/>
      <c r="DC276" s="1633"/>
      <c r="DD276" s="1633"/>
      <c r="DE276" s="1633"/>
      <c r="DF276" s="1633"/>
      <c r="DG276" s="1633"/>
      <c r="DH276" s="1633"/>
      <c r="DI276" s="1633"/>
      <c r="DJ276" s="1633"/>
      <c r="DK276" s="1633"/>
      <c r="DL276" s="1633"/>
      <c r="DM276" s="1633"/>
      <c r="DN276" s="1633"/>
      <c r="DO276" s="1633"/>
      <c r="DP276" s="1633"/>
      <c r="DQ276" s="1633"/>
      <c r="DR276" s="1633"/>
      <c r="DS276" s="1633"/>
      <c r="DT276" s="1633"/>
      <c r="DU276" s="1633"/>
      <c r="DV276" s="1633"/>
      <c r="DW276" s="1633"/>
      <c r="DX276" s="1633"/>
      <c r="DY276" s="1633"/>
      <c r="DZ276" s="1633"/>
      <c r="EA276" s="1633"/>
      <c r="EB276" s="1633"/>
      <c r="EC276" s="1633"/>
      <c r="ED276" s="1633"/>
      <c r="EE276" s="1633"/>
      <c r="EF276" s="1633"/>
      <c r="EG276" s="1633"/>
      <c r="EH276" s="1633"/>
      <c r="EI276" s="1633"/>
      <c r="EJ276" s="1633"/>
      <c r="EK276" s="1633"/>
      <c r="EL276" s="1633"/>
      <c r="EM276" s="1633"/>
      <c r="EN276" s="1633"/>
      <c r="EO276" s="1633"/>
      <c r="EP276" s="1633"/>
      <c r="EQ276" s="1633"/>
      <c r="ER276" s="1633"/>
      <c r="ES276" s="1633"/>
      <c r="ET276" s="1633"/>
      <c r="EU276" s="1633"/>
      <c r="EV276" s="1633"/>
      <c r="EW276" s="1633"/>
      <c r="EX276" s="1633"/>
      <c r="EY276" s="1633"/>
      <c r="EZ276" s="1633"/>
      <c r="FA276" s="1633"/>
      <c r="FB276" s="1633"/>
      <c r="FC276" s="1633"/>
      <c r="FD276" s="1633"/>
      <c r="FE276" s="1633"/>
      <c r="FF276" s="1633"/>
      <c r="FG276" s="1633"/>
      <c r="FH276" s="1633"/>
      <c r="FI276" s="1633"/>
      <c r="FJ276" s="1633"/>
      <c r="FK276" s="1633"/>
      <c r="FL276" s="1633"/>
      <c r="FM276" s="1633"/>
      <c r="FN276" s="1633"/>
      <c r="FO276" s="1633"/>
      <c r="FP276" s="1633"/>
      <c r="FQ276" s="1633"/>
      <c r="FR276" s="1633"/>
      <c r="FS276" s="1633"/>
      <c r="FT276" s="1633"/>
      <c r="FU276" s="1633"/>
      <c r="FV276" s="1633"/>
      <c r="FW276" s="1633"/>
      <c r="FX276" s="1633"/>
      <c r="FY276" s="1633"/>
      <c r="FZ276" s="1633"/>
      <c r="GA276" s="1633"/>
      <c r="GB276" s="1633"/>
      <c r="GC276" s="1633"/>
      <c r="GD276" s="1633"/>
      <c r="GE276" s="1633"/>
      <c r="GF276" s="1633"/>
      <c r="GG276" s="1633"/>
      <c r="GH276" s="1633"/>
      <c r="GI276" s="1633"/>
      <c r="GJ276" s="1633"/>
      <c r="GK276" s="1633"/>
      <c r="GL276" s="1633"/>
      <c r="GM276" s="1633"/>
      <c r="GN276" s="1633"/>
      <c r="GO276" s="1633"/>
      <c r="GP276" s="1633"/>
      <c r="GQ276" s="1633"/>
      <c r="GR276" s="1633"/>
      <c r="GS276" s="1633"/>
      <c r="GT276" s="1633"/>
      <c r="GU276" s="1633"/>
      <c r="GV276" s="1633"/>
      <c r="GW276" s="1633"/>
      <c r="GX276" s="1633"/>
      <c r="GY276" s="1633"/>
      <c r="GZ276" s="1633"/>
      <c r="HA276" s="1633"/>
      <c r="HB276" s="1633"/>
      <c r="HC276" s="1633"/>
      <c r="HD276" s="1633"/>
      <c r="HE276" s="1633"/>
      <c r="HF276" s="1633"/>
      <c r="HG276" s="1633"/>
      <c r="HH276" s="1633"/>
      <c r="HI276" s="1633"/>
      <c r="HJ276" s="1633"/>
      <c r="HK276" s="1633"/>
      <c r="HL276" s="1633"/>
      <c r="HM276" s="1633"/>
      <c r="HN276" s="1633"/>
      <c r="HO276" s="1633"/>
      <c r="HP276" s="1633"/>
      <c r="HQ276" s="1633"/>
      <c r="HR276" s="1633"/>
      <c r="HS276" s="1633"/>
      <c r="HT276" s="1633"/>
      <c r="HU276" s="1633"/>
      <c r="HV276" s="1633"/>
      <c r="HW276" s="1633"/>
      <c r="HX276" s="1633"/>
      <c r="HY276" s="1633"/>
      <c r="HZ276" s="1633"/>
      <c r="IA276" s="1633"/>
      <c r="IB276" s="1633"/>
      <c r="IC276" s="1633"/>
      <c r="ID276" s="1633"/>
      <c r="IE276" s="1633"/>
      <c r="IF276" s="1633"/>
      <c r="IG276" s="1633"/>
      <c r="IH276" s="1633"/>
      <c r="II276" s="1633"/>
      <c r="IJ276" s="1633"/>
      <c r="IK276" s="1633"/>
      <c r="IL276" s="1633"/>
      <c r="IM276" s="1633"/>
      <c r="IN276" s="1633"/>
      <c r="IO276" s="1633"/>
      <c r="IP276" s="1633"/>
      <c r="IQ276" s="1633"/>
      <c r="IR276" s="1633"/>
      <c r="IS276" s="1633"/>
      <c r="IT276" s="1633"/>
      <c r="IU276" s="1633"/>
      <c r="IV276" s="1633"/>
      <c r="IW276" s="1633"/>
      <c r="IX276" s="1633"/>
      <c r="IY276" s="1633"/>
      <c r="IZ276" s="1633"/>
      <c r="JA276" s="1633"/>
      <c r="JB276" s="1633"/>
      <c r="JC276" s="1633"/>
      <c r="JD276" s="1633"/>
      <c r="JE276" s="1633"/>
      <c r="JF276" s="1633"/>
      <c r="JG276" s="1633"/>
      <c r="JH276" s="1633"/>
      <c r="JI276" s="1633"/>
      <c r="JJ276" s="1633"/>
      <c r="JK276" s="1633"/>
      <c r="JL276" s="1633"/>
      <c r="JM276" s="1633"/>
      <c r="JN276" s="1633"/>
      <c r="JO276" s="1633"/>
      <c r="JP276" s="1633"/>
      <c r="JQ276" s="1633"/>
      <c r="JR276" s="1633"/>
      <c r="JS276" s="1633"/>
      <c r="JT276" s="1633"/>
      <c r="JU276" s="1633"/>
      <c r="JV276" s="1633"/>
      <c r="JW276" s="1633"/>
      <c r="JX276" s="1633"/>
      <c r="JY276" s="1633"/>
      <c r="JZ276" s="1633"/>
      <c r="KA276" s="1633"/>
      <c r="KB276" s="1633"/>
      <c r="KC276" s="1633"/>
      <c r="KD276" s="1633"/>
      <c r="KE276" s="1633"/>
      <c r="KF276" s="1633"/>
      <c r="KG276" s="1633"/>
      <c r="KH276" s="1633"/>
      <c r="KI276" s="1633"/>
      <c r="KJ276" s="1633"/>
      <c r="KK276" s="1633"/>
      <c r="KL276" s="1633"/>
      <c r="KM276" s="1633"/>
      <c r="KN276" s="1633"/>
      <c r="KO276" s="1633"/>
      <c r="KP276" s="1633"/>
      <c r="KQ276" s="1633"/>
      <c r="KR276" s="1633"/>
      <c r="KS276" s="1633"/>
      <c r="KT276" s="1633"/>
      <c r="KU276" s="1633"/>
      <c r="KV276" s="1633"/>
      <c r="KW276" s="1633"/>
      <c r="KX276" s="1633"/>
      <c r="KY276" s="1633"/>
      <c r="KZ276" s="1633"/>
      <c r="LA276" s="1633"/>
      <c r="LB276" s="1633"/>
      <c r="LC276" s="1633"/>
      <c r="LD276" s="1633"/>
      <c r="LE276" s="1633"/>
      <c r="LF276" s="1633"/>
      <c r="LG276" s="1633"/>
      <c r="LH276" s="1633"/>
      <c r="LI276" s="1633"/>
      <c r="LJ276" s="1633"/>
      <c r="LK276" s="1633"/>
      <c r="LL276" s="1633"/>
      <c r="LM276" s="1633"/>
      <c r="LN276" s="1633"/>
      <c r="LO276" s="1642"/>
      <c r="LP276" s="1642"/>
      <c r="LQ276" s="1642"/>
      <c r="LR276" s="1642"/>
      <c r="LS276" s="1642"/>
      <c r="LT276" s="1642"/>
      <c r="LU276" s="1642"/>
      <c r="LV276" s="1643"/>
    </row>
    <row r="277" s="2140" customFormat="1" ht="47" customHeight="1" spans="1:334">
      <c r="A277" s="2417">
        <v>45866</v>
      </c>
      <c r="B277" s="1500" t="s">
        <v>1238</v>
      </c>
      <c r="C277" s="1501" t="s">
        <v>98</v>
      </c>
      <c r="D277" s="1502">
        <v>4500175123</v>
      </c>
      <c r="E277" s="2253">
        <v>443848</v>
      </c>
      <c r="F277" s="1502" t="s">
        <v>2518</v>
      </c>
      <c r="G277" s="1505" t="s">
        <v>1727</v>
      </c>
      <c r="H277" s="1505" t="s">
        <v>1727</v>
      </c>
      <c r="I277" s="1532" t="s">
        <v>1728</v>
      </c>
      <c r="J277" s="1522">
        <v>5472</v>
      </c>
      <c r="K277" s="1534">
        <v>0</v>
      </c>
      <c r="L277" s="1534">
        <v>96</v>
      </c>
      <c r="M277" s="1535">
        <f t="shared" si="177"/>
        <v>57</v>
      </c>
      <c r="N277" s="1536">
        <v>45924</v>
      </c>
      <c r="O277" s="2307">
        <v>45917</v>
      </c>
      <c r="P277" s="1537"/>
      <c r="Q277" s="1562" t="s">
        <v>78</v>
      </c>
      <c r="R277" s="2722">
        <v>5472</v>
      </c>
      <c r="S277" s="2722">
        <f t="shared" si="173"/>
        <v>0</v>
      </c>
      <c r="T277" s="2722"/>
      <c r="U277" s="2722" t="s">
        <v>829</v>
      </c>
      <c r="V277" s="2308" t="s">
        <v>2519</v>
      </c>
      <c r="W277" s="1532" t="s">
        <v>111</v>
      </c>
      <c r="X277" s="1565">
        <v>45877</v>
      </c>
      <c r="Y277" s="1589" t="s">
        <v>88</v>
      </c>
      <c r="Z277" s="1589">
        <v>45877</v>
      </c>
      <c r="AA277" s="1589"/>
      <c r="AB277" s="1589"/>
      <c r="AC277" s="1580" t="s">
        <v>1241</v>
      </c>
      <c r="AD277" s="1590" t="s">
        <v>1242</v>
      </c>
      <c r="AE277" s="2174">
        <v>0.5625</v>
      </c>
      <c r="AF277" s="2175">
        <f>AE277*J277</f>
        <v>3078</v>
      </c>
      <c r="AG277" s="1504" t="s">
        <v>1243</v>
      </c>
      <c r="AH277" s="1609" t="s">
        <v>81</v>
      </c>
      <c r="AI277" s="2710"/>
      <c r="AJ277" s="2626">
        <v>10</v>
      </c>
      <c r="AK277" s="2627">
        <f t="shared" si="178"/>
        <v>5472</v>
      </c>
      <c r="AL277" s="2627"/>
      <c r="AM277" s="2627"/>
      <c r="AN277" s="2627">
        <f>J277/24</f>
        <v>228</v>
      </c>
      <c r="AO277" s="2627"/>
      <c r="AP277" s="2627"/>
      <c r="AQ277" s="2641"/>
      <c r="AR277" s="1610"/>
      <c r="AS277" s="1610" t="s">
        <v>63</v>
      </c>
      <c r="AT277" s="1610">
        <f t="shared" si="192"/>
        <v>5472</v>
      </c>
      <c r="AU277" s="1610"/>
      <c r="AV277" s="1620">
        <f t="shared" si="193"/>
        <v>547.2</v>
      </c>
      <c r="AW277" s="1621">
        <f t="shared" si="194"/>
        <v>547.2</v>
      </c>
      <c r="AX277" s="1621">
        <f t="shared" si="195"/>
        <v>547.2</v>
      </c>
      <c r="AY277" s="1621">
        <f t="shared" si="196"/>
        <v>547.2</v>
      </c>
      <c r="AZ277" s="1621">
        <f t="shared" si="197"/>
        <v>547.2</v>
      </c>
      <c r="BA277" s="2731">
        <f t="shared" si="198"/>
        <v>547.2</v>
      </c>
      <c r="BB277" s="2731">
        <f t="shared" si="199"/>
        <v>547.2</v>
      </c>
      <c r="BC277" s="2731">
        <f t="shared" si="200"/>
        <v>547.2</v>
      </c>
      <c r="BD277" s="2731">
        <f t="shared" si="201"/>
        <v>547.2</v>
      </c>
      <c r="BE277" s="2731">
        <f t="shared" si="202"/>
        <v>547.2</v>
      </c>
      <c r="BF277" s="1620">
        <f t="shared" si="203"/>
        <v>524.4</v>
      </c>
      <c r="BG277" s="2732">
        <f t="shared" si="204"/>
        <v>22.8</v>
      </c>
      <c r="BH277" s="1633"/>
      <c r="BI277" s="1633"/>
      <c r="BJ277" s="1633"/>
      <c r="BK277" s="1633"/>
      <c r="BL277" s="1633"/>
      <c r="BM277" s="1633"/>
      <c r="BN277" s="1633"/>
      <c r="BO277" s="1633"/>
      <c r="BP277" s="1633"/>
      <c r="BQ277" s="1633"/>
      <c r="BR277" s="1633"/>
      <c r="BS277" s="1633"/>
      <c r="BT277" s="1633"/>
      <c r="BU277" s="1633"/>
      <c r="BV277" s="1633"/>
      <c r="BW277" s="1633"/>
      <c r="BX277" s="1633"/>
      <c r="BY277" s="1633"/>
      <c r="BZ277" s="1633"/>
      <c r="CA277" s="1633"/>
      <c r="CB277" s="1633"/>
      <c r="CC277" s="1633"/>
      <c r="CD277" s="1633"/>
      <c r="CE277" s="1633"/>
      <c r="CF277" s="1633"/>
      <c r="CG277" s="1633"/>
      <c r="CH277" s="1633"/>
      <c r="CI277" s="1633"/>
      <c r="CJ277" s="1633"/>
      <c r="CK277" s="1633"/>
      <c r="CL277" s="1633"/>
      <c r="CM277" s="1633"/>
      <c r="CN277" s="1633"/>
      <c r="CO277" s="1633"/>
      <c r="CP277" s="1633"/>
      <c r="CQ277" s="1633"/>
      <c r="CR277" s="1633"/>
      <c r="CS277" s="1633"/>
      <c r="CT277" s="1633"/>
      <c r="CU277" s="1633"/>
      <c r="CV277" s="1633"/>
      <c r="CW277" s="1633"/>
      <c r="CX277" s="1633"/>
      <c r="CY277" s="1633"/>
      <c r="CZ277" s="1633"/>
      <c r="DA277" s="1633"/>
      <c r="DB277" s="1633"/>
      <c r="DC277" s="1633"/>
      <c r="DD277" s="1633"/>
      <c r="DE277" s="1633"/>
      <c r="DF277" s="1633"/>
      <c r="DG277" s="1633"/>
      <c r="DH277" s="1633"/>
      <c r="DI277" s="1633"/>
      <c r="DJ277" s="1633"/>
      <c r="DK277" s="1633"/>
      <c r="DL277" s="1633"/>
      <c r="DM277" s="1633"/>
      <c r="DN277" s="1633"/>
      <c r="DO277" s="1633"/>
      <c r="DP277" s="1633"/>
      <c r="DQ277" s="1633"/>
      <c r="DR277" s="1633"/>
      <c r="DS277" s="1633"/>
      <c r="DT277" s="1633"/>
      <c r="DU277" s="1633"/>
      <c r="DV277" s="1633"/>
      <c r="DW277" s="1633"/>
      <c r="DX277" s="1633"/>
      <c r="DY277" s="1633"/>
      <c r="DZ277" s="1633"/>
      <c r="EA277" s="1633"/>
      <c r="EB277" s="1633"/>
      <c r="EC277" s="1633"/>
      <c r="ED277" s="1633"/>
      <c r="EE277" s="1633"/>
      <c r="EF277" s="1633"/>
      <c r="EG277" s="1633"/>
      <c r="EH277" s="1633"/>
      <c r="EI277" s="1633"/>
      <c r="EJ277" s="1633"/>
      <c r="EK277" s="1633"/>
      <c r="EL277" s="1633"/>
      <c r="EM277" s="1633"/>
      <c r="EN277" s="1633"/>
      <c r="EO277" s="1633"/>
      <c r="EP277" s="1633"/>
      <c r="EQ277" s="1633"/>
      <c r="ER277" s="1633"/>
      <c r="ES277" s="1633"/>
      <c r="ET277" s="1633"/>
      <c r="EU277" s="1633"/>
      <c r="EV277" s="1633"/>
      <c r="EW277" s="1633"/>
      <c r="EX277" s="1633"/>
      <c r="EY277" s="1633"/>
      <c r="EZ277" s="1633"/>
      <c r="FA277" s="1633"/>
      <c r="FB277" s="1633"/>
      <c r="FC277" s="1633"/>
      <c r="FD277" s="1633"/>
      <c r="FE277" s="1633"/>
      <c r="FF277" s="1633"/>
      <c r="FG277" s="1633"/>
      <c r="FH277" s="1633"/>
      <c r="FI277" s="1633"/>
      <c r="FJ277" s="1633"/>
      <c r="FK277" s="1633"/>
      <c r="FL277" s="1633"/>
      <c r="FM277" s="1633"/>
      <c r="FN277" s="1633"/>
      <c r="FO277" s="1633"/>
      <c r="FP277" s="1633"/>
      <c r="FQ277" s="1633"/>
      <c r="FR277" s="1633"/>
      <c r="FS277" s="1633"/>
      <c r="FT277" s="1633"/>
      <c r="FU277" s="1633"/>
      <c r="FV277" s="1633"/>
      <c r="FW277" s="1633"/>
      <c r="FX277" s="1633"/>
      <c r="FY277" s="1633"/>
      <c r="FZ277" s="1633"/>
      <c r="GA277" s="1633"/>
      <c r="GB277" s="1633"/>
      <c r="GC277" s="1633"/>
      <c r="GD277" s="1633"/>
      <c r="GE277" s="1633"/>
      <c r="GF277" s="1633"/>
      <c r="GG277" s="1633"/>
      <c r="GH277" s="1633"/>
      <c r="GI277" s="1633"/>
      <c r="GJ277" s="1633"/>
      <c r="GK277" s="1633"/>
      <c r="GL277" s="1633"/>
      <c r="GM277" s="1633"/>
      <c r="GN277" s="1633"/>
      <c r="GO277" s="1633"/>
      <c r="GP277" s="1633"/>
      <c r="GQ277" s="1633"/>
      <c r="GR277" s="1633"/>
      <c r="GS277" s="1633"/>
      <c r="GT277" s="1633"/>
      <c r="GU277" s="1633"/>
      <c r="GV277" s="1633"/>
      <c r="GW277" s="1633"/>
      <c r="GX277" s="1633"/>
      <c r="GY277" s="1633"/>
      <c r="GZ277" s="1633"/>
      <c r="HA277" s="1633"/>
      <c r="HB277" s="1633"/>
      <c r="HC277" s="1633"/>
      <c r="HD277" s="1633"/>
      <c r="HE277" s="1633"/>
      <c r="HF277" s="1633"/>
      <c r="HG277" s="1633"/>
      <c r="HH277" s="1633"/>
      <c r="HI277" s="1633"/>
      <c r="HJ277" s="1633"/>
      <c r="HK277" s="1633"/>
      <c r="HL277" s="1633"/>
      <c r="HM277" s="1633"/>
      <c r="HN277" s="1633"/>
      <c r="HO277" s="1633"/>
      <c r="HP277" s="1633"/>
      <c r="HQ277" s="1633"/>
      <c r="HR277" s="1633"/>
      <c r="HS277" s="1633"/>
      <c r="HT277" s="1633"/>
      <c r="HU277" s="1633"/>
      <c r="HV277" s="1633"/>
      <c r="HW277" s="1633"/>
      <c r="HX277" s="1633"/>
      <c r="HY277" s="1633"/>
      <c r="HZ277" s="1633"/>
      <c r="IA277" s="1633"/>
      <c r="IB277" s="1633"/>
      <c r="IC277" s="1633"/>
      <c r="ID277" s="1633"/>
      <c r="IE277" s="1633"/>
      <c r="IF277" s="1633"/>
      <c r="IG277" s="1633"/>
      <c r="IH277" s="1633"/>
      <c r="II277" s="1633"/>
      <c r="IJ277" s="1633"/>
      <c r="IK277" s="1633"/>
      <c r="IL277" s="1633"/>
      <c r="IM277" s="1633"/>
      <c r="IN277" s="1633"/>
      <c r="IO277" s="1633"/>
      <c r="IP277" s="1633"/>
      <c r="IQ277" s="1633"/>
      <c r="IR277" s="1633"/>
      <c r="IS277" s="1633"/>
      <c r="IT277" s="1633"/>
      <c r="IU277" s="1633"/>
      <c r="IV277" s="1633"/>
      <c r="IW277" s="1633"/>
      <c r="IX277" s="1633"/>
      <c r="IY277" s="1633"/>
      <c r="IZ277" s="1633"/>
      <c r="JA277" s="1633"/>
      <c r="JB277" s="1633"/>
      <c r="JC277" s="1633"/>
      <c r="JD277" s="1633"/>
      <c r="JE277" s="1633"/>
      <c r="JF277" s="1633"/>
      <c r="JG277" s="1633"/>
      <c r="JH277" s="1633"/>
      <c r="JI277" s="1633"/>
      <c r="JJ277" s="1633"/>
      <c r="JK277" s="1633"/>
      <c r="JL277" s="1633"/>
      <c r="JM277" s="1633"/>
      <c r="JN277" s="1633"/>
      <c r="JO277" s="1633"/>
      <c r="JP277" s="1633"/>
      <c r="JQ277" s="1633"/>
      <c r="JR277" s="1633"/>
      <c r="JS277" s="1633"/>
      <c r="JT277" s="1633"/>
      <c r="JU277" s="1633"/>
      <c r="JV277" s="1633"/>
      <c r="JW277" s="1633"/>
      <c r="JX277" s="1633"/>
      <c r="JY277" s="1633"/>
      <c r="JZ277" s="1633"/>
      <c r="KA277" s="1633"/>
      <c r="KB277" s="1633"/>
      <c r="KC277" s="1633"/>
      <c r="KD277" s="1633"/>
      <c r="KE277" s="1633"/>
      <c r="KF277" s="1633"/>
      <c r="KG277" s="1633"/>
      <c r="KH277" s="1633"/>
      <c r="KI277" s="1633"/>
      <c r="KJ277" s="1633"/>
      <c r="KK277" s="1633"/>
      <c r="KL277" s="1633"/>
      <c r="KM277" s="1633"/>
      <c r="KN277" s="1633"/>
      <c r="KO277" s="1633"/>
      <c r="KP277" s="1633"/>
      <c r="KQ277" s="1633"/>
      <c r="KR277" s="1633"/>
      <c r="KS277" s="1633"/>
      <c r="KT277" s="1633"/>
      <c r="KU277" s="1633"/>
      <c r="KV277" s="1633"/>
      <c r="KW277" s="1633"/>
      <c r="KX277" s="1633"/>
      <c r="KY277" s="1633"/>
      <c r="KZ277" s="1633"/>
      <c r="LA277" s="1633"/>
      <c r="LB277" s="1633"/>
      <c r="LC277" s="1633"/>
      <c r="LD277" s="1633"/>
      <c r="LE277" s="1633"/>
      <c r="LF277" s="1633"/>
      <c r="LG277" s="1633"/>
      <c r="LH277" s="1633"/>
      <c r="LI277" s="1633"/>
      <c r="LJ277" s="1633"/>
      <c r="LK277" s="1633"/>
      <c r="LL277" s="1633"/>
      <c r="LM277" s="1633"/>
      <c r="LN277" s="1633"/>
      <c r="LO277" s="1642"/>
      <c r="LP277" s="1642"/>
      <c r="LQ277" s="1642"/>
      <c r="LR277" s="1642"/>
      <c r="LS277" s="1642"/>
      <c r="LT277" s="1642"/>
      <c r="LU277" s="1642"/>
      <c r="LV277" s="1643"/>
    </row>
    <row r="278" s="2140" customFormat="1" ht="47" customHeight="1" spans="1:334">
      <c r="A278" s="2417">
        <v>45855</v>
      </c>
      <c r="B278" s="1500" t="s">
        <v>173</v>
      </c>
      <c r="C278" s="1501" t="s">
        <v>98</v>
      </c>
      <c r="D278" s="1502">
        <v>4500174189</v>
      </c>
      <c r="E278" s="2253" t="s">
        <v>2520</v>
      </c>
      <c r="F278" s="1502" t="s">
        <v>2521</v>
      </c>
      <c r="G278" s="1505" t="s">
        <v>1859</v>
      </c>
      <c r="H278" s="1505" t="s">
        <v>1859</v>
      </c>
      <c r="I278" s="1532" t="s">
        <v>1861</v>
      </c>
      <c r="J278" s="1522">
        <v>5280</v>
      </c>
      <c r="K278" s="1534">
        <v>12</v>
      </c>
      <c r="L278" s="1534">
        <v>2640</v>
      </c>
      <c r="M278" s="1535">
        <f t="shared" si="177"/>
        <v>2</v>
      </c>
      <c r="N278" s="1536">
        <v>45922</v>
      </c>
      <c r="O278" s="2307">
        <v>45919</v>
      </c>
      <c r="P278" s="1537" t="s">
        <v>1235</v>
      </c>
      <c r="Q278" s="1562" t="s">
        <v>78</v>
      </c>
      <c r="R278" s="2722">
        <v>5280</v>
      </c>
      <c r="S278" s="2722">
        <f t="shared" si="173"/>
        <v>0</v>
      </c>
      <c r="T278" s="2722"/>
      <c r="U278" s="2722" t="s">
        <v>829</v>
      </c>
      <c r="V278" s="2431" t="s">
        <v>1273</v>
      </c>
      <c r="W278" s="1532" t="s">
        <v>111</v>
      </c>
      <c r="X278" s="1565" t="s">
        <v>2163</v>
      </c>
      <c r="Y278" s="1589" t="s">
        <v>88</v>
      </c>
      <c r="Z278" s="1589" t="s">
        <v>2394</v>
      </c>
      <c r="AA278" s="1589" t="s">
        <v>2395</v>
      </c>
      <c r="AB278" s="1589" t="s">
        <v>745</v>
      </c>
      <c r="AC278" s="1580" t="s">
        <v>2166</v>
      </c>
      <c r="AD278" s="1590" t="s">
        <v>181</v>
      </c>
      <c r="AE278" s="2277">
        <v>1510.51</v>
      </c>
      <c r="AF278" s="2278">
        <f t="shared" ref="AF278:AF283" si="205">AE278*M278</f>
        <v>3021.02</v>
      </c>
      <c r="AG278" s="1504" t="s">
        <v>2522</v>
      </c>
      <c r="AH278" s="1609" t="s">
        <v>81</v>
      </c>
      <c r="AI278" s="2710"/>
      <c r="AJ278" s="2626">
        <v>10</v>
      </c>
      <c r="AK278" s="2627">
        <f t="shared" si="178"/>
        <v>5280</v>
      </c>
      <c r="AL278" s="2627"/>
      <c r="AM278" s="2627"/>
      <c r="AN278" s="2627"/>
      <c r="AO278" s="2627"/>
      <c r="AP278" s="2627">
        <f t="shared" ref="AP278:AP283" si="206">J278/12</f>
        <v>440</v>
      </c>
      <c r="AQ278" s="2641"/>
      <c r="AR278" s="1610"/>
      <c r="AS278" s="1610" t="s">
        <v>63</v>
      </c>
      <c r="AT278" s="1610">
        <f t="shared" si="192"/>
        <v>5280</v>
      </c>
      <c r="AU278" s="1610"/>
      <c r="AV278" s="1622">
        <f t="shared" si="193"/>
        <v>528</v>
      </c>
      <c r="AW278" s="1622">
        <f t="shared" si="194"/>
        <v>528</v>
      </c>
      <c r="AX278" s="1622">
        <f t="shared" si="195"/>
        <v>528</v>
      </c>
      <c r="AY278" s="1622">
        <f t="shared" si="196"/>
        <v>528</v>
      </c>
      <c r="AZ278" s="1622">
        <f t="shared" si="197"/>
        <v>528</v>
      </c>
      <c r="BA278" s="1622">
        <f t="shared" si="198"/>
        <v>528</v>
      </c>
      <c r="BB278" s="1622">
        <f t="shared" si="199"/>
        <v>528</v>
      </c>
      <c r="BC278" s="1622">
        <f t="shared" si="200"/>
        <v>528</v>
      </c>
      <c r="BD278" s="1622">
        <f t="shared" si="201"/>
        <v>528</v>
      </c>
      <c r="BE278" s="1622">
        <f t="shared" si="202"/>
        <v>528</v>
      </c>
      <c r="BF278" s="1622">
        <f t="shared" si="203"/>
        <v>506</v>
      </c>
      <c r="BG278" s="2648">
        <f t="shared" si="204"/>
        <v>22</v>
      </c>
      <c r="BH278" s="1633"/>
      <c r="BI278" s="1633"/>
      <c r="BJ278" s="1633"/>
      <c r="BK278" s="1633"/>
      <c r="BL278" s="1633"/>
      <c r="BM278" s="1633"/>
      <c r="BN278" s="1633"/>
      <c r="BO278" s="1633"/>
      <c r="BP278" s="1633"/>
      <c r="BQ278" s="1633"/>
      <c r="BR278" s="1633"/>
      <c r="BS278" s="1633"/>
      <c r="BT278" s="1633"/>
      <c r="BU278" s="1633"/>
      <c r="BV278" s="1633"/>
      <c r="BW278" s="1633"/>
      <c r="BX278" s="1633"/>
      <c r="BY278" s="1633"/>
      <c r="BZ278" s="1633"/>
      <c r="CA278" s="1633"/>
      <c r="CB278" s="1633"/>
      <c r="CC278" s="1633"/>
      <c r="CD278" s="1633"/>
      <c r="CE278" s="1633"/>
      <c r="CF278" s="1633"/>
      <c r="CG278" s="1633"/>
      <c r="CH278" s="1633"/>
      <c r="CI278" s="1633"/>
      <c r="CJ278" s="1633"/>
      <c r="CK278" s="1633"/>
      <c r="CL278" s="1633"/>
      <c r="CM278" s="1633"/>
      <c r="CN278" s="1633"/>
      <c r="CO278" s="1633"/>
      <c r="CP278" s="1633"/>
      <c r="CQ278" s="1633"/>
      <c r="CR278" s="1633"/>
      <c r="CS278" s="1633"/>
      <c r="CT278" s="1633"/>
      <c r="CU278" s="1633"/>
      <c r="CV278" s="1633"/>
      <c r="CW278" s="1633"/>
      <c r="CX278" s="1633"/>
      <c r="CY278" s="1633"/>
      <c r="CZ278" s="1633"/>
      <c r="DA278" s="1633"/>
      <c r="DB278" s="1633"/>
      <c r="DC278" s="1633"/>
      <c r="DD278" s="1633"/>
      <c r="DE278" s="1633"/>
      <c r="DF278" s="1633"/>
      <c r="DG278" s="1633"/>
      <c r="DH278" s="1633"/>
      <c r="DI278" s="1633"/>
      <c r="DJ278" s="1633"/>
      <c r="DK278" s="1633"/>
      <c r="DL278" s="1633"/>
      <c r="DM278" s="1633"/>
      <c r="DN278" s="1633"/>
      <c r="DO278" s="1633"/>
      <c r="DP278" s="1633"/>
      <c r="DQ278" s="1633"/>
      <c r="DR278" s="1633"/>
      <c r="DS278" s="1633"/>
      <c r="DT278" s="1633"/>
      <c r="DU278" s="1633"/>
      <c r="DV278" s="1633"/>
      <c r="DW278" s="1633"/>
      <c r="DX278" s="1633"/>
      <c r="DY278" s="1633"/>
      <c r="DZ278" s="1633"/>
      <c r="EA278" s="1633"/>
      <c r="EB278" s="1633"/>
      <c r="EC278" s="1633"/>
      <c r="ED278" s="1633"/>
      <c r="EE278" s="1633"/>
      <c r="EF278" s="1633"/>
      <c r="EG278" s="1633"/>
      <c r="EH278" s="1633"/>
      <c r="EI278" s="1633"/>
      <c r="EJ278" s="1633"/>
      <c r="EK278" s="1633"/>
      <c r="EL278" s="1633"/>
      <c r="EM278" s="1633"/>
      <c r="EN278" s="1633"/>
      <c r="EO278" s="1633"/>
      <c r="EP278" s="1633"/>
      <c r="EQ278" s="1633"/>
      <c r="ER278" s="1633"/>
      <c r="ES278" s="1633"/>
      <c r="ET278" s="1633"/>
      <c r="EU278" s="1633"/>
      <c r="EV278" s="1633"/>
      <c r="EW278" s="1633"/>
      <c r="EX278" s="1633"/>
      <c r="EY278" s="1633"/>
      <c r="EZ278" s="1633"/>
      <c r="FA278" s="1633"/>
      <c r="FB278" s="1633"/>
      <c r="FC278" s="1633"/>
      <c r="FD278" s="1633"/>
      <c r="FE278" s="1633"/>
      <c r="FF278" s="1633"/>
      <c r="FG278" s="1633"/>
      <c r="FH278" s="1633"/>
      <c r="FI278" s="1633"/>
      <c r="FJ278" s="1633"/>
      <c r="FK278" s="1633"/>
      <c r="FL278" s="1633"/>
      <c r="FM278" s="1633"/>
      <c r="FN278" s="1633"/>
      <c r="FO278" s="1633"/>
      <c r="FP278" s="1633"/>
      <c r="FQ278" s="1633"/>
      <c r="FR278" s="1633"/>
      <c r="FS278" s="1633"/>
      <c r="FT278" s="1633"/>
      <c r="FU278" s="1633"/>
      <c r="FV278" s="1633"/>
      <c r="FW278" s="1633"/>
      <c r="FX278" s="1633"/>
      <c r="FY278" s="1633"/>
      <c r="FZ278" s="1633"/>
      <c r="GA278" s="1633"/>
      <c r="GB278" s="1633"/>
      <c r="GC278" s="1633"/>
      <c r="GD278" s="1633"/>
      <c r="GE278" s="1633"/>
      <c r="GF278" s="1633"/>
      <c r="GG278" s="1633"/>
      <c r="GH278" s="1633"/>
      <c r="GI278" s="1633"/>
      <c r="GJ278" s="1633"/>
      <c r="GK278" s="1633"/>
      <c r="GL278" s="1633"/>
      <c r="GM278" s="1633"/>
      <c r="GN278" s="1633"/>
      <c r="GO278" s="1633"/>
      <c r="GP278" s="1633"/>
      <c r="GQ278" s="1633"/>
      <c r="GR278" s="1633"/>
      <c r="GS278" s="1633"/>
      <c r="GT278" s="1633"/>
      <c r="GU278" s="1633"/>
      <c r="GV278" s="1633"/>
      <c r="GW278" s="1633"/>
      <c r="GX278" s="1633"/>
      <c r="GY278" s="1633"/>
      <c r="GZ278" s="1633"/>
      <c r="HA278" s="1633"/>
      <c r="HB278" s="1633"/>
      <c r="HC278" s="1633"/>
      <c r="HD278" s="1633"/>
      <c r="HE278" s="1633"/>
      <c r="HF278" s="1633"/>
      <c r="HG278" s="1633"/>
      <c r="HH278" s="1633"/>
      <c r="HI278" s="1633"/>
      <c r="HJ278" s="1633"/>
      <c r="HK278" s="1633"/>
      <c r="HL278" s="1633"/>
      <c r="HM278" s="1633"/>
      <c r="HN278" s="1633"/>
      <c r="HO278" s="1633"/>
      <c r="HP278" s="1633"/>
      <c r="HQ278" s="1633"/>
      <c r="HR278" s="1633"/>
      <c r="HS278" s="1633"/>
      <c r="HT278" s="1633"/>
      <c r="HU278" s="1633"/>
      <c r="HV278" s="1633"/>
      <c r="HW278" s="1633"/>
      <c r="HX278" s="1633"/>
      <c r="HY278" s="1633"/>
      <c r="HZ278" s="1633"/>
      <c r="IA278" s="1633"/>
      <c r="IB278" s="1633"/>
      <c r="IC278" s="1633"/>
      <c r="ID278" s="1633"/>
      <c r="IE278" s="1633"/>
      <c r="IF278" s="1633"/>
      <c r="IG278" s="1633"/>
      <c r="IH278" s="1633"/>
      <c r="II278" s="1633"/>
      <c r="IJ278" s="1633"/>
      <c r="IK278" s="1633"/>
      <c r="IL278" s="1633"/>
      <c r="IM278" s="1633"/>
      <c r="IN278" s="1633"/>
      <c r="IO278" s="1633"/>
      <c r="IP278" s="1633"/>
      <c r="IQ278" s="1633"/>
      <c r="IR278" s="1633"/>
      <c r="IS278" s="1633"/>
      <c r="IT278" s="1633"/>
      <c r="IU278" s="1633"/>
      <c r="IV278" s="1633"/>
      <c r="IW278" s="1633"/>
      <c r="IX278" s="1633"/>
      <c r="IY278" s="1633"/>
      <c r="IZ278" s="1633"/>
      <c r="JA278" s="1633"/>
      <c r="JB278" s="1633"/>
      <c r="JC278" s="1633"/>
      <c r="JD278" s="1633"/>
      <c r="JE278" s="1633"/>
      <c r="JF278" s="1633"/>
      <c r="JG278" s="1633"/>
      <c r="JH278" s="1633"/>
      <c r="JI278" s="1633"/>
      <c r="JJ278" s="1633"/>
      <c r="JK278" s="1633"/>
      <c r="JL278" s="1633"/>
      <c r="JM278" s="1633"/>
      <c r="JN278" s="1633"/>
      <c r="JO278" s="1633"/>
      <c r="JP278" s="1633"/>
      <c r="JQ278" s="1633"/>
      <c r="JR278" s="1633"/>
      <c r="JS278" s="1633"/>
      <c r="JT278" s="1633"/>
      <c r="JU278" s="1633"/>
      <c r="JV278" s="1633"/>
      <c r="JW278" s="1633"/>
      <c r="JX278" s="1633"/>
      <c r="JY278" s="1633"/>
      <c r="JZ278" s="1633"/>
      <c r="KA278" s="1633"/>
      <c r="KB278" s="1633"/>
      <c r="KC278" s="1633"/>
      <c r="KD278" s="1633"/>
      <c r="KE278" s="1633"/>
      <c r="KF278" s="1633"/>
      <c r="KG278" s="1633"/>
      <c r="KH278" s="1633"/>
      <c r="KI278" s="1633"/>
      <c r="KJ278" s="1633"/>
      <c r="KK278" s="1633"/>
      <c r="KL278" s="1633"/>
      <c r="KM278" s="1633"/>
      <c r="KN278" s="1633"/>
      <c r="KO278" s="1633"/>
      <c r="KP278" s="1633"/>
      <c r="KQ278" s="1633"/>
      <c r="KR278" s="1633"/>
      <c r="KS278" s="1633"/>
      <c r="KT278" s="1633"/>
      <c r="KU278" s="1633"/>
      <c r="KV278" s="1633"/>
      <c r="KW278" s="1633"/>
      <c r="KX278" s="1633"/>
      <c r="KY278" s="1633"/>
      <c r="KZ278" s="1633"/>
      <c r="LA278" s="1633"/>
      <c r="LB278" s="1633"/>
      <c r="LC278" s="1633"/>
      <c r="LD278" s="1633"/>
      <c r="LE278" s="1633"/>
      <c r="LF278" s="1633"/>
      <c r="LG278" s="1633"/>
      <c r="LH278" s="1633"/>
      <c r="LI278" s="1633"/>
      <c r="LJ278" s="1633"/>
      <c r="LK278" s="1633"/>
      <c r="LL278" s="1633"/>
      <c r="LM278" s="1633"/>
      <c r="LN278" s="1633"/>
      <c r="LO278" s="1642"/>
      <c r="LP278" s="1642"/>
      <c r="LQ278" s="1642"/>
      <c r="LR278" s="1642"/>
      <c r="LS278" s="1642"/>
      <c r="LT278" s="1642"/>
      <c r="LU278" s="1642"/>
      <c r="LV278" s="1643"/>
    </row>
    <row r="279" s="2140" customFormat="1" ht="47" customHeight="1" spans="1:334">
      <c r="A279" s="2417"/>
      <c r="B279" s="1500" t="s">
        <v>173</v>
      </c>
      <c r="C279" s="1501" t="s">
        <v>98</v>
      </c>
      <c r="D279" s="1502">
        <v>4500174189</v>
      </c>
      <c r="E279" s="2253" t="s">
        <v>2523</v>
      </c>
      <c r="F279" s="1502" t="s">
        <v>2524</v>
      </c>
      <c r="G279" s="1505" t="s">
        <v>1859</v>
      </c>
      <c r="H279" s="1505" t="s">
        <v>1859</v>
      </c>
      <c r="I279" s="1532" t="s">
        <v>1861</v>
      </c>
      <c r="J279" s="1522">
        <v>5280</v>
      </c>
      <c r="K279" s="1534">
        <v>12</v>
      </c>
      <c r="L279" s="1534">
        <v>2640</v>
      </c>
      <c r="M279" s="1535">
        <f t="shared" si="177"/>
        <v>2</v>
      </c>
      <c r="N279" s="1536">
        <v>45922</v>
      </c>
      <c r="O279" s="2307">
        <v>45919</v>
      </c>
      <c r="P279" s="1537" t="s">
        <v>1235</v>
      </c>
      <c r="Q279" s="1562" t="s">
        <v>78</v>
      </c>
      <c r="R279" s="2722">
        <v>5280</v>
      </c>
      <c r="S279" s="2722">
        <f t="shared" si="173"/>
        <v>0</v>
      </c>
      <c r="T279" s="2722"/>
      <c r="U279" s="2722" t="s">
        <v>829</v>
      </c>
      <c r="V279" s="1532" t="s">
        <v>1246</v>
      </c>
      <c r="W279" s="1532" t="s">
        <v>111</v>
      </c>
      <c r="X279" s="1565" t="s">
        <v>2163</v>
      </c>
      <c r="Y279" s="1589" t="s">
        <v>88</v>
      </c>
      <c r="Z279" s="1589" t="s">
        <v>2394</v>
      </c>
      <c r="AA279" s="1589" t="s">
        <v>2395</v>
      </c>
      <c r="AB279" s="1589" t="s">
        <v>745</v>
      </c>
      <c r="AC279" s="1580" t="s">
        <v>2166</v>
      </c>
      <c r="AD279" s="1590" t="s">
        <v>181</v>
      </c>
      <c r="AE279" s="2277">
        <v>1510.51</v>
      </c>
      <c r="AF279" s="2278">
        <f t="shared" si="205"/>
        <v>3021.02</v>
      </c>
      <c r="AG279" s="1504" t="s">
        <v>2525</v>
      </c>
      <c r="AH279" s="1609" t="s">
        <v>81</v>
      </c>
      <c r="AI279" s="2710"/>
      <c r="AJ279" s="2626">
        <v>10</v>
      </c>
      <c r="AK279" s="2627">
        <f t="shared" si="178"/>
        <v>5280</v>
      </c>
      <c r="AL279" s="2627"/>
      <c r="AM279" s="2627"/>
      <c r="AN279" s="2627"/>
      <c r="AO279" s="2627"/>
      <c r="AP279" s="2627">
        <f t="shared" si="206"/>
        <v>440</v>
      </c>
      <c r="AQ279" s="2641"/>
      <c r="AR279" s="1610"/>
      <c r="AS279" s="1610" t="s">
        <v>63</v>
      </c>
      <c r="AT279" s="1610">
        <f t="shared" si="192"/>
        <v>5280</v>
      </c>
      <c r="AU279" s="1610"/>
      <c r="AV279" s="1622">
        <f t="shared" si="193"/>
        <v>528</v>
      </c>
      <c r="AW279" s="1622">
        <f t="shared" si="194"/>
        <v>528</v>
      </c>
      <c r="AX279" s="1622">
        <f t="shared" si="195"/>
        <v>528</v>
      </c>
      <c r="AY279" s="1622">
        <f t="shared" si="196"/>
        <v>528</v>
      </c>
      <c r="AZ279" s="1622">
        <f t="shared" si="197"/>
        <v>528</v>
      </c>
      <c r="BA279" s="1622">
        <f t="shared" si="198"/>
        <v>528</v>
      </c>
      <c r="BB279" s="1622">
        <f t="shared" si="199"/>
        <v>528</v>
      </c>
      <c r="BC279" s="1622">
        <f t="shared" si="200"/>
        <v>528</v>
      </c>
      <c r="BD279" s="1622">
        <f t="shared" si="201"/>
        <v>528</v>
      </c>
      <c r="BE279" s="1622">
        <f t="shared" si="202"/>
        <v>528</v>
      </c>
      <c r="BF279" s="1622">
        <f t="shared" si="203"/>
        <v>506</v>
      </c>
      <c r="BG279" s="2648">
        <f t="shared" si="204"/>
        <v>22</v>
      </c>
      <c r="BH279" s="1633"/>
      <c r="BI279" s="1633"/>
      <c r="BJ279" s="1633"/>
      <c r="BK279" s="1633"/>
      <c r="BL279" s="1633"/>
      <c r="BM279" s="1633"/>
      <c r="BN279" s="1633"/>
      <c r="BO279" s="1633"/>
      <c r="BP279" s="1633"/>
      <c r="BQ279" s="1633"/>
      <c r="BR279" s="1633"/>
      <c r="BS279" s="1633"/>
      <c r="BT279" s="1633"/>
      <c r="BU279" s="1633"/>
      <c r="BV279" s="1633"/>
      <c r="BW279" s="1633"/>
      <c r="BX279" s="1633"/>
      <c r="BY279" s="1633"/>
      <c r="BZ279" s="1633"/>
      <c r="CA279" s="1633"/>
      <c r="CB279" s="1633"/>
      <c r="CC279" s="1633"/>
      <c r="CD279" s="1633"/>
      <c r="CE279" s="1633"/>
      <c r="CF279" s="1633"/>
      <c r="CG279" s="1633"/>
      <c r="CH279" s="1633"/>
      <c r="CI279" s="1633"/>
      <c r="CJ279" s="1633"/>
      <c r="CK279" s="1633"/>
      <c r="CL279" s="1633"/>
      <c r="CM279" s="1633"/>
      <c r="CN279" s="1633"/>
      <c r="CO279" s="1633"/>
      <c r="CP279" s="1633"/>
      <c r="CQ279" s="1633"/>
      <c r="CR279" s="1633"/>
      <c r="CS279" s="1633"/>
      <c r="CT279" s="1633"/>
      <c r="CU279" s="1633"/>
      <c r="CV279" s="1633"/>
      <c r="CW279" s="1633"/>
      <c r="CX279" s="1633"/>
      <c r="CY279" s="1633"/>
      <c r="CZ279" s="1633"/>
      <c r="DA279" s="1633"/>
      <c r="DB279" s="1633"/>
      <c r="DC279" s="1633"/>
      <c r="DD279" s="1633"/>
      <c r="DE279" s="1633"/>
      <c r="DF279" s="1633"/>
      <c r="DG279" s="1633"/>
      <c r="DH279" s="1633"/>
      <c r="DI279" s="1633"/>
      <c r="DJ279" s="1633"/>
      <c r="DK279" s="1633"/>
      <c r="DL279" s="1633"/>
      <c r="DM279" s="1633"/>
      <c r="DN279" s="1633"/>
      <c r="DO279" s="1633"/>
      <c r="DP279" s="1633"/>
      <c r="DQ279" s="1633"/>
      <c r="DR279" s="1633"/>
      <c r="DS279" s="1633"/>
      <c r="DT279" s="1633"/>
      <c r="DU279" s="1633"/>
      <c r="DV279" s="1633"/>
      <c r="DW279" s="1633"/>
      <c r="DX279" s="1633"/>
      <c r="DY279" s="1633"/>
      <c r="DZ279" s="1633"/>
      <c r="EA279" s="1633"/>
      <c r="EB279" s="1633"/>
      <c r="EC279" s="1633"/>
      <c r="ED279" s="1633"/>
      <c r="EE279" s="1633"/>
      <c r="EF279" s="1633"/>
      <c r="EG279" s="1633"/>
      <c r="EH279" s="1633"/>
      <c r="EI279" s="1633"/>
      <c r="EJ279" s="1633"/>
      <c r="EK279" s="1633"/>
      <c r="EL279" s="1633"/>
      <c r="EM279" s="1633"/>
      <c r="EN279" s="1633"/>
      <c r="EO279" s="1633"/>
      <c r="EP279" s="1633"/>
      <c r="EQ279" s="1633"/>
      <c r="ER279" s="1633"/>
      <c r="ES279" s="1633"/>
      <c r="ET279" s="1633"/>
      <c r="EU279" s="1633"/>
      <c r="EV279" s="1633"/>
      <c r="EW279" s="1633"/>
      <c r="EX279" s="1633"/>
      <c r="EY279" s="1633"/>
      <c r="EZ279" s="1633"/>
      <c r="FA279" s="1633"/>
      <c r="FB279" s="1633"/>
      <c r="FC279" s="1633"/>
      <c r="FD279" s="1633"/>
      <c r="FE279" s="1633"/>
      <c r="FF279" s="1633"/>
      <c r="FG279" s="1633"/>
      <c r="FH279" s="1633"/>
      <c r="FI279" s="1633"/>
      <c r="FJ279" s="1633"/>
      <c r="FK279" s="1633"/>
      <c r="FL279" s="1633"/>
      <c r="FM279" s="1633"/>
      <c r="FN279" s="1633"/>
      <c r="FO279" s="1633"/>
      <c r="FP279" s="1633"/>
      <c r="FQ279" s="1633"/>
      <c r="FR279" s="1633"/>
      <c r="FS279" s="1633"/>
      <c r="FT279" s="1633"/>
      <c r="FU279" s="1633"/>
      <c r="FV279" s="1633"/>
      <c r="FW279" s="1633"/>
      <c r="FX279" s="1633"/>
      <c r="FY279" s="1633"/>
      <c r="FZ279" s="1633"/>
      <c r="GA279" s="1633"/>
      <c r="GB279" s="1633"/>
      <c r="GC279" s="1633"/>
      <c r="GD279" s="1633"/>
      <c r="GE279" s="1633"/>
      <c r="GF279" s="1633"/>
      <c r="GG279" s="1633"/>
      <c r="GH279" s="1633"/>
      <c r="GI279" s="1633"/>
      <c r="GJ279" s="1633"/>
      <c r="GK279" s="1633"/>
      <c r="GL279" s="1633"/>
      <c r="GM279" s="1633"/>
      <c r="GN279" s="1633"/>
      <c r="GO279" s="1633"/>
      <c r="GP279" s="1633"/>
      <c r="GQ279" s="1633"/>
      <c r="GR279" s="1633"/>
      <c r="GS279" s="1633"/>
      <c r="GT279" s="1633"/>
      <c r="GU279" s="1633"/>
      <c r="GV279" s="1633"/>
      <c r="GW279" s="1633"/>
      <c r="GX279" s="1633"/>
      <c r="GY279" s="1633"/>
      <c r="GZ279" s="1633"/>
      <c r="HA279" s="1633"/>
      <c r="HB279" s="1633"/>
      <c r="HC279" s="1633"/>
      <c r="HD279" s="1633"/>
      <c r="HE279" s="1633"/>
      <c r="HF279" s="1633"/>
      <c r="HG279" s="1633"/>
      <c r="HH279" s="1633"/>
      <c r="HI279" s="1633"/>
      <c r="HJ279" s="1633"/>
      <c r="HK279" s="1633"/>
      <c r="HL279" s="1633"/>
      <c r="HM279" s="1633"/>
      <c r="HN279" s="1633"/>
      <c r="HO279" s="1633"/>
      <c r="HP279" s="1633"/>
      <c r="HQ279" s="1633"/>
      <c r="HR279" s="1633"/>
      <c r="HS279" s="1633"/>
      <c r="HT279" s="1633"/>
      <c r="HU279" s="1633"/>
      <c r="HV279" s="1633"/>
      <c r="HW279" s="1633"/>
      <c r="HX279" s="1633"/>
      <c r="HY279" s="1633"/>
      <c r="HZ279" s="1633"/>
      <c r="IA279" s="1633"/>
      <c r="IB279" s="1633"/>
      <c r="IC279" s="1633"/>
      <c r="ID279" s="1633"/>
      <c r="IE279" s="1633"/>
      <c r="IF279" s="1633"/>
      <c r="IG279" s="1633"/>
      <c r="IH279" s="1633"/>
      <c r="II279" s="1633"/>
      <c r="IJ279" s="1633"/>
      <c r="IK279" s="1633"/>
      <c r="IL279" s="1633"/>
      <c r="IM279" s="1633"/>
      <c r="IN279" s="1633"/>
      <c r="IO279" s="1633"/>
      <c r="IP279" s="1633"/>
      <c r="IQ279" s="1633"/>
      <c r="IR279" s="1633"/>
      <c r="IS279" s="1633"/>
      <c r="IT279" s="1633"/>
      <c r="IU279" s="1633"/>
      <c r="IV279" s="1633"/>
      <c r="IW279" s="1633"/>
      <c r="IX279" s="1633"/>
      <c r="IY279" s="1633"/>
      <c r="IZ279" s="1633"/>
      <c r="JA279" s="1633"/>
      <c r="JB279" s="1633"/>
      <c r="JC279" s="1633"/>
      <c r="JD279" s="1633"/>
      <c r="JE279" s="1633"/>
      <c r="JF279" s="1633"/>
      <c r="JG279" s="1633"/>
      <c r="JH279" s="1633"/>
      <c r="JI279" s="1633"/>
      <c r="JJ279" s="1633"/>
      <c r="JK279" s="1633"/>
      <c r="JL279" s="1633"/>
      <c r="JM279" s="1633"/>
      <c r="JN279" s="1633"/>
      <c r="JO279" s="1633"/>
      <c r="JP279" s="1633"/>
      <c r="JQ279" s="1633"/>
      <c r="JR279" s="1633"/>
      <c r="JS279" s="1633"/>
      <c r="JT279" s="1633"/>
      <c r="JU279" s="1633"/>
      <c r="JV279" s="1633"/>
      <c r="JW279" s="1633"/>
      <c r="JX279" s="1633"/>
      <c r="JY279" s="1633"/>
      <c r="JZ279" s="1633"/>
      <c r="KA279" s="1633"/>
      <c r="KB279" s="1633"/>
      <c r="KC279" s="1633"/>
      <c r="KD279" s="1633"/>
      <c r="KE279" s="1633"/>
      <c r="KF279" s="1633"/>
      <c r="KG279" s="1633"/>
      <c r="KH279" s="1633"/>
      <c r="KI279" s="1633"/>
      <c r="KJ279" s="1633"/>
      <c r="KK279" s="1633"/>
      <c r="KL279" s="1633"/>
      <c r="KM279" s="1633"/>
      <c r="KN279" s="1633"/>
      <c r="KO279" s="1633"/>
      <c r="KP279" s="1633"/>
      <c r="KQ279" s="1633"/>
      <c r="KR279" s="1633"/>
      <c r="KS279" s="1633"/>
      <c r="KT279" s="1633"/>
      <c r="KU279" s="1633"/>
      <c r="KV279" s="1633"/>
      <c r="KW279" s="1633"/>
      <c r="KX279" s="1633"/>
      <c r="KY279" s="1633"/>
      <c r="KZ279" s="1633"/>
      <c r="LA279" s="1633"/>
      <c r="LB279" s="1633"/>
      <c r="LC279" s="1633"/>
      <c r="LD279" s="1633"/>
      <c r="LE279" s="1633"/>
      <c r="LF279" s="1633"/>
      <c r="LG279" s="1633"/>
      <c r="LH279" s="1633"/>
      <c r="LI279" s="1633"/>
      <c r="LJ279" s="1633"/>
      <c r="LK279" s="1633"/>
      <c r="LL279" s="1633"/>
      <c r="LM279" s="1633"/>
      <c r="LN279" s="1633"/>
      <c r="LO279" s="1642"/>
      <c r="LP279" s="1642"/>
      <c r="LQ279" s="1642"/>
      <c r="LR279" s="1642"/>
      <c r="LS279" s="1642"/>
      <c r="LT279" s="1642"/>
      <c r="LU279" s="1642"/>
      <c r="LV279" s="1643"/>
    </row>
    <row r="280" s="2140" customFormat="1" ht="47" customHeight="1" spans="1:334">
      <c r="A280" s="2417">
        <v>45855</v>
      </c>
      <c r="B280" s="1500" t="s">
        <v>173</v>
      </c>
      <c r="C280" s="1501" t="s">
        <v>98</v>
      </c>
      <c r="D280" s="1502">
        <v>4500174189</v>
      </c>
      <c r="E280" s="2253" t="s">
        <v>2526</v>
      </c>
      <c r="F280" s="1502" t="s">
        <v>2527</v>
      </c>
      <c r="G280" s="1505" t="s">
        <v>1859</v>
      </c>
      <c r="H280" s="1505" t="s">
        <v>1859</v>
      </c>
      <c r="I280" s="1532" t="s">
        <v>1861</v>
      </c>
      <c r="J280" s="1522">
        <v>5280</v>
      </c>
      <c r="K280" s="1534">
        <v>12</v>
      </c>
      <c r="L280" s="1534">
        <v>2640</v>
      </c>
      <c r="M280" s="1535">
        <f t="shared" si="177"/>
        <v>2</v>
      </c>
      <c r="N280" s="1536">
        <v>45922</v>
      </c>
      <c r="O280" s="1536">
        <f>N280-2</f>
        <v>45920</v>
      </c>
      <c r="P280" s="1537" t="s">
        <v>1235</v>
      </c>
      <c r="Q280" s="1562" t="s">
        <v>78</v>
      </c>
      <c r="R280" s="2722">
        <v>5280</v>
      </c>
      <c r="S280" s="2722">
        <f t="shared" si="173"/>
        <v>0</v>
      </c>
      <c r="T280" s="2722"/>
      <c r="U280" s="2722" t="s">
        <v>829</v>
      </c>
      <c r="V280" s="1532" t="s">
        <v>1246</v>
      </c>
      <c r="W280" s="1532" t="s">
        <v>111</v>
      </c>
      <c r="X280" s="1565" t="s">
        <v>2163</v>
      </c>
      <c r="Y280" s="1589" t="s">
        <v>88</v>
      </c>
      <c r="Z280" s="1589" t="s">
        <v>2394</v>
      </c>
      <c r="AA280" s="1589" t="s">
        <v>2395</v>
      </c>
      <c r="AB280" s="1589" t="s">
        <v>745</v>
      </c>
      <c r="AC280" s="1580" t="s">
        <v>2166</v>
      </c>
      <c r="AD280" s="1590" t="s">
        <v>181</v>
      </c>
      <c r="AE280" s="2277">
        <v>1510.51</v>
      </c>
      <c r="AF280" s="2278">
        <f t="shared" si="205"/>
        <v>3021.02</v>
      </c>
      <c r="AG280" s="1504" t="s">
        <v>2528</v>
      </c>
      <c r="AH280" s="1609" t="s">
        <v>81</v>
      </c>
      <c r="AI280" s="2710"/>
      <c r="AJ280" s="2626">
        <v>10</v>
      </c>
      <c r="AK280" s="2627">
        <f t="shared" si="178"/>
        <v>5280</v>
      </c>
      <c r="AL280" s="2627"/>
      <c r="AM280" s="2627"/>
      <c r="AN280" s="2627"/>
      <c r="AO280" s="2627"/>
      <c r="AP280" s="2627">
        <f t="shared" si="206"/>
        <v>440</v>
      </c>
      <c r="AQ280" s="2641"/>
      <c r="AR280" s="1610"/>
      <c r="AS280" s="1610" t="s">
        <v>63</v>
      </c>
      <c r="AT280" s="1610">
        <f t="shared" si="192"/>
        <v>5280</v>
      </c>
      <c r="AU280" s="1610"/>
      <c r="AV280" s="1622">
        <f t="shared" si="193"/>
        <v>528</v>
      </c>
      <c r="AW280" s="1622">
        <f t="shared" si="194"/>
        <v>528</v>
      </c>
      <c r="AX280" s="1622">
        <f t="shared" si="195"/>
        <v>528</v>
      </c>
      <c r="AY280" s="1622">
        <f t="shared" si="196"/>
        <v>528</v>
      </c>
      <c r="AZ280" s="1622">
        <f t="shared" si="197"/>
        <v>528</v>
      </c>
      <c r="BA280" s="1622">
        <f t="shared" si="198"/>
        <v>528</v>
      </c>
      <c r="BB280" s="1622">
        <f t="shared" si="199"/>
        <v>528</v>
      </c>
      <c r="BC280" s="1622">
        <f t="shared" si="200"/>
        <v>528</v>
      </c>
      <c r="BD280" s="1622">
        <f t="shared" si="201"/>
        <v>528</v>
      </c>
      <c r="BE280" s="1622">
        <f t="shared" si="202"/>
        <v>528</v>
      </c>
      <c r="BF280" s="1622">
        <f t="shared" si="203"/>
        <v>506</v>
      </c>
      <c r="BG280" s="2648">
        <f t="shared" si="204"/>
        <v>22</v>
      </c>
      <c r="BH280" s="1633"/>
      <c r="BI280" s="1633"/>
      <c r="BJ280" s="1633"/>
      <c r="BK280" s="1633"/>
      <c r="BL280" s="1633"/>
      <c r="BM280" s="1633"/>
      <c r="BN280" s="1633"/>
      <c r="BO280" s="1633"/>
      <c r="BP280" s="1633"/>
      <c r="BQ280" s="1633"/>
      <c r="BR280" s="1633"/>
      <c r="BS280" s="1633"/>
      <c r="BT280" s="1633"/>
      <c r="BU280" s="1633"/>
      <c r="BV280" s="1633"/>
      <c r="BW280" s="1633"/>
      <c r="BX280" s="1633"/>
      <c r="BY280" s="1633"/>
      <c r="BZ280" s="1633"/>
      <c r="CA280" s="1633"/>
      <c r="CB280" s="1633"/>
      <c r="CC280" s="1633"/>
      <c r="CD280" s="1633"/>
      <c r="CE280" s="1633"/>
      <c r="CF280" s="1633"/>
      <c r="CG280" s="1633"/>
      <c r="CH280" s="1633"/>
      <c r="CI280" s="1633"/>
      <c r="CJ280" s="1633"/>
      <c r="CK280" s="1633"/>
      <c r="CL280" s="1633"/>
      <c r="CM280" s="1633"/>
      <c r="CN280" s="1633"/>
      <c r="CO280" s="1633"/>
      <c r="CP280" s="1633"/>
      <c r="CQ280" s="1633"/>
      <c r="CR280" s="1633"/>
      <c r="CS280" s="1633"/>
      <c r="CT280" s="1633"/>
      <c r="CU280" s="1633"/>
      <c r="CV280" s="1633"/>
      <c r="CW280" s="1633"/>
      <c r="CX280" s="1633"/>
      <c r="CY280" s="1633"/>
      <c r="CZ280" s="1633"/>
      <c r="DA280" s="1633"/>
      <c r="DB280" s="1633"/>
      <c r="DC280" s="1633"/>
      <c r="DD280" s="1633"/>
      <c r="DE280" s="1633"/>
      <c r="DF280" s="1633"/>
      <c r="DG280" s="1633"/>
      <c r="DH280" s="1633"/>
      <c r="DI280" s="1633"/>
      <c r="DJ280" s="1633"/>
      <c r="DK280" s="1633"/>
      <c r="DL280" s="1633"/>
      <c r="DM280" s="1633"/>
      <c r="DN280" s="1633"/>
      <c r="DO280" s="1633"/>
      <c r="DP280" s="1633"/>
      <c r="DQ280" s="1633"/>
      <c r="DR280" s="1633"/>
      <c r="DS280" s="1633"/>
      <c r="DT280" s="1633"/>
      <c r="DU280" s="1633"/>
      <c r="DV280" s="1633"/>
      <c r="DW280" s="1633"/>
      <c r="DX280" s="1633"/>
      <c r="DY280" s="1633"/>
      <c r="DZ280" s="1633"/>
      <c r="EA280" s="1633"/>
      <c r="EB280" s="1633"/>
      <c r="EC280" s="1633"/>
      <c r="ED280" s="1633"/>
      <c r="EE280" s="1633"/>
      <c r="EF280" s="1633"/>
      <c r="EG280" s="1633"/>
      <c r="EH280" s="1633"/>
      <c r="EI280" s="1633"/>
      <c r="EJ280" s="1633"/>
      <c r="EK280" s="1633"/>
      <c r="EL280" s="1633"/>
      <c r="EM280" s="1633"/>
      <c r="EN280" s="1633"/>
      <c r="EO280" s="1633"/>
      <c r="EP280" s="1633"/>
      <c r="EQ280" s="1633"/>
      <c r="ER280" s="1633"/>
      <c r="ES280" s="1633"/>
      <c r="ET280" s="1633"/>
      <c r="EU280" s="1633"/>
      <c r="EV280" s="1633"/>
      <c r="EW280" s="1633"/>
      <c r="EX280" s="1633"/>
      <c r="EY280" s="1633"/>
      <c r="EZ280" s="1633"/>
      <c r="FA280" s="1633"/>
      <c r="FB280" s="1633"/>
      <c r="FC280" s="1633"/>
      <c r="FD280" s="1633"/>
      <c r="FE280" s="1633"/>
      <c r="FF280" s="1633"/>
      <c r="FG280" s="1633"/>
      <c r="FH280" s="1633"/>
      <c r="FI280" s="1633"/>
      <c r="FJ280" s="1633"/>
      <c r="FK280" s="1633"/>
      <c r="FL280" s="1633"/>
      <c r="FM280" s="1633"/>
      <c r="FN280" s="1633"/>
      <c r="FO280" s="1633"/>
      <c r="FP280" s="1633"/>
      <c r="FQ280" s="1633"/>
      <c r="FR280" s="1633"/>
      <c r="FS280" s="1633"/>
      <c r="FT280" s="1633"/>
      <c r="FU280" s="1633"/>
      <c r="FV280" s="1633"/>
      <c r="FW280" s="1633"/>
      <c r="FX280" s="1633"/>
      <c r="FY280" s="1633"/>
      <c r="FZ280" s="1633"/>
      <c r="GA280" s="1633"/>
      <c r="GB280" s="1633"/>
      <c r="GC280" s="1633"/>
      <c r="GD280" s="1633"/>
      <c r="GE280" s="1633"/>
      <c r="GF280" s="1633"/>
      <c r="GG280" s="1633"/>
      <c r="GH280" s="1633"/>
      <c r="GI280" s="1633"/>
      <c r="GJ280" s="1633"/>
      <c r="GK280" s="1633"/>
      <c r="GL280" s="1633"/>
      <c r="GM280" s="1633"/>
      <c r="GN280" s="1633"/>
      <c r="GO280" s="1633"/>
      <c r="GP280" s="1633"/>
      <c r="GQ280" s="1633"/>
      <c r="GR280" s="1633"/>
      <c r="GS280" s="1633"/>
      <c r="GT280" s="1633"/>
      <c r="GU280" s="1633"/>
      <c r="GV280" s="1633"/>
      <c r="GW280" s="1633"/>
      <c r="GX280" s="1633"/>
      <c r="GY280" s="1633"/>
      <c r="GZ280" s="1633"/>
      <c r="HA280" s="1633"/>
      <c r="HB280" s="1633"/>
      <c r="HC280" s="1633"/>
      <c r="HD280" s="1633"/>
      <c r="HE280" s="1633"/>
      <c r="HF280" s="1633"/>
      <c r="HG280" s="1633"/>
      <c r="HH280" s="1633"/>
      <c r="HI280" s="1633"/>
      <c r="HJ280" s="1633"/>
      <c r="HK280" s="1633"/>
      <c r="HL280" s="1633"/>
      <c r="HM280" s="1633"/>
      <c r="HN280" s="1633"/>
      <c r="HO280" s="1633"/>
      <c r="HP280" s="1633"/>
      <c r="HQ280" s="1633"/>
      <c r="HR280" s="1633"/>
      <c r="HS280" s="1633"/>
      <c r="HT280" s="1633"/>
      <c r="HU280" s="1633"/>
      <c r="HV280" s="1633"/>
      <c r="HW280" s="1633"/>
      <c r="HX280" s="1633"/>
      <c r="HY280" s="1633"/>
      <c r="HZ280" s="1633"/>
      <c r="IA280" s="1633"/>
      <c r="IB280" s="1633"/>
      <c r="IC280" s="1633"/>
      <c r="ID280" s="1633"/>
      <c r="IE280" s="1633"/>
      <c r="IF280" s="1633"/>
      <c r="IG280" s="1633"/>
      <c r="IH280" s="1633"/>
      <c r="II280" s="1633"/>
      <c r="IJ280" s="1633"/>
      <c r="IK280" s="1633"/>
      <c r="IL280" s="1633"/>
      <c r="IM280" s="1633"/>
      <c r="IN280" s="1633"/>
      <c r="IO280" s="1633"/>
      <c r="IP280" s="1633"/>
      <c r="IQ280" s="1633"/>
      <c r="IR280" s="1633"/>
      <c r="IS280" s="1633"/>
      <c r="IT280" s="1633"/>
      <c r="IU280" s="1633"/>
      <c r="IV280" s="1633"/>
      <c r="IW280" s="1633"/>
      <c r="IX280" s="1633"/>
      <c r="IY280" s="1633"/>
      <c r="IZ280" s="1633"/>
      <c r="JA280" s="1633"/>
      <c r="JB280" s="1633"/>
      <c r="JC280" s="1633"/>
      <c r="JD280" s="1633"/>
      <c r="JE280" s="1633"/>
      <c r="JF280" s="1633"/>
      <c r="JG280" s="1633"/>
      <c r="JH280" s="1633"/>
      <c r="JI280" s="1633"/>
      <c r="JJ280" s="1633"/>
      <c r="JK280" s="1633"/>
      <c r="JL280" s="1633"/>
      <c r="JM280" s="1633"/>
      <c r="JN280" s="1633"/>
      <c r="JO280" s="1633"/>
      <c r="JP280" s="1633"/>
      <c r="JQ280" s="1633"/>
      <c r="JR280" s="1633"/>
      <c r="JS280" s="1633"/>
      <c r="JT280" s="1633"/>
      <c r="JU280" s="1633"/>
      <c r="JV280" s="1633"/>
      <c r="JW280" s="1633"/>
      <c r="JX280" s="1633"/>
      <c r="JY280" s="1633"/>
      <c r="JZ280" s="1633"/>
      <c r="KA280" s="1633"/>
      <c r="KB280" s="1633"/>
      <c r="KC280" s="1633"/>
      <c r="KD280" s="1633"/>
      <c r="KE280" s="1633"/>
      <c r="KF280" s="1633"/>
      <c r="KG280" s="1633"/>
      <c r="KH280" s="1633"/>
      <c r="KI280" s="1633"/>
      <c r="KJ280" s="1633"/>
      <c r="KK280" s="1633"/>
      <c r="KL280" s="1633"/>
      <c r="KM280" s="1633"/>
      <c r="KN280" s="1633"/>
      <c r="KO280" s="1633"/>
      <c r="KP280" s="1633"/>
      <c r="KQ280" s="1633"/>
      <c r="KR280" s="1633"/>
      <c r="KS280" s="1633"/>
      <c r="KT280" s="1633"/>
      <c r="KU280" s="1633"/>
      <c r="KV280" s="1633"/>
      <c r="KW280" s="1633"/>
      <c r="KX280" s="1633"/>
      <c r="KY280" s="1633"/>
      <c r="KZ280" s="1633"/>
      <c r="LA280" s="1633"/>
      <c r="LB280" s="1633"/>
      <c r="LC280" s="1633"/>
      <c r="LD280" s="1633"/>
      <c r="LE280" s="1633"/>
      <c r="LF280" s="1633"/>
      <c r="LG280" s="1633"/>
      <c r="LH280" s="1633"/>
      <c r="LI280" s="1633"/>
      <c r="LJ280" s="1633"/>
      <c r="LK280" s="1633"/>
      <c r="LL280" s="1633"/>
      <c r="LM280" s="1633"/>
      <c r="LN280" s="1633"/>
      <c r="LO280" s="1642"/>
      <c r="LP280" s="1642"/>
      <c r="LQ280" s="1642"/>
      <c r="LR280" s="1642"/>
      <c r="LS280" s="1642"/>
      <c r="LT280" s="1642"/>
      <c r="LU280" s="1642"/>
      <c r="LV280" s="1643"/>
    </row>
    <row r="281" s="2140" customFormat="1" ht="47" customHeight="1" spans="1:334">
      <c r="A281" s="2417">
        <v>45855</v>
      </c>
      <c r="B281" s="1500" t="s">
        <v>173</v>
      </c>
      <c r="C281" s="1501" t="s">
        <v>98</v>
      </c>
      <c r="D281" s="1502">
        <v>4500174189</v>
      </c>
      <c r="E281" s="2253" t="s">
        <v>2529</v>
      </c>
      <c r="F281" s="1502" t="s">
        <v>2530</v>
      </c>
      <c r="G281" s="1505" t="s">
        <v>1859</v>
      </c>
      <c r="H281" s="1505" t="s">
        <v>1859</v>
      </c>
      <c r="I281" s="1532" t="s">
        <v>1861</v>
      </c>
      <c r="J281" s="1522">
        <v>5280</v>
      </c>
      <c r="K281" s="1534">
        <v>12</v>
      </c>
      <c r="L281" s="1534">
        <v>2640</v>
      </c>
      <c r="M281" s="1535">
        <f t="shared" si="177"/>
        <v>2</v>
      </c>
      <c r="N281" s="1536">
        <v>45922</v>
      </c>
      <c r="O281" s="2307">
        <v>45919</v>
      </c>
      <c r="P281" s="1537" t="s">
        <v>1235</v>
      </c>
      <c r="Q281" s="1562" t="s">
        <v>78</v>
      </c>
      <c r="R281" s="2722">
        <v>5280</v>
      </c>
      <c r="S281" s="2722">
        <f t="shared" si="173"/>
        <v>0</v>
      </c>
      <c r="T281" s="2722"/>
      <c r="U281" s="2722" t="s">
        <v>829</v>
      </c>
      <c r="V281" s="1532"/>
      <c r="W281" s="1532" t="s">
        <v>111</v>
      </c>
      <c r="X281" s="1565" t="s">
        <v>2163</v>
      </c>
      <c r="Y281" s="1589" t="s">
        <v>88</v>
      </c>
      <c r="Z281" s="1589" t="s">
        <v>2394</v>
      </c>
      <c r="AA281" s="1589" t="s">
        <v>2395</v>
      </c>
      <c r="AB281" s="1589" t="s">
        <v>745</v>
      </c>
      <c r="AC281" s="1580" t="s">
        <v>2166</v>
      </c>
      <c r="AD281" s="1590" t="s">
        <v>181</v>
      </c>
      <c r="AE281" s="2277">
        <v>1510.51</v>
      </c>
      <c r="AF281" s="2278">
        <f t="shared" si="205"/>
        <v>3021.02</v>
      </c>
      <c r="AG281" s="1504" t="s">
        <v>2531</v>
      </c>
      <c r="AH281" s="1609" t="s">
        <v>81</v>
      </c>
      <c r="AI281" s="2710"/>
      <c r="AJ281" s="2626">
        <v>10</v>
      </c>
      <c r="AK281" s="2627">
        <f t="shared" si="178"/>
        <v>5280</v>
      </c>
      <c r="AL281" s="2627"/>
      <c r="AM281" s="2627"/>
      <c r="AN281" s="2627"/>
      <c r="AO281" s="2627"/>
      <c r="AP281" s="2627">
        <f t="shared" si="206"/>
        <v>440</v>
      </c>
      <c r="AQ281" s="2641"/>
      <c r="AR281" s="1610"/>
      <c r="AS281" s="1610" t="s">
        <v>63</v>
      </c>
      <c r="AT281" s="1610">
        <f t="shared" si="192"/>
        <v>5280</v>
      </c>
      <c r="AU281" s="1610"/>
      <c r="AV281" s="1622">
        <f t="shared" si="193"/>
        <v>528</v>
      </c>
      <c r="AW281" s="1622">
        <f t="shared" si="194"/>
        <v>528</v>
      </c>
      <c r="AX281" s="1622">
        <f t="shared" si="195"/>
        <v>528</v>
      </c>
      <c r="AY281" s="1622">
        <f t="shared" si="196"/>
        <v>528</v>
      </c>
      <c r="AZ281" s="1622">
        <f t="shared" si="197"/>
        <v>528</v>
      </c>
      <c r="BA281" s="1622">
        <f t="shared" si="198"/>
        <v>528</v>
      </c>
      <c r="BB281" s="1622">
        <f t="shared" si="199"/>
        <v>528</v>
      </c>
      <c r="BC281" s="1622">
        <f t="shared" si="200"/>
        <v>528</v>
      </c>
      <c r="BD281" s="1622">
        <f t="shared" si="201"/>
        <v>528</v>
      </c>
      <c r="BE281" s="1622">
        <f t="shared" si="202"/>
        <v>528</v>
      </c>
      <c r="BF281" s="1622">
        <f t="shared" si="203"/>
        <v>506</v>
      </c>
      <c r="BG281" s="2648">
        <f t="shared" si="204"/>
        <v>22</v>
      </c>
      <c r="BH281" s="1633"/>
      <c r="BI281" s="1633"/>
      <c r="BJ281" s="1633"/>
      <c r="BK281" s="1633"/>
      <c r="BL281" s="1633"/>
      <c r="BM281" s="1633"/>
      <c r="BN281" s="1633"/>
      <c r="BO281" s="1633"/>
      <c r="BP281" s="1633"/>
      <c r="BQ281" s="1633"/>
      <c r="BR281" s="1633"/>
      <c r="BS281" s="1633"/>
      <c r="BT281" s="1633"/>
      <c r="BU281" s="1633"/>
      <c r="BV281" s="1633"/>
      <c r="BW281" s="1633"/>
      <c r="BX281" s="1633"/>
      <c r="BY281" s="1633"/>
      <c r="BZ281" s="1633"/>
      <c r="CA281" s="1633"/>
      <c r="CB281" s="1633"/>
      <c r="CC281" s="1633"/>
      <c r="CD281" s="1633"/>
      <c r="CE281" s="1633"/>
      <c r="CF281" s="1633"/>
      <c r="CG281" s="1633"/>
      <c r="CH281" s="1633"/>
      <c r="CI281" s="1633"/>
      <c r="CJ281" s="1633"/>
      <c r="CK281" s="1633"/>
      <c r="CL281" s="1633"/>
      <c r="CM281" s="1633"/>
      <c r="CN281" s="1633"/>
      <c r="CO281" s="1633"/>
      <c r="CP281" s="1633"/>
      <c r="CQ281" s="1633"/>
      <c r="CR281" s="1633"/>
      <c r="CS281" s="1633"/>
      <c r="CT281" s="1633"/>
      <c r="CU281" s="1633"/>
      <c r="CV281" s="1633"/>
      <c r="CW281" s="1633"/>
      <c r="CX281" s="1633"/>
      <c r="CY281" s="1633"/>
      <c r="CZ281" s="1633"/>
      <c r="DA281" s="1633"/>
      <c r="DB281" s="1633"/>
      <c r="DC281" s="1633"/>
      <c r="DD281" s="1633"/>
      <c r="DE281" s="1633"/>
      <c r="DF281" s="1633"/>
      <c r="DG281" s="1633"/>
      <c r="DH281" s="1633"/>
      <c r="DI281" s="1633"/>
      <c r="DJ281" s="1633"/>
      <c r="DK281" s="1633"/>
      <c r="DL281" s="1633"/>
      <c r="DM281" s="1633"/>
      <c r="DN281" s="1633"/>
      <c r="DO281" s="1633"/>
      <c r="DP281" s="1633"/>
      <c r="DQ281" s="1633"/>
      <c r="DR281" s="1633"/>
      <c r="DS281" s="1633"/>
      <c r="DT281" s="1633"/>
      <c r="DU281" s="1633"/>
      <c r="DV281" s="1633"/>
      <c r="DW281" s="1633"/>
      <c r="DX281" s="1633"/>
      <c r="DY281" s="1633"/>
      <c r="DZ281" s="1633"/>
      <c r="EA281" s="1633"/>
      <c r="EB281" s="1633"/>
      <c r="EC281" s="1633"/>
      <c r="ED281" s="1633"/>
      <c r="EE281" s="1633"/>
      <c r="EF281" s="1633"/>
      <c r="EG281" s="1633"/>
      <c r="EH281" s="1633"/>
      <c r="EI281" s="1633"/>
      <c r="EJ281" s="1633"/>
      <c r="EK281" s="1633"/>
      <c r="EL281" s="1633"/>
      <c r="EM281" s="1633"/>
      <c r="EN281" s="1633"/>
      <c r="EO281" s="1633"/>
      <c r="EP281" s="1633"/>
      <c r="EQ281" s="1633"/>
      <c r="ER281" s="1633"/>
      <c r="ES281" s="1633"/>
      <c r="ET281" s="1633"/>
      <c r="EU281" s="1633"/>
      <c r="EV281" s="1633"/>
      <c r="EW281" s="1633"/>
      <c r="EX281" s="1633"/>
      <c r="EY281" s="1633"/>
      <c r="EZ281" s="1633"/>
      <c r="FA281" s="1633"/>
      <c r="FB281" s="1633"/>
      <c r="FC281" s="1633"/>
      <c r="FD281" s="1633"/>
      <c r="FE281" s="1633"/>
      <c r="FF281" s="1633"/>
      <c r="FG281" s="1633"/>
      <c r="FH281" s="1633"/>
      <c r="FI281" s="1633"/>
      <c r="FJ281" s="1633"/>
      <c r="FK281" s="1633"/>
      <c r="FL281" s="1633"/>
      <c r="FM281" s="1633"/>
      <c r="FN281" s="1633"/>
      <c r="FO281" s="1633"/>
      <c r="FP281" s="1633"/>
      <c r="FQ281" s="1633"/>
      <c r="FR281" s="1633"/>
      <c r="FS281" s="1633"/>
      <c r="FT281" s="1633"/>
      <c r="FU281" s="1633"/>
      <c r="FV281" s="1633"/>
      <c r="FW281" s="1633"/>
      <c r="FX281" s="1633"/>
      <c r="FY281" s="1633"/>
      <c r="FZ281" s="1633"/>
      <c r="GA281" s="1633"/>
      <c r="GB281" s="1633"/>
      <c r="GC281" s="1633"/>
      <c r="GD281" s="1633"/>
      <c r="GE281" s="1633"/>
      <c r="GF281" s="1633"/>
      <c r="GG281" s="1633"/>
      <c r="GH281" s="1633"/>
      <c r="GI281" s="1633"/>
      <c r="GJ281" s="1633"/>
      <c r="GK281" s="1633"/>
      <c r="GL281" s="1633"/>
      <c r="GM281" s="1633"/>
      <c r="GN281" s="1633"/>
      <c r="GO281" s="1633"/>
      <c r="GP281" s="1633"/>
      <c r="GQ281" s="1633"/>
      <c r="GR281" s="1633"/>
      <c r="GS281" s="1633"/>
      <c r="GT281" s="1633"/>
      <c r="GU281" s="1633"/>
      <c r="GV281" s="1633"/>
      <c r="GW281" s="1633"/>
      <c r="GX281" s="1633"/>
      <c r="GY281" s="1633"/>
      <c r="GZ281" s="1633"/>
      <c r="HA281" s="1633"/>
      <c r="HB281" s="1633"/>
      <c r="HC281" s="1633"/>
      <c r="HD281" s="1633"/>
      <c r="HE281" s="1633"/>
      <c r="HF281" s="1633"/>
      <c r="HG281" s="1633"/>
      <c r="HH281" s="1633"/>
      <c r="HI281" s="1633"/>
      <c r="HJ281" s="1633"/>
      <c r="HK281" s="1633"/>
      <c r="HL281" s="1633"/>
      <c r="HM281" s="1633"/>
      <c r="HN281" s="1633"/>
      <c r="HO281" s="1633"/>
      <c r="HP281" s="1633"/>
      <c r="HQ281" s="1633"/>
      <c r="HR281" s="1633"/>
      <c r="HS281" s="1633"/>
      <c r="HT281" s="1633"/>
      <c r="HU281" s="1633"/>
      <c r="HV281" s="1633"/>
      <c r="HW281" s="1633"/>
      <c r="HX281" s="1633"/>
      <c r="HY281" s="1633"/>
      <c r="HZ281" s="1633"/>
      <c r="IA281" s="1633"/>
      <c r="IB281" s="1633"/>
      <c r="IC281" s="1633"/>
      <c r="ID281" s="1633"/>
      <c r="IE281" s="1633"/>
      <c r="IF281" s="1633"/>
      <c r="IG281" s="1633"/>
      <c r="IH281" s="1633"/>
      <c r="II281" s="1633"/>
      <c r="IJ281" s="1633"/>
      <c r="IK281" s="1633"/>
      <c r="IL281" s="1633"/>
      <c r="IM281" s="1633"/>
      <c r="IN281" s="1633"/>
      <c r="IO281" s="1633"/>
      <c r="IP281" s="1633"/>
      <c r="IQ281" s="1633"/>
      <c r="IR281" s="1633"/>
      <c r="IS281" s="1633"/>
      <c r="IT281" s="1633"/>
      <c r="IU281" s="1633"/>
      <c r="IV281" s="1633"/>
      <c r="IW281" s="1633"/>
      <c r="IX281" s="1633"/>
      <c r="IY281" s="1633"/>
      <c r="IZ281" s="1633"/>
      <c r="JA281" s="1633"/>
      <c r="JB281" s="1633"/>
      <c r="JC281" s="1633"/>
      <c r="JD281" s="1633"/>
      <c r="JE281" s="1633"/>
      <c r="JF281" s="1633"/>
      <c r="JG281" s="1633"/>
      <c r="JH281" s="1633"/>
      <c r="JI281" s="1633"/>
      <c r="JJ281" s="1633"/>
      <c r="JK281" s="1633"/>
      <c r="JL281" s="1633"/>
      <c r="JM281" s="1633"/>
      <c r="JN281" s="1633"/>
      <c r="JO281" s="1633"/>
      <c r="JP281" s="1633"/>
      <c r="JQ281" s="1633"/>
      <c r="JR281" s="1633"/>
      <c r="JS281" s="1633"/>
      <c r="JT281" s="1633"/>
      <c r="JU281" s="1633"/>
      <c r="JV281" s="1633"/>
      <c r="JW281" s="1633"/>
      <c r="JX281" s="1633"/>
      <c r="JY281" s="1633"/>
      <c r="JZ281" s="1633"/>
      <c r="KA281" s="1633"/>
      <c r="KB281" s="1633"/>
      <c r="KC281" s="1633"/>
      <c r="KD281" s="1633"/>
      <c r="KE281" s="1633"/>
      <c r="KF281" s="1633"/>
      <c r="KG281" s="1633"/>
      <c r="KH281" s="1633"/>
      <c r="KI281" s="1633"/>
      <c r="KJ281" s="1633"/>
      <c r="KK281" s="1633"/>
      <c r="KL281" s="1633"/>
      <c r="KM281" s="1633"/>
      <c r="KN281" s="1633"/>
      <c r="KO281" s="1633"/>
      <c r="KP281" s="1633"/>
      <c r="KQ281" s="1633"/>
      <c r="KR281" s="1633"/>
      <c r="KS281" s="1633"/>
      <c r="KT281" s="1633"/>
      <c r="KU281" s="1633"/>
      <c r="KV281" s="1633"/>
      <c r="KW281" s="1633"/>
      <c r="KX281" s="1633"/>
      <c r="KY281" s="1633"/>
      <c r="KZ281" s="1633"/>
      <c r="LA281" s="1633"/>
      <c r="LB281" s="1633"/>
      <c r="LC281" s="1633"/>
      <c r="LD281" s="1633"/>
      <c r="LE281" s="1633"/>
      <c r="LF281" s="1633"/>
      <c r="LG281" s="1633"/>
      <c r="LH281" s="1633"/>
      <c r="LI281" s="1633"/>
      <c r="LJ281" s="1633"/>
      <c r="LK281" s="1633"/>
      <c r="LL281" s="1633"/>
      <c r="LM281" s="1633"/>
      <c r="LN281" s="1633"/>
      <c r="LO281" s="1642"/>
      <c r="LP281" s="1642"/>
      <c r="LQ281" s="1642"/>
      <c r="LR281" s="1642"/>
      <c r="LS281" s="1642"/>
      <c r="LT281" s="1642"/>
      <c r="LU281" s="1642"/>
      <c r="LV281" s="1643"/>
    </row>
    <row r="282" s="2140" customFormat="1" ht="47" customHeight="1" spans="1:334">
      <c r="A282" s="2417">
        <v>45855</v>
      </c>
      <c r="B282" s="1500" t="s">
        <v>173</v>
      </c>
      <c r="C282" s="1501" t="s">
        <v>98</v>
      </c>
      <c r="D282" s="1502">
        <v>4500174189</v>
      </c>
      <c r="E282" s="2253" t="s">
        <v>2532</v>
      </c>
      <c r="F282" s="1502" t="s">
        <v>2533</v>
      </c>
      <c r="G282" s="1505" t="s">
        <v>1859</v>
      </c>
      <c r="H282" s="1505" t="s">
        <v>1859</v>
      </c>
      <c r="I282" s="1532" t="s">
        <v>1861</v>
      </c>
      <c r="J282" s="1522">
        <v>5280</v>
      </c>
      <c r="K282" s="1534">
        <v>12</v>
      </c>
      <c r="L282" s="1534">
        <v>2640</v>
      </c>
      <c r="M282" s="1535">
        <f t="shared" si="177"/>
        <v>2</v>
      </c>
      <c r="N282" s="1536">
        <v>45922</v>
      </c>
      <c r="O282" s="2307">
        <v>45919</v>
      </c>
      <c r="P282" s="1537" t="s">
        <v>1235</v>
      </c>
      <c r="Q282" s="1562" t="s">
        <v>78</v>
      </c>
      <c r="R282" s="2722">
        <v>5280</v>
      </c>
      <c r="S282" s="2722">
        <f t="shared" si="173"/>
        <v>0</v>
      </c>
      <c r="T282" s="2722"/>
      <c r="U282" s="2722" t="s">
        <v>829</v>
      </c>
      <c r="V282" s="1532"/>
      <c r="W282" s="1532" t="s">
        <v>111</v>
      </c>
      <c r="X282" s="1565" t="s">
        <v>2163</v>
      </c>
      <c r="Y282" s="1589" t="s">
        <v>88</v>
      </c>
      <c r="Z282" s="1589" t="s">
        <v>2394</v>
      </c>
      <c r="AA282" s="1589" t="s">
        <v>2395</v>
      </c>
      <c r="AB282" s="1589" t="s">
        <v>745</v>
      </c>
      <c r="AC282" s="1580" t="s">
        <v>2166</v>
      </c>
      <c r="AD282" s="1590" t="s">
        <v>181</v>
      </c>
      <c r="AE282" s="2277">
        <v>1510.51</v>
      </c>
      <c r="AF282" s="2278">
        <f t="shared" si="205"/>
        <v>3021.02</v>
      </c>
      <c r="AG282" s="1504" t="s">
        <v>2534</v>
      </c>
      <c r="AH282" s="1609" t="s">
        <v>81</v>
      </c>
      <c r="AI282" s="2710"/>
      <c r="AJ282" s="2626">
        <v>10</v>
      </c>
      <c r="AK282" s="2627">
        <f t="shared" si="178"/>
        <v>5280</v>
      </c>
      <c r="AL282" s="2627"/>
      <c r="AM282" s="2627"/>
      <c r="AN282" s="2627"/>
      <c r="AO282" s="2627"/>
      <c r="AP282" s="2627">
        <f t="shared" si="206"/>
        <v>440</v>
      </c>
      <c r="AQ282" s="2641"/>
      <c r="AR282" s="1610"/>
      <c r="AS282" s="1610" t="s">
        <v>63</v>
      </c>
      <c r="AT282" s="1610">
        <f t="shared" si="192"/>
        <v>5280</v>
      </c>
      <c r="AU282" s="1610"/>
      <c r="AV282" s="1622">
        <f t="shared" si="193"/>
        <v>528</v>
      </c>
      <c r="AW282" s="1622">
        <f t="shared" si="194"/>
        <v>528</v>
      </c>
      <c r="AX282" s="1622">
        <f t="shared" si="195"/>
        <v>528</v>
      </c>
      <c r="AY282" s="1622">
        <f t="shared" si="196"/>
        <v>528</v>
      </c>
      <c r="AZ282" s="1622">
        <f t="shared" si="197"/>
        <v>528</v>
      </c>
      <c r="BA282" s="1622">
        <f t="shared" si="198"/>
        <v>528</v>
      </c>
      <c r="BB282" s="1622">
        <f t="shared" si="199"/>
        <v>528</v>
      </c>
      <c r="BC282" s="1622">
        <f t="shared" si="200"/>
        <v>528</v>
      </c>
      <c r="BD282" s="1622">
        <f t="shared" si="201"/>
        <v>528</v>
      </c>
      <c r="BE282" s="1622">
        <f t="shared" si="202"/>
        <v>528</v>
      </c>
      <c r="BF282" s="1622">
        <f t="shared" si="203"/>
        <v>506</v>
      </c>
      <c r="BG282" s="2648">
        <f t="shared" si="204"/>
        <v>22</v>
      </c>
      <c r="BH282" s="1633"/>
      <c r="BI282" s="1633"/>
      <c r="BJ282" s="1633"/>
      <c r="BK282" s="1633"/>
      <c r="BL282" s="1633"/>
      <c r="BM282" s="1633"/>
      <c r="BN282" s="1633"/>
      <c r="BO282" s="1633"/>
      <c r="BP282" s="1633"/>
      <c r="BQ282" s="1633"/>
      <c r="BR282" s="1633"/>
      <c r="BS282" s="1633"/>
      <c r="BT282" s="1633"/>
      <c r="BU282" s="1633"/>
      <c r="BV282" s="1633"/>
      <c r="BW282" s="1633"/>
      <c r="BX282" s="1633"/>
      <c r="BY282" s="1633"/>
      <c r="BZ282" s="1633"/>
      <c r="CA282" s="1633"/>
      <c r="CB282" s="1633"/>
      <c r="CC282" s="1633"/>
      <c r="CD282" s="1633"/>
      <c r="CE282" s="1633"/>
      <c r="CF282" s="1633"/>
      <c r="CG282" s="1633"/>
      <c r="CH282" s="1633"/>
      <c r="CI282" s="1633"/>
      <c r="CJ282" s="1633"/>
      <c r="CK282" s="1633"/>
      <c r="CL282" s="1633"/>
      <c r="CM282" s="1633"/>
      <c r="CN282" s="1633"/>
      <c r="CO282" s="1633"/>
      <c r="CP282" s="1633"/>
      <c r="CQ282" s="1633"/>
      <c r="CR282" s="1633"/>
      <c r="CS282" s="1633"/>
      <c r="CT282" s="1633"/>
      <c r="CU282" s="1633"/>
      <c r="CV282" s="1633"/>
      <c r="CW282" s="1633"/>
      <c r="CX282" s="1633"/>
      <c r="CY282" s="1633"/>
      <c r="CZ282" s="1633"/>
      <c r="DA282" s="1633"/>
      <c r="DB282" s="1633"/>
      <c r="DC282" s="1633"/>
      <c r="DD282" s="1633"/>
      <c r="DE282" s="1633"/>
      <c r="DF282" s="1633"/>
      <c r="DG282" s="1633"/>
      <c r="DH282" s="1633"/>
      <c r="DI282" s="1633"/>
      <c r="DJ282" s="1633"/>
      <c r="DK282" s="1633"/>
      <c r="DL282" s="1633"/>
      <c r="DM282" s="1633"/>
      <c r="DN282" s="1633"/>
      <c r="DO282" s="1633"/>
      <c r="DP282" s="1633"/>
      <c r="DQ282" s="1633"/>
      <c r="DR282" s="1633"/>
      <c r="DS282" s="1633"/>
      <c r="DT282" s="1633"/>
      <c r="DU282" s="1633"/>
      <c r="DV282" s="1633"/>
      <c r="DW282" s="1633"/>
      <c r="DX282" s="1633"/>
      <c r="DY282" s="1633"/>
      <c r="DZ282" s="1633"/>
      <c r="EA282" s="1633"/>
      <c r="EB282" s="1633"/>
      <c r="EC282" s="1633"/>
      <c r="ED282" s="1633"/>
      <c r="EE282" s="1633"/>
      <c r="EF282" s="1633"/>
      <c r="EG282" s="1633"/>
      <c r="EH282" s="1633"/>
      <c r="EI282" s="1633"/>
      <c r="EJ282" s="1633"/>
      <c r="EK282" s="1633"/>
      <c r="EL282" s="1633"/>
      <c r="EM282" s="1633"/>
      <c r="EN282" s="1633"/>
      <c r="EO282" s="1633"/>
      <c r="EP282" s="1633"/>
      <c r="EQ282" s="1633"/>
      <c r="ER282" s="1633"/>
      <c r="ES282" s="1633"/>
      <c r="ET282" s="1633"/>
      <c r="EU282" s="1633"/>
      <c r="EV282" s="1633"/>
      <c r="EW282" s="1633"/>
      <c r="EX282" s="1633"/>
      <c r="EY282" s="1633"/>
      <c r="EZ282" s="1633"/>
      <c r="FA282" s="1633"/>
      <c r="FB282" s="1633"/>
      <c r="FC282" s="1633"/>
      <c r="FD282" s="1633"/>
      <c r="FE282" s="1633"/>
      <c r="FF282" s="1633"/>
      <c r="FG282" s="1633"/>
      <c r="FH282" s="1633"/>
      <c r="FI282" s="1633"/>
      <c r="FJ282" s="1633"/>
      <c r="FK282" s="1633"/>
      <c r="FL282" s="1633"/>
      <c r="FM282" s="1633"/>
      <c r="FN282" s="1633"/>
      <c r="FO282" s="1633"/>
      <c r="FP282" s="1633"/>
      <c r="FQ282" s="1633"/>
      <c r="FR282" s="1633"/>
      <c r="FS282" s="1633"/>
      <c r="FT282" s="1633"/>
      <c r="FU282" s="1633"/>
      <c r="FV282" s="1633"/>
      <c r="FW282" s="1633"/>
      <c r="FX282" s="1633"/>
      <c r="FY282" s="1633"/>
      <c r="FZ282" s="1633"/>
      <c r="GA282" s="1633"/>
      <c r="GB282" s="1633"/>
      <c r="GC282" s="1633"/>
      <c r="GD282" s="1633"/>
      <c r="GE282" s="1633"/>
      <c r="GF282" s="1633"/>
      <c r="GG282" s="1633"/>
      <c r="GH282" s="1633"/>
      <c r="GI282" s="1633"/>
      <c r="GJ282" s="1633"/>
      <c r="GK282" s="1633"/>
      <c r="GL282" s="1633"/>
      <c r="GM282" s="1633"/>
      <c r="GN282" s="1633"/>
      <c r="GO282" s="1633"/>
      <c r="GP282" s="1633"/>
      <c r="GQ282" s="1633"/>
      <c r="GR282" s="1633"/>
      <c r="GS282" s="1633"/>
      <c r="GT282" s="1633"/>
      <c r="GU282" s="1633"/>
      <c r="GV282" s="1633"/>
      <c r="GW282" s="1633"/>
      <c r="GX282" s="1633"/>
      <c r="GY282" s="1633"/>
      <c r="GZ282" s="1633"/>
      <c r="HA282" s="1633"/>
      <c r="HB282" s="1633"/>
      <c r="HC282" s="1633"/>
      <c r="HD282" s="1633"/>
      <c r="HE282" s="1633"/>
      <c r="HF282" s="1633"/>
      <c r="HG282" s="1633"/>
      <c r="HH282" s="1633"/>
      <c r="HI282" s="1633"/>
      <c r="HJ282" s="1633"/>
      <c r="HK282" s="1633"/>
      <c r="HL282" s="1633"/>
      <c r="HM282" s="1633"/>
      <c r="HN282" s="1633"/>
      <c r="HO282" s="1633"/>
      <c r="HP282" s="1633"/>
      <c r="HQ282" s="1633"/>
      <c r="HR282" s="1633"/>
      <c r="HS282" s="1633"/>
      <c r="HT282" s="1633"/>
      <c r="HU282" s="1633"/>
      <c r="HV282" s="1633"/>
      <c r="HW282" s="1633"/>
      <c r="HX282" s="1633"/>
      <c r="HY282" s="1633"/>
      <c r="HZ282" s="1633"/>
      <c r="IA282" s="1633"/>
      <c r="IB282" s="1633"/>
      <c r="IC282" s="1633"/>
      <c r="ID282" s="1633"/>
      <c r="IE282" s="1633"/>
      <c r="IF282" s="1633"/>
      <c r="IG282" s="1633"/>
      <c r="IH282" s="1633"/>
      <c r="II282" s="1633"/>
      <c r="IJ282" s="1633"/>
      <c r="IK282" s="1633"/>
      <c r="IL282" s="1633"/>
      <c r="IM282" s="1633"/>
      <c r="IN282" s="1633"/>
      <c r="IO282" s="1633"/>
      <c r="IP282" s="1633"/>
      <c r="IQ282" s="1633"/>
      <c r="IR282" s="1633"/>
      <c r="IS282" s="1633"/>
      <c r="IT282" s="1633"/>
      <c r="IU282" s="1633"/>
      <c r="IV282" s="1633"/>
      <c r="IW282" s="1633"/>
      <c r="IX282" s="1633"/>
      <c r="IY282" s="1633"/>
      <c r="IZ282" s="1633"/>
      <c r="JA282" s="1633"/>
      <c r="JB282" s="1633"/>
      <c r="JC282" s="1633"/>
      <c r="JD282" s="1633"/>
      <c r="JE282" s="1633"/>
      <c r="JF282" s="1633"/>
      <c r="JG282" s="1633"/>
      <c r="JH282" s="1633"/>
      <c r="JI282" s="1633"/>
      <c r="JJ282" s="1633"/>
      <c r="JK282" s="1633"/>
      <c r="JL282" s="1633"/>
      <c r="JM282" s="1633"/>
      <c r="JN282" s="1633"/>
      <c r="JO282" s="1633"/>
      <c r="JP282" s="1633"/>
      <c r="JQ282" s="1633"/>
      <c r="JR282" s="1633"/>
      <c r="JS282" s="1633"/>
      <c r="JT282" s="1633"/>
      <c r="JU282" s="1633"/>
      <c r="JV282" s="1633"/>
      <c r="JW282" s="1633"/>
      <c r="JX282" s="1633"/>
      <c r="JY282" s="1633"/>
      <c r="JZ282" s="1633"/>
      <c r="KA282" s="1633"/>
      <c r="KB282" s="1633"/>
      <c r="KC282" s="1633"/>
      <c r="KD282" s="1633"/>
      <c r="KE282" s="1633"/>
      <c r="KF282" s="1633"/>
      <c r="KG282" s="1633"/>
      <c r="KH282" s="1633"/>
      <c r="KI282" s="1633"/>
      <c r="KJ282" s="1633"/>
      <c r="KK282" s="1633"/>
      <c r="KL282" s="1633"/>
      <c r="KM282" s="1633"/>
      <c r="KN282" s="1633"/>
      <c r="KO282" s="1633"/>
      <c r="KP282" s="1633"/>
      <c r="KQ282" s="1633"/>
      <c r="KR282" s="1633"/>
      <c r="KS282" s="1633"/>
      <c r="KT282" s="1633"/>
      <c r="KU282" s="1633"/>
      <c r="KV282" s="1633"/>
      <c r="KW282" s="1633"/>
      <c r="KX282" s="1633"/>
      <c r="KY282" s="1633"/>
      <c r="KZ282" s="1633"/>
      <c r="LA282" s="1633"/>
      <c r="LB282" s="1633"/>
      <c r="LC282" s="1633"/>
      <c r="LD282" s="1633"/>
      <c r="LE282" s="1633"/>
      <c r="LF282" s="1633"/>
      <c r="LG282" s="1633"/>
      <c r="LH282" s="1633"/>
      <c r="LI282" s="1633"/>
      <c r="LJ282" s="1633"/>
      <c r="LK282" s="1633"/>
      <c r="LL282" s="1633"/>
      <c r="LM282" s="1633"/>
      <c r="LN282" s="1633"/>
      <c r="LO282" s="1642"/>
      <c r="LP282" s="1642"/>
      <c r="LQ282" s="1642"/>
      <c r="LR282" s="1642"/>
      <c r="LS282" s="1642"/>
      <c r="LT282" s="1642"/>
      <c r="LU282" s="1642"/>
      <c r="LV282" s="1643"/>
    </row>
    <row r="283" s="2140" customFormat="1" ht="47" customHeight="1" spans="1:334">
      <c r="A283" s="2417">
        <v>45855</v>
      </c>
      <c r="B283" s="1500" t="s">
        <v>173</v>
      </c>
      <c r="C283" s="1501" t="s">
        <v>98</v>
      </c>
      <c r="D283" s="1502">
        <v>4500174189</v>
      </c>
      <c r="E283" s="2253" t="s">
        <v>2535</v>
      </c>
      <c r="F283" s="1502" t="s">
        <v>2536</v>
      </c>
      <c r="G283" s="1505" t="s">
        <v>1859</v>
      </c>
      <c r="H283" s="1505" t="s">
        <v>1859</v>
      </c>
      <c r="I283" s="1532" t="s">
        <v>1861</v>
      </c>
      <c r="J283" s="1522">
        <v>5280</v>
      </c>
      <c r="K283" s="1534">
        <v>12</v>
      </c>
      <c r="L283" s="1534">
        <v>2640</v>
      </c>
      <c r="M283" s="1535">
        <f t="shared" si="177"/>
        <v>2</v>
      </c>
      <c r="N283" s="1536">
        <v>45922</v>
      </c>
      <c r="O283" s="1536">
        <f>N283-2</f>
        <v>45920</v>
      </c>
      <c r="P283" s="1537" t="s">
        <v>1235</v>
      </c>
      <c r="Q283" s="1562" t="s">
        <v>78</v>
      </c>
      <c r="R283" s="2722">
        <v>5280</v>
      </c>
      <c r="S283" s="2722">
        <f t="shared" si="173"/>
        <v>0</v>
      </c>
      <c r="T283" s="2722"/>
      <c r="U283" s="2722" t="s">
        <v>829</v>
      </c>
      <c r="V283" s="1532"/>
      <c r="W283" s="1532" t="s">
        <v>111</v>
      </c>
      <c r="X283" s="1565" t="s">
        <v>2163</v>
      </c>
      <c r="Y283" s="1589" t="s">
        <v>88</v>
      </c>
      <c r="Z283" s="1589" t="s">
        <v>2394</v>
      </c>
      <c r="AA283" s="1589" t="s">
        <v>2395</v>
      </c>
      <c r="AB283" s="1589" t="s">
        <v>745</v>
      </c>
      <c r="AC283" s="1580" t="s">
        <v>2166</v>
      </c>
      <c r="AD283" s="1590" t="s">
        <v>181</v>
      </c>
      <c r="AE283" s="2277">
        <v>1510.51</v>
      </c>
      <c r="AF283" s="2278">
        <f t="shared" si="205"/>
        <v>3021.02</v>
      </c>
      <c r="AG283" s="1504" t="s">
        <v>2537</v>
      </c>
      <c r="AH283" s="1609" t="s">
        <v>81</v>
      </c>
      <c r="AI283" s="2710"/>
      <c r="AJ283" s="2626">
        <v>10</v>
      </c>
      <c r="AK283" s="2627">
        <f t="shared" si="178"/>
        <v>5280</v>
      </c>
      <c r="AL283" s="2627"/>
      <c r="AM283" s="2627"/>
      <c r="AN283" s="2627"/>
      <c r="AO283" s="2627"/>
      <c r="AP283" s="2627">
        <f t="shared" si="206"/>
        <v>440</v>
      </c>
      <c r="AQ283" s="2641"/>
      <c r="AR283" s="1610"/>
      <c r="AS283" s="1610" t="s">
        <v>63</v>
      </c>
      <c r="AT283" s="1610">
        <f t="shared" si="192"/>
        <v>5280</v>
      </c>
      <c r="AU283" s="1610"/>
      <c r="AV283" s="1622">
        <f t="shared" si="193"/>
        <v>528</v>
      </c>
      <c r="AW283" s="1622">
        <f t="shared" si="194"/>
        <v>528</v>
      </c>
      <c r="AX283" s="1622">
        <f t="shared" si="195"/>
        <v>528</v>
      </c>
      <c r="AY283" s="1622">
        <f t="shared" si="196"/>
        <v>528</v>
      </c>
      <c r="AZ283" s="1622">
        <f t="shared" si="197"/>
        <v>528</v>
      </c>
      <c r="BA283" s="1622">
        <f t="shared" si="198"/>
        <v>528</v>
      </c>
      <c r="BB283" s="1622">
        <f t="shared" si="199"/>
        <v>528</v>
      </c>
      <c r="BC283" s="1622">
        <f t="shared" si="200"/>
        <v>528</v>
      </c>
      <c r="BD283" s="1622">
        <f t="shared" si="201"/>
        <v>528</v>
      </c>
      <c r="BE283" s="1622">
        <f t="shared" si="202"/>
        <v>528</v>
      </c>
      <c r="BF283" s="1622">
        <f t="shared" si="203"/>
        <v>506</v>
      </c>
      <c r="BG283" s="2648">
        <f t="shared" si="204"/>
        <v>22</v>
      </c>
      <c r="BH283" s="1633"/>
      <c r="BI283" s="1633"/>
      <c r="BJ283" s="1633"/>
      <c r="BK283" s="1633"/>
      <c r="BL283" s="1633"/>
      <c r="BM283" s="1633"/>
      <c r="BN283" s="1633"/>
      <c r="BO283" s="1633"/>
      <c r="BP283" s="1633"/>
      <c r="BQ283" s="1633"/>
      <c r="BR283" s="1633"/>
      <c r="BS283" s="1633"/>
      <c r="BT283" s="1633"/>
      <c r="BU283" s="1633"/>
      <c r="BV283" s="1633"/>
      <c r="BW283" s="1633"/>
      <c r="BX283" s="1633"/>
      <c r="BY283" s="1633"/>
      <c r="BZ283" s="1633"/>
      <c r="CA283" s="1633"/>
      <c r="CB283" s="1633"/>
      <c r="CC283" s="1633"/>
      <c r="CD283" s="1633"/>
      <c r="CE283" s="1633"/>
      <c r="CF283" s="1633"/>
      <c r="CG283" s="1633"/>
      <c r="CH283" s="1633"/>
      <c r="CI283" s="1633"/>
      <c r="CJ283" s="1633"/>
      <c r="CK283" s="1633"/>
      <c r="CL283" s="1633"/>
      <c r="CM283" s="1633"/>
      <c r="CN283" s="1633"/>
      <c r="CO283" s="1633"/>
      <c r="CP283" s="1633"/>
      <c r="CQ283" s="1633"/>
      <c r="CR283" s="1633"/>
      <c r="CS283" s="1633"/>
      <c r="CT283" s="1633"/>
      <c r="CU283" s="1633"/>
      <c r="CV283" s="1633"/>
      <c r="CW283" s="1633"/>
      <c r="CX283" s="1633"/>
      <c r="CY283" s="1633"/>
      <c r="CZ283" s="1633"/>
      <c r="DA283" s="1633"/>
      <c r="DB283" s="1633"/>
      <c r="DC283" s="1633"/>
      <c r="DD283" s="1633"/>
      <c r="DE283" s="1633"/>
      <c r="DF283" s="1633"/>
      <c r="DG283" s="1633"/>
      <c r="DH283" s="1633"/>
      <c r="DI283" s="1633"/>
      <c r="DJ283" s="1633"/>
      <c r="DK283" s="1633"/>
      <c r="DL283" s="1633"/>
      <c r="DM283" s="1633"/>
      <c r="DN283" s="1633"/>
      <c r="DO283" s="1633"/>
      <c r="DP283" s="1633"/>
      <c r="DQ283" s="1633"/>
      <c r="DR283" s="1633"/>
      <c r="DS283" s="1633"/>
      <c r="DT283" s="1633"/>
      <c r="DU283" s="1633"/>
      <c r="DV283" s="1633"/>
      <c r="DW283" s="1633"/>
      <c r="DX283" s="1633"/>
      <c r="DY283" s="1633"/>
      <c r="DZ283" s="1633"/>
      <c r="EA283" s="1633"/>
      <c r="EB283" s="1633"/>
      <c r="EC283" s="1633"/>
      <c r="ED283" s="1633"/>
      <c r="EE283" s="1633"/>
      <c r="EF283" s="1633"/>
      <c r="EG283" s="1633"/>
      <c r="EH283" s="1633"/>
      <c r="EI283" s="1633"/>
      <c r="EJ283" s="1633"/>
      <c r="EK283" s="1633"/>
      <c r="EL283" s="1633"/>
      <c r="EM283" s="1633"/>
      <c r="EN283" s="1633"/>
      <c r="EO283" s="1633"/>
      <c r="EP283" s="1633"/>
      <c r="EQ283" s="1633"/>
      <c r="ER283" s="1633"/>
      <c r="ES283" s="1633"/>
      <c r="ET283" s="1633"/>
      <c r="EU283" s="1633"/>
      <c r="EV283" s="1633"/>
      <c r="EW283" s="1633"/>
      <c r="EX283" s="1633"/>
      <c r="EY283" s="1633"/>
      <c r="EZ283" s="1633"/>
      <c r="FA283" s="1633"/>
      <c r="FB283" s="1633"/>
      <c r="FC283" s="1633"/>
      <c r="FD283" s="1633"/>
      <c r="FE283" s="1633"/>
      <c r="FF283" s="1633"/>
      <c r="FG283" s="1633"/>
      <c r="FH283" s="1633"/>
      <c r="FI283" s="1633"/>
      <c r="FJ283" s="1633"/>
      <c r="FK283" s="1633"/>
      <c r="FL283" s="1633"/>
      <c r="FM283" s="1633"/>
      <c r="FN283" s="1633"/>
      <c r="FO283" s="1633"/>
      <c r="FP283" s="1633"/>
      <c r="FQ283" s="1633"/>
      <c r="FR283" s="1633"/>
      <c r="FS283" s="1633"/>
      <c r="FT283" s="1633"/>
      <c r="FU283" s="1633"/>
      <c r="FV283" s="1633"/>
      <c r="FW283" s="1633"/>
      <c r="FX283" s="1633"/>
      <c r="FY283" s="1633"/>
      <c r="FZ283" s="1633"/>
      <c r="GA283" s="1633"/>
      <c r="GB283" s="1633"/>
      <c r="GC283" s="1633"/>
      <c r="GD283" s="1633"/>
      <c r="GE283" s="1633"/>
      <c r="GF283" s="1633"/>
      <c r="GG283" s="1633"/>
      <c r="GH283" s="1633"/>
      <c r="GI283" s="1633"/>
      <c r="GJ283" s="1633"/>
      <c r="GK283" s="1633"/>
      <c r="GL283" s="1633"/>
      <c r="GM283" s="1633"/>
      <c r="GN283" s="1633"/>
      <c r="GO283" s="1633"/>
      <c r="GP283" s="1633"/>
      <c r="GQ283" s="1633"/>
      <c r="GR283" s="1633"/>
      <c r="GS283" s="1633"/>
      <c r="GT283" s="1633"/>
      <c r="GU283" s="1633"/>
      <c r="GV283" s="1633"/>
      <c r="GW283" s="1633"/>
      <c r="GX283" s="1633"/>
      <c r="GY283" s="1633"/>
      <c r="GZ283" s="1633"/>
      <c r="HA283" s="1633"/>
      <c r="HB283" s="1633"/>
      <c r="HC283" s="1633"/>
      <c r="HD283" s="1633"/>
      <c r="HE283" s="1633"/>
      <c r="HF283" s="1633"/>
      <c r="HG283" s="1633"/>
      <c r="HH283" s="1633"/>
      <c r="HI283" s="1633"/>
      <c r="HJ283" s="1633"/>
      <c r="HK283" s="1633"/>
      <c r="HL283" s="1633"/>
      <c r="HM283" s="1633"/>
      <c r="HN283" s="1633"/>
      <c r="HO283" s="1633"/>
      <c r="HP283" s="1633"/>
      <c r="HQ283" s="1633"/>
      <c r="HR283" s="1633"/>
      <c r="HS283" s="1633"/>
      <c r="HT283" s="1633"/>
      <c r="HU283" s="1633"/>
      <c r="HV283" s="1633"/>
      <c r="HW283" s="1633"/>
      <c r="HX283" s="1633"/>
      <c r="HY283" s="1633"/>
      <c r="HZ283" s="1633"/>
      <c r="IA283" s="1633"/>
      <c r="IB283" s="1633"/>
      <c r="IC283" s="1633"/>
      <c r="ID283" s="1633"/>
      <c r="IE283" s="1633"/>
      <c r="IF283" s="1633"/>
      <c r="IG283" s="1633"/>
      <c r="IH283" s="1633"/>
      <c r="II283" s="1633"/>
      <c r="IJ283" s="1633"/>
      <c r="IK283" s="1633"/>
      <c r="IL283" s="1633"/>
      <c r="IM283" s="1633"/>
      <c r="IN283" s="1633"/>
      <c r="IO283" s="1633"/>
      <c r="IP283" s="1633"/>
      <c r="IQ283" s="1633"/>
      <c r="IR283" s="1633"/>
      <c r="IS283" s="1633"/>
      <c r="IT283" s="1633"/>
      <c r="IU283" s="1633"/>
      <c r="IV283" s="1633"/>
      <c r="IW283" s="1633"/>
      <c r="IX283" s="1633"/>
      <c r="IY283" s="1633"/>
      <c r="IZ283" s="1633"/>
      <c r="JA283" s="1633"/>
      <c r="JB283" s="1633"/>
      <c r="JC283" s="1633"/>
      <c r="JD283" s="1633"/>
      <c r="JE283" s="1633"/>
      <c r="JF283" s="1633"/>
      <c r="JG283" s="1633"/>
      <c r="JH283" s="1633"/>
      <c r="JI283" s="1633"/>
      <c r="JJ283" s="1633"/>
      <c r="JK283" s="1633"/>
      <c r="JL283" s="1633"/>
      <c r="JM283" s="1633"/>
      <c r="JN283" s="1633"/>
      <c r="JO283" s="1633"/>
      <c r="JP283" s="1633"/>
      <c r="JQ283" s="1633"/>
      <c r="JR283" s="1633"/>
      <c r="JS283" s="1633"/>
      <c r="JT283" s="1633"/>
      <c r="JU283" s="1633"/>
      <c r="JV283" s="1633"/>
      <c r="JW283" s="1633"/>
      <c r="JX283" s="1633"/>
      <c r="JY283" s="1633"/>
      <c r="JZ283" s="1633"/>
      <c r="KA283" s="1633"/>
      <c r="KB283" s="1633"/>
      <c r="KC283" s="1633"/>
      <c r="KD283" s="1633"/>
      <c r="KE283" s="1633"/>
      <c r="KF283" s="1633"/>
      <c r="KG283" s="1633"/>
      <c r="KH283" s="1633"/>
      <c r="KI283" s="1633"/>
      <c r="KJ283" s="1633"/>
      <c r="KK283" s="1633"/>
      <c r="KL283" s="1633"/>
      <c r="KM283" s="1633"/>
      <c r="KN283" s="1633"/>
      <c r="KO283" s="1633"/>
      <c r="KP283" s="1633"/>
      <c r="KQ283" s="1633"/>
      <c r="KR283" s="1633"/>
      <c r="KS283" s="1633"/>
      <c r="KT283" s="1633"/>
      <c r="KU283" s="1633"/>
      <c r="KV283" s="1633"/>
      <c r="KW283" s="1633"/>
      <c r="KX283" s="1633"/>
      <c r="KY283" s="1633"/>
      <c r="KZ283" s="1633"/>
      <c r="LA283" s="1633"/>
      <c r="LB283" s="1633"/>
      <c r="LC283" s="1633"/>
      <c r="LD283" s="1633"/>
      <c r="LE283" s="1633"/>
      <c r="LF283" s="1633"/>
      <c r="LG283" s="1633"/>
      <c r="LH283" s="1633"/>
      <c r="LI283" s="1633"/>
      <c r="LJ283" s="1633"/>
      <c r="LK283" s="1633"/>
      <c r="LL283" s="1633"/>
      <c r="LM283" s="1633"/>
      <c r="LN283" s="1633"/>
      <c r="LO283" s="1642"/>
      <c r="LP283" s="1642"/>
      <c r="LQ283" s="1642"/>
      <c r="LR283" s="1642"/>
      <c r="LS283" s="1642"/>
      <c r="LT283" s="1642"/>
      <c r="LU283" s="1642"/>
      <c r="LV283" s="1643"/>
    </row>
    <row r="284" s="2140" customFormat="1" ht="45" customHeight="1" spans="1:334">
      <c r="A284" s="2578">
        <v>45833</v>
      </c>
      <c r="B284" s="2148"/>
      <c r="C284" s="2149"/>
      <c r="D284" s="2150" t="s">
        <v>2538</v>
      </c>
      <c r="E284" s="2151"/>
      <c r="F284" s="2150"/>
      <c r="G284" s="2152" t="s">
        <v>93</v>
      </c>
      <c r="H284" s="1602" t="s">
        <v>1727</v>
      </c>
      <c r="I284" s="1532" t="s">
        <v>1728</v>
      </c>
      <c r="J284" s="1522">
        <v>1440</v>
      </c>
      <c r="K284" s="1534">
        <v>0</v>
      </c>
      <c r="L284" s="1534">
        <v>96</v>
      </c>
      <c r="M284" s="1534">
        <f t="shared" si="177"/>
        <v>15</v>
      </c>
      <c r="N284" s="1536">
        <v>45848</v>
      </c>
      <c r="O284" s="1536">
        <f>N284-2</f>
        <v>45846</v>
      </c>
      <c r="P284" s="1537"/>
      <c r="Q284" s="1562" t="s">
        <v>78</v>
      </c>
      <c r="R284" s="2722">
        <v>1440</v>
      </c>
      <c r="S284" s="2722">
        <f t="shared" si="173"/>
        <v>0</v>
      </c>
      <c r="T284" s="2722"/>
      <c r="U284" s="2722" t="s">
        <v>829</v>
      </c>
      <c r="V284" s="2167"/>
      <c r="W284" s="1532"/>
      <c r="X284" s="1557"/>
      <c r="Y284" s="1578"/>
      <c r="Z284" s="1578"/>
      <c r="AA284" s="1579"/>
      <c r="AB284" s="1578"/>
      <c r="AC284" s="1593" t="s">
        <v>95</v>
      </c>
      <c r="AD284" s="2173" t="s">
        <v>80</v>
      </c>
      <c r="AE284" s="2615"/>
      <c r="AF284" s="2616"/>
      <c r="AG284" s="1602"/>
      <c r="AH284" s="1609"/>
      <c r="AI284" s="2710"/>
      <c r="AJ284" s="2626">
        <v>10</v>
      </c>
      <c r="AK284" s="2758">
        <f t="shared" si="178"/>
        <v>1440</v>
      </c>
      <c r="AL284" s="2758"/>
      <c r="AM284" s="2758"/>
      <c r="AN284" s="2758">
        <f>J284/24</f>
        <v>60</v>
      </c>
      <c r="AO284" s="2627"/>
      <c r="AP284" s="2627"/>
      <c r="AQ284" s="2641"/>
      <c r="AR284" s="2443"/>
      <c r="AS284" s="2771" t="s">
        <v>63</v>
      </c>
      <c r="AT284" s="2771">
        <f t="shared" si="192"/>
        <v>1440</v>
      </c>
      <c r="AU284" s="1610"/>
      <c r="AV284" s="2772">
        <f t="shared" si="193"/>
        <v>144</v>
      </c>
      <c r="AW284" s="2778">
        <f t="shared" si="194"/>
        <v>144</v>
      </c>
      <c r="AX284" s="2778">
        <f t="shared" si="195"/>
        <v>144</v>
      </c>
      <c r="AY284" s="2778">
        <f t="shared" si="196"/>
        <v>144</v>
      </c>
      <c r="AZ284" s="2778">
        <f t="shared" si="197"/>
        <v>144</v>
      </c>
      <c r="BA284" s="2779">
        <f t="shared" si="198"/>
        <v>144</v>
      </c>
      <c r="BB284" s="2779">
        <f t="shared" si="199"/>
        <v>144</v>
      </c>
      <c r="BC284" s="2779">
        <f t="shared" si="200"/>
        <v>144</v>
      </c>
      <c r="BD284" s="2779">
        <f t="shared" si="201"/>
        <v>144</v>
      </c>
      <c r="BE284" s="2779">
        <f t="shared" si="202"/>
        <v>144</v>
      </c>
      <c r="BF284" s="2702"/>
      <c r="BG284" s="2707"/>
      <c r="BH284" s="1633"/>
      <c r="BI284" s="1633"/>
      <c r="BJ284" s="1633"/>
      <c r="BK284" s="1633"/>
      <c r="BL284" s="1633"/>
      <c r="BM284" s="1633"/>
      <c r="BN284" s="1633"/>
      <c r="BO284" s="1633"/>
      <c r="BP284" s="1633"/>
      <c r="BQ284" s="1633"/>
      <c r="BR284" s="1633"/>
      <c r="BS284" s="1633"/>
      <c r="BT284" s="1633"/>
      <c r="BU284" s="1633"/>
      <c r="BV284" s="1633"/>
      <c r="BW284" s="1633"/>
      <c r="BX284" s="1633"/>
      <c r="BY284" s="1633"/>
      <c r="BZ284" s="1633"/>
      <c r="CA284" s="1633"/>
      <c r="CB284" s="1633"/>
      <c r="CC284" s="1633"/>
      <c r="CD284" s="1633"/>
      <c r="CE284" s="1633"/>
      <c r="CF284" s="1633"/>
      <c r="CG284" s="1633"/>
      <c r="CH284" s="1633"/>
      <c r="CI284" s="1633"/>
      <c r="CJ284" s="1633"/>
      <c r="CK284" s="1633"/>
      <c r="CL284" s="1633"/>
      <c r="CM284" s="1633"/>
      <c r="CN284" s="1633"/>
      <c r="CO284" s="1633"/>
      <c r="CP284" s="1633"/>
      <c r="CQ284" s="1633"/>
      <c r="CR284" s="1633"/>
      <c r="CS284" s="1633"/>
      <c r="CT284" s="1633"/>
      <c r="CU284" s="1633"/>
      <c r="CV284" s="1633"/>
      <c r="CW284" s="1633"/>
      <c r="CX284" s="1633"/>
      <c r="CY284" s="1633"/>
      <c r="CZ284" s="1633"/>
      <c r="DA284" s="1633"/>
      <c r="DB284" s="1633"/>
      <c r="DC284" s="1633"/>
      <c r="DD284" s="1633"/>
      <c r="DE284" s="1633"/>
      <c r="DF284" s="1633"/>
      <c r="DG284" s="1633"/>
      <c r="DH284" s="1633"/>
      <c r="DI284" s="1633"/>
      <c r="DJ284" s="1633"/>
      <c r="DK284" s="1633"/>
      <c r="DL284" s="1633"/>
      <c r="DM284" s="1633"/>
      <c r="DN284" s="1633"/>
      <c r="DO284" s="1633"/>
      <c r="DP284" s="1633"/>
      <c r="DQ284" s="1633"/>
      <c r="DR284" s="1633"/>
      <c r="DS284" s="1633"/>
      <c r="DT284" s="1633"/>
      <c r="DU284" s="1633"/>
      <c r="DV284" s="1633"/>
      <c r="DW284" s="1633"/>
      <c r="DX284" s="1633"/>
      <c r="DY284" s="1633"/>
      <c r="DZ284" s="1633"/>
      <c r="EA284" s="1633"/>
      <c r="EB284" s="1633"/>
      <c r="EC284" s="1633"/>
      <c r="ED284" s="1633"/>
      <c r="EE284" s="1633"/>
      <c r="EF284" s="1633"/>
      <c r="EG284" s="1633"/>
      <c r="EH284" s="1633"/>
      <c r="EI284" s="1633"/>
      <c r="EJ284" s="1633"/>
      <c r="EK284" s="1633"/>
      <c r="EL284" s="1633"/>
      <c r="EM284" s="1633"/>
      <c r="EN284" s="1633"/>
      <c r="EO284" s="1633"/>
      <c r="EP284" s="1633"/>
      <c r="EQ284" s="1633"/>
      <c r="ER284" s="1633"/>
      <c r="ES284" s="1633"/>
      <c r="ET284" s="1633"/>
      <c r="EU284" s="1633"/>
      <c r="EV284" s="1633"/>
      <c r="EW284" s="1633"/>
      <c r="EX284" s="1633"/>
      <c r="EY284" s="1633"/>
      <c r="EZ284" s="1633"/>
      <c r="FA284" s="1633"/>
      <c r="FB284" s="1633"/>
      <c r="FC284" s="1633"/>
      <c r="FD284" s="1633"/>
      <c r="FE284" s="1633"/>
      <c r="FF284" s="1633"/>
      <c r="FG284" s="1633"/>
      <c r="FH284" s="1633"/>
      <c r="FI284" s="1633"/>
      <c r="FJ284" s="1633"/>
      <c r="FK284" s="1633"/>
      <c r="FL284" s="1633"/>
      <c r="FM284" s="1633"/>
      <c r="FN284" s="1633"/>
      <c r="FO284" s="1633"/>
      <c r="FP284" s="1633"/>
      <c r="FQ284" s="1633"/>
      <c r="FR284" s="1633"/>
      <c r="FS284" s="1633"/>
      <c r="FT284" s="1633"/>
      <c r="FU284" s="1633"/>
      <c r="FV284" s="1633"/>
      <c r="FW284" s="1633"/>
      <c r="FX284" s="1633"/>
      <c r="FY284" s="1633"/>
      <c r="FZ284" s="1633"/>
      <c r="GA284" s="1633"/>
      <c r="GB284" s="1633"/>
      <c r="GC284" s="1633"/>
      <c r="GD284" s="1633"/>
      <c r="GE284" s="1633"/>
      <c r="GF284" s="1633"/>
      <c r="GG284" s="1633"/>
      <c r="GH284" s="1633"/>
      <c r="GI284" s="1633"/>
      <c r="GJ284" s="1633"/>
      <c r="GK284" s="1633"/>
      <c r="GL284" s="1633"/>
      <c r="GM284" s="1633"/>
      <c r="GN284" s="1633"/>
      <c r="GO284" s="1633"/>
      <c r="GP284" s="1633"/>
      <c r="GQ284" s="1633"/>
      <c r="GR284" s="1633"/>
      <c r="GS284" s="1633"/>
      <c r="GT284" s="1633"/>
      <c r="GU284" s="1633"/>
      <c r="GV284" s="1633"/>
      <c r="GW284" s="1633"/>
      <c r="GX284" s="1633"/>
      <c r="GY284" s="1633"/>
      <c r="GZ284" s="1633"/>
      <c r="HA284" s="1633"/>
      <c r="HB284" s="1633"/>
      <c r="HC284" s="1633"/>
      <c r="HD284" s="1633"/>
      <c r="HE284" s="1633"/>
      <c r="HF284" s="1633"/>
      <c r="HG284" s="1633"/>
      <c r="HH284" s="1633"/>
      <c r="HI284" s="1633"/>
      <c r="HJ284" s="1633"/>
      <c r="HK284" s="1633"/>
      <c r="HL284" s="1633"/>
      <c r="HM284" s="1633"/>
      <c r="HN284" s="1633"/>
      <c r="HO284" s="1633"/>
      <c r="HP284" s="1633"/>
      <c r="HQ284" s="1633"/>
      <c r="HR284" s="1633"/>
      <c r="HS284" s="1633"/>
      <c r="HT284" s="1633"/>
      <c r="HU284" s="1633"/>
      <c r="HV284" s="1633"/>
      <c r="HW284" s="1633"/>
      <c r="HX284" s="1633"/>
      <c r="HY284" s="1633"/>
      <c r="HZ284" s="1633"/>
      <c r="IA284" s="1633"/>
      <c r="IB284" s="1633"/>
      <c r="IC284" s="1633"/>
      <c r="ID284" s="1633"/>
      <c r="IE284" s="1633"/>
      <c r="IF284" s="1633"/>
      <c r="IG284" s="1633"/>
      <c r="IH284" s="1633"/>
      <c r="II284" s="1633"/>
      <c r="IJ284" s="1633"/>
      <c r="IK284" s="1633"/>
      <c r="IL284" s="1633"/>
      <c r="IM284" s="1633"/>
      <c r="IN284" s="1633"/>
      <c r="IO284" s="1633"/>
      <c r="IP284" s="1633"/>
      <c r="IQ284" s="1633"/>
      <c r="IR284" s="1633"/>
      <c r="IS284" s="1633"/>
      <c r="IT284" s="1633"/>
      <c r="IU284" s="1633"/>
      <c r="IV284" s="1633"/>
      <c r="IW284" s="1633"/>
      <c r="IX284" s="1633"/>
      <c r="IY284" s="1633"/>
      <c r="IZ284" s="1633"/>
      <c r="JA284" s="1633"/>
      <c r="JB284" s="1633"/>
      <c r="JC284" s="1633"/>
      <c r="JD284" s="1633"/>
      <c r="JE284" s="1633"/>
      <c r="JF284" s="1633"/>
      <c r="JG284" s="1633"/>
      <c r="JH284" s="1633"/>
      <c r="JI284" s="1633"/>
      <c r="JJ284" s="1633"/>
      <c r="JK284" s="1633"/>
      <c r="JL284" s="1633"/>
      <c r="JM284" s="1633"/>
      <c r="JN284" s="1633"/>
      <c r="JO284" s="1633"/>
      <c r="JP284" s="1633"/>
      <c r="JQ284" s="1633"/>
      <c r="JR284" s="1633"/>
      <c r="JS284" s="1633"/>
      <c r="JT284" s="1633"/>
      <c r="JU284" s="1633"/>
      <c r="JV284" s="1633"/>
      <c r="JW284" s="1633"/>
      <c r="JX284" s="1633"/>
      <c r="JY284" s="1633"/>
      <c r="JZ284" s="1633"/>
      <c r="KA284" s="1633"/>
      <c r="KB284" s="1633"/>
      <c r="KC284" s="1633"/>
      <c r="KD284" s="1633"/>
      <c r="KE284" s="1633"/>
      <c r="KF284" s="1633"/>
      <c r="KG284" s="1633"/>
      <c r="KH284" s="1633"/>
      <c r="KI284" s="1633"/>
      <c r="KJ284" s="1633"/>
      <c r="KK284" s="1633"/>
      <c r="KL284" s="1633"/>
      <c r="KM284" s="1633"/>
      <c r="KN284" s="1633"/>
      <c r="KO284" s="1633"/>
      <c r="KP284" s="1633"/>
      <c r="KQ284" s="1633"/>
      <c r="KR284" s="1633"/>
      <c r="KS284" s="1633"/>
      <c r="KT284" s="1633"/>
      <c r="KU284" s="1633"/>
      <c r="KV284" s="1633"/>
      <c r="KW284" s="1633"/>
      <c r="KX284" s="1633"/>
      <c r="KY284" s="1633"/>
      <c r="KZ284" s="1633"/>
      <c r="LA284" s="1633"/>
      <c r="LB284" s="1633"/>
      <c r="LC284" s="1633"/>
      <c r="LD284" s="1633"/>
      <c r="LE284" s="1633"/>
      <c r="LF284" s="1633"/>
      <c r="LG284" s="1633"/>
      <c r="LH284" s="1633"/>
      <c r="LI284" s="1633"/>
      <c r="LJ284" s="1633"/>
      <c r="LK284" s="1633"/>
      <c r="LL284" s="1633"/>
      <c r="LM284" s="1633"/>
      <c r="LN284" s="1633"/>
      <c r="LO284" s="1642"/>
      <c r="LP284" s="1642"/>
      <c r="LQ284" s="1642"/>
      <c r="LR284" s="1642"/>
      <c r="LS284" s="1642"/>
      <c r="LT284" s="1642"/>
      <c r="LU284" s="1642"/>
      <c r="LV284" s="1643"/>
    </row>
    <row r="285" s="2140" customFormat="1" ht="45" customHeight="1" spans="1:334">
      <c r="A285" s="2417">
        <v>45869</v>
      </c>
      <c r="B285" s="1500" t="s">
        <v>753</v>
      </c>
      <c r="C285" s="1501" t="s">
        <v>115</v>
      </c>
      <c r="D285" s="1502">
        <v>4500175689</v>
      </c>
      <c r="E285" s="2253"/>
      <c r="F285" s="1502" t="s">
        <v>2539</v>
      </c>
      <c r="G285" s="1505" t="s">
        <v>1793</v>
      </c>
      <c r="H285" s="1505" t="s">
        <v>1793</v>
      </c>
      <c r="I285" s="1532" t="s">
        <v>1794</v>
      </c>
      <c r="J285" s="1522">
        <v>2208</v>
      </c>
      <c r="K285" s="1534">
        <v>0</v>
      </c>
      <c r="L285" s="1534">
        <v>96</v>
      </c>
      <c r="M285" s="1534">
        <f t="shared" si="177"/>
        <v>23</v>
      </c>
      <c r="N285" s="1536">
        <v>45905</v>
      </c>
      <c r="O285" s="1536">
        <f>N285-2</f>
        <v>45903</v>
      </c>
      <c r="P285" s="1537"/>
      <c r="Q285" s="1562" t="s">
        <v>78</v>
      </c>
      <c r="R285" s="2722">
        <v>2208</v>
      </c>
      <c r="S285" s="2722">
        <f t="shared" si="173"/>
        <v>0</v>
      </c>
      <c r="T285" s="2722"/>
      <c r="U285" s="2722" t="s">
        <v>829</v>
      </c>
      <c r="V285" s="1532"/>
      <c r="W285" s="1532" t="s">
        <v>111</v>
      </c>
      <c r="X285" s="1565">
        <v>45869</v>
      </c>
      <c r="Y285" s="1589" t="s">
        <v>88</v>
      </c>
      <c r="Z285" s="1589" t="s">
        <v>1046</v>
      </c>
      <c r="AA285" s="1589"/>
      <c r="AB285" s="1589"/>
      <c r="AC285" s="1580" t="s">
        <v>2386</v>
      </c>
      <c r="AD285" s="1590" t="s">
        <v>122</v>
      </c>
      <c r="AE285" s="2277">
        <v>1.0552</v>
      </c>
      <c r="AF285" s="2278">
        <f>J285*AE285</f>
        <v>2329.8816</v>
      </c>
      <c r="AG285" s="1504" t="s">
        <v>2387</v>
      </c>
      <c r="AH285" s="1609" t="s">
        <v>81</v>
      </c>
      <c r="AI285" s="2710"/>
      <c r="AJ285" s="2626">
        <v>10</v>
      </c>
      <c r="AK285" s="2627">
        <f t="shared" si="178"/>
        <v>2208</v>
      </c>
      <c r="AL285" s="2627"/>
      <c r="AM285" s="2627"/>
      <c r="AN285" s="2627">
        <f>J285/24</f>
        <v>92</v>
      </c>
      <c r="AO285" s="2627"/>
      <c r="AP285" s="2627"/>
      <c r="AQ285" s="2641"/>
      <c r="AR285" s="1610"/>
      <c r="AS285" s="1610" t="s">
        <v>63</v>
      </c>
      <c r="AT285" s="1610">
        <f t="shared" si="192"/>
        <v>2208</v>
      </c>
      <c r="AU285" s="1610"/>
      <c r="AV285" s="2292"/>
      <c r="AW285" s="1622"/>
      <c r="AX285" s="1622"/>
      <c r="AY285" s="1637"/>
      <c r="AZ285" s="1622">
        <f>J285</f>
        <v>2208</v>
      </c>
      <c r="BA285" s="2647"/>
      <c r="BB285" s="2647"/>
      <c r="BC285" s="2647"/>
      <c r="BD285" s="2647"/>
      <c r="BE285" s="2647"/>
      <c r="BF285" s="2185">
        <f t="shared" ref="BF285:BF291" si="207">J285*23/24/COUNT(AV285:BE285)</f>
        <v>2116</v>
      </c>
      <c r="BG285" s="2297">
        <f t="shared" ref="BG285:BG291" si="208">J285/24/COUNT(AV285:BE285)</f>
        <v>92</v>
      </c>
      <c r="BH285" s="1633"/>
      <c r="BI285" s="1633"/>
      <c r="BJ285" s="1633"/>
      <c r="BK285" s="1633"/>
      <c r="BL285" s="1633"/>
      <c r="BM285" s="1633"/>
      <c r="BN285" s="1633"/>
      <c r="BO285" s="1633"/>
      <c r="BP285" s="1633"/>
      <c r="BQ285" s="1633"/>
      <c r="BR285" s="1633"/>
      <c r="BS285" s="1633"/>
      <c r="BT285" s="1633"/>
      <c r="BU285" s="1633"/>
      <c r="BV285" s="1633"/>
      <c r="BW285" s="1633"/>
      <c r="BX285" s="1633"/>
      <c r="BY285" s="1633"/>
      <c r="BZ285" s="1633"/>
      <c r="CA285" s="1633"/>
      <c r="CB285" s="1633"/>
      <c r="CC285" s="1633"/>
      <c r="CD285" s="1633"/>
      <c r="CE285" s="1633"/>
      <c r="CF285" s="1633"/>
      <c r="CG285" s="1633"/>
      <c r="CH285" s="1633"/>
      <c r="CI285" s="1633"/>
      <c r="CJ285" s="1633"/>
      <c r="CK285" s="1633"/>
      <c r="CL285" s="1633"/>
      <c r="CM285" s="1633"/>
      <c r="CN285" s="1633"/>
      <c r="CO285" s="1633"/>
      <c r="CP285" s="1633"/>
      <c r="CQ285" s="1633"/>
      <c r="CR285" s="1633"/>
      <c r="CS285" s="1633"/>
      <c r="CT285" s="1633"/>
      <c r="CU285" s="1633"/>
      <c r="CV285" s="1633"/>
      <c r="CW285" s="1633"/>
      <c r="CX285" s="1633"/>
      <c r="CY285" s="1633"/>
      <c r="CZ285" s="1633"/>
      <c r="DA285" s="1633"/>
      <c r="DB285" s="1633"/>
      <c r="DC285" s="1633"/>
      <c r="DD285" s="1633"/>
      <c r="DE285" s="1633"/>
      <c r="DF285" s="1633"/>
      <c r="DG285" s="1633"/>
      <c r="DH285" s="1633"/>
      <c r="DI285" s="1633"/>
      <c r="DJ285" s="1633"/>
      <c r="DK285" s="1633"/>
      <c r="DL285" s="1633"/>
      <c r="DM285" s="1633"/>
      <c r="DN285" s="1633"/>
      <c r="DO285" s="1633"/>
      <c r="DP285" s="1633"/>
      <c r="DQ285" s="1633"/>
      <c r="DR285" s="1633"/>
      <c r="DS285" s="1633"/>
      <c r="DT285" s="1633"/>
      <c r="DU285" s="1633"/>
      <c r="DV285" s="1633"/>
      <c r="DW285" s="1633"/>
      <c r="DX285" s="1633"/>
      <c r="DY285" s="1633"/>
      <c r="DZ285" s="1633"/>
      <c r="EA285" s="1633"/>
      <c r="EB285" s="1633"/>
      <c r="EC285" s="1633"/>
      <c r="ED285" s="1633"/>
      <c r="EE285" s="1633"/>
      <c r="EF285" s="1633"/>
      <c r="EG285" s="1633"/>
      <c r="EH285" s="1633"/>
      <c r="EI285" s="1633"/>
      <c r="EJ285" s="1633"/>
      <c r="EK285" s="1633"/>
      <c r="EL285" s="1633"/>
      <c r="EM285" s="1633"/>
      <c r="EN285" s="1633"/>
      <c r="EO285" s="1633"/>
      <c r="EP285" s="1633"/>
      <c r="EQ285" s="1633"/>
      <c r="ER285" s="1633"/>
      <c r="ES285" s="1633"/>
      <c r="ET285" s="1633"/>
      <c r="EU285" s="1633"/>
      <c r="EV285" s="1633"/>
      <c r="EW285" s="1633"/>
      <c r="EX285" s="1633"/>
      <c r="EY285" s="1633"/>
      <c r="EZ285" s="1633"/>
      <c r="FA285" s="1633"/>
      <c r="FB285" s="1633"/>
      <c r="FC285" s="1633"/>
      <c r="FD285" s="1633"/>
      <c r="FE285" s="1633"/>
      <c r="FF285" s="1633"/>
      <c r="FG285" s="1633"/>
      <c r="FH285" s="1633"/>
      <c r="FI285" s="1633"/>
      <c r="FJ285" s="1633"/>
      <c r="FK285" s="1633"/>
      <c r="FL285" s="1633"/>
      <c r="FM285" s="1633"/>
      <c r="FN285" s="1633"/>
      <c r="FO285" s="1633"/>
      <c r="FP285" s="1633"/>
      <c r="FQ285" s="1633"/>
      <c r="FR285" s="1633"/>
      <c r="FS285" s="1633"/>
      <c r="FT285" s="1633"/>
      <c r="FU285" s="1633"/>
      <c r="FV285" s="1633"/>
      <c r="FW285" s="1633"/>
      <c r="FX285" s="1633"/>
      <c r="FY285" s="1633"/>
      <c r="FZ285" s="1633"/>
      <c r="GA285" s="1633"/>
      <c r="GB285" s="1633"/>
      <c r="GC285" s="1633"/>
      <c r="GD285" s="1633"/>
      <c r="GE285" s="1633"/>
      <c r="GF285" s="1633"/>
      <c r="GG285" s="1633"/>
      <c r="GH285" s="1633"/>
      <c r="GI285" s="1633"/>
      <c r="GJ285" s="1633"/>
      <c r="GK285" s="1633"/>
      <c r="GL285" s="1633"/>
      <c r="GM285" s="1633"/>
      <c r="GN285" s="1633"/>
      <c r="GO285" s="1633"/>
      <c r="GP285" s="1633"/>
      <c r="GQ285" s="1633"/>
      <c r="GR285" s="1633"/>
      <c r="GS285" s="1633"/>
      <c r="GT285" s="1633"/>
      <c r="GU285" s="1633"/>
      <c r="GV285" s="1633"/>
      <c r="GW285" s="1633"/>
      <c r="GX285" s="1633"/>
      <c r="GY285" s="1633"/>
      <c r="GZ285" s="1633"/>
      <c r="HA285" s="1633"/>
      <c r="HB285" s="1633"/>
      <c r="HC285" s="1633"/>
      <c r="HD285" s="1633"/>
      <c r="HE285" s="1633"/>
      <c r="HF285" s="1633"/>
      <c r="HG285" s="1633"/>
      <c r="HH285" s="1633"/>
      <c r="HI285" s="1633"/>
      <c r="HJ285" s="1633"/>
      <c r="HK285" s="1633"/>
      <c r="HL285" s="1633"/>
      <c r="HM285" s="1633"/>
      <c r="HN285" s="1633"/>
      <c r="HO285" s="1633"/>
      <c r="HP285" s="1633"/>
      <c r="HQ285" s="1633"/>
      <c r="HR285" s="1633"/>
      <c r="HS285" s="1633"/>
      <c r="HT285" s="1633"/>
      <c r="HU285" s="1633"/>
      <c r="HV285" s="1633"/>
      <c r="HW285" s="1633"/>
      <c r="HX285" s="1633"/>
      <c r="HY285" s="1633"/>
      <c r="HZ285" s="1633"/>
      <c r="IA285" s="1633"/>
      <c r="IB285" s="1633"/>
      <c r="IC285" s="1633"/>
      <c r="ID285" s="1633"/>
      <c r="IE285" s="1633"/>
      <c r="IF285" s="1633"/>
      <c r="IG285" s="1633"/>
      <c r="IH285" s="1633"/>
      <c r="II285" s="1633"/>
      <c r="IJ285" s="1633"/>
      <c r="IK285" s="1633"/>
      <c r="IL285" s="1633"/>
      <c r="IM285" s="1633"/>
      <c r="IN285" s="1633"/>
      <c r="IO285" s="1633"/>
      <c r="IP285" s="1633"/>
      <c r="IQ285" s="1633"/>
      <c r="IR285" s="1633"/>
      <c r="IS285" s="1633"/>
      <c r="IT285" s="1633"/>
      <c r="IU285" s="1633"/>
      <c r="IV285" s="1633"/>
      <c r="IW285" s="1633"/>
      <c r="IX285" s="1633"/>
      <c r="IY285" s="1633"/>
      <c r="IZ285" s="1633"/>
      <c r="JA285" s="1633"/>
      <c r="JB285" s="1633"/>
      <c r="JC285" s="1633"/>
      <c r="JD285" s="1633"/>
      <c r="JE285" s="1633"/>
      <c r="JF285" s="1633"/>
      <c r="JG285" s="1633"/>
      <c r="JH285" s="1633"/>
      <c r="JI285" s="1633"/>
      <c r="JJ285" s="1633"/>
      <c r="JK285" s="1633"/>
      <c r="JL285" s="1633"/>
      <c r="JM285" s="1633"/>
      <c r="JN285" s="1633"/>
      <c r="JO285" s="1633"/>
      <c r="JP285" s="1633"/>
      <c r="JQ285" s="1633"/>
      <c r="JR285" s="1633"/>
      <c r="JS285" s="1633"/>
      <c r="JT285" s="1633"/>
      <c r="JU285" s="1633"/>
      <c r="JV285" s="1633"/>
      <c r="JW285" s="1633"/>
      <c r="JX285" s="1633"/>
      <c r="JY285" s="1633"/>
      <c r="JZ285" s="1633"/>
      <c r="KA285" s="1633"/>
      <c r="KB285" s="1633"/>
      <c r="KC285" s="1633"/>
      <c r="KD285" s="1633"/>
      <c r="KE285" s="1633"/>
      <c r="KF285" s="1633"/>
      <c r="KG285" s="1633"/>
      <c r="KH285" s="1633"/>
      <c r="KI285" s="1633"/>
      <c r="KJ285" s="1633"/>
      <c r="KK285" s="1633"/>
      <c r="KL285" s="1633"/>
      <c r="KM285" s="1633"/>
      <c r="KN285" s="1633"/>
      <c r="KO285" s="1633"/>
      <c r="KP285" s="1633"/>
      <c r="KQ285" s="1633"/>
      <c r="KR285" s="1633"/>
      <c r="KS285" s="1633"/>
      <c r="KT285" s="1633"/>
      <c r="KU285" s="1633"/>
      <c r="KV285" s="1633"/>
      <c r="KW285" s="1633"/>
      <c r="KX285" s="1633"/>
      <c r="KY285" s="1633"/>
      <c r="KZ285" s="1633"/>
      <c r="LA285" s="1633"/>
      <c r="LB285" s="1633"/>
      <c r="LC285" s="1633"/>
      <c r="LD285" s="1633"/>
      <c r="LE285" s="1633"/>
      <c r="LF285" s="1633"/>
      <c r="LG285" s="1633"/>
      <c r="LH285" s="1633"/>
      <c r="LI285" s="1633"/>
      <c r="LJ285" s="1633"/>
      <c r="LK285" s="1633"/>
      <c r="LL285" s="1633"/>
      <c r="LM285" s="1633"/>
      <c r="LN285" s="1633"/>
      <c r="LO285" s="1642"/>
      <c r="LP285" s="1642"/>
      <c r="LQ285" s="1642"/>
      <c r="LR285" s="1642"/>
      <c r="LS285" s="1642"/>
      <c r="LT285" s="1642"/>
      <c r="LU285" s="1642"/>
      <c r="LV285" s="1643"/>
    </row>
    <row r="286" s="2140" customFormat="1" ht="45" customHeight="1" spans="1:334">
      <c r="A286" s="2417">
        <v>45873</v>
      </c>
      <c r="B286" s="1500" t="s">
        <v>2540</v>
      </c>
      <c r="C286" s="1501" t="s">
        <v>107</v>
      </c>
      <c r="D286" s="1502">
        <v>4500175865</v>
      </c>
      <c r="E286" s="2253">
        <v>5200007375</v>
      </c>
      <c r="F286" s="1502" t="s">
        <v>2541</v>
      </c>
      <c r="G286" s="1505" t="s">
        <v>1730</v>
      </c>
      <c r="H286" s="1505" t="s">
        <v>1821</v>
      </c>
      <c r="I286" s="1532" t="s">
        <v>1822</v>
      </c>
      <c r="J286" s="1522">
        <v>8040</v>
      </c>
      <c r="K286" s="1534">
        <v>0</v>
      </c>
      <c r="L286" s="1534">
        <v>24</v>
      </c>
      <c r="M286" s="1535">
        <f t="shared" si="177"/>
        <v>335</v>
      </c>
      <c r="N286" s="1536">
        <v>45920</v>
      </c>
      <c r="O286" s="2307">
        <v>45917</v>
      </c>
      <c r="P286" s="1537"/>
      <c r="Q286" s="1562" t="s">
        <v>78</v>
      </c>
      <c r="R286" s="2722">
        <v>8040</v>
      </c>
      <c r="S286" s="2722">
        <f t="shared" si="173"/>
        <v>0</v>
      </c>
      <c r="T286" s="2722"/>
      <c r="U286" s="2722" t="s">
        <v>829</v>
      </c>
      <c r="V286" s="2308" t="s">
        <v>2542</v>
      </c>
      <c r="W286" s="1532" t="s">
        <v>111</v>
      </c>
      <c r="X286" s="1565">
        <v>45873</v>
      </c>
      <c r="Y286" s="1589" t="s">
        <v>88</v>
      </c>
      <c r="Z286" s="1589">
        <v>45874</v>
      </c>
      <c r="AA286" s="1589"/>
      <c r="AB286" s="1589"/>
      <c r="AC286" s="2311" t="s">
        <v>2543</v>
      </c>
      <c r="AD286" s="1590" t="s">
        <v>651</v>
      </c>
      <c r="AE286" s="2277">
        <v>0.9414</v>
      </c>
      <c r="AF286" s="2278">
        <f>AE286*J286</f>
        <v>7568.856</v>
      </c>
      <c r="AG286" s="1504" t="s">
        <v>2544</v>
      </c>
      <c r="AH286" s="1609" t="s">
        <v>81</v>
      </c>
      <c r="AI286" s="2710"/>
      <c r="AJ286" s="2626">
        <v>10</v>
      </c>
      <c r="AK286" s="2627">
        <f t="shared" si="178"/>
        <v>8040</v>
      </c>
      <c r="AL286" s="2627"/>
      <c r="AM286" s="2627"/>
      <c r="AN286" s="2627">
        <f>J286/24</f>
        <v>335</v>
      </c>
      <c r="AO286" s="2627"/>
      <c r="AP286" s="2627"/>
      <c r="AQ286" s="2641"/>
      <c r="AR286" s="1610"/>
      <c r="AS286" s="1610" t="s">
        <v>63</v>
      </c>
      <c r="AT286" s="1610">
        <f t="shared" si="192"/>
        <v>8040</v>
      </c>
      <c r="AU286" s="1610"/>
      <c r="AV286" s="1622">
        <f t="shared" ref="AV286:AV291" si="209">J286/10</f>
        <v>804</v>
      </c>
      <c r="AW286" s="1622">
        <f t="shared" ref="AW286:AW291" si="210">J286/10</f>
        <v>804</v>
      </c>
      <c r="AX286" s="1622">
        <f t="shared" ref="AX286:AX291" si="211">J286/10</f>
        <v>804</v>
      </c>
      <c r="AY286" s="1622">
        <f t="shared" ref="AY286:AY291" si="212">J286/10</f>
        <v>804</v>
      </c>
      <c r="AZ286" s="1622">
        <f t="shared" ref="AZ286:AZ291" si="213">J286/10</f>
        <v>804</v>
      </c>
      <c r="BA286" s="1622">
        <f t="shared" ref="BA286:BA291" si="214">J286/10</f>
        <v>804</v>
      </c>
      <c r="BB286" s="1622">
        <f t="shared" ref="BB286:BB291" si="215">J286/10</f>
        <v>804</v>
      </c>
      <c r="BC286" s="1622">
        <f t="shared" ref="BC286:BC291" si="216">J286/10</f>
        <v>804</v>
      </c>
      <c r="BD286" s="1622">
        <f t="shared" ref="BD286:BD291" si="217">J286/10</f>
        <v>804</v>
      </c>
      <c r="BE286" s="1622">
        <f t="shared" ref="BE286:BE291" si="218">J286/10</f>
        <v>804</v>
      </c>
      <c r="BF286" s="1622">
        <f t="shared" si="207"/>
        <v>770.5</v>
      </c>
      <c r="BG286" s="2648">
        <f t="shared" si="208"/>
        <v>33.5</v>
      </c>
      <c r="BH286" s="1633"/>
      <c r="BI286" s="1633"/>
      <c r="BJ286" s="1633"/>
      <c r="BK286" s="1633"/>
      <c r="BL286" s="1633"/>
      <c r="BM286" s="1633"/>
      <c r="BN286" s="1633"/>
      <c r="BO286" s="1633"/>
      <c r="BP286" s="1633"/>
      <c r="BQ286" s="1633"/>
      <c r="BR286" s="1633"/>
      <c r="BS286" s="1633"/>
      <c r="BT286" s="1633"/>
      <c r="BU286" s="1633"/>
      <c r="BV286" s="1633"/>
      <c r="BW286" s="1633"/>
      <c r="BX286" s="1633"/>
      <c r="BY286" s="1633"/>
      <c r="BZ286" s="1633"/>
      <c r="CA286" s="1633"/>
      <c r="CB286" s="1633"/>
      <c r="CC286" s="1633"/>
      <c r="CD286" s="1633"/>
      <c r="CE286" s="1633"/>
      <c r="CF286" s="1633"/>
      <c r="CG286" s="1633"/>
      <c r="CH286" s="1633"/>
      <c r="CI286" s="1633"/>
      <c r="CJ286" s="1633"/>
      <c r="CK286" s="1633"/>
      <c r="CL286" s="1633"/>
      <c r="CM286" s="1633"/>
      <c r="CN286" s="1633"/>
      <c r="CO286" s="1633"/>
      <c r="CP286" s="1633"/>
      <c r="CQ286" s="1633"/>
      <c r="CR286" s="1633"/>
      <c r="CS286" s="1633"/>
      <c r="CT286" s="1633"/>
      <c r="CU286" s="1633"/>
      <c r="CV286" s="1633"/>
      <c r="CW286" s="1633"/>
      <c r="CX286" s="1633"/>
      <c r="CY286" s="1633"/>
      <c r="CZ286" s="1633"/>
      <c r="DA286" s="1633"/>
      <c r="DB286" s="1633"/>
      <c r="DC286" s="1633"/>
      <c r="DD286" s="1633"/>
      <c r="DE286" s="1633"/>
      <c r="DF286" s="1633"/>
      <c r="DG286" s="1633"/>
      <c r="DH286" s="1633"/>
      <c r="DI286" s="1633"/>
      <c r="DJ286" s="1633"/>
      <c r="DK286" s="1633"/>
      <c r="DL286" s="1633"/>
      <c r="DM286" s="1633"/>
      <c r="DN286" s="1633"/>
      <c r="DO286" s="1633"/>
      <c r="DP286" s="1633"/>
      <c r="DQ286" s="1633"/>
      <c r="DR286" s="1633"/>
      <c r="DS286" s="1633"/>
      <c r="DT286" s="1633"/>
      <c r="DU286" s="1633"/>
      <c r="DV286" s="1633"/>
      <c r="DW286" s="1633"/>
      <c r="DX286" s="1633"/>
      <c r="DY286" s="1633"/>
      <c r="DZ286" s="1633"/>
      <c r="EA286" s="1633"/>
      <c r="EB286" s="1633"/>
      <c r="EC286" s="1633"/>
      <c r="ED286" s="1633"/>
      <c r="EE286" s="1633"/>
      <c r="EF286" s="1633"/>
      <c r="EG286" s="1633"/>
      <c r="EH286" s="1633"/>
      <c r="EI286" s="1633"/>
      <c r="EJ286" s="1633"/>
      <c r="EK286" s="1633"/>
      <c r="EL286" s="1633"/>
      <c r="EM286" s="1633"/>
      <c r="EN286" s="1633"/>
      <c r="EO286" s="1633"/>
      <c r="EP286" s="1633"/>
      <c r="EQ286" s="1633"/>
      <c r="ER286" s="1633"/>
      <c r="ES286" s="1633"/>
      <c r="ET286" s="1633"/>
      <c r="EU286" s="1633"/>
      <c r="EV286" s="1633"/>
      <c r="EW286" s="1633"/>
      <c r="EX286" s="1633"/>
      <c r="EY286" s="1633"/>
      <c r="EZ286" s="1633"/>
      <c r="FA286" s="1633"/>
      <c r="FB286" s="1633"/>
      <c r="FC286" s="1633"/>
      <c r="FD286" s="1633"/>
      <c r="FE286" s="1633"/>
      <c r="FF286" s="1633"/>
      <c r="FG286" s="1633"/>
      <c r="FH286" s="1633"/>
      <c r="FI286" s="1633"/>
      <c r="FJ286" s="1633"/>
      <c r="FK286" s="1633"/>
      <c r="FL286" s="1633"/>
      <c r="FM286" s="1633"/>
      <c r="FN286" s="1633"/>
      <c r="FO286" s="1633"/>
      <c r="FP286" s="1633"/>
      <c r="FQ286" s="1633"/>
      <c r="FR286" s="1633"/>
      <c r="FS286" s="1633"/>
      <c r="FT286" s="1633"/>
      <c r="FU286" s="1633"/>
      <c r="FV286" s="1633"/>
      <c r="FW286" s="1633"/>
      <c r="FX286" s="1633"/>
      <c r="FY286" s="1633"/>
      <c r="FZ286" s="1633"/>
      <c r="GA286" s="1633"/>
      <c r="GB286" s="1633"/>
      <c r="GC286" s="1633"/>
      <c r="GD286" s="1633"/>
      <c r="GE286" s="1633"/>
      <c r="GF286" s="1633"/>
      <c r="GG286" s="1633"/>
      <c r="GH286" s="1633"/>
      <c r="GI286" s="1633"/>
      <c r="GJ286" s="1633"/>
      <c r="GK286" s="1633"/>
      <c r="GL286" s="1633"/>
      <c r="GM286" s="1633"/>
      <c r="GN286" s="1633"/>
      <c r="GO286" s="1633"/>
      <c r="GP286" s="1633"/>
      <c r="GQ286" s="1633"/>
      <c r="GR286" s="1633"/>
      <c r="GS286" s="1633"/>
      <c r="GT286" s="1633"/>
      <c r="GU286" s="1633"/>
      <c r="GV286" s="1633"/>
      <c r="GW286" s="1633"/>
      <c r="GX286" s="1633"/>
      <c r="GY286" s="1633"/>
      <c r="GZ286" s="1633"/>
      <c r="HA286" s="1633"/>
      <c r="HB286" s="1633"/>
      <c r="HC286" s="1633"/>
      <c r="HD286" s="1633"/>
      <c r="HE286" s="1633"/>
      <c r="HF286" s="1633"/>
      <c r="HG286" s="1633"/>
      <c r="HH286" s="1633"/>
      <c r="HI286" s="1633"/>
      <c r="HJ286" s="1633"/>
      <c r="HK286" s="1633"/>
      <c r="HL286" s="1633"/>
      <c r="HM286" s="1633"/>
      <c r="HN286" s="1633"/>
      <c r="HO286" s="1633"/>
      <c r="HP286" s="1633"/>
      <c r="HQ286" s="1633"/>
      <c r="HR286" s="1633"/>
      <c r="HS286" s="1633"/>
      <c r="HT286" s="1633"/>
      <c r="HU286" s="1633"/>
      <c r="HV286" s="1633"/>
      <c r="HW286" s="1633"/>
      <c r="HX286" s="1633"/>
      <c r="HY286" s="1633"/>
      <c r="HZ286" s="1633"/>
      <c r="IA286" s="1633"/>
      <c r="IB286" s="1633"/>
      <c r="IC286" s="1633"/>
      <c r="ID286" s="1633"/>
      <c r="IE286" s="1633"/>
      <c r="IF286" s="1633"/>
      <c r="IG286" s="1633"/>
      <c r="IH286" s="1633"/>
      <c r="II286" s="1633"/>
      <c r="IJ286" s="1633"/>
      <c r="IK286" s="1633"/>
      <c r="IL286" s="1633"/>
      <c r="IM286" s="1633"/>
      <c r="IN286" s="1633"/>
      <c r="IO286" s="1633"/>
      <c r="IP286" s="1633"/>
      <c r="IQ286" s="1633"/>
      <c r="IR286" s="1633"/>
      <c r="IS286" s="1633"/>
      <c r="IT286" s="1633"/>
      <c r="IU286" s="1633"/>
      <c r="IV286" s="1633"/>
      <c r="IW286" s="1633"/>
      <c r="IX286" s="1633"/>
      <c r="IY286" s="1633"/>
      <c r="IZ286" s="1633"/>
      <c r="JA286" s="1633"/>
      <c r="JB286" s="1633"/>
      <c r="JC286" s="1633"/>
      <c r="JD286" s="1633"/>
      <c r="JE286" s="1633"/>
      <c r="JF286" s="1633"/>
      <c r="JG286" s="1633"/>
      <c r="JH286" s="1633"/>
      <c r="JI286" s="1633"/>
      <c r="JJ286" s="1633"/>
      <c r="JK286" s="1633"/>
      <c r="JL286" s="1633"/>
      <c r="JM286" s="1633"/>
      <c r="JN286" s="1633"/>
      <c r="JO286" s="1633"/>
      <c r="JP286" s="1633"/>
      <c r="JQ286" s="1633"/>
      <c r="JR286" s="1633"/>
      <c r="JS286" s="1633"/>
      <c r="JT286" s="1633"/>
      <c r="JU286" s="1633"/>
      <c r="JV286" s="1633"/>
      <c r="JW286" s="1633"/>
      <c r="JX286" s="1633"/>
      <c r="JY286" s="1633"/>
      <c r="JZ286" s="1633"/>
      <c r="KA286" s="1633"/>
      <c r="KB286" s="1633"/>
      <c r="KC286" s="1633"/>
      <c r="KD286" s="1633"/>
      <c r="KE286" s="1633"/>
      <c r="KF286" s="1633"/>
      <c r="KG286" s="1633"/>
      <c r="KH286" s="1633"/>
      <c r="KI286" s="1633"/>
      <c r="KJ286" s="1633"/>
      <c r="KK286" s="1633"/>
      <c r="KL286" s="1633"/>
      <c r="KM286" s="1633"/>
      <c r="KN286" s="1633"/>
      <c r="KO286" s="1633"/>
      <c r="KP286" s="1633"/>
      <c r="KQ286" s="1633"/>
      <c r="KR286" s="1633"/>
      <c r="KS286" s="1633"/>
      <c r="KT286" s="1633"/>
      <c r="KU286" s="1633"/>
      <c r="KV286" s="1633"/>
      <c r="KW286" s="1633"/>
      <c r="KX286" s="1633"/>
      <c r="KY286" s="1633"/>
      <c r="KZ286" s="1633"/>
      <c r="LA286" s="1633"/>
      <c r="LB286" s="1633"/>
      <c r="LC286" s="1633"/>
      <c r="LD286" s="1633"/>
      <c r="LE286" s="1633"/>
      <c r="LF286" s="1633"/>
      <c r="LG286" s="1633"/>
      <c r="LH286" s="1633"/>
      <c r="LI286" s="1633"/>
      <c r="LJ286" s="1633"/>
      <c r="LK286" s="1633"/>
      <c r="LL286" s="1633"/>
      <c r="LM286" s="1633"/>
      <c r="LN286" s="1633"/>
      <c r="LO286" s="1642"/>
      <c r="LP286" s="1642"/>
      <c r="LQ286" s="1642"/>
      <c r="LR286" s="1642"/>
      <c r="LS286" s="1642"/>
      <c r="LT286" s="1642"/>
      <c r="LU286" s="1642"/>
      <c r="LV286" s="1643"/>
    </row>
    <row r="287" s="1639" customFormat="1" ht="47" customHeight="1" spans="1:334">
      <c r="A287" s="2417">
        <v>45748</v>
      </c>
      <c r="B287" s="1500" t="s">
        <v>2545</v>
      </c>
      <c r="C287" s="1501" t="s">
        <v>98</v>
      </c>
      <c r="D287" s="1502">
        <v>4500162183</v>
      </c>
      <c r="E287" s="1503">
        <v>4500043729</v>
      </c>
      <c r="F287" s="1502" t="s">
        <v>2546</v>
      </c>
      <c r="G287" s="1504" t="s">
        <v>2547</v>
      </c>
      <c r="H287" s="1505" t="s">
        <v>2547</v>
      </c>
      <c r="I287" s="1532" t="s">
        <v>2548</v>
      </c>
      <c r="J287" s="1522">
        <v>15000</v>
      </c>
      <c r="K287" s="1534">
        <v>0</v>
      </c>
      <c r="L287" s="1534">
        <v>24</v>
      </c>
      <c r="M287" s="1534">
        <f t="shared" si="177"/>
        <v>625</v>
      </c>
      <c r="N287" s="1536">
        <v>45929</v>
      </c>
      <c r="O287" s="1536">
        <f>N287-2</f>
        <v>45927</v>
      </c>
      <c r="P287" s="1537"/>
      <c r="Q287" s="1562" t="s">
        <v>78</v>
      </c>
      <c r="R287" s="2722">
        <v>15000</v>
      </c>
      <c r="S287" s="2722">
        <f t="shared" si="173"/>
        <v>0</v>
      </c>
      <c r="T287" s="2722"/>
      <c r="U287" s="2722" t="s">
        <v>829</v>
      </c>
      <c r="V287" s="1532" t="s">
        <v>2549</v>
      </c>
      <c r="W287" s="1532"/>
      <c r="X287" s="1565">
        <v>45748</v>
      </c>
      <c r="Y287" s="1589" t="s">
        <v>88</v>
      </c>
      <c r="Z287" s="1589" t="s">
        <v>88</v>
      </c>
      <c r="AA287" s="1589" t="s">
        <v>59</v>
      </c>
      <c r="AB287" s="1589"/>
      <c r="AC287" s="2274" t="s">
        <v>2550</v>
      </c>
      <c r="AD287" s="1590" t="s">
        <v>736</v>
      </c>
      <c r="AE287" s="2277">
        <v>0.9017</v>
      </c>
      <c r="AF287" s="2278">
        <f>AE287*J287</f>
        <v>13525.5</v>
      </c>
      <c r="AG287" s="1504" t="s">
        <v>2551</v>
      </c>
      <c r="AH287" s="1609" t="s">
        <v>81</v>
      </c>
      <c r="AI287" s="2710"/>
      <c r="AJ287" s="2626"/>
      <c r="AK287" s="2627">
        <f t="shared" si="178"/>
        <v>15000</v>
      </c>
      <c r="AL287" s="2627"/>
      <c r="AM287" s="2627"/>
      <c r="AN287" s="2627"/>
      <c r="AO287" s="2627"/>
      <c r="AP287" s="2627">
        <v>2500</v>
      </c>
      <c r="AQ287" s="2641"/>
      <c r="AR287" s="1610"/>
      <c r="AS287" s="1610" t="s">
        <v>63</v>
      </c>
      <c r="AT287" s="1610">
        <f t="shared" si="192"/>
        <v>15000</v>
      </c>
      <c r="AU287" s="1610"/>
      <c r="AV287" s="1622">
        <f t="shared" si="209"/>
        <v>1500</v>
      </c>
      <c r="AW287" s="1622">
        <f t="shared" si="210"/>
        <v>1500</v>
      </c>
      <c r="AX287" s="1622">
        <f t="shared" si="211"/>
        <v>1500</v>
      </c>
      <c r="AY287" s="1622">
        <f t="shared" si="212"/>
        <v>1500</v>
      </c>
      <c r="AZ287" s="1622">
        <f t="shared" si="213"/>
        <v>1500</v>
      </c>
      <c r="BA287" s="1622">
        <f t="shared" si="214"/>
        <v>1500</v>
      </c>
      <c r="BB287" s="1622">
        <f t="shared" si="215"/>
        <v>1500</v>
      </c>
      <c r="BC287" s="1622">
        <f t="shared" si="216"/>
        <v>1500</v>
      </c>
      <c r="BD287" s="1622">
        <f t="shared" si="217"/>
        <v>1500</v>
      </c>
      <c r="BE287" s="1622">
        <f t="shared" si="218"/>
        <v>1500</v>
      </c>
      <c r="BF287" s="1622">
        <f t="shared" si="207"/>
        <v>1437.5</v>
      </c>
      <c r="BG287" s="2648">
        <f t="shared" si="208"/>
        <v>62.5</v>
      </c>
      <c r="BH287" s="2706"/>
      <c r="LO287" s="1481"/>
      <c r="LP287" s="1481"/>
      <c r="LQ287" s="1481"/>
      <c r="LR287" s="1481"/>
      <c r="LS287" s="1481"/>
      <c r="LT287" s="1481"/>
      <c r="LU287" s="1481"/>
      <c r="LV287" s="1481"/>
    </row>
    <row r="288" s="2141" customFormat="1" ht="47" customHeight="1" spans="1:334">
      <c r="A288" s="2733">
        <v>45855</v>
      </c>
      <c r="B288" s="1660" t="s">
        <v>173</v>
      </c>
      <c r="C288" s="1661" t="s">
        <v>98</v>
      </c>
      <c r="D288" s="1662">
        <v>4500174189</v>
      </c>
      <c r="E288" s="2415" t="s">
        <v>2552</v>
      </c>
      <c r="F288" s="1662" t="s">
        <v>2553</v>
      </c>
      <c r="G288" s="1863" t="s">
        <v>1859</v>
      </c>
      <c r="H288" s="1863" t="s">
        <v>1859</v>
      </c>
      <c r="I288" s="1880" t="s">
        <v>1861</v>
      </c>
      <c r="J288" s="1543">
        <v>7920</v>
      </c>
      <c r="K288" s="1876">
        <v>12</v>
      </c>
      <c r="L288" s="1876">
        <v>2640</v>
      </c>
      <c r="M288" s="1877">
        <f t="shared" si="177"/>
        <v>3</v>
      </c>
      <c r="N288" s="1673">
        <v>45929</v>
      </c>
      <c r="O288" s="1673">
        <f>N288-2</f>
        <v>45927</v>
      </c>
      <c r="P288" s="1878" t="s">
        <v>2554</v>
      </c>
      <c r="Q288" s="2079" t="s">
        <v>78</v>
      </c>
      <c r="R288" s="1577">
        <v>7920</v>
      </c>
      <c r="S288" s="1577">
        <f t="shared" si="173"/>
        <v>0</v>
      </c>
      <c r="T288" s="1577"/>
      <c r="U288" s="1577" t="s">
        <v>829</v>
      </c>
      <c r="V288" s="1880"/>
      <c r="W288" s="1880" t="s">
        <v>111</v>
      </c>
      <c r="X288" s="1900" t="s">
        <v>2163</v>
      </c>
      <c r="Y288" s="1930" t="s">
        <v>88</v>
      </c>
      <c r="Z288" s="1930" t="s">
        <v>2394</v>
      </c>
      <c r="AA288" s="1930" t="s">
        <v>2395</v>
      </c>
      <c r="AB288" s="1930" t="s">
        <v>745</v>
      </c>
      <c r="AC288" s="1597" t="s">
        <v>2166</v>
      </c>
      <c r="AD288" s="1692" t="s">
        <v>181</v>
      </c>
      <c r="AE288" s="2093">
        <v>1510.5133</v>
      </c>
      <c r="AF288" s="2095">
        <f>AE288*M288</f>
        <v>4531.5399</v>
      </c>
      <c r="AG288" s="1647" t="s">
        <v>2555</v>
      </c>
      <c r="AH288" s="1947" t="s">
        <v>81</v>
      </c>
      <c r="AI288" s="2759"/>
      <c r="AJ288" s="2760">
        <v>10</v>
      </c>
      <c r="AK288" s="2761">
        <f t="shared" si="178"/>
        <v>7920</v>
      </c>
      <c r="AL288" s="2761"/>
      <c r="AM288" s="2761"/>
      <c r="AN288" s="2761"/>
      <c r="AO288" s="2761"/>
      <c r="AP288" s="2761">
        <f>J288/12</f>
        <v>660</v>
      </c>
      <c r="AQ288" s="2773"/>
      <c r="AR288" s="1948"/>
      <c r="AS288" s="1948" t="s">
        <v>63</v>
      </c>
      <c r="AT288" s="1948">
        <f t="shared" si="192"/>
        <v>7920</v>
      </c>
      <c r="AU288" s="1948"/>
      <c r="AV288" s="1430">
        <f t="shared" si="209"/>
        <v>792</v>
      </c>
      <c r="AW288" s="1430">
        <f t="shared" si="210"/>
        <v>792</v>
      </c>
      <c r="AX288" s="1430">
        <f t="shared" si="211"/>
        <v>792</v>
      </c>
      <c r="AY288" s="1430">
        <f t="shared" si="212"/>
        <v>792</v>
      </c>
      <c r="AZ288" s="1430">
        <f t="shared" si="213"/>
        <v>792</v>
      </c>
      <c r="BA288" s="1430">
        <f t="shared" si="214"/>
        <v>792</v>
      </c>
      <c r="BB288" s="1430">
        <f t="shared" si="215"/>
        <v>792</v>
      </c>
      <c r="BC288" s="1430">
        <f t="shared" si="216"/>
        <v>792</v>
      </c>
      <c r="BD288" s="1430">
        <f t="shared" si="217"/>
        <v>792</v>
      </c>
      <c r="BE288" s="1430">
        <f t="shared" si="218"/>
        <v>792</v>
      </c>
      <c r="BF288" s="1430">
        <f t="shared" si="207"/>
        <v>759</v>
      </c>
      <c r="BG288" s="2785">
        <f t="shared" si="208"/>
        <v>33</v>
      </c>
      <c r="BH288" s="1455"/>
      <c r="BI288" s="1455"/>
      <c r="BJ288" s="1455"/>
      <c r="BK288" s="1455"/>
      <c r="BL288" s="1455"/>
      <c r="BM288" s="1455"/>
      <c r="BN288" s="1455"/>
      <c r="BO288" s="1455"/>
      <c r="BP288" s="1455"/>
      <c r="BQ288" s="1455"/>
      <c r="BR288" s="1455"/>
      <c r="BS288" s="1455"/>
      <c r="BT288" s="1455"/>
      <c r="BU288" s="1455"/>
      <c r="BV288" s="1455"/>
      <c r="BW288" s="1455"/>
      <c r="BX288" s="1455"/>
      <c r="BY288" s="1455"/>
      <c r="BZ288" s="1455"/>
      <c r="CA288" s="1455"/>
      <c r="CB288" s="1455"/>
      <c r="CC288" s="1455"/>
      <c r="CD288" s="1455"/>
      <c r="CE288" s="1455"/>
      <c r="CF288" s="1455"/>
      <c r="CG288" s="1455"/>
      <c r="CH288" s="1455"/>
      <c r="CI288" s="1455"/>
      <c r="CJ288" s="1455"/>
      <c r="CK288" s="1455"/>
      <c r="CL288" s="1455"/>
      <c r="CM288" s="1455"/>
      <c r="CN288" s="1455"/>
      <c r="CO288" s="1455"/>
      <c r="CP288" s="1455"/>
      <c r="CQ288" s="1455"/>
      <c r="CR288" s="1455"/>
      <c r="CS288" s="1455"/>
      <c r="CT288" s="1455"/>
      <c r="CU288" s="1455"/>
      <c r="CV288" s="1455"/>
      <c r="CW288" s="1455"/>
      <c r="CX288" s="1455"/>
      <c r="CY288" s="1455"/>
      <c r="CZ288" s="1455"/>
      <c r="DA288" s="1455"/>
      <c r="DB288" s="1455"/>
      <c r="DC288" s="1455"/>
      <c r="DD288" s="1455"/>
      <c r="DE288" s="1455"/>
      <c r="DF288" s="1455"/>
      <c r="DG288" s="1455"/>
      <c r="DH288" s="1455"/>
      <c r="DI288" s="1455"/>
      <c r="DJ288" s="1455"/>
      <c r="DK288" s="1455"/>
      <c r="DL288" s="1455"/>
      <c r="DM288" s="1455"/>
      <c r="DN288" s="1455"/>
      <c r="DO288" s="1455"/>
      <c r="DP288" s="1455"/>
      <c r="DQ288" s="1455"/>
      <c r="DR288" s="1455"/>
      <c r="DS288" s="1455"/>
      <c r="DT288" s="1455"/>
      <c r="DU288" s="1455"/>
      <c r="DV288" s="1455"/>
      <c r="DW288" s="1455"/>
      <c r="DX288" s="1455"/>
      <c r="DY288" s="1455"/>
      <c r="DZ288" s="1455"/>
      <c r="EA288" s="1455"/>
      <c r="EB288" s="1455"/>
      <c r="EC288" s="1455"/>
      <c r="ED288" s="1455"/>
      <c r="EE288" s="1455"/>
      <c r="EF288" s="1455"/>
      <c r="EG288" s="1455"/>
      <c r="EH288" s="1455"/>
      <c r="EI288" s="1455"/>
      <c r="EJ288" s="1455"/>
      <c r="EK288" s="1455"/>
      <c r="EL288" s="1455"/>
      <c r="EM288" s="1455"/>
      <c r="EN288" s="1455"/>
      <c r="EO288" s="1455"/>
      <c r="EP288" s="1455"/>
      <c r="EQ288" s="1455"/>
      <c r="ER288" s="1455"/>
      <c r="ES288" s="1455"/>
      <c r="ET288" s="1455"/>
      <c r="EU288" s="1455"/>
      <c r="EV288" s="1455"/>
      <c r="EW288" s="1455"/>
      <c r="EX288" s="1455"/>
      <c r="EY288" s="1455"/>
      <c r="EZ288" s="1455"/>
      <c r="FA288" s="1455"/>
      <c r="FB288" s="1455"/>
      <c r="FC288" s="1455"/>
      <c r="FD288" s="1455"/>
      <c r="FE288" s="1455"/>
      <c r="FF288" s="1455"/>
      <c r="FG288" s="1455"/>
      <c r="FH288" s="1455"/>
      <c r="FI288" s="1455"/>
      <c r="FJ288" s="1455"/>
      <c r="FK288" s="1455"/>
      <c r="FL288" s="1455"/>
      <c r="FM288" s="1455"/>
      <c r="FN288" s="1455"/>
      <c r="FO288" s="1455"/>
      <c r="FP288" s="1455"/>
      <c r="FQ288" s="1455"/>
      <c r="FR288" s="1455"/>
      <c r="FS288" s="1455"/>
      <c r="FT288" s="1455"/>
      <c r="FU288" s="1455"/>
      <c r="FV288" s="1455"/>
      <c r="FW288" s="1455"/>
      <c r="FX288" s="1455"/>
      <c r="FY288" s="1455"/>
      <c r="FZ288" s="1455"/>
      <c r="GA288" s="1455"/>
      <c r="GB288" s="1455"/>
      <c r="GC288" s="1455"/>
      <c r="GD288" s="1455"/>
      <c r="GE288" s="1455"/>
      <c r="GF288" s="1455"/>
      <c r="GG288" s="1455"/>
      <c r="GH288" s="1455"/>
      <c r="GI288" s="1455"/>
      <c r="GJ288" s="1455"/>
      <c r="GK288" s="1455"/>
      <c r="GL288" s="1455"/>
      <c r="GM288" s="1455"/>
      <c r="GN288" s="1455"/>
      <c r="GO288" s="1455"/>
      <c r="GP288" s="1455"/>
      <c r="GQ288" s="1455"/>
      <c r="GR288" s="1455"/>
      <c r="GS288" s="1455"/>
      <c r="GT288" s="1455"/>
      <c r="GU288" s="1455"/>
      <c r="GV288" s="1455"/>
      <c r="GW288" s="1455"/>
      <c r="GX288" s="1455"/>
      <c r="GY288" s="1455"/>
      <c r="GZ288" s="1455"/>
      <c r="HA288" s="1455"/>
      <c r="HB288" s="1455"/>
      <c r="HC288" s="1455"/>
      <c r="HD288" s="1455"/>
      <c r="HE288" s="1455"/>
      <c r="HF288" s="1455"/>
      <c r="HG288" s="1455"/>
      <c r="HH288" s="1455"/>
      <c r="HI288" s="1455"/>
      <c r="HJ288" s="1455"/>
      <c r="HK288" s="1455"/>
      <c r="HL288" s="1455"/>
      <c r="HM288" s="1455"/>
      <c r="HN288" s="1455"/>
      <c r="HO288" s="1455"/>
      <c r="HP288" s="1455"/>
      <c r="HQ288" s="1455"/>
      <c r="HR288" s="1455"/>
      <c r="HS288" s="1455"/>
      <c r="HT288" s="1455"/>
      <c r="HU288" s="1455"/>
      <c r="HV288" s="1455"/>
      <c r="HW288" s="1455"/>
      <c r="HX288" s="1455"/>
      <c r="HY288" s="1455"/>
      <c r="HZ288" s="1455"/>
      <c r="IA288" s="1455"/>
      <c r="IB288" s="1455"/>
      <c r="IC288" s="1455"/>
      <c r="ID288" s="1455"/>
      <c r="IE288" s="1455"/>
      <c r="IF288" s="1455"/>
      <c r="IG288" s="1455"/>
      <c r="IH288" s="1455"/>
      <c r="II288" s="1455"/>
      <c r="IJ288" s="1455"/>
      <c r="IK288" s="1455"/>
      <c r="IL288" s="1455"/>
      <c r="IM288" s="1455"/>
      <c r="IN288" s="1455"/>
      <c r="IO288" s="1455"/>
      <c r="IP288" s="1455"/>
      <c r="IQ288" s="1455"/>
      <c r="IR288" s="1455"/>
      <c r="IS288" s="1455"/>
      <c r="IT288" s="1455"/>
      <c r="IU288" s="1455"/>
      <c r="IV288" s="1455"/>
      <c r="IW288" s="1455"/>
      <c r="IX288" s="1455"/>
      <c r="IY288" s="1455"/>
      <c r="IZ288" s="1455"/>
      <c r="JA288" s="1455"/>
      <c r="JB288" s="1455"/>
      <c r="JC288" s="1455"/>
      <c r="JD288" s="1455"/>
      <c r="JE288" s="1455"/>
      <c r="JF288" s="1455"/>
      <c r="JG288" s="1455"/>
      <c r="JH288" s="1455"/>
      <c r="JI288" s="1455"/>
      <c r="JJ288" s="1455"/>
      <c r="JK288" s="1455"/>
      <c r="JL288" s="1455"/>
      <c r="JM288" s="1455"/>
      <c r="JN288" s="1455"/>
      <c r="JO288" s="1455"/>
      <c r="JP288" s="1455"/>
      <c r="JQ288" s="1455"/>
      <c r="JR288" s="1455"/>
      <c r="JS288" s="1455"/>
      <c r="JT288" s="1455"/>
      <c r="JU288" s="1455"/>
      <c r="JV288" s="1455"/>
      <c r="JW288" s="1455"/>
      <c r="JX288" s="1455"/>
      <c r="JY288" s="1455"/>
      <c r="JZ288" s="1455"/>
      <c r="KA288" s="1455"/>
      <c r="KB288" s="1455"/>
      <c r="KC288" s="1455"/>
      <c r="KD288" s="1455"/>
      <c r="KE288" s="1455"/>
      <c r="KF288" s="1455"/>
      <c r="KG288" s="1455"/>
      <c r="KH288" s="1455"/>
      <c r="KI288" s="1455"/>
      <c r="KJ288" s="1455"/>
      <c r="KK288" s="1455"/>
      <c r="KL288" s="1455"/>
      <c r="KM288" s="1455"/>
      <c r="KN288" s="1455"/>
      <c r="KO288" s="1455"/>
      <c r="KP288" s="1455"/>
      <c r="KQ288" s="1455"/>
      <c r="KR288" s="1455"/>
      <c r="KS288" s="1455"/>
      <c r="KT288" s="1455"/>
      <c r="KU288" s="1455"/>
      <c r="KV288" s="1455"/>
      <c r="KW288" s="1455"/>
      <c r="KX288" s="1455"/>
      <c r="KY288" s="1455"/>
      <c r="KZ288" s="1455"/>
      <c r="LA288" s="1455"/>
      <c r="LB288" s="1455"/>
      <c r="LC288" s="1455"/>
      <c r="LD288" s="1455"/>
      <c r="LE288" s="1455"/>
      <c r="LF288" s="1455"/>
      <c r="LG288" s="1455"/>
      <c r="LH288" s="1455"/>
      <c r="LI288" s="1455"/>
      <c r="LJ288" s="1455"/>
      <c r="LK288" s="1455"/>
      <c r="LL288" s="1455"/>
      <c r="LM288" s="1455"/>
      <c r="LN288" s="1455"/>
      <c r="LO288" s="1467"/>
      <c r="LP288" s="1467"/>
      <c r="LQ288" s="1467"/>
      <c r="LR288" s="1467"/>
      <c r="LS288" s="1467"/>
      <c r="LT288" s="1467"/>
      <c r="LU288" s="1467"/>
      <c r="LV288" s="1645"/>
    </row>
    <row r="289" s="2141" customFormat="1" ht="47" customHeight="1" spans="1:334">
      <c r="A289" s="2733">
        <v>45877</v>
      </c>
      <c r="B289" s="1660" t="s">
        <v>2556</v>
      </c>
      <c r="C289" s="1661" t="s">
        <v>336</v>
      </c>
      <c r="D289" s="1662">
        <v>4500176381</v>
      </c>
      <c r="E289" s="2415"/>
      <c r="F289" s="1662" t="s">
        <v>2557</v>
      </c>
      <c r="G289" s="1863" t="s">
        <v>1727</v>
      </c>
      <c r="H289" s="1863" t="s">
        <v>1727</v>
      </c>
      <c r="I289" s="1880" t="s">
        <v>1728</v>
      </c>
      <c r="J289" s="1543">
        <v>576</v>
      </c>
      <c r="K289" s="1876">
        <v>0</v>
      </c>
      <c r="L289" s="1876">
        <v>96</v>
      </c>
      <c r="M289" s="1877">
        <f t="shared" si="177"/>
        <v>6</v>
      </c>
      <c r="N289" s="1673">
        <v>45925</v>
      </c>
      <c r="O289" s="2059">
        <v>45917</v>
      </c>
      <c r="P289" s="1878"/>
      <c r="Q289" s="2079" t="s">
        <v>78</v>
      </c>
      <c r="R289" s="1577">
        <v>576</v>
      </c>
      <c r="S289" s="1577">
        <f t="shared" si="173"/>
        <v>0</v>
      </c>
      <c r="T289" s="1577"/>
      <c r="U289" s="1577" t="s">
        <v>829</v>
      </c>
      <c r="V289" s="1880" t="s">
        <v>2558</v>
      </c>
      <c r="W289" s="1880" t="s">
        <v>111</v>
      </c>
      <c r="X289" s="1900">
        <v>45877</v>
      </c>
      <c r="Y289" s="1930" t="s">
        <v>88</v>
      </c>
      <c r="Z289" s="1900">
        <v>45877</v>
      </c>
      <c r="AA289" s="1930"/>
      <c r="AB289" s="1930"/>
      <c r="AC289" s="1597" t="s">
        <v>2559</v>
      </c>
      <c r="AD289" s="1692" t="s">
        <v>2560</v>
      </c>
      <c r="AE289" s="2179">
        <v>0.9375</v>
      </c>
      <c r="AF289" s="2180">
        <f>AE289*J289</f>
        <v>540</v>
      </c>
      <c r="AG289" s="1647"/>
      <c r="AH289" s="1947" t="s">
        <v>81</v>
      </c>
      <c r="AI289" s="2759"/>
      <c r="AJ289" s="2760"/>
      <c r="AK289" s="2761">
        <f t="shared" si="178"/>
        <v>576</v>
      </c>
      <c r="AL289" s="2761"/>
      <c r="AM289" s="2761"/>
      <c r="AN289" s="2761">
        <f>J289/24</f>
        <v>24</v>
      </c>
      <c r="AO289" s="2761"/>
      <c r="AP289" s="2761"/>
      <c r="AQ289" s="2773"/>
      <c r="AR289" s="1948"/>
      <c r="AS289" s="1948" t="s">
        <v>63</v>
      </c>
      <c r="AT289" s="1948">
        <f t="shared" si="192"/>
        <v>576</v>
      </c>
      <c r="AU289" s="1948"/>
      <c r="AV289" s="1954">
        <f t="shared" si="209"/>
        <v>57.6</v>
      </c>
      <c r="AW289" s="1955">
        <f t="shared" si="210"/>
        <v>57.6</v>
      </c>
      <c r="AX289" s="1955">
        <f t="shared" si="211"/>
        <v>57.6</v>
      </c>
      <c r="AY289" s="1955">
        <f t="shared" si="212"/>
        <v>57.6</v>
      </c>
      <c r="AZ289" s="1955">
        <f t="shared" si="213"/>
        <v>57.6</v>
      </c>
      <c r="BA289" s="2780">
        <f t="shared" si="214"/>
        <v>57.6</v>
      </c>
      <c r="BB289" s="2780">
        <f t="shared" si="215"/>
        <v>57.6</v>
      </c>
      <c r="BC289" s="2780">
        <f t="shared" si="216"/>
        <v>57.6</v>
      </c>
      <c r="BD289" s="2780">
        <f t="shared" si="217"/>
        <v>57.6</v>
      </c>
      <c r="BE289" s="2780">
        <f t="shared" si="218"/>
        <v>57.6</v>
      </c>
      <c r="BF289" s="1954">
        <f t="shared" si="207"/>
        <v>55.2</v>
      </c>
      <c r="BG289" s="2786">
        <f t="shared" si="208"/>
        <v>2.4</v>
      </c>
      <c r="BH289" s="1455"/>
      <c r="BI289" s="1455"/>
      <c r="BJ289" s="1455"/>
      <c r="BK289" s="1455"/>
      <c r="BL289" s="1455"/>
      <c r="BM289" s="1455"/>
      <c r="BN289" s="1455"/>
      <c r="BO289" s="1455"/>
      <c r="BP289" s="1455"/>
      <c r="BQ289" s="1455"/>
      <c r="BR289" s="1455"/>
      <c r="BS289" s="1455"/>
      <c r="BT289" s="1455"/>
      <c r="BU289" s="1455"/>
      <c r="BV289" s="1455"/>
      <c r="BW289" s="1455"/>
      <c r="BX289" s="1455"/>
      <c r="BY289" s="1455"/>
      <c r="BZ289" s="1455"/>
      <c r="CA289" s="1455"/>
      <c r="CB289" s="1455"/>
      <c r="CC289" s="1455"/>
      <c r="CD289" s="1455"/>
      <c r="CE289" s="1455"/>
      <c r="CF289" s="1455"/>
      <c r="CG289" s="1455"/>
      <c r="CH289" s="1455"/>
      <c r="CI289" s="1455"/>
      <c r="CJ289" s="1455"/>
      <c r="CK289" s="1455"/>
      <c r="CL289" s="1455"/>
      <c r="CM289" s="1455"/>
      <c r="CN289" s="1455"/>
      <c r="CO289" s="1455"/>
      <c r="CP289" s="1455"/>
      <c r="CQ289" s="1455"/>
      <c r="CR289" s="1455"/>
      <c r="CS289" s="1455"/>
      <c r="CT289" s="1455"/>
      <c r="CU289" s="1455"/>
      <c r="CV289" s="1455"/>
      <c r="CW289" s="1455"/>
      <c r="CX289" s="1455"/>
      <c r="CY289" s="1455"/>
      <c r="CZ289" s="1455"/>
      <c r="DA289" s="1455"/>
      <c r="DB289" s="1455"/>
      <c r="DC289" s="1455"/>
      <c r="DD289" s="1455"/>
      <c r="DE289" s="1455"/>
      <c r="DF289" s="1455"/>
      <c r="DG289" s="1455"/>
      <c r="DH289" s="1455"/>
      <c r="DI289" s="1455"/>
      <c r="DJ289" s="1455"/>
      <c r="DK289" s="1455"/>
      <c r="DL289" s="1455"/>
      <c r="DM289" s="1455"/>
      <c r="DN289" s="1455"/>
      <c r="DO289" s="1455"/>
      <c r="DP289" s="1455"/>
      <c r="DQ289" s="1455"/>
      <c r="DR289" s="1455"/>
      <c r="DS289" s="1455"/>
      <c r="DT289" s="1455"/>
      <c r="DU289" s="1455"/>
      <c r="DV289" s="1455"/>
      <c r="DW289" s="1455"/>
      <c r="DX289" s="1455"/>
      <c r="DY289" s="1455"/>
      <c r="DZ289" s="1455"/>
      <c r="EA289" s="1455"/>
      <c r="EB289" s="1455"/>
      <c r="EC289" s="1455"/>
      <c r="ED289" s="1455"/>
      <c r="EE289" s="1455"/>
      <c r="EF289" s="1455"/>
      <c r="EG289" s="1455"/>
      <c r="EH289" s="1455"/>
      <c r="EI289" s="1455"/>
      <c r="EJ289" s="1455"/>
      <c r="EK289" s="1455"/>
      <c r="EL289" s="1455"/>
      <c r="EM289" s="1455"/>
      <c r="EN289" s="1455"/>
      <c r="EO289" s="1455"/>
      <c r="EP289" s="1455"/>
      <c r="EQ289" s="1455"/>
      <c r="ER289" s="1455"/>
      <c r="ES289" s="1455"/>
      <c r="ET289" s="1455"/>
      <c r="EU289" s="1455"/>
      <c r="EV289" s="1455"/>
      <c r="EW289" s="1455"/>
      <c r="EX289" s="1455"/>
      <c r="EY289" s="1455"/>
      <c r="EZ289" s="1455"/>
      <c r="FA289" s="1455"/>
      <c r="FB289" s="1455"/>
      <c r="FC289" s="1455"/>
      <c r="FD289" s="1455"/>
      <c r="FE289" s="1455"/>
      <c r="FF289" s="1455"/>
      <c r="FG289" s="1455"/>
      <c r="FH289" s="1455"/>
      <c r="FI289" s="1455"/>
      <c r="FJ289" s="1455"/>
      <c r="FK289" s="1455"/>
      <c r="FL289" s="1455"/>
      <c r="FM289" s="1455"/>
      <c r="FN289" s="1455"/>
      <c r="FO289" s="1455"/>
      <c r="FP289" s="1455"/>
      <c r="FQ289" s="1455"/>
      <c r="FR289" s="1455"/>
      <c r="FS289" s="1455"/>
      <c r="FT289" s="1455"/>
      <c r="FU289" s="1455"/>
      <c r="FV289" s="1455"/>
      <c r="FW289" s="1455"/>
      <c r="FX289" s="1455"/>
      <c r="FY289" s="1455"/>
      <c r="FZ289" s="1455"/>
      <c r="GA289" s="1455"/>
      <c r="GB289" s="1455"/>
      <c r="GC289" s="1455"/>
      <c r="GD289" s="1455"/>
      <c r="GE289" s="1455"/>
      <c r="GF289" s="1455"/>
      <c r="GG289" s="1455"/>
      <c r="GH289" s="1455"/>
      <c r="GI289" s="1455"/>
      <c r="GJ289" s="1455"/>
      <c r="GK289" s="1455"/>
      <c r="GL289" s="1455"/>
      <c r="GM289" s="1455"/>
      <c r="GN289" s="1455"/>
      <c r="GO289" s="1455"/>
      <c r="GP289" s="1455"/>
      <c r="GQ289" s="1455"/>
      <c r="GR289" s="1455"/>
      <c r="GS289" s="1455"/>
      <c r="GT289" s="1455"/>
      <c r="GU289" s="1455"/>
      <c r="GV289" s="1455"/>
      <c r="GW289" s="1455"/>
      <c r="GX289" s="1455"/>
      <c r="GY289" s="1455"/>
      <c r="GZ289" s="1455"/>
      <c r="HA289" s="1455"/>
      <c r="HB289" s="1455"/>
      <c r="HC289" s="1455"/>
      <c r="HD289" s="1455"/>
      <c r="HE289" s="1455"/>
      <c r="HF289" s="1455"/>
      <c r="HG289" s="1455"/>
      <c r="HH289" s="1455"/>
      <c r="HI289" s="1455"/>
      <c r="HJ289" s="1455"/>
      <c r="HK289" s="1455"/>
      <c r="HL289" s="1455"/>
      <c r="HM289" s="1455"/>
      <c r="HN289" s="1455"/>
      <c r="HO289" s="1455"/>
      <c r="HP289" s="1455"/>
      <c r="HQ289" s="1455"/>
      <c r="HR289" s="1455"/>
      <c r="HS289" s="1455"/>
      <c r="HT289" s="1455"/>
      <c r="HU289" s="1455"/>
      <c r="HV289" s="1455"/>
      <c r="HW289" s="1455"/>
      <c r="HX289" s="1455"/>
      <c r="HY289" s="1455"/>
      <c r="HZ289" s="1455"/>
      <c r="IA289" s="1455"/>
      <c r="IB289" s="1455"/>
      <c r="IC289" s="1455"/>
      <c r="ID289" s="1455"/>
      <c r="IE289" s="1455"/>
      <c r="IF289" s="1455"/>
      <c r="IG289" s="1455"/>
      <c r="IH289" s="1455"/>
      <c r="II289" s="1455"/>
      <c r="IJ289" s="1455"/>
      <c r="IK289" s="1455"/>
      <c r="IL289" s="1455"/>
      <c r="IM289" s="1455"/>
      <c r="IN289" s="1455"/>
      <c r="IO289" s="1455"/>
      <c r="IP289" s="1455"/>
      <c r="IQ289" s="1455"/>
      <c r="IR289" s="1455"/>
      <c r="IS289" s="1455"/>
      <c r="IT289" s="1455"/>
      <c r="IU289" s="1455"/>
      <c r="IV289" s="1455"/>
      <c r="IW289" s="1455"/>
      <c r="IX289" s="1455"/>
      <c r="IY289" s="1455"/>
      <c r="IZ289" s="1455"/>
      <c r="JA289" s="1455"/>
      <c r="JB289" s="1455"/>
      <c r="JC289" s="1455"/>
      <c r="JD289" s="1455"/>
      <c r="JE289" s="1455"/>
      <c r="JF289" s="1455"/>
      <c r="JG289" s="1455"/>
      <c r="JH289" s="1455"/>
      <c r="JI289" s="1455"/>
      <c r="JJ289" s="1455"/>
      <c r="JK289" s="1455"/>
      <c r="JL289" s="1455"/>
      <c r="JM289" s="1455"/>
      <c r="JN289" s="1455"/>
      <c r="JO289" s="1455"/>
      <c r="JP289" s="1455"/>
      <c r="JQ289" s="1455"/>
      <c r="JR289" s="1455"/>
      <c r="JS289" s="1455"/>
      <c r="JT289" s="1455"/>
      <c r="JU289" s="1455"/>
      <c r="JV289" s="1455"/>
      <c r="JW289" s="1455"/>
      <c r="JX289" s="1455"/>
      <c r="JY289" s="1455"/>
      <c r="JZ289" s="1455"/>
      <c r="KA289" s="1455"/>
      <c r="KB289" s="1455"/>
      <c r="KC289" s="1455"/>
      <c r="KD289" s="1455"/>
      <c r="KE289" s="1455"/>
      <c r="KF289" s="1455"/>
      <c r="KG289" s="1455"/>
      <c r="KH289" s="1455"/>
      <c r="KI289" s="1455"/>
      <c r="KJ289" s="1455"/>
      <c r="KK289" s="1455"/>
      <c r="KL289" s="1455"/>
      <c r="KM289" s="1455"/>
      <c r="KN289" s="1455"/>
      <c r="KO289" s="1455"/>
      <c r="KP289" s="1455"/>
      <c r="KQ289" s="1455"/>
      <c r="KR289" s="1455"/>
      <c r="KS289" s="1455"/>
      <c r="KT289" s="1455"/>
      <c r="KU289" s="1455"/>
      <c r="KV289" s="1455"/>
      <c r="KW289" s="1455"/>
      <c r="KX289" s="1455"/>
      <c r="KY289" s="1455"/>
      <c r="KZ289" s="1455"/>
      <c r="LA289" s="1455"/>
      <c r="LB289" s="1455"/>
      <c r="LC289" s="1455"/>
      <c r="LD289" s="1455"/>
      <c r="LE289" s="1455"/>
      <c r="LF289" s="1455"/>
      <c r="LG289" s="1455"/>
      <c r="LH289" s="1455"/>
      <c r="LI289" s="1455"/>
      <c r="LJ289" s="1455"/>
      <c r="LK289" s="1455"/>
      <c r="LL289" s="1455"/>
      <c r="LM289" s="1455"/>
      <c r="LN289" s="1455"/>
      <c r="LO289" s="1467"/>
      <c r="LP289" s="1467"/>
      <c r="LQ289" s="1467"/>
      <c r="LR289" s="1467"/>
      <c r="LS289" s="1467"/>
      <c r="LT289" s="1467"/>
      <c r="LU289" s="1467"/>
      <c r="LV289" s="1645"/>
    </row>
    <row r="290" s="2141" customFormat="1" ht="47" customHeight="1" spans="1:334">
      <c r="A290" s="2733">
        <v>45855</v>
      </c>
      <c r="B290" s="1660" t="s">
        <v>173</v>
      </c>
      <c r="C290" s="1661" t="s">
        <v>98</v>
      </c>
      <c r="D290" s="1662">
        <v>4500174189</v>
      </c>
      <c r="E290" s="2415" t="s">
        <v>2561</v>
      </c>
      <c r="F290" s="1662" t="s">
        <v>2562</v>
      </c>
      <c r="G290" s="1863" t="s">
        <v>1859</v>
      </c>
      <c r="H290" s="1863" t="s">
        <v>1859</v>
      </c>
      <c r="I290" s="1880" t="s">
        <v>1861</v>
      </c>
      <c r="J290" s="1543">
        <v>10560</v>
      </c>
      <c r="K290" s="1876">
        <v>12</v>
      </c>
      <c r="L290" s="1876">
        <v>2640</v>
      </c>
      <c r="M290" s="1877">
        <f t="shared" si="177"/>
        <v>4</v>
      </c>
      <c r="N290" s="1673">
        <v>45929</v>
      </c>
      <c r="O290" s="1673">
        <f t="shared" ref="O290:O295" si="219">N290-2</f>
        <v>45927</v>
      </c>
      <c r="P290" s="1878" t="s">
        <v>2563</v>
      </c>
      <c r="Q290" s="2079" t="s">
        <v>78</v>
      </c>
      <c r="R290" s="1577">
        <v>10560</v>
      </c>
      <c r="S290" s="1577">
        <f t="shared" si="173"/>
        <v>0</v>
      </c>
      <c r="T290" s="1577"/>
      <c r="U290" s="1577" t="s">
        <v>829</v>
      </c>
      <c r="V290" s="1880"/>
      <c r="W290" s="1880" t="s">
        <v>111</v>
      </c>
      <c r="X290" s="1900" t="s">
        <v>2163</v>
      </c>
      <c r="Y290" s="1930" t="s">
        <v>88</v>
      </c>
      <c r="Z290" s="1930" t="s">
        <v>2394</v>
      </c>
      <c r="AA290" s="1930" t="s">
        <v>2395</v>
      </c>
      <c r="AB290" s="1930" t="s">
        <v>745</v>
      </c>
      <c r="AC290" s="1597" t="s">
        <v>2166</v>
      </c>
      <c r="AD290" s="1692" t="s">
        <v>181</v>
      </c>
      <c r="AE290" s="2093">
        <v>1510.5125</v>
      </c>
      <c r="AF290" s="2095">
        <f>AE290*M290</f>
        <v>6042.05</v>
      </c>
      <c r="AG290" s="1647" t="s">
        <v>2564</v>
      </c>
      <c r="AH290" s="1947" t="s">
        <v>81</v>
      </c>
      <c r="AI290" s="2759"/>
      <c r="AJ290" s="2760">
        <v>10</v>
      </c>
      <c r="AK290" s="2761">
        <f t="shared" si="178"/>
        <v>10560</v>
      </c>
      <c r="AL290" s="2761"/>
      <c r="AM290" s="2761"/>
      <c r="AN290" s="2761"/>
      <c r="AO290" s="2761"/>
      <c r="AP290" s="2761">
        <f t="shared" ref="AP290:AP295" si="220">J290/12</f>
        <v>880</v>
      </c>
      <c r="AQ290" s="2773"/>
      <c r="AR290" s="1948"/>
      <c r="AS290" s="1948" t="s">
        <v>63</v>
      </c>
      <c r="AT290" s="1948">
        <f t="shared" si="192"/>
        <v>10560</v>
      </c>
      <c r="AU290" s="1948"/>
      <c r="AV290" s="1430">
        <f t="shared" si="209"/>
        <v>1056</v>
      </c>
      <c r="AW290" s="1430">
        <f t="shared" si="210"/>
        <v>1056</v>
      </c>
      <c r="AX290" s="1430">
        <f t="shared" si="211"/>
        <v>1056</v>
      </c>
      <c r="AY290" s="1430">
        <f t="shared" si="212"/>
        <v>1056</v>
      </c>
      <c r="AZ290" s="1430">
        <f t="shared" si="213"/>
        <v>1056</v>
      </c>
      <c r="BA290" s="1430">
        <f t="shared" si="214"/>
        <v>1056</v>
      </c>
      <c r="BB290" s="1430">
        <f t="shared" si="215"/>
        <v>1056</v>
      </c>
      <c r="BC290" s="1430">
        <f t="shared" si="216"/>
        <v>1056</v>
      </c>
      <c r="BD290" s="1430">
        <f t="shared" si="217"/>
        <v>1056</v>
      </c>
      <c r="BE290" s="1430">
        <f t="shared" si="218"/>
        <v>1056</v>
      </c>
      <c r="BF290" s="1430">
        <f t="shared" si="207"/>
        <v>1012</v>
      </c>
      <c r="BG290" s="2785">
        <f t="shared" si="208"/>
        <v>44</v>
      </c>
      <c r="BH290" s="1455"/>
      <c r="BI290" s="1455"/>
      <c r="BJ290" s="1455"/>
      <c r="BK290" s="1455"/>
      <c r="BL290" s="1455"/>
      <c r="BM290" s="1455"/>
      <c r="BN290" s="1455"/>
      <c r="BO290" s="1455"/>
      <c r="BP290" s="1455"/>
      <c r="BQ290" s="1455"/>
      <c r="BR290" s="1455"/>
      <c r="BS290" s="1455"/>
      <c r="BT290" s="1455"/>
      <c r="BU290" s="1455"/>
      <c r="BV290" s="1455"/>
      <c r="BW290" s="1455"/>
      <c r="BX290" s="1455"/>
      <c r="BY290" s="1455"/>
      <c r="BZ290" s="1455"/>
      <c r="CA290" s="1455"/>
      <c r="CB290" s="1455"/>
      <c r="CC290" s="1455"/>
      <c r="CD290" s="1455"/>
      <c r="CE290" s="1455"/>
      <c r="CF290" s="1455"/>
      <c r="CG290" s="1455"/>
      <c r="CH290" s="1455"/>
      <c r="CI290" s="1455"/>
      <c r="CJ290" s="1455"/>
      <c r="CK290" s="1455"/>
      <c r="CL290" s="1455"/>
      <c r="CM290" s="1455"/>
      <c r="CN290" s="1455"/>
      <c r="CO290" s="1455"/>
      <c r="CP290" s="1455"/>
      <c r="CQ290" s="1455"/>
      <c r="CR290" s="1455"/>
      <c r="CS290" s="1455"/>
      <c r="CT290" s="1455"/>
      <c r="CU290" s="1455"/>
      <c r="CV290" s="1455"/>
      <c r="CW290" s="1455"/>
      <c r="CX290" s="1455"/>
      <c r="CY290" s="1455"/>
      <c r="CZ290" s="1455"/>
      <c r="DA290" s="1455"/>
      <c r="DB290" s="1455"/>
      <c r="DC290" s="1455"/>
      <c r="DD290" s="1455"/>
      <c r="DE290" s="1455"/>
      <c r="DF290" s="1455"/>
      <c r="DG290" s="1455"/>
      <c r="DH290" s="1455"/>
      <c r="DI290" s="1455"/>
      <c r="DJ290" s="1455"/>
      <c r="DK290" s="1455"/>
      <c r="DL290" s="1455"/>
      <c r="DM290" s="1455"/>
      <c r="DN290" s="1455"/>
      <c r="DO290" s="1455"/>
      <c r="DP290" s="1455"/>
      <c r="DQ290" s="1455"/>
      <c r="DR290" s="1455"/>
      <c r="DS290" s="1455"/>
      <c r="DT290" s="1455"/>
      <c r="DU290" s="1455"/>
      <c r="DV290" s="1455"/>
      <c r="DW290" s="1455"/>
      <c r="DX290" s="1455"/>
      <c r="DY290" s="1455"/>
      <c r="DZ290" s="1455"/>
      <c r="EA290" s="1455"/>
      <c r="EB290" s="1455"/>
      <c r="EC290" s="1455"/>
      <c r="ED290" s="1455"/>
      <c r="EE290" s="1455"/>
      <c r="EF290" s="1455"/>
      <c r="EG290" s="1455"/>
      <c r="EH290" s="1455"/>
      <c r="EI290" s="1455"/>
      <c r="EJ290" s="1455"/>
      <c r="EK290" s="1455"/>
      <c r="EL290" s="1455"/>
      <c r="EM290" s="1455"/>
      <c r="EN290" s="1455"/>
      <c r="EO290" s="1455"/>
      <c r="EP290" s="1455"/>
      <c r="EQ290" s="1455"/>
      <c r="ER290" s="1455"/>
      <c r="ES290" s="1455"/>
      <c r="ET290" s="1455"/>
      <c r="EU290" s="1455"/>
      <c r="EV290" s="1455"/>
      <c r="EW290" s="1455"/>
      <c r="EX290" s="1455"/>
      <c r="EY290" s="1455"/>
      <c r="EZ290" s="1455"/>
      <c r="FA290" s="1455"/>
      <c r="FB290" s="1455"/>
      <c r="FC290" s="1455"/>
      <c r="FD290" s="1455"/>
      <c r="FE290" s="1455"/>
      <c r="FF290" s="1455"/>
      <c r="FG290" s="1455"/>
      <c r="FH290" s="1455"/>
      <c r="FI290" s="1455"/>
      <c r="FJ290" s="1455"/>
      <c r="FK290" s="1455"/>
      <c r="FL290" s="1455"/>
      <c r="FM290" s="1455"/>
      <c r="FN290" s="1455"/>
      <c r="FO290" s="1455"/>
      <c r="FP290" s="1455"/>
      <c r="FQ290" s="1455"/>
      <c r="FR290" s="1455"/>
      <c r="FS290" s="1455"/>
      <c r="FT290" s="1455"/>
      <c r="FU290" s="1455"/>
      <c r="FV290" s="1455"/>
      <c r="FW290" s="1455"/>
      <c r="FX290" s="1455"/>
      <c r="FY290" s="1455"/>
      <c r="FZ290" s="1455"/>
      <c r="GA290" s="1455"/>
      <c r="GB290" s="1455"/>
      <c r="GC290" s="1455"/>
      <c r="GD290" s="1455"/>
      <c r="GE290" s="1455"/>
      <c r="GF290" s="1455"/>
      <c r="GG290" s="1455"/>
      <c r="GH290" s="1455"/>
      <c r="GI290" s="1455"/>
      <c r="GJ290" s="1455"/>
      <c r="GK290" s="1455"/>
      <c r="GL290" s="1455"/>
      <c r="GM290" s="1455"/>
      <c r="GN290" s="1455"/>
      <c r="GO290" s="1455"/>
      <c r="GP290" s="1455"/>
      <c r="GQ290" s="1455"/>
      <c r="GR290" s="1455"/>
      <c r="GS290" s="1455"/>
      <c r="GT290" s="1455"/>
      <c r="GU290" s="1455"/>
      <c r="GV290" s="1455"/>
      <c r="GW290" s="1455"/>
      <c r="GX290" s="1455"/>
      <c r="GY290" s="1455"/>
      <c r="GZ290" s="1455"/>
      <c r="HA290" s="1455"/>
      <c r="HB290" s="1455"/>
      <c r="HC290" s="1455"/>
      <c r="HD290" s="1455"/>
      <c r="HE290" s="1455"/>
      <c r="HF290" s="1455"/>
      <c r="HG290" s="1455"/>
      <c r="HH290" s="1455"/>
      <c r="HI290" s="1455"/>
      <c r="HJ290" s="1455"/>
      <c r="HK290" s="1455"/>
      <c r="HL290" s="1455"/>
      <c r="HM290" s="1455"/>
      <c r="HN290" s="1455"/>
      <c r="HO290" s="1455"/>
      <c r="HP290" s="1455"/>
      <c r="HQ290" s="1455"/>
      <c r="HR290" s="1455"/>
      <c r="HS290" s="1455"/>
      <c r="HT290" s="1455"/>
      <c r="HU290" s="1455"/>
      <c r="HV290" s="1455"/>
      <c r="HW290" s="1455"/>
      <c r="HX290" s="1455"/>
      <c r="HY290" s="1455"/>
      <c r="HZ290" s="1455"/>
      <c r="IA290" s="1455"/>
      <c r="IB290" s="1455"/>
      <c r="IC290" s="1455"/>
      <c r="ID290" s="1455"/>
      <c r="IE290" s="1455"/>
      <c r="IF290" s="1455"/>
      <c r="IG290" s="1455"/>
      <c r="IH290" s="1455"/>
      <c r="II290" s="1455"/>
      <c r="IJ290" s="1455"/>
      <c r="IK290" s="1455"/>
      <c r="IL290" s="1455"/>
      <c r="IM290" s="1455"/>
      <c r="IN290" s="1455"/>
      <c r="IO290" s="1455"/>
      <c r="IP290" s="1455"/>
      <c r="IQ290" s="1455"/>
      <c r="IR290" s="1455"/>
      <c r="IS290" s="1455"/>
      <c r="IT290" s="1455"/>
      <c r="IU290" s="1455"/>
      <c r="IV290" s="1455"/>
      <c r="IW290" s="1455"/>
      <c r="IX290" s="1455"/>
      <c r="IY290" s="1455"/>
      <c r="IZ290" s="1455"/>
      <c r="JA290" s="1455"/>
      <c r="JB290" s="1455"/>
      <c r="JC290" s="1455"/>
      <c r="JD290" s="1455"/>
      <c r="JE290" s="1455"/>
      <c r="JF290" s="1455"/>
      <c r="JG290" s="1455"/>
      <c r="JH290" s="1455"/>
      <c r="JI290" s="1455"/>
      <c r="JJ290" s="1455"/>
      <c r="JK290" s="1455"/>
      <c r="JL290" s="1455"/>
      <c r="JM290" s="1455"/>
      <c r="JN290" s="1455"/>
      <c r="JO290" s="1455"/>
      <c r="JP290" s="1455"/>
      <c r="JQ290" s="1455"/>
      <c r="JR290" s="1455"/>
      <c r="JS290" s="1455"/>
      <c r="JT290" s="1455"/>
      <c r="JU290" s="1455"/>
      <c r="JV290" s="1455"/>
      <c r="JW290" s="1455"/>
      <c r="JX290" s="1455"/>
      <c r="JY290" s="1455"/>
      <c r="JZ290" s="1455"/>
      <c r="KA290" s="1455"/>
      <c r="KB290" s="1455"/>
      <c r="KC290" s="1455"/>
      <c r="KD290" s="1455"/>
      <c r="KE290" s="1455"/>
      <c r="KF290" s="1455"/>
      <c r="KG290" s="1455"/>
      <c r="KH290" s="1455"/>
      <c r="KI290" s="1455"/>
      <c r="KJ290" s="1455"/>
      <c r="KK290" s="1455"/>
      <c r="KL290" s="1455"/>
      <c r="KM290" s="1455"/>
      <c r="KN290" s="1455"/>
      <c r="KO290" s="1455"/>
      <c r="KP290" s="1455"/>
      <c r="KQ290" s="1455"/>
      <c r="KR290" s="1455"/>
      <c r="KS290" s="1455"/>
      <c r="KT290" s="1455"/>
      <c r="KU290" s="1455"/>
      <c r="KV290" s="1455"/>
      <c r="KW290" s="1455"/>
      <c r="KX290" s="1455"/>
      <c r="KY290" s="1455"/>
      <c r="KZ290" s="1455"/>
      <c r="LA290" s="1455"/>
      <c r="LB290" s="1455"/>
      <c r="LC290" s="1455"/>
      <c r="LD290" s="1455"/>
      <c r="LE290" s="1455"/>
      <c r="LF290" s="1455"/>
      <c r="LG290" s="1455"/>
      <c r="LH290" s="1455"/>
      <c r="LI290" s="1455"/>
      <c r="LJ290" s="1455"/>
      <c r="LK290" s="1455"/>
      <c r="LL290" s="1455"/>
      <c r="LM290" s="1455"/>
      <c r="LN290" s="1455"/>
      <c r="LO290" s="1467"/>
      <c r="LP290" s="1467"/>
      <c r="LQ290" s="1467"/>
      <c r="LR290" s="1467"/>
      <c r="LS290" s="1467"/>
      <c r="LT290" s="1467"/>
      <c r="LU290" s="1467"/>
      <c r="LV290" s="1645"/>
    </row>
    <row r="291" s="2141" customFormat="1" ht="47" customHeight="1" spans="1:334">
      <c r="A291" s="2733">
        <v>45855</v>
      </c>
      <c r="B291" s="1660" t="s">
        <v>173</v>
      </c>
      <c r="C291" s="1661" t="s">
        <v>98</v>
      </c>
      <c r="D291" s="1662">
        <v>4500174189</v>
      </c>
      <c r="E291" s="2415" t="s">
        <v>2565</v>
      </c>
      <c r="F291" s="1662" t="s">
        <v>2566</v>
      </c>
      <c r="G291" s="1863" t="s">
        <v>1859</v>
      </c>
      <c r="H291" s="1863" t="s">
        <v>1859</v>
      </c>
      <c r="I291" s="1880" t="s">
        <v>1861</v>
      </c>
      <c r="J291" s="1543">
        <v>10560</v>
      </c>
      <c r="K291" s="1876">
        <v>12</v>
      </c>
      <c r="L291" s="1876">
        <v>2640</v>
      </c>
      <c r="M291" s="1877">
        <f t="shared" si="177"/>
        <v>4</v>
      </c>
      <c r="N291" s="1673">
        <v>45929</v>
      </c>
      <c r="O291" s="1673">
        <f t="shared" si="219"/>
        <v>45927</v>
      </c>
      <c r="P291" s="1878" t="s">
        <v>2567</v>
      </c>
      <c r="Q291" s="1570" t="s">
        <v>78</v>
      </c>
      <c r="R291" s="1577">
        <f>5280+5280</f>
        <v>10560</v>
      </c>
      <c r="S291" s="1577">
        <f t="shared" ref="S291:S354" si="221">R291-J291</f>
        <v>0</v>
      </c>
      <c r="T291" s="1577"/>
      <c r="U291" s="1577" t="s">
        <v>829</v>
      </c>
      <c r="V291" s="1880"/>
      <c r="W291" s="1880" t="s">
        <v>111</v>
      </c>
      <c r="X291" s="1900" t="s">
        <v>2163</v>
      </c>
      <c r="Y291" s="1930" t="s">
        <v>88</v>
      </c>
      <c r="Z291" s="1930" t="s">
        <v>2394</v>
      </c>
      <c r="AA291" s="1930" t="s">
        <v>2395</v>
      </c>
      <c r="AB291" s="1930" t="s">
        <v>745</v>
      </c>
      <c r="AC291" s="1597" t="s">
        <v>2166</v>
      </c>
      <c r="AD291" s="1692" t="s">
        <v>181</v>
      </c>
      <c r="AE291" s="2093">
        <v>1510.5125</v>
      </c>
      <c r="AF291" s="2095">
        <f>AE291*M291</f>
        <v>6042.05</v>
      </c>
      <c r="AG291" s="1647" t="s">
        <v>2568</v>
      </c>
      <c r="AH291" s="1947" t="s">
        <v>81</v>
      </c>
      <c r="AI291" s="2759"/>
      <c r="AJ291" s="2760">
        <v>10</v>
      </c>
      <c r="AK291" s="2761">
        <f t="shared" si="178"/>
        <v>10560</v>
      </c>
      <c r="AL291" s="2761"/>
      <c r="AM291" s="2761"/>
      <c r="AN291" s="2761"/>
      <c r="AO291" s="2761"/>
      <c r="AP291" s="2761">
        <f t="shared" si="220"/>
        <v>880</v>
      </c>
      <c r="AQ291" s="2773"/>
      <c r="AR291" s="1948"/>
      <c r="AS291" s="1948" t="s">
        <v>63</v>
      </c>
      <c r="AT291" s="1948">
        <f t="shared" si="192"/>
        <v>10560</v>
      </c>
      <c r="AU291" s="1948"/>
      <c r="AV291" s="1430">
        <f t="shared" si="209"/>
        <v>1056</v>
      </c>
      <c r="AW291" s="1430">
        <f t="shared" si="210"/>
        <v>1056</v>
      </c>
      <c r="AX291" s="1430">
        <f t="shared" si="211"/>
        <v>1056</v>
      </c>
      <c r="AY291" s="1430">
        <f t="shared" si="212"/>
        <v>1056</v>
      </c>
      <c r="AZ291" s="1430">
        <f t="shared" si="213"/>
        <v>1056</v>
      </c>
      <c r="BA291" s="1430">
        <f t="shared" si="214"/>
        <v>1056</v>
      </c>
      <c r="BB291" s="1430">
        <f t="shared" si="215"/>
        <v>1056</v>
      </c>
      <c r="BC291" s="1430">
        <f t="shared" si="216"/>
        <v>1056</v>
      </c>
      <c r="BD291" s="1430">
        <f t="shared" si="217"/>
        <v>1056</v>
      </c>
      <c r="BE291" s="1430">
        <f t="shared" si="218"/>
        <v>1056</v>
      </c>
      <c r="BF291" s="1430">
        <f t="shared" si="207"/>
        <v>1012</v>
      </c>
      <c r="BG291" s="2785">
        <f t="shared" si="208"/>
        <v>44</v>
      </c>
      <c r="BH291" s="1455"/>
      <c r="BI291" s="1455"/>
      <c r="BJ291" s="1455"/>
      <c r="BK291" s="1455"/>
      <c r="BL291" s="1455"/>
      <c r="BM291" s="1455"/>
      <c r="BN291" s="1455"/>
      <c r="BO291" s="1455"/>
      <c r="BP291" s="1455"/>
      <c r="BQ291" s="1455"/>
      <c r="BR291" s="1455"/>
      <c r="BS291" s="1455"/>
      <c r="BT291" s="1455"/>
      <c r="BU291" s="1455"/>
      <c r="BV291" s="1455"/>
      <c r="BW291" s="1455"/>
      <c r="BX291" s="1455"/>
      <c r="BY291" s="1455"/>
      <c r="BZ291" s="1455"/>
      <c r="CA291" s="1455"/>
      <c r="CB291" s="1455"/>
      <c r="CC291" s="1455"/>
      <c r="CD291" s="1455"/>
      <c r="CE291" s="1455"/>
      <c r="CF291" s="1455"/>
      <c r="CG291" s="1455"/>
      <c r="CH291" s="1455"/>
      <c r="CI291" s="1455"/>
      <c r="CJ291" s="1455"/>
      <c r="CK291" s="1455"/>
      <c r="CL291" s="1455"/>
      <c r="CM291" s="1455"/>
      <c r="CN291" s="1455"/>
      <c r="CO291" s="1455"/>
      <c r="CP291" s="1455"/>
      <c r="CQ291" s="1455"/>
      <c r="CR291" s="1455"/>
      <c r="CS291" s="1455"/>
      <c r="CT291" s="1455"/>
      <c r="CU291" s="1455"/>
      <c r="CV291" s="1455"/>
      <c r="CW291" s="1455"/>
      <c r="CX291" s="1455"/>
      <c r="CY291" s="1455"/>
      <c r="CZ291" s="1455"/>
      <c r="DA291" s="1455"/>
      <c r="DB291" s="1455"/>
      <c r="DC291" s="1455"/>
      <c r="DD291" s="1455"/>
      <c r="DE291" s="1455"/>
      <c r="DF291" s="1455"/>
      <c r="DG291" s="1455"/>
      <c r="DH291" s="1455"/>
      <c r="DI291" s="1455"/>
      <c r="DJ291" s="1455"/>
      <c r="DK291" s="1455"/>
      <c r="DL291" s="1455"/>
      <c r="DM291" s="1455"/>
      <c r="DN291" s="1455"/>
      <c r="DO291" s="1455"/>
      <c r="DP291" s="1455"/>
      <c r="DQ291" s="1455"/>
      <c r="DR291" s="1455"/>
      <c r="DS291" s="1455"/>
      <c r="DT291" s="1455"/>
      <c r="DU291" s="1455"/>
      <c r="DV291" s="1455"/>
      <c r="DW291" s="1455"/>
      <c r="DX291" s="1455"/>
      <c r="DY291" s="1455"/>
      <c r="DZ291" s="1455"/>
      <c r="EA291" s="1455"/>
      <c r="EB291" s="1455"/>
      <c r="EC291" s="1455"/>
      <c r="ED291" s="1455"/>
      <c r="EE291" s="1455"/>
      <c r="EF291" s="1455"/>
      <c r="EG291" s="1455"/>
      <c r="EH291" s="1455"/>
      <c r="EI291" s="1455"/>
      <c r="EJ291" s="1455"/>
      <c r="EK291" s="1455"/>
      <c r="EL291" s="1455"/>
      <c r="EM291" s="1455"/>
      <c r="EN291" s="1455"/>
      <c r="EO291" s="1455"/>
      <c r="EP291" s="1455"/>
      <c r="EQ291" s="1455"/>
      <c r="ER291" s="1455"/>
      <c r="ES291" s="1455"/>
      <c r="ET291" s="1455"/>
      <c r="EU291" s="1455"/>
      <c r="EV291" s="1455"/>
      <c r="EW291" s="1455"/>
      <c r="EX291" s="1455"/>
      <c r="EY291" s="1455"/>
      <c r="EZ291" s="1455"/>
      <c r="FA291" s="1455"/>
      <c r="FB291" s="1455"/>
      <c r="FC291" s="1455"/>
      <c r="FD291" s="1455"/>
      <c r="FE291" s="1455"/>
      <c r="FF291" s="1455"/>
      <c r="FG291" s="1455"/>
      <c r="FH291" s="1455"/>
      <c r="FI291" s="1455"/>
      <c r="FJ291" s="1455"/>
      <c r="FK291" s="1455"/>
      <c r="FL291" s="1455"/>
      <c r="FM291" s="1455"/>
      <c r="FN291" s="1455"/>
      <c r="FO291" s="1455"/>
      <c r="FP291" s="1455"/>
      <c r="FQ291" s="1455"/>
      <c r="FR291" s="1455"/>
      <c r="FS291" s="1455"/>
      <c r="FT291" s="1455"/>
      <c r="FU291" s="1455"/>
      <c r="FV291" s="1455"/>
      <c r="FW291" s="1455"/>
      <c r="FX291" s="1455"/>
      <c r="FY291" s="1455"/>
      <c r="FZ291" s="1455"/>
      <c r="GA291" s="1455"/>
      <c r="GB291" s="1455"/>
      <c r="GC291" s="1455"/>
      <c r="GD291" s="1455"/>
      <c r="GE291" s="1455"/>
      <c r="GF291" s="1455"/>
      <c r="GG291" s="1455"/>
      <c r="GH291" s="1455"/>
      <c r="GI291" s="1455"/>
      <c r="GJ291" s="1455"/>
      <c r="GK291" s="1455"/>
      <c r="GL291" s="1455"/>
      <c r="GM291" s="1455"/>
      <c r="GN291" s="1455"/>
      <c r="GO291" s="1455"/>
      <c r="GP291" s="1455"/>
      <c r="GQ291" s="1455"/>
      <c r="GR291" s="1455"/>
      <c r="GS291" s="1455"/>
      <c r="GT291" s="1455"/>
      <c r="GU291" s="1455"/>
      <c r="GV291" s="1455"/>
      <c r="GW291" s="1455"/>
      <c r="GX291" s="1455"/>
      <c r="GY291" s="1455"/>
      <c r="GZ291" s="1455"/>
      <c r="HA291" s="1455"/>
      <c r="HB291" s="1455"/>
      <c r="HC291" s="1455"/>
      <c r="HD291" s="1455"/>
      <c r="HE291" s="1455"/>
      <c r="HF291" s="1455"/>
      <c r="HG291" s="1455"/>
      <c r="HH291" s="1455"/>
      <c r="HI291" s="1455"/>
      <c r="HJ291" s="1455"/>
      <c r="HK291" s="1455"/>
      <c r="HL291" s="1455"/>
      <c r="HM291" s="1455"/>
      <c r="HN291" s="1455"/>
      <c r="HO291" s="1455"/>
      <c r="HP291" s="1455"/>
      <c r="HQ291" s="1455"/>
      <c r="HR291" s="1455"/>
      <c r="HS291" s="1455"/>
      <c r="HT291" s="1455"/>
      <c r="HU291" s="1455"/>
      <c r="HV291" s="1455"/>
      <c r="HW291" s="1455"/>
      <c r="HX291" s="1455"/>
      <c r="HY291" s="1455"/>
      <c r="HZ291" s="1455"/>
      <c r="IA291" s="1455"/>
      <c r="IB291" s="1455"/>
      <c r="IC291" s="1455"/>
      <c r="ID291" s="1455"/>
      <c r="IE291" s="1455"/>
      <c r="IF291" s="1455"/>
      <c r="IG291" s="1455"/>
      <c r="IH291" s="1455"/>
      <c r="II291" s="1455"/>
      <c r="IJ291" s="1455"/>
      <c r="IK291" s="1455"/>
      <c r="IL291" s="1455"/>
      <c r="IM291" s="1455"/>
      <c r="IN291" s="1455"/>
      <c r="IO291" s="1455"/>
      <c r="IP291" s="1455"/>
      <c r="IQ291" s="1455"/>
      <c r="IR291" s="1455"/>
      <c r="IS291" s="1455"/>
      <c r="IT291" s="1455"/>
      <c r="IU291" s="1455"/>
      <c r="IV291" s="1455"/>
      <c r="IW291" s="1455"/>
      <c r="IX291" s="1455"/>
      <c r="IY291" s="1455"/>
      <c r="IZ291" s="1455"/>
      <c r="JA291" s="1455"/>
      <c r="JB291" s="1455"/>
      <c r="JC291" s="1455"/>
      <c r="JD291" s="1455"/>
      <c r="JE291" s="1455"/>
      <c r="JF291" s="1455"/>
      <c r="JG291" s="1455"/>
      <c r="JH291" s="1455"/>
      <c r="JI291" s="1455"/>
      <c r="JJ291" s="1455"/>
      <c r="JK291" s="1455"/>
      <c r="JL291" s="1455"/>
      <c r="JM291" s="1455"/>
      <c r="JN291" s="1455"/>
      <c r="JO291" s="1455"/>
      <c r="JP291" s="1455"/>
      <c r="JQ291" s="1455"/>
      <c r="JR291" s="1455"/>
      <c r="JS291" s="1455"/>
      <c r="JT291" s="1455"/>
      <c r="JU291" s="1455"/>
      <c r="JV291" s="1455"/>
      <c r="JW291" s="1455"/>
      <c r="JX291" s="1455"/>
      <c r="JY291" s="1455"/>
      <c r="JZ291" s="1455"/>
      <c r="KA291" s="1455"/>
      <c r="KB291" s="1455"/>
      <c r="KC291" s="1455"/>
      <c r="KD291" s="1455"/>
      <c r="KE291" s="1455"/>
      <c r="KF291" s="1455"/>
      <c r="KG291" s="1455"/>
      <c r="KH291" s="1455"/>
      <c r="KI291" s="1455"/>
      <c r="KJ291" s="1455"/>
      <c r="KK291" s="1455"/>
      <c r="KL291" s="1455"/>
      <c r="KM291" s="1455"/>
      <c r="KN291" s="1455"/>
      <c r="KO291" s="1455"/>
      <c r="KP291" s="1455"/>
      <c r="KQ291" s="1455"/>
      <c r="KR291" s="1455"/>
      <c r="KS291" s="1455"/>
      <c r="KT291" s="1455"/>
      <c r="KU291" s="1455"/>
      <c r="KV291" s="1455"/>
      <c r="KW291" s="1455"/>
      <c r="KX291" s="1455"/>
      <c r="KY291" s="1455"/>
      <c r="KZ291" s="1455"/>
      <c r="LA291" s="1455"/>
      <c r="LB291" s="1455"/>
      <c r="LC291" s="1455"/>
      <c r="LD291" s="1455"/>
      <c r="LE291" s="1455"/>
      <c r="LF291" s="1455"/>
      <c r="LG291" s="1455"/>
      <c r="LH291" s="1455"/>
      <c r="LI291" s="1455"/>
      <c r="LJ291" s="1455"/>
      <c r="LK291" s="1455"/>
      <c r="LL291" s="1455"/>
      <c r="LM291" s="1455"/>
      <c r="LN291" s="1455"/>
      <c r="LO291" s="1467"/>
      <c r="LP291" s="1467"/>
      <c r="LQ291" s="1467"/>
      <c r="LR291" s="1467"/>
      <c r="LS291" s="1467"/>
      <c r="LT291" s="1467"/>
      <c r="LU291" s="1467"/>
      <c r="LV291" s="1645"/>
    </row>
    <row r="292" s="2141" customFormat="1" ht="47" customHeight="1" spans="1:334">
      <c r="A292" s="2733">
        <v>45895</v>
      </c>
      <c r="B292" s="1660" t="s">
        <v>194</v>
      </c>
      <c r="C292" s="1661" t="s">
        <v>797</v>
      </c>
      <c r="D292" s="1662">
        <v>4500177824</v>
      </c>
      <c r="E292" s="1860"/>
      <c r="F292" s="1662" t="s">
        <v>2569</v>
      </c>
      <c r="G292" s="2458" t="s">
        <v>2570</v>
      </c>
      <c r="H292" s="1863" t="s">
        <v>2570</v>
      </c>
      <c r="I292" s="1880" t="s">
        <v>2571</v>
      </c>
      <c r="J292" s="1543">
        <v>1968</v>
      </c>
      <c r="K292" s="1876">
        <v>0</v>
      </c>
      <c r="L292" s="1876">
        <v>48</v>
      </c>
      <c r="M292" s="1877">
        <f t="shared" si="177"/>
        <v>41</v>
      </c>
      <c r="N292" s="1673">
        <v>45957</v>
      </c>
      <c r="O292" s="1673">
        <v>45955</v>
      </c>
      <c r="P292" s="1878"/>
      <c r="Q292" s="1570" t="s">
        <v>78</v>
      </c>
      <c r="R292" s="1577">
        <v>1968</v>
      </c>
      <c r="S292" s="1577">
        <f t="shared" si="221"/>
        <v>0</v>
      </c>
      <c r="T292" s="1577"/>
      <c r="U292" s="1577" t="s">
        <v>829</v>
      </c>
      <c r="V292" s="1880"/>
      <c r="W292" s="1880" t="s">
        <v>111</v>
      </c>
      <c r="X292" s="1900">
        <v>45904</v>
      </c>
      <c r="Y292" s="1930" t="s">
        <v>88</v>
      </c>
      <c r="Z292" s="1930" t="s">
        <v>88</v>
      </c>
      <c r="AA292" s="1930" t="s">
        <v>2572</v>
      </c>
      <c r="AB292" s="1930"/>
      <c r="AC292" s="2272" t="s">
        <v>2573</v>
      </c>
      <c r="AD292" s="1692" t="s">
        <v>122</v>
      </c>
      <c r="AE292" s="2179">
        <v>0.8261</v>
      </c>
      <c r="AF292" s="2180">
        <f>AE292*J292</f>
        <v>1625.7648</v>
      </c>
      <c r="AG292" s="1647"/>
      <c r="AH292" s="1947" t="s">
        <v>81</v>
      </c>
      <c r="AI292" s="2759"/>
      <c r="AJ292" s="2760">
        <v>1</v>
      </c>
      <c r="AK292" s="2761"/>
      <c r="AL292" s="2761">
        <f>J292</f>
        <v>1968</v>
      </c>
      <c r="AM292" s="2761"/>
      <c r="AN292" s="2761"/>
      <c r="AO292" s="2761"/>
      <c r="AP292" s="2761">
        <f t="shared" si="220"/>
        <v>164</v>
      </c>
      <c r="AQ292" s="2773"/>
      <c r="AR292" s="1948"/>
      <c r="AS292" s="1948" t="s">
        <v>63</v>
      </c>
      <c r="AT292" s="1948">
        <f t="shared" si="192"/>
        <v>1968</v>
      </c>
      <c r="AU292" s="1948"/>
      <c r="AV292" s="1954"/>
      <c r="AW292" s="1955">
        <f>J292</f>
        <v>1968</v>
      </c>
      <c r="AX292" s="1955"/>
      <c r="AY292" s="1955"/>
      <c r="AZ292" s="1955"/>
      <c r="BA292" s="2780"/>
      <c r="BB292" s="2780"/>
      <c r="BC292" s="2780"/>
      <c r="BD292" s="2780"/>
      <c r="BE292" s="2780"/>
      <c r="BF292" s="1954"/>
      <c r="BG292" s="2786"/>
      <c r="BH292" s="1455"/>
      <c r="BI292" s="1455"/>
      <c r="BJ292" s="1455"/>
      <c r="BK292" s="1455"/>
      <c r="BL292" s="1455"/>
      <c r="BM292" s="1455"/>
      <c r="BN292" s="1455"/>
      <c r="BO292" s="1455"/>
      <c r="BP292" s="1455"/>
      <c r="BQ292" s="1455"/>
      <c r="BR292" s="1455"/>
      <c r="BS292" s="1455"/>
      <c r="BT292" s="1455"/>
      <c r="BU292" s="1455"/>
      <c r="BV292" s="1455"/>
      <c r="BW292" s="1455"/>
      <c r="BX292" s="1455"/>
      <c r="BY292" s="1455"/>
      <c r="BZ292" s="1455"/>
      <c r="CA292" s="1455"/>
      <c r="CB292" s="1455"/>
      <c r="CC292" s="1455"/>
      <c r="CD292" s="1455"/>
      <c r="CE292" s="1455"/>
      <c r="CF292" s="1455"/>
      <c r="CG292" s="1455"/>
      <c r="CH292" s="1455"/>
      <c r="CI292" s="1455"/>
      <c r="CJ292" s="1455"/>
      <c r="CK292" s="1455"/>
      <c r="CL292" s="1455"/>
      <c r="CM292" s="1455"/>
      <c r="CN292" s="1455"/>
      <c r="CO292" s="1455"/>
      <c r="CP292" s="1455"/>
      <c r="CQ292" s="1455"/>
      <c r="CR292" s="1455"/>
      <c r="CS292" s="1455"/>
      <c r="CT292" s="1455"/>
      <c r="CU292" s="1455"/>
      <c r="CV292" s="1455"/>
      <c r="CW292" s="1455"/>
      <c r="CX292" s="1455"/>
      <c r="CY292" s="1455"/>
      <c r="CZ292" s="1455"/>
      <c r="DA292" s="1455"/>
      <c r="DB292" s="1455"/>
      <c r="DC292" s="1455"/>
      <c r="DD292" s="1455"/>
      <c r="DE292" s="1455"/>
      <c r="DF292" s="1455"/>
      <c r="DG292" s="1455"/>
      <c r="DH292" s="1455"/>
      <c r="DI292" s="1455"/>
      <c r="DJ292" s="1455"/>
      <c r="DK292" s="1455"/>
      <c r="DL292" s="1455"/>
      <c r="DM292" s="1455"/>
      <c r="DN292" s="1455"/>
      <c r="DO292" s="1455"/>
      <c r="DP292" s="1455"/>
      <c r="DQ292" s="1455"/>
      <c r="DR292" s="1455"/>
      <c r="DS292" s="1455"/>
      <c r="DT292" s="1455"/>
      <c r="DU292" s="1455"/>
      <c r="DV292" s="1455"/>
      <c r="DW292" s="1455"/>
      <c r="DX292" s="1455"/>
      <c r="DY292" s="1455"/>
      <c r="DZ292" s="1455"/>
      <c r="EA292" s="1455"/>
      <c r="EB292" s="1455"/>
      <c r="EC292" s="1455"/>
      <c r="ED292" s="1455"/>
      <c r="EE292" s="1455"/>
      <c r="EF292" s="1455"/>
      <c r="EG292" s="1455"/>
      <c r="EH292" s="1455"/>
      <c r="EI292" s="1455"/>
      <c r="EJ292" s="1455"/>
      <c r="EK292" s="1455"/>
      <c r="EL292" s="1455"/>
      <c r="EM292" s="1455"/>
      <c r="EN292" s="1455"/>
      <c r="EO292" s="1455"/>
      <c r="EP292" s="1455"/>
      <c r="EQ292" s="1455"/>
      <c r="ER292" s="1455"/>
      <c r="ES292" s="1455"/>
      <c r="ET292" s="1455"/>
      <c r="EU292" s="1455"/>
      <c r="EV292" s="1455"/>
      <c r="EW292" s="1455"/>
      <c r="EX292" s="1455"/>
      <c r="EY292" s="1455"/>
      <c r="EZ292" s="1455"/>
      <c r="FA292" s="1455"/>
      <c r="FB292" s="1455"/>
      <c r="FC292" s="1455"/>
      <c r="FD292" s="1455"/>
      <c r="FE292" s="1455"/>
      <c r="FF292" s="1455"/>
      <c r="FG292" s="1455"/>
      <c r="FH292" s="1455"/>
      <c r="FI292" s="1455"/>
      <c r="FJ292" s="1455"/>
      <c r="FK292" s="1455"/>
      <c r="FL292" s="1455"/>
      <c r="FM292" s="1455"/>
      <c r="FN292" s="1455"/>
      <c r="FO292" s="1455"/>
      <c r="FP292" s="1455"/>
      <c r="FQ292" s="1455"/>
      <c r="FR292" s="1455"/>
      <c r="FS292" s="1455"/>
      <c r="FT292" s="1455"/>
      <c r="FU292" s="1455"/>
      <c r="FV292" s="1455"/>
      <c r="FW292" s="1455"/>
      <c r="FX292" s="1455"/>
      <c r="FY292" s="1455"/>
      <c r="FZ292" s="1455"/>
      <c r="GA292" s="1455"/>
      <c r="GB292" s="1455"/>
      <c r="GC292" s="1455"/>
      <c r="GD292" s="1455"/>
      <c r="GE292" s="1455"/>
      <c r="GF292" s="1455"/>
      <c r="GG292" s="1455"/>
      <c r="GH292" s="1455"/>
      <c r="GI292" s="1455"/>
      <c r="GJ292" s="1455"/>
      <c r="GK292" s="1455"/>
      <c r="GL292" s="1455"/>
      <c r="GM292" s="1455"/>
      <c r="GN292" s="1455"/>
      <c r="GO292" s="1455"/>
      <c r="GP292" s="1455"/>
      <c r="GQ292" s="1455"/>
      <c r="GR292" s="1455"/>
      <c r="GS292" s="1455"/>
      <c r="GT292" s="1455"/>
      <c r="GU292" s="1455"/>
      <c r="GV292" s="1455"/>
      <c r="GW292" s="1455"/>
      <c r="GX292" s="1455"/>
      <c r="GY292" s="1455"/>
      <c r="GZ292" s="1455"/>
      <c r="HA292" s="1455"/>
      <c r="HB292" s="1455"/>
      <c r="HC292" s="1455"/>
      <c r="HD292" s="1455"/>
      <c r="HE292" s="1455"/>
      <c r="HF292" s="1455"/>
      <c r="HG292" s="1455"/>
      <c r="HH292" s="1455"/>
      <c r="HI292" s="1455"/>
      <c r="HJ292" s="1455"/>
      <c r="HK292" s="1455"/>
      <c r="HL292" s="1455"/>
      <c r="HM292" s="1455"/>
      <c r="HN292" s="1455"/>
      <c r="HO292" s="1455"/>
      <c r="HP292" s="1455"/>
      <c r="HQ292" s="1455"/>
      <c r="HR292" s="1455"/>
      <c r="HS292" s="1455"/>
      <c r="HT292" s="1455"/>
      <c r="HU292" s="1455"/>
      <c r="HV292" s="1455"/>
      <c r="HW292" s="1455"/>
      <c r="HX292" s="1455"/>
      <c r="HY292" s="1455"/>
      <c r="HZ292" s="1455"/>
      <c r="IA292" s="1455"/>
      <c r="IB292" s="1455"/>
      <c r="IC292" s="1455"/>
      <c r="ID292" s="1455"/>
      <c r="IE292" s="1455"/>
      <c r="IF292" s="1455"/>
      <c r="IG292" s="1455"/>
      <c r="IH292" s="1455"/>
      <c r="II292" s="1455"/>
      <c r="IJ292" s="1455"/>
      <c r="IK292" s="1455"/>
      <c r="IL292" s="1455"/>
      <c r="IM292" s="1455"/>
      <c r="IN292" s="1455"/>
      <c r="IO292" s="1455"/>
      <c r="IP292" s="1455"/>
      <c r="IQ292" s="1455"/>
      <c r="IR292" s="1455"/>
      <c r="IS292" s="1455"/>
      <c r="IT292" s="1455"/>
      <c r="IU292" s="1455"/>
      <c r="IV292" s="1455"/>
      <c r="IW292" s="1455"/>
      <c r="IX292" s="1455"/>
      <c r="IY292" s="1455"/>
      <c r="IZ292" s="1455"/>
      <c r="JA292" s="1455"/>
      <c r="JB292" s="1455"/>
      <c r="JC292" s="1455"/>
      <c r="JD292" s="1455"/>
      <c r="JE292" s="1455"/>
      <c r="JF292" s="1455"/>
      <c r="JG292" s="1455"/>
      <c r="JH292" s="1455"/>
      <c r="JI292" s="1455"/>
      <c r="JJ292" s="1455"/>
      <c r="JK292" s="1455"/>
      <c r="JL292" s="1455"/>
      <c r="JM292" s="1455"/>
      <c r="JN292" s="1455"/>
      <c r="JO292" s="1455"/>
      <c r="JP292" s="1455"/>
      <c r="JQ292" s="1455"/>
      <c r="JR292" s="1455"/>
      <c r="JS292" s="1455"/>
      <c r="JT292" s="1455"/>
      <c r="JU292" s="1455"/>
      <c r="JV292" s="1455"/>
      <c r="JW292" s="1455"/>
      <c r="JX292" s="1455"/>
      <c r="JY292" s="1455"/>
      <c r="JZ292" s="1455"/>
      <c r="KA292" s="1455"/>
      <c r="KB292" s="1455"/>
      <c r="KC292" s="1455"/>
      <c r="KD292" s="1455"/>
      <c r="KE292" s="1455"/>
      <c r="KF292" s="1455"/>
      <c r="KG292" s="1455"/>
      <c r="KH292" s="1455"/>
      <c r="KI292" s="1455"/>
      <c r="KJ292" s="1455"/>
      <c r="KK292" s="1455"/>
      <c r="KL292" s="1455"/>
      <c r="KM292" s="1455"/>
      <c r="KN292" s="1455"/>
      <c r="KO292" s="1455"/>
      <c r="KP292" s="1455"/>
      <c r="KQ292" s="1455"/>
      <c r="KR292" s="1455"/>
      <c r="KS292" s="1455"/>
      <c r="KT292" s="1455"/>
      <c r="KU292" s="1455"/>
      <c r="KV292" s="1455"/>
      <c r="KW292" s="1455"/>
      <c r="KX292" s="1455"/>
      <c r="KY292" s="1455"/>
      <c r="KZ292" s="1455"/>
      <c r="LA292" s="1455"/>
      <c r="LB292" s="1455"/>
      <c r="LC292" s="1455"/>
      <c r="LD292" s="1455"/>
      <c r="LE292" s="1455"/>
      <c r="LF292" s="1455"/>
      <c r="LG292" s="1455"/>
      <c r="LH292" s="1455"/>
      <c r="LI292" s="1455"/>
      <c r="LJ292" s="1455"/>
      <c r="LK292" s="1455"/>
      <c r="LL292" s="1455"/>
      <c r="LM292" s="1455"/>
      <c r="LN292" s="1455"/>
      <c r="LO292" s="1467"/>
      <c r="LP292" s="1467"/>
      <c r="LQ292" s="1467"/>
      <c r="LR292" s="1467"/>
      <c r="LS292" s="1467"/>
      <c r="LT292" s="1467"/>
      <c r="LU292" s="1467"/>
      <c r="LV292" s="2117"/>
    </row>
    <row r="293" s="2141" customFormat="1" ht="47" customHeight="1" spans="1:334">
      <c r="A293" s="2733">
        <v>45855</v>
      </c>
      <c r="B293" s="1660" t="s">
        <v>173</v>
      </c>
      <c r="C293" s="1661" t="s">
        <v>98</v>
      </c>
      <c r="D293" s="1662">
        <v>4500174189</v>
      </c>
      <c r="E293" s="2415" t="s">
        <v>2574</v>
      </c>
      <c r="F293" s="1662" t="s">
        <v>2575</v>
      </c>
      <c r="G293" s="1863" t="s">
        <v>1859</v>
      </c>
      <c r="H293" s="1863" t="s">
        <v>1859</v>
      </c>
      <c r="I293" s="1880" t="s">
        <v>1861</v>
      </c>
      <c r="J293" s="1543">
        <v>13200</v>
      </c>
      <c r="K293" s="1876">
        <v>12</v>
      </c>
      <c r="L293" s="1876">
        <v>2640</v>
      </c>
      <c r="M293" s="1876">
        <f t="shared" si="177"/>
        <v>5</v>
      </c>
      <c r="N293" s="1673">
        <v>45929</v>
      </c>
      <c r="O293" s="1673">
        <f t="shared" si="219"/>
        <v>45927</v>
      </c>
      <c r="P293" s="1878" t="s">
        <v>2563</v>
      </c>
      <c r="Q293" s="1570" t="s">
        <v>78</v>
      </c>
      <c r="R293" s="1577">
        <v>13200</v>
      </c>
      <c r="S293" s="1577">
        <f t="shared" si="221"/>
        <v>0</v>
      </c>
      <c r="T293" s="1577"/>
      <c r="U293" s="1577" t="s">
        <v>829</v>
      </c>
      <c r="V293" s="1880" t="s">
        <v>2576</v>
      </c>
      <c r="W293" s="1880" t="s">
        <v>111</v>
      </c>
      <c r="X293" s="1900" t="s">
        <v>2163</v>
      </c>
      <c r="Y293" s="1930" t="s">
        <v>88</v>
      </c>
      <c r="Z293" s="1930" t="s">
        <v>2394</v>
      </c>
      <c r="AA293" s="1930" t="s">
        <v>2395</v>
      </c>
      <c r="AB293" s="1930" t="s">
        <v>745</v>
      </c>
      <c r="AC293" s="1597" t="s">
        <v>2166</v>
      </c>
      <c r="AD293" s="1692" t="s">
        <v>181</v>
      </c>
      <c r="AE293" s="2093">
        <v>1510.512</v>
      </c>
      <c r="AF293" s="2095">
        <f>AE293*M293</f>
        <v>7552.56</v>
      </c>
      <c r="AG293" s="1647" t="s">
        <v>2577</v>
      </c>
      <c r="AH293" s="1947" t="s">
        <v>81</v>
      </c>
      <c r="AI293" s="2759"/>
      <c r="AJ293" s="2760">
        <v>10</v>
      </c>
      <c r="AK293" s="2761">
        <f>J293</f>
        <v>13200</v>
      </c>
      <c r="AL293" s="2761"/>
      <c r="AM293" s="2761"/>
      <c r="AN293" s="2761"/>
      <c r="AO293" s="2761"/>
      <c r="AP293" s="2761">
        <f t="shared" si="220"/>
        <v>1100</v>
      </c>
      <c r="AQ293" s="2773"/>
      <c r="AR293" s="1948"/>
      <c r="AS293" s="1948" t="s">
        <v>63</v>
      </c>
      <c r="AT293" s="1948">
        <f t="shared" si="192"/>
        <v>13200</v>
      </c>
      <c r="AU293" s="1948"/>
      <c r="AV293" s="1430">
        <f>J293/10</f>
        <v>1320</v>
      </c>
      <c r="AW293" s="1430">
        <f>J293/10</f>
        <v>1320</v>
      </c>
      <c r="AX293" s="1430">
        <f>J293/10</f>
        <v>1320</v>
      </c>
      <c r="AY293" s="1430">
        <f>J293/10</f>
        <v>1320</v>
      </c>
      <c r="AZ293" s="1430">
        <f>J293/10</f>
        <v>1320</v>
      </c>
      <c r="BA293" s="1430">
        <f>J293/10</f>
        <v>1320</v>
      </c>
      <c r="BB293" s="1430">
        <f>J293/10</f>
        <v>1320</v>
      </c>
      <c r="BC293" s="1430">
        <f>J293/10</f>
        <v>1320</v>
      </c>
      <c r="BD293" s="1430">
        <f>J293/10</f>
        <v>1320</v>
      </c>
      <c r="BE293" s="1430">
        <f>J293/10</f>
        <v>1320</v>
      </c>
      <c r="BF293" s="1430">
        <f t="shared" ref="BF293:BF306" si="222">J293*23/24/COUNT(AV293:BE293)</f>
        <v>1265</v>
      </c>
      <c r="BG293" s="2785">
        <f t="shared" ref="BG293:BG306" si="223">J293/24/COUNT(AV293:BE293)</f>
        <v>55</v>
      </c>
      <c r="BH293" s="1455"/>
      <c r="BI293" s="1455"/>
      <c r="BJ293" s="1455"/>
      <c r="BK293" s="1455"/>
      <c r="BL293" s="1455"/>
      <c r="BM293" s="1455"/>
      <c r="BN293" s="1455"/>
      <c r="BO293" s="1455"/>
      <c r="BP293" s="1455"/>
      <c r="BQ293" s="1455"/>
      <c r="BR293" s="1455"/>
      <c r="BS293" s="1455"/>
      <c r="BT293" s="1455"/>
      <c r="BU293" s="1455"/>
      <c r="BV293" s="1455"/>
      <c r="BW293" s="1455"/>
      <c r="BX293" s="1455"/>
      <c r="BY293" s="1455"/>
      <c r="BZ293" s="1455"/>
      <c r="CA293" s="1455"/>
      <c r="CB293" s="1455"/>
      <c r="CC293" s="1455"/>
      <c r="CD293" s="1455"/>
      <c r="CE293" s="1455"/>
      <c r="CF293" s="1455"/>
      <c r="CG293" s="1455"/>
      <c r="CH293" s="1455"/>
      <c r="CI293" s="1455"/>
      <c r="CJ293" s="1455"/>
      <c r="CK293" s="1455"/>
      <c r="CL293" s="1455"/>
      <c r="CM293" s="1455"/>
      <c r="CN293" s="1455"/>
      <c r="CO293" s="1455"/>
      <c r="CP293" s="1455"/>
      <c r="CQ293" s="1455"/>
      <c r="CR293" s="1455"/>
      <c r="CS293" s="1455"/>
      <c r="CT293" s="1455"/>
      <c r="CU293" s="1455"/>
      <c r="CV293" s="1455"/>
      <c r="CW293" s="1455"/>
      <c r="CX293" s="1455"/>
      <c r="CY293" s="1455"/>
      <c r="CZ293" s="1455"/>
      <c r="DA293" s="1455"/>
      <c r="DB293" s="1455"/>
      <c r="DC293" s="1455"/>
      <c r="DD293" s="1455"/>
      <c r="DE293" s="1455"/>
      <c r="DF293" s="1455"/>
      <c r="DG293" s="1455"/>
      <c r="DH293" s="1455"/>
      <c r="DI293" s="1455"/>
      <c r="DJ293" s="1455"/>
      <c r="DK293" s="1455"/>
      <c r="DL293" s="1455"/>
      <c r="DM293" s="1455"/>
      <c r="DN293" s="1455"/>
      <c r="DO293" s="1455"/>
      <c r="DP293" s="1455"/>
      <c r="DQ293" s="1455"/>
      <c r="DR293" s="1455"/>
      <c r="DS293" s="1455"/>
      <c r="DT293" s="1455"/>
      <c r="DU293" s="1455"/>
      <c r="DV293" s="1455"/>
      <c r="DW293" s="1455"/>
      <c r="DX293" s="1455"/>
      <c r="DY293" s="1455"/>
      <c r="DZ293" s="1455"/>
      <c r="EA293" s="1455"/>
      <c r="EB293" s="1455"/>
      <c r="EC293" s="1455"/>
      <c r="ED293" s="1455"/>
      <c r="EE293" s="1455"/>
      <c r="EF293" s="1455"/>
      <c r="EG293" s="1455"/>
      <c r="EH293" s="1455"/>
      <c r="EI293" s="1455"/>
      <c r="EJ293" s="1455"/>
      <c r="EK293" s="1455"/>
      <c r="EL293" s="1455"/>
      <c r="EM293" s="1455"/>
      <c r="EN293" s="1455"/>
      <c r="EO293" s="1455"/>
      <c r="EP293" s="1455"/>
      <c r="EQ293" s="1455"/>
      <c r="ER293" s="1455"/>
      <c r="ES293" s="1455"/>
      <c r="ET293" s="1455"/>
      <c r="EU293" s="1455"/>
      <c r="EV293" s="1455"/>
      <c r="EW293" s="1455"/>
      <c r="EX293" s="1455"/>
      <c r="EY293" s="1455"/>
      <c r="EZ293" s="1455"/>
      <c r="FA293" s="1455"/>
      <c r="FB293" s="1455"/>
      <c r="FC293" s="1455"/>
      <c r="FD293" s="1455"/>
      <c r="FE293" s="1455"/>
      <c r="FF293" s="1455"/>
      <c r="FG293" s="1455"/>
      <c r="FH293" s="1455"/>
      <c r="FI293" s="1455"/>
      <c r="FJ293" s="1455"/>
      <c r="FK293" s="1455"/>
      <c r="FL293" s="1455"/>
      <c r="FM293" s="1455"/>
      <c r="FN293" s="1455"/>
      <c r="FO293" s="1455"/>
      <c r="FP293" s="1455"/>
      <c r="FQ293" s="1455"/>
      <c r="FR293" s="1455"/>
      <c r="FS293" s="1455"/>
      <c r="FT293" s="1455"/>
      <c r="FU293" s="1455"/>
      <c r="FV293" s="1455"/>
      <c r="FW293" s="1455"/>
      <c r="FX293" s="1455"/>
      <c r="FY293" s="1455"/>
      <c r="FZ293" s="1455"/>
      <c r="GA293" s="1455"/>
      <c r="GB293" s="1455"/>
      <c r="GC293" s="1455"/>
      <c r="GD293" s="1455"/>
      <c r="GE293" s="1455"/>
      <c r="GF293" s="1455"/>
      <c r="GG293" s="1455"/>
      <c r="GH293" s="1455"/>
      <c r="GI293" s="1455"/>
      <c r="GJ293" s="1455"/>
      <c r="GK293" s="1455"/>
      <c r="GL293" s="1455"/>
      <c r="GM293" s="1455"/>
      <c r="GN293" s="1455"/>
      <c r="GO293" s="1455"/>
      <c r="GP293" s="1455"/>
      <c r="GQ293" s="1455"/>
      <c r="GR293" s="1455"/>
      <c r="GS293" s="1455"/>
      <c r="GT293" s="1455"/>
      <c r="GU293" s="1455"/>
      <c r="GV293" s="1455"/>
      <c r="GW293" s="1455"/>
      <c r="GX293" s="1455"/>
      <c r="GY293" s="1455"/>
      <c r="GZ293" s="1455"/>
      <c r="HA293" s="1455"/>
      <c r="HB293" s="1455"/>
      <c r="HC293" s="1455"/>
      <c r="HD293" s="1455"/>
      <c r="HE293" s="1455"/>
      <c r="HF293" s="1455"/>
      <c r="HG293" s="1455"/>
      <c r="HH293" s="1455"/>
      <c r="HI293" s="1455"/>
      <c r="HJ293" s="1455"/>
      <c r="HK293" s="1455"/>
      <c r="HL293" s="1455"/>
      <c r="HM293" s="1455"/>
      <c r="HN293" s="1455"/>
      <c r="HO293" s="1455"/>
      <c r="HP293" s="1455"/>
      <c r="HQ293" s="1455"/>
      <c r="HR293" s="1455"/>
      <c r="HS293" s="1455"/>
      <c r="HT293" s="1455"/>
      <c r="HU293" s="1455"/>
      <c r="HV293" s="1455"/>
      <c r="HW293" s="1455"/>
      <c r="HX293" s="1455"/>
      <c r="HY293" s="1455"/>
      <c r="HZ293" s="1455"/>
      <c r="IA293" s="1455"/>
      <c r="IB293" s="1455"/>
      <c r="IC293" s="1455"/>
      <c r="ID293" s="1455"/>
      <c r="IE293" s="1455"/>
      <c r="IF293" s="1455"/>
      <c r="IG293" s="1455"/>
      <c r="IH293" s="1455"/>
      <c r="II293" s="1455"/>
      <c r="IJ293" s="1455"/>
      <c r="IK293" s="1455"/>
      <c r="IL293" s="1455"/>
      <c r="IM293" s="1455"/>
      <c r="IN293" s="1455"/>
      <c r="IO293" s="1455"/>
      <c r="IP293" s="1455"/>
      <c r="IQ293" s="1455"/>
      <c r="IR293" s="1455"/>
      <c r="IS293" s="1455"/>
      <c r="IT293" s="1455"/>
      <c r="IU293" s="1455"/>
      <c r="IV293" s="1455"/>
      <c r="IW293" s="1455"/>
      <c r="IX293" s="1455"/>
      <c r="IY293" s="1455"/>
      <c r="IZ293" s="1455"/>
      <c r="JA293" s="1455"/>
      <c r="JB293" s="1455"/>
      <c r="JC293" s="1455"/>
      <c r="JD293" s="1455"/>
      <c r="JE293" s="1455"/>
      <c r="JF293" s="1455"/>
      <c r="JG293" s="1455"/>
      <c r="JH293" s="1455"/>
      <c r="JI293" s="1455"/>
      <c r="JJ293" s="1455"/>
      <c r="JK293" s="1455"/>
      <c r="JL293" s="1455"/>
      <c r="JM293" s="1455"/>
      <c r="JN293" s="1455"/>
      <c r="JO293" s="1455"/>
      <c r="JP293" s="1455"/>
      <c r="JQ293" s="1455"/>
      <c r="JR293" s="1455"/>
      <c r="JS293" s="1455"/>
      <c r="JT293" s="1455"/>
      <c r="JU293" s="1455"/>
      <c r="JV293" s="1455"/>
      <c r="JW293" s="1455"/>
      <c r="JX293" s="1455"/>
      <c r="JY293" s="1455"/>
      <c r="JZ293" s="1455"/>
      <c r="KA293" s="1455"/>
      <c r="KB293" s="1455"/>
      <c r="KC293" s="1455"/>
      <c r="KD293" s="1455"/>
      <c r="KE293" s="1455"/>
      <c r="KF293" s="1455"/>
      <c r="KG293" s="1455"/>
      <c r="KH293" s="1455"/>
      <c r="KI293" s="1455"/>
      <c r="KJ293" s="1455"/>
      <c r="KK293" s="1455"/>
      <c r="KL293" s="1455"/>
      <c r="KM293" s="1455"/>
      <c r="KN293" s="1455"/>
      <c r="KO293" s="1455"/>
      <c r="KP293" s="1455"/>
      <c r="KQ293" s="1455"/>
      <c r="KR293" s="1455"/>
      <c r="KS293" s="1455"/>
      <c r="KT293" s="1455"/>
      <c r="KU293" s="1455"/>
      <c r="KV293" s="1455"/>
      <c r="KW293" s="1455"/>
      <c r="KX293" s="1455"/>
      <c r="KY293" s="1455"/>
      <c r="KZ293" s="1455"/>
      <c r="LA293" s="1455"/>
      <c r="LB293" s="1455"/>
      <c r="LC293" s="1455"/>
      <c r="LD293" s="1455"/>
      <c r="LE293" s="1455"/>
      <c r="LF293" s="1455"/>
      <c r="LG293" s="1455"/>
      <c r="LH293" s="1455"/>
      <c r="LI293" s="1455"/>
      <c r="LJ293" s="1455"/>
      <c r="LK293" s="1455"/>
      <c r="LL293" s="1455"/>
      <c r="LM293" s="1455"/>
      <c r="LN293" s="1455"/>
      <c r="LO293" s="1467"/>
      <c r="LP293" s="1467"/>
      <c r="LQ293" s="1467"/>
      <c r="LR293" s="1467"/>
      <c r="LS293" s="1467"/>
      <c r="LT293" s="1467"/>
      <c r="LU293" s="1467"/>
      <c r="LV293" s="1645"/>
    </row>
    <row r="294" s="2141" customFormat="1" ht="47" customHeight="1" spans="1:334">
      <c r="A294" s="2733">
        <v>45855</v>
      </c>
      <c r="B294" s="1660" t="s">
        <v>173</v>
      </c>
      <c r="C294" s="1661" t="s">
        <v>98</v>
      </c>
      <c r="D294" s="1662">
        <v>4500174189</v>
      </c>
      <c r="E294" s="2415" t="s">
        <v>2578</v>
      </c>
      <c r="F294" s="1662" t="s">
        <v>2579</v>
      </c>
      <c r="G294" s="1863" t="s">
        <v>1859</v>
      </c>
      <c r="H294" s="1863" t="s">
        <v>1859</v>
      </c>
      <c r="I294" s="1880" t="s">
        <v>1861</v>
      </c>
      <c r="J294" s="1543">
        <v>10560</v>
      </c>
      <c r="K294" s="1876">
        <v>12</v>
      </c>
      <c r="L294" s="1876">
        <v>2640</v>
      </c>
      <c r="M294" s="1876">
        <f t="shared" si="177"/>
        <v>4</v>
      </c>
      <c r="N294" s="1673">
        <v>45929</v>
      </c>
      <c r="O294" s="1673">
        <f t="shared" si="219"/>
        <v>45927</v>
      </c>
      <c r="P294" s="1878" t="s">
        <v>2563</v>
      </c>
      <c r="Q294" s="1570" t="s">
        <v>78</v>
      </c>
      <c r="R294" s="1577">
        <v>10560</v>
      </c>
      <c r="S294" s="1577">
        <f t="shared" si="221"/>
        <v>0</v>
      </c>
      <c r="T294" s="1577"/>
      <c r="U294" s="1577" t="s">
        <v>829</v>
      </c>
      <c r="V294" s="1880"/>
      <c r="W294" s="1880" t="s">
        <v>111</v>
      </c>
      <c r="X294" s="1900" t="s">
        <v>2163</v>
      </c>
      <c r="Y294" s="1930" t="s">
        <v>88</v>
      </c>
      <c r="Z294" s="1930" t="s">
        <v>2394</v>
      </c>
      <c r="AA294" s="1930" t="s">
        <v>2395</v>
      </c>
      <c r="AB294" s="1930" t="s">
        <v>745</v>
      </c>
      <c r="AC294" s="1597" t="s">
        <v>2166</v>
      </c>
      <c r="AD294" s="1692" t="s">
        <v>181</v>
      </c>
      <c r="AE294" s="2093">
        <v>1510.5125</v>
      </c>
      <c r="AF294" s="2095">
        <f>AE294*M294</f>
        <v>6042.05</v>
      </c>
      <c r="AG294" s="1647" t="s">
        <v>2580</v>
      </c>
      <c r="AH294" s="1947" t="s">
        <v>81</v>
      </c>
      <c r="AI294" s="2759"/>
      <c r="AJ294" s="2760">
        <v>10</v>
      </c>
      <c r="AK294" s="2761">
        <f>J294</f>
        <v>10560</v>
      </c>
      <c r="AL294" s="2761"/>
      <c r="AM294" s="2761"/>
      <c r="AN294" s="2761"/>
      <c r="AO294" s="2761"/>
      <c r="AP294" s="2761">
        <f t="shared" si="220"/>
        <v>880</v>
      </c>
      <c r="AQ294" s="2773"/>
      <c r="AR294" s="1948"/>
      <c r="AS294" s="1948" t="s">
        <v>63</v>
      </c>
      <c r="AT294" s="1948">
        <f t="shared" si="192"/>
        <v>10560</v>
      </c>
      <c r="AU294" s="1948"/>
      <c r="AV294" s="1430">
        <f>J294/10</f>
        <v>1056</v>
      </c>
      <c r="AW294" s="1430">
        <f>J294/10</f>
        <v>1056</v>
      </c>
      <c r="AX294" s="1430">
        <f>J294/10</f>
        <v>1056</v>
      </c>
      <c r="AY294" s="1430">
        <f>J294/10</f>
        <v>1056</v>
      </c>
      <c r="AZ294" s="1430">
        <f>J294/10</f>
        <v>1056</v>
      </c>
      <c r="BA294" s="1430">
        <f>J294/10</f>
        <v>1056</v>
      </c>
      <c r="BB294" s="1430">
        <f>J294/10</f>
        <v>1056</v>
      </c>
      <c r="BC294" s="1430">
        <f>J294/10</f>
        <v>1056</v>
      </c>
      <c r="BD294" s="1430">
        <f>J294/10</f>
        <v>1056</v>
      </c>
      <c r="BE294" s="1430">
        <f>J294/10</f>
        <v>1056</v>
      </c>
      <c r="BF294" s="1430">
        <f t="shared" si="222"/>
        <v>1012</v>
      </c>
      <c r="BG294" s="2785">
        <f t="shared" si="223"/>
        <v>44</v>
      </c>
      <c r="BH294" s="1455"/>
      <c r="BI294" s="1455"/>
      <c r="BJ294" s="1455"/>
      <c r="BK294" s="1455"/>
      <c r="BL294" s="1455"/>
      <c r="BM294" s="1455"/>
      <c r="BN294" s="1455"/>
      <c r="BO294" s="1455"/>
      <c r="BP294" s="1455"/>
      <c r="BQ294" s="1455"/>
      <c r="BR294" s="1455"/>
      <c r="BS294" s="1455"/>
      <c r="BT294" s="1455"/>
      <c r="BU294" s="1455"/>
      <c r="BV294" s="1455"/>
      <c r="BW294" s="1455"/>
      <c r="BX294" s="1455"/>
      <c r="BY294" s="1455"/>
      <c r="BZ294" s="1455"/>
      <c r="CA294" s="1455"/>
      <c r="CB294" s="1455"/>
      <c r="CC294" s="1455"/>
      <c r="CD294" s="1455"/>
      <c r="CE294" s="1455"/>
      <c r="CF294" s="1455"/>
      <c r="CG294" s="1455"/>
      <c r="CH294" s="1455"/>
      <c r="CI294" s="1455"/>
      <c r="CJ294" s="1455"/>
      <c r="CK294" s="1455"/>
      <c r="CL294" s="1455"/>
      <c r="CM294" s="1455"/>
      <c r="CN294" s="1455"/>
      <c r="CO294" s="1455"/>
      <c r="CP294" s="1455"/>
      <c r="CQ294" s="1455"/>
      <c r="CR294" s="1455"/>
      <c r="CS294" s="1455"/>
      <c r="CT294" s="1455"/>
      <c r="CU294" s="1455"/>
      <c r="CV294" s="1455"/>
      <c r="CW294" s="1455"/>
      <c r="CX294" s="1455"/>
      <c r="CY294" s="1455"/>
      <c r="CZ294" s="1455"/>
      <c r="DA294" s="1455"/>
      <c r="DB294" s="1455"/>
      <c r="DC294" s="1455"/>
      <c r="DD294" s="1455"/>
      <c r="DE294" s="1455"/>
      <c r="DF294" s="1455"/>
      <c r="DG294" s="1455"/>
      <c r="DH294" s="1455"/>
      <c r="DI294" s="1455"/>
      <c r="DJ294" s="1455"/>
      <c r="DK294" s="1455"/>
      <c r="DL294" s="1455"/>
      <c r="DM294" s="1455"/>
      <c r="DN294" s="1455"/>
      <c r="DO294" s="1455"/>
      <c r="DP294" s="1455"/>
      <c r="DQ294" s="1455"/>
      <c r="DR294" s="1455"/>
      <c r="DS294" s="1455"/>
      <c r="DT294" s="1455"/>
      <c r="DU294" s="1455"/>
      <c r="DV294" s="1455"/>
      <c r="DW294" s="1455"/>
      <c r="DX294" s="1455"/>
      <c r="DY294" s="1455"/>
      <c r="DZ294" s="1455"/>
      <c r="EA294" s="1455"/>
      <c r="EB294" s="1455"/>
      <c r="EC294" s="1455"/>
      <c r="ED294" s="1455"/>
      <c r="EE294" s="1455"/>
      <c r="EF294" s="1455"/>
      <c r="EG294" s="1455"/>
      <c r="EH294" s="1455"/>
      <c r="EI294" s="1455"/>
      <c r="EJ294" s="1455"/>
      <c r="EK294" s="1455"/>
      <c r="EL294" s="1455"/>
      <c r="EM294" s="1455"/>
      <c r="EN294" s="1455"/>
      <c r="EO294" s="1455"/>
      <c r="EP294" s="1455"/>
      <c r="EQ294" s="1455"/>
      <c r="ER294" s="1455"/>
      <c r="ES294" s="1455"/>
      <c r="ET294" s="1455"/>
      <c r="EU294" s="1455"/>
      <c r="EV294" s="1455"/>
      <c r="EW294" s="1455"/>
      <c r="EX294" s="1455"/>
      <c r="EY294" s="1455"/>
      <c r="EZ294" s="1455"/>
      <c r="FA294" s="1455"/>
      <c r="FB294" s="1455"/>
      <c r="FC294" s="1455"/>
      <c r="FD294" s="1455"/>
      <c r="FE294" s="1455"/>
      <c r="FF294" s="1455"/>
      <c r="FG294" s="1455"/>
      <c r="FH294" s="1455"/>
      <c r="FI294" s="1455"/>
      <c r="FJ294" s="1455"/>
      <c r="FK294" s="1455"/>
      <c r="FL294" s="1455"/>
      <c r="FM294" s="1455"/>
      <c r="FN294" s="1455"/>
      <c r="FO294" s="1455"/>
      <c r="FP294" s="1455"/>
      <c r="FQ294" s="1455"/>
      <c r="FR294" s="1455"/>
      <c r="FS294" s="1455"/>
      <c r="FT294" s="1455"/>
      <c r="FU294" s="1455"/>
      <c r="FV294" s="1455"/>
      <c r="FW294" s="1455"/>
      <c r="FX294" s="1455"/>
      <c r="FY294" s="1455"/>
      <c r="FZ294" s="1455"/>
      <c r="GA294" s="1455"/>
      <c r="GB294" s="1455"/>
      <c r="GC294" s="1455"/>
      <c r="GD294" s="1455"/>
      <c r="GE294" s="1455"/>
      <c r="GF294" s="1455"/>
      <c r="GG294" s="1455"/>
      <c r="GH294" s="1455"/>
      <c r="GI294" s="1455"/>
      <c r="GJ294" s="1455"/>
      <c r="GK294" s="1455"/>
      <c r="GL294" s="1455"/>
      <c r="GM294" s="1455"/>
      <c r="GN294" s="1455"/>
      <c r="GO294" s="1455"/>
      <c r="GP294" s="1455"/>
      <c r="GQ294" s="1455"/>
      <c r="GR294" s="1455"/>
      <c r="GS294" s="1455"/>
      <c r="GT294" s="1455"/>
      <c r="GU294" s="1455"/>
      <c r="GV294" s="1455"/>
      <c r="GW294" s="1455"/>
      <c r="GX294" s="1455"/>
      <c r="GY294" s="1455"/>
      <c r="GZ294" s="1455"/>
      <c r="HA294" s="1455"/>
      <c r="HB294" s="1455"/>
      <c r="HC294" s="1455"/>
      <c r="HD294" s="1455"/>
      <c r="HE294" s="1455"/>
      <c r="HF294" s="1455"/>
      <c r="HG294" s="1455"/>
      <c r="HH294" s="1455"/>
      <c r="HI294" s="1455"/>
      <c r="HJ294" s="1455"/>
      <c r="HK294" s="1455"/>
      <c r="HL294" s="1455"/>
      <c r="HM294" s="1455"/>
      <c r="HN294" s="1455"/>
      <c r="HO294" s="1455"/>
      <c r="HP294" s="1455"/>
      <c r="HQ294" s="1455"/>
      <c r="HR294" s="1455"/>
      <c r="HS294" s="1455"/>
      <c r="HT294" s="1455"/>
      <c r="HU294" s="1455"/>
      <c r="HV294" s="1455"/>
      <c r="HW294" s="1455"/>
      <c r="HX294" s="1455"/>
      <c r="HY294" s="1455"/>
      <c r="HZ294" s="1455"/>
      <c r="IA294" s="1455"/>
      <c r="IB294" s="1455"/>
      <c r="IC294" s="1455"/>
      <c r="ID294" s="1455"/>
      <c r="IE294" s="1455"/>
      <c r="IF294" s="1455"/>
      <c r="IG294" s="1455"/>
      <c r="IH294" s="1455"/>
      <c r="II294" s="1455"/>
      <c r="IJ294" s="1455"/>
      <c r="IK294" s="1455"/>
      <c r="IL294" s="1455"/>
      <c r="IM294" s="1455"/>
      <c r="IN294" s="1455"/>
      <c r="IO294" s="1455"/>
      <c r="IP294" s="1455"/>
      <c r="IQ294" s="1455"/>
      <c r="IR294" s="1455"/>
      <c r="IS294" s="1455"/>
      <c r="IT294" s="1455"/>
      <c r="IU294" s="1455"/>
      <c r="IV294" s="1455"/>
      <c r="IW294" s="1455"/>
      <c r="IX294" s="1455"/>
      <c r="IY294" s="1455"/>
      <c r="IZ294" s="1455"/>
      <c r="JA294" s="1455"/>
      <c r="JB294" s="1455"/>
      <c r="JC294" s="1455"/>
      <c r="JD294" s="1455"/>
      <c r="JE294" s="1455"/>
      <c r="JF294" s="1455"/>
      <c r="JG294" s="1455"/>
      <c r="JH294" s="1455"/>
      <c r="JI294" s="1455"/>
      <c r="JJ294" s="1455"/>
      <c r="JK294" s="1455"/>
      <c r="JL294" s="1455"/>
      <c r="JM294" s="1455"/>
      <c r="JN294" s="1455"/>
      <c r="JO294" s="1455"/>
      <c r="JP294" s="1455"/>
      <c r="JQ294" s="1455"/>
      <c r="JR294" s="1455"/>
      <c r="JS294" s="1455"/>
      <c r="JT294" s="1455"/>
      <c r="JU294" s="1455"/>
      <c r="JV294" s="1455"/>
      <c r="JW294" s="1455"/>
      <c r="JX294" s="1455"/>
      <c r="JY294" s="1455"/>
      <c r="JZ294" s="1455"/>
      <c r="KA294" s="1455"/>
      <c r="KB294" s="1455"/>
      <c r="KC294" s="1455"/>
      <c r="KD294" s="1455"/>
      <c r="KE294" s="1455"/>
      <c r="KF294" s="1455"/>
      <c r="KG294" s="1455"/>
      <c r="KH294" s="1455"/>
      <c r="KI294" s="1455"/>
      <c r="KJ294" s="1455"/>
      <c r="KK294" s="1455"/>
      <c r="KL294" s="1455"/>
      <c r="KM294" s="1455"/>
      <c r="KN294" s="1455"/>
      <c r="KO294" s="1455"/>
      <c r="KP294" s="1455"/>
      <c r="KQ294" s="1455"/>
      <c r="KR294" s="1455"/>
      <c r="KS294" s="1455"/>
      <c r="KT294" s="1455"/>
      <c r="KU294" s="1455"/>
      <c r="KV294" s="1455"/>
      <c r="KW294" s="1455"/>
      <c r="KX294" s="1455"/>
      <c r="KY294" s="1455"/>
      <c r="KZ294" s="1455"/>
      <c r="LA294" s="1455"/>
      <c r="LB294" s="1455"/>
      <c r="LC294" s="1455"/>
      <c r="LD294" s="1455"/>
      <c r="LE294" s="1455"/>
      <c r="LF294" s="1455"/>
      <c r="LG294" s="1455"/>
      <c r="LH294" s="1455"/>
      <c r="LI294" s="1455"/>
      <c r="LJ294" s="1455"/>
      <c r="LK294" s="1455"/>
      <c r="LL294" s="1455"/>
      <c r="LM294" s="1455"/>
      <c r="LN294" s="1455"/>
      <c r="LO294" s="1467"/>
      <c r="LP294" s="1467"/>
      <c r="LQ294" s="1467"/>
      <c r="LR294" s="1467"/>
      <c r="LS294" s="1467"/>
      <c r="LT294" s="1467"/>
      <c r="LU294" s="1467"/>
      <c r="LV294" s="1645"/>
    </row>
    <row r="295" s="2141" customFormat="1" ht="47" customHeight="1" spans="1:334">
      <c r="A295" s="2733">
        <v>45855</v>
      </c>
      <c r="B295" s="1660" t="s">
        <v>173</v>
      </c>
      <c r="C295" s="1661" t="s">
        <v>98</v>
      </c>
      <c r="D295" s="1662">
        <v>4500174189</v>
      </c>
      <c r="E295" s="2415" t="s">
        <v>2581</v>
      </c>
      <c r="F295" s="1662" t="s">
        <v>2582</v>
      </c>
      <c r="G295" s="1863" t="s">
        <v>1859</v>
      </c>
      <c r="H295" s="1863" t="s">
        <v>1859</v>
      </c>
      <c r="I295" s="1880" t="s">
        <v>1861</v>
      </c>
      <c r="J295" s="1543">
        <v>10560</v>
      </c>
      <c r="K295" s="1876">
        <v>12</v>
      </c>
      <c r="L295" s="1876">
        <v>2640</v>
      </c>
      <c r="M295" s="1877">
        <f t="shared" si="177"/>
        <v>4</v>
      </c>
      <c r="N295" s="1673">
        <v>45929</v>
      </c>
      <c r="O295" s="1673">
        <f t="shared" si="219"/>
        <v>45927</v>
      </c>
      <c r="P295" s="1878" t="s">
        <v>2563</v>
      </c>
      <c r="Q295" s="2079" t="s">
        <v>2583</v>
      </c>
      <c r="R295" s="1577">
        <v>10560</v>
      </c>
      <c r="S295" s="1577">
        <f t="shared" si="221"/>
        <v>0</v>
      </c>
      <c r="T295" s="1577"/>
      <c r="U295" s="1577" t="s">
        <v>829</v>
      </c>
      <c r="V295" s="1880"/>
      <c r="W295" s="1880" t="s">
        <v>111</v>
      </c>
      <c r="X295" s="1900" t="s">
        <v>2163</v>
      </c>
      <c r="Y295" s="1930" t="s">
        <v>88</v>
      </c>
      <c r="Z295" s="1930" t="s">
        <v>2394</v>
      </c>
      <c r="AA295" s="1930" t="s">
        <v>2395</v>
      </c>
      <c r="AB295" s="1930" t="s">
        <v>745</v>
      </c>
      <c r="AC295" s="1597" t="s">
        <v>2166</v>
      </c>
      <c r="AD295" s="1692" t="s">
        <v>181</v>
      </c>
      <c r="AE295" s="2093">
        <v>1510.5125</v>
      </c>
      <c r="AF295" s="2095">
        <f>AE295*M295</f>
        <v>6042.05</v>
      </c>
      <c r="AG295" s="1647" t="s">
        <v>2584</v>
      </c>
      <c r="AH295" s="1947" t="s">
        <v>81</v>
      </c>
      <c r="AI295" s="2759"/>
      <c r="AJ295" s="2760">
        <v>10</v>
      </c>
      <c r="AK295" s="2761">
        <f>J295</f>
        <v>10560</v>
      </c>
      <c r="AL295" s="2761"/>
      <c r="AM295" s="2761"/>
      <c r="AN295" s="2761"/>
      <c r="AO295" s="2761"/>
      <c r="AP295" s="2761">
        <f t="shared" si="220"/>
        <v>880</v>
      </c>
      <c r="AQ295" s="2773"/>
      <c r="AR295" s="1948"/>
      <c r="AS295" s="1948" t="s">
        <v>63</v>
      </c>
      <c r="AT295" s="1948">
        <f t="shared" si="192"/>
        <v>10560</v>
      </c>
      <c r="AU295" s="1948"/>
      <c r="AV295" s="1430">
        <f>J295/10</f>
        <v>1056</v>
      </c>
      <c r="AW295" s="1430">
        <f>J295/10</f>
        <v>1056</v>
      </c>
      <c r="AX295" s="1430">
        <f>J295/10</f>
        <v>1056</v>
      </c>
      <c r="AY295" s="1430">
        <f>J295/10</f>
        <v>1056</v>
      </c>
      <c r="AZ295" s="1430">
        <f>J295/10</f>
        <v>1056</v>
      </c>
      <c r="BA295" s="1430">
        <f>J295/10</f>
        <v>1056</v>
      </c>
      <c r="BB295" s="1430">
        <f>J295/10</f>
        <v>1056</v>
      </c>
      <c r="BC295" s="1430">
        <f>J295/10</f>
        <v>1056</v>
      </c>
      <c r="BD295" s="1430">
        <f>J295/10</f>
        <v>1056</v>
      </c>
      <c r="BE295" s="1430">
        <f>J295/10</f>
        <v>1056</v>
      </c>
      <c r="BF295" s="1430">
        <f t="shared" si="222"/>
        <v>1012</v>
      </c>
      <c r="BG295" s="2785">
        <f t="shared" si="223"/>
        <v>44</v>
      </c>
      <c r="BH295" s="1455"/>
      <c r="BI295" s="1455"/>
      <c r="BJ295" s="1455"/>
      <c r="BK295" s="1455"/>
      <c r="BL295" s="1455"/>
      <c r="BM295" s="1455"/>
      <c r="BN295" s="1455"/>
      <c r="BO295" s="1455"/>
      <c r="BP295" s="1455"/>
      <c r="BQ295" s="1455"/>
      <c r="BR295" s="1455"/>
      <c r="BS295" s="1455"/>
      <c r="BT295" s="1455"/>
      <c r="BU295" s="1455"/>
      <c r="BV295" s="1455"/>
      <c r="BW295" s="1455"/>
      <c r="BX295" s="1455"/>
      <c r="BY295" s="1455"/>
      <c r="BZ295" s="1455"/>
      <c r="CA295" s="1455"/>
      <c r="CB295" s="1455"/>
      <c r="CC295" s="1455"/>
      <c r="CD295" s="1455"/>
      <c r="CE295" s="1455"/>
      <c r="CF295" s="1455"/>
      <c r="CG295" s="1455"/>
      <c r="CH295" s="1455"/>
      <c r="CI295" s="1455"/>
      <c r="CJ295" s="1455"/>
      <c r="CK295" s="1455"/>
      <c r="CL295" s="1455"/>
      <c r="CM295" s="1455"/>
      <c r="CN295" s="1455"/>
      <c r="CO295" s="1455"/>
      <c r="CP295" s="1455"/>
      <c r="CQ295" s="1455"/>
      <c r="CR295" s="1455"/>
      <c r="CS295" s="1455"/>
      <c r="CT295" s="1455"/>
      <c r="CU295" s="1455"/>
      <c r="CV295" s="1455"/>
      <c r="CW295" s="1455"/>
      <c r="CX295" s="1455"/>
      <c r="CY295" s="1455"/>
      <c r="CZ295" s="1455"/>
      <c r="DA295" s="1455"/>
      <c r="DB295" s="1455"/>
      <c r="DC295" s="1455"/>
      <c r="DD295" s="1455"/>
      <c r="DE295" s="1455"/>
      <c r="DF295" s="1455"/>
      <c r="DG295" s="1455"/>
      <c r="DH295" s="1455"/>
      <c r="DI295" s="1455"/>
      <c r="DJ295" s="1455"/>
      <c r="DK295" s="1455"/>
      <c r="DL295" s="1455"/>
      <c r="DM295" s="1455"/>
      <c r="DN295" s="1455"/>
      <c r="DO295" s="1455"/>
      <c r="DP295" s="1455"/>
      <c r="DQ295" s="1455"/>
      <c r="DR295" s="1455"/>
      <c r="DS295" s="1455"/>
      <c r="DT295" s="1455"/>
      <c r="DU295" s="1455"/>
      <c r="DV295" s="1455"/>
      <c r="DW295" s="1455"/>
      <c r="DX295" s="1455"/>
      <c r="DY295" s="1455"/>
      <c r="DZ295" s="1455"/>
      <c r="EA295" s="1455"/>
      <c r="EB295" s="1455"/>
      <c r="EC295" s="1455"/>
      <c r="ED295" s="1455"/>
      <c r="EE295" s="1455"/>
      <c r="EF295" s="1455"/>
      <c r="EG295" s="1455"/>
      <c r="EH295" s="1455"/>
      <c r="EI295" s="1455"/>
      <c r="EJ295" s="1455"/>
      <c r="EK295" s="1455"/>
      <c r="EL295" s="1455"/>
      <c r="EM295" s="1455"/>
      <c r="EN295" s="1455"/>
      <c r="EO295" s="1455"/>
      <c r="EP295" s="1455"/>
      <c r="EQ295" s="1455"/>
      <c r="ER295" s="1455"/>
      <c r="ES295" s="1455"/>
      <c r="ET295" s="1455"/>
      <c r="EU295" s="1455"/>
      <c r="EV295" s="1455"/>
      <c r="EW295" s="1455"/>
      <c r="EX295" s="1455"/>
      <c r="EY295" s="1455"/>
      <c r="EZ295" s="1455"/>
      <c r="FA295" s="1455"/>
      <c r="FB295" s="1455"/>
      <c r="FC295" s="1455"/>
      <c r="FD295" s="1455"/>
      <c r="FE295" s="1455"/>
      <c r="FF295" s="1455"/>
      <c r="FG295" s="1455"/>
      <c r="FH295" s="1455"/>
      <c r="FI295" s="1455"/>
      <c r="FJ295" s="1455"/>
      <c r="FK295" s="1455"/>
      <c r="FL295" s="1455"/>
      <c r="FM295" s="1455"/>
      <c r="FN295" s="1455"/>
      <c r="FO295" s="1455"/>
      <c r="FP295" s="1455"/>
      <c r="FQ295" s="1455"/>
      <c r="FR295" s="1455"/>
      <c r="FS295" s="1455"/>
      <c r="FT295" s="1455"/>
      <c r="FU295" s="1455"/>
      <c r="FV295" s="1455"/>
      <c r="FW295" s="1455"/>
      <c r="FX295" s="1455"/>
      <c r="FY295" s="1455"/>
      <c r="FZ295" s="1455"/>
      <c r="GA295" s="1455"/>
      <c r="GB295" s="1455"/>
      <c r="GC295" s="1455"/>
      <c r="GD295" s="1455"/>
      <c r="GE295" s="1455"/>
      <c r="GF295" s="1455"/>
      <c r="GG295" s="1455"/>
      <c r="GH295" s="1455"/>
      <c r="GI295" s="1455"/>
      <c r="GJ295" s="1455"/>
      <c r="GK295" s="1455"/>
      <c r="GL295" s="1455"/>
      <c r="GM295" s="1455"/>
      <c r="GN295" s="1455"/>
      <c r="GO295" s="1455"/>
      <c r="GP295" s="1455"/>
      <c r="GQ295" s="1455"/>
      <c r="GR295" s="1455"/>
      <c r="GS295" s="1455"/>
      <c r="GT295" s="1455"/>
      <c r="GU295" s="1455"/>
      <c r="GV295" s="1455"/>
      <c r="GW295" s="1455"/>
      <c r="GX295" s="1455"/>
      <c r="GY295" s="1455"/>
      <c r="GZ295" s="1455"/>
      <c r="HA295" s="1455"/>
      <c r="HB295" s="1455"/>
      <c r="HC295" s="1455"/>
      <c r="HD295" s="1455"/>
      <c r="HE295" s="1455"/>
      <c r="HF295" s="1455"/>
      <c r="HG295" s="1455"/>
      <c r="HH295" s="1455"/>
      <c r="HI295" s="1455"/>
      <c r="HJ295" s="1455"/>
      <c r="HK295" s="1455"/>
      <c r="HL295" s="1455"/>
      <c r="HM295" s="1455"/>
      <c r="HN295" s="1455"/>
      <c r="HO295" s="1455"/>
      <c r="HP295" s="1455"/>
      <c r="HQ295" s="1455"/>
      <c r="HR295" s="1455"/>
      <c r="HS295" s="1455"/>
      <c r="HT295" s="1455"/>
      <c r="HU295" s="1455"/>
      <c r="HV295" s="1455"/>
      <c r="HW295" s="1455"/>
      <c r="HX295" s="1455"/>
      <c r="HY295" s="1455"/>
      <c r="HZ295" s="1455"/>
      <c r="IA295" s="1455"/>
      <c r="IB295" s="1455"/>
      <c r="IC295" s="1455"/>
      <c r="ID295" s="1455"/>
      <c r="IE295" s="1455"/>
      <c r="IF295" s="1455"/>
      <c r="IG295" s="1455"/>
      <c r="IH295" s="1455"/>
      <c r="II295" s="1455"/>
      <c r="IJ295" s="1455"/>
      <c r="IK295" s="1455"/>
      <c r="IL295" s="1455"/>
      <c r="IM295" s="1455"/>
      <c r="IN295" s="1455"/>
      <c r="IO295" s="1455"/>
      <c r="IP295" s="1455"/>
      <c r="IQ295" s="1455"/>
      <c r="IR295" s="1455"/>
      <c r="IS295" s="1455"/>
      <c r="IT295" s="1455"/>
      <c r="IU295" s="1455"/>
      <c r="IV295" s="1455"/>
      <c r="IW295" s="1455"/>
      <c r="IX295" s="1455"/>
      <c r="IY295" s="1455"/>
      <c r="IZ295" s="1455"/>
      <c r="JA295" s="1455"/>
      <c r="JB295" s="1455"/>
      <c r="JC295" s="1455"/>
      <c r="JD295" s="1455"/>
      <c r="JE295" s="1455"/>
      <c r="JF295" s="1455"/>
      <c r="JG295" s="1455"/>
      <c r="JH295" s="1455"/>
      <c r="JI295" s="1455"/>
      <c r="JJ295" s="1455"/>
      <c r="JK295" s="1455"/>
      <c r="JL295" s="1455"/>
      <c r="JM295" s="1455"/>
      <c r="JN295" s="1455"/>
      <c r="JO295" s="1455"/>
      <c r="JP295" s="1455"/>
      <c r="JQ295" s="1455"/>
      <c r="JR295" s="1455"/>
      <c r="JS295" s="1455"/>
      <c r="JT295" s="1455"/>
      <c r="JU295" s="1455"/>
      <c r="JV295" s="1455"/>
      <c r="JW295" s="1455"/>
      <c r="JX295" s="1455"/>
      <c r="JY295" s="1455"/>
      <c r="JZ295" s="1455"/>
      <c r="KA295" s="1455"/>
      <c r="KB295" s="1455"/>
      <c r="KC295" s="1455"/>
      <c r="KD295" s="1455"/>
      <c r="KE295" s="1455"/>
      <c r="KF295" s="1455"/>
      <c r="KG295" s="1455"/>
      <c r="KH295" s="1455"/>
      <c r="KI295" s="1455"/>
      <c r="KJ295" s="1455"/>
      <c r="KK295" s="1455"/>
      <c r="KL295" s="1455"/>
      <c r="KM295" s="1455"/>
      <c r="KN295" s="1455"/>
      <c r="KO295" s="1455"/>
      <c r="KP295" s="1455"/>
      <c r="KQ295" s="1455"/>
      <c r="KR295" s="1455"/>
      <c r="KS295" s="1455"/>
      <c r="KT295" s="1455"/>
      <c r="KU295" s="1455"/>
      <c r="KV295" s="1455"/>
      <c r="KW295" s="1455"/>
      <c r="KX295" s="1455"/>
      <c r="KY295" s="1455"/>
      <c r="KZ295" s="1455"/>
      <c r="LA295" s="1455"/>
      <c r="LB295" s="1455"/>
      <c r="LC295" s="1455"/>
      <c r="LD295" s="1455"/>
      <c r="LE295" s="1455"/>
      <c r="LF295" s="1455"/>
      <c r="LG295" s="1455"/>
      <c r="LH295" s="1455"/>
      <c r="LI295" s="1455"/>
      <c r="LJ295" s="1455"/>
      <c r="LK295" s="1455"/>
      <c r="LL295" s="1455"/>
      <c r="LM295" s="1455"/>
      <c r="LN295" s="1455"/>
      <c r="LO295" s="1467"/>
      <c r="LP295" s="1467"/>
      <c r="LQ295" s="1467"/>
      <c r="LR295" s="1467"/>
      <c r="LS295" s="1467"/>
      <c r="LT295" s="1467"/>
      <c r="LU295" s="1467"/>
      <c r="LV295" s="1645"/>
    </row>
    <row r="296" s="2141" customFormat="1" ht="47" customHeight="1" spans="1:334">
      <c r="A296" s="2733">
        <v>45895</v>
      </c>
      <c r="B296" s="1660" t="s">
        <v>846</v>
      </c>
      <c r="C296" s="1661" t="s">
        <v>847</v>
      </c>
      <c r="D296" s="1662">
        <v>4500177775</v>
      </c>
      <c r="E296" s="2415"/>
      <c r="F296" s="1662" t="s">
        <v>2585</v>
      </c>
      <c r="G296" s="1863" t="s">
        <v>1727</v>
      </c>
      <c r="H296" s="1863" t="s">
        <v>1727</v>
      </c>
      <c r="I296" s="1880" t="s">
        <v>1728</v>
      </c>
      <c r="J296" s="1543">
        <v>2016</v>
      </c>
      <c r="K296" s="1876">
        <v>0</v>
      </c>
      <c r="L296" s="1876">
        <v>96</v>
      </c>
      <c r="M296" s="1877">
        <f t="shared" si="177"/>
        <v>21</v>
      </c>
      <c r="N296" s="1673">
        <v>45941</v>
      </c>
      <c r="O296" s="1673">
        <f>N296</f>
        <v>45941</v>
      </c>
      <c r="P296" s="1878"/>
      <c r="Q296" s="1570" t="s">
        <v>78</v>
      </c>
      <c r="R296" s="1577">
        <v>2016</v>
      </c>
      <c r="S296" s="1577">
        <f t="shared" si="221"/>
        <v>0</v>
      </c>
      <c r="T296" s="1577"/>
      <c r="U296" s="1577" t="s">
        <v>829</v>
      </c>
      <c r="V296" s="1880" t="s">
        <v>2586</v>
      </c>
      <c r="W296" s="1880" t="s">
        <v>111</v>
      </c>
      <c r="X296" s="1900">
        <v>45895</v>
      </c>
      <c r="Y296" s="1930" t="s">
        <v>88</v>
      </c>
      <c r="Z296" s="1900">
        <v>45916</v>
      </c>
      <c r="AA296" s="1930"/>
      <c r="AB296" s="1930"/>
      <c r="AC296" s="1597" t="s">
        <v>2587</v>
      </c>
      <c r="AD296" s="1692" t="s">
        <v>680</v>
      </c>
      <c r="AE296" s="2179">
        <v>0.9557</v>
      </c>
      <c r="AF296" s="2180">
        <f t="shared" ref="AF296:AF310" si="224">AE296*J296</f>
        <v>1926.6912</v>
      </c>
      <c r="AG296" s="1647"/>
      <c r="AH296" s="1947" t="s">
        <v>81</v>
      </c>
      <c r="AI296" s="2759"/>
      <c r="AJ296" s="2760">
        <v>10</v>
      </c>
      <c r="AK296" s="2761">
        <f>J296</f>
        <v>2016</v>
      </c>
      <c r="AL296" s="2761"/>
      <c r="AM296" s="2761"/>
      <c r="AN296" s="2761">
        <f>J296/24</f>
        <v>84</v>
      </c>
      <c r="AO296" s="2761"/>
      <c r="AP296" s="2761"/>
      <c r="AQ296" s="2773"/>
      <c r="AR296" s="1948"/>
      <c r="AS296" s="1948" t="s">
        <v>63</v>
      </c>
      <c r="AT296" s="1948">
        <f t="shared" si="192"/>
        <v>2016</v>
      </c>
      <c r="AU296" s="1948"/>
      <c r="AV296" s="1954">
        <f>J296/10</f>
        <v>201.6</v>
      </c>
      <c r="AW296" s="1955">
        <f>J296/10</f>
        <v>201.6</v>
      </c>
      <c r="AX296" s="1955">
        <f>J296/10</f>
        <v>201.6</v>
      </c>
      <c r="AY296" s="1955">
        <f>J296/10</f>
        <v>201.6</v>
      </c>
      <c r="AZ296" s="1955">
        <f>J296/10</f>
        <v>201.6</v>
      </c>
      <c r="BA296" s="2780">
        <f>J296/10</f>
        <v>201.6</v>
      </c>
      <c r="BB296" s="2780">
        <f>J296/10</f>
        <v>201.6</v>
      </c>
      <c r="BC296" s="2780">
        <f>J296/10</f>
        <v>201.6</v>
      </c>
      <c r="BD296" s="2780">
        <f>J296/10</f>
        <v>201.6</v>
      </c>
      <c r="BE296" s="2780">
        <f>J296/10</f>
        <v>201.6</v>
      </c>
      <c r="BF296" s="1954">
        <f t="shared" si="222"/>
        <v>193.2</v>
      </c>
      <c r="BG296" s="2786">
        <f t="shared" si="223"/>
        <v>8.4</v>
      </c>
      <c r="BH296" s="1455"/>
      <c r="BI296" s="1455"/>
      <c r="BJ296" s="1455"/>
      <c r="BK296" s="1455"/>
      <c r="BL296" s="1455"/>
      <c r="BM296" s="1455"/>
      <c r="BN296" s="1455"/>
      <c r="BO296" s="1455"/>
      <c r="BP296" s="1455"/>
      <c r="BQ296" s="1455"/>
      <c r="BR296" s="1455"/>
      <c r="BS296" s="1455"/>
      <c r="BT296" s="1455"/>
      <c r="BU296" s="1455"/>
      <c r="BV296" s="1455"/>
      <c r="BW296" s="1455"/>
      <c r="BX296" s="1455"/>
      <c r="BY296" s="1455"/>
      <c r="BZ296" s="1455"/>
      <c r="CA296" s="1455"/>
      <c r="CB296" s="1455"/>
      <c r="CC296" s="1455"/>
      <c r="CD296" s="1455"/>
      <c r="CE296" s="1455"/>
      <c r="CF296" s="1455"/>
      <c r="CG296" s="1455"/>
      <c r="CH296" s="1455"/>
      <c r="CI296" s="1455"/>
      <c r="CJ296" s="1455"/>
      <c r="CK296" s="1455"/>
      <c r="CL296" s="1455"/>
      <c r="CM296" s="1455"/>
      <c r="CN296" s="1455"/>
      <c r="CO296" s="1455"/>
      <c r="CP296" s="1455"/>
      <c r="CQ296" s="1455"/>
      <c r="CR296" s="1455"/>
      <c r="CS296" s="1455"/>
      <c r="CT296" s="1455"/>
      <c r="CU296" s="1455"/>
      <c r="CV296" s="1455"/>
      <c r="CW296" s="1455"/>
      <c r="CX296" s="1455"/>
      <c r="CY296" s="1455"/>
      <c r="CZ296" s="1455"/>
      <c r="DA296" s="1455"/>
      <c r="DB296" s="1455"/>
      <c r="DC296" s="1455"/>
      <c r="DD296" s="1455"/>
      <c r="DE296" s="1455"/>
      <c r="DF296" s="1455"/>
      <c r="DG296" s="1455"/>
      <c r="DH296" s="1455"/>
      <c r="DI296" s="1455"/>
      <c r="DJ296" s="1455"/>
      <c r="DK296" s="1455"/>
      <c r="DL296" s="1455"/>
      <c r="DM296" s="1455"/>
      <c r="DN296" s="1455"/>
      <c r="DO296" s="1455"/>
      <c r="DP296" s="1455"/>
      <c r="DQ296" s="1455"/>
      <c r="DR296" s="1455"/>
      <c r="DS296" s="1455"/>
      <c r="DT296" s="1455"/>
      <c r="DU296" s="1455"/>
      <c r="DV296" s="1455"/>
      <c r="DW296" s="1455"/>
      <c r="DX296" s="1455"/>
      <c r="DY296" s="1455"/>
      <c r="DZ296" s="1455"/>
      <c r="EA296" s="1455"/>
      <c r="EB296" s="1455"/>
      <c r="EC296" s="1455"/>
      <c r="ED296" s="1455"/>
      <c r="EE296" s="1455"/>
      <c r="EF296" s="1455"/>
      <c r="EG296" s="1455"/>
      <c r="EH296" s="1455"/>
      <c r="EI296" s="1455"/>
      <c r="EJ296" s="1455"/>
      <c r="EK296" s="1455"/>
      <c r="EL296" s="1455"/>
      <c r="EM296" s="1455"/>
      <c r="EN296" s="1455"/>
      <c r="EO296" s="1455"/>
      <c r="EP296" s="1455"/>
      <c r="EQ296" s="1455"/>
      <c r="ER296" s="1455"/>
      <c r="ES296" s="1455"/>
      <c r="ET296" s="1455"/>
      <c r="EU296" s="1455"/>
      <c r="EV296" s="1455"/>
      <c r="EW296" s="1455"/>
      <c r="EX296" s="1455"/>
      <c r="EY296" s="1455"/>
      <c r="EZ296" s="1455"/>
      <c r="FA296" s="1455"/>
      <c r="FB296" s="1455"/>
      <c r="FC296" s="1455"/>
      <c r="FD296" s="1455"/>
      <c r="FE296" s="1455"/>
      <c r="FF296" s="1455"/>
      <c r="FG296" s="1455"/>
      <c r="FH296" s="1455"/>
      <c r="FI296" s="1455"/>
      <c r="FJ296" s="1455"/>
      <c r="FK296" s="1455"/>
      <c r="FL296" s="1455"/>
      <c r="FM296" s="1455"/>
      <c r="FN296" s="1455"/>
      <c r="FO296" s="1455"/>
      <c r="FP296" s="1455"/>
      <c r="FQ296" s="1455"/>
      <c r="FR296" s="1455"/>
      <c r="FS296" s="1455"/>
      <c r="FT296" s="1455"/>
      <c r="FU296" s="1455"/>
      <c r="FV296" s="1455"/>
      <c r="FW296" s="1455"/>
      <c r="FX296" s="1455"/>
      <c r="FY296" s="1455"/>
      <c r="FZ296" s="1455"/>
      <c r="GA296" s="1455"/>
      <c r="GB296" s="1455"/>
      <c r="GC296" s="1455"/>
      <c r="GD296" s="1455"/>
      <c r="GE296" s="1455"/>
      <c r="GF296" s="1455"/>
      <c r="GG296" s="1455"/>
      <c r="GH296" s="1455"/>
      <c r="GI296" s="1455"/>
      <c r="GJ296" s="1455"/>
      <c r="GK296" s="1455"/>
      <c r="GL296" s="1455"/>
      <c r="GM296" s="1455"/>
      <c r="GN296" s="1455"/>
      <c r="GO296" s="1455"/>
      <c r="GP296" s="1455"/>
      <c r="GQ296" s="1455"/>
      <c r="GR296" s="1455"/>
      <c r="GS296" s="1455"/>
      <c r="GT296" s="1455"/>
      <c r="GU296" s="1455"/>
      <c r="GV296" s="1455"/>
      <c r="GW296" s="1455"/>
      <c r="GX296" s="1455"/>
      <c r="GY296" s="1455"/>
      <c r="GZ296" s="1455"/>
      <c r="HA296" s="1455"/>
      <c r="HB296" s="1455"/>
      <c r="HC296" s="1455"/>
      <c r="HD296" s="1455"/>
      <c r="HE296" s="1455"/>
      <c r="HF296" s="1455"/>
      <c r="HG296" s="1455"/>
      <c r="HH296" s="1455"/>
      <c r="HI296" s="1455"/>
      <c r="HJ296" s="1455"/>
      <c r="HK296" s="1455"/>
      <c r="HL296" s="1455"/>
      <c r="HM296" s="1455"/>
      <c r="HN296" s="1455"/>
      <c r="HO296" s="1455"/>
      <c r="HP296" s="1455"/>
      <c r="HQ296" s="1455"/>
      <c r="HR296" s="1455"/>
      <c r="HS296" s="1455"/>
      <c r="HT296" s="1455"/>
      <c r="HU296" s="1455"/>
      <c r="HV296" s="1455"/>
      <c r="HW296" s="1455"/>
      <c r="HX296" s="1455"/>
      <c r="HY296" s="1455"/>
      <c r="HZ296" s="1455"/>
      <c r="IA296" s="1455"/>
      <c r="IB296" s="1455"/>
      <c r="IC296" s="1455"/>
      <c r="ID296" s="1455"/>
      <c r="IE296" s="1455"/>
      <c r="IF296" s="1455"/>
      <c r="IG296" s="1455"/>
      <c r="IH296" s="1455"/>
      <c r="II296" s="1455"/>
      <c r="IJ296" s="1455"/>
      <c r="IK296" s="1455"/>
      <c r="IL296" s="1455"/>
      <c r="IM296" s="1455"/>
      <c r="IN296" s="1455"/>
      <c r="IO296" s="1455"/>
      <c r="IP296" s="1455"/>
      <c r="IQ296" s="1455"/>
      <c r="IR296" s="1455"/>
      <c r="IS296" s="1455"/>
      <c r="IT296" s="1455"/>
      <c r="IU296" s="1455"/>
      <c r="IV296" s="1455"/>
      <c r="IW296" s="1455"/>
      <c r="IX296" s="1455"/>
      <c r="IY296" s="1455"/>
      <c r="IZ296" s="1455"/>
      <c r="JA296" s="1455"/>
      <c r="JB296" s="1455"/>
      <c r="JC296" s="1455"/>
      <c r="JD296" s="1455"/>
      <c r="JE296" s="1455"/>
      <c r="JF296" s="1455"/>
      <c r="JG296" s="1455"/>
      <c r="JH296" s="1455"/>
      <c r="JI296" s="1455"/>
      <c r="JJ296" s="1455"/>
      <c r="JK296" s="1455"/>
      <c r="JL296" s="1455"/>
      <c r="JM296" s="1455"/>
      <c r="JN296" s="1455"/>
      <c r="JO296" s="1455"/>
      <c r="JP296" s="1455"/>
      <c r="JQ296" s="1455"/>
      <c r="JR296" s="1455"/>
      <c r="JS296" s="1455"/>
      <c r="JT296" s="1455"/>
      <c r="JU296" s="1455"/>
      <c r="JV296" s="1455"/>
      <c r="JW296" s="1455"/>
      <c r="JX296" s="1455"/>
      <c r="JY296" s="1455"/>
      <c r="JZ296" s="1455"/>
      <c r="KA296" s="1455"/>
      <c r="KB296" s="1455"/>
      <c r="KC296" s="1455"/>
      <c r="KD296" s="1455"/>
      <c r="KE296" s="1455"/>
      <c r="KF296" s="1455"/>
      <c r="KG296" s="1455"/>
      <c r="KH296" s="1455"/>
      <c r="KI296" s="1455"/>
      <c r="KJ296" s="1455"/>
      <c r="KK296" s="1455"/>
      <c r="KL296" s="1455"/>
      <c r="KM296" s="1455"/>
      <c r="KN296" s="1455"/>
      <c r="KO296" s="1455"/>
      <c r="KP296" s="1455"/>
      <c r="KQ296" s="1455"/>
      <c r="KR296" s="1455"/>
      <c r="KS296" s="1455"/>
      <c r="KT296" s="1455"/>
      <c r="KU296" s="1455"/>
      <c r="KV296" s="1455"/>
      <c r="KW296" s="1455"/>
      <c r="KX296" s="1455"/>
      <c r="KY296" s="1455"/>
      <c r="KZ296" s="1455"/>
      <c r="LA296" s="1455"/>
      <c r="LB296" s="1455"/>
      <c r="LC296" s="1455"/>
      <c r="LD296" s="1455"/>
      <c r="LE296" s="1455"/>
      <c r="LF296" s="1455"/>
      <c r="LG296" s="1455"/>
      <c r="LH296" s="1455"/>
      <c r="LI296" s="1455"/>
      <c r="LJ296" s="1455"/>
      <c r="LK296" s="1455"/>
      <c r="LL296" s="1455"/>
      <c r="LM296" s="1455"/>
      <c r="LN296" s="1455"/>
      <c r="LO296" s="1467"/>
      <c r="LP296" s="1467"/>
      <c r="LQ296" s="1467"/>
      <c r="LR296" s="1467"/>
      <c r="LS296" s="1467"/>
      <c r="LT296" s="1467"/>
      <c r="LU296" s="1467"/>
      <c r="LV296" s="1645"/>
    </row>
    <row r="297" s="2141" customFormat="1" ht="47" customHeight="1" spans="1:334">
      <c r="A297" s="2733">
        <v>45895</v>
      </c>
      <c r="B297" s="1660" t="s">
        <v>194</v>
      </c>
      <c r="C297" s="1661" t="s">
        <v>797</v>
      </c>
      <c r="D297" s="1662">
        <v>4500177824</v>
      </c>
      <c r="E297" s="1860"/>
      <c r="F297" s="1662" t="s">
        <v>2588</v>
      </c>
      <c r="G297" s="1863" t="s">
        <v>2287</v>
      </c>
      <c r="H297" s="1863" t="s">
        <v>2287</v>
      </c>
      <c r="I297" s="1880" t="s">
        <v>2589</v>
      </c>
      <c r="J297" s="1543">
        <v>3648</v>
      </c>
      <c r="K297" s="1876">
        <v>0</v>
      </c>
      <c r="L297" s="1876">
        <v>48</v>
      </c>
      <c r="M297" s="1877">
        <f t="shared" si="177"/>
        <v>76</v>
      </c>
      <c r="N297" s="1673">
        <v>45957</v>
      </c>
      <c r="O297" s="1673">
        <v>45955</v>
      </c>
      <c r="P297" s="1878"/>
      <c r="Q297" s="1570" t="s">
        <v>78</v>
      </c>
      <c r="R297" s="1577">
        <v>3648</v>
      </c>
      <c r="S297" s="1577">
        <f t="shared" si="221"/>
        <v>0</v>
      </c>
      <c r="T297" s="1577"/>
      <c r="U297" s="1577"/>
      <c r="V297" s="1880"/>
      <c r="W297" s="1880" t="s">
        <v>111</v>
      </c>
      <c r="X297" s="1900">
        <v>45904</v>
      </c>
      <c r="Y297" s="1930" t="s">
        <v>88</v>
      </c>
      <c r="Z297" s="1930" t="s">
        <v>88</v>
      </c>
      <c r="AA297" s="1930" t="s">
        <v>2572</v>
      </c>
      <c r="AB297" s="1930"/>
      <c r="AC297" s="2272" t="s">
        <v>2573</v>
      </c>
      <c r="AD297" s="1692" t="s">
        <v>122</v>
      </c>
      <c r="AE297" s="2179">
        <v>1.0696</v>
      </c>
      <c r="AF297" s="2180">
        <f t="shared" si="224"/>
        <v>3901.9008</v>
      </c>
      <c r="AG297" s="1647"/>
      <c r="AH297" s="1947" t="s">
        <v>81</v>
      </c>
      <c r="AI297" s="2759"/>
      <c r="AJ297" s="2760">
        <v>1</v>
      </c>
      <c r="AK297" s="2761"/>
      <c r="AL297" s="2761">
        <f>J297</f>
        <v>3648</v>
      </c>
      <c r="AM297" s="2761"/>
      <c r="AN297" s="2761"/>
      <c r="AO297" s="2761"/>
      <c r="AP297" s="2761">
        <f>J297/12</f>
        <v>304</v>
      </c>
      <c r="AQ297" s="2773"/>
      <c r="AR297" s="1948"/>
      <c r="AS297" s="1948" t="s">
        <v>63</v>
      </c>
      <c r="AT297" s="1948">
        <f t="shared" si="192"/>
        <v>3648</v>
      </c>
      <c r="AU297" s="1948"/>
      <c r="AV297" s="1954"/>
      <c r="AW297" s="1955"/>
      <c r="AX297" s="1955"/>
      <c r="AY297" s="1426">
        <f>J297</f>
        <v>3648</v>
      </c>
      <c r="AZ297" s="1955"/>
      <c r="BA297" s="2780"/>
      <c r="BB297" s="2780"/>
      <c r="BC297" s="2780"/>
      <c r="BD297" s="2780"/>
      <c r="BE297" s="2780"/>
      <c r="BF297" s="1425">
        <f t="shared" si="222"/>
        <v>3496</v>
      </c>
      <c r="BG297" s="2787">
        <f t="shared" si="223"/>
        <v>152</v>
      </c>
      <c r="BH297" s="1455"/>
      <c r="BI297" s="1455"/>
      <c r="BJ297" s="1455"/>
      <c r="BK297" s="1455"/>
      <c r="BL297" s="1455"/>
      <c r="BM297" s="1455"/>
      <c r="BN297" s="1455"/>
      <c r="BO297" s="1455"/>
      <c r="BP297" s="1455"/>
      <c r="BQ297" s="1455"/>
      <c r="BR297" s="1455"/>
      <c r="BS297" s="1455"/>
      <c r="BT297" s="1455"/>
      <c r="BU297" s="1455"/>
      <c r="BV297" s="1455"/>
      <c r="BW297" s="1455"/>
      <c r="BX297" s="1455"/>
      <c r="BY297" s="1455"/>
      <c r="BZ297" s="1455"/>
      <c r="CA297" s="1455"/>
      <c r="CB297" s="1455"/>
      <c r="CC297" s="1455"/>
      <c r="CD297" s="1455"/>
      <c r="CE297" s="1455"/>
      <c r="CF297" s="1455"/>
      <c r="CG297" s="1455"/>
      <c r="CH297" s="1455"/>
      <c r="CI297" s="1455"/>
      <c r="CJ297" s="1455"/>
      <c r="CK297" s="1455"/>
      <c r="CL297" s="1455"/>
      <c r="CM297" s="1455"/>
      <c r="CN297" s="1455"/>
      <c r="CO297" s="1455"/>
      <c r="CP297" s="1455"/>
      <c r="CQ297" s="1455"/>
      <c r="CR297" s="1455"/>
      <c r="CS297" s="1455"/>
      <c r="CT297" s="1455"/>
      <c r="CU297" s="1455"/>
      <c r="CV297" s="1455"/>
      <c r="CW297" s="1455"/>
      <c r="CX297" s="1455"/>
      <c r="CY297" s="1455"/>
      <c r="CZ297" s="1455"/>
      <c r="DA297" s="1455"/>
      <c r="DB297" s="1455"/>
      <c r="DC297" s="1455"/>
      <c r="DD297" s="1455"/>
      <c r="DE297" s="1455"/>
      <c r="DF297" s="1455"/>
      <c r="DG297" s="1455"/>
      <c r="DH297" s="1455"/>
      <c r="DI297" s="1455"/>
      <c r="DJ297" s="1455"/>
      <c r="DK297" s="1455"/>
      <c r="DL297" s="1455"/>
      <c r="DM297" s="1455"/>
      <c r="DN297" s="1455"/>
      <c r="DO297" s="1455"/>
      <c r="DP297" s="1455"/>
      <c r="DQ297" s="1455"/>
      <c r="DR297" s="1455"/>
      <c r="DS297" s="1455"/>
      <c r="DT297" s="1455"/>
      <c r="DU297" s="1455"/>
      <c r="DV297" s="1455"/>
      <c r="DW297" s="1455"/>
      <c r="DX297" s="1455"/>
      <c r="DY297" s="1455"/>
      <c r="DZ297" s="1455"/>
      <c r="EA297" s="1455"/>
      <c r="EB297" s="1455"/>
      <c r="EC297" s="1455"/>
      <c r="ED297" s="1455"/>
      <c r="EE297" s="1455"/>
      <c r="EF297" s="1455"/>
      <c r="EG297" s="1455"/>
      <c r="EH297" s="1455"/>
      <c r="EI297" s="1455"/>
      <c r="EJ297" s="1455"/>
      <c r="EK297" s="1455"/>
      <c r="EL297" s="1455"/>
      <c r="EM297" s="1455"/>
      <c r="EN297" s="1455"/>
      <c r="EO297" s="1455"/>
      <c r="EP297" s="1455"/>
      <c r="EQ297" s="1455"/>
      <c r="ER297" s="1455"/>
      <c r="ES297" s="1455"/>
      <c r="ET297" s="1455"/>
      <c r="EU297" s="1455"/>
      <c r="EV297" s="1455"/>
      <c r="EW297" s="1455"/>
      <c r="EX297" s="1455"/>
      <c r="EY297" s="1455"/>
      <c r="EZ297" s="1455"/>
      <c r="FA297" s="1455"/>
      <c r="FB297" s="1455"/>
      <c r="FC297" s="1455"/>
      <c r="FD297" s="1455"/>
      <c r="FE297" s="1455"/>
      <c r="FF297" s="1455"/>
      <c r="FG297" s="1455"/>
      <c r="FH297" s="1455"/>
      <c r="FI297" s="1455"/>
      <c r="FJ297" s="1455"/>
      <c r="FK297" s="1455"/>
      <c r="FL297" s="1455"/>
      <c r="FM297" s="1455"/>
      <c r="FN297" s="1455"/>
      <c r="FO297" s="1455"/>
      <c r="FP297" s="1455"/>
      <c r="FQ297" s="1455"/>
      <c r="FR297" s="1455"/>
      <c r="FS297" s="1455"/>
      <c r="FT297" s="1455"/>
      <c r="FU297" s="1455"/>
      <c r="FV297" s="1455"/>
      <c r="FW297" s="1455"/>
      <c r="FX297" s="1455"/>
      <c r="FY297" s="1455"/>
      <c r="FZ297" s="1455"/>
      <c r="GA297" s="1455"/>
      <c r="GB297" s="1455"/>
      <c r="GC297" s="1455"/>
      <c r="GD297" s="1455"/>
      <c r="GE297" s="1455"/>
      <c r="GF297" s="1455"/>
      <c r="GG297" s="1455"/>
      <c r="GH297" s="1455"/>
      <c r="GI297" s="1455"/>
      <c r="GJ297" s="1455"/>
      <c r="GK297" s="1455"/>
      <c r="GL297" s="1455"/>
      <c r="GM297" s="1455"/>
      <c r="GN297" s="1455"/>
      <c r="GO297" s="1455"/>
      <c r="GP297" s="1455"/>
      <c r="GQ297" s="1455"/>
      <c r="GR297" s="1455"/>
      <c r="GS297" s="1455"/>
      <c r="GT297" s="1455"/>
      <c r="GU297" s="1455"/>
      <c r="GV297" s="1455"/>
      <c r="GW297" s="1455"/>
      <c r="GX297" s="1455"/>
      <c r="GY297" s="1455"/>
      <c r="GZ297" s="1455"/>
      <c r="HA297" s="1455"/>
      <c r="HB297" s="1455"/>
      <c r="HC297" s="1455"/>
      <c r="HD297" s="1455"/>
      <c r="HE297" s="1455"/>
      <c r="HF297" s="1455"/>
      <c r="HG297" s="1455"/>
      <c r="HH297" s="1455"/>
      <c r="HI297" s="1455"/>
      <c r="HJ297" s="1455"/>
      <c r="HK297" s="1455"/>
      <c r="HL297" s="1455"/>
      <c r="HM297" s="1455"/>
      <c r="HN297" s="1455"/>
      <c r="HO297" s="1455"/>
      <c r="HP297" s="1455"/>
      <c r="HQ297" s="1455"/>
      <c r="HR297" s="1455"/>
      <c r="HS297" s="1455"/>
      <c r="HT297" s="1455"/>
      <c r="HU297" s="1455"/>
      <c r="HV297" s="1455"/>
      <c r="HW297" s="1455"/>
      <c r="HX297" s="1455"/>
      <c r="HY297" s="1455"/>
      <c r="HZ297" s="1455"/>
      <c r="IA297" s="1455"/>
      <c r="IB297" s="1455"/>
      <c r="IC297" s="1455"/>
      <c r="ID297" s="1455"/>
      <c r="IE297" s="1455"/>
      <c r="IF297" s="1455"/>
      <c r="IG297" s="1455"/>
      <c r="IH297" s="1455"/>
      <c r="II297" s="1455"/>
      <c r="IJ297" s="1455"/>
      <c r="IK297" s="1455"/>
      <c r="IL297" s="1455"/>
      <c r="IM297" s="1455"/>
      <c r="IN297" s="1455"/>
      <c r="IO297" s="1455"/>
      <c r="IP297" s="1455"/>
      <c r="IQ297" s="1455"/>
      <c r="IR297" s="1455"/>
      <c r="IS297" s="1455"/>
      <c r="IT297" s="1455"/>
      <c r="IU297" s="1455"/>
      <c r="IV297" s="1455"/>
      <c r="IW297" s="1455"/>
      <c r="IX297" s="1455"/>
      <c r="IY297" s="1455"/>
      <c r="IZ297" s="1455"/>
      <c r="JA297" s="1455"/>
      <c r="JB297" s="1455"/>
      <c r="JC297" s="1455"/>
      <c r="JD297" s="1455"/>
      <c r="JE297" s="1455"/>
      <c r="JF297" s="1455"/>
      <c r="JG297" s="1455"/>
      <c r="JH297" s="1455"/>
      <c r="JI297" s="1455"/>
      <c r="JJ297" s="1455"/>
      <c r="JK297" s="1455"/>
      <c r="JL297" s="1455"/>
      <c r="JM297" s="1455"/>
      <c r="JN297" s="1455"/>
      <c r="JO297" s="1455"/>
      <c r="JP297" s="1455"/>
      <c r="JQ297" s="1455"/>
      <c r="JR297" s="1455"/>
      <c r="JS297" s="1455"/>
      <c r="JT297" s="1455"/>
      <c r="JU297" s="1455"/>
      <c r="JV297" s="1455"/>
      <c r="JW297" s="1455"/>
      <c r="JX297" s="1455"/>
      <c r="JY297" s="1455"/>
      <c r="JZ297" s="1455"/>
      <c r="KA297" s="1455"/>
      <c r="KB297" s="1455"/>
      <c r="KC297" s="1455"/>
      <c r="KD297" s="1455"/>
      <c r="KE297" s="1455"/>
      <c r="KF297" s="1455"/>
      <c r="KG297" s="1455"/>
      <c r="KH297" s="1455"/>
      <c r="KI297" s="1455"/>
      <c r="KJ297" s="1455"/>
      <c r="KK297" s="1455"/>
      <c r="KL297" s="1455"/>
      <c r="KM297" s="1455"/>
      <c r="KN297" s="1455"/>
      <c r="KO297" s="1455"/>
      <c r="KP297" s="1455"/>
      <c r="KQ297" s="1455"/>
      <c r="KR297" s="1455"/>
      <c r="KS297" s="1455"/>
      <c r="KT297" s="1455"/>
      <c r="KU297" s="1455"/>
      <c r="KV297" s="1455"/>
      <c r="KW297" s="1455"/>
      <c r="KX297" s="1455"/>
      <c r="KY297" s="1455"/>
      <c r="KZ297" s="1455"/>
      <c r="LA297" s="1455"/>
      <c r="LB297" s="1455"/>
      <c r="LC297" s="1455"/>
      <c r="LD297" s="1455"/>
      <c r="LE297" s="1455"/>
      <c r="LF297" s="1455"/>
      <c r="LG297" s="1455"/>
      <c r="LH297" s="1455"/>
      <c r="LI297" s="1455"/>
      <c r="LJ297" s="1455"/>
      <c r="LK297" s="1455"/>
      <c r="LL297" s="1455"/>
      <c r="LM297" s="1455"/>
      <c r="LN297" s="1455"/>
      <c r="LO297" s="1467"/>
      <c r="LP297" s="1467"/>
      <c r="LQ297" s="1467"/>
      <c r="LR297" s="1467"/>
      <c r="LS297" s="1467"/>
      <c r="LT297" s="1467"/>
      <c r="LU297" s="1467"/>
      <c r="LV297" s="2117"/>
    </row>
    <row r="298" s="2141" customFormat="1" ht="47" customHeight="1" spans="1:334">
      <c r="A298" s="2733">
        <v>45895</v>
      </c>
      <c r="B298" s="1660" t="s">
        <v>194</v>
      </c>
      <c r="C298" s="1661" t="s">
        <v>797</v>
      </c>
      <c r="D298" s="1662">
        <v>4500177824</v>
      </c>
      <c r="E298" s="1860"/>
      <c r="F298" s="1662" t="s">
        <v>2590</v>
      </c>
      <c r="G298" s="1863" t="s">
        <v>2289</v>
      </c>
      <c r="H298" s="1863" t="s">
        <v>2289</v>
      </c>
      <c r="I298" s="1880" t="s">
        <v>2591</v>
      </c>
      <c r="J298" s="1543">
        <v>1968</v>
      </c>
      <c r="K298" s="1876">
        <v>0</v>
      </c>
      <c r="L298" s="1876">
        <v>48</v>
      </c>
      <c r="M298" s="1877">
        <f t="shared" si="177"/>
        <v>41</v>
      </c>
      <c r="N298" s="1673">
        <v>45957</v>
      </c>
      <c r="O298" s="1673">
        <v>45955</v>
      </c>
      <c r="P298" s="1878"/>
      <c r="Q298" s="1570" t="s">
        <v>78</v>
      </c>
      <c r="R298" s="1577">
        <v>1968</v>
      </c>
      <c r="S298" s="1577">
        <f t="shared" si="221"/>
        <v>0</v>
      </c>
      <c r="T298" s="1577"/>
      <c r="U298" s="1577"/>
      <c r="V298" s="1880"/>
      <c r="W298" s="1880" t="s">
        <v>111</v>
      </c>
      <c r="X298" s="1900">
        <v>45904</v>
      </c>
      <c r="Y298" s="1930" t="s">
        <v>88</v>
      </c>
      <c r="Z298" s="1930" t="s">
        <v>88</v>
      </c>
      <c r="AA298" s="1930" t="s">
        <v>2572</v>
      </c>
      <c r="AB298" s="1930"/>
      <c r="AC298" s="2272" t="s">
        <v>2573</v>
      </c>
      <c r="AD298" s="1692" t="s">
        <v>122</v>
      </c>
      <c r="AE298" s="2179">
        <v>0.9983</v>
      </c>
      <c r="AF298" s="2180">
        <f t="shared" si="224"/>
        <v>1964.6544</v>
      </c>
      <c r="AG298" s="1647"/>
      <c r="AH298" s="1947" t="s">
        <v>81</v>
      </c>
      <c r="AI298" s="2759"/>
      <c r="AJ298" s="2760">
        <v>1</v>
      </c>
      <c r="AK298" s="2761"/>
      <c r="AL298" s="2761">
        <f>J298</f>
        <v>1968</v>
      </c>
      <c r="AM298" s="2761"/>
      <c r="AN298" s="2761"/>
      <c r="AO298" s="2761"/>
      <c r="AP298" s="2761">
        <f>J298/12</f>
        <v>164</v>
      </c>
      <c r="AQ298" s="2773"/>
      <c r="AR298" s="1948"/>
      <c r="AS298" s="1948" t="s">
        <v>63</v>
      </c>
      <c r="AT298" s="1948">
        <f t="shared" si="192"/>
        <v>1968</v>
      </c>
      <c r="AU298" s="1948"/>
      <c r="AV298" s="1954"/>
      <c r="AW298" s="1955"/>
      <c r="AX298" s="1955"/>
      <c r="AY298" s="1955"/>
      <c r="AZ298" s="1955"/>
      <c r="BA298" s="2781">
        <f>J298</f>
        <v>1968</v>
      </c>
      <c r="BB298" s="2781"/>
      <c r="BC298" s="2780"/>
      <c r="BD298" s="2780"/>
      <c r="BE298" s="2780"/>
      <c r="BF298" s="1425">
        <f t="shared" si="222"/>
        <v>1886</v>
      </c>
      <c r="BG298" s="2787">
        <f t="shared" si="223"/>
        <v>82</v>
      </c>
      <c r="BH298" s="1455"/>
      <c r="BI298" s="1455"/>
      <c r="BJ298" s="1455"/>
      <c r="BK298" s="1455"/>
      <c r="BL298" s="1455"/>
      <c r="BM298" s="1455"/>
      <c r="BN298" s="1455"/>
      <c r="BO298" s="1455"/>
      <c r="BP298" s="1455"/>
      <c r="BQ298" s="1455"/>
      <c r="BR298" s="1455"/>
      <c r="BS298" s="1455"/>
      <c r="BT298" s="1455"/>
      <c r="BU298" s="1455"/>
      <c r="BV298" s="1455"/>
      <c r="BW298" s="1455"/>
      <c r="BX298" s="1455"/>
      <c r="BY298" s="1455"/>
      <c r="BZ298" s="1455"/>
      <c r="CA298" s="1455"/>
      <c r="CB298" s="1455"/>
      <c r="CC298" s="1455"/>
      <c r="CD298" s="1455"/>
      <c r="CE298" s="1455"/>
      <c r="CF298" s="1455"/>
      <c r="CG298" s="1455"/>
      <c r="CH298" s="1455"/>
      <c r="CI298" s="1455"/>
      <c r="CJ298" s="1455"/>
      <c r="CK298" s="1455"/>
      <c r="CL298" s="1455"/>
      <c r="CM298" s="1455"/>
      <c r="CN298" s="1455"/>
      <c r="CO298" s="1455"/>
      <c r="CP298" s="1455"/>
      <c r="CQ298" s="1455"/>
      <c r="CR298" s="1455"/>
      <c r="CS298" s="1455"/>
      <c r="CT298" s="1455"/>
      <c r="CU298" s="1455"/>
      <c r="CV298" s="1455"/>
      <c r="CW298" s="1455"/>
      <c r="CX298" s="1455"/>
      <c r="CY298" s="1455"/>
      <c r="CZ298" s="1455"/>
      <c r="DA298" s="1455"/>
      <c r="DB298" s="1455"/>
      <c r="DC298" s="1455"/>
      <c r="DD298" s="1455"/>
      <c r="DE298" s="1455"/>
      <c r="DF298" s="1455"/>
      <c r="DG298" s="1455"/>
      <c r="DH298" s="1455"/>
      <c r="DI298" s="1455"/>
      <c r="DJ298" s="1455"/>
      <c r="DK298" s="1455"/>
      <c r="DL298" s="1455"/>
      <c r="DM298" s="1455"/>
      <c r="DN298" s="1455"/>
      <c r="DO298" s="1455"/>
      <c r="DP298" s="1455"/>
      <c r="DQ298" s="1455"/>
      <c r="DR298" s="1455"/>
      <c r="DS298" s="1455"/>
      <c r="DT298" s="1455"/>
      <c r="DU298" s="1455"/>
      <c r="DV298" s="1455"/>
      <c r="DW298" s="1455"/>
      <c r="DX298" s="1455"/>
      <c r="DY298" s="1455"/>
      <c r="DZ298" s="1455"/>
      <c r="EA298" s="1455"/>
      <c r="EB298" s="1455"/>
      <c r="EC298" s="1455"/>
      <c r="ED298" s="1455"/>
      <c r="EE298" s="1455"/>
      <c r="EF298" s="1455"/>
      <c r="EG298" s="1455"/>
      <c r="EH298" s="1455"/>
      <c r="EI298" s="1455"/>
      <c r="EJ298" s="1455"/>
      <c r="EK298" s="1455"/>
      <c r="EL298" s="1455"/>
      <c r="EM298" s="1455"/>
      <c r="EN298" s="1455"/>
      <c r="EO298" s="1455"/>
      <c r="EP298" s="1455"/>
      <c r="EQ298" s="1455"/>
      <c r="ER298" s="1455"/>
      <c r="ES298" s="1455"/>
      <c r="ET298" s="1455"/>
      <c r="EU298" s="1455"/>
      <c r="EV298" s="1455"/>
      <c r="EW298" s="1455"/>
      <c r="EX298" s="1455"/>
      <c r="EY298" s="1455"/>
      <c r="EZ298" s="1455"/>
      <c r="FA298" s="1455"/>
      <c r="FB298" s="1455"/>
      <c r="FC298" s="1455"/>
      <c r="FD298" s="1455"/>
      <c r="FE298" s="1455"/>
      <c r="FF298" s="1455"/>
      <c r="FG298" s="1455"/>
      <c r="FH298" s="1455"/>
      <c r="FI298" s="1455"/>
      <c r="FJ298" s="1455"/>
      <c r="FK298" s="1455"/>
      <c r="FL298" s="1455"/>
      <c r="FM298" s="1455"/>
      <c r="FN298" s="1455"/>
      <c r="FO298" s="1455"/>
      <c r="FP298" s="1455"/>
      <c r="FQ298" s="1455"/>
      <c r="FR298" s="1455"/>
      <c r="FS298" s="1455"/>
      <c r="FT298" s="1455"/>
      <c r="FU298" s="1455"/>
      <c r="FV298" s="1455"/>
      <c r="FW298" s="1455"/>
      <c r="FX298" s="1455"/>
      <c r="FY298" s="1455"/>
      <c r="FZ298" s="1455"/>
      <c r="GA298" s="1455"/>
      <c r="GB298" s="1455"/>
      <c r="GC298" s="1455"/>
      <c r="GD298" s="1455"/>
      <c r="GE298" s="1455"/>
      <c r="GF298" s="1455"/>
      <c r="GG298" s="1455"/>
      <c r="GH298" s="1455"/>
      <c r="GI298" s="1455"/>
      <c r="GJ298" s="1455"/>
      <c r="GK298" s="1455"/>
      <c r="GL298" s="1455"/>
      <c r="GM298" s="1455"/>
      <c r="GN298" s="1455"/>
      <c r="GO298" s="1455"/>
      <c r="GP298" s="1455"/>
      <c r="GQ298" s="1455"/>
      <c r="GR298" s="1455"/>
      <c r="GS298" s="1455"/>
      <c r="GT298" s="1455"/>
      <c r="GU298" s="1455"/>
      <c r="GV298" s="1455"/>
      <c r="GW298" s="1455"/>
      <c r="GX298" s="1455"/>
      <c r="GY298" s="1455"/>
      <c r="GZ298" s="1455"/>
      <c r="HA298" s="1455"/>
      <c r="HB298" s="1455"/>
      <c r="HC298" s="1455"/>
      <c r="HD298" s="1455"/>
      <c r="HE298" s="1455"/>
      <c r="HF298" s="1455"/>
      <c r="HG298" s="1455"/>
      <c r="HH298" s="1455"/>
      <c r="HI298" s="1455"/>
      <c r="HJ298" s="1455"/>
      <c r="HK298" s="1455"/>
      <c r="HL298" s="1455"/>
      <c r="HM298" s="1455"/>
      <c r="HN298" s="1455"/>
      <c r="HO298" s="1455"/>
      <c r="HP298" s="1455"/>
      <c r="HQ298" s="1455"/>
      <c r="HR298" s="1455"/>
      <c r="HS298" s="1455"/>
      <c r="HT298" s="1455"/>
      <c r="HU298" s="1455"/>
      <c r="HV298" s="1455"/>
      <c r="HW298" s="1455"/>
      <c r="HX298" s="1455"/>
      <c r="HY298" s="1455"/>
      <c r="HZ298" s="1455"/>
      <c r="IA298" s="1455"/>
      <c r="IB298" s="1455"/>
      <c r="IC298" s="1455"/>
      <c r="ID298" s="1455"/>
      <c r="IE298" s="1455"/>
      <c r="IF298" s="1455"/>
      <c r="IG298" s="1455"/>
      <c r="IH298" s="1455"/>
      <c r="II298" s="1455"/>
      <c r="IJ298" s="1455"/>
      <c r="IK298" s="1455"/>
      <c r="IL298" s="1455"/>
      <c r="IM298" s="1455"/>
      <c r="IN298" s="1455"/>
      <c r="IO298" s="1455"/>
      <c r="IP298" s="1455"/>
      <c r="IQ298" s="1455"/>
      <c r="IR298" s="1455"/>
      <c r="IS298" s="1455"/>
      <c r="IT298" s="1455"/>
      <c r="IU298" s="1455"/>
      <c r="IV298" s="1455"/>
      <c r="IW298" s="1455"/>
      <c r="IX298" s="1455"/>
      <c r="IY298" s="1455"/>
      <c r="IZ298" s="1455"/>
      <c r="JA298" s="1455"/>
      <c r="JB298" s="1455"/>
      <c r="JC298" s="1455"/>
      <c r="JD298" s="1455"/>
      <c r="JE298" s="1455"/>
      <c r="JF298" s="1455"/>
      <c r="JG298" s="1455"/>
      <c r="JH298" s="1455"/>
      <c r="JI298" s="1455"/>
      <c r="JJ298" s="1455"/>
      <c r="JK298" s="1455"/>
      <c r="JL298" s="1455"/>
      <c r="JM298" s="1455"/>
      <c r="JN298" s="1455"/>
      <c r="JO298" s="1455"/>
      <c r="JP298" s="1455"/>
      <c r="JQ298" s="1455"/>
      <c r="JR298" s="1455"/>
      <c r="JS298" s="1455"/>
      <c r="JT298" s="1455"/>
      <c r="JU298" s="1455"/>
      <c r="JV298" s="1455"/>
      <c r="JW298" s="1455"/>
      <c r="JX298" s="1455"/>
      <c r="JY298" s="1455"/>
      <c r="JZ298" s="1455"/>
      <c r="KA298" s="1455"/>
      <c r="KB298" s="1455"/>
      <c r="KC298" s="1455"/>
      <c r="KD298" s="1455"/>
      <c r="KE298" s="1455"/>
      <c r="KF298" s="1455"/>
      <c r="KG298" s="1455"/>
      <c r="KH298" s="1455"/>
      <c r="KI298" s="1455"/>
      <c r="KJ298" s="1455"/>
      <c r="KK298" s="1455"/>
      <c r="KL298" s="1455"/>
      <c r="KM298" s="1455"/>
      <c r="KN298" s="1455"/>
      <c r="KO298" s="1455"/>
      <c r="KP298" s="1455"/>
      <c r="KQ298" s="1455"/>
      <c r="KR298" s="1455"/>
      <c r="KS298" s="1455"/>
      <c r="KT298" s="1455"/>
      <c r="KU298" s="1455"/>
      <c r="KV298" s="1455"/>
      <c r="KW298" s="1455"/>
      <c r="KX298" s="1455"/>
      <c r="KY298" s="1455"/>
      <c r="KZ298" s="1455"/>
      <c r="LA298" s="1455"/>
      <c r="LB298" s="1455"/>
      <c r="LC298" s="1455"/>
      <c r="LD298" s="1455"/>
      <c r="LE298" s="1455"/>
      <c r="LF298" s="1455"/>
      <c r="LG298" s="1455"/>
      <c r="LH298" s="1455"/>
      <c r="LI298" s="1455"/>
      <c r="LJ298" s="1455"/>
      <c r="LK298" s="1455"/>
      <c r="LL298" s="1455"/>
      <c r="LM298" s="1455"/>
      <c r="LN298" s="1455"/>
      <c r="LO298" s="1467"/>
      <c r="LP298" s="1467"/>
      <c r="LQ298" s="1467"/>
      <c r="LR298" s="1467"/>
      <c r="LS298" s="1467"/>
      <c r="LT298" s="1467"/>
      <c r="LU298" s="1467"/>
      <c r="LV298" s="2117"/>
    </row>
    <row r="299" s="2141" customFormat="1" ht="47" customHeight="1" spans="1:334">
      <c r="A299" s="2733">
        <v>45902</v>
      </c>
      <c r="B299" s="1660" t="s">
        <v>1370</v>
      </c>
      <c r="C299" s="1661" t="s">
        <v>563</v>
      </c>
      <c r="D299" s="1662">
        <v>4500178496</v>
      </c>
      <c r="E299" s="2982" t="s">
        <v>1371</v>
      </c>
      <c r="F299" s="1662" t="s">
        <v>2592</v>
      </c>
      <c r="G299" s="1863" t="s">
        <v>1727</v>
      </c>
      <c r="H299" s="1863" t="s">
        <v>1727</v>
      </c>
      <c r="I299" s="1880" t="s">
        <v>1728</v>
      </c>
      <c r="J299" s="1543">
        <v>1344</v>
      </c>
      <c r="K299" s="1876">
        <v>0</v>
      </c>
      <c r="L299" s="1876">
        <v>96</v>
      </c>
      <c r="M299" s="1877">
        <f t="shared" si="177"/>
        <v>14</v>
      </c>
      <c r="N299" s="1673">
        <v>45945</v>
      </c>
      <c r="O299" s="1673">
        <v>45943</v>
      </c>
      <c r="P299" s="1878"/>
      <c r="Q299" s="1570" t="s">
        <v>78</v>
      </c>
      <c r="R299" s="1577">
        <v>1344</v>
      </c>
      <c r="S299" s="1577">
        <f t="shared" si="221"/>
        <v>0</v>
      </c>
      <c r="T299" s="1577"/>
      <c r="U299" s="1577" t="s">
        <v>829</v>
      </c>
      <c r="V299" s="2463">
        <v>45947</v>
      </c>
      <c r="W299" s="1880" t="s">
        <v>111</v>
      </c>
      <c r="X299" s="1900">
        <v>45912</v>
      </c>
      <c r="Y299" s="1930" t="s">
        <v>287</v>
      </c>
      <c r="Z299" s="1930">
        <v>45917</v>
      </c>
      <c r="AA299" s="1930"/>
      <c r="AB299" s="1930"/>
      <c r="AC299" s="2272" t="s">
        <v>2593</v>
      </c>
      <c r="AD299" s="1692" t="s">
        <v>1374</v>
      </c>
      <c r="AE299" s="2093">
        <v>0.9289</v>
      </c>
      <c r="AF299" s="2095">
        <f t="shared" si="224"/>
        <v>1248.4416</v>
      </c>
      <c r="AG299" s="1647" t="s">
        <v>1375</v>
      </c>
      <c r="AH299" s="1947" t="s">
        <v>81</v>
      </c>
      <c r="AI299" s="1947"/>
      <c r="AJ299" s="2761">
        <v>10</v>
      </c>
      <c r="AK299" s="2762">
        <f t="shared" ref="AK299:AK308" si="225">J299</f>
        <v>1344</v>
      </c>
      <c r="AL299" s="2761"/>
      <c r="AM299" s="2762"/>
      <c r="AN299" s="2761">
        <f t="shared" ref="AN299:AN306" si="226">J299/24</f>
        <v>56</v>
      </c>
      <c r="AO299" s="2761"/>
      <c r="AP299" s="2761"/>
      <c r="AQ299" s="1948"/>
      <c r="AR299" s="1948"/>
      <c r="AS299" s="1948" t="s">
        <v>63</v>
      </c>
      <c r="AT299" s="1948">
        <f t="shared" si="192"/>
        <v>1344</v>
      </c>
      <c r="AU299" s="1948"/>
      <c r="AV299" s="1430">
        <f t="shared" ref="AV299:AV306" si="227">J299/10</f>
        <v>134.4</v>
      </c>
      <c r="AW299" s="1430">
        <f t="shared" ref="AW299:AW306" si="228">J299/10</f>
        <v>134.4</v>
      </c>
      <c r="AX299" s="1430">
        <f t="shared" ref="AX299:AX306" si="229">J299/10</f>
        <v>134.4</v>
      </c>
      <c r="AY299" s="1430">
        <f t="shared" ref="AY299:AY306" si="230">J299/10</f>
        <v>134.4</v>
      </c>
      <c r="AZ299" s="1430">
        <f t="shared" ref="AZ299:AZ306" si="231">J299/10</f>
        <v>134.4</v>
      </c>
      <c r="BA299" s="1430">
        <f t="shared" ref="BA299:BA306" si="232">J299/10</f>
        <v>134.4</v>
      </c>
      <c r="BB299" s="1430">
        <f t="shared" ref="BB299:BB306" si="233">J299/10</f>
        <v>134.4</v>
      </c>
      <c r="BC299" s="1430">
        <f t="shared" ref="BC299:BC306" si="234">J299/10</f>
        <v>134.4</v>
      </c>
      <c r="BD299" s="1430">
        <f t="shared" ref="BD299:BD306" si="235">J299/10</f>
        <v>134.4</v>
      </c>
      <c r="BE299" s="1430">
        <f t="shared" ref="BE299:BE306" si="236">J299/10</f>
        <v>134.4</v>
      </c>
      <c r="BF299" s="1430">
        <f t="shared" si="222"/>
        <v>128.8</v>
      </c>
      <c r="BG299" s="2785">
        <f t="shared" si="223"/>
        <v>5.6</v>
      </c>
      <c r="BH299" s="1455"/>
      <c r="BI299" s="1455"/>
      <c r="BJ299" s="1455"/>
      <c r="BK299" s="1455"/>
      <c r="BL299" s="1455"/>
      <c r="BM299" s="1455"/>
      <c r="BN299" s="1455"/>
      <c r="BO299" s="1455"/>
      <c r="BP299" s="1455"/>
      <c r="BQ299" s="1455"/>
      <c r="BR299" s="1455"/>
      <c r="BS299" s="1455"/>
      <c r="BT299" s="1455"/>
      <c r="BU299" s="1455"/>
      <c r="BV299" s="1455"/>
      <c r="BW299" s="1455"/>
      <c r="BX299" s="1455"/>
      <c r="BY299" s="1455"/>
      <c r="BZ299" s="1455"/>
      <c r="CA299" s="1455"/>
      <c r="CB299" s="1455"/>
      <c r="CC299" s="1455"/>
      <c r="CD299" s="1455"/>
      <c r="CE299" s="1455"/>
      <c r="CF299" s="1455"/>
      <c r="CG299" s="1455"/>
      <c r="CH299" s="1455"/>
      <c r="CI299" s="1455"/>
      <c r="CJ299" s="1455"/>
      <c r="CK299" s="1455"/>
      <c r="CL299" s="1455"/>
      <c r="CM299" s="1455"/>
      <c r="CN299" s="1455"/>
      <c r="CO299" s="1455"/>
      <c r="CP299" s="1455"/>
      <c r="CQ299" s="1455"/>
      <c r="CR299" s="1455"/>
      <c r="CS299" s="1455"/>
      <c r="CT299" s="1455"/>
      <c r="CU299" s="1455"/>
      <c r="CV299" s="1455"/>
      <c r="CW299" s="1455"/>
      <c r="CX299" s="1455"/>
      <c r="CY299" s="1455"/>
      <c r="CZ299" s="1455"/>
      <c r="DA299" s="1455"/>
      <c r="DB299" s="1455"/>
      <c r="DC299" s="1455"/>
      <c r="DD299" s="1455"/>
      <c r="DE299" s="1455"/>
      <c r="DF299" s="1455"/>
      <c r="DG299" s="1455"/>
      <c r="DH299" s="1455"/>
      <c r="DI299" s="1455"/>
      <c r="DJ299" s="1455"/>
      <c r="DK299" s="1455"/>
      <c r="DL299" s="1455"/>
      <c r="DM299" s="1455"/>
      <c r="DN299" s="1455"/>
      <c r="DO299" s="1455"/>
      <c r="DP299" s="1455"/>
      <c r="DQ299" s="1455"/>
      <c r="DR299" s="1455"/>
      <c r="DS299" s="1455"/>
      <c r="DT299" s="1455"/>
      <c r="DU299" s="1455"/>
      <c r="DV299" s="1455"/>
      <c r="DW299" s="1455"/>
      <c r="DX299" s="1455"/>
      <c r="DY299" s="1455"/>
      <c r="DZ299" s="1455"/>
      <c r="EA299" s="1455"/>
      <c r="EB299" s="1455"/>
      <c r="EC299" s="1455"/>
      <c r="ED299" s="1455"/>
      <c r="EE299" s="1455"/>
      <c r="EF299" s="1455"/>
      <c r="EG299" s="1455"/>
      <c r="EH299" s="1455"/>
      <c r="EI299" s="1455"/>
      <c r="EJ299" s="1455"/>
      <c r="EK299" s="1455"/>
      <c r="EL299" s="1455"/>
      <c r="EM299" s="1455"/>
      <c r="EN299" s="1455"/>
      <c r="EO299" s="1455"/>
      <c r="EP299" s="1455"/>
      <c r="EQ299" s="1455"/>
      <c r="ER299" s="1455"/>
      <c r="ES299" s="1455"/>
      <c r="ET299" s="1455"/>
      <c r="EU299" s="1455"/>
      <c r="EV299" s="1455"/>
      <c r="EW299" s="1455"/>
      <c r="EX299" s="1455"/>
      <c r="EY299" s="1455"/>
      <c r="EZ299" s="1455"/>
      <c r="FA299" s="1455"/>
      <c r="FB299" s="1455"/>
      <c r="FC299" s="1455"/>
      <c r="FD299" s="1455"/>
      <c r="FE299" s="1455"/>
      <c r="FF299" s="1455"/>
      <c r="FG299" s="1455"/>
      <c r="FH299" s="1455"/>
      <c r="FI299" s="1455"/>
      <c r="FJ299" s="1455"/>
      <c r="FK299" s="1455"/>
      <c r="FL299" s="1455"/>
      <c r="FM299" s="1455"/>
      <c r="FN299" s="1455"/>
      <c r="FO299" s="1455"/>
      <c r="FP299" s="1455"/>
      <c r="FQ299" s="1455"/>
      <c r="FR299" s="1455"/>
      <c r="FS299" s="1455"/>
      <c r="FT299" s="1455"/>
      <c r="FU299" s="1455"/>
      <c r="FV299" s="1455"/>
      <c r="FW299" s="1455"/>
      <c r="FX299" s="1455"/>
      <c r="FY299" s="1455"/>
      <c r="FZ299" s="1455"/>
      <c r="GA299" s="1455"/>
      <c r="GB299" s="1455"/>
      <c r="GC299" s="1455"/>
      <c r="GD299" s="1455"/>
      <c r="GE299" s="1455"/>
      <c r="GF299" s="1455"/>
      <c r="GG299" s="1455"/>
      <c r="GH299" s="1455"/>
      <c r="GI299" s="1455"/>
      <c r="GJ299" s="1455"/>
      <c r="GK299" s="1455"/>
      <c r="GL299" s="1455"/>
      <c r="GM299" s="1455"/>
      <c r="GN299" s="1455"/>
      <c r="GO299" s="1455"/>
      <c r="GP299" s="1455"/>
      <c r="GQ299" s="1455"/>
      <c r="GR299" s="1455"/>
      <c r="GS299" s="1455"/>
      <c r="GT299" s="1455"/>
      <c r="GU299" s="1455"/>
      <c r="GV299" s="1455"/>
      <c r="GW299" s="1455"/>
      <c r="GX299" s="1455"/>
      <c r="GY299" s="1455"/>
      <c r="GZ299" s="1455"/>
      <c r="HA299" s="1455"/>
      <c r="HB299" s="1455"/>
      <c r="HC299" s="1455"/>
      <c r="HD299" s="1455"/>
      <c r="HE299" s="1455"/>
      <c r="HF299" s="1455"/>
      <c r="HG299" s="1455"/>
      <c r="HH299" s="1455"/>
      <c r="HI299" s="1455"/>
      <c r="HJ299" s="1455"/>
      <c r="HK299" s="1455"/>
      <c r="HL299" s="1455"/>
      <c r="HM299" s="1455"/>
      <c r="HN299" s="1455"/>
      <c r="HO299" s="1455"/>
      <c r="HP299" s="1455"/>
      <c r="HQ299" s="1455"/>
      <c r="HR299" s="1455"/>
      <c r="HS299" s="1455"/>
      <c r="HT299" s="1455"/>
      <c r="HU299" s="1455"/>
      <c r="HV299" s="1455"/>
      <c r="HW299" s="1455"/>
      <c r="HX299" s="1455"/>
      <c r="HY299" s="1455"/>
      <c r="HZ299" s="1455"/>
      <c r="IA299" s="1455"/>
      <c r="IB299" s="1455"/>
      <c r="IC299" s="1455"/>
      <c r="ID299" s="1455"/>
      <c r="IE299" s="1455"/>
      <c r="IF299" s="1455"/>
      <c r="IG299" s="1455"/>
      <c r="IH299" s="1455"/>
      <c r="II299" s="1455"/>
      <c r="IJ299" s="1455"/>
      <c r="IK299" s="1455"/>
      <c r="IL299" s="1455"/>
      <c r="IM299" s="1455"/>
      <c r="IN299" s="1455"/>
      <c r="IO299" s="1455"/>
      <c r="IP299" s="1455"/>
      <c r="IQ299" s="1455"/>
      <c r="IR299" s="1455"/>
      <c r="IS299" s="1455"/>
      <c r="IT299" s="1455"/>
      <c r="IU299" s="1455"/>
      <c r="IV299" s="1455"/>
      <c r="IW299" s="1455"/>
      <c r="IX299" s="1455"/>
      <c r="IY299" s="1455"/>
      <c r="IZ299" s="1455"/>
      <c r="JA299" s="1455"/>
      <c r="JB299" s="1455"/>
      <c r="JC299" s="1455"/>
      <c r="JD299" s="1455"/>
      <c r="JE299" s="1455"/>
      <c r="JF299" s="1455"/>
      <c r="JG299" s="1455"/>
      <c r="JH299" s="1455"/>
      <c r="JI299" s="1455"/>
      <c r="JJ299" s="1455"/>
      <c r="JK299" s="1455"/>
      <c r="JL299" s="1455"/>
      <c r="JM299" s="1455"/>
      <c r="JN299" s="1455"/>
      <c r="JO299" s="1455"/>
      <c r="JP299" s="1455"/>
      <c r="JQ299" s="1455"/>
      <c r="JR299" s="1455"/>
      <c r="JS299" s="1455"/>
      <c r="JT299" s="1455"/>
      <c r="JU299" s="1455"/>
      <c r="JV299" s="1455"/>
      <c r="JW299" s="1455"/>
      <c r="JX299" s="1455"/>
      <c r="JY299" s="1455"/>
      <c r="JZ299" s="1455"/>
      <c r="KA299" s="1455"/>
      <c r="KB299" s="1455"/>
      <c r="KC299" s="1455"/>
      <c r="KD299" s="1455"/>
      <c r="KE299" s="1455"/>
      <c r="KF299" s="1455"/>
      <c r="KG299" s="1455"/>
      <c r="KH299" s="1455"/>
      <c r="KI299" s="1455"/>
      <c r="KJ299" s="1455"/>
      <c r="KK299" s="1455"/>
      <c r="KL299" s="1455"/>
      <c r="KM299" s="1455"/>
      <c r="KN299" s="1455"/>
      <c r="KO299" s="1455"/>
      <c r="KP299" s="1455"/>
      <c r="KQ299" s="1455"/>
      <c r="KR299" s="1455"/>
      <c r="KS299" s="1455"/>
      <c r="KT299" s="1455"/>
      <c r="KU299" s="1455"/>
      <c r="KV299" s="1455"/>
      <c r="KW299" s="1455"/>
      <c r="KX299" s="1455"/>
      <c r="KY299" s="1455"/>
      <c r="KZ299" s="1455"/>
      <c r="LA299" s="1455"/>
      <c r="LB299" s="1455"/>
      <c r="LC299" s="1455"/>
      <c r="LD299" s="1455"/>
      <c r="LE299" s="1455"/>
      <c r="LF299" s="1455"/>
      <c r="LG299" s="1455"/>
      <c r="LH299" s="1455"/>
      <c r="LI299" s="1455"/>
      <c r="LJ299" s="1455"/>
      <c r="LK299" s="1455"/>
      <c r="LL299" s="1455"/>
      <c r="LM299" s="1455"/>
      <c r="LN299" s="1455"/>
      <c r="LO299" s="1467"/>
      <c r="LP299" s="1467"/>
      <c r="LQ299" s="1467"/>
      <c r="LR299" s="1467"/>
      <c r="LS299" s="1467"/>
      <c r="LT299" s="1467"/>
      <c r="LU299" s="1467"/>
      <c r="LV299" s="2117"/>
    </row>
    <row r="300" s="2140" customFormat="1" ht="47" customHeight="1" spans="1:334">
      <c r="A300" s="2417">
        <v>45845</v>
      </c>
      <c r="B300" s="1500" t="s">
        <v>1218</v>
      </c>
      <c r="C300" s="1501" t="s">
        <v>98</v>
      </c>
      <c r="D300" s="1502">
        <v>4500172967</v>
      </c>
      <c r="E300" s="2253" t="s">
        <v>2594</v>
      </c>
      <c r="F300" s="1502" t="s">
        <v>2595</v>
      </c>
      <c r="G300" s="1505" t="s">
        <v>1730</v>
      </c>
      <c r="H300" s="1505" t="s">
        <v>1730</v>
      </c>
      <c r="I300" s="1532" t="s">
        <v>1939</v>
      </c>
      <c r="J300" s="1522">
        <v>84672</v>
      </c>
      <c r="K300" s="1534">
        <v>0</v>
      </c>
      <c r="L300" s="1534">
        <v>24</v>
      </c>
      <c r="M300" s="1535">
        <f t="shared" si="177"/>
        <v>3528</v>
      </c>
      <c r="N300" s="1536">
        <v>45930</v>
      </c>
      <c r="O300" s="1536">
        <v>45929</v>
      </c>
      <c r="P300" s="1537"/>
      <c r="Q300" s="1562" t="s">
        <v>78</v>
      </c>
      <c r="R300" s="2722">
        <v>84672</v>
      </c>
      <c r="S300" s="2722">
        <f t="shared" si="221"/>
        <v>0</v>
      </c>
      <c r="T300" s="2722"/>
      <c r="U300" s="2722" t="s">
        <v>829</v>
      </c>
      <c r="V300" s="1532" t="s">
        <v>2596</v>
      </c>
      <c r="W300" s="1532" t="s">
        <v>111</v>
      </c>
      <c r="X300" s="1565" t="s">
        <v>2215</v>
      </c>
      <c r="Y300" s="1589" t="s">
        <v>88</v>
      </c>
      <c r="Z300" s="1589" t="s">
        <v>88</v>
      </c>
      <c r="AA300" s="1589"/>
      <c r="AB300" s="1589"/>
      <c r="AC300" s="1580" t="s">
        <v>2597</v>
      </c>
      <c r="AD300" s="1590" t="s">
        <v>219</v>
      </c>
      <c r="AE300" s="2277">
        <v>0.5648</v>
      </c>
      <c r="AF300" s="2278">
        <f t="shared" si="224"/>
        <v>47822.7456</v>
      </c>
      <c r="AG300" s="1504" t="s">
        <v>2598</v>
      </c>
      <c r="AH300" s="1609" t="s">
        <v>81</v>
      </c>
      <c r="AI300" s="2710"/>
      <c r="AJ300" s="2626">
        <v>10</v>
      </c>
      <c r="AK300" s="2627">
        <f t="shared" si="225"/>
        <v>84672</v>
      </c>
      <c r="AL300" s="2627"/>
      <c r="AM300" s="2627"/>
      <c r="AN300" s="2627">
        <f t="shared" si="226"/>
        <v>3528</v>
      </c>
      <c r="AO300" s="2627"/>
      <c r="AP300" s="2627"/>
      <c r="AQ300" s="2641"/>
      <c r="AR300" s="1610"/>
      <c r="AS300" s="1610" t="s">
        <v>63</v>
      </c>
      <c r="AT300" s="1610">
        <f t="shared" si="192"/>
        <v>84672</v>
      </c>
      <c r="AU300" s="1610"/>
      <c r="AV300" s="2313">
        <f t="shared" si="227"/>
        <v>8467.2</v>
      </c>
      <c r="AW300" s="1637">
        <f t="shared" si="228"/>
        <v>8467.2</v>
      </c>
      <c r="AX300" s="1637">
        <f t="shared" si="229"/>
        <v>8467.2</v>
      </c>
      <c r="AY300" s="1637">
        <f t="shared" si="230"/>
        <v>8467.2</v>
      </c>
      <c r="AZ300" s="1637">
        <f t="shared" si="231"/>
        <v>8467.2</v>
      </c>
      <c r="BA300" s="2647">
        <f t="shared" si="232"/>
        <v>8467.2</v>
      </c>
      <c r="BB300" s="2647">
        <f t="shared" si="233"/>
        <v>8467.2</v>
      </c>
      <c r="BC300" s="2647">
        <f t="shared" si="234"/>
        <v>8467.2</v>
      </c>
      <c r="BD300" s="2647">
        <f t="shared" si="235"/>
        <v>8467.2</v>
      </c>
      <c r="BE300" s="2647">
        <f t="shared" si="236"/>
        <v>8467.2</v>
      </c>
      <c r="BF300" s="2313">
        <f t="shared" si="222"/>
        <v>8114.4</v>
      </c>
      <c r="BG300" s="2649">
        <f t="shared" si="223"/>
        <v>352.8</v>
      </c>
      <c r="BH300" s="1633"/>
      <c r="BI300" s="1633"/>
      <c r="BJ300" s="1633"/>
      <c r="BK300" s="1633"/>
      <c r="BL300" s="1633"/>
      <c r="BM300" s="1633"/>
      <c r="BN300" s="1633"/>
      <c r="BO300" s="1633"/>
      <c r="BP300" s="1633"/>
      <c r="BQ300" s="1633"/>
      <c r="BR300" s="1633"/>
      <c r="BS300" s="1633"/>
      <c r="BT300" s="1633"/>
      <c r="BU300" s="1633"/>
      <c r="BV300" s="1633"/>
      <c r="BW300" s="1633"/>
      <c r="BX300" s="1633"/>
      <c r="BY300" s="1633"/>
      <c r="BZ300" s="1633"/>
      <c r="CA300" s="1633"/>
      <c r="CB300" s="1633"/>
      <c r="CC300" s="1633"/>
      <c r="CD300" s="1633"/>
      <c r="CE300" s="1633"/>
      <c r="CF300" s="1633"/>
      <c r="CG300" s="1633"/>
      <c r="CH300" s="1633"/>
      <c r="CI300" s="1633"/>
      <c r="CJ300" s="1633"/>
      <c r="CK300" s="1633"/>
      <c r="CL300" s="1633"/>
      <c r="CM300" s="1633"/>
      <c r="CN300" s="1633"/>
      <c r="CO300" s="1633"/>
      <c r="CP300" s="1633"/>
      <c r="CQ300" s="1633"/>
      <c r="CR300" s="1633"/>
      <c r="CS300" s="1633"/>
      <c r="CT300" s="1633"/>
      <c r="CU300" s="1633"/>
      <c r="CV300" s="1633"/>
      <c r="CW300" s="1633"/>
      <c r="CX300" s="1633"/>
      <c r="CY300" s="1633"/>
      <c r="CZ300" s="1633"/>
      <c r="DA300" s="1633"/>
      <c r="DB300" s="1633"/>
      <c r="DC300" s="1633"/>
      <c r="DD300" s="1633"/>
      <c r="DE300" s="1633"/>
      <c r="DF300" s="1633"/>
      <c r="DG300" s="1633"/>
      <c r="DH300" s="1633"/>
      <c r="DI300" s="1633"/>
      <c r="DJ300" s="1633"/>
      <c r="DK300" s="1633"/>
      <c r="DL300" s="1633"/>
      <c r="DM300" s="1633"/>
      <c r="DN300" s="1633"/>
      <c r="DO300" s="1633"/>
      <c r="DP300" s="1633"/>
      <c r="DQ300" s="1633"/>
      <c r="DR300" s="1633"/>
      <c r="DS300" s="1633"/>
      <c r="DT300" s="1633"/>
      <c r="DU300" s="1633"/>
      <c r="DV300" s="1633"/>
      <c r="DW300" s="1633"/>
      <c r="DX300" s="1633"/>
      <c r="DY300" s="1633"/>
      <c r="DZ300" s="1633"/>
      <c r="EA300" s="1633"/>
      <c r="EB300" s="1633"/>
      <c r="EC300" s="1633"/>
      <c r="ED300" s="1633"/>
      <c r="EE300" s="1633"/>
      <c r="EF300" s="1633"/>
      <c r="EG300" s="1633"/>
      <c r="EH300" s="1633"/>
      <c r="EI300" s="1633"/>
      <c r="EJ300" s="1633"/>
      <c r="EK300" s="1633"/>
      <c r="EL300" s="1633"/>
      <c r="EM300" s="1633"/>
      <c r="EN300" s="1633"/>
      <c r="EO300" s="1633"/>
      <c r="EP300" s="1633"/>
      <c r="EQ300" s="1633"/>
      <c r="ER300" s="1633"/>
      <c r="ES300" s="1633"/>
      <c r="ET300" s="1633"/>
      <c r="EU300" s="1633"/>
      <c r="EV300" s="1633"/>
      <c r="EW300" s="1633"/>
      <c r="EX300" s="1633"/>
      <c r="EY300" s="1633"/>
      <c r="EZ300" s="1633"/>
      <c r="FA300" s="1633"/>
      <c r="FB300" s="1633"/>
      <c r="FC300" s="1633"/>
      <c r="FD300" s="1633"/>
      <c r="FE300" s="1633"/>
      <c r="FF300" s="1633"/>
      <c r="FG300" s="1633"/>
      <c r="FH300" s="1633"/>
      <c r="FI300" s="1633"/>
      <c r="FJ300" s="1633"/>
      <c r="FK300" s="1633"/>
      <c r="FL300" s="1633"/>
      <c r="FM300" s="1633"/>
      <c r="FN300" s="1633"/>
      <c r="FO300" s="1633"/>
      <c r="FP300" s="1633"/>
      <c r="FQ300" s="1633"/>
      <c r="FR300" s="1633"/>
      <c r="FS300" s="1633"/>
      <c r="FT300" s="1633"/>
      <c r="FU300" s="1633"/>
      <c r="FV300" s="1633"/>
      <c r="FW300" s="1633"/>
      <c r="FX300" s="1633"/>
      <c r="FY300" s="1633"/>
      <c r="FZ300" s="1633"/>
      <c r="GA300" s="1633"/>
      <c r="GB300" s="1633"/>
      <c r="GC300" s="1633"/>
      <c r="GD300" s="1633"/>
      <c r="GE300" s="1633"/>
      <c r="GF300" s="1633"/>
      <c r="GG300" s="1633"/>
      <c r="GH300" s="1633"/>
      <c r="GI300" s="1633"/>
      <c r="GJ300" s="1633"/>
      <c r="GK300" s="1633"/>
      <c r="GL300" s="1633"/>
      <c r="GM300" s="1633"/>
      <c r="GN300" s="1633"/>
      <c r="GO300" s="1633"/>
      <c r="GP300" s="1633"/>
      <c r="GQ300" s="1633"/>
      <c r="GR300" s="1633"/>
      <c r="GS300" s="1633"/>
      <c r="GT300" s="1633"/>
      <c r="GU300" s="1633"/>
      <c r="GV300" s="1633"/>
      <c r="GW300" s="1633"/>
      <c r="GX300" s="1633"/>
      <c r="GY300" s="1633"/>
      <c r="GZ300" s="1633"/>
      <c r="HA300" s="1633"/>
      <c r="HB300" s="1633"/>
      <c r="HC300" s="1633"/>
      <c r="HD300" s="1633"/>
      <c r="HE300" s="1633"/>
      <c r="HF300" s="1633"/>
      <c r="HG300" s="1633"/>
      <c r="HH300" s="1633"/>
      <c r="HI300" s="1633"/>
      <c r="HJ300" s="1633"/>
      <c r="HK300" s="1633"/>
      <c r="HL300" s="1633"/>
      <c r="HM300" s="1633"/>
      <c r="HN300" s="1633"/>
      <c r="HO300" s="1633"/>
      <c r="HP300" s="1633"/>
      <c r="HQ300" s="1633"/>
      <c r="HR300" s="1633"/>
      <c r="HS300" s="1633"/>
      <c r="HT300" s="1633"/>
      <c r="HU300" s="1633"/>
      <c r="HV300" s="1633"/>
      <c r="HW300" s="1633"/>
      <c r="HX300" s="1633"/>
      <c r="HY300" s="1633"/>
      <c r="HZ300" s="1633"/>
      <c r="IA300" s="1633"/>
      <c r="IB300" s="1633"/>
      <c r="IC300" s="1633"/>
      <c r="ID300" s="1633"/>
      <c r="IE300" s="1633"/>
      <c r="IF300" s="1633"/>
      <c r="IG300" s="1633"/>
      <c r="IH300" s="1633"/>
      <c r="II300" s="1633"/>
      <c r="IJ300" s="1633"/>
      <c r="IK300" s="1633"/>
      <c r="IL300" s="1633"/>
      <c r="IM300" s="1633"/>
      <c r="IN300" s="1633"/>
      <c r="IO300" s="1633"/>
      <c r="IP300" s="1633"/>
      <c r="IQ300" s="1633"/>
      <c r="IR300" s="1633"/>
      <c r="IS300" s="1633"/>
      <c r="IT300" s="1633"/>
      <c r="IU300" s="1633"/>
      <c r="IV300" s="1633"/>
      <c r="IW300" s="1633"/>
      <c r="IX300" s="1633"/>
      <c r="IY300" s="1633"/>
      <c r="IZ300" s="1633"/>
      <c r="JA300" s="1633"/>
      <c r="JB300" s="1633"/>
      <c r="JC300" s="1633"/>
      <c r="JD300" s="1633"/>
      <c r="JE300" s="1633"/>
      <c r="JF300" s="1633"/>
      <c r="JG300" s="1633"/>
      <c r="JH300" s="1633"/>
      <c r="JI300" s="1633"/>
      <c r="JJ300" s="1633"/>
      <c r="JK300" s="1633"/>
      <c r="JL300" s="1633"/>
      <c r="JM300" s="1633"/>
      <c r="JN300" s="1633"/>
      <c r="JO300" s="1633"/>
      <c r="JP300" s="1633"/>
      <c r="JQ300" s="1633"/>
      <c r="JR300" s="1633"/>
      <c r="JS300" s="1633"/>
      <c r="JT300" s="1633"/>
      <c r="JU300" s="1633"/>
      <c r="JV300" s="1633"/>
      <c r="JW300" s="1633"/>
      <c r="JX300" s="1633"/>
      <c r="JY300" s="1633"/>
      <c r="JZ300" s="1633"/>
      <c r="KA300" s="1633"/>
      <c r="KB300" s="1633"/>
      <c r="KC300" s="1633"/>
      <c r="KD300" s="1633"/>
      <c r="KE300" s="1633"/>
      <c r="KF300" s="1633"/>
      <c r="KG300" s="1633"/>
      <c r="KH300" s="1633"/>
      <c r="KI300" s="1633"/>
      <c r="KJ300" s="1633"/>
      <c r="KK300" s="1633"/>
      <c r="KL300" s="1633"/>
      <c r="KM300" s="1633"/>
      <c r="KN300" s="1633"/>
      <c r="KO300" s="1633"/>
      <c r="KP300" s="1633"/>
      <c r="KQ300" s="1633"/>
      <c r="KR300" s="1633"/>
      <c r="KS300" s="1633"/>
      <c r="KT300" s="1633"/>
      <c r="KU300" s="1633"/>
      <c r="KV300" s="1633"/>
      <c r="KW300" s="1633"/>
      <c r="KX300" s="1633"/>
      <c r="KY300" s="1633"/>
      <c r="KZ300" s="1633"/>
      <c r="LA300" s="1633"/>
      <c r="LB300" s="1633"/>
      <c r="LC300" s="1633"/>
      <c r="LD300" s="1633"/>
      <c r="LE300" s="1633"/>
      <c r="LF300" s="1633"/>
      <c r="LG300" s="1633"/>
      <c r="LH300" s="1633"/>
      <c r="LI300" s="1633"/>
      <c r="LJ300" s="1633"/>
      <c r="LK300" s="1633"/>
      <c r="LL300" s="1633"/>
      <c r="LM300" s="1633"/>
      <c r="LN300" s="1633"/>
      <c r="LO300" s="1642"/>
      <c r="LP300" s="1642"/>
      <c r="LQ300" s="1642"/>
      <c r="LR300" s="1642"/>
      <c r="LS300" s="1642"/>
      <c r="LT300" s="1642"/>
      <c r="LU300" s="1642"/>
      <c r="LV300" s="1643"/>
    </row>
    <row r="301" s="2140" customFormat="1" ht="47" customHeight="1" spans="1:334">
      <c r="A301" s="2417">
        <v>45845</v>
      </c>
      <c r="B301" s="1500" t="s">
        <v>1218</v>
      </c>
      <c r="C301" s="1501" t="s">
        <v>98</v>
      </c>
      <c r="D301" s="1502">
        <v>4500172967</v>
      </c>
      <c r="E301" s="2253" t="s">
        <v>2599</v>
      </c>
      <c r="F301" s="1502" t="s">
        <v>2600</v>
      </c>
      <c r="G301" s="1505" t="s">
        <v>1730</v>
      </c>
      <c r="H301" s="1505" t="s">
        <v>1730</v>
      </c>
      <c r="I301" s="1532" t="s">
        <v>1939</v>
      </c>
      <c r="J301" s="1522">
        <v>91008</v>
      </c>
      <c r="K301" s="1534">
        <v>0</v>
      </c>
      <c r="L301" s="1534">
        <v>24</v>
      </c>
      <c r="M301" s="1535">
        <f t="shared" si="177"/>
        <v>3792</v>
      </c>
      <c r="N301" s="1536">
        <v>45930</v>
      </c>
      <c r="O301" s="1536">
        <v>45929</v>
      </c>
      <c r="P301" s="1537"/>
      <c r="Q301" s="1562" t="s">
        <v>78</v>
      </c>
      <c r="R301" s="2722">
        <f>16200+16200+16200+42408</f>
        <v>91008</v>
      </c>
      <c r="S301" s="2722">
        <f t="shared" si="221"/>
        <v>0</v>
      </c>
      <c r="T301" s="2722"/>
      <c r="U301" s="2722" t="s">
        <v>829</v>
      </c>
      <c r="V301" s="1532" t="s">
        <v>2596</v>
      </c>
      <c r="W301" s="1532" t="s">
        <v>111</v>
      </c>
      <c r="X301" s="1565" t="s">
        <v>2215</v>
      </c>
      <c r="Y301" s="1589" t="s">
        <v>88</v>
      </c>
      <c r="Z301" s="1589" t="s">
        <v>88</v>
      </c>
      <c r="AA301" s="1589"/>
      <c r="AB301" s="1589"/>
      <c r="AC301" s="1580" t="s">
        <v>2597</v>
      </c>
      <c r="AD301" s="1590" t="s">
        <v>219</v>
      </c>
      <c r="AE301" s="2277">
        <v>0.5648</v>
      </c>
      <c r="AF301" s="2278">
        <f t="shared" si="224"/>
        <v>51401.3184</v>
      </c>
      <c r="AG301" s="1504" t="s">
        <v>2601</v>
      </c>
      <c r="AH301" s="1609" t="s">
        <v>81</v>
      </c>
      <c r="AI301" s="2710"/>
      <c r="AJ301" s="2626">
        <v>10</v>
      </c>
      <c r="AK301" s="2627">
        <f t="shared" si="225"/>
        <v>91008</v>
      </c>
      <c r="AL301" s="2627"/>
      <c r="AM301" s="2627"/>
      <c r="AN301" s="2627">
        <f t="shared" si="226"/>
        <v>3792</v>
      </c>
      <c r="AO301" s="2627"/>
      <c r="AP301" s="2627"/>
      <c r="AQ301" s="2641"/>
      <c r="AR301" s="1610"/>
      <c r="AS301" s="1610" t="s">
        <v>63</v>
      </c>
      <c r="AT301" s="1610">
        <f t="shared" si="192"/>
        <v>91008</v>
      </c>
      <c r="AU301" s="1610"/>
      <c r="AV301" s="2313">
        <f t="shared" si="227"/>
        <v>9100.8</v>
      </c>
      <c r="AW301" s="1637">
        <f t="shared" si="228"/>
        <v>9100.8</v>
      </c>
      <c r="AX301" s="1637">
        <f t="shared" si="229"/>
        <v>9100.8</v>
      </c>
      <c r="AY301" s="1637">
        <f t="shared" si="230"/>
        <v>9100.8</v>
      </c>
      <c r="AZ301" s="1637">
        <f t="shared" si="231"/>
        <v>9100.8</v>
      </c>
      <c r="BA301" s="2647">
        <f t="shared" si="232"/>
        <v>9100.8</v>
      </c>
      <c r="BB301" s="2647">
        <f t="shared" si="233"/>
        <v>9100.8</v>
      </c>
      <c r="BC301" s="2647">
        <f t="shared" si="234"/>
        <v>9100.8</v>
      </c>
      <c r="BD301" s="2647">
        <f t="shared" si="235"/>
        <v>9100.8</v>
      </c>
      <c r="BE301" s="2647">
        <f t="shared" si="236"/>
        <v>9100.8</v>
      </c>
      <c r="BF301" s="2313">
        <f t="shared" si="222"/>
        <v>8721.6</v>
      </c>
      <c r="BG301" s="2649">
        <f t="shared" si="223"/>
        <v>379.2</v>
      </c>
      <c r="BH301" s="1633"/>
      <c r="BI301" s="1633"/>
      <c r="BJ301" s="1633"/>
      <c r="BK301" s="1633"/>
      <c r="BL301" s="1633"/>
      <c r="BM301" s="1633"/>
      <c r="BN301" s="1633"/>
      <c r="BO301" s="1633"/>
      <c r="BP301" s="1633"/>
      <c r="BQ301" s="1633"/>
      <c r="BR301" s="1633"/>
      <c r="BS301" s="1633"/>
      <c r="BT301" s="1633"/>
      <c r="BU301" s="1633"/>
      <c r="BV301" s="1633"/>
      <c r="BW301" s="1633"/>
      <c r="BX301" s="1633"/>
      <c r="BY301" s="1633"/>
      <c r="BZ301" s="1633"/>
      <c r="CA301" s="1633"/>
      <c r="CB301" s="1633"/>
      <c r="CC301" s="1633"/>
      <c r="CD301" s="1633"/>
      <c r="CE301" s="1633"/>
      <c r="CF301" s="1633"/>
      <c r="CG301" s="1633"/>
      <c r="CH301" s="1633"/>
      <c r="CI301" s="1633"/>
      <c r="CJ301" s="1633"/>
      <c r="CK301" s="1633"/>
      <c r="CL301" s="1633"/>
      <c r="CM301" s="1633"/>
      <c r="CN301" s="1633"/>
      <c r="CO301" s="1633"/>
      <c r="CP301" s="1633"/>
      <c r="CQ301" s="1633"/>
      <c r="CR301" s="1633"/>
      <c r="CS301" s="1633"/>
      <c r="CT301" s="1633"/>
      <c r="CU301" s="1633"/>
      <c r="CV301" s="1633"/>
      <c r="CW301" s="1633"/>
      <c r="CX301" s="1633"/>
      <c r="CY301" s="1633"/>
      <c r="CZ301" s="1633"/>
      <c r="DA301" s="1633"/>
      <c r="DB301" s="1633"/>
      <c r="DC301" s="1633"/>
      <c r="DD301" s="1633"/>
      <c r="DE301" s="1633"/>
      <c r="DF301" s="1633"/>
      <c r="DG301" s="1633"/>
      <c r="DH301" s="1633"/>
      <c r="DI301" s="1633"/>
      <c r="DJ301" s="1633"/>
      <c r="DK301" s="1633"/>
      <c r="DL301" s="1633"/>
      <c r="DM301" s="1633"/>
      <c r="DN301" s="1633"/>
      <c r="DO301" s="1633"/>
      <c r="DP301" s="1633"/>
      <c r="DQ301" s="1633"/>
      <c r="DR301" s="1633"/>
      <c r="DS301" s="1633"/>
      <c r="DT301" s="1633"/>
      <c r="DU301" s="1633"/>
      <c r="DV301" s="1633"/>
      <c r="DW301" s="1633"/>
      <c r="DX301" s="1633"/>
      <c r="DY301" s="1633"/>
      <c r="DZ301" s="1633"/>
      <c r="EA301" s="1633"/>
      <c r="EB301" s="1633"/>
      <c r="EC301" s="1633"/>
      <c r="ED301" s="1633"/>
      <c r="EE301" s="1633"/>
      <c r="EF301" s="1633"/>
      <c r="EG301" s="1633"/>
      <c r="EH301" s="1633"/>
      <c r="EI301" s="1633"/>
      <c r="EJ301" s="1633"/>
      <c r="EK301" s="1633"/>
      <c r="EL301" s="1633"/>
      <c r="EM301" s="1633"/>
      <c r="EN301" s="1633"/>
      <c r="EO301" s="1633"/>
      <c r="EP301" s="1633"/>
      <c r="EQ301" s="1633"/>
      <c r="ER301" s="1633"/>
      <c r="ES301" s="1633"/>
      <c r="ET301" s="1633"/>
      <c r="EU301" s="1633"/>
      <c r="EV301" s="1633"/>
      <c r="EW301" s="1633"/>
      <c r="EX301" s="1633"/>
      <c r="EY301" s="1633"/>
      <c r="EZ301" s="1633"/>
      <c r="FA301" s="1633"/>
      <c r="FB301" s="1633"/>
      <c r="FC301" s="1633"/>
      <c r="FD301" s="1633"/>
      <c r="FE301" s="1633"/>
      <c r="FF301" s="1633"/>
      <c r="FG301" s="1633"/>
      <c r="FH301" s="1633"/>
      <c r="FI301" s="1633"/>
      <c r="FJ301" s="1633"/>
      <c r="FK301" s="1633"/>
      <c r="FL301" s="1633"/>
      <c r="FM301" s="1633"/>
      <c r="FN301" s="1633"/>
      <c r="FO301" s="1633"/>
      <c r="FP301" s="1633"/>
      <c r="FQ301" s="1633"/>
      <c r="FR301" s="1633"/>
      <c r="FS301" s="1633"/>
      <c r="FT301" s="1633"/>
      <c r="FU301" s="1633"/>
      <c r="FV301" s="1633"/>
      <c r="FW301" s="1633"/>
      <c r="FX301" s="1633"/>
      <c r="FY301" s="1633"/>
      <c r="FZ301" s="1633"/>
      <c r="GA301" s="1633"/>
      <c r="GB301" s="1633"/>
      <c r="GC301" s="1633"/>
      <c r="GD301" s="1633"/>
      <c r="GE301" s="1633"/>
      <c r="GF301" s="1633"/>
      <c r="GG301" s="1633"/>
      <c r="GH301" s="1633"/>
      <c r="GI301" s="1633"/>
      <c r="GJ301" s="1633"/>
      <c r="GK301" s="1633"/>
      <c r="GL301" s="1633"/>
      <c r="GM301" s="1633"/>
      <c r="GN301" s="1633"/>
      <c r="GO301" s="1633"/>
      <c r="GP301" s="1633"/>
      <c r="GQ301" s="1633"/>
      <c r="GR301" s="1633"/>
      <c r="GS301" s="1633"/>
      <c r="GT301" s="1633"/>
      <c r="GU301" s="1633"/>
      <c r="GV301" s="1633"/>
      <c r="GW301" s="1633"/>
      <c r="GX301" s="1633"/>
      <c r="GY301" s="1633"/>
      <c r="GZ301" s="1633"/>
      <c r="HA301" s="1633"/>
      <c r="HB301" s="1633"/>
      <c r="HC301" s="1633"/>
      <c r="HD301" s="1633"/>
      <c r="HE301" s="1633"/>
      <c r="HF301" s="1633"/>
      <c r="HG301" s="1633"/>
      <c r="HH301" s="1633"/>
      <c r="HI301" s="1633"/>
      <c r="HJ301" s="1633"/>
      <c r="HK301" s="1633"/>
      <c r="HL301" s="1633"/>
      <c r="HM301" s="1633"/>
      <c r="HN301" s="1633"/>
      <c r="HO301" s="1633"/>
      <c r="HP301" s="1633"/>
      <c r="HQ301" s="1633"/>
      <c r="HR301" s="1633"/>
      <c r="HS301" s="1633"/>
      <c r="HT301" s="1633"/>
      <c r="HU301" s="1633"/>
      <c r="HV301" s="1633"/>
      <c r="HW301" s="1633"/>
      <c r="HX301" s="1633"/>
      <c r="HY301" s="1633"/>
      <c r="HZ301" s="1633"/>
      <c r="IA301" s="1633"/>
      <c r="IB301" s="1633"/>
      <c r="IC301" s="1633"/>
      <c r="ID301" s="1633"/>
      <c r="IE301" s="1633"/>
      <c r="IF301" s="1633"/>
      <c r="IG301" s="1633"/>
      <c r="IH301" s="1633"/>
      <c r="II301" s="1633"/>
      <c r="IJ301" s="1633"/>
      <c r="IK301" s="1633"/>
      <c r="IL301" s="1633"/>
      <c r="IM301" s="1633"/>
      <c r="IN301" s="1633"/>
      <c r="IO301" s="1633"/>
      <c r="IP301" s="1633"/>
      <c r="IQ301" s="1633"/>
      <c r="IR301" s="1633"/>
      <c r="IS301" s="1633"/>
      <c r="IT301" s="1633"/>
      <c r="IU301" s="1633"/>
      <c r="IV301" s="1633"/>
      <c r="IW301" s="1633"/>
      <c r="IX301" s="1633"/>
      <c r="IY301" s="1633"/>
      <c r="IZ301" s="1633"/>
      <c r="JA301" s="1633"/>
      <c r="JB301" s="1633"/>
      <c r="JC301" s="1633"/>
      <c r="JD301" s="1633"/>
      <c r="JE301" s="1633"/>
      <c r="JF301" s="1633"/>
      <c r="JG301" s="1633"/>
      <c r="JH301" s="1633"/>
      <c r="JI301" s="1633"/>
      <c r="JJ301" s="1633"/>
      <c r="JK301" s="1633"/>
      <c r="JL301" s="1633"/>
      <c r="JM301" s="1633"/>
      <c r="JN301" s="1633"/>
      <c r="JO301" s="1633"/>
      <c r="JP301" s="1633"/>
      <c r="JQ301" s="1633"/>
      <c r="JR301" s="1633"/>
      <c r="JS301" s="1633"/>
      <c r="JT301" s="1633"/>
      <c r="JU301" s="1633"/>
      <c r="JV301" s="1633"/>
      <c r="JW301" s="1633"/>
      <c r="JX301" s="1633"/>
      <c r="JY301" s="1633"/>
      <c r="JZ301" s="1633"/>
      <c r="KA301" s="1633"/>
      <c r="KB301" s="1633"/>
      <c r="KC301" s="1633"/>
      <c r="KD301" s="1633"/>
      <c r="KE301" s="1633"/>
      <c r="KF301" s="1633"/>
      <c r="KG301" s="1633"/>
      <c r="KH301" s="1633"/>
      <c r="KI301" s="1633"/>
      <c r="KJ301" s="1633"/>
      <c r="KK301" s="1633"/>
      <c r="KL301" s="1633"/>
      <c r="KM301" s="1633"/>
      <c r="KN301" s="1633"/>
      <c r="KO301" s="1633"/>
      <c r="KP301" s="1633"/>
      <c r="KQ301" s="1633"/>
      <c r="KR301" s="1633"/>
      <c r="KS301" s="1633"/>
      <c r="KT301" s="1633"/>
      <c r="KU301" s="1633"/>
      <c r="KV301" s="1633"/>
      <c r="KW301" s="1633"/>
      <c r="KX301" s="1633"/>
      <c r="KY301" s="1633"/>
      <c r="KZ301" s="1633"/>
      <c r="LA301" s="1633"/>
      <c r="LB301" s="1633"/>
      <c r="LC301" s="1633"/>
      <c r="LD301" s="1633"/>
      <c r="LE301" s="1633"/>
      <c r="LF301" s="1633"/>
      <c r="LG301" s="1633"/>
      <c r="LH301" s="1633"/>
      <c r="LI301" s="1633"/>
      <c r="LJ301" s="1633"/>
      <c r="LK301" s="1633"/>
      <c r="LL301" s="1633"/>
      <c r="LM301" s="1633"/>
      <c r="LN301" s="1633"/>
      <c r="LO301" s="1642"/>
      <c r="LP301" s="1642"/>
      <c r="LQ301" s="1642"/>
      <c r="LR301" s="1642"/>
      <c r="LS301" s="1642"/>
      <c r="LT301" s="1642"/>
      <c r="LU301" s="1642"/>
      <c r="LV301" s="1643"/>
    </row>
    <row r="302" s="2140" customFormat="1" ht="47" customHeight="1" spans="1:334">
      <c r="A302" s="2417">
        <v>45845</v>
      </c>
      <c r="B302" s="1500" t="s">
        <v>1218</v>
      </c>
      <c r="C302" s="1501" t="s">
        <v>98</v>
      </c>
      <c r="D302" s="1502">
        <v>4500172967</v>
      </c>
      <c r="E302" s="2253" t="s">
        <v>2602</v>
      </c>
      <c r="F302" s="1502" t="s">
        <v>2603</v>
      </c>
      <c r="G302" s="1505" t="s">
        <v>1730</v>
      </c>
      <c r="H302" s="1505" t="s">
        <v>1730</v>
      </c>
      <c r="I302" s="1532" t="s">
        <v>1939</v>
      </c>
      <c r="J302" s="1522">
        <v>28848</v>
      </c>
      <c r="K302" s="1534">
        <v>0</v>
      </c>
      <c r="L302" s="1534">
        <v>24</v>
      </c>
      <c r="M302" s="1534">
        <f t="shared" si="177"/>
        <v>1202</v>
      </c>
      <c r="N302" s="1536">
        <v>45930</v>
      </c>
      <c r="O302" s="1536">
        <v>45929</v>
      </c>
      <c r="Q302" s="1562" t="s">
        <v>78</v>
      </c>
      <c r="R302" s="2722">
        <f>16200+12648</f>
        <v>28848</v>
      </c>
      <c r="S302" s="2722">
        <f t="shared" si="221"/>
        <v>0</v>
      </c>
      <c r="T302" s="2722"/>
      <c r="U302" s="2722" t="s">
        <v>829</v>
      </c>
      <c r="V302" s="1532" t="s">
        <v>2596</v>
      </c>
      <c r="W302" s="1532" t="s">
        <v>111</v>
      </c>
      <c r="X302" s="1565" t="s">
        <v>2215</v>
      </c>
      <c r="Y302" s="1589" t="s">
        <v>88</v>
      </c>
      <c r="Z302" s="1589" t="s">
        <v>88</v>
      </c>
      <c r="AA302" s="1589"/>
      <c r="AB302" s="1589"/>
      <c r="AC302" s="1580" t="s">
        <v>2597</v>
      </c>
      <c r="AD302" s="1590" t="s">
        <v>219</v>
      </c>
      <c r="AE302" s="2277">
        <v>0.5648</v>
      </c>
      <c r="AF302" s="2278">
        <f t="shared" si="224"/>
        <v>16293.3504</v>
      </c>
      <c r="AG302" s="1504" t="s">
        <v>2604</v>
      </c>
      <c r="AH302" s="1609" t="s">
        <v>81</v>
      </c>
      <c r="AI302" s="2710"/>
      <c r="AJ302" s="2626">
        <v>10</v>
      </c>
      <c r="AK302" s="2627">
        <f t="shared" si="225"/>
        <v>28848</v>
      </c>
      <c r="AL302" s="2627"/>
      <c r="AM302" s="2627"/>
      <c r="AN302" s="2627">
        <f t="shared" si="226"/>
        <v>1202</v>
      </c>
      <c r="AO302" s="2627"/>
      <c r="AP302" s="2627"/>
      <c r="AQ302" s="2641"/>
      <c r="AR302" s="1610"/>
      <c r="AS302" s="1610" t="s">
        <v>63</v>
      </c>
      <c r="AT302" s="1610">
        <f t="shared" si="192"/>
        <v>28848</v>
      </c>
      <c r="AU302" s="1610"/>
      <c r="AV302" s="2313">
        <f t="shared" si="227"/>
        <v>2884.8</v>
      </c>
      <c r="AW302" s="1637">
        <f t="shared" si="228"/>
        <v>2884.8</v>
      </c>
      <c r="AX302" s="1637">
        <f t="shared" si="229"/>
        <v>2884.8</v>
      </c>
      <c r="AY302" s="1637">
        <f t="shared" si="230"/>
        <v>2884.8</v>
      </c>
      <c r="AZ302" s="1637">
        <f t="shared" si="231"/>
        <v>2884.8</v>
      </c>
      <c r="BA302" s="2647">
        <f t="shared" si="232"/>
        <v>2884.8</v>
      </c>
      <c r="BB302" s="2647">
        <f t="shared" si="233"/>
        <v>2884.8</v>
      </c>
      <c r="BC302" s="2647">
        <f t="shared" si="234"/>
        <v>2884.8</v>
      </c>
      <c r="BD302" s="2647">
        <f t="shared" si="235"/>
        <v>2884.8</v>
      </c>
      <c r="BE302" s="2647">
        <f t="shared" si="236"/>
        <v>2884.8</v>
      </c>
      <c r="BF302" s="2313">
        <f t="shared" si="222"/>
        <v>2764.6</v>
      </c>
      <c r="BG302" s="2649">
        <f t="shared" si="223"/>
        <v>120.2</v>
      </c>
      <c r="BH302" s="1633"/>
      <c r="BI302" s="1633"/>
      <c r="BJ302" s="1633"/>
      <c r="BK302" s="1633"/>
      <c r="BL302" s="1633"/>
      <c r="BM302" s="1633"/>
      <c r="BN302" s="1633"/>
      <c r="BO302" s="1633"/>
      <c r="BP302" s="1633"/>
      <c r="BQ302" s="1633"/>
      <c r="BR302" s="1633"/>
      <c r="BS302" s="1633"/>
      <c r="BT302" s="1633"/>
      <c r="BU302" s="1633"/>
      <c r="BV302" s="1633"/>
      <c r="BW302" s="1633"/>
      <c r="BX302" s="1633"/>
      <c r="BY302" s="1633"/>
      <c r="BZ302" s="1633"/>
      <c r="CA302" s="1633"/>
      <c r="CB302" s="1633"/>
      <c r="CC302" s="1633"/>
      <c r="CD302" s="1633"/>
      <c r="CE302" s="1633"/>
      <c r="CF302" s="1633"/>
      <c r="CG302" s="1633"/>
      <c r="CH302" s="1633"/>
      <c r="CI302" s="1633"/>
      <c r="CJ302" s="1633"/>
      <c r="CK302" s="1633"/>
      <c r="CL302" s="1633"/>
      <c r="CM302" s="1633"/>
      <c r="CN302" s="1633"/>
      <c r="CO302" s="1633"/>
      <c r="CP302" s="1633"/>
      <c r="CQ302" s="1633"/>
      <c r="CR302" s="1633"/>
      <c r="CS302" s="1633"/>
      <c r="CT302" s="1633"/>
      <c r="CU302" s="1633"/>
      <c r="CV302" s="1633"/>
      <c r="CW302" s="1633"/>
      <c r="CX302" s="1633"/>
      <c r="CY302" s="1633"/>
      <c r="CZ302" s="1633"/>
      <c r="DA302" s="1633"/>
      <c r="DB302" s="1633"/>
      <c r="DC302" s="1633"/>
      <c r="DD302" s="1633"/>
      <c r="DE302" s="1633"/>
      <c r="DF302" s="1633"/>
      <c r="DG302" s="1633"/>
      <c r="DH302" s="1633"/>
      <c r="DI302" s="1633"/>
      <c r="DJ302" s="1633"/>
      <c r="DK302" s="1633"/>
      <c r="DL302" s="1633"/>
      <c r="DM302" s="1633"/>
      <c r="DN302" s="1633"/>
      <c r="DO302" s="1633"/>
      <c r="DP302" s="1633"/>
      <c r="DQ302" s="1633"/>
      <c r="DR302" s="1633"/>
      <c r="DS302" s="1633"/>
      <c r="DT302" s="1633"/>
      <c r="DU302" s="1633"/>
      <c r="DV302" s="1633"/>
      <c r="DW302" s="1633"/>
      <c r="DX302" s="1633"/>
      <c r="DY302" s="1633"/>
      <c r="DZ302" s="1633"/>
      <c r="EA302" s="1633"/>
      <c r="EB302" s="1633"/>
      <c r="EC302" s="1633"/>
      <c r="ED302" s="1633"/>
      <c r="EE302" s="1633"/>
      <c r="EF302" s="1633"/>
      <c r="EG302" s="1633"/>
      <c r="EH302" s="1633"/>
      <c r="EI302" s="1633"/>
      <c r="EJ302" s="1633"/>
      <c r="EK302" s="1633"/>
      <c r="EL302" s="1633"/>
      <c r="EM302" s="1633"/>
      <c r="EN302" s="1633"/>
      <c r="EO302" s="1633"/>
      <c r="EP302" s="1633"/>
      <c r="EQ302" s="1633"/>
      <c r="ER302" s="1633"/>
      <c r="ES302" s="1633"/>
      <c r="ET302" s="1633"/>
      <c r="EU302" s="1633"/>
      <c r="EV302" s="1633"/>
      <c r="EW302" s="1633"/>
      <c r="EX302" s="1633"/>
      <c r="EY302" s="1633"/>
      <c r="EZ302" s="1633"/>
      <c r="FA302" s="1633"/>
      <c r="FB302" s="1633"/>
      <c r="FC302" s="1633"/>
      <c r="FD302" s="1633"/>
      <c r="FE302" s="1633"/>
      <c r="FF302" s="1633"/>
      <c r="FG302" s="1633"/>
      <c r="FH302" s="1633"/>
      <c r="FI302" s="1633"/>
      <c r="FJ302" s="1633"/>
      <c r="FK302" s="1633"/>
      <c r="FL302" s="1633"/>
      <c r="FM302" s="1633"/>
      <c r="FN302" s="1633"/>
      <c r="FO302" s="1633"/>
      <c r="FP302" s="1633"/>
      <c r="FQ302" s="1633"/>
      <c r="FR302" s="1633"/>
      <c r="FS302" s="1633"/>
      <c r="FT302" s="1633"/>
      <c r="FU302" s="1633"/>
      <c r="FV302" s="1633"/>
      <c r="FW302" s="1633"/>
      <c r="FX302" s="1633"/>
      <c r="FY302" s="1633"/>
      <c r="FZ302" s="1633"/>
      <c r="GA302" s="1633"/>
      <c r="GB302" s="1633"/>
      <c r="GC302" s="1633"/>
      <c r="GD302" s="1633"/>
      <c r="GE302" s="1633"/>
      <c r="GF302" s="1633"/>
      <c r="GG302" s="1633"/>
      <c r="GH302" s="1633"/>
      <c r="GI302" s="1633"/>
      <c r="GJ302" s="1633"/>
      <c r="GK302" s="1633"/>
      <c r="GL302" s="1633"/>
      <c r="GM302" s="1633"/>
      <c r="GN302" s="1633"/>
      <c r="GO302" s="1633"/>
      <c r="GP302" s="1633"/>
      <c r="GQ302" s="1633"/>
      <c r="GR302" s="1633"/>
      <c r="GS302" s="1633"/>
      <c r="GT302" s="1633"/>
      <c r="GU302" s="1633"/>
      <c r="GV302" s="1633"/>
      <c r="GW302" s="1633"/>
      <c r="GX302" s="1633"/>
      <c r="GY302" s="1633"/>
      <c r="GZ302" s="1633"/>
      <c r="HA302" s="1633"/>
      <c r="HB302" s="1633"/>
      <c r="HC302" s="1633"/>
      <c r="HD302" s="1633"/>
      <c r="HE302" s="1633"/>
      <c r="HF302" s="1633"/>
      <c r="HG302" s="1633"/>
      <c r="HH302" s="1633"/>
      <c r="HI302" s="1633"/>
      <c r="HJ302" s="1633"/>
      <c r="HK302" s="1633"/>
      <c r="HL302" s="1633"/>
      <c r="HM302" s="1633"/>
      <c r="HN302" s="1633"/>
      <c r="HO302" s="1633"/>
      <c r="HP302" s="1633"/>
      <c r="HQ302" s="1633"/>
      <c r="HR302" s="1633"/>
      <c r="HS302" s="1633"/>
      <c r="HT302" s="1633"/>
      <c r="HU302" s="1633"/>
      <c r="HV302" s="1633"/>
      <c r="HW302" s="1633"/>
      <c r="HX302" s="1633"/>
      <c r="HY302" s="1633"/>
      <c r="HZ302" s="1633"/>
      <c r="IA302" s="1633"/>
      <c r="IB302" s="1633"/>
      <c r="IC302" s="1633"/>
      <c r="ID302" s="1633"/>
      <c r="IE302" s="1633"/>
      <c r="IF302" s="1633"/>
      <c r="IG302" s="1633"/>
      <c r="IH302" s="1633"/>
      <c r="II302" s="1633"/>
      <c r="IJ302" s="1633"/>
      <c r="IK302" s="1633"/>
      <c r="IL302" s="1633"/>
      <c r="IM302" s="1633"/>
      <c r="IN302" s="1633"/>
      <c r="IO302" s="1633"/>
      <c r="IP302" s="1633"/>
      <c r="IQ302" s="1633"/>
      <c r="IR302" s="1633"/>
      <c r="IS302" s="1633"/>
      <c r="IT302" s="1633"/>
      <c r="IU302" s="1633"/>
      <c r="IV302" s="1633"/>
      <c r="IW302" s="1633"/>
      <c r="IX302" s="1633"/>
      <c r="IY302" s="1633"/>
      <c r="IZ302" s="1633"/>
      <c r="JA302" s="1633"/>
      <c r="JB302" s="1633"/>
      <c r="JC302" s="1633"/>
      <c r="JD302" s="1633"/>
      <c r="JE302" s="1633"/>
      <c r="JF302" s="1633"/>
      <c r="JG302" s="1633"/>
      <c r="JH302" s="1633"/>
      <c r="JI302" s="1633"/>
      <c r="JJ302" s="1633"/>
      <c r="JK302" s="1633"/>
      <c r="JL302" s="1633"/>
      <c r="JM302" s="1633"/>
      <c r="JN302" s="1633"/>
      <c r="JO302" s="1633"/>
      <c r="JP302" s="1633"/>
      <c r="JQ302" s="1633"/>
      <c r="JR302" s="1633"/>
      <c r="JS302" s="1633"/>
      <c r="JT302" s="1633"/>
      <c r="JU302" s="1633"/>
      <c r="JV302" s="1633"/>
      <c r="JW302" s="1633"/>
      <c r="JX302" s="1633"/>
      <c r="JY302" s="1633"/>
      <c r="JZ302" s="1633"/>
      <c r="KA302" s="1633"/>
      <c r="KB302" s="1633"/>
      <c r="KC302" s="1633"/>
      <c r="KD302" s="1633"/>
      <c r="KE302" s="1633"/>
      <c r="KF302" s="1633"/>
      <c r="KG302" s="1633"/>
      <c r="KH302" s="1633"/>
      <c r="KI302" s="1633"/>
      <c r="KJ302" s="1633"/>
      <c r="KK302" s="1633"/>
      <c r="KL302" s="1633"/>
      <c r="KM302" s="1633"/>
      <c r="KN302" s="1633"/>
      <c r="KO302" s="1633"/>
      <c r="KP302" s="1633"/>
      <c r="KQ302" s="1633"/>
      <c r="KR302" s="1633"/>
      <c r="KS302" s="1633"/>
      <c r="KT302" s="1633"/>
      <c r="KU302" s="1633"/>
      <c r="KV302" s="1633"/>
      <c r="KW302" s="1633"/>
      <c r="KX302" s="1633"/>
      <c r="KY302" s="1633"/>
      <c r="KZ302" s="1633"/>
      <c r="LA302" s="1633"/>
      <c r="LB302" s="1633"/>
      <c r="LC302" s="1633"/>
      <c r="LD302" s="1633"/>
      <c r="LE302" s="1633"/>
      <c r="LF302" s="1633"/>
      <c r="LG302" s="1633"/>
      <c r="LH302" s="1633"/>
      <c r="LI302" s="1633"/>
      <c r="LJ302" s="1633"/>
      <c r="LK302" s="1633"/>
      <c r="LL302" s="1633"/>
      <c r="LM302" s="1633"/>
      <c r="LN302" s="1633"/>
      <c r="LO302" s="1642"/>
      <c r="LP302" s="1642"/>
      <c r="LQ302" s="1642"/>
      <c r="LR302" s="1642"/>
      <c r="LS302" s="1642"/>
      <c r="LT302" s="1642"/>
      <c r="LU302" s="1642"/>
      <c r="LV302" s="1643"/>
    </row>
    <row r="303" s="2140" customFormat="1" ht="47" customHeight="1" spans="1:334">
      <c r="A303" s="2417">
        <v>45845</v>
      </c>
      <c r="B303" s="1500" t="s">
        <v>1218</v>
      </c>
      <c r="C303" s="1501" t="s">
        <v>98</v>
      </c>
      <c r="D303" s="1502">
        <v>4500172967</v>
      </c>
      <c r="E303" s="2253" t="s">
        <v>2605</v>
      </c>
      <c r="F303" s="1502" t="s">
        <v>2606</v>
      </c>
      <c r="G303" s="1505" t="s">
        <v>1730</v>
      </c>
      <c r="H303" s="1505" t="s">
        <v>1730</v>
      </c>
      <c r="I303" s="1532" t="s">
        <v>1939</v>
      </c>
      <c r="J303" s="1522">
        <v>39264</v>
      </c>
      <c r="K303" s="1534">
        <v>0</v>
      </c>
      <c r="L303" s="1534">
        <v>24</v>
      </c>
      <c r="M303" s="1534">
        <f t="shared" si="177"/>
        <v>1636</v>
      </c>
      <c r="N303" s="1536">
        <v>45930</v>
      </c>
      <c r="O303" s="1536">
        <v>45929</v>
      </c>
      <c r="P303" s="1537"/>
      <c r="Q303" s="1562" t="s">
        <v>78</v>
      </c>
      <c r="R303" s="2722">
        <v>39264</v>
      </c>
      <c r="S303" s="2722">
        <f t="shared" si="221"/>
        <v>0</v>
      </c>
      <c r="T303" s="2722"/>
      <c r="U303" s="2722" t="s">
        <v>829</v>
      </c>
      <c r="V303" s="1532" t="s">
        <v>2596</v>
      </c>
      <c r="W303" s="1532" t="s">
        <v>111</v>
      </c>
      <c r="X303" s="1565" t="s">
        <v>2215</v>
      </c>
      <c r="Y303" s="1589" t="s">
        <v>88</v>
      </c>
      <c r="Z303" s="1589" t="s">
        <v>88</v>
      </c>
      <c r="AA303" s="1589"/>
      <c r="AB303" s="1589"/>
      <c r="AC303" s="1580" t="s">
        <v>2597</v>
      </c>
      <c r="AD303" s="1590" t="s">
        <v>219</v>
      </c>
      <c r="AE303" s="2277">
        <v>0.5648</v>
      </c>
      <c r="AF303" s="2278">
        <f t="shared" si="224"/>
        <v>22176.3072</v>
      </c>
      <c r="AG303" s="1504" t="s">
        <v>2607</v>
      </c>
      <c r="AH303" s="1609" t="s">
        <v>81</v>
      </c>
      <c r="AI303" s="2710"/>
      <c r="AJ303" s="2626">
        <v>10</v>
      </c>
      <c r="AK303" s="2627">
        <f t="shared" si="225"/>
        <v>39264</v>
      </c>
      <c r="AL303" s="2627"/>
      <c r="AM303" s="2627"/>
      <c r="AN303" s="2627">
        <f t="shared" si="226"/>
        <v>1636</v>
      </c>
      <c r="AO303" s="2627"/>
      <c r="AP303" s="2627"/>
      <c r="AQ303" s="2641"/>
      <c r="AR303" s="1610"/>
      <c r="AS303" s="1610" t="s">
        <v>63</v>
      </c>
      <c r="AT303" s="1610">
        <f t="shared" si="192"/>
        <v>39264</v>
      </c>
      <c r="AU303" s="1610"/>
      <c r="AV303" s="2313">
        <f t="shared" si="227"/>
        <v>3926.4</v>
      </c>
      <c r="AW303" s="1637">
        <f t="shared" si="228"/>
        <v>3926.4</v>
      </c>
      <c r="AX303" s="1637">
        <f t="shared" si="229"/>
        <v>3926.4</v>
      </c>
      <c r="AY303" s="1637">
        <f t="shared" si="230"/>
        <v>3926.4</v>
      </c>
      <c r="AZ303" s="1637">
        <f t="shared" si="231"/>
        <v>3926.4</v>
      </c>
      <c r="BA303" s="2647">
        <f t="shared" si="232"/>
        <v>3926.4</v>
      </c>
      <c r="BB303" s="2647">
        <f t="shared" si="233"/>
        <v>3926.4</v>
      </c>
      <c r="BC303" s="2647">
        <f t="shared" si="234"/>
        <v>3926.4</v>
      </c>
      <c r="BD303" s="2647">
        <f t="shared" si="235"/>
        <v>3926.4</v>
      </c>
      <c r="BE303" s="2647">
        <f t="shared" si="236"/>
        <v>3926.4</v>
      </c>
      <c r="BF303" s="2313">
        <f t="shared" si="222"/>
        <v>3762.8</v>
      </c>
      <c r="BG303" s="2649">
        <f t="shared" si="223"/>
        <v>163.6</v>
      </c>
      <c r="BH303" s="1633"/>
      <c r="BI303" s="1633"/>
      <c r="BJ303" s="1633"/>
      <c r="BK303" s="1633"/>
      <c r="BL303" s="1633"/>
      <c r="BM303" s="1633"/>
      <c r="BN303" s="1633"/>
      <c r="BO303" s="1633"/>
      <c r="BP303" s="1633"/>
      <c r="BQ303" s="1633"/>
      <c r="BR303" s="1633"/>
      <c r="BS303" s="1633"/>
      <c r="BT303" s="1633"/>
      <c r="BU303" s="1633"/>
      <c r="BV303" s="1633"/>
      <c r="BW303" s="1633"/>
      <c r="BX303" s="1633"/>
      <c r="BY303" s="1633"/>
      <c r="BZ303" s="1633"/>
      <c r="CA303" s="1633"/>
      <c r="CB303" s="1633"/>
      <c r="CC303" s="1633"/>
      <c r="CD303" s="1633"/>
      <c r="CE303" s="1633"/>
      <c r="CF303" s="1633"/>
      <c r="CG303" s="1633"/>
      <c r="CH303" s="1633"/>
      <c r="CI303" s="1633"/>
      <c r="CJ303" s="1633"/>
      <c r="CK303" s="1633"/>
      <c r="CL303" s="1633"/>
      <c r="CM303" s="1633"/>
      <c r="CN303" s="1633"/>
      <c r="CO303" s="1633"/>
      <c r="CP303" s="1633"/>
      <c r="CQ303" s="1633"/>
      <c r="CR303" s="1633"/>
      <c r="CS303" s="1633"/>
      <c r="CT303" s="1633"/>
      <c r="CU303" s="1633"/>
      <c r="CV303" s="1633"/>
      <c r="CW303" s="1633"/>
      <c r="CX303" s="1633"/>
      <c r="CY303" s="1633"/>
      <c r="CZ303" s="1633"/>
      <c r="DA303" s="1633"/>
      <c r="DB303" s="1633"/>
      <c r="DC303" s="1633"/>
      <c r="DD303" s="1633"/>
      <c r="DE303" s="1633"/>
      <c r="DF303" s="1633"/>
      <c r="DG303" s="1633"/>
      <c r="DH303" s="1633"/>
      <c r="DI303" s="1633"/>
      <c r="DJ303" s="1633"/>
      <c r="DK303" s="1633"/>
      <c r="DL303" s="1633"/>
      <c r="DM303" s="1633"/>
      <c r="DN303" s="1633"/>
      <c r="DO303" s="1633"/>
      <c r="DP303" s="1633"/>
      <c r="DQ303" s="1633"/>
      <c r="DR303" s="1633"/>
      <c r="DS303" s="1633"/>
      <c r="DT303" s="1633"/>
      <c r="DU303" s="1633"/>
      <c r="DV303" s="1633"/>
      <c r="DW303" s="1633"/>
      <c r="DX303" s="1633"/>
      <c r="DY303" s="1633"/>
      <c r="DZ303" s="1633"/>
      <c r="EA303" s="1633"/>
      <c r="EB303" s="1633"/>
      <c r="EC303" s="1633"/>
      <c r="ED303" s="1633"/>
      <c r="EE303" s="1633"/>
      <c r="EF303" s="1633"/>
      <c r="EG303" s="1633"/>
      <c r="EH303" s="1633"/>
      <c r="EI303" s="1633"/>
      <c r="EJ303" s="1633"/>
      <c r="EK303" s="1633"/>
      <c r="EL303" s="1633"/>
      <c r="EM303" s="1633"/>
      <c r="EN303" s="1633"/>
      <c r="EO303" s="1633"/>
      <c r="EP303" s="1633"/>
      <c r="EQ303" s="1633"/>
      <c r="ER303" s="1633"/>
      <c r="ES303" s="1633"/>
      <c r="ET303" s="1633"/>
      <c r="EU303" s="1633"/>
      <c r="EV303" s="1633"/>
      <c r="EW303" s="1633"/>
      <c r="EX303" s="1633"/>
      <c r="EY303" s="1633"/>
      <c r="EZ303" s="1633"/>
      <c r="FA303" s="1633"/>
      <c r="FB303" s="1633"/>
      <c r="FC303" s="1633"/>
      <c r="FD303" s="1633"/>
      <c r="FE303" s="1633"/>
      <c r="FF303" s="1633"/>
      <c r="FG303" s="1633"/>
      <c r="FH303" s="1633"/>
      <c r="FI303" s="1633"/>
      <c r="FJ303" s="1633"/>
      <c r="FK303" s="1633"/>
      <c r="FL303" s="1633"/>
      <c r="FM303" s="1633"/>
      <c r="FN303" s="1633"/>
      <c r="FO303" s="1633"/>
      <c r="FP303" s="1633"/>
      <c r="FQ303" s="1633"/>
      <c r="FR303" s="1633"/>
      <c r="FS303" s="1633"/>
      <c r="FT303" s="1633"/>
      <c r="FU303" s="1633"/>
      <c r="FV303" s="1633"/>
      <c r="FW303" s="1633"/>
      <c r="FX303" s="1633"/>
      <c r="FY303" s="1633"/>
      <c r="FZ303" s="1633"/>
      <c r="GA303" s="1633"/>
      <c r="GB303" s="1633"/>
      <c r="GC303" s="1633"/>
      <c r="GD303" s="1633"/>
      <c r="GE303" s="1633"/>
      <c r="GF303" s="1633"/>
      <c r="GG303" s="1633"/>
      <c r="GH303" s="1633"/>
      <c r="GI303" s="1633"/>
      <c r="GJ303" s="1633"/>
      <c r="GK303" s="1633"/>
      <c r="GL303" s="1633"/>
      <c r="GM303" s="1633"/>
      <c r="GN303" s="1633"/>
      <c r="GO303" s="1633"/>
      <c r="GP303" s="1633"/>
      <c r="GQ303" s="1633"/>
      <c r="GR303" s="1633"/>
      <c r="GS303" s="1633"/>
      <c r="GT303" s="1633"/>
      <c r="GU303" s="1633"/>
      <c r="GV303" s="1633"/>
      <c r="GW303" s="1633"/>
      <c r="GX303" s="1633"/>
      <c r="GY303" s="1633"/>
      <c r="GZ303" s="1633"/>
      <c r="HA303" s="1633"/>
      <c r="HB303" s="1633"/>
      <c r="HC303" s="1633"/>
      <c r="HD303" s="1633"/>
      <c r="HE303" s="1633"/>
      <c r="HF303" s="1633"/>
      <c r="HG303" s="1633"/>
      <c r="HH303" s="1633"/>
      <c r="HI303" s="1633"/>
      <c r="HJ303" s="1633"/>
      <c r="HK303" s="1633"/>
      <c r="HL303" s="1633"/>
      <c r="HM303" s="1633"/>
      <c r="HN303" s="1633"/>
      <c r="HO303" s="1633"/>
      <c r="HP303" s="1633"/>
      <c r="HQ303" s="1633"/>
      <c r="HR303" s="1633"/>
      <c r="HS303" s="1633"/>
      <c r="HT303" s="1633"/>
      <c r="HU303" s="1633"/>
      <c r="HV303" s="1633"/>
      <c r="HW303" s="1633"/>
      <c r="HX303" s="1633"/>
      <c r="HY303" s="1633"/>
      <c r="HZ303" s="1633"/>
      <c r="IA303" s="1633"/>
      <c r="IB303" s="1633"/>
      <c r="IC303" s="1633"/>
      <c r="ID303" s="1633"/>
      <c r="IE303" s="1633"/>
      <c r="IF303" s="1633"/>
      <c r="IG303" s="1633"/>
      <c r="IH303" s="1633"/>
      <c r="II303" s="1633"/>
      <c r="IJ303" s="1633"/>
      <c r="IK303" s="1633"/>
      <c r="IL303" s="1633"/>
      <c r="IM303" s="1633"/>
      <c r="IN303" s="1633"/>
      <c r="IO303" s="1633"/>
      <c r="IP303" s="1633"/>
      <c r="IQ303" s="1633"/>
      <c r="IR303" s="1633"/>
      <c r="IS303" s="1633"/>
      <c r="IT303" s="1633"/>
      <c r="IU303" s="1633"/>
      <c r="IV303" s="1633"/>
      <c r="IW303" s="1633"/>
      <c r="IX303" s="1633"/>
      <c r="IY303" s="1633"/>
      <c r="IZ303" s="1633"/>
      <c r="JA303" s="1633"/>
      <c r="JB303" s="1633"/>
      <c r="JC303" s="1633"/>
      <c r="JD303" s="1633"/>
      <c r="JE303" s="1633"/>
      <c r="JF303" s="1633"/>
      <c r="JG303" s="1633"/>
      <c r="JH303" s="1633"/>
      <c r="JI303" s="1633"/>
      <c r="JJ303" s="1633"/>
      <c r="JK303" s="1633"/>
      <c r="JL303" s="1633"/>
      <c r="JM303" s="1633"/>
      <c r="JN303" s="1633"/>
      <c r="JO303" s="1633"/>
      <c r="JP303" s="1633"/>
      <c r="JQ303" s="1633"/>
      <c r="JR303" s="1633"/>
      <c r="JS303" s="1633"/>
      <c r="JT303" s="1633"/>
      <c r="JU303" s="1633"/>
      <c r="JV303" s="1633"/>
      <c r="JW303" s="1633"/>
      <c r="JX303" s="1633"/>
      <c r="JY303" s="1633"/>
      <c r="JZ303" s="1633"/>
      <c r="KA303" s="1633"/>
      <c r="KB303" s="1633"/>
      <c r="KC303" s="1633"/>
      <c r="KD303" s="1633"/>
      <c r="KE303" s="1633"/>
      <c r="KF303" s="1633"/>
      <c r="KG303" s="1633"/>
      <c r="KH303" s="1633"/>
      <c r="KI303" s="1633"/>
      <c r="KJ303" s="1633"/>
      <c r="KK303" s="1633"/>
      <c r="KL303" s="1633"/>
      <c r="KM303" s="1633"/>
      <c r="KN303" s="1633"/>
      <c r="KO303" s="1633"/>
      <c r="KP303" s="1633"/>
      <c r="KQ303" s="1633"/>
      <c r="KR303" s="1633"/>
      <c r="KS303" s="1633"/>
      <c r="KT303" s="1633"/>
      <c r="KU303" s="1633"/>
      <c r="KV303" s="1633"/>
      <c r="KW303" s="1633"/>
      <c r="KX303" s="1633"/>
      <c r="KY303" s="1633"/>
      <c r="KZ303" s="1633"/>
      <c r="LA303" s="1633"/>
      <c r="LB303" s="1633"/>
      <c r="LC303" s="1633"/>
      <c r="LD303" s="1633"/>
      <c r="LE303" s="1633"/>
      <c r="LF303" s="1633"/>
      <c r="LG303" s="1633"/>
      <c r="LH303" s="1633"/>
      <c r="LI303" s="1633"/>
      <c r="LJ303" s="1633"/>
      <c r="LK303" s="1633"/>
      <c r="LL303" s="1633"/>
      <c r="LM303" s="1633"/>
      <c r="LN303" s="1633"/>
      <c r="LO303" s="1642"/>
      <c r="LP303" s="1642"/>
      <c r="LQ303" s="1642"/>
      <c r="LR303" s="1642"/>
      <c r="LS303" s="1642"/>
      <c r="LT303" s="1642"/>
      <c r="LU303" s="1642"/>
      <c r="LV303" s="1643"/>
    </row>
    <row r="304" s="2140" customFormat="1" ht="47" customHeight="1" spans="1:334">
      <c r="A304" s="2417">
        <v>45845</v>
      </c>
      <c r="B304" s="1500" t="s">
        <v>1218</v>
      </c>
      <c r="C304" s="1501" t="s">
        <v>98</v>
      </c>
      <c r="D304" s="1502">
        <v>4500172967</v>
      </c>
      <c r="E304" s="2253" t="s">
        <v>2608</v>
      </c>
      <c r="F304" s="1502" t="s">
        <v>2609</v>
      </c>
      <c r="G304" s="1505" t="s">
        <v>1730</v>
      </c>
      <c r="H304" s="1505" t="s">
        <v>1730</v>
      </c>
      <c r="I304" s="1532" t="s">
        <v>1939</v>
      </c>
      <c r="J304" s="1522">
        <v>6216</v>
      </c>
      <c r="K304" s="1534">
        <v>0</v>
      </c>
      <c r="L304" s="1534">
        <v>24</v>
      </c>
      <c r="M304" s="1534">
        <f t="shared" si="177"/>
        <v>259</v>
      </c>
      <c r="N304" s="1536">
        <v>45930</v>
      </c>
      <c r="O304" s="1536">
        <v>45929</v>
      </c>
      <c r="P304" s="1537"/>
      <c r="Q304" s="1562" t="s">
        <v>78</v>
      </c>
      <c r="R304" s="2722">
        <v>6216</v>
      </c>
      <c r="S304" s="2722">
        <f t="shared" si="221"/>
        <v>0</v>
      </c>
      <c r="T304" s="2722"/>
      <c r="U304" s="2722" t="s">
        <v>829</v>
      </c>
      <c r="V304" s="1532" t="s">
        <v>2596</v>
      </c>
      <c r="W304" s="1532" t="s">
        <v>111</v>
      </c>
      <c r="X304" s="1565" t="s">
        <v>2215</v>
      </c>
      <c r="Y304" s="1589" t="s">
        <v>88</v>
      </c>
      <c r="Z304" s="1589" t="s">
        <v>88</v>
      </c>
      <c r="AA304" s="1589"/>
      <c r="AB304" s="1589"/>
      <c r="AC304" s="1580" t="s">
        <v>2597</v>
      </c>
      <c r="AD304" s="1590" t="s">
        <v>219</v>
      </c>
      <c r="AE304" s="2277">
        <v>0.5648</v>
      </c>
      <c r="AF304" s="2278">
        <f t="shared" si="224"/>
        <v>3510.7968</v>
      </c>
      <c r="AG304" s="1504" t="s">
        <v>2610</v>
      </c>
      <c r="AH304" s="1609" t="s">
        <v>81</v>
      </c>
      <c r="AI304" s="2710"/>
      <c r="AJ304" s="2626">
        <v>10</v>
      </c>
      <c r="AK304" s="2627">
        <f t="shared" si="225"/>
        <v>6216</v>
      </c>
      <c r="AL304" s="2627"/>
      <c r="AM304" s="2627"/>
      <c r="AN304" s="2627">
        <f t="shared" si="226"/>
        <v>259</v>
      </c>
      <c r="AO304" s="2627"/>
      <c r="AP304" s="2627"/>
      <c r="AQ304" s="2641"/>
      <c r="AR304" s="1610"/>
      <c r="AS304" s="1610" t="s">
        <v>63</v>
      </c>
      <c r="AT304" s="1610">
        <f t="shared" si="192"/>
        <v>6216</v>
      </c>
      <c r="AU304" s="1610"/>
      <c r="AV304" s="2313">
        <f t="shared" si="227"/>
        <v>621.6</v>
      </c>
      <c r="AW304" s="1637">
        <f t="shared" si="228"/>
        <v>621.6</v>
      </c>
      <c r="AX304" s="1637">
        <f t="shared" si="229"/>
        <v>621.6</v>
      </c>
      <c r="AY304" s="1637">
        <f t="shared" si="230"/>
        <v>621.6</v>
      </c>
      <c r="AZ304" s="1637">
        <f t="shared" si="231"/>
        <v>621.6</v>
      </c>
      <c r="BA304" s="2647">
        <f t="shared" si="232"/>
        <v>621.6</v>
      </c>
      <c r="BB304" s="2647">
        <f t="shared" si="233"/>
        <v>621.6</v>
      </c>
      <c r="BC304" s="2647">
        <f t="shared" si="234"/>
        <v>621.6</v>
      </c>
      <c r="BD304" s="2647">
        <f t="shared" si="235"/>
        <v>621.6</v>
      </c>
      <c r="BE304" s="2647">
        <f t="shared" si="236"/>
        <v>621.6</v>
      </c>
      <c r="BF304" s="2313">
        <f t="shared" si="222"/>
        <v>595.7</v>
      </c>
      <c r="BG304" s="2649">
        <f t="shared" si="223"/>
        <v>25.9</v>
      </c>
      <c r="BH304" s="1633"/>
      <c r="BI304" s="1633"/>
      <c r="BJ304" s="1633"/>
      <c r="BK304" s="1633"/>
      <c r="BL304" s="1633"/>
      <c r="BM304" s="1633"/>
      <c r="BN304" s="1633"/>
      <c r="BO304" s="1633"/>
      <c r="BP304" s="1633"/>
      <c r="BQ304" s="1633"/>
      <c r="BR304" s="1633"/>
      <c r="BS304" s="1633"/>
      <c r="BT304" s="1633"/>
      <c r="BU304" s="1633"/>
      <c r="BV304" s="1633"/>
      <c r="BW304" s="1633"/>
      <c r="BX304" s="1633"/>
      <c r="BY304" s="1633"/>
      <c r="BZ304" s="1633"/>
      <c r="CA304" s="1633"/>
      <c r="CB304" s="1633"/>
      <c r="CC304" s="1633"/>
      <c r="CD304" s="1633"/>
      <c r="CE304" s="1633"/>
      <c r="CF304" s="1633"/>
      <c r="CG304" s="1633"/>
      <c r="CH304" s="1633"/>
      <c r="CI304" s="1633"/>
      <c r="CJ304" s="1633"/>
      <c r="CK304" s="1633"/>
      <c r="CL304" s="1633"/>
      <c r="CM304" s="1633"/>
      <c r="CN304" s="1633"/>
      <c r="CO304" s="1633"/>
      <c r="CP304" s="1633"/>
      <c r="CQ304" s="1633"/>
      <c r="CR304" s="1633"/>
      <c r="CS304" s="1633"/>
      <c r="CT304" s="1633"/>
      <c r="CU304" s="1633"/>
      <c r="CV304" s="1633"/>
      <c r="CW304" s="1633"/>
      <c r="CX304" s="1633"/>
      <c r="CY304" s="1633"/>
      <c r="CZ304" s="1633"/>
      <c r="DA304" s="1633"/>
      <c r="DB304" s="1633"/>
      <c r="DC304" s="1633"/>
      <c r="DD304" s="1633"/>
      <c r="DE304" s="1633"/>
      <c r="DF304" s="1633"/>
      <c r="DG304" s="1633"/>
      <c r="DH304" s="1633"/>
      <c r="DI304" s="1633"/>
      <c r="DJ304" s="1633"/>
      <c r="DK304" s="1633"/>
      <c r="DL304" s="1633"/>
      <c r="DM304" s="1633"/>
      <c r="DN304" s="1633"/>
      <c r="DO304" s="1633"/>
      <c r="DP304" s="1633"/>
      <c r="DQ304" s="1633"/>
      <c r="DR304" s="1633"/>
      <c r="DS304" s="1633"/>
      <c r="DT304" s="1633"/>
      <c r="DU304" s="1633"/>
      <c r="DV304" s="1633"/>
      <c r="DW304" s="1633"/>
      <c r="DX304" s="1633"/>
      <c r="DY304" s="1633"/>
      <c r="DZ304" s="1633"/>
      <c r="EA304" s="1633"/>
      <c r="EB304" s="1633"/>
      <c r="EC304" s="1633"/>
      <c r="ED304" s="1633"/>
      <c r="EE304" s="1633"/>
      <c r="EF304" s="1633"/>
      <c r="EG304" s="1633"/>
      <c r="EH304" s="1633"/>
      <c r="EI304" s="1633"/>
      <c r="EJ304" s="1633"/>
      <c r="EK304" s="1633"/>
      <c r="EL304" s="1633"/>
      <c r="EM304" s="1633"/>
      <c r="EN304" s="1633"/>
      <c r="EO304" s="1633"/>
      <c r="EP304" s="1633"/>
      <c r="EQ304" s="1633"/>
      <c r="ER304" s="1633"/>
      <c r="ES304" s="1633"/>
      <c r="ET304" s="1633"/>
      <c r="EU304" s="1633"/>
      <c r="EV304" s="1633"/>
      <c r="EW304" s="1633"/>
      <c r="EX304" s="1633"/>
      <c r="EY304" s="1633"/>
      <c r="EZ304" s="1633"/>
      <c r="FA304" s="1633"/>
      <c r="FB304" s="1633"/>
      <c r="FC304" s="1633"/>
      <c r="FD304" s="1633"/>
      <c r="FE304" s="1633"/>
      <c r="FF304" s="1633"/>
      <c r="FG304" s="1633"/>
      <c r="FH304" s="1633"/>
      <c r="FI304" s="1633"/>
      <c r="FJ304" s="1633"/>
      <c r="FK304" s="1633"/>
      <c r="FL304" s="1633"/>
      <c r="FM304" s="1633"/>
      <c r="FN304" s="1633"/>
      <c r="FO304" s="1633"/>
      <c r="FP304" s="1633"/>
      <c r="FQ304" s="1633"/>
      <c r="FR304" s="1633"/>
      <c r="FS304" s="1633"/>
      <c r="FT304" s="1633"/>
      <c r="FU304" s="1633"/>
      <c r="FV304" s="1633"/>
      <c r="FW304" s="1633"/>
      <c r="FX304" s="1633"/>
      <c r="FY304" s="1633"/>
      <c r="FZ304" s="1633"/>
      <c r="GA304" s="1633"/>
      <c r="GB304" s="1633"/>
      <c r="GC304" s="1633"/>
      <c r="GD304" s="1633"/>
      <c r="GE304" s="1633"/>
      <c r="GF304" s="1633"/>
      <c r="GG304" s="1633"/>
      <c r="GH304" s="1633"/>
      <c r="GI304" s="1633"/>
      <c r="GJ304" s="1633"/>
      <c r="GK304" s="1633"/>
      <c r="GL304" s="1633"/>
      <c r="GM304" s="1633"/>
      <c r="GN304" s="1633"/>
      <c r="GO304" s="1633"/>
      <c r="GP304" s="1633"/>
      <c r="GQ304" s="1633"/>
      <c r="GR304" s="1633"/>
      <c r="GS304" s="1633"/>
      <c r="GT304" s="1633"/>
      <c r="GU304" s="1633"/>
      <c r="GV304" s="1633"/>
      <c r="GW304" s="1633"/>
      <c r="GX304" s="1633"/>
      <c r="GY304" s="1633"/>
      <c r="GZ304" s="1633"/>
      <c r="HA304" s="1633"/>
      <c r="HB304" s="1633"/>
      <c r="HC304" s="1633"/>
      <c r="HD304" s="1633"/>
      <c r="HE304" s="1633"/>
      <c r="HF304" s="1633"/>
      <c r="HG304" s="1633"/>
      <c r="HH304" s="1633"/>
      <c r="HI304" s="1633"/>
      <c r="HJ304" s="1633"/>
      <c r="HK304" s="1633"/>
      <c r="HL304" s="1633"/>
      <c r="HM304" s="1633"/>
      <c r="HN304" s="1633"/>
      <c r="HO304" s="1633"/>
      <c r="HP304" s="1633"/>
      <c r="HQ304" s="1633"/>
      <c r="HR304" s="1633"/>
      <c r="HS304" s="1633"/>
      <c r="HT304" s="1633"/>
      <c r="HU304" s="1633"/>
      <c r="HV304" s="1633"/>
      <c r="HW304" s="1633"/>
      <c r="HX304" s="1633"/>
      <c r="HY304" s="1633"/>
      <c r="HZ304" s="1633"/>
      <c r="IA304" s="1633"/>
      <c r="IB304" s="1633"/>
      <c r="IC304" s="1633"/>
      <c r="ID304" s="1633"/>
      <c r="IE304" s="1633"/>
      <c r="IF304" s="1633"/>
      <c r="IG304" s="1633"/>
      <c r="IH304" s="1633"/>
      <c r="II304" s="1633"/>
      <c r="IJ304" s="1633"/>
      <c r="IK304" s="1633"/>
      <c r="IL304" s="1633"/>
      <c r="IM304" s="1633"/>
      <c r="IN304" s="1633"/>
      <c r="IO304" s="1633"/>
      <c r="IP304" s="1633"/>
      <c r="IQ304" s="1633"/>
      <c r="IR304" s="1633"/>
      <c r="IS304" s="1633"/>
      <c r="IT304" s="1633"/>
      <c r="IU304" s="1633"/>
      <c r="IV304" s="1633"/>
      <c r="IW304" s="1633"/>
      <c r="IX304" s="1633"/>
      <c r="IY304" s="1633"/>
      <c r="IZ304" s="1633"/>
      <c r="JA304" s="1633"/>
      <c r="JB304" s="1633"/>
      <c r="JC304" s="1633"/>
      <c r="JD304" s="1633"/>
      <c r="JE304" s="1633"/>
      <c r="JF304" s="1633"/>
      <c r="JG304" s="1633"/>
      <c r="JH304" s="1633"/>
      <c r="JI304" s="1633"/>
      <c r="JJ304" s="1633"/>
      <c r="JK304" s="1633"/>
      <c r="JL304" s="1633"/>
      <c r="JM304" s="1633"/>
      <c r="JN304" s="1633"/>
      <c r="JO304" s="1633"/>
      <c r="JP304" s="1633"/>
      <c r="JQ304" s="1633"/>
      <c r="JR304" s="1633"/>
      <c r="JS304" s="1633"/>
      <c r="JT304" s="1633"/>
      <c r="JU304" s="1633"/>
      <c r="JV304" s="1633"/>
      <c r="JW304" s="1633"/>
      <c r="JX304" s="1633"/>
      <c r="JY304" s="1633"/>
      <c r="JZ304" s="1633"/>
      <c r="KA304" s="1633"/>
      <c r="KB304" s="1633"/>
      <c r="KC304" s="1633"/>
      <c r="KD304" s="1633"/>
      <c r="KE304" s="1633"/>
      <c r="KF304" s="1633"/>
      <c r="KG304" s="1633"/>
      <c r="KH304" s="1633"/>
      <c r="KI304" s="1633"/>
      <c r="KJ304" s="1633"/>
      <c r="KK304" s="1633"/>
      <c r="KL304" s="1633"/>
      <c r="KM304" s="1633"/>
      <c r="KN304" s="1633"/>
      <c r="KO304" s="1633"/>
      <c r="KP304" s="1633"/>
      <c r="KQ304" s="1633"/>
      <c r="KR304" s="1633"/>
      <c r="KS304" s="1633"/>
      <c r="KT304" s="1633"/>
      <c r="KU304" s="1633"/>
      <c r="KV304" s="1633"/>
      <c r="KW304" s="1633"/>
      <c r="KX304" s="1633"/>
      <c r="KY304" s="1633"/>
      <c r="KZ304" s="1633"/>
      <c r="LA304" s="1633"/>
      <c r="LB304" s="1633"/>
      <c r="LC304" s="1633"/>
      <c r="LD304" s="1633"/>
      <c r="LE304" s="1633"/>
      <c r="LF304" s="1633"/>
      <c r="LG304" s="1633"/>
      <c r="LH304" s="1633"/>
      <c r="LI304" s="1633"/>
      <c r="LJ304" s="1633"/>
      <c r="LK304" s="1633"/>
      <c r="LL304" s="1633"/>
      <c r="LM304" s="1633"/>
      <c r="LN304" s="1633"/>
      <c r="LO304" s="1642"/>
      <c r="LP304" s="1642"/>
      <c r="LQ304" s="1642"/>
      <c r="LR304" s="1642"/>
      <c r="LS304" s="1642"/>
      <c r="LT304" s="1642"/>
      <c r="LU304" s="1642"/>
      <c r="LV304" s="1643"/>
    </row>
    <row r="305" s="2140" customFormat="1" ht="47" customHeight="1" spans="1:334">
      <c r="A305" s="2417">
        <v>45863</v>
      </c>
      <c r="B305" s="1500" t="s">
        <v>671</v>
      </c>
      <c r="C305" s="1501" t="s">
        <v>342</v>
      </c>
      <c r="D305" s="1502">
        <v>4500175110</v>
      </c>
      <c r="E305" s="1503" t="s">
        <v>1327</v>
      </c>
      <c r="F305" s="1502" t="s">
        <v>2611</v>
      </c>
      <c r="G305" s="1505" t="s">
        <v>1928</v>
      </c>
      <c r="H305" s="1505" t="s">
        <v>1928</v>
      </c>
      <c r="I305" s="1532" t="s">
        <v>1929</v>
      </c>
      <c r="J305" s="1522">
        <v>576</v>
      </c>
      <c r="K305" s="1534">
        <v>24</v>
      </c>
      <c r="L305" s="1534">
        <v>96</v>
      </c>
      <c r="M305" s="2594">
        <f t="shared" si="177"/>
        <v>6</v>
      </c>
      <c r="N305" s="1536">
        <v>45939</v>
      </c>
      <c r="O305" s="1536">
        <f>N305-2</f>
        <v>45937</v>
      </c>
      <c r="P305" s="1537"/>
      <c r="Q305" s="1562" t="s">
        <v>78</v>
      </c>
      <c r="R305" s="2722">
        <v>576</v>
      </c>
      <c r="S305" s="2722">
        <f t="shared" si="221"/>
        <v>0</v>
      </c>
      <c r="T305" s="2722"/>
      <c r="U305" s="2722" t="s">
        <v>829</v>
      </c>
      <c r="V305" s="1532" t="s">
        <v>2612</v>
      </c>
      <c r="W305" s="1532" t="s">
        <v>111</v>
      </c>
      <c r="X305" s="1565">
        <v>45894</v>
      </c>
      <c r="Y305" s="1589" t="s">
        <v>88</v>
      </c>
      <c r="Z305" s="1589" t="s">
        <v>88</v>
      </c>
      <c r="AA305" s="1589"/>
      <c r="AB305" s="1589"/>
      <c r="AC305" s="2274" t="s">
        <v>2613</v>
      </c>
      <c r="AD305" s="1590" t="s">
        <v>299</v>
      </c>
      <c r="AE305" s="2277">
        <v>0.95</v>
      </c>
      <c r="AF305" s="2278">
        <f t="shared" si="224"/>
        <v>547.2</v>
      </c>
      <c r="AG305" s="1504"/>
      <c r="AH305" s="1609" t="s">
        <v>81</v>
      </c>
      <c r="AI305" s="2710"/>
      <c r="AJ305" s="2626">
        <v>10</v>
      </c>
      <c r="AK305" s="2627">
        <f t="shared" si="225"/>
        <v>576</v>
      </c>
      <c r="AL305" s="2627"/>
      <c r="AM305" s="2627"/>
      <c r="AN305" s="2627">
        <f t="shared" si="226"/>
        <v>24</v>
      </c>
      <c r="AO305" s="2627"/>
      <c r="AP305" s="2627"/>
      <c r="AQ305" s="2641"/>
      <c r="AR305" s="1610"/>
      <c r="AS305" s="1610" t="s">
        <v>63</v>
      </c>
      <c r="AT305" s="1610">
        <f t="shared" si="192"/>
        <v>576</v>
      </c>
      <c r="AU305" s="1610"/>
      <c r="AV305" s="2185">
        <f t="shared" si="227"/>
        <v>57.6</v>
      </c>
      <c r="AW305" s="1622">
        <f t="shared" si="228"/>
        <v>57.6</v>
      </c>
      <c r="AX305" s="1622">
        <f t="shared" si="229"/>
        <v>57.6</v>
      </c>
      <c r="AY305" s="1622">
        <f t="shared" si="230"/>
        <v>57.6</v>
      </c>
      <c r="AZ305" s="1622">
        <f t="shared" si="231"/>
        <v>57.6</v>
      </c>
      <c r="BA305" s="2288">
        <f t="shared" si="232"/>
        <v>57.6</v>
      </c>
      <c r="BB305" s="2288">
        <f t="shared" si="233"/>
        <v>57.6</v>
      </c>
      <c r="BC305" s="2288">
        <f t="shared" si="234"/>
        <v>57.6</v>
      </c>
      <c r="BD305" s="2288">
        <f t="shared" si="235"/>
        <v>57.6</v>
      </c>
      <c r="BE305" s="2288">
        <f t="shared" si="236"/>
        <v>57.6</v>
      </c>
      <c r="BF305" s="2185">
        <f t="shared" si="222"/>
        <v>55.2</v>
      </c>
      <c r="BG305" s="2297">
        <f t="shared" si="223"/>
        <v>2.4</v>
      </c>
      <c r="BH305" s="1633"/>
      <c r="BI305" s="1633"/>
      <c r="BJ305" s="1633"/>
      <c r="BK305" s="1633"/>
      <c r="BL305" s="1633"/>
      <c r="BM305" s="1633"/>
      <c r="BN305" s="1633"/>
      <c r="BO305" s="1633"/>
      <c r="BP305" s="1633"/>
      <c r="BQ305" s="1633"/>
      <c r="BR305" s="1633"/>
      <c r="BS305" s="1633"/>
      <c r="BT305" s="1633"/>
      <c r="BU305" s="1633"/>
      <c r="BV305" s="1633"/>
      <c r="BW305" s="1633"/>
      <c r="BX305" s="1633"/>
      <c r="BY305" s="1633"/>
      <c r="BZ305" s="1633"/>
      <c r="CA305" s="1633"/>
      <c r="CB305" s="1633"/>
      <c r="CC305" s="1633"/>
      <c r="CD305" s="1633"/>
      <c r="CE305" s="1633"/>
      <c r="CF305" s="1633"/>
      <c r="CG305" s="1633"/>
      <c r="CH305" s="1633"/>
      <c r="CI305" s="1633"/>
      <c r="CJ305" s="1633"/>
      <c r="CK305" s="1633"/>
      <c r="CL305" s="1633"/>
      <c r="CM305" s="1633"/>
      <c r="CN305" s="1633"/>
      <c r="CO305" s="1633"/>
      <c r="CP305" s="1633"/>
      <c r="CQ305" s="1633"/>
      <c r="CR305" s="1633"/>
      <c r="CS305" s="1633"/>
      <c r="CT305" s="1633"/>
      <c r="CU305" s="1633"/>
      <c r="CV305" s="1633"/>
      <c r="CW305" s="1633"/>
      <c r="CX305" s="1633"/>
      <c r="CY305" s="1633"/>
      <c r="CZ305" s="1633"/>
      <c r="DA305" s="1633"/>
      <c r="DB305" s="1633"/>
      <c r="DC305" s="1633"/>
      <c r="DD305" s="1633"/>
      <c r="DE305" s="1633"/>
      <c r="DF305" s="1633"/>
      <c r="DG305" s="1633"/>
      <c r="DH305" s="1633"/>
      <c r="DI305" s="1633"/>
      <c r="DJ305" s="1633"/>
      <c r="DK305" s="1633"/>
      <c r="DL305" s="1633"/>
      <c r="DM305" s="1633"/>
      <c r="DN305" s="1633"/>
      <c r="DO305" s="1633"/>
      <c r="DP305" s="1633"/>
      <c r="DQ305" s="1633"/>
      <c r="DR305" s="1633"/>
      <c r="DS305" s="1633"/>
      <c r="DT305" s="1633"/>
      <c r="DU305" s="1633"/>
      <c r="DV305" s="1633"/>
      <c r="DW305" s="1633"/>
      <c r="DX305" s="1633"/>
      <c r="DY305" s="1633"/>
      <c r="DZ305" s="1633"/>
      <c r="EA305" s="1633"/>
      <c r="EB305" s="1633"/>
      <c r="EC305" s="1633"/>
      <c r="ED305" s="1633"/>
      <c r="EE305" s="1633"/>
      <c r="EF305" s="1633"/>
      <c r="EG305" s="1633"/>
      <c r="EH305" s="1633"/>
      <c r="EI305" s="1633"/>
      <c r="EJ305" s="1633"/>
      <c r="EK305" s="1633"/>
      <c r="EL305" s="1633"/>
      <c r="EM305" s="1633"/>
      <c r="EN305" s="1633"/>
      <c r="EO305" s="1633"/>
      <c r="EP305" s="1633"/>
      <c r="EQ305" s="1633"/>
      <c r="ER305" s="1633"/>
      <c r="ES305" s="1633"/>
      <c r="ET305" s="1633"/>
      <c r="EU305" s="1633"/>
      <c r="EV305" s="1633"/>
      <c r="EW305" s="1633"/>
      <c r="EX305" s="1633"/>
      <c r="EY305" s="1633"/>
      <c r="EZ305" s="1633"/>
      <c r="FA305" s="1633"/>
      <c r="FB305" s="1633"/>
      <c r="FC305" s="1633"/>
      <c r="FD305" s="1633"/>
      <c r="FE305" s="1633"/>
      <c r="FF305" s="1633"/>
      <c r="FG305" s="1633"/>
      <c r="FH305" s="1633"/>
      <c r="FI305" s="1633"/>
      <c r="FJ305" s="1633"/>
      <c r="FK305" s="1633"/>
      <c r="FL305" s="1633"/>
      <c r="FM305" s="1633"/>
      <c r="FN305" s="1633"/>
      <c r="FO305" s="1633"/>
      <c r="FP305" s="1633"/>
      <c r="FQ305" s="1633"/>
      <c r="FR305" s="1633"/>
      <c r="FS305" s="1633"/>
      <c r="FT305" s="1633"/>
      <c r="FU305" s="1633"/>
      <c r="FV305" s="1633"/>
      <c r="FW305" s="1633"/>
      <c r="FX305" s="1633"/>
      <c r="FY305" s="1633"/>
      <c r="FZ305" s="1633"/>
      <c r="GA305" s="1633"/>
      <c r="GB305" s="1633"/>
      <c r="GC305" s="1633"/>
      <c r="GD305" s="1633"/>
      <c r="GE305" s="1633"/>
      <c r="GF305" s="1633"/>
      <c r="GG305" s="1633"/>
      <c r="GH305" s="1633"/>
      <c r="GI305" s="1633"/>
      <c r="GJ305" s="1633"/>
      <c r="GK305" s="1633"/>
      <c r="GL305" s="1633"/>
      <c r="GM305" s="1633"/>
      <c r="GN305" s="1633"/>
      <c r="GO305" s="1633"/>
      <c r="GP305" s="1633"/>
      <c r="GQ305" s="1633"/>
      <c r="GR305" s="1633"/>
      <c r="GS305" s="1633"/>
      <c r="GT305" s="1633"/>
      <c r="GU305" s="1633"/>
      <c r="GV305" s="1633"/>
      <c r="GW305" s="1633"/>
      <c r="GX305" s="1633"/>
      <c r="GY305" s="1633"/>
      <c r="GZ305" s="1633"/>
      <c r="HA305" s="1633"/>
      <c r="HB305" s="1633"/>
      <c r="HC305" s="1633"/>
      <c r="HD305" s="1633"/>
      <c r="HE305" s="1633"/>
      <c r="HF305" s="1633"/>
      <c r="HG305" s="1633"/>
      <c r="HH305" s="1633"/>
      <c r="HI305" s="1633"/>
      <c r="HJ305" s="1633"/>
      <c r="HK305" s="1633"/>
      <c r="HL305" s="1633"/>
      <c r="HM305" s="1633"/>
      <c r="HN305" s="1633"/>
      <c r="HO305" s="1633"/>
      <c r="HP305" s="1633"/>
      <c r="HQ305" s="1633"/>
      <c r="HR305" s="1633"/>
      <c r="HS305" s="1633"/>
      <c r="HT305" s="1633"/>
      <c r="HU305" s="1633"/>
      <c r="HV305" s="1633"/>
      <c r="HW305" s="1633"/>
      <c r="HX305" s="1633"/>
      <c r="HY305" s="1633"/>
      <c r="HZ305" s="1633"/>
      <c r="IA305" s="1633"/>
      <c r="IB305" s="1633"/>
      <c r="IC305" s="1633"/>
      <c r="ID305" s="1633"/>
      <c r="IE305" s="1633"/>
      <c r="IF305" s="1633"/>
      <c r="IG305" s="1633"/>
      <c r="IH305" s="1633"/>
      <c r="II305" s="1633"/>
      <c r="IJ305" s="1633"/>
      <c r="IK305" s="1633"/>
      <c r="IL305" s="1633"/>
      <c r="IM305" s="1633"/>
      <c r="IN305" s="1633"/>
      <c r="IO305" s="1633"/>
      <c r="IP305" s="1633"/>
      <c r="IQ305" s="1633"/>
      <c r="IR305" s="1633"/>
      <c r="IS305" s="1633"/>
      <c r="IT305" s="1633"/>
      <c r="IU305" s="1633"/>
      <c r="IV305" s="1633"/>
      <c r="IW305" s="1633"/>
      <c r="IX305" s="1633"/>
      <c r="IY305" s="1633"/>
      <c r="IZ305" s="1633"/>
      <c r="JA305" s="1633"/>
      <c r="JB305" s="1633"/>
      <c r="JC305" s="1633"/>
      <c r="JD305" s="1633"/>
      <c r="JE305" s="1633"/>
      <c r="JF305" s="1633"/>
      <c r="JG305" s="1633"/>
      <c r="JH305" s="1633"/>
      <c r="JI305" s="1633"/>
      <c r="JJ305" s="1633"/>
      <c r="JK305" s="1633"/>
      <c r="JL305" s="1633"/>
      <c r="JM305" s="1633"/>
      <c r="JN305" s="1633"/>
      <c r="JO305" s="1633"/>
      <c r="JP305" s="1633"/>
      <c r="JQ305" s="1633"/>
      <c r="JR305" s="1633"/>
      <c r="JS305" s="1633"/>
      <c r="JT305" s="1633"/>
      <c r="JU305" s="1633"/>
      <c r="JV305" s="1633"/>
      <c r="JW305" s="1633"/>
      <c r="JX305" s="1633"/>
      <c r="JY305" s="1633"/>
      <c r="JZ305" s="1633"/>
      <c r="KA305" s="1633"/>
      <c r="KB305" s="1633"/>
      <c r="KC305" s="1633"/>
      <c r="KD305" s="1633"/>
      <c r="KE305" s="1633"/>
      <c r="KF305" s="1633"/>
      <c r="KG305" s="1633"/>
      <c r="KH305" s="1633"/>
      <c r="KI305" s="1633"/>
      <c r="KJ305" s="1633"/>
      <c r="KK305" s="1633"/>
      <c r="KL305" s="1633"/>
      <c r="KM305" s="1633"/>
      <c r="KN305" s="1633"/>
      <c r="KO305" s="1633"/>
      <c r="KP305" s="1633"/>
      <c r="KQ305" s="1633"/>
      <c r="KR305" s="1633"/>
      <c r="KS305" s="1633"/>
      <c r="KT305" s="1633"/>
      <c r="KU305" s="1633"/>
      <c r="KV305" s="1633"/>
      <c r="KW305" s="1633"/>
      <c r="KX305" s="1633"/>
      <c r="KY305" s="1633"/>
      <c r="KZ305" s="1633"/>
      <c r="LA305" s="1633"/>
      <c r="LB305" s="1633"/>
      <c r="LC305" s="1633"/>
      <c r="LD305" s="1633"/>
      <c r="LE305" s="1633"/>
      <c r="LF305" s="1633"/>
      <c r="LG305" s="1633"/>
      <c r="LH305" s="1633"/>
      <c r="LI305" s="1633"/>
      <c r="LJ305" s="1633"/>
      <c r="LK305" s="1633"/>
      <c r="LL305" s="1633"/>
      <c r="LM305" s="1633"/>
      <c r="LN305" s="1633"/>
      <c r="LO305" s="1642"/>
      <c r="LP305" s="1642"/>
      <c r="LQ305" s="1642"/>
      <c r="LR305" s="1642"/>
      <c r="LS305" s="1642"/>
      <c r="LT305" s="1642"/>
      <c r="LU305" s="1642"/>
      <c r="LV305" s="2302"/>
    </row>
    <row r="306" s="2140" customFormat="1" ht="47" customHeight="1" spans="1:334">
      <c r="A306" s="2417">
        <v>45895</v>
      </c>
      <c r="B306" s="1500" t="s">
        <v>194</v>
      </c>
      <c r="C306" s="1501" t="s">
        <v>797</v>
      </c>
      <c r="D306" s="1502">
        <v>4500177824</v>
      </c>
      <c r="E306" s="1503"/>
      <c r="F306" s="1502" t="s">
        <v>2614</v>
      </c>
      <c r="G306" s="1505" t="s">
        <v>2285</v>
      </c>
      <c r="H306" s="1505" t="s">
        <v>2285</v>
      </c>
      <c r="I306" s="1532" t="s">
        <v>2615</v>
      </c>
      <c r="J306" s="1522">
        <v>2592</v>
      </c>
      <c r="K306" s="1534">
        <v>0</v>
      </c>
      <c r="L306" s="1534">
        <v>48</v>
      </c>
      <c r="M306" s="1535">
        <f t="shared" si="177"/>
        <v>54</v>
      </c>
      <c r="N306" s="2307">
        <v>45957</v>
      </c>
      <c r="O306" s="2307">
        <v>45955</v>
      </c>
      <c r="P306" s="1537"/>
      <c r="Q306" s="1570" t="s">
        <v>78</v>
      </c>
      <c r="R306" s="2722">
        <v>2592</v>
      </c>
      <c r="S306" s="2722">
        <f t="shared" si="221"/>
        <v>0</v>
      </c>
      <c r="T306" s="2722"/>
      <c r="U306" s="2722"/>
      <c r="V306" s="1532"/>
      <c r="W306" s="1532" t="s">
        <v>111</v>
      </c>
      <c r="X306" s="2746" t="s">
        <v>799</v>
      </c>
      <c r="Y306" s="1589" t="s">
        <v>88</v>
      </c>
      <c r="Z306" s="1589" t="s">
        <v>88</v>
      </c>
      <c r="AA306" s="1589" t="s">
        <v>2572</v>
      </c>
      <c r="AB306" s="1589"/>
      <c r="AC306" s="2752" t="s">
        <v>2573</v>
      </c>
      <c r="AD306" s="1590" t="s">
        <v>122</v>
      </c>
      <c r="AE306" s="2174">
        <v>1.0301</v>
      </c>
      <c r="AF306" s="2175">
        <f t="shared" si="224"/>
        <v>2670.0192</v>
      </c>
      <c r="AG306" s="1504"/>
      <c r="AH306" s="1609" t="s">
        <v>81</v>
      </c>
      <c r="AI306" s="2710"/>
      <c r="AJ306" s="2626">
        <v>1</v>
      </c>
      <c r="AK306" s="2627"/>
      <c r="AL306" s="2627">
        <f>J306</f>
        <v>2592</v>
      </c>
      <c r="AM306" s="2627"/>
      <c r="AN306" s="2627"/>
      <c r="AO306" s="2627"/>
      <c r="AP306" s="2627">
        <f>J306/12</f>
        <v>216</v>
      </c>
      <c r="AQ306" s="2641"/>
      <c r="AR306" s="1610"/>
      <c r="AS306" s="1610" t="s">
        <v>63</v>
      </c>
      <c r="AT306" s="1610">
        <f t="shared" si="192"/>
        <v>2592</v>
      </c>
      <c r="AU306" s="1610"/>
      <c r="AV306" s="2313">
        <f>J306</f>
        <v>2592</v>
      </c>
      <c r="AW306" s="1637"/>
      <c r="AX306" s="1637"/>
      <c r="AY306" s="1637"/>
      <c r="AZ306" s="1637"/>
      <c r="BA306" s="2647"/>
      <c r="BB306" s="2647"/>
      <c r="BC306" s="2647"/>
      <c r="BD306" s="2647"/>
      <c r="BE306" s="2647"/>
      <c r="BF306" s="2313">
        <f t="shared" si="222"/>
        <v>2484</v>
      </c>
      <c r="BG306" s="2649">
        <f t="shared" si="223"/>
        <v>108</v>
      </c>
      <c r="BH306" s="1633"/>
      <c r="BI306" s="1633"/>
      <c r="BJ306" s="1633"/>
      <c r="BK306" s="1633"/>
      <c r="BL306" s="1633"/>
      <c r="BM306" s="1633"/>
      <c r="BN306" s="1633"/>
      <c r="BO306" s="1633"/>
      <c r="BP306" s="1633"/>
      <c r="BQ306" s="1633"/>
      <c r="BR306" s="1633"/>
      <c r="BS306" s="1633"/>
      <c r="BT306" s="1633"/>
      <c r="BU306" s="1633"/>
      <c r="BV306" s="1633"/>
      <c r="BW306" s="1633"/>
      <c r="BX306" s="1633"/>
      <c r="BY306" s="1633"/>
      <c r="BZ306" s="1633"/>
      <c r="CA306" s="1633"/>
      <c r="CB306" s="1633"/>
      <c r="CC306" s="1633"/>
      <c r="CD306" s="1633"/>
      <c r="CE306" s="1633"/>
      <c r="CF306" s="1633"/>
      <c r="CG306" s="1633"/>
      <c r="CH306" s="1633"/>
      <c r="CI306" s="1633"/>
      <c r="CJ306" s="1633"/>
      <c r="CK306" s="1633"/>
      <c r="CL306" s="1633"/>
      <c r="CM306" s="1633"/>
      <c r="CN306" s="1633"/>
      <c r="CO306" s="1633"/>
      <c r="CP306" s="1633"/>
      <c r="CQ306" s="1633"/>
      <c r="CR306" s="1633"/>
      <c r="CS306" s="1633"/>
      <c r="CT306" s="1633"/>
      <c r="CU306" s="1633"/>
      <c r="CV306" s="1633"/>
      <c r="CW306" s="1633"/>
      <c r="CX306" s="1633"/>
      <c r="CY306" s="1633"/>
      <c r="CZ306" s="1633"/>
      <c r="DA306" s="1633"/>
      <c r="DB306" s="1633"/>
      <c r="DC306" s="1633"/>
      <c r="DD306" s="1633"/>
      <c r="DE306" s="1633"/>
      <c r="DF306" s="1633"/>
      <c r="DG306" s="1633"/>
      <c r="DH306" s="1633"/>
      <c r="DI306" s="1633"/>
      <c r="DJ306" s="1633"/>
      <c r="DK306" s="1633"/>
      <c r="DL306" s="1633"/>
      <c r="DM306" s="1633"/>
      <c r="DN306" s="1633"/>
      <c r="DO306" s="1633"/>
      <c r="DP306" s="1633"/>
      <c r="DQ306" s="1633"/>
      <c r="DR306" s="1633"/>
      <c r="DS306" s="1633"/>
      <c r="DT306" s="1633"/>
      <c r="DU306" s="1633"/>
      <c r="DV306" s="1633"/>
      <c r="DW306" s="1633"/>
      <c r="DX306" s="1633"/>
      <c r="DY306" s="1633"/>
      <c r="DZ306" s="1633"/>
      <c r="EA306" s="1633"/>
      <c r="EB306" s="1633"/>
      <c r="EC306" s="1633"/>
      <c r="ED306" s="1633"/>
      <c r="EE306" s="1633"/>
      <c r="EF306" s="1633"/>
      <c r="EG306" s="1633"/>
      <c r="EH306" s="1633"/>
      <c r="EI306" s="1633"/>
      <c r="EJ306" s="1633"/>
      <c r="EK306" s="1633"/>
      <c r="EL306" s="1633"/>
      <c r="EM306" s="1633"/>
      <c r="EN306" s="1633"/>
      <c r="EO306" s="1633"/>
      <c r="EP306" s="1633"/>
      <c r="EQ306" s="1633"/>
      <c r="ER306" s="1633"/>
      <c r="ES306" s="1633"/>
      <c r="ET306" s="1633"/>
      <c r="EU306" s="1633"/>
      <c r="EV306" s="1633"/>
      <c r="EW306" s="1633"/>
      <c r="EX306" s="1633"/>
      <c r="EY306" s="1633"/>
      <c r="EZ306" s="1633"/>
      <c r="FA306" s="1633"/>
      <c r="FB306" s="1633"/>
      <c r="FC306" s="1633"/>
      <c r="FD306" s="1633"/>
      <c r="FE306" s="1633"/>
      <c r="FF306" s="1633"/>
      <c r="FG306" s="1633"/>
      <c r="FH306" s="1633"/>
      <c r="FI306" s="1633"/>
      <c r="FJ306" s="1633"/>
      <c r="FK306" s="1633"/>
      <c r="FL306" s="1633"/>
      <c r="FM306" s="1633"/>
      <c r="FN306" s="1633"/>
      <c r="FO306" s="1633"/>
      <c r="FP306" s="1633"/>
      <c r="FQ306" s="1633"/>
      <c r="FR306" s="1633"/>
      <c r="FS306" s="1633"/>
      <c r="FT306" s="1633"/>
      <c r="FU306" s="1633"/>
      <c r="FV306" s="1633"/>
      <c r="FW306" s="1633"/>
      <c r="FX306" s="1633"/>
      <c r="FY306" s="1633"/>
      <c r="FZ306" s="1633"/>
      <c r="GA306" s="1633"/>
      <c r="GB306" s="1633"/>
      <c r="GC306" s="1633"/>
      <c r="GD306" s="1633"/>
      <c r="GE306" s="1633"/>
      <c r="GF306" s="1633"/>
      <c r="GG306" s="1633"/>
      <c r="GH306" s="1633"/>
      <c r="GI306" s="1633"/>
      <c r="GJ306" s="1633"/>
      <c r="GK306" s="1633"/>
      <c r="GL306" s="1633"/>
      <c r="GM306" s="1633"/>
      <c r="GN306" s="1633"/>
      <c r="GO306" s="1633"/>
      <c r="GP306" s="1633"/>
      <c r="GQ306" s="1633"/>
      <c r="GR306" s="1633"/>
      <c r="GS306" s="1633"/>
      <c r="GT306" s="1633"/>
      <c r="GU306" s="1633"/>
      <c r="GV306" s="1633"/>
      <c r="GW306" s="1633"/>
      <c r="GX306" s="1633"/>
      <c r="GY306" s="1633"/>
      <c r="GZ306" s="1633"/>
      <c r="HA306" s="1633"/>
      <c r="HB306" s="1633"/>
      <c r="HC306" s="1633"/>
      <c r="HD306" s="1633"/>
      <c r="HE306" s="1633"/>
      <c r="HF306" s="1633"/>
      <c r="HG306" s="1633"/>
      <c r="HH306" s="1633"/>
      <c r="HI306" s="1633"/>
      <c r="HJ306" s="1633"/>
      <c r="HK306" s="1633"/>
      <c r="HL306" s="1633"/>
      <c r="HM306" s="1633"/>
      <c r="HN306" s="1633"/>
      <c r="HO306" s="1633"/>
      <c r="HP306" s="1633"/>
      <c r="HQ306" s="1633"/>
      <c r="HR306" s="1633"/>
      <c r="HS306" s="1633"/>
      <c r="HT306" s="1633"/>
      <c r="HU306" s="1633"/>
      <c r="HV306" s="1633"/>
      <c r="HW306" s="1633"/>
      <c r="HX306" s="1633"/>
      <c r="HY306" s="1633"/>
      <c r="HZ306" s="1633"/>
      <c r="IA306" s="1633"/>
      <c r="IB306" s="1633"/>
      <c r="IC306" s="1633"/>
      <c r="ID306" s="1633"/>
      <c r="IE306" s="1633"/>
      <c r="IF306" s="1633"/>
      <c r="IG306" s="1633"/>
      <c r="IH306" s="1633"/>
      <c r="II306" s="1633"/>
      <c r="IJ306" s="1633"/>
      <c r="IK306" s="1633"/>
      <c r="IL306" s="1633"/>
      <c r="IM306" s="1633"/>
      <c r="IN306" s="1633"/>
      <c r="IO306" s="1633"/>
      <c r="IP306" s="1633"/>
      <c r="IQ306" s="1633"/>
      <c r="IR306" s="1633"/>
      <c r="IS306" s="1633"/>
      <c r="IT306" s="1633"/>
      <c r="IU306" s="1633"/>
      <c r="IV306" s="1633"/>
      <c r="IW306" s="1633"/>
      <c r="IX306" s="1633"/>
      <c r="IY306" s="1633"/>
      <c r="IZ306" s="1633"/>
      <c r="JA306" s="1633"/>
      <c r="JB306" s="1633"/>
      <c r="JC306" s="1633"/>
      <c r="JD306" s="1633"/>
      <c r="JE306" s="1633"/>
      <c r="JF306" s="1633"/>
      <c r="JG306" s="1633"/>
      <c r="JH306" s="1633"/>
      <c r="JI306" s="1633"/>
      <c r="JJ306" s="1633"/>
      <c r="JK306" s="1633"/>
      <c r="JL306" s="1633"/>
      <c r="JM306" s="1633"/>
      <c r="JN306" s="1633"/>
      <c r="JO306" s="1633"/>
      <c r="JP306" s="1633"/>
      <c r="JQ306" s="1633"/>
      <c r="JR306" s="1633"/>
      <c r="JS306" s="1633"/>
      <c r="JT306" s="1633"/>
      <c r="JU306" s="1633"/>
      <c r="JV306" s="1633"/>
      <c r="JW306" s="1633"/>
      <c r="JX306" s="1633"/>
      <c r="JY306" s="1633"/>
      <c r="JZ306" s="1633"/>
      <c r="KA306" s="1633"/>
      <c r="KB306" s="1633"/>
      <c r="KC306" s="1633"/>
      <c r="KD306" s="1633"/>
      <c r="KE306" s="1633"/>
      <c r="KF306" s="1633"/>
      <c r="KG306" s="1633"/>
      <c r="KH306" s="1633"/>
      <c r="KI306" s="1633"/>
      <c r="KJ306" s="1633"/>
      <c r="KK306" s="1633"/>
      <c r="KL306" s="1633"/>
      <c r="KM306" s="1633"/>
      <c r="KN306" s="1633"/>
      <c r="KO306" s="1633"/>
      <c r="KP306" s="1633"/>
      <c r="KQ306" s="1633"/>
      <c r="KR306" s="1633"/>
      <c r="KS306" s="1633"/>
      <c r="KT306" s="1633"/>
      <c r="KU306" s="1633"/>
      <c r="KV306" s="1633"/>
      <c r="KW306" s="1633"/>
      <c r="KX306" s="1633"/>
      <c r="KY306" s="1633"/>
      <c r="KZ306" s="1633"/>
      <c r="LA306" s="1633"/>
      <c r="LB306" s="1633"/>
      <c r="LC306" s="1633"/>
      <c r="LD306" s="1633"/>
      <c r="LE306" s="1633"/>
      <c r="LF306" s="1633"/>
      <c r="LG306" s="1633"/>
      <c r="LH306" s="1633"/>
      <c r="LI306" s="1633"/>
      <c r="LJ306" s="1633"/>
      <c r="LK306" s="1633"/>
      <c r="LL306" s="1633"/>
      <c r="LM306" s="1633"/>
      <c r="LN306" s="1633"/>
      <c r="LO306" s="1642"/>
      <c r="LP306" s="1642"/>
      <c r="LQ306" s="1642"/>
      <c r="LR306" s="1642"/>
      <c r="LS306" s="1642"/>
      <c r="LT306" s="1642"/>
      <c r="LU306" s="1642"/>
      <c r="LV306" s="2302"/>
    </row>
    <row r="307" s="2140" customFormat="1" ht="47" customHeight="1" spans="1:334">
      <c r="A307" s="2417">
        <v>45895</v>
      </c>
      <c r="B307" s="1500" t="s">
        <v>194</v>
      </c>
      <c r="C307" s="1501" t="s">
        <v>797</v>
      </c>
      <c r="D307" s="1502">
        <v>4500177824</v>
      </c>
      <c r="E307" s="1503"/>
      <c r="F307" s="1502" t="s">
        <v>2616</v>
      </c>
      <c r="G307" s="2419" t="s">
        <v>2617</v>
      </c>
      <c r="H307" s="1505" t="s">
        <v>2617</v>
      </c>
      <c r="I307" s="1532" t="s">
        <v>2618</v>
      </c>
      <c r="J307" s="1522">
        <v>1968</v>
      </c>
      <c r="K307" s="1534">
        <v>0</v>
      </c>
      <c r="L307" s="1534">
        <v>48</v>
      </c>
      <c r="M307" s="1535">
        <f t="shared" si="177"/>
        <v>41</v>
      </c>
      <c r="N307" s="2307">
        <v>45957</v>
      </c>
      <c r="O307" s="2307">
        <v>45955</v>
      </c>
      <c r="P307" s="1537"/>
      <c r="Q307" s="2169" t="s">
        <v>78</v>
      </c>
      <c r="R307" s="2722">
        <v>1968</v>
      </c>
      <c r="S307" s="2722">
        <f t="shared" si="221"/>
        <v>0</v>
      </c>
      <c r="T307" s="2722"/>
      <c r="U307" s="2722"/>
      <c r="V307" s="1532"/>
      <c r="W307" s="1532" t="s">
        <v>111</v>
      </c>
      <c r="X307" s="1565">
        <v>45904</v>
      </c>
      <c r="Y307" s="1589" t="s">
        <v>88</v>
      </c>
      <c r="Z307" s="1589" t="s">
        <v>88</v>
      </c>
      <c r="AA307" s="1589" t="s">
        <v>2572</v>
      </c>
      <c r="AB307" s="1589"/>
      <c r="AC307" s="2752" t="s">
        <v>2573</v>
      </c>
      <c r="AD307" s="1590" t="s">
        <v>122</v>
      </c>
      <c r="AE307" s="2174">
        <v>1.0147</v>
      </c>
      <c r="AF307" s="2175">
        <f t="shared" si="224"/>
        <v>1996.9296</v>
      </c>
      <c r="AG307" s="1504"/>
      <c r="AH307" s="1609" t="s">
        <v>81</v>
      </c>
      <c r="AI307" s="2710"/>
      <c r="AJ307" s="2626">
        <v>1</v>
      </c>
      <c r="AK307" s="2627"/>
      <c r="AL307" s="2627">
        <f>J307</f>
        <v>1968</v>
      </c>
      <c r="AM307" s="2627"/>
      <c r="AN307" s="2627"/>
      <c r="AO307" s="2627"/>
      <c r="AP307" s="2627">
        <f>J307/12</f>
        <v>164</v>
      </c>
      <c r="AQ307" s="2641"/>
      <c r="AR307" s="1610"/>
      <c r="AS307" s="1610" t="s">
        <v>63</v>
      </c>
      <c r="AT307" s="1610">
        <f t="shared" si="192"/>
        <v>1968</v>
      </c>
      <c r="AU307" s="1610"/>
      <c r="AV307" s="1620"/>
      <c r="AW307" s="1621"/>
      <c r="AX307" s="1621"/>
      <c r="AY307" s="1621"/>
      <c r="AZ307" s="1621"/>
      <c r="BA307" s="2731"/>
      <c r="BB307" s="2731"/>
      <c r="BC307" s="2731">
        <f>J307</f>
        <v>1968</v>
      </c>
      <c r="BD307" s="2731"/>
      <c r="BE307" s="2731"/>
      <c r="BF307" s="1620"/>
      <c r="BG307" s="2732"/>
      <c r="BH307" s="1633"/>
      <c r="BI307" s="1633"/>
      <c r="BJ307" s="1633"/>
      <c r="BK307" s="1633"/>
      <c r="BL307" s="1633"/>
      <c r="BM307" s="1633"/>
      <c r="BN307" s="1633"/>
      <c r="BO307" s="1633"/>
      <c r="BP307" s="1633"/>
      <c r="BQ307" s="1633"/>
      <c r="BR307" s="1633"/>
      <c r="BS307" s="1633"/>
      <c r="BT307" s="1633"/>
      <c r="BU307" s="1633"/>
      <c r="BV307" s="1633"/>
      <c r="BW307" s="1633"/>
      <c r="BX307" s="1633"/>
      <c r="BY307" s="1633"/>
      <c r="BZ307" s="1633"/>
      <c r="CA307" s="1633"/>
      <c r="CB307" s="1633"/>
      <c r="CC307" s="1633"/>
      <c r="CD307" s="1633"/>
      <c r="CE307" s="1633"/>
      <c r="CF307" s="1633"/>
      <c r="CG307" s="1633"/>
      <c r="CH307" s="1633"/>
      <c r="CI307" s="1633"/>
      <c r="CJ307" s="1633"/>
      <c r="CK307" s="1633"/>
      <c r="CL307" s="1633"/>
      <c r="CM307" s="1633"/>
      <c r="CN307" s="1633"/>
      <c r="CO307" s="1633"/>
      <c r="CP307" s="1633"/>
      <c r="CQ307" s="1633"/>
      <c r="CR307" s="1633"/>
      <c r="CS307" s="1633"/>
      <c r="CT307" s="1633"/>
      <c r="CU307" s="1633"/>
      <c r="CV307" s="1633"/>
      <c r="CW307" s="1633"/>
      <c r="CX307" s="1633"/>
      <c r="CY307" s="1633"/>
      <c r="CZ307" s="1633"/>
      <c r="DA307" s="1633"/>
      <c r="DB307" s="1633"/>
      <c r="DC307" s="1633"/>
      <c r="DD307" s="1633"/>
      <c r="DE307" s="1633"/>
      <c r="DF307" s="1633"/>
      <c r="DG307" s="1633"/>
      <c r="DH307" s="1633"/>
      <c r="DI307" s="1633"/>
      <c r="DJ307" s="1633"/>
      <c r="DK307" s="1633"/>
      <c r="DL307" s="1633"/>
      <c r="DM307" s="1633"/>
      <c r="DN307" s="1633"/>
      <c r="DO307" s="1633"/>
      <c r="DP307" s="1633"/>
      <c r="DQ307" s="1633"/>
      <c r="DR307" s="1633"/>
      <c r="DS307" s="1633"/>
      <c r="DT307" s="1633"/>
      <c r="DU307" s="1633"/>
      <c r="DV307" s="1633"/>
      <c r="DW307" s="1633"/>
      <c r="DX307" s="1633"/>
      <c r="DY307" s="1633"/>
      <c r="DZ307" s="1633"/>
      <c r="EA307" s="1633"/>
      <c r="EB307" s="1633"/>
      <c r="EC307" s="1633"/>
      <c r="ED307" s="1633"/>
      <c r="EE307" s="1633"/>
      <c r="EF307" s="1633"/>
      <c r="EG307" s="1633"/>
      <c r="EH307" s="1633"/>
      <c r="EI307" s="1633"/>
      <c r="EJ307" s="1633"/>
      <c r="EK307" s="1633"/>
      <c r="EL307" s="1633"/>
      <c r="EM307" s="1633"/>
      <c r="EN307" s="1633"/>
      <c r="EO307" s="1633"/>
      <c r="EP307" s="1633"/>
      <c r="EQ307" s="1633"/>
      <c r="ER307" s="1633"/>
      <c r="ES307" s="1633"/>
      <c r="ET307" s="1633"/>
      <c r="EU307" s="1633"/>
      <c r="EV307" s="1633"/>
      <c r="EW307" s="1633"/>
      <c r="EX307" s="1633"/>
      <c r="EY307" s="1633"/>
      <c r="EZ307" s="1633"/>
      <c r="FA307" s="1633"/>
      <c r="FB307" s="1633"/>
      <c r="FC307" s="1633"/>
      <c r="FD307" s="1633"/>
      <c r="FE307" s="1633"/>
      <c r="FF307" s="1633"/>
      <c r="FG307" s="1633"/>
      <c r="FH307" s="1633"/>
      <c r="FI307" s="1633"/>
      <c r="FJ307" s="1633"/>
      <c r="FK307" s="1633"/>
      <c r="FL307" s="1633"/>
      <c r="FM307" s="1633"/>
      <c r="FN307" s="1633"/>
      <c r="FO307" s="1633"/>
      <c r="FP307" s="1633"/>
      <c r="FQ307" s="1633"/>
      <c r="FR307" s="1633"/>
      <c r="FS307" s="1633"/>
      <c r="FT307" s="1633"/>
      <c r="FU307" s="1633"/>
      <c r="FV307" s="1633"/>
      <c r="FW307" s="1633"/>
      <c r="FX307" s="1633"/>
      <c r="FY307" s="1633"/>
      <c r="FZ307" s="1633"/>
      <c r="GA307" s="1633"/>
      <c r="GB307" s="1633"/>
      <c r="GC307" s="1633"/>
      <c r="GD307" s="1633"/>
      <c r="GE307" s="1633"/>
      <c r="GF307" s="1633"/>
      <c r="GG307" s="1633"/>
      <c r="GH307" s="1633"/>
      <c r="GI307" s="1633"/>
      <c r="GJ307" s="1633"/>
      <c r="GK307" s="1633"/>
      <c r="GL307" s="1633"/>
      <c r="GM307" s="1633"/>
      <c r="GN307" s="1633"/>
      <c r="GO307" s="1633"/>
      <c r="GP307" s="1633"/>
      <c r="GQ307" s="1633"/>
      <c r="GR307" s="1633"/>
      <c r="GS307" s="1633"/>
      <c r="GT307" s="1633"/>
      <c r="GU307" s="1633"/>
      <c r="GV307" s="1633"/>
      <c r="GW307" s="1633"/>
      <c r="GX307" s="1633"/>
      <c r="GY307" s="1633"/>
      <c r="GZ307" s="1633"/>
      <c r="HA307" s="1633"/>
      <c r="HB307" s="1633"/>
      <c r="HC307" s="1633"/>
      <c r="HD307" s="1633"/>
      <c r="HE307" s="1633"/>
      <c r="HF307" s="1633"/>
      <c r="HG307" s="1633"/>
      <c r="HH307" s="1633"/>
      <c r="HI307" s="1633"/>
      <c r="HJ307" s="1633"/>
      <c r="HK307" s="1633"/>
      <c r="HL307" s="1633"/>
      <c r="HM307" s="1633"/>
      <c r="HN307" s="1633"/>
      <c r="HO307" s="1633"/>
      <c r="HP307" s="1633"/>
      <c r="HQ307" s="1633"/>
      <c r="HR307" s="1633"/>
      <c r="HS307" s="1633"/>
      <c r="HT307" s="1633"/>
      <c r="HU307" s="1633"/>
      <c r="HV307" s="1633"/>
      <c r="HW307" s="1633"/>
      <c r="HX307" s="1633"/>
      <c r="HY307" s="1633"/>
      <c r="HZ307" s="1633"/>
      <c r="IA307" s="1633"/>
      <c r="IB307" s="1633"/>
      <c r="IC307" s="1633"/>
      <c r="ID307" s="1633"/>
      <c r="IE307" s="1633"/>
      <c r="IF307" s="1633"/>
      <c r="IG307" s="1633"/>
      <c r="IH307" s="1633"/>
      <c r="II307" s="1633"/>
      <c r="IJ307" s="1633"/>
      <c r="IK307" s="1633"/>
      <c r="IL307" s="1633"/>
      <c r="IM307" s="1633"/>
      <c r="IN307" s="1633"/>
      <c r="IO307" s="1633"/>
      <c r="IP307" s="1633"/>
      <c r="IQ307" s="1633"/>
      <c r="IR307" s="1633"/>
      <c r="IS307" s="1633"/>
      <c r="IT307" s="1633"/>
      <c r="IU307" s="1633"/>
      <c r="IV307" s="1633"/>
      <c r="IW307" s="1633"/>
      <c r="IX307" s="1633"/>
      <c r="IY307" s="1633"/>
      <c r="IZ307" s="1633"/>
      <c r="JA307" s="1633"/>
      <c r="JB307" s="1633"/>
      <c r="JC307" s="1633"/>
      <c r="JD307" s="1633"/>
      <c r="JE307" s="1633"/>
      <c r="JF307" s="1633"/>
      <c r="JG307" s="1633"/>
      <c r="JH307" s="1633"/>
      <c r="JI307" s="1633"/>
      <c r="JJ307" s="1633"/>
      <c r="JK307" s="1633"/>
      <c r="JL307" s="1633"/>
      <c r="JM307" s="1633"/>
      <c r="JN307" s="1633"/>
      <c r="JO307" s="1633"/>
      <c r="JP307" s="1633"/>
      <c r="JQ307" s="1633"/>
      <c r="JR307" s="1633"/>
      <c r="JS307" s="1633"/>
      <c r="JT307" s="1633"/>
      <c r="JU307" s="1633"/>
      <c r="JV307" s="1633"/>
      <c r="JW307" s="1633"/>
      <c r="JX307" s="1633"/>
      <c r="JY307" s="1633"/>
      <c r="JZ307" s="1633"/>
      <c r="KA307" s="1633"/>
      <c r="KB307" s="1633"/>
      <c r="KC307" s="1633"/>
      <c r="KD307" s="1633"/>
      <c r="KE307" s="1633"/>
      <c r="KF307" s="1633"/>
      <c r="KG307" s="1633"/>
      <c r="KH307" s="1633"/>
      <c r="KI307" s="1633"/>
      <c r="KJ307" s="1633"/>
      <c r="KK307" s="1633"/>
      <c r="KL307" s="1633"/>
      <c r="KM307" s="1633"/>
      <c r="KN307" s="1633"/>
      <c r="KO307" s="1633"/>
      <c r="KP307" s="1633"/>
      <c r="KQ307" s="1633"/>
      <c r="KR307" s="1633"/>
      <c r="KS307" s="1633"/>
      <c r="KT307" s="1633"/>
      <c r="KU307" s="1633"/>
      <c r="KV307" s="1633"/>
      <c r="KW307" s="1633"/>
      <c r="KX307" s="1633"/>
      <c r="KY307" s="1633"/>
      <c r="KZ307" s="1633"/>
      <c r="LA307" s="1633"/>
      <c r="LB307" s="1633"/>
      <c r="LC307" s="1633"/>
      <c r="LD307" s="1633"/>
      <c r="LE307" s="1633"/>
      <c r="LF307" s="1633"/>
      <c r="LG307" s="1633"/>
      <c r="LH307" s="1633"/>
      <c r="LI307" s="1633"/>
      <c r="LJ307" s="1633"/>
      <c r="LK307" s="1633"/>
      <c r="LL307" s="1633"/>
      <c r="LM307" s="1633"/>
      <c r="LN307" s="1633"/>
      <c r="LO307" s="1642"/>
      <c r="LP307" s="1642"/>
      <c r="LQ307" s="1642"/>
      <c r="LR307" s="1642"/>
      <c r="LS307" s="1642"/>
      <c r="LT307" s="1642"/>
      <c r="LU307" s="1642"/>
      <c r="LV307" s="2302"/>
    </row>
    <row r="308" s="2140" customFormat="1" ht="47" customHeight="1" spans="1:334">
      <c r="A308" s="2417">
        <v>45895</v>
      </c>
      <c r="B308" s="1500" t="s">
        <v>194</v>
      </c>
      <c r="C308" s="1501" t="s">
        <v>797</v>
      </c>
      <c r="D308" s="1502">
        <v>4500177824</v>
      </c>
      <c r="E308" s="1503"/>
      <c r="F308" s="1502" t="s">
        <v>2619</v>
      </c>
      <c r="G308" s="1505" t="s">
        <v>2278</v>
      </c>
      <c r="H308" s="1505" t="s">
        <v>2278</v>
      </c>
      <c r="I308" s="1532" t="s">
        <v>2620</v>
      </c>
      <c r="J308" s="1522">
        <v>5904</v>
      </c>
      <c r="K308" s="1534">
        <v>0</v>
      </c>
      <c r="L308" s="1534">
        <v>48</v>
      </c>
      <c r="M308" s="1535">
        <f t="shared" si="177"/>
        <v>123</v>
      </c>
      <c r="N308" s="2307">
        <v>45957</v>
      </c>
      <c r="O308" s="2307">
        <v>45955</v>
      </c>
      <c r="P308" s="1537"/>
      <c r="Q308" s="2169" t="s">
        <v>78</v>
      </c>
      <c r="R308" s="2722">
        <v>5904</v>
      </c>
      <c r="S308" s="2722">
        <f t="shared" si="221"/>
        <v>0</v>
      </c>
      <c r="T308" s="2722"/>
      <c r="U308" s="2722"/>
      <c r="V308" s="1532"/>
      <c r="W308" s="1532" t="s">
        <v>111</v>
      </c>
      <c r="X308" s="1565">
        <v>45904</v>
      </c>
      <c r="Y308" s="1589" t="s">
        <v>88</v>
      </c>
      <c r="Z308" s="1589" t="s">
        <v>88</v>
      </c>
      <c r="AA308" s="1589" t="s">
        <v>2572</v>
      </c>
      <c r="AB308" s="1589"/>
      <c r="AC308" s="2752" t="s">
        <v>2573</v>
      </c>
      <c r="AD308" s="1590" t="s">
        <v>122</v>
      </c>
      <c r="AE308" s="2174">
        <v>1.1146</v>
      </c>
      <c r="AF308" s="2175">
        <f t="shared" si="224"/>
        <v>6580.5984</v>
      </c>
      <c r="AG308" s="1504"/>
      <c r="AH308" s="1609" t="s">
        <v>81</v>
      </c>
      <c r="AI308" s="2710"/>
      <c r="AJ308" s="2626">
        <v>1</v>
      </c>
      <c r="AK308" s="2627"/>
      <c r="AL308" s="2627">
        <f>J308</f>
        <v>5904</v>
      </c>
      <c r="AM308" s="2627"/>
      <c r="AN308" s="2627"/>
      <c r="AO308" s="2627"/>
      <c r="AP308" s="2627">
        <f>J308/12</f>
        <v>492</v>
      </c>
      <c r="AQ308" s="2641"/>
      <c r="AR308" s="1610"/>
      <c r="AS308" s="1610" t="s">
        <v>63</v>
      </c>
      <c r="AT308" s="1610">
        <f t="shared" si="192"/>
        <v>5904</v>
      </c>
      <c r="AU308" s="1610"/>
      <c r="AV308" s="1620"/>
      <c r="AW308" s="1621"/>
      <c r="AX308" s="1637"/>
      <c r="AY308" s="1637"/>
      <c r="AZ308" s="1637">
        <f>J308</f>
        <v>5904</v>
      </c>
      <c r="BA308" s="2647"/>
      <c r="BB308" s="2647"/>
      <c r="BC308" s="2647"/>
      <c r="BD308" s="2647"/>
      <c r="BE308" s="2647"/>
      <c r="BF308" s="2313">
        <f t="shared" ref="BF308:BF313" si="237">J308*23/24/COUNT(AV308:BE308)</f>
        <v>5658</v>
      </c>
      <c r="BG308" s="2649">
        <f t="shared" ref="BG308:BG313" si="238">J308/24/COUNT(AV308:BE308)</f>
        <v>246</v>
      </c>
      <c r="BH308" s="1633"/>
      <c r="BI308" s="1633"/>
      <c r="BJ308" s="1633"/>
      <c r="BK308" s="1633"/>
      <c r="BL308" s="1633"/>
      <c r="BM308" s="1633"/>
      <c r="BN308" s="1633"/>
      <c r="BO308" s="1633"/>
      <c r="BP308" s="1633"/>
      <c r="BQ308" s="1633"/>
      <c r="BR308" s="1633"/>
      <c r="BS308" s="1633"/>
      <c r="BT308" s="1633"/>
      <c r="BU308" s="1633"/>
      <c r="BV308" s="1633"/>
      <c r="BW308" s="1633"/>
      <c r="BX308" s="1633"/>
      <c r="BY308" s="1633"/>
      <c r="BZ308" s="1633"/>
      <c r="CA308" s="1633"/>
      <c r="CB308" s="1633"/>
      <c r="CC308" s="1633"/>
      <c r="CD308" s="1633"/>
      <c r="CE308" s="1633"/>
      <c r="CF308" s="1633"/>
      <c r="CG308" s="1633"/>
      <c r="CH308" s="1633"/>
      <c r="CI308" s="1633"/>
      <c r="CJ308" s="1633"/>
      <c r="CK308" s="1633"/>
      <c r="CL308" s="1633"/>
      <c r="CM308" s="1633"/>
      <c r="CN308" s="1633"/>
      <c r="CO308" s="1633"/>
      <c r="CP308" s="1633"/>
      <c r="CQ308" s="1633"/>
      <c r="CR308" s="1633"/>
      <c r="CS308" s="1633"/>
      <c r="CT308" s="1633"/>
      <c r="CU308" s="1633"/>
      <c r="CV308" s="1633"/>
      <c r="CW308" s="1633"/>
      <c r="CX308" s="1633"/>
      <c r="CY308" s="1633"/>
      <c r="CZ308" s="1633"/>
      <c r="DA308" s="1633"/>
      <c r="DB308" s="1633"/>
      <c r="DC308" s="1633"/>
      <c r="DD308" s="1633"/>
      <c r="DE308" s="1633"/>
      <c r="DF308" s="1633"/>
      <c r="DG308" s="1633"/>
      <c r="DH308" s="1633"/>
      <c r="DI308" s="1633"/>
      <c r="DJ308" s="1633"/>
      <c r="DK308" s="1633"/>
      <c r="DL308" s="1633"/>
      <c r="DM308" s="1633"/>
      <c r="DN308" s="1633"/>
      <c r="DO308" s="1633"/>
      <c r="DP308" s="1633"/>
      <c r="DQ308" s="1633"/>
      <c r="DR308" s="1633"/>
      <c r="DS308" s="1633"/>
      <c r="DT308" s="1633"/>
      <c r="DU308" s="1633"/>
      <c r="DV308" s="1633"/>
      <c r="DW308" s="1633"/>
      <c r="DX308" s="1633"/>
      <c r="DY308" s="1633"/>
      <c r="DZ308" s="1633"/>
      <c r="EA308" s="1633"/>
      <c r="EB308" s="1633"/>
      <c r="EC308" s="1633"/>
      <c r="ED308" s="1633"/>
      <c r="EE308" s="1633"/>
      <c r="EF308" s="1633"/>
      <c r="EG308" s="1633"/>
      <c r="EH308" s="1633"/>
      <c r="EI308" s="1633"/>
      <c r="EJ308" s="1633"/>
      <c r="EK308" s="1633"/>
      <c r="EL308" s="1633"/>
      <c r="EM308" s="1633"/>
      <c r="EN308" s="1633"/>
      <c r="EO308" s="1633"/>
      <c r="EP308" s="1633"/>
      <c r="EQ308" s="1633"/>
      <c r="ER308" s="1633"/>
      <c r="ES308" s="1633"/>
      <c r="ET308" s="1633"/>
      <c r="EU308" s="1633"/>
      <c r="EV308" s="1633"/>
      <c r="EW308" s="1633"/>
      <c r="EX308" s="1633"/>
      <c r="EY308" s="1633"/>
      <c r="EZ308" s="1633"/>
      <c r="FA308" s="1633"/>
      <c r="FB308" s="1633"/>
      <c r="FC308" s="1633"/>
      <c r="FD308" s="1633"/>
      <c r="FE308" s="1633"/>
      <c r="FF308" s="1633"/>
      <c r="FG308" s="1633"/>
      <c r="FH308" s="1633"/>
      <c r="FI308" s="1633"/>
      <c r="FJ308" s="1633"/>
      <c r="FK308" s="1633"/>
      <c r="FL308" s="1633"/>
      <c r="FM308" s="1633"/>
      <c r="FN308" s="1633"/>
      <c r="FO308" s="1633"/>
      <c r="FP308" s="1633"/>
      <c r="FQ308" s="1633"/>
      <c r="FR308" s="1633"/>
      <c r="FS308" s="1633"/>
      <c r="FT308" s="1633"/>
      <c r="FU308" s="1633"/>
      <c r="FV308" s="1633"/>
      <c r="FW308" s="1633"/>
      <c r="FX308" s="1633"/>
      <c r="FY308" s="1633"/>
      <c r="FZ308" s="1633"/>
      <c r="GA308" s="1633"/>
      <c r="GB308" s="1633"/>
      <c r="GC308" s="1633"/>
      <c r="GD308" s="1633"/>
      <c r="GE308" s="1633"/>
      <c r="GF308" s="1633"/>
      <c r="GG308" s="1633"/>
      <c r="GH308" s="1633"/>
      <c r="GI308" s="1633"/>
      <c r="GJ308" s="1633"/>
      <c r="GK308" s="1633"/>
      <c r="GL308" s="1633"/>
      <c r="GM308" s="1633"/>
      <c r="GN308" s="1633"/>
      <c r="GO308" s="1633"/>
      <c r="GP308" s="1633"/>
      <c r="GQ308" s="1633"/>
      <c r="GR308" s="1633"/>
      <c r="GS308" s="1633"/>
      <c r="GT308" s="1633"/>
      <c r="GU308" s="1633"/>
      <c r="GV308" s="1633"/>
      <c r="GW308" s="1633"/>
      <c r="GX308" s="1633"/>
      <c r="GY308" s="1633"/>
      <c r="GZ308" s="1633"/>
      <c r="HA308" s="1633"/>
      <c r="HB308" s="1633"/>
      <c r="HC308" s="1633"/>
      <c r="HD308" s="1633"/>
      <c r="HE308" s="1633"/>
      <c r="HF308" s="1633"/>
      <c r="HG308" s="1633"/>
      <c r="HH308" s="1633"/>
      <c r="HI308" s="1633"/>
      <c r="HJ308" s="1633"/>
      <c r="HK308" s="1633"/>
      <c r="HL308" s="1633"/>
      <c r="HM308" s="1633"/>
      <c r="HN308" s="1633"/>
      <c r="HO308" s="1633"/>
      <c r="HP308" s="1633"/>
      <c r="HQ308" s="1633"/>
      <c r="HR308" s="1633"/>
      <c r="HS308" s="1633"/>
      <c r="HT308" s="1633"/>
      <c r="HU308" s="1633"/>
      <c r="HV308" s="1633"/>
      <c r="HW308" s="1633"/>
      <c r="HX308" s="1633"/>
      <c r="HY308" s="1633"/>
      <c r="HZ308" s="1633"/>
      <c r="IA308" s="1633"/>
      <c r="IB308" s="1633"/>
      <c r="IC308" s="1633"/>
      <c r="ID308" s="1633"/>
      <c r="IE308" s="1633"/>
      <c r="IF308" s="1633"/>
      <c r="IG308" s="1633"/>
      <c r="IH308" s="1633"/>
      <c r="II308" s="1633"/>
      <c r="IJ308" s="1633"/>
      <c r="IK308" s="1633"/>
      <c r="IL308" s="1633"/>
      <c r="IM308" s="1633"/>
      <c r="IN308" s="1633"/>
      <c r="IO308" s="1633"/>
      <c r="IP308" s="1633"/>
      <c r="IQ308" s="1633"/>
      <c r="IR308" s="1633"/>
      <c r="IS308" s="1633"/>
      <c r="IT308" s="1633"/>
      <c r="IU308" s="1633"/>
      <c r="IV308" s="1633"/>
      <c r="IW308" s="1633"/>
      <c r="IX308" s="1633"/>
      <c r="IY308" s="1633"/>
      <c r="IZ308" s="1633"/>
      <c r="JA308" s="1633"/>
      <c r="JB308" s="1633"/>
      <c r="JC308" s="1633"/>
      <c r="JD308" s="1633"/>
      <c r="JE308" s="1633"/>
      <c r="JF308" s="1633"/>
      <c r="JG308" s="1633"/>
      <c r="JH308" s="1633"/>
      <c r="JI308" s="1633"/>
      <c r="JJ308" s="1633"/>
      <c r="JK308" s="1633"/>
      <c r="JL308" s="1633"/>
      <c r="JM308" s="1633"/>
      <c r="JN308" s="1633"/>
      <c r="JO308" s="1633"/>
      <c r="JP308" s="1633"/>
      <c r="JQ308" s="1633"/>
      <c r="JR308" s="1633"/>
      <c r="JS308" s="1633"/>
      <c r="JT308" s="1633"/>
      <c r="JU308" s="1633"/>
      <c r="JV308" s="1633"/>
      <c r="JW308" s="1633"/>
      <c r="JX308" s="1633"/>
      <c r="JY308" s="1633"/>
      <c r="JZ308" s="1633"/>
      <c r="KA308" s="1633"/>
      <c r="KB308" s="1633"/>
      <c r="KC308" s="1633"/>
      <c r="KD308" s="1633"/>
      <c r="KE308" s="1633"/>
      <c r="KF308" s="1633"/>
      <c r="KG308" s="1633"/>
      <c r="KH308" s="1633"/>
      <c r="KI308" s="1633"/>
      <c r="KJ308" s="1633"/>
      <c r="KK308" s="1633"/>
      <c r="KL308" s="1633"/>
      <c r="KM308" s="1633"/>
      <c r="KN308" s="1633"/>
      <c r="KO308" s="1633"/>
      <c r="KP308" s="1633"/>
      <c r="KQ308" s="1633"/>
      <c r="KR308" s="1633"/>
      <c r="KS308" s="1633"/>
      <c r="KT308" s="1633"/>
      <c r="KU308" s="1633"/>
      <c r="KV308" s="1633"/>
      <c r="KW308" s="1633"/>
      <c r="KX308" s="1633"/>
      <c r="KY308" s="1633"/>
      <c r="KZ308" s="1633"/>
      <c r="LA308" s="1633"/>
      <c r="LB308" s="1633"/>
      <c r="LC308" s="1633"/>
      <c r="LD308" s="1633"/>
      <c r="LE308" s="1633"/>
      <c r="LF308" s="1633"/>
      <c r="LG308" s="1633"/>
      <c r="LH308" s="1633"/>
      <c r="LI308" s="1633"/>
      <c r="LJ308" s="1633"/>
      <c r="LK308" s="1633"/>
      <c r="LL308" s="1633"/>
      <c r="LM308" s="1633"/>
      <c r="LN308" s="1633"/>
      <c r="LO308" s="1642"/>
      <c r="LP308" s="1642"/>
      <c r="LQ308" s="1642"/>
      <c r="LR308" s="1642"/>
      <c r="LS308" s="1642"/>
      <c r="LT308" s="1642"/>
      <c r="LU308" s="1642"/>
      <c r="LV308" s="2302"/>
    </row>
    <row r="309" s="2140" customFormat="1" ht="47" customHeight="1" spans="1:334">
      <c r="A309" s="2417">
        <v>45891</v>
      </c>
      <c r="B309" s="1500" t="s">
        <v>2621</v>
      </c>
      <c r="C309" s="1501" t="s">
        <v>2622</v>
      </c>
      <c r="D309" s="1502">
        <v>4500177534</v>
      </c>
      <c r="E309" s="1503"/>
      <c r="F309" s="1502" t="s">
        <v>2623</v>
      </c>
      <c r="G309" s="1505" t="s">
        <v>1727</v>
      </c>
      <c r="H309" s="1505" t="s">
        <v>1727</v>
      </c>
      <c r="I309" s="1532" t="s">
        <v>1728</v>
      </c>
      <c r="J309" s="1522">
        <v>192</v>
      </c>
      <c r="K309" s="1534">
        <v>0</v>
      </c>
      <c r="L309" s="1534">
        <v>96</v>
      </c>
      <c r="M309" s="1535">
        <f t="shared" si="177"/>
        <v>2</v>
      </c>
      <c r="N309" s="1536">
        <v>45940</v>
      </c>
      <c r="O309" s="1536">
        <f>N309-2</f>
        <v>45938</v>
      </c>
      <c r="P309" s="1537" t="s">
        <v>78</v>
      </c>
      <c r="Q309" s="1554" t="s">
        <v>1428</v>
      </c>
      <c r="R309" s="2722">
        <v>192</v>
      </c>
      <c r="S309" s="2722">
        <f t="shared" si="221"/>
        <v>0</v>
      </c>
      <c r="T309" s="2722"/>
      <c r="U309" s="2722" t="s">
        <v>829</v>
      </c>
      <c r="V309" s="2308">
        <v>45942</v>
      </c>
      <c r="W309" s="1532"/>
      <c r="X309" s="1565" t="s">
        <v>1068</v>
      </c>
      <c r="Y309" s="1589"/>
      <c r="Z309" s="1589" t="s">
        <v>179</v>
      </c>
      <c r="AA309" s="1589"/>
      <c r="AB309" s="1589" t="s">
        <v>745</v>
      </c>
      <c r="AC309" s="2274" t="s">
        <v>2624</v>
      </c>
      <c r="AD309" s="1590" t="s">
        <v>1149</v>
      </c>
      <c r="AE309" s="2174">
        <v>0.9407</v>
      </c>
      <c r="AF309" s="2175">
        <f t="shared" si="224"/>
        <v>180.6144</v>
      </c>
      <c r="AG309" s="1504"/>
      <c r="AH309" s="1609" t="s">
        <v>81</v>
      </c>
      <c r="AI309" s="2710"/>
      <c r="AJ309" s="2626">
        <v>10</v>
      </c>
      <c r="AK309" s="2627">
        <f>J309</f>
        <v>192</v>
      </c>
      <c r="AL309" s="2627"/>
      <c r="AM309" s="2627"/>
      <c r="AN309" s="2627">
        <f>J309/24</f>
        <v>8</v>
      </c>
      <c r="AO309" s="2627"/>
      <c r="AP309" s="2627"/>
      <c r="AQ309" s="2641"/>
      <c r="AR309" s="1610"/>
      <c r="AS309" s="1610" t="s">
        <v>63</v>
      </c>
      <c r="AT309" s="1610">
        <f t="shared" si="192"/>
        <v>192</v>
      </c>
      <c r="AU309" s="1610"/>
      <c r="AV309" s="1620">
        <f>J309/10</f>
        <v>19.2</v>
      </c>
      <c r="AW309" s="1621">
        <f>J309/10</f>
        <v>19.2</v>
      </c>
      <c r="AX309" s="1621">
        <f>J309/10</f>
        <v>19.2</v>
      </c>
      <c r="AY309" s="1621">
        <f>J309/10</f>
        <v>19.2</v>
      </c>
      <c r="AZ309" s="1621">
        <f>J309/10</f>
        <v>19.2</v>
      </c>
      <c r="BA309" s="2731">
        <f>J309/10</f>
        <v>19.2</v>
      </c>
      <c r="BB309" s="2731">
        <f>J309/10</f>
        <v>19.2</v>
      </c>
      <c r="BC309" s="2731">
        <f>J309/10</f>
        <v>19.2</v>
      </c>
      <c r="BD309" s="2731">
        <f>J309/10</f>
        <v>19.2</v>
      </c>
      <c r="BE309" s="2731">
        <f>J309/10</f>
        <v>19.2</v>
      </c>
      <c r="BF309" s="1620">
        <f t="shared" si="237"/>
        <v>18.4</v>
      </c>
      <c r="BG309" s="2732">
        <f t="shared" si="238"/>
        <v>0.8</v>
      </c>
      <c r="BH309" s="1633"/>
      <c r="BI309" s="1633"/>
      <c r="BJ309" s="1633"/>
      <c r="BK309" s="1633"/>
      <c r="BL309" s="1633"/>
      <c r="BM309" s="1633"/>
      <c r="BN309" s="1633"/>
      <c r="BO309" s="1633"/>
      <c r="BP309" s="1633"/>
      <c r="BQ309" s="1633"/>
      <c r="BR309" s="1633"/>
      <c r="BS309" s="1633"/>
      <c r="BT309" s="1633"/>
      <c r="BU309" s="1633"/>
      <c r="BV309" s="1633"/>
      <c r="BW309" s="1633"/>
      <c r="BX309" s="1633"/>
      <c r="BY309" s="1633"/>
      <c r="BZ309" s="1633"/>
      <c r="CA309" s="1633"/>
      <c r="CB309" s="1633"/>
      <c r="CC309" s="1633"/>
      <c r="CD309" s="1633"/>
      <c r="CE309" s="1633"/>
      <c r="CF309" s="1633"/>
      <c r="CG309" s="1633"/>
      <c r="CH309" s="1633"/>
      <c r="CI309" s="1633"/>
      <c r="CJ309" s="1633"/>
      <c r="CK309" s="1633"/>
      <c r="CL309" s="1633"/>
      <c r="CM309" s="1633"/>
      <c r="CN309" s="1633"/>
      <c r="CO309" s="1633"/>
      <c r="CP309" s="1633"/>
      <c r="CQ309" s="1633"/>
      <c r="CR309" s="1633"/>
      <c r="CS309" s="1633"/>
      <c r="CT309" s="1633"/>
      <c r="CU309" s="1633"/>
      <c r="CV309" s="1633"/>
      <c r="CW309" s="1633"/>
      <c r="CX309" s="1633"/>
      <c r="CY309" s="1633"/>
      <c r="CZ309" s="1633"/>
      <c r="DA309" s="1633"/>
      <c r="DB309" s="1633"/>
      <c r="DC309" s="1633"/>
      <c r="DD309" s="1633"/>
      <c r="DE309" s="1633"/>
      <c r="DF309" s="1633"/>
      <c r="DG309" s="1633"/>
      <c r="DH309" s="1633"/>
      <c r="DI309" s="1633"/>
      <c r="DJ309" s="1633"/>
      <c r="DK309" s="1633"/>
      <c r="DL309" s="1633"/>
      <c r="DM309" s="1633"/>
      <c r="DN309" s="1633"/>
      <c r="DO309" s="1633"/>
      <c r="DP309" s="1633"/>
      <c r="DQ309" s="1633"/>
      <c r="DR309" s="1633"/>
      <c r="DS309" s="1633"/>
      <c r="DT309" s="1633"/>
      <c r="DU309" s="1633"/>
      <c r="DV309" s="1633"/>
      <c r="DW309" s="1633"/>
      <c r="DX309" s="1633"/>
      <c r="DY309" s="1633"/>
      <c r="DZ309" s="1633"/>
      <c r="EA309" s="1633"/>
      <c r="EB309" s="1633"/>
      <c r="EC309" s="1633"/>
      <c r="ED309" s="1633"/>
      <c r="EE309" s="1633"/>
      <c r="EF309" s="1633"/>
      <c r="EG309" s="1633"/>
      <c r="EH309" s="1633"/>
      <c r="EI309" s="1633"/>
      <c r="EJ309" s="1633"/>
      <c r="EK309" s="1633"/>
      <c r="EL309" s="1633"/>
      <c r="EM309" s="1633"/>
      <c r="EN309" s="1633"/>
      <c r="EO309" s="1633"/>
      <c r="EP309" s="1633"/>
      <c r="EQ309" s="1633"/>
      <c r="ER309" s="1633"/>
      <c r="ES309" s="1633"/>
      <c r="ET309" s="1633"/>
      <c r="EU309" s="1633"/>
      <c r="EV309" s="1633"/>
      <c r="EW309" s="1633"/>
      <c r="EX309" s="1633"/>
      <c r="EY309" s="1633"/>
      <c r="EZ309" s="1633"/>
      <c r="FA309" s="1633"/>
      <c r="FB309" s="1633"/>
      <c r="FC309" s="1633"/>
      <c r="FD309" s="1633"/>
      <c r="FE309" s="1633"/>
      <c r="FF309" s="1633"/>
      <c r="FG309" s="1633"/>
      <c r="FH309" s="1633"/>
      <c r="FI309" s="1633"/>
      <c r="FJ309" s="1633"/>
      <c r="FK309" s="1633"/>
      <c r="FL309" s="1633"/>
      <c r="FM309" s="1633"/>
      <c r="FN309" s="1633"/>
      <c r="FO309" s="1633"/>
      <c r="FP309" s="1633"/>
      <c r="FQ309" s="1633"/>
      <c r="FR309" s="1633"/>
      <c r="FS309" s="1633"/>
      <c r="FT309" s="1633"/>
      <c r="FU309" s="1633"/>
      <c r="FV309" s="1633"/>
      <c r="FW309" s="1633"/>
      <c r="FX309" s="1633"/>
      <c r="FY309" s="1633"/>
      <c r="FZ309" s="1633"/>
      <c r="GA309" s="1633"/>
      <c r="GB309" s="1633"/>
      <c r="GC309" s="1633"/>
      <c r="GD309" s="1633"/>
      <c r="GE309" s="1633"/>
      <c r="GF309" s="1633"/>
      <c r="GG309" s="1633"/>
      <c r="GH309" s="1633"/>
      <c r="GI309" s="1633"/>
      <c r="GJ309" s="1633"/>
      <c r="GK309" s="1633"/>
      <c r="GL309" s="1633"/>
      <c r="GM309" s="1633"/>
      <c r="GN309" s="1633"/>
      <c r="GO309" s="1633"/>
      <c r="GP309" s="1633"/>
      <c r="GQ309" s="1633"/>
      <c r="GR309" s="1633"/>
      <c r="GS309" s="1633"/>
      <c r="GT309" s="1633"/>
      <c r="GU309" s="1633"/>
      <c r="GV309" s="1633"/>
      <c r="GW309" s="1633"/>
      <c r="GX309" s="1633"/>
      <c r="GY309" s="1633"/>
      <c r="GZ309" s="1633"/>
      <c r="HA309" s="1633"/>
      <c r="HB309" s="1633"/>
      <c r="HC309" s="1633"/>
      <c r="HD309" s="1633"/>
      <c r="HE309" s="1633"/>
      <c r="HF309" s="1633"/>
      <c r="HG309" s="1633"/>
      <c r="HH309" s="1633"/>
      <c r="HI309" s="1633"/>
      <c r="HJ309" s="1633"/>
      <c r="HK309" s="1633"/>
      <c r="HL309" s="1633"/>
      <c r="HM309" s="1633"/>
      <c r="HN309" s="1633"/>
      <c r="HO309" s="1633"/>
      <c r="HP309" s="1633"/>
      <c r="HQ309" s="1633"/>
      <c r="HR309" s="1633"/>
      <c r="HS309" s="1633"/>
      <c r="HT309" s="1633"/>
      <c r="HU309" s="1633"/>
      <c r="HV309" s="1633"/>
      <c r="HW309" s="1633"/>
      <c r="HX309" s="1633"/>
      <c r="HY309" s="1633"/>
      <c r="HZ309" s="1633"/>
      <c r="IA309" s="1633"/>
      <c r="IB309" s="1633"/>
      <c r="IC309" s="1633"/>
      <c r="ID309" s="1633"/>
      <c r="IE309" s="1633"/>
      <c r="IF309" s="1633"/>
      <c r="IG309" s="1633"/>
      <c r="IH309" s="1633"/>
      <c r="II309" s="1633"/>
      <c r="IJ309" s="1633"/>
      <c r="IK309" s="1633"/>
      <c r="IL309" s="1633"/>
      <c r="IM309" s="1633"/>
      <c r="IN309" s="1633"/>
      <c r="IO309" s="1633"/>
      <c r="IP309" s="1633"/>
      <c r="IQ309" s="1633"/>
      <c r="IR309" s="1633"/>
      <c r="IS309" s="1633"/>
      <c r="IT309" s="1633"/>
      <c r="IU309" s="1633"/>
      <c r="IV309" s="1633"/>
      <c r="IW309" s="1633"/>
      <c r="IX309" s="1633"/>
      <c r="IY309" s="1633"/>
      <c r="IZ309" s="1633"/>
      <c r="JA309" s="1633"/>
      <c r="JB309" s="1633"/>
      <c r="JC309" s="1633"/>
      <c r="JD309" s="1633"/>
      <c r="JE309" s="1633"/>
      <c r="JF309" s="1633"/>
      <c r="JG309" s="1633"/>
      <c r="JH309" s="1633"/>
      <c r="JI309" s="1633"/>
      <c r="JJ309" s="1633"/>
      <c r="JK309" s="1633"/>
      <c r="JL309" s="1633"/>
      <c r="JM309" s="1633"/>
      <c r="JN309" s="1633"/>
      <c r="JO309" s="1633"/>
      <c r="JP309" s="1633"/>
      <c r="JQ309" s="1633"/>
      <c r="JR309" s="1633"/>
      <c r="JS309" s="1633"/>
      <c r="JT309" s="1633"/>
      <c r="JU309" s="1633"/>
      <c r="JV309" s="1633"/>
      <c r="JW309" s="1633"/>
      <c r="JX309" s="1633"/>
      <c r="JY309" s="1633"/>
      <c r="JZ309" s="1633"/>
      <c r="KA309" s="1633"/>
      <c r="KB309" s="1633"/>
      <c r="KC309" s="1633"/>
      <c r="KD309" s="1633"/>
      <c r="KE309" s="1633"/>
      <c r="KF309" s="1633"/>
      <c r="KG309" s="1633"/>
      <c r="KH309" s="1633"/>
      <c r="KI309" s="1633"/>
      <c r="KJ309" s="1633"/>
      <c r="KK309" s="1633"/>
      <c r="KL309" s="1633"/>
      <c r="KM309" s="1633"/>
      <c r="KN309" s="1633"/>
      <c r="KO309" s="1633"/>
      <c r="KP309" s="1633"/>
      <c r="KQ309" s="1633"/>
      <c r="KR309" s="1633"/>
      <c r="KS309" s="1633"/>
      <c r="KT309" s="1633"/>
      <c r="KU309" s="1633"/>
      <c r="KV309" s="1633"/>
      <c r="KW309" s="1633"/>
      <c r="KX309" s="1633"/>
      <c r="KY309" s="1633"/>
      <c r="KZ309" s="1633"/>
      <c r="LA309" s="1633"/>
      <c r="LB309" s="1633"/>
      <c r="LC309" s="1633"/>
      <c r="LD309" s="1633"/>
      <c r="LE309" s="1633"/>
      <c r="LF309" s="1633"/>
      <c r="LG309" s="1633"/>
      <c r="LH309" s="1633"/>
      <c r="LI309" s="1633"/>
      <c r="LJ309" s="1633"/>
      <c r="LK309" s="1633"/>
      <c r="LL309" s="1633"/>
      <c r="LM309" s="1633"/>
      <c r="LN309" s="1633"/>
      <c r="LO309" s="1642"/>
      <c r="LP309" s="1642"/>
      <c r="LQ309" s="1642"/>
      <c r="LR309" s="1642"/>
      <c r="LS309" s="1642"/>
      <c r="LT309" s="1642"/>
      <c r="LU309" s="1642"/>
      <c r="LV309" s="2302"/>
    </row>
    <row r="310" s="2140" customFormat="1" ht="47" customHeight="1" spans="1:334">
      <c r="A310" s="2417">
        <v>45901</v>
      </c>
      <c r="B310" s="1500" t="s">
        <v>713</v>
      </c>
      <c r="C310" s="1501" t="s">
        <v>115</v>
      </c>
      <c r="D310" s="1502">
        <v>4500178374</v>
      </c>
      <c r="E310" s="1503"/>
      <c r="F310" s="1502" t="s">
        <v>2625</v>
      </c>
      <c r="G310" s="1505" t="s">
        <v>2309</v>
      </c>
      <c r="H310" s="1505" t="s">
        <v>1793</v>
      </c>
      <c r="I310" s="1532" t="s">
        <v>1794</v>
      </c>
      <c r="J310" s="1522">
        <v>2400</v>
      </c>
      <c r="K310" s="1534">
        <v>0</v>
      </c>
      <c r="L310" s="1534">
        <v>96</v>
      </c>
      <c r="M310" s="1534">
        <f t="shared" si="177"/>
        <v>25</v>
      </c>
      <c r="N310" s="1536">
        <v>45947</v>
      </c>
      <c r="O310" s="1536">
        <v>45945</v>
      </c>
      <c r="P310" s="1537" t="s">
        <v>1421</v>
      </c>
      <c r="Q310" s="1562" t="s">
        <v>78</v>
      </c>
      <c r="R310" s="2722">
        <v>2400</v>
      </c>
      <c r="S310" s="2722">
        <f t="shared" si="221"/>
        <v>0</v>
      </c>
      <c r="T310" s="2722"/>
      <c r="U310" s="2722" t="s">
        <v>829</v>
      </c>
      <c r="V310" s="1532" t="s">
        <v>2626</v>
      </c>
      <c r="W310" s="1532" t="s">
        <v>111</v>
      </c>
      <c r="X310" s="1565">
        <v>45904</v>
      </c>
      <c r="Y310" s="1589" t="s">
        <v>88</v>
      </c>
      <c r="Z310" s="1589" t="s">
        <v>88</v>
      </c>
      <c r="AA310" s="1589" t="s">
        <v>2627</v>
      </c>
      <c r="AB310" s="1589" t="s">
        <v>1423</v>
      </c>
      <c r="AC310" s="2274" t="s">
        <v>2628</v>
      </c>
      <c r="AD310" s="1590" t="s">
        <v>172</v>
      </c>
      <c r="AE310" s="2277">
        <v>1.0552</v>
      </c>
      <c r="AF310" s="2278">
        <f>J310*AE310</f>
        <v>2532.48</v>
      </c>
      <c r="AG310" s="1504"/>
      <c r="AH310" s="1609" t="s">
        <v>81</v>
      </c>
      <c r="AI310" s="1609"/>
      <c r="AJ310" s="2627">
        <v>1</v>
      </c>
      <c r="AK310" s="2763"/>
      <c r="AL310" s="2627">
        <f>J310</f>
        <v>2400</v>
      </c>
      <c r="AM310" s="2763"/>
      <c r="AN310" s="2627">
        <f>J310/24</f>
        <v>100</v>
      </c>
      <c r="AO310" s="2627"/>
      <c r="AP310" s="2627"/>
      <c r="AQ310" s="1610"/>
      <c r="AR310" s="1610"/>
      <c r="AS310" s="1610" t="s">
        <v>1519</v>
      </c>
      <c r="AT310" s="1610"/>
      <c r="AU310" s="1610">
        <f>J310</f>
        <v>2400</v>
      </c>
      <c r="AV310" s="1622"/>
      <c r="AW310" s="1622"/>
      <c r="AX310" s="1622"/>
      <c r="AY310" s="1622"/>
      <c r="AZ310" s="1622">
        <f>J310</f>
        <v>2400</v>
      </c>
      <c r="BA310" s="1622"/>
      <c r="BB310" s="1622"/>
      <c r="BC310" s="1622"/>
      <c r="BD310" s="1622"/>
      <c r="BE310" s="1622"/>
      <c r="BF310" s="1622">
        <f t="shared" si="237"/>
        <v>2300</v>
      </c>
      <c r="BG310" s="2648">
        <f t="shared" si="238"/>
        <v>100</v>
      </c>
      <c r="BH310" s="1633"/>
      <c r="BI310" s="1633"/>
      <c r="BJ310" s="1633"/>
      <c r="BK310" s="1633"/>
      <c r="BL310" s="1633"/>
      <c r="BM310" s="1633"/>
      <c r="BN310" s="1633"/>
      <c r="BO310" s="1633"/>
      <c r="BP310" s="1633"/>
      <c r="BQ310" s="1633"/>
      <c r="BR310" s="1633"/>
      <c r="BS310" s="1633"/>
      <c r="BT310" s="1633"/>
      <c r="BU310" s="1633"/>
      <c r="BV310" s="1633"/>
      <c r="BW310" s="1633"/>
      <c r="BX310" s="1633"/>
      <c r="BY310" s="1633"/>
      <c r="BZ310" s="1633"/>
      <c r="CA310" s="1633"/>
      <c r="CB310" s="1633"/>
      <c r="CC310" s="1633"/>
      <c r="CD310" s="1633"/>
      <c r="CE310" s="1633"/>
      <c r="CF310" s="1633"/>
      <c r="CG310" s="1633"/>
      <c r="CH310" s="1633"/>
      <c r="CI310" s="1633"/>
      <c r="CJ310" s="1633"/>
      <c r="CK310" s="1633"/>
      <c r="CL310" s="1633"/>
      <c r="CM310" s="1633"/>
      <c r="CN310" s="1633"/>
      <c r="CO310" s="1633"/>
      <c r="CP310" s="1633"/>
      <c r="CQ310" s="1633"/>
      <c r="CR310" s="1633"/>
      <c r="CS310" s="1633"/>
      <c r="CT310" s="1633"/>
      <c r="CU310" s="1633"/>
      <c r="CV310" s="1633"/>
      <c r="CW310" s="1633"/>
      <c r="CX310" s="1633"/>
      <c r="CY310" s="1633"/>
      <c r="CZ310" s="1633"/>
      <c r="DA310" s="1633"/>
      <c r="DB310" s="1633"/>
      <c r="DC310" s="1633"/>
      <c r="DD310" s="1633"/>
      <c r="DE310" s="1633"/>
      <c r="DF310" s="1633"/>
      <c r="DG310" s="1633"/>
      <c r="DH310" s="1633"/>
      <c r="DI310" s="1633"/>
      <c r="DJ310" s="1633"/>
      <c r="DK310" s="1633"/>
      <c r="DL310" s="1633"/>
      <c r="DM310" s="1633"/>
      <c r="DN310" s="1633"/>
      <c r="DO310" s="1633"/>
      <c r="DP310" s="1633"/>
      <c r="DQ310" s="1633"/>
      <c r="DR310" s="1633"/>
      <c r="DS310" s="1633"/>
      <c r="DT310" s="1633"/>
      <c r="DU310" s="1633"/>
      <c r="DV310" s="1633"/>
      <c r="DW310" s="1633"/>
      <c r="DX310" s="1633"/>
      <c r="DY310" s="1633"/>
      <c r="DZ310" s="1633"/>
      <c r="EA310" s="1633"/>
      <c r="EB310" s="1633"/>
      <c r="EC310" s="1633"/>
      <c r="ED310" s="1633"/>
      <c r="EE310" s="1633"/>
      <c r="EF310" s="1633"/>
      <c r="EG310" s="1633"/>
      <c r="EH310" s="1633"/>
      <c r="EI310" s="1633"/>
      <c r="EJ310" s="1633"/>
      <c r="EK310" s="1633"/>
      <c r="EL310" s="1633"/>
      <c r="EM310" s="1633"/>
      <c r="EN310" s="1633"/>
      <c r="EO310" s="1633"/>
      <c r="EP310" s="1633"/>
      <c r="EQ310" s="1633"/>
      <c r="ER310" s="1633"/>
      <c r="ES310" s="1633"/>
      <c r="ET310" s="1633"/>
      <c r="EU310" s="1633"/>
      <c r="EV310" s="1633"/>
      <c r="EW310" s="1633"/>
      <c r="EX310" s="1633"/>
      <c r="EY310" s="1633"/>
      <c r="EZ310" s="1633"/>
      <c r="FA310" s="1633"/>
      <c r="FB310" s="1633"/>
      <c r="FC310" s="1633"/>
      <c r="FD310" s="1633"/>
      <c r="FE310" s="1633"/>
      <c r="FF310" s="1633"/>
      <c r="FG310" s="1633"/>
      <c r="FH310" s="1633"/>
      <c r="FI310" s="1633"/>
      <c r="FJ310" s="1633"/>
      <c r="FK310" s="1633"/>
      <c r="FL310" s="1633"/>
      <c r="FM310" s="1633"/>
      <c r="FN310" s="1633"/>
      <c r="FO310" s="1633"/>
      <c r="FP310" s="1633"/>
      <c r="FQ310" s="1633"/>
      <c r="FR310" s="1633"/>
      <c r="FS310" s="1633"/>
      <c r="FT310" s="1633"/>
      <c r="FU310" s="1633"/>
      <c r="FV310" s="1633"/>
      <c r="FW310" s="1633"/>
      <c r="FX310" s="1633"/>
      <c r="FY310" s="1633"/>
      <c r="FZ310" s="1633"/>
      <c r="GA310" s="1633"/>
      <c r="GB310" s="1633"/>
      <c r="GC310" s="1633"/>
      <c r="GD310" s="1633"/>
      <c r="GE310" s="1633"/>
      <c r="GF310" s="1633"/>
      <c r="GG310" s="1633"/>
      <c r="GH310" s="1633"/>
      <c r="GI310" s="1633"/>
      <c r="GJ310" s="1633"/>
      <c r="GK310" s="1633"/>
      <c r="GL310" s="1633"/>
      <c r="GM310" s="1633"/>
      <c r="GN310" s="1633"/>
      <c r="GO310" s="1633"/>
      <c r="GP310" s="1633"/>
      <c r="GQ310" s="1633"/>
      <c r="GR310" s="1633"/>
      <c r="GS310" s="1633"/>
      <c r="GT310" s="1633"/>
      <c r="GU310" s="1633"/>
      <c r="GV310" s="1633"/>
      <c r="GW310" s="1633"/>
      <c r="GX310" s="1633"/>
      <c r="GY310" s="1633"/>
      <c r="GZ310" s="1633"/>
      <c r="HA310" s="1633"/>
      <c r="HB310" s="1633"/>
      <c r="HC310" s="1633"/>
      <c r="HD310" s="1633"/>
      <c r="HE310" s="1633"/>
      <c r="HF310" s="1633"/>
      <c r="HG310" s="1633"/>
      <c r="HH310" s="1633"/>
      <c r="HI310" s="1633"/>
      <c r="HJ310" s="1633"/>
      <c r="HK310" s="1633"/>
      <c r="HL310" s="1633"/>
      <c r="HM310" s="1633"/>
      <c r="HN310" s="1633"/>
      <c r="HO310" s="1633"/>
      <c r="HP310" s="1633"/>
      <c r="HQ310" s="1633"/>
      <c r="HR310" s="1633"/>
      <c r="HS310" s="1633"/>
      <c r="HT310" s="1633"/>
      <c r="HU310" s="1633"/>
      <c r="HV310" s="1633"/>
      <c r="HW310" s="1633"/>
      <c r="HX310" s="1633"/>
      <c r="HY310" s="1633"/>
      <c r="HZ310" s="1633"/>
      <c r="IA310" s="1633"/>
      <c r="IB310" s="1633"/>
      <c r="IC310" s="1633"/>
      <c r="ID310" s="1633"/>
      <c r="IE310" s="1633"/>
      <c r="IF310" s="1633"/>
      <c r="IG310" s="1633"/>
      <c r="IH310" s="1633"/>
      <c r="II310" s="1633"/>
      <c r="IJ310" s="1633"/>
      <c r="IK310" s="1633"/>
      <c r="IL310" s="1633"/>
      <c r="IM310" s="1633"/>
      <c r="IN310" s="1633"/>
      <c r="IO310" s="1633"/>
      <c r="IP310" s="1633"/>
      <c r="IQ310" s="1633"/>
      <c r="IR310" s="1633"/>
      <c r="IS310" s="1633"/>
      <c r="IT310" s="1633"/>
      <c r="IU310" s="1633"/>
      <c r="IV310" s="1633"/>
      <c r="IW310" s="1633"/>
      <c r="IX310" s="1633"/>
      <c r="IY310" s="1633"/>
      <c r="IZ310" s="1633"/>
      <c r="JA310" s="1633"/>
      <c r="JB310" s="1633"/>
      <c r="JC310" s="1633"/>
      <c r="JD310" s="1633"/>
      <c r="JE310" s="1633"/>
      <c r="JF310" s="1633"/>
      <c r="JG310" s="1633"/>
      <c r="JH310" s="1633"/>
      <c r="JI310" s="1633"/>
      <c r="JJ310" s="1633"/>
      <c r="JK310" s="1633"/>
      <c r="JL310" s="1633"/>
      <c r="JM310" s="1633"/>
      <c r="JN310" s="1633"/>
      <c r="JO310" s="1633"/>
      <c r="JP310" s="1633"/>
      <c r="JQ310" s="1633"/>
      <c r="JR310" s="1633"/>
      <c r="JS310" s="1633"/>
      <c r="JT310" s="1633"/>
      <c r="JU310" s="1633"/>
      <c r="JV310" s="1633"/>
      <c r="JW310" s="1633"/>
      <c r="JX310" s="1633"/>
      <c r="JY310" s="1633"/>
      <c r="JZ310" s="1633"/>
      <c r="KA310" s="1633"/>
      <c r="KB310" s="1633"/>
      <c r="KC310" s="1633"/>
      <c r="KD310" s="1633"/>
      <c r="KE310" s="1633"/>
      <c r="KF310" s="1633"/>
      <c r="KG310" s="1633"/>
      <c r="KH310" s="1633"/>
      <c r="KI310" s="1633"/>
      <c r="KJ310" s="1633"/>
      <c r="KK310" s="1633"/>
      <c r="KL310" s="1633"/>
      <c r="KM310" s="1633"/>
      <c r="KN310" s="1633"/>
      <c r="KO310" s="1633"/>
      <c r="KP310" s="1633"/>
      <c r="KQ310" s="1633"/>
      <c r="KR310" s="1633"/>
      <c r="KS310" s="1633"/>
      <c r="KT310" s="1633"/>
      <c r="KU310" s="1633"/>
      <c r="KV310" s="1633"/>
      <c r="KW310" s="1633"/>
      <c r="KX310" s="1633"/>
      <c r="KY310" s="1633"/>
      <c r="KZ310" s="1633"/>
      <c r="LA310" s="1633"/>
      <c r="LB310" s="1633"/>
      <c r="LC310" s="1633"/>
      <c r="LD310" s="1633"/>
      <c r="LE310" s="1633"/>
      <c r="LF310" s="1633"/>
      <c r="LG310" s="1633"/>
      <c r="LH310" s="1633"/>
      <c r="LI310" s="1633"/>
      <c r="LJ310" s="1633"/>
      <c r="LK310" s="1633"/>
      <c r="LL310" s="1633"/>
      <c r="LM310" s="1633"/>
      <c r="LN310" s="1633"/>
      <c r="LO310" s="1642"/>
      <c r="LP310" s="1642"/>
      <c r="LQ310" s="1642"/>
      <c r="LR310" s="1642"/>
      <c r="LS310" s="1642"/>
      <c r="LT310" s="1642"/>
      <c r="LU310" s="1642"/>
      <c r="LV310" s="2302"/>
    </row>
    <row r="311" s="2140" customFormat="1" ht="47" customHeight="1" spans="1:334">
      <c r="A311" s="2417">
        <v>45901</v>
      </c>
      <c r="B311" s="1500" t="s">
        <v>713</v>
      </c>
      <c r="C311" s="1501" t="s">
        <v>115</v>
      </c>
      <c r="D311" s="1502">
        <v>4500178374</v>
      </c>
      <c r="E311" s="1503"/>
      <c r="F311" s="1502" t="s">
        <v>2629</v>
      </c>
      <c r="G311" s="1505" t="s">
        <v>2306</v>
      </c>
      <c r="H311" s="1505" t="s">
        <v>1790</v>
      </c>
      <c r="I311" s="1532" t="s">
        <v>1791</v>
      </c>
      <c r="J311" s="1522">
        <v>4800</v>
      </c>
      <c r="K311" s="1534">
        <v>0</v>
      </c>
      <c r="L311" s="1534">
        <v>96</v>
      </c>
      <c r="M311" s="1534">
        <f t="shared" si="177"/>
        <v>50</v>
      </c>
      <c r="N311" s="1536">
        <v>45947</v>
      </c>
      <c r="O311" s="1536">
        <v>45945</v>
      </c>
      <c r="P311" s="1537" t="s">
        <v>1421</v>
      </c>
      <c r="Q311" s="1562" t="s">
        <v>78</v>
      </c>
      <c r="R311" s="2722">
        <v>4800</v>
      </c>
      <c r="S311" s="2722">
        <f t="shared" si="221"/>
        <v>0</v>
      </c>
      <c r="T311" s="2722"/>
      <c r="U311" s="2722" t="s">
        <v>829</v>
      </c>
      <c r="V311" s="1532" t="s">
        <v>2626</v>
      </c>
      <c r="W311" s="1532" t="s">
        <v>111</v>
      </c>
      <c r="X311" s="1565">
        <v>45904</v>
      </c>
      <c r="Y311" s="1589" t="s">
        <v>88</v>
      </c>
      <c r="Z311" s="1589" t="s">
        <v>88</v>
      </c>
      <c r="AA311" s="1589" t="s">
        <v>2627</v>
      </c>
      <c r="AB311" s="1589" t="s">
        <v>1423</v>
      </c>
      <c r="AC311" s="2274" t="s">
        <v>2628</v>
      </c>
      <c r="AD311" s="1590" t="s">
        <v>172</v>
      </c>
      <c r="AE311" s="2277">
        <v>1.0103</v>
      </c>
      <c r="AF311" s="2278">
        <f>AE311*J311</f>
        <v>4849.44</v>
      </c>
      <c r="AG311" s="1504"/>
      <c r="AH311" s="1609" t="s">
        <v>81</v>
      </c>
      <c r="AI311" s="1609"/>
      <c r="AJ311" s="2627">
        <v>1</v>
      </c>
      <c r="AK311" s="2763"/>
      <c r="AL311" s="2627">
        <f>J311</f>
        <v>4800</v>
      </c>
      <c r="AM311" s="2763"/>
      <c r="AN311" s="2627">
        <f>J311/24</f>
        <v>200</v>
      </c>
      <c r="AO311" s="2627"/>
      <c r="AP311" s="2627"/>
      <c r="AQ311" s="1610"/>
      <c r="AR311" s="1610"/>
      <c r="AS311" s="1610" t="s">
        <v>1519</v>
      </c>
      <c r="AT311" s="1610"/>
      <c r="AU311" s="1610">
        <f>J311</f>
        <v>4800</v>
      </c>
      <c r="AV311" s="1622"/>
      <c r="AW311" s="1622"/>
      <c r="AX311" s="1622"/>
      <c r="AY311" s="1622">
        <f>J311</f>
        <v>4800</v>
      </c>
      <c r="AZ311" s="1622"/>
      <c r="BA311" s="1622"/>
      <c r="BB311" s="1622"/>
      <c r="BC311" s="1622"/>
      <c r="BD311" s="1622"/>
      <c r="BE311" s="1622"/>
      <c r="BF311" s="1622">
        <f t="shared" si="237"/>
        <v>4600</v>
      </c>
      <c r="BG311" s="2648">
        <f t="shared" si="238"/>
        <v>200</v>
      </c>
      <c r="BH311" s="1633"/>
      <c r="BI311" s="1633"/>
      <c r="BJ311" s="1633"/>
      <c r="BK311" s="1633"/>
      <c r="BL311" s="1633"/>
      <c r="BM311" s="1633"/>
      <c r="BN311" s="1633"/>
      <c r="BO311" s="1633"/>
      <c r="BP311" s="1633"/>
      <c r="BQ311" s="1633"/>
      <c r="BR311" s="1633"/>
      <c r="BS311" s="1633"/>
      <c r="BT311" s="1633"/>
      <c r="BU311" s="1633"/>
      <c r="BV311" s="1633"/>
      <c r="BW311" s="1633"/>
      <c r="BX311" s="1633"/>
      <c r="BY311" s="1633"/>
      <c r="BZ311" s="1633"/>
      <c r="CA311" s="1633"/>
      <c r="CB311" s="1633"/>
      <c r="CC311" s="1633"/>
      <c r="CD311" s="1633"/>
      <c r="CE311" s="1633"/>
      <c r="CF311" s="1633"/>
      <c r="CG311" s="1633"/>
      <c r="CH311" s="1633"/>
      <c r="CI311" s="1633"/>
      <c r="CJ311" s="1633"/>
      <c r="CK311" s="1633"/>
      <c r="CL311" s="1633"/>
      <c r="CM311" s="1633"/>
      <c r="CN311" s="1633"/>
      <c r="CO311" s="1633"/>
      <c r="CP311" s="1633"/>
      <c r="CQ311" s="1633"/>
      <c r="CR311" s="1633"/>
      <c r="CS311" s="1633"/>
      <c r="CT311" s="1633"/>
      <c r="CU311" s="1633"/>
      <c r="CV311" s="1633"/>
      <c r="CW311" s="1633"/>
      <c r="CX311" s="1633"/>
      <c r="CY311" s="1633"/>
      <c r="CZ311" s="1633"/>
      <c r="DA311" s="1633"/>
      <c r="DB311" s="1633"/>
      <c r="DC311" s="1633"/>
      <c r="DD311" s="1633"/>
      <c r="DE311" s="1633"/>
      <c r="DF311" s="1633"/>
      <c r="DG311" s="1633"/>
      <c r="DH311" s="1633"/>
      <c r="DI311" s="1633"/>
      <c r="DJ311" s="1633"/>
      <c r="DK311" s="1633"/>
      <c r="DL311" s="1633"/>
      <c r="DM311" s="1633"/>
      <c r="DN311" s="1633"/>
      <c r="DO311" s="1633"/>
      <c r="DP311" s="1633"/>
      <c r="DQ311" s="1633"/>
      <c r="DR311" s="1633"/>
      <c r="DS311" s="1633"/>
      <c r="DT311" s="1633"/>
      <c r="DU311" s="1633"/>
      <c r="DV311" s="1633"/>
      <c r="DW311" s="1633"/>
      <c r="DX311" s="1633"/>
      <c r="DY311" s="1633"/>
      <c r="DZ311" s="1633"/>
      <c r="EA311" s="1633"/>
      <c r="EB311" s="1633"/>
      <c r="EC311" s="1633"/>
      <c r="ED311" s="1633"/>
      <c r="EE311" s="1633"/>
      <c r="EF311" s="1633"/>
      <c r="EG311" s="1633"/>
      <c r="EH311" s="1633"/>
      <c r="EI311" s="1633"/>
      <c r="EJ311" s="1633"/>
      <c r="EK311" s="1633"/>
      <c r="EL311" s="1633"/>
      <c r="EM311" s="1633"/>
      <c r="EN311" s="1633"/>
      <c r="EO311" s="1633"/>
      <c r="EP311" s="1633"/>
      <c r="EQ311" s="1633"/>
      <c r="ER311" s="1633"/>
      <c r="ES311" s="1633"/>
      <c r="ET311" s="1633"/>
      <c r="EU311" s="1633"/>
      <c r="EV311" s="1633"/>
      <c r="EW311" s="1633"/>
      <c r="EX311" s="1633"/>
      <c r="EY311" s="1633"/>
      <c r="EZ311" s="1633"/>
      <c r="FA311" s="1633"/>
      <c r="FB311" s="1633"/>
      <c r="FC311" s="1633"/>
      <c r="FD311" s="1633"/>
      <c r="FE311" s="1633"/>
      <c r="FF311" s="1633"/>
      <c r="FG311" s="1633"/>
      <c r="FH311" s="1633"/>
      <c r="FI311" s="1633"/>
      <c r="FJ311" s="1633"/>
      <c r="FK311" s="1633"/>
      <c r="FL311" s="1633"/>
      <c r="FM311" s="1633"/>
      <c r="FN311" s="1633"/>
      <c r="FO311" s="1633"/>
      <c r="FP311" s="1633"/>
      <c r="FQ311" s="1633"/>
      <c r="FR311" s="1633"/>
      <c r="FS311" s="1633"/>
      <c r="FT311" s="1633"/>
      <c r="FU311" s="1633"/>
      <c r="FV311" s="1633"/>
      <c r="FW311" s="1633"/>
      <c r="FX311" s="1633"/>
      <c r="FY311" s="1633"/>
      <c r="FZ311" s="1633"/>
      <c r="GA311" s="1633"/>
      <c r="GB311" s="1633"/>
      <c r="GC311" s="1633"/>
      <c r="GD311" s="1633"/>
      <c r="GE311" s="1633"/>
      <c r="GF311" s="1633"/>
      <c r="GG311" s="1633"/>
      <c r="GH311" s="1633"/>
      <c r="GI311" s="1633"/>
      <c r="GJ311" s="1633"/>
      <c r="GK311" s="1633"/>
      <c r="GL311" s="1633"/>
      <c r="GM311" s="1633"/>
      <c r="GN311" s="1633"/>
      <c r="GO311" s="1633"/>
      <c r="GP311" s="1633"/>
      <c r="GQ311" s="1633"/>
      <c r="GR311" s="1633"/>
      <c r="GS311" s="1633"/>
      <c r="GT311" s="1633"/>
      <c r="GU311" s="1633"/>
      <c r="GV311" s="1633"/>
      <c r="GW311" s="1633"/>
      <c r="GX311" s="1633"/>
      <c r="GY311" s="1633"/>
      <c r="GZ311" s="1633"/>
      <c r="HA311" s="1633"/>
      <c r="HB311" s="1633"/>
      <c r="HC311" s="1633"/>
      <c r="HD311" s="1633"/>
      <c r="HE311" s="1633"/>
      <c r="HF311" s="1633"/>
      <c r="HG311" s="1633"/>
      <c r="HH311" s="1633"/>
      <c r="HI311" s="1633"/>
      <c r="HJ311" s="1633"/>
      <c r="HK311" s="1633"/>
      <c r="HL311" s="1633"/>
      <c r="HM311" s="1633"/>
      <c r="HN311" s="1633"/>
      <c r="HO311" s="1633"/>
      <c r="HP311" s="1633"/>
      <c r="HQ311" s="1633"/>
      <c r="HR311" s="1633"/>
      <c r="HS311" s="1633"/>
      <c r="HT311" s="1633"/>
      <c r="HU311" s="1633"/>
      <c r="HV311" s="1633"/>
      <c r="HW311" s="1633"/>
      <c r="HX311" s="1633"/>
      <c r="HY311" s="1633"/>
      <c r="HZ311" s="1633"/>
      <c r="IA311" s="1633"/>
      <c r="IB311" s="1633"/>
      <c r="IC311" s="1633"/>
      <c r="ID311" s="1633"/>
      <c r="IE311" s="1633"/>
      <c r="IF311" s="1633"/>
      <c r="IG311" s="1633"/>
      <c r="IH311" s="1633"/>
      <c r="II311" s="1633"/>
      <c r="IJ311" s="1633"/>
      <c r="IK311" s="1633"/>
      <c r="IL311" s="1633"/>
      <c r="IM311" s="1633"/>
      <c r="IN311" s="1633"/>
      <c r="IO311" s="1633"/>
      <c r="IP311" s="1633"/>
      <c r="IQ311" s="1633"/>
      <c r="IR311" s="1633"/>
      <c r="IS311" s="1633"/>
      <c r="IT311" s="1633"/>
      <c r="IU311" s="1633"/>
      <c r="IV311" s="1633"/>
      <c r="IW311" s="1633"/>
      <c r="IX311" s="1633"/>
      <c r="IY311" s="1633"/>
      <c r="IZ311" s="1633"/>
      <c r="JA311" s="1633"/>
      <c r="JB311" s="1633"/>
      <c r="JC311" s="1633"/>
      <c r="JD311" s="1633"/>
      <c r="JE311" s="1633"/>
      <c r="JF311" s="1633"/>
      <c r="JG311" s="1633"/>
      <c r="JH311" s="1633"/>
      <c r="JI311" s="1633"/>
      <c r="JJ311" s="1633"/>
      <c r="JK311" s="1633"/>
      <c r="JL311" s="1633"/>
      <c r="JM311" s="1633"/>
      <c r="JN311" s="1633"/>
      <c r="JO311" s="1633"/>
      <c r="JP311" s="1633"/>
      <c r="JQ311" s="1633"/>
      <c r="JR311" s="1633"/>
      <c r="JS311" s="1633"/>
      <c r="JT311" s="1633"/>
      <c r="JU311" s="1633"/>
      <c r="JV311" s="1633"/>
      <c r="JW311" s="1633"/>
      <c r="JX311" s="1633"/>
      <c r="JY311" s="1633"/>
      <c r="JZ311" s="1633"/>
      <c r="KA311" s="1633"/>
      <c r="KB311" s="1633"/>
      <c r="KC311" s="1633"/>
      <c r="KD311" s="1633"/>
      <c r="KE311" s="1633"/>
      <c r="KF311" s="1633"/>
      <c r="KG311" s="1633"/>
      <c r="KH311" s="1633"/>
      <c r="KI311" s="1633"/>
      <c r="KJ311" s="1633"/>
      <c r="KK311" s="1633"/>
      <c r="KL311" s="1633"/>
      <c r="KM311" s="1633"/>
      <c r="KN311" s="1633"/>
      <c r="KO311" s="1633"/>
      <c r="KP311" s="1633"/>
      <c r="KQ311" s="1633"/>
      <c r="KR311" s="1633"/>
      <c r="KS311" s="1633"/>
      <c r="KT311" s="1633"/>
      <c r="KU311" s="1633"/>
      <c r="KV311" s="1633"/>
      <c r="KW311" s="1633"/>
      <c r="KX311" s="1633"/>
      <c r="KY311" s="1633"/>
      <c r="KZ311" s="1633"/>
      <c r="LA311" s="1633"/>
      <c r="LB311" s="1633"/>
      <c r="LC311" s="1633"/>
      <c r="LD311" s="1633"/>
      <c r="LE311" s="1633"/>
      <c r="LF311" s="1633"/>
      <c r="LG311" s="1633"/>
      <c r="LH311" s="1633"/>
      <c r="LI311" s="1633"/>
      <c r="LJ311" s="1633"/>
      <c r="LK311" s="1633"/>
      <c r="LL311" s="1633"/>
      <c r="LM311" s="1633"/>
      <c r="LN311" s="1633"/>
      <c r="LO311" s="1642"/>
      <c r="LP311" s="1642"/>
      <c r="LQ311" s="1642"/>
      <c r="LR311" s="1642"/>
      <c r="LS311" s="1642"/>
      <c r="LT311" s="1642"/>
      <c r="LU311" s="1642"/>
      <c r="LV311" s="2302"/>
    </row>
    <row r="312" s="2140" customFormat="1" ht="47" customHeight="1" spans="1:334">
      <c r="A312" s="2417">
        <v>45901</v>
      </c>
      <c r="B312" s="1500" t="s">
        <v>713</v>
      </c>
      <c r="C312" s="1501" t="s">
        <v>115</v>
      </c>
      <c r="D312" s="1502">
        <v>4500178374</v>
      </c>
      <c r="E312" s="1503"/>
      <c r="F312" s="1502" t="s">
        <v>2630</v>
      </c>
      <c r="G312" s="1505" t="s">
        <v>2297</v>
      </c>
      <c r="H312" s="1505" t="s">
        <v>2297</v>
      </c>
      <c r="I312" s="1532" t="s">
        <v>2298</v>
      </c>
      <c r="J312" s="1522">
        <v>13824</v>
      </c>
      <c r="K312" s="1534">
        <v>0</v>
      </c>
      <c r="L312" s="1534">
        <v>96</v>
      </c>
      <c r="M312" s="1534">
        <f t="shared" si="177"/>
        <v>144</v>
      </c>
      <c r="N312" s="1536">
        <v>45947</v>
      </c>
      <c r="O312" s="1536">
        <v>45945</v>
      </c>
      <c r="P312" s="1537" t="s">
        <v>1421</v>
      </c>
      <c r="Q312" s="1562" t="s">
        <v>78</v>
      </c>
      <c r="R312" s="2722">
        <f>5760+8064</f>
        <v>13824</v>
      </c>
      <c r="S312" s="2722">
        <f t="shared" si="221"/>
        <v>0</v>
      </c>
      <c r="T312" s="2722"/>
      <c r="U312" s="2722" t="s">
        <v>829</v>
      </c>
      <c r="V312" s="1532" t="s">
        <v>2626</v>
      </c>
      <c r="W312" s="1532" t="s">
        <v>111</v>
      </c>
      <c r="X312" s="1565">
        <v>45904</v>
      </c>
      <c r="Y312" s="1589" t="s">
        <v>88</v>
      </c>
      <c r="Z312" s="1589" t="s">
        <v>88</v>
      </c>
      <c r="AA312" s="1589" t="s">
        <v>2627</v>
      </c>
      <c r="AB312" s="1589" t="s">
        <v>1423</v>
      </c>
      <c r="AC312" s="2274" t="s">
        <v>2628</v>
      </c>
      <c r="AD312" s="1590" t="s">
        <v>172</v>
      </c>
      <c r="AE312" s="2277">
        <v>0.923</v>
      </c>
      <c r="AF312" s="2278">
        <f>AE312*J312</f>
        <v>12759.552</v>
      </c>
      <c r="AG312" s="1504"/>
      <c r="AH312" s="1609" t="s">
        <v>81</v>
      </c>
      <c r="AI312" s="1609"/>
      <c r="AJ312" s="2627">
        <v>4</v>
      </c>
      <c r="AK312" s="2763"/>
      <c r="AL312" s="2627">
        <f>J312</f>
        <v>13824</v>
      </c>
      <c r="AM312" s="2763"/>
      <c r="AN312" s="2627">
        <f>J312/24</f>
        <v>576</v>
      </c>
      <c r="AO312" s="2627"/>
      <c r="AP312" s="2627"/>
      <c r="AQ312" s="1610"/>
      <c r="AR312" s="1610"/>
      <c r="AS312" s="1610" t="s">
        <v>1519</v>
      </c>
      <c r="AT312" s="1610"/>
      <c r="AU312" s="1610">
        <f>J312</f>
        <v>13824</v>
      </c>
      <c r="AV312" s="1622">
        <f>J312/4</f>
        <v>3456</v>
      </c>
      <c r="AW312" s="1622"/>
      <c r="AX312" s="1622"/>
      <c r="AY312" s="1622"/>
      <c r="AZ312" s="1622"/>
      <c r="BA312" s="1622">
        <f>J312/4</f>
        <v>3456</v>
      </c>
      <c r="BB312" s="1622"/>
      <c r="BC312" s="1622">
        <f>J312/4</f>
        <v>3456</v>
      </c>
      <c r="BD312" s="1622">
        <f>J312/4</f>
        <v>3456</v>
      </c>
      <c r="BE312" s="1622"/>
      <c r="BF312" s="1622">
        <f t="shared" si="237"/>
        <v>3312</v>
      </c>
      <c r="BG312" s="2648">
        <f t="shared" si="238"/>
        <v>144</v>
      </c>
      <c r="BH312" s="1633"/>
      <c r="BI312" s="1633"/>
      <c r="BJ312" s="1633"/>
      <c r="BK312" s="1633"/>
      <c r="BL312" s="1633"/>
      <c r="BM312" s="1633"/>
      <c r="BN312" s="1633"/>
      <c r="BO312" s="1633"/>
      <c r="BP312" s="1633"/>
      <c r="BQ312" s="1633"/>
      <c r="BR312" s="1633"/>
      <c r="BS312" s="1633"/>
      <c r="BT312" s="1633"/>
      <c r="BU312" s="1633"/>
      <c r="BV312" s="1633"/>
      <c r="BW312" s="1633"/>
      <c r="BX312" s="1633"/>
      <c r="BY312" s="1633"/>
      <c r="BZ312" s="1633"/>
      <c r="CA312" s="1633"/>
      <c r="CB312" s="1633"/>
      <c r="CC312" s="1633"/>
      <c r="CD312" s="1633"/>
      <c r="CE312" s="1633"/>
      <c r="CF312" s="1633"/>
      <c r="CG312" s="1633"/>
      <c r="CH312" s="1633"/>
      <c r="CI312" s="1633"/>
      <c r="CJ312" s="1633"/>
      <c r="CK312" s="1633"/>
      <c r="CL312" s="1633"/>
      <c r="CM312" s="1633"/>
      <c r="CN312" s="1633"/>
      <c r="CO312" s="1633"/>
      <c r="CP312" s="1633"/>
      <c r="CQ312" s="1633"/>
      <c r="CR312" s="1633"/>
      <c r="CS312" s="1633"/>
      <c r="CT312" s="1633"/>
      <c r="CU312" s="1633"/>
      <c r="CV312" s="1633"/>
      <c r="CW312" s="1633"/>
      <c r="CX312" s="1633"/>
      <c r="CY312" s="1633"/>
      <c r="CZ312" s="1633"/>
      <c r="DA312" s="1633"/>
      <c r="DB312" s="1633"/>
      <c r="DC312" s="1633"/>
      <c r="DD312" s="1633"/>
      <c r="DE312" s="1633"/>
      <c r="DF312" s="1633"/>
      <c r="DG312" s="1633"/>
      <c r="DH312" s="1633"/>
      <c r="DI312" s="1633"/>
      <c r="DJ312" s="1633"/>
      <c r="DK312" s="1633"/>
      <c r="DL312" s="1633"/>
      <c r="DM312" s="1633"/>
      <c r="DN312" s="1633"/>
      <c r="DO312" s="1633"/>
      <c r="DP312" s="1633"/>
      <c r="DQ312" s="1633"/>
      <c r="DR312" s="1633"/>
      <c r="DS312" s="1633"/>
      <c r="DT312" s="1633"/>
      <c r="DU312" s="1633"/>
      <c r="DV312" s="1633"/>
      <c r="DW312" s="1633"/>
      <c r="DX312" s="1633"/>
      <c r="DY312" s="1633"/>
      <c r="DZ312" s="1633"/>
      <c r="EA312" s="1633"/>
      <c r="EB312" s="1633"/>
      <c r="EC312" s="1633"/>
      <c r="ED312" s="1633"/>
      <c r="EE312" s="1633"/>
      <c r="EF312" s="1633"/>
      <c r="EG312" s="1633"/>
      <c r="EH312" s="1633"/>
      <c r="EI312" s="1633"/>
      <c r="EJ312" s="1633"/>
      <c r="EK312" s="1633"/>
      <c r="EL312" s="1633"/>
      <c r="EM312" s="1633"/>
      <c r="EN312" s="1633"/>
      <c r="EO312" s="1633"/>
      <c r="EP312" s="1633"/>
      <c r="EQ312" s="1633"/>
      <c r="ER312" s="1633"/>
      <c r="ES312" s="1633"/>
      <c r="ET312" s="1633"/>
      <c r="EU312" s="1633"/>
      <c r="EV312" s="1633"/>
      <c r="EW312" s="1633"/>
      <c r="EX312" s="1633"/>
      <c r="EY312" s="1633"/>
      <c r="EZ312" s="1633"/>
      <c r="FA312" s="1633"/>
      <c r="FB312" s="1633"/>
      <c r="FC312" s="1633"/>
      <c r="FD312" s="1633"/>
      <c r="FE312" s="1633"/>
      <c r="FF312" s="1633"/>
      <c r="FG312" s="1633"/>
      <c r="FH312" s="1633"/>
      <c r="FI312" s="1633"/>
      <c r="FJ312" s="1633"/>
      <c r="FK312" s="1633"/>
      <c r="FL312" s="1633"/>
      <c r="FM312" s="1633"/>
      <c r="FN312" s="1633"/>
      <c r="FO312" s="1633"/>
      <c r="FP312" s="1633"/>
      <c r="FQ312" s="1633"/>
      <c r="FR312" s="1633"/>
      <c r="FS312" s="1633"/>
      <c r="FT312" s="1633"/>
      <c r="FU312" s="1633"/>
      <c r="FV312" s="1633"/>
      <c r="FW312" s="1633"/>
      <c r="FX312" s="1633"/>
      <c r="FY312" s="1633"/>
      <c r="FZ312" s="1633"/>
      <c r="GA312" s="1633"/>
      <c r="GB312" s="1633"/>
      <c r="GC312" s="1633"/>
      <c r="GD312" s="1633"/>
      <c r="GE312" s="1633"/>
      <c r="GF312" s="1633"/>
      <c r="GG312" s="1633"/>
      <c r="GH312" s="1633"/>
      <c r="GI312" s="1633"/>
      <c r="GJ312" s="1633"/>
      <c r="GK312" s="1633"/>
      <c r="GL312" s="1633"/>
      <c r="GM312" s="1633"/>
      <c r="GN312" s="1633"/>
      <c r="GO312" s="1633"/>
      <c r="GP312" s="1633"/>
      <c r="GQ312" s="1633"/>
      <c r="GR312" s="1633"/>
      <c r="GS312" s="1633"/>
      <c r="GT312" s="1633"/>
      <c r="GU312" s="1633"/>
      <c r="GV312" s="1633"/>
      <c r="GW312" s="1633"/>
      <c r="GX312" s="1633"/>
      <c r="GY312" s="1633"/>
      <c r="GZ312" s="1633"/>
      <c r="HA312" s="1633"/>
      <c r="HB312" s="1633"/>
      <c r="HC312" s="1633"/>
      <c r="HD312" s="1633"/>
      <c r="HE312" s="1633"/>
      <c r="HF312" s="1633"/>
      <c r="HG312" s="1633"/>
      <c r="HH312" s="1633"/>
      <c r="HI312" s="1633"/>
      <c r="HJ312" s="1633"/>
      <c r="HK312" s="1633"/>
      <c r="HL312" s="1633"/>
      <c r="HM312" s="1633"/>
      <c r="HN312" s="1633"/>
      <c r="HO312" s="1633"/>
      <c r="HP312" s="1633"/>
      <c r="HQ312" s="1633"/>
      <c r="HR312" s="1633"/>
      <c r="HS312" s="1633"/>
      <c r="HT312" s="1633"/>
      <c r="HU312" s="1633"/>
      <c r="HV312" s="1633"/>
      <c r="HW312" s="1633"/>
      <c r="HX312" s="1633"/>
      <c r="HY312" s="1633"/>
      <c r="HZ312" s="1633"/>
      <c r="IA312" s="1633"/>
      <c r="IB312" s="1633"/>
      <c r="IC312" s="1633"/>
      <c r="ID312" s="1633"/>
      <c r="IE312" s="1633"/>
      <c r="IF312" s="1633"/>
      <c r="IG312" s="1633"/>
      <c r="IH312" s="1633"/>
      <c r="II312" s="1633"/>
      <c r="IJ312" s="1633"/>
      <c r="IK312" s="1633"/>
      <c r="IL312" s="1633"/>
      <c r="IM312" s="1633"/>
      <c r="IN312" s="1633"/>
      <c r="IO312" s="1633"/>
      <c r="IP312" s="1633"/>
      <c r="IQ312" s="1633"/>
      <c r="IR312" s="1633"/>
      <c r="IS312" s="1633"/>
      <c r="IT312" s="1633"/>
      <c r="IU312" s="1633"/>
      <c r="IV312" s="1633"/>
      <c r="IW312" s="1633"/>
      <c r="IX312" s="1633"/>
      <c r="IY312" s="1633"/>
      <c r="IZ312" s="1633"/>
      <c r="JA312" s="1633"/>
      <c r="JB312" s="1633"/>
      <c r="JC312" s="1633"/>
      <c r="JD312" s="1633"/>
      <c r="JE312" s="1633"/>
      <c r="JF312" s="1633"/>
      <c r="JG312" s="1633"/>
      <c r="JH312" s="1633"/>
      <c r="JI312" s="1633"/>
      <c r="JJ312" s="1633"/>
      <c r="JK312" s="1633"/>
      <c r="JL312" s="1633"/>
      <c r="JM312" s="1633"/>
      <c r="JN312" s="1633"/>
      <c r="JO312" s="1633"/>
      <c r="JP312" s="1633"/>
      <c r="JQ312" s="1633"/>
      <c r="JR312" s="1633"/>
      <c r="JS312" s="1633"/>
      <c r="JT312" s="1633"/>
      <c r="JU312" s="1633"/>
      <c r="JV312" s="1633"/>
      <c r="JW312" s="1633"/>
      <c r="JX312" s="1633"/>
      <c r="JY312" s="1633"/>
      <c r="JZ312" s="1633"/>
      <c r="KA312" s="1633"/>
      <c r="KB312" s="1633"/>
      <c r="KC312" s="1633"/>
      <c r="KD312" s="1633"/>
      <c r="KE312" s="1633"/>
      <c r="KF312" s="1633"/>
      <c r="KG312" s="1633"/>
      <c r="KH312" s="1633"/>
      <c r="KI312" s="1633"/>
      <c r="KJ312" s="1633"/>
      <c r="KK312" s="1633"/>
      <c r="KL312" s="1633"/>
      <c r="KM312" s="1633"/>
      <c r="KN312" s="1633"/>
      <c r="KO312" s="1633"/>
      <c r="KP312" s="1633"/>
      <c r="KQ312" s="1633"/>
      <c r="KR312" s="1633"/>
      <c r="KS312" s="1633"/>
      <c r="KT312" s="1633"/>
      <c r="KU312" s="1633"/>
      <c r="KV312" s="1633"/>
      <c r="KW312" s="1633"/>
      <c r="KX312" s="1633"/>
      <c r="KY312" s="1633"/>
      <c r="KZ312" s="1633"/>
      <c r="LA312" s="1633"/>
      <c r="LB312" s="1633"/>
      <c r="LC312" s="1633"/>
      <c r="LD312" s="1633"/>
      <c r="LE312" s="1633"/>
      <c r="LF312" s="1633"/>
      <c r="LG312" s="1633"/>
      <c r="LH312" s="1633"/>
      <c r="LI312" s="1633"/>
      <c r="LJ312" s="1633"/>
      <c r="LK312" s="1633"/>
      <c r="LL312" s="1633"/>
      <c r="LM312" s="1633"/>
      <c r="LN312" s="1633"/>
      <c r="LO312" s="1642"/>
      <c r="LP312" s="1642"/>
      <c r="LQ312" s="1642"/>
      <c r="LR312" s="1642"/>
      <c r="LS312" s="1642"/>
      <c r="LT312" s="1642"/>
      <c r="LU312" s="1642"/>
      <c r="LV312" s="2302"/>
    </row>
    <row r="313" s="2140" customFormat="1" ht="47" customHeight="1" spans="1:334">
      <c r="A313" s="2417">
        <v>45901</v>
      </c>
      <c r="B313" s="1500" t="s">
        <v>713</v>
      </c>
      <c r="C313" s="1501" t="s">
        <v>115</v>
      </c>
      <c r="D313" s="1502">
        <v>4500178374</v>
      </c>
      <c r="E313" s="1503"/>
      <c r="F313" s="1502" t="s">
        <v>2631</v>
      </c>
      <c r="G313" s="1505" t="s">
        <v>2303</v>
      </c>
      <c r="H313" s="1505" t="s">
        <v>2303</v>
      </c>
      <c r="I313" s="1532" t="s">
        <v>2298</v>
      </c>
      <c r="J313" s="1522">
        <v>11808</v>
      </c>
      <c r="K313" s="1534">
        <v>0</v>
      </c>
      <c r="L313" s="1534">
        <v>96</v>
      </c>
      <c r="M313" s="1534">
        <f t="shared" si="177"/>
        <v>123</v>
      </c>
      <c r="N313" s="1536">
        <v>45947</v>
      </c>
      <c r="O313" s="1536">
        <v>45945</v>
      </c>
      <c r="P313" s="1537" t="s">
        <v>1421</v>
      </c>
      <c r="Q313" s="1562" t="s">
        <v>78</v>
      </c>
      <c r="R313" s="2722">
        <v>11808</v>
      </c>
      <c r="S313" s="2722">
        <f t="shared" si="221"/>
        <v>0</v>
      </c>
      <c r="T313" s="2722"/>
      <c r="U313" s="2722" t="s">
        <v>829</v>
      </c>
      <c r="V313" s="1532" t="s">
        <v>2626</v>
      </c>
      <c r="W313" s="1532" t="s">
        <v>111</v>
      </c>
      <c r="X313" s="1565">
        <v>45904</v>
      </c>
      <c r="Y313" s="1589" t="s">
        <v>88</v>
      </c>
      <c r="Z313" s="1589" t="s">
        <v>88</v>
      </c>
      <c r="AA313" s="1589" t="s">
        <v>2627</v>
      </c>
      <c r="AB313" s="1589" t="s">
        <v>1423</v>
      </c>
      <c r="AC313" s="2274" t="s">
        <v>2628</v>
      </c>
      <c r="AD313" s="1590" t="s">
        <v>172</v>
      </c>
      <c r="AE313" s="2277">
        <v>0.8876</v>
      </c>
      <c r="AF313" s="2278">
        <f>AE313*J313</f>
        <v>10480.7808</v>
      </c>
      <c r="AG313" s="1504"/>
      <c r="AH313" s="1609" t="s">
        <v>81</v>
      </c>
      <c r="AI313" s="1609"/>
      <c r="AJ313" s="2627">
        <v>4</v>
      </c>
      <c r="AK313" s="2763"/>
      <c r="AL313" s="2627">
        <f>J313</f>
        <v>11808</v>
      </c>
      <c r="AM313" s="2763"/>
      <c r="AN313" s="2627">
        <f>J313/24</f>
        <v>492</v>
      </c>
      <c r="AO313" s="2627"/>
      <c r="AP313" s="2627"/>
      <c r="AQ313" s="1610"/>
      <c r="AR313" s="1610"/>
      <c r="AS313" s="1610" t="s">
        <v>1519</v>
      </c>
      <c r="AT313" s="1610"/>
      <c r="AU313" s="1610">
        <f>J313</f>
        <v>11808</v>
      </c>
      <c r="AV313" s="1622"/>
      <c r="AW313" s="1622">
        <f>J313/4</f>
        <v>2952</v>
      </c>
      <c r="AX313" s="1622">
        <f>J313/4</f>
        <v>2952</v>
      </c>
      <c r="AY313" s="1622"/>
      <c r="AZ313" s="1622"/>
      <c r="BA313" s="1622"/>
      <c r="BB313" s="1622">
        <f>J313/4</f>
        <v>2952</v>
      </c>
      <c r="BC313" s="1622"/>
      <c r="BD313" s="1622"/>
      <c r="BE313" s="1622">
        <f>J313/4</f>
        <v>2952</v>
      </c>
      <c r="BF313" s="1622">
        <f t="shared" si="237"/>
        <v>2829</v>
      </c>
      <c r="BG313" s="2648">
        <f t="shared" si="238"/>
        <v>123</v>
      </c>
      <c r="BH313" s="1633"/>
      <c r="BI313" s="1633"/>
      <c r="BJ313" s="1633"/>
      <c r="BK313" s="1633"/>
      <c r="BL313" s="1633"/>
      <c r="BM313" s="1633"/>
      <c r="BN313" s="1633"/>
      <c r="BO313" s="1633"/>
      <c r="BP313" s="1633"/>
      <c r="BQ313" s="1633"/>
      <c r="BR313" s="1633"/>
      <c r="BS313" s="1633"/>
      <c r="BT313" s="1633"/>
      <c r="BU313" s="1633"/>
      <c r="BV313" s="1633"/>
      <c r="BW313" s="1633"/>
      <c r="BX313" s="1633"/>
      <c r="BY313" s="1633"/>
      <c r="BZ313" s="1633"/>
      <c r="CA313" s="1633"/>
      <c r="CB313" s="1633"/>
      <c r="CC313" s="1633"/>
      <c r="CD313" s="1633"/>
      <c r="CE313" s="1633"/>
      <c r="CF313" s="1633"/>
      <c r="CG313" s="1633"/>
      <c r="CH313" s="1633"/>
      <c r="CI313" s="1633"/>
      <c r="CJ313" s="1633"/>
      <c r="CK313" s="1633"/>
      <c r="CL313" s="1633"/>
      <c r="CM313" s="1633"/>
      <c r="CN313" s="1633"/>
      <c r="CO313" s="1633"/>
      <c r="CP313" s="1633"/>
      <c r="CQ313" s="1633"/>
      <c r="CR313" s="1633"/>
      <c r="CS313" s="1633"/>
      <c r="CT313" s="1633"/>
      <c r="CU313" s="1633"/>
      <c r="CV313" s="1633"/>
      <c r="CW313" s="1633"/>
      <c r="CX313" s="1633"/>
      <c r="CY313" s="1633"/>
      <c r="CZ313" s="1633"/>
      <c r="DA313" s="1633"/>
      <c r="DB313" s="1633"/>
      <c r="DC313" s="1633"/>
      <c r="DD313" s="1633"/>
      <c r="DE313" s="1633"/>
      <c r="DF313" s="1633"/>
      <c r="DG313" s="1633"/>
      <c r="DH313" s="1633"/>
      <c r="DI313" s="1633"/>
      <c r="DJ313" s="1633"/>
      <c r="DK313" s="1633"/>
      <c r="DL313" s="1633"/>
      <c r="DM313" s="1633"/>
      <c r="DN313" s="1633"/>
      <c r="DO313" s="1633"/>
      <c r="DP313" s="1633"/>
      <c r="DQ313" s="1633"/>
      <c r="DR313" s="1633"/>
      <c r="DS313" s="1633"/>
      <c r="DT313" s="1633"/>
      <c r="DU313" s="1633"/>
      <c r="DV313" s="1633"/>
      <c r="DW313" s="1633"/>
      <c r="DX313" s="1633"/>
      <c r="DY313" s="1633"/>
      <c r="DZ313" s="1633"/>
      <c r="EA313" s="1633"/>
      <c r="EB313" s="1633"/>
      <c r="EC313" s="1633"/>
      <c r="ED313" s="1633"/>
      <c r="EE313" s="1633"/>
      <c r="EF313" s="1633"/>
      <c r="EG313" s="1633"/>
      <c r="EH313" s="1633"/>
      <c r="EI313" s="1633"/>
      <c r="EJ313" s="1633"/>
      <c r="EK313" s="1633"/>
      <c r="EL313" s="1633"/>
      <c r="EM313" s="1633"/>
      <c r="EN313" s="1633"/>
      <c r="EO313" s="1633"/>
      <c r="EP313" s="1633"/>
      <c r="EQ313" s="1633"/>
      <c r="ER313" s="1633"/>
      <c r="ES313" s="1633"/>
      <c r="ET313" s="1633"/>
      <c r="EU313" s="1633"/>
      <c r="EV313" s="1633"/>
      <c r="EW313" s="1633"/>
      <c r="EX313" s="1633"/>
      <c r="EY313" s="1633"/>
      <c r="EZ313" s="1633"/>
      <c r="FA313" s="1633"/>
      <c r="FB313" s="1633"/>
      <c r="FC313" s="1633"/>
      <c r="FD313" s="1633"/>
      <c r="FE313" s="1633"/>
      <c r="FF313" s="1633"/>
      <c r="FG313" s="1633"/>
      <c r="FH313" s="1633"/>
      <c r="FI313" s="1633"/>
      <c r="FJ313" s="1633"/>
      <c r="FK313" s="1633"/>
      <c r="FL313" s="1633"/>
      <c r="FM313" s="1633"/>
      <c r="FN313" s="1633"/>
      <c r="FO313" s="1633"/>
      <c r="FP313" s="1633"/>
      <c r="FQ313" s="1633"/>
      <c r="FR313" s="1633"/>
      <c r="FS313" s="1633"/>
      <c r="FT313" s="1633"/>
      <c r="FU313" s="1633"/>
      <c r="FV313" s="1633"/>
      <c r="FW313" s="1633"/>
      <c r="FX313" s="1633"/>
      <c r="FY313" s="1633"/>
      <c r="FZ313" s="1633"/>
      <c r="GA313" s="1633"/>
      <c r="GB313" s="1633"/>
      <c r="GC313" s="1633"/>
      <c r="GD313" s="1633"/>
      <c r="GE313" s="1633"/>
      <c r="GF313" s="1633"/>
      <c r="GG313" s="1633"/>
      <c r="GH313" s="1633"/>
      <c r="GI313" s="1633"/>
      <c r="GJ313" s="1633"/>
      <c r="GK313" s="1633"/>
      <c r="GL313" s="1633"/>
      <c r="GM313" s="1633"/>
      <c r="GN313" s="1633"/>
      <c r="GO313" s="1633"/>
      <c r="GP313" s="1633"/>
      <c r="GQ313" s="1633"/>
      <c r="GR313" s="1633"/>
      <c r="GS313" s="1633"/>
      <c r="GT313" s="1633"/>
      <c r="GU313" s="1633"/>
      <c r="GV313" s="1633"/>
      <c r="GW313" s="1633"/>
      <c r="GX313" s="1633"/>
      <c r="GY313" s="1633"/>
      <c r="GZ313" s="1633"/>
      <c r="HA313" s="1633"/>
      <c r="HB313" s="1633"/>
      <c r="HC313" s="1633"/>
      <c r="HD313" s="1633"/>
      <c r="HE313" s="1633"/>
      <c r="HF313" s="1633"/>
      <c r="HG313" s="1633"/>
      <c r="HH313" s="1633"/>
      <c r="HI313" s="1633"/>
      <c r="HJ313" s="1633"/>
      <c r="HK313" s="1633"/>
      <c r="HL313" s="1633"/>
      <c r="HM313" s="1633"/>
      <c r="HN313" s="1633"/>
      <c r="HO313" s="1633"/>
      <c r="HP313" s="1633"/>
      <c r="HQ313" s="1633"/>
      <c r="HR313" s="1633"/>
      <c r="HS313" s="1633"/>
      <c r="HT313" s="1633"/>
      <c r="HU313" s="1633"/>
      <c r="HV313" s="1633"/>
      <c r="HW313" s="1633"/>
      <c r="HX313" s="1633"/>
      <c r="HY313" s="1633"/>
      <c r="HZ313" s="1633"/>
      <c r="IA313" s="1633"/>
      <c r="IB313" s="1633"/>
      <c r="IC313" s="1633"/>
      <c r="ID313" s="1633"/>
      <c r="IE313" s="1633"/>
      <c r="IF313" s="1633"/>
      <c r="IG313" s="1633"/>
      <c r="IH313" s="1633"/>
      <c r="II313" s="1633"/>
      <c r="IJ313" s="1633"/>
      <c r="IK313" s="1633"/>
      <c r="IL313" s="1633"/>
      <c r="IM313" s="1633"/>
      <c r="IN313" s="1633"/>
      <c r="IO313" s="1633"/>
      <c r="IP313" s="1633"/>
      <c r="IQ313" s="1633"/>
      <c r="IR313" s="1633"/>
      <c r="IS313" s="1633"/>
      <c r="IT313" s="1633"/>
      <c r="IU313" s="1633"/>
      <c r="IV313" s="1633"/>
      <c r="IW313" s="1633"/>
      <c r="IX313" s="1633"/>
      <c r="IY313" s="1633"/>
      <c r="IZ313" s="1633"/>
      <c r="JA313" s="1633"/>
      <c r="JB313" s="1633"/>
      <c r="JC313" s="1633"/>
      <c r="JD313" s="1633"/>
      <c r="JE313" s="1633"/>
      <c r="JF313" s="1633"/>
      <c r="JG313" s="1633"/>
      <c r="JH313" s="1633"/>
      <c r="JI313" s="1633"/>
      <c r="JJ313" s="1633"/>
      <c r="JK313" s="1633"/>
      <c r="JL313" s="1633"/>
      <c r="JM313" s="1633"/>
      <c r="JN313" s="1633"/>
      <c r="JO313" s="1633"/>
      <c r="JP313" s="1633"/>
      <c r="JQ313" s="1633"/>
      <c r="JR313" s="1633"/>
      <c r="JS313" s="1633"/>
      <c r="JT313" s="1633"/>
      <c r="JU313" s="1633"/>
      <c r="JV313" s="1633"/>
      <c r="JW313" s="1633"/>
      <c r="JX313" s="1633"/>
      <c r="JY313" s="1633"/>
      <c r="JZ313" s="1633"/>
      <c r="KA313" s="1633"/>
      <c r="KB313" s="1633"/>
      <c r="KC313" s="1633"/>
      <c r="KD313" s="1633"/>
      <c r="KE313" s="1633"/>
      <c r="KF313" s="1633"/>
      <c r="KG313" s="1633"/>
      <c r="KH313" s="1633"/>
      <c r="KI313" s="1633"/>
      <c r="KJ313" s="1633"/>
      <c r="KK313" s="1633"/>
      <c r="KL313" s="1633"/>
      <c r="KM313" s="1633"/>
      <c r="KN313" s="1633"/>
      <c r="KO313" s="1633"/>
      <c r="KP313" s="1633"/>
      <c r="KQ313" s="1633"/>
      <c r="KR313" s="1633"/>
      <c r="KS313" s="1633"/>
      <c r="KT313" s="1633"/>
      <c r="KU313" s="1633"/>
      <c r="KV313" s="1633"/>
      <c r="KW313" s="1633"/>
      <c r="KX313" s="1633"/>
      <c r="KY313" s="1633"/>
      <c r="KZ313" s="1633"/>
      <c r="LA313" s="1633"/>
      <c r="LB313" s="1633"/>
      <c r="LC313" s="1633"/>
      <c r="LD313" s="1633"/>
      <c r="LE313" s="1633"/>
      <c r="LF313" s="1633"/>
      <c r="LG313" s="1633"/>
      <c r="LH313" s="1633"/>
      <c r="LI313" s="1633"/>
      <c r="LJ313" s="1633"/>
      <c r="LK313" s="1633"/>
      <c r="LL313" s="1633"/>
      <c r="LM313" s="1633"/>
      <c r="LN313" s="1633"/>
      <c r="LO313" s="1642"/>
      <c r="LP313" s="1642"/>
      <c r="LQ313" s="1642"/>
      <c r="LR313" s="1642"/>
      <c r="LS313" s="1642"/>
      <c r="LT313" s="1642"/>
      <c r="LU313" s="1642"/>
      <c r="LV313" s="2302"/>
    </row>
    <row r="314" s="2140" customFormat="1" ht="47" customHeight="1" spans="1:334">
      <c r="A314" s="2417">
        <v>45924</v>
      </c>
      <c r="B314" s="1500" t="s">
        <v>283</v>
      </c>
      <c r="C314" s="1501" t="s">
        <v>98</v>
      </c>
      <c r="D314" s="1502">
        <v>4500180216</v>
      </c>
      <c r="E314" s="2253" t="s">
        <v>2632</v>
      </c>
      <c r="F314" s="1502" t="s">
        <v>2633</v>
      </c>
      <c r="G314" s="1505" t="s">
        <v>2634</v>
      </c>
      <c r="H314" s="1505" t="s">
        <v>2635</v>
      </c>
      <c r="I314" s="1532" t="s">
        <v>2636</v>
      </c>
      <c r="J314" s="1522">
        <v>28335</v>
      </c>
      <c r="K314" s="1534">
        <v>0</v>
      </c>
      <c r="L314" s="1534">
        <v>5</v>
      </c>
      <c r="M314" s="1535">
        <f t="shared" si="177"/>
        <v>5667</v>
      </c>
      <c r="N314" s="1536">
        <v>45947</v>
      </c>
      <c r="O314" s="1536">
        <v>45945</v>
      </c>
      <c r="P314" s="1537" t="s">
        <v>2637</v>
      </c>
      <c r="Q314" s="1562" t="s">
        <v>78</v>
      </c>
      <c r="R314" s="2722">
        <f>5692+3753+18890</f>
        <v>28335</v>
      </c>
      <c r="S314" s="2722">
        <f t="shared" si="221"/>
        <v>0</v>
      </c>
      <c r="T314" s="2722"/>
      <c r="U314" s="1577" t="s">
        <v>829</v>
      </c>
      <c r="V314" s="2431" t="s">
        <v>2638</v>
      </c>
      <c r="W314" s="1532" t="s">
        <v>111</v>
      </c>
      <c r="X314" s="1565" t="s">
        <v>2639</v>
      </c>
      <c r="Y314" s="1589" t="s">
        <v>287</v>
      </c>
      <c r="Z314" s="1589">
        <v>45930</v>
      </c>
      <c r="AA314" s="1589"/>
      <c r="AB314" s="1589"/>
      <c r="AC314" s="2274" t="s">
        <v>2640</v>
      </c>
      <c r="AD314" s="1590" t="s">
        <v>289</v>
      </c>
      <c r="AE314" s="2277">
        <v>8.448</v>
      </c>
      <c r="AF314" s="2278">
        <f>AE314*M314</f>
        <v>47874.816</v>
      </c>
      <c r="AG314" s="1514" t="s">
        <v>2641</v>
      </c>
      <c r="AH314" s="1609" t="s">
        <v>81</v>
      </c>
      <c r="AI314" s="1609"/>
      <c r="AJ314" s="2627">
        <v>3</v>
      </c>
      <c r="AK314" s="2764">
        <f t="shared" ref="AK314:AK319" si="239">J314</f>
        <v>28335</v>
      </c>
      <c r="AL314" s="2627"/>
      <c r="AM314" s="2763"/>
      <c r="AN314" s="2627"/>
      <c r="AO314" s="2627"/>
      <c r="AP314" s="2627"/>
      <c r="AQ314" s="1610"/>
      <c r="AR314" s="1610"/>
      <c r="AS314" s="1610" t="s">
        <v>63</v>
      </c>
      <c r="AT314" s="1610">
        <f t="shared" ref="AT314:AT337" si="240">J314</f>
        <v>28335</v>
      </c>
      <c r="AU314" s="1610"/>
      <c r="AV314" s="1622"/>
      <c r="AW314" s="1622"/>
      <c r="AX314" s="1622"/>
      <c r="AY314" s="2449">
        <f>J314/5*2</f>
        <v>11334</v>
      </c>
      <c r="AZ314" s="1622"/>
      <c r="BA314" s="1622"/>
      <c r="BB314" s="1622"/>
      <c r="BC314" s="1622"/>
      <c r="BD314" s="2449">
        <f>J314/5</f>
        <v>5667</v>
      </c>
      <c r="BE314" s="2449">
        <f>J314/5*2</f>
        <v>11334</v>
      </c>
      <c r="BF314" s="1622"/>
      <c r="BG314" s="2648"/>
      <c r="BH314" s="1633"/>
      <c r="BI314" s="1633"/>
      <c r="BJ314" s="1633"/>
      <c r="BK314" s="1633"/>
      <c r="BL314" s="1633"/>
      <c r="BM314" s="1633"/>
      <c r="BN314" s="1633"/>
      <c r="BO314" s="1633"/>
      <c r="BP314" s="1633"/>
      <c r="BQ314" s="1633"/>
      <c r="BR314" s="1633"/>
      <c r="BS314" s="1633"/>
      <c r="BT314" s="1633"/>
      <c r="BU314" s="1633"/>
      <c r="BV314" s="1633"/>
      <c r="BW314" s="1633"/>
      <c r="BX314" s="1633"/>
      <c r="BY314" s="1633"/>
      <c r="BZ314" s="1633"/>
      <c r="CA314" s="1633"/>
      <c r="CB314" s="1633"/>
      <c r="CC314" s="1633"/>
      <c r="CD314" s="1633"/>
      <c r="CE314" s="1633"/>
      <c r="CF314" s="1633"/>
      <c r="CG314" s="1633"/>
      <c r="CH314" s="1633"/>
      <c r="CI314" s="1633"/>
      <c r="CJ314" s="1633"/>
      <c r="CK314" s="1633"/>
      <c r="CL314" s="1633"/>
      <c r="CM314" s="1633"/>
      <c r="CN314" s="1633"/>
      <c r="CO314" s="1633"/>
      <c r="CP314" s="1633"/>
      <c r="CQ314" s="1633"/>
      <c r="CR314" s="1633"/>
      <c r="CS314" s="1633"/>
      <c r="CT314" s="1633"/>
      <c r="CU314" s="1633"/>
      <c r="CV314" s="1633"/>
      <c r="CW314" s="1633"/>
      <c r="CX314" s="1633"/>
      <c r="CY314" s="1633"/>
      <c r="CZ314" s="1633"/>
      <c r="DA314" s="1633"/>
      <c r="DB314" s="1633"/>
      <c r="DC314" s="1633"/>
      <c r="DD314" s="1633"/>
      <c r="DE314" s="1633"/>
      <c r="DF314" s="1633"/>
      <c r="DG314" s="1633"/>
      <c r="DH314" s="1633"/>
      <c r="DI314" s="1633"/>
      <c r="DJ314" s="1633"/>
      <c r="DK314" s="1633"/>
      <c r="DL314" s="1633"/>
      <c r="DM314" s="1633"/>
      <c r="DN314" s="1633"/>
      <c r="DO314" s="1633"/>
      <c r="DP314" s="1633"/>
      <c r="DQ314" s="1633"/>
      <c r="DR314" s="1633"/>
      <c r="DS314" s="1633"/>
      <c r="DT314" s="1633"/>
      <c r="DU314" s="1633"/>
      <c r="DV314" s="1633"/>
      <c r="DW314" s="1633"/>
      <c r="DX314" s="1633"/>
      <c r="DY314" s="1633"/>
      <c r="DZ314" s="1633"/>
      <c r="EA314" s="1633"/>
      <c r="EB314" s="1633"/>
      <c r="EC314" s="1633"/>
      <c r="ED314" s="1633"/>
      <c r="EE314" s="1633"/>
      <c r="EF314" s="1633"/>
      <c r="EG314" s="1633"/>
      <c r="EH314" s="1633"/>
      <c r="EI314" s="1633"/>
      <c r="EJ314" s="1633"/>
      <c r="EK314" s="1633"/>
      <c r="EL314" s="1633"/>
      <c r="EM314" s="1633"/>
      <c r="EN314" s="1633"/>
      <c r="EO314" s="1633"/>
      <c r="EP314" s="1633"/>
      <c r="EQ314" s="1633"/>
      <c r="ER314" s="1633"/>
      <c r="ES314" s="1633"/>
      <c r="ET314" s="1633"/>
      <c r="EU314" s="1633"/>
      <c r="EV314" s="1633"/>
      <c r="EW314" s="1633"/>
      <c r="EX314" s="1633"/>
      <c r="EY314" s="1633"/>
      <c r="EZ314" s="1633"/>
      <c r="FA314" s="1633"/>
      <c r="FB314" s="1633"/>
      <c r="FC314" s="1633"/>
      <c r="FD314" s="1633"/>
      <c r="FE314" s="1633"/>
      <c r="FF314" s="1633"/>
      <c r="FG314" s="1633"/>
      <c r="FH314" s="1633"/>
      <c r="FI314" s="1633"/>
      <c r="FJ314" s="1633"/>
      <c r="FK314" s="1633"/>
      <c r="FL314" s="1633"/>
      <c r="FM314" s="1633"/>
      <c r="FN314" s="1633"/>
      <c r="FO314" s="1633"/>
      <c r="FP314" s="1633"/>
      <c r="FQ314" s="1633"/>
      <c r="FR314" s="1633"/>
      <c r="FS314" s="1633"/>
      <c r="FT314" s="1633"/>
      <c r="FU314" s="1633"/>
      <c r="FV314" s="1633"/>
      <c r="FW314" s="1633"/>
      <c r="FX314" s="1633"/>
      <c r="FY314" s="1633"/>
      <c r="FZ314" s="1633"/>
      <c r="GA314" s="1633"/>
      <c r="GB314" s="1633"/>
      <c r="GC314" s="1633"/>
      <c r="GD314" s="1633"/>
      <c r="GE314" s="1633"/>
      <c r="GF314" s="1633"/>
      <c r="GG314" s="1633"/>
      <c r="GH314" s="1633"/>
      <c r="GI314" s="1633"/>
      <c r="GJ314" s="1633"/>
      <c r="GK314" s="1633"/>
      <c r="GL314" s="1633"/>
      <c r="GM314" s="1633"/>
      <c r="GN314" s="1633"/>
      <c r="GO314" s="1633"/>
      <c r="GP314" s="1633"/>
      <c r="GQ314" s="1633"/>
      <c r="GR314" s="1633"/>
      <c r="GS314" s="1633"/>
      <c r="GT314" s="1633"/>
      <c r="GU314" s="1633"/>
      <c r="GV314" s="1633"/>
      <c r="GW314" s="1633"/>
      <c r="GX314" s="1633"/>
      <c r="GY314" s="1633"/>
      <c r="GZ314" s="1633"/>
      <c r="HA314" s="1633"/>
      <c r="HB314" s="1633"/>
      <c r="HC314" s="1633"/>
      <c r="HD314" s="1633"/>
      <c r="HE314" s="1633"/>
      <c r="HF314" s="1633"/>
      <c r="HG314" s="1633"/>
      <c r="HH314" s="1633"/>
      <c r="HI314" s="1633"/>
      <c r="HJ314" s="1633"/>
      <c r="HK314" s="1633"/>
      <c r="HL314" s="1633"/>
      <c r="HM314" s="1633"/>
      <c r="HN314" s="1633"/>
      <c r="HO314" s="1633"/>
      <c r="HP314" s="1633"/>
      <c r="HQ314" s="1633"/>
      <c r="HR314" s="1633"/>
      <c r="HS314" s="1633"/>
      <c r="HT314" s="1633"/>
      <c r="HU314" s="1633"/>
      <c r="HV314" s="1633"/>
      <c r="HW314" s="1633"/>
      <c r="HX314" s="1633"/>
      <c r="HY314" s="1633"/>
      <c r="HZ314" s="1633"/>
      <c r="IA314" s="1633"/>
      <c r="IB314" s="1633"/>
      <c r="IC314" s="1633"/>
      <c r="ID314" s="1633"/>
      <c r="IE314" s="1633"/>
      <c r="IF314" s="1633"/>
      <c r="IG314" s="1633"/>
      <c r="IH314" s="1633"/>
      <c r="II314" s="1633"/>
      <c r="IJ314" s="1633"/>
      <c r="IK314" s="1633"/>
      <c r="IL314" s="1633"/>
      <c r="IM314" s="1633"/>
      <c r="IN314" s="1633"/>
      <c r="IO314" s="1633"/>
      <c r="IP314" s="1633"/>
      <c r="IQ314" s="1633"/>
      <c r="IR314" s="1633"/>
      <c r="IS314" s="1633"/>
      <c r="IT314" s="1633"/>
      <c r="IU314" s="1633"/>
      <c r="IV314" s="1633"/>
      <c r="IW314" s="1633"/>
      <c r="IX314" s="1633"/>
      <c r="IY314" s="1633"/>
      <c r="IZ314" s="1633"/>
      <c r="JA314" s="1633"/>
      <c r="JB314" s="1633"/>
      <c r="JC314" s="1633"/>
      <c r="JD314" s="1633"/>
      <c r="JE314" s="1633"/>
      <c r="JF314" s="1633"/>
      <c r="JG314" s="1633"/>
      <c r="JH314" s="1633"/>
      <c r="JI314" s="1633"/>
      <c r="JJ314" s="1633"/>
      <c r="JK314" s="1633"/>
      <c r="JL314" s="1633"/>
      <c r="JM314" s="1633"/>
      <c r="JN314" s="1633"/>
      <c r="JO314" s="1633"/>
      <c r="JP314" s="1633"/>
      <c r="JQ314" s="1633"/>
      <c r="JR314" s="1633"/>
      <c r="JS314" s="1633"/>
      <c r="JT314" s="1633"/>
      <c r="JU314" s="1633"/>
      <c r="JV314" s="1633"/>
      <c r="JW314" s="1633"/>
      <c r="JX314" s="1633"/>
      <c r="JY314" s="1633"/>
      <c r="JZ314" s="1633"/>
      <c r="KA314" s="1633"/>
      <c r="KB314" s="1633"/>
      <c r="KC314" s="1633"/>
      <c r="KD314" s="1633"/>
      <c r="KE314" s="1633"/>
      <c r="KF314" s="1633"/>
      <c r="KG314" s="1633"/>
      <c r="KH314" s="1633"/>
      <c r="KI314" s="1633"/>
      <c r="KJ314" s="1633"/>
      <c r="KK314" s="1633"/>
      <c r="KL314" s="1633"/>
      <c r="KM314" s="1633"/>
      <c r="KN314" s="1633"/>
      <c r="KO314" s="1633"/>
      <c r="KP314" s="1633"/>
      <c r="KQ314" s="1633"/>
      <c r="KR314" s="1633"/>
      <c r="KS314" s="1633"/>
      <c r="KT314" s="1633"/>
      <c r="KU314" s="1633"/>
      <c r="KV314" s="1633"/>
      <c r="KW314" s="1633"/>
      <c r="KX314" s="1633"/>
      <c r="KY314" s="1633"/>
      <c r="KZ314" s="1633"/>
      <c r="LA314" s="1633"/>
      <c r="LB314" s="1633"/>
      <c r="LC314" s="1633"/>
      <c r="LD314" s="1633"/>
      <c r="LE314" s="1633"/>
      <c r="LF314" s="1633"/>
      <c r="LG314" s="1633"/>
      <c r="LH314" s="1633"/>
      <c r="LI314" s="1633"/>
      <c r="LJ314" s="1633"/>
      <c r="LK314" s="1633"/>
      <c r="LL314" s="1633"/>
      <c r="LM314" s="1633"/>
      <c r="LN314" s="1633"/>
      <c r="LO314" s="1642"/>
      <c r="LP314" s="1642"/>
      <c r="LQ314" s="1642"/>
      <c r="LR314" s="1642"/>
      <c r="LS314" s="1642"/>
      <c r="LT314" s="1642"/>
      <c r="LU314" s="1642"/>
      <c r="LV314" s="2302"/>
    </row>
    <row r="315" s="2141" customFormat="1" ht="47" customHeight="1" spans="1:334">
      <c r="A315" s="2733">
        <v>45904</v>
      </c>
      <c r="B315" s="1660" t="s">
        <v>283</v>
      </c>
      <c r="C315" s="1661" t="s">
        <v>98</v>
      </c>
      <c r="D315" s="1662">
        <v>4500180216</v>
      </c>
      <c r="E315" s="2415" t="s">
        <v>2632</v>
      </c>
      <c r="F315" s="1662" t="s">
        <v>2642</v>
      </c>
      <c r="G315" s="1863" t="s">
        <v>2643</v>
      </c>
      <c r="H315" s="1863" t="s">
        <v>2643</v>
      </c>
      <c r="I315" s="1880" t="s">
        <v>2644</v>
      </c>
      <c r="J315" s="1543">
        <v>17001</v>
      </c>
      <c r="K315" s="1876">
        <v>0</v>
      </c>
      <c r="L315" s="1876">
        <v>3</v>
      </c>
      <c r="M315" s="1877">
        <f t="shared" si="177"/>
        <v>5667</v>
      </c>
      <c r="N315" s="1673">
        <v>45947</v>
      </c>
      <c r="O315" s="1673">
        <v>45945</v>
      </c>
      <c r="P315" s="1878" t="s">
        <v>2637</v>
      </c>
      <c r="Q315" s="2079" t="s">
        <v>78</v>
      </c>
      <c r="R315" s="1577">
        <f>1133+600+12406+2862</f>
        <v>17001</v>
      </c>
      <c r="S315" s="1577">
        <f t="shared" si="221"/>
        <v>0</v>
      </c>
      <c r="T315" s="1577"/>
      <c r="U315" s="1577" t="s">
        <v>829</v>
      </c>
      <c r="V315" s="2747" t="s">
        <v>2638</v>
      </c>
      <c r="W315" s="1880" t="s">
        <v>111</v>
      </c>
      <c r="X315" s="1900" t="s">
        <v>2639</v>
      </c>
      <c r="Y315" s="1930" t="s">
        <v>287</v>
      </c>
      <c r="Z315" s="1930">
        <v>45930</v>
      </c>
      <c r="AA315" s="1930"/>
      <c r="AB315" s="1930"/>
      <c r="AC315" s="2272" t="s">
        <v>2645</v>
      </c>
      <c r="AD315" s="1692" t="s">
        <v>289</v>
      </c>
      <c r="AE315" s="2093">
        <v>9.57</v>
      </c>
      <c r="AF315" s="2095">
        <f>AE315*M315</f>
        <v>54233.19</v>
      </c>
      <c r="AG315" s="1647" t="s">
        <v>2646</v>
      </c>
      <c r="AH315" s="1947" t="s">
        <v>81</v>
      </c>
      <c r="AI315" s="1947"/>
      <c r="AJ315" s="2761">
        <v>2</v>
      </c>
      <c r="AK315" s="2765">
        <f t="shared" si="239"/>
        <v>17001</v>
      </c>
      <c r="AL315" s="2761"/>
      <c r="AM315" s="2762"/>
      <c r="AN315" s="2761"/>
      <c r="AO315" s="2761"/>
      <c r="AP315" s="2761"/>
      <c r="AQ315" s="1948"/>
      <c r="AR315" s="1948"/>
      <c r="AS315" s="1948" t="s">
        <v>63</v>
      </c>
      <c r="AT315" s="1948">
        <f t="shared" si="240"/>
        <v>17001</v>
      </c>
      <c r="AU315" s="1948"/>
      <c r="AV315" s="1430"/>
      <c r="AW315" s="1430"/>
      <c r="AX315" s="2111">
        <f>J315/3</f>
        <v>5667</v>
      </c>
      <c r="AY315" s="1430"/>
      <c r="AZ315" s="2111">
        <f>J315/3*2</f>
        <v>11334</v>
      </c>
      <c r="BA315" s="1430"/>
      <c r="BB315" s="1430"/>
      <c r="BC315" s="1430"/>
      <c r="BD315" s="1430"/>
      <c r="BE315" s="1430"/>
      <c r="BF315" s="1430"/>
      <c r="BG315" s="2785"/>
      <c r="BH315" s="1455"/>
      <c r="BI315" s="1455"/>
      <c r="BJ315" s="1455"/>
      <c r="BK315" s="1455"/>
      <c r="BL315" s="1455"/>
      <c r="BM315" s="1455"/>
      <c r="BN315" s="1455"/>
      <c r="BO315" s="1455"/>
      <c r="BP315" s="1455"/>
      <c r="BQ315" s="1455"/>
      <c r="BR315" s="1455"/>
      <c r="BS315" s="1455"/>
      <c r="BT315" s="1455"/>
      <c r="BU315" s="1455"/>
      <c r="BV315" s="1455"/>
      <c r="BW315" s="1455"/>
      <c r="BX315" s="1455"/>
      <c r="BY315" s="1455"/>
      <c r="BZ315" s="1455"/>
      <c r="CA315" s="1455"/>
      <c r="CB315" s="1455"/>
      <c r="CC315" s="1455"/>
      <c r="CD315" s="1455"/>
      <c r="CE315" s="1455"/>
      <c r="CF315" s="1455"/>
      <c r="CG315" s="1455"/>
      <c r="CH315" s="1455"/>
      <c r="CI315" s="1455"/>
      <c r="CJ315" s="1455"/>
      <c r="CK315" s="1455"/>
      <c r="CL315" s="1455"/>
      <c r="CM315" s="1455"/>
      <c r="CN315" s="1455"/>
      <c r="CO315" s="1455"/>
      <c r="CP315" s="1455"/>
      <c r="CQ315" s="1455"/>
      <c r="CR315" s="1455"/>
      <c r="CS315" s="1455"/>
      <c r="CT315" s="1455"/>
      <c r="CU315" s="1455"/>
      <c r="CV315" s="1455"/>
      <c r="CW315" s="1455"/>
      <c r="CX315" s="1455"/>
      <c r="CY315" s="1455"/>
      <c r="CZ315" s="1455"/>
      <c r="DA315" s="1455"/>
      <c r="DB315" s="1455"/>
      <c r="DC315" s="1455"/>
      <c r="DD315" s="1455"/>
      <c r="DE315" s="1455"/>
      <c r="DF315" s="1455"/>
      <c r="DG315" s="1455"/>
      <c r="DH315" s="1455"/>
      <c r="DI315" s="1455"/>
      <c r="DJ315" s="1455"/>
      <c r="DK315" s="1455"/>
      <c r="DL315" s="1455"/>
      <c r="DM315" s="1455"/>
      <c r="DN315" s="1455"/>
      <c r="DO315" s="1455"/>
      <c r="DP315" s="1455"/>
      <c r="DQ315" s="1455"/>
      <c r="DR315" s="1455"/>
      <c r="DS315" s="1455"/>
      <c r="DT315" s="1455"/>
      <c r="DU315" s="1455"/>
      <c r="DV315" s="1455"/>
      <c r="DW315" s="1455"/>
      <c r="DX315" s="1455"/>
      <c r="DY315" s="1455"/>
      <c r="DZ315" s="1455"/>
      <c r="EA315" s="1455"/>
      <c r="EB315" s="1455"/>
      <c r="EC315" s="1455"/>
      <c r="ED315" s="1455"/>
      <c r="EE315" s="1455"/>
      <c r="EF315" s="1455"/>
      <c r="EG315" s="1455"/>
      <c r="EH315" s="1455"/>
      <c r="EI315" s="1455"/>
      <c r="EJ315" s="1455"/>
      <c r="EK315" s="1455"/>
      <c r="EL315" s="1455"/>
      <c r="EM315" s="1455"/>
      <c r="EN315" s="1455"/>
      <c r="EO315" s="1455"/>
      <c r="EP315" s="1455"/>
      <c r="EQ315" s="1455"/>
      <c r="ER315" s="1455"/>
      <c r="ES315" s="1455"/>
      <c r="ET315" s="1455"/>
      <c r="EU315" s="1455"/>
      <c r="EV315" s="1455"/>
      <c r="EW315" s="1455"/>
      <c r="EX315" s="1455"/>
      <c r="EY315" s="1455"/>
      <c r="EZ315" s="1455"/>
      <c r="FA315" s="1455"/>
      <c r="FB315" s="1455"/>
      <c r="FC315" s="1455"/>
      <c r="FD315" s="1455"/>
      <c r="FE315" s="1455"/>
      <c r="FF315" s="1455"/>
      <c r="FG315" s="1455"/>
      <c r="FH315" s="1455"/>
      <c r="FI315" s="1455"/>
      <c r="FJ315" s="1455"/>
      <c r="FK315" s="1455"/>
      <c r="FL315" s="1455"/>
      <c r="FM315" s="1455"/>
      <c r="FN315" s="1455"/>
      <c r="FO315" s="1455"/>
      <c r="FP315" s="1455"/>
      <c r="FQ315" s="1455"/>
      <c r="FR315" s="1455"/>
      <c r="FS315" s="1455"/>
      <c r="FT315" s="1455"/>
      <c r="FU315" s="1455"/>
      <c r="FV315" s="1455"/>
      <c r="FW315" s="1455"/>
      <c r="FX315" s="1455"/>
      <c r="FY315" s="1455"/>
      <c r="FZ315" s="1455"/>
      <c r="GA315" s="1455"/>
      <c r="GB315" s="1455"/>
      <c r="GC315" s="1455"/>
      <c r="GD315" s="1455"/>
      <c r="GE315" s="1455"/>
      <c r="GF315" s="1455"/>
      <c r="GG315" s="1455"/>
      <c r="GH315" s="1455"/>
      <c r="GI315" s="1455"/>
      <c r="GJ315" s="1455"/>
      <c r="GK315" s="1455"/>
      <c r="GL315" s="1455"/>
      <c r="GM315" s="1455"/>
      <c r="GN315" s="1455"/>
      <c r="GO315" s="1455"/>
      <c r="GP315" s="1455"/>
      <c r="GQ315" s="1455"/>
      <c r="GR315" s="1455"/>
      <c r="GS315" s="1455"/>
      <c r="GT315" s="1455"/>
      <c r="GU315" s="1455"/>
      <c r="GV315" s="1455"/>
      <c r="GW315" s="1455"/>
      <c r="GX315" s="1455"/>
      <c r="GY315" s="1455"/>
      <c r="GZ315" s="1455"/>
      <c r="HA315" s="1455"/>
      <c r="HB315" s="1455"/>
      <c r="HC315" s="1455"/>
      <c r="HD315" s="1455"/>
      <c r="HE315" s="1455"/>
      <c r="HF315" s="1455"/>
      <c r="HG315" s="1455"/>
      <c r="HH315" s="1455"/>
      <c r="HI315" s="1455"/>
      <c r="HJ315" s="1455"/>
      <c r="HK315" s="1455"/>
      <c r="HL315" s="1455"/>
      <c r="HM315" s="1455"/>
      <c r="HN315" s="1455"/>
      <c r="HO315" s="1455"/>
      <c r="HP315" s="1455"/>
      <c r="HQ315" s="1455"/>
      <c r="HR315" s="1455"/>
      <c r="HS315" s="1455"/>
      <c r="HT315" s="1455"/>
      <c r="HU315" s="1455"/>
      <c r="HV315" s="1455"/>
      <c r="HW315" s="1455"/>
      <c r="HX315" s="1455"/>
      <c r="HY315" s="1455"/>
      <c r="HZ315" s="1455"/>
      <c r="IA315" s="1455"/>
      <c r="IB315" s="1455"/>
      <c r="IC315" s="1455"/>
      <c r="ID315" s="1455"/>
      <c r="IE315" s="1455"/>
      <c r="IF315" s="1455"/>
      <c r="IG315" s="1455"/>
      <c r="IH315" s="1455"/>
      <c r="II315" s="1455"/>
      <c r="IJ315" s="1455"/>
      <c r="IK315" s="1455"/>
      <c r="IL315" s="1455"/>
      <c r="IM315" s="1455"/>
      <c r="IN315" s="1455"/>
      <c r="IO315" s="1455"/>
      <c r="IP315" s="1455"/>
      <c r="IQ315" s="1455"/>
      <c r="IR315" s="1455"/>
      <c r="IS315" s="1455"/>
      <c r="IT315" s="1455"/>
      <c r="IU315" s="1455"/>
      <c r="IV315" s="1455"/>
      <c r="IW315" s="1455"/>
      <c r="IX315" s="1455"/>
      <c r="IY315" s="1455"/>
      <c r="IZ315" s="1455"/>
      <c r="JA315" s="1455"/>
      <c r="JB315" s="1455"/>
      <c r="JC315" s="1455"/>
      <c r="JD315" s="1455"/>
      <c r="JE315" s="1455"/>
      <c r="JF315" s="1455"/>
      <c r="JG315" s="1455"/>
      <c r="JH315" s="1455"/>
      <c r="JI315" s="1455"/>
      <c r="JJ315" s="1455"/>
      <c r="JK315" s="1455"/>
      <c r="JL315" s="1455"/>
      <c r="JM315" s="1455"/>
      <c r="JN315" s="1455"/>
      <c r="JO315" s="1455"/>
      <c r="JP315" s="1455"/>
      <c r="JQ315" s="1455"/>
      <c r="JR315" s="1455"/>
      <c r="JS315" s="1455"/>
      <c r="JT315" s="1455"/>
      <c r="JU315" s="1455"/>
      <c r="JV315" s="1455"/>
      <c r="JW315" s="1455"/>
      <c r="JX315" s="1455"/>
      <c r="JY315" s="1455"/>
      <c r="JZ315" s="1455"/>
      <c r="KA315" s="1455"/>
      <c r="KB315" s="1455"/>
      <c r="KC315" s="1455"/>
      <c r="KD315" s="1455"/>
      <c r="KE315" s="1455"/>
      <c r="KF315" s="1455"/>
      <c r="KG315" s="1455"/>
      <c r="KH315" s="1455"/>
      <c r="KI315" s="1455"/>
      <c r="KJ315" s="1455"/>
      <c r="KK315" s="1455"/>
      <c r="KL315" s="1455"/>
      <c r="KM315" s="1455"/>
      <c r="KN315" s="1455"/>
      <c r="KO315" s="1455"/>
      <c r="KP315" s="1455"/>
      <c r="KQ315" s="1455"/>
      <c r="KR315" s="1455"/>
      <c r="KS315" s="1455"/>
      <c r="KT315" s="1455"/>
      <c r="KU315" s="1455"/>
      <c r="KV315" s="1455"/>
      <c r="KW315" s="1455"/>
      <c r="KX315" s="1455"/>
      <c r="KY315" s="1455"/>
      <c r="KZ315" s="1455"/>
      <c r="LA315" s="1455"/>
      <c r="LB315" s="1455"/>
      <c r="LC315" s="1455"/>
      <c r="LD315" s="1455"/>
      <c r="LE315" s="1455"/>
      <c r="LF315" s="1455"/>
      <c r="LG315" s="1455"/>
      <c r="LH315" s="1455"/>
      <c r="LI315" s="1455"/>
      <c r="LJ315" s="1455"/>
      <c r="LK315" s="1455"/>
      <c r="LL315" s="1455"/>
      <c r="LM315" s="1455"/>
      <c r="LN315" s="1455"/>
      <c r="LO315" s="1467"/>
      <c r="LP315" s="1467"/>
      <c r="LQ315" s="1467"/>
      <c r="LR315" s="1467"/>
      <c r="LS315" s="1467"/>
      <c r="LT315" s="1467"/>
      <c r="LU315" s="1467"/>
      <c r="LV315" s="2117"/>
    </row>
    <row r="316" s="2570" customFormat="1" ht="47" customHeight="1" spans="1:334">
      <c r="A316" s="2734">
        <v>45906</v>
      </c>
      <c r="B316" s="2735" t="s">
        <v>753</v>
      </c>
      <c r="C316" s="2736" t="s">
        <v>115</v>
      </c>
      <c r="D316" s="2737">
        <v>4500178976</v>
      </c>
      <c r="E316" s="2738"/>
      <c r="F316" s="2737" t="s">
        <v>2647</v>
      </c>
      <c r="G316" s="2739" t="s">
        <v>1775</v>
      </c>
      <c r="H316" s="2739" t="s">
        <v>2648</v>
      </c>
      <c r="I316" s="2740" t="s">
        <v>1776</v>
      </c>
      <c r="J316" s="2741">
        <v>960</v>
      </c>
      <c r="K316" s="2742">
        <v>0</v>
      </c>
      <c r="L316" s="2742">
        <v>96</v>
      </c>
      <c r="M316" s="2743">
        <f t="shared" si="177"/>
        <v>10</v>
      </c>
      <c r="N316" s="2744">
        <v>45947</v>
      </c>
      <c r="O316" s="2744">
        <v>45945</v>
      </c>
      <c r="P316" s="2745"/>
      <c r="Q316" s="2748" t="s">
        <v>78</v>
      </c>
      <c r="R316" s="1577">
        <v>960</v>
      </c>
      <c r="S316" s="2749">
        <f t="shared" si="221"/>
        <v>0</v>
      </c>
      <c r="T316" s="2749"/>
      <c r="U316" s="2749" t="s">
        <v>829</v>
      </c>
      <c r="V316" s="2740"/>
      <c r="W316" s="2740" t="s">
        <v>111</v>
      </c>
      <c r="X316" s="2750">
        <v>45910</v>
      </c>
      <c r="Y316" s="2753" t="s">
        <v>88</v>
      </c>
      <c r="Z316" s="2753" t="s">
        <v>1046</v>
      </c>
      <c r="AA316" s="2753"/>
      <c r="AB316" s="2753"/>
      <c r="AC316" s="2754" t="s">
        <v>2386</v>
      </c>
      <c r="AD316" s="2755" t="s">
        <v>122</v>
      </c>
      <c r="AE316" s="2756">
        <v>0.9708</v>
      </c>
      <c r="AF316" s="2757">
        <f>AE316*J316</f>
        <v>931.968</v>
      </c>
      <c r="AG316" s="2766" t="s">
        <v>2649</v>
      </c>
      <c r="AH316" s="2767" t="s">
        <v>81</v>
      </c>
      <c r="AI316" s="2768"/>
      <c r="AJ316" s="2769">
        <v>1</v>
      </c>
      <c r="AK316" s="2770">
        <f t="shared" si="239"/>
        <v>960</v>
      </c>
      <c r="AL316" s="2770"/>
      <c r="AM316" s="2770"/>
      <c r="AN316" s="2770">
        <f>J316/12</f>
        <v>80</v>
      </c>
      <c r="AO316" s="2770"/>
      <c r="AP316" s="2770"/>
      <c r="AQ316" s="2774"/>
      <c r="AR316" s="2775"/>
      <c r="AS316" s="2775" t="s">
        <v>63</v>
      </c>
      <c r="AT316" s="2775">
        <f t="shared" si="240"/>
        <v>960</v>
      </c>
      <c r="AU316" s="2775"/>
      <c r="AV316" s="2776">
        <f>J316</f>
        <v>960</v>
      </c>
      <c r="AW316" s="2782"/>
      <c r="AX316" s="2782"/>
      <c r="AY316" s="2782"/>
      <c r="AZ316" s="2782"/>
      <c r="BA316" s="2783"/>
      <c r="BB316" s="2783"/>
      <c r="BC316" s="2783"/>
      <c r="BD316" s="2783"/>
      <c r="BE316" s="2783"/>
      <c r="BF316" s="2782">
        <f>J316*23/24/COUNT(AV316:BE316)</f>
        <v>920</v>
      </c>
      <c r="BG316" s="2788">
        <f>J316/24/COUNT(AV316:BE316)</f>
        <v>40</v>
      </c>
      <c r="BH316" s="2789"/>
      <c r="BI316" s="2789"/>
      <c r="BJ316" s="2789"/>
      <c r="BK316" s="2789"/>
      <c r="BL316" s="2789"/>
      <c r="BM316" s="2789"/>
      <c r="BN316" s="2789"/>
      <c r="BO316" s="2789"/>
      <c r="BP316" s="2789"/>
      <c r="BQ316" s="2789"/>
      <c r="BR316" s="2789"/>
      <c r="BS316" s="2789"/>
      <c r="BT316" s="2789"/>
      <c r="BU316" s="2789"/>
      <c r="BV316" s="2789"/>
      <c r="BW316" s="2789"/>
      <c r="BX316" s="2789"/>
      <c r="BY316" s="2789"/>
      <c r="BZ316" s="2789"/>
      <c r="CA316" s="2789"/>
      <c r="CB316" s="2789"/>
      <c r="CC316" s="2789"/>
      <c r="CD316" s="2789"/>
      <c r="CE316" s="2789"/>
      <c r="CF316" s="2789"/>
      <c r="CG316" s="2789"/>
      <c r="CH316" s="2789"/>
      <c r="CI316" s="2789"/>
      <c r="CJ316" s="2789"/>
      <c r="CK316" s="2789"/>
      <c r="CL316" s="2789"/>
      <c r="CM316" s="2789"/>
      <c r="CN316" s="2789"/>
      <c r="CO316" s="2789"/>
      <c r="CP316" s="2789"/>
      <c r="CQ316" s="2789"/>
      <c r="CR316" s="2789"/>
      <c r="CS316" s="2789"/>
      <c r="CT316" s="2789"/>
      <c r="CU316" s="2789"/>
      <c r="CV316" s="2789"/>
      <c r="CW316" s="2789"/>
      <c r="CX316" s="2789"/>
      <c r="CY316" s="2789"/>
      <c r="CZ316" s="2789"/>
      <c r="DA316" s="2789"/>
      <c r="DB316" s="2789"/>
      <c r="DC316" s="2789"/>
      <c r="DD316" s="2789"/>
      <c r="DE316" s="2789"/>
      <c r="DF316" s="2789"/>
      <c r="DG316" s="2789"/>
      <c r="DH316" s="2789"/>
      <c r="DI316" s="2789"/>
      <c r="DJ316" s="2789"/>
      <c r="DK316" s="2789"/>
      <c r="DL316" s="2789"/>
      <c r="DM316" s="2789"/>
      <c r="DN316" s="2789"/>
      <c r="DO316" s="2789"/>
      <c r="DP316" s="2789"/>
      <c r="DQ316" s="2789"/>
      <c r="DR316" s="2789"/>
      <c r="DS316" s="2789"/>
      <c r="DT316" s="2789"/>
      <c r="DU316" s="2789"/>
      <c r="DV316" s="2789"/>
      <c r="DW316" s="2789"/>
      <c r="DX316" s="2789"/>
      <c r="DY316" s="2789"/>
      <c r="DZ316" s="2789"/>
      <c r="EA316" s="2789"/>
      <c r="EB316" s="2789"/>
      <c r="EC316" s="2789"/>
      <c r="ED316" s="2789"/>
      <c r="EE316" s="2789"/>
      <c r="EF316" s="2789"/>
      <c r="EG316" s="2789"/>
      <c r="EH316" s="2789"/>
      <c r="EI316" s="2789"/>
      <c r="EJ316" s="2789"/>
      <c r="EK316" s="2789"/>
      <c r="EL316" s="2789"/>
      <c r="EM316" s="2789"/>
      <c r="EN316" s="2789"/>
      <c r="EO316" s="2789"/>
      <c r="EP316" s="2789"/>
      <c r="EQ316" s="2789"/>
      <c r="ER316" s="2789"/>
      <c r="ES316" s="2789"/>
      <c r="ET316" s="2789"/>
      <c r="EU316" s="2789"/>
      <c r="EV316" s="2789"/>
      <c r="EW316" s="2789"/>
      <c r="EX316" s="2789"/>
      <c r="EY316" s="2789"/>
      <c r="EZ316" s="2789"/>
      <c r="FA316" s="2789"/>
      <c r="FB316" s="2789"/>
      <c r="FC316" s="2789"/>
      <c r="FD316" s="2789"/>
      <c r="FE316" s="2789"/>
      <c r="FF316" s="2789"/>
      <c r="FG316" s="2789"/>
      <c r="FH316" s="2789"/>
      <c r="FI316" s="2789"/>
      <c r="FJ316" s="2789"/>
      <c r="FK316" s="2789"/>
      <c r="FL316" s="2789"/>
      <c r="FM316" s="2789"/>
      <c r="FN316" s="2789"/>
      <c r="FO316" s="2789"/>
      <c r="FP316" s="2789"/>
      <c r="FQ316" s="2789"/>
      <c r="FR316" s="2789"/>
      <c r="FS316" s="2789"/>
      <c r="FT316" s="2789"/>
      <c r="FU316" s="2789"/>
      <c r="FV316" s="2789"/>
      <c r="FW316" s="2789"/>
      <c r="FX316" s="2789"/>
      <c r="FY316" s="2789"/>
      <c r="FZ316" s="2789"/>
      <c r="GA316" s="2789"/>
      <c r="GB316" s="2789"/>
      <c r="GC316" s="2789"/>
      <c r="GD316" s="2789"/>
      <c r="GE316" s="2789"/>
      <c r="GF316" s="2789"/>
      <c r="GG316" s="2789"/>
      <c r="GH316" s="2789"/>
      <c r="GI316" s="2789"/>
      <c r="GJ316" s="2789"/>
      <c r="GK316" s="2789"/>
      <c r="GL316" s="2789"/>
      <c r="GM316" s="2789"/>
      <c r="GN316" s="2789"/>
      <c r="GO316" s="2789"/>
      <c r="GP316" s="2789"/>
      <c r="GQ316" s="2789"/>
      <c r="GR316" s="2789"/>
      <c r="GS316" s="2789"/>
      <c r="GT316" s="2789"/>
      <c r="GU316" s="2789"/>
      <c r="GV316" s="2789"/>
      <c r="GW316" s="2789"/>
      <c r="GX316" s="2789"/>
      <c r="GY316" s="2789"/>
      <c r="GZ316" s="2789"/>
      <c r="HA316" s="2789"/>
      <c r="HB316" s="2789"/>
      <c r="HC316" s="2789"/>
      <c r="HD316" s="2789"/>
      <c r="HE316" s="2789"/>
      <c r="HF316" s="2789"/>
      <c r="HG316" s="2789"/>
      <c r="HH316" s="2789"/>
      <c r="HI316" s="2789"/>
      <c r="HJ316" s="2789"/>
      <c r="HK316" s="2789"/>
      <c r="HL316" s="2789"/>
      <c r="HM316" s="2789"/>
      <c r="HN316" s="2789"/>
      <c r="HO316" s="2789"/>
      <c r="HP316" s="2789"/>
      <c r="HQ316" s="2789"/>
      <c r="HR316" s="2789"/>
      <c r="HS316" s="2789"/>
      <c r="HT316" s="2789"/>
      <c r="HU316" s="2789"/>
      <c r="HV316" s="2789"/>
      <c r="HW316" s="2789"/>
      <c r="HX316" s="2789"/>
      <c r="HY316" s="2789"/>
      <c r="HZ316" s="2789"/>
      <c r="IA316" s="2789"/>
      <c r="IB316" s="2789"/>
      <c r="IC316" s="2789"/>
      <c r="ID316" s="2789"/>
      <c r="IE316" s="2789"/>
      <c r="IF316" s="2789"/>
      <c r="IG316" s="2789"/>
      <c r="IH316" s="2789"/>
      <c r="II316" s="2789"/>
      <c r="IJ316" s="2789"/>
      <c r="IK316" s="2789"/>
      <c r="IL316" s="2789"/>
      <c r="IM316" s="2789"/>
      <c r="IN316" s="2789"/>
      <c r="IO316" s="2789"/>
      <c r="IP316" s="2789"/>
      <c r="IQ316" s="2789"/>
      <c r="IR316" s="2789"/>
      <c r="IS316" s="2789"/>
      <c r="IT316" s="2789"/>
      <c r="IU316" s="2789"/>
      <c r="IV316" s="2789"/>
      <c r="IW316" s="2789"/>
      <c r="IX316" s="2789"/>
      <c r="IY316" s="2789"/>
      <c r="IZ316" s="2789"/>
      <c r="JA316" s="2789"/>
      <c r="JB316" s="2789"/>
      <c r="JC316" s="2789"/>
      <c r="JD316" s="2789"/>
      <c r="JE316" s="2789"/>
      <c r="JF316" s="2789"/>
      <c r="JG316" s="2789"/>
      <c r="JH316" s="2789"/>
      <c r="JI316" s="2789"/>
      <c r="JJ316" s="2789"/>
      <c r="JK316" s="2789"/>
      <c r="JL316" s="2789"/>
      <c r="JM316" s="2789"/>
      <c r="JN316" s="2789"/>
      <c r="JO316" s="2789"/>
      <c r="JP316" s="2789"/>
      <c r="JQ316" s="2789"/>
      <c r="JR316" s="2789"/>
      <c r="JS316" s="2789"/>
      <c r="JT316" s="2789"/>
      <c r="JU316" s="2789"/>
      <c r="JV316" s="2789"/>
      <c r="JW316" s="2789"/>
      <c r="JX316" s="2789"/>
      <c r="JY316" s="2789"/>
      <c r="JZ316" s="2789"/>
      <c r="KA316" s="2789"/>
      <c r="KB316" s="2789"/>
      <c r="KC316" s="2789"/>
      <c r="KD316" s="2789"/>
      <c r="KE316" s="2789"/>
      <c r="KF316" s="2789"/>
      <c r="KG316" s="2789"/>
      <c r="KH316" s="2789"/>
      <c r="KI316" s="2789"/>
      <c r="KJ316" s="2789"/>
      <c r="KK316" s="2789"/>
      <c r="KL316" s="2789"/>
      <c r="KM316" s="2789"/>
      <c r="KN316" s="2789"/>
      <c r="KO316" s="2789"/>
      <c r="KP316" s="2789"/>
      <c r="KQ316" s="2789"/>
      <c r="KR316" s="2789"/>
      <c r="KS316" s="2789"/>
      <c r="KT316" s="2789"/>
      <c r="KU316" s="2789"/>
      <c r="KV316" s="2789"/>
      <c r="KW316" s="2789"/>
      <c r="KX316" s="2789"/>
      <c r="KY316" s="2789"/>
      <c r="KZ316" s="2789"/>
      <c r="LA316" s="2789"/>
      <c r="LB316" s="2789"/>
      <c r="LC316" s="2789"/>
      <c r="LD316" s="2789"/>
      <c r="LE316" s="2789"/>
      <c r="LF316" s="2789"/>
      <c r="LG316" s="2789"/>
      <c r="LH316" s="2789"/>
      <c r="LI316" s="2789"/>
      <c r="LJ316" s="2789"/>
      <c r="LK316" s="2789"/>
      <c r="LL316" s="2789"/>
      <c r="LM316" s="2789"/>
      <c r="LN316" s="2789"/>
      <c r="LO316" s="2791"/>
      <c r="LP316" s="2791"/>
      <c r="LQ316" s="2791"/>
      <c r="LR316" s="2791"/>
      <c r="LS316" s="2791"/>
      <c r="LT316" s="2791"/>
      <c r="LU316" s="2791"/>
      <c r="LV316" s="2792"/>
    </row>
    <row r="317" s="2570" customFormat="1" ht="47" customHeight="1" spans="1:334">
      <c r="A317" s="2734">
        <v>45906</v>
      </c>
      <c r="B317" s="2735" t="s">
        <v>753</v>
      </c>
      <c r="C317" s="2736" t="s">
        <v>115</v>
      </c>
      <c r="D317" s="2737">
        <v>4500178976</v>
      </c>
      <c r="E317" s="2738"/>
      <c r="F317" s="2737" t="s">
        <v>2650</v>
      </c>
      <c r="G317" s="2739" t="s">
        <v>1796</v>
      </c>
      <c r="H317" s="2739" t="s">
        <v>1796</v>
      </c>
      <c r="I317" s="2740" t="s">
        <v>1797</v>
      </c>
      <c r="J317" s="2741">
        <v>1824</v>
      </c>
      <c r="K317" s="2742">
        <v>0</v>
      </c>
      <c r="L317" s="2742">
        <v>96</v>
      </c>
      <c r="M317" s="2743">
        <f t="shared" si="177"/>
        <v>19</v>
      </c>
      <c r="N317" s="2744">
        <v>45947</v>
      </c>
      <c r="O317" s="2744">
        <v>45945</v>
      </c>
      <c r="P317" s="2745"/>
      <c r="Q317" s="2748" t="s">
        <v>78</v>
      </c>
      <c r="R317" s="1577">
        <v>1824</v>
      </c>
      <c r="S317" s="2749">
        <f t="shared" si="221"/>
        <v>0</v>
      </c>
      <c r="T317" s="2749"/>
      <c r="U317" s="2749" t="s">
        <v>829</v>
      </c>
      <c r="V317" s="2740"/>
      <c r="W317" s="2740" t="s">
        <v>111</v>
      </c>
      <c r="X317" s="2750">
        <v>45910</v>
      </c>
      <c r="Y317" s="2753" t="s">
        <v>88</v>
      </c>
      <c r="Z317" s="2753" t="s">
        <v>1046</v>
      </c>
      <c r="AA317" s="2753"/>
      <c r="AB317" s="2753"/>
      <c r="AC317" s="2754" t="s">
        <v>2386</v>
      </c>
      <c r="AD317" s="2755" t="s">
        <v>122</v>
      </c>
      <c r="AE317" s="2756">
        <v>0.939</v>
      </c>
      <c r="AF317" s="2757">
        <f>AE317*J317</f>
        <v>1712.736</v>
      </c>
      <c r="AG317" s="2766" t="s">
        <v>2649</v>
      </c>
      <c r="AH317" s="2767" t="s">
        <v>81</v>
      </c>
      <c r="AI317" s="2768"/>
      <c r="AJ317" s="2769">
        <v>1</v>
      </c>
      <c r="AK317" s="2770">
        <f t="shared" si="239"/>
        <v>1824</v>
      </c>
      <c r="AL317" s="2770"/>
      <c r="AM317" s="2770"/>
      <c r="AN317" s="2770">
        <f>J317/12</f>
        <v>152</v>
      </c>
      <c r="AO317" s="2770"/>
      <c r="AP317" s="2770"/>
      <c r="AQ317" s="2774"/>
      <c r="AR317" s="2775"/>
      <c r="AS317" s="2775" t="s">
        <v>63</v>
      </c>
      <c r="AT317" s="2775">
        <f t="shared" si="240"/>
        <v>1824</v>
      </c>
      <c r="AU317" s="2775"/>
      <c r="AV317" s="2777"/>
      <c r="AW317" s="2782"/>
      <c r="AX317" s="2782"/>
      <c r="AY317" s="2782"/>
      <c r="AZ317" s="2782"/>
      <c r="BA317" s="2783">
        <f>J317</f>
        <v>1824</v>
      </c>
      <c r="BB317" s="2783"/>
      <c r="BC317" s="2783"/>
      <c r="BD317" s="2783"/>
      <c r="BE317" s="2783"/>
      <c r="BF317" s="2782">
        <f>J317*23/24/COUNT(AV317:BE317)</f>
        <v>1748</v>
      </c>
      <c r="BG317" s="2788">
        <f>J317/24/COUNT(AV317:BE317)</f>
        <v>76</v>
      </c>
      <c r="BH317" s="2789"/>
      <c r="BI317" s="2789"/>
      <c r="BJ317" s="2789"/>
      <c r="BK317" s="2789"/>
      <c r="BL317" s="2789"/>
      <c r="BM317" s="2789"/>
      <c r="BN317" s="2789"/>
      <c r="BO317" s="2789"/>
      <c r="BP317" s="2789"/>
      <c r="BQ317" s="2789"/>
      <c r="BR317" s="2789"/>
      <c r="BS317" s="2789"/>
      <c r="BT317" s="2789"/>
      <c r="BU317" s="2789"/>
      <c r="BV317" s="2789"/>
      <c r="BW317" s="2789"/>
      <c r="BX317" s="2789"/>
      <c r="BY317" s="2789"/>
      <c r="BZ317" s="2789"/>
      <c r="CA317" s="2789"/>
      <c r="CB317" s="2789"/>
      <c r="CC317" s="2789"/>
      <c r="CD317" s="2789"/>
      <c r="CE317" s="2789"/>
      <c r="CF317" s="2789"/>
      <c r="CG317" s="2789"/>
      <c r="CH317" s="2789"/>
      <c r="CI317" s="2789"/>
      <c r="CJ317" s="2789"/>
      <c r="CK317" s="2789"/>
      <c r="CL317" s="2789"/>
      <c r="CM317" s="2789"/>
      <c r="CN317" s="2789"/>
      <c r="CO317" s="2789"/>
      <c r="CP317" s="2789"/>
      <c r="CQ317" s="2789"/>
      <c r="CR317" s="2789"/>
      <c r="CS317" s="2789"/>
      <c r="CT317" s="2789"/>
      <c r="CU317" s="2789"/>
      <c r="CV317" s="2789"/>
      <c r="CW317" s="2789"/>
      <c r="CX317" s="2789"/>
      <c r="CY317" s="2789"/>
      <c r="CZ317" s="2789"/>
      <c r="DA317" s="2789"/>
      <c r="DB317" s="2789"/>
      <c r="DC317" s="2789"/>
      <c r="DD317" s="2789"/>
      <c r="DE317" s="2789"/>
      <c r="DF317" s="2789"/>
      <c r="DG317" s="2789"/>
      <c r="DH317" s="2789"/>
      <c r="DI317" s="2789"/>
      <c r="DJ317" s="2789"/>
      <c r="DK317" s="2789"/>
      <c r="DL317" s="2789"/>
      <c r="DM317" s="2789"/>
      <c r="DN317" s="2789"/>
      <c r="DO317" s="2789"/>
      <c r="DP317" s="2789"/>
      <c r="DQ317" s="2789"/>
      <c r="DR317" s="2789"/>
      <c r="DS317" s="2789"/>
      <c r="DT317" s="2789"/>
      <c r="DU317" s="2789"/>
      <c r="DV317" s="2789"/>
      <c r="DW317" s="2789"/>
      <c r="DX317" s="2789"/>
      <c r="DY317" s="2789"/>
      <c r="DZ317" s="2789"/>
      <c r="EA317" s="2789"/>
      <c r="EB317" s="2789"/>
      <c r="EC317" s="2789"/>
      <c r="ED317" s="2789"/>
      <c r="EE317" s="2789"/>
      <c r="EF317" s="2789"/>
      <c r="EG317" s="2789"/>
      <c r="EH317" s="2789"/>
      <c r="EI317" s="2789"/>
      <c r="EJ317" s="2789"/>
      <c r="EK317" s="2789"/>
      <c r="EL317" s="2789"/>
      <c r="EM317" s="2789"/>
      <c r="EN317" s="2789"/>
      <c r="EO317" s="2789"/>
      <c r="EP317" s="2789"/>
      <c r="EQ317" s="2789"/>
      <c r="ER317" s="2789"/>
      <c r="ES317" s="2789"/>
      <c r="ET317" s="2789"/>
      <c r="EU317" s="2789"/>
      <c r="EV317" s="2789"/>
      <c r="EW317" s="2789"/>
      <c r="EX317" s="2789"/>
      <c r="EY317" s="2789"/>
      <c r="EZ317" s="2789"/>
      <c r="FA317" s="2789"/>
      <c r="FB317" s="2789"/>
      <c r="FC317" s="2789"/>
      <c r="FD317" s="2789"/>
      <c r="FE317" s="2789"/>
      <c r="FF317" s="2789"/>
      <c r="FG317" s="2789"/>
      <c r="FH317" s="2789"/>
      <c r="FI317" s="2789"/>
      <c r="FJ317" s="2789"/>
      <c r="FK317" s="2789"/>
      <c r="FL317" s="2789"/>
      <c r="FM317" s="2789"/>
      <c r="FN317" s="2789"/>
      <c r="FO317" s="2789"/>
      <c r="FP317" s="2789"/>
      <c r="FQ317" s="2789"/>
      <c r="FR317" s="2789"/>
      <c r="FS317" s="2789"/>
      <c r="FT317" s="2789"/>
      <c r="FU317" s="2789"/>
      <c r="FV317" s="2789"/>
      <c r="FW317" s="2789"/>
      <c r="FX317" s="2789"/>
      <c r="FY317" s="2789"/>
      <c r="FZ317" s="2789"/>
      <c r="GA317" s="2789"/>
      <c r="GB317" s="2789"/>
      <c r="GC317" s="2789"/>
      <c r="GD317" s="2789"/>
      <c r="GE317" s="2789"/>
      <c r="GF317" s="2789"/>
      <c r="GG317" s="2789"/>
      <c r="GH317" s="2789"/>
      <c r="GI317" s="2789"/>
      <c r="GJ317" s="2789"/>
      <c r="GK317" s="2789"/>
      <c r="GL317" s="2789"/>
      <c r="GM317" s="2789"/>
      <c r="GN317" s="2789"/>
      <c r="GO317" s="2789"/>
      <c r="GP317" s="2789"/>
      <c r="GQ317" s="2789"/>
      <c r="GR317" s="2789"/>
      <c r="GS317" s="2789"/>
      <c r="GT317" s="2789"/>
      <c r="GU317" s="2789"/>
      <c r="GV317" s="2789"/>
      <c r="GW317" s="2789"/>
      <c r="GX317" s="2789"/>
      <c r="GY317" s="2789"/>
      <c r="GZ317" s="2789"/>
      <c r="HA317" s="2789"/>
      <c r="HB317" s="2789"/>
      <c r="HC317" s="2789"/>
      <c r="HD317" s="2789"/>
      <c r="HE317" s="2789"/>
      <c r="HF317" s="2789"/>
      <c r="HG317" s="2789"/>
      <c r="HH317" s="2789"/>
      <c r="HI317" s="2789"/>
      <c r="HJ317" s="2789"/>
      <c r="HK317" s="2789"/>
      <c r="HL317" s="2789"/>
      <c r="HM317" s="2789"/>
      <c r="HN317" s="2789"/>
      <c r="HO317" s="2789"/>
      <c r="HP317" s="2789"/>
      <c r="HQ317" s="2789"/>
      <c r="HR317" s="2789"/>
      <c r="HS317" s="2789"/>
      <c r="HT317" s="2789"/>
      <c r="HU317" s="2789"/>
      <c r="HV317" s="2789"/>
      <c r="HW317" s="2789"/>
      <c r="HX317" s="2789"/>
      <c r="HY317" s="2789"/>
      <c r="HZ317" s="2789"/>
      <c r="IA317" s="2789"/>
      <c r="IB317" s="2789"/>
      <c r="IC317" s="2789"/>
      <c r="ID317" s="2789"/>
      <c r="IE317" s="2789"/>
      <c r="IF317" s="2789"/>
      <c r="IG317" s="2789"/>
      <c r="IH317" s="2789"/>
      <c r="II317" s="2789"/>
      <c r="IJ317" s="2789"/>
      <c r="IK317" s="2789"/>
      <c r="IL317" s="2789"/>
      <c r="IM317" s="2789"/>
      <c r="IN317" s="2789"/>
      <c r="IO317" s="2789"/>
      <c r="IP317" s="2789"/>
      <c r="IQ317" s="2789"/>
      <c r="IR317" s="2789"/>
      <c r="IS317" s="2789"/>
      <c r="IT317" s="2789"/>
      <c r="IU317" s="2789"/>
      <c r="IV317" s="2789"/>
      <c r="IW317" s="2789"/>
      <c r="IX317" s="2789"/>
      <c r="IY317" s="2789"/>
      <c r="IZ317" s="2789"/>
      <c r="JA317" s="2789"/>
      <c r="JB317" s="2789"/>
      <c r="JC317" s="2789"/>
      <c r="JD317" s="2789"/>
      <c r="JE317" s="2789"/>
      <c r="JF317" s="2789"/>
      <c r="JG317" s="2789"/>
      <c r="JH317" s="2789"/>
      <c r="JI317" s="2789"/>
      <c r="JJ317" s="2789"/>
      <c r="JK317" s="2789"/>
      <c r="JL317" s="2789"/>
      <c r="JM317" s="2789"/>
      <c r="JN317" s="2789"/>
      <c r="JO317" s="2789"/>
      <c r="JP317" s="2789"/>
      <c r="JQ317" s="2789"/>
      <c r="JR317" s="2789"/>
      <c r="JS317" s="2789"/>
      <c r="JT317" s="2789"/>
      <c r="JU317" s="2789"/>
      <c r="JV317" s="2789"/>
      <c r="JW317" s="2789"/>
      <c r="JX317" s="2789"/>
      <c r="JY317" s="2789"/>
      <c r="JZ317" s="2789"/>
      <c r="KA317" s="2789"/>
      <c r="KB317" s="2789"/>
      <c r="KC317" s="2789"/>
      <c r="KD317" s="2789"/>
      <c r="KE317" s="2789"/>
      <c r="KF317" s="2789"/>
      <c r="KG317" s="2789"/>
      <c r="KH317" s="2789"/>
      <c r="KI317" s="2789"/>
      <c r="KJ317" s="2789"/>
      <c r="KK317" s="2789"/>
      <c r="KL317" s="2789"/>
      <c r="KM317" s="2789"/>
      <c r="KN317" s="2789"/>
      <c r="KO317" s="2789"/>
      <c r="KP317" s="2789"/>
      <c r="KQ317" s="2789"/>
      <c r="KR317" s="2789"/>
      <c r="KS317" s="2789"/>
      <c r="KT317" s="2789"/>
      <c r="KU317" s="2789"/>
      <c r="KV317" s="2789"/>
      <c r="KW317" s="2789"/>
      <c r="KX317" s="2789"/>
      <c r="KY317" s="2789"/>
      <c r="KZ317" s="2789"/>
      <c r="LA317" s="2789"/>
      <c r="LB317" s="2789"/>
      <c r="LC317" s="2789"/>
      <c r="LD317" s="2789"/>
      <c r="LE317" s="2789"/>
      <c r="LF317" s="2789"/>
      <c r="LG317" s="2789"/>
      <c r="LH317" s="2789"/>
      <c r="LI317" s="2789"/>
      <c r="LJ317" s="2789"/>
      <c r="LK317" s="2789"/>
      <c r="LL317" s="2789"/>
      <c r="LM317" s="2789"/>
      <c r="LN317" s="2789"/>
      <c r="LO317" s="2791"/>
      <c r="LP317" s="2791"/>
      <c r="LQ317" s="2791"/>
      <c r="LR317" s="2791"/>
      <c r="LS317" s="2791"/>
      <c r="LT317" s="2791"/>
      <c r="LU317" s="2791"/>
      <c r="LV317" s="2792"/>
    </row>
    <row r="318" s="2570" customFormat="1" ht="47" customHeight="1" spans="1:334">
      <c r="A318" s="2734">
        <v>45906</v>
      </c>
      <c r="B318" s="2735" t="s">
        <v>753</v>
      </c>
      <c r="C318" s="2736" t="s">
        <v>115</v>
      </c>
      <c r="D318" s="2737">
        <v>4500178976</v>
      </c>
      <c r="E318" s="2738"/>
      <c r="F318" s="2737" t="s">
        <v>2651</v>
      </c>
      <c r="G318" s="2739" t="s">
        <v>1802</v>
      </c>
      <c r="H318" s="2739" t="s">
        <v>1802</v>
      </c>
      <c r="I318" s="2740" t="s">
        <v>1803</v>
      </c>
      <c r="J318" s="2741">
        <v>672</v>
      </c>
      <c r="K318" s="2742">
        <v>0</v>
      </c>
      <c r="L318" s="2742">
        <v>96</v>
      </c>
      <c r="M318" s="2743">
        <f>J318/L318</f>
        <v>7</v>
      </c>
      <c r="N318" s="2744">
        <v>45947</v>
      </c>
      <c r="O318" s="2744">
        <v>45945</v>
      </c>
      <c r="P318" s="2745"/>
      <c r="Q318" s="2748" t="s">
        <v>78</v>
      </c>
      <c r="R318" s="1577">
        <v>672</v>
      </c>
      <c r="S318" s="2749">
        <f t="shared" si="221"/>
        <v>0</v>
      </c>
      <c r="T318" s="2749"/>
      <c r="U318" s="2749" t="s">
        <v>829</v>
      </c>
      <c r="V318" s="2740"/>
      <c r="W318" s="2740" t="s">
        <v>111</v>
      </c>
      <c r="X318" s="2750">
        <v>45910</v>
      </c>
      <c r="Y318" s="2753" t="s">
        <v>88</v>
      </c>
      <c r="Z318" s="2753" t="s">
        <v>1046</v>
      </c>
      <c r="AA318" s="2753"/>
      <c r="AB318" s="2753"/>
      <c r="AC318" s="2754" t="s">
        <v>2386</v>
      </c>
      <c r="AD318" s="2755" t="s">
        <v>122</v>
      </c>
      <c r="AE318" s="2756">
        <v>0.9554</v>
      </c>
      <c r="AF318" s="2757">
        <f>AE318*J318</f>
        <v>642.0288</v>
      </c>
      <c r="AG318" s="2766" t="s">
        <v>2649</v>
      </c>
      <c r="AH318" s="2767" t="s">
        <v>81</v>
      </c>
      <c r="AI318" s="2768"/>
      <c r="AJ318" s="2769">
        <v>1</v>
      </c>
      <c r="AK318" s="2770">
        <f t="shared" si="239"/>
        <v>672</v>
      </c>
      <c r="AL318" s="2770"/>
      <c r="AM318" s="2770"/>
      <c r="AN318" s="2770">
        <f>J318/12</f>
        <v>56</v>
      </c>
      <c r="AO318" s="2770"/>
      <c r="AP318" s="2770"/>
      <c r="AQ318" s="2774"/>
      <c r="AR318" s="2775"/>
      <c r="AS318" s="2775" t="s">
        <v>63</v>
      </c>
      <c r="AT318" s="2775">
        <f t="shared" si="240"/>
        <v>672</v>
      </c>
      <c r="AU318" s="2775"/>
      <c r="AV318" s="2777"/>
      <c r="AW318" s="2782"/>
      <c r="AX318" s="2782"/>
      <c r="AY318" s="2782"/>
      <c r="AZ318" s="2782"/>
      <c r="BA318" s="2783"/>
      <c r="BB318" s="2783"/>
      <c r="BC318" s="2783">
        <f>J318</f>
        <v>672</v>
      </c>
      <c r="BD318" s="2783"/>
      <c r="BE318" s="2783"/>
      <c r="BF318" s="2782">
        <f>J318*23/24/COUNT(AV318:BE318)</f>
        <v>644</v>
      </c>
      <c r="BG318" s="2788">
        <f>J318/24/COUNT(AV318:BE318)</f>
        <v>28</v>
      </c>
      <c r="BH318" s="2789"/>
      <c r="BI318" s="2789"/>
      <c r="BJ318" s="2789"/>
      <c r="BK318" s="2789"/>
      <c r="BL318" s="2789"/>
      <c r="BM318" s="2789"/>
      <c r="BN318" s="2789"/>
      <c r="BO318" s="2789"/>
      <c r="BP318" s="2789"/>
      <c r="BQ318" s="2789"/>
      <c r="BR318" s="2789"/>
      <c r="BS318" s="2789"/>
      <c r="BT318" s="2789"/>
      <c r="BU318" s="2789"/>
      <c r="BV318" s="2789"/>
      <c r="BW318" s="2789"/>
      <c r="BX318" s="2789"/>
      <c r="BY318" s="2789"/>
      <c r="BZ318" s="2789"/>
      <c r="CA318" s="2789"/>
      <c r="CB318" s="2789"/>
      <c r="CC318" s="2789"/>
      <c r="CD318" s="2789"/>
      <c r="CE318" s="2789"/>
      <c r="CF318" s="2789"/>
      <c r="CG318" s="2789"/>
      <c r="CH318" s="2789"/>
      <c r="CI318" s="2789"/>
      <c r="CJ318" s="2789"/>
      <c r="CK318" s="2789"/>
      <c r="CL318" s="2789"/>
      <c r="CM318" s="2789"/>
      <c r="CN318" s="2789"/>
      <c r="CO318" s="2789"/>
      <c r="CP318" s="2789"/>
      <c r="CQ318" s="2789"/>
      <c r="CR318" s="2789"/>
      <c r="CS318" s="2789"/>
      <c r="CT318" s="2789"/>
      <c r="CU318" s="2789"/>
      <c r="CV318" s="2789"/>
      <c r="CW318" s="2789"/>
      <c r="CX318" s="2789"/>
      <c r="CY318" s="2789"/>
      <c r="CZ318" s="2789"/>
      <c r="DA318" s="2789"/>
      <c r="DB318" s="2789"/>
      <c r="DC318" s="2789"/>
      <c r="DD318" s="2789"/>
      <c r="DE318" s="2789"/>
      <c r="DF318" s="2789"/>
      <c r="DG318" s="2789"/>
      <c r="DH318" s="2789"/>
      <c r="DI318" s="2789"/>
      <c r="DJ318" s="2789"/>
      <c r="DK318" s="2789"/>
      <c r="DL318" s="2789"/>
      <c r="DM318" s="2789"/>
      <c r="DN318" s="2789"/>
      <c r="DO318" s="2789"/>
      <c r="DP318" s="2789"/>
      <c r="DQ318" s="2789"/>
      <c r="DR318" s="2789"/>
      <c r="DS318" s="2789"/>
      <c r="DT318" s="2789"/>
      <c r="DU318" s="2789"/>
      <c r="DV318" s="2789"/>
      <c r="DW318" s="2789"/>
      <c r="DX318" s="2789"/>
      <c r="DY318" s="2789"/>
      <c r="DZ318" s="2789"/>
      <c r="EA318" s="2789"/>
      <c r="EB318" s="2789"/>
      <c r="EC318" s="2789"/>
      <c r="ED318" s="2789"/>
      <c r="EE318" s="2789"/>
      <c r="EF318" s="2789"/>
      <c r="EG318" s="2789"/>
      <c r="EH318" s="2789"/>
      <c r="EI318" s="2789"/>
      <c r="EJ318" s="2789"/>
      <c r="EK318" s="2789"/>
      <c r="EL318" s="2789"/>
      <c r="EM318" s="2789"/>
      <c r="EN318" s="2789"/>
      <c r="EO318" s="2789"/>
      <c r="EP318" s="2789"/>
      <c r="EQ318" s="2789"/>
      <c r="ER318" s="2789"/>
      <c r="ES318" s="2789"/>
      <c r="ET318" s="2789"/>
      <c r="EU318" s="2789"/>
      <c r="EV318" s="2789"/>
      <c r="EW318" s="2789"/>
      <c r="EX318" s="2789"/>
      <c r="EY318" s="2789"/>
      <c r="EZ318" s="2789"/>
      <c r="FA318" s="2789"/>
      <c r="FB318" s="2789"/>
      <c r="FC318" s="2789"/>
      <c r="FD318" s="2789"/>
      <c r="FE318" s="2789"/>
      <c r="FF318" s="2789"/>
      <c r="FG318" s="2789"/>
      <c r="FH318" s="2789"/>
      <c r="FI318" s="2789"/>
      <c r="FJ318" s="2789"/>
      <c r="FK318" s="2789"/>
      <c r="FL318" s="2789"/>
      <c r="FM318" s="2789"/>
      <c r="FN318" s="2789"/>
      <c r="FO318" s="2789"/>
      <c r="FP318" s="2789"/>
      <c r="FQ318" s="2789"/>
      <c r="FR318" s="2789"/>
      <c r="FS318" s="2789"/>
      <c r="FT318" s="2789"/>
      <c r="FU318" s="2789"/>
      <c r="FV318" s="2789"/>
      <c r="FW318" s="2789"/>
      <c r="FX318" s="2789"/>
      <c r="FY318" s="2789"/>
      <c r="FZ318" s="2789"/>
      <c r="GA318" s="2789"/>
      <c r="GB318" s="2789"/>
      <c r="GC318" s="2789"/>
      <c r="GD318" s="2789"/>
      <c r="GE318" s="2789"/>
      <c r="GF318" s="2789"/>
      <c r="GG318" s="2789"/>
      <c r="GH318" s="2789"/>
      <c r="GI318" s="2789"/>
      <c r="GJ318" s="2789"/>
      <c r="GK318" s="2789"/>
      <c r="GL318" s="2789"/>
      <c r="GM318" s="2789"/>
      <c r="GN318" s="2789"/>
      <c r="GO318" s="2789"/>
      <c r="GP318" s="2789"/>
      <c r="GQ318" s="2789"/>
      <c r="GR318" s="2789"/>
      <c r="GS318" s="2789"/>
      <c r="GT318" s="2789"/>
      <c r="GU318" s="2789"/>
      <c r="GV318" s="2789"/>
      <c r="GW318" s="2789"/>
      <c r="GX318" s="2789"/>
      <c r="GY318" s="2789"/>
      <c r="GZ318" s="2789"/>
      <c r="HA318" s="2789"/>
      <c r="HB318" s="2789"/>
      <c r="HC318" s="2789"/>
      <c r="HD318" s="2789"/>
      <c r="HE318" s="2789"/>
      <c r="HF318" s="2789"/>
      <c r="HG318" s="2789"/>
      <c r="HH318" s="2789"/>
      <c r="HI318" s="2789"/>
      <c r="HJ318" s="2789"/>
      <c r="HK318" s="2789"/>
      <c r="HL318" s="2789"/>
      <c r="HM318" s="2789"/>
      <c r="HN318" s="2789"/>
      <c r="HO318" s="2789"/>
      <c r="HP318" s="2789"/>
      <c r="HQ318" s="2789"/>
      <c r="HR318" s="2789"/>
      <c r="HS318" s="2789"/>
      <c r="HT318" s="2789"/>
      <c r="HU318" s="2789"/>
      <c r="HV318" s="2789"/>
      <c r="HW318" s="2789"/>
      <c r="HX318" s="2789"/>
      <c r="HY318" s="2789"/>
      <c r="HZ318" s="2789"/>
      <c r="IA318" s="2789"/>
      <c r="IB318" s="2789"/>
      <c r="IC318" s="2789"/>
      <c r="ID318" s="2789"/>
      <c r="IE318" s="2789"/>
      <c r="IF318" s="2789"/>
      <c r="IG318" s="2789"/>
      <c r="IH318" s="2789"/>
      <c r="II318" s="2789"/>
      <c r="IJ318" s="2789"/>
      <c r="IK318" s="2789"/>
      <c r="IL318" s="2789"/>
      <c r="IM318" s="2789"/>
      <c r="IN318" s="2789"/>
      <c r="IO318" s="2789"/>
      <c r="IP318" s="2789"/>
      <c r="IQ318" s="2789"/>
      <c r="IR318" s="2789"/>
      <c r="IS318" s="2789"/>
      <c r="IT318" s="2789"/>
      <c r="IU318" s="2789"/>
      <c r="IV318" s="2789"/>
      <c r="IW318" s="2789"/>
      <c r="IX318" s="2789"/>
      <c r="IY318" s="2789"/>
      <c r="IZ318" s="2789"/>
      <c r="JA318" s="2789"/>
      <c r="JB318" s="2789"/>
      <c r="JC318" s="2789"/>
      <c r="JD318" s="2789"/>
      <c r="JE318" s="2789"/>
      <c r="JF318" s="2789"/>
      <c r="JG318" s="2789"/>
      <c r="JH318" s="2789"/>
      <c r="JI318" s="2789"/>
      <c r="JJ318" s="2789"/>
      <c r="JK318" s="2789"/>
      <c r="JL318" s="2789"/>
      <c r="JM318" s="2789"/>
      <c r="JN318" s="2789"/>
      <c r="JO318" s="2789"/>
      <c r="JP318" s="2789"/>
      <c r="JQ318" s="2789"/>
      <c r="JR318" s="2789"/>
      <c r="JS318" s="2789"/>
      <c r="JT318" s="2789"/>
      <c r="JU318" s="2789"/>
      <c r="JV318" s="2789"/>
      <c r="JW318" s="2789"/>
      <c r="JX318" s="2789"/>
      <c r="JY318" s="2789"/>
      <c r="JZ318" s="2789"/>
      <c r="KA318" s="2789"/>
      <c r="KB318" s="2789"/>
      <c r="KC318" s="2789"/>
      <c r="KD318" s="2789"/>
      <c r="KE318" s="2789"/>
      <c r="KF318" s="2789"/>
      <c r="KG318" s="2789"/>
      <c r="KH318" s="2789"/>
      <c r="KI318" s="2789"/>
      <c r="KJ318" s="2789"/>
      <c r="KK318" s="2789"/>
      <c r="KL318" s="2789"/>
      <c r="KM318" s="2789"/>
      <c r="KN318" s="2789"/>
      <c r="KO318" s="2789"/>
      <c r="KP318" s="2789"/>
      <c r="KQ318" s="2789"/>
      <c r="KR318" s="2789"/>
      <c r="KS318" s="2789"/>
      <c r="KT318" s="2789"/>
      <c r="KU318" s="2789"/>
      <c r="KV318" s="2789"/>
      <c r="KW318" s="2789"/>
      <c r="KX318" s="2789"/>
      <c r="KY318" s="2789"/>
      <c r="KZ318" s="2789"/>
      <c r="LA318" s="2789"/>
      <c r="LB318" s="2789"/>
      <c r="LC318" s="2789"/>
      <c r="LD318" s="2789"/>
      <c r="LE318" s="2789"/>
      <c r="LF318" s="2789"/>
      <c r="LG318" s="2789"/>
      <c r="LH318" s="2789"/>
      <c r="LI318" s="2789"/>
      <c r="LJ318" s="2789"/>
      <c r="LK318" s="2789"/>
      <c r="LL318" s="2789"/>
      <c r="LM318" s="2789"/>
      <c r="LN318" s="2789"/>
      <c r="LO318" s="2791"/>
      <c r="LP318" s="2791"/>
      <c r="LQ318" s="2791"/>
      <c r="LR318" s="2791"/>
      <c r="LS318" s="2791"/>
      <c r="LT318" s="2791"/>
      <c r="LU318" s="2791"/>
      <c r="LV318" s="2792"/>
    </row>
    <row r="319" s="2570" customFormat="1" ht="47" customHeight="1" spans="1:334">
      <c r="A319" s="2734">
        <v>45906</v>
      </c>
      <c r="B319" s="2735" t="s">
        <v>753</v>
      </c>
      <c r="C319" s="2736" t="s">
        <v>115</v>
      </c>
      <c r="D319" s="2737">
        <v>4500178976</v>
      </c>
      <c r="E319" s="2738"/>
      <c r="F319" s="2737" t="s">
        <v>2652</v>
      </c>
      <c r="G319" s="2739" t="s">
        <v>1808</v>
      </c>
      <c r="H319" s="2739" t="s">
        <v>1808</v>
      </c>
      <c r="I319" s="2740" t="s">
        <v>1809</v>
      </c>
      <c r="J319" s="2741">
        <v>672</v>
      </c>
      <c r="K319" s="2742">
        <v>0</v>
      </c>
      <c r="L319" s="2742">
        <v>96</v>
      </c>
      <c r="M319" s="2743">
        <f>J319/L319</f>
        <v>7</v>
      </c>
      <c r="N319" s="2744">
        <v>45947</v>
      </c>
      <c r="O319" s="2744">
        <v>45945</v>
      </c>
      <c r="P319" s="2745"/>
      <c r="Q319" s="2748" t="s">
        <v>78</v>
      </c>
      <c r="R319" s="1577">
        <v>672</v>
      </c>
      <c r="S319" s="2749">
        <f t="shared" si="221"/>
        <v>0</v>
      </c>
      <c r="T319" s="2749"/>
      <c r="U319" s="2749" t="s">
        <v>829</v>
      </c>
      <c r="V319" s="2740"/>
      <c r="W319" s="2740" t="s">
        <v>111</v>
      </c>
      <c r="X319" s="2750">
        <v>45910</v>
      </c>
      <c r="Y319" s="2753" t="s">
        <v>88</v>
      </c>
      <c r="Z319" s="2753" t="s">
        <v>1046</v>
      </c>
      <c r="AA319" s="2753"/>
      <c r="AB319" s="2753"/>
      <c r="AC319" s="2754" t="s">
        <v>2386</v>
      </c>
      <c r="AD319" s="2755" t="s">
        <v>122</v>
      </c>
      <c r="AE319" s="2756">
        <v>0.9521</v>
      </c>
      <c r="AF319" s="2757">
        <f>AE319*J319</f>
        <v>639.8112</v>
      </c>
      <c r="AG319" s="2766" t="s">
        <v>2649</v>
      </c>
      <c r="AH319" s="2767" t="s">
        <v>81</v>
      </c>
      <c r="AI319" s="2768"/>
      <c r="AJ319" s="2769">
        <v>1</v>
      </c>
      <c r="AK319" s="2770">
        <f t="shared" si="239"/>
        <v>672</v>
      </c>
      <c r="AL319" s="2770"/>
      <c r="AM319" s="2770"/>
      <c r="AN319" s="2770">
        <f>J319/12</f>
        <v>56</v>
      </c>
      <c r="AO319" s="2770"/>
      <c r="AP319" s="2770"/>
      <c r="AQ319" s="2774"/>
      <c r="AR319" s="2775"/>
      <c r="AS319" s="2775" t="s">
        <v>63</v>
      </c>
      <c r="AT319" s="2775">
        <f t="shared" si="240"/>
        <v>672</v>
      </c>
      <c r="AU319" s="2775"/>
      <c r="AV319" s="2777"/>
      <c r="AW319" s="2782"/>
      <c r="AX319" s="2782"/>
      <c r="AY319" s="2782"/>
      <c r="AZ319" s="2782"/>
      <c r="BA319" s="2783"/>
      <c r="BB319" s="2783"/>
      <c r="BC319" s="2783"/>
      <c r="BD319" s="2783"/>
      <c r="BE319" s="2790">
        <f>J319</f>
        <v>672</v>
      </c>
      <c r="BF319" s="2782">
        <f>J319*23/24/COUNT(AV319:BE319)</f>
        <v>644</v>
      </c>
      <c r="BG319" s="2788">
        <f>J319/24/COUNT(AV319:BE319)</f>
        <v>28</v>
      </c>
      <c r="BH319" s="2789"/>
      <c r="BI319" s="2789"/>
      <c r="BJ319" s="2789"/>
      <c r="BK319" s="2789"/>
      <c r="BL319" s="2789"/>
      <c r="BM319" s="2789"/>
      <c r="BN319" s="2789"/>
      <c r="BO319" s="2789"/>
      <c r="BP319" s="2789"/>
      <c r="BQ319" s="2789"/>
      <c r="BR319" s="2789"/>
      <c r="BS319" s="2789"/>
      <c r="BT319" s="2789"/>
      <c r="BU319" s="2789"/>
      <c r="BV319" s="2789"/>
      <c r="BW319" s="2789"/>
      <c r="BX319" s="2789"/>
      <c r="BY319" s="2789"/>
      <c r="BZ319" s="2789"/>
      <c r="CA319" s="2789"/>
      <c r="CB319" s="2789"/>
      <c r="CC319" s="2789"/>
      <c r="CD319" s="2789"/>
      <c r="CE319" s="2789"/>
      <c r="CF319" s="2789"/>
      <c r="CG319" s="2789"/>
      <c r="CH319" s="2789"/>
      <c r="CI319" s="2789"/>
      <c r="CJ319" s="2789"/>
      <c r="CK319" s="2789"/>
      <c r="CL319" s="2789"/>
      <c r="CM319" s="2789"/>
      <c r="CN319" s="2789"/>
      <c r="CO319" s="2789"/>
      <c r="CP319" s="2789"/>
      <c r="CQ319" s="2789"/>
      <c r="CR319" s="2789"/>
      <c r="CS319" s="2789"/>
      <c r="CT319" s="2789"/>
      <c r="CU319" s="2789"/>
      <c r="CV319" s="2789"/>
      <c r="CW319" s="2789"/>
      <c r="CX319" s="2789"/>
      <c r="CY319" s="2789"/>
      <c r="CZ319" s="2789"/>
      <c r="DA319" s="2789"/>
      <c r="DB319" s="2789"/>
      <c r="DC319" s="2789"/>
      <c r="DD319" s="2789"/>
      <c r="DE319" s="2789"/>
      <c r="DF319" s="2789"/>
      <c r="DG319" s="2789"/>
      <c r="DH319" s="2789"/>
      <c r="DI319" s="2789"/>
      <c r="DJ319" s="2789"/>
      <c r="DK319" s="2789"/>
      <c r="DL319" s="2789"/>
      <c r="DM319" s="2789"/>
      <c r="DN319" s="2789"/>
      <c r="DO319" s="2789"/>
      <c r="DP319" s="2789"/>
      <c r="DQ319" s="2789"/>
      <c r="DR319" s="2789"/>
      <c r="DS319" s="2789"/>
      <c r="DT319" s="2789"/>
      <c r="DU319" s="2789"/>
      <c r="DV319" s="2789"/>
      <c r="DW319" s="2789"/>
      <c r="DX319" s="2789"/>
      <c r="DY319" s="2789"/>
      <c r="DZ319" s="2789"/>
      <c r="EA319" s="2789"/>
      <c r="EB319" s="2789"/>
      <c r="EC319" s="2789"/>
      <c r="ED319" s="2789"/>
      <c r="EE319" s="2789"/>
      <c r="EF319" s="2789"/>
      <c r="EG319" s="2789"/>
      <c r="EH319" s="2789"/>
      <c r="EI319" s="2789"/>
      <c r="EJ319" s="2789"/>
      <c r="EK319" s="2789"/>
      <c r="EL319" s="2789"/>
      <c r="EM319" s="2789"/>
      <c r="EN319" s="2789"/>
      <c r="EO319" s="2789"/>
      <c r="EP319" s="2789"/>
      <c r="EQ319" s="2789"/>
      <c r="ER319" s="2789"/>
      <c r="ES319" s="2789"/>
      <c r="ET319" s="2789"/>
      <c r="EU319" s="2789"/>
      <c r="EV319" s="2789"/>
      <c r="EW319" s="2789"/>
      <c r="EX319" s="2789"/>
      <c r="EY319" s="2789"/>
      <c r="EZ319" s="2789"/>
      <c r="FA319" s="2789"/>
      <c r="FB319" s="2789"/>
      <c r="FC319" s="2789"/>
      <c r="FD319" s="2789"/>
      <c r="FE319" s="2789"/>
      <c r="FF319" s="2789"/>
      <c r="FG319" s="2789"/>
      <c r="FH319" s="2789"/>
      <c r="FI319" s="2789"/>
      <c r="FJ319" s="2789"/>
      <c r="FK319" s="2789"/>
      <c r="FL319" s="2789"/>
      <c r="FM319" s="2789"/>
      <c r="FN319" s="2789"/>
      <c r="FO319" s="2789"/>
      <c r="FP319" s="2789"/>
      <c r="FQ319" s="2789"/>
      <c r="FR319" s="2789"/>
      <c r="FS319" s="2789"/>
      <c r="FT319" s="2789"/>
      <c r="FU319" s="2789"/>
      <c r="FV319" s="2789"/>
      <c r="FW319" s="2789"/>
      <c r="FX319" s="2789"/>
      <c r="FY319" s="2789"/>
      <c r="FZ319" s="2789"/>
      <c r="GA319" s="2789"/>
      <c r="GB319" s="2789"/>
      <c r="GC319" s="2789"/>
      <c r="GD319" s="2789"/>
      <c r="GE319" s="2789"/>
      <c r="GF319" s="2789"/>
      <c r="GG319" s="2789"/>
      <c r="GH319" s="2789"/>
      <c r="GI319" s="2789"/>
      <c r="GJ319" s="2789"/>
      <c r="GK319" s="2789"/>
      <c r="GL319" s="2789"/>
      <c r="GM319" s="2789"/>
      <c r="GN319" s="2789"/>
      <c r="GO319" s="2789"/>
      <c r="GP319" s="2789"/>
      <c r="GQ319" s="2789"/>
      <c r="GR319" s="2789"/>
      <c r="GS319" s="2789"/>
      <c r="GT319" s="2789"/>
      <c r="GU319" s="2789"/>
      <c r="GV319" s="2789"/>
      <c r="GW319" s="2789"/>
      <c r="GX319" s="2789"/>
      <c r="GY319" s="2789"/>
      <c r="GZ319" s="2789"/>
      <c r="HA319" s="2789"/>
      <c r="HB319" s="2789"/>
      <c r="HC319" s="2789"/>
      <c r="HD319" s="2789"/>
      <c r="HE319" s="2789"/>
      <c r="HF319" s="2789"/>
      <c r="HG319" s="2789"/>
      <c r="HH319" s="2789"/>
      <c r="HI319" s="2789"/>
      <c r="HJ319" s="2789"/>
      <c r="HK319" s="2789"/>
      <c r="HL319" s="2789"/>
      <c r="HM319" s="2789"/>
      <c r="HN319" s="2789"/>
      <c r="HO319" s="2789"/>
      <c r="HP319" s="2789"/>
      <c r="HQ319" s="2789"/>
      <c r="HR319" s="2789"/>
      <c r="HS319" s="2789"/>
      <c r="HT319" s="2789"/>
      <c r="HU319" s="2789"/>
      <c r="HV319" s="2789"/>
      <c r="HW319" s="2789"/>
      <c r="HX319" s="2789"/>
      <c r="HY319" s="2789"/>
      <c r="HZ319" s="2789"/>
      <c r="IA319" s="2789"/>
      <c r="IB319" s="2789"/>
      <c r="IC319" s="2789"/>
      <c r="ID319" s="2789"/>
      <c r="IE319" s="2789"/>
      <c r="IF319" s="2789"/>
      <c r="IG319" s="2789"/>
      <c r="IH319" s="2789"/>
      <c r="II319" s="2789"/>
      <c r="IJ319" s="2789"/>
      <c r="IK319" s="2789"/>
      <c r="IL319" s="2789"/>
      <c r="IM319" s="2789"/>
      <c r="IN319" s="2789"/>
      <c r="IO319" s="2789"/>
      <c r="IP319" s="2789"/>
      <c r="IQ319" s="2789"/>
      <c r="IR319" s="2789"/>
      <c r="IS319" s="2789"/>
      <c r="IT319" s="2789"/>
      <c r="IU319" s="2789"/>
      <c r="IV319" s="2789"/>
      <c r="IW319" s="2789"/>
      <c r="IX319" s="2789"/>
      <c r="IY319" s="2789"/>
      <c r="IZ319" s="2789"/>
      <c r="JA319" s="2789"/>
      <c r="JB319" s="2789"/>
      <c r="JC319" s="2789"/>
      <c r="JD319" s="2789"/>
      <c r="JE319" s="2789"/>
      <c r="JF319" s="2789"/>
      <c r="JG319" s="2789"/>
      <c r="JH319" s="2789"/>
      <c r="JI319" s="2789"/>
      <c r="JJ319" s="2789"/>
      <c r="JK319" s="2789"/>
      <c r="JL319" s="2789"/>
      <c r="JM319" s="2789"/>
      <c r="JN319" s="2789"/>
      <c r="JO319" s="2789"/>
      <c r="JP319" s="2789"/>
      <c r="JQ319" s="2789"/>
      <c r="JR319" s="2789"/>
      <c r="JS319" s="2789"/>
      <c r="JT319" s="2789"/>
      <c r="JU319" s="2789"/>
      <c r="JV319" s="2789"/>
      <c r="JW319" s="2789"/>
      <c r="JX319" s="2789"/>
      <c r="JY319" s="2789"/>
      <c r="JZ319" s="2789"/>
      <c r="KA319" s="2789"/>
      <c r="KB319" s="2789"/>
      <c r="KC319" s="2789"/>
      <c r="KD319" s="2789"/>
      <c r="KE319" s="2789"/>
      <c r="KF319" s="2789"/>
      <c r="KG319" s="2789"/>
      <c r="KH319" s="2789"/>
      <c r="KI319" s="2789"/>
      <c r="KJ319" s="2789"/>
      <c r="KK319" s="2789"/>
      <c r="KL319" s="2789"/>
      <c r="KM319" s="2789"/>
      <c r="KN319" s="2789"/>
      <c r="KO319" s="2789"/>
      <c r="KP319" s="2789"/>
      <c r="KQ319" s="2789"/>
      <c r="KR319" s="2789"/>
      <c r="KS319" s="2789"/>
      <c r="KT319" s="2789"/>
      <c r="KU319" s="2789"/>
      <c r="KV319" s="2789"/>
      <c r="KW319" s="2789"/>
      <c r="KX319" s="2789"/>
      <c r="KY319" s="2789"/>
      <c r="KZ319" s="2789"/>
      <c r="LA319" s="2789"/>
      <c r="LB319" s="2789"/>
      <c r="LC319" s="2789"/>
      <c r="LD319" s="2789"/>
      <c r="LE319" s="2789"/>
      <c r="LF319" s="2789"/>
      <c r="LG319" s="2789"/>
      <c r="LH319" s="2789"/>
      <c r="LI319" s="2789"/>
      <c r="LJ319" s="2789"/>
      <c r="LK319" s="2789"/>
      <c r="LL319" s="2789"/>
      <c r="LM319" s="2789"/>
      <c r="LN319" s="2789"/>
      <c r="LO319" s="2791"/>
      <c r="LP319" s="2791"/>
      <c r="LQ319" s="2791"/>
      <c r="LR319" s="2791"/>
      <c r="LS319" s="2791"/>
      <c r="LT319" s="2791"/>
      <c r="LU319" s="2791"/>
      <c r="LV319" s="2792"/>
    </row>
    <row r="320" s="2141" customFormat="1" ht="47" customHeight="1" spans="1:334">
      <c r="A320" s="2733">
        <v>45906</v>
      </c>
      <c r="B320" s="1660" t="s">
        <v>753</v>
      </c>
      <c r="C320" s="1661" t="s">
        <v>115</v>
      </c>
      <c r="D320" s="1662">
        <v>4500178976</v>
      </c>
      <c r="E320" s="1860"/>
      <c r="F320" s="1662" t="s">
        <v>2653</v>
      </c>
      <c r="G320" s="1863" t="s">
        <v>1784</v>
      </c>
      <c r="H320" s="1863" t="s">
        <v>1784</v>
      </c>
      <c r="I320" s="1880" t="s">
        <v>1785</v>
      </c>
      <c r="J320" s="1543">
        <v>960</v>
      </c>
      <c r="K320" s="1876">
        <v>0</v>
      </c>
      <c r="L320" s="1876">
        <v>96</v>
      </c>
      <c r="M320" s="1877">
        <f t="shared" ref="M320:M326" si="241">J320/L320</f>
        <v>10</v>
      </c>
      <c r="N320" s="1673">
        <v>45947</v>
      </c>
      <c r="O320" s="1673">
        <v>45945</v>
      </c>
      <c r="P320" s="1878"/>
      <c r="Q320" s="2748" t="s">
        <v>78</v>
      </c>
      <c r="R320" s="1577">
        <v>960</v>
      </c>
      <c r="S320" s="1577">
        <f t="shared" si="221"/>
        <v>0</v>
      </c>
      <c r="T320" s="1577"/>
      <c r="U320" s="1577" t="s">
        <v>829</v>
      </c>
      <c r="V320" s="1880"/>
      <c r="W320" s="1880" t="s">
        <v>111</v>
      </c>
      <c r="X320" s="1900">
        <v>45910</v>
      </c>
      <c r="Y320" s="1930" t="s">
        <v>88</v>
      </c>
      <c r="Z320" s="1930" t="s">
        <v>1046</v>
      </c>
      <c r="AA320" s="1930"/>
      <c r="AB320" s="1930"/>
      <c r="AC320" s="2272" t="s">
        <v>2386</v>
      </c>
      <c r="AD320" s="1692" t="s">
        <v>122</v>
      </c>
      <c r="AE320" s="2093">
        <v>0.7668</v>
      </c>
      <c r="AF320" s="2095">
        <f t="shared" ref="AF320:AF326" si="242">AE320*J320</f>
        <v>736.128</v>
      </c>
      <c r="AG320" s="2766" t="s">
        <v>2649</v>
      </c>
      <c r="AH320" s="1947" t="s">
        <v>81</v>
      </c>
      <c r="AI320" s="2759"/>
      <c r="AJ320" s="2760">
        <v>1</v>
      </c>
      <c r="AK320" s="2761">
        <f t="shared" ref="AK320:AK326" si="243">J320</f>
        <v>960</v>
      </c>
      <c r="AL320" s="2761"/>
      <c r="AM320" s="2761"/>
      <c r="AN320" s="2761">
        <f t="shared" ref="AN320:AN325" si="244">J320/12</f>
        <v>80</v>
      </c>
      <c r="AO320" s="2761"/>
      <c r="AP320" s="2761"/>
      <c r="AQ320" s="2773"/>
      <c r="AR320" s="1948"/>
      <c r="AS320" s="1948" t="s">
        <v>63</v>
      </c>
      <c r="AT320" s="1948">
        <f t="shared" si="240"/>
        <v>960</v>
      </c>
      <c r="AU320" s="1948"/>
      <c r="AV320" s="2326"/>
      <c r="AW320" s="1430">
        <f>J320</f>
        <v>960</v>
      </c>
      <c r="AX320" s="1430"/>
      <c r="AY320" s="1430"/>
      <c r="AZ320" s="1430"/>
      <c r="BA320" s="1703"/>
      <c r="BB320" s="1703"/>
      <c r="BC320" s="1703"/>
      <c r="BD320" s="1703"/>
      <c r="BE320" s="1703"/>
      <c r="BF320" s="1430">
        <f t="shared" ref="BF320:BF326" si="245">J320*23/24/COUNT(AV320:BE320)</f>
        <v>920</v>
      </c>
      <c r="BG320" s="2785">
        <f t="shared" ref="BG320:BG326" si="246">J320/24/COUNT(AV320:BE320)</f>
        <v>40</v>
      </c>
      <c r="BH320" s="1455"/>
      <c r="BI320" s="1455"/>
      <c r="BJ320" s="1455"/>
      <c r="BK320" s="1455"/>
      <c r="BL320" s="1455"/>
      <c r="BM320" s="1455"/>
      <c r="BN320" s="1455"/>
      <c r="BO320" s="1455"/>
      <c r="BP320" s="1455"/>
      <c r="BQ320" s="1455"/>
      <c r="BR320" s="1455"/>
      <c r="BS320" s="1455"/>
      <c r="BT320" s="1455"/>
      <c r="BU320" s="1455"/>
      <c r="BV320" s="1455"/>
      <c r="BW320" s="1455"/>
      <c r="BX320" s="1455"/>
      <c r="BY320" s="1455"/>
      <c r="BZ320" s="1455"/>
      <c r="CA320" s="1455"/>
      <c r="CB320" s="1455"/>
      <c r="CC320" s="1455"/>
      <c r="CD320" s="1455"/>
      <c r="CE320" s="1455"/>
      <c r="CF320" s="1455"/>
      <c r="CG320" s="1455"/>
      <c r="CH320" s="1455"/>
      <c r="CI320" s="1455"/>
      <c r="CJ320" s="1455"/>
      <c r="CK320" s="1455"/>
      <c r="CL320" s="1455"/>
      <c r="CM320" s="1455"/>
      <c r="CN320" s="1455"/>
      <c r="CO320" s="1455"/>
      <c r="CP320" s="1455"/>
      <c r="CQ320" s="1455"/>
      <c r="CR320" s="1455"/>
      <c r="CS320" s="1455"/>
      <c r="CT320" s="1455"/>
      <c r="CU320" s="1455"/>
      <c r="CV320" s="1455"/>
      <c r="CW320" s="1455"/>
      <c r="CX320" s="1455"/>
      <c r="CY320" s="1455"/>
      <c r="CZ320" s="1455"/>
      <c r="DA320" s="1455"/>
      <c r="DB320" s="1455"/>
      <c r="DC320" s="1455"/>
      <c r="DD320" s="1455"/>
      <c r="DE320" s="1455"/>
      <c r="DF320" s="1455"/>
      <c r="DG320" s="1455"/>
      <c r="DH320" s="1455"/>
      <c r="DI320" s="1455"/>
      <c r="DJ320" s="1455"/>
      <c r="DK320" s="1455"/>
      <c r="DL320" s="1455"/>
      <c r="DM320" s="1455"/>
      <c r="DN320" s="1455"/>
      <c r="DO320" s="1455"/>
      <c r="DP320" s="1455"/>
      <c r="DQ320" s="1455"/>
      <c r="DR320" s="1455"/>
      <c r="DS320" s="1455"/>
      <c r="DT320" s="1455"/>
      <c r="DU320" s="1455"/>
      <c r="DV320" s="1455"/>
      <c r="DW320" s="1455"/>
      <c r="DX320" s="1455"/>
      <c r="DY320" s="1455"/>
      <c r="DZ320" s="1455"/>
      <c r="EA320" s="1455"/>
      <c r="EB320" s="1455"/>
      <c r="EC320" s="1455"/>
      <c r="ED320" s="1455"/>
      <c r="EE320" s="1455"/>
      <c r="EF320" s="1455"/>
      <c r="EG320" s="1455"/>
      <c r="EH320" s="1455"/>
      <c r="EI320" s="1455"/>
      <c r="EJ320" s="1455"/>
      <c r="EK320" s="1455"/>
      <c r="EL320" s="1455"/>
      <c r="EM320" s="1455"/>
      <c r="EN320" s="1455"/>
      <c r="EO320" s="1455"/>
      <c r="EP320" s="1455"/>
      <c r="EQ320" s="1455"/>
      <c r="ER320" s="1455"/>
      <c r="ES320" s="1455"/>
      <c r="ET320" s="1455"/>
      <c r="EU320" s="1455"/>
      <c r="EV320" s="1455"/>
      <c r="EW320" s="1455"/>
      <c r="EX320" s="1455"/>
      <c r="EY320" s="1455"/>
      <c r="EZ320" s="1455"/>
      <c r="FA320" s="1455"/>
      <c r="FB320" s="1455"/>
      <c r="FC320" s="1455"/>
      <c r="FD320" s="1455"/>
      <c r="FE320" s="1455"/>
      <c r="FF320" s="1455"/>
      <c r="FG320" s="1455"/>
      <c r="FH320" s="1455"/>
      <c r="FI320" s="1455"/>
      <c r="FJ320" s="1455"/>
      <c r="FK320" s="1455"/>
      <c r="FL320" s="1455"/>
      <c r="FM320" s="1455"/>
      <c r="FN320" s="1455"/>
      <c r="FO320" s="1455"/>
      <c r="FP320" s="1455"/>
      <c r="FQ320" s="1455"/>
      <c r="FR320" s="1455"/>
      <c r="FS320" s="1455"/>
      <c r="FT320" s="1455"/>
      <c r="FU320" s="1455"/>
      <c r="FV320" s="1455"/>
      <c r="FW320" s="1455"/>
      <c r="FX320" s="1455"/>
      <c r="FY320" s="1455"/>
      <c r="FZ320" s="1455"/>
      <c r="GA320" s="1455"/>
      <c r="GB320" s="1455"/>
      <c r="GC320" s="1455"/>
      <c r="GD320" s="1455"/>
      <c r="GE320" s="1455"/>
      <c r="GF320" s="1455"/>
      <c r="GG320" s="1455"/>
      <c r="GH320" s="1455"/>
      <c r="GI320" s="1455"/>
      <c r="GJ320" s="1455"/>
      <c r="GK320" s="1455"/>
      <c r="GL320" s="1455"/>
      <c r="GM320" s="1455"/>
      <c r="GN320" s="1455"/>
      <c r="GO320" s="1455"/>
      <c r="GP320" s="1455"/>
      <c r="GQ320" s="1455"/>
      <c r="GR320" s="1455"/>
      <c r="GS320" s="1455"/>
      <c r="GT320" s="1455"/>
      <c r="GU320" s="1455"/>
      <c r="GV320" s="1455"/>
      <c r="GW320" s="1455"/>
      <c r="GX320" s="1455"/>
      <c r="GY320" s="1455"/>
      <c r="GZ320" s="1455"/>
      <c r="HA320" s="1455"/>
      <c r="HB320" s="1455"/>
      <c r="HC320" s="1455"/>
      <c r="HD320" s="1455"/>
      <c r="HE320" s="1455"/>
      <c r="HF320" s="1455"/>
      <c r="HG320" s="1455"/>
      <c r="HH320" s="1455"/>
      <c r="HI320" s="1455"/>
      <c r="HJ320" s="1455"/>
      <c r="HK320" s="1455"/>
      <c r="HL320" s="1455"/>
      <c r="HM320" s="1455"/>
      <c r="HN320" s="1455"/>
      <c r="HO320" s="1455"/>
      <c r="HP320" s="1455"/>
      <c r="HQ320" s="1455"/>
      <c r="HR320" s="1455"/>
      <c r="HS320" s="1455"/>
      <c r="HT320" s="1455"/>
      <c r="HU320" s="1455"/>
      <c r="HV320" s="1455"/>
      <c r="HW320" s="1455"/>
      <c r="HX320" s="1455"/>
      <c r="HY320" s="1455"/>
      <c r="HZ320" s="1455"/>
      <c r="IA320" s="1455"/>
      <c r="IB320" s="1455"/>
      <c r="IC320" s="1455"/>
      <c r="ID320" s="1455"/>
      <c r="IE320" s="1455"/>
      <c r="IF320" s="1455"/>
      <c r="IG320" s="1455"/>
      <c r="IH320" s="1455"/>
      <c r="II320" s="1455"/>
      <c r="IJ320" s="1455"/>
      <c r="IK320" s="1455"/>
      <c r="IL320" s="1455"/>
      <c r="IM320" s="1455"/>
      <c r="IN320" s="1455"/>
      <c r="IO320" s="1455"/>
      <c r="IP320" s="1455"/>
      <c r="IQ320" s="1455"/>
      <c r="IR320" s="1455"/>
      <c r="IS320" s="1455"/>
      <c r="IT320" s="1455"/>
      <c r="IU320" s="1455"/>
      <c r="IV320" s="1455"/>
      <c r="IW320" s="1455"/>
      <c r="IX320" s="1455"/>
      <c r="IY320" s="1455"/>
      <c r="IZ320" s="1455"/>
      <c r="JA320" s="1455"/>
      <c r="JB320" s="1455"/>
      <c r="JC320" s="1455"/>
      <c r="JD320" s="1455"/>
      <c r="JE320" s="1455"/>
      <c r="JF320" s="1455"/>
      <c r="JG320" s="1455"/>
      <c r="JH320" s="1455"/>
      <c r="JI320" s="1455"/>
      <c r="JJ320" s="1455"/>
      <c r="JK320" s="1455"/>
      <c r="JL320" s="1455"/>
      <c r="JM320" s="1455"/>
      <c r="JN320" s="1455"/>
      <c r="JO320" s="1455"/>
      <c r="JP320" s="1455"/>
      <c r="JQ320" s="1455"/>
      <c r="JR320" s="1455"/>
      <c r="JS320" s="1455"/>
      <c r="JT320" s="1455"/>
      <c r="JU320" s="1455"/>
      <c r="JV320" s="1455"/>
      <c r="JW320" s="1455"/>
      <c r="JX320" s="1455"/>
      <c r="JY320" s="1455"/>
      <c r="JZ320" s="1455"/>
      <c r="KA320" s="1455"/>
      <c r="KB320" s="1455"/>
      <c r="KC320" s="1455"/>
      <c r="KD320" s="1455"/>
      <c r="KE320" s="1455"/>
      <c r="KF320" s="1455"/>
      <c r="KG320" s="1455"/>
      <c r="KH320" s="1455"/>
      <c r="KI320" s="1455"/>
      <c r="KJ320" s="1455"/>
      <c r="KK320" s="1455"/>
      <c r="KL320" s="1455"/>
      <c r="KM320" s="1455"/>
      <c r="KN320" s="1455"/>
      <c r="KO320" s="1455"/>
      <c r="KP320" s="1455"/>
      <c r="KQ320" s="1455"/>
      <c r="KR320" s="1455"/>
      <c r="KS320" s="1455"/>
      <c r="KT320" s="1455"/>
      <c r="KU320" s="1455"/>
      <c r="KV320" s="1455"/>
      <c r="KW320" s="1455"/>
      <c r="KX320" s="1455"/>
      <c r="KY320" s="1455"/>
      <c r="KZ320" s="1455"/>
      <c r="LA320" s="1455"/>
      <c r="LB320" s="1455"/>
      <c r="LC320" s="1455"/>
      <c r="LD320" s="1455"/>
      <c r="LE320" s="1455"/>
      <c r="LF320" s="1455"/>
      <c r="LG320" s="1455"/>
      <c r="LH320" s="1455"/>
      <c r="LI320" s="1455"/>
      <c r="LJ320" s="1455"/>
      <c r="LK320" s="1455"/>
      <c r="LL320" s="1455"/>
      <c r="LM320" s="1455"/>
      <c r="LN320" s="1455"/>
      <c r="LO320" s="1467"/>
      <c r="LP320" s="1467"/>
      <c r="LQ320" s="1467"/>
      <c r="LR320" s="1467"/>
      <c r="LS320" s="1467"/>
      <c r="LT320" s="1467"/>
      <c r="LU320" s="1467"/>
      <c r="LV320" s="2117"/>
    </row>
    <row r="321" s="2141" customFormat="1" ht="47" customHeight="1" spans="1:334">
      <c r="A321" s="2733">
        <v>45906</v>
      </c>
      <c r="B321" s="1660" t="s">
        <v>753</v>
      </c>
      <c r="C321" s="1661" t="s">
        <v>115</v>
      </c>
      <c r="D321" s="1662">
        <v>4500178976</v>
      </c>
      <c r="E321" s="1860"/>
      <c r="F321" s="1662" t="s">
        <v>2654</v>
      </c>
      <c r="G321" s="1863" t="s">
        <v>1787</v>
      </c>
      <c r="H321" s="1863" t="s">
        <v>1787</v>
      </c>
      <c r="I321" s="1880" t="s">
        <v>1788</v>
      </c>
      <c r="J321" s="1543">
        <v>960</v>
      </c>
      <c r="K321" s="1876">
        <v>0</v>
      </c>
      <c r="L321" s="1876">
        <v>96</v>
      </c>
      <c r="M321" s="1877">
        <f t="shared" si="241"/>
        <v>10</v>
      </c>
      <c r="N321" s="1673">
        <v>45947</v>
      </c>
      <c r="O321" s="1673">
        <v>45945</v>
      </c>
      <c r="P321" s="1878"/>
      <c r="Q321" s="2748" t="s">
        <v>78</v>
      </c>
      <c r="R321" s="1577">
        <v>960</v>
      </c>
      <c r="S321" s="1577">
        <f t="shared" si="221"/>
        <v>0</v>
      </c>
      <c r="T321" s="1577"/>
      <c r="U321" s="1577" t="s">
        <v>829</v>
      </c>
      <c r="V321" s="1880"/>
      <c r="W321" s="1880" t="s">
        <v>111</v>
      </c>
      <c r="X321" s="1900">
        <v>45910</v>
      </c>
      <c r="Y321" s="1930" t="s">
        <v>88</v>
      </c>
      <c r="Z321" s="1930" t="s">
        <v>1046</v>
      </c>
      <c r="AA321" s="1930"/>
      <c r="AB321" s="1930"/>
      <c r="AC321" s="2272" t="s">
        <v>2386</v>
      </c>
      <c r="AD321" s="1692" t="s">
        <v>122</v>
      </c>
      <c r="AE321" s="2093">
        <v>0.8644</v>
      </c>
      <c r="AF321" s="2095">
        <f t="shared" si="242"/>
        <v>829.824</v>
      </c>
      <c r="AG321" s="2766" t="s">
        <v>2649</v>
      </c>
      <c r="AH321" s="1947" t="s">
        <v>81</v>
      </c>
      <c r="AI321" s="2759"/>
      <c r="AJ321" s="2760">
        <v>1</v>
      </c>
      <c r="AK321" s="2761">
        <f t="shared" si="243"/>
        <v>960</v>
      </c>
      <c r="AL321" s="2761"/>
      <c r="AM321" s="2761"/>
      <c r="AN321" s="2761">
        <f t="shared" si="244"/>
        <v>80</v>
      </c>
      <c r="AO321" s="2761"/>
      <c r="AP321" s="2761"/>
      <c r="AQ321" s="2773"/>
      <c r="AR321" s="1948"/>
      <c r="AS321" s="1948" t="s">
        <v>63</v>
      </c>
      <c r="AT321" s="1948">
        <f t="shared" si="240"/>
        <v>960</v>
      </c>
      <c r="AU321" s="1948"/>
      <c r="AV321" s="2326"/>
      <c r="AW321" s="1430"/>
      <c r="AX321" s="1430">
        <f>J321</f>
        <v>960</v>
      </c>
      <c r="AY321" s="1430"/>
      <c r="AZ321" s="1430"/>
      <c r="BA321" s="1703"/>
      <c r="BB321" s="1703"/>
      <c r="BC321" s="1703"/>
      <c r="BD321" s="1703"/>
      <c r="BE321" s="1703"/>
      <c r="BF321" s="1430">
        <f t="shared" si="245"/>
        <v>920</v>
      </c>
      <c r="BG321" s="2785">
        <f t="shared" si="246"/>
        <v>40</v>
      </c>
      <c r="BH321" s="1455"/>
      <c r="BI321" s="1455"/>
      <c r="BJ321" s="1455"/>
      <c r="BK321" s="1455"/>
      <c r="BL321" s="1455"/>
      <c r="BM321" s="1455"/>
      <c r="BN321" s="1455"/>
      <c r="BO321" s="1455"/>
      <c r="BP321" s="1455"/>
      <c r="BQ321" s="1455"/>
      <c r="BR321" s="1455"/>
      <c r="BS321" s="1455"/>
      <c r="BT321" s="1455"/>
      <c r="BU321" s="1455"/>
      <c r="BV321" s="1455"/>
      <c r="BW321" s="1455"/>
      <c r="BX321" s="1455"/>
      <c r="BY321" s="1455"/>
      <c r="BZ321" s="1455"/>
      <c r="CA321" s="1455"/>
      <c r="CB321" s="1455"/>
      <c r="CC321" s="1455"/>
      <c r="CD321" s="1455"/>
      <c r="CE321" s="1455"/>
      <c r="CF321" s="1455"/>
      <c r="CG321" s="1455"/>
      <c r="CH321" s="1455"/>
      <c r="CI321" s="1455"/>
      <c r="CJ321" s="1455"/>
      <c r="CK321" s="1455"/>
      <c r="CL321" s="1455"/>
      <c r="CM321" s="1455"/>
      <c r="CN321" s="1455"/>
      <c r="CO321" s="1455"/>
      <c r="CP321" s="1455"/>
      <c r="CQ321" s="1455"/>
      <c r="CR321" s="1455"/>
      <c r="CS321" s="1455"/>
      <c r="CT321" s="1455"/>
      <c r="CU321" s="1455"/>
      <c r="CV321" s="1455"/>
      <c r="CW321" s="1455"/>
      <c r="CX321" s="1455"/>
      <c r="CY321" s="1455"/>
      <c r="CZ321" s="1455"/>
      <c r="DA321" s="1455"/>
      <c r="DB321" s="1455"/>
      <c r="DC321" s="1455"/>
      <c r="DD321" s="1455"/>
      <c r="DE321" s="1455"/>
      <c r="DF321" s="1455"/>
      <c r="DG321" s="1455"/>
      <c r="DH321" s="1455"/>
      <c r="DI321" s="1455"/>
      <c r="DJ321" s="1455"/>
      <c r="DK321" s="1455"/>
      <c r="DL321" s="1455"/>
      <c r="DM321" s="1455"/>
      <c r="DN321" s="1455"/>
      <c r="DO321" s="1455"/>
      <c r="DP321" s="1455"/>
      <c r="DQ321" s="1455"/>
      <c r="DR321" s="1455"/>
      <c r="DS321" s="1455"/>
      <c r="DT321" s="1455"/>
      <c r="DU321" s="1455"/>
      <c r="DV321" s="1455"/>
      <c r="DW321" s="1455"/>
      <c r="DX321" s="1455"/>
      <c r="DY321" s="1455"/>
      <c r="DZ321" s="1455"/>
      <c r="EA321" s="1455"/>
      <c r="EB321" s="1455"/>
      <c r="EC321" s="1455"/>
      <c r="ED321" s="1455"/>
      <c r="EE321" s="1455"/>
      <c r="EF321" s="1455"/>
      <c r="EG321" s="1455"/>
      <c r="EH321" s="1455"/>
      <c r="EI321" s="1455"/>
      <c r="EJ321" s="1455"/>
      <c r="EK321" s="1455"/>
      <c r="EL321" s="1455"/>
      <c r="EM321" s="1455"/>
      <c r="EN321" s="1455"/>
      <c r="EO321" s="1455"/>
      <c r="EP321" s="1455"/>
      <c r="EQ321" s="1455"/>
      <c r="ER321" s="1455"/>
      <c r="ES321" s="1455"/>
      <c r="ET321" s="1455"/>
      <c r="EU321" s="1455"/>
      <c r="EV321" s="1455"/>
      <c r="EW321" s="1455"/>
      <c r="EX321" s="1455"/>
      <c r="EY321" s="1455"/>
      <c r="EZ321" s="1455"/>
      <c r="FA321" s="1455"/>
      <c r="FB321" s="1455"/>
      <c r="FC321" s="1455"/>
      <c r="FD321" s="1455"/>
      <c r="FE321" s="1455"/>
      <c r="FF321" s="1455"/>
      <c r="FG321" s="1455"/>
      <c r="FH321" s="1455"/>
      <c r="FI321" s="1455"/>
      <c r="FJ321" s="1455"/>
      <c r="FK321" s="1455"/>
      <c r="FL321" s="1455"/>
      <c r="FM321" s="1455"/>
      <c r="FN321" s="1455"/>
      <c r="FO321" s="1455"/>
      <c r="FP321" s="1455"/>
      <c r="FQ321" s="1455"/>
      <c r="FR321" s="1455"/>
      <c r="FS321" s="1455"/>
      <c r="FT321" s="1455"/>
      <c r="FU321" s="1455"/>
      <c r="FV321" s="1455"/>
      <c r="FW321" s="1455"/>
      <c r="FX321" s="1455"/>
      <c r="FY321" s="1455"/>
      <c r="FZ321" s="1455"/>
      <c r="GA321" s="1455"/>
      <c r="GB321" s="1455"/>
      <c r="GC321" s="1455"/>
      <c r="GD321" s="1455"/>
      <c r="GE321" s="1455"/>
      <c r="GF321" s="1455"/>
      <c r="GG321" s="1455"/>
      <c r="GH321" s="1455"/>
      <c r="GI321" s="1455"/>
      <c r="GJ321" s="1455"/>
      <c r="GK321" s="1455"/>
      <c r="GL321" s="1455"/>
      <c r="GM321" s="1455"/>
      <c r="GN321" s="1455"/>
      <c r="GO321" s="1455"/>
      <c r="GP321" s="1455"/>
      <c r="GQ321" s="1455"/>
      <c r="GR321" s="1455"/>
      <c r="GS321" s="1455"/>
      <c r="GT321" s="1455"/>
      <c r="GU321" s="1455"/>
      <c r="GV321" s="1455"/>
      <c r="GW321" s="1455"/>
      <c r="GX321" s="1455"/>
      <c r="GY321" s="1455"/>
      <c r="GZ321" s="1455"/>
      <c r="HA321" s="1455"/>
      <c r="HB321" s="1455"/>
      <c r="HC321" s="1455"/>
      <c r="HD321" s="1455"/>
      <c r="HE321" s="1455"/>
      <c r="HF321" s="1455"/>
      <c r="HG321" s="1455"/>
      <c r="HH321" s="1455"/>
      <c r="HI321" s="1455"/>
      <c r="HJ321" s="1455"/>
      <c r="HK321" s="1455"/>
      <c r="HL321" s="1455"/>
      <c r="HM321" s="1455"/>
      <c r="HN321" s="1455"/>
      <c r="HO321" s="1455"/>
      <c r="HP321" s="1455"/>
      <c r="HQ321" s="1455"/>
      <c r="HR321" s="1455"/>
      <c r="HS321" s="1455"/>
      <c r="HT321" s="1455"/>
      <c r="HU321" s="1455"/>
      <c r="HV321" s="1455"/>
      <c r="HW321" s="1455"/>
      <c r="HX321" s="1455"/>
      <c r="HY321" s="1455"/>
      <c r="HZ321" s="1455"/>
      <c r="IA321" s="1455"/>
      <c r="IB321" s="1455"/>
      <c r="IC321" s="1455"/>
      <c r="ID321" s="1455"/>
      <c r="IE321" s="1455"/>
      <c r="IF321" s="1455"/>
      <c r="IG321" s="1455"/>
      <c r="IH321" s="1455"/>
      <c r="II321" s="1455"/>
      <c r="IJ321" s="1455"/>
      <c r="IK321" s="1455"/>
      <c r="IL321" s="1455"/>
      <c r="IM321" s="1455"/>
      <c r="IN321" s="1455"/>
      <c r="IO321" s="1455"/>
      <c r="IP321" s="1455"/>
      <c r="IQ321" s="1455"/>
      <c r="IR321" s="1455"/>
      <c r="IS321" s="1455"/>
      <c r="IT321" s="1455"/>
      <c r="IU321" s="1455"/>
      <c r="IV321" s="1455"/>
      <c r="IW321" s="1455"/>
      <c r="IX321" s="1455"/>
      <c r="IY321" s="1455"/>
      <c r="IZ321" s="1455"/>
      <c r="JA321" s="1455"/>
      <c r="JB321" s="1455"/>
      <c r="JC321" s="1455"/>
      <c r="JD321" s="1455"/>
      <c r="JE321" s="1455"/>
      <c r="JF321" s="1455"/>
      <c r="JG321" s="1455"/>
      <c r="JH321" s="1455"/>
      <c r="JI321" s="1455"/>
      <c r="JJ321" s="1455"/>
      <c r="JK321" s="1455"/>
      <c r="JL321" s="1455"/>
      <c r="JM321" s="1455"/>
      <c r="JN321" s="1455"/>
      <c r="JO321" s="1455"/>
      <c r="JP321" s="1455"/>
      <c r="JQ321" s="1455"/>
      <c r="JR321" s="1455"/>
      <c r="JS321" s="1455"/>
      <c r="JT321" s="1455"/>
      <c r="JU321" s="1455"/>
      <c r="JV321" s="1455"/>
      <c r="JW321" s="1455"/>
      <c r="JX321" s="1455"/>
      <c r="JY321" s="1455"/>
      <c r="JZ321" s="1455"/>
      <c r="KA321" s="1455"/>
      <c r="KB321" s="1455"/>
      <c r="KC321" s="1455"/>
      <c r="KD321" s="1455"/>
      <c r="KE321" s="1455"/>
      <c r="KF321" s="1455"/>
      <c r="KG321" s="1455"/>
      <c r="KH321" s="1455"/>
      <c r="KI321" s="1455"/>
      <c r="KJ321" s="1455"/>
      <c r="KK321" s="1455"/>
      <c r="KL321" s="1455"/>
      <c r="KM321" s="1455"/>
      <c r="KN321" s="1455"/>
      <c r="KO321" s="1455"/>
      <c r="KP321" s="1455"/>
      <c r="KQ321" s="1455"/>
      <c r="KR321" s="1455"/>
      <c r="KS321" s="1455"/>
      <c r="KT321" s="1455"/>
      <c r="KU321" s="1455"/>
      <c r="KV321" s="1455"/>
      <c r="KW321" s="1455"/>
      <c r="KX321" s="1455"/>
      <c r="KY321" s="1455"/>
      <c r="KZ321" s="1455"/>
      <c r="LA321" s="1455"/>
      <c r="LB321" s="1455"/>
      <c r="LC321" s="1455"/>
      <c r="LD321" s="1455"/>
      <c r="LE321" s="1455"/>
      <c r="LF321" s="1455"/>
      <c r="LG321" s="1455"/>
      <c r="LH321" s="1455"/>
      <c r="LI321" s="1455"/>
      <c r="LJ321" s="1455"/>
      <c r="LK321" s="1455"/>
      <c r="LL321" s="1455"/>
      <c r="LM321" s="1455"/>
      <c r="LN321" s="1455"/>
      <c r="LO321" s="1467"/>
      <c r="LP321" s="1467"/>
      <c r="LQ321" s="1467"/>
      <c r="LR321" s="1467"/>
      <c r="LS321" s="1467"/>
      <c r="LT321" s="1467"/>
      <c r="LU321" s="1467"/>
      <c r="LV321" s="2117"/>
    </row>
    <row r="322" s="2141" customFormat="1" ht="47" customHeight="1" spans="1:334">
      <c r="A322" s="2733">
        <v>45906</v>
      </c>
      <c r="B322" s="1660" t="s">
        <v>753</v>
      </c>
      <c r="C322" s="1661" t="s">
        <v>115</v>
      </c>
      <c r="D322" s="1662">
        <v>4500178976</v>
      </c>
      <c r="E322" s="1860"/>
      <c r="F322" s="1662" t="s">
        <v>2655</v>
      </c>
      <c r="G322" s="1863" t="s">
        <v>1790</v>
      </c>
      <c r="H322" s="1863" t="s">
        <v>1790</v>
      </c>
      <c r="I322" s="1880" t="s">
        <v>1791</v>
      </c>
      <c r="J322" s="1543">
        <v>1440</v>
      </c>
      <c r="K322" s="1876">
        <v>0</v>
      </c>
      <c r="L322" s="1876">
        <v>96</v>
      </c>
      <c r="M322" s="1877">
        <f t="shared" si="241"/>
        <v>15</v>
      </c>
      <c r="N322" s="1673">
        <v>45947</v>
      </c>
      <c r="O322" s="1673">
        <v>45945</v>
      </c>
      <c r="P322" s="1878"/>
      <c r="Q322" s="2748" t="s">
        <v>78</v>
      </c>
      <c r="R322" s="1577">
        <v>1440</v>
      </c>
      <c r="S322" s="1577">
        <f t="shared" si="221"/>
        <v>0</v>
      </c>
      <c r="T322" s="1577"/>
      <c r="U322" s="1577" t="s">
        <v>829</v>
      </c>
      <c r="V322" s="1880"/>
      <c r="W322" s="1880" t="s">
        <v>111</v>
      </c>
      <c r="X322" s="1900">
        <v>45910</v>
      </c>
      <c r="Y322" s="1930" t="s">
        <v>88</v>
      </c>
      <c r="Z322" s="1930" t="s">
        <v>1046</v>
      </c>
      <c r="AA322" s="1930"/>
      <c r="AB322" s="1930"/>
      <c r="AC322" s="2272" t="s">
        <v>2386</v>
      </c>
      <c r="AD322" s="1692" t="s">
        <v>122</v>
      </c>
      <c r="AE322" s="2093">
        <v>1.0103</v>
      </c>
      <c r="AF322" s="2095">
        <f t="shared" si="242"/>
        <v>1454.832</v>
      </c>
      <c r="AG322" s="2766" t="s">
        <v>2649</v>
      </c>
      <c r="AH322" s="1947" t="s">
        <v>81</v>
      </c>
      <c r="AI322" s="2759"/>
      <c r="AJ322" s="2760">
        <v>1</v>
      </c>
      <c r="AK322" s="2761">
        <f t="shared" si="243"/>
        <v>1440</v>
      </c>
      <c r="AL322" s="2761"/>
      <c r="AM322" s="2761"/>
      <c r="AN322" s="2761">
        <f t="shared" si="244"/>
        <v>120</v>
      </c>
      <c r="AO322" s="2761"/>
      <c r="AP322" s="2761"/>
      <c r="AQ322" s="2773"/>
      <c r="AR322" s="1948"/>
      <c r="AS322" s="1948" t="s">
        <v>63</v>
      </c>
      <c r="AT322" s="1948">
        <f t="shared" si="240"/>
        <v>1440</v>
      </c>
      <c r="AU322" s="1948"/>
      <c r="AV322" s="2326"/>
      <c r="AW322" s="1430"/>
      <c r="AX322" s="1430"/>
      <c r="AY322" s="1430">
        <f>J322</f>
        <v>1440</v>
      </c>
      <c r="AZ322" s="1430"/>
      <c r="BA322" s="1703"/>
      <c r="BB322" s="1703"/>
      <c r="BC322" s="1703"/>
      <c r="BD322" s="1703"/>
      <c r="BE322" s="1703"/>
      <c r="BF322" s="1430">
        <f t="shared" si="245"/>
        <v>1380</v>
      </c>
      <c r="BG322" s="2785">
        <f t="shared" si="246"/>
        <v>60</v>
      </c>
      <c r="BH322" s="1455"/>
      <c r="BI322" s="1455"/>
      <c r="BJ322" s="1455"/>
      <c r="BK322" s="1455"/>
      <c r="BL322" s="1455"/>
      <c r="BM322" s="1455"/>
      <c r="BN322" s="1455"/>
      <c r="BO322" s="1455"/>
      <c r="BP322" s="1455"/>
      <c r="BQ322" s="1455"/>
      <c r="BR322" s="1455"/>
      <c r="BS322" s="1455"/>
      <c r="BT322" s="1455"/>
      <c r="BU322" s="1455"/>
      <c r="BV322" s="1455"/>
      <c r="BW322" s="1455"/>
      <c r="BX322" s="1455"/>
      <c r="BY322" s="1455"/>
      <c r="BZ322" s="1455"/>
      <c r="CA322" s="1455"/>
      <c r="CB322" s="1455"/>
      <c r="CC322" s="1455"/>
      <c r="CD322" s="1455"/>
      <c r="CE322" s="1455"/>
      <c r="CF322" s="1455"/>
      <c r="CG322" s="1455"/>
      <c r="CH322" s="1455"/>
      <c r="CI322" s="1455"/>
      <c r="CJ322" s="1455"/>
      <c r="CK322" s="1455"/>
      <c r="CL322" s="1455"/>
      <c r="CM322" s="1455"/>
      <c r="CN322" s="1455"/>
      <c r="CO322" s="1455"/>
      <c r="CP322" s="1455"/>
      <c r="CQ322" s="1455"/>
      <c r="CR322" s="1455"/>
      <c r="CS322" s="1455"/>
      <c r="CT322" s="1455"/>
      <c r="CU322" s="1455"/>
      <c r="CV322" s="1455"/>
      <c r="CW322" s="1455"/>
      <c r="CX322" s="1455"/>
      <c r="CY322" s="1455"/>
      <c r="CZ322" s="1455"/>
      <c r="DA322" s="1455"/>
      <c r="DB322" s="1455"/>
      <c r="DC322" s="1455"/>
      <c r="DD322" s="1455"/>
      <c r="DE322" s="1455"/>
      <c r="DF322" s="1455"/>
      <c r="DG322" s="1455"/>
      <c r="DH322" s="1455"/>
      <c r="DI322" s="1455"/>
      <c r="DJ322" s="1455"/>
      <c r="DK322" s="1455"/>
      <c r="DL322" s="1455"/>
      <c r="DM322" s="1455"/>
      <c r="DN322" s="1455"/>
      <c r="DO322" s="1455"/>
      <c r="DP322" s="1455"/>
      <c r="DQ322" s="1455"/>
      <c r="DR322" s="1455"/>
      <c r="DS322" s="1455"/>
      <c r="DT322" s="1455"/>
      <c r="DU322" s="1455"/>
      <c r="DV322" s="1455"/>
      <c r="DW322" s="1455"/>
      <c r="DX322" s="1455"/>
      <c r="DY322" s="1455"/>
      <c r="DZ322" s="1455"/>
      <c r="EA322" s="1455"/>
      <c r="EB322" s="1455"/>
      <c r="EC322" s="1455"/>
      <c r="ED322" s="1455"/>
      <c r="EE322" s="1455"/>
      <c r="EF322" s="1455"/>
      <c r="EG322" s="1455"/>
      <c r="EH322" s="1455"/>
      <c r="EI322" s="1455"/>
      <c r="EJ322" s="1455"/>
      <c r="EK322" s="1455"/>
      <c r="EL322" s="1455"/>
      <c r="EM322" s="1455"/>
      <c r="EN322" s="1455"/>
      <c r="EO322" s="1455"/>
      <c r="EP322" s="1455"/>
      <c r="EQ322" s="1455"/>
      <c r="ER322" s="1455"/>
      <c r="ES322" s="1455"/>
      <c r="ET322" s="1455"/>
      <c r="EU322" s="1455"/>
      <c r="EV322" s="1455"/>
      <c r="EW322" s="1455"/>
      <c r="EX322" s="1455"/>
      <c r="EY322" s="1455"/>
      <c r="EZ322" s="1455"/>
      <c r="FA322" s="1455"/>
      <c r="FB322" s="1455"/>
      <c r="FC322" s="1455"/>
      <c r="FD322" s="1455"/>
      <c r="FE322" s="1455"/>
      <c r="FF322" s="1455"/>
      <c r="FG322" s="1455"/>
      <c r="FH322" s="1455"/>
      <c r="FI322" s="1455"/>
      <c r="FJ322" s="1455"/>
      <c r="FK322" s="1455"/>
      <c r="FL322" s="1455"/>
      <c r="FM322" s="1455"/>
      <c r="FN322" s="1455"/>
      <c r="FO322" s="1455"/>
      <c r="FP322" s="1455"/>
      <c r="FQ322" s="1455"/>
      <c r="FR322" s="1455"/>
      <c r="FS322" s="1455"/>
      <c r="FT322" s="1455"/>
      <c r="FU322" s="1455"/>
      <c r="FV322" s="1455"/>
      <c r="FW322" s="1455"/>
      <c r="FX322" s="1455"/>
      <c r="FY322" s="1455"/>
      <c r="FZ322" s="1455"/>
      <c r="GA322" s="1455"/>
      <c r="GB322" s="1455"/>
      <c r="GC322" s="1455"/>
      <c r="GD322" s="1455"/>
      <c r="GE322" s="1455"/>
      <c r="GF322" s="1455"/>
      <c r="GG322" s="1455"/>
      <c r="GH322" s="1455"/>
      <c r="GI322" s="1455"/>
      <c r="GJ322" s="1455"/>
      <c r="GK322" s="1455"/>
      <c r="GL322" s="1455"/>
      <c r="GM322" s="1455"/>
      <c r="GN322" s="1455"/>
      <c r="GO322" s="1455"/>
      <c r="GP322" s="1455"/>
      <c r="GQ322" s="1455"/>
      <c r="GR322" s="1455"/>
      <c r="GS322" s="1455"/>
      <c r="GT322" s="1455"/>
      <c r="GU322" s="1455"/>
      <c r="GV322" s="1455"/>
      <c r="GW322" s="1455"/>
      <c r="GX322" s="1455"/>
      <c r="GY322" s="1455"/>
      <c r="GZ322" s="1455"/>
      <c r="HA322" s="1455"/>
      <c r="HB322" s="1455"/>
      <c r="HC322" s="1455"/>
      <c r="HD322" s="1455"/>
      <c r="HE322" s="1455"/>
      <c r="HF322" s="1455"/>
      <c r="HG322" s="1455"/>
      <c r="HH322" s="1455"/>
      <c r="HI322" s="1455"/>
      <c r="HJ322" s="1455"/>
      <c r="HK322" s="1455"/>
      <c r="HL322" s="1455"/>
      <c r="HM322" s="1455"/>
      <c r="HN322" s="1455"/>
      <c r="HO322" s="1455"/>
      <c r="HP322" s="1455"/>
      <c r="HQ322" s="1455"/>
      <c r="HR322" s="1455"/>
      <c r="HS322" s="1455"/>
      <c r="HT322" s="1455"/>
      <c r="HU322" s="1455"/>
      <c r="HV322" s="1455"/>
      <c r="HW322" s="1455"/>
      <c r="HX322" s="1455"/>
      <c r="HY322" s="1455"/>
      <c r="HZ322" s="1455"/>
      <c r="IA322" s="1455"/>
      <c r="IB322" s="1455"/>
      <c r="IC322" s="1455"/>
      <c r="ID322" s="1455"/>
      <c r="IE322" s="1455"/>
      <c r="IF322" s="1455"/>
      <c r="IG322" s="1455"/>
      <c r="IH322" s="1455"/>
      <c r="II322" s="1455"/>
      <c r="IJ322" s="1455"/>
      <c r="IK322" s="1455"/>
      <c r="IL322" s="1455"/>
      <c r="IM322" s="1455"/>
      <c r="IN322" s="1455"/>
      <c r="IO322" s="1455"/>
      <c r="IP322" s="1455"/>
      <c r="IQ322" s="1455"/>
      <c r="IR322" s="1455"/>
      <c r="IS322" s="1455"/>
      <c r="IT322" s="1455"/>
      <c r="IU322" s="1455"/>
      <c r="IV322" s="1455"/>
      <c r="IW322" s="1455"/>
      <c r="IX322" s="1455"/>
      <c r="IY322" s="1455"/>
      <c r="IZ322" s="1455"/>
      <c r="JA322" s="1455"/>
      <c r="JB322" s="1455"/>
      <c r="JC322" s="1455"/>
      <c r="JD322" s="1455"/>
      <c r="JE322" s="1455"/>
      <c r="JF322" s="1455"/>
      <c r="JG322" s="1455"/>
      <c r="JH322" s="1455"/>
      <c r="JI322" s="1455"/>
      <c r="JJ322" s="1455"/>
      <c r="JK322" s="1455"/>
      <c r="JL322" s="1455"/>
      <c r="JM322" s="1455"/>
      <c r="JN322" s="1455"/>
      <c r="JO322" s="1455"/>
      <c r="JP322" s="1455"/>
      <c r="JQ322" s="1455"/>
      <c r="JR322" s="1455"/>
      <c r="JS322" s="1455"/>
      <c r="JT322" s="1455"/>
      <c r="JU322" s="1455"/>
      <c r="JV322" s="1455"/>
      <c r="JW322" s="1455"/>
      <c r="JX322" s="1455"/>
      <c r="JY322" s="1455"/>
      <c r="JZ322" s="1455"/>
      <c r="KA322" s="1455"/>
      <c r="KB322" s="1455"/>
      <c r="KC322" s="1455"/>
      <c r="KD322" s="1455"/>
      <c r="KE322" s="1455"/>
      <c r="KF322" s="1455"/>
      <c r="KG322" s="1455"/>
      <c r="KH322" s="1455"/>
      <c r="KI322" s="1455"/>
      <c r="KJ322" s="1455"/>
      <c r="KK322" s="1455"/>
      <c r="KL322" s="1455"/>
      <c r="KM322" s="1455"/>
      <c r="KN322" s="1455"/>
      <c r="KO322" s="1455"/>
      <c r="KP322" s="1455"/>
      <c r="KQ322" s="1455"/>
      <c r="KR322" s="1455"/>
      <c r="KS322" s="1455"/>
      <c r="KT322" s="1455"/>
      <c r="KU322" s="1455"/>
      <c r="KV322" s="1455"/>
      <c r="KW322" s="1455"/>
      <c r="KX322" s="1455"/>
      <c r="KY322" s="1455"/>
      <c r="KZ322" s="1455"/>
      <c r="LA322" s="1455"/>
      <c r="LB322" s="1455"/>
      <c r="LC322" s="1455"/>
      <c r="LD322" s="1455"/>
      <c r="LE322" s="1455"/>
      <c r="LF322" s="1455"/>
      <c r="LG322" s="1455"/>
      <c r="LH322" s="1455"/>
      <c r="LI322" s="1455"/>
      <c r="LJ322" s="1455"/>
      <c r="LK322" s="1455"/>
      <c r="LL322" s="1455"/>
      <c r="LM322" s="1455"/>
      <c r="LN322" s="1455"/>
      <c r="LO322" s="1467"/>
      <c r="LP322" s="1467"/>
      <c r="LQ322" s="1467"/>
      <c r="LR322" s="1467"/>
      <c r="LS322" s="1467"/>
      <c r="LT322" s="1467"/>
      <c r="LU322" s="1467"/>
      <c r="LV322" s="2117"/>
    </row>
    <row r="323" s="2141" customFormat="1" ht="47" customHeight="1" spans="1:334">
      <c r="A323" s="2733">
        <v>45906</v>
      </c>
      <c r="B323" s="1660" t="s">
        <v>753</v>
      </c>
      <c r="C323" s="1661" t="s">
        <v>115</v>
      </c>
      <c r="D323" s="1662">
        <v>4500178976</v>
      </c>
      <c r="E323" s="1860"/>
      <c r="F323" s="1662" t="s">
        <v>2656</v>
      </c>
      <c r="G323" s="1863" t="s">
        <v>1793</v>
      </c>
      <c r="H323" s="1863" t="s">
        <v>1793</v>
      </c>
      <c r="I323" s="1880" t="s">
        <v>1794</v>
      </c>
      <c r="J323" s="1543">
        <v>1824</v>
      </c>
      <c r="K323" s="1876">
        <v>0</v>
      </c>
      <c r="L323" s="1876">
        <v>96</v>
      </c>
      <c r="M323" s="1877">
        <f t="shared" si="241"/>
        <v>19</v>
      </c>
      <c r="N323" s="1673">
        <v>45947</v>
      </c>
      <c r="O323" s="1673">
        <v>45945</v>
      </c>
      <c r="P323" s="1878"/>
      <c r="Q323" s="2748" t="s">
        <v>78</v>
      </c>
      <c r="R323" s="1577">
        <v>1824</v>
      </c>
      <c r="S323" s="1577">
        <f t="shared" si="221"/>
        <v>0</v>
      </c>
      <c r="T323" s="1577"/>
      <c r="U323" s="1577" t="s">
        <v>829</v>
      </c>
      <c r="V323" s="1880"/>
      <c r="W323" s="1880" t="s">
        <v>111</v>
      </c>
      <c r="X323" s="1900">
        <v>45910</v>
      </c>
      <c r="Y323" s="1930" t="s">
        <v>88</v>
      </c>
      <c r="Z323" s="1930" t="s">
        <v>1046</v>
      </c>
      <c r="AA323" s="1930"/>
      <c r="AB323" s="1930"/>
      <c r="AC323" s="2272" t="s">
        <v>2386</v>
      </c>
      <c r="AD323" s="1692" t="s">
        <v>122</v>
      </c>
      <c r="AE323" s="2093">
        <v>1.0552</v>
      </c>
      <c r="AF323" s="2095">
        <f t="shared" si="242"/>
        <v>1924.6848</v>
      </c>
      <c r="AG323" s="2766" t="s">
        <v>2649</v>
      </c>
      <c r="AH323" s="1947" t="s">
        <v>81</v>
      </c>
      <c r="AI323" s="2759"/>
      <c r="AJ323" s="2760">
        <v>1</v>
      </c>
      <c r="AK323" s="2761">
        <f t="shared" si="243"/>
        <v>1824</v>
      </c>
      <c r="AL323" s="2761"/>
      <c r="AM323" s="2761"/>
      <c r="AN323" s="2761">
        <f t="shared" si="244"/>
        <v>152</v>
      </c>
      <c r="AO323" s="2761"/>
      <c r="AP323" s="2761"/>
      <c r="AQ323" s="2773"/>
      <c r="AR323" s="1948"/>
      <c r="AS323" s="1948" t="s">
        <v>63</v>
      </c>
      <c r="AT323" s="1948">
        <f t="shared" si="240"/>
        <v>1824</v>
      </c>
      <c r="AU323" s="1948"/>
      <c r="AV323" s="2326"/>
      <c r="AW323" s="1430"/>
      <c r="AX323" s="1430"/>
      <c r="AY323" s="1430"/>
      <c r="AZ323" s="1430">
        <f>J323</f>
        <v>1824</v>
      </c>
      <c r="BA323" s="1703"/>
      <c r="BB323" s="1703"/>
      <c r="BC323" s="1703"/>
      <c r="BD323" s="1703"/>
      <c r="BE323" s="1703"/>
      <c r="BF323" s="1430">
        <f t="shared" si="245"/>
        <v>1748</v>
      </c>
      <c r="BG323" s="2785">
        <f t="shared" si="246"/>
        <v>76</v>
      </c>
      <c r="BH323" s="1455"/>
      <c r="BI323" s="1455"/>
      <c r="BJ323" s="1455"/>
      <c r="BK323" s="1455"/>
      <c r="BL323" s="1455"/>
      <c r="BM323" s="1455"/>
      <c r="BN323" s="1455"/>
      <c r="BO323" s="1455"/>
      <c r="BP323" s="1455"/>
      <c r="BQ323" s="1455"/>
      <c r="BR323" s="1455"/>
      <c r="BS323" s="1455"/>
      <c r="BT323" s="1455"/>
      <c r="BU323" s="1455"/>
      <c r="BV323" s="1455"/>
      <c r="BW323" s="1455"/>
      <c r="BX323" s="1455"/>
      <c r="BY323" s="1455"/>
      <c r="BZ323" s="1455"/>
      <c r="CA323" s="1455"/>
      <c r="CB323" s="1455"/>
      <c r="CC323" s="1455"/>
      <c r="CD323" s="1455"/>
      <c r="CE323" s="1455"/>
      <c r="CF323" s="1455"/>
      <c r="CG323" s="1455"/>
      <c r="CH323" s="1455"/>
      <c r="CI323" s="1455"/>
      <c r="CJ323" s="1455"/>
      <c r="CK323" s="1455"/>
      <c r="CL323" s="1455"/>
      <c r="CM323" s="1455"/>
      <c r="CN323" s="1455"/>
      <c r="CO323" s="1455"/>
      <c r="CP323" s="1455"/>
      <c r="CQ323" s="1455"/>
      <c r="CR323" s="1455"/>
      <c r="CS323" s="1455"/>
      <c r="CT323" s="1455"/>
      <c r="CU323" s="1455"/>
      <c r="CV323" s="1455"/>
      <c r="CW323" s="1455"/>
      <c r="CX323" s="1455"/>
      <c r="CY323" s="1455"/>
      <c r="CZ323" s="1455"/>
      <c r="DA323" s="1455"/>
      <c r="DB323" s="1455"/>
      <c r="DC323" s="1455"/>
      <c r="DD323" s="1455"/>
      <c r="DE323" s="1455"/>
      <c r="DF323" s="1455"/>
      <c r="DG323" s="1455"/>
      <c r="DH323" s="1455"/>
      <c r="DI323" s="1455"/>
      <c r="DJ323" s="1455"/>
      <c r="DK323" s="1455"/>
      <c r="DL323" s="1455"/>
      <c r="DM323" s="1455"/>
      <c r="DN323" s="1455"/>
      <c r="DO323" s="1455"/>
      <c r="DP323" s="1455"/>
      <c r="DQ323" s="1455"/>
      <c r="DR323" s="1455"/>
      <c r="DS323" s="1455"/>
      <c r="DT323" s="1455"/>
      <c r="DU323" s="1455"/>
      <c r="DV323" s="1455"/>
      <c r="DW323" s="1455"/>
      <c r="DX323" s="1455"/>
      <c r="DY323" s="1455"/>
      <c r="DZ323" s="1455"/>
      <c r="EA323" s="1455"/>
      <c r="EB323" s="1455"/>
      <c r="EC323" s="1455"/>
      <c r="ED323" s="1455"/>
      <c r="EE323" s="1455"/>
      <c r="EF323" s="1455"/>
      <c r="EG323" s="1455"/>
      <c r="EH323" s="1455"/>
      <c r="EI323" s="1455"/>
      <c r="EJ323" s="1455"/>
      <c r="EK323" s="1455"/>
      <c r="EL323" s="1455"/>
      <c r="EM323" s="1455"/>
      <c r="EN323" s="1455"/>
      <c r="EO323" s="1455"/>
      <c r="EP323" s="1455"/>
      <c r="EQ323" s="1455"/>
      <c r="ER323" s="1455"/>
      <c r="ES323" s="1455"/>
      <c r="ET323" s="1455"/>
      <c r="EU323" s="1455"/>
      <c r="EV323" s="1455"/>
      <c r="EW323" s="1455"/>
      <c r="EX323" s="1455"/>
      <c r="EY323" s="1455"/>
      <c r="EZ323" s="1455"/>
      <c r="FA323" s="1455"/>
      <c r="FB323" s="1455"/>
      <c r="FC323" s="1455"/>
      <c r="FD323" s="1455"/>
      <c r="FE323" s="1455"/>
      <c r="FF323" s="1455"/>
      <c r="FG323" s="1455"/>
      <c r="FH323" s="1455"/>
      <c r="FI323" s="1455"/>
      <c r="FJ323" s="1455"/>
      <c r="FK323" s="1455"/>
      <c r="FL323" s="1455"/>
      <c r="FM323" s="1455"/>
      <c r="FN323" s="1455"/>
      <c r="FO323" s="1455"/>
      <c r="FP323" s="1455"/>
      <c r="FQ323" s="1455"/>
      <c r="FR323" s="1455"/>
      <c r="FS323" s="1455"/>
      <c r="FT323" s="1455"/>
      <c r="FU323" s="1455"/>
      <c r="FV323" s="1455"/>
      <c r="FW323" s="1455"/>
      <c r="FX323" s="1455"/>
      <c r="FY323" s="1455"/>
      <c r="FZ323" s="1455"/>
      <c r="GA323" s="1455"/>
      <c r="GB323" s="1455"/>
      <c r="GC323" s="1455"/>
      <c r="GD323" s="1455"/>
      <c r="GE323" s="1455"/>
      <c r="GF323" s="1455"/>
      <c r="GG323" s="1455"/>
      <c r="GH323" s="1455"/>
      <c r="GI323" s="1455"/>
      <c r="GJ323" s="1455"/>
      <c r="GK323" s="1455"/>
      <c r="GL323" s="1455"/>
      <c r="GM323" s="1455"/>
      <c r="GN323" s="1455"/>
      <c r="GO323" s="1455"/>
      <c r="GP323" s="1455"/>
      <c r="GQ323" s="1455"/>
      <c r="GR323" s="1455"/>
      <c r="GS323" s="1455"/>
      <c r="GT323" s="1455"/>
      <c r="GU323" s="1455"/>
      <c r="GV323" s="1455"/>
      <c r="GW323" s="1455"/>
      <c r="GX323" s="1455"/>
      <c r="GY323" s="1455"/>
      <c r="GZ323" s="1455"/>
      <c r="HA323" s="1455"/>
      <c r="HB323" s="1455"/>
      <c r="HC323" s="1455"/>
      <c r="HD323" s="1455"/>
      <c r="HE323" s="1455"/>
      <c r="HF323" s="1455"/>
      <c r="HG323" s="1455"/>
      <c r="HH323" s="1455"/>
      <c r="HI323" s="1455"/>
      <c r="HJ323" s="1455"/>
      <c r="HK323" s="1455"/>
      <c r="HL323" s="1455"/>
      <c r="HM323" s="1455"/>
      <c r="HN323" s="1455"/>
      <c r="HO323" s="1455"/>
      <c r="HP323" s="1455"/>
      <c r="HQ323" s="1455"/>
      <c r="HR323" s="1455"/>
      <c r="HS323" s="1455"/>
      <c r="HT323" s="1455"/>
      <c r="HU323" s="1455"/>
      <c r="HV323" s="1455"/>
      <c r="HW323" s="1455"/>
      <c r="HX323" s="1455"/>
      <c r="HY323" s="1455"/>
      <c r="HZ323" s="1455"/>
      <c r="IA323" s="1455"/>
      <c r="IB323" s="1455"/>
      <c r="IC323" s="1455"/>
      <c r="ID323" s="1455"/>
      <c r="IE323" s="1455"/>
      <c r="IF323" s="1455"/>
      <c r="IG323" s="1455"/>
      <c r="IH323" s="1455"/>
      <c r="II323" s="1455"/>
      <c r="IJ323" s="1455"/>
      <c r="IK323" s="1455"/>
      <c r="IL323" s="1455"/>
      <c r="IM323" s="1455"/>
      <c r="IN323" s="1455"/>
      <c r="IO323" s="1455"/>
      <c r="IP323" s="1455"/>
      <c r="IQ323" s="1455"/>
      <c r="IR323" s="1455"/>
      <c r="IS323" s="1455"/>
      <c r="IT323" s="1455"/>
      <c r="IU323" s="1455"/>
      <c r="IV323" s="1455"/>
      <c r="IW323" s="1455"/>
      <c r="IX323" s="1455"/>
      <c r="IY323" s="1455"/>
      <c r="IZ323" s="1455"/>
      <c r="JA323" s="1455"/>
      <c r="JB323" s="1455"/>
      <c r="JC323" s="1455"/>
      <c r="JD323" s="1455"/>
      <c r="JE323" s="1455"/>
      <c r="JF323" s="1455"/>
      <c r="JG323" s="1455"/>
      <c r="JH323" s="1455"/>
      <c r="JI323" s="1455"/>
      <c r="JJ323" s="1455"/>
      <c r="JK323" s="1455"/>
      <c r="JL323" s="1455"/>
      <c r="JM323" s="1455"/>
      <c r="JN323" s="1455"/>
      <c r="JO323" s="1455"/>
      <c r="JP323" s="1455"/>
      <c r="JQ323" s="1455"/>
      <c r="JR323" s="1455"/>
      <c r="JS323" s="1455"/>
      <c r="JT323" s="1455"/>
      <c r="JU323" s="1455"/>
      <c r="JV323" s="1455"/>
      <c r="JW323" s="1455"/>
      <c r="JX323" s="1455"/>
      <c r="JY323" s="1455"/>
      <c r="JZ323" s="1455"/>
      <c r="KA323" s="1455"/>
      <c r="KB323" s="1455"/>
      <c r="KC323" s="1455"/>
      <c r="KD323" s="1455"/>
      <c r="KE323" s="1455"/>
      <c r="KF323" s="1455"/>
      <c r="KG323" s="1455"/>
      <c r="KH323" s="1455"/>
      <c r="KI323" s="1455"/>
      <c r="KJ323" s="1455"/>
      <c r="KK323" s="1455"/>
      <c r="KL323" s="1455"/>
      <c r="KM323" s="1455"/>
      <c r="KN323" s="1455"/>
      <c r="KO323" s="1455"/>
      <c r="KP323" s="1455"/>
      <c r="KQ323" s="1455"/>
      <c r="KR323" s="1455"/>
      <c r="KS323" s="1455"/>
      <c r="KT323" s="1455"/>
      <c r="KU323" s="1455"/>
      <c r="KV323" s="1455"/>
      <c r="KW323" s="1455"/>
      <c r="KX323" s="1455"/>
      <c r="KY323" s="1455"/>
      <c r="KZ323" s="1455"/>
      <c r="LA323" s="1455"/>
      <c r="LB323" s="1455"/>
      <c r="LC323" s="1455"/>
      <c r="LD323" s="1455"/>
      <c r="LE323" s="1455"/>
      <c r="LF323" s="1455"/>
      <c r="LG323" s="1455"/>
      <c r="LH323" s="1455"/>
      <c r="LI323" s="1455"/>
      <c r="LJ323" s="1455"/>
      <c r="LK323" s="1455"/>
      <c r="LL323" s="1455"/>
      <c r="LM323" s="1455"/>
      <c r="LN323" s="1455"/>
      <c r="LO323" s="1467"/>
      <c r="LP323" s="1467"/>
      <c r="LQ323" s="1467"/>
      <c r="LR323" s="1467"/>
      <c r="LS323" s="1467"/>
      <c r="LT323" s="1467"/>
      <c r="LU323" s="1467"/>
      <c r="LV323" s="2117"/>
    </row>
    <row r="324" s="2141" customFormat="1" ht="47" customHeight="1" spans="1:334">
      <c r="A324" s="2733">
        <v>45906</v>
      </c>
      <c r="B324" s="1660" t="s">
        <v>753</v>
      </c>
      <c r="C324" s="1661" t="s">
        <v>115</v>
      </c>
      <c r="D324" s="1662">
        <v>4500178976</v>
      </c>
      <c r="E324" s="1860"/>
      <c r="F324" s="1662" t="s">
        <v>2657</v>
      </c>
      <c r="G324" s="1863" t="s">
        <v>1799</v>
      </c>
      <c r="H324" s="1863" t="s">
        <v>2658</v>
      </c>
      <c r="I324" s="1880" t="s">
        <v>1800</v>
      </c>
      <c r="J324" s="1543">
        <v>1152</v>
      </c>
      <c r="K324" s="1876">
        <v>0</v>
      </c>
      <c r="L324" s="1876">
        <v>96</v>
      </c>
      <c r="M324" s="1877">
        <f t="shared" si="241"/>
        <v>12</v>
      </c>
      <c r="N324" s="1673">
        <v>45947</v>
      </c>
      <c r="O324" s="1673">
        <v>45945</v>
      </c>
      <c r="P324" s="1878"/>
      <c r="Q324" s="2748" t="s">
        <v>78</v>
      </c>
      <c r="R324" s="1577">
        <v>1152</v>
      </c>
      <c r="S324" s="1577">
        <f t="shared" si="221"/>
        <v>0</v>
      </c>
      <c r="T324" s="1577"/>
      <c r="U324" s="1577" t="s">
        <v>829</v>
      </c>
      <c r="V324" s="1880"/>
      <c r="W324" s="1880" t="s">
        <v>111</v>
      </c>
      <c r="X324" s="1900">
        <v>45910</v>
      </c>
      <c r="Y324" s="1930" t="s">
        <v>88</v>
      </c>
      <c r="Z324" s="1930" t="s">
        <v>1046</v>
      </c>
      <c r="AA324" s="1930"/>
      <c r="AB324" s="1930"/>
      <c r="AC324" s="2272" t="s">
        <v>2386</v>
      </c>
      <c r="AD324" s="1692" t="s">
        <v>122</v>
      </c>
      <c r="AE324" s="2093">
        <v>0.9576</v>
      </c>
      <c r="AF324" s="2095">
        <f t="shared" si="242"/>
        <v>1103.1552</v>
      </c>
      <c r="AG324" s="2766" t="s">
        <v>2649</v>
      </c>
      <c r="AH324" s="1947" t="s">
        <v>81</v>
      </c>
      <c r="AI324" s="2759"/>
      <c r="AJ324" s="2760">
        <v>1</v>
      </c>
      <c r="AK324" s="2761">
        <f t="shared" si="243"/>
        <v>1152</v>
      </c>
      <c r="AL324" s="2761"/>
      <c r="AM324" s="2761"/>
      <c r="AN324" s="2761">
        <f t="shared" si="244"/>
        <v>96</v>
      </c>
      <c r="AO324" s="2761"/>
      <c r="AP324" s="2761"/>
      <c r="AQ324" s="2773"/>
      <c r="AR324" s="1948"/>
      <c r="AS324" s="1948" t="s">
        <v>63</v>
      </c>
      <c r="AT324" s="1948">
        <f t="shared" si="240"/>
        <v>1152</v>
      </c>
      <c r="AU324" s="1948"/>
      <c r="AV324" s="2326"/>
      <c r="AW324" s="1430"/>
      <c r="AX324" s="1430"/>
      <c r="AY324" s="1430"/>
      <c r="AZ324" s="1430"/>
      <c r="BA324" s="1703"/>
      <c r="BB324" s="1703">
        <f>J324</f>
        <v>1152</v>
      </c>
      <c r="BC324" s="1703"/>
      <c r="BD324" s="1703"/>
      <c r="BE324" s="1703"/>
      <c r="BF324" s="1430">
        <f t="shared" si="245"/>
        <v>1104</v>
      </c>
      <c r="BG324" s="2785">
        <f t="shared" si="246"/>
        <v>48</v>
      </c>
      <c r="BH324" s="1455"/>
      <c r="BI324" s="1455"/>
      <c r="BJ324" s="1455"/>
      <c r="BK324" s="1455"/>
      <c r="BL324" s="1455"/>
      <c r="BM324" s="1455"/>
      <c r="BN324" s="1455"/>
      <c r="BO324" s="1455"/>
      <c r="BP324" s="1455"/>
      <c r="BQ324" s="1455"/>
      <c r="BR324" s="1455"/>
      <c r="BS324" s="1455"/>
      <c r="BT324" s="1455"/>
      <c r="BU324" s="1455"/>
      <c r="BV324" s="1455"/>
      <c r="BW324" s="1455"/>
      <c r="BX324" s="1455"/>
      <c r="BY324" s="1455"/>
      <c r="BZ324" s="1455"/>
      <c r="CA324" s="1455"/>
      <c r="CB324" s="1455"/>
      <c r="CC324" s="1455"/>
      <c r="CD324" s="1455"/>
      <c r="CE324" s="1455"/>
      <c r="CF324" s="1455"/>
      <c r="CG324" s="1455"/>
      <c r="CH324" s="1455"/>
      <c r="CI324" s="1455"/>
      <c r="CJ324" s="1455"/>
      <c r="CK324" s="1455"/>
      <c r="CL324" s="1455"/>
      <c r="CM324" s="1455"/>
      <c r="CN324" s="1455"/>
      <c r="CO324" s="1455"/>
      <c r="CP324" s="1455"/>
      <c r="CQ324" s="1455"/>
      <c r="CR324" s="1455"/>
      <c r="CS324" s="1455"/>
      <c r="CT324" s="1455"/>
      <c r="CU324" s="1455"/>
      <c r="CV324" s="1455"/>
      <c r="CW324" s="1455"/>
      <c r="CX324" s="1455"/>
      <c r="CY324" s="1455"/>
      <c r="CZ324" s="1455"/>
      <c r="DA324" s="1455"/>
      <c r="DB324" s="1455"/>
      <c r="DC324" s="1455"/>
      <c r="DD324" s="1455"/>
      <c r="DE324" s="1455"/>
      <c r="DF324" s="1455"/>
      <c r="DG324" s="1455"/>
      <c r="DH324" s="1455"/>
      <c r="DI324" s="1455"/>
      <c r="DJ324" s="1455"/>
      <c r="DK324" s="1455"/>
      <c r="DL324" s="1455"/>
      <c r="DM324" s="1455"/>
      <c r="DN324" s="1455"/>
      <c r="DO324" s="1455"/>
      <c r="DP324" s="1455"/>
      <c r="DQ324" s="1455"/>
      <c r="DR324" s="1455"/>
      <c r="DS324" s="1455"/>
      <c r="DT324" s="1455"/>
      <c r="DU324" s="1455"/>
      <c r="DV324" s="1455"/>
      <c r="DW324" s="1455"/>
      <c r="DX324" s="1455"/>
      <c r="DY324" s="1455"/>
      <c r="DZ324" s="1455"/>
      <c r="EA324" s="1455"/>
      <c r="EB324" s="1455"/>
      <c r="EC324" s="1455"/>
      <c r="ED324" s="1455"/>
      <c r="EE324" s="1455"/>
      <c r="EF324" s="1455"/>
      <c r="EG324" s="1455"/>
      <c r="EH324" s="1455"/>
      <c r="EI324" s="1455"/>
      <c r="EJ324" s="1455"/>
      <c r="EK324" s="1455"/>
      <c r="EL324" s="1455"/>
      <c r="EM324" s="1455"/>
      <c r="EN324" s="1455"/>
      <c r="EO324" s="1455"/>
      <c r="EP324" s="1455"/>
      <c r="EQ324" s="1455"/>
      <c r="ER324" s="1455"/>
      <c r="ES324" s="1455"/>
      <c r="ET324" s="1455"/>
      <c r="EU324" s="1455"/>
      <c r="EV324" s="1455"/>
      <c r="EW324" s="1455"/>
      <c r="EX324" s="1455"/>
      <c r="EY324" s="1455"/>
      <c r="EZ324" s="1455"/>
      <c r="FA324" s="1455"/>
      <c r="FB324" s="1455"/>
      <c r="FC324" s="1455"/>
      <c r="FD324" s="1455"/>
      <c r="FE324" s="1455"/>
      <c r="FF324" s="1455"/>
      <c r="FG324" s="1455"/>
      <c r="FH324" s="1455"/>
      <c r="FI324" s="1455"/>
      <c r="FJ324" s="1455"/>
      <c r="FK324" s="1455"/>
      <c r="FL324" s="1455"/>
      <c r="FM324" s="1455"/>
      <c r="FN324" s="1455"/>
      <c r="FO324" s="1455"/>
      <c r="FP324" s="1455"/>
      <c r="FQ324" s="1455"/>
      <c r="FR324" s="1455"/>
      <c r="FS324" s="1455"/>
      <c r="FT324" s="1455"/>
      <c r="FU324" s="1455"/>
      <c r="FV324" s="1455"/>
      <c r="FW324" s="1455"/>
      <c r="FX324" s="1455"/>
      <c r="FY324" s="1455"/>
      <c r="FZ324" s="1455"/>
      <c r="GA324" s="1455"/>
      <c r="GB324" s="1455"/>
      <c r="GC324" s="1455"/>
      <c r="GD324" s="1455"/>
      <c r="GE324" s="1455"/>
      <c r="GF324" s="1455"/>
      <c r="GG324" s="1455"/>
      <c r="GH324" s="1455"/>
      <c r="GI324" s="1455"/>
      <c r="GJ324" s="1455"/>
      <c r="GK324" s="1455"/>
      <c r="GL324" s="1455"/>
      <c r="GM324" s="1455"/>
      <c r="GN324" s="1455"/>
      <c r="GO324" s="1455"/>
      <c r="GP324" s="1455"/>
      <c r="GQ324" s="1455"/>
      <c r="GR324" s="1455"/>
      <c r="GS324" s="1455"/>
      <c r="GT324" s="1455"/>
      <c r="GU324" s="1455"/>
      <c r="GV324" s="1455"/>
      <c r="GW324" s="1455"/>
      <c r="GX324" s="1455"/>
      <c r="GY324" s="1455"/>
      <c r="GZ324" s="1455"/>
      <c r="HA324" s="1455"/>
      <c r="HB324" s="1455"/>
      <c r="HC324" s="1455"/>
      <c r="HD324" s="1455"/>
      <c r="HE324" s="1455"/>
      <c r="HF324" s="1455"/>
      <c r="HG324" s="1455"/>
      <c r="HH324" s="1455"/>
      <c r="HI324" s="1455"/>
      <c r="HJ324" s="1455"/>
      <c r="HK324" s="1455"/>
      <c r="HL324" s="1455"/>
      <c r="HM324" s="1455"/>
      <c r="HN324" s="1455"/>
      <c r="HO324" s="1455"/>
      <c r="HP324" s="1455"/>
      <c r="HQ324" s="1455"/>
      <c r="HR324" s="1455"/>
      <c r="HS324" s="1455"/>
      <c r="HT324" s="1455"/>
      <c r="HU324" s="1455"/>
      <c r="HV324" s="1455"/>
      <c r="HW324" s="1455"/>
      <c r="HX324" s="1455"/>
      <c r="HY324" s="1455"/>
      <c r="HZ324" s="1455"/>
      <c r="IA324" s="1455"/>
      <c r="IB324" s="1455"/>
      <c r="IC324" s="1455"/>
      <c r="ID324" s="1455"/>
      <c r="IE324" s="1455"/>
      <c r="IF324" s="1455"/>
      <c r="IG324" s="1455"/>
      <c r="IH324" s="1455"/>
      <c r="II324" s="1455"/>
      <c r="IJ324" s="1455"/>
      <c r="IK324" s="1455"/>
      <c r="IL324" s="1455"/>
      <c r="IM324" s="1455"/>
      <c r="IN324" s="1455"/>
      <c r="IO324" s="1455"/>
      <c r="IP324" s="1455"/>
      <c r="IQ324" s="1455"/>
      <c r="IR324" s="1455"/>
      <c r="IS324" s="1455"/>
      <c r="IT324" s="1455"/>
      <c r="IU324" s="1455"/>
      <c r="IV324" s="1455"/>
      <c r="IW324" s="1455"/>
      <c r="IX324" s="1455"/>
      <c r="IY324" s="1455"/>
      <c r="IZ324" s="1455"/>
      <c r="JA324" s="1455"/>
      <c r="JB324" s="1455"/>
      <c r="JC324" s="1455"/>
      <c r="JD324" s="1455"/>
      <c r="JE324" s="1455"/>
      <c r="JF324" s="1455"/>
      <c r="JG324" s="1455"/>
      <c r="JH324" s="1455"/>
      <c r="JI324" s="1455"/>
      <c r="JJ324" s="1455"/>
      <c r="JK324" s="1455"/>
      <c r="JL324" s="1455"/>
      <c r="JM324" s="1455"/>
      <c r="JN324" s="1455"/>
      <c r="JO324" s="1455"/>
      <c r="JP324" s="1455"/>
      <c r="JQ324" s="1455"/>
      <c r="JR324" s="1455"/>
      <c r="JS324" s="1455"/>
      <c r="JT324" s="1455"/>
      <c r="JU324" s="1455"/>
      <c r="JV324" s="1455"/>
      <c r="JW324" s="1455"/>
      <c r="JX324" s="1455"/>
      <c r="JY324" s="1455"/>
      <c r="JZ324" s="1455"/>
      <c r="KA324" s="1455"/>
      <c r="KB324" s="1455"/>
      <c r="KC324" s="1455"/>
      <c r="KD324" s="1455"/>
      <c r="KE324" s="1455"/>
      <c r="KF324" s="1455"/>
      <c r="KG324" s="1455"/>
      <c r="KH324" s="1455"/>
      <c r="KI324" s="1455"/>
      <c r="KJ324" s="1455"/>
      <c r="KK324" s="1455"/>
      <c r="KL324" s="1455"/>
      <c r="KM324" s="1455"/>
      <c r="KN324" s="1455"/>
      <c r="KO324" s="1455"/>
      <c r="KP324" s="1455"/>
      <c r="KQ324" s="1455"/>
      <c r="KR324" s="1455"/>
      <c r="KS324" s="1455"/>
      <c r="KT324" s="1455"/>
      <c r="KU324" s="1455"/>
      <c r="KV324" s="1455"/>
      <c r="KW324" s="1455"/>
      <c r="KX324" s="1455"/>
      <c r="KY324" s="1455"/>
      <c r="KZ324" s="1455"/>
      <c r="LA324" s="1455"/>
      <c r="LB324" s="1455"/>
      <c r="LC324" s="1455"/>
      <c r="LD324" s="1455"/>
      <c r="LE324" s="1455"/>
      <c r="LF324" s="1455"/>
      <c r="LG324" s="1455"/>
      <c r="LH324" s="1455"/>
      <c r="LI324" s="1455"/>
      <c r="LJ324" s="1455"/>
      <c r="LK324" s="1455"/>
      <c r="LL324" s="1455"/>
      <c r="LM324" s="1455"/>
      <c r="LN324" s="1455"/>
      <c r="LO324" s="1467"/>
      <c r="LP324" s="1467"/>
      <c r="LQ324" s="1467"/>
      <c r="LR324" s="1467"/>
      <c r="LS324" s="1467"/>
      <c r="LT324" s="1467"/>
      <c r="LU324" s="1467"/>
      <c r="LV324" s="2117"/>
    </row>
    <row r="325" s="2141" customFormat="1" ht="47" customHeight="1" spans="1:334">
      <c r="A325" s="2733">
        <v>45906</v>
      </c>
      <c r="B325" s="1660" t="s">
        <v>753</v>
      </c>
      <c r="C325" s="1661" t="s">
        <v>115</v>
      </c>
      <c r="D325" s="1662">
        <v>4500178976</v>
      </c>
      <c r="E325" s="1860"/>
      <c r="F325" s="1662" t="s">
        <v>2659</v>
      </c>
      <c r="G325" s="1863" t="s">
        <v>1805</v>
      </c>
      <c r="H325" s="1863" t="s">
        <v>2660</v>
      </c>
      <c r="I325" s="1880" t="s">
        <v>1806</v>
      </c>
      <c r="J325" s="1543">
        <v>768</v>
      </c>
      <c r="K325" s="1876">
        <v>0</v>
      </c>
      <c r="L325" s="1876">
        <v>96</v>
      </c>
      <c r="M325" s="1877">
        <f t="shared" si="241"/>
        <v>8</v>
      </c>
      <c r="N325" s="1673">
        <v>45947</v>
      </c>
      <c r="O325" s="1673">
        <v>45945</v>
      </c>
      <c r="P325" s="1878"/>
      <c r="Q325" s="2748" t="s">
        <v>78</v>
      </c>
      <c r="R325" s="1577">
        <v>768</v>
      </c>
      <c r="S325" s="1577">
        <f t="shared" si="221"/>
        <v>0</v>
      </c>
      <c r="T325" s="1577"/>
      <c r="U325" s="1577" t="s">
        <v>829</v>
      </c>
      <c r="V325" s="1880"/>
      <c r="W325" s="1880" t="s">
        <v>111</v>
      </c>
      <c r="X325" s="1900">
        <v>45910</v>
      </c>
      <c r="Y325" s="1930" t="s">
        <v>88</v>
      </c>
      <c r="Z325" s="1930" t="s">
        <v>1046</v>
      </c>
      <c r="AA325" s="1930"/>
      <c r="AB325" s="1930"/>
      <c r="AC325" s="2272" t="s">
        <v>2386</v>
      </c>
      <c r="AD325" s="1692" t="s">
        <v>122</v>
      </c>
      <c r="AE325" s="2093">
        <v>0.8172</v>
      </c>
      <c r="AF325" s="2095">
        <f t="shared" si="242"/>
        <v>627.6096</v>
      </c>
      <c r="AG325" s="2766" t="s">
        <v>2649</v>
      </c>
      <c r="AH325" s="1947" t="s">
        <v>81</v>
      </c>
      <c r="AI325" s="2759"/>
      <c r="AJ325" s="2760">
        <v>1</v>
      </c>
      <c r="AK325" s="2761">
        <f t="shared" si="243"/>
        <v>768</v>
      </c>
      <c r="AL325" s="2761"/>
      <c r="AM325" s="2761"/>
      <c r="AN325" s="2761">
        <f t="shared" si="244"/>
        <v>64</v>
      </c>
      <c r="AO325" s="2761"/>
      <c r="AP325" s="2761"/>
      <c r="AQ325" s="2773"/>
      <c r="AR325" s="1948"/>
      <c r="AS325" s="1948" t="s">
        <v>63</v>
      </c>
      <c r="AT325" s="1948">
        <f t="shared" si="240"/>
        <v>768</v>
      </c>
      <c r="AU325" s="1948"/>
      <c r="AV325" s="2326"/>
      <c r="AW325" s="1430"/>
      <c r="AX325" s="1430"/>
      <c r="AY325" s="1430"/>
      <c r="AZ325" s="1430"/>
      <c r="BA325" s="1703"/>
      <c r="BB325" s="1703"/>
      <c r="BC325" s="1703"/>
      <c r="BD325" s="1703">
        <f>J325</f>
        <v>768</v>
      </c>
      <c r="BE325" s="1703"/>
      <c r="BF325" s="1430">
        <f t="shared" si="245"/>
        <v>736</v>
      </c>
      <c r="BG325" s="2785">
        <f t="shared" si="246"/>
        <v>32</v>
      </c>
      <c r="BH325" s="1455"/>
      <c r="BI325" s="1455"/>
      <c r="BJ325" s="1455"/>
      <c r="BK325" s="1455"/>
      <c r="BL325" s="1455"/>
      <c r="BM325" s="1455"/>
      <c r="BN325" s="1455"/>
      <c r="BO325" s="1455"/>
      <c r="BP325" s="1455"/>
      <c r="BQ325" s="1455"/>
      <c r="BR325" s="1455"/>
      <c r="BS325" s="1455"/>
      <c r="BT325" s="1455"/>
      <c r="BU325" s="1455"/>
      <c r="BV325" s="1455"/>
      <c r="BW325" s="1455"/>
      <c r="BX325" s="1455"/>
      <c r="BY325" s="1455"/>
      <c r="BZ325" s="1455"/>
      <c r="CA325" s="1455"/>
      <c r="CB325" s="1455"/>
      <c r="CC325" s="1455"/>
      <c r="CD325" s="1455"/>
      <c r="CE325" s="1455"/>
      <c r="CF325" s="1455"/>
      <c r="CG325" s="1455"/>
      <c r="CH325" s="1455"/>
      <c r="CI325" s="1455"/>
      <c r="CJ325" s="1455"/>
      <c r="CK325" s="1455"/>
      <c r="CL325" s="1455"/>
      <c r="CM325" s="1455"/>
      <c r="CN325" s="1455"/>
      <c r="CO325" s="1455"/>
      <c r="CP325" s="1455"/>
      <c r="CQ325" s="1455"/>
      <c r="CR325" s="1455"/>
      <c r="CS325" s="1455"/>
      <c r="CT325" s="1455"/>
      <c r="CU325" s="1455"/>
      <c r="CV325" s="1455"/>
      <c r="CW325" s="1455"/>
      <c r="CX325" s="1455"/>
      <c r="CY325" s="1455"/>
      <c r="CZ325" s="1455"/>
      <c r="DA325" s="1455"/>
      <c r="DB325" s="1455"/>
      <c r="DC325" s="1455"/>
      <c r="DD325" s="1455"/>
      <c r="DE325" s="1455"/>
      <c r="DF325" s="1455"/>
      <c r="DG325" s="1455"/>
      <c r="DH325" s="1455"/>
      <c r="DI325" s="1455"/>
      <c r="DJ325" s="1455"/>
      <c r="DK325" s="1455"/>
      <c r="DL325" s="1455"/>
      <c r="DM325" s="1455"/>
      <c r="DN325" s="1455"/>
      <c r="DO325" s="1455"/>
      <c r="DP325" s="1455"/>
      <c r="DQ325" s="1455"/>
      <c r="DR325" s="1455"/>
      <c r="DS325" s="1455"/>
      <c r="DT325" s="1455"/>
      <c r="DU325" s="1455"/>
      <c r="DV325" s="1455"/>
      <c r="DW325" s="1455"/>
      <c r="DX325" s="1455"/>
      <c r="DY325" s="1455"/>
      <c r="DZ325" s="1455"/>
      <c r="EA325" s="1455"/>
      <c r="EB325" s="1455"/>
      <c r="EC325" s="1455"/>
      <c r="ED325" s="1455"/>
      <c r="EE325" s="1455"/>
      <c r="EF325" s="1455"/>
      <c r="EG325" s="1455"/>
      <c r="EH325" s="1455"/>
      <c r="EI325" s="1455"/>
      <c r="EJ325" s="1455"/>
      <c r="EK325" s="1455"/>
      <c r="EL325" s="1455"/>
      <c r="EM325" s="1455"/>
      <c r="EN325" s="1455"/>
      <c r="EO325" s="1455"/>
      <c r="EP325" s="1455"/>
      <c r="EQ325" s="1455"/>
      <c r="ER325" s="1455"/>
      <c r="ES325" s="1455"/>
      <c r="ET325" s="1455"/>
      <c r="EU325" s="1455"/>
      <c r="EV325" s="1455"/>
      <c r="EW325" s="1455"/>
      <c r="EX325" s="1455"/>
      <c r="EY325" s="1455"/>
      <c r="EZ325" s="1455"/>
      <c r="FA325" s="1455"/>
      <c r="FB325" s="1455"/>
      <c r="FC325" s="1455"/>
      <c r="FD325" s="1455"/>
      <c r="FE325" s="1455"/>
      <c r="FF325" s="1455"/>
      <c r="FG325" s="1455"/>
      <c r="FH325" s="1455"/>
      <c r="FI325" s="1455"/>
      <c r="FJ325" s="1455"/>
      <c r="FK325" s="1455"/>
      <c r="FL325" s="1455"/>
      <c r="FM325" s="1455"/>
      <c r="FN325" s="1455"/>
      <c r="FO325" s="1455"/>
      <c r="FP325" s="1455"/>
      <c r="FQ325" s="1455"/>
      <c r="FR325" s="1455"/>
      <c r="FS325" s="1455"/>
      <c r="FT325" s="1455"/>
      <c r="FU325" s="1455"/>
      <c r="FV325" s="1455"/>
      <c r="FW325" s="1455"/>
      <c r="FX325" s="1455"/>
      <c r="FY325" s="1455"/>
      <c r="FZ325" s="1455"/>
      <c r="GA325" s="1455"/>
      <c r="GB325" s="1455"/>
      <c r="GC325" s="1455"/>
      <c r="GD325" s="1455"/>
      <c r="GE325" s="1455"/>
      <c r="GF325" s="1455"/>
      <c r="GG325" s="1455"/>
      <c r="GH325" s="1455"/>
      <c r="GI325" s="1455"/>
      <c r="GJ325" s="1455"/>
      <c r="GK325" s="1455"/>
      <c r="GL325" s="1455"/>
      <c r="GM325" s="1455"/>
      <c r="GN325" s="1455"/>
      <c r="GO325" s="1455"/>
      <c r="GP325" s="1455"/>
      <c r="GQ325" s="1455"/>
      <c r="GR325" s="1455"/>
      <c r="GS325" s="1455"/>
      <c r="GT325" s="1455"/>
      <c r="GU325" s="1455"/>
      <c r="GV325" s="1455"/>
      <c r="GW325" s="1455"/>
      <c r="GX325" s="1455"/>
      <c r="GY325" s="1455"/>
      <c r="GZ325" s="1455"/>
      <c r="HA325" s="1455"/>
      <c r="HB325" s="1455"/>
      <c r="HC325" s="1455"/>
      <c r="HD325" s="1455"/>
      <c r="HE325" s="1455"/>
      <c r="HF325" s="1455"/>
      <c r="HG325" s="1455"/>
      <c r="HH325" s="1455"/>
      <c r="HI325" s="1455"/>
      <c r="HJ325" s="1455"/>
      <c r="HK325" s="1455"/>
      <c r="HL325" s="1455"/>
      <c r="HM325" s="1455"/>
      <c r="HN325" s="1455"/>
      <c r="HO325" s="1455"/>
      <c r="HP325" s="1455"/>
      <c r="HQ325" s="1455"/>
      <c r="HR325" s="1455"/>
      <c r="HS325" s="1455"/>
      <c r="HT325" s="1455"/>
      <c r="HU325" s="1455"/>
      <c r="HV325" s="1455"/>
      <c r="HW325" s="1455"/>
      <c r="HX325" s="1455"/>
      <c r="HY325" s="1455"/>
      <c r="HZ325" s="1455"/>
      <c r="IA325" s="1455"/>
      <c r="IB325" s="1455"/>
      <c r="IC325" s="1455"/>
      <c r="ID325" s="1455"/>
      <c r="IE325" s="1455"/>
      <c r="IF325" s="1455"/>
      <c r="IG325" s="1455"/>
      <c r="IH325" s="1455"/>
      <c r="II325" s="1455"/>
      <c r="IJ325" s="1455"/>
      <c r="IK325" s="1455"/>
      <c r="IL325" s="1455"/>
      <c r="IM325" s="1455"/>
      <c r="IN325" s="1455"/>
      <c r="IO325" s="1455"/>
      <c r="IP325" s="1455"/>
      <c r="IQ325" s="1455"/>
      <c r="IR325" s="1455"/>
      <c r="IS325" s="1455"/>
      <c r="IT325" s="1455"/>
      <c r="IU325" s="1455"/>
      <c r="IV325" s="1455"/>
      <c r="IW325" s="1455"/>
      <c r="IX325" s="1455"/>
      <c r="IY325" s="1455"/>
      <c r="IZ325" s="1455"/>
      <c r="JA325" s="1455"/>
      <c r="JB325" s="1455"/>
      <c r="JC325" s="1455"/>
      <c r="JD325" s="1455"/>
      <c r="JE325" s="1455"/>
      <c r="JF325" s="1455"/>
      <c r="JG325" s="1455"/>
      <c r="JH325" s="1455"/>
      <c r="JI325" s="1455"/>
      <c r="JJ325" s="1455"/>
      <c r="JK325" s="1455"/>
      <c r="JL325" s="1455"/>
      <c r="JM325" s="1455"/>
      <c r="JN325" s="1455"/>
      <c r="JO325" s="1455"/>
      <c r="JP325" s="1455"/>
      <c r="JQ325" s="1455"/>
      <c r="JR325" s="1455"/>
      <c r="JS325" s="1455"/>
      <c r="JT325" s="1455"/>
      <c r="JU325" s="1455"/>
      <c r="JV325" s="1455"/>
      <c r="JW325" s="1455"/>
      <c r="JX325" s="1455"/>
      <c r="JY325" s="1455"/>
      <c r="JZ325" s="1455"/>
      <c r="KA325" s="1455"/>
      <c r="KB325" s="1455"/>
      <c r="KC325" s="1455"/>
      <c r="KD325" s="1455"/>
      <c r="KE325" s="1455"/>
      <c r="KF325" s="1455"/>
      <c r="KG325" s="1455"/>
      <c r="KH325" s="1455"/>
      <c r="KI325" s="1455"/>
      <c r="KJ325" s="1455"/>
      <c r="KK325" s="1455"/>
      <c r="KL325" s="1455"/>
      <c r="KM325" s="1455"/>
      <c r="KN325" s="1455"/>
      <c r="KO325" s="1455"/>
      <c r="KP325" s="1455"/>
      <c r="KQ325" s="1455"/>
      <c r="KR325" s="1455"/>
      <c r="KS325" s="1455"/>
      <c r="KT325" s="1455"/>
      <c r="KU325" s="1455"/>
      <c r="KV325" s="1455"/>
      <c r="KW325" s="1455"/>
      <c r="KX325" s="1455"/>
      <c r="KY325" s="1455"/>
      <c r="KZ325" s="1455"/>
      <c r="LA325" s="1455"/>
      <c r="LB325" s="1455"/>
      <c r="LC325" s="1455"/>
      <c r="LD325" s="1455"/>
      <c r="LE325" s="1455"/>
      <c r="LF325" s="1455"/>
      <c r="LG325" s="1455"/>
      <c r="LH325" s="1455"/>
      <c r="LI325" s="1455"/>
      <c r="LJ325" s="1455"/>
      <c r="LK325" s="1455"/>
      <c r="LL325" s="1455"/>
      <c r="LM325" s="1455"/>
      <c r="LN325" s="1455"/>
      <c r="LO325" s="1467"/>
      <c r="LP325" s="1467"/>
      <c r="LQ325" s="1467"/>
      <c r="LR325" s="1467"/>
      <c r="LS325" s="1467"/>
      <c r="LT325" s="1467"/>
      <c r="LU325" s="1467"/>
      <c r="LV325" s="2117"/>
    </row>
    <row r="326" s="1488" customFormat="1" ht="45" customHeight="1" spans="1:328">
      <c r="A326" s="2733">
        <v>45855</v>
      </c>
      <c r="B326" s="1660" t="s">
        <v>1975</v>
      </c>
      <c r="C326" s="1661" t="s">
        <v>563</v>
      </c>
      <c r="D326" s="1662">
        <v>4500174161</v>
      </c>
      <c r="E326" s="2415"/>
      <c r="F326" s="1662" t="s">
        <v>2661</v>
      </c>
      <c r="G326" s="1863" t="s">
        <v>2662</v>
      </c>
      <c r="H326" s="1863" t="s">
        <v>2662</v>
      </c>
      <c r="I326" s="1880" t="s">
        <v>77</v>
      </c>
      <c r="J326" s="1543">
        <v>1824</v>
      </c>
      <c r="K326" s="1876">
        <v>0</v>
      </c>
      <c r="L326" s="1876">
        <v>96</v>
      </c>
      <c r="M326" s="1876">
        <f t="shared" si="241"/>
        <v>19</v>
      </c>
      <c r="N326" s="1673">
        <v>45903</v>
      </c>
      <c r="O326" s="1673">
        <f>N326-2</f>
        <v>45901</v>
      </c>
      <c r="P326" s="1878"/>
      <c r="Q326" s="2748" t="s">
        <v>78</v>
      </c>
      <c r="R326" s="1577">
        <v>1824</v>
      </c>
      <c r="S326" s="1577">
        <f t="shared" si="221"/>
        <v>0</v>
      </c>
      <c r="T326" s="1577"/>
      <c r="U326" s="1577" t="s">
        <v>829</v>
      </c>
      <c r="V326" s="1880"/>
      <c r="W326" s="1880" t="s">
        <v>111</v>
      </c>
      <c r="X326" s="1900">
        <v>45859</v>
      </c>
      <c r="Y326" s="1930" t="s">
        <v>88</v>
      </c>
      <c r="Z326" s="1930">
        <v>45870</v>
      </c>
      <c r="AA326" s="1596" t="s">
        <v>711</v>
      </c>
      <c r="AB326" s="1930"/>
      <c r="AC326" s="1682" t="s">
        <v>2663</v>
      </c>
      <c r="AD326" s="1692" t="s">
        <v>1374</v>
      </c>
      <c r="AE326" s="2093">
        <v>0.8902</v>
      </c>
      <c r="AF326" s="2095">
        <f t="shared" si="242"/>
        <v>1623.7248</v>
      </c>
      <c r="AG326" s="1647"/>
      <c r="AH326" s="1947" t="s">
        <v>81</v>
      </c>
      <c r="AI326" s="2822"/>
      <c r="AJ326" s="2760">
        <v>10</v>
      </c>
      <c r="AK326" s="1614">
        <f t="shared" si="243"/>
        <v>1824</v>
      </c>
      <c r="AL326" s="1614"/>
      <c r="AM326" s="1614"/>
      <c r="AN326" s="2761">
        <f>J326/24</f>
        <v>76</v>
      </c>
      <c r="AO326" s="1614"/>
      <c r="AP326" s="1614"/>
      <c r="AQ326" s="1948"/>
      <c r="AR326" s="1948"/>
      <c r="AS326" s="1948" t="s">
        <v>63</v>
      </c>
      <c r="AT326" s="1948">
        <f t="shared" si="240"/>
        <v>1824</v>
      </c>
      <c r="AU326" s="2187"/>
      <c r="AV326" s="2187">
        <f>J326/10</f>
        <v>182.4</v>
      </c>
      <c r="AW326" s="1430">
        <f>J326/10</f>
        <v>182.4</v>
      </c>
      <c r="AX326" s="1430">
        <f>J326/10</f>
        <v>182.4</v>
      </c>
      <c r="AY326" s="1430">
        <f>J326/10</f>
        <v>182.4</v>
      </c>
      <c r="AZ326" s="1430">
        <f>J326/10</f>
        <v>182.4</v>
      </c>
      <c r="BA326" s="1703">
        <f>J326/10</f>
        <v>182.4</v>
      </c>
      <c r="BB326" s="1703">
        <f>J326/10</f>
        <v>182.4</v>
      </c>
      <c r="BC326" s="1703">
        <f>J326/10</f>
        <v>182.4</v>
      </c>
      <c r="BD326" s="1703">
        <f>J326/10</f>
        <v>182.4</v>
      </c>
      <c r="BE326" s="1703">
        <f>J326/10</f>
        <v>182.4</v>
      </c>
      <c r="BF326" s="2187">
        <f t="shared" si="245"/>
        <v>174.8</v>
      </c>
      <c r="BG326" s="2329">
        <f t="shared" si="246"/>
        <v>7.6</v>
      </c>
      <c r="BH326" s="1960"/>
      <c r="BI326" s="1960"/>
      <c r="BJ326" s="1960"/>
      <c r="BK326" s="1960"/>
      <c r="BL326" s="1960"/>
      <c r="BM326" s="1960"/>
      <c r="BN326" s="1960"/>
      <c r="BO326" s="1960"/>
      <c r="BP326" s="1960"/>
      <c r="BQ326" s="1960"/>
      <c r="BR326" s="1960"/>
      <c r="BS326" s="1960"/>
      <c r="BT326" s="1960"/>
      <c r="BU326" s="1960"/>
      <c r="BV326" s="1960"/>
      <c r="BW326" s="1960"/>
      <c r="BX326" s="1960"/>
      <c r="BY326" s="1960"/>
      <c r="BZ326" s="1960"/>
      <c r="CA326" s="1960"/>
      <c r="CB326" s="1960"/>
      <c r="CC326" s="1960"/>
      <c r="CD326" s="1960"/>
      <c r="CE326" s="1960"/>
      <c r="CF326" s="1960"/>
      <c r="CG326" s="1960"/>
      <c r="CH326" s="1960"/>
      <c r="CI326" s="1960"/>
      <c r="CJ326" s="1960"/>
      <c r="CK326" s="1960"/>
      <c r="CL326" s="1960"/>
      <c r="CM326" s="1960"/>
      <c r="CN326" s="1960"/>
      <c r="CO326" s="1960"/>
      <c r="CP326" s="1960"/>
      <c r="CQ326" s="1960"/>
      <c r="CR326" s="1960"/>
      <c r="CS326" s="1960"/>
      <c r="CT326" s="1960"/>
      <c r="CU326" s="1960"/>
      <c r="CV326" s="1960"/>
      <c r="CW326" s="1960"/>
      <c r="CX326" s="1960"/>
      <c r="CY326" s="1960"/>
      <c r="CZ326" s="1960"/>
      <c r="DA326" s="1960"/>
      <c r="DB326" s="1960"/>
      <c r="DC326" s="1960"/>
      <c r="DD326" s="1960"/>
      <c r="DE326" s="1960"/>
      <c r="DF326" s="1960"/>
      <c r="DG326" s="1960"/>
      <c r="DH326" s="1960"/>
      <c r="DI326" s="1960"/>
      <c r="DJ326" s="1960"/>
      <c r="DK326" s="1960"/>
      <c r="DL326" s="1960"/>
      <c r="DM326" s="1960"/>
      <c r="DN326" s="1960"/>
      <c r="DO326" s="1960"/>
      <c r="DP326" s="1960"/>
      <c r="DQ326" s="1960"/>
      <c r="DR326" s="1960"/>
      <c r="DS326" s="1960"/>
      <c r="DT326" s="1960"/>
      <c r="DU326" s="1960"/>
      <c r="DV326" s="1960"/>
      <c r="DW326" s="1960"/>
      <c r="DX326" s="1960"/>
      <c r="DY326" s="1960"/>
      <c r="DZ326" s="1960"/>
      <c r="EA326" s="1960"/>
      <c r="EB326" s="1960"/>
      <c r="EC326" s="1960"/>
      <c r="ED326" s="1960"/>
      <c r="EE326" s="1960"/>
      <c r="EF326" s="1960"/>
      <c r="EG326" s="1960"/>
      <c r="EH326" s="1960"/>
      <c r="EI326" s="1960"/>
      <c r="EJ326" s="1960"/>
      <c r="EK326" s="1960"/>
      <c r="EL326" s="1960"/>
      <c r="EM326" s="1960"/>
      <c r="EN326" s="1960"/>
      <c r="EO326" s="1960"/>
      <c r="EP326" s="1960"/>
      <c r="EQ326" s="1960"/>
      <c r="ER326" s="1960"/>
      <c r="ES326" s="1960"/>
      <c r="ET326" s="1960"/>
      <c r="EU326" s="1960"/>
      <c r="EV326" s="1960"/>
      <c r="EW326" s="1960"/>
      <c r="EX326" s="1960"/>
      <c r="EY326" s="1960"/>
      <c r="EZ326" s="1960"/>
      <c r="FA326" s="1960"/>
      <c r="FB326" s="1960"/>
      <c r="FC326" s="1960"/>
      <c r="FD326" s="1960"/>
      <c r="FE326" s="1960"/>
      <c r="FF326" s="1960"/>
      <c r="FG326" s="1960"/>
      <c r="FH326" s="1960"/>
      <c r="FI326" s="1960"/>
      <c r="FJ326" s="1960"/>
      <c r="FK326" s="1960"/>
      <c r="FL326" s="1960"/>
      <c r="FM326" s="1960"/>
      <c r="FN326" s="1960"/>
      <c r="FO326" s="1960"/>
      <c r="FP326" s="1960"/>
      <c r="FQ326" s="1960"/>
      <c r="FR326" s="1960"/>
      <c r="FS326" s="1960"/>
      <c r="FT326" s="1960"/>
      <c r="FU326" s="1960"/>
      <c r="FV326" s="1960"/>
      <c r="FW326" s="1960"/>
      <c r="FX326" s="1960"/>
      <c r="FY326" s="1960"/>
      <c r="FZ326" s="1960"/>
      <c r="GA326" s="1960"/>
      <c r="GB326" s="1960"/>
      <c r="GC326" s="1960"/>
      <c r="GD326" s="1960"/>
      <c r="GE326" s="1960"/>
      <c r="GF326" s="1960"/>
      <c r="GG326" s="1960"/>
      <c r="GH326" s="1960"/>
      <c r="GI326" s="1960"/>
      <c r="GJ326" s="1960"/>
      <c r="GK326" s="1960"/>
      <c r="GL326" s="1960"/>
      <c r="GM326" s="1960"/>
      <c r="GN326" s="1960"/>
      <c r="GO326" s="1960"/>
      <c r="GP326" s="1960"/>
      <c r="GQ326" s="1960"/>
      <c r="GR326" s="1960"/>
      <c r="GS326" s="1960"/>
      <c r="GT326" s="1960"/>
      <c r="GU326" s="1960"/>
      <c r="GV326" s="1960"/>
      <c r="GW326" s="1960"/>
      <c r="GX326" s="1960"/>
      <c r="GY326" s="1960"/>
      <c r="GZ326" s="1960"/>
      <c r="HA326" s="1960"/>
      <c r="HB326" s="1960"/>
      <c r="HC326" s="1960"/>
      <c r="HD326" s="1960"/>
      <c r="HE326" s="1960"/>
      <c r="HF326" s="1960"/>
      <c r="HG326" s="1960"/>
      <c r="HH326" s="1960"/>
      <c r="HI326" s="1960"/>
      <c r="HJ326" s="1960"/>
      <c r="HK326" s="1960"/>
      <c r="HL326" s="1960"/>
      <c r="HM326" s="1960"/>
      <c r="HN326" s="1960"/>
      <c r="HO326" s="1960"/>
      <c r="HP326" s="1960"/>
      <c r="HQ326" s="1960"/>
      <c r="HR326" s="1960"/>
      <c r="HS326" s="1960"/>
      <c r="HT326" s="1960"/>
      <c r="HU326" s="1960"/>
      <c r="HV326" s="1960"/>
      <c r="HW326" s="1960"/>
      <c r="HX326" s="1960"/>
      <c r="HY326" s="1960"/>
      <c r="HZ326" s="1960"/>
      <c r="IA326" s="1960"/>
      <c r="IB326" s="1960"/>
      <c r="IC326" s="1960"/>
      <c r="ID326" s="1960"/>
      <c r="IE326" s="1960"/>
      <c r="IF326" s="1960"/>
      <c r="IG326" s="1960"/>
      <c r="IH326" s="1960"/>
      <c r="II326" s="1960"/>
      <c r="IJ326" s="1960"/>
      <c r="IK326" s="1960"/>
      <c r="IL326" s="1960"/>
      <c r="IM326" s="1960"/>
      <c r="IN326" s="1960"/>
      <c r="IO326" s="1960"/>
      <c r="IP326" s="1960"/>
      <c r="IQ326" s="1960"/>
      <c r="IR326" s="1960"/>
      <c r="IS326" s="1960"/>
      <c r="IT326" s="1960"/>
      <c r="IU326" s="1960"/>
      <c r="IV326" s="1960"/>
      <c r="IW326" s="1960"/>
      <c r="IX326" s="1960"/>
      <c r="IY326" s="1960"/>
      <c r="IZ326" s="1960"/>
      <c r="JA326" s="1960"/>
      <c r="JB326" s="1960"/>
      <c r="JC326" s="1960"/>
      <c r="JD326" s="1960"/>
      <c r="JE326" s="1960"/>
      <c r="JF326" s="1960"/>
      <c r="JG326" s="1960"/>
      <c r="JH326" s="1960"/>
      <c r="JI326" s="1960"/>
      <c r="JJ326" s="1960"/>
      <c r="JK326" s="1960"/>
      <c r="JL326" s="1960"/>
      <c r="JM326" s="1960"/>
      <c r="JN326" s="1960"/>
      <c r="JO326" s="1960"/>
      <c r="JP326" s="1960"/>
      <c r="JQ326" s="1960"/>
      <c r="JR326" s="1960"/>
      <c r="JS326" s="1960"/>
      <c r="JT326" s="1960"/>
      <c r="JU326" s="1960"/>
      <c r="JV326" s="1960"/>
      <c r="JW326" s="1960"/>
      <c r="JX326" s="1960"/>
      <c r="JY326" s="1960"/>
      <c r="JZ326" s="1960"/>
      <c r="KA326" s="1960"/>
      <c r="KB326" s="1960"/>
      <c r="KC326" s="1960"/>
      <c r="KD326" s="1960"/>
      <c r="KE326" s="1960"/>
      <c r="KF326" s="1960"/>
      <c r="KG326" s="1960"/>
      <c r="KH326" s="1960"/>
      <c r="KI326" s="1960"/>
      <c r="KJ326" s="1960"/>
      <c r="KK326" s="1960"/>
      <c r="KL326" s="1960"/>
      <c r="KM326" s="1960"/>
      <c r="KN326" s="1960"/>
      <c r="KO326" s="1960"/>
      <c r="KP326" s="1960"/>
      <c r="KQ326" s="1960"/>
      <c r="KR326" s="1960"/>
      <c r="KS326" s="1960"/>
      <c r="KT326" s="1960"/>
      <c r="KU326" s="1960"/>
      <c r="KV326" s="1960"/>
      <c r="KW326" s="1960"/>
      <c r="KX326" s="1960"/>
      <c r="KY326" s="1960"/>
      <c r="KZ326" s="1960"/>
      <c r="LA326" s="1960"/>
      <c r="LB326" s="1960"/>
      <c r="LC326" s="1960"/>
      <c r="LD326" s="1960"/>
      <c r="LE326" s="1960"/>
      <c r="LF326" s="1960"/>
      <c r="LG326" s="1960"/>
      <c r="LH326" s="1960"/>
      <c r="LI326" s="1960"/>
      <c r="LJ326" s="1960"/>
      <c r="LK326" s="1960"/>
      <c r="LL326" s="1960"/>
      <c r="LM326" s="1960"/>
      <c r="LN326" s="1960"/>
      <c r="LO326" s="1960"/>
      <c r="LP326" s="1960"/>
    </row>
    <row r="327" s="2141" customFormat="1" ht="47" customHeight="1" spans="1:334">
      <c r="A327" s="2733">
        <v>45915</v>
      </c>
      <c r="B327" s="1660" t="s">
        <v>1413</v>
      </c>
      <c r="C327" s="1661" t="s">
        <v>115</v>
      </c>
      <c r="D327" s="1662">
        <v>4500179502</v>
      </c>
      <c r="E327" s="1860"/>
      <c r="F327" s="1662" t="s">
        <v>2664</v>
      </c>
      <c r="G327" s="1863" t="s">
        <v>2665</v>
      </c>
      <c r="H327" s="1863" t="s">
        <v>2078</v>
      </c>
      <c r="I327" s="1542" t="s">
        <v>2079</v>
      </c>
      <c r="J327" s="1543">
        <v>3376</v>
      </c>
      <c r="K327" s="1876">
        <v>0</v>
      </c>
      <c r="L327" s="1876">
        <v>16</v>
      </c>
      <c r="M327" s="2798">
        <v>211</v>
      </c>
      <c r="N327" s="1673">
        <v>45938</v>
      </c>
      <c r="O327" s="1673">
        <v>45936</v>
      </c>
      <c r="P327" s="1878"/>
      <c r="Q327" s="2748" t="s">
        <v>78</v>
      </c>
      <c r="R327" s="1577">
        <v>3376</v>
      </c>
      <c r="S327" s="1577">
        <f t="shared" si="221"/>
        <v>0</v>
      </c>
      <c r="T327" s="1577"/>
      <c r="U327" s="1577" t="s">
        <v>829</v>
      </c>
      <c r="V327" s="1880"/>
      <c r="W327" s="1880" t="s">
        <v>168</v>
      </c>
      <c r="X327" s="1900">
        <v>45897</v>
      </c>
      <c r="Y327" s="1930" t="s">
        <v>88</v>
      </c>
      <c r="Z327" s="1930" t="s">
        <v>88</v>
      </c>
      <c r="AA327" s="1930" t="s">
        <v>2666</v>
      </c>
      <c r="AB327" s="1930" t="s">
        <v>1417</v>
      </c>
      <c r="AC327" s="2272" t="s">
        <v>2667</v>
      </c>
      <c r="AD327" s="1692" t="s">
        <v>172</v>
      </c>
      <c r="AE327" s="2093">
        <v>1.2178</v>
      </c>
      <c r="AF327" s="2095">
        <v>4111.2928</v>
      </c>
      <c r="AG327" s="1647"/>
      <c r="AH327" s="1947" t="s">
        <v>81</v>
      </c>
      <c r="AI327" s="2759"/>
      <c r="AJ327" s="2760">
        <v>9</v>
      </c>
      <c r="AK327" s="2761"/>
      <c r="AL327" s="2761"/>
      <c r="AM327" s="2761">
        <f>J327</f>
        <v>3376</v>
      </c>
      <c r="AN327" s="2761"/>
      <c r="AO327" s="2761"/>
      <c r="AP327" s="2761">
        <f>J327/8</f>
        <v>422</v>
      </c>
      <c r="AQ327" s="2773"/>
      <c r="AR327" s="1948"/>
      <c r="AS327" s="1948" t="s">
        <v>63</v>
      </c>
      <c r="AT327" s="1948">
        <f t="shared" si="240"/>
        <v>3376</v>
      </c>
      <c r="AU327" s="1948"/>
      <c r="AV327" s="2187">
        <v>422</v>
      </c>
      <c r="AW327" s="1430">
        <v>422</v>
      </c>
      <c r="AX327" s="1430">
        <v>422</v>
      </c>
      <c r="AY327" s="1430">
        <v>211</v>
      </c>
      <c r="AZ327" s="1430">
        <v>105.5</v>
      </c>
      <c r="BA327" s="1703">
        <v>316.5</v>
      </c>
      <c r="BB327" s="1703">
        <v>422</v>
      </c>
      <c r="BC327" s="1703">
        <v>422</v>
      </c>
      <c r="BD327" s="1703">
        <v>422</v>
      </c>
      <c r="BE327" s="1703">
        <v>211</v>
      </c>
      <c r="BF327" s="2187">
        <v>323.533333333333</v>
      </c>
      <c r="BG327" s="2329">
        <v>14.0666666666667</v>
      </c>
      <c r="BH327" s="1455"/>
      <c r="BI327" s="1455"/>
      <c r="BJ327" s="1455"/>
      <c r="BK327" s="1455"/>
      <c r="BL327" s="1455"/>
      <c r="BM327" s="1455"/>
      <c r="BN327" s="1455"/>
      <c r="BO327" s="1455"/>
      <c r="BP327" s="1455"/>
      <c r="BQ327" s="1455"/>
      <c r="BR327" s="1455"/>
      <c r="BS327" s="1455"/>
      <c r="BT327" s="1455"/>
      <c r="BU327" s="1455"/>
      <c r="BV327" s="1455"/>
      <c r="BW327" s="1455"/>
      <c r="BX327" s="1455"/>
      <c r="BY327" s="1455"/>
      <c r="BZ327" s="1455"/>
      <c r="CA327" s="1455"/>
      <c r="CB327" s="1455"/>
      <c r="CC327" s="1455"/>
      <c r="CD327" s="1455"/>
      <c r="CE327" s="1455"/>
      <c r="CF327" s="1455"/>
      <c r="CG327" s="1455"/>
      <c r="CH327" s="1455"/>
      <c r="CI327" s="1455"/>
      <c r="CJ327" s="1455"/>
      <c r="CK327" s="1455"/>
      <c r="CL327" s="1455"/>
      <c r="CM327" s="1455"/>
      <c r="CN327" s="1455"/>
      <c r="CO327" s="1455"/>
      <c r="CP327" s="1455"/>
      <c r="CQ327" s="1455"/>
      <c r="CR327" s="1455"/>
      <c r="CS327" s="1455"/>
      <c r="CT327" s="1455"/>
      <c r="CU327" s="1455"/>
      <c r="CV327" s="1455"/>
      <c r="CW327" s="1455"/>
      <c r="CX327" s="1455"/>
      <c r="CY327" s="1455"/>
      <c r="CZ327" s="1455"/>
      <c r="DA327" s="1455"/>
      <c r="DB327" s="1455"/>
      <c r="DC327" s="1455"/>
      <c r="DD327" s="1455"/>
      <c r="DE327" s="1455"/>
      <c r="DF327" s="1455"/>
      <c r="DG327" s="1455"/>
      <c r="DH327" s="1455"/>
      <c r="DI327" s="1455"/>
      <c r="DJ327" s="1455"/>
      <c r="DK327" s="1455"/>
      <c r="DL327" s="1455"/>
      <c r="DM327" s="1455"/>
      <c r="DN327" s="1455"/>
      <c r="DO327" s="1455"/>
      <c r="DP327" s="1455"/>
      <c r="DQ327" s="1455"/>
      <c r="DR327" s="1455"/>
      <c r="DS327" s="1455"/>
      <c r="DT327" s="1455"/>
      <c r="DU327" s="1455"/>
      <c r="DV327" s="1455"/>
      <c r="DW327" s="1455"/>
      <c r="DX327" s="1455"/>
      <c r="DY327" s="1455"/>
      <c r="DZ327" s="1455"/>
      <c r="EA327" s="1455"/>
      <c r="EB327" s="1455"/>
      <c r="EC327" s="1455"/>
      <c r="ED327" s="1455"/>
      <c r="EE327" s="1455"/>
      <c r="EF327" s="1455"/>
      <c r="EG327" s="1455"/>
      <c r="EH327" s="1455"/>
      <c r="EI327" s="1455"/>
      <c r="EJ327" s="1455"/>
      <c r="EK327" s="1455"/>
      <c r="EL327" s="1455"/>
      <c r="EM327" s="1455"/>
      <c r="EN327" s="1455"/>
      <c r="EO327" s="1455"/>
      <c r="EP327" s="1455"/>
      <c r="EQ327" s="1455"/>
      <c r="ER327" s="1455"/>
      <c r="ES327" s="1455"/>
      <c r="ET327" s="1455"/>
      <c r="EU327" s="1455"/>
      <c r="EV327" s="1455"/>
      <c r="EW327" s="1455"/>
      <c r="EX327" s="1455"/>
      <c r="EY327" s="1455"/>
      <c r="EZ327" s="1455"/>
      <c r="FA327" s="1455"/>
      <c r="FB327" s="1455"/>
      <c r="FC327" s="1455"/>
      <c r="FD327" s="1455"/>
      <c r="FE327" s="1455"/>
      <c r="FF327" s="1455"/>
      <c r="FG327" s="1455"/>
      <c r="FH327" s="1455"/>
      <c r="FI327" s="1455"/>
      <c r="FJ327" s="1455"/>
      <c r="FK327" s="1455"/>
      <c r="FL327" s="1455"/>
      <c r="FM327" s="1455"/>
      <c r="FN327" s="1455"/>
      <c r="FO327" s="1455"/>
      <c r="FP327" s="1455"/>
      <c r="FQ327" s="1455"/>
      <c r="FR327" s="1455"/>
      <c r="FS327" s="1455"/>
      <c r="FT327" s="1455"/>
      <c r="FU327" s="1455"/>
      <c r="FV327" s="1455"/>
      <c r="FW327" s="1455"/>
      <c r="FX327" s="1455"/>
      <c r="FY327" s="1455"/>
      <c r="FZ327" s="1455"/>
      <c r="GA327" s="1455"/>
      <c r="GB327" s="1455"/>
      <c r="GC327" s="1455"/>
      <c r="GD327" s="1455"/>
      <c r="GE327" s="1455"/>
      <c r="GF327" s="1455"/>
      <c r="GG327" s="1455"/>
      <c r="GH327" s="1455"/>
      <c r="GI327" s="1455"/>
      <c r="GJ327" s="1455"/>
      <c r="GK327" s="1455"/>
      <c r="GL327" s="1455"/>
      <c r="GM327" s="1455"/>
      <c r="GN327" s="1455"/>
      <c r="GO327" s="1455"/>
      <c r="GP327" s="1455"/>
      <c r="GQ327" s="1455"/>
      <c r="GR327" s="1455"/>
      <c r="GS327" s="1455"/>
      <c r="GT327" s="1455"/>
      <c r="GU327" s="1455"/>
      <c r="GV327" s="1455"/>
      <c r="GW327" s="1455"/>
      <c r="GX327" s="1455"/>
      <c r="GY327" s="1455"/>
      <c r="GZ327" s="1455"/>
      <c r="HA327" s="1455"/>
      <c r="HB327" s="1455"/>
      <c r="HC327" s="1455"/>
      <c r="HD327" s="1455"/>
      <c r="HE327" s="1455"/>
      <c r="HF327" s="1455"/>
      <c r="HG327" s="1455"/>
      <c r="HH327" s="1455"/>
      <c r="HI327" s="1455"/>
      <c r="HJ327" s="1455"/>
      <c r="HK327" s="1455"/>
      <c r="HL327" s="1455"/>
      <c r="HM327" s="1455"/>
      <c r="HN327" s="1455"/>
      <c r="HO327" s="1455"/>
      <c r="HP327" s="1455"/>
      <c r="HQ327" s="1455"/>
      <c r="HR327" s="1455"/>
      <c r="HS327" s="1455"/>
      <c r="HT327" s="1455"/>
      <c r="HU327" s="1455"/>
      <c r="HV327" s="1455"/>
      <c r="HW327" s="1455"/>
      <c r="HX327" s="1455"/>
      <c r="HY327" s="1455"/>
      <c r="HZ327" s="1455"/>
      <c r="IA327" s="1455"/>
      <c r="IB327" s="1455"/>
      <c r="IC327" s="1455"/>
      <c r="ID327" s="1455"/>
      <c r="IE327" s="1455"/>
      <c r="IF327" s="1455"/>
      <c r="IG327" s="1455"/>
      <c r="IH327" s="1455"/>
      <c r="II327" s="1455"/>
      <c r="IJ327" s="1455"/>
      <c r="IK327" s="1455"/>
      <c r="IL327" s="1455"/>
      <c r="IM327" s="1455"/>
      <c r="IN327" s="1455"/>
      <c r="IO327" s="1455"/>
      <c r="IP327" s="1455"/>
      <c r="IQ327" s="1455"/>
      <c r="IR327" s="1455"/>
      <c r="IS327" s="1455"/>
      <c r="IT327" s="1455"/>
      <c r="IU327" s="1455"/>
      <c r="IV327" s="1455"/>
      <c r="IW327" s="1455"/>
      <c r="IX327" s="1455"/>
      <c r="IY327" s="1455"/>
      <c r="IZ327" s="1455"/>
      <c r="JA327" s="1455"/>
      <c r="JB327" s="1455"/>
      <c r="JC327" s="1455"/>
      <c r="JD327" s="1455"/>
      <c r="JE327" s="1455"/>
      <c r="JF327" s="1455"/>
      <c r="JG327" s="1455"/>
      <c r="JH327" s="1455"/>
      <c r="JI327" s="1455"/>
      <c r="JJ327" s="1455"/>
      <c r="JK327" s="1455"/>
      <c r="JL327" s="1455"/>
      <c r="JM327" s="1455"/>
      <c r="JN327" s="1455"/>
      <c r="JO327" s="1455"/>
      <c r="JP327" s="1455"/>
      <c r="JQ327" s="1455"/>
      <c r="JR327" s="1455"/>
      <c r="JS327" s="1455"/>
      <c r="JT327" s="1455"/>
      <c r="JU327" s="1455"/>
      <c r="JV327" s="1455"/>
      <c r="JW327" s="1455"/>
      <c r="JX327" s="1455"/>
      <c r="JY327" s="1455"/>
      <c r="JZ327" s="1455"/>
      <c r="KA327" s="1455"/>
      <c r="KB327" s="1455"/>
      <c r="KC327" s="1455"/>
      <c r="KD327" s="1455"/>
      <c r="KE327" s="1455"/>
      <c r="KF327" s="1455"/>
      <c r="KG327" s="1455"/>
      <c r="KH327" s="1455"/>
      <c r="KI327" s="1455"/>
      <c r="KJ327" s="1455"/>
      <c r="KK327" s="1455"/>
      <c r="KL327" s="1455"/>
      <c r="KM327" s="1455"/>
      <c r="KN327" s="1455"/>
      <c r="KO327" s="1455"/>
      <c r="KP327" s="1455"/>
      <c r="KQ327" s="1455"/>
      <c r="KR327" s="1455"/>
      <c r="KS327" s="1455"/>
      <c r="KT327" s="1455"/>
      <c r="KU327" s="1455"/>
      <c r="KV327" s="1455"/>
      <c r="KW327" s="1455"/>
      <c r="KX327" s="1455"/>
      <c r="KY327" s="1455"/>
      <c r="KZ327" s="1455"/>
      <c r="LA327" s="1455"/>
      <c r="LB327" s="1455"/>
      <c r="LC327" s="1455"/>
      <c r="LD327" s="1455"/>
      <c r="LE327" s="1455"/>
      <c r="LF327" s="1455"/>
      <c r="LG327" s="1455"/>
      <c r="LH327" s="1455"/>
      <c r="LI327" s="1455"/>
      <c r="LJ327" s="1455"/>
      <c r="LK327" s="1455"/>
      <c r="LL327" s="1455"/>
      <c r="LM327" s="1455"/>
      <c r="LN327" s="1455"/>
      <c r="LO327" s="1467"/>
      <c r="LP327" s="1467"/>
      <c r="LQ327" s="1467"/>
      <c r="LR327" s="1467"/>
      <c r="LS327" s="1467"/>
      <c r="LT327" s="1467"/>
      <c r="LU327" s="1467"/>
      <c r="LV327" s="2117"/>
    </row>
    <row r="328" s="2570" customFormat="1" ht="47" customHeight="1" spans="1:334">
      <c r="A328" s="2734">
        <v>45896</v>
      </c>
      <c r="B328" s="2735" t="s">
        <v>1432</v>
      </c>
      <c r="C328" s="2736" t="s">
        <v>98</v>
      </c>
      <c r="D328" s="2737">
        <v>4500177930</v>
      </c>
      <c r="E328" s="2738" t="s">
        <v>1433</v>
      </c>
      <c r="F328" s="2737" t="s">
        <v>2668</v>
      </c>
      <c r="G328" s="2739" t="s">
        <v>2078</v>
      </c>
      <c r="H328" s="2739" t="s">
        <v>2078</v>
      </c>
      <c r="I328" s="2799" t="s">
        <v>2079</v>
      </c>
      <c r="J328" s="2741">
        <v>22352</v>
      </c>
      <c r="K328" s="2742">
        <v>0</v>
      </c>
      <c r="L328" s="2742">
        <v>16</v>
      </c>
      <c r="M328" s="2800">
        <f>J328/L328</f>
        <v>1397</v>
      </c>
      <c r="N328" s="2744">
        <v>45945</v>
      </c>
      <c r="O328" s="2744">
        <f>N328-2</f>
        <v>45943</v>
      </c>
      <c r="P328" s="2745"/>
      <c r="Q328" s="2748" t="s">
        <v>78</v>
      </c>
      <c r="R328" s="2749">
        <f>18512+3840</f>
        <v>22352</v>
      </c>
      <c r="S328" s="2749">
        <f t="shared" si="221"/>
        <v>0</v>
      </c>
      <c r="T328" s="2749"/>
      <c r="U328" s="2749" t="s">
        <v>829</v>
      </c>
      <c r="V328" s="2740"/>
      <c r="W328" s="2740" t="s">
        <v>111</v>
      </c>
      <c r="X328" s="2750">
        <v>45910</v>
      </c>
      <c r="Y328" s="2753" t="s">
        <v>88</v>
      </c>
      <c r="Z328" s="2753" t="s">
        <v>2669</v>
      </c>
      <c r="AA328" s="2753"/>
      <c r="AB328" s="2753"/>
      <c r="AC328" s="2754" t="s">
        <v>2670</v>
      </c>
      <c r="AD328" s="2755" t="s">
        <v>550</v>
      </c>
      <c r="AE328" s="2756">
        <v>0.7307</v>
      </c>
      <c r="AF328" s="2757">
        <f>AE328*J328</f>
        <v>16332.6064</v>
      </c>
      <c r="AG328" s="2766" t="s">
        <v>1439</v>
      </c>
      <c r="AH328" s="2767" t="s">
        <v>81</v>
      </c>
      <c r="AI328" s="2768"/>
      <c r="AJ328" s="2769">
        <v>10</v>
      </c>
      <c r="AK328" s="2823"/>
      <c r="AL328" s="2770"/>
      <c r="AM328" s="2823" t="s">
        <v>2671</v>
      </c>
      <c r="AN328" s="2770"/>
      <c r="AO328" s="2770"/>
      <c r="AP328" s="2770">
        <f>J328/8</f>
        <v>2794</v>
      </c>
      <c r="AQ328" s="2774"/>
      <c r="AR328" s="2775"/>
      <c r="AS328" s="2775" t="s">
        <v>63</v>
      </c>
      <c r="AT328" s="2775">
        <f t="shared" si="240"/>
        <v>22352</v>
      </c>
      <c r="AU328" s="2775"/>
      <c r="AV328" s="2776">
        <f>J328/32*4</f>
        <v>2794</v>
      </c>
      <c r="AW328" s="2782">
        <f>J328/32*4</f>
        <v>2794</v>
      </c>
      <c r="AX328" s="2782">
        <f>J328/32*4</f>
        <v>2794</v>
      </c>
      <c r="AY328" s="2782">
        <f>J328/32*2</f>
        <v>1397</v>
      </c>
      <c r="AZ328" s="2782">
        <f>J328/32*1</f>
        <v>698.5</v>
      </c>
      <c r="BA328" s="2783">
        <f>J328/32*3</f>
        <v>2095.5</v>
      </c>
      <c r="BB328" s="2783">
        <f>J328/32*4</f>
        <v>2794</v>
      </c>
      <c r="BC328" s="2783">
        <f>J328/32*4</f>
        <v>2794</v>
      </c>
      <c r="BD328" s="2783">
        <f>J328/32*4</f>
        <v>2794</v>
      </c>
      <c r="BE328" s="2783">
        <f>J328/32*2</f>
        <v>1397</v>
      </c>
      <c r="BF328" s="2776">
        <f>J328*23/24/COUNT(AV328:BE328)</f>
        <v>2142.06666666667</v>
      </c>
      <c r="BG328" s="2855">
        <f>J328/24/COUNT(AV328:BE328)</f>
        <v>93.1333333333333</v>
      </c>
      <c r="BH328" s="2789"/>
      <c r="BI328" s="2789"/>
      <c r="BJ328" s="2789"/>
      <c r="BK328" s="2789"/>
      <c r="BL328" s="2789"/>
      <c r="BM328" s="2789"/>
      <c r="BN328" s="2789"/>
      <c r="BO328" s="2789"/>
      <c r="BP328" s="2789"/>
      <c r="BQ328" s="2789"/>
      <c r="BR328" s="2789"/>
      <c r="BS328" s="2789"/>
      <c r="BT328" s="2789"/>
      <c r="BU328" s="2789"/>
      <c r="BV328" s="2789"/>
      <c r="BW328" s="2789"/>
      <c r="BX328" s="2789"/>
      <c r="BY328" s="2789"/>
      <c r="BZ328" s="2789"/>
      <c r="CA328" s="2789"/>
      <c r="CB328" s="2789"/>
      <c r="CC328" s="2789"/>
      <c r="CD328" s="2789"/>
      <c r="CE328" s="2789"/>
      <c r="CF328" s="2789"/>
      <c r="CG328" s="2789"/>
      <c r="CH328" s="2789"/>
      <c r="CI328" s="2789"/>
      <c r="CJ328" s="2789"/>
      <c r="CK328" s="2789"/>
      <c r="CL328" s="2789"/>
      <c r="CM328" s="2789"/>
      <c r="CN328" s="2789"/>
      <c r="CO328" s="2789"/>
      <c r="CP328" s="2789"/>
      <c r="CQ328" s="2789"/>
      <c r="CR328" s="2789"/>
      <c r="CS328" s="2789"/>
      <c r="CT328" s="2789"/>
      <c r="CU328" s="2789"/>
      <c r="CV328" s="2789"/>
      <c r="CW328" s="2789"/>
      <c r="CX328" s="2789"/>
      <c r="CY328" s="2789"/>
      <c r="CZ328" s="2789"/>
      <c r="DA328" s="2789"/>
      <c r="DB328" s="2789"/>
      <c r="DC328" s="2789"/>
      <c r="DD328" s="2789"/>
      <c r="DE328" s="2789"/>
      <c r="DF328" s="2789"/>
      <c r="DG328" s="2789"/>
      <c r="DH328" s="2789"/>
      <c r="DI328" s="2789"/>
      <c r="DJ328" s="2789"/>
      <c r="DK328" s="2789"/>
      <c r="DL328" s="2789"/>
      <c r="DM328" s="2789"/>
      <c r="DN328" s="2789"/>
      <c r="DO328" s="2789"/>
      <c r="DP328" s="2789"/>
      <c r="DQ328" s="2789"/>
      <c r="DR328" s="2789"/>
      <c r="DS328" s="2789"/>
      <c r="DT328" s="2789"/>
      <c r="DU328" s="2789"/>
      <c r="DV328" s="2789"/>
      <c r="DW328" s="2789"/>
      <c r="DX328" s="2789"/>
      <c r="DY328" s="2789"/>
      <c r="DZ328" s="2789"/>
      <c r="EA328" s="2789"/>
      <c r="EB328" s="2789"/>
      <c r="EC328" s="2789"/>
      <c r="ED328" s="2789"/>
      <c r="EE328" s="2789"/>
      <c r="EF328" s="2789"/>
      <c r="EG328" s="2789"/>
      <c r="EH328" s="2789"/>
      <c r="EI328" s="2789"/>
      <c r="EJ328" s="2789"/>
      <c r="EK328" s="2789"/>
      <c r="EL328" s="2789"/>
      <c r="EM328" s="2789"/>
      <c r="EN328" s="2789"/>
      <c r="EO328" s="2789"/>
      <c r="EP328" s="2789"/>
      <c r="EQ328" s="2789"/>
      <c r="ER328" s="2789"/>
      <c r="ES328" s="2789"/>
      <c r="ET328" s="2789"/>
      <c r="EU328" s="2789"/>
      <c r="EV328" s="2789"/>
      <c r="EW328" s="2789"/>
      <c r="EX328" s="2789"/>
      <c r="EY328" s="2789"/>
      <c r="EZ328" s="2789"/>
      <c r="FA328" s="2789"/>
      <c r="FB328" s="2789"/>
      <c r="FC328" s="2789"/>
      <c r="FD328" s="2789"/>
      <c r="FE328" s="2789"/>
      <c r="FF328" s="2789"/>
      <c r="FG328" s="2789"/>
      <c r="FH328" s="2789"/>
      <c r="FI328" s="2789"/>
      <c r="FJ328" s="2789"/>
      <c r="FK328" s="2789"/>
      <c r="FL328" s="2789"/>
      <c r="FM328" s="2789"/>
      <c r="FN328" s="2789"/>
      <c r="FO328" s="2789"/>
      <c r="FP328" s="2789"/>
      <c r="FQ328" s="2789"/>
      <c r="FR328" s="2789"/>
      <c r="FS328" s="2789"/>
      <c r="FT328" s="2789"/>
      <c r="FU328" s="2789"/>
      <c r="FV328" s="2789"/>
      <c r="FW328" s="2789"/>
      <c r="FX328" s="2789"/>
      <c r="FY328" s="2789"/>
      <c r="FZ328" s="2789"/>
      <c r="GA328" s="2789"/>
      <c r="GB328" s="2789"/>
      <c r="GC328" s="2789"/>
      <c r="GD328" s="2789"/>
      <c r="GE328" s="2789"/>
      <c r="GF328" s="2789"/>
      <c r="GG328" s="2789"/>
      <c r="GH328" s="2789"/>
      <c r="GI328" s="2789"/>
      <c r="GJ328" s="2789"/>
      <c r="GK328" s="2789"/>
      <c r="GL328" s="2789"/>
      <c r="GM328" s="2789"/>
      <c r="GN328" s="2789"/>
      <c r="GO328" s="2789"/>
      <c r="GP328" s="2789"/>
      <c r="GQ328" s="2789"/>
      <c r="GR328" s="2789"/>
      <c r="GS328" s="2789"/>
      <c r="GT328" s="2789"/>
      <c r="GU328" s="2789"/>
      <c r="GV328" s="2789"/>
      <c r="GW328" s="2789"/>
      <c r="GX328" s="2789"/>
      <c r="GY328" s="2789"/>
      <c r="GZ328" s="2789"/>
      <c r="HA328" s="2789"/>
      <c r="HB328" s="2789"/>
      <c r="HC328" s="2789"/>
      <c r="HD328" s="2789"/>
      <c r="HE328" s="2789"/>
      <c r="HF328" s="2789"/>
      <c r="HG328" s="2789"/>
      <c r="HH328" s="2789"/>
      <c r="HI328" s="2789"/>
      <c r="HJ328" s="2789"/>
      <c r="HK328" s="2789"/>
      <c r="HL328" s="2789"/>
      <c r="HM328" s="2789"/>
      <c r="HN328" s="2789"/>
      <c r="HO328" s="2789"/>
      <c r="HP328" s="2789"/>
      <c r="HQ328" s="2789"/>
      <c r="HR328" s="2789"/>
      <c r="HS328" s="2789"/>
      <c r="HT328" s="2789"/>
      <c r="HU328" s="2789"/>
      <c r="HV328" s="2789"/>
      <c r="HW328" s="2789"/>
      <c r="HX328" s="2789"/>
      <c r="HY328" s="2789"/>
      <c r="HZ328" s="2789"/>
      <c r="IA328" s="2789"/>
      <c r="IB328" s="2789"/>
      <c r="IC328" s="2789"/>
      <c r="ID328" s="2789"/>
      <c r="IE328" s="2789"/>
      <c r="IF328" s="2789"/>
      <c r="IG328" s="2789"/>
      <c r="IH328" s="2789"/>
      <c r="II328" s="2789"/>
      <c r="IJ328" s="2789"/>
      <c r="IK328" s="2789"/>
      <c r="IL328" s="2789"/>
      <c r="IM328" s="2789"/>
      <c r="IN328" s="2789"/>
      <c r="IO328" s="2789"/>
      <c r="IP328" s="2789"/>
      <c r="IQ328" s="2789"/>
      <c r="IR328" s="2789"/>
      <c r="IS328" s="2789"/>
      <c r="IT328" s="2789"/>
      <c r="IU328" s="2789"/>
      <c r="IV328" s="2789"/>
      <c r="IW328" s="2789"/>
      <c r="IX328" s="2789"/>
      <c r="IY328" s="2789"/>
      <c r="IZ328" s="2789"/>
      <c r="JA328" s="2789"/>
      <c r="JB328" s="2789"/>
      <c r="JC328" s="2789"/>
      <c r="JD328" s="2789"/>
      <c r="JE328" s="2789"/>
      <c r="JF328" s="2789"/>
      <c r="JG328" s="2789"/>
      <c r="JH328" s="2789"/>
      <c r="JI328" s="2789"/>
      <c r="JJ328" s="2789"/>
      <c r="JK328" s="2789"/>
      <c r="JL328" s="2789"/>
      <c r="JM328" s="2789"/>
      <c r="JN328" s="2789"/>
      <c r="JO328" s="2789"/>
      <c r="JP328" s="2789"/>
      <c r="JQ328" s="2789"/>
      <c r="JR328" s="2789"/>
      <c r="JS328" s="2789"/>
      <c r="JT328" s="2789"/>
      <c r="JU328" s="2789"/>
      <c r="JV328" s="2789"/>
      <c r="JW328" s="2789"/>
      <c r="JX328" s="2789"/>
      <c r="JY328" s="2789"/>
      <c r="JZ328" s="2789"/>
      <c r="KA328" s="2789"/>
      <c r="KB328" s="2789"/>
      <c r="KC328" s="2789"/>
      <c r="KD328" s="2789"/>
      <c r="KE328" s="2789"/>
      <c r="KF328" s="2789"/>
      <c r="KG328" s="2789"/>
      <c r="KH328" s="2789"/>
      <c r="KI328" s="2789"/>
      <c r="KJ328" s="2789"/>
      <c r="KK328" s="2789"/>
      <c r="KL328" s="2789"/>
      <c r="KM328" s="2789"/>
      <c r="KN328" s="2789"/>
      <c r="KO328" s="2789"/>
      <c r="KP328" s="2789"/>
      <c r="KQ328" s="2789"/>
      <c r="KR328" s="2789"/>
      <c r="KS328" s="2789"/>
      <c r="KT328" s="2789"/>
      <c r="KU328" s="2789"/>
      <c r="KV328" s="2789"/>
      <c r="KW328" s="2789"/>
      <c r="KX328" s="2789"/>
      <c r="KY328" s="2789"/>
      <c r="KZ328" s="2789"/>
      <c r="LA328" s="2789"/>
      <c r="LB328" s="2789"/>
      <c r="LC328" s="2789"/>
      <c r="LD328" s="2789"/>
      <c r="LE328" s="2789"/>
      <c r="LF328" s="2789"/>
      <c r="LG328" s="2789"/>
      <c r="LH328" s="2789"/>
      <c r="LI328" s="2789"/>
      <c r="LJ328" s="2789"/>
      <c r="LK328" s="2789"/>
      <c r="LL328" s="2789"/>
      <c r="LM328" s="2789"/>
      <c r="LN328" s="2789"/>
      <c r="LO328" s="2791"/>
      <c r="LP328" s="2791"/>
      <c r="LQ328" s="2791"/>
      <c r="LR328" s="2791"/>
      <c r="LS328" s="2791"/>
      <c r="LT328" s="2791"/>
      <c r="LU328" s="2791"/>
      <c r="LV328" s="2792"/>
    </row>
    <row r="329" s="2141" customFormat="1" ht="47" customHeight="1" spans="1:334">
      <c r="A329" s="2733">
        <v>45896</v>
      </c>
      <c r="B329" s="1660" t="s">
        <v>1432</v>
      </c>
      <c r="C329" s="1661" t="s">
        <v>98</v>
      </c>
      <c r="D329" s="1662">
        <v>4500177891</v>
      </c>
      <c r="E329" s="1860" t="s">
        <v>1440</v>
      </c>
      <c r="F329" s="1662" t="s">
        <v>2672</v>
      </c>
      <c r="G329" s="1863" t="s">
        <v>2078</v>
      </c>
      <c r="H329" s="1863" t="s">
        <v>2078</v>
      </c>
      <c r="I329" s="1542" t="s">
        <v>2079</v>
      </c>
      <c r="J329" s="1543">
        <v>27280</v>
      </c>
      <c r="K329" s="1876">
        <v>0</v>
      </c>
      <c r="L329" s="1876">
        <v>16</v>
      </c>
      <c r="M329" s="2798">
        <f>J329/L329</f>
        <v>1705</v>
      </c>
      <c r="N329" s="1673">
        <v>45945</v>
      </c>
      <c r="O329" s="1673">
        <f>N329-2</f>
        <v>45943</v>
      </c>
      <c r="P329" s="1878"/>
      <c r="Q329" s="2748" t="s">
        <v>78</v>
      </c>
      <c r="R329" s="1577">
        <v>27280</v>
      </c>
      <c r="S329" s="1577">
        <f t="shared" si="221"/>
        <v>0</v>
      </c>
      <c r="T329" s="1577"/>
      <c r="U329" s="1577" t="s">
        <v>829</v>
      </c>
      <c r="V329" s="1880"/>
      <c r="W329" s="1880" t="s">
        <v>111</v>
      </c>
      <c r="X329" s="1900">
        <v>45910</v>
      </c>
      <c r="Y329" s="1930" t="s">
        <v>88</v>
      </c>
      <c r="Z329" s="1930" t="s">
        <v>2669</v>
      </c>
      <c r="AA329" s="1930"/>
      <c r="AB329" s="1930"/>
      <c r="AC329" s="2809" t="s">
        <v>2670</v>
      </c>
      <c r="AD329" s="1692" t="s">
        <v>550</v>
      </c>
      <c r="AE329" s="2093">
        <v>0.7307</v>
      </c>
      <c r="AF329" s="2095">
        <f>AE329*J329</f>
        <v>19933.496</v>
      </c>
      <c r="AG329" s="1647" t="s">
        <v>1442</v>
      </c>
      <c r="AH329" s="1947" t="s">
        <v>81</v>
      </c>
      <c r="AI329" s="2759"/>
      <c r="AJ329" s="2760">
        <v>10</v>
      </c>
      <c r="AK329" s="2762"/>
      <c r="AL329" s="2761"/>
      <c r="AM329" s="2762" t="s">
        <v>2671</v>
      </c>
      <c r="AN329" s="2761"/>
      <c r="AO329" s="2761"/>
      <c r="AP329" s="2761">
        <f>J329/8</f>
        <v>3410</v>
      </c>
      <c r="AQ329" s="2773"/>
      <c r="AR329" s="1948"/>
      <c r="AS329" s="1948" t="s">
        <v>63</v>
      </c>
      <c r="AT329" s="1948">
        <f t="shared" si="240"/>
        <v>27280</v>
      </c>
      <c r="AU329" s="1948"/>
      <c r="AV329" s="2187">
        <f>J329/32*4</f>
        <v>3410</v>
      </c>
      <c r="AW329" s="1430">
        <f>J329/32*4</f>
        <v>3410</v>
      </c>
      <c r="AX329" s="1430">
        <f>J329/32*4</f>
        <v>3410</v>
      </c>
      <c r="AY329" s="1430">
        <f>J329/32*2</f>
        <v>1705</v>
      </c>
      <c r="AZ329" s="1430">
        <f>J329/32*1</f>
        <v>852.5</v>
      </c>
      <c r="BA329" s="1703">
        <f>J329/32*3</f>
        <v>2557.5</v>
      </c>
      <c r="BB329" s="1703">
        <f>J329/32*4</f>
        <v>3410</v>
      </c>
      <c r="BC329" s="1703">
        <f>J329/32*4</f>
        <v>3410</v>
      </c>
      <c r="BD329" s="1703">
        <f>J329/32*4</f>
        <v>3410</v>
      </c>
      <c r="BE329" s="1703">
        <f>J329/32*2</f>
        <v>1705</v>
      </c>
      <c r="BF329" s="2187">
        <f>J329*23/24/COUNT(AV329:BE329)</f>
        <v>2614.33333333333</v>
      </c>
      <c r="BG329" s="2329">
        <f>J329/24/COUNT(AV329:BE329)</f>
        <v>113.666666666667</v>
      </c>
      <c r="BH329" s="1455"/>
      <c r="BI329" s="1455"/>
      <c r="BJ329" s="1455"/>
      <c r="BK329" s="1455"/>
      <c r="BL329" s="1455"/>
      <c r="BM329" s="1455"/>
      <c r="BN329" s="1455"/>
      <c r="BO329" s="1455"/>
      <c r="BP329" s="1455"/>
      <c r="BQ329" s="1455"/>
      <c r="BR329" s="1455"/>
      <c r="BS329" s="1455"/>
      <c r="BT329" s="1455"/>
      <c r="BU329" s="1455"/>
      <c r="BV329" s="1455"/>
      <c r="BW329" s="1455"/>
      <c r="BX329" s="1455"/>
      <c r="BY329" s="1455"/>
      <c r="BZ329" s="1455"/>
      <c r="CA329" s="1455"/>
      <c r="CB329" s="1455"/>
      <c r="CC329" s="1455"/>
      <c r="CD329" s="1455"/>
      <c r="CE329" s="1455"/>
      <c r="CF329" s="1455"/>
      <c r="CG329" s="1455"/>
      <c r="CH329" s="1455"/>
      <c r="CI329" s="1455"/>
      <c r="CJ329" s="1455"/>
      <c r="CK329" s="1455"/>
      <c r="CL329" s="1455"/>
      <c r="CM329" s="1455"/>
      <c r="CN329" s="1455"/>
      <c r="CO329" s="1455"/>
      <c r="CP329" s="1455"/>
      <c r="CQ329" s="1455"/>
      <c r="CR329" s="1455"/>
      <c r="CS329" s="1455"/>
      <c r="CT329" s="1455"/>
      <c r="CU329" s="1455"/>
      <c r="CV329" s="1455"/>
      <c r="CW329" s="1455"/>
      <c r="CX329" s="1455"/>
      <c r="CY329" s="1455"/>
      <c r="CZ329" s="1455"/>
      <c r="DA329" s="1455"/>
      <c r="DB329" s="1455"/>
      <c r="DC329" s="1455"/>
      <c r="DD329" s="1455"/>
      <c r="DE329" s="1455"/>
      <c r="DF329" s="1455"/>
      <c r="DG329" s="1455"/>
      <c r="DH329" s="1455"/>
      <c r="DI329" s="1455"/>
      <c r="DJ329" s="1455"/>
      <c r="DK329" s="1455"/>
      <c r="DL329" s="1455"/>
      <c r="DM329" s="1455"/>
      <c r="DN329" s="1455"/>
      <c r="DO329" s="1455"/>
      <c r="DP329" s="1455"/>
      <c r="DQ329" s="1455"/>
      <c r="DR329" s="1455"/>
      <c r="DS329" s="1455"/>
      <c r="DT329" s="1455"/>
      <c r="DU329" s="1455"/>
      <c r="DV329" s="1455"/>
      <c r="DW329" s="1455"/>
      <c r="DX329" s="1455"/>
      <c r="DY329" s="1455"/>
      <c r="DZ329" s="1455"/>
      <c r="EA329" s="1455"/>
      <c r="EB329" s="1455"/>
      <c r="EC329" s="1455"/>
      <c r="ED329" s="1455"/>
      <c r="EE329" s="1455"/>
      <c r="EF329" s="1455"/>
      <c r="EG329" s="1455"/>
      <c r="EH329" s="1455"/>
      <c r="EI329" s="1455"/>
      <c r="EJ329" s="1455"/>
      <c r="EK329" s="1455"/>
      <c r="EL329" s="1455"/>
      <c r="EM329" s="1455"/>
      <c r="EN329" s="1455"/>
      <c r="EO329" s="1455"/>
      <c r="EP329" s="1455"/>
      <c r="EQ329" s="1455"/>
      <c r="ER329" s="1455"/>
      <c r="ES329" s="1455"/>
      <c r="ET329" s="1455"/>
      <c r="EU329" s="1455"/>
      <c r="EV329" s="1455"/>
      <c r="EW329" s="1455"/>
      <c r="EX329" s="1455"/>
      <c r="EY329" s="1455"/>
      <c r="EZ329" s="1455"/>
      <c r="FA329" s="1455"/>
      <c r="FB329" s="1455"/>
      <c r="FC329" s="1455"/>
      <c r="FD329" s="1455"/>
      <c r="FE329" s="1455"/>
      <c r="FF329" s="1455"/>
      <c r="FG329" s="1455"/>
      <c r="FH329" s="1455"/>
      <c r="FI329" s="1455"/>
      <c r="FJ329" s="1455"/>
      <c r="FK329" s="1455"/>
      <c r="FL329" s="1455"/>
      <c r="FM329" s="1455"/>
      <c r="FN329" s="1455"/>
      <c r="FO329" s="1455"/>
      <c r="FP329" s="1455"/>
      <c r="FQ329" s="1455"/>
      <c r="FR329" s="1455"/>
      <c r="FS329" s="1455"/>
      <c r="FT329" s="1455"/>
      <c r="FU329" s="1455"/>
      <c r="FV329" s="1455"/>
      <c r="FW329" s="1455"/>
      <c r="FX329" s="1455"/>
      <c r="FY329" s="1455"/>
      <c r="FZ329" s="1455"/>
      <c r="GA329" s="1455"/>
      <c r="GB329" s="1455"/>
      <c r="GC329" s="1455"/>
      <c r="GD329" s="1455"/>
      <c r="GE329" s="1455"/>
      <c r="GF329" s="1455"/>
      <c r="GG329" s="1455"/>
      <c r="GH329" s="1455"/>
      <c r="GI329" s="1455"/>
      <c r="GJ329" s="1455"/>
      <c r="GK329" s="1455"/>
      <c r="GL329" s="1455"/>
      <c r="GM329" s="1455"/>
      <c r="GN329" s="1455"/>
      <c r="GO329" s="1455"/>
      <c r="GP329" s="1455"/>
      <c r="GQ329" s="1455"/>
      <c r="GR329" s="1455"/>
      <c r="GS329" s="1455"/>
      <c r="GT329" s="1455"/>
      <c r="GU329" s="1455"/>
      <c r="GV329" s="1455"/>
      <c r="GW329" s="1455"/>
      <c r="GX329" s="1455"/>
      <c r="GY329" s="1455"/>
      <c r="GZ329" s="1455"/>
      <c r="HA329" s="1455"/>
      <c r="HB329" s="1455"/>
      <c r="HC329" s="1455"/>
      <c r="HD329" s="1455"/>
      <c r="HE329" s="1455"/>
      <c r="HF329" s="1455"/>
      <c r="HG329" s="1455"/>
      <c r="HH329" s="1455"/>
      <c r="HI329" s="1455"/>
      <c r="HJ329" s="1455"/>
      <c r="HK329" s="1455"/>
      <c r="HL329" s="1455"/>
      <c r="HM329" s="1455"/>
      <c r="HN329" s="1455"/>
      <c r="HO329" s="1455"/>
      <c r="HP329" s="1455"/>
      <c r="HQ329" s="1455"/>
      <c r="HR329" s="1455"/>
      <c r="HS329" s="1455"/>
      <c r="HT329" s="1455"/>
      <c r="HU329" s="1455"/>
      <c r="HV329" s="1455"/>
      <c r="HW329" s="1455"/>
      <c r="HX329" s="1455"/>
      <c r="HY329" s="1455"/>
      <c r="HZ329" s="1455"/>
      <c r="IA329" s="1455"/>
      <c r="IB329" s="1455"/>
      <c r="IC329" s="1455"/>
      <c r="ID329" s="1455"/>
      <c r="IE329" s="1455"/>
      <c r="IF329" s="1455"/>
      <c r="IG329" s="1455"/>
      <c r="IH329" s="1455"/>
      <c r="II329" s="1455"/>
      <c r="IJ329" s="1455"/>
      <c r="IK329" s="1455"/>
      <c r="IL329" s="1455"/>
      <c r="IM329" s="1455"/>
      <c r="IN329" s="1455"/>
      <c r="IO329" s="1455"/>
      <c r="IP329" s="1455"/>
      <c r="IQ329" s="1455"/>
      <c r="IR329" s="1455"/>
      <c r="IS329" s="1455"/>
      <c r="IT329" s="1455"/>
      <c r="IU329" s="1455"/>
      <c r="IV329" s="1455"/>
      <c r="IW329" s="1455"/>
      <c r="IX329" s="1455"/>
      <c r="IY329" s="1455"/>
      <c r="IZ329" s="1455"/>
      <c r="JA329" s="1455"/>
      <c r="JB329" s="1455"/>
      <c r="JC329" s="1455"/>
      <c r="JD329" s="1455"/>
      <c r="JE329" s="1455"/>
      <c r="JF329" s="1455"/>
      <c r="JG329" s="1455"/>
      <c r="JH329" s="1455"/>
      <c r="JI329" s="1455"/>
      <c r="JJ329" s="1455"/>
      <c r="JK329" s="1455"/>
      <c r="JL329" s="1455"/>
      <c r="JM329" s="1455"/>
      <c r="JN329" s="1455"/>
      <c r="JO329" s="1455"/>
      <c r="JP329" s="1455"/>
      <c r="JQ329" s="1455"/>
      <c r="JR329" s="1455"/>
      <c r="JS329" s="1455"/>
      <c r="JT329" s="1455"/>
      <c r="JU329" s="1455"/>
      <c r="JV329" s="1455"/>
      <c r="JW329" s="1455"/>
      <c r="JX329" s="1455"/>
      <c r="JY329" s="1455"/>
      <c r="JZ329" s="1455"/>
      <c r="KA329" s="1455"/>
      <c r="KB329" s="1455"/>
      <c r="KC329" s="1455"/>
      <c r="KD329" s="1455"/>
      <c r="KE329" s="1455"/>
      <c r="KF329" s="1455"/>
      <c r="KG329" s="1455"/>
      <c r="KH329" s="1455"/>
      <c r="KI329" s="1455"/>
      <c r="KJ329" s="1455"/>
      <c r="KK329" s="1455"/>
      <c r="KL329" s="1455"/>
      <c r="KM329" s="1455"/>
      <c r="KN329" s="1455"/>
      <c r="KO329" s="1455"/>
      <c r="KP329" s="1455"/>
      <c r="KQ329" s="1455"/>
      <c r="KR329" s="1455"/>
      <c r="KS329" s="1455"/>
      <c r="KT329" s="1455"/>
      <c r="KU329" s="1455"/>
      <c r="KV329" s="1455"/>
      <c r="KW329" s="1455"/>
      <c r="KX329" s="1455"/>
      <c r="KY329" s="1455"/>
      <c r="KZ329" s="1455"/>
      <c r="LA329" s="1455"/>
      <c r="LB329" s="1455"/>
      <c r="LC329" s="1455"/>
      <c r="LD329" s="1455"/>
      <c r="LE329" s="1455"/>
      <c r="LF329" s="1455"/>
      <c r="LG329" s="1455"/>
      <c r="LH329" s="1455"/>
      <c r="LI329" s="1455"/>
      <c r="LJ329" s="1455"/>
      <c r="LK329" s="1455"/>
      <c r="LL329" s="1455"/>
      <c r="LM329" s="1455"/>
      <c r="LN329" s="1455"/>
      <c r="LO329" s="1467"/>
      <c r="LP329" s="1467"/>
      <c r="LQ329" s="1467"/>
      <c r="LR329" s="1467"/>
      <c r="LS329" s="1467"/>
      <c r="LT329" s="1467"/>
      <c r="LU329" s="1467"/>
      <c r="LV329" s="2117"/>
    </row>
    <row r="330" s="2141" customFormat="1" ht="47" customHeight="1" spans="1:334">
      <c r="A330" s="2733">
        <v>45903</v>
      </c>
      <c r="B330" s="1660" t="s">
        <v>1156</v>
      </c>
      <c r="C330" s="1661" t="s">
        <v>158</v>
      </c>
      <c r="D330" s="1662">
        <v>4500178639</v>
      </c>
      <c r="E330" s="1860">
        <v>5200007624</v>
      </c>
      <c r="F330" s="1662" t="s">
        <v>2673</v>
      </c>
      <c r="G330" s="1863" t="s">
        <v>1752</v>
      </c>
      <c r="H330" s="1863" t="s">
        <v>2449</v>
      </c>
      <c r="I330" s="1880" t="s">
        <v>2450</v>
      </c>
      <c r="J330" s="1543">
        <v>8100</v>
      </c>
      <c r="K330" s="1876">
        <v>0</v>
      </c>
      <c r="L330" s="1876">
        <v>54</v>
      </c>
      <c r="M330" s="1876">
        <f>J330/L330</f>
        <v>150</v>
      </c>
      <c r="N330" s="1673">
        <v>45947</v>
      </c>
      <c r="O330" s="1673">
        <v>45945</v>
      </c>
      <c r="P330" s="1878"/>
      <c r="Q330" s="2748" t="s">
        <v>78</v>
      </c>
      <c r="R330" s="1577">
        <v>8100</v>
      </c>
      <c r="S330" s="1577">
        <f t="shared" si="221"/>
        <v>0</v>
      </c>
      <c r="T330" s="1577"/>
      <c r="U330" s="1577" t="s">
        <v>829</v>
      </c>
      <c r="V330" s="1880"/>
      <c r="W330" s="1880" t="s">
        <v>111</v>
      </c>
      <c r="X330" s="1900">
        <v>45910</v>
      </c>
      <c r="Y330" s="1930" t="s">
        <v>88</v>
      </c>
      <c r="Z330" s="1930" t="s">
        <v>1367</v>
      </c>
      <c r="AA330" s="1930"/>
      <c r="AB330" s="1930"/>
      <c r="AC330" s="2272" t="s">
        <v>2674</v>
      </c>
      <c r="AD330" s="1692" t="s">
        <v>1369</v>
      </c>
      <c r="AE330" s="2093">
        <v>64.9</v>
      </c>
      <c r="AF330" s="2095">
        <f>M330*AE330</f>
        <v>9735</v>
      </c>
      <c r="AG330" s="1647"/>
      <c r="AH330" s="1947" t="s">
        <v>81</v>
      </c>
      <c r="AI330" s="1947"/>
      <c r="AJ330" s="2761">
        <v>10</v>
      </c>
      <c r="AK330" s="2762">
        <f>J330</f>
        <v>8100</v>
      </c>
      <c r="AL330" s="2761"/>
      <c r="AM330" s="2762"/>
      <c r="AN330" s="2761"/>
      <c r="AO330" s="2761"/>
      <c r="AP330" s="2761"/>
      <c r="AQ330" s="1948">
        <f>J330/54</f>
        <v>150</v>
      </c>
      <c r="AR330" s="1948"/>
      <c r="AS330" s="1948" t="s">
        <v>63</v>
      </c>
      <c r="AT330" s="1948">
        <f t="shared" si="240"/>
        <v>8100</v>
      </c>
      <c r="AU330" s="1948"/>
      <c r="AV330" s="1430">
        <f>J330/10</f>
        <v>810</v>
      </c>
      <c r="AW330" s="1430">
        <f>J330/10</f>
        <v>810</v>
      </c>
      <c r="AX330" s="1430">
        <f>J330/10</f>
        <v>810</v>
      </c>
      <c r="AY330" s="1430">
        <f>J330/10</f>
        <v>810</v>
      </c>
      <c r="AZ330" s="1430">
        <f>J330/10</f>
        <v>810</v>
      </c>
      <c r="BA330" s="1430">
        <f>J330/10</f>
        <v>810</v>
      </c>
      <c r="BB330" s="1430">
        <f>J330/10</f>
        <v>810</v>
      </c>
      <c r="BC330" s="1430">
        <f>J330/10</f>
        <v>810</v>
      </c>
      <c r="BD330" s="1430">
        <f>J330/10</f>
        <v>810</v>
      </c>
      <c r="BE330" s="1430">
        <f>J330/10</f>
        <v>810</v>
      </c>
      <c r="BF330" s="1430">
        <f>J330*23/24/COUNT(AV330:BE330)</f>
        <v>776.25</v>
      </c>
      <c r="BG330" s="2785">
        <f>J330/24/COUNT(AV330:BE330)</f>
        <v>33.75</v>
      </c>
      <c r="BH330" s="1455"/>
      <c r="BI330" s="1455"/>
      <c r="BJ330" s="1455"/>
      <c r="BK330" s="1455"/>
      <c r="BL330" s="1455"/>
      <c r="BM330" s="1455"/>
      <c r="BN330" s="1455"/>
      <c r="BO330" s="1455"/>
      <c r="BP330" s="1455"/>
      <c r="BQ330" s="1455"/>
      <c r="BR330" s="1455"/>
      <c r="BS330" s="1455"/>
      <c r="BT330" s="1455"/>
      <c r="BU330" s="1455"/>
      <c r="BV330" s="1455"/>
      <c r="BW330" s="1455"/>
      <c r="BX330" s="1455"/>
      <c r="BY330" s="1455"/>
      <c r="BZ330" s="1455"/>
      <c r="CA330" s="1455"/>
      <c r="CB330" s="1455"/>
      <c r="CC330" s="1455"/>
      <c r="CD330" s="1455"/>
      <c r="CE330" s="1455"/>
      <c r="CF330" s="1455"/>
      <c r="CG330" s="1455"/>
      <c r="CH330" s="1455"/>
      <c r="CI330" s="1455"/>
      <c r="CJ330" s="1455"/>
      <c r="CK330" s="1455"/>
      <c r="CL330" s="1455"/>
      <c r="CM330" s="1455"/>
      <c r="CN330" s="1455"/>
      <c r="CO330" s="1455"/>
      <c r="CP330" s="1455"/>
      <c r="CQ330" s="1455"/>
      <c r="CR330" s="1455"/>
      <c r="CS330" s="1455"/>
      <c r="CT330" s="1455"/>
      <c r="CU330" s="1455"/>
      <c r="CV330" s="1455"/>
      <c r="CW330" s="1455"/>
      <c r="CX330" s="1455"/>
      <c r="CY330" s="1455"/>
      <c r="CZ330" s="1455"/>
      <c r="DA330" s="1455"/>
      <c r="DB330" s="1455"/>
      <c r="DC330" s="1455"/>
      <c r="DD330" s="1455"/>
      <c r="DE330" s="1455"/>
      <c r="DF330" s="1455"/>
      <c r="DG330" s="1455"/>
      <c r="DH330" s="1455"/>
      <c r="DI330" s="1455"/>
      <c r="DJ330" s="1455"/>
      <c r="DK330" s="1455"/>
      <c r="DL330" s="1455"/>
      <c r="DM330" s="1455"/>
      <c r="DN330" s="1455"/>
      <c r="DO330" s="1455"/>
      <c r="DP330" s="1455"/>
      <c r="DQ330" s="1455"/>
      <c r="DR330" s="1455"/>
      <c r="DS330" s="1455"/>
      <c r="DT330" s="1455"/>
      <c r="DU330" s="1455"/>
      <c r="DV330" s="1455"/>
      <c r="DW330" s="1455"/>
      <c r="DX330" s="1455"/>
      <c r="DY330" s="1455"/>
      <c r="DZ330" s="1455"/>
      <c r="EA330" s="1455"/>
      <c r="EB330" s="1455"/>
      <c r="EC330" s="1455"/>
      <c r="ED330" s="1455"/>
      <c r="EE330" s="1455"/>
      <c r="EF330" s="1455"/>
      <c r="EG330" s="1455"/>
      <c r="EH330" s="1455"/>
      <c r="EI330" s="1455"/>
      <c r="EJ330" s="1455"/>
      <c r="EK330" s="1455"/>
      <c r="EL330" s="1455"/>
      <c r="EM330" s="1455"/>
      <c r="EN330" s="1455"/>
      <c r="EO330" s="1455"/>
      <c r="EP330" s="1455"/>
      <c r="EQ330" s="1455"/>
      <c r="ER330" s="1455"/>
      <c r="ES330" s="1455"/>
      <c r="ET330" s="1455"/>
      <c r="EU330" s="1455"/>
      <c r="EV330" s="1455"/>
      <c r="EW330" s="1455"/>
      <c r="EX330" s="1455"/>
      <c r="EY330" s="1455"/>
      <c r="EZ330" s="1455"/>
      <c r="FA330" s="1455"/>
      <c r="FB330" s="1455"/>
      <c r="FC330" s="1455"/>
      <c r="FD330" s="1455"/>
      <c r="FE330" s="1455"/>
      <c r="FF330" s="1455"/>
      <c r="FG330" s="1455"/>
      <c r="FH330" s="1455"/>
      <c r="FI330" s="1455"/>
      <c r="FJ330" s="1455"/>
      <c r="FK330" s="1455"/>
      <c r="FL330" s="1455"/>
      <c r="FM330" s="1455"/>
      <c r="FN330" s="1455"/>
      <c r="FO330" s="1455"/>
      <c r="FP330" s="1455"/>
      <c r="FQ330" s="1455"/>
      <c r="FR330" s="1455"/>
      <c r="FS330" s="1455"/>
      <c r="FT330" s="1455"/>
      <c r="FU330" s="1455"/>
      <c r="FV330" s="1455"/>
      <c r="FW330" s="1455"/>
      <c r="FX330" s="1455"/>
      <c r="FY330" s="1455"/>
      <c r="FZ330" s="1455"/>
      <c r="GA330" s="1455"/>
      <c r="GB330" s="1455"/>
      <c r="GC330" s="1455"/>
      <c r="GD330" s="1455"/>
      <c r="GE330" s="1455"/>
      <c r="GF330" s="1455"/>
      <c r="GG330" s="1455"/>
      <c r="GH330" s="1455"/>
      <c r="GI330" s="1455"/>
      <c r="GJ330" s="1455"/>
      <c r="GK330" s="1455"/>
      <c r="GL330" s="1455"/>
      <c r="GM330" s="1455"/>
      <c r="GN330" s="1455"/>
      <c r="GO330" s="1455"/>
      <c r="GP330" s="1455"/>
      <c r="GQ330" s="1455"/>
      <c r="GR330" s="1455"/>
      <c r="GS330" s="1455"/>
      <c r="GT330" s="1455"/>
      <c r="GU330" s="1455"/>
      <c r="GV330" s="1455"/>
      <c r="GW330" s="1455"/>
      <c r="GX330" s="1455"/>
      <c r="GY330" s="1455"/>
      <c r="GZ330" s="1455"/>
      <c r="HA330" s="1455"/>
      <c r="HB330" s="1455"/>
      <c r="HC330" s="1455"/>
      <c r="HD330" s="1455"/>
      <c r="HE330" s="1455"/>
      <c r="HF330" s="1455"/>
      <c r="HG330" s="1455"/>
      <c r="HH330" s="1455"/>
      <c r="HI330" s="1455"/>
      <c r="HJ330" s="1455"/>
      <c r="HK330" s="1455"/>
      <c r="HL330" s="1455"/>
      <c r="HM330" s="1455"/>
      <c r="HN330" s="1455"/>
      <c r="HO330" s="1455"/>
      <c r="HP330" s="1455"/>
      <c r="HQ330" s="1455"/>
      <c r="HR330" s="1455"/>
      <c r="HS330" s="1455"/>
      <c r="HT330" s="1455"/>
      <c r="HU330" s="1455"/>
      <c r="HV330" s="1455"/>
      <c r="HW330" s="1455"/>
      <c r="HX330" s="1455"/>
      <c r="HY330" s="1455"/>
      <c r="HZ330" s="1455"/>
      <c r="IA330" s="1455"/>
      <c r="IB330" s="1455"/>
      <c r="IC330" s="1455"/>
      <c r="ID330" s="1455"/>
      <c r="IE330" s="1455"/>
      <c r="IF330" s="1455"/>
      <c r="IG330" s="1455"/>
      <c r="IH330" s="1455"/>
      <c r="II330" s="1455"/>
      <c r="IJ330" s="1455"/>
      <c r="IK330" s="1455"/>
      <c r="IL330" s="1455"/>
      <c r="IM330" s="1455"/>
      <c r="IN330" s="1455"/>
      <c r="IO330" s="1455"/>
      <c r="IP330" s="1455"/>
      <c r="IQ330" s="1455"/>
      <c r="IR330" s="1455"/>
      <c r="IS330" s="1455"/>
      <c r="IT330" s="1455"/>
      <c r="IU330" s="1455"/>
      <c r="IV330" s="1455"/>
      <c r="IW330" s="1455"/>
      <c r="IX330" s="1455"/>
      <c r="IY330" s="1455"/>
      <c r="IZ330" s="1455"/>
      <c r="JA330" s="1455"/>
      <c r="JB330" s="1455"/>
      <c r="JC330" s="1455"/>
      <c r="JD330" s="1455"/>
      <c r="JE330" s="1455"/>
      <c r="JF330" s="1455"/>
      <c r="JG330" s="1455"/>
      <c r="JH330" s="1455"/>
      <c r="JI330" s="1455"/>
      <c r="JJ330" s="1455"/>
      <c r="JK330" s="1455"/>
      <c r="JL330" s="1455"/>
      <c r="JM330" s="1455"/>
      <c r="JN330" s="1455"/>
      <c r="JO330" s="1455"/>
      <c r="JP330" s="1455"/>
      <c r="JQ330" s="1455"/>
      <c r="JR330" s="1455"/>
      <c r="JS330" s="1455"/>
      <c r="JT330" s="1455"/>
      <c r="JU330" s="1455"/>
      <c r="JV330" s="1455"/>
      <c r="JW330" s="1455"/>
      <c r="JX330" s="1455"/>
      <c r="JY330" s="1455"/>
      <c r="JZ330" s="1455"/>
      <c r="KA330" s="1455"/>
      <c r="KB330" s="1455"/>
      <c r="KC330" s="1455"/>
      <c r="KD330" s="1455"/>
      <c r="KE330" s="1455"/>
      <c r="KF330" s="1455"/>
      <c r="KG330" s="1455"/>
      <c r="KH330" s="1455"/>
      <c r="KI330" s="1455"/>
      <c r="KJ330" s="1455"/>
      <c r="KK330" s="1455"/>
      <c r="KL330" s="1455"/>
      <c r="KM330" s="1455"/>
      <c r="KN330" s="1455"/>
      <c r="KO330" s="1455"/>
      <c r="KP330" s="1455"/>
      <c r="KQ330" s="1455"/>
      <c r="KR330" s="1455"/>
      <c r="KS330" s="1455"/>
      <c r="KT330" s="1455"/>
      <c r="KU330" s="1455"/>
      <c r="KV330" s="1455"/>
      <c r="KW330" s="1455"/>
      <c r="KX330" s="1455"/>
      <c r="KY330" s="1455"/>
      <c r="KZ330" s="1455"/>
      <c r="LA330" s="1455"/>
      <c r="LB330" s="1455"/>
      <c r="LC330" s="1455"/>
      <c r="LD330" s="1455"/>
      <c r="LE330" s="1455"/>
      <c r="LF330" s="1455"/>
      <c r="LG330" s="1455"/>
      <c r="LH330" s="1455"/>
      <c r="LI330" s="1455"/>
      <c r="LJ330" s="1455"/>
      <c r="LK330" s="1455"/>
      <c r="LL330" s="1455"/>
      <c r="LM330" s="1455"/>
      <c r="LN330" s="1455"/>
      <c r="LO330" s="1467"/>
      <c r="LP330" s="1467"/>
      <c r="LQ330" s="1467"/>
      <c r="LR330" s="1467"/>
      <c r="LS330" s="1467"/>
      <c r="LT330" s="1467"/>
      <c r="LU330" s="1467"/>
      <c r="LV330" s="2117"/>
    </row>
    <row r="331" s="2141" customFormat="1" ht="47" customHeight="1" spans="1:334">
      <c r="A331" s="2733">
        <v>45903</v>
      </c>
      <c r="B331" s="1660" t="s">
        <v>1156</v>
      </c>
      <c r="C331" s="1661" t="s">
        <v>158</v>
      </c>
      <c r="D331" s="1662">
        <v>4500178639</v>
      </c>
      <c r="E331" s="1860">
        <v>5200007624</v>
      </c>
      <c r="F331" s="1662" t="s">
        <v>2675</v>
      </c>
      <c r="G331" s="1863" t="s">
        <v>1730</v>
      </c>
      <c r="H331" s="1863" t="s">
        <v>1821</v>
      </c>
      <c r="I331" s="1880" t="s">
        <v>1822</v>
      </c>
      <c r="J331" s="1543">
        <v>4800</v>
      </c>
      <c r="K331" s="1876">
        <v>0</v>
      </c>
      <c r="L331" s="1876">
        <v>24</v>
      </c>
      <c r="M331" s="1877">
        <f>J331/L331</f>
        <v>200</v>
      </c>
      <c r="N331" s="1673">
        <v>45947</v>
      </c>
      <c r="O331" s="1673">
        <v>45945</v>
      </c>
      <c r="P331" s="1878"/>
      <c r="Q331" s="2748" t="s">
        <v>78</v>
      </c>
      <c r="R331" s="1577">
        <v>4800</v>
      </c>
      <c r="S331" s="1577">
        <f t="shared" si="221"/>
        <v>0</v>
      </c>
      <c r="T331" s="1577"/>
      <c r="U331" s="1577" t="s">
        <v>829</v>
      </c>
      <c r="V331" s="1880"/>
      <c r="W331" s="1880" t="s">
        <v>111</v>
      </c>
      <c r="X331" s="1900">
        <v>45910</v>
      </c>
      <c r="Y331" s="1930" t="s">
        <v>88</v>
      </c>
      <c r="Z331" s="1930" t="s">
        <v>1367</v>
      </c>
      <c r="AA331" s="1930"/>
      <c r="AB331" s="1930"/>
      <c r="AC331" s="2272" t="s">
        <v>2676</v>
      </c>
      <c r="AD331" s="1692" t="s">
        <v>1369</v>
      </c>
      <c r="AE331" s="2093">
        <v>0.9414</v>
      </c>
      <c r="AF331" s="2095">
        <f>AE331*J331</f>
        <v>4518.72</v>
      </c>
      <c r="AG331" s="1647"/>
      <c r="AH331" s="1947" t="s">
        <v>81</v>
      </c>
      <c r="AI331" s="1947"/>
      <c r="AJ331" s="2761">
        <v>10</v>
      </c>
      <c r="AK331" s="2762">
        <f>J331</f>
        <v>4800</v>
      </c>
      <c r="AL331" s="2761"/>
      <c r="AM331" s="2762"/>
      <c r="AN331" s="2761">
        <f>J331/24</f>
        <v>200</v>
      </c>
      <c r="AO331" s="2761"/>
      <c r="AP331" s="2761"/>
      <c r="AQ331" s="1948"/>
      <c r="AR331" s="1948"/>
      <c r="AS331" s="1948" t="s">
        <v>63</v>
      </c>
      <c r="AT331" s="1948">
        <f t="shared" si="240"/>
        <v>4800</v>
      </c>
      <c r="AU331" s="1948"/>
      <c r="AV331" s="1430">
        <f>J331/10</f>
        <v>480</v>
      </c>
      <c r="AW331" s="1430">
        <f>J331/10</f>
        <v>480</v>
      </c>
      <c r="AX331" s="1430">
        <f>J331/10</f>
        <v>480</v>
      </c>
      <c r="AY331" s="1430">
        <f>J331/10</f>
        <v>480</v>
      </c>
      <c r="AZ331" s="1430">
        <f>J331/10</f>
        <v>480</v>
      </c>
      <c r="BA331" s="1430">
        <f>J331/10</f>
        <v>480</v>
      </c>
      <c r="BB331" s="1430">
        <f>J331/10</f>
        <v>480</v>
      </c>
      <c r="BC331" s="1430">
        <f>J331/10</f>
        <v>480</v>
      </c>
      <c r="BD331" s="1430">
        <f>J331/10</f>
        <v>480</v>
      </c>
      <c r="BE331" s="1430">
        <f>J331/10</f>
        <v>480</v>
      </c>
      <c r="BF331" s="1430">
        <f>J331*23/24/COUNT(AV331:BE331)</f>
        <v>460</v>
      </c>
      <c r="BG331" s="2785">
        <f>J331/24/COUNT(AV331:BE331)</f>
        <v>20</v>
      </c>
      <c r="BH331" s="1455"/>
      <c r="BI331" s="1455"/>
      <c r="BJ331" s="1455"/>
      <c r="BK331" s="1455"/>
      <c r="BL331" s="1455"/>
      <c r="BM331" s="1455"/>
      <c r="BN331" s="1455"/>
      <c r="BO331" s="1455"/>
      <c r="BP331" s="1455"/>
      <c r="BQ331" s="1455"/>
      <c r="BR331" s="1455"/>
      <c r="BS331" s="1455"/>
      <c r="BT331" s="1455"/>
      <c r="BU331" s="1455"/>
      <c r="BV331" s="1455"/>
      <c r="BW331" s="1455"/>
      <c r="BX331" s="1455"/>
      <c r="BY331" s="1455"/>
      <c r="BZ331" s="1455"/>
      <c r="CA331" s="1455"/>
      <c r="CB331" s="1455"/>
      <c r="CC331" s="1455"/>
      <c r="CD331" s="1455"/>
      <c r="CE331" s="1455"/>
      <c r="CF331" s="1455"/>
      <c r="CG331" s="1455"/>
      <c r="CH331" s="1455"/>
      <c r="CI331" s="1455"/>
      <c r="CJ331" s="1455"/>
      <c r="CK331" s="1455"/>
      <c r="CL331" s="1455"/>
      <c r="CM331" s="1455"/>
      <c r="CN331" s="1455"/>
      <c r="CO331" s="1455"/>
      <c r="CP331" s="1455"/>
      <c r="CQ331" s="1455"/>
      <c r="CR331" s="1455"/>
      <c r="CS331" s="1455"/>
      <c r="CT331" s="1455"/>
      <c r="CU331" s="1455"/>
      <c r="CV331" s="1455"/>
      <c r="CW331" s="1455"/>
      <c r="CX331" s="1455"/>
      <c r="CY331" s="1455"/>
      <c r="CZ331" s="1455"/>
      <c r="DA331" s="1455"/>
      <c r="DB331" s="1455"/>
      <c r="DC331" s="1455"/>
      <c r="DD331" s="1455"/>
      <c r="DE331" s="1455"/>
      <c r="DF331" s="1455"/>
      <c r="DG331" s="1455"/>
      <c r="DH331" s="1455"/>
      <c r="DI331" s="1455"/>
      <c r="DJ331" s="1455"/>
      <c r="DK331" s="1455"/>
      <c r="DL331" s="1455"/>
      <c r="DM331" s="1455"/>
      <c r="DN331" s="1455"/>
      <c r="DO331" s="1455"/>
      <c r="DP331" s="1455"/>
      <c r="DQ331" s="1455"/>
      <c r="DR331" s="1455"/>
      <c r="DS331" s="1455"/>
      <c r="DT331" s="1455"/>
      <c r="DU331" s="1455"/>
      <c r="DV331" s="1455"/>
      <c r="DW331" s="1455"/>
      <c r="DX331" s="1455"/>
      <c r="DY331" s="1455"/>
      <c r="DZ331" s="1455"/>
      <c r="EA331" s="1455"/>
      <c r="EB331" s="1455"/>
      <c r="EC331" s="1455"/>
      <c r="ED331" s="1455"/>
      <c r="EE331" s="1455"/>
      <c r="EF331" s="1455"/>
      <c r="EG331" s="1455"/>
      <c r="EH331" s="1455"/>
      <c r="EI331" s="1455"/>
      <c r="EJ331" s="1455"/>
      <c r="EK331" s="1455"/>
      <c r="EL331" s="1455"/>
      <c r="EM331" s="1455"/>
      <c r="EN331" s="1455"/>
      <c r="EO331" s="1455"/>
      <c r="EP331" s="1455"/>
      <c r="EQ331" s="1455"/>
      <c r="ER331" s="1455"/>
      <c r="ES331" s="1455"/>
      <c r="ET331" s="1455"/>
      <c r="EU331" s="1455"/>
      <c r="EV331" s="1455"/>
      <c r="EW331" s="1455"/>
      <c r="EX331" s="1455"/>
      <c r="EY331" s="1455"/>
      <c r="EZ331" s="1455"/>
      <c r="FA331" s="1455"/>
      <c r="FB331" s="1455"/>
      <c r="FC331" s="1455"/>
      <c r="FD331" s="1455"/>
      <c r="FE331" s="1455"/>
      <c r="FF331" s="1455"/>
      <c r="FG331" s="1455"/>
      <c r="FH331" s="1455"/>
      <c r="FI331" s="1455"/>
      <c r="FJ331" s="1455"/>
      <c r="FK331" s="1455"/>
      <c r="FL331" s="1455"/>
      <c r="FM331" s="1455"/>
      <c r="FN331" s="1455"/>
      <c r="FO331" s="1455"/>
      <c r="FP331" s="1455"/>
      <c r="FQ331" s="1455"/>
      <c r="FR331" s="1455"/>
      <c r="FS331" s="1455"/>
      <c r="FT331" s="1455"/>
      <c r="FU331" s="1455"/>
      <c r="FV331" s="1455"/>
      <c r="FW331" s="1455"/>
      <c r="FX331" s="1455"/>
      <c r="FY331" s="1455"/>
      <c r="FZ331" s="1455"/>
      <c r="GA331" s="1455"/>
      <c r="GB331" s="1455"/>
      <c r="GC331" s="1455"/>
      <c r="GD331" s="1455"/>
      <c r="GE331" s="1455"/>
      <c r="GF331" s="1455"/>
      <c r="GG331" s="1455"/>
      <c r="GH331" s="1455"/>
      <c r="GI331" s="1455"/>
      <c r="GJ331" s="1455"/>
      <c r="GK331" s="1455"/>
      <c r="GL331" s="1455"/>
      <c r="GM331" s="1455"/>
      <c r="GN331" s="1455"/>
      <c r="GO331" s="1455"/>
      <c r="GP331" s="1455"/>
      <c r="GQ331" s="1455"/>
      <c r="GR331" s="1455"/>
      <c r="GS331" s="1455"/>
      <c r="GT331" s="1455"/>
      <c r="GU331" s="1455"/>
      <c r="GV331" s="1455"/>
      <c r="GW331" s="1455"/>
      <c r="GX331" s="1455"/>
      <c r="GY331" s="1455"/>
      <c r="GZ331" s="1455"/>
      <c r="HA331" s="1455"/>
      <c r="HB331" s="1455"/>
      <c r="HC331" s="1455"/>
      <c r="HD331" s="1455"/>
      <c r="HE331" s="1455"/>
      <c r="HF331" s="1455"/>
      <c r="HG331" s="1455"/>
      <c r="HH331" s="1455"/>
      <c r="HI331" s="1455"/>
      <c r="HJ331" s="1455"/>
      <c r="HK331" s="1455"/>
      <c r="HL331" s="1455"/>
      <c r="HM331" s="1455"/>
      <c r="HN331" s="1455"/>
      <c r="HO331" s="1455"/>
      <c r="HP331" s="1455"/>
      <c r="HQ331" s="1455"/>
      <c r="HR331" s="1455"/>
      <c r="HS331" s="1455"/>
      <c r="HT331" s="1455"/>
      <c r="HU331" s="1455"/>
      <c r="HV331" s="1455"/>
      <c r="HW331" s="1455"/>
      <c r="HX331" s="1455"/>
      <c r="HY331" s="1455"/>
      <c r="HZ331" s="1455"/>
      <c r="IA331" s="1455"/>
      <c r="IB331" s="1455"/>
      <c r="IC331" s="1455"/>
      <c r="ID331" s="1455"/>
      <c r="IE331" s="1455"/>
      <c r="IF331" s="1455"/>
      <c r="IG331" s="1455"/>
      <c r="IH331" s="1455"/>
      <c r="II331" s="1455"/>
      <c r="IJ331" s="1455"/>
      <c r="IK331" s="1455"/>
      <c r="IL331" s="1455"/>
      <c r="IM331" s="1455"/>
      <c r="IN331" s="1455"/>
      <c r="IO331" s="1455"/>
      <c r="IP331" s="1455"/>
      <c r="IQ331" s="1455"/>
      <c r="IR331" s="1455"/>
      <c r="IS331" s="1455"/>
      <c r="IT331" s="1455"/>
      <c r="IU331" s="1455"/>
      <c r="IV331" s="1455"/>
      <c r="IW331" s="1455"/>
      <c r="IX331" s="1455"/>
      <c r="IY331" s="1455"/>
      <c r="IZ331" s="1455"/>
      <c r="JA331" s="1455"/>
      <c r="JB331" s="1455"/>
      <c r="JC331" s="1455"/>
      <c r="JD331" s="1455"/>
      <c r="JE331" s="1455"/>
      <c r="JF331" s="1455"/>
      <c r="JG331" s="1455"/>
      <c r="JH331" s="1455"/>
      <c r="JI331" s="1455"/>
      <c r="JJ331" s="1455"/>
      <c r="JK331" s="1455"/>
      <c r="JL331" s="1455"/>
      <c r="JM331" s="1455"/>
      <c r="JN331" s="1455"/>
      <c r="JO331" s="1455"/>
      <c r="JP331" s="1455"/>
      <c r="JQ331" s="1455"/>
      <c r="JR331" s="1455"/>
      <c r="JS331" s="1455"/>
      <c r="JT331" s="1455"/>
      <c r="JU331" s="1455"/>
      <c r="JV331" s="1455"/>
      <c r="JW331" s="1455"/>
      <c r="JX331" s="1455"/>
      <c r="JY331" s="1455"/>
      <c r="JZ331" s="1455"/>
      <c r="KA331" s="1455"/>
      <c r="KB331" s="1455"/>
      <c r="KC331" s="1455"/>
      <c r="KD331" s="1455"/>
      <c r="KE331" s="1455"/>
      <c r="KF331" s="1455"/>
      <c r="KG331" s="1455"/>
      <c r="KH331" s="1455"/>
      <c r="KI331" s="1455"/>
      <c r="KJ331" s="1455"/>
      <c r="KK331" s="1455"/>
      <c r="KL331" s="1455"/>
      <c r="KM331" s="1455"/>
      <c r="KN331" s="1455"/>
      <c r="KO331" s="1455"/>
      <c r="KP331" s="1455"/>
      <c r="KQ331" s="1455"/>
      <c r="KR331" s="1455"/>
      <c r="KS331" s="1455"/>
      <c r="KT331" s="1455"/>
      <c r="KU331" s="1455"/>
      <c r="KV331" s="1455"/>
      <c r="KW331" s="1455"/>
      <c r="KX331" s="1455"/>
      <c r="KY331" s="1455"/>
      <c r="KZ331" s="1455"/>
      <c r="LA331" s="1455"/>
      <c r="LB331" s="1455"/>
      <c r="LC331" s="1455"/>
      <c r="LD331" s="1455"/>
      <c r="LE331" s="1455"/>
      <c r="LF331" s="1455"/>
      <c r="LG331" s="1455"/>
      <c r="LH331" s="1455"/>
      <c r="LI331" s="1455"/>
      <c r="LJ331" s="1455"/>
      <c r="LK331" s="1455"/>
      <c r="LL331" s="1455"/>
      <c r="LM331" s="1455"/>
      <c r="LN331" s="1455"/>
      <c r="LO331" s="1467"/>
      <c r="LP331" s="1467"/>
      <c r="LQ331" s="1467"/>
      <c r="LR331" s="1467"/>
      <c r="LS331" s="1467"/>
      <c r="LT331" s="1467"/>
      <c r="LU331" s="1467"/>
      <c r="LV331" s="2117"/>
    </row>
    <row r="332" s="2570" customFormat="1" ht="47" customHeight="1" spans="1:334">
      <c r="A332" s="2734">
        <v>45915</v>
      </c>
      <c r="B332" s="2735" t="s">
        <v>1413</v>
      </c>
      <c r="C332" s="2736" t="s">
        <v>115</v>
      </c>
      <c r="D332" s="2737">
        <v>4500179503</v>
      </c>
      <c r="E332" s="2738"/>
      <c r="F332" s="2737" t="s">
        <v>2677</v>
      </c>
      <c r="G332" s="2739" t="s">
        <v>2665</v>
      </c>
      <c r="H332" s="2739" t="s">
        <v>2078</v>
      </c>
      <c r="I332" s="2799" t="s">
        <v>2079</v>
      </c>
      <c r="J332" s="2741">
        <v>368</v>
      </c>
      <c r="K332" s="2742">
        <v>0</v>
      </c>
      <c r="L332" s="2742">
        <v>16</v>
      </c>
      <c r="M332" s="2800">
        <v>23</v>
      </c>
      <c r="N332" s="2744">
        <v>45952</v>
      </c>
      <c r="O332" s="2744">
        <v>45950</v>
      </c>
      <c r="P332" s="2745"/>
      <c r="Q332" s="2748" t="s">
        <v>78</v>
      </c>
      <c r="R332" s="1577">
        <v>368</v>
      </c>
      <c r="S332" s="2749">
        <f t="shared" si="221"/>
        <v>0</v>
      </c>
      <c r="T332" s="2749"/>
      <c r="U332" s="2749" t="s">
        <v>829</v>
      </c>
      <c r="V332" s="2740"/>
      <c r="W332" s="2740" t="s">
        <v>168</v>
      </c>
      <c r="X332" s="2750">
        <v>45897</v>
      </c>
      <c r="Y332" s="2753" t="s">
        <v>88</v>
      </c>
      <c r="Z332" s="2753" t="s">
        <v>88</v>
      </c>
      <c r="AA332" s="2753" t="s">
        <v>2666</v>
      </c>
      <c r="AB332" s="2753" t="s">
        <v>1417</v>
      </c>
      <c r="AC332" s="2754" t="s">
        <v>2678</v>
      </c>
      <c r="AD332" s="2755" t="s">
        <v>172</v>
      </c>
      <c r="AE332" s="2756">
        <v>1.2178</v>
      </c>
      <c r="AF332" s="2757">
        <v>448.1504</v>
      </c>
      <c r="AG332" s="2766" t="s">
        <v>1445</v>
      </c>
      <c r="AH332" s="2767" t="s">
        <v>81</v>
      </c>
      <c r="AI332" s="2768"/>
      <c r="AJ332" s="2769">
        <v>9</v>
      </c>
      <c r="AK332" s="2823"/>
      <c r="AL332" s="2770"/>
      <c r="AM332" s="2770">
        <f>J332</f>
        <v>368</v>
      </c>
      <c r="AN332" s="2770"/>
      <c r="AO332" s="2770"/>
      <c r="AP332" s="2770">
        <f>J332/8</f>
        <v>46</v>
      </c>
      <c r="AQ332" s="2774"/>
      <c r="AR332" s="2775"/>
      <c r="AS332" s="2775" t="s">
        <v>63</v>
      </c>
      <c r="AT332" s="2775">
        <f t="shared" si="240"/>
        <v>368</v>
      </c>
      <c r="AU332" s="2775"/>
      <c r="AV332" s="2776">
        <v>46</v>
      </c>
      <c r="AW332" s="2782">
        <v>46</v>
      </c>
      <c r="AX332" s="2782">
        <v>46</v>
      </c>
      <c r="AY332" s="2782">
        <v>23</v>
      </c>
      <c r="AZ332" s="2782">
        <v>11.5</v>
      </c>
      <c r="BA332" s="2783">
        <v>34.5</v>
      </c>
      <c r="BB332" s="2783">
        <v>46</v>
      </c>
      <c r="BC332" s="2783">
        <v>46</v>
      </c>
      <c r="BD332" s="2783">
        <v>46</v>
      </c>
      <c r="BE332" s="2783">
        <v>23</v>
      </c>
      <c r="BF332" s="2776">
        <v>35.2666666666667</v>
      </c>
      <c r="BG332" s="2855">
        <v>1.53333333333333</v>
      </c>
      <c r="BH332" s="2789"/>
      <c r="BI332" s="2789"/>
      <c r="BJ332" s="2789"/>
      <c r="BK332" s="2789"/>
      <c r="BL332" s="2789"/>
      <c r="BM332" s="2789"/>
      <c r="BN332" s="2789"/>
      <c r="BO332" s="2789"/>
      <c r="BP332" s="2789"/>
      <c r="BQ332" s="2789"/>
      <c r="BR332" s="2789"/>
      <c r="BS332" s="2789"/>
      <c r="BT332" s="2789"/>
      <c r="BU332" s="2789"/>
      <c r="BV332" s="2789"/>
      <c r="BW332" s="2789"/>
      <c r="BX332" s="2789"/>
      <c r="BY332" s="2789"/>
      <c r="BZ332" s="2789"/>
      <c r="CA332" s="2789"/>
      <c r="CB332" s="2789"/>
      <c r="CC332" s="2789"/>
      <c r="CD332" s="2789"/>
      <c r="CE332" s="2789"/>
      <c r="CF332" s="2789"/>
      <c r="CG332" s="2789"/>
      <c r="CH332" s="2789"/>
      <c r="CI332" s="2789"/>
      <c r="CJ332" s="2789"/>
      <c r="CK332" s="2789"/>
      <c r="CL332" s="2789"/>
      <c r="CM332" s="2789"/>
      <c r="CN332" s="2789"/>
      <c r="CO332" s="2789"/>
      <c r="CP332" s="2789"/>
      <c r="CQ332" s="2789"/>
      <c r="CR332" s="2789"/>
      <c r="CS332" s="2789"/>
      <c r="CT332" s="2789"/>
      <c r="CU332" s="2789"/>
      <c r="CV332" s="2789"/>
      <c r="CW332" s="2789"/>
      <c r="CX332" s="2789"/>
      <c r="CY332" s="2789"/>
      <c r="CZ332" s="2789"/>
      <c r="DA332" s="2789"/>
      <c r="DB332" s="2789"/>
      <c r="DC332" s="2789"/>
      <c r="DD332" s="2789"/>
      <c r="DE332" s="2789"/>
      <c r="DF332" s="2789"/>
      <c r="DG332" s="2789"/>
      <c r="DH332" s="2789"/>
      <c r="DI332" s="2789"/>
      <c r="DJ332" s="2789"/>
      <c r="DK332" s="2789"/>
      <c r="DL332" s="2789"/>
      <c r="DM332" s="2789"/>
      <c r="DN332" s="2789"/>
      <c r="DO332" s="2789"/>
      <c r="DP332" s="2789"/>
      <c r="DQ332" s="2789"/>
      <c r="DR332" s="2789"/>
      <c r="DS332" s="2789"/>
      <c r="DT332" s="2789"/>
      <c r="DU332" s="2789"/>
      <c r="DV332" s="2789"/>
      <c r="DW332" s="2789"/>
      <c r="DX332" s="2789"/>
      <c r="DY332" s="2789"/>
      <c r="DZ332" s="2789"/>
      <c r="EA332" s="2789"/>
      <c r="EB332" s="2789"/>
      <c r="EC332" s="2789"/>
      <c r="ED332" s="2789"/>
      <c r="EE332" s="2789"/>
      <c r="EF332" s="2789"/>
      <c r="EG332" s="2789"/>
      <c r="EH332" s="2789"/>
      <c r="EI332" s="2789"/>
      <c r="EJ332" s="2789"/>
      <c r="EK332" s="2789"/>
      <c r="EL332" s="2789"/>
      <c r="EM332" s="2789"/>
      <c r="EN332" s="2789"/>
      <c r="EO332" s="2789"/>
      <c r="EP332" s="2789"/>
      <c r="EQ332" s="2789"/>
      <c r="ER332" s="2789"/>
      <c r="ES332" s="2789"/>
      <c r="ET332" s="2789"/>
      <c r="EU332" s="2789"/>
      <c r="EV332" s="2789"/>
      <c r="EW332" s="2789"/>
      <c r="EX332" s="2789"/>
      <c r="EY332" s="2789"/>
      <c r="EZ332" s="2789"/>
      <c r="FA332" s="2789"/>
      <c r="FB332" s="2789"/>
      <c r="FC332" s="2789"/>
      <c r="FD332" s="2789"/>
      <c r="FE332" s="2789"/>
      <c r="FF332" s="2789"/>
      <c r="FG332" s="2789"/>
      <c r="FH332" s="2789"/>
      <c r="FI332" s="2789"/>
      <c r="FJ332" s="2789"/>
      <c r="FK332" s="2789"/>
      <c r="FL332" s="2789"/>
      <c r="FM332" s="2789"/>
      <c r="FN332" s="2789"/>
      <c r="FO332" s="2789"/>
      <c r="FP332" s="2789"/>
      <c r="FQ332" s="2789"/>
      <c r="FR332" s="2789"/>
      <c r="FS332" s="2789"/>
      <c r="FT332" s="2789"/>
      <c r="FU332" s="2789"/>
      <c r="FV332" s="2789"/>
      <c r="FW332" s="2789"/>
      <c r="FX332" s="2789"/>
      <c r="FY332" s="2789"/>
      <c r="FZ332" s="2789"/>
      <c r="GA332" s="2789"/>
      <c r="GB332" s="2789"/>
      <c r="GC332" s="2789"/>
      <c r="GD332" s="2789"/>
      <c r="GE332" s="2789"/>
      <c r="GF332" s="2789"/>
      <c r="GG332" s="2789"/>
      <c r="GH332" s="2789"/>
      <c r="GI332" s="2789"/>
      <c r="GJ332" s="2789"/>
      <c r="GK332" s="2789"/>
      <c r="GL332" s="2789"/>
      <c r="GM332" s="2789"/>
      <c r="GN332" s="2789"/>
      <c r="GO332" s="2789"/>
      <c r="GP332" s="2789"/>
      <c r="GQ332" s="2789"/>
      <c r="GR332" s="2789"/>
      <c r="GS332" s="2789"/>
      <c r="GT332" s="2789"/>
      <c r="GU332" s="2789"/>
      <c r="GV332" s="2789"/>
      <c r="GW332" s="2789"/>
      <c r="GX332" s="2789"/>
      <c r="GY332" s="2789"/>
      <c r="GZ332" s="2789"/>
      <c r="HA332" s="2789"/>
      <c r="HB332" s="2789"/>
      <c r="HC332" s="2789"/>
      <c r="HD332" s="2789"/>
      <c r="HE332" s="2789"/>
      <c r="HF332" s="2789"/>
      <c r="HG332" s="2789"/>
      <c r="HH332" s="2789"/>
      <c r="HI332" s="2789"/>
      <c r="HJ332" s="2789"/>
      <c r="HK332" s="2789"/>
      <c r="HL332" s="2789"/>
      <c r="HM332" s="2789"/>
      <c r="HN332" s="2789"/>
      <c r="HO332" s="2789"/>
      <c r="HP332" s="2789"/>
      <c r="HQ332" s="2789"/>
      <c r="HR332" s="2789"/>
      <c r="HS332" s="2789"/>
      <c r="HT332" s="2789"/>
      <c r="HU332" s="2789"/>
      <c r="HV332" s="2789"/>
      <c r="HW332" s="2789"/>
      <c r="HX332" s="2789"/>
      <c r="HY332" s="2789"/>
      <c r="HZ332" s="2789"/>
      <c r="IA332" s="2789"/>
      <c r="IB332" s="2789"/>
      <c r="IC332" s="2789"/>
      <c r="ID332" s="2789"/>
      <c r="IE332" s="2789"/>
      <c r="IF332" s="2789"/>
      <c r="IG332" s="2789"/>
      <c r="IH332" s="2789"/>
      <c r="II332" s="2789"/>
      <c r="IJ332" s="2789"/>
      <c r="IK332" s="2789"/>
      <c r="IL332" s="2789"/>
      <c r="IM332" s="2789"/>
      <c r="IN332" s="2789"/>
      <c r="IO332" s="2789"/>
      <c r="IP332" s="2789"/>
      <c r="IQ332" s="2789"/>
      <c r="IR332" s="2789"/>
      <c r="IS332" s="2789"/>
      <c r="IT332" s="2789"/>
      <c r="IU332" s="2789"/>
      <c r="IV332" s="2789"/>
      <c r="IW332" s="2789"/>
      <c r="IX332" s="2789"/>
      <c r="IY332" s="2789"/>
      <c r="IZ332" s="2789"/>
      <c r="JA332" s="2789"/>
      <c r="JB332" s="2789"/>
      <c r="JC332" s="2789"/>
      <c r="JD332" s="2789"/>
      <c r="JE332" s="2789"/>
      <c r="JF332" s="2789"/>
      <c r="JG332" s="2789"/>
      <c r="JH332" s="2789"/>
      <c r="JI332" s="2789"/>
      <c r="JJ332" s="2789"/>
      <c r="JK332" s="2789"/>
      <c r="JL332" s="2789"/>
      <c r="JM332" s="2789"/>
      <c r="JN332" s="2789"/>
      <c r="JO332" s="2789"/>
      <c r="JP332" s="2789"/>
      <c r="JQ332" s="2789"/>
      <c r="JR332" s="2789"/>
      <c r="JS332" s="2789"/>
      <c r="JT332" s="2789"/>
      <c r="JU332" s="2789"/>
      <c r="JV332" s="2789"/>
      <c r="JW332" s="2789"/>
      <c r="JX332" s="2789"/>
      <c r="JY332" s="2789"/>
      <c r="JZ332" s="2789"/>
      <c r="KA332" s="2789"/>
      <c r="KB332" s="2789"/>
      <c r="KC332" s="2789"/>
      <c r="KD332" s="2789"/>
      <c r="KE332" s="2789"/>
      <c r="KF332" s="2789"/>
      <c r="KG332" s="2789"/>
      <c r="KH332" s="2789"/>
      <c r="KI332" s="2789"/>
      <c r="KJ332" s="2789"/>
      <c r="KK332" s="2789"/>
      <c r="KL332" s="2789"/>
      <c r="KM332" s="2789"/>
      <c r="KN332" s="2789"/>
      <c r="KO332" s="2789"/>
      <c r="KP332" s="2789"/>
      <c r="KQ332" s="2789"/>
      <c r="KR332" s="2789"/>
      <c r="KS332" s="2789"/>
      <c r="KT332" s="2789"/>
      <c r="KU332" s="2789"/>
      <c r="KV332" s="2789"/>
      <c r="KW332" s="2789"/>
      <c r="KX332" s="2789"/>
      <c r="KY332" s="2789"/>
      <c r="KZ332" s="2789"/>
      <c r="LA332" s="2789"/>
      <c r="LB332" s="2789"/>
      <c r="LC332" s="2789"/>
      <c r="LD332" s="2789"/>
      <c r="LE332" s="2789"/>
      <c r="LF332" s="2789"/>
      <c r="LG332" s="2789"/>
      <c r="LH332" s="2789"/>
      <c r="LI332" s="2789"/>
      <c r="LJ332" s="2789"/>
      <c r="LK332" s="2789"/>
      <c r="LL332" s="2789"/>
      <c r="LM332" s="2789"/>
      <c r="LN332" s="2789"/>
      <c r="LO332" s="2791"/>
      <c r="LP332" s="2791"/>
      <c r="LQ332" s="2791"/>
      <c r="LR332" s="2791"/>
      <c r="LS332" s="2791"/>
      <c r="LT332" s="2791"/>
      <c r="LU332" s="2791"/>
      <c r="LV332" s="2792"/>
    </row>
    <row r="333" s="2141" customFormat="1" ht="47" customHeight="1" spans="1:334">
      <c r="A333" s="2733">
        <v>45910</v>
      </c>
      <c r="B333" s="1660" t="s">
        <v>846</v>
      </c>
      <c r="C333" s="1661" t="s">
        <v>847</v>
      </c>
      <c r="D333" s="1662">
        <v>4500179155</v>
      </c>
      <c r="E333" s="1860"/>
      <c r="F333" s="1662" t="s">
        <v>2679</v>
      </c>
      <c r="G333" s="1863" t="s">
        <v>1727</v>
      </c>
      <c r="H333" s="1863" t="s">
        <v>1727</v>
      </c>
      <c r="I333" s="1880" t="s">
        <v>1728</v>
      </c>
      <c r="J333" s="1543">
        <v>2016</v>
      </c>
      <c r="K333" s="1876">
        <v>0</v>
      </c>
      <c r="L333" s="1876">
        <v>96</v>
      </c>
      <c r="M333" s="1877">
        <f t="shared" ref="M333:M362" si="247">J333/L333</f>
        <v>21</v>
      </c>
      <c r="N333" s="1673">
        <v>45957</v>
      </c>
      <c r="O333" s="1673">
        <v>45955</v>
      </c>
      <c r="P333" s="1878"/>
      <c r="Q333" s="2748" t="s">
        <v>78</v>
      </c>
      <c r="R333" s="1577">
        <v>2016</v>
      </c>
      <c r="S333" s="1577">
        <f t="shared" si="221"/>
        <v>0</v>
      </c>
      <c r="T333" s="1577"/>
      <c r="U333" s="1577" t="s">
        <v>829</v>
      </c>
      <c r="V333" s="1880"/>
      <c r="W333" s="1880" t="s">
        <v>111</v>
      </c>
      <c r="X333" s="1900">
        <v>45910</v>
      </c>
      <c r="Y333" s="1930" t="s">
        <v>88</v>
      </c>
      <c r="Z333" s="1930">
        <v>45922</v>
      </c>
      <c r="AA333" s="1930"/>
      <c r="AB333" s="1930"/>
      <c r="AC333" s="2272" t="s">
        <v>2680</v>
      </c>
      <c r="AD333" s="1692" t="s">
        <v>680</v>
      </c>
      <c r="AE333" s="2093">
        <v>0.9407</v>
      </c>
      <c r="AF333" s="2095">
        <f>AE333*J333</f>
        <v>1896.4512</v>
      </c>
      <c r="AG333" s="1647" t="s">
        <v>2681</v>
      </c>
      <c r="AH333" s="1947" t="s">
        <v>81</v>
      </c>
      <c r="AI333" s="2759"/>
      <c r="AJ333" s="2760">
        <v>10</v>
      </c>
      <c r="AK333" s="2761">
        <f>J333</f>
        <v>2016</v>
      </c>
      <c r="AL333" s="2761"/>
      <c r="AM333" s="2761"/>
      <c r="AN333" s="2761">
        <f>J333/12</f>
        <v>168</v>
      </c>
      <c r="AO333" s="2761"/>
      <c r="AP333" s="2761"/>
      <c r="AQ333" s="2773"/>
      <c r="AR333" s="1948"/>
      <c r="AS333" s="1948" t="s">
        <v>63</v>
      </c>
      <c r="AT333" s="1948">
        <f t="shared" si="240"/>
        <v>2016</v>
      </c>
      <c r="AU333" s="1948"/>
      <c r="AV333" s="1430">
        <f>J333/10</f>
        <v>201.6</v>
      </c>
      <c r="AW333" s="1430">
        <f>J333/10</f>
        <v>201.6</v>
      </c>
      <c r="AX333" s="1430">
        <f>J333/10</f>
        <v>201.6</v>
      </c>
      <c r="AY333" s="1430">
        <f>J333/10</f>
        <v>201.6</v>
      </c>
      <c r="AZ333" s="1430">
        <f>J333/10</f>
        <v>201.6</v>
      </c>
      <c r="BA333" s="1430">
        <f>J333/10</f>
        <v>201.6</v>
      </c>
      <c r="BB333" s="1430">
        <f>J333/10</f>
        <v>201.6</v>
      </c>
      <c r="BC333" s="1430">
        <f>J333/10</f>
        <v>201.6</v>
      </c>
      <c r="BD333" s="1430">
        <f>J333/10</f>
        <v>201.6</v>
      </c>
      <c r="BE333" s="1430">
        <f>J333/10</f>
        <v>201.6</v>
      </c>
      <c r="BF333" s="1430">
        <f t="shared" ref="BF333:BF348" si="248">J333*23/24/COUNT(AV333:BE333)</f>
        <v>193.2</v>
      </c>
      <c r="BG333" s="2785">
        <f t="shared" ref="BG333:BG348" si="249">J333/24/COUNT(AV333:BE333)</f>
        <v>8.4</v>
      </c>
      <c r="BH333" s="1455"/>
      <c r="BI333" s="1455"/>
      <c r="BJ333" s="1455"/>
      <c r="BK333" s="1455"/>
      <c r="BL333" s="1455"/>
      <c r="BM333" s="1455"/>
      <c r="BN333" s="1455"/>
      <c r="BO333" s="1455"/>
      <c r="BP333" s="1455"/>
      <c r="BQ333" s="1455"/>
      <c r="BR333" s="1455"/>
      <c r="BS333" s="1455"/>
      <c r="BT333" s="1455"/>
      <c r="BU333" s="1455"/>
      <c r="BV333" s="1455"/>
      <c r="BW333" s="1455"/>
      <c r="BX333" s="1455"/>
      <c r="BY333" s="1455"/>
      <c r="BZ333" s="1455"/>
      <c r="CA333" s="1455"/>
      <c r="CB333" s="1455"/>
      <c r="CC333" s="1455"/>
      <c r="CD333" s="1455"/>
      <c r="CE333" s="1455"/>
      <c r="CF333" s="1455"/>
      <c r="CG333" s="1455"/>
      <c r="CH333" s="1455"/>
      <c r="CI333" s="1455"/>
      <c r="CJ333" s="1455"/>
      <c r="CK333" s="1455"/>
      <c r="CL333" s="1455"/>
      <c r="CM333" s="1455"/>
      <c r="CN333" s="1455"/>
      <c r="CO333" s="1455"/>
      <c r="CP333" s="1455"/>
      <c r="CQ333" s="1455"/>
      <c r="CR333" s="1455"/>
      <c r="CS333" s="1455"/>
      <c r="CT333" s="1455"/>
      <c r="CU333" s="1455"/>
      <c r="CV333" s="1455"/>
      <c r="CW333" s="1455"/>
      <c r="CX333" s="1455"/>
      <c r="CY333" s="1455"/>
      <c r="CZ333" s="1455"/>
      <c r="DA333" s="1455"/>
      <c r="DB333" s="1455"/>
      <c r="DC333" s="1455"/>
      <c r="DD333" s="1455"/>
      <c r="DE333" s="1455"/>
      <c r="DF333" s="1455"/>
      <c r="DG333" s="1455"/>
      <c r="DH333" s="1455"/>
      <c r="DI333" s="1455"/>
      <c r="DJ333" s="1455"/>
      <c r="DK333" s="1455"/>
      <c r="DL333" s="1455"/>
      <c r="DM333" s="1455"/>
      <c r="DN333" s="1455"/>
      <c r="DO333" s="1455"/>
      <c r="DP333" s="1455"/>
      <c r="DQ333" s="1455"/>
      <c r="DR333" s="1455"/>
      <c r="DS333" s="1455"/>
      <c r="DT333" s="1455"/>
      <c r="DU333" s="1455"/>
      <c r="DV333" s="1455"/>
      <c r="DW333" s="1455"/>
      <c r="DX333" s="1455"/>
      <c r="DY333" s="1455"/>
      <c r="DZ333" s="1455"/>
      <c r="EA333" s="1455"/>
      <c r="EB333" s="1455"/>
      <c r="EC333" s="1455"/>
      <c r="ED333" s="1455"/>
      <c r="EE333" s="1455"/>
      <c r="EF333" s="1455"/>
      <c r="EG333" s="1455"/>
      <c r="EH333" s="1455"/>
      <c r="EI333" s="1455"/>
      <c r="EJ333" s="1455"/>
      <c r="EK333" s="1455"/>
      <c r="EL333" s="1455"/>
      <c r="EM333" s="1455"/>
      <c r="EN333" s="1455"/>
      <c r="EO333" s="1455"/>
      <c r="EP333" s="1455"/>
      <c r="EQ333" s="1455"/>
      <c r="ER333" s="1455"/>
      <c r="ES333" s="1455"/>
      <c r="ET333" s="1455"/>
      <c r="EU333" s="1455"/>
      <c r="EV333" s="1455"/>
      <c r="EW333" s="1455"/>
      <c r="EX333" s="1455"/>
      <c r="EY333" s="1455"/>
      <c r="EZ333" s="1455"/>
      <c r="FA333" s="1455"/>
      <c r="FB333" s="1455"/>
      <c r="FC333" s="1455"/>
      <c r="FD333" s="1455"/>
      <c r="FE333" s="1455"/>
      <c r="FF333" s="1455"/>
      <c r="FG333" s="1455"/>
      <c r="FH333" s="1455"/>
      <c r="FI333" s="1455"/>
      <c r="FJ333" s="1455"/>
      <c r="FK333" s="1455"/>
      <c r="FL333" s="1455"/>
      <c r="FM333" s="1455"/>
      <c r="FN333" s="1455"/>
      <c r="FO333" s="1455"/>
      <c r="FP333" s="1455"/>
      <c r="FQ333" s="1455"/>
      <c r="FR333" s="1455"/>
      <c r="FS333" s="1455"/>
      <c r="FT333" s="1455"/>
      <c r="FU333" s="1455"/>
      <c r="FV333" s="1455"/>
      <c r="FW333" s="1455"/>
      <c r="FX333" s="1455"/>
      <c r="FY333" s="1455"/>
      <c r="FZ333" s="1455"/>
      <c r="GA333" s="1455"/>
      <c r="GB333" s="1455"/>
      <c r="GC333" s="1455"/>
      <c r="GD333" s="1455"/>
      <c r="GE333" s="1455"/>
      <c r="GF333" s="1455"/>
      <c r="GG333" s="1455"/>
      <c r="GH333" s="1455"/>
      <c r="GI333" s="1455"/>
      <c r="GJ333" s="1455"/>
      <c r="GK333" s="1455"/>
      <c r="GL333" s="1455"/>
      <c r="GM333" s="1455"/>
      <c r="GN333" s="1455"/>
      <c r="GO333" s="1455"/>
      <c r="GP333" s="1455"/>
      <c r="GQ333" s="1455"/>
      <c r="GR333" s="1455"/>
      <c r="GS333" s="1455"/>
      <c r="GT333" s="1455"/>
      <c r="GU333" s="1455"/>
      <c r="GV333" s="1455"/>
      <c r="GW333" s="1455"/>
      <c r="GX333" s="1455"/>
      <c r="GY333" s="1455"/>
      <c r="GZ333" s="1455"/>
      <c r="HA333" s="1455"/>
      <c r="HB333" s="1455"/>
      <c r="HC333" s="1455"/>
      <c r="HD333" s="1455"/>
      <c r="HE333" s="1455"/>
      <c r="HF333" s="1455"/>
      <c r="HG333" s="1455"/>
      <c r="HH333" s="1455"/>
      <c r="HI333" s="1455"/>
      <c r="HJ333" s="1455"/>
      <c r="HK333" s="1455"/>
      <c r="HL333" s="1455"/>
      <c r="HM333" s="1455"/>
      <c r="HN333" s="1455"/>
      <c r="HO333" s="1455"/>
      <c r="HP333" s="1455"/>
      <c r="HQ333" s="1455"/>
      <c r="HR333" s="1455"/>
      <c r="HS333" s="1455"/>
      <c r="HT333" s="1455"/>
      <c r="HU333" s="1455"/>
      <c r="HV333" s="1455"/>
      <c r="HW333" s="1455"/>
      <c r="HX333" s="1455"/>
      <c r="HY333" s="1455"/>
      <c r="HZ333" s="1455"/>
      <c r="IA333" s="1455"/>
      <c r="IB333" s="1455"/>
      <c r="IC333" s="1455"/>
      <c r="ID333" s="1455"/>
      <c r="IE333" s="1455"/>
      <c r="IF333" s="1455"/>
      <c r="IG333" s="1455"/>
      <c r="IH333" s="1455"/>
      <c r="II333" s="1455"/>
      <c r="IJ333" s="1455"/>
      <c r="IK333" s="1455"/>
      <c r="IL333" s="1455"/>
      <c r="IM333" s="1455"/>
      <c r="IN333" s="1455"/>
      <c r="IO333" s="1455"/>
      <c r="IP333" s="1455"/>
      <c r="IQ333" s="1455"/>
      <c r="IR333" s="1455"/>
      <c r="IS333" s="1455"/>
      <c r="IT333" s="1455"/>
      <c r="IU333" s="1455"/>
      <c r="IV333" s="1455"/>
      <c r="IW333" s="1455"/>
      <c r="IX333" s="1455"/>
      <c r="IY333" s="1455"/>
      <c r="IZ333" s="1455"/>
      <c r="JA333" s="1455"/>
      <c r="JB333" s="1455"/>
      <c r="JC333" s="1455"/>
      <c r="JD333" s="1455"/>
      <c r="JE333" s="1455"/>
      <c r="JF333" s="1455"/>
      <c r="JG333" s="1455"/>
      <c r="JH333" s="1455"/>
      <c r="JI333" s="1455"/>
      <c r="JJ333" s="1455"/>
      <c r="JK333" s="1455"/>
      <c r="JL333" s="1455"/>
      <c r="JM333" s="1455"/>
      <c r="JN333" s="1455"/>
      <c r="JO333" s="1455"/>
      <c r="JP333" s="1455"/>
      <c r="JQ333" s="1455"/>
      <c r="JR333" s="1455"/>
      <c r="JS333" s="1455"/>
      <c r="JT333" s="1455"/>
      <c r="JU333" s="1455"/>
      <c r="JV333" s="1455"/>
      <c r="JW333" s="1455"/>
      <c r="JX333" s="1455"/>
      <c r="JY333" s="1455"/>
      <c r="JZ333" s="1455"/>
      <c r="KA333" s="1455"/>
      <c r="KB333" s="1455"/>
      <c r="KC333" s="1455"/>
      <c r="KD333" s="1455"/>
      <c r="KE333" s="1455"/>
      <c r="KF333" s="1455"/>
      <c r="KG333" s="1455"/>
      <c r="KH333" s="1455"/>
      <c r="KI333" s="1455"/>
      <c r="KJ333" s="1455"/>
      <c r="KK333" s="1455"/>
      <c r="KL333" s="1455"/>
      <c r="KM333" s="1455"/>
      <c r="KN333" s="1455"/>
      <c r="KO333" s="1455"/>
      <c r="KP333" s="1455"/>
      <c r="KQ333" s="1455"/>
      <c r="KR333" s="1455"/>
      <c r="KS333" s="1455"/>
      <c r="KT333" s="1455"/>
      <c r="KU333" s="1455"/>
      <c r="KV333" s="1455"/>
      <c r="KW333" s="1455"/>
      <c r="KX333" s="1455"/>
      <c r="KY333" s="1455"/>
      <c r="KZ333" s="1455"/>
      <c r="LA333" s="1455"/>
      <c r="LB333" s="1455"/>
      <c r="LC333" s="1455"/>
      <c r="LD333" s="1455"/>
      <c r="LE333" s="1455"/>
      <c r="LF333" s="1455"/>
      <c r="LG333" s="1455"/>
      <c r="LH333" s="1455"/>
      <c r="LI333" s="1455"/>
      <c r="LJ333" s="1455"/>
      <c r="LK333" s="1455"/>
      <c r="LL333" s="1455"/>
      <c r="LM333" s="1455"/>
      <c r="LN333" s="1455"/>
      <c r="LO333" s="1467"/>
      <c r="LP333" s="1467"/>
      <c r="LQ333" s="1467"/>
      <c r="LR333" s="1467"/>
      <c r="LS333" s="1467"/>
      <c r="LT333" s="1467"/>
      <c r="LU333" s="1467"/>
      <c r="LV333" s="2117"/>
    </row>
    <row r="334" s="2141" customFormat="1" ht="47" customHeight="1" spans="1:334">
      <c r="A334" s="2733">
        <v>45912</v>
      </c>
      <c r="B334" s="1660" t="s">
        <v>681</v>
      </c>
      <c r="C334" s="1661" t="s">
        <v>682</v>
      </c>
      <c r="D334" s="1662">
        <v>4500179452</v>
      </c>
      <c r="E334" s="1860" t="s">
        <v>2682</v>
      </c>
      <c r="F334" s="1662" t="s">
        <v>2683</v>
      </c>
      <c r="G334" s="1863" t="s">
        <v>1727</v>
      </c>
      <c r="H334" s="1863" t="s">
        <v>1727</v>
      </c>
      <c r="I334" s="1880" t="s">
        <v>1728</v>
      </c>
      <c r="J334" s="1543">
        <v>2112</v>
      </c>
      <c r="K334" s="1876">
        <v>0</v>
      </c>
      <c r="L334" s="1876">
        <v>96</v>
      </c>
      <c r="M334" s="1877">
        <f t="shared" si="247"/>
        <v>22</v>
      </c>
      <c r="N334" s="1673">
        <v>45957</v>
      </c>
      <c r="O334" s="1673">
        <v>45955</v>
      </c>
      <c r="P334" s="1878"/>
      <c r="Q334" s="2748" t="s">
        <v>78</v>
      </c>
      <c r="R334" s="1577">
        <v>2112</v>
      </c>
      <c r="S334" s="1577">
        <f t="shared" si="221"/>
        <v>0</v>
      </c>
      <c r="T334" s="1577"/>
      <c r="U334" s="1577" t="s">
        <v>829</v>
      </c>
      <c r="V334" s="1880"/>
      <c r="W334" s="1880" t="s">
        <v>111</v>
      </c>
      <c r="X334" s="1900">
        <v>45912</v>
      </c>
      <c r="Y334" s="1930" t="s">
        <v>88</v>
      </c>
      <c r="Z334" s="1930">
        <v>45919</v>
      </c>
      <c r="AA334" s="1930"/>
      <c r="AB334" s="1930"/>
      <c r="AC334" s="2272" t="s">
        <v>2684</v>
      </c>
      <c r="AD334" s="1692" t="s">
        <v>680</v>
      </c>
      <c r="AE334" s="2093">
        <v>0.9375</v>
      </c>
      <c r="AF334" s="2095">
        <f>AE334*J334</f>
        <v>1980</v>
      </c>
      <c r="AG334" s="1647" t="s">
        <v>2685</v>
      </c>
      <c r="AH334" s="1947" t="s">
        <v>81</v>
      </c>
      <c r="AI334" s="2759"/>
      <c r="AJ334" s="2760">
        <v>10</v>
      </c>
      <c r="AK334" s="2761">
        <f>J334</f>
        <v>2112</v>
      </c>
      <c r="AL334" s="2761"/>
      <c r="AM334" s="2761"/>
      <c r="AN334" s="2761">
        <f>J334/12</f>
        <v>176</v>
      </c>
      <c r="AO334" s="2761"/>
      <c r="AP334" s="2761"/>
      <c r="AQ334" s="2773"/>
      <c r="AR334" s="1948"/>
      <c r="AS334" s="1948" t="s">
        <v>63</v>
      </c>
      <c r="AT334" s="1948">
        <f t="shared" si="240"/>
        <v>2112</v>
      </c>
      <c r="AU334" s="1948"/>
      <c r="AV334" s="1430">
        <f>J334/10</f>
        <v>211.2</v>
      </c>
      <c r="AW334" s="1430">
        <f>J334/10</f>
        <v>211.2</v>
      </c>
      <c r="AX334" s="1430">
        <f>J334/10</f>
        <v>211.2</v>
      </c>
      <c r="AY334" s="1430">
        <f>J334/10</f>
        <v>211.2</v>
      </c>
      <c r="AZ334" s="1430">
        <f>J334/10</f>
        <v>211.2</v>
      </c>
      <c r="BA334" s="1430">
        <f>J334/10</f>
        <v>211.2</v>
      </c>
      <c r="BB334" s="1430">
        <f>J334/10</f>
        <v>211.2</v>
      </c>
      <c r="BC334" s="1430">
        <f>J334/10</f>
        <v>211.2</v>
      </c>
      <c r="BD334" s="1430">
        <f>J334/10</f>
        <v>211.2</v>
      </c>
      <c r="BE334" s="1430">
        <f>J334/10</f>
        <v>211.2</v>
      </c>
      <c r="BF334" s="1430">
        <f t="shared" si="248"/>
        <v>202.4</v>
      </c>
      <c r="BG334" s="2785">
        <f t="shared" si="249"/>
        <v>8.8</v>
      </c>
      <c r="BH334" s="1455"/>
      <c r="BI334" s="1455"/>
      <c r="BJ334" s="1455"/>
      <c r="BK334" s="1455"/>
      <c r="BL334" s="1455"/>
      <c r="BM334" s="1455"/>
      <c r="BN334" s="1455"/>
      <c r="BO334" s="1455"/>
      <c r="BP334" s="1455"/>
      <c r="BQ334" s="1455"/>
      <c r="BR334" s="1455"/>
      <c r="BS334" s="1455"/>
      <c r="BT334" s="1455"/>
      <c r="BU334" s="1455"/>
      <c r="BV334" s="1455"/>
      <c r="BW334" s="1455"/>
      <c r="BX334" s="1455"/>
      <c r="BY334" s="1455"/>
      <c r="BZ334" s="1455"/>
      <c r="CA334" s="1455"/>
      <c r="CB334" s="1455"/>
      <c r="CC334" s="1455"/>
      <c r="CD334" s="1455"/>
      <c r="CE334" s="1455"/>
      <c r="CF334" s="1455"/>
      <c r="CG334" s="1455"/>
      <c r="CH334" s="1455"/>
      <c r="CI334" s="1455"/>
      <c r="CJ334" s="1455"/>
      <c r="CK334" s="1455"/>
      <c r="CL334" s="1455"/>
      <c r="CM334" s="1455"/>
      <c r="CN334" s="1455"/>
      <c r="CO334" s="1455"/>
      <c r="CP334" s="1455"/>
      <c r="CQ334" s="1455"/>
      <c r="CR334" s="1455"/>
      <c r="CS334" s="1455"/>
      <c r="CT334" s="1455"/>
      <c r="CU334" s="1455"/>
      <c r="CV334" s="1455"/>
      <c r="CW334" s="1455"/>
      <c r="CX334" s="1455"/>
      <c r="CY334" s="1455"/>
      <c r="CZ334" s="1455"/>
      <c r="DA334" s="1455"/>
      <c r="DB334" s="1455"/>
      <c r="DC334" s="1455"/>
      <c r="DD334" s="1455"/>
      <c r="DE334" s="1455"/>
      <c r="DF334" s="1455"/>
      <c r="DG334" s="1455"/>
      <c r="DH334" s="1455"/>
      <c r="DI334" s="1455"/>
      <c r="DJ334" s="1455"/>
      <c r="DK334" s="1455"/>
      <c r="DL334" s="1455"/>
      <c r="DM334" s="1455"/>
      <c r="DN334" s="1455"/>
      <c r="DO334" s="1455"/>
      <c r="DP334" s="1455"/>
      <c r="DQ334" s="1455"/>
      <c r="DR334" s="1455"/>
      <c r="DS334" s="1455"/>
      <c r="DT334" s="1455"/>
      <c r="DU334" s="1455"/>
      <c r="DV334" s="1455"/>
      <c r="DW334" s="1455"/>
      <c r="DX334" s="1455"/>
      <c r="DY334" s="1455"/>
      <c r="DZ334" s="1455"/>
      <c r="EA334" s="1455"/>
      <c r="EB334" s="1455"/>
      <c r="EC334" s="1455"/>
      <c r="ED334" s="1455"/>
      <c r="EE334" s="1455"/>
      <c r="EF334" s="1455"/>
      <c r="EG334" s="1455"/>
      <c r="EH334" s="1455"/>
      <c r="EI334" s="1455"/>
      <c r="EJ334" s="1455"/>
      <c r="EK334" s="1455"/>
      <c r="EL334" s="1455"/>
      <c r="EM334" s="1455"/>
      <c r="EN334" s="1455"/>
      <c r="EO334" s="1455"/>
      <c r="EP334" s="1455"/>
      <c r="EQ334" s="1455"/>
      <c r="ER334" s="1455"/>
      <c r="ES334" s="1455"/>
      <c r="ET334" s="1455"/>
      <c r="EU334" s="1455"/>
      <c r="EV334" s="1455"/>
      <c r="EW334" s="1455"/>
      <c r="EX334" s="1455"/>
      <c r="EY334" s="1455"/>
      <c r="EZ334" s="1455"/>
      <c r="FA334" s="1455"/>
      <c r="FB334" s="1455"/>
      <c r="FC334" s="1455"/>
      <c r="FD334" s="1455"/>
      <c r="FE334" s="1455"/>
      <c r="FF334" s="1455"/>
      <c r="FG334" s="1455"/>
      <c r="FH334" s="1455"/>
      <c r="FI334" s="1455"/>
      <c r="FJ334" s="1455"/>
      <c r="FK334" s="1455"/>
      <c r="FL334" s="1455"/>
      <c r="FM334" s="1455"/>
      <c r="FN334" s="1455"/>
      <c r="FO334" s="1455"/>
      <c r="FP334" s="1455"/>
      <c r="FQ334" s="1455"/>
      <c r="FR334" s="1455"/>
      <c r="FS334" s="1455"/>
      <c r="FT334" s="1455"/>
      <c r="FU334" s="1455"/>
      <c r="FV334" s="1455"/>
      <c r="FW334" s="1455"/>
      <c r="FX334" s="1455"/>
      <c r="FY334" s="1455"/>
      <c r="FZ334" s="1455"/>
      <c r="GA334" s="1455"/>
      <c r="GB334" s="1455"/>
      <c r="GC334" s="1455"/>
      <c r="GD334" s="1455"/>
      <c r="GE334" s="1455"/>
      <c r="GF334" s="1455"/>
      <c r="GG334" s="1455"/>
      <c r="GH334" s="1455"/>
      <c r="GI334" s="1455"/>
      <c r="GJ334" s="1455"/>
      <c r="GK334" s="1455"/>
      <c r="GL334" s="1455"/>
      <c r="GM334" s="1455"/>
      <c r="GN334" s="1455"/>
      <c r="GO334" s="1455"/>
      <c r="GP334" s="1455"/>
      <c r="GQ334" s="1455"/>
      <c r="GR334" s="1455"/>
      <c r="GS334" s="1455"/>
      <c r="GT334" s="1455"/>
      <c r="GU334" s="1455"/>
      <c r="GV334" s="1455"/>
      <c r="GW334" s="1455"/>
      <c r="GX334" s="1455"/>
      <c r="GY334" s="1455"/>
      <c r="GZ334" s="1455"/>
      <c r="HA334" s="1455"/>
      <c r="HB334" s="1455"/>
      <c r="HC334" s="1455"/>
      <c r="HD334" s="1455"/>
      <c r="HE334" s="1455"/>
      <c r="HF334" s="1455"/>
      <c r="HG334" s="1455"/>
      <c r="HH334" s="1455"/>
      <c r="HI334" s="1455"/>
      <c r="HJ334" s="1455"/>
      <c r="HK334" s="1455"/>
      <c r="HL334" s="1455"/>
      <c r="HM334" s="1455"/>
      <c r="HN334" s="1455"/>
      <c r="HO334" s="1455"/>
      <c r="HP334" s="1455"/>
      <c r="HQ334" s="1455"/>
      <c r="HR334" s="1455"/>
      <c r="HS334" s="1455"/>
      <c r="HT334" s="1455"/>
      <c r="HU334" s="1455"/>
      <c r="HV334" s="1455"/>
      <c r="HW334" s="1455"/>
      <c r="HX334" s="1455"/>
      <c r="HY334" s="1455"/>
      <c r="HZ334" s="1455"/>
      <c r="IA334" s="1455"/>
      <c r="IB334" s="1455"/>
      <c r="IC334" s="1455"/>
      <c r="ID334" s="1455"/>
      <c r="IE334" s="1455"/>
      <c r="IF334" s="1455"/>
      <c r="IG334" s="1455"/>
      <c r="IH334" s="1455"/>
      <c r="II334" s="1455"/>
      <c r="IJ334" s="1455"/>
      <c r="IK334" s="1455"/>
      <c r="IL334" s="1455"/>
      <c r="IM334" s="1455"/>
      <c r="IN334" s="1455"/>
      <c r="IO334" s="1455"/>
      <c r="IP334" s="1455"/>
      <c r="IQ334" s="1455"/>
      <c r="IR334" s="1455"/>
      <c r="IS334" s="1455"/>
      <c r="IT334" s="1455"/>
      <c r="IU334" s="1455"/>
      <c r="IV334" s="1455"/>
      <c r="IW334" s="1455"/>
      <c r="IX334" s="1455"/>
      <c r="IY334" s="1455"/>
      <c r="IZ334" s="1455"/>
      <c r="JA334" s="1455"/>
      <c r="JB334" s="1455"/>
      <c r="JC334" s="1455"/>
      <c r="JD334" s="1455"/>
      <c r="JE334" s="1455"/>
      <c r="JF334" s="1455"/>
      <c r="JG334" s="1455"/>
      <c r="JH334" s="1455"/>
      <c r="JI334" s="1455"/>
      <c r="JJ334" s="1455"/>
      <c r="JK334" s="1455"/>
      <c r="JL334" s="1455"/>
      <c r="JM334" s="1455"/>
      <c r="JN334" s="1455"/>
      <c r="JO334" s="1455"/>
      <c r="JP334" s="1455"/>
      <c r="JQ334" s="1455"/>
      <c r="JR334" s="1455"/>
      <c r="JS334" s="1455"/>
      <c r="JT334" s="1455"/>
      <c r="JU334" s="1455"/>
      <c r="JV334" s="1455"/>
      <c r="JW334" s="1455"/>
      <c r="JX334" s="1455"/>
      <c r="JY334" s="1455"/>
      <c r="JZ334" s="1455"/>
      <c r="KA334" s="1455"/>
      <c r="KB334" s="1455"/>
      <c r="KC334" s="1455"/>
      <c r="KD334" s="1455"/>
      <c r="KE334" s="1455"/>
      <c r="KF334" s="1455"/>
      <c r="KG334" s="1455"/>
      <c r="KH334" s="1455"/>
      <c r="KI334" s="1455"/>
      <c r="KJ334" s="1455"/>
      <c r="KK334" s="1455"/>
      <c r="KL334" s="1455"/>
      <c r="KM334" s="1455"/>
      <c r="KN334" s="1455"/>
      <c r="KO334" s="1455"/>
      <c r="KP334" s="1455"/>
      <c r="KQ334" s="1455"/>
      <c r="KR334" s="1455"/>
      <c r="KS334" s="1455"/>
      <c r="KT334" s="1455"/>
      <c r="KU334" s="1455"/>
      <c r="KV334" s="1455"/>
      <c r="KW334" s="1455"/>
      <c r="KX334" s="1455"/>
      <c r="KY334" s="1455"/>
      <c r="KZ334" s="1455"/>
      <c r="LA334" s="1455"/>
      <c r="LB334" s="1455"/>
      <c r="LC334" s="1455"/>
      <c r="LD334" s="1455"/>
      <c r="LE334" s="1455"/>
      <c r="LF334" s="1455"/>
      <c r="LG334" s="1455"/>
      <c r="LH334" s="1455"/>
      <c r="LI334" s="1455"/>
      <c r="LJ334" s="1455"/>
      <c r="LK334" s="1455"/>
      <c r="LL334" s="1455"/>
      <c r="LM334" s="1455"/>
      <c r="LN334" s="1455"/>
      <c r="LO334" s="1467"/>
      <c r="LP334" s="1467"/>
      <c r="LQ334" s="1467"/>
      <c r="LR334" s="1467"/>
      <c r="LS334" s="1467"/>
      <c r="LT334" s="1467"/>
      <c r="LU334" s="1467"/>
      <c r="LV334" s="2117"/>
    </row>
    <row r="335" s="2141" customFormat="1" ht="47" customHeight="1" spans="1:334">
      <c r="A335" s="2733">
        <v>45877</v>
      </c>
      <c r="B335" s="1660" t="s">
        <v>2686</v>
      </c>
      <c r="C335" s="1661" t="s">
        <v>563</v>
      </c>
      <c r="D335" s="1662">
        <v>4500176348</v>
      </c>
      <c r="E335" s="2415"/>
      <c r="F335" s="1662" t="s">
        <v>2687</v>
      </c>
      <c r="G335" s="1863" t="s">
        <v>2688</v>
      </c>
      <c r="H335" s="1863" t="s">
        <v>2688</v>
      </c>
      <c r="I335" s="1880" t="s">
        <v>2689</v>
      </c>
      <c r="J335" s="1543">
        <v>16000</v>
      </c>
      <c r="K335" s="1876">
        <v>0</v>
      </c>
      <c r="L335" s="1876">
        <v>10</v>
      </c>
      <c r="M335" s="1877">
        <f t="shared" si="247"/>
        <v>1600</v>
      </c>
      <c r="N335" s="2059">
        <v>45947</v>
      </c>
      <c r="O335" s="2059">
        <v>45945</v>
      </c>
      <c r="P335" s="1878"/>
      <c r="Q335" s="2748" t="s">
        <v>78</v>
      </c>
      <c r="R335" s="1577">
        <v>16000</v>
      </c>
      <c r="S335" s="1577">
        <f t="shared" si="221"/>
        <v>0</v>
      </c>
      <c r="T335" s="1577"/>
      <c r="U335" s="1577" t="s">
        <v>829</v>
      </c>
      <c r="V335" s="1880"/>
      <c r="W335" s="1880" t="s">
        <v>111</v>
      </c>
      <c r="X335" s="1900" t="s">
        <v>704</v>
      </c>
      <c r="Y335" s="1930" t="s">
        <v>287</v>
      </c>
      <c r="Z335" s="1930">
        <v>45903</v>
      </c>
      <c r="AA335" s="1930" t="s">
        <v>59</v>
      </c>
      <c r="AB335" s="1930" t="s">
        <v>2690</v>
      </c>
      <c r="AC335" s="1682" t="s">
        <v>2691</v>
      </c>
      <c r="AD335" s="1692" t="s">
        <v>1374</v>
      </c>
      <c r="AE335" s="2179">
        <v>0.9</v>
      </c>
      <c r="AF335" s="2180">
        <f>AE335*J335</f>
        <v>14400</v>
      </c>
      <c r="AG335" s="2824" t="s">
        <v>2692</v>
      </c>
      <c r="AH335" s="1947" t="s">
        <v>81</v>
      </c>
      <c r="AI335" s="2759"/>
      <c r="AJ335" s="2760">
        <v>10</v>
      </c>
      <c r="AK335" s="2761">
        <f>J335</f>
        <v>16000</v>
      </c>
      <c r="AL335" s="2761"/>
      <c r="AM335" s="2761"/>
      <c r="AN335" s="2761"/>
      <c r="AO335" s="2761"/>
      <c r="AP335" s="2761">
        <f>J335/10</f>
        <v>1600</v>
      </c>
      <c r="AQ335" s="2773"/>
      <c r="AR335" s="1948"/>
      <c r="AS335" s="1948" t="s">
        <v>63</v>
      </c>
      <c r="AT335" s="1948">
        <f t="shared" si="240"/>
        <v>16000</v>
      </c>
      <c r="AU335" s="1948"/>
      <c r="AV335" s="1430">
        <f>J335/10</f>
        <v>1600</v>
      </c>
      <c r="AW335" s="1430">
        <f>J335/10</f>
        <v>1600</v>
      </c>
      <c r="AX335" s="1430">
        <f>J335/10</f>
        <v>1600</v>
      </c>
      <c r="AY335" s="1430">
        <f>J335/10</f>
        <v>1600</v>
      </c>
      <c r="AZ335" s="1430">
        <f>J335/10</f>
        <v>1600</v>
      </c>
      <c r="BA335" s="1430">
        <f>J335/10</f>
        <v>1600</v>
      </c>
      <c r="BB335" s="1430">
        <f>J335/10</f>
        <v>1600</v>
      </c>
      <c r="BC335" s="1430">
        <f>J335/10</f>
        <v>1600</v>
      </c>
      <c r="BD335" s="1430">
        <f>J335/10</f>
        <v>1600</v>
      </c>
      <c r="BE335" s="1430">
        <f>J335/10</f>
        <v>1600</v>
      </c>
      <c r="BF335" s="1430">
        <f t="shared" si="248"/>
        <v>1533.33333333333</v>
      </c>
      <c r="BG335" s="2785">
        <f t="shared" si="249"/>
        <v>66.6666666666667</v>
      </c>
      <c r="BH335" s="1455"/>
      <c r="BI335" s="1455"/>
      <c r="BJ335" s="1455"/>
      <c r="BK335" s="1455"/>
      <c r="BL335" s="1455"/>
      <c r="BM335" s="1455"/>
      <c r="BN335" s="1455"/>
      <c r="BO335" s="1455"/>
      <c r="BP335" s="1455"/>
      <c r="BQ335" s="1455"/>
      <c r="BR335" s="1455"/>
      <c r="BS335" s="1455"/>
      <c r="BT335" s="1455"/>
      <c r="BU335" s="1455"/>
      <c r="BV335" s="1455"/>
      <c r="BW335" s="1455"/>
      <c r="BX335" s="1455"/>
      <c r="BY335" s="1455"/>
      <c r="BZ335" s="1455"/>
      <c r="CA335" s="1455"/>
      <c r="CB335" s="1455"/>
      <c r="CC335" s="1455"/>
      <c r="CD335" s="1455"/>
      <c r="CE335" s="1455"/>
      <c r="CF335" s="1455"/>
      <c r="CG335" s="1455"/>
      <c r="CH335" s="1455"/>
      <c r="CI335" s="1455"/>
      <c r="CJ335" s="1455"/>
      <c r="CK335" s="1455"/>
      <c r="CL335" s="1455"/>
      <c r="CM335" s="1455"/>
      <c r="CN335" s="1455"/>
      <c r="CO335" s="1455"/>
      <c r="CP335" s="1455"/>
      <c r="CQ335" s="1455"/>
      <c r="CR335" s="1455"/>
      <c r="CS335" s="1455"/>
      <c r="CT335" s="1455"/>
      <c r="CU335" s="1455"/>
      <c r="CV335" s="1455"/>
      <c r="CW335" s="1455"/>
      <c r="CX335" s="1455"/>
      <c r="CY335" s="1455"/>
      <c r="CZ335" s="1455"/>
      <c r="DA335" s="1455"/>
      <c r="DB335" s="1455"/>
      <c r="DC335" s="1455"/>
      <c r="DD335" s="1455"/>
      <c r="DE335" s="1455"/>
      <c r="DF335" s="1455"/>
      <c r="DG335" s="1455"/>
      <c r="DH335" s="1455"/>
      <c r="DI335" s="1455"/>
      <c r="DJ335" s="1455"/>
      <c r="DK335" s="1455"/>
      <c r="DL335" s="1455"/>
      <c r="DM335" s="1455"/>
      <c r="DN335" s="1455"/>
      <c r="DO335" s="1455"/>
      <c r="DP335" s="1455"/>
      <c r="DQ335" s="1455"/>
      <c r="DR335" s="1455"/>
      <c r="DS335" s="1455"/>
      <c r="DT335" s="1455"/>
      <c r="DU335" s="1455"/>
      <c r="DV335" s="1455"/>
      <c r="DW335" s="1455"/>
      <c r="DX335" s="1455"/>
      <c r="DY335" s="1455"/>
      <c r="DZ335" s="1455"/>
      <c r="EA335" s="1455"/>
      <c r="EB335" s="1455"/>
      <c r="EC335" s="1455"/>
      <c r="ED335" s="1455"/>
      <c r="EE335" s="1455"/>
      <c r="EF335" s="1455"/>
      <c r="EG335" s="1455"/>
      <c r="EH335" s="1455"/>
      <c r="EI335" s="1455"/>
      <c r="EJ335" s="1455"/>
      <c r="EK335" s="1455"/>
      <c r="EL335" s="1455"/>
      <c r="EM335" s="1455"/>
      <c r="EN335" s="1455"/>
      <c r="EO335" s="1455"/>
      <c r="EP335" s="1455"/>
      <c r="EQ335" s="1455"/>
      <c r="ER335" s="1455"/>
      <c r="ES335" s="1455"/>
      <c r="ET335" s="1455"/>
      <c r="EU335" s="1455"/>
      <c r="EV335" s="1455"/>
      <c r="EW335" s="1455"/>
      <c r="EX335" s="1455"/>
      <c r="EY335" s="1455"/>
      <c r="EZ335" s="1455"/>
      <c r="FA335" s="1455"/>
      <c r="FB335" s="1455"/>
      <c r="FC335" s="1455"/>
      <c r="FD335" s="1455"/>
      <c r="FE335" s="1455"/>
      <c r="FF335" s="1455"/>
      <c r="FG335" s="1455"/>
      <c r="FH335" s="1455"/>
      <c r="FI335" s="1455"/>
      <c r="FJ335" s="1455"/>
      <c r="FK335" s="1455"/>
      <c r="FL335" s="1455"/>
      <c r="FM335" s="1455"/>
      <c r="FN335" s="1455"/>
      <c r="FO335" s="1455"/>
      <c r="FP335" s="1455"/>
      <c r="FQ335" s="1455"/>
      <c r="FR335" s="1455"/>
      <c r="FS335" s="1455"/>
      <c r="FT335" s="1455"/>
      <c r="FU335" s="1455"/>
      <c r="FV335" s="1455"/>
      <c r="FW335" s="1455"/>
      <c r="FX335" s="1455"/>
      <c r="FY335" s="1455"/>
      <c r="FZ335" s="1455"/>
      <c r="GA335" s="1455"/>
      <c r="GB335" s="1455"/>
      <c r="GC335" s="1455"/>
      <c r="GD335" s="1455"/>
      <c r="GE335" s="1455"/>
      <c r="GF335" s="1455"/>
      <c r="GG335" s="1455"/>
      <c r="GH335" s="1455"/>
      <c r="GI335" s="1455"/>
      <c r="GJ335" s="1455"/>
      <c r="GK335" s="1455"/>
      <c r="GL335" s="1455"/>
      <c r="GM335" s="1455"/>
      <c r="GN335" s="1455"/>
      <c r="GO335" s="1455"/>
      <c r="GP335" s="1455"/>
      <c r="GQ335" s="1455"/>
      <c r="GR335" s="1455"/>
      <c r="GS335" s="1455"/>
      <c r="GT335" s="1455"/>
      <c r="GU335" s="1455"/>
      <c r="GV335" s="1455"/>
      <c r="GW335" s="1455"/>
      <c r="GX335" s="1455"/>
      <c r="GY335" s="1455"/>
      <c r="GZ335" s="1455"/>
      <c r="HA335" s="1455"/>
      <c r="HB335" s="1455"/>
      <c r="HC335" s="1455"/>
      <c r="HD335" s="1455"/>
      <c r="HE335" s="1455"/>
      <c r="HF335" s="1455"/>
      <c r="HG335" s="1455"/>
      <c r="HH335" s="1455"/>
      <c r="HI335" s="1455"/>
      <c r="HJ335" s="1455"/>
      <c r="HK335" s="1455"/>
      <c r="HL335" s="1455"/>
      <c r="HM335" s="1455"/>
      <c r="HN335" s="1455"/>
      <c r="HO335" s="1455"/>
      <c r="HP335" s="1455"/>
      <c r="HQ335" s="1455"/>
      <c r="HR335" s="1455"/>
      <c r="HS335" s="1455"/>
      <c r="HT335" s="1455"/>
      <c r="HU335" s="1455"/>
      <c r="HV335" s="1455"/>
      <c r="HW335" s="1455"/>
      <c r="HX335" s="1455"/>
      <c r="HY335" s="1455"/>
      <c r="HZ335" s="1455"/>
      <c r="IA335" s="1455"/>
      <c r="IB335" s="1455"/>
      <c r="IC335" s="1455"/>
      <c r="ID335" s="1455"/>
      <c r="IE335" s="1455"/>
      <c r="IF335" s="1455"/>
      <c r="IG335" s="1455"/>
      <c r="IH335" s="1455"/>
      <c r="II335" s="1455"/>
      <c r="IJ335" s="1455"/>
      <c r="IK335" s="1455"/>
      <c r="IL335" s="1455"/>
      <c r="IM335" s="1455"/>
      <c r="IN335" s="1455"/>
      <c r="IO335" s="1455"/>
      <c r="IP335" s="1455"/>
      <c r="IQ335" s="1455"/>
      <c r="IR335" s="1455"/>
      <c r="IS335" s="1455"/>
      <c r="IT335" s="1455"/>
      <c r="IU335" s="1455"/>
      <c r="IV335" s="1455"/>
      <c r="IW335" s="1455"/>
      <c r="IX335" s="1455"/>
      <c r="IY335" s="1455"/>
      <c r="IZ335" s="1455"/>
      <c r="JA335" s="1455"/>
      <c r="JB335" s="1455"/>
      <c r="JC335" s="1455"/>
      <c r="JD335" s="1455"/>
      <c r="JE335" s="1455"/>
      <c r="JF335" s="1455"/>
      <c r="JG335" s="1455"/>
      <c r="JH335" s="1455"/>
      <c r="JI335" s="1455"/>
      <c r="JJ335" s="1455"/>
      <c r="JK335" s="1455"/>
      <c r="JL335" s="1455"/>
      <c r="JM335" s="1455"/>
      <c r="JN335" s="1455"/>
      <c r="JO335" s="1455"/>
      <c r="JP335" s="1455"/>
      <c r="JQ335" s="1455"/>
      <c r="JR335" s="1455"/>
      <c r="JS335" s="1455"/>
      <c r="JT335" s="1455"/>
      <c r="JU335" s="1455"/>
      <c r="JV335" s="1455"/>
      <c r="JW335" s="1455"/>
      <c r="JX335" s="1455"/>
      <c r="JY335" s="1455"/>
      <c r="JZ335" s="1455"/>
      <c r="KA335" s="1455"/>
      <c r="KB335" s="1455"/>
      <c r="KC335" s="1455"/>
      <c r="KD335" s="1455"/>
      <c r="KE335" s="1455"/>
      <c r="KF335" s="1455"/>
      <c r="KG335" s="1455"/>
      <c r="KH335" s="1455"/>
      <c r="KI335" s="1455"/>
      <c r="KJ335" s="1455"/>
      <c r="KK335" s="1455"/>
      <c r="KL335" s="1455"/>
      <c r="KM335" s="1455"/>
      <c r="KN335" s="1455"/>
      <c r="KO335" s="1455"/>
      <c r="KP335" s="1455"/>
      <c r="KQ335" s="1455"/>
      <c r="KR335" s="1455"/>
      <c r="KS335" s="1455"/>
      <c r="KT335" s="1455"/>
      <c r="KU335" s="1455"/>
      <c r="KV335" s="1455"/>
      <c r="KW335" s="1455"/>
      <c r="KX335" s="1455"/>
      <c r="KY335" s="1455"/>
      <c r="KZ335" s="1455"/>
      <c r="LA335" s="1455"/>
      <c r="LB335" s="1455"/>
      <c r="LC335" s="1455"/>
      <c r="LD335" s="1455"/>
      <c r="LE335" s="1455"/>
      <c r="LF335" s="1455"/>
      <c r="LG335" s="1455"/>
      <c r="LH335" s="1455"/>
      <c r="LI335" s="1455"/>
      <c r="LJ335" s="1455"/>
      <c r="LK335" s="1455"/>
      <c r="LL335" s="1455"/>
      <c r="LM335" s="1455"/>
      <c r="LN335" s="1455"/>
      <c r="LO335" s="1467"/>
      <c r="LP335" s="1467"/>
      <c r="LQ335" s="1467"/>
      <c r="LR335" s="1467"/>
      <c r="LS335" s="1467"/>
      <c r="LT335" s="1467"/>
      <c r="LU335" s="1467"/>
      <c r="LV335" s="1645"/>
    </row>
    <row r="336" s="2141" customFormat="1" ht="47" customHeight="1" spans="1:334">
      <c r="A336" s="2733">
        <v>45903</v>
      </c>
      <c r="B336" s="1660" t="s">
        <v>1397</v>
      </c>
      <c r="C336" s="1661" t="s">
        <v>1398</v>
      </c>
      <c r="D336" s="1662">
        <v>4500178686</v>
      </c>
      <c r="E336" s="1860" t="s">
        <v>1399</v>
      </c>
      <c r="F336" s="1662" t="s">
        <v>2693</v>
      </c>
      <c r="G336" s="1863" t="s">
        <v>1727</v>
      </c>
      <c r="H336" s="1863" t="s">
        <v>1727</v>
      </c>
      <c r="I336" s="1880" t="s">
        <v>1728</v>
      </c>
      <c r="J336" s="1543">
        <v>5760</v>
      </c>
      <c r="K336" s="1876">
        <v>0</v>
      </c>
      <c r="L336" s="1876">
        <v>96</v>
      </c>
      <c r="M336" s="1877">
        <f t="shared" si="247"/>
        <v>60</v>
      </c>
      <c r="N336" s="1673">
        <v>45950</v>
      </c>
      <c r="O336" s="1673">
        <v>45948</v>
      </c>
      <c r="P336" s="1878"/>
      <c r="Q336" s="2079" t="s">
        <v>78</v>
      </c>
      <c r="R336" s="1577">
        <v>5760</v>
      </c>
      <c r="S336" s="1577">
        <f t="shared" si="221"/>
        <v>0</v>
      </c>
      <c r="T336" s="1577"/>
      <c r="U336" s="1577" t="s">
        <v>829</v>
      </c>
      <c r="V336" s="1880"/>
      <c r="W336" s="1880" t="s">
        <v>111</v>
      </c>
      <c r="X336" s="1900">
        <v>45904</v>
      </c>
      <c r="Y336" s="1930" t="s">
        <v>88</v>
      </c>
      <c r="Z336" s="1930" t="s">
        <v>88</v>
      </c>
      <c r="AA336" s="1930"/>
      <c r="AB336" s="1930"/>
      <c r="AC336" s="2272" t="s">
        <v>1401</v>
      </c>
      <c r="AD336" s="1692" t="s">
        <v>855</v>
      </c>
      <c r="AE336" s="2093">
        <v>0.9289</v>
      </c>
      <c r="AF336" s="2095">
        <f>AE336*J336</f>
        <v>5350.464</v>
      </c>
      <c r="AG336" s="1647" t="s">
        <v>2694</v>
      </c>
      <c r="AH336" s="1947" t="s">
        <v>81</v>
      </c>
      <c r="AI336" s="1947"/>
      <c r="AJ336" s="2761">
        <v>10</v>
      </c>
      <c r="AK336" s="2762">
        <f>SUBTOTAL(9,AX336,AZ336)</f>
        <v>1152</v>
      </c>
      <c r="AL336" s="2761"/>
      <c r="AM336" s="2761"/>
      <c r="AN336" s="2761">
        <f>J336/24</f>
        <v>240</v>
      </c>
      <c r="AO336" s="2761"/>
      <c r="AP336" s="2761"/>
      <c r="AQ336" s="1948"/>
      <c r="AR336" s="1948"/>
      <c r="AS336" s="1948" t="s">
        <v>63</v>
      </c>
      <c r="AT336" s="1948">
        <f t="shared" si="240"/>
        <v>5760</v>
      </c>
      <c r="AU336" s="1948"/>
      <c r="AV336" s="1430">
        <f>J336/10</f>
        <v>576</v>
      </c>
      <c r="AW336" s="1430">
        <f>J336/10</f>
        <v>576</v>
      </c>
      <c r="AX336" s="1430">
        <f>J336/10</f>
        <v>576</v>
      </c>
      <c r="AY336" s="1430">
        <f>J336/10</f>
        <v>576</v>
      </c>
      <c r="AZ336" s="1430">
        <f>J336/10</f>
        <v>576</v>
      </c>
      <c r="BA336" s="1430">
        <f>J336/10</f>
        <v>576</v>
      </c>
      <c r="BB336" s="1430">
        <f>J336/10</f>
        <v>576</v>
      </c>
      <c r="BC336" s="1430">
        <f>J336/10</f>
        <v>576</v>
      </c>
      <c r="BD336" s="1430">
        <f>J336/10</f>
        <v>576</v>
      </c>
      <c r="BE336" s="1430">
        <f>J336/10</f>
        <v>576</v>
      </c>
      <c r="BF336" s="1430">
        <f t="shared" si="248"/>
        <v>552</v>
      </c>
      <c r="BG336" s="2785">
        <f t="shared" si="249"/>
        <v>24</v>
      </c>
      <c r="BH336" s="1455"/>
      <c r="BI336" s="1455"/>
      <c r="BJ336" s="1455"/>
      <c r="BK336" s="1455"/>
      <c r="BL336" s="1455"/>
      <c r="BM336" s="1455"/>
      <c r="BN336" s="1455"/>
      <c r="BO336" s="1455"/>
      <c r="BP336" s="1455"/>
      <c r="BQ336" s="1455"/>
      <c r="BR336" s="1455"/>
      <c r="BS336" s="1455"/>
      <c r="BT336" s="1455"/>
      <c r="BU336" s="1455"/>
      <c r="BV336" s="1455"/>
      <c r="BW336" s="1455"/>
      <c r="BX336" s="1455"/>
      <c r="BY336" s="1455"/>
      <c r="BZ336" s="1455"/>
      <c r="CA336" s="1455"/>
      <c r="CB336" s="1455"/>
      <c r="CC336" s="1455"/>
      <c r="CD336" s="1455"/>
      <c r="CE336" s="1455"/>
      <c r="CF336" s="1455"/>
      <c r="CG336" s="1455"/>
      <c r="CH336" s="1455"/>
      <c r="CI336" s="1455"/>
      <c r="CJ336" s="1455"/>
      <c r="CK336" s="1455"/>
      <c r="CL336" s="1455"/>
      <c r="CM336" s="1455"/>
      <c r="CN336" s="1455"/>
      <c r="CO336" s="1455"/>
      <c r="CP336" s="1455"/>
      <c r="CQ336" s="1455"/>
      <c r="CR336" s="1455"/>
      <c r="CS336" s="1455"/>
      <c r="CT336" s="1455"/>
      <c r="CU336" s="1455"/>
      <c r="CV336" s="1455"/>
      <c r="CW336" s="1455"/>
      <c r="CX336" s="1455"/>
      <c r="CY336" s="1455"/>
      <c r="CZ336" s="1455"/>
      <c r="DA336" s="1455"/>
      <c r="DB336" s="1455"/>
      <c r="DC336" s="1455"/>
      <c r="DD336" s="1455"/>
      <c r="DE336" s="1455"/>
      <c r="DF336" s="1455"/>
      <c r="DG336" s="1455"/>
      <c r="DH336" s="1455"/>
      <c r="DI336" s="1455"/>
      <c r="DJ336" s="1455"/>
      <c r="DK336" s="1455"/>
      <c r="DL336" s="1455"/>
      <c r="DM336" s="1455"/>
      <c r="DN336" s="1455"/>
      <c r="DO336" s="1455"/>
      <c r="DP336" s="1455"/>
      <c r="DQ336" s="1455"/>
      <c r="DR336" s="1455"/>
      <c r="DS336" s="1455"/>
      <c r="DT336" s="1455"/>
      <c r="DU336" s="1455"/>
      <c r="DV336" s="1455"/>
      <c r="DW336" s="1455"/>
      <c r="DX336" s="1455"/>
      <c r="DY336" s="1455"/>
      <c r="DZ336" s="1455"/>
      <c r="EA336" s="1455"/>
      <c r="EB336" s="1455"/>
      <c r="EC336" s="1455"/>
      <c r="ED336" s="1455"/>
      <c r="EE336" s="1455"/>
      <c r="EF336" s="1455"/>
      <c r="EG336" s="1455"/>
      <c r="EH336" s="1455"/>
      <c r="EI336" s="1455"/>
      <c r="EJ336" s="1455"/>
      <c r="EK336" s="1455"/>
      <c r="EL336" s="1455"/>
      <c r="EM336" s="1455"/>
      <c r="EN336" s="1455"/>
      <c r="EO336" s="1455"/>
      <c r="EP336" s="1455"/>
      <c r="EQ336" s="1455"/>
      <c r="ER336" s="1455"/>
      <c r="ES336" s="1455"/>
      <c r="ET336" s="1455"/>
      <c r="EU336" s="1455"/>
      <c r="EV336" s="1455"/>
      <c r="EW336" s="1455"/>
      <c r="EX336" s="1455"/>
      <c r="EY336" s="1455"/>
      <c r="EZ336" s="1455"/>
      <c r="FA336" s="1455"/>
      <c r="FB336" s="1455"/>
      <c r="FC336" s="1455"/>
      <c r="FD336" s="1455"/>
      <c r="FE336" s="1455"/>
      <c r="FF336" s="1455"/>
      <c r="FG336" s="1455"/>
      <c r="FH336" s="1455"/>
      <c r="FI336" s="1455"/>
      <c r="FJ336" s="1455"/>
      <c r="FK336" s="1455"/>
      <c r="FL336" s="1455"/>
      <c r="FM336" s="1455"/>
      <c r="FN336" s="1455"/>
      <c r="FO336" s="1455"/>
      <c r="FP336" s="1455"/>
      <c r="FQ336" s="1455"/>
      <c r="FR336" s="1455"/>
      <c r="FS336" s="1455"/>
      <c r="FT336" s="1455"/>
      <c r="FU336" s="1455"/>
      <c r="FV336" s="1455"/>
      <c r="FW336" s="1455"/>
      <c r="FX336" s="1455"/>
      <c r="FY336" s="1455"/>
      <c r="FZ336" s="1455"/>
      <c r="GA336" s="1455"/>
      <c r="GB336" s="1455"/>
      <c r="GC336" s="1455"/>
      <c r="GD336" s="1455"/>
      <c r="GE336" s="1455"/>
      <c r="GF336" s="1455"/>
      <c r="GG336" s="1455"/>
      <c r="GH336" s="1455"/>
      <c r="GI336" s="1455"/>
      <c r="GJ336" s="1455"/>
      <c r="GK336" s="1455"/>
      <c r="GL336" s="1455"/>
      <c r="GM336" s="1455"/>
      <c r="GN336" s="1455"/>
      <c r="GO336" s="1455"/>
      <c r="GP336" s="1455"/>
      <c r="GQ336" s="1455"/>
      <c r="GR336" s="1455"/>
      <c r="GS336" s="1455"/>
      <c r="GT336" s="1455"/>
      <c r="GU336" s="1455"/>
      <c r="GV336" s="1455"/>
      <c r="GW336" s="1455"/>
      <c r="GX336" s="1455"/>
      <c r="GY336" s="1455"/>
      <c r="GZ336" s="1455"/>
      <c r="HA336" s="1455"/>
      <c r="HB336" s="1455"/>
      <c r="HC336" s="1455"/>
      <c r="HD336" s="1455"/>
      <c r="HE336" s="1455"/>
      <c r="HF336" s="1455"/>
      <c r="HG336" s="1455"/>
      <c r="HH336" s="1455"/>
      <c r="HI336" s="1455"/>
      <c r="HJ336" s="1455"/>
      <c r="HK336" s="1455"/>
      <c r="HL336" s="1455"/>
      <c r="HM336" s="1455"/>
      <c r="HN336" s="1455"/>
      <c r="HO336" s="1455"/>
      <c r="HP336" s="1455"/>
      <c r="HQ336" s="1455"/>
      <c r="HR336" s="1455"/>
      <c r="HS336" s="1455"/>
      <c r="HT336" s="1455"/>
      <c r="HU336" s="1455"/>
      <c r="HV336" s="1455"/>
      <c r="HW336" s="1455"/>
      <c r="HX336" s="1455"/>
      <c r="HY336" s="1455"/>
      <c r="HZ336" s="1455"/>
      <c r="IA336" s="1455"/>
      <c r="IB336" s="1455"/>
      <c r="IC336" s="1455"/>
      <c r="ID336" s="1455"/>
      <c r="IE336" s="1455"/>
      <c r="IF336" s="1455"/>
      <c r="IG336" s="1455"/>
      <c r="IH336" s="1455"/>
      <c r="II336" s="1455"/>
      <c r="IJ336" s="1455"/>
      <c r="IK336" s="1455"/>
      <c r="IL336" s="1455"/>
      <c r="IM336" s="1455"/>
      <c r="IN336" s="1455"/>
      <c r="IO336" s="1455"/>
      <c r="IP336" s="1455"/>
      <c r="IQ336" s="1455"/>
      <c r="IR336" s="1455"/>
      <c r="IS336" s="1455"/>
      <c r="IT336" s="1455"/>
      <c r="IU336" s="1455"/>
      <c r="IV336" s="1455"/>
      <c r="IW336" s="1455"/>
      <c r="IX336" s="1455"/>
      <c r="IY336" s="1455"/>
      <c r="IZ336" s="1455"/>
      <c r="JA336" s="1455"/>
      <c r="JB336" s="1455"/>
      <c r="JC336" s="1455"/>
      <c r="JD336" s="1455"/>
      <c r="JE336" s="1455"/>
      <c r="JF336" s="1455"/>
      <c r="JG336" s="1455"/>
      <c r="JH336" s="1455"/>
      <c r="JI336" s="1455"/>
      <c r="JJ336" s="1455"/>
      <c r="JK336" s="1455"/>
      <c r="JL336" s="1455"/>
      <c r="JM336" s="1455"/>
      <c r="JN336" s="1455"/>
      <c r="JO336" s="1455"/>
      <c r="JP336" s="1455"/>
      <c r="JQ336" s="1455"/>
      <c r="JR336" s="1455"/>
      <c r="JS336" s="1455"/>
      <c r="JT336" s="1455"/>
      <c r="JU336" s="1455"/>
      <c r="JV336" s="1455"/>
      <c r="JW336" s="1455"/>
      <c r="JX336" s="1455"/>
      <c r="JY336" s="1455"/>
      <c r="JZ336" s="1455"/>
      <c r="KA336" s="1455"/>
      <c r="KB336" s="1455"/>
      <c r="KC336" s="1455"/>
      <c r="KD336" s="1455"/>
      <c r="KE336" s="1455"/>
      <c r="KF336" s="1455"/>
      <c r="KG336" s="1455"/>
      <c r="KH336" s="1455"/>
      <c r="KI336" s="1455"/>
      <c r="KJ336" s="1455"/>
      <c r="KK336" s="1455"/>
      <c r="KL336" s="1455"/>
      <c r="KM336" s="1455"/>
      <c r="KN336" s="1455"/>
      <c r="KO336" s="1455"/>
      <c r="KP336" s="1455"/>
      <c r="KQ336" s="1455"/>
      <c r="KR336" s="1455"/>
      <c r="KS336" s="1455"/>
      <c r="KT336" s="1455"/>
      <c r="KU336" s="1455"/>
      <c r="KV336" s="1455"/>
      <c r="KW336" s="1455"/>
      <c r="KX336" s="1455"/>
      <c r="KY336" s="1455"/>
      <c r="KZ336" s="1455"/>
      <c r="LA336" s="1455"/>
      <c r="LB336" s="1455"/>
      <c r="LC336" s="1455"/>
      <c r="LD336" s="1455"/>
      <c r="LE336" s="1455"/>
      <c r="LF336" s="1455"/>
      <c r="LG336" s="1455"/>
      <c r="LH336" s="1455"/>
      <c r="LI336" s="1455"/>
      <c r="LJ336" s="1455"/>
      <c r="LK336" s="1455"/>
      <c r="LL336" s="1455"/>
      <c r="LM336" s="1455"/>
      <c r="LN336" s="1455"/>
      <c r="LO336" s="1467"/>
      <c r="LP336" s="1467"/>
      <c r="LQ336" s="1467"/>
      <c r="LR336" s="1467"/>
      <c r="LS336" s="1467"/>
      <c r="LT336" s="1467"/>
      <c r="LU336" s="1467"/>
      <c r="LV336" s="2117"/>
    </row>
    <row r="337" s="2141" customFormat="1" ht="47" customHeight="1" spans="1:334">
      <c r="A337" s="2733">
        <v>45901</v>
      </c>
      <c r="B337" s="1660" t="s">
        <v>713</v>
      </c>
      <c r="C337" s="1661" t="s">
        <v>115</v>
      </c>
      <c r="D337" s="1662">
        <v>4500178375</v>
      </c>
      <c r="E337" s="1860"/>
      <c r="F337" s="1662" t="s">
        <v>2695</v>
      </c>
      <c r="G337" s="1863" t="s">
        <v>2309</v>
      </c>
      <c r="H337" s="1863" t="s">
        <v>1793</v>
      </c>
      <c r="I337" s="1880" t="s">
        <v>1794</v>
      </c>
      <c r="J337" s="1543">
        <v>8640</v>
      </c>
      <c r="K337" s="1876">
        <v>0</v>
      </c>
      <c r="L337" s="1876">
        <v>96</v>
      </c>
      <c r="M337" s="1876">
        <f t="shared" si="247"/>
        <v>90</v>
      </c>
      <c r="N337" s="1673">
        <v>45961</v>
      </c>
      <c r="O337" s="1673">
        <v>45959</v>
      </c>
      <c r="P337" s="1878" t="s">
        <v>1480</v>
      </c>
      <c r="Q337" s="2079" t="s">
        <v>78</v>
      </c>
      <c r="R337" s="1577">
        <v>8640</v>
      </c>
      <c r="S337" s="1577">
        <f t="shared" si="221"/>
        <v>0</v>
      </c>
      <c r="T337" s="1577"/>
      <c r="U337" s="1577" t="s">
        <v>829</v>
      </c>
      <c r="V337" s="1880"/>
      <c r="W337" s="1880" t="s">
        <v>111</v>
      </c>
      <c r="X337" s="1900">
        <v>45904</v>
      </c>
      <c r="Y337" s="1930" t="s">
        <v>88</v>
      </c>
      <c r="Z337" s="1930" t="s">
        <v>88</v>
      </c>
      <c r="AA337" s="1930"/>
      <c r="AB337" s="1930"/>
      <c r="AC337" s="2272" t="s">
        <v>2696</v>
      </c>
      <c r="AD337" s="1692" t="s">
        <v>172</v>
      </c>
      <c r="AE337" s="2093">
        <v>1.0552</v>
      </c>
      <c r="AF337" s="2095">
        <f>J337*AE337</f>
        <v>9116.928</v>
      </c>
      <c r="AG337" s="1647" t="s">
        <v>1482</v>
      </c>
      <c r="AH337" s="1947" t="s">
        <v>81</v>
      </c>
      <c r="AI337" s="1947"/>
      <c r="AJ337" s="2761">
        <v>1</v>
      </c>
      <c r="AK337" s="2761"/>
      <c r="AL337" s="2761">
        <f>J337</f>
        <v>8640</v>
      </c>
      <c r="AM337" s="2761"/>
      <c r="AN337" s="2761">
        <f>J337/24</f>
        <v>360</v>
      </c>
      <c r="AO337" s="2761"/>
      <c r="AP337" s="2761"/>
      <c r="AQ337" s="1948"/>
      <c r="AR337" s="1948"/>
      <c r="AS337" s="1948" t="s">
        <v>1519</v>
      </c>
      <c r="AT337" s="1948"/>
      <c r="AU337" s="1948">
        <f>J337</f>
        <v>8640</v>
      </c>
      <c r="AV337" s="1430"/>
      <c r="AW337" s="1430"/>
      <c r="AX337" s="1430"/>
      <c r="AY337" s="1430"/>
      <c r="AZ337" s="1430">
        <f>J337</f>
        <v>8640</v>
      </c>
      <c r="BA337" s="1430"/>
      <c r="BB337" s="1430"/>
      <c r="BC337" s="1430"/>
      <c r="BD337" s="1430"/>
      <c r="BE337" s="1430"/>
      <c r="BF337" s="1430">
        <f t="shared" si="248"/>
        <v>8280</v>
      </c>
      <c r="BG337" s="2785">
        <f t="shared" si="249"/>
        <v>360</v>
      </c>
      <c r="BH337" s="1455"/>
      <c r="BI337" s="1455"/>
      <c r="BJ337" s="1455"/>
      <c r="BK337" s="1455"/>
      <c r="BL337" s="1455"/>
      <c r="BM337" s="1455"/>
      <c r="BN337" s="1455"/>
      <c r="BO337" s="1455"/>
      <c r="BP337" s="1455"/>
      <c r="BQ337" s="1455"/>
      <c r="BR337" s="1455"/>
      <c r="BS337" s="1455"/>
      <c r="BT337" s="1455"/>
      <c r="BU337" s="1455"/>
      <c r="BV337" s="1455"/>
      <c r="BW337" s="1455"/>
      <c r="BX337" s="1455"/>
      <c r="BY337" s="1455"/>
      <c r="BZ337" s="1455"/>
      <c r="CA337" s="1455"/>
      <c r="CB337" s="1455"/>
      <c r="CC337" s="1455"/>
      <c r="CD337" s="1455"/>
      <c r="CE337" s="1455"/>
      <c r="CF337" s="1455"/>
      <c r="CG337" s="1455"/>
      <c r="CH337" s="1455"/>
      <c r="CI337" s="1455"/>
      <c r="CJ337" s="1455"/>
      <c r="CK337" s="1455"/>
      <c r="CL337" s="1455"/>
      <c r="CM337" s="1455"/>
      <c r="CN337" s="1455"/>
      <c r="CO337" s="1455"/>
      <c r="CP337" s="1455"/>
      <c r="CQ337" s="1455"/>
      <c r="CR337" s="1455"/>
      <c r="CS337" s="1455"/>
      <c r="CT337" s="1455"/>
      <c r="CU337" s="1455"/>
      <c r="CV337" s="1455"/>
      <c r="CW337" s="1455"/>
      <c r="CX337" s="1455"/>
      <c r="CY337" s="1455"/>
      <c r="CZ337" s="1455"/>
      <c r="DA337" s="1455"/>
      <c r="DB337" s="1455"/>
      <c r="DC337" s="1455"/>
      <c r="DD337" s="1455"/>
      <c r="DE337" s="1455"/>
      <c r="DF337" s="1455"/>
      <c r="DG337" s="1455"/>
      <c r="DH337" s="1455"/>
      <c r="DI337" s="1455"/>
      <c r="DJ337" s="1455"/>
      <c r="DK337" s="1455"/>
      <c r="DL337" s="1455"/>
      <c r="DM337" s="1455"/>
      <c r="DN337" s="1455"/>
      <c r="DO337" s="1455"/>
      <c r="DP337" s="1455"/>
      <c r="DQ337" s="1455"/>
      <c r="DR337" s="1455"/>
      <c r="DS337" s="1455"/>
      <c r="DT337" s="1455"/>
      <c r="DU337" s="1455"/>
      <c r="DV337" s="1455"/>
      <c r="DW337" s="1455"/>
      <c r="DX337" s="1455"/>
      <c r="DY337" s="1455"/>
      <c r="DZ337" s="1455"/>
      <c r="EA337" s="1455"/>
      <c r="EB337" s="1455"/>
      <c r="EC337" s="1455"/>
      <c r="ED337" s="1455"/>
      <c r="EE337" s="1455"/>
      <c r="EF337" s="1455"/>
      <c r="EG337" s="1455"/>
      <c r="EH337" s="1455"/>
      <c r="EI337" s="1455"/>
      <c r="EJ337" s="1455"/>
      <c r="EK337" s="1455"/>
      <c r="EL337" s="1455"/>
      <c r="EM337" s="1455"/>
      <c r="EN337" s="1455"/>
      <c r="EO337" s="1455"/>
      <c r="EP337" s="1455"/>
      <c r="EQ337" s="1455"/>
      <c r="ER337" s="1455"/>
      <c r="ES337" s="1455"/>
      <c r="ET337" s="1455"/>
      <c r="EU337" s="1455"/>
      <c r="EV337" s="1455"/>
      <c r="EW337" s="1455"/>
      <c r="EX337" s="1455"/>
      <c r="EY337" s="1455"/>
      <c r="EZ337" s="1455"/>
      <c r="FA337" s="1455"/>
      <c r="FB337" s="1455"/>
      <c r="FC337" s="1455"/>
      <c r="FD337" s="1455"/>
      <c r="FE337" s="1455"/>
      <c r="FF337" s="1455"/>
      <c r="FG337" s="1455"/>
      <c r="FH337" s="1455"/>
      <c r="FI337" s="1455"/>
      <c r="FJ337" s="1455"/>
      <c r="FK337" s="1455"/>
      <c r="FL337" s="1455"/>
      <c r="FM337" s="1455"/>
      <c r="FN337" s="1455"/>
      <c r="FO337" s="1455"/>
      <c r="FP337" s="1455"/>
      <c r="FQ337" s="1455"/>
      <c r="FR337" s="1455"/>
      <c r="FS337" s="1455"/>
      <c r="FT337" s="1455"/>
      <c r="FU337" s="1455"/>
      <c r="FV337" s="1455"/>
      <c r="FW337" s="1455"/>
      <c r="FX337" s="1455"/>
      <c r="FY337" s="1455"/>
      <c r="FZ337" s="1455"/>
      <c r="GA337" s="1455"/>
      <c r="GB337" s="1455"/>
      <c r="GC337" s="1455"/>
      <c r="GD337" s="1455"/>
      <c r="GE337" s="1455"/>
      <c r="GF337" s="1455"/>
      <c r="GG337" s="1455"/>
      <c r="GH337" s="1455"/>
      <c r="GI337" s="1455"/>
      <c r="GJ337" s="1455"/>
      <c r="GK337" s="1455"/>
      <c r="GL337" s="1455"/>
      <c r="GM337" s="1455"/>
      <c r="GN337" s="1455"/>
      <c r="GO337" s="1455"/>
      <c r="GP337" s="1455"/>
      <c r="GQ337" s="1455"/>
      <c r="GR337" s="1455"/>
      <c r="GS337" s="1455"/>
      <c r="GT337" s="1455"/>
      <c r="GU337" s="1455"/>
      <c r="GV337" s="1455"/>
      <c r="GW337" s="1455"/>
      <c r="GX337" s="1455"/>
      <c r="GY337" s="1455"/>
      <c r="GZ337" s="1455"/>
      <c r="HA337" s="1455"/>
      <c r="HB337" s="1455"/>
      <c r="HC337" s="1455"/>
      <c r="HD337" s="1455"/>
      <c r="HE337" s="1455"/>
      <c r="HF337" s="1455"/>
      <c r="HG337" s="1455"/>
      <c r="HH337" s="1455"/>
      <c r="HI337" s="1455"/>
      <c r="HJ337" s="1455"/>
      <c r="HK337" s="1455"/>
      <c r="HL337" s="1455"/>
      <c r="HM337" s="1455"/>
      <c r="HN337" s="1455"/>
      <c r="HO337" s="1455"/>
      <c r="HP337" s="1455"/>
      <c r="HQ337" s="1455"/>
      <c r="HR337" s="1455"/>
      <c r="HS337" s="1455"/>
      <c r="HT337" s="1455"/>
      <c r="HU337" s="1455"/>
      <c r="HV337" s="1455"/>
      <c r="HW337" s="1455"/>
      <c r="HX337" s="1455"/>
      <c r="HY337" s="1455"/>
      <c r="HZ337" s="1455"/>
      <c r="IA337" s="1455"/>
      <c r="IB337" s="1455"/>
      <c r="IC337" s="1455"/>
      <c r="ID337" s="1455"/>
      <c r="IE337" s="1455"/>
      <c r="IF337" s="1455"/>
      <c r="IG337" s="1455"/>
      <c r="IH337" s="1455"/>
      <c r="II337" s="1455"/>
      <c r="IJ337" s="1455"/>
      <c r="IK337" s="1455"/>
      <c r="IL337" s="1455"/>
      <c r="IM337" s="1455"/>
      <c r="IN337" s="1455"/>
      <c r="IO337" s="1455"/>
      <c r="IP337" s="1455"/>
      <c r="IQ337" s="1455"/>
      <c r="IR337" s="1455"/>
      <c r="IS337" s="1455"/>
      <c r="IT337" s="1455"/>
      <c r="IU337" s="1455"/>
      <c r="IV337" s="1455"/>
      <c r="IW337" s="1455"/>
      <c r="IX337" s="1455"/>
      <c r="IY337" s="1455"/>
      <c r="IZ337" s="1455"/>
      <c r="JA337" s="1455"/>
      <c r="JB337" s="1455"/>
      <c r="JC337" s="1455"/>
      <c r="JD337" s="1455"/>
      <c r="JE337" s="1455"/>
      <c r="JF337" s="1455"/>
      <c r="JG337" s="1455"/>
      <c r="JH337" s="1455"/>
      <c r="JI337" s="1455"/>
      <c r="JJ337" s="1455"/>
      <c r="JK337" s="1455"/>
      <c r="JL337" s="1455"/>
      <c r="JM337" s="1455"/>
      <c r="JN337" s="1455"/>
      <c r="JO337" s="1455"/>
      <c r="JP337" s="1455"/>
      <c r="JQ337" s="1455"/>
      <c r="JR337" s="1455"/>
      <c r="JS337" s="1455"/>
      <c r="JT337" s="1455"/>
      <c r="JU337" s="1455"/>
      <c r="JV337" s="1455"/>
      <c r="JW337" s="1455"/>
      <c r="JX337" s="1455"/>
      <c r="JY337" s="1455"/>
      <c r="JZ337" s="1455"/>
      <c r="KA337" s="1455"/>
      <c r="KB337" s="1455"/>
      <c r="KC337" s="1455"/>
      <c r="KD337" s="1455"/>
      <c r="KE337" s="1455"/>
      <c r="KF337" s="1455"/>
      <c r="KG337" s="1455"/>
      <c r="KH337" s="1455"/>
      <c r="KI337" s="1455"/>
      <c r="KJ337" s="1455"/>
      <c r="KK337" s="1455"/>
      <c r="KL337" s="1455"/>
      <c r="KM337" s="1455"/>
      <c r="KN337" s="1455"/>
      <c r="KO337" s="1455"/>
      <c r="KP337" s="1455"/>
      <c r="KQ337" s="1455"/>
      <c r="KR337" s="1455"/>
      <c r="KS337" s="1455"/>
      <c r="KT337" s="1455"/>
      <c r="KU337" s="1455"/>
      <c r="KV337" s="1455"/>
      <c r="KW337" s="1455"/>
      <c r="KX337" s="1455"/>
      <c r="KY337" s="1455"/>
      <c r="KZ337" s="1455"/>
      <c r="LA337" s="1455"/>
      <c r="LB337" s="1455"/>
      <c r="LC337" s="1455"/>
      <c r="LD337" s="1455"/>
      <c r="LE337" s="1455"/>
      <c r="LF337" s="1455"/>
      <c r="LG337" s="1455"/>
      <c r="LH337" s="1455"/>
      <c r="LI337" s="1455"/>
      <c r="LJ337" s="1455"/>
      <c r="LK337" s="1455"/>
      <c r="LL337" s="1455"/>
      <c r="LM337" s="1455"/>
      <c r="LN337" s="1455"/>
      <c r="LO337" s="1467"/>
      <c r="LP337" s="1467"/>
      <c r="LQ337" s="1467"/>
      <c r="LR337" s="1467"/>
      <c r="LS337" s="1467"/>
      <c r="LT337" s="1467"/>
      <c r="LU337" s="1467"/>
      <c r="LV337" s="2117"/>
    </row>
    <row r="338" s="2141" customFormat="1" ht="47" customHeight="1" spans="1:334">
      <c r="A338" s="2733">
        <v>45901</v>
      </c>
      <c r="B338" s="1660" t="s">
        <v>713</v>
      </c>
      <c r="C338" s="1661" t="s">
        <v>115</v>
      </c>
      <c r="D338" s="1662">
        <v>4500178375</v>
      </c>
      <c r="E338" s="1860"/>
      <c r="F338" s="1662" t="s">
        <v>2697</v>
      </c>
      <c r="G338" s="1863" t="s">
        <v>2698</v>
      </c>
      <c r="H338" s="1863" t="s">
        <v>1796</v>
      </c>
      <c r="I338" s="1880" t="s">
        <v>1797</v>
      </c>
      <c r="J338" s="1543">
        <v>5472</v>
      </c>
      <c r="K338" s="1876">
        <v>0</v>
      </c>
      <c r="L338" s="1876">
        <v>96</v>
      </c>
      <c r="M338" s="1876">
        <f t="shared" si="247"/>
        <v>57</v>
      </c>
      <c r="N338" s="1673">
        <v>45961</v>
      </c>
      <c r="O338" s="1673">
        <v>45959</v>
      </c>
      <c r="P338" s="1878" t="s">
        <v>1480</v>
      </c>
      <c r="Q338" s="2079" t="s">
        <v>78</v>
      </c>
      <c r="R338" s="1577">
        <v>5472</v>
      </c>
      <c r="S338" s="1577">
        <f t="shared" si="221"/>
        <v>0</v>
      </c>
      <c r="T338" s="1577"/>
      <c r="U338" s="1577" t="s">
        <v>829</v>
      </c>
      <c r="V338" s="1880"/>
      <c r="W338" s="1880" t="s">
        <v>111</v>
      </c>
      <c r="X338" s="1900">
        <v>45904</v>
      </c>
      <c r="Y338" s="1930" t="s">
        <v>88</v>
      </c>
      <c r="Z338" s="1930" t="s">
        <v>88</v>
      </c>
      <c r="AA338" s="1930"/>
      <c r="AB338" s="1930"/>
      <c r="AC338" s="2272" t="s">
        <v>2696</v>
      </c>
      <c r="AD338" s="1692" t="s">
        <v>172</v>
      </c>
      <c r="AE338" s="2093">
        <v>0.939</v>
      </c>
      <c r="AF338" s="2095">
        <f>J338*AE338</f>
        <v>5138.208</v>
      </c>
      <c r="AG338" s="1647" t="s">
        <v>1482</v>
      </c>
      <c r="AH338" s="1947" t="s">
        <v>81</v>
      </c>
      <c r="AI338" s="1947"/>
      <c r="AJ338" s="2761">
        <v>1</v>
      </c>
      <c r="AK338" s="2761"/>
      <c r="AL338" s="2761">
        <f>J338</f>
        <v>5472</v>
      </c>
      <c r="AM338" s="2761"/>
      <c r="AN338" s="2761">
        <f>J338/24</f>
        <v>228</v>
      </c>
      <c r="AO338" s="2761"/>
      <c r="AP338" s="2761"/>
      <c r="AQ338" s="1948"/>
      <c r="AR338" s="1948"/>
      <c r="AS338" s="1948" t="s">
        <v>1519</v>
      </c>
      <c r="AT338" s="1948"/>
      <c r="AU338" s="1948">
        <f>J338</f>
        <v>5472</v>
      </c>
      <c r="AV338" s="1430"/>
      <c r="AW338" s="1430"/>
      <c r="AX338" s="1430"/>
      <c r="AY338" s="1430"/>
      <c r="AZ338" s="1430"/>
      <c r="BA338" s="1430">
        <f>J338</f>
        <v>5472</v>
      </c>
      <c r="BB338" s="1430"/>
      <c r="BC338" s="1430"/>
      <c r="BD338" s="1430"/>
      <c r="BE338" s="1430"/>
      <c r="BF338" s="1430">
        <f t="shared" si="248"/>
        <v>5244</v>
      </c>
      <c r="BG338" s="2785">
        <f t="shared" si="249"/>
        <v>228</v>
      </c>
      <c r="BH338" s="1455"/>
      <c r="BI338" s="1455"/>
      <c r="BJ338" s="1455"/>
      <c r="BK338" s="1455"/>
      <c r="BL338" s="1455"/>
      <c r="BM338" s="1455"/>
      <c r="BN338" s="1455"/>
      <c r="BO338" s="1455"/>
      <c r="BP338" s="1455"/>
      <c r="BQ338" s="1455"/>
      <c r="BR338" s="1455"/>
      <c r="BS338" s="1455"/>
      <c r="BT338" s="1455"/>
      <c r="BU338" s="1455"/>
      <c r="BV338" s="1455"/>
      <c r="BW338" s="1455"/>
      <c r="BX338" s="1455"/>
      <c r="BY338" s="1455"/>
      <c r="BZ338" s="1455"/>
      <c r="CA338" s="1455"/>
      <c r="CB338" s="1455"/>
      <c r="CC338" s="1455"/>
      <c r="CD338" s="1455"/>
      <c r="CE338" s="1455"/>
      <c r="CF338" s="1455"/>
      <c r="CG338" s="1455"/>
      <c r="CH338" s="1455"/>
      <c r="CI338" s="1455"/>
      <c r="CJ338" s="1455"/>
      <c r="CK338" s="1455"/>
      <c r="CL338" s="1455"/>
      <c r="CM338" s="1455"/>
      <c r="CN338" s="1455"/>
      <c r="CO338" s="1455"/>
      <c r="CP338" s="1455"/>
      <c r="CQ338" s="1455"/>
      <c r="CR338" s="1455"/>
      <c r="CS338" s="1455"/>
      <c r="CT338" s="1455"/>
      <c r="CU338" s="1455"/>
      <c r="CV338" s="1455"/>
      <c r="CW338" s="1455"/>
      <c r="CX338" s="1455"/>
      <c r="CY338" s="1455"/>
      <c r="CZ338" s="1455"/>
      <c r="DA338" s="1455"/>
      <c r="DB338" s="1455"/>
      <c r="DC338" s="1455"/>
      <c r="DD338" s="1455"/>
      <c r="DE338" s="1455"/>
      <c r="DF338" s="1455"/>
      <c r="DG338" s="1455"/>
      <c r="DH338" s="1455"/>
      <c r="DI338" s="1455"/>
      <c r="DJ338" s="1455"/>
      <c r="DK338" s="1455"/>
      <c r="DL338" s="1455"/>
      <c r="DM338" s="1455"/>
      <c r="DN338" s="1455"/>
      <c r="DO338" s="1455"/>
      <c r="DP338" s="1455"/>
      <c r="DQ338" s="1455"/>
      <c r="DR338" s="1455"/>
      <c r="DS338" s="1455"/>
      <c r="DT338" s="1455"/>
      <c r="DU338" s="1455"/>
      <c r="DV338" s="1455"/>
      <c r="DW338" s="1455"/>
      <c r="DX338" s="1455"/>
      <c r="DY338" s="1455"/>
      <c r="DZ338" s="1455"/>
      <c r="EA338" s="1455"/>
      <c r="EB338" s="1455"/>
      <c r="EC338" s="1455"/>
      <c r="ED338" s="1455"/>
      <c r="EE338" s="1455"/>
      <c r="EF338" s="1455"/>
      <c r="EG338" s="1455"/>
      <c r="EH338" s="1455"/>
      <c r="EI338" s="1455"/>
      <c r="EJ338" s="1455"/>
      <c r="EK338" s="1455"/>
      <c r="EL338" s="1455"/>
      <c r="EM338" s="1455"/>
      <c r="EN338" s="1455"/>
      <c r="EO338" s="1455"/>
      <c r="EP338" s="1455"/>
      <c r="EQ338" s="1455"/>
      <c r="ER338" s="1455"/>
      <c r="ES338" s="1455"/>
      <c r="ET338" s="1455"/>
      <c r="EU338" s="1455"/>
      <c r="EV338" s="1455"/>
      <c r="EW338" s="1455"/>
      <c r="EX338" s="1455"/>
      <c r="EY338" s="1455"/>
      <c r="EZ338" s="1455"/>
      <c r="FA338" s="1455"/>
      <c r="FB338" s="1455"/>
      <c r="FC338" s="1455"/>
      <c r="FD338" s="1455"/>
      <c r="FE338" s="1455"/>
      <c r="FF338" s="1455"/>
      <c r="FG338" s="1455"/>
      <c r="FH338" s="1455"/>
      <c r="FI338" s="1455"/>
      <c r="FJ338" s="1455"/>
      <c r="FK338" s="1455"/>
      <c r="FL338" s="1455"/>
      <c r="FM338" s="1455"/>
      <c r="FN338" s="1455"/>
      <c r="FO338" s="1455"/>
      <c r="FP338" s="1455"/>
      <c r="FQ338" s="1455"/>
      <c r="FR338" s="1455"/>
      <c r="FS338" s="1455"/>
      <c r="FT338" s="1455"/>
      <c r="FU338" s="1455"/>
      <c r="FV338" s="1455"/>
      <c r="FW338" s="1455"/>
      <c r="FX338" s="1455"/>
      <c r="FY338" s="1455"/>
      <c r="FZ338" s="1455"/>
      <c r="GA338" s="1455"/>
      <c r="GB338" s="1455"/>
      <c r="GC338" s="1455"/>
      <c r="GD338" s="1455"/>
      <c r="GE338" s="1455"/>
      <c r="GF338" s="1455"/>
      <c r="GG338" s="1455"/>
      <c r="GH338" s="1455"/>
      <c r="GI338" s="1455"/>
      <c r="GJ338" s="1455"/>
      <c r="GK338" s="1455"/>
      <c r="GL338" s="1455"/>
      <c r="GM338" s="1455"/>
      <c r="GN338" s="1455"/>
      <c r="GO338" s="1455"/>
      <c r="GP338" s="1455"/>
      <c r="GQ338" s="1455"/>
      <c r="GR338" s="1455"/>
      <c r="GS338" s="1455"/>
      <c r="GT338" s="1455"/>
      <c r="GU338" s="1455"/>
      <c r="GV338" s="1455"/>
      <c r="GW338" s="1455"/>
      <c r="GX338" s="1455"/>
      <c r="GY338" s="1455"/>
      <c r="GZ338" s="1455"/>
      <c r="HA338" s="1455"/>
      <c r="HB338" s="1455"/>
      <c r="HC338" s="1455"/>
      <c r="HD338" s="1455"/>
      <c r="HE338" s="1455"/>
      <c r="HF338" s="1455"/>
      <c r="HG338" s="1455"/>
      <c r="HH338" s="1455"/>
      <c r="HI338" s="1455"/>
      <c r="HJ338" s="1455"/>
      <c r="HK338" s="1455"/>
      <c r="HL338" s="1455"/>
      <c r="HM338" s="1455"/>
      <c r="HN338" s="1455"/>
      <c r="HO338" s="1455"/>
      <c r="HP338" s="1455"/>
      <c r="HQ338" s="1455"/>
      <c r="HR338" s="1455"/>
      <c r="HS338" s="1455"/>
      <c r="HT338" s="1455"/>
      <c r="HU338" s="1455"/>
      <c r="HV338" s="1455"/>
      <c r="HW338" s="1455"/>
      <c r="HX338" s="1455"/>
      <c r="HY338" s="1455"/>
      <c r="HZ338" s="1455"/>
      <c r="IA338" s="1455"/>
      <c r="IB338" s="1455"/>
      <c r="IC338" s="1455"/>
      <c r="ID338" s="1455"/>
      <c r="IE338" s="1455"/>
      <c r="IF338" s="1455"/>
      <c r="IG338" s="1455"/>
      <c r="IH338" s="1455"/>
      <c r="II338" s="1455"/>
      <c r="IJ338" s="1455"/>
      <c r="IK338" s="1455"/>
      <c r="IL338" s="1455"/>
      <c r="IM338" s="1455"/>
      <c r="IN338" s="1455"/>
      <c r="IO338" s="1455"/>
      <c r="IP338" s="1455"/>
      <c r="IQ338" s="1455"/>
      <c r="IR338" s="1455"/>
      <c r="IS338" s="1455"/>
      <c r="IT338" s="1455"/>
      <c r="IU338" s="1455"/>
      <c r="IV338" s="1455"/>
      <c r="IW338" s="1455"/>
      <c r="IX338" s="1455"/>
      <c r="IY338" s="1455"/>
      <c r="IZ338" s="1455"/>
      <c r="JA338" s="1455"/>
      <c r="JB338" s="1455"/>
      <c r="JC338" s="1455"/>
      <c r="JD338" s="1455"/>
      <c r="JE338" s="1455"/>
      <c r="JF338" s="1455"/>
      <c r="JG338" s="1455"/>
      <c r="JH338" s="1455"/>
      <c r="JI338" s="1455"/>
      <c r="JJ338" s="1455"/>
      <c r="JK338" s="1455"/>
      <c r="JL338" s="1455"/>
      <c r="JM338" s="1455"/>
      <c r="JN338" s="1455"/>
      <c r="JO338" s="1455"/>
      <c r="JP338" s="1455"/>
      <c r="JQ338" s="1455"/>
      <c r="JR338" s="1455"/>
      <c r="JS338" s="1455"/>
      <c r="JT338" s="1455"/>
      <c r="JU338" s="1455"/>
      <c r="JV338" s="1455"/>
      <c r="JW338" s="1455"/>
      <c r="JX338" s="1455"/>
      <c r="JY338" s="1455"/>
      <c r="JZ338" s="1455"/>
      <c r="KA338" s="1455"/>
      <c r="KB338" s="1455"/>
      <c r="KC338" s="1455"/>
      <c r="KD338" s="1455"/>
      <c r="KE338" s="1455"/>
      <c r="KF338" s="1455"/>
      <c r="KG338" s="1455"/>
      <c r="KH338" s="1455"/>
      <c r="KI338" s="1455"/>
      <c r="KJ338" s="1455"/>
      <c r="KK338" s="1455"/>
      <c r="KL338" s="1455"/>
      <c r="KM338" s="1455"/>
      <c r="KN338" s="1455"/>
      <c r="KO338" s="1455"/>
      <c r="KP338" s="1455"/>
      <c r="KQ338" s="1455"/>
      <c r="KR338" s="1455"/>
      <c r="KS338" s="1455"/>
      <c r="KT338" s="1455"/>
      <c r="KU338" s="1455"/>
      <c r="KV338" s="1455"/>
      <c r="KW338" s="1455"/>
      <c r="KX338" s="1455"/>
      <c r="KY338" s="1455"/>
      <c r="KZ338" s="1455"/>
      <c r="LA338" s="1455"/>
      <c r="LB338" s="1455"/>
      <c r="LC338" s="1455"/>
      <c r="LD338" s="1455"/>
      <c r="LE338" s="1455"/>
      <c r="LF338" s="1455"/>
      <c r="LG338" s="1455"/>
      <c r="LH338" s="1455"/>
      <c r="LI338" s="1455"/>
      <c r="LJ338" s="1455"/>
      <c r="LK338" s="1455"/>
      <c r="LL338" s="1455"/>
      <c r="LM338" s="1455"/>
      <c r="LN338" s="1455"/>
      <c r="LO338" s="1467"/>
      <c r="LP338" s="1467"/>
      <c r="LQ338" s="1467"/>
      <c r="LR338" s="1467"/>
      <c r="LS338" s="1467"/>
      <c r="LT338" s="1467"/>
      <c r="LU338" s="1467"/>
      <c r="LV338" s="2117"/>
    </row>
    <row r="339" s="2141" customFormat="1" ht="47" customHeight="1" spans="1:334">
      <c r="A339" s="2793">
        <v>45918</v>
      </c>
      <c r="B339" s="1226" t="s">
        <v>151</v>
      </c>
      <c r="C339" s="1227" t="s">
        <v>152</v>
      </c>
      <c r="D339" s="1228">
        <v>4500179819</v>
      </c>
      <c r="E339" s="1229" t="s">
        <v>1499</v>
      </c>
      <c r="F339" s="1228" t="s">
        <v>2699</v>
      </c>
      <c r="G339" s="1230" t="s">
        <v>1830</v>
      </c>
      <c r="H339" s="1230" t="s">
        <v>1727</v>
      </c>
      <c r="I339" s="1542" t="s">
        <v>1728</v>
      </c>
      <c r="J339" s="1272">
        <v>4800</v>
      </c>
      <c r="K339" s="1273">
        <v>0</v>
      </c>
      <c r="L339" s="1273">
        <v>96</v>
      </c>
      <c r="M339" s="2801">
        <f t="shared" si="247"/>
        <v>50</v>
      </c>
      <c r="N339" s="1274">
        <v>45961</v>
      </c>
      <c r="O339" s="1274">
        <v>45959</v>
      </c>
      <c r="P339" s="1275"/>
      <c r="Q339" s="2079" t="s">
        <v>78</v>
      </c>
      <c r="R339" s="1577">
        <v>4800</v>
      </c>
      <c r="S339" s="2806">
        <f t="shared" si="221"/>
        <v>0</v>
      </c>
      <c r="T339" s="2806"/>
      <c r="U339" s="1577" t="s">
        <v>829</v>
      </c>
      <c r="V339" s="1542"/>
      <c r="W339" s="1542" t="s">
        <v>111</v>
      </c>
      <c r="X339" s="1311">
        <v>45918</v>
      </c>
      <c r="Y339" s="1312" t="s">
        <v>88</v>
      </c>
      <c r="Z339" s="1312">
        <v>45922</v>
      </c>
      <c r="AA339" s="1312" t="s">
        <v>2700</v>
      </c>
      <c r="AB339" s="1312"/>
      <c r="AC339" s="2810" t="s">
        <v>2701</v>
      </c>
      <c r="AD339" s="1358" t="s">
        <v>855</v>
      </c>
      <c r="AE339" s="2493">
        <v>0.9289</v>
      </c>
      <c r="AF339" s="2811">
        <f t="shared" ref="AF339:AF346" si="250">AE339*J339</f>
        <v>4458.72</v>
      </c>
      <c r="AG339" s="1361" t="s">
        <v>1502</v>
      </c>
      <c r="AH339" s="1362" t="s">
        <v>81</v>
      </c>
      <c r="AI339" s="2825"/>
      <c r="AJ339" s="2826">
        <v>9</v>
      </c>
      <c r="AK339" s="2827">
        <f>J339</f>
        <v>4800</v>
      </c>
      <c r="AL339" s="2828"/>
      <c r="AM339" s="2828"/>
      <c r="AN339" s="2828">
        <f>J339/24</f>
        <v>200</v>
      </c>
      <c r="AO339" s="2828"/>
      <c r="AP339" s="2828"/>
      <c r="AQ339" s="2844"/>
      <c r="AR339" s="1401"/>
      <c r="AS339" s="1401" t="s">
        <v>63</v>
      </c>
      <c r="AT339" s="1401">
        <f>J339</f>
        <v>4800</v>
      </c>
      <c r="AU339" s="1401"/>
      <c r="AV339" s="1954">
        <f>J339/10</f>
        <v>480</v>
      </c>
      <c r="AW339" s="1955">
        <f>J339/10</f>
        <v>480</v>
      </c>
      <c r="AX339" s="1955">
        <f>J339/10</f>
        <v>480</v>
      </c>
      <c r="AY339" s="1955">
        <f>J339/10</f>
        <v>480</v>
      </c>
      <c r="AZ339" s="1955">
        <f>J339/10</f>
        <v>480</v>
      </c>
      <c r="BA339" s="2780">
        <f>J339/10</f>
        <v>480</v>
      </c>
      <c r="BB339" s="2780">
        <f>J339/10</f>
        <v>480</v>
      </c>
      <c r="BC339" s="2780">
        <f>J339/10</f>
        <v>480</v>
      </c>
      <c r="BD339" s="2780">
        <f>J339/10</f>
        <v>480</v>
      </c>
      <c r="BE339" s="2780">
        <f>J339/10</f>
        <v>480</v>
      </c>
      <c r="BF339" s="1954">
        <f t="shared" si="248"/>
        <v>460</v>
      </c>
      <c r="BG339" s="2786">
        <f t="shared" si="249"/>
        <v>20</v>
      </c>
      <c r="BH339" s="1455"/>
      <c r="BI339" s="1455"/>
      <c r="BJ339" s="1455"/>
      <c r="BK339" s="1455"/>
      <c r="BL339" s="1455"/>
      <c r="BM339" s="1455"/>
      <c r="BN339" s="1455"/>
      <c r="BO339" s="1455"/>
      <c r="BP339" s="1455"/>
      <c r="BQ339" s="1455"/>
      <c r="BR339" s="1455"/>
      <c r="BS339" s="1455"/>
      <c r="BT339" s="1455"/>
      <c r="BU339" s="1455"/>
      <c r="BV339" s="1455"/>
      <c r="BW339" s="1455"/>
      <c r="BX339" s="1455"/>
      <c r="BY339" s="1455"/>
      <c r="BZ339" s="1455"/>
      <c r="CA339" s="1455"/>
      <c r="CB339" s="1455"/>
      <c r="CC339" s="1455"/>
      <c r="CD339" s="1455"/>
      <c r="CE339" s="1455"/>
      <c r="CF339" s="1455"/>
      <c r="CG339" s="1455"/>
      <c r="CH339" s="1455"/>
      <c r="CI339" s="1455"/>
      <c r="CJ339" s="1455"/>
      <c r="CK339" s="1455"/>
      <c r="CL339" s="1455"/>
      <c r="CM339" s="1455"/>
      <c r="CN339" s="1455"/>
      <c r="CO339" s="1455"/>
      <c r="CP339" s="1455"/>
      <c r="CQ339" s="1455"/>
      <c r="CR339" s="1455"/>
      <c r="CS339" s="1455"/>
      <c r="CT339" s="1455"/>
      <c r="CU339" s="1455"/>
      <c r="CV339" s="1455"/>
      <c r="CW339" s="1455"/>
      <c r="CX339" s="1455"/>
      <c r="CY339" s="1455"/>
      <c r="CZ339" s="1455"/>
      <c r="DA339" s="1455"/>
      <c r="DB339" s="1455"/>
      <c r="DC339" s="1455"/>
      <c r="DD339" s="1455"/>
      <c r="DE339" s="1455"/>
      <c r="DF339" s="1455"/>
      <c r="DG339" s="1455"/>
      <c r="DH339" s="1455"/>
      <c r="DI339" s="1455"/>
      <c r="DJ339" s="1455"/>
      <c r="DK339" s="1455"/>
      <c r="DL339" s="1455"/>
      <c r="DM339" s="1455"/>
      <c r="DN339" s="1455"/>
      <c r="DO339" s="1455"/>
      <c r="DP339" s="1455"/>
      <c r="DQ339" s="1455"/>
      <c r="DR339" s="1455"/>
      <c r="DS339" s="1455"/>
      <c r="DT339" s="1455"/>
      <c r="DU339" s="1455"/>
      <c r="DV339" s="1455"/>
      <c r="DW339" s="1455"/>
      <c r="DX339" s="1455"/>
      <c r="DY339" s="1455"/>
      <c r="DZ339" s="1455"/>
      <c r="EA339" s="1455"/>
      <c r="EB339" s="1455"/>
      <c r="EC339" s="1455"/>
      <c r="ED339" s="1455"/>
      <c r="EE339" s="1455"/>
      <c r="EF339" s="1455"/>
      <c r="EG339" s="1455"/>
      <c r="EH339" s="1455"/>
      <c r="EI339" s="1455"/>
      <c r="EJ339" s="1455"/>
      <c r="EK339" s="1455"/>
      <c r="EL339" s="1455"/>
      <c r="EM339" s="1455"/>
      <c r="EN339" s="1455"/>
      <c r="EO339" s="1455"/>
      <c r="EP339" s="1455"/>
      <c r="EQ339" s="1455"/>
      <c r="ER339" s="1455"/>
      <c r="ES339" s="1455"/>
      <c r="ET339" s="1455"/>
      <c r="EU339" s="1455"/>
      <c r="EV339" s="1455"/>
      <c r="EW339" s="1455"/>
      <c r="EX339" s="1455"/>
      <c r="EY339" s="1455"/>
      <c r="EZ339" s="1455"/>
      <c r="FA339" s="1455"/>
      <c r="FB339" s="1455"/>
      <c r="FC339" s="1455"/>
      <c r="FD339" s="1455"/>
      <c r="FE339" s="1455"/>
      <c r="FF339" s="1455"/>
      <c r="FG339" s="1455"/>
      <c r="FH339" s="1455"/>
      <c r="FI339" s="1455"/>
      <c r="FJ339" s="1455"/>
      <c r="FK339" s="1455"/>
      <c r="FL339" s="1455"/>
      <c r="FM339" s="1455"/>
      <c r="FN339" s="1455"/>
      <c r="FO339" s="1455"/>
      <c r="FP339" s="1455"/>
      <c r="FQ339" s="1455"/>
      <c r="FR339" s="1455"/>
      <c r="FS339" s="1455"/>
      <c r="FT339" s="1455"/>
      <c r="FU339" s="1455"/>
      <c r="FV339" s="1455"/>
      <c r="FW339" s="1455"/>
      <c r="FX339" s="1455"/>
      <c r="FY339" s="1455"/>
      <c r="FZ339" s="1455"/>
      <c r="GA339" s="1455"/>
      <c r="GB339" s="1455"/>
      <c r="GC339" s="1455"/>
      <c r="GD339" s="1455"/>
      <c r="GE339" s="1455"/>
      <c r="GF339" s="1455"/>
      <c r="GG339" s="1455"/>
      <c r="GH339" s="1455"/>
      <c r="GI339" s="1455"/>
      <c r="GJ339" s="1455"/>
      <c r="GK339" s="1455"/>
      <c r="GL339" s="1455"/>
      <c r="GM339" s="1455"/>
      <c r="GN339" s="1455"/>
      <c r="GO339" s="1455"/>
      <c r="GP339" s="1455"/>
      <c r="GQ339" s="1455"/>
      <c r="GR339" s="1455"/>
      <c r="GS339" s="1455"/>
      <c r="GT339" s="1455"/>
      <c r="GU339" s="1455"/>
      <c r="GV339" s="1455"/>
      <c r="GW339" s="1455"/>
      <c r="GX339" s="1455"/>
      <c r="GY339" s="1455"/>
      <c r="GZ339" s="1455"/>
      <c r="HA339" s="1455"/>
      <c r="HB339" s="1455"/>
      <c r="HC339" s="1455"/>
      <c r="HD339" s="1455"/>
      <c r="HE339" s="1455"/>
      <c r="HF339" s="1455"/>
      <c r="HG339" s="1455"/>
      <c r="HH339" s="1455"/>
      <c r="HI339" s="1455"/>
      <c r="HJ339" s="1455"/>
      <c r="HK339" s="1455"/>
      <c r="HL339" s="1455"/>
      <c r="HM339" s="1455"/>
      <c r="HN339" s="1455"/>
      <c r="HO339" s="1455"/>
      <c r="HP339" s="1455"/>
      <c r="HQ339" s="1455"/>
      <c r="HR339" s="1455"/>
      <c r="HS339" s="1455"/>
      <c r="HT339" s="1455"/>
      <c r="HU339" s="1455"/>
      <c r="HV339" s="1455"/>
      <c r="HW339" s="1455"/>
      <c r="HX339" s="1455"/>
      <c r="HY339" s="1455"/>
      <c r="HZ339" s="1455"/>
      <c r="IA339" s="1455"/>
      <c r="IB339" s="1455"/>
      <c r="IC339" s="1455"/>
      <c r="ID339" s="1455"/>
      <c r="IE339" s="1455"/>
      <c r="IF339" s="1455"/>
      <c r="IG339" s="1455"/>
      <c r="IH339" s="1455"/>
      <c r="II339" s="1455"/>
      <c r="IJ339" s="1455"/>
      <c r="IK339" s="1455"/>
      <c r="IL339" s="1455"/>
      <c r="IM339" s="1455"/>
      <c r="IN339" s="1455"/>
      <c r="IO339" s="1455"/>
      <c r="IP339" s="1455"/>
      <c r="IQ339" s="1455"/>
      <c r="IR339" s="1455"/>
      <c r="IS339" s="1455"/>
      <c r="IT339" s="1455"/>
      <c r="IU339" s="1455"/>
      <c r="IV339" s="1455"/>
      <c r="IW339" s="1455"/>
      <c r="IX339" s="1455"/>
      <c r="IY339" s="1455"/>
      <c r="IZ339" s="1455"/>
      <c r="JA339" s="1455"/>
      <c r="JB339" s="1455"/>
      <c r="JC339" s="1455"/>
      <c r="JD339" s="1455"/>
      <c r="JE339" s="1455"/>
      <c r="JF339" s="1455"/>
      <c r="JG339" s="1455"/>
      <c r="JH339" s="1455"/>
      <c r="JI339" s="1455"/>
      <c r="JJ339" s="1455"/>
      <c r="JK339" s="1455"/>
      <c r="JL339" s="1455"/>
      <c r="JM339" s="1455"/>
      <c r="JN339" s="1455"/>
      <c r="JO339" s="1455"/>
      <c r="JP339" s="1455"/>
      <c r="JQ339" s="1455"/>
      <c r="JR339" s="1455"/>
      <c r="JS339" s="1455"/>
      <c r="JT339" s="1455"/>
      <c r="JU339" s="1455"/>
      <c r="JV339" s="1455"/>
      <c r="JW339" s="1455"/>
      <c r="JX339" s="1455"/>
      <c r="JY339" s="1455"/>
      <c r="JZ339" s="1455"/>
      <c r="KA339" s="1455"/>
      <c r="KB339" s="1455"/>
      <c r="KC339" s="1455"/>
      <c r="KD339" s="1455"/>
      <c r="KE339" s="1455"/>
      <c r="KF339" s="1455"/>
      <c r="KG339" s="1455"/>
      <c r="KH339" s="1455"/>
      <c r="KI339" s="1455"/>
      <c r="KJ339" s="1455"/>
      <c r="KK339" s="1455"/>
      <c r="KL339" s="1455"/>
      <c r="KM339" s="1455"/>
      <c r="KN339" s="1455"/>
      <c r="KO339" s="1455"/>
      <c r="KP339" s="1455"/>
      <c r="KQ339" s="1455"/>
      <c r="KR339" s="1455"/>
      <c r="KS339" s="1455"/>
      <c r="KT339" s="1455"/>
      <c r="KU339" s="1455"/>
      <c r="KV339" s="1455"/>
      <c r="KW339" s="1455"/>
      <c r="KX339" s="1455"/>
      <c r="KY339" s="1455"/>
      <c r="KZ339" s="1455"/>
      <c r="LA339" s="1455"/>
      <c r="LB339" s="1455"/>
      <c r="LC339" s="1455"/>
      <c r="LD339" s="1455"/>
      <c r="LE339" s="1455"/>
      <c r="LF339" s="1455"/>
      <c r="LG339" s="1455"/>
      <c r="LH339" s="1455"/>
      <c r="LI339" s="1455"/>
      <c r="LJ339" s="1455"/>
      <c r="LK339" s="1455"/>
      <c r="LL339" s="1455"/>
      <c r="LM339" s="1455"/>
      <c r="LN339" s="1455"/>
      <c r="LO339" s="1467"/>
      <c r="LP339" s="1467"/>
      <c r="LQ339" s="1467"/>
      <c r="LR339" s="1467"/>
      <c r="LS339" s="1467"/>
      <c r="LT339" s="1467"/>
      <c r="LU339" s="1467"/>
      <c r="LV339" s="1469"/>
    </row>
    <row r="340" s="1960" customFormat="1" ht="47" customHeight="1" spans="1:334">
      <c r="A340" s="2733">
        <v>45925</v>
      </c>
      <c r="B340" s="1660" t="s">
        <v>183</v>
      </c>
      <c r="C340" s="1661" t="s">
        <v>184</v>
      </c>
      <c r="D340" s="1662">
        <v>4500180254</v>
      </c>
      <c r="E340" s="1860"/>
      <c r="F340" s="1662" t="s">
        <v>2702</v>
      </c>
      <c r="G340" s="1863" t="s">
        <v>1727</v>
      </c>
      <c r="H340" s="1863" t="s">
        <v>1727</v>
      </c>
      <c r="I340" s="1880" t="s">
        <v>1728</v>
      </c>
      <c r="J340" s="1543">
        <v>960</v>
      </c>
      <c r="K340" s="1876">
        <v>0</v>
      </c>
      <c r="L340" s="1876">
        <v>96</v>
      </c>
      <c r="M340" s="1877">
        <f t="shared" si="247"/>
        <v>10</v>
      </c>
      <c r="N340" s="1673">
        <v>45968</v>
      </c>
      <c r="O340" s="1673">
        <v>45966</v>
      </c>
      <c r="P340" s="1878"/>
      <c r="Q340" s="2079" t="s">
        <v>78</v>
      </c>
      <c r="R340" s="1577">
        <v>960</v>
      </c>
      <c r="S340" s="1577">
        <f t="shared" si="221"/>
        <v>0</v>
      </c>
      <c r="T340" s="1577"/>
      <c r="U340" s="1577" t="s">
        <v>829</v>
      </c>
      <c r="V340" s="1880"/>
      <c r="W340" s="1880" t="s">
        <v>111</v>
      </c>
      <c r="X340" s="1900">
        <v>45925</v>
      </c>
      <c r="Y340" s="1930" t="s">
        <v>88</v>
      </c>
      <c r="Z340" s="1930" t="s">
        <v>2703</v>
      </c>
      <c r="AA340" s="1930"/>
      <c r="AB340" s="1930"/>
      <c r="AC340" s="2272" t="s">
        <v>2704</v>
      </c>
      <c r="AD340" s="1692" t="s">
        <v>378</v>
      </c>
      <c r="AE340" s="2093">
        <v>0.9375</v>
      </c>
      <c r="AF340" s="2095">
        <f t="shared" si="250"/>
        <v>900</v>
      </c>
      <c r="AG340" s="1647" t="s">
        <v>1486</v>
      </c>
      <c r="AH340" s="1947" t="s">
        <v>81</v>
      </c>
      <c r="AI340" s="1947"/>
      <c r="AJ340" s="2761">
        <v>10</v>
      </c>
      <c r="AK340" s="2762">
        <f>SUBTOTAL(9,AX340,AZ340)</f>
        <v>192</v>
      </c>
      <c r="AL340" s="2761"/>
      <c r="AM340" s="2761"/>
      <c r="AN340" s="2761"/>
      <c r="AO340" s="2761"/>
      <c r="AP340" s="2761"/>
      <c r="AQ340" s="1948"/>
      <c r="AR340" s="1948"/>
      <c r="AS340" s="1948"/>
      <c r="AT340" s="1948"/>
      <c r="AU340" s="1948"/>
      <c r="AV340" s="1430">
        <f>J340/10</f>
        <v>96</v>
      </c>
      <c r="AW340" s="1430">
        <f>J340/10</f>
        <v>96</v>
      </c>
      <c r="AX340" s="1430">
        <f>J340/10</f>
        <v>96</v>
      </c>
      <c r="AY340" s="1430">
        <f>J340/10</f>
        <v>96</v>
      </c>
      <c r="AZ340" s="1430">
        <f>J340/10</f>
        <v>96</v>
      </c>
      <c r="BA340" s="1430">
        <f>J340/10</f>
        <v>96</v>
      </c>
      <c r="BB340" s="1430">
        <f>J340/10</f>
        <v>96</v>
      </c>
      <c r="BC340" s="1430">
        <f>J340/10</f>
        <v>96</v>
      </c>
      <c r="BD340" s="1430">
        <f>J340/10</f>
        <v>96</v>
      </c>
      <c r="BE340" s="1430">
        <f>J340/10</f>
        <v>96</v>
      </c>
      <c r="BF340" s="1430">
        <f t="shared" si="248"/>
        <v>92</v>
      </c>
      <c r="BG340" s="2785">
        <f t="shared" si="249"/>
        <v>4</v>
      </c>
      <c r="LO340" s="1488"/>
      <c r="LP340" s="1488"/>
      <c r="LQ340" s="1488"/>
      <c r="LR340" s="1488"/>
      <c r="LS340" s="1488"/>
      <c r="LT340" s="1488"/>
      <c r="LU340" s="1488"/>
      <c r="LV340" s="1488"/>
    </row>
    <row r="341" s="1960" customFormat="1" ht="47" customHeight="1" spans="1:334">
      <c r="A341" s="2733">
        <v>45922</v>
      </c>
      <c r="B341" s="1660" t="s">
        <v>713</v>
      </c>
      <c r="C341" s="1661" t="s">
        <v>115</v>
      </c>
      <c r="D341" s="1662">
        <v>4500180025</v>
      </c>
      <c r="E341" s="1860"/>
      <c r="F341" s="1662" t="s">
        <v>2705</v>
      </c>
      <c r="G341" s="1863" t="s">
        <v>2698</v>
      </c>
      <c r="H341" s="1863" t="s">
        <v>1796</v>
      </c>
      <c r="I341" s="1880" t="s">
        <v>1797</v>
      </c>
      <c r="J341" s="1543">
        <v>1920</v>
      </c>
      <c r="K341" s="1876">
        <v>0</v>
      </c>
      <c r="L341" s="1876">
        <v>96</v>
      </c>
      <c r="M341" s="1877">
        <f t="shared" si="247"/>
        <v>20</v>
      </c>
      <c r="N341" s="1673">
        <v>45980</v>
      </c>
      <c r="O341" s="1673">
        <v>45978</v>
      </c>
      <c r="P341" s="1878"/>
      <c r="Q341" s="2079" t="s">
        <v>78</v>
      </c>
      <c r="R341" s="1577">
        <v>1920</v>
      </c>
      <c r="S341" s="1577">
        <f t="shared" si="221"/>
        <v>0</v>
      </c>
      <c r="T341" s="1577"/>
      <c r="U341" s="1577" t="s">
        <v>829</v>
      </c>
      <c r="V341" s="1880"/>
      <c r="W341" s="1880" t="s">
        <v>111</v>
      </c>
      <c r="X341" s="1900">
        <v>45922</v>
      </c>
      <c r="Y341" s="1930" t="s">
        <v>88</v>
      </c>
      <c r="Z341" s="1930" t="s">
        <v>88</v>
      </c>
      <c r="AA341" s="1930" t="s">
        <v>2706</v>
      </c>
      <c r="AB341" s="1930"/>
      <c r="AC341" s="2809" t="s">
        <v>2707</v>
      </c>
      <c r="AD341" s="1692" t="s">
        <v>172</v>
      </c>
      <c r="AE341" s="2093">
        <v>0.939</v>
      </c>
      <c r="AF341" s="2095">
        <f t="shared" si="250"/>
        <v>1802.88</v>
      </c>
      <c r="AG341" s="1647" t="s">
        <v>2708</v>
      </c>
      <c r="AH341" s="1947" t="s">
        <v>81</v>
      </c>
      <c r="AI341" s="1947"/>
      <c r="AJ341" s="2761">
        <v>1</v>
      </c>
      <c r="AK341" s="2762"/>
      <c r="AL341" s="2761">
        <f>J341</f>
        <v>1920</v>
      </c>
      <c r="AM341" s="2761"/>
      <c r="AN341" s="2761">
        <f t="shared" ref="AN341:AN346" si="251">J341/24</f>
        <v>80</v>
      </c>
      <c r="AO341" s="2761"/>
      <c r="AP341" s="2761"/>
      <c r="AQ341" s="1948"/>
      <c r="AR341" s="1948"/>
      <c r="AS341" s="1948" t="s">
        <v>1519</v>
      </c>
      <c r="AT341" s="1948"/>
      <c r="AU341" s="1948">
        <f>J341</f>
        <v>1920</v>
      </c>
      <c r="AV341" s="1430"/>
      <c r="AW341" s="1430"/>
      <c r="AX341" s="1430"/>
      <c r="AY341" s="1430"/>
      <c r="AZ341" s="1430"/>
      <c r="BA341" s="1430">
        <f>J341</f>
        <v>1920</v>
      </c>
      <c r="BB341" s="1430"/>
      <c r="BC341" s="1430"/>
      <c r="BD341" s="1430"/>
      <c r="BE341" s="1430"/>
      <c r="BF341" s="1430">
        <f t="shared" si="248"/>
        <v>1840</v>
      </c>
      <c r="BG341" s="2785">
        <f t="shared" si="249"/>
        <v>80</v>
      </c>
      <c r="LO341" s="1488"/>
      <c r="LP341" s="1488"/>
      <c r="LQ341" s="1488"/>
      <c r="LR341" s="1488"/>
      <c r="LS341" s="1488"/>
      <c r="LT341" s="1488"/>
      <c r="LU341" s="1488"/>
      <c r="LV341" s="1488"/>
    </row>
    <row r="342" s="1960" customFormat="1" ht="47" customHeight="1" spans="1:334">
      <c r="A342" s="2733">
        <v>45922</v>
      </c>
      <c r="B342" s="1660" t="s">
        <v>713</v>
      </c>
      <c r="C342" s="1661" t="s">
        <v>115</v>
      </c>
      <c r="D342" s="1662">
        <v>4500180025</v>
      </c>
      <c r="E342" s="1860"/>
      <c r="F342" s="1662" t="s">
        <v>2709</v>
      </c>
      <c r="G342" s="1863" t="s">
        <v>2710</v>
      </c>
      <c r="H342" s="1863" t="s">
        <v>1775</v>
      </c>
      <c r="I342" s="1880" t="s">
        <v>1776</v>
      </c>
      <c r="J342" s="1543">
        <v>960</v>
      </c>
      <c r="K342" s="1876">
        <v>0</v>
      </c>
      <c r="L342" s="1876">
        <v>96</v>
      </c>
      <c r="M342" s="1877">
        <f t="shared" si="247"/>
        <v>10</v>
      </c>
      <c r="N342" s="1673">
        <v>45980</v>
      </c>
      <c r="O342" s="1673">
        <v>45978</v>
      </c>
      <c r="P342" s="1878"/>
      <c r="Q342" s="2079" t="s">
        <v>78</v>
      </c>
      <c r="R342" s="1577">
        <v>960</v>
      </c>
      <c r="S342" s="1577">
        <f t="shared" si="221"/>
        <v>0</v>
      </c>
      <c r="T342" s="1577"/>
      <c r="U342" s="1577" t="s">
        <v>829</v>
      </c>
      <c r="V342" s="1880"/>
      <c r="W342" s="1880" t="s">
        <v>111</v>
      </c>
      <c r="X342" s="1900">
        <v>45922</v>
      </c>
      <c r="Y342" s="1930" t="s">
        <v>88</v>
      </c>
      <c r="Z342" s="1930" t="s">
        <v>88</v>
      </c>
      <c r="AA342" s="1930" t="s">
        <v>2706</v>
      </c>
      <c r="AB342" s="1930"/>
      <c r="AC342" s="2809" t="s">
        <v>2707</v>
      </c>
      <c r="AD342" s="1692" t="s">
        <v>172</v>
      </c>
      <c r="AE342" s="2093">
        <v>0.9708</v>
      </c>
      <c r="AF342" s="2095">
        <f t="shared" si="250"/>
        <v>931.968</v>
      </c>
      <c r="AG342" s="1647" t="s">
        <v>2708</v>
      </c>
      <c r="AH342" s="1947" t="s">
        <v>81</v>
      </c>
      <c r="AI342" s="1947"/>
      <c r="AJ342" s="2761">
        <v>1</v>
      </c>
      <c r="AK342" s="2762"/>
      <c r="AL342" s="2761">
        <f>J342</f>
        <v>960</v>
      </c>
      <c r="AM342" s="2761"/>
      <c r="AN342" s="2761">
        <f t="shared" si="251"/>
        <v>40</v>
      </c>
      <c r="AO342" s="2761"/>
      <c r="AP342" s="2761"/>
      <c r="AQ342" s="1948"/>
      <c r="AR342" s="1948"/>
      <c r="AS342" s="1948" t="s">
        <v>1519</v>
      </c>
      <c r="AT342" s="1948"/>
      <c r="AU342" s="1948">
        <f>J342</f>
        <v>960</v>
      </c>
      <c r="AV342" s="1430">
        <f>J342</f>
        <v>960</v>
      </c>
      <c r="AW342" s="1430"/>
      <c r="AX342" s="1430"/>
      <c r="AY342" s="1430"/>
      <c r="AZ342" s="1430"/>
      <c r="BA342" s="1430"/>
      <c r="BB342" s="1430"/>
      <c r="BC342" s="1430"/>
      <c r="BD342" s="1430"/>
      <c r="BE342" s="1430"/>
      <c r="BF342" s="1430">
        <f t="shared" si="248"/>
        <v>920</v>
      </c>
      <c r="BG342" s="2785">
        <f t="shared" si="249"/>
        <v>40</v>
      </c>
      <c r="LO342" s="1488"/>
      <c r="LP342" s="1488"/>
      <c r="LQ342" s="1488"/>
      <c r="LR342" s="1488"/>
      <c r="LS342" s="1488"/>
      <c r="LT342" s="1488"/>
      <c r="LU342" s="1488"/>
      <c r="LV342" s="1488"/>
    </row>
    <row r="343" s="1960" customFormat="1" ht="47" customHeight="1" spans="1:334">
      <c r="A343" s="2733">
        <v>45922</v>
      </c>
      <c r="B343" s="1660" t="s">
        <v>713</v>
      </c>
      <c r="C343" s="1661" t="s">
        <v>115</v>
      </c>
      <c r="D343" s="1662">
        <v>4500180025</v>
      </c>
      <c r="E343" s="1860"/>
      <c r="F343" s="1662" t="s">
        <v>2711</v>
      </c>
      <c r="G343" s="1863" t="s">
        <v>2712</v>
      </c>
      <c r="H343" s="1863" t="s">
        <v>1808</v>
      </c>
      <c r="I343" s="1880" t="s">
        <v>1809</v>
      </c>
      <c r="J343" s="1543">
        <v>960</v>
      </c>
      <c r="K343" s="1876">
        <v>0</v>
      </c>
      <c r="L343" s="1876">
        <v>96</v>
      </c>
      <c r="M343" s="1877">
        <f t="shared" si="247"/>
        <v>10</v>
      </c>
      <c r="N343" s="1673">
        <v>45980</v>
      </c>
      <c r="O343" s="1673">
        <v>45978</v>
      </c>
      <c r="P343" s="1878"/>
      <c r="Q343" s="2079" t="s">
        <v>78</v>
      </c>
      <c r="R343" s="1577">
        <v>960</v>
      </c>
      <c r="S343" s="1577">
        <f t="shared" si="221"/>
        <v>0</v>
      </c>
      <c r="T343" s="1577"/>
      <c r="U343" s="1577" t="s">
        <v>829</v>
      </c>
      <c r="V343" s="1880"/>
      <c r="W343" s="1880" t="s">
        <v>111</v>
      </c>
      <c r="X343" s="1900">
        <v>45922</v>
      </c>
      <c r="Y343" s="1930" t="s">
        <v>88</v>
      </c>
      <c r="Z343" s="1930" t="s">
        <v>88</v>
      </c>
      <c r="AA343" s="1930" t="s">
        <v>2706</v>
      </c>
      <c r="AB343" s="1930"/>
      <c r="AC343" s="2809" t="s">
        <v>2707</v>
      </c>
      <c r="AD343" s="1692" t="s">
        <v>172</v>
      </c>
      <c r="AE343" s="2093">
        <v>0.9521</v>
      </c>
      <c r="AF343" s="2095">
        <f t="shared" si="250"/>
        <v>914.016</v>
      </c>
      <c r="AG343" s="1647" t="s">
        <v>2708</v>
      </c>
      <c r="AH343" s="1947" t="s">
        <v>81</v>
      </c>
      <c r="AI343" s="1947"/>
      <c r="AJ343" s="2761">
        <v>1</v>
      </c>
      <c r="AK343" s="2762"/>
      <c r="AL343" s="2761">
        <f>J343</f>
        <v>960</v>
      </c>
      <c r="AM343" s="2761"/>
      <c r="AN343" s="2761">
        <f t="shared" si="251"/>
        <v>40</v>
      </c>
      <c r="AO343" s="2761"/>
      <c r="AP343" s="2761"/>
      <c r="AQ343" s="1948"/>
      <c r="AR343" s="1948"/>
      <c r="AS343" s="1948" t="s">
        <v>1519</v>
      </c>
      <c r="AT343" s="1948"/>
      <c r="AU343" s="1948">
        <f>J343</f>
        <v>960</v>
      </c>
      <c r="AV343" s="1430"/>
      <c r="AW343" s="1430"/>
      <c r="AX343" s="1430"/>
      <c r="AY343" s="1430"/>
      <c r="AZ343" s="1430"/>
      <c r="BA343" s="1430"/>
      <c r="BB343" s="1430"/>
      <c r="BC343" s="1430"/>
      <c r="BD343" s="1430"/>
      <c r="BE343" s="1430">
        <f>J343</f>
        <v>960</v>
      </c>
      <c r="BF343" s="1430">
        <f t="shared" si="248"/>
        <v>920</v>
      </c>
      <c r="BG343" s="2785">
        <f t="shared" si="249"/>
        <v>40</v>
      </c>
      <c r="LO343" s="1488"/>
      <c r="LP343" s="1488"/>
      <c r="LQ343" s="1488"/>
      <c r="LR343" s="1488"/>
      <c r="LS343" s="1488"/>
      <c r="LT343" s="1488"/>
      <c r="LU343" s="1488"/>
      <c r="LV343" s="1488"/>
    </row>
    <row r="344" s="1960" customFormat="1" ht="47" customHeight="1" spans="1:334">
      <c r="A344" s="2733">
        <v>45922</v>
      </c>
      <c r="B344" s="1660" t="s">
        <v>713</v>
      </c>
      <c r="C344" s="1661" t="s">
        <v>115</v>
      </c>
      <c r="D344" s="1662">
        <v>4500180025</v>
      </c>
      <c r="E344" s="1860"/>
      <c r="F344" s="1662" t="s">
        <v>2713</v>
      </c>
      <c r="G344" s="1863" t="s">
        <v>2714</v>
      </c>
      <c r="H344" s="1863" t="s">
        <v>1787</v>
      </c>
      <c r="I344" s="1880" t="s">
        <v>1788</v>
      </c>
      <c r="J344" s="1543">
        <v>960</v>
      </c>
      <c r="K344" s="1876">
        <v>0</v>
      </c>
      <c r="L344" s="1876">
        <v>96</v>
      </c>
      <c r="M344" s="1877">
        <f t="shared" si="247"/>
        <v>10</v>
      </c>
      <c r="N344" s="1673">
        <v>45980</v>
      </c>
      <c r="O344" s="1673">
        <v>45978</v>
      </c>
      <c r="P344" s="1878"/>
      <c r="Q344" s="2079" t="s">
        <v>78</v>
      </c>
      <c r="R344" s="1577">
        <v>960</v>
      </c>
      <c r="S344" s="1577">
        <f t="shared" si="221"/>
        <v>0</v>
      </c>
      <c r="T344" s="1577"/>
      <c r="U344" s="1577" t="s">
        <v>829</v>
      </c>
      <c r="V344" s="1880"/>
      <c r="W344" s="1880" t="s">
        <v>111</v>
      </c>
      <c r="X344" s="1900">
        <v>45922</v>
      </c>
      <c r="Y344" s="1930" t="s">
        <v>88</v>
      </c>
      <c r="Z344" s="1930" t="s">
        <v>88</v>
      </c>
      <c r="AA344" s="1930" t="s">
        <v>2706</v>
      </c>
      <c r="AB344" s="1930"/>
      <c r="AC344" s="2809" t="s">
        <v>2707</v>
      </c>
      <c r="AD344" s="1692" t="s">
        <v>172</v>
      </c>
      <c r="AE344" s="2093">
        <v>0.8644</v>
      </c>
      <c r="AF344" s="2095">
        <f t="shared" si="250"/>
        <v>829.824</v>
      </c>
      <c r="AG344" s="1647" t="s">
        <v>2708</v>
      </c>
      <c r="AH344" s="1947" t="s">
        <v>81</v>
      </c>
      <c r="AI344" s="1947"/>
      <c r="AJ344" s="2761">
        <v>1</v>
      </c>
      <c r="AK344" s="2762"/>
      <c r="AL344" s="2761">
        <f>J344</f>
        <v>960</v>
      </c>
      <c r="AM344" s="2761"/>
      <c r="AN344" s="2761">
        <f t="shared" si="251"/>
        <v>40</v>
      </c>
      <c r="AO344" s="2761"/>
      <c r="AP344" s="2761"/>
      <c r="AQ344" s="1948"/>
      <c r="AR344" s="1948"/>
      <c r="AS344" s="1948" t="s">
        <v>1519</v>
      </c>
      <c r="AT344" s="1948"/>
      <c r="AU344" s="1948">
        <f>J344</f>
        <v>960</v>
      </c>
      <c r="AV344" s="1430"/>
      <c r="AW344" s="1430"/>
      <c r="AX344" s="1430">
        <f>J344</f>
        <v>960</v>
      </c>
      <c r="AY344" s="1430"/>
      <c r="AZ344" s="1430"/>
      <c r="BA344" s="1430"/>
      <c r="BB344" s="1430"/>
      <c r="BC344" s="1430"/>
      <c r="BD344" s="1430"/>
      <c r="BE344" s="1430"/>
      <c r="BF344" s="1430">
        <f t="shared" si="248"/>
        <v>920</v>
      </c>
      <c r="BG344" s="2785">
        <f t="shared" si="249"/>
        <v>40</v>
      </c>
      <c r="LO344" s="1488"/>
      <c r="LP344" s="1488"/>
      <c r="LQ344" s="1488"/>
      <c r="LR344" s="1488"/>
      <c r="LS344" s="1488"/>
      <c r="LT344" s="1488"/>
      <c r="LU344" s="1488"/>
      <c r="LV344" s="1488"/>
    </row>
    <row r="345" s="1960" customFormat="1" ht="47" customHeight="1" spans="1:334">
      <c r="A345" s="2733">
        <v>45922</v>
      </c>
      <c r="B345" s="1660" t="s">
        <v>713</v>
      </c>
      <c r="C345" s="1661" t="s">
        <v>115</v>
      </c>
      <c r="D345" s="1662">
        <v>4500180025</v>
      </c>
      <c r="E345" s="1860"/>
      <c r="F345" s="1662" t="s">
        <v>2715</v>
      </c>
      <c r="G345" s="1863" t="s">
        <v>2306</v>
      </c>
      <c r="H345" s="1863" t="s">
        <v>1790</v>
      </c>
      <c r="I345" s="1880" t="s">
        <v>1791</v>
      </c>
      <c r="J345" s="1543">
        <v>5664</v>
      </c>
      <c r="K345" s="1876">
        <v>0</v>
      </c>
      <c r="L345" s="1876">
        <v>96</v>
      </c>
      <c r="M345" s="1877">
        <f t="shared" si="247"/>
        <v>59</v>
      </c>
      <c r="N345" s="1673">
        <v>45980</v>
      </c>
      <c r="O345" s="1673">
        <v>45978</v>
      </c>
      <c r="P345" s="1878"/>
      <c r="Q345" s="2079" t="s">
        <v>78</v>
      </c>
      <c r="R345" s="1577">
        <f>4032+1632</f>
        <v>5664</v>
      </c>
      <c r="S345" s="1577">
        <f t="shared" si="221"/>
        <v>0</v>
      </c>
      <c r="T345" s="1577"/>
      <c r="U345" s="1577" t="s">
        <v>829</v>
      </c>
      <c r="V345" s="1880"/>
      <c r="W345" s="1880" t="s">
        <v>111</v>
      </c>
      <c r="X345" s="1900">
        <v>45922</v>
      </c>
      <c r="Y345" s="1930" t="s">
        <v>88</v>
      </c>
      <c r="Z345" s="1930" t="s">
        <v>88</v>
      </c>
      <c r="AA345" s="1930" t="s">
        <v>2706</v>
      </c>
      <c r="AB345" s="1930"/>
      <c r="AC345" s="2809" t="s">
        <v>2707</v>
      </c>
      <c r="AD345" s="1692" t="s">
        <v>172</v>
      </c>
      <c r="AE345" s="2093">
        <v>1.0103</v>
      </c>
      <c r="AF345" s="2095">
        <f t="shared" si="250"/>
        <v>5722.3392</v>
      </c>
      <c r="AG345" s="1647" t="s">
        <v>2708</v>
      </c>
      <c r="AH345" s="1947" t="s">
        <v>81</v>
      </c>
      <c r="AI345" s="1947"/>
      <c r="AJ345" s="2761">
        <v>1</v>
      </c>
      <c r="AK345" s="2762"/>
      <c r="AL345" s="2761">
        <f>J345</f>
        <v>5664</v>
      </c>
      <c r="AM345" s="2761"/>
      <c r="AN345" s="2761">
        <f t="shared" si="251"/>
        <v>236</v>
      </c>
      <c r="AO345" s="2761"/>
      <c r="AP345" s="2761"/>
      <c r="AQ345" s="1948"/>
      <c r="AR345" s="1948"/>
      <c r="AS345" s="1948" t="s">
        <v>1519</v>
      </c>
      <c r="AT345" s="1948"/>
      <c r="AU345" s="1948">
        <f>J345</f>
        <v>5664</v>
      </c>
      <c r="AV345" s="1430"/>
      <c r="AW345" s="1430"/>
      <c r="AX345" s="1430"/>
      <c r="AY345" s="1430">
        <f>J345</f>
        <v>5664</v>
      </c>
      <c r="AZ345" s="1430"/>
      <c r="BA345" s="1430"/>
      <c r="BB345" s="1430"/>
      <c r="BC345" s="1430"/>
      <c r="BD345" s="1430"/>
      <c r="BE345" s="1430"/>
      <c r="BF345" s="1430"/>
      <c r="BG345" s="2785"/>
      <c r="LO345" s="1488"/>
      <c r="LP345" s="1488"/>
      <c r="LQ345" s="1488"/>
      <c r="LR345" s="1488"/>
      <c r="LS345" s="1488"/>
      <c r="LT345" s="1488"/>
      <c r="LU345" s="1488"/>
      <c r="LV345" s="1488"/>
    </row>
    <row r="346" s="1960" customFormat="1" ht="47" customHeight="1" spans="1:334">
      <c r="A346" s="2733">
        <v>45946</v>
      </c>
      <c r="B346" s="1660" t="s">
        <v>681</v>
      </c>
      <c r="C346" s="1661" t="s">
        <v>682</v>
      </c>
      <c r="D346" s="1662">
        <v>4500182245</v>
      </c>
      <c r="E346" s="1860"/>
      <c r="F346" s="1662" t="s">
        <v>2716</v>
      </c>
      <c r="G346" s="1863" t="s">
        <v>1727</v>
      </c>
      <c r="H346" s="1863" t="s">
        <v>1727</v>
      </c>
      <c r="I346" s="1880" t="s">
        <v>1728</v>
      </c>
      <c r="J346" s="1543">
        <v>2880</v>
      </c>
      <c r="K346" s="1876">
        <v>0</v>
      </c>
      <c r="L346" s="1876">
        <v>96</v>
      </c>
      <c r="M346" s="1877">
        <f t="shared" si="247"/>
        <v>30</v>
      </c>
      <c r="N346" s="1673">
        <v>45979</v>
      </c>
      <c r="O346" s="1673">
        <v>45978</v>
      </c>
      <c r="P346" s="1878"/>
      <c r="Q346" s="2079" t="s">
        <v>78</v>
      </c>
      <c r="R346" s="1577">
        <v>2880</v>
      </c>
      <c r="S346" s="1577">
        <f t="shared" si="221"/>
        <v>0</v>
      </c>
      <c r="T346" s="1577"/>
      <c r="U346" s="1577" t="s">
        <v>829</v>
      </c>
      <c r="V346" s="1880"/>
      <c r="W346" s="1880" t="s">
        <v>111</v>
      </c>
      <c r="X346" s="1900">
        <v>45947</v>
      </c>
      <c r="Y346" s="1930" t="s">
        <v>88</v>
      </c>
      <c r="Z346" s="1930" t="s">
        <v>2717</v>
      </c>
      <c r="AA346" s="1930"/>
      <c r="AB346" s="1930"/>
      <c r="AC346" s="2272" t="s">
        <v>2718</v>
      </c>
      <c r="AD346" s="1692" t="s">
        <v>680</v>
      </c>
      <c r="AE346" s="2093">
        <v>0.9407</v>
      </c>
      <c r="AF346" s="2095">
        <f t="shared" si="250"/>
        <v>2709.216</v>
      </c>
      <c r="AG346" s="1647" t="s">
        <v>2719</v>
      </c>
      <c r="AH346" s="1947" t="s">
        <v>81</v>
      </c>
      <c r="AI346" s="1947"/>
      <c r="AJ346" s="2761">
        <v>10</v>
      </c>
      <c r="AK346" s="2762">
        <f>J346</f>
        <v>2880</v>
      </c>
      <c r="AL346" s="2761"/>
      <c r="AM346" s="2761"/>
      <c r="AN346" s="2761">
        <f t="shared" si="251"/>
        <v>120</v>
      </c>
      <c r="AO346" s="2761"/>
      <c r="AP346" s="2761"/>
      <c r="AQ346" s="1948"/>
      <c r="AR346" s="1948"/>
      <c r="AS346" s="1948" t="s">
        <v>63</v>
      </c>
      <c r="AT346" s="1948">
        <f>J346</f>
        <v>2880</v>
      </c>
      <c r="AU346" s="1948"/>
      <c r="AV346" s="1430">
        <f>J346/10</f>
        <v>288</v>
      </c>
      <c r="AW346" s="1430">
        <f>J346/10</f>
        <v>288</v>
      </c>
      <c r="AX346" s="1430">
        <f>J346/10</f>
        <v>288</v>
      </c>
      <c r="AY346" s="1430">
        <f>J346/10</f>
        <v>288</v>
      </c>
      <c r="AZ346" s="1430">
        <f>J346/10</f>
        <v>288</v>
      </c>
      <c r="BA346" s="1430">
        <f>J346/10</f>
        <v>288</v>
      </c>
      <c r="BB346" s="1430">
        <f>J346/10</f>
        <v>288</v>
      </c>
      <c r="BC346" s="1430">
        <f>J346/10</f>
        <v>288</v>
      </c>
      <c r="BD346" s="1430">
        <f>J346/10</f>
        <v>288</v>
      </c>
      <c r="BE346" s="1430">
        <f>J346/10</f>
        <v>288</v>
      </c>
      <c r="BF346" s="1430">
        <f t="shared" ref="BF346:BF361" si="252">J346*23/24/COUNT(AV346:BE346)</f>
        <v>276</v>
      </c>
      <c r="BG346" s="2785">
        <f t="shared" ref="BG346:BG361" si="253">J346/24/COUNT(AV346:BE346)</f>
        <v>12</v>
      </c>
      <c r="LO346" s="1488"/>
      <c r="LP346" s="1488"/>
      <c r="LQ346" s="1488"/>
      <c r="LR346" s="1488"/>
      <c r="LS346" s="1488"/>
      <c r="LT346" s="1488"/>
      <c r="LU346" s="1488"/>
      <c r="LV346" s="1488"/>
    </row>
    <row r="347" s="1960" customFormat="1" ht="47" customHeight="1" spans="1:334">
      <c r="A347" s="2733">
        <v>45930</v>
      </c>
      <c r="B347" s="1660" t="s">
        <v>1528</v>
      </c>
      <c r="C347" s="1661" t="s">
        <v>563</v>
      </c>
      <c r="D347" s="1662">
        <v>4500181084</v>
      </c>
      <c r="E347" s="1860" t="s">
        <v>1529</v>
      </c>
      <c r="F347" s="1662" t="s">
        <v>1530</v>
      </c>
      <c r="G347" s="1863" t="s">
        <v>2720</v>
      </c>
      <c r="H347" s="1863" t="s">
        <v>2721</v>
      </c>
      <c r="I347" s="1880" t="s">
        <v>2722</v>
      </c>
      <c r="J347" s="1543">
        <v>12288</v>
      </c>
      <c r="K347" s="1876">
        <v>0</v>
      </c>
      <c r="L347" s="1876">
        <v>48</v>
      </c>
      <c r="M347" s="1877">
        <f t="shared" si="247"/>
        <v>256</v>
      </c>
      <c r="N347" s="1673">
        <v>45971</v>
      </c>
      <c r="O347" s="1673">
        <v>45969</v>
      </c>
      <c r="P347" s="1878"/>
      <c r="Q347" s="2079" t="s">
        <v>78</v>
      </c>
      <c r="R347" s="1577">
        <v>12288</v>
      </c>
      <c r="S347" s="1577">
        <f t="shared" si="221"/>
        <v>0</v>
      </c>
      <c r="T347" s="1577"/>
      <c r="U347" s="1577" t="s">
        <v>829</v>
      </c>
      <c r="V347" s="1880"/>
      <c r="W347" s="1880" t="s">
        <v>111</v>
      </c>
      <c r="X347" s="1900">
        <v>45930</v>
      </c>
      <c r="Y347" s="1930" t="s">
        <v>88</v>
      </c>
      <c r="Z347" s="1930">
        <v>45945</v>
      </c>
      <c r="AA347" s="1930"/>
      <c r="AB347" s="1930"/>
      <c r="AC347" s="2809" t="s">
        <v>2723</v>
      </c>
      <c r="AD347" s="1692" t="s">
        <v>1374</v>
      </c>
      <c r="AE347" s="2093">
        <v>142.1157</v>
      </c>
      <c r="AF347" s="2095">
        <f>AE347*M347</f>
        <v>36381.6192</v>
      </c>
      <c r="AG347" s="1647"/>
      <c r="AH347" s="1947" t="s">
        <v>81</v>
      </c>
      <c r="AI347" s="1947"/>
      <c r="AJ347" s="2761">
        <v>10</v>
      </c>
      <c r="AK347" s="2762">
        <f>J347</f>
        <v>12288</v>
      </c>
      <c r="AL347" s="2761"/>
      <c r="AM347" s="2761"/>
      <c r="AN347" s="2761"/>
      <c r="AO347" s="2761"/>
      <c r="AP347" s="2761"/>
      <c r="AQ347" s="1948"/>
      <c r="AR347" s="1948"/>
      <c r="AS347" s="1948" t="s">
        <v>63</v>
      </c>
      <c r="AT347" s="1948">
        <f>J347</f>
        <v>12288</v>
      </c>
      <c r="AU347" s="1948"/>
      <c r="AV347" s="1954">
        <f>J347/10</f>
        <v>1228.8</v>
      </c>
      <c r="AW347" s="1955">
        <f>J347/10</f>
        <v>1228.8</v>
      </c>
      <c r="AX347" s="1955">
        <f>J347/10</f>
        <v>1228.8</v>
      </c>
      <c r="AY347" s="1955">
        <f>J347/10</f>
        <v>1228.8</v>
      </c>
      <c r="AZ347" s="1955">
        <f>J347/10</f>
        <v>1228.8</v>
      </c>
      <c r="BA347" s="2780">
        <f>J347/10</f>
        <v>1228.8</v>
      </c>
      <c r="BB347" s="2780">
        <f>J347/10</f>
        <v>1228.8</v>
      </c>
      <c r="BC347" s="2780">
        <f>J347/10</f>
        <v>1228.8</v>
      </c>
      <c r="BD347" s="2780">
        <f>J347/10</f>
        <v>1228.8</v>
      </c>
      <c r="BE347" s="2780">
        <f>J347/10</f>
        <v>1228.8</v>
      </c>
      <c r="BF347" s="1954">
        <f t="shared" si="252"/>
        <v>1177.6</v>
      </c>
      <c r="BG347" s="2786">
        <f t="shared" si="253"/>
        <v>51.2</v>
      </c>
      <c r="LO347" s="1488"/>
      <c r="LP347" s="1488"/>
      <c r="LQ347" s="1488"/>
      <c r="LR347" s="1488"/>
      <c r="LS347" s="1488"/>
      <c r="LT347" s="1488"/>
      <c r="LU347" s="1488"/>
      <c r="LV347" s="1488"/>
    </row>
    <row r="348" s="2243" customFormat="1" ht="47" customHeight="1" spans="1:334">
      <c r="A348" s="2587">
        <v>45894</v>
      </c>
      <c r="B348" s="1656" t="s">
        <v>1541</v>
      </c>
      <c r="C348" s="1657" t="s">
        <v>1542</v>
      </c>
      <c r="D348" s="1658">
        <v>4500177738</v>
      </c>
      <c r="E348" s="2252">
        <v>62007524</v>
      </c>
      <c r="F348" s="1658" t="s">
        <v>2724</v>
      </c>
      <c r="G348" s="2042" t="s">
        <v>1727</v>
      </c>
      <c r="H348" s="2042" t="s">
        <v>1727</v>
      </c>
      <c r="I348" s="2055" t="s">
        <v>1728</v>
      </c>
      <c r="J348" s="1667">
        <v>576</v>
      </c>
      <c r="K348" s="2056">
        <v>0</v>
      </c>
      <c r="L348" s="2056">
        <v>96</v>
      </c>
      <c r="M348" s="2802">
        <f t="shared" si="247"/>
        <v>6</v>
      </c>
      <c r="N348" s="2058">
        <v>45980</v>
      </c>
      <c r="O348" s="2058">
        <v>45978</v>
      </c>
      <c r="P348" s="2057"/>
      <c r="Q348" s="2070" t="s">
        <v>78</v>
      </c>
      <c r="R348" s="1677">
        <v>576</v>
      </c>
      <c r="S348" s="1677">
        <f t="shared" si="221"/>
        <v>0</v>
      </c>
      <c r="T348" s="1677"/>
      <c r="U348" s="1677" t="s">
        <v>829</v>
      </c>
      <c r="V348" s="2055"/>
      <c r="W348" s="2055" t="s">
        <v>111</v>
      </c>
      <c r="X348" s="2073">
        <v>45952</v>
      </c>
      <c r="Y348" s="2074" t="s">
        <v>88</v>
      </c>
      <c r="Z348" s="2074">
        <v>45943</v>
      </c>
      <c r="AA348" s="2074"/>
      <c r="AB348" s="2074"/>
      <c r="AC348" s="2273" t="s">
        <v>2725</v>
      </c>
      <c r="AD348" s="1691" t="s">
        <v>262</v>
      </c>
      <c r="AE348" s="2221">
        <v>0.9289</v>
      </c>
      <c r="AF348" s="2222">
        <f>AE348*J348</f>
        <v>535.0464</v>
      </c>
      <c r="AG348" s="1699" t="s">
        <v>1545</v>
      </c>
      <c r="AH348" s="2090" t="s">
        <v>81</v>
      </c>
      <c r="AI348" s="2829"/>
      <c r="AJ348" s="2631">
        <v>10</v>
      </c>
      <c r="AK348" s="2632">
        <f>J348</f>
        <v>576</v>
      </c>
      <c r="AL348" s="2632"/>
      <c r="AM348" s="2632"/>
      <c r="AN348" s="2632">
        <f t="shared" ref="AN348:AN353" si="254">J348/24</f>
        <v>24</v>
      </c>
      <c r="AO348" s="2632"/>
      <c r="AP348" s="2632"/>
      <c r="AQ348" s="2645"/>
      <c r="AR348" s="2097"/>
      <c r="AS348" s="2097" t="s">
        <v>63</v>
      </c>
      <c r="AT348" s="2097">
        <f>J348</f>
        <v>576</v>
      </c>
      <c r="AU348" s="2097"/>
      <c r="AV348" s="2845">
        <f>J348/10</f>
        <v>57.6</v>
      </c>
      <c r="AW348" s="2852">
        <f>J348/10</f>
        <v>57.6</v>
      </c>
      <c r="AX348" s="2852">
        <f>J348/10</f>
        <v>57.6</v>
      </c>
      <c r="AY348" s="2852">
        <f>J348/10</f>
        <v>57.6</v>
      </c>
      <c r="AZ348" s="2852">
        <f>J348/10</f>
        <v>57.6</v>
      </c>
      <c r="BA348" s="1823">
        <f>J348/10</f>
        <v>57.6</v>
      </c>
      <c r="BB348" s="1823">
        <f>J348/10</f>
        <v>57.6</v>
      </c>
      <c r="BC348" s="1823">
        <f>J348/10</f>
        <v>57.6</v>
      </c>
      <c r="BD348" s="1823">
        <f>J348/10</f>
        <v>57.6</v>
      </c>
      <c r="BE348" s="1823">
        <f>J348/10</f>
        <v>57.6</v>
      </c>
      <c r="BF348" s="2845">
        <f t="shared" si="252"/>
        <v>55.2</v>
      </c>
      <c r="BG348" s="2856">
        <f t="shared" si="253"/>
        <v>2.4</v>
      </c>
      <c r="BH348" s="1709"/>
      <c r="BI348" s="1709"/>
      <c r="BJ348" s="1709"/>
      <c r="BK348" s="1709"/>
      <c r="BL348" s="1709"/>
      <c r="BM348" s="1709"/>
      <c r="BN348" s="1709"/>
      <c r="BO348" s="1709"/>
      <c r="BP348" s="1709"/>
      <c r="BQ348" s="1709"/>
      <c r="BR348" s="1709"/>
      <c r="BS348" s="1709"/>
      <c r="BT348" s="1709"/>
      <c r="BU348" s="1709"/>
      <c r="BV348" s="1709"/>
      <c r="BW348" s="1709"/>
      <c r="BX348" s="1709"/>
      <c r="BY348" s="1709"/>
      <c r="BZ348" s="1709"/>
      <c r="CA348" s="1709"/>
      <c r="CB348" s="1709"/>
      <c r="CC348" s="1709"/>
      <c r="CD348" s="1709"/>
      <c r="CE348" s="1709"/>
      <c r="CF348" s="1709"/>
      <c r="CG348" s="1709"/>
      <c r="CH348" s="1709"/>
      <c r="CI348" s="1709"/>
      <c r="CJ348" s="1709"/>
      <c r="CK348" s="1709"/>
      <c r="CL348" s="1709"/>
      <c r="CM348" s="1709"/>
      <c r="CN348" s="1709"/>
      <c r="CO348" s="1709"/>
      <c r="CP348" s="1709"/>
      <c r="CQ348" s="1709"/>
      <c r="CR348" s="1709"/>
      <c r="CS348" s="1709"/>
      <c r="CT348" s="1709"/>
      <c r="CU348" s="1709"/>
      <c r="CV348" s="1709"/>
      <c r="CW348" s="1709"/>
      <c r="CX348" s="1709"/>
      <c r="CY348" s="1709"/>
      <c r="CZ348" s="1709"/>
      <c r="DA348" s="1709"/>
      <c r="DB348" s="1709"/>
      <c r="DC348" s="1709"/>
      <c r="DD348" s="1709"/>
      <c r="DE348" s="1709"/>
      <c r="DF348" s="1709"/>
      <c r="DG348" s="1709"/>
      <c r="DH348" s="1709"/>
      <c r="DI348" s="1709"/>
      <c r="DJ348" s="1709"/>
      <c r="DK348" s="1709"/>
      <c r="DL348" s="1709"/>
      <c r="DM348" s="1709"/>
      <c r="DN348" s="1709"/>
      <c r="DO348" s="1709"/>
      <c r="DP348" s="1709"/>
      <c r="DQ348" s="1709"/>
      <c r="DR348" s="1709"/>
      <c r="DS348" s="1709"/>
      <c r="DT348" s="1709"/>
      <c r="DU348" s="1709"/>
      <c r="DV348" s="1709"/>
      <c r="DW348" s="1709"/>
      <c r="DX348" s="1709"/>
      <c r="DY348" s="1709"/>
      <c r="DZ348" s="1709"/>
      <c r="EA348" s="1709"/>
      <c r="EB348" s="1709"/>
      <c r="EC348" s="1709"/>
      <c r="ED348" s="1709"/>
      <c r="EE348" s="1709"/>
      <c r="EF348" s="1709"/>
      <c r="EG348" s="1709"/>
      <c r="EH348" s="1709"/>
      <c r="EI348" s="1709"/>
      <c r="EJ348" s="1709"/>
      <c r="EK348" s="1709"/>
      <c r="EL348" s="1709"/>
      <c r="EM348" s="1709"/>
      <c r="EN348" s="1709"/>
      <c r="EO348" s="1709"/>
      <c r="EP348" s="1709"/>
      <c r="EQ348" s="1709"/>
      <c r="ER348" s="1709"/>
      <c r="ES348" s="1709"/>
      <c r="ET348" s="1709"/>
      <c r="EU348" s="1709"/>
      <c r="EV348" s="1709"/>
      <c r="EW348" s="1709"/>
      <c r="EX348" s="1709"/>
      <c r="EY348" s="1709"/>
      <c r="EZ348" s="1709"/>
      <c r="FA348" s="1709"/>
      <c r="FB348" s="1709"/>
      <c r="FC348" s="1709"/>
      <c r="FD348" s="1709"/>
      <c r="FE348" s="1709"/>
      <c r="FF348" s="1709"/>
      <c r="FG348" s="1709"/>
      <c r="FH348" s="1709"/>
      <c r="FI348" s="1709"/>
      <c r="FJ348" s="1709"/>
      <c r="FK348" s="1709"/>
      <c r="FL348" s="1709"/>
      <c r="FM348" s="1709"/>
      <c r="FN348" s="1709"/>
      <c r="FO348" s="1709"/>
      <c r="FP348" s="1709"/>
      <c r="FQ348" s="1709"/>
      <c r="FR348" s="1709"/>
      <c r="FS348" s="1709"/>
      <c r="FT348" s="1709"/>
      <c r="FU348" s="1709"/>
      <c r="FV348" s="1709"/>
      <c r="FW348" s="1709"/>
      <c r="FX348" s="1709"/>
      <c r="FY348" s="1709"/>
      <c r="FZ348" s="1709"/>
      <c r="GA348" s="1709"/>
      <c r="GB348" s="1709"/>
      <c r="GC348" s="1709"/>
      <c r="GD348" s="1709"/>
      <c r="GE348" s="1709"/>
      <c r="GF348" s="1709"/>
      <c r="GG348" s="1709"/>
      <c r="GH348" s="1709"/>
      <c r="GI348" s="1709"/>
      <c r="GJ348" s="1709"/>
      <c r="GK348" s="1709"/>
      <c r="GL348" s="1709"/>
      <c r="GM348" s="1709"/>
      <c r="GN348" s="1709"/>
      <c r="GO348" s="1709"/>
      <c r="GP348" s="1709"/>
      <c r="GQ348" s="1709"/>
      <c r="GR348" s="1709"/>
      <c r="GS348" s="1709"/>
      <c r="GT348" s="1709"/>
      <c r="GU348" s="1709"/>
      <c r="GV348" s="1709"/>
      <c r="GW348" s="1709"/>
      <c r="GX348" s="1709"/>
      <c r="GY348" s="1709"/>
      <c r="GZ348" s="1709"/>
      <c r="HA348" s="1709"/>
      <c r="HB348" s="1709"/>
      <c r="HC348" s="1709"/>
      <c r="HD348" s="1709"/>
      <c r="HE348" s="1709"/>
      <c r="HF348" s="1709"/>
      <c r="HG348" s="1709"/>
      <c r="HH348" s="1709"/>
      <c r="HI348" s="1709"/>
      <c r="HJ348" s="1709"/>
      <c r="HK348" s="1709"/>
      <c r="HL348" s="1709"/>
      <c r="HM348" s="1709"/>
      <c r="HN348" s="1709"/>
      <c r="HO348" s="1709"/>
      <c r="HP348" s="1709"/>
      <c r="HQ348" s="1709"/>
      <c r="HR348" s="1709"/>
      <c r="HS348" s="1709"/>
      <c r="HT348" s="1709"/>
      <c r="HU348" s="1709"/>
      <c r="HV348" s="1709"/>
      <c r="HW348" s="1709"/>
      <c r="HX348" s="1709"/>
      <c r="HY348" s="1709"/>
      <c r="HZ348" s="1709"/>
      <c r="IA348" s="1709"/>
      <c r="IB348" s="1709"/>
      <c r="IC348" s="1709"/>
      <c r="ID348" s="1709"/>
      <c r="IE348" s="1709"/>
      <c r="IF348" s="1709"/>
      <c r="IG348" s="1709"/>
      <c r="IH348" s="1709"/>
      <c r="II348" s="1709"/>
      <c r="IJ348" s="1709"/>
      <c r="IK348" s="1709"/>
      <c r="IL348" s="1709"/>
      <c r="IM348" s="1709"/>
      <c r="IN348" s="1709"/>
      <c r="IO348" s="1709"/>
      <c r="IP348" s="1709"/>
      <c r="IQ348" s="1709"/>
      <c r="IR348" s="1709"/>
      <c r="IS348" s="1709"/>
      <c r="IT348" s="1709"/>
      <c r="IU348" s="1709"/>
      <c r="IV348" s="1709"/>
      <c r="IW348" s="1709"/>
      <c r="IX348" s="1709"/>
      <c r="IY348" s="1709"/>
      <c r="IZ348" s="1709"/>
      <c r="JA348" s="1709"/>
      <c r="JB348" s="1709"/>
      <c r="JC348" s="1709"/>
      <c r="JD348" s="1709"/>
      <c r="JE348" s="1709"/>
      <c r="JF348" s="1709"/>
      <c r="JG348" s="1709"/>
      <c r="JH348" s="1709"/>
      <c r="JI348" s="1709"/>
      <c r="JJ348" s="1709"/>
      <c r="JK348" s="1709"/>
      <c r="JL348" s="1709"/>
      <c r="JM348" s="1709"/>
      <c r="JN348" s="1709"/>
      <c r="JO348" s="1709"/>
      <c r="JP348" s="1709"/>
      <c r="JQ348" s="1709"/>
      <c r="JR348" s="1709"/>
      <c r="JS348" s="1709"/>
      <c r="JT348" s="1709"/>
      <c r="JU348" s="1709"/>
      <c r="JV348" s="1709"/>
      <c r="JW348" s="1709"/>
      <c r="JX348" s="1709"/>
      <c r="JY348" s="1709"/>
      <c r="JZ348" s="1709"/>
      <c r="KA348" s="1709"/>
      <c r="KB348" s="1709"/>
      <c r="KC348" s="1709"/>
      <c r="KD348" s="1709"/>
      <c r="KE348" s="1709"/>
      <c r="KF348" s="1709"/>
      <c r="KG348" s="1709"/>
      <c r="KH348" s="1709"/>
      <c r="KI348" s="1709"/>
      <c r="KJ348" s="1709"/>
      <c r="KK348" s="1709"/>
      <c r="KL348" s="1709"/>
      <c r="KM348" s="1709"/>
      <c r="KN348" s="1709"/>
      <c r="KO348" s="1709"/>
      <c r="KP348" s="1709"/>
      <c r="KQ348" s="1709"/>
      <c r="KR348" s="1709"/>
      <c r="KS348" s="1709"/>
      <c r="KT348" s="1709"/>
      <c r="KU348" s="1709"/>
      <c r="KV348" s="1709"/>
      <c r="KW348" s="1709"/>
      <c r="KX348" s="1709"/>
      <c r="KY348" s="1709"/>
      <c r="KZ348" s="1709"/>
      <c r="LA348" s="1709"/>
      <c r="LB348" s="1709"/>
      <c r="LC348" s="1709"/>
      <c r="LD348" s="1709"/>
      <c r="LE348" s="1709"/>
      <c r="LF348" s="1709"/>
      <c r="LG348" s="1709"/>
      <c r="LH348" s="1709"/>
      <c r="LI348" s="1709"/>
      <c r="LJ348" s="1709"/>
      <c r="LK348" s="1709"/>
      <c r="LL348" s="1709"/>
      <c r="LM348" s="1709"/>
      <c r="LN348" s="1709"/>
      <c r="LO348" s="1710"/>
      <c r="LP348" s="1710"/>
      <c r="LQ348" s="1710"/>
      <c r="LR348" s="1710"/>
      <c r="LS348" s="1710"/>
      <c r="LT348" s="1710"/>
      <c r="LU348" s="1710"/>
      <c r="LV348" s="2116"/>
    </row>
    <row r="349" s="2114" customFormat="1" ht="47" customHeight="1" spans="1:334">
      <c r="A349" s="2587">
        <v>45922</v>
      </c>
      <c r="B349" s="1656" t="s">
        <v>713</v>
      </c>
      <c r="C349" s="1657" t="s">
        <v>115</v>
      </c>
      <c r="D349" s="1658">
        <v>4500180025</v>
      </c>
      <c r="E349" s="2252"/>
      <c r="F349" s="1658" t="s">
        <v>2726</v>
      </c>
      <c r="G349" s="2042" t="s">
        <v>2303</v>
      </c>
      <c r="H349" s="2042" t="s">
        <v>2303</v>
      </c>
      <c r="I349" s="2055" t="s">
        <v>2298</v>
      </c>
      <c r="J349" s="1667">
        <v>31584</v>
      </c>
      <c r="K349" s="2056">
        <v>0</v>
      </c>
      <c r="L349" s="2056">
        <v>96</v>
      </c>
      <c r="M349" s="2802">
        <f t="shared" si="247"/>
        <v>329</v>
      </c>
      <c r="N349" s="1672">
        <v>45980</v>
      </c>
      <c r="O349" s="1672">
        <v>45978</v>
      </c>
      <c r="P349" s="2057"/>
      <c r="Q349" s="2070" t="s">
        <v>78</v>
      </c>
      <c r="R349" s="1677">
        <f>12096+19488</f>
        <v>31584</v>
      </c>
      <c r="S349" s="1677">
        <f t="shared" si="221"/>
        <v>0</v>
      </c>
      <c r="T349" s="1677"/>
      <c r="U349" s="1677" t="s">
        <v>829</v>
      </c>
      <c r="V349" s="2055"/>
      <c r="W349" s="2055" t="s">
        <v>111</v>
      </c>
      <c r="X349" s="2073">
        <v>45922</v>
      </c>
      <c r="Y349" s="2074" t="s">
        <v>88</v>
      </c>
      <c r="Z349" s="2074" t="s">
        <v>2727</v>
      </c>
      <c r="AA349" s="2074" t="s">
        <v>2706</v>
      </c>
      <c r="AB349" s="2074"/>
      <c r="AC349" s="2812" t="s">
        <v>2728</v>
      </c>
      <c r="AD349" s="1691" t="s">
        <v>172</v>
      </c>
      <c r="AE349" s="2088">
        <v>0.8876</v>
      </c>
      <c r="AF349" s="2089">
        <f>AE349*J349</f>
        <v>28033.9584</v>
      </c>
      <c r="AG349" s="1647" t="s">
        <v>2708</v>
      </c>
      <c r="AH349" s="2090" t="s">
        <v>81</v>
      </c>
      <c r="AI349" s="2090"/>
      <c r="AJ349" s="2632">
        <v>4</v>
      </c>
      <c r="AK349" s="2830"/>
      <c r="AL349" s="2632">
        <f>J349</f>
        <v>31584</v>
      </c>
      <c r="AM349" s="2632"/>
      <c r="AN349" s="2632">
        <f t="shared" si="254"/>
        <v>1316</v>
      </c>
      <c r="AO349" s="2632"/>
      <c r="AP349" s="2632"/>
      <c r="AQ349" s="2097"/>
      <c r="AR349" s="2097"/>
      <c r="AS349" s="2097" t="s">
        <v>1519</v>
      </c>
      <c r="AT349" s="2097"/>
      <c r="AU349" s="2097">
        <f>J349</f>
        <v>31584</v>
      </c>
      <c r="AV349" s="1706"/>
      <c r="AW349" s="1706">
        <f>J349/4</f>
        <v>7896</v>
      </c>
      <c r="AX349" s="1706">
        <f>J349/4</f>
        <v>7896</v>
      </c>
      <c r="AY349" s="1706"/>
      <c r="AZ349" s="1706"/>
      <c r="BA349" s="1706"/>
      <c r="BB349" s="1706">
        <f>J349/4</f>
        <v>7896</v>
      </c>
      <c r="BC349" s="1706"/>
      <c r="BD349" s="1706"/>
      <c r="BE349" s="1706">
        <f>J349/4</f>
        <v>7896</v>
      </c>
      <c r="BF349" s="1706">
        <f t="shared" si="252"/>
        <v>7567</v>
      </c>
      <c r="BG349" s="2857">
        <f t="shared" si="253"/>
        <v>329</v>
      </c>
      <c r="LO349" s="2036"/>
      <c r="LP349" s="2036"/>
      <c r="LQ349" s="2036"/>
      <c r="LR349" s="2036"/>
      <c r="LS349" s="2036"/>
      <c r="LT349" s="2036"/>
      <c r="LU349" s="2036"/>
      <c r="LV349" s="2036"/>
    </row>
    <row r="350" s="2114" customFormat="1" ht="47" customHeight="1" spans="1:334">
      <c r="A350" s="2587">
        <v>45922</v>
      </c>
      <c r="B350" s="1656" t="s">
        <v>713</v>
      </c>
      <c r="C350" s="1657" t="s">
        <v>115</v>
      </c>
      <c r="D350" s="1658">
        <v>4500180025</v>
      </c>
      <c r="E350" s="2252"/>
      <c r="F350" s="1658" t="s">
        <v>2729</v>
      </c>
      <c r="G350" s="2042" t="s">
        <v>2309</v>
      </c>
      <c r="H350" s="2042" t="s">
        <v>1793</v>
      </c>
      <c r="I350" s="2055" t="s">
        <v>1794</v>
      </c>
      <c r="J350" s="1667">
        <v>17664</v>
      </c>
      <c r="K350" s="2056">
        <v>0</v>
      </c>
      <c r="L350" s="2056">
        <v>96</v>
      </c>
      <c r="M350" s="2802">
        <f t="shared" si="247"/>
        <v>184</v>
      </c>
      <c r="N350" s="1672">
        <v>45980</v>
      </c>
      <c r="O350" s="1672">
        <v>45978</v>
      </c>
      <c r="P350" s="2057"/>
      <c r="Q350" s="2070" t="s">
        <v>78</v>
      </c>
      <c r="R350" s="1677">
        <f>4032+8064+1536+4032</f>
        <v>17664</v>
      </c>
      <c r="S350" s="1677">
        <f t="shared" si="221"/>
        <v>0</v>
      </c>
      <c r="T350" s="1677"/>
      <c r="U350" s="1677" t="s">
        <v>829</v>
      </c>
      <c r="V350" s="2055"/>
      <c r="W350" s="2055" t="s">
        <v>111</v>
      </c>
      <c r="X350" s="2073">
        <v>45922</v>
      </c>
      <c r="Y350" s="2074" t="s">
        <v>88</v>
      </c>
      <c r="Z350" s="2074" t="s">
        <v>2727</v>
      </c>
      <c r="AA350" s="2074" t="s">
        <v>2706</v>
      </c>
      <c r="AB350" s="2074"/>
      <c r="AC350" s="2812" t="s">
        <v>2707</v>
      </c>
      <c r="AD350" s="1691" t="s">
        <v>172</v>
      </c>
      <c r="AE350" s="2088">
        <v>1.0552</v>
      </c>
      <c r="AF350" s="2089">
        <f>AE350*J350</f>
        <v>18639.0528</v>
      </c>
      <c r="AG350" s="1647" t="s">
        <v>2708</v>
      </c>
      <c r="AH350" s="2090" t="s">
        <v>81</v>
      </c>
      <c r="AI350" s="2090"/>
      <c r="AJ350" s="2632">
        <v>1</v>
      </c>
      <c r="AK350" s="2830"/>
      <c r="AL350" s="2632">
        <f>J350</f>
        <v>17664</v>
      </c>
      <c r="AM350" s="2632"/>
      <c r="AN350" s="2632">
        <f t="shared" si="254"/>
        <v>736</v>
      </c>
      <c r="AO350" s="2632"/>
      <c r="AP350" s="2632"/>
      <c r="AQ350" s="2097"/>
      <c r="AR350" s="2097"/>
      <c r="AS350" s="2097" t="s">
        <v>1519</v>
      </c>
      <c r="AT350" s="2097"/>
      <c r="AU350" s="2097">
        <f>J350</f>
        <v>17664</v>
      </c>
      <c r="AV350" s="1706"/>
      <c r="AW350" s="1706"/>
      <c r="AX350" s="1706"/>
      <c r="AY350" s="1706"/>
      <c r="AZ350" s="1706">
        <f>J350</f>
        <v>17664</v>
      </c>
      <c r="BA350" s="1706"/>
      <c r="BB350" s="1706"/>
      <c r="BC350" s="1706"/>
      <c r="BD350" s="1706"/>
      <c r="BE350" s="1706"/>
      <c r="BF350" s="1706">
        <f t="shared" si="252"/>
        <v>16928</v>
      </c>
      <c r="BG350" s="2857">
        <f t="shared" si="253"/>
        <v>736</v>
      </c>
      <c r="LO350" s="2036"/>
      <c r="LP350" s="2036"/>
      <c r="LQ350" s="2036"/>
      <c r="LR350" s="2036"/>
      <c r="LS350" s="2036"/>
      <c r="LT350" s="2036"/>
      <c r="LU350" s="2036"/>
      <c r="LV350" s="2036"/>
    </row>
    <row r="351" s="2114" customFormat="1" ht="47" customHeight="1" spans="1:334">
      <c r="A351" s="2587">
        <v>45922</v>
      </c>
      <c r="B351" s="1656" t="s">
        <v>713</v>
      </c>
      <c r="C351" s="1657" t="s">
        <v>115</v>
      </c>
      <c r="D351" s="1658">
        <v>4500180025</v>
      </c>
      <c r="E351" s="2252"/>
      <c r="F351" s="1658" t="s">
        <v>2730</v>
      </c>
      <c r="G351" s="2042" t="s">
        <v>2297</v>
      </c>
      <c r="H351" s="2042" t="s">
        <v>2297</v>
      </c>
      <c r="I351" s="2055" t="s">
        <v>2298</v>
      </c>
      <c r="J351" s="1667">
        <v>39552</v>
      </c>
      <c r="K351" s="2056">
        <v>0</v>
      </c>
      <c r="L351" s="2056">
        <v>96</v>
      </c>
      <c r="M351" s="2802">
        <f t="shared" si="247"/>
        <v>412</v>
      </c>
      <c r="N351" s="1672">
        <v>45980</v>
      </c>
      <c r="O351" s="1672">
        <v>45978</v>
      </c>
      <c r="P351" s="2057"/>
      <c r="Q351" s="2070" t="s">
        <v>78</v>
      </c>
      <c r="R351" s="1677">
        <f>16128+16128+7296</f>
        <v>39552</v>
      </c>
      <c r="S351" s="1677">
        <f t="shared" si="221"/>
        <v>0</v>
      </c>
      <c r="T351" s="1677"/>
      <c r="U351" s="1677" t="s">
        <v>829</v>
      </c>
      <c r="V351" s="2055"/>
      <c r="W351" s="2055" t="s">
        <v>111</v>
      </c>
      <c r="X351" s="2073">
        <v>45922</v>
      </c>
      <c r="Y351" s="2074" t="s">
        <v>88</v>
      </c>
      <c r="Z351" s="2074" t="s">
        <v>2727</v>
      </c>
      <c r="AA351" s="2074" t="s">
        <v>2706</v>
      </c>
      <c r="AB351" s="2074"/>
      <c r="AC351" s="2812" t="s">
        <v>2731</v>
      </c>
      <c r="AD351" s="1691" t="s">
        <v>172</v>
      </c>
      <c r="AE351" s="2088">
        <v>0.923</v>
      </c>
      <c r="AF351" s="2089">
        <f>AE351*J351</f>
        <v>36506.496</v>
      </c>
      <c r="AG351" s="1647" t="s">
        <v>2708</v>
      </c>
      <c r="AH351" s="2090" t="s">
        <v>81</v>
      </c>
      <c r="AI351" s="2090"/>
      <c r="AJ351" s="2632">
        <v>4</v>
      </c>
      <c r="AK351" s="2830"/>
      <c r="AL351" s="2632">
        <f>J351</f>
        <v>39552</v>
      </c>
      <c r="AM351" s="2632"/>
      <c r="AN351" s="2632">
        <f t="shared" si="254"/>
        <v>1648</v>
      </c>
      <c r="AO351" s="2632"/>
      <c r="AP351" s="2632"/>
      <c r="AQ351" s="2097"/>
      <c r="AR351" s="2097"/>
      <c r="AS351" s="2097" t="s">
        <v>1519</v>
      </c>
      <c r="AT351" s="2097"/>
      <c r="AU351" s="2097">
        <f>J351</f>
        <v>39552</v>
      </c>
      <c r="AV351" s="1706">
        <f>J351/4</f>
        <v>9888</v>
      </c>
      <c r="AW351" s="1706"/>
      <c r="AX351" s="1706"/>
      <c r="AY351" s="1706"/>
      <c r="AZ351" s="1706"/>
      <c r="BA351" s="1706">
        <f>J351/4</f>
        <v>9888</v>
      </c>
      <c r="BB351" s="1706"/>
      <c r="BC351" s="1706">
        <f>J351/4</f>
        <v>9888</v>
      </c>
      <c r="BD351" s="1706">
        <f>J351/4</f>
        <v>9888</v>
      </c>
      <c r="BE351" s="1706"/>
      <c r="BF351" s="1706">
        <f t="shared" si="252"/>
        <v>9476</v>
      </c>
      <c r="BG351" s="2857">
        <f t="shared" si="253"/>
        <v>412</v>
      </c>
      <c r="LO351" s="2036"/>
      <c r="LP351" s="2036"/>
      <c r="LQ351" s="2036"/>
      <c r="LR351" s="2036"/>
      <c r="LS351" s="2036"/>
      <c r="LT351" s="2036"/>
      <c r="LU351" s="2036"/>
      <c r="LV351" s="2036"/>
    </row>
    <row r="352" s="2141" customFormat="1" ht="47" customHeight="1" spans="1:334">
      <c r="A352" s="2794">
        <v>45918</v>
      </c>
      <c r="B352" s="2154" t="s">
        <v>527</v>
      </c>
      <c r="C352" s="2155" t="s">
        <v>98</v>
      </c>
      <c r="D352" s="2156">
        <v>4500179796</v>
      </c>
      <c r="E352" s="2159" t="s">
        <v>1548</v>
      </c>
      <c r="F352" s="2156" t="s">
        <v>2732</v>
      </c>
      <c r="G352" s="2158" t="s">
        <v>1727</v>
      </c>
      <c r="H352" s="2158" t="s">
        <v>1727</v>
      </c>
      <c r="I352" s="2165" t="s">
        <v>1728</v>
      </c>
      <c r="J352" s="1548">
        <v>14400</v>
      </c>
      <c r="K352" s="1544">
        <v>0</v>
      </c>
      <c r="L352" s="1544">
        <v>96</v>
      </c>
      <c r="M352" s="1545">
        <f t="shared" si="247"/>
        <v>150</v>
      </c>
      <c r="N352" s="2803">
        <v>45989</v>
      </c>
      <c r="O352" s="2803">
        <v>45987</v>
      </c>
      <c r="P352" s="1546"/>
      <c r="Q352" s="2079" t="s">
        <v>78</v>
      </c>
      <c r="R352" s="1577">
        <v>14400</v>
      </c>
      <c r="S352" s="2807">
        <f t="shared" si="221"/>
        <v>0</v>
      </c>
      <c r="T352" s="2807"/>
      <c r="U352" s="1577" t="s">
        <v>829</v>
      </c>
      <c r="V352" s="2165"/>
      <c r="W352" s="2165" t="s">
        <v>111</v>
      </c>
      <c r="X352" s="1573">
        <v>45954</v>
      </c>
      <c r="Y352" s="1595" t="s">
        <v>88</v>
      </c>
      <c r="Z352" s="1595">
        <v>45928</v>
      </c>
      <c r="AA352" s="1595"/>
      <c r="AB352" s="1595"/>
      <c r="AC352" s="2813" t="s">
        <v>2733</v>
      </c>
      <c r="AD352" s="2178" t="s">
        <v>531</v>
      </c>
      <c r="AE352" s="2179">
        <v>0.5625</v>
      </c>
      <c r="AF352" s="2180">
        <f>AE352*J352</f>
        <v>8100</v>
      </c>
      <c r="AG352" s="1612"/>
      <c r="AH352" s="1947" t="s">
        <v>81</v>
      </c>
      <c r="AI352" s="2822"/>
      <c r="AJ352" s="2831">
        <v>9</v>
      </c>
      <c r="AK352" s="2832">
        <f t="shared" ref="AK352:AK358" si="255">J352</f>
        <v>14400</v>
      </c>
      <c r="AL352" s="2833"/>
      <c r="AM352" s="2833"/>
      <c r="AN352" s="2833">
        <f t="shared" si="254"/>
        <v>600</v>
      </c>
      <c r="AO352" s="2833"/>
      <c r="AP352" s="2833"/>
      <c r="AQ352" s="2846"/>
      <c r="AR352" s="1614"/>
      <c r="AS352" s="1614" t="s">
        <v>63</v>
      </c>
      <c r="AT352" s="1614">
        <f t="shared" ref="AT352:AT358" si="256">J352</f>
        <v>14400</v>
      </c>
      <c r="AU352" s="1614"/>
      <c r="AV352" s="1954">
        <f t="shared" ref="AV352:AV358" si="257">J352/10</f>
        <v>1440</v>
      </c>
      <c r="AW352" s="1955">
        <f t="shared" ref="AW352:AW358" si="258">J352/10</f>
        <v>1440</v>
      </c>
      <c r="AX352" s="1955">
        <f t="shared" ref="AX352:AX358" si="259">J352/10</f>
        <v>1440</v>
      </c>
      <c r="AY352" s="1955">
        <f t="shared" ref="AY352:AY358" si="260">J352/10</f>
        <v>1440</v>
      </c>
      <c r="AZ352" s="1955">
        <f t="shared" ref="AZ352:AZ358" si="261">J352/10</f>
        <v>1440</v>
      </c>
      <c r="BA352" s="2780">
        <f t="shared" ref="BA352:BA358" si="262">J352/10</f>
        <v>1440</v>
      </c>
      <c r="BB352" s="2780">
        <f t="shared" ref="BB352:BB358" si="263">J352/10</f>
        <v>1440</v>
      </c>
      <c r="BC352" s="2780">
        <f t="shared" ref="BC352:BC358" si="264">J352/10</f>
        <v>1440</v>
      </c>
      <c r="BD352" s="2780">
        <f t="shared" ref="BD352:BD358" si="265">J352/10</f>
        <v>1440</v>
      </c>
      <c r="BE352" s="2780">
        <f t="shared" ref="BE352:BE358" si="266">J352/10</f>
        <v>1440</v>
      </c>
      <c r="BF352" s="1954">
        <f t="shared" si="252"/>
        <v>1380</v>
      </c>
      <c r="BG352" s="2786">
        <f t="shared" si="253"/>
        <v>60</v>
      </c>
      <c r="BH352" s="1455"/>
      <c r="BI352" s="1455"/>
      <c r="BJ352" s="1455"/>
      <c r="BK352" s="1455"/>
      <c r="BL352" s="1455"/>
      <c r="BM352" s="1455"/>
      <c r="BN352" s="1455"/>
      <c r="BO352" s="1455"/>
      <c r="BP352" s="1455"/>
      <c r="BQ352" s="1455"/>
      <c r="BR352" s="1455"/>
      <c r="BS352" s="1455"/>
      <c r="BT352" s="1455"/>
      <c r="BU352" s="1455"/>
      <c r="BV352" s="1455"/>
      <c r="BW352" s="1455"/>
      <c r="BX352" s="1455"/>
      <c r="BY352" s="1455"/>
      <c r="BZ352" s="1455"/>
      <c r="CA352" s="1455"/>
      <c r="CB352" s="1455"/>
      <c r="CC352" s="1455"/>
      <c r="CD352" s="1455"/>
      <c r="CE352" s="1455"/>
      <c r="CF352" s="1455"/>
      <c r="CG352" s="1455"/>
      <c r="CH352" s="1455"/>
      <c r="CI352" s="1455"/>
      <c r="CJ352" s="1455"/>
      <c r="CK352" s="1455"/>
      <c r="CL352" s="1455"/>
      <c r="CM352" s="1455"/>
      <c r="CN352" s="1455"/>
      <c r="CO352" s="1455"/>
      <c r="CP352" s="1455"/>
      <c r="CQ352" s="1455"/>
      <c r="CR352" s="1455"/>
      <c r="CS352" s="1455"/>
      <c r="CT352" s="1455"/>
      <c r="CU352" s="1455"/>
      <c r="CV352" s="1455"/>
      <c r="CW352" s="1455"/>
      <c r="CX352" s="1455"/>
      <c r="CY352" s="1455"/>
      <c r="CZ352" s="1455"/>
      <c r="DA352" s="1455"/>
      <c r="DB352" s="1455"/>
      <c r="DC352" s="1455"/>
      <c r="DD352" s="1455"/>
      <c r="DE352" s="1455"/>
      <c r="DF352" s="1455"/>
      <c r="DG352" s="1455"/>
      <c r="DH352" s="1455"/>
      <c r="DI352" s="1455"/>
      <c r="DJ352" s="1455"/>
      <c r="DK352" s="1455"/>
      <c r="DL352" s="1455"/>
      <c r="DM352" s="1455"/>
      <c r="DN352" s="1455"/>
      <c r="DO352" s="1455"/>
      <c r="DP352" s="1455"/>
      <c r="DQ352" s="1455"/>
      <c r="DR352" s="1455"/>
      <c r="DS352" s="1455"/>
      <c r="DT352" s="1455"/>
      <c r="DU352" s="1455"/>
      <c r="DV352" s="1455"/>
      <c r="DW352" s="1455"/>
      <c r="DX352" s="1455"/>
      <c r="DY352" s="1455"/>
      <c r="DZ352" s="1455"/>
      <c r="EA352" s="1455"/>
      <c r="EB352" s="1455"/>
      <c r="EC352" s="1455"/>
      <c r="ED352" s="1455"/>
      <c r="EE352" s="1455"/>
      <c r="EF352" s="1455"/>
      <c r="EG352" s="1455"/>
      <c r="EH352" s="1455"/>
      <c r="EI352" s="1455"/>
      <c r="EJ352" s="1455"/>
      <c r="EK352" s="1455"/>
      <c r="EL352" s="1455"/>
      <c r="EM352" s="1455"/>
      <c r="EN352" s="1455"/>
      <c r="EO352" s="1455"/>
      <c r="EP352" s="1455"/>
      <c r="EQ352" s="1455"/>
      <c r="ER352" s="1455"/>
      <c r="ES352" s="1455"/>
      <c r="ET352" s="1455"/>
      <c r="EU352" s="1455"/>
      <c r="EV352" s="1455"/>
      <c r="EW352" s="1455"/>
      <c r="EX352" s="1455"/>
      <c r="EY352" s="1455"/>
      <c r="EZ352" s="1455"/>
      <c r="FA352" s="1455"/>
      <c r="FB352" s="1455"/>
      <c r="FC352" s="1455"/>
      <c r="FD352" s="1455"/>
      <c r="FE352" s="1455"/>
      <c r="FF352" s="1455"/>
      <c r="FG352" s="1455"/>
      <c r="FH352" s="1455"/>
      <c r="FI352" s="1455"/>
      <c r="FJ352" s="1455"/>
      <c r="FK352" s="1455"/>
      <c r="FL352" s="1455"/>
      <c r="FM352" s="1455"/>
      <c r="FN352" s="1455"/>
      <c r="FO352" s="1455"/>
      <c r="FP352" s="1455"/>
      <c r="FQ352" s="1455"/>
      <c r="FR352" s="1455"/>
      <c r="FS352" s="1455"/>
      <c r="FT352" s="1455"/>
      <c r="FU352" s="1455"/>
      <c r="FV352" s="1455"/>
      <c r="FW352" s="1455"/>
      <c r="FX352" s="1455"/>
      <c r="FY352" s="1455"/>
      <c r="FZ352" s="1455"/>
      <c r="GA352" s="1455"/>
      <c r="GB352" s="1455"/>
      <c r="GC352" s="1455"/>
      <c r="GD352" s="1455"/>
      <c r="GE352" s="1455"/>
      <c r="GF352" s="1455"/>
      <c r="GG352" s="1455"/>
      <c r="GH352" s="1455"/>
      <c r="GI352" s="1455"/>
      <c r="GJ352" s="1455"/>
      <c r="GK352" s="1455"/>
      <c r="GL352" s="1455"/>
      <c r="GM352" s="1455"/>
      <c r="GN352" s="1455"/>
      <c r="GO352" s="1455"/>
      <c r="GP352" s="1455"/>
      <c r="GQ352" s="1455"/>
      <c r="GR352" s="1455"/>
      <c r="GS352" s="1455"/>
      <c r="GT352" s="1455"/>
      <c r="GU352" s="1455"/>
      <c r="GV352" s="1455"/>
      <c r="GW352" s="1455"/>
      <c r="GX352" s="1455"/>
      <c r="GY352" s="1455"/>
      <c r="GZ352" s="1455"/>
      <c r="HA352" s="1455"/>
      <c r="HB352" s="1455"/>
      <c r="HC352" s="1455"/>
      <c r="HD352" s="1455"/>
      <c r="HE352" s="1455"/>
      <c r="HF352" s="1455"/>
      <c r="HG352" s="1455"/>
      <c r="HH352" s="1455"/>
      <c r="HI352" s="1455"/>
      <c r="HJ352" s="1455"/>
      <c r="HK352" s="1455"/>
      <c r="HL352" s="1455"/>
      <c r="HM352" s="1455"/>
      <c r="HN352" s="1455"/>
      <c r="HO352" s="1455"/>
      <c r="HP352" s="1455"/>
      <c r="HQ352" s="1455"/>
      <c r="HR352" s="1455"/>
      <c r="HS352" s="1455"/>
      <c r="HT352" s="1455"/>
      <c r="HU352" s="1455"/>
      <c r="HV352" s="1455"/>
      <c r="HW352" s="1455"/>
      <c r="HX352" s="1455"/>
      <c r="HY352" s="1455"/>
      <c r="HZ352" s="1455"/>
      <c r="IA352" s="1455"/>
      <c r="IB352" s="1455"/>
      <c r="IC352" s="1455"/>
      <c r="ID352" s="1455"/>
      <c r="IE352" s="1455"/>
      <c r="IF352" s="1455"/>
      <c r="IG352" s="1455"/>
      <c r="IH352" s="1455"/>
      <c r="II352" s="1455"/>
      <c r="IJ352" s="1455"/>
      <c r="IK352" s="1455"/>
      <c r="IL352" s="1455"/>
      <c r="IM352" s="1455"/>
      <c r="IN352" s="1455"/>
      <c r="IO352" s="1455"/>
      <c r="IP352" s="1455"/>
      <c r="IQ352" s="1455"/>
      <c r="IR352" s="1455"/>
      <c r="IS352" s="1455"/>
      <c r="IT352" s="1455"/>
      <c r="IU352" s="1455"/>
      <c r="IV352" s="1455"/>
      <c r="IW352" s="1455"/>
      <c r="IX352" s="1455"/>
      <c r="IY352" s="1455"/>
      <c r="IZ352" s="1455"/>
      <c r="JA352" s="1455"/>
      <c r="JB352" s="1455"/>
      <c r="JC352" s="1455"/>
      <c r="JD352" s="1455"/>
      <c r="JE352" s="1455"/>
      <c r="JF352" s="1455"/>
      <c r="JG352" s="1455"/>
      <c r="JH352" s="1455"/>
      <c r="JI352" s="1455"/>
      <c r="JJ352" s="1455"/>
      <c r="JK352" s="1455"/>
      <c r="JL352" s="1455"/>
      <c r="JM352" s="1455"/>
      <c r="JN352" s="1455"/>
      <c r="JO352" s="1455"/>
      <c r="JP352" s="1455"/>
      <c r="JQ352" s="1455"/>
      <c r="JR352" s="1455"/>
      <c r="JS352" s="1455"/>
      <c r="JT352" s="1455"/>
      <c r="JU352" s="1455"/>
      <c r="JV352" s="1455"/>
      <c r="JW352" s="1455"/>
      <c r="JX352" s="1455"/>
      <c r="JY352" s="1455"/>
      <c r="JZ352" s="1455"/>
      <c r="KA352" s="1455"/>
      <c r="KB352" s="1455"/>
      <c r="KC352" s="1455"/>
      <c r="KD352" s="1455"/>
      <c r="KE352" s="1455"/>
      <c r="KF352" s="1455"/>
      <c r="KG352" s="1455"/>
      <c r="KH352" s="1455"/>
      <c r="KI352" s="1455"/>
      <c r="KJ352" s="1455"/>
      <c r="KK352" s="1455"/>
      <c r="KL352" s="1455"/>
      <c r="KM352" s="1455"/>
      <c r="KN352" s="1455"/>
      <c r="KO352" s="1455"/>
      <c r="KP352" s="1455"/>
      <c r="KQ352" s="1455"/>
      <c r="KR352" s="1455"/>
      <c r="KS352" s="1455"/>
      <c r="KT352" s="1455"/>
      <c r="KU352" s="1455"/>
      <c r="KV352" s="1455"/>
      <c r="KW352" s="1455"/>
      <c r="KX352" s="1455"/>
      <c r="KY352" s="1455"/>
      <c r="KZ352" s="1455"/>
      <c r="LA352" s="1455"/>
      <c r="LB352" s="1455"/>
      <c r="LC352" s="1455"/>
      <c r="LD352" s="1455"/>
      <c r="LE352" s="1455"/>
      <c r="LF352" s="1455"/>
      <c r="LG352" s="1455"/>
      <c r="LH352" s="1455"/>
      <c r="LI352" s="1455"/>
      <c r="LJ352" s="1455"/>
      <c r="LK352" s="1455"/>
      <c r="LL352" s="1455"/>
      <c r="LM352" s="1455"/>
      <c r="LN352" s="1455"/>
      <c r="LO352" s="1467"/>
      <c r="LP352" s="1467"/>
      <c r="LQ352" s="1467"/>
      <c r="LR352" s="1467"/>
      <c r="LS352" s="1467"/>
      <c r="LT352" s="1467"/>
      <c r="LU352" s="1467"/>
      <c r="LV352" s="1645"/>
    </row>
    <row r="353" s="2141" customFormat="1" ht="47" customHeight="1" spans="1:334">
      <c r="A353" s="2794">
        <v>45975</v>
      </c>
      <c r="B353" s="2154"/>
      <c r="C353" s="2155"/>
      <c r="D353" s="2156" t="s">
        <v>1582</v>
      </c>
      <c r="E353" s="2159"/>
      <c r="F353" s="2156"/>
      <c r="G353" s="2158" t="s">
        <v>1727</v>
      </c>
      <c r="H353" s="2158" t="s">
        <v>1727</v>
      </c>
      <c r="I353" s="2165" t="s">
        <v>1728</v>
      </c>
      <c r="J353" s="1548">
        <v>480</v>
      </c>
      <c r="K353" s="1544">
        <v>0</v>
      </c>
      <c r="L353" s="1544">
        <v>96</v>
      </c>
      <c r="M353" s="1545">
        <f t="shared" si="247"/>
        <v>5</v>
      </c>
      <c r="N353" s="2166">
        <v>45996</v>
      </c>
      <c r="O353" s="2166">
        <v>45994</v>
      </c>
      <c r="P353" s="1546"/>
      <c r="Q353" s="2079" t="s">
        <v>78</v>
      </c>
      <c r="R353" s="1577">
        <v>480</v>
      </c>
      <c r="S353" s="2807">
        <f t="shared" si="221"/>
        <v>0</v>
      </c>
      <c r="T353" s="2807"/>
      <c r="U353" s="1577"/>
      <c r="V353" s="2165"/>
      <c r="W353" s="2165"/>
      <c r="X353" s="1573"/>
      <c r="Y353" s="1595"/>
      <c r="Z353" s="1595"/>
      <c r="AA353" s="1595"/>
      <c r="AB353" s="1595"/>
      <c r="AC353" s="2814" t="s">
        <v>1583</v>
      </c>
      <c r="AD353" s="2178" t="s">
        <v>80</v>
      </c>
      <c r="AE353" s="2179"/>
      <c r="AF353" s="2180"/>
      <c r="AG353" s="1612"/>
      <c r="AH353" s="1947" t="s">
        <v>81</v>
      </c>
      <c r="AI353" s="2822"/>
      <c r="AJ353" s="2760">
        <v>10</v>
      </c>
      <c r="AK353" s="2761">
        <f t="shared" si="255"/>
        <v>480</v>
      </c>
      <c r="AL353" s="2761"/>
      <c r="AM353" s="2761"/>
      <c r="AN353" s="2761">
        <f t="shared" si="254"/>
        <v>20</v>
      </c>
      <c r="AO353" s="2761"/>
      <c r="AP353" s="2761"/>
      <c r="AQ353" s="2773"/>
      <c r="AR353" s="1948"/>
      <c r="AS353" s="1401" t="s">
        <v>63</v>
      </c>
      <c r="AT353" s="1401">
        <f t="shared" si="256"/>
        <v>480</v>
      </c>
      <c r="AU353" s="1614"/>
      <c r="AV353" s="1954">
        <f t="shared" si="257"/>
        <v>48</v>
      </c>
      <c r="AW353" s="1955">
        <f t="shared" si="258"/>
        <v>48</v>
      </c>
      <c r="AX353" s="1955">
        <f t="shared" si="259"/>
        <v>48</v>
      </c>
      <c r="AY353" s="1955">
        <f t="shared" si="260"/>
        <v>48</v>
      </c>
      <c r="AZ353" s="1955">
        <f t="shared" si="261"/>
        <v>48</v>
      </c>
      <c r="BA353" s="2780">
        <f t="shared" si="262"/>
        <v>48</v>
      </c>
      <c r="BB353" s="2780">
        <f t="shared" si="263"/>
        <v>48</v>
      </c>
      <c r="BC353" s="2780">
        <f t="shared" si="264"/>
        <v>48</v>
      </c>
      <c r="BD353" s="2780">
        <f t="shared" si="265"/>
        <v>48</v>
      </c>
      <c r="BE353" s="2780">
        <f t="shared" si="266"/>
        <v>48</v>
      </c>
      <c r="BF353" s="1954">
        <f t="shared" si="252"/>
        <v>46</v>
      </c>
      <c r="BG353" s="2786">
        <f t="shared" si="253"/>
        <v>2</v>
      </c>
      <c r="BH353" s="1455"/>
      <c r="BI353" s="1455"/>
      <c r="BJ353" s="1455"/>
      <c r="BK353" s="1455"/>
      <c r="BL353" s="1455"/>
      <c r="BM353" s="1455"/>
      <c r="BN353" s="1455"/>
      <c r="BO353" s="1455"/>
      <c r="BP353" s="1455"/>
      <c r="BQ353" s="1455"/>
      <c r="BR353" s="1455"/>
      <c r="BS353" s="1455"/>
      <c r="BT353" s="1455"/>
      <c r="BU353" s="1455"/>
      <c r="BV353" s="1455"/>
      <c r="BW353" s="1455"/>
      <c r="BX353" s="1455"/>
      <c r="BY353" s="1455"/>
      <c r="BZ353" s="1455"/>
      <c r="CA353" s="1455"/>
      <c r="CB353" s="1455"/>
      <c r="CC353" s="1455"/>
      <c r="CD353" s="1455"/>
      <c r="CE353" s="1455"/>
      <c r="CF353" s="1455"/>
      <c r="CG353" s="1455"/>
      <c r="CH353" s="1455"/>
      <c r="CI353" s="1455"/>
      <c r="CJ353" s="1455"/>
      <c r="CK353" s="1455"/>
      <c r="CL353" s="1455"/>
      <c r="CM353" s="1455"/>
      <c r="CN353" s="1455"/>
      <c r="CO353" s="1455"/>
      <c r="CP353" s="1455"/>
      <c r="CQ353" s="1455"/>
      <c r="CR353" s="1455"/>
      <c r="CS353" s="1455"/>
      <c r="CT353" s="1455"/>
      <c r="CU353" s="1455"/>
      <c r="CV353" s="1455"/>
      <c r="CW353" s="1455"/>
      <c r="CX353" s="1455"/>
      <c r="CY353" s="1455"/>
      <c r="CZ353" s="1455"/>
      <c r="DA353" s="1455"/>
      <c r="DB353" s="1455"/>
      <c r="DC353" s="1455"/>
      <c r="DD353" s="1455"/>
      <c r="DE353" s="1455"/>
      <c r="DF353" s="1455"/>
      <c r="DG353" s="1455"/>
      <c r="DH353" s="1455"/>
      <c r="DI353" s="1455"/>
      <c r="DJ353" s="1455"/>
      <c r="DK353" s="1455"/>
      <c r="DL353" s="1455"/>
      <c r="DM353" s="1455"/>
      <c r="DN353" s="1455"/>
      <c r="DO353" s="1455"/>
      <c r="DP353" s="1455"/>
      <c r="DQ353" s="1455"/>
      <c r="DR353" s="1455"/>
      <c r="DS353" s="1455"/>
      <c r="DT353" s="1455"/>
      <c r="DU353" s="1455"/>
      <c r="DV353" s="1455"/>
      <c r="DW353" s="1455"/>
      <c r="DX353" s="1455"/>
      <c r="DY353" s="1455"/>
      <c r="DZ353" s="1455"/>
      <c r="EA353" s="1455"/>
      <c r="EB353" s="1455"/>
      <c r="EC353" s="1455"/>
      <c r="ED353" s="1455"/>
      <c r="EE353" s="1455"/>
      <c r="EF353" s="1455"/>
      <c r="EG353" s="1455"/>
      <c r="EH353" s="1455"/>
      <c r="EI353" s="1455"/>
      <c r="EJ353" s="1455"/>
      <c r="EK353" s="1455"/>
      <c r="EL353" s="1455"/>
      <c r="EM353" s="1455"/>
      <c r="EN353" s="1455"/>
      <c r="EO353" s="1455"/>
      <c r="EP353" s="1455"/>
      <c r="EQ353" s="1455"/>
      <c r="ER353" s="1455"/>
      <c r="ES353" s="1455"/>
      <c r="ET353" s="1455"/>
      <c r="EU353" s="1455"/>
      <c r="EV353" s="1455"/>
      <c r="EW353" s="1455"/>
      <c r="EX353" s="1455"/>
      <c r="EY353" s="1455"/>
      <c r="EZ353" s="1455"/>
      <c r="FA353" s="1455"/>
      <c r="FB353" s="1455"/>
      <c r="FC353" s="1455"/>
      <c r="FD353" s="1455"/>
      <c r="FE353" s="1455"/>
      <c r="FF353" s="1455"/>
      <c r="FG353" s="1455"/>
      <c r="FH353" s="1455"/>
      <c r="FI353" s="1455"/>
      <c r="FJ353" s="1455"/>
      <c r="FK353" s="1455"/>
      <c r="FL353" s="1455"/>
      <c r="FM353" s="1455"/>
      <c r="FN353" s="1455"/>
      <c r="FO353" s="1455"/>
      <c r="FP353" s="1455"/>
      <c r="FQ353" s="1455"/>
      <c r="FR353" s="1455"/>
      <c r="FS353" s="1455"/>
      <c r="FT353" s="1455"/>
      <c r="FU353" s="1455"/>
      <c r="FV353" s="1455"/>
      <c r="FW353" s="1455"/>
      <c r="FX353" s="1455"/>
      <c r="FY353" s="1455"/>
      <c r="FZ353" s="1455"/>
      <c r="GA353" s="1455"/>
      <c r="GB353" s="1455"/>
      <c r="GC353" s="1455"/>
      <c r="GD353" s="1455"/>
      <c r="GE353" s="1455"/>
      <c r="GF353" s="1455"/>
      <c r="GG353" s="1455"/>
      <c r="GH353" s="1455"/>
      <c r="GI353" s="1455"/>
      <c r="GJ353" s="1455"/>
      <c r="GK353" s="1455"/>
      <c r="GL353" s="1455"/>
      <c r="GM353" s="1455"/>
      <c r="GN353" s="1455"/>
      <c r="GO353" s="1455"/>
      <c r="GP353" s="1455"/>
      <c r="GQ353" s="1455"/>
      <c r="GR353" s="1455"/>
      <c r="GS353" s="1455"/>
      <c r="GT353" s="1455"/>
      <c r="GU353" s="1455"/>
      <c r="GV353" s="1455"/>
      <c r="GW353" s="1455"/>
      <c r="GX353" s="1455"/>
      <c r="GY353" s="1455"/>
      <c r="GZ353" s="1455"/>
      <c r="HA353" s="1455"/>
      <c r="HB353" s="1455"/>
      <c r="HC353" s="1455"/>
      <c r="HD353" s="1455"/>
      <c r="HE353" s="1455"/>
      <c r="HF353" s="1455"/>
      <c r="HG353" s="1455"/>
      <c r="HH353" s="1455"/>
      <c r="HI353" s="1455"/>
      <c r="HJ353" s="1455"/>
      <c r="HK353" s="1455"/>
      <c r="HL353" s="1455"/>
      <c r="HM353" s="1455"/>
      <c r="HN353" s="1455"/>
      <c r="HO353" s="1455"/>
      <c r="HP353" s="1455"/>
      <c r="HQ353" s="1455"/>
      <c r="HR353" s="1455"/>
      <c r="HS353" s="1455"/>
      <c r="HT353" s="1455"/>
      <c r="HU353" s="1455"/>
      <c r="HV353" s="1455"/>
      <c r="HW353" s="1455"/>
      <c r="HX353" s="1455"/>
      <c r="HY353" s="1455"/>
      <c r="HZ353" s="1455"/>
      <c r="IA353" s="1455"/>
      <c r="IB353" s="1455"/>
      <c r="IC353" s="1455"/>
      <c r="ID353" s="1455"/>
      <c r="IE353" s="1455"/>
      <c r="IF353" s="1455"/>
      <c r="IG353" s="1455"/>
      <c r="IH353" s="1455"/>
      <c r="II353" s="1455"/>
      <c r="IJ353" s="1455"/>
      <c r="IK353" s="1455"/>
      <c r="IL353" s="1455"/>
      <c r="IM353" s="1455"/>
      <c r="IN353" s="1455"/>
      <c r="IO353" s="1455"/>
      <c r="IP353" s="1455"/>
      <c r="IQ353" s="1455"/>
      <c r="IR353" s="1455"/>
      <c r="IS353" s="1455"/>
      <c r="IT353" s="1455"/>
      <c r="IU353" s="1455"/>
      <c r="IV353" s="1455"/>
      <c r="IW353" s="1455"/>
      <c r="IX353" s="1455"/>
      <c r="IY353" s="1455"/>
      <c r="IZ353" s="1455"/>
      <c r="JA353" s="1455"/>
      <c r="JB353" s="1455"/>
      <c r="JC353" s="1455"/>
      <c r="JD353" s="1455"/>
      <c r="JE353" s="1455"/>
      <c r="JF353" s="1455"/>
      <c r="JG353" s="1455"/>
      <c r="JH353" s="1455"/>
      <c r="JI353" s="1455"/>
      <c r="JJ353" s="1455"/>
      <c r="JK353" s="1455"/>
      <c r="JL353" s="1455"/>
      <c r="JM353" s="1455"/>
      <c r="JN353" s="1455"/>
      <c r="JO353" s="1455"/>
      <c r="JP353" s="1455"/>
      <c r="JQ353" s="1455"/>
      <c r="JR353" s="1455"/>
      <c r="JS353" s="1455"/>
      <c r="JT353" s="1455"/>
      <c r="JU353" s="1455"/>
      <c r="JV353" s="1455"/>
      <c r="JW353" s="1455"/>
      <c r="JX353" s="1455"/>
      <c r="JY353" s="1455"/>
      <c r="JZ353" s="1455"/>
      <c r="KA353" s="1455"/>
      <c r="KB353" s="1455"/>
      <c r="KC353" s="1455"/>
      <c r="KD353" s="1455"/>
      <c r="KE353" s="1455"/>
      <c r="KF353" s="1455"/>
      <c r="KG353" s="1455"/>
      <c r="KH353" s="1455"/>
      <c r="KI353" s="1455"/>
      <c r="KJ353" s="1455"/>
      <c r="KK353" s="1455"/>
      <c r="KL353" s="1455"/>
      <c r="KM353" s="1455"/>
      <c r="KN353" s="1455"/>
      <c r="KO353" s="1455"/>
      <c r="KP353" s="1455"/>
      <c r="KQ353" s="1455"/>
      <c r="KR353" s="1455"/>
      <c r="KS353" s="1455"/>
      <c r="KT353" s="1455"/>
      <c r="KU353" s="1455"/>
      <c r="KV353" s="1455"/>
      <c r="KW353" s="1455"/>
      <c r="KX353" s="1455"/>
      <c r="KY353" s="1455"/>
      <c r="KZ353" s="1455"/>
      <c r="LA353" s="1455"/>
      <c r="LB353" s="1455"/>
      <c r="LC353" s="1455"/>
      <c r="LD353" s="1455"/>
      <c r="LE353" s="1455"/>
      <c r="LF353" s="1455"/>
      <c r="LG353" s="1455"/>
      <c r="LH353" s="1455"/>
      <c r="LI353" s="1455"/>
      <c r="LJ353" s="1455"/>
      <c r="LK353" s="1455"/>
      <c r="LL353" s="1455"/>
      <c r="LM353" s="1455"/>
      <c r="LN353" s="1455"/>
      <c r="LO353" s="1467"/>
      <c r="LP353" s="1467"/>
      <c r="LQ353" s="1467"/>
      <c r="LR353" s="1467"/>
      <c r="LS353" s="1467"/>
      <c r="LT353" s="1467"/>
      <c r="LU353" s="1467"/>
      <c r="LV353" s="1645"/>
    </row>
    <row r="354" s="2141" customFormat="1" ht="47" customHeight="1" spans="1:334">
      <c r="A354" s="2794">
        <v>45972</v>
      </c>
      <c r="B354" s="2154" t="s">
        <v>2734</v>
      </c>
      <c r="C354" s="2155" t="s">
        <v>98</v>
      </c>
      <c r="D354" s="2141">
        <v>4500185238</v>
      </c>
      <c r="E354" s="2983" t="s">
        <v>2735</v>
      </c>
      <c r="F354" s="2795" t="s">
        <v>2736</v>
      </c>
      <c r="G354" s="1863" t="s">
        <v>1859</v>
      </c>
      <c r="H354" s="2158" t="s">
        <v>1859</v>
      </c>
      <c r="I354" s="1880" t="s">
        <v>1861</v>
      </c>
      <c r="J354" s="1543">
        <v>5280</v>
      </c>
      <c r="K354" s="1876">
        <v>12</v>
      </c>
      <c r="L354" s="1876">
        <v>2640</v>
      </c>
      <c r="M354" s="1545">
        <f t="shared" si="247"/>
        <v>2</v>
      </c>
      <c r="N354" s="2166">
        <v>45999</v>
      </c>
      <c r="O354" s="2166">
        <v>45997</v>
      </c>
      <c r="P354" s="1546">
        <v>46000</v>
      </c>
      <c r="Q354" s="1570" t="s">
        <v>78</v>
      </c>
      <c r="R354" s="1577">
        <v>5280</v>
      </c>
      <c r="S354" s="2807">
        <f t="shared" si="221"/>
        <v>0</v>
      </c>
      <c r="T354" s="2807"/>
      <c r="U354" s="1577" t="s">
        <v>829</v>
      </c>
      <c r="V354" s="2165"/>
      <c r="W354" s="1880" t="s">
        <v>111</v>
      </c>
      <c r="X354" s="1900" t="s">
        <v>2163</v>
      </c>
      <c r="Y354" s="1930" t="s">
        <v>88</v>
      </c>
      <c r="Z354" s="1930" t="s">
        <v>2394</v>
      </c>
      <c r="AA354" s="1595" t="s">
        <v>2737</v>
      </c>
      <c r="AB354" s="1930" t="s">
        <v>745</v>
      </c>
      <c r="AC354" s="2814" t="s">
        <v>2738</v>
      </c>
      <c r="AD354" s="2178" t="s">
        <v>181</v>
      </c>
      <c r="AE354" s="2179">
        <v>84.28</v>
      </c>
      <c r="AF354" s="2180">
        <f>AE354*M354</f>
        <v>168.56</v>
      </c>
      <c r="AG354" s="1612"/>
      <c r="AH354" s="1947" t="s">
        <v>81</v>
      </c>
      <c r="AI354" s="2822"/>
      <c r="AJ354" s="2760">
        <v>10</v>
      </c>
      <c r="AK354" s="2761">
        <f t="shared" si="255"/>
        <v>5280</v>
      </c>
      <c r="AL354" s="2833"/>
      <c r="AM354" s="2833"/>
      <c r="AN354" s="2833"/>
      <c r="AO354" s="2833"/>
      <c r="AP354" s="2761">
        <f>J354/12</f>
        <v>440</v>
      </c>
      <c r="AQ354" s="2846"/>
      <c r="AR354" s="1614"/>
      <c r="AS354" s="1948" t="s">
        <v>63</v>
      </c>
      <c r="AT354" s="1948">
        <f t="shared" si="256"/>
        <v>5280</v>
      </c>
      <c r="AU354" s="1614"/>
      <c r="AV354" s="1954">
        <f t="shared" si="257"/>
        <v>528</v>
      </c>
      <c r="AW354" s="1955">
        <f t="shared" si="258"/>
        <v>528</v>
      </c>
      <c r="AX354" s="1955">
        <f t="shared" si="259"/>
        <v>528</v>
      </c>
      <c r="AY354" s="1955">
        <f t="shared" si="260"/>
        <v>528</v>
      </c>
      <c r="AZ354" s="1955">
        <f t="shared" si="261"/>
        <v>528</v>
      </c>
      <c r="BA354" s="2780">
        <f t="shared" si="262"/>
        <v>528</v>
      </c>
      <c r="BB354" s="2780">
        <f t="shared" si="263"/>
        <v>528</v>
      </c>
      <c r="BC354" s="2780">
        <f t="shared" si="264"/>
        <v>528</v>
      </c>
      <c r="BD354" s="2780">
        <f t="shared" si="265"/>
        <v>528</v>
      </c>
      <c r="BE354" s="2780">
        <f t="shared" si="266"/>
        <v>528</v>
      </c>
      <c r="BF354" s="1954">
        <f t="shared" si="252"/>
        <v>506</v>
      </c>
      <c r="BG354" s="2786">
        <f t="shared" si="253"/>
        <v>22</v>
      </c>
      <c r="BH354" s="1455"/>
      <c r="BI354" s="1455"/>
      <c r="BJ354" s="1455"/>
      <c r="BK354" s="1455"/>
      <c r="BL354" s="1455"/>
      <c r="BM354" s="1455"/>
      <c r="BN354" s="1455"/>
      <c r="BO354" s="1455"/>
      <c r="BP354" s="1455"/>
      <c r="BQ354" s="1455"/>
      <c r="BR354" s="1455"/>
      <c r="BS354" s="1455"/>
      <c r="BT354" s="1455"/>
      <c r="BU354" s="1455"/>
      <c r="BV354" s="1455"/>
      <c r="BW354" s="1455"/>
      <c r="BX354" s="1455"/>
      <c r="BY354" s="1455"/>
      <c r="BZ354" s="1455"/>
      <c r="CA354" s="1455"/>
      <c r="CB354" s="1455"/>
      <c r="CC354" s="1455"/>
      <c r="CD354" s="1455"/>
      <c r="CE354" s="1455"/>
      <c r="CF354" s="1455"/>
      <c r="CG354" s="1455"/>
      <c r="CH354" s="1455"/>
      <c r="CI354" s="1455"/>
      <c r="CJ354" s="1455"/>
      <c r="CK354" s="1455"/>
      <c r="CL354" s="1455"/>
      <c r="CM354" s="1455"/>
      <c r="CN354" s="1455"/>
      <c r="CO354" s="1455"/>
      <c r="CP354" s="1455"/>
      <c r="CQ354" s="1455"/>
      <c r="CR354" s="1455"/>
      <c r="CS354" s="1455"/>
      <c r="CT354" s="1455"/>
      <c r="CU354" s="1455"/>
      <c r="CV354" s="1455"/>
      <c r="CW354" s="1455"/>
      <c r="CX354" s="1455"/>
      <c r="CY354" s="1455"/>
      <c r="CZ354" s="1455"/>
      <c r="DA354" s="1455"/>
      <c r="DB354" s="1455"/>
      <c r="DC354" s="1455"/>
      <c r="DD354" s="1455"/>
      <c r="DE354" s="1455"/>
      <c r="DF354" s="1455"/>
      <c r="DG354" s="1455"/>
      <c r="DH354" s="1455"/>
      <c r="DI354" s="1455"/>
      <c r="DJ354" s="1455"/>
      <c r="DK354" s="1455"/>
      <c r="DL354" s="1455"/>
      <c r="DM354" s="1455"/>
      <c r="DN354" s="1455"/>
      <c r="DO354" s="1455"/>
      <c r="DP354" s="1455"/>
      <c r="DQ354" s="1455"/>
      <c r="DR354" s="1455"/>
      <c r="DS354" s="1455"/>
      <c r="DT354" s="1455"/>
      <c r="DU354" s="1455"/>
      <c r="DV354" s="1455"/>
      <c r="DW354" s="1455"/>
      <c r="DX354" s="1455"/>
      <c r="DY354" s="1455"/>
      <c r="DZ354" s="1455"/>
      <c r="EA354" s="1455"/>
      <c r="EB354" s="1455"/>
      <c r="EC354" s="1455"/>
      <c r="ED354" s="1455"/>
      <c r="EE354" s="1455"/>
      <c r="EF354" s="1455"/>
      <c r="EG354" s="1455"/>
      <c r="EH354" s="1455"/>
      <c r="EI354" s="1455"/>
      <c r="EJ354" s="1455"/>
      <c r="EK354" s="1455"/>
      <c r="EL354" s="1455"/>
      <c r="EM354" s="1455"/>
      <c r="EN354" s="1455"/>
      <c r="EO354" s="1455"/>
      <c r="EP354" s="1455"/>
      <c r="EQ354" s="1455"/>
      <c r="ER354" s="1455"/>
      <c r="ES354" s="1455"/>
      <c r="ET354" s="1455"/>
      <c r="EU354" s="1455"/>
      <c r="EV354" s="1455"/>
      <c r="EW354" s="1455"/>
      <c r="EX354" s="1455"/>
      <c r="EY354" s="1455"/>
      <c r="EZ354" s="1455"/>
      <c r="FA354" s="1455"/>
      <c r="FB354" s="1455"/>
      <c r="FC354" s="1455"/>
      <c r="FD354" s="1455"/>
      <c r="FE354" s="1455"/>
      <c r="FF354" s="1455"/>
      <c r="FG354" s="1455"/>
      <c r="FH354" s="1455"/>
      <c r="FI354" s="1455"/>
      <c r="FJ354" s="1455"/>
      <c r="FK354" s="1455"/>
      <c r="FL354" s="1455"/>
      <c r="FM354" s="1455"/>
      <c r="FN354" s="1455"/>
      <c r="FO354" s="1455"/>
      <c r="FP354" s="1455"/>
      <c r="FQ354" s="1455"/>
      <c r="FR354" s="1455"/>
      <c r="FS354" s="1455"/>
      <c r="FT354" s="1455"/>
      <c r="FU354" s="1455"/>
      <c r="FV354" s="1455"/>
      <c r="FW354" s="1455"/>
      <c r="FX354" s="1455"/>
      <c r="FY354" s="1455"/>
      <c r="FZ354" s="1455"/>
      <c r="GA354" s="1455"/>
      <c r="GB354" s="1455"/>
      <c r="GC354" s="1455"/>
      <c r="GD354" s="1455"/>
      <c r="GE354" s="1455"/>
      <c r="GF354" s="1455"/>
      <c r="GG354" s="1455"/>
      <c r="GH354" s="1455"/>
      <c r="GI354" s="1455"/>
      <c r="GJ354" s="1455"/>
      <c r="GK354" s="1455"/>
      <c r="GL354" s="1455"/>
      <c r="GM354" s="1455"/>
      <c r="GN354" s="1455"/>
      <c r="GO354" s="1455"/>
      <c r="GP354" s="1455"/>
      <c r="GQ354" s="1455"/>
      <c r="GR354" s="1455"/>
      <c r="GS354" s="1455"/>
      <c r="GT354" s="1455"/>
      <c r="GU354" s="1455"/>
      <c r="GV354" s="1455"/>
      <c r="GW354" s="1455"/>
      <c r="GX354" s="1455"/>
      <c r="GY354" s="1455"/>
      <c r="GZ354" s="1455"/>
      <c r="HA354" s="1455"/>
      <c r="HB354" s="1455"/>
      <c r="HC354" s="1455"/>
      <c r="HD354" s="1455"/>
      <c r="HE354" s="1455"/>
      <c r="HF354" s="1455"/>
      <c r="HG354" s="1455"/>
      <c r="HH354" s="1455"/>
      <c r="HI354" s="1455"/>
      <c r="HJ354" s="1455"/>
      <c r="HK354" s="1455"/>
      <c r="HL354" s="1455"/>
      <c r="HM354" s="1455"/>
      <c r="HN354" s="1455"/>
      <c r="HO354" s="1455"/>
      <c r="HP354" s="1455"/>
      <c r="HQ354" s="1455"/>
      <c r="HR354" s="1455"/>
      <c r="HS354" s="1455"/>
      <c r="HT354" s="1455"/>
      <c r="HU354" s="1455"/>
      <c r="HV354" s="1455"/>
      <c r="HW354" s="1455"/>
      <c r="HX354" s="1455"/>
      <c r="HY354" s="1455"/>
      <c r="HZ354" s="1455"/>
      <c r="IA354" s="1455"/>
      <c r="IB354" s="1455"/>
      <c r="IC354" s="1455"/>
      <c r="ID354" s="1455"/>
      <c r="IE354" s="1455"/>
      <c r="IF354" s="1455"/>
      <c r="IG354" s="1455"/>
      <c r="IH354" s="1455"/>
      <c r="II354" s="1455"/>
      <c r="IJ354" s="1455"/>
      <c r="IK354" s="1455"/>
      <c r="IL354" s="1455"/>
      <c r="IM354" s="1455"/>
      <c r="IN354" s="1455"/>
      <c r="IO354" s="1455"/>
      <c r="IP354" s="1455"/>
      <c r="IQ354" s="1455"/>
      <c r="IR354" s="1455"/>
      <c r="IS354" s="1455"/>
      <c r="IT354" s="1455"/>
      <c r="IU354" s="1455"/>
      <c r="IV354" s="1455"/>
      <c r="IW354" s="1455"/>
      <c r="IX354" s="1455"/>
      <c r="IY354" s="1455"/>
      <c r="IZ354" s="1455"/>
      <c r="JA354" s="1455"/>
      <c r="JB354" s="1455"/>
      <c r="JC354" s="1455"/>
      <c r="JD354" s="1455"/>
      <c r="JE354" s="1455"/>
      <c r="JF354" s="1455"/>
      <c r="JG354" s="1455"/>
      <c r="JH354" s="1455"/>
      <c r="JI354" s="1455"/>
      <c r="JJ354" s="1455"/>
      <c r="JK354" s="1455"/>
      <c r="JL354" s="1455"/>
      <c r="JM354" s="1455"/>
      <c r="JN354" s="1455"/>
      <c r="JO354" s="1455"/>
      <c r="JP354" s="1455"/>
      <c r="JQ354" s="1455"/>
      <c r="JR354" s="1455"/>
      <c r="JS354" s="1455"/>
      <c r="JT354" s="1455"/>
      <c r="JU354" s="1455"/>
      <c r="JV354" s="1455"/>
      <c r="JW354" s="1455"/>
      <c r="JX354" s="1455"/>
      <c r="JY354" s="1455"/>
      <c r="JZ354" s="1455"/>
      <c r="KA354" s="1455"/>
      <c r="KB354" s="1455"/>
      <c r="KC354" s="1455"/>
      <c r="KD354" s="1455"/>
      <c r="KE354" s="1455"/>
      <c r="KF354" s="1455"/>
      <c r="KG354" s="1455"/>
      <c r="KH354" s="1455"/>
      <c r="KI354" s="1455"/>
      <c r="KJ354" s="1455"/>
      <c r="KK354" s="1455"/>
      <c r="KL354" s="1455"/>
      <c r="KM354" s="1455"/>
      <c r="KN354" s="1455"/>
      <c r="KO354" s="1455"/>
      <c r="KP354" s="1455"/>
      <c r="KQ354" s="1455"/>
      <c r="KR354" s="1455"/>
      <c r="KS354" s="1455"/>
      <c r="KT354" s="1455"/>
      <c r="KU354" s="1455"/>
      <c r="KV354" s="1455"/>
      <c r="KW354" s="1455"/>
      <c r="KX354" s="1455"/>
      <c r="KY354" s="1455"/>
      <c r="KZ354" s="1455"/>
      <c r="LA354" s="1455"/>
      <c r="LB354" s="1455"/>
      <c r="LC354" s="1455"/>
      <c r="LD354" s="1455"/>
      <c r="LE354" s="1455"/>
      <c r="LF354" s="1455"/>
      <c r="LG354" s="1455"/>
      <c r="LH354" s="1455"/>
      <c r="LI354" s="1455"/>
      <c r="LJ354" s="1455"/>
      <c r="LK354" s="1455"/>
      <c r="LL354" s="1455"/>
      <c r="LM354" s="1455"/>
      <c r="LN354" s="1455"/>
      <c r="LO354" s="1467"/>
      <c r="LP354" s="1467"/>
      <c r="LQ354" s="1467"/>
      <c r="LR354" s="1467"/>
      <c r="LS354" s="1467"/>
      <c r="LT354" s="1467"/>
      <c r="LU354" s="1467"/>
      <c r="LV354" s="1645"/>
    </row>
    <row r="355" s="2569" customFormat="1" ht="47" customHeight="1" spans="1:334">
      <c r="A355" s="2796">
        <v>45928</v>
      </c>
      <c r="B355" s="2204" t="s">
        <v>2739</v>
      </c>
      <c r="C355" s="2205" t="s">
        <v>2740</v>
      </c>
      <c r="D355" s="2206">
        <v>4500180758</v>
      </c>
      <c r="E355" s="2207" t="s">
        <v>2741</v>
      </c>
      <c r="F355" s="2206" t="s">
        <v>2742</v>
      </c>
      <c r="G355" s="2208" t="s">
        <v>1727</v>
      </c>
      <c r="H355" s="2208" t="s">
        <v>1727</v>
      </c>
      <c r="I355" s="2212" t="s">
        <v>1728</v>
      </c>
      <c r="J355" s="2804">
        <v>1632</v>
      </c>
      <c r="K355" s="1737">
        <v>0</v>
      </c>
      <c r="L355" s="1737">
        <v>96</v>
      </c>
      <c r="M355" s="1738">
        <f t="shared" si="247"/>
        <v>17</v>
      </c>
      <c r="N355" s="2805">
        <v>46006</v>
      </c>
      <c r="O355" s="2805">
        <v>46004</v>
      </c>
      <c r="P355" s="1740"/>
      <c r="Q355" s="1753" t="s">
        <v>78</v>
      </c>
      <c r="R355" s="1754">
        <v>1632</v>
      </c>
      <c r="S355" s="1754">
        <f t="shared" ref="S355:S361" si="267">R355-J355</f>
        <v>0</v>
      </c>
      <c r="T355" s="1754"/>
      <c r="U355" s="1754" t="s">
        <v>829</v>
      </c>
      <c r="V355" s="2212"/>
      <c r="W355" s="2212" t="s">
        <v>111</v>
      </c>
      <c r="X355" s="1758">
        <v>45973</v>
      </c>
      <c r="Y355" s="1770" t="s">
        <v>88</v>
      </c>
      <c r="Z355" s="1770" t="s">
        <v>2743</v>
      </c>
      <c r="AA355" s="1770"/>
      <c r="AB355" s="1770"/>
      <c r="AC355" s="2815" t="s">
        <v>2744</v>
      </c>
      <c r="AD355" s="2224" t="s">
        <v>1687</v>
      </c>
      <c r="AE355" s="2225">
        <v>0.9289</v>
      </c>
      <c r="AF355" s="2226">
        <f>AE355*J355</f>
        <v>1515.9648</v>
      </c>
      <c r="AG355" s="1791"/>
      <c r="AH355" s="1799" t="s">
        <v>81</v>
      </c>
      <c r="AI355" s="2834"/>
      <c r="AJ355" s="2625">
        <v>10</v>
      </c>
      <c r="AK355" s="2835">
        <f t="shared" si="255"/>
        <v>1632</v>
      </c>
      <c r="AL355" s="2836"/>
      <c r="AM355" s="2836"/>
      <c r="AN355" s="2836">
        <f>J355/24</f>
        <v>68</v>
      </c>
      <c r="AO355" s="2836"/>
      <c r="AP355" s="2836"/>
      <c r="AQ355" s="1804"/>
      <c r="AR355" s="1793"/>
      <c r="AS355" s="1800" t="s">
        <v>63</v>
      </c>
      <c r="AT355" s="1800">
        <f t="shared" si="256"/>
        <v>1632</v>
      </c>
      <c r="AU355" s="1793"/>
      <c r="AV355" s="1806">
        <f t="shared" si="257"/>
        <v>163.2</v>
      </c>
      <c r="AW355" s="1807">
        <f t="shared" si="258"/>
        <v>163.2</v>
      </c>
      <c r="AX355" s="1807">
        <f t="shared" si="259"/>
        <v>163.2</v>
      </c>
      <c r="AY355" s="1807">
        <f t="shared" si="260"/>
        <v>163.2</v>
      </c>
      <c r="AZ355" s="1807">
        <f t="shared" si="261"/>
        <v>163.2</v>
      </c>
      <c r="BA355" s="2853">
        <f t="shared" si="262"/>
        <v>163.2</v>
      </c>
      <c r="BB355" s="2853">
        <f t="shared" si="263"/>
        <v>163.2</v>
      </c>
      <c r="BC355" s="2853">
        <f t="shared" si="264"/>
        <v>163.2</v>
      </c>
      <c r="BD355" s="2853">
        <f t="shared" si="265"/>
        <v>163.2</v>
      </c>
      <c r="BE355" s="2853">
        <f t="shared" si="266"/>
        <v>163.2</v>
      </c>
      <c r="BF355" s="1806">
        <f t="shared" si="252"/>
        <v>156.4</v>
      </c>
      <c r="BG355" s="2858">
        <f t="shared" si="253"/>
        <v>6.8</v>
      </c>
      <c r="BH355" s="1814"/>
      <c r="BI355" s="1814"/>
      <c r="BJ355" s="1814"/>
      <c r="BK355" s="1814"/>
      <c r="BL355" s="1814"/>
      <c r="BM355" s="1814"/>
      <c r="BN355" s="1814"/>
      <c r="BO355" s="1814"/>
      <c r="BP355" s="1814"/>
      <c r="BQ355" s="1814"/>
      <c r="BR355" s="1814"/>
      <c r="BS355" s="1814"/>
      <c r="BT355" s="1814"/>
      <c r="BU355" s="1814"/>
      <c r="BV355" s="1814"/>
      <c r="BW355" s="1814"/>
      <c r="BX355" s="1814"/>
      <c r="BY355" s="1814"/>
      <c r="BZ355" s="1814"/>
      <c r="CA355" s="1814"/>
      <c r="CB355" s="1814"/>
      <c r="CC355" s="1814"/>
      <c r="CD355" s="1814"/>
      <c r="CE355" s="1814"/>
      <c r="CF355" s="1814"/>
      <c r="CG355" s="1814"/>
      <c r="CH355" s="1814"/>
      <c r="CI355" s="1814"/>
      <c r="CJ355" s="1814"/>
      <c r="CK355" s="1814"/>
      <c r="CL355" s="1814"/>
      <c r="CM355" s="1814"/>
      <c r="CN355" s="1814"/>
      <c r="CO355" s="1814"/>
      <c r="CP355" s="1814"/>
      <c r="CQ355" s="1814"/>
      <c r="CR355" s="1814"/>
      <c r="CS355" s="1814"/>
      <c r="CT355" s="1814"/>
      <c r="CU355" s="1814"/>
      <c r="CV355" s="1814"/>
      <c r="CW355" s="1814"/>
      <c r="CX355" s="1814"/>
      <c r="CY355" s="1814"/>
      <c r="CZ355" s="1814"/>
      <c r="DA355" s="1814"/>
      <c r="DB355" s="1814"/>
      <c r="DC355" s="1814"/>
      <c r="DD355" s="1814"/>
      <c r="DE355" s="1814"/>
      <c r="DF355" s="1814"/>
      <c r="DG355" s="1814"/>
      <c r="DH355" s="1814"/>
      <c r="DI355" s="1814"/>
      <c r="DJ355" s="1814"/>
      <c r="DK355" s="1814"/>
      <c r="DL355" s="1814"/>
      <c r="DM355" s="1814"/>
      <c r="DN355" s="1814"/>
      <c r="DO355" s="1814"/>
      <c r="DP355" s="1814"/>
      <c r="DQ355" s="1814"/>
      <c r="DR355" s="1814"/>
      <c r="DS355" s="1814"/>
      <c r="DT355" s="1814"/>
      <c r="DU355" s="1814"/>
      <c r="DV355" s="1814"/>
      <c r="DW355" s="1814"/>
      <c r="DX355" s="1814"/>
      <c r="DY355" s="1814"/>
      <c r="DZ355" s="1814"/>
      <c r="EA355" s="1814"/>
      <c r="EB355" s="1814"/>
      <c r="EC355" s="1814"/>
      <c r="ED355" s="1814"/>
      <c r="EE355" s="1814"/>
      <c r="EF355" s="1814"/>
      <c r="EG355" s="1814"/>
      <c r="EH355" s="1814"/>
      <c r="EI355" s="1814"/>
      <c r="EJ355" s="1814"/>
      <c r="EK355" s="1814"/>
      <c r="EL355" s="1814"/>
      <c r="EM355" s="1814"/>
      <c r="EN355" s="1814"/>
      <c r="EO355" s="1814"/>
      <c r="EP355" s="1814"/>
      <c r="EQ355" s="1814"/>
      <c r="ER355" s="1814"/>
      <c r="ES355" s="1814"/>
      <c r="ET355" s="1814"/>
      <c r="EU355" s="1814"/>
      <c r="EV355" s="1814"/>
      <c r="EW355" s="1814"/>
      <c r="EX355" s="1814"/>
      <c r="EY355" s="1814"/>
      <c r="EZ355" s="1814"/>
      <c r="FA355" s="1814"/>
      <c r="FB355" s="1814"/>
      <c r="FC355" s="1814"/>
      <c r="FD355" s="1814"/>
      <c r="FE355" s="1814"/>
      <c r="FF355" s="1814"/>
      <c r="FG355" s="1814"/>
      <c r="FH355" s="1814"/>
      <c r="FI355" s="1814"/>
      <c r="FJ355" s="1814"/>
      <c r="FK355" s="1814"/>
      <c r="FL355" s="1814"/>
      <c r="FM355" s="1814"/>
      <c r="FN355" s="1814"/>
      <c r="FO355" s="1814"/>
      <c r="FP355" s="1814"/>
      <c r="FQ355" s="1814"/>
      <c r="FR355" s="1814"/>
      <c r="FS355" s="1814"/>
      <c r="FT355" s="1814"/>
      <c r="FU355" s="1814"/>
      <c r="FV355" s="1814"/>
      <c r="FW355" s="1814"/>
      <c r="FX355" s="1814"/>
      <c r="FY355" s="1814"/>
      <c r="FZ355" s="1814"/>
      <c r="GA355" s="1814"/>
      <c r="GB355" s="1814"/>
      <c r="GC355" s="1814"/>
      <c r="GD355" s="1814"/>
      <c r="GE355" s="1814"/>
      <c r="GF355" s="1814"/>
      <c r="GG355" s="1814"/>
      <c r="GH355" s="1814"/>
      <c r="GI355" s="1814"/>
      <c r="GJ355" s="1814"/>
      <c r="GK355" s="1814"/>
      <c r="GL355" s="1814"/>
      <c r="GM355" s="1814"/>
      <c r="GN355" s="1814"/>
      <c r="GO355" s="1814"/>
      <c r="GP355" s="1814"/>
      <c r="GQ355" s="1814"/>
      <c r="GR355" s="1814"/>
      <c r="GS355" s="1814"/>
      <c r="GT355" s="1814"/>
      <c r="GU355" s="1814"/>
      <c r="GV355" s="1814"/>
      <c r="GW355" s="1814"/>
      <c r="GX355" s="1814"/>
      <c r="GY355" s="1814"/>
      <c r="GZ355" s="1814"/>
      <c r="HA355" s="1814"/>
      <c r="HB355" s="1814"/>
      <c r="HC355" s="1814"/>
      <c r="HD355" s="1814"/>
      <c r="HE355" s="1814"/>
      <c r="HF355" s="1814"/>
      <c r="HG355" s="1814"/>
      <c r="HH355" s="1814"/>
      <c r="HI355" s="1814"/>
      <c r="HJ355" s="1814"/>
      <c r="HK355" s="1814"/>
      <c r="HL355" s="1814"/>
      <c r="HM355" s="1814"/>
      <c r="HN355" s="1814"/>
      <c r="HO355" s="1814"/>
      <c r="HP355" s="1814"/>
      <c r="HQ355" s="1814"/>
      <c r="HR355" s="1814"/>
      <c r="HS355" s="1814"/>
      <c r="HT355" s="1814"/>
      <c r="HU355" s="1814"/>
      <c r="HV355" s="1814"/>
      <c r="HW355" s="1814"/>
      <c r="HX355" s="1814"/>
      <c r="HY355" s="1814"/>
      <c r="HZ355" s="1814"/>
      <c r="IA355" s="1814"/>
      <c r="IB355" s="1814"/>
      <c r="IC355" s="1814"/>
      <c r="ID355" s="1814"/>
      <c r="IE355" s="1814"/>
      <c r="IF355" s="1814"/>
      <c r="IG355" s="1814"/>
      <c r="IH355" s="1814"/>
      <c r="II355" s="1814"/>
      <c r="IJ355" s="1814"/>
      <c r="IK355" s="1814"/>
      <c r="IL355" s="1814"/>
      <c r="IM355" s="1814"/>
      <c r="IN355" s="1814"/>
      <c r="IO355" s="1814"/>
      <c r="IP355" s="1814"/>
      <c r="IQ355" s="1814"/>
      <c r="IR355" s="1814"/>
      <c r="IS355" s="1814"/>
      <c r="IT355" s="1814"/>
      <c r="IU355" s="1814"/>
      <c r="IV355" s="1814"/>
      <c r="IW355" s="1814"/>
      <c r="IX355" s="1814"/>
      <c r="IY355" s="1814"/>
      <c r="IZ355" s="1814"/>
      <c r="JA355" s="1814"/>
      <c r="JB355" s="1814"/>
      <c r="JC355" s="1814"/>
      <c r="JD355" s="1814"/>
      <c r="JE355" s="1814"/>
      <c r="JF355" s="1814"/>
      <c r="JG355" s="1814"/>
      <c r="JH355" s="1814"/>
      <c r="JI355" s="1814"/>
      <c r="JJ355" s="1814"/>
      <c r="JK355" s="1814"/>
      <c r="JL355" s="1814"/>
      <c r="JM355" s="1814"/>
      <c r="JN355" s="1814"/>
      <c r="JO355" s="1814"/>
      <c r="JP355" s="1814"/>
      <c r="JQ355" s="1814"/>
      <c r="JR355" s="1814"/>
      <c r="JS355" s="1814"/>
      <c r="JT355" s="1814"/>
      <c r="JU355" s="1814"/>
      <c r="JV355" s="1814"/>
      <c r="JW355" s="1814"/>
      <c r="JX355" s="1814"/>
      <c r="JY355" s="1814"/>
      <c r="JZ355" s="1814"/>
      <c r="KA355" s="1814"/>
      <c r="KB355" s="1814"/>
      <c r="KC355" s="1814"/>
      <c r="KD355" s="1814"/>
      <c r="KE355" s="1814"/>
      <c r="KF355" s="1814"/>
      <c r="KG355" s="1814"/>
      <c r="KH355" s="1814"/>
      <c r="KI355" s="1814"/>
      <c r="KJ355" s="1814"/>
      <c r="KK355" s="1814"/>
      <c r="KL355" s="1814"/>
      <c r="KM355" s="1814"/>
      <c r="KN355" s="1814"/>
      <c r="KO355" s="1814"/>
      <c r="KP355" s="1814"/>
      <c r="KQ355" s="1814"/>
      <c r="KR355" s="1814"/>
      <c r="KS355" s="1814"/>
      <c r="KT355" s="1814"/>
      <c r="KU355" s="1814"/>
      <c r="KV355" s="1814"/>
      <c r="KW355" s="1814"/>
      <c r="KX355" s="1814"/>
      <c r="KY355" s="1814"/>
      <c r="KZ355" s="1814"/>
      <c r="LA355" s="1814"/>
      <c r="LB355" s="1814"/>
      <c r="LC355" s="1814"/>
      <c r="LD355" s="1814"/>
      <c r="LE355" s="1814"/>
      <c r="LF355" s="1814"/>
      <c r="LG355" s="1814"/>
      <c r="LH355" s="1814"/>
      <c r="LI355" s="1814"/>
      <c r="LJ355" s="1814"/>
      <c r="LK355" s="1814"/>
      <c r="LL355" s="1814"/>
      <c r="LM355" s="1814"/>
      <c r="LN355" s="1814"/>
      <c r="LO355" s="1825"/>
      <c r="LP355" s="1825"/>
      <c r="LQ355" s="1825"/>
      <c r="LR355" s="1825"/>
      <c r="LS355" s="1825"/>
      <c r="LT355" s="1825"/>
      <c r="LU355" s="1825"/>
      <c r="LV355" s="1826"/>
    </row>
    <row r="356" s="2569" customFormat="1" ht="47" customHeight="1" spans="1:334">
      <c r="A356" s="2796">
        <v>45928</v>
      </c>
      <c r="B356" s="2204" t="s">
        <v>2745</v>
      </c>
      <c r="C356" s="2205" t="s">
        <v>2746</v>
      </c>
      <c r="D356" s="2206">
        <v>4500180717</v>
      </c>
      <c r="E356" s="2207" t="s">
        <v>2747</v>
      </c>
      <c r="F356" s="2206" t="s">
        <v>2748</v>
      </c>
      <c r="G356" s="2208" t="s">
        <v>1727</v>
      </c>
      <c r="H356" s="2208" t="s">
        <v>1727</v>
      </c>
      <c r="I356" s="2212" t="s">
        <v>1728</v>
      </c>
      <c r="J356" s="2804">
        <v>2496</v>
      </c>
      <c r="K356" s="1737">
        <v>0</v>
      </c>
      <c r="L356" s="1737">
        <v>96</v>
      </c>
      <c r="M356" s="1738">
        <f t="shared" si="247"/>
        <v>26</v>
      </c>
      <c r="N356" s="2805">
        <v>46006</v>
      </c>
      <c r="O356" s="2805">
        <v>46004</v>
      </c>
      <c r="P356" s="1740"/>
      <c r="Q356" s="1753" t="s">
        <v>78</v>
      </c>
      <c r="R356" s="1754">
        <v>2496</v>
      </c>
      <c r="S356" s="1754">
        <f t="shared" si="267"/>
        <v>0</v>
      </c>
      <c r="T356" s="1754"/>
      <c r="U356" s="1754" t="s">
        <v>829</v>
      </c>
      <c r="V356" s="2212"/>
      <c r="W356" s="2212" t="s">
        <v>111</v>
      </c>
      <c r="X356" s="1758">
        <v>45973</v>
      </c>
      <c r="Y356" s="1770" t="s">
        <v>88</v>
      </c>
      <c r="Z356" s="1770" t="s">
        <v>2743</v>
      </c>
      <c r="AA356" s="1770"/>
      <c r="AB356" s="1770"/>
      <c r="AC356" s="2815" t="s">
        <v>2749</v>
      </c>
      <c r="AD356" s="2224" t="s">
        <v>1687</v>
      </c>
      <c r="AE356" s="2225">
        <v>0.9375</v>
      </c>
      <c r="AF356" s="2226">
        <f>AE356*J356</f>
        <v>2340</v>
      </c>
      <c r="AG356" s="1791"/>
      <c r="AH356" s="1799" t="s">
        <v>81</v>
      </c>
      <c r="AI356" s="2834"/>
      <c r="AJ356" s="2625">
        <v>10</v>
      </c>
      <c r="AK356" s="2835">
        <f t="shared" si="255"/>
        <v>2496</v>
      </c>
      <c r="AL356" s="2836"/>
      <c r="AM356" s="2836"/>
      <c r="AN356" s="2836">
        <f>J356/24</f>
        <v>104</v>
      </c>
      <c r="AO356" s="2836"/>
      <c r="AP356" s="2836"/>
      <c r="AQ356" s="1804"/>
      <c r="AR356" s="1793"/>
      <c r="AS356" s="1800" t="s">
        <v>63</v>
      </c>
      <c r="AT356" s="1800">
        <f t="shared" si="256"/>
        <v>2496</v>
      </c>
      <c r="AU356" s="1793"/>
      <c r="AV356" s="1806">
        <f t="shared" si="257"/>
        <v>249.6</v>
      </c>
      <c r="AW356" s="1807">
        <f t="shared" si="258"/>
        <v>249.6</v>
      </c>
      <c r="AX356" s="1807">
        <f t="shared" si="259"/>
        <v>249.6</v>
      </c>
      <c r="AY356" s="1807">
        <f t="shared" si="260"/>
        <v>249.6</v>
      </c>
      <c r="AZ356" s="1807">
        <f t="shared" si="261"/>
        <v>249.6</v>
      </c>
      <c r="BA356" s="2853">
        <f t="shared" si="262"/>
        <v>249.6</v>
      </c>
      <c r="BB356" s="2853">
        <f t="shared" si="263"/>
        <v>249.6</v>
      </c>
      <c r="BC356" s="2853">
        <f t="shared" si="264"/>
        <v>249.6</v>
      </c>
      <c r="BD356" s="2853">
        <f t="shared" si="265"/>
        <v>249.6</v>
      </c>
      <c r="BE356" s="2853">
        <f t="shared" si="266"/>
        <v>249.6</v>
      </c>
      <c r="BF356" s="1806">
        <f t="shared" si="252"/>
        <v>239.2</v>
      </c>
      <c r="BG356" s="2858">
        <f t="shared" si="253"/>
        <v>10.4</v>
      </c>
      <c r="BH356" s="1814"/>
      <c r="BI356" s="1814"/>
      <c r="BJ356" s="1814"/>
      <c r="BK356" s="1814"/>
      <c r="BL356" s="1814"/>
      <c r="BM356" s="1814"/>
      <c r="BN356" s="1814"/>
      <c r="BO356" s="1814"/>
      <c r="BP356" s="1814"/>
      <c r="BQ356" s="1814"/>
      <c r="BR356" s="1814"/>
      <c r="BS356" s="1814"/>
      <c r="BT356" s="1814"/>
      <c r="BU356" s="1814"/>
      <c r="BV356" s="1814"/>
      <c r="BW356" s="1814"/>
      <c r="BX356" s="1814"/>
      <c r="BY356" s="1814"/>
      <c r="BZ356" s="1814"/>
      <c r="CA356" s="1814"/>
      <c r="CB356" s="1814"/>
      <c r="CC356" s="1814"/>
      <c r="CD356" s="1814"/>
      <c r="CE356" s="1814"/>
      <c r="CF356" s="1814"/>
      <c r="CG356" s="1814"/>
      <c r="CH356" s="1814"/>
      <c r="CI356" s="1814"/>
      <c r="CJ356" s="1814"/>
      <c r="CK356" s="1814"/>
      <c r="CL356" s="1814"/>
      <c r="CM356" s="1814"/>
      <c r="CN356" s="1814"/>
      <c r="CO356" s="1814"/>
      <c r="CP356" s="1814"/>
      <c r="CQ356" s="1814"/>
      <c r="CR356" s="1814"/>
      <c r="CS356" s="1814"/>
      <c r="CT356" s="1814"/>
      <c r="CU356" s="1814"/>
      <c r="CV356" s="1814"/>
      <c r="CW356" s="1814"/>
      <c r="CX356" s="1814"/>
      <c r="CY356" s="1814"/>
      <c r="CZ356" s="1814"/>
      <c r="DA356" s="1814"/>
      <c r="DB356" s="1814"/>
      <c r="DC356" s="1814"/>
      <c r="DD356" s="1814"/>
      <c r="DE356" s="1814"/>
      <c r="DF356" s="1814"/>
      <c r="DG356" s="1814"/>
      <c r="DH356" s="1814"/>
      <c r="DI356" s="1814"/>
      <c r="DJ356" s="1814"/>
      <c r="DK356" s="1814"/>
      <c r="DL356" s="1814"/>
      <c r="DM356" s="1814"/>
      <c r="DN356" s="1814"/>
      <c r="DO356" s="1814"/>
      <c r="DP356" s="1814"/>
      <c r="DQ356" s="1814"/>
      <c r="DR356" s="1814"/>
      <c r="DS356" s="1814"/>
      <c r="DT356" s="1814"/>
      <c r="DU356" s="1814"/>
      <c r="DV356" s="1814"/>
      <c r="DW356" s="1814"/>
      <c r="DX356" s="1814"/>
      <c r="DY356" s="1814"/>
      <c r="DZ356" s="1814"/>
      <c r="EA356" s="1814"/>
      <c r="EB356" s="1814"/>
      <c r="EC356" s="1814"/>
      <c r="ED356" s="1814"/>
      <c r="EE356" s="1814"/>
      <c r="EF356" s="1814"/>
      <c r="EG356" s="1814"/>
      <c r="EH356" s="1814"/>
      <c r="EI356" s="1814"/>
      <c r="EJ356" s="1814"/>
      <c r="EK356" s="1814"/>
      <c r="EL356" s="1814"/>
      <c r="EM356" s="1814"/>
      <c r="EN356" s="1814"/>
      <c r="EO356" s="1814"/>
      <c r="EP356" s="1814"/>
      <c r="EQ356" s="1814"/>
      <c r="ER356" s="1814"/>
      <c r="ES356" s="1814"/>
      <c r="ET356" s="1814"/>
      <c r="EU356" s="1814"/>
      <c r="EV356" s="1814"/>
      <c r="EW356" s="1814"/>
      <c r="EX356" s="1814"/>
      <c r="EY356" s="1814"/>
      <c r="EZ356" s="1814"/>
      <c r="FA356" s="1814"/>
      <c r="FB356" s="1814"/>
      <c r="FC356" s="1814"/>
      <c r="FD356" s="1814"/>
      <c r="FE356" s="1814"/>
      <c r="FF356" s="1814"/>
      <c r="FG356" s="1814"/>
      <c r="FH356" s="1814"/>
      <c r="FI356" s="1814"/>
      <c r="FJ356" s="1814"/>
      <c r="FK356" s="1814"/>
      <c r="FL356" s="1814"/>
      <c r="FM356" s="1814"/>
      <c r="FN356" s="1814"/>
      <c r="FO356" s="1814"/>
      <c r="FP356" s="1814"/>
      <c r="FQ356" s="1814"/>
      <c r="FR356" s="1814"/>
      <c r="FS356" s="1814"/>
      <c r="FT356" s="1814"/>
      <c r="FU356" s="1814"/>
      <c r="FV356" s="1814"/>
      <c r="FW356" s="1814"/>
      <c r="FX356" s="1814"/>
      <c r="FY356" s="1814"/>
      <c r="FZ356" s="1814"/>
      <c r="GA356" s="1814"/>
      <c r="GB356" s="1814"/>
      <c r="GC356" s="1814"/>
      <c r="GD356" s="1814"/>
      <c r="GE356" s="1814"/>
      <c r="GF356" s="1814"/>
      <c r="GG356" s="1814"/>
      <c r="GH356" s="1814"/>
      <c r="GI356" s="1814"/>
      <c r="GJ356" s="1814"/>
      <c r="GK356" s="1814"/>
      <c r="GL356" s="1814"/>
      <c r="GM356" s="1814"/>
      <c r="GN356" s="1814"/>
      <c r="GO356" s="1814"/>
      <c r="GP356" s="1814"/>
      <c r="GQ356" s="1814"/>
      <c r="GR356" s="1814"/>
      <c r="GS356" s="1814"/>
      <c r="GT356" s="1814"/>
      <c r="GU356" s="1814"/>
      <c r="GV356" s="1814"/>
      <c r="GW356" s="1814"/>
      <c r="GX356" s="1814"/>
      <c r="GY356" s="1814"/>
      <c r="GZ356" s="1814"/>
      <c r="HA356" s="1814"/>
      <c r="HB356" s="1814"/>
      <c r="HC356" s="1814"/>
      <c r="HD356" s="1814"/>
      <c r="HE356" s="1814"/>
      <c r="HF356" s="1814"/>
      <c r="HG356" s="1814"/>
      <c r="HH356" s="1814"/>
      <c r="HI356" s="1814"/>
      <c r="HJ356" s="1814"/>
      <c r="HK356" s="1814"/>
      <c r="HL356" s="1814"/>
      <c r="HM356" s="1814"/>
      <c r="HN356" s="1814"/>
      <c r="HO356" s="1814"/>
      <c r="HP356" s="1814"/>
      <c r="HQ356" s="1814"/>
      <c r="HR356" s="1814"/>
      <c r="HS356" s="1814"/>
      <c r="HT356" s="1814"/>
      <c r="HU356" s="1814"/>
      <c r="HV356" s="1814"/>
      <c r="HW356" s="1814"/>
      <c r="HX356" s="1814"/>
      <c r="HY356" s="1814"/>
      <c r="HZ356" s="1814"/>
      <c r="IA356" s="1814"/>
      <c r="IB356" s="1814"/>
      <c r="IC356" s="1814"/>
      <c r="ID356" s="1814"/>
      <c r="IE356" s="1814"/>
      <c r="IF356" s="1814"/>
      <c r="IG356" s="1814"/>
      <c r="IH356" s="1814"/>
      <c r="II356" s="1814"/>
      <c r="IJ356" s="1814"/>
      <c r="IK356" s="1814"/>
      <c r="IL356" s="1814"/>
      <c r="IM356" s="1814"/>
      <c r="IN356" s="1814"/>
      <c r="IO356" s="1814"/>
      <c r="IP356" s="1814"/>
      <c r="IQ356" s="1814"/>
      <c r="IR356" s="1814"/>
      <c r="IS356" s="1814"/>
      <c r="IT356" s="1814"/>
      <c r="IU356" s="1814"/>
      <c r="IV356" s="1814"/>
      <c r="IW356" s="1814"/>
      <c r="IX356" s="1814"/>
      <c r="IY356" s="1814"/>
      <c r="IZ356" s="1814"/>
      <c r="JA356" s="1814"/>
      <c r="JB356" s="1814"/>
      <c r="JC356" s="1814"/>
      <c r="JD356" s="1814"/>
      <c r="JE356" s="1814"/>
      <c r="JF356" s="1814"/>
      <c r="JG356" s="1814"/>
      <c r="JH356" s="1814"/>
      <c r="JI356" s="1814"/>
      <c r="JJ356" s="1814"/>
      <c r="JK356" s="1814"/>
      <c r="JL356" s="1814"/>
      <c r="JM356" s="1814"/>
      <c r="JN356" s="1814"/>
      <c r="JO356" s="1814"/>
      <c r="JP356" s="1814"/>
      <c r="JQ356" s="1814"/>
      <c r="JR356" s="1814"/>
      <c r="JS356" s="1814"/>
      <c r="JT356" s="1814"/>
      <c r="JU356" s="1814"/>
      <c r="JV356" s="1814"/>
      <c r="JW356" s="1814"/>
      <c r="JX356" s="1814"/>
      <c r="JY356" s="1814"/>
      <c r="JZ356" s="1814"/>
      <c r="KA356" s="1814"/>
      <c r="KB356" s="1814"/>
      <c r="KC356" s="1814"/>
      <c r="KD356" s="1814"/>
      <c r="KE356" s="1814"/>
      <c r="KF356" s="1814"/>
      <c r="KG356" s="1814"/>
      <c r="KH356" s="1814"/>
      <c r="KI356" s="1814"/>
      <c r="KJ356" s="1814"/>
      <c r="KK356" s="1814"/>
      <c r="KL356" s="1814"/>
      <c r="KM356" s="1814"/>
      <c r="KN356" s="1814"/>
      <c r="KO356" s="1814"/>
      <c r="KP356" s="1814"/>
      <c r="KQ356" s="1814"/>
      <c r="KR356" s="1814"/>
      <c r="KS356" s="1814"/>
      <c r="KT356" s="1814"/>
      <c r="KU356" s="1814"/>
      <c r="KV356" s="1814"/>
      <c r="KW356" s="1814"/>
      <c r="KX356" s="1814"/>
      <c r="KY356" s="1814"/>
      <c r="KZ356" s="1814"/>
      <c r="LA356" s="1814"/>
      <c r="LB356" s="1814"/>
      <c r="LC356" s="1814"/>
      <c r="LD356" s="1814"/>
      <c r="LE356" s="1814"/>
      <c r="LF356" s="1814"/>
      <c r="LG356" s="1814"/>
      <c r="LH356" s="1814"/>
      <c r="LI356" s="1814"/>
      <c r="LJ356" s="1814"/>
      <c r="LK356" s="1814"/>
      <c r="LL356" s="1814"/>
      <c r="LM356" s="1814"/>
      <c r="LN356" s="1814"/>
      <c r="LO356" s="1825"/>
      <c r="LP356" s="1825"/>
      <c r="LQ356" s="1825"/>
      <c r="LR356" s="1825"/>
      <c r="LS356" s="1825"/>
      <c r="LT356" s="1825"/>
      <c r="LU356" s="1825"/>
      <c r="LV356" s="1826"/>
    </row>
    <row r="357" s="2569" customFormat="1" ht="47" customHeight="1" spans="1:334">
      <c r="A357" s="2796">
        <v>45928</v>
      </c>
      <c r="B357" s="2204" t="s">
        <v>2739</v>
      </c>
      <c r="C357" s="2205" t="s">
        <v>2750</v>
      </c>
      <c r="D357" s="2206">
        <v>4500180735</v>
      </c>
      <c r="E357" s="2207" t="s">
        <v>2751</v>
      </c>
      <c r="F357" s="2206" t="s">
        <v>2752</v>
      </c>
      <c r="G357" s="2208" t="s">
        <v>1727</v>
      </c>
      <c r="H357" s="2208" t="s">
        <v>1727</v>
      </c>
      <c r="I357" s="2212" t="s">
        <v>1728</v>
      </c>
      <c r="J357" s="2804">
        <v>960</v>
      </c>
      <c r="K357" s="1737">
        <v>0</v>
      </c>
      <c r="L357" s="1737">
        <v>96</v>
      </c>
      <c r="M357" s="1738">
        <f t="shared" si="247"/>
        <v>10</v>
      </c>
      <c r="N357" s="2805">
        <v>46006</v>
      </c>
      <c r="O357" s="2805">
        <v>46004</v>
      </c>
      <c r="P357" s="1740"/>
      <c r="Q357" s="1753" t="s">
        <v>78</v>
      </c>
      <c r="R357" s="1754">
        <v>960</v>
      </c>
      <c r="S357" s="1754">
        <f t="shared" si="267"/>
        <v>0</v>
      </c>
      <c r="T357" s="1754"/>
      <c r="U357" s="1754" t="s">
        <v>829</v>
      </c>
      <c r="V357" s="2212"/>
      <c r="W357" s="2212" t="s">
        <v>111</v>
      </c>
      <c r="X357" s="1758">
        <v>45973</v>
      </c>
      <c r="Y357" s="1770" t="s">
        <v>88</v>
      </c>
      <c r="Z357" s="1770" t="s">
        <v>2743</v>
      </c>
      <c r="AA357" s="1770"/>
      <c r="AB357" s="1770"/>
      <c r="AC357" s="2816" t="s">
        <v>2753</v>
      </c>
      <c r="AD357" s="2224" t="s">
        <v>1687</v>
      </c>
      <c r="AE357" s="2225">
        <v>0.9289</v>
      </c>
      <c r="AF357" s="2226">
        <f>AE357*J357</f>
        <v>891.744</v>
      </c>
      <c r="AG357" s="1791"/>
      <c r="AH357" s="1799" t="s">
        <v>81</v>
      </c>
      <c r="AI357" s="2834"/>
      <c r="AJ357" s="2625">
        <v>10</v>
      </c>
      <c r="AK357" s="2835">
        <f t="shared" si="255"/>
        <v>960</v>
      </c>
      <c r="AL357" s="2836"/>
      <c r="AM357" s="2836"/>
      <c r="AN357" s="2836">
        <f>J357/24</f>
        <v>40</v>
      </c>
      <c r="AO357" s="2836"/>
      <c r="AP357" s="2836"/>
      <c r="AQ357" s="1804"/>
      <c r="AR357" s="1793"/>
      <c r="AS357" s="1800" t="s">
        <v>63</v>
      </c>
      <c r="AT357" s="1800">
        <f t="shared" si="256"/>
        <v>960</v>
      </c>
      <c r="AU357" s="1793"/>
      <c r="AV357" s="1806">
        <f t="shared" si="257"/>
        <v>96</v>
      </c>
      <c r="AW357" s="1807">
        <f t="shared" si="258"/>
        <v>96</v>
      </c>
      <c r="AX357" s="1807">
        <f t="shared" si="259"/>
        <v>96</v>
      </c>
      <c r="AY357" s="1807">
        <f t="shared" si="260"/>
        <v>96</v>
      </c>
      <c r="AZ357" s="1807">
        <f t="shared" si="261"/>
        <v>96</v>
      </c>
      <c r="BA357" s="2853">
        <f t="shared" si="262"/>
        <v>96</v>
      </c>
      <c r="BB357" s="2853">
        <f t="shared" si="263"/>
        <v>96</v>
      </c>
      <c r="BC357" s="2853">
        <f t="shared" si="264"/>
        <v>96</v>
      </c>
      <c r="BD357" s="2853">
        <f t="shared" si="265"/>
        <v>96</v>
      </c>
      <c r="BE357" s="2853">
        <f t="shared" si="266"/>
        <v>96</v>
      </c>
      <c r="BF357" s="1806">
        <f t="shared" si="252"/>
        <v>92</v>
      </c>
      <c r="BG357" s="2858">
        <f t="shared" si="253"/>
        <v>4</v>
      </c>
      <c r="BH357" s="1814"/>
      <c r="BI357" s="1814"/>
      <c r="BJ357" s="1814"/>
      <c r="BK357" s="1814"/>
      <c r="BL357" s="1814"/>
      <c r="BM357" s="1814"/>
      <c r="BN357" s="1814"/>
      <c r="BO357" s="1814"/>
      <c r="BP357" s="1814"/>
      <c r="BQ357" s="1814"/>
      <c r="BR357" s="1814"/>
      <c r="BS357" s="1814"/>
      <c r="BT357" s="1814"/>
      <c r="BU357" s="1814"/>
      <c r="BV357" s="1814"/>
      <c r="BW357" s="1814"/>
      <c r="BX357" s="1814"/>
      <c r="BY357" s="1814"/>
      <c r="BZ357" s="1814"/>
      <c r="CA357" s="1814"/>
      <c r="CB357" s="1814"/>
      <c r="CC357" s="1814"/>
      <c r="CD357" s="1814"/>
      <c r="CE357" s="1814"/>
      <c r="CF357" s="1814"/>
      <c r="CG357" s="1814"/>
      <c r="CH357" s="1814"/>
      <c r="CI357" s="1814"/>
      <c r="CJ357" s="1814"/>
      <c r="CK357" s="1814"/>
      <c r="CL357" s="1814"/>
      <c r="CM357" s="1814"/>
      <c r="CN357" s="1814"/>
      <c r="CO357" s="1814"/>
      <c r="CP357" s="1814"/>
      <c r="CQ357" s="1814"/>
      <c r="CR357" s="1814"/>
      <c r="CS357" s="1814"/>
      <c r="CT357" s="1814"/>
      <c r="CU357" s="1814"/>
      <c r="CV357" s="1814"/>
      <c r="CW357" s="1814"/>
      <c r="CX357" s="1814"/>
      <c r="CY357" s="1814"/>
      <c r="CZ357" s="1814"/>
      <c r="DA357" s="1814"/>
      <c r="DB357" s="1814"/>
      <c r="DC357" s="1814"/>
      <c r="DD357" s="1814"/>
      <c r="DE357" s="1814"/>
      <c r="DF357" s="1814"/>
      <c r="DG357" s="1814"/>
      <c r="DH357" s="1814"/>
      <c r="DI357" s="1814"/>
      <c r="DJ357" s="1814"/>
      <c r="DK357" s="1814"/>
      <c r="DL357" s="1814"/>
      <c r="DM357" s="1814"/>
      <c r="DN357" s="1814"/>
      <c r="DO357" s="1814"/>
      <c r="DP357" s="1814"/>
      <c r="DQ357" s="1814"/>
      <c r="DR357" s="1814"/>
      <c r="DS357" s="1814"/>
      <c r="DT357" s="1814"/>
      <c r="DU357" s="1814"/>
      <c r="DV357" s="1814"/>
      <c r="DW357" s="1814"/>
      <c r="DX357" s="1814"/>
      <c r="DY357" s="1814"/>
      <c r="DZ357" s="1814"/>
      <c r="EA357" s="1814"/>
      <c r="EB357" s="1814"/>
      <c r="EC357" s="1814"/>
      <c r="ED357" s="1814"/>
      <c r="EE357" s="1814"/>
      <c r="EF357" s="1814"/>
      <c r="EG357" s="1814"/>
      <c r="EH357" s="1814"/>
      <c r="EI357" s="1814"/>
      <c r="EJ357" s="1814"/>
      <c r="EK357" s="1814"/>
      <c r="EL357" s="1814"/>
      <c r="EM357" s="1814"/>
      <c r="EN357" s="1814"/>
      <c r="EO357" s="1814"/>
      <c r="EP357" s="1814"/>
      <c r="EQ357" s="1814"/>
      <c r="ER357" s="1814"/>
      <c r="ES357" s="1814"/>
      <c r="ET357" s="1814"/>
      <c r="EU357" s="1814"/>
      <c r="EV357" s="1814"/>
      <c r="EW357" s="1814"/>
      <c r="EX357" s="1814"/>
      <c r="EY357" s="1814"/>
      <c r="EZ357" s="1814"/>
      <c r="FA357" s="1814"/>
      <c r="FB357" s="1814"/>
      <c r="FC357" s="1814"/>
      <c r="FD357" s="1814"/>
      <c r="FE357" s="1814"/>
      <c r="FF357" s="1814"/>
      <c r="FG357" s="1814"/>
      <c r="FH357" s="1814"/>
      <c r="FI357" s="1814"/>
      <c r="FJ357" s="1814"/>
      <c r="FK357" s="1814"/>
      <c r="FL357" s="1814"/>
      <c r="FM357" s="1814"/>
      <c r="FN357" s="1814"/>
      <c r="FO357" s="1814"/>
      <c r="FP357" s="1814"/>
      <c r="FQ357" s="1814"/>
      <c r="FR357" s="1814"/>
      <c r="FS357" s="1814"/>
      <c r="FT357" s="1814"/>
      <c r="FU357" s="1814"/>
      <c r="FV357" s="1814"/>
      <c r="FW357" s="1814"/>
      <c r="FX357" s="1814"/>
      <c r="FY357" s="1814"/>
      <c r="FZ357" s="1814"/>
      <c r="GA357" s="1814"/>
      <c r="GB357" s="1814"/>
      <c r="GC357" s="1814"/>
      <c r="GD357" s="1814"/>
      <c r="GE357" s="1814"/>
      <c r="GF357" s="1814"/>
      <c r="GG357" s="1814"/>
      <c r="GH357" s="1814"/>
      <c r="GI357" s="1814"/>
      <c r="GJ357" s="1814"/>
      <c r="GK357" s="1814"/>
      <c r="GL357" s="1814"/>
      <c r="GM357" s="1814"/>
      <c r="GN357" s="1814"/>
      <c r="GO357" s="1814"/>
      <c r="GP357" s="1814"/>
      <c r="GQ357" s="1814"/>
      <c r="GR357" s="1814"/>
      <c r="GS357" s="1814"/>
      <c r="GT357" s="1814"/>
      <c r="GU357" s="1814"/>
      <c r="GV357" s="1814"/>
      <c r="GW357" s="1814"/>
      <c r="GX357" s="1814"/>
      <c r="GY357" s="1814"/>
      <c r="GZ357" s="1814"/>
      <c r="HA357" s="1814"/>
      <c r="HB357" s="1814"/>
      <c r="HC357" s="1814"/>
      <c r="HD357" s="1814"/>
      <c r="HE357" s="1814"/>
      <c r="HF357" s="1814"/>
      <c r="HG357" s="1814"/>
      <c r="HH357" s="1814"/>
      <c r="HI357" s="1814"/>
      <c r="HJ357" s="1814"/>
      <c r="HK357" s="1814"/>
      <c r="HL357" s="1814"/>
      <c r="HM357" s="1814"/>
      <c r="HN357" s="1814"/>
      <c r="HO357" s="1814"/>
      <c r="HP357" s="1814"/>
      <c r="HQ357" s="1814"/>
      <c r="HR357" s="1814"/>
      <c r="HS357" s="1814"/>
      <c r="HT357" s="1814"/>
      <c r="HU357" s="1814"/>
      <c r="HV357" s="1814"/>
      <c r="HW357" s="1814"/>
      <c r="HX357" s="1814"/>
      <c r="HY357" s="1814"/>
      <c r="HZ357" s="1814"/>
      <c r="IA357" s="1814"/>
      <c r="IB357" s="1814"/>
      <c r="IC357" s="1814"/>
      <c r="ID357" s="1814"/>
      <c r="IE357" s="1814"/>
      <c r="IF357" s="1814"/>
      <c r="IG357" s="1814"/>
      <c r="IH357" s="1814"/>
      <c r="II357" s="1814"/>
      <c r="IJ357" s="1814"/>
      <c r="IK357" s="1814"/>
      <c r="IL357" s="1814"/>
      <c r="IM357" s="1814"/>
      <c r="IN357" s="1814"/>
      <c r="IO357" s="1814"/>
      <c r="IP357" s="1814"/>
      <c r="IQ357" s="1814"/>
      <c r="IR357" s="1814"/>
      <c r="IS357" s="1814"/>
      <c r="IT357" s="1814"/>
      <c r="IU357" s="1814"/>
      <c r="IV357" s="1814"/>
      <c r="IW357" s="1814"/>
      <c r="IX357" s="1814"/>
      <c r="IY357" s="1814"/>
      <c r="IZ357" s="1814"/>
      <c r="JA357" s="1814"/>
      <c r="JB357" s="1814"/>
      <c r="JC357" s="1814"/>
      <c r="JD357" s="1814"/>
      <c r="JE357" s="1814"/>
      <c r="JF357" s="1814"/>
      <c r="JG357" s="1814"/>
      <c r="JH357" s="1814"/>
      <c r="JI357" s="1814"/>
      <c r="JJ357" s="1814"/>
      <c r="JK357" s="1814"/>
      <c r="JL357" s="1814"/>
      <c r="JM357" s="1814"/>
      <c r="JN357" s="1814"/>
      <c r="JO357" s="1814"/>
      <c r="JP357" s="1814"/>
      <c r="JQ357" s="1814"/>
      <c r="JR357" s="1814"/>
      <c r="JS357" s="1814"/>
      <c r="JT357" s="1814"/>
      <c r="JU357" s="1814"/>
      <c r="JV357" s="1814"/>
      <c r="JW357" s="1814"/>
      <c r="JX357" s="1814"/>
      <c r="JY357" s="1814"/>
      <c r="JZ357" s="1814"/>
      <c r="KA357" s="1814"/>
      <c r="KB357" s="1814"/>
      <c r="KC357" s="1814"/>
      <c r="KD357" s="1814"/>
      <c r="KE357" s="1814"/>
      <c r="KF357" s="1814"/>
      <c r="KG357" s="1814"/>
      <c r="KH357" s="1814"/>
      <c r="KI357" s="1814"/>
      <c r="KJ357" s="1814"/>
      <c r="KK357" s="1814"/>
      <c r="KL357" s="1814"/>
      <c r="KM357" s="1814"/>
      <c r="KN357" s="1814"/>
      <c r="KO357" s="1814"/>
      <c r="KP357" s="1814"/>
      <c r="KQ357" s="1814"/>
      <c r="KR357" s="1814"/>
      <c r="KS357" s="1814"/>
      <c r="KT357" s="1814"/>
      <c r="KU357" s="1814"/>
      <c r="KV357" s="1814"/>
      <c r="KW357" s="1814"/>
      <c r="KX357" s="1814"/>
      <c r="KY357" s="1814"/>
      <c r="KZ357" s="1814"/>
      <c r="LA357" s="1814"/>
      <c r="LB357" s="1814"/>
      <c r="LC357" s="1814"/>
      <c r="LD357" s="1814"/>
      <c r="LE357" s="1814"/>
      <c r="LF357" s="1814"/>
      <c r="LG357" s="1814"/>
      <c r="LH357" s="1814"/>
      <c r="LI357" s="1814"/>
      <c r="LJ357" s="1814"/>
      <c r="LK357" s="1814"/>
      <c r="LL357" s="1814"/>
      <c r="LM357" s="1814"/>
      <c r="LN357" s="1814"/>
      <c r="LO357" s="1825"/>
      <c r="LP357" s="1825"/>
      <c r="LQ357" s="1825"/>
      <c r="LR357" s="1825"/>
      <c r="LS357" s="1825"/>
      <c r="LT357" s="1825"/>
      <c r="LU357" s="1825"/>
      <c r="LV357" s="1826"/>
    </row>
    <row r="358" s="2569" customFormat="1" ht="47" customHeight="1" spans="1:334">
      <c r="A358" s="2796">
        <v>45968</v>
      </c>
      <c r="B358" s="2204" t="s">
        <v>713</v>
      </c>
      <c r="C358" s="2205" t="s">
        <v>115</v>
      </c>
      <c r="D358" s="2206">
        <v>4500184754</v>
      </c>
      <c r="E358" s="2207"/>
      <c r="F358" s="2206" t="s">
        <v>2754</v>
      </c>
      <c r="G358" s="1728" t="s">
        <v>2309</v>
      </c>
      <c r="H358" s="2208" t="s">
        <v>1793</v>
      </c>
      <c r="I358" s="1746" t="s">
        <v>1794</v>
      </c>
      <c r="J358" s="1736">
        <v>1536</v>
      </c>
      <c r="K358" s="1747">
        <v>0</v>
      </c>
      <c r="L358" s="1747">
        <v>96</v>
      </c>
      <c r="M358" s="1748">
        <f t="shared" si="247"/>
        <v>16</v>
      </c>
      <c r="N358" s="2213">
        <v>46008</v>
      </c>
      <c r="O358" s="2213">
        <v>46006</v>
      </c>
      <c r="P358" s="1740"/>
      <c r="Q358" s="1753" t="s">
        <v>78</v>
      </c>
      <c r="R358" s="1754">
        <v>1536</v>
      </c>
      <c r="S358" s="1754">
        <f t="shared" si="267"/>
        <v>0</v>
      </c>
      <c r="T358" s="1754"/>
      <c r="U358" s="1754" t="s">
        <v>829</v>
      </c>
      <c r="V358" s="2212"/>
      <c r="W358" s="2212" t="s">
        <v>111</v>
      </c>
      <c r="X358" s="1758">
        <v>45968</v>
      </c>
      <c r="Y358" s="1770" t="s">
        <v>88</v>
      </c>
      <c r="Z358" s="1770" t="s">
        <v>88</v>
      </c>
      <c r="AA358" s="1770" t="s">
        <v>2755</v>
      </c>
      <c r="AB358" s="1770" t="s">
        <v>2756</v>
      </c>
      <c r="AC358" s="2815" t="s">
        <v>2757</v>
      </c>
      <c r="AD358" s="2224" t="s">
        <v>172</v>
      </c>
      <c r="AE358" s="2091">
        <v>1.0552</v>
      </c>
      <c r="AF358" s="2092">
        <f>AE358*J358</f>
        <v>1620.7872</v>
      </c>
      <c r="AG358" s="1791"/>
      <c r="AH358" s="1799" t="s">
        <v>81</v>
      </c>
      <c r="AI358" s="2834"/>
      <c r="AJ358" s="2625">
        <v>10</v>
      </c>
      <c r="AL358" s="2835">
        <f>J358</f>
        <v>1536</v>
      </c>
      <c r="AM358" s="2835"/>
      <c r="AN358" s="2625">
        <f>J358/24</f>
        <v>64</v>
      </c>
      <c r="AO358" s="2625"/>
      <c r="AP358" s="2625"/>
      <c r="AQ358" s="2847"/>
      <c r="AR358" s="1800"/>
      <c r="AS358" s="1800" t="s">
        <v>1519</v>
      </c>
      <c r="AT358" s="1800"/>
      <c r="AU358" s="1793">
        <f>J358</f>
        <v>1536</v>
      </c>
      <c r="AV358" s="2848"/>
      <c r="AW358" s="1817"/>
      <c r="AX358" s="1817"/>
      <c r="AY358" s="1808"/>
      <c r="AZ358" s="1808">
        <f>J358</f>
        <v>1536</v>
      </c>
      <c r="BA358" s="1808"/>
      <c r="BB358" s="1808"/>
      <c r="BC358" s="1808"/>
      <c r="BD358" s="1808"/>
      <c r="BE358" s="1808"/>
      <c r="BF358" s="1808">
        <f t="shared" si="252"/>
        <v>1472</v>
      </c>
      <c r="BG358" s="2859">
        <f t="shared" si="253"/>
        <v>64</v>
      </c>
      <c r="BH358" s="1814"/>
      <c r="BI358" s="1814"/>
      <c r="BJ358" s="1814"/>
      <c r="BK358" s="1814"/>
      <c r="BL358" s="1814"/>
      <c r="BM358" s="1814"/>
      <c r="BN358" s="1814"/>
      <c r="BO358" s="1814"/>
      <c r="BP358" s="1814"/>
      <c r="BQ358" s="1814"/>
      <c r="BR358" s="1814"/>
      <c r="BS358" s="1814"/>
      <c r="BT358" s="1814"/>
      <c r="BU358" s="1814"/>
      <c r="BV358" s="1814"/>
      <c r="BW358" s="1814"/>
      <c r="BX358" s="1814"/>
      <c r="BY358" s="1814"/>
      <c r="BZ358" s="1814"/>
      <c r="CA358" s="1814"/>
      <c r="CB358" s="1814"/>
      <c r="CC358" s="1814"/>
      <c r="CD358" s="1814"/>
      <c r="CE358" s="1814"/>
      <c r="CF358" s="1814"/>
      <c r="CG358" s="1814"/>
      <c r="CH358" s="1814"/>
      <c r="CI358" s="1814"/>
      <c r="CJ358" s="1814"/>
      <c r="CK358" s="1814"/>
      <c r="CL358" s="1814"/>
      <c r="CM358" s="1814"/>
      <c r="CN358" s="1814"/>
      <c r="CO358" s="1814"/>
      <c r="CP358" s="1814"/>
      <c r="CQ358" s="1814"/>
      <c r="CR358" s="1814"/>
      <c r="CS358" s="1814"/>
      <c r="CT358" s="1814"/>
      <c r="CU358" s="1814"/>
      <c r="CV358" s="1814"/>
      <c r="CW358" s="1814"/>
      <c r="CX358" s="1814"/>
      <c r="CY358" s="1814"/>
      <c r="CZ358" s="1814"/>
      <c r="DA358" s="1814"/>
      <c r="DB358" s="1814"/>
      <c r="DC358" s="1814"/>
      <c r="DD358" s="1814"/>
      <c r="DE358" s="1814"/>
      <c r="DF358" s="1814"/>
      <c r="DG358" s="1814"/>
      <c r="DH358" s="1814"/>
      <c r="DI358" s="1814"/>
      <c r="DJ358" s="1814"/>
      <c r="DK358" s="1814"/>
      <c r="DL358" s="1814"/>
      <c r="DM358" s="1814"/>
      <c r="DN358" s="1814"/>
      <c r="DO358" s="1814"/>
      <c r="DP358" s="1814"/>
      <c r="DQ358" s="1814"/>
      <c r="DR358" s="1814"/>
      <c r="DS358" s="1814"/>
      <c r="DT358" s="1814"/>
      <c r="DU358" s="1814"/>
      <c r="DV358" s="1814"/>
      <c r="DW358" s="1814"/>
      <c r="DX358" s="1814"/>
      <c r="DY358" s="1814"/>
      <c r="DZ358" s="1814"/>
      <c r="EA358" s="1814"/>
      <c r="EB358" s="1814"/>
      <c r="EC358" s="1814"/>
      <c r="ED358" s="1814"/>
      <c r="EE358" s="1814"/>
      <c r="EF358" s="1814"/>
      <c r="EG358" s="1814"/>
      <c r="EH358" s="1814"/>
      <c r="EI358" s="1814"/>
      <c r="EJ358" s="1814"/>
      <c r="EK358" s="1814"/>
      <c r="EL358" s="1814"/>
      <c r="EM358" s="1814"/>
      <c r="EN358" s="1814"/>
      <c r="EO358" s="1814"/>
      <c r="EP358" s="1814"/>
      <c r="EQ358" s="1814"/>
      <c r="ER358" s="1814"/>
      <c r="ES358" s="1814"/>
      <c r="ET358" s="1814"/>
      <c r="EU358" s="1814"/>
      <c r="EV358" s="1814"/>
      <c r="EW358" s="1814"/>
      <c r="EX358" s="1814"/>
      <c r="EY358" s="1814"/>
      <c r="EZ358" s="1814"/>
      <c r="FA358" s="1814"/>
      <c r="FB358" s="1814"/>
      <c r="FC358" s="1814"/>
      <c r="FD358" s="1814"/>
      <c r="FE358" s="1814"/>
      <c r="FF358" s="1814"/>
      <c r="FG358" s="1814"/>
      <c r="FH358" s="1814"/>
      <c r="FI358" s="1814"/>
      <c r="FJ358" s="1814"/>
      <c r="FK358" s="1814"/>
      <c r="FL358" s="1814"/>
      <c r="FM358" s="1814"/>
      <c r="FN358" s="1814"/>
      <c r="FO358" s="1814"/>
      <c r="FP358" s="1814"/>
      <c r="FQ358" s="1814"/>
      <c r="FR358" s="1814"/>
      <c r="FS358" s="1814"/>
      <c r="FT358" s="1814"/>
      <c r="FU358" s="1814"/>
      <c r="FV358" s="1814"/>
      <c r="FW358" s="1814"/>
      <c r="FX358" s="1814"/>
      <c r="FY358" s="1814"/>
      <c r="FZ358" s="1814"/>
      <c r="GA358" s="1814"/>
      <c r="GB358" s="1814"/>
      <c r="GC358" s="1814"/>
      <c r="GD358" s="1814"/>
      <c r="GE358" s="1814"/>
      <c r="GF358" s="1814"/>
      <c r="GG358" s="1814"/>
      <c r="GH358" s="1814"/>
      <c r="GI358" s="1814"/>
      <c r="GJ358" s="1814"/>
      <c r="GK358" s="1814"/>
      <c r="GL358" s="1814"/>
      <c r="GM358" s="1814"/>
      <c r="GN358" s="1814"/>
      <c r="GO358" s="1814"/>
      <c r="GP358" s="1814"/>
      <c r="GQ358" s="1814"/>
      <c r="GR358" s="1814"/>
      <c r="GS358" s="1814"/>
      <c r="GT358" s="1814"/>
      <c r="GU358" s="1814"/>
      <c r="GV358" s="1814"/>
      <c r="GW358" s="1814"/>
      <c r="GX358" s="1814"/>
      <c r="GY358" s="1814"/>
      <c r="GZ358" s="1814"/>
      <c r="HA358" s="1814"/>
      <c r="HB358" s="1814"/>
      <c r="HC358" s="1814"/>
      <c r="HD358" s="1814"/>
      <c r="HE358" s="1814"/>
      <c r="HF358" s="1814"/>
      <c r="HG358" s="1814"/>
      <c r="HH358" s="1814"/>
      <c r="HI358" s="1814"/>
      <c r="HJ358" s="1814"/>
      <c r="HK358" s="1814"/>
      <c r="HL358" s="1814"/>
      <c r="HM358" s="1814"/>
      <c r="HN358" s="1814"/>
      <c r="HO358" s="1814"/>
      <c r="HP358" s="1814"/>
      <c r="HQ358" s="1814"/>
      <c r="HR358" s="1814"/>
      <c r="HS358" s="1814"/>
      <c r="HT358" s="1814"/>
      <c r="HU358" s="1814"/>
      <c r="HV358" s="1814"/>
      <c r="HW358" s="1814"/>
      <c r="HX358" s="1814"/>
      <c r="HY358" s="1814"/>
      <c r="HZ358" s="1814"/>
      <c r="IA358" s="1814"/>
      <c r="IB358" s="1814"/>
      <c r="IC358" s="1814"/>
      <c r="ID358" s="1814"/>
      <c r="IE358" s="1814"/>
      <c r="IF358" s="1814"/>
      <c r="IG358" s="1814"/>
      <c r="IH358" s="1814"/>
      <c r="II358" s="1814"/>
      <c r="IJ358" s="1814"/>
      <c r="IK358" s="1814"/>
      <c r="IL358" s="1814"/>
      <c r="IM358" s="1814"/>
      <c r="IN358" s="1814"/>
      <c r="IO358" s="1814"/>
      <c r="IP358" s="1814"/>
      <c r="IQ358" s="1814"/>
      <c r="IR358" s="1814"/>
      <c r="IS358" s="1814"/>
      <c r="IT358" s="1814"/>
      <c r="IU358" s="1814"/>
      <c r="IV358" s="1814"/>
      <c r="IW358" s="1814"/>
      <c r="IX358" s="1814"/>
      <c r="IY358" s="1814"/>
      <c r="IZ358" s="1814"/>
      <c r="JA358" s="1814"/>
      <c r="JB358" s="1814"/>
      <c r="JC358" s="1814"/>
      <c r="JD358" s="1814"/>
      <c r="JE358" s="1814"/>
      <c r="JF358" s="1814"/>
      <c r="JG358" s="1814"/>
      <c r="JH358" s="1814"/>
      <c r="JI358" s="1814"/>
      <c r="JJ358" s="1814"/>
      <c r="JK358" s="1814"/>
      <c r="JL358" s="1814"/>
      <c r="JM358" s="1814"/>
      <c r="JN358" s="1814"/>
      <c r="JO358" s="1814"/>
      <c r="JP358" s="1814"/>
      <c r="JQ358" s="1814"/>
      <c r="JR358" s="1814"/>
      <c r="JS358" s="1814"/>
      <c r="JT358" s="1814"/>
      <c r="JU358" s="1814"/>
      <c r="JV358" s="1814"/>
      <c r="JW358" s="1814"/>
      <c r="JX358" s="1814"/>
      <c r="JY358" s="1814"/>
      <c r="JZ358" s="1814"/>
      <c r="KA358" s="1814"/>
      <c r="KB358" s="1814"/>
      <c r="KC358" s="1814"/>
      <c r="KD358" s="1814"/>
      <c r="KE358" s="1814"/>
      <c r="KF358" s="1814"/>
      <c r="KG358" s="1814"/>
      <c r="KH358" s="1814"/>
      <c r="KI358" s="1814"/>
      <c r="KJ358" s="1814"/>
      <c r="KK358" s="1814"/>
      <c r="KL358" s="1814"/>
      <c r="KM358" s="1814"/>
      <c r="KN358" s="1814"/>
      <c r="KO358" s="1814"/>
      <c r="KP358" s="1814"/>
      <c r="KQ358" s="1814"/>
      <c r="KR358" s="1814"/>
      <c r="KS358" s="1814"/>
      <c r="KT358" s="1814"/>
      <c r="KU358" s="1814"/>
      <c r="KV358" s="1814"/>
      <c r="KW358" s="1814"/>
      <c r="KX358" s="1814"/>
      <c r="KY358" s="1814"/>
      <c r="KZ358" s="1814"/>
      <c r="LA358" s="1814"/>
      <c r="LB358" s="1814"/>
      <c r="LC358" s="1814"/>
      <c r="LD358" s="1814"/>
      <c r="LE358" s="1814"/>
      <c r="LF358" s="1814"/>
      <c r="LG358" s="1814"/>
      <c r="LH358" s="1814"/>
      <c r="LI358" s="1814"/>
      <c r="LJ358" s="1814"/>
      <c r="LK358" s="1814"/>
      <c r="LL358" s="1814"/>
      <c r="LM358" s="1814"/>
      <c r="LN358" s="1814"/>
      <c r="LO358" s="1825"/>
      <c r="LP358" s="1825"/>
      <c r="LQ358" s="1825"/>
      <c r="LR358" s="1825"/>
      <c r="LS358" s="1825"/>
      <c r="LT358" s="1825"/>
      <c r="LU358" s="1825"/>
      <c r="LV358" s="1826"/>
    </row>
    <row r="359" s="2569" customFormat="1" ht="47" customHeight="1" spans="1:334">
      <c r="A359" s="2796">
        <v>45958</v>
      </c>
      <c r="B359" s="2204" t="s">
        <v>1588</v>
      </c>
      <c r="C359" s="2205" t="s">
        <v>165</v>
      </c>
      <c r="D359" s="2206">
        <v>4500183410</v>
      </c>
      <c r="E359" s="2207" t="s">
        <v>1589</v>
      </c>
      <c r="F359" s="2206" t="s">
        <v>2758</v>
      </c>
      <c r="G359" s="1728" t="s">
        <v>1730</v>
      </c>
      <c r="H359" s="2208" t="s">
        <v>1730</v>
      </c>
      <c r="I359" s="1746" t="s">
        <v>1939</v>
      </c>
      <c r="J359" s="1736">
        <v>2400</v>
      </c>
      <c r="K359" s="1747">
        <v>0</v>
      </c>
      <c r="L359" s="1747">
        <v>24</v>
      </c>
      <c r="M359" s="1747">
        <f t="shared" si="247"/>
        <v>100</v>
      </c>
      <c r="N359" s="2213">
        <v>46006</v>
      </c>
      <c r="O359" s="2213">
        <v>46004</v>
      </c>
      <c r="P359" s="1740"/>
      <c r="Q359" s="1753" t="s">
        <v>78</v>
      </c>
      <c r="R359" s="1754">
        <v>2400</v>
      </c>
      <c r="S359" s="1754">
        <f t="shared" si="267"/>
        <v>0</v>
      </c>
      <c r="T359" s="1754"/>
      <c r="U359" s="1754" t="s">
        <v>829</v>
      </c>
      <c r="V359" s="2212"/>
      <c r="W359" s="2212" t="s">
        <v>111</v>
      </c>
      <c r="X359" s="1758">
        <v>45968</v>
      </c>
      <c r="Y359" s="1770" t="s">
        <v>88</v>
      </c>
      <c r="Z359" s="1770" t="s">
        <v>1591</v>
      </c>
      <c r="AA359" s="1770"/>
      <c r="AB359" s="1770"/>
      <c r="AC359" s="2815" t="s">
        <v>2759</v>
      </c>
      <c r="AD359" s="2224" t="s">
        <v>270</v>
      </c>
      <c r="AE359" s="2091">
        <v>0.9414</v>
      </c>
      <c r="AF359" s="2092">
        <f>AE359*J359</f>
        <v>2259.36</v>
      </c>
      <c r="AG359" s="1791"/>
      <c r="AH359" s="1799" t="s">
        <v>81</v>
      </c>
      <c r="AI359" s="2834"/>
      <c r="AJ359" s="2625">
        <v>10</v>
      </c>
      <c r="AK359" s="2835">
        <f>J359</f>
        <v>2400</v>
      </c>
      <c r="AL359" s="2625"/>
      <c r="AM359" s="2835"/>
      <c r="AN359" s="2625">
        <f>J359/24</f>
        <v>100</v>
      </c>
      <c r="AO359" s="2625"/>
      <c r="AP359" s="2625"/>
      <c r="AQ359" s="1800"/>
      <c r="AR359" s="1800"/>
      <c r="AS359" s="1800" t="s">
        <v>63</v>
      </c>
      <c r="AT359" s="1800">
        <f>J359</f>
        <v>2400</v>
      </c>
      <c r="AU359" s="1793"/>
      <c r="AV359" s="2849">
        <f>J359/10</f>
        <v>240</v>
      </c>
      <c r="AW359" s="1817">
        <f>J359/10</f>
        <v>240</v>
      </c>
      <c r="AX359" s="1817">
        <f>J359/10</f>
        <v>240</v>
      </c>
      <c r="AY359" s="1817">
        <f>J359/10</f>
        <v>240</v>
      </c>
      <c r="AZ359" s="1817">
        <f>J359/10</f>
        <v>240</v>
      </c>
      <c r="BA359" s="2854">
        <f>J359/10</f>
        <v>240</v>
      </c>
      <c r="BB359" s="2854">
        <f>J359/10</f>
        <v>240</v>
      </c>
      <c r="BC359" s="2854">
        <f>J359/10</f>
        <v>240</v>
      </c>
      <c r="BD359" s="2854">
        <f>J359/10</f>
        <v>240</v>
      </c>
      <c r="BE359" s="2854">
        <f>J359/10</f>
        <v>240</v>
      </c>
      <c r="BF359" s="2849">
        <f t="shared" si="252"/>
        <v>230</v>
      </c>
      <c r="BG359" s="2860">
        <f t="shared" si="253"/>
        <v>10</v>
      </c>
      <c r="BH359" s="1814"/>
      <c r="BI359" s="1814"/>
      <c r="BJ359" s="1814"/>
      <c r="BK359" s="1814"/>
      <c r="BL359" s="1814"/>
      <c r="BM359" s="1814"/>
      <c r="BN359" s="1814"/>
      <c r="BO359" s="1814"/>
      <c r="BP359" s="1814"/>
      <c r="BQ359" s="1814"/>
      <c r="BR359" s="1814"/>
      <c r="BS359" s="1814"/>
      <c r="BT359" s="1814"/>
      <c r="BU359" s="1814"/>
      <c r="BV359" s="1814"/>
      <c r="BW359" s="1814"/>
      <c r="BX359" s="1814"/>
      <c r="BY359" s="1814"/>
      <c r="BZ359" s="1814"/>
      <c r="CA359" s="1814"/>
      <c r="CB359" s="1814"/>
      <c r="CC359" s="1814"/>
      <c r="CD359" s="1814"/>
      <c r="CE359" s="1814"/>
      <c r="CF359" s="1814"/>
      <c r="CG359" s="1814"/>
      <c r="CH359" s="1814"/>
      <c r="CI359" s="1814"/>
      <c r="CJ359" s="1814"/>
      <c r="CK359" s="1814"/>
      <c r="CL359" s="1814"/>
      <c r="CM359" s="1814"/>
      <c r="CN359" s="1814"/>
      <c r="CO359" s="1814"/>
      <c r="CP359" s="1814"/>
      <c r="CQ359" s="1814"/>
      <c r="CR359" s="1814"/>
      <c r="CS359" s="1814"/>
      <c r="CT359" s="1814"/>
      <c r="CU359" s="1814"/>
      <c r="CV359" s="1814"/>
      <c r="CW359" s="1814"/>
      <c r="CX359" s="1814"/>
      <c r="CY359" s="1814"/>
      <c r="CZ359" s="1814"/>
      <c r="DA359" s="1814"/>
      <c r="DB359" s="1814"/>
      <c r="DC359" s="1814"/>
      <c r="DD359" s="1814"/>
      <c r="DE359" s="1814"/>
      <c r="DF359" s="1814"/>
      <c r="DG359" s="1814"/>
      <c r="DH359" s="1814"/>
      <c r="DI359" s="1814"/>
      <c r="DJ359" s="1814"/>
      <c r="DK359" s="1814"/>
      <c r="DL359" s="1814"/>
      <c r="DM359" s="1814"/>
      <c r="DN359" s="1814"/>
      <c r="DO359" s="1814"/>
      <c r="DP359" s="1814"/>
      <c r="DQ359" s="1814"/>
      <c r="DR359" s="1814"/>
      <c r="DS359" s="1814"/>
      <c r="DT359" s="1814"/>
      <c r="DU359" s="1814"/>
      <c r="DV359" s="1814"/>
      <c r="DW359" s="1814"/>
      <c r="DX359" s="1814"/>
      <c r="DY359" s="1814"/>
      <c r="DZ359" s="1814"/>
      <c r="EA359" s="1814"/>
      <c r="EB359" s="1814"/>
      <c r="EC359" s="1814"/>
      <c r="ED359" s="1814"/>
      <c r="EE359" s="1814"/>
      <c r="EF359" s="1814"/>
      <c r="EG359" s="1814"/>
      <c r="EH359" s="1814"/>
      <c r="EI359" s="1814"/>
      <c r="EJ359" s="1814"/>
      <c r="EK359" s="1814"/>
      <c r="EL359" s="1814"/>
      <c r="EM359" s="1814"/>
      <c r="EN359" s="1814"/>
      <c r="EO359" s="1814"/>
      <c r="EP359" s="1814"/>
      <c r="EQ359" s="1814"/>
      <c r="ER359" s="1814"/>
      <c r="ES359" s="1814"/>
      <c r="ET359" s="1814"/>
      <c r="EU359" s="1814"/>
      <c r="EV359" s="1814"/>
      <c r="EW359" s="1814"/>
      <c r="EX359" s="1814"/>
      <c r="EY359" s="1814"/>
      <c r="EZ359" s="1814"/>
      <c r="FA359" s="1814"/>
      <c r="FB359" s="1814"/>
      <c r="FC359" s="1814"/>
      <c r="FD359" s="1814"/>
      <c r="FE359" s="1814"/>
      <c r="FF359" s="1814"/>
      <c r="FG359" s="1814"/>
      <c r="FH359" s="1814"/>
      <c r="FI359" s="1814"/>
      <c r="FJ359" s="1814"/>
      <c r="FK359" s="1814"/>
      <c r="FL359" s="1814"/>
      <c r="FM359" s="1814"/>
      <c r="FN359" s="1814"/>
      <c r="FO359" s="1814"/>
      <c r="FP359" s="1814"/>
      <c r="FQ359" s="1814"/>
      <c r="FR359" s="1814"/>
      <c r="FS359" s="1814"/>
      <c r="FT359" s="1814"/>
      <c r="FU359" s="1814"/>
      <c r="FV359" s="1814"/>
      <c r="FW359" s="1814"/>
      <c r="FX359" s="1814"/>
      <c r="FY359" s="1814"/>
      <c r="FZ359" s="1814"/>
      <c r="GA359" s="1814"/>
      <c r="GB359" s="1814"/>
      <c r="GC359" s="1814"/>
      <c r="GD359" s="1814"/>
      <c r="GE359" s="1814"/>
      <c r="GF359" s="1814"/>
      <c r="GG359" s="1814"/>
      <c r="GH359" s="1814"/>
      <c r="GI359" s="1814"/>
      <c r="GJ359" s="1814"/>
      <c r="GK359" s="1814"/>
      <c r="GL359" s="1814"/>
      <c r="GM359" s="1814"/>
      <c r="GN359" s="1814"/>
      <c r="GO359" s="1814"/>
      <c r="GP359" s="1814"/>
      <c r="GQ359" s="1814"/>
      <c r="GR359" s="1814"/>
      <c r="GS359" s="1814"/>
      <c r="GT359" s="1814"/>
      <c r="GU359" s="1814"/>
      <c r="GV359" s="1814"/>
      <c r="GW359" s="1814"/>
      <c r="GX359" s="1814"/>
      <c r="GY359" s="1814"/>
      <c r="GZ359" s="1814"/>
      <c r="HA359" s="1814"/>
      <c r="HB359" s="1814"/>
      <c r="HC359" s="1814"/>
      <c r="HD359" s="1814"/>
      <c r="HE359" s="1814"/>
      <c r="HF359" s="1814"/>
      <c r="HG359" s="1814"/>
      <c r="HH359" s="1814"/>
      <c r="HI359" s="1814"/>
      <c r="HJ359" s="1814"/>
      <c r="HK359" s="1814"/>
      <c r="HL359" s="1814"/>
      <c r="HM359" s="1814"/>
      <c r="HN359" s="1814"/>
      <c r="HO359" s="1814"/>
      <c r="HP359" s="1814"/>
      <c r="HQ359" s="1814"/>
      <c r="HR359" s="1814"/>
      <c r="HS359" s="1814"/>
      <c r="HT359" s="1814"/>
      <c r="HU359" s="1814"/>
      <c r="HV359" s="1814"/>
      <c r="HW359" s="1814"/>
      <c r="HX359" s="1814"/>
      <c r="HY359" s="1814"/>
      <c r="HZ359" s="1814"/>
      <c r="IA359" s="1814"/>
      <c r="IB359" s="1814"/>
      <c r="IC359" s="1814"/>
      <c r="ID359" s="1814"/>
      <c r="IE359" s="1814"/>
      <c r="IF359" s="1814"/>
      <c r="IG359" s="1814"/>
      <c r="IH359" s="1814"/>
      <c r="II359" s="1814"/>
      <c r="IJ359" s="1814"/>
      <c r="IK359" s="1814"/>
      <c r="IL359" s="1814"/>
      <c r="IM359" s="1814"/>
      <c r="IN359" s="1814"/>
      <c r="IO359" s="1814"/>
      <c r="IP359" s="1814"/>
      <c r="IQ359" s="1814"/>
      <c r="IR359" s="1814"/>
      <c r="IS359" s="1814"/>
      <c r="IT359" s="1814"/>
      <c r="IU359" s="1814"/>
      <c r="IV359" s="1814"/>
      <c r="IW359" s="1814"/>
      <c r="IX359" s="1814"/>
      <c r="IY359" s="1814"/>
      <c r="IZ359" s="1814"/>
      <c r="JA359" s="1814"/>
      <c r="JB359" s="1814"/>
      <c r="JC359" s="1814"/>
      <c r="JD359" s="1814"/>
      <c r="JE359" s="1814"/>
      <c r="JF359" s="1814"/>
      <c r="JG359" s="1814"/>
      <c r="JH359" s="1814"/>
      <c r="JI359" s="1814"/>
      <c r="JJ359" s="1814"/>
      <c r="JK359" s="1814"/>
      <c r="JL359" s="1814"/>
      <c r="JM359" s="1814"/>
      <c r="JN359" s="1814"/>
      <c r="JO359" s="1814"/>
      <c r="JP359" s="1814"/>
      <c r="JQ359" s="1814"/>
      <c r="JR359" s="1814"/>
      <c r="JS359" s="1814"/>
      <c r="JT359" s="1814"/>
      <c r="JU359" s="1814"/>
      <c r="JV359" s="1814"/>
      <c r="JW359" s="1814"/>
      <c r="JX359" s="1814"/>
      <c r="JY359" s="1814"/>
      <c r="JZ359" s="1814"/>
      <c r="KA359" s="1814"/>
      <c r="KB359" s="1814"/>
      <c r="KC359" s="1814"/>
      <c r="KD359" s="1814"/>
      <c r="KE359" s="1814"/>
      <c r="KF359" s="1814"/>
      <c r="KG359" s="1814"/>
      <c r="KH359" s="1814"/>
      <c r="KI359" s="1814"/>
      <c r="KJ359" s="1814"/>
      <c r="KK359" s="1814"/>
      <c r="KL359" s="1814"/>
      <c r="KM359" s="1814"/>
      <c r="KN359" s="1814"/>
      <c r="KO359" s="1814"/>
      <c r="KP359" s="1814"/>
      <c r="KQ359" s="1814"/>
      <c r="KR359" s="1814"/>
      <c r="KS359" s="1814"/>
      <c r="KT359" s="1814"/>
      <c r="KU359" s="1814"/>
      <c r="KV359" s="1814"/>
      <c r="KW359" s="1814"/>
      <c r="KX359" s="1814"/>
      <c r="KY359" s="1814"/>
      <c r="KZ359" s="1814"/>
      <c r="LA359" s="1814"/>
      <c r="LB359" s="1814"/>
      <c r="LC359" s="1814"/>
      <c r="LD359" s="1814"/>
      <c r="LE359" s="1814"/>
      <c r="LF359" s="1814"/>
      <c r="LG359" s="1814"/>
      <c r="LH359" s="1814"/>
      <c r="LI359" s="1814"/>
      <c r="LJ359" s="1814"/>
      <c r="LK359" s="1814"/>
      <c r="LL359" s="1814"/>
      <c r="LM359" s="1814"/>
      <c r="LN359" s="1814"/>
      <c r="LO359" s="1825"/>
      <c r="LP359" s="1825"/>
      <c r="LQ359" s="1825"/>
      <c r="LR359" s="1825"/>
      <c r="LS359" s="1825"/>
      <c r="LT359" s="1825"/>
      <c r="LU359" s="1825"/>
      <c r="LV359" s="1826"/>
    </row>
    <row r="360" s="2243" customFormat="1" ht="47" customHeight="1" spans="1:334">
      <c r="A360" s="2590">
        <v>45979</v>
      </c>
      <c r="B360" s="2198" t="s">
        <v>173</v>
      </c>
      <c r="C360" s="2199" t="s">
        <v>98</v>
      </c>
      <c r="D360" s="2200">
        <v>4500186059</v>
      </c>
      <c r="E360" s="2201" t="s">
        <v>2760</v>
      </c>
      <c r="F360" s="2200" t="s">
        <v>2761</v>
      </c>
      <c r="G360" s="2042" t="s">
        <v>1859</v>
      </c>
      <c r="H360" s="2202" t="s">
        <v>1859</v>
      </c>
      <c r="I360" s="2055" t="s">
        <v>1861</v>
      </c>
      <c r="J360" s="1667">
        <v>5280</v>
      </c>
      <c r="K360" s="2056">
        <v>12</v>
      </c>
      <c r="L360" s="2056">
        <v>2640</v>
      </c>
      <c r="M360" s="1669">
        <f t="shared" si="247"/>
        <v>2</v>
      </c>
      <c r="N360" s="2211">
        <v>46014</v>
      </c>
      <c r="O360" s="2211">
        <v>46013</v>
      </c>
      <c r="P360" s="1671">
        <v>46015</v>
      </c>
      <c r="Q360" s="1676" t="s">
        <v>78</v>
      </c>
      <c r="R360" s="1677">
        <v>5280</v>
      </c>
      <c r="S360" s="1677">
        <f t="shared" si="267"/>
        <v>0</v>
      </c>
      <c r="T360" s="1677"/>
      <c r="U360" s="1677" t="s">
        <v>829</v>
      </c>
      <c r="V360" s="2210"/>
      <c r="W360" s="2055" t="s">
        <v>111</v>
      </c>
      <c r="X360" s="2073" t="s">
        <v>2163</v>
      </c>
      <c r="Y360" s="2074" t="s">
        <v>88</v>
      </c>
      <c r="Z360" s="2074" t="s">
        <v>2394</v>
      </c>
      <c r="AA360" s="2074" t="s">
        <v>2395</v>
      </c>
      <c r="AB360" s="2074" t="s">
        <v>745</v>
      </c>
      <c r="AC360" s="2817" t="s">
        <v>2166</v>
      </c>
      <c r="AD360" s="2220" t="s">
        <v>181</v>
      </c>
      <c r="AE360" s="2221">
        <v>84.28</v>
      </c>
      <c r="AF360" s="2222">
        <f>AE360*M360</f>
        <v>168.56</v>
      </c>
      <c r="AG360" s="1695"/>
      <c r="AH360" s="2090" t="s">
        <v>81</v>
      </c>
      <c r="AI360" s="2837"/>
      <c r="AJ360" s="2631"/>
      <c r="AK360" s="2632">
        <f>J360</f>
        <v>5280</v>
      </c>
      <c r="AL360" s="2632"/>
      <c r="AM360" s="2632"/>
      <c r="AN360" s="2632"/>
      <c r="AO360" s="2632"/>
      <c r="AP360" s="2632">
        <f>J360/12</f>
        <v>440</v>
      </c>
      <c r="AQ360" s="2645"/>
      <c r="AR360" s="2097"/>
      <c r="AS360" s="2097" t="s">
        <v>63</v>
      </c>
      <c r="AT360" s="2097">
        <f>J360</f>
        <v>5280</v>
      </c>
      <c r="AU360" s="1697"/>
      <c r="AV360" s="2845">
        <f>J360/10</f>
        <v>528</v>
      </c>
      <c r="AW360" s="2852">
        <f>J360/10</f>
        <v>528</v>
      </c>
      <c r="AX360" s="2852">
        <f>J360/10</f>
        <v>528</v>
      </c>
      <c r="AY360" s="2852">
        <f>J360/10</f>
        <v>528</v>
      </c>
      <c r="AZ360" s="2852">
        <f>J360/10</f>
        <v>528</v>
      </c>
      <c r="BA360" s="1823">
        <f>J360/10</f>
        <v>528</v>
      </c>
      <c r="BB360" s="1823">
        <f>J360/10</f>
        <v>528</v>
      </c>
      <c r="BC360" s="1823">
        <f>J360/10</f>
        <v>528</v>
      </c>
      <c r="BD360" s="1823">
        <f>J360/10</f>
        <v>528</v>
      </c>
      <c r="BE360" s="1823">
        <f>J360/10</f>
        <v>528</v>
      </c>
      <c r="BF360" s="2845">
        <f t="shared" si="252"/>
        <v>506</v>
      </c>
      <c r="BG360" s="2856">
        <f t="shared" si="253"/>
        <v>22</v>
      </c>
      <c r="BH360" s="1709"/>
      <c r="BI360" s="1709"/>
      <c r="BJ360" s="1709"/>
      <c r="BK360" s="1709"/>
      <c r="BL360" s="1709"/>
      <c r="BM360" s="1709"/>
      <c r="BN360" s="1709"/>
      <c r="BO360" s="1709"/>
      <c r="BP360" s="1709"/>
      <c r="BQ360" s="1709"/>
      <c r="BR360" s="1709"/>
      <c r="BS360" s="1709"/>
      <c r="BT360" s="1709"/>
      <c r="BU360" s="1709"/>
      <c r="BV360" s="1709"/>
      <c r="BW360" s="1709"/>
      <c r="BX360" s="1709"/>
      <c r="BY360" s="1709"/>
      <c r="BZ360" s="1709"/>
      <c r="CA360" s="1709"/>
      <c r="CB360" s="1709"/>
      <c r="CC360" s="1709"/>
      <c r="CD360" s="1709"/>
      <c r="CE360" s="1709"/>
      <c r="CF360" s="1709"/>
      <c r="CG360" s="1709"/>
      <c r="CH360" s="1709"/>
      <c r="CI360" s="1709"/>
      <c r="CJ360" s="1709"/>
      <c r="CK360" s="1709"/>
      <c r="CL360" s="1709"/>
      <c r="CM360" s="1709"/>
      <c r="CN360" s="1709"/>
      <c r="CO360" s="1709"/>
      <c r="CP360" s="1709"/>
      <c r="CQ360" s="1709"/>
      <c r="CR360" s="1709"/>
      <c r="CS360" s="1709"/>
      <c r="CT360" s="1709"/>
      <c r="CU360" s="1709"/>
      <c r="CV360" s="1709"/>
      <c r="CW360" s="1709"/>
      <c r="CX360" s="1709"/>
      <c r="CY360" s="1709"/>
      <c r="CZ360" s="1709"/>
      <c r="DA360" s="1709"/>
      <c r="DB360" s="1709"/>
      <c r="DC360" s="1709"/>
      <c r="DD360" s="1709"/>
      <c r="DE360" s="1709"/>
      <c r="DF360" s="1709"/>
      <c r="DG360" s="1709"/>
      <c r="DH360" s="1709"/>
      <c r="DI360" s="1709"/>
      <c r="DJ360" s="1709"/>
      <c r="DK360" s="1709"/>
      <c r="DL360" s="1709"/>
      <c r="DM360" s="1709"/>
      <c r="DN360" s="1709"/>
      <c r="DO360" s="1709"/>
      <c r="DP360" s="1709"/>
      <c r="DQ360" s="1709"/>
      <c r="DR360" s="1709"/>
      <c r="DS360" s="1709"/>
      <c r="DT360" s="1709"/>
      <c r="DU360" s="1709"/>
      <c r="DV360" s="1709"/>
      <c r="DW360" s="1709"/>
      <c r="DX360" s="1709"/>
      <c r="DY360" s="1709"/>
      <c r="DZ360" s="1709"/>
      <c r="EA360" s="1709"/>
      <c r="EB360" s="1709"/>
      <c r="EC360" s="1709"/>
      <c r="ED360" s="1709"/>
      <c r="EE360" s="1709"/>
      <c r="EF360" s="1709"/>
      <c r="EG360" s="1709"/>
      <c r="EH360" s="1709"/>
      <c r="EI360" s="1709"/>
      <c r="EJ360" s="1709"/>
      <c r="EK360" s="1709"/>
      <c r="EL360" s="1709"/>
      <c r="EM360" s="1709"/>
      <c r="EN360" s="1709"/>
      <c r="EO360" s="1709"/>
      <c r="EP360" s="1709"/>
      <c r="EQ360" s="1709"/>
      <c r="ER360" s="1709"/>
      <c r="ES360" s="1709"/>
      <c r="ET360" s="1709"/>
      <c r="EU360" s="1709"/>
      <c r="EV360" s="1709"/>
      <c r="EW360" s="1709"/>
      <c r="EX360" s="1709"/>
      <c r="EY360" s="1709"/>
      <c r="EZ360" s="1709"/>
      <c r="FA360" s="1709"/>
      <c r="FB360" s="1709"/>
      <c r="FC360" s="1709"/>
      <c r="FD360" s="1709"/>
      <c r="FE360" s="1709"/>
      <c r="FF360" s="1709"/>
      <c r="FG360" s="1709"/>
      <c r="FH360" s="1709"/>
      <c r="FI360" s="1709"/>
      <c r="FJ360" s="1709"/>
      <c r="FK360" s="1709"/>
      <c r="FL360" s="1709"/>
      <c r="FM360" s="1709"/>
      <c r="FN360" s="1709"/>
      <c r="FO360" s="1709"/>
      <c r="FP360" s="1709"/>
      <c r="FQ360" s="1709"/>
      <c r="FR360" s="1709"/>
      <c r="FS360" s="1709"/>
      <c r="FT360" s="1709"/>
      <c r="FU360" s="1709"/>
      <c r="FV360" s="1709"/>
      <c r="FW360" s="1709"/>
      <c r="FX360" s="1709"/>
      <c r="FY360" s="1709"/>
      <c r="FZ360" s="1709"/>
      <c r="GA360" s="1709"/>
      <c r="GB360" s="1709"/>
      <c r="GC360" s="1709"/>
      <c r="GD360" s="1709"/>
      <c r="GE360" s="1709"/>
      <c r="GF360" s="1709"/>
      <c r="GG360" s="1709"/>
      <c r="GH360" s="1709"/>
      <c r="GI360" s="1709"/>
      <c r="GJ360" s="1709"/>
      <c r="GK360" s="1709"/>
      <c r="GL360" s="1709"/>
      <c r="GM360" s="1709"/>
      <c r="GN360" s="1709"/>
      <c r="GO360" s="1709"/>
      <c r="GP360" s="1709"/>
      <c r="GQ360" s="1709"/>
      <c r="GR360" s="1709"/>
      <c r="GS360" s="1709"/>
      <c r="GT360" s="1709"/>
      <c r="GU360" s="1709"/>
      <c r="GV360" s="1709"/>
      <c r="GW360" s="1709"/>
      <c r="GX360" s="1709"/>
      <c r="GY360" s="1709"/>
      <c r="GZ360" s="1709"/>
      <c r="HA360" s="1709"/>
      <c r="HB360" s="1709"/>
      <c r="HC360" s="1709"/>
      <c r="HD360" s="1709"/>
      <c r="HE360" s="1709"/>
      <c r="HF360" s="1709"/>
      <c r="HG360" s="1709"/>
      <c r="HH360" s="1709"/>
      <c r="HI360" s="1709"/>
      <c r="HJ360" s="1709"/>
      <c r="HK360" s="1709"/>
      <c r="HL360" s="1709"/>
      <c r="HM360" s="1709"/>
      <c r="HN360" s="1709"/>
      <c r="HO360" s="1709"/>
      <c r="HP360" s="1709"/>
      <c r="HQ360" s="1709"/>
      <c r="HR360" s="1709"/>
      <c r="HS360" s="1709"/>
      <c r="HT360" s="1709"/>
      <c r="HU360" s="1709"/>
      <c r="HV360" s="1709"/>
      <c r="HW360" s="1709"/>
      <c r="HX360" s="1709"/>
      <c r="HY360" s="1709"/>
      <c r="HZ360" s="1709"/>
      <c r="IA360" s="1709"/>
      <c r="IB360" s="1709"/>
      <c r="IC360" s="1709"/>
      <c r="ID360" s="1709"/>
      <c r="IE360" s="1709"/>
      <c r="IF360" s="1709"/>
      <c r="IG360" s="1709"/>
      <c r="IH360" s="1709"/>
      <c r="II360" s="1709"/>
      <c r="IJ360" s="1709"/>
      <c r="IK360" s="1709"/>
      <c r="IL360" s="1709"/>
      <c r="IM360" s="1709"/>
      <c r="IN360" s="1709"/>
      <c r="IO360" s="1709"/>
      <c r="IP360" s="1709"/>
      <c r="IQ360" s="1709"/>
      <c r="IR360" s="1709"/>
      <c r="IS360" s="1709"/>
      <c r="IT360" s="1709"/>
      <c r="IU360" s="1709"/>
      <c r="IV360" s="1709"/>
      <c r="IW360" s="1709"/>
      <c r="IX360" s="1709"/>
      <c r="IY360" s="1709"/>
      <c r="IZ360" s="1709"/>
      <c r="JA360" s="1709"/>
      <c r="JB360" s="1709"/>
      <c r="JC360" s="1709"/>
      <c r="JD360" s="1709"/>
      <c r="JE360" s="1709"/>
      <c r="JF360" s="1709"/>
      <c r="JG360" s="1709"/>
      <c r="JH360" s="1709"/>
      <c r="JI360" s="1709"/>
      <c r="JJ360" s="1709"/>
      <c r="JK360" s="1709"/>
      <c r="JL360" s="1709"/>
      <c r="JM360" s="1709"/>
      <c r="JN360" s="1709"/>
      <c r="JO360" s="1709"/>
      <c r="JP360" s="1709"/>
      <c r="JQ360" s="1709"/>
      <c r="JR360" s="1709"/>
      <c r="JS360" s="1709"/>
      <c r="JT360" s="1709"/>
      <c r="JU360" s="1709"/>
      <c r="JV360" s="1709"/>
      <c r="JW360" s="1709"/>
      <c r="JX360" s="1709"/>
      <c r="JY360" s="1709"/>
      <c r="JZ360" s="1709"/>
      <c r="KA360" s="1709"/>
      <c r="KB360" s="1709"/>
      <c r="KC360" s="1709"/>
      <c r="KD360" s="1709"/>
      <c r="KE360" s="1709"/>
      <c r="KF360" s="1709"/>
      <c r="KG360" s="1709"/>
      <c r="KH360" s="1709"/>
      <c r="KI360" s="1709"/>
      <c r="KJ360" s="1709"/>
      <c r="KK360" s="1709"/>
      <c r="KL360" s="1709"/>
      <c r="KM360" s="1709"/>
      <c r="KN360" s="1709"/>
      <c r="KO360" s="1709"/>
      <c r="KP360" s="1709"/>
      <c r="KQ360" s="1709"/>
      <c r="KR360" s="1709"/>
      <c r="KS360" s="1709"/>
      <c r="KT360" s="1709"/>
      <c r="KU360" s="1709"/>
      <c r="KV360" s="1709"/>
      <c r="KW360" s="1709"/>
      <c r="KX360" s="1709"/>
      <c r="KY360" s="1709"/>
      <c r="KZ360" s="1709"/>
      <c r="LA360" s="1709"/>
      <c r="LB360" s="1709"/>
      <c r="LC360" s="1709"/>
      <c r="LD360" s="1709"/>
      <c r="LE360" s="1709"/>
      <c r="LF360" s="1709"/>
      <c r="LG360" s="1709"/>
      <c r="LH360" s="1709"/>
      <c r="LI360" s="1709"/>
      <c r="LJ360" s="1709"/>
      <c r="LK360" s="1709"/>
      <c r="LL360" s="1709"/>
      <c r="LM360" s="1709"/>
      <c r="LN360" s="1709"/>
      <c r="LO360" s="1710"/>
      <c r="LP360" s="1710"/>
      <c r="LQ360" s="1710"/>
      <c r="LR360" s="1710"/>
      <c r="LS360" s="1710"/>
      <c r="LT360" s="1710"/>
      <c r="LU360" s="1710"/>
      <c r="LV360" s="1711"/>
    </row>
    <row r="361" s="2569" customFormat="1" ht="47" customHeight="1" spans="1:334">
      <c r="A361" s="2796">
        <v>45979</v>
      </c>
      <c r="B361" s="2204" t="s">
        <v>173</v>
      </c>
      <c r="C361" s="2205" t="s">
        <v>98</v>
      </c>
      <c r="D361" s="2206">
        <v>4500186059</v>
      </c>
      <c r="E361" s="2207" t="s">
        <v>2762</v>
      </c>
      <c r="F361" s="2206" t="s">
        <v>2763</v>
      </c>
      <c r="G361" s="1728" t="s">
        <v>1859</v>
      </c>
      <c r="H361" s="2208" t="s">
        <v>1859</v>
      </c>
      <c r="I361" s="1746" t="s">
        <v>1861</v>
      </c>
      <c r="J361" s="1736">
        <v>2640</v>
      </c>
      <c r="K361" s="1747">
        <v>12</v>
      </c>
      <c r="L361" s="1747">
        <v>2640</v>
      </c>
      <c r="M361" s="1738">
        <f t="shared" si="247"/>
        <v>1</v>
      </c>
      <c r="N361" s="2213">
        <v>46014</v>
      </c>
      <c r="O361" s="2213">
        <v>46013</v>
      </c>
      <c r="P361" s="1740">
        <v>46015</v>
      </c>
      <c r="Q361" s="1753" t="s">
        <v>78</v>
      </c>
      <c r="R361" s="1754">
        <v>2640</v>
      </c>
      <c r="S361" s="1754">
        <f t="shared" si="267"/>
        <v>0</v>
      </c>
      <c r="T361" s="1754"/>
      <c r="U361" s="1754" t="s">
        <v>829</v>
      </c>
      <c r="V361" s="2212"/>
      <c r="W361" s="1746" t="s">
        <v>111</v>
      </c>
      <c r="X361" s="1767" t="s">
        <v>2163</v>
      </c>
      <c r="Y361" s="1783" t="s">
        <v>88</v>
      </c>
      <c r="Z361" s="1783" t="s">
        <v>2394</v>
      </c>
      <c r="AA361" s="1783" t="s">
        <v>2395</v>
      </c>
      <c r="AB361" s="1783" t="s">
        <v>745</v>
      </c>
      <c r="AC361" s="2815" t="s">
        <v>2166</v>
      </c>
      <c r="AD361" s="2224" t="s">
        <v>181</v>
      </c>
      <c r="AE361" s="2225">
        <v>84.28</v>
      </c>
      <c r="AF361" s="2226">
        <f>AE361*M361</f>
        <v>84.28</v>
      </c>
      <c r="AG361" s="1791"/>
      <c r="AH361" s="1799" t="s">
        <v>81</v>
      </c>
      <c r="AI361" s="2834"/>
      <c r="AJ361" s="2624"/>
      <c r="AK361" s="2625">
        <f>J361</f>
        <v>2640</v>
      </c>
      <c r="AL361" s="2625"/>
      <c r="AM361" s="2625"/>
      <c r="AN361" s="2625"/>
      <c r="AO361" s="2625"/>
      <c r="AP361" s="2625">
        <f>J361/12</f>
        <v>220</v>
      </c>
      <c r="AQ361" s="2847"/>
      <c r="AR361" s="1800"/>
      <c r="AS361" s="1800" t="s">
        <v>63</v>
      </c>
      <c r="AT361" s="1800">
        <f>J361</f>
        <v>2640</v>
      </c>
      <c r="AU361" s="1793"/>
      <c r="AV361" s="1806">
        <f>J361/10</f>
        <v>264</v>
      </c>
      <c r="AW361" s="1807">
        <f>J361/10</f>
        <v>264</v>
      </c>
      <c r="AX361" s="1807">
        <f>J361/10</f>
        <v>264</v>
      </c>
      <c r="AY361" s="1807">
        <f>J361/10</f>
        <v>264</v>
      </c>
      <c r="AZ361" s="1807">
        <f>J361/10</f>
        <v>264</v>
      </c>
      <c r="BA361" s="2853">
        <f>J361/10</f>
        <v>264</v>
      </c>
      <c r="BB361" s="2853">
        <f>J361/10</f>
        <v>264</v>
      </c>
      <c r="BC361" s="2853">
        <f>J361/10</f>
        <v>264</v>
      </c>
      <c r="BD361" s="2853">
        <f>J361/10</f>
        <v>264</v>
      </c>
      <c r="BE361" s="2853">
        <f>J361/10</f>
        <v>264</v>
      </c>
      <c r="BF361" s="1806">
        <f t="shared" si="252"/>
        <v>253</v>
      </c>
      <c r="BG361" s="2858">
        <f t="shared" si="253"/>
        <v>11</v>
      </c>
      <c r="BH361" s="1814"/>
      <c r="BI361" s="1814"/>
      <c r="BJ361" s="1814"/>
      <c r="BK361" s="1814"/>
      <c r="BL361" s="1814"/>
      <c r="BM361" s="1814"/>
      <c r="BN361" s="1814"/>
      <c r="BO361" s="1814"/>
      <c r="BP361" s="1814"/>
      <c r="BQ361" s="1814"/>
      <c r="BR361" s="1814"/>
      <c r="BS361" s="1814"/>
      <c r="BT361" s="1814"/>
      <c r="BU361" s="1814"/>
      <c r="BV361" s="1814"/>
      <c r="BW361" s="1814"/>
      <c r="BX361" s="1814"/>
      <c r="BY361" s="1814"/>
      <c r="BZ361" s="1814"/>
      <c r="CA361" s="1814"/>
      <c r="CB361" s="1814"/>
      <c r="CC361" s="1814"/>
      <c r="CD361" s="1814"/>
      <c r="CE361" s="1814"/>
      <c r="CF361" s="1814"/>
      <c r="CG361" s="1814"/>
      <c r="CH361" s="1814"/>
      <c r="CI361" s="1814"/>
      <c r="CJ361" s="1814"/>
      <c r="CK361" s="1814"/>
      <c r="CL361" s="1814"/>
      <c r="CM361" s="1814"/>
      <c r="CN361" s="1814"/>
      <c r="CO361" s="1814"/>
      <c r="CP361" s="1814"/>
      <c r="CQ361" s="1814"/>
      <c r="CR361" s="1814"/>
      <c r="CS361" s="1814"/>
      <c r="CT361" s="1814"/>
      <c r="CU361" s="1814"/>
      <c r="CV361" s="1814"/>
      <c r="CW361" s="1814"/>
      <c r="CX361" s="1814"/>
      <c r="CY361" s="1814"/>
      <c r="CZ361" s="1814"/>
      <c r="DA361" s="1814"/>
      <c r="DB361" s="1814"/>
      <c r="DC361" s="1814"/>
      <c r="DD361" s="1814"/>
      <c r="DE361" s="1814"/>
      <c r="DF361" s="1814"/>
      <c r="DG361" s="1814"/>
      <c r="DH361" s="1814"/>
      <c r="DI361" s="1814"/>
      <c r="DJ361" s="1814"/>
      <c r="DK361" s="1814"/>
      <c r="DL361" s="1814"/>
      <c r="DM361" s="1814"/>
      <c r="DN361" s="1814"/>
      <c r="DO361" s="1814"/>
      <c r="DP361" s="1814"/>
      <c r="DQ361" s="1814"/>
      <c r="DR361" s="1814"/>
      <c r="DS361" s="1814"/>
      <c r="DT361" s="1814"/>
      <c r="DU361" s="1814"/>
      <c r="DV361" s="1814"/>
      <c r="DW361" s="1814"/>
      <c r="DX361" s="1814"/>
      <c r="DY361" s="1814"/>
      <c r="DZ361" s="1814"/>
      <c r="EA361" s="1814"/>
      <c r="EB361" s="1814"/>
      <c r="EC361" s="1814"/>
      <c r="ED361" s="1814"/>
      <c r="EE361" s="1814"/>
      <c r="EF361" s="1814"/>
      <c r="EG361" s="1814"/>
      <c r="EH361" s="1814"/>
      <c r="EI361" s="1814"/>
      <c r="EJ361" s="1814"/>
      <c r="EK361" s="1814"/>
      <c r="EL361" s="1814"/>
      <c r="EM361" s="1814"/>
      <c r="EN361" s="1814"/>
      <c r="EO361" s="1814"/>
      <c r="EP361" s="1814"/>
      <c r="EQ361" s="1814"/>
      <c r="ER361" s="1814"/>
      <c r="ES361" s="1814"/>
      <c r="ET361" s="1814"/>
      <c r="EU361" s="1814"/>
      <c r="EV361" s="1814"/>
      <c r="EW361" s="1814"/>
      <c r="EX361" s="1814"/>
      <c r="EY361" s="1814"/>
      <c r="EZ361" s="1814"/>
      <c r="FA361" s="1814"/>
      <c r="FB361" s="1814"/>
      <c r="FC361" s="1814"/>
      <c r="FD361" s="1814"/>
      <c r="FE361" s="1814"/>
      <c r="FF361" s="1814"/>
      <c r="FG361" s="1814"/>
      <c r="FH361" s="1814"/>
      <c r="FI361" s="1814"/>
      <c r="FJ361" s="1814"/>
      <c r="FK361" s="1814"/>
      <c r="FL361" s="1814"/>
      <c r="FM361" s="1814"/>
      <c r="FN361" s="1814"/>
      <c r="FO361" s="1814"/>
      <c r="FP361" s="1814"/>
      <c r="FQ361" s="1814"/>
      <c r="FR361" s="1814"/>
      <c r="FS361" s="1814"/>
      <c r="FT361" s="1814"/>
      <c r="FU361" s="1814"/>
      <c r="FV361" s="1814"/>
      <c r="FW361" s="1814"/>
      <c r="FX361" s="1814"/>
      <c r="FY361" s="1814"/>
      <c r="FZ361" s="1814"/>
      <c r="GA361" s="1814"/>
      <c r="GB361" s="1814"/>
      <c r="GC361" s="1814"/>
      <c r="GD361" s="1814"/>
      <c r="GE361" s="1814"/>
      <c r="GF361" s="1814"/>
      <c r="GG361" s="1814"/>
      <c r="GH361" s="1814"/>
      <c r="GI361" s="1814"/>
      <c r="GJ361" s="1814"/>
      <c r="GK361" s="1814"/>
      <c r="GL361" s="1814"/>
      <c r="GM361" s="1814"/>
      <c r="GN361" s="1814"/>
      <c r="GO361" s="1814"/>
      <c r="GP361" s="1814"/>
      <c r="GQ361" s="1814"/>
      <c r="GR361" s="1814"/>
      <c r="GS361" s="1814"/>
      <c r="GT361" s="1814"/>
      <c r="GU361" s="1814"/>
      <c r="GV361" s="1814"/>
      <c r="GW361" s="1814"/>
      <c r="GX361" s="1814"/>
      <c r="GY361" s="1814"/>
      <c r="GZ361" s="1814"/>
      <c r="HA361" s="1814"/>
      <c r="HB361" s="1814"/>
      <c r="HC361" s="1814"/>
      <c r="HD361" s="1814"/>
      <c r="HE361" s="1814"/>
      <c r="HF361" s="1814"/>
      <c r="HG361" s="1814"/>
      <c r="HH361" s="1814"/>
      <c r="HI361" s="1814"/>
      <c r="HJ361" s="1814"/>
      <c r="HK361" s="1814"/>
      <c r="HL361" s="1814"/>
      <c r="HM361" s="1814"/>
      <c r="HN361" s="1814"/>
      <c r="HO361" s="1814"/>
      <c r="HP361" s="1814"/>
      <c r="HQ361" s="1814"/>
      <c r="HR361" s="1814"/>
      <c r="HS361" s="1814"/>
      <c r="HT361" s="1814"/>
      <c r="HU361" s="1814"/>
      <c r="HV361" s="1814"/>
      <c r="HW361" s="1814"/>
      <c r="HX361" s="1814"/>
      <c r="HY361" s="1814"/>
      <c r="HZ361" s="1814"/>
      <c r="IA361" s="1814"/>
      <c r="IB361" s="1814"/>
      <c r="IC361" s="1814"/>
      <c r="ID361" s="1814"/>
      <c r="IE361" s="1814"/>
      <c r="IF361" s="1814"/>
      <c r="IG361" s="1814"/>
      <c r="IH361" s="1814"/>
      <c r="II361" s="1814"/>
      <c r="IJ361" s="1814"/>
      <c r="IK361" s="1814"/>
      <c r="IL361" s="1814"/>
      <c r="IM361" s="1814"/>
      <c r="IN361" s="1814"/>
      <c r="IO361" s="1814"/>
      <c r="IP361" s="1814"/>
      <c r="IQ361" s="1814"/>
      <c r="IR361" s="1814"/>
      <c r="IS361" s="1814"/>
      <c r="IT361" s="1814"/>
      <c r="IU361" s="1814"/>
      <c r="IV361" s="1814"/>
      <c r="IW361" s="1814"/>
      <c r="IX361" s="1814"/>
      <c r="IY361" s="1814"/>
      <c r="IZ361" s="1814"/>
      <c r="JA361" s="1814"/>
      <c r="JB361" s="1814"/>
      <c r="JC361" s="1814"/>
      <c r="JD361" s="1814"/>
      <c r="JE361" s="1814"/>
      <c r="JF361" s="1814"/>
      <c r="JG361" s="1814"/>
      <c r="JH361" s="1814"/>
      <c r="JI361" s="1814"/>
      <c r="JJ361" s="1814"/>
      <c r="JK361" s="1814"/>
      <c r="JL361" s="1814"/>
      <c r="JM361" s="1814"/>
      <c r="JN361" s="1814"/>
      <c r="JO361" s="1814"/>
      <c r="JP361" s="1814"/>
      <c r="JQ361" s="1814"/>
      <c r="JR361" s="1814"/>
      <c r="JS361" s="1814"/>
      <c r="JT361" s="1814"/>
      <c r="JU361" s="1814"/>
      <c r="JV361" s="1814"/>
      <c r="JW361" s="1814"/>
      <c r="JX361" s="1814"/>
      <c r="JY361" s="1814"/>
      <c r="JZ361" s="1814"/>
      <c r="KA361" s="1814"/>
      <c r="KB361" s="1814"/>
      <c r="KC361" s="1814"/>
      <c r="KD361" s="1814"/>
      <c r="KE361" s="1814"/>
      <c r="KF361" s="1814"/>
      <c r="KG361" s="1814"/>
      <c r="KH361" s="1814"/>
      <c r="KI361" s="1814"/>
      <c r="KJ361" s="1814"/>
      <c r="KK361" s="1814"/>
      <c r="KL361" s="1814"/>
      <c r="KM361" s="1814"/>
      <c r="KN361" s="1814"/>
      <c r="KO361" s="1814"/>
      <c r="KP361" s="1814"/>
      <c r="KQ361" s="1814"/>
      <c r="KR361" s="1814"/>
      <c r="KS361" s="1814"/>
      <c r="KT361" s="1814"/>
      <c r="KU361" s="1814"/>
      <c r="KV361" s="1814"/>
      <c r="KW361" s="1814"/>
      <c r="KX361" s="1814"/>
      <c r="KY361" s="1814"/>
      <c r="KZ361" s="1814"/>
      <c r="LA361" s="1814"/>
      <c r="LB361" s="1814"/>
      <c r="LC361" s="1814"/>
      <c r="LD361" s="1814"/>
      <c r="LE361" s="1814"/>
      <c r="LF361" s="1814"/>
      <c r="LG361" s="1814"/>
      <c r="LH361" s="1814"/>
      <c r="LI361" s="1814"/>
      <c r="LJ361" s="1814"/>
      <c r="LK361" s="1814"/>
      <c r="LL361" s="1814"/>
      <c r="LM361" s="1814"/>
      <c r="LN361" s="1814"/>
      <c r="LO361" s="1825"/>
      <c r="LP361" s="1825"/>
      <c r="LQ361" s="1825"/>
      <c r="LR361" s="1825"/>
      <c r="LS361" s="1825"/>
      <c r="LT361" s="1825"/>
      <c r="LU361" s="1825"/>
      <c r="LV361" s="1826"/>
    </row>
    <row r="362" s="2569" customFormat="1" ht="47" customHeight="1" spans="1:334">
      <c r="A362" s="2796">
        <v>45994</v>
      </c>
      <c r="B362" s="2204" t="s">
        <v>173</v>
      </c>
      <c r="C362" s="2205" t="s">
        <v>98</v>
      </c>
      <c r="D362" s="2206">
        <v>4500187813</v>
      </c>
      <c r="E362" s="2207" t="s">
        <v>2764</v>
      </c>
      <c r="F362" s="2206" t="s">
        <v>2765</v>
      </c>
      <c r="G362" s="1728" t="s">
        <v>1859</v>
      </c>
      <c r="H362" s="2208" t="s">
        <v>1859</v>
      </c>
      <c r="I362" s="1746" t="s">
        <v>1861</v>
      </c>
      <c r="J362" s="1736">
        <v>2640</v>
      </c>
      <c r="K362" s="1747">
        <v>12</v>
      </c>
      <c r="L362" s="1747">
        <v>2640</v>
      </c>
      <c r="M362" s="1738">
        <f t="shared" ref="M362:M382" si="268">J362/L362</f>
        <v>1</v>
      </c>
      <c r="N362" s="2213">
        <v>46022</v>
      </c>
      <c r="O362" s="2213">
        <v>46020</v>
      </c>
      <c r="P362" s="1740"/>
      <c r="Q362" s="1753" t="s">
        <v>78</v>
      </c>
      <c r="R362" s="1754">
        <v>2640</v>
      </c>
      <c r="S362" s="1754">
        <f t="shared" ref="S362:S374" si="269">R362-J362</f>
        <v>0</v>
      </c>
      <c r="T362" s="1754"/>
      <c r="U362" s="1754" t="s">
        <v>829</v>
      </c>
      <c r="V362" s="2212"/>
      <c r="W362" s="1746" t="s">
        <v>111</v>
      </c>
      <c r="X362" s="1767" t="s">
        <v>2163</v>
      </c>
      <c r="Y362" s="1783" t="s">
        <v>88</v>
      </c>
      <c r="Z362" s="1783" t="s">
        <v>2394</v>
      </c>
      <c r="AA362" s="1783" t="s">
        <v>2395</v>
      </c>
      <c r="AB362" s="1783" t="s">
        <v>745</v>
      </c>
      <c r="AC362" s="2815" t="s">
        <v>2166</v>
      </c>
      <c r="AD362" s="2224" t="s">
        <v>181</v>
      </c>
      <c r="AE362" s="2225">
        <v>84.28</v>
      </c>
      <c r="AF362" s="2226">
        <f t="shared" ref="AF362:AF368" si="270">AE362*M362</f>
        <v>84.28</v>
      </c>
      <c r="AG362" s="1791"/>
      <c r="AH362" s="1799" t="s">
        <v>81</v>
      </c>
      <c r="AI362" s="2834"/>
      <c r="AJ362" s="2624"/>
      <c r="AK362" s="2625">
        <f t="shared" ref="AK362:AK375" si="271">J362</f>
        <v>2640</v>
      </c>
      <c r="AL362" s="2625"/>
      <c r="AM362" s="2625"/>
      <c r="AN362" s="2625"/>
      <c r="AO362" s="2625"/>
      <c r="AP362" s="2625">
        <f t="shared" ref="AP362:AP368" si="272">J362/12</f>
        <v>220</v>
      </c>
      <c r="AQ362" s="2847"/>
      <c r="AR362" s="1800"/>
      <c r="AS362" s="1800" t="s">
        <v>63</v>
      </c>
      <c r="AT362" s="1800">
        <f t="shared" ref="AT362:AT382" si="273">J362</f>
        <v>2640</v>
      </c>
      <c r="AU362" s="1793"/>
      <c r="AV362" s="1806">
        <f t="shared" ref="AV362:AV382" si="274">J362/10</f>
        <v>264</v>
      </c>
      <c r="AW362" s="1807">
        <f t="shared" ref="AW362:AW382" si="275">J362/10</f>
        <v>264</v>
      </c>
      <c r="AX362" s="1807">
        <f t="shared" ref="AX362:AX382" si="276">J362/10</f>
        <v>264</v>
      </c>
      <c r="AY362" s="1807">
        <f t="shared" ref="AY362:AY382" si="277">J362/10</f>
        <v>264</v>
      </c>
      <c r="AZ362" s="1807">
        <f t="shared" ref="AZ362:AZ382" si="278">J362/10</f>
        <v>264</v>
      </c>
      <c r="BA362" s="2853">
        <f t="shared" ref="BA362:BA382" si="279">J362/10</f>
        <v>264</v>
      </c>
      <c r="BB362" s="2853">
        <f t="shared" ref="BB362:BB382" si="280">J362/10</f>
        <v>264</v>
      </c>
      <c r="BC362" s="2853">
        <f t="shared" ref="BC362:BC382" si="281">J362/10</f>
        <v>264</v>
      </c>
      <c r="BD362" s="2853">
        <f t="shared" ref="BD362:BD371" si="282">J362/10</f>
        <v>264</v>
      </c>
      <c r="BE362" s="2853">
        <f t="shared" ref="BE362:BE371" si="283">J362/10</f>
        <v>264</v>
      </c>
      <c r="BF362" s="1806">
        <f t="shared" ref="BF362:BF371" si="284">J362*23/24/COUNT(AV362:BE362)</f>
        <v>253</v>
      </c>
      <c r="BG362" s="2858">
        <f t="shared" ref="BG362:BG371" si="285">J362/24/COUNT(AV362:BE362)</f>
        <v>11</v>
      </c>
      <c r="BH362" s="1814"/>
      <c r="BI362" s="1814"/>
      <c r="BJ362" s="1814"/>
      <c r="BK362" s="1814"/>
      <c r="BL362" s="1814"/>
      <c r="BM362" s="1814"/>
      <c r="BN362" s="1814"/>
      <c r="BO362" s="1814"/>
      <c r="BP362" s="1814"/>
      <c r="BQ362" s="1814"/>
      <c r="BR362" s="1814"/>
      <c r="BS362" s="1814"/>
      <c r="BT362" s="1814"/>
      <c r="BU362" s="1814"/>
      <c r="BV362" s="1814"/>
      <c r="BW362" s="1814"/>
      <c r="BX362" s="1814"/>
      <c r="BY362" s="1814"/>
      <c r="BZ362" s="1814"/>
      <c r="CA362" s="1814"/>
      <c r="CB362" s="1814"/>
      <c r="CC362" s="1814"/>
      <c r="CD362" s="1814"/>
      <c r="CE362" s="1814"/>
      <c r="CF362" s="1814"/>
      <c r="CG362" s="1814"/>
      <c r="CH362" s="1814"/>
      <c r="CI362" s="1814"/>
      <c r="CJ362" s="1814"/>
      <c r="CK362" s="1814"/>
      <c r="CL362" s="1814"/>
      <c r="CM362" s="1814"/>
      <c r="CN362" s="1814"/>
      <c r="CO362" s="1814"/>
      <c r="CP362" s="1814"/>
      <c r="CQ362" s="1814"/>
      <c r="CR362" s="1814"/>
      <c r="CS362" s="1814"/>
      <c r="CT362" s="1814"/>
      <c r="CU362" s="1814"/>
      <c r="CV362" s="1814"/>
      <c r="CW362" s="1814"/>
      <c r="CX362" s="1814"/>
      <c r="CY362" s="1814"/>
      <c r="CZ362" s="1814"/>
      <c r="DA362" s="1814"/>
      <c r="DB362" s="1814"/>
      <c r="DC362" s="1814"/>
      <c r="DD362" s="1814"/>
      <c r="DE362" s="1814"/>
      <c r="DF362" s="1814"/>
      <c r="DG362" s="1814"/>
      <c r="DH362" s="1814"/>
      <c r="DI362" s="1814"/>
      <c r="DJ362" s="1814"/>
      <c r="DK362" s="1814"/>
      <c r="DL362" s="1814"/>
      <c r="DM362" s="1814"/>
      <c r="DN362" s="1814"/>
      <c r="DO362" s="1814"/>
      <c r="DP362" s="1814"/>
      <c r="DQ362" s="1814"/>
      <c r="DR362" s="1814"/>
      <c r="DS362" s="1814"/>
      <c r="DT362" s="1814"/>
      <c r="DU362" s="1814"/>
      <c r="DV362" s="1814"/>
      <c r="DW362" s="1814"/>
      <c r="DX362" s="1814"/>
      <c r="DY362" s="1814"/>
      <c r="DZ362" s="1814"/>
      <c r="EA362" s="1814"/>
      <c r="EB362" s="1814"/>
      <c r="EC362" s="1814"/>
      <c r="ED362" s="1814"/>
      <c r="EE362" s="1814"/>
      <c r="EF362" s="1814"/>
      <c r="EG362" s="1814"/>
      <c r="EH362" s="1814"/>
      <c r="EI362" s="1814"/>
      <c r="EJ362" s="1814"/>
      <c r="EK362" s="1814"/>
      <c r="EL362" s="1814"/>
      <c r="EM362" s="1814"/>
      <c r="EN362" s="1814"/>
      <c r="EO362" s="1814"/>
      <c r="EP362" s="1814"/>
      <c r="EQ362" s="1814"/>
      <c r="ER362" s="1814"/>
      <c r="ES362" s="1814"/>
      <c r="ET362" s="1814"/>
      <c r="EU362" s="1814"/>
      <c r="EV362" s="1814"/>
      <c r="EW362" s="1814"/>
      <c r="EX362" s="1814"/>
      <c r="EY362" s="1814"/>
      <c r="EZ362" s="1814"/>
      <c r="FA362" s="1814"/>
      <c r="FB362" s="1814"/>
      <c r="FC362" s="1814"/>
      <c r="FD362" s="1814"/>
      <c r="FE362" s="1814"/>
      <c r="FF362" s="1814"/>
      <c r="FG362" s="1814"/>
      <c r="FH362" s="1814"/>
      <c r="FI362" s="1814"/>
      <c r="FJ362" s="1814"/>
      <c r="FK362" s="1814"/>
      <c r="FL362" s="1814"/>
      <c r="FM362" s="1814"/>
      <c r="FN362" s="1814"/>
      <c r="FO362" s="1814"/>
      <c r="FP362" s="1814"/>
      <c r="FQ362" s="1814"/>
      <c r="FR362" s="1814"/>
      <c r="FS362" s="1814"/>
      <c r="FT362" s="1814"/>
      <c r="FU362" s="1814"/>
      <c r="FV362" s="1814"/>
      <c r="FW362" s="1814"/>
      <c r="FX362" s="1814"/>
      <c r="FY362" s="1814"/>
      <c r="FZ362" s="1814"/>
      <c r="GA362" s="1814"/>
      <c r="GB362" s="1814"/>
      <c r="GC362" s="1814"/>
      <c r="GD362" s="1814"/>
      <c r="GE362" s="1814"/>
      <c r="GF362" s="1814"/>
      <c r="GG362" s="1814"/>
      <c r="GH362" s="1814"/>
      <c r="GI362" s="1814"/>
      <c r="GJ362" s="1814"/>
      <c r="GK362" s="1814"/>
      <c r="GL362" s="1814"/>
      <c r="GM362" s="1814"/>
      <c r="GN362" s="1814"/>
      <c r="GO362" s="1814"/>
      <c r="GP362" s="1814"/>
      <c r="GQ362" s="1814"/>
      <c r="GR362" s="1814"/>
      <c r="GS362" s="1814"/>
      <c r="GT362" s="1814"/>
      <c r="GU362" s="1814"/>
      <c r="GV362" s="1814"/>
      <c r="GW362" s="1814"/>
      <c r="GX362" s="1814"/>
      <c r="GY362" s="1814"/>
      <c r="GZ362" s="1814"/>
      <c r="HA362" s="1814"/>
      <c r="HB362" s="1814"/>
      <c r="HC362" s="1814"/>
      <c r="HD362" s="1814"/>
      <c r="HE362" s="1814"/>
      <c r="HF362" s="1814"/>
      <c r="HG362" s="1814"/>
      <c r="HH362" s="1814"/>
      <c r="HI362" s="1814"/>
      <c r="HJ362" s="1814"/>
      <c r="HK362" s="1814"/>
      <c r="HL362" s="1814"/>
      <c r="HM362" s="1814"/>
      <c r="HN362" s="1814"/>
      <c r="HO362" s="1814"/>
      <c r="HP362" s="1814"/>
      <c r="HQ362" s="1814"/>
      <c r="HR362" s="1814"/>
      <c r="HS362" s="1814"/>
      <c r="HT362" s="1814"/>
      <c r="HU362" s="1814"/>
      <c r="HV362" s="1814"/>
      <c r="HW362" s="1814"/>
      <c r="HX362" s="1814"/>
      <c r="HY362" s="1814"/>
      <c r="HZ362" s="1814"/>
      <c r="IA362" s="1814"/>
      <c r="IB362" s="1814"/>
      <c r="IC362" s="1814"/>
      <c r="ID362" s="1814"/>
      <c r="IE362" s="1814"/>
      <c r="IF362" s="1814"/>
      <c r="IG362" s="1814"/>
      <c r="IH362" s="1814"/>
      <c r="II362" s="1814"/>
      <c r="IJ362" s="1814"/>
      <c r="IK362" s="1814"/>
      <c r="IL362" s="1814"/>
      <c r="IM362" s="1814"/>
      <c r="IN362" s="1814"/>
      <c r="IO362" s="1814"/>
      <c r="IP362" s="1814"/>
      <c r="IQ362" s="1814"/>
      <c r="IR362" s="1814"/>
      <c r="IS362" s="1814"/>
      <c r="IT362" s="1814"/>
      <c r="IU362" s="1814"/>
      <c r="IV362" s="1814"/>
      <c r="IW362" s="1814"/>
      <c r="IX362" s="1814"/>
      <c r="IY362" s="1814"/>
      <c r="IZ362" s="1814"/>
      <c r="JA362" s="1814"/>
      <c r="JB362" s="1814"/>
      <c r="JC362" s="1814"/>
      <c r="JD362" s="1814"/>
      <c r="JE362" s="1814"/>
      <c r="JF362" s="1814"/>
      <c r="JG362" s="1814"/>
      <c r="JH362" s="1814"/>
      <c r="JI362" s="1814"/>
      <c r="JJ362" s="1814"/>
      <c r="JK362" s="1814"/>
      <c r="JL362" s="1814"/>
      <c r="JM362" s="1814"/>
      <c r="JN362" s="1814"/>
      <c r="JO362" s="1814"/>
      <c r="JP362" s="1814"/>
      <c r="JQ362" s="1814"/>
      <c r="JR362" s="1814"/>
      <c r="JS362" s="1814"/>
      <c r="JT362" s="1814"/>
      <c r="JU362" s="1814"/>
      <c r="JV362" s="1814"/>
      <c r="JW362" s="1814"/>
      <c r="JX362" s="1814"/>
      <c r="JY362" s="1814"/>
      <c r="JZ362" s="1814"/>
      <c r="KA362" s="1814"/>
      <c r="KB362" s="1814"/>
      <c r="KC362" s="1814"/>
      <c r="KD362" s="1814"/>
      <c r="KE362" s="1814"/>
      <c r="KF362" s="1814"/>
      <c r="KG362" s="1814"/>
      <c r="KH362" s="1814"/>
      <c r="KI362" s="1814"/>
      <c r="KJ362" s="1814"/>
      <c r="KK362" s="1814"/>
      <c r="KL362" s="1814"/>
      <c r="KM362" s="1814"/>
      <c r="KN362" s="1814"/>
      <c r="KO362" s="1814"/>
      <c r="KP362" s="1814"/>
      <c r="KQ362" s="1814"/>
      <c r="KR362" s="1814"/>
      <c r="KS362" s="1814"/>
      <c r="KT362" s="1814"/>
      <c r="KU362" s="1814"/>
      <c r="KV362" s="1814"/>
      <c r="KW362" s="1814"/>
      <c r="KX362" s="1814"/>
      <c r="KY362" s="1814"/>
      <c r="KZ362" s="1814"/>
      <c r="LA362" s="1814"/>
      <c r="LB362" s="1814"/>
      <c r="LC362" s="1814"/>
      <c r="LD362" s="1814"/>
      <c r="LE362" s="1814"/>
      <c r="LF362" s="1814"/>
      <c r="LG362" s="1814"/>
      <c r="LH362" s="1814"/>
      <c r="LI362" s="1814"/>
      <c r="LJ362" s="1814"/>
      <c r="LK362" s="1814"/>
      <c r="LL362" s="1814"/>
      <c r="LM362" s="1814"/>
      <c r="LN362" s="1814"/>
      <c r="LO362" s="1825"/>
      <c r="LP362" s="1825"/>
      <c r="LQ362" s="1825"/>
      <c r="LR362" s="1825"/>
      <c r="LS362" s="1825"/>
      <c r="LT362" s="1825"/>
      <c r="LU362" s="1825"/>
      <c r="LV362" s="1826"/>
    </row>
    <row r="363" s="2569" customFormat="1" ht="47" customHeight="1" spans="1:334">
      <c r="A363" s="2796">
        <v>45994</v>
      </c>
      <c r="B363" s="2204" t="s">
        <v>173</v>
      </c>
      <c r="C363" s="2205" t="s">
        <v>98</v>
      </c>
      <c r="D363" s="2206">
        <v>4500187813</v>
      </c>
      <c r="E363" s="2207" t="s">
        <v>2766</v>
      </c>
      <c r="F363" s="2206" t="s">
        <v>2767</v>
      </c>
      <c r="G363" s="1728" t="s">
        <v>1859</v>
      </c>
      <c r="H363" s="2208" t="s">
        <v>1859</v>
      </c>
      <c r="I363" s="1746" t="s">
        <v>1861</v>
      </c>
      <c r="J363" s="1736">
        <v>5280</v>
      </c>
      <c r="K363" s="1747">
        <v>12</v>
      </c>
      <c r="L363" s="1747">
        <v>2640</v>
      </c>
      <c r="M363" s="1738">
        <f t="shared" si="268"/>
        <v>2</v>
      </c>
      <c r="N363" s="2213">
        <v>46022</v>
      </c>
      <c r="O363" s="2213">
        <v>46020</v>
      </c>
      <c r="P363" s="1740"/>
      <c r="Q363" s="1753" t="s">
        <v>78</v>
      </c>
      <c r="R363" s="1754">
        <v>5280</v>
      </c>
      <c r="S363" s="1754">
        <f t="shared" si="269"/>
        <v>0</v>
      </c>
      <c r="T363" s="1754"/>
      <c r="U363" s="1754" t="s">
        <v>829</v>
      </c>
      <c r="V363" s="2212"/>
      <c r="W363" s="1746" t="s">
        <v>111</v>
      </c>
      <c r="X363" s="1767" t="s">
        <v>2163</v>
      </c>
      <c r="Y363" s="1783" t="s">
        <v>88</v>
      </c>
      <c r="Z363" s="1783" t="s">
        <v>2394</v>
      </c>
      <c r="AA363" s="1783" t="s">
        <v>2395</v>
      </c>
      <c r="AB363" s="1783" t="s">
        <v>745</v>
      </c>
      <c r="AC363" s="2815" t="s">
        <v>2166</v>
      </c>
      <c r="AD363" s="2224" t="s">
        <v>181</v>
      </c>
      <c r="AE363" s="2225">
        <v>84.28</v>
      </c>
      <c r="AF363" s="2226">
        <f t="shared" si="270"/>
        <v>168.56</v>
      </c>
      <c r="AG363" s="1791"/>
      <c r="AH363" s="1799" t="s">
        <v>81</v>
      </c>
      <c r="AI363" s="2834"/>
      <c r="AJ363" s="2624"/>
      <c r="AK363" s="2625">
        <f t="shared" si="271"/>
        <v>5280</v>
      </c>
      <c r="AL363" s="2625"/>
      <c r="AM363" s="2625"/>
      <c r="AN363" s="2625"/>
      <c r="AO363" s="2625"/>
      <c r="AP363" s="2625">
        <f t="shared" si="272"/>
        <v>440</v>
      </c>
      <c r="AQ363" s="2847"/>
      <c r="AR363" s="1800"/>
      <c r="AS363" s="1800" t="s">
        <v>63</v>
      </c>
      <c r="AT363" s="1800">
        <f t="shared" si="273"/>
        <v>5280</v>
      </c>
      <c r="AU363" s="1793"/>
      <c r="AV363" s="1806">
        <f t="shared" si="274"/>
        <v>528</v>
      </c>
      <c r="AW363" s="1807">
        <f t="shared" si="275"/>
        <v>528</v>
      </c>
      <c r="AX363" s="1807">
        <f t="shared" si="276"/>
        <v>528</v>
      </c>
      <c r="AY363" s="1807">
        <f t="shared" si="277"/>
        <v>528</v>
      </c>
      <c r="AZ363" s="1807">
        <f t="shared" si="278"/>
        <v>528</v>
      </c>
      <c r="BA363" s="2853">
        <f t="shared" si="279"/>
        <v>528</v>
      </c>
      <c r="BB363" s="2853">
        <f t="shared" si="280"/>
        <v>528</v>
      </c>
      <c r="BC363" s="2853">
        <f t="shared" si="281"/>
        <v>528</v>
      </c>
      <c r="BD363" s="2853">
        <f t="shared" si="282"/>
        <v>528</v>
      </c>
      <c r="BE363" s="2853">
        <f t="shared" si="283"/>
        <v>528</v>
      </c>
      <c r="BF363" s="1806">
        <f t="shared" si="284"/>
        <v>506</v>
      </c>
      <c r="BG363" s="2858">
        <f t="shared" si="285"/>
        <v>22</v>
      </c>
      <c r="BH363" s="1814"/>
      <c r="BI363" s="1814"/>
      <c r="BJ363" s="1814"/>
      <c r="BK363" s="1814"/>
      <c r="BL363" s="1814"/>
      <c r="BM363" s="1814"/>
      <c r="BN363" s="1814"/>
      <c r="BO363" s="1814"/>
      <c r="BP363" s="1814"/>
      <c r="BQ363" s="1814"/>
      <c r="BR363" s="1814"/>
      <c r="BS363" s="1814"/>
      <c r="BT363" s="1814"/>
      <c r="BU363" s="1814"/>
      <c r="BV363" s="1814"/>
      <c r="BW363" s="1814"/>
      <c r="BX363" s="1814"/>
      <c r="BY363" s="1814"/>
      <c r="BZ363" s="1814"/>
      <c r="CA363" s="1814"/>
      <c r="CB363" s="1814"/>
      <c r="CC363" s="1814"/>
      <c r="CD363" s="1814"/>
      <c r="CE363" s="1814"/>
      <c r="CF363" s="1814"/>
      <c r="CG363" s="1814"/>
      <c r="CH363" s="1814"/>
      <c r="CI363" s="1814"/>
      <c r="CJ363" s="1814"/>
      <c r="CK363" s="1814"/>
      <c r="CL363" s="1814"/>
      <c r="CM363" s="1814"/>
      <c r="CN363" s="1814"/>
      <c r="CO363" s="1814"/>
      <c r="CP363" s="1814"/>
      <c r="CQ363" s="1814"/>
      <c r="CR363" s="1814"/>
      <c r="CS363" s="1814"/>
      <c r="CT363" s="1814"/>
      <c r="CU363" s="1814"/>
      <c r="CV363" s="1814"/>
      <c r="CW363" s="1814"/>
      <c r="CX363" s="1814"/>
      <c r="CY363" s="1814"/>
      <c r="CZ363" s="1814"/>
      <c r="DA363" s="1814"/>
      <c r="DB363" s="1814"/>
      <c r="DC363" s="1814"/>
      <c r="DD363" s="1814"/>
      <c r="DE363" s="1814"/>
      <c r="DF363" s="1814"/>
      <c r="DG363" s="1814"/>
      <c r="DH363" s="1814"/>
      <c r="DI363" s="1814"/>
      <c r="DJ363" s="1814"/>
      <c r="DK363" s="1814"/>
      <c r="DL363" s="1814"/>
      <c r="DM363" s="1814"/>
      <c r="DN363" s="1814"/>
      <c r="DO363" s="1814"/>
      <c r="DP363" s="1814"/>
      <c r="DQ363" s="1814"/>
      <c r="DR363" s="1814"/>
      <c r="DS363" s="1814"/>
      <c r="DT363" s="1814"/>
      <c r="DU363" s="1814"/>
      <c r="DV363" s="1814"/>
      <c r="DW363" s="1814"/>
      <c r="DX363" s="1814"/>
      <c r="DY363" s="1814"/>
      <c r="DZ363" s="1814"/>
      <c r="EA363" s="1814"/>
      <c r="EB363" s="1814"/>
      <c r="EC363" s="1814"/>
      <c r="ED363" s="1814"/>
      <c r="EE363" s="1814"/>
      <c r="EF363" s="1814"/>
      <c r="EG363" s="1814"/>
      <c r="EH363" s="1814"/>
      <c r="EI363" s="1814"/>
      <c r="EJ363" s="1814"/>
      <c r="EK363" s="1814"/>
      <c r="EL363" s="1814"/>
      <c r="EM363" s="1814"/>
      <c r="EN363" s="1814"/>
      <c r="EO363" s="1814"/>
      <c r="EP363" s="1814"/>
      <c r="EQ363" s="1814"/>
      <c r="ER363" s="1814"/>
      <c r="ES363" s="1814"/>
      <c r="ET363" s="1814"/>
      <c r="EU363" s="1814"/>
      <c r="EV363" s="1814"/>
      <c r="EW363" s="1814"/>
      <c r="EX363" s="1814"/>
      <c r="EY363" s="1814"/>
      <c r="EZ363" s="1814"/>
      <c r="FA363" s="1814"/>
      <c r="FB363" s="1814"/>
      <c r="FC363" s="1814"/>
      <c r="FD363" s="1814"/>
      <c r="FE363" s="1814"/>
      <c r="FF363" s="1814"/>
      <c r="FG363" s="1814"/>
      <c r="FH363" s="1814"/>
      <c r="FI363" s="1814"/>
      <c r="FJ363" s="1814"/>
      <c r="FK363" s="1814"/>
      <c r="FL363" s="1814"/>
      <c r="FM363" s="1814"/>
      <c r="FN363" s="1814"/>
      <c r="FO363" s="1814"/>
      <c r="FP363" s="1814"/>
      <c r="FQ363" s="1814"/>
      <c r="FR363" s="1814"/>
      <c r="FS363" s="1814"/>
      <c r="FT363" s="1814"/>
      <c r="FU363" s="1814"/>
      <c r="FV363" s="1814"/>
      <c r="FW363" s="1814"/>
      <c r="FX363" s="1814"/>
      <c r="FY363" s="1814"/>
      <c r="FZ363" s="1814"/>
      <c r="GA363" s="1814"/>
      <c r="GB363" s="1814"/>
      <c r="GC363" s="1814"/>
      <c r="GD363" s="1814"/>
      <c r="GE363" s="1814"/>
      <c r="GF363" s="1814"/>
      <c r="GG363" s="1814"/>
      <c r="GH363" s="1814"/>
      <c r="GI363" s="1814"/>
      <c r="GJ363" s="1814"/>
      <c r="GK363" s="1814"/>
      <c r="GL363" s="1814"/>
      <c r="GM363" s="1814"/>
      <c r="GN363" s="1814"/>
      <c r="GO363" s="1814"/>
      <c r="GP363" s="1814"/>
      <c r="GQ363" s="1814"/>
      <c r="GR363" s="1814"/>
      <c r="GS363" s="1814"/>
      <c r="GT363" s="1814"/>
      <c r="GU363" s="1814"/>
      <c r="GV363" s="1814"/>
      <c r="GW363" s="1814"/>
      <c r="GX363" s="1814"/>
      <c r="GY363" s="1814"/>
      <c r="GZ363" s="1814"/>
      <c r="HA363" s="1814"/>
      <c r="HB363" s="1814"/>
      <c r="HC363" s="1814"/>
      <c r="HD363" s="1814"/>
      <c r="HE363" s="1814"/>
      <c r="HF363" s="1814"/>
      <c r="HG363" s="1814"/>
      <c r="HH363" s="1814"/>
      <c r="HI363" s="1814"/>
      <c r="HJ363" s="1814"/>
      <c r="HK363" s="1814"/>
      <c r="HL363" s="1814"/>
      <c r="HM363" s="1814"/>
      <c r="HN363" s="1814"/>
      <c r="HO363" s="1814"/>
      <c r="HP363" s="1814"/>
      <c r="HQ363" s="1814"/>
      <c r="HR363" s="1814"/>
      <c r="HS363" s="1814"/>
      <c r="HT363" s="1814"/>
      <c r="HU363" s="1814"/>
      <c r="HV363" s="1814"/>
      <c r="HW363" s="1814"/>
      <c r="HX363" s="1814"/>
      <c r="HY363" s="1814"/>
      <c r="HZ363" s="1814"/>
      <c r="IA363" s="1814"/>
      <c r="IB363" s="1814"/>
      <c r="IC363" s="1814"/>
      <c r="ID363" s="1814"/>
      <c r="IE363" s="1814"/>
      <c r="IF363" s="1814"/>
      <c r="IG363" s="1814"/>
      <c r="IH363" s="1814"/>
      <c r="II363" s="1814"/>
      <c r="IJ363" s="1814"/>
      <c r="IK363" s="1814"/>
      <c r="IL363" s="1814"/>
      <c r="IM363" s="1814"/>
      <c r="IN363" s="1814"/>
      <c r="IO363" s="1814"/>
      <c r="IP363" s="1814"/>
      <c r="IQ363" s="1814"/>
      <c r="IR363" s="1814"/>
      <c r="IS363" s="1814"/>
      <c r="IT363" s="1814"/>
      <c r="IU363" s="1814"/>
      <c r="IV363" s="1814"/>
      <c r="IW363" s="1814"/>
      <c r="IX363" s="1814"/>
      <c r="IY363" s="1814"/>
      <c r="IZ363" s="1814"/>
      <c r="JA363" s="1814"/>
      <c r="JB363" s="1814"/>
      <c r="JC363" s="1814"/>
      <c r="JD363" s="1814"/>
      <c r="JE363" s="1814"/>
      <c r="JF363" s="1814"/>
      <c r="JG363" s="1814"/>
      <c r="JH363" s="1814"/>
      <c r="JI363" s="1814"/>
      <c r="JJ363" s="1814"/>
      <c r="JK363" s="1814"/>
      <c r="JL363" s="1814"/>
      <c r="JM363" s="1814"/>
      <c r="JN363" s="1814"/>
      <c r="JO363" s="1814"/>
      <c r="JP363" s="1814"/>
      <c r="JQ363" s="1814"/>
      <c r="JR363" s="1814"/>
      <c r="JS363" s="1814"/>
      <c r="JT363" s="1814"/>
      <c r="JU363" s="1814"/>
      <c r="JV363" s="1814"/>
      <c r="JW363" s="1814"/>
      <c r="JX363" s="1814"/>
      <c r="JY363" s="1814"/>
      <c r="JZ363" s="1814"/>
      <c r="KA363" s="1814"/>
      <c r="KB363" s="1814"/>
      <c r="KC363" s="1814"/>
      <c r="KD363" s="1814"/>
      <c r="KE363" s="1814"/>
      <c r="KF363" s="1814"/>
      <c r="KG363" s="1814"/>
      <c r="KH363" s="1814"/>
      <c r="KI363" s="1814"/>
      <c r="KJ363" s="1814"/>
      <c r="KK363" s="1814"/>
      <c r="KL363" s="1814"/>
      <c r="KM363" s="1814"/>
      <c r="KN363" s="1814"/>
      <c r="KO363" s="1814"/>
      <c r="KP363" s="1814"/>
      <c r="KQ363" s="1814"/>
      <c r="KR363" s="1814"/>
      <c r="KS363" s="1814"/>
      <c r="KT363" s="1814"/>
      <c r="KU363" s="1814"/>
      <c r="KV363" s="1814"/>
      <c r="KW363" s="1814"/>
      <c r="KX363" s="1814"/>
      <c r="KY363" s="1814"/>
      <c r="KZ363" s="1814"/>
      <c r="LA363" s="1814"/>
      <c r="LB363" s="1814"/>
      <c r="LC363" s="1814"/>
      <c r="LD363" s="1814"/>
      <c r="LE363" s="1814"/>
      <c r="LF363" s="1814"/>
      <c r="LG363" s="1814"/>
      <c r="LH363" s="1814"/>
      <c r="LI363" s="1814"/>
      <c r="LJ363" s="1814"/>
      <c r="LK363" s="1814"/>
      <c r="LL363" s="1814"/>
      <c r="LM363" s="1814"/>
      <c r="LN363" s="1814"/>
      <c r="LO363" s="1825"/>
      <c r="LP363" s="1825"/>
      <c r="LQ363" s="1825"/>
      <c r="LR363" s="1825"/>
      <c r="LS363" s="1825"/>
      <c r="LT363" s="1825"/>
      <c r="LU363" s="1825"/>
      <c r="LV363" s="1826"/>
    </row>
    <row r="364" s="2569" customFormat="1" ht="47" customHeight="1" spans="1:334">
      <c r="A364" s="2796">
        <v>45994</v>
      </c>
      <c r="B364" s="2204" t="s">
        <v>173</v>
      </c>
      <c r="C364" s="2205" t="s">
        <v>98</v>
      </c>
      <c r="D364" s="2206">
        <v>4500187813</v>
      </c>
      <c r="E364" s="2207" t="s">
        <v>2768</v>
      </c>
      <c r="F364" s="2206" t="s">
        <v>2769</v>
      </c>
      <c r="G364" s="1728" t="s">
        <v>1859</v>
      </c>
      <c r="H364" s="2208" t="s">
        <v>1859</v>
      </c>
      <c r="I364" s="1746" t="s">
        <v>1861</v>
      </c>
      <c r="J364" s="1736">
        <v>5280</v>
      </c>
      <c r="K364" s="1747">
        <v>12</v>
      </c>
      <c r="L364" s="1747">
        <v>2640</v>
      </c>
      <c r="M364" s="1738">
        <f t="shared" si="268"/>
        <v>2</v>
      </c>
      <c r="N364" s="2213">
        <v>46022</v>
      </c>
      <c r="O364" s="2213">
        <v>46020</v>
      </c>
      <c r="P364" s="1740"/>
      <c r="Q364" s="1753" t="s">
        <v>78</v>
      </c>
      <c r="R364" s="1754">
        <v>5280</v>
      </c>
      <c r="S364" s="1754">
        <f t="shared" si="269"/>
        <v>0</v>
      </c>
      <c r="T364" s="1754"/>
      <c r="U364" s="1754" t="s">
        <v>829</v>
      </c>
      <c r="V364" s="2212"/>
      <c r="W364" s="1746" t="s">
        <v>111</v>
      </c>
      <c r="X364" s="1767" t="s">
        <v>2163</v>
      </c>
      <c r="Y364" s="1783" t="s">
        <v>88</v>
      </c>
      <c r="Z364" s="1783" t="s">
        <v>2394</v>
      </c>
      <c r="AA364" s="1783" t="s">
        <v>2395</v>
      </c>
      <c r="AB364" s="1783" t="s">
        <v>745</v>
      </c>
      <c r="AC364" s="2815" t="s">
        <v>2166</v>
      </c>
      <c r="AD364" s="2224" t="s">
        <v>181</v>
      </c>
      <c r="AE364" s="2225">
        <v>84.28</v>
      </c>
      <c r="AF364" s="2226">
        <f t="shared" si="270"/>
        <v>168.56</v>
      </c>
      <c r="AG364" s="1791"/>
      <c r="AH364" s="1799" t="s">
        <v>81</v>
      </c>
      <c r="AI364" s="2834"/>
      <c r="AJ364" s="2624"/>
      <c r="AK364" s="2625">
        <f t="shared" si="271"/>
        <v>5280</v>
      </c>
      <c r="AL364" s="2625"/>
      <c r="AM364" s="2625"/>
      <c r="AN364" s="2625"/>
      <c r="AO364" s="2625"/>
      <c r="AP364" s="2625">
        <f t="shared" si="272"/>
        <v>440</v>
      </c>
      <c r="AQ364" s="2847"/>
      <c r="AR364" s="1800"/>
      <c r="AS364" s="1800" t="s">
        <v>63</v>
      </c>
      <c r="AT364" s="1800">
        <f t="shared" si="273"/>
        <v>5280</v>
      </c>
      <c r="AU364" s="1793"/>
      <c r="AV364" s="1806">
        <f t="shared" si="274"/>
        <v>528</v>
      </c>
      <c r="AW364" s="1807">
        <f t="shared" si="275"/>
        <v>528</v>
      </c>
      <c r="AX364" s="1807">
        <f t="shared" si="276"/>
        <v>528</v>
      </c>
      <c r="AY364" s="1807">
        <f t="shared" si="277"/>
        <v>528</v>
      </c>
      <c r="AZ364" s="1807">
        <f t="shared" si="278"/>
        <v>528</v>
      </c>
      <c r="BA364" s="2853">
        <f t="shared" si="279"/>
        <v>528</v>
      </c>
      <c r="BB364" s="2853">
        <f t="shared" si="280"/>
        <v>528</v>
      </c>
      <c r="BC364" s="2853">
        <f t="shared" si="281"/>
        <v>528</v>
      </c>
      <c r="BD364" s="2853">
        <f t="shared" si="282"/>
        <v>528</v>
      </c>
      <c r="BE364" s="2853">
        <f t="shared" si="283"/>
        <v>528</v>
      </c>
      <c r="BF364" s="1806">
        <f t="shared" si="284"/>
        <v>506</v>
      </c>
      <c r="BG364" s="2858">
        <f t="shared" si="285"/>
        <v>22</v>
      </c>
      <c r="BH364" s="1814"/>
      <c r="BI364" s="1814"/>
      <c r="BJ364" s="1814"/>
      <c r="BK364" s="1814"/>
      <c r="BL364" s="1814"/>
      <c r="BM364" s="1814"/>
      <c r="BN364" s="1814"/>
      <c r="BO364" s="1814"/>
      <c r="BP364" s="1814"/>
      <c r="BQ364" s="1814"/>
      <c r="BR364" s="1814"/>
      <c r="BS364" s="1814"/>
      <c r="BT364" s="1814"/>
      <c r="BU364" s="1814"/>
      <c r="BV364" s="1814"/>
      <c r="BW364" s="1814"/>
      <c r="BX364" s="1814"/>
      <c r="BY364" s="1814"/>
      <c r="BZ364" s="1814"/>
      <c r="CA364" s="1814"/>
      <c r="CB364" s="1814"/>
      <c r="CC364" s="1814"/>
      <c r="CD364" s="1814"/>
      <c r="CE364" s="1814"/>
      <c r="CF364" s="1814"/>
      <c r="CG364" s="1814"/>
      <c r="CH364" s="1814"/>
      <c r="CI364" s="1814"/>
      <c r="CJ364" s="1814"/>
      <c r="CK364" s="1814"/>
      <c r="CL364" s="1814"/>
      <c r="CM364" s="1814"/>
      <c r="CN364" s="1814"/>
      <c r="CO364" s="1814"/>
      <c r="CP364" s="1814"/>
      <c r="CQ364" s="1814"/>
      <c r="CR364" s="1814"/>
      <c r="CS364" s="1814"/>
      <c r="CT364" s="1814"/>
      <c r="CU364" s="1814"/>
      <c r="CV364" s="1814"/>
      <c r="CW364" s="1814"/>
      <c r="CX364" s="1814"/>
      <c r="CY364" s="1814"/>
      <c r="CZ364" s="1814"/>
      <c r="DA364" s="1814"/>
      <c r="DB364" s="1814"/>
      <c r="DC364" s="1814"/>
      <c r="DD364" s="1814"/>
      <c r="DE364" s="1814"/>
      <c r="DF364" s="1814"/>
      <c r="DG364" s="1814"/>
      <c r="DH364" s="1814"/>
      <c r="DI364" s="1814"/>
      <c r="DJ364" s="1814"/>
      <c r="DK364" s="1814"/>
      <c r="DL364" s="1814"/>
      <c r="DM364" s="1814"/>
      <c r="DN364" s="1814"/>
      <c r="DO364" s="1814"/>
      <c r="DP364" s="1814"/>
      <c r="DQ364" s="1814"/>
      <c r="DR364" s="1814"/>
      <c r="DS364" s="1814"/>
      <c r="DT364" s="1814"/>
      <c r="DU364" s="1814"/>
      <c r="DV364" s="1814"/>
      <c r="DW364" s="1814"/>
      <c r="DX364" s="1814"/>
      <c r="DY364" s="1814"/>
      <c r="DZ364" s="1814"/>
      <c r="EA364" s="1814"/>
      <c r="EB364" s="1814"/>
      <c r="EC364" s="1814"/>
      <c r="ED364" s="1814"/>
      <c r="EE364" s="1814"/>
      <c r="EF364" s="1814"/>
      <c r="EG364" s="1814"/>
      <c r="EH364" s="1814"/>
      <c r="EI364" s="1814"/>
      <c r="EJ364" s="1814"/>
      <c r="EK364" s="1814"/>
      <c r="EL364" s="1814"/>
      <c r="EM364" s="1814"/>
      <c r="EN364" s="1814"/>
      <c r="EO364" s="1814"/>
      <c r="EP364" s="1814"/>
      <c r="EQ364" s="1814"/>
      <c r="ER364" s="1814"/>
      <c r="ES364" s="1814"/>
      <c r="ET364" s="1814"/>
      <c r="EU364" s="1814"/>
      <c r="EV364" s="1814"/>
      <c r="EW364" s="1814"/>
      <c r="EX364" s="1814"/>
      <c r="EY364" s="1814"/>
      <c r="EZ364" s="1814"/>
      <c r="FA364" s="1814"/>
      <c r="FB364" s="1814"/>
      <c r="FC364" s="1814"/>
      <c r="FD364" s="1814"/>
      <c r="FE364" s="1814"/>
      <c r="FF364" s="1814"/>
      <c r="FG364" s="1814"/>
      <c r="FH364" s="1814"/>
      <c r="FI364" s="1814"/>
      <c r="FJ364" s="1814"/>
      <c r="FK364" s="1814"/>
      <c r="FL364" s="1814"/>
      <c r="FM364" s="1814"/>
      <c r="FN364" s="1814"/>
      <c r="FO364" s="1814"/>
      <c r="FP364" s="1814"/>
      <c r="FQ364" s="1814"/>
      <c r="FR364" s="1814"/>
      <c r="FS364" s="1814"/>
      <c r="FT364" s="1814"/>
      <c r="FU364" s="1814"/>
      <c r="FV364" s="1814"/>
      <c r="FW364" s="1814"/>
      <c r="FX364" s="1814"/>
      <c r="FY364" s="1814"/>
      <c r="FZ364" s="1814"/>
      <c r="GA364" s="1814"/>
      <c r="GB364" s="1814"/>
      <c r="GC364" s="1814"/>
      <c r="GD364" s="1814"/>
      <c r="GE364" s="1814"/>
      <c r="GF364" s="1814"/>
      <c r="GG364" s="1814"/>
      <c r="GH364" s="1814"/>
      <c r="GI364" s="1814"/>
      <c r="GJ364" s="1814"/>
      <c r="GK364" s="1814"/>
      <c r="GL364" s="1814"/>
      <c r="GM364" s="1814"/>
      <c r="GN364" s="1814"/>
      <c r="GO364" s="1814"/>
      <c r="GP364" s="1814"/>
      <c r="GQ364" s="1814"/>
      <c r="GR364" s="1814"/>
      <c r="GS364" s="1814"/>
      <c r="GT364" s="1814"/>
      <c r="GU364" s="1814"/>
      <c r="GV364" s="1814"/>
      <c r="GW364" s="1814"/>
      <c r="GX364" s="1814"/>
      <c r="GY364" s="1814"/>
      <c r="GZ364" s="1814"/>
      <c r="HA364" s="1814"/>
      <c r="HB364" s="1814"/>
      <c r="HC364" s="1814"/>
      <c r="HD364" s="1814"/>
      <c r="HE364" s="1814"/>
      <c r="HF364" s="1814"/>
      <c r="HG364" s="1814"/>
      <c r="HH364" s="1814"/>
      <c r="HI364" s="1814"/>
      <c r="HJ364" s="1814"/>
      <c r="HK364" s="1814"/>
      <c r="HL364" s="1814"/>
      <c r="HM364" s="1814"/>
      <c r="HN364" s="1814"/>
      <c r="HO364" s="1814"/>
      <c r="HP364" s="1814"/>
      <c r="HQ364" s="1814"/>
      <c r="HR364" s="1814"/>
      <c r="HS364" s="1814"/>
      <c r="HT364" s="1814"/>
      <c r="HU364" s="1814"/>
      <c r="HV364" s="1814"/>
      <c r="HW364" s="1814"/>
      <c r="HX364" s="1814"/>
      <c r="HY364" s="1814"/>
      <c r="HZ364" s="1814"/>
      <c r="IA364" s="1814"/>
      <c r="IB364" s="1814"/>
      <c r="IC364" s="1814"/>
      <c r="ID364" s="1814"/>
      <c r="IE364" s="1814"/>
      <c r="IF364" s="1814"/>
      <c r="IG364" s="1814"/>
      <c r="IH364" s="1814"/>
      <c r="II364" s="1814"/>
      <c r="IJ364" s="1814"/>
      <c r="IK364" s="1814"/>
      <c r="IL364" s="1814"/>
      <c r="IM364" s="1814"/>
      <c r="IN364" s="1814"/>
      <c r="IO364" s="1814"/>
      <c r="IP364" s="1814"/>
      <c r="IQ364" s="1814"/>
      <c r="IR364" s="1814"/>
      <c r="IS364" s="1814"/>
      <c r="IT364" s="1814"/>
      <c r="IU364" s="1814"/>
      <c r="IV364" s="1814"/>
      <c r="IW364" s="1814"/>
      <c r="IX364" s="1814"/>
      <c r="IY364" s="1814"/>
      <c r="IZ364" s="1814"/>
      <c r="JA364" s="1814"/>
      <c r="JB364" s="1814"/>
      <c r="JC364" s="1814"/>
      <c r="JD364" s="1814"/>
      <c r="JE364" s="1814"/>
      <c r="JF364" s="1814"/>
      <c r="JG364" s="1814"/>
      <c r="JH364" s="1814"/>
      <c r="JI364" s="1814"/>
      <c r="JJ364" s="1814"/>
      <c r="JK364" s="1814"/>
      <c r="JL364" s="1814"/>
      <c r="JM364" s="1814"/>
      <c r="JN364" s="1814"/>
      <c r="JO364" s="1814"/>
      <c r="JP364" s="1814"/>
      <c r="JQ364" s="1814"/>
      <c r="JR364" s="1814"/>
      <c r="JS364" s="1814"/>
      <c r="JT364" s="1814"/>
      <c r="JU364" s="1814"/>
      <c r="JV364" s="1814"/>
      <c r="JW364" s="1814"/>
      <c r="JX364" s="1814"/>
      <c r="JY364" s="1814"/>
      <c r="JZ364" s="1814"/>
      <c r="KA364" s="1814"/>
      <c r="KB364" s="1814"/>
      <c r="KC364" s="1814"/>
      <c r="KD364" s="1814"/>
      <c r="KE364" s="1814"/>
      <c r="KF364" s="1814"/>
      <c r="KG364" s="1814"/>
      <c r="KH364" s="1814"/>
      <c r="KI364" s="1814"/>
      <c r="KJ364" s="1814"/>
      <c r="KK364" s="1814"/>
      <c r="KL364" s="1814"/>
      <c r="KM364" s="1814"/>
      <c r="KN364" s="1814"/>
      <c r="KO364" s="1814"/>
      <c r="KP364" s="1814"/>
      <c r="KQ364" s="1814"/>
      <c r="KR364" s="1814"/>
      <c r="KS364" s="1814"/>
      <c r="KT364" s="1814"/>
      <c r="KU364" s="1814"/>
      <c r="KV364" s="1814"/>
      <c r="KW364" s="1814"/>
      <c r="KX364" s="1814"/>
      <c r="KY364" s="1814"/>
      <c r="KZ364" s="1814"/>
      <c r="LA364" s="1814"/>
      <c r="LB364" s="1814"/>
      <c r="LC364" s="1814"/>
      <c r="LD364" s="1814"/>
      <c r="LE364" s="1814"/>
      <c r="LF364" s="1814"/>
      <c r="LG364" s="1814"/>
      <c r="LH364" s="1814"/>
      <c r="LI364" s="1814"/>
      <c r="LJ364" s="1814"/>
      <c r="LK364" s="1814"/>
      <c r="LL364" s="1814"/>
      <c r="LM364" s="1814"/>
      <c r="LN364" s="1814"/>
      <c r="LO364" s="1825"/>
      <c r="LP364" s="1825"/>
      <c r="LQ364" s="1825"/>
      <c r="LR364" s="1825"/>
      <c r="LS364" s="1825"/>
      <c r="LT364" s="1825"/>
      <c r="LU364" s="1825"/>
      <c r="LV364" s="1826"/>
    </row>
    <row r="365" s="2569" customFormat="1" ht="47" customHeight="1" spans="1:334">
      <c r="A365" s="2796">
        <v>45994</v>
      </c>
      <c r="B365" s="2204" t="s">
        <v>173</v>
      </c>
      <c r="C365" s="2205" t="s">
        <v>98</v>
      </c>
      <c r="D365" s="2206">
        <v>4500187813</v>
      </c>
      <c r="E365" s="2207" t="s">
        <v>2770</v>
      </c>
      <c r="F365" s="2206" t="s">
        <v>2771</v>
      </c>
      <c r="G365" s="1728" t="s">
        <v>1859</v>
      </c>
      <c r="H365" s="2208" t="s">
        <v>1859</v>
      </c>
      <c r="I365" s="1746" t="s">
        <v>1861</v>
      </c>
      <c r="J365" s="1736">
        <v>5280</v>
      </c>
      <c r="K365" s="1747">
        <v>12</v>
      </c>
      <c r="L365" s="1747">
        <v>2640</v>
      </c>
      <c r="M365" s="1738">
        <f t="shared" si="268"/>
        <v>2</v>
      </c>
      <c r="N365" s="2213">
        <v>46022</v>
      </c>
      <c r="O365" s="2213">
        <v>46020</v>
      </c>
      <c r="P365" s="1740"/>
      <c r="Q365" s="1753" t="s">
        <v>78</v>
      </c>
      <c r="R365" s="1754">
        <v>5280</v>
      </c>
      <c r="S365" s="1754">
        <f t="shared" si="269"/>
        <v>0</v>
      </c>
      <c r="T365" s="1754"/>
      <c r="U365" s="1754" t="s">
        <v>829</v>
      </c>
      <c r="V365" s="2212"/>
      <c r="W365" s="1746" t="s">
        <v>111</v>
      </c>
      <c r="X365" s="1767" t="s">
        <v>2163</v>
      </c>
      <c r="Y365" s="1783" t="s">
        <v>88</v>
      </c>
      <c r="Z365" s="1783" t="s">
        <v>2394</v>
      </c>
      <c r="AA365" s="1783" t="s">
        <v>2395</v>
      </c>
      <c r="AB365" s="1783" t="s">
        <v>745</v>
      </c>
      <c r="AC365" s="2815" t="s">
        <v>2166</v>
      </c>
      <c r="AD365" s="2224" t="s">
        <v>181</v>
      </c>
      <c r="AE365" s="2225">
        <v>84.28</v>
      </c>
      <c r="AF365" s="2226">
        <f t="shared" si="270"/>
        <v>168.56</v>
      </c>
      <c r="AG365" s="1791"/>
      <c r="AH365" s="1799" t="s">
        <v>81</v>
      </c>
      <c r="AI365" s="2834"/>
      <c r="AJ365" s="2624"/>
      <c r="AK365" s="2625">
        <f t="shared" si="271"/>
        <v>5280</v>
      </c>
      <c r="AL365" s="2625"/>
      <c r="AM365" s="2625"/>
      <c r="AN365" s="2625"/>
      <c r="AO365" s="2625"/>
      <c r="AP365" s="2625">
        <f t="shared" si="272"/>
        <v>440</v>
      </c>
      <c r="AQ365" s="2847"/>
      <c r="AR365" s="1800"/>
      <c r="AS365" s="1800" t="s">
        <v>63</v>
      </c>
      <c r="AT365" s="1800">
        <f t="shared" si="273"/>
        <v>5280</v>
      </c>
      <c r="AU365" s="1793"/>
      <c r="AV365" s="1806">
        <f t="shared" si="274"/>
        <v>528</v>
      </c>
      <c r="AW365" s="1807">
        <f t="shared" si="275"/>
        <v>528</v>
      </c>
      <c r="AX365" s="1807">
        <f t="shared" si="276"/>
        <v>528</v>
      </c>
      <c r="AY365" s="1807">
        <f t="shared" si="277"/>
        <v>528</v>
      </c>
      <c r="AZ365" s="1807">
        <f t="shared" si="278"/>
        <v>528</v>
      </c>
      <c r="BA365" s="2853">
        <f t="shared" si="279"/>
        <v>528</v>
      </c>
      <c r="BB365" s="2853">
        <f t="shared" si="280"/>
        <v>528</v>
      </c>
      <c r="BC365" s="2853">
        <f t="shared" si="281"/>
        <v>528</v>
      </c>
      <c r="BD365" s="2853">
        <f t="shared" si="282"/>
        <v>528</v>
      </c>
      <c r="BE365" s="2853">
        <f t="shared" si="283"/>
        <v>528</v>
      </c>
      <c r="BF365" s="1806">
        <f t="shared" si="284"/>
        <v>506</v>
      </c>
      <c r="BG365" s="2858">
        <f t="shared" si="285"/>
        <v>22</v>
      </c>
      <c r="BH365" s="1814"/>
      <c r="BI365" s="1814"/>
      <c r="BJ365" s="1814"/>
      <c r="BK365" s="1814"/>
      <c r="BL365" s="1814"/>
      <c r="BM365" s="1814"/>
      <c r="BN365" s="1814"/>
      <c r="BO365" s="1814"/>
      <c r="BP365" s="1814"/>
      <c r="BQ365" s="1814"/>
      <c r="BR365" s="1814"/>
      <c r="BS365" s="1814"/>
      <c r="BT365" s="1814"/>
      <c r="BU365" s="1814"/>
      <c r="BV365" s="1814"/>
      <c r="BW365" s="1814"/>
      <c r="BX365" s="1814"/>
      <c r="BY365" s="1814"/>
      <c r="BZ365" s="1814"/>
      <c r="CA365" s="1814"/>
      <c r="CB365" s="1814"/>
      <c r="CC365" s="1814"/>
      <c r="CD365" s="1814"/>
      <c r="CE365" s="1814"/>
      <c r="CF365" s="1814"/>
      <c r="CG365" s="1814"/>
      <c r="CH365" s="1814"/>
      <c r="CI365" s="1814"/>
      <c r="CJ365" s="1814"/>
      <c r="CK365" s="1814"/>
      <c r="CL365" s="1814"/>
      <c r="CM365" s="1814"/>
      <c r="CN365" s="1814"/>
      <c r="CO365" s="1814"/>
      <c r="CP365" s="1814"/>
      <c r="CQ365" s="1814"/>
      <c r="CR365" s="1814"/>
      <c r="CS365" s="1814"/>
      <c r="CT365" s="1814"/>
      <c r="CU365" s="1814"/>
      <c r="CV365" s="1814"/>
      <c r="CW365" s="1814"/>
      <c r="CX365" s="1814"/>
      <c r="CY365" s="1814"/>
      <c r="CZ365" s="1814"/>
      <c r="DA365" s="1814"/>
      <c r="DB365" s="1814"/>
      <c r="DC365" s="1814"/>
      <c r="DD365" s="1814"/>
      <c r="DE365" s="1814"/>
      <c r="DF365" s="1814"/>
      <c r="DG365" s="1814"/>
      <c r="DH365" s="1814"/>
      <c r="DI365" s="1814"/>
      <c r="DJ365" s="1814"/>
      <c r="DK365" s="1814"/>
      <c r="DL365" s="1814"/>
      <c r="DM365" s="1814"/>
      <c r="DN365" s="1814"/>
      <c r="DO365" s="1814"/>
      <c r="DP365" s="1814"/>
      <c r="DQ365" s="1814"/>
      <c r="DR365" s="1814"/>
      <c r="DS365" s="1814"/>
      <c r="DT365" s="1814"/>
      <c r="DU365" s="1814"/>
      <c r="DV365" s="1814"/>
      <c r="DW365" s="1814"/>
      <c r="DX365" s="1814"/>
      <c r="DY365" s="1814"/>
      <c r="DZ365" s="1814"/>
      <c r="EA365" s="1814"/>
      <c r="EB365" s="1814"/>
      <c r="EC365" s="1814"/>
      <c r="ED365" s="1814"/>
      <c r="EE365" s="1814"/>
      <c r="EF365" s="1814"/>
      <c r="EG365" s="1814"/>
      <c r="EH365" s="1814"/>
      <c r="EI365" s="1814"/>
      <c r="EJ365" s="1814"/>
      <c r="EK365" s="1814"/>
      <c r="EL365" s="1814"/>
      <c r="EM365" s="1814"/>
      <c r="EN365" s="1814"/>
      <c r="EO365" s="1814"/>
      <c r="EP365" s="1814"/>
      <c r="EQ365" s="1814"/>
      <c r="ER365" s="1814"/>
      <c r="ES365" s="1814"/>
      <c r="ET365" s="1814"/>
      <c r="EU365" s="1814"/>
      <c r="EV365" s="1814"/>
      <c r="EW365" s="1814"/>
      <c r="EX365" s="1814"/>
      <c r="EY365" s="1814"/>
      <c r="EZ365" s="1814"/>
      <c r="FA365" s="1814"/>
      <c r="FB365" s="1814"/>
      <c r="FC365" s="1814"/>
      <c r="FD365" s="1814"/>
      <c r="FE365" s="1814"/>
      <c r="FF365" s="1814"/>
      <c r="FG365" s="1814"/>
      <c r="FH365" s="1814"/>
      <c r="FI365" s="1814"/>
      <c r="FJ365" s="1814"/>
      <c r="FK365" s="1814"/>
      <c r="FL365" s="1814"/>
      <c r="FM365" s="1814"/>
      <c r="FN365" s="1814"/>
      <c r="FO365" s="1814"/>
      <c r="FP365" s="1814"/>
      <c r="FQ365" s="1814"/>
      <c r="FR365" s="1814"/>
      <c r="FS365" s="1814"/>
      <c r="FT365" s="1814"/>
      <c r="FU365" s="1814"/>
      <c r="FV365" s="1814"/>
      <c r="FW365" s="1814"/>
      <c r="FX365" s="1814"/>
      <c r="FY365" s="1814"/>
      <c r="FZ365" s="1814"/>
      <c r="GA365" s="1814"/>
      <c r="GB365" s="1814"/>
      <c r="GC365" s="1814"/>
      <c r="GD365" s="1814"/>
      <c r="GE365" s="1814"/>
      <c r="GF365" s="1814"/>
      <c r="GG365" s="1814"/>
      <c r="GH365" s="1814"/>
      <c r="GI365" s="1814"/>
      <c r="GJ365" s="1814"/>
      <c r="GK365" s="1814"/>
      <c r="GL365" s="1814"/>
      <c r="GM365" s="1814"/>
      <c r="GN365" s="1814"/>
      <c r="GO365" s="1814"/>
      <c r="GP365" s="1814"/>
      <c r="GQ365" s="1814"/>
      <c r="GR365" s="1814"/>
      <c r="GS365" s="1814"/>
      <c r="GT365" s="1814"/>
      <c r="GU365" s="1814"/>
      <c r="GV365" s="1814"/>
      <c r="GW365" s="1814"/>
      <c r="GX365" s="1814"/>
      <c r="GY365" s="1814"/>
      <c r="GZ365" s="1814"/>
      <c r="HA365" s="1814"/>
      <c r="HB365" s="1814"/>
      <c r="HC365" s="1814"/>
      <c r="HD365" s="1814"/>
      <c r="HE365" s="1814"/>
      <c r="HF365" s="1814"/>
      <c r="HG365" s="1814"/>
      <c r="HH365" s="1814"/>
      <c r="HI365" s="1814"/>
      <c r="HJ365" s="1814"/>
      <c r="HK365" s="1814"/>
      <c r="HL365" s="1814"/>
      <c r="HM365" s="1814"/>
      <c r="HN365" s="1814"/>
      <c r="HO365" s="1814"/>
      <c r="HP365" s="1814"/>
      <c r="HQ365" s="1814"/>
      <c r="HR365" s="1814"/>
      <c r="HS365" s="1814"/>
      <c r="HT365" s="1814"/>
      <c r="HU365" s="1814"/>
      <c r="HV365" s="1814"/>
      <c r="HW365" s="1814"/>
      <c r="HX365" s="1814"/>
      <c r="HY365" s="1814"/>
      <c r="HZ365" s="1814"/>
      <c r="IA365" s="1814"/>
      <c r="IB365" s="1814"/>
      <c r="IC365" s="1814"/>
      <c r="ID365" s="1814"/>
      <c r="IE365" s="1814"/>
      <c r="IF365" s="1814"/>
      <c r="IG365" s="1814"/>
      <c r="IH365" s="1814"/>
      <c r="II365" s="1814"/>
      <c r="IJ365" s="1814"/>
      <c r="IK365" s="1814"/>
      <c r="IL365" s="1814"/>
      <c r="IM365" s="1814"/>
      <c r="IN365" s="1814"/>
      <c r="IO365" s="1814"/>
      <c r="IP365" s="1814"/>
      <c r="IQ365" s="1814"/>
      <c r="IR365" s="1814"/>
      <c r="IS365" s="1814"/>
      <c r="IT365" s="1814"/>
      <c r="IU365" s="1814"/>
      <c r="IV365" s="1814"/>
      <c r="IW365" s="1814"/>
      <c r="IX365" s="1814"/>
      <c r="IY365" s="1814"/>
      <c r="IZ365" s="1814"/>
      <c r="JA365" s="1814"/>
      <c r="JB365" s="1814"/>
      <c r="JC365" s="1814"/>
      <c r="JD365" s="1814"/>
      <c r="JE365" s="1814"/>
      <c r="JF365" s="1814"/>
      <c r="JG365" s="1814"/>
      <c r="JH365" s="1814"/>
      <c r="JI365" s="1814"/>
      <c r="JJ365" s="1814"/>
      <c r="JK365" s="1814"/>
      <c r="JL365" s="1814"/>
      <c r="JM365" s="1814"/>
      <c r="JN365" s="1814"/>
      <c r="JO365" s="1814"/>
      <c r="JP365" s="1814"/>
      <c r="JQ365" s="1814"/>
      <c r="JR365" s="1814"/>
      <c r="JS365" s="1814"/>
      <c r="JT365" s="1814"/>
      <c r="JU365" s="1814"/>
      <c r="JV365" s="1814"/>
      <c r="JW365" s="1814"/>
      <c r="JX365" s="1814"/>
      <c r="JY365" s="1814"/>
      <c r="JZ365" s="1814"/>
      <c r="KA365" s="1814"/>
      <c r="KB365" s="1814"/>
      <c r="KC365" s="1814"/>
      <c r="KD365" s="1814"/>
      <c r="KE365" s="1814"/>
      <c r="KF365" s="1814"/>
      <c r="KG365" s="1814"/>
      <c r="KH365" s="1814"/>
      <c r="KI365" s="1814"/>
      <c r="KJ365" s="1814"/>
      <c r="KK365" s="1814"/>
      <c r="KL365" s="1814"/>
      <c r="KM365" s="1814"/>
      <c r="KN365" s="1814"/>
      <c r="KO365" s="1814"/>
      <c r="KP365" s="1814"/>
      <c r="KQ365" s="1814"/>
      <c r="KR365" s="1814"/>
      <c r="KS365" s="1814"/>
      <c r="KT365" s="1814"/>
      <c r="KU365" s="1814"/>
      <c r="KV365" s="1814"/>
      <c r="KW365" s="1814"/>
      <c r="KX365" s="1814"/>
      <c r="KY365" s="1814"/>
      <c r="KZ365" s="1814"/>
      <c r="LA365" s="1814"/>
      <c r="LB365" s="1814"/>
      <c r="LC365" s="1814"/>
      <c r="LD365" s="1814"/>
      <c r="LE365" s="1814"/>
      <c r="LF365" s="1814"/>
      <c r="LG365" s="1814"/>
      <c r="LH365" s="1814"/>
      <c r="LI365" s="1814"/>
      <c r="LJ365" s="1814"/>
      <c r="LK365" s="1814"/>
      <c r="LL365" s="1814"/>
      <c r="LM365" s="1814"/>
      <c r="LN365" s="1814"/>
      <c r="LO365" s="1825"/>
      <c r="LP365" s="1825"/>
      <c r="LQ365" s="1825"/>
      <c r="LR365" s="1825"/>
      <c r="LS365" s="1825"/>
      <c r="LT365" s="1825"/>
      <c r="LU365" s="1825"/>
      <c r="LV365" s="1826"/>
    </row>
    <row r="366" s="2569" customFormat="1" ht="47" customHeight="1" spans="1:334">
      <c r="A366" s="2796">
        <v>45994</v>
      </c>
      <c r="B366" s="2204" t="s">
        <v>173</v>
      </c>
      <c r="C366" s="2205" t="s">
        <v>98</v>
      </c>
      <c r="D366" s="2206">
        <v>4500187813</v>
      </c>
      <c r="E366" s="2207" t="s">
        <v>2772</v>
      </c>
      <c r="F366" s="2206" t="s">
        <v>2773</v>
      </c>
      <c r="G366" s="1728" t="s">
        <v>1859</v>
      </c>
      <c r="H366" s="2208" t="s">
        <v>1859</v>
      </c>
      <c r="I366" s="1746" t="s">
        <v>1861</v>
      </c>
      <c r="J366" s="1736">
        <v>5280</v>
      </c>
      <c r="K366" s="1747">
        <v>12</v>
      </c>
      <c r="L366" s="1747">
        <v>2640</v>
      </c>
      <c r="M366" s="1738">
        <f t="shared" si="268"/>
        <v>2</v>
      </c>
      <c r="N366" s="2213">
        <v>46022</v>
      </c>
      <c r="O366" s="2213">
        <v>46020</v>
      </c>
      <c r="P366" s="1740"/>
      <c r="Q366" s="1753" t="s">
        <v>78</v>
      </c>
      <c r="R366" s="1754">
        <v>5280</v>
      </c>
      <c r="S366" s="1754">
        <f t="shared" si="269"/>
        <v>0</v>
      </c>
      <c r="T366" s="1754"/>
      <c r="U366" s="1754" t="s">
        <v>829</v>
      </c>
      <c r="V366" s="2212"/>
      <c r="W366" s="1746" t="s">
        <v>111</v>
      </c>
      <c r="X366" s="1767" t="s">
        <v>2163</v>
      </c>
      <c r="Y366" s="1783" t="s">
        <v>88</v>
      </c>
      <c r="Z366" s="1783" t="s">
        <v>2394</v>
      </c>
      <c r="AA366" s="1783" t="s">
        <v>2395</v>
      </c>
      <c r="AB366" s="1783" t="s">
        <v>745</v>
      </c>
      <c r="AC366" s="2815" t="s">
        <v>2166</v>
      </c>
      <c r="AD366" s="2224" t="s">
        <v>181</v>
      </c>
      <c r="AE366" s="2225">
        <v>84.28</v>
      </c>
      <c r="AF366" s="2226">
        <f t="shared" si="270"/>
        <v>168.56</v>
      </c>
      <c r="AG366" s="1791"/>
      <c r="AH366" s="1799" t="s">
        <v>81</v>
      </c>
      <c r="AI366" s="2834"/>
      <c r="AJ366" s="2624"/>
      <c r="AK366" s="2625">
        <f t="shared" si="271"/>
        <v>5280</v>
      </c>
      <c r="AL366" s="2625"/>
      <c r="AM366" s="2625"/>
      <c r="AN366" s="2625"/>
      <c r="AO366" s="2625"/>
      <c r="AP366" s="2625">
        <f t="shared" si="272"/>
        <v>440</v>
      </c>
      <c r="AQ366" s="2847"/>
      <c r="AR366" s="1800"/>
      <c r="AS366" s="1800" t="s">
        <v>63</v>
      </c>
      <c r="AT366" s="1800">
        <f t="shared" si="273"/>
        <v>5280</v>
      </c>
      <c r="AU366" s="1793"/>
      <c r="AV366" s="1806">
        <f t="shared" si="274"/>
        <v>528</v>
      </c>
      <c r="AW366" s="1807">
        <f t="shared" si="275"/>
        <v>528</v>
      </c>
      <c r="AX366" s="1807">
        <f t="shared" si="276"/>
        <v>528</v>
      </c>
      <c r="AY366" s="1807">
        <f t="shared" si="277"/>
        <v>528</v>
      </c>
      <c r="AZ366" s="1807">
        <f t="shared" si="278"/>
        <v>528</v>
      </c>
      <c r="BA366" s="2853">
        <f t="shared" si="279"/>
        <v>528</v>
      </c>
      <c r="BB366" s="2853">
        <f t="shared" si="280"/>
        <v>528</v>
      </c>
      <c r="BC366" s="2853">
        <f t="shared" si="281"/>
        <v>528</v>
      </c>
      <c r="BD366" s="2853">
        <f t="shared" si="282"/>
        <v>528</v>
      </c>
      <c r="BE366" s="2853">
        <f t="shared" si="283"/>
        <v>528</v>
      </c>
      <c r="BF366" s="1806">
        <f t="shared" si="284"/>
        <v>506</v>
      </c>
      <c r="BG366" s="2858">
        <f t="shared" si="285"/>
        <v>22</v>
      </c>
      <c r="BH366" s="1814"/>
      <c r="BI366" s="1814"/>
      <c r="BJ366" s="1814"/>
      <c r="BK366" s="1814"/>
      <c r="BL366" s="1814"/>
      <c r="BM366" s="1814"/>
      <c r="BN366" s="1814"/>
      <c r="BO366" s="1814"/>
      <c r="BP366" s="1814"/>
      <c r="BQ366" s="1814"/>
      <c r="BR366" s="1814"/>
      <c r="BS366" s="1814"/>
      <c r="BT366" s="1814"/>
      <c r="BU366" s="1814"/>
      <c r="BV366" s="1814"/>
      <c r="BW366" s="1814"/>
      <c r="BX366" s="1814"/>
      <c r="BY366" s="1814"/>
      <c r="BZ366" s="1814"/>
      <c r="CA366" s="1814"/>
      <c r="CB366" s="1814"/>
      <c r="CC366" s="1814"/>
      <c r="CD366" s="1814"/>
      <c r="CE366" s="1814"/>
      <c r="CF366" s="1814"/>
      <c r="CG366" s="1814"/>
      <c r="CH366" s="1814"/>
      <c r="CI366" s="1814"/>
      <c r="CJ366" s="1814"/>
      <c r="CK366" s="1814"/>
      <c r="CL366" s="1814"/>
      <c r="CM366" s="1814"/>
      <c r="CN366" s="1814"/>
      <c r="CO366" s="1814"/>
      <c r="CP366" s="1814"/>
      <c r="CQ366" s="1814"/>
      <c r="CR366" s="1814"/>
      <c r="CS366" s="1814"/>
      <c r="CT366" s="1814"/>
      <c r="CU366" s="1814"/>
      <c r="CV366" s="1814"/>
      <c r="CW366" s="1814"/>
      <c r="CX366" s="1814"/>
      <c r="CY366" s="1814"/>
      <c r="CZ366" s="1814"/>
      <c r="DA366" s="1814"/>
      <c r="DB366" s="1814"/>
      <c r="DC366" s="1814"/>
      <c r="DD366" s="1814"/>
      <c r="DE366" s="1814"/>
      <c r="DF366" s="1814"/>
      <c r="DG366" s="1814"/>
      <c r="DH366" s="1814"/>
      <c r="DI366" s="1814"/>
      <c r="DJ366" s="1814"/>
      <c r="DK366" s="1814"/>
      <c r="DL366" s="1814"/>
      <c r="DM366" s="1814"/>
      <c r="DN366" s="1814"/>
      <c r="DO366" s="1814"/>
      <c r="DP366" s="1814"/>
      <c r="DQ366" s="1814"/>
      <c r="DR366" s="1814"/>
      <c r="DS366" s="1814"/>
      <c r="DT366" s="1814"/>
      <c r="DU366" s="1814"/>
      <c r="DV366" s="1814"/>
      <c r="DW366" s="1814"/>
      <c r="DX366" s="1814"/>
      <c r="DY366" s="1814"/>
      <c r="DZ366" s="1814"/>
      <c r="EA366" s="1814"/>
      <c r="EB366" s="1814"/>
      <c r="EC366" s="1814"/>
      <c r="ED366" s="1814"/>
      <c r="EE366" s="1814"/>
      <c r="EF366" s="1814"/>
      <c r="EG366" s="1814"/>
      <c r="EH366" s="1814"/>
      <c r="EI366" s="1814"/>
      <c r="EJ366" s="1814"/>
      <c r="EK366" s="1814"/>
      <c r="EL366" s="1814"/>
      <c r="EM366" s="1814"/>
      <c r="EN366" s="1814"/>
      <c r="EO366" s="1814"/>
      <c r="EP366" s="1814"/>
      <c r="EQ366" s="1814"/>
      <c r="ER366" s="1814"/>
      <c r="ES366" s="1814"/>
      <c r="ET366" s="1814"/>
      <c r="EU366" s="1814"/>
      <c r="EV366" s="1814"/>
      <c r="EW366" s="1814"/>
      <c r="EX366" s="1814"/>
      <c r="EY366" s="1814"/>
      <c r="EZ366" s="1814"/>
      <c r="FA366" s="1814"/>
      <c r="FB366" s="1814"/>
      <c r="FC366" s="1814"/>
      <c r="FD366" s="1814"/>
      <c r="FE366" s="1814"/>
      <c r="FF366" s="1814"/>
      <c r="FG366" s="1814"/>
      <c r="FH366" s="1814"/>
      <c r="FI366" s="1814"/>
      <c r="FJ366" s="1814"/>
      <c r="FK366" s="1814"/>
      <c r="FL366" s="1814"/>
      <c r="FM366" s="1814"/>
      <c r="FN366" s="1814"/>
      <c r="FO366" s="1814"/>
      <c r="FP366" s="1814"/>
      <c r="FQ366" s="1814"/>
      <c r="FR366" s="1814"/>
      <c r="FS366" s="1814"/>
      <c r="FT366" s="1814"/>
      <c r="FU366" s="1814"/>
      <c r="FV366" s="1814"/>
      <c r="FW366" s="1814"/>
      <c r="FX366" s="1814"/>
      <c r="FY366" s="1814"/>
      <c r="FZ366" s="1814"/>
      <c r="GA366" s="1814"/>
      <c r="GB366" s="1814"/>
      <c r="GC366" s="1814"/>
      <c r="GD366" s="1814"/>
      <c r="GE366" s="1814"/>
      <c r="GF366" s="1814"/>
      <c r="GG366" s="1814"/>
      <c r="GH366" s="1814"/>
      <c r="GI366" s="1814"/>
      <c r="GJ366" s="1814"/>
      <c r="GK366" s="1814"/>
      <c r="GL366" s="1814"/>
      <c r="GM366" s="1814"/>
      <c r="GN366" s="1814"/>
      <c r="GO366" s="1814"/>
      <c r="GP366" s="1814"/>
      <c r="GQ366" s="1814"/>
      <c r="GR366" s="1814"/>
      <c r="GS366" s="1814"/>
      <c r="GT366" s="1814"/>
      <c r="GU366" s="1814"/>
      <c r="GV366" s="1814"/>
      <c r="GW366" s="1814"/>
      <c r="GX366" s="1814"/>
      <c r="GY366" s="1814"/>
      <c r="GZ366" s="1814"/>
      <c r="HA366" s="1814"/>
      <c r="HB366" s="1814"/>
      <c r="HC366" s="1814"/>
      <c r="HD366" s="1814"/>
      <c r="HE366" s="1814"/>
      <c r="HF366" s="1814"/>
      <c r="HG366" s="1814"/>
      <c r="HH366" s="1814"/>
      <c r="HI366" s="1814"/>
      <c r="HJ366" s="1814"/>
      <c r="HK366" s="1814"/>
      <c r="HL366" s="1814"/>
      <c r="HM366" s="1814"/>
      <c r="HN366" s="1814"/>
      <c r="HO366" s="1814"/>
      <c r="HP366" s="1814"/>
      <c r="HQ366" s="1814"/>
      <c r="HR366" s="1814"/>
      <c r="HS366" s="1814"/>
      <c r="HT366" s="1814"/>
      <c r="HU366" s="1814"/>
      <c r="HV366" s="1814"/>
      <c r="HW366" s="1814"/>
      <c r="HX366" s="1814"/>
      <c r="HY366" s="1814"/>
      <c r="HZ366" s="1814"/>
      <c r="IA366" s="1814"/>
      <c r="IB366" s="1814"/>
      <c r="IC366" s="1814"/>
      <c r="ID366" s="1814"/>
      <c r="IE366" s="1814"/>
      <c r="IF366" s="1814"/>
      <c r="IG366" s="1814"/>
      <c r="IH366" s="1814"/>
      <c r="II366" s="1814"/>
      <c r="IJ366" s="1814"/>
      <c r="IK366" s="1814"/>
      <c r="IL366" s="1814"/>
      <c r="IM366" s="1814"/>
      <c r="IN366" s="1814"/>
      <c r="IO366" s="1814"/>
      <c r="IP366" s="1814"/>
      <c r="IQ366" s="1814"/>
      <c r="IR366" s="1814"/>
      <c r="IS366" s="1814"/>
      <c r="IT366" s="1814"/>
      <c r="IU366" s="1814"/>
      <c r="IV366" s="1814"/>
      <c r="IW366" s="1814"/>
      <c r="IX366" s="1814"/>
      <c r="IY366" s="1814"/>
      <c r="IZ366" s="1814"/>
      <c r="JA366" s="1814"/>
      <c r="JB366" s="1814"/>
      <c r="JC366" s="1814"/>
      <c r="JD366" s="1814"/>
      <c r="JE366" s="1814"/>
      <c r="JF366" s="1814"/>
      <c r="JG366" s="1814"/>
      <c r="JH366" s="1814"/>
      <c r="JI366" s="1814"/>
      <c r="JJ366" s="1814"/>
      <c r="JK366" s="1814"/>
      <c r="JL366" s="1814"/>
      <c r="JM366" s="1814"/>
      <c r="JN366" s="1814"/>
      <c r="JO366" s="1814"/>
      <c r="JP366" s="1814"/>
      <c r="JQ366" s="1814"/>
      <c r="JR366" s="1814"/>
      <c r="JS366" s="1814"/>
      <c r="JT366" s="1814"/>
      <c r="JU366" s="1814"/>
      <c r="JV366" s="1814"/>
      <c r="JW366" s="1814"/>
      <c r="JX366" s="1814"/>
      <c r="JY366" s="1814"/>
      <c r="JZ366" s="1814"/>
      <c r="KA366" s="1814"/>
      <c r="KB366" s="1814"/>
      <c r="KC366" s="1814"/>
      <c r="KD366" s="1814"/>
      <c r="KE366" s="1814"/>
      <c r="KF366" s="1814"/>
      <c r="KG366" s="1814"/>
      <c r="KH366" s="1814"/>
      <c r="KI366" s="1814"/>
      <c r="KJ366" s="1814"/>
      <c r="KK366" s="1814"/>
      <c r="KL366" s="1814"/>
      <c r="KM366" s="1814"/>
      <c r="KN366" s="1814"/>
      <c r="KO366" s="1814"/>
      <c r="KP366" s="1814"/>
      <c r="KQ366" s="1814"/>
      <c r="KR366" s="1814"/>
      <c r="KS366" s="1814"/>
      <c r="KT366" s="1814"/>
      <c r="KU366" s="1814"/>
      <c r="KV366" s="1814"/>
      <c r="KW366" s="1814"/>
      <c r="KX366" s="1814"/>
      <c r="KY366" s="1814"/>
      <c r="KZ366" s="1814"/>
      <c r="LA366" s="1814"/>
      <c r="LB366" s="1814"/>
      <c r="LC366" s="1814"/>
      <c r="LD366" s="1814"/>
      <c r="LE366" s="1814"/>
      <c r="LF366" s="1814"/>
      <c r="LG366" s="1814"/>
      <c r="LH366" s="1814"/>
      <c r="LI366" s="1814"/>
      <c r="LJ366" s="1814"/>
      <c r="LK366" s="1814"/>
      <c r="LL366" s="1814"/>
      <c r="LM366" s="1814"/>
      <c r="LN366" s="1814"/>
      <c r="LO366" s="1825"/>
      <c r="LP366" s="1825"/>
      <c r="LQ366" s="1825"/>
      <c r="LR366" s="1825"/>
      <c r="LS366" s="1825"/>
      <c r="LT366" s="1825"/>
      <c r="LU366" s="1825"/>
      <c r="LV366" s="1826"/>
    </row>
    <row r="367" s="2569" customFormat="1" ht="47" customHeight="1" spans="1:334">
      <c r="A367" s="2796">
        <v>45994</v>
      </c>
      <c r="B367" s="2204" t="s">
        <v>173</v>
      </c>
      <c r="C367" s="2205" t="s">
        <v>98</v>
      </c>
      <c r="D367" s="2206">
        <v>4500187813</v>
      </c>
      <c r="E367" s="2207" t="s">
        <v>2774</v>
      </c>
      <c r="F367" s="2206" t="s">
        <v>2775</v>
      </c>
      <c r="G367" s="1728" t="s">
        <v>1859</v>
      </c>
      <c r="H367" s="2208" t="s">
        <v>1859</v>
      </c>
      <c r="I367" s="1746" t="s">
        <v>1861</v>
      </c>
      <c r="J367" s="1736">
        <v>7920</v>
      </c>
      <c r="K367" s="1747">
        <v>12</v>
      </c>
      <c r="L367" s="1747">
        <v>2640</v>
      </c>
      <c r="M367" s="1738">
        <f t="shared" si="268"/>
        <v>3</v>
      </c>
      <c r="N367" s="2213">
        <v>46022</v>
      </c>
      <c r="O367" s="2213">
        <v>46020</v>
      </c>
      <c r="P367" s="1740"/>
      <c r="Q367" s="1753" t="s">
        <v>78</v>
      </c>
      <c r="R367" s="1754">
        <v>7920</v>
      </c>
      <c r="S367" s="1754">
        <f t="shared" si="269"/>
        <v>0</v>
      </c>
      <c r="T367" s="1754"/>
      <c r="U367" s="1754" t="s">
        <v>829</v>
      </c>
      <c r="V367" s="2212"/>
      <c r="W367" s="1746" t="s">
        <v>111</v>
      </c>
      <c r="X367" s="1767" t="s">
        <v>2163</v>
      </c>
      <c r="Y367" s="1783" t="s">
        <v>88</v>
      </c>
      <c r="Z367" s="1783" t="s">
        <v>2394</v>
      </c>
      <c r="AA367" s="1783" t="s">
        <v>2395</v>
      </c>
      <c r="AB367" s="1783" t="s">
        <v>745</v>
      </c>
      <c r="AC367" s="2815" t="s">
        <v>2166</v>
      </c>
      <c r="AD367" s="2224" t="s">
        <v>181</v>
      </c>
      <c r="AE367" s="2225">
        <v>84.2767</v>
      </c>
      <c r="AF367" s="2226">
        <f t="shared" si="270"/>
        <v>252.8301</v>
      </c>
      <c r="AG367" s="1791"/>
      <c r="AH367" s="1799" t="s">
        <v>81</v>
      </c>
      <c r="AI367" s="2834"/>
      <c r="AJ367" s="2624"/>
      <c r="AK367" s="2625">
        <f t="shared" si="271"/>
        <v>7920</v>
      </c>
      <c r="AL367" s="2625"/>
      <c r="AM367" s="2625"/>
      <c r="AN367" s="2625"/>
      <c r="AO367" s="2625"/>
      <c r="AP367" s="2625">
        <f t="shared" si="272"/>
        <v>660</v>
      </c>
      <c r="AQ367" s="2847"/>
      <c r="AR367" s="1800"/>
      <c r="AS367" s="1800" t="s">
        <v>63</v>
      </c>
      <c r="AT367" s="1800">
        <f t="shared" si="273"/>
        <v>7920</v>
      </c>
      <c r="AU367" s="1793"/>
      <c r="AV367" s="1806">
        <f t="shared" si="274"/>
        <v>792</v>
      </c>
      <c r="AW367" s="1807">
        <f t="shared" si="275"/>
        <v>792</v>
      </c>
      <c r="AX367" s="1807">
        <f t="shared" si="276"/>
        <v>792</v>
      </c>
      <c r="AY367" s="1807">
        <f t="shared" si="277"/>
        <v>792</v>
      </c>
      <c r="AZ367" s="1807">
        <f t="shared" si="278"/>
        <v>792</v>
      </c>
      <c r="BA367" s="2853">
        <f t="shared" si="279"/>
        <v>792</v>
      </c>
      <c r="BB367" s="2853">
        <f t="shared" si="280"/>
        <v>792</v>
      </c>
      <c r="BC367" s="2853">
        <f t="shared" si="281"/>
        <v>792</v>
      </c>
      <c r="BD367" s="2853">
        <f t="shared" si="282"/>
        <v>792</v>
      </c>
      <c r="BE367" s="2853">
        <f t="shared" si="283"/>
        <v>792</v>
      </c>
      <c r="BF367" s="1806">
        <f t="shared" si="284"/>
        <v>759</v>
      </c>
      <c r="BG367" s="2858">
        <f t="shared" si="285"/>
        <v>33</v>
      </c>
      <c r="BH367" s="1814"/>
      <c r="BI367" s="1814"/>
      <c r="BJ367" s="1814"/>
      <c r="BK367" s="1814"/>
      <c r="BL367" s="1814"/>
      <c r="BM367" s="1814"/>
      <c r="BN367" s="1814"/>
      <c r="BO367" s="1814"/>
      <c r="BP367" s="1814"/>
      <c r="BQ367" s="1814"/>
      <c r="BR367" s="1814"/>
      <c r="BS367" s="1814"/>
      <c r="BT367" s="1814"/>
      <c r="BU367" s="1814"/>
      <c r="BV367" s="1814"/>
      <c r="BW367" s="1814"/>
      <c r="BX367" s="1814"/>
      <c r="BY367" s="1814"/>
      <c r="BZ367" s="1814"/>
      <c r="CA367" s="1814"/>
      <c r="CB367" s="1814"/>
      <c r="CC367" s="1814"/>
      <c r="CD367" s="1814"/>
      <c r="CE367" s="1814"/>
      <c r="CF367" s="1814"/>
      <c r="CG367" s="1814"/>
      <c r="CH367" s="1814"/>
      <c r="CI367" s="1814"/>
      <c r="CJ367" s="1814"/>
      <c r="CK367" s="1814"/>
      <c r="CL367" s="1814"/>
      <c r="CM367" s="1814"/>
      <c r="CN367" s="1814"/>
      <c r="CO367" s="1814"/>
      <c r="CP367" s="1814"/>
      <c r="CQ367" s="1814"/>
      <c r="CR367" s="1814"/>
      <c r="CS367" s="1814"/>
      <c r="CT367" s="1814"/>
      <c r="CU367" s="1814"/>
      <c r="CV367" s="1814"/>
      <c r="CW367" s="1814"/>
      <c r="CX367" s="1814"/>
      <c r="CY367" s="1814"/>
      <c r="CZ367" s="1814"/>
      <c r="DA367" s="1814"/>
      <c r="DB367" s="1814"/>
      <c r="DC367" s="1814"/>
      <c r="DD367" s="1814"/>
      <c r="DE367" s="1814"/>
      <c r="DF367" s="1814"/>
      <c r="DG367" s="1814"/>
      <c r="DH367" s="1814"/>
      <c r="DI367" s="1814"/>
      <c r="DJ367" s="1814"/>
      <c r="DK367" s="1814"/>
      <c r="DL367" s="1814"/>
      <c r="DM367" s="1814"/>
      <c r="DN367" s="1814"/>
      <c r="DO367" s="1814"/>
      <c r="DP367" s="1814"/>
      <c r="DQ367" s="1814"/>
      <c r="DR367" s="1814"/>
      <c r="DS367" s="1814"/>
      <c r="DT367" s="1814"/>
      <c r="DU367" s="1814"/>
      <c r="DV367" s="1814"/>
      <c r="DW367" s="1814"/>
      <c r="DX367" s="1814"/>
      <c r="DY367" s="1814"/>
      <c r="DZ367" s="1814"/>
      <c r="EA367" s="1814"/>
      <c r="EB367" s="1814"/>
      <c r="EC367" s="1814"/>
      <c r="ED367" s="1814"/>
      <c r="EE367" s="1814"/>
      <c r="EF367" s="1814"/>
      <c r="EG367" s="1814"/>
      <c r="EH367" s="1814"/>
      <c r="EI367" s="1814"/>
      <c r="EJ367" s="1814"/>
      <c r="EK367" s="1814"/>
      <c r="EL367" s="1814"/>
      <c r="EM367" s="1814"/>
      <c r="EN367" s="1814"/>
      <c r="EO367" s="1814"/>
      <c r="EP367" s="1814"/>
      <c r="EQ367" s="1814"/>
      <c r="ER367" s="1814"/>
      <c r="ES367" s="1814"/>
      <c r="ET367" s="1814"/>
      <c r="EU367" s="1814"/>
      <c r="EV367" s="1814"/>
      <c r="EW367" s="1814"/>
      <c r="EX367" s="1814"/>
      <c r="EY367" s="1814"/>
      <c r="EZ367" s="1814"/>
      <c r="FA367" s="1814"/>
      <c r="FB367" s="1814"/>
      <c r="FC367" s="1814"/>
      <c r="FD367" s="1814"/>
      <c r="FE367" s="1814"/>
      <c r="FF367" s="1814"/>
      <c r="FG367" s="1814"/>
      <c r="FH367" s="1814"/>
      <c r="FI367" s="1814"/>
      <c r="FJ367" s="1814"/>
      <c r="FK367" s="1814"/>
      <c r="FL367" s="1814"/>
      <c r="FM367" s="1814"/>
      <c r="FN367" s="1814"/>
      <c r="FO367" s="1814"/>
      <c r="FP367" s="1814"/>
      <c r="FQ367" s="1814"/>
      <c r="FR367" s="1814"/>
      <c r="FS367" s="1814"/>
      <c r="FT367" s="1814"/>
      <c r="FU367" s="1814"/>
      <c r="FV367" s="1814"/>
      <c r="FW367" s="1814"/>
      <c r="FX367" s="1814"/>
      <c r="FY367" s="1814"/>
      <c r="FZ367" s="1814"/>
      <c r="GA367" s="1814"/>
      <c r="GB367" s="1814"/>
      <c r="GC367" s="1814"/>
      <c r="GD367" s="1814"/>
      <c r="GE367" s="1814"/>
      <c r="GF367" s="1814"/>
      <c r="GG367" s="1814"/>
      <c r="GH367" s="1814"/>
      <c r="GI367" s="1814"/>
      <c r="GJ367" s="1814"/>
      <c r="GK367" s="1814"/>
      <c r="GL367" s="1814"/>
      <c r="GM367" s="1814"/>
      <c r="GN367" s="1814"/>
      <c r="GO367" s="1814"/>
      <c r="GP367" s="1814"/>
      <c r="GQ367" s="1814"/>
      <c r="GR367" s="1814"/>
      <c r="GS367" s="1814"/>
      <c r="GT367" s="1814"/>
      <c r="GU367" s="1814"/>
      <c r="GV367" s="1814"/>
      <c r="GW367" s="1814"/>
      <c r="GX367" s="1814"/>
      <c r="GY367" s="1814"/>
      <c r="GZ367" s="1814"/>
      <c r="HA367" s="1814"/>
      <c r="HB367" s="1814"/>
      <c r="HC367" s="1814"/>
      <c r="HD367" s="1814"/>
      <c r="HE367" s="1814"/>
      <c r="HF367" s="1814"/>
      <c r="HG367" s="1814"/>
      <c r="HH367" s="1814"/>
      <c r="HI367" s="1814"/>
      <c r="HJ367" s="1814"/>
      <c r="HK367" s="1814"/>
      <c r="HL367" s="1814"/>
      <c r="HM367" s="1814"/>
      <c r="HN367" s="1814"/>
      <c r="HO367" s="1814"/>
      <c r="HP367" s="1814"/>
      <c r="HQ367" s="1814"/>
      <c r="HR367" s="1814"/>
      <c r="HS367" s="1814"/>
      <c r="HT367" s="1814"/>
      <c r="HU367" s="1814"/>
      <c r="HV367" s="1814"/>
      <c r="HW367" s="1814"/>
      <c r="HX367" s="1814"/>
      <c r="HY367" s="1814"/>
      <c r="HZ367" s="1814"/>
      <c r="IA367" s="1814"/>
      <c r="IB367" s="1814"/>
      <c r="IC367" s="1814"/>
      <c r="ID367" s="1814"/>
      <c r="IE367" s="1814"/>
      <c r="IF367" s="1814"/>
      <c r="IG367" s="1814"/>
      <c r="IH367" s="1814"/>
      <c r="II367" s="1814"/>
      <c r="IJ367" s="1814"/>
      <c r="IK367" s="1814"/>
      <c r="IL367" s="1814"/>
      <c r="IM367" s="1814"/>
      <c r="IN367" s="1814"/>
      <c r="IO367" s="1814"/>
      <c r="IP367" s="1814"/>
      <c r="IQ367" s="1814"/>
      <c r="IR367" s="1814"/>
      <c r="IS367" s="1814"/>
      <c r="IT367" s="1814"/>
      <c r="IU367" s="1814"/>
      <c r="IV367" s="1814"/>
      <c r="IW367" s="1814"/>
      <c r="IX367" s="1814"/>
      <c r="IY367" s="1814"/>
      <c r="IZ367" s="1814"/>
      <c r="JA367" s="1814"/>
      <c r="JB367" s="1814"/>
      <c r="JC367" s="1814"/>
      <c r="JD367" s="1814"/>
      <c r="JE367" s="1814"/>
      <c r="JF367" s="1814"/>
      <c r="JG367" s="1814"/>
      <c r="JH367" s="1814"/>
      <c r="JI367" s="1814"/>
      <c r="JJ367" s="1814"/>
      <c r="JK367" s="1814"/>
      <c r="JL367" s="1814"/>
      <c r="JM367" s="1814"/>
      <c r="JN367" s="1814"/>
      <c r="JO367" s="1814"/>
      <c r="JP367" s="1814"/>
      <c r="JQ367" s="1814"/>
      <c r="JR367" s="1814"/>
      <c r="JS367" s="1814"/>
      <c r="JT367" s="1814"/>
      <c r="JU367" s="1814"/>
      <c r="JV367" s="1814"/>
      <c r="JW367" s="1814"/>
      <c r="JX367" s="1814"/>
      <c r="JY367" s="1814"/>
      <c r="JZ367" s="1814"/>
      <c r="KA367" s="1814"/>
      <c r="KB367" s="1814"/>
      <c r="KC367" s="1814"/>
      <c r="KD367" s="1814"/>
      <c r="KE367" s="1814"/>
      <c r="KF367" s="1814"/>
      <c r="KG367" s="1814"/>
      <c r="KH367" s="1814"/>
      <c r="KI367" s="1814"/>
      <c r="KJ367" s="1814"/>
      <c r="KK367" s="1814"/>
      <c r="KL367" s="1814"/>
      <c r="KM367" s="1814"/>
      <c r="KN367" s="1814"/>
      <c r="KO367" s="1814"/>
      <c r="KP367" s="1814"/>
      <c r="KQ367" s="1814"/>
      <c r="KR367" s="1814"/>
      <c r="KS367" s="1814"/>
      <c r="KT367" s="1814"/>
      <c r="KU367" s="1814"/>
      <c r="KV367" s="1814"/>
      <c r="KW367" s="1814"/>
      <c r="KX367" s="1814"/>
      <c r="KY367" s="1814"/>
      <c r="KZ367" s="1814"/>
      <c r="LA367" s="1814"/>
      <c r="LB367" s="1814"/>
      <c r="LC367" s="1814"/>
      <c r="LD367" s="1814"/>
      <c r="LE367" s="1814"/>
      <c r="LF367" s="1814"/>
      <c r="LG367" s="1814"/>
      <c r="LH367" s="1814"/>
      <c r="LI367" s="1814"/>
      <c r="LJ367" s="1814"/>
      <c r="LK367" s="1814"/>
      <c r="LL367" s="1814"/>
      <c r="LM367" s="1814"/>
      <c r="LN367" s="1814"/>
      <c r="LO367" s="1825"/>
      <c r="LP367" s="1825"/>
      <c r="LQ367" s="1825"/>
      <c r="LR367" s="1825"/>
      <c r="LS367" s="1825"/>
      <c r="LT367" s="1825"/>
      <c r="LU367" s="1825"/>
      <c r="LV367" s="1826"/>
    </row>
    <row r="368" s="2569" customFormat="1" ht="47" customHeight="1" spans="1:334">
      <c r="A368" s="2796">
        <v>45994</v>
      </c>
      <c r="B368" s="2204" t="s">
        <v>173</v>
      </c>
      <c r="C368" s="2205" t="s">
        <v>98</v>
      </c>
      <c r="D368" s="2206">
        <v>4500187813</v>
      </c>
      <c r="E368" s="2207" t="s">
        <v>2776</v>
      </c>
      <c r="F368" s="2206" t="s">
        <v>2777</v>
      </c>
      <c r="G368" s="1728" t="s">
        <v>1859</v>
      </c>
      <c r="H368" s="2208" t="s">
        <v>1859</v>
      </c>
      <c r="I368" s="1746" t="s">
        <v>1861</v>
      </c>
      <c r="J368" s="1736">
        <v>7920</v>
      </c>
      <c r="K368" s="1747">
        <v>12</v>
      </c>
      <c r="L368" s="1747">
        <v>2640</v>
      </c>
      <c r="M368" s="1738">
        <f t="shared" si="268"/>
        <v>3</v>
      </c>
      <c r="N368" s="2213">
        <v>46022</v>
      </c>
      <c r="O368" s="2213">
        <v>46020</v>
      </c>
      <c r="P368" s="1740"/>
      <c r="Q368" s="1753" t="s">
        <v>78</v>
      </c>
      <c r="R368" s="1754">
        <v>7920</v>
      </c>
      <c r="S368" s="1754">
        <f t="shared" si="269"/>
        <v>0</v>
      </c>
      <c r="T368" s="1754"/>
      <c r="U368" s="1754" t="s">
        <v>829</v>
      </c>
      <c r="V368" s="2212"/>
      <c r="W368" s="1746" t="s">
        <v>111</v>
      </c>
      <c r="X368" s="1767" t="s">
        <v>2163</v>
      </c>
      <c r="Y368" s="1783" t="s">
        <v>88</v>
      </c>
      <c r="Z368" s="1783" t="s">
        <v>2394</v>
      </c>
      <c r="AA368" s="1783" t="s">
        <v>2395</v>
      </c>
      <c r="AB368" s="1783" t="s">
        <v>745</v>
      </c>
      <c r="AC368" s="2815" t="s">
        <v>2166</v>
      </c>
      <c r="AD368" s="2224" t="s">
        <v>181</v>
      </c>
      <c r="AE368" s="2225">
        <v>84.2767</v>
      </c>
      <c r="AF368" s="2226">
        <f t="shared" si="270"/>
        <v>252.8301</v>
      </c>
      <c r="AG368" s="1791"/>
      <c r="AH368" s="1799" t="s">
        <v>81</v>
      </c>
      <c r="AI368" s="2834"/>
      <c r="AJ368" s="2624"/>
      <c r="AK368" s="2625">
        <f t="shared" si="271"/>
        <v>7920</v>
      </c>
      <c r="AL368" s="2625"/>
      <c r="AM368" s="2625"/>
      <c r="AN368" s="2625"/>
      <c r="AO368" s="2625"/>
      <c r="AP368" s="2625">
        <f t="shared" si="272"/>
        <v>660</v>
      </c>
      <c r="AQ368" s="2847"/>
      <c r="AR368" s="1800"/>
      <c r="AS368" s="1800" t="s">
        <v>63</v>
      </c>
      <c r="AT368" s="1800">
        <f t="shared" si="273"/>
        <v>7920</v>
      </c>
      <c r="AU368" s="1793"/>
      <c r="AV368" s="1806">
        <f t="shared" si="274"/>
        <v>792</v>
      </c>
      <c r="AW368" s="1807">
        <f t="shared" si="275"/>
        <v>792</v>
      </c>
      <c r="AX368" s="1807">
        <f t="shared" si="276"/>
        <v>792</v>
      </c>
      <c r="AY368" s="1807">
        <f t="shared" si="277"/>
        <v>792</v>
      </c>
      <c r="AZ368" s="1807">
        <f t="shared" si="278"/>
        <v>792</v>
      </c>
      <c r="BA368" s="2853">
        <f t="shared" si="279"/>
        <v>792</v>
      </c>
      <c r="BB368" s="2853">
        <f t="shared" si="280"/>
        <v>792</v>
      </c>
      <c r="BC368" s="2853">
        <f t="shared" si="281"/>
        <v>792</v>
      </c>
      <c r="BD368" s="2853">
        <f t="shared" si="282"/>
        <v>792</v>
      </c>
      <c r="BE368" s="2853">
        <f t="shared" si="283"/>
        <v>792</v>
      </c>
      <c r="BF368" s="1806">
        <f t="shared" si="284"/>
        <v>759</v>
      </c>
      <c r="BG368" s="2858">
        <f t="shared" si="285"/>
        <v>33</v>
      </c>
      <c r="BH368" s="1814"/>
      <c r="BI368" s="1814"/>
      <c r="BJ368" s="1814"/>
      <c r="BK368" s="1814"/>
      <c r="BL368" s="1814"/>
      <c r="BM368" s="1814"/>
      <c r="BN368" s="1814"/>
      <c r="BO368" s="1814"/>
      <c r="BP368" s="1814"/>
      <c r="BQ368" s="1814"/>
      <c r="BR368" s="1814"/>
      <c r="BS368" s="1814"/>
      <c r="BT368" s="1814"/>
      <c r="BU368" s="1814"/>
      <c r="BV368" s="1814"/>
      <c r="BW368" s="1814"/>
      <c r="BX368" s="1814"/>
      <c r="BY368" s="1814"/>
      <c r="BZ368" s="1814"/>
      <c r="CA368" s="1814"/>
      <c r="CB368" s="1814"/>
      <c r="CC368" s="1814"/>
      <c r="CD368" s="1814"/>
      <c r="CE368" s="1814"/>
      <c r="CF368" s="1814"/>
      <c r="CG368" s="1814"/>
      <c r="CH368" s="1814"/>
      <c r="CI368" s="1814"/>
      <c r="CJ368" s="1814"/>
      <c r="CK368" s="1814"/>
      <c r="CL368" s="1814"/>
      <c r="CM368" s="1814"/>
      <c r="CN368" s="1814"/>
      <c r="CO368" s="1814"/>
      <c r="CP368" s="1814"/>
      <c r="CQ368" s="1814"/>
      <c r="CR368" s="1814"/>
      <c r="CS368" s="1814"/>
      <c r="CT368" s="1814"/>
      <c r="CU368" s="1814"/>
      <c r="CV368" s="1814"/>
      <c r="CW368" s="1814"/>
      <c r="CX368" s="1814"/>
      <c r="CY368" s="1814"/>
      <c r="CZ368" s="1814"/>
      <c r="DA368" s="1814"/>
      <c r="DB368" s="1814"/>
      <c r="DC368" s="1814"/>
      <c r="DD368" s="1814"/>
      <c r="DE368" s="1814"/>
      <c r="DF368" s="1814"/>
      <c r="DG368" s="1814"/>
      <c r="DH368" s="1814"/>
      <c r="DI368" s="1814"/>
      <c r="DJ368" s="1814"/>
      <c r="DK368" s="1814"/>
      <c r="DL368" s="1814"/>
      <c r="DM368" s="1814"/>
      <c r="DN368" s="1814"/>
      <c r="DO368" s="1814"/>
      <c r="DP368" s="1814"/>
      <c r="DQ368" s="1814"/>
      <c r="DR368" s="1814"/>
      <c r="DS368" s="1814"/>
      <c r="DT368" s="1814"/>
      <c r="DU368" s="1814"/>
      <c r="DV368" s="1814"/>
      <c r="DW368" s="1814"/>
      <c r="DX368" s="1814"/>
      <c r="DY368" s="1814"/>
      <c r="DZ368" s="1814"/>
      <c r="EA368" s="1814"/>
      <c r="EB368" s="1814"/>
      <c r="EC368" s="1814"/>
      <c r="ED368" s="1814"/>
      <c r="EE368" s="1814"/>
      <c r="EF368" s="1814"/>
      <c r="EG368" s="1814"/>
      <c r="EH368" s="1814"/>
      <c r="EI368" s="1814"/>
      <c r="EJ368" s="1814"/>
      <c r="EK368" s="1814"/>
      <c r="EL368" s="1814"/>
      <c r="EM368" s="1814"/>
      <c r="EN368" s="1814"/>
      <c r="EO368" s="1814"/>
      <c r="EP368" s="1814"/>
      <c r="EQ368" s="1814"/>
      <c r="ER368" s="1814"/>
      <c r="ES368" s="1814"/>
      <c r="ET368" s="1814"/>
      <c r="EU368" s="1814"/>
      <c r="EV368" s="1814"/>
      <c r="EW368" s="1814"/>
      <c r="EX368" s="1814"/>
      <c r="EY368" s="1814"/>
      <c r="EZ368" s="1814"/>
      <c r="FA368" s="1814"/>
      <c r="FB368" s="1814"/>
      <c r="FC368" s="1814"/>
      <c r="FD368" s="1814"/>
      <c r="FE368" s="1814"/>
      <c r="FF368" s="1814"/>
      <c r="FG368" s="1814"/>
      <c r="FH368" s="1814"/>
      <c r="FI368" s="1814"/>
      <c r="FJ368" s="1814"/>
      <c r="FK368" s="1814"/>
      <c r="FL368" s="1814"/>
      <c r="FM368" s="1814"/>
      <c r="FN368" s="1814"/>
      <c r="FO368" s="1814"/>
      <c r="FP368" s="1814"/>
      <c r="FQ368" s="1814"/>
      <c r="FR368" s="1814"/>
      <c r="FS368" s="1814"/>
      <c r="FT368" s="1814"/>
      <c r="FU368" s="1814"/>
      <c r="FV368" s="1814"/>
      <c r="FW368" s="1814"/>
      <c r="FX368" s="1814"/>
      <c r="FY368" s="1814"/>
      <c r="FZ368" s="1814"/>
      <c r="GA368" s="1814"/>
      <c r="GB368" s="1814"/>
      <c r="GC368" s="1814"/>
      <c r="GD368" s="1814"/>
      <c r="GE368" s="1814"/>
      <c r="GF368" s="1814"/>
      <c r="GG368" s="1814"/>
      <c r="GH368" s="1814"/>
      <c r="GI368" s="1814"/>
      <c r="GJ368" s="1814"/>
      <c r="GK368" s="1814"/>
      <c r="GL368" s="1814"/>
      <c r="GM368" s="1814"/>
      <c r="GN368" s="1814"/>
      <c r="GO368" s="1814"/>
      <c r="GP368" s="1814"/>
      <c r="GQ368" s="1814"/>
      <c r="GR368" s="1814"/>
      <c r="GS368" s="1814"/>
      <c r="GT368" s="1814"/>
      <c r="GU368" s="1814"/>
      <c r="GV368" s="1814"/>
      <c r="GW368" s="1814"/>
      <c r="GX368" s="1814"/>
      <c r="GY368" s="1814"/>
      <c r="GZ368" s="1814"/>
      <c r="HA368" s="1814"/>
      <c r="HB368" s="1814"/>
      <c r="HC368" s="1814"/>
      <c r="HD368" s="1814"/>
      <c r="HE368" s="1814"/>
      <c r="HF368" s="1814"/>
      <c r="HG368" s="1814"/>
      <c r="HH368" s="1814"/>
      <c r="HI368" s="1814"/>
      <c r="HJ368" s="1814"/>
      <c r="HK368" s="1814"/>
      <c r="HL368" s="1814"/>
      <c r="HM368" s="1814"/>
      <c r="HN368" s="1814"/>
      <c r="HO368" s="1814"/>
      <c r="HP368" s="1814"/>
      <c r="HQ368" s="1814"/>
      <c r="HR368" s="1814"/>
      <c r="HS368" s="1814"/>
      <c r="HT368" s="1814"/>
      <c r="HU368" s="1814"/>
      <c r="HV368" s="1814"/>
      <c r="HW368" s="1814"/>
      <c r="HX368" s="1814"/>
      <c r="HY368" s="1814"/>
      <c r="HZ368" s="1814"/>
      <c r="IA368" s="1814"/>
      <c r="IB368" s="1814"/>
      <c r="IC368" s="1814"/>
      <c r="ID368" s="1814"/>
      <c r="IE368" s="1814"/>
      <c r="IF368" s="1814"/>
      <c r="IG368" s="1814"/>
      <c r="IH368" s="1814"/>
      <c r="II368" s="1814"/>
      <c r="IJ368" s="1814"/>
      <c r="IK368" s="1814"/>
      <c r="IL368" s="1814"/>
      <c r="IM368" s="1814"/>
      <c r="IN368" s="1814"/>
      <c r="IO368" s="1814"/>
      <c r="IP368" s="1814"/>
      <c r="IQ368" s="1814"/>
      <c r="IR368" s="1814"/>
      <c r="IS368" s="1814"/>
      <c r="IT368" s="1814"/>
      <c r="IU368" s="1814"/>
      <c r="IV368" s="1814"/>
      <c r="IW368" s="1814"/>
      <c r="IX368" s="1814"/>
      <c r="IY368" s="1814"/>
      <c r="IZ368" s="1814"/>
      <c r="JA368" s="1814"/>
      <c r="JB368" s="1814"/>
      <c r="JC368" s="1814"/>
      <c r="JD368" s="1814"/>
      <c r="JE368" s="1814"/>
      <c r="JF368" s="1814"/>
      <c r="JG368" s="1814"/>
      <c r="JH368" s="1814"/>
      <c r="JI368" s="1814"/>
      <c r="JJ368" s="1814"/>
      <c r="JK368" s="1814"/>
      <c r="JL368" s="1814"/>
      <c r="JM368" s="1814"/>
      <c r="JN368" s="1814"/>
      <c r="JO368" s="1814"/>
      <c r="JP368" s="1814"/>
      <c r="JQ368" s="1814"/>
      <c r="JR368" s="1814"/>
      <c r="JS368" s="1814"/>
      <c r="JT368" s="1814"/>
      <c r="JU368" s="1814"/>
      <c r="JV368" s="1814"/>
      <c r="JW368" s="1814"/>
      <c r="JX368" s="1814"/>
      <c r="JY368" s="1814"/>
      <c r="JZ368" s="1814"/>
      <c r="KA368" s="1814"/>
      <c r="KB368" s="1814"/>
      <c r="KC368" s="1814"/>
      <c r="KD368" s="1814"/>
      <c r="KE368" s="1814"/>
      <c r="KF368" s="1814"/>
      <c r="KG368" s="1814"/>
      <c r="KH368" s="1814"/>
      <c r="KI368" s="1814"/>
      <c r="KJ368" s="1814"/>
      <c r="KK368" s="1814"/>
      <c r="KL368" s="1814"/>
      <c r="KM368" s="1814"/>
      <c r="KN368" s="1814"/>
      <c r="KO368" s="1814"/>
      <c r="KP368" s="1814"/>
      <c r="KQ368" s="1814"/>
      <c r="KR368" s="1814"/>
      <c r="KS368" s="1814"/>
      <c r="KT368" s="1814"/>
      <c r="KU368" s="1814"/>
      <c r="KV368" s="1814"/>
      <c r="KW368" s="1814"/>
      <c r="KX368" s="1814"/>
      <c r="KY368" s="1814"/>
      <c r="KZ368" s="1814"/>
      <c r="LA368" s="1814"/>
      <c r="LB368" s="1814"/>
      <c r="LC368" s="1814"/>
      <c r="LD368" s="1814"/>
      <c r="LE368" s="1814"/>
      <c r="LF368" s="1814"/>
      <c r="LG368" s="1814"/>
      <c r="LH368" s="1814"/>
      <c r="LI368" s="1814"/>
      <c r="LJ368" s="1814"/>
      <c r="LK368" s="1814"/>
      <c r="LL368" s="1814"/>
      <c r="LM368" s="1814"/>
      <c r="LN368" s="1814"/>
      <c r="LO368" s="1825"/>
      <c r="LP368" s="1825"/>
      <c r="LQ368" s="1825"/>
      <c r="LR368" s="1825"/>
      <c r="LS368" s="1825"/>
      <c r="LT368" s="1825"/>
      <c r="LU368" s="1825"/>
      <c r="LV368" s="1826"/>
    </row>
    <row r="369" s="2243" customFormat="1" ht="47" customHeight="1" spans="1:334">
      <c r="A369" s="2590">
        <v>45988</v>
      </c>
      <c r="B369" s="2198" t="s">
        <v>769</v>
      </c>
      <c r="C369" s="2199" t="s">
        <v>698</v>
      </c>
      <c r="D369" s="2200">
        <v>4500185452</v>
      </c>
      <c r="E369" s="2201" t="s">
        <v>2778</v>
      </c>
      <c r="F369" s="2200" t="s">
        <v>2779</v>
      </c>
      <c r="G369" s="2202" t="s">
        <v>1730</v>
      </c>
      <c r="H369" s="2202" t="s">
        <v>1730</v>
      </c>
      <c r="I369" s="2055" t="s">
        <v>1939</v>
      </c>
      <c r="J369" s="1667">
        <v>4512</v>
      </c>
      <c r="K369" s="2056">
        <v>0</v>
      </c>
      <c r="L369" s="2056">
        <v>24</v>
      </c>
      <c r="M369" s="2056">
        <f t="shared" si="268"/>
        <v>188</v>
      </c>
      <c r="N369" s="2211">
        <v>46029</v>
      </c>
      <c r="O369" s="2211">
        <v>46027</v>
      </c>
      <c r="P369" s="1671"/>
      <c r="Q369" s="1753" t="s">
        <v>78</v>
      </c>
      <c r="R369" s="1677">
        <v>4512</v>
      </c>
      <c r="S369" s="1677">
        <f t="shared" si="269"/>
        <v>0</v>
      </c>
      <c r="T369" s="1677" t="s">
        <v>1634</v>
      </c>
      <c r="U369" s="1677" t="s">
        <v>829</v>
      </c>
      <c r="V369" s="2210"/>
      <c r="W369" s="2055" t="s">
        <v>111</v>
      </c>
      <c r="X369" s="2073">
        <v>45988</v>
      </c>
      <c r="Y369" s="2074" t="s">
        <v>287</v>
      </c>
      <c r="Z369" s="2074" t="s">
        <v>2780</v>
      </c>
      <c r="AA369" s="2074"/>
      <c r="AB369" s="2074"/>
      <c r="AC369" s="2817" t="s">
        <v>2781</v>
      </c>
      <c r="AD369" s="2220" t="s">
        <v>696</v>
      </c>
      <c r="AE369" s="2088">
        <v>0.9576</v>
      </c>
      <c r="AF369" s="2089">
        <f>AE369*J369</f>
        <v>4320.6912</v>
      </c>
      <c r="AG369" s="1695"/>
      <c r="AH369" s="2090" t="s">
        <v>81</v>
      </c>
      <c r="AI369" s="2837"/>
      <c r="AJ369" s="2632">
        <v>10</v>
      </c>
      <c r="AK369" s="2830">
        <f t="shared" si="271"/>
        <v>4512</v>
      </c>
      <c r="AL369" s="2632"/>
      <c r="AM369" s="2632"/>
      <c r="AN369" s="2632">
        <f>M369</f>
        <v>188</v>
      </c>
      <c r="AO369" s="2632"/>
      <c r="AP369" s="2632"/>
      <c r="AQ369" s="2645"/>
      <c r="AR369" s="2097"/>
      <c r="AS369" s="2097" t="s">
        <v>63</v>
      </c>
      <c r="AT369" s="2097">
        <f t="shared" si="273"/>
        <v>4512</v>
      </c>
      <c r="AU369" s="1697"/>
      <c r="AV369" s="2646">
        <f t="shared" si="274"/>
        <v>451.2</v>
      </c>
      <c r="AW369" s="1822">
        <f t="shared" si="275"/>
        <v>451.2</v>
      </c>
      <c r="AX369" s="1822">
        <f t="shared" si="276"/>
        <v>451.2</v>
      </c>
      <c r="AY369" s="1822">
        <f t="shared" si="277"/>
        <v>451.2</v>
      </c>
      <c r="AZ369" s="1822">
        <f t="shared" si="278"/>
        <v>451.2</v>
      </c>
      <c r="BA369" s="2104">
        <f t="shared" si="279"/>
        <v>451.2</v>
      </c>
      <c r="BB369" s="2104">
        <f t="shared" si="280"/>
        <v>451.2</v>
      </c>
      <c r="BC369" s="2104">
        <f t="shared" si="281"/>
        <v>451.2</v>
      </c>
      <c r="BD369" s="2104">
        <f t="shared" si="282"/>
        <v>451.2</v>
      </c>
      <c r="BE369" s="2104">
        <f t="shared" si="283"/>
        <v>451.2</v>
      </c>
      <c r="BF369" s="2646">
        <f t="shared" si="284"/>
        <v>432.4</v>
      </c>
      <c r="BG369" s="2651">
        <f t="shared" si="285"/>
        <v>18.8</v>
      </c>
      <c r="BH369" s="1709"/>
      <c r="BI369" s="1709"/>
      <c r="BJ369" s="1709"/>
      <c r="BK369" s="1709"/>
      <c r="BL369" s="1709"/>
      <c r="BM369" s="1709"/>
      <c r="BN369" s="1709"/>
      <c r="BO369" s="1709"/>
      <c r="BP369" s="1709"/>
      <c r="BQ369" s="1709"/>
      <c r="BR369" s="1709"/>
      <c r="BS369" s="1709"/>
      <c r="BT369" s="1709"/>
      <c r="BU369" s="1709"/>
      <c r="BV369" s="1709"/>
      <c r="BW369" s="1709"/>
      <c r="BX369" s="1709"/>
      <c r="BY369" s="1709"/>
      <c r="BZ369" s="1709"/>
      <c r="CA369" s="1709"/>
      <c r="CB369" s="1709"/>
      <c r="CC369" s="1709"/>
      <c r="CD369" s="1709"/>
      <c r="CE369" s="1709"/>
      <c r="CF369" s="1709"/>
      <c r="CG369" s="1709"/>
      <c r="CH369" s="1709"/>
      <c r="CI369" s="1709"/>
      <c r="CJ369" s="1709"/>
      <c r="CK369" s="1709"/>
      <c r="CL369" s="1709"/>
      <c r="CM369" s="1709"/>
      <c r="CN369" s="1709"/>
      <c r="CO369" s="1709"/>
      <c r="CP369" s="1709"/>
      <c r="CQ369" s="1709"/>
      <c r="CR369" s="1709"/>
      <c r="CS369" s="1709"/>
      <c r="CT369" s="1709"/>
      <c r="CU369" s="1709"/>
      <c r="CV369" s="1709"/>
      <c r="CW369" s="1709"/>
      <c r="CX369" s="1709"/>
      <c r="CY369" s="1709"/>
      <c r="CZ369" s="1709"/>
      <c r="DA369" s="1709"/>
      <c r="DB369" s="1709"/>
      <c r="DC369" s="1709"/>
      <c r="DD369" s="1709"/>
      <c r="DE369" s="1709"/>
      <c r="DF369" s="1709"/>
      <c r="DG369" s="1709"/>
      <c r="DH369" s="1709"/>
      <c r="DI369" s="1709"/>
      <c r="DJ369" s="1709"/>
      <c r="DK369" s="1709"/>
      <c r="DL369" s="1709"/>
      <c r="DM369" s="1709"/>
      <c r="DN369" s="1709"/>
      <c r="DO369" s="1709"/>
      <c r="DP369" s="1709"/>
      <c r="DQ369" s="1709"/>
      <c r="DR369" s="1709"/>
      <c r="DS369" s="1709"/>
      <c r="DT369" s="1709"/>
      <c r="DU369" s="1709"/>
      <c r="DV369" s="1709"/>
      <c r="DW369" s="1709"/>
      <c r="DX369" s="1709"/>
      <c r="DY369" s="1709"/>
      <c r="DZ369" s="1709"/>
      <c r="EA369" s="1709"/>
      <c r="EB369" s="1709"/>
      <c r="EC369" s="1709"/>
      <c r="ED369" s="1709"/>
      <c r="EE369" s="1709"/>
      <c r="EF369" s="1709"/>
      <c r="EG369" s="1709"/>
      <c r="EH369" s="1709"/>
      <c r="EI369" s="1709"/>
      <c r="EJ369" s="1709"/>
      <c r="EK369" s="1709"/>
      <c r="EL369" s="1709"/>
      <c r="EM369" s="1709"/>
      <c r="EN369" s="1709"/>
      <c r="EO369" s="1709"/>
      <c r="EP369" s="1709"/>
      <c r="EQ369" s="1709"/>
      <c r="ER369" s="1709"/>
      <c r="ES369" s="1709"/>
      <c r="ET369" s="1709"/>
      <c r="EU369" s="1709"/>
      <c r="EV369" s="1709"/>
      <c r="EW369" s="1709"/>
      <c r="EX369" s="1709"/>
      <c r="EY369" s="1709"/>
      <c r="EZ369" s="1709"/>
      <c r="FA369" s="1709"/>
      <c r="FB369" s="1709"/>
      <c r="FC369" s="1709"/>
      <c r="FD369" s="1709"/>
      <c r="FE369" s="1709"/>
      <c r="FF369" s="1709"/>
      <c r="FG369" s="1709"/>
      <c r="FH369" s="1709"/>
      <c r="FI369" s="1709"/>
      <c r="FJ369" s="1709"/>
      <c r="FK369" s="1709"/>
      <c r="FL369" s="1709"/>
      <c r="FM369" s="1709"/>
      <c r="FN369" s="1709"/>
      <c r="FO369" s="1709"/>
      <c r="FP369" s="1709"/>
      <c r="FQ369" s="1709"/>
      <c r="FR369" s="1709"/>
      <c r="FS369" s="1709"/>
      <c r="FT369" s="1709"/>
      <c r="FU369" s="1709"/>
      <c r="FV369" s="1709"/>
      <c r="FW369" s="1709"/>
      <c r="FX369" s="1709"/>
      <c r="FY369" s="1709"/>
      <c r="FZ369" s="1709"/>
      <c r="GA369" s="1709"/>
      <c r="GB369" s="1709"/>
      <c r="GC369" s="1709"/>
      <c r="GD369" s="1709"/>
      <c r="GE369" s="1709"/>
      <c r="GF369" s="1709"/>
      <c r="GG369" s="1709"/>
      <c r="GH369" s="1709"/>
      <c r="GI369" s="1709"/>
      <c r="GJ369" s="1709"/>
      <c r="GK369" s="1709"/>
      <c r="GL369" s="1709"/>
      <c r="GM369" s="1709"/>
      <c r="GN369" s="1709"/>
      <c r="GO369" s="1709"/>
      <c r="GP369" s="1709"/>
      <c r="GQ369" s="1709"/>
      <c r="GR369" s="1709"/>
      <c r="GS369" s="1709"/>
      <c r="GT369" s="1709"/>
      <c r="GU369" s="1709"/>
      <c r="GV369" s="1709"/>
      <c r="GW369" s="1709"/>
      <c r="GX369" s="1709"/>
      <c r="GY369" s="1709"/>
      <c r="GZ369" s="1709"/>
      <c r="HA369" s="1709"/>
      <c r="HB369" s="1709"/>
      <c r="HC369" s="1709"/>
      <c r="HD369" s="1709"/>
      <c r="HE369" s="1709"/>
      <c r="HF369" s="1709"/>
      <c r="HG369" s="1709"/>
      <c r="HH369" s="1709"/>
      <c r="HI369" s="1709"/>
      <c r="HJ369" s="1709"/>
      <c r="HK369" s="1709"/>
      <c r="HL369" s="1709"/>
      <c r="HM369" s="1709"/>
      <c r="HN369" s="1709"/>
      <c r="HO369" s="1709"/>
      <c r="HP369" s="1709"/>
      <c r="HQ369" s="1709"/>
      <c r="HR369" s="1709"/>
      <c r="HS369" s="1709"/>
      <c r="HT369" s="1709"/>
      <c r="HU369" s="1709"/>
      <c r="HV369" s="1709"/>
      <c r="HW369" s="1709"/>
      <c r="HX369" s="1709"/>
      <c r="HY369" s="1709"/>
      <c r="HZ369" s="1709"/>
      <c r="IA369" s="1709"/>
      <c r="IB369" s="1709"/>
      <c r="IC369" s="1709"/>
      <c r="ID369" s="1709"/>
      <c r="IE369" s="1709"/>
      <c r="IF369" s="1709"/>
      <c r="IG369" s="1709"/>
      <c r="IH369" s="1709"/>
      <c r="II369" s="1709"/>
      <c r="IJ369" s="1709"/>
      <c r="IK369" s="1709"/>
      <c r="IL369" s="1709"/>
      <c r="IM369" s="1709"/>
      <c r="IN369" s="1709"/>
      <c r="IO369" s="1709"/>
      <c r="IP369" s="1709"/>
      <c r="IQ369" s="1709"/>
      <c r="IR369" s="1709"/>
      <c r="IS369" s="1709"/>
      <c r="IT369" s="1709"/>
      <c r="IU369" s="1709"/>
      <c r="IV369" s="1709"/>
      <c r="IW369" s="1709"/>
      <c r="IX369" s="1709"/>
      <c r="IY369" s="1709"/>
      <c r="IZ369" s="1709"/>
      <c r="JA369" s="1709"/>
      <c r="JB369" s="1709"/>
      <c r="JC369" s="1709"/>
      <c r="JD369" s="1709"/>
      <c r="JE369" s="1709"/>
      <c r="JF369" s="1709"/>
      <c r="JG369" s="1709"/>
      <c r="JH369" s="1709"/>
      <c r="JI369" s="1709"/>
      <c r="JJ369" s="1709"/>
      <c r="JK369" s="1709"/>
      <c r="JL369" s="1709"/>
      <c r="JM369" s="1709"/>
      <c r="JN369" s="1709"/>
      <c r="JO369" s="1709"/>
      <c r="JP369" s="1709"/>
      <c r="JQ369" s="1709"/>
      <c r="JR369" s="1709"/>
      <c r="JS369" s="1709"/>
      <c r="JT369" s="1709"/>
      <c r="JU369" s="1709"/>
      <c r="JV369" s="1709"/>
      <c r="JW369" s="1709"/>
      <c r="JX369" s="1709"/>
      <c r="JY369" s="1709"/>
      <c r="JZ369" s="1709"/>
      <c r="KA369" s="1709"/>
      <c r="KB369" s="1709"/>
      <c r="KC369" s="1709"/>
      <c r="KD369" s="1709"/>
      <c r="KE369" s="1709"/>
      <c r="KF369" s="1709"/>
      <c r="KG369" s="1709"/>
      <c r="KH369" s="1709"/>
      <c r="KI369" s="1709"/>
      <c r="KJ369" s="1709"/>
      <c r="KK369" s="1709"/>
      <c r="KL369" s="1709"/>
      <c r="KM369" s="1709"/>
      <c r="KN369" s="1709"/>
      <c r="KO369" s="1709"/>
      <c r="KP369" s="1709"/>
      <c r="KQ369" s="1709"/>
      <c r="KR369" s="1709"/>
      <c r="KS369" s="1709"/>
      <c r="KT369" s="1709"/>
      <c r="KU369" s="1709"/>
      <c r="KV369" s="1709"/>
      <c r="KW369" s="1709"/>
      <c r="KX369" s="1709"/>
      <c r="KY369" s="1709"/>
      <c r="KZ369" s="1709"/>
      <c r="LA369" s="1709"/>
      <c r="LB369" s="1709"/>
      <c r="LC369" s="1709"/>
      <c r="LD369" s="1709"/>
      <c r="LE369" s="1709"/>
      <c r="LF369" s="1709"/>
      <c r="LG369" s="1709"/>
      <c r="LH369" s="1709"/>
      <c r="LI369" s="1709"/>
      <c r="LJ369" s="1709"/>
      <c r="LK369" s="1709"/>
      <c r="LL369" s="1709"/>
      <c r="LM369" s="1709"/>
      <c r="LN369" s="1709"/>
      <c r="LO369" s="1710"/>
      <c r="LP369" s="1710"/>
      <c r="LQ369" s="1710"/>
      <c r="LR369" s="1710"/>
      <c r="LS369" s="1710"/>
      <c r="LT369" s="1710"/>
      <c r="LU369" s="1710"/>
      <c r="LV369" s="1711"/>
    </row>
    <row r="370" s="2141" customFormat="1" ht="47" customHeight="1" spans="1:334">
      <c r="A370" s="2794">
        <v>46007</v>
      </c>
      <c r="B370" s="2154" t="s">
        <v>173</v>
      </c>
      <c r="C370" s="2155" t="s">
        <v>98</v>
      </c>
      <c r="D370" s="2156">
        <v>4500189135</v>
      </c>
      <c r="E370" s="2159" t="s">
        <v>2782</v>
      </c>
      <c r="F370" s="2156" t="s">
        <v>2783</v>
      </c>
      <c r="G370" s="1863" t="s">
        <v>1859</v>
      </c>
      <c r="H370" s="2158" t="s">
        <v>1859</v>
      </c>
      <c r="I370" s="1880" t="s">
        <v>1861</v>
      </c>
      <c r="J370" s="1543">
        <v>18480</v>
      </c>
      <c r="K370" s="1876">
        <v>12</v>
      </c>
      <c r="L370" s="1876">
        <v>2640</v>
      </c>
      <c r="M370" s="1545">
        <f t="shared" si="268"/>
        <v>7</v>
      </c>
      <c r="N370" s="2166">
        <v>46038</v>
      </c>
      <c r="O370" s="2166">
        <v>46036</v>
      </c>
      <c r="P370" s="1546"/>
      <c r="Q370" s="1570" t="s">
        <v>78</v>
      </c>
      <c r="R370" s="1577">
        <v>18480</v>
      </c>
      <c r="S370" s="1577">
        <f t="shared" si="269"/>
        <v>0</v>
      </c>
      <c r="T370" s="2806" t="s">
        <v>1634</v>
      </c>
      <c r="U370" s="1577" t="s">
        <v>829</v>
      </c>
      <c r="V370" s="2165"/>
      <c r="W370" s="1880" t="s">
        <v>111</v>
      </c>
      <c r="X370" s="1900" t="s">
        <v>2163</v>
      </c>
      <c r="Y370" s="1930" t="s">
        <v>88</v>
      </c>
      <c r="Z370" s="1930" t="s">
        <v>2394</v>
      </c>
      <c r="AA370" s="1930" t="s">
        <v>2395</v>
      </c>
      <c r="AB370" s="1930" t="s">
        <v>745</v>
      </c>
      <c r="AC370" s="2814" t="s">
        <v>2166</v>
      </c>
      <c r="AD370" s="1692" t="s">
        <v>181</v>
      </c>
      <c r="AE370" s="2179">
        <v>1510.5114</v>
      </c>
      <c r="AF370" s="2180">
        <f>AE370*M370</f>
        <v>10573.5798</v>
      </c>
      <c r="AG370" s="1612"/>
      <c r="AH370" s="1947" t="s">
        <v>81</v>
      </c>
      <c r="AI370" s="2822"/>
      <c r="AJ370" s="2760"/>
      <c r="AK370" s="2761">
        <f t="shared" si="271"/>
        <v>18480</v>
      </c>
      <c r="AL370" s="2761"/>
      <c r="AM370" s="2761"/>
      <c r="AN370" s="2761"/>
      <c r="AO370" s="2761"/>
      <c r="AP370" s="2761">
        <f>J370/12</f>
        <v>1540</v>
      </c>
      <c r="AQ370" s="2773"/>
      <c r="AR370" s="1948"/>
      <c r="AS370" s="1948" t="s">
        <v>63</v>
      </c>
      <c r="AT370" s="1948">
        <f t="shared" si="273"/>
        <v>18480</v>
      </c>
      <c r="AU370" s="1614"/>
      <c r="AV370" s="1954">
        <f t="shared" si="274"/>
        <v>1848</v>
      </c>
      <c r="AW370" s="1955">
        <f t="shared" si="275"/>
        <v>1848</v>
      </c>
      <c r="AX370" s="1955">
        <f t="shared" si="276"/>
        <v>1848</v>
      </c>
      <c r="AY370" s="1955">
        <f t="shared" si="277"/>
        <v>1848</v>
      </c>
      <c r="AZ370" s="1955">
        <f t="shared" si="278"/>
        <v>1848</v>
      </c>
      <c r="BA370" s="2780">
        <f t="shared" si="279"/>
        <v>1848</v>
      </c>
      <c r="BB370" s="2780">
        <f t="shared" si="280"/>
        <v>1848</v>
      </c>
      <c r="BC370" s="2780">
        <f t="shared" si="281"/>
        <v>1848</v>
      </c>
      <c r="BD370" s="2780">
        <f t="shared" si="282"/>
        <v>1848</v>
      </c>
      <c r="BE370" s="2780">
        <f t="shared" si="283"/>
        <v>1848</v>
      </c>
      <c r="BF370" s="1954">
        <f t="shared" si="284"/>
        <v>1771</v>
      </c>
      <c r="BG370" s="2786">
        <f t="shared" si="285"/>
        <v>77</v>
      </c>
      <c r="BH370" s="1455"/>
      <c r="BI370" s="1455"/>
      <c r="BJ370" s="1455"/>
      <c r="BK370" s="1455"/>
      <c r="BL370" s="1455"/>
      <c r="BM370" s="1455"/>
      <c r="BN370" s="1455"/>
      <c r="BO370" s="1455"/>
      <c r="BP370" s="1455"/>
      <c r="BQ370" s="1455"/>
      <c r="BR370" s="1455"/>
      <c r="BS370" s="1455"/>
      <c r="BT370" s="1455"/>
      <c r="BU370" s="1455"/>
      <c r="BV370" s="1455"/>
      <c r="BW370" s="1455"/>
      <c r="BX370" s="1455"/>
      <c r="BY370" s="1455"/>
      <c r="BZ370" s="1455"/>
      <c r="CA370" s="1455"/>
      <c r="CB370" s="1455"/>
      <c r="CC370" s="1455"/>
      <c r="CD370" s="1455"/>
      <c r="CE370" s="1455"/>
      <c r="CF370" s="1455"/>
      <c r="CG370" s="1455"/>
      <c r="CH370" s="1455"/>
      <c r="CI370" s="1455"/>
      <c r="CJ370" s="1455"/>
      <c r="CK370" s="1455"/>
      <c r="CL370" s="1455"/>
      <c r="CM370" s="1455"/>
      <c r="CN370" s="1455"/>
      <c r="CO370" s="1455"/>
      <c r="CP370" s="1455"/>
      <c r="CQ370" s="1455"/>
      <c r="CR370" s="1455"/>
      <c r="CS370" s="1455"/>
      <c r="CT370" s="1455"/>
      <c r="CU370" s="1455"/>
      <c r="CV370" s="1455"/>
      <c r="CW370" s="1455"/>
      <c r="CX370" s="1455"/>
      <c r="CY370" s="1455"/>
      <c r="CZ370" s="1455"/>
      <c r="DA370" s="1455"/>
      <c r="DB370" s="1455"/>
      <c r="DC370" s="1455"/>
      <c r="DD370" s="1455"/>
      <c r="DE370" s="1455"/>
      <c r="DF370" s="1455"/>
      <c r="DG370" s="1455"/>
      <c r="DH370" s="1455"/>
      <c r="DI370" s="1455"/>
      <c r="DJ370" s="1455"/>
      <c r="DK370" s="1455"/>
      <c r="DL370" s="1455"/>
      <c r="DM370" s="1455"/>
      <c r="DN370" s="1455"/>
      <c r="DO370" s="1455"/>
      <c r="DP370" s="1455"/>
      <c r="DQ370" s="1455"/>
      <c r="DR370" s="1455"/>
      <c r="DS370" s="1455"/>
      <c r="DT370" s="1455"/>
      <c r="DU370" s="1455"/>
      <c r="DV370" s="1455"/>
      <c r="DW370" s="1455"/>
      <c r="DX370" s="1455"/>
      <c r="DY370" s="1455"/>
      <c r="DZ370" s="1455"/>
      <c r="EA370" s="1455"/>
      <c r="EB370" s="1455"/>
      <c r="EC370" s="1455"/>
      <c r="ED370" s="1455"/>
      <c r="EE370" s="1455"/>
      <c r="EF370" s="1455"/>
      <c r="EG370" s="1455"/>
      <c r="EH370" s="1455"/>
      <c r="EI370" s="1455"/>
      <c r="EJ370" s="1455"/>
      <c r="EK370" s="1455"/>
      <c r="EL370" s="1455"/>
      <c r="EM370" s="1455"/>
      <c r="EN370" s="1455"/>
      <c r="EO370" s="1455"/>
      <c r="EP370" s="1455"/>
      <c r="EQ370" s="1455"/>
      <c r="ER370" s="1455"/>
      <c r="ES370" s="1455"/>
      <c r="ET370" s="1455"/>
      <c r="EU370" s="1455"/>
      <c r="EV370" s="1455"/>
      <c r="EW370" s="1455"/>
      <c r="EX370" s="1455"/>
      <c r="EY370" s="1455"/>
      <c r="EZ370" s="1455"/>
      <c r="FA370" s="1455"/>
      <c r="FB370" s="1455"/>
      <c r="FC370" s="1455"/>
      <c r="FD370" s="1455"/>
      <c r="FE370" s="1455"/>
      <c r="FF370" s="1455"/>
      <c r="FG370" s="1455"/>
      <c r="FH370" s="1455"/>
      <c r="FI370" s="1455"/>
      <c r="FJ370" s="1455"/>
      <c r="FK370" s="1455"/>
      <c r="FL370" s="1455"/>
      <c r="FM370" s="1455"/>
      <c r="FN370" s="1455"/>
      <c r="FO370" s="1455"/>
      <c r="FP370" s="1455"/>
      <c r="FQ370" s="1455"/>
      <c r="FR370" s="1455"/>
      <c r="FS370" s="1455"/>
      <c r="FT370" s="1455"/>
      <c r="FU370" s="1455"/>
      <c r="FV370" s="1455"/>
      <c r="FW370" s="1455"/>
      <c r="FX370" s="1455"/>
      <c r="FY370" s="1455"/>
      <c r="FZ370" s="1455"/>
      <c r="GA370" s="1455"/>
      <c r="GB370" s="1455"/>
      <c r="GC370" s="1455"/>
      <c r="GD370" s="1455"/>
      <c r="GE370" s="1455"/>
      <c r="GF370" s="1455"/>
      <c r="GG370" s="1455"/>
      <c r="GH370" s="1455"/>
      <c r="GI370" s="1455"/>
      <c r="GJ370" s="1455"/>
      <c r="GK370" s="1455"/>
      <c r="GL370" s="1455"/>
      <c r="GM370" s="1455"/>
      <c r="GN370" s="1455"/>
      <c r="GO370" s="1455"/>
      <c r="GP370" s="1455"/>
      <c r="GQ370" s="1455"/>
      <c r="GR370" s="1455"/>
      <c r="GS370" s="1455"/>
      <c r="GT370" s="1455"/>
      <c r="GU370" s="1455"/>
      <c r="GV370" s="1455"/>
      <c r="GW370" s="1455"/>
      <c r="GX370" s="1455"/>
      <c r="GY370" s="1455"/>
      <c r="GZ370" s="1455"/>
      <c r="HA370" s="1455"/>
      <c r="HB370" s="1455"/>
      <c r="HC370" s="1455"/>
      <c r="HD370" s="1455"/>
      <c r="HE370" s="1455"/>
      <c r="HF370" s="1455"/>
      <c r="HG370" s="1455"/>
      <c r="HH370" s="1455"/>
      <c r="HI370" s="1455"/>
      <c r="HJ370" s="1455"/>
      <c r="HK370" s="1455"/>
      <c r="HL370" s="1455"/>
      <c r="HM370" s="1455"/>
      <c r="HN370" s="1455"/>
      <c r="HO370" s="1455"/>
      <c r="HP370" s="1455"/>
      <c r="HQ370" s="1455"/>
      <c r="HR370" s="1455"/>
      <c r="HS370" s="1455"/>
      <c r="HT370" s="1455"/>
      <c r="HU370" s="1455"/>
      <c r="HV370" s="1455"/>
      <c r="HW370" s="1455"/>
      <c r="HX370" s="1455"/>
      <c r="HY370" s="1455"/>
      <c r="HZ370" s="1455"/>
      <c r="IA370" s="1455"/>
      <c r="IB370" s="1455"/>
      <c r="IC370" s="1455"/>
      <c r="ID370" s="1455"/>
      <c r="IE370" s="1455"/>
      <c r="IF370" s="1455"/>
      <c r="IG370" s="1455"/>
      <c r="IH370" s="1455"/>
      <c r="II370" s="1455"/>
      <c r="IJ370" s="1455"/>
      <c r="IK370" s="1455"/>
      <c r="IL370" s="1455"/>
      <c r="IM370" s="1455"/>
      <c r="IN370" s="1455"/>
      <c r="IO370" s="1455"/>
      <c r="IP370" s="1455"/>
      <c r="IQ370" s="1455"/>
      <c r="IR370" s="1455"/>
      <c r="IS370" s="1455"/>
      <c r="IT370" s="1455"/>
      <c r="IU370" s="1455"/>
      <c r="IV370" s="1455"/>
      <c r="IW370" s="1455"/>
      <c r="IX370" s="1455"/>
      <c r="IY370" s="1455"/>
      <c r="IZ370" s="1455"/>
      <c r="JA370" s="1455"/>
      <c r="JB370" s="1455"/>
      <c r="JC370" s="1455"/>
      <c r="JD370" s="1455"/>
      <c r="JE370" s="1455"/>
      <c r="JF370" s="1455"/>
      <c r="JG370" s="1455"/>
      <c r="JH370" s="1455"/>
      <c r="JI370" s="1455"/>
      <c r="JJ370" s="1455"/>
      <c r="JK370" s="1455"/>
      <c r="JL370" s="1455"/>
      <c r="JM370" s="1455"/>
      <c r="JN370" s="1455"/>
      <c r="JO370" s="1455"/>
      <c r="JP370" s="1455"/>
      <c r="JQ370" s="1455"/>
      <c r="JR370" s="1455"/>
      <c r="JS370" s="1455"/>
      <c r="JT370" s="1455"/>
      <c r="JU370" s="1455"/>
      <c r="JV370" s="1455"/>
      <c r="JW370" s="1455"/>
      <c r="JX370" s="1455"/>
      <c r="JY370" s="1455"/>
      <c r="JZ370" s="1455"/>
      <c r="KA370" s="1455"/>
      <c r="KB370" s="1455"/>
      <c r="KC370" s="1455"/>
      <c r="KD370" s="1455"/>
      <c r="KE370" s="1455"/>
      <c r="KF370" s="1455"/>
      <c r="KG370" s="1455"/>
      <c r="KH370" s="1455"/>
      <c r="KI370" s="1455"/>
      <c r="KJ370" s="1455"/>
      <c r="KK370" s="1455"/>
      <c r="KL370" s="1455"/>
      <c r="KM370" s="1455"/>
      <c r="KN370" s="1455"/>
      <c r="KO370" s="1455"/>
      <c r="KP370" s="1455"/>
      <c r="KQ370" s="1455"/>
      <c r="KR370" s="1455"/>
      <c r="KS370" s="1455"/>
      <c r="KT370" s="1455"/>
      <c r="KU370" s="1455"/>
      <c r="KV370" s="1455"/>
      <c r="KW370" s="1455"/>
      <c r="KX370" s="1455"/>
      <c r="KY370" s="1455"/>
      <c r="KZ370" s="1455"/>
      <c r="LA370" s="1455"/>
      <c r="LB370" s="1455"/>
      <c r="LC370" s="1455"/>
      <c r="LD370" s="1455"/>
      <c r="LE370" s="1455"/>
      <c r="LF370" s="1455"/>
      <c r="LG370" s="1455"/>
      <c r="LH370" s="1455"/>
      <c r="LI370" s="1455"/>
      <c r="LJ370" s="1455"/>
      <c r="LK370" s="1455"/>
      <c r="LL370" s="1455"/>
      <c r="LM370" s="1455"/>
      <c r="LN370" s="1455"/>
      <c r="LO370" s="1467"/>
      <c r="LP370" s="1467"/>
      <c r="LQ370" s="1467"/>
      <c r="LR370" s="1467"/>
      <c r="LS370" s="1467"/>
      <c r="LT370" s="1467"/>
      <c r="LU370" s="1467"/>
      <c r="LV370" s="1645"/>
    </row>
    <row r="371" s="2141" customFormat="1" ht="47" customHeight="1" spans="1:334">
      <c r="A371" s="2794">
        <v>46007</v>
      </c>
      <c r="B371" s="2154" t="s">
        <v>173</v>
      </c>
      <c r="C371" s="2155" t="s">
        <v>98</v>
      </c>
      <c r="D371" s="2156">
        <v>4500189135</v>
      </c>
      <c r="E371" s="2159" t="s">
        <v>2784</v>
      </c>
      <c r="F371" s="2156" t="s">
        <v>2785</v>
      </c>
      <c r="G371" s="1863" t="s">
        <v>1859</v>
      </c>
      <c r="H371" s="2158" t="s">
        <v>1859</v>
      </c>
      <c r="I371" s="1880" t="s">
        <v>1861</v>
      </c>
      <c r="J371" s="1543">
        <v>7920</v>
      </c>
      <c r="K371" s="1876">
        <v>12</v>
      </c>
      <c r="L371" s="1876">
        <v>2640</v>
      </c>
      <c r="M371" s="1545">
        <f t="shared" si="268"/>
        <v>3</v>
      </c>
      <c r="N371" s="2166">
        <v>46038</v>
      </c>
      <c r="O371" s="2166">
        <v>46036</v>
      </c>
      <c r="P371" s="1546"/>
      <c r="Q371" s="1570" t="s">
        <v>78</v>
      </c>
      <c r="R371" s="1577">
        <v>7920</v>
      </c>
      <c r="S371" s="1577">
        <f t="shared" si="269"/>
        <v>0</v>
      </c>
      <c r="T371" s="1574"/>
      <c r="U371" s="1577" t="s">
        <v>829</v>
      </c>
      <c r="V371" s="2165"/>
      <c r="W371" s="1880" t="s">
        <v>111</v>
      </c>
      <c r="X371" s="1900" t="s">
        <v>2163</v>
      </c>
      <c r="Y371" s="1930" t="s">
        <v>88</v>
      </c>
      <c r="Z371" s="1930" t="s">
        <v>2394</v>
      </c>
      <c r="AA371" s="1930" t="s">
        <v>2395</v>
      </c>
      <c r="AB371" s="1930" t="s">
        <v>745</v>
      </c>
      <c r="AC371" s="2814" t="s">
        <v>2166</v>
      </c>
      <c r="AD371" s="1692" t="s">
        <v>181</v>
      </c>
      <c r="AE371" s="2179">
        <v>1510.5133</v>
      </c>
      <c r="AF371" s="2180">
        <f>AE371*M371</f>
        <v>4531.5399</v>
      </c>
      <c r="AG371" s="1612"/>
      <c r="AH371" s="1947" t="s">
        <v>81</v>
      </c>
      <c r="AI371" s="2822"/>
      <c r="AJ371" s="2760"/>
      <c r="AK371" s="2761">
        <f t="shared" si="271"/>
        <v>7920</v>
      </c>
      <c r="AL371" s="2761"/>
      <c r="AM371" s="2761"/>
      <c r="AN371" s="2761"/>
      <c r="AO371" s="2761"/>
      <c r="AP371" s="2761">
        <f>J371/12</f>
        <v>660</v>
      </c>
      <c r="AQ371" s="2773"/>
      <c r="AR371" s="1948"/>
      <c r="AS371" s="1948" t="s">
        <v>63</v>
      </c>
      <c r="AT371" s="1948">
        <f t="shared" si="273"/>
        <v>7920</v>
      </c>
      <c r="AU371" s="1614"/>
      <c r="AV371" s="1954">
        <f t="shared" si="274"/>
        <v>792</v>
      </c>
      <c r="AW371" s="1955">
        <f t="shared" si="275"/>
        <v>792</v>
      </c>
      <c r="AX371" s="1955">
        <f t="shared" si="276"/>
        <v>792</v>
      </c>
      <c r="AY371" s="1955">
        <f t="shared" si="277"/>
        <v>792</v>
      </c>
      <c r="AZ371" s="1955">
        <f t="shared" si="278"/>
        <v>792</v>
      </c>
      <c r="BA371" s="2780">
        <f t="shared" si="279"/>
        <v>792</v>
      </c>
      <c r="BB371" s="2780">
        <f t="shared" si="280"/>
        <v>792</v>
      </c>
      <c r="BC371" s="2780">
        <f t="shared" si="281"/>
        <v>792</v>
      </c>
      <c r="BD371" s="2780">
        <f t="shared" si="282"/>
        <v>792</v>
      </c>
      <c r="BE371" s="2780">
        <f t="shared" si="283"/>
        <v>792</v>
      </c>
      <c r="BF371" s="1954">
        <f t="shared" si="284"/>
        <v>759</v>
      </c>
      <c r="BG371" s="2786">
        <f t="shared" si="285"/>
        <v>33</v>
      </c>
      <c r="BH371" s="1455"/>
      <c r="BI371" s="1455"/>
      <c r="BJ371" s="1455"/>
      <c r="BK371" s="1455"/>
      <c r="BL371" s="1455"/>
      <c r="BM371" s="1455"/>
      <c r="BN371" s="1455"/>
      <c r="BO371" s="1455"/>
      <c r="BP371" s="1455"/>
      <c r="BQ371" s="1455"/>
      <c r="BR371" s="1455"/>
      <c r="BS371" s="1455"/>
      <c r="BT371" s="1455"/>
      <c r="BU371" s="1455"/>
      <c r="BV371" s="1455"/>
      <c r="BW371" s="1455"/>
      <c r="BX371" s="1455"/>
      <c r="BY371" s="1455"/>
      <c r="BZ371" s="1455"/>
      <c r="CA371" s="1455"/>
      <c r="CB371" s="1455"/>
      <c r="CC371" s="1455"/>
      <c r="CD371" s="1455"/>
      <c r="CE371" s="1455"/>
      <c r="CF371" s="1455"/>
      <c r="CG371" s="1455"/>
      <c r="CH371" s="1455"/>
      <c r="CI371" s="1455"/>
      <c r="CJ371" s="1455"/>
      <c r="CK371" s="1455"/>
      <c r="CL371" s="1455"/>
      <c r="CM371" s="1455"/>
      <c r="CN371" s="1455"/>
      <c r="CO371" s="1455"/>
      <c r="CP371" s="1455"/>
      <c r="CQ371" s="1455"/>
      <c r="CR371" s="1455"/>
      <c r="CS371" s="1455"/>
      <c r="CT371" s="1455"/>
      <c r="CU371" s="1455"/>
      <c r="CV371" s="1455"/>
      <c r="CW371" s="1455"/>
      <c r="CX371" s="1455"/>
      <c r="CY371" s="1455"/>
      <c r="CZ371" s="1455"/>
      <c r="DA371" s="1455"/>
      <c r="DB371" s="1455"/>
      <c r="DC371" s="1455"/>
      <c r="DD371" s="1455"/>
      <c r="DE371" s="1455"/>
      <c r="DF371" s="1455"/>
      <c r="DG371" s="1455"/>
      <c r="DH371" s="1455"/>
      <c r="DI371" s="1455"/>
      <c r="DJ371" s="1455"/>
      <c r="DK371" s="1455"/>
      <c r="DL371" s="1455"/>
      <c r="DM371" s="1455"/>
      <c r="DN371" s="1455"/>
      <c r="DO371" s="1455"/>
      <c r="DP371" s="1455"/>
      <c r="DQ371" s="1455"/>
      <c r="DR371" s="1455"/>
      <c r="DS371" s="1455"/>
      <c r="DT371" s="1455"/>
      <c r="DU371" s="1455"/>
      <c r="DV371" s="1455"/>
      <c r="DW371" s="1455"/>
      <c r="DX371" s="1455"/>
      <c r="DY371" s="1455"/>
      <c r="DZ371" s="1455"/>
      <c r="EA371" s="1455"/>
      <c r="EB371" s="1455"/>
      <c r="EC371" s="1455"/>
      <c r="ED371" s="1455"/>
      <c r="EE371" s="1455"/>
      <c r="EF371" s="1455"/>
      <c r="EG371" s="1455"/>
      <c r="EH371" s="1455"/>
      <c r="EI371" s="1455"/>
      <c r="EJ371" s="1455"/>
      <c r="EK371" s="1455"/>
      <c r="EL371" s="1455"/>
      <c r="EM371" s="1455"/>
      <c r="EN371" s="1455"/>
      <c r="EO371" s="1455"/>
      <c r="EP371" s="1455"/>
      <c r="EQ371" s="1455"/>
      <c r="ER371" s="1455"/>
      <c r="ES371" s="1455"/>
      <c r="ET371" s="1455"/>
      <c r="EU371" s="1455"/>
      <c r="EV371" s="1455"/>
      <c r="EW371" s="1455"/>
      <c r="EX371" s="1455"/>
      <c r="EY371" s="1455"/>
      <c r="EZ371" s="1455"/>
      <c r="FA371" s="1455"/>
      <c r="FB371" s="1455"/>
      <c r="FC371" s="1455"/>
      <c r="FD371" s="1455"/>
      <c r="FE371" s="1455"/>
      <c r="FF371" s="1455"/>
      <c r="FG371" s="1455"/>
      <c r="FH371" s="1455"/>
      <c r="FI371" s="1455"/>
      <c r="FJ371" s="1455"/>
      <c r="FK371" s="1455"/>
      <c r="FL371" s="1455"/>
      <c r="FM371" s="1455"/>
      <c r="FN371" s="1455"/>
      <c r="FO371" s="1455"/>
      <c r="FP371" s="1455"/>
      <c r="FQ371" s="1455"/>
      <c r="FR371" s="1455"/>
      <c r="FS371" s="1455"/>
      <c r="FT371" s="1455"/>
      <c r="FU371" s="1455"/>
      <c r="FV371" s="1455"/>
      <c r="FW371" s="1455"/>
      <c r="FX371" s="1455"/>
      <c r="FY371" s="1455"/>
      <c r="FZ371" s="1455"/>
      <c r="GA371" s="1455"/>
      <c r="GB371" s="1455"/>
      <c r="GC371" s="1455"/>
      <c r="GD371" s="1455"/>
      <c r="GE371" s="1455"/>
      <c r="GF371" s="1455"/>
      <c r="GG371" s="1455"/>
      <c r="GH371" s="1455"/>
      <c r="GI371" s="1455"/>
      <c r="GJ371" s="1455"/>
      <c r="GK371" s="1455"/>
      <c r="GL371" s="1455"/>
      <c r="GM371" s="1455"/>
      <c r="GN371" s="1455"/>
      <c r="GO371" s="1455"/>
      <c r="GP371" s="1455"/>
      <c r="GQ371" s="1455"/>
      <c r="GR371" s="1455"/>
      <c r="GS371" s="1455"/>
      <c r="GT371" s="1455"/>
      <c r="GU371" s="1455"/>
      <c r="GV371" s="1455"/>
      <c r="GW371" s="1455"/>
      <c r="GX371" s="1455"/>
      <c r="GY371" s="1455"/>
      <c r="GZ371" s="1455"/>
      <c r="HA371" s="1455"/>
      <c r="HB371" s="1455"/>
      <c r="HC371" s="1455"/>
      <c r="HD371" s="1455"/>
      <c r="HE371" s="1455"/>
      <c r="HF371" s="1455"/>
      <c r="HG371" s="1455"/>
      <c r="HH371" s="1455"/>
      <c r="HI371" s="1455"/>
      <c r="HJ371" s="1455"/>
      <c r="HK371" s="1455"/>
      <c r="HL371" s="1455"/>
      <c r="HM371" s="1455"/>
      <c r="HN371" s="1455"/>
      <c r="HO371" s="1455"/>
      <c r="HP371" s="1455"/>
      <c r="HQ371" s="1455"/>
      <c r="HR371" s="1455"/>
      <c r="HS371" s="1455"/>
      <c r="HT371" s="1455"/>
      <c r="HU371" s="1455"/>
      <c r="HV371" s="1455"/>
      <c r="HW371" s="1455"/>
      <c r="HX371" s="1455"/>
      <c r="HY371" s="1455"/>
      <c r="HZ371" s="1455"/>
      <c r="IA371" s="1455"/>
      <c r="IB371" s="1455"/>
      <c r="IC371" s="1455"/>
      <c r="ID371" s="1455"/>
      <c r="IE371" s="1455"/>
      <c r="IF371" s="1455"/>
      <c r="IG371" s="1455"/>
      <c r="IH371" s="1455"/>
      <c r="II371" s="1455"/>
      <c r="IJ371" s="1455"/>
      <c r="IK371" s="1455"/>
      <c r="IL371" s="1455"/>
      <c r="IM371" s="1455"/>
      <c r="IN371" s="1455"/>
      <c r="IO371" s="1455"/>
      <c r="IP371" s="1455"/>
      <c r="IQ371" s="1455"/>
      <c r="IR371" s="1455"/>
      <c r="IS371" s="1455"/>
      <c r="IT371" s="1455"/>
      <c r="IU371" s="1455"/>
      <c r="IV371" s="1455"/>
      <c r="IW371" s="1455"/>
      <c r="IX371" s="1455"/>
      <c r="IY371" s="1455"/>
      <c r="IZ371" s="1455"/>
      <c r="JA371" s="1455"/>
      <c r="JB371" s="1455"/>
      <c r="JC371" s="1455"/>
      <c r="JD371" s="1455"/>
      <c r="JE371" s="1455"/>
      <c r="JF371" s="1455"/>
      <c r="JG371" s="1455"/>
      <c r="JH371" s="1455"/>
      <c r="JI371" s="1455"/>
      <c r="JJ371" s="1455"/>
      <c r="JK371" s="1455"/>
      <c r="JL371" s="1455"/>
      <c r="JM371" s="1455"/>
      <c r="JN371" s="1455"/>
      <c r="JO371" s="1455"/>
      <c r="JP371" s="1455"/>
      <c r="JQ371" s="1455"/>
      <c r="JR371" s="1455"/>
      <c r="JS371" s="1455"/>
      <c r="JT371" s="1455"/>
      <c r="JU371" s="1455"/>
      <c r="JV371" s="1455"/>
      <c r="JW371" s="1455"/>
      <c r="JX371" s="1455"/>
      <c r="JY371" s="1455"/>
      <c r="JZ371" s="1455"/>
      <c r="KA371" s="1455"/>
      <c r="KB371" s="1455"/>
      <c r="KC371" s="1455"/>
      <c r="KD371" s="1455"/>
      <c r="KE371" s="1455"/>
      <c r="KF371" s="1455"/>
      <c r="KG371" s="1455"/>
      <c r="KH371" s="1455"/>
      <c r="KI371" s="1455"/>
      <c r="KJ371" s="1455"/>
      <c r="KK371" s="1455"/>
      <c r="KL371" s="1455"/>
      <c r="KM371" s="1455"/>
      <c r="KN371" s="1455"/>
      <c r="KO371" s="1455"/>
      <c r="KP371" s="1455"/>
      <c r="KQ371" s="1455"/>
      <c r="KR371" s="1455"/>
      <c r="KS371" s="1455"/>
      <c r="KT371" s="1455"/>
      <c r="KU371" s="1455"/>
      <c r="KV371" s="1455"/>
      <c r="KW371" s="1455"/>
      <c r="KX371" s="1455"/>
      <c r="KY371" s="1455"/>
      <c r="KZ371" s="1455"/>
      <c r="LA371" s="1455"/>
      <c r="LB371" s="1455"/>
      <c r="LC371" s="1455"/>
      <c r="LD371" s="1455"/>
      <c r="LE371" s="1455"/>
      <c r="LF371" s="1455"/>
      <c r="LG371" s="1455"/>
      <c r="LH371" s="1455"/>
      <c r="LI371" s="1455"/>
      <c r="LJ371" s="1455"/>
      <c r="LK371" s="1455"/>
      <c r="LL371" s="1455"/>
      <c r="LM371" s="1455"/>
      <c r="LN371" s="1455"/>
      <c r="LO371" s="1467"/>
      <c r="LP371" s="1467"/>
      <c r="LQ371" s="1467"/>
      <c r="LR371" s="1467"/>
      <c r="LS371" s="1467"/>
      <c r="LT371" s="1467"/>
      <c r="LU371" s="1467"/>
      <c r="LV371" s="1645"/>
    </row>
    <row r="372" s="2141" customFormat="1" ht="47" customHeight="1" spans="1:334">
      <c r="A372" s="2794">
        <v>46020</v>
      </c>
      <c r="B372" s="2154"/>
      <c r="C372" s="2155"/>
      <c r="D372" s="2156" t="s">
        <v>1629</v>
      </c>
      <c r="E372" s="2159"/>
      <c r="F372" s="2156" t="s">
        <v>2786</v>
      </c>
      <c r="G372" s="2158" t="s">
        <v>1727</v>
      </c>
      <c r="H372" s="2158" t="s">
        <v>1727</v>
      </c>
      <c r="I372" s="2165" t="s">
        <v>1728</v>
      </c>
      <c r="J372" s="1548">
        <v>768</v>
      </c>
      <c r="K372" s="1544">
        <v>0</v>
      </c>
      <c r="L372" s="1544">
        <v>96</v>
      </c>
      <c r="M372" s="1545">
        <f t="shared" si="268"/>
        <v>8</v>
      </c>
      <c r="N372" s="2166">
        <v>46040</v>
      </c>
      <c r="O372" s="2166">
        <v>46048</v>
      </c>
      <c r="P372" s="1546"/>
      <c r="Q372" s="1570" t="s">
        <v>78</v>
      </c>
      <c r="R372" s="1577">
        <v>768</v>
      </c>
      <c r="S372" s="1577">
        <f t="shared" si="269"/>
        <v>0</v>
      </c>
      <c r="T372" s="1577" t="s">
        <v>88</v>
      </c>
      <c r="U372" s="1577" t="s">
        <v>829</v>
      </c>
      <c r="V372" s="2165"/>
      <c r="W372" s="1880" t="s">
        <v>111</v>
      </c>
      <c r="X372" s="1900"/>
      <c r="Y372" s="1930"/>
      <c r="Z372" s="1930"/>
      <c r="AA372" s="1930"/>
      <c r="AB372" s="1930"/>
      <c r="AC372" s="2814" t="s">
        <v>1583</v>
      </c>
      <c r="AD372" s="1692"/>
      <c r="AE372" s="2179"/>
      <c r="AF372" s="2180"/>
      <c r="AG372" s="1612"/>
      <c r="AH372" s="1947" t="s">
        <v>81</v>
      </c>
      <c r="AI372" s="2822"/>
      <c r="AJ372" s="2760"/>
      <c r="AK372" s="2761"/>
      <c r="AL372" s="2761"/>
      <c r="AM372" s="2761"/>
      <c r="AN372" s="2833">
        <f>J372/24</f>
        <v>32</v>
      </c>
      <c r="AO372" s="2761"/>
      <c r="AP372" s="2761"/>
      <c r="AQ372" s="2773"/>
      <c r="AR372" s="1948"/>
      <c r="AS372" s="1948" t="s">
        <v>63</v>
      </c>
      <c r="AT372" s="1948">
        <f t="shared" si="273"/>
        <v>768</v>
      </c>
      <c r="AU372" s="1614"/>
      <c r="AV372" s="1954">
        <f t="shared" si="274"/>
        <v>76.8</v>
      </c>
      <c r="AW372" s="1955">
        <f t="shared" si="275"/>
        <v>76.8</v>
      </c>
      <c r="AX372" s="1955">
        <f t="shared" si="276"/>
        <v>76.8</v>
      </c>
      <c r="AY372" s="1955">
        <f t="shared" si="277"/>
        <v>76.8</v>
      </c>
      <c r="AZ372" s="1955">
        <f t="shared" si="278"/>
        <v>76.8</v>
      </c>
      <c r="BA372" s="2780">
        <f t="shared" si="279"/>
        <v>76.8</v>
      </c>
      <c r="BB372" s="2780">
        <f t="shared" si="280"/>
        <v>76.8</v>
      </c>
      <c r="BC372" s="2780">
        <f t="shared" si="281"/>
        <v>76.8</v>
      </c>
      <c r="BD372" s="2780">
        <f t="shared" ref="BD372:BD382" si="286">J372/10</f>
        <v>76.8</v>
      </c>
      <c r="BE372" s="2780">
        <f t="shared" ref="BE372:BE382" si="287">J372/10</f>
        <v>76.8</v>
      </c>
      <c r="BF372" s="1954">
        <f t="shared" ref="BF372:BF382" si="288">J372*23/24/COUNT(AV372:BE372)</f>
        <v>73.6</v>
      </c>
      <c r="BG372" s="2786">
        <f t="shared" ref="BG372:BG382" si="289">J372/24/COUNT(AV372:BE372)</f>
        <v>3.2</v>
      </c>
      <c r="BH372" s="1455"/>
      <c r="BI372" s="1455"/>
      <c r="BJ372" s="1455"/>
      <c r="BK372" s="1455"/>
      <c r="BL372" s="1455"/>
      <c r="BM372" s="1455"/>
      <c r="BN372" s="1455"/>
      <c r="BO372" s="1455"/>
      <c r="BP372" s="1455"/>
      <c r="BQ372" s="1455"/>
      <c r="BR372" s="1455"/>
      <c r="BS372" s="1455"/>
      <c r="BT372" s="1455"/>
      <c r="BU372" s="1455"/>
      <c r="BV372" s="1455"/>
      <c r="BW372" s="1455"/>
      <c r="BX372" s="1455"/>
      <c r="BY372" s="1455"/>
      <c r="BZ372" s="1455"/>
      <c r="CA372" s="1455"/>
      <c r="CB372" s="1455"/>
      <c r="CC372" s="1455"/>
      <c r="CD372" s="1455"/>
      <c r="CE372" s="1455"/>
      <c r="CF372" s="1455"/>
      <c r="CG372" s="1455"/>
      <c r="CH372" s="1455"/>
      <c r="CI372" s="1455"/>
      <c r="CJ372" s="1455"/>
      <c r="CK372" s="1455"/>
      <c r="CL372" s="1455"/>
      <c r="CM372" s="1455"/>
      <c r="CN372" s="1455"/>
      <c r="CO372" s="1455"/>
      <c r="CP372" s="1455"/>
      <c r="CQ372" s="1455"/>
      <c r="CR372" s="1455"/>
      <c r="CS372" s="1455"/>
      <c r="CT372" s="1455"/>
      <c r="CU372" s="1455"/>
      <c r="CV372" s="1455"/>
      <c r="CW372" s="1455"/>
      <c r="CX372" s="1455"/>
      <c r="CY372" s="1455"/>
      <c r="CZ372" s="1455"/>
      <c r="DA372" s="1455"/>
      <c r="DB372" s="1455"/>
      <c r="DC372" s="1455"/>
      <c r="DD372" s="1455"/>
      <c r="DE372" s="1455"/>
      <c r="DF372" s="1455"/>
      <c r="DG372" s="1455"/>
      <c r="DH372" s="1455"/>
      <c r="DI372" s="1455"/>
      <c r="DJ372" s="1455"/>
      <c r="DK372" s="1455"/>
      <c r="DL372" s="1455"/>
      <c r="DM372" s="1455"/>
      <c r="DN372" s="1455"/>
      <c r="DO372" s="1455"/>
      <c r="DP372" s="1455"/>
      <c r="DQ372" s="1455"/>
      <c r="DR372" s="1455"/>
      <c r="DS372" s="1455"/>
      <c r="DT372" s="1455"/>
      <c r="DU372" s="1455"/>
      <c r="DV372" s="1455"/>
      <c r="DW372" s="1455"/>
      <c r="DX372" s="1455"/>
      <c r="DY372" s="1455"/>
      <c r="DZ372" s="1455"/>
      <c r="EA372" s="1455"/>
      <c r="EB372" s="1455"/>
      <c r="EC372" s="1455"/>
      <c r="ED372" s="1455"/>
      <c r="EE372" s="1455"/>
      <c r="EF372" s="1455"/>
      <c r="EG372" s="1455"/>
      <c r="EH372" s="1455"/>
      <c r="EI372" s="1455"/>
      <c r="EJ372" s="1455"/>
      <c r="EK372" s="1455"/>
      <c r="EL372" s="1455"/>
      <c r="EM372" s="1455"/>
      <c r="EN372" s="1455"/>
      <c r="EO372" s="1455"/>
      <c r="EP372" s="1455"/>
      <c r="EQ372" s="1455"/>
      <c r="ER372" s="1455"/>
      <c r="ES372" s="1455"/>
      <c r="ET372" s="1455"/>
      <c r="EU372" s="1455"/>
      <c r="EV372" s="1455"/>
      <c r="EW372" s="1455"/>
      <c r="EX372" s="1455"/>
      <c r="EY372" s="1455"/>
      <c r="EZ372" s="1455"/>
      <c r="FA372" s="1455"/>
      <c r="FB372" s="1455"/>
      <c r="FC372" s="1455"/>
      <c r="FD372" s="1455"/>
      <c r="FE372" s="1455"/>
      <c r="FF372" s="1455"/>
      <c r="FG372" s="1455"/>
      <c r="FH372" s="1455"/>
      <c r="FI372" s="1455"/>
      <c r="FJ372" s="1455"/>
      <c r="FK372" s="1455"/>
      <c r="FL372" s="1455"/>
      <c r="FM372" s="1455"/>
      <c r="FN372" s="1455"/>
      <c r="FO372" s="1455"/>
      <c r="FP372" s="1455"/>
      <c r="FQ372" s="1455"/>
      <c r="FR372" s="1455"/>
      <c r="FS372" s="1455"/>
      <c r="FT372" s="1455"/>
      <c r="FU372" s="1455"/>
      <c r="FV372" s="1455"/>
      <c r="FW372" s="1455"/>
      <c r="FX372" s="1455"/>
      <c r="FY372" s="1455"/>
      <c r="FZ372" s="1455"/>
      <c r="GA372" s="1455"/>
      <c r="GB372" s="1455"/>
      <c r="GC372" s="1455"/>
      <c r="GD372" s="1455"/>
      <c r="GE372" s="1455"/>
      <c r="GF372" s="1455"/>
      <c r="GG372" s="1455"/>
      <c r="GH372" s="1455"/>
      <c r="GI372" s="1455"/>
      <c r="GJ372" s="1455"/>
      <c r="GK372" s="1455"/>
      <c r="GL372" s="1455"/>
      <c r="GM372" s="1455"/>
      <c r="GN372" s="1455"/>
      <c r="GO372" s="1455"/>
      <c r="GP372" s="1455"/>
      <c r="GQ372" s="1455"/>
      <c r="GR372" s="1455"/>
      <c r="GS372" s="1455"/>
      <c r="GT372" s="1455"/>
      <c r="GU372" s="1455"/>
      <c r="GV372" s="1455"/>
      <c r="GW372" s="1455"/>
      <c r="GX372" s="1455"/>
      <c r="GY372" s="1455"/>
      <c r="GZ372" s="1455"/>
      <c r="HA372" s="1455"/>
      <c r="HB372" s="1455"/>
      <c r="HC372" s="1455"/>
      <c r="HD372" s="1455"/>
      <c r="HE372" s="1455"/>
      <c r="HF372" s="1455"/>
      <c r="HG372" s="1455"/>
      <c r="HH372" s="1455"/>
      <c r="HI372" s="1455"/>
      <c r="HJ372" s="1455"/>
      <c r="HK372" s="1455"/>
      <c r="HL372" s="1455"/>
      <c r="HM372" s="1455"/>
      <c r="HN372" s="1455"/>
      <c r="HO372" s="1455"/>
      <c r="HP372" s="1455"/>
      <c r="HQ372" s="1455"/>
      <c r="HR372" s="1455"/>
      <c r="HS372" s="1455"/>
      <c r="HT372" s="1455"/>
      <c r="HU372" s="1455"/>
      <c r="HV372" s="1455"/>
      <c r="HW372" s="1455"/>
      <c r="HX372" s="1455"/>
      <c r="HY372" s="1455"/>
      <c r="HZ372" s="1455"/>
      <c r="IA372" s="1455"/>
      <c r="IB372" s="1455"/>
      <c r="IC372" s="1455"/>
      <c r="ID372" s="1455"/>
      <c r="IE372" s="1455"/>
      <c r="IF372" s="1455"/>
      <c r="IG372" s="1455"/>
      <c r="IH372" s="1455"/>
      <c r="II372" s="1455"/>
      <c r="IJ372" s="1455"/>
      <c r="IK372" s="1455"/>
      <c r="IL372" s="1455"/>
      <c r="IM372" s="1455"/>
      <c r="IN372" s="1455"/>
      <c r="IO372" s="1455"/>
      <c r="IP372" s="1455"/>
      <c r="IQ372" s="1455"/>
      <c r="IR372" s="1455"/>
      <c r="IS372" s="1455"/>
      <c r="IT372" s="1455"/>
      <c r="IU372" s="1455"/>
      <c r="IV372" s="1455"/>
      <c r="IW372" s="1455"/>
      <c r="IX372" s="1455"/>
      <c r="IY372" s="1455"/>
      <c r="IZ372" s="1455"/>
      <c r="JA372" s="1455"/>
      <c r="JB372" s="1455"/>
      <c r="JC372" s="1455"/>
      <c r="JD372" s="1455"/>
      <c r="JE372" s="1455"/>
      <c r="JF372" s="1455"/>
      <c r="JG372" s="1455"/>
      <c r="JH372" s="1455"/>
      <c r="JI372" s="1455"/>
      <c r="JJ372" s="1455"/>
      <c r="JK372" s="1455"/>
      <c r="JL372" s="1455"/>
      <c r="JM372" s="1455"/>
      <c r="JN372" s="1455"/>
      <c r="JO372" s="1455"/>
      <c r="JP372" s="1455"/>
      <c r="JQ372" s="1455"/>
      <c r="JR372" s="1455"/>
      <c r="JS372" s="1455"/>
      <c r="JT372" s="1455"/>
      <c r="JU372" s="1455"/>
      <c r="JV372" s="1455"/>
      <c r="JW372" s="1455"/>
      <c r="JX372" s="1455"/>
      <c r="JY372" s="1455"/>
      <c r="JZ372" s="1455"/>
      <c r="KA372" s="1455"/>
      <c r="KB372" s="1455"/>
      <c r="KC372" s="1455"/>
      <c r="KD372" s="1455"/>
      <c r="KE372" s="1455"/>
      <c r="KF372" s="1455"/>
      <c r="KG372" s="1455"/>
      <c r="KH372" s="1455"/>
      <c r="KI372" s="1455"/>
      <c r="KJ372" s="1455"/>
      <c r="KK372" s="1455"/>
      <c r="KL372" s="1455"/>
      <c r="KM372" s="1455"/>
      <c r="KN372" s="1455"/>
      <c r="KO372" s="1455"/>
      <c r="KP372" s="1455"/>
      <c r="KQ372" s="1455"/>
      <c r="KR372" s="1455"/>
      <c r="KS372" s="1455"/>
      <c r="KT372" s="1455"/>
      <c r="KU372" s="1455"/>
      <c r="KV372" s="1455"/>
      <c r="KW372" s="1455"/>
      <c r="KX372" s="1455"/>
      <c r="KY372" s="1455"/>
      <c r="KZ372" s="1455"/>
      <c r="LA372" s="1455"/>
      <c r="LB372" s="1455"/>
      <c r="LC372" s="1455"/>
      <c r="LD372" s="1455"/>
      <c r="LE372" s="1455"/>
      <c r="LF372" s="1455"/>
      <c r="LG372" s="1455"/>
      <c r="LH372" s="1455"/>
      <c r="LI372" s="1455"/>
      <c r="LJ372" s="1455"/>
      <c r="LK372" s="1455"/>
      <c r="LL372" s="1455"/>
      <c r="LM372" s="1455"/>
      <c r="LN372" s="1455"/>
      <c r="LO372" s="1467"/>
      <c r="LP372" s="1467"/>
      <c r="LQ372" s="1467"/>
      <c r="LR372" s="1467"/>
      <c r="LS372" s="1467"/>
      <c r="LT372" s="1467"/>
      <c r="LU372" s="1467"/>
      <c r="LV372" s="1645"/>
    </row>
    <row r="373" s="2141" customFormat="1" ht="47" customHeight="1" spans="1:334">
      <c r="A373" s="2794">
        <v>46008</v>
      </c>
      <c r="B373" s="1660" t="s">
        <v>846</v>
      </c>
      <c r="C373" s="1661" t="s">
        <v>847</v>
      </c>
      <c r="D373" s="1662">
        <v>4500189280</v>
      </c>
      <c r="E373" s="2159"/>
      <c r="F373" s="1662" t="s">
        <v>2787</v>
      </c>
      <c r="G373" s="2158" t="s">
        <v>1727</v>
      </c>
      <c r="H373" s="1662" t="s">
        <v>1727</v>
      </c>
      <c r="I373" s="2165" t="s">
        <v>1728</v>
      </c>
      <c r="J373" s="1548">
        <v>672</v>
      </c>
      <c r="K373" s="1544">
        <v>0</v>
      </c>
      <c r="L373" s="1544">
        <v>96</v>
      </c>
      <c r="M373" s="1545">
        <f t="shared" si="268"/>
        <v>7</v>
      </c>
      <c r="N373" s="2166">
        <v>46043</v>
      </c>
      <c r="O373" s="2166">
        <v>46041</v>
      </c>
      <c r="P373" s="1546"/>
      <c r="Q373" s="1570" t="s">
        <v>78</v>
      </c>
      <c r="R373" s="1577">
        <v>672</v>
      </c>
      <c r="S373" s="1577">
        <f t="shared" si="269"/>
        <v>0</v>
      </c>
      <c r="T373" s="1577" t="s">
        <v>1634</v>
      </c>
      <c r="U373" s="1577" t="s">
        <v>829</v>
      </c>
      <c r="V373" s="2165"/>
      <c r="W373" s="1880" t="s">
        <v>111</v>
      </c>
      <c r="X373" s="1900">
        <v>46008</v>
      </c>
      <c r="Y373" s="1930" t="s">
        <v>88</v>
      </c>
      <c r="Z373" s="1930" t="s">
        <v>2788</v>
      </c>
      <c r="AA373" s="1930"/>
      <c r="AB373" s="1930"/>
      <c r="AC373" s="2814" t="s">
        <v>2789</v>
      </c>
      <c r="AD373" s="1601" t="s">
        <v>680</v>
      </c>
      <c r="AE373" s="2179">
        <v>0.9407</v>
      </c>
      <c r="AF373" s="2180">
        <f t="shared" ref="AF373:AF378" si="290">AE373*J373</f>
        <v>632.1504</v>
      </c>
      <c r="AG373" s="1612"/>
      <c r="AH373" s="1947" t="s">
        <v>81</v>
      </c>
      <c r="AI373" s="2822"/>
      <c r="AJ373" s="2761">
        <v>10</v>
      </c>
      <c r="AK373" s="2762">
        <f t="shared" ref="AK373:AK382" si="291">J373</f>
        <v>672</v>
      </c>
      <c r="AL373" s="2833"/>
      <c r="AM373" s="2833"/>
      <c r="AN373" s="2833">
        <f>J373/24</f>
        <v>28</v>
      </c>
      <c r="AO373" s="2833"/>
      <c r="AP373" s="2833"/>
      <c r="AQ373" s="2846"/>
      <c r="AR373" s="1614"/>
      <c r="AS373" s="1948" t="s">
        <v>63</v>
      </c>
      <c r="AT373" s="1948">
        <f t="shared" si="273"/>
        <v>672</v>
      </c>
      <c r="AU373" s="1614"/>
      <c r="AV373" s="1954">
        <f t="shared" si="274"/>
        <v>67.2</v>
      </c>
      <c r="AW373" s="1955">
        <f t="shared" si="275"/>
        <v>67.2</v>
      </c>
      <c r="AX373" s="1955">
        <f t="shared" si="276"/>
        <v>67.2</v>
      </c>
      <c r="AY373" s="1955">
        <f t="shared" si="277"/>
        <v>67.2</v>
      </c>
      <c r="AZ373" s="1955">
        <f t="shared" si="278"/>
        <v>67.2</v>
      </c>
      <c r="BA373" s="2780">
        <f t="shared" si="279"/>
        <v>67.2</v>
      </c>
      <c r="BB373" s="2780">
        <f t="shared" si="280"/>
        <v>67.2</v>
      </c>
      <c r="BC373" s="2780">
        <f t="shared" si="281"/>
        <v>67.2</v>
      </c>
      <c r="BD373" s="2780">
        <f t="shared" si="286"/>
        <v>67.2</v>
      </c>
      <c r="BE373" s="2780">
        <f t="shared" si="287"/>
        <v>67.2</v>
      </c>
      <c r="BF373" s="1954">
        <f t="shared" si="288"/>
        <v>64.4</v>
      </c>
      <c r="BG373" s="2786">
        <f t="shared" si="289"/>
        <v>2.8</v>
      </c>
      <c r="BH373" s="1455"/>
      <c r="BI373" s="1455"/>
      <c r="BJ373" s="1455"/>
      <c r="BK373" s="1455"/>
      <c r="BL373" s="1455"/>
      <c r="BM373" s="1455"/>
      <c r="BN373" s="1455"/>
      <c r="BO373" s="1455"/>
      <c r="BP373" s="1455"/>
      <c r="BQ373" s="1455"/>
      <c r="BR373" s="1455"/>
      <c r="BS373" s="1455"/>
      <c r="BT373" s="1455"/>
      <c r="BU373" s="1455"/>
      <c r="BV373" s="1455"/>
      <c r="BW373" s="1455"/>
      <c r="BX373" s="1455"/>
      <c r="BY373" s="1455"/>
      <c r="BZ373" s="1455"/>
      <c r="CA373" s="1455"/>
      <c r="CB373" s="1455"/>
      <c r="CC373" s="1455"/>
      <c r="CD373" s="1455"/>
      <c r="CE373" s="1455"/>
      <c r="CF373" s="1455"/>
      <c r="CG373" s="1455"/>
      <c r="CH373" s="1455"/>
      <c r="CI373" s="1455"/>
      <c r="CJ373" s="1455"/>
      <c r="CK373" s="1455"/>
      <c r="CL373" s="1455"/>
      <c r="CM373" s="1455"/>
      <c r="CN373" s="1455"/>
      <c r="CO373" s="1455"/>
      <c r="CP373" s="1455"/>
      <c r="CQ373" s="1455"/>
      <c r="CR373" s="1455"/>
      <c r="CS373" s="1455"/>
      <c r="CT373" s="1455"/>
      <c r="CU373" s="1455"/>
      <c r="CV373" s="1455"/>
      <c r="CW373" s="1455"/>
      <c r="CX373" s="1455"/>
      <c r="CY373" s="1455"/>
      <c r="CZ373" s="1455"/>
      <c r="DA373" s="1455"/>
      <c r="DB373" s="1455"/>
      <c r="DC373" s="1455"/>
      <c r="DD373" s="1455"/>
      <c r="DE373" s="1455"/>
      <c r="DF373" s="1455"/>
      <c r="DG373" s="1455"/>
      <c r="DH373" s="1455"/>
      <c r="DI373" s="1455"/>
      <c r="DJ373" s="1455"/>
      <c r="DK373" s="1455"/>
      <c r="DL373" s="1455"/>
      <c r="DM373" s="1455"/>
      <c r="DN373" s="1455"/>
      <c r="DO373" s="1455"/>
      <c r="DP373" s="1455"/>
      <c r="DQ373" s="1455"/>
      <c r="DR373" s="1455"/>
      <c r="DS373" s="1455"/>
      <c r="DT373" s="1455"/>
      <c r="DU373" s="1455"/>
      <c r="DV373" s="1455"/>
      <c r="DW373" s="1455"/>
      <c r="DX373" s="1455"/>
      <c r="DY373" s="1455"/>
      <c r="DZ373" s="1455"/>
      <c r="EA373" s="1455"/>
      <c r="EB373" s="1455"/>
      <c r="EC373" s="1455"/>
      <c r="ED373" s="1455"/>
      <c r="EE373" s="1455"/>
      <c r="EF373" s="1455"/>
      <c r="EG373" s="1455"/>
      <c r="EH373" s="1455"/>
      <c r="EI373" s="1455"/>
      <c r="EJ373" s="1455"/>
      <c r="EK373" s="1455"/>
      <c r="EL373" s="1455"/>
      <c r="EM373" s="1455"/>
      <c r="EN373" s="1455"/>
      <c r="EO373" s="1455"/>
      <c r="EP373" s="1455"/>
      <c r="EQ373" s="1455"/>
      <c r="ER373" s="1455"/>
      <c r="ES373" s="1455"/>
      <c r="ET373" s="1455"/>
      <c r="EU373" s="1455"/>
      <c r="EV373" s="1455"/>
      <c r="EW373" s="1455"/>
      <c r="EX373" s="1455"/>
      <c r="EY373" s="1455"/>
      <c r="EZ373" s="1455"/>
      <c r="FA373" s="1455"/>
      <c r="FB373" s="1455"/>
      <c r="FC373" s="1455"/>
      <c r="FD373" s="1455"/>
      <c r="FE373" s="1455"/>
      <c r="FF373" s="1455"/>
      <c r="FG373" s="1455"/>
      <c r="FH373" s="1455"/>
      <c r="FI373" s="1455"/>
      <c r="FJ373" s="1455"/>
      <c r="FK373" s="1455"/>
      <c r="FL373" s="1455"/>
      <c r="FM373" s="1455"/>
      <c r="FN373" s="1455"/>
      <c r="FO373" s="1455"/>
      <c r="FP373" s="1455"/>
      <c r="FQ373" s="1455"/>
      <c r="FR373" s="1455"/>
      <c r="FS373" s="1455"/>
      <c r="FT373" s="1455"/>
      <c r="FU373" s="1455"/>
      <c r="FV373" s="1455"/>
      <c r="FW373" s="1455"/>
      <c r="FX373" s="1455"/>
      <c r="FY373" s="1455"/>
      <c r="FZ373" s="1455"/>
      <c r="GA373" s="1455"/>
      <c r="GB373" s="1455"/>
      <c r="GC373" s="1455"/>
      <c r="GD373" s="1455"/>
      <c r="GE373" s="1455"/>
      <c r="GF373" s="1455"/>
      <c r="GG373" s="1455"/>
      <c r="GH373" s="1455"/>
      <c r="GI373" s="1455"/>
      <c r="GJ373" s="1455"/>
      <c r="GK373" s="1455"/>
      <c r="GL373" s="1455"/>
      <c r="GM373" s="1455"/>
      <c r="GN373" s="1455"/>
      <c r="GO373" s="1455"/>
      <c r="GP373" s="1455"/>
      <c r="GQ373" s="1455"/>
      <c r="GR373" s="1455"/>
      <c r="GS373" s="1455"/>
      <c r="GT373" s="1455"/>
      <c r="GU373" s="1455"/>
      <c r="GV373" s="1455"/>
      <c r="GW373" s="1455"/>
      <c r="GX373" s="1455"/>
      <c r="GY373" s="1455"/>
      <c r="GZ373" s="1455"/>
      <c r="HA373" s="1455"/>
      <c r="HB373" s="1455"/>
      <c r="HC373" s="1455"/>
      <c r="HD373" s="1455"/>
      <c r="HE373" s="1455"/>
      <c r="HF373" s="1455"/>
      <c r="HG373" s="1455"/>
      <c r="HH373" s="1455"/>
      <c r="HI373" s="1455"/>
      <c r="HJ373" s="1455"/>
      <c r="HK373" s="1455"/>
      <c r="HL373" s="1455"/>
      <c r="HM373" s="1455"/>
      <c r="HN373" s="1455"/>
      <c r="HO373" s="1455"/>
      <c r="HP373" s="1455"/>
      <c r="HQ373" s="1455"/>
      <c r="HR373" s="1455"/>
      <c r="HS373" s="1455"/>
      <c r="HT373" s="1455"/>
      <c r="HU373" s="1455"/>
      <c r="HV373" s="1455"/>
      <c r="HW373" s="1455"/>
      <c r="HX373" s="1455"/>
      <c r="HY373" s="1455"/>
      <c r="HZ373" s="1455"/>
      <c r="IA373" s="1455"/>
      <c r="IB373" s="1455"/>
      <c r="IC373" s="1455"/>
      <c r="ID373" s="1455"/>
      <c r="IE373" s="1455"/>
      <c r="IF373" s="1455"/>
      <c r="IG373" s="1455"/>
      <c r="IH373" s="1455"/>
      <c r="II373" s="1455"/>
      <c r="IJ373" s="1455"/>
      <c r="IK373" s="1455"/>
      <c r="IL373" s="1455"/>
      <c r="IM373" s="1455"/>
      <c r="IN373" s="1455"/>
      <c r="IO373" s="1455"/>
      <c r="IP373" s="1455"/>
      <c r="IQ373" s="1455"/>
      <c r="IR373" s="1455"/>
      <c r="IS373" s="1455"/>
      <c r="IT373" s="1455"/>
      <c r="IU373" s="1455"/>
      <c r="IV373" s="1455"/>
      <c r="IW373" s="1455"/>
      <c r="IX373" s="1455"/>
      <c r="IY373" s="1455"/>
      <c r="IZ373" s="1455"/>
      <c r="JA373" s="1455"/>
      <c r="JB373" s="1455"/>
      <c r="JC373" s="1455"/>
      <c r="JD373" s="1455"/>
      <c r="JE373" s="1455"/>
      <c r="JF373" s="1455"/>
      <c r="JG373" s="1455"/>
      <c r="JH373" s="1455"/>
      <c r="JI373" s="1455"/>
      <c r="JJ373" s="1455"/>
      <c r="JK373" s="1455"/>
      <c r="JL373" s="1455"/>
      <c r="JM373" s="1455"/>
      <c r="JN373" s="1455"/>
      <c r="JO373" s="1455"/>
      <c r="JP373" s="1455"/>
      <c r="JQ373" s="1455"/>
      <c r="JR373" s="1455"/>
      <c r="JS373" s="1455"/>
      <c r="JT373" s="1455"/>
      <c r="JU373" s="1455"/>
      <c r="JV373" s="1455"/>
      <c r="JW373" s="1455"/>
      <c r="JX373" s="1455"/>
      <c r="JY373" s="1455"/>
      <c r="JZ373" s="1455"/>
      <c r="KA373" s="1455"/>
      <c r="KB373" s="1455"/>
      <c r="KC373" s="1455"/>
      <c r="KD373" s="1455"/>
      <c r="KE373" s="1455"/>
      <c r="KF373" s="1455"/>
      <c r="KG373" s="1455"/>
      <c r="KH373" s="1455"/>
      <c r="KI373" s="1455"/>
      <c r="KJ373" s="1455"/>
      <c r="KK373" s="1455"/>
      <c r="KL373" s="1455"/>
      <c r="KM373" s="1455"/>
      <c r="KN373" s="1455"/>
      <c r="KO373" s="1455"/>
      <c r="KP373" s="1455"/>
      <c r="KQ373" s="1455"/>
      <c r="KR373" s="1455"/>
      <c r="KS373" s="1455"/>
      <c r="KT373" s="1455"/>
      <c r="KU373" s="1455"/>
      <c r="KV373" s="1455"/>
      <c r="KW373" s="1455"/>
      <c r="KX373" s="1455"/>
      <c r="KY373" s="1455"/>
      <c r="KZ373" s="1455"/>
      <c r="LA373" s="1455"/>
      <c r="LB373" s="1455"/>
      <c r="LC373" s="1455"/>
      <c r="LD373" s="1455"/>
      <c r="LE373" s="1455"/>
      <c r="LF373" s="1455"/>
      <c r="LG373" s="1455"/>
      <c r="LH373" s="1455"/>
      <c r="LI373" s="1455"/>
      <c r="LJ373" s="1455"/>
      <c r="LK373" s="1455"/>
      <c r="LL373" s="1455"/>
      <c r="LM373" s="1455"/>
      <c r="LN373" s="1455"/>
      <c r="LO373" s="1467"/>
      <c r="LP373" s="1467"/>
      <c r="LQ373" s="1467"/>
      <c r="LR373" s="1467"/>
      <c r="LS373" s="1467"/>
      <c r="LT373" s="1467"/>
      <c r="LU373" s="1467"/>
      <c r="LV373" s="1645"/>
    </row>
    <row r="374" s="2141" customFormat="1" ht="47" customHeight="1" spans="1:334">
      <c r="A374" s="2794">
        <v>46008</v>
      </c>
      <c r="B374" s="2154" t="s">
        <v>769</v>
      </c>
      <c r="C374" s="2155" t="s">
        <v>698</v>
      </c>
      <c r="D374" s="2156">
        <v>4500189239</v>
      </c>
      <c r="E374" s="2159" t="s">
        <v>2790</v>
      </c>
      <c r="F374" s="2156" t="s">
        <v>2791</v>
      </c>
      <c r="G374" s="2158" t="s">
        <v>1730</v>
      </c>
      <c r="H374" s="2158" t="s">
        <v>1730</v>
      </c>
      <c r="I374" s="1880" t="s">
        <v>1939</v>
      </c>
      <c r="J374" s="1543">
        <v>3000</v>
      </c>
      <c r="K374" s="1876">
        <v>0</v>
      </c>
      <c r="L374" s="1876">
        <v>24</v>
      </c>
      <c r="M374" s="1876">
        <f t="shared" si="268"/>
        <v>125</v>
      </c>
      <c r="N374" s="2166">
        <v>46048</v>
      </c>
      <c r="O374" s="2166">
        <v>46046</v>
      </c>
      <c r="P374" s="1546">
        <v>46057</v>
      </c>
      <c r="Q374" s="1570" t="s">
        <v>78</v>
      </c>
      <c r="R374" s="1577">
        <v>3000</v>
      </c>
      <c r="S374" s="1577">
        <f t="shared" si="269"/>
        <v>0</v>
      </c>
      <c r="T374" s="1577" t="s">
        <v>1634</v>
      </c>
      <c r="U374" s="1577" t="s">
        <v>829</v>
      </c>
      <c r="V374" s="2165"/>
      <c r="W374" s="1880" t="s">
        <v>111</v>
      </c>
      <c r="X374" s="1900">
        <v>46008</v>
      </c>
      <c r="Y374" s="1930" t="s">
        <v>287</v>
      </c>
      <c r="Z374" s="1930" t="s">
        <v>2792</v>
      </c>
      <c r="AA374" s="1930"/>
      <c r="AB374" s="1930"/>
      <c r="AC374" s="2814" t="s">
        <v>2793</v>
      </c>
      <c r="AD374" s="2178" t="s">
        <v>696</v>
      </c>
      <c r="AE374" s="2093">
        <v>0.9576</v>
      </c>
      <c r="AF374" s="2095">
        <f t="shared" si="290"/>
        <v>2872.8</v>
      </c>
      <c r="AG374" s="1612"/>
      <c r="AH374" s="1947" t="s">
        <v>81</v>
      </c>
      <c r="AI374" s="2822"/>
      <c r="AJ374" s="2760"/>
      <c r="AK374" s="2762">
        <f t="shared" si="291"/>
        <v>3000</v>
      </c>
      <c r="AL374" s="2761"/>
      <c r="AM374" s="2761"/>
      <c r="AN374" s="2761">
        <f>M374</f>
        <v>125</v>
      </c>
      <c r="AO374" s="2761"/>
      <c r="AP374" s="2761"/>
      <c r="AQ374" s="2773"/>
      <c r="AR374" s="1948"/>
      <c r="AS374" s="1948" t="s">
        <v>63</v>
      </c>
      <c r="AT374" s="1948">
        <f t="shared" si="273"/>
        <v>3000</v>
      </c>
      <c r="AU374" s="1614"/>
      <c r="AV374" s="1425">
        <f t="shared" si="274"/>
        <v>300</v>
      </c>
      <c r="AW374" s="1426">
        <f t="shared" si="275"/>
        <v>300</v>
      </c>
      <c r="AX374" s="1426">
        <f t="shared" si="276"/>
        <v>300</v>
      </c>
      <c r="AY374" s="1426">
        <f t="shared" si="277"/>
        <v>300</v>
      </c>
      <c r="AZ374" s="1426">
        <f t="shared" si="278"/>
        <v>300</v>
      </c>
      <c r="BA374" s="2781">
        <f t="shared" si="279"/>
        <v>300</v>
      </c>
      <c r="BB374" s="2781">
        <f t="shared" si="280"/>
        <v>300</v>
      </c>
      <c r="BC374" s="2781">
        <f t="shared" si="281"/>
        <v>300</v>
      </c>
      <c r="BD374" s="2781">
        <f t="shared" si="286"/>
        <v>300</v>
      </c>
      <c r="BE374" s="2781">
        <f t="shared" si="287"/>
        <v>300</v>
      </c>
      <c r="BF374" s="1425">
        <f t="shared" si="288"/>
        <v>287.5</v>
      </c>
      <c r="BG374" s="2787">
        <f t="shared" si="289"/>
        <v>12.5</v>
      </c>
      <c r="BH374" s="1455"/>
      <c r="BI374" s="1455"/>
      <c r="BJ374" s="1455"/>
      <c r="BK374" s="1455"/>
      <c r="BL374" s="1455"/>
      <c r="BM374" s="1455"/>
      <c r="BN374" s="1455"/>
      <c r="BO374" s="1455"/>
      <c r="BP374" s="1455"/>
      <c r="BQ374" s="1455"/>
      <c r="BR374" s="1455"/>
      <c r="BS374" s="1455"/>
      <c r="BT374" s="1455"/>
      <c r="BU374" s="1455"/>
      <c r="BV374" s="1455"/>
      <c r="BW374" s="1455"/>
      <c r="BX374" s="1455"/>
      <c r="BY374" s="1455"/>
      <c r="BZ374" s="1455"/>
      <c r="CA374" s="1455"/>
      <c r="CB374" s="1455"/>
      <c r="CC374" s="1455"/>
      <c r="CD374" s="1455"/>
      <c r="CE374" s="1455"/>
      <c r="CF374" s="1455"/>
      <c r="CG374" s="1455"/>
      <c r="CH374" s="1455"/>
      <c r="CI374" s="1455"/>
      <c r="CJ374" s="1455"/>
      <c r="CK374" s="1455"/>
      <c r="CL374" s="1455"/>
      <c r="CM374" s="1455"/>
      <c r="CN374" s="1455"/>
      <c r="CO374" s="1455"/>
      <c r="CP374" s="1455"/>
      <c r="CQ374" s="1455"/>
      <c r="CR374" s="1455"/>
      <c r="CS374" s="1455"/>
      <c r="CT374" s="1455"/>
      <c r="CU374" s="1455"/>
      <c r="CV374" s="1455"/>
      <c r="CW374" s="1455"/>
      <c r="CX374" s="1455"/>
      <c r="CY374" s="1455"/>
      <c r="CZ374" s="1455"/>
      <c r="DA374" s="1455"/>
      <c r="DB374" s="1455"/>
      <c r="DC374" s="1455"/>
      <c r="DD374" s="1455"/>
      <c r="DE374" s="1455"/>
      <c r="DF374" s="1455"/>
      <c r="DG374" s="1455"/>
      <c r="DH374" s="1455"/>
      <c r="DI374" s="1455"/>
      <c r="DJ374" s="1455"/>
      <c r="DK374" s="1455"/>
      <c r="DL374" s="1455"/>
      <c r="DM374" s="1455"/>
      <c r="DN374" s="1455"/>
      <c r="DO374" s="1455"/>
      <c r="DP374" s="1455"/>
      <c r="DQ374" s="1455"/>
      <c r="DR374" s="1455"/>
      <c r="DS374" s="1455"/>
      <c r="DT374" s="1455"/>
      <c r="DU374" s="1455"/>
      <c r="DV374" s="1455"/>
      <c r="DW374" s="1455"/>
      <c r="DX374" s="1455"/>
      <c r="DY374" s="1455"/>
      <c r="DZ374" s="1455"/>
      <c r="EA374" s="1455"/>
      <c r="EB374" s="1455"/>
      <c r="EC374" s="1455"/>
      <c r="ED374" s="1455"/>
      <c r="EE374" s="1455"/>
      <c r="EF374" s="1455"/>
      <c r="EG374" s="1455"/>
      <c r="EH374" s="1455"/>
      <c r="EI374" s="1455"/>
      <c r="EJ374" s="1455"/>
      <c r="EK374" s="1455"/>
      <c r="EL374" s="1455"/>
      <c r="EM374" s="1455"/>
      <c r="EN374" s="1455"/>
      <c r="EO374" s="1455"/>
      <c r="EP374" s="1455"/>
      <c r="EQ374" s="1455"/>
      <c r="ER374" s="1455"/>
      <c r="ES374" s="1455"/>
      <c r="ET374" s="1455"/>
      <c r="EU374" s="1455"/>
      <c r="EV374" s="1455"/>
      <c r="EW374" s="1455"/>
      <c r="EX374" s="1455"/>
      <c r="EY374" s="1455"/>
      <c r="EZ374" s="1455"/>
      <c r="FA374" s="1455"/>
      <c r="FB374" s="1455"/>
      <c r="FC374" s="1455"/>
      <c r="FD374" s="1455"/>
      <c r="FE374" s="1455"/>
      <c r="FF374" s="1455"/>
      <c r="FG374" s="1455"/>
      <c r="FH374" s="1455"/>
      <c r="FI374" s="1455"/>
      <c r="FJ374" s="1455"/>
      <c r="FK374" s="1455"/>
      <c r="FL374" s="1455"/>
      <c r="FM374" s="1455"/>
      <c r="FN374" s="1455"/>
      <c r="FO374" s="1455"/>
      <c r="FP374" s="1455"/>
      <c r="FQ374" s="1455"/>
      <c r="FR374" s="1455"/>
      <c r="FS374" s="1455"/>
      <c r="FT374" s="1455"/>
      <c r="FU374" s="1455"/>
      <c r="FV374" s="1455"/>
      <c r="FW374" s="1455"/>
      <c r="FX374" s="1455"/>
      <c r="FY374" s="1455"/>
      <c r="FZ374" s="1455"/>
      <c r="GA374" s="1455"/>
      <c r="GB374" s="1455"/>
      <c r="GC374" s="1455"/>
      <c r="GD374" s="1455"/>
      <c r="GE374" s="1455"/>
      <c r="GF374" s="1455"/>
      <c r="GG374" s="1455"/>
      <c r="GH374" s="1455"/>
      <c r="GI374" s="1455"/>
      <c r="GJ374" s="1455"/>
      <c r="GK374" s="1455"/>
      <c r="GL374" s="1455"/>
      <c r="GM374" s="1455"/>
      <c r="GN374" s="1455"/>
      <c r="GO374" s="1455"/>
      <c r="GP374" s="1455"/>
      <c r="GQ374" s="1455"/>
      <c r="GR374" s="1455"/>
      <c r="GS374" s="1455"/>
      <c r="GT374" s="1455"/>
      <c r="GU374" s="1455"/>
      <c r="GV374" s="1455"/>
      <c r="GW374" s="1455"/>
      <c r="GX374" s="1455"/>
      <c r="GY374" s="1455"/>
      <c r="GZ374" s="1455"/>
      <c r="HA374" s="1455"/>
      <c r="HB374" s="1455"/>
      <c r="HC374" s="1455"/>
      <c r="HD374" s="1455"/>
      <c r="HE374" s="1455"/>
      <c r="HF374" s="1455"/>
      <c r="HG374" s="1455"/>
      <c r="HH374" s="1455"/>
      <c r="HI374" s="1455"/>
      <c r="HJ374" s="1455"/>
      <c r="HK374" s="1455"/>
      <c r="HL374" s="1455"/>
      <c r="HM374" s="1455"/>
      <c r="HN374" s="1455"/>
      <c r="HO374" s="1455"/>
      <c r="HP374" s="1455"/>
      <c r="HQ374" s="1455"/>
      <c r="HR374" s="1455"/>
      <c r="HS374" s="1455"/>
      <c r="HT374" s="1455"/>
      <c r="HU374" s="1455"/>
      <c r="HV374" s="1455"/>
      <c r="HW374" s="1455"/>
      <c r="HX374" s="1455"/>
      <c r="HY374" s="1455"/>
      <c r="HZ374" s="1455"/>
      <c r="IA374" s="1455"/>
      <c r="IB374" s="1455"/>
      <c r="IC374" s="1455"/>
      <c r="ID374" s="1455"/>
      <c r="IE374" s="1455"/>
      <c r="IF374" s="1455"/>
      <c r="IG374" s="1455"/>
      <c r="IH374" s="1455"/>
      <c r="II374" s="1455"/>
      <c r="IJ374" s="1455"/>
      <c r="IK374" s="1455"/>
      <c r="IL374" s="1455"/>
      <c r="IM374" s="1455"/>
      <c r="IN374" s="1455"/>
      <c r="IO374" s="1455"/>
      <c r="IP374" s="1455"/>
      <c r="IQ374" s="1455"/>
      <c r="IR374" s="1455"/>
      <c r="IS374" s="1455"/>
      <c r="IT374" s="1455"/>
      <c r="IU374" s="1455"/>
      <c r="IV374" s="1455"/>
      <c r="IW374" s="1455"/>
      <c r="IX374" s="1455"/>
      <c r="IY374" s="1455"/>
      <c r="IZ374" s="1455"/>
      <c r="JA374" s="1455"/>
      <c r="JB374" s="1455"/>
      <c r="JC374" s="1455"/>
      <c r="JD374" s="1455"/>
      <c r="JE374" s="1455"/>
      <c r="JF374" s="1455"/>
      <c r="JG374" s="1455"/>
      <c r="JH374" s="1455"/>
      <c r="JI374" s="1455"/>
      <c r="JJ374" s="1455"/>
      <c r="JK374" s="1455"/>
      <c r="JL374" s="1455"/>
      <c r="JM374" s="1455"/>
      <c r="JN374" s="1455"/>
      <c r="JO374" s="1455"/>
      <c r="JP374" s="1455"/>
      <c r="JQ374" s="1455"/>
      <c r="JR374" s="1455"/>
      <c r="JS374" s="1455"/>
      <c r="JT374" s="1455"/>
      <c r="JU374" s="1455"/>
      <c r="JV374" s="1455"/>
      <c r="JW374" s="1455"/>
      <c r="JX374" s="1455"/>
      <c r="JY374" s="1455"/>
      <c r="JZ374" s="1455"/>
      <c r="KA374" s="1455"/>
      <c r="KB374" s="1455"/>
      <c r="KC374" s="1455"/>
      <c r="KD374" s="1455"/>
      <c r="KE374" s="1455"/>
      <c r="KF374" s="1455"/>
      <c r="KG374" s="1455"/>
      <c r="KH374" s="1455"/>
      <c r="KI374" s="1455"/>
      <c r="KJ374" s="1455"/>
      <c r="KK374" s="1455"/>
      <c r="KL374" s="1455"/>
      <c r="KM374" s="1455"/>
      <c r="KN374" s="1455"/>
      <c r="KO374" s="1455"/>
      <c r="KP374" s="1455"/>
      <c r="KQ374" s="1455"/>
      <c r="KR374" s="1455"/>
      <c r="KS374" s="1455"/>
      <c r="KT374" s="1455"/>
      <c r="KU374" s="1455"/>
      <c r="KV374" s="1455"/>
      <c r="KW374" s="1455"/>
      <c r="KX374" s="1455"/>
      <c r="KY374" s="1455"/>
      <c r="KZ374" s="1455"/>
      <c r="LA374" s="1455"/>
      <c r="LB374" s="1455"/>
      <c r="LC374" s="1455"/>
      <c r="LD374" s="1455"/>
      <c r="LE374" s="1455"/>
      <c r="LF374" s="1455"/>
      <c r="LG374" s="1455"/>
      <c r="LH374" s="1455"/>
      <c r="LI374" s="1455"/>
      <c r="LJ374" s="1455"/>
      <c r="LK374" s="1455"/>
      <c r="LL374" s="1455"/>
      <c r="LM374" s="1455"/>
      <c r="LN374" s="1455"/>
      <c r="LO374" s="1467"/>
      <c r="LP374" s="1467"/>
      <c r="LQ374" s="1467"/>
      <c r="LR374" s="1467"/>
      <c r="LS374" s="1467"/>
      <c r="LT374" s="1467"/>
      <c r="LU374" s="1467"/>
      <c r="LV374" s="1645"/>
    </row>
    <row r="375" s="2141" customFormat="1" ht="47" customHeight="1" spans="1:334">
      <c r="A375" s="2794">
        <v>46015</v>
      </c>
      <c r="B375" s="2154" t="s">
        <v>623</v>
      </c>
      <c r="C375" s="2155" t="s">
        <v>165</v>
      </c>
      <c r="D375" s="2156">
        <v>4500189941</v>
      </c>
      <c r="E375" s="2159" t="s">
        <v>1646</v>
      </c>
      <c r="F375" s="2156" t="s">
        <v>2794</v>
      </c>
      <c r="G375" s="1863" t="s">
        <v>1730</v>
      </c>
      <c r="H375" s="2158" t="s">
        <v>1730</v>
      </c>
      <c r="I375" s="1880" t="s">
        <v>1939</v>
      </c>
      <c r="J375" s="1543">
        <v>1200</v>
      </c>
      <c r="K375" s="1876">
        <v>0</v>
      </c>
      <c r="L375" s="1876">
        <v>24</v>
      </c>
      <c r="M375" s="1876">
        <f t="shared" si="268"/>
        <v>50</v>
      </c>
      <c r="N375" s="2166">
        <v>46055</v>
      </c>
      <c r="O375" s="2166">
        <f>N375-2</f>
        <v>46053</v>
      </c>
      <c r="P375" s="1546"/>
      <c r="Q375" s="1570" t="s">
        <v>78</v>
      </c>
      <c r="R375" s="1577">
        <v>1200</v>
      </c>
      <c r="S375" s="1577">
        <f t="shared" ref="S375:S381" si="292">R375-J375</f>
        <v>0</v>
      </c>
      <c r="T375" s="1577" t="s">
        <v>1634</v>
      </c>
      <c r="U375" s="1577" t="s">
        <v>829</v>
      </c>
      <c r="V375" s="2165"/>
      <c r="W375" s="1880" t="s">
        <v>111</v>
      </c>
      <c r="X375" s="1900">
        <v>46028</v>
      </c>
      <c r="Y375" s="1930" t="s">
        <v>88</v>
      </c>
      <c r="Z375" s="1930" t="s">
        <v>1648</v>
      </c>
      <c r="AA375" s="1930"/>
      <c r="AB375" s="1930"/>
      <c r="AC375" s="2818" t="s">
        <v>2795</v>
      </c>
      <c r="AD375" s="2178" t="s">
        <v>628</v>
      </c>
      <c r="AE375" s="2179">
        <v>0.9338</v>
      </c>
      <c r="AF375" s="2095">
        <f t="shared" si="290"/>
        <v>1120.56</v>
      </c>
      <c r="AG375" s="1612"/>
      <c r="AH375" s="1947" t="s">
        <v>81</v>
      </c>
      <c r="AI375" s="2822"/>
      <c r="AJ375" s="2760">
        <v>10</v>
      </c>
      <c r="AK375" s="2761">
        <f t="shared" si="291"/>
        <v>1200</v>
      </c>
      <c r="AL375" s="2761"/>
      <c r="AM375" s="2761"/>
      <c r="AN375" s="2761">
        <f>J375/24</f>
        <v>50</v>
      </c>
      <c r="AO375" s="2761"/>
      <c r="AP375" s="2761"/>
      <c r="AQ375" s="2773"/>
      <c r="AR375" s="1948"/>
      <c r="AS375" s="1948" t="s">
        <v>63</v>
      </c>
      <c r="AT375" s="1948">
        <f t="shared" si="273"/>
        <v>1200</v>
      </c>
      <c r="AU375" s="1948"/>
      <c r="AV375" s="1425">
        <f t="shared" si="274"/>
        <v>120</v>
      </c>
      <c r="AW375" s="1426">
        <f t="shared" si="275"/>
        <v>120</v>
      </c>
      <c r="AX375" s="1426">
        <f t="shared" si="276"/>
        <v>120</v>
      </c>
      <c r="AY375" s="1426">
        <f t="shared" si="277"/>
        <v>120</v>
      </c>
      <c r="AZ375" s="1426">
        <f t="shared" si="278"/>
        <v>120</v>
      </c>
      <c r="BA375" s="2781">
        <f t="shared" si="279"/>
        <v>120</v>
      </c>
      <c r="BB375" s="2781">
        <f t="shared" si="280"/>
        <v>120</v>
      </c>
      <c r="BC375" s="2781">
        <f t="shared" si="281"/>
        <v>120</v>
      </c>
      <c r="BD375" s="2781">
        <f t="shared" si="286"/>
        <v>120</v>
      </c>
      <c r="BE375" s="2781">
        <f t="shared" si="287"/>
        <v>120</v>
      </c>
      <c r="BF375" s="1425">
        <f t="shared" si="288"/>
        <v>115</v>
      </c>
      <c r="BG375" s="2787">
        <f t="shared" si="289"/>
        <v>5</v>
      </c>
      <c r="BH375" s="1455"/>
      <c r="BI375" s="1455"/>
      <c r="BJ375" s="1455"/>
      <c r="BK375" s="1455"/>
      <c r="BL375" s="1455"/>
      <c r="BM375" s="1455"/>
      <c r="BN375" s="1455"/>
      <c r="BO375" s="1455"/>
      <c r="BP375" s="1455"/>
      <c r="BQ375" s="1455"/>
      <c r="BR375" s="1455"/>
      <c r="BS375" s="1455"/>
      <c r="BT375" s="1455"/>
      <c r="BU375" s="1455"/>
      <c r="BV375" s="1455"/>
      <c r="BW375" s="1455"/>
      <c r="BX375" s="1455"/>
      <c r="BY375" s="1455"/>
      <c r="BZ375" s="1455"/>
      <c r="CA375" s="1455"/>
      <c r="CB375" s="1455"/>
      <c r="CC375" s="1455"/>
      <c r="CD375" s="1455"/>
      <c r="CE375" s="1455"/>
      <c r="CF375" s="1455"/>
      <c r="CG375" s="1455"/>
      <c r="CH375" s="1455"/>
      <c r="CI375" s="1455"/>
      <c r="CJ375" s="1455"/>
      <c r="CK375" s="1455"/>
      <c r="CL375" s="1455"/>
      <c r="CM375" s="1455"/>
      <c r="CN375" s="1455"/>
      <c r="CO375" s="1455"/>
      <c r="CP375" s="1455"/>
      <c r="CQ375" s="1455"/>
      <c r="CR375" s="1455"/>
      <c r="CS375" s="1455"/>
      <c r="CT375" s="1455"/>
      <c r="CU375" s="1455"/>
      <c r="CV375" s="1455"/>
      <c r="CW375" s="1455"/>
      <c r="CX375" s="1455"/>
      <c r="CY375" s="1455"/>
      <c r="CZ375" s="1455"/>
      <c r="DA375" s="1455"/>
      <c r="DB375" s="1455"/>
      <c r="DC375" s="1455"/>
      <c r="DD375" s="1455"/>
      <c r="DE375" s="1455"/>
      <c r="DF375" s="1455"/>
      <c r="DG375" s="1455"/>
      <c r="DH375" s="1455"/>
      <c r="DI375" s="1455"/>
      <c r="DJ375" s="1455"/>
      <c r="DK375" s="1455"/>
      <c r="DL375" s="1455"/>
      <c r="DM375" s="1455"/>
      <c r="DN375" s="1455"/>
      <c r="DO375" s="1455"/>
      <c r="DP375" s="1455"/>
      <c r="DQ375" s="1455"/>
      <c r="DR375" s="1455"/>
      <c r="DS375" s="1455"/>
      <c r="DT375" s="1455"/>
      <c r="DU375" s="1455"/>
      <c r="DV375" s="1455"/>
      <c r="DW375" s="1455"/>
      <c r="DX375" s="1455"/>
      <c r="DY375" s="1455"/>
      <c r="DZ375" s="1455"/>
      <c r="EA375" s="1455"/>
      <c r="EB375" s="1455"/>
      <c r="EC375" s="1455"/>
      <c r="ED375" s="1455"/>
      <c r="EE375" s="1455"/>
      <c r="EF375" s="1455"/>
      <c r="EG375" s="1455"/>
      <c r="EH375" s="1455"/>
      <c r="EI375" s="1455"/>
      <c r="EJ375" s="1455"/>
      <c r="EK375" s="1455"/>
      <c r="EL375" s="1455"/>
      <c r="EM375" s="1455"/>
      <c r="EN375" s="1455"/>
      <c r="EO375" s="1455"/>
      <c r="EP375" s="1455"/>
      <c r="EQ375" s="1455"/>
      <c r="ER375" s="1455"/>
      <c r="ES375" s="1455"/>
      <c r="ET375" s="1455"/>
      <c r="EU375" s="1455"/>
      <c r="EV375" s="1455"/>
      <c r="EW375" s="1455"/>
      <c r="EX375" s="1455"/>
      <c r="EY375" s="1455"/>
      <c r="EZ375" s="1455"/>
      <c r="FA375" s="1455"/>
      <c r="FB375" s="1455"/>
      <c r="FC375" s="1455"/>
      <c r="FD375" s="1455"/>
      <c r="FE375" s="1455"/>
      <c r="FF375" s="1455"/>
      <c r="FG375" s="1455"/>
      <c r="FH375" s="1455"/>
      <c r="FI375" s="1455"/>
      <c r="FJ375" s="1455"/>
      <c r="FK375" s="1455"/>
      <c r="FL375" s="1455"/>
      <c r="FM375" s="1455"/>
      <c r="FN375" s="1455"/>
      <c r="FO375" s="1455"/>
      <c r="FP375" s="1455"/>
      <c r="FQ375" s="1455"/>
      <c r="FR375" s="1455"/>
      <c r="FS375" s="1455"/>
      <c r="FT375" s="1455"/>
      <c r="FU375" s="1455"/>
      <c r="FV375" s="1455"/>
      <c r="FW375" s="1455"/>
      <c r="FX375" s="1455"/>
      <c r="FY375" s="1455"/>
      <c r="FZ375" s="1455"/>
      <c r="GA375" s="1455"/>
      <c r="GB375" s="1455"/>
      <c r="GC375" s="1455"/>
      <c r="GD375" s="1455"/>
      <c r="GE375" s="1455"/>
      <c r="GF375" s="1455"/>
      <c r="GG375" s="1455"/>
      <c r="GH375" s="1455"/>
      <c r="GI375" s="1455"/>
      <c r="GJ375" s="1455"/>
      <c r="GK375" s="1455"/>
      <c r="GL375" s="1455"/>
      <c r="GM375" s="1455"/>
      <c r="GN375" s="1455"/>
      <c r="GO375" s="1455"/>
      <c r="GP375" s="1455"/>
      <c r="GQ375" s="1455"/>
      <c r="GR375" s="1455"/>
      <c r="GS375" s="1455"/>
      <c r="GT375" s="1455"/>
      <c r="GU375" s="1455"/>
      <c r="GV375" s="1455"/>
      <c r="GW375" s="1455"/>
      <c r="GX375" s="1455"/>
      <c r="GY375" s="1455"/>
      <c r="GZ375" s="1455"/>
      <c r="HA375" s="1455"/>
      <c r="HB375" s="1455"/>
      <c r="HC375" s="1455"/>
      <c r="HD375" s="1455"/>
      <c r="HE375" s="1455"/>
      <c r="HF375" s="1455"/>
      <c r="HG375" s="1455"/>
      <c r="HH375" s="1455"/>
      <c r="HI375" s="1455"/>
      <c r="HJ375" s="1455"/>
      <c r="HK375" s="1455"/>
      <c r="HL375" s="1455"/>
      <c r="HM375" s="1455"/>
      <c r="HN375" s="1455"/>
      <c r="HO375" s="1455"/>
      <c r="HP375" s="1455"/>
      <c r="HQ375" s="1455"/>
      <c r="HR375" s="1455"/>
      <c r="HS375" s="1455"/>
      <c r="HT375" s="1455"/>
      <c r="HU375" s="1455"/>
      <c r="HV375" s="1455"/>
      <c r="HW375" s="1455"/>
      <c r="HX375" s="1455"/>
      <c r="HY375" s="1455"/>
      <c r="HZ375" s="1455"/>
      <c r="IA375" s="1455"/>
      <c r="IB375" s="1455"/>
      <c r="IC375" s="1455"/>
      <c r="ID375" s="1455"/>
      <c r="IE375" s="1455"/>
      <c r="IF375" s="1455"/>
      <c r="IG375" s="1455"/>
      <c r="IH375" s="1455"/>
      <c r="II375" s="1455"/>
      <c r="IJ375" s="1455"/>
      <c r="IK375" s="1455"/>
      <c r="IL375" s="1455"/>
      <c r="IM375" s="1455"/>
      <c r="IN375" s="1455"/>
      <c r="IO375" s="1455"/>
      <c r="IP375" s="1455"/>
      <c r="IQ375" s="1455"/>
      <c r="IR375" s="1455"/>
      <c r="IS375" s="1455"/>
      <c r="IT375" s="1455"/>
      <c r="IU375" s="1455"/>
      <c r="IV375" s="1455"/>
      <c r="IW375" s="1455"/>
      <c r="IX375" s="1455"/>
      <c r="IY375" s="1455"/>
      <c r="IZ375" s="1455"/>
      <c r="JA375" s="1455"/>
      <c r="JB375" s="1455"/>
      <c r="JC375" s="1455"/>
      <c r="JD375" s="1455"/>
      <c r="JE375" s="1455"/>
      <c r="JF375" s="1455"/>
      <c r="JG375" s="1455"/>
      <c r="JH375" s="1455"/>
      <c r="JI375" s="1455"/>
      <c r="JJ375" s="1455"/>
      <c r="JK375" s="1455"/>
      <c r="JL375" s="1455"/>
      <c r="JM375" s="1455"/>
      <c r="JN375" s="1455"/>
      <c r="JO375" s="1455"/>
      <c r="JP375" s="1455"/>
      <c r="JQ375" s="1455"/>
      <c r="JR375" s="1455"/>
      <c r="JS375" s="1455"/>
      <c r="JT375" s="1455"/>
      <c r="JU375" s="1455"/>
      <c r="JV375" s="1455"/>
      <c r="JW375" s="1455"/>
      <c r="JX375" s="1455"/>
      <c r="JY375" s="1455"/>
      <c r="JZ375" s="1455"/>
      <c r="KA375" s="1455"/>
      <c r="KB375" s="1455"/>
      <c r="KC375" s="1455"/>
      <c r="KD375" s="1455"/>
      <c r="KE375" s="1455"/>
      <c r="KF375" s="1455"/>
      <c r="KG375" s="1455"/>
      <c r="KH375" s="1455"/>
      <c r="KI375" s="1455"/>
      <c r="KJ375" s="1455"/>
      <c r="KK375" s="1455"/>
      <c r="KL375" s="1455"/>
      <c r="KM375" s="1455"/>
      <c r="KN375" s="1455"/>
      <c r="KO375" s="1455"/>
      <c r="KP375" s="1455"/>
      <c r="KQ375" s="1455"/>
      <c r="KR375" s="1455"/>
      <c r="KS375" s="1455"/>
      <c r="KT375" s="1455"/>
      <c r="KU375" s="1455"/>
      <c r="KV375" s="1455"/>
      <c r="KW375" s="1455"/>
      <c r="KX375" s="1455"/>
      <c r="KY375" s="1455"/>
      <c r="KZ375" s="1455"/>
      <c r="LA375" s="1455"/>
      <c r="LB375" s="1455"/>
      <c r="LC375" s="1455"/>
      <c r="LD375" s="1455"/>
      <c r="LE375" s="1455"/>
      <c r="LF375" s="1455"/>
      <c r="LG375" s="1455"/>
      <c r="LH375" s="1455"/>
      <c r="LI375" s="1455"/>
      <c r="LJ375" s="1455"/>
      <c r="LK375" s="1455"/>
      <c r="LL375" s="1455"/>
      <c r="LM375" s="1455"/>
      <c r="LN375" s="1455"/>
      <c r="LO375" s="1467"/>
      <c r="LP375" s="1467"/>
      <c r="LQ375" s="1467"/>
      <c r="LR375" s="1467"/>
      <c r="LS375" s="1467"/>
      <c r="LT375" s="1467"/>
      <c r="LU375" s="1467"/>
      <c r="LV375" s="1645"/>
    </row>
    <row r="376" s="2035" customFormat="1" ht="47" customHeight="1" spans="1:334">
      <c r="A376" s="1866">
        <v>46015</v>
      </c>
      <c r="B376" s="1867" t="s">
        <v>527</v>
      </c>
      <c r="C376" s="1868" t="s">
        <v>98</v>
      </c>
      <c r="D376" s="1869">
        <v>4500189921</v>
      </c>
      <c r="E376" s="1870" t="s">
        <v>2796</v>
      </c>
      <c r="F376" s="1869" t="s">
        <v>2797</v>
      </c>
      <c r="G376" s="2158" t="s">
        <v>1727</v>
      </c>
      <c r="H376" s="1967" t="s">
        <v>1727</v>
      </c>
      <c r="I376" s="1334" t="s">
        <v>1728</v>
      </c>
      <c r="J376" s="1890">
        <v>1920</v>
      </c>
      <c r="K376" s="1883">
        <v>0</v>
      </c>
      <c r="L376" s="1883">
        <v>96</v>
      </c>
      <c r="M376" s="1527">
        <f t="shared" si="268"/>
        <v>20</v>
      </c>
      <c r="N376" s="2209">
        <v>46058</v>
      </c>
      <c r="O376" s="2209">
        <v>46056</v>
      </c>
      <c r="P376" s="1884"/>
      <c r="Q376" s="1908"/>
      <c r="R376" s="1909">
        <v>1920</v>
      </c>
      <c r="S376" s="1577">
        <f t="shared" si="292"/>
        <v>0</v>
      </c>
      <c r="T376" s="1909" t="s">
        <v>1634</v>
      </c>
      <c r="U376" s="1577" t="s">
        <v>829</v>
      </c>
      <c r="V376" s="1334"/>
      <c r="W376" s="1887" t="s">
        <v>111</v>
      </c>
      <c r="X376" s="1098">
        <v>46017</v>
      </c>
      <c r="Y376" s="1099" t="s">
        <v>88</v>
      </c>
      <c r="Z376" s="1099" t="s">
        <v>2798</v>
      </c>
      <c r="AA376" s="1099"/>
      <c r="AB376" s="1099"/>
      <c r="AC376" s="2819" t="s">
        <v>2799</v>
      </c>
      <c r="AD376" s="1938" t="s">
        <v>531</v>
      </c>
      <c r="AE376" s="2217">
        <v>0.5625</v>
      </c>
      <c r="AF376" s="2218">
        <f t="shared" si="290"/>
        <v>1080</v>
      </c>
      <c r="AG376" s="1949"/>
      <c r="AH376" s="1131" t="s">
        <v>81</v>
      </c>
      <c r="AI376" s="2838"/>
      <c r="AJ376" s="2831">
        <v>9</v>
      </c>
      <c r="AK376" s="2832">
        <f t="shared" si="291"/>
        <v>1920</v>
      </c>
      <c r="AL376" s="2833"/>
      <c r="AM376" s="2833"/>
      <c r="AN376" s="2833">
        <f>J376/24</f>
        <v>80</v>
      </c>
      <c r="AO376" s="2833"/>
      <c r="AP376" s="2833"/>
      <c r="AQ376" s="2846"/>
      <c r="AR376" s="1614"/>
      <c r="AS376" s="1614" t="s">
        <v>63</v>
      </c>
      <c r="AT376" s="1614">
        <f t="shared" si="273"/>
        <v>1920</v>
      </c>
      <c r="AU376" s="1951"/>
      <c r="AV376" s="1431">
        <f t="shared" si="274"/>
        <v>192</v>
      </c>
      <c r="AW376" s="1432">
        <f t="shared" si="275"/>
        <v>192</v>
      </c>
      <c r="AX376" s="1432">
        <f t="shared" si="276"/>
        <v>192</v>
      </c>
      <c r="AY376" s="1432">
        <f t="shared" si="277"/>
        <v>192</v>
      </c>
      <c r="AZ376" s="1432">
        <f t="shared" si="278"/>
        <v>192</v>
      </c>
      <c r="BA376" s="2382">
        <f t="shared" si="279"/>
        <v>192</v>
      </c>
      <c r="BB376" s="2382">
        <f t="shared" si="280"/>
        <v>192</v>
      </c>
      <c r="BC376" s="2382">
        <f t="shared" si="281"/>
        <v>192</v>
      </c>
      <c r="BD376" s="2382">
        <f t="shared" si="286"/>
        <v>192</v>
      </c>
      <c r="BE376" s="2382">
        <f t="shared" si="287"/>
        <v>192</v>
      </c>
      <c r="BF376" s="1431">
        <f t="shared" si="288"/>
        <v>184</v>
      </c>
      <c r="BG376" s="2861">
        <f t="shared" si="289"/>
        <v>8</v>
      </c>
      <c r="BH376" s="1193"/>
      <c r="BI376" s="1193"/>
      <c r="BJ376" s="1193"/>
      <c r="BK376" s="1193"/>
      <c r="BL376" s="1193"/>
      <c r="BM376" s="1193"/>
      <c r="BN376" s="1193"/>
      <c r="BO376" s="1193"/>
      <c r="BP376" s="1193"/>
      <c r="BQ376" s="1193"/>
      <c r="BR376" s="1193"/>
      <c r="BS376" s="1193"/>
      <c r="BT376" s="1193"/>
      <c r="BU376" s="1193"/>
      <c r="BV376" s="1193"/>
      <c r="BW376" s="1193"/>
      <c r="BX376" s="1193"/>
      <c r="BY376" s="1193"/>
      <c r="BZ376" s="1193"/>
      <c r="CA376" s="1193"/>
      <c r="CB376" s="1193"/>
      <c r="CC376" s="1193"/>
      <c r="CD376" s="1193"/>
      <c r="CE376" s="1193"/>
      <c r="CF376" s="1193"/>
      <c r="CG376" s="1193"/>
      <c r="CH376" s="1193"/>
      <c r="CI376" s="1193"/>
      <c r="CJ376" s="1193"/>
      <c r="CK376" s="1193"/>
      <c r="CL376" s="1193"/>
      <c r="CM376" s="1193"/>
      <c r="CN376" s="1193"/>
      <c r="CO376" s="1193"/>
      <c r="CP376" s="1193"/>
      <c r="CQ376" s="1193"/>
      <c r="CR376" s="1193"/>
      <c r="CS376" s="1193"/>
      <c r="CT376" s="1193"/>
      <c r="CU376" s="1193"/>
      <c r="CV376" s="1193"/>
      <c r="CW376" s="1193"/>
      <c r="CX376" s="1193"/>
      <c r="CY376" s="1193"/>
      <c r="CZ376" s="1193"/>
      <c r="DA376" s="1193"/>
      <c r="DB376" s="1193"/>
      <c r="DC376" s="1193"/>
      <c r="DD376" s="1193"/>
      <c r="DE376" s="1193"/>
      <c r="DF376" s="1193"/>
      <c r="DG376" s="1193"/>
      <c r="DH376" s="1193"/>
      <c r="DI376" s="1193"/>
      <c r="DJ376" s="1193"/>
      <c r="DK376" s="1193"/>
      <c r="DL376" s="1193"/>
      <c r="DM376" s="1193"/>
      <c r="DN376" s="1193"/>
      <c r="DO376" s="1193"/>
      <c r="DP376" s="1193"/>
      <c r="DQ376" s="1193"/>
      <c r="DR376" s="1193"/>
      <c r="DS376" s="1193"/>
      <c r="DT376" s="1193"/>
      <c r="DU376" s="1193"/>
      <c r="DV376" s="1193"/>
      <c r="DW376" s="1193"/>
      <c r="DX376" s="1193"/>
      <c r="DY376" s="1193"/>
      <c r="DZ376" s="1193"/>
      <c r="EA376" s="1193"/>
      <c r="EB376" s="1193"/>
      <c r="EC376" s="1193"/>
      <c r="ED376" s="1193"/>
      <c r="EE376" s="1193"/>
      <c r="EF376" s="1193"/>
      <c r="EG376" s="1193"/>
      <c r="EH376" s="1193"/>
      <c r="EI376" s="1193"/>
      <c r="EJ376" s="1193"/>
      <c r="EK376" s="1193"/>
      <c r="EL376" s="1193"/>
      <c r="EM376" s="1193"/>
      <c r="EN376" s="1193"/>
      <c r="EO376" s="1193"/>
      <c r="EP376" s="1193"/>
      <c r="EQ376" s="1193"/>
      <c r="ER376" s="1193"/>
      <c r="ES376" s="1193"/>
      <c r="ET376" s="1193"/>
      <c r="EU376" s="1193"/>
      <c r="EV376" s="1193"/>
      <c r="EW376" s="1193"/>
      <c r="EX376" s="1193"/>
      <c r="EY376" s="1193"/>
      <c r="EZ376" s="1193"/>
      <c r="FA376" s="1193"/>
      <c r="FB376" s="1193"/>
      <c r="FC376" s="1193"/>
      <c r="FD376" s="1193"/>
      <c r="FE376" s="1193"/>
      <c r="FF376" s="1193"/>
      <c r="FG376" s="1193"/>
      <c r="FH376" s="1193"/>
      <c r="FI376" s="1193"/>
      <c r="FJ376" s="1193"/>
      <c r="FK376" s="1193"/>
      <c r="FL376" s="1193"/>
      <c r="FM376" s="1193"/>
      <c r="FN376" s="1193"/>
      <c r="FO376" s="1193"/>
      <c r="FP376" s="1193"/>
      <c r="FQ376" s="1193"/>
      <c r="FR376" s="1193"/>
      <c r="FS376" s="1193"/>
      <c r="FT376" s="1193"/>
      <c r="FU376" s="1193"/>
      <c r="FV376" s="1193"/>
      <c r="FW376" s="1193"/>
      <c r="FX376" s="1193"/>
      <c r="FY376" s="1193"/>
      <c r="FZ376" s="1193"/>
      <c r="GA376" s="1193"/>
      <c r="GB376" s="1193"/>
      <c r="GC376" s="1193"/>
      <c r="GD376" s="1193"/>
      <c r="GE376" s="1193"/>
      <c r="GF376" s="1193"/>
      <c r="GG376" s="1193"/>
      <c r="GH376" s="1193"/>
      <c r="GI376" s="1193"/>
      <c r="GJ376" s="1193"/>
      <c r="GK376" s="1193"/>
      <c r="GL376" s="1193"/>
      <c r="GM376" s="1193"/>
      <c r="GN376" s="1193"/>
      <c r="GO376" s="1193"/>
      <c r="GP376" s="1193"/>
      <c r="GQ376" s="1193"/>
      <c r="GR376" s="1193"/>
      <c r="GS376" s="1193"/>
      <c r="GT376" s="1193"/>
      <c r="GU376" s="1193"/>
      <c r="GV376" s="1193"/>
      <c r="GW376" s="1193"/>
      <c r="GX376" s="1193"/>
      <c r="GY376" s="1193"/>
      <c r="GZ376" s="1193"/>
      <c r="HA376" s="1193"/>
      <c r="HB376" s="1193"/>
      <c r="HC376" s="1193"/>
      <c r="HD376" s="1193"/>
      <c r="HE376" s="1193"/>
      <c r="HF376" s="1193"/>
      <c r="HG376" s="1193"/>
      <c r="HH376" s="1193"/>
      <c r="HI376" s="1193"/>
      <c r="HJ376" s="1193"/>
      <c r="HK376" s="1193"/>
      <c r="HL376" s="1193"/>
      <c r="HM376" s="1193"/>
      <c r="HN376" s="1193"/>
      <c r="HO376" s="1193"/>
      <c r="HP376" s="1193"/>
      <c r="HQ376" s="1193"/>
      <c r="HR376" s="1193"/>
      <c r="HS376" s="1193"/>
      <c r="HT376" s="1193"/>
      <c r="HU376" s="1193"/>
      <c r="HV376" s="1193"/>
      <c r="HW376" s="1193"/>
      <c r="HX376" s="1193"/>
      <c r="HY376" s="1193"/>
      <c r="HZ376" s="1193"/>
      <c r="IA376" s="1193"/>
      <c r="IB376" s="1193"/>
      <c r="IC376" s="1193"/>
      <c r="ID376" s="1193"/>
      <c r="IE376" s="1193"/>
      <c r="IF376" s="1193"/>
      <c r="IG376" s="1193"/>
      <c r="IH376" s="1193"/>
      <c r="II376" s="1193"/>
      <c r="IJ376" s="1193"/>
      <c r="IK376" s="1193"/>
      <c r="IL376" s="1193"/>
      <c r="IM376" s="1193"/>
      <c r="IN376" s="1193"/>
      <c r="IO376" s="1193"/>
      <c r="IP376" s="1193"/>
      <c r="IQ376" s="1193"/>
      <c r="IR376" s="1193"/>
      <c r="IS376" s="1193"/>
      <c r="IT376" s="1193"/>
      <c r="IU376" s="1193"/>
      <c r="IV376" s="1193"/>
      <c r="IW376" s="1193"/>
      <c r="IX376" s="1193"/>
      <c r="IY376" s="1193"/>
      <c r="IZ376" s="1193"/>
      <c r="JA376" s="1193"/>
      <c r="JB376" s="1193"/>
      <c r="JC376" s="1193"/>
      <c r="JD376" s="1193"/>
      <c r="JE376" s="1193"/>
      <c r="JF376" s="1193"/>
      <c r="JG376" s="1193"/>
      <c r="JH376" s="1193"/>
      <c r="JI376" s="1193"/>
      <c r="JJ376" s="1193"/>
      <c r="JK376" s="1193"/>
      <c r="JL376" s="1193"/>
      <c r="JM376" s="1193"/>
      <c r="JN376" s="1193"/>
      <c r="JO376" s="1193"/>
      <c r="JP376" s="1193"/>
      <c r="JQ376" s="1193"/>
      <c r="JR376" s="1193"/>
      <c r="JS376" s="1193"/>
      <c r="JT376" s="1193"/>
      <c r="JU376" s="1193"/>
      <c r="JV376" s="1193"/>
      <c r="JW376" s="1193"/>
      <c r="JX376" s="1193"/>
      <c r="JY376" s="1193"/>
      <c r="JZ376" s="1193"/>
      <c r="KA376" s="1193"/>
      <c r="KB376" s="1193"/>
      <c r="KC376" s="1193"/>
      <c r="KD376" s="1193"/>
      <c r="KE376" s="1193"/>
      <c r="KF376" s="1193"/>
      <c r="KG376" s="1193"/>
      <c r="KH376" s="1193"/>
      <c r="KI376" s="1193"/>
      <c r="KJ376" s="1193"/>
      <c r="KK376" s="1193"/>
      <c r="KL376" s="1193"/>
      <c r="KM376" s="1193"/>
      <c r="KN376" s="1193"/>
      <c r="KO376" s="1193"/>
      <c r="KP376" s="1193"/>
      <c r="KQ376" s="1193"/>
      <c r="KR376" s="1193"/>
      <c r="KS376" s="1193"/>
      <c r="KT376" s="1193"/>
      <c r="KU376" s="1193"/>
      <c r="KV376" s="1193"/>
      <c r="KW376" s="1193"/>
      <c r="KX376" s="1193"/>
      <c r="KY376" s="1193"/>
      <c r="KZ376" s="1193"/>
      <c r="LA376" s="1193"/>
      <c r="LB376" s="1193"/>
      <c r="LC376" s="1193"/>
      <c r="LD376" s="1193"/>
      <c r="LE376" s="1193"/>
      <c r="LF376" s="1193"/>
      <c r="LG376" s="1193"/>
      <c r="LH376" s="1193"/>
      <c r="LI376" s="1193"/>
      <c r="LJ376" s="1193"/>
      <c r="LK376" s="1193"/>
      <c r="LL376" s="1193"/>
      <c r="LM376" s="1193"/>
      <c r="LN376" s="1193"/>
      <c r="LO376" s="1200"/>
      <c r="LP376" s="1200"/>
      <c r="LQ376" s="1200"/>
      <c r="LR376" s="1200"/>
      <c r="LS376" s="1200"/>
      <c r="LT376" s="1200"/>
      <c r="LU376" s="1200"/>
      <c r="LV376" s="1472"/>
    </row>
    <row r="377" s="2035" customFormat="1" ht="47" customHeight="1" spans="1:334">
      <c r="A377" s="1866">
        <v>46026</v>
      </c>
      <c r="B377" s="1867" t="s">
        <v>769</v>
      </c>
      <c r="C377" s="1868" t="s">
        <v>698</v>
      </c>
      <c r="D377" s="1869">
        <v>4500190604</v>
      </c>
      <c r="E377" s="1870" t="s">
        <v>2800</v>
      </c>
      <c r="F377" s="1869" t="s">
        <v>2801</v>
      </c>
      <c r="G377" s="1967" t="s">
        <v>1730</v>
      </c>
      <c r="H377" s="1967" t="s">
        <v>1730</v>
      </c>
      <c r="I377" s="1887" t="s">
        <v>1939</v>
      </c>
      <c r="J377" s="1277">
        <v>3000</v>
      </c>
      <c r="K377" s="1068">
        <v>0</v>
      </c>
      <c r="L377" s="1068">
        <v>24</v>
      </c>
      <c r="M377" s="1068">
        <f t="shared" si="268"/>
        <v>125</v>
      </c>
      <c r="N377" s="2209">
        <v>46085</v>
      </c>
      <c r="O377" s="2209">
        <v>46083</v>
      </c>
      <c r="P377" s="1884"/>
      <c r="Q377" s="1908"/>
      <c r="R377" s="1909">
        <v>3000</v>
      </c>
      <c r="S377" s="1577">
        <f t="shared" si="292"/>
        <v>0</v>
      </c>
      <c r="T377" s="1909" t="s">
        <v>1634</v>
      </c>
      <c r="U377" s="1577" t="s">
        <v>829</v>
      </c>
      <c r="V377" s="1334"/>
      <c r="W377" s="1887" t="s">
        <v>111</v>
      </c>
      <c r="X377" s="1098">
        <v>46027</v>
      </c>
      <c r="Y377" s="1099" t="s">
        <v>287</v>
      </c>
      <c r="Z377" s="1099" t="s">
        <v>2802</v>
      </c>
      <c r="AA377" s="1099"/>
      <c r="AB377" s="1099"/>
      <c r="AC377" s="2819" t="s">
        <v>2803</v>
      </c>
      <c r="AD377" s="1938" t="s">
        <v>696</v>
      </c>
      <c r="AE377" s="2217">
        <v>0.9576</v>
      </c>
      <c r="AF377" s="1936">
        <f t="shared" si="290"/>
        <v>2872.8</v>
      </c>
      <c r="AG377" s="1020"/>
      <c r="AH377" s="1131" t="s">
        <v>81</v>
      </c>
      <c r="AI377" s="2838"/>
      <c r="AJ377" s="2839"/>
      <c r="AK377" s="2840">
        <f t="shared" si="291"/>
        <v>3000</v>
      </c>
      <c r="AL377" s="2841"/>
      <c r="AM377" s="2841"/>
      <c r="AN377" s="2841">
        <f>M377</f>
        <v>125</v>
      </c>
      <c r="AO377" s="2841"/>
      <c r="AP377" s="2841"/>
      <c r="AQ377" s="2850"/>
      <c r="AR377" s="1152"/>
      <c r="AS377" s="2851" t="s">
        <v>63</v>
      </c>
      <c r="AT377" s="2851">
        <f t="shared" si="273"/>
        <v>3000</v>
      </c>
      <c r="AU377" s="1951"/>
      <c r="AV377" s="1434">
        <f t="shared" si="274"/>
        <v>300</v>
      </c>
      <c r="AW377" s="1435">
        <f t="shared" si="275"/>
        <v>300</v>
      </c>
      <c r="AX377" s="1435">
        <f t="shared" si="276"/>
        <v>300</v>
      </c>
      <c r="AY377" s="1435">
        <f t="shared" si="277"/>
        <v>300</v>
      </c>
      <c r="AZ377" s="1435">
        <f t="shared" si="278"/>
        <v>300</v>
      </c>
      <c r="BA377" s="1476">
        <f t="shared" si="279"/>
        <v>300</v>
      </c>
      <c r="BB377" s="1476">
        <f t="shared" si="280"/>
        <v>300</v>
      </c>
      <c r="BC377" s="1476">
        <f t="shared" si="281"/>
        <v>300</v>
      </c>
      <c r="BD377" s="1476">
        <f t="shared" si="286"/>
        <v>300</v>
      </c>
      <c r="BE377" s="1476">
        <f t="shared" si="287"/>
        <v>300</v>
      </c>
      <c r="BF377" s="1434">
        <f t="shared" si="288"/>
        <v>287.5</v>
      </c>
      <c r="BG377" s="2403">
        <f t="shared" si="289"/>
        <v>12.5</v>
      </c>
      <c r="BH377" s="1193"/>
      <c r="BI377" s="1193"/>
      <c r="BJ377" s="1193"/>
      <c r="BK377" s="1193"/>
      <c r="BL377" s="1193"/>
      <c r="BM377" s="1193"/>
      <c r="BN377" s="1193"/>
      <c r="BO377" s="1193"/>
      <c r="BP377" s="1193"/>
      <c r="BQ377" s="1193"/>
      <c r="BR377" s="1193"/>
      <c r="BS377" s="1193"/>
      <c r="BT377" s="1193"/>
      <c r="BU377" s="1193"/>
      <c r="BV377" s="1193"/>
      <c r="BW377" s="1193"/>
      <c r="BX377" s="1193"/>
      <c r="BY377" s="1193"/>
      <c r="BZ377" s="1193"/>
      <c r="CA377" s="1193"/>
      <c r="CB377" s="1193"/>
      <c r="CC377" s="1193"/>
      <c r="CD377" s="1193"/>
      <c r="CE377" s="1193"/>
      <c r="CF377" s="1193"/>
      <c r="CG377" s="1193"/>
      <c r="CH377" s="1193"/>
      <c r="CI377" s="1193"/>
      <c r="CJ377" s="1193"/>
      <c r="CK377" s="1193"/>
      <c r="CL377" s="1193"/>
      <c r="CM377" s="1193"/>
      <c r="CN377" s="1193"/>
      <c r="CO377" s="1193"/>
      <c r="CP377" s="1193"/>
      <c r="CQ377" s="1193"/>
      <c r="CR377" s="1193"/>
      <c r="CS377" s="1193"/>
      <c r="CT377" s="1193"/>
      <c r="CU377" s="1193"/>
      <c r="CV377" s="1193"/>
      <c r="CW377" s="1193"/>
      <c r="CX377" s="1193"/>
      <c r="CY377" s="1193"/>
      <c r="CZ377" s="1193"/>
      <c r="DA377" s="1193"/>
      <c r="DB377" s="1193"/>
      <c r="DC377" s="1193"/>
      <c r="DD377" s="1193"/>
      <c r="DE377" s="1193"/>
      <c r="DF377" s="1193"/>
      <c r="DG377" s="1193"/>
      <c r="DH377" s="1193"/>
      <c r="DI377" s="1193"/>
      <c r="DJ377" s="1193"/>
      <c r="DK377" s="1193"/>
      <c r="DL377" s="1193"/>
      <c r="DM377" s="1193"/>
      <c r="DN377" s="1193"/>
      <c r="DO377" s="1193"/>
      <c r="DP377" s="1193"/>
      <c r="DQ377" s="1193"/>
      <c r="DR377" s="1193"/>
      <c r="DS377" s="1193"/>
      <c r="DT377" s="1193"/>
      <c r="DU377" s="1193"/>
      <c r="DV377" s="1193"/>
      <c r="DW377" s="1193"/>
      <c r="DX377" s="1193"/>
      <c r="DY377" s="1193"/>
      <c r="DZ377" s="1193"/>
      <c r="EA377" s="1193"/>
      <c r="EB377" s="1193"/>
      <c r="EC377" s="1193"/>
      <c r="ED377" s="1193"/>
      <c r="EE377" s="1193"/>
      <c r="EF377" s="1193"/>
      <c r="EG377" s="1193"/>
      <c r="EH377" s="1193"/>
      <c r="EI377" s="1193"/>
      <c r="EJ377" s="1193"/>
      <c r="EK377" s="1193"/>
      <c r="EL377" s="1193"/>
      <c r="EM377" s="1193"/>
      <c r="EN377" s="1193"/>
      <c r="EO377" s="1193"/>
      <c r="EP377" s="1193"/>
      <c r="EQ377" s="1193"/>
      <c r="ER377" s="1193"/>
      <c r="ES377" s="1193"/>
      <c r="ET377" s="1193"/>
      <c r="EU377" s="1193"/>
      <c r="EV377" s="1193"/>
      <c r="EW377" s="1193"/>
      <c r="EX377" s="1193"/>
      <c r="EY377" s="1193"/>
      <c r="EZ377" s="1193"/>
      <c r="FA377" s="1193"/>
      <c r="FB377" s="1193"/>
      <c r="FC377" s="1193"/>
      <c r="FD377" s="1193"/>
      <c r="FE377" s="1193"/>
      <c r="FF377" s="1193"/>
      <c r="FG377" s="1193"/>
      <c r="FH377" s="1193"/>
      <c r="FI377" s="1193"/>
      <c r="FJ377" s="1193"/>
      <c r="FK377" s="1193"/>
      <c r="FL377" s="1193"/>
      <c r="FM377" s="1193"/>
      <c r="FN377" s="1193"/>
      <c r="FO377" s="1193"/>
      <c r="FP377" s="1193"/>
      <c r="FQ377" s="1193"/>
      <c r="FR377" s="1193"/>
      <c r="FS377" s="1193"/>
      <c r="FT377" s="1193"/>
      <c r="FU377" s="1193"/>
      <c r="FV377" s="1193"/>
      <c r="FW377" s="1193"/>
      <c r="FX377" s="1193"/>
      <c r="FY377" s="1193"/>
      <c r="FZ377" s="1193"/>
      <c r="GA377" s="1193"/>
      <c r="GB377" s="1193"/>
      <c r="GC377" s="1193"/>
      <c r="GD377" s="1193"/>
      <c r="GE377" s="1193"/>
      <c r="GF377" s="1193"/>
      <c r="GG377" s="1193"/>
      <c r="GH377" s="1193"/>
      <c r="GI377" s="1193"/>
      <c r="GJ377" s="1193"/>
      <c r="GK377" s="1193"/>
      <c r="GL377" s="1193"/>
      <c r="GM377" s="1193"/>
      <c r="GN377" s="1193"/>
      <c r="GO377" s="1193"/>
      <c r="GP377" s="1193"/>
      <c r="GQ377" s="1193"/>
      <c r="GR377" s="1193"/>
      <c r="GS377" s="1193"/>
      <c r="GT377" s="1193"/>
      <c r="GU377" s="1193"/>
      <c r="GV377" s="1193"/>
      <c r="GW377" s="1193"/>
      <c r="GX377" s="1193"/>
      <c r="GY377" s="1193"/>
      <c r="GZ377" s="1193"/>
      <c r="HA377" s="1193"/>
      <c r="HB377" s="1193"/>
      <c r="HC377" s="1193"/>
      <c r="HD377" s="1193"/>
      <c r="HE377" s="1193"/>
      <c r="HF377" s="1193"/>
      <c r="HG377" s="1193"/>
      <c r="HH377" s="1193"/>
      <c r="HI377" s="1193"/>
      <c r="HJ377" s="1193"/>
      <c r="HK377" s="1193"/>
      <c r="HL377" s="1193"/>
      <c r="HM377" s="1193"/>
      <c r="HN377" s="1193"/>
      <c r="HO377" s="1193"/>
      <c r="HP377" s="1193"/>
      <c r="HQ377" s="1193"/>
      <c r="HR377" s="1193"/>
      <c r="HS377" s="1193"/>
      <c r="HT377" s="1193"/>
      <c r="HU377" s="1193"/>
      <c r="HV377" s="1193"/>
      <c r="HW377" s="1193"/>
      <c r="HX377" s="1193"/>
      <c r="HY377" s="1193"/>
      <c r="HZ377" s="1193"/>
      <c r="IA377" s="1193"/>
      <c r="IB377" s="1193"/>
      <c r="IC377" s="1193"/>
      <c r="ID377" s="1193"/>
      <c r="IE377" s="1193"/>
      <c r="IF377" s="1193"/>
      <c r="IG377" s="1193"/>
      <c r="IH377" s="1193"/>
      <c r="II377" s="1193"/>
      <c r="IJ377" s="1193"/>
      <c r="IK377" s="1193"/>
      <c r="IL377" s="1193"/>
      <c r="IM377" s="1193"/>
      <c r="IN377" s="1193"/>
      <c r="IO377" s="1193"/>
      <c r="IP377" s="1193"/>
      <c r="IQ377" s="1193"/>
      <c r="IR377" s="1193"/>
      <c r="IS377" s="1193"/>
      <c r="IT377" s="1193"/>
      <c r="IU377" s="1193"/>
      <c r="IV377" s="1193"/>
      <c r="IW377" s="1193"/>
      <c r="IX377" s="1193"/>
      <c r="IY377" s="1193"/>
      <c r="IZ377" s="1193"/>
      <c r="JA377" s="1193"/>
      <c r="JB377" s="1193"/>
      <c r="JC377" s="1193"/>
      <c r="JD377" s="1193"/>
      <c r="JE377" s="1193"/>
      <c r="JF377" s="1193"/>
      <c r="JG377" s="1193"/>
      <c r="JH377" s="1193"/>
      <c r="JI377" s="1193"/>
      <c r="JJ377" s="1193"/>
      <c r="JK377" s="1193"/>
      <c r="JL377" s="1193"/>
      <c r="JM377" s="1193"/>
      <c r="JN377" s="1193"/>
      <c r="JO377" s="1193"/>
      <c r="JP377" s="1193"/>
      <c r="JQ377" s="1193"/>
      <c r="JR377" s="1193"/>
      <c r="JS377" s="1193"/>
      <c r="JT377" s="1193"/>
      <c r="JU377" s="1193"/>
      <c r="JV377" s="1193"/>
      <c r="JW377" s="1193"/>
      <c r="JX377" s="1193"/>
      <c r="JY377" s="1193"/>
      <c r="JZ377" s="1193"/>
      <c r="KA377" s="1193"/>
      <c r="KB377" s="1193"/>
      <c r="KC377" s="1193"/>
      <c r="KD377" s="1193"/>
      <c r="KE377" s="1193"/>
      <c r="KF377" s="1193"/>
      <c r="KG377" s="1193"/>
      <c r="KH377" s="1193"/>
      <c r="KI377" s="1193"/>
      <c r="KJ377" s="1193"/>
      <c r="KK377" s="1193"/>
      <c r="KL377" s="1193"/>
      <c r="KM377" s="1193"/>
      <c r="KN377" s="1193"/>
      <c r="KO377" s="1193"/>
      <c r="KP377" s="1193"/>
      <c r="KQ377" s="1193"/>
      <c r="KR377" s="1193"/>
      <c r="KS377" s="1193"/>
      <c r="KT377" s="1193"/>
      <c r="KU377" s="1193"/>
      <c r="KV377" s="1193"/>
      <c r="KW377" s="1193"/>
      <c r="KX377" s="1193"/>
      <c r="KY377" s="1193"/>
      <c r="KZ377" s="1193"/>
      <c r="LA377" s="1193"/>
      <c r="LB377" s="1193"/>
      <c r="LC377" s="1193"/>
      <c r="LD377" s="1193"/>
      <c r="LE377" s="1193"/>
      <c r="LF377" s="1193"/>
      <c r="LG377" s="1193"/>
      <c r="LH377" s="1193"/>
      <c r="LI377" s="1193"/>
      <c r="LJ377" s="1193"/>
      <c r="LK377" s="1193"/>
      <c r="LL377" s="1193"/>
      <c r="LM377" s="1193"/>
      <c r="LN377" s="1193"/>
      <c r="LO377" s="1200"/>
      <c r="LP377" s="1200"/>
      <c r="LQ377" s="1200"/>
      <c r="LR377" s="1200"/>
      <c r="LS377" s="1200"/>
      <c r="LT377" s="1200"/>
      <c r="LU377" s="1200"/>
      <c r="LV377" s="1472"/>
    </row>
    <row r="378" s="2571" customFormat="1" ht="47" customHeight="1" spans="1:334">
      <c r="A378" s="1866">
        <v>46040</v>
      </c>
      <c r="B378" s="1867" t="s">
        <v>151</v>
      </c>
      <c r="C378" s="1868" t="s">
        <v>152</v>
      </c>
      <c r="D378" s="1869">
        <v>4500191729</v>
      </c>
      <c r="E378" s="1870" t="s">
        <v>2804</v>
      </c>
      <c r="F378" s="1869" t="s">
        <v>2805</v>
      </c>
      <c r="G378" s="1967" t="s">
        <v>1727</v>
      </c>
      <c r="H378" s="1967" t="s">
        <v>1727</v>
      </c>
      <c r="I378" s="1334" t="s">
        <v>1728</v>
      </c>
      <c r="J378" s="1890">
        <v>4032</v>
      </c>
      <c r="K378" s="1883">
        <v>0</v>
      </c>
      <c r="L378" s="1883">
        <v>96</v>
      </c>
      <c r="M378" s="1527">
        <f t="shared" si="268"/>
        <v>42</v>
      </c>
      <c r="N378" s="2209">
        <v>46087</v>
      </c>
      <c r="O378" s="2209">
        <v>46085</v>
      </c>
      <c r="P378" s="1884"/>
      <c r="Q378" s="1908"/>
      <c r="R378" s="1909">
        <v>4032</v>
      </c>
      <c r="S378" s="1577">
        <f t="shared" si="292"/>
        <v>0</v>
      </c>
      <c r="T378" s="1909" t="s">
        <v>1634</v>
      </c>
      <c r="U378" s="1577" t="s">
        <v>829</v>
      </c>
      <c r="V378" s="1334"/>
      <c r="W378" s="1887" t="s">
        <v>111</v>
      </c>
      <c r="X378" s="1098">
        <v>46041</v>
      </c>
      <c r="Y378" s="1312" t="s">
        <v>88</v>
      </c>
      <c r="Z378" s="1312">
        <v>46050</v>
      </c>
      <c r="AA378" s="1312" t="s">
        <v>2700</v>
      </c>
      <c r="AB378" s="1099"/>
      <c r="AC378" s="2820" t="s">
        <v>2806</v>
      </c>
      <c r="AD378" s="1938" t="s">
        <v>855</v>
      </c>
      <c r="AE378" s="2217">
        <v>0.9289</v>
      </c>
      <c r="AF378" s="2218">
        <f t="shared" si="290"/>
        <v>3745.3248</v>
      </c>
      <c r="AG378" s="1020"/>
      <c r="AH378" s="1131" t="s">
        <v>81</v>
      </c>
      <c r="AI378" s="2838"/>
      <c r="AJ378" s="2839"/>
      <c r="AK378" s="2827">
        <f t="shared" si="291"/>
        <v>4032</v>
      </c>
      <c r="AL378" s="2828"/>
      <c r="AM378" s="2828"/>
      <c r="AN378" s="2828">
        <f>J378/24</f>
        <v>168</v>
      </c>
      <c r="AO378" s="2828"/>
      <c r="AP378" s="2828"/>
      <c r="AQ378" s="2844"/>
      <c r="AR378" s="1401"/>
      <c r="AS378" s="1401" t="s">
        <v>63</v>
      </c>
      <c r="AT378" s="1401">
        <f t="shared" si="273"/>
        <v>4032</v>
      </c>
      <c r="AU378" s="1951"/>
      <c r="AV378" s="1431">
        <f t="shared" si="274"/>
        <v>403.2</v>
      </c>
      <c r="AW378" s="1432">
        <f t="shared" si="275"/>
        <v>403.2</v>
      </c>
      <c r="AX378" s="1432">
        <f t="shared" si="276"/>
        <v>403.2</v>
      </c>
      <c r="AY378" s="1432">
        <f t="shared" si="277"/>
        <v>403.2</v>
      </c>
      <c r="AZ378" s="1432">
        <f t="shared" si="278"/>
        <v>403.2</v>
      </c>
      <c r="BA378" s="2382">
        <f t="shared" si="279"/>
        <v>403.2</v>
      </c>
      <c r="BB378" s="2382">
        <f t="shared" si="280"/>
        <v>403.2</v>
      </c>
      <c r="BC378" s="2382">
        <f t="shared" si="281"/>
        <v>403.2</v>
      </c>
      <c r="BD378" s="2382">
        <f t="shared" si="286"/>
        <v>403.2</v>
      </c>
      <c r="BE378" s="2382">
        <f t="shared" si="287"/>
        <v>403.2</v>
      </c>
      <c r="BF378" s="1431">
        <f t="shared" si="288"/>
        <v>386.4</v>
      </c>
      <c r="BG378" s="2861">
        <f t="shared" si="289"/>
        <v>16.8</v>
      </c>
      <c r="BH378" s="1196"/>
      <c r="BI378" s="1196"/>
      <c r="BJ378" s="1196"/>
      <c r="BK378" s="1196"/>
      <c r="BL378" s="1196"/>
      <c r="BM378" s="1196"/>
      <c r="BN378" s="1196"/>
      <c r="BO378" s="1196"/>
      <c r="BP378" s="1196"/>
      <c r="BQ378" s="1196"/>
      <c r="BR378" s="1196"/>
      <c r="BS378" s="1196"/>
      <c r="BT378" s="1196"/>
      <c r="BU378" s="1196"/>
      <c r="BV378" s="1196"/>
      <c r="BW378" s="1196"/>
      <c r="BX378" s="1196"/>
      <c r="BY378" s="1196"/>
      <c r="BZ378" s="1196"/>
      <c r="CA378" s="1196"/>
      <c r="CB378" s="1196"/>
      <c r="CC378" s="1196"/>
      <c r="CD378" s="1196"/>
      <c r="CE378" s="1196"/>
      <c r="CF378" s="1196"/>
      <c r="CG378" s="1196"/>
      <c r="CH378" s="1196"/>
      <c r="CI378" s="1196"/>
      <c r="CJ378" s="1196"/>
      <c r="CK378" s="1196"/>
      <c r="CL378" s="1196"/>
      <c r="CM378" s="1196"/>
      <c r="CN378" s="1196"/>
      <c r="CO378" s="1196"/>
      <c r="CP378" s="1196"/>
      <c r="CQ378" s="1196"/>
      <c r="CR378" s="1196"/>
      <c r="CS378" s="1196"/>
      <c r="CT378" s="1196"/>
      <c r="CU378" s="1196"/>
      <c r="CV378" s="1196"/>
      <c r="CW378" s="1196"/>
      <c r="CX378" s="1196"/>
      <c r="CY378" s="1196"/>
      <c r="CZ378" s="1196"/>
      <c r="DA378" s="1196"/>
      <c r="DB378" s="1196"/>
      <c r="DC378" s="1196"/>
      <c r="DD378" s="1196"/>
      <c r="DE378" s="1196"/>
      <c r="DF378" s="1196"/>
      <c r="DG378" s="1196"/>
      <c r="DH378" s="1196"/>
      <c r="DI378" s="1196"/>
      <c r="DJ378" s="1196"/>
      <c r="DK378" s="1196"/>
      <c r="DL378" s="1196"/>
      <c r="DM378" s="1196"/>
      <c r="DN378" s="1196"/>
      <c r="DO378" s="1196"/>
      <c r="DP378" s="1196"/>
      <c r="DQ378" s="1196"/>
      <c r="DR378" s="1196"/>
      <c r="DS378" s="1196"/>
      <c r="DT378" s="1196"/>
      <c r="DU378" s="1196"/>
      <c r="DV378" s="1196"/>
      <c r="DW378" s="1196"/>
      <c r="DX378" s="1196"/>
      <c r="DY378" s="1196"/>
      <c r="DZ378" s="1196"/>
      <c r="EA378" s="1196"/>
      <c r="EB378" s="1196"/>
      <c r="EC378" s="1196"/>
      <c r="ED378" s="1196"/>
      <c r="EE378" s="1196"/>
      <c r="EF378" s="1196"/>
      <c r="EG378" s="1196"/>
      <c r="EH378" s="1196"/>
      <c r="EI378" s="1196"/>
      <c r="EJ378" s="1196"/>
      <c r="EK378" s="1196"/>
      <c r="EL378" s="1196"/>
      <c r="EM378" s="1196"/>
      <c r="EN378" s="1196"/>
      <c r="EO378" s="1196"/>
      <c r="EP378" s="1196"/>
      <c r="EQ378" s="1196"/>
      <c r="ER378" s="1196"/>
      <c r="ES378" s="1196"/>
      <c r="ET378" s="1196"/>
      <c r="EU378" s="1196"/>
      <c r="EV378" s="1196"/>
      <c r="EW378" s="1196"/>
      <c r="EX378" s="1196"/>
      <c r="EY378" s="1196"/>
      <c r="EZ378" s="1196"/>
      <c r="FA378" s="1196"/>
      <c r="FB378" s="1196"/>
      <c r="FC378" s="1196"/>
      <c r="FD378" s="1196"/>
      <c r="FE378" s="1196"/>
      <c r="FF378" s="1196"/>
      <c r="FG378" s="1196"/>
      <c r="FH378" s="1196"/>
      <c r="FI378" s="1196"/>
      <c r="FJ378" s="1196"/>
      <c r="FK378" s="1196"/>
      <c r="FL378" s="1196"/>
      <c r="FM378" s="1196"/>
      <c r="FN378" s="1196"/>
      <c r="FO378" s="1196"/>
      <c r="FP378" s="1196"/>
      <c r="FQ378" s="1196"/>
      <c r="FR378" s="1196"/>
      <c r="FS378" s="1196"/>
      <c r="FT378" s="1196"/>
      <c r="FU378" s="1196"/>
      <c r="FV378" s="1196"/>
      <c r="FW378" s="1196"/>
      <c r="FX378" s="1196"/>
      <c r="FY378" s="1196"/>
      <c r="FZ378" s="1196"/>
      <c r="GA378" s="1196"/>
      <c r="GB378" s="1196"/>
      <c r="GC378" s="1196"/>
      <c r="GD378" s="1196"/>
      <c r="GE378" s="1196"/>
      <c r="GF378" s="1196"/>
      <c r="GG378" s="1196"/>
      <c r="GH378" s="1196"/>
      <c r="GI378" s="1196"/>
      <c r="GJ378" s="1196"/>
      <c r="GK378" s="1196"/>
      <c r="GL378" s="1196"/>
      <c r="GM378" s="1196"/>
      <c r="GN378" s="1196"/>
      <c r="GO378" s="1196"/>
      <c r="GP378" s="1196"/>
      <c r="GQ378" s="1196"/>
      <c r="GR378" s="1196"/>
      <c r="GS378" s="1196"/>
      <c r="GT378" s="1196"/>
      <c r="GU378" s="1196"/>
      <c r="GV378" s="1196"/>
      <c r="GW378" s="1196"/>
      <c r="GX378" s="1196"/>
      <c r="GY378" s="1196"/>
      <c r="GZ378" s="1196"/>
      <c r="HA378" s="1196"/>
      <c r="HB378" s="1196"/>
      <c r="HC378" s="1196"/>
      <c r="HD378" s="1196"/>
      <c r="HE378" s="1196"/>
      <c r="HF378" s="1196"/>
      <c r="HG378" s="1196"/>
      <c r="HH378" s="1196"/>
      <c r="HI378" s="1196"/>
      <c r="HJ378" s="1196"/>
      <c r="HK378" s="1196"/>
      <c r="HL378" s="1196"/>
      <c r="HM378" s="1196"/>
      <c r="HN378" s="1196"/>
      <c r="HO378" s="1196"/>
      <c r="HP378" s="1196"/>
      <c r="HQ378" s="1196"/>
      <c r="HR378" s="1196"/>
      <c r="HS378" s="1196"/>
      <c r="HT378" s="1196"/>
      <c r="HU378" s="1196"/>
      <c r="HV378" s="1196"/>
      <c r="HW378" s="1196"/>
      <c r="HX378" s="1196"/>
      <c r="HY378" s="1196"/>
      <c r="HZ378" s="1196"/>
      <c r="IA378" s="1196"/>
      <c r="IB378" s="1196"/>
      <c r="IC378" s="1196"/>
      <c r="ID378" s="1196"/>
      <c r="IE378" s="1196"/>
      <c r="IF378" s="1196"/>
      <c r="IG378" s="1196"/>
      <c r="IH378" s="1196"/>
      <c r="II378" s="1196"/>
      <c r="IJ378" s="1196"/>
      <c r="IK378" s="1196"/>
      <c r="IL378" s="1196"/>
      <c r="IM378" s="1196"/>
      <c r="IN378" s="1196"/>
      <c r="IO378" s="1196"/>
      <c r="IP378" s="1196"/>
      <c r="IQ378" s="1196"/>
      <c r="IR378" s="1196"/>
      <c r="IS378" s="1196"/>
      <c r="IT378" s="1196"/>
      <c r="IU378" s="1196"/>
      <c r="IV378" s="1196"/>
      <c r="IW378" s="1196"/>
      <c r="IX378" s="1196"/>
      <c r="IY378" s="1196"/>
      <c r="IZ378" s="1196"/>
      <c r="JA378" s="1196"/>
      <c r="JB378" s="1196"/>
      <c r="JC378" s="1196"/>
      <c r="JD378" s="1196"/>
      <c r="JE378" s="1196"/>
      <c r="JF378" s="1196"/>
      <c r="JG378" s="1196"/>
      <c r="JH378" s="1196"/>
      <c r="JI378" s="1196"/>
      <c r="JJ378" s="1196"/>
      <c r="JK378" s="1196"/>
      <c r="JL378" s="1196"/>
      <c r="JM378" s="1196"/>
      <c r="JN378" s="1196"/>
      <c r="JO378" s="1196"/>
      <c r="JP378" s="1196"/>
      <c r="JQ378" s="1196"/>
      <c r="JR378" s="1196"/>
      <c r="JS378" s="1196"/>
      <c r="JT378" s="1196"/>
      <c r="JU378" s="1196"/>
      <c r="JV378" s="1196"/>
      <c r="JW378" s="1196"/>
      <c r="JX378" s="1196"/>
      <c r="JY378" s="1196"/>
      <c r="JZ378" s="1196"/>
      <c r="KA378" s="1196"/>
      <c r="KB378" s="1196"/>
      <c r="KC378" s="1196"/>
      <c r="KD378" s="1196"/>
      <c r="KE378" s="1196"/>
      <c r="KF378" s="1196"/>
      <c r="KG378" s="1196"/>
      <c r="KH378" s="1196"/>
      <c r="KI378" s="1196"/>
      <c r="KJ378" s="1196"/>
      <c r="KK378" s="1196"/>
      <c r="KL378" s="1196"/>
      <c r="KM378" s="1196"/>
      <c r="KN378" s="1196"/>
      <c r="KO378" s="1196"/>
      <c r="KP378" s="1196"/>
      <c r="KQ378" s="1196"/>
      <c r="KR378" s="1196"/>
      <c r="KS378" s="1196"/>
      <c r="KT378" s="1196"/>
      <c r="KU378" s="1196"/>
      <c r="KV378" s="1196"/>
      <c r="KW378" s="1196"/>
      <c r="KX378" s="1196"/>
      <c r="KY378" s="1196"/>
      <c r="KZ378" s="1196"/>
      <c r="LA378" s="1196"/>
      <c r="LB378" s="1196"/>
      <c r="LC378" s="1196"/>
      <c r="LD378" s="1196"/>
      <c r="LE378" s="1196"/>
      <c r="LF378" s="1196"/>
      <c r="LG378" s="1196"/>
      <c r="LH378" s="1196"/>
      <c r="LI378" s="1196"/>
      <c r="LJ378" s="1196"/>
      <c r="LK378" s="1196"/>
      <c r="LL378" s="1196"/>
      <c r="LM378" s="1196"/>
      <c r="LN378" s="1196"/>
      <c r="LO378" s="1201"/>
      <c r="LP378" s="1201"/>
      <c r="LQ378" s="1201"/>
      <c r="LR378" s="1201"/>
      <c r="LS378" s="1201"/>
      <c r="LT378" s="1201"/>
      <c r="LU378" s="1201"/>
      <c r="LV378" s="1965"/>
    </row>
    <row r="379" s="2571" customFormat="1" ht="47" customHeight="1" spans="1:334">
      <c r="A379" s="1866">
        <v>46035</v>
      </c>
      <c r="B379" s="1867" t="s">
        <v>173</v>
      </c>
      <c r="C379" s="1868" t="s">
        <v>98</v>
      </c>
      <c r="D379" s="1869">
        <v>4500191214</v>
      </c>
      <c r="E379" s="1870" t="s">
        <v>2807</v>
      </c>
      <c r="F379" s="1869" t="s">
        <v>2808</v>
      </c>
      <c r="G379" s="2797" t="s">
        <v>1859</v>
      </c>
      <c r="H379" s="1967" t="s">
        <v>1859</v>
      </c>
      <c r="I379" s="1887" t="s">
        <v>1861</v>
      </c>
      <c r="J379" s="1277">
        <v>7920</v>
      </c>
      <c r="K379" s="1068">
        <v>12</v>
      </c>
      <c r="L379" s="1068">
        <v>2640</v>
      </c>
      <c r="M379" s="1527">
        <f t="shared" si="268"/>
        <v>3</v>
      </c>
      <c r="N379" s="2209">
        <v>46090</v>
      </c>
      <c r="O379" s="2209">
        <v>46088</v>
      </c>
      <c r="P379" s="1884"/>
      <c r="Q379" s="1908"/>
      <c r="R379" s="1909">
        <v>7920</v>
      </c>
      <c r="S379" s="1577">
        <f t="shared" si="292"/>
        <v>0</v>
      </c>
      <c r="T379" s="1912" t="s">
        <v>1634</v>
      </c>
      <c r="U379" s="1577" t="s">
        <v>829</v>
      </c>
      <c r="V379" s="1334"/>
      <c r="W379" s="1887" t="s">
        <v>111</v>
      </c>
      <c r="X379" s="2808" t="s">
        <v>2163</v>
      </c>
      <c r="Y379" s="2821" t="s">
        <v>88</v>
      </c>
      <c r="Z379" s="2821" t="s">
        <v>2394</v>
      </c>
      <c r="AA379" s="2821" t="s">
        <v>2395</v>
      </c>
      <c r="AB379" s="2821" t="s">
        <v>745</v>
      </c>
      <c r="AC379" s="2819" t="s">
        <v>2166</v>
      </c>
      <c r="AD379" s="1938" t="s">
        <v>1664</v>
      </c>
      <c r="AE379" s="2217">
        <v>1510.5133</v>
      </c>
      <c r="AF379" s="2218">
        <f>AE379*M379</f>
        <v>4531.5399</v>
      </c>
      <c r="AG379" s="1020"/>
      <c r="AH379" s="1131" t="s">
        <v>81</v>
      </c>
      <c r="AI379" s="2838"/>
      <c r="AJ379" s="2842"/>
      <c r="AK379" s="2843">
        <f t="shared" si="291"/>
        <v>7920</v>
      </c>
      <c r="AL379" s="2841"/>
      <c r="AM379" s="2841"/>
      <c r="AN379" s="2841"/>
      <c r="AO379" s="2841"/>
      <c r="AP379" s="2843">
        <f>J379/12</f>
        <v>660</v>
      </c>
      <c r="AQ379" s="2850"/>
      <c r="AR379" s="1152"/>
      <c r="AS379" s="2851" t="s">
        <v>63</v>
      </c>
      <c r="AT379" s="2851">
        <f t="shared" si="273"/>
        <v>7920</v>
      </c>
      <c r="AU379" s="1951"/>
      <c r="AV379" s="1431">
        <f t="shared" si="274"/>
        <v>792</v>
      </c>
      <c r="AW379" s="1432">
        <f t="shared" si="275"/>
        <v>792</v>
      </c>
      <c r="AX379" s="1432">
        <f t="shared" si="276"/>
        <v>792</v>
      </c>
      <c r="AY379" s="1432">
        <f t="shared" si="277"/>
        <v>792</v>
      </c>
      <c r="AZ379" s="1432">
        <f t="shared" si="278"/>
        <v>792</v>
      </c>
      <c r="BA379" s="2382">
        <f t="shared" si="279"/>
        <v>792</v>
      </c>
      <c r="BB379" s="2382">
        <f t="shared" si="280"/>
        <v>792</v>
      </c>
      <c r="BC379" s="2382">
        <f t="shared" si="281"/>
        <v>792</v>
      </c>
      <c r="BD379" s="2382">
        <f t="shared" si="286"/>
        <v>792</v>
      </c>
      <c r="BE379" s="2382">
        <f t="shared" si="287"/>
        <v>792</v>
      </c>
      <c r="BF379" s="1431">
        <f t="shared" si="288"/>
        <v>759</v>
      </c>
      <c r="BG379" s="2861">
        <f t="shared" si="289"/>
        <v>33</v>
      </c>
      <c r="BH379" s="1196"/>
      <c r="BI379" s="1196"/>
      <c r="BJ379" s="1196"/>
      <c r="BK379" s="1196"/>
      <c r="BL379" s="1196"/>
      <c r="BM379" s="1196"/>
      <c r="BN379" s="1196"/>
      <c r="BO379" s="1196"/>
      <c r="BP379" s="1196"/>
      <c r="BQ379" s="1196"/>
      <c r="BR379" s="1196"/>
      <c r="BS379" s="1196"/>
      <c r="BT379" s="1196"/>
      <c r="BU379" s="1196"/>
      <c r="BV379" s="1196"/>
      <c r="BW379" s="1196"/>
      <c r="BX379" s="1196"/>
      <c r="BY379" s="1196"/>
      <c r="BZ379" s="1196"/>
      <c r="CA379" s="1196"/>
      <c r="CB379" s="1196"/>
      <c r="CC379" s="1196"/>
      <c r="CD379" s="1196"/>
      <c r="CE379" s="1196"/>
      <c r="CF379" s="1196"/>
      <c r="CG379" s="1196"/>
      <c r="CH379" s="1196"/>
      <c r="CI379" s="1196"/>
      <c r="CJ379" s="1196"/>
      <c r="CK379" s="1196"/>
      <c r="CL379" s="1196"/>
      <c r="CM379" s="1196"/>
      <c r="CN379" s="1196"/>
      <c r="CO379" s="1196"/>
      <c r="CP379" s="1196"/>
      <c r="CQ379" s="1196"/>
      <c r="CR379" s="1196"/>
      <c r="CS379" s="1196"/>
      <c r="CT379" s="1196"/>
      <c r="CU379" s="1196"/>
      <c r="CV379" s="1196"/>
      <c r="CW379" s="1196"/>
      <c r="CX379" s="1196"/>
      <c r="CY379" s="1196"/>
      <c r="CZ379" s="1196"/>
      <c r="DA379" s="1196"/>
      <c r="DB379" s="1196"/>
      <c r="DC379" s="1196"/>
      <c r="DD379" s="1196"/>
      <c r="DE379" s="1196"/>
      <c r="DF379" s="1196"/>
      <c r="DG379" s="1196"/>
      <c r="DH379" s="1196"/>
      <c r="DI379" s="1196"/>
      <c r="DJ379" s="1196"/>
      <c r="DK379" s="1196"/>
      <c r="DL379" s="1196"/>
      <c r="DM379" s="1196"/>
      <c r="DN379" s="1196"/>
      <c r="DO379" s="1196"/>
      <c r="DP379" s="1196"/>
      <c r="DQ379" s="1196"/>
      <c r="DR379" s="1196"/>
      <c r="DS379" s="1196"/>
      <c r="DT379" s="1196"/>
      <c r="DU379" s="1196"/>
      <c r="DV379" s="1196"/>
      <c r="DW379" s="1196"/>
      <c r="DX379" s="1196"/>
      <c r="DY379" s="1196"/>
      <c r="DZ379" s="1196"/>
      <c r="EA379" s="1196"/>
      <c r="EB379" s="1196"/>
      <c r="EC379" s="1196"/>
      <c r="ED379" s="1196"/>
      <c r="EE379" s="1196"/>
      <c r="EF379" s="1196"/>
      <c r="EG379" s="1196"/>
      <c r="EH379" s="1196"/>
      <c r="EI379" s="1196"/>
      <c r="EJ379" s="1196"/>
      <c r="EK379" s="1196"/>
      <c r="EL379" s="1196"/>
      <c r="EM379" s="1196"/>
      <c r="EN379" s="1196"/>
      <c r="EO379" s="1196"/>
      <c r="EP379" s="1196"/>
      <c r="EQ379" s="1196"/>
      <c r="ER379" s="1196"/>
      <c r="ES379" s="1196"/>
      <c r="ET379" s="1196"/>
      <c r="EU379" s="1196"/>
      <c r="EV379" s="1196"/>
      <c r="EW379" s="1196"/>
      <c r="EX379" s="1196"/>
      <c r="EY379" s="1196"/>
      <c r="EZ379" s="1196"/>
      <c r="FA379" s="1196"/>
      <c r="FB379" s="1196"/>
      <c r="FC379" s="1196"/>
      <c r="FD379" s="1196"/>
      <c r="FE379" s="1196"/>
      <c r="FF379" s="1196"/>
      <c r="FG379" s="1196"/>
      <c r="FH379" s="1196"/>
      <c r="FI379" s="1196"/>
      <c r="FJ379" s="1196"/>
      <c r="FK379" s="1196"/>
      <c r="FL379" s="1196"/>
      <c r="FM379" s="1196"/>
      <c r="FN379" s="1196"/>
      <c r="FO379" s="1196"/>
      <c r="FP379" s="1196"/>
      <c r="FQ379" s="1196"/>
      <c r="FR379" s="1196"/>
      <c r="FS379" s="1196"/>
      <c r="FT379" s="1196"/>
      <c r="FU379" s="1196"/>
      <c r="FV379" s="1196"/>
      <c r="FW379" s="1196"/>
      <c r="FX379" s="1196"/>
      <c r="FY379" s="1196"/>
      <c r="FZ379" s="1196"/>
      <c r="GA379" s="1196"/>
      <c r="GB379" s="1196"/>
      <c r="GC379" s="1196"/>
      <c r="GD379" s="1196"/>
      <c r="GE379" s="1196"/>
      <c r="GF379" s="1196"/>
      <c r="GG379" s="1196"/>
      <c r="GH379" s="1196"/>
      <c r="GI379" s="1196"/>
      <c r="GJ379" s="1196"/>
      <c r="GK379" s="1196"/>
      <c r="GL379" s="1196"/>
      <c r="GM379" s="1196"/>
      <c r="GN379" s="1196"/>
      <c r="GO379" s="1196"/>
      <c r="GP379" s="1196"/>
      <c r="GQ379" s="1196"/>
      <c r="GR379" s="1196"/>
      <c r="GS379" s="1196"/>
      <c r="GT379" s="1196"/>
      <c r="GU379" s="1196"/>
      <c r="GV379" s="1196"/>
      <c r="GW379" s="1196"/>
      <c r="GX379" s="1196"/>
      <c r="GY379" s="1196"/>
      <c r="GZ379" s="1196"/>
      <c r="HA379" s="1196"/>
      <c r="HB379" s="1196"/>
      <c r="HC379" s="1196"/>
      <c r="HD379" s="1196"/>
      <c r="HE379" s="1196"/>
      <c r="HF379" s="1196"/>
      <c r="HG379" s="1196"/>
      <c r="HH379" s="1196"/>
      <c r="HI379" s="1196"/>
      <c r="HJ379" s="1196"/>
      <c r="HK379" s="1196"/>
      <c r="HL379" s="1196"/>
      <c r="HM379" s="1196"/>
      <c r="HN379" s="1196"/>
      <c r="HO379" s="1196"/>
      <c r="HP379" s="1196"/>
      <c r="HQ379" s="1196"/>
      <c r="HR379" s="1196"/>
      <c r="HS379" s="1196"/>
      <c r="HT379" s="1196"/>
      <c r="HU379" s="1196"/>
      <c r="HV379" s="1196"/>
      <c r="HW379" s="1196"/>
      <c r="HX379" s="1196"/>
      <c r="HY379" s="1196"/>
      <c r="HZ379" s="1196"/>
      <c r="IA379" s="1196"/>
      <c r="IB379" s="1196"/>
      <c r="IC379" s="1196"/>
      <c r="ID379" s="1196"/>
      <c r="IE379" s="1196"/>
      <c r="IF379" s="1196"/>
      <c r="IG379" s="1196"/>
      <c r="IH379" s="1196"/>
      <c r="II379" s="1196"/>
      <c r="IJ379" s="1196"/>
      <c r="IK379" s="1196"/>
      <c r="IL379" s="1196"/>
      <c r="IM379" s="1196"/>
      <c r="IN379" s="1196"/>
      <c r="IO379" s="1196"/>
      <c r="IP379" s="1196"/>
      <c r="IQ379" s="1196"/>
      <c r="IR379" s="1196"/>
      <c r="IS379" s="1196"/>
      <c r="IT379" s="1196"/>
      <c r="IU379" s="1196"/>
      <c r="IV379" s="1196"/>
      <c r="IW379" s="1196"/>
      <c r="IX379" s="1196"/>
      <c r="IY379" s="1196"/>
      <c r="IZ379" s="1196"/>
      <c r="JA379" s="1196"/>
      <c r="JB379" s="1196"/>
      <c r="JC379" s="1196"/>
      <c r="JD379" s="1196"/>
      <c r="JE379" s="1196"/>
      <c r="JF379" s="1196"/>
      <c r="JG379" s="1196"/>
      <c r="JH379" s="1196"/>
      <c r="JI379" s="1196"/>
      <c r="JJ379" s="1196"/>
      <c r="JK379" s="1196"/>
      <c r="JL379" s="1196"/>
      <c r="JM379" s="1196"/>
      <c r="JN379" s="1196"/>
      <c r="JO379" s="1196"/>
      <c r="JP379" s="1196"/>
      <c r="JQ379" s="1196"/>
      <c r="JR379" s="1196"/>
      <c r="JS379" s="1196"/>
      <c r="JT379" s="1196"/>
      <c r="JU379" s="1196"/>
      <c r="JV379" s="1196"/>
      <c r="JW379" s="1196"/>
      <c r="JX379" s="1196"/>
      <c r="JY379" s="1196"/>
      <c r="JZ379" s="1196"/>
      <c r="KA379" s="1196"/>
      <c r="KB379" s="1196"/>
      <c r="KC379" s="1196"/>
      <c r="KD379" s="1196"/>
      <c r="KE379" s="1196"/>
      <c r="KF379" s="1196"/>
      <c r="KG379" s="1196"/>
      <c r="KH379" s="1196"/>
      <c r="KI379" s="1196"/>
      <c r="KJ379" s="1196"/>
      <c r="KK379" s="1196"/>
      <c r="KL379" s="1196"/>
      <c r="KM379" s="1196"/>
      <c r="KN379" s="1196"/>
      <c r="KO379" s="1196"/>
      <c r="KP379" s="1196"/>
      <c r="KQ379" s="1196"/>
      <c r="KR379" s="1196"/>
      <c r="KS379" s="1196"/>
      <c r="KT379" s="1196"/>
      <c r="KU379" s="1196"/>
      <c r="KV379" s="1196"/>
      <c r="KW379" s="1196"/>
      <c r="KX379" s="1196"/>
      <c r="KY379" s="1196"/>
      <c r="KZ379" s="1196"/>
      <c r="LA379" s="1196"/>
      <c r="LB379" s="1196"/>
      <c r="LC379" s="1196"/>
      <c r="LD379" s="1196"/>
      <c r="LE379" s="1196"/>
      <c r="LF379" s="1196"/>
      <c r="LG379" s="1196"/>
      <c r="LH379" s="1196"/>
      <c r="LI379" s="1196"/>
      <c r="LJ379" s="1196"/>
      <c r="LK379" s="1196"/>
      <c r="LL379" s="1196"/>
      <c r="LM379" s="1196"/>
      <c r="LN379" s="1196"/>
      <c r="LO379" s="1201"/>
      <c r="LP379" s="1201"/>
      <c r="LQ379" s="1201"/>
      <c r="LR379" s="1201"/>
      <c r="LS379" s="1201"/>
      <c r="LT379" s="1201"/>
      <c r="LU379" s="1201"/>
      <c r="LV379" s="1965"/>
    </row>
    <row r="380" s="2571" customFormat="1" ht="47" customHeight="1" spans="1:334">
      <c r="A380" s="1866">
        <v>46035</v>
      </c>
      <c r="B380" s="1867" t="s">
        <v>173</v>
      </c>
      <c r="C380" s="1868" t="s">
        <v>98</v>
      </c>
      <c r="D380" s="1869">
        <v>4500191214</v>
      </c>
      <c r="E380" s="1870" t="s">
        <v>2809</v>
      </c>
      <c r="F380" s="1869" t="s">
        <v>2810</v>
      </c>
      <c r="G380" s="2797" t="s">
        <v>1859</v>
      </c>
      <c r="H380" s="1967" t="s">
        <v>1859</v>
      </c>
      <c r="I380" s="1887" t="s">
        <v>1861</v>
      </c>
      <c r="J380" s="1277">
        <v>2640</v>
      </c>
      <c r="K380" s="1068">
        <v>12</v>
      </c>
      <c r="L380" s="1068">
        <v>2640</v>
      </c>
      <c r="M380" s="1527">
        <f t="shared" si="268"/>
        <v>1</v>
      </c>
      <c r="N380" s="2209">
        <v>46090</v>
      </c>
      <c r="O380" s="2209">
        <v>46088</v>
      </c>
      <c r="P380" s="1884"/>
      <c r="Q380" s="1908"/>
      <c r="R380" s="1909">
        <v>2640</v>
      </c>
      <c r="S380" s="1577">
        <f t="shared" si="292"/>
        <v>0</v>
      </c>
      <c r="T380" s="1920"/>
      <c r="U380" s="1577" t="s">
        <v>829</v>
      </c>
      <c r="V380" s="1334"/>
      <c r="W380" s="1887" t="s">
        <v>111</v>
      </c>
      <c r="X380" s="2808" t="s">
        <v>2163</v>
      </c>
      <c r="Y380" s="2821" t="s">
        <v>88</v>
      </c>
      <c r="Z380" s="2821" t="s">
        <v>2394</v>
      </c>
      <c r="AA380" s="2821" t="s">
        <v>2395</v>
      </c>
      <c r="AB380" s="2821" t="s">
        <v>745</v>
      </c>
      <c r="AC380" s="2819" t="s">
        <v>2166</v>
      </c>
      <c r="AD380" s="1938" t="s">
        <v>1664</v>
      </c>
      <c r="AE380" s="2217">
        <v>1510.51</v>
      </c>
      <c r="AF380" s="2218">
        <f>AE380*M380</f>
        <v>1510.51</v>
      </c>
      <c r="AG380" s="1020"/>
      <c r="AH380" s="1131" t="s">
        <v>81</v>
      </c>
      <c r="AI380" s="2838"/>
      <c r="AJ380" s="2842"/>
      <c r="AK380" s="2843">
        <f t="shared" si="291"/>
        <v>2640</v>
      </c>
      <c r="AL380" s="2841"/>
      <c r="AM380" s="2841"/>
      <c r="AN380" s="2841"/>
      <c r="AO380" s="2841"/>
      <c r="AP380" s="2843">
        <f>J380/12</f>
        <v>220</v>
      </c>
      <c r="AQ380" s="2850"/>
      <c r="AR380" s="1152"/>
      <c r="AS380" s="2851" t="s">
        <v>63</v>
      </c>
      <c r="AT380" s="2851">
        <f t="shared" si="273"/>
        <v>2640</v>
      </c>
      <c r="AU380" s="1951"/>
      <c r="AV380" s="1431">
        <f t="shared" si="274"/>
        <v>264</v>
      </c>
      <c r="AW380" s="1432">
        <f t="shared" si="275"/>
        <v>264</v>
      </c>
      <c r="AX380" s="1432">
        <f t="shared" si="276"/>
        <v>264</v>
      </c>
      <c r="AY380" s="1432">
        <f t="shared" si="277"/>
        <v>264</v>
      </c>
      <c r="AZ380" s="1432">
        <f t="shared" si="278"/>
        <v>264</v>
      </c>
      <c r="BA380" s="2382">
        <f t="shared" si="279"/>
        <v>264</v>
      </c>
      <c r="BB380" s="2382">
        <f t="shared" si="280"/>
        <v>264</v>
      </c>
      <c r="BC380" s="2382">
        <f t="shared" si="281"/>
        <v>264</v>
      </c>
      <c r="BD380" s="2382">
        <f t="shared" si="286"/>
        <v>264</v>
      </c>
      <c r="BE380" s="2382">
        <f t="shared" si="287"/>
        <v>264</v>
      </c>
      <c r="BF380" s="1431">
        <f t="shared" si="288"/>
        <v>253</v>
      </c>
      <c r="BG380" s="2861">
        <f t="shared" si="289"/>
        <v>11</v>
      </c>
      <c r="BH380" s="1196"/>
      <c r="BI380" s="1196"/>
      <c r="BJ380" s="1196"/>
      <c r="BK380" s="1196"/>
      <c r="BL380" s="1196"/>
      <c r="BM380" s="1196"/>
      <c r="BN380" s="1196"/>
      <c r="BO380" s="1196"/>
      <c r="BP380" s="1196"/>
      <c r="BQ380" s="1196"/>
      <c r="BR380" s="1196"/>
      <c r="BS380" s="1196"/>
      <c r="BT380" s="1196"/>
      <c r="BU380" s="1196"/>
      <c r="BV380" s="1196"/>
      <c r="BW380" s="1196"/>
      <c r="BX380" s="1196"/>
      <c r="BY380" s="1196"/>
      <c r="BZ380" s="1196"/>
      <c r="CA380" s="1196"/>
      <c r="CB380" s="1196"/>
      <c r="CC380" s="1196"/>
      <c r="CD380" s="1196"/>
      <c r="CE380" s="1196"/>
      <c r="CF380" s="1196"/>
      <c r="CG380" s="1196"/>
      <c r="CH380" s="1196"/>
      <c r="CI380" s="1196"/>
      <c r="CJ380" s="1196"/>
      <c r="CK380" s="1196"/>
      <c r="CL380" s="1196"/>
      <c r="CM380" s="1196"/>
      <c r="CN380" s="1196"/>
      <c r="CO380" s="1196"/>
      <c r="CP380" s="1196"/>
      <c r="CQ380" s="1196"/>
      <c r="CR380" s="1196"/>
      <c r="CS380" s="1196"/>
      <c r="CT380" s="1196"/>
      <c r="CU380" s="1196"/>
      <c r="CV380" s="1196"/>
      <c r="CW380" s="1196"/>
      <c r="CX380" s="1196"/>
      <c r="CY380" s="1196"/>
      <c r="CZ380" s="1196"/>
      <c r="DA380" s="1196"/>
      <c r="DB380" s="1196"/>
      <c r="DC380" s="1196"/>
      <c r="DD380" s="1196"/>
      <c r="DE380" s="1196"/>
      <c r="DF380" s="1196"/>
      <c r="DG380" s="1196"/>
      <c r="DH380" s="1196"/>
      <c r="DI380" s="1196"/>
      <c r="DJ380" s="1196"/>
      <c r="DK380" s="1196"/>
      <c r="DL380" s="1196"/>
      <c r="DM380" s="1196"/>
      <c r="DN380" s="1196"/>
      <c r="DO380" s="1196"/>
      <c r="DP380" s="1196"/>
      <c r="DQ380" s="1196"/>
      <c r="DR380" s="1196"/>
      <c r="DS380" s="1196"/>
      <c r="DT380" s="1196"/>
      <c r="DU380" s="1196"/>
      <c r="DV380" s="1196"/>
      <c r="DW380" s="1196"/>
      <c r="DX380" s="1196"/>
      <c r="DY380" s="1196"/>
      <c r="DZ380" s="1196"/>
      <c r="EA380" s="1196"/>
      <c r="EB380" s="1196"/>
      <c r="EC380" s="1196"/>
      <c r="ED380" s="1196"/>
      <c r="EE380" s="1196"/>
      <c r="EF380" s="1196"/>
      <c r="EG380" s="1196"/>
      <c r="EH380" s="1196"/>
      <c r="EI380" s="1196"/>
      <c r="EJ380" s="1196"/>
      <c r="EK380" s="1196"/>
      <c r="EL380" s="1196"/>
      <c r="EM380" s="1196"/>
      <c r="EN380" s="1196"/>
      <c r="EO380" s="1196"/>
      <c r="EP380" s="1196"/>
      <c r="EQ380" s="1196"/>
      <c r="ER380" s="1196"/>
      <c r="ES380" s="1196"/>
      <c r="ET380" s="1196"/>
      <c r="EU380" s="1196"/>
      <c r="EV380" s="1196"/>
      <c r="EW380" s="1196"/>
      <c r="EX380" s="1196"/>
      <c r="EY380" s="1196"/>
      <c r="EZ380" s="1196"/>
      <c r="FA380" s="1196"/>
      <c r="FB380" s="1196"/>
      <c r="FC380" s="1196"/>
      <c r="FD380" s="1196"/>
      <c r="FE380" s="1196"/>
      <c r="FF380" s="1196"/>
      <c r="FG380" s="1196"/>
      <c r="FH380" s="1196"/>
      <c r="FI380" s="1196"/>
      <c r="FJ380" s="1196"/>
      <c r="FK380" s="1196"/>
      <c r="FL380" s="1196"/>
      <c r="FM380" s="1196"/>
      <c r="FN380" s="1196"/>
      <c r="FO380" s="1196"/>
      <c r="FP380" s="1196"/>
      <c r="FQ380" s="1196"/>
      <c r="FR380" s="1196"/>
      <c r="FS380" s="1196"/>
      <c r="FT380" s="1196"/>
      <c r="FU380" s="1196"/>
      <c r="FV380" s="1196"/>
      <c r="FW380" s="1196"/>
      <c r="FX380" s="1196"/>
      <c r="FY380" s="1196"/>
      <c r="FZ380" s="1196"/>
      <c r="GA380" s="1196"/>
      <c r="GB380" s="1196"/>
      <c r="GC380" s="1196"/>
      <c r="GD380" s="1196"/>
      <c r="GE380" s="1196"/>
      <c r="GF380" s="1196"/>
      <c r="GG380" s="1196"/>
      <c r="GH380" s="1196"/>
      <c r="GI380" s="1196"/>
      <c r="GJ380" s="1196"/>
      <c r="GK380" s="1196"/>
      <c r="GL380" s="1196"/>
      <c r="GM380" s="1196"/>
      <c r="GN380" s="1196"/>
      <c r="GO380" s="1196"/>
      <c r="GP380" s="1196"/>
      <c r="GQ380" s="1196"/>
      <c r="GR380" s="1196"/>
      <c r="GS380" s="1196"/>
      <c r="GT380" s="1196"/>
      <c r="GU380" s="1196"/>
      <c r="GV380" s="1196"/>
      <c r="GW380" s="1196"/>
      <c r="GX380" s="1196"/>
      <c r="GY380" s="1196"/>
      <c r="GZ380" s="1196"/>
      <c r="HA380" s="1196"/>
      <c r="HB380" s="1196"/>
      <c r="HC380" s="1196"/>
      <c r="HD380" s="1196"/>
      <c r="HE380" s="1196"/>
      <c r="HF380" s="1196"/>
      <c r="HG380" s="1196"/>
      <c r="HH380" s="1196"/>
      <c r="HI380" s="1196"/>
      <c r="HJ380" s="1196"/>
      <c r="HK380" s="1196"/>
      <c r="HL380" s="1196"/>
      <c r="HM380" s="1196"/>
      <c r="HN380" s="1196"/>
      <c r="HO380" s="1196"/>
      <c r="HP380" s="1196"/>
      <c r="HQ380" s="1196"/>
      <c r="HR380" s="1196"/>
      <c r="HS380" s="1196"/>
      <c r="HT380" s="1196"/>
      <c r="HU380" s="1196"/>
      <c r="HV380" s="1196"/>
      <c r="HW380" s="1196"/>
      <c r="HX380" s="1196"/>
      <c r="HY380" s="1196"/>
      <c r="HZ380" s="1196"/>
      <c r="IA380" s="1196"/>
      <c r="IB380" s="1196"/>
      <c r="IC380" s="1196"/>
      <c r="ID380" s="1196"/>
      <c r="IE380" s="1196"/>
      <c r="IF380" s="1196"/>
      <c r="IG380" s="1196"/>
      <c r="IH380" s="1196"/>
      <c r="II380" s="1196"/>
      <c r="IJ380" s="1196"/>
      <c r="IK380" s="1196"/>
      <c r="IL380" s="1196"/>
      <c r="IM380" s="1196"/>
      <c r="IN380" s="1196"/>
      <c r="IO380" s="1196"/>
      <c r="IP380" s="1196"/>
      <c r="IQ380" s="1196"/>
      <c r="IR380" s="1196"/>
      <c r="IS380" s="1196"/>
      <c r="IT380" s="1196"/>
      <c r="IU380" s="1196"/>
      <c r="IV380" s="1196"/>
      <c r="IW380" s="1196"/>
      <c r="IX380" s="1196"/>
      <c r="IY380" s="1196"/>
      <c r="IZ380" s="1196"/>
      <c r="JA380" s="1196"/>
      <c r="JB380" s="1196"/>
      <c r="JC380" s="1196"/>
      <c r="JD380" s="1196"/>
      <c r="JE380" s="1196"/>
      <c r="JF380" s="1196"/>
      <c r="JG380" s="1196"/>
      <c r="JH380" s="1196"/>
      <c r="JI380" s="1196"/>
      <c r="JJ380" s="1196"/>
      <c r="JK380" s="1196"/>
      <c r="JL380" s="1196"/>
      <c r="JM380" s="1196"/>
      <c r="JN380" s="1196"/>
      <c r="JO380" s="1196"/>
      <c r="JP380" s="1196"/>
      <c r="JQ380" s="1196"/>
      <c r="JR380" s="1196"/>
      <c r="JS380" s="1196"/>
      <c r="JT380" s="1196"/>
      <c r="JU380" s="1196"/>
      <c r="JV380" s="1196"/>
      <c r="JW380" s="1196"/>
      <c r="JX380" s="1196"/>
      <c r="JY380" s="1196"/>
      <c r="JZ380" s="1196"/>
      <c r="KA380" s="1196"/>
      <c r="KB380" s="1196"/>
      <c r="KC380" s="1196"/>
      <c r="KD380" s="1196"/>
      <c r="KE380" s="1196"/>
      <c r="KF380" s="1196"/>
      <c r="KG380" s="1196"/>
      <c r="KH380" s="1196"/>
      <c r="KI380" s="1196"/>
      <c r="KJ380" s="1196"/>
      <c r="KK380" s="1196"/>
      <c r="KL380" s="1196"/>
      <c r="KM380" s="1196"/>
      <c r="KN380" s="1196"/>
      <c r="KO380" s="1196"/>
      <c r="KP380" s="1196"/>
      <c r="KQ380" s="1196"/>
      <c r="KR380" s="1196"/>
      <c r="KS380" s="1196"/>
      <c r="KT380" s="1196"/>
      <c r="KU380" s="1196"/>
      <c r="KV380" s="1196"/>
      <c r="KW380" s="1196"/>
      <c r="KX380" s="1196"/>
      <c r="KY380" s="1196"/>
      <c r="KZ380" s="1196"/>
      <c r="LA380" s="1196"/>
      <c r="LB380" s="1196"/>
      <c r="LC380" s="1196"/>
      <c r="LD380" s="1196"/>
      <c r="LE380" s="1196"/>
      <c r="LF380" s="1196"/>
      <c r="LG380" s="1196"/>
      <c r="LH380" s="1196"/>
      <c r="LI380" s="1196"/>
      <c r="LJ380" s="1196"/>
      <c r="LK380" s="1196"/>
      <c r="LL380" s="1196"/>
      <c r="LM380" s="1196"/>
      <c r="LN380" s="1196"/>
      <c r="LO380" s="1201"/>
      <c r="LP380" s="1201"/>
      <c r="LQ380" s="1201"/>
      <c r="LR380" s="1201"/>
      <c r="LS380" s="1201"/>
      <c r="LT380" s="1201"/>
      <c r="LU380" s="1201"/>
      <c r="LV380" s="1965"/>
    </row>
    <row r="381" s="2571" customFormat="1" ht="47" customHeight="1" spans="1:334">
      <c r="A381" s="1866">
        <v>46035</v>
      </c>
      <c r="B381" s="1867" t="s">
        <v>173</v>
      </c>
      <c r="C381" s="1868" t="s">
        <v>98</v>
      </c>
      <c r="D381" s="1869">
        <v>4500191214</v>
      </c>
      <c r="E381" s="1870" t="s">
        <v>2811</v>
      </c>
      <c r="F381" s="1869" t="s">
        <v>2812</v>
      </c>
      <c r="G381" s="2797" t="s">
        <v>1859</v>
      </c>
      <c r="H381" s="1967" t="s">
        <v>1859</v>
      </c>
      <c r="I381" s="1887" t="s">
        <v>1861</v>
      </c>
      <c r="J381" s="1277">
        <v>10560</v>
      </c>
      <c r="K381" s="1068">
        <v>12</v>
      </c>
      <c r="L381" s="1068">
        <v>2640</v>
      </c>
      <c r="M381" s="1527">
        <f t="shared" si="268"/>
        <v>4</v>
      </c>
      <c r="N381" s="2209">
        <v>46090</v>
      </c>
      <c r="O381" s="2209">
        <v>46088</v>
      </c>
      <c r="P381" s="1884"/>
      <c r="Q381" s="1908"/>
      <c r="R381" s="1909">
        <v>10560</v>
      </c>
      <c r="S381" s="1577">
        <f t="shared" si="292"/>
        <v>0</v>
      </c>
      <c r="T381" s="1921"/>
      <c r="U381" s="1577" t="s">
        <v>829</v>
      </c>
      <c r="V381" s="1334"/>
      <c r="W381" s="1887" t="s">
        <v>111</v>
      </c>
      <c r="X381" s="2808" t="s">
        <v>2163</v>
      </c>
      <c r="Y381" s="2821" t="s">
        <v>88</v>
      </c>
      <c r="Z381" s="2821" t="s">
        <v>2394</v>
      </c>
      <c r="AA381" s="2821" t="s">
        <v>2395</v>
      </c>
      <c r="AB381" s="2821" t="s">
        <v>745</v>
      </c>
      <c r="AC381" s="2819" t="s">
        <v>2166</v>
      </c>
      <c r="AD381" s="1938" t="s">
        <v>1664</v>
      </c>
      <c r="AE381" s="2217">
        <v>1510.5125</v>
      </c>
      <c r="AF381" s="2218">
        <f>AE381*M381</f>
        <v>6042.05</v>
      </c>
      <c r="AG381" s="1020"/>
      <c r="AH381" s="1131" t="s">
        <v>81</v>
      </c>
      <c r="AI381" s="2838"/>
      <c r="AJ381" s="2842"/>
      <c r="AK381" s="2843">
        <f t="shared" si="291"/>
        <v>10560</v>
      </c>
      <c r="AL381" s="2841"/>
      <c r="AM381" s="2841"/>
      <c r="AN381" s="2841"/>
      <c r="AO381" s="2841"/>
      <c r="AP381" s="2843">
        <f>J381/12</f>
        <v>880</v>
      </c>
      <c r="AQ381" s="2850"/>
      <c r="AR381" s="1152"/>
      <c r="AS381" s="2851" t="s">
        <v>63</v>
      </c>
      <c r="AT381" s="2851">
        <f t="shared" si="273"/>
        <v>10560</v>
      </c>
      <c r="AU381" s="1951"/>
      <c r="AV381" s="1431">
        <f t="shared" si="274"/>
        <v>1056</v>
      </c>
      <c r="AW381" s="1432">
        <f t="shared" si="275"/>
        <v>1056</v>
      </c>
      <c r="AX381" s="1432">
        <f t="shared" si="276"/>
        <v>1056</v>
      </c>
      <c r="AY381" s="1432">
        <f t="shared" si="277"/>
        <v>1056</v>
      </c>
      <c r="AZ381" s="1432">
        <f t="shared" si="278"/>
        <v>1056</v>
      </c>
      <c r="BA381" s="2382">
        <f t="shared" si="279"/>
        <v>1056</v>
      </c>
      <c r="BB381" s="2382">
        <f t="shared" si="280"/>
        <v>1056</v>
      </c>
      <c r="BC381" s="2382">
        <f t="shared" si="281"/>
        <v>1056</v>
      </c>
      <c r="BD381" s="2382">
        <f t="shared" si="286"/>
        <v>1056</v>
      </c>
      <c r="BE381" s="2382">
        <f t="shared" si="287"/>
        <v>1056</v>
      </c>
      <c r="BF381" s="1431">
        <f t="shared" si="288"/>
        <v>1012</v>
      </c>
      <c r="BG381" s="2861">
        <f t="shared" si="289"/>
        <v>44</v>
      </c>
      <c r="BH381" s="1196"/>
      <c r="BI381" s="1196"/>
      <c r="BJ381" s="1196"/>
      <c r="BK381" s="1196"/>
      <c r="BL381" s="1196"/>
      <c r="BM381" s="1196"/>
      <c r="BN381" s="1196"/>
      <c r="BO381" s="1196"/>
      <c r="BP381" s="1196"/>
      <c r="BQ381" s="1196"/>
      <c r="BR381" s="1196"/>
      <c r="BS381" s="1196"/>
      <c r="BT381" s="1196"/>
      <c r="BU381" s="1196"/>
      <c r="BV381" s="1196"/>
      <c r="BW381" s="1196"/>
      <c r="BX381" s="1196"/>
      <c r="BY381" s="1196"/>
      <c r="BZ381" s="1196"/>
      <c r="CA381" s="1196"/>
      <c r="CB381" s="1196"/>
      <c r="CC381" s="1196"/>
      <c r="CD381" s="1196"/>
      <c r="CE381" s="1196"/>
      <c r="CF381" s="1196"/>
      <c r="CG381" s="1196"/>
      <c r="CH381" s="1196"/>
      <c r="CI381" s="1196"/>
      <c r="CJ381" s="1196"/>
      <c r="CK381" s="1196"/>
      <c r="CL381" s="1196"/>
      <c r="CM381" s="1196"/>
      <c r="CN381" s="1196"/>
      <c r="CO381" s="1196"/>
      <c r="CP381" s="1196"/>
      <c r="CQ381" s="1196"/>
      <c r="CR381" s="1196"/>
      <c r="CS381" s="1196"/>
      <c r="CT381" s="1196"/>
      <c r="CU381" s="1196"/>
      <c r="CV381" s="1196"/>
      <c r="CW381" s="1196"/>
      <c r="CX381" s="1196"/>
      <c r="CY381" s="1196"/>
      <c r="CZ381" s="1196"/>
      <c r="DA381" s="1196"/>
      <c r="DB381" s="1196"/>
      <c r="DC381" s="1196"/>
      <c r="DD381" s="1196"/>
      <c r="DE381" s="1196"/>
      <c r="DF381" s="1196"/>
      <c r="DG381" s="1196"/>
      <c r="DH381" s="1196"/>
      <c r="DI381" s="1196"/>
      <c r="DJ381" s="1196"/>
      <c r="DK381" s="1196"/>
      <c r="DL381" s="1196"/>
      <c r="DM381" s="1196"/>
      <c r="DN381" s="1196"/>
      <c r="DO381" s="1196"/>
      <c r="DP381" s="1196"/>
      <c r="DQ381" s="1196"/>
      <c r="DR381" s="1196"/>
      <c r="DS381" s="1196"/>
      <c r="DT381" s="1196"/>
      <c r="DU381" s="1196"/>
      <c r="DV381" s="1196"/>
      <c r="DW381" s="1196"/>
      <c r="DX381" s="1196"/>
      <c r="DY381" s="1196"/>
      <c r="DZ381" s="1196"/>
      <c r="EA381" s="1196"/>
      <c r="EB381" s="1196"/>
      <c r="EC381" s="1196"/>
      <c r="ED381" s="1196"/>
      <c r="EE381" s="1196"/>
      <c r="EF381" s="1196"/>
      <c r="EG381" s="1196"/>
      <c r="EH381" s="1196"/>
      <c r="EI381" s="1196"/>
      <c r="EJ381" s="1196"/>
      <c r="EK381" s="1196"/>
      <c r="EL381" s="1196"/>
      <c r="EM381" s="1196"/>
      <c r="EN381" s="1196"/>
      <c r="EO381" s="1196"/>
      <c r="EP381" s="1196"/>
      <c r="EQ381" s="1196"/>
      <c r="ER381" s="1196"/>
      <c r="ES381" s="1196"/>
      <c r="ET381" s="1196"/>
      <c r="EU381" s="1196"/>
      <c r="EV381" s="1196"/>
      <c r="EW381" s="1196"/>
      <c r="EX381" s="1196"/>
      <c r="EY381" s="1196"/>
      <c r="EZ381" s="1196"/>
      <c r="FA381" s="1196"/>
      <c r="FB381" s="1196"/>
      <c r="FC381" s="1196"/>
      <c r="FD381" s="1196"/>
      <c r="FE381" s="1196"/>
      <c r="FF381" s="1196"/>
      <c r="FG381" s="1196"/>
      <c r="FH381" s="1196"/>
      <c r="FI381" s="1196"/>
      <c r="FJ381" s="1196"/>
      <c r="FK381" s="1196"/>
      <c r="FL381" s="1196"/>
      <c r="FM381" s="1196"/>
      <c r="FN381" s="1196"/>
      <c r="FO381" s="1196"/>
      <c r="FP381" s="1196"/>
      <c r="FQ381" s="1196"/>
      <c r="FR381" s="1196"/>
      <c r="FS381" s="1196"/>
      <c r="FT381" s="1196"/>
      <c r="FU381" s="1196"/>
      <c r="FV381" s="1196"/>
      <c r="FW381" s="1196"/>
      <c r="FX381" s="1196"/>
      <c r="FY381" s="1196"/>
      <c r="FZ381" s="1196"/>
      <c r="GA381" s="1196"/>
      <c r="GB381" s="1196"/>
      <c r="GC381" s="1196"/>
      <c r="GD381" s="1196"/>
      <c r="GE381" s="1196"/>
      <c r="GF381" s="1196"/>
      <c r="GG381" s="1196"/>
      <c r="GH381" s="1196"/>
      <c r="GI381" s="1196"/>
      <c r="GJ381" s="1196"/>
      <c r="GK381" s="1196"/>
      <c r="GL381" s="1196"/>
      <c r="GM381" s="1196"/>
      <c r="GN381" s="1196"/>
      <c r="GO381" s="1196"/>
      <c r="GP381" s="1196"/>
      <c r="GQ381" s="1196"/>
      <c r="GR381" s="1196"/>
      <c r="GS381" s="1196"/>
      <c r="GT381" s="1196"/>
      <c r="GU381" s="1196"/>
      <c r="GV381" s="1196"/>
      <c r="GW381" s="1196"/>
      <c r="GX381" s="1196"/>
      <c r="GY381" s="1196"/>
      <c r="GZ381" s="1196"/>
      <c r="HA381" s="1196"/>
      <c r="HB381" s="1196"/>
      <c r="HC381" s="1196"/>
      <c r="HD381" s="1196"/>
      <c r="HE381" s="1196"/>
      <c r="HF381" s="1196"/>
      <c r="HG381" s="1196"/>
      <c r="HH381" s="1196"/>
      <c r="HI381" s="1196"/>
      <c r="HJ381" s="1196"/>
      <c r="HK381" s="1196"/>
      <c r="HL381" s="1196"/>
      <c r="HM381" s="1196"/>
      <c r="HN381" s="1196"/>
      <c r="HO381" s="1196"/>
      <c r="HP381" s="1196"/>
      <c r="HQ381" s="1196"/>
      <c r="HR381" s="1196"/>
      <c r="HS381" s="1196"/>
      <c r="HT381" s="1196"/>
      <c r="HU381" s="1196"/>
      <c r="HV381" s="1196"/>
      <c r="HW381" s="1196"/>
      <c r="HX381" s="1196"/>
      <c r="HY381" s="1196"/>
      <c r="HZ381" s="1196"/>
      <c r="IA381" s="1196"/>
      <c r="IB381" s="1196"/>
      <c r="IC381" s="1196"/>
      <c r="ID381" s="1196"/>
      <c r="IE381" s="1196"/>
      <c r="IF381" s="1196"/>
      <c r="IG381" s="1196"/>
      <c r="IH381" s="1196"/>
      <c r="II381" s="1196"/>
      <c r="IJ381" s="1196"/>
      <c r="IK381" s="1196"/>
      <c r="IL381" s="1196"/>
      <c r="IM381" s="1196"/>
      <c r="IN381" s="1196"/>
      <c r="IO381" s="1196"/>
      <c r="IP381" s="1196"/>
      <c r="IQ381" s="1196"/>
      <c r="IR381" s="1196"/>
      <c r="IS381" s="1196"/>
      <c r="IT381" s="1196"/>
      <c r="IU381" s="1196"/>
      <c r="IV381" s="1196"/>
      <c r="IW381" s="1196"/>
      <c r="IX381" s="1196"/>
      <c r="IY381" s="1196"/>
      <c r="IZ381" s="1196"/>
      <c r="JA381" s="1196"/>
      <c r="JB381" s="1196"/>
      <c r="JC381" s="1196"/>
      <c r="JD381" s="1196"/>
      <c r="JE381" s="1196"/>
      <c r="JF381" s="1196"/>
      <c r="JG381" s="1196"/>
      <c r="JH381" s="1196"/>
      <c r="JI381" s="1196"/>
      <c r="JJ381" s="1196"/>
      <c r="JK381" s="1196"/>
      <c r="JL381" s="1196"/>
      <c r="JM381" s="1196"/>
      <c r="JN381" s="1196"/>
      <c r="JO381" s="1196"/>
      <c r="JP381" s="1196"/>
      <c r="JQ381" s="1196"/>
      <c r="JR381" s="1196"/>
      <c r="JS381" s="1196"/>
      <c r="JT381" s="1196"/>
      <c r="JU381" s="1196"/>
      <c r="JV381" s="1196"/>
      <c r="JW381" s="1196"/>
      <c r="JX381" s="1196"/>
      <c r="JY381" s="1196"/>
      <c r="JZ381" s="1196"/>
      <c r="KA381" s="1196"/>
      <c r="KB381" s="1196"/>
      <c r="KC381" s="1196"/>
      <c r="KD381" s="1196"/>
      <c r="KE381" s="1196"/>
      <c r="KF381" s="1196"/>
      <c r="KG381" s="1196"/>
      <c r="KH381" s="1196"/>
      <c r="KI381" s="1196"/>
      <c r="KJ381" s="1196"/>
      <c r="KK381" s="1196"/>
      <c r="KL381" s="1196"/>
      <c r="KM381" s="1196"/>
      <c r="KN381" s="1196"/>
      <c r="KO381" s="1196"/>
      <c r="KP381" s="1196"/>
      <c r="KQ381" s="1196"/>
      <c r="KR381" s="1196"/>
      <c r="KS381" s="1196"/>
      <c r="KT381" s="1196"/>
      <c r="KU381" s="1196"/>
      <c r="KV381" s="1196"/>
      <c r="KW381" s="1196"/>
      <c r="KX381" s="1196"/>
      <c r="KY381" s="1196"/>
      <c r="KZ381" s="1196"/>
      <c r="LA381" s="1196"/>
      <c r="LB381" s="1196"/>
      <c r="LC381" s="1196"/>
      <c r="LD381" s="1196"/>
      <c r="LE381" s="1196"/>
      <c r="LF381" s="1196"/>
      <c r="LG381" s="1196"/>
      <c r="LH381" s="1196"/>
      <c r="LI381" s="1196"/>
      <c r="LJ381" s="1196"/>
      <c r="LK381" s="1196"/>
      <c r="LL381" s="1196"/>
      <c r="LM381" s="1196"/>
      <c r="LN381" s="1196"/>
      <c r="LO381" s="1201"/>
      <c r="LP381" s="1201"/>
      <c r="LQ381" s="1201"/>
      <c r="LR381" s="1201"/>
      <c r="LS381" s="1201"/>
      <c r="LT381" s="1201"/>
      <c r="LU381" s="1201"/>
      <c r="LV381" s="1965"/>
    </row>
    <row r="382" s="2035" customFormat="1" ht="47" customHeight="1" spans="1:334">
      <c r="A382" s="1866">
        <v>46058</v>
      </c>
      <c r="B382" s="1867"/>
      <c r="C382" s="1868"/>
      <c r="D382" s="1869" t="s">
        <v>1675</v>
      </c>
      <c r="E382" s="1870"/>
      <c r="F382" s="1869" t="s">
        <v>2813</v>
      </c>
      <c r="G382" s="1967" t="s">
        <v>1727</v>
      </c>
      <c r="H382" s="1967" t="s">
        <v>1727</v>
      </c>
      <c r="I382" s="1334" t="s">
        <v>1728</v>
      </c>
      <c r="J382" s="1890">
        <v>480</v>
      </c>
      <c r="K382" s="1883">
        <v>0</v>
      </c>
      <c r="L382" s="1883">
        <v>96</v>
      </c>
      <c r="M382" s="1527">
        <f t="shared" si="268"/>
        <v>5</v>
      </c>
      <c r="N382" s="2209">
        <v>46100</v>
      </c>
      <c r="O382" s="2209">
        <v>46098</v>
      </c>
      <c r="P382" s="1884"/>
      <c r="Q382" s="1908"/>
      <c r="R382" s="1909"/>
      <c r="S382" s="1577"/>
      <c r="T382" s="1909"/>
      <c r="U382" s="1909"/>
      <c r="V382" s="1334"/>
      <c r="W382" s="1887"/>
      <c r="X382" s="1098"/>
      <c r="Y382" s="1312"/>
      <c r="Z382" s="1312"/>
      <c r="AA382" s="1312"/>
      <c r="AB382" s="1099"/>
      <c r="AC382" s="2819" t="s">
        <v>1677</v>
      </c>
      <c r="AD382" s="1938" t="s">
        <v>1678</v>
      </c>
      <c r="AE382" s="2217"/>
      <c r="AF382" s="2218"/>
      <c r="AG382" s="1020"/>
      <c r="AH382" s="1131"/>
      <c r="AI382" s="2838"/>
      <c r="AJ382" s="2839"/>
      <c r="AK382" s="2827">
        <f t="shared" si="291"/>
        <v>480</v>
      </c>
      <c r="AL382" s="2828"/>
      <c r="AM382" s="2828"/>
      <c r="AN382" s="2828">
        <f>J382/24</f>
        <v>20</v>
      </c>
      <c r="AO382" s="2828"/>
      <c r="AP382" s="2828"/>
      <c r="AQ382" s="2844"/>
      <c r="AR382" s="1401"/>
      <c r="AS382" s="1401" t="s">
        <v>63</v>
      </c>
      <c r="AT382" s="1401">
        <f t="shared" si="273"/>
        <v>480</v>
      </c>
      <c r="AU382" s="1951"/>
      <c r="AV382" s="1431">
        <f t="shared" si="274"/>
        <v>48</v>
      </c>
      <c r="AW382" s="1432">
        <f t="shared" si="275"/>
        <v>48</v>
      </c>
      <c r="AX382" s="1432">
        <f t="shared" si="276"/>
        <v>48</v>
      </c>
      <c r="AY382" s="1432">
        <f t="shared" si="277"/>
        <v>48</v>
      </c>
      <c r="AZ382" s="1432">
        <f t="shared" si="278"/>
        <v>48</v>
      </c>
      <c r="BA382" s="2382">
        <f t="shared" si="279"/>
        <v>48</v>
      </c>
      <c r="BB382" s="2382">
        <f t="shared" si="280"/>
        <v>48</v>
      </c>
      <c r="BC382" s="2382">
        <f t="shared" si="281"/>
        <v>48</v>
      </c>
      <c r="BD382" s="2382">
        <f t="shared" si="286"/>
        <v>48</v>
      </c>
      <c r="BE382" s="2382">
        <f t="shared" si="287"/>
        <v>48</v>
      </c>
      <c r="BF382" s="1431">
        <f t="shared" si="288"/>
        <v>46</v>
      </c>
      <c r="BG382" s="2861">
        <f t="shared" si="289"/>
        <v>2</v>
      </c>
      <c r="BH382" s="1193"/>
      <c r="BI382" s="1193"/>
      <c r="BJ382" s="1193"/>
      <c r="BK382" s="1193"/>
      <c r="BL382" s="1193"/>
      <c r="BM382" s="1193"/>
      <c r="BN382" s="1193"/>
      <c r="BO382" s="1193"/>
      <c r="BP382" s="1193"/>
      <c r="BQ382" s="1193"/>
      <c r="BR382" s="1193"/>
      <c r="BS382" s="1193"/>
      <c r="BT382" s="1193"/>
      <c r="BU382" s="1193"/>
      <c r="BV382" s="1193"/>
      <c r="BW382" s="1193"/>
      <c r="BX382" s="1193"/>
      <c r="BY382" s="1193"/>
      <c r="BZ382" s="1193"/>
      <c r="CA382" s="1193"/>
      <c r="CB382" s="1193"/>
      <c r="CC382" s="1193"/>
      <c r="CD382" s="1193"/>
      <c r="CE382" s="1193"/>
      <c r="CF382" s="1193"/>
      <c r="CG382" s="1193"/>
      <c r="CH382" s="1193"/>
      <c r="CI382" s="1193"/>
      <c r="CJ382" s="1193"/>
      <c r="CK382" s="1193"/>
      <c r="CL382" s="1193"/>
      <c r="CM382" s="1193"/>
      <c r="CN382" s="1193"/>
      <c r="CO382" s="1193"/>
      <c r="CP382" s="1193"/>
      <c r="CQ382" s="1193"/>
      <c r="CR382" s="1193"/>
      <c r="CS382" s="1193"/>
      <c r="CT382" s="1193"/>
      <c r="CU382" s="1193"/>
      <c r="CV382" s="1193"/>
      <c r="CW382" s="1193"/>
      <c r="CX382" s="1193"/>
      <c r="CY382" s="1193"/>
      <c r="CZ382" s="1193"/>
      <c r="DA382" s="1193"/>
      <c r="DB382" s="1193"/>
      <c r="DC382" s="1193"/>
      <c r="DD382" s="1193"/>
      <c r="DE382" s="1193"/>
      <c r="DF382" s="1193"/>
      <c r="DG382" s="1193"/>
      <c r="DH382" s="1193"/>
      <c r="DI382" s="1193"/>
      <c r="DJ382" s="1193"/>
      <c r="DK382" s="1193"/>
      <c r="DL382" s="1193"/>
      <c r="DM382" s="1193"/>
      <c r="DN382" s="1193"/>
      <c r="DO382" s="1193"/>
      <c r="DP382" s="1193"/>
      <c r="DQ382" s="1193"/>
      <c r="DR382" s="1193"/>
      <c r="DS382" s="1193"/>
      <c r="DT382" s="1193"/>
      <c r="DU382" s="1193"/>
      <c r="DV382" s="1193"/>
      <c r="DW382" s="1193"/>
      <c r="DX382" s="1193"/>
      <c r="DY382" s="1193"/>
      <c r="DZ382" s="1193"/>
      <c r="EA382" s="1193"/>
      <c r="EB382" s="1193"/>
      <c r="EC382" s="1193"/>
      <c r="ED382" s="1193"/>
      <c r="EE382" s="1193"/>
      <c r="EF382" s="1193"/>
      <c r="EG382" s="1193"/>
      <c r="EH382" s="1193"/>
      <c r="EI382" s="1193"/>
      <c r="EJ382" s="1193"/>
      <c r="EK382" s="1193"/>
      <c r="EL382" s="1193"/>
      <c r="EM382" s="1193"/>
      <c r="EN382" s="1193"/>
      <c r="EO382" s="1193"/>
      <c r="EP382" s="1193"/>
      <c r="EQ382" s="1193"/>
      <c r="ER382" s="1193"/>
      <c r="ES382" s="1193"/>
      <c r="ET382" s="1193"/>
      <c r="EU382" s="1193"/>
      <c r="EV382" s="1193"/>
      <c r="EW382" s="1193"/>
      <c r="EX382" s="1193"/>
      <c r="EY382" s="1193"/>
      <c r="EZ382" s="1193"/>
      <c r="FA382" s="1193"/>
      <c r="FB382" s="1193"/>
      <c r="FC382" s="1193"/>
      <c r="FD382" s="1193"/>
      <c r="FE382" s="1193"/>
      <c r="FF382" s="1193"/>
      <c r="FG382" s="1193"/>
      <c r="FH382" s="1193"/>
      <c r="FI382" s="1193"/>
      <c r="FJ382" s="1193"/>
      <c r="FK382" s="1193"/>
      <c r="FL382" s="1193"/>
      <c r="FM382" s="1193"/>
      <c r="FN382" s="1193"/>
      <c r="FO382" s="1193"/>
      <c r="FP382" s="1193"/>
      <c r="FQ382" s="1193"/>
      <c r="FR382" s="1193"/>
      <c r="FS382" s="1193"/>
      <c r="FT382" s="1193"/>
      <c r="FU382" s="1193"/>
      <c r="FV382" s="1193"/>
      <c r="FW382" s="1193"/>
      <c r="FX382" s="1193"/>
      <c r="FY382" s="1193"/>
      <c r="FZ382" s="1193"/>
      <c r="GA382" s="1193"/>
      <c r="GB382" s="1193"/>
      <c r="GC382" s="1193"/>
      <c r="GD382" s="1193"/>
      <c r="GE382" s="1193"/>
      <c r="GF382" s="1193"/>
      <c r="GG382" s="1193"/>
      <c r="GH382" s="1193"/>
      <c r="GI382" s="1193"/>
      <c r="GJ382" s="1193"/>
      <c r="GK382" s="1193"/>
      <c r="GL382" s="1193"/>
      <c r="GM382" s="1193"/>
      <c r="GN382" s="1193"/>
      <c r="GO382" s="1193"/>
      <c r="GP382" s="1193"/>
      <c r="GQ382" s="1193"/>
      <c r="GR382" s="1193"/>
      <c r="GS382" s="1193"/>
      <c r="GT382" s="1193"/>
      <c r="GU382" s="1193"/>
      <c r="GV382" s="1193"/>
      <c r="GW382" s="1193"/>
      <c r="GX382" s="1193"/>
      <c r="GY382" s="1193"/>
      <c r="GZ382" s="1193"/>
      <c r="HA382" s="1193"/>
      <c r="HB382" s="1193"/>
      <c r="HC382" s="1193"/>
      <c r="HD382" s="1193"/>
      <c r="HE382" s="1193"/>
      <c r="HF382" s="1193"/>
      <c r="HG382" s="1193"/>
      <c r="HH382" s="1193"/>
      <c r="HI382" s="1193"/>
      <c r="HJ382" s="1193"/>
      <c r="HK382" s="1193"/>
      <c r="HL382" s="1193"/>
      <c r="HM382" s="1193"/>
      <c r="HN382" s="1193"/>
      <c r="HO382" s="1193"/>
      <c r="HP382" s="1193"/>
      <c r="HQ382" s="1193"/>
      <c r="HR382" s="1193"/>
      <c r="HS382" s="1193"/>
      <c r="HT382" s="1193"/>
      <c r="HU382" s="1193"/>
      <c r="HV382" s="1193"/>
      <c r="HW382" s="1193"/>
      <c r="HX382" s="1193"/>
      <c r="HY382" s="1193"/>
      <c r="HZ382" s="1193"/>
      <c r="IA382" s="1193"/>
      <c r="IB382" s="1193"/>
      <c r="IC382" s="1193"/>
      <c r="ID382" s="1193"/>
      <c r="IE382" s="1193"/>
      <c r="IF382" s="1193"/>
      <c r="IG382" s="1193"/>
      <c r="IH382" s="1193"/>
      <c r="II382" s="1193"/>
      <c r="IJ382" s="1193"/>
      <c r="IK382" s="1193"/>
      <c r="IL382" s="1193"/>
      <c r="IM382" s="1193"/>
      <c r="IN382" s="1193"/>
      <c r="IO382" s="1193"/>
      <c r="IP382" s="1193"/>
      <c r="IQ382" s="1193"/>
      <c r="IR382" s="1193"/>
      <c r="IS382" s="1193"/>
      <c r="IT382" s="1193"/>
      <c r="IU382" s="1193"/>
      <c r="IV382" s="1193"/>
      <c r="IW382" s="1193"/>
      <c r="IX382" s="1193"/>
      <c r="IY382" s="1193"/>
      <c r="IZ382" s="1193"/>
      <c r="JA382" s="1193"/>
      <c r="JB382" s="1193"/>
      <c r="JC382" s="1193"/>
      <c r="JD382" s="1193"/>
      <c r="JE382" s="1193"/>
      <c r="JF382" s="1193"/>
      <c r="JG382" s="1193"/>
      <c r="JH382" s="1193"/>
      <c r="JI382" s="1193"/>
      <c r="JJ382" s="1193"/>
      <c r="JK382" s="1193"/>
      <c r="JL382" s="1193"/>
      <c r="JM382" s="1193"/>
      <c r="JN382" s="1193"/>
      <c r="JO382" s="1193"/>
      <c r="JP382" s="1193"/>
      <c r="JQ382" s="1193"/>
      <c r="JR382" s="1193"/>
      <c r="JS382" s="1193"/>
      <c r="JT382" s="1193"/>
      <c r="JU382" s="1193"/>
      <c r="JV382" s="1193"/>
      <c r="JW382" s="1193"/>
      <c r="JX382" s="1193"/>
      <c r="JY382" s="1193"/>
      <c r="JZ382" s="1193"/>
      <c r="KA382" s="1193"/>
      <c r="KB382" s="1193"/>
      <c r="KC382" s="1193"/>
      <c r="KD382" s="1193"/>
      <c r="KE382" s="1193"/>
      <c r="KF382" s="1193"/>
      <c r="KG382" s="1193"/>
      <c r="KH382" s="1193"/>
      <c r="KI382" s="1193"/>
      <c r="KJ382" s="1193"/>
      <c r="KK382" s="1193"/>
      <c r="KL382" s="1193"/>
      <c r="KM382" s="1193"/>
      <c r="KN382" s="1193"/>
      <c r="KO382" s="1193"/>
      <c r="KP382" s="1193"/>
      <c r="KQ382" s="1193"/>
      <c r="KR382" s="1193"/>
      <c r="KS382" s="1193"/>
      <c r="KT382" s="1193"/>
      <c r="KU382" s="1193"/>
      <c r="KV382" s="1193"/>
      <c r="KW382" s="1193"/>
      <c r="KX382" s="1193"/>
      <c r="KY382" s="1193"/>
      <c r="KZ382" s="1193"/>
      <c r="LA382" s="1193"/>
      <c r="LB382" s="1193"/>
      <c r="LC382" s="1193"/>
      <c r="LD382" s="1193"/>
      <c r="LE382" s="1193"/>
      <c r="LF382" s="1193"/>
      <c r="LG382" s="1193"/>
      <c r="LH382" s="1193"/>
      <c r="LI382" s="1193"/>
      <c r="LJ382" s="1193"/>
      <c r="LK382" s="1193"/>
      <c r="LL382" s="1193"/>
      <c r="LM382" s="1193"/>
      <c r="LN382" s="1193"/>
      <c r="LO382" s="1200"/>
      <c r="LP382" s="1200"/>
      <c r="LQ382" s="1200"/>
      <c r="LR382" s="1200"/>
      <c r="LS382" s="1200"/>
      <c r="LT382" s="1200"/>
      <c r="LU382" s="1200"/>
      <c r="LV382" s="1472"/>
    </row>
    <row r="383" s="2035" customFormat="1" ht="47" customHeight="1" spans="1:334">
      <c r="A383" s="1866"/>
      <c r="B383" s="1867"/>
      <c r="C383" s="1868"/>
      <c r="D383" s="1869"/>
      <c r="E383" s="1870"/>
      <c r="F383" s="1869"/>
      <c r="G383" s="1967"/>
      <c r="H383" s="1967"/>
      <c r="I383" s="1887"/>
      <c r="J383" s="1277"/>
      <c r="K383" s="1068"/>
      <c r="L383" s="1068"/>
      <c r="M383" s="1068"/>
      <c r="N383" s="2209"/>
      <c r="O383" s="2209"/>
      <c r="P383" s="1884"/>
      <c r="Q383" s="1908"/>
      <c r="R383" s="1909"/>
      <c r="S383" s="1909"/>
      <c r="T383" s="1909"/>
      <c r="U383" s="1909"/>
      <c r="V383" s="1334"/>
      <c r="W383" s="1887"/>
      <c r="X383" s="1098"/>
      <c r="Y383" s="1099"/>
      <c r="Z383" s="1099"/>
      <c r="AA383" s="1099"/>
      <c r="AB383" s="1099"/>
      <c r="AC383" s="2819"/>
      <c r="AD383" s="1938"/>
      <c r="AE383" s="1383"/>
      <c r="AF383" s="1936"/>
      <c r="AH383" s="1131"/>
      <c r="AI383" s="2838"/>
      <c r="AJ383" s="2842"/>
      <c r="AK383" s="2840"/>
      <c r="AL383" s="2841"/>
      <c r="AM383" s="2841"/>
      <c r="AN383" s="2841"/>
      <c r="AO383" s="2841"/>
      <c r="AP383" s="2841"/>
      <c r="AQ383" s="2850"/>
      <c r="AR383" s="1152"/>
      <c r="AS383" s="2851"/>
      <c r="AT383" s="2851"/>
      <c r="AU383" s="1951"/>
      <c r="AV383" s="1477"/>
      <c r="AW383" s="1435"/>
      <c r="AX383" s="1435"/>
      <c r="AY383" s="1435"/>
      <c r="AZ383" s="1435"/>
      <c r="BA383" s="1476"/>
      <c r="BB383" s="1476"/>
      <c r="BC383" s="1476"/>
      <c r="BD383" s="1476"/>
      <c r="BE383" s="1476"/>
      <c r="BF383" s="1477"/>
      <c r="BG383" s="2862"/>
      <c r="BH383" s="1193"/>
      <c r="BI383" s="1193"/>
      <c r="BJ383" s="1193"/>
      <c r="BK383" s="1193"/>
      <c r="BL383" s="1193"/>
      <c r="BM383" s="1193"/>
      <c r="BN383" s="1193"/>
      <c r="BO383" s="1193"/>
      <c r="BP383" s="1193"/>
      <c r="BQ383" s="1193"/>
      <c r="BR383" s="1193"/>
      <c r="BS383" s="1193"/>
      <c r="BT383" s="1193"/>
      <c r="BU383" s="1193"/>
      <c r="BV383" s="1193"/>
      <c r="BW383" s="1193"/>
      <c r="BX383" s="1193"/>
      <c r="BY383" s="1193"/>
      <c r="BZ383" s="1193"/>
      <c r="CA383" s="1193"/>
      <c r="CB383" s="1193"/>
      <c r="CC383" s="1193"/>
      <c r="CD383" s="1193"/>
      <c r="CE383" s="1193"/>
      <c r="CF383" s="1193"/>
      <c r="CG383" s="1193"/>
      <c r="CH383" s="1193"/>
      <c r="CI383" s="1193"/>
      <c r="CJ383" s="1193"/>
      <c r="CK383" s="1193"/>
      <c r="CL383" s="1193"/>
      <c r="CM383" s="1193"/>
      <c r="CN383" s="1193"/>
      <c r="CO383" s="1193"/>
      <c r="CP383" s="1193"/>
      <c r="CQ383" s="1193"/>
      <c r="CR383" s="1193"/>
      <c r="CS383" s="1193"/>
      <c r="CT383" s="1193"/>
      <c r="CU383" s="1193"/>
      <c r="CV383" s="1193"/>
      <c r="CW383" s="1193"/>
      <c r="CX383" s="1193"/>
      <c r="CY383" s="1193"/>
      <c r="CZ383" s="1193"/>
      <c r="DA383" s="1193"/>
      <c r="DB383" s="1193"/>
      <c r="DC383" s="1193"/>
      <c r="DD383" s="1193"/>
      <c r="DE383" s="1193"/>
      <c r="DF383" s="1193"/>
      <c r="DG383" s="1193"/>
      <c r="DH383" s="1193"/>
      <c r="DI383" s="1193"/>
      <c r="DJ383" s="1193"/>
      <c r="DK383" s="1193"/>
      <c r="DL383" s="1193"/>
      <c r="DM383" s="1193"/>
      <c r="DN383" s="1193"/>
      <c r="DO383" s="1193"/>
      <c r="DP383" s="1193"/>
      <c r="DQ383" s="1193"/>
      <c r="DR383" s="1193"/>
      <c r="DS383" s="1193"/>
      <c r="DT383" s="1193"/>
      <c r="DU383" s="1193"/>
      <c r="DV383" s="1193"/>
      <c r="DW383" s="1193"/>
      <c r="DX383" s="1193"/>
      <c r="DY383" s="1193"/>
      <c r="DZ383" s="1193"/>
      <c r="EA383" s="1193"/>
      <c r="EB383" s="1193"/>
      <c r="EC383" s="1193"/>
      <c r="ED383" s="1193"/>
      <c r="EE383" s="1193"/>
      <c r="EF383" s="1193"/>
      <c r="EG383" s="1193"/>
      <c r="EH383" s="1193"/>
      <c r="EI383" s="1193"/>
      <c r="EJ383" s="1193"/>
      <c r="EK383" s="1193"/>
      <c r="EL383" s="1193"/>
      <c r="EM383" s="1193"/>
      <c r="EN383" s="1193"/>
      <c r="EO383" s="1193"/>
      <c r="EP383" s="1193"/>
      <c r="EQ383" s="1193"/>
      <c r="ER383" s="1193"/>
      <c r="ES383" s="1193"/>
      <c r="ET383" s="1193"/>
      <c r="EU383" s="1193"/>
      <c r="EV383" s="1193"/>
      <c r="EW383" s="1193"/>
      <c r="EX383" s="1193"/>
      <c r="EY383" s="1193"/>
      <c r="EZ383" s="1193"/>
      <c r="FA383" s="1193"/>
      <c r="FB383" s="1193"/>
      <c r="FC383" s="1193"/>
      <c r="FD383" s="1193"/>
      <c r="FE383" s="1193"/>
      <c r="FF383" s="1193"/>
      <c r="FG383" s="1193"/>
      <c r="FH383" s="1193"/>
      <c r="FI383" s="1193"/>
      <c r="FJ383" s="1193"/>
      <c r="FK383" s="1193"/>
      <c r="FL383" s="1193"/>
      <c r="FM383" s="1193"/>
      <c r="FN383" s="1193"/>
      <c r="FO383" s="1193"/>
      <c r="FP383" s="1193"/>
      <c r="FQ383" s="1193"/>
      <c r="FR383" s="1193"/>
      <c r="FS383" s="1193"/>
      <c r="FT383" s="1193"/>
      <c r="FU383" s="1193"/>
      <c r="FV383" s="1193"/>
      <c r="FW383" s="1193"/>
      <c r="FX383" s="1193"/>
      <c r="FY383" s="1193"/>
      <c r="FZ383" s="1193"/>
      <c r="GA383" s="1193"/>
      <c r="GB383" s="1193"/>
      <c r="GC383" s="1193"/>
      <c r="GD383" s="1193"/>
      <c r="GE383" s="1193"/>
      <c r="GF383" s="1193"/>
      <c r="GG383" s="1193"/>
      <c r="GH383" s="1193"/>
      <c r="GI383" s="1193"/>
      <c r="GJ383" s="1193"/>
      <c r="GK383" s="1193"/>
      <c r="GL383" s="1193"/>
      <c r="GM383" s="1193"/>
      <c r="GN383" s="1193"/>
      <c r="GO383" s="1193"/>
      <c r="GP383" s="1193"/>
      <c r="GQ383" s="1193"/>
      <c r="GR383" s="1193"/>
      <c r="GS383" s="1193"/>
      <c r="GT383" s="1193"/>
      <c r="GU383" s="1193"/>
      <c r="GV383" s="1193"/>
      <c r="GW383" s="1193"/>
      <c r="GX383" s="1193"/>
      <c r="GY383" s="1193"/>
      <c r="GZ383" s="1193"/>
      <c r="HA383" s="1193"/>
      <c r="HB383" s="1193"/>
      <c r="HC383" s="1193"/>
      <c r="HD383" s="1193"/>
      <c r="HE383" s="1193"/>
      <c r="HF383" s="1193"/>
      <c r="HG383" s="1193"/>
      <c r="HH383" s="1193"/>
      <c r="HI383" s="1193"/>
      <c r="HJ383" s="1193"/>
      <c r="HK383" s="1193"/>
      <c r="HL383" s="1193"/>
      <c r="HM383" s="1193"/>
      <c r="HN383" s="1193"/>
      <c r="HO383" s="1193"/>
      <c r="HP383" s="1193"/>
      <c r="HQ383" s="1193"/>
      <c r="HR383" s="1193"/>
      <c r="HS383" s="1193"/>
      <c r="HT383" s="1193"/>
      <c r="HU383" s="1193"/>
      <c r="HV383" s="1193"/>
      <c r="HW383" s="1193"/>
      <c r="HX383" s="1193"/>
      <c r="HY383" s="1193"/>
      <c r="HZ383" s="1193"/>
      <c r="IA383" s="1193"/>
      <c r="IB383" s="1193"/>
      <c r="IC383" s="1193"/>
      <c r="ID383" s="1193"/>
      <c r="IE383" s="1193"/>
      <c r="IF383" s="1193"/>
      <c r="IG383" s="1193"/>
      <c r="IH383" s="1193"/>
      <c r="II383" s="1193"/>
      <c r="IJ383" s="1193"/>
      <c r="IK383" s="1193"/>
      <c r="IL383" s="1193"/>
      <c r="IM383" s="1193"/>
      <c r="IN383" s="1193"/>
      <c r="IO383" s="1193"/>
      <c r="IP383" s="1193"/>
      <c r="IQ383" s="1193"/>
      <c r="IR383" s="1193"/>
      <c r="IS383" s="1193"/>
      <c r="IT383" s="1193"/>
      <c r="IU383" s="1193"/>
      <c r="IV383" s="1193"/>
      <c r="IW383" s="1193"/>
      <c r="IX383" s="1193"/>
      <c r="IY383" s="1193"/>
      <c r="IZ383" s="1193"/>
      <c r="JA383" s="1193"/>
      <c r="JB383" s="1193"/>
      <c r="JC383" s="1193"/>
      <c r="JD383" s="1193"/>
      <c r="JE383" s="1193"/>
      <c r="JF383" s="1193"/>
      <c r="JG383" s="1193"/>
      <c r="JH383" s="1193"/>
      <c r="JI383" s="1193"/>
      <c r="JJ383" s="1193"/>
      <c r="JK383" s="1193"/>
      <c r="JL383" s="1193"/>
      <c r="JM383" s="1193"/>
      <c r="JN383" s="1193"/>
      <c r="JO383" s="1193"/>
      <c r="JP383" s="1193"/>
      <c r="JQ383" s="1193"/>
      <c r="JR383" s="1193"/>
      <c r="JS383" s="1193"/>
      <c r="JT383" s="1193"/>
      <c r="JU383" s="1193"/>
      <c r="JV383" s="1193"/>
      <c r="JW383" s="1193"/>
      <c r="JX383" s="1193"/>
      <c r="JY383" s="1193"/>
      <c r="JZ383" s="1193"/>
      <c r="KA383" s="1193"/>
      <c r="KB383" s="1193"/>
      <c r="KC383" s="1193"/>
      <c r="KD383" s="1193"/>
      <c r="KE383" s="1193"/>
      <c r="KF383" s="1193"/>
      <c r="KG383" s="1193"/>
      <c r="KH383" s="1193"/>
      <c r="KI383" s="1193"/>
      <c r="KJ383" s="1193"/>
      <c r="KK383" s="1193"/>
      <c r="KL383" s="1193"/>
      <c r="KM383" s="1193"/>
      <c r="KN383" s="1193"/>
      <c r="KO383" s="1193"/>
      <c r="KP383" s="1193"/>
      <c r="KQ383" s="1193"/>
      <c r="KR383" s="1193"/>
      <c r="KS383" s="1193"/>
      <c r="KT383" s="1193"/>
      <c r="KU383" s="1193"/>
      <c r="KV383" s="1193"/>
      <c r="KW383" s="1193"/>
      <c r="KX383" s="1193"/>
      <c r="KY383" s="1193"/>
      <c r="KZ383" s="1193"/>
      <c r="LA383" s="1193"/>
      <c r="LB383" s="1193"/>
      <c r="LC383" s="1193"/>
      <c r="LD383" s="1193"/>
      <c r="LE383" s="1193"/>
      <c r="LF383" s="1193"/>
      <c r="LG383" s="1193"/>
      <c r="LH383" s="1193"/>
      <c r="LI383" s="1193"/>
      <c r="LJ383" s="1193"/>
      <c r="LK383" s="1193"/>
      <c r="LL383" s="1193"/>
      <c r="LM383" s="1193"/>
      <c r="LN383" s="1193"/>
      <c r="LO383" s="1200"/>
      <c r="LP383" s="1200"/>
      <c r="LQ383" s="1200"/>
      <c r="LR383" s="1200"/>
      <c r="LS383" s="1200"/>
      <c r="LT383" s="1200"/>
      <c r="LU383" s="1200"/>
      <c r="LV383" s="1472"/>
    </row>
    <row r="384" s="2035" customFormat="1" ht="47" customHeight="1" spans="1:334">
      <c r="A384" s="1866"/>
      <c r="B384" s="1867"/>
      <c r="C384" s="1868"/>
      <c r="D384" s="1869"/>
      <c r="E384" s="1870"/>
      <c r="F384" s="1869"/>
      <c r="G384" s="1967"/>
      <c r="H384" s="1967"/>
      <c r="I384" s="1887"/>
      <c r="J384" s="1277"/>
      <c r="K384" s="1068"/>
      <c r="L384" s="1068"/>
      <c r="M384" s="1068"/>
      <c r="N384" s="2209"/>
      <c r="O384" s="2209"/>
      <c r="P384" s="1884"/>
      <c r="Q384" s="1908"/>
      <c r="R384" s="1909"/>
      <c r="S384" s="1909"/>
      <c r="T384" s="1909"/>
      <c r="U384" s="1909"/>
      <c r="V384" s="1334"/>
      <c r="W384" s="1887"/>
      <c r="X384" s="1098"/>
      <c r="Y384" s="1099"/>
      <c r="Z384" s="1099"/>
      <c r="AA384" s="1099"/>
      <c r="AB384" s="1099"/>
      <c r="AC384" s="2819"/>
      <c r="AD384" s="1938"/>
      <c r="AE384" s="1383"/>
      <c r="AF384" s="1936"/>
      <c r="AG384" s="1949"/>
      <c r="AH384" s="1131"/>
      <c r="AI384" s="2838"/>
      <c r="AJ384" s="2842"/>
      <c r="AK384" s="2840"/>
      <c r="AL384" s="2841"/>
      <c r="AM384" s="2841"/>
      <c r="AN384" s="2841"/>
      <c r="AO384" s="2841"/>
      <c r="AP384" s="2841"/>
      <c r="AQ384" s="2850"/>
      <c r="AR384" s="1152"/>
      <c r="AS384" s="2851"/>
      <c r="AT384" s="2851"/>
      <c r="AU384" s="1951"/>
      <c r="AV384" s="1477"/>
      <c r="AW384" s="1435"/>
      <c r="AX384" s="1435"/>
      <c r="AY384" s="1435"/>
      <c r="AZ384" s="1435"/>
      <c r="BA384" s="1476"/>
      <c r="BB384" s="1476"/>
      <c r="BC384" s="1476"/>
      <c r="BD384" s="1476"/>
      <c r="BE384" s="1476"/>
      <c r="BF384" s="1477"/>
      <c r="BG384" s="2862"/>
      <c r="BH384" s="1193"/>
      <c r="BI384" s="1193"/>
      <c r="BJ384" s="1193"/>
      <c r="BK384" s="1193"/>
      <c r="BL384" s="1193"/>
      <c r="BM384" s="1193"/>
      <c r="BN384" s="1193"/>
      <c r="BO384" s="1193"/>
      <c r="BP384" s="1193"/>
      <c r="BQ384" s="1193"/>
      <c r="BR384" s="1193"/>
      <c r="BS384" s="1193"/>
      <c r="BT384" s="1193"/>
      <c r="BU384" s="1193"/>
      <c r="BV384" s="1193"/>
      <c r="BW384" s="1193"/>
      <c r="BX384" s="1193"/>
      <c r="BY384" s="1193"/>
      <c r="BZ384" s="1193"/>
      <c r="CA384" s="1193"/>
      <c r="CB384" s="1193"/>
      <c r="CC384" s="1193"/>
      <c r="CD384" s="1193"/>
      <c r="CE384" s="1193"/>
      <c r="CF384" s="1193"/>
      <c r="CG384" s="1193"/>
      <c r="CH384" s="1193"/>
      <c r="CI384" s="1193"/>
      <c r="CJ384" s="1193"/>
      <c r="CK384" s="1193"/>
      <c r="CL384" s="1193"/>
      <c r="CM384" s="1193"/>
      <c r="CN384" s="1193"/>
      <c r="CO384" s="1193"/>
      <c r="CP384" s="1193"/>
      <c r="CQ384" s="1193"/>
      <c r="CR384" s="1193"/>
      <c r="CS384" s="1193"/>
      <c r="CT384" s="1193"/>
      <c r="CU384" s="1193"/>
      <c r="CV384" s="1193"/>
      <c r="CW384" s="1193"/>
      <c r="CX384" s="1193"/>
      <c r="CY384" s="1193"/>
      <c r="CZ384" s="1193"/>
      <c r="DA384" s="1193"/>
      <c r="DB384" s="1193"/>
      <c r="DC384" s="1193"/>
      <c r="DD384" s="1193"/>
      <c r="DE384" s="1193"/>
      <c r="DF384" s="1193"/>
      <c r="DG384" s="1193"/>
      <c r="DH384" s="1193"/>
      <c r="DI384" s="1193"/>
      <c r="DJ384" s="1193"/>
      <c r="DK384" s="1193"/>
      <c r="DL384" s="1193"/>
      <c r="DM384" s="1193"/>
      <c r="DN384" s="1193"/>
      <c r="DO384" s="1193"/>
      <c r="DP384" s="1193"/>
      <c r="DQ384" s="1193"/>
      <c r="DR384" s="1193"/>
      <c r="DS384" s="1193"/>
      <c r="DT384" s="1193"/>
      <c r="DU384" s="1193"/>
      <c r="DV384" s="1193"/>
      <c r="DW384" s="1193"/>
      <c r="DX384" s="1193"/>
      <c r="DY384" s="1193"/>
      <c r="DZ384" s="1193"/>
      <c r="EA384" s="1193"/>
      <c r="EB384" s="1193"/>
      <c r="EC384" s="1193"/>
      <c r="ED384" s="1193"/>
      <c r="EE384" s="1193"/>
      <c r="EF384" s="1193"/>
      <c r="EG384" s="1193"/>
      <c r="EH384" s="1193"/>
      <c r="EI384" s="1193"/>
      <c r="EJ384" s="1193"/>
      <c r="EK384" s="1193"/>
      <c r="EL384" s="1193"/>
      <c r="EM384" s="1193"/>
      <c r="EN384" s="1193"/>
      <c r="EO384" s="1193"/>
      <c r="EP384" s="1193"/>
      <c r="EQ384" s="1193"/>
      <c r="ER384" s="1193"/>
      <c r="ES384" s="1193"/>
      <c r="ET384" s="1193"/>
      <c r="EU384" s="1193"/>
      <c r="EV384" s="1193"/>
      <c r="EW384" s="1193"/>
      <c r="EX384" s="1193"/>
      <c r="EY384" s="1193"/>
      <c r="EZ384" s="1193"/>
      <c r="FA384" s="1193"/>
      <c r="FB384" s="1193"/>
      <c r="FC384" s="1193"/>
      <c r="FD384" s="1193"/>
      <c r="FE384" s="1193"/>
      <c r="FF384" s="1193"/>
      <c r="FG384" s="1193"/>
      <c r="FH384" s="1193"/>
      <c r="FI384" s="1193"/>
      <c r="FJ384" s="1193"/>
      <c r="FK384" s="1193"/>
      <c r="FL384" s="1193"/>
      <c r="FM384" s="1193"/>
      <c r="FN384" s="1193"/>
      <c r="FO384" s="1193"/>
      <c r="FP384" s="1193"/>
      <c r="FQ384" s="1193"/>
      <c r="FR384" s="1193"/>
      <c r="FS384" s="1193"/>
      <c r="FT384" s="1193"/>
      <c r="FU384" s="1193"/>
      <c r="FV384" s="1193"/>
      <c r="FW384" s="1193"/>
      <c r="FX384" s="1193"/>
      <c r="FY384" s="1193"/>
      <c r="FZ384" s="1193"/>
      <c r="GA384" s="1193"/>
      <c r="GB384" s="1193"/>
      <c r="GC384" s="1193"/>
      <c r="GD384" s="1193"/>
      <c r="GE384" s="1193"/>
      <c r="GF384" s="1193"/>
      <c r="GG384" s="1193"/>
      <c r="GH384" s="1193"/>
      <c r="GI384" s="1193"/>
      <c r="GJ384" s="1193"/>
      <c r="GK384" s="1193"/>
      <c r="GL384" s="1193"/>
      <c r="GM384" s="1193"/>
      <c r="GN384" s="1193"/>
      <c r="GO384" s="1193"/>
      <c r="GP384" s="1193"/>
      <c r="GQ384" s="1193"/>
      <c r="GR384" s="1193"/>
      <c r="GS384" s="1193"/>
      <c r="GT384" s="1193"/>
      <c r="GU384" s="1193"/>
      <c r="GV384" s="1193"/>
      <c r="GW384" s="1193"/>
      <c r="GX384" s="1193"/>
      <c r="GY384" s="1193"/>
      <c r="GZ384" s="1193"/>
      <c r="HA384" s="1193"/>
      <c r="HB384" s="1193"/>
      <c r="HC384" s="1193"/>
      <c r="HD384" s="1193"/>
      <c r="HE384" s="1193"/>
      <c r="HF384" s="1193"/>
      <c r="HG384" s="1193"/>
      <c r="HH384" s="1193"/>
      <c r="HI384" s="1193"/>
      <c r="HJ384" s="1193"/>
      <c r="HK384" s="1193"/>
      <c r="HL384" s="1193"/>
      <c r="HM384" s="1193"/>
      <c r="HN384" s="1193"/>
      <c r="HO384" s="1193"/>
      <c r="HP384" s="1193"/>
      <c r="HQ384" s="1193"/>
      <c r="HR384" s="1193"/>
      <c r="HS384" s="1193"/>
      <c r="HT384" s="1193"/>
      <c r="HU384" s="1193"/>
      <c r="HV384" s="1193"/>
      <c r="HW384" s="1193"/>
      <c r="HX384" s="1193"/>
      <c r="HY384" s="1193"/>
      <c r="HZ384" s="1193"/>
      <c r="IA384" s="1193"/>
      <c r="IB384" s="1193"/>
      <c r="IC384" s="1193"/>
      <c r="ID384" s="1193"/>
      <c r="IE384" s="1193"/>
      <c r="IF384" s="1193"/>
      <c r="IG384" s="1193"/>
      <c r="IH384" s="1193"/>
      <c r="II384" s="1193"/>
      <c r="IJ384" s="1193"/>
      <c r="IK384" s="1193"/>
      <c r="IL384" s="1193"/>
      <c r="IM384" s="1193"/>
      <c r="IN384" s="1193"/>
      <c r="IO384" s="1193"/>
      <c r="IP384" s="1193"/>
      <c r="IQ384" s="1193"/>
      <c r="IR384" s="1193"/>
      <c r="IS384" s="1193"/>
      <c r="IT384" s="1193"/>
      <c r="IU384" s="1193"/>
      <c r="IV384" s="1193"/>
      <c r="IW384" s="1193"/>
      <c r="IX384" s="1193"/>
      <c r="IY384" s="1193"/>
      <c r="IZ384" s="1193"/>
      <c r="JA384" s="1193"/>
      <c r="JB384" s="1193"/>
      <c r="JC384" s="1193"/>
      <c r="JD384" s="1193"/>
      <c r="JE384" s="1193"/>
      <c r="JF384" s="1193"/>
      <c r="JG384" s="1193"/>
      <c r="JH384" s="1193"/>
      <c r="JI384" s="1193"/>
      <c r="JJ384" s="1193"/>
      <c r="JK384" s="1193"/>
      <c r="JL384" s="1193"/>
      <c r="JM384" s="1193"/>
      <c r="JN384" s="1193"/>
      <c r="JO384" s="1193"/>
      <c r="JP384" s="1193"/>
      <c r="JQ384" s="1193"/>
      <c r="JR384" s="1193"/>
      <c r="JS384" s="1193"/>
      <c r="JT384" s="1193"/>
      <c r="JU384" s="1193"/>
      <c r="JV384" s="1193"/>
      <c r="JW384" s="1193"/>
      <c r="JX384" s="1193"/>
      <c r="JY384" s="1193"/>
      <c r="JZ384" s="1193"/>
      <c r="KA384" s="1193"/>
      <c r="KB384" s="1193"/>
      <c r="KC384" s="1193"/>
      <c r="KD384" s="1193"/>
      <c r="KE384" s="1193"/>
      <c r="KF384" s="1193"/>
      <c r="KG384" s="1193"/>
      <c r="KH384" s="1193"/>
      <c r="KI384" s="1193"/>
      <c r="KJ384" s="1193"/>
      <c r="KK384" s="1193"/>
      <c r="KL384" s="1193"/>
      <c r="KM384" s="1193"/>
      <c r="KN384" s="1193"/>
      <c r="KO384" s="1193"/>
      <c r="KP384" s="1193"/>
      <c r="KQ384" s="1193"/>
      <c r="KR384" s="1193"/>
      <c r="KS384" s="1193"/>
      <c r="KT384" s="1193"/>
      <c r="KU384" s="1193"/>
      <c r="KV384" s="1193"/>
      <c r="KW384" s="1193"/>
      <c r="KX384" s="1193"/>
      <c r="KY384" s="1193"/>
      <c r="KZ384" s="1193"/>
      <c r="LA384" s="1193"/>
      <c r="LB384" s="1193"/>
      <c r="LC384" s="1193"/>
      <c r="LD384" s="1193"/>
      <c r="LE384" s="1193"/>
      <c r="LF384" s="1193"/>
      <c r="LG384" s="1193"/>
      <c r="LH384" s="1193"/>
      <c r="LI384" s="1193"/>
      <c r="LJ384" s="1193"/>
      <c r="LK384" s="1193"/>
      <c r="LL384" s="1193"/>
      <c r="LM384" s="1193"/>
      <c r="LN384" s="1193"/>
      <c r="LO384" s="1200"/>
      <c r="LP384" s="1200"/>
      <c r="LQ384" s="1200"/>
      <c r="LR384" s="1200"/>
      <c r="LS384" s="1200"/>
      <c r="LT384" s="1200"/>
      <c r="LU384" s="1200"/>
      <c r="LV384" s="1472"/>
    </row>
    <row r="385" s="2035" customFormat="1" ht="47" customHeight="1" spans="1:334">
      <c r="A385" s="1865"/>
      <c r="B385" s="1232"/>
      <c r="C385" s="1233"/>
      <c r="D385" s="1234"/>
      <c r="E385" s="1235"/>
      <c r="F385" s="1234"/>
      <c r="G385" s="2863"/>
      <c r="H385" s="1236"/>
      <c r="I385" s="1887"/>
      <c r="J385" s="1277"/>
      <c r="K385" s="1068"/>
      <c r="L385" s="1068"/>
      <c r="M385" s="1068"/>
      <c r="N385" s="1069"/>
      <c r="O385" s="1069"/>
      <c r="P385" s="1070"/>
      <c r="Q385" s="1096"/>
      <c r="R385" s="1677"/>
      <c r="S385" s="1677"/>
      <c r="T385" s="1677"/>
      <c r="U385" s="1677"/>
      <c r="V385" s="1887"/>
      <c r="W385" s="1887"/>
      <c r="X385" s="1098"/>
      <c r="Y385" s="1099"/>
      <c r="Z385" s="1099"/>
      <c r="AA385" s="1099"/>
      <c r="AB385" s="1099"/>
      <c r="AC385" s="2869"/>
      <c r="AD385" s="1127"/>
      <c r="AE385" s="1383"/>
      <c r="AF385" s="1936"/>
      <c r="AG385" s="1130"/>
      <c r="AH385" s="1131"/>
      <c r="AI385" s="2870"/>
      <c r="AJ385" s="2871"/>
      <c r="AK385" s="2841"/>
      <c r="AL385" s="2841"/>
      <c r="AM385" s="2841"/>
      <c r="AN385" s="2841"/>
      <c r="AO385" s="2841"/>
      <c r="AP385" s="2841"/>
      <c r="AQ385" s="2850"/>
      <c r="AR385" s="1152"/>
      <c r="AS385" s="1152"/>
      <c r="AT385" s="1152"/>
      <c r="AU385" s="1152"/>
      <c r="AV385" s="2875"/>
      <c r="AW385" s="2875"/>
      <c r="AX385" s="2875"/>
      <c r="AY385" s="2875"/>
      <c r="AZ385" s="2875"/>
      <c r="BA385" s="2875"/>
      <c r="BB385" s="2875"/>
      <c r="BC385" s="2875"/>
      <c r="BD385" s="2875"/>
      <c r="BE385" s="2875"/>
      <c r="BF385" s="1178"/>
      <c r="BG385" s="2404"/>
      <c r="BH385" s="1193"/>
      <c r="BI385" s="1193"/>
      <c r="BJ385" s="1193"/>
      <c r="BK385" s="1193"/>
      <c r="BL385" s="1193"/>
      <c r="BM385" s="1193"/>
      <c r="BN385" s="1193"/>
      <c r="BO385" s="1193"/>
      <c r="BP385" s="1193"/>
      <c r="BQ385" s="1193"/>
      <c r="BR385" s="1193"/>
      <c r="BS385" s="1193"/>
      <c r="BT385" s="1193"/>
      <c r="BU385" s="1193"/>
      <c r="BV385" s="1193"/>
      <c r="BW385" s="1193"/>
      <c r="BX385" s="1193"/>
      <c r="BY385" s="1193"/>
      <c r="BZ385" s="1193"/>
      <c r="CA385" s="1193"/>
      <c r="CB385" s="1193"/>
      <c r="CC385" s="1193"/>
      <c r="CD385" s="1193"/>
      <c r="CE385" s="1193"/>
      <c r="CF385" s="1193"/>
      <c r="CG385" s="1193"/>
      <c r="CH385" s="1193"/>
      <c r="CI385" s="1193"/>
      <c r="CJ385" s="1193"/>
      <c r="CK385" s="1193"/>
      <c r="CL385" s="1193"/>
      <c r="CM385" s="1193"/>
      <c r="CN385" s="1193"/>
      <c r="CO385" s="1193"/>
      <c r="CP385" s="1193"/>
      <c r="CQ385" s="1193"/>
      <c r="CR385" s="1193"/>
      <c r="CS385" s="1193"/>
      <c r="CT385" s="1193"/>
      <c r="CU385" s="1193"/>
      <c r="CV385" s="1193"/>
      <c r="CW385" s="1193"/>
      <c r="CX385" s="1193"/>
      <c r="CY385" s="1193"/>
      <c r="CZ385" s="1193"/>
      <c r="DA385" s="1193"/>
      <c r="DB385" s="1193"/>
      <c r="DC385" s="1193"/>
      <c r="DD385" s="1193"/>
      <c r="DE385" s="1193"/>
      <c r="DF385" s="1193"/>
      <c r="DG385" s="1193"/>
      <c r="DH385" s="1193"/>
      <c r="DI385" s="1193"/>
      <c r="DJ385" s="1193"/>
      <c r="DK385" s="1193"/>
      <c r="DL385" s="1193"/>
      <c r="DM385" s="1193"/>
      <c r="DN385" s="1193"/>
      <c r="DO385" s="1193"/>
      <c r="DP385" s="1193"/>
      <c r="DQ385" s="1193"/>
      <c r="DR385" s="1193"/>
      <c r="DS385" s="1193"/>
      <c r="DT385" s="1193"/>
      <c r="DU385" s="1193"/>
      <c r="DV385" s="1193"/>
      <c r="DW385" s="1193"/>
      <c r="DX385" s="1193"/>
      <c r="DY385" s="1193"/>
      <c r="DZ385" s="1193"/>
      <c r="EA385" s="1193"/>
      <c r="EB385" s="1193"/>
      <c r="EC385" s="1193"/>
      <c r="ED385" s="1193"/>
      <c r="EE385" s="1193"/>
      <c r="EF385" s="1193"/>
      <c r="EG385" s="1193"/>
      <c r="EH385" s="1193"/>
      <c r="EI385" s="1193"/>
      <c r="EJ385" s="1193"/>
      <c r="EK385" s="1193"/>
      <c r="EL385" s="1193"/>
      <c r="EM385" s="1193"/>
      <c r="EN385" s="1193"/>
      <c r="EO385" s="1193"/>
      <c r="EP385" s="1193"/>
      <c r="EQ385" s="1193"/>
      <c r="ER385" s="1193"/>
      <c r="ES385" s="1193"/>
      <c r="ET385" s="1193"/>
      <c r="EU385" s="1193"/>
      <c r="EV385" s="1193"/>
      <c r="EW385" s="1193"/>
      <c r="EX385" s="1193"/>
      <c r="EY385" s="1193"/>
      <c r="EZ385" s="1193"/>
      <c r="FA385" s="1193"/>
      <c r="FB385" s="1193"/>
      <c r="FC385" s="1193"/>
      <c r="FD385" s="1193"/>
      <c r="FE385" s="1193"/>
      <c r="FF385" s="1193"/>
      <c r="FG385" s="1193"/>
      <c r="FH385" s="1193"/>
      <c r="FI385" s="1193"/>
      <c r="FJ385" s="1193"/>
      <c r="FK385" s="1193"/>
      <c r="FL385" s="1193"/>
      <c r="FM385" s="1193"/>
      <c r="FN385" s="1193"/>
      <c r="FO385" s="1193"/>
      <c r="FP385" s="1193"/>
      <c r="FQ385" s="1193"/>
      <c r="FR385" s="1193"/>
      <c r="FS385" s="1193"/>
      <c r="FT385" s="1193"/>
      <c r="FU385" s="1193"/>
      <c r="FV385" s="1193"/>
      <c r="FW385" s="1193"/>
      <c r="FX385" s="1193"/>
      <c r="FY385" s="1193"/>
      <c r="FZ385" s="1193"/>
      <c r="GA385" s="1193"/>
      <c r="GB385" s="1193"/>
      <c r="GC385" s="1193"/>
      <c r="GD385" s="1193"/>
      <c r="GE385" s="1193"/>
      <c r="GF385" s="1193"/>
      <c r="GG385" s="1193"/>
      <c r="GH385" s="1193"/>
      <c r="GI385" s="1193"/>
      <c r="GJ385" s="1193"/>
      <c r="GK385" s="1193"/>
      <c r="GL385" s="1193"/>
      <c r="GM385" s="1193"/>
      <c r="GN385" s="1193"/>
      <c r="GO385" s="1193"/>
      <c r="GP385" s="1193"/>
      <c r="GQ385" s="1193"/>
      <c r="GR385" s="1193"/>
      <c r="GS385" s="1193"/>
      <c r="GT385" s="1193"/>
      <c r="GU385" s="1193"/>
      <c r="GV385" s="1193"/>
      <c r="GW385" s="1193"/>
      <c r="GX385" s="1193"/>
      <c r="GY385" s="1193"/>
      <c r="GZ385" s="1193"/>
      <c r="HA385" s="1193"/>
      <c r="HB385" s="1193"/>
      <c r="HC385" s="1193"/>
      <c r="HD385" s="1193"/>
      <c r="HE385" s="1193"/>
      <c r="HF385" s="1193"/>
      <c r="HG385" s="1193"/>
      <c r="HH385" s="1193"/>
      <c r="HI385" s="1193"/>
      <c r="HJ385" s="1193"/>
      <c r="HK385" s="1193"/>
      <c r="HL385" s="1193"/>
      <c r="HM385" s="1193"/>
      <c r="HN385" s="1193"/>
      <c r="HO385" s="1193"/>
      <c r="HP385" s="1193"/>
      <c r="HQ385" s="1193"/>
      <c r="HR385" s="1193"/>
      <c r="HS385" s="1193"/>
      <c r="HT385" s="1193"/>
      <c r="HU385" s="1193"/>
      <c r="HV385" s="1193"/>
      <c r="HW385" s="1193"/>
      <c r="HX385" s="1193"/>
      <c r="HY385" s="1193"/>
      <c r="HZ385" s="1193"/>
      <c r="IA385" s="1193"/>
      <c r="IB385" s="1193"/>
      <c r="IC385" s="1193"/>
      <c r="ID385" s="1193"/>
      <c r="IE385" s="1193"/>
      <c r="IF385" s="1193"/>
      <c r="IG385" s="1193"/>
      <c r="IH385" s="1193"/>
      <c r="II385" s="1193"/>
      <c r="IJ385" s="1193"/>
      <c r="IK385" s="1193"/>
      <c r="IL385" s="1193"/>
      <c r="IM385" s="1193"/>
      <c r="IN385" s="1193"/>
      <c r="IO385" s="1193"/>
      <c r="IP385" s="1193"/>
      <c r="IQ385" s="1193"/>
      <c r="IR385" s="1193"/>
      <c r="IS385" s="1193"/>
      <c r="IT385" s="1193"/>
      <c r="IU385" s="1193"/>
      <c r="IV385" s="1193"/>
      <c r="IW385" s="1193"/>
      <c r="IX385" s="1193"/>
      <c r="IY385" s="1193"/>
      <c r="IZ385" s="1193"/>
      <c r="JA385" s="1193"/>
      <c r="JB385" s="1193"/>
      <c r="JC385" s="1193"/>
      <c r="JD385" s="1193"/>
      <c r="JE385" s="1193"/>
      <c r="JF385" s="1193"/>
      <c r="JG385" s="1193"/>
      <c r="JH385" s="1193"/>
      <c r="JI385" s="1193"/>
      <c r="JJ385" s="1193"/>
      <c r="JK385" s="1193"/>
      <c r="JL385" s="1193"/>
      <c r="JM385" s="1193"/>
      <c r="JN385" s="1193"/>
      <c r="JO385" s="1193"/>
      <c r="JP385" s="1193"/>
      <c r="JQ385" s="1193"/>
      <c r="JR385" s="1193"/>
      <c r="JS385" s="1193"/>
      <c r="JT385" s="1193"/>
      <c r="JU385" s="1193"/>
      <c r="JV385" s="1193"/>
      <c r="JW385" s="1193"/>
      <c r="JX385" s="1193"/>
      <c r="JY385" s="1193"/>
      <c r="JZ385" s="1193"/>
      <c r="KA385" s="1193"/>
      <c r="KB385" s="1193"/>
      <c r="KC385" s="1193"/>
      <c r="KD385" s="1193"/>
      <c r="KE385" s="1193"/>
      <c r="KF385" s="1193"/>
      <c r="KG385" s="1193"/>
      <c r="KH385" s="1193"/>
      <c r="KI385" s="1193"/>
      <c r="KJ385" s="1193"/>
      <c r="KK385" s="1193"/>
      <c r="KL385" s="1193"/>
      <c r="KM385" s="1193"/>
      <c r="KN385" s="1193"/>
      <c r="KO385" s="1193"/>
      <c r="KP385" s="1193"/>
      <c r="KQ385" s="1193"/>
      <c r="KR385" s="1193"/>
      <c r="KS385" s="1193"/>
      <c r="KT385" s="1193"/>
      <c r="KU385" s="1193"/>
      <c r="KV385" s="1193"/>
      <c r="KW385" s="1193"/>
      <c r="KX385" s="1193"/>
      <c r="KY385" s="1193"/>
      <c r="KZ385" s="1193"/>
      <c r="LA385" s="1193"/>
      <c r="LB385" s="1193"/>
      <c r="LC385" s="1193"/>
      <c r="LD385" s="1193"/>
      <c r="LE385" s="1193"/>
      <c r="LF385" s="1193"/>
      <c r="LG385" s="1193"/>
      <c r="LH385" s="1193"/>
      <c r="LI385" s="1193"/>
      <c r="LJ385" s="1193"/>
      <c r="LK385" s="1193"/>
      <c r="LL385" s="1193"/>
      <c r="LM385" s="1193"/>
      <c r="LN385" s="1193"/>
      <c r="LO385" s="1200"/>
      <c r="LP385" s="1200"/>
      <c r="LQ385" s="1200"/>
      <c r="LR385" s="1200"/>
      <c r="LS385" s="1200"/>
      <c r="LT385" s="1200"/>
      <c r="LU385" s="1200"/>
      <c r="LV385" s="1203"/>
    </row>
    <row r="386" s="2035" customFormat="1" ht="47" customHeight="1" spans="1:334">
      <c r="A386" s="1865"/>
      <c r="B386" s="1232"/>
      <c r="C386" s="1233"/>
      <c r="D386" s="1234"/>
      <c r="E386" s="1235"/>
      <c r="F386" s="1234"/>
      <c r="G386" s="1130"/>
      <c r="H386" s="1236"/>
      <c r="I386" s="1887"/>
      <c r="J386" s="1277"/>
      <c r="K386" s="1068"/>
      <c r="L386" s="1068"/>
      <c r="M386" s="1068"/>
      <c r="N386" s="1069"/>
      <c r="O386" s="1069"/>
      <c r="P386" s="1070"/>
      <c r="Q386" s="1096"/>
      <c r="R386" s="1677"/>
      <c r="S386" s="1677"/>
      <c r="T386" s="1677"/>
      <c r="U386" s="1677"/>
      <c r="V386" s="1887"/>
      <c r="W386" s="1887"/>
      <c r="X386" s="1098"/>
      <c r="Y386" s="1099"/>
      <c r="Z386" s="1099"/>
      <c r="AA386" s="1099"/>
      <c r="AB386" s="1099"/>
      <c r="AC386" s="2869"/>
      <c r="AD386" s="1127"/>
      <c r="AE386" s="1949"/>
      <c r="AF386" s="1936"/>
      <c r="AG386" s="1130"/>
      <c r="AH386" s="1131"/>
      <c r="AI386" s="2870"/>
      <c r="AJ386" s="2871"/>
      <c r="AK386" s="2841"/>
      <c r="AL386" s="2841"/>
      <c r="AM386" s="2841"/>
      <c r="AN386" s="2841"/>
      <c r="AO386" s="2841"/>
      <c r="AP386" s="2841"/>
      <c r="AQ386" s="2850"/>
      <c r="AR386" s="1152"/>
      <c r="AS386" s="1152"/>
      <c r="AT386" s="1152"/>
      <c r="AU386" s="1152"/>
      <c r="AV386" s="1178"/>
      <c r="AW386" s="1178"/>
      <c r="AX386" s="1178"/>
      <c r="AY386" s="1178"/>
      <c r="AZ386" s="1178"/>
      <c r="BA386" s="1178"/>
      <c r="BB386" s="1178"/>
      <c r="BC386" s="1178"/>
      <c r="BD386" s="1178"/>
      <c r="BE386" s="1178"/>
      <c r="BF386" s="1178"/>
      <c r="BG386" s="2404"/>
      <c r="BH386" s="1193"/>
      <c r="BI386" s="1193"/>
      <c r="BJ386" s="1193"/>
      <c r="BK386" s="1193"/>
      <c r="BL386" s="1193"/>
      <c r="BM386" s="1193"/>
      <c r="BN386" s="1193"/>
      <c r="BO386" s="1193"/>
      <c r="BP386" s="1193"/>
      <c r="BQ386" s="1193"/>
      <c r="BR386" s="1193"/>
      <c r="BS386" s="1193"/>
      <c r="BT386" s="1193"/>
      <c r="BU386" s="1193"/>
      <c r="BV386" s="1193"/>
      <c r="BW386" s="1193"/>
      <c r="BX386" s="1193"/>
      <c r="BY386" s="1193"/>
      <c r="BZ386" s="1193"/>
      <c r="CA386" s="1193"/>
      <c r="CB386" s="1193"/>
      <c r="CC386" s="1193"/>
      <c r="CD386" s="1193"/>
      <c r="CE386" s="1193"/>
      <c r="CF386" s="1193"/>
      <c r="CG386" s="1193"/>
      <c r="CH386" s="1193"/>
      <c r="CI386" s="1193"/>
      <c r="CJ386" s="1193"/>
      <c r="CK386" s="1193"/>
      <c r="CL386" s="1193"/>
      <c r="CM386" s="1193"/>
      <c r="CN386" s="1193"/>
      <c r="CO386" s="1193"/>
      <c r="CP386" s="1193"/>
      <c r="CQ386" s="1193"/>
      <c r="CR386" s="1193"/>
      <c r="CS386" s="1193"/>
      <c r="CT386" s="1193"/>
      <c r="CU386" s="1193"/>
      <c r="CV386" s="1193"/>
      <c r="CW386" s="1193"/>
      <c r="CX386" s="1193"/>
      <c r="CY386" s="1193"/>
      <c r="CZ386" s="1193"/>
      <c r="DA386" s="1193"/>
      <c r="DB386" s="1193"/>
      <c r="DC386" s="1193"/>
      <c r="DD386" s="1193"/>
      <c r="DE386" s="1193"/>
      <c r="DF386" s="1193"/>
      <c r="DG386" s="1193"/>
      <c r="DH386" s="1193"/>
      <c r="DI386" s="1193"/>
      <c r="DJ386" s="1193"/>
      <c r="DK386" s="1193"/>
      <c r="DL386" s="1193"/>
      <c r="DM386" s="1193"/>
      <c r="DN386" s="1193"/>
      <c r="DO386" s="1193"/>
      <c r="DP386" s="1193"/>
      <c r="DQ386" s="1193"/>
      <c r="DR386" s="1193"/>
      <c r="DS386" s="1193"/>
      <c r="DT386" s="1193"/>
      <c r="DU386" s="1193"/>
      <c r="DV386" s="1193"/>
      <c r="DW386" s="1193"/>
      <c r="DX386" s="1193"/>
      <c r="DY386" s="1193"/>
      <c r="DZ386" s="1193"/>
      <c r="EA386" s="1193"/>
      <c r="EB386" s="1193"/>
      <c r="EC386" s="1193"/>
      <c r="ED386" s="1193"/>
      <c r="EE386" s="1193"/>
      <c r="EF386" s="1193"/>
      <c r="EG386" s="1193"/>
      <c r="EH386" s="1193"/>
      <c r="EI386" s="1193"/>
      <c r="EJ386" s="1193"/>
      <c r="EK386" s="1193"/>
      <c r="EL386" s="1193"/>
      <c r="EM386" s="1193"/>
      <c r="EN386" s="1193"/>
      <c r="EO386" s="1193"/>
      <c r="EP386" s="1193"/>
      <c r="EQ386" s="1193"/>
      <c r="ER386" s="1193"/>
      <c r="ES386" s="1193"/>
      <c r="ET386" s="1193"/>
      <c r="EU386" s="1193"/>
      <c r="EV386" s="1193"/>
      <c r="EW386" s="1193"/>
      <c r="EX386" s="1193"/>
      <c r="EY386" s="1193"/>
      <c r="EZ386" s="1193"/>
      <c r="FA386" s="1193"/>
      <c r="FB386" s="1193"/>
      <c r="FC386" s="1193"/>
      <c r="FD386" s="1193"/>
      <c r="FE386" s="1193"/>
      <c r="FF386" s="1193"/>
      <c r="FG386" s="1193"/>
      <c r="FH386" s="1193"/>
      <c r="FI386" s="1193"/>
      <c r="FJ386" s="1193"/>
      <c r="FK386" s="1193"/>
      <c r="FL386" s="1193"/>
      <c r="FM386" s="1193"/>
      <c r="FN386" s="1193"/>
      <c r="FO386" s="1193"/>
      <c r="FP386" s="1193"/>
      <c r="FQ386" s="1193"/>
      <c r="FR386" s="1193"/>
      <c r="FS386" s="1193"/>
      <c r="FT386" s="1193"/>
      <c r="FU386" s="1193"/>
      <c r="FV386" s="1193"/>
      <c r="FW386" s="1193"/>
      <c r="FX386" s="1193"/>
      <c r="FY386" s="1193"/>
      <c r="FZ386" s="1193"/>
      <c r="GA386" s="1193"/>
      <c r="GB386" s="1193"/>
      <c r="GC386" s="1193"/>
      <c r="GD386" s="1193"/>
      <c r="GE386" s="1193"/>
      <c r="GF386" s="1193"/>
      <c r="GG386" s="1193"/>
      <c r="GH386" s="1193"/>
      <c r="GI386" s="1193"/>
      <c r="GJ386" s="1193"/>
      <c r="GK386" s="1193"/>
      <c r="GL386" s="1193"/>
      <c r="GM386" s="1193"/>
      <c r="GN386" s="1193"/>
      <c r="GO386" s="1193"/>
      <c r="GP386" s="1193"/>
      <c r="GQ386" s="1193"/>
      <c r="GR386" s="1193"/>
      <c r="GS386" s="1193"/>
      <c r="GT386" s="1193"/>
      <c r="GU386" s="1193"/>
      <c r="GV386" s="1193"/>
      <c r="GW386" s="1193"/>
      <c r="GX386" s="1193"/>
      <c r="GY386" s="1193"/>
      <c r="GZ386" s="1193"/>
      <c r="HA386" s="1193"/>
      <c r="HB386" s="1193"/>
      <c r="HC386" s="1193"/>
      <c r="HD386" s="1193"/>
      <c r="HE386" s="1193"/>
      <c r="HF386" s="1193"/>
      <c r="HG386" s="1193"/>
      <c r="HH386" s="1193"/>
      <c r="HI386" s="1193"/>
      <c r="HJ386" s="1193"/>
      <c r="HK386" s="1193"/>
      <c r="HL386" s="1193"/>
      <c r="HM386" s="1193"/>
      <c r="HN386" s="1193"/>
      <c r="HO386" s="1193"/>
      <c r="HP386" s="1193"/>
      <c r="HQ386" s="1193"/>
      <c r="HR386" s="1193"/>
      <c r="HS386" s="1193"/>
      <c r="HT386" s="1193"/>
      <c r="HU386" s="1193"/>
      <c r="HV386" s="1193"/>
      <c r="HW386" s="1193"/>
      <c r="HX386" s="1193"/>
      <c r="HY386" s="1193"/>
      <c r="HZ386" s="1193"/>
      <c r="IA386" s="1193"/>
      <c r="IB386" s="1193"/>
      <c r="IC386" s="1193"/>
      <c r="ID386" s="1193"/>
      <c r="IE386" s="1193"/>
      <c r="IF386" s="1193"/>
      <c r="IG386" s="1193"/>
      <c r="IH386" s="1193"/>
      <c r="II386" s="1193"/>
      <c r="IJ386" s="1193"/>
      <c r="IK386" s="1193"/>
      <c r="IL386" s="1193"/>
      <c r="IM386" s="1193"/>
      <c r="IN386" s="1193"/>
      <c r="IO386" s="1193"/>
      <c r="IP386" s="1193"/>
      <c r="IQ386" s="1193"/>
      <c r="IR386" s="1193"/>
      <c r="IS386" s="1193"/>
      <c r="IT386" s="1193"/>
      <c r="IU386" s="1193"/>
      <c r="IV386" s="1193"/>
      <c r="IW386" s="1193"/>
      <c r="IX386" s="1193"/>
      <c r="IY386" s="1193"/>
      <c r="IZ386" s="1193"/>
      <c r="JA386" s="1193"/>
      <c r="JB386" s="1193"/>
      <c r="JC386" s="1193"/>
      <c r="JD386" s="1193"/>
      <c r="JE386" s="1193"/>
      <c r="JF386" s="1193"/>
      <c r="JG386" s="1193"/>
      <c r="JH386" s="1193"/>
      <c r="JI386" s="1193"/>
      <c r="JJ386" s="1193"/>
      <c r="JK386" s="1193"/>
      <c r="JL386" s="1193"/>
      <c r="JM386" s="1193"/>
      <c r="JN386" s="1193"/>
      <c r="JO386" s="1193"/>
      <c r="JP386" s="1193"/>
      <c r="JQ386" s="1193"/>
      <c r="JR386" s="1193"/>
      <c r="JS386" s="1193"/>
      <c r="JT386" s="1193"/>
      <c r="JU386" s="1193"/>
      <c r="JV386" s="1193"/>
      <c r="JW386" s="1193"/>
      <c r="JX386" s="1193"/>
      <c r="JY386" s="1193"/>
      <c r="JZ386" s="1193"/>
      <c r="KA386" s="1193"/>
      <c r="KB386" s="1193"/>
      <c r="KC386" s="1193"/>
      <c r="KD386" s="1193"/>
      <c r="KE386" s="1193"/>
      <c r="KF386" s="1193"/>
      <c r="KG386" s="1193"/>
      <c r="KH386" s="1193"/>
      <c r="KI386" s="1193"/>
      <c r="KJ386" s="1193"/>
      <c r="KK386" s="1193"/>
      <c r="KL386" s="1193"/>
      <c r="KM386" s="1193"/>
      <c r="KN386" s="1193"/>
      <c r="KO386" s="1193"/>
      <c r="KP386" s="1193"/>
      <c r="KQ386" s="1193"/>
      <c r="KR386" s="1193"/>
      <c r="KS386" s="1193"/>
      <c r="KT386" s="1193"/>
      <c r="KU386" s="1193"/>
      <c r="KV386" s="1193"/>
      <c r="KW386" s="1193"/>
      <c r="KX386" s="1193"/>
      <c r="KY386" s="1193"/>
      <c r="KZ386" s="1193"/>
      <c r="LA386" s="1193"/>
      <c r="LB386" s="1193"/>
      <c r="LC386" s="1193"/>
      <c r="LD386" s="1193"/>
      <c r="LE386" s="1193"/>
      <c r="LF386" s="1193"/>
      <c r="LG386" s="1193"/>
      <c r="LH386" s="1193"/>
      <c r="LI386" s="1193"/>
      <c r="LJ386" s="1193"/>
      <c r="LK386" s="1193"/>
      <c r="LL386" s="1193"/>
      <c r="LM386" s="1193"/>
      <c r="LN386" s="1193"/>
      <c r="LO386" s="1200"/>
      <c r="LP386" s="1200"/>
      <c r="LQ386" s="1200"/>
      <c r="LR386" s="1200"/>
      <c r="LS386" s="1200"/>
      <c r="LT386" s="1200"/>
      <c r="LU386" s="1200"/>
      <c r="LV386" s="1203"/>
    </row>
    <row r="387" s="2035" customFormat="1" ht="47" customHeight="1" spans="1:334">
      <c r="A387" s="1865"/>
      <c r="B387" s="1232"/>
      <c r="C387" s="1233"/>
      <c r="D387" s="1234"/>
      <c r="E387" s="1235"/>
      <c r="F387" s="1234"/>
      <c r="G387" s="1130"/>
      <c r="H387" s="1236"/>
      <c r="I387" s="1887"/>
      <c r="J387" s="1277"/>
      <c r="K387" s="1068"/>
      <c r="L387" s="1068"/>
      <c r="M387" s="1068"/>
      <c r="N387" s="1069"/>
      <c r="O387" s="1069"/>
      <c r="P387" s="1070"/>
      <c r="Q387" s="1096"/>
      <c r="R387" s="1677"/>
      <c r="S387" s="1677"/>
      <c r="T387" s="1677"/>
      <c r="U387" s="1677"/>
      <c r="V387" s="1887"/>
      <c r="W387" s="1887"/>
      <c r="X387" s="1098"/>
      <c r="Y387" s="1099"/>
      <c r="Z387" s="1099"/>
      <c r="AA387" s="1099"/>
      <c r="AB387" s="1099"/>
      <c r="AC387" s="2869"/>
      <c r="AD387" s="1127"/>
      <c r="AE387" s="1383"/>
      <c r="AF387" s="1936"/>
      <c r="AG387" s="1130"/>
      <c r="AH387" s="1131"/>
      <c r="AI387" s="2870"/>
      <c r="AJ387" s="2871"/>
      <c r="AK387" s="2841"/>
      <c r="AL387" s="2841"/>
      <c r="AM387" s="2841"/>
      <c r="AN387" s="2841"/>
      <c r="AO387" s="2841"/>
      <c r="AP387" s="2841"/>
      <c r="AQ387" s="2850"/>
      <c r="AR387" s="1152"/>
      <c r="AS387" s="1152"/>
      <c r="AT387" s="1152"/>
      <c r="AU387" s="1152"/>
      <c r="AV387" s="1178"/>
      <c r="AW387" s="1178"/>
      <c r="AX387" s="1178"/>
      <c r="AY387" s="1178"/>
      <c r="AZ387" s="1178"/>
      <c r="BA387" s="1178"/>
      <c r="BB387" s="1178"/>
      <c r="BC387" s="1178"/>
      <c r="BD387" s="1178"/>
      <c r="BE387" s="1178"/>
      <c r="BF387" s="1178"/>
      <c r="BG387" s="2404"/>
      <c r="BH387" s="1193"/>
      <c r="BI387" s="1193"/>
      <c r="BJ387" s="1193"/>
      <c r="BK387" s="1193"/>
      <c r="BL387" s="1193"/>
      <c r="BM387" s="1193"/>
      <c r="BN387" s="1193"/>
      <c r="BO387" s="1193"/>
      <c r="BP387" s="1193"/>
      <c r="BQ387" s="1193"/>
      <c r="BR387" s="1193"/>
      <c r="BS387" s="1193"/>
      <c r="BT387" s="1193"/>
      <c r="BU387" s="1193"/>
      <c r="BV387" s="1193"/>
      <c r="BW387" s="1193"/>
      <c r="BX387" s="1193"/>
      <c r="BY387" s="1193"/>
      <c r="BZ387" s="1193"/>
      <c r="CA387" s="1193"/>
      <c r="CB387" s="1193"/>
      <c r="CC387" s="1193"/>
      <c r="CD387" s="1193"/>
      <c r="CE387" s="1193"/>
      <c r="CF387" s="1193"/>
      <c r="CG387" s="1193"/>
      <c r="CH387" s="1193"/>
      <c r="CI387" s="1193"/>
      <c r="CJ387" s="1193"/>
      <c r="CK387" s="1193"/>
      <c r="CL387" s="1193"/>
      <c r="CM387" s="1193"/>
      <c r="CN387" s="1193"/>
      <c r="CO387" s="1193"/>
      <c r="CP387" s="1193"/>
      <c r="CQ387" s="1193"/>
      <c r="CR387" s="1193"/>
      <c r="CS387" s="1193"/>
      <c r="CT387" s="1193"/>
      <c r="CU387" s="1193"/>
      <c r="CV387" s="1193"/>
      <c r="CW387" s="1193"/>
      <c r="CX387" s="1193"/>
      <c r="CY387" s="1193"/>
      <c r="CZ387" s="1193"/>
      <c r="DA387" s="1193"/>
      <c r="DB387" s="1193"/>
      <c r="DC387" s="1193"/>
      <c r="DD387" s="1193"/>
      <c r="DE387" s="1193"/>
      <c r="DF387" s="1193"/>
      <c r="DG387" s="1193"/>
      <c r="DH387" s="1193"/>
      <c r="DI387" s="1193"/>
      <c r="DJ387" s="1193"/>
      <c r="DK387" s="1193"/>
      <c r="DL387" s="1193"/>
      <c r="DM387" s="1193"/>
      <c r="DN387" s="1193"/>
      <c r="DO387" s="1193"/>
      <c r="DP387" s="1193"/>
      <c r="DQ387" s="1193"/>
      <c r="DR387" s="1193"/>
      <c r="DS387" s="1193"/>
      <c r="DT387" s="1193"/>
      <c r="DU387" s="1193"/>
      <c r="DV387" s="1193"/>
      <c r="DW387" s="1193"/>
      <c r="DX387" s="1193"/>
      <c r="DY387" s="1193"/>
      <c r="DZ387" s="1193"/>
      <c r="EA387" s="1193"/>
      <c r="EB387" s="1193"/>
      <c r="EC387" s="1193"/>
      <c r="ED387" s="1193"/>
      <c r="EE387" s="1193"/>
      <c r="EF387" s="1193"/>
      <c r="EG387" s="1193"/>
      <c r="EH387" s="1193"/>
      <c r="EI387" s="1193"/>
      <c r="EJ387" s="1193"/>
      <c r="EK387" s="1193"/>
      <c r="EL387" s="1193"/>
      <c r="EM387" s="1193"/>
      <c r="EN387" s="1193"/>
      <c r="EO387" s="1193"/>
      <c r="EP387" s="1193"/>
      <c r="EQ387" s="1193"/>
      <c r="ER387" s="1193"/>
      <c r="ES387" s="1193"/>
      <c r="ET387" s="1193"/>
      <c r="EU387" s="1193"/>
      <c r="EV387" s="1193"/>
      <c r="EW387" s="1193"/>
      <c r="EX387" s="1193"/>
      <c r="EY387" s="1193"/>
      <c r="EZ387" s="1193"/>
      <c r="FA387" s="1193"/>
      <c r="FB387" s="1193"/>
      <c r="FC387" s="1193"/>
      <c r="FD387" s="1193"/>
      <c r="FE387" s="1193"/>
      <c r="FF387" s="1193"/>
      <c r="FG387" s="1193"/>
      <c r="FH387" s="1193"/>
      <c r="FI387" s="1193"/>
      <c r="FJ387" s="1193"/>
      <c r="FK387" s="1193"/>
      <c r="FL387" s="1193"/>
      <c r="FM387" s="1193"/>
      <c r="FN387" s="1193"/>
      <c r="FO387" s="1193"/>
      <c r="FP387" s="1193"/>
      <c r="FQ387" s="1193"/>
      <c r="FR387" s="1193"/>
      <c r="FS387" s="1193"/>
      <c r="FT387" s="1193"/>
      <c r="FU387" s="1193"/>
      <c r="FV387" s="1193"/>
      <c r="FW387" s="1193"/>
      <c r="FX387" s="1193"/>
      <c r="FY387" s="1193"/>
      <c r="FZ387" s="1193"/>
      <c r="GA387" s="1193"/>
      <c r="GB387" s="1193"/>
      <c r="GC387" s="1193"/>
      <c r="GD387" s="1193"/>
      <c r="GE387" s="1193"/>
      <c r="GF387" s="1193"/>
      <c r="GG387" s="1193"/>
      <c r="GH387" s="1193"/>
      <c r="GI387" s="1193"/>
      <c r="GJ387" s="1193"/>
      <c r="GK387" s="1193"/>
      <c r="GL387" s="1193"/>
      <c r="GM387" s="1193"/>
      <c r="GN387" s="1193"/>
      <c r="GO387" s="1193"/>
      <c r="GP387" s="1193"/>
      <c r="GQ387" s="1193"/>
      <c r="GR387" s="1193"/>
      <c r="GS387" s="1193"/>
      <c r="GT387" s="1193"/>
      <c r="GU387" s="1193"/>
      <c r="GV387" s="1193"/>
      <c r="GW387" s="1193"/>
      <c r="GX387" s="1193"/>
      <c r="GY387" s="1193"/>
      <c r="GZ387" s="1193"/>
      <c r="HA387" s="1193"/>
      <c r="HB387" s="1193"/>
      <c r="HC387" s="1193"/>
      <c r="HD387" s="1193"/>
      <c r="HE387" s="1193"/>
      <c r="HF387" s="1193"/>
      <c r="HG387" s="1193"/>
      <c r="HH387" s="1193"/>
      <c r="HI387" s="1193"/>
      <c r="HJ387" s="1193"/>
      <c r="HK387" s="1193"/>
      <c r="HL387" s="1193"/>
      <c r="HM387" s="1193"/>
      <c r="HN387" s="1193"/>
      <c r="HO387" s="1193"/>
      <c r="HP387" s="1193"/>
      <c r="HQ387" s="1193"/>
      <c r="HR387" s="1193"/>
      <c r="HS387" s="1193"/>
      <c r="HT387" s="1193"/>
      <c r="HU387" s="1193"/>
      <c r="HV387" s="1193"/>
      <c r="HW387" s="1193"/>
      <c r="HX387" s="1193"/>
      <c r="HY387" s="1193"/>
      <c r="HZ387" s="1193"/>
      <c r="IA387" s="1193"/>
      <c r="IB387" s="1193"/>
      <c r="IC387" s="1193"/>
      <c r="ID387" s="1193"/>
      <c r="IE387" s="1193"/>
      <c r="IF387" s="1193"/>
      <c r="IG387" s="1193"/>
      <c r="IH387" s="1193"/>
      <c r="II387" s="1193"/>
      <c r="IJ387" s="1193"/>
      <c r="IK387" s="1193"/>
      <c r="IL387" s="1193"/>
      <c r="IM387" s="1193"/>
      <c r="IN387" s="1193"/>
      <c r="IO387" s="1193"/>
      <c r="IP387" s="1193"/>
      <c r="IQ387" s="1193"/>
      <c r="IR387" s="1193"/>
      <c r="IS387" s="1193"/>
      <c r="IT387" s="1193"/>
      <c r="IU387" s="1193"/>
      <c r="IV387" s="1193"/>
      <c r="IW387" s="1193"/>
      <c r="IX387" s="1193"/>
      <c r="IY387" s="1193"/>
      <c r="IZ387" s="1193"/>
      <c r="JA387" s="1193"/>
      <c r="JB387" s="1193"/>
      <c r="JC387" s="1193"/>
      <c r="JD387" s="1193"/>
      <c r="JE387" s="1193"/>
      <c r="JF387" s="1193"/>
      <c r="JG387" s="1193"/>
      <c r="JH387" s="1193"/>
      <c r="JI387" s="1193"/>
      <c r="JJ387" s="1193"/>
      <c r="JK387" s="1193"/>
      <c r="JL387" s="1193"/>
      <c r="JM387" s="1193"/>
      <c r="JN387" s="1193"/>
      <c r="JO387" s="1193"/>
      <c r="JP387" s="1193"/>
      <c r="JQ387" s="1193"/>
      <c r="JR387" s="1193"/>
      <c r="JS387" s="1193"/>
      <c r="JT387" s="1193"/>
      <c r="JU387" s="1193"/>
      <c r="JV387" s="1193"/>
      <c r="JW387" s="1193"/>
      <c r="JX387" s="1193"/>
      <c r="JY387" s="1193"/>
      <c r="JZ387" s="1193"/>
      <c r="KA387" s="1193"/>
      <c r="KB387" s="1193"/>
      <c r="KC387" s="1193"/>
      <c r="KD387" s="1193"/>
      <c r="KE387" s="1193"/>
      <c r="KF387" s="1193"/>
      <c r="KG387" s="1193"/>
      <c r="KH387" s="1193"/>
      <c r="KI387" s="1193"/>
      <c r="KJ387" s="1193"/>
      <c r="KK387" s="1193"/>
      <c r="KL387" s="1193"/>
      <c r="KM387" s="1193"/>
      <c r="KN387" s="1193"/>
      <c r="KO387" s="1193"/>
      <c r="KP387" s="1193"/>
      <c r="KQ387" s="1193"/>
      <c r="KR387" s="1193"/>
      <c r="KS387" s="1193"/>
      <c r="KT387" s="1193"/>
      <c r="KU387" s="1193"/>
      <c r="KV387" s="1193"/>
      <c r="KW387" s="1193"/>
      <c r="KX387" s="1193"/>
      <c r="KY387" s="1193"/>
      <c r="KZ387" s="1193"/>
      <c r="LA387" s="1193"/>
      <c r="LB387" s="1193"/>
      <c r="LC387" s="1193"/>
      <c r="LD387" s="1193"/>
      <c r="LE387" s="1193"/>
      <c r="LF387" s="1193"/>
      <c r="LG387" s="1193"/>
      <c r="LH387" s="1193"/>
      <c r="LI387" s="1193"/>
      <c r="LJ387" s="1193"/>
      <c r="LK387" s="1193"/>
      <c r="LL387" s="1193"/>
      <c r="LM387" s="1193"/>
      <c r="LN387" s="1193"/>
      <c r="LO387" s="1200"/>
      <c r="LP387" s="1200"/>
      <c r="LQ387" s="1200"/>
      <c r="LR387" s="1200"/>
      <c r="LS387" s="1200"/>
      <c r="LT387" s="1200"/>
      <c r="LU387" s="1200"/>
      <c r="LV387" s="1203"/>
    </row>
    <row r="388" s="1490" customFormat="1" ht="47" customHeight="1" spans="6:334">
      <c r="F388" s="2864"/>
      <c r="N388" s="1490" t="s">
        <v>1690</v>
      </c>
      <c r="O388" s="2864"/>
      <c r="R388" s="1677"/>
      <c r="S388" s="1677"/>
      <c r="T388" s="1677"/>
      <c r="U388" s="1677"/>
      <c r="AI388" s="2872"/>
      <c r="AJ388" s="2872"/>
      <c r="AK388" s="2026"/>
      <c r="AL388" s="2026"/>
      <c r="AM388" s="2026"/>
      <c r="AN388" s="2026"/>
      <c r="AO388" s="2026"/>
      <c r="AP388" s="2026"/>
      <c r="AQ388" s="2034"/>
      <c r="AV388" s="2876"/>
      <c r="AW388" s="2876"/>
      <c r="AX388" s="2876"/>
      <c r="AY388" s="2876"/>
      <c r="AZ388" s="2876"/>
      <c r="BA388" s="2876"/>
      <c r="BB388" s="2876"/>
      <c r="BC388" s="2876"/>
      <c r="BD388" s="2876"/>
      <c r="BE388" s="2876"/>
      <c r="BF388" s="2876"/>
      <c r="BG388" s="2876"/>
      <c r="BH388" s="1031"/>
      <c r="BI388" s="1031"/>
      <c r="BJ388" s="1031"/>
      <c r="BK388" s="1031"/>
      <c r="BL388" s="1031"/>
      <c r="BM388" s="1031"/>
      <c r="BN388" s="1031"/>
      <c r="BO388" s="1031"/>
      <c r="BP388" s="1031"/>
      <c r="BQ388" s="1031"/>
      <c r="BR388" s="1031"/>
      <c r="BS388" s="1031"/>
      <c r="BT388" s="1031"/>
      <c r="BU388" s="1031"/>
      <c r="BV388" s="1031"/>
      <c r="BW388" s="1031"/>
      <c r="BX388" s="1031"/>
      <c r="BY388" s="1031"/>
      <c r="BZ388" s="1031"/>
      <c r="CA388" s="1031"/>
      <c r="CB388" s="1031"/>
      <c r="CC388" s="1031"/>
      <c r="CD388" s="1031"/>
      <c r="CE388" s="1031"/>
      <c r="CF388" s="1031"/>
      <c r="CG388" s="1031"/>
      <c r="CH388" s="1031"/>
      <c r="CI388" s="1031"/>
      <c r="CJ388" s="1031"/>
      <c r="CK388" s="1031"/>
      <c r="CL388" s="1031"/>
      <c r="CM388" s="1031"/>
      <c r="CN388" s="1031"/>
      <c r="CO388" s="1031"/>
      <c r="CP388" s="1031"/>
      <c r="CQ388" s="1031"/>
      <c r="CR388" s="1031"/>
      <c r="CS388" s="1031"/>
      <c r="CT388" s="1031"/>
      <c r="CU388" s="1031"/>
      <c r="CV388" s="1031"/>
      <c r="CW388" s="1031"/>
      <c r="CX388" s="1031"/>
      <c r="CY388" s="1031"/>
      <c r="CZ388" s="1031"/>
      <c r="DA388" s="1031"/>
      <c r="DB388" s="1031"/>
      <c r="DC388" s="1031"/>
      <c r="DD388" s="1031"/>
      <c r="DE388" s="1031"/>
      <c r="DF388" s="1031"/>
      <c r="DG388" s="1031"/>
      <c r="DH388" s="1031"/>
      <c r="DI388" s="1031"/>
      <c r="DJ388" s="1031"/>
      <c r="DK388" s="1031"/>
      <c r="DL388" s="1031"/>
      <c r="DM388" s="1031"/>
      <c r="DN388" s="1031"/>
      <c r="DO388" s="1031"/>
      <c r="DP388" s="1031"/>
      <c r="DQ388" s="1031"/>
      <c r="DR388" s="1031"/>
      <c r="DS388" s="1031"/>
      <c r="DT388" s="1031"/>
      <c r="DU388" s="1031"/>
      <c r="DV388" s="1031"/>
      <c r="DW388" s="1031"/>
      <c r="DX388" s="1031"/>
      <c r="DY388" s="1031"/>
      <c r="DZ388" s="1031"/>
      <c r="EA388" s="1031"/>
      <c r="EB388" s="1031"/>
      <c r="EC388" s="1031"/>
      <c r="ED388" s="1031"/>
      <c r="EE388" s="1031"/>
      <c r="EF388" s="1031"/>
      <c r="EG388" s="1031"/>
      <c r="EH388" s="1031"/>
      <c r="EI388" s="1031"/>
      <c r="EJ388" s="1031"/>
      <c r="EK388" s="1031"/>
      <c r="EL388" s="1031"/>
      <c r="EM388" s="1031"/>
      <c r="EN388" s="1031"/>
      <c r="EO388" s="1031"/>
      <c r="EP388" s="1031"/>
      <c r="EQ388" s="1031"/>
      <c r="ER388" s="1031"/>
      <c r="ES388" s="1031"/>
      <c r="ET388" s="1031"/>
      <c r="EU388" s="1031"/>
      <c r="EV388" s="1031"/>
      <c r="EW388" s="1031"/>
      <c r="EX388" s="1031"/>
      <c r="EY388" s="1031"/>
      <c r="EZ388" s="1031"/>
      <c r="FA388" s="1031"/>
      <c r="FB388" s="1031"/>
      <c r="FC388" s="1031"/>
      <c r="FD388" s="1031"/>
      <c r="FE388" s="1031"/>
      <c r="FF388" s="1031"/>
      <c r="FG388" s="1031"/>
      <c r="FH388" s="1031"/>
      <c r="FI388" s="1031"/>
      <c r="FJ388" s="1031"/>
      <c r="FK388" s="1031"/>
      <c r="FL388" s="1031"/>
      <c r="FM388" s="1031"/>
      <c r="FN388" s="1031"/>
      <c r="FO388" s="1031"/>
      <c r="FP388" s="1031"/>
      <c r="FQ388" s="1031"/>
      <c r="FR388" s="1031"/>
      <c r="FS388" s="1031"/>
      <c r="FT388" s="1031"/>
      <c r="FU388" s="1031"/>
      <c r="FV388" s="1031"/>
      <c r="FW388" s="1031"/>
      <c r="FX388" s="1031"/>
      <c r="FY388" s="1031"/>
      <c r="FZ388" s="1031"/>
      <c r="GA388" s="1031"/>
      <c r="GB388" s="1031"/>
      <c r="GC388" s="1031"/>
      <c r="GD388" s="1031"/>
      <c r="GE388" s="1031"/>
      <c r="GF388" s="1031"/>
      <c r="GG388" s="1031"/>
      <c r="GH388" s="1031"/>
      <c r="GI388" s="1031"/>
      <c r="GJ388" s="1031"/>
      <c r="GK388" s="1031"/>
      <c r="GL388" s="1031"/>
      <c r="GM388" s="1031"/>
      <c r="GN388" s="1031"/>
      <c r="GO388" s="1031"/>
      <c r="GP388" s="1031"/>
      <c r="GQ388" s="1031"/>
      <c r="GR388" s="1031"/>
      <c r="GS388" s="1031"/>
      <c r="GT388" s="1031"/>
      <c r="GU388" s="1031"/>
      <c r="GV388" s="1031"/>
      <c r="GW388" s="1031"/>
      <c r="GX388" s="1031"/>
      <c r="GY388" s="1031"/>
      <c r="GZ388" s="1031"/>
      <c r="HA388" s="1031"/>
      <c r="HB388" s="1031"/>
      <c r="HC388" s="1031"/>
      <c r="HD388" s="1031"/>
      <c r="HE388" s="1031"/>
      <c r="HF388" s="1031"/>
      <c r="HG388" s="1031"/>
      <c r="HH388" s="1031"/>
      <c r="HI388" s="1031"/>
      <c r="HJ388" s="1031"/>
      <c r="HK388" s="1031"/>
      <c r="HL388" s="1031"/>
      <c r="HM388" s="1031"/>
      <c r="HN388" s="1031"/>
      <c r="HO388" s="1031"/>
      <c r="HP388" s="1031"/>
      <c r="HQ388" s="1031"/>
      <c r="HR388" s="1031"/>
      <c r="HS388" s="1031"/>
      <c r="HT388" s="1031"/>
      <c r="HU388" s="1031"/>
      <c r="HV388" s="1031"/>
      <c r="HW388" s="1031"/>
      <c r="HX388" s="1031"/>
      <c r="HY388" s="1031"/>
      <c r="HZ388" s="1031"/>
      <c r="IA388" s="1031"/>
      <c r="IB388" s="1031"/>
      <c r="IC388" s="1031"/>
      <c r="ID388" s="1031"/>
      <c r="IE388" s="1031"/>
      <c r="IF388" s="1031"/>
      <c r="IG388" s="1031"/>
      <c r="IH388" s="1031"/>
      <c r="II388" s="1031"/>
      <c r="IJ388" s="1031"/>
      <c r="IK388" s="1031"/>
      <c r="IL388" s="1031"/>
      <c r="IM388" s="1031"/>
      <c r="IN388" s="1031"/>
      <c r="IO388" s="1031"/>
      <c r="IP388" s="1031"/>
      <c r="IQ388" s="1031"/>
      <c r="IR388" s="1031"/>
      <c r="IS388" s="1031"/>
      <c r="IT388" s="1031"/>
      <c r="IU388" s="1031"/>
      <c r="IV388" s="1031"/>
      <c r="IW388" s="1031"/>
      <c r="IX388" s="1031"/>
      <c r="IY388" s="1031"/>
      <c r="IZ388" s="1031"/>
      <c r="JA388" s="1031"/>
      <c r="JB388" s="1031"/>
      <c r="JC388" s="1031"/>
      <c r="JD388" s="1031"/>
      <c r="JE388" s="1031"/>
      <c r="JF388" s="1031"/>
      <c r="JG388" s="1031"/>
      <c r="JH388" s="1031"/>
      <c r="JI388" s="1031"/>
      <c r="JJ388" s="1031"/>
      <c r="JK388" s="1031"/>
      <c r="JL388" s="1031"/>
      <c r="JM388" s="1031"/>
      <c r="JN388" s="1031"/>
      <c r="JO388" s="1031"/>
      <c r="JP388" s="1031"/>
      <c r="JQ388" s="1031"/>
      <c r="JR388" s="1031"/>
      <c r="JS388" s="1031"/>
      <c r="JT388" s="1031"/>
      <c r="JU388" s="1031"/>
      <c r="JV388" s="1031"/>
      <c r="JW388" s="1031"/>
      <c r="JX388" s="1031"/>
      <c r="JY388" s="1031"/>
      <c r="JZ388" s="1031"/>
      <c r="KA388" s="1031"/>
      <c r="KB388" s="1031"/>
      <c r="KC388" s="1031"/>
      <c r="KD388" s="1031"/>
      <c r="KE388" s="1031"/>
      <c r="KF388" s="1031"/>
      <c r="KG388" s="1031"/>
      <c r="KH388" s="1031"/>
      <c r="KI388" s="1031"/>
      <c r="KJ388" s="1031"/>
      <c r="KK388" s="1031"/>
      <c r="KL388" s="1031"/>
      <c r="KM388" s="1031"/>
      <c r="KN388" s="1031"/>
      <c r="KO388" s="1031"/>
      <c r="KP388" s="1031"/>
      <c r="KQ388" s="1031"/>
      <c r="KR388" s="1031"/>
      <c r="KS388" s="1031"/>
      <c r="KT388" s="1031"/>
      <c r="KU388" s="1031"/>
      <c r="KV388" s="1031"/>
      <c r="KW388" s="1031"/>
      <c r="KX388" s="1031"/>
      <c r="KY388" s="1031"/>
      <c r="KZ388" s="1031"/>
      <c r="LA388" s="1031"/>
      <c r="LB388" s="1031"/>
      <c r="LC388" s="1031"/>
      <c r="LD388" s="1031"/>
      <c r="LE388" s="1031"/>
      <c r="LF388" s="1031"/>
      <c r="LG388" s="1031"/>
      <c r="LH388" s="1031"/>
      <c r="LI388" s="1031"/>
      <c r="LJ388" s="1031"/>
      <c r="LK388" s="1031"/>
      <c r="LL388" s="1031"/>
      <c r="LM388" s="1031"/>
      <c r="LN388" s="1031"/>
      <c r="LO388" s="1031"/>
      <c r="LP388" s="1031"/>
      <c r="LQ388" s="1031"/>
      <c r="LR388" s="1031"/>
      <c r="LS388" s="1031"/>
      <c r="LT388" s="1031"/>
      <c r="LU388" s="1031"/>
      <c r="LV388" s="2034"/>
    </row>
    <row r="389" s="1010" customFormat="1" ht="26.25" customHeight="1" spans="1:333">
      <c r="A389" s="1077"/>
      <c r="B389" s="1019"/>
      <c r="C389" s="1059"/>
      <c r="D389" s="1011"/>
      <c r="E389" s="1019"/>
      <c r="F389" s="1019"/>
      <c r="G389" s="1020"/>
      <c r="H389" s="1011"/>
      <c r="I389" s="1982" t="s">
        <v>1691</v>
      </c>
      <c r="J389" s="1983">
        <f>SUM(J4:J388)</f>
        <v>2990364</v>
      </c>
      <c r="K389" s="1011"/>
      <c r="L389" s="1011"/>
      <c r="M389" s="1011"/>
      <c r="N389" s="1077"/>
      <c r="O389" s="1077"/>
      <c r="P389" s="1078"/>
      <c r="Q389" s="1022"/>
      <c r="R389" s="1677"/>
      <c r="S389" s="1837"/>
      <c r="T389" s="2865"/>
      <c r="U389" s="2865"/>
      <c r="V389" s="1112"/>
      <c r="W389" s="1112"/>
      <c r="X389" s="1111"/>
      <c r="Y389" s="1113"/>
      <c r="Z389" s="1111"/>
      <c r="AA389" s="1026"/>
      <c r="AB389" s="1026"/>
      <c r="AC389" s="1027"/>
      <c r="AD389" s="1011"/>
      <c r="AE389" s="1140"/>
      <c r="AF389" s="2009">
        <f>SUM(AF4:AF388)</f>
        <v>2431843.7986</v>
      </c>
      <c r="AG389" s="1020"/>
      <c r="AH389" s="1020"/>
      <c r="AI389" s="1020"/>
      <c r="AJ389" s="1031"/>
      <c r="AK389" s="2873">
        <f>SUM(AK4:AK388)</f>
        <v>2655196</v>
      </c>
      <c r="AL389" s="2873">
        <f>SUM(AL4:AL388)</f>
        <v>249024</v>
      </c>
      <c r="AM389" s="2873"/>
      <c r="AN389" s="2873">
        <f>SUM(AN4:AN388)</f>
        <v>81003.5</v>
      </c>
      <c r="AO389" s="2873"/>
      <c r="AP389" s="2873"/>
      <c r="AQ389" s="2024">
        <f>SUM(AQ4:AQ388)</f>
        <v>2124</v>
      </c>
      <c r="AR389" s="2024"/>
      <c r="AS389" s="2024"/>
      <c r="AT389" s="2024">
        <f t="shared" ref="AT389:BG389" si="293">SUM(AT4:AT388)</f>
        <v>2684484</v>
      </c>
      <c r="AU389" s="2024">
        <f t="shared" si="293"/>
        <v>260928</v>
      </c>
      <c r="AV389" s="2024">
        <f t="shared" si="293"/>
        <v>295668.8</v>
      </c>
      <c r="AW389" s="2024">
        <f t="shared" si="293"/>
        <v>293076.8</v>
      </c>
      <c r="AX389" s="2024">
        <f t="shared" si="293"/>
        <v>288903.8</v>
      </c>
      <c r="AY389" s="2024">
        <f t="shared" si="293"/>
        <v>310111.8</v>
      </c>
      <c r="AZ389" s="2024">
        <f t="shared" si="293"/>
        <v>335954.3</v>
      </c>
      <c r="BA389" s="2024">
        <f t="shared" si="293"/>
        <v>302023.3</v>
      </c>
      <c r="BB389" s="2024">
        <f t="shared" si="293"/>
        <v>282948.8</v>
      </c>
      <c r="BC389" s="2024">
        <f t="shared" si="293"/>
        <v>291924.8</v>
      </c>
      <c r="BD389" s="2024">
        <f t="shared" si="293"/>
        <v>295191.8</v>
      </c>
      <c r="BE389" s="2024">
        <f t="shared" si="293"/>
        <v>294559.8</v>
      </c>
      <c r="BF389" s="2024">
        <f t="shared" si="293"/>
        <v>432352.083333333</v>
      </c>
      <c r="BG389" s="2024">
        <f t="shared" si="293"/>
        <v>18654.9166666667</v>
      </c>
      <c r="BH389" s="1031"/>
      <c r="BI389" s="1031"/>
      <c r="BJ389" s="1031"/>
      <c r="BK389" s="1031"/>
      <c r="BL389" s="1031"/>
      <c r="BM389" s="1031"/>
      <c r="BN389" s="1031"/>
      <c r="BO389" s="1031"/>
      <c r="BP389" s="1031"/>
      <c r="BQ389" s="1031"/>
      <c r="BR389" s="1031"/>
      <c r="BS389" s="1031"/>
      <c r="BT389" s="1031"/>
      <c r="BU389" s="1031"/>
      <c r="BV389" s="1031"/>
      <c r="BW389" s="1031"/>
      <c r="BX389" s="1031"/>
      <c r="BY389" s="1031"/>
      <c r="BZ389" s="1031"/>
      <c r="CA389" s="1031"/>
      <c r="CB389" s="1031"/>
      <c r="CC389" s="1031"/>
      <c r="CD389" s="1031"/>
      <c r="CE389" s="1031"/>
      <c r="CF389" s="1031"/>
      <c r="CG389" s="1031"/>
      <c r="CH389" s="1031"/>
      <c r="CI389" s="1031"/>
      <c r="CJ389" s="1031"/>
      <c r="CK389" s="1031"/>
      <c r="CL389" s="1031"/>
      <c r="CM389" s="1031"/>
      <c r="CN389" s="1031"/>
      <c r="CO389" s="1031"/>
      <c r="CP389" s="1031"/>
      <c r="CQ389" s="1031"/>
      <c r="CR389" s="1031"/>
      <c r="CS389" s="1031"/>
      <c r="CT389" s="1031"/>
      <c r="CU389" s="1031"/>
      <c r="CV389" s="1031"/>
      <c r="CW389" s="1031"/>
      <c r="CX389" s="1031"/>
      <c r="CY389" s="1031"/>
      <c r="CZ389" s="1031"/>
      <c r="DA389" s="1031"/>
      <c r="DB389" s="1031"/>
      <c r="DC389" s="1031"/>
      <c r="DD389" s="1031"/>
      <c r="DE389" s="1031"/>
      <c r="DF389" s="1031"/>
      <c r="DG389" s="1031"/>
      <c r="DH389" s="1031"/>
      <c r="DI389" s="1031"/>
      <c r="DJ389" s="1031"/>
      <c r="DK389" s="1031"/>
      <c r="DL389" s="1031"/>
      <c r="DM389" s="1031"/>
      <c r="DN389" s="1031"/>
      <c r="DO389" s="1031"/>
      <c r="DP389" s="1031"/>
      <c r="DQ389" s="1031"/>
      <c r="DR389" s="1031"/>
      <c r="DS389" s="1031"/>
      <c r="DT389" s="1031"/>
      <c r="DU389" s="1031"/>
      <c r="DV389" s="1031"/>
      <c r="DW389" s="1031"/>
      <c r="DX389" s="1031"/>
      <c r="DY389" s="1031"/>
      <c r="DZ389" s="1031"/>
      <c r="EA389" s="1031"/>
      <c r="EB389" s="1031"/>
      <c r="EC389" s="1031"/>
      <c r="ED389" s="1031"/>
      <c r="EE389" s="1031"/>
      <c r="EF389" s="1031"/>
      <c r="EG389" s="1031"/>
      <c r="EH389" s="1031"/>
      <c r="EI389" s="1031"/>
      <c r="EJ389" s="1031"/>
      <c r="EK389" s="1031"/>
      <c r="EL389" s="1031"/>
      <c r="EM389" s="1031"/>
      <c r="EN389" s="1031"/>
      <c r="EO389" s="1031"/>
      <c r="EP389" s="1031"/>
      <c r="EQ389" s="1031"/>
      <c r="ER389" s="1031"/>
      <c r="ES389" s="1031"/>
      <c r="ET389" s="1031"/>
      <c r="EU389" s="1031"/>
      <c r="EV389" s="1031"/>
      <c r="EW389" s="1031"/>
      <c r="EX389" s="1031"/>
      <c r="EY389" s="1031"/>
      <c r="EZ389" s="1031"/>
      <c r="FA389" s="1031"/>
      <c r="FB389" s="1031"/>
      <c r="FC389" s="1031"/>
      <c r="FD389" s="1031"/>
      <c r="FE389" s="1031"/>
      <c r="FF389" s="1031"/>
      <c r="FG389" s="1031"/>
      <c r="FH389" s="1031"/>
      <c r="FI389" s="1031"/>
      <c r="FJ389" s="1031"/>
      <c r="FK389" s="1031"/>
      <c r="FL389" s="1031"/>
      <c r="FM389" s="1031"/>
      <c r="FN389" s="1031"/>
      <c r="FO389" s="1031"/>
      <c r="FP389" s="1031"/>
      <c r="FQ389" s="1031"/>
      <c r="FR389" s="1031"/>
      <c r="FS389" s="1031"/>
      <c r="FT389" s="1031"/>
      <c r="FU389" s="1031"/>
      <c r="FV389" s="1031"/>
      <c r="FW389" s="1031"/>
      <c r="FX389" s="1031"/>
      <c r="FY389" s="1031"/>
      <c r="FZ389" s="1031"/>
      <c r="GA389" s="1031"/>
      <c r="GB389" s="1031"/>
      <c r="GC389" s="1031"/>
      <c r="GD389" s="1031"/>
      <c r="GE389" s="1031"/>
      <c r="GF389" s="1031"/>
      <c r="GG389" s="1031"/>
      <c r="GH389" s="1031"/>
      <c r="GI389" s="1031"/>
      <c r="GJ389" s="1031"/>
      <c r="GK389" s="1031"/>
      <c r="GL389" s="1031"/>
      <c r="GM389" s="1031"/>
      <c r="GN389" s="1031"/>
      <c r="GO389" s="1031"/>
      <c r="GP389" s="1031"/>
      <c r="GQ389" s="1031"/>
      <c r="GR389" s="1031"/>
      <c r="GS389" s="1031"/>
      <c r="GT389" s="1031"/>
      <c r="GU389" s="1031"/>
      <c r="GV389" s="1031"/>
      <c r="GW389" s="1031"/>
      <c r="GX389" s="1031"/>
      <c r="GY389" s="1031"/>
      <c r="GZ389" s="1031"/>
      <c r="HA389" s="1031"/>
      <c r="HB389" s="1031"/>
      <c r="HC389" s="1031"/>
      <c r="HD389" s="1031"/>
      <c r="HE389" s="1031"/>
      <c r="HF389" s="1031"/>
      <c r="HG389" s="1031"/>
      <c r="HH389" s="1031"/>
      <c r="HI389" s="1031"/>
      <c r="HJ389" s="1031"/>
      <c r="HK389" s="1031"/>
      <c r="HL389" s="1031"/>
      <c r="HM389" s="1031"/>
      <c r="HN389" s="1031"/>
      <c r="HO389" s="1031"/>
      <c r="HP389" s="1031"/>
      <c r="HQ389" s="1031"/>
      <c r="HR389" s="1031"/>
      <c r="HS389" s="1031"/>
      <c r="HT389" s="1031"/>
      <c r="HU389" s="1031"/>
      <c r="HV389" s="1031"/>
      <c r="HW389" s="1031"/>
      <c r="HX389" s="1031"/>
      <c r="HY389" s="1031"/>
      <c r="HZ389" s="1031"/>
      <c r="IA389" s="1031"/>
      <c r="IB389" s="1031"/>
      <c r="IC389" s="1031"/>
      <c r="ID389" s="1031"/>
      <c r="IE389" s="1031"/>
      <c r="IF389" s="1031"/>
      <c r="IG389" s="1031"/>
      <c r="IH389" s="1031"/>
      <c r="II389" s="1031"/>
      <c r="IJ389" s="1031"/>
      <c r="IK389" s="1031"/>
      <c r="IL389" s="1031"/>
      <c r="IM389" s="1031"/>
      <c r="IN389" s="1031"/>
      <c r="IO389" s="1031"/>
      <c r="IP389" s="1031"/>
      <c r="IQ389" s="1031"/>
      <c r="IR389" s="1031"/>
      <c r="IS389" s="1031"/>
      <c r="IT389" s="1031"/>
      <c r="IU389" s="1031"/>
      <c r="IV389" s="1031"/>
      <c r="IW389" s="1031"/>
      <c r="IX389" s="1031"/>
      <c r="IY389" s="1031"/>
      <c r="IZ389" s="1031"/>
      <c r="JA389" s="1031"/>
      <c r="JB389" s="1031"/>
      <c r="JC389" s="1031"/>
      <c r="JD389" s="1031"/>
      <c r="JE389" s="1031"/>
      <c r="JF389" s="1031"/>
      <c r="JG389" s="1031"/>
      <c r="JH389" s="1031"/>
      <c r="JI389" s="1031"/>
      <c r="JJ389" s="1031"/>
      <c r="JK389" s="1031"/>
      <c r="JL389" s="1031"/>
      <c r="JM389" s="1031"/>
      <c r="JN389" s="1031"/>
      <c r="JO389" s="1031"/>
      <c r="JP389" s="1031"/>
      <c r="JQ389" s="1031"/>
      <c r="JR389" s="1031"/>
      <c r="JS389" s="1031"/>
      <c r="JT389" s="1031"/>
      <c r="JU389" s="1031"/>
      <c r="JV389" s="1031"/>
      <c r="JW389" s="1031"/>
      <c r="JX389" s="1031"/>
      <c r="JY389" s="1031"/>
      <c r="JZ389" s="1031"/>
      <c r="KA389" s="1031"/>
      <c r="KB389" s="1031"/>
      <c r="KC389" s="1031"/>
      <c r="KD389" s="1031"/>
      <c r="KE389" s="1031"/>
      <c r="KF389" s="1031"/>
      <c r="KG389" s="1031"/>
      <c r="KH389" s="1031"/>
      <c r="KI389" s="1031"/>
      <c r="KJ389" s="1031"/>
      <c r="KK389" s="1031"/>
      <c r="KL389" s="1031"/>
      <c r="KM389" s="1031"/>
      <c r="KN389" s="1031"/>
      <c r="KO389" s="1031"/>
      <c r="KP389" s="1031"/>
      <c r="KQ389" s="1031"/>
      <c r="KR389" s="1031"/>
      <c r="KS389" s="1031"/>
      <c r="KT389" s="1031"/>
      <c r="KU389" s="1031"/>
      <c r="KV389" s="1031"/>
      <c r="KW389" s="1031"/>
      <c r="KX389" s="1031"/>
      <c r="KY389" s="1031"/>
      <c r="KZ389" s="1031"/>
      <c r="LA389" s="1031"/>
      <c r="LB389" s="1031"/>
      <c r="LC389" s="1031"/>
      <c r="LD389" s="1031"/>
      <c r="LE389" s="1031"/>
      <c r="LF389" s="1031"/>
      <c r="LG389" s="1031"/>
      <c r="LH389" s="1031"/>
      <c r="LI389" s="1031"/>
      <c r="LJ389" s="1031"/>
      <c r="LK389" s="1031"/>
      <c r="LL389" s="1031"/>
      <c r="LM389" s="1031"/>
      <c r="LN389" s="1031"/>
      <c r="LO389" s="1031"/>
      <c r="LP389" s="1031"/>
      <c r="LQ389" s="1031"/>
      <c r="LR389" s="1031"/>
      <c r="LS389" s="1031"/>
      <c r="LT389" s="1031"/>
      <c r="LU389" s="1031"/>
    </row>
    <row r="390" s="1010" customFormat="1" ht="26.25" customHeight="1" spans="1:333">
      <c r="A390" s="1077"/>
      <c r="B390" s="1019"/>
      <c r="C390" s="1059"/>
      <c r="D390" s="1011"/>
      <c r="E390" s="1019"/>
      <c r="F390" s="1019"/>
      <c r="G390" s="1020"/>
      <c r="H390" s="1011"/>
      <c r="I390" s="1019"/>
      <c r="J390" s="1011"/>
      <c r="K390" s="1011"/>
      <c r="L390" s="1011"/>
      <c r="M390" s="1011"/>
      <c r="N390" s="1077"/>
      <c r="O390" s="1077"/>
      <c r="P390" s="1078"/>
      <c r="Q390" s="1022"/>
      <c r="R390" s="1677"/>
      <c r="S390" s="2865"/>
      <c r="T390" s="2865"/>
      <c r="U390" s="2865"/>
      <c r="V390" s="1112"/>
      <c r="W390" s="1112"/>
      <c r="X390" s="1111"/>
      <c r="Y390" s="1113"/>
      <c r="Z390" s="1111"/>
      <c r="AA390" s="1026"/>
      <c r="AB390" s="1026"/>
      <c r="AC390" s="1027"/>
      <c r="AD390" s="1011"/>
      <c r="AE390" s="1140"/>
      <c r="AF390" s="1028"/>
      <c r="AG390" s="1020"/>
      <c r="AH390" s="2874" t="s">
        <v>2814</v>
      </c>
      <c r="AI390" s="2874"/>
      <c r="AJ390" s="1031"/>
      <c r="AK390" s="2026">
        <f>SUM(AK4:AK5)</f>
        <v>960</v>
      </c>
      <c r="AL390" s="2026">
        <f>SUM(AL4:AL5)</f>
        <v>0</v>
      </c>
      <c r="AM390" s="2026"/>
      <c r="AN390" s="2026">
        <f>SUM(AN4:AN5)</f>
        <v>40</v>
      </c>
      <c r="AO390" s="2026"/>
      <c r="AP390" s="2026"/>
      <c r="AQ390" s="2877"/>
      <c r="AR390" s="2877"/>
      <c r="AS390" s="2877"/>
      <c r="AT390" s="2877"/>
      <c r="AU390" s="2344" t="s">
        <v>2815</v>
      </c>
      <c r="AV390" s="1029">
        <f t="shared" ref="AV390:BE390" si="294">SUMIF($AK$4:$AK$388,"&lt;&gt;",AV4:AV388)</f>
        <v>262426</v>
      </c>
      <c r="AW390" s="1029">
        <f t="shared" si="294"/>
        <v>263914</v>
      </c>
      <c r="AX390" s="1029">
        <f t="shared" si="294"/>
        <v>260749</v>
      </c>
      <c r="AY390" s="1029">
        <f t="shared" si="294"/>
        <v>274432</v>
      </c>
      <c r="AZ390" s="1029">
        <f t="shared" si="294"/>
        <v>280720</v>
      </c>
      <c r="BA390" s="1029">
        <f t="shared" si="294"/>
        <v>265450</v>
      </c>
      <c r="BB390" s="1029">
        <f t="shared" si="294"/>
        <v>255754</v>
      </c>
      <c r="BC390" s="1029">
        <f t="shared" si="294"/>
        <v>260266</v>
      </c>
      <c r="BD390" s="1029">
        <f t="shared" si="294"/>
        <v>265501</v>
      </c>
      <c r="BE390" s="1029">
        <f t="shared" si="294"/>
        <v>271360</v>
      </c>
      <c r="BF390" s="1029">
        <f>SUM(AV390:BE390)</f>
        <v>2660572</v>
      </c>
      <c r="BG390" s="1029"/>
      <c r="BH390" s="1031"/>
      <c r="BI390" s="1031"/>
      <c r="BJ390" s="1031"/>
      <c r="BK390" s="1031"/>
      <c r="BL390" s="1031"/>
      <c r="BM390" s="1031"/>
      <c r="BN390" s="1031"/>
      <c r="BO390" s="1031"/>
      <c r="BP390" s="1031"/>
      <c r="BQ390" s="1031"/>
      <c r="BR390" s="1031"/>
      <c r="BS390" s="1031"/>
      <c r="BT390" s="1031"/>
      <c r="BU390" s="1031"/>
      <c r="BV390" s="1031"/>
      <c r="BW390" s="1031"/>
      <c r="BX390" s="1031"/>
      <c r="BY390" s="1031"/>
      <c r="BZ390" s="1031"/>
      <c r="CA390" s="1031"/>
      <c r="CB390" s="1031"/>
      <c r="CC390" s="1031"/>
      <c r="CD390" s="1031"/>
      <c r="CE390" s="1031"/>
      <c r="CF390" s="1031"/>
      <c r="CG390" s="1031"/>
      <c r="CH390" s="1031"/>
      <c r="CI390" s="1031"/>
      <c r="CJ390" s="1031"/>
      <c r="CK390" s="1031"/>
      <c r="CL390" s="1031"/>
      <c r="CM390" s="1031"/>
      <c r="CN390" s="1031"/>
      <c r="CO390" s="1031"/>
      <c r="CP390" s="1031"/>
      <c r="CQ390" s="1031"/>
      <c r="CR390" s="1031"/>
      <c r="CS390" s="1031"/>
      <c r="CT390" s="1031"/>
      <c r="CU390" s="1031"/>
      <c r="CV390" s="1031"/>
      <c r="CW390" s="1031"/>
      <c r="CX390" s="1031"/>
      <c r="CY390" s="1031"/>
      <c r="CZ390" s="1031"/>
      <c r="DA390" s="1031"/>
      <c r="DB390" s="1031"/>
      <c r="DC390" s="1031"/>
      <c r="DD390" s="1031"/>
      <c r="DE390" s="1031"/>
      <c r="DF390" s="1031"/>
      <c r="DG390" s="1031"/>
      <c r="DH390" s="1031"/>
      <c r="DI390" s="1031"/>
      <c r="DJ390" s="1031"/>
      <c r="DK390" s="1031"/>
      <c r="DL390" s="1031"/>
      <c r="DM390" s="1031"/>
      <c r="DN390" s="1031"/>
      <c r="DO390" s="1031"/>
      <c r="DP390" s="1031"/>
      <c r="DQ390" s="1031"/>
      <c r="DR390" s="1031"/>
      <c r="DS390" s="1031"/>
      <c r="DT390" s="1031"/>
      <c r="DU390" s="1031"/>
      <c r="DV390" s="1031"/>
      <c r="DW390" s="1031"/>
      <c r="DX390" s="1031"/>
      <c r="DY390" s="1031"/>
      <c r="DZ390" s="1031"/>
      <c r="EA390" s="1031"/>
      <c r="EB390" s="1031"/>
      <c r="EC390" s="1031"/>
      <c r="ED390" s="1031"/>
      <c r="EE390" s="1031"/>
      <c r="EF390" s="1031"/>
      <c r="EG390" s="1031"/>
      <c r="EH390" s="1031"/>
      <c r="EI390" s="1031"/>
      <c r="EJ390" s="1031"/>
      <c r="EK390" s="1031"/>
      <c r="EL390" s="1031"/>
      <c r="EM390" s="1031"/>
      <c r="EN390" s="1031"/>
      <c r="EO390" s="1031"/>
      <c r="EP390" s="1031"/>
      <c r="EQ390" s="1031"/>
      <c r="ER390" s="1031"/>
      <c r="ES390" s="1031"/>
      <c r="ET390" s="1031"/>
      <c r="EU390" s="1031"/>
      <c r="EV390" s="1031"/>
      <c r="EW390" s="1031"/>
      <c r="EX390" s="1031"/>
      <c r="EY390" s="1031"/>
      <c r="EZ390" s="1031"/>
      <c r="FA390" s="1031"/>
      <c r="FB390" s="1031"/>
      <c r="FC390" s="1031"/>
      <c r="FD390" s="1031"/>
      <c r="FE390" s="1031"/>
      <c r="FF390" s="1031"/>
      <c r="FG390" s="1031"/>
      <c r="FH390" s="1031"/>
      <c r="FI390" s="1031"/>
      <c r="FJ390" s="1031"/>
      <c r="FK390" s="1031"/>
      <c r="FL390" s="1031"/>
      <c r="FM390" s="1031"/>
      <c r="FN390" s="1031"/>
      <c r="FO390" s="1031"/>
      <c r="FP390" s="1031"/>
      <c r="FQ390" s="1031"/>
      <c r="FR390" s="1031"/>
      <c r="FS390" s="1031"/>
      <c r="FT390" s="1031"/>
      <c r="FU390" s="1031"/>
      <c r="FV390" s="1031"/>
      <c r="FW390" s="1031"/>
      <c r="FX390" s="1031"/>
      <c r="FY390" s="1031"/>
      <c r="FZ390" s="1031"/>
      <c r="GA390" s="1031"/>
      <c r="GB390" s="1031"/>
      <c r="GC390" s="1031"/>
      <c r="GD390" s="1031"/>
      <c r="GE390" s="1031"/>
      <c r="GF390" s="1031"/>
      <c r="GG390" s="1031"/>
      <c r="GH390" s="1031"/>
      <c r="GI390" s="1031"/>
      <c r="GJ390" s="1031"/>
      <c r="GK390" s="1031"/>
      <c r="GL390" s="1031"/>
      <c r="GM390" s="1031"/>
      <c r="GN390" s="1031"/>
      <c r="GO390" s="1031"/>
      <c r="GP390" s="1031"/>
      <c r="GQ390" s="1031"/>
      <c r="GR390" s="1031"/>
      <c r="GS390" s="1031"/>
      <c r="GT390" s="1031"/>
      <c r="GU390" s="1031"/>
      <c r="GV390" s="1031"/>
      <c r="GW390" s="1031"/>
      <c r="GX390" s="1031"/>
      <c r="GY390" s="1031"/>
      <c r="GZ390" s="1031"/>
      <c r="HA390" s="1031"/>
      <c r="HB390" s="1031"/>
      <c r="HC390" s="1031"/>
      <c r="HD390" s="1031"/>
      <c r="HE390" s="1031"/>
      <c r="HF390" s="1031"/>
      <c r="HG390" s="1031"/>
      <c r="HH390" s="1031"/>
      <c r="HI390" s="1031"/>
      <c r="HJ390" s="1031"/>
      <c r="HK390" s="1031"/>
      <c r="HL390" s="1031"/>
      <c r="HM390" s="1031"/>
      <c r="HN390" s="1031"/>
      <c r="HO390" s="1031"/>
      <c r="HP390" s="1031"/>
      <c r="HQ390" s="1031"/>
      <c r="HR390" s="1031"/>
      <c r="HS390" s="1031"/>
      <c r="HT390" s="1031"/>
      <c r="HU390" s="1031"/>
      <c r="HV390" s="1031"/>
      <c r="HW390" s="1031"/>
      <c r="HX390" s="1031"/>
      <c r="HY390" s="1031"/>
      <c r="HZ390" s="1031"/>
      <c r="IA390" s="1031"/>
      <c r="IB390" s="1031"/>
      <c r="IC390" s="1031"/>
      <c r="ID390" s="1031"/>
      <c r="IE390" s="1031"/>
      <c r="IF390" s="1031"/>
      <c r="IG390" s="1031"/>
      <c r="IH390" s="1031"/>
      <c r="II390" s="1031"/>
      <c r="IJ390" s="1031"/>
      <c r="IK390" s="1031"/>
      <c r="IL390" s="1031"/>
      <c r="IM390" s="1031"/>
      <c r="IN390" s="1031"/>
      <c r="IO390" s="1031"/>
      <c r="IP390" s="1031"/>
      <c r="IQ390" s="1031"/>
      <c r="IR390" s="1031"/>
      <c r="IS390" s="1031"/>
      <c r="IT390" s="1031"/>
      <c r="IU390" s="1031"/>
      <c r="IV390" s="1031"/>
      <c r="IW390" s="1031"/>
      <c r="IX390" s="1031"/>
      <c r="IY390" s="1031"/>
      <c r="IZ390" s="1031"/>
      <c r="JA390" s="1031"/>
      <c r="JB390" s="1031"/>
      <c r="JC390" s="1031"/>
      <c r="JD390" s="1031"/>
      <c r="JE390" s="1031"/>
      <c r="JF390" s="1031"/>
      <c r="JG390" s="1031"/>
      <c r="JH390" s="1031"/>
      <c r="JI390" s="1031"/>
      <c r="JJ390" s="1031"/>
      <c r="JK390" s="1031"/>
      <c r="JL390" s="1031"/>
      <c r="JM390" s="1031"/>
      <c r="JN390" s="1031"/>
      <c r="JO390" s="1031"/>
      <c r="JP390" s="1031"/>
      <c r="JQ390" s="1031"/>
      <c r="JR390" s="1031"/>
      <c r="JS390" s="1031"/>
      <c r="JT390" s="1031"/>
      <c r="JU390" s="1031"/>
      <c r="JV390" s="1031"/>
      <c r="JW390" s="1031"/>
      <c r="JX390" s="1031"/>
      <c r="JY390" s="1031"/>
      <c r="JZ390" s="1031"/>
      <c r="KA390" s="1031"/>
      <c r="KB390" s="1031"/>
      <c r="KC390" s="1031"/>
      <c r="KD390" s="1031"/>
      <c r="KE390" s="1031"/>
      <c r="KF390" s="1031"/>
      <c r="KG390" s="1031"/>
      <c r="KH390" s="1031"/>
      <c r="KI390" s="1031"/>
      <c r="KJ390" s="1031"/>
      <c r="KK390" s="1031"/>
      <c r="KL390" s="1031"/>
      <c r="KM390" s="1031"/>
      <c r="KN390" s="1031"/>
      <c r="KO390" s="1031"/>
      <c r="KP390" s="1031"/>
      <c r="KQ390" s="1031"/>
      <c r="KR390" s="1031"/>
      <c r="KS390" s="1031"/>
      <c r="KT390" s="1031"/>
      <c r="KU390" s="1031"/>
      <c r="KV390" s="1031"/>
      <c r="KW390" s="1031"/>
      <c r="KX390" s="1031"/>
      <c r="KY390" s="1031"/>
      <c r="KZ390" s="1031"/>
      <c r="LA390" s="1031"/>
      <c r="LB390" s="1031"/>
      <c r="LC390" s="1031"/>
      <c r="LD390" s="1031"/>
      <c r="LE390" s="1031"/>
      <c r="LF390" s="1031"/>
      <c r="LG390" s="1031"/>
      <c r="LH390" s="1031"/>
      <c r="LI390" s="1031"/>
      <c r="LJ390" s="1031"/>
      <c r="LK390" s="1031"/>
      <c r="LL390" s="1031"/>
      <c r="LM390" s="1031"/>
      <c r="LN390" s="1031"/>
      <c r="LO390" s="1031"/>
      <c r="LP390" s="1031"/>
      <c r="LQ390" s="1031"/>
      <c r="LR390" s="1031"/>
      <c r="LS390" s="1031"/>
      <c r="LT390" s="1031"/>
      <c r="LU390" s="1031"/>
    </row>
    <row r="391" s="1010" customFormat="1" ht="26.25" customHeight="1" spans="1:333">
      <c r="A391" s="1011"/>
      <c r="B391" s="1019"/>
      <c r="C391" s="1059"/>
      <c r="D391" s="1011"/>
      <c r="E391" s="1019"/>
      <c r="F391" s="1019"/>
      <c r="G391" s="1020"/>
      <c r="H391" s="1011"/>
      <c r="I391" s="1019"/>
      <c r="J391" s="1011"/>
      <c r="K391" s="1011"/>
      <c r="L391" s="1011"/>
      <c r="M391" s="1011"/>
      <c r="N391" s="1077"/>
      <c r="O391" s="1077"/>
      <c r="P391" s="1078"/>
      <c r="Q391" s="2001"/>
      <c r="R391" s="1677"/>
      <c r="S391" s="2865"/>
      <c r="T391" s="2866"/>
      <c r="U391" s="2866"/>
      <c r="V391" s="2001"/>
      <c r="W391" s="2001"/>
      <c r="X391" s="1111"/>
      <c r="Y391" s="1113"/>
      <c r="Z391" s="1111"/>
      <c r="AA391" s="1026"/>
      <c r="AB391" s="1026"/>
      <c r="AC391" s="1139"/>
      <c r="AD391" s="1011"/>
      <c r="AE391" s="1140"/>
      <c r="AF391" s="1028"/>
      <c r="AG391" s="1020"/>
      <c r="AH391" s="1020"/>
      <c r="AI391" s="1020"/>
      <c r="AJ391" s="1031"/>
      <c r="AK391" s="2026"/>
      <c r="AL391" s="2026"/>
      <c r="AM391" s="2026"/>
      <c r="AN391" s="2026"/>
      <c r="AO391" s="2026"/>
      <c r="AP391" s="2026"/>
      <c r="AQ391" s="2017"/>
      <c r="AR391" s="2017"/>
      <c r="AS391" s="2017"/>
      <c r="AT391" s="2017"/>
      <c r="AU391" s="2351" t="s">
        <v>1716</v>
      </c>
      <c r="AV391" s="1029">
        <f t="shared" ref="AV391:BE391" si="295">SUMIF($AL$4:$AL$388,"&lt;&gt;",AV4:AV388)</f>
        <v>23184</v>
      </c>
      <c r="AW391" s="1029">
        <f t="shared" si="295"/>
        <v>19104</v>
      </c>
      <c r="AX391" s="1029">
        <f t="shared" si="295"/>
        <v>18096</v>
      </c>
      <c r="AY391" s="1029">
        <f t="shared" si="295"/>
        <v>30576</v>
      </c>
      <c r="AZ391" s="1029">
        <f t="shared" si="295"/>
        <v>52608</v>
      </c>
      <c r="BA391" s="1029">
        <f t="shared" si="295"/>
        <v>28992</v>
      </c>
      <c r="BB391" s="1029">
        <f t="shared" si="295"/>
        <v>17136</v>
      </c>
      <c r="BC391" s="1029">
        <f t="shared" si="295"/>
        <v>21600</v>
      </c>
      <c r="BD391" s="1029">
        <f t="shared" si="295"/>
        <v>19632</v>
      </c>
      <c r="BE391" s="1029">
        <f t="shared" si="295"/>
        <v>18096</v>
      </c>
      <c r="BF391" s="1029">
        <f>SUM(AV391:BE391)</f>
        <v>249024</v>
      </c>
      <c r="BG391" s="1029"/>
      <c r="BH391" s="1031"/>
      <c r="BI391" s="1031"/>
      <c r="BJ391" s="1031"/>
      <c r="BK391" s="1031"/>
      <c r="BL391" s="1031"/>
      <c r="BM391" s="1031"/>
      <c r="BN391" s="1031"/>
      <c r="BO391" s="1031"/>
      <c r="BP391" s="1031"/>
      <c r="BQ391" s="1031"/>
      <c r="BR391" s="1031"/>
      <c r="BS391" s="1031"/>
      <c r="BT391" s="1031"/>
      <c r="BU391" s="1031"/>
      <c r="BV391" s="1031"/>
      <c r="BW391" s="1031"/>
      <c r="BX391" s="1031"/>
      <c r="BY391" s="1031"/>
      <c r="BZ391" s="1031"/>
      <c r="CA391" s="1031"/>
      <c r="CB391" s="1031"/>
      <c r="CC391" s="1031"/>
      <c r="CD391" s="1031"/>
      <c r="CE391" s="1031"/>
      <c r="CF391" s="1031"/>
      <c r="CG391" s="1031"/>
      <c r="CH391" s="1031"/>
      <c r="CI391" s="1031"/>
      <c r="CJ391" s="1031"/>
      <c r="CK391" s="1031"/>
      <c r="CL391" s="1031"/>
      <c r="CM391" s="1031"/>
      <c r="CN391" s="1031"/>
      <c r="CO391" s="1031"/>
      <c r="CP391" s="1031"/>
      <c r="CQ391" s="1031"/>
      <c r="CR391" s="1031"/>
      <c r="CS391" s="1031"/>
      <c r="CT391" s="1031"/>
      <c r="CU391" s="1031"/>
      <c r="CV391" s="1031"/>
      <c r="CW391" s="1031"/>
      <c r="CX391" s="1031"/>
      <c r="CY391" s="1031"/>
      <c r="CZ391" s="1031"/>
      <c r="DA391" s="1031"/>
      <c r="DB391" s="1031"/>
      <c r="DC391" s="1031"/>
      <c r="DD391" s="1031"/>
      <c r="DE391" s="1031"/>
      <c r="DF391" s="1031"/>
      <c r="DG391" s="1031"/>
      <c r="DH391" s="1031"/>
      <c r="DI391" s="1031"/>
      <c r="DJ391" s="1031"/>
      <c r="DK391" s="1031"/>
      <c r="DL391" s="1031"/>
      <c r="DM391" s="1031"/>
      <c r="DN391" s="1031"/>
      <c r="DO391" s="1031"/>
      <c r="DP391" s="1031"/>
      <c r="DQ391" s="1031"/>
      <c r="DR391" s="1031"/>
      <c r="DS391" s="1031"/>
      <c r="DT391" s="1031"/>
      <c r="DU391" s="1031"/>
      <c r="DV391" s="1031"/>
      <c r="DW391" s="1031"/>
      <c r="DX391" s="1031"/>
      <c r="DY391" s="1031"/>
      <c r="DZ391" s="1031"/>
      <c r="EA391" s="1031"/>
      <c r="EB391" s="1031"/>
      <c r="EC391" s="1031"/>
      <c r="ED391" s="1031"/>
      <c r="EE391" s="1031"/>
      <c r="EF391" s="1031"/>
      <c r="EG391" s="1031"/>
      <c r="EH391" s="1031"/>
      <c r="EI391" s="1031"/>
      <c r="EJ391" s="1031"/>
      <c r="EK391" s="1031"/>
      <c r="EL391" s="1031"/>
      <c r="EM391" s="1031"/>
      <c r="EN391" s="1031"/>
      <c r="EO391" s="1031"/>
      <c r="EP391" s="1031"/>
      <c r="EQ391" s="1031"/>
      <c r="ER391" s="1031"/>
      <c r="ES391" s="1031"/>
      <c r="ET391" s="1031"/>
      <c r="EU391" s="1031"/>
      <c r="EV391" s="1031"/>
      <c r="EW391" s="1031"/>
      <c r="EX391" s="1031"/>
      <c r="EY391" s="1031"/>
      <c r="EZ391" s="1031"/>
      <c r="FA391" s="1031"/>
      <c r="FB391" s="1031"/>
      <c r="FC391" s="1031"/>
      <c r="FD391" s="1031"/>
      <c r="FE391" s="1031"/>
      <c r="FF391" s="1031"/>
      <c r="FG391" s="1031"/>
      <c r="FH391" s="1031"/>
      <c r="FI391" s="1031"/>
      <c r="FJ391" s="1031"/>
      <c r="FK391" s="1031"/>
      <c r="FL391" s="1031"/>
      <c r="FM391" s="1031"/>
      <c r="FN391" s="1031"/>
      <c r="FO391" s="1031"/>
      <c r="FP391" s="1031"/>
      <c r="FQ391" s="1031"/>
      <c r="FR391" s="1031"/>
      <c r="FS391" s="1031"/>
      <c r="FT391" s="1031"/>
      <c r="FU391" s="1031"/>
      <c r="FV391" s="1031"/>
      <c r="FW391" s="1031"/>
      <c r="FX391" s="1031"/>
      <c r="FY391" s="1031"/>
      <c r="FZ391" s="1031"/>
      <c r="GA391" s="1031"/>
      <c r="GB391" s="1031"/>
      <c r="GC391" s="1031"/>
      <c r="GD391" s="1031"/>
      <c r="GE391" s="1031"/>
      <c r="GF391" s="1031"/>
      <c r="GG391" s="1031"/>
      <c r="GH391" s="1031"/>
      <c r="GI391" s="1031"/>
      <c r="GJ391" s="1031"/>
      <c r="GK391" s="1031"/>
      <c r="GL391" s="1031"/>
      <c r="GM391" s="1031"/>
      <c r="GN391" s="1031"/>
      <c r="GO391" s="1031"/>
      <c r="GP391" s="1031"/>
      <c r="GQ391" s="1031"/>
      <c r="GR391" s="1031"/>
      <c r="GS391" s="1031"/>
      <c r="GT391" s="1031"/>
      <c r="GU391" s="1031"/>
      <c r="GV391" s="1031"/>
      <c r="GW391" s="1031"/>
      <c r="GX391" s="1031"/>
      <c r="GY391" s="1031"/>
      <c r="GZ391" s="1031"/>
      <c r="HA391" s="1031"/>
      <c r="HB391" s="1031"/>
      <c r="HC391" s="1031"/>
      <c r="HD391" s="1031"/>
      <c r="HE391" s="1031"/>
      <c r="HF391" s="1031"/>
      <c r="HG391" s="1031"/>
      <c r="HH391" s="1031"/>
      <c r="HI391" s="1031"/>
      <c r="HJ391" s="1031"/>
      <c r="HK391" s="1031"/>
      <c r="HL391" s="1031"/>
      <c r="HM391" s="1031"/>
      <c r="HN391" s="1031"/>
      <c r="HO391" s="1031"/>
      <c r="HP391" s="1031"/>
      <c r="HQ391" s="1031"/>
      <c r="HR391" s="1031"/>
      <c r="HS391" s="1031"/>
      <c r="HT391" s="1031"/>
      <c r="HU391" s="1031"/>
      <c r="HV391" s="1031"/>
      <c r="HW391" s="1031"/>
      <c r="HX391" s="1031"/>
      <c r="HY391" s="1031"/>
      <c r="HZ391" s="1031"/>
      <c r="IA391" s="1031"/>
      <c r="IB391" s="1031"/>
      <c r="IC391" s="1031"/>
      <c r="ID391" s="1031"/>
      <c r="IE391" s="1031"/>
      <c r="IF391" s="1031"/>
      <c r="IG391" s="1031"/>
      <c r="IH391" s="1031"/>
      <c r="II391" s="1031"/>
      <c r="IJ391" s="1031"/>
      <c r="IK391" s="1031"/>
      <c r="IL391" s="1031"/>
      <c r="IM391" s="1031"/>
      <c r="IN391" s="1031"/>
      <c r="IO391" s="1031"/>
      <c r="IP391" s="1031"/>
      <c r="IQ391" s="1031"/>
      <c r="IR391" s="1031"/>
      <c r="IS391" s="1031"/>
      <c r="IT391" s="1031"/>
      <c r="IU391" s="1031"/>
      <c r="IV391" s="1031"/>
      <c r="IW391" s="1031"/>
      <c r="IX391" s="1031"/>
      <c r="IY391" s="1031"/>
      <c r="IZ391" s="1031"/>
      <c r="JA391" s="1031"/>
      <c r="JB391" s="1031"/>
      <c r="JC391" s="1031"/>
      <c r="JD391" s="1031"/>
      <c r="JE391" s="1031"/>
      <c r="JF391" s="1031"/>
      <c r="JG391" s="1031"/>
      <c r="JH391" s="1031"/>
      <c r="JI391" s="1031"/>
      <c r="JJ391" s="1031"/>
      <c r="JK391" s="1031"/>
      <c r="JL391" s="1031"/>
      <c r="JM391" s="1031"/>
      <c r="JN391" s="1031"/>
      <c r="JO391" s="1031"/>
      <c r="JP391" s="1031"/>
      <c r="JQ391" s="1031"/>
      <c r="JR391" s="1031"/>
      <c r="JS391" s="1031"/>
      <c r="JT391" s="1031"/>
      <c r="JU391" s="1031"/>
      <c r="JV391" s="1031"/>
      <c r="JW391" s="1031"/>
      <c r="JX391" s="1031"/>
      <c r="JY391" s="1031"/>
      <c r="JZ391" s="1031"/>
      <c r="KA391" s="1031"/>
      <c r="KB391" s="1031"/>
      <c r="KC391" s="1031"/>
      <c r="KD391" s="1031"/>
      <c r="KE391" s="1031"/>
      <c r="KF391" s="1031"/>
      <c r="KG391" s="1031"/>
      <c r="KH391" s="1031"/>
      <c r="KI391" s="1031"/>
      <c r="KJ391" s="1031"/>
      <c r="KK391" s="1031"/>
      <c r="KL391" s="1031"/>
      <c r="KM391" s="1031"/>
      <c r="KN391" s="1031"/>
      <c r="KO391" s="1031"/>
      <c r="KP391" s="1031"/>
      <c r="KQ391" s="1031"/>
      <c r="KR391" s="1031"/>
      <c r="KS391" s="1031"/>
      <c r="KT391" s="1031"/>
      <c r="KU391" s="1031"/>
      <c r="KV391" s="1031"/>
      <c r="KW391" s="1031"/>
      <c r="KX391" s="1031"/>
      <c r="KY391" s="1031"/>
      <c r="KZ391" s="1031"/>
      <c r="LA391" s="1031"/>
      <c r="LB391" s="1031"/>
      <c r="LC391" s="1031"/>
      <c r="LD391" s="1031"/>
      <c r="LE391" s="1031"/>
      <c r="LF391" s="1031"/>
      <c r="LG391" s="1031"/>
      <c r="LH391" s="1031"/>
      <c r="LI391" s="1031"/>
      <c r="LJ391" s="1031"/>
      <c r="LK391" s="1031"/>
      <c r="LL391" s="1031"/>
      <c r="LM391" s="1031"/>
      <c r="LN391" s="1031"/>
      <c r="LO391" s="1031"/>
      <c r="LP391" s="1031"/>
      <c r="LQ391" s="1031"/>
      <c r="LR391" s="1031"/>
      <c r="LS391" s="1031"/>
      <c r="LT391" s="1031"/>
      <c r="LU391" s="1031"/>
    </row>
    <row r="392" s="1010" customFormat="1" ht="26.25" customHeight="1" spans="1:333">
      <c r="A392" s="1011"/>
      <c r="B392" s="1019"/>
      <c r="C392" s="1059"/>
      <c r="D392" s="1011"/>
      <c r="E392" s="1019"/>
      <c r="F392" s="1019"/>
      <c r="G392" s="1020"/>
      <c r="H392" s="1011"/>
      <c r="I392" s="1019"/>
      <c r="J392" s="1011"/>
      <c r="K392" s="1011"/>
      <c r="L392" s="1011"/>
      <c r="M392" s="1011"/>
      <c r="N392" s="1077"/>
      <c r="O392" s="1077"/>
      <c r="P392" s="1078"/>
      <c r="Q392" s="2001"/>
      <c r="R392" s="1677"/>
      <c r="S392" s="2867"/>
      <c r="T392" s="2868"/>
      <c r="U392" s="2868"/>
      <c r="V392" s="2001"/>
      <c r="W392" s="2001"/>
      <c r="X392" s="1111"/>
      <c r="Y392" s="1113"/>
      <c r="Z392" s="1111"/>
      <c r="AA392" s="1026"/>
      <c r="AB392" s="1026"/>
      <c r="AC392" s="1139"/>
      <c r="AD392" s="1011"/>
      <c r="AE392" s="1140"/>
      <c r="AF392" s="1028"/>
      <c r="AG392" s="1020"/>
      <c r="AH392" s="1020"/>
      <c r="AI392" s="1020"/>
      <c r="AJ392" s="1031"/>
      <c r="AK392" s="2026"/>
      <c r="AL392" s="2026"/>
      <c r="AM392" s="2026"/>
      <c r="AN392" s="2026"/>
      <c r="AO392" s="2026"/>
      <c r="AP392" s="2026"/>
      <c r="AQ392" s="2017"/>
      <c r="AR392" s="2017"/>
      <c r="AS392" s="2017"/>
      <c r="AT392" s="2017"/>
      <c r="AU392" s="2351" t="s">
        <v>2816</v>
      </c>
      <c r="AV392" s="1029">
        <f t="shared" ref="AV392:BE392" si="296">SUMIF($AM$4:$AM$388,"&lt;&gt;",AV4:AV388)</f>
        <v>9910</v>
      </c>
      <c r="AW392" s="1029">
        <f t="shared" si="296"/>
        <v>9910</v>
      </c>
      <c r="AX392" s="1029">
        <f t="shared" si="296"/>
        <v>9910</v>
      </c>
      <c r="AY392" s="1029">
        <f t="shared" si="296"/>
        <v>4955</v>
      </c>
      <c r="AZ392" s="1029">
        <f t="shared" si="296"/>
        <v>2477.5</v>
      </c>
      <c r="BA392" s="1029">
        <f t="shared" si="296"/>
        <v>7432.5</v>
      </c>
      <c r="BB392" s="1029">
        <f t="shared" si="296"/>
        <v>9910</v>
      </c>
      <c r="BC392" s="1029">
        <f t="shared" si="296"/>
        <v>9910</v>
      </c>
      <c r="BD392" s="1029">
        <f t="shared" si="296"/>
        <v>9910</v>
      </c>
      <c r="BE392" s="1029">
        <f t="shared" si="296"/>
        <v>4955</v>
      </c>
      <c r="BF392" s="1029">
        <f>SUM(AV392:BE392)</f>
        <v>79280</v>
      </c>
      <c r="BG392" s="1029"/>
      <c r="BH392" s="1031"/>
      <c r="BI392" s="1031"/>
      <c r="BJ392" s="1031"/>
      <c r="BK392" s="1031"/>
      <c r="BL392" s="1031"/>
      <c r="BM392" s="1031"/>
      <c r="BN392" s="1031"/>
      <c r="BO392" s="1031"/>
      <c r="BP392" s="1031"/>
      <c r="BQ392" s="1031"/>
      <c r="BR392" s="1031"/>
      <c r="BS392" s="1031"/>
      <c r="BT392" s="1031"/>
      <c r="BU392" s="1031"/>
      <c r="BV392" s="1031"/>
      <c r="BW392" s="1031"/>
      <c r="BX392" s="1031"/>
      <c r="BY392" s="1031"/>
      <c r="BZ392" s="1031"/>
      <c r="CA392" s="1031"/>
      <c r="CB392" s="1031"/>
      <c r="CC392" s="1031"/>
      <c r="CD392" s="1031"/>
      <c r="CE392" s="1031"/>
      <c r="CF392" s="1031"/>
      <c r="CG392" s="1031"/>
      <c r="CH392" s="1031"/>
      <c r="CI392" s="1031"/>
      <c r="CJ392" s="1031"/>
      <c r="CK392" s="1031"/>
      <c r="CL392" s="1031"/>
      <c r="CM392" s="1031"/>
      <c r="CN392" s="1031"/>
      <c r="CO392" s="1031"/>
      <c r="CP392" s="1031"/>
      <c r="CQ392" s="1031"/>
      <c r="CR392" s="1031"/>
      <c r="CS392" s="1031"/>
      <c r="CT392" s="1031"/>
      <c r="CU392" s="1031"/>
      <c r="CV392" s="1031"/>
      <c r="CW392" s="1031"/>
      <c r="CX392" s="1031"/>
      <c r="CY392" s="1031"/>
      <c r="CZ392" s="1031"/>
      <c r="DA392" s="1031"/>
      <c r="DB392" s="1031"/>
      <c r="DC392" s="1031"/>
      <c r="DD392" s="1031"/>
      <c r="DE392" s="1031"/>
      <c r="DF392" s="1031"/>
      <c r="DG392" s="1031"/>
      <c r="DH392" s="1031"/>
      <c r="DI392" s="1031"/>
      <c r="DJ392" s="1031"/>
      <c r="DK392" s="1031"/>
      <c r="DL392" s="1031"/>
      <c r="DM392" s="1031"/>
      <c r="DN392" s="1031"/>
      <c r="DO392" s="1031"/>
      <c r="DP392" s="1031"/>
      <c r="DQ392" s="1031"/>
      <c r="DR392" s="1031"/>
      <c r="DS392" s="1031"/>
      <c r="DT392" s="1031"/>
      <c r="DU392" s="1031"/>
      <c r="DV392" s="1031"/>
      <c r="DW392" s="1031"/>
      <c r="DX392" s="1031"/>
      <c r="DY392" s="1031"/>
      <c r="DZ392" s="1031"/>
      <c r="EA392" s="1031"/>
      <c r="EB392" s="1031"/>
      <c r="EC392" s="1031"/>
      <c r="ED392" s="1031"/>
      <c r="EE392" s="1031"/>
      <c r="EF392" s="1031"/>
      <c r="EG392" s="1031"/>
      <c r="EH392" s="1031"/>
      <c r="EI392" s="1031"/>
      <c r="EJ392" s="1031"/>
      <c r="EK392" s="1031"/>
      <c r="EL392" s="1031"/>
      <c r="EM392" s="1031"/>
      <c r="EN392" s="1031"/>
      <c r="EO392" s="1031"/>
      <c r="EP392" s="1031"/>
      <c r="EQ392" s="1031"/>
      <c r="ER392" s="1031"/>
      <c r="ES392" s="1031"/>
      <c r="ET392" s="1031"/>
      <c r="EU392" s="1031"/>
      <c r="EV392" s="1031"/>
      <c r="EW392" s="1031"/>
      <c r="EX392" s="1031"/>
      <c r="EY392" s="1031"/>
      <c r="EZ392" s="1031"/>
      <c r="FA392" s="1031"/>
      <c r="FB392" s="1031"/>
      <c r="FC392" s="1031"/>
      <c r="FD392" s="1031"/>
      <c r="FE392" s="1031"/>
      <c r="FF392" s="1031"/>
      <c r="FG392" s="1031"/>
      <c r="FH392" s="1031"/>
      <c r="FI392" s="1031"/>
      <c r="FJ392" s="1031"/>
      <c r="FK392" s="1031"/>
      <c r="FL392" s="1031"/>
      <c r="FM392" s="1031"/>
      <c r="FN392" s="1031"/>
      <c r="FO392" s="1031"/>
      <c r="FP392" s="1031"/>
      <c r="FQ392" s="1031"/>
      <c r="FR392" s="1031"/>
      <c r="FS392" s="1031"/>
      <c r="FT392" s="1031"/>
      <c r="FU392" s="1031"/>
      <c r="FV392" s="1031"/>
      <c r="FW392" s="1031"/>
      <c r="FX392" s="1031"/>
      <c r="FY392" s="1031"/>
      <c r="FZ392" s="1031"/>
      <c r="GA392" s="1031"/>
      <c r="GB392" s="1031"/>
      <c r="GC392" s="1031"/>
      <c r="GD392" s="1031"/>
      <c r="GE392" s="1031"/>
      <c r="GF392" s="1031"/>
      <c r="GG392" s="1031"/>
      <c r="GH392" s="1031"/>
      <c r="GI392" s="1031"/>
      <c r="GJ392" s="1031"/>
      <c r="GK392" s="1031"/>
      <c r="GL392" s="1031"/>
      <c r="GM392" s="1031"/>
      <c r="GN392" s="1031"/>
      <c r="GO392" s="1031"/>
      <c r="GP392" s="1031"/>
      <c r="GQ392" s="1031"/>
      <c r="GR392" s="1031"/>
      <c r="GS392" s="1031"/>
      <c r="GT392" s="1031"/>
      <c r="GU392" s="1031"/>
      <c r="GV392" s="1031"/>
      <c r="GW392" s="1031"/>
      <c r="GX392" s="1031"/>
      <c r="GY392" s="1031"/>
      <c r="GZ392" s="1031"/>
      <c r="HA392" s="1031"/>
      <c r="HB392" s="1031"/>
      <c r="HC392" s="1031"/>
      <c r="HD392" s="1031"/>
      <c r="HE392" s="1031"/>
      <c r="HF392" s="1031"/>
      <c r="HG392" s="1031"/>
      <c r="HH392" s="1031"/>
      <c r="HI392" s="1031"/>
      <c r="HJ392" s="1031"/>
      <c r="HK392" s="1031"/>
      <c r="HL392" s="1031"/>
      <c r="HM392" s="1031"/>
      <c r="HN392" s="1031"/>
      <c r="HO392" s="1031"/>
      <c r="HP392" s="1031"/>
      <c r="HQ392" s="1031"/>
      <c r="HR392" s="1031"/>
      <c r="HS392" s="1031"/>
      <c r="HT392" s="1031"/>
      <c r="HU392" s="1031"/>
      <c r="HV392" s="1031"/>
      <c r="HW392" s="1031"/>
      <c r="HX392" s="1031"/>
      <c r="HY392" s="1031"/>
      <c r="HZ392" s="1031"/>
      <c r="IA392" s="1031"/>
      <c r="IB392" s="1031"/>
      <c r="IC392" s="1031"/>
      <c r="ID392" s="1031"/>
      <c r="IE392" s="1031"/>
      <c r="IF392" s="1031"/>
      <c r="IG392" s="1031"/>
      <c r="IH392" s="1031"/>
      <c r="II392" s="1031"/>
      <c r="IJ392" s="1031"/>
      <c r="IK392" s="1031"/>
      <c r="IL392" s="1031"/>
      <c r="IM392" s="1031"/>
      <c r="IN392" s="1031"/>
      <c r="IO392" s="1031"/>
      <c r="IP392" s="1031"/>
      <c r="IQ392" s="1031"/>
      <c r="IR392" s="1031"/>
      <c r="IS392" s="1031"/>
      <c r="IT392" s="1031"/>
      <c r="IU392" s="1031"/>
      <c r="IV392" s="1031"/>
      <c r="IW392" s="1031"/>
      <c r="IX392" s="1031"/>
      <c r="IY392" s="1031"/>
      <c r="IZ392" s="1031"/>
      <c r="JA392" s="1031"/>
      <c r="JB392" s="1031"/>
      <c r="JC392" s="1031"/>
      <c r="JD392" s="1031"/>
      <c r="JE392" s="1031"/>
      <c r="JF392" s="1031"/>
      <c r="JG392" s="1031"/>
      <c r="JH392" s="1031"/>
      <c r="JI392" s="1031"/>
      <c r="JJ392" s="1031"/>
      <c r="JK392" s="1031"/>
      <c r="JL392" s="1031"/>
      <c r="JM392" s="1031"/>
      <c r="JN392" s="1031"/>
      <c r="JO392" s="1031"/>
      <c r="JP392" s="1031"/>
      <c r="JQ392" s="1031"/>
      <c r="JR392" s="1031"/>
      <c r="JS392" s="1031"/>
      <c r="JT392" s="1031"/>
      <c r="JU392" s="1031"/>
      <c r="JV392" s="1031"/>
      <c r="JW392" s="1031"/>
      <c r="JX392" s="1031"/>
      <c r="JY392" s="1031"/>
      <c r="JZ392" s="1031"/>
      <c r="KA392" s="1031"/>
      <c r="KB392" s="1031"/>
      <c r="KC392" s="1031"/>
      <c r="KD392" s="1031"/>
      <c r="KE392" s="1031"/>
      <c r="KF392" s="1031"/>
      <c r="KG392" s="1031"/>
      <c r="KH392" s="1031"/>
      <c r="KI392" s="1031"/>
      <c r="KJ392" s="1031"/>
      <c r="KK392" s="1031"/>
      <c r="KL392" s="1031"/>
      <c r="KM392" s="1031"/>
      <c r="KN392" s="1031"/>
      <c r="KO392" s="1031"/>
      <c r="KP392" s="1031"/>
      <c r="KQ392" s="1031"/>
      <c r="KR392" s="1031"/>
      <c r="KS392" s="1031"/>
      <c r="KT392" s="1031"/>
      <c r="KU392" s="1031"/>
      <c r="KV392" s="1031"/>
      <c r="KW392" s="1031"/>
      <c r="KX392" s="1031"/>
      <c r="KY392" s="1031"/>
      <c r="KZ392" s="1031"/>
      <c r="LA392" s="1031"/>
      <c r="LB392" s="1031"/>
      <c r="LC392" s="1031"/>
      <c r="LD392" s="1031"/>
      <c r="LE392" s="1031"/>
      <c r="LF392" s="1031"/>
      <c r="LG392" s="1031"/>
      <c r="LH392" s="1031"/>
      <c r="LI392" s="1031"/>
      <c r="LJ392" s="1031"/>
      <c r="LK392" s="1031"/>
      <c r="LL392" s="1031"/>
      <c r="LM392" s="1031"/>
      <c r="LN392" s="1031"/>
      <c r="LO392" s="1031"/>
      <c r="LP392" s="1031"/>
      <c r="LQ392" s="1031"/>
      <c r="LR392" s="1031"/>
      <c r="LS392" s="1031"/>
      <c r="LT392" s="1031"/>
      <c r="LU392" s="1031"/>
    </row>
    <row r="393" s="1010" customFormat="1" ht="14.25" spans="1:333">
      <c r="A393" s="1011"/>
      <c r="B393" s="1019"/>
      <c r="C393" s="1019"/>
      <c r="D393" s="1011"/>
      <c r="E393" s="1019"/>
      <c r="F393" s="1019"/>
      <c r="G393" s="1020"/>
      <c r="H393" s="1011"/>
      <c r="I393" s="1019"/>
      <c r="J393" s="1011"/>
      <c r="K393" s="1011"/>
      <c r="L393" s="1011"/>
      <c r="M393" s="1011"/>
      <c r="N393" s="1011"/>
      <c r="O393" s="1011"/>
      <c r="P393" s="1021"/>
      <c r="Q393" s="1022"/>
      <c r="R393" s="1837"/>
      <c r="S393" s="2867"/>
      <c r="T393" s="2867"/>
      <c r="U393" s="2867"/>
      <c r="V393" s="1023"/>
      <c r="W393" s="1023"/>
      <c r="X393" s="1111"/>
      <c r="Y393" s="1025"/>
      <c r="Z393" s="1111"/>
      <c r="AA393" s="1026"/>
      <c r="AB393" s="1026"/>
      <c r="AC393" s="1027"/>
      <c r="AD393" s="1011"/>
      <c r="AE393" s="1011"/>
      <c r="AF393" s="1028"/>
      <c r="AG393" s="1020"/>
      <c r="AH393" s="1020"/>
      <c r="AI393" s="1020"/>
      <c r="AJ393" s="1031"/>
      <c r="AK393" s="2026"/>
      <c r="AL393" s="2026"/>
      <c r="AM393" s="2026"/>
      <c r="AN393" s="2026"/>
      <c r="AO393" s="2026"/>
      <c r="AP393" s="2026"/>
      <c r="AQ393" s="2016"/>
      <c r="AR393" s="2016"/>
      <c r="AS393" s="2016"/>
      <c r="AT393" s="2016"/>
      <c r="AU393" s="1076" t="s">
        <v>1693</v>
      </c>
      <c r="AV393" s="2568">
        <f>AV390+AV391+AV392-AV389</f>
        <v>-148.799999999872</v>
      </c>
      <c r="AW393" s="2568">
        <f t="shared" ref="AW393:BE393" si="297">AW390+AW391+AW392-AW389</f>
        <v>-148.799999999872</v>
      </c>
      <c r="AX393" s="2568">
        <f t="shared" si="297"/>
        <v>-148.799999999988</v>
      </c>
      <c r="AY393" s="2568">
        <f t="shared" si="297"/>
        <v>-148.79999999993</v>
      </c>
      <c r="AZ393" s="2568">
        <f t="shared" si="297"/>
        <v>-148.799999999988</v>
      </c>
      <c r="BA393" s="2568">
        <f t="shared" si="297"/>
        <v>-148.79999999993</v>
      </c>
      <c r="BB393" s="2568">
        <f t="shared" si="297"/>
        <v>-148.799999999988</v>
      </c>
      <c r="BC393" s="2568">
        <f t="shared" si="297"/>
        <v>-148.799999999872</v>
      </c>
      <c r="BD393" s="2568">
        <f t="shared" si="297"/>
        <v>-148.79999999993</v>
      </c>
      <c r="BE393" s="2568">
        <f t="shared" si="297"/>
        <v>-148.79999999993</v>
      </c>
      <c r="BF393" s="2033"/>
      <c r="BG393" s="2033"/>
      <c r="BH393" s="1031"/>
      <c r="BI393" s="1031"/>
      <c r="BJ393" s="1031"/>
      <c r="BK393" s="1031"/>
      <c r="BL393" s="1031"/>
      <c r="BM393" s="1031"/>
      <c r="BN393" s="1031"/>
      <c r="BO393" s="1031"/>
      <c r="BP393" s="1031"/>
      <c r="BQ393" s="1031"/>
      <c r="BR393" s="1031"/>
      <c r="BS393" s="1031"/>
      <c r="BT393" s="1031"/>
      <c r="BU393" s="1031"/>
      <c r="BV393" s="1031"/>
      <c r="BW393" s="1031"/>
      <c r="BX393" s="1031"/>
      <c r="BY393" s="1031"/>
      <c r="BZ393" s="1031"/>
      <c r="CA393" s="1031"/>
      <c r="CB393" s="1031"/>
      <c r="CC393" s="1031"/>
      <c r="CD393" s="1031"/>
      <c r="CE393" s="1031"/>
      <c r="CF393" s="1031"/>
      <c r="CG393" s="1031"/>
      <c r="CH393" s="1031"/>
      <c r="CI393" s="1031"/>
      <c r="CJ393" s="1031"/>
      <c r="CK393" s="1031"/>
      <c r="CL393" s="1031"/>
      <c r="CM393" s="1031"/>
      <c r="CN393" s="1031"/>
      <c r="CO393" s="1031"/>
      <c r="CP393" s="1031"/>
      <c r="CQ393" s="1031"/>
      <c r="CR393" s="1031"/>
      <c r="CS393" s="1031"/>
      <c r="CT393" s="1031"/>
      <c r="CU393" s="1031"/>
      <c r="CV393" s="1031"/>
      <c r="CW393" s="1031"/>
      <c r="CX393" s="1031"/>
      <c r="CY393" s="1031"/>
      <c r="CZ393" s="1031"/>
      <c r="DA393" s="1031"/>
      <c r="DB393" s="1031"/>
      <c r="DC393" s="1031"/>
      <c r="DD393" s="1031"/>
      <c r="DE393" s="1031"/>
      <c r="DF393" s="1031"/>
      <c r="DG393" s="1031"/>
      <c r="DH393" s="1031"/>
      <c r="DI393" s="1031"/>
      <c r="DJ393" s="1031"/>
      <c r="DK393" s="1031"/>
      <c r="DL393" s="1031"/>
      <c r="DM393" s="1031"/>
      <c r="DN393" s="1031"/>
      <c r="DO393" s="1031"/>
      <c r="DP393" s="1031"/>
      <c r="DQ393" s="1031"/>
      <c r="DR393" s="1031"/>
      <c r="DS393" s="1031"/>
      <c r="DT393" s="1031"/>
      <c r="DU393" s="1031"/>
      <c r="DV393" s="1031"/>
      <c r="DW393" s="1031"/>
      <c r="DX393" s="1031"/>
      <c r="DY393" s="1031"/>
      <c r="DZ393" s="1031"/>
      <c r="EA393" s="1031"/>
      <c r="EB393" s="1031"/>
      <c r="EC393" s="1031"/>
      <c r="ED393" s="1031"/>
      <c r="EE393" s="1031"/>
      <c r="EF393" s="1031"/>
      <c r="EG393" s="1031"/>
      <c r="EH393" s="1031"/>
      <c r="EI393" s="1031"/>
      <c r="EJ393" s="1031"/>
      <c r="EK393" s="1031"/>
      <c r="EL393" s="1031"/>
      <c r="EM393" s="1031"/>
      <c r="EN393" s="1031"/>
      <c r="EO393" s="1031"/>
      <c r="EP393" s="1031"/>
      <c r="EQ393" s="1031"/>
      <c r="ER393" s="1031"/>
      <c r="ES393" s="1031"/>
      <c r="ET393" s="1031"/>
      <c r="EU393" s="1031"/>
      <c r="EV393" s="1031"/>
      <c r="EW393" s="1031"/>
      <c r="EX393" s="1031"/>
      <c r="EY393" s="1031"/>
      <c r="EZ393" s="1031"/>
      <c r="FA393" s="1031"/>
      <c r="FB393" s="1031"/>
      <c r="FC393" s="1031"/>
      <c r="FD393" s="1031"/>
      <c r="FE393" s="1031"/>
      <c r="FF393" s="1031"/>
      <c r="FG393" s="1031"/>
      <c r="FH393" s="1031"/>
      <c r="FI393" s="1031"/>
      <c r="FJ393" s="1031"/>
      <c r="FK393" s="1031"/>
      <c r="FL393" s="1031"/>
      <c r="FM393" s="1031"/>
      <c r="FN393" s="1031"/>
      <c r="FO393" s="1031"/>
      <c r="FP393" s="1031"/>
      <c r="FQ393" s="1031"/>
      <c r="FR393" s="1031"/>
      <c r="FS393" s="1031"/>
      <c r="FT393" s="1031"/>
      <c r="FU393" s="1031"/>
      <c r="FV393" s="1031"/>
      <c r="FW393" s="1031"/>
      <c r="FX393" s="1031"/>
      <c r="FY393" s="1031"/>
      <c r="FZ393" s="1031"/>
      <c r="GA393" s="1031"/>
      <c r="GB393" s="1031"/>
      <c r="GC393" s="1031"/>
      <c r="GD393" s="1031"/>
      <c r="GE393" s="1031"/>
      <c r="GF393" s="1031"/>
      <c r="GG393" s="1031"/>
      <c r="GH393" s="1031"/>
      <c r="GI393" s="1031"/>
      <c r="GJ393" s="1031"/>
      <c r="GK393" s="1031"/>
      <c r="GL393" s="1031"/>
      <c r="GM393" s="1031"/>
      <c r="GN393" s="1031"/>
      <c r="GO393" s="1031"/>
      <c r="GP393" s="1031"/>
      <c r="GQ393" s="1031"/>
      <c r="GR393" s="1031"/>
      <c r="GS393" s="1031"/>
      <c r="GT393" s="1031"/>
      <c r="GU393" s="1031"/>
      <c r="GV393" s="1031"/>
      <c r="GW393" s="1031"/>
      <c r="GX393" s="1031"/>
      <c r="GY393" s="1031"/>
      <c r="GZ393" s="1031"/>
      <c r="HA393" s="1031"/>
      <c r="HB393" s="1031"/>
      <c r="HC393" s="1031"/>
      <c r="HD393" s="1031"/>
      <c r="HE393" s="1031"/>
      <c r="HF393" s="1031"/>
      <c r="HG393" s="1031"/>
      <c r="HH393" s="1031"/>
      <c r="HI393" s="1031"/>
      <c r="HJ393" s="1031"/>
      <c r="HK393" s="1031"/>
      <c r="HL393" s="1031"/>
      <c r="HM393" s="1031"/>
      <c r="HN393" s="1031"/>
      <c r="HO393" s="1031"/>
      <c r="HP393" s="1031"/>
      <c r="HQ393" s="1031"/>
      <c r="HR393" s="1031"/>
      <c r="HS393" s="1031"/>
      <c r="HT393" s="1031"/>
      <c r="HU393" s="1031"/>
      <c r="HV393" s="1031"/>
      <c r="HW393" s="1031"/>
      <c r="HX393" s="1031"/>
      <c r="HY393" s="1031"/>
      <c r="HZ393" s="1031"/>
      <c r="IA393" s="1031"/>
      <c r="IB393" s="1031"/>
      <c r="IC393" s="1031"/>
      <c r="ID393" s="1031"/>
      <c r="IE393" s="1031"/>
      <c r="IF393" s="1031"/>
      <c r="IG393" s="1031"/>
      <c r="IH393" s="1031"/>
      <c r="II393" s="1031"/>
      <c r="IJ393" s="1031"/>
      <c r="IK393" s="1031"/>
      <c r="IL393" s="1031"/>
      <c r="IM393" s="1031"/>
      <c r="IN393" s="1031"/>
      <c r="IO393" s="1031"/>
      <c r="IP393" s="1031"/>
      <c r="IQ393" s="1031"/>
      <c r="IR393" s="1031"/>
      <c r="IS393" s="1031"/>
      <c r="IT393" s="1031"/>
      <c r="IU393" s="1031"/>
      <c r="IV393" s="1031"/>
      <c r="IW393" s="1031"/>
      <c r="IX393" s="1031"/>
      <c r="IY393" s="1031"/>
      <c r="IZ393" s="1031"/>
      <c r="JA393" s="1031"/>
      <c r="JB393" s="1031"/>
      <c r="JC393" s="1031"/>
      <c r="JD393" s="1031"/>
      <c r="JE393" s="1031"/>
      <c r="JF393" s="1031"/>
      <c r="JG393" s="1031"/>
      <c r="JH393" s="1031"/>
      <c r="JI393" s="1031"/>
      <c r="JJ393" s="1031"/>
      <c r="JK393" s="1031"/>
      <c r="JL393" s="1031"/>
      <c r="JM393" s="1031"/>
      <c r="JN393" s="1031"/>
      <c r="JO393" s="1031"/>
      <c r="JP393" s="1031"/>
      <c r="JQ393" s="1031"/>
      <c r="JR393" s="1031"/>
      <c r="JS393" s="1031"/>
      <c r="JT393" s="1031"/>
      <c r="JU393" s="1031"/>
      <c r="JV393" s="1031"/>
      <c r="JW393" s="1031"/>
      <c r="JX393" s="1031"/>
      <c r="JY393" s="1031"/>
      <c r="JZ393" s="1031"/>
      <c r="KA393" s="1031"/>
      <c r="KB393" s="1031"/>
      <c r="KC393" s="1031"/>
      <c r="KD393" s="1031"/>
      <c r="KE393" s="1031"/>
      <c r="KF393" s="1031"/>
      <c r="KG393" s="1031"/>
      <c r="KH393" s="1031"/>
      <c r="KI393" s="1031"/>
      <c r="KJ393" s="1031"/>
      <c r="KK393" s="1031"/>
      <c r="KL393" s="1031"/>
      <c r="KM393" s="1031"/>
      <c r="KN393" s="1031"/>
      <c r="KO393" s="1031"/>
      <c r="KP393" s="1031"/>
      <c r="KQ393" s="1031"/>
      <c r="KR393" s="1031"/>
      <c r="KS393" s="1031"/>
      <c r="KT393" s="1031"/>
      <c r="KU393" s="1031"/>
      <c r="KV393" s="1031"/>
      <c r="KW393" s="1031"/>
      <c r="KX393" s="1031"/>
      <c r="KY393" s="1031"/>
      <c r="KZ393" s="1031"/>
      <c r="LA393" s="1031"/>
      <c r="LB393" s="1031"/>
      <c r="LC393" s="1031"/>
      <c r="LD393" s="1031"/>
      <c r="LE393" s="1031"/>
      <c r="LF393" s="1031"/>
      <c r="LG393" s="1031"/>
      <c r="LH393" s="1031"/>
      <c r="LI393" s="1031"/>
      <c r="LJ393" s="1031"/>
      <c r="LK393" s="1031"/>
      <c r="LL393" s="1031"/>
      <c r="LM393" s="1031"/>
      <c r="LN393" s="1031"/>
      <c r="LO393" s="1031"/>
      <c r="LP393" s="1031"/>
      <c r="LQ393" s="1031"/>
      <c r="LR393" s="1031"/>
      <c r="LS393" s="1031"/>
      <c r="LT393" s="1031"/>
      <c r="LU393" s="1031"/>
    </row>
    <row r="394" ht="14.25" spans="18:29">
      <c r="R394" s="2865"/>
      <c r="S394" s="2867"/>
      <c r="T394" s="2867"/>
      <c r="U394" s="2867"/>
      <c r="X394" s="1111"/>
      <c r="Z394" s="1111"/>
      <c r="AC394" s="1139"/>
    </row>
    <row r="395" ht="14.25" spans="18:26">
      <c r="R395" s="2865"/>
      <c r="S395" s="2867"/>
      <c r="T395" s="2867"/>
      <c r="U395" s="2867"/>
      <c r="X395" s="1111"/>
      <c r="Z395" s="1111"/>
    </row>
    <row r="396" ht="14.25" spans="18:26">
      <c r="R396" s="2865"/>
      <c r="S396" s="2867"/>
      <c r="T396" s="2867"/>
      <c r="U396" s="2867"/>
      <c r="X396" s="1111"/>
      <c r="Z396" s="1111"/>
    </row>
    <row r="397" ht="14.25" spans="14:29">
      <c r="N397" s="1076"/>
      <c r="O397" s="1076"/>
      <c r="R397" s="2865"/>
      <c r="S397" s="2867"/>
      <c r="T397" s="2867"/>
      <c r="U397" s="2867"/>
      <c r="X397" s="1111"/>
      <c r="Z397" s="1111"/>
      <c r="AC397" s="1139"/>
    </row>
    <row r="398" ht="14.25" spans="18:26">
      <c r="R398" s="2865"/>
      <c r="S398" s="2867"/>
      <c r="T398" s="2867"/>
      <c r="U398" s="2867"/>
      <c r="X398" s="1111"/>
      <c r="Z398" s="1111"/>
    </row>
    <row r="399" ht="14.25" spans="6:26">
      <c r="F399" s="1058"/>
      <c r="R399" s="2865"/>
      <c r="S399" s="2867"/>
      <c r="T399" s="2867"/>
      <c r="U399" s="2867"/>
      <c r="X399" s="1111"/>
      <c r="Z399" s="1111"/>
    </row>
    <row r="400" ht="14.25" spans="18:26">
      <c r="R400" s="2865"/>
      <c r="S400" s="2867"/>
      <c r="T400" s="2867"/>
      <c r="U400" s="2867"/>
      <c r="X400" s="1111"/>
      <c r="Z400" s="1111"/>
    </row>
    <row r="401" ht="14.25" spans="18:26">
      <c r="R401" s="2865"/>
      <c r="S401" s="2867"/>
      <c r="T401" s="2867"/>
      <c r="U401" s="2867"/>
      <c r="X401" s="1111"/>
      <c r="Z401" s="1111"/>
    </row>
    <row r="402" ht="26.25" customHeight="1" spans="3:57">
      <c r="C402" s="1059"/>
      <c r="N402" s="1077"/>
      <c r="O402" s="1077"/>
      <c r="P402" s="1078"/>
      <c r="R402" s="2865"/>
      <c r="S402" s="2867"/>
      <c r="T402" s="2867"/>
      <c r="U402" s="2867"/>
      <c r="V402" s="1112"/>
      <c r="W402" s="1112"/>
      <c r="X402" s="1111"/>
      <c r="Y402" s="1113"/>
      <c r="Z402" s="1111"/>
      <c r="AE402" s="1140"/>
      <c r="AQ402" s="1059"/>
      <c r="AR402" s="1059"/>
      <c r="AS402" s="1059"/>
      <c r="AT402" s="1059"/>
      <c r="AU402" s="1059"/>
      <c r="AV402" s="1029">
        <f t="shared" ref="AV402:BE402" si="298">SUM(AV4:AV309)</f>
        <v>253294</v>
      </c>
      <c r="AW402" s="1029">
        <f t="shared" si="298"/>
        <v>254158</v>
      </c>
      <c r="AX402" s="1029">
        <f t="shared" si="298"/>
        <v>243358</v>
      </c>
      <c r="AY402" s="1029">
        <f t="shared" si="298"/>
        <v>263099</v>
      </c>
      <c r="AZ402" s="1029">
        <f t="shared" si="298"/>
        <v>270449.5</v>
      </c>
      <c r="BA402" s="1029">
        <f t="shared" si="298"/>
        <v>254020.5</v>
      </c>
      <c r="BB402" s="1029">
        <f t="shared" si="298"/>
        <v>243838</v>
      </c>
      <c r="BC402" s="1029">
        <f t="shared" si="298"/>
        <v>250798</v>
      </c>
      <c r="BD402" s="1029">
        <f t="shared" si="298"/>
        <v>248302</v>
      </c>
      <c r="BE402" s="1029">
        <f t="shared" si="298"/>
        <v>246971</v>
      </c>
    </row>
    <row r="403" ht="26.25" customHeight="1" spans="3:47">
      <c r="C403" s="1059"/>
      <c r="N403" s="1077"/>
      <c r="O403" s="1077"/>
      <c r="P403" s="1078"/>
      <c r="R403" s="2865"/>
      <c r="S403" s="2867"/>
      <c r="T403" s="2867"/>
      <c r="U403" s="2867"/>
      <c r="V403" s="1112"/>
      <c r="W403" s="1112"/>
      <c r="X403" s="1111"/>
      <c r="Y403" s="1113"/>
      <c r="Z403" s="1111"/>
      <c r="AE403" s="1140"/>
      <c r="AQ403" s="1059"/>
      <c r="AR403" s="1059"/>
      <c r="AS403" s="1059"/>
      <c r="AT403" s="1059"/>
      <c r="AU403" s="1059"/>
    </row>
    <row r="404" ht="14.25" spans="18:26">
      <c r="R404" s="2865"/>
      <c r="S404" s="2867"/>
      <c r="T404" s="2867"/>
      <c r="U404" s="2867"/>
      <c r="V404" s="1112"/>
      <c r="W404" s="1112"/>
      <c r="X404" s="1111"/>
      <c r="Z404" s="1111"/>
    </row>
    <row r="405" ht="14.25" spans="18:26">
      <c r="R405" s="2865"/>
      <c r="S405" s="2867"/>
      <c r="T405" s="2867"/>
      <c r="U405" s="2867"/>
      <c r="V405" s="1112"/>
      <c r="W405" s="1112"/>
      <c r="X405" s="1111"/>
      <c r="Z405" s="1111"/>
    </row>
    <row r="406" ht="14.25" spans="18:26">
      <c r="R406" s="2865"/>
      <c r="S406" s="2865"/>
      <c r="T406" s="2865"/>
      <c r="U406" s="2865"/>
      <c r="V406" s="1112"/>
      <c r="W406" s="1112"/>
      <c r="X406" s="1111"/>
      <c r="Z406" s="1111"/>
    </row>
    <row r="407" ht="14.25" spans="18:26">
      <c r="R407" s="2865"/>
      <c r="S407" s="2865"/>
      <c r="T407" s="2865"/>
      <c r="U407" s="2865"/>
      <c r="V407" s="1112"/>
      <c r="W407" s="1112"/>
      <c r="X407" s="1111"/>
      <c r="Z407" s="1111"/>
    </row>
    <row r="408" ht="14.25" spans="18:26">
      <c r="R408" s="2865"/>
      <c r="S408" s="2865"/>
      <c r="T408" s="2865"/>
      <c r="U408" s="2865"/>
      <c r="V408" s="1112"/>
      <c r="W408" s="1112"/>
      <c r="X408" s="1111"/>
      <c r="Z408" s="1111"/>
    </row>
    <row r="409" ht="14.25" spans="18:26">
      <c r="R409" s="2865"/>
      <c r="S409" s="2865"/>
      <c r="T409" s="2865"/>
      <c r="U409" s="2865"/>
      <c r="V409" s="1112"/>
      <c r="W409" s="1112"/>
      <c r="X409" s="1111"/>
      <c r="Z409" s="1111"/>
    </row>
    <row r="410" ht="14.25" spans="18:26">
      <c r="R410" s="2865"/>
      <c r="S410" s="2865"/>
      <c r="T410" s="2865"/>
      <c r="U410" s="2865"/>
      <c r="V410" s="1112"/>
      <c r="W410" s="1112"/>
      <c r="X410" s="1111"/>
      <c r="Z410" s="1111"/>
    </row>
    <row r="411" ht="14.25" spans="18:26">
      <c r="R411" s="2865"/>
      <c r="S411" s="2865"/>
      <c r="T411" s="2865"/>
      <c r="U411" s="2865"/>
      <c r="V411" s="1112"/>
      <c r="W411" s="1112"/>
      <c r="X411" s="1111"/>
      <c r="Z411" s="1111"/>
    </row>
    <row r="412" ht="14.25" spans="18:26">
      <c r="R412" s="2865"/>
      <c r="S412" s="2865"/>
      <c r="T412" s="2865"/>
      <c r="U412" s="2865"/>
      <c r="V412" s="1112"/>
      <c r="W412" s="1112"/>
      <c r="X412" s="1111"/>
      <c r="Z412" s="1111"/>
    </row>
    <row r="413" ht="14.25" spans="18:26">
      <c r="R413" s="2865"/>
      <c r="S413" s="2865"/>
      <c r="T413" s="2865"/>
      <c r="U413" s="2865"/>
      <c r="V413" s="1112"/>
      <c r="W413" s="1112"/>
      <c r="X413" s="1111"/>
      <c r="Z413" s="1111"/>
    </row>
    <row r="414" ht="14.25" spans="18:26">
      <c r="R414" s="2865"/>
      <c r="S414" s="2865"/>
      <c r="T414" s="2865"/>
      <c r="U414" s="2865"/>
      <c r="V414" s="1112"/>
      <c r="W414" s="1112"/>
      <c r="X414" s="1111"/>
      <c r="Z414" s="1111"/>
    </row>
    <row r="415" ht="14.25" spans="18:26">
      <c r="R415" s="2865"/>
      <c r="S415" s="2865"/>
      <c r="T415" s="2865"/>
      <c r="U415" s="2865"/>
      <c r="V415" s="1112"/>
      <c r="W415" s="1112"/>
      <c r="X415" s="1111"/>
      <c r="Z415" s="1111"/>
    </row>
    <row r="416" ht="14.25" spans="18:26">
      <c r="R416" s="2865"/>
      <c r="S416" s="2865"/>
      <c r="T416" s="2865"/>
      <c r="U416" s="2865"/>
      <c r="V416" s="1112"/>
      <c r="W416" s="1112"/>
      <c r="X416" s="1111"/>
      <c r="Z416" s="1111"/>
    </row>
    <row r="417" ht="14.25" spans="18:26">
      <c r="R417" s="2865"/>
      <c r="S417" s="2865"/>
      <c r="T417" s="2865"/>
      <c r="U417" s="2865"/>
      <c r="V417" s="1112"/>
      <c r="W417" s="1112"/>
      <c r="X417" s="1111"/>
      <c r="Z417" s="1111"/>
    </row>
    <row r="418" ht="14.25" spans="18:26">
      <c r="R418" s="2865"/>
      <c r="S418" s="2865"/>
      <c r="T418" s="2865"/>
      <c r="U418" s="2865"/>
      <c r="V418" s="1112"/>
      <c r="W418" s="1112"/>
      <c r="X418" s="1111"/>
      <c r="Z418" s="1111"/>
    </row>
    <row r="419" ht="14.25" spans="18:26">
      <c r="R419" s="2865"/>
      <c r="S419" s="2865"/>
      <c r="T419" s="2865"/>
      <c r="U419" s="2865"/>
      <c r="V419" s="1112"/>
      <c r="W419" s="1112"/>
      <c r="X419" s="1111"/>
      <c r="Z419" s="1111"/>
    </row>
    <row r="420" ht="14.25" spans="18:26">
      <c r="R420" s="2865"/>
      <c r="S420" s="2865"/>
      <c r="T420" s="2865"/>
      <c r="U420" s="2865"/>
      <c r="V420" s="1112"/>
      <c r="W420" s="1112"/>
      <c r="X420" s="1111"/>
      <c r="Z420" s="1111"/>
    </row>
    <row r="421" ht="14.25" spans="18:26">
      <c r="R421" s="2865"/>
      <c r="S421" s="2865"/>
      <c r="T421" s="2865"/>
      <c r="U421" s="2865"/>
      <c r="V421" s="1112"/>
      <c r="W421" s="1112"/>
      <c r="X421" s="1111"/>
      <c r="Z421" s="1111"/>
    </row>
    <row r="422" ht="14.25" spans="18:26">
      <c r="R422" s="2865"/>
      <c r="S422" s="2865"/>
      <c r="T422" s="2865"/>
      <c r="U422" s="2865"/>
      <c r="V422" s="1112"/>
      <c r="W422" s="1112"/>
      <c r="X422" s="1111"/>
      <c r="Z422" s="1111"/>
    </row>
    <row r="423" ht="14.25" spans="18:26">
      <c r="R423" s="2865"/>
      <c r="S423" s="2865"/>
      <c r="T423" s="2865"/>
      <c r="U423" s="2865"/>
      <c r="V423" s="1112"/>
      <c r="W423" s="1112"/>
      <c r="X423" s="1111"/>
      <c r="Z423" s="1111"/>
    </row>
    <row r="424" ht="14.25" spans="18:26">
      <c r="R424" s="2865"/>
      <c r="S424" s="2865"/>
      <c r="T424" s="2865"/>
      <c r="U424" s="2865"/>
      <c r="V424" s="1112"/>
      <c r="W424" s="1112"/>
      <c r="X424" s="1111"/>
      <c r="Z424" s="1111"/>
    </row>
    <row r="425" ht="14.25" spans="18:26">
      <c r="R425" s="2865"/>
      <c r="S425" s="2865"/>
      <c r="T425" s="2865"/>
      <c r="U425" s="2865"/>
      <c r="V425" s="1112"/>
      <c r="W425" s="1112"/>
      <c r="X425" s="1111"/>
      <c r="Z425" s="1111"/>
    </row>
    <row r="426" ht="14.25" spans="18:26">
      <c r="R426" s="2865"/>
      <c r="S426" s="2865"/>
      <c r="T426" s="2865"/>
      <c r="U426" s="2865"/>
      <c r="V426" s="1112"/>
      <c r="W426" s="1112"/>
      <c r="X426" s="1111"/>
      <c r="Z426" s="1111"/>
    </row>
    <row r="427" ht="14.25" spans="18:26">
      <c r="R427" s="2865"/>
      <c r="S427" s="2865"/>
      <c r="T427" s="2865"/>
      <c r="U427" s="2865"/>
      <c r="V427" s="1112"/>
      <c r="W427" s="1112"/>
      <c r="X427" s="1111"/>
      <c r="Z427" s="1111"/>
    </row>
    <row r="428" ht="14.25" spans="18:26">
      <c r="R428" s="2865"/>
      <c r="S428" s="2865"/>
      <c r="T428" s="2865"/>
      <c r="U428" s="2865"/>
      <c r="V428" s="1112"/>
      <c r="W428" s="1112"/>
      <c r="X428" s="1111"/>
      <c r="Z428" s="1111"/>
    </row>
    <row r="429" ht="14.25" spans="18:26">
      <c r="R429" s="2865"/>
      <c r="S429" s="2865"/>
      <c r="T429" s="2865"/>
      <c r="U429" s="2865"/>
      <c r="V429" s="1112"/>
      <c r="W429" s="1112"/>
      <c r="X429" s="1111"/>
      <c r="Z429" s="1111"/>
    </row>
    <row r="430" ht="14.25" spans="18:26">
      <c r="R430" s="2865"/>
      <c r="S430" s="2865"/>
      <c r="T430" s="2865"/>
      <c r="U430" s="2865"/>
      <c r="V430" s="1112"/>
      <c r="W430" s="1112"/>
      <c r="X430" s="1111"/>
      <c r="Z430" s="1111"/>
    </row>
    <row r="431" ht="14.25" spans="18:26">
      <c r="R431" s="2865"/>
      <c r="S431" s="2865"/>
      <c r="T431" s="2865"/>
      <c r="U431" s="2865"/>
      <c r="V431" s="1112"/>
      <c r="W431" s="1112"/>
      <c r="X431" s="1111"/>
      <c r="Z431" s="1111"/>
    </row>
    <row r="432" ht="14.25" spans="18:26">
      <c r="R432" s="2865"/>
      <c r="S432" s="2865"/>
      <c r="T432" s="2865"/>
      <c r="U432" s="2865"/>
      <c r="V432" s="1112"/>
      <c r="W432" s="1112"/>
      <c r="X432" s="1111"/>
      <c r="Z432" s="1111"/>
    </row>
    <row r="433" ht="14.25" spans="18:26">
      <c r="R433" s="2865"/>
      <c r="S433" s="2865"/>
      <c r="T433" s="2865"/>
      <c r="U433" s="2865"/>
      <c r="V433" s="1112"/>
      <c r="W433" s="1112"/>
      <c r="X433" s="1111"/>
      <c r="Z433" s="1111"/>
    </row>
    <row r="434" ht="14.25" spans="18:26">
      <c r="R434" s="2865"/>
      <c r="S434" s="2865"/>
      <c r="T434" s="2865"/>
      <c r="U434" s="2865"/>
      <c r="V434" s="1112"/>
      <c r="W434" s="1112"/>
      <c r="X434" s="1111"/>
      <c r="Z434" s="1111"/>
    </row>
    <row r="435" ht="14.25" spans="18:26">
      <c r="R435" s="2865"/>
      <c r="S435" s="2865"/>
      <c r="T435" s="2865"/>
      <c r="U435" s="2865"/>
      <c r="V435" s="1112"/>
      <c r="W435" s="1112"/>
      <c r="X435" s="1111"/>
      <c r="Z435" s="1111"/>
    </row>
    <row r="436" ht="14.25" spans="18:26">
      <c r="R436" s="2865"/>
      <c r="S436" s="2865"/>
      <c r="T436" s="2865"/>
      <c r="U436" s="2865"/>
      <c r="V436" s="1112"/>
      <c r="W436" s="1112"/>
      <c r="X436" s="1111"/>
      <c r="Z436" s="1111"/>
    </row>
    <row r="437" ht="14.25" spans="18:26">
      <c r="R437" s="2865"/>
      <c r="S437" s="2865"/>
      <c r="T437" s="2865"/>
      <c r="U437" s="2865"/>
      <c r="V437" s="1112"/>
      <c r="W437" s="1112"/>
      <c r="X437" s="1111"/>
      <c r="Z437" s="1111"/>
    </row>
    <row r="438" ht="14.25" spans="18:26">
      <c r="R438" s="2865"/>
      <c r="S438" s="2865"/>
      <c r="T438" s="2865"/>
      <c r="U438" s="2865"/>
      <c r="V438" s="1112"/>
      <c r="W438" s="1112"/>
      <c r="X438" s="1111"/>
      <c r="Z438" s="1111"/>
    </row>
    <row r="439" ht="14.25" spans="18:26">
      <c r="R439" s="2865"/>
      <c r="S439" s="2865"/>
      <c r="T439" s="2865"/>
      <c r="U439" s="2865"/>
      <c r="V439" s="1112"/>
      <c r="W439" s="1112"/>
      <c r="X439" s="1111"/>
      <c r="Z439" s="1111"/>
    </row>
    <row r="440" ht="14.25" spans="18:26">
      <c r="R440" s="2865"/>
      <c r="S440" s="2865"/>
      <c r="T440" s="2865"/>
      <c r="U440" s="2865"/>
      <c r="V440" s="1112"/>
      <c r="W440" s="1112"/>
      <c r="X440" s="1111"/>
      <c r="Z440" s="1111"/>
    </row>
    <row r="441" ht="14.25" spans="18:26">
      <c r="R441" s="2865"/>
      <c r="S441" s="2865"/>
      <c r="T441" s="2865"/>
      <c r="U441" s="2865"/>
      <c r="V441" s="1112"/>
      <c r="W441" s="1112"/>
      <c r="X441" s="1111"/>
      <c r="Z441" s="1111"/>
    </row>
    <row r="442" ht="14.25" spans="18:26">
      <c r="R442" s="2865"/>
      <c r="S442" s="2865"/>
      <c r="T442" s="2865"/>
      <c r="U442" s="2865"/>
      <c r="V442" s="1112"/>
      <c r="W442" s="1112"/>
      <c r="X442" s="1111"/>
      <c r="Z442" s="1111"/>
    </row>
    <row r="443" ht="14.25" spans="18:26">
      <c r="R443" s="2865"/>
      <c r="S443" s="2865"/>
      <c r="T443" s="2865"/>
      <c r="U443" s="2865"/>
      <c r="V443" s="1112"/>
      <c r="W443" s="1112"/>
      <c r="X443" s="1111"/>
      <c r="Z443" s="1111"/>
    </row>
    <row r="444" ht="14.25" spans="18:26">
      <c r="R444" s="2865"/>
      <c r="S444" s="2865"/>
      <c r="T444" s="2865"/>
      <c r="U444" s="2865"/>
      <c r="V444" s="1112"/>
      <c r="W444" s="1112"/>
      <c r="X444" s="1111"/>
      <c r="Z444" s="1111"/>
    </row>
    <row r="445" ht="14.25" spans="18:26">
      <c r="R445" s="2865"/>
      <c r="S445" s="2865"/>
      <c r="T445" s="2865"/>
      <c r="U445" s="2865"/>
      <c r="V445" s="1112"/>
      <c r="W445" s="1112"/>
      <c r="X445" s="1111"/>
      <c r="Z445" s="1111"/>
    </row>
    <row r="446" ht="14.25" spans="18:26">
      <c r="R446" s="2865"/>
      <c r="S446" s="2865"/>
      <c r="T446" s="2865"/>
      <c r="U446" s="2865"/>
      <c r="V446" s="1112"/>
      <c r="W446" s="1112"/>
      <c r="X446" s="1111"/>
      <c r="Z446" s="1111"/>
    </row>
    <row r="447" ht="14.25" spans="18:26">
      <c r="R447" s="2865"/>
      <c r="S447" s="2865"/>
      <c r="T447" s="2865"/>
      <c r="U447" s="2865"/>
      <c r="V447" s="1112"/>
      <c r="W447" s="1112"/>
      <c r="X447" s="1111"/>
      <c r="Z447" s="1111"/>
    </row>
    <row r="448" ht="14.25" spans="18:26">
      <c r="R448" s="2865"/>
      <c r="S448" s="2865"/>
      <c r="T448" s="2865"/>
      <c r="U448" s="2865"/>
      <c r="V448" s="1112"/>
      <c r="W448" s="1112"/>
      <c r="X448" s="1111"/>
      <c r="Z448" s="1111"/>
    </row>
    <row r="449" ht="14.25" spans="18:26">
      <c r="R449" s="2865"/>
      <c r="S449" s="2865"/>
      <c r="T449" s="2865"/>
      <c r="U449" s="2865"/>
      <c r="V449" s="1112"/>
      <c r="W449" s="1112"/>
      <c r="X449" s="1111"/>
      <c r="Z449" s="1111"/>
    </row>
    <row r="450" ht="14.25" spans="18:26">
      <c r="R450" s="2865"/>
      <c r="S450" s="2865"/>
      <c r="T450" s="2865"/>
      <c r="U450" s="2865"/>
      <c r="V450" s="1112"/>
      <c r="W450" s="1112"/>
      <c r="X450" s="1111"/>
      <c r="Z450" s="1111"/>
    </row>
    <row r="451" ht="14.25" spans="18:26">
      <c r="R451" s="2865"/>
      <c r="S451" s="2865"/>
      <c r="T451" s="2865"/>
      <c r="U451" s="2865"/>
      <c r="V451" s="1112"/>
      <c r="W451" s="1112"/>
      <c r="X451" s="1111"/>
      <c r="Z451" s="1111"/>
    </row>
    <row r="452" ht="14.25" spans="18:26">
      <c r="R452" s="2865"/>
      <c r="S452" s="2865"/>
      <c r="T452" s="2865"/>
      <c r="U452" s="2865"/>
      <c r="V452" s="1112"/>
      <c r="W452" s="1112"/>
      <c r="X452" s="1111"/>
      <c r="Z452" s="1111"/>
    </row>
    <row r="453" ht="14.25" spans="18:26">
      <c r="R453" s="2865"/>
      <c r="S453" s="2865"/>
      <c r="T453" s="2865"/>
      <c r="U453" s="2865"/>
      <c r="V453" s="1112"/>
      <c r="W453" s="1112"/>
      <c r="X453" s="1111"/>
      <c r="Z453" s="1111"/>
    </row>
    <row r="454" ht="14.25" spans="18:26">
      <c r="R454" s="2865"/>
      <c r="S454" s="2865"/>
      <c r="T454" s="2865"/>
      <c r="U454" s="2865"/>
      <c r="V454" s="1112"/>
      <c r="W454" s="1112"/>
      <c r="X454" s="1111"/>
      <c r="Z454" s="1111"/>
    </row>
    <row r="455" ht="14.25" spans="18:26">
      <c r="R455" s="2865"/>
      <c r="S455" s="2865"/>
      <c r="T455" s="2865"/>
      <c r="U455" s="2865"/>
      <c r="V455" s="1112"/>
      <c r="W455" s="1112"/>
      <c r="X455" s="1111"/>
      <c r="Z455" s="1111"/>
    </row>
    <row r="456" ht="14.25" spans="18:26">
      <c r="R456" s="2865"/>
      <c r="S456" s="2865"/>
      <c r="T456" s="2865"/>
      <c r="U456" s="2865"/>
      <c r="V456" s="1112"/>
      <c r="W456" s="1112"/>
      <c r="X456" s="1111"/>
      <c r="Z456" s="1111"/>
    </row>
    <row r="457" ht="14.25" spans="18:26">
      <c r="R457" s="2865"/>
      <c r="S457" s="2865"/>
      <c r="T457" s="2865"/>
      <c r="U457" s="2865"/>
      <c r="V457" s="1112"/>
      <c r="W457" s="1112"/>
      <c r="X457" s="1111"/>
      <c r="Z457" s="1111"/>
    </row>
    <row r="458" ht="14.25" spans="18:26">
      <c r="R458" s="2865"/>
      <c r="S458" s="2865"/>
      <c r="T458" s="2865"/>
      <c r="U458" s="2865"/>
      <c r="V458" s="1112"/>
      <c r="W458" s="1112"/>
      <c r="X458" s="1111"/>
      <c r="Z458" s="1111"/>
    </row>
    <row r="459" ht="14.25" spans="18:26">
      <c r="R459" s="2865"/>
      <c r="S459" s="2865"/>
      <c r="T459" s="2865"/>
      <c r="U459" s="2865"/>
      <c r="V459" s="1112"/>
      <c r="W459" s="1112"/>
      <c r="X459" s="1111"/>
      <c r="Z459" s="1111"/>
    </row>
    <row r="460" ht="14.25" spans="18:26">
      <c r="R460" s="2865"/>
      <c r="S460" s="2865"/>
      <c r="T460" s="2865"/>
      <c r="U460" s="2865"/>
      <c r="V460" s="1112"/>
      <c r="W460" s="1112"/>
      <c r="X460" s="1111"/>
      <c r="Z460" s="1111"/>
    </row>
    <row r="461" ht="14.25" spans="18:26">
      <c r="R461" s="2865"/>
      <c r="S461" s="2865"/>
      <c r="T461" s="2865"/>
      <c r="U461" s="2865"/>
      <c r="V461" s="1112"/>
      <c r="W461" s="1112"/>
      <c r="X461" s="1111"/>
      <c r="Z461" s="1111"/>
    </row>
    <row r="462" ht="14.25" spans="18:26">
      <c r="R462" s="2865"/>
      <c r="S462" s="2865"/>
      <c r="T462" s="2865"/>
      <c r="U462" s="2865"/>
      <c r="V462" s="1112"/>
      <c r="W462" s="1112"/>
      <c r="X462" s="1111"/>
      <c r="Z462" s="1111"/>
    </row>
    <row r="463" ht="14.25" spans="18:26">
      <c r="R463" s="2865"/>
      <c r="S463" s="2865"/>
      <c r="T463" s="2865"/>
      <c r="U463" s="2865"/>
      <c r="V463" s="1112"/>
      <c r="W463" s="1112"/>
      <c r="X463" s="1111"/>
      <c r="Z463" s="1111"/>
    </row>
    <row r="464" ht="14.25" spans="18:26">
      <c r="R464" s="2865"/>
      <c r="S464" s="2865"/>
      <c r="T464" s="2865"/>
      <c r="U464" s="2865"/>
      <c r="V464" s="1112"/>
      <c r="W464" s="1112"/>
      <c r="X464" s="1111"/>
      <c r="Z464" s="1111"/>
    </row>
    <row r="465" ht="14.25" spans="18:26">
      <c r="R465" s="2865"/>
      <c r="S465" s="2865"/>
      <c r="T465" s="2865"/>
      <c r="U465" s="2865"/>
      <c r="V465" s="1112"/>
      <c r="W465" s="1112"/>
      <c r="X465" s="1111"/>
      <c r="Z465" s="1111"/>
    </row>
    <row r="466" ht="14.25" spans="18:26">
      <c r="R466" s="2865"/>
      <c r="S466" s="2865"/>
      <c r="T466" s="2865"/>
      <c r="U466" s="2865"/>
      <c r="V466" s="1112"/>
      <c r="W466" s="1112"/>
      <c r="X466" s="1111"/>
      <c r="Z466" s="1111"/>
    </row>
    <row r="467" ht="14.25" spans="18:26">
      <c r="R467" s="2865"/>
      <c r="S467" s="2865"/>
      <c r="T467" s="2865"/>
      <c r="U467" s="2865"/>
      <c r="V467" s="1112"/>
      <c r="W467" s="1112"/>
      <c r="X467" s="1111"/>
      <c r="Z467" s="1111"/>
    </row>
    <row r="468" ht="14.25" spans="18:26">
      <c r="R468" s="2865"/>
      <c r="S468" s="2865"/>
      <c r="T468" s="2865"/>
      <c r="U468" s="2865"/>
      <c r="V468" s="1112"/>
      <c r="W468" s="1112"/>
      <c r="X468" s="1111"/>
      <c r="Z468" s="1111"/>
    </row>
    <row r="469" ht="14.25" spans="18:26">
      <c r="R469" s="2865"/>
      <c r="S469" s="2865"/>
      <c r="T469" s="2865"/>
      <c r="U469" s="2865"/>
      <c r="V469" s="1112"/>
      <c r="W469" s="1112"/>
      <c r="X469" s="1111"/>
      <c r="Z469" s="1111"/>
    </row>
    <row r="470" ht="14.25" spans="18:26">
      <c r="R470" s="2865"/>
      <c r="S470" s="2865"/>
      <c r="T470" s="2865"/>
      <c r="U470" s="2865"/>
      <c r="V470" s="1112"/>
      <c r="W470" s="1112"/>
      <c r="X470" s="1111"/>
      <c r="Z470" s="1111"/>
    </row>
    <row r="471" ht="14.25" spans="18:26">
      <c r="R471" s="2865"/>
      <c r="S471" s="2865"/>
      <c r="T471" s="2865"/>
      <c r="U471" s="2865"/>
      <c r="V471" s="1112"/>
      <c r="W471" s="1112"/>
      <c r="X471" s="1111"/>
      <c r="Z471" s="1111"/>
    </row>
    <row r="472" ht="14.25" spans="18:26">
      <c r="R472" s="2865"/>
      <c r="S472" s="2865"/>
      <c r="T472" s="2865"/>
      <c r="U472" s="2865"/>
      <c r="V472" s="1112"/>
      <c r="W472" s="1112"/>
      <c r="X472" s="1111"/>
      <c r="Z472" s="1111"/>
    </row>
    <row r="473" ht="14.25" spans="18:26">
      <c r="R473" s="2865"/>
      <c r="S473" s="2865"/>
      <c r="T473" s="2865"/>
      <c r="U473" s="2865"/>
      <c r="V473" s="1112"/>
      <c r="W473" s="1112"/>
      <c r="X473" s="1111"/>
      <c r="Z473" s="1111"/>
    </row>
    <row r="474" ht="14.25" spans="18:26">
      <c r="R474" s="2865"/>
      <c r="S474" s="2865"/>
      <c r="T474" s="2865"/>
      <c r="U474" s="2865"/>
      <c r="V474" s="1112"/>
      <c r="W474" s="1112"/>
      <c r="X474" s="1111"/>
      <c r="Z474" s="1111"/>
    </row>
    <row r="475" ht="14.25" spans="18:26">
      <c r="R475" s="2865"/>
      <c r="S475" s="2865"/>
      <c r="T475" s="2865"/>
      <c r="U475" s="2865"/>
      <c r="V475" s="1112"/>
      <c r="W475" s="1112"/>
      <c r="X475" s="1111"/>
      <c r="Z475" s="1111"/>
    </row>
    <row r="476" ht="14.25" spans="18:26">
      <c r="R476" s="2865"/>
      <c r="S476" s="2865"/>
      <c r="T476" s="2865"/>
      <c r="U476" s="2865"/>
      <c r="V476" s="1112"/>
      <c r="W476" s="1112"/>
      <c r="X476" s="1111"/>
      <c r="Z476" s="1111"/>
    </row>
    <row r="477" ht="14.25" spans="18:26">
      <c r="R477" s="2865"/>
      <c r="S477" s="2865"/>
      <c r="T477" s="2865"/>
      <c r="U477" s="2865"/>
      <c r="V477" s="1112"/>
      <c r="W477" s="1112"/>
      <c r="X477" s="1111"/>
      <c r="Z477" s="1111"/>
    </row>
    <row r="478" ht="14.25" spans="18:26">
      <c r="R478" s="2865"/>
      <c r="S478" s="2865"/>
      <c r="T478" s="2865"/>
      <c r="U478" s="2865"/>
      <c r="V478" s="1112"/>
      <c r="W478" s="1112"/>
      <c r="X478" s="1111"/>
      <c r="Z478" s="1111"/>
    </row>
    <row r="479" ht="14.25" spans="18:26">
      <c r="R479" s="2865"/>
      <c r="S479" s="2865"/>
      <c r="T479" s="2865"/>
      <c r="U479" s="2865"/>
      <c r="V479" s="1112"/>
      <c r="W479" s="1112"/>
      <c r="X479" s="1111"/>
      <c r="Z479" s="1111"/>
    </row>
    <row r="480" ht="14.25" spans="18:26">
      <c r="R480" s="2865"/>
      <c r="S480" s="2865"/>
      <c r="T480" s="2865"/>
      <c r="U480" s="2865"/>
      <c r="V480" s="1112"/>
      <c r="W480" s="1112"/>
      <c r="X480" s="1111"/>
      <c r="Z480" s="1111"/>
    </row>
    <row r="481" ht="14.25" spans="18:26">
      <c r="R481" s="2865"/>
      <c r="S481" s="2865"/>
      <c r="T481" s="2865"/>
      <c r="U481" s="2865"/>
      <c r="V481" s="1112"/>
      <c r="W481" s="1112"/>
      <c r="X481" s="1111"/>
      <c r="Z481" s="1111"/>
    </row>
    <row r="482" ht="14.25" spans="18:26">
      <c r="R482" s="2865"/>
      <c r="S482" s="2865"/>
      <c r="T482" s="2865"/>
      <c r="U482" s="2865"/>
      <c r="V482" s="1112"/>
      <c r="W482" s="1112"/>
      <c r="X482" s="1111"/>
      <c r="Z482" s="1111"/>
    </row>
    <row r="483" ht="14.25" spans="18:26">
      <c r="R483" s="2865"/>
      <c r="S483" s="2865"/>
      <c r="T483" s="2865"/>
      <c r="U483" s="2865"/>
      <c r="V483" s="1112"/>
      <c r="W483" s="1112"/>
      <c r="X483" s="1111"/>
      <c r="Z483" s="1111"/>
    </row>
    <row r="484" ht="14.25" spans="18:26">
      <c r="R484" s="2865"/>
      <c r="S484" s="2865"/>
      <c r="T484" s="2865"/>
      <c r="U484" s="2865"/>
      <c r="V484" s="1112"/>
      <c r="W484" s="1112"/>
      <c r="X484" s="1111"/>
      <c r="Z484" s="1111"/>
    </row>
    <row r="485" ht="14.25" spans="18:26">
      <c r="R485" s="2865"/>
      <c r="S485" s="2865"/>
      <c r="T485" s="2865"/>
      <c r="U485" s="2865"/>
      <c r="V485" s="1112"/>
      <c r="W485" s="1112"/>
      <c r="X485" s="1111"/>
      <c r="Z485" s="1111"/>
    </row>
    <row r="486" ht="14.25" spans="18:26">
      <c r="R486" s="2865"/>
      <c r="S486" s="2865"/>
      <c r="T486" s="2865"/>
      <c r="U486" s="2865"/>
      <c r="V486" s="1112"/>
      <c r="W486" s="1112"/>
      <c r="X486" s="1111"/>
      <c r="Z486" s="1111"/>
    </row>
    <row r="487" ht="14.25" spans="18:26">
      <c r="R487" s="2865"/>
      <c r="S487" s="2865"/>
      <c r="T487" s="2865"/>
      <c r="U487" s="2865"/>
      <c r="V487" s="1112"/>
      <c r="W487" s="1112"/>
      <c r="X487" s="1111"/>
      <c r="Z487" s="1111"/>
    </row>
    <row r="488" ht="14.25" spans="18:26">
      <c r="R488" s="2865"/>
      <c r="S488" s="2865"/>
      <c r="T488" s="2865"/>
      <c r="U488" s="2865"/>
      <c r="V488" s="1112"/>
      <c r="W488" s="1112"/>
      <c r="X488" s="1111"/>
      <c r="Z488" s="1111"/>
    </row>
    <row r="489" ht="14.25" spans="18:26">
      <c r="R489" s="2865"/>
      <c r="S489" s="2865"/>
      <c r="T489" s="2865"/>
      <c r="U489" s="2865"/>
      <c r="V489" s="1112"/>
      <c r="W489" s="1112"/>
      <c r="X489" s="1111"/>
      <c r="Z489" s="1111"/>
    </row>
    <row r="490" ht="14.25" spans="18:26">
      <c r="R490" s="2865"/>
      <c r="S490" s="2865"/>
      <c r="T490" s="2865"/>
      <c r="U490" s="2865"/>
      <c r="V490" s="1112"/>
      <c r="W490" s="1112"/>
      <c r="X490" s="1111"/>
      <c r="Z490" s="1111"/>
    </row>
    <row r="491" ht="14.25" spans="18:26">
      <c r="R491" s="2865"/>
      <c r="S491" s="2865"/>
      <c r="T491" s="2865"/>
      <c r="U491" s="2865"/>
      <c r="V491" s="1112"/>
      <c r="W491" s="1112"/>
      <c r="X491" s="1111"/>
      <c r="Z491" s="1111"/>
    </row>
    <row r="492" ht="14.25" spans="18:26">
      <c r="R492" s="2865"/>
      <c r="S492" s="2865"/>
      <c r="T492" s="2865"/>
      <c r="U492" s="2865"/>
      <c r="V492" s="1112"/>
      <c r="W492" s="1112"/>
      <c r="X492" s="1111"/>
      <c r="Z492" s="1111"/>
    </row>
    <row r="493" ht="14.25" spans="18:26">
      <c r="R493" s="2865"/>
      <c r="S493" s="2865"/>
      <c r="T493" s="2865"/>
      <c r="U493" s="2865"/>
      <c r="V493" s="1112"/>
      <c r="W493" s="1112"/>
      <c r="X493" s="1111"/>
      <c r="Z493" s="1111"/>
    </row>
    <row r="494" ht="14.25" spans="18:26">
      <c r="R494" s="2865"/>
      <c r="S494" s="2865"/>
      <c r="T494" s="2865"/>
      <c r="U494" s="2865"/>
      <c r="V494" s="1112"/>
      <c r="W494" s="1112"/>
      <c r="X494" s="1111"/>
      <c r="Z494" s="1111"/>
    </row>
    <row r="495" ht="14.25" spans="18:26">
      <c r="R495" s="2865"/>
      <c r="S495" s="2865"/>
      <c r="T495" s="2865"/>
      <c r="U495" s="2865"/>
      <c r="V495" s="1112"/>
      <c r="W495" s="1112"/>
      <c r="X495" s="1111"/>
      <c r="Z495" s="1111"/>
    </row>
    <row r="496" ht="14.25" spans="18:26">
      <c r="R496" s="2865"/>
      <c r="S496" s="2865"/>
      <c r="T496" s="2865"/>
      <c r="U496" s="2865"/>
      <c r="V496" s="1112"/>
      <c r="W496" s="1112"/>
      <c r="X496" s="1111"/>
      <c r="Z496" s="1111"/>
    </row>
    <row r="497" ht="14.25" spans="18:26">
      <c r="R497" s="2865"/>
      <c r="S497" s="2865"/>
      <c r="T497" s="2865"/>
      <c r="U497" s="2865"/>
      <c r="V497" s="1112"/>
      <c r="W497" s="1112"/>
      <c r="X497" s="1111"/>
      <c r="Z497" s="1111"/>
    </row>
    <row r="498" ht="14.25" spans="18:26">
      <c r="R498" s="2865"/>
      <c r="S498" s="2865"/>
      <c r="T498" s="2865"/>
      <c r="U498" s="2865"/>
      <c r="V498" s="1112"/>
      <c r="W498" s="1112"/>
      <c r="X498" s="1111"/>
      <c r="Z498" s="1111"/>
    </row>
    <row r="499" ht="14.25" spans="18:26">
      <c r="R499" s="2865"/>
      <c r="S499" s="2865"/>
      <c r="T499" s="2865"/>
      <c r="U499" s="2865"/>
      <c r="V499" s="1112"/>
      <c r="W499" s="1112"/>
      <c r="X499" s="1111"/>
      <c r="Z499" s="1111"/>
    </row>
    <row r="500" ht="14.25" spans="18:26">
      <c r="R500" s="2865"/>
      <c r="S500" s="2865"/>
      <c r="T500" s="2865"/>
      <c r="U500" s="2865"/>
      <c r="V500" s="1112"/>
      <c r="W500" s="1112"/>
      <c r="X500" s="1111"/>
      <c r="Z500" s="1111"/>
    </row>
    <row r="501" ht="14.25" spans="18:26">
      <c r="R501" s="2865"/>
      <c r="S501" s="2865"/>
      <c r="T501" s="2865"/>
      <c r="U501" s="2865"/>
      <c r="V501" s="1112"/>
      <c r="W501" s="1112"/>
      <c r="X501" s="1111"/>
      <c r="Z501" s="1111"/>
    </row>
    <row r="502" ht="14.25" spans="18:26">
      <c r="R502" s="2865"/>
      <c r="S502" s="2865"/>
      <c r="T502" s="2865"/>
      <c r="U502" s="2865"/>
      <c r="V502" s="1112"/>
      <c r="W502" s="1112"/>
      <c r="X502" s="1111"/>
      <c r="Z502" s="1111"/>
    </row>
    <row r="503" ht="14.25" spans="18:26">
      <c r="R503" s="2865"/>
      <c r="S503" s="2865"/>
      <c r="T503" s="2865"/>
      <c r="U503" s="2865"/>
      <c r="V503" s="1112"/>
      <c r="W503" s="1112"/>
      <c r="X503" s="1111"/>
      <c r="Z503" s="1111"/>
    </row>
    <row r="504" ht="14.25" spans="18:26">
      <c r="R504" s="2865"/>
      <c r="S504" s="2865"/>
      <c r="T504" s="2865"/>
      <c r="U504" s="2865"/>
      <c r="V504" s="1112"/>
      <c r="W504" s="1112"/>
      <c r="X504" s="1111"/>
      <c r="Z504" s="1111"/>
    </row>
    <row r="505" ht="14.25" spans="18:26">
      <c r="R505" s="2865"/>
      <c r="S505" s="2865"/>
      <c r="T505" s="2865"/>
      <c r="U505" s="2865"/>
      <c r="V505" s="1112"/>
      <c r="W505" s="1112"/>
      <c r="X505" s="1111"/>
      <c r="Z505" s="1111"/>
    </row>
    <row r="506" ht="14.25" spans="18:26">
      <c r="R506" s="2865"/>
      <c r="S506" s="2865"/>
      <c r="T506" s="2865"/>
      <c r="U506" s="2865"/>
      <c r="V506" s="1112"/>
      <c r="W506" s="1112"/>
      <c r="X506" s="1111"/>
      <c r="Z506" s="1111"/>
    </row>
    <row r="507" ht="14.25" spans="18:26">
      <c r="R507" s="2865"/>
      <c r="S507" s="2865"/>
      <c r="T507" s="2865"/>
      <c r="U507" s="2865"/>
      <c r="V507" s="1112"/>
      <c r="W507" s="1112"/>
      <c r="X507" s="1111"/>
      <c r="Z507" s="1111"/>
    </row>
    <row r="508" ht="14.25" spans="18:26">
      <c r="R508" s="2865"/>
      <c r="S508" s="2865"/>
      <c r="T508" s="2865"/>
      <c r="U508" s="2865"/>
      <c r="V508" s="1112"/>
      <c r="W508" s="1112"/>
      <c r="X508" s="1111"/>
      <c r="Z508" s="1111"/>
    </row>
    <row r="509" ht="14.25" spans="18:26">
      <c r="R509" s="2865"/>
      <c r="S509" s="2865"/>
      <c r="T509" s="2865"/>
      <c r="U509" s="2865"/>
      <c r="V509" s="1112"/>
      <c r="W509" s="1112"/>
      <c r="X509" s="1111"/>
      <c r="Z509" s="1111"/>
    </row>
    <row r="510" ht="14.25" spans="18:26">
      <c r="R510" s="2865"/>
      <c r="S510" s="2865"/>
      <c r="T510" s="2865"/>
      <c r="U510" s="2865"/>
      <c r="V510" s="1112"/>
      <c r="W510" s="1112"/>
      <c r="X510" s="1111"/>
      <c r="Z510" s="1111"/>
    </row>
    <row r="511" ht="14.25" spans="18:26">
      <c r="R511" s="2865"/>
      <c r="S511" s="2865"/>
      <c r="T511" s="2865"/>
      <c r="U511" s="2865"/>
      <c r="V511" s="1112"/>
      <c r="W511" s="1112"/>
      <c r="X511" s="1111"/>
      <c r="Z511" s="1111"/>
    </row>
    <row r="512" ht="14.25" spans="18:26">
      <c r="R512" s="2865"/>
      <c r="S512" s="2865"/>
      <c r="T512" s="2865"/>
      <c r="U512" s="2865"/>
      <c r="V512" s="1112"/>
      <c r="W512" s="1112"/>
      <c r="X512" s="1111"/>
      <c r="Z512" s="1111"/>
    </row>
    <row r="513" ht="14.25" spans="18:26">
      <c r="R513" s="2865"/>
      <c r="S513" s="2865"/>
      <c r="T513" s="2865"/>
      <c r="U513" s="2865"/>
      <c r="V513" s="1112"/>
      <c r="W513" s="1112"/>
      <c r="X513" s="1111"/>
      <c r="Z513" s="1111"/>
    </row>
    <row r="514" ht="14.25" spans="18:26">
      <c r="R514" s="2865"/>
      <c r="S514" s="2865"/>
      <c r="T514" s="2865"/>
      <c r="U514" s="2865"/>
      <c r="V514" s="1112"/>
      <c r="W514" s="1112"/>
      <c r="X514" s="1111"/>
      <c r="Z514" s="1111"/>
    </row>
    <row r="515" ht="14.25" spans="18:26">
      <c r="R515" s="2865"/>
      <c r="S515" s="2865"/>
      <c r="T515" s="2865"/>
      <c r="U515" s="2865"/>
      <c r="V515" s="1112"/>
      <c r="W515" s="1112"/>
      <c r="X515" s="1111"/>
      <c r="Z515" s="1111"/>
    </row>
    <row r="516" ht="14.25" spans="18:26">
      <c r="R516" s="2865"/>
      <c r="S516" s="2865"/>
      <c r="T516" s="2865"/>
      <c r="U516" s="2865"/>
      <c r="V516" s="1112"/>
      <c r="W516" s="1112"/>
      <c r="X516" s="1111"/>
      <c r="Z516" s="1111"/>
    </row>
    <row r="517" ht="14.25" spans="18:26">
      <c r="R517" s="2865"/>
      <c r="S517" s="2865"/>
      <c r="T517" s="2865"/>
      <c r="U517" s="2865"/>
      <c r="V517" s="1112"/>
      <c r="W517" s="1112"/>
      <c r="X517" s="1111"/>
      <c r="Z517" s="1111"/>
    </row>
    <row r="518" ht="14.25" spans="18:26">
      <c r="R518" s="2865"/>
      <c r="S518" s="2865"/>
      <c r="T518" s="2865"/>
      <c r="U518" s="2865"/>
      <c r="V518" s="1112"/>
      <c r="W518" s="1112"/>
      <c r="X518" s="1111"/>
      <c r="Z518" s="1111"/>
    </row>
    <row r="519" ht="14.25" spans="18:26">
      <c r="R519" s="2865"/>
      <c r="S519" s="2865"/>
      <c r="T519" s="2865"/>
      <c r="U519" s="2865"/>
      <c r="V519" s="1112"/>
      <c r="W519" s="1112"/>
      <c r="X519" s="1111"/>
      <c r="Z519" s="1111"/>
    </row>
    <row r="520" ht="14.25" spans="18:26">
      <c r="R520" s="2865"/>
      <c r="S520" s="2865"/>
      <c r="T520" s="2865"/>
      <c r="U520" s="2865"/>
      <c r="V520" s="1112"/>
      <c r="W520" s="1112"/>
      <c r="X520" s="1111"/>
      <c r="Z520" s="1111"/>
    </row>
    <row r="521" ht="14.25" spans="18:26">
      <c r="R521" s="2865"/>
      <c r="S521" s="2865"/>
      <c r="T521" s="2865"/>
      <c r="U521" s="2865"/>
      <c r="V521" s="1112"/>
      <c r="W521" s="1112"/>
      <c r="X521" s="1111"/>
      <c r="Z521" s="1111"/>
    </row>
    <row r="522" ht="14.25" spans="18:26">
      <c r="R522" s="2865"/>
      <c r="S522" s="2865"/>
      <c r="T522" s="2865"/>
      <c r="U522" s="2865"/>
      <c r="V522" s="1112"/>
      <c r="W522" s="1112"/>
      <c r="X522" s="1111"/>
      <c r="Z522" s="1111"/>
    </row>
    <row r="523" ht="14.25" spans="18:26">
      <c r="R523" s="2865"/>
      <c r="S523" s="2865"/>
      <c r="T523" s="2865"/>
      <c r="U523" s="2865"/>
      <c r="V523" s="1112"/>
      <c r="W523" s="1112"/>
      <c r="X523" s="1111"/>
      <c r="Z523" s="1111"/>
    </row>
    <row r="524" ht="14.25" spans="18:26">
      <c r="R524" s="2865"/>
      <c r="S524" s="2865"/>
      <c r="T524" s="2865"/>
      <c r="U524" s="2865"/>
      <c r="V524" s="1112"/>
      <c r="W524" s="1112"/>
      <c r="X524" s="1111"/>
      <c r="Z524" s="1111"/>
    </row>
    <row r="525" ht="14.25" spans="18:26">
      <c r="R525" s="2865"/>
      <c r="S525" s="2865"/>
      <c r="T525" s="2865"/>
      <c r="U525" s="2865"/>
      <c r="V525" s="1206"/>
      <c r="W525" s="1206"/>
      <c r="X525" s="1111"/>
      <c r="Z525" s="1111"/>
    </row>
    <row r="526" ht="14.25" spans="18:26">
      <c r="R526" s="2865"/>
      <c r="S526" s="2865"/>
      <c r="T526" s="2865"/>
      <c r="U526" s="2865"/>
      <c r="V526" s="1206"/>
      <c r="W526" s="1206"/>
      <c r="X526" s="1111"/>
      <c r="Z526" s="1111"/>
    </row>
    <row r="527" ht="14.25" spans="18:26">
      <c r="R527" s="2865"/>
      <c r="S527" s="2865"/>
      <c r="T527" s="2865"/>
      <c r="U527" s="2865"/>
      <c r="V527" s="1207"/>
      <c r="W527" s="1207"/>
      <c r="X527" s="1111"/>
      <c r="Z527" s="1111"/>
    </row>
    <row r="528" ht="14.25" spans="18:26">
      <c r="R528" s="2865"/>
      <c r="S528" s="2865"/>
      <c r="T528" s="2865"/>
      <c r="U528" s="2865"/>
      <c r="V528" s="1206"/>
      <c r="W528" s="1206"/>
      <c r="X528" s="1111"/>
      <c r="Z528" s="1111"/>
    </row>
    <row r="529" ht="14.25" spans="18:26">
      <c r="R529" s="2865"/>
      <c r="S529" s="2865"/>
      <c r="T529" s="2865"/>
      <c r="U529" s="2865"/>
      <c r="V529" s="1206"/>
      <c r="W529" s="1206"/>
      <c r="X529" s="1111"/>
      <c r="Z529" s="1111"/>
    </row>
    <row r="530" ht="14.25" spans="18:26">
      <c r="R530" s="2865"/>
      <c r="S530" s="2865"/>
      <c r="T530" s="2865"/>
      <c r="U530" s="2865"/>
      <c r="V530" s="1206"/>
      <c r="W530" s="1206"/>
      <c r="X530" s="1111"/>
      <c r="Z530" s="1111"/>
    </row>
    <row r="531" ht="14.25" spans="18:26">
      <c r="R531" s="2865"/>
      <c r="S531" s="2865"/>
      <c r="T531" s="2865"/>
      <c r="U531" s="2865"/>
      <c r="V531" s="1206"/>
      <c r="W531" s="1206"/>
      <c r="X531" s="1111"/>
      <c r="Z531" s="1111"/>
    </row>
    <row r="532" ht="14.25" spans="18:26">
      <c r="R532" s="2865"/>
      <c r="S532" s="2865"/>
      <c r="T532" s="2865"/>
      <c r="U532" s="2865"/>
      <c r="V532" s="1206"/>
      <c r="W532" s="1206"/>
      <c r="X532" s="1111"/>
      <c r="Z532" s="1111"/>
    </row>
    <row r="533" ht="14.25" spans="18:26">
      <c r="R533" s="2865"/>
      <c r="S533" s="2865"/>
      <c r="T533" s="2865"/>
      <c r="U533" s="2865"/>
      <c r="V533" s="1208"/>
      <c r="W533" s="1208"/>
      <c r="X533" s="1111"/>
      <c r="Z533" s="1111"/>
    </row>
    <row r="534" ht="14.25" spans="18:26">
      <c r="R534" s="2865"/>
      <c r="S534" s="2865"/>
      <c r="T534" s="2865"/>
      <c r="U534" s="2865"/>
      <c r="V534" s="1206"/>
      <c r="W534" s="1206"/>
      <c r="X534" s="1111"/>
      <c r="Z534" s="1111"/>
    </row>
    <row r="535" ht="14.25" spans="18:26">
      <c r="R535" s="2865"/>
      <c r="S535" s="2865"/>
      <c r="T535" s="2865"/>
      <c r="U535" s="2865"/>
      <c r="V535" s="1206"/>
      <c r="W535" s="1206"/>
      <c r="X535" s="1111"/>
      <c r="Z535" s="1111"/>
    </row>
    <row r="536" ht="14.25" spans="18:26">
      <c r="R536" s="2865"/>
      <c r="S536" s="2865"/>
      <c r="T536" s="2865"/>
      <c r="U536" s="2865"/>
      <c r="V536" s="1206"/>
      <c r="W536" s="1206"/>
      <c r="X536" s="1111"/>
      <c r="Z536" s="1111"/>
    </row>
    <row r="537" ht="14.25" spans="18:26">
      <c r="R537" s="2865"/>
      <c r="S537" s="2865"/>
      <c r="T537" s="2865"/>
      <c r="U537" s="2865"/>
      <c r="V537" s="1206"/>
      <c r="W537" s="1206"/>
      <c r="X537" s="1111"/>
      <c r="Z537" s="1111"/>
    </row>
    <row r="538" ht="14.25" spans="18:26">
      <c r="R538" s="2865"/>
      <c r="S538" s="2865"/>
      <c r="T538" s="2865"/>
      <c r="U538" s="2865"/>
      <c r="V538" s="1206"/>
      <c r="W538" s="1206"/>
      <c r="X538" s="1111"/>
      <c r="Z538" s="1111"/>
    </row>
    <row r="539" ht="14.25" spans="18:26">
      <c r="R539" s="2865"/>
      <c r="S539" s="2865"/>
      <c r="T539" s="2865"/>
      <c r="U539" s="2865"/>
      <c r="V539" s="1206"/>
      <c r="W539" s="1206"/>
      <c r="X539" s="1111"/>
      <c r="Z539" s="1111"/>
    </row>
    <row r="540" ht="14.25" spans="18:26">
      <c r="R540" s="2865"/>
      <c r="S540" s="2865"/>
      <c r="T540" s="2865"/>
      <c r="U540" s="2865"/>
      <c r="V540" s="1206"/>
      <c r="W540" s="1206"/>
      <c r="X540" s="1111"/>
      <c r="Z540" s="1111"/>
    </row>
    <row r="541" ht="14.25" spans="18:26">
      <c r="R541" s="2865"/>
      <c r="S541" s="2865"/>
      <c r="T541" s="2865"/>
      <c r="U541" s="2865"/>
      <c r="V541" s="1206"/>
      <c r="W541" s="1206"/>
      <c r="X541" s="1111"/>
      <c r="Z541" s="1111"/>
    </row>
    <row r="542" ht="14.25" spans="18:26">
      <c r="R542" s="2865"/>
      <c r="S542" s="2865"/>
      <c r="T542" s="2865"/>
      <c r="U542" s="2865"/>
      <c r="V542" s="1206"/>
      <c r="W542" s="1206"/>
      <c r="X542" s="1111"/>
      <c r="Z542" s="1111"/>
    </row>
    <row r="543" ht="14.25" spans="18:26">
      <c r="R543" s="2865"/>
      <c r="S543" s="2865"/>
      <c r="T543" s="2865"/>
      <c r="U543" s="2865"/>
      <c r="V543" s="1206"/>
      <c r="W543" s="1206"/>
      <c r="X543" s="1111"/>
      <c r="Z543" s="1111"/>
    </row>
    <row r="544" ht="14.25" spans="18:26">
      <c r="R544" s="2865"/>
      <c r="S544" s="2865"/>
      <c r="T544" s="2865"/>
      <c r="U544" s="2865"/>
      <c r="V544" s="1209"/>
      <c r="W544" s="1209"/>
      <c r="X544" s="1111"/>
      <c r="Z544" s="1111"/>
    </row>
    <row r="545" ht="14.25" spans="18:26">
      <c r="R545" s="2865"/>
      <c r="S545" s="2865"/>
      <c r="T545" s="2865"/>
      <c r="U545" s="2865"/>
      <c r="V545" s="1209"/>
      <c r="W545" s="1209"/>
      <c r="X545" s="1111"/>
      <c r="Z545" s="1111"/>
    </row>
    <row r="546" ht="14.25" spans="18:26">
      <c r="R546" s="2865"/>
      <c r="S546" s="2865"/>
      <c r="T546" s="2865"/>
      <c r="U546" s="2865"/>
      <c r="V546" s="1210"/>
      <c r="W546" s="1210"/>
      <c r="X546" s="1111"/>
      <c r="Z546" s="1111"/>
    </row>
    <row r="547" ht="14.25" spans="18:26">
      <c r="R547" s="2865"/>
      <c r="S547" s="2865"/>
      <c r="T547" s="2865"/>
      <c r="U547" s="2865"/>
      <c r="V547" s="1206"/>
      <c r="W547" s="1206"/>
      <c r="X547" s="1111"/>
      <c r="Z547" s="1111"/>
    </row>
    <row r="548" ht="14.25" spans="18:26">
      <c r="R548" s="2865"/>
      <c r="S548" s="2865"/>
      <c r="T548" s="2865"/>
      <c r="U548" s="2865"/>
      <c r="V548" s="1206"/>
      <c r="W548" s="1206"/>
      <c r="X548" s="1111"/>
      <c r="Z548" s="1111"/>
    </row>
    <row r="549" ht="14.25" spans="18:26">
      <c r="R549" s="2865"/>
      <c r="S549" s="2865"/>
      <c r="T549" s="2865"/>
      <c r="U549" s="2865"/>
      <c r="V549" s="1206"/>
      <c r="W549" s="1206"/>
      <c r="X549" s="1111"/>
      <c r="Z549" s="1111"/>
    </row>
    <row r="550" ht="14.25" spans="18:26">
      <c r="R550" s="2865"/>
      <c r="S550" s="2865"/>
      <c r="T550" s="2865"/>
      <c r="U550" s="2865"/>
      <c r="V550" s="1206"/>
      <c r="W550" s="1206"/>
      <c r="X550" s="1111"/>
      <c r="Z550" s="1111"/>
    </row>
    <row r="551" ht="14.25" spans="18:26">
      <c r="R551" s="2865"/>
      <c r="S551" s="2865"/>
      <c r="T551" s="2865"/>
      <c r="U551" s="2865"/>
      <c r="V551" s="1207"/>
      <c r="W551" s="1207"/>
      <c r="X551" s="1111"/>
      <c r="Z551" s="1111"/>
    </row>
    <row r="552" ht="14.25" spans="18:26">
      <c r="R552" s="2865"/>
      <c r="S552" s="2865"/>
      <c r="T552" s="2865"/>
      <c r="U552" s="2865"/>
      <c r="V552" s="1207"/>
      <c r="W552" s="1207"/>
      <c r="X552" s="1111"/>
      <c r="Z552" s="1111"/>
    </row>
    <row r="553" ht="14.25" spans="18:26">
      <c r="R553" s="2865"/>
      <c r="S553" s="2865"/>
      <c r="T553" s="2865"/>
      <c r="U553" s="2865"/>
      <c r="V553" s="1207"/>
      <c r="W553" s="1207"/>
      <c r="X553" s="1111"/>
      <c r="Z553" s="1111"/>
    </row>
    <row r="554" ht="14.25" spans="18:26">
      <c r="R554" s="2865"/>
      <c r="S554" s="2865"/>
      <c r="T554" s="2865"/>
      <c r="U554" s="2865"/>
      <c r="V554" s="1207"/>
      <c r="W554" s="1207"/>
      <c r="X554" s="1111"/>
      <c r="Z554" s="1111"/>
    </row>
    <row r="555" ht="14.25" spans="18:26">
      <c r="R555" s="2865"/>
      <c r="S555" s="2865"/>
      <c r="T555" s="2865"/>
      <c r="U555" s="2865"/>
      <c r="V555" s="1207"/>
      <c r="W555" s="1207"/>
      <c r="X555" s="1111"/>
      <c r="Z555" s="1111"/>
    </row>
    <row r="556" ht="14.25" spans="18:26">
      <c r="R556" s="2865"/>
      <c r="S556" s="2865"/>
      <c r="T556" s="2865"/>
      <c r="U556" s="2865"/>
      <c r="V556" s="1207"/>
      <c r="W556" s="1207"/>
      <c r="X556" s="1111"/>
      <c r="Z556" s="1111"/>
    </row>
    <row r="557" ht="14.25" spans="18:26">
      <c r="R557" s="2865"/>
      <c r="S557" s="2865"/>
      <c r="T557" s="2865"/>
      <c r="U557" s="2865"/>
      <c r="V557" s="1207"/>
      <c r="W557" s="1207"/>
      <c r="X557" s="1111"/>
      <c r="Z557" s="1111"/>
    </row>
    <row r="558" ht="14.25" spans="18:26">
      <c r="R558" s="2865"/>
      <c r="S558" s="2865"/>
      <c r="T558" s="2865"/>
      <c r="U558" s="2865"/>
      <c r="V558" s="1207"/>
      <c r="W558" s="1207"/>
      <c r="X558" s="1111"/>
      <c r="Z558" s="1111"/>
    </row>
    <row r="559" ht="14.25" spans="18:26">
      <c r="R559" s="2865"/>
      <c r="S559" s="2865"/>
      <c r="T559" s="2865"/>
      <c r="U559" s="2865"/>
      <c r="V559" s="1207"/>
      <c r="W559" s="1207"/>
      <c r="X559" s="1111"/>
      <c r="Z559" s="1111"/>
    </row>
    <row r="560" ht="14.25" spans="18:26">
      <c r="R560" s="2865"/>
      <c r="S560" s="2865"/>
      <c r="T560" s="2865"/>
      <c r="U560" s="2865"/>
      <c r="V560" s="1207"/>
      <c r="W560" s="1207"/>
      <c r="X560" s="1111"/>
      <c r="Z560" s="1111"/>
    </row>
    <row r="561" ht="14.25" spans="18:26">
      <c r="R561" s="2865"/>
      <c r="S561" s="2865"/>
      <c r="T561" s="2865"/>
      <c r="U561" s="2865"/>
      <c r="V561" s="1207"/>
      <c r="W561" s="1207"/>
      <c r="X561" s="1111"/>
      <c r="Z561" s="1111"/>
    </row>
    <row r="562" ht="14.25" spans="18:26">
      <c r="R562" s="2865"/>
      <c r="S562" s="2865"/>
      <c r="T562" s="2865"/>
      <c r="U562" s="2865"/>
      <c r="V562" s="1207"/>
      <c r="W562" s="1207"/>
      <c r="X562" s="1111"/>
      <c r="Z562" s="1111"/>
    </row>
    <row r="563" ht="14.25" spans="18:26">
      <c r="R563" s="2865"/>
      <c r="S563" s="2865"/>
      <c r="T563" s="2865"/>
      <c r="U563" s="2865"/>
      <c r="V563" s="1207"/>
      <c r="W563" s="1207"/>
      <c r="X563" s="1111"/>
      <c r="Z563" s="1111"/>
    </row>
    <row r="564" ht="14.25" spans="18:26">
      <c r="R564" s="2865"/>
      <c r="S564" s="2865"/>
      <c r="T564" s="2865"/>
      <c r="U564" s="2865"/>
      <c r="V564" s="1207"/>
      <c r="W564" s="1207"/>
      <c r="X564" s="1111"/>
      <c r="Z564" s="1111"/>
    </row>
    <row r="565" ht="14.25" spans="18:26">
      <c r="R565" s="2865"/>
      <c r="S565" s="2865"/>
      <c r="T565" s="2865"/>
      <c r="U565" s="2865"/>
      <c r="V565" s="1211"/>
      <c r="W565" s="1211"/>
      <c r="X565" s="1111"/>
      <c r="Z565" s="1111"/>
    </row>
    <row r="566" ht="14.25" spans="18:26">
      <c r="R566" s="2865"/>
      <c r="S566" s="2865"/>
      <c r="T566" s="2865"/>
      <c r="U566" s="2865"/>
      <c r="V566" s="1211"/>
      <c r="W566" s="1211"/>
      <c r="X566" s="1111"/>
      <c r="Z566" s="1111"/>
    </row>
    <row r="567" ht="14.25" spans="18:26">
      <c r="R567" s="2865"/>
      <c r="S567" s="2865"/>
      <c r="T567" s="2865"/>
      <c r="U567" s="2865"/>
      <c r="V567" s="1211"/>
      <c r="W567" s="1211"/>
      <c r="X567" s="1111"/>
      <c r="Z567" s="1111"/>
    </row>
    <row r="568" ht="14.25" spans="18:26">
      <c r="R568" s="2865"/>
      <c r="S568" s="2865"/>
      <c r="T568" s="2865"/>
      <c r="U568" s="2865"/>
      <c r="V568" s="1211"/>
      <c r="W568" s="1211"/>
      <c r="X568" s="1111"/>
      <c r="Z568" s="1111"/>
    </row>
    <row r="569" ht="14.25" spans="18:26">
      <c r="R569" s="2865"/>
      <c r="S569" s="2865"/>
      <c r="T569" s="2865"/>
      <c r="U569" s="2865"/>
      <c r="V569" s="1211"/>
      <c r="W569" s="1211"/>
      <c r="X569" s="1111"/>
      <c r="Z569" s="1111"/>
    </row>
    <row r="570" ht="14.25" spans="18:26">
      <c r="R570" s="2865"/>
      <c r="S570" s="2865"/>
      <c r="T570" s="2865"/>
      <c r="U570" s="2865"/>
      <c r="V570" s="1211"/>
      <c r="W570" s="1211"/>
      <c r="X570" s="1111"/>
      <c r="Z570" s="1111"/>
    </row>
    <row r="571" ht="14.25" spans="18:26">
      <c r="R571" s="2865"/>
      <c r="S571" s="2865"/>
      <c r="T571" s="2865"/>
      <c r="U571" s="2865"/>
      <c r="V571" s="1212"/>
      <c r="W571" s="1212"/>
      <c r="X571" s="1111"/>
      <c r="Z571" s="1111"/>
    </row>
    <row r="572" ht="14.25" spans="18:26">
      <c r="R572" s="2865"/>
      <c r="S572" s="2865"/>
      <c r="T572" s="2865"/>
      <c r="U572" s="2865"/>
      <c r="V572" s="1211"/>
      <c r="W572" s="1211"/>
      <c r="X572" s="1111"/>
      <c r="Z572" s="1111"/>
    </row>
    <row r="573" ht="16.5" spans="18:26">
      <c r="R573" s="2865"/>
      <c r="S573" s="2865"/>
      <c r="T573" s="2865"/>
      <c r="U573" s="2865"/>
      <c r="V573" s="1213"/>
      <c r="W573" s="1213"/>
      <c r="X573" s="1111"/>
      <c r="Z573" s="1111"/>
    </row>
    <row r="574" ht="14.25" spans="18:26">
      <c r="R574" s="2865"/>
      <c r="S574" s="2865"/>
      <c r="T574" s="2865"/>
      <c r="U574" s="2865"/>
      <c r="V574" s="1211"/>
      <c r="W574" s="1211"/>
      <c r="X574" s="1111"/>
      <c r="Z574" s="1111"/>
    </row>
    <row r="575" ht="14.25" spans="18:26">
      <c r="R575" s="2865"/>
      <c r="S575" s="2865"/>
      <c r="T575" s="2865"/>
      <c r="U575" s="2865"/>
      <c r="V575" s="1211"/>
      <c r="W575" s="1211"/>
      <c r="X575" s="1111"/>
      <c r="Z575" s="1111"/>
    </row>
    <row r="576" ht="14.25" spans="18:26">
      <c r="R576" s="2865"/>
      <c r="S576" s="2865"/>
      <c r="T576" s="2865"/>
      <c r="U576" s="2865"/>
      <c r="V576" s="1211"/>
      <c r="W576" s="1211"/>
      <c r="X576" s="1111"/>
      <c r="Z576" s="1111"/>
    </row>
    <row r="577" ht="14.25" spans="18:26">
      <c r="R577" s="2865"/>
      <c r="S577" s="2865"/>
      <c r="T577" s="2865"/>
      <c r="U577" s="2865"/>
      <c r="V577" s="1112"/>
      <c r="W577" s="1112"/>
      <c r="X577" s="1111"/>
      <c r="Z577" s="1111"/>
    </row>
    <row r="578" ht="14.25" spans="18:26">
      <c r="R578" s="2865"/>
      <c r="S578" s="2865"/>
      <c r="T578" s="2865"/>
      <c r="U578" s="2865"/>
      <c r="V578" s="1112"/>
      <c r="W578" s="1112"/>
      <c r="X578" s="1111"/>
      <c r="Z578" s="1111"/>
    </row>
    <row r="579" ht="14.25" spans="18:26">
      <c r="R579" s="2865"/>
      <c r="S579" s="2865"/>
      <c r="T579" s="2865"/>
      <c r="U579" s="2865"/>
      <c r="V579" s="1112"/>
      <c r="W579" s="1112"/>
      <c r="X579" s="1111"/>
      <c r="Z579" s="1111"/>
    </row>
    <row r="580" ht="14.25" spans="18:26">
      <c r="R580" s="2865"/>
      <c r="S580" s="2865"/>
      <c r="T580" s="2865"/>
      <c r="U580" s="2865"/>
      <c r="V580" s="1112"/>
      <c r="W580" s="1112"/>
      <c r="X580" s="1111"/>
      <c r="Z580" s="1111"/>
    </row>
    <row r="581" ht="14.25" spans="18:26">
      <c r="R581" s="2865"/>
      <c r="S581" s="2865"/>
      <c r="T581" s="2865"/>
      <c r="U581" s="2865"/>
      <c r="V581" s="1112"/>
      <c r="W581" s="1112"/>
      <c r="X581" s="1111"/>
      <c r="Z581" s="1111"/>
    </row>
    <row r="582" ht="14.25" spans="18:26">
      <c r="R582" s="2865"/>
      <c r="S582" s="2865"/>
      <c r="T582" s="2865"/>
      <c r="U582" s="2865"/>
      <c r="V582" s="1112"/>
      <c r="W582" s="1112"/>
      <c r="X582" s="1111"/>
      <c r="Z582" s="1111"/>
    </row>
    <row r="583" ht="14.25" spans="18:26">
      <c r="R583" s="2878"/>
      <c r="S583" s="2865"/>
      <c r="T583" s="2865"/>
      <c r="U583" s="2865"/>
      <c r="V583" s="1112"/>
      <c r="W583" s="1112"/>
      <c r="X583" s="1111"/>
      <c r="Z583" s="1111"/>
    </row>
    <row r="584" ht="14.25" spans="18:26">
      <c r="R584" s="2878"/>
      <c r="S584" s="2865"/>
      <c r="T584" s="2865"/>
      <c r="U584" s="2865"/>
      <c r="V584" s="1112"/>
      <c r="W584" s="1112"/>
      <c r="X584" s="1111"/>
      <c r="Z584" s="1111"/>
    </row>
    <row r="585" ht="14.25" spans="18:26">
      <c r="R585" s="2878"/>
      <c r="S585" s="2865"/>
      <c r="T585" s="2865"/>
      <c r="U585" s="2865"/>
      <c r="V585" s="1112"/>
      <c r="W585" s="1112"/>
      <c r="X585" s="1111"/>
      <c r="Z585" s="1111"/>
    </row>
    <row r="586" ht="14.25" spans="18:26">
      <c r="R586" s="2878"/>
      <c r="S586" s="2865"/>
      <c r="T586" s="2865"/>
      <c r="U586" s="2865"/>
      <c r="V586" s="1112"/>
      <c r="W586" s="1112"/>
      <c r="X586" s="1111"/>
      <c r="Z586" s="1111"/>
    </row>
    <row r="587" ht="14.25" spans="18:26">
      <c r="R587" s="2878"/>
      <c r="S587" s="2865"/>
      <c r="T587" s="2865"/>
      <c r="U587" s="2865"/>
      <c r="V587" s="1112"/>
      <c r="W587" s="1112"/>
      <c r="X587" s="1111"/>
      <c r="Z587" s="1111"/>
    </row>
    <row r="588" ht="14.25" spans="18:26">
      <c r="R588" s="2878"/>
      <c r="S588" s="2865"/>
      <c r="T588" s="2865"/>
      <c r="U588" s="2865"/>
      <c r="V588" s="1112"/>
      <c r="W588" s="1112"/>
      <c r="X588" s="1111"/>
      <c r="Z588" s="1111"/>
    </row>
    <row r="589" ht="14.25" spans="18:26">
      <c r="R589" s="2878"/>
      <c r="S589" s="2865"/>
      <c r="T589" s="2865"/>
      <c r="U589" s="2865"/>
      <c r="V589" s="1112"/>
      <c r="W589" s="1112"/>
      <c r="X589" s="1111"/>
      <c r="Z589" s="1111"/>
    </row>
    <row r="590" ht="14.25" spans="18:26">
      <c r="R590" s="2878"/>
      <c r="S590" s="2865"/>
      <c r="T590" s="2865"/>
      <c r="U590" s="2865"/>
      <c r="V590" s="1112"/>
      <c r="W590" s="1112"/>
      <c r="X590" s="1111"/>
      <c r="Z590" s="1111"/>
    </row>
    <row r="591" ht="14.25" spans="18:26">
      <c r="R591" s="2878"/>
      <c r="S591" s="2865"/>
      <c r="T591" s="2865"/>
      <c r="U591" s="2865"/>
      <c r="V591" s="1112"/>
      <c r="W591" s="1112"/>
      <c r="X591" s="1111"/>
      <c r="Z591" s="1111"/>
    </row>
    <row r="592" ht="14.25" spans="18:26">
      <c r="R592" s="2878"/>
      <c r="S592" s="2865"/>
      <c r="T592" s="2865"/>
      <c r="U592" s="2865"/>
      <c r="V592" s="1112"/>
      <c r="W592" s="1112"/>
      <c r="X592" s="1111"/>
      <c r="Z592" s="1111"/>
    </row>
    <row r="593" ht="14.25" spans="18:26">
      <c r="R593" s="2878"/>
      <c r="S593" s="2878"/>
      <c r="T593" s="2878"/>
      <c r="U593" s="2878"/>
      <c r="V593" s="1112"/>
      <c r="W593" s="1112"/>
      <c r="X593" s="1111"/>
      <c r="Z593" s="1111"/>
    </row>
    <row r="594" ht="14.25" spans="18:26">
      <c r="R594" s="2878"/>
      <c r="S594" s="2878"/>
      <c r="T594" s="2878"/>
      <c r="U594" s="2878"/>
      <c r="V594" s="1112"/>
      <c r="W594" s="1112"/>
      <c r="X594" s="1111"/>
      <c r="Z594" s="1111"/>
    </row>
    <row r="595" ht="14.25" spans="18:26">
      <c r="R595" s="2878"/>
      <c r="S595" s="2878"/>
      <c r="T595" s="2878"/>
      <c r="U595" s="2878"/>
      <c r="V595" s="1112"/>
      <c r="W595" s="1112"/>
      <c r="X595" s="1111"/>
      <c r="Z595" s="1111"/>
    </row>
    <row r="596" ht="14.25" spans="18:26">
      <c r="R596" s="2878"/>
      <c r="S596" s="2878"/>
      <c r="T596" s="2878"/>
      <c r="U596" s="2878"/>
      <c r="V596" s="1112"/>
      <c r="W596" s="1112"/>
      <c r="X596" s="1111"/>
      <c r="Z596" s="1111"/>
    </row>
    <row r="597" ht="14.25" spans="18:26">
      <c r="R597" s="2878"/>
      <c r="S597" s="2878"/>
      <c r="T597" s="2878"/>
      <c r="U597" s="2878"/>
      <c r="V597" s="1112"/>
      <c r="W597" s="1112"/>
      <c r="X597" s="1111"/>
      <c r="Z597" s="1111"/>
    </row>
    <row r="598" ht="14.25" spans="18:26">
      <c r="R598" s="2878"/>
      <c r="S598" s="2878"/>
      <c r="T598" s="2878"/>
      <c r="U598" s="2878"/>
      <c r="V598" s="1112"/>
      <c r="W598" s="1112"/>
      <c r="X598" s="1111"/>
      <c r="Z598" s="1111"/>
    </row>
    <row r="599" ht="14.25" spans="18:26">
      <c r="R599" s="2878"/>
      <c r="S599" s="2878"/>
      <c r="T599" s="2878"/>
      <c r="U599" s="2878"/>
      <c r="V599" s="1112"/>
      <c r="W599" s="1112"/>
      <c r="X599" s="1111"/>
      <c r="Z599" s="1111"/>
    </row>
    <row r="600" ht="14.25" spans="18:26">
      <c r="R600" s="2878"/>
      <c r="S600" s="2878"/>
      <c r="T600" s="2878"/>
      <c r="U600" s="2878"/>
      <c r="V600" s="1112"/>
      <c r="W600" s="1112"/>
      <c r="X600" s="1111"/>
      <c r="Z600" s="1111"/>
    </row>
    <row r="601" ht="14.25" spans="18:26">
      <c r="R601" s="2878"/>
      <c r="S601" s="2878"/>
      <c r="T601" s="2878"/>
      <c r="U601" s="2878"/>
      <c r="V601" s="1112"/>
      <c r="W601" s="1112"/>
      <c r="X601" s="1111"/>
      <c r="Z601" s="1111"/>
    </row>
    <row r="602" ht="14.25" spans="18:26">
      <c r="R602" s="2878"/>
      <c r="S602" s="2878"/>
      <c r="T602" s="2878"/>
      <c r="U602" s="2878"/>
      <c r="V602" s="1112"/>
      <c r="W602" s="1112"/>
      <c r="X602" s="1111"/>
      <c r="Z602" s="1111"/>
    </row>
    <row r="603" ht="14.25" spans="18:26">
      <c r="R603" s="2878"/>
      <c r="S603" s="2878"/>
      <c r="T603" s="2878"/>
      <c r="U603" s="2878"/>
      <c r="V603" s="1112"/>
      <c r="W603" s="1112"/>
      <c r="X603" s="1111"/>
      <c r="Z603" s="1111"/>
    </row>
    <row r="604" ht="14.25" spans="18:26">
      <c r="R604" s="2878"/>
      <c r="S604" s="2878"/>
      <c r="T604" s="2878"/>
      <c r="U604" s="2878"/>
      <c r="V604" s="1112"/>
      <c r="W604" s="1112"/>
      <c r="X604" s="1111"/>
      <c r="Z604" s="1111"/>
    </row>
    <row r="605" ht="14.25" spans="18:26">
      <c r="R605" s="2878"/>
      <c r="S605" s="2878"/>
      <c r="T605" s="2878"/>
      <c r="U605" s="2878"/>
      <c r="V605" s="1112"/>
      <c r="W605" s="1112"/>
      <c r="X605" s="1111"/>
      <c r="Z605" s="1111"/>
    </row>
    <row r="606" ht="14.25" spans="18:26">
      <c r="R606" s="2878"/>
      <c r="S606" s="2878"/>
      <c r="T606" s="2878"/>
      <c r="U606" s="2878"/>
      <c r="V606" s="1112"/>
      <c r="W606" s="1112"/>
      <c r="X606" s="1111"/>
      <c r="Z606" s="1111"/>
    </row>
    <row r="607" ht="14.25" spans="18:26">
      <c r="R607" s="2878"/>
      <c r="S607" s="2878"/>
      <c r="T607" s="2878"/>
      <c r="U607" s="2878"/>
      <c r="V607" s="1112"/>
      <c r="W607" s="1112"/>
      <c r="X607" s="1111"/>
      <c r="Z607" s="1111"/>
    </row>
    <row r="608" ht="14.25" spans="18:26">
      <c r="R608" s="2878"/>
      <c r="S608" s="2878"/>
      <c r="T608" s="2878"/>
      <c r="U608" s="2878"/>
      <c r="V608" s="1112"/>
      <c r="W608" s="1112"/>
      <c r="X608" s="1111"/>
      <c r="Z608" s="1111"/>
    </row>
    <row r="609" ht="14.25" spans="18:26">
      <c r="R609" s="2878"/>
      <c r="S609" s="2878"/>
      <c r="T609" s="2878"/>
      <c r="U609" s="2878"/>
      <c r="V609" s="1112"/>
      <c r="W609" s="1112"/>
      <c r="X609" s="1111"/>
      <c r="Z609" s="1111"/>
    </row>
    <row r="610" ht="14.25" spans="18:26">
      <c r="R610" s="2878"/>
      <c r="S610" s="2878"/>
      <c r="T610" s="2878"/>
      <c r="U610" s="2878"/>
      <c r="V610" s="1112"/>
      <c r="W610" s="1112"/>
      <c r="X610" s="1111"/>
      <c r="Z610" s="1111"/>
    </row>
    <row r="611" ht="14.25" spans="18:26">
      <c r="R611" s="2878"/>
      <c r="S611" s="2878"/>
      <c r="T611" s="2878"/>
      <c r="U611" s="2878"/>
      <c r="V611" s="1112"/>
      <c r="W611" s="1112"/>
      <c r="X611" s="1111"/>
      <c r="Z611" s="1111"/>
    </row>
    <row r="612" ht="14.25" spans="18:26">
      <c r="R612" s="2878"/>
      <c r="S612" s="2878"/>
      <c r="T612" s="2878"/>
      <c r="U612" s="2878"/>
      <c r="V612" s="1112"/>
      <c r="W612" s="1112"/>
      <c r="X612" s="1111"/>
      <c r="Z612" s="1111"/>
    </row>
    <row r="613" ht="14.25" spans="18:26">
      <c r="R613" s="2878"/>
      <c r="S613" s="2878"/>
      <c r="T613" s="2878"/>
      <c r="U613" s="2878"/>
      <c r="V613" s="1112"/>
      <c r="W613" s="1112"/>
      <c r="X613" s="1111"/>
      <c r="Z613" s="1111"/>
    </row>
    <row r="614" ht="14.25" spans="18:26">
      <c r="R614" s="2878"/>
      <c r="S614" s="2878"/>
      <c r="T614" s="2878"/>
      <c r="U614" s="2878"/>
      <c r="V614" s="1112"/>
      <c r="W614" s="1112"/>
      <c r="X614" s="1111"/>
      <c r="Z614" s="1111"/>
    </row>
    <row r="615" ht="14.25" spans="18:26">
      <c r="R615" s="2878"/>
      <c r="S615" s="2878"/>
      <c r="T615" s="2878"/>
      <c r="U615" s="2878"/>
      <c r="V615" s="1112"/>
      <c r="W615" s="1112"/>
      <c r="X615" s="1111"/>
      <c r="Z615" s="1111"/>
    </row>
    <row r="616" ht="14.25" spans="18:26">
      <c r="R616" s="2878"/>
      <c r="S616" s="2878"/>
      <c r="T616" s="2878"/>
      <c r="U616" s="2878"/>
      <c r="V616" s="1112"/>
      <c r="W616" s="1112"/>
      <c r="X616" s="1111"/>
      <c r="Z616" s="1111"/>
    </row>
    <row r="617" ht="14.25" spans="18:26">
      <c r="R617" s="2878"/>
      <c r="S617" s="2878"/>
      <c r="T617" s="2878"/>
      <c r="U617" s="2878"/>
      <c r="V617" s="1112"/>
      <c r="W617" s="1112"/>
      <c r="X617" s="1111"/>
      <c r="Z617" s="1111"/>
    </row>
    <row r="618" ht="14.25" spans="18:26">
      <c r="R618" s="2878"/>
      <c r="S618" s="2878"/>
      <c r="T618" s="2878"/>
      <c r="U618" s="2878"/>
      <c r="V618" s="1112"/>
      <c r="W618" s="1112"/>
      <c r="X618" s="1111"/>
      <c r="Z618" s="1111"/>
    </row>
    <row r="619" ht="14.25" spans="18:26">
      <c r="R619" s="2878"/>
      <c r="S619" s="2878"/>
      <c r="T619" s="2878"/>
      <c r="U619" s="2878"/>
      <c r="V619" s="1112"/>
      <c r="W619" s="1112"/>
      <c r="X619" s="1111"/>
      <c r="Z619" s="1111"/>
    </row>
    <row r="620" ht="14.25" spans="18:26">
      <c r="R620" s="2878"/>
      <c r="S620" s="2878"/>
      <c r="T620" s="2878"/>
      <c r="U620" s="2878"/>
      <c r="V620" s="1112"/>
      <c r="W620" s="1112"/>
      <c r="X620" s="1111"/>
      <c r="Z620" s="1111"/>
    </row>
    <row r="621" ht="14.25" spans="18:26">
      <c r="R621" s="2878"/>
      <c r="S621" s="2878"/>
      <c r="T621" s="2878"/>
      <c r="U621" s="2878"/>
      <c r="V621" s="1112"/>
      <c r="W621" s="1112"/>
      <c r="X621" s="1111"/>
      <c r="Z621" s="1111"/>
    </row>
    <row r="622" ht="14.25" spans="18:26">
      <c r="R622" s="2878"/>
      <c r="S622" s="2878"/>
      <c r="T622" s="2878"/>
      <c r="U622" s="2878"/>
      <c r="V622" s="1112"/>
      <c r="W622" s="1112"/>
      <c r="X622" s="1111"/>
      <c r="Z622" s="1111"/>
    </row>
    <row r="623" ht="14.25" spans="18:26">
      <c r="R623" s="2878"/>
      <c r="S623" s="2878"/>
      <c r="T623" s="2878"/>
      <c r="U623" s="2878"/>
      <c r="V623" s="1112"/>
      <c r="W623" s="1112"/>
      <c r="X623" s="1111"/>
      <c r="Z623" s="1111"/>
    </row>
    <row r="624" ht="14.25" spans="18:26">
      <c r="R624" s="2878"/>
      <c r="S624" s="2878"/>
      <c r="T624" s="2878"/>
      <c r="U624" s="2878"/>
      <c r="V624" s="1112"/>
      <c r="W624" s="1112"/>
      <c r="X624" s="1111"/>
      <c r="Z624" s="1111"/>
    </row>
    <row r="625" ht="14.25" spans="18:26">
      <c r="R625" s="2878"/>
      <c r="S625" s="2878"/>
      <c r="T625" s="2878"/>
      <c r="U625" s="2878"/>
      <c r="V625" s="1112"/>
      <c r="W625" s="1112"/>
      <c r="X625" s="1111"/>
      <c r="Z625" s="1111"/>
    </row>
    <row r="626" ht="14.25" spans="18:26">
      <c r="R626" s="2878"/>
      <c r="S626" s="2878"/>
      <c r="T626" s="2878"/>
      <c r="U626" s="2878"/>
      <c r="V626" s="1112"/>
      <c r="W626" s="1112"/>
      <c r="X626" s="1111"/>
      <c r="Z626" s="1111"/>
    </row>
    <row r="627" ht="14.25" spans="18:26">
      <c r="R627" s="2878"/>
      <c r="S627" s="2878"/>
      <c r="T627" s="2878"/>
      <c r="U627" s="2878"/>
      <c r="V627" s="1112"/>
      <c r="W627" s="1112"/>
      <c r="X627" s="1111"/>
      <c r="Z627" s="1111"/>
    </row>
    <row r="628" ht="14.25" spans="18:26">
      <c r="R628" s="2878"/>
      <c r="S628" s="2878"/>
      <c r="T628" s="2878"/>
      <c r="U628" s="2878"/>
      <c r="V628" s="1112"/>
      <c r="W628" s="1112"/>
      <c r="X628" s="1111"/>
      <c r="Z628" s="1111"/>
    </row>
    <row r="629" ht="14.25" spans="18:26">
      <c r="R629" s="2878"/>
      <c r="S629" s="2878"/>
      <c r="T629" s="2878"/>
      <c r="U629" s="2878"/>
      <c r="V629" s="1112"/>
      <c r="W629" s="1112"/>
      <c r="X629" s="1111"/>
      <c r="Z629" s="1111"/>
    </row>
    <row r="630" ht="14.25" spans="18:26">
      <c r="R630" s="2878"/>
      <c r="S630" s="2878"/>
      <c r="T630" s="2878"/>
      <c r="U630" s="2878"/>
      <c r="V630" s="1112"/>
      <c r="W630" s="1112"/>
      <c r="X630" s="1214"/>
      <c r="Z630" s="1111"/>
    </row>
    <row r="631" ht="14.25" spans="18:26">
      <c r="R631" s="2878"/>
      <c r="S631" s="2878"/>
      <c r="T631" s="2878"/>
      <c r="U631" s="2878"/>
      <c r="V631" s="1112"/>
      <c r="W631" s="1112"/>
      <c r="X631" s="1214"/>
      <c r="Z631" s="1111"/>
    </row>
    <row r="632" ht="14.25" spans="18:26">
      <c r="R632" s="2878"/>
      <c r="S632" s="2878"/>
      <c r="T632" s="2878"/>
      <c r="U632" s="2878"/>
      <c r="V632" s="1112"/>
      <c r="W632" s="1112"/>
      <c r="X632" s="1111"/>
      <c r="Z632" s="1111"/>
    </row>
    <row r="633" ht="14.25" spans="18:26">
      <c r="R633" s="2878"/>
      <c r="S633" s="2878"/>
      <c r="T633" s="2878"/>
      <c r="U633" s="2878"/>
      <c r="V633" s="1112"/>
      <c r="W633" s="1112"/>
      <c r="X633" s="1111"/>
      <c r="Z633" s="1111"/>
    </row>
    <row r="634" ht="14.25" spans="18:26">
      <c r="R634" s="2878"/>
      <c r="S634" s="2878"/>
      <c r="T634" s="2878"/>
      <c r="U634" s="2878"/>
      <c r="V634" s="1112"/>
      <c r="W634" s="1112"/>
      <c r="X634" s="1111"/>
      <c r="Z634" s="1111"/>
    </row>
    <row r="635" ht="14.25" spans="18:26">
      <c r="R635" s="2878"/>
      <c r="S635" s="2878"/>
      <c r="T635" s="2878"/>
      <c r="U635" s="2878"/>
      <c r="V635" s="1112"/>
      <c r="W635" s="1112"/>
      <c r="X635" s="1111"/>
      <c r="Z635" s="1111"/>
    </row>
    <row r="636" ht="14.25" spans="18:26">
      <c r="R636" s="2878"/>
      <c r="S636" s="2878"/>
      <c r="T636" s="2878"/>
      <c r="U636" s="2878"/>
      <c r="V636" s="1112"/>
      <c r="W636" s="1112"/>
      <c r="X636" s="1111"/>
      <c r="Z636" s="1111"/>
    </row>
    <row r="637" ht="14.25" spans="18:26">
      <c r="R637" s="2878"/>
      <c r="S637" s="2878"/>
      <c r="T637" s="2878"/>
      <c r="U637" s="2878"/>
      <c r="V637" s="1112"/>
      <c r="W637" s="1112"/>
      <c r="X637" s="1111"/>
      <c r="Z637" s="1111"/>
    </row>
    <row r="638" ht="14.25" spans="18:26">
      <c r="R638" s="2878"/>
      <c r="S638" s="2878"/>
      <c r="T638" s="2878"/>
      <c r="U638" s="2878"/>
      <c r="V638" s="1112"/>
      <c r="W638" s="1112"/>
      <c r="X638" s="1111"/>
      <c r="Z638" s="1111"/>
    </row>
    <row r="639" ht="14.25" spans="18:26">
      <c r="R639" s="2878"/>
      <c r="S639" s="2878"/>
      <c r="T639" s="2878"/>
      <c r="U639" s="2878"/>
      <c r="V639" s="1112"/>
      <c r="W639" s="1112"/>
      <c r="X639" s="1111"/>
      <c r="Z639" s="1111"/>
    </row>
    <row r="640" ht="14.25" spans="18:26">
      <c r="R640" s="2878"/>
      <c r="S640" s="2878"/>
      <c r="T640" s="2878"/>
      <c r="U640" s="2878"/>
      <c r="V640" s="1112"/>
      <c r="W640" s="1112"/>
      <c r="X640" s="1111"/>
      <c r="Z640" s="1111"/>
    </row>
    <row r="641" ht="14.25" spans="18:26">
      <c r="R641" s="2878"/>
      <c r="S641" s="2878"/>
      <c r="T641" s="2878"/>
      <c r="U641" s="2878"/>
      <c r="V641" s="1112"/>
      <c r="W641" s="1112"/>
      <c r="X641" s="1111"/>
      <c r="Z641" s="1111"/>
    </row>
    <row r="642" ht="14.25" spans="18:26">
      <c r="R642" s="2878"/>
      <c r="S642" s="2878"/>
      <c r="T642" s="2878"/>
      <c r="U642" s="2878"/>
      <c r="V642" s="1112"/>
      <c r="W642" s="1112"/>
      <c r="X642" s="1111"/>
      <c r="Z642" s="1111"/>
    </row>
    <row r="643" ht="14.25" spans="18:26">
      <c r="R643" s="2878"/>
      <c r="S643" s="2878"/>
      <c r="T643" s="2878"/>
      <c r="U643" s="2878"/>
      <c r="V643" s="1112"/>
      <c r="W643" s="1112"/>
      <c r="X643" s="1111"/>
      <c r="Z643" s="1111"/>
    </row>
    <row r="644" ht="14.25" spans="18:26">
      <c r="R644" s="2878"/>
      <c r="S644" s="2878"/>
      <c r="T644" s="2878"/>
      <c r="U644" s="2878"/>
      <c r="V644" s="1112"/>
      <c r="W644" s="1112"/>
      <c r="X644" s="1111"/>
      <c r="Z644" s="1111"/>
    </row>
    <row r="645" ht="14.25" spans="18:26">
      <c r="R645" s="2878"/>
      <c r="S645" s="2878"/>
      <c r="T645" s="2878"/>
      <c r="U645" s="2878"/>
      <c r="V645" s="1112"/>
      <c r="W645" s="1112"/>
      <c r="X645" s="1111"/>
      <c r="Z645" s="1111"/>
    </row>
    <row r="646" ht="14.25" spans="18:26">
      <c r="R646" s="2878"/>
      <c r="S646" s="2878"/>
      <c r="T646" s="2878"/>
      <c r="U646" s="2878"/>
      <c r="V646" s="1112"/>
      <c r="W646" s="1112"/>
      <c r="X646" s="1111"/>
      <c r="Z646" s="1111"/>
    </row>
    <row r="647" ht="14.25" spans="18:26">
      <c r="R647" s="2878"/>
      <c r="S647" s="2878"/>
      <c r="T647" s="2878"/>
      <c r="U647" s="2878"/>
      <c r="V647" s="1112"/>
      <c r="W647" s="1112"/>
      <c r="X647" s="1111"/>
      <c r="Z647" s="1111"/>
    </row>
    <row r="648" ht="14.25" spans="18:26">
      <c r="R648" s="2878"/>
      <c r="S648" s="2878"/>
      <c r="T648" s="2878"/>
      <c r="U648" s="2878"/>
      <c r="V648" s="1112"/>
      <c r="W648" s="1112"/>
      <c r="X648" s="1111"/>
      <c r="Z648" s="1111"/>
    </row>
    <row r="649" ht="14.25" spans="18:26">
      <c r="R649" s="2878"/>
      <c r="S649" s="2878"/>
      <c r="T649" s="2878"/>
      <c r="U649" s="2878"/>
      <c r="V649" s="1112"/>
      <c r="W649" s="1112"/>
      <c r="X649" s="1111"/>
      <c r="Z649" s="1111"/>
    </row>
    <row r="650" ht="14.25" spans="18:26">
      <c r="R650" s="2878"/>
      <c r="S650" s="2878"/>
      <c r="T650" s="2878"/>
      <c r="U650" s="2878"/>
      <c r="V650" s="1112"/>
      <c r="W650" s="1112"/>
      <c r="X650" s="1111"/>
      <c r="Z650" s="1111"/>
    </row>
    <row r="651" ht="14.25" spans="18:26">
      <c r="R651" s="2878"/>
      <c r="S651" s="2878"/>
      <c r="T651" s="2878"/>
      <c r="U651" s="2878"/>
      <c r="V651" s="1112"/>
      <c r="W651" s="1112"/>
      <c r="X651" s="1111"/>
      <c r="Z651" s="1111"/>
    </row>
    <row r="652" ht="14.25" spans="18:26">
      <c r="R652" s="2878"/>
      <c r="S652" s="2878"/>
      <c r="T652" s="2878"/>
      <c r="U652" s="2878"/>
      <c r="V652" s="1112"/>
      <c r="W652" s="1112"/>
      <c r="X652" s="1111"/>
      <c r="Z652" s="1111"/>
    </row>
    <row r="653" ht="14.25" spans="18:26">
      <c r="R653" s="2878"/>
      <c r="S653" s="2878"/>
      <c r="T653" s="2878"/>
      <c r="U653" s="2878"/>
      <c r="V653" s="1112"/>
      <c r="W653" s="1112"/>
      <c r="X653" s="1111"/>
      <c r="Z653" s="1111"/>
    </row>
    <row r="654" ht="14.25" spans="18:26">
      <c r="R654" s="2878"/>
      <c r="S654" s="2878"/>
      <c r="T654" s="2878"/>
      <c r="U654" s="2878"/>
      <c r="V654" s="1112"/>
      <c r="W654" s="1112"/>
      <c r="X654" s="1111"/>
      <c r="Z654" s="1111"/>
    </row>
    <row r="655" ht="14.25" spans="18:26">
      <c r="R655" s="2878"/>
      <c r="S655" s="2878"/>
      <c r="T655" s="2878"/>
      <c r="U655" s="2878"/>
      <c r="V655" s="1112"/>
      <c r="W655" s="1112"/>
      <c r="X655" s="1111"/>
      <c r="Z655" s="1111"/>
    </row>
    <row r="656" ht="14.25" spans="18:26">
      <c r="R656" s="2878"/>
      <c r="S656" s="2878"/>
      <c r="T656" s="2878"/>
      <c r="U656" s="2878"/>
      <c r="V656" s="1112"/>
      <c r="W656" s="1112"/>
      <c r="X656" s="1111"/>
      <c r="Z656" s="1111"/>
    </row>
    <row r="657" ht="14.25" spans="18:26">
      <c r="R657" s="2878"/>
      <c r="S657" s="2878"/>
      <c r="T657" s="2878"/>
      <c r="U657" s="2878"/>
      <c r="V657" s="1112"/>
      <c r="W657" s="1112"/>
      <c r="X657" s="1111"/>
      <c r="Z657" s="1111"/>
    </row>
    <row r="658" ht="14.25" spans="18:26">
      <c r="R658" s="2878"/>
      <c r="S658" s="2878"/>
      <c r="T658" s="2878"/>
      <c r="U658" s="2878"/>
      <c r="V658" s="1112"/>
      <c r="W658" s="1112"/>
      <c r="X658" s="1111"/>
      <c r="Z658" s="1111"/>
    </row>
    <row r="659" ht="14.25" spans="18:26">
      <c r="R659" s="2878"/>
      <c r="S659" s="2878"/>
      <c r="T659" s="2878"/>
      <c r="U659" s="2878"/>
      <c r="V659" s="1112"/>
      <c r="W659" s="1112"/>
      <c r="X659" s="1111"/>
      <c r="Z659" s="1111"/>
    </row>
    <row r="660" ht="14.25" spans="18:26">
      <c r="R660" s="2878"/>
      <c r="S660" s="2878"/>
      <c r="T660" s="2878"/>
      <c r="U660" s="2878"/>
      <c r="V660" s="1112"/>
      <c r="W660" s="1112"/>
      <c r="X660" s="1111"/>
      <c r="Z660" s="1111"/>
    </row>
    <row r="661" ht="14.25" spans="18:26">
      <c r="R661" s="2878"/>
      <c r="S661" s="2878"/>
      <c r="T661" s="2878"/>
      <c r="U661" s="2878"/>
      <c r="V661" s="1112"/>
      <c r="W661" s="1112"/>
      <c r="X661" s="1111"/>
      <c r="Z661" s="1111"/>
    </row>
    <row r="662" ht="14.25" spans="18:26">
      <c r="R662" s="2878"/>
      <c r="S662" s="2878"/>
      <c r="T662" s="2878"/>
      <c r="U662" s="2878"/>
      <c r="V662" s="1112"/>
      <c r="W662" s="1112"/>
      <c r="X662" s="1111"/>
      <c r="Z662" s="1111"/>
    </row>
    <row r="663" ht="14.25" spans="18:26">
      <c r="R663" s="2878"/>
      <c r="S663" s="2878"/>
      <c r="T663" s="2878"/>
      <c r="U663" s="2878"/>
      <c r="V663" s="1112"/>
      <c r="W663" s="1112"/>
      <c r="X663" s="1111"/>
      <c r="Z663" s="1111"/>
    </row>
    <row r="664" ht="14.25" spans="18:26">
      <c r="R664" s="2878"/>
      <c r="S664" s="2878"/>
      <c r="T664" s="2878"/>
      <c r="U664" s="2878"/>
      <c r="V664" s="1112"/>
      <c r="W664" s="1112"/>
      <c r="X664" s="1111"/>
      <c r="Z664" s="1111"/>
    </row>
    <row r="665" spans="18:26">
      <c r="R665" s="2879"/>
      <c r="S665" s="2879"/>
      <c r="T665" s="2879"/>
      <c r="U665" s="2879"/>
      <c r="V665" s="1112"/>
      <c r="W665" s="1112"/>
      <c r="X665" s="1111"/>
      <c r="Z665" s="1111"/>
    </row>
    <row r="666" spans="22:26">
      <c r="V666" s="1215"/>
      <c r="W666" s="1215"/>
      <c r="X666" s="1111"/>
      <c r="Z666" s="1111"/>
    </row>
    <row r="667" spans="22:26">
      <c r="V667" s="1112"/>
      <c r="W667" s="1112"/>
      <c r="X667" s="1111"/>
      <c r="Z667" s="1111"/>
    </row>
    <row r="668" spans="22:26">
      <c r="V668" s="1112"/>
      <c r="W668" s="1112"/>
      <c r="X668" s="1111"/>
      <c r="Z668" s="1111"/>
    </row>
    <row r="669" ht="14.25" spans="18:26">
      <c r="R669" s="2880"/>
      <c r="S669" s="2880"/>
      <c r="T669" s="2881"/>
      <c r="U669" s="2881"/>
      <c r="V669" s="1112"/>
      <c r="W669" s="1112"/>
      <c r="X669" s="1111"/>
      <c r="Z669" s="1111"/>
    </row>
    <row r="670" ht="14.25" spans="18:26">
      <c r="R670" s="2880"/>
      <c r="S670" s="2880"/>
      <c r="T670" s="2881"/>
      <c r="U670" s="2881"/>
      <c r="V670" s="1112"/>
      <c r="W670" s="1112"/>
      <c r="X670" s="1111"/>
      <c r="Z670" s="1111"/>
    </row>
    <row r="671" ht="14.25" spans="18:26">
      <c r="R671" s="2880"/>
      <c r="S671" s="2880"/>
      <c r="T671" s="2881"/>
      <c r="U671" s="2881"/>
      <c r="V671" s="1112"/>
      <c r="W671" s="1112"/>
      <c r="X671" s="1111"/>
      <c r="Z671" s="1111"/>
    </row>
    <row r="672" ht="14.25" spans="18:26">
      <c r="R672" s="2880"/>
      <c r="S672" s="2880"/>
      <c r="T672" s="2881"/>
      <c r="U672" s="2881"/>
      <c r="V672" s="1112"/>
      <c r="W672" s="1112"/>
      <c r="X672" s="1111"/>
      <c r="Z672" s="1111"/>
    </row>
    <row r="673" ht="14.25" spans="18:26">
      <c r="R673" s="2882"/>
      <c r="S673" s="2882"/>
      <c r="T673" s="2882"/>
      <c r="U673" s="2882"/>
      <c r="V673" s="1112"/>
      <c r="W673" s="1112"/>
      <c r="X673" s="1111"/>
      <c r="Z673" s="1111"/>
    </row>
    <row r="674" ht="14.25" spans="18:26">
      <c r="R674" s="2882"/>
      <c r="S674" s="2882"/>
      <c r="T674" s="2882"/>
      <c r="U674" s="2882"/>
      <c r="V674" s="1112"/>
      <c r="W674" s="1112"/>
      <c r="X674" s="1111"/>
      <c r="Z674" s="1111"/>
    </row>
    <row r="675" ht="14.25" spans="18:26">
      <c r="R675" s="2882"/>
      <c r="S675" s="2882"/>
      <c r="T675" s="2882"/>
      <c r="U675" s="2882"/>
      <c r="V675" s="1112"/>
      <c r="W675" s="1112"/>
      <c r="X675" s="1111"/>
      <c r="Z675" s="1111"/>
    </row>
    <row r="676" ht="14.25" spans="18:26">
      <c r="R676" s="2882"/>
      <c r="S676" s="2882"/>
      <c r="T676" s="2882"/>
      <c r="U676" s="2882"/>
      <c r="V676" s="1112"/>
      <c r="W676" s="1112"/>
      <c r="X676" s="1111"/>
      <c r="Z676" s="1216"/>
    </row>
    <row r="677" ht="14.25" spans="18:26">
      <c r="R677" s="2883"/>
      <c r="S677" s="2883"/>
      <c r="T677" s="2882"/>
      <c r="U677" s="2882"/>
      <c r="V677" s="1112"/>
      <c r="W677" s="1112"/>
      <c r="X677" s="1111"/>
      <c r="Z677" s="1111"/>
    </row>
    <row r="678" ht="14.25" spans="18:26">
      <c r="R678" s="2881"/>
      <c r="S678" s="2881"/>
      <c r="T678" s="2881"/>
      <c r="U678" s="2881"/>
      <c r="V678" s="1112"/>
      <c r="W678" s="1112"/>
      <c r="X678" s="1111"/>
      <c r="Z678" s="1111"/>
    </row>
    <row r="679" ht="14.25" spans="18:26">
      <c r="R679" s="2881"/>
      <c r="S679" s="2881"/>
      <c r="T679" s="2881"/>
      <c r="U679" s="2881"/>
      <c r="V679" s="1112"/>
      <c r="W679" s="1112"/>
      <c r="X679" s="1111"/>
      <c r="Z679" s="1111"/>
    </row>
    <row r="680" ht="14.25" spans="18:26">
      <c r="R680" s="2881"/>
      <c r="S680" s="2881"/>
      <c r="T680" s="2881"/>
      <c r="U680" s="2881"/>
      <c r="V680" s="1112"/>
      <c r="W680" s="1112"/>
      <c r="X680" s="1111"/>
      <c r="Z680" s="1111"/>
    </row>
    <row r="681" ht="14.25" spans="18:26">
      <c r="R681" s="2881"/>
      <c r="S681" s="2881"/>
      <c r="T681" s="2881"/>
      <c r="U681" s="2881"/>
      <c r="V681" s="1112"/>
      <c r="W681" s="1112"/>
      <c r="X681" s="1111"/>
      <c r="Z681" s="1111"/>
    </row>
    <row r="682" ht="14.25" spans="18:26">
      <c r="R682" s="2881"/>
      <c r="S682" s="2881"/>
      <c r="T682" s="2881"/>
      <c r="U682" s="2881"/>
      <c r="V682" s="1112"/>
      <c r="W682" s="1112"/>
      <c r="X682" s="1111"/>
      <c r="Z682" s="1111"/>
    </row>
    <row r="683" ht="14.25" spans="18:26">
      <c r="R683" s="2881"/>
      <c r="S683" s="2881"/>
      <c r="T683" s="2881"/>
      <c r="U683" s="2881"/>
      <c r="V683" s="1112"/>
      <c r="W683" s="1112"/>
      <c r="X683" s="1111"/>
      <c r="Z683" s="1111"/>
    </row>
    <row r="684" spans="22:26">
      <c r="V684" s="1112"/>
      <c r="W684" s="1112"/>
      <c r="X684" s="1111"/>
      <c r="Z684" s="1111"/>
    </row>
    <row r="685" spans="22:26">
      <c r="V685" s="1112"/>
      <c r="W685" s="1112"/>
      <c r="X685" s="1111"/>
      <c r="Z685" s="1111"/>
    </row>
    <row r="686" ht="14.25" spans="18:26">
      <c r="R686" s="2881"/>
      <c r="S686" s="2881"/>
      <c r="T686" s="2881"/>
      <c r="U686" s="2881"/>
      <c r="V686" s="1112"/>
      <c r="W686" s="1112"/>
      <c r="X686" s="1111"/>
      <c r="Z686" s="1111"/>
    </row>
    <row r="687" spans="22:26">
      <c r="V687" s="1112"/>
      <c r="W687" s="1112"/>
      <c r="X687" s="1111"/>
      <c r="Z687" s="1111"/>
    </row>
    <row r="688" spans="22:26">
      <c r="V688" s="1112"/>
      <c r="W688" s="1112"/>
      <c r="X688" s="1111"/>
      <c r="Z688" s="1111"/>
    </row>
    <row r="689" spans="22:26">
      <c r="V689" s="1112"/>
      <c r="W689" s="1112"/>
      <c r="X689" s="1111"/>
      <c r="Z689" s="1111"/>
    </row>
    <row r="690" spans="22:26">
      <c r="V690" s="1112"/>
      <c r="W690" s="1112"/>
      <c r="X690" s="1111"/>
      <c r="Z690" s="1111"/>
    </row>
    <row r="691" spans="22:26">
      <c r="V691" s="1112"/>
      <c r="W691" s="1112"/>
      <c r="X691" s="1111"/>
      <c r="Z691" s="1111"/>
    </row>
    <row r="692" spans="22:26">
      <c r="V692" s="1112"/>
      <c r="W692" s="1112"/>
      <c r="X692" s="1111"/>
      <c r="Z692" s="1111"/>
    </row>
    <row r="693" spans="22:26">
      <c r="V693" s="1112"/>
      <c r="W693" s="1112"/>
      <c r="X693" s="1111"/>
      <c r="Z693" s="1111"/>
    </row>
    <row r="694" spans="22:26">
      <c r="V694" s="1112"/>
      <c r="W694" s="1112"/>
      <c r="X694" s="1111"/>
      <c r="Z694" s="1111"/>
    </row>
    <row r="695" spans="22:26">
      <c r="V695" s="1112"/>
      <c r="W695" s="1112"/>
      <c r="X695" s="1111"/>
      <c r="Z695" s="1111"/>
    </row>
    <row r="696" spans="22:26">
      <c r="V696" s="1112"/>
      <c r="W696" s="1112"/>
      <c r="X696" s="1111"/>
      <c r="Z696" s="1111"/>
    </row>
    <row r="697" spans="22:26">
      <c r="V697" s="1112"/>
      <c r="W697" s="1112"/>
      <c r="X697" s="1111"/>
      <c r="Z697" s="1111"/>
    </row>
    <row r="698" spans="22:26">
      <c r="V698" s="1112"/>
      <c r="W698" s="1112"/>
      <c r="X698" s="1111"/>
      <c r="Z698" s="1111"/>
    </row>
    <row r="699" spans="22:26">
      <c r="V699" s="1215"/>
      <c r="W699" s="1215"/>
      <c r="X699" s="1111"/>
      <c r="Z699" s="1111"/>
    </row>
    <row r="700" spans="22:26">
      <c r="V700" s="1112"/>
      <c r="W700" s="1112"/>
      <c r="X700" s="1111"/>
      <c r="Z700" s="1111"/>
    </row>
    <row r="701" spans="22:26">
      <c r="V701" s="1112"/>
      <c r="W701" s="1112"/>
      <c r="X701" s="1111"/>
      <c r="Z701" s="1111"/>
    </row>
    <row r="702" spans="22:26">
      <c r="V702" s="1112"/>
      <c r="W702" s="1112"/>
      <c r="X702" s="1111"/>
      <c r="Z702" s="1111"/>
    </row>
    <row r="703" spans="22:26">
      <c r="V703" s="1112"/>
      <c r="W703" s="1112"/>
      <c r="X703" s="1111"/>
      <c r="Z703" s="1111"/>
    </row>
    <row r="704" spans="22:26">
      <c r="V704" s="1112"/>
      <c r="W704" s="1112"/>
      <c r="X704" s="1111"/>
      <c r="Z704" s="1111"/>
    </row>
    <row r="705" spans="22:26">
      <c r="V705" s="1112"/>
      <c r="W705" s="1112"/>
      <c r="X705" s="1111"/>
      <c r="Z705" s="1111"/>
    </row>
    <row r="706" spans="22:26">
      <c r="V706" s="1112"/>
      <c r="W706" s="1112"/>
      <c r="X706" s="1111"/>
      <c r="Z706" s="1111"/>
    </row>
    <row r="707" spans="22:26">
      <c r="V707" s="1112"/>
      <c r="W707" s="1112"/>
      <c r="X707" s="1111"/>
      <c r="Z707" s="1111"/>
    </row>
    <row r="708" spans="22:26">
      <c r="V708" s="1112"/>
      <c r="W708" s="1112"/>
      <c r="X708" s="1111"/>
      <c r="Z708" s="1111"/>
    </row>
    <row r="709" spans="22:26">
      <c r="V709" s="1112"/>
      <c r="W709" s="1112"/>
      <c r="X709" s="1111"/>
      <c r="Z709" s="1111"/>
    </row>
    <row r="710" spans="22:26">
      <c r="V710" s="1112"/>
      <c r="W710" s="1112"/>
      <c r="X710" s="1111"/>
      <c r="Z710" s="1111"/>
    </row>
    <row r="711" spans="22:26">
      <c r="V711" s="1112"/>
      <c r="W711" s="1112"/>
      <c r="X711" s="1111"/>
      <c r="Z711" s="1111"/>
    </row>
    <row r="712" spans="22:26">
      <c r="V712" s="1112"/>
      <c r="W712" s="1112"/>
      <c r="X712" s="1111"/>
      <c r="Z712" s="1111"/>
    </row>
    <row r="713" spans="22:26">
      <c r="V713" s="1112"/>
      <c r="W713" s="1112"/>
      <c r="X713" s="1111"/>
      <c r="Z713" s="1111"/>
    </row>
    <row r="714" spans="22:26">
      <c r="V714" s="1112"/>
      <c r="W714" s="1112"/>
      <c r="X714" s="1111"/>
      <c r="Z714" s="1111"/>
    </row>
    <row r="715" spans="22:26">
      <c r="V715" s="1112"/>
      <c r="W715" s="1112"/>
      <c r="X715" s="1111"/>
      <c r="Z715" s="1111"/>
    </row>
    <row r="716" spans="22:26">
      <c r="V716" s="1112"/>
      <c r="W716" s="1112"/>
      <c r="X716" s="1111"/>
      <c r="Z716" s="1111"/>
    </row>
    <row r="717" spans="22:26">
      <c r="V717" s="1112"/>
      <c r="W717" s="1112"/>
      <c r="X717" s="1111"/>
      <c r="Z717" s="1111"/>
    </row>
    <row r="718" spans="22:26">
      <c r="V718" s="1112"/>
      <c r="W718" s="1112"/>
      <c r="X718" s="1111"/>
      <c r="Z718" s="1111"/>
    </row>
    <row r="719" spans="22:26">
      <c r="V719" s="1112"/>
      <c r="W719" s="1112"/>
      <c r="X719" s="1111"/>
      <c r="Z719" s="1111"/>
    </row>
    <row r="720" spans="22:26">
      <c r="V720" s="1112"/>
      <c r="W720" s="1112"/>
      <c r="X720" s="1111"/>
      <c r="Z720" s="1111"/>
    </row>
    <row r="721" spans="22:26">
      <c r="V721" s="1112"/>
      <c r="W721" s="1112"/>
      <c r="X721" s="1111"/>
      <c r="Z721" s="1111"/>
    </row>
    <row r="722" spans="22:26">
      <c r="V722" s="1112"/>
      <c r="W722" s="1112"/>
      <c r="X722" s="1111"/>
      <c r="Z722" s="1111"/>
    </row>
    <row r="723" spans="22:26">
      <c r="V723" s="1112"/>
      <c r="W723" s="1112"/>
      <c r="X723" s="1111"/>
      <c r="Z723" s="1111"/>
    </row>
    <row r="724" spans="22:26">
      <c r="V724" s="1112"/>
      <c r="W724" s="1112"/>
      <c r="X724" s="1111"/>
      <c r="Z724" s="1111"/>
    </row>
    <row r="725" spans="22:26">
      <c r="V725" s="1112"/>
      <c r="W725" s="1112"/>
      <c r="X725" s="1111"/>
      <c r="Z725" s="1111"/>
    </row>
    <row r="726" spans="22:26">
      <c r="V726" s="1112"/>
      <c r="W726" s="1112"/>
      <c r="X726" s="1111"/>
      <c r="Z726" s="1111"/>
    </row>
    <row r="727" spans="22:26">
      <c r="V727" s="1112"/>
      <c r="W727" s="1112"/>
      <c r="X727" s="1111"/>
      <c r="Z727" s="1111"/>
    </row>
    <row r="728" spans="22:26">
      <c r="V728" s="1112"/>
      <c r="W728" s="1112"/>
      <c r="X728" s="1111"/>
      <c r="Z728" s="1111"/>
    </row>
    <row r="729" spans="22:26">
      <c r="V729" s="1112"/>
      <c r="W729" s="1112"/>
      <c r="X729" s="1111"/>
      <c r="Z729" s="1111"/>
    </row>
    <row r="730" spans="22:26">
      <c r="V730" s="1112"/>
      <c r="W730" s="1112"/>
      <c r="X730" s="1111"/>
      <c r="Z730" s="1111"/>
    </row>
    <row r="731" spans="22:26">
      <c r="V731" s="1112"/>
      <c r="W731" s="1112"/>
      <c r="X731" s="1111"/>
      <c r="Z731" s="1111"/>
    </row>
    <row r="732" spans="22:26">
      <c r="V732" s="1112"/>
      <c r="W732" s="1112"/>
      <c r="X732" s="1111"/>
      <c r="Z732" s="1111"/>
    </row>
    <row r="733" spans="22:26">
      <c r="V733" s="1112"/>
      <c r="W733" s="1112"/>
      <c r="X733" s="1111"/>
      <c r="Z733" s="1111"/>
    </row>
    <row r="734" spans="22:26">
      <c r="V734" s="1112"/>
      <c r="W734" s="1112"/>
      <c r="X734" s="1111"/>
      <c r="Z734" s="1111"/>
    </row>
    <row r="735" spans="22:26">
      <c r="V735" s="1112"/>
      <c r="W735" s="1112"/>
      <c r="X735" s="1111"/>
      <c r="Z735" s="1111"/>
    </row>
    <row r="736" spans="22:26">
      <c r="V736" s="1112"/>
      <c r="W736" s="1112"/>
      <c r="X736" s="1111"/>
      <c r="Z736" s="1111"/>
    </row>
    <row r="737" spans="22:26">
      <c r="V737" s="1112"/>
      <c r="W737" s="1112"/>
      <c r="X737" s="1111"/>
      <c r="Z737" s="1111"/>
    </row>
    <row r="738" spans="22:26">
      <c r="V738" s="1112"/>
      <c r="W738" s="1112"/>
      <c r="X738" s="1111"/>
      <c r="Z738" s="1111"/>
    </row>
    <row r="739" spans="22:26">
      <c r="V739" s="1112"/>
      <c r="W739" s="1112"/>
      <c r="X739" s="1111"/>
      <c r="Z739" s="1111"/>
    </row>
    <row r="740" spans="22:26">
      <c r="V740" s="1112"/>
      <c r="W740" s="1112"/>
      <c r="X740" s="1111"/>
      <c r="Z740" s="1111"/>
    </row>
    <row r="741" spans="22:26">
      <c r="V741" s="1112"/>
      <c r="W741" s="1112"/>
      <c r="X741" s="1111"/>
      <c r="Z741" s="1111"/>
    </row>
    <row r="742" spans="22:26">
      <c r="V742" s="1112"/>
      <c r="W742" s="1112"/>
      <c r="X742" s="1111"/>
      <c r="Z742" s="1111"/>
    </row>
    <row r="743" spans="22:26">
      <c r="V743" s="1112"/>
      <c r="W743" s="1112"/>
      <c r="X743" s="1111"/>
      <c r="Z743" s="1111"/>
    </row>
    <row r="744" spans="22:26">
      <c r="V744" s="1112"/>
      <c r="W744" s="1112"/>
      <c r="X744" s="1111"/>
      <c r="Z744" s="1111"/>
    </row>
    <row r="745" spans="22:26">
      <c r="V745" s="1112"/>
      <c r="W745" s="1112"/>
      <c r="X745" s="1111"/>
      <c r="Z745" s="1111"/>
    </row>
    <row r="746" spans="22:26">
      <c r="V746" s="1112"/>
      <c r="W746" s="1112"/>
      <c r="X746" s="1111"/>
      <c r="Z746" s="1111"/>
    </row>
    <row r="747" spans="22:26">
      <c r="V747" s="1112"/>
      <c r="W747" s="1112"/>
      <c r="X747" s="1111"/>
      <c r="Z747" s="1111"/>
    </row>
    <row r="748" spans="22:26">
      <c r="V748" s="1112"/>
      <c r="W748" s="1112"/>
      <c r="X748" s="1111"/>
      <c r="Z748" s="1111"/>
    </row>
    <row r="749" spans="22:26">
      <c r="V749" s="1112"/>
      <c r="W749" s="1112"/>
      <c r="X749" s="1111"/>
      <c r="Z749" s="1111"/>
    </row>
    <row r="750" spans="22:26">
      <c r="V750" s="1112"/>
      <c r="W750" s="1112"/>
      <c r="X750" s="1111"/>
      <c r="Z750" s="1111"/>
    </row>
    <row r="751" spans="22:26">
      <c r="V751" s="1112"/>
      <c r="W751" s="1112"/>
      <c r="X751" s="1111"/>
      <c r="Z751" s="1111"/>
    </row>
    <row r="752" spans="22:26">
      <c r="V752" s="1112"/>
      <c r="W752" s="1112"/>
      <c r="X752" s="1111"/>
      <c r="Z752" s="1111"/>
    </row>
    <row r="753" spans="22:26">
      <c r="V753" s="1112"/>
      <c r="W753" s="1112"/>
      <c r="X753" s="1111"/>
      <c r="Z753" s="1111"/>
    </row>
    <row r="754" spans="22:26">
      <c r="V754" s="1112"/>
      <c r="W754" s="1112"/>
      <c r="X754" s="1111"/>
      <c r="Z754" s="1111"/>
    </row>
    <row r="755" spans="22:26">
      <c r="V755" s="1112"/>
      <c r="W755" s="1112"/>
      <c r="X755" s="1111"/>
      <c r="Z755" s="1111"/>
    </row>
    <row r="756" spans="22:26">
      <c r="V756" s="1112"/>
      <c r="W756" s="1112"/>
      <c r="X756" s="1111"/>
      <c r="Z756" s="1111"/>
    </row>
    <row r="757" spans="22:26">
      <c r="V757" s="1112"/>
      <c r="W757" s="1112"/>
      <c r="X757" s="1111"/>
      <c r="Z757" s="1111"/>
    </row>
    <row r="758" spans="22:26">
      <c r="V758" s="1112"/>
      <c r="W758" s="1112"/>
      <c r="X758" s="1111"/>
      <c r="Z758" s="1111"/>
    </row>
    <row r="759" spans="22:26">
      <c r="V759" s="1112"/>
      <c r="W759" s="1112"/>
      <c r="X759" s="1111"/>
      <c r="Z759" s="1111"/>
    </row>
    <row r="760" spans="22:26">
      <c r="V760" s="1112"/>
      <c r="W760" s="1112"/>
      <c r="X760" s="1111"/>
      <c r="Z760" s="1111"/>
    </row>
    <row r="761" spans="22:26">
      <c r="V761" s="1112"/>
      <c r="W761" s="1112"/>
      <c r="X761" s="1111"/>
      <c r="Z761" s="1111"/>
    </row>
    <row r="762" spans="22:26">
      <c r="V762" s="1112"/>
      <c r="W762" s="1112"/>
      <c r="X762" s="1111"/>
      <c r="Z762" s="1111"/>
    </row>
    <row r="763" spans="22:26">
      <c r="V763" s="1112"/>
      <c r="W763" s="1112"/>
      <c r="X763" s="1111"/>
      <c r="Z763" s="1111"/>
    </row>
    <row r="764" spans="22:26">
      <c r="V764" s="1112"/>
      <c r="W764" s="1112"/>
      <c r="X764" s="1111"/>
      <c r="Z764" s="1111"/>
    </row>
    <row r="765" spans="22:26">
      <c r="V765" s="1112"/>
      <c r="W765" s="1112"/>
      <c r="X765" s="1111"/>
      <c r="Z765" s="1111"/>
    </row>
    <row r="766" spans="22:26">
      <c r="V766" s="1112"/>
      <c r="W766" s="1112"/>
      <c r="X766" s="1111"/>
      <c r="Z766" s="1111"/>
    </row>
    <row r="767" spans="22:26">
      <c r="V767" s="1112"/>
      <c r="W767" s="1112"/>
      <c r="X767" s="1111"/>
      <c r="Z767" s="1111"/>
    </row>
    <row r="768" spans="22:26">
      <c r="V768" s="1112"/>
      <c r="W768" s="1112"/>
      <c r="X768" s="1111"/>
      <c r="Z768" s="1111"/>
    </row>
    <row r="769" spans="22:26">
      <c r="V769" s="1112"/>
      <c r="W769" s="1112"/>
      <c r="X769" s="1111"/>
      <c r="Z769" s="1111"/>
    </row>
    <row r="770" spans="22:26">
      <c r="V770" s="1112"/>
      <c r="W770" s="1112"/>
      <c r="X770" s="1111"/>
      <c r="Z770" s="1111"/>
    </row>
    <row r="771" spans="22:26">
      <c r="V771" s="1112"/>
      <c r="W771" s="1112"/>
      <c r="X771" s="1111"/>
      <c r="Z771" s="1111"/>
    </row>
    <row r="772" spans="22:26">
      <c r="V772" s="1112"/>
      <c r="W772" s="1112"/>
      <c r="X772" s="1111"/>
      <c r="Z772" s="1111"/>
    </row>
    <row r="773" spans="22:26">
      <c r="V773" s="1112"/>
      <c r="W773" s="1112"/>
      <c r="X773" s="1111"/>
      <c r="Z773" s="1111"/>
    </row>
    <row r="774" spans="22:26">
      <c r="V774" s="1112"/>
      <c r="W774" s="1112"/>
      <c r="X774" s="1111"/>
      <c r="Z774" s="1111"/>
    </row>
    <row r="775" spans="22:26">
      <c r="V775" s="1112"/>
      <c r="W775" s="1112"/>
      <c r="X775" s="1111"/>
      <c r="Z775" s="1111"/>
    </row>
    <row r="776" spans="22:26">
      <c r="V776" s="1112"/>
      <c r="W776" s="1112"/>
      <c r="X776" s="1111"/>
      <c r="Z776" s="1111"/>
    </row>
    <row r="777" spans="22:26">
      <c r="V777" s="1112"/>
      <c r="W777" s="1112"/>
      <c r="X777" s="1111"/>
      <c r="Z777" s="1111"/>
    </row>
    <row r="778" spans="22:26">
      <c r="V778" s="1112"/>
      <c r="W778" s="1112"/>
      <c r="X778" s="1111"/>
      <c r="Z778" s="1111"/>
    </row>
    <row r="779" spans="22:26">
      <c r="V779" s="1112"/>
      <c r="W779" s="1112"/>
      <c r="X779" s="1111"/>
      <c r="Z779" s="1111"/>
    </row>
    <row r="780" spans="22:26">
      <c r="V780" s="1112"/>
      <c r="W780" s="1112"/>
      <c r="X780" s="1111"/>
      <c r="Z780" s="1111"/>
    </row>
    <row r="781" spans="22:26">
      <c r="V781" s="1112"/>
      <c r="W781" s="1112"/>
      <c r="X781" s="1111"/>
      <c r="Z781" s="1111"/>
    </row>
    <row r="782" spans="22:26">
      <c r="V782" s="1112"/>
      <c r="W782" s="1112"/>
      <c r="X782" s="1111"/>
      <c r="Z782" s="1111"/>
    </row>
    <row r="783" spans="22:26">
      <c r="V783" s="1112"/>
      <c r="W783" s="1112"/>
      <c r="X783" s="1111"/>
      <c r="Z783" s="1111"/>
    </row>
    <row r="784" spans="22:26">
      <c r="V784" s="1112"/>
      <c r="W784" s="1112"/>
      <c r="X784" s="1111"/>
      <c r="Z784" s="1111"/>
    </row>
    <row r="785" spans="22:26">
      <c r="V785" s="1112"/>
      <c r="W785" s="1112"/>
      <c r="X785" s="1111"/>
      <c r="Z785" s="1111"/>
    </row>
    <row r="786" spans="22:26">
      <c r="V786" s="1112"/>
      <c r="W786" s="1112"/>
      <c r="X786" s="1111"/>
      <c r="Z786" s="1111"/>
    </row>
    <row r="787" spans="22:26">
      <c r="V787" s="1112"/>
      <c r="W787" s="1112"/>
      <c r="X787" s="1111"/>
      <c r="Z787" s="1111"/>
    </row>
    <row r="788" spans="22:26">
      <c r="V788" s="1112"/>
      <c r="W788" s="1112"/>
      <c r="X788" s="1111"/>
      <c r="Z788" s="1111"/>
    </row>
    <row r="789" spans="22:26">
      <c r="V789" s="1112"/>
      <c r="W789" s="1112"/>
      <c r="X789" s="1111"/>
      <c r="Z789" s="1111"/>
    </row>
    <row r="790" spans="22:26">
      <c r="V790" s="1112"/>
      <c r="W790" s="1112"/>
      <c r="X790" s="1111"/>
      <c r="Z790" s="1111"/>
    </row>
    <row r="791" spans="22:26">
      <c r="V791" s="1112"/>
      <c r="W791" s="1112"/>
      <c r="X791" s="1111"/>
      <c r="Z791" s="1111"/>
    </row>
    <row r="792" spans="22:26">
      <c r="V792" s="1112"/>
      <c r="W792" s="1112"/>
      <c r="X792" s="1111"/>
      <c r="Z792" s="1111"/>
    </row>
    <row r="793" spans="22:26">
      <c r="V793" s="1112"/>
      <c r="W793" s="1112"/>
      <c r="X793" s="1111"/>
      <c r="Z793" s="1111"/>
    </row>
    <row r="794" spans="22:26">
      <c r="V794" s="1112"/>
      <c r="W794" s="1112"/>
      <c r="X794" s="1111"/>
      <c r="Z794" s="1111"/>
    </row>
    <row r="795" spans="22:26">
      <c r="V795" s="1112"/>
      <c r="W795" s="1112"/>
      <c r="X795" s="1111"/>
      <c r="Z795" s="1216"/>
    </row>
    <row r="796" spans="22:26">
      <c r="V796" s="1112"/>
      <c r="W796" s="1112"/>
      <c r="X796" s="1111"/>
      <c r="Z796" s="1216"/>
    </row>
    <row r="797" spans="22:26">
      <c r="V797" s="1112"/>
      <c r="W797" s="1112"/>
      <c r="X797" s="1111"/>
      <c r="Z797" s="1216"/>
    </row>
    <row r="798" spans="22:26">
      <c r="V798" s="1112"/>
      <c r="W798" s="1112"/>
      <c r="X798" s="1111"/>
      <c r="Z798" s="1216"/>
    </row>
    <row r="799" spans="22:26">
      <c r="V799" s="1112"/>
      <c r="W799" s="1112"/>
      <c r="X799" s="1111"/>
      <c r="Z799" s="1216"/>
    </row>
    <row r="800" spans="22:26">
      <c r="V800" s="1217"/>
      <c r="W800" s="1217"/>
      <c r="X800" s="1111"/>
      <c r="Z800" s="1216"/>
    </row>
    <row r="801" spans="22:26">
      <c r="V801" s="1217"/>
      <c r="W801" s="1217"/>
      <c r="X801" s="1111"/>
      <c r="Z801" s="1216"/>
    </row>
    <row r="802" spans="22:26">
      <c r="V802" s="1217"/>
      <c r="W802" s="1217"/>
      <c r="X802" s="1111"/>
      <c r="Z802" s="1216"/>
    </row>
    <row r="803" spans="22:26">
      <c r="V803" s="1217"/>
      <c r="W803" s="1217"/>
      <c r="X803" s="1111"/>
      <c r="Z803" s="1216"/>
    </row>
    <row r="804" spans="22:26">
      <c r="V804" s="1217"/>
      <c r="W804" s="1217"/>
      <c r="X804" s="1111"/>
      <c r="Z804" s="1216"/>
    </row>
    <row r="805" spans="22:26">
      <c r="V805" s="1217"/>
      <c r="W805" s="1217"/>
      <c r="X805" s="1111"/>
      <c r="Z805" s="1216"/>
    </row>
    <row r="806" spans="22:26">
      <c r="V806" s="1217"/>
      <c r="W806" s="1217"/>
      <c r="X806" s="1111"/>
      <c r="Z806" s="1216"/>
    </row>
    <row r="807" spans="22:26">
      <c r="V807" s="1217"/>
      <c r="W807" s="1217"/>
      <c r="X807" s="1111"/>
      <c r="Z807" s="1111"/>
    </row>
    <row r="808" spans="22:26">
      <c r="V808" s="1217"/>
      <c r="W808" s="1217"/>
      <c r="X808" s="1111"/>
      <c r="Z808" s="1111"/>
    </row>
    <row r="809" spans="22:26">
      <c r="V809" s="1217"/>
      <c r="W809" s="1217"/>
      <c r="X809" s="1111"/>
      <c r="Z809" s="1111"/>
    </row>
    <row r="810" spans="22:26">
      <c r="V810" s="1217"/>
      <c r="W810" s="1217"/>
      <c r="X810" s="1111"/>
      <c r="Z810" s="1111"/>
    </row>
    <row r="811" spans="22:26">
      <c r="V811" s="1217"/>
      <c r="W811" s="1217"/>
      <c r="X811" s="1111"/>
      <c r="Z811" s="1111"/>
    </row>
    <row r="812" spans="22:26">
      <c r="V812" s="1217"/>
      <c r="W812" s="1217"/>
      <c r="X812" s="1111"/>
      <c r="Z812" s="1111"/>
    </row>
    <row r="813" spans="22:26">
      <c r="V813" s="1217"/>
      <c r="W813" s="1217"/>
      <c r="X813" s="1111"/>
      <c r="Z813" s="1111"/>
    </row>
    <row r="814" spans="22:26">
      <c r="V814" s="1217"/>
      <c r="W814" s="1217"/>
      <c r="X814" s="1111"/>
      <c r="Z814" s="1111"/>
    </row>
    <row r="815" spans="22:26">
      <c r="V815" s="1217"/>
      <c r="W815" s="1217"/>
      <c r="X815" s="1111"/>
      <c r="Z815" s="1111"/>
    </row>
    <row r="816" spans="22:26">
      <c r="V816" s="1217"/>
      <c r="W816" s="1217"/>
      <c r="X816" s="1111"/>
      <c r="Z816" s="1111"/>
    </row>
    <row r="817" spans="22:26">
      <c r="V817" s="1217"/>
      <c r="W817" s="1217"/>
      <c r="X817" s="1111"/>
      <c r="Z817" s="1111"/>
    </row>
    <row r="818" spans="24:26">
      <c r="X818" s="1111"/>
      <c r="Z818" s="1111"/>
    </row>
    <row r="819" spans="24:26">
      <c r="X819" s="1111"/>
      <c r="Z819" s="1111"/>
    </row>
    <row r="820" spans="24:26">
      <c r="X820" s="1111"/>
      <c r="Z820" s="1216"/>
    </row>
    <row r="821" spans="24:26">
      <c r="X821" s="1111"/>
      <c r="Z821" s="1216"/>
    </row>
    <row r="822" spans="24:26">
      <c r="X822" s="1111"/>
      <c r="Z822" s="1216"/>
    </row>
    <row r="823" spans="24:26">
      <c r="X823" s="1111"/>
      <c r="Z823" s="1111"/>
    </row>
    <row r="824" spans="24:26">
      <c r="X824" s="1111"/>
      <c r="Z824" s="1111"/>
    </row>
    <row r="825" spans="24:26">
      <c r="X825" s="1111"/>
      <c r="Z825" s="1216"/>
    </row>
    <row r="826" spans="24:26">
      <c r="X826" s="1111"/>
      <c r="Z826" s="1216"/>
    </row>
    <row r="827" spans="24:26">
      <c r="X827" s="1111"/>
      <c r="Z827" s="1216"/>
    </row>
    <row r="828" spans="24:26">
      <c r="X828" s="1111"/>
      <c r="Z828" s="1216"/>
    </row>
    <row r="829" spans="24:26">
      <c r="X829" s="1111"/>
      <c r="Z829" s="1216"/>
    </row>
    <row r="830" spans="24:26">
      <c r="X830" s="1111"/>
      <c r="Z830" s="1216"/>
    </row>
    <row r="831" spans="24:26">
      <c r="X831" s="1216"/>
      <c r="Z831" s="1216"/>
    </row>
    <row r="832" spans="24:26">
      <c r="X832" s="1216"/>
      <c r="Z832" s="1216"/>
    </row>
    <row r="833" spans="24:26">
      <c r="X833" s="1216"/>
      <c r="Z833" s="1216"/>
    </row>
    <row r="834" spans="24:26">
      <c r="X834" s="1216"/>
      <c r="Z834" s="1216"/>
    </row>
    <row r="835" spans="24:26">
      <c r="X835" s="1216"/>
      <c r="Z835" s="1216"/>
    </row>
    <row r="836" spans="24:26">
      <c r="X836" s="1216"/>
      <c r="Z836" s="1216"/>
    </row>
    <row r="837" spans="24:26">
      <c r="X837" s="1216"/>
      <c r="Z837" s="1216"/>
    </row>
    <row r="838" spans="24:26">
      <c r="X838" s="1216"/>
      <c r="Z838" s="1216"/>
    </row>
    <row r="839" spans="24:26">
      <c r="X839" s="1216"/>
      <c r="Z839" s="1216"/>
    </row>
    <row r="840" spans="24:26">
      <c r="X840" s="1216"/>
      <c r="Z840" s="1216"/>
    </row>
    <row r="841" spans="24:26">
      <c r="X841" s="1216"/>
      <c r="Z841" s="1216"/>
    </row>
  </sheetData>
  <sheetProtection selectLockedCells="1" autoFilter="0"/>
  <autoFilter xmlns:etc="http://www.wps.cn/officeDocument/2017/etCustomData" ref="A3:LV382" etc:filterBottomFollowUsedRange="0">
    <extLst/>
  </autoFilter>
  <mergeCells count="41">
    <mergeCell ref="A1:O1"/>
    <mergeCell ref="A2:B2"/>
    <mergeCell ref="H2:I2"/>
    <mergeCell ref="K2:M2"/>
    <mergeCell ref="N2:P2"/>
    <mergeCell ref="AK2:AL2"/>
    <mergeCell ref="AN2:AP2"/>
    <mergeCell ref="AQ2:AR2"/>
    <mergeCell ref="R174:R176"/>
    <mergeCell ref="R177:R179"/>
    <mergeCell ref="R180:R182"/>
    <mergeCell ref="R183:R185"/>
    <mergeCell ref="R194:R196"/>
    <mergeCell ref="R197:R199"/>
    <mergeCell ref="R200:R202"/>
    <mergeCell ref="R203:R205"/>
    <mergeCell ref="R206:R208"/>
    <mergeCell ref="R407:R409"/>
    <mergeCell ref="R410:R412"/>
    <mergeCell ref="R427:R429"/>
    <mergeCell ref="R434:R436"/>
    <mergeCell ref="R465:R467"/>
    <mergeCell ref="S174:S176"/>
    <mergeCell ref="S177:S179"/>
    <mergeCell ref="S180:S182"/>
    <mergeCell ref="S183:S185"/>
    <mergeCell ref="S194:S196"/>
    <mergeCell ref="S197:S199"/>
    <mergeCell ref="S200:S202"/>
    <mergeCell ref="S203:S205"/>
    <mergeCell ref="S206:S208"/>
    <mergeCell ref="S407:S409"/>
    <mergeCell ref="S410:S412"/>
    <mergeCell ref="S427:S429"/>
    <mergeCell ref="S434:S436"/>
    <mergeCell ref="S465:S467"/>
    <mergeCell ref="T370:T371"/>
    <mergeCell ref="T379:T381"/>
    <mergeCell ref="AA115:AA116"/>
    <mergeCell ref="BF2:BF3"/>
    <mergeCell ref="BG2:BG3"/>
  </mergeCells>
  <conditionalFormatting sqref="AA16">
    <cfRule type="containsText" dxfId="0" priority="581" operator="between" text="欠">
      <formula>NOT(ISERROR(SEARCH("欠",AA16)))</formula>
    </cfRule>
  </conditionalFormatting>
  <conditionalFormatting sqref="X31">
    <cfRule type="containsText" dxfId="0" priority="575" operator="between" text="欠">
      <formula>NOT(ISERROR(SEARCH("欠",X31)))</formula>
    </cfRule>
    <cfRule type="cellIs" dxfId="1" priority="576" operator="equal">
      <formula>"欠"</formula>
    </cfRule>
  </conditionalFormatting>
  <conditionalFormatting sqref="X31:Z31">
    <cfRule type="containsText" dxfId="0" priority="574" operator="between" text="欠">
      <formula>NOT(ISERROR(SEARCH("欠",X31)))</formula>
    </cfRule>
  </conditionalFormatting>
  <conditionalFormatting sqref="AA31">
    <cfRule type="containsText" dxfId="0" priority="577" operator="between" text="欠">
      <formula>NOT(ISERROR(SEARCH("欠",AA31)))</formula>
    </cfRule>
  </conditionalFormatting>
  <conditionalFormatting sqref="AA34">
    <cfRule type="containsText" dxfId="0" priority="406" operator="between" text="欠">
      <formula>NOT(ISERROR(SEARCH("欠",AA34)))</formula>
    </cfRule>
  </conditionalFormatting>
  <conditionalFormatting sqref="AA35">
    <cfRule type="containsText" dxfId="0" priority="401" operator="between" text="欠">
      <formula>NOT(ISERROR(SEARCH("欠",AA35)))</formula>
    </cfRule>
  </conditionalFormatting>
  <conditionalFormatting sqref="X71">
    <cfRule type="containsText" dxfId="0" priority="277" operator="between" text="欠">
      <formula>NOT(ISERROR(SEARCH("欠",X71)))</formula>
    </cfRule>
    <cfRule type="cellIs" dxfId="1" priority="280" operator="equal">
      <formula>"欠"</formula>
    </cfRule>
  </conditionalFormatting>
  <conditionalFormatting sqref="X71:Z71">
    <cfRule type="containsText" dxfId="0" priority="274" operator="between" text="欠">
      <formula>NOT(ISERROR(SEARCH("欠",X71)))</formula>
    </cfRule>
  </conditionalFormatting>
  <conditionalFormatting sqref="AA71">
    <cfRule type="containsText" dxfId="0" priority="271" operator="between" text="欠">
      <formula>NOT(ISERROR(SEARCH("欠",AA71)))</formula>
    </cfRule>
  </conditionalFormatting>
  <conditionalFormatting sqref="X72">
    <cfRule type="containsText" dxfId="0" priority="276" operator="between" text="欠">
      <formula>NOT(ISERROR(SEARCH("欠",X72)))</formula>
    </cfRule>
    <cfRule type="cellIs" dxfId="1" priority="279" operator="equal">
      <formula>"欠"</formula>
    </cfRule>
  </conditionalFormatting>
  <conditionalFormatting sqref="X72:Z72">
    <cfRule type="containsText" dxfId="0" priority="273" operator="between" text="欠">
      <formula>NOT(ISERROR(SEARCH("欠",X72)))</formula>
    </cfRule>
  </conditionalFormatting>
  <conditionalFormatting sqref="AA72">
    <cfRule type="containsText" dxfId="0" priority="270" operator="between" text="欠">
      <formula>NOT(ISERROR(SEARCH("欠",AA72)))</formula>
    </cfRule>
  </conditionalFormatting>
  <conditionalFormatting sqref="X73">
    <cfRule type="containsText" dxfId="0" priority="275" operator="between" text="欠">
      <formula>NOT(ISERROR(SEARCH("欠",X73)))</formula>
    </cfRule>
    <cfRule type="cellIs" dxfId="1" priority="278" operator="equal">
      <formula>"欠"</formula>
    </cfRule>
  </conditionalFormatting>
  <conditionalFormatting sqref="X73:Z73">
    <cfRule type="containsText" dxfId="0" priority="272" operator="between" text="欠">
      <formula>NOT(ISERROR(SEARCH("欠",X73)))</formula>
    </cfRule>
  </conditionalFormatting>
  <conditionalFormatting sqref="AA73">
    <cfRule type="containsText" dxfId="0" priority="269" operator="between" text="欠">
      <formula>NOT(ISERROR(SEARCH("欠",AA73)))</formula>
    </cfRule>
  </conditionalFormatting>
  <conditionalFormatting sqref="X75">
    <cfRule type="containsText" dxfId="0" priority="376" operator="between" text="欠">
      <formula>NOT(ISERROR(SEARCH("欠",X75)))</formula>
    </cfRule>
    <cfRule type="cellIs" dxfId="1" priority="377" operator="equal">
      <formula>"欠"</formula>
    </cfRule>
  </conditionalFormatting>
  <conditionalFormatting sqref="X75:Z75">
    <cfRule type="containsText" dxfId="0" priority="375" operator="between" text="欠">
      <formula>NOT(ISERROR(SEARCH("欠",X75)))</formula>
    </cfRule>
  </conditionalFormatting>
  <conditionalFormatting sqref="AA89">
    <cfRule type="containsText" dxfId="0" priority="593" operator="between" text="欠">
      <formula>NOT(ISERROR(SEARCH("欠",AA89)))</formula>
    </cfRule>
  </conditionalFormatting>
  <conditionalFormatting sqref="X93">
    <cfRule type="containsText" dxfId="0" priority="316" operator="between" text="欠">
      <formula>NOT(ISERROR(SEARCH("欠",X93)))</formula>
    </cfRule>
    <cfRule type="cellIs" dxfId="1" priority="317" operator="equal">
      <formula>"欠"</formula>
    </cfRule>
  </conditionalFormatting>
  <conditionalFormatting sqref="Z93">
    <cfRule type="containsText" dxfId="0" priority="343" operator="between" text="欠">
      <formula>NOT(ISERROR(SEARCH("欠",Z93)))</formula>
    </cfRule>
  </conditionalFormatting>
  <conditionalFormatting sqref="X96">
    <cfRule type="containsText" dxfId="0" priority="345" operator="between" text="欠">
      <formula>NOT(ISERROR(SEARCH("欠",X96)))</formula>
    </cfRule>
    <cfRule type="cellIs" dxfId="1" priority="346" operator="equal">
      <formula>"欠"</formula>
    </cfRule>
  </conditionalFormatting>
  <conditionalFormatting sqref="X96:Z96">
    <cfRule type="containsText" dxfId="0" priority="344" operator="between" text="欠">
      <formula>NOT(ISERROR(SEARCH("欠",X96)))</formula>
    </cfRule>
  </conditionalFormatting>
  <conditionalFormatting sqref="AA111">
    <cfRule type="containsText" dxfId="0" priority="326" operator="between" text="欠">
      <formula>NOT(ISERROR(SEARCH("欠",AA111)))</formula>
    </cfRule>
  </conditionalFormatting>
  <conditionalFormatting sqref="X112">
    <cfRule type="containsText" dxfId="0" priority="309" operator="between" text="欠">
      <formula>NOT(ISERROR(SEARCH("欠",X112)))</formula>
    </cfRule>
    <cfRule type="cellIs" dxfId="1" priority="310" operator="equal">
      <formula>"欠"</formula>
    </cfRule>
  </conditionalFormatting>
  <conditionalFormatting sqref="X112:Z112">
    <cfRule type="containsText" dxfId="0" priority="308" operator="between" text="欠">
      <formula>NOT(ISERROR(SEARCH("欠",X112)))</formula>
    </cfRule>
  </conditionalFormatting>
  <conditionalFormatting sqref="AA112">
    <cfRule type="containsText" dxfId="0" priority="307" operator="between" text="欠">
      <formula>NOT(ISERROR(SEARCH("欠",AA112)))</formula>
    </cfRule>
  </conditionalFormatting>
  <conditionalFormatting sqref="AA115">
    <cfRule type="containsText" dxfId="0" priority="387" operator="between" text="欠">
      <formula>NOT(ISERROR(SEARCH("欠",AA115)))</formula>
    </cfRule>
  </conditionalFormatting>
  <conditionalFormatting sqref="X121">
    <cfRule type="containsText" dxfId="0" priority="313" operator="between" text="欠">
      <formula>NOT(ISERROR(SEARCH("欠",X121)))</formula>
    </cfRule>
    <cfRule type="cellIs" dxfId="1" priority="314" operator="equal">
      <formula>"欠"</formula>
    </cfRule>
  </conditionalFormatting>
  <conditionalFormatting sqref="X121:Z121">
    <cfRule type="containsText" dxfId="0" priority="312" operator="between" text="欠">
      <formula>NOT(ISERROR(SEARCH("欠",X121)))</formula>
    </cfRule>
  </conditionalFormatting>
  <conditionalFormatting sqref="AA121">
    <cfRule type="containsText" dxfId="0" priority="311" operator="between" text="欠">
      <formula>NOT(ISERROR(SEARCH("欠",AA121)))</formula>
    </cfRule>
  </conditionalFormatting>
  <conditionalFormatting sqref="AA122">
    <cfRule type="containsText" dxfId="0" priority="318" operator="between" text="欠">
      <formula>NOT(ISERROR(SEARCH("欠",AA122)))</formula>
    </cfRule>
  </conditionalFormatting>
  <conditionalFormatting sqref="X127">
    <cfRule type="containsText" dxfId="0" priority="384" operator="between" text="欠">
      <formula>NOT(ISERROR(SEARCH("欠",X127)))</formula>
    </cfRule>
    <cfRule type="cellIs" dxfId="1" priority="385" operator="equal">
      <formula>"欠"</formula>
    </cfRule>
  </conditionalFormatting>
  <conditionalFormatting sqref="X127:Z127">
    <cfRule type="containsText" dxfId="0" priority="383" operator="between" text="欠">
      <formula>NOT(ISERROR(SEARCH("欠",X127)))</formula>
    </cfRule>
  </conditionalFormatting>
  <conditionalFormatting sqref="AA127">
    <cfRule type="containsText" dxfId="0" priority="386" operator="between" text="欠">
      <formula>NOT(ISERROR(SEARCH("欠",AA127)))</formula>
    </cfRule>
  </conditionalFormatting>
  <conditionalFormatting sqref="X128">
    <cfRule type="containsText" dxfId="0" priority="260" operator="between" text="欠">
      <formula>NOT(ISERROR(SEARCH("欠",X128)))</formula>
    </cfRule>
    <cfRule type="cellIs" dxfId="1" priority="261" operator="equal">
      <formula>"欠"</formula>
    </cfRule>
  </conditionalFormatting>
  <conditionalFormatting sqref="Y128">
    <cfRule type="containsText" dxfId="0" priority="262" operator="between" text="欠">
      <formula>NOT(ISERROR(SEARCH("欠",Y128)))</formula>
    </cfRule>
  </conditionalFormatting>
  <conditionalFormatting sqref="Z128">
    <cfRule type="containsText" dxfId="0" priority="259" operator="between" text="欠">
      <formula>NOT(ISERROR(SEARCH("欠",Z128)))</formula>
    </cfRule>
  </conditionalFormatting>
  <conditionalFormatting sqref="AA128">
    <cfRule type="containsText" dxfId="0" priority="258" operator="between" text="欠">
      <formula>NOT(ISERROR(SEARCH("欠",AA128)))</formula>
    </cfRule>
  </conditionalFormatting>
  <conditionalFormatting sqref="Y129">
    <cfRule type="containsText" dxfId="0" priority="263" operator="between" text="欠">
      <formula>NOT(ISERROR(SEARCH("欠",Y129)))</formula>
    </cfRule>
  </conditionalFormatting>
  <conditionalFormatting sqref="Z129">
    <cfRule type="containsText" dxfId="0" priority="264" operator="between" text="欠">
      <formula>NOT(ISERROR(SEARCH("欠",Z129)))</formula>
    </cfRule>
  </conditionalFormatting>
  <conditionalFormatting sqref="AA129">
    <cfRule type="containsText" dxfId="0" priority="302" operator="between" text="欠">
      <formula>NOT(ISERROR(SEARCH("欠",AA129)))</formula>
    </cfRule>
  </conditionalFormatting>
  <conditionalFormatting sqref="X131">
    <cfRule type="containsText" dxfId="0" priority="305" operator="between" text="欠">
      <formula>NOT(ISERROR(SEARCH("欠",X131)))</formula>
    </cfRule>
    <cfRule type="cellIs" dxfId="1" priority="306" operator="equal">
      <formula>"欠"</formula>
    </cfRule>
  </conditionalFormatting>
  <conditionalFormatting sqref="X131:Z131">
    <cfRule type="containsText" dxfId="0" priority="304" operator="between" text="欠">
      <formula>NOT(ISERROR(SEARCH("欠",X131)))</formula>
    </cfRule>
  </conditionalFormatting>
  <conditionalFormatting sqref="AA134">
    <cfRule type="containsText" dxfId="0" priority="300" operator="between" text="欠">
      <formula>NOT(ISERROR(SEARCH("欠",AA134)))</formula>
    </cfRule>
  </conditionalFormatting>
  <conditionalFormatting sqref="Z135">
    <cfRule type="containsText" dxfId="0" priority="247" operator="between" text="欠">
      <formula>NOT(ISERROR(SEARCH("欠",Z135)))</formula>
    </cfRule>
  </conditionalFormatting>
  <conditionalFormatting sqref="Z137">
    <cfRule type="containsText" dxfId="0" priority="210" operator="between" text="欠">
      <formula>NOT(ISERROR(SEARCH("欠",Z137)))</formula>
    </cfRule>
    <cfRule type="cellIs" dxfId="1" priority="211" operator="equal">
      <formula>"欠"</formula>
    </cfRule>
  </conditionalFormatting>
  <conditionalFormatting sqref="X138">
    <cfRule type="containsText" dxfId="0" priority="250" operator="between" text="欠">
      <formula>NOT(ISERROR(SEARCH("欠",X138)))</formula>
    </cfRule>
    <cfRule type="cellIs" dxfId="1" priority="251" operator="equal">
      <formula>"欠"</formula>
    </cfRule>
  </conditionalFormatting>
  <conditionalFormatting sqref="Y138">
    <cfRule type="containsText" dxfId="0" priority="252" operator="between" text="欠">
      <formula>NOT(ISERROR(SEARCH("欠",Y138)))</formula>
    </cfRule>
  </conditionalFormatting>
  <conditionalFormatting sqref="Z138">
    <cfRule type="containsText" dxfId="0" priority="249" operator="between" text="欠">
      <formula>NOT(ISERROR(SEARCH("欠",Z138)))</formula>
    </cfRule>
  </conditionalFormatting>
  <conditionalFormatting sqref="AA138">
    <cfRule type="containsText" dxfId="0" priority="248" operator="between" text="欠">
      <formula>NOT(ISERROR(SEARCH("欠",AA138)))</formula>
    </cfRule>
  </conditionalFormatting>
  <conditionalFormatting sqref="Y139">
    <cfRule type="containsText" dxfId="0" priority="236" operator="between" text="欠">
      <formula>NOT(ISERROR(SEARCH("欠",Y139)))</formula>
    </cfRule>
  </conditionalFormatting>
  <conditionalFormatting sqref="Z139">
    <cfRule type="containsText" dxfId="0" priority="233" operator="between" text="欠">
      <formula>NOT(ISERROR(SEARCH("欠",Z139)))</formula>
    </cfRule>
  </conditionalFormatting>
  <conditionalFormatting sqref="AA139">
    <cfRule type="containsText" dxfId="0" priority="232" operator="between" text="欠">
      <formula>NOT(ISERROR(SEARCH("欠",AA139)))</formula>
    </cfRule>
  </conditionalFormatting>
  <conditionalFormatting sqref="X141">
    <cfRule type="containsText" dxfId="0" priority="214" operator="between" text="欠">
      <formula>NOT(ISERROR(SEARCH("欠",X141)))</formula>
    </cfRule>
    <cfRule type="cellIs" dxfId="1" priority="215" operator="equal">
      <formula>"欠"</formula>
    </cfRule>
  </conditionalFormatting>
  <conditionalFormatting sqref="Z141">
    <cfRule type="containsText" dxfId="0" priority="208" operator="between" text="欠">
      <formula>NOT(ISERROR(SEARCH("欠",Z141)))</formula>
    </cfRule>
    <cfRule type="cellIs" dxfId="1" priority="209" operator="equal">
      <formula>"欠"</formula>
    </cfRule>
  </conditionalFormatting>
  <conditionalFormatting sqref="AA141">
    <cfRule type="containsText" dxfId="0" priority="212" operator="between" text="欠">
      <formula>NOT(ISERROR(SEARCH("欠",AA141)))</formula>
    </cfRule>
  </conditionalFormatting>
  <conditionalFormatting sqref="X147">
    <cfRule type="containsText" dxfId="0" priority="225" operator="between" text="欠">
      <formula>NOT(ISERROR(SEARCH("欠",X147)))</formula>
    </cfRule>
    <cfRule type="cellIs" dxfId="1" priority="226" operator="equal">
      <formula>"欠"</formula>
    </cfRule>
  </conditionalFormatting>
  <conditionalFormatting sqref="X147:Y147">
    <cfRule type="containsText" dxfId="0" priority="224" operator="between" text="欠">
      <formula>NOT(ISERROR(SEARCH("欠",X147)))</formula>
    </cfRule>
  </conditionalFormatting>
  <conditionalFormatting sqref="Z147">
    <cfRule type="containsText" dxfId="0" priority="221" operator="between" text="欠">
      <formula>NOT(ISERROR(SEARCH("欠",Z147)))</formula>
    </cfRule>
    <cfRule type="cellIs" dxfId="1" priority="222" operator="equal">
      <formula>"欠"</formula>
    </cfRule>
  </conditionalFormatting>
  <conditionalFormatting sqref="AA147">
    <cfRule type="containsText" dxfId="0" priority="223" operator="between" text="欠">
      <formula>NOT(ISERROR(SEARCH("欠",AA147)))</formula>
    </cfRule>
  </conditionalFormatting>
  <conditionalFormatting sqref="X152">
    <cfRule type="containsText" dxfId="0" priority="193" operator="between" text="欠">
      <formula>NOT(ISERROR(SEARCH("欠",X152)))</formula>
    </cfRule>
    <cfRule type="cellIs" dxfId="1" priority="194" operator="equal">
      <formula>"欠"</formula>
    </cfRule>
  </conditionalFormatting>
  <conditionalFormatting sqref="Y152">
    <cfRule type="containsText" dxfId="0" priority="190" operator="between" text="欠">
      <formula>NOT(ISERROR(SEARCH("欠",Y152)))</formula>
    </cfRule>
  </conditionalFormatting>
  <conditionalFormatting sqref="AA152">
    <cfRule type="containsText" dxfId="0" priority="191" operator="between" text="欠">
      <formula>NOT(ISERROR(SEARCH("欠",AA152)))</formula>
    </cfRule>
  </conditionalFormatting>
  <conditionalFormatting sqref="Y157">
    <cfRule type="containsText" dxfId="0" priority="257" operator="between" text="欠">
      <formula>NOT(ISERROR(SEARCH("欠",Y157)))</formula>
    </cfRule>
  </conditionalFormatting>
  <conditionalFormatting sqref="X158">
    <cfRule type="containsText" dxfId="0" priority="218" operator="between" text="欠">
      <formula>NOT(ISERROR(SEARCH("欠",X158)))</formula>
    </cfRule>
    <cfRule type="cellIs" dxfId="1" priority="219" operator="equal">
      <formula>"欠"</formula>
    </cfRule>
  </conditionalFormatting>
  <conditionalFormatting sqref="AA158">
    <cfRule type="containsText" dxfId="0" priority="216" operator="between" text="欠">
      <formula>NOT(ISERROR(SEARCH("欠",AA158)))</formula>
    </cfRule>
  </conditionalFormatting>
  <conditionalFormatting sqref="AA209">
    <cfRule type="containsText" dxfId="0" priority="171" operator="between" text="欠">
      <formula>NOT(ISERROR(SEARCH("欠",AA209)))</formula>
    </cfRule>
  </conditionalFormatting>
  <conditionalFormatting sqref="AA210">
    <cfRule type="containsText" dxfId="0" priority="166" operator="between" text="欠">
      <formula>NOT(ISERROR(SEARCH("欠",AA210)))</formula>
    </cfRule>
  </conditionalFormatting>
  <conditionalFormatting sqref="Y219">
    <cfRule type="containsText" dxfId="0" priority="246" operator="between" text="欠">
      <formula>NOT(ISERROR(SEARCH("欠",Y219)))</formula>
    </cfRule>
  </conditionalFormatting>
  <conditionalFormatting sqref="Z219">
    <cfRule type="containsText" dxfId="0" priority="243" operator="between" text="欠">
      <formula>NOT(ISERROR(SEARCH("欠",Z219)))</formula>
    </cfRule>
  </conditionalFormatting>
  <conditionalFormatting sqref="AA219">
    <cfRule type="containsText" dxfId="0" priority="242" operator="between" text="欠">
      <formula>NOT(ISERROR(SEARCH("欠",AA219)))</formula>
    </cfRule>
  </conditionalFormatting>
  <conditionalFormatting sqref="X232">
    <cfRule type="containsText" dxfId="0" priority="114" operator="between" text="欠">
      <formula>NOT(ISERROR(SEARCH("欠",X232)))</formula>
    </cfRule>
    <cfRule type="cellIs" dxfId="1" priority="115" operator="equal">
      <formula>"欠"</formula>
    </cfRule>
  </conditionalFormatting>
  <conditionalFormatting sqref="X232:Z232">
    <cfRule type="containsText" dxfId="0" priority="113" operator="between" text="欠">
      <formula>NOT(ISERROR(SEARCH("欠",X232)))</formula>
    </cfRule>
  </conditionalFormatting>
  <conditionalFormatting sqref="Y232">
    <cfRule type="containsText" dxfId="0" priority="111" operator="between" text="欠">
      <formula>NOT(ISERROR(SEARCH("欠",Y232)))</formula>
    </cfRule>
  </conditionalFormatting>
  <conditionalFormatting sqref="AA232">
    <cfRule type="containsText" dxfId="0" priority="112" operator="between" text="欠">
      <formula>NOT(ISERROR(SEARCH("欠",AA232)))</formula>
    </cfRule>
  </conditionalFormatting>
  <conditionalFormatting sqref="AA236">
    <cfRule type="containsText" dxfId="0" priority="138" operator="between" text="欠">
      <formula>NOT(ISERROR(SEARCH("欠",AA236)))</formula>
    </cfRule>
  </conditionalFormatting>
  <conditionalFormatting sqref="X252">
    <cfRule type="containsText" dxfId="0" priority="119" operator="between" text="欠">
      <formula>NOT(ISERROR(SEARCH("欠",X252)))</formula>
    </cfRule>
    <cfRule type="cellIs" dxfId="1" priority="120" operator="equal">
      <formula>"欠"</formula>
    </cfRule>
  </conditionalFormatting>
  <conditionalFormatting sqref="AA252">
    <cfRule type="containsText" dxfId="0" priority="117" operator="between" text="欠">
      <formula>NOT(ISERROR(SEARCH("欠",AA252)))</formula>
    </cfRule>
  </conditionalFormatting>
  <conditionalFormatting sqref="X268">
    <cfRule type="containsText" dxfId="0" priority="135" operator="between" text="欠">
      <formula>NOT(ISERROR(SEARCH("欠",X268)))</formula>
    </cfRule>
    <cfRule type="cellIs" dxfId="1" priority="136" operator="equal">
      <formula>"欠"</formula>
    </cfRule>
  </conditionalFormatting>
  <conditionalFormatting sqref="X268:Z268">
    <cfRule type="containsText" dxfId="0" priority="134" operator="between" text="欠">
      <formula>NOT(ISERROR(SEARCH("欠",X268)))</formula>
    </cfRule>
  </conditionalFormatting>
  <conditionalFormatting sqref="Y268">
    <cfRule type="containsText" dxfId="0" priority="132" operator="between" text="欠">
      <formula>NOT(ISERROR(SEARCH("欠",Y268)))</formula>
    </cfRule>
  </conditionalFormatting>
  <conditionalFormatting sqref="AA268">
    <cfRule type="containsText" dxfId="0" priority="133" operator="between" text="欠">
      <formula>NOT(ISERROR(SEARCH("欠",AA268)))</formula>
    </cfRule>
  </conditionalFormatting>
  <conditionalFormatting sqref="X276">
    <cfRule type="containsText" dxfId="0" priority="102" operator="between" text="欠">
      <formula>NOT(ISERROR(SEARCH("欠",X276)))</formula>
    </cfRule>
    <cfRule type="cellIs" dxfId="1" priority="103" operator="equal">
      <formula>"欠"</formula>
    </cfRule>
  </conditionalFormatting>
  <conditionalFormatting sqref="Y276">
    <cfRule type="containsText" dxfId="0" priority="104" operator="between" text="欠">
      <formula>NOT(ISERROR(SEARCH("欠",Y276)))</formula>
    </cfRule>
  </conditionalFormatting>
  <conditionalFormatting sqref="AA276">
    <cfRule type="containsText" dxfId="0" priority="100" operator="between" text="欠">
      <formula>NOT(ISERROR(SEARCH("欠",AA276)))</formula>
    </cfRule>
  </conditionalFormatting>
  <conditionalFormatting sqref="X277">
    <cfRule type="containsText" dxfId="0" priority="154" operator="between" text="欠">
      <formula>NOT(ISERROR(SEARCH("欠",X277)))</formula>
    </cfRule>
    <cfRule type="cellIs" dxfId="1" priority="155" operator="equal">
      <formula>"欠"</formula>
    </cfRule>
  </conditionalFormatting>
  <conditionalFormatting sqref="AA277">
    <cfRule type="containsText" dxfId="0" priority="152" operator="between" text="欠">
      <formula>NOT(ISERROR(SEARCH("欠",AA277)))</formula>
    </cfRule>
  </conditionalFormatting>
  <conditionalFormatting sqref="X289">
    <cfRule type="containsText" dxfId="0" priority="109" operator="between" text="欠">
      <formula>NOT(ISERROR(SEARCH("欠",X289)))</formula>
    </cfRule>
    <cfRule type="cellIs" dxfId="1" priority="110" operator="equal">
      <formula>"欠"</formula>
    </cfRule>
  </conditionalFormatting>
  <conditionalFormatting sqref="Z289">
    <cfRule type="containsText" dxfId="0" priority="105" operator="between" text="欠">
      <formula>NOT(ISERROR(SEARCH("欠",Z289)))</formula>
    </cfRule>
    <cfRule type="cellIs" dxfId="1" priority="106" operator="equal">
      <formula>"欠"</formula>
    </cfRule>
  </conditionalFormatting>
  <conditionalFormatting sqref="AA289">
    <cfRule type="containsText" dxfId="0" priority="107" operator="between" text="欠">
      <formula>NOT(ISERROR(SEARCH("欠",AA289)))</formula>
    </cfRule>
  </conditionalFormatting>
  <conditionalFormatting sqref="X296">
    <cfRule type="containsText" dxfId="0" priority="92" operator="between" text="欠">
      <formula>NOT(ISERROR(SEARCH("欠",X296)))</formula>
    </cfRule>
    <cfRule type="cellIs" dxfId="1" priority="93" operator="equal">
      <formula>"欠"</formula>
    </cfRule>
  </conditionalFormatting>
  <conditionalFormatting sqref="Y296">
    <cfRule type="containsText" dxfId="0" priority="95" operator="between" text="欠">
      <formula>NOT(ISERROR(SEARCH("欠",Y296)))</formula>
    </cfRule>
  </conditionalFormatting>
  <conditionalFormatting sqref="Z296">
    <cfRule type="containsText" dxfId="0" priority="88" operator="between" text="欠">
      <formula>NOT(ISERROR(SEARCH("欠",Z296)))</formula>
    </cfRule>
    <cfRule type="cellIs" dxfId="1" priority="89" operator="equal">
      <formula>"欠"</formula>
    </cfRule>
  </conditionalFormatting>
  <conditionalFormatting sqref="AA296">
    <cfRule type="containsText" dxfId="0" priority="90" operator="between" text="欠">
      <formula>NOT(ISERROR(SEARCH("欠",AA296)))</formula>
    </cfRule>
  </conditionalFormatting>
  <conditionalFormatting sqref="X299">
    <cfRule type="containsText" dxfId="0" priority="77" operator="between" text="欠">
      <formula>NOT(ISERROR(SEARCH("欠",X299)))</formula>
    </cfRule>
    <cfRule type="cellIs" dxfId="1" priority="78" operator="equal">
      <formula>"欠"</formula>
    </cfRule>
  </conditionalFormatting>
  <conditionalFormatting sqref="Y299">
    <cfRule type="containsText" dxfId="0" priority="79" operator="between" text="欠">
      <formula>NOT(ISERROR(SEARCH("欠",Y299)))</formula>
    </cfRule>
  </conditionalFormatting>
  <conditionalFormatting sqref="AA299">
    <cfRule type="containsText" dxfId="0" priority="75" operator="between" text="欠">
      <formula>NOT(ISERROR(SEARCH("欠",AA299)))</formula>
    </cfRule>
  </conditionalFormatting>
  <conditionalFormatting sqref="X305">
    <cfRule type="containsText" dxfId="0" priority="144" operator="between" text="欠">
      <formula>NOT(ISERROR(SEARCH("欠",X305)))</formula>
    </cfRule>
    <cfRule type="cellIs" dxfId="1" priority="145" operator="equal">
      <formula>"欠"</formula>
    </cfRule>
  </conditionalFormatting>
  <conditionalFormatting sqref="X305:Z305">
    <cfRule type="containsText" dxfId="0" priority="143" operator="between" text="欠">
      <formula>NOT(ISERROR(SEARCH("欠",X305)))</formula>
    </cfRule>
  </conditionalFormatting>
  <conditionalFormatting sqref="AA305">
    <cfRule type="containsText" dxfId="0" priority="142" operator="between" text="欠">
      <formula>NOT(ISERROR(SEARCH("欠",AA305)))</formula>
    </cfRule>
  </conditionalFormatting>
  <conditionalFormatting sqref="AA316">
    <cfRule type="containsText" dxfId="0" priority="66" operator="between" text="欠">
      <formula>NOT(ISERROR(SEARCH("欠",AA316)))</formula>
    </cfRule>
  </conditionalFormatting>
  <conditionalFormatting sqref="X326">
    <cfRule type="containsText" dxfId="0" priority="162" operator="between" text="欠">
      <formula>NOT(ISERROR(SEARCH("欠",X326)))</formula>
    </cfRule>
    <cfRule type="cellIs" dxfId="1" priority="163" operator="equal">
      <formula>"欠"</formula>
    </cfRule>
  </conditionalFormatting>
  <conditionalFormatting sqref="X326:Z326">
    <cfRule type="containsText" dxfId="0" priority="161" operator="between" text="欠">
      <formula>NOT(ISERROR(SEARCH("欠",X326)))</formula>
    </cfRule>
  </conditionalFormatting>
  <conditionalFormatting sqref="AA326">
    <cfRule type="containsText" dxfId="0" priority="164" operator="between" text="欠">
      <formula>NOT(ISERROR(SEARCH("欠",AA326)))</formula>
    </cfRule>
  </conditionalFormatting>
  <conditionalFormatting sqref="AA330">
    <cfRule type="containsText" dxfId="0" priority="70" operator="between" text="欠">
      <formula>NOT(ISERROR(SEARCH("欠",AA330)))</formula>
    </cfRule>
  </conditionalFormatting>
  <conditionalFormatting sqref="Z333">
    <cfRule type="containsText" dxfId="0" priority="62" operator="between" text="欠">
      <formula>NOT(ISERROR(SEARCH("欠",Z333)))</formula>
    </cfRule>
  </conditionalFormatting>
  <conditionalFormatting sqref="AA333">
    <cfRule type="containsText" dxfId="0" priority="61" operator="between" text="欠">
      <formula>NOT(ISERROR(SEARCH("欠",AA333)))</formula>
    </cfRule>
  </conditionalFormatting>
  <conditionalFormatting sqref="X334">
    <cfRule type="containsText" dxfId="0" priority="59" operator="between" text="欠">
      <formula>NOT(ISERROR(SEARCH("欠",X334)))</formula>
    </cfRule>
    <cfRule type="cellIs" dxfId="1" priority="60" operator="equal">
      <formula>"欠"</formula>
    </cfRule>
  </conditionalFormatting>
  <conditionalFormatting sqref="X334:Z334">
    <cfRule type="containsText" dxfId="0" priority="58" operator="between" text="欠">
      <formula>NOT(ISERROR(SEARCH("欠",X334)))</formula>
    </cfRule>
  </conditionalFormatting>
  <conditionalFormatting sqref="AA334">
    <cfRule type="containsText" dxfId="0" priority="57" operator="between" text="欠">
      <formula>NOT(ISERROR(SEARCH("欠",AA334)))</formula>
    </cfRule>
  </conditionalFormatting>
  <conditionalFormatting sqref="Y335">
    <cfRule type="containsText" dxfId="0" priority="125" operator="between" text="欠">
      <formula>NOT(ISERROR(SEARCH("欠",Y335)))</formula>
    </cfRule>
  </conditionalFormatting>
  <conditionalFormatting sqref="X339">
    <cfRule type="containsText" dxfId="0" priority="47" operator="between" text="欠">
      <formula>NOT(ISERROR(SEARCH("欠",X339)))</formula>
    </cfRule>
    <cfRule type="cellIs" dxfId="1" priority="49" operator="equal">
      <formula>"欠"</formula>
    </cfRule>
  </conditionalFormatting>
  <conditionalFormatting sqref="X346">
    <cfRule type="containsText" dxfId="0" priority="33" operator="between" text="欠">
      <formula>NOT(ISERROR(SEARCH("欠",X346)))</formula>
    </cfRule>
    <cfRule type="cellIs" dxfId="1" priority="34" operator="equal">
      <formula>"欠"</formula>
    </cfRule>
  </conditionalFormatting>
  <conditionalFormatting sqref="Y346:Z346">
    <cfRule type="containsText" dxfId="0" priority="36" operator="between" text="欠">
      <formula>NOT(ISERROR(SEARCH("欠",Y346)))</formula>
    </cfRule>
  </conditionalFormatting>
  <conditionalFormatting sqref="AA346">
    <cfRule type="containsText" dxfId="0" priority="35" operator="between" text="欠">
      <formula>NOT(ISERROR(SEARCH("欠",AA346)))</formula>
    </cfRule>
  </conditionalFormatting>
  <conditionalFormatting sqref="X347">
    <cfRule type="containsText" dxfId="0" priority="38" operator="between" text="欠">
      <formula>NOT(ISERROR(SEARCH("欠",X347)))</formula>
    </cfRule>
    <cfRule type="cellIs" dxfId="1" priority="39" operator="equal">
      <formula>"欠"</formula>
    </cfRule>
  </conditionalFormatting>
  <conditionalFormatting sqref="Y347:Z347">
    <cfRule type="containsText" dxfId="0" priority="41" operator="between" text="欠">
      <formula>NOT(ISERROR(SEARCH("欠",Y347)))</formula>
    </cfRule>
  </conditionalFormatting>
  <conditionalFormatting sqref="AA347">
    <cfRule type="containsText" dxfId="0" priority="40" operator="between" text="欠">
      <formula>NOT(ISERROR(SEARCH("欠",AA347)))</formula>
    </cfRule>
  </conditionalFormatting>
  <conditionalFormatting sqref="X348">
    <cfRule type="containsText" dxfId="0" priority="98" operator="between" text="欠">
      <formula>NOT(ISERROR(SEARCH("欠",X348)))</formula>
    </cfRule>
    <cfRule type="cellIs" dxfId="1" priority="99" operator="equal">
      <formula>"欠"</formula>
    </cfRule>
  </conditionalFormatting>
  <conditionalFormatting sqref="X348:Z348">
    <cfRule type="containsText" dxfId="0" priority="97" operator="between" text="欠">
      <formula>NOT(ISERROR(SEARCH("欠",X348)))</formula>
    </cfRule>
  </conditionalFormatting>
  <conditionalFormatting sqref="X353">
    <cfRule type="containsText" dxfId="0" priority="21" operator="between" text="欠">
      <formula>NOT(ISERROR(SEARCH("欠",X353)))</formula>
    </cfRule>
    <cfRule type="cellIs" dxfId="1" priority="22" operator="equal">
      <formula>"欠"</formula>
    </cfRule>
  </conditionalFormatting>
  <conditionalFormatting sqref="Y353:Z353">
    <cfRule type="containsText" dxfId="0" priority="24" operator="between" text="欠">
      <formula>NOT(ISERROR(SEARCH("欠",Y353)))</formula>
    </cfRule>
  </conditionalFormatting>
  <conditionalFormatting sqref="AA353">
    <cfRule type="containsText" dxfId="0" priority="23" operator="between" text="欠">
      <formula>NOT(ISERROR(SEARCH("欠",AA353)))</formula>
    </cfRule>
  </conditionalFormatting>
  <conditionalFormatting sqref="AA354">
    <cfRule type="containsText" dxfId="0" priority="27" operator="between" text="欠">
      <formula>NOT(ISERROR(SEARCH("欠",AA354)))</formula>
    </cfRule>
  </conditionalFormatting>
  <conditionalFormatting sqref="X372">
    <cfRule type="containsText" dxfId="0" priority="9" operator="between" text="欠">
      <formula>NOT(ISERROR(SEARCH("欠",X372)))</formula>
    </cfRule>
    <cfRule type="cellIs" dxfId="1" priority="10" operator="equal">
      <formula>"欠"</formula>
    </cfRule>
  </conditionalFormatting>
  <conditionalFormatting sqref="X372:Z372">
    <cfRule type="containsText" dxfId="0" priority="8" operator="between" text="欠">
      <formula>NOT(ISERROR(SEARCH("欠",X372)))</formula>
    </cfRule>
  </conditionalFormatting>
  <conditionalFormatting sqref="Y372">
    <cfRule type="containsText" dxfId="0" priority="6" operator="between" text="欠">
      <formula>NOT(ISERROR(SEARCH("欠",Y372)))</formula>
    </cfRule>
  </conditionalFormatting>
  <conditionalFormatting sqref="AA372">
    <cfRule type="containsText" dxfId="0" priority="7" operator="between" text="欠">
      <formula>NOT(ISERROR(SEARCH("欠",AA372)))</formula>
    </cfRule>
  </conditionalFormatting>
  <conditionalFormatting sqref="X375">
    <cfRule type="containsText" dxfId="0" priority="14" operator="between" text="欠">
      <formula>NOT(ISERROR(SEARCH("欠",X375)))</formula>
    </cfRule>
    <cfRule type="cellIs" dxfId="1" priority="15" operator="equal">
      <formula>"欠"</formula>
    </cfRule>
  </conditionalFormatting>
  <conditionalFormatting sqref="X375:Z375">
    <cfRule type="containsText" dxfId="0" priority="13" operator="between" text="欠">
      <formula>NOT(ISERROR(SEARCH("欠",X375)))</formula>
    </cfRule>
  </conditionalFormatting>
  <conditionalFormatting sqref="Y375">
    <cfRule type="containsText" dxfId="0" priority="11" operator="between" text="欠">
      <formula>NOT(ISERROR(SEARCH("欠",Y375)))</formula>
    </cfRule>
  </conditionalFormatting>
  <conditionalFormatting sqref="AA375">
    <cfRule type="containsText" dxfId="0" priority="12" operator="between" text="欠">
      <formula>NOT(ISERROR(SEARCH("欠",AA375)))</formula>
    </cfRule>
  </conditionalFormatting>
  <conditionalFormatting sqref="X382">
    <cfRule type="cellIs" dxfId="1" priority="3" operator="equal">
      <formula>"欠"</formula>
    </cfRule>
    <cfRule type="containsText" dxfId="0" priority="2" operator="between" text="欠">
      <formula>NOT(ISERROR(SEARCH("欠",X382)))</formula>
    </cfRule>
  </conditionalFormatting>
  <conditionalFormatting sqref="Y382:Z382">
    <cfRule type="containsText" dxfId="0" priority="5" operator="between" text="欠">
      <formula>NOT(ISERROR(SEARCH("欠",Y382)))</formula>
    </cfRule>
  </conditionalFormatting>
  <conditionalFormatting sqref="AA382">
    <cfRule type="containsText" dxfId="0" priority="4" operator="between" text="欠">
      <formula>NOT(ISERROR(SEARCH("欠",AA382)))</formula>
    </cfRule>
  </conditionalFormatting>
  <conditionalFormatting sqref="X415">
    <cfRule type="cellIs" dxfId="1" priority="726" operator="equal">
      <formula>"欠"</formula>
    </cfRule>
  </conditionalFormatting>
  <conditionalFormatting sqref="Z415">
    <cfRule type="cellIs" dxfId="1" priority="674" operator="equal">
      <formula>"欠"</formula>
    </cfRule>
  </conditionalFormatting>
  <conditionalFormatting sqref="X441">
    <cfRule type="cellIs" dxfId="1" priority="717" operator="equal">
      <formula>"欠"</formula>
    </cfRule>
  </conditionalFormatting>
  <conditionalFormatting sqref="Z441">
    <cfRule type="cellIs" dxfId="1" priority="665" operator="equal">
      <formula>"欠"</formula>
    </cfRule>
  </conditionalFormatting>
  <conditionalFormatting sqref="X529">
    <cfRule type="containsText" dxfId="0" priority="693" operator="between" text="欠">
      <formula>NOT(ISERROR(SEARCH("欠",X529)))</formula>
    </cfRule>
    <cfRule type="cellIs" dxfId="1" priority="694" operator="equal">
      <formula>"欠"</formula>
    </cfRule>
  </conditionalFormatting>
  <conditionalFormatting sqref="Z529">
    <cfRule type="containsText" dxfId="0" priority="639" operator="between" text="欠">
      <formula>NOT(ISERROR(SEARCH("欠",Z529)))</formula>
    </cfRule>
    <cfRule type="cellIs" dxfId="1" priority="640" operator="equal">
      <formula>"欠"</formula>
    </cfRule>
  </conditionalFormatting>
  <conditionalFormatting sqref="X546">
    <cfRule type="containsText" dxfId="0" priority="706" operator="between" text="欠">
      <formula>NOT(ISERROR(SEARCH("欠",X546)))</formula>
    </cfRule>
    <cfRule type="cellIs" dxfId="1" priority="707" operator="equal">
      <formula>"欠"</formula>
    </cfRule>
  </conditionalFormatting>
  <conditionalFormatting sqref="Z546">
    <cfRule type="containsText" dxfId="0" priority="654" operator="between" text="欠">
      <formula>NOT(ISERROR(SEARCH("欠",Z546)))</formula>
    </cfRule>
    <cfRule type="cellIs" dxfId="1" priority="655" operator="equal">
      <formula>"欠"</formula>
    </cfRule>
  </conditionalFormatting>
  <conditionalFormatting sqref="X554">
    <cfRule type="cellIs" dxfId="1" priority="727" operator="equal">
      <formula>"欠"</formula>
    </cfRule>
  </conditionalFormatting>
  <conditionalFormatting sqref="Z554">
    <cfRule type="cellIs" dxfId="1" priority="675" operator="equal">
      <formula>"欠"</formula>
    </cfRule>
  </conditionalFormatting>
  <conditionalFormatting sqref="X557">
    <cfRule type="containsText" dxfId="0" priority="699" operator="between" text="欠">
      <formula>NOT(ISERROR(SEARCH("欠",X557)))</formula>
    </cfRule>
    <cfRule type="cellIs" dxfId="1" priority="700" operator="equal">
      <formula>"欠"</formula>
    </cfRule>
  </conditionalFormatting>
  <conditionalFormatting sqref="Z557">
    <cfRule type="containsText" dxfId="0" priority="647" operator="between" text="欠">
      <formula>NOT(ISERROR(SEARCH("欠",Z557)))</formula>
    </cfRule>
    <cfRule type="cellIs" dxfId="1" priority="648" operator="equal">
      <formula>"欠"</formula>
    </cfRule>
  </conditionalFormatting>
  <conditionalFormatting sqref="X559">
    <cfRule type="containsText" dxfId="0" priority="703" operator="between" text="欠">
      <formula>NOT(ISERROR(SEARCH("欠",X559)))</formula>
    </cfRule>
    <cfRule type="cellIs" dxfId="1" priority="704" operator="equal">
      <formula>"欠"</formula>
    </cfRule>
  </conditionalFormatting>
  <conditionalFormatting sqref="Z559">
    <cfRule type="containsText" dxfId="0" priority="651" operator="between" text="欠">
      <formula>NOT(ISERROR(SEARCH("欠",Z559)))</formula>
    </cfRule>
    <cfRule type="cellIs" dxfId="1" priority="652" operator="equal">
      <formula>"欠"</formula>
    </cfRule>
  </conditionalFormatting>
  <conditionalFormatting sqref="Z590">
    <cfRule type="containsText" dxfId="0" priority="635" operator="between" text="欠">
      <formula>NOT(ISERROR(SEARCH("欠",Z590)))</formula>
    </cfRule>
    <cfRule type="cellIs" dxfId="1" priority="636" operator="equal">
      <formula>"欠"</formula>
    </cfRule>
  </conditionalFormatting>
  <conditionalFormatting sqref="Z596">
    <cfRule type="containsText" dxfId="0" priority="637" operator="between" text="欠">
      <formula>NOT(ISERROR(SEARCH("欠",Z596)))</formula>
    </cfRule>
    <cfRule type="cellIs" dxfId="1" priority="638" operator="equal">
      <formula>"欠"</formula>
    </cfRule>
  </conditionalFormatting>
  <conditionalFormatting sqref="Z617">
    <cfRule type="cellIs" dxfId="1" priority="644" operator="equal">
      <formula>"欠"</formula>
    </cfRule>
    <cfRule type="containsText" dxfId="0" priority="646" operator="between" text="欠">
      <formula>NOT(ISERROR(SEARCH("欠",Z617)))</formula>
    </cfRule>
  </conditionalFormatting>
  <conditionalFormatting sqref="Z618">
    <cfRule type="cellIs" dxfId="1" priority="643" operator="equal">
      <formula>"欠"</formula>
    </cfRule>
    <cfRule type="containsText" dxfId="0" priority="645" operator="between" text="欠">
      <formula>NOT(ISERROR(SEARCH("欠",Z618)))</formula>
    </cfRule>
  </conditionalFormatting>
  <conditionalFormatting sqref="X619">
    <cfRule type="cellIs" dxfId="1" priority="695" operator="equal">
      <formula>"欠"</formula>
    </cfRule>
    <cfRule type="containsText" dxfId="0" priority="696" operator="between" text="欠">
      <formula>NOT(ISERROR(SEARCH("欠",X619)))</formula>
    </cfRule>
  </conditionalFormatting>
  <conditionalFormatting sqref="Z619">
    <cfRule type="cellIs" dxfId="1" priority="641" operator="equal">
      <formula>"欠"</formula>
    </cfRule>
    <cfRule type="containsText" dxfId="0" priority="642" operator="between" text="欠">
      <formula>NOT(ISERROR(SEARCH("欠",Z619)))</formula>
    </cfRule>
  </conditionalFormatting>
  <conditionalFormatting sqref="Z643">
    <cfRule type="cellIs" dxfId="1" priority="633" operator="equal">
      <formula>"欠"</formula>
    </cfRule>
  </conditionalFormatting>
  <conditionalFormatting sqref="X669">
    <cfRule type="cellIs" dxfId="1" priority="723" operator="equal">
      <formula>"欠"</formula>
    </cfRule>
  </conditionalFormatting>
  <conditionalFormatting sqref="Z669">
    <cfRule type="cellIs" dxfId="1" priority="671" operator="equal">
      <formula>"欠"</formula>
    </cfRule>
  </conditionalFormatting>
  <conditionalFormatting sqref="X670">
    <cfRule type="cellIs" dxfId="1" priority="683" operator="equal">
      <formula>"欠"</formula>
    </cfRule>
    <cfRule type="containsText" dxfId="0" priority="684" operator="between" text="欠">
      <formula>NOT(ISERROR(SEARCH("欠",X670)))</formula>
    </cfRule>
  </conditionalFormatting>
  <conditionalFormatting sqref="Z670">
    <cfRule type="cellIs" dxfId="1" priority="627" operator="equal">
      <formula>"欠"</formula>
    </cfRule>
    <cfRule type="containsText" dxfId="0" priority="628" operator="between" text="欠">
      <formula>NOT(ISERROR(SEARCH("欠",Z670)))</formula>
    </cfRule>
  </conditionalFormatting>
  <conditionalFormatting sqref="Z808">
    <cfRule type="cellIs" dxfId="1" priority="625" operator="equal">
      <formula>"欠"</formula>
    </cfRule>
    <cfRule type="containsText" dxfId="0" priority="626" operator="between" text="欠">
      <formula>NOT(ISERROR(SEARCH("欠",Z808)))</formula>
    </cfRule>
  </conditionalFormatting>
  <conditionalFormatting sqref="X810">
    <cfRule type="containsText" dxfId="0" priority="681" operator="between" text="欠">
      <formula>NOT(ISERROR(SEARCH("欠",X810)))</formula>
    </cfRule>
    <cfRule type="cellIs" dxfId="1" priority="682" operator="equal">
      <formula>"欠"</formula>
    </cfRule>
  </conditionalFormatting>
  <conditionalFormatting sqref="X34:X35">
    <cfRule type="containsText" dxfId="0" priority="404" operator="between" text="欠">
      <formula>NOT(ISERROR(SEARCH("欠",X34)))</formula>
    </cfRule>
    <cfRule type="cellIs" dxfId="1" priority="405" operator="equal">
      <formula>"欠"</formula>
    </cfRule>
  </conditionalFormatting>
  <conditionalFormatting sqref="X36:X41">
    <cfRule type="containsText" dxfId="0" priority="434" operator="between" text="欠">
      <formula>NOT(ISERROR(SEARCH("欠",X36)))</formula>
    </cfRule>
    <cfRule type="cellIs" dxfId="1" priority="439" operator="equal">
      <formula>"欠"</formula>
    </cfRule>
  </conditionalFormatting>
  <conditionalFormatting sqref="X94:X95">
    <cfRule type="containsText" dxfId="0" priority="341" operator="between" text="欠">
      <formula>NOT(ISERROR(SEARCH("欠",X94)))</formula>
    </cfRule>
    <cfRule type="cellIs" dxfId="1" priority="342" operator="equal">
      <formula>"欠"</formula>
    </cfRule>
  </conditionalFormatting>
  <conditionalFormatting sqref="X100:X101">
    <cfRule type="containsText" dxfId="0" priority="348" operator="between" text="欠">
      <formula>NOT(ISERROR(SEARCH("欠",X100)))</formula>
    </cfRule>
    <cfRule type="cellIs" dxfId="1" priority="349" operator="equal">
      <formula>"欠"</formula>
    </cfRule>
  </conditionalFormatting>
  <conditionalFormatting sqref="X196:X199">
    <cfRule type="containsText" dxfId="0" priority="198" operator="between" text="欠">
      <formula>NOT(ISERROR(SEARCH("欠",X196)))</formula>
    </cfRule>
    <cfRule type="cellIs" dxfId="1" priority="199" operator="equal">
      <formula>"欠"</formula>
    </cfRule>
  </conditionalFormatting>
  <conditionalFormatting sqref="X209:X210">
    <cfRule type="containsText" dxfId="0" priority="173" operator="between" text="欠">
      <formula>NOT(ISERROR(SEARCH("欠",X209)))</formula>
    </cfRule>
    <cfRule type="cellIs" dxfId="1" priority="174" operator="equal">
      <formula>"欠"</formula>
    </cfRule>
  </conditionalFormatting>
  <conditionalFormatting sqref="X300:X304">
    <cfRule type="containsText" dxfId="0" priority="179" operator="between" text="欠">
      <formula>NOT(ISERROR(SEARCH("欠",X300)))</formula>
    </cfRule>
    <cfRule type="cellIs" dxfId="1" priority="180" operator="equal">
      <formula>"欠"</formula>
    </cfRule>
  </conditionalFormatting>
  <conditionalFormatting sqref="X330:X331">
    <cfRule type="containsText" dxfId="0" priority="72" operator="between" text="欠">
      <formula>NOT(ISERROR(SEARCH("欠",X330)))</formula>
    </cfRule>
    <cfRule type="cellIs" dxfId="1" priority="73" operator="equal">
      <formula>"欠"</formula>
    </cfRule>
  </conditionalFormatting>
  <conditionalFormatting sqref="X358:X359">
    <cfRule type="containsText" dxfId="0" priority="29" operator="between" text="欠">
      <formula>NOT(ISERROR(SEARCH("欠",X358)))</formula>
    </cfRule>
    <cfRule type="cellIs" dxfId="1" priority="30" operator="equal">
      <formula>"欠"</formula>
    </cfRule>
  </conditionalFormatting>
  <conditionalFormatting sqref="X376:X378">
    <cfRule type="containsText" dxfId="0" priority="19" operator="between" text="欠">
      <formula>NOT(ISERROR(SEARCH("欠",X376)))</formula>
    </cfRule>
    <cfRule type="cellIs" dxfId="1" priority="20" operator="equal">
      <formula>"欠"</formula>
    </cfRule>
  </conditionalFormatting>
  <conditionalFormatting sqref="X398:X400">
    <cfRule type="cellIs" dxfId="1" priority="731" operator="equal">
      <formula>"欠"</formula>
    </cfRule>
  </conditionalFormatting>
  <conditionalFormatting sqref="X401:X402">
    <cfRule type="cellIs" dxfId="1" priority="730" operator="equal">
      <formula>"欠"</formula>
    </cfRule>
  </conditionalFormatting>
  <conditionalFormatting sqref="X617:X618">
    <cfRule type="cellIs" dxfId="1" priority="697" operator="equal">
      <formula>"欠"</formula>
    </cfRule>
    <cfRule type="containsText" dxfId="0" priority="698" operator="between" text="欠">
      <formula>NOT(ISERROR(SEARCH("欠",X617)))</formula>
    </cfRule>
  </conditionalFormatting>
  <conditionalFormatting sqref="X630:X631">
    <cfRule type="containsText" dxfId="0" priority="689" operator="between" text="欠">
      <formula>NOT(ISERROR(SEARCH("欠",X630)))</formula>
    </cfRule>
  </conditionalFormatting>
  <conditionalFormatting sqref="X740:X742">
    <cfRule type="cellIs" dxfId="1" priority="686" operator="equal">
      <formula>"欠"</formula>
    </cfRule>
  </conditionalFormatting>
  <conditionalFormatting sqref="Y196:Y199">
    <cfRule type="containsText" dxfId="0" priority="195" operator="between" text="欠">
      <formula>NOT(ISERROR(SEARCH("欠",Y196)))</formula>
    </cfRule>
  </conditionalFormatting>
  <conditionalFormatting sqref="Y209:Y210">
    <cfRule type="containsText" dxfId="0" priority="170" operator="between" text="欠">
      <formula>NOT(ISERROR(SEARCH("欠",Y209)))</formula>
    </cfRule>
  </conditionalFormatting>
  <conditionalFormatting sqref="Y300:Y304">
    <cfRule type="containsText" dxfId="0" priority="177" operator="between" text="欠">
      <formula>NOT(ISERROR(SEARCH("欠",Y300)))</formula>
    </cfRule>
  </conditionalFormatting>
  <conditionalFormatting sqref="Y330:Y331">
    <cfRule type="containsText" dxfId="0" priority="74" operator="between" text="欠">
      <formula>NOT(ISERROR(SEARCH("欠",Y330)))</formula>
    </cfRule>
  </conditionalFormatting>
  <conditionalFormatting sqref="Y376:Y377">
    <cfRule type="containsText" dxfId="0" priority="16" operator="between" text="欠">
      <formula>NOT(ISERROR(SEARCH("欠",Y376)))</formula>
    </cfRule>
  </conditionalFormatting>
  <conditionalFormatting sqref="Z34:Z35">
    <cfRule type="containsText" dxfId="0" priority="407" operator="between" text="欠">
      <formula>NOT(ISERROR(SEARCH("欠",Z34)))</formula>
    </cfRule>
  </conditionalFormatting>
  <conditionalFormatting sqref="Z36:Z41">
    <cfRule type="containsText" dxfId="0" priority="449" operator="between" text="欠">
      <formula>NOT(ISERROR(SEARCH("欠",Z36)))</formula>
    </cfRule>
  </conditionalFormatting>
  <conditionalFormatting sqref="Z94:Z95">
    <cfRule type="containsText" dxfId="0" priority="339" operator="between" text="欠">
      <formula>NOT(ISERROR(SEARCH("欠",Z94)))</formula>
    </cfRule>
  </conditionalFormatting>
  <conditionalFormatting sqref="Z173:Z174">
    <cfRule type="containsText" dxfId="0" priority="181" operator="between" text="欠">
      <formula>NOT(ISERROR(SEARCH("欠",Z173)))</formula>
    </cfRule>
  </conditionalFormatting>
  <conditionalFormatting sqref="Z300:Z304">
    <cfRule type="containsText" dxfId="0" priority="176" operator="between" text="欠">
      <formula>NOT(ISERROR(SEARCH("欠",Z300)))</formula>
    </cfRule>
  </conditionalFormatting>
  <conditionalFormatting sqref="Z398:Z400">
    <cfRule type="cellIs" dxfId="1" priority="679" operator="equal">
      <formula>"欠"</formula>
    </cfRule>
  </conditionalFormatting>
  <conditionalFormatting sqref="Z401:Z402">
    <cfRule type="cellIs" dxfId="1" priority="678" operator="equal">
      <formula>"欠"</formula>
    </cfRule>
  </conditionalFormatting>
  <conditionalFormatting sqref="Z597:Z598">
    <cfRule type="cellIs" dxfId="1" priority="634" operator="equal">
      <formula>"欠"</formula>
    </cfRule>
  </conditionalFormatting>
  <conditionalFormatting sqref="AA36:AA41">
    <cfRule type="containsText" dxfId="0" priority="444" operator="between" text="欠">
      <formula>NOT(ISERROR(SEARCH("欠",AA36)))</formula>
    </cfRule>
  </conditionalFormatting>
  <conditionalFormatting sqref="AA94:AA95">
    <cfRule type="containsText" dxfId="0" priority="337" operator="between" text="欠">
      <formula>NOT(ISERROR(SEARCH("欠",AA94)))</formula>
    </cfRule>
  </conditionalFormatting>
  <conditionalFormatting sqref="AA100:AA101">
    <cfRule type="containsText" dxfId="0" priority="350" operator="between" text="欠">
      <formula>NOT(ISERROR(SEARCH("欠",AA100)))</formula>
    </cfRule>
  </conditionalFormatting>
  <conditionalFormatting sqref="AA108:AA109">
    <cfRule type="containsText" dxfId="0" priority="335" operator="between" text="欠">
      <formula>NOT(ISERROR(SEARCH("欠",AA108)))</formula>
    </cfRule>
  </conditionalFormatting>
  <conditionalFormatting sqref="AA123:AA124">
    <cfRule type="containsText" dxfId="0" priority="301" operator="between" text="欠">
      <formula>NOT(ISERROR(SEARCH("欠",AA123)))</formula>
    </cfRule>
  </conditionalFormatting>
  <conditionalFormatting sqref="AA196:AA199">
    <cfRule type="containsText" dxfId="0" priority="196" operator="between" text="欠">
      <formula>NOT(ISERROR(SEARCH("欠",AA196)))</formula>
    </cfRule>
  </conditionalFormatting>
  <conditionalFormatting sqref="AA358:AA359">
    <cfRule type="containsText" dxfId="0" priority="31" operator="between" text="欠">
      <formula>NOT(ISERROR(SEARCH("欠",AA358)))</formula>
    </cfRule>
  </conditionalFormatting>
  <conditionalFormatting sqref="AA376:AA377">
    <cfRule type="containsText" dxfId="0" priority="17" operator="between" text="欠">
      <formula>NOT(ISERROR(SEARCH("欠",AA376)))</formula>
    </cfRule>
  </conditionalFormatting>
  <conditionalFormatting sqref="X1:X2 X547:X556 X389:X475 X530:X545 X558 X780:X809 X772:X778 X560:X563 X765:X769 X811:X1048576 X754 X490:X528 X632:X669 X477:X488 X671:X751 X572:X578 X582:X616 X565:X569 X620:X629">
    <cfRule type="containsText" dxfId="0" priority="712" operator="between" text="欠">
      <formula>NOT(ISERROR(SEARCH("欠",X1)))</formula>
    </cfRule>
  </conditionalFormatting>
  <conditionalFormatting sqref="X1:Z14 X221:Z221 Y110 X103:Z107 Y117 X385:Z387 X389:Z1048576">
    <cfRule type="containsText" dxfId="0" priority="618" operator="between" text="欠">
      <formula>NOT(ISERROR(SEARCH("欠",X1)))</formula>
    </cfRule>
  </conditionalFormatting>
  <conditionalFormatting sqref="Z1:Z2 Z477:Z488 Z389:Z475 Z591:Z595 Z597:Z616 Z490:Z528 Z581:Z589 Z772:Z778 Z780:Z807 Z809:Z1048576 Z754 Z677:Z719 Z765:Z769 Z620:Z669 Z558 Z724:Z751 Z721 Z560:Z569 Z547:Z556 Z671:Z675 Z572:Z578 Z530:Z545">
    <cfRule type="containsText" dxfId="0" priority="660" operator="between" text="欠">
      <formula>NOT(ISERROR(SEARCH("欠",Z1)))</formula>
    </cfRule>
  </conditionalFormatting>
  <conditionalFormatting sqref="AA1:AA3 AA388:AA392 AA394:AA1048576">
    <cfRule type="containsText" dxfId="0" priority="734" operator="between" text="欠">
      <formula>NOT(ISERROR(SEARCH("欠",AA1)))</formula>
    </cfRule>
  </conditionalFormatting>
  <conditionalFormatting sqref="X4:X14 X221 X103:X107 X385:X387">
    <cfRule type="containsText" dxfId="0" priority="619" operator="between" text="欠">
      <formula>NOT(ISERROR(SEARCH("欠",X4)))</formula>
    </cfRule>
    <cfRule type="cellIs" dxfId="1" priority="620" operator="equal">
      <formula>"欠"</formula>
    </cfRule>
  </conditionalFormatting>
  <conditionalFormatting sqref="AA4:AA14 AA221 AA103:AA107 AA385:AA387">
    <cfRule type="containsText" dxfId="0" priority="621" operator="between" text="欠">
      <formula>NOT(ISERROR(SEARCH("欠",AA4)))</formula>
    </cfRule>
  </conditionalFormatting>
  <conditionalFormatting sqref="X15:X16 X89">
    <cfRule type="containsText" dxfId="0" priority="579" operator="between" text="欠">
      <formula>NOT(ISERROR(SEARCH("欠",X15)))</formula>
    </cfRule>
    <cfRule type="cellIs" dxfId="1" priority="580" operator="equal">
      <formula>"欠"</formula>
    </cfRule>
  </conditionalFormatting>
  <conditionalFormatting sqref="X15:Y15 X89:Y89 X16:Z16">
    <cfRule type="containsText" dxfId="0" priority="578" operator="between" text="欠">
      <formula>NOT(ISERROR(SEARCH("欠",X15)))</formula>
    </cfRule>
  </conditionalFormatting>
  <conditionalFormatting sqref="Z15 Z89 X44:Z45 X33:Z33">
    <cfRule type="containsText" dxfId="0" priority="598" operator="between" text="欠">
      <formula>NOT(ISERROR(SEARCH("欠",X15)))</formula>
    </cfRule>
  </conditionalFormatting>
  <conditionalFormatting sqref="AA15 AA44:AA45 AA33">
    <cfRule type="containsText" dxfId="0" priority="601" operator="between" text="欠">
      <formula>NOT(ISERROR(SEARCH("欠",AA15)))</formula>
    </cfRule>
  </conditionalFormatting>
  <conditionalFormatting sqref="X17 X20:X28">
    <cfRule type="containsText" dxfId="0" priority="479" operator="between" text="欠">
      <formula>NOT(ISERROR(SEARCH("欠",X17)))</formula>
    </cfRule>
    <cfRule type="cellIs" dxfId="1" priority="489" operator="equal">
      <formula>"欠"</formula>
    </cfRule>
  </conditionalFormatting>
  <conditionalFormatting sqref="X17:Y17 X20:Y28">
    <cfRule type="containsText" dxfId="0" priority="469" operator="between" text="欠">
      <formula>NOT(ISERROR(SEARCH("欠",X17)))</formula>
    </cfRule>
  </conditionalFormatting>
  <conditionalFormatting sqref="Z17 Z20:Z28">
    <cfRule type="containsText" dxfId="0" priority="509" operator="between" text="欠">
      <formula>NOT(ISERROR(SEARCH("欠",Z17)))</formula>
    </cfRule>
  </conditionalFormatting>
  <conditionalFormatting sqref="AA17 AA20:AA28">
    <cfRule type="containsText" dxfId="0" priority="499" operator="between" text="欠">
      <formula>NOT(ISERROR(SEARCH("欠",AA17)))</formula>
    </cfRule>
  </conditionalFormatting>
  <conditionalFormatting sqref="X29 X18">
    <cfRule type="containsText" dxfId="0" priority="436" operator="between" text="欠">
      <formula>NOT(ISERROR(SEARCH("欠",X18)))</formula>
    </cfRule>
    <cfRule type="cellIs" dxfId="1" priority="441" operator="equal">
      <formula>"欠"</formula>
    </cfRule>
  </conditionalFormatting>
  <conditionalFormatting sqref="X29:Y29 X18:Y18">
    <cfRule type="containsText" dxfId="0" priority="431" operator="between" text="欠">
      <formula>NOT(ISERROR(SEARCH("欠",X18)))</formula>
    </cfRule>
  </conditionalFormatting>
  <conditionalFormatting sqref="Z29 Z18">
    <cfRule type="containsText" dxfId="0" priority="451" operator="between" text="欠">
      <formula>NOT(ISERROR(SEARCH("欠",Z18)))</formula>
    </cfRule>
  </conditionalFormatting>
  <conditionalFormatting sqref="AA29 AA18">
    <cfRule type="containsText" dxfId="0" priority="446" operator="between" text="欠">
      <formula>NOT(ISERROR(SEARCH("欠",AA18)))</formula>
    </cfRule>
  </conditionalFormatting>
  <conditionalFormatting sqref="X19 X30">
    <cfRule type="containsText" dxfId="0" priority="395" operator="between" text="欠">
      <formula>NOT(ISERROR(SEARCH("欠",X19)))</formula>
    </cfRule>
    <cfRule type="cellIs" dxfId="1" priority="396" operator="equal">
      <formula>"欠"</formula>
    </cfRule>
  </conditionalFormatting>
  <conditionalFormatting sqref="X19:Y19 X30:Y30">
    <cfRule type="containsText" dxfId="0" priority="394" operator="between" text="欠">
      <formula>NOT(ISERROR(SEARCH("欠",X19)))</formula>
    </cfRule>
  </conditionalFormatting>
  <conditionalFormatting sqref="Z19 Z30">
    <cfRule type="containsText" dxfId="0" priority="397" operator="between" text="欠">
      <formula>NOT(ISERROR(SEARCH("欠",Z19)))</formula>
    </cfRule>
  </conditionalFormatting>
  <conditionalFormatting sqref="AA19 AA30">
    <cfRule type="containsText" dxfId="0" priority="393" operator="between" text="欠">
      <formula>NOT(ISERROR(SEARCH("欠",AA19)))</formula>
    </cfRule>
  </conditionalFormatting>
  <conditionalFormatting sqref="X32 X74 X69 X57">
    <cfRule type="containsText" dxfId="0" priority="409" operator="between" text="欠">
      <formula>NOT(ISERROR(SEARCH("欠",X32)))</formula>
    </cfRule>
    <cfRule type="cellIs" dxfId="1" priority="410" operator="equal">
      <formula>"欠"</formula>
    </cfRule>
  </conditionalFormatting>
  <conditionalFormatting sqref="X32:Z32 X74:Z74 Y65:Z65 Y58:Z59 X69:Z69 X57:Z57">
    <cfRule type="containsText" dxfId="0" priority="408" operator="between" text="欠">
      <formula>NOT(ISERROR(SEARCH("欠",X32)))</formula>
    </cfRule>
  </conditionalFormatting>
  <conditionalFormatting sqref="AA32 AA74:AA75 AA69">
    <cfRule type="containsText" dxfId="0" priority="411" operator="between" text="欠">
      <formula>NOT(ISERROR(SEARCH("欠",AA32)))</formula>
    </cfRule>
  </conditionalFormatting>
  <conditionalFormatting sqref="X33 X44:X45">
    <cfRule type="containsText" dxfId="0" priority="599" operator="between" text="欠">
      <formula>NOT(ISERROR(SEARCH("欠",X33)))</formula>
    </cfRule>
    <cfRule type="cellIs" dxfId="1" priority="600" operator="equal">
      <formula>"欠"</formula>
    </cfRule>
  </conditionalFormatting>
  <conditionalFormatting sqref="X34:Y35">
    <cfRule type="containsText" dxfId="0" priority="403" operator="between" text="欠">
      <formula>NOT(ISERROR(SEARCH("欠",X34)))</formula>
    </cfRule>
  </conditionalFormatting>
  <conditionalFormatting sqref="X36:Y41">
    <cfRule type="containsText" dxfId="0" priority="429" operator="between" text="欠">
      <formula>NOT(ISERROR(SEARCH("欠",X36)))</formula>
    </cfRule>
  </conditionalFormatting>
  <conditionalFormatting sqref="X46:X52 X284 X125:X126 X122 X119 X42:X43">
    <cfRule type="containsText" dxfId="0" priority="455" operator="between" text="欠">
      <formula>NOT(ISERROR(SEARCH("欠",X42)))</formula>
    </cfRule>
    <cfRule type="cellIs" dxfId="1" priority="457" operator="equal">
      <formula>"欠"</formula>
    </cfRule>
  </conditionalFormatting>
  <conditionalFormatting sqref="X46:Z52 X284:Z284 X125:Z126 X122:Z122 X119:Z119 X42:Z43">
    <cfRule type="containsText" dxfId="0" priority="453" operator="between" text="欠">
      <formula>NOT(ISERROR(SEARCH("欠",X42)))</formula>
    </cfRule>
  </conditionalFormatting>
  <conditionalFormatting sqref="AA46:AA52 AA42:AA43">
    <cfRule type="containsText" dxfId="0" priority="459" operator="between" text="欠">
      <formula>NOT(ISERROR(SEARCH("欠",AA42)))</formula>
    </cfRule>
  </conditionalFormatting>
  <conditionalFormatting sqref="X53:Z56 X287:Z287 X102:Z102 X90:Z90 Y61 X58:X59 X64:Z64 X65">
    <cfRule type="containsText" dxfId="0" priority="389" operator="between" text="欠">
      <formula>NOT(ISERROR(SEARCH("欠",X53)))</formula>
    </cfRule>
  </conditionalFormatting>
  <conditionalFormatting sqref="X53:X56 X287 X102 X90 X58:X59 X64:X65">
    <cfRule type="containsText" dxfId="0" priority="390" operator="between" text="欠">
      <formula>NOT(ISERROR(SEARCH("欠",X53)))</formula>
    </cfRule>
    <cfRule type="cellIs" dxfId="1" priority="391" operator="equal">
      <formula>"欠"</formula>
    </cfRule>
  </conditionalFormatting>
  <conditionalFormatting sqref="AA53:AA56 AA287 AA102 AA90 AA64">
    <cfRule type="containsText" dxfId="0" priority="392" operator="between" text="欠">
      <formula>NOT(ISERROR(SEARCH("欠",AA53)))</formula>
    </cfRule>
  </conditionalFormatting>
  <conditionalFormatting sqref="AA65 AA284 AA125:AA126 AA119 AA57:AA59">
    <cfRule type="containsText" dxfId="0" priority="458" operator="between" text="欠">
      <formula>NOT(ISERROR(SEARCH("欠",AA57)))</formula>
    </cfRule>
  </conditionalFormatting>
  <conditionalFormatting sqref="X60:X63 X115:X116 X70 X66:X68">
    <cfRule type="containsText" dxfId="0" priority="544" operator="between" text="欠">
      <formula>NOT(ISERROR(SEARCH("欠",X60)))</formula>
    </cfRule>
    <cfRule type="cellIs" dxfId="1" priority="546" operator="equal">
      <formula>"欠"</formula>
    </cfRule>
  </conditionalFormatting>
  <conditionalFormatting sqref="X60:Z60 X115:Z116 X70:Z70 Z61 X62:Z63 X61 X66:Z68">
    <cfRule type="containsText" dxfId="0" priority="542" operator="between" text="欠">
      <formula>NOT(ISERROR(SEARCH("欠",X60)))</formula>
    </cfRule>
  </conditionalFormatting>
  <conditionalFormatting sqref="AA60:AA63 AA70 AA66:AA68">
    <cfRule type="containsText" dxfId="0" priority="388" operator="between" text="欠">
      <formula>NOT(ISERROR(SEARCH("欠",AA60)))</formula>
    </cfRule>
  </conditionalFormatting>
  <conditionalFormatting sqref="X97:X99 X293:X295 X373:X374 X360:X371 X354 X309 X290:X291 X288 X183:X193 X159:X179 X254:X256 X220 X118 X114 X76:X88 X153:X156 X195 X278:X283 X200:X208 X130 X181 X91:X92 X222:X230 X270:X275 X286 X145:X146 X123:X124 X239:X242 X134 X148:X151 X211:X218 X379:X381 X383:X384">
    <cfRule type="containsText" dxfId="0" priority="603" operator="between" text="欠">
      <formula>NOT(ISERROR(SEARCH("欠",X76)))</formula>
    </cfRule>
    <cfRule type="cellIs" dxfId="1" priority="604" operator="equal">
      <formula>"欠"</formula>
    </cfRule>
  </conditionalFormatting>
  <conditionalFormatting sqref="X91:Z92 X220:Z220 X373:Z374 X360:Z371 X354:Z354 Y332:Z332 X309:Z309 Y327:Z327 Z163:Z172 X114:Z114 X181:Z181 X145:Z146 Z156 X208:Z208 Y135 X130:Z130 X207:Y207 X254:Z256 X206:Z206 X293:Z295 X156 X222:Z230 X278:Z283 Z205 X200:Z204 Y250:Z250 Y267 X205 X270:Z275 X286:Z286 X175:Z177 X239:Z242 X148:Z151 X288:Z288 X290:Z291 Y336:Z338 X179:Z179 X216:Z218 X153:Z155 X159:Z162 X183:Z193 X118:Z118 X76:Z88 X195:Z195 X211:Z214 X215:Y215 X134:Z134 X178 Z178 X163:X174 X123:Z124 X97:Z99 X379:Z381 X383:Z384">
    <cfRule type="containsText" dxfId="0" priority="602" operator="between" text="欠">
      <formula>NOT(ISERROR(SEARCH("欠",X76)))</formula>
    </cfRule>
  </conditionalFormatting>
  <conditionalFormatting sqref="AA91:AA93 AA200 AA114 AA96:AA99 AA76:AA88">
    <cfRule type="containsText" dxfId="0" priority="605" operator="between" text="欠">
      <formula>NOT(ISERROR(SEARCH("欠",AA76)))</formula>
    </cfRule>
  </conditionalFormatting>
  <conditionalFormatting sqref="Y93 X94:X95">
    <cfRule type="containsText" dxfId="0" priority="340" operator="between" text="欠">
      <formula>NOT(ISERROR(SEARCH("欠",X93)))</formula>
    </cfRule>
  </conditionalFormatting>
  <conditionalFormatting sqref="Y94:Y95 Y100:Y101">
    <cfRule type="containsText" dxfId="0" priority="371" operator="between" text="欠">
      <formula>NOT(ISERROR(SEARCH("欠",Y94)))</formula>
    </cfRule>
  </conditionalFormatting>
  <conditionalFormatting sqref="X100:X101 Z100:Z101">
    <cfRule type="containsText" dxfId="0" priority="347" operator="between" text="欠">
      <formula>NOT(ISERROR(SEARCH("欠",X100)))</formula>
    </cfRule>
  </conditionalFormatting>
  <conditionalFormatting sqref="X108:Z109 X111:Z111 X113:Y113">
    <cfRule type="containsText" dxfId="0" priority="332" operator="between" text="欠">
      <formula>NOT(ISERROR(SEARCH("欠",X108)))</formula>
    </cfRule>
  </conditionalFormatting>
  <conditionalFormatting sqref="X108:X109 X111 X113">
    <cfRule type="containsText" dxfId="0" priority="333" operator="between" text="欠">
      <formula>NOT(ISERROR(SEARCH("欠",X108)))</formula>
    </cfRule>
    <cfRule type="cellIs" dxfId="1" priority="334" operator="equal">
      <formula>"欠"</formula>
    </cfRule>
  </conditionalFormatting>
  <conditionalFormatting sqref="X110 X143 X120 X117">
    <cfRule type="containsText" dxfId="0" priority="356" operator="between" text="欠">
      <formula>NOT(ISERROR(SEARCH("欠",X110)))</formula>
    </cfRule>
    <cfRule type="cellIs" dxfId="1" priority="359" operator="equal">
      <formula>"欠"</formula>
    </cfRule>
  </conditionalFormatting>
  <conditionalFormatting sqref="X110 X143:Z143 X120:Z120 X117">
    <cfRule type="containsText" dxfId="0" priority="353" operator="between" text="欠">
      <formula>NOT(ISERROR(SEARCH("欠",X110)))</formula>
    </cfRule>
  </conditionalFormatting>
  <conditionalFormatting sqref="Z110 Z117 Z113">
    <cfRule type="containsText" dxfId="0" priority="338" operator="between" text="欠">
      <formula>NOT(ISERROR(SEARCH("欠",Z110)))</formula>
    </cfRule>
  </conditionalFormatting>
  <conditionalFormatting sqref="AA110 AA117 AA113">
    <cfRule type="containsText" dxfId="0" priority="336" operator="between" text="欠">
      <formula>NOT(ISERROR(SEARCH("欠",AA110)))</formula>
    </cfRule>
  </conditionalFormatting>
  <conditionalFormatting sqref="AA118 AA227:AA230 AA181 AA211:AA214 AA223:AA225 AA183:AA193 AA195 AA148:AA151 AA130:AA131 AA144:AA146 AA133 AA153:AA156 AA201:AA206 AA208 AA159:AA179 AA220 AA216:AA218">
    <cfRule type="containsText" dxfId="0" priority="327" operator="between" text="欠">
      <formula>NOT(ISERROR(SEARCH("欠",AA118)))</formula>
    </cfRule>
  </conditionalFormatting>
  <conditionalFormatting sqref="AA120 AA143">
    <cfRule type="containsText" dxfId="0" priority="362" operator="between" text="欠">
      <formula>NOT(ISERROR(SEARCH("欠",AA120)))</formula>
    </cfRule>
  </conditionalFormatting>
  <conditionalFormatting sqref="X132 X180">
    <cfRule type="containsText" dxfId="0" priority="266" operator="between" text="欠">
      <formula>NOT(ISERROR(SEARCH("欠",X132)))</formula>
    </cfRule>
    <cfRule type="cellIs" dxfId="1" priority="267" operator="equal">
      <formula>"欠"</formula>
    </cfRule>
  </conditionalFormatting>
  <conditionalFormatting sqref="Y141 X180:Z180 X132:Z132 Y136:Y137">
    <cfRule type="containsText" dxfId="0" priority="265" operator="between" text="欠">
      <formula>NOT(ISERROR(SEARCH("欠",X132)))</formula>
    </cfRule>
  </conditionalFormatting>
  <conditionalFormatting sqref="AA132 AA180">
    <cfRule type="containsText" dxfId="0" priority="268" operator="between" text="欠">
      <formula>NOT(ISERROR(SEARCH("欠",AA132)))</formula>
    </cfRule>
  </conditionalFormatting>
  <conditionalFormatting sqref="X133 X144">
    <cfRule type="containsText" dxfId="0" priority="329" operator="between" text="欠">
      <formula>NOT(ISERROR(SEARCH("欠",X133)))</formula>
    </cfRule>
    <cfRule type="cellIs" dxfId="1" priority="330" operator="equal">
      <formula>"欠"</formula>
    </cfRule>
  </conditionalFormatting>
  <conditionalFormatting sqref="Y133 Y144">
    <cfRule type="containsText" dxfId="0" priority="331" operator="between" text="欠">
      <formula>NOT(ISERROR(SEARCH("欠",Y133)))</formula>
    </cfRule>
  </conditionalFormatting>
  <conditionalFormatting sqref="Z133 Z144">
    <cfRule type="containsText" dxfId="0" priority="328" operator="between" text="欠">
      <formula>NOT(ISERROR(SEARCH("欠",Z133)))</formula>
    </cfRule>
  </conditionalFormatting>
  <conditionalFormatting sqref="X135:X137 X157 X139">
    <cfRule type="containsText" dxfId="0" priority="255" operator="between" text="欠">
      <formula>NOT(ISERROR(SEARCH("欠",X135)))</formula>
    </cfRule>
    <cfRule type="cellIs" dxfId="1" priority="256" operator="equal">
      <formula>"欠"</formula>
    </cfRule>
  </conditionalFormatting>
  <conditionalFormatting sqref="AA135:AA137 AA157">
    <cfRule type="containsText" dxfId="0" priority="253" operator="between" text="欠">
      <formula>NOT(ISERROR(SEARCH("欠",AA135)))</formula>
    </cfRule>
  </conditionalFormatting>
  <conditionalFormatting sqref="Z136 Z157">
    <cfRule type="containsText" dxfId="0" priority="254" operator="between" text="欠">
      <formula>NOT(ISERROR(SEARCH("欠",Z136)))</formula>
    </cfRule>
  </conditionalFormatting>
  <conditionalFormatting sqref="X140 X219 X142">
    <cfRule type="containsText" dxfId="0" priority="229" operator="between" text="欠">
      <formula>NOT(ISERROR(SEARCH("欠",X140)))</formula>
    </cfRule>
    <cfRule type="cellIs" dxfId="1" priority="230" operator="equal">
      <formula>"欠"</formula>
    </cfRule>
  </conditionalFormatting>
  <conditionalFormatting sqref="Y140 Y142">
    <cfRule type="containsText" dxfId="0" priority="231" operator="between" text="欠">
      <formula>NOT(ISERROR(SEARCH("欠",Y140)))</formula>
    </cfRule>
  </conditionalFormatting>
  <conditionalFormatting sqref="Z140 Z142">
    <cfRule type="containsText" dxfId="0" priority="228" operator="between" text="欠">
      <formula>NOT(ISERROR(SEARCH("欠",Z140)))</formula>
    </cfRule>
  </conditionalFormatting>
  <conditionalFormatting sqref="AA140 AA142">
    <cfRule type="containsText" dxfId="0" priority="227" operator="between" text="欠">
      <formula>NOT(ISERROR(SEARCH("欠",AA140)))</formula>
    </cfRule>
  </conditionalFormatting>
  <conditionalFormatting sqref="X141 Z141">
    <cfRule type="containsText" dxfId="0" priority="213" operator="between" text="欠">
      <formula>NOT(ISERROR(SEARCH("欠",X141)))</formula>
    </cfRule>
  </conditionalFormatting>
  <conditionalFormatting sqref="Y148:Y151 Y250 Y373:Y374 Y360:Y371 Y354 Y293:Y295 Y290:Y291 Y288 Y153:Y156 Y220 Y267 Y270:Y275 Y286 Y211:Y214 Y183:Y193 Y206 Y278:Y283 Y223:Y225 Y163:Y178 X158:Z158 Y254:Y256 Y159:Y161 Y216:Y218 Y227:Y230 Y239:Y242 Y379:Y381 Y383:Y384">
    <cfRule type="containsText" dxfId="0" priority="217" operator="between" text="欠">
      <formula>NOT(ISERROR(SEARCH("欠",X148)))</formula>
    </cfRule>
  </conditionalFormatting>
  <conditionalFormatting sqref="Z152 X152">
    <cfRule type="containsText" dxfId="0" priority="192" operator="between" text="欠">
      <formula>NOT(ISERROR(SEARCH("欠",X152)))</formula>
    </cfRule>
  </conditionalFormatting>
  <conditionalFormatting sqref="W182 W194">
    <cfRule type="containsText" dxfId="0" priority="188" operator="between" text="欠">
      <formula>NOT(ISERROR(SEARCH("欠",W182)))</formula>
    </cfRule>
    <cfRule type="cellIs" dxfId="1" priority="189" operator="equal">
      <formula>"欠"</formula>
    </cfRule>
  </conditionalFormatting>
  <conditionalFormatting sqref="Y182:Z182 Y202:Y205 W182 Y194:Z194 W194">
    <cfRule type="containsText" dxfId="0" priority="187" operator="between" text="欠">
      <formula>NOT(ISERROR(SEARCH("欠",W182)))</formula>
    </cfRule>
  </conditionalFormatting>
  <conditionalFormatting sqref="X182 X194">
    <cfRule type="containsText" dxfId="0" priority="175" operator="between" text="欠">
      <formula>NOT(ISERROR(SEARCH("欠",X182)))</formula>
    </cfRule>
  </conditionalFormatting>
  <conditionalFormatting sqref="AA182 AA194">
    <cfRule type="containsText" dxfId="0" priority="186" operator="between" text="欠">
      <formula>NOT(ISERROR(SEARCH("欠",AA182)))</formula>
    </cfRule>
  </conditionalFormatting>
  <conditionalFormatting sqref="Z196:Z199 X196:X199">
    <cfRule type="containsText" dxfId="0" priority="197" operator="between" text="欠">
      <formula>NOT(ISERROR(SEARCH("欠",X196)))</formula>
    </cfRule>
  </conditionalFormatting>
  <conditionalFormatting sqref="Z207 Z215">
    <cfRule type="containsText" dxfId="0" priority="183" operator="between" text="欠">
      <formula>NOT(ISERROR(SEARCH("欠",Z207)))</formula>
    </cfRule>
  </conditionalFormatting>
  <conditionalFormatting sqref="AA207 AA215">
    <cfRule type="containsText" dxfId="0" priority="182" operator="between" text="欠">
      <formula>NOT(ISERROR(SEARCH("欠",AA207)))</formula>
    </cfRule>
  </conditionalFormatting>
  <conditionalFormatting sqref="X209:Z210">
    <cfRule type="containsText" dxfId="0" priority="172" operator="between" text="欠">
      <formula>NOT(ISERROR(SEARCH("欠",X209)))</formula>
    </cfRule>
  </conditionalFormatting>
  <conditionalFormatting sqref="AA293:AA295 AA300:AA304 AA373:AA374 AA360:AA371 AA336 AA309 AA288 AA290:AA291 AA239:AA242 AA226 AA270:AA275 AA286 AA250 AA222 AA254:AA256 AA278:AA283 AA379:AA381 AA383:AA384">
    <cfRule type="containsText" dxfId="0" priority="296" operator="between" text="欠">
      <formula>NOT(ISERROR(SEARCH("欠",AA222)))</formula>
    </cfRule>
  </conditionalFormatting>
  <conditionalFormatting sqref="X231 X285 X250 X233:X238 X243:X247">
    <cfRule type="containsText" dxfId="0" priority="149" operator="between" text="欠">
      <formula>NOT(ISERROR(SEARCH("欠",X231)))</formula>
    </cfRule>
    <cfRule type="cellIs" dxfId="1" priority="150" operator="equal">
      <formula>"欠"</formula>
    </cfRule>
  </conditionalFormatting>
  <conditionalFormatting sqref="X231:Z231 X285:Z285 X250 X247 Z247 X233:Z238 X243:Z246">
    <cfRule type="containsText" dxfId="0" priority="148" operator="between" text="欠">
      <formula>NOT(ISERROR(SEARCH("欠",X231)))</formula>
    </cfRule>
  </conditionalFormatting>
  <conditionalFormatting sqref="Y231 Y285 Y243:Y246 Y233:Y238">
    <cfRule type="containsText" dxfId="0" priority="146" operator="between" text="欠">
      <formula>NOT(ISERROR(SEARCH("欠",Y231)))</formula>
    </cfRule>
  </conditionalFormatting>
  <conditionalFormatting sqref="AA233:AA235 AA285 AA231 AA243:AA247 AA237:AA238">
    <cfRule type="containsText" dxfId="0" priority="147" operator="between" text="欠">
      <formula>NOT(ISERROR(SEARCH("欠",AA231)))</formula>
    </cfRule>
  </conditionalFormatting>
  <conditionalFormatting sqref="Y247 Y289 X260:Z266 X269:Z269">
    <cfRule type="containsText" dxfId="0" priority="129" operator="between" text="欠">
      <formula>NOT(ISERROR(SEARCH("欠",X247)))</formula>
    </cfRule>
  </conditionalFormatting>
  <conditionalFormatting sqref="Y247 Y289 Y260:Y266 Y269">
    <cfRule type="containsText" dxfId="0" priority="127" operator="between" text="欠">
      <formula>NOT(ISERROR(SEARCH("欠",Y247)))</formula>
    </cfRule>
  </conditionalFormatting>
  <conditionalFormatting sqref="X257:X259 X253 X248:X249 X251">
    <cfRule type="containsText" dxfId="0" priority="159" operator="between" text="欠">
      <formula>NOT(ISERROR(SEARCH("欠",X248)))</formula>
    </cfRule>
    <cfRule type="cellIs" dxfId="1" priority="160" operator="equal">
      <formula>"欠"</formula>
    </cfRule>
  </conditionalFormatting>
  <conditionalFormatting sqref="X248:Z249 Y277 X258 X259:Z259 X257:Z257 X251:Z251 Z258 X253:Z253">
    <cfRule type="containsText" dxfId="0" priority="158" operator="between" text="欠">
      <formula>NOT(ISERROR(SEARCH("欠",X248)))</formula>
    </cfRule>
  </conditionalFormatting>
  <conditionalFormatting sqref="Y257 Y277 Y253 Y251 Y248:Y249">
    <cfRule type="containsText" dxfId="0" priority="156" operator="between" text="欠">
      <formula>NOT(ISERROR(SEARCH("欠",Y248)))</formula>
    </cfRule>
  </conditionalFormatting>
  <conditionalFormatting sqref="AA257:AA259 AA253 AA248:AA249 AA251">
    <cfRule type="containsText" dxfId="0" priority="157" operator="between" text="欠">
      <formula>NOT(ISERROR(SEARCH("欠",AA248)))</formula>
    </cfRule>
  </conditionalFormatting>
  <conditionalFormatting sqref="X252:Z252 Y258:Y259">
    <cfRule type="containsText" dxfId="0" priority="118" operator="between" text="欠">
      <formula>NOT(ISERROR(SEARCH("欠",X252)))</formula>
    </cfRule>
  </conditionalFormatting>
  <conditionalFormatting sqref="Y252 Y258:Y259">
    <cfRule type="containsText" dxfId="0" priority="116" operator="between" text="欠">
      <formula>NOT(ISERROR(SEARCH("欠",Y252)))</formula>
    </cfRule>
  </conditionalFormatting>
  <conditionalFormatting sqref="X260:X266 X269">
    <cfRule type="containsText" dxfId="0" priority="130" operator="between" text="欠">
      <formula>NOT(ISERROR(SEARCH("欠",X260)))</formula>
    </cfRule>
    <cfRule type="cellIs" dxfId="1" priority="131" operator="equal">
      <formula>"欠"</formula>
    </cfRule>
  </conditionalFormatting>
  <conditionalFormatting sqref="AA260:AA266 AA269">
    <cfRule type="containsText" dxfId="0" priority="128" operator="between" text="欠">
      <formula>NOT(ISERROR(SEARCH("欠",AA260)))</formula>
    </cfRule>
  </conditionalFormatting>
  <conditionalFormatting sqref="X267 X335">
    <cfRule type="containsText" dxfId="0" priority="123" operator="between" text="欠">
      <formula>NOT(ISERROR(SEARCH("欠",X267)))</formula>
    </cfRule>
    <cfRule type="cellIs" dxfId="1" priority="124" operator="equal">
      <formula>"欠"</formula>
    </cfRule>
  </conditionalFormatting>
  <conditionalFormatting sqref="X267 Z335 X335 Z267">
    <cfRule type="containsText" dxfId="0" priority="122" operator="between" text="欠">
      <formula>NOT(ISERROR(SEARCH("欠",X267)))</formula>
    </cfRule>
  </conditionalFormatting>
  <conditionalFormatting sqref="AA267 AA335">
    <cfRule type="containsText" dxfId="0" priority="121" operator="between" text="欠">
      <formula>NOT(ISERROR(SEARCH("欠",AA267)))</formula>
    </cfRule>
  </conditionalFormatting>
  <conditionalFormatting sqref="X276 Z276">
    <cfRule type="containsText" dxfId="0" priority="101" operator="between" text="欠">
      <formula>NOT(ISERROR(SEARCH("欠",X276)))</formula>
    </cfRule>
  </conditionalFormatting>
  <conditionalFormatting sqref="X277 Z277">
    <cfRule type="containsText" dxfId="0" priority="153" operator="between" text="欠">
      <formula>NOT(ISERROR(SEARCH("欠",X277)))</formula>
    </cfRule>
  </conditionalFormatting>
  <conditionalFormatting sqref="X289 Z289">
    <cfRule type="containsText" dxfId="0" priority="108" operator="between" text="欠">
      <formula>NOT(ISERROR(SEARCH("欠",X289)))</formula>
    </cfRule>
  </conditionalFormatting>
  <conditionalFormatting sqref="X297:X298 X306:X308 X292">
    <cfRule type="containsText" dxfId="0" priority="86" operator="between" text="欠">
      <formula>NOT(ISERROR(SEARCH("欠",X292)))</formula>
    </cfRule>
    <cfRule type="cellIs" dxfId="1" priority="87" operator="equal">
      <formula>"欠"</formula>
    </cfRule>
  </conditionalFormatting>
  <conditionalFormatting sqref="X297:Z298 Y328:Y329 Y310:Y315 X306:Z308 X292:Z292">
    <cfRule type="containsText" dxfId="0" priority="85" operator="between" text="欠">
      <formula>NOT(ISERROR(SEARCH("欠",X292)))</formula>
    </cfRule>
  </conditionalFormatting>
  <conditionalFormatting sqref="AA297:AA298 AA306:AA308 AA292">
    <cfRule type="containsText" dxfId="0" priority="84" operator="between" text="欠">
      <formula>NOT(ISERROR(SEARCH("欠",AA292)))</formula>
    </cfRule>
  </conditionalFormatting>
  <conditionalFormatting sqref="X296 Z296">
    <cfRule type="containsText" dxfId="0" priority="91" operator="between" text="欠">
      <formula>NOT(ISERROR(SEARCH("欠",X296)))</formula>
    </cfRule>
  </conditionalFormatting>
  <conditionalFormatting sqref="X299 Z299">
    <cfRule type="containsText" dxfId="0" priority="76" operator="between" text="欠">
      <formula>NOT(ISERROR(SEARCH("欠",X299)))</formula>
    </cfRule>
  </conditionalFormatting>
  <conditionalFormatting sqref="X336:X338 X332 X327:X329 X310:X315">
    <cfRule type="containsText" dxfId="0" priority="82" operator="between" text="欠">
      <formula>NOT(ISERROR(SEARCH("欠",X310)))</formula>
    </cfRule>
    <cfRule type="cellIs" dxfId="1" priority="83" operator="equal">
      <formula>"欠"</formula>
    </cfRule>
  </conditionalFormatting>
  <conditionalFormatting sqref="X336:X338 X327:X329 X332 X310:X315 Z328:Z329 Z310:Z315">
    <cfRule type="containsText" dxfId="0" priority="81" operator="between" text="欠">
      <formula>NOT(ISERROR(SEARCH("欠",X310)))</formula>
    </cfRule>
  </conditionalFormatting>
  <conditionalFormatting sqref="AA310:AA315 AA331 AA328:AA329 AA317:AA325">
    <cfRule type="containsText" dxfId="0" priority="80" operator="between" text="欠">
      <formula>NOT(ISERROR(SEARCH("欠",AA310)))</formula>
    </cfRule>
  </conditionalFormatting>
  <conditionalFormatting sqref="X316:X325 X333">
    <cfRule type="containsText" dxfId="0" priority="68" operator="between" text="欠">
      <formula>NOT(ISERROR(SEARCH("欠",X316)))</formula>
    </cfRule>
    <cfRule type="cellIs" dxfId="1" priority="69" operator="equal">
      <formula>"欠"</formula>
    </cfRule>
  </conditionalFormatting>
  <conditionalFormatting sqref="X316:Z325 X333:Y333">
    <cfRule type="containsText" dxfId="0" priority="67" operator="between" text="欠">
      <formula>NOT(ISERROR(SEARCH("欠",X316)))</formula>
    </cfRule>
  </conditionalFormatting>
  <conditionalFormatting sqref="AA327 AA348 AA337:AA338 AA332">
    <cfRule type="containsText" dxfId="0" priority="96" operator="between" text="欠">
      <formula>NOT(ISERROR(SEARCH("欠",AA327)))</formula>
    </cfRule>
  </conditionalFormatting>
  <conditionalFormatting sqref="X330:X331 Z330:Z331">
    <cfRule type="containsText" dxfId="0" priority="71" operator="between" text="欠">
      <formula>NOT(ISERROR(SEARCH("欠",X330)))</formula>
    </cfRule>
  </conditionalFormatting>
  <conditionalFormatting sqref="Y339:Z339 Y378:Z378">
    <cfRule type="containsText" dxfId="0" priority="51" operator="between" text="欠">
      <formula>NOT(ISERROR(SEARCH("欠",Y339)))</formula>
    </cfRule>
  </conditionalFormatting>
  <conditionalFormatting sqref="AA339 AA378">
    <cfRule type="containsText" dxfId="0" priority="50" operator="between" text="欠">
      <formula>NOT(ISERROR(SEARCH("欠",AA339)))</formula>
    </cfRule>
  </conditionalFormatting>
  <conditionalFormatting sqref="X340:X345 X349:X351">
    <cfRule type="containsText" dxfId="0" priority="42" operator="between" text="欠">
      <formula>NOT(ISERROR(SEARCH("欠",X340)))</formula>
    </cfRule>
    <cfRule type="cellIs" dxfId="1" priority="44" operator="equal">
      <formula>"欠"</formula>
    </cfRule>
  </conditionalFormatting>
  <conditionalFormatting sqref="Y340:Z345 Y349:Z351">
    <cfRule type="containsText" dxfId="0" priority="46" operator="between" text="欠">
      <formula>NOT(ISERROR(SEARCH("欠",Y340)))</formula>
    </cfRule>
  </conditionalFormatting>
  <conditionalFormatting sqref="AA340:AA345 AA349:AA351">
    <cfRule type="containsText" dxfId="0" priority="45" operator="between" text="欠">
      <formula>NOT(ISERROR(SEARCH("欠",AA340)))</formula>
    </cfRule>
  </conditionalFormatting>
  <conditionalFormatting sqref="X352 X355:X357">
    <cfRule type="containsText" dxfId="0" priority="52" operator="between" text="欠">
      <formula>NOT(ISERROR(SEARCH("欠",X352)))</formula>
    </cfRule>
    <cfRule type="cellIs" dxfId="1" priority="54" operator="equal">
      <formula>"欠"</formula>
    </cfRule>
  </conditionalFormatting>
  <conditionalFormatting sqref="Y352:Z352 Y355:Z357">
    <cfRule type="containsText" dxfId="0" priority="56" operator="between" text="欠">
      <formula>NOT(ISERROR(SEARCH("欠",Y352)))</formula>
    </cfRule>
  </conditionalFormatting>
  <conditionalFormatting sqref="AA352 AA355:AA357">
    <cfRule type="containsText" dxfId="0" priority="55" operator="between" text="欠">
      <formula>NOT(ISERROR(SEARCH("欠",AA352)))</formula>
    </cfRule>
  </conditionalFormatting>
  <conditionalFormatting sqref="Y358:Z359">
    <cfRule type="containsText" dxfId="0" priority="32" operator="between" text="欠">
      <formula>NOT(ISERROR(SEARCH("欠",Y358)))</formula>
    </cfRule>
  </conditionalFormatting>
  <conditionalFormatting sqref="X376:Z377 X378">
    <cfRule type="containsText" dxfId="0" priority="18" operator="between" text="欠">
      <formula>NOT(ISERROR(SEARCH("欠",X376)))</formula>
    </cfRule>
  </conditionalFormatting>
  <conditionalFormatting sqref="X389:X390 X714:X715 X699:X702 X695 X690 X677 X686:X688 X724:X726 X638:X640 X568 X601 X644 X653:X666 X594 X574 X625:X627 X492 X648:X650 X680:X684 X473 X438:X440 X423 X407 X411:X414 X403 X746:X747 X394:X397 X765">
    <cfRule type="cellIs" dxfId="1" priority="728" operator="equal">
      <formula>"欠"</formula>
    </cfRule>
  </conditionalFormatting>
  <conditionalFormatting sqref="Z389:Z390 Z746:Z747 Z717 Z724:Z732 Z711:Z715 Z677 Z699:Z703 Z686:Z688 Z690 Z706 Z694:Z695 Z719 Z648:Z651 Z601 Z644 Z621 Z638:Z640 Z492 Z653:Z668 Z629:Z631 Z594 Z568 Z574 Z674 Z672 Z625:Z627 Z680:Z684 Z473 Z438:Z440 Z423 Z407 Z411:Z414 Z403 Z751 Z394:Z397 Z765">
    <cfRule type="cellIs" dxfId="1" priority="676" operator="equal">
      <formula>"欠"</formula>
    </cfRule>
  </conditionalFormatting>
  <conditionalFormatting sqref="X391:X393 X547:X549 X508 X478:X479 X474:X475 X545 X561:X563 X577:X578 X565 X517:X518 X595 X623:X624 X470:X472 X437 X456:X463 X416:X422 X424:X430 X442 X444">
    <cfRule type="cellIs" dxfId="1" priority="732" operator="equal">
      <formula>"欠"</formula>
    </cfRule>
  </conditionalFormatting>
  <conditionalFormatting sqref="Z391:Z393 Z547:Z549 Z508 Z478:Z479 Z474:Z475 Z545 Z561:Z563 Z577:Z578 Z565 Z517:Z518 Z595 Z623:Z624 Z470:Z472 Z437 Z456:Z463 Z416:Z422 Z424:Z430 Z442 Z444">
    <cfRule type="cellIs" dxfId="1" priority="680" operator="equal">
      <formula>"欠"</formula>
    </cfRule>
  </conditionalFormatting>
  <conditionalFormatting sqref="X404:X406 X685 X509 X569 X466 X431:X436 X445:X455 X443 X408:X410">
    <cfRule type="cellIs" dxfId="1" priority="718" operator="equal">
      <formula>"欠"</formula>
    </cfRule>
  </conditionalFormatting>
  <conditionalFormatting sqref="Z404:Z406 Z685 Z509 Z569 Z466 Z431:Z436 Z445:Z455 Z443 Z408:Z410">
    <cfRule type="cellIs" dxfId="1" priority="666" operator="equal">
      <formula>"欠"</formula>
    </cfRule>
  </conditionalFormatting>
  <conditionalFormatting sqref="X464 X506:X507 X510:X512 X583 X572:X573 X536:X537 X514 X603:X604 X519:X521 X575 X591 X597:X598 X628 X632:X636">
    <cfRule type="cellIs" dxfId="1" priority="725" operator="equal">
      <formula>"欠"</formula>
    </cfRule>
  </conditionalFormatting>
  <conditionalFormatting sqref="Z464 Z506:Z507 Z510:Z512 Z564 Z603:Z604 Z583 Z536:Z537 Z514 Z575 Z519:Z521 Z581 Z572:Z573 Z591 Z628 Z632:Z636">
    <cfRule type="cellIs" dxfId="1" priority="673" operator="equal">
      <formula>"欠"</formula>
    </cfRule>
  </conditionalFormatting>
  <conditionalFormatting sqref="X465 X497:X505 X477 X543:X544 X467:X469 X582 X637 X566:X567 X524 X535 X513 X538 X550:X553 X667:X668 X622 X600 X530:X533 X515 X526:X528 X643 X602 X584:X589 X592:X593 X605:X613 X620 X645">
    <cfRule type="cellIs" dxfId="1" priority="716" operator="equal">
      <formula>"欠"</formula>
    </cfRule>
  </conditionalFormatting>
  <conditionalFormatting sqref="Z497:Z505 Z582 Z465 Z467:Z469 Z477 Z515 Z513 Z566:Z567 Z543:Z544 Z602 Z550:Z553 Z538 Z524 Z526:Z528 Z535 Z530:Z533 Z592 Z606:Z613 Z584:Z589 Z645">
    <cfRule type="cellIs" dxfId="1" priority="664" operator="equal">
      <formula>"欠"</formula>
    </cfRule>
  </conditionalFormatting>
  <conditionalFormatting sqref="X476 X489">
    <cfRule type="containsText" dxfId="0" priority="708" operator="between" text="欠">
      <formula>NOT(ISERROR(SEARCH("欠",X476)))</formula>
    </cfRule>
    <cfRule type="cellIs" dxfId="1" priority="709" operator="equal">
      <formula>"欠"</formula>
    </cfRule>
  </conditionalFormatting>
  <conditionalFormatting sqref="Z476 Z489">
    <cfRule type="containsText" dxfId="0" priority="656" operator="between" text="欠">
      <formula>NOT(ISERROR(SEARCH("欠",Z476)))</formula>
    </cfRule>
    <cfRule type="cellIs" dxfId="1" priority="657" operator="equal">
      <formula>"欠"</formula>
    </cfRule>
  </conditionalFormatting>
  <conditionalFormatting sqref="X493:X496 X480:X488 X490:X491 X616">
    <cfRule type="cellIs" dxfId="1" priority="719" operator="equal">
      <formula>"欠"</formula>
    </cfRule>
  </conditionalFormatting>
  <conditionalFormatting sqref="Z493:Z496 Z480:Z488 Z490:Z491 Z616">
    <cfRule type="cellIs" dxfId="1" priority="667" operator="equal">
      <formula>"欠"</formula>
    </cfRule>
  </conditionalFormatting>
  <conditionalFormatting sqref="X516 X541:X542 X556 X558 X560">
    <cfRule type="cellIs" dxfId="1" priority="713" operator="equal">
      <formula>"欠"</formula>
    </cfRule>
  </conditionalFormatting>
  <conditionalFormatting sqref="Z516 Z541:Z542 Z556 Z558 Z560">
    <cfRule type="cellIs" dxfId="1" priority="661" operator="equal">
      <formula>"欠"</formula>
    </cfRule>
  </conditionalFormatting>
  <conditionalFormatting sqref="X525 X522:X523 X540">
    <cfRule type="cellIs" dxfId="1" priority="714" operator="equal">
      <formula>"欠"</formula>
    </cfRule>
  </conditionalFormatting>
  <conditionalFormatting sqref="Z525 Z522:Z523 Z540">
    <cfRule type="cellIs" dxfId="1" priority="662" operator="equal">
      <formula>"欠"</formula>
    </cfRule>
  </conditionalFormatting>
  <conditionalFormatting sqref="X534 X539 X555">
    <cfRule type="cellIs" dxfId="1" priority="715" operator="equal">
      <formula>"欠"</formula>
    </cfRule>
  </conditionalFormatting>
  <conditionalFormatting sqref="Z534 Z539 Z555">
    <cfRule type="cellIs" dxfId="1" priority="663" operator="equal">
      <formula>"欠"</formula>
    </cfRule>
  </conditionalFormatting>
  <conditionalFormatting sqref="X564 X570:X571 X579:X581">
    <cfRule type="containsText" dxfId="0" priority="701" operator="between" text="欠">
      <formula>NOT(ISERROR(SEARCH("欠",X564)))</formula>
    </cfRule>
    <cfRule type="cellIs" dxfId="1" priority="702" operator="equal">
      <formula>"欠"</formula>
    </cfRule>
  </conditionalFormatting>
  <conditionalFormatting sqref="Z570:Z571 Z579:Z580">
    <cfRule type="containsText" dxfId="0" priority="649" operator="between" text="欠">
      <formula>NOT(ISERROR(SEARCH("欠",Z570)))</formula>
    </cfRule>
    <cfRule type="cellIs" dxfId="1" priority="650" operator="equal">
      <formula>"欠"</formula>
    </cfRule>
  </conditionalFormatting>
  <conditionalFormatting sqref="X576 X811:X814 X772 X807:X808 X790:X794 X766:X769 X780:X781 X823:X824 X754 X743:X745 X748:X751 X733:X739 X615 X696:X698 X671:X673 X691:X694 X703:X708 X711:X713 X717 X689 X678:X679">
    <cfRule type="cellIs" dxfId="1" priority="705" operator="equal">
      <formula>"欠"</formula>
    </cfRule>
  </conditionalFormatting>
  <conditionalFormatting sqref="Z622 Z780:Z781 Z772 Z754 Z748:Z750 Z766:Z769 Z807 Z791:Z794 Z733:Z745 Z689 Z696:Z698 Z691:Z693 Z707:Z708 Z704:Z705 Z718 Z593 Z652 Z641:Z642 Z637 Z615 Z620 Z605 Z600 Z671 Z646:Z647 Z576 Z673 Z675 Z678:Z679">
    <cfRule type="cellIs" dxfId="1" priority="653" operator="equal">
      <formula>"欠"</formula>
    </cfRule>
  </conditionalFormatting>
  <conditionalFormatting sqref="X590 X596 X599 X614">
    <cfRule type="cellIs" dxfId="1" priority="724" operator="equal">
      <formula>"欠"</formula>
    </cfRule>
  </conditionalFormatting>
  <conditionalFormatting sqref="Z599 Z614">
    <cfRule type="cellIs" dxfId="1" priority="672" operator="equal">
      <formula>"欠"</formula>
    </cfRule>
  </conditionalFormatting>
  <conditionalFormatting sqref="X629 X621 X651">
    <cfRule type="cellIs" dxfId="1" priority="692" operator="equal">
      <formula>"欠"</formula>
    </cfRule>
  </conditionalFormatting>
  <conditionalFormatting sqref="X646:X647 X641:X642 X652">
    <cfRule type="cellIs" dxfId="1" priority="691" operator="equal">
      <formula>"欠"</formula>
    </cfRule>
  </conditionalFormatting>
  <conditionalFormatting sqref="X674:X676 X718">
    <cfRule type="cellIs" dxfId="1" priority="690" operator="equal">
      <formula>"欠"</formula>
    </cfRule>
  </conditionalFormatting>
  <conditionalFormatting sqref="X709:X710 X778 X727:X732 X719:X723 X716">
    <cfRule type="cellIs" dxfId="1" priority="722" operator="equal">
      <formula>"欠"</formula>
    </cfRule>
  </conditionalFormatting>
  <conditionalFormatting sqref="Z721 Z778 Z716 Z709:Z710">
    <cfRule type="cellIs" dxfId="1" priority="670" operator="equal">
      <formula>"欠"</formula>
    </cfRule>
  </conditionalFormatting>
  <conditionalFormatting sqref="Z720 Z722:Z723">
    <cfRule type="containsText" dxfId="0" priority="631" operator="between" text="欠">
      <formula>NOT(ISERROR(SEARCH("欠",Z720)))</formula>
    </cfRule>
    <cfRule type="cellIs" dxfId="1" priority="632" operator="equal">
      <formula>"欠"</formula>
    </cfRule>
  </conditionalFormatting>
  <conditionalFormatting sqref="X752:X753 X779 X770:X771 X755:X764">
    <cfRule type="cellIs" dxfId="1" priority="687" operator="equal">
      <formula>"欠"</formula>
    </cfRule>
    <cfRule type="containsText" dxfId="0" priority="688" operator="between" text="欠">
      <formula>NOT(ISERROR(SEARCH("欠",X752)))</formula>
    </cfRule>
  </conditionalFormatting>
  <conditionalFormatting sqref="Z752:Z753 Z779 Z770:Z771 Z755:Z764">
    <cfRule type="cellIs" dxfId="1" priority="629" operator="equal">
      <formula>"欠"</formula>
    </cfRule>
    <cfRule type="containsText" dxfId="0" priority="630" operator="between" text="欠">
      <formula>NOT(ISERROR(SEARCH("欠",Z752)))</formula>
    </cfRule>
  </conditionalFormatting>
  <conditionalFormatting sqref="X773:X777 X782:X789">
    <cfRule type="cellIs" dxfId="1" priority="721" operator="equal">
      <formula>"欠"</formula>
    </cfRule>
  </conditionalFormatting>
  <conditionalFormatting sqref="Z773:Z777 Z811:Z814 Z823:Z824 Z782:Z790">
    <cfRule type="cellIs" dxfId="1" priority="669" operator="equal">
      <formula>"欠"</formula>
    </cfRule>
  </conditionalFormatting>
  <conditionalFormatting sqref="X795:X806 X820:X822 X825:X830">
    <cfRule type="cellIs" dxfId="1" priority="685" operator="equal">
      <formula>"欠"</formula>
    </cfRule>
  </conditionalFormatting>
  <conditionalFormatting sqref="X809 X815:X819">
    <cfRule type="cellIs" dxfId="1" priority="720" operator="equal">
      <formula>"欠"</formula>
    </cfRule>
  </conditionalFormatting>
  <conditionalFormatting sqref="Z809:Z810 Z815:Z819">
    <cfRule type="cellIs" dxfId="1" priority="668" operator="equal">
      <formula>"欠"</formula>
    </cfRule>
  </conditionalFormatting>
  <pageMargins left="0" right="0.0791666666666667" top="0.309027777777778" bottom="0.309027777777778" header="0.5" footer="0.5"/>
  <pageSetup paperSize="8" scale="58" orientation="portrait" horizontalDpi="600"/>
  <headerFooter alignWithMargins="0" scaleWithDoc="0"/>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P677"/>
  <sheetViews>
    <sheetView zoomScale="70" zoomScaleNormal="70" workbookViewId="0">
      <pane xSplit="15" ySplit="4" topLeftCell="P5" activePane="bottomRight" state="frozen"/>
      <selection/>
      <selection pane="topRight"/>
      <selection pane="bottomLeft"/>
      <selection pane="bottomRight" activeCell="T220" sqref="S220:T220"/>
    </sheetView>
  </sheetViews>
  <sheetFormatPr defaultColWidth="9" defaultRowHeight="14.25"/>
  <cols>
    <col min="1" max="1" width="15" style="1018" customWidth="1"/>
    <col min="2" max="2" width="13.1833333333333" style="1019" customWidth="1"/>
    <col min="3" max="3" width="10.35" style="1019" customWidth="1"/>
    <col min="4" max="4" width="12.6" style="1011" customWidth="1"/>
    <col min="5" max="5" width="11.425" style="1019" customWidth="1"/>
    <col min="6" max="6" width="12.8833333333333" style="1019" customWidth="1"/>
    <col min="7" max="7" width="13.0333333333333" style="1020" customWidth="1"/>
    <col min="8" max="8" width="15.4666666666667" style="1011" customWidth="1"/>
    <col min="9" max="9" width="14.0833333333333"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6" style="1011" customWidth="1"/>
    <col min="16" max="16" width="9.28333333333333" style="1021" customWidth="1"/>
    <col min="17" max="18" width="8.63333333333333" style="1022" customWidth="1"/>
    <col min="19" max="19" width="11.1333333333333" style="1022" customWidth="1"/>
    <col min="20" max="20" width="10.45" style="1023" customWidth="1"/>
    <col min="21" max="21" width="11.7833333333333" style="1023" customWidth="1"/>
    <col min="22" max="22" width="8.28333333333333" style="1024" customWidth="1"/>
    <col min="23" max="23" width="8.99166666666667" style="1025" customWidth="1"/>
    <col min="24" max="24" width="11.575" style="1024" customWidth="1"/>
    <col min="25" max="25" width="8.63333333333333" style="1026" customWidth="1"/>
    <col min="26" max="26" width="9.09166666666667" style="1026" customWidth="1"/>
    <col min="27" max="27" width="26.8166666666667" style="1027" customWidth="1"/>
    <col min="28" max="28" width="12.5" style="1011" customWidth="1"/>
    <col min="29" max="29" width="13.2083333333333" style="1011" customWidth="1"/>
    <col min="30" max="30" width="14.5333333333333" style="1028" customWidth="1"/>
    <col min="31" max="31" width="13.2833333333333" style="1020" customWidth="1"/>
    <col min="32" max="33" width="7.25" style="1020" customWidth="1"/>
    <col min="34" max="39" width="10.375" style="1019" customWidth="1"/>
    <col min="40" max="40" width="11.425" style="1019" customWidth="1"/>
    <col min="41" max="43" width="10.375" style="1019" customWidth="1"/>
    <col min="44" max="44" width="10.15" style="1029" customWidth="1"/>
    <col min="45" max="50" width="11.3666666666667" style="1029" customWidth="1"/>
    <col min="51" max="52" width="13.05" style="1029" customWidth="1"/>
    <col min="53" max="53" width="9" style="1030" customWidth="1"/>
    <col min="54" max="54" width="9" style="1030"/>
    <col min="55" max="327" width="9" style="1031"/>
    <col min="328" max="16384" width="9" style="1010"/>
  </cols>
  <sheetData>
    <row r="1" s="1010" customFormat="1" ht="70" customHeight="1" spans="1:327">
      <c r="A1" s="1032" t="s">
        <v>2817</v>
      </c>
      <c r="B1" s="1033"/>
      <c r="C1" s="1033"/>
      <c r="D1" s="1033"/>
      <c r="E1" s="1033"/>
      <c r="F1" s="1033"/>
      <c r="G1" s="1033"/>
      <c r="H1" s="1033"/>
      <c r="I1" s="1033"/>
      <c r="J1" s="1033"/>
      <c r="K1" s="1033"/>
      <c r="L1" s="1033"/>
      <c r="M1" s="1033"/>
      <c r="N1" s="1033"/>
      <c r="O1" s="1033"/>
      <c r="P1" s="1021"/>
      <c r="Q1" s="1022"/>
      <c r="R1" s="1022"/>
      <c r="S1" s="1022"/>
      <c r="T1" s="1023"/>
      <c r="U1" s="1023"/>
      <c r="V1" s="1024"/>
      <c r="W1" s="1025"/>
      <c r="X1" s="1024"/>
      <c r="Y1" s="1026"/>
      <c r="Z1" s="1026"/>
      <c r="AA1" s="1027"/>
      <c r="AB1" s="1011"/>
      <c r="AC1" s="1011"/>
      <c r="AD1" s="1028"/>
      <c r="AE1" s="1020"/>
      <c r="AF1" s="1020"/>
      <c r="AG1" s="1020"/>
      <c r="AH1" s="1019"/>
      <c r="AI1" s="1019"/>
      <c r="AJ1" s="1019"/>
      <c r="AK1" s="1019"/>
      <c r="AL1" s="1019"/>
      <c r="AM1" s="1019"/>
      <c r="AN1" s="1019"/>
      <c r="AO1" s="1019"/>
      <c r="AP1" s="1019"/>
      <c r="AQ1" s="1019"/>
      <c r="AR1" s="1162"/>
      <c r="AS1" s="1474"/>
      <c r="AT1" s="1474"/>
      <c r="AU1" s="1474"/>
      <c r="AV1" s="1474"/>
      <c r="AW1" s="1474"/>
      <c r="AX1" s="1474"/>
      <c r="AY1" s="1029"/>
      <c r="AZ1" s="1029"/>
      <c r="BA1" s="1030"/>
      <c r="BB1" s="1030"/>
      <c r="BC1" s="1031"/>
      <c r="BD1" s="1031"/>
      <c r="BE1" s="1031"/>
      <c r="BF1" s="1031"/>
      <c r="BG1" s="1031"/>
      <c r="BH1" s="1031"/>
      <c r="BI1" s="1031"/>
      <c r="BJ1" s="1031"/>
      <c r="BK1" s="1031"/>
      <c r="BL1" s="1031"/>
      <c r="BM1" s="1031"/>
      <c r="BN1" s="1031"/>
      <c r="BO1" s="1031"/>
      <c r="BP1" s="1031"/>
      <c r="BQ1" s="1031"/>
      <c r="BR1" s="1031"/>
      <c r="BS1" s="1031"/>
      <c r="BT1" s="1031"/>
      <c r="BU1" s="1031"/>
      <c r="BV1" s="1031"/>
      <c r="BW1" s="1031"/>
      <c r="BX1" s="1031"/>
      <c r="BY1" s="1031"/>
      <c r="BZ1" s="1031"/>
      <c r="CA1" s="1031"/>
      <c r="CB1" s="1031"/>
      <c r="CC1" s="1031"/>
      <c r="CD1" s="1031"/>
      <c r="CE1" s="1031"/>
      <c r="CF1" s="1031"/>
      <c r="CG1" s="1031"/>
      <c r="CH1" s="1031"/>
      <c r="CI1" s="1031"/>
      <c r="CJ1" s="1031"/>
      <c r="CK1" s="1031"/>
      <c r="CL1" s="1031"/>
      <c r="CM1" s="1031"/>
      <c r="CN1" s="1031"/>
      <c r="CO1" s="1031"/>
      <c r="CP1" s="1031"/>
      <c r="CQ1" s="1031"/>
      <c r="CR1" s="1031"/>
      <c r="CS1" s="1031"/>
      <c r="CT1" s="1031"/>
      <c r="CU1" s="1031"/>
      <c r="CV1" s="1031"/>
      <c r="CW1" s="1031"/>
      <c r="CX1" s="1031"/>
      <c r="CY1" s="1031"/>
      <c r="CZ1" s="1031"/>
      <c r="DA1" s="1031"/>
      <c r="DB1" s="1031"/>
      <c r="DC1" s="1031"/>
      <c r="DD1" s="1031"/>
      <c r="DE1" s="1031"/>
      <c r="DF1" s="1031"/>
      <c r="DG1" s="1031"/>
      <c r="DH1" s="1031"/>
      <c r="DI1" s="1031"/>
      <c r="DJ1" s="1031"/>
      <c r="DK1" s="1031"/>
      <c r="DL1" s="1031"/>
      <c r="DM1" s="1031"/>
      <c r="DN1" s="1031"/>
      <c r="DO1" s="1031"/>
      <c r="DP1" s="1031"/>
      <c r="DQ1" s="1031"/>
      <c r="DR1" s="1031"/>
      <c r="DS1" s="1031"/>
      <c r="DT1" s="1031"/>
      <c r="DU1" s="1031"/>
      <c r="DV1" s="1031"/>
      <c r="DW1" s="1031"/>
      <c r="DX1" s="1031"/>
      <c r="DY1" s="1031"/>
      <c r="DZ1" s="1031"/>
      <c r="EA1" s="1031"/>
      <c r="EB1" s="1031"/>
      <c r="EC1" s="1031"/>
      <c r="ED1" s="1031"/>
      <c r="EE1" s="1031"/>
      <c r="EF1" s="1031"/>
      <c r="EG1" s="1031"/>
      <c r="EH1" s="1031"/>
      <c r="EI1" s="1031"/>
      <c r="EJ1" s="1031"/>
      <c r="EK1" s="1031"/>
      <c r="EL1" s="1031"/>
      <c r="EM1" s="1031"/>
      <c r="EN1" s="1031"/>
      <c r="EO1" s="1031"/>
      <c r="EP1" s="1031"/>
      <c r="EQ1" s="1031"/>
      <c r="ER1" s="1031"/>
      <c r="ES1" s="1031"/>
      <c r="ET1" s="1031"/>
      <c r="EU1" s="1031"/>
      <c r="EV1" s="1031"/>
      <c r="EW1" s="1031"/>
      <c r="EX1" s="1031"/>
      <c r="EY1" s="1031"/>
      <c r="EZ1" s="1031"/>
      <c r="FA1" s="1031"/>
      <c r="FB1" s="1031"/>
      <c r="FC1" s="1031"/>
      <c r="FD1" s="1031"/>
      <c r="FE1" s="1031"/>
      <c r="FF1" s="1031"/>
      <c r="FG1" s="1031"/>
      <c r="FH1" s="1031"/>
      <c r="FI1" s="1031"/>
      <c r="FJ1" s="1031"/>
      <c r="FK1" s="1031"/>
      <c r="FL1" s="1031"/>
      <c r="FM1" s="1031"/>
      <c r="FN1" s="1031"/>
      <c r="FO1" s="1031"/>
      <c r="FP1" s="1031"/>
      <c r="FQ1" s="1031"/>
      <c r="FR1" s="1031"/>
      <c r="FS1" s="1031"/>
      <c r="FT1" s="1031"/>
      <c r="FU1" s="1031"/>
      <c r="FV1" s="1031"/>
      <c r="FW1" s="1031"/>
      <c r="FX1" s="1031"/>
      <c r="FY1" s="1031"/>
      <c r="FZ1" s="1031"/>
      <c r="GA1" s="1031"/>
      <c r="GB1" s="1031"/>
      <c r="GC1" s="1031"/>
      <c r="GD1" s="1031"/>
      <c r="GE1" s="1031"/>
      <c r="GF1" s="1031"/>
      <c r="GG1" s="1031"/>
      <c r="GH1" s="1031"/>
      <c r="GI1" s="1031"/>
      <c r="GJ1" s="1031"/>
      <c r="GK1" s="1031"/>
      <c r="GL1" s="1031"/>
      <c r="GM1" s="1031"/>
      <c r="GN1" s="1031"/>
      <c r="GO1" s="1031"/>
      <c r="GP1" s="1031"/>
      <c r="GQ1" s="1031"/>
      <c r="GR1" s="1031"/>
      <c r="GS1" s="1031"/>
      <c r="GT1" s="1031"/>
      <c r="GU1" s="1031"/>
      <c r="GV1" s="1031"/>
      <c r="GW1" s="1031"/>
      <c r="GX1" s="1031"/>
      <c r="GY1" s="1031"/>
      <c r="GZ1" s="1031"/>
      <c r="HA1" s="1031"/>
      <c r="HB1" s="1031"/>
      <c r="HC1" s="1031"/>
      <c r="HD1" s="1031"/>
      <c r="HE1" s="1031"/>
      <c r="HF1" s="1031"/>
      <c r="HG1" s="1031"/>
      <c r="HH1" s="1031"/>
      <c r="HI1" s="1031"/>
      <c r="HJ1" s="1031"/>
      <c r="HK1" s="1031"/>
      <c r="HL1" s="1031"/>
      <c r="HM1" s="1031"/>
      <c r="HN1" s="1031"/>
      <c r="HO1" s="1031"/>
      <c r="HP1" s="1031"/>
      <c r="HQ1" s="1031"/>
      <c r="HR1" s="1031"/>
      <c r="HS1" s="1031"/>
      <c r="HT1" s="1031"/>
      <c r="HU1" s="1031"/>
      <c r="HV1" s="1031"/>
      <c r="HW1" s="1031"/>
      <c r="HX1" s="1031"/>
      <c r="HY1" s="1031"/>
      <c r="HZ1" s="1031"/>
      <c r="IA1" s="1031"/>
      <c r="IB1" s="1031"/>
      <c r="IC1" s="1031"/>
      <c r="ID1" s="1031"/>
      <c r="IE1" s="1031"/>
      <c r="IF1" s="1031"/>
      <c r="IG1" s="1031"/>
      <c r="IH1" s="1031"/>
      <c r="II1" s="1031"/>
      <c r="IJ1" s="1031"/>
      <c r="IK1" s="1031"/>
      <c r="IL1" s="1031"/>
      <c r="IM1" s="1031"/>
      <c r="IN1" s="1031"/>
      <c r="IO1" s="1031"/>
      <c r="IP1" s="1031"/>
      <c r="IQ1" s="1031"/>
      <c r="IR1" s="1031"/>
      <c r="IS1" s="1031"/>
      <c r="IT1" s="1031"/>
      <c r="IU1" s="1031"/>
      <c r="IV1" s="1031"/>
      <c r="IW1" s="1031"/>
      <c r="IX1" s="1031"/>
      <c r="IY1" s="1031"/>
      <c r="IZ1" s="1031"/>
      <c r="JA1" s="1031"/>
      <c r="JB1" s="1031"/>
      <c r="JC1" s="1031"/>
      <c r="JD1" s="1031"/>
      <c r="JE1" s="1031"/>
      <c r="JF1" s="1031"/>
      <c r="JG1" s="1031"/>
      <c r="JH1" s="1031"/>
      <c r="JI1" s="1031"/>
      <c r="JJ1" s="1031"/>
      <c r="JK1" s="1031"/>
      <c r="JL1" s="1031"/>
      <c r="JM1" s="1031"/>
      <c r="JN1" s="1031"/>
      <c r="JO1" s="1031"/>
      <c r="JP1" s="1031"/>
      <c r="JQ1" s="1031"/>
      <c r="JR1" s="1031"/>
      <c r="JS1" s="1031"/>
      <c r="JT1" s="1031"/>
      <c r="JU1" s="1031"/>
      <c r="JV1" s="1031"/>
      <c r="JW1" s="1031"/>
      <c r="JX1" s="1031"/>
      <c r="JY1" s="1031"/>
      <c r="JZ1" s="1031"/>
      <c r="KA1" s="1031"/>
      <c r="KB1" s="1031"/>
      <c r="KC1" s="1031"/>
      <c r="KD1" s="1031"/>
      <c r="KE1" s="1031"/>
      <c r="KF1" s="1031"/>
      <c r="KG1" s="1031"/>
      <c r="KH1" s="1031"/>
      <c r="KI1" s="1031"/>
      <c r="KJ1" s="1031"/>
      <c r="KK1" s="1031"/>
      <c r="KL1" s="1031"/>
      <c r="KM1" s="1031"/>
      <c r="KN1" s="1031"/>
      <c r="KO1" s="1031"/>
      <c r="KP1" s="1031"/>
      <c r="KQ1" s="1031"/>
      <c r="KR1" s="1031"/>
      <c r="KS1" s="1031"/>
      <c r="KT1" s="1031"/>
      <c r="KU1" s="1031"/>
      <c r="KV1" s="1031"/>
      <c r="KW1" s="1031"/>
      <c r="KX1" s="1031"/>
      <c r="KY1" s="1031"/>
      <c r="KZ1" s="1031"/>
      <c r="LA1" s="1031"/>
      <c r="LB1" s="1031"/>
      <c r="LC1" s="1031"/>
      <c r="LD1" s="1031"/>
      <c r="LE1" s="1031"/>
      <c r="LF1" s="1031"/>
      <c r="LG1" s="1031"/>
      <c r="LH1" s="1031"/>
      <c r="LI1" s="1031"/>
      <c r="LJ1" s="1031"/>
      <c r="LK1" s="1031"/>
      <c r="LL1" s="1031"/>
      <c r="LM1" s="1031"/>
      <c r="LN1" s="1031"/>
      <c r="LO1" s="1031"/>
    </row>
    <row r="2" s="1011" customFormat="1" ht="58" customHeight="1" spans="1:327">
      <c r="A2" s="1032"/>
      <c r="B2" s="1033"/>
      <c r="C2" s="1033"/>
      <c r="D2" s="1033"/>
      <c r="E2" s="1033"/>
      <c r="F2" s="1033"/>
      <c r="G2" s="1033"/>
      <c r="H2" s="1033"/>
      <c r="I2" s="1033"/>
      <c r="J2" s="1033"/>
      <c r="K2" s="1033"/>
      <c r="L2" s="1033"/>
      <c r="M2" s="1033"/>
      <c r="N2" s="1033"/>
      <c r="O2" s="1033"/>
      <c r="P2" s="1060"/>
      <c r="Q2" s="1079"/>
      <c r="R2" s="1079"/>
      <c r="S2" s="1079"/>
      <c r="T2" s="1080"/>
      <c r="U2" s="1080" t="s">
        <v>4</v>
      </c>
      <c r="V2" s="1080"/>
      <c r="W2" s="1080"/>
      <c r="X2" s="1080"/>
      <c r="Y2" s="1080"/>
      <c r="Z2" s="1080"/>
      <c r="AA2" s="1080"/>
      <c r="AB2" s="1114"/>
      <c r="AC2" s="1115"/>
      <c r="AD2" s="1116"/>
      <c r="AE2" s="1117"/>
      <c r="AF2" s="1117"/>
      <c r="AG2" s="1117"/>
      <c r="AH2" s="1141"/>
      <c r="AI2" s="1141"/>
      <c r="AJ2" s="1141"/>
      <c r="AK2" s="1141"/>
      <c r="AL2" s="1141"/>
      <c r="AM2" s="1141"/>
      <c r="AN2" s="1141"/>
      <c r="AO2" s="1141"/>
      <c r="AP2" s="1142"/>
      <c r="AQ2" s="1143"/>
      <c r="AR2" s="1164"/>
      <c r="AS2" s="1164"/>
      <c r="AT2" s="1164"/>
      <c r="AU2" s="1164"/>
      <c r="AV2" s="1164"/>
      <c r="AW2" s="1164"/>
      <c r="AX2" s="1164"/>
      <c r="AY2" s="1165"/>
      <c r="AZ2" s="1165"/>
      <c r="BA2" s="1189"/>
      <c r="BB2" s="1189"/>
      <c r="BC2" s="1030"/>
      <c r="BD2" s="1030"/>
      <c r="BE2" s="1030"/>
      <c r="BF2" s="1030"/>
      <c r="BG2" s="1030"/>
      <c r="BH2" s="1030"/>
      <c r="BI2" s="1030"/>
      <c r="BJ2" s="1030"/>
      <c r="BK2" s="1030"/>
      <c r="BL2" s="1030"/>
      <c r="BM2" s="1030"/>
      <c r="BN2" s="1030"/>
      <c r="BO2" s="1030"/>
      <c r="BP2" s="1030"/>
      <c r="BQ2" s="1030"/>
      <c r="BR2" s="1030"/>
      <c r="BS2" s="1030"/>
      <c r="BT2" s="1030"/>
      <c r="BU2" s="1030"/>
      <c r="BV2" s="1030"/>
      <c r="BW2" s="1030"/>
      <c r="BX2" s="1030"/>
      <c r="BY2" s="1030"/>
      <c r="BZ2" s="1030"/>
      <c r="CA2" s="1030"/>
      <c r="CB2" s="1030"/>
      <c r="CC2" s="1030"/>
      <c r="CD2" s="1030"/>
      <c r="CE2" s="1030"/>
      <c r="CF2" s="1030"/>
      <c r="CG2" s="1030"/>
      <c r="CH2" s="1030"/>
      <c r="CI2" s="1030"/>
      <c r="CJ2" s="1030"/>
      <c r="CK2" s="1030"/>
      <c r="CL2" s="1030"/>
      <c r="CM2" s="1030"/>
      <c r="CN2" s="1030"/>
      <c r="CO2" s="1030"/>
      <c r="CP2" s="1030"/>
      <c r="CQ2" s="1030"/>
      <c r="CR2" s="1030"/>
      <c r="CS2" s="1030"/>
      <c r="CT2" s="1030"/>
      <c r="CU2" s="1030"/>
      <c r="CV2" s="1030"/>
      <c r="CW2" s="1030"/>
      <c r="CX2" s="1030"/>
      <c r="CY2" s="1030"/>
      <c r="CZ2" s="1030"/>
      <c r="DA2" s="1030"/>
      <c r="DB2" s="1030"/>
      <c r="DC2" s="1030"/>
      <c r="DD2" s="1030"/>
      <c r="DE2" s="1030"/>
      <c r="DF2" s="1030"/>
      <c r="DG2" s="1030"/>
      <c r="DH2" s="1030"/>
      <c r="DI2" s="1030"/>
      <c r="DJ2" s="1030"/>
      <c r="DK2" s="1030"/>
      <c r="DL2" s="1030"/>
      <c r="DM2" s="1030"/>
      <c r="DN2" s="1030"/>
      <c r="DO2" s="1030"/>
      <c r="DP2" s="1030"/>
      <c r="DQ2" s="1030"/>
      <c r="DR2" s="1030"/>
      <c r="DS2" s="1030"/>
      <c r="DT2" s="1030"/>
      <c r="DU2" s="1030"/>
      <c r="DV2" s="1030"/>
      <c r="DW2" s="1030"/>
      <c r="DX2" s="1030"/>
      <c r="DY2" s="1030"/>
      <c r="DZ2" s="1030"/>
      <c r="EA2" s="1030"/>
      <c r="EB2" s="1030"/>
      <c r="EC2" s="1030"/>
      <c r="ED2" s="1030"/>
      <c r="EE2" s="1030"/>
      <c r="EF2" s="1030"/>
      <c r="EG2" s="1030"/>
      <c r="EH2" s="1030"/>
      <c r="EI2" s="1030"/>
      <c r="EJ2" s="1030"/>
      <c r="EK2" s="1030"/>
      <c r="EL2" s="1030"/>
      <c r="EM2" s="1030"/>
      <c r="EN2" s="1030"/>
      <c r="EO2" s="1030"/>
      <c r="EP2" s="1030"/>
      <c r="EQ2" s="1030"/>
      <c r="ER2" s="1030"/>
      <c r="ES2" s="1030"/>
      <c r="ET2" s="1030"/>
      <c r="EU2" s="1030"/>
      <c r="EV2" s="1030"/>
      <c r="EW2" s="1030"/>
      <c r="EX2" s="1030"/>
      <c r="EY2" s="1030"/>
      <c r="EZ2" s="1030"/>
      <c r="FA2" s="1030"/>
      <c r="FB2" s="1030"/>
      <c r="FC2" s="1030"/>
      <c r="FD2" s="1030"/>
      <c r="FE2" s="1030"/>
      <c r="FF2" s="1030"/>
      <c r="FG2" s="1030"/>
      <c r="FH2" s="1030"/>
      <c r="FI2" s="1030"/>
      <c r="FJ2" s="1030"/>
      <c r="FK2" s="1030"/>
      <c r="FL2" s="1030"/>
      <c r="FM2" s="1030"/>
      <c r="FN2" s="1030"/>
      <c r="FO2" s="1030"/>
      <c r="FP2" s="1030"/>
      <c r="FQ2" s="1030"/>
      <c r="FR2" s="1030"/>
      <c r="FS2" s="1030"/>
      <c r="FT2" s="1030"/>
      <c r="FU2" s="1030"/>
      <c r="FV2" s="1030"/>
      <c r="FW2" s="1030"/>
      <c r="FX2" s="1030"/>
      <c r="FY2" s="1030"/>
      <c r="FZ2" s="1030"/>
      <c r="GA2" s="1030"/>
      <c r="GB2" s="1030"/>
      <c r="GC2" s="1030"/>
      <c r="GD2" s="1030"/>
      <c r="GE2" s="1030"/>
      <c r="GF2" s="1030"/>
      <c r="GG2" s="1030"/>
      <c r="GH2" s="1030"/>
      <c r="GI2" s="1030"/>
      <c r="GJ2" s="1030"/>
      <c r="GK2" s="1030"/>
      <c r="GL2" s="1030"/>
      <c r="GM2" s="1030"/>
      <c r="GN2" s="1030"/>
      <c r="GO2" s="1030"/>
      <c r="GP2" s="1030"/>
      <c r="GQ2" s="1030"/>
      <c r="GR2" s="1030"/>
      <c r="GS2" s="1030"/>
      <c r="GT2" s="1030"/>
      <c r="GU2" s="1030"/>
      <c r="GV2" s="1030"/>
      <c r="GW2" s="1030"/>
      <c r="GX2" s="1030"/>
      <c r="GY2" s="1030"/>
      <c r="GZ2" s="1030"/>
      <c r="HA2" s="1030"/>
      <c r="HB2" s="1030"/>
      <c r="HC2" s="1030"/>
      <c r="HD2" s="1030"/>
      <c r="HE2" s="1030"/>
      <c r="HF2" s="1030"/>
      <c r="HG2" s="1030"/>
      <c r="HH2" s="1030"/>
      <c r="HI2" s="1030"/>
      <c r="HJ2" s="1030"/>
      <c r="HK2" s="1030"/>
      <c r="HL2" s="1030"/>
      <c r="HM2" s="1030"/>
      <c r="HN2" s="1030"/>
      <c r="HO2" s="1030"/>
      <c r="HP2" s="1030"/>
      <c r="HQ2" s="1030"/>
      <c r="HR2" s="1030"/>
      <c r="HS2" s="1030"/>
      <c r="HT2" s="1030"/>
      <c r="HU2" s="1030"/>
      <c r="HV2" s="1030"/>
      <c r="HW2" s="1030"/>
      <c r="HX2" s="1030"/>
      <c r="HY2" s="1030"/>
      <c r="HZ2" s="1030"/>
      <c r="IA2" s="1030"/>
      <c r="IB2" s="1030"/>
      <c r="IC2" s="1030"/>
      <c r="ID2" s="1030"/>
      <c r="IE2" s="1030"/>
      <c r="IF2" s="1030"/>
      <c r="IG2" s="1030"/>
      <c r="IH2" s="1030"/>
      <c r="II2" s="1030"/>
      <c r="IJ2" s="1030"/>
      <c r="IK2" s="1030"/>
      <c r="IL2" s="1030"/>
      <c r="IM2" s="1030"/>
      <c r="IN2" s="1030"/>
      <c r="IO2" s="1030"/>
      <c r="IP2" s="1030"/>
      <c r="IQ2" s="1030"/>
      <c r="IR2" s="1030"/>
      <c r="IS2" s="1030"/>
      <c r="IT2" s="1030"/>
      <c r="IU2" s="1030"/>
      <c r="IV2" s="1030"/>
      <c r="IW2" s="1030"/>
      <c r="IX2" s="1030"/>
      <c r="IY2" s="1030"/>
      <c r="IZ2" s="1030"/>
      <c r="JA2" s="1030"/>
      <c r="JB2" s="1030"/>
      <c r="JC2" s="1030"/>
      <c r="JD2" s="1030"/>
      <c r="JE2" s="1030"/>
      <c r="JF2" s="1030"/>
      <c r="JG2" s="1030"/>
      <c r="JH2" s="1030"/>
      <c r="JI2" s="1030"/>
      <c r="JJ2" s="1030"/>
      <c r="JK2" s="1030"/>
      <c r="JL2" s="1030"/>
      <c r="JM2" s="1030"/>
      <c r="JN2" s="1030"/>
      <c r="JO2" s="1030"/>
      <c r="JP2" s="1030"/>
      <c r="JQ2" s="1030"/>
      <c r="JR2" s="1030"/>
      <c r="JS2" s="1030"/>
      <c r="JT2" s="1030"/>
      <c r="JU2" s="1030"/>
      <c r="JV2" s="1030"/>
      <c r="JW2" s="1030"/>
      <c r="JX2" s="1030"/>
      <c r="JY2" s="1030"/>
      <c r="JZ2" s="1030"/>
      <c r="KA2" s="1030"/>
      <c r="KB2" s="1030"/>
      <c r="KC2" s="1030"/>
      <c r="KD2" s="1030"/>
      <c r="KE2" s="1030"/>
      <c r="KF2" s="1030"/>
      <c r="KG2" s="1030"/>
      <c r="KH2" s="1030"/>
      <c r="KI2" s="1030"/>
      <c r="KJ2" s="1030"/>
      <c r="KK2" s="1030"/>
      <c r="KL2" s="1030"/>
      <c r="KM2" s="1030"/>
      <c r="KN2" s="1030"/>
      <c r="KO2" s="1030"/>
      <c r="KP2" s="1030"/>
      <c r="KQ2" s="1030"/>
      <c r="KR2" s="1030"/>
      <c r="KS2" s="1030"/>
      <c r="KT2" s="1030"/>
      <c r="KU2" s="1030"/>
      <c r="KV2" s="1030"/>
      <c r="KW2" s="1030"/>
      <c r="KX2" s="1030"/>
      <c r="KY2" s="1030"/>
      <c r="KZ2" s="1030"/>
      <c r="LA2" s="1030"/>
      <c r="LB2" s="1030"/>
      <c r="LC2" s="1030"/>
      <c r="LD2" s="1030"/>
      <c r="LE2" s="1030"/>
      <c r="LF2" s="1030"/>
      <c r="LG2" s="1030"/>
      <c r="LH2" s="1030"/>
      <c r="LI2" s="1030"/>
      <c r="LJ2" s="1030"/>
      <c r="LK2" s="1030"/>
      <c r="LL2" s="1030"/>
      <c r="LM2" s="1030"/>
      <c r="LN2" s="1030"/>
      <c r="LO2" s="1030"/>
    </row>
    <row r="3" s="1012" customFormat="1" ht="60" customHeight="1" spans="1:328">
      <c r="A3" s="1034">
        <v>45617</v>
      </c>
      <c r="B3" s="1035"/>
      <c r="C3" s="1036"/>
      <c r="D3" s="1035"/>
      <c r="E3" s="1037"/>
      <c r="F3" s="1037"/>
      <c r="G3" s="1038"/>
      <c r="H3" s="1039" t="s">
        <v>1</v>
      </c>
      <c r="I3" s="1039"/>
      <c r="J3" s="1039"/>
      <c r="K3" s="1061" t="s">
        <v>2</v>
      </c>
      <c r="L3" s="1061"/>
      <c r="M3" s="1061"/>
      <c r="N3" s="1062" t="s">
        <v>3</v>
      </c>
      <c r="O3" s="1062"/>
      <c r="P3" s="1062"/>
      <c r="Q3" s="1084"/>
      <c r="R3" s="1550"/>
      <c r="S3" s="1550"/>
      <c r="T3" s="1085"/>
      <c r="U3" s="1086" t="s">
        <v>2818</v>
      </c>
      <c r="V3" s="1087"/>
      <c r="W3" s="1088"/>
      <c r="X3" s="1087"/>
      <c r="Y3" s="1089"/>
      <c r="Z3" s="1090"/>
      <c r="AA3" s="1118"/>
      <c r="AB3" s="1119"/>
      <c r="AC3" s="1061"/>
      <c r="AD3" s="1120"/>
      <c r="AE3" s="1038"/>
      <c r="AF3" s="1038"/>
      <c r="AG3" s="1121"/>
      <c r="AH3" s="1144" t="s">
        <v>5</v>
      </c>
      <c r="AI3" s="1146"/>
      <c r="AJ3" s="1145" t="s">
        <v>2819</v>
      </c>
      <c r="AK3" s="1145" t="s">
        <v>6</v>
      </c>
      <c r="AL3" s="1146"/>
      <c r="AM3" s="1093"/>
      <c r="AN3" s="1036"/>
      <c r="AO3" s="1147"/>
      <c r="AP3" s="1148"/>
      <c r="AQ3" s="1147"/>
      <c r="AR3" s="1167" t="s">
        <v>2820</v>
      </c>
      <c r="AS3" s="1168" t="s">
        <v>2821</v>
      </c>
      <c r="AT3" s="1168" t="s">
        <v>2822</v>
      </c>
      <c r="AU3" s="1169" t="s">
        <v>2823</v>
      </c>
      <c r="AV3" s="1168" t="s">
        <v>2824</v>
      </c>
      <c r="AW3" s="1168" t="s">
        <v>2825</v>
      </c>
      <c r="AX3" s="2450" t="s">
        <v>2826</v>
      </c>
      <c r="AY3" s="1171" t="s">
        <v>17</v>
      </c>
      <c r="AZ3" s="1175" t="s">
        <v>18</v>
      </c>
      <c r="BA3" s="1189"/>
      <c r="BB3" s="1189"/>
      <c r="BC3" s="1189"/>
      <c r="BD3" s="1189"/>
      <c r="BE3" s="1189"/>
      <c r="BF3" s="1189"/>
      <c r="BG3" s="1189"/>
      <c r="BH3" s="1189"/>
      <c r="BI3" s="1189"/>
      <c r="BJ3" s="1189"/>
      <c r="BK3" s="1189"/>
      <c r="BL3" s="1189"/>
      <c r="BM3" s="1189"/>
      <c r="BN3" s="1189"/>
      <c r="BO3" s="1189"/>
      <c r="BP3" s="1189"/>
      <c r="BQ3" s="1189"/>
      <c r="BR3" s="1189"/>
      <c r="BS3" s="1189"/>
      <c r="BT3" s="1189"/>
      <c r="BU3" s="1189"/>
      <c r="BV3" s="1189"/>
      <c r="BW3" s="1189"/>
      <c r="BX3" s="1189"/>
      <c r="BY3" s="1189"/>
      <c r="BZ3" s="1189"/>
      <c r="CA3" s="1189"/>
      <c r="CB3" s="1189"/>
      <c r="CC3" s="1189"/>
      <c r="CD3" s="1189"/>
      <c r="CE3" s="1189"/>
      <c r="CF3" s="1189"/>
      <c r="CG3" s="1189"/>
      <c r="CH3" s="1189"/>
      <c r="CI3" s="1189"/>
      <c r="CJ3" s="1189"/>
      <c r="CK3" s="1189"/>
      <c r="CL3" s="1189"/>
      <c r="CM3" s="1189"/>
      <c r="CN3" s="1189"/>
      <c r="CO3" s="1189"/>
      <c r="CP3" s="1189"/>
      <c r="CQ3" s="1189"/>
      <c r="CR3" s="1189"/>
      <c r="CS3" s="1189"/>
      <c r="CT3" s="1189"/>
      <c r="CU3" s="1189"/>
      <c r="CV3" s="1189"/>
      <c r="CW3" s="1189"/>
      <c r="CX3" s="1189"/>
      <c r="CY3" s="1189"/>
      <c r="CZ3" s="1189"/>
      <c r="DA3" s="1189"/>
      <c r="DB3" s="1189"/>
      <c r="DC3" s="1189"/>
      <c r="DD3" s="1189"/>
      <c r="DE3" s="1189"/>
      <c r="DF3" s="1189"/>
      <c r="DG3" s="1189"/>
      <c r="DH3" s="1189"/>
      <c r="DI3" s="1189"/>
      <c r="DJ3" s="1189"/>
      <c r="DK3" s="1189"/>
      <c r="DL3" s="1189"/>
      <c r="DM3" s="1189"/>
      <c r="DN3" s="1189"/>
      <c r="DO3" s="1189"/>
      <c r="DP3" s="1189"/>
      <c r="DQ3" s="1189"/>
      <c r="DR3" s="1189"/>
      <c r="DS3" s="1189"/>
      <c r="DT3" s="1189"/>
      <c r="DU3" s="1189"/>
      <c r="DV3" s="1189"/>
      <c r="DW3" s="1189"/>
      <c r="DX3" s="1189"/>
      <c r="DY3" s="1189"/>
      <c r="DZ3" s="1189"/>
      <c r="EA3" s="1189"/>
      <c r="EB3" s="1189"/>
      <c r="EC3" s="1189"/>
      <c r="ED3" s="1189"/>
      <c r="EE3" s="1189"/>
      <c r="EF3" s="1189"/>
      <c r="EG3" s="1189"/>
      <c r="EH3" s="1189"/>
      <c r="EI3" s="1189"/>
      <c r="EJ3" s="1189"/>
      <c r="EK3" s="1189"/>
      <c r="EL3" s="1189"/>
      <c r="EM3" s="1189"/>
      <c r="EN3" s="1189"/>
      <c r="EO3" s="1189"/>
      <c r="EP3" s="1189"/>
      <c r="EQ3" s="1189"/>
      <c r="ER3" s="1189"/>
      <c r="ES3" s="1189"/>
      <c r="ET3" s="1189"/>
      <c r="EU3" s="1189"/>
      <c r="EV3" s="1189"/>
      <c r="EW3" s="1189"/>
      <c r="EX3" s="1189"/>
      <c r="EY3" s="1189"/>
      <c r="EZ3" s="1189"/>
      <c r="FA3" s="1189"/>
      <c r="FB3" s="1189"/>
      <c r="FC3" s="1189"/>
      <c r="FD3" s="1189"/>
      <c r="FE3" s="1189"/>
      <c r="FF3" s="1189"/>
      <c r="FG3" s="1189"/>
      <c r="FH3" s="1189"/>
      <c r="FI3" s="1189"/>
      <c r="FJ3" s="1189"/>
      <c r="FK3" s="1189"/>
      <c r="FL3" s="1189"/>
      <c r="FM3" s="1189"/>
      <c r="FN3" s="1189"/>
      <c r="FO3" s="1189"/>
      <c r="FP3" s="1189"/>
      <c r="FQ3" s="1189"/>
      <c r="FR3" s="1189"/>
      <c r="FS3" s="1189"/>
      <c r="FT3" s="1189"/>
      <c r="FU3" s="1189"/>
      <c r="FV3" s="1189"/>
      <c r="FW3" s="1189"/>
      <c r="FX3" s="1189"/>
      <c r="FY3" s="1189"/>
      <c r="FZ3" s="1189"/>
      <c r="GA3" s="1189"/>
      <c r="GB3" s="1189"/>
      <c r="GC3" s="1189"/>
      <c r="GD3" s="1189"/>
      <c r="GE3" s="1189"/>
      <c r="GF3" s="1189"/>
      <c r="GG3" s="1189"/>
      <c r="GH3" s="1189"/>
      <c r="GI3" s="1189"/>
      <c r="GJ3" s="1189"/>
      <c r="GK3" s="1189"/>
      <c r="GL3" s="1189"/>
      <c r="GM3" s="1189"/>
      <c r="GN3" s="1189"/>
      <c r="GO3" s="1189"/>
      <c r="GP3" s="1189"/>
      <c r="GQ3" s="1189"/>
      <c r="GR3" s="1189"/>
      <c r="GS3" s="1189"/>
      <c r="GT3" s="1189"/>
      <c r="GU3" s="1189"/>
      <c r="GV3" s="1189"/>
      <c r="GW3" s="1189"/>
      <c r="GX3" s="1189"/>
      <c r="GY3" s="1189"/>
      <c r="GZ3" s="1189"/>
      <c r="HA3" s="1189"/>
      <c r="HB3" s="1189"/>
      <c r="HC3" s="1189"/>
      <c r="HD3" s="1189"/>
      <c r="HE3" s="1189"/>
      <c r="HF3" s="1189"/>
      <c r="HG3" s="1189"/>
      <c r="HH3" s="1189"/>
      <c r="HI3" s="1189"/>
      <c r="HJ3" s="1189"/>
      <c r="HK3" s="1189"/>
      <c r="HL3" s="1189"/>
      <c r="HM3" s="1189"/>
      <c r="HN3" s="1189"/>
      <c r="HO3" s="1189"/>
      <c r="HP3" s="1189"/>
      <c r="HQ3" s="1189"/>
      <c r="HR3" s="1189"/>
      <c r="HS3" s="1189"/>
      <c r="HT3" s="1189"/>
      <c r="HU3" s="1189"/>
      <c r="HV3" s="1189"/>
      <c r="HW3" s="1189"/>
      <c r="HX3" s="1189"/>
      <c r="HY3" s="1189"/>
      <c r="HZ3" s="1189"/>
      <c r="IA3" s="1189"/>
      <c r="IB3" s="1189"/>
      <c r="IC3" s="1189"/>
      <c r="ID3" s="1189"/>
      <c r="IE3" s="1189"/>
      <c r="IF3" s="1189"/>
      <c r="IG3" s="1189"/>
      <c r="IH3" s="1189"/>
      <c r="II3" s="1189"/>
      <c r="IJ3" s="1189"/>
      <c r="IK3" s="1189"/>
      <c r="IL3" s="1189"/>
      <c r="IM3" s="1189"/>
      <c r="IN3" s="1189"/>
      <c r="IO3" s="1189"/>
      <c r="IP3" s="1189"/>
      <c r="IQ3" s="1189"/>
      <c r="IR3" s="1189"/>
      <c r="IS3" s="1189"/>
      <c r="IT3" s="1189"/>
      <c r="IU3" s="1189"/>
      <c r="IV3" s="1189"/>
      <c r="IW3" s="1189"/>
      <c r="IX3" s="1189"/>
      <c r="IY3" s="1189"/>
      <c r="IZ3" s="1189"/>
      <c r="JA3" s="1189"/>
      <c r="JB3" s="1189"/>
      <c r="JC3" s="1189"/>
      <c r="JD3" s="1189"/>
      <c r="JE3" s="1189"/>
      <c r="JF3" s="1189"/>
      <c r="JG3" s="1189"/>
      <c r="JH3" s="1189"/>
      <c r="JI3" s="1189"/>
      <c r="JJ3" s="1189"/>
      <c r="JK3" s="1189"/>
      <c r="JL3" s="1189"/>
      <c r="JM3" s="1189"/>
      <c r="JN3" s="1189"/>
      <c r="JO3" s="1189"/>
      <c r="JP3" s="1189"/>
      <c r="JQ3" s="1189"/>
      <c r="JR3" s="1189"/>
      <c r="JS3" s="1189"/>
      <c r="JT3" s="1189"/>
      <c r="JU3" s="1189"/>
      <c r="JV3" s="1189"/>
      <c r="JW3" s="1189"/>
      <c r="JX3" s="1189"/>
      <c r="JY3" s="1189"/>
      <c r="JZ3" s="1189"/>
      <c r="KA3" s="1189"/>
      <c r="KB3" s="1189"/>
      <c r="KC3" s="1189"/>
      <c r="KD3" s="1189"/>
      <c r="KE3" s="1189"/>
      <c r="KF3" s="1189"/>
      <c r="KG3" s="1189"/>
      <c r="KH3" s="1189"/>
      <c r="KI3" s="1189"/>
      <c r="KJ3" s="1189"/>
      <c r="KK3" s="1189"/>
      <c r="KL3" s="1189"/>
      <c r="KM3" s="1189"/>
      <c r="KN3" s="1189"/>
      <c r="KO3" s="1189"/>
      <c r="KP3" s="1189"/>
      <c r="KQ3" s="1189"/>
      <c r="KR3" s="1189"/>
      <c r="KS3" s="1189"/>
      <c r="KT3" s="1189"/>
      <c r="KU3" s="1189"/>
      <c r="KV3" s="1189"/>
      <c r="KW3" s="1189"/>
      <c r="KX3" s="1189"/>
      <c r="KY3" s="1189"/>
      <c r="KZ3" s="1189"/>
      <c r="LA3" s="1189"/>
      <c r="LB3" s="1189"/>
      <c r="LC3" s="1189"/>
      <c r="LD3" s="1189"/>
      <c r="LE3" s="1189"/>
      <c r="LF3" s="1189"/>
      <c r="LG3" s="1189"/>
      <c r="LH3" s="1189"/>
      <c r="LI3" s="1189"/>
      <c r="LJ3" s="1189"/>
      <c r="LK3" s="1189"/>
      <c r="LL3" s="1189"/>
      <c r="LM3" s="1189"/>
      <c r="LN3" s="1189"/>
      <c r="LO3" s="1189"/>
      <c r="LP3" s="1202"/>
    </row>
    <row r="4" s="1013" customFormat="1" ht="37" customHeight="1" spans="1:54">
      <c r="A4" s="2411" t="s">
        <v>19</v>
      </c>
      <c r="B4" s="2412" t="s">
        <v>20</v>
      </c>
      <c r="C4" s="2412" t="s">
        <v>21</v>
      </c>
      <c r="D4" s="2412" t="s">
        <v>22</v>
      </c>
      <c r="E4" s="2413" t="s">
        <v>23</v>
      </c>
      <c r="F4" s="2413" t="s">
        <v>24</v>
      </c>
      <c r="G4" s="2413" t="s">
        <v>25</v>
      </c>
      <c r="H4" s="2412" t="s">
        <v>26</v>
      </c>
      <c r="I4" s="2422" t="s">
        <v>27</v>
      </c>
      <c r="J4" s="2422" t="s">
        <v>1707</v>
      </c>
      <c r="K4" s="2422" t="s">
        <v>1708</v>
      </c>
      <c r="L4" s="2412" t="s">
        <v>1709</v>
      </c>
      <c r="M4" s="2412" t="s">
        <v>31</v>
      </c>
      <c r="N4" s="2413" t="s">
        <v>32</v>
      </c>
      <c r="O4" s="2413" t="s">
        <v>33</v>
      </c>
      <c r="P4" s="2423" t="s">
        <v>34</v>
      </c>
      <c r="Q4" s="2424" t="s">
        <v>35</v>
      </c>
      <c r="R4" s="1551" t="s">
        <v>38</v>
      </c>
      <c r="S4" s="2425" t="s">
        <v>39</v>
      </c>
      <c r="T4" s="2426" t="s">
        <v>40</v>
      </c>
      <c r="U4" s="2426" t="s">
        <v>4</v>
      </c>
      <c r="V4" s="2427" t="s">
        <v>42</v>
      </c>
      <c r="W4" s="2427" t="s">
        <v>43</v>
      </c>
      <c r="X4" s="2427" t="s">
        <v>44</v>
      </c>
      <c r="Y4" s="2434" t="s">
        <v>45</v>
      </c>
      <c r="Z4" s="2435" t="s">
        <v>46</v>
      </c>
      <c r="AA4" s="2436" t="s">
        <v>47</v>
      </c>
      <c r="AB4" s="2412" t="s">
        <v>1711</v>
      </c>
      <c r="AC4" s="2412" t="s">
        <v>1712</v>
      </c>
      <c r="AD4" s="2437" t="s">
        <v>1713</v>
      </c>
      <c r="AE4" s="2438" t="s">
        <v>51</v>
      </c>
      <c r="AF4" s="2439" t="s">
        <v>52</v>
      </c>
      <c r="AG4" s="2439" t="s">
        <v>1714</v>
      </c>
      <c r="AH4" s="2442" t="s">
        <v>55</v>
      </c>
      <c r="AI4" s="2442" t="s">
        <v>56</v>
      </c>
      <c r="AJ4" s="2442" t="s">
        <v>1716</v>
      </c>
      <c r="AK4" s="2442" t="s">
        <v>2827</v>
      </c>
      <c r="AL4" s="2442" t="s">
        <v>2828</v>
      </c>
      <c r="AM4" s="2442" t="s">
        <v>60</v>
      </c>
      <c r="AN4" s="2442" t="s">
        <v>61</v>
      </c>
      <c r="AO4" s="2442" t="s">
        <v>62</v>
      </c>
      <c r="AP4" s="2445" t="s">
        <v>63</v>
      </c>
      <c r="AQ4" s="2446" t="s">
        <v>64</v>
      </c>
      <c r="AR4" s="2447" t="s">
        <v>1720</v>
      </c>
      <c r="AS4" s="2448" t="s">
        <v>66</v>
      </c>
      <c r="AT4" s="2448" t="s">
        <v>1721</v>
      </c>
      <c r="AU4" s="2448" t="s">
        <v>68</v>
      </c>
      <c r="AV4" s="2448" t="s">
        <v>69</v>
      </c>
      <c r="AW4" s="2448" t="s">
        <v>70</v>
      </c>
      <c r="AX4" s="2451"/>
      <c r="AY4" s="1176"/>
      <c r="AZ4" s="1190"/>
      <c r="BA4" s="1191"/>
      <c r="BB4" s="1191"/>
    </row>
    <row r="5" s="1481" customFormat="1" ht="47" customHeight="1" spans="1:320">
      <c r="A5" s="1499">
        <v>45813</v>
      </c>
      <c r="B5" s="1500" t="s">
        <v>74</v>
      </c>
      <c r="C5" s="1501"/>
      <c r="D5" s="1502" t="s">
        <v>2829</v>
      </c>
      <c r="E5" s="1503" t="s">
        <v>2830</v>
      </c>
      <c r="F5" s="1502"/>
      <c r="G5" s="1504" t="s">
        <v>93</v>
      </c>
      <c r="H5" s="1505" t="s">
        <v>2831</v>
      </c>
      <c r="I5" s="1532"/>
      <c r="J5" s="1522">
        <v>800</v>
      </c>
      <c r="K5" s="1534"/>
      <c r="L5" s="1534"/>
      <c r="M5" s="1534"/>
      <c r="N5" s="1536"/>
      <c r="O5" s="1536"/>
      <c r="P5" s="1537"/>
      <c r="Q5" s="1562"/>
      <c r="R5" s="1562"/>
      <c r="S5" s="1562"/>
      <c r="T5" s="1564"/>
      <c r="U5" s="1564"/>
      <c r="V5" s="1565"/>
      <c r="W5" s="1589"/>
      <c r="X5" s="1565"/>
      <c r="Y5" s="1589"/>
      <c r="Z5" s="1589"/>
      <c r="AA5" s="1580"/>
      <c r="AB5" s="1590" t="s">
        <v>83</v>
      </c>
      <c r="AC5" s="1591"/>
      <c r="AD5" s="1592"/>
      <c r="AE5" s="1504"/>
      <c r="AF5" s="1609"/>
      <c r="AG5" s="1609">
        <v>6</v>
      </c>
      <c r="AH5" s="1610"/>
      <c r="AI5" s="1610"/>
      <c r="AJ5" s="1610"/>
      <c r="AK5" s="1610"/>
      <c r="AL5" s="1610"/>
      <c r="AM5" s="1610"/>
      <c r="AN5" s="1610"/>
      <c r="AO5" s="1610"/>
      <c r="AP5" s="1610"/>
      <c r="AQ5" s="1610"/>
      <c r="AR5" s="1622">
        <f>J5/6</f>
        <v>133.333333333333</v>
      </c>
      <c r="AS5" s="1622">
        <f>J5/6</f>
        <v>133.333333333333</v>
      </c>
      <c r="AT5" s="1622">
        <f>J5/6</f>
        <v>133.333333333333</v>
      </c>
      <c r="AU5" s="1622">
        <f>J5/6</f>
        <v>133.333333333333</v>
      </c>
      <c r="AV5" s="1622">
        <f>J5/6</f>
        <v>133.333333333333</v>
      </c>
      <c r="AW5" s="1622">
        <f>J5/6</f>
        <v>133.333333333333</v>
      </c>
      <c r="AX5" s="1622"/>
      <c r="AY5" s="1622">
        <f>J5*23/24/COUNT(AR5:AW5)</f>
        <v>127.777777777778</v>
      </c>
      <c r="AZ5" s="1622">
        <f>J5/24/COUNT(AR5:AW5)</f>
        <v>5.55555555555556</v>
      </c>
      <c r="BA5" s="1534"/>
      <c r="BB5" s="1638"/>
      <c r="BC5" s="1639"/>
      <c r="BD5" s="1639"/>
      <c r="BE5" s="1639"/>
      <c r="BF5" s="1639"/>
      <c r="BG5" s="1639"/>
      <c r="BH5" s="1639"/>
      <c r="BI5" s="1639"/>
      <c r="BJ5" s="1639"/>
      <c r="BK5" s="1639"/>
      <c r="BL5" s="1639"/>
      <c r="BM5" s="1639"/>
      <c r="BN5" s="1639"/>
      <c r="BO5" s="1639"/>
      <c r="BP5" s="1639"/>
      <c r="BQ5" s="1639"/>
      <c r="BR5" s="1639"/>
      <c r="BS5" s="1639"/>
      <c r="BT5" s="1639"/>
      <c r="BU5" s="1639"/>
      <c r="BV5" s="1639"/>
      <c r="BW5" s="1639"/>
      <c r="BX5" s="1639"/>
      <c r="BY5" s="1639"/>
      <c r="BZ5" s="1639"/>
      <c r="CA5" s="1639"/>
      <c r="CB5" s="1639"/>
      <c r="CC5" s="1639"/>
      <c r="CD5" s="1639"/>
      <c r="CE5" s="1639"/>
      <c r="CF5" s="1639"/>
      <c r="CG5" s="1639"/>
      <c r="CH5" s="1639"/>
      <c r="CI5" s="1639"/>
      <c r="CJ5" s="1639"/>
      <c r="CK5" s="1639"/>
      <c r="CL5" s="1639"/>
      <c r="CM5" s="1639"/>
      <c r="CN5" s="1639"/>
      <c r="CO5" s="1639"/>
      <c r="CP5" s="1639"/>
      <c r="CQ5" s="1639"/>
      <c r="CR5" s="1639"/>
      <c r="CS5" s="1639"/>
      <c r="CT5" s="1639"/>
      <c r="CU5" s="1639"/>
      <c r="CV5" s="1639"/>
      <c r="CW5" s="1639"/>
      <c r="CX5" s="1639"/>
      <c r="CY5" s="1639"/>
      <c r="CZ5" s="1639"/>
      <c r="DA5" s="1639"/>
      <c r="DB5" s="1639"/>
      <c r="DC5" s="1639"/>
      <c r="DD5" s="1639"/>
      <c r="DE5" s="1639"/>
      <c r="DF5" s="1639"/>
      <c r="DG5" s="1639"/>
      <c r="DH5" s="1639"/>
      <c r="DI5" s="1639"/>
      <c r="DJ5" s="1639"/>
      <c r="DK5" s="1639"/>
      <c r="DL5" s="1639"/>
      <c r="DM5" s="1639"/>
      <c r="DN5" s="1639"/>
      <c r="DO5" s="1639"/>
      <c r="DP5" s="1639"/>
      <c r="DQ5" s="1639"/>
      <c r="DR5" s="1639"/>
      <c r="DS5" s="1639"/>
      <c r="DT5" s="1639"/>
      <c r="DU5" s="1639"/>
      <c r="DV5" s="1639"/>
      <c r="DW5" s="1639"/>
      <c r="DX5" s="1639"/>
      <c r="DY5" s="1639"/>
      <c r="DZ5" s="1639"/>
      <c r="EA5" s="1639"/>
      <c r="EB5" s="1639"/>
      <c r="EC5" s="1639"/>
      <c r="ED5" s="1639"/>
      <c r="EE5" s="1639"/>
      <c r="EF5" s="1639"/>
      <c r="EG5" s="1639"/>
      <c r="EH5" s="1639"/>
      <c r="EI5" s="1639"/>
      <c r="EJ5" s="1639"/>
      <c r="EK5" s="1639"/>
      <c r="EL5" s="1639"/>
      <c r="EM5" s="1639"/>
      <c r="EN5" s="1639"/>
      <c r="EO5" s="1639"/>
      <c r="EP5" s="1639"/>
      <c r="EQ5" s="1639"/>
      <c r="ER5" s="1639"/>
      <c r="ES5" s="1639"/>
      <c r="ET5" s="1639"/>
      <c r="EU5" s="1639"/>
      <c r="EV5" s="1639"/>
      <c r="EW5" s="1639"/>
      <c r="EX5" s="1639"/>
      <c r="EY5" s="1639"/>
      <c r="EZ5" s="1639"/>
      <c r="FA5" s="1639"/>
      <c r="FB5" s="1639"/>
      <c r="FC5" s="1639"/>
      <c r="FD5" s="1639"/>
      <c r="FE5" s="1639"/>
      <c r="FF5" s="1639"/>
      <c r="FG5" s="1639"/>
      <c r="FH5" s="1639"/>
      <c r="FI5" s="1639"/>
      <c r="FJ5" s="1639"/>
      <c r="FK5" s="1639"/>
      <c r="FL5" s="1639"/>
      <c r="FM5" s="1639"/>
      <c r="FN5" s="1639"/>
      <c r="FO5" s="1639"/>
      <c r="FP5" s="1639"/>
      <c r="FQ5" s="1639"/>
      <c r="FR5" s="1639"/>
      <c r="FS5" s="1639"/>
      <c r="FT5" s="1639"/>
      <c r="FU5" s="1639"/>
      <c r="FV5" s="1639"/>
      <c r="FW5" s="1639"/>
      <c r="FX5" s="1639"/>
      <c r="FY5" s="1639"/>
      <c r="FZ5" s="1639"/>
      <c r="GA5" s="1639"/>
      <c r="GB5" s="1639"/>
      <c r="GC5" s="1639"/>
      <c r="GD5" s="1639"/>
      <c r="GE5" s="1639"/>
      <c r="GF5" s="1639"/>
      <c r="GG5" s="1639"/>
      <c r="GH5" s="1639"/>
      <c r="GI5" s="1639"/>
      <c r="GJ5" s="1639"/>
      <c r="GK5" s="1639"/>
      <c r="GL5" s="1639"/>
      <c r="GM5" s="1639"/>
      <c r="GN5" s="1639"/>
      <c r="GO5" s="1639"/>
      <c r="GP5" s="1639"/>
      <c r="GQ5" s="1639"/>
      <c r="GR5" s="1639"/>
      <c r="GS5" s="1639"/>
      <c r="GT5" s="1639"/>
      <c r="GU5" s="1639"/>
      <c r="GV5" s="1639"/>
      <c r="GW5" s="1639"/>
      <c r="GX5" s="1639"/>
      <c r="GY5" s="1639"/>
      <c r="GZ5" s="1639"/>
      <c r="HA5" s="1639"/>
      <c r="HB5" s="1639"/>
      <c r="HC5" s="1639"/>
      <c r="HD5" s="1639"/>
      <c r="HE5" s="1639"/>
      <c r="HF5" s="1639"/>
      <c r="HG5" s="1639"/>
      <c r="HH5" s="1639"/>
      <c r="HI5" s="1639"/>
      <c r="HJ5" s="1639"/>
      <c r="HK5" s="1639"/>
      <c r="HL5" s="1639"/>
      <c r="HM5" s="1639"/>
      <c r="HN5" s="1639"/>
      <c r="HO5" s="1639"/>
      <c r="HP5" s="1639"/>
      <c r="HQ5" s="1639"/>
      <c r="HR5" s="1639"/>
      <c r="HS5" s="1639"/>
      <c r="HT5" s="1639"/>
      <c r="HU5" s="1639"/>
      <c r="HV5" s="1639"/>
      <c r="HW5" s="1639"/>
      <c r="HX5" s="1639"/>
      <c r="HY5" s="1639"/>
      <c r="HZ5" s="1639"/>
      <c r="IA5" s="1639"/>
      <c r="IB5" s="1639"/>
      <c r="IC5" s="1639"/>
      <c r="ID5" s="1639"/>
      <c r="IE5" s="1639"/>
      <c r="IF5" s="1639"/>
      <c r="IG5" s="1639"/>
      <c r="IH5" s="1639"/>
      <c r="II5" s="1639"/>
      <c r="IJ5" s="1639"/>
      <c r="IK5" s="1639"/>
      <c r="IL5" s="1639"/>
      <c r="IM5" s="1639"/>
      <c r="IN5" s="1639"/>
      <c r="IO5" s="1639"/>
      <c r="IP5" s="1639"/>
      <c r="IQ5" s="1639"/>
      <c r="IR5" s="1639"/>
      <c r="IS5" s="1639"/>
      <c r="IT5" s="1639"/>
      <c r="IU5" s="1639"/>
      <c r="IV5" s="1639"/>
      <c r="IW5" s="1639"/>
      <c r="IX5" s="1639"/>
      <c r="IY5" s="1639"/>
      <c r="IZ5" s="1639"/>
      <c r="JA5" s="1639"/>
      <c r="JB5" s="1639"/>
      <c r="JC5" s="1639"/>
      <c r="JD5" s="1639"/>
      <c r="JE5" s="1639"/>
      <c r="JF5" s="1639"/>
      <c r="JG5" s="1639"/>
      <c r="JH5" s="1639"/>
      <c r="JI5" s="1639"/>
      <c r="JJ5" s="1639"/>
      <c r="JK5" s="1639"/>
      <c r="JL5" s="1639"/>
      <c r="JM5" s="1639"/>
      <c r="JN5" s="1639"/>
      <c r="JO5" s="1639"/>
      <c r="JP5" s="1639"/>
      <c r="JQ5" s="1639"/>
      <c r="JR5" s="1639"/>
      <c r="JS5" s="1639"/>
      <c r="JT5" s="1639"/>
      <c r="JU5" s="1639"/>
      <c r="JV5" s="1639"/>
      <c r="JW5" s="1639"/>
      <c r="JX5" s="1639"/>
      <c r="JY5" s="1639"/>
      <c r="JZ5" s="1639"/>
      <c r="KA5" s="1639"/>
      <c r="KB5" s="1639"/>
      <c r="KC5" s="1639"/>
      <c r="KD5" s="1639"/>
      <c r="KE5" s="1639"/>
      <c r="KF5" s="1639"/>
      <c r="KG5" s="1639"/>
      <c r="KH5" s="1639"/>
      <c r="KI5" s="1639"/>
      <c r="KJ5" s="1639"/>
      <c r="KK5" s="1639"/>
      <c r="KL5" s="1639"/>
      <c r="KM5" s="1639"/>
      <c r="KN5" s="1639"/>
      <c r="KO5" s="1639"/>
      <c r="KP5" s="1639"/>
      <c r="KQ5" s="1639"/>
      <c r="KR5" s="1639"/>
      <c r="KS5" s="1639"/>
      <c r="KT5" s="1639"/>
      <c r="KU5" s="1639"/>
      <c r="KV5" s="1639"/>
      <c r="KW5" s="1639"/>
      <c r="KX5" s="1639"/>
      <c r="KY5" s="1639"/>
      <c r="KZ5" s="1639"/>
      <c r="LA5" s="1639"/>
      <c r="LB5" s="1639"/>
      <c r="LC5" s="1639"/>
      <c r="LD5" s="1639"/>
      <c r="LE5" s="1639"/>
      <c r="LF5" s="1639"/>
      <c r="LG5" s="1639"/>
      <c r="LH5" s="1639"/>
    </row>
    <row r="6" s="1481" customFormat="1" ht="47" customHeight="1" spans="1:320">
      <c r="A6" s="1499">
        <v>45833</v>
      </c>
      <c r="B6" s="1500"/>
      <c r="C6" s="1501"/>
      <c r="D6" s="1502" t="s">
        <v>2101</v>
      </c>
      <c r="E6" s="1503"/>
      <c r="F6" s="1502"/>
      <c r="G6" s="1504" t="s">
        <v>93</v>
      </c>
      <c r="H6" s="1505" t="s">
        <v>2831</v>
      </c>
      <c r="I6" s="1532"/>
      <c r="J6" s="1522">
        <v>72</v>
      </c>
      <c r="K6" s="1534">
        <v>0</v>
      </c>
      <c r="L6" s="1534">
        <v>96</v>
      </c>
      <c r="M6" s="1534">
        <f>J6/L6</f>
        <v>0.75</v>
      </c>
      <c r="N6" s="1536"/>
      <c r="O6" s="1536"/>
      <c r="P6" s="1537"/>
      <c r="Q6" s="1562"/>
      <c r="R6" s="1562"/>
      <c r="S6" s="1562"/>
      <c r="T6" s="1564"/>
      <c r="U6" s="1564"/>
      <c r="V6" s="1565"/>
      <c r="W6" s="1589"/>
      <c r="X6" s="1565"/>
      <c r="Y6" s="1589"/>
      <c r="Z6" s="1589"/>
      <c r="AA6" s="1580" t="s">
        <v>2832</v>
      </c>
      <c r="AB6" s="1590" t="s">
        <v>80</v>
      </c>
      <c r="AC6" s="1591"/>
      <c r="AD6" s="1592"/>
      <c r="AE6" s="1504"/>
      <c r="AF6" s="1609"/>
      <c r="AG6" s="1609">
        <v>6</v>
      </c>
      <c r="AH6" s="1610"/>
      <c r="AI6" s="1610"/>
      <c r="AJ6" s="1610"/>
      <c r="AK6" s="1610"/>
      <c r="AL6" s="1610"/>
      <c r="AM6" s="1610"/>
      <c r="AN6" s="1610"/>
      <c r="AO6" s="1610"/>
      <c r="AP6" s="1610"/>
      <c r="AQ6" s="1610"/>
      <c r="AR6" s="1622">
        <f>J6/6</f>
        <v>12</v>
      </c>
      <c r="AS6" s="1622">
        <f>J6/6</f>
        <v>12</v>
      </c>
      <c r="AT6" s="1622">
        <f>J6/6</f>
        <v>12</v>
      </c>
      <c r="AU6" s="1622">
        <f>J6/6</f>
        <v>12</v>
      </c>
      <c r="AV6" s="1622">
        <f>J6/6</f>
        <v>12</v>
      </c>
      <c r="AW6" s="1622">
        <f>J6/6</f>
        <v>12</v>
      </c>
      <c r="AX6" s="1622"/>
      <c r="AY6" s="1622">
        <f>J6*23/24/COUNT(AR6:AW6)</f>
        <v>11.5</v>
      </c>
      <c r="AZ6" s="1622">
        <f>J6/24/COUNT(AR6:AW6)</f>
        <v>0.5</v>
      </c>
      <c r="BA6" s="1534"/>
      <c r="BB6" s="1638"/>
      <c r="BC6" s="1639"/>
      <c r="BD6" s="1639"/>
      <c r="BE6" s="1639"/>
      <c r="BF6" s="1639"/>
      <c r="BG6" s="1639"/>
      <c r="BH6" s="1639"/>
      <c r="BI6" s="1639"/>
      <c r="BJ6" s="1639"/>
      <c r="BK6" s="1639"/>
      <c r="BL6" s="1639"/>
      <c r="BM6" s="1639"/>
      <c r="BN6" s="1639"/>
      <c r="BO6" s="1639"/>
      <c r="BP6" s="1639"/>
      <c r="BQ6" s="1639"/>
      <c r="BR6" s="1639"/>
      <c r="BS6" s="1639"/>
      <c r="BT6" s="1639"/>
      <c r="BU6" s="1639"/>
      <c r="BV6" s="1639"/>
      <c r="BW6" s="1639"/>
      <c r="BX6" s="1639"/>
      <c r="BY6" s="1639"/>
      <c r="BZ6" s="1639"/>
      <c r="CA6" s="1639"/>
      <c r="CB6" s="1639"/>
      <c r="CC6" s="1639"/>
      <c r="CD6" s="1639"/>
      <c r="CE6" s="1639"/>
      <c r="CF6" s="1639"/>
      <c r="CG6" s="1639"/>
      <c r="CH6" s="1639"/>
      <c r="CI6" s="1639"/>
      <c r="CJ6" s="1639"/>
      <c r="CK6" s="1639"/>
      <c r="CL6" s="1639"/>
      <c r="CM6" s="1639"/>
      <c r="CN6" s="1639"/>
      <c r="CO6" s="1639"/>
      <c r="CP6" s="1639"/>
      <c r="CQ6" s="1639"/>
      <c r="CR6" s="1639"/>
      <c r="CS6" s="1639"/>
      <c r="CT6" s="1639"/>
      <c r="CU6" s="1639"/>
      <c r="CV6" s="1639"/>
      <c r="CW6" s="1639"/>
      <c r="CX6" s="1639"/>
      <c r="CY6" s="1639"/>
      <c r="CZ6" s="1639"/>
      <c r="DA6" s="1639"/>
      <c r="DB6" s="1639"/>
      <c r="DC6" s="1639"/>
      <c r="DD6" s="1639"/>
      <c r="DE6" s="1639"/>
      <c r="DF6" s="1639"/>
      <c r="DG6" s="1639"/>
      <c r="DH6" s="1639"/>
      <c r="DI6" s="1639"/>
      <c r="DJ6" s="1639"/>
      <c r="DK6" s="1639"/>
      <c r="DL6" s="1639"/>
      <c r="DM6" s="1639"/>
      <c r="DN6" s="1639"/>
      <c r="DO6" s="1639"/>
      <c r="DP6" s="1639"/>
      <c r="DQ6" s="1639"/>
      <c r="DR6" s="1639"/>
      <c r="DS6" s="1639"/>
      <c r="DT6" s="1639"/>
      <c r="DU6" s="1639"/>
      <c r="DV6" s="1639"/>
      <c r="DW6" s="1639"/>
      <c r="DX6" s="1639"/>
      <c r="DY6" s="1639"/>
      <c r="DZ6" s="1639"/>
      <c r="EA6" s="1639"/>
      <c r="EB6" s="1639"/>
      <c r="EC6" s="1639"/>
      <c r="ED6" s="1639"/>
      <c r="EE6" s="1639"/>
      <c r="EF6" s="1639"/>
      <c r="EG6" s="1639"/>
      <c r="EH6" s="1639"/>
      <c r="EI6" s="1639"/>
      <c r="EJ6" s="1639"/>
      <c r="EK6" s="1639"/>
      <c r="EL6" s="1639"/>
      <c r="EM6" s="1639"/>
      <c r="EN6" s="1639"/>
      <c r="EO6" s="1639"/>
      <c r="EP6" s="1639"/>
      <c r="EQ6" s="1639"/>
      <c r="ER6" s="1639"/>
      <c r="ES6" s="1639"/>
      <c r="ET6" s="1639"/>
      <c r="EU6" s="1639"/>
      <c r="EV6" s="1639"/>
      <c r="EW6" s="1639"/>
      <c r="EX6" s="1639"/>
      <c r="EY6" s="1639"/>
      <c r="EZ6" s="1639"/>
      <c r="FA6" s="1639"/>
      <c r="FB6" s="1639"/>
      <c r="FC6" s="1639"/>
      <c r="FD6" s="1639"/>
      <c r="FE6" s="1639"/>
      <c r="FF6" s="1639"/>
      <c r="FG6" s="1639"/>
      <c r="FH6" s="1639"/>
      <c r="FI6" s="1639"/>
      <c r="FJ6" s="1639"/>
      <c r="FK6" s="1639"/>
      <c r="FL6" s="1639"/>
      <c r="FM6" s="1639"/>
      <c r="FN6" s="1639"/>
      <c r="FO6" s="1639"/>
      <c r="FP6" s="1639"/>
      <c r="FQ6" s="1639"/>
      <c r="FR6" s="1639"/>
      <c r="FS6" s="1639"/>
      <c r="FT6" s="1639"/>
      <c r="FU6" s="1639"/>
      <c r="FV6" s="1639"/>
      <c r="FW6" s="1639"/>
      <c r="FX6" s="1639"/>
      <c r="FY6" s="1639"/>
      <c r="FZ6" s="1639"/>
      <c r="GA6" s="1639"/>
      <c r="GB6" s="1639"/>
      <c r="GC6" s="1639"/>
      <c r="GD6" s="1639"/>
      <c r="GE6" s="1639"/>
      <c r="GF6" s="1639"/>
      <c r="GG6" s="1639"/>
      <c r="GH6" s="1639"/>
      <c r="GI6" s="1639"/>
      <c r="GJ6" s="1639"/>
      <c r="GK6" s="1639"/>
      <c r="GL6" s="1639"/>
      <c r="GM6" s="1639"/>
      <c r="GN6" s="1639"/>
      <c r="GO6" s="1639"/>
      <c r="GP6" s="1639"/>
      <c r="GQ6" s="1639"/>
      <c r="GR6" s="1639"/>
      <c r="GS6" s="1639"/>
      <c r="GT6" s="1639"/>
      <c r="GU6" s="1639"/>
      <c r="GV6" s="1639"/>
      <c r="GW6" s="1639"/>
      <c r="GX6" s="1639"/>
      <c r="GY6" s="1639"/>
      <c r="GZ6" s="1639"/>
      <c r="HA6" s="1639"/>
      <c r="HB6" s="1639"/>
      <c r="HC6" s="1639"/>
      <c r="HD6" s="1639"/>
      <c r="HE6" s="1639"/>
      <c r="HF6" s="1639"/>
      <c r="HG6" s="1639"/>
      <c r="HH6" s="1639"/>
      <c r="HI6" s="1639"/>
      <c r="HJ6" s="1639"/>
      <c r="HK6" s="1639"/>
      <c r="HL6" s="1639"/>
      <c r="HM6" s="1639"/>
      <c r="HN6" s="1639"/>
      <c r="HO6" s="1639"/>
      <c r="HP6" s="1639"/>
      <c r="HQ6" s="1639"/>
      <c r="HR6" s="1639"/>
      <c r="HS6" s="1639"/>
      <c r="HT6" s="1639"/>
      <c r="HU6" s="1639"/>
      <c r="HV6" s="1639"/>
      <c r="HW6" s="1639"/>
      <c r="HX6" s="1639"/>
      <c r="HY6" s="1639"/>
      <c r="HZ6" s="1639"/>
      <c r="IA6" s="1639"/>
      <c r="IB6" s="1639"/>
      <c r="IC6" s="1639"/>
      <c r="ID6" s="1639"/>
      <c r="IE6" s="1639"/>
      <c r="IF6" s="1639"/>
      <c r="IG6" s="1639"/>
      <c r="IH6" s="1639"/>
      <c r="II6" s="1639"/>
      <c r="IJ6" s="1639"/>
      <c r="IK6" s="1639"/>
      <c r="IL6" s="1639"/>
      <c r="IM6" s="1639"/>
      <c r="IN6" s="1639"/>
      <c r="IO6" s="1639"/>
      <c r="IP6" s="1639"/>
      <c r="IQ6" s="1639"/>
      <c r="IR6" s="1639"/>
      <c r="IS6" s="1639"/>
      <c r="IT6" s="1639"/>
      <c r="IU6" s="1639"/>
      <c r="IV6" s="1639"/>
      <c r="IW6" s="1639"/>
      <c r="IX6" s="1639"/>
      <c r="IY6" s="1639"/>
      <c r="IZ6" s="1639"/>
      <c r="JA6" s="1639"/>
      <c r="JB6" s="1639"/>
      <c r="JC6" s="1639"/>
      <c r="JD6" s="1639"/>
      <c r="JE6" s="1639"/>
      <c r="JF6" s="1639"/>
      <c r="JG6" s="1639"/>
      <c r="JH6" s="1639"/>
      <c r="JI6" s="1639"/>
      <c r="JJ6" s="1639"/>
      <c r="JK6" s="1639"/>
      <c r="JL6" s="1639"/>
      <c r="JM6" s="1639"/>
      <c r="JN6" s="1639"/>
      <c r="JO6" s="1639"/>
      <c r="JP6" s="1639"/>
      <c r="JQ6" s="1639"/>
      <c r="JR6" s="1639"/>
      <c r="JS6" s="1639"/>
      <c r="JT6" s="1639"/>
      <c r="JU6" s="1639"/>
      <c r="JV6" s="1639"/>
      <c r="JW6" s="1639"/>
      <c r="JX6" s="1639"/>
      <c r="JY6" s="1639"/>
      <c r="JZ6" s="1639"/>
      <c r="KA6" s="1639"/>
      <c r="KB6" s="1639"/>
      <c r="KC6" s="1639"/>
      <c r="KD6" s="1639"/>
      <c r="KE6" s="1639"/>
      <c r="KF6" s="1639"/>
      <c r="KG6" s="1639"/>
      <c r="KH6" s="1639"/>
      <c r="KI6" s="1639"/>
      <c r="KJ6" s="1639"/>
      <c r="KK6" s="1639"/>
      <c r="KL6" s="1639"/>
      <c r="KM6" s="1639"/>
      <c r="KN6" s="1639"/>
      <c r="KO6" s="1639"/>
      <c r="KP6" s="1639"/>
      <c r="KQ6" s="1639"/>
      <c r="KR6" s="1639"/>
      <c r="KS6" s="1639"/>
      <c r="KT6" s="1639"/>
      <c r="KU6" s="1639"/>
      <c r="KV6" s="1639"/>
      <c r="KW6" s="1639"/>
      <c r="KX6" s="1639"/>
      <c r="KY6" s="1639"/>
      <c r="KZ6" s="1639"/>
      <c r="LA6" s="1639"/>
      <c r="LB6" s="1639"/>
      <c r="LC6" s="1639"/>
      <c r="LD6" s="1639"/>
      <c r="LE6" s="1639"/>
      <c r="LF6" s="1639"/>
      <c r="LG6" s="1639"/>
      <c r="LH6" s="1639"/>
    </row>
    <row r="7" s="1481" customFormat="1" ht="47" customHeight="1" spans="1:320">
      <c r="A7" s="1499">
        <v>45880</v>
      </c>
      <c r="B7" s="1500"/>
      <c r="C7" s="1501"/>
      <c r="D7" s="1502" t="s">
        <v>2833</v>
      </c>
      <c r="E7" s="1503"/>
      <c r="F7" s="1502"/>
      <c r="G7" s="1504" t="s">
        <v>93</v>
      </c>
      <c r="H7" s="1505" t="s">
        <v>2834</v>
      </c>
      <c r="I7" s="1532"/>
      <c r="J7" s="1522" t="s">
        <v>2835</v>
      </c>
      <c r="K7" s="1534" t="s">
        <v>2836</v>
      </c>
      <c r="L7" s="1534"/>
      <c r="M7" s="1534"/>
      <c r="N7" s="1536">
        <v>45905</v>
      </c>
      <c r="O7" s="1536">
        <v>45903</v>
      </c>
      <c r="P7" s="1537"/>
      <c r="Q7" s="1562"/>
      <c r="R7" s="1562"/>
      <c r="S7" s="1562"/>
      <c r="T7" s="1564"/>
      <c r="U7" s="1564"/>
      <c r="V7" s="1565"/>
      <c r="W7" s="1589"/>
      <c r="X7" s="1565"/>
      <c r="Y7" s="1589"/>
      <c r="Z7" s="1589"/>
      <c r="AA7" s="1580" t="s">
        <v>2837</v>
      </c>
      <c r="AB7" s="1590" t="s">
        <v>80</v>
      </c>
      <c r="AC7" s="1591"/>
      <c r="AD7" s="1592"/>
      <c r="AE7" s="1504"/>
      <c r="AF7" s="1609"/>
      <c r="AG7" s="1609"/>
      <c r="AH7" s="1610"/>
      <c r="AI7" s="1610"/>
      <c r="AJ7" s="1610"/>
      <c r="AK7" s="1610"/>
      <c r="AL7" s="1610"/>
      <c r="AM7" s="1610"/>
      <c r="AN7" s="1610"/>
      <c r="AO7" s="1610"/>
      <c r="AP7" s="1610"/>
      <c r="AQ7" s="1610"/>
      <c r="AR7" s="1622"/>
      <c r="AS7" s="1622"/>
      <c r="AT7" s="1622"/>
      <c r="AU7" s="1622"/>
      <c r="AV7" s="1622"/>
      <c r="AW7" s="1622"/>
      <c r="AX7" s="1622"/>
      <c r="AY7" s="1622"/>
      <c r="AZ7" s="1622"/>
      <c r="BA7" s="1534"/>
      <c r="BB7" s="1638"/>
      <c r="BC7" s="1639"/>
      <c r="BD7" s="1639"/>
      <c r="BE7" s="1639"/>
      <c r="BF7" s="1639"/>
      <c r="BG7" s="1639"/>
      <c r="BH7" s="1639"/>
      <c r="BI7" s="1639"/>
      <c r="BJ7" s="1639"/>
      <c r="BK7" s="1639"/>
      <c r="BL7" s="1639"/>
      <c r="BM7" s="1639"/>
      <c r="BN7" s="1639"/>
      <c r="BO7" s="1639"/>
      <c r="BP7" s="1639"/>
      <c r="BQ7" s="1639"/>
      <c r="BR7" s="1639"/>
      <c r="BS7" s="1639"/>
      <c r="BT7" s="1639"/>
      <c r="BU7" s="1639"/>
      <c r="BV7" s="1639"/>
      <c r="BW7" s="1639"/>
      <c r="BX7" s="1639"/>
      <c r="BY7" s="1639"/>
      <c r="BZ7" s="1639"/>
      <c r="CA7" s="1639"/>
      <c r="CB7" s="1639"/>
      <c r="CC7" s="1639"/>
      <c r="CD7" s="1639"/>
      <c r="CE7" s="1639"/>
      <c r="CF7" s="1639"/>
      <c r="CG7" s="1639"/>
      <c r="CH7" s="1639"/>
      <c r="CI7" s="1639"/>
      <c r="CJ7" s="1639"/>
      <c r="CK7" s="1639"/>
      <c r="CL7" s="1639"/>
      <c r="CM7" s="1639"/>
      <c r="CN7" s="1639"/>
      <c r="CO7" s="1639"/>
      <c r="CP7" s="1639"/>
      <c r="CQ7" s="1639"/>
      <c r="CR7" s="1639"/>
      <c r="CS7" s="1639"/>
      <c r="CT7" s="1639"/>
      <c r="CU7" s="1639"/>
      <c r="CV7" s="1639"/>
      <c r="CW7" s="1639"/>
      <c r="CX7" s="1639"/>
      <c r="CY7" s="1639"/>
      <c r="CZ7" s="1639"/>
      <c r="DA7" s="1639"/>
      <c r="DB7" s="1639"/>
      <c r="DC7" s="1639"/>
      <c r="DD7" s="1639"/>
      <c r="DE7" s="1639"/>
      <c r="DF7" s="1639"/>
      <c r="DG7" s="1639"/>
      <c r="DH7" s="1639"/>
      <c r="DI7" s="1639"/>
      <c r="DJ7" s="1639"/>
      <c r="DK7" s="1639"/>
      <c r="DL7" s="1639"/>
      <c r="DM7" s="1639"/>
      <c r="DN7" s="1639"/>
      <c r="DO7" s="1639"/>
      <c r="DP7" s="1639"/>
      <c r="DQ7" s="1639"/>
      <c r="DR7" s="1639"/>
      <c r="DS7" s="1639"/>
      <c r="DT7" s="1639"/>
      <c r="DU7" s="1639"/>
      <c r="DV7" s="1639"/>
      <c r="DW7" s="1639"/>
      <c r="DX7" s="1639"/>
      <c r="DY7" s="1639"/>
      <c r="DZ7" s="1639"/>
      <c r="EA7" s="1639"/>
      <c r="EB7" s="1639"/>
      <c r="EC7" s="1639"/>
      <c r="ED7" s="1639"/>
      <c r="EE7" s="1639"/>
      <c r="EF7" s="1639"/>
      <c r="EG7" s="1639"/>
      <c r="EH7" s="1639"/>
      <c r="EI7" s="1639"/>
      <c r="EJ7" s="1639"/>
      <c r="EK7" s="1639"/>
      <c r="EL7" s="1639"/>
      <c r="EM7" s="1639"/>
      <c r="EN7" s="1639"/>
      <c r="EO7" s="1639"/>
      <c r="EP7" s="1639"/>
      <c r="EQ7" s="1639"/>
      <c r="ER7" s="1639"/>
      <c r="ES7" s="1639"/>
      <c r="ET7" s="1639"/>
      <c r="EU7" s="1639"/>
      <c r="EV7" s="1639"/>
      <c r="EW7" s="1639"/>
      <c r="EX7" s="1639"/>
      <c r="EY7" s="1639"/>
      <c r="EZ7" s="1639"/>
      <c r="FA7" s="1639"/>
      <c r="FB7" s="1639"/>
      <c r="FC7" s="1639"/>
      <c r="FD7" s="1639"/>
      <c r="FE7" s="1639"/>
      <c r="FF7" s="1639"/>
      <c r="FG7" s="1639"/>
      <c r="FH7" s="1639"/>
      <c r="FI7" s="1639"/>
      <c r="FJ7" s="1639"/>
      <c r="FK7" s="1639"/>
      <c r="FL7" s="1639"/>
      <c r="FM7" s="1639"/>
      <c r="FN7" s="1639"/>
      <c r="FO7" s="1639"/>
      <c r="FP7" s="1639"/>
      <c r="FQ7" s="1639"/>
      <c r="FR7" s="1639"/>
      <c r="FS7" s="1639"/>
      <c r="FT7" s="1639"/>
      <c r="FU7" s="1639"/>
      <c r="FV7" s="1639"/>
      <c r="FW7" s="1639"/>
      <c r="FX7" s="1639"/>
      <c r="FY7" s="1639"/>
      <c r="FZ7" s="1639"/>
      <c r="GA7" s="1639"/>
      <c r="GB7" s="1639"/>
      <c r="GC7" s="1639"/>
      <c r="GD7" s="1639"/>
      <c r="GE7" s="1639"/>
      <c r="GF7" s="1639"/>
      <c r="GG7" s="1639"/>
      <c r="GH7" s="1639"/>
      <c r="GI7" s="1639"/>
      <c r="GJ7" s="1639"/>
      <c r="GK7" s="1639"/>
      <c r="GL7" s="1639"/>
      <c r="GM7" s="1639"/>
      <c r="GN7" s="1639"/>
      <c r="GO7" s="1639"/>
      <c r="GP7" s="1639"/>
      <c r="GQ7" s="1639"/>
      <c r="GR7" s="1639"/>
      <c r="GS7" s="1639"/>
      <c r="GT7" s="1639"/>
      <c r="GU7" s="1639"/>
      <c r="GV7" s="1639"/>
      <c r="GW7" s="1639"/>
      <c r="GX7" s="1639"/>
      <c r="GY7" s="1639"/>
      <c r="GZ7" s="1639"/>
      <c r="HA7" s="1639"/>
      <c r="HB7" s="1639"/>
      <c r="HC7" s="1639"/>
      <c r="HD7" s="1639"/>
      <c r="HE7" s="1639"/>
      <c r="HF7" s="1639"/>
      <c r="HG7" s="1639"/>
      <c r="HH7" s="1639"/>
      <c r="HI7" s="1639"/>
      <c r="HJ7" s="1639"/>
      <c r="HK7" s="1639"/>
      <c r="HL7" s="1639"/>
      <c r="HM7" s="1639"/>
      <c r="HN7" s="1639"/>
      <c r="HO7" s="1639"/>
      <c r="HP7" s="1639"/>
      <c r="HQ7" s="1639"/>
      <c r="HR7" s="1639"/>
      <c r="HS7" s="1639"/>
      <c r="HT7" s="1639"/>
      <c r="HU7" s="1639"/>
      <c r="HV7" s="1639"/>
      <c r="HW7" s="1639"/>
      <c r="HX7" s="1639"/>
      <c r="HY7" s="1639"/>
      <c r="HZ7" s="1639"/>
      <c r="IA7" s="1639"/>
      <c r="IB7" s="1639"/>
      <c r="IC7" s="1639"/>
      <c r="ID7" s="1639"/>
      <c r="IE7" s="1639"/>
      <c r="IF7" s="1639"/>
      <c r="IG7" s="1639"/>
      <c r="IH7" s="1639"/>
      <c r="II7" s="1639"/>
      <c r="IJ7" s="1639"/>
      <c r="IK7" s="1639"/>
      <c r="IL7" s="1639"/>
      <c r="IM7" s="1639"/>
      <c r="IN7" s="1639"/>
      <c r="IO7" s="1639"/>
      <c r="IP7" s="1639"/>
      <c r="IQ7" s="1639"/>
      <c r="IR7" s="1639"/>
      <c r="IS7" s="1639"/>
      <c r="IT7" s="1639"/>
      <c r="IU7" s="1639"/>
      <c r="IV7" s="1639"/>
      <c r="IW7" s="1639"/>
      <c r="IX7" s="1639"/>
      <c r="IY7" s="1639"/>
      <c r="IZ7" s="1639"/>
      <c r="JA7" s="1639"/>
      <c r="JB7" s="1639"/>
      <c r="JC7" s="1639"/>
      <c r="JD7" s="1639"/>
      <c r="JE7" s="1639"/>
      <c r="JF7" s="1639"/>
      <c r="JG7" s="1639"/>
      <c r="JH7" s="1639"/>
      <c r="JI7" s="1639"/>
      <c r="JJ7" s="1639"/>
      <c r="JK7" s="1639"/>
      <c r="JL7" s="1639"/>
      <c r="JM7" s="1639"/>
      <c r="JN7" s="1639"/>
      <c r="JO7" s="1639"/>
      <c r="JP7" s="1639"/>
      <c r="JQ7" s="1639"/>
      <c r="JR7" s="1639"/>
      <c r="JS7" s="1639"/>
      <c r="JT7" s="1639"/>
      <c r="JU7" s="1639"/>
      <c r="JV7" s="1639"/>
      <c r="JW7" s="1639"/>
      <c r="JX7" s="1639"/>
      <c r="JY7" s="1639"/>
      <c r="JZ7" s="1639"/>
      <c r="KA7" s="1639"/>
      <c r="KB7" s="1639"/>
      <c r="KC7" s="1639"/>
      <c r="KD7" s="1639"/>
      <c r="KE7" s="1639"/>
      <c r="KF7" s="1639"/>
      <c r="KG7" s="1639"/>
      <c r="KH7" s="1639"/>
      <c r="KI7" s="1639"/>
      <c r="KJ7" s="1639"/>
      <c r="KK7" s="1639"/>
      <c r="KL7" s="1639"/>
      <c r="KM7" s="1639"/>
      <c r="KN7" s="1639"/>
      <c r="KO7" s="1639"/>
      <c r="KP7" s="1639"/>
      <c r="KQ7" s="1639"/>
      <c r="KR7" s="1639"/>
      <c r="KS7" s="1639"/>
      <c r="KT7" s="1639"/>
      <c r="KU7" s="1639"/>
      <c r="KV7" s="1639"/>
      <c r="KW7" s="1639"/>
      <c r="KX7" s="1639"/>
      <c r="KY7" s="1639"/>
      <c r="KZ7" s="1639"/>
      <c r="LA7" s="1639"/>
      <c r="LB7" s="1639"/>
      <c r="LC7" s="1639"/>
      <c r="LD7" s="1639"/>
      <c r="LE7" s="1639"/>
      <c r="LF7" s="1639"/>
      <c r="LG7" s="1639"/>
      <c r="LH7" s="1639"/>
    </row>
    <row r="8" s="1481" customFormat="1" ht="47" customHeight="1" spans="1:320">
      <c r="A8" s="1499">
        <v>45817</v>
      </c>
      <c r="B8" s="1500"/>
      <c r="C8" s="1501"/>
      <c r="D8" s="1502" t="s">
        <v>2838</v>
      </c>
      <c r="E8" s="1503"/>
      <c r="F8" s="1502"/>
      <c r="G8" s="1504" t="s">
        <v>93</v>
      </c>
      <c r="H8" s="1505" t="s">
        <v>2831</v>
      </c>
      <c r="I8" s="1532"/>
      <c r="J8" s="1522">
        <v>240</v>
      </c>
      <c r="K8" s="1534">
        <v>0</v>
      </c>
      <c r="L8" s="1534">
        <v>96</v>
      </c>
      <c r="M8" s="1534">
        <f t="shared" ref="M8:M71" si="0">J8/L8</f>
        <v>2.5</v>
      </c>
      <c r="N8" s="1536"/>
      <c r="O8" s="1536"/>
      <c r="P8" s="1537"/>
      <c r="Q8" s="1562" t="s">
        <v>78</v>
      </c>
      <c r="R8" s="1562"/>
      <c r="S8" s="1562"/>
      <c r="T8" s="1564"/>
      <c r="U8" s="1564"/>
      <c r="V8" s="1565"/>
      <c r="W8" s="1589"/>
      <c r="X8" s="1565"/>
      <c r="Y8" s="1589"/>
      <c r="Z8" s="1589"/>
      <c r="AA8" s="1580" t="s">
        <v>2839</v>
      </c>
      <c r="AB8" s="1590" t="s">
        <v>80</v>
      </c>
      <c r="AC8" s="1591"/>
      <c r="AD8" s="1592"/>
      <c r="AE8" s="1504"/>
      <c r="AF8" s="1609"/>
      <c r="AG8" s="1609">
        <v>6</v>
      </c>
      <c r="AH8" s="1610"/>
      <c r="AI8" s="1610"/>
      <c r="AJ8" s="1610"/>
      <c r="AK8" s="1610"/>
      <c r="AL8" s="1610"/>
      <c r="AM8" s="1610"/>
      <c r="AN8" s="1610"/>
      <c r="AO8" s="1610"/>
      <c r="AP8" s="1610"/>
      <c r="AQ8" s="1610"/>
      <c r="AR8" s="1622">
        <f t="shared" ref="AR8:AR41" si="1">J8/6</f>
        <v>40</v>
      </c>
      <c r="AS8" s="1622">
        <f t="shared" ref="AS8:AS41" si="2">J8/6</f>
        <v>40</v>
      </c>
      <c r="AT8" s="1622">
        <f t="shared" ref="AT8:AT41" si="3">J8/6</f>
        <v>40</v>
      </c>
      <c r="AU8" s="1622">
        <f t="shared" ref="AU8:AU41" si="4">J8/6</f>
        <v>40</v>
      </c>
      <c r="AV8" s="1622">
        <f t="shared" ref="AV8:AV41" si="5">J8/6</f>
        <v>40</v>
      </c>
      <c r="AW8" s="1622">
        <f t="shared" ref="AW8:AW41" si="6">J8/6</f>
        <v>40</v>
      </c>
      <c r="AX8" s="1622"/>
      <c r="AY8" s="1622">
        <f t="shared" ref="AY8:AY41" si="7">J8*23/24/COUNT(AR8:AW8)</f>
        <v>38.3333333333333</v>
      </c>
      <c r="AZ8" s="1622">
        <f t="shared" ref="AZ8:AZ41" si="8">J8/24/COUNT(AR8:AW8)</f>
        <v>1.66666666666667</v>
      </c>
      <c r="BA8" s="1534"/>
      <c r="BB8" s="1638"/>
      <c r="BC8" s="1639"/>
      <c r="BD8" s="1639"/>
      <c r="BE8" s="1639"/>
      <c r="BF8" s="1639"/>
      <c r="BG8" s="1639"/>
      <c r="BH8" s="1639"/>
      <c r="BI8" s="1639"/>
      <c r="BJ8" s="1639"/>
      <c r="BK8" s="1639"/>
      <c r="BL8" s="1639"/>
      <c r="BM8" s="1639"/>
      <c r="BN8" s="1639"/>
      <c r="BO8" s="1639"/>
      <c r="BP8" s="1639"/>
      <c r="BQ8" s="1639"/>
      <c r="BR8" s="1639"/>
      <c r="BS8" s="1639"/>
      <c r="BT8" s="1639"/>
      <c r="BU8" s="1639"/>
      <c r="BV8" s="1639"/>
      <c r="BW8" s="1639"/>
      <c r="BX8" s="1639"/>
      <c r="BY8" s="1639"/>
      <c r="BZ8" s="1639"/>
      <c r="CA8" s="1639"/>
      <c r="CB8" s="1639"/>
      <c r="CC8" s="1639"/>
      <c r="CD8" s="1639"/>
      <c r="CE8" s="1639"/>
      <c r="CF8" s="1639"/>
      <c r="CG8" s="1639"/>
      <c r="CH8" s="1639"/>
      <c r="CI8" s="1639"/>
      <c r="CJ8" s="1639"/>
      <c r="CK8" s="1639"/>
      <c r="CL8" s="1639"/>
      <c r="CM8" s="1639"/>
      <c r="CN8" s="1639"/>
      <c r="CO8" s="1639"/>
      <c r="CP8" s="1639"/>
      <c r="CQ8" s="1639"/>
      <c r="CR8" s="1639"/>
      <c r="CS8" s="1639"/>
      <c r="CT8" s="1639"/>
      <c r="CU8" s="1639"/>
      <c r="CV8" s="1639"/>
      <c r="CW8" s="1639"/>
      <c r="CX8" s="1639"/>
      <c r="CY8" s="1639"/>
      <c r="CZ8" s="1639"/>
      <c r="DA8" s="1639"/>
      <c r="DB8" s="1639"/>
      <c r="DC8" s="1639"/>
      <c r="DD8" s="1639"/>
      <c r="DE8" s="1639"/>
      <c r="DF8" s="1639"/>
      <c r="DG8" s="1639"/>
      <c r="DH8" s="1639"/>
      <c r="DI8" s="1639"/>
      <c r="DJ8" s="1639"/>
      <c r="DK8" s="1639"/>
      <c r="DL8" s="1639"/>
      <c r="DM8" s="1639"/>
      <c r="DN8" s="1639"/>
      <c r="DO8" s="1639"/>
      <c r="DP8" s="1639"/>
      <c r="DQ8" s="1639"/>
      <c r="DR8" s="1639"/>
      <c r="DS8" s="1639"/>
      <c r="DT8" s="1639"/>
      <c r="DU8" s="1639"/>
      <c r="DV8" s="1639"/>
      <c r="DW8" s="1639"/>
      <c r="DX8" s="1639"/>
      <c r="DY8" s="1639"/>
      <c r="DZ8" s="1639"/>
      <c r="EA8" s="1639"/>
      <c r="EB8" s="1639"/>
      <c r="EC8" s="1639"/>
      <c r="ED8" s="1639"/>
      <c r="EE8" s="1639"/>
      <c r="EF8" s="1639"/>
      <c r="EG8" s="1639"/>
      <c r="EH8" s="1639"/>
      <c r="EI8" s="1639"/>
      <c r="EJ8" s="1639"/>
      <c r="EK8" s="1639"/>
      <c r="EL8" s="1639"/>
      <c r="EM8" s="1639"/>
      <c r="EN8" s="1639"/>
      <c r="EO8" s="1639"/>
      <c r="EP8" s="1639"/>
      <c r="EQ8" s="1639"/>
      <c r="ER8" s="1639"/>
      <c r="ES8" s="1639"/>
      <c r="ET8" s="1639"/>
      <c r="EU8" s="1639"/>
      <c r="EV8" s="1639"/>
      <c r="EW8" s="1639"/>
      <c r="EX8" s="1639"/>
      <c r="EY8" s="1639"/>
      <c r="EZ8" s="1639"/>
      <c r="FA8" s="1639"/>
      <c r="FB8" s="1639"/>
      <c r="FC8" s="1639"/>
      <c r="FD8" s="1639"/>
      <c r="FE8" s="1639"/>
      <c r="FF8" s="1639"/>
      <c r="FG8" s="1639"/>
      <c r="FH8" s="1639"/>
      <c r="FI8" s="1639"/>
      <c r="FJ8" s="1639"/>
      <c r="FK8" s="1639"/>
      <c r="FL8" s="1639"/>
      <c r="FM8" s="1639"/>
      <c r="FN8" s="1639"/>
      <c r="FO8" s="1639"/>
      <c r="FP8" s="1639"/>
      <c r="FQ8" s="1639"/>
      <c r="FR8" s="1639"/>
      <c r="FS8" s="1639"/>
      <c r="FT8" s="1639"/>
      <c r="FU8" s="1639"/>
      <c r="FV8" s="1639"/>
      <c r="FW8" s="1639"/>
      <c r="FX8" s="1639"/>
      <c r="FY8" s="1639"/>
      <c r="FZ8" s="1639"/>
      <c r="GA8" s="1639"/>
      <c r="GB8" s="1639"/>
      <c r="GC8" s="1639"/>
      <c r="GD8" s="1639"/>
      <c r="GE8" s="1639"/>
      <c r="GF8" s="1639"/>
      <c r="GG8" s="1639"/>
      <c r="GH8" s="1639"/>
      <c r="GI8" s="1639"/>
      <c r="GJ8" s="1639"/>
      <c r="GK8" s="1639"/>
      <c r="GL8" s="1639"/>
      <c r="GM8" s="1639"/>
      <c r="GN8" s="1639"/>
      <c r="GO8" s="1639"/>
      <c r="GP8" s="1639"/>
      <c r="GQ8" s="1639"/>
      <c r="GR8" s="1639"/>
      <c r="GS8" s="1639"/>
      <c r="GT8" s="1639"/>
      <c r="GU8" s="1639"/>
      <c r="GV8" s="1639"/>
      <c r="GW8" s="1639"/>
      <c r="GX8" s="1639"/>
      <c r="GY8" s="1639"/>
      <c r="GZ8" s="1639"/>
      <c r="HA8" s="1639"/>
      <c r="HB8" s="1639"/>
      <c r="HC8" s="1639"/>
      <c r="HD8" s="1639"/>
      <c r="HE8" s="1639"/>
      <c r="HF8" s="1639"/>
      <c r="HG8" s="1639"/>
      <c r="HH8" s="1639"/>
      <c r="HI8" s="1639"/>
      <c r="HJ8" s="1639"/>
      <c r="HK8" s="1639"/>
      <c r="HL8" s="1639"/>
      <c r="HM8" s="1639"/>
      <c r="HN8" s="1639"/>
      <c r="HO8" s="1639"/>
      <c r="HP8" s="1639"/>
      <c r="HQ8" s="1639"/>
      <c r="HR8" s="1639"/>
      <c r="HS8" s="1639"/>
      <c r="HT8" s="1639"/>
      <c r="HU8" s="1639"/>
      <c r="HV8" s="1639"/>
      <c r="HW8" s="1639"/>
      <c r="HX8" s="1639"/>
      <c r="HY8" s="1639"/>
      <c r="HZ8" s="1639"/>
      <c r="IA8" s="1639"/>
      <c r="IB8" s="1639"/>
      <c r="IC8" s="1639"/>
      <c r="ID8" s="1639"/>
      <c r="IE8" s="1639"/>
      <c r="IF8" s="1639"/>
      <c r="IG8" s="1639"/>
      <c r="IH8" s="1639"/>
      <c r="II8" s="1639"/>
      <c r="IJ8" s="1639"/>
      <c r="IK8" s="1639"/>
      <c r="IL8" s="1639"/>
      <c r="IM8" s="1639"/>
      <c r="IN8" s="1639"/>
      <c r="IO8" s="1639"/>
      <c r="IP8" s="1639"/>
      <c r="IQ8" s="1639"/>
      <c r="IR8" s="1639"/>
      <c r="IS8" s="1639"/>
      <c r="IT8" s="1639"/>
      <c r="IU8" s="1639"/>
      <c r="IV8" s="1639"/>
      <c r="IW8" s="1639"/>
      <c r="IX8" s="1639"/>
      <c r="IY8" s="1639"/>
      <c r="IZ8" s="1639"/>
      <c r="JA8" s="1639"/>
      <c r="JB8" s="1639"/>
      <c r="JC8" s="1639"/>
      <c r="JD8" s="1639"/>
      <c r="JE8" s="1639"/>
      <c r="JF8" s="1639"/>
      <c r="JG8" s="1639"/>
      <c r="JH8" s="1639"/>
      <c r="JI8" s="1639"/>
      <c r="JJ8" s="1639"/>
      <c r="JK8" s="1639"/>
      <c r="JL8" s="1639"/>
      <c r="JM8" s="1639"/>
      <c r="JN8" s="1639"/>
      <c r="JO8" s="1639"/>
      <c r="JP8" s="1639"/>
      <c r="JQ8" s="1639"/>
      <c r="JR8" s="1639"/>
      <c r="JS8" s="1639"/>
      <c r="JT8" s="1639"/>
      <c r="JU8" s="1639"/>
      <c r="JV8" s="1639"/>
      <c r="JW8" s="1639"/>
      <c r="JX8" s="1639"/>
      <c r="JY8" s="1639"/>
      <c r="JZ8" s="1639"/>
      <c r="KA8" s="1639"/>
      <c r="KB8" s="1639"/>
      <c r="KC8" s="1639"/>
      <c r="KD8" s="1639"/>
      <c r="KE8" s="1639"/>
      <c r="KF8" s="1639"/>
      <c r="KG8" s="1639"/>
      <c r="KH8" s="1639"/>
      <c r="KI8" s="1639"/>
      <c r="KJ8" s="1639"/>
      <c r="KK8" s="1639"/>
      <c r="KL8" s="1639"/>
      <c r="KM8" s="1639"/>
      <c r="KN8" s="1639"/>
      <c r="KO8" s="1639"/>
      <c r="KP8" s="1639"/>
      <c r="KQ8" s="1639"/>
      <c r="KR8" s="1639"/>
      <c r="KS8" s="1639"/>
      <c r="KT8" s="1639"/>
      <c r="KU8" s="1639"/>
      <c r="KV8" s="1639"/>
      <c r="KW8" s="1639"/>
      <c r="KX8" s="1639"/>
      <c r="KY8" s="1639"/>
      <c r="KZ8" s="1639"/>
      <c r="LA8" s="1639"/>
      <c r="LB8" s="1639"/>
      <c r="LC8" s="1639"/>
      <c r="LD8" s="1639"/>
      <c r="LE8" s="1639"/>
      <c r="LF8" s="1639"/>
      <c r="LG8" s="1639"/>
      <c r="LH8" s="1639"/>
    </row>
    <row r="9" s="1481" customFormat="1" ht="47" customHeight="1" spans="1:320">
      <c r="A9" s="1499">
        <v>45852</v>
      </c>
      <c r="B9" s="1500" t="s">
        <v>1564</v>
      </c>
      <c r="C9" s="1501" t="s">
        <v>98</v>
      </c>
      <c r="D9" s="1502">
        <v>4500173782</v>
      </c>
      <c r="E9" s="2253" t="s">
        <v>2840</v>
      </c>
      <c r="F9" s="1502" t="s">
        <v>2841</v>
      </c>
      <c r="G9" s="2414" t="s">
        <v>2842</v>
      </c>
      <c r="H9" s="1505" t="s">
        <v>2843</v>
      </c>
      <c r="I9" s="1532" t="s">
        <v>2844</v>
      </c>
      <c r="J9" s="1522">
        <v>3328</v>
      </c>
      <c r="K9" s="1534">
        <v>0</v>
      </c>
      <c r="L9" s="1534">
        <v>32</v>
      </c>
      <c r="M9" s="1534">
        <f t="shared" si="0"/>
        <v>104</v>
      </c>
      <c r="N9" s="1536">
        <v>45924</v>
      </c>
      <c r="O9" s="1536">
        <f t="shared" ref="O9:O24" si="9">N9-2</f>
        <v>45922</v>
      </c>
      <c r="P9" s="1537"/>
      <c r="Q9" s="1562" t="s">
        <v>78</v>
      </c>
      <c r="R9" s="2253"/>
      <c r="S9" s="1562" t="s">
        <v>829</v>
      </c>
      <c r="T9" s="2428" t="s">
        <v>2845</v>
      </c>
      <c r="U9" s="1564" t="s">
        <v>168</v>
      </c>
      <c r="V9" s="1565">
        <v>45852</v>
      </c>
      <c r="W9" s="1589" t="s">
        <v>88</v>
      </c>
      <c r="X9" s="1565" t="s">
        <v>88</v>
      </c>
      <c r="Y9" s="1589" t="s">
        <v>61</v>
      </c>
      <c r="Z9" s="1589"/>
      <c r="AA9" s="1580" t="s">
        <v>2846</v>
      </c>
      <c r="AB9" s="1590" t="s">
        <v>1570</v>
      </c>
      <c r="AC9" s="2277">
        <v>33.486</v>
      </c>
      <c r="AD9" s="2278">
        <f>AC9*'15759粉色Baby系列'!M9</f>
        <v>3482.544</v>
      </c>
      <c r="AE9" s="1504" t="s">
        <v>2847</v>
      </c>
      <c r="AF9" s="1609" t="s">
        <v>81</v>
      </c>
      <c r="AG9" s="1609">
        <v>6</v>
      </c>
      <c r="AH9" s="1610">
        <f t="shared" ref="AH9:AH35" si="10">J9</f>
        <v>3328</v>
      </c>
      <c r="AI9" s="1610"/>
      <c r="AJ9" s="1610"/>
      <c r="AK9" s="1610"/>
      <c r="AL9" s="1610"/>
      <c r="AM9" s="1610"/>
      <c r="AN9" s="1610">
        <f>J9/32</f>
        <v>104</v>
      </c>
      <c r="AO9" s="1610" t="s">
        <v>63</v>
      </c>
      <c r="AP9" s="1610">
        <f t="shared" ref="AP9:AP25" si="11">J9</f>
        <v>3328</v>
      </c>
      <c r="AQ9" s="1610"/>
      <c r="AR9" s="1622">
        <f t="shared" si="1"/>
        <v>554.666666666667</v>
      </c>
      <c r="AS9" s="1622">
        <f t="shared" si="2"/>
        <v>554.666666666667</v>
      </c>
      <c r="AT9" s="1622">
        <f t="shared" si="3"/>
        <v>554.666666666667</v>
      </c>
      <c r="AU9" s="1622">
        <f t="shared" si="4"/>
        <v>554.666666666667</v>
      </c>
      <c r="AV9" s="1622">
        <f t="shared" si="5"/>
        <v>554.666666666667</v>
      </c>
      <c r="AW9" s="1622">
        <f t="shared" si="6"/>
        <v>554.666666666667</v>
      </c>
      <c r="AX9" s="1622"/>
      <c r="AY9" s="1622">
        <f t="shared" si="7"/>
        <v>531.555555555556</v>
      </c>
      <c r="AZ9" s="1622">
        <f t="shared" si="8"/>
        <v>23.1111111111111</v>
      </c>
      <c r="BA9" s="1534"/>
      <c r="BB9" s="1638"/>
      <c r="BC9" s="1639"/>
      <c r="BD9" s="1639"/>
      <c r="BE9" s="1639"/>
      <c r="BF9" s="1639"/>
      <c r="BG9" s="1639"/>
      <c r="BH9" s="1639"/>
      <c r="BI9" s="1639"/>
      <c r="BJ9" s="1639"/>
      <c r="BK9" s="1639"/>
      <c r="BL9" s="1639"/>
      <c r="BM9" s="1639"/>
      <c r="BN9" s="1639"/>
      <c r="BO9" s="1639"/>
      <c r="BP9" s="1639"/>
      <c r="BQ9" s="1639"/>
      <c r="BR9" s="1639"/>
      <c r="BS9" s="1639"/>
      <c r="BT9" s="1639"/>
      <c r="BU9" s="1639"/>
      <c r="BV9" s="1639"/>
      <c r="BW9" s="1639"/>
      <c r="BX9" s="1639"/>
      <c r="BY9" s="1639"/>
      <c r="BZ9" s="1639"/>
      <c r="CA9" s="1639"/>
      <c r="CB9" s="1639"/>
      <c r="CC9" s="1639"/>
      <c r="CD9" s="1639"/>
      <c r="CE9" s="1639"/>
      <c r="CF9" s="1639"/>
      <c r="CG9" s="1639"/>
      <c r="CH9" s="1639"/>
      <c r="CI9" s="1639"/>
      <c r="CJ9" s="1639"/>
      <c r="CK9" s="1639"/>
      <c r="CL9" s="1639"/>
      <c r="CM9" s="1639"/>
      <c r="CN9" s="1639"/>
      <c r="CO9" s="1639"/>
      <c r="CP9" s="1639"/>
      <c r="CQ9" s="1639"/>
      <c r="CR9" s="1639"/>
      <c r="CS9" s="1639"/>
      <c r="CT9" s="1639"/>
      <c r="CU9" s="1639"/>
      <c r="CV9" s="1639"/>
      <c r="CW9" s="1639"/>
      <c r="CX9" s="1639"/>
      <c r="CY9" s="1639"/>
      <c r="CZ9" s="1639"/>
      <c r="DA9" s="1639"/>
      <c r="DB9" s="1639"/>
      <c r="DC9" s="1639"/>
      <c r="DD9" s="1639"/>
      <c r="DE9" s="1639"/>
      <c r="DF9" s="1639"/>
      <c r="DG9" s="1639"/>
      <c r="DH9" s="1639"/>
      <c r="DI9" s="1639"/>
      <c r="DJ9" s="1639"/>
      <c r="DK9" s="1639"/>
      <c r="DL9" s="1639"/>
      <c r="DM9" s="1639"/>
      <c r="DN9" s="1639"/>
      <c r="DO9" s="1639"/>
      <c r="DP9" s="1639"/>
      <c r="DQ9" s="1639"/>
      <c r="DR9" s="1639"/>
      <c r="DS9" s="1639"/>
      <c r="DT9" s="1639"/>
      <c r="DU9" s="1639"/>
      <c r="DV9" s="1639"/>
      <c r="DW9" s="1639"/>
      <c r="DX9" s="1639"/>
      <c r="DY9" s="1639"/>
      <c r="DZ9" s="1639"/>
      <c r="EA9" s="1639"/>
      <c r="EB9" s="1639"/>
      <c r="EC9" s="1639"/>
      <c r="ED9" s="1639"/>
      <c r="EE9" s="1639"/>
      <c r="EF9" s="1639"/>
      <c r="EG9" s="1639"/>
      <c r="EH9" s="1639"/>
      <c r="EI9" s="1639"/>
      <c r="EJ9" s="1639"/>
      <c r="EK9" s="1639"/>
      <c r="EL9" s="1639"/>
      <c r="EM9" s="1639"/>
      <c r="EN9" s="1639"/>
      <c r="EO9" s="1639"/>
      <c r="EP9" s="1639"/>
      <c r="EQ9" s="1639"/>
      <c r="ER9" s="1639"/>
      <c r="ES9" s="1639"/>
      <c r="ET9" s="1639"/>
      <c r="EU9" s="1639"/>
      <c r="EV9" s="1639"/>
      <c r="EW9" s="1639"/>
      <c r="EX9" s="1639"/>
      <c r="EY9" s="1639"/>
      <c r="EZ9" s="1639"/>
      <c r="FA9" s="1639"/>
      <c r="FB9" s="1639"/>
      <c r="FC9" s="1639"/>
      <c r="FD9" s="1639"/>
      <c r="FE9" s="1639"/>
      <c r="FF9" s="1639"/>
      <c r="FG9" s="1639"/>
      <c r="FH9" s="1639"/>
      <c r="FI9" s="1639"/>
      <c r="FJ9" s="1639"/>
      <c r="FK9" s="1639"/>
      <c r="FL9" s="1639"/>
      <c r="FM9" s="1639"/>
      <c r="FN9" s="1639"/>
      <c r="FO9" s="1639"/>
      <c r="FP9" s="1639"/>
      <c r="FQ9" s="1639"/>
      <c r="FR9" s="1639"/>
      <c r="FS9" s="1639"/>
      <c r="FT9" s="1639"/>
      <c r="FU9" s="1639"/>
      <c r="FV9" s="1639"/>
      <c r="FW9" s="1639"/>
      <c r="FX9" s="1639"/>
      <c r="FY9" s="1639"/>
      <c r="FZ9" s="1639"/>
      <c r="GA9" s="1639"/>
      <c r="GB9" s="1639"/>
      <c r="GC9" s="1639"/>
      <c r="GD9" s="1639"/>
      <c r="GE9" s="1639"/>
      <c r="GF9" s="1639"/>
      <c r="GG9" s="1639"/>
      <c r="GH9" s="1639"/>
      <c r="GI9" s="1639"/>
      <c r="GJ9" s="1639"/>
      <c r="GK9" s="1639"/>
      <c r="GL9" s="1639"/>
      <c r="GM9" s="1639"/>
      <c r="GN9" s="1639"/>
      <c r="GO9" s="1639"/>
      <c r="GP9" s="1639"/>
      <c r="GQ9" s="1639"/>
      <c r="GR9" s="1639"/>
      <c r="GS9" s="1639"/>
      <c r="GT9" s="1639"/>
      <c r="GU9" s="1639"/>
      <c r="GV9" s="1639"/>
      <c r="GW9" s="1639"/>
      <c r="GX9" s="1639"/>
      <c r="GY9" s="1639"/>
      <c r="GZ9" s="1639"/>
      <c r="HA9" s="1639"/>
      <c r="HB9" s="1639"/>
      <c r="HC9" s="1639"/>
      <c r="HD9" s="1639"/>
      <c r="HE9" s="1639"/>
      <c r="HF9" s="1639"/>
      <c r="HG9" s="1639"/>
      <c r="HH9" s="1639"/>
      <c r="HI9" s="1639"/>
      <c r="HJ9" s="1639"/>
      <c r="HK9" s="1639"/>
      <c r="HL9" s="1639"/>
      <c r="HM9" s="1639"/>
      <c r="HN9" s="1639"/>
      <c r="HO9" s="1639"/>
      <c r="HP9" s="1639"/>
      <c r="HQ9" s="1639"/>
      <c r="HR9" s="1639"/>
      <c r="HS9" s="1639"/>
      <c r="HT9" s="1639"/>
      <c r="HU9" s="1639"/>
      <c r="HV9" s="1639"/>
      <c r="HW9" s="1639"/>
      <c r="HX9" s="1639"/>
      <c r="HY9" s="1639"/>
      <c r="HZ9" s="1639"/>
      <c r="IA9" s="1639"/>
      <c r="IB9" s="1639"/>
      <c r="IC9" s="1639"/>
      <c r="ID9" s="1639"/>
      <c r="IE9" s="1639"/>
      <c r="IF9" s="1639"/>
      <c r="IG9" s="1639"/>
      <c r="IH9" s="1639"/>
      <c r="II9" s="1639"/>
      <c r="IJ9" s="1639"/>
      <c r="IK9" s="1639"/>
      <c r="IL9" s="1639"/>
      <c r="IM9" s="1639"/>
      <c r="IN9" s="1639"/>
      <c r="IO9" s="1639"/>
      <c r="IP9" s="1639"/>
      <c r="IQ9" s="1639"/>
      <c r="IR9" s="1639"/>
      <c r="IS9" s="1639"/>
      <c r="IT9" s="1639"/>
      <c r="IU9" s="1639"/>
      <c r="IV9" s="1639"/>
      <c r="IW9" s="1639"/>
      <c r="IX9" s="1639"/>
      <c r="IY9" s="1639"/>
      <c r="IZ9" s="1639"/>
      <c r="JA9" s="1639"/>
      <c r="JB9" s="1639"/>
      <c r="JC9" s="1639"/>
      <c r="JD9" s="1639"/>
      <c r="JE9" s="1639"/>
      <c r="JF9" s="1639"/>
      <c r="JG9" s="1639"/>
      <c r="JH9" s="1639"/>
      <c r="JI9" s="1639"/>
      <c r="JJ9" s="1639"/>
      <c r="JK9" s="1639"/>
      <c r="JL9" s="1639"/>
      <c r="JM9" s="1639"/>
      <c r="JN9" s="1639"/>
      <c r="JO9" s="1639"/>
      <c r="JP9" s="1639"/>
      <c r="JQ9" s="1639"/>
      <c r="JR9" s="1639"/>
      <c r="JS9" s="1639"/>
      <c r="JT9" s="1639"/>
      <c r="JU9" s="1639"/>
      <c r="JV9" s="1639"/>
      <c r="JW9" s="1639"/>
      <c r="JX9" s="1639"/>
      <c r="JY9" s="1639"/>
      <c r="JZ9" s="1639"/>
      <c r="KA9" s="1639"/>
      <c r="KB9" s="1639"/>
      <c r="KC9" s="1639"/>
      <c r="KD9" s="1639"/>
      <c r="KE9" s="1639"/>
      <c r="KF9" s="1639"/>
      <c r="KG9" s="1639"/>
      <c r="KH9" s="1639"/>
      <c r="KI9" s="1639"/>
      <c r="KJ9" s="1639"/>
      <c r="KK9" s="1639"/>
      <c r="KL9" s="1639"/>
      <c r="KM9" s="1639"/>
      <c r="KN9" s="1639"/>
      <c r="KO9" s="1639"/>
      <c r="KP9" s="1639"/>
      <c r="KQ9" s="1639"/>
      <c r="KR9" s="1639"/>
      <c r="KS9" s="1639"/>
      <c r="KT9" s="1639"/>
      <c r="KU9" s="1639"/>
      <c r="KV9" s="1639"/>
      <c r="KW9" s="1639"/>
      <c r="KX9" s="1639"/>
      <c r="KY9" s="1639"/>
      <c r="KZ9" s="1639"/>
      <c r="LA9" s="1639"/>
      <c r="LB9" s="1639"/>
      <c r="LC9" s="1639"/>
      <c r="LD9" s="1639"/>
      <c r="LE9" s="1639"/>
      <c r="LF9" s="1639"/>
      <c r="LG9" s="1639"/>
      <c r="LH9" s="1639"/>
    </row>
    <row r="10" s="1481" customFormat="1" ht="47" customHeight="1" spans="1:320">
      <c r="A10" s="1499">
        <v>45852</v>
      </c>
      <c r="B10" s="1500" t="s">
        <v>1564</v>
      </c>
      <c r="C10" s="1501" t="s">
        <v>98</v>
      </c>
      <c r="D10" s="1502">
        <v>4500173782</v>
      </c>
      <c r="E10" s="2253" t="s">
        <v>2848</v>
      </c>
      <c r="F10" s="1502" t="s">
        <v>2849</v>
      </c>
      <c r="G10" s="2414" t="s">
        <v>2842</v>
      </c>
      <c r="H10" s="1505" t="s">
        <v>2843</v>
      </c>
      <c r="I10" s="1532" t="s">
        <v>2844</v>
      </c>
      <c r="J10" s="1522">
        <v>2112</v>
      </c>
      <c r="K10" s="1534">
        <v>0</v>
      </c>
      <c r="L10" s="1534">
        <v>32</v>
      </c>
      <c r="M10" s="1534">
        <f t="shared" si="0"/>
        <v>66</v>
      </c>
      <c r="N10" s="1536">
        <v>45924</v>
      </c>
      <c r="O10" s="1536">
        <f t="shared" si="9"/>
        <v>45922</v>
      </c>
      <c r="P10" s="1537"/>
      <c r="Q10" s="1562" t="s">
        <v>78</v>
      </c>
      <c r="R10" s="2253"/>
      <c r="S10" s="1562" t="s">
        <v>829</v>
      </c>
      <c r="T10" s="2428" t="s">
        <v>2845</v>
      </c>
      <c r="U10" s="1564" t="s">
        <v>168</v>
      </c>
      <c r="V10" s="1565">
        <v>45852</v>
      </c>
      <c r="W10" s="1589" t="s">
        <v>88</v>
      </c>
      <c r="X10" s="1565" t="s">
        <v>88</v>
      </c>
      <c r="Y10" s="1589" t="s">
        <v>61</v>
      </c>
      <c r="Z10" s="1589"/>
      <c r="AA10" s="1580" t="s">
        <v>2846</v>
      </c>
      <c r="AB10" s="1590" t="s">
        <v>1570</v>
      </c>
      <c r="AC10" s="2277">
        <v>33.4861</v>
      </c>
      <c r="AD10" s="2278">
        <f>AC10*'15759粉色Baby系列'!M10</f>
        <v>2210.0826</v>
      </c>
      <c r="AE10" s="1504" t="s">
        <v>2850</v>
      </c>
      <c r="AF10" s="1609" t="s">
        <v>81</v>
      </c>
      <c r="AG10" s="1609">
        <v>6</v>
      </c>
      <c r="AH10" s="1610">
        <f t="shared" si="10"/>
        <v>2112</v>
      </c>
      <c r="AI10" s="1610"/>
      <c r="AJ10" s="1610"/>
      <c r="AK10" s="1610"/>
      <c r="AL10" s="1610"/>
      <c r="AM10" s="1610"/>
      <c r="AN10" s="1610">
        <f t="shared" ref="AN10:AN22" si="12">J10/32</f>
        <v>66</v>
      </c>
      <c r="AO10" s="1610" t="s">
        <v>63</v>
      </c>
      <c r="AP10" s="1610">
        <f t="shared" si="11"/>
        <v>2112</v>
      </c>
      <c r="AQ10" s="1610"/>
      <c r="AR10" s="1622">
        <f t="shared" si="1"/>
        <v>352</v>
      </c>
      <c r="AS10" s="1622">
        <f t="shared" si="2"/>
        <v>352</v>
      </c>
      <c r="AT10" s="1622">
        <f t="shared" si="3"/>
        <v>352</v>
      </c>
      <c r="AU10" s="1622">
        <f t="shared" si="4"/>
        <v>352</v>
      </c>
      <c r="AV10" s="1622">
        <f t="shared" si="5"/>
        <v>352</v>
      </c>
      <c r="AW10" s="1622">
        <f t="shared" si="6"/>
        <v>352</v>
      </c>
      <c r="AX10" s="1622"/>
      <c r="AY10" s="1622">
        <f t="shared" si="7"/>
        <v>337.333333333333</v>
      </c>
      <c r="AZ10" s="1622">
        <f t="shared" si="8"/>
        <v>14.6666666666667</v>
      </c>
      <c r="BA10" s="1534"/>
      <c r="BB10" s="1638"/>
      <c r="BC10" s="1639"/>
      <c r="BD10" s="1639"/>
      <c r="BE10" s="1639"/>
      <c r="BF10" s="1639"/>
      <c r="BG10" s="1639"/>
      <c r="BH10" s="1639"/>
      <c r="BI10" s="1639"/>
      <c r="BJ10" s="1639"/>
      <c r="BK10" s="1639"/>
      <c r="BL10" s="1639"/>
      <c r="BM10" s="1639"/>
      <c r="BN10" s="1639"/>
      <c r="BO10" s="1639"/>
      <c r="BP10" s="1639"/>
      <c r="BQ10" s="1639"/>
      <c r="BR10" s="1639"/>
      <c r="BS10" s="1639"/>
      <c r="BT10" s="1639"/>
      <c r="BU10" s="1639"/>
      <c r="BV10" s="1639"/>
      <c r="BW10" s="1639"/>
      <c r="BX10" s="1639"/>
      <c r="BY10" s="1639"/>
      <c r="BZ10" s="1639"/>
      <c r="CA10" s="1639"/>
      <c r="CB10" s="1639"/>
      <c r="CC10" s="1639"/>
      <c r="CD10" s="1639"/>
      <c r="CE10" s="1639"/>
      <c r="CF10" s="1639"/>
      <c r="CG10" s="1639"/>
      <c r="CH10" s="1639"/>
      <c r="CI10" s="1639"/>
      <c r="CJ10" s="1639"/>
      <c r="CK10" s="1639"/>
      <c r="CL10" s="1639"/>
      <c r="CM10" s="1639"/>
      <c r="CN10" s="1639"/>
      <c r="CO10" s="1639"/>
      <c r="CP10" s="1639"/>
      <c r="CQ10" s="1639"/>
      <c r="CR10" s="1639"/>
      <c r="CS10" s="1639"/>
      <c r="CT10" s="1639"/>
      <c r="CU10" s="1639"/>
      <c r="CV10" s="1639"/>
      <c r="CW10" s="1639"/>
      <c r="CX10" s="1639"/>
      <c r="CY10" s="1639"/>
      <c r="CZ10" s="1639"/>
      <c r="DA10" s="1639"/>
      <c r="DB10" s="1639"/>
      <c r="DC10" s="1639"/>
      <c r="DD10" s="1639"/>
      <c r="DE10" s="1639"/>
      <c r="DF10" s="1639"/>
      <c r="DG10" s="1639"/>
      <c r="DH10" s="1639"/>
      <c r="DI10" s="1639"/>
      <c r="DJ10" s="1639"/>
      <c r="DK10" s="1639"/>
      <c r="DL10" s="1639"/>
      <c r="DM10" s="1639"/>
      <c r="DN10" s="1639"/>
      <c r="DO10" s="1639"/>
      <c r="DP10" s="1639"/>
      <c r="DQ10" s="1639"/>
      <c r="DR10" s="1639"/>
      <c r="DS10" s="1639"/>
      <c r="DT10" s="1639"/>
      <c r="DU10" s="1639"/>
      <c r="DV10" s="1639"/>
      <c r="DW10" s="1639"/>
      <c r="DX10" s="1639"/>
      <c r="DY10" s="1639"/>
      <c r="DZ10" s="1639"/>
      <c r="EA10" s="1639"/>
      <c r="EB10" s="1639"/>
      <c r="EC10" s="1639"/>
      <c r="ED10" s="1639"/>
      <c r="EE10" s="1639"/>
      <c r="EF10" s="1639"/>
      <c r="EG10" s="1639"/>
      <c r="EH10" s="1639"/>
      <c r="EI10" s="1639"/>
      <c r="EJ10" s="1639"/>
      <c r="EK10" s="1639"/>
      <c r="EL10" s="1639"/>
      <c r="EM10" s="1639"/>
      <c r="EN10" s="1639"/>
      <c r="EO10" s="1639"/>
      <c r="EP10" s="1639"/>
      <c r="EQ10" s="1639"/>
      <c r="ER10" s="1639"/>
      <c r="ES10" s="1639"/>
      <c r="ET10" s="1639"/>
      <c r="EU10" s="1639"/>
      <c r="EV10" s="1639"/>
      <c r="EW10" s="1639"/>
      <c r="EX10" s="1639"/>
      <c r="EY10" s="1639"/>
      <c r="EZ10" s="1639"/>
      <c r="FA10" s="1639"/>
      <c r="FB10" s="1639"/>
      <c r="FC10" s="1639"/>
      <c r="FD10" s="1639"/>
      <c r="FE10" s="1639"/>
      <c r="FF10" s="1639"/>
      <c r="FG10" s="1639"/>
      <c r="FH10" s="1639"/>
      <c r="FI10" s="1639"/>
      <c r="FJ10" s="1639"/>
      <c r="FK10" s="1639"/>
      <c r="FL10" s="1639"/>
      <c r="FM10" s="1639"/>
      <c r="FN10" s="1639"/>
      <c r="FO10" s="1639"/>
      <c r="FP10" s="1639"/>
      <c r="FQ10" s="1639"/>
      <c r="FR10" s="1639"/>
      <c r="FS10" s="1639"/>
      <c r="FT10" s="1639"/>
      <c r="FU10" s="1639"/>
      <c r="FV10" s="1639"/>
      <c r="FW10" s="1639"/>
      <c r="FX10" s="1639"/>
      <c r="FY10" s="1639"/>
      <c r="FZ10" s="1639"/>
      <c r="GA10" s="1639"/>
      <c r="GB10" s="1639"/>
      <c r="GC10" s="1639"/>
      <c r="GD10" s="1639"/>
      <c r="GE10" s="1639"/>
      <c r="GF10" s="1639"/>
      <c r="GG10" s="1639"/>
      <c r="GH10" s="1639"/>
      <c r="GI10" s="1639"/>
      <c r="GJ10" s="1639"/>
      <c r="GK10" s="1639"/>
      <c r="GL10" s="1639"/>
      <c r="GM10" s="1639"/>
      <c r="GN10" s="1639"/>
      <c r="GO10" s="1639"/>
      <c r="GP10" s="1639"/>
      <c r="GQ10" s="1639"/>
      <c r="GR10" s="1639"/>
      <c r="GS10" s="1639"/>
      <c r="GT10" s="1639"/>
      <c r="GU10" s="1639"/>
      <c r="GV10" s="1639"/>
      <c r="GW10" s="1639"/>
      <c r="GX10" s="1639"/>
      <c r="GY10" s="1639"/>
      <c r="GZ10" s="1639"/>
      <c r="HA10" s="1639"/>
      <c r="HB10" s="1639"/>
      <c r="HC10" s="1639"/>
      <c r="HD10" s="1639"/>
      <c r="HE10" s="1639"/>
      <c r="HF10" s="1639"/>
      <c r="HG10" s="1639"/>
      <c r="HH10" s="1639"/>
      <c r="HI10" s="1639"/>
      <c r="HJ10" s="1639"/>
      <c r="HK10" s="1639"/>
      <c r="HL10" s="1639"/>
      <c r="HM10" s="1639"/>
      <c r="HN10" s="1639"/>
      <c r="HO10" s="1639"/>
      <c r="HP10" s="1639"/>
      <c r="HQ10" s="1639"/>
      <c r="HR10" s="1639"/>
      <c r="HS10" s="1639"/>
      <c r="HT10" s="1639"/>
      <c r="HU10" s="1639"/>
      <c r="HV10" s="1639"/>
      <c r="HW10" s="1639"/>
      <c r="HX10" s="1639"/>
      <c r="HY10" s="1639"/>
      <c r="HZ10" s="1639"/>
      <c r="IA10" s="1639"/>
      <c r="IB10" s="1639"/>
      <c r="IC10" s="1639"/>
      <c r="ID10" s="1639"/>
      <c r="IE10" s="1639"/>
      <c r="IF10" s="1639"/>
      <c r="IG10" s="1639"/>
      <c r="IH10" s="1639"/>
      <c r="II10" s="1639"/>
      <c r="IJ10" s="1639"/>
      <c r="IK10" s="1639"/>
      <c r="IL10" s="1639"/>
      <c r="IM10" s="1639"/>
      <c r="IN10" s="1639"/>
      <c r="IO10" s="1639"/>
      <c r="IP10" s="1639"/>
      <c r="IQ10" s="1639"/>
      <c r="IR10" s="1639"/>
      <c r="IS10" s="1639"/>
      <c r="IT10" s="1639"/>
      <c r="IU10" s="1639"/>
      <c r="IV10" s="1639"/>
      <c r="IW10" s="1639"/>
      <c r="IX10" s="1639"/>
      <c r="IY10" s="1639"/>
      <c r="IZ10" s="1639"/>
      <c r="JA10" s="1639"/>
      <c r="JB10" s="1639"/>
      <c r="JC10" s="1639"/>
      <c r="JD10" s="1639"/>
      <c r="JE10" s="1639"/>
      <c r="JF10" s="1639"/>
      <c r="JG10" s="1639"/>
      <c r="JH10" s="1639"/>
      <c r="JI10" s="1639"/>
      <c r="JJ10" s="1639"/>
      <c r="JK10" s="1639"/>
      <c r="JL10" s="1639"/>
      <c r="JM10" s="1639"/>
      <c r="JN10" s="1639"/>
      <c r="JO10" s="1639"/>
      <c r="JP10" s="1639"/>
      <c r="JQ10" s="1639"/>
      <c r="JR10" s="1639"/>
      <c r="JS10" s="1639"/>
      <c r="JT10" s="1639"/>
      <c r="JU10" s="1639"/>
      <c r="JV10" s="1639"/>
      <c r="JW10" s="1639"/>
      <c r="JX10" s="1639"/>
      <c r="JY10" s="1639"/>
      <c r="JZ10" s="1639"/>
      <c r="KA10" s="1639"/>
      <c r="KB10" s="1639"/>
      <c r="KC10" s="1639"/>
      <c r="KD10" s="1639"/>
      <c r="KE10" s="1639"/>
      <c r="KF10" s="1639"/>
      <c r="KG10" s="1639"/>
      <c r="KH10" s="1639"/>
      <c r="KI10" s="1639"/>
      <c r="KJ10" s="1639"/>
      <c r="KK10" s="1639"/>
      <c r="KL10" s="1639"/>
      <c r="KM10" s="1639"/>
      <c r="KN10" s="1639"/>
      <c r="KO10" s="1639"/>
      <c r="KP10" s="1639"/>
      <c r="KQ10" s="1639"/>
      <c r="KR10" s="1639"/>
      <c r="KS10" s="1639"/>
      <c r="KT10" s="1639"/>
      <c r="KU10" s="1639"/>
      <c r="KV10" s="1639"/>
      <c r="KW10" s="1639"/>
      <c r="KX10" s="1639"/>
      <c r="KY10" s="1639"/>
      <c r="KZ10" s="1639"/>
      <c r="LA10" s="1639"/>
      <c r="LB10" s="1639"/>
      <c r="LC10" s="1639"/>
      <c r="LD10" s="1639"/>
      <c r="LE10" s="1639"/>
      <c r="LF10" s="1639"/>
      <c r="LG10" s="1639"/>
      <c r="LH10" s="1639"/>
    </row>
    <row r="11" s="1481" customFormat="1" ht="47" customHeight="1" spans="1:320">
      <c r="A11" s="1499">
        <v>45852</v>
      </c>
      <c r="B11" s="1500" t="s">
        <v>1564</v>
      </c>
      <c r="C11" s="1501" t="s">
        <v>98</v>
      </c>
      <c r="D11" s="1502">
        <v>4500173782</v>
      </c>
      <c r="E11" s="2253" t="s">
        <v>2851</v>
      </c>
      <c r="F11" s="1502" t="s">
        <v>2852</v>
      </c>
      <c r="G11" s="2414" t="s">
        <v>2842</v>
      </c>
      <c r="H11" s="1505" t="s">
        <v>2843</v>
      </c>
      <c r="I11" s="1532" t="s">
        <v>2844</v>
      </c>
      <c r="J11" s="1522">
        <v>3296</v>
      </c>
      <c r="K11" s="1534">
        <v>0</v>
      </c>
      <c r="L11" s="1534">
        <v>32</v>
      </c>
      <c r="M11" s="1534">
        <f t="shared" si="0"/>
        <v>103</v>
      </c>
      <c r="N11" s="1536">
        <v>45924</v>
      </c>
      <c r="O11" s="1536">
        <f t="shared" si="9"/>
        <v>45922</v>
      </c>
      <c r="P11" s="1537"/>
      <c r="Q11" s="1562" t="s">
        <v>78</v>
      </c>
      <c r="R11" s="2253"/>
      <c r="S11" s="1562" t="s">
        <v>829</v>
      </c>
      <c r="T11" s="2428" t="s">
        <v>2845</v>
      </c>
      <c r="U11" s="1564" t="s">
        <v>168</v>
      </c>
      <c r="V11" s="1565">
        <v>45852</v>
      </c>
      <c r="W11" s="1589" t="s">
        <v>88</v>
      </c>
      <c r="X11" s="1565" t="s">
        <v>88</v>
      </c>
      <c r="Y11" s="1589" t="s">
        <v>61</v>
      </c>
      <c r="Z11" s="1589"/>
      <c r="AA11" s="1580" t="s">
        <v>2846</v>
      </c>
      <c r="AB11" s="1590" t="s">
        <v>1570</v>
      </c>
      <c r="AC11" s="2277">
        <v>33.486</v>
      </c>
      <c r="AD11" s="2278">
        <f>AC11*'15759粉色Baby系列'!M11</f>
        <v>3449.058</v>
      </c>
      <c r="AE11" s="1504" t="s">
        <v>2853</v>
      </c>
      <c r="AF11" s="1609" t="s">
        <v>81</v>
      </c>
      <c r="AG11" s="1609">
        <v>6</v>
      </c>
      <c r="AH11" s="1610">
        <f t="shared" si="10"/>
        <v>3296</v>
      </c>
      <c r="AI11" s="1610"/>
      <c r="AJ11" s="1610"/>
      <c r="AK11" s="1610"/>
      <c r="AL11" s="1610"/>
      <c r="AM11" s="1610"/>
      <c r="AN11" s="1610">
        <f t="shared" si="12"/>
        <v>103</v>
      </c>
      <c r="AO11" s="1610" t="s">
        <v>63</v>
      </c>
      <c r="AP11" s="1610">
        <f t="shared" si="11"/>
        <v>3296</v>
      </c>
      <c r="AQ11" s="1610"/>
      <c r="AR11" s="1622">
        <f t="shared" si="1"/>
        <v>549.333333333333</v>
      </c>
      <c r="AS11" s="1622">
        <f t="shared" si="2"/>
        <v>549.333333333333</v>
      </c>
      <c r="AT11" s="1622">
        <f t="shared" si="3"/>
        <v>549.333333333333</v>
      </c>
      <c r="AU11" s="1622">
        <f t="shared" si="4"/>
        <v>549.333333333333</v>
      </c>
      <c r="AV11" s="1622">
        <f t="shared" si="5"/>
        <v>549.333333333333</v>
      </c>
      <c r="AW11" s="1622">
        <f t="shared" si="6"/>
        <v>549.333333333333</v>
      </c>
      <c r="AX11" s="1622"/>
      <c r="AY11" s="1622">
        <f t="shared" si="7"/>
        <v>526.444444444444</v>
      </c>
      <c r="AZ11" s="1622">
        <f t="shared" si="8"/>
        <v>22.8888888888889</v>
      </c>
      <c r="BA11" s="1534"/>
      <c r="BB11" s="1638"/>
      <c r="BC11" s="1639"/>
      <c r="BD11" s="1639"/>
      <c r="BE11" s="1639"/>
      <c r="BF11" s="1639"/>
      <c r="BG11" s="1639"/>
      <c r="BH11" s="1639"/>
      <c r="BI11" s="1639"/>
      <c r="BJ11" s="1639"/>
      <c r="BK11" s="1639"/>
      <c r="BL11" s="1639"/>
      <c r="BM11" s="1639"/>
      <c r="BN11" s="1639"/>
      <c r="BO11" s="1639"/>
      <c r="BP11" s="1639"/>
      <c r="BQ11" s="1639"/>
      <c r="BR11" s="1639"/>
      <c r="BS11" s="1639"/>
      <c r="BT11" s="1639"/>
      <c r="BU11" s="1639"/>
      <c r="BV11" s="1639"/>
      <c r="BW11" s="1639"/>
      <c r="BX11" s="1639"/>
      <c r="BY11" s="1639"/>
      <c r="BZ11" s="1639"/>
      <c r="CA11" s="1639"/>
      <c r="CB11" s="1639"/>
      <c r="CC11" s="1639"/>
      <c r="CD11" s="1639"/>
      <c r="CE11" s="1639"/>
      <c r="CF11" s="1639"/>
      <c r="CG11" s="1639"/>
      <c r="CH11" s="1639"/>
      <c r="CI11" s="1639"/>
      <c r="CJ11" s="1639"/>
      <c r="CK11" s="1639"/>
      <c r="CL11" s="1639"/>
      <c r="CM11" s="1639"/>
      <c r="CN11" s="1639"/>
      <c r="CO11" s="1639"/>
      <c r="CP11" s="1639"/>
      <c r="CQ11" s="1639"/>
      <c r="CR11" s="1639"/>
      <c r="CS11" s="1639"/>
      <c r="CT11" s="1639"/>
      <c r="CU11" s="1639"/>
      <c r="CV11" s="1639"/>
      <c r="CW11" s="1639"/>
      <c r="CX11" s="1639"/>
      <c r="CY11" s="1639"/>
      <c r="CZ11" s="1639"/>
      <c r="DA11" s="1639"/>
      <c r="DB11" s="1639"/>
      <c r="DC11" s="1639"/>
      <c r="DD11" s="1639"/>
      <c r="DE11" s="1639"/>
      <c r="DF11" s="1639"/>
      <c r="DG11" s="1639"/>
      <c r="DH11" s="1639"/>
      <c r="DI11" s="1639"/>
      <c r="DJ11" s="1639"/>
      <c r="DK11" s="1639"/>
      <c r="DL11" s="1639"/>
      <c r="DM11" s="1639"/>
      <c r="DN11" s="1639"/>
      <c r="DO11" s="1639"/>
      <c r="DP11" s="1639"/>
      <c r="DQ11" s="1639"/>
      <c r="DR11" s="1639"/>
      <c r="DS11" s="1639"/>
      <c r="DT11" s="1639"/>
      <c r="DU11" s="1639"/>
      <c r="DV11" s="1639"/>
      <c r="DW11" s="1639"/>
      <c r="DX11" s="1639"/>
      <c r="DY11" s="1639"/>
      <c r="DZ11" s="1639"/>
      <c r="EA11" s="1639"/>
      <c r="EB11" s="1639"/>
      <c r="EC11" s="1639"/>
      <c r="ED11" s="1639"/>
      <c r="EE11" s="1639"/>
      <c r="EF11" s="1639"/>
      <c r="EG11" s="1639"/>
      <c r="EH11" s="1639"/>
      <c r="EI11" s="1639"/>
      <c r="EJ11" s="1639"/>
      <c r="EK11" s="1639"/>
      <c r="EL11" s="1639"/>
      <c r="EM11" s="1639"/>
      <c r="EN11" s="1639"/>
      <c r="EO11" s="1639"/>
      <c r="EP11" s="1639"/>
      <c r="EQ11" s="1639"/>
      <c r="ER11" s="1639"/>
      <c r="ES11" s="1639"/>
      <c r="ET11" s="1639"/>
      <c r="EU11" s="1639"/>
      <c r="EV11" s="1639"/>
      <c r="EW11" s="1639"/>
      <c r="EX11" s="1639"/>
      <c r="EY11" s="1639"/>
      <c r="EZ11" s="1639"/>
      <c r="FA11" s="1639"/>
      <c r="FB11" s="1639"/>
      <c r="FC11" s="1639"/>
      <c r="FD11" s="1639"/>
      <c r="FE11" s="1639"/>
      <c r="FF11" s="1639"/>
      <c r="FG11" s="1639"/>
      <c r="FH11" s="1639"/>
      <c r="FI11" s="1639"/>
      <c r="FJ11" s="1639"/>
      <c r="FK11" s="1639"/>
      <c r="FL11" s="1639"/>
      <c r="FM11" s="1639"/>
      <c r="FN11" s="1639"/>
      <c r="FO11" s="1639"/>
      <c r="FP11" s="1639"/>
      <c r="FQ11" s="1639"/>
      <c r="FR11" s="1639"/>
      <c r="FS11" s="1639"/>
      <c r="FT11" s="1639"/>
      <c r="FU11" s="1639"/>
      <c r="FV11" s="1639"/>
      <c r="FW11" s="1639"/>
      <c r="FX11" s="1639"/>
      <c r="FY11" s="1639"/>
      <c r="FZ11" s="1639"/>
      <c r="GA11" s="1639"/>
      <c r="GB11" s="1639"/>
      <c r="GC11" s="1639"/>
      <c r="GD11" s="1639"/>
      <c r="GE11" s="1639"/>
      <c r="GF11" s="1639"/>
      <c r="GG11" s="1639"/>
      <c r="GH11" s="1639"/>
      <c r="GI11" s="1639"/>
      <c r="GJ11" s="1639"/>
      <c r="GK11" s="1639"/>
      <c r="GL11" s="1639"/>
      <c r="GM11" s="1639"/>
      <c r="GN11" s="1639"/>
      <c r="GO11" s="1639"/>
      <c r="GP11" s="1639"/>
      <c r="GQ11" s="1639"/>
      <c r="GR11" s="1639"/>
      <c r="GS11" s="1639"/>
      <c r="GT11" s="1639"/>
      <c r="GU11" s="1639"/>
      <c r="GV11" s="1639"/>
      <c r="GW11" s="1639"/>
      <c r="GX11" s="1639"/>
      <c r="GY11" s="1639"/>
      <c r="GZ11" s="1639"/>
      <c r="HA11" s="1639"/>
      <c r="HB11" s="1639"/>
      <c r="HC11" s="1639"/>
      <c r="HD11" s="1639"/>
      <c r="HE11" s="1639"/>
      <c r="HF11" s="1639"/>
      <c r="HG11" s="1639"/>
      <c r="HH11" s="1639"/>
      <c r="HI11" s="1639"/>
      <c r="HJ11" s="1639"/>
      <c r="HK11" s="1639"/>
      <c r="HL11" s="1639"/>
      <c r="HM11" s="1639"/>
      <c r="HN11" s="1639"/>
      <c r="HO11" s="1639"/>
      <c r="HP11" s="1639"/>
      <c r="HQ11" s="1639"/>
      <c r="HR11" s="1639"/>
      <c r="HS11" s="1639"/>
      <c r="HT11" s="1639"/>
      <c r="HU11" s="1639"/>
      <c r="HV11" s="1639"/>
      <c r="HW11" s="1639"/>
      <c r="HX11" s="1639"/>
      <c r="HY11" s="1639"/>
      <c r="HZ11" s="1639"/>
      <c r="IA11" s="1639"/>
      <c r="IB11" s="1639"/>
      <c r="IC11" s="1639"/>
      <c r="ID11" s="1639"/>
      <c r="IE11" s="1639"/>
      <c r="IF11" s="1639"/>
      <c r="IG11" s="1639"/>
      <c r="IH11" s="1639"/>
      <c r="II11" s="1639"/>
      <c r="IJ11" s="1639"/>
      <c r="IK11" s="1639"/>
      <c r="IL11" s="1639"/>
      <c r="IM11" s="1639"/>
      <c r="IN11" s="1639"/>
      <c r="IO11" s="1639"/>
      <c r="IP11" s="1639"/>
      <c r="IQ11" s="1639"/>
      <c r="IR11" s="1639"/>
      <c r="IS11" s="1639"/>
      <c r="IT11" s="1639"/>
      <c r="IU11" s="1639"/>
      <c r="IV11" s="1639"/>
      <c r="IW11" s="1639"/>
      <c r="IX11" s="1639"/>
      <c r="IY11" s="1639"/>
      <c r="IZ11" s="1639"/>
      <c r="JA11" s="1639"/>
      <c r="JB11" s="1639"/>
      <c r="JC11" s="1639"/>
      <c r="JD11" s="1639"/>
      <c r="JE11" s="1639"/>
      <c r="JF11" s="1639"/>
      <c r="JG11" s="1639"/>
      <c r="JH11" s="1639"/>
      <c r="JI11" s="1639"/>
      <c r="JJ11" s="1639"/>
      <c r="JK11" s="1639"/>
      <c r="JL11" s="1639"/>
      <c r="JM11" s="1639"/>
      <c r="JN11" s="1639"/>
      <c r="JO11" s="1639"/>
      <c r="JP11" s="1639"/>
      <c r="JQ11" s="1639"/>
      <c r="JR11" s="1639"/>
      <c r="JS11" s="1639"/>
      <c r="JT11" s="1639"/>
      <c r="JU11" s="1639"/>
      <c r="JV11" s="1639"/>
      <c r="JW11" s="1639"/>
      <c r="JX11" s="1639"/>
      <c r="JY11" s="1639"/>
      <c r="JZ11" s="1639"/>
      <c r="KA11" s="1639"/>
      <c r="KB11" s="1639"/>
      <c r="KC11" s="1639"/>
      <c r="KD11" s="1639"/>
      <c r="KE11" s="1639"/>
      <c r="KF11" s="1639"/>
      <c r="KG11" s="1639"/>
      <c r="KH11" s="1639"/>
      <c r="KI11" s="1639"/>
      <c r="KJ11" s="1639"/>
      <c r="KK11" s="1639"/>
      <c r="KL11" s="1639"/>
      <c r="KM11" s="1639"/>
      <c r="KN11" s="1639"/>
      <c r="KO11" s="1639"/>
      <c r="KP11" s="1639"/>
      <c r="KQ11" s="1639"/>
      <c r="KR11" s="1639"/>
      <c r="KS11" s="1639"/>
      <c r="KT11" s="1639"/>
      <c r="KU11" s="1639"/>
      <c r="KV11" s="1639"/>
      <c r="KW11" s="1639"/>
      <c r="KX11" s="1639"/>
      <c r="KY11" s="1639"/>
      <c r="KZ11" s="1639"/>
      <c r="LA11" s="1639"/>
      <c r="LB11" s="1639"/>
      <c r="LC11" s="1639"/>
      <c r="LD11" s="1639"/>
      <c r="LE11" s="1639"/>
      <c r="LF11" s="1639"/>
      <c r="LG11" s="1639"/>
      <c r="LH11" s="1639"/>
    </row>
    <row r="12" s="1481" customFormat="1" ht="47" customHeight="1" spans="1:320">
      <c r="A12" s="1499">
        <v>45852</v>
      </c>
      <c r="B12" s="1500" t="s">
        <v>1564</v>
      </c>
      <c r="C12" s="1501" t="s">
        <v>98</v>
      </c>
      <c r="D12" s="1502">
        <v>4500173782</v>
      </c>
      <c r="E12" s="2253" t="s">
        <v>2854</v>
      </c>
      <c r="F12" s="1502" t="s">
        <v>2855</v>
      </c>
      <c r="G12" s="2414" t="s">
        <v>2842</v>
      </c>
      <c r="H12" s="1505" t="s">
        <v>2843</v>
      </c>
      <c r="I12" s="1532" t="s">
        <v>2844</v>
      </c>
      <c r="J12" s="1522">
        <v>1504</v>
      </c>
      <c r="K12" s="1534">
        <v>0</v>
      </c>
      <c r="L12" s="1534">
        <v>32</v>
      </c>
      <c r="M12" s="1534">
        <f t="shared" si="0"/>
        <v>47</v>
      </c>
      <c r="N12" s="1536">
        <v>45924</v>
      </c>
      <c r="O12" s="1536">
        <f t="shared" si="9"/>
        <v>45922</v>
      </c>
      <c r="P12" s="1537"/>
      <c r="Q12" s="1562" t="s">
        <v>78</v>
      </c>
      <c r="R12" s="2253"/>
      <c r="S12" s="1562" t="s">
        <v>829</v>
      </c>
      <c r="T12" s="2428" t="s">
        <v>2845</v>
      </c>
      <c r="U12" s="1564" t="s">
        <v>168</v>
      </c>
      <c r="V12" s="1565">
        <v>45852</v>
      </c>
      <c r="W12" s="1589" t="s">
        <v>88</v>
      </c>
      <c r="X12" s="1565" t="s">
        <v>88</v>
      </c>
      <c r="Y12" s="1589" t="s">
        <v>61</v>
      </c>
      <c r="Z12" s="1589"/>
      <c r="AA12" s="1580" t="s">
        <v>2846</v>
      </c>
      <c r="AB12" s="1590" t="s">
        <v>1570</v>
      </c>
      <c r="AC12" s="2277">
        <v>33.486</v>
      </c>
      <c r="AD12" s="2278">
        <f>AC12*'15759粉色Baby系列'!M12</f>
        <v>1573.842</v>
      </c>
      <c r="AE12" s="1504" t="s">
        <v>2856</v>
      </c>
      <c r="AF12" s="1609" t="s">
        <v>81</v>
      </c>
      <c r="AG12" s="1609">
        <v>6</v>
      </c>
      <c r="AH12" s="1610">
        <f t="shared" si="10"/>
        <v>1504</v>
      </c>
      <c r="AI12" s="1610"/>
      <c r="AJ12" s="1610"/>
      <c r="AK12" s="1610"/>
      <c r="AL12" s="1610"/>
      <c r="AM12" s="1610"/>
      <c r="AN12" s="1610">
        <f t="shared" si="12"/>
        <v>47</v>
      </c>
      <c r="AO12" s="1610" t="s">
        <v>63</v>
      </c>
      <c r="AP12" s="1610">
        <f t="shared" si="11"/>
        <v>1504</v>
      </c>
      <c r="AQ12" s="1610"/>
      <c r="AR12" s="1622">
        <f t="shared" si="1"/>
        <v>250.666666666667</v>
      </c>
      <c r="AS12" s="1622">
        <f t="shared" si="2"/>
        <v>250.666666666667</v>
      </c>
      <c r="AT12" s="1622">
        <f t="shared" si="3"/>
        <v>250.666666666667</v>
      </c>
      <c r="AU12" s="1622">
        <f t="shared" si="4"/>
        <v>250.666666666667</v>
      </c>
      <c r="AV12" s="1622">
        <f t="shared" si="5"/>
        <v>250.666666666667</v>
      </c>
      <c r="AW12" s="1622">
        <f t="shared" si="6"/>
        <v>250.666666666667</v>
      </c>
      <c r="AX12" s="1622"/>
      <c r="AY12" s="1622">
        <f t="shared" si="7"/>
        <v>240.222222222222</v>
      </c>
      <c r="AZ12" s="1622">
        <f t="shared" si="8"/>
        <v>10.4444444444444</v>
      </c>
      <c r="BA12" s="1534"/>
      <c r="BB12" s="1638"/>
      <c r="BC12" s="1639"/>
      <c r="BD12" s="1639"/>
      <c r="BE12" s="1639"/>
      <c r="BF12" s="1639"/>
      <c r="BG12" s="1639"/>
      <c r="BH12" s="1639"/>
      <c r="BI12" s="1639"/>
      <c r="BJ12" s="1639"/>
      <c r="BK12" s="1639"/>
      <c r="BL12" s="1639"/>
      <c r="BM12" s="1639"/>
      <c r="BN12" s="1639"/>
      <c r="BO12" s="1639"/>
      <c r="BP12" s="1639"/>
      <c r="BQ12" s="1639"/>
      <c r="BR12" s="1639"/>
      <c r="BS12" s="1639"/>
      <c r="BT12" s="1639"/>
      <c r="BU12" s="1639"/>
      <c r="BV12" s="1639"/>
      <c r="BW12" s="1639"/>
      <c r="BX12" s="1639"/>
      <c r="BY12" s="1639"/>
      <c r="BZ12" s="1639"/>
      <c r="CA12" s="1639"/>
      <c r="CB12" s="1639"/>
      <c r="CC12" s="1639"/>
      <c r="CD12" s="1639"/>
      <c r="CE12" s="1639"/>
      <c r="CF12" s="1639"/>
      <c r="CG12" s="1639"/>
      <c r="CH12" s="1639"/>
      <c r="CI12" s="1639"/>
      <c r="CJ12" s="1639"/>
      <c r="CK12" s="1639"/>
      <c r="CL12" s="1639"/>
      <c r="CM12" s="1639"/>
      <c r="CN12" s="1639"/>
      <c r="CO12" s="1639"/>
      <c r="CP12" s="1639"/>
      <c r="CQ12" s="1639"/>
      <c r="CR12" s="1639"/>
      <c r="CS12" s="1639"/>
      <c r="CT12" s="1639"/>
      <c r="CU12" s="1639"/>
      <c r="CV12" s="1639"/>
      <c r="CW12" s="1639"/>
      <c r="CX12" s="1639"/>
      <c r="CY12" s="1639"/>
      <c r="CZ12" s="1639"/>
      <c r="DA12" s="1639"/>
      <c r="DB12" s="1639"/>
      <c r="DC12" s="1639"/>
      <c r="DD12" s="1639"/>
      <c r="DE12" s="1639"/>
      <c r="DF12" s="1639"/>
      <c r="DG12" s="1639"/>
      <c r="DH12" s="1639"/>
      <c r="DI12" s="1639"/>
      <c r="DJ12" s="1639"/>
      <c r="DK12" s="1639"/>
      <c r="DL12" s="1639"/>
      <c r="DM12" s="1639"/>
      <c r="DN12" s="1639"/>
      <c r="DO12" s="1639"/>
      <c r="DP12" s="1639"/>
      <c r="DQ12" s="1639"/>
      <c r="DR12" s="1639"/>
      <c r="DS12" s="1639"/>
      <c r="DT12" s="1639"/>
      <c r="DU12" s="1639"/>
      <c r="DV12" s="1639"/>
      <c r="DW12" s="1639"/>
      <c r="DX12" s="1639"/>
      <c r="DY12" s="1639"/>
      <c r="DZ12" s="1639"/>
      <c r="EA12" s="1639"/>
      <c r="EB12" s="1639"/>
      <c r="EC12" s="1639"/>
      <c r="ED12" s="1639"/>
      <c r="EE12" s="1639"/>
      <c r="EF12" s="1639"/>
      <c r="EG12" s="1639"/>
      <c r="EH12" s="1639"/>
      <c r="EI12" s="1639"/>
      <c r="EJ12" s="1639"/>
      <c r="EK12" s="1639"/>
      <c r="EL12" s="1639"/>
      <c r="EM12" s="1639"/>
      <c r="EN12" s="1639"/>
      <c r="EO12" s="1639"/>
      <c r="EP12" s="1639"/>
      <c r="EQ12" s="1639"/>
      <c r="ER12" s="1639"/>
      <c r="ES12" s="1639"/>
      <c r="ET12" s="1639"/>
      <c r="EU12" s="1639"/>
      <c r="EV12" s="1639"/>
      <c r="EW12" s="1639"/>
      <c r="EX12" s="1639"/>
      <c r="EY12" s="1639"/>
      <c r="EZ12" s="1639"/>
      <c r="FA12" s="1639"/>
      <c r="FB12" s="1639"/>
      <c r="FC12" s="1639"/>
      <c r="FD12" s="1639"/>
      <c r="FE12" s="1639"/>
      <c r="FF12" s="1639"/>
      <c r="FG12" s="1639"/>
      <c r="FH12" s="1639"/>
      <c r="FI12" s="1639"/>
      <c r="FJ12" s="1639"/>
      <c r="FK12" s="1639"/>
      <c r="FL12" s="1639"/>
      <c r="FM12" s="1639"/>
      <c r="FN12" s="1639"/>
      <c r="FO12" s="1639"/>
      <c r="FP12" s="1639"/>
      <c r="FQ12" s="1639"/>
      <c r="FR12" s="1639"/>
      <c r="FS12" s="1639"/>
      <c r="FT12" s="1639"/>
      <c r="FU12" s="1639"/>
      <c r="FV12" s="1639"/>
      <c r="FW12" s="1639"/>
      <c r="FX12" s="1639"/>
      <c r="FY12" s="1639"/>
      <c r="FZ12" s="1639"/>
      <c r="GA12" s="1639"/>
      <c r="GB12" s="1639"/>
      <c r="GC12" s="1639"/>
      <c r="GD12" s="1639"/>
      <c r="GE12" s="1639"/>
      <c r="GF12" s="1639"/>
      <c r="GG12" s="1639"/>
      <c r="GH12" s="1639"/>
      <c r="GI12" s="1639"/>
      <c r="GJ12" s="1639"/>
      <c r="GK12" s="1639"/>
      <c r="GL12" s="1639"/>
      <c r="GM12" s="1639"/>
      <c r="GN12" s="1639"/>
      <c r="GO12" s="1639"/>
      <c r="GP12" s="1639"/>
      <c r="GQ12" s="1639"/>
      <c r="GR12" s="1639"/>
      <c r="GS12" s="1639"/>
      <c r="GT12" s="1639"/>
      <c r="GU12" s="1639"/>
      <c r="GV12" s="1639"/>
      <c r="GW12" s="1639"/>
      <c r="GX12" s="1639"/>
      <c r="GY12" s="1639"/>
      <c r="GZ12" s="1639"/>
      <c r="HA12" s="1639"/>
      <c r="HB12" s="1639"/>
      <c r="HC12" s="1639"/>
      <c r="HD12" s="1639"/>
      <c r="HE12" s="1639"/>
      <c r="HF12" s="1639"/>
      <c r="HG12" s="1639"/>
      <c r="HH12" s="1639"/>
      <c r="HI12" s="1639"/>
      <c r="HJ12" s="1639"/>
      <c r="HK12" s="1639"/>
      <c r="HL12" s="1639"/>
      <c r="HM12" s="1639"/>
      <c r="HN12" s="1639"/>
      <c r="HO12" s="1639"/>
      <c r="HP12" s="1639"/>
      <c r="HQ12" s="1639"/>
      <c r="HR12" s="1639"/>
      <c r="HS12" s="1639"/>
      <c r="HT12" s="1639"/>
      <c r="HU12" s="1639"/>
      <c r="HV12" s="1639"/>
      <c r="HW12" s="1639"/>
      <c r="HX12" s="1639"/>
      <c r="HY12" s="1639"/>
      <c r="HZ12" s="1639"/>
      <c r="IA12" s="1639"/>
      <c r="IB12" s="1639"/>
      <c r="IC12" s="1639"/>
      <c r="ID12" s="1639"/>
      <c r="IE12" s="1639"/>
      <c r="IF12" s="1639"/>
      <c r="IG12" s="1639"/>
      <c r="IH12" s="1639"/>
      <c r="II12" s="1639"/>
      <c r="IJ12" s="1639"/>
      <c r="IK12" s="1639"/>
      <c r="IL12" s="1639"/>
      <c r="IM12" s="1639"/>
      <c r="IN12" s="1639"/>
      <c r="IO12" s="1639"/>
      <c r="IP12" s="1639"/>
      <c r="IQ12" s="1639"/>
      <c r="IR12" s="1639"/>
      <c r="IS12" s="1639"/>
      <c r="IT12" s="1639"/>
      <c r="IU12" s="1639"/>
      <c r="IV12" s="1639"/>
      <c r="IW12" s="1639"/>
      <c r="IX12" s="1639"/>
      <c r="IY12" s="1639"/>
      <c r="IZ12" s="1639"/>
      <c r="JA12" s="1639"/>
      <c r="JB12" s="1639"/>
      <c r="JC12" s="1639"/>
      <c r="JD12" s="1639"/>
      <c r="JE12" s="1639"/>
      <c r="JF12" s="1639"/>
      <c r="JG12" s="1639"/>
      <c r="JH12" s="1639"/>
      <c r="JI12" s="1639"/>
      <c r="JJ12" s="1639"/>
      <c r="JK12" s="1639"/>
      <c r="JL12" s="1639"/>
      <c r="JM12" s="1639"/>
      <c r="JN12" s="1639"/>
      <c r="JO12" s="1639"/>
      <c r="JP12" s="1639"/>
      <c r="JQ12" s="1639"/>
      <c r="JR12" s="1639"/>
      <c r="JS12" s="1639"/>
      <c r="JT12" s="1639"/>
      <c r="JU12" s="1639"/>
      <c r="JV12" s="1639"/>
      <c r="JW12" s="1639"/>
      <c r="JX12" s="1639"/>
      <c r="JY12" s="1639"/>
      <c r="JZ12" s="1639"/>
      <c r="KA12" s="1639"/>
      <c r="KB12" s="1639"/>
      <c r="KC12" s="1639"/>
      <c r="KD12" s="1639"/>
      <c r="KE12" s="1639"/>
      <c r="KF12" s="1639"/>
      <c r="KG12" s="1639"/>
      <c r="KH12" s="1639"/>
      <c r="KI12" s="1639"/>
      <c r="KJ12" s="1639"/>
      <c r="KK12" s="1639"/>
      <c r="KL12" s="1639"/>
      <c r="KM12" s="1639"/>
      <c r="KN12" s="1639"/>
      <c r="KO12" s="1639"/>
      <c r="KP12" s="1639"/>
      <c r="KQ12" s="1639"/>
      <c r="KR12" s="1639"/>
      <c r="KS12" s="1639"/>
      <c r="KT12" s="1639"/>
      <c r="KU12" s="1639"/>
      <c r="KV12" s="1639"/>
      <c r="KW12" s="1639"/>
      <c r="KX12" s="1639"/>
      <c r="KY12" s="1639"/>
      <c r="KZ12" s="1639"/>
      <c r="LA12" s="1639"/>
      <c r="LB12" s="1639"/>
      <c r="LC12" s="1639"/>
      <c r="LD12" s="1639"/>
      <c r="LE12" s="1639"/>
      <c r="LF12" s="1639"/>
      <c r="LG12" s="1639"/>
      <c r="LH12" s="1639"/>
    </row>
    <row r="13" s="1481" customFormat="1" ht="47" customHeight="1" spans="1:320">
      <c r="A13" s="1499">
        <v>45852</v>
      </c>
      <c r="B13" s="1500" t="s">
        <v>1564</v>
      </c>
      <c r="C13" s="1501" t="s">
        <v>98</v>
      </c>
      <c r="D13" s="1502">
        <v>4500173782</v>
      </c>
      <c r="E13" s="2253" t="s">
        <v>2857</v>
      </c>
      <c r="F13" s="1502" t="s">
        <v>2858</v>
      </c>
      <c r="G13" s="2414" t="s">
        <v>2842</v>
      </c>
      <c r="H13" s="1505" t="s">
        <v>2843</v>
      </c>
      <c r="I13" s="1532" t="s">
        <v>2844</v>
      </c>
      <c r="J13" s="1522">
        <v>2976</v>
      </c>
      <c r="K13" s="1534">
        <v>0</v>
      </c>
      <c r="L13" s="1534">
        <v>32</v>
      </c>
      <c r="M13" s="1534">
        <f t="shared" si="0"/>
        <v>93</v>
      </c>
      <c r="N13" s="1536">
        <v>45924</v>
      </c>
      <c r="O13" s="1536">
        <f t="shared" si="9"/>
        <v>45922</v>
      </c>
      <c r="P13" s="1537"/>
      <c r="Q13" s="1562" t="s">
        <v>78</v>
      </c>
      <c r="R13" s="2253"/>
      <c r="S13" s="1562" t="s">
        <v>829</v>
      </c>
      <c r="T13" s="2428" t="s">
        <v>2845</v>
      </c>
      <c r="U13" s="1564" t="s">
        <v>168</v>
      </c>
      <c r="V13" s="1565">
        <v>45852</v>
      </c>
      <c r="W13" s="1589" t="s">
        <v>88</v>
      </c>
      <c r="X13" s="1565" t="s">
        <v>88</v>
      </c>
      <c r="Y13" s="1589" t="s">
        <v>61</v>
      </c>
      <c r="Z13" s="1589"/>
      <c r="AA13" s="1580" t="s">
        <v>2846</v>
      </c>
      <c r="AB13" s="1590" t="s">
        <v>1570</v>
      </c>
      <c r="AC13" s="2277">
        <v>33.486</v>
      </c>
      <c r="AD13" s="2278">
        <f>AC13*'15759粉色Baby系列'!M13</f>
        <v>3114.198</v>
      </c>
      <c r="AE13" s="1504" t="s">
        <v>2859</v>
      </c>
      <c r="AF13" s="1609" t="s">
        <v>81</v>
      </c>
      <c r="AG13" s="1609">
        <v>6</v>
      </c>
      <c r="AH13" s="1610">
        <f t="shared" si="10"/>
        <v>2976</v>
      </c>
      <c r="AI13" s="1610"/>
      <c r="AJ13" s="1610"/>
      <c r="AK13" s="1610"/>
      <c r="AL13" s="1610"/>
      <c r="AM13" s="1610"/>
      <c r="AN13" s="1610">
        <f t="shared" si="12"/>
        <v>93</v>
      </c>
      <c r="AO13" s="1610" t="s">
        <v>63</v>
      </c>
      <c r="AP13" s="1610">
        <f t="shared" si="11"/>
        <v>2976</v>
      </c>
      <c r="AQ13" s="1610"/>
      <c r="AR13" s="1622">
        <f t="shared" si="1"/>
        <v>496</v>
      </c>
      <c r="AS13" s="1622">
        <f t="shared" si="2"/>
        <v>496</v>
      </c>
      <c r="AT13" s="1622">
        <f t="shared" si="3"/>
        <v>496</v>
      </c>
      <c r="AU13" s="1622">
        <f t="shared" si="4"/>
        <v>496</v>
      </c>
      <c r="AV13" s="1622">
        <f t="shared" si="5"/>
        <v>496</v>
      </c>
      <c r="AW13" s="1622">
        <f t="shared" si="6"/>
        <v>496</v>
      </c>
      <c r="AX13" s="1622"/>
      <c r="AY13" s="1622">
        <f t="shared" si="7"/>
        <v>475.333333333333</v>
      </c>
      <c r="AZ13" s="1622">
        <f t="shared" si="8"/>
        <v>20.6666666666667</v>
      </c>
      <c r="BA13" s="1534"/>
      <c r="BB13" s="1638"/>
      <c r="BC13" s="1639"/>
      <c r="BD13" s="1639"/>
      <c r="BE13" s="1639"/>
      <c r="BF13" s="1639"/>
      <c r="BG13" s="1639"/>
      <c r="BH13" s="1639"/>
      <c r="BI13" s="1639"/>
      <c r="BJ13" s="1639"/>
      <c r="BK13" s="1639"/>
      <c r="BL13" s="1639"/>
      <c r="BM13" s="1639"/>
      <c r="BN13" s="1639"/>
      <c r="BO13" s="1639"/>
      <c r="BP13" s="1639"/>
      <c r="BQ13" s="1639"/>
      <c r="BR13" s="1639"/>
      <c r="BS13" s="1639"/>
      <c r="BT13" s="1639"/>
      <c r="BU13" s="1639"/>
      <c r="BV13" s="1639"/>
      <c r="BW13" s="1639"/>
      <c r="BX13" s="1639"/>
      <c r="BY13" s="1639"/>
      <c r="BZ13" s="1639"/>
      <c r="CA13" s="1639"/>
      <c r="CB13" s="1639"/>
      <c r="CC13" s="1639"/>
      <c r="CD13" s="1639"/>
      <c r="CE13" s="1639"/>
      <c r="CF13" s="1639"/>
      <c r="CG13" s="1639"/>
      <c r="CH13" s="1639"/>
      <c r="CI13" s="1639"/>
      <c r="CJ13" s="1639"/>
      <c r="CK13" s="1639"/>
      <c r="CL13" s="1639"/>
      <c r="CM13" s="1639"/>
      <c r="CN13" s="1639"/>
      <c r="CO13" s="1639"/>
      <c r="CP13" s="1639"/>
      <c r="CQ13" s="1639"/>
      <c r="CR13" s="1639"/>
      <c r="CS13" s="1639"/>
      <c r="CT13" s="1639"/>
      <c r="CU13" s="1639"/>
      <c r="CV13" s="1639"/>
      <c r="CW13" s="1639"/>
      <c r="CX13" s="1639"/>
      <c r="CY13" s="1639"/>
      <c r="CZ13" s="1639"/>
      <c r="DA13" s="1639"/>
      <c r="DB13" s="1639"/>
      <c r="DC13" s="1639"/>
      <c r="DD13" s="1639"/>
      <c r="DE13" s="1639"/>
      <c r="DF13" s="1639"/>
      <c r="DG13" s="1639"/>
      <c r="DH13" s="1639"/>
      <c r="DI13" s="1639"/>
      <c r="DJ13" s="1639"/>
      <c r="DK13" s="1639"/>
      <c r="DL13" s="1639"/>
      <c r="DM13" s="1639"/>
      <c r="DN13" s="1639"/>
      <c r="DO13" s="1639"/>
      <c r="DP13" s="1639"/>
      <c r="DQ13" s="1639"/>
      <c r="DR13" s="1639"/>
      <c r="DS13" s="1639"/>
      <c r="DT13" s="1639"/>
      <c r="DU13" s="1639"/>
      <c r="DV13" s="1639"/>
      <c r="DW13" s="1639"/>
      <c r="DX13" s="1639"/>
      <c r="DY13" s="1639"/>
      <c r="DZ13" s="1639"/>
      <c r="EA13" s="1639"/>
      <c r="EB13" s="1639"/>
      <c r="EC13" s="1639"/>
      <c r="ED13" s="1639"/>
      <c r="EE13" s="1639"/>
      <c r="EF13" s="1639"/>
      <c r="EG13" s="1639"/>
      <c r="EH13" s="1639"/>
      <c r="EI13" s="1639"/>
      <c r="EJ13" s="1639"/>
      <c r="EK13" s="1639"/>
      <c r="EL13" s="1639"/>
      <c r="EM13" s="1639"/>
      <c r="EN13" s="1639"/>
      <c r="EO13" s="1639"/>
      <c r="EP13" s="1639"/>
      <c r="EQ13" s="1639"/>
      <c r="ER13" s="1639"/>
      <c r="ES13" s="1639"/>
      <c r="ET13" s="1639"/>
      <c r="EU13" s="1639"/>
      <c r="EV13" s="1639"/>
      <c r="EW13" s="1639"/>
      <c r="EX13" s="1639"/>
      <c r="EY13" s="1639"/>
      <c r="EZ13" s="1639"/>
      <c r="FA13" s="1639"/>
      <c r="FB13" s="1639"/>
      <c r="FC13" s="1639"/>
      <c r="FD13" s="1639"/>
      <c r="FE13" s="1639"/>
      <c r="FF13" s="1639"/>
      <c r="FG13" s="1639"/>
      <c r="FH13" s="1639"/>
      <c r="FI13" s="1639"/>
      <c r="FJ13" s="1639"/>
      <c r="FK13" s="1639"/>
      <c r="FL13" s="1639"/>
      <c r="FM13" s="1639"/>
      <c r="FN13" s="1639"/>
      <c r="FO13" s="1639"/>
      <c r="FP13" s="1639"/>
      <c r="FQ13" s="1639"/>
      <c r="FR13" s="1639"/>
      <c r="FS13" s="1639"/>
      <c r="FT13" s="1639"/>
      <c r="FU13" s="1639"/>
      <c r="FV13" s="1639"/>
      <c r="FW13" s="1639"/>
      <c r="FX13" s="1639"/>
      <c r="FY13" s="1639"/>
      <c r="FZ13" s="1639"/>
      <c r="GA13" s="1639"/>
      <c r="GB13" s="1639"/>
      <c r="GC13" s="1639"/>
      <c r="GD13" s="1639"/>
      <c r="GE13" s="1639"/>
      <c r="GF13" s="1639"/>
      <c r="GG13" s="1639"/>
      <c r="GH13" s="1639"/>
      <c r="GI13" s="1639"/>
      <c r="GJ13" s="1639"/>
      <c r="GK13" s="1639"/>
      <c r="GL13" s="1639"/>
      <c r="GM13" s="1639"/>
      <c r="GN13" s="1639"/>
      <c r="GO13" s="1639"/>
      <c r="GP13" s="1639"/>
      <c r="GQ13" s="1639"/>
      <c r="GR13" s="1639"/>
      <c r="GS13" s="1639"/>
      <c r="GT13" s="1639"/>
      <c r="GU13" s="1639"/>
      <c r="GV13" s="1639"/>
      <c r="GW13" s="1639"/>
      <c r="GX13" s="1639"/>
      <c r="GY13" s="1639"/>
      <c r="GZ13" s="1639"/>
      <c r="HA13" s="1639"/>
      <c r="HB13" s="1639"/>
      <c r="HC13" s="1639"/>
      <c r="HD13" s="1639"/>
      <c r="HE13" s="1639"/>
      <c r="HF13" s="1639"/>
      <c r="HG13" s="1639"/>
      <c r="HH13" s="1639"/>
      <c r="HI13" s="1639"/>
      <c r="HJ13" s="1639"/>
      <c r="HK13" s="1639"/>
      <c r="HL13" s="1639"/>
      <c r="HM13" s="1639"/>
      <c r="HN13" s="1639"/>
      <c r="HO13" s="1639"/>
      <c r="HP13" s="1639"/>
      <c r="HQ13" s="1639"/>
      <c r="HR13" s="1639"/>
      <c r="HS13" s="1639"/>
      <c r="HT13" s="1639"/>
      <c r="HU13" s="1639"/>
      <c r="HV13" s="1639"/>
      <c r="HW13" s="1639"/>
      <c r="HX13" s="1639"/>
      <c r="HY13" s="1639"/>
      <c r="HZ13" s="1639"/>
      <c r="IA13" s="1639"/>
      <c r="IB13" s="1639"/>
      <c r="IC13" s="1639"/>
      <c r="ID13" s="1639"/>
      <c r="IE13" s="1639"/>
      <c r="IF13" s="1639"/>
      <c r="IG13" s="1639"/>
      <c r="IH13" s="1639"/>
      <c r="II13" s="1639"/>
      <c r="IJ13" s="1639"/>
      <c r="IK13" s="1639"/>
      <c r="IL13" s="1639"/>
      <c r="IM13" s="1639"/>
      <c r="IN13" s="1639"/>
      <c r="IO13" s="1639"/>
      <c r="IP13" s="1639"/>
      <c r="IQ13" s="1639"/>
      <c r="IR13" s="1639"/>
      <c r="IS13" s="1639"/>
      <c r="IT13" s="1639"/>
      <c r="IU13" s="1639"/>
      <c r="IV13" s="1639"/>
      <c r="IW13" s="1639"/>
      <c r="IX13" s="1639"/>
      <c r="IY13" s="1639"/>
      <c r="IZ13" s="1639"/>
      <c r="JA13" s="1639"/>
      <c r="JB13" s="1639"/>
      <c r="JC13" s="1639"/>
      <c r="JD13" s="1639"/>
      <c r="JE13" s="1639"/>
      <c r="JF13" s="1639"/>
      <c r="JG13" s="1639"/>
      <c r="JH13" s="1639"/>
      <c r="JI13" s="1639"/>
      <c r="JJ13" s="1639"/>
      <c r="JK13" s="1639"/>
      <c r="JL13" s="1639"/>
      <c r="JM13" s="1639"/>
      <c r="JN13" s="1639"/>
      <c r="JO13" s="1639"/>
      <c r="JP13" s="1639"/>
      <c r="JQ13" s="1639"/>
      <c r="JR13" s="1639"/>
      <c r="JS13" s="1639"/>
      <c r="JT13" s="1639"/>
      <c r="JU13" s="1639"/>
      <c r="JV13" s="1639"/>
      <c r="JW13" s="1639"/>
      <c r="JX13" s="1639"/>
      <c r="JY13" s="1639"/>
      <c r="JZ13" s="1639"/>
      <c r="KA13" s="1639"/>
      <c r="KB13" s="1639"/>
      <c r="KC13" s="1639"/>
      <c r="KD13" s="1639"/>
      <c r="KE13" s="1639"/>
      <c r="KF13" s="1639"/>
      <c r="KG13" s="1639"/>
      <c r="KH13" s="1639"/>
      <c r="KI13" s="1639"/>
      <c r="KJ13" s="1639"/>
      <c r="KK13" s="1639"/>
      <c r="KL13" s="1639"/>
      <c r="KM13" s="1639"/>
      <c r="KN13" s="1639"/>
      <c r="KO13" s="1639"/>
      <c r="KP13" s="1639"/>
      <c r="KQ13" s="1639"/>
      <c r="KR13" s="1639"/>
      <c r="KS13" s="1639"/>
      <c r="KT13" s="1639"/>
      <c r="KU13" s="1639"/>
      <c r="KV13" s="1639"/>
      <c r="KW13" s="1639"/>
      <c r="KX13" s="1639"/>
      <c r="KY13" s="1639"/>
      <c r="KZ13" s="1639"/>
      <c r="LA13" s="1639"/>
      <c r="LB13" s="1639"/>
      <c r="LC13" s="1639"/>
      <c r="LD13" s="1639"/>
      <c r="LE13" s="1639"/>
      <c r="LF13" s="1639"/>
      <c r="LG13" s="1639"/>
      <c r="LH13" s="1639"/>
    </row>
    <row r="14" s="1481" customFormat="1" ht="47" customHeight="1" spans="1:320">
      <c r="A14" s="1499">
        <v>45852</v>
      </c>
      <c r="B14" s="1500" t="s">
        <v>1564</v>
      </c>
      <c r="C14" s="1501" t="s">
        <v>98</v>
      </c>
      <c r="D14" s="1502">
        <v>4500173782</v>
      </c>
      <c r="E14" s="2253" t="s">
        <v>2860</v>
      </c>
      <c r="F14" s="1502" t="s">
        <v>2861</v>
      </c>
      <c r="G14" s="2414" t="s">
        <v>2842</v>
      </c>
      <c r="H14" s="1505" t="s">
        <v>2843</v>
      </c>
      <c r="I14" s="1532" t="s">
        <v>2844</v>
      </c>
      <c r="J14" s="1522">
        <v>2560</v>
      </c>
      <c r="K14" s="1534">
        <v>0</v>
      </c>
      <c r="L14" s="1534">
        <v>32</v>
      </c>
      <c r="M14" s="1534">
        <f t="shared" si="0"/>
        <v>80</v>
      </c>
      <c r="N14" s="1536">
        <v>45924</v>
      </c>
      <c r="O14" s="1536">
        <f t="shared" si="9"/>
        <v>45922</v>
      </c>
      <c r="P14" s="1537"/>
      <c r="Q14" s="1562" t="s">
        <v>78</v>
      </c>
      <c r="R14" s="2253"/>
      <c r="S14" s="1562" t="s">
        <v>829</v>
      </c>
      <c r="T14" s="2428" t="s">
        <v>2845</v>
      </c>
      <c r="U14" s="1564" t="s">
        <v>168</v>
      </c>
      <c r="V14" s="1565">
        <v>45852</v>
      </c>
      <c r="W14" s="1589" t="s">
        <v>88</v>
      </c>
      <c r="X14" s="1565" t="s">
        <v>88</v>
      </c>
      <c r="Y14" s="1589" t="s">
        <v>61</v>
      </c>
      <c r="Z14" s="1589"/>
      <c r="AA14" s="1580" t="s">
        <v>2846</v>
      </c>
      <c r="AB14" s="1590" t="s">
        <v>1570</v>
      </c>
      <c r="AC14" s="2277">
        <v>33.486</v>
      </c>
      <c r="AD14" s="2278">
        <f>AC14*'15759粉色Baby系列'!M14</f>
        <v>2678.88</v>
      </c>
      <c r="AE14" s="1504" t="s">
        <v>2862</v>
      </c>
      <c r="AF14" s="1609" t="s">
        <v>81</v>
      </c>
      <c r="AG14" s="1609">
        <v>6</v>
      </c>
      <c r="AH14" s="1610">
        <f t="shared" si="10"/>
        <v>2560</v>
      </c>
      <c r="AI14" s="1610"/>
      <c r="AJ14" s="1610"/>
      <c r="AK14" s="1610"/>
      <c r="AL14" s="1610"/>
      <c r="AM14" s="1610"/>
      <c r="AN14" s="1610">
        <f t="shared" si="12"/>
        <v>80</v>
      </c>
      <c r="AO14" s="1610" t="s">
        <v>63</v>
      </c>
      <c r="AP14" s="1610">
        <f t="shared" si="11"/>
        <v>2560</v>
      </c>
      <c r="AQ14" s="1610"/>
      <c r="AR14" s="1622">
        <f t="shared" si="1"/>
        <v>426.666666666667</v>
      </c>
      <c r="AS14" s="1622">
        <f t="shared" si="2"/>
        <v>426.666666666667</v>
      </c>
      <c r="AT14" s="1622">
        <f t="shared" si="3"/>
        <v>426.666666666667</v>
      </c>
      <c r="AU14" s="1622">
        <f t="shared" si="4"/>
        <v>426.666666666667</v>
      </c>
      <c r="AV14" s="1622">
        <f t="shared" si="5"/>
        <v>426.666666666667</v>
      </c>
      <c r="AW14" s="1622">
        <f t="shared" si="6"/>
        <v>426.666666666667</v>
      </c>
      <c r="AX14" s="1622"/>
      <c r="AY14" s="1622">
        <f t="shared" si="7"/>
        <v>408.888888888889</v>
      </c>
      <c r="AZ14" s="1622">
        <f t="shared" si="8"/>
        <v>17.7777777777778</v>
      </c>
      <c r="BA14" s="1534"/>
      <c r="BB14" s="1638"/>
      <c r="BC14" s="1639"/>
      <c r="BD14" s="1639"/>
      <c r="BE14" s="1639"/>
      <c r="BF14" s="1639"/>
      <c r="BG14" s="1639"/>
      <c r="BH14" s="1639"/>
      <c r="BI14" s="1639"/>
      <c r="BJ14" s="1639"/>
      <c r="BK14" s="1639"/>
      <c r="BL14" s="1639"/>
      <c r="BM14" s="1639"/>
      <c r="BN14" s="1639"/>
      <c r="BO14" s="1639"/>
      <c r="BP14" s="1639"/>
      <c r="BQ14" s="1639"/>
      <c r="BR14" s="1639"/>
      <c r="BS14" s="1639"/>
      <c r="BT14" s="1639"/>
      <c r="BU14" s="1639"/>
      <c r="BV14" s="1639"/>
      <c r="BW14" s="1639"/>
      <c r="BX14" s="1639"/>
      <c r="BY14" s="1639"/>
      <c r="BZ14" s="1639"/>
      <c r="CA14" s="1639"/>
      <c r="CB14" s="1639"/>
      <c r="CC14" s="1639"/>
      <c r="CD14" s="1639"/>
      <c r="CE14" s="1639"/>
      <c r="CF14" s="1639"/>
      <c r="CG14" s="1639"/>
      <c r="CH14" s="1639"/>
      <c r="CI14" s="1639"/>
      <c r="CJ14" s="1639"/>
      <c r="CK14" s="1639"/>
      <c r="CL14" s="1639"/>
      <c r="CM14" s="1639"/>
      <c r="CN14" s="1639"/>
      <c r="CO14" s="1639"/>
      <c r="CP14" s="1639"/>
      <c r="CQ14" s="1639"/>
      <c r="CR14" s="1639"/>
      <c r="CS14" s="1639"/>
      <c r="CT14" s="1639"/>
      <c r="CU14" s="1639"/>
      <c r="CV14" s="1639"/>
      <c r="CW14" s="1639"/>
      <c r="CX14" s="1639"/>
      <c r="CY14" s="1639"/>
      <c r="CZ14" s="1639"/>
      <c r="DA14" s="1639"/>
      <c r="DB14" s="1639"/>
      <c r="DC14" s="1639"/>
      <c r="DD14" s="1639"/>
      <c r="DE14" s="1639"/>
      <c r="DF14" s="1639"/>
      <c r="DG14" s="1639"/>
      <c r="DH14" s="1639"/>
      <c r="DI14" s="1639"/>
      <c r="DJ14" s="1639"/>
      <c r="DK14" s="1639"/>
      <c r="DL14" s="1639"/>
      <c r="DM14" s="1639"/>
      <c r="DN14" s="1639"/>
      <c r="DO14" s="1639"/>
      <c r="DP14" s="1639"/>
      <c r="DQ14" s="1639"/>
      <c r="DR14" s="1639"/>
      <c r="DS14" s="1639"/>
      <c r="DT14" s="1639"/>
      <c r="DU14" s="1639"/>
      <c r="DV14" s="1639"/>
      <c r="DW14" s="1639"/>
      <c r="DX14" s="1639"/>
      <c r="DY14" s="1639"/>
      <c r="DZ14" s="1639"/>
      <c r="EA14" s="1639"/>
      <c r="EB14" s="1639"/>
      <c r="EC14" s="1639"/>
      <c r="ED14" s="1639"/>
      <c r="EE14" s="1639"/>
      <c r="EF14" s="1639"/>
      <c r="EG14" s="1639"/>
      <c r="EH14" s="1639"/>
      <c r="EI14" s="1639"/>
      <c r="EJ14" s="1639"/>
      <c r="EK14" s="1639"/>
      <c r="EL14" s="1639"/>
      <c r="EM14" s="1639"/>
      <c r="EN14" s="1639"/>
      <c r="EO14" s="1639"/>
      <c r="EP14" s="1639"/>
      <c r="EQ14" s="1639"/>
      <c r="ER14" s="1639"/>
      <c r="ES14" s="1639"/>
      <c r="ET14" s="1639"/>
      <c r="EU14" s="1639"/>
      <c r="EV14" s="1639"/>
      <c r="EW14" s="1639"/>
      <c r="EX14" s="1639"/>
      <c r="EY14" s="1639"/>
      <c r="EZ14" s="1639"/>
      <c r="FA14" s="1639"/>
      <c r="FB14" s="1639"/>
      <c r="FC14" s="1639"/>
      <c r="FD14" s="1639"/>
      <c r="FE14" s="1639"/>
      <c r="FF14" s="1639"/>
      <c r="FG14" s="1639"/>
      <c r="FH14" s="1639"/>
      <c r="FI14" s="1639"/>
      <c r="FJ14" s="1639"/>
      <c r="FK14" s="1639"/>
      <c r="FL14" s="1639"/>
      <c r="FM14" s="1639"/>
      <c r="FN14" s="1639"/>
      <c r="FO14" s="1639"/>
      <c r="FP14" s="1639"/>
      <c r="FQ14" s="1639"/>
      <c r="FR14" s="1639"/>
      <c r="FS14" s="1639"/>
      <c r="FT14" s="1639"/>
      <c r="FU14" s="1639"/>
      <c r="FV14" s="1639"/>
      <c r="FW14" s="1639"/>
      <c r="FX14" s="1639"/>
      <c r="FY14" s="1639"/>
      <c r="FZ14" s="1639"/>
      <c r="GA14" s="1639"/>
      <c r="GB14" s="1639"/>
      <c r="GC14" s="1639"/>
      <c r="GD14" s="1639"/>
      <c r="GE14" s="1639"/>
      <c r="GF14" s="1639"/>
      <c r="GG14" s="1639"/>
      <c r="GH14" s="1639"/>
      <c r="GI14" s="1639"/>
      <c r="GJ14" s="1639"/>
      <c r="GK14" s="1639"/>
      <c r="GL14" s="1639"/>
      <c r="GM14" s="1639"/>
      <c r="GN14" s="1639"/>
      <c r="GO14" s="1639"/>
      <c r="GP14" s="1639"/>
      <c r="GQ14" s="1639"/>
      <c r="GR14" s="1639"/>
      <c r="GS14" s="1639"/>
      <c r="GT14" s="1639"/>
      <c r="GU14" s="1639"/>
      <c r="GV14" s="1639"/>
      <c r="GW14" s="1639"/>
      <c r="GX14" s="1639"/>
      <c r="GY14" s="1639"/>
      <c r="GZ14" s="1639"/>
      <c r="HA14" s="1639"/>
      <c r="HB14" s="1639"/>
      <c r="HC14" s="1639"/>
      <c r="HD14" s="1639"/>
      <c r="HE14" s="1639"/>
      <c r="HF14" s="1639"/>
      <c r="HG14" s="1639"/>
      <c r="HH14" s="1639"/>
      <c r="HI14" s="1639"/>
      <c r="HJ14" s="1639"/>
      <c r="HK14" s="1639"/>
      <c r="HL14" s="1639"/>
      <c r="HM14" s="1639"/>
      <c r="HN14" s="1639"/>
      <c r="HO14" s="1639"/>
      <c r="HP14" s="1639"/>
      <c r="HQ14" s="1639"/>
      <c r="HR14" s="1639"/>
      <c r="HS14" s="1639"/>
      <c r="HT14" s="1639"/>
      <c r="HU14" s="1639"/>
      <c r="HV14" s="1639"/>
      <c r="HW14" s="1639"/>
      <c r="HX14" s="1639"/>
      <c r="HY14" s="1639"/>
      <c r="HZ14" s="1639"/>
      <c r="IA14" s="1639"/>
      <c r="IB14" s="1639"/>
      <c r="IC14" s="1639"/>
      <c r="ID14" s="1639"/>
      <c r="IE14" s="1639"/>
      <c r="IF14" s="1639"/>
      <c r="IG14" s="1639"/>
      <c r="IH14" s="1639"/>
      <c r="II14" s="1639"/>
      <c r="IJ14" s="1639"/>
      <c r="IK14" s="1639"/>
      <c r="IL14" s="1639"/>
      <c r="IM14" s="1639"/>
      <c r="IN14" s="1639"/>
      <c r="IO14" s="1639"/>
      <c r="IP14" s="1639"/>
      <c r="IQ14" s="1639"/>
      <c r="IR14" s="1639"/>
      <c r="IS14" s="1639"/>
      <c r="IT14" s="1639"/>
      <c r="IU14" s="1639"/>
      <c r="IV14" s="1639"/>
      <c r="IW14" s="1639"/>
      <c r="IX14" s="1639"/>
      <c r="IY14" s="1639"/>
      <c r="IZ14" s="1639"/>
      <c r="JA14" s="1639"/>
      <c r="JB14" s="1639"/>
      <c r="JC14" s="1639"/>
      <c r="JD14" s="1639"/>
      <c r="JE14" s="1639"/>
      <c r="JF14" s="1639"/>
      <c r="JG14" s="1639"/>
      <c r="JH14" s="1639"/>
      <c r="JI14" s="1639"/>
      <c r="JJ14" s="1639"/>
      <c r="JK14" s="1639"/>
      <c r="JL14" s="1639"/>
      <c r="JM14" s="1639"/>
      <c r="JN14" s="1639"/>
      <c r="JO14" s="1639"/>
      <c r="JP14" s="1639"/>
      <c r="JQ14" s="1639"/>
      <c r="JR14" s="1639"/>
      <c r="JS14" s="1639"/>
      <c r="JT14" s="1639"/>
      <c r="JU14" s="1639"/>
      <c r="JV14" s="1639"/>
      <c r="JW14" s="1639"/>
      <c r="JX14" s="1639"/>
      <c r="JY14" s="1639"/>
      <c r="JZ14" s="1639"/>
      <c r="KA14" s="1639"/>
      <c r="KB14" s="1639"/>
      <c r="KC14" s="1639"/>
      <c r="KD14" s="1639"/>
      <c r="KE14" s="1639"/>
      <c r="KF14" s="1639"/>
      <c r="KG14" s="1639"/>
      <c r="KH14" s="1639"/>
      <c r="KI14" s="1639"/>
      <c r="KJ14" s="1639"/>
      <c r="KK14" s="1639"/>
      <c r="KL14" s="1639"/>
      <c r="KM14" s="1639"/>
      <c r="KN14" s="1639"/>
      <c r="KO14" s="1639"/>
      <c r="KP14" s="1639"/>
      <c r="KQ14" s="1639"/>
      <c r="KR14" s="1639"/>
      <c r="KS14" s="1639"/>
      <c r="KT14" s="1639"/>
      <c r="KU14" s="1639"/>
      <c r="KV14" s="1639"/>
      <c r="KW14" s="1639"/>
      <c r="KX14" s="1639"/>
      <c r="KY14" s="1639"/>
      <c r="KZ14" s="1639"/>
      <c r="LA14" s="1639"/>
      <c r="LB14" s="1639"/>
      <c r="LC14" s="1639"/>
      <c r="LD14" s="1639"/>
      <c r="LE14" s="1639"/>
      <c r="LF14" s="1639"/>
      <c r="LG14" s="1639"/>
      <c r="LH14" s="1639"/>
    </row>
    <row r="15" s="1481" customFormat="1" ht="47" customHeight="1" spans="1:320">
      <c r="A15" s="1499">
        <v>45852</v>
      </c>
      <c r="B15" s="1500" t="s">
        <v>1564</v>
      </c>
      <c r="C15" s="1501" t="s">
        <v>98</v>
      </c>
      <c r="D15" s="1502">
        <v>4500173782</v>
      </c>
      <c r="E15" s="2253" t="s">
        <v>2863</v>
      </c>
      <c r="F15" s="1502" t="s">
        <v>2864</v>
      </c>
      <c r="G15" s="2414" t="s">
        <v>2842</v>
      </c>
      <c r="H15" s="1505" t="s">
        <v>2843</v>
      </c>
      <c r="I15" s="1532" t="s">
        <v>2844</v>
      </c>
      <c r="J15" s="1522">
        <v>5632</v>
      </c>
      <c r="K15" s="1534">
        <v>0</v>
      </c>
      <c r="L15" s="1534">
        <v>32</v>
      </c>
      <c r="M15" s="1534">
        <f t="shared" si="0"/>
        <v>176</v>
      </c>
      <c r="N15" s="1536">
        <v>45924</v>
      </c>
      <c r="O15" s="1536">
        <f t="shared" si="9"/>
        <v>45922</v>
      </c>
      <c r="P15" s="1537"/>
      <c r="Q15" s="1562" t="s">
        <v>78</v>
      </c>
      <c r="R15" s="2253"/>
      <c r="S15" s="1562" t="s">
        <v>829</v>
      </c>
      <c r="T15" s="2428" t="s">
        <v>2845</v>
      </c>
      <c r="U15" s="1564" t="s">
        <v>168</v>
      </c>
      <c r="V15" s="1565">
        <v>45852</v>
      </c>
      <c r="W15" s="1589" t="s">
        <v>88</v>
      </c>
      <c r="X15" s="1565" t="s">
        <v>88</v>
      </c>
      <c r="Y15" s="1589" t="s">
        <v>61</v>
      </c>
      <c r="Z15" s="1589"/>
      <c r="AA15" s="1580" t="s">
        <v>2846</v>
      </c>
      <c r="AB15" s="1590" t="s">
        <v>1570</v>
      </c>
      <c r="AC15" s="2277">
        <v>33.486</v>
      </c>
      <c r="AD15" s="2278">
        <f>AC15*'15759粉色Baby系列'!M15</f>
        <v>5893.536</v>
      </c>
      <c r="AE15" s="1504" t="s">
        <v>2865</v>
      </c>
      <c r="AF15" s="1609" t="s">
        <v>81</v>
      </c>
      <c r="AG15" s="1609">
        <v>6</v>
      </c>
      <c r="AH15" s="1610">
        <f t="shared" si="10"/>
        <v>5632</v>
      </c>
      <c r="AI15" s="1610"/>
      <c r="AJ15" s="1610"/>
      <c r="AK15" s="1610"/>
      <c r="AL15" s="1610"/>
      <c r="AM15" s="1610"/>
      <c r="AN15" s="1610">
        <f t="shared" si="12"/>
        <v>176</v>
      </c>
      <c r="AO15" s="1610" t="s">
        <v>63</v>
      </c>
      <c r="AP15" s="1610">
        <f t="shared" si="11"/>
        <v>5632</v>
      </c>
      <c r="AQ15" s="1610"/>
      <c r="AR15" s="1622">
        <f t="shared" si="1"/>
        <v>938.666666666667</v>
      </c>
      <c r="AS15" s="1622">
        <f t="shared" si="2"/>
        <v>938.666666666667</v>
      </c>
      <c r="AT15" s="1622">
        <f t="shared" si="3"/>
        <v>938.666666666667</v>
      </c>
      <c r="AU15" s="1622">
        <f t="shared" si="4"/>
        <v>938.666666666667</v>
      </c>
      <c r="AV15" s="1622">
        <f t="shared" si="5"/>
        <v>938.666666666667</v>
      </c>
      <c r="AW15" s="1622">
        <f t="shared" si="6"/>
        <v>938.666666666667</v>
      </c>
      <c r="AX15" s="1622"/>
      <c r="AY15" s="1622">
        <f t="shared" si="7"/>
        <v>899.555555555556</v>
      </c>
      <c r="AZ15" s="1622">
        <f t="shared" si="8"/>
        <v>39.1111111111111</v>
      </c>
      <c r="BA15" s="1534"/>
      <c r="BB15" s="1638"/>
      <c r="BC15" s="1639"/>
      <c r="BD15" s="1639"/>
      <c r="BE15" s="1639"/>
      <c r="BF15" s="1639"/>
      <c r="BG15" s="1639"/>
      <c r="BH15" s="1639"/>
      <c r="BI15" s="1639"/>
      <c r="BJ15" s="1639"/>
      <c r="BK15" s="1639"/>
      <c r="BL15" s="1639"/>
      <c r="BM15" s="1639"/>
      <c r="BN15" s="1639"/>
      <c r="BO15" s="1639"/>
      <c r="BP15" s="1639"/>
      <c r="BQ15" s="1639"/>
      <c r="BR15" s="1639"/>
      <c r="BS15" s="1639"/>
      <c r="BT15" s="1639"/>
      <c r="BU15" s="1639"/>
      <c r="BV15" s="1639"/>
      <c r="BW15" s="1639"/>
      <c r="BX15" s="1639"/>
      <c r="BY15" s="1639"/>
      <c r="BZ15" s="1639"/>
      <c r="CA15" s="1639"/>
      <c r="CB15" s="1639"/>
      <c r="CC15" s="1639"/>
      <c r="CD15" s="1639"/>
      <c r="CE15" s="1639"/>
      <c r="CF15" s="1639"/>
      <c r="CG15" s="1639"/>
      <c r="CH15" s="1639"/>
      <c r="CI15" s="1639"/>
      <c r="CJ15" s="1639"/>
      <c r="CK15" s="1639"/>
      <c r="CL15" s="1639"/>
      <c r="CM15" s="1639"/>
      <c r="CN15" s="1639"/>
      <c r="CO15" s="1639"/>
      <c r="CP15" s="1639"/>
      <c r="CQ15" s="1639"/>
      <c r="CR15" s="1639"/>
      <c r="CS15" s="1639"/>
      <c r="CT15" s="1639"/>
      <c r="CU15" s="1639"/>
      <c r="CV15" s="1639"/>
      <c r="CW15" s="1639"/>
      <c r="CX15" s="1639"/>
      <c r="CY15" s="1639"/>
      <c r="CZ15" s="1639"/>
      <c r="DA15" s="1639"/>
      <c r="DB15" s="1639"/>
      <c r="DC15" s="1639"/>
      <c r="DD15" s="1639"/>
      <c r="DE15" s="1639"/>
      <c r="DF15" s="1639"/>
      <c r="DG15" s="1639"/>
      <c r="DH15" s="1639"/>
      <c r="DI15" s="1639"/>
      <c r="DJ15" s="1639"/>
      <c r="DK15" s="1639"/>
      <c r="DL15" s="1639"/>
      <c r="DM15" s="1639"/>
      <c r="DN15" s="1639"/>
      <c r="DO15" s="1639"/>
      <c r="DP15" s="1639"/>
      <c r="DQ15" s="1639"/>
      <c r="DR15" s="1639"/>
      <c r="DS15" s="1639"/>
      <c r="DT15" s="1639"/>
      <c r="DU15" s="1639"/>
      <c r="DV15" s="1639"/>
      <c r="DW15" s="1639"/>
      <c r="DX15" s="1639"/>
      <c r="DY15" s="1639"/>
      <c r="DZ15" s="1639"/>
      <c r="EA15" s="1639"/>
      <c r="EB15" s="1639"/>
      <c r="EC15" s="1639"/>
      <c r="ED15" s="1639"/>
      <c r="EE15" s="1639"/>
      <c r="EF15" s="1639"/>
      <c r="EG15" s="1639"/>
      <c r="EH15" s="1639"/>
      <c r="EI15" s="1639"/>
      <c r="EJ15" s="1639"/>
      <c r="EK15" s="1639"/>
      <c r="EL15" s="1639"/>
      <c r="EM15" s="1639"/>
      <c r="EN15" s="1639"/>
      <c r="EO15" s="1639"/>
      <c r="EP15" s="1639"/>
      <c r="EQ15" s="1639"/>
      <c r="ER15" s="1639"/>
      <c r="ES15" s="1639"/>
      <c r="ET15" s="1639"/>
      <c r="EU15" s="1639"/>
      <c r="EV15" s="1639"/>
      <c r="EW15" s="1639"/>
      <c r="EX15" s="1639"/>
      <c r="EY15" s="1639"/>
      <c r="EZ15" s="1639"/>
      <c r="FA15" s="1639"/>
      <c r="FB15" s="1639"/>
      <c r="FC15" s="1639"/>
      <c r="FD15" s="1639"/>
      <c r="FE15" s="1639"/>
      <c r="FF15" s="1639"/>
      <c r="FG15" s="1639"/>
      <c r="FH15" s="1639"/>
      <c r="FI15" s="1639"/>
      <c r="FJ15" s="1639"/>
      <c r="FK15" s="1639"/>
      <c r="FL15" s="1639"/>
      <c r="FM15" s="1639"/>
      <c r="FN15" s="1639"/>
      <c r="FO15" s="1639"/>
      <c r="FP15" s="1639"/>
      <c r="FQ15" s="1639"/>
      <c r="FR15" s="1639"/>
      <c r="FS15" s="1639"/>
      <c r="FT15" s="1639"/>
      <c r="FU15" s="1639"/>
      <c r="FV15" s="1639"/>
      <c r="FW15" s="1639"/>
      <c r="FX15" s="1639"/>
      <c r="FY15" s="1639"/>
      <c r="FZ15" s="1639"/>
      <c r="GA15" s="1639"/>
      <c r="GB15" s="1639"/>
      <c r="GC15" s="1639"/>
      <c r="GD15" s="1639"/>
      <c r="GE15" s="1639"/>
      <c r="GF15" s="1639"/>
      <c r="GG15" s="1639"/>
      <c r="GH15" s="1639"/>
      <c r="GI15" s="1639"/>
      <c r="GJ15" s="1639"/>
      <c r="GK15" s="1639"/>
      <c r="GL15" s="1639"/>
      <c r="GM15" s="1639"/>
      <c r="GN15" s="1639"/>
      <c r="GO15" s="1639"/>
      <c r="GP15" s="1639"/>
      <c r="GQ15" s="1639"/>
      <c r="GR15" s="1639"/>
      <c r="GS15" s="1639"/>
      <c r="GT15" s="1639"/>
      <c r="GU15" s="1639"/>
      <c r="GV15" s="1639"/>
      <c r="GW15" s="1639"/>
      <c r="GX15" s="1639"/>
      <c r="GY15" s="1639"/>
      <c r="GZ15" s="1639"/>
      <c r="HA15" s="1639"/>
      <c r="HB15" s="1639"/>
      <c r="HC15" s="1639"/>
      <c r="HD15" s="1639"/>
      <c r="HE15" s="1639"/>
      <c r="HF15" s="1639"/>
      <c r="HG15" s="1639"/>
      <c r="HH15" s="1639"/>
      <c r="HI15" s="1639"/>
      <c r="HJ15" s="1639"/>
      <c r="HK15" s="1639"/>
      <c r="HL15" s="1639"/>
      <c r="HM15" s="1639"/>
      <c r="HN15" s="1639"/>
      <c r="HO15" s="1639"/>
      <c r="HP15" s="1639"/>
      <c r="HQ15" s="1639"/>
      <c r="HR15" s="1639"/>
      <c r="HS15" s="1639"/>
      <c r="HT15" s="1639"/>
      <c r="HU15" s="1639"/>
      <c r="HV15" s="1639"/>
      <c r="HW15" s="1639"/>
      <c r="HX15" s="1639"/>
      <c r="HY15" s="1639"/>
      <c r="HZ15" s="1639"/>
      <c r="IA15" s="1639"/>
      <c r="IB15" s="1639"/>
      <c r="IC15" s="1639"/>
      <c r="ID15" s="1639"/>
      <c r="IE15" s="1639"/>
      <c r="IF15" s="1639"/>
      <c r="IG15" s="1639"/>
      <c r="IH15" s="1639"/>
      <c r="II15" s="1639"/>
      <c r="IJ15" s="1639"/>
      <c r="IK15" s="1639"/>
      <c r="IL15" s="1639"/>
      <c r="IM15" s="1639"/>
      <c r="IN15" s="1639"/>
      <c r="IO15" s="1639"/>
      <c r="IP15" s="1639"/>
      <c r="IQ15" s="1639"/>
      <c r="IR15" s="1639"/>
      <c r="IS15" s="1639"/>
      <c r="IT15" s="1639"/>
      <c r="IU15" s="1639"/>
      <c r="IV15" s="1639"/>
      <c r="IW15" s="1639"/>
      <c r="IX15" s="1639"/>
      <c r="IY15" s="1639"/>
      <c r="IZ15" s="1639"/>
      <c r="JA15" s="1639"/>
      <c r="JB15" s="1639"/>
      <c r="JC15" s="1639"/>
      <c r="JD15" s="1639"/>
      <c r="JE15" s="1639"/>
      <c r="JF15" s="1639"/>
      <c r="JG15" s="1639"/>
      <c r="JH15" s="1639"/>
      <c r="JI15" s="1639"/>
      <c r="JJ15" s="1639"/>
      <c r="JK15" s="1639"/>
      <c r="JL15" s="1639"/>
      <c r="JM15" s="1639"/>
      <c r="JN15" s="1639"/>
      <c r="JO15" s="1639"/>
      <c r="JP15" s="1639"/>
      <c r="JQ15" s="1639"/>
      <c r="JR15" s="1639"/>
      <c r="JS15" s="1639"/>
      <c r="JT15" s="1639"/>
      <c r="JU15" s="1639"/>
      <c r="JV15" s="1639"/>
      <c r="JW15" s="1639"/>
      <c r="JX15" s="1639"/>
      <c r="JY15" s="1639"/>
      <c r="JZ15" s="1639"/>
      <c r="KA15" s="1639"/>
      <c r="KB15" s="1639"/>
      <c r="KC15" s="1639"/>
      <c r="KD15" s="1639"/>
      <c r="KE15" s="1639"/>
      <c r="KF15" s="1639"/>
      <c r="KG15" s="1639"/>
      <c r="KH15" s="1639"/>
      <c r="KI15" s="1639"/>
      <c r="KJ15" s="1639"/>
      <c r="KK15" s="1639"/>
      <c r="KL15" s="1639"/>
      <c r="KM15" s="1639"/>
      <c r="KN15" s="1639"/>
      <c r="KO15" s="1639"/>
      <c r="KP15" s="1639"/>
      <c r="KQ15" s="1639"/>
      <c r="KR15" s="1639"/>
      <c r="KS15" s="1639"/>
      <c r="KT15" s="1639"/>
      <c r="KU15" s="1639"/>
      <c r="KV15" s="1639"/>
      <c r="KW15" s="1639"/>
      <c r="KX15" s="1639"/>
      <c r="KY15" s="1639"/>
      <c r="KZ15" s="1639"/>
      <c r="LA15" s="1639"/>
      <c r="LB15" s="1639"/>
      <c r="LC15" s="1639"/>
      <c r="LD15" s="1639"/>
      <c r="LE15" s="1639"/>
      <c r="LF15" s="1639"/>
      <c r="LG15" s="1639"/>
      <c r="LH15" s="1639"/>
    </row>
    <row r="16" s="1481" customFormat="1" ht="47" customHeight="1" spans="1:320">
      <c r="A16" s="1499">
        <v>45852</v>
      </c>
      <c r="B16" s="1500" t="s">
        <v>1564</v>
      </c>
      <c r="C16" s="1501" t="s">
        <v>98</v>
      </c>
      <c r="D16" s="1502">
        <v>4500173782</v>
      </c>
      <c r="E16" s="2253" t="s">
        <v>2866</v>
      </c>
      <c r="F16" s="1502" t="s">
        <v>2867</v>
      </c>
      <c r="G16" s="2414" t="s">
        <v>2842</v>
      </c>
      <c r="H16" s="1505" t="s">
        <v>2843</v>
      </c>
      <c r="I16" s="1532" t="s">
        <v>2844</v>
      </c>
      <c r="J16" s="1522">
        <v>2496</v>
      </c>
      <c r="K16" s="1534">
        <v>0</v>
      </c>
      <c r="L16" s="1534">
        <v>32</v>
      </c>
      <c r="M16" s="1534">
        <f t="shared" si="0"/>
        <v>78</v>
      </c>
      <c r="N16" s="1536">
        <v>45924</v>
      </c>
      <c r="O16" s="1536">
        <f t="shared" si="9"/>
        <v>45922</v>
      </c>
      <c r="P16" s="1537"/>
      <c r="Q16" s="1562" t="s">
        <v>78</v>
      </c>
      <c r="R16" s="2253"/>
      <c r="S16" s="1562" t="s">
        <v>829</v>
      </c>
      <c r="T16" s="2428" t="s">
        <v>2845</v>
      </c>
      <c r="U16" s="1564" t="s">
        <v>168</v>
      </c>
      <c r="V16" s="1565">
        <v>45852</v>
      </c>
      <c r="W16" s="1589" t="s">
        <v>88</v>
      </c>
      <c r="X16" s="1565" t="s">
        <v>88</v>
      </c>
      <c r="Y16" s="1589" t="s">
        <v>61</v>
      </c>
      <c r="Z16" s="1589"/>
      <c r="AA16" s="1580" t="s">
        <v>2846</v>
      </c>
      <c r="AB16" s="1590" t="s">
        <v>1570</v>
      </c>
      <c r="AC16" s="2277">
        <v>33.486</v>
      </c>
      <c r="AD16" s="2278">
        <f>AC16*'15759粉色Baby系列'!M16</f>
        <v>2611.908</v>
      </c>
      <c r="AE16" s="1504" t="s">
        <v>2868</v>
      </c>
      <c r="AF16" s="1609" t="s">
        <v>81</v>
      </c>
      <c r="AG16" s="1609">
        <v>6</v>
      </c>
      <c r="AH16" s="1610">
        <f t="shared" si="10"/>
        <v>2496</v>
      </c>
      <c r="AI16" s="1610"/>
      <c r="AJ16" s="1610"/>
      <c r="AK16" s="1610"/>
      <c r="AL16" s="1610"/>
      <c r="AM16" s="1610"/>
      <c r="AN16" s="1610">
        <f t="shared" si="12"/>
        <v>78</v>
      </c>
      <c r="AO16" s="1610" t="s">
        <v>63</v>
      </c>
      <c r="AP16" s="1610">
        <f t="shared" si="11"/>
        <v>2496</v>
      </c>
      <c r="AQ16" s="1610"/>
      <c r="AR16" s="1622">
        <f t="shared" si="1"/>
        <v>416</v>
      </c>
      <c r="AS16" s="1622">
        <f t="shared" si="2"/>
        <v>416</v>
      </c>
      <c r="AT16" s="1622">
        <f t="shared" si="3"/>
        <v>416</v>
      </c>
      <c r="AU16" s="1622">
        <f t="shared" si="4"/>
        <v>416</v>
      </c>
      <c r="AV16" s="1622">
        <f t="shared" si="5"/>
        <v>416</v>
      </c>
      <c r="AW16" s="1622">
        <f t="shared" si="6"/>
        <v>416</v>
      </c>
      <c r="AX16" s="1622"/>
      <c r="AY16" s="1622">
        <f t="shared" si="7"/>
        <v>398.666666666667</v>
      </c>
      <c r="AZ16" s="1622">
        <f t="shared" si="8"/>
        <v>17.3333333333333</v>
      </c>
      <c r="BA16" s="1534"/>
      <c r="BB16" s="1638"/>
      <c r="BC16" s="1639"/>
      <c r="BD16" s="1639"/>
      <c r="BE16" s="1639"/>
      <c r="BF16" s="1639"/>
      <c r="BG16" s="1639"/>
      <c r="BH16" s="1639"/>
      <c r="BI16" s="1639"/>
      <c r="BJ16" s="1639"/>
      <c r="BK16" s="1639"/>
      <c r="BL16" s="1639"/>
      <c r="BM16" s="1639"/>
      <c r="BN16" s="1639"/>
      <c r="BO16" s="1639"/>
      <c r="BP16" s="1639"/>
      <c r="BQ16" s="1639"/>
      <c r="BR16" s="1639"/>
      <c r="BS16" s="1639"/>
      <c r="BT16" s="1639"/>
      <c r="BU16" s="1639"/>
      <c r="BV16" s="1639"/>
      <c r="BW16" s="1639"/>
      <c r="BX16" s="1639"/>
      <c r="BY16" s="1639"/>
      <c r="BZ16" s="1639"/>
      <c r="CA16" s="1639"/>
      <c r="CB16" s="1639"/>
      <c r="CC16" s="1639"/>
      <c r="CD16" s="1639"/>
      <c r="CE16" s="1639"/>
      <c r="CF16" s="1639"/>
      <c r="CG16" s="1639"/>
      <c r="CH16" s="1639"/>
      <c r="CI16" s="1639"/>
      <c r="CJ16" s="1639"/>
      <c r="CK16" s="1639"/>
      <c r="CL16" s="1639"/>
      <c r="CM16" s="1639"/>
      <c r="CN16" s="1639"/>
      <c r="CO16" s="1639"/>
      <c r="CP16" s="1639"/>
      <c r="CQ16" s="1639"/>
      <c r="CR16" s="1639"/>
      <c r="CS16" s="1639"/>
      <c r="CT16" s="1639"/>
      <c r="CU16" s="1639"/>
      <c r="CV16" s="1639"/>
      <c r="CW16" s="1639"/>
      <c r="CX16" s="1639"/>
      <c r="CY16" s="1639"/>
      <c r="CZ16" s="1639"/>
      <c r="DA16" s="1639"/>
      <c r="DB16" s="1639"/>
      <c r="DC16" s="1639"/>
      <c r="DD16" s="1639"/>
      <c r="DE16" s="1639"/>
      <c r="DF16" s="1639"/>
      <c r="DG16" s="1639"/>
      <c r="DH16" s="1639"/>
      <c r="DI16" s="1639"/>
      <c r="DJ16" s="1639"/>
      <c r="DK16" s="1639"/>
      <c r="DL16" s="1639"/>
      <c r="DM16" s="1639"/>
      <c r="DN16" s="1639"/>
      <c r="DO16" s="1639"/>
      <c r="DP16" s="1639"/>
      <c r="DQ16" s="1639"/>
      <c r="DR16" s="1639"/>
      <c r="DS16" s="1639"/>
      <c r="DT16" s="1639"/>
      <c r="DU16" s="1639"/>
      <c r="DV16" s="1639"/>
      <c r="DW16" s="1639"/>
      <c r="DX16" s="1639"/>
      <c r="DY16" s="1639"/>
      <c r="DZ16" s="1639"/>
      <c r="EA16" s="1639"/>
      <c r="EB16" s="1639"/>
      <c r="EC16" s="1639"/>
      <c r="ED16" s="1639"/>
      <c r="EE16" s="1639"/>
      <c r="EF16" s="1639"/>
      <c r="EG16" s="1639"/>
      <c r="EH16" s="1639"/>
      <c r="EI16" s="1639"/>
      <c r="EJ16" s="1639"/>
      <c r="EK16" s="1639"/>
      <c r="EL16" s="1639"/>
      <c r="EM16" s="1639"/>
      <c r="EN16" s="1639"/>
      <c r="EO16" s="1639"/>
      <c r="EP16" s="1639"/>
      <c r="EQ16" s="1639"/>
      <c r="ER16" s="1639"/>
      <c r="ES16" s="1639"/>
      <c r="ET16" s="1639"/>
      <c r="EU16" s="1639"/>
      <c r="EV16" s="1639"/>
      <c r="EW16" s="1639"/>
      <c r="EX16" s="1639"/>
      <c r="EY16" s="1639"/>
      <c r="EZ16" s="1639"/>
      <c r="FA16" s="1639"/>
      <c r="FB16" s="1639"/>
      <c r="FC16" s="1639"/>
      <c r="FD16" s="1639"/>
      <c r="FE16" s="1639"/>
      <c r="FF16" s="1639"/>
      <c r="FG16" s="1639"/>
      <c r="FH16" s="1639"/>
      <c r="FI16" s="1639"/>
      <c r="FJ16" s="1639"/>
      <c r="FK16" s="1639"/>
      <c r="FL16" s="1639"/>
      <c r="FM16" s="1639"/>
      <c r="FN16" s="1639"/>
      <c r="FO16" s="1639"/>
      <c r="FP16" s="1639"/>
      <c r="FQ16" s="1639"/>
      <c r="FR16" s="1639"/>
      <c r="FS16" s="1639"/>
      <c r="FT16" s="1639"/>
      <c r="FU16" s="1639"/>
      <c r="FV16" s="1639"/>
      <c r="FW16" s="1639"/>
      <c r="FX16" s="1639"/>
      <c r="FY16" s="1639"/>
      <c r="FZ16" s="1639"/>
      <c r="GA16" s="1639"/>
      <c r="GB16" s="1639"/>
      <c r="GC16" s="1639"/>
      <c r="GD16" s="1639"/>
      <c r="GE16" s="1639"/>
      <c r="GF16" s="1639"/>
      <c r="GG16" s="1639"/>
      <c r="GH16" s="1639"/>
      <c r="GI16" s="1639"/>
      <c r="GJ16" s="1639"/>
      <c r="GK16" s="1639"/>
      <c r="GL16" s="1639"/>
      <c r="GM16" s="1639"/>
      <c r="GN16" s="1639"/>
      <c r="GO16" s="1639"/>
      <c r="GP16" s="1639"/>
      <c r="GQ16" s="1639"/>
      <c r="GR16" s="1639"/>
      <c r="GS16" s="1639"/>
      <c r="GT16" s="1639"/>
      <c r="GU16" s="1639"/>
      <c r="GV16" s="1639"/>
      <c r="GW16" s="1639"/>
      <c r="GX16" s="1639"/>
      <c r="GY16" s="1639"/>
      <c r="GZ16" s="1639"/>
      <c r="HA16" s="1639"/>
      <c r="HB16" s="1639"/>
      <c r="HC16" s="1639"/>
      <c r="HD16" s="1639"/>
      <c r="HE16" s="1639"/>
      <c r="HF16" s="1639"/>
      <c r="HG16" s="1639"/>
      <c r="HH16" s="1639"/>
      <c r="HI16" s="1639"/>
      <c r="HJ16" s="1639"/>
      <c r="HK16" s="1639"/>
      <c r="HL16" s="1639"/>
      <c r="HM16" s="1639"/>
      <c r="HN16" s="1639"/>
      <c r="HO16" s="1639"/>
      <c r="HP16" s="1639"/>
      <c r="HQ16" s="1639"/>
      <c r="HR16" s="1639"/>
      <c r="HS16" s="1639"/>
      <c r="HT16" s="1639"/>
      <c r="HU16" s="1639"/>
      <c r="HV16" s="1639"/>
      <c r="HW16" s="1639"/>
      <c r="HX16" s="1639"/>
      <c r="HY16" s="1639"/>
      <c r="HZ16" s="1639"/>
      <c r="IA16" s="1639"/>
      <c r="IB16" s="1639"/>
      <c r="IC16" s="1639"/>
      <c r="ID16" s="1639"/>
      <c r="IE16" s="1639"/>
      <c r="IF16" s="1639"/>
      <c r="IG16" s="1639"/>
      <c r="IH16" s="1639"/>
      <c r="II16" s="1639"/>
      <c r="IJ16" s="1639"/>
      <c r="IK16" s="1639"/>
      <c r="IL16" s="1639"/>
      <c r="IM16" s="1639"/>
      <c r="IN16" s="1639"/>
      <c r="IO16" s="1639"/>
      <c r="IP16" s="1639"/>
      <c r="IQ16" s="1639"/>
      <c r="IR16" s="1639"/>
      <c r="IS16" s="1639"/>
      <c r="IT16" s="1639"/>
      <c r="IU16" s="1639"/>
      <c r="IV16" s="1639"/>
      <c r="IW16" s="1639"/>
      <c r="IX16" s="1639"/>
      <c r="IY16" s="1639"/>
      <c r="IZ16" s="1639"/>
      <c r="JA16" s="1639"/>
      <c r="JB16" s="1639"/>
      <c r="JC16" s="1639"/>
      <c r="JD16" s="1639"/>
      <c r="JE16" s="1639"/>
      <c r="JF16" s="1639"/>
      <c r="JG16" s="1639"/>
      <c r="JH16" s="1639"/>
      <c r="JI16" s="1639"/>
      <c r="JJ16" s="1639"/>
      <c r="JK16" s="1639"/>
      <c r="JL16" s="1639"/>
      <c r="JM16" s="1639"/>
      <c r="JN16" s="1639"/>
      <c r="JO16" s="1639"/>
      <c r="JP16" s="1639"/>
      <c r="JQ16" s="1639"/>
      <c r="JR16" s="1639"/>
      <c r="JS16" s="1639"/>
      <c r="JT16" s="1639"/>
      <c r="JU16" s="1639"/>
      <c r="JV16" s="1639"/>
      <c r="JW16" s="1639"/>
      <c r="JX16" s="1639"/>
      <c r="JY16" s="1639"/>
      <c r="JZ16" s="1639"/>
      <c r="KA16" s="1639"/>
      <c r="KB16" s="1639"/>
      <c r="KC16" s="1639"/>
      <c r="KD16" s="1639"/>
      <c r="KE16" s="1639"/>
      <c r="KF16" s="1639"/>
      <c r="KG16" s="1639"/>
      <c r="KH16" s="1639"/>
      <c r="KI16" s="1639"/>
      <c r="KJ16" s="1639"/>
      <c r="KK16" s="1639"/>
      <c r="KL16" s="1639"/>
      <c r="KM16" s="1639"/>
      <c r="KN16" s="1639"/>
      <c r="KO16" s="1639"/>
      <c r="KP16" s="1639"/>
      <c r="KQ16" s="1639"/>
      <c r="KR16" s="1639"/>
      <c r="KS16" s="1639"/>
      <c r="KT16" s="1639"/>
      <c r="KU16" s="1639"/>
      <c r="KV16" s="1639"/>
      <c r="KW16" s="1639"/>
      <c r="KX16" s="1639"/>
      <c r="KY16" s="1639"/>
      <c r="KZ16" s="1639"/>
      <c r="LA16" s="1639"/>
      <c r="LB16" s="1639"/>
      <c r="LC16" s="1639"/>
      <c r="LD16" s="1639"/>
      <c r="LE16" s="1639"/>
      <c r="LF16" s="1639"/>
      <c r="LG16" s="1639"/>
      <c r="LH16" s="1639"/>
    </row>
    <row r="17" s="1481" customFormat="1" ht="47" customHeight="1" spans="1:320">
      <c r="A17" s="1499">
        <v>45852</v>
      </c>
      <c r="B17" s="1500" t="s">
        <v>1564</v>
      </c>
      <c r="C17" s="1501" t="s">
        <v>98</v>
      </c>
      <c r="D17" s="1502">
        <v>4500173782</v>
      </c>
      <c r="E17" s="2253" t="s">
        <v>2869</v>
      </c>
      <c r="F17" s="1502" t="s">
        <v>2870</v>
      </c>
      <c r="G17" s="2414" t="s">
        <v>2842</v>
      </c>
      <c r="H17" s="1505" t="s">
        <v>2843</v>
      </c>
      <c r="I17" s="1532" t="s">
        <v>2844</v>
      </c>
      <c r="J17" s="1522">
        <v>5952</v>
      </c>
      <c r="K17" s="1534">
        <v>0</v>
      </c>
      <c r="L17" s="1534">
        <v>32</v>
      </c>
      <c r="M17" s="1534">
        <f t="shared" si="0"/>
        <v>186</v>
      </c>
      <c r="N17" s="1536">
        <v>45924</v>
      </c>
      <c r="O17" s="1536">
        <f t="shared" si="9"/>
        <v>45922</v>
      </c>
      <c r="P17" s="1537"/>
      <c r="Q17" s="1562" t="s">
        <v>78</v>
      </c>
      <c r="R17" s="2253"/>
      <c r="S17" s="1562" t="s">
        <v>829</v>
      </c>
      <c r="T17" s="2428" t="s">
        <v>2845</v>
      </c>
      <c r="U17" s="1564" t="s">
        <v>168</v>
      </c>
      <c r="V17" s="1565">
        <v>45852</v>
      </c>
      <c r="W17" s="1589" t="s">
        <v>88</v>
      </c>
      <c r="X17" s="1565" t="s">
        <v>88</v>
      </c>
      <c r="Y17" s="1589" t="s">
        <v>61</v>
      </c>
      <c r="Z17" s="1589"/>
      <c r="AA17" s="1580" t="s">
        <v>2846</v>
      </c>
      <c r="AB17" s="1590" t="s">
        <v>1570</v>
      </c>
      <c r="AC17" s="2277">
        <v>33.486</v>
      </c>
      <c r="AD17" s="2278">
        <f>AC17*'15759粉色Baby系列'!M17</f>
        <v>6228.396</v>
      </c>
      <c r="AE17" s="1504" t="s">
        <v>2871</v>
      </c>
      <c r="AF17" s="1609" t="s">
        <v>81</v>
      </c>
      <c r="AG17" s="1609">
        <v>6</v>
      </c>
      <c r="AH17" s="1610">
        <f t="shared" si="10"/>
        <v>5952</v>
      </c>
      <c r="AI17" s="1610"/>
      <c r="AJ17" s="1610"/>
      <c r="AK17" s="1610"/>
      <c r="AL17" s="1610"/>
      <c r="AM17" s="1610"/>
      <c r="AN17" s="1610">
        <f t="shared" si="12"/>
        <v>186</v>
      </c>
      <c r="AO17" s="1610" t="s">
        <v>63</v>
      </c>
      <c r="AP17" s="1610">
        <f t="shared" si="11"/>
        <v>5952</v>
      </c>
      <c r="AQ17" s="1610"/>
      <c r="AR17" s="1622">
        <f t="shared" si="1"/>
        <v>992</v>
      </c>
      <c r="AS17" s="1622">
        <f t="shared" si="2"/>
        <v>992</v>
      </c>
      <c r="AT17" s="1622">
        <f t="shared" si="3"/>
        <v>992</v>
      </c>
      <c r="AU17" s="1622">
        <f t="shared" si="4"/>
        <v>992</v>
      </c>
      <c r="AV17" s="1622">
        <f t="shared" si="5"/>
        <v>992</v>
      </c>
      <c r="AW17" s="1622">
        <f t="shared" si="6"/>
        <v>992</v>
      </c>
      <c r="AX17" s="1622"/>
      <c r="AY17" s="1622">
        <f t="shared" si="7"/>
        <v>950.666666666667</v>
      </c>
      <c r="AZ17" s="1622">
        <f t="shared" si="8"/>
        <v>41.3333333333333</v>
      </c>
      <c r="BA17" s="1534"/>
      <c r="BB17" s="1638"/>
      <c r="BC17" s="1639"/>
      <c r="BD17" s="1639"/>
      <c r="BE17" s="1639"/>
      <c r="BF17" s="1639"/>
      <c r="BG17" s="1639"/>
      <c r="BH17" s="1639"/>
      <c r="BI17" s="1639"/>
      <c r="BJ17" s="1639"/>
      <c r="BK17" s="1639"/>
      <c r="BL17" s="1639"/>
      <c r="BM17" s="1639"/>
      <c r="BN17" s="1639"/>
      <c r="BO17" s="1639"/>
      <c r="BP17" s="1639"/>
      <c r="BQ17" s="1639"/>
      <c r="BR17" s="1639"/>
      <c r="BS17" s="1639"/>
      <c r="BT17" s="1639"/>
      <c r="BU17" s="1639"/>
      <c r="BV17" s="1639"/>
      <c r="BW17" s="1639"/>
      <c r="BX17" s="1639"/>
      <c r="BY17" s="1639"/>
      <c r="BZ17" s="1639"/>
      <c r="CA17" s="1639"/>
      <c r="CB17" s="1639"/>
      <c r="CC17" s="1639"/>
      <c r="CD17" s="1639"/>
      <c r="CE17" s="1639"/>
      <c r="CF17" s="1639"/>
      <c r="CG17" s="1639"/>
      <c r="CH17" s="1639"/>
      <c r="CI17" s="1639"/>
      <c r="CJ17" s="1639"/>
      <c r="CK17" s="1639"/>
      <c r="CL17" s="1639"/>
      <c r="CM17" s="1639"/>
      <c r="CN17" s="1639"/>
      <c r="CO17" s="1639"/>
      <c r="CP17" s="1639"/>
      <c r="CQ17" s="1639"/>
      <c r="CR17" s="1639"/>
      <c r="CS17" s="1639"/>
      <c r="CT17" s="1639"/>
      <c r="CU17" s="1639"/>
      <c r="CV17" s="1639"/>
      <c r="CW17" s="1639"/>
      <c r="CX17" s="1639"/>
      <c r="CY17" s="1639"/>
      <c r="CZ17" s="1639"/>
      <c r="DA17" s="1639"/>
      <c r="DB17" s="1639"/>
      <c r="DC17" s="1639"/>
      <c r="DD17" s="1639"/>
      <c r="DE17" s="1639"/>
      <c r="DF17" s="1639"/>
      <c r="DG17" s="1639"/>
      <c r="DH17" s="1639"/>
      <c r="DI17" s="1639"/>
      <c r="DJ17" s="1639"/>
      <c r="DK17" s="1639"/>
      <c r="DL17" s="1639"/>
      <c r="DM17" s="1639"/>
      <c r="DN17" s="1639"/>
      <c r="DO17" s="1639"/>
      <c r="DP17" s="1639"/>
      <c r="DQ17" s="1639"/>
      <c r="DR17" s="1639"/>
      <c r="DS17" s="1639"/>
      <c r="DT17" s="1639"/>
      <c r="DU17" s="1639"/>
      <c r="DV17" s="1639"/>
      <c r="DW17" s="1639"/>
      <c r="DX17" s="1639"/>
      <c r="DY17" s="1639"/>
      <c r="DZ17" s="1639"/>
      <c r="EA17" s="1639"/>
      <c r="EB17" s="1639"/>
      <c r="EC17" s="1639"/>
      <c r="ED17" s="1639"/>
      <c r="EE17" s="1639"/>
      <c r="EF17" s="1639"/>
      <c r="EG17" s="1639"/>
      <c r="EH17" s="1639"/>
      <c r="EI17" s="1639"/>
      <c r="EJ17" s="1639"/>
      <c r="EK17" s="1639"/>
      <c r="EL17" s="1639"/>
      <c r="EM17" s="1639"/>
      <c r="EN17" s="1639"/>
      <c r="EO17" s="1639"/>
      <c r="EP17" s="1639"/>
      <c r="EQ17" s="1639"/>
      <c r="ER17" s="1639"/>
      <c r="ES17" s="1639"/>
      <c r="ET17" s="1639"/>
      <c r="EU17" s="1639"/>
      <c r="EV17" s="1639"/>
      <c r="EW17" s="1639"/>
      <c r="EX17" s="1639"/>
      <c r="EY17" s="1639"/>
      <c r="EZ17" s="1639"/>
      <c r="FA17" s="1639"/>
      <c r="FB17" s="1639"/>
      <c r="FC17" s="1639"/>
      <c r="FD17" s="1639"/>
      <c r="FE17" s="1639"/>
      <c r="FF17" s="1639"/>
      <c r="FG17" s="1639"/>
      <c r="FH17" s="1639"/>
      <c r="FI17" s="1639"/>
      <c r="FJ17" s="1639"/>
      <c r="FK17" s="1639"/>
      <c r="FL17" s="1639"/>
      <c r="FM17" s="1639"/>
      <c r="FN17" s="1639"/>
      <c r="FO17" s="1639"/>
      <c r="FP17" s="1639"/>
      <c r="FQ17" s="1639"/>
      <c r="FR17" s="1639"/>
      <c r="FS17" s="1639"/>
      <c r="FT17" s="1639"/>
      <c r="FU17" s="1639"/>
      <c r="FV17" s="1639"/>
      <c r="FW17" s="1639"/>
      <c r="FX17" s="1639"/>
      <c r="FY17" s="1639"/>
      <c r="FZ17" s="1639"/>
      <c r="GA17" s="1639"/>
      <c r="GB17" s="1639"/>
      <c r="GC17" s="1639"/>
      <c r="GD17" s="1639"/>
      <c r="GE17" s="1639"/>
      <c r="GF17" s="1639"/>
      <c r="GG17" s="1639"/>
      <c r="GH17" s="1639"/>
      <c r="GI17" s="1639"/>
      <c r="GJ17" s="1639"/>
      <c r="GK17" s="1639"/>
      <c r="GL17" s="1639"/>
      <c r="GM17" s="1639"/>
      <c r="GN17" s="1639"/>
      <c r="GO17" s="1639"/>
      <c r="GP17" s="1639"/>
      <c r="GQ17" s="1639"/>
      <c r="GR17" s="1639"/>
      <c r="GS17" s="1639"/>
      <c r="GT17" s="1639"/>
      <c r="GU17" s="1639"/>
      <c r="GV17" s="1639"/>
      <c r="GW17" s="1639"/>
      <c r="GX17" s="1639"/>
      <c r="GY17" s="1639"/>
      <c r="GZ17" s="1639"/>
      <c r="HA17" s="1639"/>
      <c r="HB17" s="1639"/>
      <c r="HC17" s="1639"/>
      <c r="HD17" s="1639"/>
      <c r="HE17" s="1639"/>
      <c r="HF17" s="1639"/>
      <c r="HG17" s="1639"/>
      <c r="HH17" s="1639"/>
      <c r="HI17" s="1639"/>
      <c r="HJ17" s="1639"/>
      <c r="HK17" s="1639"/>
      <c r="HL17" s="1639"/>
      <c r="HM17" s="1639"/>
      <c r="HN17" s="1639"/>
      <c r="HO17" s="1639"/>
      <c r="HP17" s="1639"/>
      <c r="HQ17" s="1639"/>
      <c r="HR17" s="1639"/>
      <c r="HS17" s="1639"/>
      <c r="HT17" s="1639"/>
      <c r="HU17" s="1639"/>
      <c r="HV17" s="1639"/>
      <c r="HW17" s="1639"/>
      <c r="HX17" s="1639"/>
      <c r="HY17" s="1639"/>
      <c r="HZ17" s="1639"/>
      <c r="IA17" s="1639"/>
      <c r="IB17" s="1639"/>
      <c r="IC17" s="1639"/>
      <c r="ID17" s="1639"/>
      <c r="IE17" s="1639"/>
      <c r="IF17" s="1639"/>
      <c r="IG17" s="1639"/>
      <c r="IH17" s="1639"/>
      <c r="II17" s="1639"/>
      <c r="IJ17" s="1639"/>
      <c r="IK17" s="1639"/>
      <c r="IL17" s="1639"/>
      <c r="IM17" s="1639"/>
      <c r="IN17" s="1639"/>
      <c r="IO17" s="1639"/>
      <c r="IP17" s="1639"/>
      <c r="IQ17" s="1639"/>
      <c r="IR17" s="1639"/>
      <c r="IS17" s="1639"/>
      <c r="IT17" s="1639"/>
      <c r="IU17" s="1639"/>
      <c r="IV17" s="1639"/>
      <c r="IW17" s="1639"/>
      <c r="IX17" s="1639"/>
      <c r="IY17" s="1639"/>
      <c r="IZ17" s="1639"/>
      <c r="JA17" s="1639"/>
      <c r="JB17" s="1639"/>
      <c r="JC17" s="1639"/>
      <c r="JD17" s="1639"/>
      <c r="JE17" s="1639"/>
      <c r="JF17" s="1639"/>
      <c r="JG17" s="1639"/>
      <c r="JH17" s="1639"/>
      <c r="JI17" s="1639"/>
      <c r="JJ17" s="1639"/>
      <c r="JK17" s="1639"/>
      <c r="JL17" s="1639"/>
      <c r="JM17" s="1639"/>
      <c r="JN17" s="1639"/>
      <c r="JO17" s="1639"/>
      <c r="JP17" s="1639"/>
      <c r="JQ17" s="1639"/>
      <c r="JR17" s="1639"/>
      <c r="JS17" s="1639"/>
      <c r="JT17" s="1639"/>
      <c r="JU17" s="1639"/>
      <c r="JV17" s="1639"/>
      <c r="JW17" s="1639"/>
      <c r="JX17" s="1639"/>
      <c r="JY17" s="1639"/>
      <c r="JZ17" s="1639"/>
      <c r="KA17" s="1639"/>
      <c r="KB17" s="1639"/>
      <c r="KC17" s="1639"/>
      <c r="KD17" s="1639"/>
      <c r="KE17" s="1639"/>
      <c r="KF17" s="1639"/>
      <c r="KG17" s="1639"/>
      <c r="KH17" s="1639"/>
      <c r="KI17" s="1639"/>
      <c r="KJ17" s="1639"/>
      <c r="KK17" s="1639"/>
      <c r="KL17" s="1639"/>
      <c r="KM17" s="1639"/>
      <c r="KN17" s="1639"/>
      <c r="KO17" s="1639"/>
      <c r="KP17" s="1639"/>
      <c r="KQ17" s="1639"/>
      <c r="KR17" s="1639"/>
      <c r="KS17" s="1639"/>
      <c r="KT17" s="1639"/>
      <c r="KU17" s="1639"/>
      <c r="KV17" s="1639"/>
      <c r="KW17" s="1639"/>
      <c r="KX17" s="1639"/>
      <c r="KY17" s="1639"/>
      <c r="KZ17" s="1639"/>
      <c r="LA17" s="1639"/>
      <c r="LB17" s="1639"/>
      <c r="LC17" s="1639"/>
      <c r="LD17" s="1639"/>
      <c r="LE17" s="1639"/>
      <c r="LF17" s="1639"/>
      <c r="LG17" s="1639"/>
      <c r="LH17" s="1639"/>
    </row>
    <row r="18" s="1481" customFormat="1" ht="47" customHeight="1" spans="1:320">
      <c r="A18" s="1499">
        <v>45852</v>
      </c>
      <c r="B18" s="1500" t="s">
        <v>1564</v>
      </c>
      <c r="C18" s="1501" t="s">
        <v>98</v>
      </c>
      <c r="D18" s="1502">
        <v>4500173782</v>
      </c>
      <c r="E18" s="2253" t="s">
        <v>2872</v>
      </c>
      <c r="F18" s="1502" t="s">
        <v>2873</v>
      </c>
      <c r="G18" s="2414" t="s">
        <v>2842</v>
      </c>
      <c r="H18" s="1505" t="s">
        <v>2843</v>
      </c>
      <c r="I18" s="1532" t="s">
        <v>2844</v>
      </c>
      <c r="J18" s="1522">
        <v>2624</v>
      </c>
      <c r="K18" s="1534">
        <v>0</v>
      </c>
      <c r="L18" s="1534">
        <v>32</v>
      </c>
      <c r="M18" s="1534">
        <f t="shared" si="0"/>
        <v>82</v>
      </c>
      <c r="N18" s="1536">
        <v>45924</v>
      </c>
      <c r="O18" s="1536">
        <f t="shared" si="9"/>
        <v>45922</v>
      </c>
      <c r="P18" s="1537"/>
      <c r="Q18" s="1562" t="s">
        <v>78</v>
      </c>
      <c r="R18" s="2253"/>
      <c r="S18" s="1562" t="s">
        <v>829</v>
      </c>
      <c r="T18" s="2428" t="s">
        <v>2845</v>
      </c>
      <c r="U18" s="1564" t="s">
        <v>168</v>
      </c>
      <c r="V18" s="1565">
        <v>45852</v>
      </c>
      <c r="W18" s="1589" t="s">
        <v>88</v>
      </c>
      <c r="X18" s="1565" t="s">
        <v>88</v>
      </c>
      <c r="Y18" s="1589" t="s">
        <v>61</v>
      </c>
      <c r="Z18" s="1589"/>
      <c r="AA18" s="1580" t="s">
        <v>2846</v>
      </c>
      <c r="AB18" s="1590" t="s">
        <v>1570</v>
      </c>
      <c r="AC18" s="2277">
        <v>33.486</v>
      </c>
      <c r="AD18" s="2278">
        <f>AC18*'15759粉色Baby系列'!M18</f>
        <v>2745.852</v>
      </c>
      <c r="AE18" s="1504" t="s">
        <v>2874</v>
      </c>
      <c r="AF18" s="1609" t="s">
        <v>81</v>
      </c>
      <c r="AG18" s="1609">
        <v>6</v>
      </c>
      <c r="AH18" s="1610">
        <f t="shared" si="10"/>
        <v>2624</v>
      </c>
      <c r="AI18" s="1610"/>
      <c r="AJ18" s="1610"/>
      <c r="AK18" s="1610"/>
      <c r="AL18" s="1610"/>
      <c r="AM18" s="1610"/>
      <c r="AN18" s="1610">
        <f t="shared" si="12"/>
        <v>82</v>
      </c>
      <c r="AO18" s="1610" t="s">
        <v>63</v>
      </c>
      <c r="AP18" s="1610">
        <f t="shared" si="11"/>
        <v>2624</v>
      </c>
      <c r="AQ18" s="1610"/>
      <c r="AR18" s="1622">
        <f t="shared" si="1"/>
        <v>437.333333333333</v>
      </c>
      <c r="AS18" s="1622">
        <f t="shared" si="2"/>
        <v>437.333333333333</v>
      </c>
      <c r="AT18" s="1622">
        <f t="shared" si="3"/>
        <v>437.333333333333</v>
      </c>
      <c r="AU18" s="1622">
        <f t="shared" si="4"/>
        <v>437.333333333333</v>
      </c>
      <c r="AV18" s="1622">
        <f t="shared" si="5"/>
        <v>437.333333333333</v>
      </c>
      <c r="AW18" s="1622">
        <f t="shared" si="6"/>
        <v>437.333333333333</v>
      </c>
      <c r="AX18" s="1622"/>
      <c r="AY18" s="1622">
        <f t="shared" si="7"/>
        <v>419.111111111111</v>
      </c>
      <c r="AZ18" s="1622">
        <f t="shared" si="8"/>
        <v>18.2222222222222</v>
      </c>
      <c r="BA18" s="1534"/>
      <c r="BB18" s="1638"/>
      <c r="BC18" s="1639"/>
      <c r="BD18" s="1639"/>
      <c r="BE18" s="1639"/>
      <c r="BF18" s="1639"/>
      <c r="BG18" s="1639"/>
      <c r="BH18" s="1639"/>
      <c r="BI18" s="1639"/>
      <c r="BJ18" s="1639"/>
      <c r="BK18" s="1639"/>
      <c r="BL18" s="1639"/>
      <c r="BM18" s="1639"/>
      <c r="BN18" s="1639"/>
      <c r="BO18" s="1639"/>
      <c r="BP18" s="1639"/>
      <c r="BQ18" s="1639"/>
      <c r="BR18" s="1639"/>
      <c r="BS18" s="1639"/>
      <c r="BT18" s="1639"/>
      <c r="BU18" s="1639"/>
      <c r="BV18" s="1639"/>
      <c r="BW18" s="1639"/>
      <c r="BX18" s="1639"/>
      <c r="BY18" s="1639"/>
      <c r="BZ18" s="1639"/>
      <c r="CA18" s="1639"/>
      <c r="CB18" s="1639"/>
      <c r="CC18" s="1639"/>
      <c r="CD18" s="1639"/>
      <c r="CE18" s="1639"/>
      <c r="CF18" s="1639"/>
      <c r="CG18" s="1639"/>
      <c r="CH18" s="1639"/>
      <c r="CI18" s="1639"/>
      <c r="CJ18" s="1639"/>
      <c r="CK18" s="1639"/>
      <c r="CL18" s="1639"/>
      <c r="CM18" s="1639"/>
      <c r="CN18" s="1639"/>
      <c r="CO18" s="1639"/>
      <c r="CP18" s="1639"/>
      <c r="CQ18" s="1639"/>
      <c r="CR18" s="1639"/>
      <c r="CS18" s="1639"/>
      <c r="CT18" s="1639"/>
      <c r="CU18" s="1639"/>
      <c r="CV18" s="1639"/>
      <c r="CW18" s="1639"/>
      <c r="CX18" s="1639"/>
      <c r="CY18" s="1639"/>
      <c r="CZ18" s="1639"/>
      <c r="DA18" s="1639"/>
      <c r="DB18" s="1639"/>
      <c r="DC18" s="1639"/>
      <c r="DD18" s="1639"/>
      <c r="DE18" s="1639"/>
      <c r="DF18" s="1639"/>
      <c r="DG18" s="1639"/>
      <c r="DH18" s="1639"/>
      <c r="DI18" s="1639"/>
      <c r="DJ18" s="1639"/>
      <c r="DK18" s="1639"/>
      <c r="DL18" s="1639"/>
      <c r="DM18" s="1639"/>
      <c r="DN18" s="1639"/>
      <c r="DO18" s="1639"/>
      <c r="DP18" s="1639"/>
      <c r="DQ18" s="1639"/>
      <c r="DR18" s="1639"/>
      <c r="DS18" s="1639"/>
      <c r="DT18" s="1639"/>
      <c r="DU18" s="1639"/>
      <c r="DV18" s="1639"/>
      <c r="DW18" s="1639"/>
      <c r="DX18" s="1639"/>
      <c r="DY18" s="1639"/>
      <c r="DZ18" s="1639"/>
      <c r="EA18" s="1639"/>
      <c r="EB18" s="1639"/>
      <c r="EC18" s="1639"/>
      <c r="ED18" s="1639"/>
      <c r="EE18" s="1639"/>
      <c r="EF18" s="1639"/>
      <c r="EG18" s="1639"/>
      <c r="EH18" s="1639"/>
      <c r="EI18" s="1639"/>
      <c r="EJ18" s="1639"/>
      <c r="EK18" s="1639"/>
      <c r="EL18" s="1639"/>
      <c r="EM18" s="1639"/>
      <c r="EN18" s="1639"/>
      <c r="EO18" s="1639"/>
      <c r="EP18" s="1639"/>
      <c r="EQ18" s="1639"/>
      <c r="ER18" s="1639"/>
      <c r="ES18" s="1639"/>
      <c r="ET18" s="1639"/>
      <c r="EU18" s="1639"/>
      <c r="EV18" s="1639"/>
      <c r="EW18" s="1639"/>
      <c r="EX18" s="1639"/>
      <c r="EY18" s="1639"/>
      <c r="EZ18" s="1639"/>
      <c r="FA18" s="1639"/>
      <c r="FB18" s="1639"/>
      <c r="FC18" s="1639"/>
      <c r="FD18" s="1639"/>
      <c r="FE18" s="1639"/>
      <c r="FF18" s="1639"/>
      <c r="FG18" s="1639"/>
      <c r="FH18" s="1639"/>
      <c r="FI18" s="1639"/>
      <c r="FJ18" s="1639"/>
      <c r="FK18" s="1639"/>
      <c r="FL18" s="1639"/>
      <c r="FM18" s="1639"/>
      <c r="FN18" s="1639"/>
      <c r="FO18" s="1639"/>
      <c r="FP18" s="1639"/>
      <c r="FQ18" s="1639"/>
      <c r="FR18" s="1639"/>
      <c r="FS18" s="1639"/>
      <c r="FT18" s="1639"/>
      <c r="FU18" s="1639"/>
      <c r="FV18" s="1639"/>
      <c r="FW18" s="1639"/>
      <c r="FX18" s="1639"/>
      <c r="FY18" s="1639"/>
      <c r="FZ18" s="1639"/>
      <c r="GA18" s="1639"/>
      <c r="GB18" s="1639"/>
      <c r="GC18" s="1639"/>
      <c r="GD18" s="1639"/>
      <c r="GE18" s="1639"/>
      <c r="GF18" s="1639"/>
      <c r="GG18" s="1639"/>
      <c r="GH18" s="1639"/>
      <c r="GI18" s="1639"/>
      <c r="GJ18" s="1639"/>
      <c r="GK18" s="1639"/>
      <c r="GL18" s="1639"/>
      <c r="GM18" s="1639"/>
      <c r="GN18" s="1639"/>
      <c r="GO18" s="1639"/>
      <c r="GP18" s="1639"/>
      <c r="GQ18" s="1639"/>
      <c r="GR18" s="1639"/>
      <c r="GS18" s="1639"/>
      <c r="GT18" s="1639"/>
      <c r="GU18" s="1639"/>
      <c r="GV18" s="1639"/>
      <c r="GW18" s="1639"/>
      <c r="GX18" s="1639"/>
      <c r="GY18" s="1639"/>
      <c r="GZ18" s="1639"/>
      <c r="HA18" s="1639"/>
      <c r="HB18" s="1639"/>
      <c r="HC18" s="1639"/>
      <c r="HD18" s="1639"/>
      <c r="HE18" s="1639"/>
      <c r="HF18" s="1639"/>
      <c r="HG18" s="1639"/>
      <c r="HH18" s="1639"/>
      <c r="HI18" s="1639"/>
      <c r="HJ18" s="1639"/>
      <c r="HK18" s="1639"/>
      <c r="HL18" s="1639"/>
      <c r="HM18" s="1639"/>
      <c r="HN18" s="1639"/>
      <c r="HO18" s="1639"/>
      <c r="HP18" s="1639"/>
      <c r="HQ18" s="1639"/>
      <c r="HR18" s="1639"/>
      <c r="HS18" s="1639"/>
      <c r="HT18" s="1639"/>
      <c r="HU18" s="1639"/>
      <c r="HV18" s="1639"/>
      <c r="HW18" s="1639"/>
      <c r="HX18" s="1639"/>
      <c r="HY18" s="1639"/>
      <c r="HZ18" s="1639"/>
      <c r="IA18" s="1639"/>
      <c r="IB18" s="1639"/>
      <c r="IC18" s="1639"/>
      <c r="ID18" s="1639"/>
      <c r="IE18" s="1639"/>
      <c r="IF18" s="1639"/>
      <c r="IG18" s="1639"/>
      <c r="IH18" s="1639"/>
      <c r="II18" s="1639"/>
      <c r="IJ18" s="1639"/>
      <c r="IK18" s="1639"/>
      <c r="IL18" s="1639"/>
      <c r="IM18" s="1639"/>
      <c r="IN18" s="1639"/>
      <c r="IO18" s="1639"/>
      <c r="IP18" s="1639"/>
      <c r="IQ18" s="1639"/>
      <c r="IR18" s="1639"/>
      <c r="IS18" s="1639"/>
      <c r="IT18" s="1639"/>
      <c r="IU18" s="1639"/>
      <c r="IV18" s="1639"/>
      <c r="IW18" s="1639"/>
      <c r="IX18" s="1639"/>
      <c r="IY18" s="1639"/>
      <c r="IZ18" s="1639"/>
      <c r="JA18" s="1639"/>
      <c r="JB18" s="1639"/>
      <c r="JC18" s="1639"/>
      <c r="JD18" s="1639"/>
      <c r="JE18" s="1639"/>
      <c r="JF18" s="1639"/>
      <c r="JG18" s="1639"/>
      <c r="JH18" s="1639"/>
      <c r="JI18" s="1639"/>
      <c r="JJ18" s="1639"/>
      <c r="JK18" s="1639"/>
      <c r="JL18" s="1639"/>
      <c r="JM18" s="1639"/>
      <c r="JN18" s="1639"/>
      <c r="JO18" s="1639"/>
      <c r="JP18" s="1639"/>
      <c r="JQ18" s="1639"/>
      <c r="JR18" s="1639"/>
      <c r="JS18" s="1639"/>
      <c r="JT18" s="1639"/>
      <c r="JU18" s="1639"/>
      <c r="JV18" s="1639"/>
      <c r="JW18" s="1639"/>
      <c r="JX18" s="1639"/>
      <c r="JY18" s="1639"/>
      <c r="JZ18" s="1639"/>
      <c r="KA18" s="1639"/>
      <c r="KB18" s="1639"/>
      <c r="KC18" s="1639"/>
      <c r="KD18" s="1639"/>
      <c r="KE18" s="1639"/>
      <c r="KF18" s="1639"/>
      <c r="KG18" s="1639"/>
      <c r="KH18" s="1639"/>
      <c r="KI18" s="1639"/>
      <c r="KJ18" s="1639"/>
      <c r="KK18" s="1639"/>
      <c r="KL18" s="1639"/>
      <c r="KM18" s="1639"/>
      <c r="KN18" s="1639"/>
      <c r="KO18" s="1639"/>
      <c r="KP18" s="1639"/>
      <c r="KQ18" s="1639"/>
      <c r="KR18" s="1639"/>
      <c r="KS18" s="1639"/>
      <c r="KT18" s="1639"/>
      <c r="KU18" s="1639"/>
      <c r="KV18" s="1639"/>
      <c r="KW18" s="1639"/>
      <c r="KX18" s="1639"/>
      <c r="KY18" s="1639"/>
      <c r="KZ18" s="1639"/>
      <c r="LA18" s="1639"/>
      <c r="LB18" s="1639"/>
      <c r="LC18" s="1639"/>
      <c r="LD18" s="1639"/>
      <c r="LE18" s="1639"/>
      <c r="LF18" s="1639"/>
      <c r="LG18" s="1639"/>
      <c r="LH18" s="1639"/>
    </row>
    <row r="19" s="1481" customFormat="1" ht="47" customHeight="1" spans="1:320">
      <c r="A19" s="1499">
        <v>45852</v>
      </c>
      <c r="B19" s="1500" t="s">
        <v>1564</v>
      </c>
      <c r="C19" s="1501" t="s">
        <v>98</v>
      </c>
      <c r="D19" s="1502">
        <v>4500173782</v>
      </c>
      <c r="E19" s="2253" t="s">
        <v>2875</v>
      </c>
      <c r="F19" s="1502" t="s">
        <v>2876</v>
      </c>
      <c r="G19" s="2414" t="s">
        <v>2842</v>
      </c>
      <c r="H19" s="1505" t="s">
        <v>2843</v>
      </c>
      <c r="I19" s="1532" t="s">
        <v>2844</v>
      </c>
      <c r="J19" s="1522">
        <v>3136</v>
      </c>
      <c r="K19" s="1534">
        <v>0</v>
      </c>
      <c r="L19" s="1534">
        <v>32</v>
      </c>
      <c r="M19" s="1534">
        <f t="shared" si="0"/>
        <v>98</v>
      </c>
      <c r="N19" s="1536">
        <v>45924</v>
      </c>
      <c r="O19" s="1536">
        <f t="shared" si="9"/>
        <v>45922</v>
      </c>
      <c r="P19" s="1537"/>
      <c r="Q19" s="1562" t="s">
        <v>78</v>
      </c>
      <c r="R19" s="2253"/>
      <c r="S19" s="1562" t="s">
        <v>829</v>
      </c>
      <c r="T19" s="2428" t="s">
        <v>2845</v>
      </c>
      <c r="U19" s="1564" t="s">
        <v>168</v>
      </c>
      <c r="V19" s="1565">
        <v>45852</v>
      </c>
      <c r="W19" s="1589" t="s">
        <v>88</v>
      </c>
      <c r="X19" s="1565" t="s">
        <v>88</v>
      </c>
      <c r="Y19" s="1589" t="s">
        <v>61</v>
      </c>
      <c r="Z19" s="1589"/>
      <c r="AA19" s="1580" t="s">
        <v>2846</v>
      </c>
      <c r="AB19" s="1590" t="s">
        <v>1570</v>
      </c>
      <c r="AC19" s="2277">
        <v>33.486</v>
      </c>
      <c r="AD19" s="2278">
        <f>AC19*'15759粉色Baby系列'!M19</f>
        <v>3281.628</v>
      </c>
      <c r="AE19" s="1504" t="s">
        <v>2877</v>
      </c>
      <c r="AF19" s="1609" t="s">
        <v>81</v>
      </c>
      <c r="AG19" s="1609">
        <v>6</v>
      </c>
      <c r="AH19" s="1610">
        <f t="shared" si="10"/>
        <v>3136</v>
      </c>
      <c r="AI19" s="1610"/>
      <c r="AJ19" s="1610"/>
      <c r="AK19" s="1610"/>
      <c r="AL19" s="1610"/>
      <c r="AM19" s="1610"/>
      <c r="AN19" s="1610">
        <f t="shared" si="12"/>
        <v>98</v>
      </c>
      <c r="AO19" s="1610" t="s">
        <v>63</v>
      </c>
      <c r="AP19" s="1610">
        <f t="shared" si="11"/>
        <v>3136</v>
      </c>
      <c r="AQ19" s="1610"/>
      <c r="AR19" s="1622">
        <f t="shared" si="1"/>
        <v>522.666666666667</v>
      </c>
      <c r="AS19" s="1622">
        <f t="shared" si="2"/>
        <v>522.666666666667</v>
      </c>
      <c r="AT19" s="1622">
        <f t="shared" si="3"/>
        <v>522.666666666667</v>
      </c>
      <c r="AU19" s="1622">
        <f t="shared" si="4"/>
        <v>522.666666666667</v>
      </c>
      <c r="AV19" s="1622">
        <f t="shared" si="5"/>
        <v>522.666666666667</v>
      </c>
      <c r="AW19" s="1622">
        <f t="shared" si="6"/>
        <v>522.666666666667</v>
      </c>
      <c r="AX19" s="1622"/>
      <c r="AY19" s="1622">
        <f t="shared" si="7"/>
        <v>500.888888888889</v>
      </c>
      <c r="AZ19" s="1622">
        <f t="shared" si="8"/>
        <v>21.7777777777778</v>
      </c>
      <c r="BA19" s="1534"/>
      <c r="BB19" s="1638"/>
      <c r="BC19" s="1639"/>
      <c r="BD19" s="1639"/>
      <c r="BE19" s="1639"/>
      <c r="BF19" s="1639"/>
      <c r="BG19" s="1639"/>
      <c r="BH19" s="1639"/>
      <c r="BI19" s="1639"/>
      <c r="BJ19" s="1639"/>
      <c r="BK19" s="1639"/>
      <c r="BL19" s="1639"/>
      <c r="BM19" s="1639"/>
      <c r="BN19" s="1639"/>
      <c r="BO19" s="1639"/>
      <c r="BP19" s="1639"/>
      <c r="BQ19" s="1639"/>
      <c r="BR19" s="1639"/>
      <c r="BS19" s="1639"/>
      <c r="BT19" s="1639"/>
      <c r="BU19" s="1639"/>
      <c r="BV19" s="1639"/>
      <c r="BW19" s="1639"/>
      <c r="BX19" s="1639"/>
      <c r="BY19" s="1639"/>
      <c r="BZ19" s="1639"/>
      <c r="CA19" s="1639"/>
      <c r="CB19" s="1639"/>
      <c r="CC19" s="1639"/>
      <c r="CD19" s="1639"/>
      <c r="CE19" s="1639"/>
      <c r="CF19" s="1639"/>
      <c r="CG19" s="1639"/>
      <c r="CH19" s="1639"/>
      <c r="CI19" s="1639"/>
      <c r="CJ19" s="1639"/>
      <c r="CK19" s="1639"/>
      <c r="CL19" s="1639"/>
      <c r="CM19" s="1639"/>
      <c r="CN19" s="1639"/>
      <c r="CO19" s="1639"/>
      <c r="CP19" s="1639"/>
      <c r="CQ19" s="1639"/>
      <c r="CR19" s="1639"/>
      <c r="CS19" s="1639"/>
      <c r="CT19" s="1639"/>
      <c r="CU19" s="1639"/>
      <c r="CV19" s="1639"/>
      <c r="CW19" s="1639"/>
      <c r="CX19" s="1639"/>
      <c r="CY19" s="1639"/>
      <c r="CZ19" s="1639"/>
      <c r="DA19" s="1639"/>
      <c r="DB19" s="1639"/>
      <c r="DC19" s="1639"/>
      <c r="DD19" s="1639"/>
      <c r="DE19" s="1639"/>
      <c r="DF19" s="1639"/>
      <c r="DG19" s="1639"/>
      <c r="DH19" s="1639"/>
      <c r="DI19" s="1639"/>
      <c r="DJ19" s="1639"/>
      <c r="DK19" s="1639"/>
      <c r="DL19" s="1639"/>
      <c r="DM19" s="1639"/>
      <c r="DN19" s="1639"/>
      <c r="DO19" s="1639"/>
      <c r="DP19" s="1639"/>
      <c r="DQ19" s="1639"/>
      <c r="DR19" s="1639"/>
      <c r="DS19" s="1639"/>
      <c r="DT19" s="1639"/>
      <c r="DU19" s="1639"/>
      <c r="DV19" s="1639"/>
      <c r="DW19" s="1639"/>
      <c r="DX19" s="1639"/>
      <c r="DY19" s="1639"/>
      <c r="DZ19" s="1639"/>
      <c r="EA19" s="1639"/>
      <c r="EB19" s="1639"/>
      <c r="EC19" s="1639"/>
      <c r="ED19" s="1639"/>
      <c r="EE19" s="1639"/>
      <c r="EF19" s="1639"/>
      <c r="EG19" s="1639"/>
      <c r="EH19" s="1639"/>
      <c r="EI19" s="1639"/>
      <c r="EJ19" s="1639"/>
      <c r="EK19" s="1639"/>
      <c r="EL19" s="1639"/>
      <c r="EM19" s="1639"/>
      <c r="EN19" s="1639"/>
      <c r="EO19" s="1639"/>
      <c r="EP19" s="1639"/>
      <c r="EQ19" s="1639"/>
      <c r="ER19" s="1639"/>
      <c r="ES19" s="1639"/>
      <c r="ET19" s="1639"/>
      <c r="EU19" s="1639"/>
      <c r="EV19" s="1639"/>
      <c r="EW19" s="1639"/>
      <c r="EX19" s="1639"/>
      <c r="EY19" s="1639"/>
      <c r="EZ19" s="1639"/>
      <c r="FA19" s="1639"/>
      <c r="FB19" s="1639"/>
      <c r="FC19" s="1639"/>
      <c r="FD19" s="1639"/>
      <c r="FE19" s="1639"/>
      <c r="FF19" s="1639"/>
      <c r="FG19" s="1639"/>
      <c r="FH19" s="1639"/>
      <c r="FI19" s="1639"/>
      <c r="FJ19" s="1639"/>
      <c r="FK19" s="1639"/>
      <c r="FL19" s="1639"/>
      <c r="FM19" s="1639"/>
      <c r="FN19" s="1639"/>
      <c r="FO19" s="1639"/>
      <c r="FP19" s="1639"/>
      <c r="FQ19" s="1639"/>
      <c r="FR19" s="1639"/>
      <c r="FS19" s="1639"/>
      <c r="FT19" s="1639"/>
      <c r="FU19" s="1639"/>
      <c r="FV19" s="1639"/>
      <c r="FW19" s="1639"/>
      <c r="FX19" s="1639"/>
      <c r="FY19" s="1639"/>
      <c r="FZ19" s="1639"/>
      <c r="GA19" s="1639"/>
      <c r="GB19" s="1639"/>
      <c r="GC19" s="1639"/>
      <c r="GD19" s="1639"/>
      <c r="GE19" s="1639"/>
      <c r="GF19" s="1639"/>
      <c r="GG19" s="1639"/>
      <c r="GH19" s="1639"/>
      <c r="GI19" s="1639"/>
      <c r="GJ19" s="1639"/>
      <c r="GK19" s="1639"/>
      <c r="GL19" s="1639"/>
      <c r="GM19" s="1639"/>
      <c r="GN19" s="1639"/>
      <c r="GO19" s="1639"/>
      <c r="GP19" s="1639"/>
      <c r="GQ19" s="1639"/>
      <c r="GR19" s="1639"/>
      <c r="GS19" s="1639"/>
      <c r="GT19" s="1639"/>
      <c r="GU19" s="1639"/>
      <c r="GV19" s="1639"/>
      <c r="GW19" s="1639"/>
      <c r="GX19" s="1639"/>
      <c r="GY19" s="1639"/>
      <c r="GZ19" s="1639"/>
      <c r="HA19" s="1639"/>
      <c r="HB19" s="1639"/>
      <c r="HC19" s="1639"/>
      <c r="HD19" s="1639"/>
      <c r="HE19" s="1639"/>
      <c r="HF19" s="1639"/>
      <c r="HG19" s="1639"/>
      <c r="HH19" s="1639"/>
      <c r="HI19" s="1639"/>
      <c r="HJ19" s="1639"/>
      <c r="HK19" s="1639"/>
      <c r="HL19" s="1639"/>
      <c r="HM19" s="1639"/>
      <c r="HN19" s="1639"/>
      <c r="HO19" s="1639"/>
      <c r="HP19" s="1639"/>
      <c r="HQ19" s="1639"/>
      <c r="HR19" s="1639"/>
      <c r="HS19" s="1639"/>
      <c r="HT19" s="1639"/>
      <c r="HU19" s="1639"/>
      <c r="HV19" s="1639"/>
      <c r="HW19" s="1639"/>
      <c r="HX19" s="1639"/>
      <c r="HY19" s="1639"/>
      <c r="HZ19" s="1639"/>
      <c r="IA19" s="1639"/>
      <c r="IB19" s="1639"/>
      <c r="IC19" s="1639"/>
      <c r="ID19" s="1639"/>
      <c r="IE19" s="1639"/>
      <c r="IF19" s="1639"/>
      <c r="IG19" s="1639"/>
      <c r="IH19" s="1639"/>
      <c r="II19" s="1639"/>
      <c r="IJ19" s="1639"/>
      <c r="IK19" s="1639"/>
      <c r="IL19" s="1639"/>
      <c r="IM19" s="1639"/>
      <c r="IN19" s="1639"/>
      <c r="IO19" s="1639"/>
      <c r="IP19" s="1639"/>
      <c r="IQ19" s="1639"/>
      <c r="IR19" s="1639"/>
      <c r="IS19" s="1639"/>
      <c r="IT19" s="1639"/>
      <c r="IU19" s="1639"/>
      <c r="IV19" s="1639"/>
      <c r="IW19" s="1639"/>
      <c r="IX19" s="1639"/>
      <c r="IY19" s="1639"/>
      <c r="IZ19" s="1639"/>
      <c r="JA19" s="1639"/>
      <c r="JB19" s="1639"/>
      <c r="JC19" s="1639"/>
      <c r="JD19" s="1639"/>
      <c r="JE19" s="1639"/>
      <c r="JF19" s="1639"/>
      <c r="JG19" s="1639"/>
      <c r="JH19" s="1639"/>
      <c r="JI19" s="1639"/>
      <c r="JJ19" s="1639"/>
      <c r="JK19" s="1639"/>
      <c r="JL19" s="1639"/>
      <c r="JM19" s="1639"/>
      <c r="JN19" s="1639"/>
      <c r="JO19" s="1639"/>
      <c r="JP19" s="1639"/>
      <c r="JQ19" s="1639"/>
      <c r="JR19" s="1639"/>
      <c r="JS19" s="1639"/>
      <c r="JT19" s="1639"/>
      <c r="JU19" s="1639"/>
      <c r="JV19" s="1639"/>
      <c r="JW19" s="1639"/>
      <c r="JX19" s="1639"/>
      <c r="JY19" s="1639"/>
      <c r="JZ19" s="1639"/>
      <c r="KA19" s="1639"/>
      <c r="KB19" s="1639"/>
      <c r="KC19" s="1639"/>
      <c r="KD19" s="1639"/>
      <c r="KE19" s="1639"/>
      <c r="KF19" s="1639"/>
      <c r="KG19" s="1639"/>
      <c r="KH19" s="1639"/>
      <c r="KI19" s="1639"/>
      <c r="KJ19" s="1639"/>
      <c r="KK19" s="1639"/>
      <c r="KL19" s="1639"/>
      <c r="KM19" s="1639"/>
      <c r="KN19" s="1639"/>
      <c r="KO19" s="1639"/>
      <c r="KP19" s="1639"/>
      <c r="KQ19" s="1639"/>
      <c r="KR19" s="1639"/>
      <c r="KS19" s="1639"/>
      <c r="KT19" s="1639"/>
      <c r="KU19" s="1639"/>
      <c r="KV19" s="1639"/>
      <c r="KW19" s="1639"/>
      <c r="KX19" s="1639"/>
      <c r="KY19" s="1639"/>
      <c r="KZ19" s="1639"/>
      <c r="LA19" s="1639"/>
      <c r="LB19" s="1639"/>
      <c r="LC19" s="1639"/>
      <c r="LD19" s="1639"/>
      <c r="LE19" s="1639"/>
      <c r="LF19" s="1639"/>
      <c r="LG19" s="1639"/>
      <c r="LH19" s="1639"/>
    </row>
    <row r="20" s="1481" customFormat="1" ht="47" customHeight="1" spans="1:320">
      <c r="A20" s="1499">
        <v>45852</v>
      </c>
      <c r="B20" s="1500" t="s">
        <v>1564</v>
      </c>
      <c r="C20" s="1501" t="s">
        <v>98</v>
      </c>
      <c r="D20" s="1502">
        <v>4500173782</v>
      </c>
      <c r="E20" s="2253" t="s">
        <v>2878</v>
      </c>
      <c r="F20" s="1502" t="s">
        <v>2879</v>
      </c>
      <c r="G20" s="2414" t="s">
        <v>2842</v>
      </c>
      <c r="H20" s="1505" t="s">
        <v>2843</v>
      </c>
      <c r="I20" s="1532" t="s">
        <v>2844</v>
      </c>
      <c r="J20" s="1522">
        <v>2880</v>
      </c>
      <c r="K20" s="1534">
        <v>0</v>
      </c>
      <c r="L20" s="1534">
        <v>32</v>
      </c>
      <c r="M20" s="1534">
        <f t="shared" si="0"/>
        <v>90</v>
      </c>
      <c r="N20" s="1536">
        <v>45924</v>
      </c>
      <c r="O20" s="1536">
        <f t="shared" si="9"/>
        <v>45922</v>
      </c>
      <c r="P20" s="1537"/>
      <c r="Q20" s="1562" t="s">
        <v>78</v>
      </c>
      <c r="R20" s="2253"/>
      <c r="S20" s="1562" t="s">
        <v>829</v>
      </c>
      <c r="T20" s="2428" t="s">
        <v>2845</v>
      </c>
      <c r="U20" s="1564" t="s">
        <v>168</v>
      </c>
      <c r="V20" s="1565">
        <v>45852</v>
      </c>
      <c r="W20" s="1589" t="s">
        <v>88</v>
      </c>
      <c r="X20" s="1565" t="s">
        <v>88</v>
      </c>
      <c r="Y20" s="1589" t="s">
        <v>61</v>
      </c>
      <c r="Z20" s="1589"/>
      <c r="AA20" s="1580" t="s">
        <v>2846</v>
      </c>
      <c r="AB20" s="1590" t="s">
        <v>1570</v>
      </c>
      <c r="AC20" s="2277">
        <v>33.486</v>
      </c>
      <c r="AD20" s="2278">
        <f>AC20*'15759粉色Baby系列'!M20</f>
        <v>3013.74</v>
      </c>
      <c r="AE20" s="1504" t="s">
        <v>2880</v>
      </c>
      <c r="AF20" s="1609" t="s">
        <v>81</v>
      </c>
      <c r="AG20" s="1609">
        <v>6</v>
      </c>
      <c r="AH20" s="1610">
        <f t="shared" si="10"/>
        <v>2880</v>
      </c>
      <c r="AI20" s="1610"/>
      <c r="AJ20" s="1610"/>
      <c r="AK20" s="1610"/>
      <c r="AL20" s="1610"/>
      <c r="AM20" s="1610"/>
      <c r="AN20" s="1610">
        <f t="shared" si="12"/>
        <v>90</v>
      </c>
      <c r="AO20" s="1610" t="s">
        <v>63</v>
      </c>
      <c r="AP20" s="1610">
        <f t="shared" si="11"/>
        <v>2880</v>
      </c>
      <c r="AQ20" s="1610"/>
      <c r="AR20" s="1622">
        <f t="shared" si="1"/>
        <v>480</v>
      </c>
      <c r="AS20" s="1622">
        <f t="shared" si="2"/>
        <v>480</v>
      </c>
      <c r="AT20" s="1622">
        <f t="shared" si="3"/>
        <v>480</v>
      </c>
      <c r="AU20" s="1622">
        <f t="shared" si="4"/>
        <v>480</v>
      </c>
      <c r="AV20" s="1622">
        <f t="shared" si="5"/>
        <v>480</v>
      </c>
      <c r="AW20" s="1622">
        <f t="shared" si="6"/>
        <v>480</v>
      </c>
      <c r="AX20" s="1622"/>
      <c r="AY20" s="1622">
        <f t="shared" si="7"/>
        <v>460</v>
      </c>
      <c r="AZ20" s="1622">
        <f t="shared" si="8"/>
        <v>20</v>
      </c>
      <c r="BA20" s="1534"/>
      <c r="BB20" s="1638"/>
      <c r="BC20" s="1639"/>
      <c r="BD20" s="1639"/>
      <c r="BE20" s="1639"/>
      <c r="BF20" s="1639"/>
      <c r="BG20" s="1639"/>
      <c r="BH20" s="1639"/>
      <c r="BI20" s="1639"/>
      <c r="BJ20" s="1639"/>
      <c r="BK20" s="1639"/>
      <c r="BL20" s="1639"/>
      <c r="BM20" s="1639"/>
      <c r="BN20" s="1639"/>
      <c r="BO20" s="1639"/>
      <c r="BP20" s="1639"/>
      <c r="BQ20" s="1639"/>
      <c r="BR20" s="1639"/>
      <c r="BS20" s="1639"/>
      <c r="BT20" s="1639"/>
      <c r="BU20" s="1639"/>
      <c r="BV20" s="1639"/>
      <c r="BW20" s="1639"/>
      <c r="BX20" s="1639"/>
      <c r="BY20" s="1639"/>
      <c r="BZ20" s="1639"/>
      <c r="CA20" s="1639"/>
      <c r="CB20" s="1639"/>
      <c r="CC20" s="1639"/>
      <c r="CD20" s="1639"/>
      <c r="CE20" s="1639"/>
      <c r="CF20" s="1639"/>
      <c r="CG20" s="1639"/>
      <c r="CH20" s="1639"/>
      <c r="CI20" s="1639"/>
      <c r="CJ20" s="1639"/>
      <c r="CK20" s="1639"/>
      <c r="CL20" s="1639"/>
      <c r="CM20" s="1639"/>
      <c r="CN20" s="1639"/>
      <c r="CO20" s="1639"/>
      <c r="CP20" s="1639"/>
      <c r="CQ20" s="1639"/>
      <c r="CR20" s="1639"/>
      <c r="CS20" s="1639"/>
      <c r="CT20" s="1639"/>
      <c r="CU20" s="1639"/>
      <c r="CV20" s="1639"/>
      <c r="CW20" s="1639"/>
      <c r="CX20" s="1639"/>
      <c r="CY20" s="1639"/>
      <c r="CZ20" s="1639"/>
      <c r="DA20" s="1639"/>
      <c r="DB20" s="1639"/>
      <c r="DC20" s="1639"/>
      <c r="DD20" s="1639"/>
      <c r="DE20" s="1639"/>
      <c r="DF20" s="1639"/>
      <c r="DG20" s="1639"/>
      <c r="DH20" s="1639"/>
      <c r="DI20" s="1639"/>
      <c r="DJ20" s="1639"/>
      <c r="DK20" s="1639"/>
      <c r="DL20" s="1639"/>
      <c r="DM20" s="1639"/>
      <c r="DN20" s="1639"/>
      <c r="DO20" s="1639"/>
      <c r="DP20" s="1639"/>
      <c r="DQ20" s="1639"/>
      <c r="DR20" s="1639"/>
      <c r="DS20" s="1639"/>
      <c r="DT20" s="1639"/>
      <c r="DU20" s="1639"/>
      <c r="DV20" s="1639"/>
      <c r="DW20" s="1639"/>
      <c r="DX20" s="1639"/>
      <c r="DY20" s="1639"/>
      <c r="DZ20" s="1639"/>
      <c r="EA20" s="1639"/>
      <c r="EB20" s="1639"/>
      <c r="EC20" s="1639"/>
      <c r="ED20" s="1639"/>
      <c r="EE20" s="1639"/>
      <c r="EF20" s="1639"/>
      <c r="EG20" s="1639"/>
      <c r="EH20" s="1639"/>
      <c r="EI20" s="1639"/>
      <c r="EJ20" s="1639"/>
      <c r="EK20" s="1639"/>
      <c r="EL20" s="1639"/>
      <c r="EM20" s="1639"/>
      <c r="EN20" s="1639"/>
      <c r="EO20" s="1639"/>
      <c r="EP20" s="1639"/>
      <c r="EQ20" s="1639"/>
      <c r="ER20" s="1639"/>
      <c r="ES20" s="1639"/>
      <c r="ET20" s="1639"/>
      <c r="EU20" s="1639"/>
      <c r="EV20" s="1639"/>
      <c r="EW20" s="1639"/>
      <c r="EX20" s="1639"/>
      <c r="EY20" s="1639"/>
      <c r="EZ20" s="1639"/>
      <c r="FA20" s="1639"/>
      <c r="FB20" s="1639"/>
      <c r="FC20" s="1639"/>
      <c r="FD20" s="1639"/>
      <c r="FE20" s="1639"/>
      <c r="FF20" s="1639"/>
      <c r="FG20" s="1639"/>
      <c r="FH20" s="1639"/>
      <c r="FI20" s="1639"/>
      <c r="FJ20" s="1639"/>
      <c r="FK20" s="1639"/>
      <c r="FL20" s="1639"/>
      <c r="FM20" s="1639"/>
      <c r="FN20" s="1639"/>
      <c r="FO20" s="1639"/>
      <c r="FP20" s="1639"/>
      <c r="FQ20" s="1639"/>
      <c r="FR20" s="1639"/>
      <c r="FS20" s="1639"/>
      <c r="FT20" s="1639"/>
      <c r="FU20" s="1639"/>
      <c r="FV20" s="1639"/>
      <c r="FW20" s="1639"/>
      <c r="FX20" s="1639"/>
      <c r="FY20" s="1639"/>
      <c r="FZ20" s="1639"/>
      <c r="GA20" s="1639"/>
      <c r="GB20" s="1639"/>
      <c r="GC20" s="1639"/>
      <c r="GD20" s="1639"/>
      <c r="GE20" s="1639"/>
      <c r="GF20" s="1639"/>
      <c r="GG20" s="1639"/>
      <c r="GH20" s="1639"/>
      <c r="GI20" s="1639"/>
      <c r="GJ20" s="1639"/>
      <c r="GK20" s="1639"/>
      <c r="GL20" s="1639"/>
      <c r="GM20" s="1639"/>
      <c r="GN20" s="1639"/>
      <c r="GO20" s="1639"/>
      <c r="GP20" s="1639"/>
      <c r="GQ20" s="1639"/>
      <c r="GR20" s="1639"/>
      <c r="GS20" s="1639"/>
      <c r="GT20" s="1639"/>
      <c r="GU20" s="1639"/>
      <c r="GV20" s="1639"/>
      <c r="GW20" s="1639"/>
      <c r="GX20" s="1639"/>
      <c r="GY20" s="1639"/>
      <c r="GZ20" s="1639"/>
      <c r="HA20" s="1639"/>
      <c r="HB20" s="1639"/>
      <c r="HC20" s="1639"/>
      <c r="HD20" s="1639"/>
      <c r="HE20" s="1639"/>
      <c r="HF20" s="1639"/>
      <c r="HG20" s="1639"/>
      <c r="HH20" s="1639"/>
      <c r="HI20" s="1639"/>
      <c r="HJ20" s="1639"/>
      <c r="HK20" s="1639"/>
      <c r="HL20" s="1639"/>
      <c r="HM20" s="1639"/>
      <c r="HN20" s="1639"/>
      <c r="HO20" s="1639"/>
      <c r="HP20" s="1639"/>
      <c r="HQ20" s="1639"/>
      <c r="HR20" s="1639"/>
      <c r="HS20" s="1639"/>
      <c r="HT20" s="1639"/>
      <c r="HU20" s="1639"/>
      <c r="HV20" s="1639"/>
      <c r="HW20" s="1639"/>
      <c r="HX20" s="1639"/>
      <c r="HY20" s="1639"/>
      <c r="HZ20" s="1639"/>
      <c r="IA20" s="1639"/>
      <c r="IB20" s="1639"/>
      <c r="IC20" s="1639"/>
      <c r="ID20" s="1639"/>
      <c r="IE20" s="1639"/>
      <c r="IF20" s="1639"/>
      <c r="IG20" s="1639"/>
      <c r="IH20" s="1639"/>
      <c r="II20" s="1639"/>
      <c r="IJ20" s="1639"/>
      <c r="IK20" s="1639"/>
      <c r="IL20" s="1639"/>
      <c r="IM20" s="1639"/>
      <c r="IN20" s="1639"/>
      <c r="IO20" s="1639"/>
      <c r="IP20" s="1639"/>
      <c r="IQ20" s="1639"/>
      <c r="IR20" s="1639"/>
      <c r="IS20" s="1639"/>
      <c r="IT20" s="1639"/>
      <c r="IU20" s="1639"/>
      <c r="IV20" s="1639"/>
      <c r="IW20" s="1639"/>
      <c r="IX20" s="1639"/>
      <c r="IY20" s="1639"/>
      <c r="IZ20" s="1639"/>
      <c r="JA20" s="1639"/>
      <c r="JB20" s="1639"/>
      <c r="JC20" s="1639"/>
      <c r="JD20" s="1639"/>
      <c r="JE20" s="1639"/>
      <c r="JF20" s="1639"/>
      <c r="JG20" s="1639"/>
      <c r="JH20" s="1639"/>
      <c r="JI20" s="1639"/>
      <c r="JJ20" s="1639"/>
      <c r="JK20" s="1639"/>
      <c r="JL20" s="1639"/>
      <c r="JM20" s="1639"/>
      <c r="JN20" s="1639"/>
      <c r="JO20" s="1639"/>
      <c r="JP20" s="1639"/>
      <c r="JQ20" s="1639"/>
      <c r="JR20" s="1639"/>
      <c r="JS20" s="1639"/>
      <c r="JT20" s="1639"/>
      <c r="JU20" s="1639"/>
      <c r="JV20" s="1639"/>
      <c r="JW20" s="1639"/>
      <c r="JX20" s="1639"/>
      <c r="JY20" s="1639"/>
      <c r="JZ20" s="1639"/>
      <c r="KA20" s="1639"/>
      <c r="KB20" s="1639"/>
      <c r="KC20" s="1639"/>
      <c r="KD20" s="1639"/>
      <c r="KE20" s="1639"/>
      <c r="KF20" s="1639"/>
      <c r="KG20" s="1639"/>
      <c r="KH20" s="1639"/>
      <c r="KI20" s="1639"/>
      <c r="KJ20" s="1639"/>
      <c r="KK20" s="1639"/>
      <c r="KL20" s="1639"/>
      <c r="KM20" s="1639"/>
      <c r="KN20" s="1639"/>
      <c r="KO20" s="1639"/>
      <c r="KP20" s="1639"/>
      <c r="KQ20" s="1639"/>
      <c r="KR20" s="1639"/>
      <c r="KS20" s="1639"/>
      <c r="KT20" s="1639"/>
      <c r="KU20" s="1639"/>
      <c r="KV20" s="1639"/>
      <c r="KW20" s="1639"/>
      <c r="KX20" s="1639"/>
      <c r="KY20" s="1639"/>
      <c r="KZ20" s="1639"/>
      <c r="LA20" s="1639"/>
      <c r="LB20" s="1639"/>
      <c r="LC20" s="1639"/>
      <c r="LD20" s="1639"/>
      <c r="LE20" s="1639"/>
      <c r="LF20" s="1639"/>
      <c r="LG20" s="1639"/>
      <c r="LH20" s="1639"/>
    </row>
    <row r="21" s="1481" customFormat="1" ht="47" customHeight="1" spans="1:320">
      <c r="A21" s="1499">
        <v>45852</v>
      </c>
      <c r="B21" s="1500" t="s">
        <v>1564</v>
      </c>
      <c r="C21" s="1501" t="s">
        <v>98</v>
      </c>
      <c r="D21" s="1502">
        <v>4500173782</v>
      </c>
      <c r="E21" s="2253" t="s">
        <v>2881</v>
      </c>
      <c r="F21" s="1502" t="s">
        <v>2882</v>
      </c>
      <c r="G21" s="2414" t="s">
        <v>2842</v>
      </c>
      <c r="H21" s="1505" t="s">
        <v>2843</v>
      </c>
      <c r="I21" s="1532" t="s">
        <v>2844</v>
      </c>
      <c r="J21" s="1522">
        <v>4000</v>
      </c>
      <c r="K21" s="1534">
        <v>0</v>
      </c>
      <c r="L21" s="1534">
        <v>32</v>
      </c>
      <c r="M21" s="1534">
        <f t="shared" si="0"/>
        <v>125</v>
      </c>
      <c r="N21" s="1536">
        <v>45924</v>
      </c>
      <c r="O21" s="1536">
        <f t="shared" si="9"/>
        <v>45922</v>
      </c>
      <c r="P21" s="1537"/>
      <c r="Q21" s="1562" t="s">
        <v>78</v>
      </c>
      <c r="R21" s="2253"/>
      <c r="S21" s="1562" t="s">
        <v>829</v>
      </c>
      <c r="T21" s="2428" t="s">
        <v>2845</v>
      </c>
      <c r="U21" s="1564" t="s">
        <v>168</v>
      </c>
      <c r="V21" s="1565">
        <v>45852</v>
      </c>
      <c r="W21" s="1589" t="s">
        <v>88</v>
      </c>
      <c r="X21" s="1565" t="s">
        <v>88</v>
      </c>
      <c r="Y21" s="1589" t="s">
        <v>61</v>
      </c>
      <c r="Z21" s="1589"/>
      <c r="AA21" s="1580" t="s">
        <v>2846</v>
      </c>
      <c r="AB21" s="1590" t="s">
        <v>1570</v>
      </c>
      <c r="AC21" s="2277">
        <v>33.486</v>
      </c>
      <c r="AD21" s="2278">
        <f>AC21*'15759粉色Baby系列'!M21</f>
        <v>4185.75</v>
      </c>
      <c r="AE21" s="1504" t="s">
        <v>2883</v>
      </c>
      <c r="AF21" s="1609" t="s">
        <v>81</v>
      </c>
      <c r="AG21" s="1609">
        <v>6</v>
      </c>
      <c r="AH21" s="1610">
        <f t="shared" si="10"/>
        <v>4000</v>
      </c>
      <c r="AI21" s="1610"/>
      <c r="AJ21" s="1610"/>
      <c r="AK21" s="1610"/>
      <c r="AL21" s="1610"/>
      <c r="AM21" s="1610"/>
      <c r="AN21" s="1610">
        <f t="shared" si="12"/>
        <v>125</v>
      </c>
      <c r="AO21" s="1610" t="s">
        <v>63</v>
      </c>
      <c r="AP21" s="1610">
        <f t="shared" si="11"/>
        <v>4000</v>
      </c>
      <c r="AQ21" s="1610"/>
      <c r="AR21" s="1622">
        <f t="shared" si="1"/>
        <v>666.666666666667</v>
      </c>
      <c r="AS21" s="1622">
        <f t="shared" si="2"/>
        <v>666.666666666667</v>
      </c>
      <c r="AT21" s="1622">
        <f t="shared" si="3"/>
        <v>666.666666666667</v>
      </c>
      <c r="AU21" s="1622">
        <f t="shared" si="4"/>
        <v>666.666666666667</v>
      </c>
      <c r="AV21" s="1622">
        <f t="shared" si="5"/>
        <v>666.666666666667</v>
      </c>
      <c r="AW21" s="1622">
        <f t="shared" si="6"/>
        <v>666.666666666667</v>
      </c>
      <c r="AX21" s="1622"/>
      <c r="AY21" s="1622">
        <f t="shared" si="7"/>
        <v>638.888888888889</v>
      </c>
      <c r="AZ21" s="1622">
        <f t="shared" si="8"/>
        <v>27.7777777777778</v>
      </c>
      <c r="BA21" s="1534"/>
      <c r="BB21" s="1638"/>
      <c r="BC21" s="1639"/>
      <c r="BD21" s="1639"/>
      <c r="BE21" s="1639"/>
      <c r="BF21" s="1639"/>
      <c r="BG21" s="1639"/>
      <c r="BH21" s="1639"/>
      <c r="BI21" s="1639"/>
      <c r="BJ21" s="1639"/>
      <c r="BK21" s="1639"/>
      <c r="BL21" s="1639"/>
      <c r="BM21" s="1639"/>
      <c r="BN21" s="1639"/>
      <c r="BO21" s="1639"/>
      <c r="BP21" s="1639"/>
      <c r="BQ21" s="1639"/>
      <c r="BR21" s="1639"/>
      <c r="BS21" s="1639"/>
      <c r="BT21" s="1639"/>
      <c r="BU21" s="1639"/>
      <c r="BV21" s="1639"/>
      <c r="BW21" s="1639"/>
      <c r="BX21" s="1639"/>
      <c r="BY21" s="1639"/>
      <c r="BZ21" s="1639"/>
      <c r="CA21" s="1639"/>
      <c r="CB21" s="1639"/>
      <c r="CC21" s="1639"/>
      <c r="CD21" s="1639"/>
      <c r="CE21" s="1639"/>
      <c r="CF21" s="1639"/>
      <c r="CG21" s="1639"/>
      <c r="CH21" s="1639"/>
      <c r="CI21" s="1639"/>
      <c r="CJ21" s="1639"/>
      <c r="CK21" s="1639"/>
      <c r="CL21" s="1639"/>
      <c r="CM21" s="1639"/>
      <c r="CN21" s="1639"/>
      <c r="CO21" s="1639"/>
      <c r="CP21" s="1639"/>
      <c r="CQ21" s="1639"/>
      <c r="CR21" s="1639"/>
      <c r="CS21" s="1639"/>
      <c r="CT21" s="1639"/>
      <c r="CU21" s="1639"/>
      <c r="CV21" s="1639"/>
      <c r="CW21" s="1639"/>
      <c r="CX21" s="1639"/>
      <c r="CY21" s="1639"/>
      <c r="CZ21" s="1639"/>
      <c r="DA21" s="1639"/>
      <c r="DB21" s="1639"/>
      <c r="DC21" s="1639"/>
      <c r="DD21" s="1639"/>
      <c r="DE21" s="1639"/>
      <c r="DF21" s="1639"/>
      <c r="DG21" s="1639"/>
      <c r="DH21" s="1639"/>
      <c r="DI21" s="1639"/>
      <c r="DJ21" s="1639"/>
      <c r="DK21" s="1639"/>
      <c r="DL21" s="1639"/>
      <c r="DM21" s="1639"/>
      <c r="DN21" s="1639"/>
      <c r="DO21" s="1639"/>
      <c r="DP21" s="1639"/>
      <c r="DQ21" s="1639"/>
      <c r="DR21" s="1639"/>
      <c r="DS21" s="1639"/>
      <c r="DT21" s="1639"/>
      <c r="DU21" s="1639"/>
      <c r="DV21" s="1639"/>
      <c r="DW21" s="1639"/>
      <c r="DX21" s="1639"/>
      <c r="DY21" s="1639"/>
      <c r="DZ21" s="1639"/>
      <c r="EA21" s="1639"/>
      <c r="EB21" s="1639"/>
      <c r="EC21" s="1639"/>
      <c r="ED21" s="1639"/>
      <c r="EE21" s="1639"/>
      <c r="EF21" s="1639"/>
      <c r="EG21" s="1639"/>
      <c r="EH21" s="1639"/>
      <c r="EI21" s="1639"/>
      <c r="EJ21" s="1639"/>
      <c r="EK21" s="1639"/>
      <c r="EL21" s="1639"/>
      <c r="EM21" s="1639"/>
      <c r="EN21" s="1639"/>
      <c r="EO21" s="1639"/>
      <c r="EP21" s="1639"/>
      <c r="EQ21" s="1639"/>
      <c r="ER21" s="1639"/>
      <c r="ES21" s="1639"/>
      <c r="ET21" s="1639"/>
      <c r="EU21" s="1639"/>
      <c r="EV21" s="1639"/>
      <c r="EW21" s="1639"/>
      <c r="EX21" s="1639"/>
      <c r="EY21" s="1639"/>
      <c r="EZ21" s="1639"/>
      <c r="FA21" s="1639"/>
      <c r="FB21" s="1639"/>
      <c r="FC21" s="1639"/>
      <c r="FD21" s="1639"/>
      <c r="FE21" s="1639"/>
      <c r="FF21" s="1639"/>
      <c r="FG21" s="1639"/>
      <c r="FH21" s="1639"/>
      <c r="FI21" s="1639"/>
      <c r="FJ21" s="1639"/>
      <c r="FK21" s="1639"/>
      <c r="FL21" s="1639"/>
      <c r="FM21" s="1639"/>
      <c r="FN21" s="1639"/>
      <c r="FO21" s="1639"/>
      <c r="FP21" s="1639"/>
      <c r="FQ21" s="1639"/>
      <c r="FR21" s="1639"/>
      <c r="FS21" s="1639"/>
      <c r="FT21" s="1639"/>
      <c r="FU21" s="1639"/>
      <c r="FV21" s="1639"/>
      <c r="FW21" s="1639"/>
      <c r="FX21" s="1639"/>
      <c r="FY21" s="1639"/>
      <c r="FZ21" s="1639"/>
      <c r="GA21" s="1639"/>
      <c r="GB21" s="1639"/>
      <c r="GC21" s="1639"/>
      <c r="GD21" s="1639"/>
      <c r="GE21" s="1639"/>
      <c r="GF21" s="1639"/>
      <c r="GG21" s="1639"/>
      <c r="GH21" s="1639"/>
      <c r="GI21" s="1639"/>
      <c r="GJ21" s="1639"/>
      <c r="GK21" s="1639"/>
      <c r="GL21" s="1639"/>
      <c r="GM21" s="1639"/>
      <c r="GN21" s="1639"/>
      <c r="GO21" s="1639"/>
      <c r="GP21" s="1639"/>
      <c r="GQ21" s="1639"/>
      <c r="GR21" s="1639"/>
      <c r="GS21" s="1639"/>
      <c r="GT21" s="1639"/>
      <c r="GU21" s="1639"/>
      <c r="GV21" s="1639"/>
      <c r="GW21" s="1639"/>
      <c r="GX21" s="1639"/>
      <c r="GY21" s="1639"/>
      <c r="GZ21" s="1639"/>
      <c r="HA21" s="1639"/>
      <c r="HB21" s="1639"/>
      <c r="HC21" s="1639"/>
      <c r="HD21" s="1639"/>
      <c r="HE21" s="1639"/>
      <c r="HF21" s="1639"/>
      <c r="HG21" s="1639"/>
      <c r="HH21" s="1639"/>
      <c r="HI21" s="1639"/>
      <c r="HJ21" s="1639"/>
      <c r="HK21" s="1639"/>
      <c r="HL21" s="1639"/>
      <c r="HM21" s="1639"/>
      <c r="HN21" s="1639"/>
      <c r="HO21" s="1639"/>
      <c r="HP21" s="1639"/>
      <c r="HQ21" s="1639"/>
      <c r="HR21" s="1639"/>
      <c r="HS21" s="1639"/>
      <c r="HT21" s="1639"/>
      <c r="HU21" s="1639"/>
      <c r="HV21" s="1639"/>
      <c r="HW21" s="1639"/>
      <c r="HX21" s="1639"/>
      <c r="HY21" s="1639"/>
      <c r="HZ21" s="1639"/>
      <c r="IA21" s="1639"/>
      <c r="IB21" s="1639"/>
      <c r="IC21" s="1639"/>
      <c r="ID21" s="1639"/>
      <c r="IE21" s="1639"/>
      <c r="IF21" s="1639"/>
      <c r="IG21" s="1639"/>
      <c r="IH21" s="1639"/>
      <c r="II21" s="1639"/>
      <c r="IJ21" s="1639"/>
      <c r="IK21" s="1639"/>
      <c r="IL21" s="1639"/>
      <c r="IM21" s="1639"/>
      <c r="IN21" s="1639"/>
      <c r="IO21" s="1639"/>
      <c r="IP21" s="1639"/>
      <c r="IQ21" s="1639"/>
      <c r="IR21" s="1639"/>
      <c r="IS21" s="1639"/>
      <c r="IT21" s="1639"/>
      <c r="IU21" s="1639"/>
      <c r="IV21" s="1639"/>
      <c r="IW21" s="1639"/>
      <c r="IX21" s="1639"/>
      <c r="IY21" s="1639"/>
      <c r="IZ21" s="1639"/>
      <c r="JA21" s="1639"/>
      <c r="JB21" s="1639"/>
      <c r="JC21" s="1639"/>
      <c r="JD21" s="1639"/>
      <c r="JE21" s="1639"/>
      <c r="JF21" s="1639"/>
      <c r="JG21" s="1639"/>
      <c r="JH21" s="1639"/>
      <c r="JI21" s="1639"/>
      <c r="JJ21" s="1639"/>
      <c r="JK21" s="1639"/>
      <c r="JL21" s="1639"/>
      <c r="JM21" s="1639"/>
      <c r="JN21" s="1639"/>
      <c r="JO21" s="1639"/>
      <c r="JP21" s="1639"/>
      <c r="JQ21" s="1639"/>
      <c r="JR21" s="1639"/>
      <c r="JS21" s="1639"/>
      <c r="JT21" s="1639"/>
      <c r="JU21" s="1639"/>
      <c r="JV21" s="1639"/>
      <c r="JW21" s="1639"/>
      <c r="JX21" s="1639"/>
      <c r="JY21" s="1639"/>
      <c r="JZ21" s="1639"/>
      <c r="KA21" s="1639"/>
      <c r="KB21" s="1639"/>
      <c r="KC21" s="1639"/>
      <c r="KD21" s="1639"/>
      <c r="KE21" s="1639"/>
      <c r="KF21" s="1639"/>
      <c r="KG21" s="1639"/>
      <c r="KH21" s="1639"/>
      <c r="KI21" s="1639"/>
      <c r="KJ21" s="1639"/>
      <c r="KK21" s="1639"/>
      <c r="KL21" s="1639"/>
      <c r="KM21" s="1639"/>
      <c r="KN21" s="1639"/>
      <c r="KO21" s="1639"/>
      <c r="KP21" s="1639"/>
      <c r="KQ21" s="1639"/>
      <c r="KR21" s="1639"/>
      <c r="KS21" s="1639"/>
      <c r="KT21" s="1639"/>
      <c r="KU21" s="1639"/>
      <c r="KV21" s="1639"/>
      <c r="KW21" s="1639"/>
      <c r="KX21" s="1639"/>
      <c r="KY21" s="1639"/>
      <c r="KZ21" s="1639"/>
      <c r="LA21" s="1639"/>
      <c r="LB21" s="1639"/>
      <c r="LC21" s="1639"/>
      <c r="LD21" s="1639"/>
      <c r="LE21" s="1639"/>
      <c r="LF21" s="1639"/>
      <c r="LG21" s="1639"/>
      <c r="LH21" s="1639"/>
    </row>
    <row r="22" s="1481" customFormat="1" ht="47" customHeight="1" spans="1:320">
      <c r="A22" s="1499">
        <v>45852</v>
      </c>
      <c r="B22" s="1500" t="s">
        <v>1564</v>
      </c>
      <c r="C22" s="1501" t="s">
        <v>98</v>
      </c>
      <c r="D22" s="1502">
        <v>4500173782</v>
      </c>
      <c r="E22" s="2253" t="s">
        <v>2884</v>
      </c>
      <c r="F22" s="1502" t="s">
        <v>2885</v>
      </c>
      <c r="G22" s="2414" t="s">
        <v>2842</v>
      </c>
      <c r="H22" s="1505" t="s">
        <v>2843</v>
      </c>
      <c r="I22" s="1532" t="s">
        <v>2844</v>
      </c>
      <c r="J22" s="1522">
        <v>2912</v>
      </c>
      <c r="K22" s="1534">
        <v>0</v>
      </c>
      <c r="L22" s="1534">
        <v>32</v>
      </c>
      <c r="M22" s="1534">
        <f t="shared" si="0"/>
        <v>91</v>
      </c>
      <c r="N22" s="1536">
        <v>45924</v>
      </c>
      <c r="O22" s="1536">
        <f t="shared" si="9"/>
        <v>45922</v>
      </c>
      <c r="P22" s="1537"/>
      <c r="Q22" s="1562" t="s">
        <v>78</v>
      </c>
      <c r="R22" s="2253"/>
      <c r="S22" s="1562" t="s">
        <v>829</v>
      </c>
      <c r="T22" s="2428" t="s">
        <v>2845</v>
      </c>
      <c r="U22" s="1564" t="s">
        <v>168</v>
      </c>
      <c r="V22" s="1565">
        <v>45852</v>
      </c>
      <c r="W22" s="1589" t="s">
        <v>88</v>
      </c>
      <c r="X22" s="1565" t="s">
        <v>88</v>
      </c>
      <c r="Y22" s="1589" t="s">
        <v>61</v>
      </c>
      <c r="Z22" s="1589"/>
      <c r="AA22" s="1580" t="s">
        <v>2846</v>
      </c>
      <c r="AB22" s="1590" t="s">
        <v>1570</v>
      </c>
      <c r="AC22" s="2277">
        <v>33.486</v>
      </c>
      <c r="AD22" s="2278">
        <f>AC22*'15759粉色Baby系列'!M22</f>
        <v>3047.226</v>
      </c>
      <c r="AE22" s="1504" t="s">
        <v>2886</v>
      </c>
      <c r="AF22" s="1609" t="s">
        <v>81</v>
      </c>
      <c r="AG22" s="1609">
        <v>6</v>
      </c>
      <c r="AH22" s="1610">
        <f t="shared" si="10"/>
        <v>2912</v>
      </c>
      <c r="AI22" s="1610"/>
      <c r="AJ22" s="1610"/>
      <c r="AK22" s="1610"/>
      <c r="AL22" s="1610"/>
      <c r="AM22" s="1610"/>
      <c r="AN22" s="1610">
        <f t="shared" si="12"/>
        <v>91</v>
      </c>
      <c r="AO22" s="1610" t="s">
        <v>63</v>
      </c>
      <c r="AP22" s="1610">
        <f t="shared" si="11"/>
        <v>2912</v>
      </c>
      <c r="AQ22" s="1610"/>
      <c r="AR22" s="1622">
        <f t="shared" si="1"/>
        <v>485.333333333333</v>
      </c>
      <c r="AS22" s="1622">
        <f t="shared" si="2"/>
        <v>485.333333333333</v>
      </c>
      <c r="AT22" s="1622">
        <f t="shared" si="3"/>
        <v>485.333333333333</v>
      </c>
      <c r="AU22" s="1622">
        <f t="shared" si="4"/>
        <v>485.333333333333</v>
      </c>
      <c r="AV22" s="1622">
        <f t="shared" si="5"/>
        <v>485.333333333333</v>
      </c>
      <c r="AW22" s="1622">
        <f t="shared" si="6"/>
        <v>485.333333333333</v>
      </c>
      <c r="AX22" s="1622"/>
      <c r="AY22" s="1622">
        <f t="shared" si="7"/>
        <v>465.111111111111</v>
      </c>
      <c r="AZ22" s="1622">
        <f t="shared" si="8"/>
        <v>20.2222222222222</v>
      </c>
      <c r="BA22" s="1534"/>
      <c r="BB22" s="1638"/>
      <c r="BC22" s="1639"/>
      <c r="BD22" s="1639"/>
      <c r="BE22" s="1639"/>
      <c r="BF22" s="1639"/>
      <c r="BG22" s="1639"/>
      <c r="BH22" s="1639"/>
      <c r="BI22" s="1639"/>
      <c r="BJ22" s="1639"/>
      <c r="BK22" s="1639"/>
      <c r="BL22" s="1639"/>
      <c r="BM22" s="1639"/>
      <c r="BN22" s="1639"/>
      <c r="BO22" s="1639"/>
      <c r="BP22" s="1639"/>
      <c r="BQ22" s="1639"/>
      <c r="BR22" s="1639"/>
      <c r="BS22" s="1639"/>
      <c r="BT22" s="1639"/>
      <c r="BU22" s="1639"/>
      <c r="BV22" s="1639"/>
      <c r="BW22" s="1639"/>
      <c r="BX22" s="1639"/>
      <c r="BY22" s="1639"/>
      <c r="BZ22" s="1639"/>
      <c r="CA22" s="1639"/>
      <c r="CB22" s="1639"/>
      <c r="CC22" s="1639"/>
      <c r="CD22" s="1639"/>
      <c r="CE22" s="1639"/>
      <c r="CF22" s="1639"/>
      <c r="CG22" s="1639"/>
      <c r="CH22" s="1639"/>
      <c r="CI22" s="1639"/>
      <c r="CJ22" s="1639"/>
      <c r="CK22" s="1639"/>
      <c r="CL22" s="1639"/>
      <c r="CM22" s="1639"/>
      <c r="CN22" s="1639"/>
      <c r="CO22" s="1639"/>
      <c r="CP22" s="1639"/>
      <c r="CQ22" s="1639"/>
      <c r="CR22" s="1639"/>
      <c r="CS22" s="1639"/>
      <c r="CT22" s="1639"/>
      <c r="CU22" s="1639"/>
      <c r="CV22" s="1639"/>
      <c r="CW22" s="1639"/>
      <c r="CX22" s="1639"/>
      <c r="CY22" s="1639"/>
      <c r="CZ22" s="1639"/>
      <c r="DA22" s="1639"/>
      <c r="DB22" s="1639"/>
      <c r="DC22" s="1639"/>
      <c r="DD22" s="1639"/>
      <c r="DE22" s="1639"/>
      <c r="DF22" s="1639"/>
      <c r="DG22" s="1639"/>
      <c r="DH22" s="1639"/>
      <c r="DI22" s="1639"/>
      <c r="DJ22" s="1639"/>
      <c r="DK22" s="1639"/>
      <c r="DL22" s="1639"/>
      <c r="DM22" s="1639"/>
      <c r="DN22" s="1639"/>
      <c r="DO22" s="1639"/>
      <c r="DP22" s="1639"/>
      <c r="DQ22" s="1639"/>
      <c r="DR22" s="1639"/>
      <c r="DS22" s="1639"/>
      <c r="DT22" s="1639"/>
      <c r="DU22" s="1639"/>
      <c r="DV22" s="1639"/>
      <c r="DW22" s="1639"/>
      <c r="DX22" s="1639"/>
      <c r="DY22" s="1639"/>
      <c r="DZ22" s="1639"/>
      <c r="EA22" s="1639"/>
      <c r="EB22" s="1639"/>
      <c r="EC22" s="1639"/>
      <c r="ED22" s="1639"/>
      <c r="EE22" s="1639"/>
      <c r="EF22" s="1639"/>
      <c r="EG22" s="1639"/>
      <c r="EH22" s="1639"/>
      <c r="EI22" s="1639"/>
      <c r="EJ22" s="1639"/>
      <c r="EK22" s="1639"/>
      <c r="EL22" s="1639"/>
      <c r="EM22" s="1639"/>
      <c r="EN22" s="1639"/>
      <c r="EO22" s="1639"/>
      <c r="EP22" s="1639"/>
      <c r="EQ22" s="1639"/>
      <c r="ER22" s="1639"/>
      <c r="ES22" s="1639"/>
      <c r="ET22" s="1639"/>
      <c r="EU22" s="1639"/>
      <c r="EV22" s="1639"/>
      <c r="EW22" s="1639"/>
      <c r="EX22" s="1639"/>
      <c r="EY22" s="1639"/>
      <c r="EZ22" s="1639"/>
      <c r="FA22" s="1639"/>
      <c r="FB22" s="1639"/>
      <c r="FC22" s="1639"/>
      <c r="FD22" s="1639"/>
      <c r="FE22" s="1639"/>
      <c r="FF22" s="1639"/>
      <c r="FG22" s="1639"/>
      <c r="FH22" s="1639"/>
      <c r="FI22" s="1639"/>
      <c r="FJ22" s="1639"/>
      <c r="FK22" s="1639"/>
      <c r="FL22" s="1639"/>
      <c r="FM22" s="1639"/>
      <c r="FN22" s="1639"/>
      <c r="FO22" s="1639"/>
      <c r="FP22" s="1639"/>
      <c r="FQ22" s="1639"/>
      <c r="FR22" s="1639"/>
      <c r="FS22" s="1639"/>
      <c r="FT22" s="1639"/>
      <c r="FU22" s="1639"/>
      <c r="FV22" s="1639"/>
      <c r="FW22" s="1639"/>
      <c r="FX22" s="1639"/>
      <c r="FY22" s="1639"/>
      <c r="FZ22" s="1639"/>
      <c r="GA22" s="1639"/>
      <c r="GB22" s="1639"/>
      <c r="GC22" s="1639"/>
      <c r="GD22" s="1639"/>
      <c r="GE22" s="1639"/>
      <c r="GF22" s="1639"/>
      <c r="GG22" s="1639"/>
      <c r="GH22" s="1639"/>
      <c r="GI22" s="1639"/>
      <c r="GJ22" s="1639"/>
      <c r="GK22" s="1639"/>
      <c r="GL22" s="1639"/>
      <c r="GM22" s="1639"/>
      <c r="GN22" s="1639"/>
      <c r="GO22" s="1639"/>
      <c r="GP22" s="1639"/>
      <c r="GQ22" s="1639"/>
      <c r="GR22" s="1639"/>
      <c r="GS22" s="1639"/>
      <c r="GT22" s="1639"/>
      <c r="GU22" s="1639"/>
      <c r="GV22" s="1639"/>
      <c r="GW22" s="1639"/>
      <c r="GX22" s="1639"/>
      <c r="GY22" s="1639"/>
      <c r="GZ22" s="1639"/>
      <c r="HA22" s="1639"/>
      <c r="HB22" s="1639"/>
      <c r="HC22" s="1639"/>
      <c r="HD22" s="1639"/>
      <c r="HE22" s="1639"/>
      <c r="HF22" s="1639"/>
      <c r="HG22" s="1639"/>
      <c r="HH22" s="1639"/>
      <c r="HI22" s="1639"/>
      <c r="HJ22" s="1639"/>
      <c r="HK22" s="1639"/>
      <c r="HL22" s="1639"/>
      <c r="HM22" s="1639"/>
      <c r="HN22" s="1639"/>
      <c r="HO22" s="1639"/>
      <c r="HP22" s="1639"/>
      <c r="HQ22" s="1639"/>
      <c r="HR22" s="1639"/>
      <c r="HS22" s="1639"/>
      <c r="HT22" s="1639"/>
      <c r="HU22" s="1639"/>
      <c r="HV22" s="1639"/>
      <c r="HW22" s="1639"/>
      <c r="HX22" s="1639"/>
      <c r="HY22" s="1639"/>
      <c r="HZ22" s="1639"/>
      <c r="IA22" s="1639"/>
      <c r="IB22" s="1639"/>
      <c r="IC22" s="1639"/>
      <c r="ID22" s="1639"/>
      <c r="IE22" s="1639"/>
      <c r="IF22" s="1639"/>
      <c r="IG22" s="1639"/>
      <c r="IH22" s="1639"/>
      <c r="II22" s="1639"/>
      <c r="IJ22" s="1639"/>
      <c r="IK22" s="1639"/>
      <c r="IL22" s="1639"/>
      <c r="IM22" s="1639"/>
      <c r="IN22" s="1639"/>
      <c r="IO22" s="1639"/>
      <c r="IP22" s="1639"/>
      <c r="IQ22" s="1639"/>
      <c r="IR22" s="1639"/>
      <c r="IS22" s="1639"/>
      <c r="IT22" s="1639"/>
      <c r="IU22" s="1639"/>
      <c r="IV22" s="1639"/>
      <c r="IW22" s="1639"/>
      <c r="IX22" s="1639"/>
      <c r="IY22" s="1639"/>
      <c r="IZ22" s="1639"/>
      <c r="JA22" s="1639"/>
      <c r="JB22" s="1639"/>
      <c r="JC22" s="1639"/>
      <c r="JD22" s="1639"/>
      <c r="JE22" s="1639"/>
      <c r="JF22" s="1639"/>
      <c r="JG22" s="1639"/>
      <c r="JH22" s="1639"/>
      <c r="JI22" s="1639"/>
      <c r="JJ22" s="1639"/>
      <c r="JK22" s="1639"/>
      <c r="JL22" s="1639"/>
      <c r="JM22" s="1639"/>
      <c r="JN22" s="1639"/>
      <c r="JO22" s="1639"/>
      <c r="JP22" s="1639"/>
      <c r="JQ22" s="1639"/>
      <c r="JR22" s="1639"/>
      <c r="JS22" s="1639"/>
      <c r="JT22" s="1639"/>
      <c r="JU22" s="1639"/>
      <c r="JV22" s="1639"/>
      <c r="JW22" s="1639"/>
      <c r="JX22" s="1639"/>
      <c r="JY22" s="1639"/>
      <c r="JZ22" s="1639"/>
      <c r="KA22" s="1639"/>
      <c r="KB22" s="1639"/>
      <c r="KC22" s="1639"/>
      <c r="KD22" s="1639"/>
      <c r="KE22" s="1639"/>
      <c r="KF22" s="1639"/>
      <c r="KG22" s="1639"/>
      <c r="KH22" s="1639"/>
      <c r="KI22" s="1639"/>
      <c r="KJ22" s="1639"/>
      <c r="KK22" s="1639"/>
      <c r="KL22" s="1639"/>
      <c r="KM22" s="1639"/>
      <c r="KN22" s="1639"/>
      <c r="KO22" s="1639"/>
      <c r="KP22" s="1639"/>
      <c r="KQ22" s="1639"/>
      <c r="KR22" s="1639"/>
      <c r="KS22" s="1639"/>
      <c r="KT22" s="1639"/>
      <c r="KU22" s="1639"/>
      <c r="KV22" s="1639"/>
      <c r="KW22" s="1639"/>
      <c r="KX22" s="1639"/>
      <c r="KY22" s="1639"/>
      <c r="KZ22" s="1639"/>
      <c r="LA22" s="1639"/>
      <c r="LB22" s="1639"/>
      <c r="LC22" s="1639"/>
      <c r="LD22" s="1639"/>
      <c r="LE22" s="1639"/>
      <c r="LF22" s="1639"/>
      <c r="LG22" s="1639"/>
      <c r="LH22" s="1639"/>
    </row>
    <row r="23" s="1481" customFormat="1" ht="47" customHeight="1" spans="1:320">
      <c r="A23" s="2258">
        <v>45891</v>
      </c>
      <c r="B23" s="1493" t="s">
        <v>97</v>
      </c>
      <c r="C23" s="1494" t="s">
        <v>98</v>
      </c>
      <c r="D23" s="1495">
        <v>4500177607</v>
      </c>
      <c r="E23" s="1496" t="s">
        <v>2887</v>
      </c>
      <c r="F23" s="1495" t="s">
        <v>2888</v>
      </c>
      <c r="G23" s="1564" t="s">
        <v>2834</v>
      </c>
      <c r="H23" s="1498" t="s">
        <v>2834</v>
      </c>
      <c r="I23" s="1532" t="s">
        <v>2889</v>
      </c>
      <c r="J23" s="1522">
        <v>6440</v>
      </c>
      <c r="K23" s="1534">
        <v>0</v>
      </c>
      <c r="L23" s="1534">
        <v>56</v>
      </c>
      <c r="M23" s="1534">
        <f t="shared" si="0"/>
        <v>115</v>
      </c>
      <c r="N23" s="1536">
        <v>45930</v>
      </c>
      <c r="O23" s="1536">
        <v>45929</v>
      </c>
      <c r="P23" s="1537" t="s">
        <v>2890</v>
      </c>
      <c r="Q23" s="1562" t="s">
        <v>78</v>
      </c>
      <c r="R23" s="1562"/>
      <c r="S23" s="1562" t="s">
        <v>829</v>
      </c>
      <c r="T23" s="1564"/>
      <c r="U23" s="1564" t="s">
        <v>111</v>
      </c>
      <c r="V23" s="1565">
        <v>45891</v>
      </c>
      <c r="W23" s="1589" t="s">
        <v>287</v>
      </c>
      <c r="X23" s="1565">
        <v>45891</v>
      </c>
      <c r="Y23" s="1589"/>
      <c r="Z23" s="1589"/>
      <c r="AA23" s="1580" t="s">
        <v>2891</v>
      </c>
      <c r="AB23" s="1590" t="s">
        <v>104</v>
      </c>
      <c r="AC23" s="2277">
        <v>32.4384</v>
      </c>
      <c r="AD23" s="2278">
        <f>AC23*M23</f>
        <v>3730.416</v>
      </c>
      <c r="AE23" s="1504" t="s">
        <v>2892</v>
      </c>
      <c r="AF23" s="1609" t="s">
        <v>81</v>
      </c>
      <c r="AG23" s="1609">
        <v>6</v>
      </c>
      <c r="AH23" s="1610">
        <f t="shared" si="10"/>
        <v>6440</v>
      </c>
      <c r="AI23" s="1610"/>
      <c r="AJ23" s="1610"/>
      <c r="AK23" s="1610"/>
      <c r="AL23" s="1610"/>
      <c r="AM23" s="1610">
        <f>J23/56</f>
        <v>115</v>
      </c>
      <c r="AN23" s="1610"/>
      <c r="AO23" s="1610"/>
      <c r="AP23" s="1610"/>
      <c r="AQ23" s="1610"/>
      <c r="AR23" s="1622">
        <f t="shared" si="1"/>
        <v>1073.33333333333</v>
      </c>
      <c r="AS23" s="1622">
        <f t="shared" si="2"/>
        <v>1073.33333333333</v>
      </c>
      <c r="AT23" s="1622">
        <f t="shared" si="3"/>
        <v>1073.33333333333</v>
      </c>
      <c r="AU23" s="1622">
        <f t="shared" si="4"/>
        <v>1073.33333333333</v>
      </c>
      <c r="AV23" s="1622">
        <f t="shared" si="5"/>
        <v>1073.33333333333</v>
      </c>
      <c r="AW23" s="1622">
        <f t="shared" si="6"/>
        <v>1073.33333333333</v>
      </c>
      <c r="AX23" s="1622"/>
      <c r="AY23" s="1622">
        <f t="shared" si="7"/>
        <v>1028.61111111111</v>
      </c>
      <c r="AZ23" s="1622">
        <f t="shared" si="8"/>
        <v>44.7222222222222</v>
      </c>
      <c r="BA23" s="1534"/>
      <c r="BB23" s="1638"/>
      <c r="BC23" s="1639"/>
      <c r="BD23" s="1639"/>
      <c r="BE23" s="1639"/>
      <c r="BF23" s="1639"/>
      <c r="BG23" s="1639"/>
      <c r="BH23" s="1639"/>
      <c r="BI23" s="1639"/>
      <c r="BJ23" s="1639"/>
      <c r="BK23" s="1639"/>
      <c r="BL23" s="1639"/>
      <c r="BM23" s="1639"/>
      <c r="BN23" s="1639"/>
      <c r="BO23" s="1639"/>
      <c r="BP23" s="1639"/>
      <c r="BQ23" s="1639"/>
      <c r="BR23" s="1639"/>
      <c r="BS23" s="1639"/>
      <c r="BT23" s="1639"/>
      <c r="BU23" s="1639"/>
      <c r="BV23" s="1639"/>
      <c r="BW23" s="1639"/>
      <c r="BX23" s="1639"/>
      <c r="BY23" s="1639"/>
      <c r="BZ23" s="1639"/>
      <c r="CA23" s="1639"/>
      <c r="CB23" s="1639"/>
      <c r="CC23" s="1639"/>
      <c r="CD23" s="1639"/>
      <c r="CE23" s="1639"/>
      <c r="CF23" s="1639"/>
      <c r="CG23" s="1639"/>
      <c r="CH23" s="1639"/>
      <c r="CI23" s="1639"/>
      <c r="CJ23" s="1639"/>
      <c r="CK23" s="1639"/>
      <c r="CL23" s="1639"/>
      <c r="CM23" s="1639"/>
      <c r="CN23" s="1639"/>
      <c r="CO23" s="1639"/>
      <c r="CP23" s="1639"/>
      <c r="CQ23" s="1639"/>
      <c r="CR23" s="1639"/>
      <c r="CS23" s="1639"/>
      <c r="CT23" s="1639"/>
      <c r="CU23" s="1639"/>
      <c r="CV23" s="1639"/>
      <c r="CW23" s="1639"/>
      <c r="CX23" s="1639"/>
      <c r="CY23" s="1639"/>
      <c r="CZ23" s="1639"/>
      <c r="DA23" s="1639"/>
      <c r="DB23" s="1639"/>
      <c r="DC23" s="1639"/>
      <c r="DD23" s="1639"/>
      <c r="DE23" s="1639"/>
      <c r="DF23" s="1639"/>
      <c r="DG23" s="1639"/>
      <c r="DH23" s="1639"/>
      <c r="DI23" s="1639"/>
      <c r="DJ23" s="1639"/>
      <c r="DK23" s="1639"/>
      <c r="DL23" s="1639"/>
      <c r="DM23" s="1639"/>
      <c r="DN23" s="1639"/>
      <c r="DO23" s="1639"/>
      <c r="DP23" s="1639"/>
      <c r="DQ23" s="1639"/>
      <c r="DR23" s="1639"/>
      <c r="DS23" s="1639"/>
      <c r="DT23" s="1639"/>
      <c r="DU23" s="1639"/>
      <c r="DV23" s="1639"/>
      <c r="DW23" s="1639"/>
      <c r="DX23" s="1639"/>
      <c r="DY23" s="1639"/>
      <c r="DZ23" s="1639"/>
      <c r="EA23" s="1639"/>
      <c r="EB23" s="1639"/>
      <c r="EC23" s="1639"/>
      <c r="ED23" s="1639"/>
      <c r="EE23" s="1639"/>
      <c r="EF23" s="1639"/>
      <c r="EG23" s="1639"/>
      <c r="EH23" s="1639"/>
      <c r="EI23" s="1639"/>
      <c r="EJ23" s="1639"/>
      <c r="EK23" s="1639"/>
      <c r="EL23" s="1639"/>
      <c r="EM23" s="1639"/>
      <c r="EN23" s="1639"/>
      <c r="EO23" s="1639"/>
      <c r="EP23" s="1639"/>
      <c r="EQ23" s="1639"/>
      <c r="ER23" s="1639"/>
      <c r="ES23" s="1639"/>
      <c r="ET23" s="1639"/>
      <c r="EU23" s="1639"/>
      <c r="EV23" s="1639"/>
      <c r="EW23" s="1639"/>
      <c r="EX23" s="1639"/>
      <c r="EY23" s="1639"/>
      <c r="EZ23" s="1639"/>
      <c r="FA23" s="1639"/>
      <c r="FB23" s="1639"/>
      <c r="FC23" s="1639"/>
      <c r="FD23" s="1639"/>
      <c r="FE23" s="1639"/>
      <c r="FF23" s="1639"/>
      <c r="FG23" s="1639"/>
      <c r="FH23" s="1639"/>
      <c r="FI23" s="1639"/>
      <c r="FJ23" s="1639"/>
      <c r="FK23" s="1639"/>
      <c r="FL23" s="1639"/>
      <c r="FM23" s="1639"/>
      <c r="FN23" s="1639"/>
      <c r="FO23" s="1639"/>
      <c r="FP23" s="1639"/>
      <c r="FQ23" s="1639"/>
      <c r="FR23" s="1639"/>
      <c r="FS23" s="1639"/>
      <c r="FT23" s="1639"/>
      <c r="FU23" s="1639"/>
      <c r="FV23" s="1639"/>
      <c r="FW23" s="1639"/>
      <c r="FX23" s="1639"/>
      <c r="FY23" s="1639"/>
      <c r="FZ23" s="1639"/>
      <c r="GA23" s="1639"/>
      <c r="GB23" s="1639"/>
      <c r="GC23" s="1639"/>
      <c r="GD23" s="1639"/>
      <c r="GE23" s="1639"/>
      <c r="GF23" s="1639"/>
      <c r="GG23" s="1639"/>
      <c r="GH23" s="1639"/>
      <c r="GI23" s="1639"/>
      <c r="GJ23" s="1639"/>
      <c r="GK23" s="1639"/>
      <c r="GL23" s="1639"/>
      <c r="GM23" s="1639"/>
      <c r="GN23" s="1639"/>
      <c r="GO23" s="1639"/>
      <c r="GP23" s="1639"/>
      <c r="GQ23" s="1639"/>
      <c r="GR23" s="1639"/>
      <c r="GS23" s="1639"/>
      <c r="GT23" s="1639"/>
      <c r="GU23" s="1639"/>
      <c r="GV23" s="1639"/>
      <c r="GW23" s="1639"/>
      <c r="GX23" s="1639"/>
      <c r="GY23" s="1639"/>
      <c r="GZ23" s="1639"/>
      <c r="HA23" s="1639"/>
      <c r="HB23" s="1639"/>
      <c r="HC23" s="1639"/>
      <c r="HD23" s="1639"/>
      <c r="HE23" s="1639"/>
      <c r="HF23" s="1639"/>
      <c r="HG23" s="1639"/>
      <c r="HH23" s="1639"/>
      <c r="HI23" s="1639"/>
      <c r="HJ23" s="1639"/>
      <c r="HK23" s="1639"/>
      <c r="HL23" s="1639"/>
      <c r="HM23" s="1639"/>
      <c r="HN23" s="1639"/>
      <c r="HO23" s="1639"/>
      <c r="HP23" s="1639"/>
      <c r="HQ23" s="1639"/>
      <c r="HR23" s="1639"/>
      <c r="HS23" s="1639"/>
      <c r="HT23" s="1639"/>
      <c r="HU23" s="1639"/>
      <c r="HV23" s="1639"/>
      <c r="HW23" s="1639"/>
      <c r="HX23" s="1639"/>
      <c r="HY23" s="1639"/>
      <c r="HZ23" s="1639"/>
      <c r="IA23" s="1639"/>
      <c r="IB23" s="1639"/>
      <c r="IC23" s="1639"/>
      <c r="ID23" s="1639"/>
      <c r="IE23" s="1639"/>
      <c r="IF23" s="1639"/>
      <c r="IG23" s="1639"/>
      <c r="IH23" s="1639"/>
      <c r="II23" s="1639"/>
      <c r="IJ23" s="1639"/>
      <c r="IK23" s="1639"/>
      <c r="IL23" s="1639"/>
      <c r="IM23" s="1639"/>
      <c r="IN23" s="1639"/>
      <c r="IO23" s="1639"/>
      <c r="IP23" s="1639"/>
      <c r="IQ23" s="1639"/>
      <c r="IR23" s="1639"/>
      <c r="IS23" s="1639"/>
      <c r="IT23" s="1639"/>
      <c r="IU23" s="1639"/>
      <c r="IV23" s="1639"/>
      <c r="IW23" s="1639"/>
      <c r="IX23" s="1639"/>
      <c r="IY23" s="1639"/>
      <c r="IZ23" s="1639"/>
      <c r="JA23" s="1639"/>
      <c r="JB23" s="1639"/>
      <c r="JC23" s="1639"/>
      <c r="JD23" s="1639"/>
      <c r="JE23" s="1639"/>
      <c r="JF23" s="1639"/>
      <c r="JG23" s="1639"/>
      <c r="JH23" s="1639"/>
      <c r="JI23" s="1639"/>
      <c r="JJ23" s="1639"/>
      <c r="JK23" s="1639"/>
      <c r="JL23" s="1639"/>
      <c r="JM23" s="1639"/>
      <c r="JN23" s="1639"/>
      <c r="JO23" s="1639"/>
      <c r="JP23" s="1639"/>
      <c r="JQ23" s="1639"/>
      <c r="JR23" s="1639"/>
      <c r="JS23" s="1639"/>
      <c r="JT23" s="1639"/>
      <c r="JU23" s="1639"/>
      <c r="JV23" s="1639"/>
      <c r="JW23" s="1639"/>
      <c r="JX23" s="1639"/>
      <c r="JY23" s="1639"/>
      <c r="JZ23" s="1639"/>
      <c r="KA23" s="1639"/>
      <c r="KB23" s="1639"/>
      <c r="KC23" s="1639"/>
      <c r="KD23" s="1639"/>
      <c r="KE23" s="1639"/>
      <c r="KF23" s="1639"/>
      <c r="KG23" s="1639"/>
      <c r="KH23" s="1639"/>
      <c r="KI23" s="1639"/>
      <c r="KJ23" s="1639"/>
      <c r="KK23" s="1639"/>
      <c r="KL23" s="1639"/>
      <c r="KM23" s="1639"/>
      <c r="KN23" s="1639"/>
      <c r="KO23" s="1639"/>
      <c r="KP23" s="1639"/>
      <c r="KQ23" s="1639"/>
      <c r="KR23" s="1639"/>
      <c r="KS23" s="1639"/>
      <c r="KT23" s="1639"/>
      <c r="KU23" s="1639"/>
      <c r="KV23" s="1639"/>
      <c r="KW23" s="1639"/>
      <c r="KX23" s="1639"/>
      <c r="KY23" s="1639"/>
      <c r="KZ23" s="1639"/>
      <c r="LA23" s="1639"/>
      <c r="LB23" s="1639"/>
      <c r="LC23" s="1639"/>
      <c r="LD23" s="1639"/>
      <c r="LE23" s="1639"/>
      <c r="LF23" s="1639"/>
      <c r="LG23" s="1639"/>
      <c r="LH23" s="1639"/>
    </row>
    <row r="24" s="1481" customFormat="1" ht="47" customHeight="1" spans="1:320">
      <c r="A24" s="2258">
        <v>45888</v>
      </c>
      <c r="B24" s="1493" t="s">
        <v>283</v>
      </c>
      <c r="C24" s="1494" t="s">
        <v>98</v>
      </c>
      <c r="D24" s="1495">
        <v>4500177349</v>
      </c>
      <c r="E24" s="1496" t="s">
        <v>2893</v>
      </c>
      <c r="F24" s="1495" t="s">
        <v>2894</v>
      </c>
      <c r="G24" s="1498" t="s">
        <v>2895</v>
      </c>
      <c r="H24" s="1498" t="s">
        <v>2895</v>
      </c>
      <c r="I24" s="1532" t="s">
        <v>2896</v>
      </c>
      <c r="J24" s="1522">
        <v>70008</v>
      </c>
      <c r="K24" s="1534">
        <v>0</v>
      </c>
      <c r="L24" s="1534">
        <v>24</v>
      </c>
      <c r="M24" s="1534">
        <f t="shared" si="0"/>
        <v>2917</v>
      </c>
      <c r="N24" s="1536">
        <v>45930</v>
      </c>
      <c r="O24" s="1536">
        <v>45929</v>
      </c>
      <c r="P24" s="1537"/>
      <c r="Q24" s="1562" t="s">
        <v>78</v>
      </c>
      <c r="R24" s="1096"/>
      <c r="S24" s="1562" t="s">
        <v>829</v>
      </c>
      <c r="T24" s="1564" t="s">
        <v>2897</v>
      </c>
      <c r="U24" s="1564" t="s">
        <v>111</v>
      </c>
      <c r="V24" s="1565">
        <v>45888</v>
      </c>
      <c r="W24" s="1589" t="s">
        <v>287</v>
      </c>
      <c r="X24" s="1565">
        <v>45903</v>
      </c>
      <c r="Y24" s="1589"/>
      <c r="Z24" s="1589"/>
      <c r="AA24" s="1580" t="s">
        <v>2898</v>
      </c>
      <c r="AB24" s="1590" t="s">
        <v>289</v>
      </c>
      <c r="AC24" s="2277">
        <v>0.5964</v>
      </c>
      <c r="AD24" s="2278">
        <f>AC24*'15759粉色Baby系列'!M24</f>
        <v>1739.6988</v>
      </c>
      <c r="AE24" s="1514" t="s">
        <v>2899</v>
      </c>
      <c r="AF24" s="1609" t="s">
        <v>81</v>
      </c>
      <c r="AG24" s="1609">
        <v>6</v>
      </c>
      <c r="AH24" s="1610">
        <f t="shared" si="10"/>
        <v>70008</v>
      </c>
      <c r="AI24" s="1610"/>
      <c r="AJ24" s="1610"/>
      <c r="AK24" s="1610">
        <f>J24/24</f>
        <v>2917</v>
      </c>
      <c r="AL24" s="1610"/>
      <c r="AM24" s="1610"/>
      <c r="AN24" s="1610"/>
      <c r="AO24" s="1610" t="s">
        <v>63</v>
      </c>
      <c r="AP24" s="1610">
        <f>J24</f>
        <v>70008</v>
      </c>
      <c r="AQ24" s="1610"/>
      <c r="AR24" s="1622">
        <f t="shared" si="1"/>
        <v>11668</v>
      </c>
      <c r="AS24" s="1622">
        <f t="shared" si="2"/>
        <v>11668</v>
      </c>
      <c r="AT24" s="1622">
        <f t="shared" si="3"/>
        <v>11668</v>
      </c>
      <c r="AU24" s="1622">
        <f t="shared" si="4"/>
        <v>11668</v>
      </c>
      <c r="AV24" s="1622">
        <f t="shared" si="5"/>
        <v>11668</v>
      </c>
      <c r="AW24" s="1622">
        <f t="shared" si="6"/>
        <v>11668</v>
      </c>
      <c r="AX24" s="1622"/>
      <c r="AY24" s="1622">
        <f t="shared" si="7"/>
        <v>11181.8333333333</v>
      </c>
      <c r="AZ24" s="1622">
        <f t="shared" si="8"/>
        <v>486.166666666667</v>
      </c>
      <c r="BA24" s="1534"/>
      <c r="BB24" s="1638"/>
      <c r="BC24" s="1639"/>
      <c r="BD24" s="1639"/>
      <c r="BE24" s="1639"/>
      <c r="BF24" s="1639"/>
      <c r="BG24" s="1639"/>
      <c r="BH24" s="1639"/>
      <c r="BI24" s="1639"/>
      <c r="BJ24" s="1639"/>
      <c r="BK24" s="1639"/>
      <c r="BL24" s="1639"/>
      <c r="BM24" s="1639"/>
      <c r="BN24" s="1639"/>
      <c r="BO24" s="1639"/>
      <c r="BP24" s="1639"/>
      <c r="BQ24" s="1639"/>
      <c r="BR24" s="1639"/>
      <c r="BS24" s="1639"/>
      <c r="BT24" s="1639"/>
      <c r="BU24" s="1639"/>
      <c r="BV24" s="1639"/>
      <c r="BW24" s="1639"/>
      <c r="BX24" s="1639"/>
      <c r="BY24" s="1639"/>
      <c r="BZ24" s="1639"/>
      <c r="CA24" s="1639"/>
      <c r="CB24" s="1639"/>
      <c r="CC24" s="1639"/>
      <c r="CD24" s="1639"/>
      <c r="CE24" s="1639"/>
      <c r="CF24" s="1639"/>
      <c r="CG24" s="1639"/>
      <c r="CH24" s="1639"/>
      <c r="CI24" s="1639"/>
      <c r="CJ24" s="1639"/>
      <c r="CK24" s="1639"/>
      <c r="CL24" s="1639"/>
      <c r="CM24" s="1639"/>
      <c r="CN24" s="1639"/>
      <c r="CO24" s="1639"/>
      <c r="CP24" s="1639"/>
      <c r="CQ24" s="1639"/>
      <c r="CR24" s="1639"/>
      <c r="CS24" s="1639"/>
      <c r="CT24" s="1639"/>
      <c r="CU24" s="1639"/>
      <c r="CV24" s="1639"/>
      <c r="CW24" s="1639"/>
      <c r="CX24" s="1639"/>
      <c r="CY24" s="1639"/>
      <c r="CZ24" s="1639"/>
      <c r="DA24" s="1639"/>
      <c r="DB24" s="1639"/>
      <c r="DC24" s="1639"/>
      <c r="DD24" s="1639"/>
      <c r="DE24" s="1639"/>
      <c r="DF24" s="1639"/>
      <c r="DG24" s="1639"/>
      <c r="DH24" s="1639"/>
      <c r="DI24" s="1639"/>
      <c r="DJ24" s="1639"/>
      <c r="DK24" s="1639"/>
      <c r="DL24" s="1639"/>
      <c r="DM24" s="1639"/>
      <c r="DN24" s="1639"/>
      <c r="DO24" s="1639"/>
      <c r="DP24" s="1639"/>
      <c r="DQ24" s="1639"/>
      <c r="DR24" s="1639"/>
      <c r="DS24" s="1639"/>
      <c r="DT24" s="1639"/>
      <c r="DU24" s="1639"/>
      <c r="DV24" s="1639"/>
      <c r="DW24" s="1639"/>
      <c r="DX24" s="1639"/>
      <c r="DY24" s="1639"/>
      <c r="DZ24" s="1639"/>
      <c r="EA24" s="1639"/>
      <c r="EB24" s="1639"/>
      <c r="EC24" s="1639"/>
      <c r="ED24" s="1639"/>
      <c r="EE24" s="1639"/>
      <c r="EF24" s="1639"/>
      <c r="EG24" s="1639"/>
      <c r="EH24" s="1639"/>
      <c r="EI24" s="1639"/>
      <c r="EJ24" s="1639"/>
      <c r="EK24" s="1639"/>
      <c r="EL24" s="1639"/>
      <c r="EM24" s="1639"/>
      <c r="EN24" s="1639"/>
      <c r="EO24" s="1639"/>
      <c r="EP24" s="1639"/>
      <c r="EQ24" s="1639"/>
      <c r="ER24" s="1639"/>
      <c r="ES24" s="1639"/>
      <c r="ET24" s="1639"/>
      <c r="EU24" s="1639"/>
      <c r="EV24" s="1639"/>
      <c r="EW24" s="1639"/>
      <c r="EX24" s="1639"/>
      <c r="EY24" s="1639"/>
      <c r="EZ24" s="1639"/>
      <c r="FA24" s="1639"/>
      <c r="FB24" s="1639"/>
      <c r="FC24" s="1639"/>
      <c r="FD24" s="1639"/>
      <c r="FE24" s="1639"/>
      <c r="FF24" s="1639"/>
      <c r="FG24" s="1639"/>
      <c r="FH24" s="1639"/>
      <c r="FI24" s="1639"/>
      <c r="FJ24" s="1639"/>
      <c r="FK24" s="1639"/>
      <c r="FL24" s="1639"/>
      <c r="FM24" s="1639"/>
      <c r="FN24" s="1639"/>
      <c r="FO24" s="1639"/>
      <c r="FP24" s="1639"/>
      <c r="FQ24" s="1639"/>
      <c r="FR24" s="1639"/>
      <c r="FS24" s="1639"/>
      <c r="FT24" s="1639"/>
      <c r="FU24" s="1639"/>
      <c r="FV24" s="1639"/>
      <c r="FW24" s="1639"/>
      <c r="FX24" s="1639"/>
      <c r="FY24" s="1639"/>
      <c r="FZ24" s="1639"/>
      <c r="GA24" s="1639"/>
      <c r="GB24" s="1639"/>
      <c r="GC24" s="1639"/>
      <c r="GD24" s="1639"/>
      <c r="GE24" s="1639"/>
      <c r="GF24" s="1639"/>
      <c r="GG24" s="1639"/>
      <c r="GH24" s="1639"/>
      <c r="GI24" s="1639"/>
      <c r="GJ24" s="1639"/>
      <c r="GK24" s="1639"/>
      <c r="GL24" s="1639"/>
      <c r="GM24" s="1639"/>
      <c r="GN24" s="1639"/>
      <c r="GO24" s="1639"/>
      <c r="GP24" s="1639"/>
      <c r="GQ24" s="1639"/>
      <c r="GR24" s="1639"/>
      <c r="GS24" s="1639"/>
      <c r="GT24" s="1639"/>
      <c r="GU24" s="1639"/>
      <c r="GV24" s="1639"/>
      <c r="GW24" s="1639"/>
      <c r="GX24" s="1639"/>
      <c r="GY24" s="1639"/>
      <c r="GZ24" s="1639"/>
      <c r="HA24" s="1639"/>
      <c r="HB24" s="1639"/>
      <c r="HC24" s="1639"/>
      <c r="HD24" s="1639"/>
      <c r="HE24" s="1639"/>
      <c r="HF24" s="1639"/>
      <c r="HG24" s="1639"/>
      <c r="HH24" s="1639"/>
      <c r="HI24" s="1639"/>
      <c r="HJ24" s="1639"/>
      <c r="HK24" s="1639"/>
      <c r="HL24" s="1639"/>
      <c r="HM24" s="1639"/>
      <c r="HN24" s="1639"/>
      <c r="HO24" s="1639"/>
      <c r="HP24" s="1639"/>
      <c r="HQ24" s="1639"/>
      <c r="HR24" s="1639"/>
      <c r="HS24" s="1639"/>
      <c r="HT24" s="1639"/>
      <c r="HU24" s="1639"/>
      <c r="HV24" s="1639"/>
      <c r="HW24" s="1639"/>
      <c r="HX24" s="1639"/>
      <c r="HY24" s="1639"/>
      <c r="HZ24" s="1639"/>
      <c r="IA24" s="1639"/>
      <c r="IB24" s="1639"/>
      <c r="IC24" s="1639"/>
      <c r="ID24" s="1639"/>
      <c r="IE24" s="1639"/>
      <c r="IF24" s="1639"/>
      <c r="IG24" s="1639"/>
      <c r="IH24" s="1639"/>
      <c r="II24" s="1639"/>
      <c r="IJ24" s="1639"/>
      <c r="IK24" s="1639"/>
      <c r="IL24" s="1639"/>
      <c r="IM24" s="1639"/>
      <c r="IN24" s="1639"/>
      <c r="IO24" s="1639"/>
      <c r="IP24" s="1639"/>
      <c r="IQ24" s="1639"/>
      <c r="IR24" s="1639"/>
      <c r="IS24" s="1639"/>
      <c r="IT24" s="1639"/>
      <c r="IU24" s="1639"/>
      <c r="IV24" s="1639"/>
      <c r="IW24" s="1639"/>
      <c r="IX24" s="1639"/>
      <c r="IY24" s="1639"/>
      <c r="IZ24" s="1639"/>
      <c r="JA24" s="1639"/>
      <c r="JB24" s="1639"/>
      <c r="JC24" s="1639"/>
      <c r="JD24" s="1639"/>
      <c r="JE24" s="1639"/>
      <c r="JF24" s="1639"/>
      <c r="JG24" s="1639"/>
      <c r="JH24" s="1639"/>
      <c r="JI24" s="1639"/>
      <c r="JJ24" s="1639"/>
      <c r="JK24" s="1639"/>
      <c r="JL24" s="1639"/>
      <c r="JM24" s="1639"/>
      <c r="JN24" s="1639"/>
      <c r="JO24" s="1639"/>
      <c r="JP24" s="1639"/>
      <c r="JQ24" s="1639"/>
      <c r="JR24" s="1639"/>
      <c r="JS24" s="1639"/>
      <c r="JT24" s="1639"/>
      <c r="JU24" s="1639"/>
      <c r="JV24" s="1639"/>
      <c r="JW24" s="1639"/>
      <c r="JX24" s="1639"/>
      <c r="JY24" s="1639"/>
      <c r="JZ24" s="1639"/>
      <c r="KA24" s="1639"/>
      <c r="KB24" s="1639"/>
      <c r="KC24" s="1639"/>
      <c r="KD24" s="1639"/>
      <c r="KE24" s="1639"/>
      <c r="KF24" s="1639"/>
      <c r="KG24" s="1639"/>
      <c r="KH24" s="1639"/>
      <c r="KI24" s="1639"/>
      <c r="KJ24" s="1639"/>
      <c r="KK24" s="1639"/>
      <c r="KL24" s="1639"/>
      <c r="KM24" s="1639"/>
      <c r="KN24" s="1639"/>
      <c r="KO24" s="1639"/>
      <c r="KP24" s="1639"/>
      <c r="KQ24" s="1639"/>
      <c r="KR24" s="1639"/>
      <c r="KS24" s="1639"/>
      <c r="KT24" s="1639"/>
      <c r="KU24" s="1639"/>
      <c r="KV24" s="1639"/>
      <c r="KW24" s="1639"/>
      <c r="KX24" s="1639"/>
      <c r="KY24" s="1639"/>
      <c r="KZ24" s="1639"/>
      <c r="LA24" s="1639"/>
      <c r="LB24" s="1639"/>
      <c r="LC24" s="1639"/>
      <c r="LD24" s="1639"/>
      <c r="LE24" s="1639"/>
      <c r="LF24" s="1639"/>
      <c r="LG24" s="1639"/>
      <c r="LH24" s="1639"/>
    </row>
    <row r="25" s="1481" customFormat="1" ht="47" customHeight="1" spans="1:320">
      <c r="A25" s="1499">
        <v>45852</v>
      </c>
      <c r="B25" s="1500" t="s">
        <v>1564</v>
      </c>
      <c r="C25" s="1501" t="s">
        <v>98</v>
      </c>
      <c r="D25" s="1502">
        <v>4500173786</v>
      </c>
      <c r="E25" s="2253" t="s">
        <v>2900</v>
      </c>
      <c r="F25" s="1502" t="s">
        <v>2901</v>
      </c>
      <c r="G25" s="2414" t="s">
        <v>2842</v>
      </c>
      <c r="H25" s="1505" t="s">
        <v>2843</v>
      </c>
      <c r="I25" s="1532" t="s">
        <v>2844</v>
      </c>
      <c r="J25" s="1522">
        <v>4992</v>
      </c>
      <c r="K25" s="1534">
        <v>0</v>
      </c>
      <c r="L25" s="1534">
        <v>32</v>
      </c>
      <c r="M25" s="1534">
        <f t="shared" si="0"/>
        <v>156</v>
      </c>
      <c r="N25" s="1536">
        <v>45939</v>
      </c>
      <c r="O25" s="1536">
        <f>N25-2</f>
        <v>45937</v>
      </c>
      <c r="P25" s="1537"/>
      <c r="Q25" s="1562" t="s">
        <v>78</v>
      </c>
      <c r="R25" s="1096"/>
      <c r="S25" s="1562" t="s">
        <v>829</v>
      </c>
      <c r="T25" s="1564" t="s">
        <v>2902</v>
      </c>
      <c r="U25" s="1564" t="s">
        <v>168</v>
      </c>
      <c r="V25" s="1565">
        <v>45852</v>
      </c>
      <c r="W25" s="1589" t="s">
        <v>88</v>
      </c>
      <c r="X25" s="1565" t="s">
        <v>88</v>
      </c>
      <c r="Y25" s="1589" t="s">
        <v>61</v>
      </c>
      <c r="Z25" s="1589"/>
      <c r="AA25" s="2311" t="s">
        <v>2903</v>
      </c>
      <c r="AB25" s="1590" t="s">
        <v>1570</v>
      </c>
      <c r="AC25" s="2277">
        <v>33.486</v>
      </c>
      <c r="AD25" s="2278">
        <f>AC25*'15759粉色Baby系列'!M25</f>
        <v>5223.816</v>
      </c>
      <c r="AE25" s="1504" t="s">
        <v>2904</v>
      </c>
      <c r="AF25" s="1609" t="s">
        <v>81</v>
      </c>
      <c r="AG25" s="1609">
        <v>6</v>
      </c>
      <c r="AH25" s="1610">
        <f t="shared" si="10"/>
        <v>4992</v>
      </c>
      <c r="AI25" s="1610"/>
      <c r="AJ25" s="1610"/>
      <c r="AK25" s="1610"/>
      <c r="AL25" s="1610"/>
      <c r="AM25" s="1610"/>
      <c r="AN25" s="1610">
        <f>J25/32</f>
        <v>156</v>
      </c>
      <c r="AO25" s="1610" t="s">
        <v>63</v>
      </c>
      <c r="AP25" s="1610">
        <f>J25</f>
        <v>4992</v>
      </c>
      <c r="AQ25" s="1610"/>
      <c r="AR25" s="1622">
        <f t="shared" si="1"/>
        <v>832</v>
      </c>
      <c r="AS25" s="1622">
        <f t="shared" si="2"/>
        <v>832</v>
      </c>
      <c r="AT25" s="1622">
        <f t="shared" si="3"/>
        <v>832</v>
      </c>
      <c r="AU25" s="1622">
        <f t="shared" si="4"/>
        <v>832</v>
      </c>
      <c r="AV25" s="1622">
        <f t="shared" si="5"/>
        <v>832</v>
      </c>
      <c r="AW25" s="1622">
        <f t="shared" si="6"/>
        <v>832</v>
      </c>
      <c r="AX25" s="1622"/>
      <c r="AY25" s="1622">
        <f t="shared" si="7"/>
        <v>797.333333333333</v>
      </c>
      <c r="AZ25" s="1622">
        <f t="shared" si="8"/>
        <v>34.6666666666667</v>
      </c>
      <c r="BA25" s="1534"/>
      <c r="BB25" s="1638"/>
      <c r="BC25" s="1639"/>
      <c r="BD25" s="1639"/>
      <c r="BE25" s="1639"/>
      <c r="BF25" s="1639"/>
      <c r="BG25" s="1639"/>
      <c r="BH25" s="1639"/>
      <c r="BI25" s="1639"/>
      <c r="BJ25" s="1639"/>
      <c r="BK25" s="1639"/>
      <c r="BL25" s="1639"/>
      <c r="BM25" s="1639"/>
      <c r="BN25" s="1639"/>
      <c r="BO25" s="1639"/>
      <c r="BP25" s="1639"/>
      <c r="BQ25" s="1639"/>
      <c r="BR25" s="1639"/>
      <c r="BS25" s="1639"/>
      <c r="BT25" s="1639"/>
      <c r="BU25" s="1639"/>
      <c r="BV25" s="1639"/>
      <c r="BW25" s="1639"/>
      <c r="BX25" s="1639"/>
      <c r="BY25" s="1639"/>
      <c r="BZ25" s="1639"/>
      <c r="CA25" s="1639"/>
      <c r="CB25" s="1639"/>
      <c r="CC25" s="1639"/>
      <c r="CD25" s="1639"/>
      <c r="CE25" s="1639"/>
      <c r="CF25" s="1639"/>
      <c r="CG25" s="1639"/>
      <c r="CH25" s="1639"/>
      <c r="CI25" s="1639"/>
      <c r="CJ25" s="1639"/>
      <c r="CK25" s="1639"/>
      <c r="CL25" s="1639"/>
      <c r="CM25" s="1639"/>
      <c r="CN25" s="1639"/>
      <c r="CO25" s="1639"/>
      <c r="CP25" s="1639"/>
      <c r="CQ25" s="1639"/>
      <c r="CR25" s="1639"/>
      <c r="CS25" s="1639"/>
      <c r="CT25" s="1639"/>
      <c r="CU25" s="1639"/>
      <c r="CV25" s="1639"/>
      <c r="CW25" s="1639"/>
      <c r="CX25" s="1639"/>
      <c r="CY25" s="1639"/>
      <c r="CZ25" s="1639"/>
      <c r="DA25" s="1639"/>
      <c r="DB25" s="1639"/>
      <c r="DC25" s="1639"/>
      <c r="DD25" s="1639"/>
      <c r="DE25" s="1639"/>
      <c r="DF25" s="1639"/>
      <c r="DG25" s="1639"/>
      <c r="DH25" s="1639"/>
      <c r="DI25" s="1639"/>
      <c r="DJ25" s="1639"/>
      <c r="DK25" s="1639"/>
      <c r="DL25" s="1639"/>
      <c r="DM25" s="1639"/>
      <c r="DN25" s="1639"/>
      <c r="DO25" s="1639"/>
      <c r="DP25" s="1639"/>
      <c r="DQ25" s="1639"/>
      <c r="DR25" s="1639"/>
      <c r="DS25" s="1639"/>
      <c r="DT25" s="1639"/>
      <c r="DU25" s="1639"/>
      <c r="DV25" s="1639"/>
      <c r="DW25" s="1639"/>
      <c r="DX25" s="1639"/>
      <c r="DY25" s="1639"/>
      <c r="DZ25" s="1639"/>
      <c r="EA25" s="1639"/>
      <c r="EB25" s="1639"/>
      <c r="EC25" s="1639"/>
      <c r="ED25" s="1639"/>
      <c r="EE25" s="1639"/>
      <c r="EF25" s="1639"/>
      <c r="EG25" s="1639"/>
      <c r="EH25" s="1639"/>
      <c r="EI25" s="1639"/>
      <c r="EJ25" s="1639"/>
      <c r="EK25" s="1639"/>
      <c r="EL25" s="1639"/>
      <c r="EM25" s="1639"/>
      <c r="EN25" s="1639"/>
      <c r="EO25" s="1639"/>
      <c r="EP25" s="1639"/>
      <c r="EQ25" s="1639"/>
      <c r="ER25" s="1639"/>
      <c r="ES25" s="1639"/>
      <c r="ET25" s="1639"/>
      <c r="EU25" s="1639"/>
      <c r="EV25" s="1639"/>
      <c r="EW25" s="1639"/>
      <c r="EX25" s="1639"/>
      <c r="EY25" s="1639"/>
      <c r="EZ25" s="1639"/>
      <c r="FA25" s="1639"/>
      <c r="FB25" s="1639"/>
      <c r="FC25" s="1639"/>
      <c r="FD25" s="1639"/>
      <c r="FE25" s="1639"/>
      <c r="FF25" s="1639"/>
      <c r="FG25" s="1639"/>
      <c r="FH25" s="1639"/>
      <c r="FI25" s="1639"/>
      <c r="FJ25" s="1639"/>
      <c r="FK25" s="1639"/>
      <c r="FL25" s="1639"/>
      <c r="FM25" s="1639"/>
      <c r="FN25" s="1639"/>
      <c r="FO25" s="1639"/>
      <c r="FP25" s="1639"/>
      <c r="FQ25" s="1639"/>
      <c r="FR25" s="1639"/>
      <c r="FS25" s="1639"/>
      <c r="FT25" s="1639"/>
      <c r="FU25" s="1639"/>
      <c r="FV25" s="1639"/>
      <c r="FW25" s="1639"/>
      <c r="FX25" s="1639"/>
      <c r="FY25" s="1639"/>
      <c r="FZ25" s="1639"/>
      <c r="GA25" s="1639"/>
      <c r="GB25" s="1639"/>
      <c r="GC25" s="1639"/>
      <c r="GD25" s="1639"/>
      <c r="GE25" s="1639"/>
      <c r="GF25" s="1639"/>
      <c r="GG25" s="1639"/>
      <c r="GH25" s="1639"/>
      <c r="GI25" s="1639"/>
      <c r="GJ25" s="1639"/>
      <c r="GK25" s="1639"/>
      <c r="GL25" s="1639"/>
      <c r="GM25" s="1639"/>
      <c r="GN25" s="1639"/>
      <c r="GO25" s="1639"/>
      <c r="GP25" s="1639"/>
      <c r="GQ25" s="1639"/>
      <c r="GR25" s="1639"/>
      <c r="GS25" s="1639"/>
      <c r="GT25" s="1639"/>
      <c r="GU25" s="1639"/>
      <c r="GV25" s="1639"/>
      <c r="GW25" s="1639"/>
      <c r="GX25" s="1639"/>
      <c r="GY25" s="1639"/>
      <c r="GZ25" s="1639"/>
      <c r="HA25" s="1639"/>
      <c r="HB25" s="1639"/>
      <c r="HC25" s="1639"/>
      <c r="HD25" s="1639"/>
      <c r="HE25" s="1639"/>
      <c r="HF25" s="1639"/>
      <c r="HG25" s="1639"/>
      <c r="HH25" s="1639"/>
      <c r="HI25" s="1639"/>
      <c r="HJ25" s="1639"/>
      <c r="HK25" s="1639"/>
      <c r="HL25" s="1639"/>
      <c r="HM25" s="1639"/>
      <c r="HN25" s="1639"/>
      <c r="HO25" s="1639"/>
      <c r="HP25" s="1639"/>
      <c r="HQ25" s="1639"/>
      <c r="HR25" s="1639"/>
      <c r="HS25" s="1639"/>
      <c r="HT25" s="1639"/>
      <c r="HU25" s="1639"/>
      <c r="HV25" s="1639"/>
      <c r="HW25" s="1639"/>
      <c r="HX25" s="1639"/>
      <c r="HY25" s="1639"/>
      <c r="HZ25" s="1639"/>
      <c r="IA25" s="1639"/>
      <c r="IB25" s="1639"/>
      <c r="IC25" s="1639"/>
      <c r="ID25" s="1639"/>
      <c r="IE25" s="1639"/>
      <c r="IF25" s="1639"/>
      <c r="IG25" s="1639"/>
      <c r="IH25" s="1639"/>
      <c r="II25" s="1639"/>
      <c r="IJ25" s="1639"/>
      <c r="IK25" s="1639"/>
      <c r="IL25" s="1639"/>
      <c r="IM25" s="1639"/>
      <c r="IN25" s="1639"/>
      <c r="IO25" s="1639"/>
      <c r="IP25" s="1639"/>
      <c r="IQ25" s="1639"/>
      <c r="IR25" s="1639"/>
      <c r="IS25" s="1639"/>
      <c r="IT25" s="1639"/>
      <c r="IU25" s="1639"/>
      <c r="IV25" s="1639"/>
      <c r="IW25" s="1639"/>
      <c r="IX25" s="1639"/>
      <c r="IY25" s="1639"/>
      <c r="IZ25" s="1639"/>
      <c r="JA25" s="1639"/>
      <c r="JB25" s="1639"/>
      <c r="JC25" s="1639"/>
      <c r="JD25" s="1639"/>
      <c r="JE25" s="1639"/>
      <c r="JF25" s="1639"/>
      <c r="JG25" s="1639"/>
      <c r="JH25" s="1639"/>
      <c r="JI25" s="1639"/>
      <c r="JJ25" s="1639"/>
      <c r="JK25" s="1639"/>
      <c r="JL25" s="1639"/>
      <c r="JM25" s="1639"/>
      <c r="JN25" s="1639"/>
      <c r="JO25" s="1639"/>
      <c r="JP25" s="1639"/>
      <c r="JQ25" s="1639"/>
      <c r="JR25" s="1639"/>
      <c r="JS25" s="1639"/>
      <c r="JT25" s="1639"/>
      <c r="JU25" s="1639"/>
      <c r="JV25" s="1639"/>
      <c r="JW25" s="1639"/>
      <c r="JX25" s="1639"/>
      <c r="JY25" s="1639"/>
      <c r="JZ25" s="1639"/>
      <c r="KA25" s="1639"/>
      <c r="KB25" s="1639"/>
      <c r="KC25" s="1639"/>
      <c r="KD25" s="1639"/>
      <c r="KE25" s="1639"/>
      <c r="KF25" s="1639"/>
      <c r="KG25" s="1639"/>
      <c r="KH25" s="1639"/>
      <c r="KI25" s="1639"/>
      <c r="KJ25" s="1639"/>
      <c r="KK25" s="1639"/>
      <c r="KL25" s="1639"/>
      <c r="KM25" s="1639"/>
      <c r="KN25" s="1639"/>
      <c r="KO25" s="1639"/>
      <c r="KP25" s="1639"/>
      <c r="KQ25" s="1639"/>
      <c r="KR25" s="1639"/>
      <c r="KS25" s="1639"/>
      <c r="KT25" s="1639"/>
      <c r="KU25" s="1639"/>
      <c r="KV25" s="1639"/>
      <c r="KW25" s="1639"/>
      <c r="KX25" s="1639"/>
      <c r="KY25" s="1639"/>
      <c r="KZ25" s="1639"/>
      <c r="LA25" s="1639"/>
      <c r="LB25" s="1639"/>
      <c r="LC25" s="1639"/>
      <c r="LD25" s="1639"/>
      <c r="LE25" s="1639"/>
      <c r="LF25" s="1639"/>
      <c r="LG25" s="1639"/>
      <c r="LH25" s="1639"/>
    </row>
    <row r="26" s="1481" customFormat="1" ht="47" customHeight="1" spans="1:320">
      <c r="A26" s="1499">
        <v>45852</v>
      </c>
      <c r="B26" s="1500" t="s">
        <v>1564</v>
      </c>
      <c r="C26" s="1501" t="s">
        <v>98</v>
      </c>
      <c r="D26" s="1502">
        <v>4500173786</v>
      </c>
      <c r="E26" s="2253" t="s">
        <v>2905</v>
      </c>
      <c r="F26" s="1502" t="s">
        <v>2906</v>
      </c>
      <c r="G26" s="2414" t="s">
        <v>2842</v>
      </c>
      <c r="H26" s="1505" t="s">
        <v>2843</v>
      </c>
      <c r="I26" s="1532" t="s">
        <v>2844</v>
      </c>
      <c r="J26" s="1522">
        <v>6848</v>
      </c>
      <c r="K26" s="1534">
        <v>0</v>
      </c>
      <c r="L26" s="1534">
        <v>32</v>
      </c>
      <c r="M26" s="1534">
        <f t="shared" si="0"/>
        <v>214</v>
      </c>
      <c r="N26" s="1536">
        <v>45939</v>
      </c>
      <c r="O26" s="1536">
        <f>N26-2</f>
        <v>45937</v>
      </c>
      <c r="P26" s="1537"/>
      <c r="Q26" s="1562" t="s">
        <v>78</v>
      </c>
      <c r="R26" s="1096"/>
      <c r="S26" s="1562" t="s">
        <v>829</v>
      </c>
      <c r="T26" s="1564" t="s">
        <v>2902</v>
      </c>
      <c r="U26" s="1564" t="s">
        <v>168</v>
      </c>
      <c r="V26" s="1565">
        <v>45852</v>
      </c>
      <c r="W26" s="1589" t="s">
        <v>88</v>
      </c>
      <c r="X26" s="1565" t="s">
        <v>88</v>
      </c>
      <c r="Y26" s="1589" t="s">
        <v>61</v>
      </c>
      <c r="Z26" s="1589"/>
      <c r="AA26" s="2311" t="s">
        <v>2903</v>
      </c>
      <c r="AB26" s="1590" t="s">
        <v>1570</v>
      </c>
      <c r="AC26" s="2277">
        <v>33.486</v>
      </c>
      <c r="AD26" s="2278">
        <f>AC26*'15759粉色Baby系列'!M26</f>
        <v>7166.004</v>
      </c>
      <c r="AE26" s="1504" t="s">
        <v>2907</v>
      </c>
      <c r="AF26" s="1609" t="s">
        <v>81</v>
      </c>
      <c r="AG26" s="1609">
        <v>6</v>
      </c>
      <c r="AH26" s="1610">
        <f t="shared" si="10"/>
        <v>6848</v>
      </c>
      <c r="AI26" s="1610"/>
      <c r="AJ26" s="1610"/>
      <c r="AK26" s="1610"/>
      <c r="AL26" s="1610"/>
      <c r="AM26" s="1610"/>
      <c r="AN26" s="1610">
        <f>J26/32</f>
        <v>214</v>
      </c>
      <c r="AO26" s="1610" t="s">
        <v>63</v>
      </c>
      <c r="AP26" s="1610">
        <f>J26</f>
        <v>6848</v>
      </c>
      <c r="AQ26" s="1610"/>
      <c r="AR26" s="1622">
        <f t="shared" si="1"/>
        <v>1141.33333333333</v>
      </c>
      <c r="AS26" s="1622">
        <f t="shared" si="2"/>
        <v>1141.33333333333</v>
      </c>
      <c r="AT26" s="1622">
        <f t="shared" si="3"/>
        <v>1141.33333333333</v>
      </c>
      <c r="AU26" s="1622">
        <f t="shared" si="4"/>
        <v>1141.33333333333</v>
      </c>
      <c r="AV26" s="1622">
        <f t="shared" si="5"/>
        <v>1141.33333333333</v>
      </c>
      <c r="AW26" s="1622">
        <f t="shared" si="6"/>
        <v>1141.33333333333</v>
      </c>
      <c r="AX26" s="1622"/>
      <c r="AY26" s="1622">
        <f t="shared" si="7"/>
        <v>1093.77777777778</v>
      </c>
      <c r="AZ26" s="1622">
        <f t="shared" si="8"/>
        <v>47.5555555555556</v>
      </c>
      <c r="BA26" s="1534"/>
      <c r="BB26" s="1638"/>
      <c r="BC26" s="1639"/>
      <c r="BD26" s="1639"/>
      <c r="BE26" s="1639"/>
      <c r="BF26" s="1639"/>
      <c r="BG26" s="1639"/>
      <c r="BH26" s="1639"/>
      <c r="BI26" s="1639"/>
      <c r="BJ26" s="1639"/>
      <c r="BK26" s="1639"/>
      <c r="BL26" s="1639"/>
      <c r="BM26" s="1639"/>
      <c r="BN26" s="1639"/>
      <c r="BO26" s="1639"/>
      <c r="BP26" s="1639"/>
      <c r="BQ26" s="1639"/>
      <c r="BR26" s="1639"/>
      <c r="BS26" s="1639"/>
      <c r="BT26" s="1639"/>
      <c r="BU26" s="1639"/>
      <c r="BV26" s="1639"/>
      <c r="BW26" s="1639"/>
      <c r="BX26" s="1639"/>
      <c r="BY26" s="1639"/>
      <c r="BZ26" s="1639"/>
      <c r="CA26" s="1639"/>
      <c r="CB26" s="1639"/>
      <c r="CC26" s="1639"/>
      <c r="CD26" s="1639"/>
      <c r="CE26" s="1639"/>
      <c r="CF26" s="1639"/>
      <c r="CG26" s="1639"/>
      <c r="CH26" s="1639"/>
      <c r="CI26" s="1639"/>
      <c r="CJ26" s="1639"/>
      <c r="CK26" s="1639"/>
      <c r="CL26" s="1639"/>
      <c r="CM26" s="1639"/>
      <c r="CN26" s="1639"/>
      <c r="CO26" s="1639"/>
      <c r="CP26" s="1639"/>
      <c r="CQ26" s="1639"/>
      <c r="CR26" s="1639"/>
      <c r="CS26" s="1639"/>
      <c r="CT26" s="1639"/>
      <c r="CU26" s="1639"/>
      <c r="CV26" s="1639"/>
      <c r="CW26" s="1639"/>
      <c r="CX26" s="1639"/>
      <c r="CY26" s="1639"/>
      <c r="CZ26" s="1639"/>
      <c r="DA26" s="1639"/>
      <c r="DB26" s="1639"/>
      <c r="DC26" s="1639"/>
      <c r="DD26" s="1639"/>
      <c r="DE26" s="1639"/>
      <c r="DF26" s="1639"/>
      <c r="DG26" s="1639"/>
      <c r="DH26" s="1639"/>
      <c r="DI26" s="1639"/>
      <c r="DJ26" s="1639"/>
      <c r="DK26" s="1639"/>
      <c r="DL26" s="1639"/>
      <c r="DM26" s="1639"/>
      <c r="DN26" s="1639"/>
      <c r="DO26" s="1639"/>
      <c r="DP26" s="1639"/>
      <c r="DQ26" s="1639"/>
      <c r="DR26" s="1639"/>
      <c r="DS26" s="1639"/>
      <c r="DT26" s="1639"/>
      <c r="DU26" s="1639"/>
      <c r="DV26" s="1639"/>
      <c r="DW26" s="1639"/>
      <c r="DX26" s="1639"/>
      <c r="DY26" s="1639"/>
      <c r="DZ26" s="1639"/>
      <c r="EA26" s="1639"/>
      <c r="EB26" s="1639"/>
      <c r="EC26" s="1639"/>
      <c r="ED26" s="1639"/>
      <c r="EE26" s="1639"/>
      <c r="EF26" s="1639"/>
      <c r="EG26" s="1639"/>
      <c r="EH26" s="1639"/>
      <c r="EI26" s="1639"/>
      <c r="EJ26" s="1639"/>
      <c r="EK26" s="1639"/>
      <c r="EL26" s="1639"/>
      <c r="EM26" s="1639"/>
      <c r="EN26" s="1639"/>
      <c r="EO26" s="1639"/>
      <c r="EP26" s="1639"/>
      <c r="EQ26" s="1639"/>
      <c r="ER26" s="1639"/>
      <c r="ES26" s="1639"/>
      <c r="ET26" s="1639"/>
      <c r="EU26" s="1639"/>
      <c r="EV26" s="1639"/>
      <c r="EW26" s="1639"/>
      <c r="EX26" s="1639"/>
      <c r="EY26" s="1639"/>
      <c r="EZ26" s="1639"/>
      <c r="FA26" s="1639"/>
      <c r="FB26" s="1639"/>
      <c r="FC26" s="1639"/>
      <c r="FD26" s="1639"/>
      <c r="FE26" s="1639"/>
      <c r="FF26" s="1639"/>
      <c r="FG26" s="1639"/>
      <c r="FH26" s="1639"/>
      <c r="FI26" s="1639"/>
      <c r="FJ26" s="1639"/>
      <c r="FK26" s="1639"/>
      <c r="FL26" s="1639"/>
      <c r="FM26" s="1639"/>
      <c r="FN26" s="1639"/>
      <c r="FO26" s="1639"/>
      <c r="FP26" s="1639"/>
      <c r="FQ26" s="1639"/>
      <c r="FR26" s="1639"/>
      <c r="FS26" s="1639"/>
      <c r="FT26" s="1639"/>
      <c r="FU26" s="1639"/>
      <c r="FV26" s="1639"/>
      <c r="FW26" s="1639"/>
      <c r="FX26" s="1639"/>
      <c r="FY26" s="1639"/>
      <c r="FZ26" s="1639"/>
      <c r="GA26" s="1639"/>
      <c r="GB26" s="1639"/>
      <c r="GC26" s="1639"/>
      <c r="GD26" s="1639"/>
      <c r="GE26" s="1639"/>
      <c r="GF26" s="1639"/>
      <c r="GG26" s="1639"/>
      <c r="GH26" s="1639"/>
      <c r="GI26" s="1639"/>
      <c r="GJ26" s="1639"/>
      <c r="GK26" s="1639"/>
      <c r="GL26" s="1639"/>
      <c r="GM26" s="1639"/>
      <c r="GN26" s="1639"/>
      <c r="GO26" s="1639"/>
      <c r="GP26" s="1639"/>
      <c r="GQ26" s="1639"/>
      <c r="GR26" s="1639"/>
      <c r="GS26" s="1639"/>
      <c r="GT26" s="1639"/>
      <c r="GU26" s="1639"/>
      <c r="GV26" s="1639"/>
      <c r="GW26" s="1639"/>
      <c r="GX26" s="1639"/>
      <c r="GY26" s="1639"/>
      <c r="GZ26" s="1639"/>
      <c r="HA26" s="1639"/>
      <c r="HB26" s="1639"/>
      <c r="HC26" s="1639"/>
      <c r="HD26" s="1639"/>
      <c r="HE26" s="1639"/>
      <c r="HF26" s="1639"/>
      <c r="HG26" s="1639"/>
      <c r="HH26" s="1639"/>
      <c r="HI26" s="1639"/>
      <c r="HJ26" s="1639"/>
      <c r="HK26" s="1639"/>
      <c r="HL26" s="1639"/>
      <c r="HM26" s="1639"/>
      <c r="HN26" s="1639"/>
      <c r="HO26" s="1639"/>
      <c r="HP26" s="1639"/>
      <c r="HQ26" s="1639"/>
      <c r="HR26" s="1639"/>
      <c r="HS26" s="1639"/>
      <c r="HT26" s="1639"/>
      <c r="HU26" s="1639"/>
      <c r="HV26" s="1639"/>
      <c r="HW26" s="1639"/>
      <c r="HX26" s="1639"/>
      <c r="HY26" s="1639"/>
      <c r="HZ26" s="1639"/>
      <c r="IA26" s="1639"/>
      <c r="IB26" s="1639"/>
      <c r="IC26" s="1639"/>
      <c r="ID26" s="1639"/>
      <c r="IE26" s="1639"/>
      <c r="IF26" s="1639"/>
      <c r="IG26" s="1639"/>
      <c r="IH26" s="1639"/>
      <c r="II26" s="1639"/>
      <c r="IJ26" s="1639"/>
      <c r="IK26" s="1639"/>
      <c r="IL26" s="1639"/>
      <c r="IM26" s="1639"/>
      <c r="IN26" s="1639"/>
      <c r="IO26" s="1639"/>
      <c r="IP26" s="1639"/>
      <c r="IQ26" s="1639"/>
      <c r="IR26" s="1639"/>
      <c r="IS26" s="1639"/>
      <c r="IT26" s="1639"/>
      <c r="IU26" s="1639"/>
      <c r="IV26" s="1639"/>
      <c r="IW26" s="1639"/>
      <c r="IX26" s="1639"/>
      <c r="IY26" s="1639"/>
      <c r="IZ26" s="1639"/>
      <c r="JA26" s="1639"/>
      <c r="JB26" s="1639"/>
      <c r="JC26" s="1639"/>
      <c r="JD26" s="1639"/>
      <c r="JE26" s="1639"/>
      <c r="JF26" s="1639"/>
      <c r="JG26" s="1639"/>
      <c r="JH26" s="1639"/>
      <c r="JI26" s="1639"/>
      <c r="JJ26" s="1639"/>
      <c r="JK26" s="1639"/>
      <c r="JL26" s="1639"/>
      <c r="JM26" s="1639"/>
      <c r="JN26" s="1639"/>
      <c r="JO26" s="1639"/>
      <c r="JP26" s="1639"/>
      <c r="JQ26" s="1639"/>
      <c r="JR26" s="1639"/>
      <c r="JS26" s="1639"/>
      <c r="JT26" s="1639"/>
      <c r="JU26" s="1639"/>
      <c r="JV26" s="1639"/>
      <c r="JW26" s="1639"/>
      <c r="JX26" s="1639"/>
      <c r="JY26" s="1639"/>
      <c r="JZ26" s="1639"/>
      <c r="KA26" s="1639"/>
      <c r="KB26" s="1639"/>
      <c r="KC26" s="1639"/>
      <c r="KD26" s="1639"/>
      <c r="KE26" s="1639"/>
      <c r="KF26" s="1639"/>
      <c r="KG26" s="1639"/>
      <c r="KH26" s="1639"/>
      <c r="KI26" s="1639"/>
      <c r="KJ26" s="1639"/>
      <c r="KK26" s="1639"/>
      <c r="KL26" s="1639"/>
      <c r="KM26" s="1639"/>
      <c r="KN26" s="1639"/>
      <c r="KO26" s="1639"/>
      <c r="KP26" s="1639"/>
      <c r="KQ26" s="1639"/>
      <c r="KR26" s="1639"/>
      <c r="KS26" s="1639"/>
      <c r="KT26" s="1639"/>
      <c r="KU26" s="1639"/>
      <c r="KV26" s="1639"/>
      <c r="KW26" s="1639"/>
      <c r="KX26" s="1639"/>
      <c r="KY26" s="1639"/>
      <c r="KZ26" s="1639"/>
      <c r="LA26" s="1639"/>
      <c r="LB26" s="1639"/>
      <c r="LC26" s="1639"/>
      <c r="LD26" s="1639"/>
      <c r="LE26" s="1639"/>
      <c r="LF26" s="1639"/>
      <c r="LG26" s="1639"/>
      <c r="LH26" s="1639"/>
    </row>
    <row r="27" s="1488" customFormat="1" ht="47" customHeight="1" spans="1:320">
      <c r="A27" s="1832">
        <v>45889</v>
      </c>
      <c r="B27" s="1660" t="s">
        <v>2908</v>
      </c>
      <c r="C27" s="1661" t="s">
        <v>98</v>
      </c>
      <c r="D27" s="1662">
        <v>4500177429</v>
      </c>
      <c r="E27" s="2415" t="s">
        <v>2909</v>
      </c>
      <c r="F27" s="1662" t="s">
        <v>2910</v>
      </c>
      <c r="G27" s="2416" t="s">
        <v>2834</v>
      </c>
      <c r="H27" s="1863" t="s">
        <v>2834</v>
      </c>
      <c r="I27" s="1880" t="s">
        <v>2911</v>
      </c>
      <c r="J27" s="1543">
        <v>280</v>
      </c>
      <c r="K27" s="1876">
        <v>0</v>
      </c>
      <c r="L27" s="1876">
        <v>56</v>
      </c>
      <c r="M27" s="1876">
        <f t="shared" si="0"/>
        <v>5</v>
      </c>
      <c r="N27" s="1673">
        <v>45950</v>
      </c>
      <c r="O27" s="1673">
        <v>45948</v>
      </c>
      <c r="P27" s="1878"/>
      <c r="Q27" s="1562" t="s">
        <v>78</v>
      </c>
      <c r="R27" s="1096"/>
      <c r="S27" s="2079" t="s">
        <v>829</v>
      </c>
      <c r="T27" s="1891"/>
      <c r="U27" s="1891" t="s">
        <v>111</v>
      </c>
      <c r="V27" s="1900">
        <v>45915</v>
      </c>
      <c r="W27" s="1930" t="s">
        <v>287</v>
      </c>
      <c r="X27" s="1900">
        <v>45889</v>
      </c>
      <c r="Y27" s="1930"/>
      <c r="Z27" s="1930"/>
      <c r="AA27" s="1597" t="s">
        <v>2912</v>
      </c>
      <c r="AB27" s="1692" t="s">
        <v>1231</v>
      </c>
      <c r="AC27" s="2093">
        <v>32.438</v>
      </c>
      <c r="AD27" s="2095">
        <f>AC27*M27</f>
        <v>162.19</v>
      </c>
      <c r="AE27" s="1647" t="s">
        <v>2913</v>
      </c>
      <c r="AF27" s="1947" t="s">
        <v>81</v>
      </c>
      <c r="AG27" s="1947">
        <v>6</v>
      </c>
      <c r="AH27" s="1948">
        <f t="shared" si="10"/>
        <v>280</v>
      </c>
      <c r="AI27" s="1948"/>
      <c r="AJ27" s="1948"/>
      <c r="AK27" s="1948"/>
      <c r="AL27" s="1948"/>
      <c r="AM27" s="1948">
        <f>J27/56</f>
        <v>5</v>
      </c>
      <c r="AN27" s="1948"/>
      <c r="AO27" s="1948"/>
      <c r="AP27" s="1948"/>
      <c r="AQ27" s="1948"/>
      <c r="AR27" s="1430">
        <f t="shared" si="1"/>
        <v>46.6666666666667</v>
      </c>
      <c r="AS27" s="1430">
        <f t="shared" si="2"/>
        <v>46.6666666666667</v>
      </c>
      <c r="AT27" s="1430">
        <f t="shared" si="3"/>
        <v>46.6666666666667</v>
      </c>
      <c r="AU27" s="1430">
        <f t="shared" si="4"/>
        <v>46.6666666666667</v>
      </c>
      <c r="AV27" s="1430">
        <f t="shared" si="5"/>
        <v>46.6666666666667</v>
      </c>
      <c r="AW27" s="1430">
        <f t="shared" si="6"/>
        <v>46.6666666666667</v>
      </c>
      <c r="AX27" s="1430"/>
      <c r="AY27" s="1430">
        <f t="shared" si="7"/>
        <v>44.7222222222222</v>
      </c>
      <c r="AZ27" s="1430">
        <f t="shared" si="8"/>
        <v>1.94444444444444</v>
      </c>
      <c r="BA27" s="1876"/>
      <c r="BB27" s="1959"/>
      <c r="BC27" s="1960"/>
      <c r="BD27" s="1960"/>
      <c r="BE27" s="1960"/>
      <c r="BF27" s="1960"/>
      <c r="BG27" s="1960"/>
      <c r="BH27" s="1960"/>
      <c r="BI27" s="1960"/>
      <c r="BJ27" s="1960"/>
      <c r="BK27" s="1960"/>
      <c r="BL27" s="1960"/>
      <c r="BM27" s="1960"/>
      <c r="BN27" s="1960"/>
      <c r="BO27" s="1960"/>
      <c r="BP27" s="1960"/>
      <c r="BQ27" s="1960"/>
      <c r="BR27" s="1960"/>
      <c r="BS27" s="1960"/>
      <c r="BT27" s="1960"/>
      <c r="BU27" s="1960"/>
      <c r="BV27" s="1960"/>
      <c r="BW27" s="1960"/>
      <c r="BX27" s="1960"/>
      <c r="BY27" s="1960"/>
      <c r="BZ27" s="1960"/>
      <c r="CA27" s="1960"/>
      <c r="CB27" s="1960"/>
      <c r="CC27" s="1960"/>
      <c r="CD27" s="1960"/>
      <c r="CE27" s="1960"/>
      <c r="CF27" s="1960"/>
      <c r="CG27" s="1960"/>
      <c r="CH27" s="1960"/>
      <c r="CI27" s="1960"/>
      <c r="CJ27" s="1960"/>
      <c r="CK27" s="1960"/>
      <c r="CL27" s="1960"/>
      <c r="CM27" s="1960"/>
      <c r="CN27" s="1960"/>
      <c r="CO27" s="1960"/>
      <c r="CP27" s="1960"/>
      <c r="CQ27" s="1960"/>
      <c r="CR27" s="1960"/>
      <c r="CS27" s="1960"/>
      <c r="CT27" s="1960"/>
      <c r="CU27" s="1960"/>
      <c r="CV27" s="1960"/>
      <c r="CW27" s="1960"/>
      <c r="CX27" s="1960"/>
      <c r="CY27" s="1960"/>
      <c r="CZ27" s="1960"/>
      <c r="DA27" s="1960"/>
      <c r="DB27" s="1960"/>
      <c r="DC27" s="1960"/>
      <c r="DD27" s="1960"/>
      <c r="DE27" s="1960"/>
      <c r="DF27" s="1960"/>
      <c r="DG27" s="1960"/>
      <c r="DH27" s="1960"/>
      <c r="DI27" s="1960"/>
      <c r="DJ27" s="1960"/>
      <c r="DK27" s="1960"/>
      <c r="DL27" s="1960"/>
      <c r="DM27" s="1960"/>
      <c r="DN27" s="1960"/>
      <c r="DO27" s="1960"/>
      <c r="DP27" s="1960"/>
      <c r="DQ27" s="1960"/>
      <c r="DR27" s="1960"/>
      <c r="DS27" s="1960"/>
      <c r="DT27" s="1960"/>
      <c r="DU27" s="1960"/>
      <c r="DV27" s="1960"/>
      <c r="DW27" s="1960"/>
      <c r="DX27" s="1960"/>
      <c r="DY27" s="1960"/>
      <c r="DZ27" s="1960"/>
      <c r="EA27" s="1960"/>
      <c r="EB27" s="1960"/>
      <c r="EC27" s="1960"/>
      <c r="ED27" s="1960"/>
      <c r="EE27" s="1960"/>
      <c r="EF27" s="1960"/>
      <c r="EG27" s="1960"/>
      <c r="EH27" s="1960"/>
      <c r="EI27" s="1960"/>
      <c r="EJ27" s="1960"/>
      <c r="EK27" s="1960"/>
      <c r="EL27" s="1960"/>
      <c r="EM27" s="1960"/>
      <c r="EN27" s="1960"/>
      <c r="EO27" s="1960"/>
      <c r="EP27" s="1960"/>
      <c r="EQ27" s="1960"/>
      <c r="ER27" s="1960"/>
      <c r="ES27" s="1960"/>
      <c r="ET27" s="1960"/>
      <c r="EU27" s="1960"/>
      <c r="EV27" s="1960"/>
      <c r="EW27" s="1960"/>
      <c r="EX27" s="1960"/>
      <c r="EY27" s="1960"/>
      <c r="EZ27" s="1960"/>
      <c r="FA27" s="1960"/>
      <c r="FB27" s="1960"/>
      <c r="FC27" s="1960"/>
      <c r="FD27" s="1960"/>
      <c r="FE27" s="1960"/>
      <c r="FF27" s="1960"/>
      <c r="FG27" s="1960"/>
      <c r="FH27" s="1960"/>
      <c r="FI27" s="1960"/>
      <c r="FJ27" s="1960"/>
      <c r="FK27" s="1960"/>
      <c r="FL27" s="1960"/>
      <c r="FM27" s="1960"/>
      <c r="FN27" s="1960"/>
      <c r="FO27" s="1960"/>
      <c r="FP27" s="1960"/>
      <c r="FQ27" s="1960"/>
      <c r="FR27" s="1960"/>
      <c r="FS27" s="1960"/>
      <c r="FT27" s="1960"/>
      <c r="FU27" s="1960"/>
      <c r="FV27" s="1960"/>
      <c r="FW27" s="1960"/>
      <c r="FX27" s="1960"/>
      <c r="FY27" s="1960"/>
      <c r="FZ27" s="1960"/>
      <c r="GA27" s="1960"/>
      <c r="GB27" s="1960"/>
      <c r="GC27" s="1960"/>
      <c r="GD27" s="1960"/>
      <c r="GE27" s="1960"/>
      <c r="GF27" s="1960"/>
      <c r="GG27" s="1960"/>
      <c r="GH27" s="1960"/>
      <c r="GI27" s="1960"/>
      <c r="GJ27" s="1960"/>
      <c r="GK27" s="1960"/>
      <c r="GL27" s="1960"/>
      <c r="GM27" s="1960"/>
      <c r="GN27" s="1960"/>
      <c r="GO27" s="1960"/>
      <c r="GP27" s="1960"/>
      <c r="GQ27" s="1960"/>
      <c r="GR27" s="1960"/>
      <c r="GS27" s="1960"/>
      <c r="GT27" s="1960"/>
      <c r="GU27" s="1960"/>
      <c r="GV27" s="1960"/>
      <c r="GW27" s="1960"/>
      <c r="GX27" s="1960"/>
      <c r="GY27" s="1960"/>
      <c r="GZ27" s="1960"/>
      <c r="HA27" s="1960"/>
      <c r="HB27" s="1960"/>
      <c r="HC27" s="1960"/>
      <c r="HD27" s="1960"/>
      <c r="HE27" s="1960"/>
      <c r="HF27" s="1960"/>
      <c r="HG27" s="1960"/>
      <c r="HH27" s="1960"/>
      <c r="HI27" s="1960"/>
      <c r="HJ27" s="1960"/>
      <c r="HK27" s="1960"/>
      <c r="HL27" s="1960"/>
      <c r="HM27" s="1960"/>
      <c r="HN27" s="1960"/>
      <c r="HO27" s="1960"/>
      <c r="HP27" s="1960"/>
      <c r="HQ27" s="1960"/>
      <c r="HR27" s="1960"/>
      <c r="HS27" s="1960"/>
      <c r="HT27" s="1960"/>
      <c r="HU27" s="1960"/>
      <c r="HV27" s="1960"/>
      <c r="HW27" s="1960"/>
      <c r="HX27" s="1960"/>
      <c r="HY27" s="1960"/>
      <c r="HZ27" s="1960"/>
      <c r="IA27" s="1960"/>
      <c r="IB27" s="1960"/>
      <c r="IC27" s="1960"/>
      <c r="ID27" s="1960"/>
      <c r="IE27" s="1960"/>
      <c r="IF27" s="1960"/>
      <c r="IG27" s="1960"/>
      <c r="IH27" s="1960"/>
      <c r="II27" s="1960"/>
      <c r="IJ27" s="1960"/>
      <c r="IK27" s="1960"/>
      <c r="IL27" s="1960"/>
      <c r="IM27" s="1960"/>
      <c r="IN27" s="1960"/>
      <c r="IO27" s="1960"/>
      <c r="IP27" s="1960"/>
      <c r="IQ27" s="1960"/>
      <c r="IR27" s="1960"/>
      <c r="IS27" s="1960"/>
      <c r="IT27" s="1960"/>
      <c r="IU27" s="1960"/>
      <c r="IV27" s="1960"/>
      <c r="IW27" s="1960"/>
      <c r="IX27" s="1960"/>
      <c r="IY27" s="1960"/>
      <c r="IZ27" s="1960"/>
      <c r="JA27" s="1960"/>
      <c r="JB27" s="1960"/>
      <c r="JC27" s="1960"/>
      <c r="JD27" s="1960"/>
      <c r="JE27" s="1960"/>
      <c r="JF27" s="1960"/>
      <c r="JG27" s="1960"/>
      <c r="JH27" s="1960"/>
      <c r="JI27" s="1960"/>
      <c r="JJ27" s="1960"/>
      <c r="JK27" s="1960"/>
      <c r="JL27" s="1960"/>
      <c r="JM27" s="1960"/>
      <c r="JN27" s="1960"/>
      <c r="JO27" s="1960"/>
      <c r="JP27" s="1960"/>
      <c r="JQ27" s="1960"/>
      <c r="JR27" s="1960"/>
      <c r="JS27" s="1960"/>
      <c r="JT27" s="1960"/>
      <c r="JU27" s="1960"/>
      <c r="JV27" s="1960"/>
      <c r="JW27" s="1960"/>
      <c r="JX27" s="1960"/>
      <c r="JY27" s="1960"/>
      <c r="JZ27" s="1960"/>
      <c r="KA27" s="1960"/>
      <c r="KB27" s="1960"/>
      <c r="KC27" s="1960"/>
      <c r="KD27" s="1960"/>
      <c r="KE27" s="1960"/>
      <c r="KF27" s="1960"/>
      <c r="KG27" s="1960"/>
      <c r="KH27" s="1960"/>
      <c r="KI27" s="1960"/>
      <c r="KJ27" s="1960"/>
      <c r="KK27" s="1960"/>
      <c r="KL27" s="1960"/>
      <c r="KM27" s="1960"/>
      <c r="KN27" s="1960"/>
      <c r="KO27" s="1960"/>
      <c r="KP27" s="1960"/>
      <c r="KQ27" s="1960"/>
      <c r="KR27" s="1960"/>
      <c r="KS27" s="1960"/>
      <c r="KT27" s="1960"/>
      <c r="KU27" s="1960"/>
      <c r="KV27" s="1960"/>
      <c r="KW27" s="1960"/>
      <c r="KX27" s="1960"/>
      <c r="KY27" s="1960"/>
      <c r="KZ27" s="1960"/>
      <c r="LA27" s="1960"/>
      <c r="LB27" s="1960"/>
      <c r="LC27" s="1960"/>
      <c r="LD27" s="1960"/>
      <c r="LE27" s="1960"/>
      <c r="LF27" s="1960"/>
      <c r="LG27" s="1960"/>
      <c r="LH27" s="1960"/>
    </row>
    <row r="28" s="1488" customFormat="1" ht="47" customHeight="1" spans="1:320">
      <c r="A28" s="1832">
        <v>45889</v>
      </c>
      <c r="B28" s="1660" t="s">
        <v>2908</v>
      </c>
      <c r="C28" s="1661" t="s">
        <v>98</v>
      </c>
      <c r="D28" s="1662">
        <v>4500177433</v>
      </c>
      <c r="E28" s="2415" t="s">
        <v>2914</v>
      </c>
      <c r="F28" s="1662" t="s">
        <v>2915</v>
      </c>
      <c r="G28" s="2416" t="s">
        <v>2834</v>
      </c>
      <c r="H28" s="1863" t="s">
        <v>2834</v>
      </c>
      <c r="I28" s="1880" t="s">
        <v>2911</v>
      </c>
      <c r="J28" s="1543">
        <v>168</v>
      </c>
      <c r="K28" s="1876">
        <v>0</v>
      </c>
      <c r="L28" s="1876">
        <v>56</v>
      </c>
      <c r="M28" s="1876">
        <f t="shared" si="0"/>
        <v>3</v>
      </c>
      <c r="N28" s="1673">
        <v>45950</v>
      </c>
      <c r="O28" s="1673">
        <v>45948</v>
      </c>
      <c r="P28" s="1878" t="s">
        <v>2890</v>
      </c>
      <c r="Q28" s="1562" t="s">
        <v>78</v>
      </c>
      <c r="R28" s="1096"/>
      <c r="S28" s="2079" t="s">
        <v>829</v>
      </c>
      <c r="T28" s="1891"/>
      <c r="U28" s="1891" t="s">
        <v>111</v>
      </c>
      <c r="V28" s="1900">
        <v>45915</v>
      </c>
      <c r="W28" s="1930" t="s">
        <v>287</v>
      </c>
      <c r="X28" s="1900">
        <v>45889</v>
      </c>
      <c r="Y28" s="1930"/>
      <c r="Z28" s="1930"/>
      <c r="AA28" s="1597" t="s">
        <v>2912</v>
      </c>
      <c r="AB28" s="1692" t="s">
        <v>1231</v>
      </c>
      <c r="AC28" s="2093">
        <v>32.4367</v>
      </c>
      <c r="AD28" s="2095">
        <f>AC28*M28</f>
        <v>97.3101</v>
      </c>
      <c r="AE28" s="1647" t="s">
        <v>2916</v>
      </c>
      <c r="AF28" s="1947" t="s">
        <v>81</v>
      </c>
      <c r="AG28" s="1947">
        <v>6</v>
      </c>
      <c r="AH28" s="1948">
        <f t="shared" si="10"/>
        <v>168</v>
      </c>
      <c r="AI28" s="1948"/>
      <c r="AJ28" s="1948"/>
      <c r="AK28" s="1948"/>
      <c r="AL28" s="1948"/>
      <c r="AM28" s="1948">
        <f>J28/56</f>
        <v>3</v>
      </c>
      <c r="AN28" s="1948"/>
      <c r="AO28" s="1948"/>
      <c r="AP28" s="1948"/>
      <c r="AQ28" s="1948"/>
      <c r="AR28" s="1430">
        <f t="shared" si="1"/>
        <v>28</v>
      </c>
      <c r="AS28" s="1430">
        <f t="shared" si="2"/>
        <v>28</v>
      </c>
      <c r="AT28" s="1430">
        <f t="shared" si="3"/>
        <v>28</v>
      </c>
      <c r="AU28" s="1430">
        <f t="shared" si="4"/>
        <v>28</v>
      </c>
      <c r="AV28" s="1430">
        <f t="shared" si="5"/>
        <v>28</v>
      </c>
      <c r="AW28" s="1430">
        <f t="shared" si="6"/>
        <v>28</v>
      </c>
      <c r="AX28" s="1430"/>
      <c r="AY28" s="1430">
        <f t="shared" si="7"/>
        <v>26.8333333333333</v>
      </c>
      <c r="AZ28" s="1430">
        <f t="shared" si="8"/>
        <v>1.16666666666667</v>
      </c>
      <c r="BA28" s="1876"/>
      <c r="BB28" s="1959"/>
      <c r="BC28" s="1960"/>
      <c r="BD28" s="1960"/>
      <c r="BE28" s="1960"/>
      <c r="BF28" s="1960"/>
      <c r="BG28" s="1960"/>
      <c r="BH28" s="1960"/>
      <c r="BI28" s="1960"/>
      <c r="BJ28" s="1960"/>
      <c r="BK28" s="1960"/>
      <c r="BL28" s="1960"/>
      <c r="BM28" s="1960"/>
      <c r="BN28" s="1960"/>
      <c r="BO28" s="1960"/>
      <c r="BP28" s="1960"/>
      <c r="BQ28" s="1960"/>
      <c r="BR28" s="1960"/>
      <c r="BS28" s="1960"/>
      <c r="BT28" s="1960"/>
      <c r="BU28" s="1960"/>
      <c r="BV28" s="1960"/>
      <c r="BW28" s="1960"/>
      <c r="BX28" s="1960"/>
      <c r="BY28" s="1960"/>
      <c r="BZ28" s="1960"/>
      <c r="CA28" s="1960"/>
      <c r="CB28" s="1960"/>
      <c r="CC28" s="1960"/>
      <c r="CD28" s="1960"/>
      <c r="CE28" s="1960"/>
      <c r="CF28" s="1960"/>
      <c r="CG28" s="1960"/>
      <c r="CH28" s="1960"/>
      <c r="CI28" s="1960"/>
      <c r="CJ28" s="1960"/>
      <c r="CK28" s="1960"/>
      <c r="CL28" s="1960"/>
      <c r="CM28" s="1960"/>
      <c r="CN28" s="1960"/>
      <c r="CO28" s="1960"/>
      <c r="CP28" s="1960"/>
      <c r="CQ28" s="1960"/>
      <c r="CR28" s="1960"/>
      <c r="CS28" s="1960"/>
      <c r="CT28" s="1960"/>
      <c r="CU28" s="1960"/>
      <c r="CV28" s="1960"/>
      <c r="CW28" s="1960"/>
      <c r="CX28" s="1960"/>
      <c r="CY28" s="1960"/>
      <c r="CZ28" s="1960"/>
      <c r="DA28" s="1960"/>
      <c r="DB28" s="1960"/>
      <c r="DC28" s="1960"/>
      <c r="DD28" s="1960"/>
      <c r="DE28" s="1960"/>
      <c r="DF28" s="1960"/>
      <c r="DG28" s="1960"/>
      <c r="DH28" s="1960"/>
      <c r="DI28" s="1960"/>
      <c r="DJ28" s="1960"/>
      <c r="DK28" s="1960"/>
      <c r="DL28" s="1960"/>
      <c r="DM28" s="1960"/>
      <c r="DN28" s="1960"/>
      <c r="DO28" s="1960"/>
      <c r="DP28" s="1960"/>
      <c r="DQ28" s="1960"/>
      <c r="DR28" s="1960"/>
      <c r="DS28" s="1960"/>
      <c r="DT28" s="1960"/>
      <c r="DU28" s="1960"/>
      <c r="DV28" s="1960"/>
      <c r="DW28" s="1960"/>
      <c r="DX28" s="1960"/>
      <c r="DY28" s="1960"/>
      <c r="DZ28" s="1960"/>
      <c r="EA28" s="1960"/>
      <c r="EB28" s="1960"/>
      <c r="EC28" s="1960"/>
      <c r="ED28" s="1960"/>
      <c r="EE28" s="1960"/>
      <c r="EF28" s="1960"/>
      <c r="EG28" s="1960"/>
      <c r="EH28" s="1960"/>
      <c r="EI28" s="1960"/>
      <c r="EJ28" s="1960"/>
      <c r="EK28" s="1960"/>
      <c r="EL28" s="1960"/>
      <c r="EM28" s="1960"/>
      <c r="EN28" s="1960"/>
      <c r="EO28" s="1960"/>
      <c r="EP28" s="1960"/>
      <c r="EQ28" s="1960"/>
      <c r="ER28" s="1960"/>
      <c r="ES28" s="1960"/>
      <c r="ET28" s="1960"/>
      <c r="EU28" s="1960"/>
      <c r="EV28" s="1960"/>
      <c r="EW28" s="1960"/>
      <c r="EX28" s="1960"/>
      <c r="EY28" s="1960"/>
      <c r="EZ28" s="1960"/>
      <c r="FA28" s="1960"/>
      <c r="FB28" s="1960"/>
      <c r="FC28" s="1960"/>
      <c r="FD28" s="1960"/>
      <c r="FE28" s="1960"/>
      <c r="FF28" s="1960"/>
      <c r="FG28" s="1960"/>
      <c r="FH28" s="1960"/>
      <c r="FI28" s="1960"/>
      <c r="FJ28" s="1960"/>
      <c r="FK28" s="1960"/>
      <c r="FL28" s="1960"/>
      <c r="FM28" s="1960"/>
      <c r="FN28" s="1960"/>
      <c r="FO28" s="1960"/>
      <c r="FP28" s="1960"/>
      <c r="FQ28" s="1960"/>
      <c r="FR28" s="1960"/>
      <c r="FS28" s="1960"/>
      <c r="FT28" s="1960"/>
      <c r="FU28" s="1960"/>
      <c r="FV28" s="1960"/>
      <c r="FW28" s="1960"/>
      <c r="FX28" s="1960"/>
      <c r="FY28" s="1960"/>
      <c r="FZ28" s="1960"/>
      <c r="GA28" s="1960"/>
      <c r="GB28" s="1960"/>
      <c r="GC28" s="1960"/>
      <c r="GD28" s="1960"/>
      <c r="GE28" s="1960"/>
      <c r="GF28" s="1960"/>
      <c r="GG28" s="1960"/>
      <c r="GH28" s="1960"/>
      <c r="GI28" s="1960"/>
      <c r="GJ28" s="1960"/>
      <c r="GK28" s="1960"/>
      <c r="GL28" s="1960"/>
      <c r="GM28" s="1960"/>
      <c r="GN28" s="1960"/>
      <c r="GO28" s="1960"/>
      <c r="GP28" s="1960"/>
      <c r="GQ28" s="1960"/>
      <c r="GR28" s="1960"/>
      <c r="GS28" s="1960"/>
      <c r="GT28" s="1960"/>
      <c r="GU28" s="1960"/>
      <c r="GV28" s="1960"/>
      <c r="GW28" s="1960"/>
      <c r="GX28" s="1960"/>
      <c r="GY28" s="1960"/>
      <c r="GZ28" s="1960"/>
      <c r="HA28" s="1960"/>
      <c r="HB28" s="1960"/>
      <c r="HC28" s="1960"/>
      <c r="HD28" s="1960"/>
      <c r="HE28" s="1960"/>
      <c r="HF28" s="1960"/>
      <c r="HG28" s="1960"/>
      <c r="HH28" s="1960"/>
      <c r="HI28" s="1960"/>
      <c r="HJ28" s="1960"/>
      <c r="HK28" s="1960"/>
      <c r="HL28" s="1960"/>
      <c r="HM28" s="1960"/>
      <c r="HN28" s="1960"/>
      <c r="HO28" s="1960"/>
      <c r="HP28" s="1960"/>
      <c r="HQ28" s="1960"/>
      <c r="HR28" s="1960"/>
      <c r="HS28" s="1960"/>
      <c r="HT28" s="1960"/>
      <c r="HU28" s="1960"/>
      <c r="HV28" s="1960"/>
      <c r="HW28" s="1960"/>
      <c r="HX28" s="1960"/>
      <c r="HY28" s="1960"/>
      <c r="HZ28" s="1960"/>
      <c r="IA28" s="1960"/>
      <c r="IB28" s="1960"/>
      <c r="IC28" s="1960"/>
      <c r="ID28" s="1960"/>
      <c r="IE28" s="1960"/>
      <c r="IF28" s="1960"/>
      <c r="IG28" s="1960"/>
      <c r="IH28" s="1960"/>
      <c r="II28" s="1960"/>
      <c r="IJ28" s="1960"/>
      <c r="IK28" s="1960"/>
      <c r="IL28" s="1960"/>
      <c r="IM28" s="1960"/>
      <c r="IN28" s="1960"/>
      <c r="IO28" s="1960"/>
      <c r="IP28" s="1960"/>
      <c r="IQ28" s="1960"/>
      <c r="IR28" s="1960"/>
      <c r="IS28" s="1960"/>
      <c r="IT28" s="1960"/>
      <c r="IU28" s="1960"/>
      <c r="IV28" s="1960"/>
      <c r="IW28" s="1960"/>
      <c r="IX28" s="1960"/>
      <c r="IY28" s="1960"/>
      <c r="IZ28" s="1960"/>
      <c r="JA28" s="1960"/>
      <c r="JB28" s="1960"/>
      <c r="JC28" s="1960"/>
      <c r="JD28" s="1960"/>
      <c r="JE28" s="1960"/>
      <c r="JF28" s="1960"/>
      <c r="JG28" s="1960"/>
      <c r="JH28" s="1960"/>
      <c r="JI28" s="1960"/>
      <c r="JJ28" s="1960"/>
      <c r="JK28" s="1960"/>
      <c r="JL28" s="1960"/>
      <c r="JM28" s="1960"/>
      <c r="JN28" s="1960"/>
      <c r="JO28" s="1960"/>
      <c r="JP28" s="1960"/>
      <c r="JQ28" s="1960"/>
      <c r="JR28" s="1960"/>
      <c r="JS28" s="1960"/>
      <c r="JT28" s="1960"/>
      <c r="JU28" s="1960"/>
      <c r="JV28" s="1960"/>
      <c r="JW28" s="1960"/>
      <c r="JX28" s="1960"/>
      <c r="JY28" s="1960"/>
      <c r="JZ28" s="1960"/>
      <c r="KA28" s="1960"/>
      <c r="KB28" s="1960"/>
      <c r="KC28" s="1960"/>
      <c r="KD28" s="1960"/>
      <c r="KE28" s="1960"/>
      <c r="KF28" s="1960"/>
      <c r="KG28" s="1960"/>
      <c r="KH28" s="1960"/>
      <c r="KI28" s="1960"/>
      <c r="KJ28" s="1960"/>
      <c r="KK28" s="1960"/>
      <c r="KL28" s="1960"/>
      <c r="KM28" s="1960"/>
      <c r="KN28" s="1960"/>
      <c r="KO28" s="1960"/>
      <c r="KP28" s="1960"/>
      <c r="KQ28" s="1960"/>
      <c r="KR28" s="1960"/>
      <c r="KS28" s="1960"/>
      <c r="KT28" s="1960"/>
      <c r="KU28" s="1960"/>
      <c r="KV28" s="1960"/>
      <c r="KW28" s="1960"/>
      <c r="KX28" s="1960"/>
      <c r="KY28" s="1960"/>
      <c r="KZ28" s="1960"/>
      <c r="LA28" s="1960"/>
      <c r="LB28" s="1960"/>
      <c r="LC28" s="1960"/>
      <c r="LD28" s="1960"/>
      <c r="LE28" s="1960"/>
      <c r="LF28" s="1960"/>
      <c r="LG28" s="1960"/>
      <c r="LH28" s="1960"/>
    </row>
    <row r="29" s="1481" customFormat="1" ht="47" customHeight="1" spans="1:320">
      <c r="A29" s="1499">
        <v>45910</v>
      </c>
      <c r="B29" s="1500" t="s">
        <v>2917</v>
      </c>
      <c r="C29" s="1501" t="s">
        <v>85</v>
      </c>
      <c r="D29" s="1502">
        <v>4500179201</v>
      </c>
      <c r="E29" s="2253" t="s">
        <v>2918</v>
      </c>
      <c r="F29" s="1502" t="s">
        <v>2919</v>
      </c>
      <c r="G29" s="2414" t="s">
        <v>2831</v>
      </c>
      <c r="H29" s="1505" t="s">
        <v>2831</v>
      </c>
      <c r="I29" s="1532" t="s">
        <v>2920</v>
      </c>
      <c r="J29" s="1522">
        <v>9600</v>
      </c>
      <c r="K29" s="1534">
        <v>0</v>
      </c>
      <c r="L29" s="1534">
        <v>96</v>
      </c>
      <c r="M29" s="1534">
        <f t="shared" si="0"/>
        <v>100</v>
      </c>
      <c r="N29" s="1536">
        <v>45950</v>
      </c>
      <c r="O29" s="1536">
        <v>45948</v>
      </c>
      <c r="P29" s="1537"/>
      <c r="Q29" s="2429" t="s">
        <v>78</v>
      </c>
      <c r="R29" s="2253"/>
      <c r="S29" s="1562" t="s">
        <v>829</v>
      </c>
      <c r="T29" s="1564"/>
      <c r="U29" s="1564" t="s">
        <v>111</v>
      </c>
      <c r="V29" s="1565">
        <v>45910</v>
      </c>
      <c r="W29" s="1589" t="s">
        <v>88</v>
      </c>
      <c r="X29" s="1565">
        <v>45919</v>
      </c>
      <c r="Y29" s="1589"/>
      <c r="Z29" s="1589"/>
      <c r="AA29" s="1580" t="s">
        <v>2921</v>
      </c>
      <c r="AB29" s="1590" t="s">
        <v>680</v>
      </c>
      <c r="AC29" s="2277">
        <v>1.0005</v>
      </c>
      <c r="AD29" s="2278">
        <f>AC29*J29</f>
        <v>9604.8</v>
      </c>
      <c r="AE29" s="1504" t="s">
        <v>2922</v>
      </c>
      <c r="AF29" s="1609" t="s">
        <v>81</v>
      </c>
      <c r="AG29" s="1609">
        <v>6</v>
      </c>
      <c r="AH29" s="1610">
        <f t="shared" si="10"/>
        <v>9600</v>
      </c>
      <c r="AI29" s="1610"/>
      <c r="AJ29" s="1610"/>
      <c r="AK29" s="1610">
        <f>J29/24</f>
        <v>400</v>
      </c>
      <c r="AL29" s="1610"/>
      <c r="AM29" s="1610"/>
      <c r="AN29" s="1610"/>
      <c r="AO29" s="1610" t="s">
        <v>63</v>
      </c>
      <c r="AP29" s="1610">
        <f t="shared" ref="AP29:AP58" si="13">J29</f>
        <v>9600</v>
      </c>
      <c r="AQ29" s="1610"/>
      <c r="AR29" s="1622">
        <f t="shared" si="1"/>
        <v>1600</v>
      </c>
      <c r="AS29" s="1622">
        <f t="shared" si="2"/>
        <v>1600</v>
      </c>
      <c r="AT29" s="1622">
        <f t="shared" si="3"/>
        <v>1600</v>
      </c>
      <c r="AU29" s="1622">
        <f t="shared" si="4"/>
        <v>1600</v>
      </c>
      <c r="AV29" s="1622">
        <f t="shared" si="5"/>
        <v>1600</v>
      </c>
      <c r="AW29" s="1622">
        <f t="shared" si="6"/>
        <v>1600</v>
      </c>
      <c r="AX29" s="1622"/>
      <c r="AY29" s="1622">
        <f t="shared" si="7"/>
        <v>1533.33333333333</v>
      </c>
      <c r="AZ29" s="1622">
        <f t="shared" si="8"/>
        <v>66.6666666666667</v>
      </c>
      <c r="BA29" s="1534"/>
      <c r="BB29" s="1638"/>
      <c r="BC29" s="1639"/>
      <c r="BD29" s="1639"/>
      <c r="BE29" s="1639"/>
      <c r="BF29" s="1639"/>
      <c r="BG29" s="1639"/>
      <c r="BH29" s="1639"/>
      <c r="BI29" s="1639"/>
      <c r="BJ29" s="1639"/>
      <c r="BK29" s="1639"/>
      <c r="BL29" s="1639"/>
      <c r="BM29" s="1639"/>
      <c r="BN29" s="1639"/>
      <c r="BO29" s="1639"/>
      <c r="BP29" s="1639"/>
      <c r="BQ29" s="1639"/>
      <c r="BR29" s="1639"/>
      <c r="BS29" s="1639"/>
      <c r="BT29" s="1639"/>
      <c r="BU29" s="1639"/>
      <c r="BV29" s="1639"/>
      <c r="BW29" s="1639"/>
      <c r="BX29" s="1639"/>
      <c r="BY29" s="1639"/>
      <c r="BZ29" s="1639"/>
      <c r="CA29" s="1639"/>
      <c r="CB29" s="1639"/>
      <c r="CC29" s="1639"/>
      <c r="CD29" s="1639"/>
      <c r="CE29" s="1639"/>
      <c r="CF29" s="1639"/>
      <c r="CG29" s="1639"/>
      <c r="CH29" s="1639"/>
      <c r="CI29" s="1639"/>
      <c r="CJ29" s="1639"/>
      <c r="CK29" s="1639"/>
      <c r="CL29" s="1639"/>
      <c r="CM29" s="1639"/>
      <c r="CN29" s="1639"/>
      <c r="CO29" s="1639"/>
      <c r="CP29" s="1639"/>
      <c r="CQ29" s="1639"/>
      <c r="CR29" s="1639"/>
      <c r="CS29" s="1639"/>
      <c r="CT29" s="1639"/>
      <c r="CU29" s="1639"/>
      <c r="CV29" s="1639"/>
      <c r="CW29" s="1639"/>
      <c r="CX29" s="1639"/>
      <c r="CY29" s="1639"/>
      <c r="CZ29" s="1639"/>
      <c r="DA29" s="1639"/>
      <c r="DB29" s="1639"/>
      <c r="DC29" s="1639"/>
      <c r="DD29" s="1639"/>
      <c r="DE29" s="1639"/>
      <c r="DF29" s="1639"/>
      <c r="DG29" s="1639"/>
      <c r="DH29" s="1639"/>
      <c r="DI29" s="1639"/>
      <c r="DJ29" s="1639"/>
      <c r="DK29" s="1639"/>
      <c r="DL29" s="1639"/>
      <c r="DM29" s="1639"/>
      <c r="DN29" s="1639"/>
      <c r="DO29" s="1639"/>
      <c r="DP29" s="1639"/>
      <c r="DQ29" s="1639"/>
      <c r="DR29" s="1639"/>
      <c r="DS29" s="1639"/>
      <c r="DT29" s="1639"/>
      <c r="DU29" s="1639"/>
      <c r="DV29" s="1639"/>
      <c r="DW29" s="1639"/>
      <c r="DX29" s="1639"/>
      <c r="DY29" s="1639"/>
      <c r="DZ29" s="1639"/>
      <c r="EA29" s="1639"/>
      <c r="EB29" s="1639"/>
      <c r="EC29" s="1639"/>
      <c r="ED29" s="1639"/>
      <c r="EE29" s="1639"/>
      <c r="EF29" s="1639"/>
      <c r="EG29" s="1639"/>
      <c r="EH29" s="1639"/>
      <c r="EI29" s="1639"/>
      <c r="EJ29" s="1639"/>
      <c r="EK29" s="1639"/>
      <c r="EL29" s="1639"/>
      <c r="EM29" s="1639"/>
      <c r="EN29" s="1639"/>
      <c r="EO29" s="1639"/>
      <c r="EP29" s="1639"/>
      <c r="EQ29" s="1639"/>
      <c r="ER29" s="1639"/>
      <c r="ES29" s="1639"/>
      <c r="ET29" s="1639"/>
      <c r="EU29" s="1639"/>
      <c r="EV29" s="1639"/>
      <c r="EW29" s="1639"/>
      <c r="EX29" s="1639"/>
      <c r="EY29" s="1639"/>
      <c r="EZ29" s="1639"/>
      <c r="FA29" s="1639"/>
      <c r="FB29" s="1639"/>
      <c r="FC29" s="1639"/>
      <c r="FD29" s="1639"/>
      <c r="FE29" s="1639"/>
      <c r="FF29" s="1639"/>
      <c r="FG29" s="1639"/>
      <c r="FH29" s="1639"/>
      <c r="FI29" s="1639"/>
      <c r="FJ29" s="1639"/>
      <c r="FK29" s="1639"/>
      <c r="FL29" s="1639"/>
      <c r="FM29" s="1639"/>
      <c r="FN29" s="1639"/>
      <c r="FO29" s="1639"/>
      <c r="FP29" s="1639"/>
      <c r="FQ29" s="1639"/>
      <c r="FR29" s="1639"/>
      <c r="FS29" s="1639"/>
      <c r="FT29" s="1639"/>
      <c r="FU29" s="1639"/>
      <c r="FV29" s="1639"/>
      <c r="FW29" s="1639"/>
      <c r="FX29" s="1639"/>
      <c r="FY29" s="1639"/>
      <c r="FZ29" s="1639"/>
      <c r="GA29" s="1639"/>
      <c r="GB29" s="1639"/>
      <c r="GC29" s="1639"/>
      <c r="GD29" s="1639"/>
      <c r="GE29" s="1639"/>
      <c r="GF29" s="1639"/>
      <c r="GG29" s="1639"/>
      <c r="GH29" s="1639"/>
      <c r="GI29" s="1639"/>
      <c r="GJ29" s="1639"/>
      <c r="GK29" s="1639"/>
      <c r="GL29" s="1639"/>
      <c r="GM29" s="1639"/>
      <c r="GN29" s="1639"/>
      <c r="GO29" s="1639"/>
      <c r="GP29" s="1639"/>
      <c r="GQ29" s="1639"/>
      <c r="GR29" s="1639"/>
      <c r="GS29" s="1639"/>
      <c r="GT29" s="1639"/>
      <c r="GU29" s="1639"/>
      <c r="GV29" s="1639"/>
      <c r="GW29" s="1639"/>
      <c r="GX29" s="1639"/>
      <c r="GY29" s="1639"/>
      <c r="GZ29" s="1639"/>
      <c r="HA29" s="1639"/>
      <c r="HB29" s="1639"/>
      <c r="HC29" s="1639"/>
      <c r="HD29" s="1639"/>
      <c r="HE29" s="1639"/>
      <c r="HF29" s="1639"/>
      <c r="HG29" s="1639"/>
      <c r="HH29" s="1639"/>
      <c r="HI29" s="1639"/>
      <c r="HJ29" s="1639"/>
      <c r="HK29" s="1639"/>
      <c r="HL29" s="1639"/>
      <c r="HM29" s="1639"/>
      <c r="HN29" s="1639"/>
      <c r="HO29" s="1639"/>
      <c r="HP29" s="1639"/>
      <c r="HQ29" s="1639"/>
      <c r="HR29" s="1639"/>
      <c r="HS29" s="1639"/>
      <c r="HT29" s="1639"/>
      <c r="HU29" s="1639"/>
      <c r="HV29" s="1639"/>
      <c r="HW29" s="1639"/>
      <c r="HX29" s="1639"/>
      <c r="HY29" s="1639"/>
      <c r="HZ29" s="1639"/>
      <c r="IA29" s="1639"/>
      <c r="IB29" s="1639"/>
      <c r="IC29" s="1639"/>
      <c r="ID29" s="1639"/>
      <c r="IE29" s="1639"/>
      <c r="IF29" s="1639"/>
      <c r="IG29" s="1639"/>
      <c r="IH29" s="1639"/>
      <c r="II29" s="1639"/>
      <c r="IJ29" s="1639"/>
      <c r="IK29" s="1639"/>
      <c r="IL29" s="1639"/>
      <c r="IM29" s="1639"/>
      <c r="IN29" s="1639"/>
      <c r="IO29" s="1639"/>
      <c r="IP29" s="1639"/>
      <c r="IQ29" s="1639"/>
      <c r="IR29" s="1639"/>
      <c r="IS29" s="1639"/>
      <c r="IT29" s="1639"/>
      <c r="IU29" s="1639"/>
      <c r="IV29" s="1639"/>
      <c r="IW29" s="1639"/>
      <c r="IX29" s="1639"/>
      <c r="IY29" s="1639"/>
      <c r="IZ29" s="1639"/>
      <c r="JA29" s="1639"/>
      <c r="JB29" s="1639"/>
      <c r="JC29" s="1639"/>
      <c r="JD29" s="1639"/>
      <c r="JE29" s="1639"/>
      <c r="JF29" s="1639"/>
      <c r="JG29" s="1639"/>
      <c r="JH29" s="1639"/>
      <c r="JI29" s="1639"/>
      <c r="JJ29" s="1639"/>
      <c r="JK29" s="1639"/>
      <c r="JL29" s="1639"/>
      <c r="JM29" s="1639"/>
      <c r="JN29" s="1639"/>
      <c r="JO29" s="1639"/>
      <c r="JP29" s="1639"/>
      <c r="JQ29" s="1639"/>
      <c r="JR29" s="1639"/>
      <c r="JS29" s="1639"/>
      <c r="JT29" s="1639"/>
      <c r="JU29" s="1639"/>
      <c r="JV29" s="1639"/>
      <c r="JW29" s="1639"/>
      <c r="JX29" s="1639"/>
      <c r="JY29" s="1639"/>
      <c r="JZ29" s="1639"/>
      <c r="KA29" s="1639"/>
      <c r="KB29" s="1639"/>
      <c r="KC29" s="1639"/>
      <c r="KD29" s="1639"/>
      <c r="KE29" s="1639"/>
      <c r="KF29" s="1639"/>
      <c r="KG29" s="1639"/>
      <c r="KH29" s="1639"/>
      <c r="KI29" s="1639"/>
      <c r="KJ29" s="1639"/>
      <c r="KK29" s="1639"/>
      <c r="KL29" s="1639"/>
      <c r="KM29" s="1639"/>
      <c r="KN29" s="1639"/>
      <c r="KO29" s="1639"/>
      <c r="KP29" s="1639"/>
      <c r="KQ29" s="1639"/>
      <c r="KR29" s="1639"/>
      <c r="KS29" s="1639"/>
      <c r="KT29" s="1639"/>
      <c r="KU29" s="1639"/>
      <c r="KV29" s="1639"/>
      <c r="KW29" s="1639"/>
      <c r="KX29" s="1639"/>
      <c r="KY29" s="1639"/>
      <c r="KZ29" s="1639"/>
      <c r="LA29" s="1639"/>
      <c r="LB29" s="1639"/>
      <c r="LC29" s="1639"/>
      <c r="LD29" s="1639"/>
      <c r="LE29" s="1639"/>
      <c r="LF29" s="1639"/>
      <c r="LG29" s="1639"/>
      <c r="LH29" s="1639"/>
    </row>
    <row r="30" s="1481" customFormat="1" ht="47" customHeight="1" spans="1:320">
      <c r="A30" s="1499">
        <v>45880</v>
      </c>
      <c r="B30" s="1500" t="s">
        <v>2923</v>
      </c>
      <c r="C30" s="1501" t="s">
        <v>98</v>
      </c>
      <c r="D30" s="1502">
        <v>4500176492</v>
      </c>
      <c r="E30" s="2253" t="s">
        <v>2924</v>
      </c>
      <c r="F30" s="1502" t="s">
        <v>2925</v>
      </c>
      <c r="G30" s="2414" t="s">
        <v>2895</v>
      </c>
      <c r="H30" s="1505" t="s">
        <v>2895</v>
      </c>
      <c r="I30" s="1532" t="s">
        <v>2926</v>
      </c>
      <c r="J30" s="1522">
        <v>1560</v>
      </c>
      <c r="K30" s="1534">
        <v>0</v>
      </c>
      <c r="L30" s="1534">
        <v>24</v>
      </c>
      <c r="M30" s="1534">
        <f t="shared" si="0"/>
        <v>65</v>
      </c>
      <c r="N30" s="1536">
        <v>45944</v>
      </c>
      <c r="O30" s="1536">
        <v>45943</v>
      </c>
      <c r="P30" s="1537"/>
      <c r="Q30" s="2429" t="s">
        <v>78</v>
      </c>
      <c r="R30" s="2253"/>
      <c r="S30" s="1562" t="s">
        <v>829</v>
      </c>
      <c r="T30" s="1564" t="s">
        <v>2927</v>
      </c>
      <c r="U30" s="1564" t="s">
        <v>111</v>
      </c>
      <c r="V30" s="1565">
        <v>45896</v>
      </c>
      <c r="W30" s="1589" t="s">
        <v>287</v>
      </c>
      <c r="X30" s="1565">
        <v>45896</v>
      </c>
      <c r="Y30" s="1589"/>
      <c r="Z30" s="1589"/>
      <c r="AA30" s="2311" t="s">
        <v>2928</v>
      </c>
      <c r="AB30" s="1590" t="s">
        <v>706</v>
      </c>
      <c r="AC30" s="2277">
        <v>0.6009</v>
      </c>
      <c r="AD30" s="2278">
        <f>AC30*'15759粉色Baby系列'!M30</f>
        <v>39.0585</v>
      </c>
      <c r="AE30" s="1504" t="s">
        <v>2929</v>
      </c>
      <c r="AF30" s="1609" t="s">
        <v>81</v>
      </c>
      <c r="AG30" s="1609">
        <v>6</v>
      </c>
      <c r="AH30" s="1610">
        <f t="shared" si="10"/>
        <v>1560</v>
      </c>
      <c r="AI30" s="1610"/>
      <c r="AJ30" s="1610"/>
      <c r="AK30" s="1610">
        <f>J30/24</f>
        <v>65</v>
      </c>
      <c r="AL30" s="1610"/>
      <c r="AM30" s="1610"/>
      <c r="AN30" s="1610"/>
      <c r="AO30" s="1610" t="s">
        <v>63</v>
      </c>
      <c r="AP30" s="1610">
        <f t="shared" si="13"/>
        <v>1560</v>
      </c>
      <c r="AQ30" s="1610"/>
      <c r="AR30" s="1622">
        <f t="shared" si="1"/>
        <v>260</v>
      </c>
      <c r="AS30" s="1622">
        <f t="shared" si="2"/>
        <v>260</v>
      </c>
      <c r="AT30" s="1622">
        <f t="shared" si="3"/>
        <v>260</v>
      </c>
      <c r="AU30" s="1622">
        <f t="shared" si="4"/>
        <v>260</v>
      </c>
      <c r="AV30" s="1622">
        <f t="shared" si="5"/>
        <v>260</v>
      </c>
      <c r="AW30" s="1622">
        <f t="shared" si="6"/>
        <v>260</v>
      </c>
      <c r="AX30" s="1622"/>
      <c r="AY30" s="1622">
        <f t="shared" si="7"/>
        <v>249.166666666667</v>
      </c>
      <c r="AZ30" s="1622">
        <f t="shared" si="8"/>
        <v>10.8333333333333</v>
      </c>
      <c r="BA30" s="1534"/>
      <c r="BB30" s="1638"/>
      <c r="BC30" s="1639"/>
      <c r="BD30" s="1639"/>
      <c r="BE30" s="1639"/>
      <c r="BF30" s="1639"/>
      <c r="BG30" s="1639"/>
      <c r="BH30" s="1639"/>
      <c r="BI30" s="1639"/>
      <c r="BJ30" s="1639"/>
      <c r="BK30" s="1639"/>
      <c r="BL30" s="1639"/>
      <c r="BM30" s="1639"/>
      <c r="BN30" s="1639"/>
      <c r="BO30" s="1639"/>
      <c r="BP30" s="1639"/>
      <c r="BQ30" s="1639"/>
      <c r="BR30" s="1639"/>
      <c r="BS30" s="1639"/>
      <c r="BT30" s="1639"/>
      <c r="BU30" s="1639"/>
      <c r="BV30" s="1639"/>
      <c r="BW30" s="1639"/>
      <c r="BX30" s="1639"/>
      <c r="BY30" s="1639"/>
      <c r="BZ30" s="1639"/>
      <c r="CA30" s="1639"/>
      <c r="CB30" s="1639"/>
      <c r="CC30" s="1639"/>
      <c r="CD30" s="1639"/>
      <c r="CE30" s="1639"/>
      <c r="CF30" s="1639"/>
      <c r="CG30" s="1639"/>
      <c r="CH30" s="1639"/>
      <c r="CI30" s="1639"/>
      <c r="CJ30" s="1639"/>
      <c r="CK30" s="1639"/>
      <c r="CL30" s="1639"/>
      <c r="CM30" s="1639"/>
      <c r="CN30" s="1639"/>
      <c r="CO30" s="1639"/>
      <c r="CP30" s="1639"/>
      <c r="CQ30" s="1639"/>
      <c r="CR30" s="1639"/>
      <c r="CS30" s="1639"/>
      <c r="CT30" s="1639"/>
      <c r="CU30" s="1639"/>
      <c r="CV30" s="1639"/>
      <c r="CW30" s="1639"/>
      <c r="CX30" s="1639"/>
      <c r="CY30" s="1639"/>
      <c r="CZ30" s="1639"/>
      <c r="DA30" s="1639"/>
      <c r="DB30" s="1639"/>
      <c r="DC30" s="1639"/>
      <c r="DD30" s="1639"/>
      <c r="DE30" s="1639"/>
      <c r="DF30" s="1639"/>
      <c r="DG30" s="1639"/>
      <c r="DH30" s="1639"/>
      <c r="DI30" s="1639"/>
      <c r="DJ30" s="1639"/>
      <c r="DK30" s="1639"/>
      <c r="DL30" s="1639"/>
      <c r="DM30" s="1639"/>
      <c r="DN30" s="1639"/>
      <c r="DO30" s="1639"/>
      <c r="DP30" s="1639"/>
      <c r="DQ30" s="1639"/>
      <c r="DR30" s="1639"/>
      <c r="DS30" s="1639"/>
      <c r="DT30" s="1639"/>
      <c r="DU30" s="1639"/>
      <c r="DV30" s="1639"/>
      <c r="DW30" s="1639"/>
      <c r="DX30" s="1639"/>
      <c r="DY30" s="1639"/>
      <c r="DZ30" s="1639"/>
      <c r="EA30" s="1639"/>
      <c r="EB30" s="1639"/>
      <c r="EC30" s="1639"/>
      <c r="ED30" s="1639"/>
      <c r="EE30" s="1639"/>
      <c r="EF30" s="1639"/>
      <c r="EG30" s="1639"/>
      <c r="EH30" s="1639"/>
      <c r="EI30" s="1639"/>
      <c r="EJ30" s="1639"/>
      <c r="EK30" s="1639"/>
      <c r="EL30" s="1639"/>
      <c r="EM30" s="1639"/>
      <c r="EN30" s="1639"/>
      <c r="EO30" s="1639"/>
      <c r="EP30" s="1639"/>
      <c r="EQ30" s="1639"/>
      <c r="ER30" s="1639"/>
      <c r="ES30" s="1639"/>
      <c r="ET30" s="1639"/>
      <c r="EU30" s="1639"/>
      <c r="EV30" s="1639"/>
      <c r="EW30" s="1639"/>
      <c r="EX30" s="1639"/>
      <c r="EY30" s="1639"/>
      <c r="EZ30" s="1639"/>
      <c r="FA30" s="1639"/>
      <c r="FB30" s="1639"/>
      <c r="FC30" s="1639"/>
      <c r="FD30" s="1639"/>
      <c r="FE30" s="1639"/>
      <c r="FF30" s="1639"/>
      <c r="FG30" s="1639"/>
      <c r="FH30" s="1639"/>
      <c r="FI30" s="1639"/>
      <c r="FJ30" s="1639"/>
      <c r="FK30" s="1639"/>
      <c r="FL30" s="1639"/>
      <c r="FM30" s="1639"/>
      <c r="FN30" s="1639"/>
      <c r="FO30" s="1639"/>
      <c r="FP30" s="1639"/>
      <c r="FQ30" s="1639"/>
      <c r="FR30" s="1639"/>
      <c r="FS30" s="1639"/>
      <c r="FT30" s="1639"/>
      <c r="FU30" s="1639"/>
      <c r="FV30" s="1639"/>
      <c r="FW30" s="1639"/>
      <c r="FX30" s="1639"/>
      <c r="FY30" s="1639"/>
      <c r="FZ30" s="1639"/>
      <c r="GA30" s="1639"/>
      <c r="GB30" s="1639"/>
      <c r="GC30" s="1639"/>
      <c r="GD30" s="1639"/>
      <c r="GE30" s="1639"/>
      <c r="GF30" s="1639"/>
      <c r="GG30" s="1639"/>
      <c r="GH30" s="1639"/>
      <c r="GI30" s="1639"/>
      <c r="GJ30" s="1639"/>
      <c r="GK30" s="1639"/>
      <c r="GL30" s="1639"/>
      <c r="GM30" s="1639"/>
      <c r="GN30" s="1639"/>
      <c r="GO30" s="1639"/>
      <c r="GP30" s="1639"/>
      <c r="GQ30" s="1639"/>
      <c r="GR30" s="1639"/>
      <c r="GS30" s="1639"/>
      <c r="GT30" s="1639"/>
      <c r="GU30" s="1639"/>
      <c r="GV30" s="1639"/>
      <c r="GW30" s="1639"/>
      <c r="GX30" s="1639"/>
      <c r="GY30" s="1639"/>
      <c r="GZ30" s="1639"/>
      <c r="HA30" s="1639"/>
      <c r="HB30" s="1639"/>
      <c r="HC30" s="1639"/>
      <c r="HD30" s="1639"/>
      <c r="HE30" s="1639"/>
      <c r="HF30" s="1639"/>
      <c r="HG30" s="1639"/>
      <c r="HH30" s="1639"/>
      <c r="HI30" s="1639"/>
      <c r="HJ30" s="1639"/>
      <c r="HK30" s="1639"/>
      <c r="HL30" s="1639"/>
      <c r="HM30" s="1639"/>
      <c r="HN30" s="1639"/>
      <c r="HO30" s="1639"/>
      <c r="HP30" s="1639"/>
      <c r="HQ30" s="1639"/>
      <c r="HR30" s="1639"/>
      <c r="HS30" s="1639"/>
      <c r="HT30" s="1639"/>
      <c r="HU30" s="1639"/>
      <c r="HV30" s="1639"/>
      <c r="HW30" s="1639"/>
      <c r="HX30" s="1639"/>
      <c r="HY30" s="1639"/>
      <c r="HZ30" s="1639"/>
      <c r="IA30" s="1639"/>
      <c r="IB30" s="1639"/>
      <c r="IC30" s="1639"/>
      <c r="ID30" s="1639"/>
      <c r="IE30" s="1639"/>
      <c r="IF30" s="1639"/>
      <c r="IG30" s="1639"/>
      <c r="IH30" s="1639"/>
      <c r="II30" s="1639"/>
      <c r="IJ30" s="1639"/>
      <c r="IK30" s="1639"/>
      <c r="IL30" s="1639"/>
      <c r="IM30" s="1639"/>
      <c r="IN30" s="1639"/>
      <c r="IO30" s="1639"/>
      <c r="IP30" s="1639"/>
      <c r="IQ30" s="1639"/>
      <c r="IR30" s="1639"/>
      <c r="IS30" s="1639"/>
      <c r="IT30" s="1639"/>
      <c r="IU30" s="1639"/>
      <c r="IV30" s="1639"/>
      <c r="IW30" s="1639"/>
      <c r="IX30" s="1639"/>
      <c r="IY30" s="1639"/>
      <c r="IZ30" s="1639"/>
      <c r="JA30" s="1639"/>
      <c r="JB30" s="1639"/>
      <c r="JC30" s="1639"/>
      <c r="JD30" s="1639"/>
      <c r="JE30" s="1639"/>
      <c r="JF30" s="1639"/>
      <c r="JG30" s="1639"/>
      <c r="JH30" s="1639"/>
      <c r="JI30" s="1639"/>
      <c r="JJ30" s="1639"/>
      <c r="JK30" s="1639"/>
      <c r="JL30" s="1639"/>
      <c r="JM30" s="1639"/>
      <c r="JN30" s="1639"/>
      <c r="JO30" s="1639"/>
      <c r="JP30" s="1639"/>
      <c r="JQ30" s="1639"/>
      <c r="JR30" s="1639"/>
      <c r="JS30" s="1639"/>
      <c r="JT30" s="1639"/>
      <c r="JU30" s="1639"/>
      <c r="JV30" s="1639"/>
      <c r="JW30" s="1639"/>
      <c r="JX30" s="1639"/>
      <c r="JY30" s="1639"/>
      <c r="JZ30" s="1639"/>
      <c r="KA30" s="1639"/>
      <c r="KB30" s="1639"/>
      <c r="KC30" s="1639"/>
      <c r="KD30" s="1639"/>
      <c r="KE30" s="1639"/>
      <c r="KF30" s="1639"/>
      <c r="KG30" s="1639"/>
      <c r="KH30" s="1639"/>
      <c r="KI30" s="1639"/>
      <c r="KJ30" s="1639"/>
      <c r="KK30" s="1639"/>
      <c r="KL30" s="1639"/>
      <c r="KM30" s="1639"/>
      <c r="KN30" s="1639"/>
      <c r="KO30" s="1639"/>
      <c r="KP30" s="1639"/>
      <c r="KQ30" s="1639"/>
      <c r="KR30" s="1639"/>
      <c r="KS30" s="1639"/>
      <c r="KT30" s="1639"/>
      <c r="KU30" s="1639"/>
      <c r="KV30" s="1639"/>
      <c r="KW30" s="1639"/>
      <c r="KX30" s="1639"/>
      <c r="KY30" s="1639"/>
      <c r="KZ30" s="1639"/>
      <c r="LA30" s="1639"/>
      <c r="LB30" s="1639"/>
      <c r="LC30" s="1639"/>
      <c r="LD30" s="1639"/>
      <c r="LE30" s="1639"/>
      <c r="LF30" s="1639"/>
      <c r="LG30" s="1639"/>
      <c r="LH30" s="1639"/>
    </row>
    <row r="31" s="1481" customFormat="1" ht="47" customHeight="1" spans="1:320">
      <c r="A31" s="1499">
        <v>45884</v>
      </c>
      <c r="B31" s="1500" t="s">
        <v>2930</v>
      </c>
      <c r="C31" s="1501" t="s">
        <v>158</v>
      </c>
      <c r="D31" s="1502">
        <v>4500176990</v>
      </c>
      <c r="E31" s="2253">
        <v>10357205</v>
      </c>
      <c r="F31" s="1502" t="s">
        <v>2931</v>
      </c>
      <c r="G31" s="2414" t="s">
        <v>2895</v>
      </c>
      <c r="H31" s="1505" t="s">
        <v>2895</v>
      </c>
      <c r="I31" s="1532" t="s">
        <v>2926</v>
      </c>
      <c r="J31" s="1522">
        <v>480</v>
      </c>
      <c r="K31" s="1534">
        <v>0</v>
      </c>
      <c r="L31" s="1534">
        <v>24</v>
      </c>
      <c r="M31" s="1534">
        <f t="shared" si="0"/>
        <v>20</v>
      </c>
      <c r="N31" s="1536">
        <v>45947</v>
      </c>
      <c r="O31" s="1536">
        <v>45945</v>
      </c>
      <c r="P31" s="1537"/>
      <c r="Q31" s="2429" t="s">
        <v>78</v>
      </c>
      <c r="R31" s="2253"/>
      <c r="S31" s="1562" t="s">
        <v>829</v>
      </c>
      <c r="T31" s="1564"/>
      <c r="U31" s="1564" t="s">
        <v>111</v>
      </c>
      <c r="V31" s="1565">
        <v>45884</v>
      </c>
      <c r="W31" s="1589" t="s">
        <v>287</v>
      </c>
      <c r="X31" s="1565">
        <v>45904</v>
      </c>
      <c r="Y31" s="1589"/>
      <c r="Z31" s="1589"/>
      <c r="AA31" s="1580" t="s">
        <v>2932</v>
      </c>
      <c r="AB31" s="1590" t="s">
        <v>2933</v>
      </c>
      <c r="AC31" s="2277">
        <v>1.0005</v>
      </c>
      <c r="AD31" s="2278">
        <f>AC31*'15759粉色Baby系列'!M31</f>
        <v>20.01</v>
      </c>
      <c r="AE31" s="1504"/>
      <c r="AF31" s="1609" t="s">
        <v>81</v>
      </c>
      <c r="AG31" s="1609">
        <v>6</v>
      </c>
      <c r="AH31" s="1610">
        <f t="shared" si="10"/>
        <v>480</v>
      </c>
      <c r="AI31" s="1610"/>
      <c r="AJ31" s="1610"/>
      <c r="AK31" s="1610">
        <f>J31/24</f>
        <v>20</v>
      </c>
      <c r="AL31" s="1610"/>
      <c r="AM31" s="1610"/>
      <c r="AN31" s="1610"/>
      <c r="AO31" s="1610" t="s">
        <v>63</v>
      </c>
      <c r="AP31" s="1610">
        <f t="shared" si="13"/>
        <v>480</v>
      </c>
      <c r="AQ31" s="1610"/>
      <c r="AR31" s="1622">
        <f t="shared" si="1"/>
        <v>80</v>
      </c>
      <c r="AS31" s="1622">
        <f t="shared" si="2"/>
        <v>80</v>
      </c>
      <c r="AT31" s="1622">
        <f t="shared" si="3"/>
        <v>80</v>
      </c>
      <c r="AU31" s="1622">
        <f t="shared" si="4"/>
        <v>80</v>
      </c>
      <c r="AV31" s="1622">
        <f t="shared" si="5"/>
        <v>80</v>
      </c>
      <c r="AW31" s="1622">
        <f t="shared" si="6"/>
        <v>80</v>
      </c>
      <c r="AX31" s="1622"/>
      <c r="AY31" s="1622">
        <f t="shared" si="7"/>
        <v>76.6666666666667</v>
      </c>
      <c r="AZ31" s="1622">
        <f t="shared" si="8"/>
        <v>3.33333333333333</v>
      </c>
      <c r="BA31" s="1534"/>
      <c r="BB31" s="1638"/>
      <c r="BC31" s="1639"/>
      <c r="BD31" s="1639"/>
      <c r="BE31" s="1639"/>
      <c r="BF31" s="1639"/>
      <c r="BG31" s="1639"/>
      <c r="BH31" s="1639"/>
      <c r="BI31" s="1639"/>
      <c r="BJ31" s="1639"/>
      <c r="BK31" s="1639"/>
      <c r="BL31" s="1639"/>
      <c r="BM31" s="1639"/>
      <c r="BN31" s="1639"/>
      <c r="BO31" s="1639"/>
      <c r="BP31" s="1639"/>
      <c r="BQ31" s="1639"/>
      <c r="BR31" s="1639"/>
      <c r="BS31" s="1639"/>
      <c r="BT31" s="1639"/>
      <c r="BU31" s="1639"/>
      <c r="BV31" s="1639"/>
      <c r="BW31" s="1639"/>
      <c r="BX31" s="1639"/>
      <c r="BY31" s="1639"/>
      <c r="BZ31" s="1639"/>
      <c r="CA31" s="1639"/>
      <c r="CB31" s="1639"/>
      <c r="CC31" s="1639"/>
      <c r="CD31" s="1639"/>
      <c r="CE31" s="1639"/>
      <c r="CF31" s="1639"/>
      <c r="CG31" s="1639"/>
      <c r="CH31" s="1639"/>
      <c r="CI31" s="1639"/>
      <c r="CJ31" s="1639"/>
      <c r="CK31" s="1639"/>
      <c r="CL31" s="1639"/>
      <c r="CM31" s="1639"/>
      <c r="CN31" s="1639"/>
      <c r="CO31" s="1639"/>
      <c r="CP31" s="1639"/>
      <c r="CQ31" s="1639"/>
      <c r="CR31" s="1639"/>
      <c r="CS31" s="1639"/>
      <c r="CT31" s="1639"/>
      <c r="CU31" s="1639"/>
      <c r="CV31" s="1639"/>
      <c r="CW31" s="1639"/>
      <c r="CX31" s="1639"/>
      <c r="CY31" s="1639"/>
      <c r="CZ31" s="1639"/>
      <c r="DA31" s="1639"/>
      <c r="DB31" s="1639"/>
      <c r="DC31" s="1639"/>
      <c r="DD31" s="1639"/>
      <c r="DE31" s="1639"/>
      <c r="DF31" s="1639"/>
      <c r="DG31" s="1639"/>
      <c r="DH31" s="1639"/>
      <c r="DI31" s="1639"/>
      <c r="DJ31" s="1639"/>
      <c r="DK31" s="1639"/>
      <c r="DL31" s="1639"/>
      <c r="DM31" s="1639"/>
      <c r="DN31" s="1639"/>
      <c r="DO31" s="1639"/>
      <c r="DP31" s="1639"/>
      <c r="DQ31" s="1639"/>
      <c r="DR31" s="1639"/>
      <c r="DS31" s="1639"/>
      <c r="DT31" s="1639"/>
      <c r="DU31" s="1639"/>
      <c r="DV31" s="1639"/>
      <c r="DW31" s="1639"/>
      <c r="DX31" s="1639"/>
      <c r="DY31" s="1639"/>
      <c r="DZ31" s="1639"/>
      <c r="EA31" s="1639"/>
      <c r="EB31" s="1639"/>
      <c r="EC31" s="1639"/>
      <c r="ED31" s="1639"/>
      <c r="EE31" s="1639"/>
      <c r="EF31" s="1639"/>
      <c r="EG31" s="1639"/>
      <c r="EH31" s="1639"/>
      <c r="EI31" s="1639"/>
      <c r="EJ31" s="1639"/>
      <c r="EK31" s="1639"/>
      <c r="EL31" s="1639"/>
      <c r="EM31" s="1639"/>
      <c r="EN31" s="1639"/>
      <c r="EO31" s="1639"/>
      <c r="EP31" s="1639"/>
      <c r="EQ31" s="1639"/>
      <c r="ER31" s="1639"/>
      <c r="ES31" s="1639"/>
      <c r="ET31" s="1639"/>
      <c r="EU31" s="1639"/>
      <c r="EV31" s="1639"/>
      <c r="EW31" s="1639"/>
      <c r="EX31" s="1639"/>
      <c r="EY31" s="1639"/>
      <c r="EZ31" s="1639"/>
      <c r="FA31" s="1639"/>
      <c r="FB31" s="1639"/>
      <c r="FC31" s="1639"/>
      <c r="FD31" s="1639"/>
      <c r="FE31" s="1639"/>
      <c r="FF31" s="1639"/>
      <c r="FG31" s="1639"/>
      <c r="FH31" s="1639"/>
      <c r="FI31" s="1639"/>
      <c r="FJ31" s="1639"/>
      <c r="FK31" s="1639"/>
      <c r="FL31" s="1639"/>
      <c r="FM31" s="1639"/>
      <c r="FN31" s="1639"/>
      <c r="FO31" s="1639"/>
      <c r="FP31" s="1639"/>
      <c r="FQ31" s="1639"/>
      <c r="FR31" s="1639"/>
      <c r="FS31" s="1639"/>
      <c r="FT31" s="1639"/>
      <c r="FU31" s="1639"/>
      <c r="FV31" s="1639"/>
      <c r="FW31" s="1639"/>
      <c r="FX31" s="1639"/>
      <c r="FY31" s="1639"/>
      <c r="FZ31" s="1639"/>
      <c r="GA31" s="1639"/>
      <c r="GB31" s="1639"/>
      <c r="GC31" s="1639"/>
      <c r="GD31" s="1639"/>
      <c r="GE31" s="1639"/>
      <c r="GF31" s="1639"/>
      <c r="GG31" s="1639"/>
      <c r="GH31" s="1639"/>
      <c r="GI31" s="1639"/>
      <c r="GJ31" s="1639"/>
      <c r="GK31" s="1639"/>
      <c r="GL31" s="1639"/>
      <c r="GM31" s="1639"/>
      <c r="GN31" s="1639"/>
      <c r="GO31" s="1639"/>
      <c r="GP31" s="1639"/>
      <c r="GQ31" s="1639"/>
      <c r="GR31" s="1639"/>
      <c r="GS31" s="1639"/>
      <c r="GT31" s="1639"/>
      <c r="GU31" s="1639"/>
      <c r="GV31" s="1639"/>
      <c r="GW31" s="1639"/>
      <c r="GX31" s="1639"/>
      <c r="GY31" s="1639"/>
      <c r="GZ31" s="1639"/>
      <c r="HA31" s="1639"/>
      <c r="HB31" s="1639"/>
      <c r="HC31" s="1639"/>
      <c r="HD31" s="1639"/>
      <c r="HE31" s="1639"/>
      <c r="HF31" s="1639"/>
      <c r="HG31" s="1639"/>
      <c r="HH31" s="1639"/>
      <c r="HI31" s="1639"/>
      <c r="HJ31" s="1639"/>
      <c r="HK31" s="1639"/>
      <c r="HL31" s="1639"/>
      <c r="HM31" s="1639"/>
      <c r="HN31" s="1639"/>
      <c r="HO31" s="1639"/>
      <c r="HP31" s="1639"/>
      <c r="HQ31" s="1639"/>
      <c r="HR31" s="1639"/>
      <c r="HS31" s="1639"/>
      <c r="HT31" s="1639"/>
      <c r="HU31" s="1639"/>
      <c r="HV31" s="1639"/>
      <c r="HW31" s="1639"/>
      <c r="HX31" s="1639"/>
      <c r="HY31" s="1639"/>
      <c r="HZ31" s="1639"/>
      <c r="IA31" s="1639"/>
      <c r="IB31" s="1639"/>
      <c r="IC31" s="1639"/>
      <c r="ID31" s="1639"/>
      <c r="IE31" s="1639"/>
      <c r="IF31" s="1639"/>
      <c r="IG31" s="1639"/>
      <c r="IH31" s="1639"/>
      <c r="II31" s="1639"/>
      <c r="IJ31" s="1639"/>
      <c r="IK31" s="1639"/>
      <c r="IL31" s="1639"/>
      <c r="IM31" s="1639"/>
      <c r="IN31" s="1639"/>
      <c r="IO31" s="1639"/>
      <c r="IP31" s="1639"/>
      <c r="IQ31" s="1639"/>
      <c r="IR31" s="1639"/>
      <c r="IS31" s="1639"/>
      <c r="IT31" s="1639"/>
      <c r="IU31" s="1639"/>
      <c r="IV31" s="1639"/>
      <c r="IW31" s="1639"/>
      <c r="IX31" s="1639"/>
      <c r="IY31" s="1639"/>
      <c r="IZ31" s="1639"/>
      <c r="JA31" s="1639"/>
      <c r="JB31" s="1639"/>
      <c r="JC31" s="1639"/>
      <c r="JD31" s="1639"/>
      <c r="JE31" s="1639"/>
      <c r="JF31" s="1639"/>
      <c r="JG31" s="1639"/>
      <c r="JH31" s="1639"/>
      <c r="JI31" s="1639"/>
      <c r="JJ31" s="1639"/>
      <c r="JK31" s="1639"/>
      <c r="JL31" s="1639"/>
      <c r="JM31" s="1639"/>
      <c r="JN31" s="1639"/>
      <c r="JO31" s="1639"/>
      <c r="JP31" s="1639"/>
      <c r="JQ31" s="1639"/>
      <c r="JR31" s="1639"/>
      <c r="JS31" s="1639"/>
      <c r="JT31" s="1639"/>
      <c r="JU31" s="1639"/>
      <c r="JV31" s="1639"/>
      <c r="JW31" s="1639"/>
      <c r="JX31" s="1639"/>
      <c r="JY31" s="1639"/>
      <c r="JZ31" s="1639"/>
      <c r="KA31" s="1639"/>
      <c r="KB31" s="1639"/>
      <c r="KC31" s="1639"/>
      <c r="KD31" s="1639"/>
      <c r="KE31" s="1639"/>
      <c r="KF31" s="1639"/>
      <c r="KG31" s="1639"/>
      <c r="KH31" s="1639"/>
      <c r="KI31" s="1639"/>
      <c r="KJ31" s="1639"/>
      <c r="KK31" s="1639"/>
      <c r="KL31" s="1639"/>
      <c r="KM31" s="1639"/>
      <c r="KN31" s="1639"/>
      <c r="KO31" s="1639"/>
      <c r="KP31" s="1639"/>
      <c r="KQ31" s="1639"/>
      <c r="KR31" s="1639"/>
      <c r="KS31" s="1639"/>
      <c r="KT31" s="1639"/>
      <c r="KU31" s="1639"/>
      <c r="KV31" s="1639"/>
      <c r="KW31" s="1639"/>
      <c r="KX31" s="1639"/>
      <c r="KY31" s="1639"/>
      <c r="KZ31" s="1639"/>
      <c r="LA31" s="1639"/>
      <c r="LB31" s="1639"/>
      <c r="LC31" s="1639"/>
      <c r="LD31" s="1639"/>
      <c r="LE31" s="1639"/>
      <c r="LF31" s="1639"/>
      <c r="LG31" s="1639"/>
      <c r="LH31" s="1639"/>
    </row>
    <row r="32" s="1481" customFormat="1" ht="47" customHeight="1" spans="1:320">
      <c r="A32" s="1499">
        <v>45919</v>
      </c>
      <c r="B32" s="1500" t="s">
        <v>1503</v>
      </c>
      <c r="C32" s="1501" t="s">
        <v>98</v>
      </c>
      <c r="D32" s="1502">
        <v>4500179932</v>
      </c>
      <c r="E32" s="2253" t="s">
        <v>2934</v>
      </c>
      <c r="F32" s="1502" t="s">
        <v>2935</v>
      </c>
      <c r="G32" s="2414" t="s">
        <v>2834</v>
      </c>
      <c r="H32" s="1505" t="s">
        <v>2834</v>
      </c>
      <c r="I32" s="1532" t="s">
        <v>2911</v>
      </c>
      <c r="J32" s="1522">
        <v>33152</v>
      </c>
      <c r="K32" s="1534">
        <v>0</v>
      </c>
      <c r="L32" s="1534">
        <v>56</v>
      </c>
      <c r="M32" s="1534">
        <f t="shared" si="0"/>
        <v>592</v>
      </c>
      <c r="N32" s="2307">
        <v>45948</v>
      </c>
      <c r="O32" s="2307">
        <f>N32-2</f>
        <v>45946</v>
      </c>
      <c r="P32" s="1537" t="s">
        <v>2890</v>
      </c>
      <c r="Q32" s="2429" t="s">
        <v>78</v>
      </c>
      <c r="R32" s="2253"/>
      <c r="S32" s="1562" t="s">
        <v>829</v>
      </c>
      <c r="T32" s="1564"/>
      <c r="U32" s="1564" t="s">
        <v>111</v>
      </c>
      <c r="V32" s="1565">
        <v>45919</v>
      </c>
      <c r="W32" s="1589" t="s">
        <v>287</v>
      </c>
      <c r="X32" s="1565">
        <v>45919</v>
      </c>
      <c r="Y32" s="1589"/>
      <c r="Z32" s="1589"/>
      <c r="AA32" s="1580" t="s">
        <v>2891</v>
      </c>
      <c r="AB32" s="1590" t="s">
        <v>104</v>
      </c>
      <c r="AC32" s="2277">
        <v>3.5424</v>
      </c>
      <c r="AD32" s="2278">
        <f>AC32*M32</f>
        <v>2097.1008</v>
      </c>
      <c r="AE32" s="1504" t="s">
        <v>2936</v>
      </c>
      <c r="AF32" s="1609" t="s">
        <v>81</v>
      </c>
      <c r="AG32" s="1609">
        <v>6</v>
      </c>
      <c r="AH32" s="1610"/>
      <c r="AI32" s="1610"/>
      <c r="AJ32" s="1610"/>
      <c r="AK32" s="1610"/>
      <c r="AL32" s="1610"/>
      <c r="AM32" s="1610">
        <f>J32/56</f>
        <v>592</v>
      </c>
      <c r="AN32" s="1610"/>
      <c r="AO32" s="1610" t="s">
        <v>63</v>
      </c>
      <c r="AP32" s="1610">
        <f t="shared" si="13"/>
        <v>33152</v>
      </c>
      <c r="AQ32" s="1610"/>
      <c r="AR32" s="1622">
        <f t="shared" si="1"/>
        <v>5525.33333333333</v>
      </c>
      <c r="AS32" s="1622">
        <f t="shared" si="2"/>
        <v>5525.33333333333</v>
      </c>
      <c r="AT32" s="1622">
        <f t="shared" si="3"/>
        <v>5525.33333333333</v>
      </c>
      <c r="AU32" s="1622">
        <f t="shared" si="4"/>
        <v>5525.33333333333</v>
      </c>
      <c r="AV32" s="1622">
        <f t="shared" si="5"/>
        <v>5525.33333333333</v>
      </c>
      <c r="AW32" s="1622">
        <f t="shared" si="6"/>
        <v>5525.33333333333</v>
      </c>
      <c r="AX32" s="1622"/>
      <c r="AY32" s="1622">
        <f t="shared" si="7"/>
        <v>5295.11111111111</v>
      </c>
      <c r="AZ32" s="1622">
        <f t="shared" si="8"/>
        <v>230.222222222222</v>
      </c>
      <c r="BA32" s="1534"/>
      <c r="BB32" s="1638"/>
      <c r="BC32" s="1639"/>
      <c r="BD32" s="1639"/>
      <c r="BE32" s="1639"/>
      <c r="BF32" s="1639"/>
      <c r="BG32" s="1639"/>
      <c r="BH32" s="1639"/>
      <c r="BI32" s="1639"/>
      <c r="BJ32" s="1639"/>
      <c r="BK32" s="1639"/>
      <c r="BL32" s="1639"/>
      <c r="BM32" s="1639"/>
      <c r="BN32" s="1639"/>
      <c r="BO32" s="1639"/>
      <c r="BP32" s="1639"/>
      <c r="BQ32" s="1639"/>
      <c r="BR32" s="1639"/>
      <c r="BS32" s="1639"/>
      <c r="BT32" s="1639"/>
      <c r="BU32" s="1639"/>
      <c r="BV32" s="1639"/>
      <c r="BW32" s="1639"/>
      <c r="BX32" s="1639"/>
      <c r="BY32" s="1639"/>
      <c r="BZ32" s="1639"/>
      <c r="CA32" s="1639"/>
      <c r="CB32" s="1639"/>
      <c r="CC32" s="1639"/>
      <c r="CD32" s="1639"/>
      <c r="CE32" s="1639"/>
      <c r="CF32" s="1639"/>
      <c r="CG32" s="1639"/>
      <c r="CH32" s="1639"/>
      <c r="CI32" s="1639"/>
      <c r="CJ32" s="1639"/>
      <c r="CK32" s="1639"/>
      <c r="CL32" s="1639"/>
      <c r="CM32" s="1639"/>
      <c r="CN32" s="1639"/>
      <c r="CO32" s="1639"/>
      <c r="CP32" s="1639"/>
      <c r="CQ32" s="1639"/>
      <c r="CR32" s="1639"/>
      <c r="CS32" s="1639"/>
      <c r="CT32" s="1639"/>
      <c r="CU32" s="1639"/>
      <c r="CV32" s="1639"/>
      <c r="CW32" s="1639"/>
      <c r="CX32" s="1639"/>
      <c r="CY32" s="1639"/>
      <c r="CZ32" s="1639"/>
      <c r="DA32" s="1639"/>
      <c r="DB32" s="1639"/>
      <c r="DC32" s="1639"/>
      <c r="DD32" s="1639"/>
      <c r="DE32" s="1639"/>
      <c r="DF32" s="1639"/>
      <c r="DG32" s="1639"/>
      <c r="DH32" s="1639"/>
      <c r="DI32" s="1639"/>
      <c r="DJ32" s="1639"/>
      <c r="DK32" s="1639"/>
      <c r="DL32" s="1639"/>
      <c r="DM32" s="1639"/>
      <c r="DN32" s="1639"/>
      <c r="DO32" s="1639"/>
      <c r="DP32" s="1639"/>
      <c r="DQ32" s="1639"/>
      <c r="DR32" s="1639"/>
      <c r="DS32" s="1639"/>
      <c r="DT32" s="1639"/>
      <c r="DU32" s="1639"/>
      <c r="DV32" s="1639"/>
      <c r="DW32" s="1639"/>
      <c r="DX32" s="1639"/>
      <c r="DY32" s="1639"/>
      <c r="DZ32" s="1639"/>
      <c r="EA32" s="1639"/>
      <c r="EB32" s="1639"/>
      <c r="EC32" s="1639"/>
      <c r="ED32" s="1639"/>
      <c r="EE32" s="1639"/>
      <c r="EF32" s="1639"/>
      <c r="EG32" s="1639"/>
      <c r="EH32" s="1639"/>
      <c r="EI32" s="1639"/>
      <c r="EJ32" s="1639"/>
      <c r="EK32" s="1639"/>
      <c r="EL32" s="1639"/>
      <c r="EM32" s="1639"/>
      <c r="EN32" s="1639"/>
      <c r="EO32" s="1639"/>
      <c r="EP32" s="1639"/>
      <c r="EQ32" s="1639"/>
      <c r="ER32" s="1639"/>
      <c r="ES32" s="1639"/>
      <c r="ET32" s="1639"/>
      <c r="EU32" s="1639"/>
      <c r="EV32" s="1639"/>
      <c r="EW32" s="1639"/>
      <c r="EX32" s="1639"/>
      <c r="EY32" s="1639"/>
      <c r="EZ32" s="1639"/>
      <c r="FA32" s="1639"/>
      <c r="FB32" s="1639"/>
      <c r="FC32" s="1639"/>
      <c r="FD32" s="1639"/>
      <c r="FE32" s="1639"/>
      <c r="FF32" s="1639"/>
      <c r="FG32" s="1639"/>
      <c r="FH32" s="1639"/>
      <c r="FI32" s="1639"/>
      <c r="FJ32" s="1639"/>
      <c r="FK32" s="1639"/>
      <c r="FL32" s="1639"/>
      <c r="FM32" s="1639"/>
      <c r="FN32" s="1639"/>
      <c r="FO32" s="1639"/>
      <c r="FP32" s="1639"/>
      <c r="FQ32" s="1639"/>
      <c r="FR32" s="1639"/>
      <c r="FS32" s="1639"/>
      <c r="FT32" s="1639"/>
      <c r="FU32" s="1639"/>
      <c r="FV32" s="1639"/>
      <c r="FW32" s="1639"/>
      <c r="FX32" s="1639"/>
      <c r="FY32" s="1639"/>
      <c r="FZ32" s="1639"/>
      <c r="GA32" s="1639"/>
      <c r="GB32" s="1639"/>
      <c r="GC32" s="1639"/>
      <c r="GD32" s="1639"/>
      <c r="GE32" s="1639"/>
      <c r="GF32" s="1639"/>
      <c r="GG32" s="1639"/>
      <c r="GH32" s="1639"/>
      <c r="GI32" s="1639"/>
      <c r="GJ32" s="1639"/>
      <c r="GK32" s="1639"/>
      <c r="GL32" s="1639"/>
      <c r="GM32" s="1639"/>
      <c r="GN32" s="1639"/>
      <c r="GO32" s="1639"/>
      <c r="GP32" s="1639"/>
      <c r="GQ32" s="1639"/>
      <c r="GR32" s="1639"/>
      <c r="GS32" s="1639"/>
      <c r="GT32" s="1639"/>
      <c r="GU32" s="1639"/>
      <c r="GV32" s="1639"/>
      <c r="GW32" s="1639"/>
      <c r="GX32" s="1639"/>
      <c r="GY32" s="1639"/>
      <c r="GZ32" s="1639"/>
      <c r="HA32" s="1639"/>
      <c r="HB32" s="1639"/>
      <c r="HC32" s="1639"/>
      <c r="HD32" s="1639"/>
      <c r="HE32" s="1639"/>
      <c r="HF32" s="1639"/>
      <c r="HG32" s="1639"/>
      <c r="HH32" s="1639"/>
      <c r="HI32" s="1639"/>
      <c r="HJ32" s="1639"/>
      <c r="HK32" s="1639"/>
      <c r="HL32" s="1639"/>
      <c r="HM32" s="1639"/>
      <c r="HN32" s="1639"/>
      <c r="HO32" s="1639"/>
      <c r="HP32" s="1639"/>
      <c r="HQ32" s="1639"/>
      <c r="HR32" s="1639"/>
      <c r="HS32" s="1639"/>
      <c r="HT32" s="1639"/>
      <c r="HU32" s="1639"/>
      <c r="HV32" s="1639"/>
      <c r="HW32" s="1639"/>
      <c r="HX32" s="1639"/>
      <c r="HY32" s="1639"/>
      <c r="HZ32" s="1639"/>
      <c r="IA32" s="1639"/>
      <c r="IB32" s="1639"/>
      <c r="IC32" s="1639"/>
      <c r="ID32" s="1639"/>
      <c r="IE32" s="1639"/>
      <c r="IF32" s="1639"/>
      <c r="IG32" s="1639"/>
      <c r="IH32" s="1639"/>
      <c r="II32" s="1639"/>
      <c r="IJ32" s="1639"/>
      <c r="IK32" s="1639"/>
      <c r="IL32" s="1639"/>
      <c r="IM32" s="1639"/>
      <c r="IN32" s="1639"/>
      <c r="IO32" s="1639"/>
      <c r="IP32" s="1639"/>
      <c r="IQ32" s="1639"/>
      <c r="IR32" s="1639"/>
      <c r="IS32" s="1639"/>
      <c r="IT32" s="1639"/>
      <c r="IU32" s="1639"/>
      <c r="IV32" s="1639"/>
      <c r="IW32" s="1639"/>
      <c r="IX32" s="1639"/>
      <c r="IY32" s="1639"/>
      <c r="IZ32" s="1639"/>
      <c r="JA32" s="1639"/>
      <c r="JB32" s="1639"/>
      <c r="JC32" s="1639"/>
      <c r="JD32" s="1639"/>
      <c r="JE32" s="1639"/>
      <c r="JF32" s="1639"/>
      <c r="JG32" s="1639"/>
      <c r="JH32" s="1639"/>
      <c r="JI32" s="1639"/>
      <c r="JJ32" s="1639"/>
      <c r="JK32" s="1639"/>
      <c r="JL32" s="1639"/>
      <c r="JM32" s="1639"/>
      <c r="JN32" s="1639"/>
      <c r="JO32" s="1639"/>
      <c r="JP32" s="1639"/>
      <c r="JQ32" s="1639"/>
      <c r="JR32" s="1639"/>
      <c r="JS32" s="1639"/>
      <c r="JT32" s="1639"/>
      <c r="JU32" s="1639"/>
      <c r="JV32" s="1639"/>
      <c r="JW32" s="1639"/>
      <c r="JX32" s="1639"/>
      <c r="JY32" s="1639"/>
      <c r="JZ32" s="1639"/>
      <c r="KA32" s="1639"/>
      <c r="KB32" s="1639"/>
      <c r="KC32" s="1639"/>
      <c r="KD32" s="1639"/>
      <c r="KE32" s="1639"/>
      <c r="KF32" s="1639"/>
      <c r="KG32" s="1639"/>
      <c r="KH32" s="1639"/>
      <c r="KI32" s="1639"/>
      <c r="KJ32" s="1639"/>
      <c r="KK32" s="1639"/>
      <c r="KL32" s="1639"/>
      <c r="KM32" s="1639"/>
      <c r="KN32" s="1639"/>
      <c r="KO32" s="1639"/>
      <c r="KP32" s="1639"/>
      <c r="KQ32" s="1639"/>
      <c r="KR32" s="1639"/>
      <c r="KS32" s="1639"/>
      <c r="KT32" s="1639"/>
      <c r="KU32" s="1639"/>
      <c r="KV32" s="1639"/>
      <c r="KW32" s="1639"/>
      <c r="KX32" s="1639"/>
      <c r="KY32" s="1639"/>
      <c r="KZ32" s="1639"/>
      <c r="LA32" s="1639"/>
      <c r="LB32" s="1639"/>
      <c r="LC32" s="1639"/>
      <c r="LD32" s="1639"/>
      <c r="LE32" s="1639"/>
      <c r="LF32" s="1639"/>
      <c r="LG32" s="1639"/>
      <c r="LH32" s="1639"/>
    </row>
    <row r="33" s="1481" customFormat="1" ht="47" customHeight="1" spans="1:320">
      <c r="A33" s="1499">
        <v>45903</v>
      </c>
      <c r="B33" s="1500" t="s">
        <v>1156</v>
      </c>
      <c r="C33" s="1501" t="s">
        <v>158</v>
      </c>
      <c r="D33" s="1502">
        <v>4500178639</v>
      </c>
      <c r="E33" s="2253">
        <v>5200007624</v>
      </c>
      <c r="F33" s="1502" t="s">
        <v>2937</v>
      </c>
      <c r="G33" s="1498" t="s">
        <v>2895</v>
      </c>
      <c r="H33" s="1505" t="s">
        <v>2938</v>
      </c>
      <c r="I33" s="1532" t="s">
        <v>2926</v>
      </c>
      <c r="J33" s="1522">
        <v>4800</v>
      </c>
      <c r="K33" s="1534">
        <v>0</v>
      </c>
      <c r="L33" s="1534">
        <v>24</v>
      </c>
      <c r="M33" s="1534">
        <f t="shared" si="0"/>
        <v>200</v>
      </c>
      <c r="N33" s="1536">
        <v>45947</v>
      </c>
      <c r="O33" s="1536">
        <v>45945</v>
      </c>
      <c r="P33" s="1537"/>
      <c r="Q33" s="1562" t="s">
        <v>78</v>
      </c>
      <c r="R33" s="2253"/>
      <c r="S33" s="1562" t="s">
        <v>829</v>
      </c>
      <c r="T33" s="1564"/>
      <c r="U33" s="1564" t="s">
        <v>111</v>
      </c>
      <c r="V33" s="1565">
        <v>45910</v>
      </c>
      <c r="W33" s="1589" t="s">
        <v>287</v>
      </c>
      <c r="X33" s="1565">
        <v>45910</v>
      </c>
      <c r="Y33" s="1589"/>
      <c r="Z33" s="1589"/>
      <c r="AA33" s="2311" t="s">
        <v>2939</v>
      </c>
      <c r="AB33" s="1590" t="s">
        <v>1369</v>
      </c>
      <c r="AC33" s="2277">
        <v>1.0005</v>
      </c>
      <c r="AD33" s="2278">
        <f>AC33*J33</f>
        <v>4802.4</v>
      </c>
      <c r="AE33" s="1504" t="s">
        <v>2940</v>
      </c>
      <c r="AF33" s="1609" t="s">
        <v>81</v>
      </c>
      <c r="AG33" s="1609">
        <v>6</v>
      </c>
      <c r="AH33" s="1610">
        <f>J33</f>
        <v>4800</v>
      </c>
      <c r="AI33" s="1610"/>
      <c r="AJ33" s="1608"/>
      <c r="AK33" s="1608">
        <f>J33/24</f>
        <v>200</v>
      </c>
      <c r="AL33" s="1610"/>
      <c r="AM33" s="1610"/>
      <c r="AN33" s="1610"/>
      <c r="AO33" s="1610" t="s">
        <v>63</v>
      </c>
      <c r="AP33" s="1610">
        <f t="shared" si="13"/>
        <v>4800</v>
      </c>
      <c r="AQ33" s="1610"/>
      <c r="AR33" s="1622">
        <f t="shared" si="1"/>
        <v>800</v>
      </c>
      <c r="AS33" s="1622">
        <f t="shared" si="2"/>
        <v>800</v>
      </c>
      <c r="AT33" s="1622">
        <f t="shared" si="3"/>
        <v>800</v>
      </c>
      <c r="AU33" s="1622">
        <f t="shared" si="4"/>
        <v>800</v>
      </c>
      <c r="AV33" s="1622">
        <f t="shared" si="5"/>
        <v>800</v>
      </c>
      <c r="AW33" s="1622">
        <f t="shared" si="6"/>
        <v>800</v>
      </c>
      <c r="AX33" s="1622"/>
      <c r="AY33" s="1622">
        <f t="shared" si="7"/>
        <v>766.666666666667</v>
      </c>
      <c r="AZ33" s="1622">
        <f t="shared" si="8"/>
        <v>33.3333333333333</v>
      </c>
      <c r="BA33" s="1534"/>
      <c r="BB33" s="1638"/>
      <c r="BC33" s="1639"/>
      <c r="BD33" s="1639"/>
      <c r="BE33" s="1639"/>
      <c r="BF33" s="1639"/>
      <c r="BG33" s="1639"/>
      <c r="BH33" s="1639"/>
      <c r="BI33" s="1639"/>
      <c r="BJ33" s="1639"/>
      <c r="BK33" s="1639"/>
      <c r="BL33" s="1639"/>
      <c r="BM33" s="1639"/>
      <c r="BN33" s="1639"/>
      <c r="BO33" s="1639"/>
      <c r="BP33" s="1639"/>
      <c r="BQ33" s="1639"/>
      <c r="BR33" s="1639"/>
      <c r="BS33" s="1639"/>
      <c r="BT33" s="1639"/>
      <c r="BU33" s="1639"/>
      <c r="BV33" s="1639"/>
      <c r="BW33" s="1639"/>
      <c r="BX33" s="1639"/>
      <c r="BY33" s="1639"/>
      <c r="BZ33" s="1639"/>
      <c r="CA33" s="1639"/>
      <c r="CB33" s="1639"/>
      <c r="CC33" s="1639"/>
      <c r="CD33" s="1639"/>
      <c r="CE33" s="1639"/>
      <c r="CF33" s="1639"/>
      <c r="CG33" s="1639"/>
      <c r="CH33" s="1639"/>
      <c r="CI33" s="1639"/>
      <c r="CJ33" s="1639"/>
      <c r="CK33" s="1639"/>
      <c r="CL33" s="1639"/>
      <c r="CM33" s="1639"/>
      <c r="CN33" s="1639"/>
      <c r="CO33" s="1639"/>
      <c r="CP33" s="1639"/>
      <c r="CQ33" s="1639"/>
      <c r="CR33" s="1639"/>
      <c r="CS33" s="1639"/>
      <c r="CT33" s="1639"/>
      <c r="CU33" s="1639"/>
      <c r="CV33" s="1639"/>
      <c r="CW33" s="1639"/>
      <c r="CX33" s="1639"/>
      <c r="CY33" s="1639"/>
      <c r="CZ33" s="1639"/>
      <c r="DA33" s="1639"/>
      <c r="DB33" s="1639"/>
      <c r="DC33" s="1639"/>
      <c r="DD33" s="1639"/>
      <c r="DE33" s="1639"/>
      <c r="DF33" s="1639"/>
      <c r="DG33" s="1639"/>
      <c r="DH33" s="1639"/>
      <c r="DI33" s="1639"/>
      <c r="DJ33" s="1639"/>
      <c r="DK33" s="1639"/>
      <c r="DL33" s="1639"/>
      <c r="DM33" s="1639"/>
      <c r="DN33" s="1639"/>
      <c r="DO33" s="1639"/>
      <c r="DP33" s="1639"/>
      <c r="DQ33" s="1639"/>
      <c r="DR33" s="1639"/>
      <c r="DS33" s="1639"/>
      <c r="DT33" s="1639"/>
      <c r="DU33" s="1639"/>
      <c r="DV33" s="1639"/>
      <c r="DW33" s="1639"/>
      <c r="DX33" s="1639"/>
      <c r="DY33" s="1639"/>
      <c r="DZ33" s="1639"/>
      <c r="EA33" s="1639"/>
      <c r="EB33" s="1639"/>
      <c r="EC33" s="1639"/>
      <c r="ED33" s="1639"/>
      <c r="EE33" s="1639"/>
      <c r="EF33" s="1639"/>
      <c r="EG33" s="1639"/>
      <c r="EH33" s="1639"/>
      <c r="EI33" s="1639"/>
      <c r="EJ33" s="1639"/>
      <c r="EK33" s="1639"/>
      <c r="EL33" s="1639"/>
      <c r="EM33" s="1639"/>
      <c r="EN33" s="1639"/>
      <c r="EO33" s="1639"/>
      <c r="EP33" s="1639"/>
      <c r="EQ33" s="1639"/>
      <c r="ER33" s="1639"/>
      <c r="ES33" s="1639"/>
      <c r="ET33" s="1639"/>
      <c r="EU33" s="1639"/>
      <c r="EV33" s="1639"/>
      <c r="EW33" s="1639"/>
      <c r="EX33" s="1639"/>
      <c r="EY33" s="1639"/>
      <c r="EZ33" s="1639"/>
      <c r="FA33" s="1639"/>
      <c r="FB33" s="1639"/>
      <c r="FC33" s="1639"/>
      <c r="FD33" s="1639"/>
      <c r="FE33" s="1639"/>
      <c r="FF33" s="1639"/>
      <c r="FG33" s="1639"/>
      <c r="FH33" s="1639"/>
      <c r="FI33" s="1639"/>
      <c r="FJ33" s="1639"/>
      <c r="FK33" s="1639"/>
      <c r="FL33" s="1639"/>
      <c r="FM33" s="1639"/>
      <c r="FN33" s="1639"/>
      <c r="FO33" s="1639"/>
      <c r="FP33" s="1639"/>
      <c r="FQ33" s="1639"/>
      <c r="FR33" s="1639"/>
      <c r="FS33" s="1639"/>
      <c r="FT33" s="1639"/>
      <c r="FU33" s="1639"/>
      <c r="FV33" s="1639"/>
      <c r="FW33" s="1639"/>
      <c r="FX33" s="1639"/>
      <c r="FY33" s="1639"/>
      <c r="FZ33" s="1639"/>
      <c r="GA33" s="1639"/>
      <c r="GB33" s="1639"/>
      <c r="GC33" s="1639"/>
      <c r="GD33" s="1639"/>
      <c r="GE33" s="1639"/>
      <c r="GF33" s="1639"/>
      <c r="GG33" s="1639"/>
      <c r="GH33" s="1639"/>
      <c r="GI33" s="1639"/>
      <c r="GJ33" s="1639"/>
      <c r="GK33" s="1639"/>
      <c r="GL33" s="1639"/>
      <c r="GM33" s="1639"/>
      <c r="GN33" s="1639"/>
      <c r="GO33" s="1639"/>
      <c r="GP33" s="1639"/>
      <c r="GQ33" s="1639"/>
      <c r="GR33" s="1639"/>
      <c r="GS33" s="1639"/>
      <c r="GT33" s="1639"/>
      <c r="GU33" s="1639"/>
      <c r="GV33" s="1639"/>
      <c r="GW33" s="1639"/>
      <c r="GX33" s="1639"/>
      <c r="GY33" s="1639"/>
      <c r="GZ33" s="1639"/>
      <c r="HA33" s="1639"/>
      <c r="HB33" s="1639"/>
      <c r="HC33" s="1639"/>
      <c r="HD33" s="1639"/>
      <c r="HE33" s="1639"/>
      <c r="HF33" s="1639"/>
      <c r="HG33" s="1639"/>
      <c r="HH33" s="1639"/>
      <c r="HI33" s="1639"/>
      <c r="HJ33" s="1639"/>
      <c r="HK33" s="1639"/>
      <c r="HL33" s="1639"/>
      <c r="HM33" s="1639"/>
      <c r="HN33" s="1639"/>
      <c r="HO33" s="1639"/>
      <c r="HP33" s="1639"/>
      <c r="HQ33" s="1639"/>
      <c r="HR33" s="1639"/>
      <c r="HS33" s="1639"/>
      <c r="HT33" s="1639"/>
      <c r="HU33" s="1639"/>
      <c r="HV33" s="1639"/>
      <c r="HW33" s="1639"/>
      <c r="HX33" s="1639"/>
      <c r="HY33" s="1639"/>
      <c r="HZ33" s="1639"/>
      <c r="IA33" s="1639"/>
      <c r="IB33" s="1639"/>
      <c r="IC33" s="1639"/>
      <c r="ID33" s="1639"/>
      <c r="IE33" s="1639"/>
      <c r="IF33" s="1639"/>
      <c r="IG33" s="1639"/>
      <c r="IH33" s="1639"/>
      <c r="II33" s="1639"/>
      <c r="IJ33" s="1639"/>
      <c r="IK33" s="1639"/>
      <c r="IL33" s="1639"/>
      <c r="IM33" s="1639"/>
      <c r="IN33" s="1639"/>
      <c r="IO33" s="1639"/>
      <c r="IP33" s="1639"/>
      <c r="IQ33" s="1639"/>
      <c r="IR33" s="1639"/>
      <c r="IS33" s="1639"/>
      <c r="IT33" s="1639"/>
      <c r="IU33" s="1639"/>
      <c r="IV33" s="1639"/>
      <c r="IW33" s="1639"/>
      <c r="IX33" s="1639"/>
      <c r="IY33" s="1639"/>
      <c r="IZ33" s="1639"/>
      <c r="JA33" s="1639"/>
      <c r="JB33" s="1639"/>
      <c r="JC33" s="1639"/>
      <c r="JD33" s="1639"/>
      <c r="JE33" s="1639"/>
      <c r="JF33" s="1639"/>
      <c r="JG33" s="1639"/>
      <c r="JH33" s="1639"/>
      <c r="JI33" s="1639"/>
      <c r="JJ33" s="1639"/>
      <c r="JK33" s="1639"/>
      <c r="JL33" s="1639"/>
      <c r="JM33" s="1639"/>
      <c r="JN33" s="1639"/>
      <c r="JO33" s="1639"/>
      <c r="JP33" s="1639"/>
      <c r="JQ33" s="1639"/>
      <c r="JR33" s="1639"/>
      <c r="JS33" s="1639"/>
      <c r="JT33" s="1639"/>
      <c r="JU33" s="1639"/>
      <c r="JV33" s="1639"/>
      <c r="JW33" s="1639"/>
      <c r="JX33" s="1639"/>
      <c r="JY33" s="1639"/>
      <c r="JZ33" s="1639"/>
      <c r="KA33" s="1639"/>
      <c r="KB33" s="1639"/>
      <c r="KC33" s="1639"/>
      <c r="KD33" s="1639"/>
      <c r="KE33" s="1639"/>
      <c r="KF33" s="1639"/>
      <c r="KG33" s="1639"/>
      <c r="KH33" s="1639"/>
      <c r="KI33" s="1639"/>
      <c r="KJ33" s="1639"/>
      <c r="KK33" s="1639"/>
      <c r="KL33" s="1639"/>
      <c r="KM33" s="1639"/>
      <c r="KN33" s="1639"/>
      <c r="KO33" s="1639"/>
      <c r="KP33" s="1639"/>
      <c r="KQ33" s="1639"/>
      <c r="KR33" s="1639"/>
      <c r="KS33" s="1639"/>
      <c r="KT33" s="1639"/>
      <c r="KU33" s="1639"/>
      <c r="KV33" s="1639"/>
      <c r="KW33" s="1639"/>
      <c r="KX33" s="1639"/>
      <c r="KY33" s="1639"/>
      <c r="KZ33" s="1639"/>
      <c r="LA33" s="1639"/>
      <c r="LB33" s="1639"/>
      <c r="LC33" s="1639"/>
      <c r="LD33" s="1639"/>
      <c r="LE33" s="1639"/>
      <c r="LF33" s="1639"/>
      <c r="LG33" s="1639"/>
      <c r="LH33" s="1639"/>
    </row>
    <row r="34" s="1481" customFormat="1" ht="47" customHeight="1" spans="1:320">
      <c r="A34" s="1499">
        <v>45903</v>
      </c>
      <c r="B34" s="1500" t="s">
        <v>1156</v>
      </c>
      <c r="C34" s="1501" t="s">
        <v>158</v>
      </c>
      <c r="D34" s="1502">
        <v>4500178639</v>
      </c>
      <c r="E34" s="2253">
        <v>5200007624</v>
      </c>
      <c r="F34" s="1502" t="s">
        <v>2941</v>
      </c>
      <c r="G34" s="2414" t="s">
        <v>2834</v>
      </c>
      <c r="H34" s="1505" t="s">
        <v>2942</v>
      </c>
      <c r="I34" s="1532" t="s">
        <v>2889</v>
      </c>
      <c r="J34" s="1522">
        <v>2800</v>
      </c>
      <c r="K34" s="1534">
        <v>0</v>
      </c>
      <c r="L34" s="1534">
        <v>56</v>
      </c>
      <c r="M34" s="1534">
        <f t="shared" si="0"/>
        <v>50</v>
      </c>
      <c r="N34" s="1536">
        <v>45947</v>
      </c>
      <c r="O34" s="1536">
        <v>45945</v>
      </c>
      <c r="P34" s="1537"/>
      <c r="Q34" s="1562" t="s">
        <v>78</v>
      </c>
      <c r="R34" s="2253"/>
      <c r="S34" s="1562" t="s">
        <v>829</v>
      </c>
      <c r="T34" s="1564"/>
      <c r="U34" s="1564" t="s">
        <v>111</v>
      </c>
      <c r="V34" s="1565">
        <v>45910</v>
      </c>
      <c r="W34" s="1589" t="s">
        <v>287</v>
      </c>
      <c r="X34" s="1565">
        <v>45910</v>
      </c>
      <c r="Y34" s="1589"/>
      <c r="Z34" s="1589"/>
      <c r="AA34" s="2311" t="s">
        <v>2943</v>
      </c>
      <c r="AB34" s="1590" t="s">
        <v>1369</v>
      </c>
      <c r="AC34" s="2277">
        <v>54.064</v>
      </c>
      <c r="AD34" s="2278">
        <f>AC34*'15759粉色Baby系列'!M34</f>
        <v>2703.2</v>
      </c>
      <c r="AE34" s="1504" t="s">
        <v>2940</v>
      </c>
      <c r="AF34" s="1609" t="s">
        <v>81</v>
      </c>
      <c r="AG34" s="1609">
        <v>6</v>
      </c>
      <c r="AH34" s="1610">
        <f>J34</f>
        <v>2800</v>
      </c>
      <c r="AI34" s="1610"/>
      <c r="AJ34" s="1610"/>
      <c r="AK34" s="1610"/>
      <c r="AL34" s="1610"/>
      <c r="AM34" s="1610">
        <f>J34/56</f>
        <v>50</v>
      </c>
      <c r="AN34" s="1610"/>
      <c r="AO34" s="1610" t="s">
        <v>63</v>
      </c>
      <c r="AP34" s="1610">
        <f t="shared" si="13"/>
        <v>2800</v>
      </c>
      <c r="AQ34" s="1610"/>
      <c r="AR34" s="1622">
        <f t="shared" si="1"/>
        <v>466.666666666667</v>
      </c>
      <c r="AS34" s="1622">
        <f t="shared" si="2"/>
        <v>466.666666666667</v>
      </c>
      <c r="AT34" s="1622">
        <f t="shared" si="3"/>
        <v>466.666666666667</v>
      </c>
      <c r="AU34" s="1622">
        <f t="shared" si="4"/>
        <v>466.666666666667</v>
      </c>
      <c r="AV34" s="1622">
        <f t="shared" si="5"/>
        <v>466.666666666667</v>
      </c>
      <c r="AW34" s="1622">
        <f t="shared" si="6"/>
        <v>466.666666666667</v>
      </c>
      <c r="AX34" s="1622"/>
      <c r="AY34" s="1622">
        <f t="shared" si="7"/>
        <v>447.222222222222</v>
      </c>
      <c r="AZ34" s="1622">
        <f t="shared" si="8"/>
        <v>19.4444444444444</v>
      </c>
      <c r="BA34" s="1534"/>
      <c r="BB34" s="1638"/>
      <c r="BC34" s="1639"/>
      <c r="BD34" s="1639"/>
      <c r="BE34" s="1639"/>
      <c r="BF34" s="1639"/>
      <c r="BG34" s="1639"/>
      <c r="BH34" s="1639"/>
      <c r="BI34" s="1639"/>
      <c r="BJ34" s="1639"/>
      <c r="BK34" s="1639"/>
      <c r="BL34" s="1639"/>
      <c r="BM34" s="1639"/>
      <c r="BN34" s="1639"/>
      <c r="BO34" s="1639"/>
      <c r="BP34" s="1639"/>
      <c r="BQ34" s="1639"/>
      <c r="BR34" s="1639"/>
      <c r="BS34" s="1639"/>
      <c r="BT34" s="1639"/>
      <c r="BU34" s="1639"/>
      <c r="BV34" s="1639"/>
      <c r="BW34" s="1639"/>
      <c r="BX34" s="1639"/>
      <c r="BY34" s="1639"/>
      <c r="BZ34" s="1639"/>
      <c r="CA34" s="1639"/>
      <c r="CB34" s="1639"/>
      <c r="CC34" s="1639"/>
      <c r="CD34" s="1639"/>
      <c r="CE34" s="1639"/>
      <c r="CF34" s="1639"/>
      <c r="CG34" s="1639"/>
      <c r="CH34" s="1639"/>
      <c r="CI34" s="1639"/>
      <c r="CJ34" s="1639"/>
      <c r="CK34" s="1639"/>
      <c r="CL34" s="1639"/>
      <c r="CM34" s="1639"/>
      <c r="CN34" s="1639"/>
      <c r="CO34" s="1639"/>
      <c r="CP34" s="1639"/>
      <c r="CQ34" s="1639"/>
      <c r="CR34" s="1639"/>
      <c r="CS34" s="1639"/>
      <c r="CT34" s="1639"/>
      <c r="CU34" s="1639"/>
      <c r="CV34" s="1639"/>
      <c r="CW34" s="1639"/>
      <c r="CX34" s="1639"/>
      <c r="CY34" s="1639"/>
      <c r="CZ34" s="1639"/>
      <c r="DA34" s="1639"/>
      <c r="DB34" s="1639"/>
      <c r="DC34" s="1639"/>
      <c r="DD34" s="1639"/>
      <c r="DE34" s="1639"/>
      <c r="DF34" s="1639"/>
      <c r="DG34" s="1639"/>
      <c r="DH34" s="1639"/>
      <c r="DI34" s="1639"/>
      <c r="DJ34" s="1639"/>
      <c r="DK34" s="1639"/>
      <c r="DL34" s="1639"/>
      <c r="DM34" s="1639"/>
      <c r="DN34" s="1639"/>
      <c r="DO34" s="1639"/>
      <c r="DP34" s="1639"/>
      <c r="DQ34" s="1639"/>
      <c r="DR34" s="1639"/>
      <c r="DS34" s="1639"/>
      <c r="DT34" s="1639"/>
      <c r="DU34" s="1639"/>
      <c r="DV34" s="1639"/>
      <c r="DW34" s="1639"/>
      <c r="DX34" s="1639"/>
      <c r="DY34" s="1639"/>
      <c r="DZ34" s="1639"/>
      <c r="EA34" s="1639"/>
      <c r="EB34" s="1639"/>
      <c r="EC34" s="1639"/>
      <c r="ED34" s="1639"/>
      <c r="EE34" s="1639"/>
      <c r="EF34" s="1639"/>
      <c r="EG34" s="1639"/>
      <c r="EH34" s="1639"/>
      <c r="EI34" s="1639"/>
      <c r="EJ34" s="1639"/>
      <c r="EK34" s="1639"/>
      <c r="EL34" s="1639"/>
      <c r="EM34" s="1639"/>
      <c r="EN34" s="1639"/>
      <c r="EO34" s="1639"/>
      <c r="EP34" s="1639"/>
      <c r="EQ34" s="1639"/>
      <c r="ER34" s="1639"/>
      <c r="ES34" s="1639"/>
      <c r="ET34" s="1639"/>
      <c r="EU34" s="1639"/>
      <c r="EV34" s="1639"/>
      <c r="EW34" s="1639"/>
      <c r="EX34" s="1639"/>
      <c r="EY34" s="1639"/>
      <c r="EZ34" s="1639"/>
      <c r="FA34" s="1639"/>
      <c r="FB34" s="1639"/>
      <c r="FC34" s="1639"/>
      <c r="FD34" s="1639"/>
      <c r="FE34" s="1639"/>
      <c r="FF34" s="1639"/>
      <c r="FG34" s="1639"/>
      <c r="FH34" s="1639"/>
      <c r="FI34" s="1639"/>
      <c r="FJ34" s="1639"/>
      <c r="FK34" s="1639"/>
      <c r="FL34" s="1639"/>
      <c r="FM34" s="1639"/>
      <c r="FN34" s="1639"/>
      <c r="FO34" s="1639"/>
      <c r="FP34" s="1639"/>
      <c r="FQ34" s="1639"/>
      <c r="FR34" s="1639"/>
      <c r="FS34" s="1639"/>
      <c r="FT34" s="1639"/>
      <c r="FU34" s="1639"/>
      <c r="FV34" s="1639"/>
      <c r="FW34" s="1639"/>
      <c r="FX34" s="1639"/>
      <c r="FY34" s="1639"/>
      <c r="FZ34" s="1639"/>
      <c r="GA34" s="1639"/>
      <c r="GB34" s="1639"/>
      <c r="GC34" s="1639"/>
      <c r="GD34" s="1639"/>
      <c r="GE34" s="1639"/>
      <c r="GF34" s="1639"/>
      <c r="GG34" s="1639"/>
      <c r="GH34" s="1639"/>
      <c r="GI34" s="1639"/>
      <c r="GJ34" s="1639"/>
      <c r="GK34" s="1639"/>
      <c r="GL34" s="1639"/>
      <c r="GM34" s="1639"/>
      <c r="GN34" s="1639"/>
      <c r="GO34" s="1639"/>
      <c r="GP34" s="1639"/>
      <c r="GQ34" s="1639"/>
      <c r="GR34" s="1639"/>
      <c r="GS34" s="1639"/>
      <c r="GT34" s="1639"/>
      <c r="GU34" s="1639"/>
      <c r="GV34" s="1639"/>
      <c r="GW34" s="1639"/>
      <c r="GX34" s="1639"/>
      <c r="GY34" s="1639"/>
      <c r="GZ34" s="1639"/>
      <c r="HA34" s="1639"/>
      <c r="HB34" s="1639"/>
      <c r="HC34" s="1639"/>
      <c r="HD34" s="1639"/>
      <c r="HE34" s="1639"/>
      <c r="HF34" s="1639"/>
      <c r="HG34" s="1639"/>
      <c r="HH34" s="1639"/>
      <c r="HI34" s="1639"/>
      <c r="HJ34" s="1639"/>
      <c r="HK34" s="1639"/>
      <c r="HL34" s="1639"/>
      <c r="HM34" s="1639"/>
      <c r="HN34" s="1639"/>
      <c r="HO34" s="1639"/>
      <c r="HP34" s="1639"/>
      <c r="HQ34" s="1639"/>
      <c r="HR34" s="1639"/>
      <c r="HS34" s="1639"/>
      <c r="HT34" s="1639"/>
      <c r="HU34" s="1639"/>
      <c r="HV34" s="1639"/>
      <c r="HW34" s="1639"/>
      <c r="HX34" s="1639"/>
      <c r="HY34" s="1639"/>
      <c r="HZ34" s="1639"/>
      <c r="IA34" s="1639"/>
      <c r="IB34" s="1639"/>
      <c r="IC34" s="1639"/>
      <c r="ID34" s="1639"/>
      <c r="IE34" s="1639"/>
      <c r="IF34" s="1639"/>
      <c r="IG34" s="1639"/>
      <c r="IH34" s="1639"/>
      <c r="II34" s="1639"/>
      <c r="IJ34" s="1639"/>
      <c r="IK34" s="1639"/>
      <c r="IL34" s="1639"/>
      <c r="IM34" s="1639"/>
      <c r="IN34" s="1639"/>
      <c r="IO34" s="1639"/>
      <c r="IP34" s="1639"/>
      <c r="IQ34" s="1639"/>
      <c r="IR34" s="1639"/>
      <c r="IS34" s="1639"/>
      <c r="IT34" s="1639"/>
      <c r="IU34" s="1639"/>
      <c r="IV34" s="1639"/>
      <c r="IW34" s="1639"/>
      <c r="IX34" s="1639"/>
      <c r="IY34" s="1639"/>
      <c r="IZ34" s="1639"/>
      <c r="JA34" s="1639"/>
      <c r="JB34" s="1639"/>
      <c r="JC34" s="1639"/>
      <c r="JD34" s="1639"/>
      <c r="JE34" s="1639"/>
      <c r="JF34" s="1639"/>
      <c r="JG34" s="1639"/>
      <c r="JH34" s="1639"/>
      <c r="JI34" s="1639"/>
      <c r="JJ34" s="1639"/>
      <c r="JK34" s="1639"/>
      <c r="JL34" s="1639"/>
      <c r="JM34" s="1639"/>
      <c r="JN34" s="1639"/>
      <c r="JO34" s="1639"/>
      <c r="JP34" s="1639"/>
      <c r="JQ34" s="1639"/>
      <c r="JR34" s="1639"/>
      <c r="JS34" s="1639"/>
      <c r="JT34" s="1639"/>
      <c r="JU34" s="1639"/>
      <c r="JV34" s="1639"/>
      <c r="JW34" s="1639"/>
      <c r="JX34" s="1639"/>
      <c r="JY34" s="1639"/>
      <c r="JZ34" s="1639"/>
      <c r="KA34" s="1639"/>
      <c r="KB34" s="1639"/>
      <c r="KC34" s="1639"/>
      <c r="KD34" s="1639"/>
      <c r="KE34" s="1639"/>
      <c r="KF34" s="1639"/>
      <c r="KG34" s="1639"/>
      <c r="KH34" s="1639"/>
      <c r="KI34" s="1639"/>
      <c r="KJ34" s="1639"/>
      <c r="KK34" s="1639"/>
      <c r="KL34" s="1639"/>
      <c r="KM34" s="1639"/>
      <c r="KN34" s="1639"/>
      <c r="KO34" s="1639"/>
      <c r="KP34" s="1639"/>
      <c r="KQ34" s="1639"/>
      <c r="KR34" s="1639"/>
      <c r="KS34" s="1639"/>
      <c r="KT34" s="1639"/>
      <c r="KU34" s="1639"/>
      <c r="KV34" s="1639"/>
      <c r="KW34" s="1639"/>
      <c r="KX34" s="1639"/>
      <c r="KY34" s="1639"/>
      <c r="KZ34" s="1639"/>
      <c r="LA34" s="1639"/>
      <c r="LB34" s="1639"/>
      <c r="LC34" s="1639"/>
      <c r="LD34" s="1639"/>
      <c r="LE34" s="1639"/>
      <c r="LF34" s="1639"/>
      <c r="LG34" s="1639"/>
      <c r="LH34" s="1639"/>
    </row>
    <row r="35" s="1481" customFormat="1" ht="47" customHeight="1" spans="1:320">
      <c r="A35" s="1499">
        <v>45883</v>
      </c>
      <c r="B35" s="1500" t="s">
        <v>2944</v>
      </c>
      <c r="C35" s="1501" t="s">
        <v>2945</v>
      </c>
      <c r="D35" s="1502">
        <v>4500176930</v>
      </c>
      <c r="E35" s="2253"/>
      <c r="F35" s="1502" t="s">
        <v>2946</v>
      </c>
      <c r="G35" s="2414" t="s">
        <v>2895</v>
      </c>
      <c r="H35" s="1505" t="s">
        <v>2895</v>
      </c>
      <c r="I35" s="1532" t="s">
        <v>2926</v>
      </c>
      <c r="J35" s="1522">
        <v>2688</v>
      </c>
      <c r="K35" s="1534">
        <v>0</v>
      </c>
      <c r="L35" s="1534">
        <v>24</v>
      </c>
      <c r="M35" s="1534">
        <f t="shared" si="0"/>
        <v>112</v>
      </c>
      <c r="N35" s="1536">
        <v>45950</v>
      </c>
      <c r="O35" s="1536">
        <v>45948</v>
      </c>
      <c r="P35" s="1537"/>
      <c r="Q35" s="1562" t="s">
        <v>78</v>
      </c>
      <c r="R35" s="2253"/>
      <c r="S35" s="1562" t="s">
        <v>829</v>
      </c>
      <c r="T35" s="1564"/>
      <c r="U35" s="1564" t="s">
        <v>111</v>
      </c>
      <c r="V35" s="1565">
        <v>45897</v>
      </c>
      <c r="W35" s="1589" t="s">
        <v>88</v>
      </c>
      <c r="X35" s="1565">
        <v>45897</v>
      </c>
      <c r="Y35" s="1589"/>
      <c r="Z35" s="1589"/>
      <c r="AA35" s="1580" t="s">
        <v>2947</v>
      </c>
      <c r="AB35" s="1590" t="s">
        <v>187</v>
      </c>
      <c r="AC35" s="2277">
        <v>0.994</v>
      </c>
      <c r="AD35" s="2278">
        <f>AC35*'15759粉色Baby系列'!M35</f>
        <v>111.328</v>
      </c>
      <c r="AE35" s="1504" t="s">
        <v>2948</v>
      </c>
      <c r="AF35" s="1609" t="s">
        <v>81</v>
      </c>
      <c r="AG35" s="1609">
        <v>6</v>
      </c>
      <c r="AH35" s="1610">
        <f>J35</f>
        <v>2688</v>
      </c>
      <c r="AI35" s="1610"/>
      <c r="AJ35" s="1610"/>
      <c r="AK35" s="1610">
        <f>J35/24</f>
        <v>112</v>
      </c>
      <c r="AL35" s="1610"/>
      <c r="AM35" s="1610"/>
      <c r="AN35" s="1610"/>
      <c r="AO35" s="1610" t="s">
        <v>63</v>
      </c>
      <c r="AP35" s="1610">
        <f t="shared" si="13"/>
        <v>2688</v>
      </c>
      <c r="AQ35" s="1610"/>
      <c r="AR35" s="1622">
        <f t="shared" si="1"/>
        <v>448</v>
      </c>
      <c r="AS35" s="1622">
        <f t="shared" si="2"/>
        <v>448</v>
      </c>
      <c r="AT35" s="1622">
        <f t="shared" si="3"/>
        <v>448</v>
      </c>
      <c r="AU35" s="1622">
        <f t="shared" si="4"/>
        <v>448</v>
      </c>
      <c r="AV35" s="1622">
        <f t="shared" si="5"/>
        <v>448</v>
      </c>
      <c r="AW35" s="1622">
        <f t="shared" si="6"/>
        <v>448</v>
      </c>
      <c r="AX35" s="1622"/>
      <c r="AY35" s="1622">
        <f t="shared" si="7"/>
        <v>429.333333333333</v>
      </c>
      <c r="AZ35" s="1622">
        <f t="shared" si="8"/>
        <v>18.6666666666667</v>
      </c>
      <c r="BA35" s="1534"/>
      <c r="BB35" s="1638"/>
      <c r="BC35" s="1639"/>
      <c r="BD35" s="1639"/>
      <c r="BE35" s="1639"/>
      <c r="BF35" s="1639"/>
      <c r="BG35" s="1639"/>
      <c r="BH35" s="1639"/>
      <c r="BI35" s="1639"/>
      <c r="BJ35" s="1639"/>
      <c r="BK35" s="1639"/>
      <c r="BL35" s="1639"/>
      <c r="BM35" s="1639"/>
      <c r="BN35" s="1639"/>
      <c r="BO35" s="1639"/>
      <c r="BP35" s="1639"/>
      <c r="BQ35" s="1639"/>
      <c r="BR35" s="1639"/>
      <c r="BS35" s="1639"/>
      <c r="BT35" s="1639"/>
      <c r="BU35" s="1639"/>
      <c r="BV35" s="1639"/>
      <c r="BW35" s="1639"/>
      <c r="BX35" s="1639"/>
      <c r="BY35" s="1639"/>
      <c r="BZ35" s="1639"/>
      <c r="CA35" s="1639"/>
      <c r="CB35" s="1639"/>
      <c r="CC35" s="1639"/>
      <c r="CD35" s="1639"/>
      <c r="CE35" s="1639"/>
      <c r="CF35" s="1639"/>
      <c r="CG35" s="1639"/>
      <c r="CH35" s="1639"/>
      <c r="CI35" s="1639"/>
      <c r="CJ35" s="1639"/>
      <c r="CK35" s="1639"/>
      <c r="CL35" s="1639"/>
      <c r="CM35" s="1639"/>
      <c r="CN35" s="1639"/>
      <c r="CO35" s="1639"/>
      <c r="CP35" s="1639"/>
      <c r="CQ35" s="1639"/>
      <c r="CR35" s="1639"/>
      <c r="CS35" s="1639"/>
      <c r="CT35" s="1639"/>
      <c r="CU35" s="1639"/>
      <c r="CV35" s="1639"/>
      <c r="CW35" s="1639"/>
      <c r="CX35" s="1639"/>
      <c r="CY35" s="1639"/>
      <c r="CZ35" s="1639"/>
      <c r="DA35" s="1639"/>
      <c r="DB35" s="1639"/>
      <c r="DC35" s="1639"/>
      <c r="DD35" s="1639"/>
      <c r="DE35" s="1639"/>
      <c r="DF35" s="1639"/>
      <c r="DG35" s="1639"/>
      <c r="DH35" s="1639"/>
      <c r="DI35" s="1639"/>
      <c r="DJ35" s="1639"/>
      <c r="DK35" s="1639"/>
      <c r="DL35" s="1639"/>
      <c r="DM35" s="1639"/>
      <c r="DN35" s="1639"/>
      <c r="DO35" s="1639"/>
      <c r="DP35" s="1639"/>
      <c r="DQ35" s="1639"/>
      <c r="DR35" s="1639"/>
      <c r="DS35" s="1639"/>
      <c r="DT35" s="1639"/>
      <c r="DU35" s="1639"/>
      <c r="DV35" s="1639"/>
      <c r="DW35" s="1639"/>
      <c r="DX35" s="1639"/>
      <c r="DY35" s="1639"/>
      <c r="DZ35" s="1639"/>
      <c r="EA35" s="1639"/>
      <c r="EB35" s="1639"/>
      <c r="EC35" s="1639"/>
      <c r="ED35" s="1639"/>
      <c r="EE35" s="1639"/>
      <c r="EF35" s="1639"/>
      <c r="EG35" s="1639"/>
      <c r="EH35" s="1639"/>
      <c r="EI35" s="1639"/>
      <c r="EJ35" s="1639"/>
      <c r="EK35" s="1639"/>
      <c r="EL35" s="1639"/>
      <c r="EM35" s="1639"/>
      <c r="EN35" s="1639"/>
      <c r="EO35" s="1639"/>
      <c r="EP35" s="1639"/>
      <c r="EQ35" s="1639"/>
      <c r="ER35" s="1639"/>
      <c r="ES35" s="1639"/>
      <c r="ET35" s="1639"/>
      <c r="EU35" s="1639"/>
      <c r="EV35" s="1639"/>
      <c r="EW35" s="1639"/>
      <c r="EX35" s="1639"/>
      <c r="EY35" s="1639"/>
      <c r="EZ35" s="1639"/>
      <c r="FA35" s="1639"/>
      <c r="FB35" s="1639"/>
      <c r="FC35" s="1639"/>
      <c r="FD35" s="1639"/>
      <c r="FE35" s="1639"/>
      <c r="FF35" s="1639"/>
      <c r="FG35" s="1639"/>
      <c r="FH35" s="1639"/>
      <c r="FI35" s="1639"/>
      <c r="FJ35" s="1639"/>
      <c r="FK35" s="1639"/>
      <c r="FL35" s="1639"/>
      <c r="FM35" s="1639"/>
      <c r="FN35" s="1639"/>
      <c r="FO35" s="1639"/>
      <c r="FP35" s="1639"/>
      <c r="FQ35" s="1639"/>
      <c r="FR35" s="1639"/>
      <c r="FS35" s="1639"/>
      <c r="FT35" s="1639"/>
      <c r="FU35" s="1639"/>
      <c r="FV35" s="1639"/>
      <c r="FW35" s="1639"/>
      <c r="FX35" s="1639"/>
      <c r="FY35" s="1639"/>
      <c r="FZ35" s="1639"/>
      <c r="GA35" s="1639"/>
      <c r="GB35" s="1639"/>
      <c r="GC35" s="1639"/>
      <c r="GD35" s="1639"/>
      <c r="GE35" s="1639"/>
      <c r="GF35" s="1639"/>
      <c r="GG35" s="1639"/>
      <c r="GH35" s="1639"/>
      <c r="GI35" s="1639"/>
      <c r="GJ35" s="1639"/>
      <c r="GK35" s="1639"/>
      <c r="GL35" s="1639"/>
      <c r="GM35" s="1639"/>
      <c r="GN35" s="1639"/>
      <c r="GO35" s="1639"/>
      <c r="GP35" s="1639"/>
      <c r="GQ35" s="1639"/>
      <c r="GR35" s="1639"/>
      <c r="GS35" s="1639"/>
      <c r="GT35" s="1639"/>
      <c r="GU35" s="1639"/>
      <c r="GV35" s="1639"/>
      <c r="GW35" s="1639"/>
      <c r="GX35" s="1639"/>
      <c r="GY35" s="1639"/>
      <c r="GZ35" s="1639"/>
      <c r="HA35" s="1639"/>
      <c r="HB35" s="1639"/>
      <c r="HC35" s="1639"/>
      <c r="HD35" s="1639"/>
      <c r="HE35" s="1639"/>
      <c r="HF35" s="1639"/>
      <c r="HG35" s="1639"/>
      <c r="HH35" s="1639"/>
      <c r="HI35" s="1639"/>
      <c r="HJ35" s="1639"/>
      <c r="HK35" s="1639"/>
      <c r="HL35" s="1639"/>
      <c r="HM35" s="1639"/>
      <c r="HN35" s="1639"/>
      <c r="HO35" s="1639"/>
      <c r="HP35" s="1639"/>
      <c r="HQ35" s="1639"/>
      <c r="HR35" s="1639"/>
      <c r="HS35" s="1639"/>
      <c r="HT35" s="1639"/>
      <c r="HU35" s="1639"/>
      <c r="HV35" s="1639"/>
      <c r="HW35" s="1639"/>
      <c r="HX35" s="1639"/>
      <c r="HY35" s="1639"/>
      <c r="HZ35" s="1639"/>
      <c r="IA35" s="1639"/>
      <c r="IB35" s="1639"/>
      <c r="IC35" s="1639"/>
      <c r="ID35" s="1639"/>
      <c r="IE35" s="1639"/>
      <c r="IF35" s="1639"/>
      <c r="IG35" s="1639"/>
      <c r="IH35" s="1639"/>
      <c r="II35" s="1639"/>
      <c r="IJ35" s="1639"/>
      <c r="IK35" s="1639"/>
      <c r="IL35" s="1639"/>
      <c r="IM35" s="1639"/>
      <c r="IN35" s="1639"/>
      <c r="IO35" s="1639"/>
      <c r="IP35" s="1639"/>
      <c r="IQ35" s="1639"/>
      <c r="IR35" s="1639"/>
      <c r="IS35" s="1639"/>
      <c r="IT35" s="1639"/>
      <c r="IU35" s="1639"/>
      <c r="IV35" s="1639"/>
      <c r="IW35" s="1639"/>
      <c r="IX35" s="1639"/>
      <c r="IY35" s="1639"/>
      <c r="IZ35" s="1639"/>
      <c r="JA35" s="1639"/>
      <c r="JB35" s="1639"/>
      <c r="JC35" s="1639"/>
      <c r="JD35" s="1639"/>
      <c r="JE35" s="1639"/>
      <c r="JF35" s="1639"/>
      <c r="JG35" s="1639"/>
      <c r="JH35" s="1639"/>
      <c r="JI35" s="1639"/>
      <c r="JJ35" s="1639"/>
      <c r="JK35" s="1639"/>
      <c r="JL35" s="1639"/>
      <c r="JM35" s="1639"/>
      <c r="JN35" s="1639"/>
      <c r="JO35" s="1639"/>
      <c r="JP35" s="1639"/>
      <c r="JQ35" s="1639"/>
      <c r="JR35" s="1639"/>
      <c r="JS35" s="1639"/>
      <c r="JT35" s="1639"/>
      <c r="JU35" s="1639"/>
      <c r="JV35" s="1639"/>
      <c r="JW35" s="1639"/>
      <c r="JX35" s="1639"/>
      <c r="JY35" s="1639"/>
      <c r="JZ35" s="1639"/>
      <c r="KA35" s="1639"/>
      <c r="KB35" s="1639"/>
      <c r="KC35" s="1639"/>
      <c r="KD35" s="1639"/>
      <c r="KE35" s="1639"/>
      <c r="KF35" s="1639"/>
      <c r="KG35" s="1639"/>
      <c r="KH35" s="1639"/>
      <c r="KI35" s="1639"/>
      <c r="KJ35" s="1639"/>
      <c r="KK35" s="1639"/>
      <c r="KL35" s="1639"/>
      <c r="KM35" s="1639"/>
      <c r="KN35" s="1639"/>
      <c r="KO35" s="1639"/>
      <c r="KP35" s="1639"/>
      <c r="KQ35" s="1639"/>
      <c r="KR35" s="1639"/>
      <c r="KS35" s="1639"/>
      <c r="KT35" s="1639"/>
      <c r="KU35" s="1639"/>
      <c r="KV35" s="1639"/>
      <c r="KW35" s="1639"/>
      <c r="KX35" s="1639"/>
      <c r="KY35" s="1639"/>
      <c r="KZ35" s="1639"/>
      <c r="LA35" s="1639"/>
      <c r="LB35" s="1639"/>
      <c r="LC35" s="1639"/>
      <c r="LD35" s="1639"/>
      <c r="LE35" s="1639"/>
      <c r="LF35" s="1639"/>
      <c r="LG35" s="1639"/>
      <c r="LH35" s="1639"/>
    </row>
    <row r="36" s="1481" customFormat="1" ht="47" customHeight="1" spans="1:320">
      <c r="A36" s="1499">
        <v>45896</v>
      </c>
      <c r="B36" s="1500" t="s">
        <v>283</v>
      </c>
      <c r="C36" s="1501" t="s">
        <v>98</v>
      </c>
      <c r="D36" s="1502">
        <v>4500177938</v>
      </c>
      <c r="E36" s="2253" t="s">
        <v>2949</v>
      </c>
      <c r="F36" s="1502" t="s">
        <v>2950</v>
      </c>
      <c r="G36" s="1498" t="s">
        <v>2895</v>
      </c>
      <c r="H36" s="1505" t="s">
        <v>2895</v>
      </c>
      <c r="I36" s="1532" t="s">
        <v>2926</v>
      </c>
      <c r="J36" s="1522">
        <v>14688</v>
      </c>
      <c r="K36" s="1534">
        <v>0</v>
      </c>
      <c r="L36" s="1534">
        <v>24</v>
      </c>
      <c r="M36" s="1534">
        <f t="shared" si="0"/>
        <v>612</v>
      </c>
      <c r="N36" s="1536">
        <v>45943</v>
      </c>
      <c r="O36" s="1536">
        <v>45939</v>
      </c>
      <c r="P36" s="1537"/>
      <c r="Q36" s="1562" t="s">
        <v>78</v>
      </c>
      <c r="R36" s="2253"/>
      <c r="S36" s="1562" t="s">
        <v>829</v>
      </c>
      <c r="T36" s="1564"/>
      <c r="U36" s="1564" t="s">
        <v>111</v>
      </c>
      <c r="V36" s="1565">
        <v>45904</v>
      </c>
      <c r="W36" s="1589" t="s">
        <v>287</v>
      </c>
      <c r="X36" s="1565">
        <v>45912</v>
      </c>
      <c r="Y36" s="1589"/>
      <c r="Z36" s="1589"/>
      <c r="AA36" s="1580" t="s">
        <v>2951</v>
      </c>
      <c r="AB36" s="1590" t="s">
        <v>289</v>
      </c>
      <c r="AC36" s="2277">
        <v>0.5964</v>
      </c>
      <c r="AD36" s="2278">
        <f>AC36*'15759粉色Baby系列'!M36</f>
        <v>364.9968</v>
      </c>
      <c r="AE36" s="2440" t="s">
        <v>2952</v>
      </c>
      <c r="AF36" s="1609" t="s">
        <v>81</v>
      </c>
      <c r="AG36" s="1609">
        <v>6</v>
      </c>
      <c r="AH36" s="1610">
        <f>J36</f>
        <v>14688</v>
      </c>
      <c r="AI36" s="1610"/>
      <c r="AJ36" s="1610"/>
      <c r="AK36" s="1610">
        <f>J36/24</f>
        <v>612</v>
      </c>
      <c r="AL36" s="1610"/>
      <c r="AM36" s="1610"/>
      <c r="AN36" s="1610"/>
      <c r="AO36" s="1610">
        <f>J36</f>
        <v>14688</v>
      </c>
      <c r="AP36" s="1610">
        <f t="shared" si="13"/>
        <v>14688</v>
      </c>
      <c r="AQ36" s="1610"/>
      <c r="AR36" s="1622">
        <f t="shared" si="1"/>
        <v>2448</v>
      </c>
      <c r="AS36" s="1622">
        <f t="shared" si="2"/>
        <v>2448</v>
      </c>
      <c r="AT36" s="1622">
        <f t="shared" si="3"/>
        <v>2448</v>
      </c>
      <c r="AU36" s="1622">
        <f t="shared" si="4"/>
        <v>2448</v>
      </c>
      <c r="AV36" s="1622">
        <f t="shared" si="5"/>
        <v>2448</v>
      </c>
      <c r="AW36" s="1622">
        <f t="shared" si="6"/>
        <v>2448</v>
      </c>
      <c r="AX36" s="1622"/>
      <c r="AY36" s="1622">
        <f t="shared" si="7"/>
        <v>2346</v>
      </c>
      <c r="AZ36" s="1622">
        <f t="shared" si="8"/>
        <v>102</v>
      </c>
      <c r="BA36" s="1534"/>
      <c r="BB36" s="1638"/>
      <c r="BC36" s="1639"/>
      <c r="BD36" s="1639"/>
      <c r="BE36" s="1639"/>
      <c r="BF36" s="1639"/>
      <c r="BG36" s="1639"/>
      <c r="BH36" s="1639"/>
      <c r="BI36" s="1639"/>
      <c r="BJ36" s="1639"/>
      <c r="BK36" s="1639"/>
      <c r="BL36" s="1639"/>
      <c r="BM36" s="1639"/>
      <c r="BN36" s="1639"/>
      <c r="BO36" s="1639"/>
      <c r="BP36" s="1639"/>
      <c r="BQ36" s="1639"/>
      <c r="BR36" s="1639"/>
      <c r="BS36" s="1639"/>
      <c r="BT36" s="1639"/>
      <c r="BU36" s="1639"/>
      <c r="BV36" s="1639"/>
      <c r="BW36" s="1639"/>
      <c r="BX36" s="1639"/>
      <c r="BY36" s="1639"/>
      <c r="BZ36" s="1639"/>
      <c r="CA36" s="1639"/>
      <c r="CB36" s="1639"/>
      <c r="CC36" s="1639"/>
      <c r="CD36" s="1639"/>
      <c r="CE36" s="1639"/>
      <c r="CF36" s="1639"/>
      <c r="CG36" s="1639"/>
      <c r="CH36" s="1639"/>
      <c r="CI36" s="1639"/>
      <c r="CJ36" s="1639"/>
      <c r="CK36" s="1639"/>
      <c r="CL36" s="1639"/>
      <c r="CM36" s="1639"/>
      <c r="CN36" s="1639"/>
      <c r="CO36" s="1639"/>
      <c r="CP36" s="1639"/>
      <c r="CQ36" s="1639"/>
      <c r="CR36" s="1639"/>
      <c r="CS36" s="1639"/>
      <c r="CT36" s="1639"/>
      <c r="CU36" s="1639"/>
      <c r="CV36" s="1639"/>
      <c r="CW36" s="1639"/>
      <c r="CX36" s="1639"/>
      <c r="CY36" s="1639"/>
      <c r="CZ36" s="1639"/>
      <c r="DA36" s="1639"/>
      <c r="DB36" s="1639"/>
      <c r="DC36" s="1639"/>
      <c r="DD36" s="1639"/>
      <c r="DE36" s="1639"/>
      <c r="DF36" s="1639"/>
      <c r="DG36" s="1639"/>
      <c r="DH36" s="1639"/>
      <c r="DI36" s="1639"/>
      <c r="DJ36" s="1639"/>
      <c r="DK36" s="1639"/>
      <c r="DL36" s="1639"/>
      <c r="DM36" s="1639"/>
      <c r="DN36" s="1639"/>
      <c r="DO36" s="1639"/>
      <c r="DP36" s="1639"/>
      <c r="DQ36" s="1639"/>
      <c r="DR36" s="1639"/>
      <c r="DS36" s="1639"/>
      <c r="DT36" s="1639"/>
      <c r="DU36" s="1639"/>
      <c r="DV36" s="1639"/>
      <c r="DW36" s="1639"/>
      <c r="DX36" s="1639"/>
      <c r="DY36" s="1639"/>
      <c r="DZ36" s="1639"/>
      <c r="EA36" s="1639"/>
      <c r="EB36" s="1639"/>
      <c r="EC36" s="1639"/>
      <c r="ED36" s="1639"/>
      <c r="EE36" s="1639"/>
      <c r="EF36" s="1639"/>
      <c r="EG36" s="1639"/>
      <c r="EH36" s="1639"/>
      <c r="EI36" s="1639"/>
      <c r="EJ36" s="1639"/>
      <c r="EK36" s="1639"/>
      <c r="EL36" s="1639"/>
      <c r="EM36" s="1639"/>
      <c r="EN36" s="1639"/>
      <c r="EO36" s="1639"/>
      <c r="EP36" s="1639"/>
      <c r="EQ36" s="1639"/>
      <c r="ER36" s="1639"/>
      <c r="ES36" s="1639"/>
      <c r="ET36" s="1639"/>
      <c r="EU36" s="1639"/>
      <c r="EV36" s="1639"/>
      <c r="EW36" s="1639"/>
      <c r="EX36" s="1639"/>
      <c r="EY36" s="1639"/>
      <c r="EZ36" s="1639"/>
      <c r="FA36" s="1639"/>
      <c r="FB36" s="1639"/>
      <c r="FC36" s="1639"/>
      <c r="FD36" s="1639"/>
      <c r="FE36" s="1639"/>
      <c r="FF36" s="1639"/>
      <c r="FG36" s="1639"/>
      <c r="FH36" s="1639"/>
      <c r="FI36" s="1639"/>
      <c r="FJ36" s="1639"/>
      <c r="FK36" s="1639"/>
      <c r="FL36" s="1639"/>
      <c r="FM36" s="1639"/>
      <c r="FN36" s="1639"/>
      <c r="FO36" s="1639"/>
      <c r="FP36" s="1639"/>
      <c r="FQ36" s="1639"/>
      <c r="FR36" s="1639"/>
      <c r="FS36" s="1639"/>
      <c r="FT36" s="1639"/>
      <c r="FU36" s="1639"/>
      <c r="FV36" s="1639"/>
      <c r="FW36" s="1639"/>
      <c r="FX36" s="1639"/>
      <c r="FY36" s="1639"/>
      <c r="FZ36" s="1639"/>
      <c r="GA36" s="1639"/>
      <c r="GB36" s="1639"/>
      <c r="GC36" s="1639"/>
      <c r="GD36" s="1639"/>
      <c r="GE36" s="1639"/>
      <c r="GF36" s="1639"/>
      <c r="GG36" s="1639"/>
      <c r="GH36" s="1639"/>
      <c r="GI36" s="1639"/>
      <c r="GJ36" s="1639"/>
      <c r="GK36" s="1639"/>
      <c r="GL36" s="1639"/>
      <c r="GM36" s="1639"/>
      <c r="GN36" s="1639"/>
      <c r="GO36" s="1639"/>
      <c r="GP36" s="1639"/>
      <c r="GQ36" s="1639"/>
      <c r="GR36" s="1639"/>
      <c r="GS36" s="1639"/>
      <c r="GT36" s="1639"/>
      <c r="GU36" s="1639"/>
      <c r="GV36" s="1639"/>
      <c r="GW36" s="1639"/>
      <c r="GX36" s="1639"/>
      <c r="GY36" s="1639"/>
      <c r="GZ36" s="1639"/>
      <c r="HA36" s="1639"/>
      <c r="HB36" s="1639"/>
      <c r="HC36" s="1639"/>
      <c r="HD36" s="1639"/>
      <c r="HE36" s="1639"/>
      <c r="HF36" s="1639"/>
      <c r="HG36" s="1639"/>
      <c r="HH36" s="1639"/>
      <c r="HI36" s="1639"/>
      <c r="HJ36" s="1639"/>
      <c r="HK36" s="1639"/>
      <c r="HL36" s="1639"/>
      <c r="HM36" s="1639"/>
      <c r="HN36" s="1639"/>
      <c r="HO36" s="1639"/>
      <c r="HP36" s="1639"/>
      <c r="HQ36" s="1639"/>
      <c r="HR36" s="1639"/>
      <c r="HS36" s="1639"/>
      <c r="HT36" s="1639"/>
      <c r="HU36" s="1639"/>
      <c r="HV36" s="1639"/>
      <c r="HW36" s="1639"/>
      <c r="HX36" s="1639"/>
      <c r="HY36" s="1639"/>
      <c r="HZ36" s="1639"/>
      <c r="IA36" s="1639"/>
      <c r="IB36" s="1639"/>
      <c r="IC36" s="1639"/>
      <c r="ID36" s="1639"/>
      <c r="IE36" s="1639"/>
      <c r="IF36" s="1639"/>
      <c r="IG36" s="1639"/>
      <c r="IH36" s="1639"/>
      <c r="II36" s="1639"/>
      <c r="IJ36" s="1639"/>
      <c r="IK36" s="1639"/>
      <c r="IL36" s="1639"/>
      <c r="IM36" s="1639"/>
      <c r="IN36" s="1639"/>
      <c r="IO36" s="1639"/>
      <c r="IP36" s="1639"/>
      <c r="IQ36" s="1639"/>
      <c r="IR36" s="1639"/>
      <c r="IS36" s="1639"/>
      <c r="IT36" s="1639"/>
      <c r="IU36" s="1639"/>
      <c r="IV36" s="1639"/>
      <c r="IW36" s="1639"/>
      <c r="IX36" s="1639"/>
      <c r="IY36" s="1639"/>
      <c r="IZ36" s="1639"/>
      <c r="JA36" s="1639"/>
      <c r="JB36" s="1639"/>
      <c r="JC36" s="1639"/>
      <c r="JD36" s="1639"/>
      <c r="JE36" s="1639"/>
      <c r="JF36" s="1639"/>
      <c r="JG36" s="1639"/>
      <c r="JH36" s="1639"/>
      <c r="JI36" s="1639"/>
      <c r="JJ36" s="1639"/>
      <c r="JK36" s="1639"/>
      <c r="JL36" s="1639"/>
      <c r="JM36" s="1639"/>
      <c r="JN36" s="1639"/>
      <c r="JO36" s="1639"/>
      <c r="JP36" s="1639"/>
      <c r="JQ36" s="1639"/>
      <c r="JR36" s="1639"/>
      <c r="JS36" s="1639"/>
      <c r="JT36" s="1639"/>
      <c r="JU36" s="1639"/>
      <c r="JV36" s="1639"/>
      <c r="JW36" s="1639"/>
      <c r="JX36" s="1639"/>
      <c r="JY36" s="1639"/>
      <c r="JZ36" s="1639"/>
      <c r="KA36" s="1639"/>
      <c r="KB36" s="1639"/>
      <c r="KC36" s="1639"/>
      <c r="KD36" s="1639"/>
      <c r="KE36" s="1639"/>
      <c r="KF36" s="1639"/>
      <c r="KG36" s="1639"/>
      <c r="KH36" s="1639"/>
      <c r="KI36" s="1639"/>
      <c r="KJ36" s="1639"/>
      <c r="KK36" s="1639"/>
      <c r="KL36" s="1639"/>
      <c r="KM36" s="1639"/>
      <c r="KN36" s="1639"/>
      <c r="KO36" s="1639"/>
      <c r="KP36" s="1639"/>
      <c r="KQ36" s="1639"/>
      <c r="KR36" s="1639"/>
      <c r="KS36" s="1639"/>
      <c r="KT36" s="1639"/>
      <c r="KU36" s="1639"/>
      <c r="KV36" s="1639"/>
      <c r="KW36" s="1639"/>
      <c r="KX36" s="1639"/>
      <c r="KY36" s="1639"/>
      <c r="KZ36" s="1639"/>
      <c r="LA36" s="1639"/>
      <c r="LB36" s="1639"/>
      <c r="LC36" s="1639"/>
      <c r="LD36" s="1639"/>
      <c r="LE36" s="1639"/>
      <c r="LF36" s="1639"/>
      <c r="LG36" s="1639"/>
      <c r="LH36" s="1639"/>
    </row>
    <row r="37" s="1481" customFormat="1" ht="47" customHeight="1" spans="1:320">
      <c r="A37" s="1499">
        <v>45919</v>
      </c>
      <c r="B37" s="1500" t="s">
        <v>1503</v>
      </c>
      <c r="C37" s="1501" t="s">
        <v>98</v>
      </c>
      <c r="D37" s="1502">
        <v>4500179932</v>
      </c>
      <c r="E37" s="2253" t="s">
        <v>2953</v>
      </c>
      <c r="F37" s="1502" t="s">
        <v>2954</v>
      </c>
      <c r="G37" s="2414" t="s">
        <v>2834</v>
      </c>
      <c r="H37" s="1505" t="s">
        <v>2834</v>
      </c>
      <c r="I37" s="1532" t="s">
        <v>2911</v>
      </c>
      <c r="J37" s="1522">
        <v>7224</v>
      </c>
      <c r="K37" s="1534">
        <v>0</v>
      </c>
      <c r="L37" s="1534">
        <v>56</v>
      </c>
      <c r="M37" s="1534">
        <f t="shared" si="0"/>
        <v>129</v>
      </c>
      <c r="N37" s="1536">
        <v>45952</v>
      </c>
      <c r="O37" s="1536">
        <v>45950</v>
      </c>
      <c r="P37" s="1537" t="s">
        <v>2890</v>
      </c>
      <c r="Q37" s="2429" t="s">
        <v>78</v>
      </c>
      <c r="R37" s="2253"/>
      <c r="S37" s="1562" t="s">
        <v>829</v>
      </c>
      <c r="T37" s="2430" t="s">
        <v>2955</v>
      </c>
      <c r="U37" s="1564" t="s">
        <v>111</v>
      </c>
      <c r="V37" s="1565">
        <v>45919</v>
      </c>
      <c r="W37" s="1589" t="s">
        <v>287</v>
      </c>
      <c r="X37" s="1565">
        <v>45919</v>
      </c>
      <c r="Y37" s="1589"/>
      <c r="Z37" s="1589"/>
      <c r="AA37" s="1580" t="s">
        <v>2891</v>
      </c>
      <c r="AB37" s="1590" t="s">
        <v>104</v>
      </c>
      <c r="AC37" s="2277">
        <v>3.5424</v>
      </c>
      <c r="AD37" s="2278">
        <f>AC37*M37</f>
        <v>456.9696</v>
      </c>
      <c r="AE37" s="1504" t="s">
        <v>2956</v>
      </c>
      <c r="AF37" s="1609" t="s">
        <v>81</v>
      </c>
      <c r="AG37" s="1609">
        <v>6</v>
      </c>
      <c r="AH37" s="1610"/>
      <c r="AI37" s="1610"/>
      <c r="AJ37" s="1610"/>
      <c r="AK37" s="1610"/>
      <c r="AL37" s="1610"/>
      <c r="AM37" s="1610">
        <f>J37/56</f>
        <v>129</v>
      </c>
      <c r="AN37" s="1610"/>
      <c r="AO37" s="1610" t="s">
        <v>63</v>
      </c>
      <c r="AP37" s="1610">
        <f t="shared" si="13"/>
        <v>7224</v>
      </c>
      <c r="AQ37" s="1610"/>
      <c r="AR37" s="1622">
        <f t="shared" si="1"/>
        <v>1204</v>
      </c>
      <c r="AS37" s="1622">
        <f t="shared" si="2"/>
        <v>1204</v>
      </c>
      <c r="AT37" s="1622">
        <f t="shared" si="3"/>
        <v>1204</v>
      </c>
      <c r="AU37" s="1622">
        <f t="shared" si="4"/>
        <v>1204</v>
      </c>
      <c r="AV37" s="1622">
        <f t="shared" si="5"/>
        <v>1204</v>
      </c>
      <c r="AW37" s="1622">
        <f t="shared" si="6"/>
        <v>1204</v>
      </c>
      <c r="AX37" s="1622"/>
      <c r="AY37" s="1622">
        <f t="shared" si="7"/>
        <v>1153.83333333333</v>
      </c>
      <c r="AZ37" s="1622">
        <f t="shared" si="8"/>
        <v>50.1666666666667</v>
      </c>
      <c r="BA37" s="1534"/>
      <c r="BB37" s="1638"/>
      <c r="BC37" s="1639"/>
      <c r="BD37" s="1639"/>
      <c r="BE37" s="1639"/>
      <c r="BF37" s="1639"/>
      <c r="BG37" s="1639"/>
      <c r="BH37" s="1639"/>
      <c r="BI37" s="1639"/>
      <c r="BJ37" s="1639"/>
      <c r="BK37" s="1639"/>
      <c r="BL37" s="1639"/>
      <c r="BM37" s="1639"/>
      <c r="BN37" s="1639"/>
      <c r="BO37" s="1639"/>
      <c r="BP37" s="1639"/>
      <c r="BQ37" s="1639"/>
      <c r="BR37" s="1639"/>
      <c r="BS37" s="1639"/>
      <c r="BT37" s="1639"/>
      <c r="BU37" s="1639"/>
      <c r="BV37" s="1639"/>
      <c r="BW37" s="1639"/>
      <c r="BX37" s="1639"/>
      <c r="BY37" s="1639"/>
      <c r="BZ37" s="1639"/>
      <c r="CA37" s="1639"/>
      <c r="CB37" s="1639"/>
      <c r="CC37" s="1639"/>
      <c r="CD37" s="1639"/>
      <c r="CE37" s="1639"/>
      <c r="CF37" s="1639"/>
      <c r="CG37" s="1639"/>
      <c r="CH37" s="1639"/>
      <c r="CI37" s="1639"/>
      <c r="CJ37" s="1639"/>
      <c r="CK37" s="1639"/>
      <c r="CL37" s="1639"/>
      <c r="CM37" s="1639"/>
      <c r="CN37" s="1639"/>
      <c r="CO37" s="1639"/>
      <c r="CP37" s="1639"/>
      <c r="CQ37" s="1639"/>
      <c r="CR37" s="1639"/>
      <c r="CS37" s="1639"/>
      <c r="CT37" s="1639"/>
      <c r="CU37" s="1639"/>
      <c r="CV37" s="1639"/>
      <c r="CW37" s="1639"/>
      <c r="CX37" s="1639"/>
      <c r="CY37" s="1639"/>
      <c r="CZ37" s="1639"/>
      <c r="DA37" s="1639"/>
      <c r="DB37" s="1639"/>
      <c r="DC37" s="1639"/>
      <c r="DD37" s="1639"/>
      <c r="DE37" s="1639"/>
      <c r="DF37" s="1639"/>
      <c r="DG37" s="1639"/>
      <c r="DH37" s="1639"/>
      <c r="DI37" s="1639"/>
      <c r="DJ37" s="1639"/>
      <c r="DK37" s="1639"/>
      <c r="DL37" s="1639"/>
      <c r="DM37" s="1639"/>
      <c r="DN37" s="1639"/>
      <c r="DO37" s="1639"/>
      <c r="DP37" s="1639"/>
      <c r="DQ37" s="1639"/>
      <c r="DR37" s="1639"/>
      <c r="DS37" s="1639"/>
      <c r="DT37" s="1639"/>
      <c r="DU37" s="1639"/>
      <c r="DV37" s="1639"/>
      <c r="DW37" s="1639"/>
      <c r="DX37" s="1639"/>
      <c r="DY37" s="1639"/>
      <c r="DZ37" s="1639"/>
      <c r="EA37" s="1639"/>
      <c r="EB37" s="1639"/>
      <c r="EC37" s="1639"/>
      <c r="ED37" s="1639"/>
      <c r="EE37" s="1639"/>
      <c r="EF37" s="1639"/>
      <c r="EG37" s="1639"/>
      <c r="EH37" s="1639"/>
      <c r="EI37" s="1639"/>
      <c r="EJ37" s="1639"/>
      <c r="EK37" s="1639"/>
      <c r="EL37" s="1639"/>
      <c r="EM37" s="1639"/>
      <c r="EN37" s="1639"/>
      <c r="EO37" s="1639"/>
      <c r="EP37" s="1639"/>
      <c r="EQ37" s="1639"/>
      <c r="ER37" s="1639"/>
      <c r="ES37" s="1639"/>
      <c r="ET37" s="1639"/>
      <c r="EU37" s="1639"/>
      <c r="EV37" s="1639"/>
      <c r="EW37" s="1639"/>
      <c r="EX37" s="1639"/>
      <c r="EY37" s="1639"/>
      <c r="EZ37" s="1639"/>
      <c r="FA37" s="1639"/>
      <c r="FB37" s="1639"/>
      <c r="FC37" s="1639"/>
      <c r="FD37" s="1639"/>
      <c r="FE37" s="1639"/>
      <c r="FF37" s="1639"/>
      <c r="FG37" s="1639"/>
      <c r="FH37" s="1639"/>
      <c r="FI37" s="1639"/>
      <c r="FJ37" s="1639"/>
      <c r="FK37" s="1639"/>
      <c r="FL37" s="1639"/>
      <c r="FM37" s="1639"/>
      <c r="FN37" s="1639"/>
      <c r="FO37" s="1639"/>
      <c r="FP37" s="1639"/>
      <c r="FQ37" s="1639"/>
      <c r="FR37" s="1639"/>
      <c r="FS37" s="1639"/>
      <c r="FT37" s="1639"/>
      <c r="FU37" s="1639"/>
      <c r="FV37" s="1639"/>
      <c r="FW37" s="1639"/>
      <c r="FX37" s="1639"/>
      <c r="FY37" s="1639"/>
      <c r="FZ37" s="1639"/>
      <c r="GA37" s="1639"/>
      <c r="GB37" s="1639"/>
      <c r="GC37" s="1639"/>
      <c r="GD37" s="1639"/>
      <c r="GE37" s="1639"/>
      <c r="GF37" s="1639"/>
      <c r="GG37" s="1639"/>
      <c r="GH37" s="1639"/>
      <c r="GI37" s="1639"/>
      <c r="GJ37" s="1639"/>
      <c r="GK37" s="1639"/>
      <c r="GL37" s="1639"/>
      <c r="GM37" s="1639"/>
      <c r="GN37" s="1639"/>
      <c r="GO37" s="1639"/>
      <c r="GP37" s="1639"/>
      <c r="GQ37" s="1639"/>
      <c r="GR37" s="1639"/>
      <c r="GS37" s="1639"/>
      <c r="GT37" s="1639"/>
      <c r="GU37" s="1639"/>
      <c r="GV37" s="1639"/>
      <c r="GW37" s="1639"/>
      <c r="GX37" s="1639"/>
      <c r="GY37" s="1639"/>
      <c r="GZ37" s="1639"/>
      <c r="HA37" s="1639"/>
      <c r="HB37" s="1639"/>
      <c r="HC37" s="1639"/>
      <c r="HD37" s="1639"/>
      <c r="HE37" s="1639"/>
      <c r="HF37" s="1639"/>
      <c r="HG37" s="1639"/>
      <c r="HH37" s="1639"/>
      <c r="HI37" s="1639"/>
      <c r="HJ37" s="1639"/>
      <c r="HK37" s="1639"/>
      <c r="HL37" s="1639"/>
      <c r="HM37" s="1639"/>
      <c r="HN37" s="1639"/>
      <c r="HO37" s="1639"/>
      <c r="HP37" s="1639"/>
      <c r="HQ37" s="1639"/>
      <c r="HR37" s="1639"/>
      <c r="HS37" s="1639"/>
      <c r="HT37" s="1639"/>
      <c r="HU37" s="1639"/>
      <c r="HV37" s="1639"/>
      <c r="HW37" s="1639"/>
      <c r="HX37" s="1639"/>
      <c r="HY37" s="1639"/>
      <c r="HZ37" s="1639"/>
      <c r="IA37" s="1639"/>
      <c r="IB37" s="1639"/>
      <c r="IC37" s="1639"/>
      <c r="ID37" s="1639"/>
      <c r="IE37" s="1639"/>
      <c r="IF37" s="1639"/>
      <c r="IG37" s="1639"/>
      <c r="IH37" s="1639"/>
      <c r="II37" s="1639"/>
      <c r="IJ37" s="1639"/>
      <c r="IK37" s="1639"/>
      <c r="IL37" s="1639"/>
      <c r="IM37" s="1639"/>
      <c r="IN37" s="1639"/>
      <c r="IO37" s="1639"/>
      <c r="IP37" s="1639"/>
      <c r="IQ37" s="1639"/>
      <c r="IR37" s="1639"/>
      <c r="IS37" s="1639"/>
      <c r="IT37" s="1639"/>
      <c r="IU37" s="1639"/>
      <c r="IV37" s="1639"/>
      <c r="IW37" s="1639"/>
      <c r="IX37" s="1639"/>
      <c r="IY37" s="1639"/>
      <c r="IZ37" s="1639"/>
      <c r="JA37" s="1639"/>
      <c r="JB37" s="1639"/>
      <c r="JC37" s="1639"/>
      <c r="JD37" s="1639"/>
      <c r="JE37" s="1639"/>
      <c r="JF37" s="1639"/>
      <c r="JG37" s="1639"/>
      <c r="JH37" s="1639"/>
      <c r="JI37" s="1639"/>
      <c r="JJ37" s="1639"/>
      <c r="JK37" s="1639"/>
      <c r="JL37" s="1639"/>
      <c r="JM37" s="1639"/>
      <c r="JN37" s="1639"/>
      <c r="JO37" s="1639"/>
      <c r="JP37" s="1639"/>
      <c r="JQ37" s="1639"/>
      <c r="JR37" s="1639"/>
      <c r="JS37" s="1639"/>
      <c r="JT37" s="1639"/>
      <c r="JU37" s="1639"/>
      <c r="JV37" s="1639"/>
      <c r="JW37" s="1639"/>
      <c r="JX37" s="1639"/>
      <c r="JY37" s="1639"/>
      <c r="JZ37" s="1639"/>
      <c r="KA37" s="1639"/>
      <c r="KB37" s="1639"/>
      <c r="KC37" s="1639"/>
      <c r="KD37" s="1639"/>
      <c r="KE37" s="1639"/>
      <c r="KF37" s="1639"/>
      <c r="KG37" s="1639"/>
      <c r="KH37" s="1639"/>
      <c r="KI37" s="1639"/>
      <c r="KJ37" s="1639"/>
      <c r="KK37" s="1639"/>
      <c r="KL37" s="1639"/>
      <c r="KM37" s="1639"/>
      <c r="KN37" s="1639"/>
      <c r="KO37" s="1639"/>
      <c r="KP37" s="1639"/>
      <c r="KQ37" s="1639"/>
      <c r="KR37" s="1639"/>
      <c r="KS37" s="1639"/>
      <c r="KT37" s="1639"/>
      <c r="KU37" s="1639"/>
      <c r="KV37" s="1639"/>
      <c r="KW37" s="1639"/>
      <c r="KX37" s="1639"/>
      <c r="KY37" s="1639"/>
      <c r="KZ37" s="1639"/>
      <c r="LA37" s="1639"/>
      <c r="LB37" s="1639"/>
      <c r="LC37" s="1639"/>
      <c r="LD37" s="1639"/>
      <c r="LE37" s="1639"/>
      <c r="LF37" s="1639"/>
      <c r="LG37" s="1639"/>
      <c r="LH37" s="1639"/>
    </row>
    <row r="38" s="1481" customFormat="1" ht="47" customHeight="1" spans="1:320">
      <c r="A38" s="1499">
        <v>45919</v>
      </c>
      <c r="B38" s="1500" t="s">
        <v>1503</v>
      </c>
      <c r="C38" s="1501" t="s">
        <v>98</v>
      </c>
      <c r="D38" s="1502">
        <v>4500179932</v>
      </c>
      <c r="E38" s="2253" t="s">
        <v>2957</v>
      </c>
      <c r="F38" s="1502" t="s">
        <v>2958</v>
      </c>
      <c r="G38" s="2414" t="s">
        <v>2834</v>
      </c>
      <c r="H38" s="1505" t="s">
        <v>2834</v>
      </c>
      <c r="I38" s="1532" t="s">
        <v>2911</v>
      </c>
      <c r="J38" s="1522">
        <v>7224</v>
      </c>
      <c r="K38" s="1534">
        <v>0</v>
      </c>
      <c r="L38" s="1534">
        <v>56</v>
      </c>
      <c r="M38" s="1534">
        <f t="shared" si="0"/>
        <v>129</v>
      </c>
      <c r="N38" s="1536">
        <v>45952</v>
      </c>
      <c r="O38" s="1536">
        <v>45950</v>
      </c>
      <c r="P38" s="1537" t="s">
        <v>2890</v>
      </c>
      <c r="Q38" s="2429" t="s">
        <v>78</v>
      </c>
      <c r="R38" s="2253"/>
      <c r="S38" s="1562" t="s">
        <v>829</v>
      </c>
      <c r="T38" s="2430" t="s">
        <v>2955</v>
      </c>
      <c r="U38" s="1564" t="s">
        <v>111</v>
      </c>
      <c r="V38" s="1565">
        <v>45919</v>
      </c>
      <c r="W38" s="1589" t="s">
        <v>287</v>
      </c>
      <c r="X38" s="1565">
        <v>45919</v>
      </c>
      <c r="Y38" s="1589"/>
      <c r="Z38" s="1589"/>
      <c r="AA38" s="1580" t="s">
        <v>2891</v>
      </c>
      <c r="AB38" s="1590" t="s">
        <v>104</v>
      </c>
      <c r="AC38" s="2277">
        <v>3.5424</v>
      </c>
      <c r="AD38" s="2278">
        <f>AC38*M38</f>
        <v>456.9696</v>
      </c>
      <c r="AE38" s="1504" t="s">
        <v>2959</v>
      </c>
      <c r="AF38" s="1609" t="s">
        <v>81</v>
      </c>
      <c r="AG38" s="1609">
        <v>6</v>
      </c>
      <c r="AH38" s="1610"/>
      <c r="AI38" s="1610"/>
      <c r="AJ38" s="1610"/>
      <c r="AK38" s="1610"/>
      <c r="AL38" s="1610"/>
      <c r="AM38" s="1610">
        <f>J38/56</f>
        <v>129</v>
      </c>
      <c r="AN38" s="1610"/>
      <c r="AO38" s="1610" t="s">
        <v>63</v>
      </c>
      <c r="AP38" s="1610">
        <f t="shared" si="13"/>
        <v>7224</v>
      </c>
      <c r="AQ38" s="1610"/>
      <c r="AR38" s="1622">
        <f t="shared" si="1"/>
        <v>1204</v>
      </c>
      <c r="AS38" s="1622">
        <f t="shared" si="2"/>
        <v>1204</v>
      </c>
      <c r="AT38" s="1622">
        <f t="shared" si="3"/>
        <v>1204</v>
      </c>
      <c r="AU38" s="1622">
        <f t="shared" si="4"/>
        <v>1204</v>
      </c>
      <c r="AV38" s="1622">
        <f t="shared" si="5"/>
        <v>1204</v>
      </c>
      <c r="AW38" s="1622">
        <f t="shared" si="6"/>
        <v>1204</v>
      </c>
      <c r="AX38" s="1622"/>
      <c r="AY38" s="1622">
        <f t="shared" si="7"/>
        <v>1153.83333333333</v>
      </c>
      <c r="AZ38" s="1622">
        <f t="shared" si="8"/>
        <v>50.1666666666667</v>
      </c>
      <c r="BA38" s="1534"/>
      <c r="BB38" s="1638"/>
      <c r="BC38" s="1639"/>
      <c r="BD38" s="1639"/>
      <c r="BE38" s="1639"/>
      <c r="BF38" s="1639"/>
      <c r="BG38" s="1639"/>
      <c r="BH38" s="1639"/>
      <c r="BI38" s="1639"/>
      <c r="BJ38" s="1639"/>
      <c r="BK38" s="1639"/>
      <c r="BL38" s="1639"/>
      <c r="BM38" s="1639"/>
      <c r="BN38" s="1639"/>
      <c r="BO38" s="1639"/>
      <c r="BP38" s="1639"/>
      <c r="BQ38" s="1639"/>
      <c r="BR38" s="1639"/>
      <c r="BS38" s="1639"/>
      <c r="BT38" s="1639"/>
      <c r="BU38" s="1639"/>
      <c r="BV38" s="1639"/>
      <c r="BW38" s="1639"/>
      <c r="BX38" s="1639"/>
      <c r="BY38" s="1639"/>
      <c r="BZ38" s="1639"/>
      <c r="CA38" s="1639"/>
      <c r="CB38" s="1639"/>
      <c r="CC38" s="1639"/>
      <c r="CD38" s="1639"/>
      <c r="CE38" s="1639"/>
      <c r="CF38" s="1639"/>
      <c r="CG38" s="1639"/>
      <c r="CH38" s="1639"/>
      <c r="CI38" s="1639"/>
      <c r="CJ38" s="1639"/>
      <c r="CK38" s="1639"/>
      <c r="CL38" s="1639"/>
      <c r="CM38" s="1639"/>
      <c r="CN38" s="1639"/>
      <c r="CO38" s="1639"/>
      <c r="CP38" s="1639"/>
      <c r="CQ38" s="1639"/>
      <c r="CR38" s="1639"/>
      <c r="CS38" s="1639"/>
      <c r="CT38" s="1639"/>
      <c r="CU38" s="1639"/>
      <c r="CV38" s="1639"/>
      <c r="CW38" s="1639"/>
      <c r="CX38" s="1639"/>
      <c r="CY38" s="1639"/>
      <c r="CZ38" s="1639"/>
      <c r="DA38" s="1639"/>
      <c r="DB38" s="1639"/>
      <c r="DC38" s="1639"/>
      <c r="DD38" s="1639"/>
      <c r="DE38" s="1639"/>
      <c r="DF38" s="1639"/>
      <c r="DG38" s="1639"/>
      <c r="DH38" s="1639"/>
      <c r="DI38" s="1639"/>
      <c r="DJ38" s="1639"/>
      <c r="DK38" s="1639"/>
      <c r="DL38" s="1639"/>
      <c r="DM38" s="1639"/>
      <c r="DN38" s="1639"/>
      <c r="DO38" s="1639"/>
      <c r="DP38" s="1639"/>
      <c r="DQ38" s="1639"/>
      <c r="DR38" s="1639"/>
      <c r="DS38" s="1639"/>
      <c r="DT38" s="1639"/>
      <c r="DU38" s="1639"/>
      <c r="DV38" s="1639"/>
      <c r="DW38" s="1639"/>
      <c r="DX38" s="1639"/>
      <c r="DY38" s="1639"/>
      <c r="DZ38" s="1639"/>
      <c r="EA38" s="1639"/>
      <c r="EB38" s="1639"/>
      <c r="EC38" s="1639"/>
      <c r="ED38" s="1639"/>
      <c r="EE38" s="1639"/>
      <c r="EF38" s="1639"/>
      <c r="EG38" s="1639"/>
      <c r="EH38" s="1639"/>
      <c r="EI38" s="1639"/>
      <c r="EJ38" s="1639"/>
      <c r="EK38" s="1639"/>
      <c r="EL38" s="1639"/>
      <c r="EM38" s="1639"/>
      <c r="EN38" s="1639"/>
      <c r="EO38" s="1639"/>
      <c r="EP38" s="1639"/>
      <c r="EQ38" s="1639"/>
      <c r="ER38" s="1639"/>
      <c r="ES38" s="1639"/>
      <c r="ET38" s="1639"/>
      <c r="EU38" s="1639"/>
      <c r="EV38" s="1639"/>
      <c r="EW38" s="1639"/>
      <c r="EX38" s="1639"/>
      <c r="EY38" s="1639"/>
      <c r="EZ38" s="1639"/>
      <c r="FA38" s="1639"/>
      <c r="FB38" s="1639"/>
      <c r="FC38" s="1639"/>
      <c r="FD38" s="1639"/>
      <c r="FE38" s="1639"/>
      <c r="FF38" s="1639"/>
      <c r="FG38" s="1639"/>
      <c r="FH38" s="1639"/>
      <c r="FI38" s="1639"/>
      <c r="FJ38" s="1639"/>
      <c r="FK38" s="1639"/>
      <c r="FL38" s="1639"/>
      <c r="FM38" s="1639"/>
      <c r="FN38" s="1639"/>
      <c r="FO38" s="1639"/>
      <c r="FP38" s="1639"/>
      <c r="FQ38" s="1639"/>
      <c r="FR38" s="1639"/>
      <c r="FS38" s="1639"/>
      <c r="FT38" s="1639"/>
      <c r="FU38" s="1639"/>
      <c r="FV38" s="1639"/>
      <c r="FW38" s="1639"/>
      <c r="FX38" s="1639"/>
      <c r="FY38" s="1639"/>
      <c r="FZ38" s="1639"/>
      <c r="GA38" s="1639"/>
      <c r="GB38" s="1639"/>
      <c r="GC38" s="1639"/>
      <c r="GD38" s="1639"/>
      <c r="GE38" s="1639"/>
      <c r="GF38" s="1639"/>
      <c r="GG38" s="1639"/>
      <c r="GH38" s="1639"/>
      <c r="GI38" s="1639"/>
      <c r="GJ38" s="1639"/>
      <c r="GK38" s="1639"/>
      <c r="GL38" s="1639"/>
      <c r="GM38" s="1639"/>
      <c r="GN38" s="1639"/>
      <c r="GO38" s="1639"/>
      <c r="GP38" s="1639"/>
      <c r="GQ38" s="1639"/>
      <c r="GR38" s="1639"/>
      <c r="GS38" s="1639"/>
      <c r="GT38" s="1639"/>
      <c r="GU38" s="1639"/>
      <c r="GV38" s="1639"/>
      <c r="GW38" s="1639"/>
      <c r="GX38" s="1639"/>
      <c r="GY38" s="1639"/>
      <c r="GZ38" s="1639"/>
      <c r="HA38" s="1639"/>
      <c r="HB38" s="1639"/>
      <c r="HC38" s="1639"/>
      <c r="HD38" s="1639"/>
      <c r="HE38" s="1639"/>
      <c r="HF38" s="1639"/>
      <c r="HG38" s="1639"/>
      <c r="HH38" s="1639"/>
      <c r="HI38" s="1639"/>
      <c r="HJ38" s="1639"/>
      <c r="HK38" s="1639"/>
      <c r="HL38" s="1639"/>
      <c r="HM38" s="1639"/>
      <c r="HN38" s="1639"/>
      <c r="HO38" s="1639"/>
      <c r="HP38" s="1639"/>
      <c r="HQ38" s="1639"/>
      <c r="HR38" s="1639"/>
      <c r="HS38" s="1639"/>
      <c r="HT38" s="1639"/>
      <c r="HU38" s="1639"/>
      <c r="HV38" s="1639"/>
      <c r="HW38" s="1639"/>
      <c r="HX38" s="1639"/>
      <c r="HY38" s="1639"/>
      <c r="HZ38" s="1639"/>
      <c r="IA38" s="1639"/>
      <c r="IB38" s="1639"/>
      <c r="IC38" s="1639"/>
      <c r="ID38" s="1639"/>
      <c r="IE38" s="1639"/>
      <c r="IF38" s="1639"/>
      <c r="IG38" s="1639"/>
      <c r="IH38" s="1639"/>
      <c r="II38" s="1639"/>
      <c r="IJ38" s="1639"/>
      <c r="IK38" s="1639"/>
      <c r="IL38" s="1639"/>
      <c r="IM38" s="1639"/>
      <c r="IN38" s="1639"/>
      <c r="IO38" s="1639"/>
      <c r="IP38" s="1639"/>
      <c r="IQ38" s="1639"/>
      <c r="IR38" s="1639"/>
      <c r="IS38" s="1639"/>
      <c r="IT38" s="1639"/>
      <c r="IU38" s="1639"/>
      <c r="IV38" s="1639"/>
      <c r="IW38" s="1639"/>
      <c r="IX38" s="1639"/>
      <c r="IY38" s="1639"/>
      <c r="IZ38" s="1639"/>
      <c r="JA38" s="1639"/>
      <c r="JB38" s="1639"/>
      <c r="JC38" s="1639"/>
      <c r="JD38" s="1639"/>
      <c r="JE38" s="1639"/>
      <c r="JF38" s="1639"/>
      <c r="JG38" s="1639"/>
      <c r="JH38" s="1639"/>
      <c r="JI38" s="1639"/>
      <c r="JJ38" s="1639"/>
      <c r="JK38" s="1639"/>
      <c r="JL38" s="1639"/>
      <c r="JM38" s="1639"/>
      <c r="JN38" s="1639"/>
      <c r="JO38" s="1639"/>
      <c r="JP38" s="1639"/>
      <c r="JQ38" s="1639"/>
      <c r="JR38" s="1639"/>
      <c r="JS38" s="1639"/>
      <c r="JT38" s="1639"/>
      <c r="JU38" s="1639"/>
      <c r="JV38" s="1639"/>
      <c r="JW38" s="1639"/>
      <c r="JX38" s="1639"/>
      <c r="JY38" s="1639"/>
      <c r="JZ38" s="1639"/>
      <c r="KA38" s="1639"/>
      <c r="KB38" s="1639"/>
      <c r="KC38" s="1639"/>
      <c r="KD38" s="1639"/>
      <c r="KE38" s="1639"/>
      <c r="KF38" s="1639"/>
      <c r="KG38" s="1639"/>
      <c r="KH38" s="1639"/>
      <c r="KI38" s="1639"/>
      <c r="KJ38" s="1639"/>
      <c r="KK38" s="1639"/>
      <c r="KL38" s="1639"/>
      <c r="KM38" s="1639"/>
      <c r="KN38" s="1639"/>
      <c r="KO38" s="1639"/>
      <c r="KP38" s="1639"/>
      <c r="KQ38" s="1639"/>
      <c r="KR38" s="1639"/>
      <c r="KS38" s="1639"/>
      <c r="KT38" s="1639"/>
      <c r="KU38" s="1639"/>
      <c r="KV38" s="1639"/>
      <c r="KW38" s="1639"/>
      <c r="KX38" s="1639"/>
      <c r="KY38" s="1639"/>
      <c r="KZ38" s="1639"/>
      <c r="LA38" s="1639"/>
      <c r="LB38" s="1639"/>
      <c r="LC38" s="1639"/>
      <c r="LD38" s="1639"/>
      <c r="LE38" s="1639"/>
      <c r="LF38" s="1639"/>
      <c r="LG38" s="1639"/>
      <c r="LH38" s="1639"/>
    </row>
    <row r="39" s="1481" customFormat="1" ht="47" customHeight="1" spans="1:320">
      <c r="A39" s="1499">
        <v>45919</v>
      </c>
      <c r="B39" s="1500" t="s">
        <v>1503</v>
      </c>
      <c r="C39" s="1501" t="s">
        <v>98</v>
      </c>
      <c r="D39" s="1502">
        <v>4500179932</v>
      </c>
      <c r="E39" s="2253" t="s">
        <v>2960</v>
      </c>
      <c r="F39" s="1502" t="s">
        <v>2961</v>
      </c>
      <c r="G39" s="2414" t="s">
        <v>2834</v>
      </c>
      <c r="H39" s="1505" t="s">
        <v>2834</v>
      </c>
      <c r="I39" s="1532" t="s">
        <v>2889</v>
      </c>
      <c r="J39" s="1522">
        <v>34216</v>
      </c>
      <c r="K39" s="1534">
        <v>0</v>
      </c>
      <c r="L39" s="1534">
        <v>56</v>
      </c>
      <c r="M39" s="1534">
        <f t="shared" si="0"/>
        <v>611</v>
      </c>
      <c r="N39" s="1536">
        <v>45952</v>
      </c>
      <c r="O39" s="1536">
        <v>45950</v>
      </c>
      <c r="P39" s="1537"/>
      <c r="Q39" s="1562" t="s">
        <v>78</v>
      </c>
      <c r="R39" s="2253"/>
      <c r="S39" s="1562" t="s">
        <v>829</v>
      </c>
      <c r="T39" s="2430" t="s">
        <v>2955</v>
      </c>
      <c r="U39" s="1564" t="s">
        <v>111</v>
      </c>
      <c r="V39" s="1565">
        <v>45922</v>
      </c>
      <c r="W39" s="1589" t="s">
        <v>88</v>
      </c>
      <c r="X39" s="1565" t="s">
        <v>88</v>
      </c>
      <c r="Y39" s="1589"/>
      <c r="Z39" s="1589"/>
      <c r="AA39" s="1580" t="s">
        <v>2891</v>
      </c>
      <c r="AB39" s="1590" t="s">
        <v>104</v>
      </c>
      <c r="AC39" s="2277">
        <v>32.4384</v>
      </c>
      <c r="AD39" s="2278">
        <f>AC39*M39</f>
        <v>19819.8624</v>
      </c>
      <c r="AE39" s="1504" t="s">
        <v>2962</v>
      </c>
      <c r="AF39" s="1609" t="s">
        <v>81</v>
      </c>
      <c r="AG39" s="1609">
        <v>6</v>
      </c>
      <c r="AH39" s="1610"/>
      <c r="AI39" s="1610"/>
      <c r="AJ39" s="1610"/>
      <c r="AK39" s="1610"/>
      <c r="AL39" s="1610"/>
      <c r="AM39" s="1610">
        <f>J39/56</f>
        <v>611</v>
      </c>
      <c r="AN39" s="1610"/>
      <c r="AO39" s="1610" t="s">
        <v>63</v>
      </c>
      <c r="AP39" s="1610">
        <f t="shared" si="13"/>
        <v>34216</v>
      </c>
      <c r="AQ39" s="1610"/>
      <c r="AR39" s="1622">
        <f t="shared" si="1"/>
        <v>5702.66666666667</v>
      </c>
      <c r="AS39" s="1622">
        <f t="shared" si="2"/>
        <v>5702.66666666667</v>
      </c>
      <c r="AT39" s="1622">
        <f t="shared" si="3"/>
        <v>5702.66666666667</v>
      </c>
      <c r="AU39" s="1622">
        <f t="shared" si="4"/>
        <v>5702.66666666667</v>
      </c>
      <c r="AV39" s="1622">
        <f t="shared" si="5"/>
        <v>5702.66666666667</v>
      </c>
      <c r="AW39" s="1622">
        <f t="shared" si="6"/>
        <v>5702.66666666667</v>
      </c>
      <c r="AX39" s="1622"/>
      <c r="AY39" s="1622">
        <f t="shared" si="7"/>
        <v>5465.05555555556</v>
      </c>
      <c r="AZ39" s="1622">
        <f t="shared" si="8"/>
        <v>237.611111111111</v>
      </c>
      <c r="BA39" s="1534"/>
      <c r="BB39" s="1638"/>
      <c r="BC39" s="1639"/>
      <c r="BD39" s="1639"/>
      <c r="BE39" s="1639"/>
      <c r="BF39" s="1639"/>
      <c r="BG39" s="1639"/>
      <c r="BH39" s="1639"/>
      <c r="BI39" s="1639"/>
      <c r="BJ39" s="1639"/>
      <c r="BK39" s="1639"/>
      <c r="BL39" s="1639"/>
      <c r="BM39" s="1639"/>
      <c r="BN39" s="1639"/>
      <c r="BO39" s="1639"/>
      <c r="BP39" s="1639"/>
      <c r="BQ39" s="1639"/>
      <c r="BR39" s="1639"/>
      <c r="BS39" s="1639"/>
      <c r="BT39" s="1639"/>
      <c r="BU39" s="1639"/>
      <c r="BV39" s="1639"/>
      <c r="BW39" s="1639"/>
      <c r="BX39" s="1639"/>
      <c r="BY39" s="1639"/>
      <c r="BZ39" s="1639"/>
      <c r="CA39" s="1639"/>
      <c r="CB39" s="1639"/>
      <c r="CC39" s="1639"/>
      <c r="CD39" s="1639"/>
      <c r="CE39" s="1639"/>
      <c r="CF39" s="1639"/>
      <c r="CG39" s="1639"/>
      <c r="CH39" s="1639"/>
      <c r="CI39" s="1639"/>
      <c r="CJ39" s="1639"/>
      <c r="CK39" s="1639"/>
      <c r="CL39" s="1639"/>
      <c r="CM39" s="1639"/>
      <c r="CN39" s="1639"/>
      <c r="CO39" s="1639"/>
      <c r="CP39" s="1639"/>
      <c r="CQ39" s="1639"/>
      <c r="CR39" s="1639"/>
      <c r="CS39" s="1639"/>
      <c r="CT39" s="1639"/>
      <c r="CU39" s="1639"/>
      <c r="CV39" s="1639"/>
      <c r="CW39" s="1639"/>
      <c r="CX39" s="1639"/>
      <c r="CY39" s="1639"/>
      <c r="CZ39" s="1639"/>
      <c r="DA39" s="1639"/>
      <c r="DB39" s="1639"/>
      <c r="DC39" s="1639"/>
      <c r="DD39" s="1639"/>
      <c r="DE39" s="1639"/>
      <c r="DF39" s="1639"/>
      <c r="DG39" s="1639"/>
      <c r="DH39" s="1639"/>
      <c r="DI39" s="1639"/>
      <c r="DJ39" s="1639"/>
      <c r="DK39" s="1639"/>
      <c r="DL39" s="1639"/>
      <c r="DM39" s="1639"/>
      <c r="DN39" s="1639"/>
      <c r="DO39" s="1639"/>
      <c r="DP39" s="1639"/>
      <c r="DQ39" s="1639"/>
      <c r="DR39" s="1639"/>
      <c r="DS39" s="1639"/>
      <c r="DT39" s="1639"/>
      <c r="DU39" s="1639"/>
      <c r="DV39" s="1639"/>
      <c r="DW39" s="1639"/>
      <c r="DX39" s="1639"/>
      <c r="DY39" s="1639"/>
      <c r="DZ39" s="1639"/>
      <c r="EA39" s="1639"/>
      <c r="EB39" s="1639"/>
      <c r="EC39" s="1639"/>
      <c r="ED39" s="1639"/>
      <c r="EE39" s="1639"/>
      <c r="EF39" s="1639"/>
      <c r="EG39" s="1639"/>
      <c r="EH39" s="1639"/>
      <c r="EI39" s="1639"/>
      <c r="EJ39" s="1639"/>
      <c r="EK39" s="1639"/>
      <c r="EL39" s="1639"/>
      <c r="EM39" s="1639"/>
      <c r="EN39" s="1639"/>
      <c r="EO39" s="1639"/>
      <c r="EP39" s="1639"/>
      <c r="EQ39" s="1639"/>
      <c r="ER39" s="1639"/>
      <c r="ES39" s="1639"/>
      <c r="ET39" s="1639"/>
      <c r="EU39" s="1639"/>
      <c r="EV39" s="1639"/>
      <c r="EW39" s="1639"/>
      <c r="EX39" s="1639"/>
      <c r="EY39" s="1639"/>
      <c r="EZ39" s="1639"/>
      <c r="FA39" s="1639"/>
      <c r="FB39" s="1639"/>
      <c r="FC39" s="1639"/>
      <c r="FD39" s="1639"/>
      <c r="FE39" s="1639"/>
      <c r="FF39" s="1639"/>
      <c r="FG39" s="1639"/>
      <c r="FH39" s="1639"/>
      <c r="FI39" s="1639"/>
      <c r="FJ39" s="1639"/>
      <c r="FK39" s="1639"/>
      <c r="FL39" s="1639"/>
      <c r="FM39" s="1639"/>
      <c r="FN39" s="1639"/>
      <c r="FO39" s="1639"/>
      <c r="FP39" s="1639"/>
      <c r="FQ39" s="1639"/>
      <c r="FR39" s="1639"/>
      <c r="FS39" s="1639"/>
      <c r="FT39" s="1639"/>
      <c r="FU39" s="1639"/>
      <c r="FV39" s="1639"/>
      <c r="FW39" s="1639"/>
      <c r="FX39" s="1639"/>
      <c r="FY39" s="1639"/>
      <c r="FZ39" s="1639"/>
      <c r="GA39" s="1639"/>
      <c r="GB39" s="1639"/>
      <c r="GC39" s="1639"/>
      <c r="GD39" s="1639"/>
      <c r="GE39" s="1639"/>
      <c r="GF39" s="1639"/>
      <c r="GG39" s="1639"/>
      <c r="GH39" s="1639"/>
      <c r="GI39" s="1639"/>
      <c r="GJ39" s="1639"/>
      <c r="GK39" s="1639"/>
      <c r="GL39" s="1639"/>
      <c r="GM39" s="1639"/>
      <c r="GN39" s="1639"/>
      <c r="GO39" s="1639"/>
      <c r="GP39" s="1639"/>
      <c r="GQ39" s="1639"/>
      <c r="GR39" s="1639"/>
      <c r="GS39" s="1639"/>
      <c r="GT39" s="1639"/>
      <c r="GU39" s="1639"/>
      <c r="GV39" s="1639"/>
      <c r="GW39" s="1639"/>
      <c r="GX39" s="1639"/>
      <c r="GY39" s="1639"/>
      <c r="GZ39" s="1639"/>
      <c r="HA39" s="1639"/>
      <c r="HB39" s="1639"/>
      <c r="HC39" s="1639"/>
      <c r="HD39" s="1639"/>
      <c r="HE39" s="1639"/>
      <c r="HF39" s="1639"/>
      <c r="HG39" s="1639"/>
      <c r="HH39" s="1639"/>
      <c r="HI39" s="1639"/>
      <c r="HJ39" s="1639"/>
      <c r="HK39" s="1639"/>
      <c r="HL39" s="1639"/>
      <c r="HM39" s="1639"/>
      <c r="HN39" s="1639"/>
      <c r="HO39" s="1639"/>
      <c r="HP39" s="1639"/>
      <c r="HQ39" s="1639"/>
      <c r="HR39" s="1639"/>
      <c r="HS39" s="1639"/>
      <c r="HT39" s="1639"/>
      <c r="HU39" s="1639"/>
      <c r="HV39" s="1639"/>
      <c r="HW39" s="1639"/>
      <c r="HX39" s="1639"/>
      <c r="HY39" s="1639"/>
      <c r="HZ39" s="1639"/>
      <c r="IA39" s="1639"/>
      <c r="IB39" s="1639"/>
      <c r="IC39" s="1639"/>
      <c r="ID39" s="1639"/>
      <c r="IE39" s="1639"/>
      <c r="IF39" s="1639"/>
      <c r="IG39" s="1639"/>
      <c r="IH39" s="1639"/>
      <c r="II39" s="1639"/>
      <c r="IJ39" s="1639"/>
      <c r="IK39" s="1639"/>
      <c r="IL39" s="1639"/>
      <c r="IM39" s="1639"/>
      <c r="IN39" s="1639"/>
      <c r="IO39" s="1639"/>
      <c r="IP39" s="1639"/>
      <c r="IQ39" s="1639"/>
      <c r="IR39" s="1639"/>
      <c r="IS39" s="1639"/>
      <c r="IT39" s="1639"/>
      <c r="IU39" s="1639"/>
      <c r="IV39" s="1639"/>
      <c r="IW39" s="1639"/>
      <c r="IX39" s="1639"/>
      <c r="IY39" s="1639"/>
      <c r="IZ39" s="1639"/>
      <c r="JA39" s="1639"/>
      <c r="JB39" s="1639"/>
      <c r="JC39" s="1639"/>
      <c r="JD39" s="1639"/>
      <c r="JE39" s="1639"/>
      <c r="JF39" s="1639"/>
      <c r="JG39" s="1639"/>
      <c r="JH39" s="1639"/>
      <c r="JI39" s="1639"/>
      <c r="JJ39" s="1639"/>
      <c r="JK39" s="1639"/>
      <c r="JL39" s="1639"/>
      <c r="JM39" s="1639"/>
      <c r="JN39" s="1639"/>
      <c r="JO39" s="1639"/>
      <c r="JP39" s="1639"/>
      <c r="JQ39" s="1639"/>
      <c r="JR39" s="1639"/>
      <c r="JS39" s="1639"/>
      <c r="JT39" s="1639"/>
      <c r="JU39" s="1639"/>
      <c r="JV39" s="1639"/>
      <c r="JW39" s="1639"/>
      <c r="JX39" s="1639"/>
      <c r="JY39" s="1639"/>
      <c r="JZ39" s="1639"/>
      <c r="KA39" s="1639"/>
      <c r="KB39" s="1639"/>
      <c r="KC39" s="1639"/>
      <c r="KD39" s="1639"/>
      <c r="KE39" s="1639"/>
      <c r="KF39" s="1639"/>
      <c r="KG39" s="1639"/>
      <c r="KH39" s="1639"/>
      <c r="KI39" s="1639"/>
      <c r="KJ39" s="1639"/>
      <c r="KK39" s="1639"/>
      <c r="KL39" s="1639"/>
      <c r="KM39" s="1639"/>
      <c r="KN39" s="1639"/>
      <c r="KO39" s="1639"/>
      <c r="KP39" s="1639"/>
      <c r="KQ39" s="1639"/>
      <c r="KR39" s="1639"/>
      <c r="KS39" s="1639"/>
      <c r="KT39" s="1639"/>
      <c r="KU39" s="1639"/>
      <c r="KV39" s="1639"/>
      <c r="KW39" s="1639"/>
      <c r="KX39" s="1639"/>
      <c r="KY39" s="1639"/>
      <c r="KZ39" s="1639"/>
      <c r="LA39" s="1639"/>
      <c r="LB39" s="1639"/>
      <c r="LC39" s="1639"/>
      <c r="LD39" s="1639"/>
      <c r="LE39" s="1639"/>
      <c r="LF39" s="1639"/>
      <c r="LG39" s="1639"/>
      <c r="LH39" s="1639"/>
    </row>
    <row r="40" s="1481" customFormat="1" ht="47" customHeight="1" spans="1:320">
      <c r="A40" s="2417">
        <v>45924</v>
      </c>
      <c r="B40" s="1500" t="s">
        <v>283</v>
      </c>
      <c r="C40" s="1501" t="s">
        <v>98</v>
      </c>
      <c r="D40" s="1502">
        <v>4500180216</v>
      </c>
      <c r="E40" s="2253" t="s">
        <v>2632</v>
      </c>
      <c r="F40" s="1502" t="s">
        <v>2633</v>
      </c>
      <c r="G40" s="2418" t="s">
        <v>2963</v>
      </c>
      <c r="H40" s="2419" t="s">
        <v>2963</v>
      </c>
      <c r="I40" s="1532" t="s">
        <v>2964</v>
      </c>
      <c r="J40" s="1533">
        <v>51003</v>
      </c>
      <c r="K40" s="1534">
        <v>0</v>
      </c>
      <c r="L40" s="1534">
        <v>9</v>
      </c>
      <c r="M40" s="1534">
        <f t="shared" si="0"/>
        <v>5667</v>
      </c>
      <c r="N40" s="1536">
        <v>45947</v>
      </c>
      <c r="O40" s="1536">
        <v>45945</v>
      </c>
      <c r="P40" s="1537" t="s">
        <v>2637</v>
      </c>
      <c r="Q40" s="1562" t="s">
        <v>78</v>
      </c>
      <c r="R40" s="2253"/>
      <c r="S40" s="1562"/>
      <c r="T40" s="2431" t="s">
        <v>2638</v>
      </c>
      <c r="U40" s="1564" t="s">
        <v>111</v>
      </c>
      <c r="V40" s="1565" t="s">
        <v>2965</v>
      </c>
      <c r="W40" s="1589" t="s">
        <v>287</v>
      </c>
      <c r="X40" s="1565">
        <v>45912</v>
      </c>
      <c r="Y40" s="1589" t="s">
        <v>1716</v>
      </c>
      <c r="Z40" s="1589"/>
      <c r="AA40" s="2274" t="s">
        <v>2966</v>
      </c>
      <c r="AB40" s="1590" t="s">
        <v>289</v>
      </c>
      <c r="AC40" s="2277"/>
      <c r="AD40" s="2278"/>
      <c r="AE40" s="1504" t="s">
        <v>2967</v>
      </c>
      <c r="AF40" s="1609" t="s">
        <v>2968</v>
      </c>
      <c r="AG40" s="1609">
        <v>6</v>
      </c>
      <c r="AH40" s="1610"/>
      <c r="AI40" s="1610"/>
      <c r="AJ40" s="2443">
        <f>J40</f>
        <v>51003</v>
      </c>
      <c r="AK40" s="1610"/>
      <c r="AL40" s="1610"/>
      <c r="AM40" s="1610"/>
      <c r="AN40" s="1610"/>
      <c r="AO40" s="1610" t="s">
        <v>63</v>
      </c>
      <c r="AP40" s="1610">
        <f t="shared" si="13"/>
        <v>51003</v>
      </c>
      <c r="AQ40" s="1610"/>
      <c r="AR40" s="2449">
        <f>J40/9</f>
        <v>5667</v>
      </c>
      <c r="AS40" s="2449">
        <f>J40/9</f>
        <v>5667</v>
      </c>
      <c r="AT40" s="2449">
        <f>J40/9*2</f>
        <v>11334</v>
      </c>
      <c r="AU40" s="2449">
        <f>J40/9*2</f>
        <v>11334</v>
      </c>
      <c r="AV40" s="2449">
        <f>J40/9*2</f>
        <v>11334</v>
      </c>
      <c r="AW40" s="2449">
        <f>J40/9</f>
        <v>5667</v>
      </c>
      <c r="AX40" s="1622"/>
      <c r="AY40" s="1622" t="s">
        <v>551</v>
      </c>
      <c r="AZ40" s="1622" t="s">
        <v>552</v>
      </c>
      <c r="BA40" s="1534"/>
      <c r="BB40" s="1638"/>
      <c r="BC40" s="1639"/>
      <c r="BD40" s="1639"/>
      <c r="BE40" s="1639"/>
      <c r="BF40" s="1639"/>
      <c r="BG40" s="1639"/>
      <c r="BH40" s="1639"/>
      <c r="BI40" s="1639"/>
      <c r="BJ40" s="1639"/>
      <c r="BK40" s="1639"/>
      <c r="BL40" s="1639"/>
      <c r="BM40" s="1639"/>
      <c r="BN40" s="1639"/>
      <c r="BO40" s="1639"/>
      <c r="BP40" s="1639"/>
      <c r="BQ40" s="1639"/>
      <c r="BR40" s="1639"/>
      <c r="BS40" s="1639"/>
      <c r="BT40" s="1639"/>
      <c r="BU40" s="1639"/>
      <c r="BV40" s="1639"/>
      <c r="BW40" s="1639"/>
      <c r="BX40" s="1639"/>
      <c r="BY40" s="1639"/>
      <c r="BZ40" s="1639"/>
      <c r="CA40" s="1639"/>
      <c r="CB40" s="1639"/>
      <c r="CC40" s="1639"/>
      <c r="CD40" s="1639"/>
      <c r="CE40" s="1639"/>
      <c r="CF40" s="1639"/>
      <c r="CG40" s="1639"/>
      <c r="CH40" s="1639"/>
      <c r="CI40" s="1639"/>
      <c r="CJ40" s="1639"/>
      <c r="CK40" s="1639"/>
      <c r="CL40" s="1639"/>
      <c r="CM40" s="1639"/>
      <c r="CN40" s="1639"/>
      <c r="CO40" s="1639"/>
      <c r="CP40" s="1639"/>
      <c r="CQ40" s="1639"/>
      <c r="CR40" s="1639"/>
      <c r="CS40" s="1639"/>
      <c r="CT40" s="1639"/>
      <c r="CU40" s="1639"/>
      <c r="CV40" s="1639"/>
      <c r="CW40" s="1639"/>
      <c r="CX40" s="1639"/>
      <c r="CY40" s="1639"/>
      <c r="CZ40" s="1639"/>
      <c r="DA40" s="1639"/>
      <c r="DB40" s="1639"/>
      <c r="DC40" s="1639"/>
      <c r="DD40" s="1639"/>
      <c r="DE40" s="1639"/>
      <c r="DF40" s="1639"/>
      <c r="DG40" s="1639"/>
      <c r="DH40" s="1639"/>
      <c r="DI40" s="1639"/>
      <c r="DJ40" s="1639"/>
      <c r="DK40" s="1639"/>
      <c r="DL40" s="1639"/>
      <c r="DM40" s="1639"/>
      <c r="DN40" s="1639"/>
      <c r="DO40" s="1639"/>
      <c r="DP40" s="1639"/>
      <c r="DQ40" s="1639"/>
      <c r="DR40" s="1639"/>
      <c r="DS40" s="1639"/>
      <c r="DT40" s="1639"/>
      <c r="DU40" s="1639"/>
      <c r="DV40" s="1639"/>
      <c r="DW40" s="1639"/>
      <c r="DX40" s="1639"/>
      <c r="DY40" s="1639"/>
      <c r="DZ40" s="1639"/>
      <c r="EA40" s="1639"/>
      <c r="EB40" s="1639"/>
      <c r="EC40" s="1639"/>
      <c r="ED40" s="1639"/>
      <c r="EE40" s="1639"/>
      <c r="EF40" s="1639"/>
      <c r="EG40" s="1639"/>
      <c r="EH40" s="1639"/>
      <c r="EI40" s="1639"/>
      <c r="EJ40" s="1639"/>
      <c r="EK40" s="1639"/>
      <c r="EL40" s="1639"/>
      <c r="EM40" s="1639"/>
      <c r="EN40" s="1639"/>
      <c r="EO40" s="1639"/>
      <c r="EP40" s="1639"/>
      <c r="EQ40" s="1639"/>
      <c r="ER40" s="1639"/>
      <c r="ES40" s="1639"/>
      <c r="ET40" s="1639"/>
      <c r="EU40" s="1639"/>
      <c r="EV40" s="1639"/>
      <c r="EW40" s="1639"/>
      <c r="EX40" s="1639"/>
      <c r="EY40" s="1639"/>
      <c r="EZ40" s="1639"/>
      <c r="FA40" s="1639"/>
      <c r="FB40" s="1639"/>
      <c r="FC40" s="1639"/>
      <c r="FD40" s="1639"/>
      <c r="FE40" s="1639"/>
      <c r="FF40" s="1639"/>
      <c r="FG40" s="1639"/>
      <c r="FH40" s="1639"/>
      <c r="FI40" s="1639"/>
      <c r="FJ40" s="1639"/>
      <c r="FK40" s="1639"/>
      <c r="FL40" s="1639"/>
      <c r="FM40" s="1639"/>
      <c r="FN40" s="1639"/>
      <c r="FO40" s="1639"/>
      <c r="FP40" s="1639"/>
      <c r="FQ40" s="1639"/>
      <c r="FR40" s="1639"/>
      <c r="FS40" s="1639"/>
      <c r="FT40" s="1639"/>
      <c r="FU40" s="1639"/>
      <c r="FV40" s="1639"/>
      <c r="FW40" s="1639"/>
      <c r="FX40" s="1639"/>
      <c r="FY40" s="1639"/>
      <c r="FZ40" s="1639"/>
      <c r="GA40" s="1639"/>
      <c r="GB40" s="1639"/>
      <c r="GC40" s="1639"/>
      <c r="GD40" s="1639"/>
      <c r="GE40" s="1639"/>
      <c r="GF40" s="1639"/>
      <c r="GG40" s="1639"/>
      <c r="GH40" s="1639"/>
      <c r="GI40" s="1639"/>
      <c r="GJ40" s="1639"/>
      <c r="GK40" s="1639"/>
      <c r="GL40" s="1639"/>
      <c r="GM40" s="1639"/>
      <c r="GN40" s="1639"/>
      <c r="GO40" s="1639"/>
      <c r="GP40" s="1639"/>
      <c r="GQ40" s="1639"/>
      <c r="GR40" s="1639"/>
      <c r="GS40" s="1639"/>
      <c r="GT40" s="1639"/>
      <c r="GU40" s="1639"/>
      <c r="GV40" s="1639"/>
      <c r="GW40" s="1639"/>
      <c r="GX40" s="1639"/>
      <c r="GY40" s="1639"/>
      <c r="GZ40" s="1639"/>
      <c r="HA40" s="1639"/>
      <c r="HB40" s="1639"/>
      <c r="HC40" s="1639"/>
      <c r="HD40" s="1639"/>
      <c r="HE40" s="1639"/>
      <c r="HF40" s="1639"/>
      <c r="HG40" s="1639"/>
      <c r="HH40" s="1639"/>
      <c r="HI40" s="1639"/>
      <c r="HJ40" s="1639"/>
      <c r="HK40" s="1639"/>
      <c r="HL40" s="1639"/>
      <c r="HM40" s="1639"/>
      <c r="HN40" s="1639"/>
      <c r="HO40" s="1639"/>
      <c r="HP40" s="1639"/>
      <c r="HQ40" s="1639"/>
      <c r="HR40" s="1639"/>
      <c r="HS40" s="1639"/>
      <c r="HT40" s="1639"/>
      <c r="HU40" s="1639"/>
      <c r="HV40" s="1639"/>
      <c r="HW40" s="1639"/>
      <c r="HX40" s="1639"/>
      <c r="HY40" s="1639"/>
      <c r="HZ40" s="1639"/>
      <c r="IA40" s="1639"/>
      <c r="IB40" s="1639"/>
      <c r="IC40" s="1639"/>
      <c r="ID40" s="1639"/>
      <c r="IE40" s="1639"/>
      <c r="IF40" s="1639"/>
      <c r="IG40" s="1639"/>
      <c r="IH40" s="1639"/>
      <c r="II40" s="1639"/>
      <c r="IJ40" s="1639"/>
      <c r="IK40" s="1639"/>
      <c r="IL40" s="1639"/>
      <c r="IM40" s="1639"/>
      <c r="IN40" s="1639"/>
      <c r="IO40" s="1639"/>
      <c r="IP40" s="1639"/>
      <c r="IQ40" s="1639"/>
      <c r="IR40" s="1639"/>
      <c r="IS40" s="1639"/>
      <c r="IT40" s="1639"/>
      <c r="IU40" s="1639"/>
      <c r="IV40" s="1639"/>
      <c r="IW40" s="1639"/>
      <c r="IX40" s="1639"/>
      <c r="IY40" s="1639"/>
      <c r="IZ40" s="1639"/>
      <c r="JA40" s="1639"/>
      <c r="JB40" s="1639"/>
      <c r="JC40" s="1639"/>
      <c r="JD40" s="1639"/>
      <c r="JE40" s="1639"/>
      <c r="JF40" s="1639"/>
      <c r="JG40" s="1639"/>
      <c r="JH40" s="1639"/>
      <c r="JI40" s="1639"/>
      <c r="JJ40" s="1639"/>
      <c r="JK40" s="1639"/>
      <c r="JL40" s="1639"/>
      <c r="JM40" s="1639"/>
      <c r="JN40" s="1639"/>
      <c r="JO40" s="1639"/>
      <c r="JP40" s="1639"/>
      <c r="JQ40" s="1639"/>
      <c r="JR40" s="1639"/>
      <c r="JS40" s="1639"/>
      <c r="JT40" s="1639"/>
      <c r="JU40" s="1639"/>
      <c r="JV40" s="1639"/>
      <c r="JW40" s="1639"/>
      <c r="JX40" s="1639"/>
      <c r="JY40" s="1639"/>
      <c r="JZ40" s="1639"/>
      <c r="KA40" s="1639"/>
      <c r="KB40" s="1639"/>
      <c r="KC40" s="1639"/>
      <c r="KD40" s="1639"/>
      <c r="KE40" s="1639"/>
      <c r="KF40" s="1639"/>
      <c r="KG40" s="1639"/>
      <c r="KH40" s="1639"/>
      <c r="KI40" s="1639"/>
      <c r="KJ40" s="1639"/>
      <c r="KK40" s="1639"/>
      <c r="KL40" s="1639"/>
      <c r="KM40" s="1639"/>
      <c r="KN40" s="1639"/>
      <c r="KO40" s="1639"/>
      <c r="KP40" s="1639"/>
      <c r="KQ40" s="1639"/>
      <c r="KR40" s="1639"/>
      <c r="KS40" s="1639"/>
      <c r="KT40" s="1639"/>
      <c r="KU40" s="1639"/>
      <c r="KV40" s="1639"/>
      <c r="KW40" s="1639"/>
      <c r="KX40" s="1639"/>
      <c r="KY40" s="1639"/>
      <c r="KZ40" s="1639"/>
      <c r="LA40" s="1639"/>
      <c r="LB40" s="1639"/>
      <c r="LC40" s="1639"/>
      <c r="LD40" s="1639"/>
      <c r="LE40" s="1639"/>
      <c r="LF40" s="1639"/>
      <c r="LG40" s="1639"/>
      <c r="LH40" s="1639"/>
    </row>
    <row r="41" s="1488" customFormat="1" ht="47" customHeight="1" spans="1:320">
      <c r="A41" s="1832">
        <v>45912</v>
      </c>
      <c r="B41" s="1660" t="s">
        <v>681</v>
      </c>
      <c r="C41" s="1661" t="s">
        <v>682</v>
      </c>
      <c r="D41" s="1662">
        <v>4500179452</v>
      </c>
      <c r="E41" s="2415" t="s">
        <v>2682</v>
      </c>
      <c r="F41" s="1662" t="s">
        <v>2969</v>
      </c>
      <c r="G41" s="1863" t="s">
        <v>2831</v>
      </c>
      <c r="H41" s="1863" t="s">
        <v>2831</v>
      </c>
      <c r="I41" s="1880" t="s">
        <v>2970</v>
      </c>
      <c r="J41" s="1543">
        <v>4032</v>
      </c>
      <c r="K41" s="1876">
        <v>0</v>
      </c>
      <c r="L41" s="1876">
        <v>96</v>
      </c>
      <c r="M41" s="1876">
        <f t="shared" si="0"/>
        <v>42</v>
      </c>
      <c r="N41" s="1673">
        <v>45957</v>
      </c>
      <c r="O41" s="1673">
        <v>45955</v>
      </c>
      <c r="P41" s="1878"/>
      <c r="Q41" s="2079" t="s">
        <v>78</v>
      </c>
      <c r="R41" s="2415"/>
      <c r="S41" s="2079" t="s">
        <v>829</v>
      </c>
      <c r="T41" s="1891"/>
      <c r="U41" s="1891" t="s">
        <v>111</v>
      </c>
      <c r="V41" s="1900">
        <v>45912</v>
      </c>
      <c r="W41" s="1930" t="s">
        <v>88</v>
      </c>
      <c r="X41" s="1900" t="s">
        <v>88</v>
      </c>
      <c r="Y41" s="1930"/>
      <c r="Z41" s="1930"/>
      <c r="AA41" s="1597" t="s">
        <v>2971</v>
      </c>
      <c r="AB41" s="1692" t="s">
        <v>680</v>
      </c>
      <c r="AC41" s="2093">
        <v>1.0005</v>
      </c>
      <c r="AD41" s="2095">
        <f>AC41*J41</f>
        <v>4034.016</v>
      </c>
      <c r="AE41" s="1647" t="s">
        <v>2685</v>
      </c>
      <c r="AF41" s="1947" t="s">
        <v>81</v>
      </c>
      <c r="AG41" s="1947">
        <v>6</v>
      </c>
      <c r="AH41" s="1948">
        <f t="shared" ref="AH41:AH46" si="14">J41</f>
        <v>4032</v>
      </c>
      <c r="AI41" s="1948"/>
      <c r="AJ41" s="1948"/>
      <c r="AK41" s="1948">
        <f t="shared" ref="AK41:AK55" si="15">J41/24</f>
        <v>168</v>
      </c>
      <c r="AL41" s="1948"/>
      <c r="AM41" s="1948"/>
      <c r="AN41" s="1948"/>
      <c r="AO41" s="1948" t="s">
        <v>63</v>
      </c>
      <c r="AP41" s="1948">
        <f t="shared" si="13"/>
        <v>4032</v>
      </c>
      <c r="AQ41" s="1948"/>
      <c r="AR41" s="1430">
        <f>J41/6</f>
        <v>672</v>
      </c>
      <c r="AS41" s="1430">
        <f>J41/6</f>
        <v>672</v>
      </c>
      <c r="AT41" s="1430">
        <f>J41/6</f>
        <v>672</v>
      </c>
      <c r="AU41" s="1430">
        <f>J41/6</f>
        <v>672</v>
      </c>
      <c r="AV41" s="1430">
        <f>J41/6</f>
        <v>672</v>
      </c>
      <c r="AW41" s="1430">
        <f>J41/6</f>
        <v>672</v>
      </c>
      <c r="AX41" s="1430"/>
      <c r="AY41" s="1430">
        <f>J41*23/24/COUNT(AR41:AW41)</f>
        <v>644</v>
      </c>
      <c r="AZ41" s="1430">
        <f>J41/24/COUNT(AR41:AW41)</f>
        <v>28</v>
      </c>
      <c r="BA41" s="1876"/>
      <c r="BB41" s="1959"/>
      <c r="BC41" s="1960"/>
      <c r="BD41" s="1960"/>
      <c r="BE41" s="1960"/>
      <c r="BF41" s="1960"/>
      <c r="BG41" s="1960"/>
      <c r="BH41" s="1960"/>
      <c r="BI41" s="1960"/>
      <c r="BJ41" s="1960"/>
      <c r="BK41" s="1960"/>
      <c r="BL41" s="1960"/>
      <c r="BM41" s="1960"/>
      <c r="BN41" s="1960"/>
      <c r="BO41" s="1960"/>
      <c r="BP41" s="1960"/>
      <c r="BQ41" s="1960"/>
      <c r="BR41" s="1960"/>
      <c r="BS41" s="1960"/>
      <c r="BT41" s="1960"/>
      <c r="BU41" s="1960"/>
      <c r="BV41" s="1960"/>
      <c r="BW41" s="1960"/>
      <c r="BX41" s="1960"/>
      <c r="BY41" s="1960"/>
      <c r="BZ41" s="1960"/>
      <c r="CA41" s="1960"/>
      <c r="CB41" s="1960"/>
      <c r="CC41" s="1960"/>
      <c r="CD41" s="1960"/>
      <c r="CE41" s="1960"/>
      <c r="CF41" s="1960"/>
      <c r="CG41" s="1960"/>
      <c r="CH41" s="1960"/>
      <c r="CI41" s="1960"/>
      <c r="CJ41" s="1960"/>
      <c r="CK41" s="1960"/>
      <c r="CL41" s="1960"/>
      <c r="CM41" s="1960"/>
      <c r="CN41" s="1960"/>
      <c r="CO41" s="1960"/>
      <c r="CP41" s="1960"/>
      <c r="CQ41" s="1960"/>
      <c r="CR41" s="1960"/>
      <c r="CS41" s="1960"/>
      <c r="CT41" s="1960"/>
      <c r="CU41" s="1960"/>
      <c r="CV41" s="1960"/>
      <c r="CW41" s="1960"/>
      <c r="CX41" s="1960"/>
      <c r="CY41" s="1960"/>
      <c r="CZ41" s="1960"/>
      <c r="DA41" s="1960"/>
      <c r="DB41" s="1960"/>
      <c r="DC41" s="1960"/>
      <c r="DD41" s="1960"/>
      <c r="DE41" s="1960"/>
      <c r="DF41" s="1960"/>
      <c r="DG41" s="1960"/>
      <c r="DH41" s="1960"/>
      <c r="DI41" s="1960"/>
      <c r="DJ41" s="1960"/>
      <c r="DK41" s="1960"/>
      <c r="DL41" s="1960"/>
      <c r="DM41" s="1960"/>
      <c r="DN41" s="1960"/>
      <c r="DO41" s="1960"/>
      <c r="DP41" s="1960"/>
      <c r="DQ41" s="1960"/>
      <c r="DR41" s="1960"/>
      <c r="DS41" s="1960"/>
      <c r="DT41" s="1960"/>
      <c r="DU41" s="1960"/>
      <c r="DV41" s="1960"/>
      <c r="DW41" s="1960"/>
      <c r="DX41" s="1960"/>
      <c r="DY41" s="1960"/>
      <c r="DZ41" s="1960"/>
      <c r="EA41" s="1960"/>
      <c r="EB41" s="1960"/>
      <c r="EC41" s="1960"/>
      <c r="ED41" s="1960"/>
      <c r="EE41" s="1960"/>
      <c r="EF41" s="1960"/>
      <c r="EG41" s="1960"/>
      <c r="EH41" s="1960"/>
      <c r="EI41" s="1960"/>
      <c r="EJ41" s="1960"/>
      <c r="EK41" s="1960"/>
      <c r="EL41" s="1960"/>
      <c r="EM41" s="1960"/>
      <c r="EN41" s="1960"/>
      <c r="EO41" s="1960"/>
      <c r="EP41" s="1960"/>
      <c r="EQ41" s="1960"/>
      <c r="ER41" s="1960"/>
      <c r="ES41" s="1960"/>
      <c r="ET41" s="1960"/>
      <c r="EU41" s="1960"/>
      <c r="EV41" s="1960"/>
      <c r="EW41" s="1960"/>
      <c r="EX41" s="1960"/>
      <c r="EY41" s="1960"/>
      <c r="EZ41" s="1960"/>
      <c r="FA41" s="1960"/>
      <c r="FB41" s="1960"/>
      <c r="FC41" s="1960"/>
      <c r="FD41" s="1960"/>
      <c r="FE41" s="1960"/>
      <c r="FF41" s="1960"/>
      <c r="FG41" s="1960"/>
      <c r="FH41" s="1960"/>
      <c r="FI41" s="1960"/>
      <c r="FJ41" s="1960"/>
      <c r="FK41" s="1960"/>
      <c r="FL41" s="1960"/>
      <c r="FM41" s="1960"/>
      <c r="FN41" s="1960"/>
      <c r="FO41" s="1960"/>
      <c r="FP41" s="1960"/>
      <c r="FQ41" s="1960"/>
      <c r="FR41" s="1960"/>
      <c r="FS41" s="1960"/>
      <c r="FT41" s="1960"/>
      <c r="FU41" s="1960"/>
      <c r="FV41" s="1960"/>
      <c r="FW41" s="1960"/>
      <c r="FX41" s="1960"/>
      <c r="FY41" s="1960"/>
      <c r="FZ41" s="1960"/>
      <c r="GA41" s="1960"/>
      <c r="GB41" s="1960"/>
      <c r="GC41" s="1960"/>
      <c r="GD41" s="1960"/>
      <c r="GE41" s="1960"/>
      <c r="GF41" s="1960"/>
      <c r="GG41" s="1960"/>
      <c r="GH41" s="1960"/>
      <c r="GI41" s="1960"/>
      <c r="GJ41" s="1960"/>
      <c r="GK41" s="1960"/>
      <c r="GL41" s="1960"/>
      <c r="GM41" s="1960"/>
      <c r="GN41" s="1960"/>
      <c r="GO41" s="1960"/>
      <c r="GP41" s="1960"/>
      <c r="GQ41" s="1960"/>
      <c r="GR41" s="1960"/>
      <c r="GS41" s="1960"/>
      <c r="GT41" s="1960"/>
      <c r="GU41" s="1960"/>
      <c r="GV41" s="1960"/>
      <c r="GW41" s="1960"/>
      <c r="GX41" s="1960"/>
      <c r="GY41" s="1960"/>
      <c r="GZ41" s="1960"/>
      <c r="HA41" s="1960"/>
      <c r="HB41" s="1960"/>
      <c r="HC41" s="1960"/>
      <c r="HD41" s="1960"/>
      <c r="HE41" s="1960"/>
      <c r="HF41" s="1960"/>
      <c r="HG41" s="1960"/>
      <c r="HH41" s="1960"/>
      <c r="HI41" s="1960"/>
      <c r="HJ41" s="1960"/>
      <c r="HK41" s="1960"/>
      <c r="HL41" s="1960"/>
      <c r="HM41" s="1960"/>
      <c r="HN41" s="1960"/>
      <c r="HO41" s="1960"/>
      <c r="HP41" s="1960"/>
      <c r="HQ41" s="1960"/>
      <c r="HR41" s="1960"/>
      <c r="HS41" s="1960"/>
      <c r="HT41" s="1960"/>
      <c r="HU41" s="1960"/>
      <c r="HV41" s="1960"/>
      <c r="HW41" s="1960"/>
      <c r="HX41" s="1960"/>
      <c r="HY41" s="1960"/>
      <c r="HZ41" s="1960"/>
      <c r="IA41" s="1960"/>
      <c r="IB41" s="1960"/>
      <c r="IC41" s="1960"/>
      <c r="ID41" s="1960"/>
      <c r="IE41" s="1960"/>
      <c r="IF41" s="1960"/>
      <c r="IG41" s="1960"/>
      <c r="IH41" s="1960"/>
      <c r="II41" s="1960"/>
      <c r="IJ41" s="1960"/>
      <c r="IK41" s="1960"/>
      <c r="IL41" s="1960"/>
      <c r="IM41" s="1960"/>
      <c r="IN41" s="1960"/>
      <c r="IO41" s="1960"/>
      <c r="IP41" s="1960"/>
      <c r="IQ41" s="1960"/>
      <c r="IR41" s="1960"/>
      <c r="IS41" s="1960"/>
      <c r="IT41" s="1960"/>
      <c r="IU41" s="1960"/>
      <c r="IV41" s="1960"/>
      <c r="IW41" s="1960"/>
      <c r="IX41" s="1960"/>
      <c r="IY41" s="1960"/>
      <c r="IZ41" s="1960"/>
      <c r="JA41" s="1960"/>
      <c r="JB41" s="1960"/>
      <c r="JC41" s="1960"/>
      <c r="JD41" s="1960"/>
      <c r="JE41" s="1960"/>
      <c r="JF41" s="1960"/>
      <c r="JG41" s="1960"/>
      <c r="JH41" s="1960"/>
      <c r="JI41" s="1960"/>
      <c r="JJ41" s="1960"/>
      <c r="JK41" s="1960"/>
      <c r="JL41" s="1960"/>
      <c r="JM41" s="1960"/>
      <c r="JN41" s="1960"/>
      <c r="JO41" s="1960"/>
      <c r="JP41" s="1960"/>
      <c r="JQ41" s="1960"/>
      <c r="JR41" s="1960"/>
      <c r="JS41" s="1960"/>
      <c r="JT41" s="1960"/>
      <c r="JU41" s="1960"/>
      <c r="JV41" s="1960"/>
      <c r="JW41" s="1960"/>
      <c r="JX41" s="1960"/>
      <c r="JY41" s="1960"/>
      <c r="JZ41" s="1960"/>
      <c r="KA41" s="1960"/>
      <c r="KB41" s="1960"/>
      <c r="KC41" s="1960"/>
      <c r="KD41" s="1960"/>
      <c r="KE41" s="1960"/>
      <c r="KF41" s="1960"/>
      <c r="KG41" s="1960"/>
      <c r="KH41" s="1960"/>
      <c r="KI41" s="1960"/>
      <c r="KJ41" s="1960"/>
      <c r="KK41" s="1960"/>
      <c r="KL41" s="1960"/>
      <c r="KM41" s="1960"/>
      <c r="KN41" s="1960"/>
      <c r="KO41" s="1960"/>
      <c r="KP41" s="1960"/>
      <c r="KQ41" s="1960"/>
      <c r="KR41" s="1960"/>
      <c r="KS41" s="1960"/>
      <c r="KT41" s="1960"/>
      <c r="KU41" s="1960"/>
      <c r="KV41" s="1960"/>
      <c r="KW41" s="1960"/>
      <c r="KX41" s="1960"/>
      <c r="KY41" s="1960"/>
      <c r="KZ41" s="1960"/>
      <c r="LA41" s="1960"/>
      <c r="LB41" s="1960"/>
      <c r="LC41" s="1960"/>
      <c r="LD41" s="1960"/>
      <c r="LE41" s="1960"/>
      <c r="LF41" s="1960"/>
      <c r="LG41" s="1960"/>
      <c r="LH41" s="1960"/>
    </row>
    <row r="42" s="1488" customFormat="1" ht="47" customHeight="1" spans="1:320">
      <c r="A42" s="1832">
        <v>45896</v>
      </c>
      <c r="B42" s="1660" t="s">
        <v>283</v>
      </c>
      <c r="C42" s="1661" t="s">
        <v>98</v>
      </c>
      <c r="D42" s="1662">
        <v>4500177942</v>
      </c>
      <c r="E42" s="2415" t="s">
        <v>2972</v>
      </c>
      <c r="F42" s="1662" t="s">
        <v>2973</v>
      </c>
      <c r="G42" s="1863" t="s">
        <v>2895</v>
      </c>
      <c r="H42" s="1863" t="s">
        <v>2895</v>
      </c>
      <c r="I42" s="1880" t="s">
        <v>2926</v>
      </c>
      <c r="J42" s="1543">
        <v>20232</v>
      </c>
      <c r="K42" s="1876">
        <v>0</v>
      </c>
      <c r="L42" s="1876">
        <v>24</v>
      </c>
      <c r="M42" s="1876">
        <f t="shared" si="0"/>
        <v>843</v>
      </c>
      <c r="N42" s="1673">
        <v>45954</v>
      </c>
      <c r="O42" s="1673">
        <v>45952</v>
      </c>
      <c r="P42" s="1878"/>
      <c r="Q42" s="2079" t="s">
        <v>78</v>
      </c>
      <c r="R42" s="2415"/>
      <c r="S42" s="2079" t="s">
        <v>829</v>
      </c>
      <c r="T42" s="1891"/>
      <c r="U42" s="1891" t="s">
        <v>111</v>
      </c>
      <c r="V42" s="1900">
        <v>45904</v>
      </c>
      <c r="W42" s="1930" t="s">
        <v>287</v>
      </c>
      <c r="X42" s="1900">
        <v>45919</v>
      </c>
      <c r="Y42" s="1930"/>
      <c r="Z42" s="1930"/>
      <c r="AA42" s="1597" t="s">
        <v>2951</v>
      </c>
      <c r="AB42" s="1692" t="s">
        <v>289</v>
      </c>
      <c r="AC42" s="2093">
        <v>0.5964</v>
      </c>
      <c r="AD42" s="2095">
        <f>AC42*'15759粉色Baby系列'!M42</f>
        <v>502.7652</v>
      </c>
      <c r="AE42" s="2440" t="s">
        <v>2974</v>
      </c>
      <c r="AF42" s="1947" t="s">
        <v>81</v>
      </c>
      <c r="AG42" s="1947">
        <v>6</v>
      </c>
      <c r="AH42" s="1948">
        <f t="shared" si="14"/>
        <v>20232</v>
      </c>
      <c r="AI42" s="1948"/>
      <c r="AJ42" s="1948"/>
      <c r="AK42" s="1948">
        <f t="shared" si="15"/>
        <v>843</v>
      </c>
      <c r="AL42" s="1948"/>
      <c r="AM42" s="1948"/>
      <c r="AN42" s="1948"/>
      <c r="AO42" s="1948">
        <f>J42</f>
        <v>20232</v>
      </c>
      <c r="AP42" s="1948">
        <f t="shared" si="13"/>
        <v>20232</v>
      </c>
      <c r="AQ42" s="1948"/>
      <c r="AR42" s="1430">
        <f>J42/6</f>
        <v>3372</v>
      </c>
      <c r="AS42" s="1430">
        <f>J42/6</f>
        <v>3372</v>
      </c>
      <c r="AT42" s="1430">
        <f>J42/6</f>
        <v>3372</v>
      </c>
      <c r="AU42" s="1430">
        <f>J42/6</f>
        <v>3372</v>
      </c>
      <c r="AV42" s="1430">
        <f>J42/6</f>
        <v>3372</v>
      </c>
      <c r="AW42" s="1430">
        <f>J42/6</f>
        <v>3372</v>
      </c>
      <c r="AX42" s="1430"/>
      <c r="AY42" s="1430">
        <f>J42*23/24/COUNT(AR42:AW42)</f>
        <v>3231.5</v>
      </c>
      <c r="AZ42" s="1430">
        <f>J42/24/COUNT(AR42:AW42)</f>
        <v>140.5</v>
      </c>
      <c r="BA42" s="1876"/>
      <c r="BB42" s="1959"/>
      <c r="BC42" s="1960"/>
      <c r="BD42" s="1960"/>
      <c r="BE42" s="1960"/>
      <c r="BF42" s="1960"/>
      <c r="BG42" s="1960"/>
      <c r="BH42" s="1960"/>
      <c r="BI42" s="1960"/>
      <c r="BJ42" s="1960"/>
      <c r="BK42" s="1960"/>
      <c r="BL42" s="1960"/>
      <c r="BM42" s="1960"/>
      <c r="BN42" s="1960"/>
      <c r="BO42" s="1960"/>
      <c r="BP42" s="1960"/>
      <c r="BQ42" s="1960"/>
      <c r="BR42" s="1960"/>
      <c r="BS42" s="1960"/>
      <c r="BT42" s="1960"/>
      <c r="BU42" s="1960"/>
      <c r="BV42" s="1960"/>
      <c r="BW42" s="1960"/>
      <c r="BX42" s="1960"/>
      <c r="BY42" s="1960"/>
      <c r="BZ42" s="1960"/>
      <c r="CA42" s="1960"/>
      <c r="CB42" s="1960"/>
      <c r="CC42" s="1960"/>
      <c r="CD42" s="1960"/>
      <c r="CE42" s="1960"/>
      <c r="CF42" s="1960"/>
      <c r="CG42" s="1960"/>
      <c r="CH42" s="1960"/>
      <c r="CI42" s="1960"/>
      <c r="CJ42" s="1960"/>
      <c r="CK42" s="1960"/>
      <c r="CL42" s="1960"/>
      <c r="CM42" s="1960"/>
      <c r="CN42" s="1960"/>
      <c r="CO42" s="1960"/>
      <c r="CP42" s="1960"/>
      <c r="CQ42" s="1960"/>
      <c r="CR42" s="1960"/>
      <c r="CS42" s="1960"/>
      <c r="CT42" s="1960"/>
      <c r="CU42" s="1960"/>
      <c r="CV42" s="1960"/>
      <c r="CW42" s="1960"/>
      <c r="CX42" s="1960"/>
      <c r="CY42" s="1960"/>
      <c r="CZ42" s="1960"/>
      <c r="DA42" s="1960"/>
      <c r="DB42" s="1960"/>
      <c r="DC42" s="1960"/>
      <c r="DD42" s="1960"/>
      <c r="DE42" s="1960"/>
      <c r="DF42" s="1960"/>
      <c r="DG42" s="1960"/>
      <c r="DH42" s="1960"/>
      <c r="DI42" s="1960"/>
      <c r="DJ42" s="1960"/>
      <c r="DK42" s="1960"/>
      <c r="DL42" s="1960"/>
      <c r="DM42" s="1960"/>
      <c r="DN42" s="1960"/>
      <c r="DO42" s="1960"/>
      <c r="DP42" s="1960"/>
      <c r="DQ42" s="1960"/>
      <c r="DR42" s="1960"/>
      <c r="DS42" s="1960"/>
      <c r="DT42" s="1960"/>
      <c r="DU42" s="1960"/>
      <c r="DV42" s="1960"/>
      <c r="DW42" s="1960"/>
      <c r="DX42" s="1960"/>
      <c r="DY42" s="1960"/>
      <c r="DZ42" s="1960"/>
      <c r="EA42" s="1960"/>
      <c r="EB42" s="1960"/>
      <c r="EC42" s="1960"/>
      <c r="ED42" s="1960"/>
      <c r="EE42" s="1960"/>
      <c r="EF42" s="1960"/>
      <c r="EG42" s="1960"/>
      <c r="EH42" s="1960"/>
      <c r="EI42" s="1960"/>
      <c r="EJ42" s="1960"/>
      <c r="EK42" s="1960"/>
      <c r="EL42" s="1960"/>
      <c r="EM42" s="1960"/>
      <c r="EN42" s="1960"/>
      <c r="EO42" s="1960"/>
      <c r="EP42" s="1960"/>
      <c r="EQ42" s="1960"/>
      <c r="ER42" s="1960"/>
      <c r="ES42" s="1960"/>
      <c r="ET42" s="1960"/>
      <c r="EU42" s="1960"/>
      <c r="EV42" s="1960"/>
      <c r="EW42" s="1960"/>
      <c r="EX42" s="1960"/>
      <c r="EY42" s="1960"/>
      <c r="EZ42" s="1960"/>
      <c r="FA42" s="1960"/>
      <c r="FB42" s="1960"/>
      <c r="FC42" s="1960"/>
      <c r="FD42" s="1960"/>
      <c r="FE42" s="1960"/>
      <c r="FF42" s="1960"/>
      <c r="FG42" s="1960"/>
      <c r="FH42" s="1960"/>
      <c r="FI42" s="1960"/>
      <c r="FJ42" s="1960"/>
      <c r="FK42" s="1960"/>
      <c r="FL42" s="1960"/>
      <c r="FM42" s="1960"/>
      <c r="FN42" s="1960"/>
      <c r="FO42" s="1960"/>
      <c r="FP42" s="1960"/>
      <c r="FQ42" s="1960"/>
      <c r="FR42" s="1960"/>
      <c r="FS42" s="1960"/>
      <c r="FT42" s="1960"/>
      <c r="FU42" s="1960"/>
      <c r="FV42" s="1960"/>
      <c r="FW42" s="1960"/>
      <c r="FX42" s="1960"/>
      <c r="FY42" s="1960"/>
      <c r="FZ42" s="1960"/>
      <c r="GA42" s="1960"/>
      <c r="GB42" s="1960"/>
      <c r="GC42" s="1960"/>
      <c r="GD42" s="1960"/>
      <c r="GE42" s="1960"/>
      <c r="GF42" s="1960"/>
      <c r="GG42" s="1960"/>
      <c r="GH42" s="1960"/>
      <c r="GI42" s="1960"/>
      <c r="GJ42" s="1960"/>
      <c r="GK42" s="1960"/>
      <c r="GL42" s="1960"/>
      <c r="GM42" s="1960"/>
      <c r="GN42" s="1960"/>
      <c r="GO42" s="1960"/>
      <c r="GP42" s="1960"/>
      <c r="GQ42" s="1960"/>
      <c r="GR42" s="1960"/>
      <c r="GS42" s="1960"/>
      <c r="GT42" s="1960"/>
      <c r="GU42" s="1960"/>
      <c r="GV42" s="1960"/>
      <c r="GW42" s="1960"/>
      <c r="GX42" s="1960"/>
      <c r="GY42" s="1960"/>
      <c r="GZ42" s="1960"/>
      <c r="HA42" s="1960"/>
      <c r="HB42" s="1960"/>
      <c r="HC42" s="1960"/>
      <c r="HD42" s="1960"/>
      <c r="HE42" s="1960"/>
      <c r="HF42" s="1960"/>
      <c r="HG42" s="1960"/>
      <c r="HH42" s="1960"/>
      <c r="HI42" s="1960"/>
      <c r="HJ42" s="1960"/>
      <c r="HK42" s="1960"/>
      <c r="HL42" s="1960"/>
      <c r="HM42" s="1960"/>
      <c r="HN42" s="1960"/>
      <c r="HO42" s="1960"/>
      <c r="HP42" s="1960"/>
      <c r="HQ42" s="1960"/>
      <c r="HR42" s="1960"/>
      <c r="HS42" s="1960"/>
      <c r="HT42" s="1960"/>
      <c r="HU42" s="1960"/>
      <c r="HV42" s="1960"/>
      <c r="HW42" s="1960"/>
      <c r="HX42" s="1960"/>
      <c r="HY42" s="1960"/>
      <c r="HZ42" s="1960"/>
      <c r="IA42" s="1960"/>
      <c r="IB42" s="1960"/>
      <c r="IC42" s="1960"/>
      <c r="ID42" s="1960"/>
      <c r="IE42" s="1960"/>
      <c r="IF42" s="1960"/>
      <c r="IG42" s="1960"/>
      <c r="IH42" s="1960"/>
      <c r="II42" s="1960"/>
      <c r="IJ42" s="1960"/>
      <c r="IK42" s="1960"/>
      <c r="IL42" s="1960"/>
      <c r="IM42" s="1960"/>
      <c r="IN42" s="1960"/>
      <c r="IO42" s="1960"/>
      <c r="IP42" s="1960"/>
      <c r="IQ42" s="1960"/>
      <c r="IR42" s="1960"/>
      <c r="IS42" s="1960"/>
      <c r="IT42" s="1960"/>
      <c r="IU42" s="1960"/>
      <c r="IV42" s="1960"/>
      <c r="IW42" s="1960"/>
      <c r="IX42" s="1960"/>
      <c r="IY42" s="1960"/>
      <c r="IZ42" s="1960"/>
      <c r="JA42" s="1960"/>
      <c r="JB42" s="1960"/>
      <c r="JC42" s="1960"/>
      <c r="JD42" s="1960"/>
      <c r="JE42" s="1960"/>
      <c r="JF42" s="1960"/>
      <c r="JG42" s="1960"/>
      <c r="JH42" s="1960"/>
      <c r="JI42" s="1960"/>
      <c r="JJ42" s="1960"/>
      <c r="JK42" s="1960"/>
      <c r="JL42" s="1960"/>
      <c r="JM42" s="1960"/>
      <c r="JN42" s="1960"/>
      <c r="JO42" s="1960"/>
      <c r="JP42" s="1960"/>
      <c r="JQ42" s="1960"/>
      <c r="JR42" s="1960"/>
      <c r="JS42" s="1960"/>
      <c r="JT42" s="1960"/>
      <c r="JU42" s="1960"/>
      <c r="JV42" s="1960"/>
      <c r="JW42" s="1960"/>
      <c r="JX42" s="1960"/>
      <c r="JY42" s="1960"/>
      <c r="JZ42" s="1960"/>
      <c r="KA42" s="1960"/>
      <c r="KB42" s="1960"/>
      <c r="KC42" s="1960"/>
      <c r="KD42" s="1960"/>
      <c r="KE42" s="1960"/>
      <c r="KF42" s="1960"/>
      <c r="KG42" s="1960"/>
      <c r="KH42" s="1960"/>
      <c r="KI42" s="1960"/>
      <c r="KJ42" s="1960"/>
      <c r="KK42" s="1960"/>
      <c r="KL42" s="1960"/>
      <c r="KM42" s="1960"/>
      <c r="KN42" s="1960"/>
      <c r="KO42" s="1960"/>
      <c r="KP42" s="1960"/>
      <c r="KQ42" s="1960"/>
      <c r="KR42" s="1960"/>
      <c r="KS42" s="1960"/>
      <c r="KT42" s="1960"/>
      <c r="KU42" s="1960"/>
      <c r="KV42" s="1960"/>
      <c r="KW42" s="1960"/>
      <c r="KX42" s="1960"/>
      <c r="KY42" s="1960"/>
      <c r="KZ42" s="1960"/>
      <c r="LA42" s="1960"/>
      <c r="LB42" s="1960"/>
      <c r="LC42" s="1960"/>
      <c r="LD42" s="1960"/>
      <c r="LE42" s="1960"/>
      <c r="LF42" s="1960"/>
      <c r="LG42" s="1960"/>
      <c r="LH42" s="1960"/>
    </row>
    <row r="43" s="1488" customFormat="1" ht="47" customHeight="1" spans="1:320">
      <c r="A43" s="1832">
        <v>45908</v>
      </c>
      <c r="B43" s="1660" t="s">
        <v>283</v>
      </c>
      <c r="C43" s="1661" t="s">
        <v>98</v>
      </c>
      <c r="D43" s="1662">
        <v>4500179008</v>
      </c>
      <c r="E43" s="2415" t="s">
        <v>2975</v>
      </c>
      <c r="F43" s="1662" t="s">
        <v>2976</v>
      </c>
      <c r="G43" s="1863" t="s">
        <v>2895</v>
      </c>
      <c r="H43" s="1863" t="s">
        <v>2895</v>
      </c>
      <c r="I43" s="1880" t="s">
        <v>2926</v>
      </c>
      <c r="J43" s="1543">
        <v>13896</v>
      </c>
      <c r="K43" s="1876">
        <v>0</v>
      </c>
      <c r="L43" s="1876">
        <v>24</v>
      </c>
      <c r="M43" s="1876">
        <f t="shared" si="0"/>
        <v>579</v>
      </c>
      <c r="N43" s="1673">
        <v>45956</v>
      </c>
      <c r="O43" s="1673">
        <v>45954</v>
      </c>
      <c r="P43" s="1878"/>
      <c r="Q43" s="2079" t="s">
        <v>78</v>
      </c>
      <c r="R43" s="2415"/>
      <c r="S43" s="2079" t="s">
        <v>829</v>
      </c>
      <c r="T43" s="1891"/>
      <c r="U43" s="1891" t="s">
        <v>111</v>
      </c>
      <c r="V43" s="1900">
        <v>45919</v>
      </c>
      <c r="W43" s="1930" t="s">
        <v>287</v>
      </c>
      <c r="X43" s="1900">
        <v>45939</v>
      </c>
      <c r="Y43" s="1930"/>
      <c r="Z43" s="1930"/>
      <c r="AA43" s="1597" t="s">
        <v>2977</v>
      </c>
      <c r="AB43" s="1692" t="s">
        <v>289</v>
      </c>
      <c r="AC43" s="2093">
        <v>0.5964</v>
      </c>
      <c r="AD43" s="2095">
        <f>AC43*'15759粉色Baby系列'!M43</f>
        <v>345.3156</v>
      </c>
      <c r="AE43" s="2440" t="s">
        <v>2978</v>
      </c>
      <c r="AF43" s="1947" t="s">
        <v>81</v>
      </c>
      <c r="AG43" s="1947">
        <v>6</v>
      </c>
      <c r="AH43" s="1948">
        <f t="shared" si="14"/>
        <v>13896</v>
      </c>
      <c r="AI43" s="1948"/>
      <c r="AJ43" s="1948"/>
      <c r="AK43" s="1948">
        <f t="shared" si="15"/>
        <v>579</v>
      </c>
      <c r="AL43" s="1948"/>
      <c r="AM43" s="1948"/>
      <c r="AN43" s="1948"/>
      <c r="AO43" s="1948" t="s">
        <v>63</v>
      </c>
      <c r="AP43" s="1948">
        <f t="shared" si="13"/>
        <v>13896</v>
      </c>
      <c r="AQ43" s="1948"/>
      <c r="AR43" s="1430">
        <f>J43/6</f>
        <v>2316</v>
      </c>
      <c r="AS43" s="1430">
        <f>J43/6</f>
        <v>2316</v>
      </c>
      <c r="AT43" s="1430">
        <f>J43/6</f>
        <v>2316</v>
      </c>
      <c r="AU43" s="1430">
        <f>J43/6</f>
        <v>2316</v>
      </c>
      <c r="AV43" s="1430">
        <f>J43/6</f>
        <v>2316</v>
      </c>
      <c r="AW43" s="1430">
        <f>J43/6</f>
        <v>2316</v>
      </c>
      <c r="AX43" s="1430"/>
      <c r="AY43" s="1430">
        <f>J43*23/24/COUNT(AR43:AW43)</f>
        <v>2219.5</v>
      </c>
      <c r="AZ43" s="1430">
        <f>J43/24/COUNT(AR43:AW43)</f>
        <v>96.5</v>
      </c>
      <c r="BA43" s="1876"/>
      <c r="BB43" s="1959"/>
      <c r="BC43" s="1960"/>
      <c r="BD43" s="1960"/>
      <c r="BE43" s="1960"/>
      <c r="BF43" s="1960"/>
      <c r="BG43" s="1960"/>
      <c r="BH43" s="1960"/>
      <c r="BI43" s="1960"/>
      <c r="BJ43" s="1960"/>
      <c r="BK43" s="1960"/>
      <c r="BL43" s="1960"/>
      <c r="BM43" s="1960"/>
      <c r="BN43" s="1960"/>
      <c r="BO43" s="1960"/>
      <c r="BP43" s="1960"/>
      <c r="BQ43" s="1960"/>
      <c r="BR43" s="1960"/>
      <c r="BS43" s="1960"/>
      <c r="BT43" s="1960"/>
      <c r="BU43" s="1960"/>
      <c r="BV43" s="1960"/>
      <c r="BW43" s="1960"/>
      <c r="BX43" s="1960"/>
      <c r="BY43" s="1960"/>
      <c r="BZ43" s="1960"/>
      <c r="CA43" s="1960"/>
      <c r="CB43" s="1960"/>
      <c r="CC43" s="1960"/>
      <c r="CD43" s="1960"/>
      <c r="CE43" s="1960"/>
      <c r="CF43" s="1960"/>
      <c r="CG43" s="1960"/>
      <c r="CH43" s="1960"/>
      <c r="CI43" s="1960"/>
      <c r="CJ43" s="1960"/>
      <c r="CK43" s="1960"/>
      <c r="CL43" s="1960"/>
      <c r="CM43" s="1960"/>
      <c r="CN43" s="1960"/>
      <c r="CO43" s="1960"/>
      <c r="CP43" s="1960"/>
      <c r="CQ43" s="1960"/>
      <c r="CR43" s="1960"/>
      <c r="CS43" s="1960"/>
      <c r="CT43" s="1960"/>
      <c r="CU43" s="1960"/>
      <c r="CV43" s="1960"/>
      <c r="CW43" s="1960"/>
      <c r="CX43" s="1960"/>
      <c r="CY43" s="1960"/>
      <c r="CZ43" s="1960"/>
      <c r="DA43" s="1960"/>
      <c r="DB43" s="1960"/>
      <c r="DC43" s="1960"/>
      <c r="DD43" s="1960"/>
      <c r="DE43" s="1960"/>
      <c r="DF43" s="1960"/>
      <c r="DG43" s="1960"/>
      <c r="DH43" s="1960"/>
      <c r="DI43" s="1960"/>
      <c r="DJ43" s="1960"/>
      <c r="DK43" s="1960"/>
      <c r="DL43" s="1960"/>
      <c r="DM43" s="1960"/>
      <c r="DN43" s="1960"/>
      <c r="DO43" s="1960"/>
      <c r="DP43" s="1960"/>
      <c r="DQ43" s="1960"/>
      <c r="DR43" s="1960"/>
      <c r="DS43" s="1960"/>
      <c r="DT43" s="1960"/>
      <c r="DU43" s="1960"/>
      <c r="DV43" s="1960"/>
      <c r="DW43" s="1960"/>
      <c r="DX43" s="1960"/>
      <c r="DY43" s="1960"/>
      <c r="DZ43" s="1960"/>
      <c r="EA43" s="1960"/>
      <c r="EB43" s="1960"/>
      <c r="EC43" s="1960"/>
      <c r="ED43" s="1960"/>
      <c r="EE43" s="1960"/>
      <c r="EF43" s="1960"/>
      <c r="EG43" s="1960"/>
      <c r="EH43" s="1960"/>
      <c r="EI43" s="1960"/>
      <c r="EJ43" s="1960"/>
      <c r="EK43" s="1960"/>
      <c r="EL43" s="1960"/>
      <c r="EM43" s="1960"/>
      <c r="EN43" s="1960"/>
      <c r="EO43" s="1960"/>
      <c r="EP43" s="1960"/>
      <c r="EQ43" s="1960"/>
      <c r="ER43" s="1960"/>
      <c r="ES43" s="1960"/>
      <c r="ET43" s="1960"/>
      <c r="EU43" s="1960"/>
      <c r="EV43" s="1960"/>
      <c r="EW43" s="1960"/>
      <c r="EX43" s="1960"/>
      <c r="EY43" s="1960"/>
      <c r="EZ43" s="1960"/>
      <c r="FA43" s="1960"/>
      <c r="FB43" s="1960"/>
      <c r="FC43" s="1960"/>
      <c r="FD43" s="1960"/>
      <c r="FE43" s="1960"/>
      <c r="FF43" s="1960"/>
      <c r="FG43" s="1960"/>
      <c r="FH43" s="1960"/>
      <c r="FI43" s="1960"/>
      <c r="FJ43" s="1960"/>
      <c r="FK43" s="1960"/>
      <c r="FL43" s="1960"/>
      <c r="FM43" s="1960"/>
      <c r="FN43" s="1960"/>
      <c r="FO43" s="1960"/>
      <c r="FP43" s="1960"/>
      <c r="FQ43" s="1960"/>
      <c r="FR43" s="1960"/>
      <c r="FS43" s="1960"/>
      <c r="FT43" s="1960"/>
      <c r="FU43" s="1960"/>
      <c r="FV43" s="1960"/>
      <c r="FW43" s="1960"/>
      <c r="FX43" s="1960"/>
      <c r="FY43" s="1960"/>
      <c r="FZ43" s="1960"/>
      <c r="GA43" s="1960"/>
      <c r="GB43" s="1960"/>
      <c r="GC43" s="1960"/>
      <c r="GD43" s="1960"/>
      <c r="GE43" s="1960"/>
      <c r="GF43" s="1960"/>
      <c r="GG43" s="1960"/>
      <c r="GH43" s="1960"/>
      <c r="GI43" s="1960"/>
      <c r="GJ43" s="1960"/>
      <c r="GK43" s="1960"/>
      <c r="GL43" s="1960"/>
      <c r="GM43" s="1960"/>
      <c r="GN43" s="1960"/>
      <c r="GO43" s="1960"/>
      <c r="GP43" s="1960"/>
      <c r="GQ43" s="1960"/>
      <c r="GR43" s="1960"/>
      <c r="GS43" s="1960"/>
      <c r="GT43" s="1960"/>
      <c r="GU43" s="1960"/>
      <c r="GV43" s="1960"/>
      <c r="GW43" s="1960"/>
      <c r="GX43" s="1960"/>
      <c r="GY43" s="1960"/>
      <c r="GZ43" s="1960"/>
      <c r="HA43" s="1960"/>
      <c r="HB43" s="1960"/>
      <c r="HC43" s="1960"/>
      <c r="HD43" s="1960"/>
      <c r="HE43" s="1960"/>
      <c r="HF43" s="1960"/>
      <c r="HG43" s="1960"/>
      <c r="HH43" s="1960"/>
      <c r="HI43" s="1960"/>
      <c r="HJ43" s="1960"/>
      <c r="HK43" s="1960"/>
      <c r="HL43" s="1960"/>
      <c r="HM43" s="1960"/>
      <c r="HN43" s="1960"/>
      <c r="HO43" s="1960"/>
      <c r="HP43" s="1960"/>
      <c r="HQ43" s="1960"/>
      <c r="HR43" s="1960"/>
      <c r="HS43" s="1960"/>
      <c r="HT43" s="1960"/>
      <c r="HU43" s="1960"/>
      <c r="HV43" s="1960"/>
      <c r="HW43" s="1960"/>
      <c r="HX43" s="1960"/>
      <c r="HY43" s="1960"/>
      <c r="HZ43" s="1960"/>
      <c r="IA43" s="1960"/>
      <c r="IB43" s="1960"/>
      <c r="IC43" s="1960"/>
      <c r="ID43" s="1960"/>
      <c r="IE43" s="1960"/>
      <c r="IF43" s="1960"/>
      <c r="IG43" s="1960"/>
      <c r="IH43" s="1960"/>
      <c r="II43" s="1960"/>
      <c r="IJ43" s="1960"/>
      <c r="IK43" s="1960"/>
      <c r="IL43" s="1960"/>
      <c r="IM43" s="1960"/>
      <c r="IN43" s="1960"/>
      <c r="IO43" s="1960"/>
      <c r="IP43" s="1960"/>
      <c r="IQ43" s="1960"/>
      <c r="IR43" s="1960"/>
      <c r="IS43" s="1960"/>
      <c r="IT43" s="1960"/>
      <c r="IU43" s="1960"/>
      <c r="IV43" s="1960"/>
      <c r="IW43" s="1960"/>
      <c r="IX43" s="1960"/>
      <c r="IY43" s="1960"/>
      <c r="IZ43" s="1960"/>
      <c r="JA43" s="1960"/>
      <c r="JB43" s="1960"/>
      <c r="JC43" s="1960"/>
      <c r="JD43" s="1960"/>
      <c r="JE43" s="1960"/>
      <c r="JF43" s="1960"/>
      <c r="JG43" s="1960"/>
      <c r="JH43" s="1960"/>
      <c r="JI43" s="1960"/>
      <c r="JJ43" s="1960"/>
      <c r="JK43" s="1960"/>
      <c r="JL43" s="1960"/>
      <c r="JM43" s="1960"/>
      <c r="JN43" s="1960"/>
      <c r="JO43" s="1960"/>
      <c r="JP43" s="1960"/>
      <c r="JQ43" s="1960"/>
      <c r="JR43" s="1960"/>
      <c r="JS43" s="1960"/>
      <c r="JT43" s="1960"/>
      <c r="JU43" s="1960"/>
      <c r="JV43" s="1960"/>
      <c r="JW43" s="1960"/>
      <c r="JX43" s="1960"/>
      <c r="JY43" s="1960"/>
      <c r="JZ43" s="1960"/>
      <c r="KA43" s="1960"/>
      <c r="KB43" s="1960"/>
      <c r="KC43" s="1960"/>
      <c r="KD43" s="1960"/>
      <c r="KE43" s="1960"/>
      <c r="KF43" s="1960"/>
      <c r="KG43" s="1960"/>
      <c r="KH43" s="1960"/>
      <c r="KI43" s="1960"/>
      <c r="KJ43" s="1960"/>
      <c r="KK43" s="1960"/>
      <c r="KL43" s="1960"/>
      <c r="KM43" s="1960"/>
      <c r="KN43" s="1960"/>
      <c r="KO43" s="1960"/>
      <c r="KP43" s="1960"/>
      <c r="KQ43" s="1960"/>
      <c r="KR43" s="1960"/>
      <c r="KS43" s="1960"/>
      <c r="KT43" s="1960"/>
      <c r="KU43" s="1960"/>
      <c r="KV43" s="1960"/>
      <c r="KW43" s="1960"/>
      <c r="KX43" s="1960"/>
      <c r="KY43" s="1960"/>
      <c r="KZ43" s="1960"/>
      <c r="LA43" s="1960"/>
      <c r="LB43" s="1960"/>
      <c r="LC43" s="1960"/>
      <c r="LD43" s="1960"/>
      <c r="LE43" s="1960"/>
      <c r="LF43" s="1960"/>
      <c r="LG43" s="1960"/>
      <c r="LH43" s="1960"/>
    </row>
    <row r="44" s="1488" customFormat="1" ht="47" customHeight="1" spans="1:320">
      <c r="A44" s="1832">
        <v>45902</v>
      </c>
      <c r="B44" s="1660" t="s">
        <v>629</v>
      </c>
      <c r="C44" s="1661" t="s">
        <v>98</v>
      </c>
      <c r="D44" s="1662">
        <v>4500178449</v>
      </c>
      <c r="E44" s="2415" t="s">
        <v>2979</v>
      </c>
      <c r="F44" s="1662" t="s">
        <v>2980</v>
      </c>
      <c r="G44" s="1863" t="s">
        <v>2895</v>
      </c>
      <c r="H44" s="1863" t="s">
        <v>2895</v>
      </c>
      <c r="I44" s="1880" t="s">
        <v>2926</v>
      </c>
      <c r="J44" s="1543">
        <v>9288</v>
      </c>
      <c r="K44" s="1876">
        <v>0</v>
      </c>
      <c r="L44" s="1876">
        <v>24</v>
      </c>
      <c r="M44" s="1876">
        <f t="shared" si="0"/>
        <v>387</v>
      </c>
      <c r="N44" s="1673">
        <v>45960</v>
      </c>
      <c r="O44" s="1673">
        <v>45958</v>
      </c>
      <c r="P44" s="1878" t="s">
        <v>2981</v>
      </c>
      <c r="Q44" s="2079" t="s">
        <v>78</v>
      </c>
      <c r="R44" s="2415"/>
      <c r="S44" s="2079" t="s">
        <v>829</v>
      </c>
      <c r="T44" s="1891"/>
      <c r="U44" s="1891" t="s">
        <v>2982</v>
      </c>
      <c r="V44" s="1900">
        <v>45918</v>
      </c>
      <c r="W44" s="1930" t="s">
        <v>287</v>
      </c>
      <c r="X44" s="1900">
        <v>45902</v>
      </c>
      <c r="Y44" s="1930"/>
      <c r="Z44" s="1930"/>
      <c r="AA44" s="1682" t="s">
        <v>2983</v>
      </c>
      <c r="AB44" s="1692" t="s">
        <v>531</v>
      </c>
      <c r="AC44" s="2093">
        <v>0.6003</v>
      </c>
      <c r="AD44" s="2095">
        <f>AC44*J44</f>
        <v>5575.5864</v>
      </c>
      <c r="AE44" s="1647" t="s">
        <v>2984</v>
      </c>
      <c r="AF44" s="1947" t="s">
        <v>81</v>
      </c>
      <c r="AG44" s="1947">
        <v>6</v>
      </c>
      <c r="AH44" s="1948">
        <f t="shared" si="14"/>
        <v>9288</v>
      </c>
      <c r="AI44" s="1948"/>
      <c r="AJ44" s="1948"/>
      <c r="AK44" s="1948">
        <f t="shared" si="15"/>
        <v>387</v>
      </c>
      <c r="AL44" s="1948"/>
      <c r="AM44" s="1948"/>
      <c r="AN44" s="1948"/>
      <c r="AO44" s="1948" t="s">
        <v>63</v>
      </c>
      <c r="AP44" s="1948">
        <f t="shared" si="13"/>
        <v>9288</v>
      </c>
      <c r="AQ44" s="1948"/>
      <c r="AR44" s="1430">
        <f>J44/6</f>
        <v>1548</v>
      </c>
      <c r="AS44" s="1430">
        <f>J44/6</f>
        <v>1548</v>
      </c>
      <c r="AT44" s="1430">
        <f>J44/6</f>
        <v>1548</v>
      </c>
      <c r="AU44" s="1430">
        <f>J44/6</f>
        <v>1548</v>
      </c>
      <c r="AV44" s="1430">
        <f>J44/6</f>
        <v>1548</v>
      </c>
      <c r="AW44" s="1430">
        <f>J44/6</f>
        <v>1548</v>
      </c>
      <c r="AX44" s="1430"/>
      <c r="AY44" s="1430">
        <f>J44*23/24/COUNT(AR44:AW44)</f>
        <v>1483.5</v>
      </c>
      <c r="AZ44" s="1430">
        <f>J44/24/COUNT(AR44:AW44)</f>
        <v>64.5</v>
      </c>
      <c r="BA44" s="1876"/>
      <c r="BB44" s="1959"/>
      <c r="BC44" s="1960"/>
      <c r="BD44" s="1960"/>
      <c r="BE44" s="1960"/>
      <c r="BF44" s="1960"/>
      <c r="BG44" s="1960"/>
      <c r="BH44" s="1960"/>
      <c r="BI44" s="1960"/>
      <c r="BJ44" s="1960"/>
      <c r="BK44" s="1960"/>
      <c r="BL44" s="1960"/>
      <c r="BM44" s="1960"/>
      <c r="BN44" s="1960"/>
      <c r="BO44" s="1960"/>
      <c r="BP44" s="1960"/>
      <c r="BQ44" s="1960"/>
      <c r="BR44" s="1960"/>
      <c r="BS44" s="1960"/>
      <c r="BT44" s="1960"/>
      <c r="BU44" s="1960"/>
      <c r="BV44" s="1960"/>
      <c r="BW44" s="1960"/>
      <c r="BX44" s="1960"/>
      <c r="BY44" s="1960"/>
      <c r="BZ44" s="1960"/>
      <c r="CA44" s="1960"/>
      <c r="CB44" s="1960"/>
      <c r="CC44" s="1960"/>
      <c r="CD44" s="1960"/>
      <c r="CE44" s="1960"/>
      <c r="CF44" s="1960"/>
      <c r="CG44" s="1960"/>
      <c r="CH44" s="1960"/>
      <c r="CI44" s="1960"/>
      <c r="CJ44" s="1960"/>
      <c r="CK44" s="1960"/>
      <c r="CL44" s="1960"/>
      <c r="CM44" s="1960"/>
      <c r="CN44" s="1960"/>
      <c r="CO44" s="1960"/>
      <c r="CP44" s="1960"/>
      <c r="CQ44" s="1960"/>
      <c r="CR44" s="1960"/>
      <c r="CS44" s="1960"/>
      <c r="CT44" s="1960"/>
      <c r="CU44" s="1960"/>
      <c r="CV44" s="1960"/>
      <c r="CW44" s="1960"/>
      <c r="CX44" s="1960"/>
      <c r="CY44" s="1960"/>
      <c r="CZ44" s="1960"/>
      <c r="DA44" s="1960"/>
      <c r="DB44" s="1960"/>
      <c r="DC44" s="1960"/>
      <c r="DD44" s="1960"/>
      <c r="DE44" s="1960"/>
      <c r="DF44" s="1960"/>
      <c r="DG44" s="1960"/>
      <c r="DH44" s="1960"/>
      <c r="DI44" s="1960"/>
      <c r="DJ44" s="1960"/>
      <c r="DK44" s="1960"/>
      <c r="DL44" s="1960"/>
      <c r="DM44" s="1960"/>
      <c r="DN44" s="1960"/>
      <c r="DO44" s="1960"/>
      <c r="DP44" s="1960"/>
      <c r="DQ44" s="1960"/>
      <c r="DR44" s="1960"/>
      <c r="DS44" s="1960"/>
      <c r="DT44" s="1960"/>
      <c r="DU44" s="1960"/>
      <c r="DV44" s="1960"/>
      <c r="DW44" s="1960"/>
      <c r="DX44" s="1960"/>
      <c r="DY44" s="1960"/>
      <c r="DZ44" s="1960"/>
      <c r="EA44" s="1960"/>
      <c r="EB44" s="1960"/>
      <c r="EC44" s="1960"/>
      <c r="ED44" s="1960"/>
      <c r="EE44" s="1960"/>
      <c r="EF44" s="1960"/>
      <c r="EG44" s="1960"/>
      <c r="EH44" s="1960"/>
      <c r="EI44" s="1960"/>
      <c r="EJ44" s="1960"/>
      <c r="EK44" s="1960"/>
      <c r="EL44" s="1960"/>
      <c r="EM44" s="1960"/>
      <c r="EN44" s="1960"/>
      <c r="EO44" s="1960"/>
      <c r="EP44" s="1960"/>
      <c r="EQ44" s="1960"/>
      <c r="ER44" s="1960"/>
      <c r="ES44" s="1960"/>
      <c r="ET44" s="1960"/>
      <c r="EU44" s="1960"/>
      <c r="EV44" s="1960"/>
      <c r="EW44" s="1960"/>
      <c r="EX44" s="1960"/>
      <c r="EY44" s="1960"/>
      <c r="EZ44" s="1960"/>
      <c r="FA44" s="1960"/>
      <c r="FB44" s="1960"/>
      <c r="FC44" s="1960"/>
      <c r="FD44" s="1960"/>
      <c r="FE44" s="1960"/>
      <c r="FF44" s="1960"/>
      <c r="FG44" s="1960"/>
      <c r="FH44" s="1960"/>
      <c r="FI44" s="1960"/>
      <c r="FJ44" s="1960"/>
      <c r="FK44" s="1960"/>
      <c r="FL44" s="1960"/>
      <c r="FM44" s="1960"/>
      <c r="FN44" s="1960"/>
      <c r="FO44" s="1960"/>
      <c r="FP44" s="1960"/>
      <c r="FQ44" s="1960"/>
      <c r="FR44" s="1960"/>
      <c r="FS44" s="1960"/>
      <c r="FT44" s="1960"/>
      <c r="FU44" s="1960"/>
      <c r="FV44" s="1960"/>
      <c r="FW44" s="1960"/>
      <c r="FX44" s="1960"/>
      <c r="FY44" s="1960"/>
      <c r="FZ44" s="1960"/>
      <c r="GA44" s="1960"/>
      <c r="GB44" s="1960"/>
      <c r="GC44" s="1960"/>
      <c r="GD44" s="1960"/>
      <c r="GE44" s="1960"/>
      <c r="GF44" s="1960"/>
      <c r="GG44" s="1960"/>
      <c r="GH44" s="1960"/>
      <c r="GI44" s="1960"/>
      <c r="GJ44" s="1960"/>
      <c r="GK44" s="1960"/>
      <c r="GL44" s="1960"/>
      <c r="GM44" s="1960"/>
      <c r="GN44" s="1960"/>
      <c r="GO44" s="1960"/>
      <c r="GP44" s="1960"/>
      <c r="GQ44" s="1960"/>
      <c r="GR44" s="1960"/>
      <c r="GS44" s="1960"/>
      <c r="GT44" s="1960"/>
      <c r="GU44" s="1960"/>
      <c r="GV44" s="1960"/>
      <c r="GW44" s="1960"/>
      <c r="GX44" s="1960"/>
      <c r="GY44" s="1960"/>
      <c r="GZ44" s="1960"/>
      <c r="HA44" s="1960"/>
      <c r="HB44" s="1960"/>
      <c r="HC44" s="1960"/>
      <c r="HD44" s="1960"/>
      <c r="HE44" s="1960"/>
      <c r="HF44" s="1960"/>
      <c r="HG44" s="1960"/>
      <c r="HH44" s="1960"/>
      <c r="HI44" s="1960"/>
      <c r="HJ44" s="1960"/>
      <c r="HK44" s="1960"/>
      <c r="HL44" s="1960"/>
      <c r="HM44" s="1960"/>
      <c r="HN44" s="1960"/>
      <c r="HO44" s="1960"/>
      <c r="HP44" s="1960"/>
      <c r="HQ44" s="1960"/>
      <c r="HR44" s="1960"/>
      <c r="HS44" s="1960"/>
      <c r="HT44" s="1960"/>
      <c r="HU44" s="1960"/>
      <c r="HV44" s="1960"/>
      <c r="HW44" s="1960"/>
      <c r="HX44" s="1960"/>
      <c r="HY44" s="1960"/>
      <c r="HZ44" s="1960"/>
      <c r="IA44" s="1960"/>
      <c r="IB44" s="1960"/>
      <c r="IC44" s="1960"/>
      <c r="ID44" s="1960"/>
      <c r="IE44" s="1960"/>
      <c r="IF44" s="1960"/>
      <c r="IG44" s="1960"/>
      <c r="IH44" s="1960"/>
      <c r="II44" s="1960"/>
      <c r="IJ44" s="1960"/>
      <c r="IK44" s="1960"/>
      <c r="IL44" s="1960"/>
      <c r="IM44" s="1960"/>
      <c r="IN44" s="1960"/>
      <c r="IO44" s="1960"/>
      <c r="IP44" s="1960"/>
      <c r="IQ44" s="1960"/>
      <c r="IR44" s="1960"/>
      <c r="IS44" s="1960"/>
      <c r="IT44" s="1960"/>
      <c r="IU44" s="1960"/>
      <c r="IV44" s="1960"/>
      <c r="IW44" s="1960"/>
      <c r="IX44" s="1960"/>
      <c r="IY44" s="1960"/>
      <c r="IZ44" s="1960"/>
      <c r="JA44" s="1960"/>
      <c r="JB44" s="1960"/>
      <c r="JC44" s="1960"/>
      <c r="JD44" s="1960"/>
      <c r="JE44" s="1960"/>
      <c r="JF44" s="1960"/>
      <c r="JG44" s="1960"/>
      <c r="JH44" s="1960"/>
      <c r="JI44" s="1960"/>
      <c r="JJ44" s="1960"/>
      <c r="JK44" s="1960"/>
      <c r="JL44" s="1960"/>
      <c r="JM44" s="1960"/>
      <c r="JN44" s="1960"/>
      <c r="JO44" s="1960"/>
      <c r="JP44" s="1960"/>
      <c r="JQ44" s="1960"/>
      <c r="JR44" s="1960"/>
      <c r="JS44" s="1960"/>
      <c r="JT44" s="1960"/>
      <c r="JU44" s="1960"/>
      <c r="JV44" s="1960"/>
      <c r="JW44" s="1960"/>
      <c r="JX44" s="1960"/>
      <c r="JY44" s="1960"/>
      <c r="JZ44" s="1960"/>
      <c r="KA44" s="1960"/>
      <c r="KB44" s="1960"/>
      <c r="KC44" s="1960"/>
      <c r="KD44" s="1960"/>
      <c r="KE44" s="1960"/>
      <c r="KF44" s="1960"/>
      <c r="KG44" s="1960"/>
      <c r="KH44" s="1960"/>
      <c r="KI44" s="1960"/>
      <c r="KJ44" s="1960"/>
      <c r="KK44" s="1960"/>
      <c r="KL44" s="1960"/>
      <c r="KM44" s="1960"/>
      <c r="KN44" s="1960"/>
      <c r="KO44" s="1960"/>
      <c r="KP44" s="1960"/>
      <c r="KQ44" s="1960"/>
      <c r="KR44" s="1960"/>
      <c r="KS44" s="1960"/>
      <c r="KT44" s="1960"/>
      <c r="KU44" s="1960"/>
      <c r="KV44" s="1960"/>
      <c r="KW44" s="1960"/>
      <c r="KX44" s="1960"/>
      <c r="KY44" s="1960"/>
      <c r="KZ44" s="1960"/>
      <c r="LA44" s="1960"/>
      <c r="LB44" s="1960"/>
      <c r="LC44" s="1960"/>
      <c r="LD44" s="1960"/>
      <c r="LE44" s="1960"/>
      <c r="LF44" s="1960"/>
      <c r="LG44" s="1960"/>
      <c r="LH44" s="1960"/>
    </row>
    <row r="45" s="1488" customFormat="1" ht="47" customHeight="1" spans="1:320">
      <c r="A45" s="1832">
        <v>45861</v>
      </c>
      <c r="B45" s="1660" t="s">
        <v>236</v>
      </c>
      <c r="C45" s="1661" t="s">
        <v>98</v>
      </c>
      <c r="D45" s="1662">
        <v>4500174656</v>
      </c>
      <c r="E45" s="2415" t="s">
        <v>2985</v>
      </c>
      <c r="F45" s="1662" t="s">
        <v>2986</v>
      </c>
      <c r="G45" s="2416" t="s">
        <v>2987</v>
      </c>
      <c r="H45" s="2420" t="s">
        <v>2988</v>
      </c>
      <c r="I45" s="1880" t="s">
        <v>2989</v>
      </c>
      <c r="J45" s="1543">
        <v>6912</v>
      </c>
      <c r="K45" s="1876">
        <v>0</v>
      </c>
      <c r="L45" s="1876">
        <v>48</v>
      </c>
      <c r="M45" s="1876">
        <f t="shared" si="0"/>
        <v>144</v>
      </c>
      <c r="N45" s="1673">
        <v>45926</v>
      </c>
      <c r="O45" s="1673">
        <f>N45-2</f>
        <v>45924</v>
      </c>
      <c r="P45" s="1878"/>
      <c r="Q45" s="2079" t="s">
        <v>78</v>
      </c>
      <c r="R45" s="2415"/>
      <c r="S45" s="2079" t="s">
        <v>829</v>
      </c>
      <c r="T45" s="1891" t="s">
        <v>1273</v>
      </c>
      <c r="U45" s="1891" t="s">
        <v>111</v>
      </c>
      <c r="V45" s="1900">
        <v>45861</v>
      </c>
      <c r="W45" s="1930" t="s">
        <v>88</v>
      </c>
      <c r="X45" s="1900" t="s">
        <v>88</v>
      </c>
      <c r="Y45" s="1930"/>
      <c r="Z45" s="1930"/>
      <c r="AA45" s="1597" t="s">
        <v>2990</v>
      </c>
      <c r="AB45" s="1692" t="s">
        <v>1523</v>
      </c>
      <c r="AC45" s="2093">
        <v>70.332</v>
      </c>
      <c r="AD45" s="2095">
        <f>AC45*M45</f>
        <v>10127.808</v>
      </c>
      <c r="AE45" s="1647" t="s">
        <v>2991</v>
      </c>
      <c r="AF45" s="1947" t="s">
        <v>81</v>
      </c>
      <c r="AG45" s="1947">
        <v>6</v>
      </c>
      <c r="AH45" s="1948">
        <f t="shared" si="14"/>
        <v>6912</v>
      </c>
      <c r="AI45" s="1948"/>
      <c r="AJ45" s="1948"/>
      <c r="AK45" s="1948">
        <f t="shared" si="15"/>
        <v>288</v>
      </c>
      <c r="AL45" s="1948"/>
      <c r="AM45" s="1948"/>
      <c r="AN45" s="1948">
        <f>J45/48</f>
        <v>144</v>
      </c>
      <c r="AO45" s="1948" t="s">
        <v>63</v>
      </c>
      <c r="AP45" s="1948">
        <f t="shared" si="13"/>
        <v>6912</v>
      </c>
      <c r="AQ45" s="1948"/>
      <c r="AR45" s="1430">
        <f t="shared" ref="AR45:AR62" si="16">J45/6</f>
        <v>1152</v>
      </c>
      <c r="AS45" s="1430">
        <f t="shared" ref="AS45:AS62" si="17">J45/6</f>
        <v>1152</v>
      </c>
      <c r="AT45" s="1430">
        <f t="shared" ref="AT45:AT62" si="18">J45/6</f>
        <v>1152</v>
      </c>
      <c r="AU45" s="1430">
        <f t="shared" ref="AU45:AU62" si="19">J45/6</f>
        <v>1152</v>
      </c>
      <c r="AV45" s="1430">
        <f t="shared" ref="AV45:AV62" si="20">J45/6</f>
        <v>1152</v>
      </c>
      <c r="AW45" s="1430">
        <f t="shared" ref="AW45:AW62" si="21">J45/6</f>
        <v>1152</v>
      </c>
      <c r="AX45" s="1430"/>
      <c r="AY45" s="1430">
        <f t="shared" ref="AY45:AY62" si="22">J45*23/24/COUNT(AR45:AW45)</f>
        <v>1104</v>
      </c>
      <c r="AZ45" s="1430">
        <f t="shared" ref="AZ45:AZ62" si="23">J45/24/COUNT(AR45:AW45)</f>
        <v>48</v>
      </c>
      <c r="BA45" s="1876"/>
      <c r="BB45" s="1959"/>
      <c r="BC45" s="1960"/>
      <c r="BD45" s="1960"/>
      <c r="BE45" s="1960"/>
      <c r="BF45" s="1960"/>
      <c r="BG45" s="1960"/>
      <c r="BH45" s="1960"/>
      <c r="BI45" s="1960"/>
      <c r="BJ45" s="1960"/>
      <c r="BK45" s="1960"/>
      <c r="BL45" s="1960"/>
      <c r="BM45" s="1960"/>
      <c r="BN45" s="1960"/>
      <c r="BO45" s="1960"/>
      <c r="BP45" s="1960"/>
      <c r="BQ45" s="1960"/>
      <c r="BR45" s="1960"/>
      <c r="BS45" s="1960"/>
      <c r="BT45" s="1960"/>
      <c r="BU45" s="1960"/>
      <c r="BV45" s="1960"/>
      <c r="BW45" s="1960"/>
      <c r="BX45" s="1960"/>
      <c r="BY45" s="1960"/>
      <c r="BZ45" s="1960"/>
      <c r="CA45" s="1960"/>
      <c r="CB45" s="1960"/>
      <c r="CC45" s="1960"/>
      <c r="CD45" s="1960"/>
      <c r="CE45" s="1960"/>
      <c r="CF45" s="1960"/>
      <c r="CG45" s="1960"/>
      <c r="CH45" s="1960"/>
      <c r="CI45" s="1960"/>
      <c r="CJ45" s="1960"/>
      <c r="CK45" s="1960"/>
      <c r="CL45" s="1960"/>
      <c r="CM45" s="1960"/>
      <c r="CN45" s="1960"/>
      <c r="CO45" s="1960"/>
      <c r="CP45" s="1960"/>
      <c r="CQ45" s="1960"/>
      <c r="CR45" s="1960"/>
      <c r="CS45" s="1960"/>
      <c r="CT45" s="1960"/>
      <c r="CU45" s="1960"/>
      <c r="CV45" s="1960"/>
      <c r="CW45" s="1960"/>
      <c r="CX45" s="1960"/>
      <c r="CY45" s="1960"/>
      <c r="CZ45" s="1960"/>
      <c r="DA45" s="1960"/>
      <c r="DB45" s="1960"/>
      <c r="DC45" s="1960"/>
      <c r="DD45" s="1960"/>
      <c r="DE45" s="1960"/>
      <c r="DF45" s="1960"/>
      <c r="DG45" s="1960"/>
      <c r="DH45" s="1960"/>
      <c r="DI45" s="1960"/>
      <c r="DJ45" s="1960"/>
      <c r="DK45" s="1960"/>
      <c r="DL45" s="1960"/>
      <c r="DM45" s="1960"/>
      <c r="DN45" s="1960"/>
      <c r="DO45" s="1960"/>
      <c r="DP45" s="1960"/>
      <c r="DQ45" s="1960"/>
      <c r="DR45" s="1960"/>
      <c r="DS45" s="1960"/>
      <c r="DT45" s="1960"/>
      <c r="DU45" s="1960"/>
      <c r="DV45" s="1960"/>
      <c r="DW45" s="1960"/>
      <c r="DX45" s="1960"/>
      <c r="DY45" s="1960"/>
      <c r="DZ45" s="1960"/>
      <c r="EA45" s="1960"/>
      <c r="EB45" s="1960"/>
      <c r="EC45" s="1960"/>
      <c r="ED45" s="1960"/>
      <c r="EE45" s="1960"/>
      <c r="EF45" s="1960"/>
      <c r="EG45" s="1960"/>
      <c r="EH45" s="1960"/>
      <c r="EI45" s="1960"/>
      <c r="EJ45" s="1960"/>
      <c r="EK45" s="1960"/>
      <c r="EL45" s="1960"/>
      <c r="EM45" s="1960"/>
      <c r="EN45" s="1960"/>
      <c r="EO45" s="1960"/>
      <c r="EP45" s="1960"/>
      <c r="EQ45" s="1960"/>
      <c r="ER45" s="1960"/>
      <c r="ES45" s="1960"/>
      <c r="ET45" s="1960"/>
      <c r="EU45" s="1960"/>
      <c r="EV45" s="1960"/>
      <c r="EW45" s="1960"/>
      <c r="EX45" s="1960"/>
      <c r="EY45" s="1960"/>
      <c r="EZ45" s="1960"/>
      <c r="FA45" s="1960"/>
      <c r="FB45" s="1960"/>
      <c r="FC45" s="1960"/>
      <c r="FD45" s="1960"/>
      <c r="FE45" s="1960"/>
      <c r="FF45" s="1960"/>
      <c r="FG45" s="1960"/>
      <c r="FH45" s="1960"/>
      <c r="FI45" s="1960"/>
      <c r="FJ45" s="1960"/>
      <c r="FK45" s="1960"/>
      <c r="FL45" s="1960"/>
      <c r="FM45" s="1960"/>
      <c r="FN45" s="1960"/>
      <c r="FO45" s="1960"/>
      <c r="FP45" s="1960"/>
      <c r="FQ45" s="1960"/>
      <c r="FR45" s="1960"/>
      <c r="FS45" s="1960"/>
      <c r="FT45" s="1960"/>
      <c r="FU45" s="1960"/>
      <c r="FV45" s="1960"/>
      <c r="FW45" s="1960"/>
      <c r="FX45" s="1960"/>
      <c r="FY45" s="1960"/>
      <c r="FZ45" s="1960"/>
      <c r="GA45" s="1960"/>
      <c r="GB45" s="1960"/>
      <c r="GC45" s="1960"/>
      <c r="GD45" s="1960"/>
      <c r="GE45" s="1960"/>
      <c r="GF45" s="1960"/>
      <c r="GG45" s="1960"/>
      <c r="GH45" s="1960"/>
      <c r="GI45" s="1960"/>
      <c r="GJ45" s="1960"/>
      <c r="GK45" s="1960"/>
      <c r="GL45" s="1960"/>
      <c r="GM45" s="1960"/>
      <c r="GN45" s="1960"/>
      <c r="GO45" s="1960"/>
      <c r="GP45" s="1960"/>
      <c r="GQ45" s="1960"/>
      <c r="GR45" s="1960"/>
      <c r="GS45" s="1960"/>
      <c r="GT45" s="1960"/>
      <c r="GU45" s="1960"/>
      <c r="GV45" s="1960"/>
      <c r="GW45" s="1960"/>
      <c r="GX45" s="1960"/>
      <c r="GY45" s="1960"/>
      <c r="GZ45" s="1960"/>
      <c r="HA45" s="1960"/>
      <c r="HB45" s="1960"/>
      <c r="HC45" s="1960"/>
      <c r="HD45" s="1960"/>
      <c r="HE45" s="1960"/>
      <c r="HF45" s="1960"/>
      <c r="HG45" s="1960"/>
      <c r="HH45" s="1960"/>
      <c r="HI45" s="1960"/>
      <c r="HJ45" s="1960"/>
      <c r="HK45" s="1960"/>
      <c r="HL45" s="1960"/>
      <c r="HM45" s="1960"/>
      <c r="HN45" s="1960"/>
      <c r="HO45" s="1960"/>
      <c r="HP45" s="1960"/>
      <c r="HQ45" s="1960"/>
      <c r="HR45" s="1960"/>
      <c r="HS45" s="1960"/>
      <c r="HT45" s="1960"/>
      <c r="HU45" s="1960"/>
      <c r="HV45" s="1960"/>
      <c r="HW45" s="1960"/>
      <c r="HX45" s="1960"/>
      <c r="HY45" s="1960"/>
      <c r="HZ45" s="1960"/>
      <c r="IA45" s="1960"/>
      <c r="IB45" s="1960"/>
      <c r="IC45" s="1960"/>
      <c r="ID45" s="1960"/>
      <c r="IE45" s="1960"/>
      <c r="IF45" s="1960"/>
      <c r="IG45" s="1960"/>
      <c r="IH45" s="1960"/>
      <c r="II45" s="1960"/>
      <c r="IJ45" s="1960"/>
      <c r="IK45" s="1960"/>
      <c r="IL45" s="1960"/>
      <c r="IM45" s="1960"/>
      <c r="IN45" s="1960"/>
      <c r="IO45" s="1960"/>
      <c r="IP45" s="1960"/>
      <c r="IQ45" s="1960"/>
      <c r="IR45" s="1960"/>
      <c r="IS45" s="1960"/>
      <c r="IT45" s="1960"/>
      <c r="IU45" s="1960"/>
      <c r="IV45" s="1960"/>
      <c r="IW45" s="1960"/>
      <c r="IX45" s="1960"/>
      <c r="IY45" s="1960"/>
      <c r="IZ45" s="1960"/>
      <c r="JA45" s="1960"/>
      <c r="JB45" s="1960"/>
      <c r="JC45" s="1960"/>
      <c r="JD45" s="1960"/>
      <c r="JE45" s="1960"/>
      <c r="JF45" s="1960"/>
      <c r="JG45" s="1960"/>
      <c r="JH45" s="1960"/>
      <c r="JI45" s="1960"/>
      <c r="JJ45" s="1960"/>
      <c r="JK45" s="1960"/>
      <c r="JL45" s="1960"/>
      <c r="JM45" s="1960"/>
      <c r="JN45" s="1960"/>
      <c r="JO45" s="1960"/>
      <c r="JP45" s="1960"/>
      <c r="JQ45" s="1960"/>
      <c r="JR45" s="1960"/>
      <c r="JS45" s="1960"/>
      <c r="JT45" s="1960"/>
      <c r="JU45" s="1960"/>
      <c r="JV45" s="1960"/>
      <c r="JW45" s="1960"/>
      <c r="JX45" s="1960"/>
      <c r="JY45" s="1960"/>
      <c r="JZ45" s="1960"/>
      <c r="KA45" s="1960"/>
      <c r="KB45" s="1960"/>
      <c r="KC45" s="1960"/>
      <c r="KD45" s="1960"/>
      <c r="KE45" s="1960"/>
      <c r="KF45" s="1960"/>
      <c r="KG45" s="1960"/>
      <c r="KH45" s="1960"/>
      <c r="KI45" s="1960"/>
      <c r="KJ45" s="1960"/>
      <c r="KK45" s="1960"/>
      <c r="KL45" s="1960"/>
      <c r="KM45" s="1960"/>
      <c r="KN45" s="1960"/>
      <c r="KO45" s="1960"/>
      <c r="KP45" s="1960"/>
      <c r="KQ45" s="1960"/>
      <c r="KR45" s="1960"/>
      <c r="KS45" s="1960"/>
      <c r="KT45" s="1960"/>
      <c r="KU45" s="1960"/>
      <c r="KV45" s="1960"/>
      <c r="KW45" s="1960"/>
      <c r="KX45" s="1960"/>
      <c r="KY45" s="1960"/>
      <c r="KZ45" s="1960"/>
      <c r="LA45" s="1960"/>
      <c r="LB45" s="1960"/>
      <c r="LC45" s="1960"/>
      <c r="LD45" s="1960"/>
      <c r="LE45" s="1960"/>
      <c r="LF45" s="1960"/>
      <c r="LG45" s="1960"/>
      <c r="LH45" s="1960"/>
    </row>
    <row r="46" s="1488" customFormat="1" ht="47" customHeight="1" spans="1:320">
      <c r="A46" s="1832">
        <v>45861</v>
      </c>
      <c r="B46" s="1660" t="s">
        <v>236</v>
      </c>
      <c r="C46" s="1661" t="s">
        <v>98</v>
      </c>
      <c r="D46" s="1662">
        <v>4500174657</v>
      </c>
      <c r="E46" s="2415" t="s">
        <v>2992</v>
      </c>
      <c r="F46" s="1662" t="s">
        <v>2993</v>
      </c>
      <c r="G46" s="2416" t="s">
        <v>2987</v>
      </c>
      <c r="H46" s="2420" t="s">
        <v>2988</v>
      </c>
      <c r="I46" s="1880" t="s">
        <v>2989</v>
      </c>
      <c r="J46" s="1543">
        <v>3888</v>
      </c>
      <c r="K46" s="1876">
        <v>0</v>
      </c>
      <c r="L46" s="1876">
        <v>48</v>
      </c>
      <c r="M46" s="1876">
        <f t="shared" si="0"/>
        <v>81</v>
      </c>
      <c r="N46" s="1673">
        <v>45926</v>
      </c>
      <c r="O46" s="1673">
        <f>N46-2</f>
        <v>45924</v>
      </c>
      <c r="P46" s="1878"/>
      <c r="Q46" s="2079" t="s">
        <v>78</v>
      </c>
      <c r="R46" s="2415"/>
      <c r="S46" s="2079" t="s">
        <v>829</v>
      </c>
      <c r="T46" s="1891" t="s">
        <v>1273</v>
      </c>
      <c r="U46" s="1891" t="s">
        <v>111</v>
      </c>
      <c r="V46" s="1900">
        <v>45861</v>
      </c>
      <c r="W46" s="1930" t="s">
        <v>88</v>
      </c>
      <c r="X46" s="1900" t="s">
        <v>88</v>
      </c>
      <c r="Y46" s="1930"/>
      <c r="Z46" s="1930"/>
      <c r="AA46" s="1597" t="s">
        <v>2994</v>
      </c>
      <c r="AB46" s="1692" t="s">
        <v>1523</v>
      </c>
      <c r="AC46" s="2093">
        <v>70.332</v>
      </c>
      <c r="AD46" s="2095">
        <f>AC46*M46</f>
        <v>5696.892</v>
      </c>
      <c r="AE46" s="1647" t="s">
        <v>2995</v>
      </c>
      <c r="AF46" s="1947" t="s">
        <v>81</v>
      </c>
      <c r="AG46" s="1947">
        <v>6</v>
      </c>
      <c r="AH46" s="1948">
        <f t="shared" si="14"/>
        <v>3888</v>
      </c>
      <c r="AI46" s="1948"/>
      <c r="AJ46" s="1948"/>
      <c r="AK46" s="1948">
        <f t="shared" si="15"/>
        <v>162</v>
      </c>
      <c r="AL46" s="1948"/>
      <c r="AM46" s="1948"/>
      <c r="AN46" s="1948">
        <f>J46/48</f>
        <v>81</v>
      </c>
      <c r="AO46" s="1948" t="s">
        <v>63</v>
      </c>
      <c r="AP46" s="1948">
        <f t="shared" si="13"/>
        <v>3888</v>
      </c>
      <c r="AQ46" s="1948"/>
      <c r="AR46" s="1430">
        <f t="shared" si="16"/>
        <v>648</v>
      </c>
      <c r="AS46" s="1430">
        <f t="shared" si="17"/>
        <v>648</v>
      </c>
      <c r="AT46" s="1430">
        <f t="shared" si="18"/>
        <v>648</v>
      </c>
      <c r="AU46" s="1430">
        <f t="shared" si="19"/>
        <v>648</v>
      </c>
      <c r="AV46" s="1430">
        <f t="shared" si="20"/>
        <v>648</v>
      </c>
      <c r="AW46" s="1430">
        <f t="shared" si="21"/>
        <v>648</v>
      </c>
      <c r="AX46" s="1430"/>
      <c r="AY46" s="1430">
        <f t="shared" si="22"/>
        <v>621</v>
      </c>
      <c r="AZ46" s="1430">
        <f t="shared" si="23"/>
        <v>27</v>
      </c>
      <c r="BA46" s="1876"/>
      <c r="BB46" s="1959"/>
      <c r="BC46" s="1960"/>
      <c r="BD46" s="1960"/>
      <c r="BE46" s="1960"/>
      <c r="BF46" s="1960"/>
      <c r="BG46" s="1960"/>
      <c r="BH46" s="1960"/>
      <c r="BI46" s="1960"/>
      <c r="BJ46" s="1960"/>
      <c r="BK46" s="1960"/>
      <c r="BL46" s="1960"/>
      <c r="BM46" s="1960"/>
      <c r="BN46" s="1960"/>
      <c r="BO46" s="1960"/>
      <c r="BP46" s="1960"/>
      <c r="BQ46" s="1960"/>
      <c r="BR46" s="1960"/>
      <c r="BS46" s="1960"/>
      <c r="BT46" s="1960"/>
      <c r="BU46" s="1960"/>
      <c r="BV46" s="1960"/>
      <c r="BW46" s="1960"/>
      <c r="BX46" s="1960"/>
      <c r="BY46" s="1960"/>
      <c r="BZ46" s="1960"/>
      <c r="CA46" s="1960"/>
      <c r="CB46" s="1960"/>
      <c r="CC46" s="1960"/>
      <c r="CD46" s="1960"/>
      <c r="CE46" s="1960"/>
      <c r="CF46" s="1960"/>
      <c r="CG46" s="1960"/>
      <c r="CH46" s="1960"/>
      <c r="CI46" s="1960"/>
      <c r="CJ46" s="1960"/>
      <c r="CK46" s="1960"/>
      <c r="CL46" s="1960"/>
      <c r="CM46" s="1960"/>
      <c r="CN46" s="1960"/>
      <c r="CO46" s="1960"/>
      <c r="CP46" s="1960"/>
      <c r="CQ46" s="1960"/>
      <c r="CR46" s="1960"/>
      <c r="CS46" s="1960"/>
      <c r="CT46" s="1960"/>
      <c r="CU46" s="1960"/>
      <c r="CV46" s="1960"/>
      <c r="CW46" s="1960"/>
      <c r="CX46" s="1960"/>
      <c r="CY46" s="1960"/>
      <c r="CZ46" s="1960"/>
      <c r="DA46" s="1960"/>
      <c r="DB46" s="1960"/>
      <c r="DC46" s="1960"/>
      <c r="DD46" s="1960"/>
      <c r="DE46" s="1960"/>
      <c r="DF46" s="1960"/>
      <c r="DG46" s="1960"/>
      <c r="DH46" s="1960"/>
      <c r="DI46" s="1960"/>
      <c r="DJ46" s="1960"/>
      <c r="DK46" s="1960"/>
      <c r="DL46" s="1960"/>
      <c r="DM46" s="1960"/>
      <c r="DN46" s="1960"/>
      <c r="DO46" s="1960"/>
      <c r="DP46" s="1960"/>
      <c r="DQ46" s="1960"/>
      <c r="DR46" s="1960"/>
      <c r="DS46" s="1960"/>
      <c r="DT46" s="1960"/>
      <c r="DU46" s="1960"/>
      <c r="DV46" s="1960"/>
      <c r="DW46" s="1960"/>
      <c r="DX46" s="1960"/>
      <c r="DY46" s="1960"/>
      <c r="DZ46" s="1960"/>
      <c r="EA46" s="1960"/>
      <c r="EB46" s="1960"/>
      <c r="EC46" s="1960"/>
      <c r="ED46" s="1960"/>
      <c r="EE46" s="1960"/>
      <c r="EF46" s="1960"/>
      <c r="EG46" s="1960"/>
      <c r="EH46" s="1960"/>
      <c r="EI46" s="1960"/>
      <c r="EJ46" s="1960"/>
      <c r="EK46" s="1960"/>
      <c r="EL46" s="1960"/>
      <c r="EM46" s="1960"/>
      <c r="EN46" s="1960"/>
      <c r="EO46" s="1960"/>
      <c r="EP46" s="1960"/>
      <c r="EQ46" s="1960"/>
      <c r="ER46" s="1960"/>
      <c r="ES46" s="1960"/>
      <c r="ET46" s="1960"/>
      <c r="EU46" s="1960"/>
      <c r="EV46" s="1960"/>
      <c r="EW46" s="1960"/>
      <c r="EX46" s="1960"/>
      <c r="EY46" s="1960"/>
      <c r="EZ46" s="1960"/>
      <c r="FA46" s="1960"/>
      <c r="FB46" s="1960"/>
      <c r="FC46" s="1960"/>
      <c r="FD46" s="1960"/>
      <c r="FE46" s="1960"/>
      <c r="FF46" s="1960"/>
      <c r="FG46" s="1960"/>
      <c r="FH46" s="1960"/>
      <c r="FI46" s="1960"/>
      <c r="FJ46" s="1960"/>
      <c r="FK46" s="1960"/>
      <c r="FL46" s="1960"/>
      <c r="FM46" s="1960"/>
      <c r="FN46" s="1960"/>
      <c r="FO46" s="1960"/>
      <c r="FP46" s="1960"/>
      <c r="FQ46" s="1960"/>
      <c r="FR46" s="1960"/>
      <c r="FS46" s="1960"/>
      <c r="FT46" s="1960"/>
      <c r="FU46" s="1960"/>
      <c r="FV46" s="1960"/>
      <c r="FW46" s="1960"/>
      <c r="FX46" s="1960"/>
      <c r="FY46" s="1960"/>
      <c r="FZ46" s="1960"/>
      <c r="GA46" s="1960"/>
      <c r="GB46" s="1960"/>
      <c r="GC46" s="1960"/>
      <c r="GD46" s="1960"/>
      <c r="GE46" s="1960"/>
      <c r="GF46" s="1960"/>
      <c r="GG46" s="1960"/>
      <c r="GH46" s="1960"/>
      <c r="GI46" s="1960"/>
      <c r="GJ46" s="1960"/>
      <c r="GK46" s="1960"/>
      <c r="GL46" s="1960"/>
      <c r="GM46" s="1960"/>
      <c r="GN46" s="1960"/>
      <c r="GO46" s="1960"/>
      <c r="GP46" s="1960"/>
      <c r="GQ46" s="1960"/>
      <c r="GR46" s="1960"/>
      <c r="GS46" s="1960"/>
      <c r="GT46" s="1960"/>
      <c r="GU46" s="1960"/>
      <c r="GV46" s="1960"/>
      <c r="GW46" s="1960"/>
      <c r="GX46" s="1960"/>
      <c r="GY46" s="1960"/>
      <c r="GZ46" s="1960"/>
      <c r="HA46" s="1960"/>
      <c r="HB46" s="1960"/>
      <c r="HC46" s="1960"/>
      <c r="HD46" s="1960"/>
      <c r="HE46" s="1960"/>
      <c r="HF46" s="1960"/>
      <c r="HG46" s="1960"/>
      <c r="HH46" s="1960"/>
      <c r="HI46" s="1960"/>
      <c r="HJ46" s="1960"/>
      <c r="HK46" s="1960"/>
      <c r="HL46" s="1960"/>
      <c r="HM46" s="1960"/>
      <c r="HN46" s="1960"/>
      <c r="HO46" s="1960"/>
      <c r="HP46" s="1960"/>
      <c r="HQ46" s="1960"/>
      <c r="HR46" s="1960"/>
      <c r="HS46" s="1960"/>
      <c r="HT46" s="1960"/>
      <c r="HU46" s="1960"/>
      <c r="HV46" s="1960"/>
      <c r="HW46" s="1960"/>
      <c r="HX46" s="1960"/>
      <c r="HY46" s="1960"/>
      <c r="HZ46" s="1960"/>
      <c r="IA46" s="1960"/>
      <c r="IB46" s="1960"/>
      <c r="IC46" s="1960"/>
      <c r="ID46" s="1960"/>
      <c r="IE46" s="1960"/>
      <c r="IF46" s="1960"/>
      <c r="IG46" s="1960"/>
      <c r="IH46" s="1960"/>
      <c r="II46" s="1960"/>
      <c r="IJ46" s="1960"/>
      <c r="IK46" s="1960"/>
      <c r="IL46" s="1960"/>
      <c r="IM46" s="1960"/>
      <c r="IN46" s="1960"/>
      <c r="IO46" s="1960"/>
      <c r="IP46" s="1960"/>
      <c r="IQ46" s="1960"/>
      <c r="IR46" s="1960"/>
      <c r="IS46" s="1960"/>
      <c r="IT46" s="1960"/>
      <c r="IU46" s="1960"/>
      <c r="IV46" s="1960"/>
      <c r="IW46" s="1960"/>
      <c r="IX46" s="1960"/>
      <c r="IY46" s="1960"/>
      <c r="IZ46" s="1960"/>
      <c r="JA46" s="1960"/>
      <c r="JB46" s="1960"/>
      <c r="JC46" s="1960"/>
      <c r="JD46" s="1960"/>
      <c r="JE46" s="1960"/>
      <c r="JF46" s="1960"/>
      <c r="JG46" s="1960"/>
      <c r="JH46" s="1960"/>
      <c r="JI46" s="1960"/>
      <c r="JJ46" s="1960"/>
      <c r="JK46" s="1960"/>
      <c r="JL46" s="1960"/>
      <c r="JM46" s="1960"/>
      <c r="JN46" s="1960"/>
      <c r="JO46" s="1960"/>
      <c r="JP46" s="1960"/>
      <c r="JQ46" s="1960"/>
      <c r="JR46" s="1960"/>
      <c r="JS46" s="1960"/>
      <c r="JT46" s="1960"/>
      <c r="JU46" s="1960"/>
      <c r="JV46" s="1960"/>
      <c r="JW46" s="1960"/>
      <c r="JX46" s="1960"/>
      <c r="JY46" s="1960"/>
      <c r="JZ46" s="1960"/>
      <c r="KA46" s="1960"/>
      <c r="KB46" s="1960"/>
      <c r="KC46" s="1960"/>
      <c r="KD46" s="1960"/>
      <c r="KE46" s="1960"/>
      <c r="KF46" s="1960"/>
      <c r="KG46" s="1960"/>
      <c r="KH46" s="1960"/>
      <c r="KI46" s="1960"/>
      <c r="KJ46" s="1960"/>
      <c r="KK46" s="1960"/>
      <c r="KL46" s="1960"/>
      <c r="KM46" s="1960"/>
      <c r="KN46" s="1960"/>
      <c r="KO46" s="1960"/>
      <c r="KP46" s="1960"/>
      <c r="KQ46" s="1960"/>
      <c r="KR46" s="1960"/>
      <c r="KS46" s="1960"/>
      <c r="KT46" s="1960"/>
      <c r="KU46" s="1960"/>
      <c r="KV46" s="1960"/>
      <c r="KW46" s="1960"/>
      <c r="KX46" s="1960"/>
      <c r="KY46" s="1960"/>
      <c r="KZ46" s="1960"/>
      <c r="LA46" s="1960"/>
      <c r="LB46" s="1960"/>
      <c r="LC46" s="1960"/>
      <c r="LD46" s="1960"/>
      <c r="LE46" s="1960"/>
      <c r="LF46" s="1960"/>
      <c r="LG46" s="1960"/>
      <c r="LH46" s="1960"/>
    </row>
    <row r="47" s="1488" customFormat="1" ht="47" customHeight="1" spans="1:320">
      <c r="A47" s="1832">
        <v>45880</v>
      </c>
      <c r="B47" s="1660" t="s">
        <v>2996</v>
      </c>
      <c r="C47" s="1661" t="s">
        <v>98</v>
      </c>
      <c r="D47" s="1662">
        <v>4500176495</v>
      </c>
      <c r="E47" s="2421" t="s">
        <v>2997</v>
      </c>
      <c r="F47" s="1662" t="s">
        <v>2998</v>
      </c>
      <c r="G47" s="2416" t="s">
        <v>2999</v>
      </c>
      <c r="H47" s="1863" t="s">
        <v>2895</v>
      </c>
      <c r="I47" s="1880" t="s">
        <v>2926</v>
      </c>
      <c r="J47" s="1543">
        <v>60000</v>
      </c>
      <c r="K47" s="1876">
        <v>0</v>
      </c>
      <c r="L47" s="1876">
        <v>24</v>
      </c>
      <c r="M47" s="1876">
        <f t="shared" si="0"/>
        <v>2500</v>
      </c>
      <c r="N47" s="1673">
        <v>45952</v>
      </c>
      <c r="O47" s="1673">
        <v>45950</v>
      </c>
      <c r="P47" s="1878" t="s">
        <v>3000</v>
      </c>
      <c r="Q47" s="2079" t="s">
        <v>78</v>
      </c>
      <c r="R47" s="2415"/>
      <c r="S47" s="2079" t="s">
        <v>829</v>
      </c>
      <c r="T47" s="2432" t="s">
        <v>3001</v>
      </c>
      <c r="U47" s="1891" t="s">
        <v>168</v>
      </c>
      <c r="V47" s="1900">
        <v>45880</v>
      </c>
      <c r="W47" s="1930" t="s">
        <v>88</v>
      </c>
      <c r="X47" s="1900" t="s">
        <v>88</v>
      </c>
      <c r="Y47" s="1930" t="s">
        <v>56</v>
      </c>
      <c r="Z47" s="1930"/>
      <c r="AA47" s="1683" t="s">
        <v>3002</v>
      </c>
      <c r="AB47" s="1692" t="s">
        <v>531</v>
      </c>
      <c r="AC47" s="2093">
        <v>0.6003</v>
      </c>
      <c r="AD47" s="2095">
        <f>AC47*'15759粉色Baby系列'!M47</f>
        <v>1500.75</v>
      </c>
      <c r="AE47" s="1647" t="s">
        <v>3003</v>
      </c>
      <c r="AF47" s="1947" t="s">
        <v>81</v>
      </c>
      <c r="AG47" s="1947">
        <v>6</v>
      </c>
      <c r="AH47" s="1948"/>
      <c r="AI47" s="1948">
        <f>J47</f>
        <v>60000</v>
      </c>
      <c r="AJ47" s="1948"/>
      <c r="AK47" s="2444">
        <f t="shared" si="15"/>
        <v>2500</v>
      </c>
      <c r="AL47" s="1948"/>
      <c r="AM47" s="1948"/>
      <c r="AN47" s="1948"/>
      <c r="AO47" s="1948" t="s">
        <v>63</v>
      </c>
      <c r="AP47" s="1948">
        <f t="shared" si="13"/>
        <v>60000</v>
      </c>
      <c r="AQ47" s="1948"/>
      <c r="AR47" s="1430">
        <f t="shared" si="16"/>
        <v>10000</v>
      </c>
      <c r="AS47" s="1430">
        <f t="shared" si="17"/>
        <v>10000</v>
      </c>
      <c r="AT47" s="1430">
        <f t="shared" si="18"/>
        <v>10000</v>
      </c>
      <c r="AU47" s="1430">
        <f t="shared" si="19"/>
        <v>10000</v>
      </c>
      <c r="AV47" s="1430">
        <f t="shared" si="20"/>
        <v>10000</v>
      </c>
      <c r="AW47" s="1430">
        <f t="shared" si="21"/>
        <v>10000</v>
      </c>
      <c r="AX47" s="1430"/>
      <c r="AY47" s="1430">
        <f t="shared" si="22"/>
        <v>9583.33333333333</v>
      </c>
      <c r="AZ47" s="1430">
        <f t="shared" si="23"/>
        <v>416.666666666667</v>
      </c>
      <c r="BA47" s="1876"/>
      <c r="BB47" s="1959"/>
      <c r="BC47" s="1960"/>
      <c r="BD47" s="1960"/>
      <c r="BE47" s="1960"/>
      <c r="BF47" s="1960"/>
      <c r="BG47" s="1960"/>
      <c r="BH47" s="1960"/>
      <c r="BI47" s="1960"/>
      <c r="BJ47" s="1960"/>
      <c r="BK47" s="1960"/>
      <c r="BL47" s="1960"/>
      <c r="BM47" s="1960"/>
      <c r="BN47" s="1960"/>
      <c r="BO47" s="1960"/>
      <c r="BP47" s="1960"/>
      <c r="BQ47" s="1960"/>
      <c r="BR47" s="1960"/>
      <c r="BS47" s="1960"/>
      <c r="BT47" s="1960"/>
      <c r="BU47" s="1960"/>
      <c r="BV47" s="1960"/>
      <c r="BW47" s="1960"/>
      <c r="BX47" s="1960"/>
      <c r="BY47" s="1960"/>
      <c r="BZ47" s="1960"/>
      <c r="CA47" s="1960"/>
      <c r="CB47" s="1960"/>
      <c r="CC47" s="1960"/>
      <c r="CD47" s="1960"/>
      <c r="CE47" s="1960"/>
      <c r="CF47" s="1960"/>
      <c r="CG47" s="1960"/>
      <c r="CH47" s="1960"/>
      <c r="CI47" s="1960"/>
      <c r="CJ47" s="1960"/>
      <c r="CK47" s="1960"/>
      <c r="CL47" s="1960"/>
      <c r="CM47" s="1960"/>
      <c r="CN47" s="1960"/>
      <c r="CO47" s="1960"/>
      <c r="CP47" s="1960"/>
      <c r="CQ47" s="1960"/>
      <c r="CR47" s="1960"/>
      <c r="CS47" s="1960"/>
      <c r="CT47" s="1960"/>
      <c r="CU47" s="1960"/>
      <c r="CV47" s="1960"/>
      <c r="CW47" s="1960"/>
      <c r="CX47" s="1960"/>
      <c r="CY47" s="1960"/>
      <c r="CZ47" s="1960"/>
      <c r="DA47" s="1960"/>
      <c r="DB47" s="1960"/>
      <c r="DC47" s="1960"/>
      <c r="DD47" s="1960"/>
      <c r="DE47" s="1960"/>
      <c r="DF47" s="1960"/>
      <c r="DG47" s="1960"/>
      <c r="DH47" s="1960"/>
      <c r="DI47" s="1960"/>
      <c r="DJ47" s="1960"/>
      <c r="DK47" s="1960"/>
      <c r="DL47" s="1960"/>
      <c r="DM47" s="1960"/>
      <c r="DN47" s="1960"/>
      <c r="DO47" s="1960"/>
      <c r="DP47" s="1960"/>
      <c r="DQ47" s="1960"/>
      <c r="DR47" s="1960"/>
      <c r="DS47" s="1960"/>
      <c r="DT47" s="1960"/>
      <c r="DU47" s="1960"/>
      <c r="DV47" s="1960"/>
      <c r="DW47" s="1960"/>
      <c r="DX47" s="1960"/>
      <c r="DY47" s="1960"/>
      <c r="DZ47" s="1960"/>
      <c r="EA47" s="1960"/>
      <c r="EB47" s="1960"/>
      <c r="EC47" s="1960"/>
      <c r="ED47" s="1960"/>
      <c r="EE47" s="1960"/>
      <c r="EF47" s="1960"/>
      <c r="EG47" s="1960"/>
      <c r="EH47" s="1960"/>
      <c r="EI47" s="1960"/>
      <c r="EJ47" s="1960"/>
      <c r="EK47" s="1960"/>
      <c r="EL47" s="1960"/>
      <c r="EM47" s="1960"/>
      <c r="EN47" s="1960"/>
      <c r="EO47" s="1960"/>
      <c r="EP47" s="1960"/>
      <c r="EQ47" s="1960"/>
      <c r="ER47" s="1960"/>
      <c r="ES47" s="1960"/>
      <c r="ET47" s="1960"/>
      <c r="EU47" s="1960"/>
      <c r="EV47" s="1960"/>
      <c r="EW47" s="1960"/>
      <c r="EX47" s="1960"/>
      <c r="EY47" s="1960"/>
      <c r="EZ47" s="1960"/>
      <c r="FA47" s="1960"/>
      <c r="FB47" s="1960"/>
      <c r="FC47" s="1960"/>
      <c r="FD47" s="1960"/>
      <c r="FE47" s="1960"/>
      <c r="FF47" s="1960"/>
      <c r="FG47" s="1960"/>
      <c r="FH47" s="1960"/>
      <c r="FI47" s="1960"/>
      <c r="FJ47" s="1960"/>
      <c r="FK47" s="1960"/>
      <c r="FL47" s="1960"/>
      <c r="FM47" s="1960"/>
      <c r="FN47" s="1960"/>
      <c r="FO47" s="1960"/>
      <c r="FP47" s="1960"/>
      <c r="FQ47" s="1960"/>
      <c r="FR47" s="1960"/>
      <c r="FS47" s="1960"/>
      <c r="FT47" s="1960"/>
      <c r="FU47" s="1960"/>
      <c r="FV47" s="1960"/>
      <c r="FW47" s="1960"/>
      <c r="FX47" s="1960"/>
      <c r="FY47" s="1960"/>
      <c r="FZ47" s="1960"/>
      <c r="GA47" s="1960"/>
      <c r="GB47" s="1960"/>
      <c r="GC47" s="1960"/>
      <c r="GD47" s="1960"/>
      <c r="GE47" s="1960"/>
      <c r="GF47" s="1960"/>
      <c r="GG47" s="1960"/>
      <c r="GH47" s="1960"/>
      <c r="GI47" s="1960"/>
      <c r="GJ47" s="1960"/>
      <c r="GK47" s="1960"/>
      <c r="GL47" s="1960"/>
      <c r="GM47" s="1960"/>
      <c r="GN47" s="1960"/>
      <c r="GO47" s="1960"/>
      <c r="GP47" s="1960"/>
      <c r="GQ47" s="1960"/>
      <c r="GR47" s="1960"/>
      <c r="GS47" s="1960"/>
      <c r="GT47" s="1960"/>
      <c r="GU47" s="1960"/>
      <c r="GV47" s="1960"/>
      <c r="GW47" s="1960"/>
      <c r="GX47" s="1960"/>
      <c r="GY47" s="1960"/>
      <c r="GZ47" s="1960"/>
      <c r="HA47" s="1960"/>
      <c r="HB47" s="1960"/>
      <c r="HC47" s="1960"/>
      <c r="HD47" s="1960"/>
      <c r="HE47" s="1960"/>
      <c r="HF47" s="1960"/>
      <c r="HG47" s="1960"/>
      <c r="HH47" s="1960"/>
      <c r="HI47" s="1960"/>
      <c r="HJ47" s="1960"/>
      <c r="HK47" s="1960"/>
      <c r="HL47" s="1960"/>
      <c r="HM47" s="1960"/>
      <c r="HN47" s="1960"/>
      <c r="HO47" s="1960"/>
      <c r="HP47" s="1960"/>
      <c r="HQ47" s="1960"/>
      <c r="HR47" s="1960"/>
      <c r="HS47" s="1960"/>
      <c r="HT47" s="1960"/>
      <c r="HU47" s="1960"/>
      <c r="HV47" s="1960"/>
      <c r="HW47" s="1960"/>
      <c r="HX47" s="1960"/>
      <c r="HY47" s="1960"/>
      <c r="HZ47" s="1960"/>
      <c r="IA47" s="1960"/>
      <c r="IB47" s="1960"/>
      <c r="IC47" s="1960"/>
      <c r="ID47" s="1960"/>
      <c r="IE47" s="1960"/>
      <c r="IF47" s="1960"/>
      <c r="IG47" s="1960"/>
      <c r="IH47" s="1960"/>
      <c r="II47" s="1960"/>
      <c r="IJ47" s="1960"/>
      <c r="IK47" s="1960"/>
      <c r="IL47" s="1960"/>
      <c r="IM47" s="1960"/>
      <c r="IN47" s="1960"/>
      <c r="IO47" s="1960"/>
      <c r="IP47" s="1960"/>
      <c r="IQ47" s="1960"/>
      <c r="IR47" s="1960"/>
      <c r="IS47" s="1960"/>
      <c r="IT47" s="1960"/>
      <c r="IU47" s="1960"/>
      <c r="IV47" s="1960"/>
      <c r="IW47" s="1960"/>
      <c r="IX47" s="1960"/>
      <c r="IY47" s="1960"/>
      <c r="IZ47" s="1960"/>
      <c r="JA47" s="1960"/>
      <c r="JB47" s="1960"/>
      <c r="JC47" s="1960"/>
      <c r="JD47" s="1960"/>
      <c r="JE47" s="1960"/>
      <c r="JF47" s="1960"/>
      <c r="JG47" s="1960"/>
      <c r="JH47" s="1960"/>
      <c r="JI47" s="1960"/>
      <c r="JJ47" s="1960"/>
      <c r="JK47" s="1960"/>
      <c r="JL47" s="1960"/>
      <c r="JM47" s="1960"/>
      <c r="JN47" s="1960"/>
      <c r="JO47" s="1960"/>
      <c r="JP47" s="1960"/>
      <c r="JQ47" s="1960"/>
      <c r="JR47" s="1960"/>
      <c r="JS47" s="1960"/>
      <c r="JT47" s="1960"/>
      <c r="JU47" s="1960"/>
      <c r="JV47" s="1960"/>
      <c r="JW47" s="1960"/>
      <c r="JX47" s="1960"/>
      <c r="JY47" s="1960"/>
      <c r="JZ47" s="1960"/>
      <c r="KA47" s="1960"/>
      <c r="KB47" s="1960"/>
      <c r="KC47" s="1960"/>
      <c r="KD47" s="1960"/>
      <c r="KE47" s="1960"/>
      <c r="KF47" s="1960"/>
      <c r="KG47" s="1960"/>
      <c r="KH47" s="1960"/>
      <c r="KI47" s="1960"/>
      <c r="KJ47" s="1960"/>
      <c r="KK47" s="1960"/>
      <c r="KL47" s="1960"/>
      <c r="KM47" s="1960"/>
      <c r="KN47" s="1960"/>
      <c r="KO47" s="1960"/>
      <c r="KP47" s="1960"/>
      <c r="KQ47" s="1960"/>
      <c r="KR47" s="1960"/>
      <c r="KS47" s="1960"/>
      <c r="KT47" s="1960"/>
      <c r="KU47" s="1960"/>
      <c r="KV47" s="1960"/>
      <c r="KW47" s="1960"/>
      <c r="KX47" s="1960"/>
      <c r="KY47" s="1960"/>
      <c r="KZ47" s="1960"/>
      <c r="LA47" s="1960"/>
      <c r="LB47" s="1960"/>
      <c r="LC47" s="1960"/>
      <c r="LD47" s="1960"/>
      <c r="LE47" s="1960"/>
      <c r="LF47" s="1960"/>
      <c r="LG47" s="1960"/>
      <c r="LH47" s="1960"/>
    </row>
    <row r="48" s="1488" customFormat="1" ht="47" customHeight="1" spans="1:320">
      <c r="A48" s="1832">
        <v>45880</v>
      </c>
      <c r="B48" s="1660" t="s">
        <v>2996</v>
      </c>
      <c r="C48" s="1661" t="s">
        <v>98</v>
      </c>
      <c r="D48" s="1662">
        <v>4500176495</v>
      </c>
      <c r="E48" s="2421" t="s">
        <v>2997</v>
      </c>
      <c r="F48" s="1662" t="s">
        <v>3004</v>
      </c>
      <c r="G48" s="2416" t="s">
        <v>2999</v>
      </c>
      <c r="H48" s="1863" t="s">
        <v>2895</v>
      </c>
      <c r="I48" s="1880" t="s">
        <v>2926</v>
      </c>
      <c r="J48" s="1543">
        <v>50136</v>
      </c>
      <c r="K48" s="1876">
        <v>0</v>
      </c>
      <c r="L48" s="1876">
        <v>24</v>
      </c>
      <c r="M48" s="1876">
        <f t="shared" si="0"/>
        <v>2089</v>
      </c>
      <c r="N48" s="1673">
        <v>45952</v>
      </c>
      <c r="O48" s="1673">
        <v>45950</v>
      </c>
      <c r="P48" s="1878" t="s">
        <v>3000</v>
      </c>
      <c r="Q48" s="2079" t="s">
        <v>78</v>
      </c>
      <c r="R48" s="2415"/>
      <c r="S48" s="2079" t="s">
        <v>829</v>
      </c>
      <c r="T48" s="2432" t="s">
        <v>3001</v>
      </c>
      <c r="U48" s="1891" t="s">
        <v>168</v>
      </c>
      <c r="V48" s="1900">
        <v>45880</v>
      </c>
      <c r="W48" s="1930" t="s">
        <v>88</v>
      </c>
      <c r="X48" s="1900" t="s">
        <v>88</v>
      </c>
      <c r="Y48" s="1930" t="s">
        <v>56</v>
      </c>
      <c r="Z48" s="1930"/>
      <c r="AA48" s="1683" t="s">
        <v>3002</v>
      </c>
      <c r="AB48" s="1692" t="s">
        <v>531</v>
      </c>
      <c r="AC48" s="2093">
        <v>0.5964</v>
      </c>
      <c r="AD48" s="2095">
        <f>AC48*'15759粉色Baby系列'!M48</f>
        <v>1245.8796</v>
      </c>
      <c r="AE48" s="1647" t="s">
        <v>3003</v>
      </c>
      <c r="AF48" s="1947" t="s">
        <v>81</v>
      </c>
      <c r="AG48" s="1947">
        <v>6</v>
      </c>
      <c r="AH48" s="1948"/>
      <c r="AI48" s="1948">
        <f>J48</f>
        <v>50136</v>
      </c>
      <c r="AJ48" s="1948"/>
      <c r="AK48" s="2444">
        <f t="shared" si="15"/>
        <v>2089</v>
      </c>
      <c r="AL48" s="1948"/>
      <c r="AM48" s="1948"/>
      <c r="AN48" s="1948"/>
      <c r="AO48" s="1948" t="s">
        <v>63</v>
      </c>
      <c r="AP48" s="1948">
        <f t="shared" si="13"/>
        <v>50136</v>
      </c>
      <c r="AQ48" s="1948"/>
      <c r="AR48" s="1430">
        <f t="shared" si="16"/>
        <v>8356</v>
      </c>
      <c r="AS48" s="1430">
        <f t="shared" si="17"/>
        <v>8356</v>
      </c>
      <c r="AT48" s="1430">
        <f t="shared" si="18"/>
        <v>8356</v>
      </c>
      <c r="AU48" s="1430">
        <f t="shared" si="19"/>
        <v>8356</v>
      </c>
      <c r="AV48" s="1430">
        <f t="shared" si="20"/>
        <v>8356</v>
      </c>
      <c r="AW48" s="1430">
        <f t="shared" si="21"/>
        <v>8356</v>
      </c>
      <c r="AX48" s="1430"/>
      <c r="AY48" s="1430">
        <f t="shared" si="22"/>
        <v>8007.83333333333</v>
      </c>
      <c r="AZ48" s="1430">
        <f t="shared" si="23"/>
        <v>348.166666666667</v>
      </c>
      <c r="BA48" s="1876"/>
      <c r="BB48" s="1959"/>
      <c r="BC48" s="1960"/>
      <c r="BD48" s="1960"/>
      <c r="BE48" s="1960"/>
      <c r="BF48" s="1960"/>
      <c r="BG48" s="1960"/>
      <c r="BH48" s="1960"/>
      <c r="BI48" s="1960"/>
      <c r="BJ48" s="1960"/>
      <c r="BK48" s="1960"/>
      <c r="BL48" s="1960"/>
      <c r="BM48" s="1960"/>
      <c r="BN48" s="1960"/>
      <c r="BO48" s="1960"/>
      <c r="BP48" s="1960"/>
      <c r="BQ48" s="1960"/>
      <c r="BR48" s="1960"/>
      <c r="BS48" s="1960"/>
      <c r="BT48" s="1960"/>
      <c r="BU48" s="1960"/>
      <c r="BV48" s="1960"/>
      <c r="BW48" s="1960"/>
      <c r="BX48" s="1960"/>
      <c r="BY48" s="1960"/>
      <c r="BZ48" s="1960"/>
      <c r="CA48" s="1960"/>
      <c r="CB48" s="1960"/>
      <c r="CC48" s="1960"/>
      <c r="CD48" s="1960"/>
      <c r="CE48" s="1960"/>
      <c r="CF48" s="1960"/>
      <c r="CG48" s="1960"/>
      <c r="CH48" s="1960"/>
      <c r="CI48" s="1960"/>
      <c r="CJ48" s="1960"/>
      <c r="CK48" s="1960"/>
      <c r="CL48" s="1960"/>
      <c r="CM48" s="1960"/>
      <c r="CN48" s="1960"/>
      <c r="CO48" s="1960"/>
      <c r="CP48" s="1960"/>
      <c r="CQ48" s="1960"/>
      <c r="CR48" s="1960"/>
      <c r="CS48" s="1960"/>
      <c r="CT48" s="1960"/>
      <c r="CU48" s="1960"/>
      <c r="CV48" s="1960"/>
      <c r="CW48" s="1960"/>
      <c r="CX48" s="1960"/>
      <c r="CY48" s="1960"/>
      <c r="CZ48" s="1960"/>
      <c r="DA48" s="1960"/>
      <c r="DB48" s="1960"/>
      <c r="DC48" s="1960"/>
      <c r="DD48" s="1960"/>
      <c r="DE48" s="1960"/>
      <c r="DF48" s="1960"/>
      <c r="DG48" s="1960"/>
      <c r="DH48" s="1960"/>
      <c r="DI48" s="1960"/>
      <c r="DJ48" s="1960"/>
      <c r="DK48" s="1960"/>
      <c r="DL48" s="1960"/>
      <c r="DM48" s="1960"/>
      <c r="DN48" s="1960"/>
      <c r="DO48" s="1960"/>
      <c r="DP48" s="1960"/>
      <c r="DQ48" s="1960"/>
      <c r="DR48" s="1960"/>
      <c r="DS48" s="1960"/>
      <c r="DT48" s="1960"/>
      <c r="DU48" s="1960"/>
      <c r="DV48" s="1960"/>
      <c r="DW48" s="1960"/>
      <c r="DX48" s="1960"/>
      <c r="DY48" s="1960"/>
      <c r="DZ48" s="1960"/>
      <c r="EA48" s="1960"/>
      <c r="EB48" s="1960"/>
      <c r="EC48" s="1960"/>
      <c r="ED48" s="1960"/>
      <c r="EE48" s="1960"/>
      <c r="EF48" s="1960"/>
      <c r="EG48" s="1960"/>
      <c r="EH48" s="1960"/>
      <c r="EI48" s="1960"/>
      <c r="EJ48" s="1960"/>
      <c r="EK48" s="1960"/>
      <c r="EL48" s="1960"/>
      <c r="EM48" s="1960"/>
      <c r="EN48" s="1960"/>
      <c r="EO48" s="1960"/>
      <c r="EP48" s="1960"/>
      <c r="EQ48" s="1960"/>
      <c r="ER48" s="1960"/>
      <c r="ES48" s="1960"/>
      <c r="ET48" s="1960"/>
      <c r="EU48" s="1960"/>
      <c r="EV48" s="1960"/>
      <c r="EW48" s="1960"/>
      <c r="EX48" s="1960"/>
      <c r="EY48" s="1960"/>
      <c r="EZ48" s="1960"/>
      <c r="FA48" s="1960"/>
      <c r="FB48" s="1960"/>
      <c r="FC48" s="1960"/>
      <c r="FD48" s="1960"/>
      <c r="FE48" s="1960"/>
      <c r="FF48" s="1960"/>
      <c r="FG48" s="1960"/>
      <c r="FH48" s="1960"/>
      <c r="FI48" s="1960"/>
      <c r="FJ48" s="1960"/>
      <c r="FK48" s="1960"/>
      <c r="FL48" s="1960"/>
      <c r="FM48" s="1960"/>
      <c r="FN48" s="1960"/>
      <c r="FO48" s="1960"/>
      <c r="FP48" s="1960"/>
      <c r="FQ48" s="1960"/>
      <c r="FR48" s="1960"/>
      <c r="FS48" s="1960"/>
      <c r="FT48" s="1960"/>
      <c r="FU48" s="1960"/>
      <c r="FV48" s="1960"/>
      <c r="FW48" s="1960"/>
      <c r="FX48" s="1960"/>
      <c r="FY48" s="1960"/>
      <c r="FZ48" s="1960"/>
      <c r="GA48" s="1960"/>
      <c r="GB48" s="1960"/>
      <c r="GC48" s="1960"/>
      <c r="GD48" s="1960"/>
      <c r="GE48" s="1960"/>
      <c r="GF48" s="1960"/>
      <c r="GG48" s="1960"/>
      <c r="GH48" s="1960"/>
      <c r="GI48" s="1960"/>
      <c r="GJ48" s="1960"/>
      <c r="GK48" s="1960"/>
      <c r="GL48" s="1960"/>
      <c r="GM48" s="1960"/>
      <c r="GN48" s="1960"/>
      <c r="GO48" s="1960"/>
      <c r="GP48" s="1960"/>
      <c r="GQ48" s="1960"/>
      <c r="GR48" s="1960"/>
      <c r="GS48" s="1960"/>
      <c r="GT48" s="1960"/>
      <c r="GU48" s="1960"/>
      <c r="GV48" s="1960"/>
      <c r="GW48" s="1960"/>
      <c r="GX48" s="1960"/>
      <c r="GY48" s="1960"/>
      <c r="GZ48" s="1960"/>
      <c r="HA48" s="1960"/>
      <c r="HB48" s="1960"/>
      <c r="HC48" s="1960"/>
      <c r="HD48" s="1960"/>
      <c r="HE48" s="1960"/>
      <c r="HF48" s="1960"/>
      <c r="HG48" s="1960"/>
      <c r="HH48" s="1960"/>
      <c r="HI48" s="1960"/>
      <c r="HJ48" s="1960"/>
      <c r="HK48" s="1960"/>
      <c r="HL48" s="1960"/>
      <c r="HM48" s="1960"/>
      <c r="HN48" s="1960"/>
      <c r="HO48" s="1960"/>
      <c r="HP48" s="1960"/>
      <c r="HQ48" s="1960"/>
      <c r="HR48" s="1960"/>
      <c r="HS48" s="1960"/>
      <c r="HT48" s="1960"/>
      <c r="HU48" s="1960"/>
      <c r="HV48" s="1960"/>
      <c r="HW48" s="1960"/>
      <c r="HX48" s="1960"/>
      <c r="HY48" s="1960"/>
      <c r="HZ48" s="1960"/>
      <c r="IA48" s="1960"/>
      <c r="IB48" s="1960"/>
      <c r="IC48" s="1960"/>
      <c r="ID48" s="1960"/>
      <c r="IE48" s="1960"/>
      <c r="IF48" s="1960"/>
      <c r="IG48" s="1960"/>
      <c r="IH48" s="1960"/>
      <c r="II48" s="1960"/>
      <c r="IJ48" s="1960"/>
      <c r="IK48" s="1960"/>
      <c r="IL48" s="1960"/>
      <c r="IM48" s="1960"/>
      <c r="IN48" s="1960"/>
      <c r="IO48" s="1960"/>
      <c r="IP48" s="1960"/>
      <c r="IQ48" s="1960"/>
      <c r="IR48" s="1960"/>
      <c r="IS48" s="1960"/>
      <c r="IT48" s="1960"/>
      <c r="IU48" s="1960"/>
      <c r="IV48" s="1960"/>
      <c r="IW48" s="1960"/>
      <c r="IX48" s="1960"/>
      <c r="IY48" s="1960"/>
      <c r="IZ48" s="1960"/>
      <c r="JA48" s="1960"/>
      <c r="JB48" s="1960"/>
      <c r="JC48" s="1960"/>
      <c r="JD48" s="1960"/>
      <c r="JE48" s="1960"/>
      <c r="JF48" s="1960"/>
      <c r="JG48" s="1960"/>
      <c r="JH48" s="1960"/>
      <c r="JI48" s="1960"/>
      <c r="JJ48" s="1960"/>
      <c r="JK48" s="1960"/>
      <c r="JL48" s="1960"/>
      <c r="JM48" s="1960"/>
      <c r="JN48" s="1960"/>
      <c r="JO48" s="1960"/>
      <c r="JP48" s="1960"/>
      <c r="JQ48" s="1960"/>
      <c r="JR48" s="1960"/>
      <c r="JS48" s="1960"/>
      <c r="JT48" s="1960"/>
      <c r="JU48" s="1960"/>
      <c r="JV48" s="1960"/>
      <c r="JW48" s="1960"/>
      <c r="JX48" s="1960"/>
      <c r="JY48" s="1960"/>
      <c r="JZ48" s="1960"/>
      <c r="KA48" s="1960"/>
      <c r="KB48" s="1960"/>
      <c r="KC48" s="1960"/>
      <c r="KD48" s="1960"/>
      <c r="KE48" s="1960"/>
      <c r="KF48" s="1960"/>
      <c r="KG48" s="1960"/>
      <c r="KH48" s="1960"/>
      <c r="KI48" s="1960"/>
      <c r="KJ48" s="1960"/>
      <c r="KK48" s="1960"/>
      <c r="KL48" s="1960"/>
      <c r="KM48" s="1960"/>
      <c r="KN48" s="1960"/>
      <c r="KO48" s="1960"/>
      <c r="KP48" s="1960"/>
      <c r="KQ48" s="1960"/>
      <c r="KR48" s="1960"/>
      <c r="KS48" s="1960"/>
      <c r="KT48" s="1960"/>
      <c r="KU48" s="1960"/>
      <c r="KV48" s="1960"/>
      <c r="KW48" s="1960"/>
      <c r="KX48" s="1960"/>
      <c r="KY48" s="1960"/>
      <c r="KZ48" s="1960"/>
      <c r="LA48" s="1960"/>
      <c r="LB48" s="1960"/>
      <c r="LC48" s="1960"/>
      <c r="LD48" s="1960"/>
      <c r="LE48" s="1960"/>
      <c r="LF48" s="1960"/>
      <c r="LG48" s="1960"/>
      <c r="LH48" s="1960"/>
    </row>
    <row r="49" s="1488" customFormat="1" ht="47" customHeight="1" spans="1:320">
      <c r="A49" s="1832">
        <v>45855</v>
      </c>
      <c r="B49" s="1660" t="s">
        <v>1218</v>
      </c>
      <c r="C49" s="1661" t="s">
        <v>98</v>
      </c>
      <c r="D49" s="1662">
        <v>4500174246</v>
      </c>
      <c r="E49" s="2415" t="s">
        <v>3005</v>
      </c>
      <c r="F49" s="1662" t="s">
        <v>3006</v>
      </c>
      <c r="G49" s="1863" t="s">
        <v>2895</v>
      </c>
      <c r="H49" s="1863" t="s">
        <v>2895</v>
      </c>
      <c r="I49" s="1880" t="s">
        <v>2926</v>
      </c>
      <c r="J49" s="1664">
        <v>49488</v>
      </c>
      <c r="K49" s="1876">
        <v>0</v>
      </c>
      <c r="L49" s="1876">
        <v>24</v>
      </c>
      <c r="M49" s="1876">
        <f t="shared" si="0"/>
        <v>2062</v>
      </c>
      <c r="N49" s="1673">
        <v>45957</v>
      </c>
      <c r="O49" s="1673">
        <f>N49-2</f>
        <v>45955</v>
      </c>
      <c r="P49" s="1878" t="s">
        <v>3007</v>
      </c>
      <c r="Q49" s="2079" t="s">
        <v>78</v>
      </c>
      <c r="R49" s="2415"/>
      <c r="S49" s="2079" t="s">
        <v>829</v>
      </c>
      <c r="T49" s="2077" t="s">
        <v>3008</v>
      </c>
      <c r="U49" s="1891" t="s">
        <v>168</v>
      </c>
      <c r="V49" s="1900">
        <v>45855</v>
      </c>
      <c r="W49" s="1930" t="s">
        <v>88</v>
      </c>
      <c r="X49" s="1900" t="s">
        <v>88</v>
      </c>
      <c r="Y49" s="1930"/>
      <c r="Z49" s="1930"/>
      <c r="AA49" s="1597" t="s">
        <v>3009</v>
      </c>
      <c r="AB49" s="1692" t="s">
        <v>219</v>
      </c>
      <c r="AC49" s="2093">
        <v>0.6003</v>
      </c>
      <c r="AD49" s="2095">
        <f>AC49*'15759粉色Baby系列'!M49</f>
        <v>1237.8186</v>
      </c>
      <c r="AE49" s="1647" t="s">
        <v>3010</v>
      </c>
      <c r="AF49" s="1947" t="s">
        <v>81</v>
      </c>
      <c r="AG49" s="1947">
        <v>6</v>
      </c>
      <c r="AH49" s="1948">
        <f t="shared" ref="AH49:AH54" si="24">J49</f>
        <v>49488</v>
      </c>
      <c r="AI49" s="1948"/>
      <c r="AJ49" s="1948"/>
      <c r="AK49" s="1948">
        <f t="shared" si="15"/>
        <v>2062</v>
      </c>
      <c r="AL49" s="1948"/>
      <c r="AM49" s="1948"/>
      <c r="AN49" s="1948"/>
      <c r="AO49" s="1948" t="s">
        <v>63</v>
      </c>
      <c r="AP49" s="1948">
        <f t="shared" si="13"/>
        <v>49488</v>
      </c>
      <c r="AQ49" s="1948"/>
      <c r="AR49" s="1430">
        <f t="shared" si="16"/>
        <v>8248</v>
      </c>
      <c r="AS49" s="1430">
        <f t="shared" si="17"/>
        <v>8248</v>
      </c>
      <c r="AT49" s="1430">
        <f t="shared" si="18"/>
        <v>8248</v>
      </c>
      <c r="AU49" s="1430">
        <f t="shared" si="19"/>
        <v>8248</v>
      </c>
      <c r="AV49" s="1430">
        <f t="shared" si="20"/>
        <v>8248</v>
      </c>
      <c r="AW49" s="1430">
        <f t="shared" si="21"/>
        <v>8248</v>
      </c>
      <c r="AX49" s="1430"/>
      <c r="AY49" s="1430">
        <f t="shared" si="22"/>
        <v>7904.33333333333</v>
      </c>
      <c r="AZ49" s="1430">
        <f t="shared" si="23"/>
        <v>343.666666666667</v>
      </c>
      <c r="BA49" s="1876"/>
      <c r="BB49" s="1959"/>
      <c r="BC49" s="1960"/>
      <c r="BD49" s="1960"/>
      <c r="BE49" s="1960"/>
      <c r="BF49" s="1960"/>
      <c r="BG49" s="1960"/>
      <c r="BH49" s="1960"/>
      <c r="BI49" s="1960"/>
      <c r="BJ49" s="1960"/>
      <c r="BK49" s="1960"/>
      <c r="BL49" s="1960"/>
      <c r="BM49" s="1960"/>
      <c r="BN49" s="1960"/>
      <c r="BO49" s="1960"/>
      <c r="BP49" s="1960"/>
      <c r="BQ49" s="1960"/>
      <c r="BR49" s="1960"/>
      <c r="BS49" s="1960"/>
      <c r="BT49" s="1960"/>
      <c r="BU49" s="1960"/>
      <c r="BV49" s="1960"/>
      <c r="BW49" s="1960"/>
      <c r="BX49" s="1960"/>
      <c r="BY49" s="1960"/>
      <c r="BZ49" s="1960"/>
      <c r="CA49" s="1960"/>
      <c r="CB49" s="1960"/>
      <c r="CC49" s="1960"/>
      <c r="CD49" s="1960"/>
      <c r="CE49" s="1960"/>
      <c r="CF49" s="1960"/>
      <c r="CG49" s="1960"/>
      <c r="CH49" s="1960"/>
      <c r="CI49" s="1960"/>
      <c r="CJ49" s="1960"/>
      <c r="CK49" s="1960"/>
      <c r="CL49" s="1960"/>
      <c r="CM49" s="1960"/>
      <c r="CN49" s="1960"/>
      <c r="CO49" s="1960"/>
      <c r="CP49" s="1960"/>
      <c r="CQ49" s="1960"/>
      <c r="CR49" s="1960"/>
      <c r="CS49" s="1960"/>
      <c r="CT49" s="1960"/>
      <c r="CU49" s="1960"/>
      <c r="CV49" s="1960"/>
      <c r="CW49" s="1960"/>
      <c r="CX49" s="1960"/>
      <c r="CY49" s="1960"/>
      <c r="CZ49" s="1960"/>
      <c r="DA49" s="1960"/>
      <c r="DB49" s="1960"/>
      <c r="DC49" s="1960"/>
      <c r="DD49" s="1960"/>
      <c r="DE49" s="1960"/>
      <c r="DF49" s="1960"/>
      <c r="DG49" s="1960"/>
      <c r="DH49" s="1960"/>
      <c r="DI49" s="1960"/>
      <c r="DJ49" s="1960"/>
      <c r="DK49" s="1960"/>
      <c r="DL49" s="1960"/>
      <c r="DM49" s="1960"/>
      <c r="DN49" s="1960"/>
      <c r="DO49" s="1960"/>
      <c r="DP49" s="1960"/>
      <c r="DQ49" s="1960"/>
      <c r="DR49" s="1960"/>
      <c r="DS49" s="1960"/>
      <c r="DT49" s="1960"/>
      <c r="DU49" s="1960"/>
      <c r="DV49" s="1960"/>
      <c r="DW49" s="1960"/>
      <c r="DX49" s="1960"/>
      <c r="DY49" s="1960"/>
      <c r="DZ49" s="1960"/>
      <c r="EA49" s="1960"/>
      <c r="EB49" s="1960"/>
      <c r="EC49" s="1960"/>
      <c r="ED49" s="1960"/>
      <c r="EE49" s="1960"/>
      <c r="EF49" s="1960"/>
      <c r="EG49" s="1960"/>
      <c r="EH49" s="1960"/>
      <c r="EI49" s="1960"/>
      <c r="EJ49" s="1960"/>
      <c r="EK49" s="1960"/>
      <c r="EL49" s="1960"/>
      <c r="EM49" s="1960"/>
      <c r="EN49" s="1960"/>
      <c r="EO49" s="1960"/>
      <c r="EP49" s="1960"/>
      <c r="EQ49" s="1960"/>
      <c r="ER49" s="1960"/>
      <c r="ES49" s="1960"/>
      <c r="ET49" s="1960"/>
      <c r="EU49" s="1960"/>
      <c r="EV49" s="1960"/>
      <c r="EW49" s="1960"/>
      <c r="EX49" s="1960"/>
      <c r="EY49" s="1960"/>
      <c r="EZ49" s="1960"/>
      <c r="FA49" s="1960"/>
      <c r="FB49" s="1960"/>
      <c r="FC49" s="1960"/>
      <c r="FD49" s="1960"/>
      <c r="FE49" s="1960"/>
      <c r="FF49" s="1960"/>
      <c r="FG49" s="1960"/>
      <c r="FH49" s="1960"/>
      <c r="FI49" s="1960"/>
      <c r="FJ49" s="1960"/>
      <c r="FK49" s="1960"/>
      <c r="FL49" s="1960"/>
      <c r="FM49" s="1960"/>
      <c r="FN49" s="1960"/>
      <c r="FO49" s="1960"/>
      <c r="FP49" s="1960"/>
      <c r="FQ49" s="1960"/>
      <c r="FR49" s="1960"/>
      <c r="FS49" s="1960"/>
      <c r="FT49" s="1960"/>
      <c r="FU49" s="1960"/>
      <c r="FV49" s="1960"/>
      <c r="FW49" s="1960"/>
      <c r="FX49" s="1960"/>
      <c r="FY49" s="1960"/>
      <c r="FZ49" s="1960"/>
      <c r="GA49" s="1960"/>
      <c r="GB49" s="1960"/>
      <c r="GC49" s="1960"/>
      <c r="GD49" s="1960"/>
      <c r="GE49" s="1960"/>
      <c r="GF49" s="1960"/>
      <c r="GG49" s="1960"/>
      <c r="GH49" s="1960"/>
      <c r="GI49" s="1960"/>
      <c r="GJ49" s="1960"/>
      <c r="GK49" s="1960"/>
      <c r="GL49" s="1960"/>
      <c r="GM49" s="1960"/>
      <c r="GN49" s="1960"/>
      <c r="GO49" s="1960"/>
      <c r="GP49" s="1960"/>
      <c r="GQ49" s="1960"/>
      <c r="GR49" s="1960"/>
      <c r="GS49" s="1960"/>
      <c r="GT49" s="1960"/>
      <c r="GU49" s="1960"/>
      <c r="GV49" s="1960"/>
      <c r="GW49" s="1960"/>
      <c r="GX49" s="1960"/>
      <c r="GY49" s="1960"/>
      <c r="GZ49" s="1960"/>
      <c r="HA49" s="1960"/>
      <c r="HB49" s="1960"/>
      <c r="HC49" s="1960"/>
      <c r="HD49" s="1960"/>
      <c r="HE49" s="1960"/>
      <c r="HF49" s="1960"/>
      <c r="HG49" s="1960"/>
      <c r="HH49" s="1960"/>
      <c r="HI49" s="1960"/>
      <c r="HJ49" s="1960"/>
      <c r="HK49" s="1960"/>
      <c r="HL49" s="1960"/>
      <c r="HM49" s="1960"/>
      <c r="HN49" s="1960"/>
      <c r="HO49" s="1960"/>
      <c r="HP49" s="1960"/>
      <c r="HQ49" s="1960"/>
      <c r="HR49" s="1960"/>
      <c r="HS49" s="1960"/>
      <c r="HT49" s="1960"/>
      <c r="HU49" s="1960"/>
      <c r="HV49" s="1960"/>
      <c r="HW49" s="1960"/>
      <c r="HX49" s="1960"/>
      <c r="HY49" s="1960"/>
      <c r="HZ49" s="1960"/>
      <c r="IA49" s="1960"/>
      <c r="IB49" s="1960"/>
      <c r="IC49" s="1960"/>
      <c r="ID49" s="1960"/>
      <c r="IE49" s="1960"/>
      <c r="IF49" s="1960"/>
      <c r="IG49" s="1960"/>
      <c r="IH49" s="1960"/>
      <c r="II49" s="1960"/>
      <c r="IJ49" s="1960"/>
      <c r="IK49" s="1960"/>
      <c r="IL49" s="1960"/>
      <c r="IM49" s="1960"/>
      <c r="IN49" s="1960"/>
      <c r="IO49" s="1960"/>
      <c r="IP49" s="1960"/>
      <c r="IQ49" s="1960"/>
      <c r="IR49" s="1960"/>
      <c r="IS49" s="1960"/>
      <c r="IT49" s="1960"/>
      <c r="IU49" s="1960"/>
      <c r="IV49" s="1960"/>
      <c r="IW49" s="1960"/>
      <c r="IX49" s="1960"/>
      <c r="IY49" s="1960"/>
      <c r="IZ49" s="1960"/>
      <c r="JA49" s="1960"/>
      <c r="JB49" s="1960"/>
      <c r="JC49" s="1960"/>
      <c r="JD49" s="1960"/>
      <c r="JE49" s="1960"/>
      <c r="JF49" s="1960"/>
      <c r="JG49" s="1960"/>
      <c r="JH49" s="1960"/>
      <c r="JI49" s="1960"/>
      <c r="JJ49" s="1960"/>
      <c r="JK49" s="1960"/>
      <c r="JL49" s="1960"/>
      <c r="JM49" s="1960"/>
      <c r="JN49" s="1960"/>
      <c r="JO49" s="1960"/>
      <c r="JP49" s="1960"/>
      <c r="JQ49" s="1960"/>
      <c r="JR49" s="1960"/>
      <c r="JS49" s="1960"/>
      <c r="JT49" s="1960"/>
      <c r="JU49" s="1960"/>
      <c r="JV49" s="1960"/>
      <c r="JW49" s="1960"/>
      <c r="JX49" s="1960"/>
      <c r="JY49" s="1960"/>
      <c r="JZ49" s="1960"/>
      <c r="KA49" s="1960"/>
      <c r="KB49" s="1960"/>
      <c r="KC49" s="1960"/>
      <c r="KD49" s="1960"/>
      <c r="KE49" s="1960"/>
      <c r="KF49" s="1960"/>
      <c r="KG49" s="1960"/>
      <c r="KH49" s="1960"/>
      <c r="KI49" s="1960"/>
      <c r="KJ49" s="1960"/>
      <c r="KK49" s="1960"/>
      <c r="KL49" s="1960"/>
      <c r="KM49" s="1960"/>
      <c r="KN49" s="1960"/>
      <c r="KO49" s="1960"/>
      <c r="KP49" s="1960"/>
      <c r="KQ49" s="1960"/>
      <c r="KR49" s="1960"/>
      <c r="KS49" s="1960"/>
      <c r="KT49" s="1960"/>
      <c r="KU49" s="1960"/>
      <c r="KV49" s="1960"/>
      <c r="KW49" s="1960"/>
      <c r="KX49" s="1960"/>
      <c r="KY49" s="1960"/>
      <c r="KZ49" s="1960"/>
      <c r="LA49" s="1960"/>
      <c r="LB49" s="1960"/>
      <c r="LC49" s="1960"/>
      <c r="LD49" s="1960"/>
      <c r="LE49" s="1960"/>
      <c r="LF49" s="1960"/>
      <c r="LG49" s="1960"/>
      <c r="LH49" s="1960"/>
    </row>
    <row r="50" s="1488" customFormat="1" ht="47" customHeight="1" spans="1:320">
      <c r="A50" s="1832">
        <v>45855</v>
      </c>
      <c r="B50" s="1660" t="s">
        <v>1218</v>
      </c>
      <c r="C50" s="1661" t="s">
        <v>98</v>
      </c>
      <c r="D50" s="1662">
        <v>4500174246</v>
      </c>
      <c r="E50" s="2415" t="s">
        <v>3011</v>
      </c>
      <c r="F50" s="1662" t="s">
        <v>3012</v>
      </c>
      <c r="G50" s="1863" t="s">
        <v>2895</v>
      </c>
      <c r="H50" s="1863" t="s">
        <v>2895</v>
      </c>
      <c r="I50" s="1880" t="s">
        <v>2926</v>
      </c>
      <c r="J50" s="1543">
        <v>56952</v>
      </c>
      <c r="K50" s="1876">
        <v>0</v>
      </c>
      <c r="L50" s="1876">
        <v>24</v>
      </c>
      <c r="M50" s="1876">
        <f t="shared" si="0"/>
        <v>2373</v>
      </c>
      <c r="N50" s="1673">
        <v>45957</v>
      </c>
      <c r="O50" s="1673">
        <f>N50-2</f>
        <v>45955</v>
      </c>
      <c r="P50" s="1878"/>
      <c r="Q50" s="2079" t="s">
        <v>78</v>
      </c>
      <c r="R50" s="2415"/>
      <c r="S50" s="2079" t="s">
        <v>829</v>
      </c>
      <c r="T50" s="2077" t="s">
        <v>3008</v>
      </c>
      <c r="U50" s="1891" t="s">
        <v>3013</v>
      </c>
      <c r="V50" s="1900">
        <v>45855</v>
      </c>
      <c r="W50" s="1930" t="s">
        <v>88</v>
      </c>
      <c r="X50" s="1900" t="s">
        <v>88</v>
      </c>
      <c r="Y50" s="1930"/>
      <c r="Z50" s="1930"/>
      <c r="AA50" s="1597" t="s">
        <v>3009</v>
      </c>
      <c r="AB50" s="1692" t="s">
        <v>219</v>
      </c>
      <c r="AC50" s="2093">
        <v>0.6003</v>
      </c>
      <c r="AD50" s="2095">
        <f>AC50*'15759粉色Baby系列'!M50</f>
        <v>1424.5119</v>
      </c>
      <c r="AE50" s="1647" t="s">
        <v>3014</v>
      </c>
      <c r="AF50" s="1947" t="s">
        <v>81</v>
      </c>
      <c r="AG50" s="1947">
        <v>6</v>
      </c>
      <c r="AH50" s="1948">
        <f t="shared" si="24"/>
        <v>56952</v>
      </c>
      <c r="AI50" s="1948"/>
      <c r="AJ50" s="1948"/>
      <c r="AK50" s="1948">
        <f t="shared" si="15"/>
        <v>2373</v>
      </c>
      <c r="AL50" s="1948"/>
      <c r="AM50" s="1948"/>
      <c r="AN50" s="1948"/>
      <c r="AO50" s="1948" t="s">
        <v>63</v>
      </c>
      <c r="AP50" s="1948">
        <f t="shared" si="13"/>
        <v>56952</v>
      </c>
      <c r="AQ50" s="1948"/>
      <c r="AR50" s="1430">
        <f t="shared" si="16"/>
        <v>9492</v>
      </c>
      <c r="AS50" s="1430">
        <f t="shared" si="17"/>
        <v>9492</v>
      </c>
      <c r="AT50" s="1430">
        <f t="shared" si="18"/>
        <v>9492</v>
      </c>
      <c r="AU50" s="1430">
        <f t="shared" si="19"/>
        <v>9492</v>
      </c>
      <c r="AV50" s="1430">
        <f t="shared" si="20"/>
        <v>9492</v>
      </c>
      <c r="AW50" s="1430">
        <f t="shared" si="21"/>
        <v>9492</v>
      </c>
      <c r="AX50" s="1430"/>
      <c r="AY50" s="1430">
        <f t="shared" si="22"/>
        <v>9096.5</v>
      </c>
      <c r="AZ50" s="1430">
        <f t="shared" si="23"/>
        <v>395.5</v>
      </c>
      <c r="BA50" s="1876"/>
      <c r="BB50" s="1959"/>
      <c r="BC50" s="1960"/>
      <c r="BD50" s="1960"/>
      <c r="BE50" s="1960"/>
      <c r="BF50" s="1960"/>
      <c r="BG50" s="1960"/>
      <c r="BH50" s="1960"/>
      <c r="BI50" s="1960"/>
      <c r="BJ50" s="1960"/>
      <c r="BK50" s="1960"/>
      <c r="BL50" s="1960"/>
      <c r="BM50" s="1960"/>
      <c r="BN50" s="1960"/>
      <c r="BO50" s="1960"/>
      <c r="BP50" s="1960"/>
      <c r="BQ50" s="1960"/>
      <c r="BR50" s="1960"/>
      <c r="BS50" s="1960"/>
      <c r="BT50" s="1960"/>
      <c r="BU50" s="1960"/>
      <c r="BV50" s="1960"/>
      <c r="BW50" s="1960"/>
      <c r="BX50" s="1960"/>
      <c r="BY50" s="1960"/>
      <c r="BZ50" s="1960"/>
      <c r="CA50" s="1960"/>
      <c r="CB50" s="1960"/>
      <c r="CC50" s="1960"/>
      <c r="CD50" s="1960"/>
      <c r="CE50" s="1960"/>
      <c r="CF50" s="1960"/>
      <c r="CG50" s="1960"/>
      <c r="CH50" s="1960"/>
      <c r="CI50" s="1960"/>
      <c r="CJ50" s="1960"/>
      <c r="CK50" s="1960"/>
      <c r="CL50" s="1960"/>
      <c r="CM50" s="1960"/>
      <c r="CN50" s="1960"/>
      <c r="CO50" s="1960"/>
      <c r="CP50" s="1960"/>
      <c r="CQ50" s="1960"/>
      <c r="CR50" s="1960"/>
      <c r="CS50" s="1960"/>
      <c r="CT50" s="1960"/>
      <c r="CU50" s="1960"/>
      <c r="CV50" s="1960"/>
      <c r="CW50" s="1960"/>
      <c r="CX50" s="1960"/>
      <c r="CY50" s="1960"/>
      <c r="CZ50" s="1960"/>
      <c r="DA50" s="1960"/>
      <c r="DB50" s="1960"/>
      <c r="DC50" s="1960"/>
      <c r="DD50" s="1960"/>
      <c r="DE50" s="1960"/>
      <c r="DF50" s="1960"/>
      <c r="DG50" s="1960"/>
      <c r="DH50" s="1960"/>
      <c r="DI50" s="1960"/>
      <c r="DJ50" s="1960"/>
      <c r="DK50" s="1960"/>
      <c r="DL50" s="1960"/>
      <c r="DM50" s="1960"/>
      <c r="DN50" s="1960"/>
      <c r="DO50" s="1960"/>
      <c r="DP50" s="1960"/>
      <c r="DQ50" s="1960"/>
      <c r="DR50" s="1960"/>
      <c r="DS50" s="1960"/>
      <c r="DT50" s="1960"/>
      <c r="DU50" s="1960"/>
      <c r="DV50" s="1960"/>
      <c r="DW50" s="1960"/>
      <c r="DX50" s="1960"/>
      <c r="DY50" s="1960"/>
      <c r="DZ50" s="1960"/>
      <c r="EA50" s="1960"/>
      <c r="EB50" s="1960"/>
      <c r="EC50" s="1960"/>
      <c r="ED50" s="1960"/>
      <c r="EE50" s="1960"/>
      <c r="EF50" s="1960"/>
      <c r="EG50" s="1960"/>
      <c r="EH50" s="1960"/>
      <c r="EI50" s="1960"/>
      <c r="EJ50" s="1960"/>
      <c r="EK50" s="1960"/>
      <c r="EL50" s="1960"/>
      <c r="EM50" s="1960"/>
      <c r="EN50" s="1960"/>
      <c r="EO50" s="1960"/>
      <c r="EP50" s="1960"/>
      <c r="EQ50" s="1960"/>
      <c r="ER50" s="1960"/>
      <c r="ES50" s="1960"/>
      <c r="ET50" s="1960"/>
      <c r="EU50" s="1960"/>
      <c r="EV50" s="1960"/>
      <c r="EW50" s="1960"/>
      <c r="EX50" s="1960"/>
      <c r="EY50" s="1960"/>
      <c r="EZ50" s="1960"/>
      <c r="FA50" s="1960"/>
      <c r="FB50" s="1960"/>
      <c r="FC50" s="1960"/>
      <c r="FD50" s="1960"/>
      <c r="FE50" s="1960"/>
      <c r="FF50" s="1960"/>
      <c r="FG50" s="1960"/>
      <c r="FH50" s="1960"/>
      <c r="FI50" s="1960"/>
      <c r="FJ50" s="1960"/>
      <c r="FK50" s="1960"/>
      <c r="FL50" s="1960"/>
      <c r="FM50" s="1960"/>
      <c r="FN50" s="1960"/>
      <c r="FO50" s="1960"/>
      <c r="FP50" s="1960"/>
      <c r="FQ50" s="1960"/>
      <c r="FR50" s="1960"/>
      <c r="FS50" s="1960"/>
      <c r="FT50" s="1960"/>
      <c r="FU50" s="1960"/>
      <c r="FV50" s="1960"/>
      <c r="FW50" s="1960"/>
      <c r="FX50" s="1960"/>
      <c r="FY50" s="1960"/>
      <c r="FZ50" s="1960"/>
      <c r="GA50" s="1960"/>
      <c r="GB50" s="1960"/>
      <c r="GC50" s="1960"/>
      <c r="GD50" s="1960"/>
      <c r="GE50" s="1960"/>
      <c r="GF50" s="1960"/>
      <c r="GG50" s="1960"/>
      <c r="GH50" s="1960"/>
      <c r="GI50" s="1960"/>
      <c r="GJ50" s="1960"/>
      <c r="GK50" s="1960"/>
      <c r="GL50" s="1960"/>
      <c r="GM50" s="1960"/>
      <c r="GN50" s="1960"/>
      <c r="GO50" s="1960"/>
      <c r="GP50" s="1960"/>
      <c r="GQ50" s="1960"/>
      <c r="GR50" s="1960"/>
      <c r="GS50" s="1960"/>
      <c r="GT50" s="1960"/>
      <c r="GU50" s="1960"/>
      <c r="GV50" s="1960"/>
      <c r="GW50" s="1960"/>
      <c r="GX50" s="1960"/>
      <c r="GY50" s="1960"/>
      <c r="GZ50" s="1960"/>
      <c r="HA50" s="1960"/>
      <c r="HB50" s="1960"/>
      <c r="HC50" s="1960"/>
      <c r="HD50" s="1960"/>
      <c r="HE50" s="1960"/>
      <c r="HF50" s="1960"/>
      <c r="HG50" s="1960"/>
      <c r="HH50" s="1960"/>
      <c r="HI50" s="1960"/>
      <c r="HJ50" s="1960"/>
      <c r="HK50" s="1960"/>
      <c r="HL50" s="1960"/>
      <c r="HM50" s="1960"/>
      <c r="HN50" s="1960"/>
      <c r="HO50" s="1960"/>
      <c r="HP50" s="1960"/>
      <c r="HQ50" s="1960"/>
      <c r="HR50" s="1960"/>
      <c r="HS50" s="1960"/>
      <c r="HT50" s="1960"/>
      <c r="HU50" s="1960"/>
      <c r="HV50" s="1960"/>
      <c r="HW50" s="1960"/>
      <c r="HX50" s="1960"/>
      <c r="HY50" s="1960"/>
      <c r="HZ50" s="1960"/>
      <c r="IA50" s="1960"/>
      <c r="IB50" s="1960"/>
      <c r="IC50" s="1960"/>
      <c r="ID50" s="1960"/>
      <c r="IE50" s="1960"/>
      <c r="IF50" s="1960"/>
      <c r="IG50" s="1960"/>
      <c r="IH50" s="1960"/>
      <c r="II50" s="1960"/>
      <c r="IJ50" s="1960"/>
      <c r="IK50" s="1960"/>
      <c r="IL50" s="1960"/>
      <c r="IM50" s="1960"/>
      <c r="IN50" s="1960"/>
      <c r="IO50" s="1960"/>
      <c r="IP50" s="1960"/>
      <c r="IQ50" s="1960"/>
      <c r="IR50" s="1960"/>
      <c r="IS50" s="1960"/>
      <c r="IT50" s="1960"/>
      <c r="IU50" s="1960"/>
      <c r="IV50" s="1960"/>
      <c r="IW50" s="1960"/>
      <c r="IX50" s="1960"/>
      <c r="IY50" s="1960"/>
      <c r="IZ50" s="1960"/>
      <c r="JA50" s="1960"/>
      <c r="JB50" s="1960"/>
      <c r="JC50" s="1960"/>
      <c r="JD50" s="1960"/>
      <c r="JE50" s="1960"/>
      <c r="JF50" s="1960"/>
      <c r="JG50" s="1960"/>
      <c r="JH50" s="1960"/>
      <c r="JI50" s="1960"/>
      <c r="JJ50" s="1960"/>
      <c r="JK50" s="1960"/>
      <c r="JL50" s="1960"/>
      <c r="JM50" s="1960"/>
      <c r="JN50" s="1960"/>
      <c r="JO50" s="1960"/>
      <c r="JP50" s="1960"/>
      <c r="JQ50" s="1960"/>
      <c r="JR50" s="1960"/>
      <c r="JS50" s="1960"/>
      <c r="JT50" s="1960"/>
      <c r="JU50" s="1960"/>
      <c r="JV50" s="1960"/>
      <c r="JW50" s="1960"/>
      <c r="JX50" s="1960"/>
      <c r="JY50" s="1960"/>
      <c r="JZ50" s="1960"/>
      <c r="KA50" s="1960"/>
      <c r="KB50" s="1960"/>
      <c r="KC50" s="1960"/>
      <c r="KD50" s="1960"/>
      <c r="KE50" s="1960"/>
      <c r="KF50" s="1960"/>
      <c r="KG50" s="1960"/>
      <c r="KH50" s="1960"/>
      <c r="KI50" s="1960"/>
      <c r="KJ50" s="1960"/>
      <c r="KK50" s="1960"/>
      <c r="KL50" s="1960"/>
      <c r="KM50" s="1960"/>
      <c r="KN50" s="1960"/>
      <c r="KO50" s="1960"/>
      <c r="KP50" s="1960"/>
      <c r="KQ50" s="1960"/>
      <c r="KR50" s="1960"/>
      <c r="KS50" s="1960"/>
      <c r="KT50" s="1960"/>
      <c r="KU50" s="1960"/>
      <c r="KV50" s="1960"/>
      <c r="KW50" s="1960"/>
      <c r="KX50" s="1960"/>
      <c r="KY50" s="1960"/>
      <c r="KZ50" s="1960"/>
      <c r="LA50" s="1960"/>
      <c r="LB50" s="1960"/>
      <c r="LC50" s="1960"/>
      <c r="LD50" s="1960"/>
      <c r="LE50" s="1960"/>
      <c r="LF50" s="1960"/>
      <c r="LG50" s="1960"/>
      <c r="LH50" s="1960"/>
    </row>
    <row r="51" s="1488" customFormat="1" ht="47" customHeight="1" spans="1:320">
      <c r="A51" s="1832">
        <v>45855</v>
      </c>
      <c r="B51" s="1660" t="s">
        <v>1218</v>
      </c>
      <c r="C51" s="1661" t="s">
        <v>98</v>
      </c>
      <c r="D51" s="1662">
        <v>4500174246</v>
      </c>
      <c r="E51" s="2415" t="s">
        <v>3015</v>
      </c>
      <c r="F51" s="1662" t="s">
        <v>3016</v>
      </c>
      <c r="G51" s="1863" t="s">
        <v>2895</v>
      </c>
      <c r="H51" s="1863" t="s">
        <v>2895</v>
      </c>
      <c r="I51" s="1880" t="s">
        <v>2926</v>
      </c>
      <c r="J51" s="1543">
        <v>14064</v>
      </c>
      <c r="K51" s="1876">
        <v>0</v>
      </c>
      <c r="L51" s="1876">
        <v>24</v>
      </c>
      <c r="M51" s="1876">
        <f t="shared" si="0"/>
        <v>586</v>
      </c>
      <c r="N51" s="1673">
        <v>45957</v>
      </c>
      <c r="O51" s="1673">
        <f>N51-2</f>
        <v>45955</v>
      </c>
      <c r="P51" s="1878"/>
      <c r="Q51" s="2079" t="s">
        <v>78</v>
      </c>
      <c r="R51" s="2415"/>
      <c r="S51" s="2079" t="s">
        <v>829</v>
      </c>
      <c r="T51" s="2077" t="s">
        <v>3008</v>
      </c>
      <c r="U51" s="1891" t="s">
        <v>3013</v>
      </c>
      <c r="V51" s="1900">
        <v>45855</v>
      </c>
      <c r="W51" s="1930" t="s">
        <v>88</v>
      </c>
      <c r="X51" s="1900" t="s">
        <v>88</v>
      </c>
      <c r="Y51" s="1930"/>
      <c r="Z51" s="1930"/>
      <c r="AA51" s="1597" t="s">
        <v>3009</v>
      </c>
      <c r="AB51" s="1692" t="s">
        <v>219</v>
      </c>
      <c r="AC51" s="2093">
        <v>0.6003</v>
      </c>
      <c r="AD51" s="2095">
        <f>AC51*'15759粉色Baby系列'!M51</f>
        <v>351.7758</v>
      </c>
      <c r="AE51" s="1647" t="s">
        <v>3017</v>
      </c>
      <c r="AF51" s="1947" t="s">
        <v>81</v>
      </c>
      <c r="AG51" s="1947">
        <v>6</v>
      </c>
      <c r="AH51" s="1948">
        <f t="shared" si="24"/>
        <v>14064</v>
      </c>
      <c r="AI51" s="1948"/>
      <c r="AJ51" s="1948"/>
      <c r="AK51" s="1948">
        <f t="shared" si="15"/>
        <v>586</v>
      </c>
      <c r="AL51" s="1948"/>
      <c r="AM51" s="1948"/>
      <c r="AN51" s="1948"/>
      <c r="AO51" s="1948" t="s">
        <v>63</v>
      </c>
      <c r="AP51" s="1948">
        <f t="shared" si="13"/>
        <v>14064</v>
      </c>
      <c r="AQ51" s="1948"/>
      <c r="AR51" s="1430">
        <f t="shared" si="16"/>
        <v>2344</v>
      </c>
      <c r="AS51" s="1430">
        <f t="shared" si="17"/>
        <v>2344</v>
      </c>
      <c r="AT51" s="1430">
        <f t="shared" si="18"/>
        <v>2344</v>
      </c>
      <c r="AU51" s="1430">
        <f t="shared" si="19"/>
        <v>2344</v>
      </c>
      <c r="AV51" s="1430">
        <f t="shared" si="20"/>
        <v>2344</v>
      </c>
      <c r="AW51" s="1430">
        <f t="shared" si="21"/>
        <v>2344</v>
      </c>
      <c r="AX51" s="1430"/>
      <c r="AY51" s="1430">
        <f t="shared" si="22"/>
        <v>2246.33333333333</v>
      </c>
      <c r="AZ51" s="1430">
        <f t="shared" si="23"/>
        <v>97.6666666666667</v>
      </c>
      <c r="BA51" s="1876"/>
      <c r="BB51" s="1959"/>
      <c r="BC51" s="1960"/>
      <c r="BD51" s="1960"/>
      <c r="BE51" s="1960"/>
      <c r="BF51" s="1960"/>
      <c r="BG51" s="1960"/>
      <c r="BH51" s="1960"/>
      <c r="BI51" s="1960"/>
      <c r="BJ51" s="1960"/>
      <c r="BK51" s="1960"/>
      <c r="BL51" s="1960"/>
      <c r="BM51" s="1960"/>
      <c r="BN51" s="1960"/>
      <c r="BO51" s="1960"/>
      <c r="BP51" s="1960"/>
      <c r="BQ51" s="1960"/>
      <c r="BR51" s="1960"/>
      <c r="BS51" s="1960"/>
      <c r="BT51" s="1960"/>
      <c r="BU51" s="1960"/>
      <c r="BV51" s="1960"/>
      <c r="BW51" s="1960"/>
      <c r="BX51" s="1960"/>
      <c r="BY51" s="1960"/>
      <c r="BZ51" s="1960"/>
      <c r="CA51" s="1960"/>
      <c r="CB51" s="1960"/>
      <c r="CC51" s="1960"/>
      <c r="CD51" s="1960"/>
      <c r="CE51" s="1960"/>
      <c r="CF51" s="1960"/>
      <c r="CG51" s="1960"/>
      <c r="CH51" s="1960"/>
      <c r="CI51" s="1960"/>
      <c r="CJ51" s="1960"/>
      <c r="CK51" s="1960"/>
      <c r="CL51" s="1960"/>
      <c r="CM51" s="1960"/>
      <c r="CN51" s="1960"/>
      <c r="CO51" s="1960"/>
      <c r="CP51" s="1960"/>
      <c r="CQ51" s="1960"/>
      <c r="CR51" s="1960"/>
      <c r="CS51" s="1960"/>
      <c r="CT51" s="1960"/>
      <c r="CU51" s="1960"/>
      <c r="CV51" s="1960"/>
      <c r="CW51" s="1960"/>
      <c r="CX51" s="1960"/>
      <c r="CY51" s="1960"/>
      <c r="CZ51" s="1960"/>
      <c r="DA51" s="1960"/>
      <c r="DB51" s="1960"/>
      <c r="DC51" s="1960"/>
      <c r="DD51" s="1960"/>
      <c r="DE51" s="1960"/>
      <c r="DF51" s="1960"/>
      <c r="DG51" s="1960"/>
      <c r="DH51" s="1960"/>
      <c r="DI51" s="1960"/>
      <c r="DJ51" s="1960"/>
      <c r="DK51" s="1960"/>
      <c r="DL51" s="1960"/>
      <c r="DM51" s="1960"/>
      <c r="DN51" s="1960"/>
      <c r="DO51" s="1960"/>
      <c r="DP51" s="1960"/>
      <c r="DQ51" s="1960"/>
      <c r="DR51" s="1960"/>
      <c r="DS51" s="1960"/>
      <c r="DT51" s="1960"/>
      <c r="DU51" s="1960"/>
      <c r="DV51" s="1960"/>
      <c r="DW51" s="1960"/>
      <c r="DX51" s="1960"/>
      <c r="DY51" s="1960"/>
      <c r="DZ51" s="1960"/>
      <c r="EA51" s="1960"/>
      <c r="EB51" s="1960"/>
      <c r="EC51" s="1960"/>
      <c r="ED51" s="1960"/>
      <c r="EE51" s="1960"/>
      <c r="EF51" s="1960"/>
      <c r="EG51" s="1960"/>
      <c r="EH51" s="1960"/>
      <c r="EI51" s="1960"/>
      <c r="EJ51" s="1960"/>
      <c r="EK51" s="1960"/>
      <c r="EL51" s="1960"/>
      <c r="EM51" s="1960"/>
      <c r="EN51" s="1960"/>
      <c r="EO51" s="1960"/>
      <c r="EP51" s="1960"/>
      <c r="EQ51" s="1960"/>
      <c r="ER51" s="1960"/>
      <c r="ES51" s="1960"/>
      <c r="ET51" s="1960"/>
      <c r="EU51" s="1960"/>
      <c r="EV51" s="1960"/>
      <c r="EW51" s="1960"/>
      <c r="EX51" s="1960"/>
      <c r="EY51" s="1960"/>
      <c r="EZ51" s="1960"/>
      <c r="FA51" s="1960"/>
      <c r="FB51" s="1960"/>
      <c r="FC51" s="1960"/>
      <c r="FD51" s="1960"/>
      <c r="FE51" s="1960"/>
      <c r="FF51" s="1960"/>
      <c r="FG51" s="1960"/>
      <c r="FH51" s="1960"/>
      <c r="FI51" s="1960"/>
      <c r="FJ51" s="1960"/>
      <c r="FK51" s="1960"/>
      <c r="FL51" s="1960"/>
      <c r="FM51" s="1960"/>
      <c r="FN51" s="1960"/>
      <c r="FO51" s="1960"/>
      <c r="FP51" s="1960"/>
      <c r="FQ51" s="1960"/>
      <c r="FR51" s="1960"/>
      <c r="FS51" s="1960"/>
      <c r="FT51" s="1960"/>
      <c r="FU51" s="1960"/>
      <c r="FV51" s="1960"/>
      <c r="FW51" s="1960"/>
      <c r="FX51" s="1960"/>
      <c r="FY51" s="1960"/>
      <c r="FZ51" s="1960"/>
      <c r="GA51" s="1960"/>
      <c r="GB51" s="1960"/>
      <c r="GC51" s="1960"/>
      <c r="GD51" s="1960"/>
      <c r="GE51" s="1960"/>
      <c r="GF51" s="1960"/>
      <c r="GG51" s="1960"/>
      <c r="GH51" s="1960"/>
      <c r="GI51" s="1960"/>
      <c r="GJ51" s="1960"/>
      <c r="GK51" s="1960"/>
      <c r="GL51" s="1960"/>
      <c r="GM51" s="1960"/>
      <c r="GN51" s="1960"/>
      <c r="GO51" s="1960"/>
      <c r="GP51" s="1960"/>
      <c r="GQ51" s="1960"/>
      <c r="GR51" s="1960"/>
      <c r="GS51" s="1960"/>
      <c r="GT51" s="1960"/>
      <c r="GU51" s="1960"/>
      <c r="GV51" s="1960"/>
      <c r="GW51" s="1960"/>
      <c r="GX51" s="1960"/>
      <c r="GY51" s="1960"/>
      <c r="GZ51" s="1960"/>
      <c r="HA51" s="1960"/>
      <c r="HB51" s="1960"/>
      <c r="HC51" s="1960"/>
      <c r="HD51" s="1960"/>
      <c r="HE51" s="1960"/>
      <c r="HF51" s="1960"/>
      <c r="HG51" s="1960"/>
      <c r="HH51" s="1960"/>
      <c r="HI51" s="1960"/>
      <c r="HJ51" s="1960"/>
      <c r="HK51" s="1960"/>
      <c r="HL51" s="1960"/>
      <c r="HM51" s="1960"/>
      <c r="HN51" s="1960"/>
      <c r="HO51" s="1960"/>
      <c r="HP51" s="1960"/>
      <c r="HQ51" s="1960"/>
      <c r="HR51" s="1960"/>
      <c r="HS51" s="1960"/>
      <c r="HT51" s="1960"/>
      <c r="HU51" s="1960"/>
      <c r="HV51" s="1960"/>
      <c r="HW51" s="1960"/>
      <c r="HX51" s="1960"/>
      <c r="HY51" s="1960"/>
      <c r="HZ51" s="1960"/>
      <c r="IA51" s="1960"/>
      <c r="IB51" s="1960"/>
      <c r="IC51" s="1960"/>
      <c r="ID51" s="1960"/>
      <c r="IE51" s="1960"/>
      <c r="IF51" s="1960"/>
      <c r="IG51" s="1960"/>
      <c r="IH51" s="1960"/>
      <c r="II51" s="1960"/>
      <c r="IJ51" s="1960"/>
      <c r="IK51" s="1960"/>
      <c r="IL51" s="1960"/>
      <c r="IM51" s="1960"/>
      <c r="IN51" s="1960"/>
      <c r="IO51" s="1960"/>
      <c r="IP51" s="1960"/>
      <c r="IQ51" s="1960"/>
      <c r="IR51" s="1960"/>
      <c r="IS51" s="1960"/>
      <c r="IT51" s="1960"/>
      <c r="IU51" s="1960"/>
      <c r="IV51" s="1960"/>
      <c r="IW51" s="1960"/>
      <c r="IX51" s="1960"/>
      <c r="IY51" s="1960"/>
      <c r="IZ51" s="1960"/>
      <c r="JA51" s="1960"/>
      <c r="JB51" s="1960"/>
      <c r="JC51" s="1960"/>
      <c r="JD51" s="1960"/>
      <c r="JE51" s="1960"/>
      <c r="JF51" s="1960"/>
      <c r="JG51" s="1960"/>
      <c r="JH51" s="1960"/>
      <c r="JI51" s="1960"/>
      <c r="JJ51" s="1960"/>
      <c r="JK51" s="1960"/>
      <c r="JL51" s="1960"/>
      <c r="JM51" s="1960"/>
      <c r="JN51" s="1960"/>
      <c r="JO51" s="1960"/>
      <c r="JP51" s="1960"/>
      <c r="JQ51" s="1960"/>
      <c r="JR51" s="1960"/>
      <c r="JS51" s="1960"/>
      <c r="JT51" s="1960"/>
      <c r="JU51" s="1960"/>
      <c r="JV51" s="1960"/>
      <c r="JW51" s="1960"/>
      <c r="JX51" s="1960"/>
      <c r="JY51" s="1960"/>
      <c r="JZ51" s="1960"/>
      <c r="KA51" s="1960"/>
      <c r="KB51" s="1960"/>
      <c r="KC51" s="1960"/>
      <c r="KD51" s="1960"/>
      <c r="KE51" s="1960"/>
      <c r="KF51" s="1960"/>
      <c r="KG51" s="1960"/>
      <c r="KH51" s="1960"/>
      <c r="KI51" s="1960"/>
      <c r="KJ51" s="1960"/>
      <c r="KK51" s="1960"/>
      <c r="KL51" s="1960"/>
      <c r="KM51" s="1960"/>
      <c r="KN51" s="1960"/>
      <c r="KO51" s="1960"/>
      <c r="KP51" s="1960"/>
      <c r="KQ51" s="1960"/>
      <c r="KR51" s="1960"/>
      <c r="KS51" s="1960"/>
      <c r="KT51" s="1960"/>
      <c r="KU51" s="1960"/>
      <c r="KV51" s="1960"/>
      <c r="KW51" s="1960"/>
      <c r="KX51" s="1960"/>
      <c r="KY51" s="1960"/>
      <c r="KZ51" s="1960"/>
      <c r="LA51" s="1960"/>
      <c r="LB51" s="1960"/>
      <c r="LC51" s="1960"/>
      <c r="LD51" s="1960"/>
      <c r="LE51" s="1960"/>
      <c r="LF51" s="1960"/>
      <c r="LG51" s="1960"/>
      <c r="LH51" s="1960"/>
    </row>
    <row r="52" s="1488" customFormat="1" ht="47" customHeight="1" spans="1:320">
      <c r="A52" s="1832">
        <v>45855</v>
      </c>
      <c r="B52" s="1660" t="s">
        <v>1218</v>
      </c>
      <c r="C52" s="1661" t="s">
        <v>98</v>
      </c>
      <c r="D52" s="1662">
        <v>4500174246</v>
      </c>
      <c r="E52" s="2415" t="s">
        <v>3018</v>
      </c>
      <c r="F52" s="1662" t="s">
        <v>3019</v>
      </c>
      <c r="G52" s="1863" t="s">
        <v>2895</v>
      </c>
      <c r="H52" s="1863" t="s">
        <v>2895</v>
      </c>
      <c r="I52" s="1880" t="s">
        <v>2926</v>
      </c>
      <c r="J52" s="1543">
        <v>102360</v>
      </c>
      <c r="K52" s="1876">
        <v>0</v>
      </c>
      <c r="L52" s="1876">
        <v>24</v>
      </c>
      <c r="M52" s="1876">
        <f t="shared" si="0"/>
        <v>4265</v>
      </c>
      <c r="N52" s="1673">
        <v>45957</v>
      </c>
      <c r="O52" s="1673">
        <f>N52-2</f>
        <v>45955</v>
      </c>
      <c r="P52" s="1878"/>
      <c r="Q52" s="2079" t="s">
        <v>78</v>
      </c>
      <c r="R52" s="2415"/>
      <c r="S52" s="2079" t="s">
        <v>829</v>
      </c>
      <c r="T52" s="2077" t="s">
        <v>3008</v>
      </c>
      <c r="U52" s="1891" t="s">
        <v>3013</v>
      </c>
      <c r="V52" s="1900">
        <v>45855</v>
      </c>
      <c r="W52" s="1930" t="s">
        <v>88</v>
      </c>
      <c r="X52" s="1900" t="s">
        <v>88</v>
      </c>
      <c r="Y52" s="1930"/>
      <c r="Z52" s="1930"/>
      <c r="AA52" s="1597" t="s">
        <v>3009</v>
      </c>
      <c r="AB52" s="1692" t="s">
        <v>219</v>
      </c>
      <c r="AC52" s="2093">
        <v>0.6003</v>
      </c>
      <c r="AD52" s="2095">
        <f>AC52*'15759粉色Baby系列'!M52</f>
        <v>2560.2795</v>
      </c>
      <c r="AE52" s="1647" t="s">
        <v>3020</v>
      </c>
      <c r="AF52" s="1947" t="s">
        <v>81</v>
      </c>
      <c r="AG52" s="1947">
        <v>6</v>
      </c>
      <c r="AH52" s="1948">
        <f t="shared" si="24"/>
        <v>102360</v>
      </c>
      <c r="AI52" s="1948"/>
      <c r="AJ52" s="1948"/>
      <c r="AK52" s="1948">
        <f t="shared" si="15"/>
        <v>4265</v>
      </c>
      <c r="AL52" s="1948"/>
      <c r="AM52" s="1948"/>
      <c r="AN52" s="1948"/>
      <c r="AO52" s="1948" t="s">
        <v>63</v>
      </c>
      <c r="AP52" s="1948">
        <f t="shared" si="13"/>
        <v>102360</v>
      </c>
      <c r="AQ52" s="1948"/>
      <c r="AR52" s="1430">
        <f t="shared" si="16"/>
        <v>17060</v>
      </c>
      <c r="AS52" s="1430">
        <f t="shared" si="17"/>
        <v>17060</v>
      </c>
      <c r="AT52" s="1430">
        <f t="shared" si="18"/>
        <v>17060</v>
      </c>
      <c r="AU52" s="1430">
        <f t="shared" si="19"/>
        <v>17060</v>
      </c>
      <c r="AV52" s="1430">
        <f t="shared" si="20"/>
        <v>17060</v>
      </c>
      <c r="AW52" s="1430">
        <f t="shared" si="21"/>
        <v>17060</v>
      </c>
      <c r="AX52" s="1430"/>
      <c r="AY52" s="1430">
        <f t="shared" si="22"/>
        <v>16349.1666666667</v>
      </c>
      <c r="AZ52" s="1430">
        <f t="shared" si="23"/>
        <v>710.833333333333</v>
      </c>
      <c r="BA52" s="1876"/>
      <c r="BB52" s="1959"/>
      <c r="BC52" s="1960"/>
      <c r="BD52" s="1960"/>
      <c r="BE52" s="1960"/>
      <c r="BF52" s="1960"/>
      <c r="BG52" s="1960"/>
      <c r="BH52" s="1960"/>
      <c r="BI52" s="1960"/>
      <c r="BJ52" s="1960"/>
      <c r="BK52" s="1960"/>
      <c r="BL52" s="1960"/>
      <c r="BM52" s="1960"/>
      <c r="BN52" s="1960"/>
      <c r="BO52" s="1960"/>
      <c r="BP52" s="1960"/>
      <c r="BQ52" s="1960"/>
      <c r="BR52" s="1960"/>
      <c r="BS52" s="1960"/>
      <c r="BT52" s="1960"/>
      <c r="BU52" s="1960"/>
      <c r="BV52" s="1960"/>
      <c r="BW52" s="1960"/>
      <c r="BX52" s="1960"/>
      <c r="BY52" s="1960"/>
      <c r="BZ52" s="1960"/>
      <c r="CA52" s="1960"/>
      <c r="CB52" s="1960"/>
      <c r="CC52" s="1960"/>
      <c r="CD52" s="1960"/>
      <c r="CE52" s="1960"/>
      <c r="CF52" s="1960"/>
      <c r="CG52" s="1960"/>
      <c r="CH52" s="1960"/>
      <c r="CI52" s="1960"/>
      <c r="CJ52" s="1960"/>
      <c r="CK52" s="1960"/>
      <c r="CL52" s="1960"/>
      <c r="CM52" s="1960"/>
      <c r="CN52" s="1960"/>
      <c r="CO52" s="1960"/>
      <c r="CP52" s="1960"/>
      <c r="CQ52" s="1960"/>
      <c r="CR52" s="1960"/>
      <c r="CS52" s="1960"/>
      <c r="CT52" s="1960"/>
      <c r="CU52" s="1960"/>
      <c r="CV52" s="1960"/>
      <c r="CW52" s="1960"/>
      <c r="CX52" s="1960"/>
      <c r="CY52" s="1960"/>
      <c r="CZ52" s="1960"/>
      <c r="DA52" s="1960"/>
      <c r="DB52" s="1960"/>
      <c r="DC52" s="1960"/>
      <c r="DD52" s="1960"/>
      <c r="DE52" s="1960"/>
      <c r="DF52" s="1960"/>
      <c r="DG52" s="1960"/>
      <c r="DH52" s="1960"/>
      <c r="DI52" s="1960"/>
      <c r="DJ52" s="1960"/>
      <c r="DK52" s="1960"/>
      <c r="DL52" s="1960"/>
      <c r="DM52" s="1960"/>
      <c r="DN52" s="1960"/>
      <c r="DO52" s="1960"/>
      <c r="DP52" s="1960"/>
      <c r="DQ52" s="1960"/>
      <c r="DR52" s="1960"/>
      <c r="DS52" s="1960"/>
      <c r="DT52" s="1960"/>
      <c r="DU52" s="1960"/>
      <c r="DV52" s="1960"/>
      <c r="DW52" s="1960"/>
      <c r="DX52" s="1960"/>
      <c r="DY52" s="1960"/>
      <c r="DZ52" s="1960"/>
      <c r="EA52" s="1960"/>
      <c r="EB52" s="1960"/>
      <c r="EC52" s="1960"/>
      <c r="ED52" s="1960"/>
      <c r="EE52" s="1960"/>
      <c r="EF52" s="1960"/>
      <c r="EG52" s="1960"/>
      <c r="EH52" s="1960"/>
      <c r="EI52" s="1960"/>
      <c r="EJ52" s="1960"/>
      <c r="EK52" s="1960"/>
      <c r="EL52" s="1960"/>
      <c r="EM52" s="1960"/>
      <c r="EN52" s="1960"/>
      <c r="EO52" s="1960"/>
      <c r="EP52" s="1960"/>
      <c r="EQ52" s="1960"/>
      <c r="ER52" s="1960"/>
      <c r="ES52" s="1960"/>
      <c r="ET52" s="1960"/>
      <c r="EU52" s="1960"/>
      <c r="EV52" s="1960"/>
      <c r="EW52" s="1960"/>
      <c r="EX52" s="1960"/>
      <c r="EY52" s="1960"/>
      <c r="EZ52" s="1960"/>
      <c r="FA52" s="1960"/>
      <c r="FB52" s="1960"/>
      <c r="FC52" s="1960"/>
      <c r="FD52" s="1960"/>
      <c r="FE52" s="1960"/>
      <c r="FF52" s="1960"/>
      <c r="FG52" s="1960"/>
      <c r="FH52" s="1960"/>
      <c r="FI52" s="1960"/>
      <c r="FJ52" s="1960"/>
      <c r="FK52" s="1960"/>
      <c r="FL52" s="1960"/>
      <c r="FM52" s="1960"/>
      <c r="FN52" s="1960"/>
      <c r="FO52" s="1960"/>
      <c r="FP52" s="1960"/>
      <c r="FQ52" s="1960"/>
      <c r="FR52" s="1960"/>
      <c r="FS52" s="1960"/>
      <c r="FT52" s="1960"/>
      <c r="FU52" s="1960"/>
      <c r="FV52" s="1960"/>
      <c r="FW52" s="1960"/>
      <c r="FX52" s="1960"/>
      <c r="FY52" s="1960"/>
      <c r="FZ52" s="1960"/>
      <c r="GA52" s="1960"/>
      <c r="GB52" s="1960"/>
      <c r="GC52" s="1960"/>
      <c r="GD52" s="1960"/>
      <c r="GE52" s="1960"/>
      <c r="GF52" s="1960"/>
      <c r="GG52" s="1960"/>
      <c r="GH52" s="1960"/>
      <c r="GI52" s="1960"/>
      <c r="GJ52" s="1960"/>
      <c r="GK52" s="1960"/>
      <c r="GL52" s="1960"/>
      <c r="GM52" s="1960"/>
      <c r="GN52" s="1960"/>
      <c r="GO52" s="1960"/>
      <c r="GP52" s="1960"/>
      <c r="GQ52" s="1960"/>
      <c r="GR52" s="1960"/>
      <c r="GS52" s="1960"/>
      <c r="GT52" s="1960"/>
      <c r="GU52" s="1960"/>
      <c r="GV52" s="1960"/>
      <c r="GW52" s="1960"/>
      <c r="GX52" s="1960"/>
      <c r="GY52" s="1960"/>
      <c r="GZ52" s="1960"/>
      <c r="HA52" s="1960"/>
      <c r="HB52" s="1960"/>
      <c r="HC52" s="1960"/>
      <c r="HD52" s="1960"/>
      <c r="HE52" s="1960"/>
      <c r="HF52" s="1960"/>
      <c r="HG52" s="1960"/>
      <c r="HH52" s="1960"/>
      <c r="HI52" s="1960"/>
      <c r="HJ52" s="1960"/>
      <c r="HK52" s="1960"/>
      <c r="HL52" s="1960"/>
      <c r="HM52" s="1960"/>
      <c r="HN52" s="1960"/>
      <c r="HO52" s="1960"/>
      <c r="HP52" s="1960"/>
      <c r="HQ52" s="1960"/>
      <c r="HR52" s="1960"/>
      <c r="HS52" s="1960"/>
      <c r="HT52" s="1960"/>
      <c r="HU52" s="1960"/>
      <c r="HV52" s="1960"/>
      <c r="HW52" s="1960"/>
      <c r="HX52" s="1960"/>
      <c r="HY52" s="1960"/>
      <c r="HZ52" s="1960"/>
      <c r="IA52" s="1960"/>
      <c r="IB52" s="1960"/>
      <c r="IC52" s="1960"/>
      <c r="ID52" s="1960"/>
      <c r="IE52" s="1960"/>
      <c r="IF52" s="1960"/>
      <c r="IG52" s="1960"/>
      <c r="IH52" s="1960"/>
      <c r="II52" s="1960"/>
      <c r="IJ52" s="1960"/>
      <c r="IK52" s="1960"/>
      <c r="IL52" s="1960"/>
      <c r="IM52" s="1960"/>
      <c r="IN52" s="1960"/>
      <c r="IO52" s="1960"/>
      <c r="IP52" s="1960"/>
      <c r="IQ52" s="1960"/>
      <c r="IR52" s="1960"/>
      <c r="IS52" s="1960"/>
      <c r="IT52" s="1960"/>
      <c r="IU52" s="1960"/>
      <c r="IV52" s="1960"/>
      <c r="IW52" s="1960"/>
      <c r="IX52" s="1960"/>
      <c r="IY52" s="1960"/>
      <c r="IZ52" s="1960"/>
      <c r="JA52" s="1960"/>
      <c r="JB52" s="1960"/>
      <c r="JC52" s="1960"/>
      <c r="JD52" s="1960"/>
      <c r="JE52" s="1960"/>
      <c r="JF52" s="1960"/>
      <c r="JG52" s="1960"/>
      <c r="JH52" s="1960"/>
      <c r="JI52" s="1960"/>
      <c r="JJ52" s="1960"/>
      <c r="JK52" s="1960"/>
      <c r="JL52" s="1960"/>
      <c r="JM52" s="1960"/>
      <c r="JN52" s="1960"/>
      <c r="JO52" s="1960"/>
      <c r="JP52" s="1960"/>
      <c r="JQ52" s="1960"/>
      <c r="JR52" s="1960"/>
      <c r="JS52" s="1960"/>
      <c r="JT52" s="1960"/>
      <c r="JU52" s="1960"/>
      <c r="JV52" s="1960"/>
      <c r="JW52" s="1960"/>
      <c r="JX52" s="1960"/>
      <c r="JY52" s="1960"/>
      <c r="JZ52" s="1960"/>
      <c r="KA52" s="1960"/>
      <c r="KB52" s="1960"/>
      <c r="KC52" s="1960"/>
      <c r="KD52" s="1960"/>
      <c r="KE52" s="1960"/>
      <c r="KF52" s="1960"/>
      <c r="KG52" s="1960"/>
      <c r="KH52" s="1960"/>
      <c r="KI52" s="1960"/>
      <c r="KJ52" s="1960"/>
      <c r="KK52" s="1960"/>
      <c r="KL52" s="1960"/>
      <c r="KM52" s="1960"/>
      <c r="KN52" s="1960"/>
      <c r="KO52" s="1960"/>
      <c r="KP52" s="1960"/>
      <c r="KQ52" s="1960"/>
      <c r="KR52" s="1960"/>
      <c r="KS52" s="1960"/>
      <c r="KT52" s="1960"/>
      <c r="KU52" s="1960"/>
      <c r="KV52" s="1960"/>
      <c r="KW52" s="1960"/>
      <c r="KX52" s="1960"/>
      <c r="KY52" s="1960"/>
      <c r="KZ52" s="1960"/>
      <c r="LA52" s="1960"/>
      <c r="LB52" s="1960"/>
      <c r="LC52" s="1960"/>
      <c r="LD52" s="1960"/>
      <c r="LE52" s="1960"/>
      <c r="LF52" s="1960"/>
      <c r="LG52" s="1960"/>
      <c r="LH52" s="1960"/>
    </row>
    <row r="53" s="1488" customFormat="1" ht="47" customHeight="1" spans="1:320">
      <c r="A53" s="1832">
        <v>45855</v>
      </c>
      <c r="B53" s="1660" t="s">
        <v>1218</v>
      </c>
      <c r="C53" s="1661" t="s">
        <v>98</v>
      </c>
      <c r="D53" s="1662">
        <v>4500174246</v>
      </c>
      <c r="E53" s="2415" t="s">
        <v>3021</v>
      </c>
      <c r="F53" s="1662" t="s">
        <v>3022</v>
      </c>
      <c r="G53" s="1863" t="s">
        <v>2895</v>
      </c>
      <c r="H53" s="1863" t="s">
        <v>2895</v>
      </c>
      <c r="I53" s="1880" t="s">
        <v>2926</v>
      </c>
      <c r="J53" s="1543">
        <v>27144</v>
      </c>
      <c r="K53" s="1876">
        <v>0</v>
      </c>
      <c r="L53" s="1876">
        <v>24</v>
      </c>
      <c r="M53" s="1876">
        <f t="shared" si="0"/>
        <v>1131</v>
      </c>
      <c r="N53" s="1673">
        <v>45957</v>
      </c>
      <c r="O53" s="1673">
        <f>N53-2</f>
        <v>45955</v>
      </c>
      <c r="P53" s="1878"/>
      <c r="Q53" s="2079" t="s">
        <v>78</v>
      </c>
      <c r="R53" s="2415"/>
      <c r="S53" s="2079" t="s">
        <v>829</v>
      </c>
      <c r="T53" s="2077" t="s">
        <v>3008</v>
      </c>
      <c r="U53" s="1891" t="s">
        <v>3013</v>
      </c>
      <c r="V53" s="1900">
        <v>45855</v>
      </c>
      <c r="W53" s="1930" t="s">
        <v>88</v>
      </c>
      <c r="X53" s="1900" t="s">
        <v>88</v>
      </c>
      <c r="Y53" s="1930"/>
      <c r="Z53" s="1930"/>
      <c r="AA53" s="1597" t="s">
        <v>3009</v>
      </c>
      <c r="AB53" s="1692" t="s">
        <v>219</v>
      </c>
      <c r="AC53" s="2093">
        <v>0.6003</v>
      </c>
      <c r="AD53" s="2095">
        <f>AC53*'15759粉色Baby系列'!M53</f>
        <v>678.9393</v>
      </c>
      <c r="AE53" s="1647" t="s">
        <v>3023</v>
      </c>
      <c r="AF53" s="1947" t="s">
        <v>81</v>
      </c>
      <c r="AG53" s="1947">
        <v>6</v>
      </c>
      <c r="AH53" s="1948">
        <f t="shared" si="24"/>
        <v>27144</v>
      </c>
      <c r="AI53" s="1948"/>
      <c r="AJ53" s="1948"/>
      <c r="AK53" s="1948">
        <f t="shared" si="15"/>
        <v>1131</v>
      </c>
      <c r="AL53" s="1948"/>
      <c r="AM53" s="1948"/>
      <c r="AN53" s="1948"/>
      <c r="AO53" s="1948" t="s">
        <v>63</v>
      </c>
      <c r="AP53" s="1948">
        <f t="shared" si="13"/>
        <v>27144</v>
      </c>
      <c r="AQ53" s="1948"/>
      <c r="AR53" s="1430">
        <f t="shared" si="16"/>
        <v>4524</v>
      </c>
      <c r="AS53" s="1430">
        <f t="shared" si="17"/>
        <v>4524</v>
      </c>
      <c r="AT53" s="1430">
        <f t="shared" si="18"/>
        <v>4524</v>
      </c>
      <c r="AU53" s="1430">
        <f t="shared" si="19"/>
        <v>4524</v>
      </c>
      <c r="AV53" s="1430">
        <f t="shared" si="20"/>
        <v>4524</v>
      </c>
      <c r="AW53" s="1430">
        <f t="shared" si="21"/>
        <v>4524</v>
      </c>
      <c r="AX53" s="1430"/>
      <c r="AY53" s="1430">
        <f t="shared" si="22"/>
        <v>4335.5</v>
      </c>
      <c r="AZ53" s="1430">
        <f t="shared" si="23"/>
        <v>188.5</v>
      </c>
      <c r="BA53" s="1876"/>
      <c r="BB53" s="1959"/>
      <c r="BC53" s="1960"/>
      <c r="BD53" s="1960"/>
      <c r="BE53" s="1960"/>
      <c r="BF53" s="1960"/>
      <c r="BG53" s="1960"/>
      <c r="BH53" s="1960"/>
      <c r="BI53" s="1960"/>
      <c r="BJ53" s="1960"/>
      <c r="BK53" s="1960"/>
      <c r="BL53" s="1960"/>
      <c r="BM53" s="1960"/>
      <c r="BN53" s="1960"/>
      <c r="BO53" s="1960"/>
      <c r="BP53" s="1960"/>
      <c r="BQ53" s="1960"/>
      <c r="BR53" s="1960"/>
      <c r="BS53" s="1960"/>
      <c r="BT53" s="1960"/>
      <c r="BU53" s="1960"/>
      <c r="BV53" s="1960"/>
      <c r="BW53" s="1960"/>
      <c r="BX53" s="1960"/>
      <c r="BY53" s="1960"/>
      <c r="BZ53" s="1960"/>
      <c r="CA53" s="1960"/>
      <c r="CB53" s="1960"/>
      <c r="CC53" s="1960"/>
      <c r="CD53" s="1960"/>
      <c r="CE53" s="1960"/>
      <c r="CF53" s="1960"/>
      <c r="CG53" s="1960"/>
      <c r="CH53" s="1960"/>
      <c r="CI53" s="1960"/>
      <c r="CJ53" s="1960"/>
      <c r="CK53" s="1960"/>
      <c r="CL53" s="1960"/>
      <c r="CM53" s="1960"/>
      <c r="CN53" s="1960"/>
      <c r="CO53" s="1960"/>
      <c r="CP53" s="1960"/>
      <c r="CQ53" s="1960"/>
      <c r="CR53" s="1960"/>
      <c r="CS53" s="1960"/>
      <c r="CT53" s="1960"/>
      <c r="CU53" s="1960"/>
      <c r="CV53" s="1960"/>
      <c r="CW53" s="1960"/>
      <c r="CX53" s="1960"/>
      <c r="CY53" s="1960"/>
      <c r="CZ53" s="1960"/>
      <c r="DA53" s="1960"/>
      <c r="DB53" s="1960"/>
      <c r="DC53" s="1960"/>
      <c r="DD53" s="1960"/>
      <c r="DE53" s="1960"/>
      <c r="DF53" s="1960"/>
      <c r="DG53" s="1960"/>
      <c r="DH53" s="1960"/>
      <c r="DI53" s="1960"/>
      <c r="DJ53" s="1960"/>
      <c r="DK53" s="1960"/>
      <c r="DL53" s="1960"/>
      <c r="DM53" s="1960"/>
      <c r="DN53" s="1960"/>
      <c r="DO53" s="1960"/>
      <c r="DP53" s="1960"/>
      <c r="DQ53" s="1960"/>
      <c r="DR53" s="1960"/>
      <c r="DS53" s="1960"/>
      <c r="DT53" s="1960"/>
      <c r="DU53" s="1960"/>
      <c r="DV53" s="1960"/>
      <c r="DW53" s="1960"/>
      <c r="DX53" s="1960"/>
      <c r="DY53" s="1960"/>
      <c r="DZ53" s="1960"/>
      <c r="EA53" s="1960"/>
      <c r="EB53" s="1960"/>
      <c r="EC53" s="1960"/>
      <c r="ED53" s="1960"/>
      <c r="EE53" s="1960"/>
      <c r="EF53" s="1960"/>
      <c r="EG53" s="1960"/>
      <c r="EH53" s="1960"/>
      <c r="EI53" s="1960"/>
      <c r="EJ53" s="1960"/>
      <c r="EK53" s="1960"/>
      <c r="EL53" s="1960"/>
      <c r="EM53" s="1960"/>
      <c r="EN53" s="1960"/>
      <c r="EO53" s="1960"/>
      <c r="EP53" s="1960"/>
      <c r="EQ53" s="1960"/>
      <c r="ER53" s="1960"/>
      <c r="ES53" s="1960"/>
      <c r="ET53" s="1960"/>
      <c r="EU53" s="1960"/>
      <c r="EV53" s="1960"/>
      <c r="EW53" s="1960"/>
      <c r="EX53" s="1960"/>
      <c r="EY53" s="1960"/>
      <c r="EZ53" s="1960"/>
      <c r="FA53" s="1960"/>
      <c r="FB53" s="1960"/>
      <c r="FC53" s="1960"/>
      <c r="FD53" s="1960"/>
      <c r="FE53" s="1960"/>
      <c r="FF53" s="1960"/>
      <c r="FG53" s="1960"/>
      <c r="FH53" s="1960"/>
      <c r="FI53" s="1960"/>
      <c r="FJ53" s="1960"/>
      <c r="FK53" s="1960"/>
      <c r="FL53" s="1960"/>
      <c r="FM53" s="1960"/>
      <c r="FN53" s="1960"/>
      <c r="FO53" s="1960"/>
      <c r="FP53" s="1960"/>
      <c r="FQ53" s="1960"/>
      <c r="FR53" s="1960"/>
      <c r="FS53" s="1960"/>
      <c r="FT53" s="1960"/>
      <c r="FU53" s="1960"/>
      <c r="FV53" s="1960"/>
      <c r="FW53" s="1960"/>
      <c r="FX53" s="1960"/>
      <c r="FY53" s="1960"/>
      <c r="FZ53" s="1960"/>
      <c r="GA53" s="1960"/>
      <c r="GB53" s="1960"/>
      <c r="GC53" s="1960"/>
      <c r="GD53" s="1960"/>
      <c r="GE53" s="1960"/>
      <c r="GF53" s="1960"/>
      <c r="GG53" s="1960"/>
      <c r="GH53" s="1960"/>
      <c r="GI53" s="1960"/>
      <c r="GJ53" s="1960"/>
      <c r="GK53" s="1960"/>
      <c r="GL53" s="1960"/>
      <c r="GM53" s="1960"/>
      <c r="GN53" s="1960"/>
      <c r="GO53" s="1960"/>
      <c r="GP53" s="1960"/>
      <c r="GQ53" s="1960"/>
      <c r="GR53" s="1960"/>
      <c r="GS53" s="1960"/>
      <c r="GT53" s="1960"/>
      <c r="GU53" s="1960"/>
      <c r="GV53" s="1960"/>
      <c r="GW53" s="1960"/>
      <c r="GX53" s="1960"/>
      <c r="GY53" s="1960"/>
      <c r="GZ53" s="1960"/>
      <c r="HA53" s="1960"/>
      <c r="HB53" s="1960"/>
      <c r="HC53" s="1960"/>
      <c r="HD53" s="1960"/>
      <c r="HE53" s="1960"/>
      <c r="HF53" s="1960"/>
      <c r="HG53" s="1960"/>
      <c r="HH53" s="1960"/>
      <c r="HI53" s="1960"/>
      <c r="HJ53" s="1960"/>
      <c r="HK53" s="1960"/>
      <c r="HL53" s="1960"/>
      <c r="HM53" s="1960"/>
      <c r="HN53" s="1960"/>
      <c r="HO53" s="1960"/>
      <c r="HP53" s="1960"/>
      <c r="HQ53" s="1960"/>
      <c r="HR53" s="1960"/>
      <c r="HS53" s="1960"/>
      <c r="HT53" s="1960"/>
      <c r="HU53" s="1960"/>
      <c r="HV53" s="1960"/>
      <c r="HW53" s="1960"/>
      <c r="HX53" s="1960"/>
      <c r="HY53" s="1960"/>
      <c r="HZ53" s="1960"/>
      <c r="IA53" s="1960"/>
      <c r="IB53" s="1960"/>
      <c r="IC53" s="1960"/>
      <c r="ID53" s="1960"/>
      <c r="IE53" s="1960"/>
      <c r="IF53" s="1960"/>
      <c r="IG53" s="1960"/>
      <c r="IH53" s="1960"/>
      <c r="II53" s="1960"/>
      <c r="IJ53" s="1960"/>
      <c r="IK53" s="1960"/>
      <c r="IL53" s="1960"/>
      <c r="IM53" s="1960"/>
      <c r="IN53" s="1960"/>
      <c r="IO53" s="1960"/>
      <c r="IP53" s="1960"/>
      <c r="IQ53" s="1960"/>
      <c r="IR53" s="1960"/>
      <c r="IS53" s="1960"/>
      <c r="IT53" s="1960"/>
      <c r="IU53" s="1960"/>
      <c r="IV53" s="1960"/>
      <c r="IW53" s="1960"/>
      <c r="IX53" s="1960"/>
      <c r="IY53" s="1960"/>
      <c r="IZ53" s="1960"/>
      <c r="JA53" s="1960"/>
      <c r="JB53" s="1960"/>
      <c r="JC53" s="1960"/>
      <c r="JD53" s="1960"/>
      <c r="JE53" s="1960"/>
      <c r="JF53" s="1960"/>
      <c r="JG53" s="1960"/>
      <c r="JH53" s="1960"/>
      <c r="JI53" s="1960"/>
      <c r="JJ53" s="1960"/>
      <c r="JK53" s="1960"/>
      <c r="JL53" s="1960"/>
      <c r="JM53" s="1960"/>
      <c r="JN53" s="1960"/>
      <c r="JO53" s="1960"/>
      <c r="JP53" s="1960"/>
      <c r="JQ53" s="1960"/>
      <c r="JR53" s="1960"/>
      <c r="JS53" s="1960"/>
      <c r="JT53" s="1960"/>
      <c r="JU53" s="1960"/>
      <c r="JV53" s="1960"/>
      <c r="JW53" s="1960"/>
      <c r="JX53" s="1960"/>
      <c r="JY53" s="1960"/>
      <c r="JZ53" s="1960"/>
      <c r="KA53" s="1960"/>
      <c r="KB53" s="1960"/>
      <c r="KC53" s="1960"/>
      <c r="KD53" s="1960"/>
      <c r="KE53" s="1960"/>
      <c r="KF53" s="1960"/>
      <c r="KG53" s="1960"/>
      <c r="KH53" s="1960"/>
      <c r="KI53" s="1960"/>
      <c r="KJ53" s="1960"/>
      <c r="KK53" s="1960"/>
      <c r="KL53" s="1960"/>
      <c r="KM53" s="1960"/>
      <c r="KN53" s="1960"/>
      <c r="KO53" s="1960"/>
      <c r="KP53" s="1960"/>
      <c r="KQ53" s="1960"/>
      <c r="KR53" s="1960"/>
      <c r="KS53" s="1960"/>
      <c r="KT53" s="1960"/>
      <c r="KU53" s="1960"/>
      <c r="KV53" s="1960"/>
      <c r="KW53" s="1960"/>
      <c r="KX53" s="1960"/>
      <c r="KY53" s="1960"/>
      <c r="KZ53" s="1960"/>
      <c r="LA53" s="1960"/>
      <c r="LB53" s="1960"/>
      <c r="LC53" s="1960"/>
      <c r="LD53" s="1960"/>
      <c r="LE53" s="1960"/>
      <c r="LF53" s="1960"/>
      <c r="LG53" s="1960"/>
      <c r="LH53" s="1960"/>
    </row>
    <row r="54" s="1487" customFormat="1" ht="47" customHeight="1" spans="1:328">
      <c r="A54" s="1832">
        <v>45904</v>
      </c>
      <c r="B54" s="1660" t="s">
        <v>3024</v>
      </c>
      <c r="C54" s="1661" t="s">
        <v>98</v>
      </c>
      <c r="D54" s="1662">
        <v>4500178721</v>
      </c>
      <c r="E54" s="1860" t="s">
        <v>3025</v>
      </c>
      <c r="F54" s="1662" t="s">
        <v>3026</v>
      </c>
      <c r="G54" s="1863" t="s">
        <v>2831</v>
      </c>
      <c r="H54" s="1863" t="s">
        <v>2831</v>
      </c>
      <c r="I54" s="1880" t="s">
        <v>2970</v>
      </c>
      <c r="J54" s="1543">
        <v>1248</v>
      </c>
      <c r="K54" s="1876">
        <v>0</v>
      </c>
      <c r="L54" s="1876">
        <v>96</v>
      </c>
      <c r="M54" s="1876">
        <f t="shared" si="0"/>
        <v>13</v>
      </c>
      <c r="N54" s="1673">
        <v>45958</v>
      </c>
      <c r="O54" s="1673">
        <v>45957</v>
      </c>
      <c r="P54" s="1878"/>
      <c r="Q54" s="2079" t="s">
        <v>78</v>
      </c>
      <c r="R54" s="2415"/>
      <c r="S54" s="1309" t="s">
        <v>829</v>
      </c>
      <c r="T54" s="2433"/>
      <c r="U54" s="2433" t="s">
        <v>111</v>
      </c>
      <c r="V54" s="1311">
        <v>45919</v>
      </c>
      <c r="W54" s="1312" t="s">
        <v>88</v>
      </c>
      <c r="X54" s="1311" t="s">
        <v>88</v>
      </c>
      <c r="Y54" s="1312"/>
      <c r="Z54" s="1312"/>
      <c r="AA54" s="1929" t="s">
        <v>3027</v>
      </c>
      <c r="AB54" s="1601" t="s">
        <v>666</v>
      </c>
      <c r="AC54" s="2441">
        <v>0.6003</v>
      </c>
      <c r="AD54" s="2094">
        <f>AC54*J54</f>
        <v>749.1744</v>
      </c>
      <c r="AE54" s="1942" t="s">
        <v>3028</v>
      </c>
      <c r="AF54" s="1362" t="s">
        <v>81</v>
      </c>
      <c r="AG54" s="1362">
        <v>6</v>
      </c>
      <c r="AH54" s="1945">
        <f t="shared" si="24"/>
        <v>1248</v>
      </c>
      <c r="AI54" s="1401"/>
      <c r="AJ54" s="1945"/>
      <c r="AK54" s="1945">
        <f t="shared" si="15"/>
        <v>52</v>
      </c>
      <c r="AL54" s="1945"/>
      <c r="AM54" s="1945"/>
      <c r="AN54" s="1945"/>
      <c r="AO54" s="1401" t="s">
        <v>63</v>
      </c>
      <c r="AP54" s="1401">
        <f t="shared" si="13"/>
        <v>1248</v>
      </c>
      <c r="AQ54" s="1945"/>
      <c r="AR54" s="1426">
        <f t="shared" si="16"/>
        <v>208</v>
      </c>
      <c r="AS54" s="1426">
        <f t="shared" si="17"/>
        <v>208</v>
      </c>
      <c r="AT54" s="1426">
        <f t="shared" si="18"/>
        <v>208</v>
      </c>
      <c r="AU54" s="1426">
        <f t="shared" si="19"/>
        <v>208</v>
      </c>
      <c r="AV54" s="1426">
        <f t="shared" si="20"/>
        <v>208</v>
      </c>
      <c r="AW54" s="1426">
        <f t="shared" si="21"/>
        <v>208</v>
      </c>
      <c r="AX54" s="1426"/>
      <c r="AY54" s="1426">
        <f t="shared" si="22"/>
        <v>199.333333333333</v>
      </c>
      <c r="AZ54" s="1426">
        <f t="shared" si="23"/>
        <v>8.66666666666667</v>
      </c>
      <c r="BA54" s="1453"/>
      <c r="BB54" s="1454"/>
      <c r="BC54" s="1455"/>
      <c r="BD54" s="1455"/>
      <c r="BE54" s="1455"/>
      <c r="BF54" s="1455"/>
      <c r="BG54" s="1455"/>
      <c r="BH54" s="1455"/>
      <c r="BI54" s="1455"/>
      <c r="BJ54" s="1455"/>
      <c r="BK54" s="1455"/>
      <c r="BL54" s="1455"/>
      <c r="BM54" s="1455"/>
      <c r="BN54" s="1455"/>
      <c r="BO54" s="1455"/>
      <c r="BP54" s="1455"/>
      <c r="BQ54" s="1455"/>
      <c r="BR54" s="1455"/>
      <c r="BS54" s="1455"/>
      <c r="BT54" s="1455"/>
      <c r="BU54" s="1455"/>
      <c r="BV54" s="1455"/>
      <c r="BW54" s="1455"/>
      <c r="BX54" s="1455"/>
      <c r="BY54" s="1455"/>
      <c r="BZ54" s="1455"/>
      <c r="CA54" s="1455"/>
      <c r="CB54" s="1455"/>
      <c r="CC54" s="1455"/>
      <c r="CD54" s="1455"/>
      <c r="CE54" s="1455"/>
      <c r="CF54" s="1455"/>
      <c r="CG54" s="1455"/>
      <c r="CH54" s="1455"/>
      <c r="CI54" s="1455"/>
      <c r="CJ54" s="1455"/>
      <c r="CK54" s="1455"/>
      <c r="CL54" s="1455"/>
      <c r="CM54" s="1455"/>
      <c r="CN54" s="1455"/>
      <c r="CO54" s="1455"/>
      <c r="CP54" s="1455"/>
      <c r="CQ54" s="1455"/>
      <c r="CR54" s="1455"/>
      <c r="CS54" s="1455"/>
      <c r="CT54" s="1455"/>
      <c r="CU54" s="1455"/>
      <c r="CV54" s="1455"/>
      <c r="CW54" s="1455"/>
      <c r="CX54" s="1455"/>
      <c r="CY54" s="1455"/>
      <c r="CZ54" s="1455"/>
      <c r="DA54" s="1455"/>
      <c r="DB54" s="1455"/>
      <c r="DC54" s="1455"/>
      <c r="DD54" s="1455"/>
      <c r="DE54" s="1455"/>
      <c r="DF54" s="1455"/>
      <c r="DG54" s="1455"/>
      <c r="DH54" s="1455"/>
      <c r="DI54" s="1455"/>
      <c r="DJ54" s="1455"/>
      <c r="DK54" s="1455"/>
      <c r="DL54" s="1455"/>
      <c r="DM54" s="1455"/>
      <c r="DN54" s="1455"/>
      <c r="DO54" s="1455"/>
      <c r="DP54" s="1455"/>
      <c r="DQ54" s="1455"/>
      <c r="DR54" s="1455"/>
      <c r="DS54" s="1455"/>
      <c r="DT54" s="1455"/>
      <c r="DU54" s="1455"/>
      <c r="DV54" s="1455"/>
      <c r="DW54" s="1455"/>
      <c r="DX54" s="1455"/>
      <c r="DY54" s="1455"/>
      <c r="DZ54" s="1455"/>
      <c r="EA54" s="1455"/>
      <c r="EB54" s="1455"/>
      <c r="EC54" s="1455"/>
      <c r="ED54" s="1455"/>
      <c r="EE54" s="1455"/>
      <c r="EF54" s="1455"/>
      <c r="EG54" s="1455"/>
      <c r="EH54" s="1455"/>
      <c r="EI54" s="1455"/>
      <c r="EJ54" s="1455"/>
      <c r="EK54" s="1455"/>
      <c r="EL54" s="1455"/>
      <c r="EM54" s="1455"/>
      <c r="EN54" s="1455"/>
      <c r="EO54" s="1455"/>
      <c r="EP54" s="1455"/>
      <c r="EQ54" s="1455"/>
      <c r="ER54" s="1455"/>
      <c r="ES54" s="1455"/>
      <c r="ET54" s="1455"/>
      <c r="EU54" s="1455"/>
      <c r="EV54" s="1455"/>
      <c r="EW54" s="1455"/>
      <c r="EX54" s="1455"/>
      <c r="EY54" s="1455"/>
      <c r="EZ54" s="1455"/>
      <c r="FA54" s="1455"/>
      <c r="FB54" s="1455"/>
      <c r="FC54" s="1455"/>
      <c r="FD54" s="1455"/>
      <c r="FE54" s="1455"/>
      <c r="FF54" s="1455"/>
      <c r="FG54" s="1455"/>
      <c r="FH54" s="1455"/>
      <c r="FI54" s="1455"/>
      <c r="FJ54" s="1455"/>
      <c r="FK54" s="1455"/>
      <c r="FL54" s="1455"/>
      <c r="FM54" s="1455"/>
      <c r="FN54" s="1455"/>
      <c r="FO54" s="1455"/>
      <c r="FP54" s="1455"/>
      <c r="FQ54" s="1455"/>
      <c r="FR54" s="1455"/>
      <c r="FS54" s="1455"/>
      <c r="FT54" s="1455"/>
      <c r="FU54" s="1455"/>
      <c r="FV54" s="1455"/>
      <c r="FW54" s="1455"/>
      <c r="FX54" s="1455"/>
      <c r="FY54" s="1455"/>
      <c r="FZ54" s="1455"/>
      <c r="GA54" s="1455"/>
      <c r="GB54" s="1455"/>
      <c r="GC54" s="1455"/>
      <c r="GD54" s="1455"/>
      <c r="GE54" s="1455"/>
      <c r="GF54" s="1455"/>
      <c r="GG54" s="1455"/>
      <c r="GH54" s="1455"/>
      <c r="GI54" s="1455"/>
      <c r="GJ54" s="1455"/>
      <c r="GK54" s="1455"/>
      <c r="GL54" s="1455"/>
      <c r="GM54" s="1455"/>
      <c r="GN54" s="1455"/>
      <c r="GO54" s="1455"/>
      <c r="GP54" s="1455"/>
      <c r="GQ54" s="1455"/>
      <c r="GR54" s="1455"/>
      <c r="GS54" s="1455"/>
      <c r="GT54" s="1455"/>
      <c r="GU54" s="1455"/>
      <c r="GV54" s="1455"/>
      <c r="GW54" s="1455"/>
      <c r="GX54" s="1455"/>
      <c r="GY54" s="1455"/>
      <c r="GZ54" s="1455"/>
      <c r="HA54" s="1455"/>
      <c r="HB54" s="1455"/>
      <c r="HC54" s="1455"/>
      <c r="HD54" s="1455"/>
      <c r="HE54" s="1455"/>
      <c r="HF54" s="1455"/>
      <c r="HG54" s="1455"/>
      <c r="HH54" s="1455"/>
      <c r="HI54" s="1455"/>
      <c r="HJ54" s="1455"/>
      <c r="HK54" s="1455"/>
      <c r="HL54" s="1455"/>
      <c r="HM54" s="1455"/>
      <c r="HN54" s="1455"/>
      <c r="HO54" s="1455"/>
      <c r="HP54" s="1455"/>
      <c r="HQ54" s="1455"/>
      <c r="HR54" s="1455"/>
      <c r="HS54" s="1455"/>
      <c r="HT54" s="1455"/>
      <c r="HU54" s="1455"/>
      <c r="HV54" s="1455"/>
      <c r="HW54" s="1455"/>
      <c r="HX54" s="1455"/>
      <c r="HY54" s="1455"/>
      <c r="HZ54" s="1455"/>
      <c r="IA54" s="1455"/>
      <c r="IB54" s="1455"/>
      <c r="IC54" s="1455"/>
      <c r="ID54" s="1455"/>
      <c r="IE54" s="1455"/>
      <c r="IF54" s="1455"/>
      <c r="IG54" s="1455"/>
      <c r="IH54" s="1455"/>
      <c r="II54" s="1455"/>
      <c r="IJ54" s="1455"/>
      <c r="IK54" s="1455"/>
      <c r="IL54" s="1455"/>
      <c r="IM54" s="1455"/>
      <c r="IN54" s="1455"/>
      <c r="IO54" s="1455"/>
      <c r="IP54" s="1455"/>
      <c r="IQ54" s="1455"/>
      <c r="IR54" s="1455"/>
      <c r="IS54" s="1455"/>
      <c r="IT54" s="1455"/>
      <c r="IU54" s="1455"/>
      <c r="IV54" s="1455"/>
      <c r="IW54" s="1455"/>
      <c r="IX54" s="1455"/>
      <c r="IY54" s="1455"/>
      <c r="IZ54" s="1455"/>
      <c r="JA54" s="1455"/>
      <c r="JB54" s="1455"/>
      <c r="JC54" s="1455"/>
      <c r="JD54" s="1455"/>
      <c r="JE54" s="1455"/>
      <c r="JF54" s="1455"/>
      <c r="JG54" s="1455"/>
      <c r="JH54" s="1455"/>
      <c r="JI54" s="1455"/>
      <c r="JJ54" s="1455"/>
      <c r="JK54" s="1455"/>
      <c r="JL54" s="1455"/>
      <c r="JM54" s="1455"/>
      <c r="JN54" s="1455"/>
      <c r="JO54" s="1455"/>
      <c r="JP54" s="1455"/>
      <c r="JQ54" s="1455"/>
      <c r="JR54" s="1455"/>
      <c r="JS54" s="1455"/>
      <c r="JT54" s="1455"/>
      <c r="JU54" s="1455"/>
      <c r="JV54" s="1455"/>
      <c r="JW54" s="1455"/>
      <c r="JX54" s="1455"/>
      <c r="JY54" s="1455"/>
      <c r="JZ54" s="1455"/>
      <c r="KA54" s="1455"/>
      <c r="KB54" s="1455"/>
      <c r="KC54" s="1455"/>
      <c r="KD54" s="1455"/>
      <c r="KE54" s="1455"/>
      <c r="KF54" s="1455"/>
      <c r="KG54" s="1455"/>
      <c r="KH54" s="1455"/>
      <c r="KI54" s="1455"/>
      <c r="KJ54" s="1455"/>
      <c r="KK54" s="1455"/>
      <c r="KL54" s="1455"/>
      <c r="KM54" s="1455"/>
      <c r="KN54" s="1455"/>
      <c r="KO54" s="1455"/>
      <c r="KP54" s="1455"/>
      <c r="KQ54" s="1455"/>
      <c r="KR54" s="1455"/>
      <c r="KS54" s="1455"/>
      <c r="KT54" s="1455"/>
      <c r="KU54" s="1455"/>
      <c r="KV54" s="1455"/>
      <c r="KW54" s="1455"/>
      <c r="KX54" s="1455"/>
      <c r="KY54" s="1455"/>
      <c r="KZ54" s="1455"/>
      <c r="LA54" s="1455"/>
      <c r="LB54" s="1455"/>
      <c r="LC54" s="1455"/>
      <c r="LD54" s="1455"/>
      <c r="LE54" s="1455"/>
      <c r="LF54" s="1455"/>
      <c r="LG54" s="1455"/>
      <c r="LH54" s="1455"/>
      <c r="LI54" s="1467"/>
      <c r="LJ54" s="1467"/>
      <c r="LK54" s="1467"/>
      <c r="LL54" s="1467"/>
      <c r="LM54" s="1467"/>
      <c r="LN54" s="1467"/>
      <c r="LO54" s="1467"/>
      <c r="LP54" s="1964"/>
    </row>
    <row r="55" s="1488" customFormat="1" ht="47" customHeight="1" spans="1:320">
      <c r="A55" s="1832">
        <v>45916</v>
      </c>
      <c r="B55" s="1660" t="s">
        <v>3029</v>
      </c>
      <c r="C55" s="1661" t="s">
        <v>98</v>
      </c>
      <c r="D55" s="1662">
        <v>4500179602</v>
      </c>
      <c r="E55" s="2415">
        <v>652584</v>
      </c>
      <c r="F55" s="1662" t="s">
        <v>3030</v>
      </c>
      <c r="G55" s="2416" t="s">
        <v>2834</v>
      </c>
      <c r="H55" s="1863" t="s">
        <v>2834</v>
      </c>
      <c r="I55" s="1880" t="s">
        <v>2911</v>
      </c>
      <c r="J55" s="1543">
        <v>4480</v>
      </c>
      <c r="K55" s="1876">
        <v>0</v>
      </c>
      <c r="L55" s="1876">
        <v>56</v>
      </c>
      <c r="M55" s="1876">
        <f t="shared" si="0"/>
        <v>80</v>
      </c>
      <c r="N55" s="1673">
        <v>45960</v>
      </c>
      <c r="O55" s="1673">
        <v>45957</v>
      </c>
      <c r="P55" s="1878"/>
      <c r="Q55" s="2079" t="s">
        <v>78</v>
      </c>
      <c r="R55" s="2415"/>
      <c r="S55" s="2079" t="s">
        <v>829</v>
      </c>
      <c r="T55" s="1891"/>
      <c r="U55" s="1891" t="s">
        <v>111</v>
      </c>
      <c r="V55" s="1900">
        <v>45929</v>
      </c>
      <c r="W55" s="1930" t="s">
        <v>88</v>
      </c>
      <c r="X55" s="1930" t="s">
        <v>88</v>
      </c>
      <c r="Y55" s="1930"/>
      <c r="Z55" s="1930"/>
      <c r="AA55" s="1597" t="s">
        <v>3031</v>
      </c>
      <c r="AB55" s="1692" t="s">
        <v>3032</v>
      </c>
      <c r="AC55" s="2093">
        <v>32.4384</v>
      </c>
      <c r="AD55" s="2095">
        <f>AC55*M55</f>
        <v>2595.072</v>
      </c>
      <c r="AE55" s="1647" t="s">
        <v>3033</v>
      </c>
      <c r="AF55" s="1947" t="s">
        <v>81</v>
      </c>
      <c r="AG55" s="1947">
        <v>6</v>
      </c>
      <c r="AH55" s="1948"/>
      <c r="AI55" s="1948"/>
      <c r="AJ55" s="1948"/>
      <c r="AK55" s="1948"/>
      <c r="AL55" s="1948"/>
      <c r="AM55" s="1948">
        <f>J55/56</f>
        <v>80</v>
      </c>
      <c r="AN55" s="1948"/>
      <c r="AO55" s="1948" t="s">
        <v>63</v>
      </c>
      <c r="AP55" s="1948">
        <f t="shared" si="13"/>
        <v>4480</v>
      </c>
      <c r="AQ55" s="1948"/>
      <c r="AR55" s="1430">
        <f t="shared" si="16"/>
        <v>746.666666666667</v>
      </c>
      <c r="AS55" s="1430">
        <f t="shared" si="17"/>
        <v>746.666666666667</v>
      </c>
      <c r="AT55" s="1430">
        <f t="shared" si="18"/>
        <v>746.666666666667</v>
      </c>
      <c r="AU55" s="1430">
        <f t="shared" si="19"/>
        <v>746.666666666667</v>
      </c>
      <c r="AV55" s="1430">
        <f t="shared" si="20"/>
        <v>746.666666666667</v>
      </c>
      <c r="AW55" s="1430">
        <f t="shared" si="21"/>
        <v>746.666666666667</v>
      </c>
      <c r="AX55" s="1430"/>
      <c r="AY55" s="1430">
        <f t="shared" si="22"/>
        <v>715.555555555556</v>
      </c>
      <c r="AZ55" s="1430">
        <f t="shared" si="23"/>
        <v>31.1111111111111</v>
      </c>
      <c r="BA55" s="1876"/>
      <c r="BB55" s="1959"/>
      <c r="BC55" s="1960"/>
      <c r="BD55" s="1960"/>
      <c r="BE55" s="1960"/>
      <c r="BF55" s="1960"/>
      <c r="BG55" s="1960"/>
      <c r="BH55" s="1960"/>
      <c r="BI55" s="1960"/>
      <c r="BJ55" s="1960"/>
      <c r="BK55" s="1960"/>
      <c r="BL55" s="1960"/>
      <c r="BM55" s="1960"/>
      <c r="BN55" s="1960"/>
      <c r="BO55" s="1960"/>
      <c r="BP55" s="1960"/>
      <c r="BQ55" s="1960"/>
      <c r="BR55" s="1960"/>
      <c r="BS55" s="1960"/>
      <c r="BT55" s="1960"/>
      <c r="BU55" s="1960"/>
      <c r="BV55" s="1960"/>
      <c r="BW55" s="1960"/>
      <c r="BX55" s="1960"/>
      <c r="BY55" s="1960"/>
      <c r="BZ55" s="1960"/>
      <c r="CA55" s="1960"/>
      <c r="CB55" s="1960"/>
      <c r="CC55" s="1960"/>
      <c r="CD55" s="1960"/>
      <c r="CE55" s="1960"/>
      <c r="CF55" s="1960"/>
      <c r="CG55" s="1960"/>
      <c r="CH55" s="1960"/>
      <c r="CI55" s="1960"/>
      <c r="CJ55" s="1960"/>
      <c r="CK55" s="1960"/>
      <c r="CL55" s="1960"/>
      <c r="CM55" s="1960"/>
      <c r="CN55" s="1960"/>
      <c r="CO55" s="1960"/>
      <c r="CP55" s="1960"/>
      <c r="CQ55" s="1960"/>
      <c r="CR55" s="1960"/>
      <c r="CS55" s="1960"/>
      <c r="CT55" s="1960"/>
      <c r="CU55" s="1960"/>
      <c r="CV55" s="1960"/>
      <c r="CW55" s="1960"/>
      <c r="CX55" s="1960"/>
      <c r="CY55" s="1960"/>
      <c r="CZ55" s="1960"/>
      <c r="DA55" s="1960"/>
      <c r="DB55" s="1960"/>
      <c r="DC55" s="1960"/>
      <c r="DD55" s="1960"/>
      <c r="DE55" s="1960"/>
      <c r="DF55" s="1960"/>
      <c r="DG55" s="1960"/>
      <c r="DH55" s="1960"/>
      <c r="DI55" s="1960"/>
      <c r="DJ55" s="1960"/>
      <c r="DK55" s="1960"/>
      <c r="DL55" s="1960"/>
      <c r="DM55" s="1960"/>
      <c r="DN55" s="1960"/>
      <c r="DO55" s="1960"/>
      <c r="DP55" s="1960"/>
      <c r="DQ55" s="1960"/>
      <c r="DR55" s="1960"/>
      <c r="DS55" s="1960"/>
      <c r="DT55" s="1960"/>
      <c r="DU55" s="1960"/>
      <c r="DV55" s="1960"/>
      <c r="DW55" s="1960"/>
      <c r="DX55" s="1960"/>
      <c r="DY55" s="1960"/>
      <c r="DZ55" s="1960"/>
      <c r="EA55" s="1960"/>
      <c r="EB55" s="1960"/>
      <c r="EC55" s="1960"/>
      <c r="ED55" s="1960"/>
      <c r="EE55" s="1960"/>
      <c r="EF55" s="1960"/>
      <c r="EG55" s="1960"/>
      <c r="EH55" s="1960"/>
      <c r="EI55" s="1960"/>
      <c r="EJ55" s="1960"/>
      <c r="EK55" s="1960"/>
      <c r="EL55" s="1960"/>
      <c r="EM55" s="1960"/>
      <c r="EN55" s="1960"/>
      <c r="EO55" s="1960"/>
      <c r="EP55" s="1960"/>
      <c r="EQ55" s="1960"/>
      <c r="ER55" s="1960"/>
      <c r="ES55" s="1960"/>
      <c r="ET55" s="1960"/>
      <c r="EU55" s="1960"/>
      <c r="EV55" s="1960"/>
      <c r="EW55" s="1960"/>
      <c r="EX55" s="1960"/>
      <c r="EY55" s="1960"/>
      <c r="EZ55" s="1960"/>
      <c r="FA55" s="1960"/>
      <c r="FB55" s="1960"/>
      <c r="FC55" s="1960"/>
      <c r="FD55" s="1960"/>
      <c r="FE55" s="1960"/>
      <c r="FF55" s="1960"/>
      <c r="FG55" s="1960"/>
      <c r="FH55" s="1960"/>
      <c r="FI55" s="1960"/>
      <c r="FJ55" s="1960"/>
      <c r="FK55" s="1960"/>
      <c r="FL55" s="1960"/>
      <c r="FM55" s="1960"/>
      <c r="FN55" s="1960"/>
      <c r="FO55" s="1960"/>
      <c r="FP55" s="1960"/>
      <c r="FQ55" s="1960"/>
      <c r="FR55" s="1960"/>
      <c r="FS55" s="1960"/>
      <c r="FT55" s="1960"/>
      <c r="FU55" s="1960"/>
      <c r="FV55" s="1960"/>
      <c r="FW55" s="1960"/>
      <c r="FX55" s="1960"/>
      <c r="FY55" s="1960"/>
      <c r="FZ55" s="1960"/>
      <c r="GA55" s="1960"/>
      <c r="GB55" s="1960"/>
      <c r="GC55" s="1960"/>
      <c r="GD55" s="1960"/>
      <c r="GE55" s="1960"/>
      <c r="GF55" s="1960"/>
      <c r="GG55" s="1960"/>
      <c r="GH55" s="1960"/>
      <c r="GI55" s="1960"/>
      <c r="GJ55" s="1960"/>
      <c r="GK55" s="1960"/>
      <c r="GL55" s="1960"/>
      <c r="GM55" s="1960"/>
      <c r="GN55" s="1960"/>
      <c r="GO55" s="1960"/>
      <c r="GP55" s="1960"/>
      <c r="GQ55" s="1960"/>
      <c r="GR55" s="1960"/>
      <c r="GS55" s="1960"/>
      <c r="GT55" s="1960"/>
      <c r="GU55" s="1960"/>
      <c r="GV55" s="1960"/>
      <c r="GW55" s="1960"/>
      <c r="GX55" s="1960"/>
      <c r="GY55" s="1960"/>
      <c r="GZ55" s="1960"/>
      <c r="HA55" s="1960"/>
      <c r="HB55" s="1960"/>
      <c r="HC55" s="1960"/>
      <c r="HD55" s="1960"/>
      <c r="HE55" s="1960"/>
      <c r="HF55" s="1960"/>
      <c r="HG55" s="1960"/>
      <c r="HH55" s="1960"/>
      <c r="HI55" s="1960"/>
      <c r="HJ55" s="1960"/>
      <c r="HK55" s="1960"/>
      <c r="HL55" s="1960"/>
      <c r="HM55" s="1960"/>
      <c r="HN55" s="1960"/>
      <c r="HO55" s="1960"/>
      <c r="HP55" s="1960"/>
      <c r="HQ55" s="1960"/>
      <c r="HR55" s="1960"/>
      <c r="HS55" s="1960"/>
      <c r="HT55" s="1960"/>
      <c r="HU55" s="1960"/>
      <c r="HV55" s="1960"/>
      <c r="HW55" s="1960"/>
      <c r="HX55" s="1960"/>
      <c r="HY55" s="1960"/>
      <c r="HZ55" s="1960"/>
      <c r="IA55" s="1960"/>
      <c r="IB55" s="1960"/>
      <c r="IC55" s="1960"/>
      <c r="ID55" s="1960"/>
      <c r="IE55" s="1960"/>
      <c r="IF55" s="1960"/>
      <c r="IG55" s="1960"/>
      <c r="IH55" s="1960"/>
      <c r="II55" s="1960"/>
      <c r="IJ55" s="1960"/>
      <c r="IK55" s="1960"/>
      <c r="IL55" s="1960"/>
      <c r="IM55" s="1960"/>
      <c r="IN55" s="1960"/>
      <c r="IO55" s="1960"/>
      <c r="IP55" s="1960"/>
      <c r="IQ55" s="1960"/>
      <c r="IR55" s="1960"/>
      <c r="IS55" s="1960"/>
      <c r="IT55" s="1960"/>
      <c r="IU55" s="1960"/>
      <c r="IV55" s="1960"/>
      <c r="IW55" s="1960"/>
      <c r="IX55" s="1960"/>
      <c r="IY55" s="1960"/>
      <c r="IZ55" s="1960"/>
      <c r="JA55" s="1960"/>
      <c r="JB55" s="1960"/>
      <c r="JC55" s="1960"/>
      <c r="JD55" s="1960"/>
      <c r="JE55" s="1960"/>
      <c r="JF55" s="1960"/>
      <c r="JG55" s="1960"/>
      <c r="JH55" s="1960"/>
      <c r="JI55" s="1960"/>
      <c r="JJ55" s="1960"/>
      <c r="JK55" s="1960"/>
      <c r="JL55" s="1960"/>
      <c r="JM55" s="1960"/>
      <c r="JN55" s="1960"/>
      <c r="JO55" s="1960"/>
      <c r="JP55" s="1960"/>
      <c r="JQ55" s="1960"/>
      <c r="JR55" s="1960"/>
      <c r="JS55" s="1960"/>
      <c r="JT55" s="1960"/>
      <c r="JU55" s="1960"/>
      <c r="JV55" s="1960"/>
      <c r="JW55" s="1960"/>
      <c r="JX55" s="1960"/>
      <c r="JY55" s="1960"/>
      <c r="JZ55" s="1960"/>
      <c r="KA55" s="1960"/>
      <c r="KB55" s="1960"/>
      <c r="KC55" s="1960"/>
      <c r="KD55" s="1960"/>
      <c r="KE55" s="1960"/>
      <c r="KF55" s="1960"/>
      <c r="KG55" s="1960"/>
      <c r="KH55" s="1960"/>
      <c r="KI55" s="1960"/>
      <c r="KJ55" s="1960"/>
      <c r="KK55" s="1960"/>
      <c r="KL55" s="1960"/>
      <c r="KM55" s="1960"/>
      <c r="KN55" s="1960"/>
      <c r="KO55" s="1960"/>
      <c r="KP55" s="1960"/>
      <c r="KQ55" s="1960"/>
      <c r="KR55" s="1960"/>
      <c r="KS55" s="1960"/>
      <c r="KT55" s="1960"/>
      <c r="KU55" s="1960"/>
      <c r="KV55" s="1960"/>
      <c r="KW55" s="1960"/>
      <c r="KX55" s="1960"/>
      <c r="KY55" s="1960"/>
      <c r="KZ55" s="1960"/>
      <c r="LA55" s="1960"/>
      <c r="LB55" s="1960"/>
      <c r="LC55" s="1960"/>
      <c r="LD55" s="1960"/>
      <c r="LE55" s="1960"/>
      <c r="LF55" s="1960"/>
      <c r="LG55" s="1960"/>
      <c r="LH55" s="1960"/>
    </row>
    <row r="56" s="1488" customFormat="1" ht="47" customHeight="1" spans="1:320">
      <c r="A56" s="1832">
        <v>45891</v>
      </c>
      <c r="B56" s="1660" t="s">
        <v>151</v>
      </c>
      <c r="C56" s="1661" t="s">
        <v>152</v>
      </c>
      <c r="D56" s="1662">
        <v>4500177676</v>
      </c>
      <c r="E56" s="2415" t="s">
        <v>3034</v>
      </c>
      <c r="F56" s="1662" t="s">
        <v>3035</v>
      </c>
      <c r="G56" s="1863" t="s">
        <v>2831</v>
      </c>
      <c r="H56" s="1863" t="s">
        <v>2831</v>
      </c>
      <c r="I56" s="1880" t="s">
        <v>2970</v>
      </c>
      <c r="J56" s="1543">
        <v>27840</v>
      </c>
      <c r="K56" s="1876">
        <v>0</v>
      </c>
      <c r="L56" s="1876">
        <v>96</v>
      </c>
      <c r="M56" s="1876">
        <f t="shared" si="0"/>
        <v>290</v>
      </c>
      <c r="N56" s="1673">
        <v>45960</v>
      </c>
      <c r="O56" s="1673">
        <v>45958</v>
      </c>
      <c r="P56" s="1878"/>
      <c r="Q56" s="2079" t="s">
        <v>78</v>
      </c>
      <c r="R56" s="2415"/>
      <c r="S56" s="2079" t="s">
        <v>829</v>
      </c>
      <c r="T56" s="1891"/>
      <c r="U56" s="1891" t="s">
        <v>111</v>
      </c>
      <c r="V56" s="1900">
        <v>45891</v>
      </c>
      <c r="W56" s="1930" t="s">
        <v>88</v>
      </c>
      <c r="X56" s="1900">
        <v>45915</v>
      </c>
      <c r="Y56" s="1930"/>
      <c r="Z56" s="1930"/>
      <c r="AA56" s="1597" t="s">
        <v>3036</v>
      </c>
      <c r="AB56" s="1692" t="s">
        <v>855</v>
      </c>
      <c r="AC56" s="2093">
        <v>1.0005</v>
      </c>
      <c r="AD56" s="2095">
        <f>AC56*J56</f>
        <v>27853.92</v>
      </c>
      <c r="AE56" s="1647" t="s">
        <v>3037</v>
      </c>
      <c r="AF56" s="1947" t="s">
        <v>81</v>
      </c>
      <c r="AG56" s="1947">
        <v>6</v>
      </c>
      <c r="AH56" s="1948">
        <f>J56</f>
        <v>27840</v>
      </c>
      <c r="AI56" s="1948"/>
      <c r="AJ56" s="1948"/>
      <c r="AK56" s="1948">
        <f>J56/24</f>
        <v>1160</v>
      </c>
      <c r="AL56" s="1948"/>
      <c r="AM56" s="1948"/>
      <c r="AN56" s="1948"/>
      <c r="AO56" s="1948">
        <f>J56</f>
        <v>27840</v>
      </c>
      <c r="AP56" s="1948">
        <f t="shared" si="13"/>
        <v>27840</v>
      </c>
      <c r="AQ56" s="1948"/>
      <c r="AR56" s="1430">
        <f t="shared" si="16"/>
        <v>4640</v>
      </c>
      <c r="AS56" s="1430">
        <f t="shared" si="17"/>
        <v>4640</v>
      </c>
      <c r="AT56" s="1430">
        <f t="shared" si="18"/>
        <v>4640</v>
      </c>
      <c r="AU56" s="1430">
        <f t="shared" si="19"/>
        <v>4640</v>
      </c>
      <c r="AV56" s="1430">
        <f t="shared" si="20"/>
        <v>4640</v>
      </c>
      <c r="AW56" s="1430">
        <f t="shared" si="21"/>
        <v>4640</v>
      </c>
      <c r="AX56" s="1430"/>
      <c r="AY56" s="1430">
        <f t="shared" si="22"/>
        <v>4446.66666666667</v>
      </c>
      <c r="AZ56" s="1430">
        <f t="shared" si="23"/>
        <v>193.333333333333</v>
      </c>
      <c r="BA56" s="1876"/>
      <c r="BB56" s="1959"/>
      <c r="BC56" s="1960"/>
      <c r="BD56" s="1960"/>
      <c r="BE56" s="1960"/>
      <c r="BF56" s="1960"/>
      <c r="BG56" s="1960"/>
      <c r="BH56" s="1960"/>
      <c r="BI56" s="1960"/>
      <c r="BJ56" s="1960"/>
      <c r="BK56" s="1960"/>
      <c r="BL56" s="1960"/>
      <c r="BM56" s="1960"/>
      <c r="BN56" s="1960"/>
      <c r="BO56" s="1960"/>
      <c r="BP56" s="1960"/>
      <c r="BQ56" s="1960"/>
      <c r="BR56" s="1960"/>
      <c r="BS56" s="1960"/>
      <c r="BT56" s="1960"/>
      <c r="BU56" s="1960"/>
      <c r="BV56" s="1960"/>
      <c r="BW56" s="1960"/>
      <c r="BX56" s="1960"/>
      <c r="BY56" s="1960"/>
      <c r="BZ56" s="1960"/>
      <c r="CA56" s="1960"/>
      <c r="CB56" s="1960"/>
      <c r="CC56" s="1960"/>
      <c r="CD56" s="1960"/>
      <c r="CE56" s="1960"/>
      <c r="CF56" s="1960"/>
      <c r="CG56" s="1960"/>
      <c r="CH56" s="1960"/>
      <c r="CI56" s="1960"/>
      <c r="CJ56" s="1960"/>
      <c r="CK56" s="1960"/>
      <c r="CL56" s="1960"/>
      <c r="CM56" s="1960"/>
      <c r="CN56" s="1960"/>
      <c r="CO56" s="1960"/>
      <c r="CP56" s="1960"/>
      <c r="CQ56" s="1960"/>
      <c r="CR56" s="1960"/>
      <c r="CS56" s="1960"/>
      <c r="CT56" s="1960"/>
      <c r="CU56" s="1960"/>
      <c r="CV56" s="1960"/>
      <c r="CW56" s="1960"/>
      <c r="CX56" s="1960"/>
      <c r="CY56" s="1960"/>
      <c r="CZ56" s="1960"/>
      <c r="DA56" s="1960"/>
      <c r="DB56" s="1960"/>
      <c r="DC56" s="1960"/>
      <c r="DD56" s="1960"/>
      <c r="DE56" s="1960"/>
      <c r="DF56" s="1960"/>
      <c r="DG56" s="1960"/>
      <c r="DH56" s="1960"/>
      <c r="DI56" s="1960"/>
      <c r="DJ56" s="1960"/>
      <c r="DK56" s="1960"/>
      <c r="DL56" s="1960"/>
      <c r="DM56" s="1960"/>
      <c r="DN56" s="1960"/>
      <c r="DO56" s="1960"/>
      <c r="DP56" s="1960"/>
      <c r="DQ56" s="1960"/>
      <c r="DR56" s="1960"/>
      <c r="DS56" s="1960"/>
      <c r="DT56" s="1960"/>
      <c r="DU56" s="1960"/>
      <c r="DV56" s="1960"/>
      <c r="DW56" s="1960"/>
      <c r="DX56" s="1960"/>
      <c r="DY56" s="1960"/>
      <c r="DZ56" s="1960"/>
      <c r="EA56" s="1960"/>
      <c r="EB56" s="1960"/>
      <c r="EC56" s="1960"/>
      <c r="ED56" s="1960"/>
      <c r="EE56" s="1960"/>
      <c r="EF56" s="1960"/>
      <c r="EG56" s="1960"/>
      <c r="EH56" s="1960"/>
      <c r="EI56" s="1960"/>
      <c r="EJ56" s="1960"/>
      <c r="EK56" s="1960"/>
      <c r="EL56" s="1960"/>
      <c r="EM56" s="1960"/>
      <c r="EN56" s="1960"/>
      <c r="EO56" s="1960"/>
      <c r="EP56" s="1960"/>
      <c r="EQ56" s="1960"/>
      <c r="ER56" s="1960"/>
      <c r="ES56" s="1960"/>
      <c r="ET56" s="1960"/>
      <c r="EU56" s="1960"/>
      <c r="EV56" s="1960"/>
      <c r="EW56" s="1960"/>
      <c r="EX56" s="1960"/>
      <c r="EY56" s="1960"/>
      <c r="EZ56" s="1960"/>
      <c r="FA56" s="1960"/>
      <c r="FB56" s="1960"/>
      <c r="FC56" s="1960"/>
      <c r="FD56" s="1960"/>
      <c r="FE56" s="1960"/>
      <c r="FF56" s="1960"/>
      <c r="FG56" s="1960"/>
      <c r="FH56" s="1960"/>
      <c r="FI56" s="1960"/>
      <c r="FJ56" s="1960"/>
      <c r="FK56" s="1960"/>
      <c r="FL56" s="1960"/>
      <c r="FM56" s="1960"/>
      <c r="FN56" s="1960"/>
      <c r="FO56" s="1960"/>
      <c r="FP56" s="1960"/>
      <c r="FQ56" s="1960"/>
      <c r="FR56" s="1960"/>
      <c r="FS56" s="1960"/>
      <c r="FT56" s="1960"/>
      <c r="FU56" s="1960"/>
      <c r="FV56" s="1960"/>
      <c r="FW56" s="1960"/>
      <c r="FX56" s="1960"/>
      <c r="FY56" s="1960"/>
      <c r="FZ56" s="1960"/>
      <c r="GA56" s="1960"/>
      <c r="GB56" s="1960"/>
      <c r="GC56" s="1960"/>
      <c r="GD56" s="1960"/>
      <c r="GE56" s="1960"/>
      <c r="GF56" s="1960"/>
      <c r="GG56" s="1960"/>
      <c r="GH56" s="1960"/>
      <c r="GI56" s="1960"/>
      <c r="GJ56" s="1960"/>
      <c r="GK56" s="1960"/>
      <c r="GL56" s="1960"/>
      <c r="GM56" s="1960"/>
      <c r="GN56" s="1960"/>
      <c r="GO56" s="1960"/>
      <c r="GP56" s="1960"/>
      <c r="GQ56" s="1960"/>
      <c r="GR56" s="1960"/>
      <c r="GS56" s="1960"/>
      <c r="GT56" s="1960"/>
      <c r="GU56" s="1960"/>
      <c r="GV56" s="1960"/>
      <c r="GW56" s="1960"/>
      <c r="GX56" s="1960"/>
      <c r="GY56" s="1960"/>
      <c r="GZ56" s="1960"/>
      <c r="HA56" s="1960"/>
      <c r="HB56" s="1960"/>
      <c r="HC56" s="1960"/>
      <c r="HD56" s="1960"/>
      <c r="HE56" s="1960"/>
      <c r="HF56" s="1960"/>
      <c r="HG56" s="1960"/>
      <c r="HH56" s="1960"/>
      <c r="HI56" s="1960"/>
      <c r="HJ56" s="1960"/>
      <c r="HK56" s="1960"/>
      <c r="HL56" s="1960"/>
      <c r="HM56" s="1960"/>
      <c r="HN56" s="1960"/>
      <c r="HO56" s="1960"/>
      <c r="HP56" s="1960"/>
      <c r="HQ56" s="1960"/>
      <c r="HR56" s="1960"/>
      <c r="HS56" s="1960"/>
      <c r="HT56" s="1960"/>
      <c r="HU56" s="1960"/>
      <c r="HV56" s="1960"/>
      <c r="HW56" s="1960"/>
      <c r="HX56" s="1960"/>
      <c r="HY56" s="1960"/>
      <c r="HZ56" s="1960"/>
      <c r="IA56" s="1960"/>
      <c r="IB56" s="1960"/>
      <c r="IC56" s="1960"/>
      <c r="ID56" s="1960"/>
      <c r="IE56" s="1960"/>
      <c r="IF56" s="1960"/>
      <c r="IG56" s="1960"/>
      <c r="IH56" s="1960"/>
      <c r="II56" s="1960"/>
      <c r="IJ56" s="1960"/>
      <c r="IK56" s="1960"/>
      <c r="IL56" s="1960"/>
      <c r="IM56" s="1960"/>
      <c r="IN56" s="1960"/>
      <c r="IO56" s="1960"/>
      <c r="IP56" s="1960"/>
      <c r="IQ56" s="1960"/>
      <c r="IR56" s="1960"/>
      <c r="IS56" s="1960"/>
      <c r="IT56" s="1960"/>
      <c r="IU56" s="1960"/>
      <c r="IV56" s="1960"/>
      <c r="IW56" s="1960"/>
      <c r="IX56" s="1960"/>
      <c r="IY56" s="1960"/>
      <c r="IZ56" s="1960"/>
      <c r="JA56" s="1960"/>
      <c r="JB56" s="1960"/>
      <c r="JC56" s="1960"/>
      <c r="JD56" s="1960"/>
      <c r="JE56" s="1960"/>
      <c r="JF56" s="1960"/>
      <c r="JG56" s="1960"/>
      <c r="JH56" s="1960"/>
      <c r="JI56" s="1960"/>
      <c r="JJ56" s="1960"/>
      <c r="JK56" s="1960"/>
      <c r="JL56" s="1960"/>
      <c r="JM56" s="1960"/>
      <c r="JN56" s="1960"/>
      <c r="JO56" s="1960"/>
      <c r="JP56" s="1960"/>
      <c r="JQ56" s="1960"/>
      <c r="JR56" s="1960"/>
      <c r="JS56" s="1960"/>
      <c r="JT56" s="1960"/>
      <c r="JU56" s="1960"/>
      <c r="JV56" s="1960"/>
      <c r="JW56" s="1960"/>
      <c r="JX56" s="1960"/>
      <c r="JY56" s="1960"/>
      <c r="JZ56" s="1960"/>
      <c r="KA56" s="1960"/>
      <c r="KB56" s="1960"/>
      <c r="KC56" s="1960"/>
      <c r="KD56" s="1960"/>
      <c r="KE56" s="1960"/>
      <c r="KF56" s="1960"/>
      <c r="KG56" s="1960"/>
      <c r="KH56" s="1960"/>
      <c r="KI56" s="1960"/>
      <c r="KJ56" s="1960"/>
      <c r="KK56" s="1960"/>
      <c r="KL56" s="1960"/>
      <c r="KM56" s="1960"/>
      <c r="KN56" s="1960"/>
      <c r="KO56" s="1960"/>
      <c r="KP56" s="1960"/>
      <c r="KQ56" s="1960"/>
      <c r="KR56" s="1960"/>
      <c r="KS56" s="1960"/>
      <c r="KT56" s="1960"/>
      <c r="KU56" s="1960"/>
      <c r="KV56" s="1960"/>
      <c r="KW56" s="1960"/>
      <c r="KX56" s="1960"/>
      <c r="KY56" s="1960"/>
      <c r="KZ56" s="1960"/>
      <c r="LA56" s="1960"/>
      <c r="LB56" s="1960"/>
      <c r="LC56" s="1960"/>
      <c r="LD56" s="1960"/>
      <c r="LE56" s="1960"/>
      <c r="LF56" s="1960"/>
      <c r="LG56" s="1960"/>
      <c r="LH56" s="1960"/>
    </row>
    <row r="57" s="1488" customFormat="1" ht="47" customHeight="1" spans="1:320">
      <c r="A57" s="1832">
        <v>45944</v>
      </c>
      <c r="B57" s="1660"/>
      <c r="C57" s="1661"/>
      <c r="D57" s="1662" t="s">
        <v>3038</v>
      </c>
      <c r="E57" s="1860"/>
      <c r="F57" s="1662"/>
      <c r="G57" s="1863" t="s">
        <v>2831</v>
      </c>
      <c r="H57" s="1863" t="s">
        <v>2831</v>
      </c>
      <c r="I57" s="1880" t="s">
        <v>2970</v>
      </c>
      <c r="J57" s="1543">
        <v>480</v>
      </c>
      <c r="K57" s="1876">
        <v>0</v>
      </c>
      <c r="L57" s="1876">
        <v>96</v>
      </c>
      <c r="M57" s="1876">
        <f t="shared" si="0"/>
        <v>5</v>
      </c>
      <c r="N57" s="1673">
        <v>45958</v>
      </c>
      <c r="O57" s="1673">
        <v>45957</v>
      </c>
      <c r="P57" s="1878"/>
      <c r="Q57" s="2079" t="s">
        <v>78</v>
      </c>
      <c r="R57" s="2415"/>
      <c r="S57" s="1309" t="s">
        <v>829</v>
      </c>
      <c r="T57" s="1891"/>
      <c r="U57" s="1891" t="s">
        <v>111</v>
      </c>
      <c r="V57" s="1900">
        <v>45944</v>
      </c>
      <c r="W57" s="1930" t="s">
        <v>88</v>
      </c>
      <c r="X57" s="1900" t="s">
        <v>88</v>
      </c>
      <c r="Y57" s="1930"/>
      <c r="Z57" s="1930"/>
      <c r="AA57" s="1597" t="s">
        <v>95</v>
      </c>
      <c r="AB57" s="1692" t="s">
        <v>80</v>
      </c>
      <c r="AC57" s="2093"/>
      <c r="AD57" s="2095"/>
      <c r="AE57" s="1647" t="s">
        <v>3039</v>
      </c>
      <c r="AF57" s="1947" t="s">
        <v>81</v>
      </c>
      <c r="AG57" s="1947"/>
      <c r="AH57" s="1948">
        <f>J57</f>
        <v>480</v>
      </c>
      <c r="AI57" s="1948"/>
      <c r="AJ57" s="1948"/>
      <c r="AK57" s="1948">
        <f>J57/24</f>
        <v>20</v>
      </c>
      <c r="AL57" s="1948"/>
      <c r="AM57" s="1948"/>
      <c r="AN57" s="1948"/>
      <c r="AO57" s="1948" t="s">
        <v>63</v>
      </c>
      <c r="AP57" s="1948">
        <f t="shared" ref="AP57:AP68" si="25">J57</f>
        <v>480</v>
      </c>
      <c r="AQ57" s="1948"/>
      <c r="AR57" s="1430">
        <f t="shared" si="16"/>
        <v>80</v>
      </c>
      <c r="AS57" s="1430">
        <f t="shared" si="17"/>
        <v>80</v>
      </c>
      <c r="AT57" s="1430">
        <f t="shared" si="18"/>
        <v>80</v>
      </c>
      <c r="AU57" s="1430">
        <f t="shared" si="19"/>
        <v>80</v>
      </c>
      <c r="AV57" s="1430">
        <f t="shared" si="20"/>
        <v>80</v>
      </c>
      <c r="AW57" s="1430">
        <f t="shared" si="21"/>
        <v>80</v>
      </c>
      <c r="AX57" s="1430"/>
      <c r="AY57" s="1430">
        <f t="shared" si="22"/>
        <v>76.6666666666667</v>
      </c>
      <c r="AZ57" s="1430">
        <f t="shared" si="23"/>
        <v>3.33333333333333</v>
      </c>
      <c r="BA57" s="1876"/>
      <c r="BB57" s="1959"/>
      <c r="BC57" s="1960"/>
      <c r="BD57" s="1960"/>
      <c r="BE57" s="1960"/>
      <c r="BF57" s="1960"/>
      <c r="BG57" s="1960"/>
      <c r="BH57" s="1960"/>
      <c r="BI57" s="1960"/>
      <c r="BJ57" s="1960"/>
      <c r="BK57" s="1960"/>
      <c r="BL57" s="1960"/>
      <c r="BM57" s="1960"/>
      <c r="BN57" s="1960"/>
      <c r="BO57" s="1960"/>
      <c r="BP57" s="1960"/>
      <c r="BQ57" s="1960"/>
      <c r="BR57" s="1960"/>
      <c r="BS57" s="1960"/>
      <c r="BT57" s="1960"/>
      <c r="BU57" s="1960"/>
      <c r="BV57" s="1960"/>
      <c r="BW57" s="1960"/>
      <c r="BX57" s="1960"/>
      <c r="BY57" s="1960"/>
      <c r="BZ57" s="1960"/>
      <c r="CA57" s="1960"/>
      <c r="CB57" s="1960"/>
      <c r="CC57" s="1960"/>
      <c r="CD57" s="1960"/>
      <c r="CE57" s="1960"/>
      <c r="CF57" s="1960"/>
      <c r="CG57" s="1960"/>
      <c r="CH57" s="1960"/>
      <c r="CI57" s="1960"/>
      <c r="CJ57" s="1960"/>
      <c r="CK57" s="1960"/>
      <c r="CL57" s="1960"/>
      <c r="CM57" s="1960"/>
      <c r="CN57" s="1960"/>
      <c r="CO57" s="1960"/>
      <c r="CP57" s="1960"/>
      <c r="CQ57" s="1960"/>
      <c r="CR57" s="1960"/>
      <c r="CS57" s="1960"/>
      <c r="CT57" s="1960"/>
      <c r="CU57" s="1960"/>
      <c r="CV57" s="1960"/>
      <c r="CW57" s="1960"/>
      <c r="CX57" s="1960"/>
      <c r="CY57" s="1960"/>
      <c r="CZ57" s="1960"/>
      <c r="DA57" s="1960"/>
      <c r="DB57" s="1960"/>
      <c r="DC57" s="1960"/>
      <c r="DD57" s="1960"/>
      <c r="DE57" s="1960"/>
      <c r="DF57" s="1960"/>
      <c r="DG57" s="1960"/>
      <c r="DH57" s="1960"/>
      <c r="DI57" s="1960"/>
      <c r="DJ57" s="1960"/>
      <c r="DK57" s="1960"/>
      <c r="DL57" s="1960"/>
      <c r="DM57" s="1960"/>
      <c r="DN57" s="1960"/>
      <c r="DO57" s="1960"/>
      <c r="DP57" s="1960"/>
      <c r="DQ57" s="1960"/>
      <c r="DR57" s="1960"/>
      <c r="DS57" s="1960"/>
      <c r="DT57" s="1960"/>
      <c r="DU57" s="1960"/>
      <c r="DV57" s="1960"/>
      <c r="DW57" s="1960"/>
      <c r="DX57" s="1960"/>
      <c r="DY57" s="1960"/>
      <c r="DZ57" s="1960"/>
      <c r="EA57" s="1960"/>
      <c r="EB57" s="1960"/>
      <c r="EC57" s="1960"/>
      <c r="ED57" s="1960"/>
      <c r="EE57" s="1960"/>
      <c r="EF57" s="1960"/>
      <c r="EG57" s="1960"/>
      <c r="EH57" s="1960"/>
      <c r="EI57" s="1960"/>
      <c r="EJ57" s="1960"/>
      <c r="EK57" s="1960"/>
      <c r="EL57" s="1960"/>
      <c r="EM57" s="1960"/>
      <c r="EN57" s="1960"/>
      <c r="EO57" s="1960"/>
      <c r="EP57" s="1960"/>
      <c r="EQ57" s="1960"/>
      <c r="ER57" s="1960"/>
      <c r="ES57" s="1960"/>
      <c r="ET57" s="1960"/>
      <c r="EU57" s="1960"/>
      <c r="EV57" s="1960"/>
      <c r="EW57" s="1960"/>
      <c r="EX57" s="1960"/>
      <c r="EY57" s="1960"/>
      <c r="EZ57" s="1960"/>
      <c r="FA57" s="1960"/>
      <c r="FB57" s="1960"/>
      <c r="FC57" s="1960"/>
      <c r="FD57" s="1960"/>
      <c r="FE57" s="1960"/>
      <c r="FF57" s="1960"/>
      <c r="FG57" s="1960"/>
      <c r="FH57" s="1960"/>
      <c r="FI57" s="1960"/>
      <c r="FJ57" s="1960"/>
      <c r="FK57" s="1960"/>
      <c r="FL57" s="1960"/>
      <c r="FM57" s="1960"/>
      <c r="FN57" s="1960"/>
      <c r="FO57" s="1960"/>
      <c r="FP57" s="1960"/>
      <c r="FQ57" s="1960"/>
      <c r="FR57" s="1960"/>
      <c r="FS57" s="1960"/>
      <c r="FT57" s="1960"/>
      <c r="FU57" s="1960"/>
      <c r="FV57" s="1960"/>
      <c r="FW57" s="1960"/>
      <c r="FX57" s="1960"/>
      <c r="FY57" s="1960"/>
      <c r="FZ57" s="1960"/>
      <c r="GA57" s="1960"/>
      <c r="GB57" s="1960"/>
      <c r="GC57" s="1960"/>
      <c r="GD57" s="1960"/>
      <c r="GE57" s="1960"/>
      <c r="GF57" s="1960"/>
      <c r="GG57" s="1960"/>
      <c r="GH57" s="1960"/>
      <c r="GI57" s="1960"/>
      <c r="GJ57" s="1960"/>
      <c r="GK57" s="1960"/>
      <c r="GL57" s="1960"/>
      <c r="GM57" s="1960"/>
      <c r="GN57" s="1960"/>
      <c r="GO57" s="1960"/>
      <c r="GP57" s="1960"/>
      <c r="GQ57" s="1960"/>
      <c r="GR57" s="1960"/>
      <c r="GS57" s="1960"/>
      <c r="GT57" s="1960"/>
      <c r="GU57" s="1960"/>
      <c r="GV57" s="1960"/>
      <c r="GW57" s="1960"/>
      <c r="GX57" s="1960"/>
      <c r="GY57" s="1960"/>
      <c r="GZ57" s="1960"/>
      <c r="HA57" s="1960"/>
      <c r="HB57" s="1960"/>
      <c r="HC57" s="1960"/>
      <c r="HD57" s="1960"/>
      <c r="HE57" s="1960"/>
      <c r="HF57" s="1960"/>
      <c r="HG57" s="1960"/>
      <c r="HH57" s="1960"/>
      <c r="HI57" s="1960"/>
      <c r="HJ57" s="1960"/>
      <c r="HK57" s="1960"/>
      <c r="HL57" s="1960"/>
      <c r="HM57" s="1960"/>
      <c r="HN57" s="1960"/>
      <c r="HO57" s="1960"/>
      <c r="HP57" s="1960"/>
      <c r="HQ57" s="1960"/>
      <c r="HR57" s="1960"/>
      <c r="HS57" s="1960"/>
      <c r="HT57" s="1960"/>
      <c r="HU57" s="1960"/>
      <c r="HV57" s="1960"/>
      <c r="HW57" s="1960"/>
      <c r="HX57" s="1960"/>
      <c r="HY57" s="1960"/>
      <c r="HZ57" s="1960"/>
      <c r="IA57" s="1960"/>
      <c r="IB57" s="1960"/>
      <c r="IC57" s="1960"/>
      <c r="ID57" s="1960"/>
      <c r="IE57" s="1960"/>
      <c r="IF57" s="1960"/>
      <c r="IG57" s="1960"/>
      <c r="IH57" s="1960"/>
      <c r="II57" s="1960"/>
      <c r="IJ57" s="1960"/>
      <c r="IK57" s="1960"/>
      <c r="IL57" s="1960"/>
      <c r="IM57" s="1960"/>
      <c r="IN57" s="1960"/>
      <c r="IO57" s="1960"/>
      <c r="IP57" s="1960"/>
      <c r="IQ57" s="1960"/>
      <c r="IR57" s="1960"/>
      <c r="IS57" s="1960"/>
      <c r="IT57" s="1960"/>
      <c r="IU57" s="1960"/>
      <c r="IV57" s="1960"/>
      <c r="IW57" s="1960"/>
      <c r="IX57" s="1960"/>
      <c r="IY57" s="1960"/>
      <c r="IZ57" s="1960"/>
      <c r="JA57" s="1960"/>
      <c r="JB57" s="1960"/>
      <c r="JC57" s="1960"/>
      <c r="JD57" s="1960"/>
      <c r="JE57" s="1960"/>
      <c r="JF57" s="1960"/>
      <c r="JG57" s="1960"/>
      <c r="JH57" s="1960"/>
      <c r="JI57" s="1960"/>
      <c r="JJ57" s="1960"/>
      <c r="JK57" s="1960"/>
      <c r="JL57" s="1960"/>
      <c r="JM57" s="1960"/>
      <c r="JN57" s="1960"/>
      <c r="JO57" s="1960"/>
      <c r="JP57" s="1960"/>
      <c r="JQ57" s="1960"/>
      <c r="JR57" s="1960"/>
      <c r="JS57" s="1960"/>
      <c r="JT57" s="1960"/>
      <c r="JU57" s="1960"/>
      <c r="JV57" s="1960"/>
      <c r="JW57" s="1960"/>
      <c r="JX57" s="1960"/>
      <c r="JY57" s="1960"/>
      <c r="JZ57" s="1960"/>
      <c r="KA57" s="1960"/>
      <c r="KB57" s="1960"/>
      <c r="KC57" s="1960"/>
      <c r="KD57" s="1960"/>
      <c r="KE57" s="1960"/>
      <c r="KF57" s="1960"/>
      <c r="KG57" s="1960"/>
      <c r="KH57" s="1960"/>
      <c r="KI57" s="1960"/>
      <c r="KJ57" s="1960"/>
      <c r="KK57" s="1960"/>
      <c r="KL57" s="1960"/>
      <c r="KM57" s="1960"/>
      <c r="KN57" s="1960"/>
      <c r="KO57" s="1960"/>
      <c r="KP57" s="1960"/>
      <c r="KQ57" s="1960"/>
      <c r="KR57" s="1960"/>
      <c r="KS57" s="1960"/>
      <c r="KT57" s="1960"/>
      <c r="KU57" s="1960"/>
      <c r="KV57" s="1960"/>
      <c r="KW57" s="1960"/>
      <c r="KX57" s="1960"/>
      <c r="KY57" s="1960"/>
      <c r="KZ57" s="1960"/>
      <c r="LA57" s="1960"/>
      <c r="LB57" s="1960"/>
      <c r="LC57" s="1960"/>
      <c r="LD57" s="1960"/>
      <c r="LE57" s="1960"/>
      <c r="LF57" s="1960"/>
      <c r="LG57" s="1960"/>
      <c r="LH57" s="1960"/>
    </row>
    <row r="58" s="1488" customFormat="1" ht="47" customHeight="1" spans="1:320">
      <c r="A58" s="1832">
        <v>45916</v>
      </c>
      <c r="B58" s="1660" t="s">
        <v>3029</v>
      </c>
      <c r="C58" s="1661" t="s">
        <v>98</v>
      </c>
      <c r="D58" s="1662">
        <v>4500179602</v>
      </c>
      <c r="E58" s="2415" t="s">
        <v>3040</v>
      </c>
      <c r="F58" s="1662" t="s">
        <v>3041</v>
      </c>
      <c r="G58" s="1863" t="s">
        <v>2895</v>
      </c>
      <c r="H58" s="1863" t="s">
        <v>2895</v>
      </c>
      <c r="I58" s="1880" t="s">
        <v>2926</v>
      </c>
      <c r="J58" s="1543">
        <v>8424</v>
      </c>
      <c r="K58" s="1876">
        <v>0</v>
      </c>
      <c r="L58" s="1876">
        <v>24</v>
      </c>
      <c r="M58" s="1876">
        <f t="shared" si="0"/>
        <v>351</v>
      </c>
      <c r="N58" s="1673">
        <v>45960</v>
      </c>
      <c r="O58" s="1673">
        <v>45957</v>
      </c>
      <c r="P58" s="1878"/>
      <c r="Q58" s="2079" t="s">
        <v>78</v>
      </c>
      <c r="R58" s="2415"/>
      <c r="S58" s="2079" t="s">
        <v>829</v>
      </c>
      <c r="T58" s="1891"/>
      <c r="U58" s="1891" t="s">
        <v>111</v>
      </c>
      <c r="V58" s="1900">
        <v>45929</v>
      </c>
      <c r="W58" s="1930" t="s">
        <v>88</v>
      </c>
      <c r="X58" s="1930" t="s">
        <v>88</v>
      </c>
      <c r="Y58" s="1930"/>
      <c r="Z58" s="1930"/>
      <c r="AA58" s="1597" t="s">
        <v>3042</v>
      </c>
      <c r="AB58" s="1692" t="s">
        <v>3032</v>
      </c>
      <c r="AC58" s="2093">
        <v>0.6003</v>
      </c>
      <c r="AD58" s="2095">
        <f>AC58*J58</f>
        <v>5056.9272</v>
      </c>
      <c r="AE58" s="1647" t="s">
        <v>3033</v>
      </c>
      <c r="AF58" s="1947" t="s">
        <v>81</v>
      </c>
      <c r="AG58" s="1947">
        <v>6</v>
      </c>
      <c r="AH58" s="1948">
        <f>J58</f>
        <v>8424</v>
      </c>
      <c r="AI58" s="1948"/>
      <c r="AJ58" s="1948"/>
      <c r="AK58" s="1948">
        <f>J58/24</f>
        <v>351</v>
      </c>
      <c r="AL58" s="1948"/>
      <c r="AM58" s="1948"/>
      <c r="AN58" s="1948"/>
      <c r="AO58" s="1948" t="s">
        <v>63</v>
      </c>
      <c r="AP58" s="1948">
        <f t="shared" si="25"/>
        <v>8424</v>
      </c>
      <c r="AQ58" s="1948"/>
      <c r="AR58" s="1430">
        <f t="shared" si="16"/>
        <v>1404</v>
      </c>
      <c r="AS58" s="1430">
        <f t="shared" si="17"/>
        <v>1404</v>
      </c>
      <c r="AT58" s="1430">
        <f t="shared" si="18"/>
        <v>1404</v>
      </c>
      <c r="AU58" s="1430">
        <f t="shared" si="19"/>
        <v>1404</v>
      </c>
      <c r="AV58" s="1430">
        <f t="shared" si="20"/>
        <v>1404</v>
      </c>
      <c r="AW58" s="1430">
        <f t="shared" si="21"/>
        <v>1404</v>
      </c>
      <c r="AX58" s="1430"/>
      <c r="AY58" s="1430">
        <f t="shared" si="22"/>
        <v>1345.5</v>
      </c>
      <c r="AZ58" s="1430">
        <f t="shared" si="23"/>
        <v>58.5</v>
      </c>
      <c r="BA58" s="1876"/>
      <c r="BB58" s="1959"/>
      <c r="BC58" s="1960"/>
      <c r="BD58" s="1960"/>
      <c r="BE58" s="1960"/>
      <c r="BF58" s="1960"/>
      <c r="BG58" s="1960"/>
      <c r="BH58" s="1960"/>
      <c r="BI58" s="1960"/>
      <c r="BJ58" s="1960"/>
      <c r="BK58" s="1960"/>
      <c r="BL58" s="1960"/>
      <c r="BM58" s="1960"/>
      <c r="BN58" s="1960"/>
      <c r="BO58" s="1960"/>
      <c r="BP58" s="1960"/>
      <c r="BQ58" s="1960"/>
      <c r="BR58" s="1960"/>
      <c r="BS58" s="1960"/>
      <c r="BT58" s="1960"/>
      <c r="BU58" s="1960"/>
      <c r="BV58" s="1960"/>
      <c r="BW58" s="1960"/>
      <c r="BX58" s="1960"/>
      <c r="BY58" s="1960"/>
      <c r="BZ58" s="1960"/>
      <c r="CA58" s="1960"/>
      <c r="CB58" s="1960"/>
      <c r="CC58" s="1960"/>
      <c r="CD58" s="1960"/>
      <c r="CE58" s="1960"/>
      <c r="CF58" s="1960"/>
      <c r="CG58" s="1960"/>
      <c r="CH58" s="1960"/>
      <c r="CI58" s="1960"/>
      <c r="CJ58" s="1960"/>
      <c r="CK58" s="1960"/>
      <c r="CL58" s="1960"/>
      <c r="CM58" s="1960"/>
      <c r="CN58" s="1960"/>
      <c r="CO58" s="1960"/>
      <c r="CP58" s="1960"/>
      <c r="CQ58" s="1960"/>
      <c r="CR58" s="1960"/>
      <c r="CS58" s="1960"/>
      <c r="CT58" s="1960"/>
      <c r="CU58" s="1960"/>
      <c r="CV58" s="1960"/>
      <c r="CW58" s="1960"/>
      <c r="CX58" s="1960"/>
      <c r="CY58" s="1960"/>
      <c r="CZ58" s="1960"/>
      <c r="DA58" s="1960"/>
      <c r="DB58" s="1960"/>
      <c r="DC58" s="1960"/>
      <c r="DD58" s="1960"/>
      <c r="DE58" s="1960"/>
      <c r="DF58" s="1960"/>
      <c r="DG58" s="1960"/>
      <c r="DH58" s="1960"/>
      <c r="DI58" s="1960"/>
      <c r="DJ58" s="1960"/>
      <c r="DK58" s="1960"/>
      <c r="DL58" s="1960"/>
      <c r="DM58" s="1960"/>
      <c r="DN58" s="1960"/>
      <c r="DO58" s="1960"/>
      <c r="DP58" s="1960"/>
      <c r="DQ58" s="1960"/>
      <c r="DR58" s="1960"/>
      <c r="DS58" s="1960"/>
      <c r="DT58" s="1960"/>
      <c r="DU58" s="1960"/>
      <c r="DV58" s="1960"/>
      <c r="DW58" s="1960"/>
      <c r="DX58" s="1960"/>
      <c r="DY58" s="1960"/>
      <c r="DZ58" s="1960"/>
      <c r="EA58" s="1960"/>
      <c r="EB58" s="1960"/>
      <c r="EC58" s="1960"/>
      <c r="ED58" s="1960"/>
      <c r="EE58" s="1960"/>
      <c r="EF58" s="1960"/>
      <c r="EG58" s="1960"/>
      <c r="EH58" s="1960"/>
      <c r="EI58" s="1960"/>
      <c r="EJ58" s="1960"/>
      <c r="EK58" s="1960"/>
      <c r="EL58" s="1960"/>
      <c r="EM58" s="1960"/>
      <c r="EN58" s="1960"/>
      <c r="EO58" s="1960"/>
      <c r="EP58" s="1960"/>
      <c r="EQ58" s="1960"/>
      <c r="ER58" s="1960"/>
      <c r="ES58" s="1960"/>
      <c r="ET58" s="1960"/>
      <c r="EU58" s="1960"/>
      <c r="EV58" s="1960"/>
      <c r="EW58" s="1960"/>
      <c r="EX58" s="1960"/>
      <c r="EY58" s="1960"/>
      <c r="EZ58" s="1960"/>
      <c r="FA58" s="1960"/>
      <c r="FB58" s="1960"/>
      <c r="FC58" s="1960"/>
      <c r="FD58" s="1960"/>
      <c r="FE58" s="1960"/>
      <c r="FF58" s="1960"/>
      <c r="FG58" s="1960"/>
      <c r="FH58" s="1960"/>
      <c r="FI58" s="1960"/>
      <c r="FJ58" s="1960"/>
      <c r="FK58" s="1960"/>
      <c r="FL58" s="1960"/>
      <c r="FM58" s="1960"/>
      <c r="FN58" s="1960"/>
      <c r="FO58" s="1960"/>
      <c r="FP58" s="1960"/>
      <c r="FQ58" s="1960"/>
      <c r="FR58" s="1960"/>
      <c r="FS58" s="1960"/>
      <c r="FT58" s="1960"/>
      <c r="FU58" s="1960"/>
      <c r="FV58" s="1960"/>
      <c r="FW58" s="1960"/>
      <c r="FX58" s="1960"/>
      <c r="FY58" s="1960"/>
      <c r="FZ58" s="1960"/>
      <c r="GA58" s="1960"/>
      <c r="GB58" s="1960"/>
      <c r="GC58" s="1960"/>
      <c r="GD58" s="1960"/>
      <c r="GE58" s="1960"/>
      <c r="GF58" s="1960"/>
      <c r="GG58" s="1960"/>
      <c r="GH58" s="1960"/>
      <c r="GI58" s="1960"/>
      <c r="GJ58" s="1960"/>
      <c r="GK58" s="1960"/>
      <c r="GL58" s="1960"/>
      <c r="GM58" s="1960"/>
      <c r="GN58" s="1960"/>
      <c r="GO58" s="1960"/>
      <c r="GP58" s="1960"/>
      <c r="GQ58" s="1960"/>
      <c r="GR58" s="1960"/>
      <c r="GS58" s="1960"/>
      <c r="GT58" s="1960"/>
      <c r="GU58" s="1960"/>
      <c r="GV58" s="1960"/>
      <c r="GW58" s="1960"/>
      <c r="GX58" s="1960"/>
      <c r="GY58" s="1960"/>
      <c r="GZ58" s="1960"/>
      <c r="HA58" s="1960"/>
      <c r="HB58" s="1960"/>
      <c r="HC58" s="1960"/>
      <c r="HD58" s="1960"/>
      <c r="HE58" s="1960"/>
      <c r="HF58" s="1960"/>
      <c r="HG58" s="1960"/>
      <c r="HH58" s="1960"/>
      <c r="HI58" s="1960"/>
      <c r="HJ58" s="1960"/>
      <c r="HK58" s="1960"/>
      <c r="HL58" s="1960"/>
      <c r="HM58" s="1960"/>
      <c r="HN58" s="1960"/>
      <c r="HO58" s="1960"/>
      <c r="HP58" s="1960"/>
      <c r="HQ58" s="1960"/>
      <c r="HR58" s="1960"/>
      <c r="HS58" s="1960"/>
      <c r="HT58" s="1960"/>
      <c r="HU58" s="1960"/>
      <c r="HV58" s="1960"/>
      <c r="HW58" s="1960"/>
      <c r="HX58" s="1960"/>
      <c r="HY58" s="1960"/>
      <c r="HZ58" s="1960"/>
      <c r="IA58" s="1960"/>
      <c r="IB58" s="1960"/>
      <c r="IC58" s="1960"/>
      <c r="ID58" s="1960"/>
      <c r="IE58" s="1960"/>
      <c r="IF58" s="1960"/>
      <c r="IG58" s="1960"/>
      <c r="IH58" s="1960"/>
      <c r="II58" s="1960"/>
      <c r="IJ58" s="1960"/>
      <c r="IK58" s="1960"/>
      <c r="IL58" s="1960"/>
      <c r="IM58" s="1960"/>
      <c r="IN58" s="1960"/>
      <c r="IO58" s="1960"/>
      <c r="IP58" s="1960"/>
      <c r="IQ58" s="1960"/>
      <c r="IR58" s="1960"/>
      <c r="IS58" s="1960"/>
      <c r="IT58" s="1960"/>
      <c r="IU58" s="1960"/>
      <c r="IV58" s="1960"/>
      <c r="IW58" s="1960"/>
      <c r="IX58" s="1960"/>
      <c r="IY58" s="1960"/>
      <c r="IZ58" s="1960"/>
      <c r="JA58" s="1960"/>
      <c r="JB58" s="1960"/>
      <c r="JC58" s="1960"/>
      <c r="JD58" s="1960"/>
      <c r="JE58" s="1960"/>
      <c r="JF58" s="1960"/>
      <c r="JG58" s="1960"/>
      <c r="JH58" s="1960"/>
      <c r="JI58" s="1960"/>
      <c r="JJ58" s="1960"/>
      <c r="JK58" s="1960"/>
      <c r="JL58" s="1960"/>
      <c r="JM58" s="1960"/>
      <c r="JN58" s="1960"/>
      <c r="JO58" s="1960"/>
      <c r="JP58" s="1960"/>
      <c r="JQ58" s="1960"/>
      <c r="JR58" s="1960"/>
      <c r="JS58" s="1960"/>
      <c r="JT58" s="1960"/>
      <c r="JU58" s="1960"/>
      <c r="JV58" s="1960"/>
      <c r="JW58" s="1960"/>
      <c r="JX58" s="1960"/>
      <c r="JY58" s="1960"/>
      <c r="JZ58" s="1960"/>
      <c r="KA58" s="1960"/>
      <c r="KB58" s="1960"/>
      <c r="KC58" s="1960"/>
      <c r="KD58" s="1960"/>
      <c r="KE58" s="1960"/>
      <c r="KF58" s="1960"/>
      <c r="KG58" s="1960"/>
      <c r="KH58" s="1960"/>
      <c r="KI58" s="1960"/>
      <c r="KJ58" s="1960"/>
      <c r="KK58" s="1960"/>
      <c r="KL58" s="1960"/>
      <c r="KM58" s="1960"/>
      <c r="KN58" s="1960"/>
      <c r="KO58" s="1960"/>
      <c r="KP58" s="1960"/>
      <c r="KQ58" s="1960"/>
      <c r="KR58" s="1960"/>
      <c r="KS58" s="1960"/>
      <c r="KT58" s="1960"/>
      <c r="KU58" s="1960"/>
      <c r="KV58" s="1960"/>
      <c r="KW58" s="1960"/>
      <c r="KX58" s="1960"/>
      <c r="KY58" s="1960"/>
      <c r="KZ58" s="1960"/>
      <c r="LA58" s="1960"/>
      <c r="LB58" s="1960"/>
      <c r="LC58" s="1960"/>
      <c r="LD58" s="1960"/>
      <c r="LE58" s="1960"/>
      <c r="LF58" s="1960"/>
      <c r="LG58" s="1960"/>
      <c r="LH58" s="1960"/>
    </row>
    <row r="59" s="1488" customFormat="1" ht="47" customHeight="1" spans="1:320">
      <c r="A59" s="1832">
        <v>45918</v>
      </c>
      <c r="B59" s="1660" t="s">
        <v>753</v>
      </c>
      <c r="C59" s="1661" t="s">
        <v>115</v>
      </c>
      <c r="D59" s="1662">
        <v>4500179766</v>
      </c>
      <c r="E59" s="2415" t="s">
        <v>3043</v>
      </c>
      <c r="F59" s="1662" t="s">
        <v>3044</v>
      </c>
      <c r="G59" s="1863" t="s">
        <v>3045</v>
      </c>
      <c r="H59" s="1863" t="s">
        <v>3045</v>
      </c>
      <c r="I59" s="1880" t="s">
        <v>3046</v>
      </c>
      <c r="J59" s="1543">
        <v>1344</v>
      </c>
      <c r="K59" s="1876">
        <v>0</v>
      </c>
      <c r="L59" s="1876">
        <v>96</v>
      </c>
      <c r="M59" s="1876">
        <f t="shared" si="0"/>
        <v>14</v>
      </c>
      <c r="N59" s="1673">
        <v>45967</v>
      </c>
      <c r="O59" s="1673">
        <v>45965</v>
      </c>
      <c r="P59" s="1878"/>
      <c r="Q59" s="2079" t="s">
        <v>78</v>
      </c>
      <c r="R59" s="2415"/>
      <c r="S59" s="2079" t="s">
        <v>829</v>
      </c>
      <c r="T59" s="1891"/>
      <c r="U59" s="1891" t="s">
        <v>111</v>
      </c>
      <c r="V59" s="1900">
        <v>45924</v>
      </c>
      <c r="W59" s="1930" t="s">
        <v>88</v>
      </c>
      <c r="X59" s="1900">
        <v>45928</v>
      </c>
      <c r="Y59" s="1930"/>
      <c r="Z59" s="1930"/>
      <c r="AA59" s="1682" t="s">
        <v>3047</v>
      </c>
      <c r="AB59" s="1692" t="s">
        <v>122</v>
      </c>
      <c r="AC59" s="2093">
        <v>0.6003</v>
      </c>
      <c r="AD59" s="2095">
        <f t="shared" ref="AD57:AD65" si="26">AC59*J59</f>
        <v>806.8032</v>
      </c>
      <c r="AE59" s="1647" t="s">
        <v>3048</v>
      </c>
      <c r="AF59" s="1947" t="s">
        <v>81</v>
      </c>
      <c r="AG59" s="1947">
        <v>1</v>
      </c>
      <c r="AH59" s="1948">
        <f t="shared" ref="AH59:AH65" si="27">J59</f>
        <v>1344</v>
      </c>
      <c r="AI59" s="1948"/>
      <c r="AJ59" s="1948"/>
      <c r="AK59" s="1948">
        <f t="shared" ref="AK59:AK65" si="28">J59/24</f>
        <v>56</v>
      </c>
      <c r="AL59" s="1948"/>
      <c r="AM59" s="1948"/>
      <c r="AN59" s="1948"/>
      <c r="AO59" s="1948" t="s">
        <v>63</v>
      </c>
      <c r="AP59" s="1948">
        <f t="shared" si="25"/>
        <v>1344</v>
      </c>
      <c r="AQ59" s="1948"/>
      <c r="AR59" s="1430"/>
      <c r="AS59" s="1430"/>
      <c r="AT59" s="1430"/>
      <c r="AU59" s="1430"/>
      <c r="AV59" s="1430">
        <f>J59</f>
        <v>1344</v>
      </c>
      <c r="AW59" s="1430"/>
      <c r="AX59" s="1430"/>
      <c r="AY59" s="1430"/>
      <c r="AZ59" s="1430"/>
      <c r="BA59" s="1876"/>
      <c r="BB59" s="1959"/>
      <c r="BC59" s="1960"/>
      <c r="BD59" s="1960"/>
      <c r="BE59" s="1960"/>
      <c r="BF59" s="1960"/>
      <c r="BG59" s="1960"/>
      <c r="BH59" s="1960"/>
      <c r="BI59" s="1960"/>
      <c r="BJ59" s="1960"/>
      <c r="BK59" s="1960"/>
      <c r="BL59" s="1960"/>
      <c r="BM59" s="1960"/>
      <c r="BN59" s="1960"/>
      <c r="BO59" s="1960"/>
      <c r="BP59" s="1960"/>
      <c r="BQ59" s="1960"/>
      <c r="BR59" s="1960"/>
      <c r="BS59" s="1960"/>
      <c r="BT59" s="1960"/>
      <c r="BU59" s="1960"/>
      <c r="BV59" s="1960"/>
      <c r="BW59" s="1960"/>
      <c r="BX59" s="1960"/>
      <c r="BY59" s="1960"/>
      <c r="BZ59" s="1960"/>
      <c r="CA59" s="1960"/>
      <c r="CB59" s="1960"/>
      <c r="CC59" s="1960"/>
      <c r="CD59" s="1960"/>
      <c r="CE59" s="1960"/>
      <c r="CF59" s="1960"/>
      <c r="CG59" s="1960"/>
      <c r="CH59" s="1960"/>
      <c r="CI59" s="1960"/>
      <c r="CJ59" s="1960"/>
      <c r="CK59" s="1960"/>
      <c r="CL59" s="1960"/>
      <c r="CM59" s="1960"/>
      <c r="CN59" s="1960"/>
      <c r="CO59" s="1960"/>
      <c r="CP59" s="1960"/>
      <c r="CQ59" s="1960"/>
      <c r="CR59" s="1960"/>
      <c r="CS59" s="1960"/>
      <c r="CT59" s="1960"/>
      <c r="CU59" s="1960"/>
      <c r="CV59" s="1960"/>
      <c r="CW59" s="1960"/>
      <c r="CX59" s="1960"/>
      <c r="CY59" s="1960"/>
      <c r="CZ59" s="1960"/>
      <c r="DA59" s="1960"/>
      <c r="DB59" s="1960"/>
      <c r="DC59" s="1960"/>
      <c r="DD59" s="1960"/>
      <c r="DE59" s="1960"/>
      <c r="DF59" s="1960"/>
      <c r="DG59" s="1960"/>
      <c r="DH59" s="1960"/>
      <c r="DI59" s="1960"/>
      <c r="DJ59" s="1960"/>
      <c r="DK59" s="1960"/>
      <c r="DL59" s="1960"/>
      <c r="DM59" s="1960"/>
      <c r="DN59" s="1960"/>
      <c r="DO59" s="1960"/>
      <c r="DP59" s="1960"/>
      <c r="DQ59" s="1960"/>
      <c r="DR59" s="1960"/>
      <c r="DS59" s="1960"/>
      <c r="DT59" s="1960"/>
      <c r="DU59" s="1960"/>
      <c r="DV59" s="1960"/>
      <c r="DW59" s="1960"/>
      <c r="DX59" s="1960"/>
      <c r="DY59" s="1960"/>
      <c r="DZ59" s="1960"/>
      <c r="EA59" s="1960"/>
      <c r="EB59" s="1960"/>
      <c r="EC59" s="1960"/>
      <c r="ED59" s="1960"/>
      <c r="EE59" s="1960"/>
      <c r="EF59" s="1960"/>
      <c r="EG59" s="1960"/>
      <c r="EH59" s="1960"/>
      <c r="EI59" s="1960"/>
      <c r="EJ59" s="1960"/>
      <c r="EK59" s="1960"/>
      <c r="EL59" s="1960"/>
      <c r="EM59" s="1960"/>
      <c r="EN59" s="1960"/>
      <c r="EO59" s="1960"/>
      <c r="EP59" s="1960"/>
      <c r="EQ59" s="1960"/>
      <c r="ER59" s="1960"/>
      <c r="ES59" s="1960"/>
      <c r="ET59" s="1960"/>
      <c r="EU59" s="1960"/>
      <c r="EV59" s="1960"/>
      <c r="EW59" s="1960"/>
      <c r="EX59" s="1960"/>
      <c r="EY59" s="1960"/>
      <c r="EZ59" s="1960"/>
      <c r="FA59" s="1960"/>
      <c r="FB59" s="1960"/>
      <c r="FC59" s="1960"/>
      <c r="FD59" s="1960"/>
      <c r="FE59" s="1960"/>
      <c r="FF59" s="1960"/>
      <c r="FG59" s="1960"/>
      <c r="FH59" s="1960"/>
      <c r="FI59" s="1960"/>
      <c r="FJ59" s="1960"/>
      <c r="FK59" s="1960"/>
      <c r="FL59" s="1960"/>
      <c r="FM59" s="1960"/>
      <c r="FN59" s="1960"/>
      <c r="FO59" s="1960"/>
      <c r="FP59" s="1960"/>
      <c r="FQ59" s="1960"/>
      <c r="FR59" s="1960"/>
      <c r="FS59" s="1960"/>
      <c r="FT59" s="1960"/>
      <c r="FU59" s="1960"/>
      <c r="FV59" s="1960"/>
      <c r="FW59" s="1960"/>
      <c r="FX59" s="1960"/>
      <c r="FY59" s="1960"/>
      <c r="FZ59" s="1960"/>
      <c r="GA59" s="1960"/>
      <c r="GB59" s="1960"/>
      <c r="GC59" s="1960"/>
      <c r="GD59" s="1960"/>
      <c r="GE59" s="1960"/>
      <c r="GF59" s="1960"/>
      <c r="GG59" s="1960"/>
      <c r="GH59" s="1960"/>
      <c r="GI59" s="1960"/>
      <c r="GJ59" s="1960"/>
      <c r="GK59" s="1960"/>
      <c r="GL59" s="1960"/>
      <c r="GM59" s="1960"/>
      <c r="GN59" s="1960"/>
      <c r="GO59" s="1960"/>
      <c r="GP59" s="1960"/>
      <c r="GQ59" s="1960"/>
      <c r="GR59" s="1960"/>
      <c r="GS59" s="1960"/>
      <c r="GT59" s="1960"/>
      <c r="GU59" s="1960"/>
      <c r="GV59" s="1960"/>
      <c r="GW59" s="1960"/>
      <c r="GX59" s="1960"/>
      <c r="GY59" s="1960"/>
      <c r="GZ59" s="1960"/>
      <c r="HA59" s="1960"/>
      <c r="HB59" s="1960"/>
      <c r="HC59" s="1960"/>
      <c r="HD59" s="1960"/>
      <c r="HE59" s="1960"/>
      <c r="HF59" s="1960"/>
      <c r="HG59" s="1960"/>
      <c r="HH59" s="1960"/>
      <c r="HI59" s="1960"/>
      <c r="HJ59" s="1960"/>
      <c r="HK59" s="1960"/>
      <c r="HL59" s="1960"/>
      <c r="HM59" s="1960"/>
      <c r="HN59" s="1960"/>
      <c r="HO59" s="1960"/>
      <c r="HP59" s="1960"/>
      <c r="HQ59" s="1960"/>
      <c r="HR59" s="1960"/>
      <c r="HS59" s="1960"/>
      <c r="HT59" s="1960"/>
      <c r="HU59" s="1960"/>
      <c r="HV59" s="1960"/>
      <c r="HW59" s="1960"/>
      <c r="HX59" s="1960"/>
      <c r="HY59" s="1960"/>
      <c r="HZ59" s="1960"/>
      <c r="IA59" s="1960"/>
      <c r="IB59" s="1960"/>
      <c r="IC59" s="1960"/>
      <c r="ID59" s="1960"/>
      <c r="IE59" s="1960"/>
      <c r="IF59" s="1960"/>
      <c r="IG59" s="1960"/>
      <c r="IH59" s="1960"/>
      <c r="II59" s="1960"/>
      <c r="IJ59" s="1960"/>
      <c r="IK59" s="1960"/>
      <c r="IL59" s="1960"/>
      <c r="IM59" s="1960"/>
      <c r="IN59" s="1960"/>
      <c r="IO59" s="1960"/>
      <c r="IP59" s="1960"/>
      <c r="IQ59" s="1960"/>
      <c r="IR59" s="1960"/>
      <c r="IS59" s="1960"/>
      <c r="IT59" s="1960"/>
      <c r="IU59" s="1960"/>
      <c r="IV59" s="1960"/>
      <c r="IW59" s="1960"/>
      <c r="IX59" s="1960"/>
      <c r="IY59" s="1960"/>
      <c r="IZ59" s="1960"/>
      <c r="JA59" s="1960"/>
      <c r="JB59" s="1960"/>
      <c r="JC59" s="1960"/>
      <c r="JD59" s="1960"/>
      <c r="JE59" s="1960"/>
      <c r="JF59" s="1960"/>
      <c r="JG59" s="1960"/>
      <c r="JH59" s="1960"/>
      <c r="JI59" s="1960"/>
      <c r="JJ59" s="1960"/>
      <c r="JK59" s="1960"/>
      <c r="JL59" s="1960"/>
      <c r="JM59" s="1960"/>
      <c r="JN59" s="1960"/>
      <c r="JO59" s="1960"/>
      <c r="JP59" s="1960"/>
      <c r="JQ59" s="1960"/>
      <c r="JR59" s="1960"/>
      <c r="JS59" s="1960"/>
      <c r="JT59" s="1960"/>
      <c r="JU59" s="1960"/>
      <c r="JV59" s="1960"/>
      <c r="JW59" s="1960"/>
      <c r="JX59" s="1960"/>
      <c r="JY59" s="1960"/>
      <c r="JZ59" s="1960"/>
      <c r="KA59" s="1960"/>
      <c r="KB59" s="1960"/>
      <c r="KC59" s="1960"/>
      <c r="KD59" s="1960"/>
      <c r="KE59" s="1960"/>
      <c r="KF59" s="1960"/>
      <c r="KG59" s="1960"/>
      <c r="KH59" s="1960"/>
      <c r="KI59" s="1960"/>
      <c r="KJ59" s="1960"/>
      <c r="KK59" s="1960"/>
      <c r="KL59" s="1960"/>
      <c r="KM59" s="1960"/>
      <c r="KN59" s="1960"/>
      <c r="KO59" s="1960"/>
      <c r="KP59" s="1960"/>
      <c r="KQ59" s="1960"/>
      <c r="KR59" s="1960"/>
      <c r="KS59" s="1960"/>
      <c r="KT59" s="1960"/>
      <c r="KU59" s="1960"/>
      <c r="KV59" s="1960"/>
      <c r="KW59" s="1960"/>
      <c r="KX59" s="1960"/>
      <c r="KY59" s="1960"/>
      <c r="KZ59" s="1960"/>
      <c r="LA59" s="1960"/>
      <c r="LB59" s="1960"/>
      <c r="LC59" s="1960"/>
      <c r="LD59" s="1960"/>
      <c r="LE59" s="1960"/>
      <c r="LF59" s="1960"/>
      <c r="LG59" s="1960"/>
      <c r="LH59" s="1960"/>
    </row>
    <row r="60" s="1488" customFormat="1" ht="47" customHeight="1" spans="1:320">
      <c r="A60" s="1832">
        <v>45918</v>
      </c>
      <c r="B60" s="1660" t="s">
        <v>753</v>
      </c>
      <c r="C60" s="1661" t="s">
        <v>115</v>
      </c>
      <c r="D60" s="1662">
        <v>4500179766</v>
      </c>
      <c r="E60" s="2415" t="s">
        <v>3043</v>
      </c>
      <c r="F60" s="1662" t="s">
        <v>3049</v>
      </c>
      <c r="G60" s="1863" t="s">
        <v>3050</v>
      </c>
      <c r="H60" s="1863" t="s">
        <v>3050</v>
      </c>
      <c r="I60" s="1880" t="s">
        <v>3046</v>
      </c>
      <c r="J60" s="1543">
        <v>1344</v>
      </c>
      <c r="K60" s="1876">
        <v>0</v>
      </c>
      <c r="L60" s="1876">
        <v>96</v>
      </c>
      <c r="M60" s="1876">
        <f t="shared" si="0"/>
        <v>14</v>
      </c>
      <c r="N60" s="1673">
        <v>45967</v>
      </c>
      <c r="O60" s="1673">
        <v>45965</v>
      </c>
      <c r="P60" s="1878"/>
      <c r="Q60" s="2079" t="s">
        <v>78</v>
      </c>
      <c r="R60" s="2415"/>
      <c r="S60" s="2079" t="s">
        <v>829</v>
      </c>
      <c r="T60" s="1891"/>
      <c r="U60" s="1891" t="s">
        <v>111</v>
      </c>
      <c r="V60" s="1900">
        <v>45924</v>
      </c>
      <c r="W60" s="1930" t="s">
        <v>88</v>
      </c>
      <c r="X60" s="1900">
        <v>45928</v>
      </c>
      <c r="Y60" s="1930"/>
      <c r="Z60" s="1930"/>
      <c r="AA60" s="1682" t="s">
        <v>3051</v>
      </c>
      <c r="AB60" s="1692" t="s">
        <v>122</v>
      </c>
      <c r="AC60" s="2093">
        <v>0.6003</v>
      </c>
      <c r="AD60" s="2095">
        <f t="shared" si="26"/>
        <v>806.8032</v>
      </c>
      <c r="AE60" s="1647" t="s">
        <v>3048</v>
      </c>
      <c r="AF60" s="1947" t="s">
        <v>81</v>
      </c>
      <c r="AG60" s="1947">
        <v>1</v>
      </c>
      <c r="AH60" s="1948">
        <f t="shared" si="27"/>
        <v>1344</v>
      </c>
      <c r="AI60" s="1948"/>
      <c r="AJ60" s="1948"/>
      <c r="AK60" s="1948">
        <f t="shared" si="28"/>
        <v>56</v>
      </c>
      <c r="AL60" s="1948"/>
      <c r="AM60" s="1948"/>
      <c r="AN60" s="1948"/>
      <c r="AO60" s="1948" t="s">
        <v>63</v>
      </c>
      <c r="AP60" s="1948">
        <f t="shared" si="25"/>
        <v>1344</v>
      </c>
      <c r="AQ60" s="1948"/>
      <c r="AR60" s="1430">
        <f>J60</f>
        <v>1344</v>
      </c>
      <c r="AS60" s="1430"/>
      <c r="AT60" s="1430"/>
      <c r="AU60" s="1430"/>
      <c r="AV60" s="1430"/>
      <c r="AW60" s="1430"/>
      <c r="AX60" s="1430"/>
      <c r="AY60" s="1430"/>
      <c r="AZ60" s="1430"/>
      <c r="BA60" s="1876"/>
      <c r="BB60" s="1959"/>
      <c r="BC60" s="1960"/>
      <c r="BD60" s="1960"/>
      <c r="BE60" s="1960"/>
      <c r="BF60" s="1960"/>
      <c r="BG60" s="1960"/>
      <c r="BH60" s="1960"/>
      <c r="BI60" s="1960"/>
      <c r="BJ60" s="1960"/>
      <c r="BK60" s="1960"/>
      <c r="BL60" s="1960"/>
      <c r="BM60" s="1960"/>
      <c r="BN60" s="1960"/>
      <c r="BO60" s="1960"/>
      <c r="BP60" s="1960"/>
      <c r="BQ60" s="1960"/>
      <c r="BR60" s="1960"/>
      <c r="BS60" s="1960"/>
      <c r="BT60" s="1960"/>
      <c r="BU60" s="1960"/>
      <c r="BV60" s="1960"/>
      <c r="BW60" s="1960"/>
      <c r="BX60" s="1960"/>
      <c r="BY60" s="1960"/>
      <c r="BZ60" s="1960"/>
      <c r="CA60" s="1960"/>
      <c r="CB60" s="1960"/>
      <c r="CC60" s="1960"/>
      <c r="CD60" s="1960"/>
      <c r="CE60" s="1960"/>
      <c r="CF60" s="1960"/>
      <c r="CG60" s="1960"/>
      <c r="CH60" s="1960"/>
      <c r="CI60" s="1960"/>
      <c r="CJ60" s="1960"/>
      <c r="CK60" s="1960"/>
      <c r="CL60" s="1960"/>
      <c r="CM60" s="1960"/>
      <c r="CN60" s="1960"/>
      <c r="CO60" s="1960"/>
      <c r="CP60" s="1960"/>
      <c r="CQ60" s="1960"/>
      <c r="CR60" s="1960"/>
      <c r="CS60" s="1960"/>
      <c r="CT60" s="1960"/>
      <c r="CU60" s="1960"/>
      <c r="CV60" s="1960"/>
      <c r="CW60" s="1960"/>
      <c r="CX60" s="1960"/>
      <c r="CY60" s="1960"/>
      <c r="CZ60" s="1960"/>
      <c r="DA60" s="1960"/>
      <c r="DB60" s="1960"/>
      <c r="DC60" s="1960"/>
      <c r="DD60" s="1960"/>
      <c r="DE60" s="1960"/>
      <c r="DF60" s="1960"/>
      <c r="DG60" s="1960"/>
      <c r="DH60" s="1960"/>
      <c r="DI60" s="1960"/>
      <c r="DJ60" s="1960"/>
      <c r="DK60" s="1960"/>
      <c r="DL60" s="1960"/>
      <c r="DM60" s="1960"/>
      <c r="DN60" s="1960"/>
      <c r="DO60" s="1960"/>
      <c r="DP60" s="1960"/>
      <c r="DQ60" s="1960"/>
      <c r="DR60" s="1960"/>
      <c r="DS60" s="1960"/>
      <c r="DT60" s="1960"/>
      <c r="DU60" s="1960"/>
      <c r="DV60" s="1960"/>
      <c r="DW60" s="1960"/>
      <c r="DX60" s="1960"/>
      <c r="DY60" s="1960"/>
      <c r="DZ60" s="1960"/>
      <c r="EA60" s="1960"/>
      <c r="EB60" s="1960"/>
      <c r="EC60" s="1960"/>
      <c r="ED60" s="1960"/>
      <c r="EE60" s="1960"/>
      <c r="EF60" s="1960"/>
      <c r="EG60" s="1960"/>
      <c r="EH60" s="1960"/>
      <c r="EI60" s="1960"/>
      <c r="EJ60" s="1960"/>
      <c r="EK60" s="1960"/>
      <c r="EL60" s="1960"/>
      <c r="EM60" s="1960"/>
      <c r="EN60" s="1960"/>
      <c r="EO60" s="1960"/>
      <c r="EP60" s="1960"/>
      <c r="EQ60" s="1960"/>
      <c r="ER60" s="1960"/>
      <c r="ES60" s="1960"/>
      <c r="ET60" s="1960"/>
      <c r="EU60" s="1960"/>
      <c r="EV60" s="1960"/>
      <c r="EW60" s="1960"/>
      <c r="EX60" s="1960"/>
      <c r="EY60" s="1960"/>
      <c r="EZ60" s="1960"/>
      <c r="FA60" s="1960"/>
      <c r="FB60" s="1960"/>
      <c r="FC60" s="1960"/>
      <c r="FD60" s="1960"/>
      <c r="FE60" s="1960"/>
      <c r="FF60" s="1960"/>
      <c r="FG60" s="1960"/>
      <c r="FH60" s="1960"/>
      <c r="FI60" s="1960"/>
      <c r="FJ60" s="1960"/>
      <c r="FK60" s="1960"/>
      <c r="FL60" s="1960"/>
      <c r="FM60" s="1960"/>
      <c r="FN60" s="1960"/>
      <c r="FO60" s="1960"/>
      <c r="FP60" s="1960"/>
      <c r="FQ60" s="1960"/>
      <c r="FR60" s="1960"/>
      <c r="FS60" s="1960"/>
      <c r="FT60" s="1960"/>
      <c r="FU60" s="1960"/>
      <c r="FV60" s="1960"/>
      <c r="FW60" s="1960"/>
      <c r="FX60" s="1960"/>
      <c r="FY60" s="1960"/>
      <c r="FZ60" s="1960"/>
      <c r="GA60" s="1960"/>
      <c r="GB60" s="1960"/>
      <c r="GC60" s="1960"/>
      <c r="GD60" s="1960"/>
      <c r="GE60" s="1960"/>
      <c r="GF60" s="1960"/>
      <c r="GG60" s="1960"/>
      <c r="GH60" s="1960"/>
      <c r="GI60" s="1960"/>
      <c r="GJ60" s="1960"/>
      <c r="GK60" s="1960"/>
      <c r="GL60" s="1960"/>
      <c r="GM60" s="1960"/>
      <c r="GN60" s="1960"/>
      <c r="GO60" s="1960"/>
      <c r="GP60" s="1960"/>
      <c r="GQ60" s="1960"/>
      <c r="GR60" s="1960"/>
      <c r="GS60" s="1960"/>
      <c r="GT60" s="1960"/>
      <c r="GU60" s="1960"/>
      <c r="GV60" s="1960"/>
      <c r="GW60" s="1960"/>
      <c r="GX60" s="1960"/>
      <c r="GY60" s="1960"/>
      <c r="GZ60" s="1960"/>
      <c r="HA60" s="1960"/>
      <c r="HB60" s="1960"/>
      <c r="HC60" s="1960"/>
      <c r="HD60" s="1960"/>
      <c r="HE60" s="1960"/>
      <c r="HF60" s="1960"/>
      <c r="HG60" s="1960"/>
      <c r="HH60" s="1960"/>
      <c r="HI60" s="1960"/>
      <c r="HJ60" s="1960"/>
      <c r="HK60" s="1960"/>
      <c r="HL60" s="1960"/>
      <c r="HM60" s="1960"/>
      <c r="HN60" s="1960"/>
      <c r="HO60" s="1960"/>
      <c r="HP60" s="1960"/>
      <c r="HQ60" s="1960"/>
      <c r="HR60" s="1960"/>
      <c r="HS60" s="1960"/>
      <c r="HT60" s="1960"/>
      <c r="HU60" s="1960"/>
      <c r="HV60" s="1960"/>
      <c r="HW60" s="1960"/>
      <c r="HX60" s="1960"/>
      <c r="HY60" s="1960"/>
      <c r="HZ60" s="1960"/>
      <c r="IA60" s="1960"/>
      <c r="IB60" s="1960"/>
      <c r="IC60" s="1960"/>
      <c r="ID60" s="1960"/>
      <c r="IE60" s="1960"/>
      <c r="IF60" s="1960"/>
      <c r="IG60" s="1960"/>
      <c r="IH60" s="1960"/>
      <c r="II60" s="1960"/>
      <c r="IJ60" s="1960"/>
      <c r="IK60" s="1960"/>
      <c r="IL60" s="1960"/>
      <c r="IM60" s="1960"/>
      <c r="IN60" s="1960"/>
      <c r="IO60" s="1960"/>
      <c r="IP60" s="1960"/>
      <c r="IQ60" s="1960"/>
      <c r="IR60" s="1960"/>
      <c r="IS60" s="1960"/>
      <c r="IT60" s="1960"/>
      <c r="IU60" s="1960"/>
      <c r="IV60" s="1960"/>
      <c r="IW60" s="1960"/>
      <c r="IX60" s="1960"/>
      <c r="IY60" s="1960"/>
      <c r="IZ60" s="1960"/>
      <c r="JA60" s="1960"/>
      <c r="JB60" s="1960"/>
      <c r="JC60" s="1960"/>
      <c r="JD60" s="1960"/>
      <c r="JE60" s="1960"/>
      <c r="JF60" s="1960"/>
      <c r="JG60" s="1960"/>
      <c r="JH60" s="1960"/>
      <c r="JI60" s="1960"/>
      <c r="JJ60" s="1960"/>
      <c r="JK60" s="1960"/>
      <c r="JL60" s="1960"/>
      <c r="JM60" s="1960"/>
      <c r="JN60" s="1960"/>
      <c r="JO60" s="1960"/>
      <c r="JP60" s="1960"/>
      <c r="JQ60" s="1960"/>
      <c r="JR60" s="1960"/>
      <c r="JS60" s="1960"/>
      <c r="JT60" s="1960"/>
      <c r="JU60" s="1960"/>
      <c r="JV60" s="1960"/>
      <c r="JW60" s="1960"/>
      <c r="JX60" s="1960"/>
      <c r="JY60" s="1960"/>
      <c r="JZ60" s="1960"/>
      <c r="KA60" s="1960"/>
      <c r="KB60" s="1960"/>
      <c r="KC60" s="1960"/>
      <c r="KD60" s="1960"/>
      <c r="KE60" s="1960"/>
      <c r="KF60" s="1960"/>
      <c r="KG60" s="1960"/>
      <c r="KH60" s="1960"/>
      <c r="KI60" s="1960"/>
      <c r="KJ60" s="1960"/>
      <c r="KK60" s="1960"/>
      <c r="KL60" s="1960"/>
      <c r="KM60" s="1960"/>
      <c r="KN60" s="1960"/>
      <c r="KO60" s="1960"/>
      <c r="KP60" s="1960"/>
      <c r="KQ60" s="1960"/>
      <c r="KR60" s="1960"/>
      <c r="KS60" s="1960"/>
      <c r="KT60" s="1960"/>
      <c r="KU60" s="1960"/>
      <c r="KV60" s="1960"/>
      <c r="KW60" s="1960"/>
      <c r="KX60" s="1960"/>
      <c r="KY60" s="1960"/>
      <c r="KZ60" s="1960"/>
      <c r="LA60" s="1960"/>
      <c r="LB60" s="1960"/>
      <c r="LC60" s="1960"/>
      <c r="LD60" s="1960"/>
      <c r="LE60" s="1960"/>
      <c r="LF60" s="1960"/>
      <c r="LG60" s="1960"/>
      <c r="LH60" s="1960"/>
    </row>
    <row r="61" s="1488" customFormat="1" ht="47" customHeight="1" spans="1:320">
      <c r="A61" s="1832">
        <v>45918</v>
      </c>
      <c r="B61" s="1660" t="s">
        <v>753</v>
      </c>
      <c r="C61" s="1661" t="s">
        <v>115</v>
      </c>
      <c r="D61" s="1662">
        <v>4500179766</v>
      </c>
      <c r="E61" s="2415" t="s">
        <v>3043</v>
      </c>
      <c r="F61" s="1662" t="s">
        <v>3052</v>
      </c>
      <c r="G61" s="1863" t="s">
        <v>3053</v>
      </c>
      <c r="H61" s="1863" t="s">
        <v>3053</v>
      </c>
      <c r="I61" s="1880" t="s">
        <v>3046</v>
      </c>
      <c r="J61" s="1543">
        <v>1344</v>
      </c>
      <c r="K61" s="1876">
        <v>0</v>
      </c>
      <c r="L61" s="1876">
        <v>96</v>
      </c>
      <c r="M61" s="1876">
        <f t="shared" si="0"/>
        <v>14</v>
      </c>
      <c r="N61" s="1673">
        <v>45967</v>
      </c>
      <c r="O61" s="1673">
        <v>45965</v>
      </c>
      <c r="P61" s="1878"/>
      <c r="Q61" s="2079" t="s">
        <v>78</v>
      </c>
      <c r="R61" s="2415"/>
      <c r="S61" s="2079" t="s">
        <v>829</v>
      </c>
      <c r="T61" s="1891"/>
      <c r="U61" s="1891" t="s">
        <v>111</v>
      </c>
      <c r="V61" s="1900">
        <v>45924</v>
      </c>
      <c r="W61" s="1930" t="s">
        <v>88</v>
      </c>
      <c r="X61" s="1900">
        <v>45928</v>
      </c>
      <c r="Y61" s="1930"/>
      <c r="Z61" s="1930"/>
      <c r="AA61" s="1682" t="s">
        <v>3051</v>
      </c>
      <c r="AB61" s="1692" t="s">
        <v>122</v>
      </c>
      <c r="AC61" s="2093">
        <v>0.6003</v>
      </c>
      <c r="AD61" s="2095">
        <f t="shared" si="26"/>
        <v>806.8032</v>
      </c>
      <c r="AE61" s="1647" t="s">
        <v>3048</v>
      </c>
      <c r="AF61" s="1947" t="s">
        <v>81</v>
      </c>
      <c r="AG61" s="1947">
        <v>1</v>
      </c>
      <c r="AH61" s="1948">
        <f t="shared" si="27"/>
        <v>1344</v>
      </c>
      <c r="AI61" s="1948"/>
      <c r="AJ61" s="1948"/>
      <c r="AK61" s="1948">
        <f t="shared" si="28"/>
        <v>56</v>
      </c>
      <c r="AL61" s="1948"/>
      <c r="AM61" s="1948"/>
      <c r="AN61" s="1948"/>
      <c r="AO61" s="1948" t="s">
        <v>63</v>
      </c>
      <c r="AP61" s="1948">
        <f t="shared" si="25"/>
        <v>1344</v>
      </c>
      <c r="AQ61" s="1948"/>
      <c r="AR61" s="1430"/>
      <c r="AS61" s="1430">
        <f>J61</f>
        <v>1344</v>
      </c>
      <c r="AT61" s="1430"/>
      <c r="AU61" s="1430"/>
      <c r="AV61" s="1430"/>
      <c r="AW61" s="1430"/>
      <c r="AX61" s="1430"/>
      <c r="AY61" s="1430"/>
      <c r="AZ61" s="1430"/>
      <c r="BA61" s="1876"/>
      <c r="BB61" s="1959"/>
      <c r="BC61" s="1960"/>
      <c r="BD61" s="1960"/>
      <c r="BE61" s="1960"/>
      <c r="BF61" s="1960"/>
      <c r="BG61" s="1960"/>
      <c r="BH61" s="1960"/>
      <c r="BI61" s="1960"/>
      <c r="BJ61" s="1960"/>
      <c r="BK61" s="1960"/>
      <c r="BL61" s="1960"/>
      <c r="BM61" s="1960"/>
      <c r="BN61" s="1960"/>
      <c r="BO61" s="1960"/>
      <c r="BP61" s="1960"/>
      <c r="BQ61" s="1960"/>
      <c r="BR61" s="1960"/>
      <c r="BS61" s="1960"/>
      <c r="BT61" s="1960"/>
      <c r="BU61" s="1960"/>
      <c r="BV61" s="1960"/>
      <c r="BW61" s="1960"/>
      <c r="BX61" s="1960"/>
      <c r="BY61" s="1960"/>
      <c r="BZ61" s="1960"/>
      <c r="CA61" s="1960"/>
      <c r="CB61" s="1960"/>
      <c r="CC61" s="1960"/>
      <c r="CD61" s="1960"/>
      <c r="CE61" s="1960"/>
      <c r="CF61" s="1960"/>
      <c r="CG61" s="1960"/>
      <c r="CH61" s="1960"/>
      <c r="CI61" s="1960"/>
      <c r="CJ61" s="1960"/>
      <c r="CK61" s="1960"/>
      <c r="CL61" s="1960"/>
      <c r="CM61" s="1960"/>
      <c r="CN61" s="1960"/>
      <c r="CO61" s="1960"/>
      <c r="CP61" s="1960"/>
      <c r="CQ61" s="1960"/>
      <c r="CR61" s="1960"/>
      <c r="CS61" s="1960"/>
      <c r="CT61" s="1960"/>
      <c r="CU61" s="1960"/>
      <c r="CV61" s="1960"/>
      <c r="CW61" s="1960"/>
      <c r="CX61" s="1960"/>
      <c r="CY61" s="1960"/>
      <c r="CZ61" s="1960"/>
      <c r="DA61" s="1960"/>
      <c r="DB61" s="1960"/>
      <c r="DC61" s="1960"/>
      <c r="DD61" s="1960"/>
      <c r="DE61" s="1960"/>
      <c r="DF61" s="1960"/>
      <c r="DG61" s="1960"/>
      <c r="DH61" s="1960"/>
      <c r="DI61" s="1960"/>
      <c r="DJ61" s="1960"/>
      <c r="DK61" s="1960"/>
      <c r="DL61" s="1960"/>
      <c r="DM61" s="1960"/>
      <c r="DN61" s="1960"/>
      <c r="DO61" s="1960"/>
      <c r="DP61" s="1960"/>
      <c r="DQ61" s="1960"/>
      <c r="DR61" s="1960"/>
      <c r="DS61" s="1960"/>
      <c r="DT61" s="1960"/>
      <c r="DU61" s="1960"/>
      <c r="DV61" s="1960"/>
      <c r="DW61" s="1960"/>
      <c r="DX61" s="1960"/>
      <c r="DY61" s="1960"/>
      <c r="DZ61" s="1960"/>
      <c r="EA61" s="1960"/>
      <c r="EB61" s="1960"/>
      <c r="EC61" s="1960"/>
      <c r="ED61" s="1960"/>
      <c r="EE61" s="1960"/>
      <c r="EF61" s="1960"/>
      <c r="EG61" s="1960"/>
      <c r="EH61" s="1960"/>
      <c r="EI61" s="1960"/>
      <c r="EJ61" s="1960"/>
      <c r="EK61" s="1960"/>
      <c r="EL61" s="1960"/>
      <c r="EM61" s="1960"/>
      <c r="EN61" s="1960"/>
      <c r="EO61" s="1960"/>
      <c r="EP61" s="1960"/>
      <c r="EQ61" s="1960"/>
      <c r="ER61" s="1960"/>
      <c r="ES61" s="1960"/>
      <c r="ET61" s="1960"/>
      <c r="EU61" s="1960"/>
      <c r="EV61" s="1960"/>
      <c r="EW61" s="1960"/>
      <c r="EX61" s="1960"/>
      <c r="EY61" s="1960"/>
      <c r="EZ61" s="1960"/>
      <c r="FA61" s="1960"/>
      <c r="FB61" s="1960"/>
      <c r="FC61" s="1960"/>
      <c r="FD61" s="1960"/>
      <c r="FE61" s="1960"/>
      <c r="FF61" s="1960"/>
      <c r="FG61" s="1960"/>
      <c r="FH61" s="1960"/>
      <c r="FI61" s="1960"/>
      <c r="FJ61" s="1960"/>
      <c r="FK61" s="1960"/>
      <c r="FL61" s="1960"/>
      <c r="FM61" s="1960"/>
      <c r="FN61" s="1960"/>
      <c r="FO61" s="1960"/>
      <c r="FP61" s="1960"/>
      <c r="FQ61" s="1960"/>
      <c r="FR61" s="1960"/>
      <c r="FS61" s="1960"/>
      <c r="FT61" s="1960"/>
      <c r="FU61" s="1960"/>
      <c r="FV61" s="1960"/>
      <c r="FW61" s="1960"/>
      <c r="FX61" s="1960"/>
      <c r="FY61" s="1960"/>
      <c r="FZ61" s="1960"/>
      <c r="GA61" s="1960"/>
      <c r="GB61" s="1960"/>
      <c r="GC61" s="1960"/>
      <c r="GD61" s="1960"/>
      <c r="GE61" s="1960"/>
      <c r="GF61" s="1960"/>
      <c r="GG61" s="1960"/>
      <c r="GH61" s="1960"/>
      <c r="GI61" s="1960"/>
      <c r="GJ61" s="1960"/>
      <c r="GK61" s="1960"/>
      <c r="GL61" s="1960"/>
      <c r="GM61" s="1960"/>
      <c r="GN61" s="1960"/>
      <c r="GO61" s="1960"/>
      <c r="GP61" s="1960"/>
      <c r="GQ61" s="1960"/>
      <c r="GR61" s="1960"/>
      <c r="GS61" s="1960"/>
      <c r="GT61" s="1960"/>
      <c r="GU61" s="1960"/>
      <c r="GV61" s="1960"/>
      <c r="GW61" s="1960"/>
      <c r="GX61" s="1960"/>
      <c r="GY61" s="1960"/>
      <c r="GZ61" s="1960"/>
      <c r="HA61" s="1960"/>
      <c r="HB61" s="1960"/>
      <c r="HC61" s="1960"/>
      <c r="HD61" s="1960"/>
      <c r="HE61" s="1960"/>
      <c r="HF61" s="1960"/>
      <c r="HG61" s="1960"/>
      <c r="HH61" s="1960"/>
      <c r="HI61" s="1960"/>
      <c r="HJ61" s="1960"/>
      <c r="HK61" s="1960"/>
      <c r="HL61" s="1960"/>
      <c r="HM61" s="1960"/>
      <c r="HN61" s="1960"/>
      <c r="HO61" s="1960"/>
      <c r="HP61" s="1960"/>
      <c r="HQ61" s="1960"/>
      <c r="HR61" s="1960"/>
      <c r="HS61" s="1960"/>
      <c r="HT61" s="1960"/>
      <c r="HU61" s="1960"/>
      <c r="HV61" s="1960"/>
      <c r="HW61" s="1960"/>
      <c r="HX61" s="1960"/>
      <c r="HY61" s="1960"/>
      <c r="HZ61" s="1960"/>
      <c r="IA61" s="1960"/>
      <c r="IB61" s="1960"/>
      <c r="IC61" s="1960"/>
      <c r="ID61" s="1960"/>
      <c r="IE61" s="1960"/>
      <c r="IF61" s="1960"/>
      <c r="IG61" s="1960"/>
      <c r="IH61" s="1960"/>
      <c r="II61" s="1960"/>
      <c r="IJ61" s="1960"/>
      <c r="IK61" s="1960"/>
      <c r="IL61" s="1960"/>
      <c r="IM61" s="1960"/>
      <c r="IN61" s="1960"/>
      <c r="IO61" s="1960"/>
      <c r="IP61" s="1960"/>
      <c r="IQ61" s="1960"/>
      <c r="IR61" s="1960"/>
      <c r="IS61" s="1960"/>
      <c r="IT61" s="1960"/>
      <c r="IU61" s="1960"/>
      <c r="IV61" s="1960"/>
      <c r="IW61" s="1960"/>
      <c r="IX61" s="1960"/>
      <c r="IY61" s="1960"/>
      <c r="IZ61" s="1960"/>
      <c r="JA61" s="1960"/>
      <c r="JB61" s="1960"/>
      <c r="JC61" s="1960"/>
      <c r="JD61" s="1960"/>
      <c r="JE61" s="1960"/>
      <c r="JF61" s="1960"/>
      <c r="JG61" s="1960"/>
      <c r="JH61" s="1960"/>
      <c r="JI61" s="1960"/>
      <c r="JJ61" s="1960"/>
      <c r="JK61" s="1960"/>
      <c r="JL61" s="1960"/>
      <c r="JM61" s="1960"/>
      <c r="JN61" s="1960"/>
      <c r="JO61" s="1960"/>
      <c r="JP61" s="1960"/>
      <c r="JQ61" s="1960"/>
      <c r="JR61" s="1960"/>
      <c r="JS61" s="1960"/>
      <c r="JT61" s="1960"/>
      <c r="JU61" s="1960"/>
      <c r="JV61" s="1960"/>
      <c r="JW61" s="1960"/>
      <c r="JX61" s="1960"/>
      <c r="JY61" s="1960"/>
      <c r="JZ61" s="1960"/>
      <c r="KA61" s="1960"/>
      <c r="KB61" s="1960"/>
      <c r="KC61" s="1960"/>
      <c r="KD61" s="1960"/>
      <c r="KE61" s="1960"/>
      <c r="KF61" s="1960"/>
      <c r="KG61" s="1960"/>
      <c r="KH61" s="1960"/>
      <c r="KI61" s="1960"/>
      <c r="KJ61" s="1960"/>
      <c r="KK61" s="1960"/>
      <c r="KL61" s="1960"/>
      <c r="KM61" s="1960"/>
      <c r="KN61" s="1960"/>
      <c r="KO61" s="1960"/>
      <c r="KP61" s="1960"/>
      <c r="KQ61" s="1960"/>
      <c r="KR61" s="1960"/>
      <c r="KS61" s="1960"/>
      <c r="KT61" s="1960"/>
      <c r="KU61" s="1960"/>
      <c r="KV61" s="1960"/>
      <c r="KW61" s="1960"/>
      <c r="KX61" s="1960"/>
      <c r="KY61" s="1960"/>
      <c r="KZ61" s="1960"/>
      <c r="LA61" s="1960"/>
      <c r="LB61" s="1960"/>
      <c r="LC61" s="1960"/>
      <c r="LD61" s="1960"/>
      <c r="LE61" s="1960"/>
      <c r="LF61" s="1960"/>
      <c r="LG61" s="1960"/>
      <c r="LH61" s="1960"/>
    </row>
    <row r="62" s="1488" customFormat="1" ht="47" customHeight="1" spans="1:320">
      <c r="A62" s="1832">
        <v>45918</v>
      </c>
      <c r="B62" s="1660" t="s">
        <v>753</v>
      </c>
      <c r="C62" s="1661" t="s">
        <v>115</v>
      </c>
      <c r="D62" s="1662">
        <v>4500179766</v>
      </c>
      <c r="E62" s="2415" t="s">
        <v>3043</v>
      </c>
      <c r="F62" s="1662" t="s">
        <v>3054</v>
      </c>
      <c r="G62" s="1863" t="s">
        <v>3055</v>
      </c>
      <c r="H62" s="1863" t="s">
        <v>3055</v>
      </c>
      <c r="I62" s="1880" t="s">
        <v>3046</v>
      </c>
      <c r="J62" s="1543">
        <v>1344</v>
      </c>
      <c r="K62" s="1876">
        <v>0</v>
      </c>
      <c r="L62" s="1876">
        <v>96</v>
      </c>
      <c r="M62" s="1876">
        <f t="shared" si="0"/>
        <v>14</v>
      </c>
      <c r="N62" s="1673">
        <v>45967</v>
      </c>
      <c r="O62" s="1673">
        <v>45965</v>
      </c>
      <c r="P62" s="1878"/>
      <c r="Q62" s="2079" t="s">
        <v>78</v>
      </c>
      <c r="R62" s="2415"/>
      <c r="S62" s="2079" t="s">
        <v>829</v>
      </c>
      <c r="T62" s="1891"/>
      <c r="U62" s="1891" t="s">
        <v>111</v>
      </c>
      <c r="V62" s="1900">
        <v>45924</v>
      </c>
      <c r="W62" s="1930" t="s">
        <v>88</v>
      </c>
      <c r="X62" s="1900">
        <v>45928</v>
      </c>
      <c r="Y62" s="1930"/>
      <c r="Z62" s="1930"/>
      <c r="AA62" s="1682" t="s">
        <v>3051</v>
      </c>
      <c r="AB62" s="1692" t="s">
        <v>122</v>
      </c>
      <c r="AC62" s="2093">
        <v>0.6003</v>
      </c>
      <c r="AD62" s="2095">
        <f t="shared" si="26"/>
        <v>806.8032</v>
      </c>
      <c r="AE62" s="1647" t="s">
        <v>3048</v>
      </c>
      <c r="AF62" s="1947" t="s">
        <v>81</v>
      </c>
      <c r="AG62" s="1947">
        <v>1</v>
      </c>
      <c r="AH62" s="1948">
        <f t="shared" si="27"/>
        <v>1344</v>
      </c>
      <c r="AI62" s="1948"/>
      <c r="AJ62" s="1948"/>
      <c r="AK62" s="1948">
        <f t="shared" si="28"/>
        <v>56</v>
      </c>
      <c r="AL62" s="1948"/>
      <c r="AM62" s="1948"/>
      <c r="AN62" s="1948"/>
      <c r="AO62" s="1948" t="s">
        <v>63</v>
      </c>
      <c r="AP62" s="1948">
        <f t="shared" si="25"/>
        <v>1344</v>
      </c>
      <c r="AQ62" s="1948"/>
      <c r="AR62" s="1430"/>
      <c r="AS62" s="1430"/>
      <c r="AT62" s="1430">
        <f>J62</f>
        <v>1344</v>
      </c>
      <c r="AU62" s="1430"/>
      <c r="AV62" s="1430"/>
      <c r="AW62" s="1430"/>
      <c r="AX62" s="1430"/>
      <c r="AY62" s="1430"/>
      <c r="AZ62" s="1430"/>
      <c r="BA62" s="1876"/>
      <c r="BB62" s="1959"/>
      <c r="BC62" s="1960"/>
      <c r="BD62" s="1960"/>
      <c r="BE62" s="1960"/>
      <c r="BF62" s="1960"/>
      <c r="BG62" s="1960"/>
      <c r="BH62" s="1960"/>
      <c r="BI62" s="1960"/>
      <c r="BJ62" s="1960"/>
      <c r="BK62" s="1960"/>
      <c r="BL62" s="1960"/>
      <c r="BM62" s="1960"/>
      <c r="BN62" s="1960"/>
      <c r="BO62" s="1960"/>
      <c r="BP62" s="1960"/>
      <c r="BQ62" s="1960"/>
      <c r="BR62" s="1960"/>
      <c r="BS62" s="1960"/>
      <c r="BT62" s="1960"/>
      <c r="BU62" s="1960"/>
      <c r="BV62" s="1960"/>
      <c r="BW62" s="1960"/>
      <c r="BX62" s="1960"/>
      <c r="BY62" s="1960"/>
      <c r="BZ62" s="1960"/>
      <c r="CA62" s="1960"/>
      <c r="CB62" s="1960"/>
      <c r="CC62" s="1960"/>
      <c r="CD62" s="1960"/>
      <c r="CE62" s="1960"/>
      <c r="CF62" s="1960"/>
      <c r="CG62" s="1960"/>
      <c r="CH62" s="1960"/>
      <c r="CI62" s="1960"/>
      <c r="CJ62" s="1960"/>
      <c r="CK62" s="1960"/>
      <c r="CL62" s="1960"/>
      <c r="CM62" s="1960"/>
      <c r="CN62" s="1960"/>
      <c r="CO62" s="1960"/>
      <c r="CP62" s="1960"/>
      <c r="CQ62" s="1960"/>
      <c r="CR62" s="1960"/>
      <c r="CS62" s="1960"/>
      <c r="CT62" s="1960"/>
      <c r="CU62" s="1960"/>
      <c r="CV62" s="1960"/>
      <c r="CW62" s="1960"/>
      <c r="CX62" s="1960"/>
      <c r="CY62" s="1960"/>
      <c r="CZ62" s="1960"/>
      <c r="DA62" s="1960"/>
      <c r="DB62" s="1960"/>
      <c r="DC62" s="1960"/>
      <c r="DD62" s="1960"/>
      <c r="DE62" s="1960"/>
      <c r="DF62" s="1960"/>
      <c r="DG62" s="1960"/>
      <c r="DH62" s="1960"/>
      <c r="DI62" s="1960"/>
      <c r="DJ62" s="1960"/>
      <c r="DK62" s="1960"/>
      <c r="DL62" s="1960"/>
      <c r="DM62" s="1960"/>
      <c r="DN62" s="1960"/>
      <c r="DO62" s="1960"/>
      <c r="DP62" s="1960"/>
      <c r="DQ62" s="1960"/>
      <c r="DR62" s="1960"/>
      <c r="DS62" s="1960"/>
      <c r="DT62" s="1960"/>
      <c r="DU62" s="1960"/>
      <c r="DV62" s="1960"/>
      <c r="DW62" s="1960"/>
      <c r="DX62" s="1960"/>
      <c r="DY62" s="1960"/>
      <c r="DZ62" s="1960"/>
      <c r="EA62" s="1960"/>
      <c r="EB62" s="1960"/>
      <c r="EC62" s="1960"/>
      <c r="ED62" s="1960"/>
      <c r="EE62" s="1960"/>
      <c r="EF62" s="1960"/>
      <c r="EG62" s="1960"/>
      <c r="EH62" s="1960"/>
      <c r="EI62" s="1960"/>
      <c r="EJ62" s="1960"/>
      <c r="EK62" s="1960"/>
      <c r="EL62" s="1960"/>
      <c r="EM62" s="1960"/>
      <c r="EN62" s="1960"/>
      <c r="EO62" s="1960"/>
      <c r="EP62" s="1960"/>
      <c r="EQ62" s="1960"/>
      <c r="ER62" s="1960"/>
      <c r="ES62" s="1960"/>
      <c r="ET62" s="1960"/>
      <c r="EU62" s="1960"/>
      <c r="EV62" s="1960"/>
      <c r="EW62" s="1960"/>
      <c r="EX62" s="1960"/>
      <c r="EY62" s="1960"/>
      <c r="EZ62" s="1960"/>
      <c r="FA62" s="1960"/>
      <c r="FB62" s="1960"/>
      <c r="FC62" s="1960"/>
      <c r="FD62" s="1960"/>
      <c r="FE62" s="1960"/>
      <c r="FF62" s="1960"/>
      <c r="FG62" s="1960"/>
      <c r="FH62" s="1960"/>
      <c r="FI62" s="1960"/>
      <c r="FJ62" s="1960"/>
      <c r="FK62" s="1960"/>
      <c r="FL62" s="1960"/>
      <c r="FM62" s="1960"/>
      <c r="FN62" s="1960"/>
      <c r="FO62" s="1960"/>
      <c r="FP62" s="1960"/>
      <c r="FQ62" s="1960"/>
      <c r="FR62" s="1960"/>
      <c r="FS62" s="1960"/>
      <c r="FT62" s="1960"/>
      <c r="FU62" s="1960"/>
      <c r="FV62" s="1960"/>
      <c r="FW62" s="1960"/>
      <c r="FX62" s="1960"/>
      <c r="FY62" s="1960"/>
      <c r="FZ62" s="1960"/>
      <c r="GA62" s="1960"/>
      <c r="GB62" s="1960"/>
      <c r="GC62" s="1960"/>
      <c r="GD62" s="1960"/>
      <c r="GE62" s="1960"/>
      <c r="GF62" s="1960"/>
      <c r="GG62" s="1960"/>
      <c r="GH62" s="1960"/>
      <c r="GI62" s="1960"/>
      <c r="GJ62" s="1960"/>
      <c r="GK62" s="1960"/>
      <c r="GL62" s="1960"/>
      <c r="GM62" s="1960"/>
      <c r="GN62" s="1960"/>
      <c r="GO62" s="1960"/>
      <c r="GP62" s="1960"/>
      <c r="GQ62" s="1960"/>
      <c r="GR62" s="1960"/>
      <c r="GS62" s="1960"/>
      <c r="GT62" s="1960"/>
      <c r="GU62" s="1960"/>
      <c r="GV62" s="1960"/>
      <c r="GW62" s="1960"/>
      <c r="GX62" s="1960"/>
      <c r="GY62" s="1960"/>
      <c r="GZ62" s="1960"/>
      <c r="HA62" s="1960"/>
      <c r="HB62" s="1960"/>
      <c r="HC62" s="1960"/>
      <c r="HD62" s="1960"/>
      <c r="HE62" s="1960"/>
      <c r="HF62" s="1960"/>
      <c r="HG62" s="1960"/>
      <c r="HH62" s="1960"/>
      <c r="HI62" s="1960"/>
      <c r="HJ62" s="1960"/>
      <c r="HK62" s="1960"/>
      <c r="HL62" s="1960"/>
      <c r="HM62" s="1960"/>
      <c r="HN62" s="1960"/>
      <c r="HO62" s="1960"/>
      <c r="HP62" s="1960"/>
      <c r="HQ62" s="1960"/>
      <c r="HR62" s="1960"/>
      <c r="HS62" s="1960"/>
      <c r="HT62" s="1960"/>
      <c r="HU62" s="1960"/>
      <c r="HV62" s="1960"/>
      <c r="HW62" s="1960"/>
      <c r="HX62" s="1960"/>
      <c r="HY62" s="1960"/>
      <c r="HZ62" s="1960"/>
      <c r="IA62" s="1960"/>
      <c r="IB62" s="1960"/>
      <c r="IC62" s="1960"/>
      <c r="ID62" s="1960"/>
      <c r="IE62" s="1960"/>
      <c r="IF62" s="1960"/>
      <c r="IG62" s="1960"/>
      <c r="IH62" s="1960"/>
      <c r="II62" s="1960"/>
      <c r="IJ62" s="1960"/>
      <c r="IK62" s="1960"/>
      <c r="IL62" s="1960"/>
      <c r="IM62" s="1960"/>
      <c r="IN62" s="1960"/>
      <c r="IO62" s="1960"/>
      <c r="IP62" s="1960"/>
      <c r="IQ62" s="1960"/>
      <c r="IR62" s="1960"/>
      <c r="IS62" s="1960"/>
      <c r="IT62" s="1960"/>
      <c r="IU62" s="1960"/>
      <c r="IV62" s="1960"/>
      <c r="IW62" s="1960"/>
      <c r="IX62" s="1960"/>
      <c r="IY62" s="1960"/>
      <c r="IZ62" s="1960"/>
      <c r="JA62" s="1960"/>
      <c r="JB62" s="1960"/>
      <c r="JC62" s="1960"/>
      <c r="JD62" s="1960"/>
      <c r="JE62" s="1960"/>
      <c r="JF62" s="1960"/>
      <c r="JG62" s="1960"/>
      <c r="JH62" s="1960"/>
      <c r="JI62" s="1960"/>
      <c r="JJ62" s="1960"/>
      <c r="JK62" s="1960"/>
      <c r="JL62" s="1960"/>
      <c r="JM62" s="1960"/>
      <c r="JN62" s="1960"/>
      <c r="JO62" s="1960"/>
      <c r="JP62" s="1960"/>
      <c r="JQ62" s="1960"/>
      <c r="JR62" s="1960"/>
      <c r="JS62" s="1960"/>
      <c r="JT62" s="1960"/>
      <c r="JU62" s="1960"/>
      <c r="JV62" s="1960"/>
      <c r="JW62" s="1960"/>
      <c r="JX62" s="1960"/>
      <c r="JY62" s="1960"/>
      <c r="JZ62" s="1960"/>
      <c r="KA62" s="1960"/>
      <c r="KB62" s="1960"/>
      <c r="KC62" s="1960"/>
      <c r="KD62" s="1960"/>
      <c r="KE62" s="1960"/>
      <c r="KF62" s="1960"/>
      <c r="KG62" s="1960"/>
      <c r="KH62" s="1960"/>
      <c r="KI62" s="1960"/>
      <c r="KJ62" s="1960"/>
      <c r="KK62" s="1960"/>
      <c r="KL62" s="1960"/>
      <c r="KM62" s="1960"/>
      <c r="KN62" s="1960"/>
      <c r="KO62" s="1960"/>
      <c r="KP62" s="1960"/>
      <c r="KQ62" s="1960"/>
      <c r="KR62" s="1960"/>
      <c r="KS62" s="1960"/>
      <c r="KT62" s="1960"/>
      <c r="KU62" s="1960"/>
      <c r="KV62" s="1960"/>
      <c r="KW62" s="1960"/>
      <c r="KX62" s="1960"/>
      <c r="KY62" s="1960"/>
      <c r="KZ62" s="1960"/>
      <c r="LA62" s="1960"/>
      <c r="LB62" s="1960"/>
      <c r="LC62" s="1960"/>
      <c r="LD62" s="1960"/>
      <c r="LE62" s="1960"/>
      <c r="LF62" s="1960"/>
      <c r="LG62" s="1960"/>
      <c r="LH62" s="1960"/>
    </row>
    <row r="63" s="1488" customFormat="1" ht="47" customHeight="1" spans="1:320">
      <c r="A63" s="1832">
        <v>45918</v>
      </c>
      <c r="B63" s="1660" t="s">
        <v>753</v>
      </c>
      <c r="C63" s="1661" t="s">
        <v>115</v>
      </c>
      <c r="D63" s="1662">
        <v>4500179766</v>
      </c>
      <c r="E63" s="2415" t="s">
        <v>3043</v>
      </c>
      <c r="F63" s="1662" t="s">
        <v>3056</v>
      </c>
      <c r="G63" s="1863" t="s">
        <v>3057</v>
      </c>
      <c r="H63" s="1863" t="s">
        <v>3057</v>
      </c>
      <c r="I63" s="1880" t="s">
        <v>3046</v>
      </c>
      <c r="J63" s="1543">
        <v>1152</v>
      </c>
      <c r="K63" s="1876">
        <v>0</v>
      </c>
      <c r="L63" s="1876">
        <v>96</v>
      </c>
      <c r="M63" s="1876">
        <f t="shared" si="0"/>
        <v>12</v>
      </c>
      <c r="N63" s="1673">
        <v>45967</v>
      </c>
      <c r="O63" s="1673">
        <v>45965</v>
      </c>
      <c r="P63" s="1878"/>
      <c r="Q63" s="2079" t="s">
        <v>78</v>
      </c>
      <c r="R63" s="2415"/>
      <c r="S63" s="2079" t="s">
        <v>829</v>
      </c>
      <c r="T63" s="1891"/>
      <c r="U63" s="1891" t="s">
        <v>111</v>
      </c>
      <c r="V63" s="1900">
        <v>45924</v>
      </c>
      <c r="W63" s="1930" t="s">
        <v>88</v>
      </c>
      <c r="X63" s="1900">
        <v>45928</v>
      </c>
      <c r="Y63" s="1930"/>
      <c r="Z63" s="1930"/>
      <c r="AA63" s="1682" t="s">
        <v>3051</v>
      </c>
      <c r="AB63" s="1692" t="s">
        <v>122</v>
      </c>
      <c r="AC63" s="2093">
        <v>0.6003</v>
      </c>
      <c r="AD63" s="2095">
        <f t="shared" si="26"/>
        <v>691.5456</v>
      </c>
      <c r="AE63" s="1647" t="s">
        <v>3048</v>
      </c>
      <c r="AF63" s="1947" t="s">
        <v>81</v>
      </c>
      <c r="AG63" s="1947">
        <v>1</v>
      </c>
      <c r="AH63" s="1948">
        <f t="shared" si="27"/>
        <v>1152</v>
      </c>
      <c r="AI63" s="1948"/>
      <c r="AJ63" s="1948"/>
      <c r="AK63" s="1948">
        <f t="shared" si="28"/>
        <v>48</v>
      </c>
      <c r="AL63" s="1948"/>
      <c r="AM63" s="1948"/>
      <c r="AN63" s="1948"/>
      <c r="AO63" s="1948" t="s">
        <v>63</v>
      </c>
      <c r="AP63" s="1948">
        <f t="shared" si="25"/>
        <v>1152</v>
      </c>
      <c r="AQ63" s="1948"/>
      <c r="AR63" s="1430"/>
      <c r="AS63" s="1430"/>
      <c r="AT63" s="1430"/>
      <c r="AU63" s="1430">
        <f>J63</f>
        <v>1152</v>
      </c>
      <c r="AV63" s="1430"/>
      <c r="AW63" s="1430"/>
      <c r="AX63" s="1430"/>
      <c r="AY63" s="1430"/>
      <c r="AZ63" s="1430"/>
      <c r="BA63" s="1876"/>
      <c r="BB63" s="1959"/>
      <c r="BC63" s="1960"/>
      <c r="BD63" s="1960"/>
      <c r="BE63" s="1960"/>
      <c r="BF63" s="1960"/>
      <c r="BG63" s="1960"/>
      <c r="BH63" s="1960"/>
      <c r="BI63" s="1960"/>
      <c r="BJ63" s="1960"/>
      <c r="BK63" s="1960"/>
      <c r="BL63" s="1960"/>
      <c r="BM63" s="1960"/>
      <c r="BN63" s="1960"/>
      <c r="BO63" s="1960"/>
      <c r="BP63" s="1960"/>
      <c r="BQ63" s="1960"/>
      <c r="BR63" s="1960"/>
      <c r="BS63" s="1960"/>
      <c r="BT63" s="1960"/>
      <c r="BU63" s="1960"/>
      <c r="BV63" s="1960"/>
      <c r="BW63" s="1960"/>
      <c r="BX63" s="1960"/>
      <c r="BY63" s="1960"/>
      <c r="BZ63" s="1960"/>
      <c r="CA63" s="1960"/>
      <c r="CB63" s="1960"/>
      <c r="CC63" s="1960"/>
      <c r="CD63" s="1960"/>
      <c r="CE63" s="1960"/>
      <c r="CF63" s="1960"/>
      <c r="CG63" s="1960"/>
      <c r="CH63" s="1960"/>
      <c r="CI63" s="1960"/>
      <c r="CJ63" s="1960"/>
      <c r="CK63" s="1960"/>
      <c r="CL63" s="1960"/>
      <c r="CM63" s="1960"/>
      <c r="CN63" s="1960"/>
      <c r="CO63" s="1960"/>
      <c r="CP63" s="1960"/>
      <c r="CQ63" s="1960"/>
      <c r="CR63" s="1960"/>
      <c r="CS63" s="1960"/>
      <c r="CT63" s="1960"/>
      <c r="CU63" s="1960"/>
      <c r="CV63" s="1960"/>
      <c r="CW63" s="1960"/>
      <c r="CX63" s="1960"/>
      <c r="CY63" s="1960"/>
      <c r="CZ63" s="1960"/>
      <c r="DA63" s="1960"/>
      <c r="DB63" s="1960"/>
      <c r="DC63" s="1960"/>
      <c r="DD63" s="1960"/>
      <c r="DE63" s="1960"/>
      <c r="DF63" s="1960"/>
      <c r="DG63" s="1960"/>
      <c r="DH63" s="1960"/>
      <c r="DI63" s="1960"/>
      <c r="DJ63" s="1960"/>
      <c r="DK63" s="1960"/>
      <c r="DL63" s="1960"/>
      <c r="DM63" s="1960"/>
      <c r="DN63" s="1960"/>
      <c r="DO63" s="1960"/>
      <c r="DP63" s="1960"/>
      <c r="DQ63" s="1960"/>
      <c r="DR63" s="1960"/>
      <c r="DS63" s="1960"/>
      <c r="DT63" s="1960"/>
      <c r="DU63" s="1960"/>
      <c r="DV63" s="1960"/>
      <c r="DW63" s="1960"/>
      <c r="DX63" s="1960"/>
      <c r="DY63" s="1960"/>
      <c r="DZ63" s="1960"/>
      <c r="EA63" s="1960"/>
      <c r="EB63" s="1960"/>
      <c r="EC63" s="1960"/>
      <c r="ED63" s="1960"/>
      <c r="EE63" s="1960"/>
      <c r="EF63" s="1960"/>
      <c r="EG63" s="1960"/>
      <c r="EH63" s="1960"/>
      <c r="EI63" s="1960"/>
      <c r="EJ63" s="1960"/>
      <c r="EK63" s="1960"/>
      <c r="EL63" s="1960"/>
      <c r="EM63" s="1960"/>
      <c r="EN63" s="1960"/>
      <c r="EO63" s="1960"/>
      <c r="EP63" s="1960"/>
      <c r="EQ63" s="1960"/>
      <c r="ER63" s="1960"/>
      <c r="ES63" s="1960"/>
      <c r="ET63" s="1960"/>
      <c r="EU63" s="1960"/>
      <c r="EV63" s="1960"/>
      <c r="EW63" s="1960"/>
      <c r="EX63" s="1960"/>
      <c r="EY63" s="1960"/>
      <c r="EZ63" s="1960"/>
      <c r="FA63" s="1960"/>
      <c r="FB63" s="1960"/>
      <c r="FC63" s="1960"/>
      <c r="FD63" s="1960"/>
      <c r="FE63" s="1960"/>
      <c r="FF63" s="1960"/>
      <c r="FG63" s="1960"/>
      <c r="FH63" s="1960"/>
      <c r="FI63" s="1960"/>
      <c r="FJ63" s="1960"/>
      <c r="FK63" s="1960"/>
      <c r="FL63" s="1960"/>
      <c r="FM63" s="1960"/>
      <c r="FN63" s="1960"/>
      <c r="FO63" s="1960"/>
      <c r="FP63" s="1960"/>
      <c r="FQ63" s="1960"/>
      <c r="FR63" s="1960"/>
      <c r="FS63" s="1960"/>
      <c r="FT63" s="1960"/>
      <c r="FU63" s="1960"/>
      <c r="FV63" s="1960"/>
      <c r="FW63" s="1960"/>
      <c r="FX63" s="1960"/>
      <c r="FY63" s="1960"/>
      <c r="FZ63" s="1960"/>
      <c r="GA63" s="1960"/>
      <c r="GB63" s="1960"/>
      <c r="GC63" s="1960"/>
      <c r="GD63" s="1960"/>
      <c r="GE63" s="1960"/>
      <c r="GF63" s="1960"/>
      <c r="GG63" s="1960"/>
      <c r="GH63" s="1960"/>
      <c r="GI63" s="1960"/>
      <c r="GJ63" s="1960"/>
      <c r="GK63" s="1960"/>
      <c r="GL63" s="1960"/>
      <c r="GM63" s="1960"/>
      <c r="GN63" s="1960"/>
      <c r="GO63" s="1960"/>
      <c r="GP63" s="1960"/>
      <c r="GQ63" s="1960"/>
      <c r="GR63" s="1960"/>
      <c r="GS63" s="1960"/>
      <c r="GT63" s="1960"/>
      <c r="GU63" s="1960"/>
      <c r="GV63" s="1960"/>
      <c r="GW63" s="1960"/>
      <c r="GX63" s="1960"/>
      <c r="GY63" s="1960"/>
      <c r="GZ63" s="1960"/>
      <c r="HA63" s="1960"/>
      <c r="HB63" s="1960"/>
      <c r="HC63" s="1960"/>
      <c r="HD63" s="1960"/>
      <c r="HE63" s="1960"/>
      <c r="HF63" s="1960"/>
      <c r="HG63" s="1960"/>
      <c r="HH63" s="1960"/>
      <c r="HI63" s="1960"/>
      <c r="HJ63" s="1960"/>
      <c r="HK63" s="1960"/>
      <c r="HL63" s="1960"/>
      <c r="HM63" s="1960"/>
      <c r="HN63" s="1960"/>
      <c r="HO63" s="1960"/>
      <c r="HP63" s="1960"/>
      <c r="HQ63" s="1960"/>
      <c r="HR63" s="1960"/>
      <c r="HS63" s="1960"/>
      <c r="HT63" s="1960"/>
      <c r="HU63" s="1960"/>
      <c r="HV63" s="1960"/>
      <c r="HW63" s="1960"/>
      <c r="HX63" s="1960"/>
      <c r="HY63" s="1960"/>
      <c r="HZ63" s="1960"/>
      <c r="IA63" s="1960"/>
      <c r="IB63" s="1960"/>
      <c r="IC63" s="1960"/>
      <c r="ID63" s="1960"/>
      <c r="IE63" s="1960"/>
      <c r="IF63" s="1960"/>
      <c r="IG63" s="1960"/>
      <c r="IH63" s="1960"/>
      <c r="II63" s="1960"/>
      <c r="IJ63" s="1960"/>
      <c r="IK63" s="1960"/>
      <c r="IL63" s="1960"/>
      <c r="IM63" s="1960"/>
      <c r="IN63" s="1960"/>
      <c r="IO63" s="1960"/>
      <c r="IP63" s="1960"/>
      <c r="IQ63" s="1960"/>
      <c r="IR63" s="1960"/>
      <c r="IS63" s="1960"/>
      <c r="IT63" s="1960"/>
      <c r="IU63" s="1960"/>
      <c r="IV63" s="1960"/>
      <c r="IW63" s="1960"/>
      <c r="IX63" s="1960"/>
      <c r="IY63" s="1960"/>
      <c r="IZ63" s="1960"/>
      <c r="JA63" s="1960"/>
      <c r="JB63" s="1960"/>
      <c r="JC63" s="1960"/>
      <c r="JD63" s="1960"/>
      <c r="JE63" s="1960"/>
      <c r="JF63" s="1960"/>
      <c r="JG63" s="1960"/>
      <c r="JH63" s="1960"/>
      <c r="JI63" s="1960"/>
      <c r="JJ63" s="1960"/>
      <c r="JK63" s="1960"/>
      <c r="JL63" s="1960"/>
      <c r="JM63" s="1960"/>
      <c r="JN63" s="1960"/>
      <c r="JO63" s="1960"/>
      <c r="JP63" s="1960"/>
      <c r="JQ63" s="1960"/>
      <c r="JR63" s="1960"/>
      <c r="JS63" s="1960"/>
      <c r="JT63" s="1960"/>
      <c r="JU63" s="1960"/>
      <c r="JV63" s="1960"/>
      <c r="JW63" s="1960"/>
      <c r="JX63" s="1960"/>
      <c r="JY63" s="1960"/>
      <c r="JZ63" s="1960"/>
      <c r="KA63" s="1960"/>
      <c r="KB63" s="1960"/>
      <c r="KC63" s="1960"/>
      <c r="KD63" s="1960"/>
      <c r="KE63" s="1960"/>
      <c r="KF63" s="1960"/>
      <c r="KG63" s="1960"/>
      <c r="KH63" s="1960"/>
      <c r="KI63" s="1960"/>
      <c r="KJ63" s="1960"/>
      <c r="KK63" s="1960"/>
      <c r="KL63" s="1960"/>
      <c r="KM63" s="1960"/>
      <c r="KN63" s="1960"/>
      <c r="KO63" s="1960"/>
      <c r="KP63" s="1960"/>
      <c r="KQ63" s="1960"/>
      <c r="KR63" s="1960"/>
      <c r="KS63" s="1960"/>
      <c r="KT63" s="1960"/>
      <c r="KU63" s="1960"/>
      <c r="KV63" s="1960"/>
      <c r="KW63" s="1960"/>
      <c r="KX63" s="1960"/>
      <c r="KY63" s="1960"/>
      <c r="KZ63" s="1960"/>
      <c r="LA63" s="1960"/>
      <c r="LB63" s="1960"/>
      <c r="LC63" s="1960"/>
      <c r="LD63" s="1960"/>
      <c r="LE63" s="1960"/>
      <c r="LF63" s="1960"/>
      <c r="LG63" s="1960"/>
      <c r="LH63" s="1960"/>
    </row>
    <row r="64" s="1488" customFormat="1" ht="47" customHeight="1" spans="1:320">
      <c r="A64" s="1832">
        <v>45918</v>
      </c>
      <c r="B64" s="1660" t="s">
        <v>753</v>
      </c>
      <c r="C64" s="1661" t="s">
        <v>115</v>
      </c>
      <c r="D64" s="1662">
        <v>4500179766</v>
      </c>
      <c r="E64" s="2415" t="s">
        <v>3043</v>
      </c>
      <c r="F64" s="1662" t="s">
        <v>3058</v>
      </c>
      <c r="G64" s="1863" t="s">
        <v>3059</v>
      </c>
      <c r="H64" s="1863" t="s">
        <v>3059</v>
      </c>
      <c r="I64" s="1880" t="s">
        <v>3046</v>
      </c>
      <c r="J64" s="1543">
        <v>1344</v>
      </c>
      <c r="K64" s="1876">
        <v>0</v>
      </c>
      <c r="L64" s="1876">
        <v>96</v>
      </c>
      <c r="M64" s="1876">
        <f t="shared" si="0"/>
        <v>14</v>
      </c>
      <c r="N64" s="1673">
        <v>45967</v>
      </c>
      <c r="O64" s="1673">
        <v>45965</v>
      </c>
      <c r="P64" s="1878"/>
      <c r="Q64" s="2079" t="s">
        <v>78</v>
      </c>
      <c r="R64" s="2415"/>
      <c r="S64" s="2079" t="s">
        <v>829</v>
      </c>
      <c r="T64" s="1891"/>
      <c r="U64" s="1891" t="s">
        <v>111</v>
      </c>
      <c r="V64" s="1900">
        <v>45924</v>
      </c>
      <c r="W64" s="1930" t="s">
        <v>88</v>
      </c>
      <c r="X64" s="1900">
        <v>45928</v>
      </c>
      <c r="Y64" s="1930"/>
      <c r="Z64" s="1930"/>
      <c r="AA64" s="1682" t="s">
        <v>3051</v>
      </c>
      <c r="AB64" s="1692" t="s">
        <v>122</v>
      </c>
      <c r="AC64" s="2093">
        <v>0.6003</v>
      </c>
      <c r="AD64" s="2095">
        <f t="shared" si="26"/>
        <v>806.8032</v>
      </c>
      <c r="AE64" s="1647" t="s">
        <v>3048</v>
      </c>
      <c r="AF64" s="1947" t="s">
        <v>81</v>
      </c>
      <c r="AG64" s="1947">
        <v>1</v>
      </c>
      <c r="AH64" s="1948">
        <f t="shared" si="27"/>
        <v>1344</v>
      </c>
      <c r="AI64" s="1948"/>
      <c r="AJ64" s="1948"/>
      <c r="AK64" s="1948">
        <f t="shared" si="28"/>
        <v>56</v>
      </c>
      <c r="AL64" s="1948"/>
      <c r="AM64" s="1948"/>
      <c r="AN64" s="1948"/>
      <c r="AO64" s="1948" t="s">
        <v>63</v>
      </c>
      <c r="AP64" s="1948">
        <f t="shared" si="25"/>
        <v>1344</v>
      </c>
      <c r="AQ64" s="1948"/>
      <c r="AR64" s="1430"/>
      <c r="AS64" s="1430"/>
      <c r="AT64" s="1430"/>
      <c r="AU64" s="1430"/>
      <c r="AV64" s="1430"/>
      <c r="AW64" s="1430">
        <f>J64</f>
        <v>1344</v>
      </c>
      <c r="AX64" s="1430"/>
      <c r="AY64" s="1430"/>
      <c r="AZ64" s="1430"/>
      <c r="BA64" s="1876"/>
      <c r="BB64" s="1959"/>
      <c r="BC64" s="1960"/>
      <c r="BD64" s="1960"/>
      <c r="BE64" s="1960"/>
      <c r="BF64" s="1960"/>
      <c r="BG64" s="1960"/>
      <c r="BH64" s="1960"/>
      <c r="BI64" s="1960"/>
      <c r="BJ64" s="1960"/>
      <c r="BK64" s="1960"/>
      <c r="BL64" s="1960"/>
      <c r="BM64" s="1960"/>
      <c r="BN64" s="1960"/>
      <c r="BO64" s="1960"/>
      <c r="BP64" s="1960"/>
      <c r="BQ64" s="1960"/>
      <c r="BR64" s="1960"/>
      <c r="BS64" s="1960"/>
      <c r="BT64" s="1960"/>
      <c r="BU64" s="1960"/>
      <c r="BV64" s="1960"/>
      <c r="BW64" s="1960"/>
      <c r="BX64" s="1960"/>
      <c r="BY64" s="1960"/>
      <c r="BZ64" s="1960"/>
      <c r="CA64" s="1960"/>
      <c r="CB64" s="1960"/>
      <c r="CC64" s="1960"/>
      <c r="CD64" s="1960"/>
      <c r="CE64" s="1960"/>
      <c r="CF64" s="1960"/>
      <c r="CG64" s="1960"/>
      <c r="CH64" s="1960"/>
      <c r="CI64" s="1960"/>
      <c r="CJ64" s="1960"/>
      <c r="CK64" s="1960"/>
      <c r="CL64" s="1960"/>
      <c r="CM64" s="1960"/>
      <c r="CN64" s="1960"/>
      <c r="CO64" s="1960"/>
      <c r="CP64" s="1960"/>
      <c r="CQ64" s="1960"/>
      <c r="CR64" s="1960"/>
      <c r="CS64" s="1960"/>
      <c r="CT64" s="1960"/>
      <c r="CU64" s="1960"/>
      <c r="CV64" s="1960"/>
      <c r="CW64" s="1960"/>
      <c r="CX64" s="1960"/>
      <c r="CY64" s="1960"/>
      <c r="CZ64" s="1960"/>
      <c r="DA64" s="1960"/>
      <c r="DB64" s="1960"/>
      <c r="DC64" s="1960"/>
      <c r="DD64" s="1960"/>
      <c r="DE64" s="1960"/>
      <c r="DF64" s="1960"/>
      <c r="DG64" s="1960"/>
      <c r="DH64" s="1960"/>
      <c r="DI64" s="1960"/>
      <c r="DJ64" s="1960"/>
      <c r="DK64" s="1960"/>
      <c r="DL64" s="1960"/>
      <c r="DM64" s="1960"/>
      <c r="DN64" s="1960"/>
      <c r="DO64" s="1960"/>
      <c r="DP64" s="1960"/>
      <c r="DQ64" s="1960"/>
      <c r="DR64" s="1960"/>
      <c r="DS64" s="1960"/>
      <c r="DT64" s="1960"/>
      <c r="DU64" s="1960"/>
      <c r="DV64" s="1960"/>
      <c r="DW64" s="1960"/>
      <c r="DX64" s="1960"/>
      <c r="DY64" s="1960"/>
      <c r="DZ64" s="1960"/>
      <c r="EA64" s="1960"/>
      <c r="EB64" s="1960"/>
      <c r="EC64" s="1960"/>
      <c r="ED64" s="1960"/>
      <c r="EE64" s="1960"/>
      <c r="EF64" s="1960"/>
      <c r="EG64" s="1960"/>
      <c r="EH64" s="1960"/>
      <c r="EI64" s="1960"/>
      <c r="EJ64" s="1960"/>
      <c r="EK64" s="1960"/>
      <c r="EL64" s="1960"/>
      <c r="EM64" s="1960"/>
      <c r="EN64" s="1960"/>
      <c r="EO64" s="1960"/>
      <c r="EP64" s="1960"/>
      <c r="EQ64" s="1960"/>
      <c r="ER64" s="1960"/>
      <c r="ES64" s="1960"/>
      <c r="ET64" s="1960"/>
      <c r="EU64" s="1960"/>
      <c r="EV64" s="1960"/>
      <c r="EW64" s="1960"/>
      <c r="EX64" s="1960"/>
      <c r="EY64" s="1960"/>
      <c r="EZ64" s="1960"/>
      <c r="FA64" s="1960"/>
      <c r="FB64" s="1960"/>
      <c r="FC64" s="1960"/>
      <c r="FD64" s="1960"/>
      <c r="FE64" s="1960"/>
      <c r="FF64" s="1960"/>
      <c r="FG64" s="1960"/>
      <c r="FH64" s="1960"/>
      <c r="FI64" s="1960"/>
      <c r="FJ64" s="1960"/>
      <c r="FK64" s="1960"/>
      <c r="FL64" s="1960"/>
      <c r="FM64" s="1960"/>
      <c r="FN64" s="1960"/>
      <c r="FO64" s="1960"/>
      <c r="FP64" s="1960"/>
      <c r="FQ64" s="1960"/>
      <c r="FR64" s="1960"/>
      <c r="FS64" s="1960"/>
      <c r="FT64" s="1960"/>
      <c r="FU64" s="1960"/>
      <c r="FV64" s="1960"/>
      <c r="FW64" s="1960"/>
      <c r="FX64" s="1960"/>
      <c r="FY64" s="1960"/>
      <c r="FZ64" s="1960"/>
      <c r="GA64" s="1960"/>
      <c r="GB64" s="1960"/>
      <c r="GC64" s="1960"/>
      <c r="GD64" s="1960"/>
      <c r="GE64" s="1960"/>
      <c r="GF64" s="1960"/>
      <c r="GG64" s="1960"/>
      <c r="GH64" s="1960"/>
      <c r="GI64" s="1960"/>
      <c r="GJ64" s="1960"/>
      <c r="GK64" s="1960"/>
      <c r="GL64" s="1960"/>
      <c r="GM64" s="1960"/>
      <c r="GN64" s="1960"/>
      <c r="GO64" s="1960"/>
      <c r="GP64" s="1960"/>
      <c r="GQ64" s="1960"/>
      <c r="GR64" s="1960"/>
      <c r="GS64" s="1960"/>
      <c r="GT64" s="1960"/>
      <c r="GU64" s="1960"/>
      <c r="GV64" s="1960"/>
      <c r="GW64" s="1960"/>
      <c r="GX64" s="1960"/>
      <c r="GY64" s="1960"/>
      <c r="GZ64" s="1960"/>
      <c r="HA64" s="1960"/>
      <c r="HB64" s="1960"/>
      <c r="HC64" s="1960"/>
      <c r="HD64" s="1960"/>
      <c r="HE64" s="1960"/>
      <c r="HF64" s="1960"/>
      <c r="HG64" s="1960"/>
      <c r="HH64" s="1960"/>
      <c r="HI64" s="1960"/>
      <c r="HJ64" s="1960"/>
      <c r="HK64" s="1960"/>
      <c r="HL64" s="1960"/>
      <c r="HM64" s="1960"/>
      <c r="HN64" s="1960"/>
      <c r="HO64" s="1960"/>
      <c r="HP64" s="1960"/>
      <c r="HQ64" s="1960"/>
      <c r="HR64" s="1960"/>
      <c r="HS64" s="1960"/>
      <c r="HT64" s="1960"/>
      <c r="HU64" s="1960"/>
      <c r="HV64" s="1960"/>
      <c r="HW64" s="1960"/>
      <c r="HX64" s="1960"/>
      <c r="HY64" s="1960"/>
      <c r="HZ64" s="1960"/>
      <c r="IA64" s="1960"/>
      <c r="IB64" s="1960"/>
      <c r="IC64" s="1960"/>
      <c r="ID64" s="1960"/>
      <c r="IE64" s="1960"/>
      <c r="IF64" s="1960"/>
      <c r="IG64" s="1960"/>
      <c r="IH64" s="1960"/>
      <c r="II64" s="1960"/>
      <c r="IJ64" s="1960"/>
      <c r="IK64" s="1960"/>
      <c r="IL64" s="1960"/>
      <c r="IM64" s="1960"/>
      <c r="IN64" s="1960"/>
      <c r="IO64" s="1960"/>
      <c r="IP64" s="1960"/>
      <c r="IQ64" s="1960"/>
      <c r="IR64" s="1960"/>
      <c r="IS64" s="1960"/>
      <c r="IT64" s="1960"/>
      <c r="IU64" s="1960"/>
      <c r="IV64" s="1960"/>
      <c r="IW64" s="1960"/>
      <c r="IX64" s="1960"/>
      <c r="IY64" s="1960"/>
      <c r="IZ64" s="1960"/>
      <c r="JA64" s="1960"/>
      <c r="JB64" s="1960"/>
      <c r="JC64" s="1960"/>
      <c r="JD64" s="1960"/>
      <c r="JE64" s="1960"/>
      <c r="JF64" s="1960"/>
      <c r="JG64" s="1960"/>
      <c r="JH64" s="1960"/>
      <c r="JI64" s="1960"/>
      <c r="JJ64" s="1960"/>
      <c r="JK64" s="1960"/>
      <c r="JL64" s="1960"/>
      <c r="JM64" s="1960"/>
      <c r="JN64" s="1960"/>
      <c r="JO64" s="1960"/>
      <c r="JP64" s="1960"/>
      <c r="JQ64" s="1960"/>
      <c r="JR64" s="1960"/>
      <c r="JS64" s="1960"/>
      <c r="JT64" s="1960"/>
      <c r="JU64" s="1960"/>
      <c r="JV64" s="1960"/>
      <c r="JW64" s="1960"/>
      <c r="JX64" s="1960"/>
      <c r="JY64" s="1960"/>
      <c r="JZ64" s="1960"/>
      <c r="KA64" s="1960"/>
      <c r="KB64" s="1960"/>
      <c r="KC64" s="1960"/>
      <c r="KD64" s="1960"/>
      <c r="KE64" s="1960"/>
      <c r="KF64" s="1960"/>
      <c r="KG64" s="1960"/>
      <c r="KH64" s="1960"/>
      <c r="KI64" s="1960"/>
      <c r="KJ64" s="1960"/>
      <c r="KK64" s="1960"/>
      <c r="KL64" s="1960"/>
      <c r="KM64" s="1960"/>
      <c r="KN64" s="1960"/>
      <c r="KO64" s="1960"/>
      <c r="KP64" s="1960"/>
      <c r="KQ64" s="1960"/>
      <c r="KR64" s="1960"/>
      <c r="KS64" s="1960"/>
      <c r="KT64" s="1960"/>
      <c r="KU64" s="1960"/>
      <c r="KV64" s="1960"/>
      <c r="KW64" s="1960"/>
      <c r="KX64" s="1960"/>
      <c r="KY64" s="1960"/>
      <c r="KZ64" s="1960"/>
      <c r="LA64" s="1960"/>
      <c r="LB64" s="1960"/>
      <c r="LC64" s="1960"/>
      <c r="LD64" s="1960"/>
      <c r="LE64" s="1960"/>
      <c r="LF64" s="1960"/>
      <c r="LG64" s="1960"/>
      <c r="LH64" s="1960"/>
    </row>
    <row r="65" s="1488" customFormat="1" ht="47" customHeight="1" spans="1:320">
      <c r="A65" s="1832">
        <v>45925</v>
      </c>
      <c r="B65" s="1660" t="s">
        <v>183</v>
      </c>
      <c r="C65" s="1661" t="s">
        <v>184</v>
      </c>
      <c r="D65" s="1662">
        <v>4500180254</v>
      </c>
      <c r="E65" s="1860"/>
      <c r="F65" s="1662" t="s">
        <v>3060</v>
      </c>
      <c r="G65" s="1863" t="s">
        <v>2831</v>
      </c>
      <c r="H65" s="1863" t="s">
        <v>2831</v>
      </c>
      <c r="I65" s="1880" t="s">
        <v>2970</v>
      </c>
      <c r="J65" s="1543">
        <v>960</v>
      </c>
      <c r="K65" s="1876">
        <v>0</v>
      </c>
      <c r="L65" s="1876">
        <v>96</v>
      </c>
      <c r="M65" s="1876">
        <f t="shared" si="0"/>
        <v>10</v>
      </c>
      <c r="N65" s="1673">
        <v>45968</v>
      </c>
      <c r="O65" s="1673">
        <v>45966</v>
      </c>
      <c r="P65" s="1878"/>
      <c r="Q65" s="2079" t="s">
        <v>78</v>
      </c>
      <c r="R65" s="2079"/>
      <c r="S65" s="2079" t="s">
        <v>829</v>
      </c>
      <c r="T65" s="1891"/>
      <c r="U65" s="1891" t="s">
        <v>111</v>
      </c>
      <c r="V65" s="1900">
        <v>45925</v>
      </c>
      <c r="W65" s="1930" t="s">
        <v>88</v>
      </c>
      <c r="X65" s="1900">
        <v>45930</v>
      </c>
      <c r="Y65" s="1930"/>
      <c r="Z65" s="1930"/>
      <c r="AA65" s="1597" t="s">
        <v>3061</v>
      </c>
      <c r="AB65" s="1692" t="s">
        <v>378</v>
      </c>
      <c r="AC65" s="2093">
        <v>1.0005</v>
      </c>
      <c r="AD65" s="2095">
        <f t="shared" si="26"/>
        <v>960.48</v>
      </c>
      <c r="AE65" s="1647" t="s">
        <v>1486</v>
      </c>
      <c r="AF65" s="1947" t="s">
        <v>81</v>
      </c>
      <c r="AG65" s="1947">
        <v>6</v>
      </c>
      <c r="AH65" s="1948">
        <f t="shared" si="27"/>
        <v>960</v>
      </c>
      <c r="AI65" s="1948"/>
      <c r="AJ65" s="1948"/>
      <c r="AK65" s="1948">
        <f t="shared" si="28"/>
        <v>40</v>
      </c>
      <c r="AL65" s="1948"/>
      <c r="AM65" s="1948"/>
      <c r="AN65" s="1948"/>
      <c r="AO65" s="1948" t="s">
        <v>63</v>
      </c>
      <c r="AP65" s="1948">
        <f t="shared" si="25"/>
        <v>960</v>
      </c>
      <c r="AQ65" s="1948"/>
      <c r="AR65" s="1430">
        <f t="shared" ref="AR65:AR73" si="29">J65/6</f>
        <v>160</v>
      </c>
      <c r="AS65" s="1430">
        <f t="shared" ref="AS65:AS73" si="30">J65/6</f>
        <v>160</v>
      </c>
      <c r="AT65" s="1430">
        <f t="shared" ref="AT65:AT73" si="31">J65/6</f>
        <v>160</v>
      </c>
      <c r="AU65" s="1430">
        <f t="shared" ref="AU65:AU73" si="32">J65/6</f>
        <v>160</v>
      </c>
      <c r="AV65" s="1430">
        <f t="shared" ref="AV65:AV73" si="33">J65/6</f>
        <v>160</v>
      </c>
      <c r="AW65" s="1430">
        <f t="shared" ref="AW65:AW73" si="34">J65/6</f>
        <v>160</v>
      </c>
      <c r="AX65" s="1430"/>
      <c r="AY65" s="1430">
        <f t="shared" ref="AY65:AY73" si="35">J65*23/24/COUNT(AR65:AW65)</f>
        <v>153.333333333333</v>
      </c>
      <c r="AZ65" s="1430">
        <f t="shared" ref="AZ65:AZ73" si="36">J65/24/COUNT(AR65:AW65)</f>
        <v>6.66666666666667</v>
      </c>
      <c r="BA65" s="1876"/>
      <c r="BB65" s="1959"/>
      <c r="BC65" s="1960"/>
      <c r="BD65" s="1960"/>
      <c r="BE65" s="1960"/>
      <c r="BF65" s="1960"/>
      <c r="BG65" s="1960"/>
      <c r="BH65" s="1960"/>
      <c r="BI65" s="1960"/>
      <c r="BJ65" s="1960"/>
      <c r="BK65" s="1960"/>
      <c r="BL65" s="1960"/>
      <c r="BM65" s="1960"/>
      <c r="BN65" s="1960"/>
      <c r="BO65" s="1960"/>
      <c r="BP65" s="1960"/>
      <c r="BQ65" s="1960"/>
      <c r="BR65" s="1960"/>
      <c r="BS65" s="1960"/>
      <c r="BT65" s="1960"/>
      <c r="BU65" s="1960"/>
      <c r="BV65" s="1960"/>
      <c r="BW65" s="1960"/>
      <c r="BX65" s="1960"/>
      <c r="BY65" s="1960"/>
      <c r="BZ65" s="1960"/>
      <c r="CA65" s="1960"/>
      <c r="CB65" s="1960"/>
      <c r="CC65" s="1960"/>
      <c r="CD65" s="1960"/>
      <c r="CE65" s="1960"/>
      <c r="CF65" s="1960"/>
      <c r="CG65" s="1960"/>
      <c r="CH65" s="1960"/>
      <c r="CI65" s="1960"/>
      <c r="CJ65" s="1960"/>
      <c r="CK65" s="1960"/>
      <c r="CL65" s="1960"/>
      <c r="CM65" s="1960"/>
      <c r="CN65" s="1960"/>
      <c r="CO65" s="1960"/>
      <c r="CP65" s="1960"/>
      <c r="CQ65" s="1960"/>
      <c r="CR65" s="1960"/>
      <c r="CS65" s="1960"/>
      <c r="CT65" s="1960"/>
      <c r="CU65" s="1960"/>
      <c r="CV65" s="1960"/>
      <c r="CW65" s="1960"/>
      <c r="CX65" s="1960"/>
      <c r="CY65" s="1960"/>
      <c r="CZ65" s="1960"/>
      <c r="DA65" s="1960"/>
      <c r="DB65" s="1960"/>
      <c r="DC65" s="1960"/>
      <c r="DD65" s="1960"/>
      <c r="DE65" s="1960"/>
      <c r="DF65" s="1960"/>
      <c r="DG65" s="1960"/>
      <c r="DH65" s="1960"/>
      <c r="DI65" s="1960"/>
      <c r="DJ65" s="1960"/>
      <c r="DK65" s="1960"/>
      <c r="DL65" s="1960"/>
      <c r="DM65" s="1960"/>
      <c r="DN65" s="1960"/>
      <c r="DO65" s="1960"/>
      <c r="DP65" s="1960"/>
      <c r="DQ65" s="1960"/>
      <c r="DR65" s="1960"/>
      <c r="DS65" s="1960"/>
      <c r="DT65" s="1960"/>
      <c r="DU65" s="1960"/>
      <c r="DV65" s="1960"/>
      <c r="DW65" s="1960"/>
      <c r="DX65" s="1960"/>
      <c r="DY65" s="1960"/>
      <c r="DZ65" s="1960"/>
      <c r="EA65" s="1960"/>
      <c r="EB65" s="1960"/>
      <c r="EC65" s="1960"/>
      <c r="ED65" s="1960"/>
      <c r="EE65" s="1960"/>
      <c r="EF65" s="1960"/>
      <c r="EG65" s="1960"/>
      <c r="EH65" s="1960"/>
      <c r="EI65" s="1960"/>
      <c r="EJ65" s="1960"/>
      <c r="EK65" s="1960"/>
      <c r="EL65" s="1960"/>
      <c r="EM65" s="1960"/>
      <c r="EN65" s="1960"/>
      <c r="EO65" s="1960"/>
      <c r="EP65" s="1960"/>
      <c r="EQ65" s="1960"/>
      <c r="ER65" s="1960"/>
      <c r="ES65" s="1960"/>
      <c r="ET65" s="1960"/>
      <c r="EU65" s="1960"/>
      <c r="EV65" s="1960"/>
      <c r="EW65" s="1960"/>
      <c r="EX65" s="1960"/>
      <c r="EY65" s="1960"/>
      <c r="EZ65" s="1960"/>
      <c r="FA65" s="1960"/>
      <c r="FB65" s="1960"/>
      <c r="FC65" s="1960"/>
      <c r="FD65" s="1960"/>
      <c r="FE65" s="1960"/>
      <c r="FF65" s="1960"/>
      <c r="FG65" s="1960"/>
      <c r="FH65" s="1960"/>
      <c r="FI65" s="1960"/>
      <c r="FJ65" s="1960"/>
      <c r="FK65" s="1960"/>
      <c r="FL65" s="1960"/>
      <c r="FM65" s="1960"/>
      <c r="FN65" s="1960"/>
      <c r="FO65" s="1960"/>
      <c r="FP65" s="1960"/>
      <c r="FQ65" s="1960"/>
      <c r="FR65" s="1960"/>
      <c r="FS65" s="1960"/>
      <c r="FT65" s="1960"/>
      <c r="FU65" s="1960"/>
      <c r="FV65" s="1960"/>
      <c r="FW65" s="1960"/>
      <c r="FX65" s="1960"/>
      <c r="FY65" s="1960"/>
      <c r="FZ65" s="1960"/>
      <c r="GA65" s="1960"/>
      <c r="GB65" s="1960"/>
      <c r="GC65" s="1960"/>
      <c r="GD65" s="1960"/>
      <c r="GE65" s="1960"/>
      <c r="GF65" s="1960"/>
      <c r="GG65" s="1960"/>
      <c r="GH65" s="1960"/>
      <c r="GI65" s="1960"/>
      <c r="GJ65" s="1960"/>
      <c r="GK65" s="1960"/>
      <c r="GL65" s="1960"/>
      <c r="GM65" s="1960"/>
      <c r="GN65" s="1960"/>
      <c r="GO65" s="1960"/>
      <c r="GP65" s="1960"/>
      <c r="GQ65" s="1960"/>
      <c r="GR65" s="1960"/>
      <c r="GS65" s="1960"/>
      <c r="GT65" s="1960"/>
      <c r="GU65" s="1960"/>
      <c r="GV65" s="1960"/>
      <c r="GW65" s="1960"/>
      <c r="GX65" s="1960"/>
      <c r="GY65" s="1960"/>
      <c r="GZ65" s="1960"/>
      <c r="HA65" s="1960"/>
      <c r="HB65" s="1960"/>
      <c r="HC65" s="1960"/>
      <c r="HD65" s="1960"/>
      <c r="HE65" s="1960"/>
      <c r="HF65" s="1960"/>
      <c r="HG65" s="1960"/>
      <c r="HH65" s="1960"/>
      <c r="HI65" s="1960"/>
      <c r="HJ65" s="1960"/>
      <c r="HK65" s="1960"/>
      <c r="HL65" s="1960"/>
      <c r="HM65" s="1960"/>
      <c r="HN65" s="1960"/>
      <c r="HO65" s="1960"/>
      <c r="HP65" s="1960"/>
      <c r="HQ65" s="1960"/>
      <c r="HR65" s="1960"/>
      <c r="HS65" s="1960"/>
      <c r="HT65" s="1960"/>
      <c r="HU65" s="1960"/>
      <c r="HV65" s="1960"/>
      <c r="HW65" s="1960"/>
      <c r="HX65" s="1960"/>
      <c r="HY65" s="1960"/>
      <c r="HZ65" s="1960"/>
      <c r="IA65" s="1960"/>
      <c r="IB65" s="1960"/>
      <c r="IC65" s="1960"/>
      <c r="ID65" s="1960"/>
      <c r="IE65" s="1960"/>
      <c r="IF65" s="1960"/>
      <c r="IG65" s="1960"/>
      <c r="IH65" s="1960"/>
      <c r="II65" s="1960"/>
      <c r="IJ65" s="1960"/>
      <c r="IK65" s="1960"/>
      <c r="IL65" s="1960"/>
      <c r="IM65" s="1960"/>
      <c r="IN65" s="1960"/>
      <c r="IO65" s="1960"/>
      <c r="IP65" s="1960"/>
      <c r="IQ65" s="1960"/>
      <c r="IR65" s="1960"/>
      <c r="IS65" s="1960"/>
      <c r="IT65" s="1960"/>
      <c r="IU65" s="1960"/>
      <c r="IV65" s="1960"/>
      <c r="IW65" s="1960"/>
      <c r="IX65" s="1960"/>
      <c r="IY65" s="1960"/>
      <c r="IZ65" s="1960"/>
      <c r="JA65" s="1960"/>
      <c r="JB65" s="1960"/>
      <c r="JC65" s="1960"/>
      <c r="JD65" s="1960"/>
      <c r="JE65" s="1960"/>
      <c r="JF65" s="1960"/>
      <c r="JG65" s="1960"/>
      <c r="JH65" s="1960"/>
      <c r="JI65" s="1960"/>
      <c r="JJ65" s="1960"/>
      <c r="JK65" s="1960"/>
      <c r="JL65" s="1960"/>
      <c r="JM65" s="1960"/>
      <c r="JN65" s="1960"/>
      <c r="JO65" s="1960"/>
      <c r="JP65" s="1960"/>
      <c r="JQ65" s="1960"/>
      <c r="JR65" s="1960"/>
      <c r="JS65" s="1960"/>
      <c r="JT65" s="1960"/>
      <c r="JU65" s="1960"/>
      <c r="JV65" s="1960"/>
      <c r="JW65" s="1960"/>
      <c r="JX65" s="1960"/>
      <c r="JY65" s="1960"/>
      <c r="JZ65" s="1960"/>
      <c r="KA65" s="1960"/>
      <c r="KB65" s="1960"/>
      <c r="KC65" s="1960"/>
      <c r="KD65" s="1960"/>
      <c r="KE65" s="1960"/>
      <c r="KF65" s="1960"/>
      <c r="KG65" s="1960"/>
      <c r="KH65" s="1960"/>
      <c r="KI65" s="1960"/>
      <c r="KJ65" s="1960"/>
      <c r="KK65" s="1960"/>
      <c r="KL65" s="1960"/>
      <c r="KM65" s="1960"/>
      <c r="KN65" s="1960"/>
      <c r="KO65" s="1960"/>
      <c r="KP65" s="1960"/>
      <c r="KQ65" s="1960"/>
      <c r="KR65" s="1960"/>
      <c r="KS65" s="1960"/>
      <c r="KT65" s="1960"/>
      <c r="KU65" s="1960"/>
      <c r="KV65" s="1960"/>
      <c r="KW65" s="1960"/>
      <c r="KX65" s="1960"/>
      <c r="KY65" s="1960"/>
      <c r="KZ65" s="1960"/>
      <c r="LA65" s="1960"/>
      <c r="LB65" s="1960"/>
      <c r="LC65" s="1960"/>
      <c r="LD65" s="1960"/>
      <c r="LE65" s="1960"/>
      <c r="LF65" s="1960"/>
      <c r="LG65" s="1960"/>
      <c r="LH65" s="1960"/>
    </row>
    <row r="66" s="1488" customFormat="1" ht="47" customHeight="1" spans="1:320">
      <c r="A66" s="1832">
        <v>45941</v>
      </c>
      <c r="B66" s="1660" t="s">
        <v>3062</v>
      </c>
      <c r="C66" s="1661" t="s">
        <v>98</v>
      </c>
      <c r="D66" s="1662">
        <v>4500181458</v>
      </c>
      <c r="E66" s="2415">
        <v>639626</v>
      </c>
      <c r="F66" s="1662" t="s">
        <v>3063</v>
      </c>
      <c r="G66" s="2416" t="s">
        <v>2834</v>
      </c>
      <c r="H66" s="1863" t="s">
        <v>2834</v>
      </c>
      <c r="I66" s="1880" t="s">
        <v>2911</v>
      </c>
      <c r="J66" s="1543">
        <v>4480</v>
      </c>
      <c r="K66" s="1876">
        <v>0</v>
      </c>
      <c r="L66" s="1876">
        <v>56</v>
      </c>
      <c r="M66" s="1876">
        <f t="shared" si="0"/>
        <v>80</v>
      </c>
      <c r="N66" s="1673">
        <v>45964</v>
      </c>
      <c r="O66" s="1673">
        <v>45962</v>
      </c>
      <c r="P66" s="1878" t="s">
        <v>3064</v>
      </c>
      <c r="Q66" s="2079" t="s">
        <v>78</v>
      </c>
      <c r="R66" s="2415"/>
      <c r="S66" s="2079" t="s">
        <v>829</v>
      </c>
      <c r="T66" s="1891"/>
      <c r="U66" s="1891" t="s">
        <v>111</v>
      </c>
      <c r="V66" s="1900">
        <v>45941</v>
      </c>
      <c r="W66" s="1930" t="s">
        <v>88</v>
      </c>
      <c r="X66" s="1900" t="s">
        <v>88</v>
      </c>
      <c r="Y66" s="1930"/>
      <c r="Z66" s="1930"/>
      <c r="AA66" s="1597" t="s">
        <v>3065</v>
      </c>
      <c r="AB66" s="1692" t="s">
        <v>104</v>
      </c>
      <c r="AC66" s="2093">
        <v>32.4384</v>
      </c>
      <c r="AD66" s="2095">
        <f>AC66*M66</f>
        <v>2595.072</v>
      </c>
      <c r="AE66" s="1647" t="s">
        <v>3066</v>
      </c>
      <c r="AF66" s="1947" t="s">
        <v>81</v>
      </c>
      <c r="AG66" s="1947">
        <v>6</v>
      </c>
      <c r="AH66" s="1948"/>
      <c r="AI66" s="1948"/>
      <c r="AJ66" s="1948"/>
      <c r="AK66" s="1948"/>
      <c r="AL66" s="1948"/>
      <c r="AM66" s="1948">
        <f>J66/56</f>
        <v>80</v>
      </c>
      <c r="AN66" s="1948"/>
      <c r="AO66" s="1948" t="s">
        <v>63</v>
      </c>
      <c r="AP66" s="1948">
        <f t="shared" si="25"/>
        <v>4480</v>
      </c>
      <c r="AQ66" s="1948"/>
      <c r="AR66" s="1430">
        <f t="shared" si="29"/>
        <v>746.666666666667</v>
      </c>
      <c r="AS66" s="1430">
        <f t="shared" si="30"/>
        <v>746.666666666667</v>
      </c>
      <c r="AT66" s="1430">
        <f t="shared" si="31"/>
        <v>746.666666666667</v>
      </c>
      <c r="AU66" s="1430">
        <f t="shared" si="32"/>
        <v>746.666666666667</v>
      </c>
      <c r="AV66" s="1430">
        <f t="shared" si="33"/>
        <v>746.666666666667</v>
      </c>
      <c r="AW66" s="1430">
        <f t="shared" si="34"/>
        <v>746.666666666667</v>
      </c>
      <c r="AX66" s="1430"/>
      <c r="AY66" s="1430">
        <f t="shared" si="35"/>
        <v>715.555555555556</v>
      </c>
      <c r="AZ66" s="1430">
        <f t="shared" si="36"/>
        <v>31.1111111111111</v>
      </c>
      <c r="BA66" s="1876"/>
      <c r="BB66" s="1959"/>
      <c r="BC66" s="1960"/>
      <c r="BD66" s="1960"/>
      <c r="BE66" s="1960"/>
      <c r="BF66" s="1960"/>
      <c r="BG66" s="1960"/>
      <c r="BH66" s="1960"/>
      <c r="BI66" s="1960"/>
      <c r="BJ66" s="1960"/>
      <c r="BK66" s="1960"/>
      <c r="BL66" s="1960"/>
      <c r="BM66" s="1960"/>
      <c r="BN66" s="1960"/>
      <c r="BO66" s="1960"/>
      <c r="BP66" s="1960"/>
      <c r="BQ66" s="1960"/>
      <c r="BR66" s="1960"/>
      <c r="BS66" s="1960"/>
      <c r="BT66" s="1960"/>
      <c r="BU66" s="1960"/>
      <c r="BV66" s="1960"/>
      <c r="BW66" s="1960"/>
      <c r="BX66" s="1960"/>
      <c r="BY66" s="1960"/>
      <c r="BZ66" s="1960"/>
      <c r="CA66" s="1960"/>
      <c r="CB66" s="1960"/>
      <c r="CC66" s="1960"/>
      <c r="CD66" s="1960"/>
      <c r="CE66" s="1960"/>
      <c r="CF66" s="1960"/>
      <c r="CG66" s="1960"/>
      <c r="CH66" s="1960"/>
      <c r="CI66" s="1960"/>
      <c r="CJ66" s="1960"/>
      <c r="CK66" s="1960"/>
      <c r="CL66" s="1960"/>
      <c r="CM66" s="1960"/>
      <c r="CN66" s="1960"/>
      <c r="CO66" s="1960"/>
      <c r="CP66" s="1960"/>
      <c r="CQ66" s="1960"/>
      <c r="CR66" s="1960"/>
      <c r="CS66" s="1960"/>
      <c r="CT66" s="1960"/>
      <c r="CU66" s="1960"/>
      <c r="CV66" s="1960"/>
      <c r="CW66" s="1960"/>
      <c r="CX66" s="1960"/>
      <c r="CY66" s="1960"/>
      <c r="CZ66" s="1960"/>
      <c r="DA66" s="1960"/>
      <c r="DB66" s="1960"/>
      <c r="DC66" s="1960"/>
      <c r="DD66" s="1960"/>
      <c r="DE66" s="1960"/>
      <c r="DF66" s="1960"/>
      <c r="DG66" s="1960"/>
      <c r="DH66" s="1960"/>
      <c r="DI66" s="1960"/>
      <c r="DJ66" s="1960"/>
      <c r="DK66" s="1960"/>
      <c r="DL66" s="1960"/>
      <c r="DM66" s="1960"/>
      <c r="DN66" s="1960"/>
      <c r="DO66" s="1960"/>
      <c r="DP66" s="1960"/>
      <c r="DQ66" s="1960"/>
      <c r="DR66" s="1960"/>
      <c r="DS66" s="1960"/>
      <c r="DT66" s="1960"/>
      <c r="DU66" s="1960"/>
      <c r="DV66" s="1960"/>
      <c r="DW66" s="1960"/>
      <c r="DX66" s="1960"/>
      <c r="DY66" s="1960"/>
      <c r="DZ66" s="1960"/>
      <c r="EA66" s="1960"/>
      <c r="EB66" s="1960"/>
      <c r="EC66" s="1960"/>
      <c r="ED66" s="1960"/>
      <c r="EE66" s="1960"/>
      <c r="EF66" s="1960"/>
      <c r="EG66" s="1960"/>
      <c r="EH66" s="1960"/>
      <c r="EI66" s="1960"/>
      <c r="EJ66" s="1960"/>
      <c r="EK66" s="1960"/>
      <c r="EL66" s="1960"/>
      <c r="EM66" s="1960"/>
      <c r="EN66" s="1960"/>
      <c r="EO66" s="1960"/>
      <c r="EP66" s="1960"/>
      <c r="EQ66" s="1960"/>
      <c r="ER66" s="1960"/>
      <c r="ES66" s="1960"/>
      <c r="ET66" s="1960"/>
      <c r="EU66" s="1960"/>
      <c r="EV66" s="1960"/>
      <c r="EW66" s="1960"/>
      <c r="EX66" s="1960"/>
      <c r="EY66" s="1960"/>
      <c r="EZ66" s="1960"/>
      <c r="FA66" s="1960"/>
      <c r="FB66" s="1960"/>
      <c r="FC66" s="1960"/>
      <c r="FD66" s="1960"/>
      <c r="FE66" s="1960"/>
      <c r="FF66" s="1960"/>
      <c r="FG66" s="1960"/>
      <c r="FH66" s="1960"/>
      <c r="FI66" s="1960"/>
      <c r="FJ66" s="1960"/>
      <c r="FK66" s="1960"/>
      <c r="FL66" s="1960"/>
      <c r="FM66" s="1960"/>
      <c r="FN66" s="1960"/>
      <c r="FO66" s="1960"/>
      <c r="FP66" s="1960"/>
      <c r="FQ66" s="1960"/>
      <c r="FR66" s="1960"/>
      <c r="FS66" s="1960"/>
      <c r="FT66" s="1960"/>
      <c r="FU66" s="1960"/>
      <c r="FV66" s="1960"/>
      <c r="FW66" s="1960"/>
      <c r="FX66" s="1960"/>
      <c r="FY66" s="1960"/>
      <c r="FZ66" s="1960"/>
      <c r="GA66" s="1960"/>
      <c r="GB66" s="1960"/>
      <c r="GC66" s="1960"/>
      <c r="GD66" s="1960"/>
      <c r="GE66" s="1960"/>
      <c r="GF66" s="1960"/>
      <c r="GG66" s="1960"/>
      <c r="GH66" s="1960"/>
      <c r="GI66" s="1960"/>
      <c r="GJ66" s="1960"/>
      <c r="GK66" s="1960"/>
      <c r="GL66" s="1960"/>
      <c r="GM66" s="1960"/>
      <c r="GN66" s="1960"/>
      <c r="GO66" s="1960"/>
      <c r="GP66" s="1960"/>
      <c r="GQ66" s="1960"/>
      <c r="GR66" s="1960"/>
      <c r="GS66" s="1960"/>
      <c r="GT66" s="1960"/>
      <c r="GU66" s="1960"/>
      <c r="GV66" s="1960"/>
      <c r="GW66" s="1960"/>
      <c r="GX66" s="1960"/>
      <c r="GY66" s="1960"/>
      <c r="GZ66" s="1960"/>
      <c r="HA66" s="1960"/>
      <c r="HB66" s="1960"/>
      <c r="HC66" s="1960"/>
      <c r="HD66" s="1960"/>
      <c r="HE66" s="1960"/>
      <c r="HF66" s="1960"/>
      <c r="HG66" s="1960"/>
      <c r="HH66" s="1960"/>
      <c r="HI66" s="1960"/>
      <c r="HJ66" s="1960"/>
      <c r="HK66" s="1960"/>
      <c r="HL66" s="1960"/>
      <c r="HM66" s="1960"/>
      <c r="HN66" s="1960"/>
      <c r="HO66" s="1960"/>
      <c r="HP66" s="1960"/>
      <c r="HQ66" s="1960"/>
      <c r="HR66" s="1960"/>
      <c r="HS66" s="1960"/>
      <c r="HT66" s="1960"/>
      <c r="HU66" s="1960"/>
      <c r="HV66" s="1960"/>
      <c r="HW66" s="1960"/>
      <c r="HX66" s="1960"/>
      <c r="HY66" s="1960"/>
      <c r="HZ66" s="1960"/>
      <c r="IA66" s="1960"/>
      <c r="IB66" s="1960"/>
      <c r="IC66" s="1960"/>
      <c r="ID66" s="1960"/>
      <c r="IE66" s="1960"/>
      <c r="IF66" s="1960"/>
      <c r="IG66" s="1960"/>
      <c r="IH66" s="1960"/>
      <c r="II66" s="1960"/>
      <c r="IJ66" s="1960"/>
      <c r="IK66" s="1960"/>
      <c r="IL66" s="1960"/>
      <c r="IM66" s="1960"/>
      <c r="IN66" s="1960"/>
      <c r="IO66" s="1960"/>
      <c r="IP66" s="1960"/>
      <c r="IQ66" s="1960"/>
      <c r="IR66" s="1960"/>
      <c r="IS66" s="1960"/>
      <c r="IT66" s="1960"/>
      <c r="IU66" s="1960"/>
      <c r="IV66" s="1960"/>
      <c r="IW66" s="1960"/>
      <c r="IX66" s="1960"/>
      <c r="IY66" s="1960"/>
      <c r="IZ66" s="1960"/>
      <c r="JA66" s="1960"/>
      <c r="JB66" s="1960"/>
      <c r="JC66" s="1960"/>
      <c r="JD66" s="1960"/>
      <c r="JE66" s="1960"/>
      <c r="JF66" s="1960"/>
      <c r="JG66" s="1960"/>
      <c r="JH66" s="1960"/>
      <c r="JI66" s="1960"/>
      <c r="JJ66" s="1960"/>
      <c r="JK66" s="1960"/>
      <c r="JL66" s="1960"/>
      <c r="JM66" s="1960"/>
      <c r="JN66" s="1960"/>
      <c r="JO66" s="1960"/>
      <c r="JP66" s="1960"/>
      <c r="JQ66" s="1960"/>
      <c r="JR66" s="1960"/>
      <c r="JS66" s="1960"/>
      <c r="JT66" s="1960"/>
      <c r="JU66" s="1960"/>
      <c r="JV66" s="1960"/>
      <c r="JW66" s="1960"/>
      <c r="JX66" s="1960"/>
      <c r="JY66" s="1960"/>
      <c r="JZ66" s="1960"/>
      <c r="KA66" s="1960"/>
      <c r="KB66" s="1960"/>
      <c r="KC66" s="1960"/>
      <c r="KD66" s="1960"/>
      <c r="KE66" s="1960"/>
      <c r="KF66" s="1960"/>
      <c r="KG66" s="1960"/>
      <c r="KH66" s="1960"/>
      <c r="KI66" s="1960"/>
      <c r="KJ66" s="1960"/>
      <c r="KK66" s="1960"/>
      <c r="KL66" s="1960"/>
      <c r="KM66" s="1960"/>
      <c r="KN66" s="1960"/>
      <c r="KO66" s="1960"/>
      <c r="KP66" s="1960"/>
      <c r="KQ66" s="1960"/>
      <c r="KR66" s="1960"/>
      <c r="KS66" s="1960"/>
      <c r="KT66" s="1960"/>
      <c r="KU66" s="1960"/>
      <c r="KV66" s="1960"/>
      <c r="KW66" s="1960"/>
      <c r="KX66" s="1960"/>
      <c r="KY66" s="1960"/>
      <c r="KZ66" s="1960"/>
      <c r="LA66" s="1960"/>
      <c r="LB66" s="1960"/>
      <c r="LC66" s="1960"/>
      <c r="LD66" s="1960"/>
      <c r="LE66" s="1960"/>
      <c r="LF66" s="1960"/>
      <c r="LG66" s="1960"/>
      <c r="LH66" s="1960"/>
    </row>
    <row r="67" s="1488" customFormat="1" ht="47" customHeight="1" spans="1:320">
      <c r="A67" s="1832">
        <v>45910</v>
      </c>
      <c r="B67" s="1660" t="s">
        <v>846</v>
      </c>
      <c r="C67" s="1661" t="s">
        <v>847</v>
      </c>
      <c r="D67" s="1662">
        <v>4500179155</v>
      </c>
      <c r="E67" s="2415"/>
      <c r="F67" s="1662" t="s">
        <v>3067</v>
      </c>
      <c r="G67" s="1863" t="s">
        <v>2831</v>
      </c>
      <c r="H67" s="1863" t="s">
        <v>2831</v>
      </c>
      <c r="I67" s="1880" t="s">
        <v>2970</v>
      </c>
      <c r="J67" s="1543">
        <v>2016</v>
      </c>
      <c r="K67" s="1876">
        <v>0</v>
      </c>
      <c r="L67" s="1876">
        <v>96</v>
      </c>
      <c r="M67" s="1876">
        <f t="shared" si="0"/>
        <v>21</v>
      </c>
      <c r="N67" s="1673">
        <v>45957</v>
      </c>
      <c r="O67" s="1673">
        <v>45955</v>
      </c>
      <c r="P67" s="1878"/>
      <c r="Q67" s="2079" t="s">
        <v>78</v>
      </c>
      <c r="R67" s="2415"/>
      <c r="S67" s="2079" t="s">
        <v>829</v>
      </c>
      <c r="T67" s="1891"/>
      <c r="U67" s="1891" t="s">
        <v>111</v>
      </c>
      <c r="V67" s="1900">
        <v>45910</v>
      </c>
      <c r="W67" s="1930" t="s">
        <v>88</v>
      </c>
      <c r="X67" s="1900">
        <v>45922</v>
      </c>
      <c r="Y67" s="1930"/>
      <c r="Z67" s="1930"/>
      <c r="AA67" s="1597" t="s">
        <v>3068</v>
      </c>
      <c r="AB67" s="1692" t="s">
        <v>680</v>
      </c>
      <c r="AC67" s="2093">
        <v>1.0005</v>
      </c>
      <c r="AD67" s="2095">
        <f>AC67*J67</f>
        <v>2017.008</v>
      </c>
      <c r="AE67" s="1647" t="s">
        <v>1478</v>
      </c>
      <c r="AF67" s="1947" t="s">
        <v>81</v>
      </c>
      <c r="AG67" s="1947">
        <v>6</v>
      </c>
      <c r="AH67" s="1948">
        <f t="shared" ref="AH67:AH79" si="37">J67</f>
        <v>2016</v>
      </c>
      <c r="AI67" s="1948"/>
      <c r="AJ67" s="1948"/>
      <c r="AK67" s="1948">
        <f>J67/24</f>
        <v>84</v>
      </c>
      <c r="AL67" s="1948"/>
      <c r="AM67" s="1948"/>
      <c r="AN67" s="1948"/>
      <c r="AO67" s="1948" t="s">
        <v>63</v>
      </c>
      <c r="AP67" s="1948">
        <f t="shared" si="25"/>
        <v>2016</v>
      </c>
      <c r="AQ67" s="1948"/>
      <c r="AR67" s="1430">
        <f t="shared" si="29"/>
        <v>336</v>
      </c>
      <c r="AS67" s="1430">
        <f t="shared" si="30"/>
        <v>336</v>
      </c>
      <c r="AT67" s="1430">
        <f t="shared" si="31"/>
        <v>336</v>
      </c>
      <c r="AU67" s="1430">
        <f t="shared" si="32"/>
        <v>336</v>
      </c>
      <c r="AV67" s="1430">
        <f t="shared" si="33"/>
        <v>336</v>
      </c>
      <c r="AW67" s="1430">
        <f t="shared" si="34"/>
        <v>336</v>
      </c>
      <c r="AX67" s="1430"/>
      <c r="AY67" s="1430">
        <f t="shared" si="35"/>
        <v>322</v>
      </c>
      <c r="AZ67" s="1430">
        <f t="shared" si="36"/>
        <v>14</v>
      </c>
      <c r="BA67" s="1876"/>
      <c r="BB67" s="1959"/>
      <c r="BC67" s="1960"/>
      <c r="BD67" s="1960"/>
      <c r="BE67" s="1960"/>
      <c r="BF67" s="1960"/>
      <c r="BG67" s="1960"/>
      <c r="BH67" s="1960"/>
      <c r="BI67" s="1960"/>
      <c r="BJ67" s="1960"/>
      <c r="BK67" s="1960"/>
      <c r="BL67" s="1960"/>
      <c r="BM67" s="1960"/>
      <c r="BN67" s="1960"/>
      <c r="BO67" s="1960"/>
      <c r="BP67" s="1960"/>
      <c r="BQ67" s="1960"/>
      <c r="BR67" s="1960"/>
      <c r="BS67" s="1960"/>
      <c r="BT67" s="1960"/>
      <c r="BU67" s="1960"/>
      <c r="BV67" s="1960"/>
      <c r="BW67" s="1960"/>
      <c r="BX67" s="1960"/>
      <c r="BY67" s="1960"/>
      <c r="BZ67" s="1960"/>
      <c r="CA67" s="1960"/>
      <c r="CB67" s="1960"/>
      <c r="CC67" s="1960"/>
      <c r="CD67" s="1960"/>
      <c r="CE67" s="1960"/>
      <c r="CF67" s="1960"/>
      <c r="CG67" s="1960"/>
      <c r="CH67" s="1960"/>
      <c r="CI67" s="1960"/>
      <c r="CJ67" s="1960"/>
      <c r="CK67" s="1960"/>
      <c r="CL67" s="1960"/>
      <c r="CM67" s="1960"/>
      <c r="CN67" s="1960"/>
      <c r="CO67" s="1960"/>
      <c r="CP67" s="1960"/>
      <c r="CQ67" s="1960"/>
      <c r="CR67" s="1960"/>
      <c r="CS67" s="1960"/>
      <c r="CT67" s="1960"/>
      <c r="CU67" s="1960"/>
      <c r="CV67" s="1960"/>
      <c r="CW67" s="1960"/>
      <c r="CX67" s="1960"/>
      <c r="CY67" s="1960"/>
      <c r="CZ67" s="1960"/>
      <c r="DA67" s="1960"/>
      <c r="DB67" s="1960"/>
      <c r="DC67" s="1960"/>
      <c r="DD67" s="1960"/>
      <c r="DE67" s="1960"/>
      <c r="DF67" s="1960"/>
      <c r="DG67" s="1960"/>
      <c r="DH67" s="1960"/>
      <c r="DI67" s="1960"/>
      <c r="DJ67" s="1960"/>
      <c r="DK67" s="1960"/>
      <c r="DL67" s="1960"/>
      <c r="DM67" s="1960"/>
      <c r="DN67" s="1960"/>
      <c r="DO67" s="1960"/>
      <c r="DP67" s="1960"/>
      <c r="DQ67" s="1960"/>
      <c r="DR67" s="1960"/>
      <c r="DS67" s="1960"/>
      <c r="DT67" s="1960"/>
      <c r="DU67" s="1960"/>
      <c r="DV67" s="1960"/>
      <c r="DW67" s="1960"/>
      <c r="DX67" s="1960"/>
      <c r="DY67" s="1960"/>
      <c r="DZ67" s="1960"/>
      <c r="EA67" s="1960"/>
      <c r="EB67" s="1960"/>
      <c r="EC67" s="1960"/>
      <c r="ED67" s="1960"/>
      <c r="EE67" s="1960"/>
      <c r="EF67" s="1960"/>
      <c r="EG67" s="1960"/>
      <c r="EH67" s="1960"/>
      <c r="EI67" s="1960"/>
      <c r="EJ67" s="1960"/>
      <c r="EK67" s="1960"/>
      <c r="EL67" s="1960"/>
      <c r="EM67" s="1960"/>
      <c r="EN67" s="1960"/>
      <c r="EO67" s="1960"/>
      <c r="EP67" s="1960"/>
      <c r="EQ67" s="1960"/>
      <c r="ER67" s="1960"/>
      <c r="ES67" s="1960"/>
      <c r="ET67" s="1960"/>
      <c r="EU67" s="1960"/>
      <c r="EV67" s="1960"/>
      <c r="EW67" s="1960"/>
      <c r="EX67" s="1960"/>
      <c r="EY67" s="1960"/>
      <c r="EZ67" s="1960"/>
      <c r="FA67" s="1960"/>
      <c r="FB67" s="1960"/>
      <c r="FC67" s="1960"/>
      <c r="FD67" s="1960"/>
      <c r="FE67" s="1960"/>
      <c r="FF67" s="1960"/>
      <c r="FG67" s="1960"/>
      <c r="FH67" s="1960"/>
      <c r="FI67" s="1960"/>
      <c r="FJ67" s="1960"/>
      <c r="FK67" s="1960"/>
      <c r="FL67" s="1960"/>
      <c r="FM67" s="1960"/>
      <c r="FN67" s="1960"/>
      <c r="FO67" s="1960"/>
      <c r="FP67" s="1960"/>
      <c r="FQ67" s="1960"/>
      <c r="FR67" s="1960"/>
      <c r="FS67" s="1960"/>
      <c r="FT67" s="1960"/>
      <c r="FU67" s="1960"/>
      <c r="FV67" s="1960"/>
      <c r="FW67" s="1960"/>
      <c r="FX67" s="1960"/>
      <c r="FY67" s="1960"/>
      <c r="FZ67" s="1960"/>
      <c r="GA67" s="1960"/>
      <c r="GB67" s="1960"/>
      <c r="GC67" s="1960"/>
      <c r="GD67" s="1960"/>
      <c r="GE67" s="1960"/>
      <c r="GF67" s="1960"/>
      <c r="GG67" s="1960"/>
      <c r="GH67" s="1960"/>
      <c r="GI67" s="1960"/>
      <c r="GJ67" s="1960"/>
      <c r="GK67" s="1960"/>
      <c r="GL67" s="1960"/>
      <c r="GM67" s="1960"/>
      <c r="GN67" s="1960"/>
      <c r="GO67" s="1960"/>
      <c r="GP67" s="1960"/>
      <c r="GQ67" s="1960"/>
      <c r="GR67" s="1960"/>
      <c r="GS67" s="1960"/>
      <c r="GT67" s="1960"/>
      <c r="GU67" s="1960"/>
      <c r="GV67" s="1960"/>
      <c r="GW67" s="1960"/>
      <c r="GX67" s="1960"/>
      <c r="GY67" s="1960"/>
      <c r="GZ67" s="1960"/>
      <c r="HA67" s="1960"/>
      <c r="HB67" s="1960"/>
      <c r="HC67" s="1960"/>
      <c r="HD67" s="1960"/>
      <c r="HE67" s="1960"/>
      <c r="HF67" s="1960"/>
      <c r="HG67" s="1960"/>
      <c r="HH67" s="1960"/>
      <c r="HI67" s="1960"/>
      <c r="HJ67" s="1960"/>
      <c r="HK67" s="1960"/>
      <c r="HL67" s="1960"/>
      <c r="HM67" s="1960"/>
      <c r="HN67" s="1960"/>
      <c r="HO67" s="1960"/>
      <c r="HP67" s="1960"/>
      <c r="HQ67" s="1960"/>
      <c r="HR67" s="1960"/>
      <c r="HS67" s="1960"/>
      <c r="HT67" s="1960"/>
      <c r="HU67" s="1960"/>
      <c r="HV67" s="1960"/>
      <c r="HW67" s="1960"/>
      <c r="HX67" s="1960"/>
      <c r="HY67" s="1960"/>
      <c r="HZ67" s="1960"/>
      <c r="IA67" s="1960"/>
      <c r="IB67" s="1960"/>
      <c r="IC67" s="1960"/>
      <c r="ID67" s="1960"/>
      <c r="IE67" s="1960"/>
      <c r="IF67" s="1960"/>
      <c r="IG67" s="1960"/>
      <c r="IH67" s="1960"/>
      <c r="II67" s="1960"/>
      <c r="IJ67" s="1960"/>
      <c r="IK67" s="1960"/>
      <c r="IL67" s="1960"/>
      <c r="IM67" s="1960"/>
      <c r="IN67" s="1960"/>
      <c r="IO67" s="1960"/>
      <c r="IP67" s="1960"/>
      <c r="IQ67" s="1960"/>
      <c r="IR67" s="1960"/>
      <c r="IS67" s="1960"/>
      <c r="IT67" s="1960"/>
      <c r="IU67" s="1960"/>
      <c r="IV67" s="1960"/>
      <c r="IW67" s="1960"/>
      <c r="IX67" s="1960"/>
      <c r="IY67" s="1960"/>
      <c r="IZ67" s="1960"/>
      <c r="JA67" s="1960"/>
      <c r="JB67" s="1960"/>
      <c r="JC67" s="1960"/>
      <c r="JD67" s="1960"/>
      <c r="JE67" s="1960"/>
      <c r="JF67" s="1960"/>
      <c r="JG67" s="1960"/>
      <c r="JH67" s="1960"/>
      <c r="JI67" s="1960"/>
      <c r="JJ67" s="1960"/>
      <c r="JK67" s="1960"/>
      <c r="JL67" s="1960"/>
      <c r="JM67" s="1960"/>
      <c r="JN67" s="1960"/>
      <c r="JO67" s="1960"/>
      <c r="JP67" s="1960"/>
      <c r="JQ67" s="1960"/>
      <c r="JR67" s="1960"/>
      <c r="JS67" s="1960"/>
      <c r="JT67" s="1960"/>
      <c r="JU67" s="1960"/>
      <c r="JV67" s="1960"/>
      <c r="JW67" s="1960"/>
      <c r="JX67" s="1960"/>
      <c r="JY67" s="1960"/>
      <c r="JZ67" s="1960"/>
      <c r="KA67" s="1960"/>
      <c r="KB67" s="1960"/>
      <c r="KC67" s="1960"/>
      <c r="KD67" s="1960"/>
      <c r="KE67" s="1960"/>
      <c r="KF67" s="1960"/>
      <c r="KG67" s="1960"/>
      <c r="KH67" s="1960"/>
      <c r="KI67" s="1960"/>
      <c r="KJ67" s="1960"/>
      <c r="KK67" s="1960"/>
      <c r="KL67" s="1960"/>
      <c r="KM67" s="1960"/>
      <c r="KN67" s="1960"/>
      <c r="KO67" s="1960"/>
      <c r="KP67" s="1960"/>
      <c r="KQ67" s="1960"/>
      <c r="KR67" s="1960"/>
      <c r="KS67" s="1960"/>
      <c r="KT67" s="1960"/>
      <c r="KU67" s="1960"/>
      <c r="KV67" s="1960"/>
      <c r="KW67" s="1960"/>
      <c r="KX67" s="1960"/>
      <c r="KY67" s="1960"/>
      <c r="KZ67" s="1960"/>
      <c r="LA67" s="1960"/>
      <c r="LB67" s="1960"/>
      <c r="LC67" s="1960"/>
      <c r="LD67" s="1960"/>
      <c r="LE67" s="1960"/>
      <c r="LF67" s="1960"/>
      <c r="LG67" s="1960"/>
      <c r="LH67" s="1960"/>
    </row>
    <row r="68" s="1488" customFormat="1" ht="47" customHeight="1" spans="1:320">
      <c r="A68" s="1832">
        <v>45883</v>
      </c>
      <c r="B68" s="1660" t="s">
        <v>1156</v>
      </c>
      <c r="C68" s="1661" t="s">
        <v>158</v>
      </c>
      <c r="D68" s="1662">
        <v>4500176922</v>
      </c>
      <c r="E68" s="2415" t="s">
        <v>3069</v>
      </c>
      <c r="F68" s="1662" t="s">
        <v>3070</v>
      </c>
      <c r="G68" s="2416" t="s">
        <v>2895</v>
      </c>
      <c r="H68" s="1863" t="s">
        <v>2938</v>
      </c>
      <c r="I68" s="1880" t="s">
        <v>2926</v>
      </c>
      <c r="J68" s="1543">
        <v>2400</v>
      </c>
      <c r="K68" s="1876">
        <v>0</v>
      </c>
      <c r="L68" s="1876">
        <v>24</v>
      </c>
      <c r="M68" s="1876">
        <f t="shared" si="0"/>
        <v>100</v>
      </c>
      <c r="N68" s="1673">
        <v>45958</v>
      </c>
      <c r="O68" s="1673">
        <v>45957</v>
      </c>
      <c r="P68" s="1878"/>
      <c r="Q68" s="2079" t="s">
        <v>78</v>
      </c>
      <c r="R68" s="2415"/>
      <c r="S68" s="2079" t="s">
        <v>829</v>
      </c>
      <c r="T68" s="1891"/>
      <c r="U68" s="1891" t="s">
        <v>111</v>
      </c>
      <c r="V68" s="1900">
        <v>45917</v>
      </c>
      <c r="W68" s="1930" t="s">
        <v>88</v>
      </c>
      <c r="X68" s="1900">
        <v>45917</v>
      </c>
      <c r="Y68" s="1930"/>
      <c r="Z68" s="1930"/>
      <c r="AA68" s="1682" t="s">
        <v>3071</v>
      </c>
      <c r="AB68" s="1692" t="s">
        <v>305</v>
      </c>
      <c r="AC68" s="2093">
        <v>1.0005</v>
      </c>
      <c r="AD68" s="2095">
        <f>AC68*J68</f>
        <v>2401.2</v>
      </c>
      <c r="AE68" s="1647" t="s">
        <v>3072</v>
      </c>
      <c r="AF68" s="1947" t="s">
        <v>81</v>
      </c>
      <c r="AG68" s="1947">
        <v>6</v>
      </c>
      <c r="AH68" s="1948">
        <f t="shared" si="37"/>
        <v>2400</v>
      </c>
      <c r="AI68" s="1948"/>
      <c r="AJ68" s="1948"/>
      <c r="AK68" s="1948">
        <f>J68/24</f>
        <v>100</v>
      </c>
      <c r="AL68" s="1948"/>
      <c r="AM68" s="1948"/>
      <c r="AN68" s="1948"/>
      <c r="AO68" s="1948" t="s">
        <v>63</v>
      </c>
      <c r="AP68" s="1948">
        <f t="shared" si="25"/>
        <v>2400</v>
      </c>
      <c r="AQ68" s="1948"/>
      <c r="AR68" s="1430">
        <f t="shared" si="29"/>
        <v>400</v>
      </c>
      <c r="AS68" s="1430">
        <f t="shared" si="30"/>
        <v>400</v>
      </c>
      <c r="AT68" s="1430">
        <f t="shared" si="31"/>
        <v>400</v>
      </c>
      <c r="AU68" s="1430">
        <f t="shared" si="32"/>
        <v>400</v>
      </c>
      <c r="AV68" s="1430">
        <f t="shared" si="33"/>
        <v>400</v>
      </c>
      <c r="AW68" s="1430">
        <f t="shared" si="34"/>
        <v>400</v>
      </c>
      <c r="AX68" s="1430"/>
      <c r="AY68" s="1430">
        <f t="shared" si="35"/>
        <v>383.333333333333</v>
      </c>
      <c r="AZ68" s="1430">
        <f t="shared" si="36"/>
        <v>16.6666666666667</v>
      </c>
      <c r="BA68" s="1876"/>
      <c r="BB68" s="1959"/>
      <c r="BC68" s="1960"/>
      <c r="BD68" s="1960"/>
      <c r="BE68" s="1960"/>
      <c r="BF68" s="1960"/>
      <c r="BG68" s="1960"/>
      <c r="BH68" s="1960"/>
      <c r="BI68" s="1960"/>
      <c r="BJ68" s="1960"/>
      <c r="BK68" s="1960"/>
      <c r="BL68" s="1960"/>
      <c r="BM68" s="1960"/>
      <c r="BN68" s="1960"/>
      <c r="BO68" s="1960"/>
      <c r="BP68" s="1960"/>
      <c r="BQ68" s="1960"/>
      <c r="BR68" s="1960"/>
      <c r="BS68" s="1960"/>
      <c r="BT68" s="1960"/>
      <c r="BU68" s="1960"/>
      <c r="BV68" s="1960"/>
      <c r="BW68" s="1960"/>
      <c r="BX68" s="1960"/>
      <c r="BY68" s="1960"/>
      <c r="BZ68" s="1960"/>
      <c r="CA68" s="1960"/>
      <c r="CB68" s="1960"/>
      <c r="CC68" s="1960"/>
      <c r="CD68" s="1960"/>
      <c r="CE68" s="1960"/>
      <c r="CF68" s="1960"/>
      <c r="CG68" s="1960"/>
      <c r="CH68" s="1960"/>
      <c r="CI68" s="1960"/>
      <c r="CJ68" s="1960"/>
      <c r="CK68" s="1960"/>
      <c r="CL68" s="1960"/>
      <c r="CM68" s="1960"/>
      <c r="CN68" s="1960"/>
      <c r="CO68" s="1960"/>
      <c r="CP68" s="1960"/>
      <c r="CQ68" s="1960"/>
      <c r="CR68" s="1960"/>
      <c r="CS68" s="1960"/>
      <c r="CT68" s="1960"/>
      <c r="CU68" s="1960"/>
      <c r="CV68" s="1960"/>
      <c r="CW68" s="1960"/>
      <c r="CX68" s="1960"/>
      <c r="CY68" s="1960"/>
      <c r="CZ68" s="1960"/>
      <c r="DA68" s="1960"/>
      <c r="DB68" s="1960"/>
      <c r="DC68" s="1960"/>
      <c r="DD68" s="1960"/>
      <c r="DE68" s="1960"/>
      <c r="DF68" s="1960"/>
      <c r="DG68" s="1960"/>
      <c r="DH68" s="1960"/>
      <c r="DI68" s="1960"/>
      <c r="DJ68" s="1960"/>
      <c r="DK68" s="1960"/>
      <c r="DL68" s="1960"/>
      <c r="DM68" s="1960"/>
      <c r="DN68" s="1960"/>
      <c r="DO68" s="1960"/>
      <c r="DP68" s="1960"/>
      <c r="DQ68" s="1960"/>
      <c r="DR68" s="1960"/>
      <c r="DS68" s="1960"/>
      <c r="DT68" s="1960"/>
      <c r="DU68" s="1960"/>
      <c r="DV68" s="1960"/>
      <c r="DW68" s="1960"/>
      <c r="DX68" s="1960"/>
      <c r="DY68" s="1960"/>
      <c r="DZ68" s="1960"/>
      <c r="EA68" s="1960"/>
      <c r="EB68" s="1960"/>
      <c r="EC68" s="1960"/>
      <c r="ED68" s="1960"/>
      <c r="EE68" s="1960"/>
      <c r="EF68" s="1960"/>
      <c r="EG68" s="1960"/>
      <c r="EH68" s="1960"/>
      <c r="EI68" s="1960"/>
      <c r="EJ68" s="1960"/>
      <c r="EK68" s="1960"/>
      <c r="EL68" s="1960"/>
      <c r="EM68" s="1960"/>
      <c r="EN68" s="1960"/>
      <c r="EO68" s="1960"/>
      <c r="EP68" s="1960"/>
      <c r="EQ68" s="1960"/>
      <c r="ER68" s="1960"/>
      <c r="ES68" s="1960"/>
      <c r="ET68" s="1960"/>
      <c r="EU68" s="1960"/>
      <c r="EV68" s="1960"/>
      <c r="EW68" s="1960"/>
      <c r="EX68" s="1960"/>
      <c r="EY68" s="1960"/>
      <c r="EZ68" s="1960"/>
      <c r="FA68" s="1960"/>
      <c r="FB68" s="1960"/>
      <c r="FC68" s="1960"/>
      <c r="FD68" s="1960"/>
      <c r="FE68" s="1960"/>
      <c r="FF68" s="1960"/>
      <c r="FG68" s="1960"/>
      <c r="FH68" s="1960"/>
      <c r="FI68" s="1960"/>
      <c r="FJ68" s="1960"/>
      <c r="FK68" s="1960"/>
      <c r="FL68" s="1960"/>
      <c r="FM68" s="1960"/>
      <c r="FN68" s="1960"/>
      <c r="FO68" s="1960"/>
      <c r="FP68" s="1960"/>
      <c r="FQ68" s="1960"/>
      <c r="FR68" s="1960"/>
      <c r="FS68" s="1960"/>
      <c r="FT68" s="1960"/>
      <c r="FU68" s="1960"/>
      <c r="FV68" s="1960"/>
      <c r="FW68" s="1960"/>
      <c r="FX68" s="1960"/>
      <c r="FY68" s="1960"/>
      <c r="FZ68" s="1960"/>
      <c r="GA68" s="1960"/>
      <c r="GB68" s="1960"/>
      <c r="GC68" s="1960"/>
      <c r="GD68" s="1960"/>
      <c r="GE68" s="1960"/>
      <c r="GF68" s="1960"/>
      <c r="GG68" s="1960"/>
      <c r="GH68" s="1960"/>
      <c r="GI68" s="1960"/>
      <c r="GJ68" s="1960"/>
      <c r="GK68" s="1960"/>
      <c r="GL68" s="1960"/>
      <c r="GM68" s="1960"/>
      <c r="GN68" s="1960"/>
      <c r="GO68" s="1960"/>
      <c r="GP68" s="1960"/>
      <c r="GQ68" s="1960"/>
      <c r="GR68" s="1960"/>
      <c r="GS68" s="1960"/>
      <c r="GT68" s="1960"/>
      <c r="GU68" s="1960"/>
      <c r="GV68" s="1960"/>
      <c r="GW68" s="1960"/>
      <c r="GX68" s="1960"/>
      <c r="GY68" s="1960"/>
      <c r="GZ68" s="1960"/>
      <c r="HA68" s="1960"/>
      <c r="HB68" s="1960"/>
      <c r="HC68" s="1960"/>
      <c r="HD68" s="1960"/>
      <c r="HE68" s="1960"/>
      <c r="HF68" s="1960"/>
      <c r="HG68" s="1960"/>
      <c r="HH68" s="1960"/>
      <c r="HI68" s="1960"/>
      <c r="HJ68" s="1960"/>
      <c r="HK68" s="1960"/>
      <c r="HL68" s="1960"/>
      <c r="HM68" s="1960"/>
      <c r="HN68" s="1960"/>
      <c r="HO68" s="1960"/>
      <c r="HP68" s="1960"/>
      <c r="HQ68" s="1960"/>
      <c r="HR68" s="1960"/>
      <c r="HS68" s="1960"/>
      <c r="HT68" s="1960"/>
      <c r="HU68" s="1960"/>
      <c r="HV68" s="1960"/>
      <c r="HW68" s="1960"/>
      <c r="HX68" s="1960"/>
      <c r="HY68" s="1960"/>
      <c r="HZ68" s="1960"/>
      <c r="IA68" s="1960"/>
      <c r="IB68" s="1960"/>
      <c r="IC68" s="1960"/>
      <c r="ID68" s="1960"/>
      <c r="IE68" s="1960"/>
      <c r="IF68" s="1960"/>
      <c r="IG68" s="1960"/>
      <c r="IH68" s="1960"/>
      <c r="II68" s="1960"/>
      <c r="IJ68" s="1960"/>
      <c r="IK68" s="1960"/>
      <c r="IL68" s="1960"/>
      <c r="IM68" s="1960"/>
      <c r="IN68" s="1960"/>
      <c r="IO68" s="1960"/>
      <c r="IP68" s="1960"/>
      <c r="IQ68" s="1960"/>
      <c r="IR68" s="1960"/>
      <c r="IS68" s="1960"/>
      <c r="IT68" s="1960"/>
      <c r="IU68" s="1960"/>
      <c r="IV68" s="1960"/>
      <c r="IW68" s="1960"/>
      <c r="IX68" s="1960"/>
      <c r="IY68" s="1960"/>
      <c r="IZ68" s="1960"/>
      <c r="JA68" s="1960"/>
      <c r="JB68" s="1960"/>
      <c r="JC68" s="1960"/>
      <c r="JD68" s="1960"/>
      <c r="JE68" s="1960"/>
      <c r="JF68" s="1960"/>
      <c r="JG68" s="1960"/>
      <c r="JH68" s="1960"/>
      <c r="JI68" s="1960"/>
      <c r="JJ68" s="1960"/>
      <c r="JK68" s="1960"/>
      <c r="JL68" s="1960"/>
      <c r="JM68" s="1960"/>
      <c r="JN68" s="1960"/>
      <c r="JO68" s="1960"/>
      <c r="JP68" s="1960"/>
      <c r="JQ68" s="1960"/>
      <c r="JR68" s="1960"/>
      <c r="JS68" s="1960"/>
      <c r="JT68" s="1960"/>
      <c r="JU68" s="1960"/>
      <c r="JV68" s="1960"/>
      <c r="JW68" s="1960"/>
      <c r="JX68" s="1960"/>
      <c r="JY68" s="1960"/>
      <c r="JZ68" s="1960"/>
      <c r="KA68" s="1960"/>
      <c r="KB68" s="1960"/>
      <c r="KC68" s="1960"/>
      <c r="KD68" s="1960"/>
      <c r="KE68" s="1960"/>
      <c r="KF68" s="1960"/>
      <c r="KG68" s="1960"/>
      <c r="KH68" s="1960"/>
      <c r="KI68" s="1960"/>
      <c r="KJ68" s="1960"/>
      <c r="KK68" s="1960"/>
      <c r="KL68" s="1960"/>
      <c r="KM68" s="1960"/>
      <c r="KN68" s="1960"/>
      <c r="KO68" s="1960"/>
      <c r="KP68" s="1960"/>
      <c r="KQ68" s="1960"/>
      <c r="KR68" s="1960"/>
      <c r="KS68" s="1960"/>
      <c r="KT68" s="1960"/>
      <c r="KU68" s="1960"/>
      <c r="KV68" s="1960"/>
      <c r="KW68" s="1960"/>
      <c r="KX68" s="1960"/>
      <c r="KY68" s="1960"/>
      <c r="KZ68" s="1960"/>
      <c r="LA68" s="1960"/>
      <c r="LB68" s="1960"/>
      <c r="LC68" s="1960"/>
      <c r="LD68" s="1960"/>
      <c r="LE68" s="1960"/>
      <c r="LF68" s="1960"/>
      <c r="LG68" s="1960"/>
      <c r="LH68" s="1960"/>
    </row>
    <row r="69" s="1488" customFormat="1" ht="47" customHeight="1" spans="1:320">
      <c r="A69" s="1832">
        <v>45883</v>
      </c>
      <c r="B69" s="1660" t="s">
        <v>1156</v>
      </c>
      <c r="C69" s="1661" t="s">
        <v>158</v>
      </c>
      <c r="D69" s="1662">
        <v>4500176922</v>
      </c>
      <c r="E69" s="2415" t="s">
        <v>3069</v>
      </c>
      <c r="F69" s="1662" t="s">
        <v>3073</v>
      </c>
      <c r="G69" s="1891" t="s">
        <v>2834</v>
      </c>
      <c r="H69" s="1863" t="s">
        <v>2942</v>
      </c>
      <c r="I69" s="1880" t="s">
        <v>2889</v>
      </c>
      <c r="J69" s="1543">
        <v>5600</v>
      </c>
      <c r="K69" s="1876">
        <v>0</v>
      </c>
      <c r="L69" s="1876">
        <v>56</v>
      </c>
      <c r="M69" s="1876">
        <f t="shared" si="0"/>
        <v>100</v>
      </c>
      <c r="N69" s="1673">
        <v>45958</v>
      </c>
      <c r="O69" s="1673">
        <v>45957</v>
      </c>
      <c r="P69" s="1878"/>
      <c r="Q69" s="2079" t="s">
        <v>78</v>
      </c>
      <c r="R69" s="2415"/>
      <c r="S69" s="2079" t="s">
        <v>829</v>
      </c>
      <c r="T69" s="1891"/>
      <c r="U69" s="1891" t="s">
        <v>111</v>
      </c>
      <c r="V69" s="1900">
        <v>45917</v>
      </c>
      <c r="W69" s="1930" t="s">
        <v>88</v>
      </c>
      <c r="X69" s="1900">
        <v>45917</v>
      </c>
      <c r="Y69" s="1930"/>
      <c r="Z69" s="1930"/>
      <c r="AA69" s="1682" t="s">
        <v>3074</v>
      </c>
      <c r="AB69" s="1692" t="s">
        <v>305</v>
      </c>
      <c r="AC69" s="2093">
        <v>54.064</v>
      </c>
      <c r="AD69" s="2095">
        <f>AC69*'15759粉色Baby系列'!M69</f>
        <v>5406.4</v>
      </c>
      <c r="AE69" s="1647" t="s">
        <v>3072</v>
      </c>
      <c r="AF69" s="1947" t="s">
        <v>81</v>
      </c>
      <c r="AG69" s="1947">
        <v>6</v>
      </c>
      <c r="AH69" s="1948">
        <f t="shared" si="37"/>
        <v>5600</v>
      </c>
      <c r="AI69" s="1948"/>
      <c r="AJ69" s="1948"/>
      <c r="AK69" s="1948"/>
      <c r="AL69" s="1948"/>
      <c r="AM69" s="1948">
        <f>J69/56</f>
        <v>100</v>
      </c>
      <c r="AN69" s="1948"/>
      <c r="AO69" s="1948"/>
      <c r="AP69" s="1948"/>
      <c r="AQ69" s="1948"/>
      <c r="AR69" s="1430">
        <f t="shared" si="29"/>
        <v>933.333333333333</v>
      </c>
      <c r="AS69" s="1430">
        <f t="shared" si="30"/>
        <v>933.333333333333</v>
      </c>
      <c r="AT69" s="1430">
        <f t="shared" si="31"/>
        <v>933.333333333333</v>
      </c>
      <c r="AU69" s="1430">
        <f t="shared" si="32"/>
        <v>933.333333333333</v>
      </c>
      <c r="AV69" s="1430">
        <f t="shared" si="33"/>
        <v>933.333333333333</v>
      </c>
      <c r="AW69" s="1430">
        <f t="shared" si="34"/>
        <v>933.333333333333</v>
      </c>
      <c r="AX69" s="1430"/>
      <c r="AY69" s="1430">
        <f t="shared" si="35"/>
        <v>894.444444444444</v>
      </c>
      <c r="AZ69" s="1430">
        <f t="shared" si="36"/>
        <v>38.8888888888889</v>
      </c>
      <c r="BA69" s="1876"/>
      <c r="BB69" s="1959"/>
      <c r="BC69" s="1960"/>
      <c r="BD69" s="1960"/>
      <c r="BE69" s="1960"/>
      <c r="BF69" s="1960"/>
      <c r="BG69" s="1960"/>
      <c r="BH69" s="1960"/>
      <c r="BI69" s="1960"/>
      <c r="BJ69" s="1960"/>
      <c r="BK69" s="1960"/>
      <c r="BL69" s="1960"/>
      <c r="BM69" s="1960"/>
      <c r="BN69" s="1960"/>
      <c r="BO69" s="1960"/>
      <c r="BP69" s="1960"/>
      <c r="BQ69" s="1960"/>
      <c r="BR69" s="1960"/>
      <c r="BS69" s="1960"/>
      <c r="BT69" s="1960"/>
      <c r="BU69" s="1960"/>
      <c r="BV69" s="1960"/>
      <c r="BW69" s="1960"/>
      <c r="BX69" s="1960"/>
      <c r="BY69" s="1960"/>
      <c r="BZ69" s="1960"/>
      <c r="CA69" s="1960"/>
      <c r="CB69" s="1960"/>
      <c r="CC69" s="1960"/>
      <c r="CD69" s="1960"/>
      <c r="CE69" s="1960"/>
      <c r="CF69" s="1960"/>
      <c r="CG69" s="1960"/>
      <c r="CH69" s="1960"/>
      <c r="CI69" s="1960"/>
      <c r="CJ69" s="1960"/>
      <c r="CK69" s="1960"/>
      <c r="CL69" s="1960"/>
      <c r="CM69" s="1960"/>
      <c r="CN69" s="1960"/>
      <c r="CO69" s="1960"/>
      <c r="CP69" s="1960"/>
      <c r="CQ69" s="1960"/>
      <c r="CR69" s="1960"/>
      <c r="CS69" s="1960"/>
      <c r="CT69" s="1960"/>
      <c r="CU69" s="1960"/>
      <c r="CV69" s="1960"/>
      <c r="CW69" s="1960"/>
      <c r="CX69" s="1960"/>
      <c r="CY69" s="1960"/>
      <c r="CZ69" s="1960"/>
      <c r="DA69" s="1960"/>
      <c r="DB69" s="1960"/>
      <c r="DC69" s="1960"/>
      <c r="DD69" s="1960"/>
      <c r="DE69" s="1960"/>
      <c r="DF69" s="1960"/>
      <c r="DG69" s="1960"/>
      <c r="DH69" s="1960"/>
      <c r="DI69" s="1960"/>
      <c r="DJ69" s="1960"/>
      <c r="DK69" s="1960"/>
      <c r="DL69" s="1960"/>
      <c r="DM69" s="1960"/>
      <c r="DN69" s="1960"/>
      <c r="DO69" s="1960"/>
      <c r="DP69" s="1960"/>
      <c r="DQ69" s="1960"/>
      <c r="DR69" s="1960"/>
      <c r="DS69" s="1960"/>
      <c r="DT69" s="1960"/>
      <c r="DU69" s="1960"/>
      <c r="DV69" s="1960"/>
      <c r="DW69" s="1960"/>
      <c r="DX69" s="1960"/>
      <c r="DY69" s="1960"/>
      <c r="DZ69" s="1960"/>
      <c r="EA69" s="1960"/>
      <c r="EB69" s="1960"/>
      <c r="EC69" s="1960"/>
      <c r="ED69" s="1960"/>
      <c r="EE69" s="1960"/>
      <c r="EF69" s="1960"/>
      <c r="EG69" s="1960"/>
      <c r="EH69" s="1960"/>
      <c r="EI69" s="1960"/>
      <c r="EJ69" s="1960"/>
      <c r="EK69" s="1960"/>
      <c r="EL69" s="1960"/>
      <c r="EM69" s="1960"/>
      <c r="EN69" s="1960"/>
      <c r="EO69" s="1960"/>
      <c r="EP69" s="1960"/>
      <c r="EQ69" s="1960"/>
      <c r="ER69" s="1960"/>
      <c r="ES69" s="1960"/>
      <c r="ET69" s="1960"/>
      <c r="EU69" s="1960"/>
      <c r="EV69" s="1960"/>
      <c r="EW69" s="1960"/>
      <c r="EX69" s="1960"/>
      <c r="EY69" s="1960"/>
      <c r="EZ69" s="1960"/>
      <c r="FA69" s="1960"/>
      <c r="FB69" s="1960"/>
      <c r="FC69" s="1960"/>
      <c r="FD69" s="1960"/>
      <c r="FE69" s="1960"/>
      <c r="FF69" s="1960"/>
      <c r="FG69" s="1960"/>
      <c r="FH69" s="1960"/>
      <c r="FI69" s="1960"/>
      <c r="FJ69" s="1960"/>
      <c r="FK69" s="1960"/>
      <c r="FL69" s="1960"/>
      <c r="FM69" s="1960"/>
      <c r="FN69" s="1960"/>
      <c r="FO69" s="1960"/>
      <c r="FP69" s="1960"/>
      <c r="FQ69" s="1960"/>
      <c r="FR69" s="1960"/>
      <c r="FS69" s="1960"/>
      <c r="FT69" s="1960"/>
      <c r="FU69" s="1960"/>
      <c r="FV69" s="1960"/>
      <c r="FW69" s="1960"/>
      <c r="FX69" s="1960"/>
      <c r="FY69" s="1960"/>
      <c r="FZ69" s="1960"/>
      <c r="GA69" s="1960"/>
      <c r="GB69" s="1960"/>
      <c r="GC69" s="1960"/>
      <c r="GD69" s="1960"/>
      <c r="GE69" s="1960"/>
      <c r="GF69" s="1960"/>
      <c r="GG69" s="1960"/>
      <c r="GH69" s="1960"/>
      <c r="GI69" s="1960"/>
      <c r="GJ69" s="1960"/>
      <c r="GK69" s="1960"/>
      <c r="GL69" s="1960"/>
      <c r="GM69" s="1960"/>
      <c r="GN69" s="1960"/>
      <c r="GO69" s="1960"/>
      <c r="GP69" s="1960"/>
      <c r="GQ69" s="1960"/>
      <c r="GR69" s="1960"/>
      <c r="GS69" s="1960"/>
      <c r="GT69" s="1960"/>
      <c r="GU69" s="1960"/>
      <c r="GV69" s="1960"/>
      <c r="GW69" s="1960"/>
      <c r="GX69" s="1960"/>
      <c r="GY69" s="1960"/>
      <c r="GZ69" s="1960"/>
      <c r="HA69" s="1960"/>
      <c r="HB69" s="1960"/>
      <c r="HC69" s="1960"/>
      <c r="HD69" s="1960"/>
      <c r="HE69" s="1960"/>
      <c r="HF69" s="1960"/>
      <c r="HG69" s="1960"/>
      <c r="HH69" s="1960"/>
      <c r="HI69" s="1960"/>
      <c r="HJ69" s="1960"/>
      <c r="HK69" s="1960"/>
      <c r="HL69" s="1960"/>
      <c r="HM69" s="1960"/>
      <c r="HN69" s="1960"/>
      <c r="HO69" s="1960"/>
      <c r="HP69" s="1960"/>
      <c r="HQ69" s="1960"/>
      <c r="HR69" s="1960"/>
      <c r="HS69" s="1960"/>
      <c r="HT69" s="1960"/>
      <c r="HU69" s="1960"/>
      <c r="HV69" s="1960"/>
      <c r="HW69" s="1960"/>
      <c r="HX69" s="1960"/>
      <c r="HY69" s="1960"/>
      <c r="HZ69" s="1960"/>
      <c r="IA69" s="1960"/>
      <c r="IB69" s="1960"/>
      <c r="IC69" s="1960"/>
      <c r="ID69" s="1960"/>
      <c r="IE69" s="1960"/>
      <c r="IF69" s="1960"/>
      <c r="IG69" s="1960"/>
      <c r="IH69" s="1960"/>
      <c r="II69" s="1960"/>
      <c r="IJ69" s="1960"/>
      <c r="IK69" s="1960"/>
      <c r="IL69" s="1960"/>
      <c r="IM69" s="1960"/>
      <c r="IN69" s="1960"/>
      <c r="IO69" s="1960"/>
      <c r="IP69" s="1960"/>
      <c r="IQ69" s="1960"/>
      <c r="IR69" s="1960"/>
      <c r="IS69" s="1960"/>
      <c r="IT69" s="1960"/>
      <c r="IU69" s="1960"/>
      <c r="IV69" s="1960"/>
      <c r="IW69" s="1960"/>
      <c r="IX69" s="1960"/>
      <c r="IY69" s="1960"/>
      <c r="IZ69" s="1960"/>
      <c r="JA69" s="1960"/>
      <c r="JB69" s="1960"/>
      <c r="JC69" s="1960"/>
      <c r="JD69" s="1960"/>
      <c r="JE69" s="1960"/>
      <c r="JF69" s="1960"/>
      <c r="JG69" s="1960"/>
      <c r="JH69" s="1960"/>
      <c r="JI69" s="1960"/>
      <c r="JJ69" s="1960"/>
      <c r="JK69" s="1960"/>
      <c r="JL69" s="1960"/>
      <c r="JM69" s="1960"/>
      <c r="JN69" s="1960"/>
      <c r="JO69" s="1960"/>
      <c r="JP69" s="1960"/>
      <c r="JQ69" s="1960"/>
      <c r="JR69" s="1960"/>
      <c r="JS69" s="1960"/>
      <c r="JT69" s="1960"/>
      <c r="JU69" s="1960"/>
      <c r="JV69" s="1960"/>
      <c r="JW69" s="1960"/>
      <c r="JX69" s="1960"/>
      <c r="JY69" s="1960"/>
      <c r="JZ69" s="1960"/>
      <c r="KA69" s="1960"/>
      <c r="KB69" s="1960"/>
      <c r="KC69" s="1960"/>
      <c r="KD69" s="1960"/>
      <c r="KE69" s="1960"/>
      <c r="KF69" s="1960"/>
      <c r="KG69" s="1960"/>
      <c r="KH69" s="1960"/>
      <c r="KI69" s="1960"/>
      <c r="KJ69" s="1960"/>
      <c r="KK69" s="1960"/>
      <c r="KL69" s="1960"/>
      <c r="KM69" s="1960"/>
      <c r="KN69" s="1960"/>
      <c r="KO69" s="1960"/>
      <c r="KP69" s="1960"/>
      <c r="KQ69" s="1960"/>
      <c r="KR69" s="1960"/>
      <c r="KS69" s="1960"/>
      <c r="KT69" s="1960"/>
      <c r="KU69" s="1960"/>
      <c r="KV69" s="1960"/>
      <c r="KW69" s="1960"/>
      <c r="KX69" s="1960"/>
      <c r="KY69" s="1960"/>
      <c r="KZ69" s="1960"/>
      <c r="LA69" s="1960"/>
      <c r="LB69" s="1960"/>
      <c r="LC69" s="1960"/>
      <c r="LD69" s="1960"/>
      <c r="LE69" s="1960"/>
      <c r="LF69" s="1960"/>
      <c r="LG69" s="1960"/>
      <c r="LH69" s="1960"/>
    </row>
    <row r="70" s="1488" customFormat="1" ht="47" customHeight="1" spans="1:320">
      <c r="A70" s="1832">
        <v>45925</v>
      </c>
      <c r="B70" s="1660" t="s">
        <v>671</v>
      </c>
      <c r="C70" s="1661" t="s">
        <v>342</v>
      </c>
      <c r="D70" s="1662">
        <v>4500180232</v>
      </c>
      <c r="E70" s="1860" t="s">
        <v>3075</v>
      </c>
      <c r="F70" s="1662" t="s">
        <v>3076</v>
      </c>
      <c r="G70" s="1863" t="s">
        <v>3077</v>
      </c>
      <c r="H70" s="1863" t="s">
        <v>3077</v>
      </c>
      <c r="I70" s="1880" t="s">
        <v>3078</v>
      </c>
      <c r="J70" s="1543">
        <v>9600</v>
      </c>
      <c r="K70" s="1876">
        <v>24</v>
      </c>
      <c r="L70" s="1876">
        <v>96</v>
      </c>
      <c r="M70" s="1876">
        <f t="shared" si="0"/>
        <v>100</v>
      </c>
      <c r="N70" s="1673">
        <v>45977</v>
      </c>
      <c r="O70" s="1673">
        <v>45975</v>
      </c>
      <c r="P70" s="1878"/>
      <c r="Q70" s="2079" t="s">
        <v>78</v>
      </c>
      <c r="R70" s="2079"/>
      <c r="S70" s="2079" t="s">
        <v>829</v>
      </c>
      <c r="T70" s="1891"/>
      <c r="U70" s="1891" t="s">
        <v>111</v>
      </c>
      <c r="V70" s="1900">
        <v>45925</v>
      </c>
      <c r="W70" s="1930" t="s">
        <v>88</v>
      </c>
      <c r="X70" s="1900" t="s">
        <v>88</v>
      </c>
      <c r="Y70" s="1930"/>
      <c r="Z70" s="1930"/>
      <c r="AA70" s="1597" t="s">
        <v>3079</v>
      </c>
      <c r="AB70" s="1692" t="s">
        <v>299</v>
      </c>
      <c r="AC70" s="2093">
        <v>1.006</v>
      </c>
      <c r="AD70" s="2095">
        <f>AC70*J70</f>
        <v>9657.6</v>
      </c>
      <c r="AE70" s="1647"/>
      <c r="AF70" s="1947" t="s">
        <v>81</v>
      </c>
      <c r="AG70" s="1947">
        <v>6</v>
      </c>
      <c r="AH70" s="1948">
        <f t="shared" si="37"/>
        <v>9600</v>
      </c>
      <c r="AI70" s="1948"/>
      <c r="AJ70" s="1948"/>
      <c r="AK70" s="1948">
        <f>J70/24</f>
        <v>400</v>
      </c>
      <c r="AL70" s="1948"/>
      <c r="AM70" s="1948"/>
      <c r="AN70" s="1948"/>
      <c r="AO70" s="1948" t="s">
        <v>63</v>
      </c>
      <c r="AP70" s="1948">
        <f t="shared" ref="AP70:AP104" si="38">J70</f>
        <v>9600</v>
      </c>
      <c r="AQ70" s="1948"/>
      <c r="AR70" s="1430">
        <f t="shared" si="29"/>
        <v>1600</v>
      </c>
      <c r="AS70" s="1430">
        <f t="shared" si="30"/>
        <v>1600</v>
      </c>
      <c r="AT70" s="1430">
        <f t="shared" si="31"/>
        <v>1600</v>
      </c>
      <c r="AU70" s="1430">
        <f t="shared" si="32"/>
        <v>1600</v>
      </c>
      <c r="AV70" s="1430">
        <f t="shared" si="33"/>
        <v>1600</v>
      </c>
      <c r="AW70" s="1430">
        <f t="shared" si="34"/>
        <v>1600</v>
      </c>
      <c r="AX70" s="1430"/>
      <c r="AY70" s="1430">
        <f t="shared" si="35"/>
        <v>1533.33333333333</v>
      </c>
      <c r="AZ70" s="1430">
        <f t="shared" si="36"/>
        <v>66.6666666666667</v>
      </c>
      <c r="BA70" s="1876"/>
      <c r="BB70" s="1959"/>
      <c r="BC70" s="1960"/>
      <c r="BD70" s="1960"/>
      <c r="BE70" s="1960"/>
      <c r="BF70" s="1960"/>
      <c r="BG70" s="1960"/>
      <c r="BH70" s="1960"/>
      <c r="BI70" s="1960"/>
      <c r="BJ70" s="1960"/>
      <c r="BK70" s="1960"/>
      <c r="BL70" s="1960"/>
      <c r="BM70" s="1960"/>
      <c r="BN70" s="1960"/>
      <c r="BO70" s="1960"/>
      <c r="BP70" s="1960"/>
      <c r="BQ70" s="1960"/>
      <c r="BR70" s="1960"/>
      <c r="BS70" s="1960"/>
      <c r="BT70" s="1960"/>
      <c r="BU70" s="1960"/>
      <c r="BV70" s="1960"/>
      <c r="BW70" s="1960"/>
      <c r="BX70" s="1960"/>
      <c r="BY70" s="1960"/>
      <c r="BZ70" s="1960"/>
      <c r="CA70" s="1960"/>
      <c r="CB70" s="1960"/>
      <c r="CC70" s="1960"/>
      <c r="CD70" s="1960"/>
      <c r="CE70" s="1960"/>
      <c r="CF70" s="1960"/>
      <c r="CG70" s="1960"/>
      <c r="CH70" s="1960"/>
      <c r="CI70" s="1960"/>
      <c r="CJ70" s="1960"/>
      <c r="CK70" s="1960"/>
      <c r="CL70" s="1960"/>
      <c r="CM70" s="1960"/>
      <c r="CN70" s="1960"/>
      <c r="CO70" s="1960"/>
      <c r="CP70" s="1960"/>
      <c r="CQ70" s="1960"/>
      <c r="CR70" s="1960"/>
      <c r="CS70" s="1960"/>
      <c r="CT70" s="1960"/>
      <c r="CU70" s="1960"/>
      <c r="CV70" s="1960"/>
      <c r="CW70" s="1960"/>
      <c r="CX70" s="1960"/>
      <c r="CY70" s="1960"/>
      <c r="CZ70" s="1960"/>
      <c r="DA70" s="1960"/>
      <c r="DB70" s="1960"/>
      <c r="DC70" s="1960"/>
      <c r="DD70" s="1960"/>
      <c r="DE70" s="1960"/>
      <c r="DF70" s="1960"/>
      <c r="DG70" s="1960"/>
      <c r="DH70" s="1960"/>
      <c r="DI70" s="1960"/>
      <c r="DJ70" s="1960"/>
      <c r="DK70" s="1960"/>
      <c r="DL70" s="1960"/>
      <c r="DM70" s="1960"/>
      <c r="DN70" s="1960"/>
      <c r="DO70" s="1960"/>
      <c r="DP70" s="1960"/>
      <c r="DQ70" s="1960"/>
      <c r="DR70" s="1960"/>
      <c r="DS70" s="1960"/>
      <c r="DT70" s="1960"/>
      <c r="DU70" s="1960"/>
      <c r="DV70" s="1960"/>
      <c r="DW70" s="1960"/>
      <c r="DX70" s="1960"/>
      <c r="DY70" s="1960"/>
      <c r="DZ70" s="1960"/>
      <c r="EA70" s="1960"/>
      <c r="EB70" s="1960"/>
      <c r="EC70" s="1960"/>
      <c r="ED70" s="1960"/>
      <c r="EE70" s="1960"/>
      <c r="EF70" s="1960"/>
      <c r="EG70" s="1960"/>
      <c r="EH70" s="1960"/>
      <c r="EI70" s="1960"/>
      <c r="EJ70" s="1960"/>
      <c r="EK70" s="1960"/>
      <c r="EL70" s="1960"/>
      <c r="EM70" s="1960"/>
      <c r="EN70" s="1960"/>
      <c r="EO70" s="1960"/>
      <c r="EP70" s="1960"/>
      <c r="EQ70" s="1960"/>
      <c r="ER70" s="1960"/>
      <c r="ES70" s="1960"/>
      <c r="ET70" s="1960"/>
      <c r="EU70" s="1960"/>
      <c r="EV70" s="1960"/>
      <c r="EW70" s="1960"/>
      <c r="EX70" s="1960"/>
      <c r="EY70" s="1960"/>
      <c r="EZ70" s="1960"/>
      <c r="FA70" s="1960"/>
      <c r="FB70" s="1960"/>
      <c r="FC70" s="1960"/>
      <c r="FD70" s="1960"/>
      <c r="FE70" s="1960"/>
      <c r="FF70" s="1960"/>
      <c r="FG70" s="1960"/>
      <c r="FH70" s="1960"/>
      <c r="FI70" s="1960"/>
      <c r="FJ70" s="1960"/>
      <c r="FK70" s="1960"/>
      <c r="FL70" s="1960"/>
      <c r="FM70" s="1960"/>
      <c r="FN70" s="1960"/>
      <c r="FO70" s="1960"/>
      <c r="FP70" s="1960"/>
      <c r="FQ70" s="1960"/>
      <c r="FR70" s="1960"/>
      <c r="FS70" s="1960"/>
      <c r="FT70" s="1960"/>
      <c r="FU70" s="1960"/>
      <c r="FV70" s="1960"/>
      <c r="FW70" s="1960"/>
      <c r="FX70" s="1960"/>
      <c r="FY70" s="1960"/>
      <c r="FZ70" s="1960"/>
      <c r="GA70" s="1960"/>
      <c r="GB70" s="1960"/>
      <c r="GC70" s="1960"/>
      <c r="GD70" s="1960"/>
      <c r="GE70" s="1960"/>
      <c r="GF70" s="1960"/>
      <c r="GG70" s="1960"/>
      <c r="GH70" s="1960"/>
      <c r="GI70" s="1960"/>
      <c r="GJ70" s="1960"/>
      <c r="GK70" s="1960"/>
      <c r="GL70" s="1960"/>
      <c r="GM70" s="1960"/>
      <c r="GN70" s="1960"/>
      <c r="GO70" s="1960"/>
      <c r="GP70" s="1960"/>
      <c r="GQ70" s="1960"/>
      <c r="GR70" s="1960"/>
      <c r="GS70" s="1960"/>
      <c r="GT70" s="1960"/>
      <c r="GU70" s="1960"/>
      <c r="GV70" s="1960"/>
      <c r="GW70" s="1960"/>
      <c r="GX70" s="1960"/>
      <c r="GY70" s="1960"/>
      <c r="GZ70" s="1960"/>
      <c r="HA70" s="1960"/>
      <c r="HB70" s="1960"/>
      <c r="HC70" s="1960"/>
      <c r="HD70" s="1960"/>
      <c r="HE70" s="1960"/>
      <c r="HF70" s="1960"/>
      <c r="HG70" s="1960"/>
      <c r="HH70" s="1960"/>
      <c r="HI70" s="1960"/>
      <c r="HJ70" s="1960"/>
      <c r="HK70" s="1960"/>
      <c r="HL70" s="1960"/>
      <c r="HM70" s="1960"/>
      <c r="HN70" s="1960"/>
      <c r="HO70" s="1960"/>
      <c r="HP70" s="1960"/>
      <c r="HQ70" s="1960"/>
      <c r="HR70" s="1960"/>
      <c r="HS70" s="1960"/>
      <c r="HT70" s="1960"/>
      <c r="HU70" s="1960"/>
      <c r="HV70" s="1960"/>
      <c r="HW70" s="1960"/>
      <c r="HX70" s="1960"/>
      <c r="HY70" s="1960"/>
      <c r="HZ70" s="1960"/>
      <c r="IA70" s="1960"/>
      <c r="IB70" s="1960"/>
      <c r="IC70" s="1960"/>
      <c r="ID70" s="1960"/>
      <c r="IE70" s="1960"/>
      <c r="IF70" s="1960"/>
      <c r="IG70" s="1960"/>
      <c r="IH70" s="1960"/>
      <c r="II70" s="1960"/>
      <c r="IJ70" s="1960"/>
      <c r="IK70" s="1960"/>
      <c r="IL70" s="1960"/>
      <c r="IM70" s="1960"/>
      <c r="IN70" s="1960"/>
      <c r="IO70" s="1960"/>
      <c r="IP70" s="1960"/>
      <c r="IQ70" s="1960"/>
      <c r="IR70" s="1960"/>
      <c r="IS70" s="1960"/>
      <c r="IT70" s="1960"/>
      <c r="IU70" s="1960"/>
      <c r="IV70" s="1960"/>
      <c r="IW70" s="1960"/>
      <c r="IX70" s="1960"/>
      <c r="IY70" s="1960"/>
      <c r="IZ70" s="1960"/>
      <c r="JA70" s="1960"/>
      <c r="JB70" s="1960"/>
      <c r="JC70" s="1960"/>
      <c r="JD70" s="1960"/>
      <c r="JE70" s="1960"/>
      <c r="JF70" s="1960"/>
      <c r="JG70" s="1960"/>
      <c r="JH70" s="1960"/>
      <c r="JI70" s="1960"/>
      <c r="JJ70" s="1960"/>
      <c r="JK70" s="1960"/>
      <c r="JL70" s="1960"/>
      <c r="JM70" s="1960"/>
      <c r="JN70" s="1960"/>
      <c r="JO70" s="1960"/>
      <c r="JP70" s="1960"/>
      <c r="JQ70" s="1960"/>
      <c r="JR70" s="1960"/>
      <c r="JS70" s="1960"/>
      <c r="JT70" s="1960"/>
      <c r="JU70" s="1960"/>
      <c r="JV70" s="1960"/>
      <c r="JW70" s="1960"/>
      <c r="JX70" s="1960"/>
      <c r="JY70" s="1960"/>
      <c r="JZ70" s="1960"/>
      <c r="KA70" s="1960"/>
      <c r="KB70" s="1960"/>
      <c r="KC70" s="1960"/>
      <c r="KD70" s="1960"/>
      <c r="KE70" s="1960"/>
      <c r="KF70" s="1960"/>
      <c r="KG70" s="1960"/>
      <c r="KH70" s="1960"/>
      <c r="KI70" s="1960"/>
      <c r="KJ70" s="1960"/>
      <c r="KK70" s="1960"/>
      <c r="KL70" s="1960"/>
      <c r="KM70" s="1960"/>
      <c r="KN70" s="1960"/>
      <c r="KO70" s="1960"/>
      <c r="KP70" s="1960"/>
      <c r="KQ70" s="1960"/>
      <c r="KR70" s="1960"/>
      <c r="KS70" s="1960"/>
      <c r="KT70" s="1960"/>
      <c r="KU70" s="1960"/>
      <c r="KV70" s="1960"/>
      <c r="KW70" s="1960"/>
      <c r="KX70" s="1960"/>
      <c r="KY70" s="1960"/>
      <c r="KZ70" s="1960"/>
      <c r="LA70" s="1960"/>
      <c r="LB70" s="1960"/>
      <c r="LC70" s="1960"/>
      <c r="LD70" s="1960"/>
      <c r="LE70" s="1960"/>
      <c r="LF70" s="1960"/>
      <c r="LG70" s="1960"/>
      <c r="LH70" s="1960"/>
    </row>
    <row r="71" s="1488" customFormat="1" ht="47" customHeight="1" spans="1:320">
      <c r="A71" s="1832">
        <v>45925</v>
      </c>
      <c r="B71" s="1660" t="s">
        <v>3080</v>
      </c>
      <c r="C71" s="1661" t="s">
        <v>3081</v>
      </c>
      <c r="D71" s="1662">
        <v>4500180352</v>
      </c>
      <c r="E71" s="1860" t="s">
        <v>3082</v>
      </c>
      <c r="F71" s="1662" t="s">
        <v>3083</v>
      </c>
      <c r="G71" s="1863" t="s">
        <v>2831</v>
      </c>
      <c r="H71" s="1863" t="s">
        <v>2831</v>
      </c>
      <c r="I71" s="1880" t="s">
        <v>2970</v>
      </c>
      <c r="J71" s="1543">
        <v>4992</v>
      </c>
      <c r="K71" s="1876">
        <v>0</v>
      </c>
      <c r="L71" s="1876">
        <v>96</v>
      </c>
      <c r="M71" s="1876">
        <f t="shared" si="0"/>
        <v>52</v>
      </c>
      <c r="N71" s="1673">
        <v>45968</v>
      </c>
      <c r="O71" s="1673">
        <v>45974</v>
      </c>
      <c r="P71" s="1878"/>
      <c r="Q71" s="2079" t="s">
        <v>78</v>
      </c>
      <c r="R71" s="2079"/>
      <c r="S71" s="2079" t="s">
        <v>829</v>
      </c>
      <c r="T71" s="1891"/>
      <c r="U71" s="1891" t="s">
        <v>111</v>
      </c>
      <c r="V71" s="1900">
        <v>45951</v>
      </c>
      <c r="W71" s="1930" t="s">
        <v>88</v>
      </c>
      <c r="X71" s="1900" t="s">
        <v>3084</v>
      </c>
      <c r="Y71" s="1930"/>
      <c r="Z71" s="1930"/>
      <c r="AA71" s="1597" t="s">
        <v>3085</v>
      </c>
      <c r="AB71" s="1692" t="s">
        <v>1687</v>
      </c>
      <c r="AC71" s="2093">
        <v>1.0005</v>
      </c>
      <c r="AD71" s="2095">
        <f>AC71*J71</f>
        <v>4994.496</v>
      </c>
      <c r="AE71" s="1647"/>
      <c r="AF71" s="1947" t="s">
        <v>81</v>
      </c>
      <c r="AG71" s="1947">
        <v>6</v>
      </c>
      <c r="AH71" s="1948">
        <f t="shared" si="37"/>
        <v>4992</v>
      </c>
      <c r="AI71" s="1948"/>
      <c r="AJ71" s="1948"/>
      <c r="AK71" s="1948">
        <f>J71/24</f>
        <v>208</v>
      </c>
      <c r="AL71" s="1948"/>
      <c r="AM71" s="1948"/>
      <c r="AN71" s="1948"/>
      <c r="AO71" s="1948" t="s">
        <v>63</v>
      </c>
      <c r="AP71" s="1948">
        <f t="shared" si="38"/>
        <v>4992</v>
      </c>
      <c r="AQ71" s="1948"/>
      <c r="AR71" s="1430">
        <f t="shared" si="29"/>
        <v>832</v>
      </c>
      <c r="AS71" s="1430">
        <f t="shared" si="30"/>
        <v>832</v>
      </c>
      <c r="AT71" s="1430">
        <f t="shared" si="31"/>
        <v>832</v>
      </c>
      <c r="AU71" s="1430">
        <f t="shared" si="32"/>
        <v>832</v>
      </c>
      <c r="AV71" s="1430">
        <f t="shared" si="33"/>
        <v>832</v>
      </c>
      <c r="AW71" s="1430">
        <f t="shared" si="34"/>
        <v>832</v>
      </c>
      <c r="AX71" s="1430"/>
      <c r="AY71" s="1430">
        <f t="shared" si="35"/>
        <v>797.333333333333</v>
      </c>
      <c r="AZ71" s="1430">
        <f t="shared" si="36"/>
        <v>34.6666666666667</v>
      </c>
      <c r="BA71" s="1876"/>
      <c r="BB71" s="1959"/>
      <c r="BC71" s="1960"/>
      <c r="BD71" s="1960"/>
      <c r="BE71" s="1960"/>
      <c r="BF71" s="1960"/>
      <c r="BG71" s="1960"/>
      <c r="BH71" s="1960"/>
      <c r="BI71" s="1960"/>
      <c r="BJ71" s="1960"/>
      <c r="BK71" s="1960"/>
      <c r="BL71" s="1960"/>
      <c r="BM71" s="1960"/>
      <c r="BN71" s="1960"/>
      <c r="BO71" s="1960"/>
      <c r="BP71" s="1960"/>
      <c r="BQ71" s="1960"/>
      <c r="BR71" s="1960"/>
      <c r="BS71" s="1960"/>
      <c r="BT71" s="1960"/>
      <c r="BU71" s="1960"/>
      <c r="BV71" s="1960"/>
      <c r="BW71" s="1960"/>
      <c r="BX71" s="1960"/>
      <c r="BY71" s="1960"/>
      <c r="BZ71" s="1960"/>
      <c r="CA71" s="1960"/>
      <c r="CB71" s="1960"/>
      <c r="CC71" s="1960"/>
      <c r="CD71" s="1960"/>
      <c r="CE71" s="1960"/>
      <c r="CF71" s="1960"/>
      <c r="CG71" s="1960"/>
      <c r="CH71" s="1960"/>
      <c r="CI71" s="1960"/>
      <c r="CJ71" s="1960"/>
      <c r="CK71" s="1960"/>
      <c r="CL71" s="1960"/>
      <c r="CM71" s="1960"/>
      <c r="CN71" s="1960"/>
      <c r="CO71" s="1960"/>
      <c r="CP71" s="1960"/>
      <c r="CQ71" s="1960"/>
      <c r="CR71" s="1960"/>
      <c r="CS71" s="1960"/>
      <c r="CT71" s="1960"/>
      <c r="CU71" s="1960"/>
      <c r="CV71" s="1960"/>
      <c r="CW71" s="1960"/>
      <c r="CX71" s="1960"/>
      <c r="CY71" s="1960"/>
      <c r="CZ71" s="1960"/>
      <c r="DA71" s="1960"/>
      <c r="DB71" s="1960"/>
      <c r="DC71" s="1960"/>
      <c r="DD71" s="1960"/>
      <c r="DE71" s="1960"/>
      <c r="DF71" s="1960"/>
      <c r="DG71" s="1960"/>
      <c r="DH71" s="1960"/>
      <c r="DI71" s="1960"/>
      <c r="DJ71" s="1960"/>
      <c r="DK71" s="1960"/>
      <c r="DL71" s="1960"/>
      <c r="DM71" s="1960"/>
      <c r="DN71" s="1960"/>
      <c r="DO71" s="1960"/>
      <c r="DP71" s="1960"/>
      <c r="DQ71" s="1960"/>
      <c r="DR71" s="1960"/>
      <c r="DS71" s="1960"/>
      <c r="DT71" s="1960"/>
      <c r="DU71" s="1960"/>
      <c r="DV71" s="1960"/>
      <c r="DW71" s="1960"/>
      <c r="DX71" s="1960"/>
      <c r="DY71" s="1960"/>
      <c r="DZ71" s="1960"/>
      <c r="EA71" s="1960"/>
      <c r="EB71" s="1960"/>
      <c r="EC71" s="1960"/>
      <c r="ED71" s="1960"/>
      <c r="EE71" s="1960"/>
      <c r="EF71" s="1960"/>
      <c r="EG71" s="1960"/>
      <c r="EH71" s="1960"/>
      <c r="EI71" s="1960"/>
      <c r="EJ71" s="1960"/>
      <c r="EK71" s="1960"/>
      <c r="EL71" s="1960"/>
      <c r="EM71" s="1960"/>
      <c r="EN71" s="1960"/>
      <c r="EO71" s="1960"/>
      <c r="EP71" s="1960"/>
      <c r="EQ71" s="1960"/>
      <c r="ER71" s="1960"/>
      <c r="ES71" s="1960"/>
      <c r="ET71" s="1960"/>
      <c r="EU71" s="1960"/>
      <c r="EV71" s="1960"/>
      <c r="EW71" s="1960"/>
      <c r="EX71" s="1960"/>
      <c r="EY71" s="1960"/>
      <c r="EZ71" s="1960"/>
      <c r="FA71" s="1960"/>
      <c r="FB71" s="1960"/>
      <c r="FC71" s="1960"/>
      <c r="FD71" s="1960"/>
      <c r="FE71" s="1960"/>
      <c r="FF71" s="1960"/>
      <c r="FG71" s="1960"/>
      <c r="FH71" s="1960"/>
      <c r="FI71" s="1960"/>
      <c r="FJ71" s="1960"/>
      <c r="FK71" s="1960"/>
      <c r="FL71" s="1960"/>
      <c r="FM71" s="1960"/>
      <c r="FN71" s="1960"/>
      <c r="FO71" s="1960"/>
      <c r="FP71" s="1960"/>
      <c r="FQ71" s="1960"/>
      <c r="FR71" s="1960"/>
      <c r="FS71" s="1960"/>
      <c r="FT71" s="1960"/>
      <c r="FU71" s="1960"/>
      <c r="FV71" s="1960"/>
      <c r="FW71" s="1960"/>
      <c r="FX71" s="1960"/>
      <c r="FY71" s="1960"/>
      <c r="FZ71" s="1960"/>
      <c r="GA71" s="1960"/>
      <c r="GB71" s="1960"/>
      <c r="GC71" s="1960"/>
      <c r="GD71" s="1960"/>
      <c r="GE71" s="1960"/>
      <c r="GF71" s="1960"/>
      <c r="GG71" s="1960"/>
      <c r="GH71" s="1960"/>
      <c r="GI71" s="1960"/>
      <c r="GJ71" s="1960"/>
      <c r="GK71" s="1960"/>
      <c r="GL71" s="1960"/>
      <c r="GM71" s="1960"/>
      <c r="GN71" s="1960"/>
      <c r="GO71" s="1960"/>
      <c r="GP71" s="1960"/>
      <c r="GQ71" s="1960"/>
      <c r="GR71" s="1960"/>
      <c r="GS71" s="1960"/>
      <c r="GT71" s="1960"/>
      <c r="GU71" s="1960"/>
      <c r="GV71" s="1960"/>
      <c r="GW71" s="1960"/>
      <c r="GX71" s="1960"/>
      <c r="GY71" s="1960"/>
      <c r="GZ71" s="1960"/>
      <c r="HA71" s="1960"/>
      <c r="HB71" s="1960"/>
      <c r="HC71" s="1960"/>
      <c r="HD71" s="1960"/>
      <c r="HE71" s="1960"/>
      <c r="HF71" s="1960"/>
      <c r="HG71" s="1960"/>
      <c r="HH71" s="1960"/>
      <c r="HI71" s="1960"/>
      <c r="HJ71" s="1960"/>
      <c r="HK71" s="1960"/>
      <c r="HL71" s="1960"/>
      <c r="HM71" s="1960"/>
      <c r="HN71" s="1960"/>
      <c r="HO71" s="1960"/>
      <c r="HP71" s="1960"/>
      <c r="HQ71" s="1960"/>
      <c r="HR71" s="1960"/>
      <c r="HS71" s="1960"/>
      <c r="HT71" s="1960"/>
      <c r="HU71" s="1960"/>
      <c r="HV71" s="1960"/>
      <c r="HW71" s="1960"/>
      <c r="HX71" s="1960"/>
      <c r="HY71" s="1960"/>
      <c r="HZ71" s="1960"/>
      <c r="IA71" s="1960"/>
      <c r="IB71" s="1960"/>
      <c r="IC71" s="1960"/>
      <c r="ID71" s="1960"/>
      <c r="IE71" s="1960"/>
      <c r="IF71" s="1960"/>
      <c r="IG71" s="1960"/>
      <c r="IH71" s="1960"/>
      <c r="II71" s="1960"/>
      <c r="IJ71" s="1960"/>
      <c r="IK71" s="1960"/>
      <c r="IL71" s="1960"/>
      <c r="IM71" s="1960"/>
      <c r="IN71" s="1960"/>
      <c r="IO71" s="1960"/>
      <c r="IP71" s="1960"/>
      <c r="IQ71" s="1960"/>
      <c r="IR71" s="1960"/>
      <c r="IS71" s="1960"/>
      <c r="IT71" s="1960"/>
      <c r="IU71" s="1960"/>
      <c r="IV71" s="1960"/>
      <c r="IW71" s="1960"/>
      <c r="IX71" s="1960"/>
      <c r="IY71" s="1960"/>
      <c r="IZ71" s="1960"/>
      <c r="JA71" s="1960"/>
      <c r="JB71" s="1960"/>
      <c r="JC71" s="1960"/>
      <c r="JD71" s="1960"/>
      <c r="JE71" s="1960"/>
      <c r="JF71" s="1960"/>
      <c r="JG71" s="1960"/>
      <c r="JH71" s="1960"/>
      <c r="JI71" s="1960"/>
      <c r="JJ71" s="1960"/>
      <c r="JK71" s="1960"/>
      <c r="JL71" s="1960"/>
      <c r="JM71" s="1960"/>
      <c r="JN71" s="1960"/>
      <c r="JO71" s="1960"/>
      <c r="JP71" s="1960"/>
      <c r="JQ71" s="1960"/>
      <c r="JR71" s="1960"/>
      <c r="JS71" s="1960"/>
      <c r="JT71" s="1960"/>
      <c r="JU71" s="1960"/>
      <c r="JV71" s="1960"/>
      <c r="JW71" s="1960"/>
      <c r="JX71" s="1960"/>
      <c r="JY71" s="1960"/>
      <c r="JZ71" s="1960"/>
      <c r="KA71" s="1960"/>
      <c r="KB71" s="1960"/>
      <c r="KC71" s="1960"/>
      <c r="KD71" s="1960"/>
      <c r="KE71" s="1960"/>
      <c r="KF71" s="1960"/>
      <c r="KG71" s="1960"/>
      <c r="KH71" s="1960"/>
      <c r="KI71" s="1960"/>
      <c r="KJ71" s="1960"/>
      <c r="KK71" s="1960"/>
      <c r="KL71" s="1960"/>
      <c r="KM71" s="1960"/>
      <c r="KN71" s="1960"/>
      <c r="KO71" s="1960"/>
      <c r="KP71" s="1960"/>
      <c r="KQ71" s="1960"/>
      <c r="KR71" s="1960"/>
      <c r="KS71" s="1960"/>
      <c r="KT71" s="1960"/>
      <c r="KU71" s="1960"/>
      <c r="KV71" s="1960"/>
      <c r="KW71" s="1960"/>
      <c r="KX71" s="1960"/>
      <c r="KY71" s="1960"/>
      <c r="KZ71" s="1960"/>
      <c r="LA71" s="1960"/>
      <c r="LB71" s="1960"/>
      <c r="LC71" s="1960"/>
      <c r="LD71" s="1960"/>
      <c r="LE71" s="1960"/>
      <c r="LF71" s="1960"/>
      <c r="LG71" s="1960"/>
      <c r="LH71" s="1960"/>
    </row>
    <row r="72" s="1488" customFormat="1" ht="47" customHeight="1" spans="1:320">
      <c r="A72" s="1832">
        <v>45922</v>
      </c>
      <c r="B72" s="1660" t="s">
        <v>283</v>
      </c>
      <c r="C72" s="1661" t="s">
        <v>98</v>
      </c>
      <c r="D72" s="1662">
        <v>4500180027</v>
      </c>
      <c r="E72" s="1860" t="s">
        <v>3086</v>
      </c>
      <c r="F72" s="1662" t="s">
        <v>3087</v>
      </c>
      <c r="G72" s="1863" t="s">
        <v>2895</v>
      </c>
      <c r="H72" s="1863" t="s">
        <v>2895</v>
      </c>
      <c r="I72" s="1880" t="s">
        <v>2926</v>
      </c>
      <c r="J72" s="1543">
        <v>19152</v>
      </c>
      <c r="K72" s="1876">
        <v>0</v>
      </c>
      <c r="L72" s="1876">
        <v>24</v>
      </c>
      <c r="M72" s="1876">
        <f t="shared" ref="M72:M104" si="39">J72/L72</f>
        <v>798</v>
      </c>
      <c r="N72" s="1673">
        <v>45968</v>
      </c>
      <c r="O72" s="1673">
        <v>45966</v>
      </c>
      <c r="P72" s="1878"/>
      <c r="Q72" s="2079" t="s">
        <v>78</v>
      </c>
      <c r="R72" s="2415"/>
      <c r="S72" s="2079" t="s">
        <v>829</v>
      </c>
      <c r="T72" s="1891"/>
      <c r="U72" s="1891" t="s">
        <v>111</v>
      </c>
      <c r="V72" s="1900">
        <v>45929</v>
      </c>
      <c r="W72" s="1930" t="s">
        <v>287</v>
      </c>
      <c r="X72" s="1900" t="s">
        <v>3088</v>
      </c>
      <c r="Y72" s="1930"/>
      <c r="Z72" s="1930"/>
      <c r="AA72" s="1597" t="s">
        <v>2977</v>
      </c>
      <c r="AB72" s="1692" t="s">
        <v>289</v>
      </c>
      <c r="AC72" s="2093">
        <v>0.5964</v>
      </c>
      <c r="AD72" s="2095">
        <f>AC72*J72</f>
        <v>11422.2528</v>
      </c>
      <c r="AE72" s="2464" t="s">
        <v>3089</v>
      </c>
      <c r="AF72" s="1947" t="s">
        <v>81</v>
      </c>
      <c r="AG72" s="1947">
        <v>6</v>
      </c>
      <c r="AH72" s="1948">
        <f t="shared" si="37"/>
        <v>19152</v>
      </c>
      <c r="AI72" s="1948"/>
      <c r="AJ72" s="1948"/>
      <c r="AK72" s="1948">
        <f>J72/24</f>
        <v>798</v>
      </c>
      <c r="AL72" s="1948"/>
      <c r="AM72" s="1948"/>
      <c r="AN72" s="1948"/>
      <c r="AO72" s="1948" t="s">
        <v>63</v>
      </c>
      <c r="AP72" s="1948">
        <f t="shared" si="38"/>
        <v>19152</v>
      </c>
      <c r="AQ72" s="1948"/>
      <c r="AR72" s="1430">
        <f t="shared" si="29"/>
        <v>3192</v>
      </c>
      <c r="AS72" s="1430">
        <f t="shared" si="30"/>
        <v>3192</v>
      </c>
      <c r="AT72" s="1430">
        <f t="shared" si="31"/>
        <v>3192</v>
      </c>
      <c r="AU72" s="1430">
        <f t="shared" si="32"/>
        <v>3192</v>
      </c>
      <c r="AV72" s="1430">
        <f t="shared" si="33"/>
        <v>3192</v>
      </c>
      <c r="AW72" s="1430">
        <f t="shared" si="34"/>
        <v>3192</v>
      </c>
      <c r="AX72" s="1430"/>
      <c r="AY72" s="1430">
        <f t="shared" si="35"/>
        <v>3059</v>
      </c>
      <c r="AZ72" s="1430">
        <f t="shared" si="36"/>
        <v>133</v>
      </c>
      <c r="BA72" s="1876"/>
      <c r="BB72" s="1959"/>
      <c r="BC72" s="1960"/>
      <c r="BD72" s="1960"/>
      <c r="BE72" s="1960"/>
      <c r="BF72" s="1960"/>
      <c r="BG72" s="1960"/>
      <c r="BH72" s="1960"/>
      <c r="BI72" s="1960"/>
      <c r="BJ72" s="1960"/>
      <c r="BK72" s="1960"/>
      <c r="BL72" s="1960"/>
      <c r="BM72" s="1960"/>
      <c r="BN72" s="1960"/>
      <c r="BO72" s="1960"/>
      <c r="BP72" s="1960"/>
      <c r="BQ72" s="1960"/>
      <c r="BR72" s="1960"/>
      <c r="BS72" s="1960"/>
      <c r="BT72" s="1960"/>
      <c r="BU72" s="1960"/>
      <c r="BV72" s="1960"/>
      <c r="BW72" s="1960"/>
      <c r="BX72" s="1960"/>
      <c r="BY72" s="1960"/>
      <c r="BZ72" s="1960"/>
      <c r="CA72" s="1960"/>
      <c r="CB72" s="1960"/>
      <c r="CC72" s="1960"/>
      <c r="CD72" s="1960"/>
      <c r="CE72" s="1960"/>
      <c r="CF72" s="1960"/>
      <c r="CG72" s="1960"/>
      <c r="CH72" s="1960"/>
      <c r="CI72" s="1960"/>
      <c r="CJ72" s="1960"/>
      <c r="CK72" s="1960"/>
      <c r="CL72" s="1960"/>
      <c r="CM72" s="1960"/>
      <c r="CN72" s="1960"/>
      <c r="CO72" s="1960"/>
      <c r="CP72" s="1960"/>
      <c r="CQ72" s="1960"/>
      <c r="CR72" s="1960"/>
      <c r="CS72" s="1960"/>
      <c r="CT72" s="1960"/>
      <c r="CU72" s="1960"/>
      <c r="CV72" s="1960"/>
      <c r="CW72" s="1960"/>
      <c r="CX72" s="1960"/>
      <c r="CY72" s="1960"/>
      <c r="CZ72" s="1960"/>
      <c r="DA72" s="1960"/>
      <c r="DB72" s="1960"/>
      <c r="DC72" s="1960"/>
      <c r="DD72" s="1960"/>
      <c r="DE72" s="1960"/>
      <c r="DF72" s="1960"/>
      <c r="DG72" s="1960"/>
      <c r="DH72" s="1960"/>
      <c r="DI72" s="1960"/>
      <c r="DJ72" s="1960"/>
      <c r="DK72" s="1960"/>
      <c r="DL72" s="1960"/>
      <c r="DM72" s="1960"/>
      <c r="DN72" s="1960"/>
      <c r="DO72" s="1960"/>
      <c r="DP72" s="1960"/>
      <c r="DQ72" s="1960"/>
      <c r="DR72" s="1960"/>
      <c r="DS72" s="1960"/>
      <c r="DT72" s="1960"/>
      <c r="DU72" s="1960"/>
      <c r="DV72" s="1960"/>
      <c r="DW72" s="1960"/>
      <c r="DX72" s="1960"/>
      <c r="DY72" s="1960"/>
      <c r="DZ72" s="1960"/>
      <c r="EA72" s="1960"/>
      <c r="EB72" s="1960"/>
      <c r="EC72" s="1960"/>
      <c r="ED72" s="1960"/>
      <c r="EE72" s="1960"/>
      <c r="EF72" s="1960"/>
      <c r="EG72" s="1960"/>
      <c r="EH72" s="1960"/>
      <c r="EI72" s="1960"/>
      <c r="EJ72" s="1960"/>
      <c r="EK72" s="1960"/>
      <c r="EL72" s="1960"/>
      <c r="EM72" s="1960"/>
      <c r="EN72" s="1960"/>
      <c r="EO72" s="1960"/>
      <c r="EP72" s="1960"/>
      <c r="EQ72" s="1960"/>
      <c r="ER72" s="1960"/>
      <c r="ES72" s="1960"/>
      <c r="ET72" s="1960"/>
      <c r="EU72" s="1960"/>
      <c r="EV72" s="1960"/>
      <c r="EW72" s="1960"/>
      <c r="EX72" s="1960"/>
      <c r="EY72" s="1960"/>
      <c r="EZ72" s="1960"/>
      <c r="FA72" s="1960"/>
      <c r="FB72" s="1960"/>
      <c r="FC72" s="1960"/>
      <c r="FD72" s="1960"/>
      <c r="FE72" s="1960"/>
      <c r="FF72" s="1960"/>
      <c r="FG72" s="1960"/>
      <c r="FH72" s="1960"/>
      <c r="FI72" s="1960"/>
      <c r="FJ72" s="1960"/>
      <c r="FK72" s="1960"/>
      <c r="FL72" s="1960"/>
      <c r="FM72" s="1960"/>
      <c r="FN72" s="1960"/>
      <c r="FO72" s="1960"/>
      <c r="FP72" s="1960"/>
      <c r="FQ72" s="1960"/>
      <c r="FR72" s="1960"/>
      <c r="FS72" s="1960"/>
      <c r="FT72" s="1960"/>
      <c r="FU72" s="1960"/>
      <c r="FV72" s="1960"/>
      <c r="FW72" s="1960"/>
      <c r="FX72" s="1960"/>
      <c r="FY72" s="1960"/>
      <c r="FZ72" s="1960"/>
      <c r="GA72" s="1960"/>
      <c r="GB72" s="1960"/>
      <c r="GC72" s="1960"/>
      <c r="GD72" s="1960"/>
      <c r="GE72" s="1960"/>
      <c r="GF72" s="1960"/>
      <c r="GG72" s="1960"/>
      <c r="GH72" s="1960"/>
      <c r="GI72" s="1960"/>
      <c r="GJ72" s="1960"/>
      <c r="GK72" s="1960"/>
      <c r="GL72" s="1960"/>
      <c r="GM72" s="1960"/>
      <c r="GN72" s="1960"/>
      <c r="GO72" s="1960"/>
      <c r="GP72" s="1960"/>
      <c r="GQ72" s="1960"/>
      <c r="GR72" s="1960"/>
      <c r="GS72" s="1960"/>
      <c r="GT72" s="1960"/>
      <c r="GU72" s="1960"/>
      <c r="GV72" s="1960"/>
      <c r="GW72" s="1960"/>
      <c r="GX72" s="1960"/>
      <c r="GY72" s="1960"/>
      <c r="GZ72" s="1960"/>
      <c r="HA72" s="1960"/>
      <c r="HB72" s="1960"/>
      <c r="HC72" s="1960"/>
      <c r="HD72" s="1960"/>
      <c r="HE72" s="1960"/>
      <c r="HF72" s="1960"/>
      <c r="HG72" s="1960"/>
      <c r="HH72" s="1960"/>
      <c r="HI72" s="1960"/>
      <c r="HJ72" s="1960"/>
      <c r="HK72" s="1960"/>
      <c r="HL72" s="1960"/>
      <c r="HM72" s="1960"/>
      <c r="HN72" s="1960"/>
      <c r="HO72" s="1960"/>
      <c r="HP72" s="1960"/>
      <c r="HQ72" s="1960"/>
      <c r="HR72" s="1960"/>
      <c r="HS72" s="1960"/>
      <c r="HT72" s="1960"/>
      <c r="HU72" s="1960"/>
      <c r="HV72" s="1960"/>
      <c r="HW72" s="1960"/>
      <c r="HX72" s="1960"/>
      <c r="HY72" s="1960"/>
      <c r="HZ72" s="1960"/>
      <c r="IA72" s="1960"/>
      <c r="IB72" s="1960"/>
      <c r="IC72" s="1960"/>
      <c r="ID72" s="1960"/>
      <c r="IE72" s="1960"/>
      <c r="IF72" s="1960"/>
      <c r="IG72" s="1960"/>
      <c r="IH72" s="1960"/>
      <c r="II72" s="1960"/>
      <c r="IJ72" s="1960"/>
      <c r="IK72" s="1960"/>
      <c r="IL72" s="1960"/>
      <c r="IM72" s="1960"/>
      <c r="IN72" s="1960"/>
      <c r="IO72" s="1960"/>
      <c r="IP72" s="1960"/>
      <c r="IQ72" s="1960"/>
      <c r="IR72" s="1960"/>
      <c r="IS72" s="1960"/>
      <c r="IT72" s="1960"/>
      <c r="IU72" s="1960"/>
      <c r="IV72" s="1960"/>
      <c r="IW72" s="1960"/>
      <c r="IX72" s="1960"/>
      <c r="IY72" s="1960"/>
      <c r="IZ72" s="1960"/>
      <c r="JA72" s="1960"/>
      <c r="JB72" s="1960"/>
      <c r="JC72" s="1960"/>
      <c r="JD72" s="1960"/>
      <c r="JE72" s="1960"/>
      <c r="JF72" s="1960"/>
      <c r="JG72" s="1960"/>
      <c r="JH72" s="1960"/>
      <c r="JI72" s="1960"/>
      <c r="JJ72" s="1960"/>
      <c r="JK72" s="1960"/>
      <c r="JL72" s="1960"/>
      <c r="JM72" s="1960"/>
      <c r="JN72" s="1960"/>
      <c r="JO72" s="1960"/>
      <c r="JP72" s="1960"/>
      <c r="JQ72" s="1960"/>
      <c r="JR72" s="1960"/>
      <c r="JS72" s="1960"/>
      <c r="JT72" s="1960"/>
      <c r="JU72" s="1960"/>
      <c r="JV72" s="1960"/>
      <c r="JW72" s="1960"/>
      <c r="JX72" s="1960"/>
      <c r="JY72" s="1960"/>
      <c r="JZ72" s="1960"/>
      <c r="KA72" s="1960"/>
      <c r="KB72" s="1960"/>
      <c r="KC72" s="1960"/>
      <c r="KD72" s="1960"/>
      <c r="KE72" s="1960"/>
      <c r="KF72" s="1960"/>
      <c r="KG72" s="1960"/>
      <c r="KH72" s="1960"/>
      <c r="KI72" s="1960"/>
      <c r="KJ72" s="1960"/>
      <c r="KK72" s="1960"/>
      <c r="KL72" s="1960"/>
      <c r="KM72" s="1960"/>
      <c r="KN72" s="1960"/>
      <c r="KO72" s="1960"/>
      <c r="KP72" s="1960"/>
      <c r="KQ72" s="1960"/>
      <c r="KR72" s="1960"/>
      <c r="KS72" s="1960"/>
      <c r="KT72" s="1960"/>
      <c r="KU72" s="1960"/>
      <c r="KV72" s="1960"/>
      <c r="KW72" s="1960"/>
      <c r="KX72" s="1960"/>
      <c r="KY72" s="1960"/>
      <c r="KZ72" s="1960"/>
      <c r="LA72" s="1960"/>
      <c r="LB72" s="1960"/>
      <c r="LC72" s="1960"/>
      <c r="LD72" s="1960"/>
      <c r="LE72" s="1960"/>
      <c r="LF72" s="1960"/>
      <c r="LG72" s="1960"/>
      <c r="LH72" s="1960"/>
    </row>
    <row r="73" s="1488" customFormat="1" ht="47" customHeight="1" spans="1:320">
      <c r="A73" s="1832">
        <v>45947</v>
      </c>
      <c r="B73" s="1660"/>
      <c r="C73" s="1661"/>
      <c r="D73" s="1662" t="s">
        <v>3090</v>
      </c>
      <c r="E73" s="1860"/>
      <c r="F73" s="1662"/>
      <c r="G73" s="1863" t="s">
        <v>2831</v>
      </c>
      <c r="H73" s="1863" t="s">
        <v>2831</v>
      </c>
      <c r="I73" s="1880" t="s">
        <v>2970</v>
      </c>
      <c r="J73" s="1543">
        <v>288</v>
      </c>
      <c r="K73" s="1876">
        <v>0</v>
      </c>
      <c r="L73" s="1876">
        <v>96</v>
      </c>
      <c r="M73" s="1876">
        <f t="shared" si="39"/>
        <v>3</v>
      </c>
      <c r="N73" s="1673">
        <v>45969</v>
      </c>
      <c r="O73" s="1673">
        <v>45967</v>
      </c>
      <c r="P73" s="1878"/>
      <c r="Q73" s="2079" t="s">
        <v>78</v>
      </c>
      <c r="R73" s="2079"/>
      <c r="S73" s="2079" t="s">
        <v>829</v>
      </c>
      <c r="T73" s="1891"/>
      <c r="U73" s="1891"/>
      <c r="V73" s="1900"/>
      <c r="W73" s="1930"/>
      <c r="X73" s="1900"/>
      <c r="Y73" s="1930"/>
      <c r="Z73" s="1930"/>
      <c r="AA73" s="1597" t="s">
        <v>3091</v>
      </c>
      <c r="AB73" s="1692" t="s">
        <v>80</v>
      </c>
      <c r="AC73" s="2093"/>
      <c r="AD73" s="2095"/>
      <c r="AE73" s="1647"/>
      <c r="AF73" s="1947" t="s">
        <v>81</v>
      </c>
      <c r="AG73" s="1947">
        <v>6</v>
      </c>
      <c r="AH73" s="1948">
        <f t="shared" si="37"/>
        <v>288</v>
      </c>
      <c r="AI73" s="1948"/>
      <c r="AJ73" s="1948"/>
      <c r="AK73" s="1948">
        <f>J73/24</f>
        <v>12</v>
      </c>
      <c r="AL73" s="1948"/>
      <c r="AM73" s="1948"/>
      <c r="AN73" s="1948"/>
      <c r="AO73" s="1948" t="s">
        <v>63</v>
      </c>
      <c r="AP73" s="1948">
        <f t="shared" si="38"/>
        <v>288</v>
      </c>
      <c r="AQ73" s="1948"/>
      <c r="AR73" s="1430">
        <f t="shared" si="29"/>
        <v>48</v>
      </c>
      <c r="AS73" s="1430">
        <f t="shared" si="30"/>
        <v>48</v>
      </c>
      <c r="AT73" s="1430">
        <f t="shared" si="31"/>
        <v>48</v>
      </c>
      <c r="AU73" s="1430">
        <f t="shared" si="32"/>
        <v>48</v>
      </c>
      <c r="AV73" s="1430">
        <f t="shared" si="33"/>
        <v>48</v>
      </c>
      <c r="AW73" s="1430">
        <f t="shared" si="34"/>
        <v>48</v>
      </c>
      <c r="AX73" s="1430"/>
      <c r="AY73" s="1430">
        <f t="shared" si="35"/>
        <v>46</v>
      </c>
      <c r="AZ73" s="1430">
        <f t="shared" si="36"/>
        <v>2</v>
      </c>
      <c r="BA73" s="1876"/>
      <c r="BB73" s="1959"/>
      <c r="BC73" s="1960"/>
      <c r="BD73" s="1960"/>
      <c r="BE73" s="1960"/>
      <c r="BF73" s="1960"/>
      <c r="BG73" s="1960"/>
      <c r="BH73" s="1960"/>
      <c r="BI73" s="1960"/>
      <c r="BJ73" s="1960"/>
      <c r="BK73" s="1960"/>
      <c r="BL73" s="1960"/>
      <c r="BM73" s="1960"/>
      <c r="BN73" s="1960"/>
      <c r="BO73" s="1960"/>
      <c r="BP73" s="1960"/>
      <c r="BQ73" s="1960"/>
      <c r="BR73" s="1960"/>
      <c r="BS73" s="1960"/>
      <c r="BT73" s="1960"/>
      <c r="BU73" s="1960"/>
      <c r="BV73" s="1960"/>
      <c r="BW73" s="1960"/>
      <c r="BX73" s="1960"/>
      <c r="BY73" s="1960"/>
      <c r="BZ73" s="1960"/>
      <c r="CA73" s="1960"/>
      <c r="CB73" s="1960"/>
      <c r="CC73" s="1960"/>
      <c r="CD73" s="1960"/>
      <c r="CE73" s="1960"/>
      <c r="CF73" s="1960"/>
      <c r="CG73" s="1960"/>
      <c r="CH73" s="1960"/>
      <c r="CI73" s="1960"/>
      <c r="CJ73" s="1960"/>
      <c r="CK73" s="1960"/>
      <c r="CL73" s="1960"/>
      <c r="CM73" s="1960"/>
      <c r="CN73" s="1960"/>
      <c r="CO73" s="1960"/>
      <c r="CP73" s="1960"/>
      <c r="CQ73" s="1960"/>
      <c r="CR73" s="1960"/>
      <c r="CS73" s="1960"/>
      <c r="CT73" s="1960"/>
      <c r="CU73" s="1960"/>
      <c r="CV73" s="1960"/>
      <c r="CW73" s="1960"/>
      <c r="CX73" s="1960"/>
      <c r="CY73" s="1960"/>
      <c r="CZ73" s="1960"/>
      <c r="DA73" s="1960"/>
      <c r="DB73" s="1960"/>
      <c r="DC73" s="1960"/>
      <c r="DD73" s="1960"/>
      <c r="DE73" s="1960"/>
      <c r="DF73" s="1960"/>
      <c r="DG73" s="1960"/>
      <c r="DH73" s="1960"/>
      <c r="DI73" s="1960"/>
      <c r="DJ73" s="1960"/>
      <c r="DK73" s="1960"/>
      <c r="DL73" s="1960"/>
      <c r="DM73" s="1960"/>
      <c r="DN73" s="1960"/>
      <c r="DO73" s="1960"/>
      <c r="DP73" s="1960"/>
      <c r="DQ73" s="1960"/>
      <c r="DR73" s="1960"/>
      <c r="DS73" s="1960"/>
      <c r="DT73" s="1960"/>
      <c r="DU73" s="1960"/>
      <c r="DV73" s="1960"/>
      <c r="DW73" s="1960"/>
      <c r="DX73" s="1960"/>
      <c r="DY73" s="1960"/>
      <c r="DZ73" s="1960"/>
      <c r="EA73" s="1960"/>
      <c r="EB73" s="1960"/>
      <c r="EC73" s="1960"/>
      <c r="ED73" s="1960"/>
      <c r="EE73" s="1960"/>
      <c r="EF73" s="1960"/>
      <c r="EG73" s="1960"/>
      <c r="EH73" s="1960"/>
      <c r="EI73" s="1960"/>
      <c r="EJ73" s="1960"/>
      <c r="EK73" s="1960"/>
      <c r="EL73" s="1960"/>
      <c r="EM73" s="1960"/>
      <c r="EN73" s="1960"/>
      <c r="EO73" s="1960"/>
      <c r="EP73" s="1960"/>
      <c r="EQ73" s="1960"/>
      <c r="ER73" s="1960"/>
      <c r="ES73" s="1960"/>
      <c r="ET73" s="1960"/>
      <c r="EU73" s="1960"/>
      <c r="EV73" s="1960"/>
      <c r="EW73" s="1960"/>
      <c r="EX73" s="1960"/>
      <c r="EY73" s="1960"/>
      <c r="EZ73" s="1960"/>
      <c r="FA73" s="1960"/>
      <c r="FB73" s="1960"/>
      <c r="FC73" s="1960"/>
      <c r="FD73" s="1960"/>
      <c r="FE73" s="1960"/>
      <c r="FF73" s="1960"/>
      <c r="FG73" s="1960"/>
      <c r="FH73" s="1960"/>
      <c r="FI73" s="1960"/>
      <c r="FJ73" s="1960"/>
      <c r="FK73" s="1960"/>
      <c r="FL73" s="1960"/>
      <c r="FM73" s="1960"/>
      <c r="FN73" s="1960"/>
      <c r="FO73" s="1960"/>
      <c r="FP73" s="1960"/>
      <c r="FQ73" s="1960"/>
      <c r="FR73" s="1960"/>
      <c r="FS73" s="1960"/>
      <c r="FT73" s="1960"/>
      <c r="FU73" s="1960"/>
      <c r="FV73" s="1960"/>
      <c r="FW73" s="1960"/>
      <c r="FX73" s="1960"/>
      <c r="FY73" s="1960"/>
      <c r="FZ73" s="1960"/>
      <c r="GA73" s="1960"/>
      <c r="GB73" s="1960"/>
      <c r="GC73" s="1960"/>
      <c r="GD73" s="1960"/>
      <c r="GE73" s="1960"/>
      <c r="GF73" s="1960"/>
      <c r="GG73" s="1960"/>
      <c r="GH73" s="1960"/>
      <c r="GI73" s="1960"/>
      <c r="GJ73" s="1960"/>
      <c r="GK73" s="1960"/>
      <c r="GL73" s="1960"/>
      <c r="GM73" s="1960"/>
      <c r="GN73" s="1960"/>
      <c r="GO73" s="1960"/>
      <c r="GP73" s="1960"/>
      <c r="GQ73" s="1960"/>
      <c r="GR73" s="1960"/>
      <c r="GS73" s="1960"/>
      <c r="GT73" s="1960"/>
      <c r="GU73" s="1960"/>
      <c r="GV73" s="1960"/>
      <c r="GW73" s="1960"/>
      <c r="GX73" s="1960"/>
      <c r="GY73" s="1960"/>
      <c r="GZ73" s="1960"/>
      <c r="HA73" s="1960"/>
      <c r="HB73" s="1960"/>
      <c r="HC73" s="1960"/>
      <c r="HD73" s="1960"/>
      <c r="HE73" s="1960"/>
      <c r="HF73" s="1960"/>
      <c r="HG73" s="1960"/>
      <c r="HH73" s="1960"/>
      <c r="HI73" s="1960"/>
      <c r="HJ73" s="1960"/>
      <c r="HK73" s="1960"/>
      <c r="HL73" s="1960"/>
      <c r="HM73" s="1960"/>
      <c r="HN73" s="1960"/>
      <c r="HO73" s="1960"/>
      <c r="HP73" s="1960"/>
      <c r="HQ73" s="1960"/>
      <c r="HR73" s="1960"/>
      <c r="HS73" s="1960"/>
      <c r="HT73" s="1960"/>
      <c r="HU73" s="1960"/>
      <c r="HV73" s="1960"/>
      <c r="HW73" s="1960"/>
      <c r="HX73" s="1960"/>
      <c r="HY73" s="1960"/>
      <c r="HZ73" s="1960"/>
      <c r="IA73" s="1960"/>
      <c r="IB73" s="1960"/>
      <c r="IC73" s="1960"/>
      <c r="ID73" s="1960"/>
      <c r="IE73" s="1960"/>
      <c r="IF73" s="1960"/>
      <c r="IG73" s="1960"/>
      <c r="IH73" s="1960"/>
      <c r="II73" s="1960"/>
      <c r="IJ73" s="1960"/>
      <c r="IK73" s="1960"/>
      <c r="IL73" s="1960"/>
      <c r="IM73" s="1960"/>
      <c r="IN73" s="1960"/>
      <c r="IO73" s="1960"/>
      <c r="IP73" s="1960"/>
      <c r="IQ73" s="1960"/>
      <c r="IR73" s="1960"/>
      <c r="IS73" s="1960"/>
      <c r="IT73" s="1960"/>
      <c r="IU73" s="1960"/>
      <c r="IV73" s="1960"/>
      <c r="IW73" s="1960"/>
      <c r="IX73" s="1960"/>
      <c r="IY73" s="1960"/>
      <c r="IZ73" s="1960"/>
      <c r="JA73" s="1960"/>
      <c r="JB73" s="1960"/>
      <c r="JC73" s="1960"/>
      <c r="JD73" s="1960"/>
      <c r="JE73" s="1960"/>
      <c r="JF73" s="1960"/>
      <c r="JG73" s="1960"/>
      <c r="JH73" s="1960"/>
      <c r="JI73" s="1960"/>
      <c r="JJ73" s="1960"/>
      <c r="JK73" s="1960"/>
      <c r="JL73" s="1960"/>
      <c r="JM73" s="1960"/>
      <c r="JN73" s="1960"/>
      <c r="JO73" s="1960"/>
      <c r="JP73" s="1960"/>
      <c r="JQ73" s="1960"/>
      <c r="JR73" s="1960"/>
      <c r="JS73" s="1960"/>
      <c r="JT73" s="1960"/>
      <c r="JU73" s="1960"/>
      <c r="JV73" s="1960"/>
      <c r="JW73" s="1960"/>
      <c r="JX73" s="1960"/>
      <c r="JY73" s="1960"/>
      <c r="JZ73" s="1960"/>
      <c r="KA73" s="1960"/>
      <c r="KB73" s="1960"/>
      <c r="KC73" s="1960"/>
      <c r="KD73" s="1960"/>
      <c r="KE73" s="1960"/>
      <c r="KF73" s="1960"/>
      <c r="KG73" s="1960"/>
      <c r="KH73" s="1960"/>
      <c r="KI73" s="1960"/>
      <c r="KJ73" s="1960"/>
      <c r="KK73" s="1960"/>
      <c r="KL73" s="1960"/>
      <c r="KM73" s="1960"/>
      <c r="KN73" s="1960"/>
      <c r="KO73" s="1960"/>
      <c r="KP73" s="1960"/>
      <c r="KQ73" s="1960"/>
      <c r="KR73" s="1960"/>
      <c r="KS73" s="1960"/>
      <c r="KT73" s="1960"/>
      <c r="KU73" s="1960"/>
      <c r="KV73" s="1960"/>
      <c r="KW73" s="1960"/>
      <c r="KX73" s="1960"/>
      <c r="KY73" s="1960"/>
      <c r="KZ73" s="1960"/>
      <c r="LA73" s="1960"/>
      <c r="LB73" s="1960"/>
      <c r="LC73" s="1960"/>
      <c r="LD73" s="1960"/>
      <c r="LE73" s="1960"/>
      <c r="LF73" s="1960"/>
      <c r="LG73" s="1960"/>
      <c r="LH73" s="1960"/>
    </row>
    <row r="74" s="1488" customFormat="1" ht="47" customHeight="1" spans="1:320">
      <c r="A74" s="1832">
        <v>45930</v>
      </c>
      <c r="B74" s="1660" t="s">
        <v>753</v>
      </c>
      <c r="C74" s="1661" t="s">
        <v>115</v>
      </c>
      <c r="D74" s="1662">
        <v>4500181160</v>
      </c>
      <c r="E74" s="1860" t="s">
        <v>3092</v>
      </c>
      <c r="F74" s="1662" t="s">
        <v>3093</v>
      </c>
      <c r="G74" s="1863" t="s">
        <v>3045</v>
      </c>
      <c r="H74" s="1863" t="s">
        <v>3045</v>
      </c>
      <c r="I74" s="1880" t="s">
        <v>3046</v>
      </c>
      <c r="J74" s="1543">
        <v>864</v>
      </c>
      <c r="K74" s="1876">
        <v>0</v>
      </c>
      <c r="L74" s="1876">
        <v>96</v>
      </c>
      <c r="M74" s="1876">
        <f t="shared" si="39"/>
        <v>9</v>
      </c>
      <c r="N74" s="1673">
        <v>45980</v>
      </c>
      <c r="O74" s="1673">
        <v>45978</v>
      </c>
      <c r="P74" s="1878"/>
      <c r="Q74" s="2079" t="s">
        <v>78</v>
      </c>
      <c r="R74" s="2079"/>
      <c r="S74" s="2079" t="s">
        <v>829</v>
      </c>
      <c r="T74" s="1880"/>
      <c r="U74" s="1891" t="s">
        <v>111</v>
      </c>
      <c r="V74" s="1900">
        <v>45944</v>
      </c>
      <c r="W74" s="1930" t="s">
        <v>88</v>
      </c>
      <c r="X74" s="1900" t="s">
        <v>3094</v>
      </c>
      <c r="Y74" s="1930"/>
      <c r="Z74" s="1930"/>
      <c r="AA74" s="1683" t="s">
        <v>3095</v>
      </c>
      <c r="AB74" s="1692" t="s">
        <v>122</v>
      </c>
      <c r="AC74" s="2465">
        <v>1.0547</v>
      </c>
      <c r="AD74" s="1933">
        <f t="shared" ref="AD74:AD104" si="40">AC74*J74</f>
        <v>911.2608</v>
      </c>
      <c r="AE74" s="1647" t="s">
        <v>3096</v>
      </c>
      <c r="AF74" s="1947" t="s">
        <v>81</v>
      </c>
      <c r="AG74" s="1947">
        <v>1</v>
      </c>
      <c r="AH74" s="1948">
        <f t="shared" si="37"/>
        <v>864</v>
      </c>
      <c r="AI74" s="1948"/>
      <c r="AJ74" s="1948"/>
      <c r="AK74" s="1948">
        <f t="shared" ref="AK74:AK79" si="41">J74/24</f>
        <v>36</v>
      </c>
      <c r="AL74" s="1948"/>
      <c r="AM74" s="1948"/>
      <c r="AN74" s="1948"/>
      <c r="AO74" s="1948" t="s">
        <v>63</v>
      </c>
      <c r="AP74" s="1948">
        <f t="shared" si="38"/>
        <v>864</v>
      </c>
      <c r="AQ74" s="1948"/>
      <c r="AR74" s="1430"/>
      <c r="AS74" s="1430"/>
      <c r="AT74" s="1430"/>
      <c r="AU74" s="1430"/>
      <c r="AV74" s="1430">
        <f>J74</f>
        <v>864</v>
      </c>
      <c r="AW74" s="1430"/>
      <c r="AX74" s="1430"/>
      <c r="AY74" s="1430"/>
      <c r="AZ74" s="1430"/>
      <c r="BA74" s="1876"/>
      <c r="BB74" s="1959"/>
      <c r="BC74" s="1960"/>
      <c r="BD74" s="1960"/>
      <c r="BE74" s="1960"/>
      <c r="BF74" s="1960"/>
      <c r="BG74" s="1960"/>
      <c r="BH74" s="1960"/>
      <c r="BI74" s="1960"/>
      <c r="BJ74" s="1960"/>
      <c r="BK74" s="1960"/>
      <c r="BL74" s="1960"/>
      <c r="BM74" s="1960"/>
      <c r="BN74" s="1960"/>
      <c r="BO74" s="1960"/>
      <c r="BP74" s="1960"/>
      <c r="BQ74" s="1960"/>
      <c r="BR74" s="1960"/>
      <c r="BS74" s="1960"/>
      <c r="BT74" s="1960"/>
      <c r="BU74" s="1960"/>
      <c r="BV74" s="1960"/>
      <c r="BW74" s="1960"/>
      <c r="BX74" s="1960"/>
      <c r="BY74" s="1960"/>
      <c r="BZ74" s="1960"/>
      <c r="CA74" s="1960"/>
      <c r="CB74" s="1960"/>
      <c r="CC74" s="1960"/>
      <c r="CD74" s="1960"/>
      <c r="CE74" s="1960"/>
      <c r="CF74" s="1960"/>
      <c r="CG74" s="1960"/>
      <c r="CH74" s="1960"/>
      <c r="CI74" s="1960"/>
      <c r="CJ74" s="1960"/>
      <c r="CK74" s="1960"/>
      <c r="CL74" s="1960"/>
      <c r="CM74" s="1960"/>
      <c r="CN74" s="1960"/>
      <c r="CO74" s="1960"/>
      <c r="CP74" s="1960"/>
      <c r="CQ74" s="1960"/>
      <c r="CR74" s="1960"/>
      <c r="CS74" s="1960"/>
      <c r="CT74" s="1960"/>
      <c r="CU74" s="1960"/>
      <c r="CV74" s="1960"/>
      <c r="CW74" s="1960"/>
      <c r="CX74" s="1960"/>
      <c r="CY74" s="1960"/>
      <c r="CZ74" s="1960"/>
      <c r="DA74" s="1960"/>
      <c r="DB74" s="1960"/>
      <c r="DC74" s="1960"/>
      <c r="DD74" s="1960"/>
      <c r="DE74" s="1960"/>
      <c r="DF74" s="1960"/>
      <c r="DG74" s="1960"/>
      <c r="DH74" s="1960"/>
      <c r="DI74" s="1960"/>
      <c r="DJ74" s="1960"/>
      <c r="DK74" s="1960"/>
      <c r="DL74" s="1960"/>
      <c r="DM74" s="1960"/>
      <c r="DN74" s="1960"/>
      <c r="DO74" s="1960"/>
      <c r="DP74" s="1960"/>
      <c r="DQ74" s="1960"/>
      <c r="DR74" s="1960"/>
      <c r="DS74" s="1960"/>
      <c r="DT74" s="1960"/>
      <c r="DU74" s="1960"/>
      <c r="DV74" s="1960"/>
      <c r="DW74" s="1960"/>
      <c r="DX74" s="1960"/>
      <c r="DY74" s="1960"/>
      <c r="DZ74" s="1960"/>
      <c r="EA74" s="1960"/>
      <c r="EB74" s="1960"/>
      <c r="EC74" s="1960"/>
      <c r="ED74" s="1960"/>
      <c r="EE74" s="1960"/>
      <c r="EF74" s="1960"/>
      <c r="EG74" s="1960"/>
      <c r="EH74" s="1960"/>
      <c r="EI74" s="1960"/>
      <c r="EJ74" s="1960"/>
      <c r="EK74" s="1960"/>
      <c r="EL74" s="1960"/>
      <c r="EM74" s="1960"/>
      <c r="EN74" s="1960"/>
      <c r="EO74" s="1960"/>
      <c r="EP74" s="1960"/>
      <c r="EQ74" s="1960"/>
      <c r="ER74" s="1960"/>
      <c r="ES74" s="1960"/>
      <c r="ET74" s="1960"/>
      <c r="EU74" s="1960"/>
      <c r="EV74" s="1960"/>
      <c r="EW74" s="1960"/>
      <c r="EX74" s="1960"/>
      <c r="EY74" s="1960"/>
      <c r="EZ74" s="1960"/>
      <c r="FA74" s="1960"/>
      <c r="FB74" s="1960"/>
      <c r="FC74" s="1960"/>
      <c r="FD74" s="1960"/>
      <c r="FE74" s="1960"/>
      <c r="FF74" s="1960"/>
      <c r="FG74" s="1960"/>
      <c r="FH74" s="1960"/>
      <c r="FI74" s="1960"/>
      <c r="FJ74" s="1960"/>
      <c r="FK74" s="1960"/>
      <c r="FL74" s="1960"/>
      <c r="FM74" s="1960"/>
      <c r="FN74" s="1960"/>
      <c r="FO74" s="1960"/>
      <c r="FP74" s="1960"/>
      <c r="FQ74" s="1960"/>
      <c r="FR74" s="1960"/>
      <c r="FS74" s="1960"/>
      <c r="FT74" s="1960"/>
      <c r="FU74" s="1960"/>
      <c r="FV74" s="1960"/>
      <c r="FW74" s="1960"/>
      <c r="FX74" s="1960"/>
      <c r="FY74" s="1960"/>
      <c r="FZ74" s="1960"/>
      <c r="GA74" s="1960"/>
      <c r="GB74" s="1960"/>
      <c r="GC74" s="1960"/>
      <c r="GD74" s="1960"/>
      <c r="GE74" s="1960"/>
      <c r="GF74" s="1960"/>
      <c r="GG74" s="1960"/>
      <c r="GH74" s="1960"/>
      <c r="GI74" s="1960"/>
      <c r="GJ74" s="1960"/>
      <c r="GK74" s="1960"/>
      <c r="GL74" s="1960"/>
      <c r="GM74" s="1960"/>
      <c r="GN74" s="1960"/>
      <c r="GO74" s="1960"/>
      <c r="GP74" s="1960"/>
      <c r="GQ74" s="1960"/>
      <c r="GR74" s="1960"/>
      <c r="GS74" s="1960"/>
      <c r="GT74" s="1960"/>
      <c r="GU74" s="1960"/>
      <c r="GV74" s="1960"/>
      <c r="GW74" s="1960"/>
      <c r="GX74" s="1960"/>
      <c r="GY74" s="1960"/>
      <c r="GZ74" s="1960"/>
      <c r="HA74" s="1960"/>
      <c r="HB74" s="1960"/>
      <c r="HC74" s="1960"/>
      <c r="HD74" s="1960"/>
      <c r="HE74" s="1960"/>
      <c r="HF74" s="1960"/>
      <c r="HG74" s="1960"/>
      <c r="HH74" s="1960"/>
      <c r="HI74" s="1960"/>
      <c r="HJ74" s="1960"/>
      <c r="HK74" s="1960"/>
      <c r="HL74" s="1960"/>
      <c r="HM74" s="1960"/>
      <c r="HN74" s="1960"/>
      <c r="HO74" s="1960"/>
      <c r="HP74" s="1960"/>
      <c r="HQ74" s="1960"/>
      <c r="HR74" s="1960"/>
      <c r="HS74" s="1960"/>
      <c r="HT74" s="1960"/>
      <c r="HU74" s="1960"/>
      <c r="HV74" s="1960"/>
      <c r="HW74" s="1960"/>
      <c r="HX74" s="1960"/>
      <c r="HY74" s="1960"/>
      <c r="HZ74" s="1960"/>
      <c r="IA74" s="1960"/>
      <c r="IB74" s="1960"/>
      <c r="IC74" s="1960"/>
      <c r="ID74" s="1960"/>
      <c r="IE74" s="1960"/>
      <c r="IF74" s="1960"/>
      <c r="IG74" s="1960"/>
      <c r="IH74" s="1960"/>
      <c r="II74" s="1960"/>
      <c r="IJ74" s="1960"/>
      <c r="IK74" s="1960"/>
      <c r="IL74" s="1960"/>
      <c r="IM74" s="1960"/>
      <c r="IN74" s="1960"/>
      <c r="IO74" s="1960"/>
      <c r="IP74" s="1960"/>
      <c r="IQ74" s="1960"/>
      <c r="IR74" s="1960"/>
      <c r="IS74" s="1960"/>
      <c r="IT74" s="1960"/>
      <c r="IU74" s="1960"/>
      <c r="IV74" s="1960"/>
      <c r="IW74" s="1960"/>
      <c r="IX74" s="1960"/>
      <c r="IY74" s="1960"/>
      <c r="IZ74" s="1960"/>
      <c r="JA74" s="1960"/>
      <c r="JB74" s="1960"/>
      <c r="JC74" s="1960"/>
      <c r="JD74" s="1960"/>
      <c r="JE74" s="1960"/>
      <c r="JF74" s="1960"/>
      <c r="JG74" s="1960"/>
      <c r="JH74" s="1960"/>
      <c r="JI74" s="1960"/>
      <c r="JJ74" s="1960"/>
      <c r="JK74" s="1960"/>
      <c r="JL74" s="1960"/>
      <c r="JM74" s="1960"/>
      <c r="JN74" s="1960"/>
      <c r="JO74" s="1960"/>
      <c r="JP74" s="1960"/>
      <c r="JQ74" s="1960"/>
      <c r="JR74" s="1960"/>
      <c r="JS74" s="1960"/>
      <c r="JT74" s="1960"/>
      <c r="JU74" s="1960"/>
      <c r="JV74" s="1960"/>
      <c r="JW74" s="1960"/>
      <c r="JX74" s="1960"/>
      <c r="JY74" s="1960"/>
      <c r="JZ74" s="1960"/>
      <c r="KA74" s="1960"/>
      <c r="KB74" s="1960"/>
      <c r="KC74" s="1960"/>
      <c r="KD74" s="1960"/>
      <c r="KE74" s="1960"/>
      <c r="KF74" s="1960"/>
      <c r="KG74" s="1960"/>
      <c r="KH74" s="1960"/>
      <c r="KI74" s="1960"/>
      <c r="KJ74" s="1960"/>
      <c r="KK74" s="1960"/>
      <c r="KL74" s="1960"/>
      <c r="KM74" s="1960"/>
      <c r="KN74" s="1960"/>
      <c r="KO74" s="1960"/>
      <c r="KP74" s="1960"/>
      <c r="KQ74" s="1960"/>
      <c r="KR74" s="1960"/>
      <c r="KS74" s="1960"/>
      <c r="KT74" s="1960"/>
      <c r="KU74" s="1960"/>
      <c r="KV74" s="1960"/>
      <c r="KW74" s="1960"/>
      <c r="KX74" s="1960"/>
      <c r="KY74" s="1960"/>
      <c r="KZ74" s="1960"/>
      <c r="LA74" s="1960"/>
      <c r="LB74" s="1960"/>
      <c r="LC74" s="1960"/>
      <c r="LD74" s="1960"/>
      <c r="LE74" s="1960"/>
      <c r="LF74" s="1960"/>
      <c r="LG74" s="1960"/>
      <c r="LH74" s="1960"/>
    </row>
    <row r="75" s="1488" customFormat="1" ht="47" customHeight="1" spans="1:320">
      <c r="A75" s="1832">
        <v>45930</v>
      </c>
      <c r="B75" s="1660" t="s">
        <v>753</v>
      </c>
      <c r="C75" s="1661" t="s">
        <v>115</v>
      </c>
      <c r="D75" s="1662">
        <v>4500181160</v>
      </c>
      <c r="E75" s="1860" t="s">
        <v>3092</v>
      </c>
      <c r="F75" s="1662" t="s">
        <v>3097</v>
      </c>
      <c r="G75" s="1863" t="s">
        <v>3050</v>
      </c>
      <c r="H75" s="1863" t="s">
        <v>3050</v>
      </c>
      <c r="I75" s="1880" t="s">
        <v>3046</v>
      </c>
      <c r="J75" s="1543">
        <v>768</v>
      </c>
      <c r="K75" s="1876">
        <v>0</v>
      </c>
      <c r="L75" s="1876">
        <v>96</v>
      </c>
      <c r="M75" s="1876">
        <f t="shared" si="39"/>
        <v>8</v>
      </c>
      <c r="N75" s="1673">
        <v>45980</v>
      </c>
      <c r="O75" s="1673">
        <v>45978</v>
      </c>
      <c r="P75" s="1878"/>
      <c r="Q75" s="2079" t="s">
        <v>78</v>
      </c>
      <c r="R75" s="2079"/>
      <c r="S75" s="2079" t="s">
        <v>829</v>
      </c>
      <c r="T75" s="1880"/>
      <c r="U75" s="1891" t="s">
        <v>111</v>
      </c>
      <c r="V75" s="1900">
        <v>45944</v>
      </c>
      <c r="W75" s="1930" t="s">
        <v>88</v>
      </c>
      <c r="X75" s="1900" t="s">
        <v>3094</v>
      </c>
      <c r="Y75" s="1930"/>
      <c r="Z75" s="1930"/>
      <c r="AA75" s="1683" t="s">
        <v>3095</v>
      </c>
      <c r="AB75" s="1692" t="s">
        <v>122</v>
      </c>
      <c r="AC75" s="2465">
        <v>0.9618</v>
      </c>
      <c r="AD75" s="1933">
        <f t="shared" si="40"/>
        <v>738.6624</v>
      </c>
      <c r="AE75" s="1647" t="s">
        <v>3096</v>
      </c>
      <c r="AF75" s="1947" t="s">
        <v>81</v>
      </c>
      <c r="AG75" s="1947">
        <v>1</v>
      </c>
      <c r="AH75" s="1948">
        <f t="shared" si="37"/>
        <v>768</v>
      </c>
      <c r="AI75" s="1948"/>
      <c r="AJ75" s="1948"/>
      <c r="AK75" s="1948">
        <f t="shared" si="41"/>
        <v>32</v>
      </c>
      <c r="AL75" s="1948"/>
      <c r="AM75" s="1948"/>
      <c r="AN75" s="1948"/>
      <c r="AO75" s="1948" t="s">
        <v>63</v>
      </c>
      <c r="AP75" s="1948">
        <f t="shared" si="38"/>
        <v>768</v>
      </c>
      <c r="AQ75" s="1948"/>
      <c r="AR75" s="1430">
        <f>J75</f>
        <v>768</v>
      </c>
      <c r="AS75" s="1430"/>
      <c r="AT75" s="1430"/>
      <c r="AU75" s="1430"/>
      <c r="AV75" s="1430"/>
      <c r="AW75" s="1430"/>
      <c r="AX75" s="1430"/>
      <c r="AY75" s="1430"/>
      <c r="AZ75" s="1430"/>
      <c r="BA75" s="1876"/>
      <c r="BB75" s="1959"/>
      <c r="BC75" s="1960"/>
      <c r="BD75" s="1960"/>
      <c r="BE75" s="1960"/>
      <c r="BF75" s="1960"/>
      <c r="BG75" s="1960"/>
      <c r="BH75" s="1960"/>
      <c r="BI75" s="1960"/>
      <c r="BJ75" s="1960"/>
      <c r="BK75" s="1960"/>
      <c r="BL75" s="1960"/>
      <c r="BM75" s="1960"/>
      <c r="BN75" s="1960"/>
      <c r="BO75" s="1960"/>
      <c r="BP75" s="1960"/>
      <c r="BQ75" s="1960"/>
      <c r="BR75" s="1960"/>
      <c r="BS75" s="1960"/>
      <c r="BT75" s="1960"/>
      <c r="BU75" s="1960"/>
      <c r="BV75" s="1960"/>
      <c r="BW75" s="1960"/>
      <c r="BX75" s="1960"/>
      <c r="BY75" s="1960"/>
      <c r="BZ75" s="1960"/>
      <c r="CA75" s="1960"/>
      <c r="CB75" s="1960"/>
      <c r="CC75" s="1960"/>
      <c r="CD75" s="1960"/>
      <c r="CE75" s="1960"/>
      <c r="CF75" s="1960"/>
      <c r="CG75" s="1960"/>
      <c r="CH75" s="1960"/>
      <c r="CI75" s="1960"/>
      <c r="CJ75" s="1960"/>
      <c r="CK75" s="1960"/>
      <c r="CL75" s="1960"/>
      <c r="CM75" s="1960"/>
      <c r="CN75" s="1960"/>
      <c r="CO75" s="1960"/>
      <c r="CP75" s="1960"/>
      <c r="CQ75" s="1960"/>
      <c r="CR75" s="1960"/>
      <c r="CS75" s="1960"/>
      <c r="CT75" s="1960"/>
      <c r="CU75" s="1960"/>
      <c r="CV75" s="1960"/>
      <c r="CW75" s="1960"/>
      <c r="CX75" s="1960"/>
      <c r="CY75" s="1960"/>
      <c r="CZ75" s="1960"/>
      <c r="DA75" s="1960"/>
      <c r="DB75" s="1960"/>
      <c r="DC75" s="1960"/>
      <c r="DD75" s="1960"/>
      <c r="DE75" s="1960"/>
      <c r="DF75" s="1960"/>
      <c r="DG75" s="1960"/>
      <c r="DH75" s="1960"/>
      <c r="DI75" s="1960"/>
      <c r="DJ75" s="1960"/>
      <c r="DK75" s="1960"/>
      <c r="DL75" s="1960"/>
      <c r="DM75" s="1960"/>
      <c r="DN75" s="1960"/>
      <c r="DO75" s="1960"/>
      <c r="DP75" s="1960"/>
      <c r="DQ75" s="1960"/>
      <c r="DR75" s="1960"/>
      <c r="DS75" s="1960"/>
      <c r="DT75" s="1960"/>
      <c r="DU75" s="1960"/>
      <c r="DV75" s="1960"/>
      <c r="DW75" s="1960"/>
      <c r="DX75" s="1960"/>
      <c r="DY75" s="1960"/>
      <c r="DZ75" s="1960"/>
      <c r="EA75" s="1960"/>
      <c r="EB75" s="1960"/>
      <c r="EC75" s="1960"/>
      <c r="ED75" s="1960"/>
      <c r="EE75" s="1960"/>
      <c r="EF75" s="1960"/>
      <c r="EG75" s="1960"/>
      <c r="EH75" s="1960"/>
      <c r="EI75" s="1960"/>
      <c r="EJ75" s="1960"/>
      <c r="EK75" s="1960"/>
      <c r="EL75" s="1960"/>
      <c r="EM75" s="1960"/>
      <c r="EN75" s="1960"/>
      <c r="EO75" s="1960"/>
      <c r="EP75" s="1960"/>
      <c r="EQ75" s="1960"/>
      <c r="ER75" s="1960"/>
      <c r="ES75" s="1960"/>
      <c r="ET75" s="1960"/>
      <c r="EU75" s="1960"/>
      <c r="EV75" s="1960"/>
      <c r="EW75" s="1960"/>
      <c r="EX75" s="1960"/>
      <c r="EY75" s="1960"/>
      <c r="EZ75" s="1960"/>
      <c r="FA75" s="1960"/>
      <c r="FB75" s="1960"/>
      <c r="FC75" s="1960"/>
      <c r="FD75" s="1960"/>
      <c r="FE75" s="1960"/>
      <c r="FF75" s="1960"/>
      <c r="FG75" s="1960"/>
      <c r="FH75" s="1960"/>
      <c r="FI75" s="1960"/>
      <c r="FJ75" s="1960"/>
      <c r="FK75" s="1960"/>
      <c r="FL75" s="1960"/>
      <c r="FM75" s="1960"/>
      <c r="FN75" s="1960"/>
      <c r="FO75" s="1960"/>
      <c r="FP75" s="1960"/>
      <c r="FQ75" s="1960"/>
      <c r="FR75" s="1960"/>
      <c r="FS75" s="1960"/>
      <c r="FT75" s="1960"/>
      <c r="FU75" s="1960"/>
      <c r="FV75" s="1960"/>
      <c r="FW75" s="1960"/>
      <c r="FX75" s="1960"/>
      <c r="FY75" s="1960"/>
      <c r="FZ75" s="1960"/>
      <c r="GA75" s="1960"/>
      <c r="GB75" s="1960"/>
      <c r="GC75" s="1960"/>
      <c r="GD75" s="1960"/>
      <c r="GE75" s="1960"/>
      <c r="GF75" s="1960"/>
      <c r="GG75" s="1960"/>
      <c r="GH75" s="1960"/>
      <c r="GI75" s="1960"/>
      <c r="GJ75" s="1960"/>
      <c r="GK75" s="1960"/>
      <c r="GL75" s="1960"/>
      <c r="GM75" s="1960"/>
      <c r="GN75" s="1960"/>
      <c r="GO75" s="1960"/>
      <c r="GP75" s="1960"/>
      <c r="GQ75" s="1960"/>
      <c r="GR75" s="1960"/>
      <c r="GS75" s="1960"/>
      <c r="GT75" s="1960"/>
      <c r="GU75" s="1960"/>
      <c r="GV75" s="1960"/>
      <c r="GW75" s="1960"/>
      <c r="GX75" s="1960"/>
      <c r="GY75" s="1960"/>
      <c r="GZ75" s="1960"/>
      <c r="HA75" s="1960"/>
      <c r="HB75" s="1960"/>
      <c r="HC75" s="1960"/>
      <c r="HD75" s="1960"/>
      <c r="HE75" s="1960"/>
      <c r="HF75" s="1960"/>
      <c r="HG75" s="1960"/>
      <c r="HH75" s="1960"/>
      <c r="HI75" s="1960"/>
      <c r="HJ75" s="1960"/>
      <c r="HK75" s="1960"/>
      <c r="HL75" s="1960"/>
      <c r="HM75" s="1960"/>
      <c r="HN75" s="1960"/>
      <c r="HO75" s="1960"/>
      <c r="HP75" s="1960"/>
      <c r="HQ75" s="1960"/>
      <c r="HR75" s="1960"/>
      <c r="HS75" s="1960"/>
      <c r="HT75" s="1960"/>
      <c r="HU75" s="1960"/>
      <c r="HV75" s="1960"/>
      <c r="HW75" s="1960"/>
      <c r="HX75" s="1960"/>
      <c r="HY75" s="1960"/>
      <c r="HZ75" s="1960"/>
      <c r="IA75" s="1960"/>
      <c r="IB75" s="1960"/>
      <c r="IC75" s="1960"/>
      <c r="ID75" s="1960"/>
      <c r="IE75" s="1960"/>
      <c r="IF75" s="1960"/>
      <c r="IG75" s="1960"/>
      <c r="IH75" s="1960"/>
      <c r="II75" s="1960"/>
      <c r="IJ75" s="1960"/>
      <c r="IK75" s="1960"/>
      <c r="IL75" s="1960"/>
      <c r="IM75" s="1960"/>
      <c r="IN75" s="1960"/>
      <c r="IO75" s="1960"/>
      <c r="IP75" s="1960"/>
      <c r="IQ75" s="1960"/>
      <c r="IR75" s="1960"/>
      <c r="IS75" s="1960"/>
      <c r="IT75" s="1960"/>
      <c r="IU75" s="1960"/>
      <c r="IV75" s="1960"/>
      <c r="IW75" s="1960"/>
      <c r="IX75" s="1960"/>
      <c r="IY75" s="1960"/>
      <c r="IZ75" s="1960"/>
      <c r="JA75" s="1960"/>
      <c r="JB75" s="1960"/>
      <c r="JC75" s="1960"/>
      <c r="JD75" s="1960"/>
      <c r="JE75" s="1960"/>
      <c r="JF75" s="1960"/>
      <c r="JG75" s="1960"/>
      <c r="JH75" s="1960"/>
      <c r="JI75" s="1960"/>
      <c r="JJ75" s="1960"/>
      <c r="JK75" s="1960"/>
      <c r="JL75" s="1960"/>
      <c r="JM75" s="1960"/>
      <c r="JN75" s="1960"/>
      <c r="JO75" s="1960"/>
      <c r="JP75" s="1960"/>
      <c r="JQ75" s="1960"/>
      <c r="JR75" s="1960"/>
      <c r="JS75" s="1960"/>
      <c r="JT75" s="1960"/>
      <c r="JU75" s="1960"/>
      <c r="JV75" s="1960"/>
      <c r="JW75" s="1960"/>
      <c r="JX75" s="1960"/>
      <c r="JY75" s="1960"/>
      <c r="JZ75" s="1960"/>
      <c r="KA75" s="1960"/>
      <c r="KB75" s="1960"/>
      <c r="KC75" s="1960"/>
      <c r="KD75" s="1960"/>
      <c r="KE75" s="1960"/>
      <c r="KF75" s="1960"/>
      <c r="KG75" s="1960"/>
      <c r="KH75" s="1960"/>
      <c r="KI75" s="1960"/>
      <c r="KJ75" s="1960"/>
      <c r="KK75" s="1960"/>
      <c r="KL75" s="1960"/>
      <c r="KM75" s="1960"/>
      <c r="KN75" s="1960"/>
      <c r="KO75" s="1960"/>
      <c r="KP75" s="1960"/>
      <c r="KQ75" s="1960"/>
      <c r="KR75" s="1960"/>
      <c r="KS75" s="1960"/>
      <c r="KT75" s="1960"/>
      <c r="KU75" s="1960"/>
      <c r="KV75" s="1960"/>
      <c r="KW75" s="1960"/>
      <c r="KX75" s="1960"/>
      <c r="KY75" s="1960"/>
      <c r="KZ75" s="1960"/>
      <c r="LA75" s="1960"/>
      <c r="LB75" s="1960"/>
      <c r="LC75" s="1960"/>
      <c r="LD75" s="1960"/>
      <c r="LE75" s="1960"/>
      <c r="LF75" s="1960"/>
      <c r="LG75" s="1960"/>
      <c r="LH75" s="1960"/>
    </row>
    <row r="76" s="1488" customFormat="1" ht="47" customHeight="1" spans="1:320">
      <c r="A76" s="1832">
        <v>45930</v>
      </c>
      <c r="B76" s="1660" t="s">
        <v>753</v>
      </c>
      <c r="C76" s="1661" t="s">
        <v>115</v>
      </c>
      <c r="D76" s="1662">
        <v>4500181160</v>
      </c>
      <c r="E76" s="1860" t="s">
        <v>3092</v>
      </c>
      <c r="F76" s="1662" t="s">
        <v>3098</v>
      </c>
      <c r="G76" s="1863" t="s">
        <v>3053</v>
      </c>
      <c r="H76" s="1863" t="s">
        <v>3053</v>
      </c>
      <c r="I76" s="1880" t="s">
        <v>3046</v>
      </c>
      <c r="J76" s="1543">
        <v>864</v>
      </c>
      <c r="K76" s="1876">
        <v>0</v>
      </c>
      <c r="L76" s="1876">
        <v>96</v>
      </c>
      <c r="M76" s="1876">
        <f t="shared" si="39"/>
        <v>9</v>
      </c>
      <c r="N76" s="1673">
        <v>45980</v>
      </c>
      <c r="O76" s="1673">
        <v>45978</v>
      </c>
      <c r="P76" s="1878"/>
      <c r="Q76" s="2079" t="s">
        <v>78</v>
      </c>
      <c r="R76" s="2079"/>
      <c r="S76" s="2079" t="s">
        <v>829</v>
      </c>
      <c r="T76" s="1880"/>
      <c r="U76" s="1891" t="s">
        <v>111</v>
      </c>
      <c r="V76" s="1900">
        <v>45944</v>
      </c>
      <c r="W76" s="1930" t="s">
        <v>88</v>
      </c>
      <c r="X76" s="1900" t="s">
        <v>3094</v>
      </c>
      <c r="Y76" s="1930"/>
      <c r="Z76" s="1930"/>
      <c r="AA76" s="1683" t="s">
        <v>3095</v>
      </c>
      <c r="AB76" s="1692" t="s">
        <v>122</v>
      </c>
      <c r="AC76" s="2465">
        <v>1.0766</v>
      </c>
      <c r="AD76" s="1933">
        <f t="shared" si="40"/>
        <v>930.1824</v>
      </c>
      <c r="AE76" s="1647" t="s">
        <v>3096</v>
      </c>
      <c r="AF76" s="1947" t="s">
        <v>81</v>
      </c>
      <c r="AG76" s="1947">
        <v>1</v>
      </c>
      <c r="AH76" s="1948">
        <f t="shared" si="37"/>
        <v>864</v>
      </c>
      <c r="AI76" s="1948"/>
      <c r="AJ76" s="1948"/>
      <c r="AK76" s="1948">
        <f t="shared" si="41"/>
        <v>36</v>
      </c>
      <c r="AL76" s="1948"/>
      <c r="AM76" s="1948"/>
      <c r="AN76" s="1948"/>
      <c r="AO76" s="1948" t="s">
        <v>63</v>
      </c>
      <c r="AP76" s="1948">
        <f t="shared" si="38"/>
        <v>864</v>
      </c>
      <c r="AQ76" s="1948"/>
      <c r="AR76" s="1430"/>
      <c r="AS76" s="1430">
        <f>J76</f>
        <v>864</v>
      </c>
      <c r="AT76" s="1430"/>
      <c r="AU76" s="1430"/>
      <c r="AV76" s="1430"/>
      <c r="AW76" s="1430"/>
      <c r="AX76" s="1430"/>
      <c r="AY76" s="1430"/>
      <c r="AZ76" s="1430"/>
      <c r="BA76" s="1876"/>
      <c r="BB76" s="1959"/>
      <c r="BC76" s="1960"/>
      <c r="BD76" s="1960"/>
      <c r="BE76" s="1960"/>
      <c r="BF76" s="1960"/>
      <c r="BG76" s="1960"/>
      <c r="BH76" s="1960"/>
      <c r="BI76" s="1960"/>
      <c r="BJ76" s="1960"/>
      <c r="BK76" s="1960"/>
      <c r="BL76" s="1960"/>
      <c r="BM76" s="1960"/>
      <c r="BN76" s="1960"/>
      <c r="BO76" s="1960"/>
      <c r="BP76" s="1960"/>
      <c r="BQ76" s="1960"/>
      <c r="BR76" s="1960"/>
      <c r="BS76" s="1960"/>
      <c r="BT76" s="1960"/>
      <c r="BU76" s="1960"/>
      <c r="BV76" s="1960"/>
      <c r="BW76" s="1960"/>
      <c r="BX76" s="1960"/>
      <c r="BY76" s="1960"/>
      <c r="BZ76" s="1960"/>
      <c r="CA76" s="1960"/>
      <c r="CB76" s="1960"/>
      <c r="CC76" s="1960"/>
      <c r="CD76" s="1960"/>
      <c r="CE76" s="1960"/>
      <c r="CF76" s="1960"/>
      <c r="CG76" s="1960"/>
      <c r="CH76" s="1960"/>
      <c r="CI76" s="1960"/>
      <c r="CJ76" s="1960"/>
      <c r="CK76" s="1960"/>
      <c r="CL76" s="1960"/>
      <c r="CM76" s="1960"/>
      <c r="CN76" s="1960"/>
      <c r="CO76" s="1960"/>
      <c r="CP76" s="1960"/>
      <c r="CQ76" s="1960"/>
      <c r="CR76" s="1960"/>
      <c r="CS76" s="1960"/>
      <c r="CT76" s="1960"/>
      <c r="CU76" s="1960"/>
      <c r="CV76" s="1960"/>
      <c r="CW76" s="1960"/>
      <c r="CX76" s="1960"/>
      <c r="CY76" s="1960"/>
      <c r="CZ76" s="1960"/>
      <c r="DA76" s="1960"/>
      <c r="DB76" s="1960"/>
      <c r="DC76" s="1960"/>
      <c r="DD76" s="1960"/>
      <c r="DE76" s="1960"/>
      <c r="DF76" s="1960"/>
      <c r="DG76" s="1960"/>
      <c r="DH76" s="1960"/>
      <c r="DI76" s="1960"/>
      <c r="DJ76" s="1960"/>
      <c r="DK76" s="1960"/>
      <c r="DL76" s="1960"/>
      <c r="DM76" s="1960"/>
      <c r="DN76" s="1960"/>
      <c r="DO76" s="1960"/>
      <c r="DP76" s="1960"/>
      <c r="DQ76" s="1960"/>
      <c r="DR76" s="1960"/>
      <c r="DS76" s="1960"/>
      <c r="DT76" s="1960"/>
      <c r="DU76" s="1960"/>
      <c r="DV76" s="1960"/>
      <c r="DW76" s="1960"/>
      <c r="DX76" s="1960"/>
      <c r="DY76" s="1960"/>
      <c r="DZ76" s="1960"/>
      <c r="EA76" s="1960"/>
      <c r="EB76" s="1960"/>
      <c r="EC76" s="1960"/>
      <c r="ED76" s="1960"/>
      <c r="EE76" s="1960"/>
      <c r="EF76" s="1960"/>
      <c r="EG76" s="1960"/>
      <c r="EH76" s="1960"/>
      <c r="EI76" s="1960"/>
      <c r="EJ76" s="1960"/>
      <c r="EK76" s="1960"/>
      <c r="EL76" s="1960"/>
      <c r="EM76" s="1960"/>
      <c r="EN76" s="1960"/>
      <c r="EO76" s="1960"/>
      <c r="EP76" s="1960"/>
      <c r="EQ76" s="1960"/>
      <c r="ER76" s="1960"/>
      <c r="ES76" s="1960"/>
      <c r="ET76" s="1960"/>
      <c r="EU76" s="1960"/>
      <c r="EV76" s="1960"/>
      <c r="EW76" s="1960"/>
      <c r="EX76" s="1960"/>
      <c r="EY76" s="1960"/>
      <c r="EZ76" s="1960"/>
      <c r="FA76" s="1960"/>
      <c r="FB76" s="1960"/>
      <c r="FC76" s="1960"/>
      <c r="FD76" s="1960"/>
      <c r="FE76" s="1960"/>
      <c r="FF76" s="1960"/>
      <c r="FG76" s="1960"/>
      <c r="FH76" s="1960"/>
      <c r="FI76" s="1960"/>
      <c r="FJ76" s="1960"/>
      <c r="FK76" s="1960"/>
      <c r="FL76" s="1960"/>
      <c r="FM76" s="1960"/>
      <c r="FN76" s="1960"/>
      <c r="FO76" s="1960"/>
      <c r="FP76" s="1960"/>
      <c r="FQ76" s="1960"/>
      <c r="FR76" s="1960"/>
      <c r="FS76" s="1960"/>
      <c r="FT76" s="1960"/>
      <c r="FU76" s="1960"/>
      <c r="FV76" s="1960"/>
      <c r="FW76" s="1960"/>
      <c r="FX76" s="1960"/>
      <c r="FY76" s="1960"/>
      <c r="FZ76" s="1960"/>
      <c r="GA76" s="1960"/>
      <c r="GB76" s="1960"/>
      <c r="GC76" s="1960"/>
      <c r="GD76" s="1960"/>
      <c r="GE76" s="1960"/>
      <c r="GF76" s="1960"/>
      <c r="GG76" s="1960"/>
      <c r="GH76" s="1960"/>
      <c r="GI76" s="1960"/>
      <c r="GJ76" s="1960"/>
      <c r="GK76" s="1960"/>
      <c r="GL76" s="1960"/>
      <c r="GM76" s="1960"/>
      <c r="GN76" s="1960"/>
      <c r="GO76" s="1960"/>
      <c r="GP76" s="1960"/>
      <c r="GQ76" s="1960"/>
      <c r="GR76" s="1960"/>
      <c r="GS76" s="1960"/>
      <c r="GT76" s="1960"/>
      <c r="GU76" s="1960"/>
      <c r="GV76" s="1960"/>
      <c r="GW76" s="1960"/>
      <c r="GX76" s="1960"/>
      <c r="GY76" s="1960"/>
      <c r="GZ76" s="1960"/>
      <c r="HA76" s="1960"/>
      <c r="HB76" s="1960"/>
      <c r="HC76" s="1960"/>
      <c r="HD76" s="1960"/>
      <c r="HE76" s="1960"/>
      <c r="HF76" s="1960"/>
      <c r="HG76" s="1960"/>
      <c r="HH76" s="1960"/>
      <c r="HI76" s="1960"/>
      <c r="HJ76" s="1960"/>
      <c r="HK76" s="1960"/>
      <c r="HL76" s="1960"/>
      <c r="HM76" s="1960"/>
      <c r="HN76" s="1960"/>
      <c r="HO76" s="1960"/>
      <c r="HP76" s="1960"/>
      <c r="HQ76" s="1960"/>
      <c r="HR76" s="1960"/>
      <c r="HS76" s="1960"/>
      <c r="HT76" s="1960"/>
      <c r="HU76" s="1960"/>
      <c r="HV76" s="1960"/>
      <c r="HW76" s="1960"/>
      <c r="HX76" s="1960"/>
      <c r="HY76" s="1960"/>
      <c r="HZ76" s="1960"/>
      <c r="IA76" s="1960"/>
      <c r="IB76" s="1960"/>
      <c r="IC76" s="1960"/>
      <c r="ID76" s="1960"/>
      <c r="IE76" s="1960"/>
      <c r="IF76" s="1960"/>
      <c r="IG76" s="1960"/>
      <c r="IH76" s="1960"/>
      <c r="II76" s="1960"/>
      <c r="IJ76" s="1960"/>
      <c r="IK76" s="1960"/>
      <c r="IL76" s="1960"/>
      <c r="IM76" s="1960"/>
      <c r="IN76" s="1960"/>
      <c r="IO76" s="1960"/>
      <c r="IP76" s="1960"/>
      <c r="IQ76" s="1960"/>
      <c r="IR76" s="1960"/>
      <c r="IS76" s="1960"/>
      <c r="IT76" s="1960"/>
      <c r="IU76" s="1960"/>
      <c r="IV76" s="1960"/>
      <c r="IW76" s="1960"/>
      <c r="IX76" s="1960"/>
      <c r="IY76" s="1960"/>
      <c r="IZ76" s="1960"/>
      <c r="JA76" s="1960"/>
      <c r="JB76" s="1960"/>
      <c r="JC76" s="1960"/>
      <c r="JD76" s="1960"/>
      <c r="JE76" s="1960"/>
      <c r="JF76" s="1960"/>
      <c r="JG76" s="1960"/>
      <c r="JH76" s="1960"/>
      <c r="JI76" s="1960"/>
      <c r="JJ76" s="1960"/>
      <c r="JK76" s="1960"/>
      <c r="JL76" s="1960"/>
      <c r="JM76" s="1960"/>
      <c r="JN76" s="1960"/>
      <c r="JO76" s="1960"/>
      <c r="JP76" s="1960"/>
      <c r="JQ76" s="1960"/>
      <c r="JR76" s="1960"/>
      <c r="JS76" s="1960"/>
      <c r="JT76" s="1960"/>
      <c r="JU76" s="1960"/>
      <c r="JV76" s="1960"/>
      <c r="JW76" s="1960"/>
      <c r="JX76" s="1960"/>
      <c r="JY76" s="1960"/>
      <c r="JZ76" s="1960"/>
      <c r="KA76" s="1960"/>
      <c r="KB76" s="1960"/>
      <c r="KC76" s="1960"/>
      <c r="KD76" s="1960"/>
      <c r="KE76" s="1960"/>
      <c r="KF76" s="1960"/>
      <c r="KG76" s="1960"/>
      <c r="KH76" s="1960"/>
      <c r="KI76" s="1960"/>
      <c r="KJ76" s="1960"/>
      <c r="KK76" s="1960"/>
      <c r="KL76" s="1960"/>
      <c r="KM76" s="1960"/>
      <c r="KN76" s="1960"/>
      <c r="KO76" s="1960"/>
      <c r="KP76" s="1960"/>
      <c r="KQ76" s="1960"/>
      <c r="KR76" s="1960"/>
      <c r="KS76" s="1960"/>
      <c r="KT76" s="1960"/>
      <c r="KU76" s="1960"/>
      <c r="KV76" s="1960"/>
      <c r="KW76" s="1960"/>
      <c r="KX76" s="1960"/>
      <c r="KY76" s="1960"/>
      <c r="KZ76" s="1960"/>
      <c r="LA76" s="1960"/>
      <c r="LB76" s="1960"/>
      <c r="LC76" s="1960"/>
      <c r="LD76" s="1960"/>
      <c r="LE76" s="1960"/>
      <c r="LF76" s="1960"/>
      <c r="LG76" s="1960"/>
      <c r="LH76" s="1960"/>
    </row>
    <row r="77" s="1488" customFormat="1" ht="47" customHeight="1" spans="1:320">
      <c r="A77" s="1832">
        <v>45930</v>
      </c>
      <c r="B77" s="1660" t="s">
        <v>753</v>
      </c>
      <c r="C77" s="1661" t="s">
        <v>115</v>
      </c>
      <c r="D77" s="1662">
        <v>4500181160</v>
      </c>
      <c r="E77" s="1860" t="s">
        <v>3092</v>
      </c>
      <c r="F77" s="1662" t="s">
        <v>3099</v>
      </c>
      <c r="G77" s="1863" t="s">
        <v>3055</v>
      </c>
      <c r="H77" s="1863" t="s">
        <v>3055</v>
      </c>
      <c r="I77" s="1880" t="s">
        <v>3046</v>
      </c>
      <c r="J77" s="1543">
        <v>864</v>
      </c>
      <c r="K77" s="1876">
        <v>0</v>
      </c>
      <c r="L77" s="1876">
        <v>96</v>
      </c>
      <c r="M77" s="1876">
        <f t="shared" si="39"/>
        <v>9</v>
      </c>
      <c r="N77" s="1673">
        <v>45980</v>
      </c>
      <c r="O77" s="1673">
        <v>45978</v>
      </c>
      <c r="P77" s="1878"/>
      <c r="Q77" s="2079" t="s">
        <v>78</v>
      </c>
      <c r="R77" s="2079"/>
      <c r="S77" s="2079" t="s">
        <v>829</v>
      </c>
      <c r="T77" s="1880"/>
      <c r="U77" s="1891" t="s">
        <v>111</v>
      </c>
      <c r="V77" s="1900">
        <v>45944</v>
      </c>
      <c r="W77" s="1930" t="s">
        <v>88</v>
      </c>
      <c r="X77" s="1900" t="s">
        <v>3094</v>
      </c>
      <c r="Y77" s="1930"/>
      <c r="Z77" s="1930"/>
      <c r="AA77" s="1683" t="s">
        <v>3095</v>
      </c>
      <c r="AB77" s="1692" t="s">
        <v>122</v>
      </c>
      <c r="AC77" s="2465">
        <v>1.0178</v>
      </c>
      <c r="AD77" s="1933">
        <f t="shared" si="40"/>
        <v>879.3792</v>
      </c>
      <c r="AE77" s="1647" t="s">
        <v>3096</v>
      </c>
      <c r="AF77" s="1947" t="s">
        <v>81</v>
      </c>
      <c r="AG77" s="1947">
        <v>1</v>
      </c>
      <c r="AH77" s="1948">
        <f t="shared" si="37"/>
        <v>864</v>
      </c>
      <c r="AI77" s="1948"/>
      <c r="AJ77" s="1948"/>
      <c r="AK77" s="1948">
        <f t="shared" si="41"/>
        <v>36</v>
      </c>
      <c r="AL77" s="1948"/>
      <c r="AM77" s="1948"/>
      <c r="AN77" s="1948"/>
      <c r="AO77" s="1948" t="s">
        <v>63</v>
      </c>
      <c r="AP77" s="1948">
        <f t="shared" si="38"/>
        <v>864</v>
      </c>
      <c r="AQ77" s="1948"/>
      <c r="AR77" s="1430"/>
      <c r="AS77" s="1430"/>
      <c r="AT77" s="1430">
        <f>J77</f>
        <v>864</v>
      </c>
      <c r="AU77" s="1430"/>
      <c r="AV77" s="1430"/>
      <c r="AW77" s="1430"/>
      <c r="AX77" s="1430"/>
      <c r="AY77" s="1430"/>
      <c r="AZ77" s="1430"/>
      <c r="BA77" s="1876"/>
      <c r="BB77" s="1959"/>
      <c r="BC77" s="1960"/>
      <c r="BD77" s="1960"/>
      <c r="BE77" s="1960"/>
      <c r="BF77" s="1960"/>
      <c r="BG77" s="1960"/>
      <c r="BH77" s="1960"/>
      <c r="BI77" s="1960"/>
      <c r="BJ77" s="1960"/>
      <c r="BK77" s="1960"/>
      <c r="BL77" s="1960"/>
      <c r="BM77" s="1960"/>
      <c r="BN77" s="1960"/>
      <c r="BO77" s="1960"/>
      <c r="BP77" s="1960"/>
      <c r="BQ77" s="1960"/>
      <c r="BR77" s="1960"/>
      <c r="BS77" s="1960"/>
      <c r="BT77" s="1960"/>
      <c r="BU77" s="1960"/>
      <c r="BV77" s="1960"/>
      <c r="BW77" s="1960"/>
      <c r="BX77" s="1960"/>
      <c r="BY77" s="1960"/>
      <c r="BZ77" s="1960"/>
      <c r="CA77" s="1960"/>
      <c r="CB77" s="1960"/>
      <c r="CC77" s="1960"/>
      <c r="CD77" s="1960"/>
      <c r="CE77" s="1960"/>
      <c r="CF77" s="1960"/>
      <c r="CG77" s="1960"/>
      <c r="CH77" s="1960"/>
      <c r="CI77" s="1960"/>
      <c r="CJ77" s="1960"/>
      <c r="CK77" s="1960"/>
      <c r="CL77" s="1960"/>
      <c r="CM77" s="1960"/>
      <c r="CN77" s="1960"/>
      <c r="CO77" s="1960"/>
      <c r="CP77" s="1960"/>
      <c r="CQ77" s="1960"/>
      <c r="CR77" s="1960"/>
      <c r="CS77" s="1960"/>
      <c r="CT77" s="1960"/>
      <c r="CU77" s="1960"/>
      <c r="CV77" s="1960"/>
      <c r="CW77" s="1960"/>
      <c r="CX77" s="1960"/>
      <c r="CY77" s="1960"/>
      <c r="CZ77" s="1960"/>
      <c r="DA77" s="1960"/>
      <c r="DB77" s="1960"/>
      <c r="DC77" s="1960"/>
      <c r="DD77" s="1960"/>
      <c r="DE77" s="1960"/>
      <c r="DF77" s="1960"/>
      <c r="DG77" s="1960"/>
      <c r="DH77" s="1960"/>
      <c r="DI77" s="1960"/>
      <c r="DJ77" s="1960"/>
      <c r="DK77" s="1960"/>
      <c r="DL77" s="1960"/>
      <c r="DM77" s="1960"/>
      <c r="DN77" s="1960"/>
      <c r="DO77" s="1960"/>
      <c r="DP77" s="1960"/>
      <c r="DQ77" s="1960"/>
      <c r="DR77" s="1960"/>
      <c r="DS77" s="1960"/>
      <c r="DT77" s="1960"/>
      <c r="DU77" s="1960"/>
      <c r="DV77" s="1960"/>
      <c r="DW77" s="1960"/>
      <c r="DX77" s="1960"/>
      <c r="DY77" s="1960"/>
      <c r="DZ77" s="1960"/>
      <c r="EA77" s="1960"/>
      <c r="EB77" s="1960"/>
      <c r="EC77" s="1960"/>
      <c r="ED77" s="1960"/>
      <c r="EE77" s="1960"/>
      <c r="EF77" s="1960"/>
      <c r="EG77" s="1960"/>
      <c r="EH77" s="1960"/>
      <c r="EI77" s="1960"/>
      <c r="EJ77" s="1960"/>
      <c r="EK77" s="1960"/>
      <c r="EL77" s="1960"/>
      <c r="EM77" s="1960"/>
      <c r="EN77" s="1960"/>
      <c r="EO77" s="1960"/>
      <c r="EP77" s="1960"/>
      <c r="EQ77" s="1960"/>
      <c r="ER77" s="1960"/>
      <c r="ES77" s="1960"/>
      <c r="ET77" s="1960"/>
      <c r="EU77" s="1960"/>
      <c r="EV77" s="1960"/>
      <c r="EW77" s="1960"/>
      <c r="EX77" s="1960"/>
      <c r="EY77" s="1960"/>
      <c r="EZ77" s="1960"/>
      <c r="FA77" s="1960"/>
      <c r="FB77" s="1960"/>
      <c r="FC77" s="1960"/>
      <c r="FD77" s="1960"/>
      <c r="FE77" s="1960"/>
      <c r="FF77" s="1960"/>
      <c r="FG77" s="1960"/>
      <c r="FH77" s="1960"/>
      <c r="FI77" s="1960"/>
      <c r="FJ77" s="1960"/>
      <c r="FK77" s="1960"/>
      <c r="FL77" s="1960"/>
      <c r="FM77" s="1960"/>
      <c r="FN77" s="1960"/>
      <c r="FO77" s="1960"/>
      <c r="FP77" s="1960"/>
      <c r="FQ77" s="1960"/>
      <c r="FR77" s="1960"/>
      <c r="FS77" s="1960"/>
      <c r="FT77" s="1960"/>
      <c r="FU77" s="1960"/>
      <c r="FV77" s="1960"/>
      <c r="FW77" s="1960"/>
      <c r="FX77" s="1960"/>
      <c r="FY77" s="1960"/>
      <c r="FZ77" s="1960"/>
      <c r="GA77" s="1960"/>
      <c r="GB77" s="1960"/>
      <c r="GC77" s="1960"/>
      <c r="GD77" s="1960"/>
      <c r="GE77" s="1960"/>
      <c r="GF77" s="1960"/>
      <c r="GG77" s="1960"/>
      <c r="GH77" s="1960"/>
      <c r="GI77" s="1960"/>
      <c r="GJ77" s="1960"/>
      <c r="GK77" s="1960"/>
      <c r="GL77" s="1960"/>
      <c r="GM77" s="1960"/>
      <c r="GN77" s="1960"/>
      <c r="GO77" s="1960"/>
      <c r="GP77" s="1960"/>
      <c r="GQ77" s="1960"/>
      <c r="GR77" s="1960"/>
      <c r="GS77" s="1960"/>
      <c r="GT77" s="1960"/>
      <c r="GU77" s="1960"/>
      <c r="GV77" s="1960"/>
      <c r="GW77" s="1960"/>
      <c r="GX77" s="1960"/>
      <c r="GY77" s="1960"/>
      <c r="GZ77" s="1960"/>
      <c r="HA77" s="1960"/>
      <c r="HB77" s="1960"/>
      <c r="HC77" s="1960"/>
      <c r="HD77" s="1960"/>
      <c r="HE77" s="1960"/>
      <c r="HF77" s="1960"/>
      <c r="HG77" s="1960"/>
      <c r="HH77" s="1960"/>
      <c r="HI77" s="1960"/>
      <c r="HJ77" s="1960"/>
      <c r="HK77" s="1960"/>
      <c r="HL77" s="1960"/>
      <c r="HM77" s="1960"/>
      <c r="HN77" s="1960"/>
      <c r="HO77" s="1960"/>
      <c r="HP77" s="1960"/>
      <c r="HQ77" s="1960"/>
      <c r="HR77" s="1960"/>
      <c r="HS77" s="1960"/>
      <c r="HT77" s="1960"/>
      <c r="HU77" s="1960"/>
      <c r="HV77" s="1960"/>
      <c r="HW77" s="1960"/>
      <c r="HX77" s="1960"/>
      <c r="HY77" s="1960"/>
      <c r="HZ77" s="1960"/>
      <c r="IA77" s="1960"/>
      <c r="IB77" s="1960"/>
      <c r="IC77" s="1960"/>
      <c r="ID77" s="1960"/>
      <c r="IE77" s="1960"/>
      <c r="IF77" s="1960"/>
      <c r="IG77" s="1960"/>
      <c r="IH77" s="1960"/>
      <c r="II77" s="1960"/>
      <c r="IJ77" s="1960"/>
      <c r="IK77" s="1960"/>
      <c r="IL77" s="1960"/>
      <c r="IM77" s="1960"/>
      <c r="IN77" s="1960"/>
      <c r="IO77" s="1960"/>
      <c r="IP77" s="1960"/>
      <c r="IQ77" s="1960"/>
      <c r="IR77" s="1960"/>
      <c r="IS77" s="1960"/>
      <c r="IT77" s="1960"/>
      <c r="IU77" s="1960"/>
      <c r="IV77" s="1960"/>
      <c r="IW77" s="1960"/>
      <c r="IX77" s="1960"/>
      <c r="IY77" s="1960"/>
      <c r="IZ77" s="1960"/>
      <c r="JA77" s="1960"/>
      <c r="JB77" s="1960"/>
      <c r="JC77" s="1960"/>
      <c r="JD77" s="1960"/>
      <c r="JE77" s="1960"/>
      <c r="JF77" s="1960"/>
      <c r="JG77" s="1960"/>
      <c r="JH77" s="1960"/>
      <c r="JI77" s="1960"/>
      <c r="JJ77" s="1960"/>
      <c r="JK77" s="1960"/>
      <c r="JL77" s="1960"/>
      <c r="JM77" s="1960"/>
      <c r="JN77" s="1960"/>
      <c r="JO77" s="1960"/>
      <c r="JP77" s="1960"/>
      <c r="JQ77" s="1960"/>
      <c r="JR77" s="1960"/>
      <c r="JS77" s="1960"/>
      <c r="JT77" s="1960"/>
      <c r="JU77" s="1960"/>
      <c r="JV77" s="1960"/>
      <c r="JW77" s="1960"/>
      <c r="JX77" s="1960"/>
      <c r="JY77" s="1960"/>
      <c r="JZ77" s="1960"/>
      <c r="KA77" s="1960"/>
      <c r="KB77" s="1960"/>
      <c r="KC77" s="1960"/>
      <c r="KD77" s="1960"/>
      <c r="KE77" s="1960"/>
      <c r="KF77" s="1960"/>
      <c r="KG77" s="1960"/>
      <c r="KH77" s="1960"/>
      <c r="KI77" s="1960"/>
      <c r="KJ77" s="1960"/>
      <c r="KK77" s="1960"/>
      <c r="KL77" s="1960"/>
      <c r="KM77" s="1960"/>
      <c r="KN77" s="1960"/>
      <c r="KO77" s="1960"/>
      <c r="KP77" s="1960"/>
      <c r="KQ77" s="1960"/>
      <c r="KR77" s="1960"/>
      <c r="KS77" s="1960"/>
      <c r="KT77" s="1960"/>
      <c r="KU77" s="1960"/>
      <c r="KV77" s="1960"/>
      <c r="KW77" s="1960"/>
      <c r="KX77" s="1960"/>
      <c r="KY77" s="1960"/>
      <c r="KZ77" s="1960"/>
      <c r="LA77" s="1960"/>
      <c r="LB77" s="1960"/>
      <c r="LC77" s="1960"/>
      <c r="LD77" s="1960"/>
      <c r="LE77" s="1960"/>
      <c r="LF77" s="1960"/>
      <c r="LG77" s="1960"/>
      <c r="LH77" s="1960"/>
    </row>
    <row r="78" s="1488" customFormat="1" ht="47" customHeight="1" spans="1:320">
      <c r="A78" s="1832">
        <v>45930</v>
      </c>
      <c r="B78" s="1660" t="s">
        <v>753</v>
      </c>
      <c r="C78" s="1661" t="s">
        <v>115</v>
      </c>
      <c r="D78" s="1662">
        <v>4500181160</v>
      </c>
      <c r="E78" s="1860" t="s">
        <v>3092</v>
      </c>
      <c r="F78" s="1662" t="s">
        <v>3100</v>
      </c>
      <c r="G78" s="1863" t="s">
        <v>3057</v>
      </c>
      <c r="H78" s="1863" t="s">
        <v>3057</v>
      </c>
      <c r="I78" s="1880" t="s">
        <v>3046</v>
      </c>
      <c r="J78" s="1543">
        <v>576</v>
      </c>
      <c r="K78" s="1876">
        <v>0</v>
      </c>
      <c r="L78" s="1876">
        <v>96</v>
      </c>
      <c r="M78" s="1876">
        <f t="shared" si="39"/>
        <v>6</v>
      </c>
      <c r="N78" s="1673">
        <v>45980</v>
      </c>
      <c r="O78" s="1673">
        <v>45978</v>
      </c>
      <c r="P78" s="1878"/>
      <c r="Q78" s="2079" t="s">
        <v>78</v>
      </c>
      <c r="R78" s="2079"/>
      <c r="S78" s="2079" t="s">
        <v>829</v>
      </c>
      <c r="T78" s="1880"/>
      <c r="U78" s="1891" t="s">
        <v>111</v>
      </c>
      <c r="V78" s="1900">
        <v>45944</v>
      </c>
      <c r="W78" s="1930" t="s">
        <v>88</v>
      </c>
      <c r="X78" s="1900" t="s">
        <v>3094</v>
      </c>
      <c r="Y78" s="1930"/>
      <c r="Z78" s="1930"/>
      <c r="AA78" s="1683" t="s">
        <v>3095</v>
      </c>
      <c r="AB78" s="1692" t="s">
        <v>122</v>
      </c>
      <c r="AC78" s="2465">
        <v>0.8935</v>
      </c>
      <c r="AD78" s="1933">
        <f t="shared" si="40"/>
        <v>514.656</v>
      </c>
      <c r="AE78" s="1647" t="s">
        <v>3096</v>
      </c>
      <c r="AF78" s="1947" t="s">
        <v>81</v>
      </c>
      <c r="AG78" s="1947">
        <v>1</v>
      </c>
      <c r="AH78" s="1948">
        <f t="shared" si="37"/>
        <v>576</v>
      </c>
      <c r="AI78" s="1948"/>
      <c r="AJ78" s="1948"/>
      <c r="AK78" s="1948">
        <f t="shared" si="41"/>
        <v>24</v>
      </c>
      <c r="AL78" s="1948"/>
      <c r="AM78" s="1948"/>
      <c r="AN78" s="1948"/>
      <c r="AO78" s="1948" t="s">
        <v>63</v>
      </c>
      <c r="AP78" s="1948">
        <f t="shared" si="38"/>
        <v>576</v>
      </c>
      <c r="AQ78" s="1948"/>
      <c r="AR78" s="1430"/>
      <c r="AS78" s="1430"/>
      <c r="AT78" s="1430"/>
      <c r="AU78" s="1430">
        <f>J78</f>
        <v>576</v>
      </c>
      <c r="AV78" s="1430"/>
      <c r="AW78" s="1430"/>
      <c r="AX78" s="1430"/>
      <c r="AY78" s="1430"/>
      <c r="AZ78" s="1430"/>
      <c r="BA78" s="1876"/>
      <c r="BB78" s="1959"/>
      <c r="BC78" s="1960"/>
      <c r="BD78" s="1960"/>
      <c r="BE78" s="1960"/>
      <c r="BF78" s="1960"/>
      <c r="BG78" s="1960"/>
      <c r="BH78" s="1960"/>
      <c r="BI78" s="1960"/>
      <c r="BJ78" s="1960"/>
      <c r="BK78" s="1960"/>
      <c r="BL78" s="1960"/>
      <c r="BM78" s="1960"/>
      <c r="BN78" s="1960"/>
      <c r="BO78" s="1960"/>
      <c r="BP78" s="1960"/>
      <c r="BQ78" s="1960"/>
      <c r="BR78" s="1960"/>
      <c r="BS78" s="1960"/>
      <c r="BT78" s="1960"/>
      <c r="BU78" s="1960"/>
      <c r="BV78" s="1960"/>
      <c r="BW78" s="1960"/>
      <c r="BX78" s="1960"/>
      <c r="BY78" s="1960"/>
      <c r="BZ78" s="1960"/>
      <c r="CA78" s="1960"/>
      <c r="CB78" s="1960"/>
      <c r="CC78" s="1960"/>
      <c r="CD78" s="1960"/>
      <c r="CE78" s="1960"/>
      <c r="CF78" s="1960"/>
      <c r="CG78" s="1960"/>
      <c r="CH78" s="1960"/>
      <c r="CI78" s="1960"/>
      <c r="CJ78" s="1960"/>
      <c r="CK78" s="1960"/>
      <c r="CL78" s="1960"/>
      <c r="CM78" s="1960"/>
      <c r="CN78" s="1960"/>
      <c r="CO78" s="1960"/>
      <c r="CP78" s="1960"/>
      <c r="CQ78" s="1960"/>
      <c r="CR78" s="1960"/>
      <c r="CS78" s="1960"/>
      <c r="CT78" s="1960"/>
      <c r="CU78" s="1960"/>
      <c r="CV78" s="1960"/>
      <c r="CW78" s="1960"/>
      <c r="CX78" s="1960"/>
      <c r="CY78" s="1960"/>
      <c r="CZ78" s="1960"/>
      <c r="DA78" s="1960"/>
      <c r="DB78" s="1960"/>
      <c r="DC78" s="1960"/>
      <c r="DD78" s="1960"/>
      <c r="DE78" s="1960"/>
      <c r="DF78" s="1960"/>
      <c r="DG78" s="1960"/>
      <c r="DH78" s="1960"/>
      <c r="DI78" s="1960"/>
      <c r="DJ78" s="1960"/>
      <c r="DK78" s="1960"/>
      <c r="DL78" s="1960"/>
      <c r="DM78" s="1960"/>
      <c r="DN78" s="1960"/>
      <c r="DO78" s="1960"/>
      <c r="DP78" s="1960"/>
      <c r="DQ78" s="1960"/>
      <c r="DR78" s="1960"/>
      <c r="DS78" s="1960"/>
      <c r="DT78" s="1960"/>
      <c r="DU78" s="1960"/>
      <c r="DV78" s="1960"/>
      <c r="DW78" s="1960"/>
      <c r="DX78" s="1960"/>
      <c r="DY78" s="1960"/>
      <c r="DZ78" s="1960"/>
      <c r="EA78" s="1960"/>
      <c r="EB78" s="1960"/>
      <c r="EC78" s="1960"/>
      <c r="ED78" s="1960"/>
      <c r="EE78" s="1960"/>
      <c r="EF78" s="1960"/>
      <c r="EG78" s="1960"/>
      <c r="EH78" s="1960"/>
      <c r="EI78" s="1960"/>
      <c r="EJ78" s="1960"/>
      <c r="EK78" s="1960"/>
      <c r="EL78" s="1960"/>
      <c r="EM78" s="1960"/>
      <c r="EN78" s="1960"/>
      <c r="EO78" s="1960"/>
      <c r="EP78" s="1960"/>
      <c r="EQ78" s="1960"/>
      <c r="ER78" s="1960"/>
      <c r="ES78" s="1960"/>
      <c r="ET78" s="1960"/>
      <c r="EU78" s="1960"/>
      <c r="EV78" s="1960"/>
      <c r="EW78" s="1960"/>
      <c r="EX78" s="1960"/>
      <c r="EY78" s="1960"/>
      <c r="EZ78" s="1960"/>
      <c r="FA78" s="1960"/>
      <c r="FB78" s="1960"/>
      <c r="FC78" s="1960"/>
      <c r="FD78" s="1960"/>
      <c r="FE78" s="1960"/>
      <c r="FF78" s="1960"/>
      <c r="FG78" s="1960"/>
      <c r="FH78" s="1960"/>
      <c r="FI78" s="1960"/>
      <c r="FJ78" s="1960"/>
      <c r="FK78" s="1960"/>
      <c r="FL78" s="1960"/>
      <c r="FM78" s="1960"/>
      <c r="FN78" s="1960"/>
      <c r="FO78" s="1960"/>
      <c r="FP78" s="1960"/>
      <c r="FQ78" s="1960"/>
      <c r="FR78" s="1960"/>
      <c r="FS78" s="1960"/>
      <c r="FT78" s="1960"/>
      <c r="FU78" s="1960"/>
      <c r="FV78" s="1960"/>
      <c r="FW78" s="1960"/>
      <c r="FX78" s="1960"/>
      <c r="FY78" s="1960"/>
      <c r="FZ78" s="1960"/>
      <c r="GA78" s="1960"/>
      <c r="GB78" s="1960"/>
      <c r="GC78" s="1960"/>
      <c r="GD78" s="1960"/>
      <c r="GE78" s="1960"/>
      <c r="GF78" s="1960"/>
      <c r="GG78" s="1960"/>
      <c r="GH78" s="1960"/>
      <c r="GI78" s="1960"/>
      <c r="GJ78" s="1960"/>
      <c r="GK78" s="1960"/>
      <c r="GL78" s="1960"/>
      <c r="GM78" s="1960"/>
      <c r="GN78" s="1960"/>
      <c r="GO78" s="1960"/>
      <c r="GP78" s="1960"/>
      <c r="GQ78" s="1960"/>
      <c r="GR78" s="1960"/>
      <c r="GS78" s="1960"/>
      <c r="GT78" s="1960"/>
      <c r="GU78" s="1960"/>
      <c r="GV78" s="1960"/>
      <c r="GW78" s="1960"/>
      <c r="GX78" s="1960"/>
      <c r="GY78" s="1960"/>
      <c r="GZ78" s="1960"/>
      <c r="HA78" s="1960"/>
      <c r="HB78" s="1960"/>
      <c r="HC78" s="1960"/>
      <c r="HD78" s="1960"/>
      <c r="HE78" s="1960"/>
      <c r="HF78" s="1960"/>
      <c r="HG78" s="1960"/>
      <c r="HH78" s="1960"/>
      <c r="HI78" s="1960"/>
      <c r="HJ78" s="1960"/>
      <c r="HK78" s="1960"/>
      <c r="HL78" s="1960"/>
      <c r="HM78" s="1960"/>
      <c r="HN78" s="1960"/>
      <c r="HO78" s="1960"/>
      <c r="HP78" s="1960"/>
      <c r="HQ78" s="1960"/>
      <c r="HR78" s="1960"/>
      <c r="HS78" s="1960"/>
      <c r="HT78" s="1960"/>
      <c r="HU78" s="1960"/>
      <c r="HV78" s="1960"/>
      <c r="HW78" s="1960"/>
      <c r="HX78" s="1960"/>
      <c r="HY78" s="1960"/>
      <c r="HZ78" s="1960"/>
      <c r="IA78" s="1960"/>
      <c r="IB78" s="1960"/>
      <c r="IC78" s="1960"/>
      <c r="ID78" s="1960"/>
      <c r="IE78" s="1960"/>
      <c r="IF78" s="1960"/>
      <c r="IG78" s="1960"/>
      <c r="IH78" s="1960"/>
      <c r="II78" s="1960"/>
      <c r="IJ78" s="1960"/>
      <c r="IK78" s="1960"/>
      <c r="IL78" s="1960"/>
      <c r="IM78" s="1960"/>
      <c r="IN78" s="1960"/>
      <c r="IO78" s="1960"/>
      <c r="IP78" s="1960"/>
      <c r="IQ78" s="1960"/>
      <c r="IR78" s="1960"/>
      <c r="IS78" s="1960"/>
      <c r="IT78" s="1960"/>
      <c r="IU78" s="1960"/>
      <c r="IV78" s="1960"/>
      <c r="IW78" s="1960"/>
      <c r="IX78" s="1960"/>
      <c r="IY78" s="1960"/>
      <c r="IZ78" s="1960"/>
      <c r="JA78" s="1960"/>
      <c r="JB78" s="1960"/>
      <c r="JC78" s="1960"/>
      <c r="JD78" s="1960"/>
      <c r="JE78" s="1960"/>
      <c r="JF78" s="1960"/>
      <c r="JG78" s="1960"/>
      <c r="JH78" s="1960"/>
      <c r="JI78" s="1960"/>
      <c r="JJ78" s="1960"/>
      <c r="JK78" s="1960"/>
      <c r="JL78" s="1960"/>
      <c r="JM78" s="1960"/>
      <c r="JN78" s="1960"/>
      <c r="JO78" s="1960"/>
      <c r="JP78" s="1960"/>
      <c r="JQ78" s="1960"/>
      <c r="JR78" s="1960"/>
      <c r="JS78" s="1960"/>
      <c r="JT78" s="1960"/>
      <c r="JU78" s="1960"/>
      <c r="JV78" s="1960"/>
      <c r="JW78" s="1960"/>
      <c r="JX78" s="1960"/>
      <c r="JY78" s="1960"/>
      <c r="JZ78" s="1960"/>
      <c r="KA78" s="1960"/>
      <c r="KB78" s="1960"/>
      <c r="KC78" s="1960"/>
      <c r="KD78" s="1960"/>
      <c r="KE78" s="1960"/>
      <c r="KF78" s="1960"/>
      <c r="KG78" s="1960"/>
      <c r="KH78" s="1960"/>
      <c r="KI78" s="1960"/>
      <c r="KJ78" s="1960"/>
      <c r="KK78" s="1960"/>
      <c r="KL78" s="1960"/>
      <c r="KM78" s="1960"/>
      <c r="KN78" s="1960"/>
      <c r="KO78" s="1960"/>
      <c r="KP78" s="1960"/>
      <c r="KQ78" s="1960"/>
      <c r="KR78" s="1960"/>
      <c r="KS78" s="1960"/>
      <c r="KT78" s="1960"/>
      <c r="KU78" s="1960"/>
      <c r="KV78" s="1960"/>
      <c r="KW78" s="1960"/>
      <c r="KX78" s="1960"/>
      <c r="KY78" s="1960"/>
      <c r="KZ78" s="1960"/>
      <c r="LA78" s="1960"/>
      <c r="LB78" s="1960"/>
      <c r="LC78" s="1960"/>
      <c r="LD78" s="1960"/>
      <c r="LE78" s="1960"/>
      <c r="LF78" s="1960"/>
      <c r="LG78" s="1960"/>
      <c r="LH78" s="1960"/>
    </row>
    <row r="79" s="1488" customFormat="1" ht="47" customHeight="1" spans="1:320">
      <c r="A79" s="1832">
        <v>45930</v>
      </c>
      <c r="B79" s="1660" t="s">
        <v>753</v>
      </c>
      <c r="C79" s="1661" t="s">
        <v>115</v>
      </c>
      <c r="D79" s="1662">
        <v>4500181160</v>
      </c>
      <c r="E79" s="1860" t="s">
        <v>3092</v>
      </c>
      <c r="F79" s="1662" t="s">
        <v>3101</v>
      </c>
      <c r="G79" s="1863" t="s">
        <v>3059</v>
      </c>
      <c r="H79" s="1863" t="s">
        <v>3059</v>
      </c>
      <c r="I79" s="1880" t="s">
        <v>3046</v>
      </c>
      <c r="J79" s="1543">
        <v>864</v>
      </c>
      <c r="K79" s="1876">
        <v>0</v>
      </c>
      <c r="L79" s="1876">
        <v>96</v>
      </c>
      <c r="M79" s="1876">
        <f t="shared" si="39"/>
        <v>9</v>
      </c>
      <c r="N79" s="1673">
        <v>45980</v>
      </c>
      <c r="O79" s="1673">
        <v>45978</v>
      </c>
      <c r="P79" s="1878"/>
      <c r="Q79" s="2079" t="s">
        <v>78</v>
      </c>
      <c r="R79" s="2079"/>
      <c r="S79" s="2079" t="s">
        <v>829</v>
      </c>
      <c r="T79" s="1880"/>
      <c r="U79" s="1891" t="s">
        <v>111</v>
      </c>
      <c r="V79" s="1900">
        <v>45944</v>
      </c>
      <c r="W79" s="1930" t="s">
        <v>88</v>
      </c>
      <c r="X79" s="1900" t="s">
        <v>3094</v>
      </c>
      <c r="Y79" s="1930"/>
      <c r="Z79" s="1930"/>
      <c r="AA79" s="1683" t="s">
        <v>3095</v>
      </c>
      <c r="AB79" s="1692" t="s">
        <v>122</v>
      </c>
      <c r="AC79" s="2465">
        <v>1.0313</v>
      </c>
      <c r="AD79" s="1933">
        <f t="shared" si="40"/>
        <v>891.0432</v>
      </c>
      <c r="AE79" s="1647" t="s">
        <v>3096</v>
      </c>
      <c r="AF79" s="1947" t="s">
        <v>81</v>
      </c>
      <c r="AG79" s="1947">
        <v>1</v>
      </c>
      <c r="AH79" s="1948">
        <f t="shared" si="37"/>
        <v>864</v>
      </c>
      <c r="AI79" s="1948"/>
      <c r="AJ79" s="1948"/>
      <c r="AK79" s="1948">
        <f t="shared" si="41"/>
        <v>36</v>
      </c>
      <c r="AL79" s="1948"/>
      <c r="AM79" s="1948"/>
      <c r="AN79" s="1948"/>
      <c r="AO79" s="1948" t="s">
        <v>63</v>
      </c>
      <c r="AP79" s="1948">
        <f t="shared" si="38"/>
        <v>864</v>
      </c>
      <c r="AQ79" s="1948"/>
      <c r="AR79" s="1430"/>
      <c r="AS79" s="1430"/>
      <c r="AT79" s="1430"/>
      <c r="AU79" s="1430"/>
      <c r="AV79" s="1430"/>
      <c r="AW79" s="1430">
        <f>J79</f>
        <v>864</v>
      </c>
      <c r="AX79" s="1430"/>
      <c r="AY79" s="1430"/>
      <c r="AZ79" s="1430"/>
      <c r="BA79" s="1876"/>
      <c r="BB79" s="1959"/>
      <c r="BC79" s="1960"/>
      <c r="BD79" s="1960"/>
      <c r="BE79" s="1960"/>
      <c r="BF79" s="1960"/>
      <c r="BG79" s="1960"/>
      <c r="BH79" s="1960"/>
      <c r="BI79" s="1960"/>
      <c r="BJ79" s="1960"/>
      <c r="BK79" s="1960"/>
      <c r="BL79" s="1960"/>
      <c r="BM79" s="1960"/>
      <c r="BN79" s="1960"/>
      <c r="BO79" s="1960"/>
      <c r="BP79" s="1960"/>
      <c r="BQ79" s="1960"/>
      <c r="BR79" s="1960"/>
      <c r="BS79" s="1960"/>
      <c r="BT79" s="1960"/>
      <c r="BU79" s="1960"/>
      <c r="BV79" s="1960"/>
      <c r="BW79" s="1960"/>
      <c r="BX79" s="1960"/>
      <c r="BY79" s="1960"/>
      <c r="BZ79" s="1960"/>
      <c r="CA79" s="1960"/>
      <c r="CB79" s="1960"/>
      <c r="CC79" s="1960"/>
      <c r="CD79" s="1960"/>
      <c r="CE79" s="1960"/>
      <c r="CF79" s="1960"/>
      <c r="CG79" s="1960"/>
      <c r="CH79" s="1960"/>
      <c r="CI79" s="1960"/>
      <c r="CJ79" s="1960"/>
      <c r="CK79" s="1960"/>
      <c r="CL79" s="1960"/>
      <c r="CM79" s="1960"/>
      <c r="CN79" s="1960"/>
      <c r="CO79" s="1960"/>
      <c r="CP79" s="1960"/>
      <c r="CQ79" s="1960"/>
      <c r="CR79" s="1960"/>
      <c r="CS79" s="1960"/>
      <c r="CT79" s="1960"/>
      <c r="CU79" s="1960"/>
      <c r="CV79" s="1960"/>
      <c r="CW79" s="1960"/>
      <c r="CX79" s="1960"/>
      <c r="CY79" s="1960"/>
      <c r="CZ79" s="1960"/>
      <c r="DA79" s="1960"/>
      <c r="DB79" s="1960"/>
      <c r="DC79" s="1960"/>
      <c r="DD79" s="1960"/>
      <c r="DE79" s="1960"/>
      <c r="DF79" s="1960"/>
      <c r="DG79" s="1960"/>
      <c r="DH79" s="1960"/>
      <c r="DI79" s="1960"/>
      <c r="DJ79" s="1960"/>
      <c r="DK79" s="1960"/>
      <c r="DL79" s="1960"/>
      <c r="DM79" s="1960"/>
      <c r="DN79" s="1960"/>
      <c r="DO79" s="1960"/>
      <c r="DP79" s="1960"/>
      <c r="DQ79" s="1960"/>
      <c r="DR79" s="1960"/>
      <c r="DS79" s="1960"/>
      <c r="DT79" s="1960"/>
      <c r="DU79" s="1960"/>
      <c r="DV79" s="1960"/>
      <c r="DW79" s="1960"/>
      <c r="DX79" s="1960"/>
      <c r="DY79" s="1960"/>
      <c r="DZ79" s="1960"/>
      <c r="EA79" s="1960"/>
      <c r="EB79" s="1960"/>
      <c r="EC79" s="1960"/>
      <c r="ED79" s="1960"/>
      <c r="EE79" s="1960"/>
      <c r="EF79" s="1960"/>
      <c r="EG79" s="1960"/>
      <c r="EH79" s="1960"/>
      <c r="EI79" s="1960"/>
      <c r="EJ79" s="1960"/>
      <c r="EK79" s="1960"/>
      <c r="EL79" s="1960"/>
      <c r="EM79" s="1960"/>
      <c r="EN79" s="1960"/>
      <c r="EO79" s="1960"/>
      <c r="EP79" s="1960"/>
      <c r="EQ79" s="1960"/>
      <c r="ER79" s="1960"/>
      <c r="ES79" s="1960"/>
      <c r="ET79" s="1960"/>
      <c r="EU79" s="1960"/>
      <c r="EV79" s="1960"/>
      <c r="EW79" s="1960"/>
      <c r="EX79" s="1960"/>
      <c r="EY79" s="1960"/>
      <c r="EZ79" s="1960"/>
      <c r="FA79" s="1960"/>
      <c r="FB79" s="1960"/>
      <c r="FC79" s="1960"/>
      <c r="FD79" s="1960"/>
      <c r="FE79" s="1960"/>
      <c r="FF79" s="1960"/>
      <c r="FG79" s="1960"/>
      <c r="FH79" s="1960"/>
      <c r="FI79" s="1960"/>
      <c r="FJ79" s="1960"/>
      <c r="FK79" s="1960"/>
      <c r="FL79" s="1960"/>
      <c r="FM79" s="1960"/>
      <c r="FN79" s="1960"/>
      <c r="FO79" s="1960"/>
      <c r="FP79" s="1960"/>
      <c r="FQ79" s="1960"/>
      <c r="FR79" s="1960"/>
      <c r="FS79" s="1960"/>
      <c r="FT79" s="1960"/>
      <c r="FU79" s="1960"/>
      <c r="FV79" s="1960"/>
      <c r="FW79" s="1960"/>
      <c r="FX79" s="1960"/>
      <c r="FY79" s="1960"/>
      <c r="FZ79" s="1960"/>
      <c r="GA79" s="1960"/>
      <c r="GB79" s="1960"/>
      <c r="GC79" s="1960"/>
      <c r="GD79" s="1960"/>
      <c r="GE79" s="1960"/>
      <c r="GF79" s="1960"/>
      <c r="GG79" s="1960"/>
      <c r="GH79" s="1960"/>
      <c r="GI79" s="1960"/>
      <c r="GJ79" s="1960"/>
      <c r="GK79" s="1960"/>
      <c r="GL79" s="1960"/>
      <c r="GM79" s="1960"/>
      <c r="GN79" s="1960"/>
      <c r="GO79" s="1960"/>
      <c r="GP79" s="1960"/>
      <c r="GQ79" s="1960"/>
      <c r="GR79" s="1960"/>
      <c r="GS79" s="1960"/>
      <c r="GT79" s="1960"/>
      <c r="GU79" s="1960"/>
      <c r="GV79" s="1960"/>
      <c r="GW79" s="1960"/>
      <c r="GX79" s="1960"/>
      <c r="GY79" s="1960"/>
      <c r="GZ79" s="1960"/>
      <c r="HA79" s="1960"/>
      <c r="HB79" s="1960"/>
      <c r="HC79" s="1960"/>
      <c r="HD79" s="1960"/>
      <c r="HE79" s="1960"/>
      <c r="HF79" s="1960"/>
      <c r="HG79" s="1960"/>
      <c r="HH79" s="1960"/>
      <c r="HI79" s="1960"/>
      <c r="HJ79" s="1960"/>
      <c r="HK79" s="1960"/>
      <c r="HL79" s="1960"/>
      <c r="HM79" s="1960"/>
      <c r="HN79" s="1960"/>
      <c r="HO79" s="1960"/>
      <c r="HP79" s="1960"/>
      <c r="HQ79" s="1960"/>
      <c r="HR79" s="1960"/>
      <c r="HS79" s="1960"/>
      <c r="HT79" s="1960"/>
      <c r="HU79" s="1960"/>
      <c r="HV79" s="1960"/>
      <c r="HW79" s="1960"/>
      <c r="HX79" s="1960"/>
      <c r="HY79" s="1960"/>
      <c r="HZ79" s="1960"/>
      <c r="IA79" s="1960"/>
      <c r="IB79" s="1960"/>
      <c r="IC79" s="1960"/>
      <c r="ID79" s="1960"/>
      <c r="IE79" s="1960"/>
      <c r="IF79" s="1960"/>
      <c r="IG79" s="1960"/>
      <c r="IH79" s="1960"/>
      <c r="II79" s="1960"/>
      <c r="IJ79" s="1960"/>
      <c r="IK79" s="1960"/>
      <c r="IL79" s="1960"/>
      <c r="IM79" s="1960"/>
      <c r="IN79" s="1960"/>
      <c r="IO79" s="1960"/>
      <c r="IP79" s="1960"/>
      <c r="IQ79" s="1960"/>
      <c r="IR79" s="1960"/>
      <c r="IS79" s="1960"/>
      <c r="IT79" s="1960"/>
      <c r="IU79" s="1960"/>
      <c r="IV79" s="1960"/>
      <c r="IW79" s="1960"/>
      <c r="IX79" s="1960"/>
      <c r="IY79" s="1960"/>
      <c r="IZ79" s="1960"/>
      <c r="JA79" s="1960"/>
      <c r="JB79" s="1960"/>
      <c r="JC79" s="1960"/>
      <c r="JD79" s="1960"/>
      <c r="JE79" s="1960"/>
      <c r="JF79" s="1960"/>
      <c r="JG79" s="1960"/>
      <c r="JH79" s="1960"/>
      <c r="JI79" s="1960"/>
      <c r="JJ79" s="1960"/>
      <c r="JK79" s="1960"/>
      <c r="JL79" s="1960"/>
      <c r="JM79" s="1960"/>
      <c r="JN79" s="1960"/>
      <c r="JO79" s="1960"/>
      <c r="JP79" s="1960"/>
      <c r="JQ79" s="1960"/>
      <c r="JR79" s="1960"/>
      <c r="JS79" s="1960"/>
      <c r="JT79" s="1960"/>
      <c r="JU79" s="1960"/>
      <c r="JV79" s="1960"/>
      <c r="JW79" s="1960"/>
      <c r="JX79" s="1960"/>
      <c r="JY79" s="1960"/>
      <c r="JZ79" s="1960"/>
      <c r="KA79" s="1960"/>
      <c r="KB79" s="1960"/>
      <c r="KC79" s="1960"/>
      <c r="KD79" s="1960"/>
      <c r="KE79" s="1960"/>
      <c r="KF79" s="1960"/>
      <c r="KG79" s="1960"/>
      <c r="KH79" s="1960"/>
      <c r="KI79" s="1960"/>
      <c r="KJ79" s="1960"/>
      <c r="KK79" s="1960"/>
      <c r="KL79" s="1960"/>
      <c r="KM79" s="1960"/>
      <c r="KN79" s="1960"/>
      <c r="KO79" s="1960"/>
      <c r="KP79" s="1960"/>
      <c r="KQ79" s="1960"/>
      <c r="KR79" s="1960"/>
      <c r="KS79" s="1960"/>
      <c r="KT79" s="1960"/>
      <c r="KU79" s="1960"/>
      <c r="KV79" s="1960"/>
      <c r="KW79" s="1960"/>
      <c r="KX79" s="1960"/>
      <c r="KY79" s="1960"/>
      <c r="KZ79" s="1960"/>
      <c r="LA79" s="1960"/>
      <c r="LB79" s="1960"/>
      <c r="LC79" s="1960"/>
      <c r="LD79" s="1960"/>
      <c r="LE79" s="1960"/>
      <c r="LF79" s="1960"/>
      <c r="LG79" s="1960"/>
      <c r="LH79" s="1960"/>
    </row>
    <row r="80" s="1488" customFormat="1" ht="47" customHeight="1" spans="1:320">
      <c r="A80" s="1832">
        <v>45930</v>
      </c>
      <c r="B80" s="1660" t="s">
        <v>3102</v>
      </c>
      <c r="C80" s="1661" t="s">
        <v>342</v>
      </c>
      <c r="D80" s="1662">
        <v>4500181128</v>
      </c>
      <c r="E80" s="1860" t="s">
        <v>3103</v>
      </c>
      <c r="F80" s="1662" t="s">
        <v>3104</v>
      </c>
      <c r="G80" s="1863" t="s">
        <v>3105</v>
      </c>
      <c r="H80" s="1863" t="s">
        <v>3105</v>
      </c>
      <c r="I80" s="1880" t="s">
        <v>3106</v>
      </c>
      <c r="J80" s="1543">
        <v>640</v>
      </c>
      <c r="K80" s="1876">
        <v>0</v>
      </c>
      <c r="L80" s="1876">
        <v>20</v>
      </c>
      <c r="M80" s="1876">
        <f t="shared" si="39"/>
        <v>32</v>
      </c>
      <c r="N80" s="1673">
        <v>45975</v>
      </c>
      <c r="O80" s="1673">
        <v>45973</v>
      </c>
      <c r="P80" s="1878"/>
      <c r="Q80" s="2079" t="s">
        <v>78</v>
      </c>
      <c r="R80" s="2079"/>
      <c r="S80" s="2079" t="s">
        <v>829</v>
      </c>
      <c r="T80" s="1891"/>
      <c r="U80" s="1891" t="s">
        <v>111</v>
      </c>
      <c r="V80" s="1900" t="s">
        <v>3107</v>
      </c>
      <c r="W80" s="1930" t="s">
        <v>287</v>
      </c>
      <c r="X80" s="1900">
        <v>45930</v>
      </c>
      <c r="Y80" s="1930" t="s">
        <v>3108</v>
      </c>
      <c r="Z80" s="1930"/>
      <c r="AA80" s="1597" t="s">
        <v>3109</v>
      </c>
      <c r="AB80" s="1692" t="s">
        <v>3110</v>
      </c>
      <c r="AC80" s="2093">
        <v>6.2</v>
      </c>
      <c r="AD80" s="2095">
        <f t="shared" si="40"/>
        <v>3968</v>
      </c>
      <c r="AE80" s="1647"/>
      <c r="AF80" s="1947" t="s">
        <v>81</v>
      </c>
      <c r="AG80" s="1947">
        <v>6</v>
      </c>
      <c r="AH80" s="2444">
        <f>J80*6</f>
        <v>3840</v>
      </c>
      <c r="AI80" s="1948"/>
      <c r="AJ80" s="1948"/>
      <c r="AK80" s="1948"/>
      <c r="AL80" s="1948"/>
      <c r="AM80" s="1948"/>
      <c r="AN80" s="1948"/>
      <c r="AO80" s="1948" t="s">
        <v>63</v>
      </c>
      <c r="AP80" s="1948">
        <f t="shared" si="38"/>
        <v>640</v>
      </c>
      <c r="AQ80" s="1948"/>
      <c r="AR80" s="1430">
        <f>J80</f>
        <v>640</v>
      </c>
      <c r="AS80" s="1430">
        <f>J80</f>
        <v>640</v>
      </c>
      <c r="AT80" s="1430">
        <f>J80</f>
        <v>640</v>
      </c>
      <c r="AU80" s="1430">
        <f>J80</f>
        <v>640</v>
      </c>
      <c r="AV80" s="1430">
        <f>J80</f>
        <v>640</v>
      </c>
      <c r="AW80" s="1430">
        <f>J80</f>
        <v>640</v>
      </c>
      <c r="AX80" s="1430"/>
      <c r="AY80" s="1430"/>
      <c r="AZ80" s="1430"/>
      <c r="BA80" s="1876"/>
      <c r="BB80" s="1959"/>
      <c r="BC80" s="1960"/>
      <c r="BD80" s="1960"/>
      <c r="BE80" s="1960"/>
      <c r="BF80" s="1960"/>
      <c r="BG80" s="1960"/>
      <c r="BH80" s="1960"/>
      <c r="BI80" s="1960"/>
      <c r="BJ80" s="1960"/>
      <c r="BK80" s="1960"/>
      <c r="BL80" s="1960"/>
      <c r="BM80" s="1960"/>
      <c r="BN80" s="1960"/>
      <c r="BO80" s="1960"/>
      <c r="BP80" s="1960"/>
      <c r="BQ80" s="1960"/>
      <c r="BR80" s="1960"/>
      <c r="BS80" s="1960"/>
      <c r="BT80" s="1960"/>
      <c r="BU80" s="1960"/>
      <c r="BV80" s="1960"/>
      <c r="BW80" s="1960"/>
      <c r="BX80" s="1960"/>
      <c r="BY80" s="1960"/>
      <c r="BZ80" s="1960"/>
      <c r="CA80" s="1960"/>
      <c r="CB80" s="1960"/>
      <c r="CC80" s="1960"/>
      <c r="CD80" s="1960"/>
      <c r="CE80" s="1960"/>
      <c r="CF80" s="1960"/>
      <c r="CG80" s="1960"/>
      <c r="CH80" s="1960"/>
      <c r="CI80" s="1960"/>
      <c r="CJ80" s="1960"/>
      <c r="CK80" s="1960"/>
      <c r="CL80" s="1960"/>
      <c r="CM80" s="1960"/>
      <c r="CN80" s="1960"/>
      <c r="CO80" s="1960"/>
      <c r="CP80" s="1960"/>
      <c r="CQ80" s="1960"/>
      <c r="CR80" s="1960"/>
      <c r="CS80" s="1960"/>
      <c r="CT80" s="1960"/>
      <c r="CU80" s="1960"/>
      <c r="CV80" s="1960"/>
      <c r="CW80" s="1960"/>
      <c r="CX80" s="1960"/>
      <c r="CY80" s="1960"/>
      <c r="CZ80" s="1960"/>
      <c r="DA80" s="1960"/>
      <c r="DB80" s="1960"/>
      <c r="DC80" s="1960"/>
      <c r="DD80" s="1960"/>
      <c r="DE80" s="1960"/>
      <c r="DF80" s="1960"/>
      <c r="DG80" s="1960"/>
      <c r="DH80" s="1960"/>
      <c r="DI80" s="1960"/>
      <c r="DJ80" s="1960"/>
      <c r="DK80" s="1960"/>
      <c r="DL80" s="1960"/>
      <c r="DM80" s="1960"/>
      <c r="DN80" s="1960"/>
      <c r="DO80" s="1960"/>
      <c r="DP80" s="1960"/>
      <c r="DQ80" s="1960"/>
      <c r="DR80" s="1960"/>
      <c r="DS80" s="1960"/>
      <c r="DT80" s="1960"/>
      <c r="DU80" s="1960"/>
      <c r="DV80" s="1960"/>
      <c r="DW80" s="1960"/>
      <c r="DX80" s="1960"/>
      <c r="DY80" s="1960"/>
      <c r="DZ80" s="1960"/>
      <c r="EA80" s="1960"/>
      <c r="EB80" s="1960"/>
      <c r="EC80" s="1960"/>
      <c r="ED80" s="1960"/>
      <c r="EE80" s="1960"/>
      <c r="EF80" s="1960"/>
      <c r="EG80" s="1960"/>
      <c r="EH80" s="1960"/>
      <c r="EI80" s="1960"/>
      <c r="EJ80" s="1960"/>
      <c r="EK80" s="1960"/>
      <c r="EL80" s="1960"/>
      <c r="EM80" s="1960"/>
      <c r="EN80" s="1960"/>
      <c r="EO80" s="1960"/>
      <c r="EP80" s="1960"/>
      <c r="EQ80" s="1960"/>
      <c r="ER80" s="1960"/>
      <c r="ES80" s="1960"/>
      <c r="ET80" s="1960"/>
      <c r="EU80" s="1960"/>
      <c r="EV80" s="1960"/>
      <c r="EW80" s="1960"/>
      <c r="EX80" s="1960"/>
      <c r="EY80" s="1960"/>
      <c r="EZ80" s="1960"/>
      <c r="FA80" s="1960"/>
      <c r="FB80" s="1960"/>
      <c r="FC80" s="1960"/>
      <c r="FD80" s="1960"/>
      <c r="FE80" s="1960"/>
      <c r="FF80" s="1960"/>
      <c r="FG80" s="1960"/>
      <c r="FH80" s="1960"/>
      <c r="FI80" s="1960"/>
      <c r="FJ80" s="1960"/>
      <c r="FK80" s="1960"/>
      <c r="FL80" s="1960"/>
      <c r="FM80" s="1960"/>
      <c r="FN80" s="1960"/>
      <c r="FO80" s="1960"/>
      <c r="FP80" s="1960"/>
      <c r="FQ80" s="1960"/>
      <c r="FR80" s="1960"/>
      <c r="FS80" s="1960"/>
      <c r="FT80" s="1960"/>
      <c r="FU80" s="1960"/>
      <c r="FV80" s="1960"/>
      <c r="FW80" s="1960"/>
      <c r="FX80" s="1960"/>
      <c r="FY80" s="1960"/>
      <c r="FZ80" s="1960"/>
      <c r="GA80" s="1960"/>
      <c r="GB80" s="1960"/>
      <c r="GC80" s="1960"/>
      <c r="GD80" s="1960"/>
      <c r="GE80" s="1960"/>
      <c r="GF80" s="1960"/>
      <c r="GG80" s="1960"/>
      <c r="GH80" s="1960"/>
      <c r="GI80" s="1960"/>
      <c r="GJ80" s="1960"/>
      <c r="GK80" s="1960"/>
      <c r="GL80" s="1960"/>
      <c r="GM80" s="1960"/>
      <c r="GN80" s="1960"/>
      <c r="GO80" s="1960"/>
      <c r="GP80" s="1960"/>
      <c r="GQ80" s="1960"/>
      <c r="GR80" s="1960"/>
      <c r="GS80" s="1960"/>
      <c r="GT80" s="1960"/>
      <c r="GU80" s="1960"/>
      <c r="GV80" s="1960"/>
      <c r="GW80" s="1960"/>
      <c r="GX80" s="1960"/>
      <c r="GY80" s="1960"/>
      <c r="GZ80" s="1960"/>
      <c r="HA80" s="1960"/>
      <c r="HB80" s="1960"/>
      <c r="HC80" s="1960"/>
      <c r="HD80" s="1960"/>
      <c r="HE80" s="1960"/>
      <c r="HF80" s="1960"/>
      <c r="HG80" s="1960"/>
      <c r="HH80" s="1960"/>
      <c r="HI80" s="1960"/>
      <c r="HJ80" s="1960"/>
      <c r="HK80" s="1960"/>
      <c r="HL80" s="1960"/>
      <c r="HM80" s="1960"/>
      <c r="HN80" s="1960"/>
      <c r="HO80" s="1960"/>
      <c r="HP80" s="1960"/>
      <c r="HQ80" s="1960"/>
      <c r="HR80" s="1960"/>
      <c r="HS80" s="1960"/>
      <c r="HT80" s="1960"/>
      <c r="HU80" s="1960"/>
      <c r="HV80" s="1960"/>
      <c r="HW80" s="1960"/>
      <c r="HX80" s="1960"/>
      <c r="HY80" s="1960"/>
      <c r="HZ80" s="1960"/>
      <c r="IA80" s="1960"/>
      <c r="IB80" s="1960"/>
      <c r="IC80" s="1960"/>
      <c r="ID80" s="1960"/>
      <c r="IE80" s="1960"/>
      <c r="IF80" s="1960"/>
      <c r="IG80" s="1960"/>
      <c r="IH80" s="1960"/>
      <c r="II80" s="1960"/>
      <c r="IJ80" s="1960"/>
      <c r="IK80" s="1960"/>
      <c r="IL80" s="1960"/>
      <c r="IM80" s="1960"/>
      <c r="IN80" s="1960"/>
      <c r="IO80" s="1960"/>
      <c r="IP80" s="1960"/>
      <c r="IQ80" s="1960"/>
      <c r="IR80" s="1960"/>
      <c r="IS80" s="1960"/>
      <c r="IT80" s="1960"/>
      <c r="IU80" s="1960"/>
      <c r="IV80" s="1960"/>
      <c r="IW80" s="1960"/>
      <c r="IX80" s="1960"/>
      <c r="IY80" s="1960"/>
      <c r="IZ80" s="1960"/>
      <c r="JA80" s="1960"/>
      <c r="JB80" s="1960"/>
      <c r="JC80" s="1960"/>
      <c r="JD80" s="1960"/>
      <c r="JE80" s="1960"/>
      <c r="JF80" s="1960"/>
      <c r="JG80" s="1960"/>
      <c r="JH80" s="1960"/>
      <c r="JI80" s="1960"/>
      <c r="JJ80" s="1960"/>
      <c r="JK80" s="1960"/>
      <c r="JL80" s="1960"/>
      <c r="JM80" s="1960"/>
      <c r="JN80" s="1960"/>
      <c r="JO80" s="1960"/>
      <c r="JP80" s="1960"/>
      <c r="JQ80" s="1960"/>
      <c r="JR80" s="1960"/>
      <c r="JS80" s="1960"/>
      <c r="JT80" s="1960"/>
      <c r="JU80" s="1960"/>
      <c r="JV80" s="1960"/>
      <c r="JW80" s="1960"/>
      <c r="JX80" s="1960"/>
      <c r="JY80" s="1960"/>
      <c r="JZ80" s="1960"/>
      <c r="KA80" s="1960"/>
      <c r="KB80" s="1960"/>
      <c r="KC80" s="1960"/>
      <c r="KD80" s="1960"/>
      <c r="KE80" s="1960"/>
      <c r="KF80" s="1960"/>
      <c r="KG80" s="1960"/>
      <c r="KH80" s="1960"/>
      <c r="KI80" s="1960"/>
      <c r="KJ80" s="1960"/>
      <c r="KK80" s="1960"/>
      <c r="KL80" s="1960"/>
      <c r="KM80" s="1960"/>
      <c r="KN80" s="1960"/>
      <c r="KO80" s="1960"/>
      <c r="KP80" s="1960"/>
      <c r="KQ80" s="1960"/>
      <c r="KR80" s="1960"/>
      <c r="KS80" s="1960"/>
      <c r="KT80" s="1960"/>
      <c r="KU80" s="1960"/>
      <c r="KV80" s="1960"/>
      <c r="KW80" s="1960"/>
      <c r="KX80" s="1960"/>
      <c r="KY80" s="1960"/>
      <c r="KZ80" s="1960"/>
      <c r="LA80" s="1960"/>
      <c r="LB80" s="1960"/>
      <c r="LC80" s="1960"/>
      <c r="LD80" s="1960"/>
      <c r="LE80" s="1960"/>
      <c r="LF80" s="1960"/>
      <c r="LG80" s="1960"/>
      <c r="LH80" s="1960"/>
    </row>
    <row r="81" s="1488" customFormat="1" ht="47" customHeight="1" spans="1:320">
      <c r="A81" s="1832">
        <v>45930</v>
      </c>
      <c r="B81" s="1660" t="s">
        <v>3102</v>
      </c>
      <c r="C81" s="1661" t="s">
        <v>342</v>
      </c>
      <c r="D81" s="1662">
        <v>4500181128</v>
      </c>
      <c r="E81" s="1860" t="s">
        <v>3111</v>
      </c>
      <c r="F81" s="1662" t="s">
        <v>3112</v>
      </c>
      <c r="G81" s="1863" t="s">
        <v>3105</v>
      </c>
      <c r="H81" s="1863" t="s">
        <v>3105</v>
      </c>
      <c r="I81" s="1880" t="s">
        <v>3106</v>
      </c>
      <c r="J81" s="1543">
        <v>500</v>
      </c>
      <c r="K81" s="1876">
        <v>0</v>
      </c>
      <c r="L81" s="1876">
        <v>20</v>
      </c>
      <c r="M81" s="1876">
        <f t="shared" si="39"/>
        <v>25</v>
      </c>
      <c r="N81" s="1673">
        <v>45975</v>
      </c>
      <c r="O81" s="1673">
        <v>45973</v>
      </c>
      <c r="P81" s="1878"/>
      <c r="Q81" s="2079" t="s">
        <v>78</v>
      </c>
      <c r="R81" s="2079"/>
      <c r="S81" s="2079" t="s">
        <v>829</v>
      </c>
      <c r="T81" s="1891"/>
      <c r="U81" s="1891" t="s">
        <v>111</v>
      </c>
      <c r="V81" s="1900" t="s">
        <v>3107</v>
      </c>
      <c r="W81" s="1930" t="s">
        <v>287</v>
      </c>
      <c r="X81" s="1900">
        <v>45930</v>
      </c>
      <c r="Y81" s="1930" t="s">
        <v>3108</v>
      </c>
      <c r="Z81" s="1930"/>
      <c r="AA81" s="1597" t="s">
        <v>3109</v>
      </c>
      <c r="AB81" s="1692" t="s">
        <v>3110</v>
      </c>
      <c r="AC81" s="2093">
        <v>6.2</v>
      </c>
      <c r="AD81" s="2095">
        <f t="shared" si="40"/>
        <v>3100</v>
      </c>
      <c r="AE81" s="1647"/>
      <c r="AF81" s="1947" t="s">
        <v>81</v>
      </c>
      <c r="AG81" s="1947">
        <v>6</v>
      </c>
      <c r="AH81" s="2444">
        <f>J81*6</f>
        <v>3000</v>
      </c>
      <c r="AI81" s="1948"/>
      <c r="AJ81" s="1948"/>
      <c r="AK81" s="1948"/>
      <c r="AL81" s="1948"/>
      <c r="AM81" s="1948"/>
      <c r="AN81" s="1948"/>
      <c r="AO81" s="1948" t="s">
        <v>63</v>
      </c>
      <c r="AP81" s="1948">
        <f t="shared" si="38"/>
        <v>500</v>
      </c>
      <c r="AQ81" s="1948"/>
      <c r="AR81" s="1430">
        <f>J81</f>
        <v>500</v>
      </c>
      <c r="AS81" s="1430">
        <f>J81</f>
        <v>500</v>
      </c>
      <c r="AT81" s="1430">
        <f>J81</f>
        <v>500</v>
      </c>
      <c r="AU81" s="1430">
        <f>J81</f>
        <v>500</v>
      </c>
      <c r="AV81" s="1430">
        <f>J81</f>
        <v>500</v>
      </c>
      <c r="AW81" s="1430">
        <f>J81</f>
        <v>500</v>
      </c>
      <c r="AX81" s="1430"/>
      <c r="AY81" s="1430"/>
      <c r="AZ81" s="1430"/>
      <c r="BA81" s="1876"/>
      <c r="BB81" s="1959"/>
      <c r="BC81" s="1960"/>
      <c r="BD81" s="1960"/>
      <c r="BE81" s="1960"/>
      <c r="BF81" s="1960"/>
      <c r="BG81" s="1960"/>
      <c r="BH81" s="1960"/>
      <c r="BI81" s="1960"/>
      <c r="BJ81" s="1960"/>
      <c r="BK81" s="1960"/>
      <c r="BL81" s="1960"/>
      <c r="BM81" s="1960"/>
      <c r="BN81" s="1960"/>
      <c r="BO81" s="1960"/>
      <c r="BP81" s="1960"/>
      <c r="BQ81" s="1960"/>
      <c r="BR81" s="1960"/>
      <c r="BS81" s="1960"/>
      <c r="BT81" s="1960"/>
      <c r="BU81" s="1960"/>
      <c r="BV81" s="1960"/>
      <c r="BW81" s="1960"/>
      <c r="BX81" s="1960"/>
      <c r="BY81" s="1960"/>
      <c r="BZ81" s="1960"/>
      <c r="CA81" s="1960"/>
      <c r="CB81" s="1960"/>
      <c r="CC81" s="1960"/>
      <c r="CD81" s="1960"/>
      <c r="CE81" s="1960"/>
      <c r="CF81" s="1960"/>
      <c r="CG81" s="1960"/>
      <c r="CH81" s="1960"/>
      <c r="CI81" s="1960"/>
      <c r="CJ81" s="1960"/>
      <c r="CK81" s="1960"/>
      <c r="CL81" s="1960"/>
      <c r="CM81" s="1960"/>
      <c r="CN81" s="1960"/>
      <c r="CO81" s="1960"/>
      <c r="CP81" s="1960"/>
      <c r="CQ81" s="1960"/>
      <c r="CR81" s="1960"/>
      <c r="CS81" s="1960"/>
      <c r="CT81" s="1960"/>
      <c r="CU81" s="1960"/>
      <c r="CV81" s="1960"/>
      <c r="CW81" s="1960"/>
      <c r="CX81" s="1960"/>
      <c r="CY81" s="1960"/>
      <c r="CZ81" s="1960"/>
      <c r="DA81" s="1960"/>
      <c r="DB81" s="1960"/>
      <c r="DC81" s="1960"/>
      <c r="DD81" s="1960"/>
      <c r="DE81" s="1960"/>
      <c r="DF81" s="1960"/>
      <c r="DG81" s="1960"/>
      <c r="DH81" s="1960"/>
      <c r="DI81" s="1960"/>
      <c r="DJ81" s="1960"/>
      <c r="DK81" s="1960"/>
      <c r="DL81" s="1960"/>
      <c r="DM81" s="1960"/>
      <c r="DN81" s="1960"/>
      <c r="DO81" s="1960"/>
      <c r="DP81" s="1960"/>
      <c r="DQ81" s="1960"/>
      <c r="DR81" s="1960"/>
      <c r="DS81" s="1960"/>
      <c r="DT81" s="1960"/>
      <c r="DU81" s="1960"/>
      <c r="DV81" s="1960"/>
      <c r="DW81" s="1960"/>
      <c r="DX81" s="1960"/>
      <c r="DY81" s="1960"/>
      <c r="DZ81" s="1960"/>
      <c r="EA81" s="1960"/>
      <c r="EB81" s="1960"/>
      <c r="EC81" s="1960"/>
      <c r="ED81" s="1960"/>
      <c r="EE81" s="1960"/>
      <c r="EF81" s="1960"/>
      <c r="EG81" s="1960"/>
      <c r="EH81" s="1960"/>
      <c r="EI81" s="1960"/>
      <c r="EJ81" s="1960"/>
      <c r="EK81" s="1960"/>
      <c r="EL81" s="1960"/>
      <c r="EM81" s="1960"/>
      <c r="EN81" s="1960"/>
      <c r="EO81" s="1960"/>
      <c r="EP81" s="1960"/>
      <c r="EQ81" s="1960"/>
      <c r="ER81" s="1960"/>
      <c r="ES81" s="1960"/>
      <c r="ET81" s="1960"/>
      <c r="EU81" s="1960"/>
      <c r="EV81" s="1960"/>
      <c r="EW81" s="1960"/>
      <c r="EX81" s="1960"/>
      <c r="EY81" s="1960"/>
      <c r="EZ81" s="1960"/>
      <c r="FA81" s="1960"/>
      <c r="FB81" s="1960"/>
      <c r="FC81" s="1960"/>
      <c r="FD81" s="1960"/>
      <c r="FE81" s="1960"/>
      <c r="FF81" s="1960"/>
      <c r="FG81" s="1960"/>
      <c r="FH81" s="1960"/>
      <c r="FI81" s="1960"/>
      <c r="FJ81" s="1960"/>
      <c r="FK81" s="1960"/>
      <c r="FL81" s="1960"/>
      <c r="FM81" s="1960"/>
      <c r="FN81" s="1960"/>
      <c r="FO81" s="1960"/>
      <c r="FP81" s="1960"/>
      <c r="FQ81" s="1960"/>
      <c r="FR81" s="1960"/>
      <c r="FS81" s="1960"/>
      <c r="FT81" s="1960"/>
      <c r="FU81" s="1960"/>
      <c r="FV81" s="1960"/>
      <c r="FW81" s="1960"/>
      <c r="FX81" s="1960"/>
      <c r="FY81" s="1960"/>
      <c r="FZ81" s="1960"/>
      <c r="GA81" s="1960"/>
      <c r="GB81" s="1960"/>
      <c r="GC81" s="1960"/>
      <c r="GD81" s="1960"/>
      <c r="GE81" s="1960"/>
      <c r="GF81" s="1960"/>
      <c r="GG81" s="1960"/>
      <c r="GH81" s="1960"/>
      <c r="GI81" s="1960"/>
      <c r="GJ81" s="1960"/>
      <c r="GK81" s="1960"/>
      <c r="GL81" s="1960"/>
      <c r="GM81" s="1960"/>
      <c r="GN81" s="1960"/>
      <c r="GO81" s="1960"/>
      <c r="GP81" s="1960"/>
      <c r="GQ81" s="1960"/>
      <c r="GR81" s="1960"/>
      <c r="GS81" s="1960"/>
      <c r="GT81" s="1960"/>
      <c r="GU81" s="1960"/>
      <c r="GV81" s="1960"/>
      <c r="GW81" s="1960"/>
      <c r="GX81" s="1960"/>
      <c r="GY81" s="1960"/>
      <c r="GZ81" s="1960"/>
      <c r="HA81" s="1960"/>
      <c r="HB81" s="1960"/>
      <c r="HC81" s="1960"/>
      <c r="HD81" s="1960"/>
      <c r="HE81" s="1960"/>
      <c r="HF81" s="1960"/>
      <c r="HG81" s="1960"/>
      <c r="HH81" s="1960"/>
      <c r="HI81" s="1960"/>
      <c r="HJ81" s="1960"/>
      <c r="HK81" s="1960"/>
      <c r="HL81" s="1960"/>
      <c r="HM81" s="1960"/>
      <c r="HN81" s="1960"/>
      <c r="HO81" s="1960"/>
      <c r="HP81" s="1960"/>
      <c r="HQ81" s="1960"/>
      <c r="HR81" s="1960"/>
      <c r="HS81" s="1960"/>
      <c r="HT81" s="1960"/>
      <c r="HU81" s="1960"/>
      <c r="HV81" s="1960"/>
      <c r="HW81" s="1960"/>
      <c r="HX81" s="1960"/>
      <c r="HY81" s="1960"/>
      <c r="HZ81" s="1960"/>
      <c r="IA81" s="1960"/>
      <c r="IB81" s="1960"/>
      <c r="IC81" s="1960"/>
      <c r="ID81" s="1960"/>
      <c r="IE81" s="1960"/>
      <c r="IF81" s="1960"/>
      <c r="IG81" s="1960"/>
      <c r="IH81" s="1960"/>
      <c r="II81" s="1960"/>
      <c r="IJ81" s="1960"/>
      <c r="IK81" s="1960"/>
      <c r="IL81" s="1960"/>
      <c r="IM81" s="1960"/>
      <c r="IN81" s="1960"/>
      <c r="IO81" s="1960"/>
      <c r="IP81" s="1960"/>
      <c r="IQ81" s="1960"/>
      <c r="IR81" s="1960"/>
      <c r="IS81" s="1960"/>
      <c r="IT81" s="1960"/>
      <c r="IU81" s="1960"/>
      <c r="IV81" s="1960"/>
      <c r="IW81" s="1960"/>
      <c r="IX81" s="1960"/>
      <c r="IY81" s="1960"/>
      <c r="IZ81" s="1960"/>
      <c r="JA81" s="1960"/>
      <c r="JB81" s="1960"/>
      <c r="JC81" s="1960"/>
      <c r="JD81" s="1960"/>
      <c r="JE81" s="1960"/>
      <c r="JF81" s="1960"/>
      <c r="JG81" s="1960"/>
      <c r="JH81" s="1960"/>
      <c r="JI81" s="1960"/>
      <c r="JJ81" s="1960"/>
      <c r="JK81" s="1960"/>
      <c r="JL81" s="1960"/>
      <c r="JM81" s="1960"/>
      <c r="JN81" s="1960"/>
      <c r="JO81" s="1960"/>
      <c r="JP81" s="1960"/>
      <c r="JQ81" s="1960"/>
      <c r="JR81" s="1960"/>
      <c r="JS81" s="1960"/>
      <c r="JT81" s="1960"/>
      <c r="JU81" s="1960"/>
      <c r="JV81" s="1960"/>
      <c r="JW81" s="1960"/>
      <c r="JX81" s="1960"/>
      <c r="JY81" s="1960"/>
      <c r="JZ81" s="1960"/>
      <c r="KA81" s="1960"/>
      <c r="KB81" s="1960"/>
      <c r="KC81" s="1960"/>
      <c r="KD81" s="1960"/>
      <c r="KE81" s="1960"/>
      <c r="KF81" s="1960"/>
      <c r="KG81" s="1960"/>
      <c r="KH81" s="1960"/>
      <c r="KI81" s="1960"/>
      <c r="KJ81" s="1960"/>
      <c r="KK81" s="1960"/>
      <c r="KL81" s="1960"/>
      <c r="KM81" s="1960"/>
      <c r="KN81" s="1960"/>
      <c r="KO81" s="1960"/>
      <c r="KP81" s="1960"/>
      <c r="KQ81" s="1960"/>
      <c r="KR81" s="1960"/>
      <c r="KS81" s="1960"/>
      <c r="KT81" s="1960"/>
      <c r="KU81" s="1960"/>
      <c r="KV81" s="1960"/>
      <c r="KW81" s="1960"/>
      <c r="KX81" s="1960"/>
      <c r="KY81" s="1960"/>
      <c r="KZ81" s="1960"/>
      <c r="LA81" s="1960"/>
      <c r="LB81" s="1960"/>
      <c r="LC81" s="1960"/>
      <c r="LD81" s="1960"/>
      <c r="LE81" s="1960"/>
      <c r="LF81" s="1960"/>
      <c r="LG81" s="1960"/>
      <c r="LH81" s="1960"/>
    </row>
    <row r="82" s="1488" customFormat="1" ht="47" customHeight="1" spans="1:320">
      <c r="A82" s="1832">
        <v>45930</v>
      </c>
      <c r="B82" s="1660" t="s">
        <v>3102</v>
      </c>
      <c r="C82" s="1661" t="s">
        <v>342</v>
      </c>
      <c r="D82" s="1662">
        <v>4500181128</v>
      </c>
      <c r="E82" s="1860" t="s">
        <v>3113</v>
      </c>
      <c r="F82" s="1662" t="s">
        <v>3114</v>
      </c>
      <c r="G82" s="1863" t="s">
        <v>3105</v>
      </c>
      <c r="H82" s="1863" t="s">
        <v>3105</v>
      </c>
      <c r="I82" s="1880" t="s">
        <v>3106</v>
      </c>
      <c r="J82" s="1543">
        <v>40</v>
      </c>
      <c r="K82" s="1876">
        <v>0</v>
      </c>
      <c r="L82" s="1876">
        <v>20</v>
      </c>
      <c r="M82" s="1876">
        <f t="shared" si="39"/>
        <v>2</v>
      </c>
      <c r="N82" s="1673">
        <v>45975</v>
      </c>
      <c r="O82" s="1673">
        <v>45973</v>
      </c>
      <c r="P82" s="1878"/>
      <c r="Q82" s="2079" t="s">
        <v>78</v>
      </c>
      <c r="R82" s="2079"/>
      <c r="S82" s="2079" t="s">
        <v>829</v>
      </c>
      <c r="T82" s="1891"/>
      <c r="U82" s="1891" t="s">
        <v>111</v>
      </c>
      <c r="V82" s="1900" t="s">
        <v>3107</v>
      </c>
      <c r="W82" s="1930" t="s">
        <v>287</v>
      </c>
      <c r="X82" s="1900">
        <v>45930</v>
      </c>
      <c r="Y82" s="1930" t="s">
        <v>3108</v>
      </c>
      <c r="Z82" s="1930"/>
      <c r="AA82" s="1597" t="s">
        <v>3109</v>
      </c>
      <c r="AB82" s="1692" t="s">
        <v>3110</v>
      </c>
      <c r="AC82" s="2093">
        <v>6.2</v>
      </c>
      <c r="AD82" s="2095">
        <f t="shared" si="40"/>
        <v>248</v>
      </c>
      <c r="AE82" s="1647"/>
      <c r="AF82" s="1947" t="s">
        <v>81</v>
      </c>
      <c r="AG82" s="1947">
        <v>6</v>
      </c>
      <c r="AH82" s="2444">
        <f>J82*6</f>
        <v>240</v>
      </c>
      <c r="AI82" s="1948"/>
      <c r="AJ82" s="1948"/>
      <c r="AK82" s="1948"/>
      <c r="AL82" s="1948"/>
      <c r="AM82" s="1948"/>
      <c r="AN82" s="1948"/>
      <c r="AO82" s="1948" t="s">
        <v>63</v>
      </c>
      <c r="AP82" s="1948">
        <f t="shared" si="38"/>
        <v>40</v>
      </c>
      <c r="AQ82" s="1948"/>
      <c r="AR82" s="1430">
        <f>J82</f>
        <v>40</v>
      </c>
      <c r="AS82" s="1430">
        <f>J82</f>
        <v>40</v>
      </c>
      <c r="AT82" s="1430">
        <f>J82</f>
        <v>40</v>
      </c>
      <c r="AU82" s="1430">
        <f>J82</f>
        <v>40</v>
      </c>
      <c r="AV82" s="1430">
        <f>J82</f>
        <v>40</v>
      </c>
      <c r="AW82" s="1430">
        <f>J82</f>
        <v>40</v>
      </c>
      <c r="AX82" s="1430"/>
      <c r="AY82" s="1430"/>
      <c r="AZ82" s="1430"/>
      <c r="BA82" s="1876"/>
      <c r="BB82" s="1959"/>
      <c r="BC82" s="1960"/>
      <c r="BD82" s="1960"/>
      <c r="BE82" s="1960"/>
      <c r="BF82" s="1960"/>
      <c r="BG82" s="1960"/>
      <c r="BH82" s="1960"/>
      <c r="BI82" s="1960"/>
      <c r="BJ82" s="1960"/>
      <c r="BK82" s="1960"/>
      <c r="BL82" s="1960"/>
      <c r="BM82" s="1960"/>
      <c r="BN82" s="1960"/>
      <c r="BO82" s="1960"/>
      <c r="BP82" s="1960"/>
      <c r="BQ82" s="1960"/>
      <c r="BR82" s="1960"/>
      <c r="BS82" s="1960"/>
      <c r="BT82" s="1960"/>
      <c r="BU82" s="1960"/>
      <c r="BV82" s="1960"/>
      <c r="BW82" s="1960"/>
      <c r="BX82" s="1960"/>
      <c r="BY82" s="1960"/>
      <c r="BZ82" s="1960"/>
      <c r="CA82" s="1960"/>
      <c r="CB82" s="1960"/>
      <c r="CC82" s="1960"/>
      <c r="CD82" s="1960"/>
      <c r="CE82" s="1960"/>
      <c r="CF82" s="1960"/>
      <c r="CG82" s="1960"/>
      <c r="CH82" s="1960"/>
      <c r="CI82" s="1960"/>
      <c r="CJ82" s="1960"/>
      <c r="CK82" s="1960"/>
      <c r="CL82" s="1960"/>
      <c r="CM82" s="1960"/>
      <c r="CN82" s="1960"/>
      <c r="CO82" s="1960"/>
      <c r="CP82" s="1960"/>
      <c r="CQ82" s="1960"/>
      <c r="CR82" s="1960"/>
      <c r="CS82" s="1960"/>
      <c r="CT82" s="1960"/>
      <c r="CU82" s="1960"/>
      <c r="CV82" s="1960"/>
      <c r="CW82" s="1960"/>
      <c r="CX82" s="1960"/>
      <c r="CY82" s="1960"/>
      <c r="CZ82" s="1960"/>
      <c r="DA82" s="1960"/>
      <c r="DB82" s="1960"/>
      <c r="DC82" s="1960"/>
      <c r="DD82" s="1960"/>
      <c r="DE82" s="1960"/>
      <c r="DF82" s="1960"/>
      <c r="DG82" s="1960"/>
      <c r="DH82" s="1960"/>
      <c r="DI82" s="1960"/>
      <c r="DJ82" s="1960"/>
      <c r="DK82" s="1960"/>
      <c r="DL82" s="1960"/>
      <c r="DM82" s="1960"/>
      <c r="DN82" s="1960"/>
      <c r="DO82" s="1960"/>
      <c r="DP82" s="1960"/>
      <c r="DQ82" s="1960"/>
      <c r="DR82" s="1960"/>
      <c r="DS82" s="1960"/>
      <c r="DT82" s="1960"/>
      <c r="DU82" s="1960"/>
      <c r="DV82" s="1960"/>
      <c r="DW82" s="1960"/>
      <c r="DX82" s="1960"/>
      <c r="DY82" s="1960"/>
      <c r="DZ82" s="1960"/>
      <c r="EA82" s="1960"/>
      <c r="EB82" s="1960"/>
      <c r="EC82" s="1960"/>
      <c r="ED82" s="1960"/>
      <c r="EE82" s="1960"/>
      <c r="EF82" s="1960"/>
      <c r="EG82" s="1960"/>
      <c r="EH82" s="1960"/>
      <c r="EI82" s="1960"/>
      <c r="EJ82" s="1960"/>
      <c r="EK82" s="1960"/>
      <c r="EL82" s="1960"/>
      <c r="EM82" s="1960"/>
      <c r="EN82" s="1960"/>
      <c r="EO82" s="1960"/>
      <c r="EP82" s="1960"/>
      <c r="EQ82" s="1960"/>
      <c r="ER82" s="1960"/>
      <c r="ES82" s="1960"/>
      <c r="ET82" s="1960"/>
      <c r="EU82" s="1960"/>
      <c r="EV82" s="1960"/>
      <c r="EW82" s="1960"/>
      <c r="EX82" s="1960"/>
      <c r="EY82" s="1960"/>
      <c r="EZ82" s="1960"/>
      <c r="FA82" s="1960"/>
      <c r="FB82" s="1960"/>
      <c r="FC82" s="1960"/>
      <c r="FD82" s="1960"/>
      <c r="FE82" s="1960"/>
      <c r="FF82" s="1960"/>
      <c r="FG82" s="1960"/>
      <c r="FH82" s="1960"/>
      <c r="FI82" s="1960"/>
      <c r="FJ82" s="1960"/>
      <c r="FK82" s="1960"/>
      <c r="FL82" s="1960"/>
      <c r="FM82" s="1960"/>
      <c r="FN82" s="1960"/>
      <c r="FO82" s="1960"/>
      <c r="FP82" s="1960"/>
      <c r="FQ82" s="1960"/>
      <c r="FR82" s="1960"/>
      <c r="FS82" s="1960"/>
      <c r="FT82" s="1960"/>
      <c r="FU82" s="1960"/>
      <c r="FV82" s="1960"/>
      <c r="FW82" s="1960"/>
      <c r="FX82" s="1960"/>
      <c r="FY82" s="1960"/>
      <c r="FZ82" s="1960"/>
      <c r="GA82" s="1960"/>
      <c r="GB82" s="1960"/>
      <c r="GC82" s="1960"/>
      <c r="GD82" s="1960"/>
      <c r="GE82" s="1960"/>
      <c r="GF82" s="1960"/>
      <c r="GG82" s="1960"/>
      <c r="GH82" s="1960"/>
      <c r="GI82" s="1960"/>
      <c r="GJ82" s="1960"/>
      <c r="GK82" s="1960"/>
      <c r="GL82" s="1960"/>
      <c r="GM82" s="1960"/>
      <c r="GN82" s="1960"/>
      <c r="GO82" s="1960"/>
      <c r="GP82" s="1960"/>
      <c r="GQ82" s="1960"/>
      <c r="GR82" s="1960"/>
      <c r="GS82" s="1960"/>
      <c r="GT82" s="1960"/>
      <c r="GU82" s="1960"/>
      <c r="GV82" s="1960"/>
      <c r="GW82" s="1960"/>
      <c r="GX82" s="1960"/>
      <c r="GY82" s="1960"/>
      <c r="GZ82" s="1960"/>
      <c r="HA82" s="1960"/>
      <c r="HB82" s="1960"/>
      <c r="HC82" s="1960"/>
      <c r="HD82" s="1960"/>
      <c r="HE82" s="1960"/>
      <c r="HF82" s="1960"/>
      <c r="HG82" s="1960"/>
      <c r="HH82" s="1960"/>
      <c r="HI82" s="1960"/>
      <c r="HJ82" s="1960"/>
      <c r="HK82" s="1960"/>
      <c r="HL82" s="1960"/>
      <c r="HM82" s="1960"/>
      <c r="HN82" s="1960"/>
      <c r="HO82" s="1960"/>
      <c r="HP82" s="1960"/>
      <c r="HQ82" s="1960"/>
      <c r="HR82" s="1960"/>
      <c r="HS82" s="1960"/>
      <c r="HT82" s="1960"/>
      <c r="HU82" s="1960"/>
      <c r="HV82" s="1960"/>
      <c r="HW82" s="1960"/>
      <c r="HX82" s="1960"/>
      <c r="HY82" s="1960"/>
      <c r="HZ82" s="1960"/>
      <c r="IA82" s="1960"/>
      <c r="IB82" s="1960"/>
      <c r="IC82" s="1960"/>
      <c r="ID82" s="1960"/>
      <c r="IE82" s="1960"/>
      <c r="IF82" s="1960"/>
      <c r="IG82" s="1960"/>
      <c r="IH82" s="1960"/>
      <c r="II82" s="1960"/>
      <c r="IJ82" s="1960"/>
      <c r="IK82" s="1960"/>
      <c r="IL82" s="1960"/>
      <c r="IM82" s="1960"/>
      <c r="IN82" s="1960"/>
      <c r="IO82" s="1960"/>
      <c r="IP82" s="1960"/>
      <c r="IQ82" s="1960"/>
      <c r="IR82" s="1960"/>
      <c r="IS82" s="1960"/>
      <c r="IT82" s="1960"/>
      <c r="IU82" s="1960"/>
      <c r="IV82" s="1960"/>
      <c r="IW82" s="1960"/>
      <c r="IX82" s="1960"/>
      <c r="IY82" s="1960"/>
      <c r="IZ82" s="1960"/>
      <c r="JA82" s="1960"/>
      <c r="JB82" s="1960"/>
      <c r="JC82" s="1960"/>
      <c r="JD82" s="1960"/>
      <c r="JE82" s="1960"/>
      <c r="JF82" s="1960"/>
      <c r="JG82" s="1960"/>
      <c r="JH82" s="1960"/>
      <c r="JI82" s="1960"/>
      <c r="JJ82" s="1960"/>
      <c r="JK82" s="1960"/>
      <c r="JL82" s="1960"/>
      <c r="JM82" s="1960"/>
      <c r="JN82" s="1960"/>
      <c r="JO82" s="1960"/>
      <c r="JP82" s="1960"/>
      <c r="JQ82" s="1960"/>
      <c r="JR82" s="1960"/>
      <c r="JS82" s="1960"/>
      <c r="JT82" s="1960"/>
      <c r="JU82" s="1960"/>
      <c r="JV82" s="1960"/>
      <c r="JW82" s="1960"/>
      <c r="JX82" s="1960"/>
      <c r="JY82" s="1960"/>
      <c r="JZ82" s="1960"/>
      <c r="KA82" s="1960"/>
      <c r="KB82" s="1960"/>
      <c r="KC82" s="1960"/>
      <c r="KD82" s="1960"/>
      <c r="KE82" s="1960"/>
      <c r="KF82" s="1960"/>
      <c r="KG82" s="1960"/>
      <c r="KH82" s="1960"/>
      <c r="KI82" s="1960"/>
      <c r="KJ82" s="1960"/>
      <c r="KK82" s="1960"/>
      <c r="KL82" s="1960"/>
      <c r="KM82" s="1960"/>
      <c r="KN82" s="1960"/>
      <c r="KO82" s="1960"/>
      <c r="KP82" s="1960"/>
      <c r="KQ82" s="1960"/>
      <c r="KR82" s="1960"/>
      <c r="KS82" s="1960"/>
      <c r="KT82" s="1960"/>
      <c r="KU82" s="1960"/>
      <c r="KV82" s="1960"/>
      <c r="KW82" s="1960"/>
      <c r="KX82" s="1960"/>
      <c r="KY82" s="1960"/>
      <c r="KZ82" s="1960"/>
      <c r="LA82" s="1960"/>
      <c r="LB82" s="1960"/>
      <c r="LC82" s="1960"/>
      <c r="LD82" s="1960"/>
      <c r="LE82" s="1960"/>
      <c r="LF82" s="1960"/>
      <c r="LG82" s="1960"/>
      <c r="LH82" s="1960"/>
    </row>
    <row r="83" s="1488" customFormat="1" ht="47" customHeight="1" spans="1:320">
      <c r="A83" s="1832">
        <v>45946</v>
      </c>
      <c r="B83" s="1660" t="s">
        <v>3115</v>
      </c>
      <c r="C83" s="1661" t="s">
        <v>189</v>
      </c>
      <c r="D83" s="1662">
        <v>4500181278</v>
      </c>
      <c r="E83" s="1860" t="s">
        <v>3116</v>
      </c>
      <c r="F83" s="1662" t="s">
        <v>3117</v>
      </c>
      <c r="G83" s="2416" t="s">
        <v>2895</v>
      </c>
      <c r="H83" s="1863" t="s">
        <v>2938</v>
      </c>
      <c r="I83" s="1880" t="s">
        <v>2926</v>
      </c>
      <c r="J83" s="1543">
        <v>1584</v>
      </c>
      <c r="K83" s="1876">
        <v>0</v>
      </c>
      <c r="L83" s="1876">
        <v>24</v>
      </c>
      <c r="M83" s="1876">
        <f t="shared" si="39"/>
        <v>66</v>
      </c>
      <c r="N83" s="1673">
        <v>45981</v>
      </c>
      <c r="O83" s="1673">
        <v>45979</v>
      </c>
      <c r="P83" s="1878"/>
      <c r="Q83" s="2079" t="s">
        <v>78</v>
      </c>
      <c r="R83" s="2415"/>
      <c r="S83" s="2079" t="s">
        <v>829</v>
      </c>
      <c r="T83" s="1891"/>
      <c r="U83" s="1891" t="s">
        <v>111</v>
      </c>
      <c r="V83" s="1900">
        <v>45947</v>
      </c>
      <c r="W83" s="1930" t="s">
        <v>88</v>
      </c>
      <c r="X83" s="1900" t="s">
        <v>3118</v>
      </c>
      <c r="Y83" s="1930"/>
      <c r="Z83" s="1930"/>
      <c r="AA83" s="1597" t="s">
        <v>3119</v>
      </c>
      <c r="AB83" s="1692" t="s">
        <v>1369</v>
      </c>
      <c r="AC83" s="2093">
        <v>1.0005</v>
      </c>
      <c r="AD83" s="2095">
        <f t="shared" si="40"/>
        <v>1584.792</v>
      </c>
      <c r="AE83" s="1699" t="s">
        <v>3120</v>
      </c>
      <c r="AF83" s="1947" t="s">
        <v>81</v>
      </c>
      <c r="AG83" s="1947">
        <v>6</v>
      </c>
      <c r="AH83" s="1948">
        <f>J83</f>
        <v>1584</v>
      </c>
      <c r="AI83" s="1948"/>
      <c r="AJ83" s="1948"/>
      <c r="AK83" s="1948">
        <f>J83/24</f>
        <v>66</v>
      </c>
      <c r="AL83" s="1948"/>
      <c r="AM83" s="1948"/>
      <c r="AN83" s="1948"/>
      <c r="AO83" s="1948" t="s">
        <v>63</v>
      </c>
      <c r="AP83" s="1948">
        <f t="shared" si="38"/>
        <v>1584</v>
      </c>
      <c r="AQ83" s="1948"/>
      <c r="AR83" s="1430">
        <f t="shared" ref="AR83:AR98" si="42">J83/6</f>
        <v>264</v>
      </c>
      <c r="AS83" s="1430">
        <f t="shared" ref="AS83:AS98" si="43">J83/6</f>
        <v>264</v>
      </c>
      <c r="AT83" s="1430">
        <f t="shared" ref="AT83:AT98" si="44">J83/6</f>
        <v>264</v>
      </c>
      <c r="AU83" s="1430">
        <f t="shared" ref="AU83:AU98" si="45">J83/6</f>
        <v>264</v>
      </c>
      <c r="AV83" s="1430">
        <f t="shared" ref="AV83:AV98" si="46">J83/6</f>
        <v>264</v>
      </c>
      <c r="AW83" s="1430">
        <f t="shared" ref="AW83:AW98" si="47">J83/6</f>
        <v>264</v>
      </c>
      <c r="AX83" s="1430"/>
      <c r="AY83" s="1430">
        <f t="shared" ref="AY83:AY130" si="48">J83*23/24/COUNT(AR83:AW83)</f>
        <v>253</v>
      </c>
      <c r="AZ83" s="1430">
        <f t="shared" ref="AZ83:AZ127" si="49">J83/24/COUNT(AR83:AW83)</f>
        <v>11</v>
      </c>
      <c r="BA83" s="1876"/>
      <c r="BB83" s="1959"/>
      <c r="BC83" s="1960"/>
      <c r="BD83" s="1960"/>
      <c r="BE83" s="1960"/>
      <c r="BF83" s="1960"/>
      <c r="BG83" s="1960"/>
      <c r="BH83" s="1960"/>
      <c r="BI83" s="1960"/>
      <c r="BJ83" s="1960"/>
      <c r="BK83" s="1960"/>
      <c r="BL83" s="1960"/>
      <c r="BM83" s="1960"/>
      <c r="BN83" s="1960"/>
      <c r="BO83" s="1960"/>
      <c r="BP83" s="1960"/>
      <c r="BQ83" s="1960"/>
      <c r="BR83" s="1960"/>
      <c r="BS83" s="1960"/>
      <c r="BT83" s="1960"/>
      <c r="BU83" s="1960"/>
      <c r="BV83" s="1960"/>
      <c r="BW83" s="1960"/>
      <c r="BX83" s="1960"/>
      <c r="BY83" s="1960"/>
      <c r="BZ83" s="1960"/>
      <c r="CA83" s="1960"/>
      <c r="CB83" s="1960"/>
      <c r="CC83" s="1960"/>
      <c r="CD83" s="1960"/>
      <c r="CE83" s="1960"/>
      <c r="CF83" s="1960"/>
      <c r="CG83" s="1960"/>
      <c r="CH83" s="1960"/>
      <c r="CI83" s="1960"/>
      <c r="CJ83" s="1960"/>
      <c r="CK83" s="1960"/>
      <c r="CL83" s="1960"/>
      <c r="CM83" s="1960"/>
      <c r="CN83" s="1960"/>
      <c r="CO83" s="1960"/>
      <c r="CP83" s="1960"/>
      <c r="CQ83" s="1960"/>
      <c r="CR83" s="1960"/>
      <c r="CS83" s="1960"/>
      <c r="CT83" s="1960"/>
      <c r="CU83" s="1960"/>
      <c r="CV83" s="1960"/>
      <c r="CW83" s="1960"/>
      <c r="CX83" s="1960"/>
      <c r="CY83" s="1960"/>
      <c r="CZ83" s="1960"/>
      <c r="DA83" s="1960"/>
      <c r="DB83" s="1960"/>
      <c r="DC83" s="1960"/>
      <c r="DD83" s="1960"/>
      <c r="DE83" s="1960"/>
      <c r="DF83" s="1960"/>
      <c r="DG83" s="1960"/>
      <c r="DH83" s="1960"/>
      <c r="DI83" s="1960"/>
      <c r="DJ83" s="1960"/>
      <c r="DK83" s="1960"/>
      <c r="DL83" s="1960"/>
      <c r="DM83" s="1960"/>
      <c r="DN83" s="1960"/>
      <c r="DO83" s="1960"/>
      <c r="DP83" s="1960"/>
      <c r="DQ83" s="1960"/>
      <c r="DR83" s="1960"/>
      <c r="DS83" s="1960"/>
      <c r="DT83" s="1960"/>
      <c r="DU83" s="1960"/>
      <c r="DV83" s="1960"/>
      <c r="DW83" s="1960"/>
      <c r="DX83" s="1960"/>
      <c r="DY83" s="1960"/>
      <c r="DZ83" s="1960"/>
      <c r="EA83" s="1960"/>
      <c r="EB83" s="1960"/>
      <c r="EC83" s="1960"/>
      <c r="ED83" s="1960"/>
      <c r="EE83" s="1960"/>
      <c r="EF83" s="1960"/>
      <c r="EG83" s="1960"/>
      <c r="EH83" s="1960"/>
      <c r="EI83" s="1960"/>
      <c r="EJ83" s="1960"/>
      <c r="EK83" s="1960"/>
      <c r="EL83" s="1960"/>
      <c r="EM83" s="1960"/>
      <c r="EN83" s="1960"/>
      <c r="EO83" s="1960"/>
      <c r="EP83" s="1960"/>
      <c r="EQ83" s="1960"/>
      <c r="ER83" s="1960"/>
      <c r="ES83" s="1960"/>
      <c r="ET83" s="1960"/>
      <c r="EU83" s="1960"/>
      <c r="EV83" s="1960"/>
      <c r="EW83" s="1960"/>
      <c r="EX83" s="1960"/>
      <c r="EY83" s="1960"/>
      <c r="EZ83" s="1960"/>
      <c r="FA83" s="1960"/>
      <c r="FB83" s="1960"/>
      <c r="FC83" s="1960"/>
      <c r="FD83" s="1960"/>
      <c r="FE83" s="1960"/>
      <c r="FF83" s="1960"/>
      <c r="FG83" s="1960"/>
      <c r="FH83" s="1960"/>
      <c r="FI83" s="1960"/>
      <c r="FJ83" s="1960"/>
      <c r="FK83" s="1960"/>
      <c r="FL83" s="1960"/>
      <c r="FM83" s="1960"/>
      <c r="FN83" s="1960"/>
      <c r="FO83" s="1960"/>
      <c r="FP83" s="1960"/>
      <c r="FQ83" s="1960"/>
      <c r="FR83" s="1960"/>
      <c r="FS83" s="1960"/>
      <c r="FT83" s="1960"/>
      <c r="FU83" s="1960"/>
      <c r="FV83" s="1960"/>
      <c r="FW83" s="1960"/>
      <c r="FX83" s="1960"/>
      <c r="FY83" s="1960"/>
      <c r="FZ83" s="1960"/>
      <c r="GA83" s="1960"/>
      <c r="GB83" s="1960"/>
      <c r="GC83" s="1960"/>
      <c r="GD83" s="1960"/>
      <c r="GE83" s="1960"/>
      <c r="GF83" s="1960"/>
      <c r="GG83" s="1960"/>
      <c r="GH83" s="1960"/>
      <c r="GI83" s="1960"/>
      <c r="GJ83" s="1960"/>
      <c r="GK83" s="1960"/>
      <c r="GL83" s="1960"/>
      <c r="GM83" s="1960"/>
      <c r="GN83" s="1960"/>
      <c r="GO83" s="1960"/>
      <c r="GP83" s="1960"/>
      <c r="GQ83" s="1960"/>
      <c r="GR83" s="1960"/>
      <c r="GS83" s="1960"/>
      <c r="GT83" s="1960"/>
      <c r="GU83" s="1960"/>
      <c r="GV83" s="1960"/>
      <c r="GW83" s="1960"/>
      <c r="GX83" s="1960"/>
      <c r="GY83" s="1960"/>
      <c r="GZ83" s="1960"/>
      <c r="HA83" s="1960"/>
      <c r="HB83" s="1960"/>
      <c r="HC83" s="1960"/>
      <c r="HD83" s="1960"/>
      <c r="HE83" s="1960"/>
      <c r="HF83" s="1960"/>
      <c r="HG83" s="1960"/>
      <c r="HH83" s="1960"/>
      <c r="HI83" s="1960"/>
      <c r="HJ83" s="1960"/>
      <c r="HK83" s="1960"/>
      <c r="HL83" s="1960"/>
      <c r="HM83" s="1960"/>
      <c r="HN83" s="1960"/>
      <c r="HO83" s="1960"/>
      <c r="HP83" s="1960"/>
      <c r="HQ83" s="1960"/>
      <c r="HR83" s="1960"/>
      <c r="HS83" s="1960"/>
      <c r="HT83" s="1960"/>
      <c r="HU83" s="1960"/>
      <c r="HV83" s="1960"/>
      <c r="HW83" s="1960"/>
      <c r="HX83" s="1960"/>
      <c r="HY83" s="1960"/>
      <c r="HZ83" s="1960"/>
      <c r="IA83" s="1960"/>
      <c r="IB83" s="1960"/>
      <c r="IC83" s="1960"/>
      <c r="ID83" s="1960"/>
      <c r="IE83" s="1960"/>
      <c r="IF83" s="1960"/>
      <c r="IG83" s="1960"/>
      <c r="IH83" s="1960"/>
      <c r="II83" s="1960"/>
      <c r="IJ83" s="1960"/>
      <c r="IK83" s="1960"/>
      <c r="IL83" s="1960"/>
      <c r="IM83" s="1960"/>
      <c r="IN83" s="1960"/>
      <c r="IO83" s="1960"/>
      <c r="IP83" s="1960"/>
      <c r="IQ83" s="1960"/>
      <c r="IR83" s="1960"/>
      <c r="IS83" s="1960"/>
      <c r="IT83" s="1960"/>
      <c r="IU83" s="1960"/>
      <c r="IV83" s="1960"/>
      <c r="IW83" s="1960"/>
      <c r="IX83" s="1960"/>
      <c r="IY83" s="1960"/>
      <c r="IZ83" s="1960"/>
      <c r="JA83" s="1960"/>
      <c r="JB83" s="1960"/>
      <c r="JC83" s="1960"/>
      <c r="JD83" s="1960"/>
      <c r="JE83" s="1960"/>
      <c r="JF83" s="1960"/>
      <c r="JG83" s="1960"/>
      <c r="JH83" s="1960"/>
      <c r="JI83" s="1960"/>
      <c r="JJ83" s="1960"/>
      <c r="JK83" s="1960"/>
      <c r="JL83" s="1960"/>
      <c r="JM83" s="1960"/>
      <c r="JN83" s="1960"/>
      <c r="JO83" s="1960"/>
      <c r="JP83" s="1960"/>
      <c r="JQ83" s="1960"/>
      <c r="JR83" s="1960"/>
      <c r="JS83" s="1960"/>
      <c r="JT83" s="1960"/>
      <c r="JU83" s="1960"/>
      <c r="JV83" s="1960"/>
      <c r="JW83" s="1960"/>
      <c r="JX83" s="1960"/>
      <c r="JY83" s="1960"/>
      <c r="JZ83" s="1960"/>
      <c r="KA83" s="1960"/>
      <c r="KB83" s="1960"/>
      <c r="KC83" s="1960"/>
      <c r="KD83" s="1960"/>
      <c r="KE83" s="1960"/>
      <c r="KF83" s="1960"/>
      <c r="KG83" s="1960"/>
      <c r="KH83" s="1960"/>
      <c r="KI83" s="1960"/>
      <c r="KJ83" s="1960"/>
      <c r="KK83" s="1960"/>
      <c r="KL83" s="1960"/>
      <c r="KM83" s="1960"/>
      <c r="KN83" s="1960"/>
      <c r="KO83" s="1960"/>
      <c r="KP83" s="1960"/>
      <c r="KQ83" s="1960"/>
      <c r="KR83" s="1960"/>
      <c r="KS83" s="1960"/>
      <c r="KT83" s="1960"/>
      <c r="KU83" s="1960"/>
      <c r="KV83" s="1960"/>
      <c r="KW83" s="1960"/>
      <c r="KX83" s="1960"/>
      <c r="KY83" s="1960"/>
      <c r="KZ83" s="1960"/>
      <c r="LA83" s="1960"/>
      <c r="LB83" s="1960"/>
      <c r="LC83" s="1960"/>
      <c r="LD83" s="1960"/>
      <c r="LE83" s="1960"/>
      <c r="LF83" s="1960"/>
      <c r="LG83" s="1960"/>
      <c r="LH83" s="1960"/>
    </row>
    <row r="84" s="2036" customFormat="1" ht="47" customHeight="1" spans="1:320">
      <c r="A84" s="2040">
        <v>45817</v>
      </c>
      <c r="B84" s="1656" t="s">
        <v>271</v>
      </c>
      <c r="C84" s="1657" t="s">
        <v>158</v>
      </c>
      <c r="D84" s="1658">
        <v>4500169458</v>
      </c>
      <c r="E84" s="2252" t="s">
        <v>3121</v>
      </c>
      <c r="F84" s="1658" t="s">
        <v>3122</v>
      </c>
      <c r="G84" s="2452" t="s">
        <v>3123</v>
      </c>
      <c r="H84" s="2042" t="s">
        <v>3123</v>
      </c>
      <c r="I84" s="2055" t="s">
        <v>3124</v>
      </c>
      <c r="J84" s="1667">
        <v>9024</v>
      </c>
      <c r="K84" s="2056">
        <v>0</v>
      </c>
      <c r="L84" s="2056">
        <v>96</v>
      </c>
      <c r="M84" s="2056">
        <f t="shared" si="39"/>
        <v>94</v>
      </c>
      <c r="N84" s="1672">
        <v>45978</v>
      </c>
      <c r="O84" s="1672">
        <f>N84-2</f>
        <v>45976</v>
      </c>
      <c r="P84" s="2057">
        <v>45981</v>
      </c>
      <c r="Q84" s="2070" t="s">
        <v>78</v>
      </c>
      <c r="R84" s="2070"/>
      <c r="S84" s="2070" t="s">
        <v>829</v>
      </c>
      <c r="T84" s="2055" t="s">
        <v>3125</v>
      </c>
      <c r="U84" s="2072" t="s">
        <v>111</v>
      </c>
      <c r="V84" s="2073">
        <v>45817</v>
      </c>
      <c r="W84" s="2074" t="s">
        <v>88</v>
      </c>
      <c r="X84" s="2073" t="s">
        <v>88</v>
      </c>
      <c r="Y84" s="2074" t="s">
        <v>56</v>
      </c>
      <c r="Z84" s="2074"/>
      <c r="AA84" s="1687" t="s">
        <v>3126</v>
      </c>
      <c r="AB84" s="1691" t="s">
        <v>277</v>
      </c>
      <c r="AC84" s="2466">
        <v>0.93</v>
      </c>
      <c r="AD84" s="2467">
        <f t="shared" si="40"/>
        <v>8392.32</v>
      </c>
      <c r="AE84" s="1699" t="s">
        <v>3127</v>
      </c>
      <c r="AF84" s="2090" t="s">
        <v>81</v>
      </c>
      <c r="AG84" s="2090">
        <v>6</v>
      </c>
      <c r="AH84" s="2097"/>
      <c r="AI84" s="2097">
        <f>J84</f>
        <v>9024</v>
      </c>
      <c r="AJ84" s="2097"/>
      <c r="AK84" s="2097"/>
      <c r="AL84" s="2097"/>
      <c r="AM84" s="2097"/>
      <c r="AN84" s="2097"/>
      <c r="AO84" s="2097" t="s">
        <v>63</v>
      </c>
      <c r="AP84" s="2097">
        <f t="shared" si="38"/>
        <v>9024</v>
      </c>
      <c r="AQ84" s="2097"/>
      <c r="AR84" s="1706">
        <f t="shared" si="42"/>
        <v>1504</v>
      </c>
      <c r="AS84" s="1706">
        <f t="shared" si="43"/>
        <v>1504</v>
      </c>
      <c r="AT84" s="1706">
        <f t="shared" si="44"/>
        <v>1504</v>
      </c>
      <c r="AU84" s="1706">
        <f t="shared" si="45"/>
        <v>1504</v>
      </c>
      <c r="AV84" s="1706">
        <f t="shared" si="46"/>
        <v>1504</v>
      </c>
      <c r="AW84" s="1706">
        <f t="shared" si="47"/>
        <v>1504</v>
      </c>
      <c r="AX84" s="1706"/>
      <c r="AY84" s="1706">
        <f t="shared" si="48"/>
        <v>1441.33333333333</v>
      </c>
      <c r="AZ84" s="1706">
        <f t="shared" si="49"/>
        <v>62.6666666666667</v>
      </c>
      <c r="BA84" s="2056"/>
      <c r="BB84" s="2113"/>
      <c r="BC84" s="2114"/>
      <c r="BD84" s="2114"/>
      <c r="BE84" s="2114"/>
      <c r="BF84" s="2114"/>
      <c r="BG84" s="2114"/>
      <c r="BH84" s="2114"/>
      <c r="BI84" s="2114"/>
      <c r="BJ84" s="2114"/>
      <c r="BK84" s="2114"/>
      <c r="BL84" s="2114"/>
      <c r="BM84" s="2114"/>
      <c r="BN84" s="2114"/>
      <c r="BO84" s="2114"/>
      <c r="BP84" s="2114"/>
      <c r="BQ84" s="2114"/>
      <c r="BR84" s="2114"/>
      <c r="BS84" s="2114"/>
      <c r="BT84" s="2114"/>
      <c r="BU84" s="2114"/>
      <c r="BV84" s="2114"/>
      <c r="BW84" s="2114"/>
      <c r="BX84" s="2114"/>
      <c r="BY84" s="2114"/>
      <c r="BZ84" s="2114"/>
      <c r="CA84" s="2114"/>
      <c r="CB84" s="2114"/>
      <c r="CC84" s="2114"/>
      <c r="CD84" s="2114"/>
      <c r="CE84" s="2114"/>
      <c r="CF84" s="2114"/>
      <c r="CG84" s="2114"/>
      <c r="CH84" s="2114"/>
      <c r="CI84" s="2114"/>
      <c r="CJ84" s="2114"/>
      <c r="CK84" s="2114"/>
      <c r="CL84" s="2114"/>
      <c r="CM84" s="2114"/>
      <c r="CN84" s="2114"/>
      <c r="CO84" s="2114"/>
      <c r="CP84" s="2114"/>
      <c r="CQ84" s="2114"/>
      <c r="CR84" s="2114"/>
      <c r="CS84" s="2114"/>
      <c r="CT84" s="2114"/>
      <c r="CU84" s="2114"/>
      <c r="CV84" s="2114"/>
      <c r="CW84" s="2114"/>
      <c r="CX84" s="2114"/>
      <c r="CY84" s="2114"/>
      <c r="CZ84" s="2114"/>
      <c r="DA84" s="2114"/>
      <c r="DB84" s="2114"/>
      <c r="DC84" s="2114"/>
      <c r="DD84" s="2114"/>
      <c r="DE84" s="2114"/>
      <c r="DF84" s="2114"/>
      <c r="DG84" s="2114"/>
      <c r="DH84" s="2114"/>
      <c r="DI84" s="2114"/>
      <c r="DJ84" s="2114"/>
      <c r="DK84" s="2114"/>
      <c r="DL84" s="2114"/>
      <c r="DM84" s="2114"/>
      <c r="DN84" s="2114"/>
      <c r="DO84" s="2114"/>
      <c r="DP84" s="2114"/>
      <c r="DQ84" s="2114"/>
      <c r="DR84" s="2114"/>
      <c r="DS84" s="2114"/>
      <c r="DT84" s="2114"/>
      <c r="DU84" s="2114"/>
      <c r="DV84" s="2114"/>
      <c r="DW84" s="2114"/>
      <c r="DX84" s="2114"/>
      <c r="DY84" s="2114"/>
      <c r="DZ84" s="2114"/>
      <c r="EA84" s="2114"/>
      <c r="EB84" s="2114"/>
      <c r="EC84" s="2114"/>
      <c r="ED84" s="2114"/>
      <c r="EE84" s="2114"/>
      <c r="EF84" s="2114"/>
      <c r="EG84" s="2114"/>
      <c r="EH84" s="2114"/>
      <c r="EI84" s="2114"/>
      <c r="EJ84" s="2114"/>
      <c r="EK84" s="2114"/>
      <c r="EL84" s="2114"/>
      <c r="EM84" s="2114"/>
      <c r="EN84" s="2114"/>
      <c r="EO84" s="2114"/>
      <c r="EP84" s="2114"/>
      <c r="EQ84" s="2114"/>
      <c r="ER84" s="2114"/>
      <c r="ES84" s="2114"/>
      <c r="ET84" s="2114"/>
      <c r="EU84" s="2114"/>
      <c r="EV84" s="2114"/>
      <c r="EW84" s="2114"/>
      <c r="EX84" s="2114"/>
      <c r="EY84" s="2114"/>
      <c r="EZ84" s="2114"/>
      <c r="FA84" s="2114"/>
      <c r="FB84" s="2114"/>
      <c r="FC84" s="2114"/>
      <c r="FD84" s="2114"/>
      <c r="FE84" s="2114"/>
      <c r="FF84" s="2114"/>
      <c r="FG84" s="2114"/>
      <c r="FH84" s="2114"/>
      <c r="FI84" s="2114"/>
      <c r="FJ84" s="2114"/>
      <c r="FK84" s="2114"/>
      <c r="FL84" s="2114"/>
      <c r="FM84" s="2114"/>
      <c r="FN84" s="2114"/>
      <c r="FO84" s="2114"/>
      <c r="FP84" s="2114"/>
      <c r="FQ84" s="2114"/>
      <c r="FR84" s="2114"/>
      <c r="FS84" s="2114"/>
      <c r="FT84" s="2114"/>
      <c r="FU84" s="2114"/>
      <c r="FV84" s="2114"/>
      <c r="FW84" s="2114"/>
      <c r="FX84" s="2114"/>
      <c r="FY84" s="2114"/>
      <c r="FZ84" s="2114"/>
      <c r="GA84" s="2114"/>
      <c r="GB84" s="2114"/>
      <c r="GC84" s="2114"/>
      <c r="GD84" s="2114"/>
      <c r="GE84" s="2114"/>
      <c r="GF84" s="2114"/>
      <c r="GG84" s="2114"/>
      <c r="GH84" s="2114"/>
      <c r="GI84" s="2114"/>
      <c r="GJ84" s="2114"/>
      <c r="GK84" s="2114"/>
      <c r="GL84" s="2114"/>
      <c r="GM84" s="2114"/>
      <c r="GN84" s="2114"/>
      <c r="GO84" s="2114"/>
      <c r="GP84" s="2114"/>
      <c r="GQ84" s="2114"/>
      <c r="GR84" s="2114"/>
      <c r="GS84" s="2114"/>
      <c r="GT84" s="2114"/>
      <c r="GU84" s="2114"/>
      <c r="GV84" s="2114"/>
      <c r="GW84" s="2114"/>
      <c r="GX84" s="2114"/>
      <c r="GY84" s="2114"/>
      <c r="GZ84" s="2114"/>
      <c r="HA84" s="2114"/>
      <c r="HB84" s="2114"/>
      <c r="HC84" s="2114"/>
      <c r="HD84" s="2114"/>
      <c r="HE84" s="2114"/>
      <c r="HF84" s="2114"/>
      <c r="HG84" s="2114"/>
      <c r="HH84" s="2114"/>
      <c r="HI84" s="2114"/>
      <c r="HJ84" s="2114"/>
      <c r="HK84" s="2114"/>
      <c r="HL84" s="2114"/>
      <c r="HM84" s="2114"/>
      <c r="HN84" s="2114"/>
      <c r="HO84" s="2114"/>
      <c r="HP84" s="2114"/>
      <c r="HQ84" s="2114"/>
      <c r="HR84" s="2114"/>
      <c r="HS84" s="2114"/>
      <c r="HT84" s="2114"/>
      <c r="HU84" s="2114"/>
      <c r="HV84" s="2114"/>
      <c r="HW84" s="2114"/>
      <c r="HX84" s="2114"/>
      <c r="HY84" s="2114"/>
      <c r="HZ84" s="2114"/>
      <c r="IA84" s="2114"/>
      <c r="IB84" s="2114"/>
      <c r="IC84" s="2114"/>
      <c r="ID84" s="2114"/>
      <c r="IE84" s="2114"/>
      <c r="IF84" s="2114"/>
      <c r="IG84" s="2114"/>
      <c r="IH84" s="2114"/>
      <c r="II84" s="2114"/>
      <c r="IJ84" s="2114"/>
      <c r="IK84" s="2114"/>
      <c r="IL84" s="2114"/>
      <c r="IM84" s="2114"/>
      <c r="IN84" s="2114"/>
      <c r="IO84" s="2114"/>
      <c r="IP84" s="2114"/>
      <c r="IQ84" s="2114"/>
      <c r="IR84" s="2114"/>
      <c r="IS84" s="2114"/>
      <c r="IT84" s="2114"/>
      <c r="IU84" s="2114"/>
      <c r="IV84" s="2114"/>
      <c r="IW84" s="2114"/>
      <c r="IX84" s="2114"/>
      <c r="IY84" s="2114"/>
      <c r="IZ84" s="2114"/>
      <c r="JA84" s="2114"/>
      <c r="JB84" s="2114"/>
      <c r="JC84" s="2114"/>
      <c r="JD84" s="2114"/>
      <c r="JE84" s="2114"/>
      <c r="JF84" s="2114"/>
      <c r="JG84" s="2114"/>
      <c r="JH84" s="2114"/>
      <c r="JI84" s="2114"/>
      <c r="JJ84" s="2114"/>
      <c r="JK84" s="2114"/>
      <c r="JL84" s="2114"/>
      <c r="JM84" s="2114"/>
      <c r="JN84" s="2114"/>
      <c r="JO84" s="2114"/>
      <c r="JP84" s="2114"/>
      <c r="JQ84" s="2114"/>
      <c r="JR84" s="2114"/>
      <c r="JS84" s="2114"/>
      <c r="JT84" s="2114"/>
      <c r="JU84" s="2114"/>
      <c r="JV84" s="2114"/>
      <c r="JW84" s="2114"/>
      <c r="JX84" s="2114"/>
      <c r="JY84" s="2114"/>
      <c r="JZ84" s="2114"/>
      <c r="KA84" s="2114"/>
      <c r="KB84" s="2114"/>
      <c r="KC84" s="2114"/>
      <c r="KD84" s="2114"/>
      <c r="KE84" s="2114"/>
      <c r="KF84" s="2114"/>
      <c r="KG84" s="2114"/>
      <c r="KH84" s="2114"/>
      <c r="KI84" s="2114"/>
      <c r="KJ84" s="2114"/>
      <c r="KK84" s="2114"/>
      <c r="KL84" s="2114"/>
      <c r="KM84" s="2114"/>
      <c r="KN84" s="2114"/>
      <c r="KO84" s="2114"/>
      <c r="KP84" s="2114"/>
      <c r="KQ84" s="2114"/>
      <c r="KR84" s="2114"/>
      <c r="KS84" s="2114"/>
      <c r="KT84" s="2114"/>
      <c r="KU84" s="2114"/>
      <c r="KV84" s="2114"/>
      <c r="KW84" s="2114"/>
      <c r="KX84" s="2114"/>
      <c r="KY84" s="2114"/>
      <c r="KZ84" s="2114"/>
      <c r="LA84" s="2114"/>
      <c r="LB84" s="2114"/>
      <c r="LC84" s="2114"/>
      <c r="LD84" s="2114"/>
      <c r="LE84" s="2114"/>
      <c r="LF84" s="2114"/>
      <c r="LG84" s="2114"/>
      <c r="LH84" s="2114"/>
    </row>
    <row r="85" s="2036" customFormat="1" ht="47" customHeight="1" spans="1:326">
      <c r="A85" s="2040">
        <v>45944</v>
      </c>
      <c r="B85" s="1656" t="s">
        <v>3128</v>
      </c>
      <c r="C85" s="1657" t="s">
        <v>342</v>
      </c>
      <c r="D85" s="1658">
        <v>4500181791</v>
      </c>
      <c r="E85" s="2453">
        <v>2773245</v>
      </c>
      <c r="F85" s="2454" t="s">
        <v>3129</v>
      </c>
      <c r="G85" s="2455" t="s">
        <v>3130</v>
      </c>
      <c r="H85" s="2456" t="s">
        <v>3130</v>
      </c>
      <c r="I85" s="2055"/>
      <c r="J85" s="1667">
        <v>12000</v>
      </c>
      <c r="K85" s="2056">
        <v>0</v>
      </c>
      <c r="L85" s="2056">
        <v>24</v>
      </c>
      <c r="M85" s="2056">
        <f t="shared" si="39"/>
        <v>500</v>
      </c>
      <c r="N85" s="1672">
        <v>45982</v>
      </c>
      <c r="O85" s="1672">
        <v>45980</v>
      </c>
      <c r="P85" s="2057"/>
      <c r="Q85" s="2070" t="s">
        <v>78</v>
      </c>
      <c r="R85" s="2461"/>
      <c r="S85" s="2070"/>
      <c r="T85" s="2055"/>
      <c r="U85" s="2055" t="s">
        <v>168</v>
      </c>
      <c r="V85" s="2073">
        <v>45961</v>
      </c>
      <c r="W85" s="2074" t="s">
        <v>88</v>
      </c>
      <c r="X85" s="2074" t="s">
        <v>88</v>
      </c>
      <c r="Y85" s="2074" t="s">
        <v>59</v>
      </c>
      <c r="Z85" s="2074"/>
      <c r="AA85" s="2468" t="s">
        <v>3131</v>
      </c>
      <c r="AB85" s="1691" t="s">
        <v>299</v>
      </c>
      <c r="AC85" s="2088">
        <v>0.82</v>
      </c>
      <c r="AD85" s="2089">
        <f t="shared" si="40"/>
        <v>9840</v>
      </c>
      <c r="AE85" s="2469"/>
      <c r="AF85" s="2090" t="s">
        <v>81</v>
      </c>
      <c r="AG85" s="2090">
        <v>6</v>
      </c>
      <c r="AH85" s="2097">
        <f t="shared" ref="AH85:AH98" si="50">J85</f>
        <v>12000</v>
      </c>
      <c r="AI85" s="2097"/>
      <c r="AJ85" s="2097"/>
      <c r="AK85" s="2097"/>
      <c r="AL85" s="2097">
        <f>M85</f>
        <v>500</v>
      </c>
      <c r="AM85" s="2097"/>
      <c r="AN85" s="2097"/>
      <c r="AO85" s="2097" t="s">
        <v>63</v>
      </c>
      <c r="AP85" s="2097">
        <f t="shared" si="38"/>
        <v>12000</v>
      </c>
      <c r="AQ85" s="2097"/>
      <c r="AR85" s="1706">
        <f t="shared" si="42"/>
        <v>2000</v>
      </c>
      <c r="AS85" s="1706">
        <f t="shared" si="43"/>
        <v>2000</v>
      </c>
      <c r="AT85" s="1706">
        <f t="shared" si="44"/>
        <v>2000</v>
      </c>
      <c r="AU85" s="1706">
        <f t="shared" si="45"/>
        <v>2000</v>
      </c>
      <c r="AV85" s="1706">
        <f t="shared" si="46"/>
        <v>2000</v>
      </c>
      <c r="AW85" s="1706">
        <f t="shared" si="47"/>
        <v>2000</v>
      </c>
      <c r="AX85" s="1706"/>
      <c r="AY85" s="1706">
        <f t="shared" si="48"/>
        <v>1916.66666666667</v>
      </c>
      <c r="AZ85" s="1706">
        <f t="shared" si="49"/>
        <v>83.3333333333333</v>
      </c>
      <c r="BA85" s="1706"/>
      <c r="BB85" s="1706"/>
      <c r="BC85" s="1706"/>
      <c r="BD85" s="2056"/>
      <c r="BE85" s="2113"/>
      <c r="BF85" s="2114"/>
      <c r="BG85" s="2114"/>
      <c r="BH85" s="2114"/>
      <c r="BI85" s="2114"/>
      <c r="BJ85" s="2114"/>
      <c r="BK85" s="2114"/>
      <c r="BL85" s="2114"/>
      <c r="BM85" s="2114"/>
      <c r="BN85" s="2114"/>
      <c r="BO85" s="2114"/>
      <c r="BP85" s="2114"/>
      <c r="BQ85" s="2114"/>
      <c r="BR85" s="2114"/>
      <c r="BS85" s="2114"/>
      <c r="BT85" s="2114"/>
      <c r="BU85" s="2114"/>
      <c r="BV85" s="2114"/>
      <c r="BW85" s="2114"/>
      <c r="BX85" s="2114"/>
      <c r="BY85" s="2114"/>
      <c r="BZ85" s="2114"/>
      <c r="CA85" s="2114"/>
      <c r="CB85" s="2114"/>
      <c r="CC85" s="2114"/>
      <c r="CD85" s="2114"/>
      <c r="CE85" s="2114"/>
      <c r="CF85" s="2114"/>
      <c r="CG85" s="2114"/>
      <c r="CH85" s="2114"/>
      <c r="CI85" s="2114"/>
      <c r="CJ85" s="2114"/>
      <c r="CK85" s="2114"/>
      <c r="CL85" s="2114"/>
      <c r="CM85" s="2114"/>
      <c r="CN85" s="2114"/>
      <c r="CO85" s="2114"/>
      <c r="CP85" s="2114"/>
      <c r="CQ85" s="2114"/>
      <c r="CR85" s="2114"/>
      <c r="CS85" s="2114"/>
      <c r="CT85" s="2114"/>
      <c r="CU85" s="2114"/>
      <c r="CV85" s="2114"/>
      <c r="CW85" s="2114"/>
      <c r="CX85" s="2114"/>
      <c r="CY85" s="2114"/>
      <c r="CZ85" s="2114"/>
      <c r="DA85" s="2114"/>
      <c r="DB85" s="2114"/>
      <c r="DC85" s="2114"/>
      <c r="DD85" s="2114"/>
      <c r="DE85" s="2114"/>
      <c r="DF85" s="2114"/>
      <c r="DG85" s="2114"/>
      <c r="DH85" s="2114"/>
      <c r="DI85" s="2114"/>
      <c r="DJ85" s="2114"/>
      <c r="DK85" s="2114"/>
      <c r="DL85" s="2114"/>
      <c r="DM85" s="2114"/>
      <c r="DN85" s="2114"/>
      <c r="DO85" s="2114"/>
      <c r="DP85" s="2114"/>
      <c r="DQ85" s="2114"/>
      <c r="DR85" s="2114"/>
      <c r="DS85" s="2114"/>
      <c r="DT85" s="2114"/>
      <c r="DU85" s="2114"/>
      <c r="DV85" s="2114"/>
      <c r="DW85" s="2114"/>
      <c r="DX85" s="2114"/>
      <c r="DY85" s="2114"/>
      <c r="DZ85" s="2114"/>
      <c r="EA85" s="2114"/>
      <c r="EB85" s="2114"/>
      <c r="EC85" s="2114"/>
      <c r="ED85" s="2114"/>
      <c r="EE85" s="2114"/>
      <c r="EF85" s="2114"/>
      <c r="EG85" s="2114"/>
      <c r="EH85" s="2114"/>
      <c r="EI85" s="2114"/>
      <c r="EJ85" s="2114"/>
      <c r="EK85" s="2114"/>
      <c r="EL85" s="2114"/>
      <c r="EM85" s="2114"/>
      <c r="EN85" s="2114"/>
      <c r="EO85" s="2114"/>
      <c r="EP85" s="2114"/>
      <c r="EQ85" s="2114"/>
      <c r="ER85" s="2114"/>
      <c r="ES85" s="2114"/>
      <c r="ET85" s="2114"/>
      <c r="EU85" s="2114"/>
      <c r="EV85" s="2114"/>
      <c r="EW85" s="2114"/>
      <c r="EX85" s="2114"/>
      <c r="EY85" s="2114"/>
      <c r="EZ85" s="2114"/>
      <c r="FA85" s="2114"/>
      <c r="FB85" s="2114"/>
      <c r="FC85" s="2114"/>
      <c r="FD85" s="2114"/>
      <c r="FE85" s="2114"/>
      <c r="FF85" s="2114"/>
      <c r="FG85" s="2114"/>
      <c r="FH85" s="2114"/>
      <c r="FI85" s="2114"/>
      <c r="FJ85" s="2114"/>
      <c r="FK85" s="2114"/>
      <c r="FL85" s="2114"/>
      <c r="FM85" s="2114"/>
      <c r="FN85" s="2114"/>
      <c r="FO85" s="2114"/>
      <c r="FP85" s="2114"/>
      <c r="FQ85" s="2114"/>
      <c r="FR85" s="2114"/>
      <c r="FS85" s="2114"/>
      <c r="FT85" s="2114"/>
      <c r="FU85" s="2114"/>
      <c r="FV85" s="2114"/>
      <c r="FW85" s="2114"/>
      <c r="FX85" s="2114"/>
      <c r="FY85" s="2114"/>
      <c r="FZ85" s="2114"/>
      <c r="GA85" s="2114"/>
      <c r="GB85" s="2114"/>
      <c r="GC85" s="2114"/>
      <c r="GD85" s="2114"/>
      <c r="GE85" s="2114"/>
      <c r="GF85" s="2114"/>
      <c r="GG85" s="2114"/>
      <c r="GH85" s="2114"/>
      <c r="GI85" s="2114"/>
      <c r="GJ85" s="2114"/>
      <c r="GK85" s="2114"/>
      <c r="GL85" s="2114"/>
      <c r="GM85" s="2114"/>
      <c r="GN85" s="2114"/>
      <c r="GO85" s="2114"/>
      <c r="GP85" s="2114"/>
      <c r="GQ85" s="2114"/>
      <c r="GR85" s="2114"/>
      <c r="GS85" s="2114"/>
      <c r="GT85" s="2114"/>
      <c r="GU85" s="2114"/>
      <c r="GV85" s="2114"/>
      <c r="GW85" s="2114"/>
      <c r="GX85" s="2114"/>
      <c r="GY85" s="2114"/>
      <c r="GZ85" s="2114"/>
      <c r="HA85" s="2114"/>
      <c r="HB85" s="2114"/>
      <c r="HC85" s="2114"/>
      <c r="HD85" s="2114"/>
      <c r="HE85" s="2114"/>
      <c r="HF85" s="2114"/>
      <c r="HG85" s="2114"/>
      <c r="HH85" s="2114"/>
      <c r="HI85" s="2114"/>
      <c r="HJ85" s="2114"/>
      <c r="HK85" s="2114"/>
      <c r="HL85" s="2114"/>
      <c r="HM85" s="2114"/>
      <c r="HN85" s="2114"/>
      <c r="HO85" s="2114"/>
      <c r="HP85" s="2114"/>
      <c r="HQ85" s="2114"/>
      <c r="HR85" s="2114"/>
      <c r="HS85" s="2114"/>
      <c r="HT85" s="2114"/>
      <c r="HU85" s="2114"/>
      <c r="HV85" s="2114"/>
      <c r="HW85" s="2114"/>
      <c r="HX85" s="2114"/>
      <c r="HY85" s="2114"/>
      <c r="HZ85" s="2114"/>
      <c r="IA85" s="2114"/>
      <c r="IB85" s="2114"/>
      <c r="IC85" s="2114"/>
      <c r="ID85" s="2114"/>
      <c r="IE85" s="2114"/>
      <c r="IF85" s="2114"/>
      <c r="IG85" s="2114"/>
      <c r="IH85" s="2114"/>
      <c r="II85" s="2114"/>
      <c r="IJ85" s="2114"/>
      <c r="IK85" s="2114"/>
      <c r="IL85" s="2114"/>
      <c r="IM85" s="2114"/>
      <c r="IN85" s="2114"/>
      <c r="IO85" s="2114"/>
      <c r="IP85" s="2114"/>
      <c r="IQ85" s="2114"/>
      <c r="IR85" s="2114"/>
      <c r="IS85" s="2114"/>
      <c r="IT85" s="2114"/>
      <c r="IU85" s="2114"/>
      <c r="IV85" s="2114"/>
      <c r="IW85" s="2114"/>
      <c r="IX85" s="2114"/>
      <c r="IY85" s="2114"/>
      <c r="IZ85" s="2114"/>
      <c r="JA85" s="2114"/>
      <c r="JB85" s="2114"/>
      <c r="JC85" s="2114"/>
      <c r="JD85" s="2114"/>
      <c r="JE85" s="2114"/>
      <c r="JF85" s="2114"/>
      <c r="JG85" s="2114"/>
      <c r="JH85" s="2114"/>
      <c r="JI85" s="2114"/>
      <c r="JJ85" s="2114"/>
      <c r="JK85" s="2114"/>
      <c r="JL85" s="2114"/>
      <c r="JM85" s="2114"/>
      <c r="JN85" s="2114"/>
      <c r="JO85" s="2114"/>
      <c r="JP85" s="2114"/>
      <c r="JQ85" s="2114"/>
      <c r="JR85" s="2114"/>
      <c r="JS85" s="2114"/>
      <c r="JT85" s="2114"/>
      <c r="JU85" s="2114"/>
      <c r="JV85" s="2114"/>
      <c r="JW85" s="2114"/>
      <c r="JX85" s="2114"/>
      <c r="JY85" s="2114"/>
      <c r="JZ85" s="2114"/>
      <c r="KA85" s="2114"/>
      <c r="KB85" s="2114"/>
      <c r="KC85" s="2114"/>
      <c r="KD85" s="2114"/>
      <c r="KE85" s="2114"/>
      <c r="KF85" s="2114"/>
      <c r="KG85" s="2114"/>
      <c r="KH85" s="2114"/>
      <c r="KI85" s="2114"/>
      <c r="KJ85" s="2114"/>
      <c r="KK85" s="2114"/>
      <c r="KL85" s="2114"/>
      <c r="KM85" s="2114"/>
      <c r="KN85" s="2114"/>
      <c r="KO85" s="2114"/>
      <c r="KP85" s="2114"/>
      <c r="KQ85" s="2114"/>
      <c r="KR85" s="2114"/>
      <c r="KS85" s="2114"/>
      <c r="KT85" s="2114"/>
      <c r="KU85" s="2114"/>
      <c r="KV85" s="2114"/>
      <c r="KW85" s="2114"/>
      <c r="KX85" s="2114"/>
      <c r="KY85" s="2114"/>
      <c r="KZ85" s="2114"/>
      <c r="LA85" s="2114"/>
      <c r="LB85" s="2114"/>
      <c r="LC85" s="2114"/>
      <c r="LD85" s="2114"/>
      <c r="LE85" s="2114"/>
      <c r="LF85" s="2114"/>
      <c r="LG85" s="2114"/>
      <c r="LH85" s="2114"/>
      <c r="LI85" s="2114"/>
      <c r="LJ85" s="2114"/>
      <c r="LK85" s="2114"/>
      <c r="LL85" s="2114"/>
      <c r="LM85" s="2114"/>
      <c r="LN85" s="2114"/>
    </row>
    <row r="86" s="2036" customFormat="1" ht="47" customHeight="1" spans="1:320">
      <c r="A86" s="2040">
        <v>45946</v>
      </c>
      <c r="B86" s="1656" t="s">
        <v>681</v>
      </c>
      <c r="C86" s="1657" t="s">
        <v>682</v>
      </c>
      <c r="D86" s="1658">
        <v>4500182245</v>
      </c>
      <c r="E86" s="2252"/>
      <c r="F86" s="1658" t="s">
        <v>3132</v>
      </c>
      <c r="G86" s="2042" t="s">
        <v>2831</v>
      </c>
      <c r="H86" s="2042" t="s">
        <v>2831</v>
      </c>
      <c r="I86" s="2055" t="s">
        <v>2970</v>
      </c>
      <c r="J86" s="1667">
        <v>2400</v>
      </c>
      <c r="K86" s="2056">
        <v>0</v>
      </c>
      <c r="L86" s="2056">
        <v>96</v>
      </c>
      <c r="M86" s="2056">
        <f t="shared" si="39"/>
        <v>25</v>
      </c>
      <c r="N86" s="1672">
        <v>45979</v>
      </c>
      <c r="O86" s="1672">
        <v>45978</v>
      </c>
      <c r="P86" s="2057"/>
      <c r="Q86" s="2070" t="s">
        <v>78</v>
      </c>
      <c r="R86" s="2070"/>
      <c r="S86" s="2070" t="s">
        <v>829</v>
      </c>
      <c r="T86" s="2055"/>
      <c r="U86" s="2072" t="s">
        <v>111</v>
      </c>
      <c r="V86" s="2073">
        <v>45947</v>
      </c>
      <c r="W86" s="2074" t="s">
        <v>88</v>
      </c>
      <c r="X86" s="2073" t="s">
        <v>3133</v>
      </c>
      <c r="Y86" s="2074"/>
      <c r="Z86" s="2074"/>
      <c r="AA86" s="1687" t="s">
        <v>3134</v>
      </c>
      <c r="AB86" s="1691" t="s">
        <v>680</v>
      </c>
      <c r="AC86" s="2470">
        <v>1.0037</v>
      </c>
      <c r="AD86" s="2089">
        <f t="shared" si="40"/>
        <v>2408.88</v>
      </c>
      <c r="AE86" s="1647" t="s">
        <v>2719</v>
      </c>
      <c r="AF86" s="2090" t="s">
        <v>81</v>
      </c>
      <c r="AG86" s="2090">
        <v>6</v>
      </c>
      <c r="AH86" s="2097">
        <f t="shared" si="50"/>
        <v>2400</v>
      </c>
      <c r="AI86" s="2097"/>
      <c r="AJ86" s="2097"/>
      <c r="AK86" s="2097">
        <f>J86/24</f>
        <v>100</v>
      </c>
      <c r="AL86" s="2097"/>
      <c r="AM86" s="2097"/>
      <c r="AN86" s="2097"/>
      <c r="AO86" s="2097" t="s">
        <v>63</v>
      </c>
      <c r="AP86" s="2097">
        <f t="shared" si="38"/>
        <v>2400</v>
      </c>
      <c r="AQ86" s="2097"/>
      <c r="AR86" s="1706">
        <f t="shared" si="42"/>
        <v>400</v>
      </c>
      <c r="AS86" s="1706">
        <f t="shared" si="43"/>
        <v>400</v>
      </c>
      <c r="AT86" s="1706">
        <f t="shared" si="44"/>
        <v>400</v>
      </c>
      <c r="AU86" s="1706">
        <f t="shared" si="45"/>
        <v>400</v>
      </c>
      <c r="AV86" s="1706">
        <f t="shared" si="46"/>
        <v>400</v>
      </c>
      <c r="AW86" s="1706">
        <f t="shared" si="47"/>
        <v>400</v>
      </c>
      <c r="AX86" s="1706"/>
      <c r="AY86" s="1706">
        <f t="shared" si="48"/>
        <v>383.333333333333</v>
      </c>
      <c r="AZ86" s="1706">
        <f t="shared" si="49"/>
        <v>16.6666666666667</v>
      </c>
      <c r="BA86" s="2056"/>
      <c r="BB86" s="2113"/>
      <c r="BC86" s="2114"/>
      <c r="BD86" s="2114"/>
      <c r="BE86" s="2114"/>
      <c r="BF86" s="2114"/>
      <c r="BG86" s="2114"/>
      <c r="BH86" s="2114"/>
      <c r="BI86" s="2114"/>
      <c r="BJ86" s="2114"/>
      <c r="BK86" s="2114"/>
      <c r="BL86" s="2114"/>
      <c r="BM86" s="2114"/>
      <c r="BN86" s="2114"/>
      <c r="BO86" s="2114"/>
      <c r="BP86" s="2114"/>
      <c r="BQ86" s="2114"/>
      <c r="BR86" s="2114"/>
      <c r="BS86" s="2114"/>
      <c r="BT86" s="2114"/>
      <c r="BU86" s="2114"/>
      <c r="BV86" s="2114"/>
      <c r="BW86" s="2114"/>
      <c r="BX86" s="2114"/>
      <c r="BY86" s="2114"/>
      <c r="BZ86" s="2114"/>
      <c r="CA86" s="2114"/>
      <c r="CB86" s="2114"/>
      <c r="CC86" s="2114"/>
      <c r="CD86" s="2114"/>
      <c r="CE86" s="2114"/>
      <c r="CF86" s="2114"/>
      <c r="CG86" s="2114"/>
      <c r="CH86" s="2114"/>
      <c r="CI86" s="2114"/>
      <c r="CJ86" s="2114"/>
      <c r="CK86" s="2114"/>
      <c r="CL86" s="2114"/>
      <c r="CM86" s="2114"/>
      <c r="CN86" s="2114"/>
      <c r="CO86" s="2114"/>
      <c r="CP86" s="2114"/>
      <c r="CQ86" s="2114"/>
      <c r="CR86" s="2114"/>
      <c r="CS86" s="2114"/>
      <c r="CT86" s="2114"/>
      <c r="CU86" s="2114"/>
      <c r="CV86" s="2114"/>
      <c r="CW86" s="2114"/>
      <c r="CX86" s="2114"/>
      <c r="CY86" s="2114"/>
      <c r="CZ86" s="2114"/>
      <c r="DA86" s="2114"/>
      <c r="DB86" s="2114"/>
      <c r="DC86" s="2114"/>
      <c r="DD86" s="2114"/>
      <c r="DE86" s="2114"/>
      <c r="DF86" s="2114"/>
      <c r="DG86" s="2114"/>
      <c r="DH86" s="2114"/>
      <c r="DI86" s="2114"/>
      <c r="DJ86" s="2114"/>
      <c r="DK86" s="2114"/>
      <c r="DL86" s="2114"/>
      <c r="DM86" s="2114"/>
      <c r="DN86" s="2114"/>
      <c r="DO86" s="2114"/>
      <c r="DP86" s="2114"/>
      <c r="DQ86" s="2114"/>
      <c r="DR86" s="2114"/>
      <c r="DS86" s="2114"/>
      <c r="DT86" s="2114"/>
      <c r="DU86" s="2114"/>
      <c r="DV86" s="2114"/>
      <c r="DW86" s="2114"/>
      <c r="DX86" s="2114"/>
      <c r="DY86" s="2114"/>
      <c r="DZ86" s="2114"/>
      <c r="EA86" s="2114"/>
      <c r="EB86" s="2114"/>
      <c r="EC86" s="2114"/>
      <c r="ED86" s="2114"/>
      <c r="EE86" s="2114"/>
      <c r="EF86" s="2114"/>
      <c r="EG86" s="2114"/>
      <c r="EH86" s="2114"/>
      <c r="EI86" s="2114"/>
      <c r="EJ86" s="2114"/>
      <c r="EK86" s="2114"/>
      <c r="EL86" s="2114"/>
      <c r="EM86" s="2114"/>
      <c r="EN86" s="2114"/>
      <c r="EO86" s="2114"/>
      <c r="EP86" s="2114"/>
      <c r="EQ86" s="2114"/>
      <c r="ER86" s="2114"/>
      <c r="ES86" s="2114"/>
      <c r="ET86" s="2114"/>
      <c r="EU86" s="2114"/>
      <c r="EV86" s="2114"/>
      <c r="EW86" s="2114"/>
      <c r="EX86" s="2114"/>
      <c r="EY86" s="2114"/>
      <c r="EZ86" s="2114"/>
      <c r="FA86" s="2114"/>
      <c r="FB86" s="2114"/>
      <c r="FC86" s="2114"/>
      <c r="FD86" s="2114"/>
      <c r="FE86" s="2114"/>
      <c r="FF86" s="2114"/>
      <c r="FG86" s="2114"/>
      <c r="FH86" s="2114"/>
      <c r="FI86" s="2114"/>
      <c r="FJ86" s="2114"/>
      <c r="FK86" s="2114"/>
      <c r="FL86" s="2114"/>
      <c r="FM86" s="2114"/>
      <c r="FN86" s="2114"/>
      <c r="FO86" s="2114"/>
      <c r="FP86" s="2114"/>
      <c r="FQ86" s="2114"/>
      <c r="FR86" s="2114"/>
      <c r="FS86" s="2114"/>
      <c r="FT86" s="2114"/>
      <c r="FU86" s="2114"/>
      <c r="FV86" s="2114"/>
      <c r="FW86" s="2114"/>
      <c r="FX86" s="2114"/>
      <c r="FY86" s="2114"/>
      <c r="FZ86" s="2114"/>
      <c r="GA86" s="2114"/>
      <c r="GB86" s="2114"/>
      <c r="GC86" s="2114"/>
      <c r="GD86" s="2114"/>
      <c r="GE86" s="2114"/>
      <c r="GF86" s="2114"/>
      <c r="GG86" s="2114"/>
      <c r="GH86" s="2114"/>
      <c r="GI86" s="2114"/>
      <c r="GJ86" s="2114"/>
      <c r="GK86" s="2114"/>
      <c r="GL86" s="2114"/>
      <c r="GM86" s="2114"/>
      <c r="GN86" s="2114"/>
      <c r="GO86" s="2114"/>
      <c r="GP86" s="2114"/>
      <c r="GQ86" s="2114"/>
      <c r="GR86" s="2114"/>
      <c r="GS86" s="2114"/>
      <c r="GT86" s="2114"/>
      <c r="GU86" s="2114"/>
      <c r="GV86" s="2114"/>
      <c r="GW86" s="2114"/>
      <c r="GX86" s="2114"/>
      <c r="GY86" s="2114"/>
      <c r="GZ86" s="2114"/>
      <c r="HA86" s="2114"/>
      <c r="HB86" s="2114"/>
      <c r="HC86" s="2114"/>
      <c r="HD86" s="2114"/>
      <c r="HE86" s="2114"/>
      <c r="HF86" s="2114"/>
      <c r="HG86" s="2114"/>
      <c r="HH86" s="2114"/>
      <c r="HI86" s="2114"/>
      <c r="HJ86" s="2114"/>
      <c r="HK86" s="2114"/>
      <c r="HL86" s="2114"/>
      <c r="HM86" s="2114"/>
      <c r="HN86" s="2114"/>
      <c r="HO86" s="2114"/>
      <c r="HP86" s="2114"/>
      <c r="HQ86" s="2114"/>
      <c r="HR86" s="2114"/>
      <c r="HS86" s="2114"/>
      <c r="HT86" s="2114"/>
      <c r="HU86" s="2114"/>
      <c r="HV86" s="2114"/>
      <c r="HW86" s="2114"/>
      <c r="HX86" s="2114"/>
      <c r="HY86" s="2114"/>
      <c r="HZ86" s="2114"/>
      <c r="IA86" s="2114"/>
      <c r="IB86" s="2114"/>
      <c r="IC86" s="2114"/>
      <c r="ID86" s="2114"/>
      <c r="IE86" s="2114"/>
      <c r="IF86" s="2114"/>
      <c r="IG86" s="2114"/>
      <c r="IH86" s="2114"/>
      <c r="II86" s="2114"/>
      <c r="IJ86" s="2114"/>
      <c r="IK86" s="2114"/>
      <c r="IL86" s="2114"/>
      <c r="IM86" s="2114"/>
      <c r="IN86" s="2114"/>
      <c r="IO86" s="2114"/>
      <c r="IP86" s="2114"/>
      <c r="IQ86" s="2114"/>
      <c r="IR86" s="2114"/>
      <c r="IS86" s="2114"/>
      <c r="IT86" s="2114"/>
      <c r="IU86" s="2114"/>
      <c r="IV86" s="2114"/>
      <c r="IW86" s="2114"/>
      <c r="IX86" s="2114"/>
      <c r="IY86" s="2114"/>
      <c r="IZ86" s="2114"/>
      <c r="JA86" s="2114"/>
      <c r="JB86" s="2114"/>
      <c r="JC86" s="2114"/>
      <c r="JD86" s="2114"/>
      <c r="JE86" s="2114"/>
      <c r="JF86" s="2114"/>
      <c r="JG86" s="2114"/>
      <c r="JH86" s="2114"/>
      <c r="JI86" s="2114"/>
      <c r="JJ86" s="2114"/>
      <c r="JK86" s="2114"/>
      <c r="JL86" s="2114"/>
      <c r="JM86" s="2114"/>
      <c r="JN86" s="2114"/>
      <c r="JO86" s="2114"/>
      <c r="JP86" s="2114"/>
      <c r="JQ86" s="2114"/>
      <c r="JR86" s="2114"/>
      <c r="JS86" s="2114"/>
      <c r="JT86" s="2114"/>
      <c r="JU86" s="2114"/>
      <c r="JV86" s="2114"/>
      <c r="JW86" s="2114"/>
      <c r="JX86" s="2114"/>
      <c r="JY86" s="2114"/>
      <c r="JZ86" s="2114"/>
      <c r="KA86" s="2114"/>
      <c r="KB86" s="2114"/>
      <c r="KC86" s="2114"/>
      <c r="KD86" s="2114"/>
      <c r="KE86" s="2114"/>
      <c r="KF86" s="2114"/>
      <c r="KG86" s="2114"/>
      <c r="KH86" s="2114"/>
      <c r="KI86" s="2114"/>
      <c r="KJ86" s="2114"/>
      <c r="KK86" s="2114"/>
      <c r="KL86" s="2114"/>
      <c r="KM86" s="2114"/>
      <c r="KN86" s="2114"/>
      <c r="KO86" s="2114"/>
      <c r="KP86" s="2114"/>
      <c r="KQ86" s="2114"/>
      <c r="KR86" s="2114"/>
      <c r="KS86" s="2114"/>
      <c r="KT86" s="2114"/>
      <c r="KU86" s="2114"/>
      <c r="KV86" s="2114"/>
      <c r="KW86" s="2114"/>
      <c r="KX86" s="2114"/>
      <c r="KY86" s="2114"/>
      <c r="KZ86" s="2114"/>
      <c r="LA86" s="2114"/>
      <c r="LB86" s="2114"/>
      <c r="LC86" s="2114"/>
      <c r="LD86" s="2114"/>
      <c r="LE86" s="2114"/>
      <c r="LF86" s="2114"/>
      <c r="LG86" s="2114"/>
      <c r="LH86" s="2114"/>
    </row>
    <row r="87" s="2036" customFormat="1" ht="47" customHeight="1" spans="1:320">
      <c r="A87" s="2040">
        <v>45925</v>
      </c>
      <c r="B87" s="1656" t="s">
        <v>3135</v>
      </c>
      <c r="C87" s="1657" t="s">
        <v>98</v>
      </c>
      <c r="D87" s="1658">
        <v>4500179785</v>
      </c>
      <c r="E87" s="2252" t="s">
        <v>3136</v>
      </c>
      <c r="F87" s="1658" t="s">
        <v>3137</v>
      </c>
      <c r="G87" s="2042" t="s">
        <v>2831</v>
      </c>
      <c r="H87" s="2042" t="s">
        <v>2831</v>
      </c>
      <c r="I87" s="2055" t="s">
        <v>2970</v>
      </c>
      <c r="J87" s="1667">
        <v>1536</v>
      </c>
      <c r="K87" s="2056">
        <v>0</v>
      </c>
      <c r="L87" s="2056">
        <v>96</v>
      </c>
      <c r="M87" s="2056">
        <f t="shared" si="39"/>
        <v>16</v>
      </c>
      <c r="N87" s="1672">
        <v>45981</v>
      </c>
      <c r="O87" s="1672">
        <v>45979</v>
      </c>
      <c r="P87" s="2057"/>
      <c r="Q87" s="2070" t="s">
        <v>78</v>
      </c>
      <c r="R87" s="2070"/>
      <c r="S87" s="2070" t="s">
        <v>829</v>
      </c>
      <c r="T87" s="2072"/>
      <c r="U87" s="2072" t="s">
        <v>111</v>
      </c>
      <c r="V87" s="2073">
        <v>45951</v>
      </c>
      <c r="W87" s="2074" t="s">
        <v>88</v>
      </c>
      <c r="X87" s="2073" t="s">
        <v>88</v>
      </c>
      <c r="Y87" s="2074"/>
      <c r="Z87" s="2074"/>
      <c r="AA87" s="2468" t="s">
        <v>3138</v>
      </c>
      <c r="AB87" s="1691" t="s">
        <v>531</v>
      </c>
      <c r="AC87" s="2088">
        <v>0.6003</v>
      </c>
      <c r="AD87" s="2089">
        <f t="shared" si="40"/>
        <v>922.0608</v>
      </c>
      <c r="AE87" s="1699" t="s">
        <v>3139</v>
      </c>
      <c r="AF87" s="2090" t="s">
        <v>81</v>
      </c>
      <c r="AG87" s="2090">
        <v>6</v>
      </c>
      <c r="AH87" s="2097">
        <f t="shared" si="50"/>
        <v>1536</v>
      </c>
      <c r="AI87" s="2097"/>
      <c r="AJ87" s="2097"/>
      <c r="AK87" s="2097">
        <f>J87/24</f>
        <v>64</v>
      </c>
      <c r="AL87" s="2097"/>
      <c r="AM87" s="2097"/>
      <c r="AN87" s="2097"/>
      <c r="AO87" s="2097" t="s">
        <v>63</v>
      </c>
      <c r="AP87" s="2097">
        <f t="shared" si="38"/>
        <v>1536</v>
      </c>
      <c r="AQ87" s="2097"/>
      <c r="AR87" s="1706">
        <f t="shared" si="42"/>
        <v>256</v>
      </c>
      <c r="AS87" s="1706">
        <f t="shared" si="43"/>
        <v>256</v>
      </c>
      <c r="AT87" s="1706">
        <f t="shared" si="44"/>
        <v>256</v>
      </c>
      <c r="AU87" s="1706">
        <f t="shared" si="45"/>
        <v>256</v>
      </c>
      <c r="AV87" s="1706">
        <f t="shared" si="46"/>
        <v>256</v>
      </c>
      <c r="AW87" s="1706">
        <f t="shared" si="47"/>
        <v>256</v>
      </c>
      <c r="AX87" s="1706"/>
      <c r="AY87" s="1706">
        <f t="shared" si="48"/>
        <v>245.333333333333</v>
      </c>
      <c r="AZ87" s="1706">
        <f t="shared" si="49"/>
        <v>10.6666666666667</v>
      </c>
      <c r="BA87" s="2056"/>
      <c r="BB87" s="2113"/>
      <c r="BC87" s="2114"/>
      <c r="BD87" s="2114"/>
      <c r="BE87" s="2114"/>
      <c r="BF87" s="2114"/>
      <c r="BG87" s="2114"/>
      <c r="BH87" s="2114"/>
      <c r="BI87" s="2114"/>
      <c r="BJ87" s="2114"/>
      <c r="BK87" s="2114"/>
      <c r="BL87" s="2114"/>
      <c r="BM87" s="2114"/>
      <c r="BN87" s="2114"/>
      <c r="BO87" s="2114"/>
      <c r="BP87" s="2114"/>
      <c r="BQ87" s="2114"/>
      <c r="BR87" s="2114"/>
      <c r="BS87" s="2114"/>
      <c r="BT87" s="2114"/>
      <c r="BU87" s="2114"/>
      <c r="BV87" s="2114"/>
      <c r="BW87" s="2114"/>
      <c r="BX87" s="2114"/>
      <c r="BY87" s="2114"/>
      <c r="BZ87" s="2114"/>
      <c r="CA87" s="2114"/>
      <c r="CB87" s="2114"/>
      <c r="CC87" s="2114"/>
      <c r="CD87" s="2114"/>
      <c r="CE87" s="2114"/>
      <c r="CF87" s="2114"/>
      <c r="CG87" s="2114"/>
      <c r="CH87" s="2114"/>
      <c r="CI87" s="2114"/>
      <c r="CJ87" s="2114"/>
      <c r="CK87" s="2114"/>
      <c r="CL87" s="2114"/>
      <c r="CM87" s="2114"/>
      <c r="CN87" s="2114"/>
      <c r="CO87" s="2114"/>
      <c r="CP87" s="2114"/>
      <c r="CQ87" s="2114"/>
      <c r="CR87" s="2114"/>
      <c r="CS87" s="2114"/>
      <c r="CT87" s="2114"/>
      <c r="CU87" s="2114"/>
      <c r="CV87" s="2114"/>
      <c r="CW87" s="2114"/>
      <c r="CX87" s="2114"/>
      <c r="CY87" s="2114"/>
      <c r="CZ87" s="2114"/>
      <c r="DA87" s="2114"/>
      <c r="DB87" s="2114"/>
      <c r="DC87" s="2114"/>
      <c r="DD87" s="2114"/>
      <c r="DE87" s="2114"/>
      <c r="DF87" s="2114"/>
      <c r="DG87" s="2114"/>
      <c r="DH87" s="2114"/>
      <c r="DI87" s="2114"/>
      <c r="DJ87" s="2114"/>
      <c r="DK87" s="2114"/>
      <c r="DL87" s="2114"/>
      <c r="DM87" s="2114"/>
      <c r="DN87" s="2114"/>
      <c r="DO87" s="2114"/>
      <c r="DP87" s="2114"/>
      <c r="DQ87" s="2114"/>
      <c r="DR87" s="2114"/>
      <c r="DS87" s="2114"/>
      <c r="DT87" s="2114"/>
      <c r="DU87" s="2114"/>
      <c r="DV87" s="2114"/>
      <c r="DW87" s="2114"/>
      <c r="DX87" s="2114"/>
      <c r="DY87" s="2114"/>
      <c r="DZ87" s="2114"/>
      <c r="EA87" s="2114"/>
      <c r="EB87" s="2114"/>
      <c r="EC87" s="2114"/>
      <c r="ED87" s="2114"/>
      <c r="EE87" s="2114"/>
      <c r="EF87" s="2114"/>
      <c r="EG87" s="2114"/>
      <c r="EH87" s="2114"/>
      <c r="EI87" s="2114"/>
      <c r="EJ87" s="2114"/>
      <c r="EK87" s="2114"/>
      <c r="EL87" s="2114"/>
      <c r="EM87" s="2114"/>
      <c r="EN87" s="2114"/>
      <c r="EO87" s="2114"/>
      <c r="EP87" s="2114"/>
      <c r="EQ87" s="2114"/>
      <c r="ER87" s="2114"/>
      <c r="ES87" s="2114"/>
      <c r="ET87" s="2114"/>
      <c r="EU87" s="2114"/>
      <c r="EV87" s="2114"/>
      <c r="EW87" s="2114"/>
      <c r="EX87" s="2114"/>
      <c r="EY87" s="2114"/>
      <c r="EZ87" s="2114"/>
      <c r="FA87" s="2114"/>
      <c r="FB87" s="2114"/>
      <c r="FC87" s="2114"/>
      <c r="FD87" s="2114"/>
      <c r="FE87" s="2114"/>
      <c r="FF87" s="2114"/>
      <c r="FG87" s="2114"/>
      <c r="FH87" s="2114"/>
      <c r="FI87" s="2114"/>
      <c r="FJ87" s="2114"/>
      <c r="FK87" s="2114"/>
      <c r="FL87" s="2114"/>
      <c r="FM87" s="2114"/>
      <c r="FN87" s="2114"/>
      <c r="FO87" s="2114"/>
      <c r="FP87" s="2114"/>
      <c r="FQ87" s="2114"/>
      <c r="FR87" s="2114"/>
      <c r="FS87" s="2114"/>
      <c r="FT87" s="2114"/>
      <c r="FU87" s="2114"/>
      <c r="FV87" s="2114"/>
      <c r="FW87" s="2114"/>
      <c r="FX87" s="2114"/>
      <c r="FY87" s="2114"/>
      <c r="FZ87" s="2114"/>
      <c r="GA87" s="2114"/>
      <c r="GB87" s="2114"/>
      <c r="GC87" s="2114"/>
      <c r="GD87" s="2114"/>
      <c r="GE87" s="2114"/>
      <c r="GF87" s="2114"/>
      <c r="GG87" s="2114"/>
      <c r="GH87" s="2114"/>
      <c r="GI87" s="2114"/>
      <c r="GJ87" s="2114"/>
      <c r="GK87" s="2114"/>
      <c r="GL87" s="2114"/>
      <c r="GM87" s="2114"/>
      <c r="GN87" s="2114"/>
      <c r="GO87" s="2114"/>
      <c r="GP87" s="2114"/>
      <c r="GQ87" s="2114"/>
      <c r="GR87" s="2114"/>
      <c r="GS87" s="2114"/>
      <c r="GT87" s="2114"/>
      <c r="GU87" s="2114"/>
      <c r="GV87" s="2114"/>
      <c r="GW87" s="2114"/>
      <c r="GX87" s="2114"/>
      <c r="GY87" s="2114"/>
      <c r="GZ87" s="2114"/>
      <c r="HA87" s="2114"/>
      <c r="HB87" s="2114"/>
      <c r="HC87" s="2114"/>
      <c r="HD87" s="2114"/>
      <c r="HE87" s="2114"/>
      <c r="HF87" s="2114"/>
      <c r="HG87" s="2114"/>
      <c r="HH87" s="2114"/>
      <c r="HI87" s="2114"/>
      <c r="HJ87" s="2114"/>
      <c r="HK87" s="2114"/>
      <c r="HL87" s="2114"/>
      <c r="HM87" s="2114"/>
      <c r="HN87" s="2114"/>
      <c r="HO87" s="2114"/>
      <c r="HP87" s="2114"/>
      <c r="HQ87" s="2114"/>
      <c r="HR87" s="2114"/>
      <c r="HS87" s="2114"/>
      <c r="HT87" s="2114"/>
      <c r="HU87" s="2114"/>
      <c r="HV87" s="2114"/>
      <c r="HW87" s="2114"/>
      <c r="HX87" s="2114"/>
      <c r="HY87" s="2114"/>
      <c r="HZ87" s="2114"/>
      <c r="IA87" s="2114"/>
      <c r="IB87" s="2114"/>
      <c r="IC87" s="2114"/>
      <c r="ID87" s="2114"/>
      <c r="IE87" s="2114"/>
      <c r="IF87" s="2114"/>
      <c r="IG87" s="2114"/>
      <c r="IH87" s="2114"/>
      <c r="II87" s="2114"/>
      <c r="IJ87" s="2114"/>
      <c r="IK87" s="2114"/>
      <c r="IL87" s="2114"/>
      <c r="IM87" s="2114"/>
      <c r="IN87" s="2114"/>
      <c r="IO87" s="2114"/>
      <c r="IP87" s="2114"/>
      <c r="IQ87" s="2114"/>
      <c r="IR87" s="2114"/>
      <c r="IS87" s="2114"/>
      <c r="IT87" s="2114"/>
      <c r="IU87" s="2114"/>
      <c r="IV87" s="2114"/>
      <c r="IW87" s="2114"/>
      <c r="IX87" s="2114"/>
      <c r="IY87" s="2114"/>
      <c r="IZ87" s="2114"/>
      <c r="JA87" s="2114"/>
      <c r="JB87" s="2114"/>
      <c r="JC87" s="2114"/>
      <c r="JD87" s="2114"/>
      <c r="JE87" s="2114"/>
      <c r="JF87" s="2114"/>
      <c r="JG87" s="2114"/>
      <c r="JH87" s="2114"/>
      <c r="JI87" s="2114"/>
      <c r="JJ87" s="2114"/>
      <c r="JK87" s="2114"/>
      <c r="JL87" s="2114"/>
      <c r="JM87" s="2114"/>
      <c r="JN87" s="2114"/>
      <c r="JO87" s="2114"/>
      <c r="JP87" s="2114"/>
      <c r="JQ87" s="2114"/>
      <c r="JR87" s="2114"/>
      <c r="JS87" s="2114"/>
      <c r="JT87" s="2114"/>
      <c r="JU87" s="2114"/>
      <c r="JV87" s="2114"/>
      <c r="JW87" s="2114"/>
      <c r="JX87" s="2114"/>
      <c r="JY87" s="2114"/>
      <c r="JZ87" s="2114"/>
      <c r="KA87" s="2114"/>
      <c r="KB87" s="2114"/>
      <c r="KC87" s="2114"/>
      <c r="KD87" s="2114"/>
      <c r="KE87" s="2114"/>
      <c r="KF87" s="2114"/>
      <c r="KG87" s="2114"/>
      <c r="KH87" s="2114"/>
      <c r="KI87" s="2114"/>
      <c r="KJ87" s="2114"/>
      <c r="KK87" s="2114"/>
      <c r="KL87" s="2114"/>
      <c r="KM87" s="2114"/>
      <c r="KN87" s="2114"/>
      <c r="KO87" s="2114"/>
      <c r="KP87" s="2114"/>
      <c r="KQ87" s="2114"/>
      <c r="KR87" s="2114"/>
      <c r="KS87" s="2114"/>
      <c r="KT87" s="2114"/>
      <c r="KU87" s="2114"/>
      <c r="KV87" s="2114"/>
      <c r="KW87" s="2114"/>
      <c r="KX87" s="2114"/>
      <c r="KY87" s="2114"/>
      <c r="KZ87" s="2114"/>
      <c r="LA87" s="2114"/>
      <c r="LB87" s="2114"/>
      <c r="LC87" s="2114"/>
      <c r="LD87" s="2114"/>
      <c r="LE87" s="2114"/>
      <c r="LF87" s="2114"/>
      <c r="LG87" s="2114"/>
      <c r="LH87" s="2114"/>
    </row>
    <row r="88" s="2036" customFormat="1" ht="47" customHeight="1" spans="1:320">
      <c r="A88" s="2040">
        <v>45946</v>
      </c>
      <c r="B88" s="1656" t="s">
        <v>3140</v>
      </c>
      <c r="C88" s="1657" t="s">
        <v>158</v>
      </c>
      <c r="D88" s="1658">
        <v>4500181680</v>
      </c>
      <c r="E88" s="2252" t="s">
        <v>3141</v>
      </c>
      <c r="F88" s="1658" t="s">
        <v>3142</v>
      </c>
      <c r="G88" s="2042" t="s">
        <v>2831</v>
      </c>
      <c r="H88" s="2042" t="s">
        <v>2831</v>
      </c>
      <c r="I88" s="2055" t="s">
        <v>2970</v>
      </c>
      <c r="J88" s="1667">
        <v>3648</v>
      </c>
      <c r="K88" s="2056">
        <v>0</v>
      </c>
      <c r="L88" s="2056">
        <v>96</v>
      </c>
      <c r="M88" s="2056">
        <f t="shared" si="39"/>
        <v>38</v>
      </c>
      <c r="N88" s="1672">
        <v>45985</v>
      </c>
      <c r="O88" s="1672">
        <v>45983</v>
      </c>
      <c r="P88" s="2057"/>
      <c r="Q88" s="2070" t="s">
        <v>78</v>
      </c>
      <c r="R88" s="2070"/>
      <c r="S88" s="2070" t="s">
        <v>829</v>
      </c>
      <c r="T88" s="2072"/>
      <c r="U88" s="2072" t="s">
        <v>111</v>
      </c>
      <c r="V88" s="2073">
        <v>45960</v>
      </c>
      <c r="W88" s="2074" t="s">
        <v>88</v>
      </c>
      <c r="X88" s="2073" t="s">
        <v>3143</v>
      </c>
      <c r="Y88" s="2074"/>
      <c r="Z88" s="2074"/>
      <c r="AA88" s="2468" t="s">
        <v>3144</v>
      </c>
      <c r="AB88" s="1691" t="s">
        <v>2933</v>
      </c>
      <c r="AC88" s="2088">
        <v>1.0005</v>
      </c>
      <c r="AD88" s="2089">
        <f t="shared" si="40"/>
        <v>3649.824</v>
      </c>
      <c r="AE88" s="1699"/>
      <c r="AF88" s="2090" t="s">
        <v>81</v>
      </c>
      <c r="AG88" s="2090">
        <v>6</v>
      </c>
      <c r="AH88" s="2097">
        <f t="shared" si="50"/>
        <v>3648</v>
      </c>
      <c r="AI88" s="2097"/>
      <c r="AJ88" s="2097"/>
      <c r="AK88" s="2097">
        <f>J88/24</f>
        <v>152</v>
      </c>
      <c r="AL88" s="2097"/>
      <c r="AM88" s="2097"/>
      <c r="AN88" s="2097"/>
      <c r="AO88" s="2097" t="s">
        <v>512</v>
      </c>
      <c r="AP88" s="2097">
        <f t="shared" si="38"/>
        <v>3648</v>
      </c>
      <c r="AQ88" s="2097"/>
      <c r="AR88" s="1706">
        <f t="shared" si="42"/>
        <v>608</v>
      </c>
      <c r="AS88" s="1706">
        <f t="shared" si="43"/>
        <v>608</v>
      </c>
      <c r="AT88" s="1706">
        <f t="shared" si="44"/>
        <v>608</v>
      </c>
      <c r="AU88" s="1706">
        <f t="shared" si="45"/>
        <v>608</v>
      </c>
      <c r="AV88" s="1706">
        <f t="shared" si="46"/>
        <v>608</v>
      </c>
      <c r="AW88" s="1706">
        <f t="shared" si="47"/>
        <v>608</v>
      </c>
      <c r="AX88" s="1706"/>
      <c r="AY88" s="1706">
        <f t="shared" si="48"/>
        <v>582.666666666667</v>
      </c>
      <c r="AZ88" s="1706">
        <f t="shared" si="49"/>
        <v>25.3333333333333</v>
      </c>
      <c r="BA88" s="2056"/>
      <c r="BB88" s="2113"/>
      <c r="BC88" s="2114"/>
      <c r="BD88" s="2114"/>
      <c r="BE88" s="2114"/>
      <c r="BF88" s="2114"/>
      <c r="BG88" s="2114"/>
      <c r="BH88" s="2114"/>
      <c r="BI88" s="2114"/>
      <c r="BJ88" s="2114"/>
      <c r="BK88" s="2114"/>
      <c r="BL88" s="2114"/>
      <c r="BM88" s="2114"/>
      <c r="BN88" s="2114"/>
      <c r="BO88" s="2114"/>
      <c r="BP88" s="2114"/>
      <c r="BQ88" s="2114"/>
      <c r="BR88" s="2114"/>
      <c r="BS88" s="2114"/>
      <c r="BT88" s="2114"/>
      <c r="BU88" s="2114"/>
      <c r="BV88" s="2114"/>
      <c r="BW88" s="2114"/>
      <c r="BX88" s="2114"/>
      <c r="BY88" s="2114"/>
      <c r="BZ88" s="2114"/>
      <c r="CA88" s="2114"/>
      <c r="CB88" s="2114"/>
      <c r="CC88" s="2114"/>
      <c r="CD88" s="2114"/>
      <c r="CE88" s="2114"/>
      <c r="CF88" s="2114"/>
      <c r="CG88" s="2114"/>
      <c r="CH88" s="2114"/>
      <c r="CI88" s="2114"/>
      <c r="CJ88" s="2114"/>
      <c r="CK88" s="2114"/>
      <c r="CL88" s="2114"/>
      <c r="CM88" s="2114"/>
      <c r="CN88" s="2114"/>
      <c r="CO88" s="2114"/>
      <c r="CP88" s="2114"/>
      <c r="CQ88" s="2114"/>
      <c r="CR88" s="2114"/>
      <c r="CS88" s="2114"/>
      <c r="CT88" s="2114"/>
      <c r="CU88" s="2114"/>
      <c r="CV88" s="2114"/>
      <c r="CW88" s="2114"/>
      <c r="CX88" s="2114"/>
      <c r="CY88" s="2114"/>
      <c r="CZ88" s="2114"/>
      <c r="DA88" s="2114"/>
      <c r="DB88" s="2114"/>
      <c r="DC88" s="2114"/>
      <c r="DD88" s="2114"/>
      <c r="DE88" s="2114"/>
      <c r="DF88" s="2114"/>
      <c r="DG88" s="2114"/>
      <c r="DH88" s="2114"/>
      <c r="DI88" s="2114"/>
      <c r="DJ88" s="2114"/>
      <c r="DK88" s="2114"/>
      <c r="DL88" s="2114"/>
      <c r="DM88" s="2114"/>
      <c r="DN88" s="2114"/>
      <c r="DO88" s="2114"/>
      <c r="DP88" s="2114"/>
      <c r="DQ88" s="2114"/>
      <c r="DR88" s="2114"/>
      <c r="DS88" s="2114"/>
      <c r="DT88" s="2114"/>
      <c r="DU88" s="2114"/>
      <c r="DV88" s="2114"/>
      <c r="DW88" s="2114"/>
      <c r="DX88" s="2114"/>
      <c r="DY88" s="2114"/>
      <c r="DZ88" s="2114"/>
      <c r="EA88" s="2114"/>
      <c r="EB88" s="2114"/>
      <c r="EC88" s="2114"/>
      <c r="ED88" s="2114"/>
      <c r="EE88" s="2114"/>
      <c r="EF88" s="2114"/>
      <c r="EG88" s="2114"/>
      <c r="EH88" s="2114"/>
      <c r="EI88" s="2114"/>
      <c r="EJ88" s="2114"/>
      <c r="EK88" s="2114"/>
      <c r="EL88" s="2114"/>
      <c r="EM88" s="2114"/>
      <c r="EN88" s="2114"/>
      <c r="EO88" s="2114"/>
      <c r="EP88" s="2114"/>
      <c r="EQ88" s="2114"/>
      <c r="ER88" s="2114"/>
      <c r="ES88" s="2114"/>
      <c r="ET88" s="2114"/>
      <c r="EU88" s="2114"/>
      <c r="EV88" s="2114"/>
      <c r="EW88" s="2114"/>
      <c r="EX88" s="2114"/>
      <c r="EY88" s="2114"/>
      <c r="EZ88" s="2114"/>
      <c r="FA88" s="2114"/>
      <c r="FB88" s="2114"/>
      <c r="FC88" s="2114"/>
      <c r="FD88" s="2114"/>
      <c r="FE88" s="2114"/>
      <c r="FF88" s="2114"/>
      <c r="FG88" s="2114"/>
      <c r="FH88" s="2114"/>
      <c r="FI88" s="2114"/>
      <c r="FJ88" s="2114"/>
      <c r="FK88" s="2114"/>
      <c r="FL88" s="2114"/>
      <c r="FM88" s="2114"/>
      <c r="FN88" s="2114"/>
      <c r="FO88" s="2114"/>
      <c r="FP88" s="2114"/>
      <c r="FQ88" s="2114"/>
      <c r="FR88" s="2114"/>
      <c r="FS88" s="2114"/>
      <c r="FT88" s="2114"/>
      <c r="FU88" s="2114"/>
      <c r="FV88" s="2114"/>
      <c r="FW88" s="2114"/>
      <c r="FX88" s="2114"/>
      <c r="FY88" s="2114"/>
      <c r="FZ88" s="2114"/>
      <c r="GA88" s="2114"/>
      <c r="GB88" s="2114"/>
      <c r="GC88" s="2114"/>
      <c r="GD88" s="2114"/>
      <c r="GE88" s="2114"/>
      <c r="GF88" s="2114"/>
      <c r="GG88" s="2114"/>
      <c r="GH88" s="2114"/>
      <c r="GI88" s="2114"/>
      <c r="GJ88" s="2114"/>
      <c r="GK88" s="2114"/>
      <c r="GL88" s="2114"/>
      <c r="GM88" s="2114"/>
      <c r="GN88" s="2114"/>
      <c r="GO88" s="2114"/>
      <c r="GP88" s="2114"/>
      <c r="GQ88" s="2114"/>
      <c r="GR88" s="2114"/>
      <c r="GS88" s="2114"/>
      <c r="GT88" s="2114"/>
      <c r="GU88" s="2114"/>
      <c r="GV88" s="2114"/>
      <c r="GW88" s="2114"/>
      <c r="GX88" s="2114"/>
      <c r="GY88" s="2114"/>
      <c r="GZ88" s="2114"/>
      <c r="HA88" s="2114"/>
      <c r="HB88" s="2114"/>
      <c r="HC88" s="2114"/>
      <c r="HD88" s="2114"/>
      <c r="HE88" s="2114"/>
      <c r="HF88" s="2114"/>
      <c r="HG88" s="2114"/>
      <c r="HH88" s="2114"/>
      <c r="HI88" s="2114"/>
      <c r="HJ88" s="2114"/>
      <c r="HK88" s="2114"/>
      <c r="HL88" s="2114"/>
      <c r="HM88" s="2114"/>
      <c r="HN88" s="2114"/>
      <c r="HO88" s="2114"/>
      <c r="HP88" s="2114"/>
      <c r="HQ88" s="2114"/>
      <c r="HR88" s="2114"/>
      <c r="HS88" s="2114"/>
      <c r="HT88" s="2114"/>
      <c r="HU88" s="2114"/>
      <c r="HV88" s="2114"/>
      <c r="HW88" s="2114"/>
      <c r="HX88" s="2114"/>
      <c r="HY88" s="2114"/>
      <c r="HZ88" s="2114"/>
      <c r="IA88" s="2114"/>
      <c r="IB88" s="2114"/>
      <c r="IC88" s="2114"/>
      <c r="ID88" s="2114"/>
      <c r="IE88" s="2114"/>
      <c r="IF88" s="2114"/>
      <c r="IG88" s="2114"/>
      <c r="IH88" s="2114"/>
      <c r="II88" s="2114"/>
      <c r="IJ88" s="2114"/>
      <c r="IK88" s="2114"/>
      <c r="IL88" s="2114"/>
      <c r="IM88" s="2114"/>
      <c r="IN88" s="2114"/>
      <c r="IO88" s="2114"/>
      <c r="IP88" s="2114"/>
      <c r="IQ88" s="2114"/>
      <c r="IR88" s="2114"/>
      <c r="IS88" s="2114"/>
      <c r="IT88" s="2114"/>
      <c r="IU88" s="2114"/>
      <c r="IV88" s="2114"/>
      <c r="IW88" s="2114"/>
      <c r="IX88" s="2114"/>
      <c r="IY88" s="2114"/>
      <c r="IZ88" s="2114"/>
      <c r="JA88" s="2114"/>
      <c r="JB88" s="2114"/>
      <c r="JC88" s="2114"/>
      <c r="JD88" s="2114"/>
      <c r="JE88" s="2114"/>
      <c r="JF88" s="2114"/>
      <c r="JG88" s="2114"/>
      <c r="JH88" s="2114"/>
      <c r="JI88" s="2114"/>
      <c r="JJ88" s="2114"/>
      <c r="JK88" s="2114"/>
      <c r="JL88" s="2114"/>
      <c r="JM88" s="2114"/>
      <c r="JN88" s="2114"/>
      <c r="JO88" s="2114"/>
      <c r="JP88" s="2114"/>
      <c r="JQ88" s="2114"/>
      <c r="JR88" s="2114"/>
      <c r="JS88" s="2114"/>
      <c r="JT88" s="2114"/>
      <c r="JU88" s="2114"/>
      <c r="JV88" s="2114"/>
      <c r="JW88" s="2114"/>
      <c r="JX88" s="2114"/>
      <c r="JY88" s="2114"/>
      <c r="JZ88" s="2114"/>
      <c r="KA88" s="2114"/>
      <c r="KB88" s="2114"/>
      <c r="KC88" s="2114"/>
      <c r="KD88" s="2114"/>
      <c r="KE88" s="2114"/>
      <c r="KF88" s="2114"/>
      <c r="KG88" s="2114"/>
      <c r="KH88" s="2114"/>
      <c r="KI88" s="2114"/>
      <c r="KJ88" s="2114"/>
      <c r="KK88" s="2114"/>
      <c r="KL88" s="2114"/>
      <c r="KM88" s="2114"/>
      <c r="KN88" s="2114"/>
      <c r="KO88" s="2114"/>
      <c r="KP88" s="2114"/>
      <c r="KQ88" s="2114"/>
      <c r="KR88" s="2114"/>
      <c r="KS88" s="2114"/>
      <c r="KT88" s="2114"/>
      <c r="KU88" s="2114"/>
      <c r="KV88" s="2114"/>
      <c r="KW88" s="2114"/>
      <c r="KX88" s="2114"/>
      <c r="KY88" s="2114"/>
      <c r="KZ88" s="2114"/>
      <c r="LA88" s="2114"/>
      <c r="LB88" s="2114"/>
      <c r="LC88" s="2114"/>
      <c r="LD88" s="2114"/>
      <c r="LE88" s="2114"/>
      <c r="LF88" s="2114"/>
      <c r="LG88" s="2114"/>
      <c r="LH88" s="2114"/>
    </row>
    <row r="89" s="1482" customFormat="1" ht="47" customHeight="1" spans="1:328">
      <c r="A89" s="2457">
        <v>45952</v>
      </c>
      <c r="B89" s="2154" t="s">
        <v>3145</v>
      </c>
      <c r="C89" s="2155" t="s">
        <v>98</v>
      </c>
      <c r="D89" s="2156">
        <v>4500182778</v>
      </c>
      <c r="E89" s="2159" t="s">
        <v>3146</v>
      </c>
      <c r="F89" s="2156" t="s">
        <v>3147</v>
      </c>
      <c r="G89" s="1863" t="s">
        <v>2831</v>
      </c>
      <c r="H89" s="2158" t="s">
        <v>2831</v>
      </c>
      <c r="I89" s="1880" t="s">
        <v>2970</v>
      </c>
      <c r="J89" s="1543">
        <v>480</v>
      </c>
      <c r="K89" s="1876">
        <v>0</v>
      </c>
      <c r="L89" s="1876">
        <v>96</v>
      </c>
      <c r="M89" s="1876">
        <f t="shared" si="39"/>
        <v>5</v>
      </c>
      <c r="N89" s="2166">
        <v>45987</v>
      </c>
      <c r="O89" s="2166">
        <v>45985</v>
      </c>
      <c r="P89" s="1546"/>
      <c r="Q89" s="1570" t="s">
        <v>78</v>
      </c>
      <c r="R89" s="1570"/>
      <c r="S89" s="1570" t="s">
        <v>829</v>
      </c>
      <c r="T89" s="2462"/>
      <c r="U89" s="1891" t="s">
        <v>111</v>
      </c>
      <c r="V89" s="1893">
        <v>45972</v>
      </c>
      <c r="W89" s="1926" t="s">
        <v>287</v>
      </c>
      <c r="X89" s="1893" t="s">
        <v>88</v>
      </c>
      <c r="Y89" s="2471"/>
      <c r="Z89" s="1926"/>
      <c r="AA89" s="1929" t="s">
        <v>3148</v>
      </c>
      <c r="AB89" s="1601" t="s">
        <v>531</v>
      </c>
      <c r="AC89" s="2093">
        <v>0.6022</v>
      </c>
      <c r="AD89" s="2095">
        <f t="shared" si="40"/>
        <v>289.056</v>
      </c>
      <c r="AE89" s="1942" t="s">
        <v>3149</v>
      </c>
      <c r="AF89" s="1947" t="s">
        <v>81</v>
      </c>
      <c r="AG89" s="1947">
        <v>6</v>
      </c>
      <c r="AH89" s="1948">
        <f t="shared" si="50"/>
        <v>480</v>
      </c>
      <c r="AI89" s="1948"/>
      <c r="AJ89" s="1948"/>
      <c r="AK89" s="1948">
        <f>J89/24</f>
        <v>20</v>
      </c>
      <c r="AL89" s="1948"/>
      <c r="AM89" s="1948"/>
      <c r="AN89" s="1948"/>
      <c r="AO89" s="1948" t="s">
        <v>63</v>
      </c>
      <c r="AP89" s="1948">
        <f t="shared" si="38"/>
        <v>480</v>
      </c>
      <c r="AQ89" s="1945"/>
      <c r="AR89" s="1430">
        <f t="shared" si="42"/>
        <v>80</v>
      </c>
      <c r="AS89" s="1430">
        <f t="shared" si="43"/>
        <v>80</v>
      </c>
      <c r="AT89" s="1430">
        <f t="shared" si="44"/>
        <v>80</v>
      </c>
      <c r="AU89" s="1430">
        <f t="shared" si="45"/>
        <v>80</v>
      </c>
      <c r="AV89" s="1430">
        <f t="shared" si="46"/>
        <v>80</v>
      </c>
      <c r="AW89" s="1430">
        <f t="shared" si="47"/>
        <v>80</v>
      </c>
      <c r="AX89" s="1430"/>
      <c r="AY89" s="1430">
        <f t="shared" si="48"/>
        <v>76.6666666666667</v>
      </c>
      <c r="AZ89" s="1430">
        <f t="shared" si="49"/>
        <v>3.33333333333333</v>
      </c>
      <c r="BA89" s="1453"/>
      <c r="BB89" s="1454"/>
      <c r="BC89" s="1455"/>
      <c r="BD89" s="1455"/>
      <c r="BE89" s="1455"/>
      <c r="BF89" s="1455"/>
      <c r="BG89" s="1455"/>
      <c r="BH89" s="1455"/>
      <c r="BI89" s="1455"/>
      <c r="BJ89" s="1455"/>
      <c r="BK89" s="1455"/>
      <c r="BL89" s="1455"/>
      <c r="BM89" s="1455"/>
      <c r="BN89" s="1455"/>
      <c r="BO89" s="1455"/>
      <c r="BP89" s="1455"/>
      <c r="BQ89" s="1455"/>
      <c r="BR89" s="1455"/>
      <c r="BS89" s="1455"/>
      <c r="BT89" s="1455"/>
      <c r="BU89" s="1455"/>
      <c r="BV89" s="1455"/>
      <c r="BW89" s="1455"/>
      <c r="BX89" s="1455"/>
      <c r="BY89" s="1455"/>
      <c r="BZ89" s="1455"/>
      <c r="CA89" s="1455"/>
      <c r="CB89" s="1455"/>
      <c r="CC89" s="1455"/>
      <c r="CD89" s="1455"/>
      <c r="CE89" s="1455"/>
      <c r="CF89" s="1455"/>
      <c r="CG89" s="1455"/>
      <c r="CH89" s="1455"/>
      <c r="CI89" s="1455"/>
      <c r="CJ89" s="1455"/>
      <c r="CK89" s="1455"/>
      <c r="CL89" s="1455"/>
      <c r="CM89" s="1455"/>
      <c r="CN89" s="1455"/>
      <c r="CO89" s="1455"/>
      <c r="CP89" s="1455"/>
      <c r="CQ89" s="1455"/>
      <c r="CR89" s="1455"/>
      <c r="CS89" s="1455"/>
      <c r="CT89" s="1455"/>
      <c r="CU89" s="1455"/>
      <c r="CV89" s="1455"/>
      <c r="CW89" s="1455"/>
      <c r="CX89" s="1455"/>
      <c r="CY89" s="1455"/>
      <c r="CZ89" s="1455"/>
      <c r="DA89" s="1455"/>
      <c r="DB89" s="1455"/>
      <c r="DC89" s="1455"/>
      <c r="DD89" s="1455"/>
      <c r="DE89" s="1455"/>
      <c r="DF89" s="1455"/>
      <c r="DG89" s="1455"/>
      <c r="DH89" s="1455"/>
      <c r="DI89" s="1455"/>
      <c r="DJ89" s="1455"/>
      <c r="DK89" s="1455"/>
      <c r="DL89" s="1455"/>
      <c r="DM89" s="1455"/>
      <c r="DN89" s="1455"/>
      <c r="DO89" s="1455"/>
      <c r="DP89" s="1455"/>
      <c r="DQ89" s="1455"/>
      <c r="DR89" s="1455"/>
      <c r="DS89" s="1455"/>
      <c r="DT89" s="1455"/>
      <c r="DU89" s="1455"/>
      <c r="DV89" s="1455"/>
      <c r="DW89" s="1455"/>
      <c r="DX89" s="1455"/>
      <c r="DY89" s="1455"/>
      <c r="DZ89" s="1455"/>
      <c r="EA89" s="1455"/>
      <c r="EB89" s="1455"/>
      <c r="EC89" s="1455"/>
      <c r="ED89" s="1455"/>
      <c r="EE89" s="1455"/>
      <c r="EF89" s="1455"/>
      <c r="EG89" s="1455"/>
      <c r="EH89" s="1455"/>
      <c r="EI89" s="1455"/>
      <c r="EJ89" s="1455"/>
      <c r="EK89" s="1455"/>
      <c r="EL89" s="1455"/>
      <c r="EM89" s="1455"/>
      <c r="EN89" s="1455"/>
      <c r="EO89" s="1455"/>
      <c r="EP89" s="1455"/>
      <c r="EQ89" s="1455"/>
      <c r="ER89" s="1455"/>
      <c r="ES89" s="1455"/>
      <c r="ET89" s="1455"/>
      <c r="EU89" s="1455"/>
      <c r="EV89" s="1455"/>
      <c r="EW89" s="1455"/>
      <c r="EX89" s="1455"/>
      <c r="EY89" s="1455"/>
      <c r="EZ89" s="1455"/>
      <c r="FA89" s="1455"/>
      <c r="FB89" s="1455"/>
      <c r="FC89" s="1455"/>
      <c r="FD89" s="1455"/>
      <c r="FE89" s="1455"/>
      <c r="FF89" s="1455"/>
      <c r="FG89" s="1455"/>
      <c r="FH89" s="1455"/>
      <c r="FI89" s="1455"/>
      <c r="FJ89" s="1455"/>
      <c r="FK89" s="1455"/>
      <c r="FL89" s="1455"/>
      <c r="FM89" s="1455"/>
      <c r="FN89" s="1455"/>
      <c r="FO89" s="1455"/>
      <c r="FP89" s="1455"/>
      <c r="FQ89" s="1455"/>
      <c r="FR89" s="1455"/>
      <c r="FS89" s="1455"/>
      <c r="FT89" s="1455"/>
      <c r="FU89" s="1455"/>
      <c r="FV89" s="1455"/>
      <c r="FW89" s="1455"/>
      <c r="FX89" s="1455"/>
      <c r="FY89" s="1455"/>
      <c r="FZ89" s="1455"/>
      <c r="GA89" s="1455"/>
      <c r="GB89" s="1455"/>
      <c r="GC89" s="1455"/>
      <c r="GD89" s="1455"/>
      <c r="GE89" s="1455"/>
      <c r="GF89" s="1455"/>
      <c r="GG89" s="1455"/>
      <c r="GH89" s="1455"/>
      <c r="GI89" s="1455"/>
      <c r="GJ89" s="1455"/>
      <c r="GK89" s="1455"/>
      <c r="GL89" s="1455"/>
      <c r="GM89" s="1455"/>
      <c r="GN89" s="1455"/>
      <c r="GO89" s="1455"/>
      <c r="GP89" s="1455"/>
      <c r="GQ89" s="1455"/>
      <c r="GR89" s="1455"/>
      <c r="GS89" s="1455"/>
      <c r="GT89" s="1455"/>
      <c r="GU89" s="1455"/>
      <c r="GV89" s="1455"/>
      <c r="GW89" s="1455"/>
      <c r="GX89" s="1455"/>
      <c r="GY89" s="1455"/>
      <c r="GZ89" s="1455"/>
      <c r="HA89" s="1455"/>
      <c r="HB89" s="1455"/>
      <c r="HC89" s="1455"/>
      <c r="HD89" s="1455"/>
      <c r="HE89" s="1455"/>
      <c r="HF89" s="1455"/>
      <c r="HG89" s="1455"/>
      <c r="HH89" s="1455"/>
      <c r="HI89" s="1455"/>
      <c r="HJ89" s="1455"/>
      <c r="HK89" s="1455"/>
      <c r="HL89" s="1455"/>
      <c r="HM89" s="1455"/>
      <c r="HN89" s="1455"/>
      <c r="HO89" s="1455"/>
      <c r="HP89" s="1455"/>
      <c r="HQ89" s="1455"/>
      <c r="HR89" s="1455"/>
      <c r="HS89" s="1455"/>
      <c r="HT89" s="1455"/>
      <c r="HU89" s="1455"/>
      <c r="HV89" s="1455"/>
      <c r="HW89" s="1455"/>
      <c r="HX89" s="1455"/>
      <c r="HY89" s="1455"/>
      <c r="HZ89" s="1455"/>
      <c r="IA89" s="1455"/>
      <c r="IB89" s="1455"/>
      <c r="IC89" s="1455"/>
      <c r="ID89" s="1455"/>
      <c r="IE89" s="1455"/>
      <c r="IF89" s="1455"/>
      <c r="IG89" s="1455"/>
      <c r="IH89" s="1455"/>
      <c r="II89" s="1455"/>
      <c r="IJ89" s="1455"/>
      <c r="IK89" s="1455"/>
      <c r="IL89" s="1455"/>
      <c r="IM89" s="1455"/>
      <c r="IN89" s="1455"/>
      <c r="IO89" s="1455"/>
      <c r="IP89" s="1455"/>
      <c r="IQ89" s="1455"/>
      <c r="IR89" s="1455"/>
      <c r="IS89" s="1455"/>
      <c r="IT89" s="1455"/>
      <c r="IU89" s="1455"/>
      <c r="IV89" s="1455"/>
      <c r="IW89" s="1455"/>
      <c r="IX89" s="1455"/>
      <c r="IY89" s="1455"/>
      <c r="IZ89" s="1455"/>
      <c r="JA89" s="1455"/>
      <c r="JB89" s="1455"/>
      <c r="JC89" s="1455"/>
      <c r="JD89" s="1455"/>
      <c r="JE89" s="1455"/>
      <c r="JF89" s="1455"/>
      <c r="JG89" s="1455"/>
      <c r="JH89" s="1455"/>
      <c r="JI89" s="1455"/>
      <c r="JJ89" s="1455"/>
      <c r="JK89" s="1455"/>
      <c r="JL89" s="1455"/>
      <c r="JM89" s="1455"/>
      <c r="JN89" s="1455"/>
      <c r="JO89" s="1455"/>
      <c r="JP89" s="1455"/>
      <c r="JQ89" s="1455"/>
      <c r="JR89" s="1455"/>
      <c r="JS89" s="1455"/>
      <c r="JT89" s="1455"/>
      <c r="JU89" s="1455"/>
      <c r="JV89" s="1455"/>
      <c r="JW89" s="1455"/>
      <c r="JX89" s="1455"/>
      <c r="JY89" s="1455"/>
      <c r="JZ89" s="1455"/>
      <c r="KA89" s="1455"/>
      <c r="KB89" s="1455"/>
      <c r="KC89" s="1455"/>
      <c r="KD89" s="1455"/>
      <c r="KE89" s="1455"/>
      <c r="KF89" s="1455"/>
      <c r="KG89" s="1455"/>
      <c r="KH89" s="1455"/>
      <c r="KI89" s="1455"/>
      <c r="KJ89" s="1455"/>
      <c r="KK89" s="1455"/>
      <c r="KL89" s="1455"/>
      <c r="KM89" s="1455"/>
      <c r="KN89" s="1455"/>
      <c r="KO89" s="1455"/>
      <c r="KP89" s="1455"/>
      <c r="KQ89" s="1455"/>
      <c r="KR89" s="1455"/>
      <c r="KS89" s="1455"/>
      <c r="KT89" s="1455"/>
      <c r="KU89" s="1455"/>
      <c r="KV89" s="1455"/>
      <c r="KW89" s="1455"/>
      <c r="KX89" s="1455"/>
      <c r="KY89" s="1455"/>
      <c r="KZ89" s="1455"/>
      <c r="LA89" s="1455"/>
      <c r="LB89" s="1455"/>
      <c r="LC89" s="1455"/>
      <c r="LD89" s="1455"/>
      <c r="LE89" s="1455"/>
      <c r="LF89" s="1455"/>
      <c r="LG89" s="1455"/>
      <c r="LH89" s="1455"/>
      <c r="LI89" s="1467"/>
      <c r="LJ89" s="1467"/>
      <c r="LK89" s="1467"/>
      <c r="LL89" s="1467"/>
      <c r="LM89" s="1467"/>
      <c r="LN89" s="1467"/>
      <c r="LO89" s="1467"/>
      <c r="LP89" s="1645"/>
    </row>
    <row r="90" s="1488" customFormat="1" ht="47" customHeight="1" spans="1:320">
      <c r="A90" s="1832">
        <v>45946</v>
      </c>
      <c r="B90" s="1660" t="s">
        <v>326</v>
      </c>
      <c r="C90" s="1661" t="s">
        <v>295</v>
      </c>
      <c r="D90" s="1662">
        <v>4500182163</v>
      </c>
      <c r="E90" s="1860">
        <v>14873</v>
      </c>
      <c r="F90" s="1662" t="s">
        <v>3150</v>
      </c>
      <c r="G90" s="1863" t="s">
        <v>2895</v>
      </c>
      <c r="H90" s="1863" t="s">
        <v>2895</v>
      </c>
      <c r="I90" s="1880" t="s">
        <v>2926</v>
      </c>
      <c r="J90" s="1543">
        <v>312</v>
      </c>
      <c r="K90" s="1876">
        <v>0</v>
      </c>
      <c r="L90" s="1876">
        <v>24</v>
      </c>
      <c r="M90" s="1876">
        <f t="shared" si="39"/>
        <v>13</v>
      </c>
      <c r="N90" s="1673">
        <v>45989</v>
      </c>
      <c r="O90" s="1673">
        <v>45987</v>
      </c>
      <c r="P90" s="1878"/>
      <c r="Q90" s="1570" t="s">
        <v>78</v>
      </c>
      <c r="R90" s="2415"/>
      <c r="S90" s="2079" t="s">
        <v>829</v>
      </c>
      <c r="T90" s="1891"/>
      <c r="U90" s="1891" t="s">
        <v>111</v>
      </c>
      <c r="V90" s="1900">
        <v>45946</v>
      </c>
      <c r="W90" s="1930" t="s">
        <v>88</v>
      </c>
      <c r="X90" s="1900" t="s">
        <v>3151</v>
      </c>
      <c r="Y90" s="1930"/>
      <c r="Z90" s="1930"/>
      <c r="AA90" s="1597" t="s">
        <v>3152</v>
      </c>
      <c r="AB90" s="1692" t="s">
        <v>334</v>
      </c>
      <c r="AC90" s="2093">
        <v>0.994</v>
      </c>
      <c r="AD90" s="2095">
        <f t="shared" si="40"/>
        <v>310.128</v>
      </c>
      <c r="AE90" s="1647"/>
      <c r="AF90" s="1947" t="s">
        <v>81</v>
      </c>
      <c r="AG90" s="1947">
        <v>6</v>
      </c>
      <c r="AH90" s="1948">
        <f t="shared" si="50"/>
        <v>312</v>
      </c>
      <c r="AI90" s="1948"/>
      <c r="AJ90" s="1948"/>
      <c r="AK90" s="1948">
        <f>J90/24</f>
        <v>13</v>
      </c>
      <c r="AL90" s="1948"/>
      <c r="AM90" s="1948"/>
      <c r="AN90" s="1948"/>
      <c r="AO90" s="1948" t="s">
        <v>63</v>
      </c>
      <c r="AP90" s="1948">
        <f t="shared" si="38"/>
        <v>312</v>
      </c>
      <c r="AQ90" s="1948"/>
      <c r="AR90" s="1430">
        <f t="shared" si="42"/>
        <v>52</v>
      </c>
      <c r="AS90" s="1430">
        <f t="shared" si="43"/>
        <v>52</v>
      </c>
      <c r="AT90" s="1430">
        <f t="shared" si="44"/>
        <v>52</v>
      </c>
      <c r="AU90" s="1430">
        <f t="shared" si="45"/>
        <v>52</v>
      </c>
      <c r="AV90" s="1430">
        <f t="shared" si="46"/>
        <v>52</v>
      </c>
      <c r="AW90" s="1430">
        <f t="shared" si="47"/>
        <v>52</v>
      </c>
      <c r="AX90" s="1430"/>
      <c r="AY90" s="1430">
        <f t="shared" si="48"/>
        <v>49.8333333333333</v>
      </c>
      <c r="AZ90" s="1430">
        <f t="shared" si="49"/>
        <v>2.16666666666667</v>
      </c>
      <c r="BA90" s="1876"/>
      <c r="BB90" s="1959"/>
      <c r="BC90" s="1960"/>
      <c r="BD90" s="1960"/>
      <c r="BE90" s="1960"/>
      <c r="BF90" s="1960"/>
      <c r="BG90" s="1960"/>
      <c r="BH90" s="1960"/>
      <c r="BI90" s="1960"/>
      <c r="BJ90" s="1960"/>
      <c r="BK90" s="1960"/>
      <c r="BL90" s="1960"/>
      <c r="BM90" s="1960"/>
      <c r="BN90" s="1960"/>
      <c r="BO90" s="1960"/>
      <c r="BP90" s="1960"/>
      <c r="BQ90" s="1960"/>
      <c r="BR90" s="1960"/>
      <c r="BS90" s="1960"/>
      <c r="BT90" s="1960"/>
      <c r="BU90" s="1960"/>
      <c r="BV90" s="1960"/>
      <c r="BW90" s="1960"/>
      <c r="BX90" s="1960"/>
      <c r="BY90" s="1960"/>
      <c r="BZ90" s="1960"/>
      <c r="CA90" s="1960"/>
      <c r="CB90" s="1960"/>
      <c r="CC90" s="1960"/>
      <c r="CD90" s="1960"/>
      <c r="CE90" s="1960"/>
      <c r="CF90" s="1960"/>
      <c r="CG90" s="1960"/>
      <c r="CH90" s="1960"/>
      <c r="CI90" s="1960"/>
      <c r="CJ90" s="1960"/>
      <c r="CK90" s="1960"/>
      <c r="CL90" s="1960"/>
      <c r="CM90" s="1960"/>
      <c r="CN90" s="1960"/>
      <c r="CO90" s="1960"/>
      <c r="CP90" s="1960"/>
      <c r="CQ90" s="1960"/>
      <c r="CR90" s="1960"/>
      <c r="CS90" s="1960"/>
      <c r="CT90" s="1960"/>
      <c r="CU90" s="1960"/>
      <c r="CV90" s="1960"/>
      <c r="CW90" s="1960"/>
      <c r="CX90" s="1960"/>
      <c r="CY90" s="1960"/>
      <c r="CZ90" s="1960"/>
      <c r="DA90" s="1960"/>
      <c r="DB90" s="1960"/>
      <c r="DC90" s="1960"/>
      <c r="DD90" s="1960"/>
      <c r="DE90" s="1960"/>
      <c r="DF90" s="1960"/>
      <c r="DG90" s="1960"/>
      <c r="DH90" s="1960"/>
      <c r="DI90" s="1960"/>
      <c r="DJ90" s="1960"/>
      <c r="DK90" s="1960"/>
      <c r="DL90" s="1960"/>
      <c r="DM90" s="1960"/>
      <c r="DN90" s="1960"/>
      <c r="DO90" s="1960"/>
      <c r="DP90" s="1960"/>
      <c r="DQ90" s="1960"/>
      <c r="DR90" s="1960"/>
      <c r="DS90" s="1960"/>
      <c r="DT90" s="1960"/>
      <c r="DU90" s="1960"/>
      <c r="DV90" s="1960"/>
      <c r="DW90" s="1960"/>
      <c r="DX90" s="1960"/>
      <c r="DY90" s="1960"/>
      <c r="DZ90" s="1960"/>
      <c r="EA90" s="1960"/>
      <c r="EB90" s="1960"/>
      <c r="EC90" s="1960"/>
      <c r="ED90" s="1960"/>
      <c r="EE90" s="1960"/>
      <c r="EF90" s="1960"/>
      <c r="EG90" s="1960"/>
      <c r="EH90" s="1960"/>
      <c r="EI90" s="1960"/>
      <c r="EJ90" s="1960"/>
      <c r="EK90" s="1960"/>
      <c r="EL90" s="1960"/>
      <c r="EM90" s="1960"/>
      <c r="EN90" s="1960"/>
      <c r="EO90" s="1960"/>
      <c r="EP90" s="1960"/>
      <c r="EQ90" s="1960"/>
      <c r="ER90" s="1960"/>
      <c r="ES90" s="1960"/>
      <c r="ET90" s="1960"/>
      <c r="EU90" s="1960"/>
      <c r="EV90" s="1960"/>
      <c r="EW90" s="1960"/>
      <c r="EX90" s="1960"/>
      <c r="EY90" s="1960"/>
      <c r="EZ90" s="1960"/>
      <c r="FA90" s="1960"/>
      <c r="FB90" s="1960"/>
      <c r="FC90" s="1960"/>
      <c r="FD90" s="1960"/>
      <c r="FE90" s="1960"/>
      <c r="FF90" s="1960"/>
      <c r="FG90" s="1960"/>
      <c r="FH90" s="1960"/>
      <c r="FI90" s="1960"/>
      <c r="FJ90" s="1960"/>
      <c r="FK90" s="1960"/>
      <c r="FL90" s="1960"/>
      <c r="FM90" s="1960"/>
      <c r="FN90" s="1960"/>
      <c r="FO90" s="1960"/>
      <c r="FP90" s="1960"/>
      <c r="FQ90" s="1960"/>
      <c r="FR90" s="1960"/>
      <c r="FS90" s="1960"/>
      <c r="FT90" s="1960"/>
      <c r="FU90" s="1960"/>
      <c r="FV90" s="1960"/>
      <c r="FW90" s="1960"/>
      <c r="FX90" s="1960"/>
      <c r="FY90" s="1960"/>
      <c r="FZ90" s="1960"/>
      <c r="GA90" s="1960"/>
      <c r="GB90" s="1960"/>
      <c r="GC90" s="1960"/>
      <c r="GD90" s="1960"/>
      <c r="GE90" s="1960"/>
      <c r="GF90" s="1960"/>
      <c r="GG90" s="1960"/>
      <c r="GH90" s="1960"/>
      <c r="GI90" s="1960"/>
      <c r="GJ90" s="1960"/>
      <c r="GK90" s="1960"/>
      <c r="GL90" s="1960"/>
      <c r="GM90" s="1960"/>
      <c r="GN90" s="1960"/>
      <c r="GO90" s="1960"/>
      <c r="GP90" s="1960"/>
      <c r="GQ90" s="1960"/>
      <c r="GR90" s="1960"/>
      <c r="GS90" s="1960"/>
      <c r="GT90" s="1960"/>
      <c r="GU90" s="1960"/>
      <c r="GV90" s="1960"/>
      <c r="GW90" s="1960"/>
      <c r="GX90" s="1960"/>
      <c r="GY90" s="1960"/>
      <c r="GZ90" s="1960"/>
      <c r="HA90" s="1960"/>
      <c r="HB90" s="1960"/>
      <c r="HC90" s="1960"/>
      <c r="HD90" s="1960"/>
      <c r="HE90" s="1960"/>
      <c r="HF90" s="1960"/>
      <c r="HG90" s="1960"/>
      <c r="HH90" s="1960"/>
      <c r="HI90" s="1960"/>
      <c r="HJ90" s="1960"/>
      <c r="HK90" s="1960"/>
      <c r="HL90" s="1960"/>
      <c r="HM90" s="1960"/>
      <c r="HN90" s="1960"/>
      <c r="HO90" s="1960"/>
      <c r="HP90" s="1960"/>
      <c r="HQ90" s="1960"/>
      <c r="HR90" s="1960"/>
      <c r="HS90" s="1960"/>
      <c r="HT90" s="1960"/>
      <c r="HU90" s="1960"/>
      <c r="HV90" s="1960"/>
      <c r="HW90" s="1960"/>
      <c r="HX90" s="1960"/>
      <c r="HY90" s="1960"/>
      <c r="HZ90" s="1960"/>
      <c r="IA90" s="1960"/>
      <c r="IB90" s="1960"/>
      <c r="IC90" s="1960"/>
      <c r="ID90" s="1960"/>
      <c r="IE90" s="1960"/>
      <c r="IF90" s="1960"/>
      <c r="IG90" s="1960"/>
      <c r="IH90" s="1960"/>
      <c r="II90" s="1960"/>
      <c r="IJ90" s="1960"/>
      <c r="IK90" s="1960"/>
      <c r="IL90" s="1960"/>
      <c r="IM90" s="1960"/>
      <c r="IN90" s="1960"/>
      <c r="IO90" s="1960"/>
      <c r="IP90" s="1960"/>
      <c r="IQ90" s="1960"/>
      <c r="IR90" s="1960"/>
      <c r="IS90" s="1960"/>
      <c r="IT90" s="1960"/>
      <c r="IU90" s="1960"/>
      <c r="IV90" s="1960"/>
      <c r="IW90" s="1960"/>
      <c r="IX90" s="1960"/>
      <c r="IY90" s="1960"/>
      <c r="IZ90" s="1960"/>
      <c r="JA90" s="1960"/>
      <c r="JB90" s="1960"/>
      <c r="JC90" s="1960"/>
      <c r="JD90" s="1960"/>
      <c r="JE90" s="1960"/>
      <c r="JF90" s="1960"/>
      <c r="JG90" s="1960"/>
      <c r="JH90" s="1960"/>
      <c r="JI90" s="1960"/>
      <c r="JJ90" s="1960"/>
      <c r="JK90" s="1960"/>
      <c r="JL90" s="1960"/>
      <c r="JM90" s="1960"/>
      <c r="JN90" s="1960"/>
      <c r="JO90" s="1960"/>
      <c r="JP90" s="1960"/>
      <c r="JQ90" s="1960"/>
      <c r="JR90" s="1960"/>
      <c r="JS90" s="1960"/>
      <c r="JT90" s="1960"/>
      <c r="JU90" s="1960"/>
      <c r="JV90" s="1960"/>
      <c r="JW90" s="1960"/>
      <c r="JX90" s="1960"/>
      <c r="JY90" s="1960"/>
      <c r="JZ90" s="1960"/>
      <c r="KA90" s="1960"/>
      <c r="KB90" s="1960"/>
      <c r="KC90" s="1960"/>
      <c r="KD90" s="1960"/>
      <c r="KE90" s="1960"/>
      <c r="KF90" s="1960"/>
      <c r="KG90" s="1960"/>
      <c r="KH90" s="1960"/>
      <c r="KI90" s="1960"/>
      <c r="KJ90" s="1960"/>
      <c r="KK90" s="1960"/>
      <c r="KL90" s="1960"/>
      <c r="KM90" s="1960"/>
      <c r="KN90" s="1960"/>
      <c r="KO90" s="1960"/>
      <c r="KP90" s="1960"/>
      <c r="KQ90" s="1960"/>
      <c r="KR90" s="1960"/>
      <c r="KS90" s="1960"/>
      <c r="KT90" s="1960"/>
      <c r="KU90" s="1960"/>
      <c r="KV90" s="1960"/>
      <c r="KW90" s="1960"/>
      <c r="KX90" s="1960"/>
      <c r="KY90" s="1960"/>
      <c r="KZ90" s="1960"/>
      <c r="LA90" s="1960"/>
      <c r="LB90" s="1960"/>
      <c r="LC90" s="1960"/>
      <c r="LD90" s="1960"/>
      <c r="LE90" s="1960"/>
      <c r="LF90" s="1960"/>
      <c r="LG90" s="1960"/>
      <c r="LH90" s="1960"/>
    </row>
    <row r="91" s="1488" customFormat="1" ht="47" customHeight="1" spans="1:320">
      <c r="A91" s="1832">
        <v>45950</v>
      </c>
      <c r="B91" s="1660" t="s">
        <v>3153</v>
      </c>
      <c r="C91" s="1661" t="s">
        <v>98</v>
      </c>
      <c r="D91" s="1662">
        <v>4500182472</v>
      </c>
      <c r="E91" s="1860" t="s">
        <v>3154</v>
      </c>
      <c r="F91" s="1662" t="s">
        <v>3155</v>
      </c>
      <c r="G91" s="1863" t="s">
        <v>2831</v>
      </c>
      <c r="H91" s="1863" t="s">
        <v>2831</v>
      </c>
      <c r="I91" s="1880" t="s">
        <v>2970</v>
      </c>
      <c r="J91" s="1543">
        <v>576</v>
      </c>
      <c r="K91" s="1876">
        <v>0</v>
      </c>
      <c r="L91" s="1876">
        <v>96</v>
      </c>
      <c r="M91" s="1876">
        <f t="shared" si="39"/>
        <v>6</v>
      </c>
      <c r="N91" s="1673">
        <v>45989</v>
      </c>
      <c r="O91" s="1673">
        <v>45987</v>
      </c>
      <c r="P91" s="1878"/>
      <c r="Q91" s="1570" t="s">
        <v>78</v>
      </c>
      <c r="R91" s="2079"/>
      <c r="S91" s="1570" t="s">
        <v>829</v>
      </c>
      <c r="T91" s="1891"/>
      <c r="U91" s="1891" t="s">
        <v>111</v>
      </c>
      <c r="V91" s="1900">
        <v>45957</v>
      </c>
      <c r="W91" s="1930" t="s">
        <v>287</v>
      </c>
      <c r="X91" s="1900" t="s">
        <v>3156</v>
      </c>
      <c r="Y91" s="1930"/>
      <c r="Z91" s="1930"/>
      <c r="AA91" s="1597" t="s">
        <v>3157</v>
      </c>
      <c r="AB91" s="1692" t="s">
        <v>416</v>
      </c>
      <c r="AC91" s="2093">
        <v>0.6003</v>
      </c>
      <c r="AD91" s="2095">
        <f t="shared" si="40"/>
        <v>345.7728</v>
      </c>
      <c r="AE91" s="1647"/>
      <c r="AF91" s="1947" t="s">
        <v>81</v>
      </c>
      <c r="AG91" s="1947"/>
      <c r="AH91" s="1948">
        <f t="shared" si="50"/>
        <v>576</v>
      </c>
      <c r="AI91" s="1948"/>
      <c r="AJ91" s="1948"/>
      <c r="AK91" s="1948">
        <f>M91</f>
        <v>6</v>
      </c>
      <c r="AL91" s="1948"/>
      <c r="AM91" s="1948"/>
      <c r="AN91" s="1948"/>
      <c r="AO91" s="1948" t="s">
        <v>63</v>
      </c>
      <c r="AP91" s="1948">
        <f t="shared" si="38"/>
        <v>576</v>
      </c>
      <c r="AQ91" s="1948"/>
      <c r="AR91" s="1430">
        <f t="shared" si="42"/>
        <v>96</v>
      </c>
      <c r="AS91" s="1430">
        <f t="shared" si="43"/>
        <v>96</v>
      </c>
      <c r="AT91" s="1430">
        <f t="shared" si="44"/>
        <v>96</v>
      </c>
      <c r="AU91" s="1430">
        <f t="shared" si="45"/>
        <v>96</v>
      </c>
      <c r="AV91" s="1430">
        <f t="shared" si="46"/>
        <v>96</v>
      </c>
      <c r="AW91" s="1430">
        <f t="shared" si="47"/>
        <v>96</v>
      </c>
      <c r="AX91" s="1430"/>
      <c r="AY91" s="1430">
        <f t="shared" si="48"/>
        <v>92</v>
      </c>
      <c r="AZ91" s="1430">
        <f t="shared" si="49"/>
        <v>4</v>
      </c>
      <c r="BA91" s="1876"/>
      <c r="BB91" s="1959"/>
      <c r="BC91" s="1960"/>
      <c r="BD91" s="1960"/>
      <c r="BE91" s="1960"/>
      <c r="BF91" s="1960"/>
      <c r="BG91" s="1960"/>
      <c r="BH91" s="1960"/>
      <c r="BI91" s="1960"/>
      <c r="BJ91" s="1960"/>
      <c r="BK91" s="1960"/>
      <c r="BL91" s="1960"/>
      <c r="BM91" s="1960"/>
      <c r="BN91" s="1960"/>
      <c r="BO91" s="1960"/>
      <c r="BP91" s="1960"/>
      <c r="BQ91" s="1960"/>
      <c r="BR91" s="1960"/>
      <c r="BS91" s="1960"/>
      <c r="BT91" s="1960"/>
      <c r="BU91" s="1960"/>
      <c r="BV91" s="1960"/>
      <c r="BW91" s="1960"/>
      <c r="BX91" s="1960"/>
      <c r="BY91" s="1960"/>
      <c r="BZ91" s="1960"/>
      <c r="CA91" s="1960"/>
      <c r="CB91" s="1960"/>
      <c r="CC91" s="1960"/>
      <c r="CD91" s="1960"/>
      <c r="CE91" s="1960"/>
      <c r="CF91" s="1960"/>
      <c r="CG91" s="1960"/>
      <c r="CH91" s="1960"/>
      <c r="CI91" s="1960"/>
      <c r="CJ91" s="1960"/>
      <c r="CK91" s="1960"/>
      <c r="CL91" s="1960"/>
      <c r="CM91" s="1960"/>
      <c r="CN91" s="1960"/>
      <c r="CO91" s="1960"/>
      <c r="CP91" s="1960"/>
      <c r="CQ91" s="1960"/>
      <c r="CR91" s="1960"/>
      <c r="CS91" s="1960"/>
      <c r="CT91" s="1960"/>
      <c r="CU91" s="1960"/>
      <c r="CV91" s="1960"/>
      <c r="CW91" s="1960"/>
      <c r="CX91" s="1960"/>
      <c r="CY91" s="1960"/>
      <c r="CZ91" s="1960"/>
      <c r="DA91" s="1960"/>
      <c r="DB91" s="1960"/>
      <c r="DC91" s="1960"/>
      <c r="DD91" s="1960"/>
      <c r="DE91" s="1960"/>
      <c r="DF91" s="1960"/>
      <c r="DG91" s="1960"/>
      <c r="DH91" s="1960"/>
      <c r="DI91" s="1960"/>
      <c r="DJ91" s="1960"/>
      <c r="DK91" s="1960"/>
      <c r="DL91" s="1960"/>
      <c r="DM91" s="1960"/>
      <c r="DN91" s="1960"/>
      <c r="DO91" s="1960"/>
      <c r="DP91" s="1960"/>
      <c r="DQ91" s="1960"/>
      <c r="DR91" s="1960"/>
      <c r="DS91" s="1960"/>
      <c r="DT91" s="1960"/>
      <c r="DU91" s="1960"/>
      <c r="DV91" s="1960"/>
      <c r="DW91" s="1960"/>
      <c r="DX91" s="1960"/>
      <c r="DY91" s="1960"/>
      <c r="DZ91" s="1960"/>
      <c r="EA91" s="1960"/>
      <c r="EB91" s="1960"/>
      <c r="EC91" s="1960"/>
      <c r="ED91" s="1960"/>
      <c r="EE91" s="1960"/>
      <c r="EF91" s="1960"/>
      <c r="EG91" s="1960"/>
      <c r="EH91" s="1960"/>
      <c r="EI91" s="1960"/>
      <c r="EJ91" s="1960"/>
      <c r="EK91" s="1960"/>
      <c r="EL91" s="1960"/>
      <c r="EM91" s="1960"/>
      <c r="EN91" s="1960"/>
      <c r="EO91" s="1960"/>
      <c r="EP91" s="1960"/>
      <c r="EQ91" s="1960"/>
      <c r="ER91" s="1960"/>
      <c r="ES91" s="1960"/>
      <c r="ET91" s="1960"/>
      <c r="EU91" s="1960"/>
      <c r="EV91" s="1960"/>
      <c r="EW91" s="1960"/>
      <c r="EX91" s="1960"/>
      <c r="EY91" s="1960"/>
      <c r="EZ91" s="1960"/>
      <c r="FA91" s="1960"/>
      <c r="FB91" s="1960"/>
      <c r="FC91" s="1960"/>
      <c r="FD91" s="1960"/>
      <c r="FE91" s="1960"/>
      <c r="FF91" s="1960"/>
      <c r="FG91" s="1960"/>
      <c r="FH91" s="1960"/>
      <c r="FI91" s="1960"/>
      <c r="FJ91" s="1960"/>
      <c r="FK91" s="1960"/>
      <c r="FL91" s="1960"/>
      <c r="FM91" s="1960"/>
      <c r="FN91" s="1960"/>
      <c r="FO91" s="1960"/>
      <c r="FP91" s="1960"/>
      <c r="FQ91" s="1960"/>
      <c r="FR91" s="1960"/>
      <c r="FS91" s="1960"/>
      <c r="FT91" s="1960"/>
      <c r="FU91" s="1960"/>
      <c r="FV91" s="1960"/>
      <c r="FW91" s="1960"/>
      <c r="FX91" s="1960"/>
      <c r="FY91" s="1960"/>
      <c r="FZ91" s="1960"/>
      <c r="GA91" s="1960"/>
      <c r="GB91" s="1960"/>
      <c r="GC91" s="1960"/>
      <c r="GD91" s="1960"/>
      <c r="GE91" s="1960"/>
      <c r="GF91" s="1960"/>
      <c r="GG91" s="1960"/>
      <c r="GH91" s="1960"/>
      <c r="GI91" s="1960"/>
      <c r="GJ91" s="1960"/>
      <c r="GK91" s="1960"/>
      <c r="GL91" s="1960"/>
      <c r="GM91" s="1960"/>
      <c r="GN91" s="1960"/>
      <c r="GO91" s="1960"/>
      <c r="GP91" s="1960"/>
      <c r="GQ91" s="1960"/>
      <c r="GR91" s="1960"/>
      <c r="GS91" s="1960"/>
      <c r="GT91" s="1960"/>
      <c r="GU91" s="1960"/>
      <c r="GV91" s="1960"/>
      <c r="GW91" s="1960"/>
      <c r="GX91" s="1960"/>
      <c r="GY91" s="1960"/>
      <c r="GZ91" s="1960"/>
      <c r="HA91" s="1960"/>
      <c r="HB91" s="1960"/>
      <c r="HC91" s="1960"/>
      <c r="HD91" s="1960"/>
      <c r="HE91" s="1960"/>
      <c r="HF91" s="1960"/>
      <c r="HG91" s="1960"/>
      <c r="HH91" s="1960"/>
      <c r="HI91" s="1960"/>
      <c r="HJ91" s="1960"/>
      <c r="HK91" s="1960"/>
      <c r="HL91" s="1960"/>
      <c r="HM91" s="1960"/>
      <c r="HN91" s="1960"/>
      <c r="HO91" s="1960"/>
      <c r="HP91" s="1960"/>
      <c r="HQ91" s="1960"/>
      <c r="HR91" s="1960"/>
      <c r="HS91" s="1960"/>
      <c r="HT91" s="1960"/>
      <c r="HU91" s="1960"/>
      <c r="HV91" s="1960"/>
      <c r="HW91" s="1960"/>
      <c r="HX91" s="1960"/>
      <c r="HY91" s="1960"/>
      <c r="HZ91" s="1960"/>
      <c r="IA91" s="1960"/>
      <c r="IB91" s="1960"/>
      <c r="IC91" s="1960"/>
      <c r="ID91" s="1960"/>
      <c r="IE91" s="1960"/>
      <c r="IF91" s="1960"/>
      <c r="IG91" s="1960"/>
      <c r="IH91" s="1960"/>
      <c r="II91" s="1960"/>
      <c r="IJ91" s="1960"/>
      <c r="IK91" s="1960"/>
      <c r="IL91" s="1960"/>
      <c r="IM91" s="1960"/>
      <c r="IN91" s="1960"/>
      <c r="IO91" s="1960"/>
      <c r="IP91" s="1960"/>
      <c r="IQ91" s="1960"/>
      <c r="IR91" s="1960"/>
      <c r="IS91" s="1960"/>
      <c r="IT91" s="1960"/>
      <c r="IU91" s="1960"/>
      <c r="IV91" s="1960"/>
      <c r="IW91" s="1960"/>
      <c r="IX91" s="1960"/>
      <c r="IY91" s="1960"/>
      <c r="IZ91" s="1960"/>
      <c r="JA91" s="1960"/>
      <c r="JB91" s="1960"/>
      <c r="JC91" s="1960"/>
      <c r="JD91" s="1960"/>
      <c r="JE91" s="1960"/>
      <c r="JF91" s="1960"/>
      <c r="JG91" s="1960"/>
      <c r="JH91" s="1960"/>
      <c r="JI91" s="1960"/>
      <c r="JJ91" s="1960"/>
      <c r="JK91" s="1960"/>
      <c r="JL91" s="1960"/>
      <c r="JM91" s="1960"/>
      <c r="JN91" s="1960"/>
      <c r="JO91" s="1960"/>
      <c r="JP91" s="1960"/>
      <c r="JQ91" s="1960"/>
      <c r="JR91" s="1960"/>
      <c r="JS91" s="1960"/>
      <c r="JT91" s="1960"/>
      <c r="JU91" s="1960"/>
      <c r="JV91" s="1960"/>
      <c r="JW91" s="1960"/>
      <c r="JX91" s="1960"/>
      <c r="JY91" s="1960"/>
      <c r="JZ91" s="1960"/>
      <c r="KA91" s="1960"/>
      <c r="KB91" s="1960"/>
      <c r="KC91" s="1960"/>
      <c r="KD91" s="1960"/>
      <c r="KE91" s="1960"/>
      <c r="KF91" s="1960"/>
      <c r="KG91" s="1960"/>
      <c r="KH91" s="1960"/>
      <c r="KI91" s="1960"/>
      <c r="KJ91" s="1960"/>
      <c r="KK91" s="1960"/>
      <c r="KL91" s="1960"/>
      <c r="KM91" s="1960"/>
      <c r="KN91" s="1960"/>
      <c r="KO91" s="1960"/>
      <c r="KP91" s="1960"/>
      <c r="KQ91" s="1960"/>
      <c r="KR91" s="1960"/>
      <c r="KS91" s="1960"/>
      <c r="KT91" s="1960"/>
      <c r="KU91" s="1960"/>
      <c r="KV91" s="1960"/>
      <c r="KW91" s="1960"/>
      <c r="KX91" s="1960"/>
      <c r="KY91" s="1960"/>
      <c r="KZ91" s="1960"/>
      <c r="LA91" s="1960"/>
      <c r="LB91" s="1960"/>
      <c r="LC91" s="1960"/>
      <c r="LD91" s="1960"/>
      <c r="LE91" s="1960"/>
      <c r="LF91" s="1960"/>
      <c r="LG91" s="1960"/>
      <c r="LH91" s="1960"/>
    </row>
    <row r="92" s="1488" customFormat="1" ht="47" customHeight="1" spans="1:320">
      <c r="A92" s="1832">
        <v>45952</v>
      </c>
      <c r="B92" s="1660" t="s">
        <v>3158</v>
      </c>
      <c r="C92" s="1661" t="s">
        <v>342</v>
      </c>
      <c r="D92" s="1662">
        <v>4500182737</v>
      </c>
      <c r="E92" s="1860" t="s">
        <v>3159</v>
      </c>
      <c r="F92" s="1662" t="s">
        <v>3160</v>
      </c>
      <c r="G92" s="1863" t="s">
        <v>2895</v>
      </c>
      <c r="H92" s="1230" t="s">
        <v>2895</v>
      </c>
      <c r="I92" s="1880" t="s">
        <v>2926</v>
      </c>
      <c r="J92" s="1543">
        <v>28800</v>
      </c>
      <c r="K92" s="1876">
        <v>0</v>
      </c>
      <c r="L92" s="1876">
        <v>24</v>
      </c>
      <c r="M92" s="1876">
        <f t="shared" si="39"/>
        <v>1200</v>
      </c>
      <c r="N92" s="1673">
        <v>45989</v>
      </c>
      <c r="O92" s="1673">
        <v>45987</v>
      </c>
      <c r="P92" s="1878"/>
      <c r="Q92" s="2079" t="s">
        <v>78</v>
      </c>
      <c r="R92" s="2079"/>
      <c r="S92" s="2079" t="s">
        <v>829</v>
      </c>
      <c r="T92" s="1891"/>
      <c r="U92" s="1891" t="s">
        <v>111</v>
      </c>
      <c r="V92" s="1900">
        <v>45957</v>
      </c>
      <c r="W92" s="1930" t="s">
        <v>287</v>
      </c>
      <c r="X92" s="1900" t="s">
        <v>88</v>
      </c>
      <c r="Y92" s="1930"/>
      <c r="Z92" s="1930"/>
      <c r="AA92" s="1597" t="s">
        <v>3161</v>
      </c>
      <c r="AB92" s="1692" t="s">
        <v>567</v>
      </c>
      <c r="AC92" s="2093">
        <v>1.0079</v>
      </c>
      <c r="AD92" s="2095">
        <f t="shared" si="40"/>
        <v>29027.52</v>
      </c>
      <c r="AE92" s="1647"/>
      <c r="AF92" s="1947" t="s">
        <v>1593</v>
      </c>
      <c r="AG92" s="1947">
        <v>6</v>
      </c>
      <c r="AH92" s="1948">
        <f t="shared" si="50"/>
        <v>28800</v>
      </c>
      <c r="AI92" s="1948"/>
      <c r="AJ92" s="1948"/>
      <c r="AK92" s="1948">
        <f>M92</f>
        <v>1200</v>
      </c>
      <c r="AL92" s="1948"/>
      <c r="AM92" s="1948"/>
      <c r="AN92" s="1948"/>
      <c r="AO92" s="1948" t="s">
        <v>63</v>
      </c>
      <c r="AP92" s="1948">
        <f t="shared" si="38"/>
        <v>28800</v>
      </c>
      <c r="AQ92" s="1948"/>
      <c r="AR92" s="1430">
        <f t="shared" si="42"/>
        <v>4800</v>
      </c>
      <c r="AS92" s="1430">
        <f t="shared" si="43"/>
        <v>4800</v>
      </c>
      <c r="AT92" s="1430">
        <f t="shared" si="44"/>
        <v>4800</v>
      </c>
      <c r="AU92" s="1430">
        <f t="shared" si="45"/>
        <v>4800</v>
      </c>
      <c r="AV92" s="1430">
        <f t="shared" si="46"/>
        <v>4800</v>
      </c>
      <c r="AW92" s="1430">
        <f t="shared" si="47"/>
        <v>4800</v>
      </c>
      <c r="AX92" s="1430"/>
      <c r="AY92" s="1430">
        <f t="shared" si="48"/>
        <v>4600</v>
      </c>
      <c r="AZ92" s="1430">
        <f t="shared" si="49"/>
        <v>200</v>
      </c>
      <c r="BA92" s="1876"/>
      <c r="BB92" s="1959"/>
      <c r="BC92" s="1960"/>
      <c r="BD92" s="1960"/>
      <c r="BE92" s="1960"/>
      <c r="BF92" s="1960"/>
      <c r="BG92" s="1960"/>
      <c r="BH92" s="1960"/>
      <c r="BI92" s="1960"/>
      <c r="BJ92" s="1960"/>
      <c r="BK92" s="1960"/>
      <c r="BL92" s="1960"/>
      <c r="BM92" s="1960"/>
      <c r="BN92" s="1960"/>
      <c r="BO92" s="1960"/>
      <c r="BP92" s="1960"/>
      <c r="BQ92" s="1960"/>
      <c r="BR92" s="1960"/>
      <c r="BS92" s="1960"/>
      <c r="BT92" s="1960"/>
      <c r="BU92" s="1960"/>
      <c r="BV92" s="1960"/>
      <c r="BW92" s="1960"/>
      <c r="BX92" s="1960"/>
      <c r="BY92" s="1960"/>
      <c r="BZ92" s="1960"/>
      <c r="CA92" s="1960"/>
      <c r="CB92" s="1960"/>
      <c r="CC92" s="1960"/>
      <c r="CD92" s="1960"/>
      <c r="CE92" s="1960"/>
      <c r="CF92" s="1960"/>
      <c r="CG92" s="1960"/>
      <c r="CH92" s="1960"/>
      <c r="CI92" s="1960"/>
      <c r="CJ92" s="1960"/>
      <c r="CK92" s="1960"/>
      <c r="CL92" s="1960"/>
      <c r="CM92" s="1960"/>
      <c r="CN92" s="1960"/>
      <c r="CO92" s="1960"/>
      <c r="CP92" s="1960"/>
      <c r="CQ92" s="1960"/>
      <c r="CR92" s="1960"/>
      <c r="CS92" s="1960"/>
      <c r="CT92" s="1960"/>
      <c r="CU92" s="1960"/>
      <c r="CV92" s="1960"/>
      <c r="CW92" s="1960"/>
      <c r="CX92" s="1960"/>
      <c r="CY92" s="1960"/>
      <c r="CZ92" s="1960"/>
      <c r="DA92" s="1960"/>
      <c r="DB92" s="1960"/>
      <c r="DC92" s="1960"/>
      <c r="DD92" s="1960"/>
      <c r="DE92" s="1960"/>
      <c r="DF92" s="1960"/>
      <c r="DG92" s="1960"/>
      <c r="DH92" s="1960"/>
      <c r="DI92" s="1960"/>
      <c r="DJ92" s="1960"/>
      <c r="DK92" s="1960"/>
      <c r="DL92" s="1960"/>
      <c r="DM92" s="1960"/>
      <c r="DN92" s="1960"/>
      <c r="DO92" s="1960"/>
      <c r="DP92" s="1960"/>
      <c r="DQ92" s="1960"/>
      <c r="DR92" s="1960"/>
      <c r="DS92" s="1960"/>
      <c r="DT92" s="1960"/>
      <c r="DU92" s="1960"/>
      <c r="DV92" s="1960"/>
      <c r="DW92" s="1960"/>
      <c r="DX92" s="1960"/>
      <c r="DY92" s="1960"/>
      <c r="DZ92" s="1960"/>
      <c r="EA92" s="1960"/>
      <c r="EB92" s="1960"/>
      <c r="EC92" s="1960"/>
      <c r="ED92" s="1960"/>
      <c r="EE92" s="1960"/>
      <c r="EF92" s="1960"/>
      <c r="EG92" s="1960"/>
      <c r="EH92" s="1960"/>
      <c r="EI92" s="1960"/>
      <c r="EJ92" s="1960"/>
      <c r="EK92" s="1960"/>
      <c r="EL92" s="1960"/>
      <c r="EM92" s="1960"/>
      <c r="EN92" s="1960"/>
      <c r="EO92" s="1960"/>
      <c r="EP92" s="1960"/>
      <c r="EQ92" s="1960"/>
      <c r="ER92" s="1960"/>
      <c r="ES92" s="1960"/>
      <c r="ET92" s="1960"/>
      <c r="EU92" s="1960"/>
      <c r="EV92" s="1960"/>
      <c r="EW92" s="1960"/>
      <c r="EX92" s="1960"/>
      <c r="EY92" s="1960"/>
      <c r="EZ92" s="1960"/>
      <c r="FA92" s="1960"/>
      <c r="FB92" s="1960"/>
      <c r="FC92" s="1960"/>
      <c r="FD92" s="1960"/>
      <c r="FE92" s="1960"/>
      <c r="FF92" s="1960"/>
      <c r="FG92" s="1960"/>
      <c r="FH92" s="1960"/>
      <c r="FI92" s="1960"/>
      <c r="FJ92" s="1960"/>
      <c r="FK92" s="1960"/>
      <c r="FL92" s="1960"/>
      <c r="FM92" s="1960"/>
      <c r="FN92" s="1960"/>
      <c r="FO92" s="1960"/>
      <c r="FP92" s="1960"/>
      <c r="FQ92" s="1960"/>
      <c r="FR92" s="1960"/>
      <c r="FS92" s="1960"/>
      <c r="FT92" s="1960"/>
      <c r="FU92" s="1960"/>
      <c r="FV92" s="1960"/>
      <c r="FW92" s="1960"/>
      <c r="FX92" s="1960"/>
      <c r="FY92" s="1960"/>
      <c r="FZ92" s="1960"/>
      <c r="GA92" s="1960"/>
      <c r="GB92" s="1960"/>
      <c r="GC92" s="1960"/>
      <c r="GD92" s="1960"/>
      <c r="GE92" s="1960"/>
      <c r="GF92" s="1960"/>
      <c r="GG92" s="1960"/>
      <c r="GH92" s="1960"/>
      <c r="GI92" s="1960"/>
      <c r="GJ92" s="1960"/>
      <c r="GK92" s="1960"/>
      <c r="GL92" s="1960"/>
      <c r="GM92" s="1960"/>
      <c r="GN92" s="1960"/>
      <c r="GO92" s="1960"/>
      <c r="GP92" s="1960"/>
      <c r="GQ92" s="1960"/>
      <c r="GR92" s="1960"/>
      <c r="GS92" s="1960"/>
      <c r="GT92" s="1960"/>
      <c r="GU92" s="1960"/>
      <c r="GV92" s="1960"/>
      <c r="GW92" s="1960"/>
      <c r="GX92" s="1960"/>
      <c r="GY92" s="1960"/>
      <c r="GZ92" s="1960"/>
      <c r="HA92" s="1960"/>
      <c r="HB92" s="1960"/>
      <c r="HC92" s="1960"/>
      <c r="HD92" s="1960"/>
      <c r="HE92" s="1960"/>
      <c r="HF92" s="1960"/>
      <c r="HG92" s="1960"/>
      <c r="HH92" s="1960"/>
      <c r="HI92" s="1960"/>
      <c r="HJ92" s="1960"/>
      <c r="HK92" s="1960"/>
      <c r="HL92" s="1960"/>
      <c r="HM92" s="1960"/>
      <c r="HN92" s="1960"/>
      <c r="HO92" s="1960"/>
      <c r="HP92" s="1960"/>
      <c r="HQ92" s="1960"/>
      <c r="HR92" s="1960"/>
      <c r="HS92" s="1960"/>
      <c r="HT92" s="1960"/>
      <c r="HU92" s="1960"/>
      <c r="HV92" s="1960"/>
      <c r="HW92" s="1960"/>
      <c r="HX92" s="1960"/>
      <c r="HY92" s="1960"/>
      <c r="HZ92" s="1960"/>
      <c r="IA92" s="1960"/>
      <c r="IB92" s="1960"/>
      <c r="IC92" s="1960"/>
      <c r="ID92" s="1960"/>
      <c r="IE92" s="1960"/>
      <c r="IF92" s="1960"/>
      <c r="IG92" s="1960"/>
      <c r="IH92" s="1960"/>
      <c r="II92" s="1960"/>
      <c r="IJ92" s="1960"/>
      <c r="IK92" s="1960"/>
      <c r="IL92" s="1960"/>
      <c r="IM92" s="1960"/>
      <c r="IN92" s="1960"/>
      <c r="IO92" s="1960"/>
      <c r="IP92" s="1960"/>
      <c r="IQ92" s="1960"/>
      <c r="IR92" s="1960"/>
      <c r="IS92" s="1960"/>
      <c r="IT92" s="1960"/>
      <c r="IU92" s="1960"/>
      <c r="IV92" s="1960"/>
      <c r="IW92" s="1960"/>
      <c r="IX92" s="1960"/>
      <c r="IY92" s="1960"/>
      <c r="IZ92" s="1960"/>
      <c r="JA92" s="1960"/>
      <c r="JB92" s="1960"/>
      <c r="JC92" s="1960"/>
      <c r="JD92" s="1960"/>
      <c r="JE92" s="1960"/>
      <c r="JF92" s="1960"/>
      <c r="JG92" s="1960"/>
      <c r="JH92" s="1960"/>
      <c r="JI92" s="1960"/>
      <c r="JJ92" s="1960"/>
      <c r="JK92" s="1960"/>
      <c r="JL92" s="1960"/>
      <c r="JM92" s="1960"/>
      <c r="JN92" s="1960"/>
      <c r="JO92" s="1960"/>
      <c r="JP92" s="1960"/>
      <c r="JQ92" s="1960"/>
      <c r="JR92" s="1960"/>
      <c r="JS92" s="1960"/>
      <c r="JT92" s="1960"/>
      <c r="JU92" s="1960"/>
      <c r="JV92" s="1960"/>
      <c r="JW92" s="1960"/>
      <c r="JX92" s="1960"/>
      <c r="JY92" s="1960"/>
      <c r="JZ92" s="1960"/>
      <c r="KA92" s="1960"/>
      <c r="KB92" s="1960"/>
      <c r="KC92" s="1960"/>
      <c r="KD92" s="1960"/>
      <c r="KE92" s="1960"/>
      <c r="KF92" s="1960"/>
      <c r="KG92" s="1960"/>
      <c r="KH92" s="1960"/>
      <c r="KI92" s="1960"/>
      <c r="KJ92" s="1960"/>
      <c r="KK92" s="1960"/>
      <c r="KL92" s="1960"/>
      <c r="KM92" s="1960"/>
      <c r="KN92" s="1960"/>
      <c r="KO92" s="1960"/>
      <c r="KP92" s="1960"/>
      <c r="KQ92" s="1960"/>
      <c r="KR92" s="1960"/>
      <c r="KS92" s="1960"/>
      <c r="KT92" s="1960"/>
      <c r="KU92" s="1960"/>
      <c r="KV92" s="1960"/>
      <c r="KW92" s="1960"/>
      <c r="KX92" s="1960"/>
      <c r="KY92" s="1960"/>
      <c r="KZ92" s="1960"/>
      <c r="LA92" s="1960"/>
      <c r="LB92" s="1960"/>
      <c r="LC92" s="1960"/>
      <c r="LD92" s="1960"/>
      <c r="LE92" s="1960"/>
      <c r="LF92" s="1960"/>
      <c r="LG92" s="1960"/>
      <c r="LH92" s="1960"/>
    </row>
    <row r="93" s="1488" customFormat="1" ht="47" customHeight="1" spans="1:320">
      <c r="A93" s="1832">
        <v>45954</v>
      </c>
      <c r="B93" s="1660" t="s">
        <v>769</v>
      </c>
      <c r="C93" s="1661" t="s">
        <v>698</v>
      </c>
      <c r="D93" s="1662">
        <v>4500182989</v>
      </c>
      <c r="E93" s="1662">
        <v>211044</v>
      </c>
      <c r="F93" s="1662" t="s">
        <v>3162</v>
      </c>
      <c r="G93" s="1863" t="s">
        <v>2895</v>
      </c>
      <c r="H93" s="1863" t="s">
        <v>2895</v>
      </c>
      <c r="I93" s="1880" t="s">
        <v>2926</v>
      </c>
      <c r="J93" s="1543">
        <v>4512</v>
      </c>
      <c r="K93" s="1876">
        <v>0</v>
      </c>
      <c r="L93" s="1876">
        <v>24</v>
      </c>
      <c r="M93" s="1876">
        <f t="shared" si="39"/>
        <v>188</v>
      </c>
      <c r="N93" s="1673">
        <v>45993</v>
      </c>
      <c r="O93" s="1673">
        <f>N93-4</f>
        <v>45989</v>
      </c>
      <c r="P93" s="1878">
        <v>46002</v>
      </c>
      <c r="Q93" s="1570" t="s">
        <v>78</v>
      </c>
      <c r="R93" s="2079"/>
      <c r="S93" s="1570" t="s">
        <v>829</v>
      </c>
      <c r="T93" s="1891"/>
      <c r="U93" s="1891" t="s">
        <v>168</v>
      </c>
      <c r="V93" s="1900">
        <v>45964</v>
      </c>
      <c r="W93" s="1930" t="s">
        <v>287</v>
      </c>
      <c r="X93" s="1900" t="s">
        <v>3163</v>
      </c>
      <c r="Y93" s="1930"/>
      <c r="Z93" s="1930"/>
      <c r="AA93" s="1597" t="s">
        <v>3164</v>
      </c>
      <c r="AB93" s="1692" t="s">
        <v>696</v>
      </c>
      <c r="AC93" s="2093">
        <v>1.0222</v>
      </c>
      <c r="AD93" s="2095">
        <f t="shared" si="40"/>
        <v>4612.1664</v>
      </c>
      <c r="AE93" s="1647"/>
      <c r="AF93" s="1947" t="s">
        <v>1593</v>
      </c>
      <c r="AG93" s="1947">
        <v>6</v>
      </c>
      <c r="AH93" s="1948">
        <f t="shared" si="50"/>
        <v>4512</v>
      </c>
      <c r="AI93" s="1948"/>
      <c r="AJ93" s="1948"/>
      <c r="AK93" s="1948">
        <f>J93/24</f>
        <v>188</v>
      </c>
      <c r="AL93" s="1948"/>
      <c r="AM93" s="1948"/>
      <c r="AN93" s="1948"/>
      <c r="AO93" s="1948" t="s">
        <v>63</v>
      </c>
      <c r="AP93" s="1948">
        <f t="shared" si="38"/>
        <v>4512</v>
      </c>
      <c r="AQ93" s="1948"/>
      <c r="AR93" s="1430">
        <f t="shared" si="42"/>
        <v>752</v>
      </c>
      <c r="AS93" s="1430">
        <f t="shared" si="43"/>
        <v>752</v>
      </c>
      <c r="AT93" s="1430">
        <f t="shared" si="44"/>
        <v>752</v>
      </c>
      <c r="AU93" s="1430">
        <f t="shared" si="45"/>
        <v>752</v>
      </c>
      <c r="AV93" s="1430">
        <f t="shared" si="46"/>
        <v>752</v>
      </c>
      <c r="AW93" s="1430">
        <f t="shared" si="47"/>
        <v>752</v>
      </c>
      <c r="AX93" s="1430"/>
      <c r="AY93" s="1430">
        <f t="shared" si="48"/>
        <v>720.666666666667</v>
      </c>
      <c r="AZ93" s="1430">
        <f t="shared" si="49"/>
        <v>31.3333333333333</v>
      </c>
      <c r="BA93" s="1876"/>
      <c r="BB93" s="1959"/>
      <c r="BC93" s="1960"/>
      <c r="BD93" s="1960"/>
      <c r="BE93" s="1960"/>
      <c r="BF93" s="1960"/>
      <c r="BG93" s="1960"/>
      <c r="BH93" s="1960"/>
      <c r="BI93" s="1960"/>
      <c r="BJ93" s="1960"/>
      <c r="BK93" s="1960"/>
      <c r="BL93" s="1960"/>
      <c r="BM93" s="1960"/>
      <c r="BN93" s="1960"/>
      <c r="BO93" s="1960"/>
      <c r="BP93" s="1960"/>
      <c r="BQ93" s="1960"/>
      <c r="BR93" s="1960"/>
      <c r="BS93" s="1960"/>
      <c r="BT93" s="1960"/>
      <c r="BU93" s="1960"/>
      <c r="BV93" s="1960"/>
      <c r="BW93" s="1960"/>
      <c r="BX93" s="1960"/>
      <c r="BY93" s="1960"/>
      <c r="BZ93" s="1960"/>
      <c r="CA93" s="1960"/>
      <c r="CB93" s="1960"/>
      <c r="CC93" s="1960"/>
      <c r="CD93" s="1960"/>
      <c r="CE93" s="1960"/>
      <c r="CF93" s="1960"/>
      <c r="CG93" s="1960"/>
      <c r="CH93" s="1960"/>
      <c r="CI93" s="1960"/>
      <c r="CJ93" s="1960"/>
      <c r="CK93" s="1960"/>
      <c r="CL93" s="1960"/>
      <c r="CM93" s="1960"/>
      <c r="CN93" s="1960"/>
      <c r="CO93" s="1960"/>
      <c r="CP93" s="1960"/>
      <c r="CQ93" s="1960"/>
      <c r="CR93" s="1960"/>
      <c r="CS93" s="1960"/>
      <c r="CT93" s="1960"/>
      <c r="CU93" s="1960"/>
      <c r="CV93" s="1960"/>
      <c r="CW93" s="1960"/>
      <c r="CX93" s="1960"/>
      <c r="CY93" s="1960"/>
      <c r="CZ93" s="1960"/>
      <c r="DA93" s="1960"/>
      <c r="DB93" s="1960"/>
      <c r="DC93" s="1960"/>
      <c r="DD93" s="1960"/>
      <c r="DE93" s="1960"/>
      <c r="DF93" s="1960"/>
      <c r="DG93" s="1960"/>
      <c r="DH93" s="1960"/>
      <c r="DI93" s="1960"/>
      <c r="DJ93" s="1960"/>
      <c r="DK93" s="1960"/>
      <c r="DL93" s="1960"/>
      <c r="DM93" s="1960"/>
      <c r="DN93" s="1960"/>
      <c r="DO93" s="1960"/>
      <c r="DP93" s="1960"/>
      <c r="DQ93" s="1960"/>
      <c r="DR93" s="1960"/>
      <c r="DS93" s="1960"/>
      <c r="DT93" s="1960"/>
      <c r="DU93" s="1960"/>
      <c r="DV93" s="1960"/>
      <c r="DW93" s="1960"/>
      <c r="DX93" s="1960"/>
      <c r="DY93" s="1960"/>
      <c r="DZ93" s="1960"/>
      <c r="EA93" s="1960"/>
      <c r="EB93" s="1960"/>
      <c r="EC93" s="1960"/>
      <c r="ED93" s="1960"/>
      <c r="EE93" s="1960"/>
      <c r="EF93" s="1960"/>
      <c r="EG93" s="1960"/>
      <c r="EH93" s="1960"/>
      <c r="EI93" s="1960"/>
      <c r="EJ93" s="1960"/>
      <c r="EK93" s="1960"/>
      <c r="EL93" s="1960"/>
      <c r="EM93" s="1960"/>
      <c r="EN93" s="1960"/>
      <c r="EO93" s="1960"/>
      <c r="EP93" s="1960"/>
      <c r="EQ93" s="1960"/>
      <c r="ER93" s="1960"/>
      <c r="ES93" s="1960"/>
      <c r="ET93" s="1960"/>
      <c r="EU93" s="1960"/>
      <c r="EV93" s="1960"/>
      <c r="EW93" s="1960"/>
      <c r="EX93" s="1960"/>
      <c r="EY93" s="1960"/>
      <c r="EZ93" s="1960"/>
      <c r="FA93" s="1960"/>
      <c r="FB93" s="1960"/>
      <c r="FC93" s="1960"/>
      <c r="FD93" s="1960"/>
      <c r="FE93" s="1960"/>
      <c r="FF93" s="1960"/>
      <c r="FG93" s="1960"/>
      <c r="FH93" s="1960"/>
      <c r="FI93" s="1960"/>
      <c r="FJ93" s="1960"/>
      <c r="FK93" s="1960"/>
      <c r="FL93" s="1960"/>
      <c r="FM93" s="1960"/>
      <c r="FN93" s="1960"/>
      <c r="FO93" s="1960"/>
      <c r="FP93" s="1960"/>
      <c r="FQ93" s="1960"/>
      <c r="FR93" s="1960"/>
      <c r="FS93" s="1960"/>
      <c r="FT93" s="1960"/>
      <c r="FU93" s="1960"/>
      <c r="FV93" s="1960"/>
      <c r="FW93" s="1960"/>
      <c r="FX93" s="1960"/>
      <c r="FY93" s="1960"/>
      <c r="FZ93" s="1960"/>
      <c r="GA93" s="1960"/>
      <c r="GB93" s="1960"/>
      <c r="GC93" s="1960"/>
      <c r="GD93" s="1960"/>
      <c r="GE93" s="1960"/>
      <c r="GF93" s="1960"/>
      <c r="GG93" s="1960"/>
      <c r="GH93" s="1960"/>
      <c r="GI93" s="1960"/>
      <c r="GJ93" s="1960"/>
      <c r="GK93" s="1960"/>
      <c r="GL93" s="1960"/>
      <c r="GM93" s="1960"/>
      <c r="GN93" s="1960"/>
      <c r="GO93" s="1960"/>
      <c r="GP93" s="1960"/>
      <c r="GQ93" s="1960"/>
      <c r="GR93" s="1960"/>
      <c r="GS93" s="1960"/>
      <c r="GT93" s="1960"/>
      <c r="GU93" s="1960"/>
      <c r="GV93" s="1960"/>
      <c r="GW93" s="1960"/>
      <c r="GX93" s="1960"/>
      <c r="GY93" s="1960"/>
      <c r="GZ93" s="1960"/>
      <c r="HA93" s="1960"/>
      <c r="HB93" s="1960"/>
      <c r="HC93" s="1960"/>
      <c r="HD93" s="1960"/>
      <c r="HE93" s="1960"/>
      <c r="HF93" s="1960"/>
      <c r="HG93" s="1960"/>
      <c r="HH93" s="1960"/>
      <c r="HI93" s="1960"/>
      <c r="HJ93" s="1960"/>
      <c r="HK93" s="1960"/>
      <c r="HL93" s="1960"/>
      <c r="HM93" s="1960"/>
      <c r="HN93" s="1960"/>
      <c r="HO93" s="1960"/>
      <c r="HP93" s="1960"/>
      <c r="HQ93" s="1960"/>
      <c r="HR93" s="1960"/>
      <c r="HS93" s="1960"/>
      <c r="HT93" s="1960"/>
      <c r="HU93" s="1960"/>
      <c r="HV93" s="1960"/>
      <c r="HW93" s="1960"/>
      <c r="HX93" s="1960"/>
      <c r="HY93" s="1960"/>
      <c r="HZ93" s="1960"/>
      <c r="IA93" s="1960"/>
      <c r="IB93" s="1960"/>
      <c r="IC93" s="1960"/>
      <c r="ID93" s="1960"/>
      <c r="IE93" s="1960"/>
      <c r="IF93" s="1960"/>
      <c r="IG93" s="1960"/>
      <c r="IH93" s="1960"/>
      <c r="II93" s="1960"/>
      <c r="IJ93" s="1960"/>
      <c r="IK93" s="1960"/>
      <c r="IL93" s="1960"/>
      <c r="IM93" s="1960"/>
      <c r="IN93" s="1960"/>
      <c r="IO93" s="1960"/>
      <c r="IP93" s="1960"/>
      <c r="IQ93" s="1960"/>
      <c r="IR93" s="1960"/>
      <c r="IS93" s="1960"/>
      <c r="IT93" s="1960"/>
      <c r="IU93" s="1960"/>
      <c r="IV93" s="1960"/>
      <c r="IW93" s="1960"/>
      <c r="IX93" s="1960"/>
      <c r="IY93" s="1960"/>
      <c r="IZ93" s="1960"/>
      <c r="JA93" s="1960"/>
      <c r="JB93" s="1960"/>
      <c r="JC93" s="1960"/>
      <c r="JD93" s="1960"/>
      <c r="JE93" s="1960"/>
      <c r="JF93" s="1960"/>
      <c r="JG93" s="1960"/>
      <c r="JH93" s="1960"/>
      <c r="JI93" s="1960"/>
      <c r="JJ93" s="1960"/>
      <c r="JK93" s="1960"/>
      <c r="JL93" s="1960"/>
      <c r="JM93" s="1960"/>
      <c r="JN93" s="1960"/>
      <c r="JO93" s="1960"/>
      <c r="JP93" s="1960"/>
      <c r="JQ93" s="1960"/>
      <c r="JR93" s="1960"/>
      <c r="JS93" s="1960"/>
      <c r="JT93" s="1960"/>
      <c r="JU93" s="1960"/>
      <c r="JV93" s="1960"/>
      <c r="JW93" s="1960"/>
      <c r="JX93" s="1960"/>
      <c r="JY93" s="1960"/>
      <c r="JZ93" s="1960"/>
      <c r="KA93" s="1960"/>
      <c r="KB93" s="1960"/>
      <c r="KC93" s="1960"/>
      <c r="KD93" s="1960"/>
      <c r="KE93" s="1960"/>
      <c r="KF93" s="1960"/>
      <c r="KG93" s="1960"/>
      <c r="KH93" s="1960"/>
      <c r="KI93" s="1960"/>
      <c r="KJ93" s="1960"/>
      <c r="KK93" s="1960"/>
      <c r="KL93" s="1960"/>
      <c r="KM93" s="1960"/>
      <c r="KN93" s="1960"/>
      <c r="KO93" s="1960"/>
      <c r="KP93" s="1960"/>
      <c r="KQ93" s="1960"/>
      <c r="KR93" s="1960"/>
      <c r="KS93" s="1960"/>
      <c r="KT93" s="1960"/>
      <c r="KU93" s="1960"/>
      <c r="KV93" s="1960"/>
      <c r="KW93" s="1960"/>
      <c r="KX93" s="1960"/>
      <c r="KY93" s="1960"/>
      <c r="KZ93" s="1960"/>
      <c r="LA93" s="1960"/>
      <c r="LB93" s="1960"/>
      <c r="LC93" s="1960"/>
      <c r="LD93" s="1960"/>
      <c r="LE93" s="1960"/>
      <c r="LF93" s="1960"/>
      <c r="LG93" s="1960"/>
      <c r="LH93" s="1960"/>
    </row>
    <row r="94" s="2036" customFormat="1" ht="47" customHeight="1" spans="1:320">
      <c r="A94" s="2040">
        <v>45958</v>
      </c>
      <c r="B94" s="1656" t="s">
        <v>581</v>
      </c>
      <c r="C94" s="1657" t="s">
        <v>582</v>
      </c>
      <c r="D94" s="1658">
        <v>4500183343</v>
      </c>
      <c r="E94" s="1658"/>
      <c r="F94" s="1658" t="s">
        <v>3165</v>
      </c>
      <c r="G94" s="2042" t="s">
        <v>2831</v>
      </c>
      <c r="H94" s="2042" t="s">
        <v>2831</v>
      </c>
      <c r="I94" s="2055" t="s">
        <v>2970</v>
      </c>
      <c r="J94" s="1667">
        <v>6720</v>
      </c>
      <c r="K94" s="2056">
        <v>0</v>
      </c>
      <c r="L94" s="2056">
        <v>96</v>
      </c>
      <c r="M94" s="2056">
        <f t="shared" si="39"/>
        <v>70</v>
      </c>
      <c r="N94" s="1672">
        <v>45989</v>
      </c>
      <c r="O94" s="1672">
        <v>45987</v>
      </c>
      <c r="P94" s="2057"/>
      <c r="Q94" s="1676" t="s">
        <v>78</v>
      </c>
      <c r="R94" s="2070"/>
      <c r="S94" s="1676" t="s">
        <v>829</v>
      </c>
      <c r="T94" s="2072"/>
      <c r="U94" s="2072" t="s">
        <v>111</v>
      </c>
      <c r="V94" s="2073">
        <v>45966</v>
      </c>
      <c r="W94" s="2074" t="s">
        <v>88</v>
      </c>
      <c r="X94" s="2073" t="s">
        <v>88</v>
      </c>
      <c r="Y94" s="2074"/>
      <c r="Z94" s="2074"/>
      <c r="AA94" s="2468" t="s">
        <v>3166</v>
      </c>
      <c r="AB94" s="1691" t="s">
        <v>187</v>
      </c>
      <c r="AC94" s="2088">
        <v>1.0037</v>
      </c>
      <c r="AD94" s="2089">
        <f t="shared" si="40"/>
        <v>6744.864</v>
      </c>
      <c r="AE94" s="1699"/>
      <c r="AF94" s="2090" t="s">
        <v>81</v>
      </c>
      <c r="AG94" s="2090"/>
      <c r="AH94" s="2097">
        <f t="shared" si="50"/>
        <v>6720</v>
      </c>
      <c r="AI94" s="2097"/>
      <c r="AJ94" s="2097"/>
      <c r="AK94" s="2097">
        <f>M94</f>
        <v>70</v>
      </c>
      <c r="AL94" s="2097"/>
      <c r="AM94" s="2097"/>
      <c r="AN94" s="2097"/>
      <c r="AO94" s="2097" t="s">
        <v>63</v>
      </c>
      <c r="AP94" s="2097">
        <f t="shared" si="38"/>
        <v>6720</v>
      </c>
      <c r="AQ94" s="2097"/>
      <c r="AR94" s="1706">
        <f t="shared" si="42"/>
        <v>1120</v>
      </c>
      <c r="AS94" s="1706">
        <f t="shared" si="43"/>
        <v>1120</v>
      </c>
      <c r="AT94" s="1706">
        <f t="shared" si="44"/>
        <v>1120</v>
      </c>
      <c r="AU94" s="1706">
        <f t="shared" si="45"/>
        <v>1120</v>
      </c>
      <c r="AV94" s="1706">
        <f t="shared" si="46"/>
        <v>1120</v>
      </c>
      <c r="AW94" s="1706">
        <f t="shared" si="47"/>
        <v>1120</v>
      </c>
      <c r="AX94" s="1706"/>
      <c r="AY94" s="1706">
        <f t="shared" si="48"/>
        <v>1073.33333333333</v>
      </c>
      <c r="AZ94" s="1706">
        <f t="shared" si="49"/>
        <v>46.6666666666667</v>
      </c>
      <c r="BA94" s="2056"/>
      <c r="BB94" s="2113"/>
      <c r="BC94" s="2114"/>
      <c r="BD94" s="2114"/>
      <c r="BE94" s="2114"/>
      <c r="BF94" s="2114"/>
      <c r="BG94" s="2114"/>
      <c r="BH94" s="2114"/>
      <c r="BI94" s="2114"/>
      <c r="BJ94" s="2114"/>
      <c r="BK94" s="2114"/>
      <c r="BL94" s="2114"/>
      <c r="BM94" s="2114"/>
      <c r="BN94" s="2114"/>
      <c r="BO94" s="2114"/>
      <c r="BP94" s="2114"/>
      <c r="BQ94" s="2114"/>
      <c r="BR94" s="2114"/>
      <c r="BS94" s="2114"/>
      <c r="BT94" s="2114"/>
      <c r="BU94" s="2114"/>
      <c r="BV94" s="2114"/>
      <c r="BW94" s="2114"/>
      <c r="BX94" s="2114"/>
      <c r="BY94" s="2114"/>
      <c r="BZ94" s="2114"/>
      <c r="CA94" s="2114"/>
      <c r="CB94" s="2114"/>
      <c r="CC94" s="2114"/>
      <c r="CD94" s="2114"/>
      <c r="CE94" s="2114"/>
      <c r="CF94" s="2114"/>
      <c r="CG94" s="2114"/>
      <c r="CH94" s="2114"/>
      <c r="CI94" s="2114"/>
      <c r="CJ94" s="2114"/>
      <c r="CK94" s="2114"/>
      <c r="CL94" s="2114"/>
      <c r="CM94" s="2114"/>
      <c r="CN94" s="2114"/>
      <c r="CO94" s="2114"/>
      <c r="CP94" s="2114"/>
      <c r="CQ94" s="2114"/>
      <c r="CR94" s="2114"/>
      <c r="CS94" s="2114"/>
      <c r="CT94" s="2114"/>
      <c r="CU94" s="2114"/>
      <c r="CV94" s="2114"/>
      <c r="CW94" s="2114"/>
      <c r="CX94" s="2114"/>
      <c r="CY94" s="2114"/>
      <c r="CZ94" s="2114"/>
      <c r="DA94" s="2114"/>
      <c r="DB94" s="2114"/>
      <c r="DC94" s="2114"/>
      <c r="DD94" s="2114"/>
      <c r="DE94" s="2114"/>
      <c r="DF94" s="2114"/>
      <c r="DG94" s="2114"/>
      <c r="DH94" s="2114"/>
      <c r="DI94" s="2114"/>
      <c r="DJ94" s="2114"/>
      <c r="DK94" s="2114"/>
      <c r="DL94" s="2114"/>
      <c r="DM94" s="2114"/>
      <c r="DN94" s="2114"/>
      <c r="DO94" s="2114"/>
      <c r="DP94" s="2114"/>
      <c r="DQ94" s="2114"/>
      <c r="DR94" s="2114"/>
      <c r="DS94" s="2114"/>
      <c r="DT94" s="2114"/>
      <c r="DU94" s="2114"/>
      <c r="DV94" s="2114"/>
      <c r="DW94" s="2114"/>
      <c r="DX94" s="2114"/>
      <c r="DY94" s="2114"/>
      <c r="DZ94" s="2114"/>
      <c r="EA94" s="2114"/>
      <c r="EB94" s="2114"/>
      <c r="EC94" s="2114"/>
      <c r="ED94" s="2114"/>
      <c r="EE94" s="2114"/>
      <c r="EF94" s="2114"/>
      <c r="EG94" s="2114"/>
      <c r="EH94" s="2114"/>
      <c r="EI94" s="2114"/>
      <c r="EJ94" s="2114"/>
      <c r="EK94" s="2114"/>
      <c r="EL94" s="2114"/>
      <c r="EM94" s="2114"/>
      <c r="EN94" s="2114"/>
      <c r="EO94" s="2114"/>
      <c r="EP94" s="2114"/>
      <c r="EQ94" s="2114"/>
      <c r="ER94" s="2114"/>
      <c r="ES94" s="2114"/>
      <c r="ET94" s="2114"/>
      <c r="EU94" s="2114"/>
      <c r="EV94" s="2114"/>
      <c r="EW94" s="2114"/>
      <c r="EX94" s="2114"/>
      <c r="EY94" s="2114"/>
      <c r="EZ94" s="2114"/>
      <c r="FA94" s="2114"/>
      <c r="FB94" s="2114"/>
      <c r="FC94" s="2114"/>
      <c r="FD94" s="2114"/>
      <c r="FE94" s="2114"/>
      <c r="FF94" s="2114"/>
      <c r="FG94" s="2114"/>
      <c r="FH94" s="2114"/>
      <c r="FI94" s="2114"/>
      <c r="FJ94" s="2114"/>
      <c r="FK94" s="2114"/>
      <c r="FL94" s="2114"/>
      <c r="FM94" s="2114"/>
      <c r="FN94" s="2114"/>
      <c r="FO94" s="2114"/>
      <c r="FP94" s="2114"/>
      <c r="FQ94" s="2114"/>
      <c r="FR94" s="2114"/>
      <c r="FS94" s="2114"/>
      <c r="FT94" s="2114"/>
      <c r="FU94" s="2114"/>
      <c r="FV94" s="2114"/>
      <c r="FW94" s="2114"/>
      <c r="FX94" s="2114"/>
      <c r="FY94" s="2114"/>
      <c r="FZ94" s="2114"/>
      <c r="GA94" s="2114"/>
      <c r="GB94" s="2114"/>
      <c r="GC94" s="2114"/>
      <c r="GD94" s="2114"/>
      <c r="GE94" s="2114"/>
      <c r="GF94" s="2114"/>
      <c r="GG94" s="2114"/>
      <c r="GH94" s="2114"/>
      <c r="GI94" s="2114"/>
      <c r="GJ94" s="2114"/>
      <c r="GK94" s="2114"/>
      <c r="GL94" s="2114"/>
      <c r="GM94" s="2114"/>
      <c r="GN94" s="2114"/>
      <c r="GO94" s="2114"/>
      <c r="GP94" s="2114"/>
      <c r="GQ94" s="2114"/>
      <c r="GR94" s="2114"/>
      <c r="GS94" s="2114"/>
      <c r="GT94" s="2114"/>
      <c r="GU94" s="2114"/>
      <c r="GV94" s="2114"/>
      <c r="GW94" s="2114"/>
      <c r="GX94" s="2114"/>
      <c r="GY94" s="2114"/>
      <c r="GZ94" s="2114"/>
      <c r="HA94" s="2114"/>
      <c r="HB94" s="2114"/>
      <c r="HC94" s="2114"/>
      <c r="HD94" s="2114"/>
      <c r="HE94" s="2114"/>
      <c r="HF94" s="2114"/>
      <c r="HG94" s="2114"/>
      <c r="HH94" s="2114"/>
      <c r="HI94" s="2114"/>
      <c r="HJ94" s="2114"/>
      <c r="HK94" s="2114"/>
      <c r="HL94" s="2114"/>
      <c r="HM94" s="2114"/>
      <c r="HN94" s="2114"/>
      <c r="HO94" s="2114"/>
      <c r="HP94" s="2114"/>
      <c r="HQ94" s="2114"/>
      <c r="HR94" s="2114"/>
      <c r="HS94" s="2114"/>
      <c r="HT94" s="2114"/>
      <c r="HU94" s="2114"/>
      <c r="HV94" s="2114"/>
      <c r="HW94" s="2114"/>
      <c r="HX94" s="2114"/>
      <c r="HY94" s="2114"/>
      <c r="HZ94" s="2114"/>
      <c r="IA94" s="2114"/>
      <c r="IB94" s="2114"/>
      <c r="IC94" s="2114"/>
      <c r="ID94" s="2114"/>
      <c r="IE94" s="2114"/>
      <c r="IF94" s="2114"/>
      <c r="IG94" s="2114"/>
      <c r="IH94" s="2114"/>
      <c r="II94" s="2114"/>
      <c r="IJ94" s="2114"/>
      <c r="IK94" s="2114"/>
      <c r="IL94" s="2114"/>
      <c r="IM94" s="2114"/>
      <c r="IN94" s="2114"/>
      <c r="IO94" s="2114"/>
      <c r="IP94" s="2114"/>
      <c r="IQ94" s="2114"/>
      <c r="IR94" s="2114"/>
      <c r="IS94" s="2114"/>
      <c r="IT94" s="2114"/>
      <c r="IU94" s="2114"/>
      <c r="IV94" s="2114"/>
      <c r="IW94" s="2114"/>
      <c r="IX94" s="2114"/>
      <c r="IY94" s="2114"/>
      <c r="IZ94" s="2114"/>
      <c r="JA94" s="2114"/>
      <c r="JB94" s="2114"/>
      <c r="JC94" s="2114"/>
      <c r="JD94" s="2114"/>
      <c r="JE94" s="2114"/>
      <c r="JF94" s="2114"/>
      <c r="JG94" s="2114"/>
      <c r="JH94" s="2114"/>
      <c r="JI94" s="2114"/>
      <c r="JJ94" s="2114"/>
      <c r="JK94" s="2114"/>
      <c r="JL94" s="2114"/>
      <c r="JM94" s="2114"/>
      <c r="JN94" s="2114"/>
      <c r="JO94" s="2114"/>
      <c r="JP94" s="2114"/>
      <c r="JQ94" s="2114"/>
      <c r="JR94" s="2114"/>
      <c r="JS94" s="2114"/>
      <c r="JT94" s="2114"/>
      <c r="JU94" s="2114"/>
      <c r="JV94" s="2114"/>
      <c r="JW94" s="2114"/>
      <c r="JX94" s="2114"/>
      <c r="JY94" s="2114"/>
      <c r="JZ94" s="2114"/>
      <c r="KA94" s="2114"/>
      <c r="KB94" s="2114"/>
      <c r="KC94" s="2114"/>
      <c r="KD94" s="2114"/>
      <c r="KE94" s="2114"/>
      <c r="KF94" s="2114"/>
      <c r="KG94" s="2114"/>
      <c r="KH94" s="2114"/>
      <c r="KI94" s="2114"/>
      <c r="KJ94" s="2114"/>
      <c r="KK94" s="2114"/>
      <c r="KL94" s="2114"/>
      <c r="KM94" s="2114"/>
      <c r="KN94" s="2114"/>
      <c r="KO94" s="2114"/>
      <c r="KP94" s="2114"/>
      <c r="KQ94" s="2114"/>
      <c r="KR94" s="2114"/>
      <c r="KS94" s="2114"/>
      <c r="KT94" s="2114"/>
      <c r="KU94" s="2114"/>
      <c r="KV94" s="2114"/>
      <c r="KW94" s="2114"/>
      <c r="KX94" s="2114"/>
      <c r="KY94" s="2114"/>
      <c r="KZ94" s="2114"/>
      <c r="LA94" s="2114"/>
      <c r="LB94" s="2114"/>
      <c r="LC94" s="2114"/>
      <c r="LD94" s="2114"/>
      <c r="LE94" s="2114"/>
      <c r="LF94" s="2114"/>
      <c r="LG94" s="2114"/>
      <c r="LH94" s="2114"/>
    </row>
    <row r="95" s="2036" customFormat="1" ht="47" customHeight="1" spans="1:320">
      <c r="A95" s="2040">
        <v>45953</v>
      </c>
      <c r="B95" s="1656" t="s">
        <v>1975</v>
      </c>
      <c r="C95" s="1657" t="s">
        <v>563</v>
      </c>
      <c r="D95" s="1658">
        <v>4500181881</v>
      </c>
      <c r="E95" s="2252"/>
      <c r="F95" s="1658" t="s">
        <v>3167</v>
      </c>
      <c r="G95" s="2042" t="s">
        <v>2831</v>
      </c>
      <c r="H95" s="2042" t="s">
        <v>2831</v>
      </c>
      <c r="I95" s="2055" t="s">
        <v>2970</v>
      </c>
      <c r="J95" s="1667">
        <v>864</v>
      </c>
      <c r="K95" s="2056">
        <v>0</v>
      </c>
      <c r="L95" s="2056">
        <v>96</v>
      </c>
      <c r="M95" s="2056">
        <f t="shared" si="39"/>
        <v>9</v>
      </c>
      <c r="N95" s="1672">
        <v>45991</v>
      </c>
      <c r="O95" s="1672">
        <v>45989</v>
      </c>
      <c r="P95" s="2074"/>
      <c r="Q95" s="2070" t="s">
        <v>78</v>
      </c>
      <c r="R95" s="2070"/>
      <c r="S95" s="1676" t="s">
        <v>829</v>
      </c>
      <c r="T95" s="2072"/>
      <c r="U95" s="2072" t="s">
        <v>111</v>
      </c>
      <c r="V95" s="2073">
        <v>45973</v>
      </c>
      <c r="W95" s="2074" t="s">
        <v>88</v>
      </c>
      <c r="X95" s="2073" t="s">
        <v>3168</v>
      </c>
      <c r="Y95" s="2074"/>
      <c r="Z95" s="2074"/>
      <c r="AA95" s="2468" t="s">
        <v>3169</v>
      </c>
      <c r="AB95" s="1691" t="s">
        <v>1149</v>
      </c>
      <c r="AC95" s="2088">
        <v>1.0038</v>
      </c>
      <c r="AD95" s="2089">
        <f t="shared" si="40"/>
        <v>867.2832</v>
      </c>
      <c r="AE95" s="1699" t="s">
        <v>3170</v>
      </c>
      <c r="AF95" s="2090" t="s">
        <v>81</v>
      </c>
      <c r="AG95" s="2090"/>
      <c r="AH95" s="2097">
        <f t="shared" si="50"/>
        <v>864</v>
      </c>
      <c r="AI95" s="2097"/>
      <c r="AJ95" s="2097"/>
      <c r="AK95" s="2097">
        <f>M95</f>
        <v>9</v>
      </c>
      <c r="AL95" s="2097"/>
      <c r="AM95" s="2097"/>
      <c r="AN95" s="2097"/>
      <c r="AO95" s="2097" t="s">
        <v>63</v>
      </c>
      <c r="AP95" s="2097">
        <f t="shared" si="38"/>
        <v>864</v>
      </c>
      <c r="AQ95" s="2097"/>
      <c r="AR95" s="1706">
        <f t="shared" si="42"/>
        <v>144</v>
      </c>
      <c r="AS95" s="1706">
        <f t="shared" si="43"/>
        <v>144</v>
      </c>
      <c r="AT95" s="1706">
        <f t="shared" si="44"/>
        <v>144</v>
      </c>
      <c r="AU95" s="1706">
        <f t="shared" si="45"/>
        <v>144</v>
      </c>
      <c r="AV95" s="1706">
        <f t="shared" si="46"/>
        <v>144</v>
      </c>
      <c r="AW95" s="1706">
        <f t="shared" si="47"/>
        <v>144</v>
      </c>
      <c r="AX95" s="1706"/>
      <c r="AY95" s="1706">
        <f t="shared" si="48"/>
        <v>138</v>
      </c>
      <c r="AZ95" s="1706">
        <f t="shared" si="49"/>
        <v>6</v>
      </c>
      <c r="BA95" s="2056"/>
      <c r="BB95" s="2113"/>
      <c r="BC95" s="2114"/>
      <c r="BD95" s="2114"/>
      <c r="BE95" s="2114"/>
      <c r="BF95" s="2114"/>
      <c r="BG95" s="2114"/>
      <c r="BH95" s="2114"/>
      <c r="BI95" s="2114"/>
      <c r="BJ95" s="2114"/>
      <c r="BK95" s="2114"/>
      <c r="BL95" s="2114"/>
      <c r="BM95" s="2114"/>
      <c r="BN95" s="2114"/>
      <c r="BO95" s="2114"/>
      <c r="BP95" s="2114"/>
      <c r="BQ95" s="2114"/>
      <c r="BR95" s="2114"/>
      <c r="BS95" s="2114"/>
      <c r="BT95" s="2114"/>
      <c r="BU95" s="2114"/>
      <c r="BV95" s="2114"/>
      <c r="BW95" s="2114"/>
      <c r="BX95" s="2114"/>
      <c r="BY95" s="2114"/>
      <c r="BZ95" s="2114"/>
      <c r="CA95" s="2114"/>
      <c r="CB95" s="2114"/>
      <c r="CC95" s="2114"/>
      <c r="CD95" s="2114"/>
      <c r="CE95" s="2114"/>
      <c r="CF95" s="2114"/>
      <c r="CG95" s="2114"/>
      <c r="CH95" s="2114"/>
      <c r="CI95" s="2114"/>
      <c r="CJ95" s="2114"/>
      <c r="CK95" s="2114"/>
      <c r="CL95" s="2114"/>
      <c r="CM95" s="2114"/>
      <c r="CN95" s="2114"/>
      <c r="CO95" s="2114"/>
      <c r="CP95" s="2114"/>
      <c r="CQ95" s="2114"/>
      <c r="CR95" s="2114"/>
      <c r="CS95" s="2114"/>
      <c r="CT95" s="2114"/>
      <c r="CU95" s="2114"/>
      <c r="CV95" s="2114"/>
      <c r="CW95" s="2114"/>
      <c r="CX95" s="2114"/>
      <c r="CY95" s="2114"/>
      <c r="CZ95" s="2114"/>
      <c r="DA95" s="2114"/>
      <c r="DB95" s="2114"/>
      <c r="DC95" s="2114"/>
      <c r="DD95" s="2114"/>
      <c r="DE95" s="2114"/>
      <c r="DF95" s="2114"/>
      <c r="DG95" s="2114"/>
      <c r="DH95" s="2114"/>
      <c r="DI95" s="2114"/>
      <c r="DJ95" s="2114"/>
      <c r="DK95" s="2114"/>
      <c r="DL95" s="2114"/>
      <c r="DM95" s="2114"/>
      <c r="DN95" s="2114"/>
      <c r="DO95" s="2114"/>
      <c r="DP95" s="2114"/>
      <c r="DQ95" s="2114"/>
      <c r="DR95" s="2114"/>
      <c r="DS95" s="2114"/>
      <c r="DT95" s="2114"/>
      <c r="DU95" s="2114"/>
      <c r="DV95" s="2114"/>
      <c r="DW95" s="2114"/>
      <c r="DX95" s="2114"/>
      <c r="DY95" s="2114"/>
      <c r="DZ95" s="2114"/>
      <c r="EA95" s="2114"/>
      <c r="EB95" s="2114"/>
      <c r="EC95" s="2114"/>
      <c r="ED95" s="2114"/>
      <c r="EE95" s="2114"/>
      <c r="EF95" s="2114"/>
      <c r="EG95" s="2114"/>
      <c r="EH95" s="2114"/>
      <c r="EI95" s="2114"/>
      <c r="EJ95" s="2114"/>
      <c r="EK95" s="2114"/>
      <c r="EL95" s="2114"/>
      <c r="EM95" s="2114"/>
      <c r="EN95" s="2114"/>
      <c r="EO95" s="2114"/>
      <c r="EP95" s="2114"/>
      <c r="EQ95" s="2114"/>
      <c r="ER95" s="2114"/>
      <c r="ES95" s="2114"/>
      <c r="ET95" s="2114"/>
      <c r="EU95" s="2114"/>
      <c r="EV95" s="2114"/>
      <c r="EW95" s="2114"/>
      <c r="EX95" s="2114"/>
      <c r="EY95" s="2114"/>
      <c r="EZ95" s="2114"/>
      <c r="FA95" s="2114"/>
      <c r="FB95" s="2114"/>
      <c r="FC95" s="2114"/>
      <c r="FD95" s="2114"/>
      <c r="FE95" s="2114"/>
      <c r="FF95" s="2114"/>
      <c r="FG95" s="2114"/>
      <c r="FH95" s="2114"/>
      <c r="FI95" s="2114"/>
      <c r="FJ95" s="2114"/>
      <c r="FK95" s="2114"/>
      <c r="FL95" s="2114"/>
      <c r="FM95" s="2114"/>
      <c r="FN95" s="2114"/>
      <c r="FO95" s="2114"/>
      <c r="FP95" s="2114"/>
      <c r="FQ95" s="2114"/>
      <c r="FR95" s="2114"/>
      <c r="FS95" s="2114"/>
      <c r="FT95" s="2114"/>
      <c r="FU95" s="2114"/>
      <c r="FV95" s="2114"/>
      <c r="FW95" s="2114"/>
      <c r="FX95" s="2114"/>
      <c r="FY95" s="2114"/>
      <c r="FZ95" s="2114"/>
      <c r="GA95" s="2114"/>
      <c r="GB95" s="2114"/>
      <c r="GC95" s="2114"/>
      <c r="GD95" s="2114"/>
      <c r="GE95" s="2114"/>
      <c r="GF95" s="2114"/>
      <c r="GG95" s="2114"/>
      <c r="GH95" s="2114"/>
      <c r="GI95" s="2114"/>
      <c r="GJ95" s="2114"/>
      <c r="GK95" s="2114"/>
      <c r="GL95" s="2114"/>
      <c r="GM95" s="2114"/>
      <c r="GN95" s="2114"/>
      <c r="GO95" s="2114"/>
      <c r="GP95" s="2114"/>
      <c r="GQ95" s="2114"/>
      <c r="GR95" s="2114"/>
      <c r="GS95" s="2114"/>
      <c r="GT95" s="2114"/>
      <c r="GU95" s="2114"/>
      <c r="GV95" s="2114"/>
      <c r="GW95" s="2114"/>
      <c r="GX95" s="2114"/>
      <c r="GY95" s="2114"/>
      <c r="GZ95" s="2114"/>
      <c r="HA95" s="2114"/>
      <c r="HB95" s="2114"/>
      <c r="HC95" s="2114"/>
      <c r="HD95" s="2114"/>
      <c r="HE95" s="2114"/>
      <c r="HF95" s="2114"/>
      <c r="HG95" s="2114"/>
      <c r="HH95" s="2114"/>
      <c r="HI95" s="2114"/>
      <c r="HJ95" s="2114"/>
      <c r="HK95" s="2114"/>
      <c r="HL95" s="2114"/>
      <c r="HM95" s="2114"/>
      <c r="HN95" s="2114"/>
      <c r="HO95" s="2114"/>
      <c r="HP95" s="2114"/>
      <c r="HQ95" s="2114"/>
      <c r="HR95" s="2114"/>
      <c r="HS95" s="2114"/>
      <c r="HT95" s="2114"/>
      <c r="HU95" s="2114"/>
      <c r="HV95" s="2114"/>
      <c r="HW95" s="2114"/>
      <c r="HX95" s="2114"/>
      <c r="HY95" s="2114"/>
      <c r="HZ95" s="2114"/>
      <c r="IA95" s="2114"/>
      <c r="IB95" s="2114"/>
      <c r="IC95" s="2114"/>
      <c r="ID95" s="2114"/>
      <c r="IE95" s="2114"/>
      <c r="IF95" s="2114"/>
      <c r="IG95" s="2114"/>
      <c r="IH95" s="2114"/>
      <c r="II95" s="2114"/>
      <c r="IJ95" s="2114"/>
      <c r="IK95" s="2114"/>
      <c r="IL95" s="2114"/>
      <c r="IM95" s="2114"/>
      <c r="IN95" s="2114"/>
      <c r="IO95" s="2114"/>
      <c r="IP95" s="2114"/>
      <c r="IQ95" s="2114"/>
      <c r="IR95" s="2114"/>
      <c r="IS95" s="2114"/>
      <c r="IT95" s="2114"/>
      <c r="IU95" s="2114"/>
      <c r="IV95" s="2114"/>
      <c r="IW95" s="2114"/>
      <c r="IX95" s="2114"/>
      <c r="IY95" s="2114"/>
      <c r="IZ95" s="2114"/>
      <c r="JA95" s="2114"/>
      <c r="JB95" s="2114"/>
      <c r="JC95" s="2114"/>
      <c r="JD95" s="2114"/>
      <c r="JE95" s="2114"/>
      <c r="JF95" s="2114"/>
      <c r="JG95" s="2114"/>
      <c r="JH95" s="2114"/>
      <c r="JI95" s="2114"/>
      <c r="JJ95" s="2114"/>
      <c r="JK95" s="2114"/>
      <c r="JL95" s="2114"/>
      <c r="JM95" s="2114"/>
      <c r="JN95" s="2114"/>
      <c r="JO95" s="2114"/>
      <c r="JP95" s="2114"/>
      <c r="JQ95" s="2114"/>
      <c r="JR95" s="2114"/>
      <c r="JS95" s="2114"/>
      <c r="JT95" s="2114"/>
      <c r="JU95" s="2114"/>
      <c r="JV95" s="2114"/>
      <c r="JW95" s="2114"/>
      <c r="JX95" s="2114"/>
      <c r="JY95" s="2114"/>
      <c r="JZ95" s="2114"/>
      <c r="KA95" s="2114"/>
      <c r="KB95" s="2114"/>
      <c r="KC95" s="2114"/>
      <c r="KD95" s="2114"/>
      <c r="KE95" s="2114"/>
      <c r="KF95" s="2114"/>
      <c r="KG95" s="2114"/>
      <c r="KH95" s="2114"/>
      <c r="KI95" s="2114"/>
      <c r="KJ95" s="2114"/>
      <c r="KK95" s="2114"/>
      <c r="KL95" s="2114"/>
      <c r="KM95" s="2114"/>
      <c r="KN95" s="2114"/>
      <c r="KO95" s="2114"/>
      <c r="KP95" s="2114"/>
      <c r="KQ95" s="2114"/>
      <c r="KR95" s="2114"/>
      <c r="KS95" s="2114"/>
      <c r="KT95" s="2114"/>
      <c r="KU95" s="2114"/>
      <c r="KV95" s="2114"/>
      <c r="KW95" s="2114"/>
      <c r="KX95" s="2114"/>
      <c r="KY95" s="2114"/>
      <c r="KZ95" s="2114"/>
      <c r="LA95" s="2114"/>
      <c r="LB95" s="2114"/>
      <c r="LC95" s="2114"/>
      <c r="LD95" s="2114"/>
      <c r="LE95" s="2114"/>
      <c r="LF95" s="2114"/>
      <c r="LG95" s="2114"/>
      <c r="LH95" s="2114"/>
    </row>
    <row r="96" s="2036" customFormat="1" ht="47" customHeight="1" spans="1:320">
      <c r="A96" s="2040">
        <v>45966</v>
      </c>
      <c r="B96" s="1656" t="s">
        <v>676</v>
      </c>
      <c r="C96" s="1657" t="s">
        <v>427</v>
      </c>
      <c r="D96" s="1658">
        <v>4500184257</v>
      </c>
      <c r="E96" s="1658"/>
      <c r="F96" s="1658" t="s">
        <v>3171</v>
      </c>
      <c r="G96" s="2042" t="s">
        <v>2831</v>
      </c>
      <c r="H96" s="2042" t="s">
        <v>2831</v>
      </c>
      <c r="I96" s="2055" t="s">
        <v>2970</v>
      </c>
      <c r="J96" s="1667">
        <v>6144</v>
      </c>
      <c r="K96" s="2056">
        <v>0</v>
      </c>
      <c r="L96" s="2056">
        <v>96</v>
      </c>
      <c r="M96" s="2056">
        <f t="shared" si="39"/>
        <v>64</v>
      </c>
      <c r="N96" s="1672">
        <v>45995</v>
      </c>
      <c r="O96" s="1672">
        <v>45993</v>
      </c>
      <c r="P96" s="2057"/>
      <c r="Q96" s="2070" t="s">
        <v>78</v>
      </c>
      <c r="R96" s="2070"/>
      <c r="S96" s="1676" t="s">
        <v>829</v>
      </c>
      <c r="T96" s="2072"/>
      <c r="U96" s="2072" t="s">
        <v>111</v>
      </c>
      <c r="V96" s="2073">
        <v>45968</v>
      </c>
      <c r="W96" s="2074" t="s">
        <v>88</v>
      </c>
      <c r="X96" s="2073" t="s">
        <v>3172</v>
      </c>
      <c r="Y96" s="2074"/>
      <c r="Z96" s="2074"/>
      <c r="AA96" s="1687" t="s">
        <v>3173</v>
      </c>
      <c r="AB96" s="1691" t="s">
        <v>680</v>
      </c>
      <c r="AC96" s="2088">
        <v>1.0061</v>
      </c>
      <c r="AD96" s="2089">
        <f t="shared" si="40"/>
        <v>6181.4784</v>
      </c>
      <c r="AE96" s="1699"/>
      <c r="AF96" s="2090" t="s">
        <v>81</v>
      </c>
      <c r="AG96" s="2090">
        <v>6</v>
      </c>
      <c r="AH96" s="2097">
        <f t="shared" si="50"/>
        <v>6144</v>
      </c>
      <c r="AI96" s="2097"/>
      <c r="AJ96" s="2097"/>
      <c r="AK96" s="2097">
        <f>J96/24</f>
        <v>256</v>
      </c>
      <c r="AL96" s="2097"/>
      <c r="AM96" s="2097"/>
      <c r="AN96" s="2097"/>
      <c r="AO96" s="2097" t="s">
        <v>63</v>
      </c>
      <c r="AP96" s="2097">
        <f t="shared" si="38"/>
        <v>6144</v>
      </c>
      <c r="AQ96" s="2097"/>
      <c r="AR96" s="1706">
        <f t="shared" si="42"/>
        <v>1024</v>
      </c>
      <c r="AS96" s="1706">
        <f t="shared" si="43"/>
        <v>1024</v>
      </c>
      <c r="AT96" s="1706">
        <f t="shared" si="44"/>
        <v>1024</v>
      </c>
      <c r="AU96" s="1706">
        <f t="shared" si="45"/>
        <v>1024</v>
      </c>
      <c r="AV96" s="1706">
        <f t="shared" si="46"/>
        <v>1024</v>
      </c>
      <c r="AW96" s="1706">
        <f t="shared" si="47"/>
        <v>1024</v>
      </c>
      <c r="AX96" s="1706"/>
      <c r="AY96" s="1706">
        <f t="shared" si="48"/>
        <v>981.333333333333</v>
      </c>
      <c r="AZ96" s="1706">
        <f t="shared" si="49"/>
        <v>42.6666666666667</v>
      </c>
      <c r="BA96" s="2056"/>
      <c r="BB96" s="2113"/>
      <c r="BC96" s="2114"/>
      <c r="BD96" s="2114"/>
      <c r="BE96" s="2114"/>
      <c r="BF96" s="2114"/>
      <c r="BG96" s="2114"/>
      <c r="BH96" s="2114"/>
      <c r="BI96" s="2114"/>
      <c r="BJ96" s="2114"/>
      <c r="BK96" s="2114"/>
      <c r="BL96" s="2114"/>
      <c r="BM96" s="2114"/>
      <c r="BN96" s="2114"/>
      <c r="BO96" s="2114"/>
      <c r="BP96" s="2114"/>
      <c r="BQ96" s="2114"/>
      <c r="BR96" s="2114"/>
      <c r="BS96" s="2114"/>
      <c r="BT96" s="2114"/>
      <c r="BU96" s="2114"/>
      <c r="BV96" s="2114"/>
      <c r="BW96" s="2114"/>
      <c r="BX96" s="2114"/>
      <c r="BY96" s="2114"/>
      <c r="BZ96" s="2114"/>
      <c r="CA96" s="2114"/>
      <c r="CB96" s="2114"/>
      <c r="CC96" s="2114"/>
      <c r="CD96" s="2114"/>
      <c r="CE96" s="2114"/>
      <c r="CF96" s="2114"/>
      <c r="CG96" s="2114"/>
      <c r="CH96" s="2114"/>
      <c r="CI96" s="2114"/>
      <c r="CJ96" s="2114"/>
      <c r="CK96" s="2114"/>
      <c r="CL96" s="2114"/>
      <c r="CM96" s="2114"/>
      <c r="CN96" s="2114"/>
      <c r="CO96" s="2114"/>
      <c r="CP96" s="2114"/>
      <c r="CQ96" s="2114"/>
      <c r="CR96" s="2114"/>
      <c r="CS96" s="2114"/>
      <c r="CT96" s="2114"/>
      <c r="CU96" s="2114"/>
      <c r="CV96" s="2114"/>
      <c r="CW96" s="2114"/>
      <c r="CX96" s="2114"/>
      <c r="CY96" s="2114"/>
      <c r="CZ96" s="2114"/>
      <c r="DA96" s="2114"/>
      <c r="DB96" s="2114"/>
      <c r="DC96" s="2114"/>
      <c r="DD96" s="2114"/>
      <c r="DE96" s="2114"/>
      <c r="DF96" s="2114"/>
      <c r="DG96" s="2114"/>
      <c r="DH96" s="2114"/>
      <c r="DI96" s="2114"/>
      <c r="DJ96" s="2114"/>
      <c r="DK96" s="2114"/>
      <c r="DL96" s="2114"/>
      <c r="DM96" s="2114"/>
      <c r="DN96" s="2114"/>
      <c r="DO96" s="2114"/>
      <c r="DP96" s="2114"/>
      <c r="DQ96" s="2114"/>
      <c r="DR96" s="2114"/>
      <c r="DS96" s="2114"/>
      <c r="DT96" s="2114"/>
      <c r="DU96" s="2114"/>
      <c r="DV96" s="2114"/>
      <c r="DW96" s="2114"/>
      <c r="DX96" s="2114"/>
      <c r="DY96" s="2114"/>
      <c r="DZ96" s="2114"/>
      <c r="EA96" s="2114"/>
      <c r="EB96" s="2114"/>
      <c r="EC96" s="2114"/>
      <c r="ED96" s="2114"/>
      <c r="EE96" s="2114"/>
      <c r="EF96" s="2114"/>
      <c r="EG96" s="2114"/>
      <c r="EH96" s="2114"/>
      <c r="EI96" s="2114"/>
      <c r="EJ96" s="2114"/>
      <c r="EK96" s="2114"/>
      <c r="EL96" s="2114"/>
      <c r="EM96" s="2114"/>
      <c r="EN96" s="2114"/>
      <c r="EO96" s="2114"/>
      <c r="EP96" s="2114"/>
      <c r="EQ96" s="2114"/>
      <c r="ER96" s="2114"/>
      <c r="ES96" s="2114"/>
      <c r="ET96" s="2114"/>
      <c r="EU96" s="2114"/>
      <c r="EV96" s="2114"/>
      <c r="EW96" s="2114"/>
      <c r="EX96" s="2114"/>
      <c r="EY96" s="2114"/>
      <c r="EZ96" s="2114"/>
      <c r="FA96" s="2114"/>
      <c r="FB96" s="2114"/>
      <c r="FC96" s="2114"/>
      <c r="FD96" s="2114"/>
      <c r="FE96" s="2114"/>
      <c r="FF96" s="2114"/>
      <c r="FG96" s="2114"/>
      <c r="FH96" s="2114"/>
      <c r="FI96" s="2114"/>
      <c r="FJ96" s="2114"/>
      <c r="FK96" s="2114"/>
      <c r="FL96" s="2114"/>
      <c r="FM96" s="2114"/>
      <c r="FN96" s="2114"/>
      <c r="FO96" s="2114"/>
      <c r="FP96" s="2114"/>
      <c r="FQ96" s="2114"/>
      <c r="FR96" s="2114"/>
      <c r="FS96" s="2114"/>
      <c r="FT96" s="2114"/>
      <c r="FU96" s="2114"/>
      <c r="FV96" s="2114"/>
      <c r="FW96" s="2114"/>
      <c r="FX96" s="2114"/>
      <c r="FY96" s="2114"/>
      <c r="FZ96" s="2114"/>
      <c r="GA96" s="2114"/>
      <c r="GB96" s="2114"/>
      <c r="GC96" s="2114"/>
      <c r="GD96" s="2114"/>
      <c r="GE96" s="2114"/>
      <c r="GF96" s="2114"/>
      <c r="GG96" s="2114"/>
      <c r="GH96" s="2114"/>
      <c r="GI96" s="2114"/>
      <c r="GJ96" s="2114"/>
      <c r="GK96" s="2114"/>
      <c r="GL96" s="2114"/>
      <c r="GM96" s="2114"/>
      <c r="GN96" s="2114"/>
      <c r="GO96" s="2114"/>
      <c r="GP96" s="2114"/>
      <c r="GQ96" s="2114"/>
      <c r="GR96" s="2114"/>
      <c r="GS96" s="2114"/>
      <c r="GT96" s="2114"/>
      <c r="GU96" s="2114"/>
      <c r="GV96" s="2114"/>
      <c r="GW96" s="2114"/>
      <c r="GX96" s="2114"/>
      <c r="GY96" s="2114"/>
      <c r="GZ96" s="2114"/>
      <c r="HA96" s="2114"/>
      <c r="HB96" s="2114"/>
      <c r="HC96" s="2114"/>
      <c r="HD96" s="2114"/>
      <c r="HE96" s="2114"/>
      <c r="HF96" s="2114"/>
      <c r="HG96" s="2114"/>
      <c r="HH96" s="2114"/>
      <c r="HI96" s="2114"/>
      <c r="HJ96" s="2114"/>
      <c r="HK96" s="2114"/>
      <c r="HL96" s="2114"/>
      <c r="HM96" s="2114"/>
      <c r="HN96" s="2114"/>
      <c r="HO96" s="2114"/>
      <c r="HP96" s="2114"/>
      <c r="HQ96" s="2114"/>
      <c r="HR96" s="2114"/>
      <c r="HS96" s="2114"/>
      <c r="HT96" s="2114"/>
      <c r="HU96" s="2114"/>
      <c r="HV96" s="2114"/>
      <c r="HW96" s="2114"/>
      <c r="HX96" s="2114"/>
      <c r="HY96" s="2114"/>
      <c r="HZ96" s="2114"/>
      <c r="IA96" s="2114"/>
      <c r="IB96" s="2114"/>
      <c r="IC96" s="2114"/>
      <c r="ID96" s="2114"/>
      <c r="IE96" s="2114"/>
      <c r="IF96" s="2114"/>
      <c r="IG96" s="2114"/>
      <c r="IH96" s="2114"/>
      <c r="II96" s="2114"/>
      <c r="IJ96" s="2114"/>
      <c r="IK96" s="2114"/>
      <c r="IL96" s="2114"/>
      <c r="IM96" s="2114"/>
      <c r="IN96" s="2114"/>
      <c r="IO96" s="2114"/>
      <c r="IP96" s="2114"/>
      <c r="IQ96" s="2114"/>
      <c r="IR96" s="2114"/>
      <c r="IS96" s="2114"/>
      <c r="IT96" s="2114"/>
      <c r="IU96" s="2114"/>
      <c r="IV96" s="2114"/>
      <c r="IW96" s="2114"/>
      <c r="IX96" s="2114"/>
      <c r="IY96" s="2114"/>
      <c r="IZ96" s="2114"/>
      <c r="JA96" s="2114"/>
      <c r="JB96" s="2114"/>
      <c r="JC96" s="2114"/>
      <c r="JD96" s="2114"/>
      <c r="JE96" s="2114"/>
      <c r="JF96" s="2114"/>
      <c r="JG96" s="2114"/>
      <c r="JH96" s="2114"/>
      <c r="JI96" s="2114"/>
      <c r="JJ96" s="2114"/>
      <c r="JK96" s="2114"/>
      <c r="JL96" s="2114"/>
      <c r="JM96" s="2114"/>
      <c r="JN96" s="2114"/>
      <c r="JO96" s="2114"/>
      <c r="JP96" s="2114"/>
      <c r="JQ96" s="2114"/>
      <c r="JR96" s="2114"/>
      <c r="JS96" s="2114"/>
      <c r="JT96" s="2114"/>
      <c r="JU96" s="2114"/>
      <c r="JV96" s="2114"/>
      <c r="JW96" s="2114"/>
      <c r="JX96" s="2114"/>
      <c r="JY96" s="2114"/>
      <c r="JZ96" s="2114"/>
      <c r="KA96" s="2114"/>
      <c r="KB96" s="2114"/>
      <c r="KC96" s="2114"/>
      <c r="KD96" s="2114"/>
      <c r="KE96" s="2114"/>
      <c r="KF96" s="2114"/>
      <c r="KG96" s="2114"/>
      <c r="KH96" s="2114"/>
      <c r="KI96" s="2114"/>
      <c r="KJ96" s="2114"/>
      <c r="KK96" s="2114"/>
      <c r="KL96" s="2114"/>
      <c r="KM96" s="2114"/>
      <c r="KN96" s="2114"/>
      <c r="KO96" s="2114"/>
      <c r="KP96" s="2114"/>
      <c r="KQ96" s="2114"/>
      <c r="KR96" s="2114"/>
      <c r="KS96" s="2114"/>
      <c r="KT96" s="2114"/>
      <c r="KU96" s="2114"/>
      <c r="KV96" s="2114"/>
      <c r="KW96" s="2114"/>
      <c r="KX96" s="2114"/>
      <c r="KY96" s="2114"/>
      <c r="KZ96" s="2114"/>
      <c r="LA96" s="2114"/>
      <c r="LB96" s="2114"/>
      <c r="LC96" s="2114"/>
      <c r="LD96" s="2114"/>
      <c r="LE96" s="2114"/>
      <c r="LF96" s="2114"/>
      <c r="LG96" s="2114"/>
      <c r="LH96" s="2114"/>
    </row>
    <row r="97" s="2036" customFormat="1" ht="47" customHeight="1" spans="1:320">
      <c r="A97" s="2040">
        <v>45957</v>
      </c>
      <c r="B97" s="1656" t="s">
        <v>1738</v>
      </c>
      <c r="C97" s="1657" t="s">
        <v>342</v>
      </c>
      <c r="D97" s="1658">
        <v>4500183275</v>
      </c>
      <c r="E97" s="1658" t="s">
        <v>3174</v>
      </c>
      <c r="F97" s="1658" t="s">
        <v>3175</v>
      </c>
      <c r="G97" s="2042" t="s">
        <v>2831</v>
      </c>
      <c r="H97" s="2042" t="s">
        <v>2831</v>
      </c>
      <c r="I97" s="2055" t="s">
        <v>2970</v>
      </c>
      <c r="J97" s="1667">
        <v>19200</v>
      </c>
      <c r="K97" s="2056">
        <v>0</v>
      </c>
      <c r="L97" s="2056">
        <v>96</v>
      </c>
      <c r="M97" s="2056">
        <f t="shared" si="39"/>
        <v>200</v>
      </c>
      <c r="N97" s="1672">
        <v>45996</v>
      </c>
      <c r="O97" s="1672">
        <v>45994</v>
      </c>
      <c r="P97" s="2057"/>
      <c r="Q97" s="2070" t="s">
        <v>78</v>
      </c>
      <c r="R97" s="2070"/>
      <c r="S97" s="1676" t="s">
        <v>829</v>
      </c>
      <c r="T97" s="2072"/>
      <c r="U97" s="2072" t="s">
        <v>111</v>
      </c>
      <c r="V97" s="2073">
        <v>45957</v>
      </c>
      <c r="W97" s="2074" t="s">
        <v>88</v>
      </c>
      <c r="X97" s="2074" t="s">
        <v>3176</v>
      </c>
      <c r="Z97" s="2074"/>
      <c r="AA97" s="1687" t="s">
        <v>3177</v>
      </c>
      <c r="AB97" s="1691" t="s">
        <v>1563</v>
      </c>
      <c r="AC97" s="2088">
        <v>1.0037</v>
      </c>
      <c r="AD97" s="2089">
        <f t="shared" si="40"/>
        <v>19271.04</v>
      </c>
      <c r="AE97" s="1699"/>
      <c r="AF97" s="2090" t="s">
        <v>81</v>
      </c>
      <c r="AG97" s="2090"/>
      <c r="AH97" s="2097">
        <f t="shared" si="50"/>
        <v>19200</v>
      </c>
      <c r="AI97" s="2097"/>
      <c r="AJ97" s="2097"/>
      <c r="AK97" s="2097">
        <f>J97/24</f>
        <v>800</v>
      </c>
      <c r="AL97" s="2097"/>
      <c r="AM97" s="2097"/>
      <c r="AN97" s="2097"/>
      <c r="AO97" s="2097" t="s">
        <v>63</v>
      </c>
      <c r="AP97" s="2097">
        <f t="shared" si="38"/>
        <v>19200</v>
      </c>
      <c r="AQ97" s="2097"/>
      <c r="AR97" s="1706">
        <f t="shared" si="42"/>
        <v>3200</v>
      </c>
      <c r="AS97" s="1706">
        <f t="shared" si="43"/>
        <v>3200</v>
      </c>
      <c r="AT97" s="1706">
        <f t="shared" si="44"/>
        <v>3200</v>
      </c>
      <c r="AU97" s="1706">
        <f t="shared" si="45"/>
        <v>3200</v>
      </c>
      <c r="AV97" s="1706">
        <f t="shared" si="46"/>
        <v>3200</v>
      </c>
      <c r="AW97" s="1706">
        <f t="shared" si="47"/>
        <v>3200</v>
      </c>
      <c r="AX97" s="1706"/>
      <c r="AY97" s="1706">
        <f t="shared" si="48"/>
        <v>3066.66666666667</v>
      </c>
      <c r="AZ97" s="1706">
        <f t="shared" si="49"/>
        <v>133.333333333333</v>
      </c>
      <c r="BA97" s="2056"/>
      <c r="BB97" s="2113"/>
      <c r="BC97" s="2114"/>
      <c r="BD97" s="2114"/>
      <c r="BE97" s="2114"/>
      <c r="BF97" s="2114"/>
      <c r="BG97" s="2114"/>
      <c r="BH97" s="2114"/>
      <c r="BI97" s="2114"/>
      <c r="BJ97" s="2114"/>
      <c r="BK97" s="2114"/>
      <c r="BL97" s="2114"/>
      <c r="BM97" s="2114"/>
      <c r="BN97" s="2114"/>
      <c r="BO97" s="2114"/>
      <c r="BP97" s="2114"/>
      <c r="BQ97" s="2114"/>
      <c r="BR97" s="2114"/>
      <c r="BS97" s="2114"/>
      <c r="BT97" s="2114"/>
      <c r="BU97" s="2114"/>
      <c r="BV97" s="2114"/>
      <c r="BW97" s="2114"/>
      <c r="BX97" s="2114"/>
      <c r="BY97" s="2114"/>
      <c r="BZ97" s="2114"/>
      <c r="CA97" s="2114"/>
      <c r="CB97" s="2114"/>
      <c r="CC97" s="2114"/>
      <c r="CD97" s="2114"/>
      <c r="CE97" s="2114"/>
      <c r="CF97" s="2114"/>
      <c r="CG97" s="2114"/>
      <c r="CH97" s="2114"/>
      <c r="CI97" s="2114"/>
      <c r="CJ97" s="2114"/>
      <c r="CK97" s="2114"/>
      <c r="CL97" s="2114"/>
      <c r="CM97" s="2114"/>
      <c r="CN97" s="2114"/>
      <c r="CO97" s="2114"/>
      <c r="CP97" s="2114"/>
      <c r="CQ97" s="2114"/>
      <c r="CR97" s="2114"/>
      <c r="CS97" s="2114"/>
      <c r="CT97" s="2114"/>
      <c r="CU97" s="2114"/>
      <c r="CV97" s="2114"/>
      <c r="CW97" s="2114"/>
      <c r="CX97" s="2114"/>
      <c r="CY97" s="2114"/>
      <c r="CZ97" s="2114"/>
      <c r="DA97" s="2114"/>
      <c r="DB97" s="2114"/>
      <c r="DC97" s="2114"/>
      <c r="DD97" s="2114"/>
      <c r="DE97" s="2114"/>
      <c r="DF97" s="2114"/>
      <c r="DG97" s="2114"/>
      <c r="DH97" s="2114"/>
      <c r="DI97" s="2114"/>
      <c r="DJ97" s="2114"/>
      <c r="DK97" s="2114"/>
      <c r="DL97" s="2114"/>
      <c r="DM97" s="2114"/>
      <c r="DN97" s="2114"/>
      <c r="DO97" s="2114"/>
      <c r="DP97" s="2114"/>
      <c r="DQ97" s="2114"/>
      <c r="DR97" s="2114"/>
      <c r="DS97" s="2114"/>
      <c r="DT97" s="2114"/>
      <c r="DU97" s="2114"/>
      <c r="DV97" s="2114"/>
      <c r="DW97" s="2114"/>
      <c r="DX97" s="2114"/>
      <c r="DY97" s="2114"/>
      <c r="DZ97" s="2114"/>
      <c r="EA97" s="2114"/>
      <c r="EB97" s="2114"/>
      <c r="EC97" s="2114"/>
      <c r="ED97" s="2114"/>
      <c r="EE97" s="2114"/>
      <c r="EF97" s="2114"/>
      <c r="EG97" s="2114"/>
      <c r="EH97" s="2114"/>
      <c r="EI97" s="2114"/>
      <c r="EJ97" s="2114"/>
      <c r="EK97" s="2114"/>
      <c r="EL97" s="2114"/>
      <c r="EM97" s="2114"/>
      <c r="EN97" s="2114"/>
      <c r="EO97" s="2114"/>
      <c r="EP97" s="2114"/>
      <c r="EQ97" s="2114"/>
      <c r="ER97" s="2114"/>
      <c r="ES97" s="2114"/>
      <c r="ET97" s="2114"/>
      <c r="EU97" s="2114"/>
      <c r="EV97" s="2114"/>
      <c r="EW97" s="2114"/>
      <c r="EX97" s="2114"/>
      <c r="EY97" s="2114"/>
      <c r="EZ97" s="2114"/>
      <c r="FA97" s="2114"/>
      <c r="FB97" s="2114"/>
      <c r="FC97" s="2114"/>
      <c r="FD97" s="2114"/>
      <c r="FE97" s="2114"/>
      <c r="FF97" s="2114"/>
      <c r="FG97" s="2114"/>
      <c r="FH97" s="2114"/>
      <c r="FI97" s="2114"/>
      <c r="FJ97" s="2114"/>
      <c r="FK97" s="2114"/>
      <c r="FL97" s="2114"/>
      <c r="FM97" s="2114"/>
      <c r="FN97" s="2114"/>
      <c r="FO97" s="2114"/>
      <c r="FP97" s="2114"/>
      <c r="FQ97" s="2114"/>
      <c r="FR97" s="2114"/>
      <c r="FS97" s="2114"/>
      <c r="FT97" s="2114"/>
      <c r="FU97" s="2114"/>
      <c r="FV97" s="2114"/>
      <c r="FW97" s="2114"/>
      <c r="FX97" s="2114"/>
      <c r="FY97" s="2114"/>
      <c r="FZ97" s="2114"/>
      <c r="GA97" s="2114"/>
      <c r="GB97" s="2114"/>
      <c r="GC97" s="2114"/>
      <c r="GD97" s="2114"/>
      <c r="GE97" s="2114"/>
      <c r="GF97" s="2114"/>
      <c r="GG97" s="2114"/>
      <c r="GH97" s="2114"/>
      <c r="GI97" s="2114"/>
      <c r="GJ97" s="2114"/>
      <c r="GK97" s="2114"/>
      <c r="GL97" s="2114"/>
      <c r="GM97" s="2114"/>
      <c r="GN97" s="2114"/>
      <c r="GO97" s="2114"/>
      <c r="GP97" s="2114"/>
      <c r="GQ97" s="2114"/>
      <c r="GR97" s="2114"/>
      <c r="GS97" s="2114"/>
      <c r="GT97" s="2114"/>
      <c r="GU97" s="2114"/>
      <c r="GV97" s="2114"/>
      <c r="GW97" s="2114"/>
      <c r="GX97" s="2114"/>
      <c r="GY97" s="2114"/>
      <c r="GZ97" s="2114"/>
      <c r="HA97" s="2114"/>
      <c r="HB97" s="2114"/>
      <c r="HC97" s="2114"/>
      <c r="HD97" s="2114"/>
      <c r="HE97" s="2114"/>
      <c r="HF97" s="2114"/>
      <c r="HG97" s="2114"/>
      <c r="HH97" s="2114"/>
      <c r="HI97" s="2114"/>
      <c r="HJ97" s="2114"/>
      <c r="HK97" s="2114"/>
      <c r="HL97" s="2114"/>
      <c r="HM97" s="2114"/>
      <c r="HN97" s="2114"/>
      <c r="HO97" s="2114"/>
      <c r="HP97" s="2114"/>
      <c r="HQ97" s="2114"/>
      <c r="HR97" s="2114"/>
      <c r="HS97" s="2114"/>
      <c r="HT97" s="2114"/>
      <c r="HU97" s="2114"/>
      <c r="HV97" s="2114"/>
      <c r="HW97" s="2114"/>
      <c r="HX97" s="2114"/>
      <c r="HY97" s="2114"/>
      <c r="HZ97" s="2114"/>
      <c r="IA97" s="2114"/>
      <c r="IB97" s="2114"/>
      <c r="IC97" s="2114"/>
      <c r="ID97" s="2114"/>
      <c r="IE97" s="2114"/>
      <c r="IF97" s="2114"/>
      <c r="IG97" s="2114"/>
      <c r="IH97" s="2114"/>
      <c r="II97" s="2114"/>
      <c r="IJ97" s="2114"/>
      <c r="IK97" s="2114"/>
      <c r="IL97" s="2114"/>
      <c r="IM97" s="2114"/>
      <c r="IN97" s="2114"/>
      <c r="IO97" s="2114"/>
      <c r="IP97" s="2114"/>
      <c r="IQ97" s="2114"/>
      <c r="IR97" s="2114"/>
      <c r="IS97" s="2114"/>
      <c r="IT97" s="2114"/>
      <c r="IU97" s="2114"/>
      <c r="IV97" s="2114"/>
      <c r="IW97" s="2114"/>
      <c r="IX97" s="2114"/>
      <c r="IY97" s="2114"/>
      <c r="IZ97" s="2114"/>
      <c r="JA97" s="2114"/>
      <c r="JB97" s="2114"/>
      <c r="JC97" s="2114"/>
      <c r="JD97" s="2114"/>
      <c r="JE97" s="2114"/>
      <c r="JF97" s="2114"/>
      <c r="JG97" s="2114"/>
      <c r="JH97" s="2114"/>
      <c r="JI97" s="2114"/>
      <c r="JJ97" s="2114"/>
      <c r="JK97" s="2114"/>
      <c r="JL97" s="2114"/>
      <c r="JM97" s="2114"/>
      <c r="JN97" s="2114"/>
      <c r="JO97" s="2114"/>
      <c r="JP97" s="2114"/>
      <c r="JQ97" s="2114"/>
      <c r="JR97" s="2114"/>
      <c r="JS97" s="2114"/>
      <c r="JT97" s="2114"/>
      <c r="JU97" s="2114"/>
      <c r="JV97" s="2114"/>
      <c r="JW97" s="2114"/>
      <c r="JX97" s="2114"/>
      <c r="JY97" s="2114"/>
      <c r="JZ97" s="2114"/>
      <c r="KA97" s="2114"/>
      <c r="KB97" s="2114"/>
      <c r="KC97" s="2114"/>
      <c r="KD97" s="2114"/>
      <c r="KE97" s="2114"/>
      <c r="KF97" s="2114"/>
      <c r="KG97" s="2114"/>
      <c r="KH97" s="2114"/>
      <c r="KI97" s="2114"/>
      <c r="KJ97" s="2114"/>
      <c r="KK97" s="2114"/>
      <c r="KL97" s="2114"/>
      <c r="KM97" s="2114"/>
      <c r="KN97" s="2114"/>
      <c r="KO97" s="2114"/>
      <c r="KP97" s="2114"/>
      <c r="KQ97" s="2114"/>
      <c r="KR97" s="2114"/>
      <c r="KS97" s="2114"/>
      <c r="KT97" s="2114"/>
      <c r="KU97" s="2114"/>
      <c r="KV97" s="2114"/>
      <c r="KW97" s="2114"/>
      <c r="KX97" s="2114"/>
      <c r="KY97" s="2114"/>
      <c r="KZ97" s="2114"/>
      <c r="LA97" s="2114"/>
      <c r="LB97" s="2114"/>
      <c r="LC97" s="2114"/>
      <c r="LD97" s="2114"/>
      <c r="LE97" s="2114"/>
      <c r="LF97" s="2114"/>
      <c r="LG97" s="2114"/>
      <c r="LH97" s="2114"/>
    </row>
    <row r="98" s="1488" customFormat="1" ht="47" customHeight="1" spans="1:320">
      <c r="A98" s="1832">
        <v>45957</v>
      </c>
      <c r="B98" s="1660" t="s">
        <v>1870</v>
      </c>
      <c r="C98" s="1661" t="s">
        <v>1811</v>
      </c>
      <c r="D98" s="1662">
        <v>4500183181</v>
      </c>
      <c r="E98" s="1662"/>
      <c r="F98" s="1662" t="s">
        <v>3178</v>
      </c>
      <c r="G98" s="1863" t="s">
        <v>2831</v>
      </c>
      <c r="H98" s="1863" t="s">
        <v>2831</v>
      </c>
      <c r="I98" s="1880" t="s">
        <v>2970</v>
      </c>
      <c r="J98" s="1543">
        <v>3072</v>
      </c>
      <c r="K98" s="1876">
        <v>0</v>
      </c>
      <c r="L98" s="1876">
        <v>96</v>
      </c>
      <c r="M98" s="1876">
        <f t="shared" si="39"/>
        <v>32</v>
      </c>
      <c r="N98" s="1673">
        <v>45999</v>
      </c>
      <c r="O98" s="1673">
        <v>45999</v>
      </c>
      <c r="P98" s="1878"/>
      <c r="Q98" s="2079" t="s">
        <v>78</v>
      </c>
      <c r="R98" s="2079"/>
      <c r="S98" s="1570" t="s">
        <v>829</v>
      </c>
      <c r="T98" s="1891"/>
      <c r="U98" s="1891" t="s">
        <v>168</v>
      </c>
      <c r="V98" s="1900">
        <v>45960</v>
      </c>
      <c r="W98" s="1930" t="s">
        <v>88</v>
      </c>
      <c r="X98" s="1930" t="s">
        <v>3179</v>
      </c>
      <c r="Z98" s="1930"/>
      <c r="AA98" s="1597" t="s">
        <v>3180</v>
      </c>
      <c r="AB98" s="1692" t="s">
        <v>1814</v>
      </c>
      <c r="AC98" s="2093">
        <v>1.0037</v>
      </c>
      <c r="AD98" s="2095">
        <f t="shared" si="40"/>
        <v>3083.3664</v>
      </c>
      <c r="AE98" s="1647"/>
      <c r="AF98" s="1947" t="s">
        <v>81</v>
      </c>
      <c r="AG98" s="1947"/>
      <c r="AH98" s="1948">
        <f t="shared" si="50"/>
        <v>3072</v>
      </c>
      <c r="AI98" s="1948"/>
      <c r="AJ98" s="1948"/>
      <c r="AK98" s="1948">
        <f>J98/24</f>
        <v>128</v>
      </c>
      <c r="AL98" s="1948"/>
      <c r="AM98" s="1948"/>
      <c r="AN98" s="1948"/>
      <c r="AO98" s="1948" t="s">
        <v>63</v>
      </c>
      <c r="AP98" s="1948">
        <f t="shared" si="38"/>
        <v>3072</v>
      </c>
      <c r="AQ98" s="1948"/>
      <c r="AR98" s="1430">
        <f t="shared" si="42"/>
        <v>512</v>
      </c>
      <c r="AS98" s="1430">
        <f t="shared" si="43"/>
        <v>512</v>
      </c>
      <c r="AT98" s="1430">
        <f t="shared" si="44"/>
        <v>512</v>
      </c>
      <c r="AU98" s="1430">
        <f t="shared" si="45"/>
        <v>512</v>
      </c>
      <c r="AV98" s="1430">
        <f t="shared" si="46"/>
        <v>512</v>
      </c>
      <c r="AW98" s="1430">
        <f t="shared" si="47"/>
        <v>512</v>
      </c>
      <c r="AX98" s="1430"/>
      <c r="AY98" s="1430">
        <f t="shared" si="48"/>
        <v>490.666666666667</v>
      </c>
      <c r="AZ98" s="1430">
        <f t="shared" si="49"/>
        <v>21.3333333333333</v>
      </c>
      <c r="BA98" s="1876"/>
      <c r="BB98" s="1959"/>
      <c r="BC98" s="1960"/>
      <c r="BD98" s="1960"/>
      <c r="BE98" s="1960"/>
      <c r="BF98" s="1960"/>
      <c r="BG98" s="1960"/>
      <c r="BH98" s="1960"/>
      <c r="BI98" s="1960"/>
      <c r="BJ98" s="1960"/>
      <c r="BK98" s="1960"/>
      <c r="BL98" s="1960"/>
      <c r="BM98" s="1960"/>
      <c r="BN98" s="1960"/>
      <c r="BO98" s="1960"/>
      <c r="BP98" s="1960"/>
      <c r="BQ98" s="1960"/>
      <c r="BR98" s="1960"/>
      <c r="BS98" s="1960"/>
      <c r="BT98" s="1960"/>
      <c r="BU98" s="1960"/>
      <c r="BV98" s="1960"/>
      <c r="BW98" s="1960"/>
      <c r="BX98" s="1960"/>
      <c r="BY98" s="1960"/>
      <c r="BZ98" s="1960"/>
      <c r="CA98" s="1960"/>
      <c r="CB98" s="1960"/>
      <c r="CC98" s="1960"/>
      <c r="CD98" s="1960"/>
      <c r="CE98" s="1960"/>
      <c r="CF98" s="1960"/>
      <c r="CG98" s="1960"/>
      <c r="CH98" s="1960"/>
      <c r="CI98" s="1960"/>
      <c r="CJ98" s="1960"/>
      <c r="CK98" s="1960"/>
      <c r="CL98" s="1960"/>
      <c r="CM98" s="1960"/>
      <c r="CN98" s="1960"/>
      <c r="CO98" s="1960"/>
      <c r="CP98" s="1960"/>
      <c r="CQ98" s="1960"/>
      <c r="CR98" s="1960"/>
      <c r="CS98" s="1960"/>
      <c r="CT98" s="1960"/>
      <c r="CU98" s="1960"/>
      <c r="CV98" s="1960"/>
      <c r="CW98" s="1960"/>
      <c r="CX98" s="1960"/>
      <c r="CY98" s="1960"/>
      <c r="CZ98" s="1960"/>
      <c r="DA98" s="1960"/>
      <c r="DB98" s="1960"/>
      <c r="DC98" s="1960"/>
      <c r="DD98" s="1960"/>
      <c r="DE98" s="1960"/>
      <c r="DF98" s="1960"/>
      <c r="DG98" s="1960"/>
      <c r="DH98" s="1960"/>
      <c r="DI98" s="1960"/>
      <c r="DJ98" s="1960"/>
      <c r="DK98" s="1960"/>
      <c r="DL98" s="1960"/>
      <c r="DM98" s="1960"/>
      <c r="DN98" s="1960"/>
      <c r="DO98" s="1960"/>
      <c r="DP98" s="1960"/>
      <c r="DQ98" s="1960"/>
      <c r="DR98" s="1960"/>
      <c r="DS98" s="1960"/>
      <c r="DT98" s="1960"/>
      <c r="DU98" s="1960"/>
      <c r="DV98" s="1960"/>
      <c r="DW98" s="1960"/>
      <c r="DX98" s="1960"/>
      <c r="DY98" s="1960"/>
      <c r="DZ98" s="1960"/>
      <c r="EA98" s="1960"/>
      <c r="EB98" s="1960"/>
      <c r="EC98" s="1960"/>
      <c r="ED98" s="1960"/>
      <c r="EE98" s="1960"/>
      <c r="EF98" s="1960"/>
      <c r="EG98" s="1960"/>
      <c r="EH98" s="1960"/>
      <c r="EI98" s="1960"/>
      <c r="EJ98" s="1960"/>
      <c r="EK98" s="1960"/>
      <c r="EL98" s="1960"/>
      <c r="EM98" s="1960"/>
      <c r="EN98" s="1960"/>
      <c r="EO98" s="1960"/>
      <c r="EP98" s="1960"/>
      <c r="EQ98" s="1960"/>
      <c r="ER98" s="1960"/>
      <c r="ES98" s="1960"/>
      <c r="ET98" s="1960"/>
      <c r="EU98" s="1960"/>
      <c r="EV98" s="1960"/>
      <c r="EW98" s="1960"/>
      <c r="EX98" s="1960"/>
      <c r="EY98" s="1960"/>
      <c r="EZ98" s="1960"/>
      <c r="FA98" s="1960"/>
      <c r="FB98" s="1960"/>
      <c r="FC98" s="1960"/>
      <c r="FD98" s="1960"/>
      <c r="FE98" s="1960"/>
      <c r="FF98" s="1960"/>
      <c r="FG98" s="1960"/>
      <c r="FH98" s="1960"/>
      <c r="FI98" s="1960"/>
      <c r="FJ98" s="1960"/>
      <c r="FK98" s="1960"/>
      <c r="FL98" s="1960"/>
      <c r="FM98" s="1960"/>
      <c r="FN98" s="1960"/>
      <c r="FO98" s="1960"/>
      <c r="FP98" s="1960"/>
      <c r="FQ98" s="1960"/>
      <c r="FR98" s="1960"/>
      <c r="FS98" s="1960"/>
      <c r="FT98" s="1960"/>
      <c r="FU98" s="1960"/>
      <c r="FV98" s="1960"/>
      <c r="FW98" s="1960"/>
      <c r="FX98" s="1960"/>
      <c r="FY98" s="1960"/>
      <c r="FZ98" s="1960"/>
      <c r="GA98" s="1960"/>
      <c r="GB98" s="1960"/>
      <c r="GC98" s="1960"/>
      <c r="GD98" s="1960"/>
      <c r="GE98" s="1960"/>
      <c r="GF98" s="1960"/>
      <c r="GG98" s="1960"/>
      <c r="GH98" s="1960"/>
      <c r="GI98" s="1960"/>
      <c r="GJ98" s="1960"/>
      <c r="GK98" s="1960"/>
      <c r="GL98" s="1960"/>
      <c r="GM98" s="1960"/>
      <c r="GN98" s="1960"/>
      <c r="GO98" s="1960"/>
      <c r="GP98" s="1960"/>
      <c r="GQ98" s="1960"/>
      <c r="GR98" s="1960"/>
      <c r="GS98" s="1960"/>
      <c r="GT98" s="1960"/>
      <c r="GU98" s="1960"/>
      <c r="GV98" s="1960"/>
      <c r="GW98" s="1960"/>
      <c r="GX98" s="1960"/>
      <c r="GY98" s="1960"/>
      <c r="GZ98" s="1960"/>
      <c r="HA98" s="1960"/>
      <c r="HB98" s="1960"/>
      <c r="HC98" s="1960"/>
      <c r="HD98" s="1960"/>
      <c r="HE98" s="1960"/>
      <c r="HF98" s="1960"/>
      <c r="HG98" s="1960"/>
      <c r="HH98" s="1960"/>
      <c r="HI98" s="1960"/>
      <c r="HJ98" s="1960"/>
      <c r="HK98" s="1960"/>
      <c r="HL98" s="1960"/>
      <c r="HM98" s="1960"/>
      <c r="HN98" s="1960"/>
      <c r="HO98" s="1960"/>
      <c r="HP98" s="1960"/>
      <c r="HQ98" s="1960"/>
      <c r="HR98" s="1960"/>
      <c r="HS98" s="1960"/>
      <c r="HT98" s="1960"/>
      <c r="HU98" s="1960"/>
      <c r="HV98" s="1960"/>
      <c r="HW98" s="1960"/>
      <c r="HX98" s="1960"/>
      <c r="HY98" s="1960"/>
      <c r="HZ98" s="1960"/>
      <c r="IA98" s="1960"/>
      <c r="IB98" s="1960"/>
      <c r="IC98" s="1960"/>
      <c r="ID98" s="1960"/>
      <c r="IE98" s="1960"/>
      <c r="IF98" s="1960"/>
      <c r="IG98" s="1960"/>
      <c r="IH98" s="1960"/>
      <c r="II98" s="1960"/>
      <c r="IJ98" s="1960"/>
      <c r="IK98" s="1960"/>
      <c r="IL98" s="1960"/>
      <c r="IM98" s="1960"/>
      <c r="IN98" s="1960"/>
      <c r="IO98" s="1960"/>
      <c r="IP98" s="1960"/>
      <c r="IQ98" s="1960"/>
      <c r="IR98" s="1960"/>
      <c r="IS98" s="1960"/>
      <c r="IT98" s="1960"/>
      <c r="IU98" s="1960"/>
      <c r="IV98" s="1960"/>
      <c r="IW98" s="1960"/>
      <c r="IX98" s="1960"/>
      <c r="IY98" s="1960"/>
      <c r="IZ98" s="1960"/>
      <c r="JA98" s="1960"/>
      <c r="JB98" s="1960"/>
      <c r="JC98" s="1960"/>
      <c r="JD98" s="1960"/>
      <c r="JE98" s="1960"/>
      <c r="JF98" s="1960"/>
      <c r="JG98" s="1960"/>
      <c r="JH98" s="1960"/>
      <c r="JI98" s="1960"/>
      <c r="JJ98" s="1960"/>
      <c r="JK98" s="1960"/>
      <c r="JL98" s="1960"/>
      <c r="JM98" s="1960"/>
      <c r="JN98" s="1960"/>
      <c r="JO98" s="1960"/>
      <c r="JP98" s="1960"/>
      <c r="JQ98" s="1960"/>
      <c r="JR98" s="1960"/>
      <c r="JS98" s="1960"/>
      <c r="JT98" s="1960"/>
      <c r="JU98" s="1960"/>
      <c r="JV98" s="1960"/>
      <c r="JW98" s="1960"/>
      <c r="JX98" s="1960"/>
      <c r="JY98" s="1960"/>
      <c r="JZ98" s="1960"/>
      <c r="KA98" s="1960"/>
      <c r="KB98" s="1960"/>
      <c r="KC98" s="1960"/>
      <c r="KD98" s="1960"/>
      <c r="KE98" s="1960"/>
      <c r="KF98" s="1960"/>
      <c r="KG98" s="1960"/>
      <c r="KH98" s="1960"/>
      <c r="KI98" s="1960"/>
      <c r="KJ98" s="1960"/>
      <c r="KK98" s="1960"/>
      <c r="KL98" s="1960"/>
      <c r="KM98" s="1960"/>
      <c r="KN98" s="1960"/>
      <c r="KO98" s="1960"/>
      <c r="KP98" s="1960"/>
      <c r="KQ98" s="1960"/>
      <c r="KR98" s="1960"/>
      <c r="KS98" s="1960"/>
      <c r="KT98" s="1960"/>
      <c r="KU98" s="1960"/>
      <c r="KV98" s="1960"/>
      <c r="KW98" s="1960"/>
      <c r="KX98" s="1960"/>
      <c r="KY98" s="1960"/>
      <c r="KZ98" s="1960"/>
      <c r="LA98" s="1960"/>
      <c r="LB98" s="1960"/>
      <c r="LC98" s="1960"/>
      <c r="LD98" s="1960"/>
      <c r="LE98" s="1960"/>
      <c r="LF98" s="1960"/>
      <c r="LG98" s="1960"/>
      <c r="LH98" s="1960"/>
    </row>
    <row r="99" s="1482" customFormat="1" ht="47" customHeight="1" spans="1:328">
      <c r="A99" s="2457">
        <v>45930</v>
      </c>
      <c r="B99" s="2154" t="s">
        <v>3181</v>
      </c>
      <c r="C99" s="2155" t="s">
        <v>1632</v>
      </c>
      <c r="D99" s="2156">
        <v>4500181162</v>
      </c>
      <c r="E99" s="2159" t="s">
        <v>3182</v>
      </c>
      <c r="F99" s="2156" t="s">
        <v>3183</v>
      </c>
      <c r="G99" s="2458" t="s">
        <v>3105</v>
      </c>
      <c r="H99" s="2158" t="s">
        <v>3105</v>
      </c>
      <c r="I99" s="1880" t="s">
        <v>3106</v>
      </c>
      <c r="J99" s="1548">
        <v>20</v>
      </c>
      <c r="K99" s="1544">
        <v>0</v>
      </c>
      <c r="L99" s="1544">
        <v>20</v>
      </c>
      <c r="M99" s="1544">
        <f t="shared" si="39"/>
        <v>1</v>
      </c>
      <c r="N99" s="2166">
        <v>45989</v>
      </c>
      <c r="O99" s="2166">
        <v>45987</v>
      </c>
      <c r="P99" s="1546"/>
      <c r="Q99" s="2079" t="s">
        <v>78</v>
      </c>
      <c r="R99" s="1570"/>
      <c r="S99" s="1570" t="s">
        <v>829</v>
      </c>
      <c r="T99" s="2462"/>
      <c r="U99" s="1891" t="s">
        <v>111</v>
      </c>
      <c r="V99" s="1893" t="s">
        <v>3184</v>
      </c>
      <c r="W99" s="1926" t="s">
        <v>287</v>
      </c>
      <c r="X99" s="1893" t="s">
        <v>3185</v>
      </c>
      <c r="Y99" s="2471" t="s">
        <v>3186</v>
      </c>
      <c r="Z99" s="1926"/>
      <c r="AA99" s="1929" t="s">
        <v>3187</v>
      </c>
      <c r="AB99" s="1601" t="s">
        <v>3110</v>
      </c>
      <c r="AC99" s="2179">
        <v>6.2</v>
      </c>
      <c r="AD99" s="2180">
        <f t="shared" si="40"/>
        <v>124</v>
      </c>
      <c r="AE99" s="1942"/>
      <c r="AF99" s="1947" t="s">
        <v>81</v>
      </c>
      <c r="AG99" s="1613">
        <v>6</v>
      </c>
      <c r="AH99" s="2444">
        <f>J99*6</f>
        <v>120</v>
      </c>
      <c r="AI99" s="1945"/>
      <c r="AJ99" s="1945"/>
      <c r="AK99" s="1614"/>
      <c r="AL99" s="1945"/>
      <c r="AM99" s="1945"/>
      <c r="AN99" s="1945"/>
      <c r="AO99" s="1948" t="s">
        <v>63</v>
      </c>
      <c r="AP99" s="1948">
        <f t="shared" si="38"/>
        <v>20</v>
      </c>
      <c r="AQ99" s="1945"/>
      <c r="AR99" s="1430">
        <f>J99</f>
        <v>20</v>
      </c>
      <c r="AS99" s="1430">
        <f>J99</f>
        <v>20</v>
      </c>
      <c r="AT99" s="1430">
        <f>J99</f>
        <v>20</v>
      </c>
      <c r="AU99" s="1430">
        <f>J99</f>
        <v>20</v>
      </c>
      <c r="AV99" s="1430">
        <f>J99</f>
        <v>20</v>
      </c>
      <c r="AW99" s="1430">
        <f>J99</f>
        <v>20</v>
      </c>
      <c r="AX99" s="1625"/>
      <c r="AY99" s="1430">
        <f t="shared" si="48"/>
        <v>3.19444444444444</v>
      </c>
      <c r="AZ99" s="1430">
        <f t="shared" si="49"/>
        <v>0.138888888888889</v>
      </c>
      <c r="BA99" s="1453"/>
      <c r="BB99" s="1454"/>
      <c r="BC99" s="1455"/>
      <c r="BD99" s="1455"/>
      <c r="BE99" s="1455"/>
      <c r="BF99" s="1455"/>
      <c r="BG99" s="1455"/>
      <c r="BH99" s="1455"/>
      <c r="BI99" s="1455"/>
      <c r="BJ99" s="1455"/>
      <c r="BK99" s="1455"/>
      <c r="BL99" s="1455"/>
      <c r="BM99" s="1455"/>
      <c r="BN99" s="1455"/>
      <c r="BO99" s="1455"/>
      <c r="BP99" s="1455"/>
      <c r="BQ99" s="1455"/>
      <c r="BR99" s="1455"/>
      <c r="BS99" s="1455"/>
      <c r="BT99" s="1455"/>
      <c r="BU99" s="1455"/>
      <c r="BV99" s="1455"/>
      <c r="BW99" s="1455"/>
      <c r="BX99" s="1455"/>
      <c r="BY99" s="1455"/>
      <c r="BZ99" s="1455"/>
      <c r="CA99" s="1455"/>
      <c r="CB99" s="1455"/>
      <c r="CC99" s="1455"/>
      <c r="CD99" s="1455"/>
      <c r="CE99" s="1455"/>
      <c r="CF99" s="1455"/>
      <c r="CG99" s="1455"/>
      <c r="CH99" s="1455"/>
      <c r="CI99" s="1455"/>
      <c r="CJ99" s="1455"/>
      <c r="CK99" s="1455"/>
      <c r="CL99" s="1455"/>
      <c r="CM99" s="1455"/>
      <c r="CN99" s="1455"/>
      <c r="CO99" s="1455"/>
      <c r="CP99" s="1455"/>
      <c r="CQ99" s="1455"/>
      <c r="CR99" s="1455"/>
      <c r="CS99" s="1455"/>
      <c r="CT99" s="1455"/>
      <c r="CU99" s="1455"/>
      <c r="CV99" s="1455"/>
      <c r="CW99" s="1455"/>
      <c r="CX99" s="1455"/>
      <c r="CY99" s="1455"/>
      <c r="CZ99" s="1455"/>
      <c r="DA99" s="1455"/>
      <c r="DB99" s="1455"/>
      <c r="DC99" s="1455"/>
      <c r="DD99" s="1455"/>
      <c r="DE99" s="1455"/>
      <c r="DF99" s="1455"/>
      <c r="DG99" s="1455"/>
      <c r="DH99" s="1455"/>
      <c r="DI99" s="1455"/>
      <c r="DJ99" s="1455"/>
      <c r="DK99" s="1455"/>
      <c r="DL99" s="1455"/>
      <c r="DM99" s="1455"/>
      <c r="DN99" s="1455"/>
      <c r="DO99" s="1455"/>
      <c r="DP99" s="1455"/>
      <c r="DQ99" s="1455"/>
      <c r="DR99" s="1455"/>
      <c r="DS99" s="1455"/>
      <c r="DT99" s="1455"/>
      <c r="DU99" s="1455"/>
      <c r="DV99" s="1455"/>
      <c r="DW99" s="1455"/>
      <c r="DX99" s="1455"/>
      <c r="DY99" s="1455"/>
      <c r="DZ99" s="1455"/>
      <c r="EA99" s="1455"/>
      <c r="EB99" s="1455"/>
      <c r="EC99" s="1455"/>
      <c r="ED99" s="1455"/>
      <c r="EE99" s="1455"/>
      <c r="EF99" s="1455"/>
      <c r="EG99" s="1455"/>
      <c r="EH99" s="1455"/>
      <c r="EI99" s="1455"/>
      <c r="EJ99" s="1455"/>
      <c r="EK99" s="1455"/>
      <c r="EL99" s="1455"/>
      <c r="EM99" s="1455"/>
      <c r="EN99" s="1455"/>
      <c r="EO99" s="1455"/>
      <c r="EP99" s="1455"/>
      <c r="EQ99" s="1455"/>
      <c r="ER99" s="1455"/>
      <c r="ES99" s="1455"/>
      <c r="ET99" s="1455"/>
      <c r="EU99" s="1455"/>
      <c r="EV99" s="1455"/>
      <c r="EW99" s="1455"/>
      <c r="EX99" s="1455"/>
      <c r="EY99" s="1455"/>
      <c r="EZ99" s="1455"/>
      <c r="FA99" s="1455"/>
      <c r="FB99" s="1455"/>
      <c r="FC99" s="1455"/>
      <c r="FD99" s="1455"/>
      <c r="FE99" s="1455"/>
      <c r="FF99" s="1455"/>
      <c r="FG99" s="1455"/>
      <c r="FH99" s="1455"/>
      <c r="FI99" s="1455"/>
      <c r="FJ99" s="1455"/>
      <c r="FK99" s="1455"/>
      <c r="FL99" s="1455"/>
      <c r="FM99" s="1455"/>
      <c r="FN99" s="1455"/>
      <c r="FO99" s="1455"/>
      <c r="FP99" s="1455"/>
      <c r="FQ99" s="1455"/>
      <c r="FR99" s="1455"/>
      <c r="FS99" s="1455"/>
      <c r="FT99" s="1455"/>
      <c r="FU99" s="1455"/>
      <c r="FV99" s="1455"/>
      <c r="FW99" s="1455"/>
      <c r="FX99" s="1455"/>
      <c r="FY99" s="1455"/>
      <c r="FZ99" s="1455"/>
      <c r="GA99" s="1455"/>
      <c r="GB99" s="1455"/>
      <c r="GC99" s="1455"/>
      <c r="GD99" s="1455"/>
      <c r="GE99" s="1455"/>
      <c r="GF99" s="1455"/>
      <c r="GG99" s="1455"/>
      <c r="GH99" s="1455"/>
      <c r="GI99" s="1455"/>
      <c r="GJ99" s="1455"/>
      <c r="GK99" s="1455"/>
      <c r="GL99" s="1455"/>
      <c r="GM99" s="1455"/>
      <c r="GN99" s="1455"/>
      <c r="GO99" s="1455"/>
      <c r="GP99" s="1455"/>
      <c r="GQ99" s="1455"/>
      <c r="GR99" s="1455"/>
      <c r="GS99" s="1455"/>
      <c r="GT99" s="1455"/>
      <c r="GU99" s="1455"/>
      <c r="GV99" s="1455"/>
      <c r="GW99" s="1455"/>
      <c r="GX99" s="1455"/>
      <c r="GY99" s="1455"/>
      <c r="GZ99" s="1455"/>
      <c r="HA99" s="1455"/>
      <c r="HB99" s="1455"/>
      <c r="HC99" s="1455"/>
      <c r="HD99" s="1455"/>
      <c r="HE99" s="1455"/>
      <c r="HF99" s="1455"/>
      <c r="HG99" s="1455"/>
      <c r="HH99" s="1455"/>
      <c r="HI99" s="1455"/>
      <c r="HJ99" s="1455"/>
      <c r="HK99" s="1455"/>
      <c r="HL99" s="1455"/>
      <c r="HM99" s="1455"/>
      <c r="HN99" s="1455"/>
      <c r="HO99" s="1455"/>
      <c r="HP99" s="1455"/>
      <c r="HQ99" s="1455"/>
      <c r="HR99" s="1455"/>
      <c r="HS99" s="1455"/>
      <c r="HT99" s="1455"/>
      <c r="HU99" s="1455"/>
      <c r="HV99" s="1455"/>
      <c r="HW99" s="1455"/>
      <c r="HX99" s="1455"/>
      <c r="HY99" s="1455"/>
      <c r="HZ99" s="1455"/>
      <c r="IA99" s="1455"/>
      <c r="IB99" s="1455"/>
      <c r="IC99" s="1455"/>
      <c r="ID99" s="1455"/>
      <c r="IE99" s="1455"/>
      <c r="IF99" s="1455"/>
      <c r="IG99" s="1455"/>
      <c r="IH99" s="1455"/>
      <c r="II99" s="1455"/>
      <c r="IJ99" s="1455"/>
      <c r="IK99" s="1455"/>
      <c r="IL99" s="1455"/>
      <c r="IM99" s="1455"/>
      <c r="IN99" s="1455"/>
      <c r="IO99" s="1455"/>
      <c r="IP99" s="1455"/>
      <c r="IQ99" s="1455"/>
      <c r="IR99" s="1455"/>
      <c r="IS99" s="1455"/>
      <c r="IT99" s="1455"/>
      <c r="IU99" s="1455"/>
      <c r="IV99" s="1455"/>
      <c r="IW99" s="1455"/>
      <c r="IX99" s="1455"/>
      <c r="IY99" s="1455"/>
      <c r="IZ99" s="1455"/>
      <c r="JA99" s="1455"/>
      <c r="JB99" s="1455"/>
      <c r="JC99" s="1455"/>
      <c r="JD99" s="1455"/>
      <c r="JE99" s="1455"/>
      <c r="JF99" s="1455"/>
      <c r="JG99" s="1455"/>
      <c r="JH99" s="1455"/>
      <c r="JI99" s="1455"/>
      <c r="JJ99" s="1455"/>
      <c r="JK99" s="1455"/>
      <c r="JL99" s="1455"/>
      <c r="JM99" s="1455"/>
      <c r="JN99" s="1455"/>
      <c r="JO99" s="1455"/>
      <c r="JP99" s="1455"/>
      <c r="JQ99" s="1455"/>
      <c r="JR99" s="1455"/>
      <c r="JS99" s="1455"/>
      <c r="JT99" s="1455"/>
      <c r="JU99" s="1455"/>
      <c r="JV99" s="1455"/>
      <c r="JW99" s="1455"/>
      <c r="JX99" s="1455"/>
      <c r="JY99" s="1455"/>
      <c r="JZ99" s="1455"/>
      <c r="KA99" s="1455"/>
      <c r="KB99" s="1455"/>
      <c r="KC99" s="1455"/>
      <c r="KD99" s="1455"/>
      <c r="KE99" s="1455"/>
      <c r="KF99" s="1455"/>
      <c r="KG99" s="1455"/>
      <c r="KH99" s="1455"/>
      <c r="KI99" s="1455"/>
      <c r="KJ99" s="1455"/>
      <c r="KK99" s="1455"/>
      <c r="KL99" s="1455"/>
      <c r="KM99" s="1455"/>
      <c r="KN99" s="1455"/>
      <c r="KO99" s="1455"/>
      <c r="KP99" s="1455"/>
      <c r="KQ99" s="1455"/>
      <c r="KR99" s="1455"/>
      <c r="KS99" s="1455"/>
      <c r="KT99" s="1455"/>
      <c r="KU99" s="1455"/>
      <c r="KV99" s="1455"/>
      <c r="KW99" s="1455"/>
      <c r="KX99" s="1455"/>
      <c r="KY99" s="1455"/>
      <c r="KZ99" s="1455"/>
      <c r="LA99" s="1455"/>
      <c r="LB99" s="1455"/>
      <c r="LC99" s="1455"/>
      <c r="LD99" s="1455"/>
      <c r="LE99" s="1455"/>
      <c r="LF99" s="1455"/>
      <c r="LG99" s="1455"/>
      <c r="LH99" s="1455"/>
      <c r="LI99" s="1467"/>
      <c r="LJ99" s="1467"/>
      <c r="LK99" s="1467"/>
      <c r="LL99" s="1467"/>
      <c r="LM99" s="1467"/>
      <c r="LN99" s="1467"/>
      <c r="LO99" s="1467"/>
      <c r="LP99" s="1645"/>
    </row>
    <row r="100" s="1488" customFormat="1" ht="47" customHeight="1" spans="1:320">
      <c r="A100" s="1832">
        <v>45960</v>
      </c>
      <c r="B100" s="1660" t="s">
        <v>3188</v>
      </c>
      <c r="C100" s="1661" t="s">
        <v>98</v>
      </c>
      <c r="D100" s="1662">
        <v>4500183696</v>
      </c>
      <c r="E100" s="2984" t="s">
        <v>3189</v>
      </c>
      <c r="F100" s="1662" t="s">
        <v>3190</v>
      </c>
      <c r="G100" s="1863" t="s">
        <v>2895</v>
      </c>
      <c r="H100" s="1863" t="s">
        <v>2895</v>
      </c>
      <c r="I100" s="1880" t="s">
        <v>2926</v>
      </c>
      <c r="J100" s="1543">
        <v>336</v>
      </c>
      <c r="K100" s="1876">
        <v>0</v>
      </c>
      <c r="L100" s="1876">
        <v>24</v>
      </c>
      <c r="M100" s="1876">
        <f t="shared" si="39"/>
        <v>14</v>
      </c>
      <c r="N100" s="1673">
        <v>45999</v>
      </c>
      <c r="O100" s="1673">
        <v>45999</v>
      </c>
      <c r="P100" s="1878"/>
      <c r="Q100" s="2079" t="s">
        <v>78</v>
      </c>
      <c r="R100" s="2079"/>
      <c r="S100" s="1570" t="s">
        <v>829</v>
      </c>
      <c r="T100" s="1891"/>
      <c r="U100" s="1891" t="s">
        <v>111</v>
      </c>
      <c r="V100" s="1900">
        <v>45972</v>
      </c>
      <c r="W100" s="1930" t="s">
        <v>287</v>
      </c>
      <c r="X100" s="1900" t="s">
        <v>88</v>
      </c>
      <c r="Y100" s="1930"/>
      <c r="Z100" s="1930"/>
      <c r="AA100" s="1597" t="s">
        <v>3191</v>
      </c>
      <c r="AB100" s="1692" t="s">
        <v>1242</v>
      </c>
      <c r="AC100" s="2093">
        <v>0.6007</v>
      </c>
      <c r="AD100" s="2095">
        <f t="shared" si="40"/>
        <v>201.8352</v>
      </c>
      <c r="AE100" s="1647"/>
      <c r="AF100" s="1947" t="s">
        <v>1593</v>
      </c>
      <c r="AG100" s="1947">
        <v>6</v>
      </c>
      <c r="AH100" s="1948">
        <f t="shared" ref="AH100:AH114" si="51">J100</f>
        <v>336</v>
      </c>
      <c r="AI100" s="1948"/>
      <c r="AJ100" s="1948"/>
      <c r="AK100" s="1948">
        <f>J100/24</f>
        <v>14</v>
      </c>
      <c r="AL100" s="1948"/>
      <c r="AM100" s="1948"/>
      <c r="AN100" s="1948"/>
      <c r="AO100" s="1948" t="s">
        <v>63</v>
      </c>
      <c r="AP100" s="1948">
        <f t="shared" si="38"/>
        <v>336</v>
      </c>
      <c r="AQ100" s="1948"/>
      <c r="AR100" s="1430">
        <f>J100/6</f>
        <v>56</v>
      </c>
      <c r="AS100" s="1430">
        <f>J100/6</f>
        <v>56</v>
      </c>
      <c r="AT100" s="1430">
        <f>J100/6</f>
        <v>56</v>
      </c>
      <c r="AU100" s="1430">
        <f>J100/6</f>
        <v>56</v>
      </c>
      <c r="AV100" s="1430">
        <f>J100/6</f>
        <v>56</v>
      </c>
      <c r="AW100" s="1430">
        <f>J100/6</f>
        <v>56</v>
      </c>
      <c r="AX100" s="1430"/>
      <c r="AY100" s="1430">
        <f t="shared" si="48"/>
        <v>53.6666666666667</v>
      </c>
      <c r="AZ100" s="1430">
        <f t="shared" si="49"/>
        <v>2.33333333333333</v>
      </c>
      <c r="BA100" s="1876"/>
      <c r="BB100" s="1959"/>
      <c r="BC100" s="1960"/>
      <c r="BD100" s="1960"/>
      <c r="BE100" s="1960"/>
      <c r="BF100" s="1960"/>
      <c r="BG100" s="1960"/>
      <c r="BH100" s="1960"/>
      <c r="BI100" s="1960"/>
      <c r="BJ100" s="1960"/>
      <c r="BK100" s="1960"/>
      <c r="BL100" s="1960"/>
      <c r="BM100" s="1960"/>
      <c r="BN100" s="1960"/>
      <c r="BO100" s="1960"/>
      <c r="BP100" s="1960"/>
      <c r="BQ100" s="1960"/>
      <c r="BR100" s="1960"/>
      <c r="BS100" s="1960"/>
      <c r="BT100" s="1960"/>
      <c r="BU100" s="1960"/>
      <c r="BV100" s="1960"/>
      <c r="BW100" s="1960"/>
      <c r="BX100" s="1960"/>
      <c r="BY100" s="1960"/>
      <c r="BZ100" s="1960"/>
      <c r="CA100" s="1960"/>
      <c r="CB100" s="1960"/>
      <c r="CC100" s="1960"/>
      <c r="CD100" s="1960"/>
      <c r="CE100" s="1960"/>
      <c r="CF100" s="1960"/>
      <c r="CG100" s="1960"/>
      <c r="CH100" s="1960"/>
      <c r="CI100" s="1960"/>
      <c r="CJ100" s="1960"/>
      <c r="CK100" s="1960"/>
      <c r="CL100" s="1960"/>
      <c r="CM100" s="1960"/>
      <c r="CN100" s="1960"/>
      <c r="CO100" s="1960"/>
      <c r="CP100" s="1960"/>
      <c r="CQ100" s="1960"/>
      <c r="CR100" s="1960"/>
      <c r="CS100" s="1960"/>
      <c r="CT100" s="1960"/>
      <c r="CU100" s="1960"/>
      <c r="CV100" s="1960"/>
      <c r="CW100" s="1960"/>
      <c r="CX100" s="1960"/>
      <c r="CY100" s="1960"/>
      <c r="CZ100" s="1960"/>
      <c r="DA100" s="1960"/>
      <c r="DB100" s="1960"/>
      <c r="DC100" s="1960"/>
      <c r="DD100" s="1960"/>
      <c r="DE100" s="1960"/>
      <c r="DF100" s="1960"/>
      <c r="DG100" s="1960"/>
      <c r="DH100" s="1960"/>
      <c r="DI100" s="1960"/>
      <c r="DJ100" s="1960"/>
      <c r="DK100" s="1960"/>
      <c r="DL100" s="1960"/>
      <c r="DM100" s="1960"/>
      <c r="DN100" s="1960"/>
      <c r="DO100" s="1960"/>
      <c r="DP100" s="1960"/>
      <c r="DQ100" s="1960"/>
      <c r="DR100" s="1960"/>
      <c r="DS100" s="1960"/>
      <c r="DT100" s="1960"/>
      <c r="DU100" s="1960"/>
      <c r="DV100" s="1960"/>
      <c r="DW100" s="1960"/>
      <c r="DX100" s="1960"/>
      <c r="DY100" s="1960"/>
      <c r="DZ100" s="1960"/>
      <c r="EA100" s="1960"/>
      <c r="EB100" s="1960"/>
      <c r="EC100" s="1960"/>
      <c r="ED100" s="1960"/>
      <c r="EE100" s="1960"/>
      <c r="EF100" s="1960"/>
      <c r="EG100" s="1960"/>
      <c r="EH100" s="1960"/>
      <c r="EI100" s="1960"/>
      <c r="EJ100" s="1960"/>
      <c r="EK100" s="1960"/>
      <c r="EL100" s="1960"/>
      <c r="EM100" s="1960"/>
      <c r="EN100" s="1960"/>
      <c r="EO100" s="1960"/>
      <c r="EP100" s="1960"/>
      <c r="EQ100" s="1960"/>
      <c r="ER100" s="1960"/>
      <c r="ES100" s="1960"/>
      <c r="ET100" s="1960"/>
      <c r="EU100" s="1960"/>
      <c r="EV100" s="1960"/>
      <c r="EW100" s="1960"/>
      <c r="EX100" s="1960"/>
      <c r="EY100" s="1960"/>
      <c r="EZ100" s="1960"/>
      <c r="FA100" s="1960"/>
      <c r="FB100" s="1960"/>
      <c r="FC100" s="1960"/>
      <c r="FD100" s="1960"/>
      <c r="FE100" s="1960"/>
      <c r="FF100" s="1960"/>
      <c r="FG100" s="1960"/>
      <c r="FH100" s="1960"/>
      <c r="FI100" s="1960"/>
      <c r="FJ100" s="1960"/>
      <c r="FK100" s="1960"/>
      <c r="FL100" s="1960"/>
      <c r="FM100" s="1960"/>
      <c r="FN100" s="1960"/>
      <c r="FO100" s="1960"/>
      <c r="FP100" s="1960"/>
      <c r="FQ100" s="1960"/>
      <c r="FR100" s="1960"/>
      <c r="FS100" s="1960"/>
      <c r="FT100" s="1960"/>
      <c r="FU100" s="1960"/>
      <c r="FV100" s="1960"/>
      <c r="FW100" s="1960"/>
      <c r="FX100" s="1960"/>
      <c r="FY100" s="1960"/>
      <c r="FZ100" s="1960"/>
      <c r="GA100" s="1960"/>
      <c r="GB100" s="1960"/>
      <c r="GC100" s="1960"/>
      <c r="GD100" s="1960"/>
      <c r="GE100" s="1960"/>
      <c r="GF100" s="1960"/>
      <c r="GG100" s="1960"/>
      <c r="GH100" s="1960"/>
      <c r="GI100" s="1960"/>
      <c r="GJ100" s="1960"/>
      <c r="GK100" s="1960"/>
      <c r="GL100" s="1960"/>
      <c r="GM100" s="1960"/>
      <c r="GN100" s="1960"/>
      <c r="GO100" s="1960"/>
      <c r="GP100" s="1960"/>
      <c r="GQ100" s="1960"/>
      <c r="GR100" s="1960"/>
      <c r="GS100" s="1960"/>
      <c r="GT100" s="1960"/>
      <c r="GU100" s="1960"/>
      <c r="GV100" s="1960"/>
      <c r="GW100" s="1960"/>
      <c r="GX100" s="1960"/>
      <c r="GY100" s="1960"/>
      <c r="GZ100" s="1960"/>
      <c r="HA100" s="1960"/>
      <c r="HB100" s="1960"/>
      <c r="HC100" s="1960"/>
      <c r="HD100" s="1960"/>
      <c r="HE100" s="1960"/>
      <c r="HF100" s="1960"/>
      <c r="HG100" s="1960"/>
      <c r="HH100" s="1960"/>
      <c r="HI100" s="1960"/>
      <c r="HJ100" s="1960"/>
      <c r="HK100" s="1960"/>
      <c r="HL100" s="1960"/>
      <c r="HM100" s="1960"/>
      <c r="HN100" s="1960"/>
      <c r="HO100" s="1960"/>
      <c r="HP100" s="1960"/>
      <c r="HQ100" s="1960"/>
      <c r="HR100" s="1960"/>
      <c r="HS100" s="1960"/>
      <c r="HT100" s="1960"/>
      <c r="HU100" s="1960"/>
      <c r="HV100" s="1960"/>
      <c r="HW100" s="1960"/>
      <c r="HX100" s="1960"/>
      <c r="HY100" s="1960"/>
      <c r="HZ100" s="1960"/>
      <c r="IA100" s="1960"/>
      <c r="IB100" s="1960"/>
      <c r="IC100" s="1960"/>
      <c r="ID100" s="1960"/>
      <c r="IE100" s="1960"/>
      <c r="IF100" s="1960"/>
      <c r="IG100" s="1960"/>
      <c r="IH100" s="1960"/>
      <c r="II100" s="1960"/>
      <c r="IJ100" s="1960"/>
      <c r="IK100" s="1960"/>
      <c r="IL100" s="1960"/>
      <c r="IM100" s="1960"/>
      <c r="IN100" s="1960"/>
      <c r="IO100" s="1960"/>
      <c r="IP100" s="1960"/>
      <c r="IQ100" s="1960"/>
      <c r="IR100" s="1960"/>
      <c r="IS100" s="1960"/>
      <c r="IT100" s="1960"/>
      <c r="IU100" s="1960"/>
      <c r="IV100" s="1960"/>
      <c r="IW100" s="1960"/>
      <c r="IX100" s="1960"/>
      <c r="IY100" s="1960"/>
      <c r="IZ100" s="1960"/>
      <c r="JA100" s="1960"/>
      <c r="JB100" s="1960"/>
      <c r="JC100" s="1960"/>
      <c r="JD100" s="1960"/>
      <c r="JE100" s="1960"/>
      <c r="JF100" s="1960"/>
      <c r="JG100" s="1960"/>
      <c r="JH100" s="1960"/>
      <c r="JI100" s="1960"/>
      <c r="JJ100" s="1960"/>
      <c r="JK100" s="1960"/>
      <c r="JL100" s="1960"/>
      <c r="JM100" s="1960"/>
      <c r="JN100" s="1960"/>
      <c r="JO100" s="1960"/>
      <c r="JP100" s="1960"/>
      <c r="JQ100" s="1960"/>
      <c r="JR100" s="1960"/>
      <c r="JS100" s="1960"/>
      <c r="JT100" s="1960"/>
      <c r="JU100" s="1960"/>
      <c r="JV100" s="1960"/>
      <c r="JW100" s="1960"/>
      <c r="JX100" s="1960"/>
      <c r="JY100" s="1960"/>
      <c r="JZ100" s="1960"/>
      <c r="KA100" s="1960"/>
      <c r="KB100" s="1960"/>
      <c r="KC100" s="1960"/>
      <c r="KD100" s="1960"/>
      <c r="KE100" s="1960"/>
      <c r="KF100" s="1960"/>
      <c r="KG100" s="1960"/>
      <c r="KH100" s="1960"/>
      <c r="KI100" s="1960"/>
      <c r="KJ100" s="1960"/>
      <c r="KK100" s="1960"/>
      <c r="KL100" s="1960"/>
      <c r="KM100" s="1960"/>
      <c r="KN100" s="1960"/>
      <c r="KO100" s="1960"/>
      <c r="KP100" s="1960"/>
      <c r="KQ100" s="1960"/>
      <c r="KR100" s="1960"/>
      <c r="KS100" s="1960"/>
      <c r="KT100" s="1960"/>
      <c r="KU100" s="1960"/>
      <c r="KV100" s="1960"/>
      <c r="KW100" s="1960"/>
      <c r="KX100" s="1960"/>
      <c r="KY100" s="1960"/>
      <c r="KZ100" s="1960"/>
      <c r="LA100" s="1960"/>
      <c r="LB100" s="1960"/>
      <c r="LC100" s="1960"/>
      <c r="LD100" s="1960"/>
      <c r="LE100" s="1960"/>
      <c r="LF100" s="1960"/>
      <c r="LG100" s="1960"/>
      <c r="LH100" s="1960"/>
    </row>
    <row r="101" s="1488" customFormat="1" ht="47" customHeight="1" spans="1:320">
      <c r="A101" s="1832">
        <v>45960</v>
      </c>
      <c r="B101" s="1660" t="s">
        <v>3188</v>
      </c>
      <c r="C101" s="1661" t="s">
        <v>98</v>
      </c>
      <c r="D101" s="1662">
        <v>4500183696</v>
      </c>
      <c r="E101" s="2984" t="s">
        <v>3192</v>
      </c>
      <c r="F101" s="1662" t="s">
        <v>3193</v>
      </c>
      <c r="G101" s="1863" t="s">
        <v>2895</v>
      </c>
      <c r="H101" s="1863" t="s">
        <v>2895</v>
      </c>
      <c r="I101" s="1880" t="s">
        <v>2926</v>
      </c>
      <c r="J101" s="1543">
        <v>336</v>
      </c>
      <c r="K101" s="1876">
        <v>0</v>
      </c>
      <c r="L101" s="1876">
        <v>24</v>
      </c>
      <c r="M101" s="1876">
        <f t="shared" si="39"/>
        <v>14</v>
      </c>
      <c r="N101" s="1673">
        <v>45999</v>
      </c>
      <c r="O101" s="1673">
        <v>45999</v>
      </c>
      <c r="P101" s="1878"/>
      <c r="Q101" s="2079" t="s">
        <v>78</v>
      </c>
      <c r="R101" s="2079"/>
      <c r="S101" s="1570" t="s">
        <v>829</v>
      </c>
      <c r="T101" s="1891"/>
      <c r="U101" s="1891" t="s">
        <v>111</v>
      </c>
      <c r="V101" s="1900">
        <v>45972</v>
      </c>
      <c r="W101" s="1930" t="s">
        <v>287</v>
      </c>
      <c r="X101" s="1900" t="s">
        <v>88</v>
      </c>
      <c r="Y101" s="1930" t="s">
        <v>3194</v>
      </c>
      <c r="Z101" s="1930"/>
      <c r="AA101" s="1597" t="s">
        <v>3191</v>
      </c>
      <c r="AB101" s="1692" t="s">
        <v>1242</v>
      </c>
      <c r="AC101" s="2093">
        <v>0.6007</v>
      </c>
      <c r="AD101" s="2095">
        <f t="shared" si="40"/>
        <v>201.8352</v>
      </c>
      <c r="AE101" s="1647"/>
      <c r="AF101" s="1947" t="s">
        <v>1593</v>
      </c>
      <c r="AG101" s="1947">
        <v>6</v>
      </c>
      <c r="AH101" s="1948">
        <f t="shared" si="51"/>
        <v>336</v>
      </c>
      <c r="AI101" s="1948"/>
      <c r="AJ101" s="1948"/>
      <c r="AK101" s="1948">
        <f>J101/24</f>
        <v>14</v>
      </c>
      <c r="AL101" s="1948"/>
      <c r="AM101" s="1948"/>
      <c r="AN101" s="1948"/>
      <c r="AO101" s="1948" t="s">
        <v>63</v>
      </c>
      <c r="AP101" s="1948">
        <f t="shared" si="38"/>
        <v>336</v>
      </c>
      <c r="AQ101" s="1948"/>
      <c r="AR101" s="1430">
        <f>J101/6</f>
        <v>56</v>
      </c>
      <c r="AS101" s="1430">
        <f>J101/6</f>
        <v>56</v>
      </c>
      <c r="AT101" s="1430">
        <f>J101/6</f>
        <v>56</v>
      </c>
      <c r="AU101" s="1430">
        <f>J101/6</f>
        <v>56</v>
      </c>
      <c r="AV101" s="1430">
        <f>J101/6</f>
        <v>56</v>
      </c>
      <c r="AW101" s="1430">
        <f>J101/6</f>
        <v>56</v>
      </c>
      <c r="AX101" s="1430"/>
      <c r="AY101" s="1430">
        <f t="shared" si="48"/>
        <v>53.6666666666667</v>
      </c>
      <c r="AZ101" s="1430">
        <f t="shared" si="49"/>
        <v>2.33333333333333</v>
      </c>
      <c r="BA101" s="1876"/>
      <c r="BB101" s="1959"/>
      <c r="BC101" s="1960"/>
      <c r="BD101" s="1960"/>
      <c r="BE101" s="1960"/>
      <c r="BF101" s="1960"/>
      <c r="BG101" s="1960"/>
      <c r="BH101" s="1960"/>
      <c r="BI101" s="1960"/>
      <c r="BJ101" s="1960"/>
      <c r="BK101" s="1960"/>
      <c r="BL101" s="1960"/>
      <c r="BM101" s="1960"/>
      <c r="BN101" s="1960"/>
      <c r="BO101" s="1960"/>
      <c r="BP101" s="1960"/>
      <c r="BQ101" s="1960"/>
      <c r="BR101" s="1960"/>
      <c r="BS101" s="1960"/>
      <c r="BT101" s="1960"/>
      <c r="BU101" s="1960"/>
      <c r="BV101" s="1960"/>
      <c r="BW101" s="1960"/>
      <c r="BX101" s="1960"/>
      <c r="BY101" s="1960"/>
      <c r="BZ101" s="1960"/>
      <c r="CA101" s="1960"/>
      <c r="CB101" s="1960"/>
      <c r="CC101" s="1960"/>
      <c r="CD101" s="1960"/>
      <c r="CE101" s="1960"/>
      <c r="CF101" s="1960"/>
      <c r="CG101" s="1960"/>
      <c r="CH101" s="1960"/>
      <c r="CI101" s="1960"/>
      <c r="CJ101" s="1960"/>
      <c r="CK101" s="1960"/>
      <c r="CL101" s="1960"/>
      <c r="CM101" s="1960"/>
      <c r="CN101" s="1960"/>
      <c r="CO101" s="1960"/>
      <c r="CP101" s="1960"/>
      <c r="CQ101" s="1960"/>
      <c r="CR101" s="1960"/>
      <c r="CS101" s="1960"/>
      <c r="CT101" s="1960"/>
      <c r="CU101" s="1960"/>
      <c r="CV101" s="1960"/>
      <c r="CW101" s="1960"/>
      <c r="CX101" s="1960"/>
      <c r="CY101" s="1960"/>
      <c r="CZ101" s="1960"/>
      <c r="DA101" s="1960"/>
      <c r="DB101" s="1960"/>
      <c r="DC101" s="1960"/>
      <c r="DD101" s="1960"/>
      <c r="DE101" s="1960"/>
      <c r="DF101" s="1960"/>
      <c r="DG101" s="1960"/>
      <c r="DH101" s="1960"/>
      <c r="DI101" s="1960"/>
      <c r="DJ101" s="1960"/>
      <c r="DK101" s="1960"/>
      <c r="DL101" s="1960"/>
      <c r="DM101" s="1960"/>
      <c r="DN101" s="1960"/>
      <c r="DO101" s="1960"/>
      <c r="DP101" s="1960"/>
      <c r="DQ101" s="1960"/>
      <c r="DR101" s="1960"/>
      <c r="DS101" s="1960"/>
      <c r="DT101" s="1960"/>
      <c r="DU101" s="1960"/>
      <c r="DV101" s="1960"/>
      <c r="DW101" s="1960"/>
      <c r="DX101" s="1960"/>
      <c r="DY101" s="1960"/>
      <c r="DZ101" s="1960"/>
      <c r="EA101" s="1960"/>
      <c r="EB101" s="1960"/>
      <c r="EC101" s="1960"/>
      <c r="ED101" s="1960"/>
      <c r="EE101" s="1960"/>
      <c r="EF101" s="1960"/>
      <c r="EG101" s="1960"/>
      <c r="EH101" s="1960"/>
      <c r="EI101" s="1960"/>
      <c r="EJ101" s="1960"/>
      <c r="EK101" s="1960"/>
      <c r="EL101" s="1960"/>
      <c r="EM101" s="1960"/>
      <c r="EN101" s="1960"/>
      <c r="EO101" s="1960"/>
      <c r="EP101" s="1960"/>
      <c r="EQ101" s="1960"/>
      <c r="ER101" s="1960"/>
      <c r="ES101" s="1960"/>
      <c r="ET101" s="1960"/>
      <c r="EU101" s="1960"/>
      <c r="EV101" s="1960"/>
      <c r="EW101" s="1960"/>
      <c r="EX101" s="1960"/>
      <c r="EY101" s="1960"/>
      <c r="EZ101" s="1960"/>
      <c r="FA101" s="1960"/>
      <c r="FB101" s="1960"/>
      <c r="FC101" s="1960"/>
      <c r="FD101" s="1960"/>
      <c r="FE101" s="1960"/>
      <c r="FF101" s="1960"/>
      <c r="FG101" s="1960"/>
      <c r="FH101" s="1960"/>
      <c r="FI101" s="1960"/>
      <c r="FJ101" s="1960"/>
      <c r="FK101" s="1960"/>
      <c r="FL101" s="1960"/>
      <c r="FM101" s="1960"/>
      <c r="FN101" s="1960"/>
      <c r="FO101" s="1960"/>
      <c r="FP101" s="1960"/>
      <c r="FQ101" s="1960"/>
      <c r="FR101" s="1960"/>
      <c r="FS101" s="1960"/>
      <c r="FT101" s="1960"/>
      <c r="FU101" s="1960"/>
      <c r="FV101" s="1960"/>
      <c r="FW101" s="1960"/>
      <c r="FX101" s="1960"/>
      <c r="FY101" s="1960"/>
      <c r="FZ101" s="1960"/>
      <c r="GA101" s="1960"/>
      <c r="GB101" s="1960"/>
      <c r="GC101" s="1960"/>
      <c r="GD101" s="1960"/>
      <c r="GE101" s="1960"/>
      <c r="GF101" s="1960"/>
      <c r="GG101" s="1960"/>
      <c r="GH101" s="1960"/>
      <c r="GI101" s="1960"/>
      <c r="GJ101" s="1960"/>
      <c r="GK101" s="1960"/>
      <c r="GL101" s="1960"/>
      <c r="GM101" s="1960"/>
      <c r="GN101" s="1960"/>
      <c r="GO101" s="1960"/>
      <c r="GP101" s="1960"/>
      <c r="GQ101" s="1960"/>
      <c r="GR101" s="1960"/>
      <c r="GS101" s="1960"/>
      <c r="GT101" s="1960"/>
      <c r="GU101" s="1960"/>
      <c r="GV101" s="1960"/>
      <c r="GW101" s="1960"/>
      <c r="GX101" s="1960"/>
      <c r="GY101" s="1960"/>
      <c r="GZ101" s="1960"/>
      <c r="HA101" s="1960"/>
      <c r="HB101" s="1960"/>
      <c r="HC101" s="1960"/>
      <c r="HD101" s="1960"/>
      <c r="HE101" s="1960"/>
      <c r="HF101" s="1960"/>
      <c r="HG101" s="1960"/>
      <c r="HH101" s="1960"/>
      <c r="HI101" s="1960"/>
      <c r="HJ101" s="1960"/>
      <c r="HK101" s="1960"/>
      <c r="HL101" s="1960"/>
      <c r="HM101" s="1960"/>
      <c r="HN101" s="1960"/>
      <c r="HO101" s="1960"/>
      <c r="HP101" s="1960"/>
      <c r="HQ101" s="1960"/>
      <c r="HR101" s="1960"/>
      <c r="HS101" s="1960"/>
      <c r="HT101" s="1960"/>
      <c r="HU101" s="1960"/>
      <c r="HV101" s="1960"/>
      <c r="HW101" s="1960"/>
      <c r="HX101" s="1960"/>
      <c r="HY101" s="1960"/>
      <c r="HZ101" s="1960"/>
      <c r="IA101" s="1960"/>
      <c r="IB101" s="1960"/>
      <c r="IC101" s="1960"/>
      <c r="ID101" s="1960"/>
      <c r="IE101" s="1960"/>
      <c r="IF101" s="1960"/>
      <c r="IG101" s="1960"/>
      <c r="IH101" s="1960"/>
      <c r="II101" s="1960"/>
      <c r="IJ101" s="1960"/>
      <c r="IK101" s="1960"/>
      <c r="IL101" s="1960"/>
      <c r="IM101" s="1960"/>
      <c r="IN101" s="1960"/>
      <c r="IO101" s="1960"/>
      <c r="IP101" s="1960"/>
      <c r="IQ101" s="1960"/>
      <c r="IR101" s="1960"/>
      <c r="IS101" s="1960"/>
      <c r="IT101" s="1960"/>
      <c r="IU101" s="1960"/>
      <c r="IV101" s="1960"/>
      <c r="IW101" s="1960"/>
      <c r="IX101" s="1960"/>
      <c r="IY101" s="1960"/>
      <c r="IZ101" s="1960"/>
      <c r="JA101" s="1960"/>
      <c r="JB101" s="1960"/>
      <c r="JC101" s="1960"/>
      <c r="JD101" s="1960"/>
      <c r="JE101" s="1960"/>
      <c r="JF101" s="1960"/>
      <c r="JG101" s="1960"/>
      <c r="JH101" s="1960"/>
      <c r="JI101" s="1960"/>
      <c r="JJ101" s="1960"/>
      <c r="JK101" s="1960"/>
      <c r="JL101" s="1960"/>
      <c r="JM101" s="1960"/>
      <c r="JN101" s="1960"/>
      <c r="JO101" s="1960"/>
      <c r="JP101" s="1960"/>
      <c r="JQ101" s="1960"/>
      <c r="JR101" s="1960"/>
      <c r="JS101" s="1960"/>
      <c r="JT101" s="1960"/>
      <c r="JU101" s="1960"/>
      <c r="JV101" s="1960"/>
      <c r="JW101" s="1960"/>
      <c r="JX101" s="1960"/>
      <c r="JY101" s="1960"/>
      <c r="JZ101" s="1960"/>
      <c r="KA101" s="1960"/>
      <c r="KB101" s="1960"/>
      <c r="KC101" s="1960"/>
      <c r="KD101" s="1960"/>
      <c r="KE101" s="1960"/>
      <c r="KF101" s="1960"/>
      <c r="KG101" s="1960"/>
      <c r="KH101" s="1960"/>
      <c r="KI101" s="1960"/>
      <c r="KJ101" s="1960"/>
      <c r="KK101" s="1960"/>
      <c r="KL101" s="1960"/>
      <c r="KM101" s="1960"/>
      <c r="KN101" s="1960"/>
      <c r="KO101" s="1960"/>
      <c r="KP101" s="1960"/>
      <c r="KQ101" s="1960"/>
      <c r="KR101" s="1960"/>
      <c r="KS101" s="1960"/>
      <c r="KT101" s="1960"/>
      <c r="KU101" s="1960"/>
      <c r="KV101" s="1960"/>
      <c r="KW101" s="1960"/>
      <c r="KX101" s="1960"/>
      <c r="KY101" s="1960"/>
      <c r="KZ101" s="1960"/>
      <c r="LA101" s="1960"/>
      <c r="LB101" s="1960"/>
      <c r="LC101" s="1960"/>
      <c r="LD101" s="1960"/>
      <c r="LE101" s="1960"/>
      <c r="LF101" s="1960"/>
      <c r="LG101" s="1960"/>
      <c r="LH101" s="1960"/>
    </row>
    <row r="102" s="1488" customFormat="1" ht="47" customHeight="1" spans="1:320">
      <c r="A102" s="1832">
        <v>45960</v>
      </c>
      <c r="B102" s="1660" t="s">
        <v>3188</v>
      </c>
      <c r="C102" s="1661" t="s">
        <v>98</v>
      </c>
      <c r="D102" s="1662">
        <v>4500183696</v>
      </c>
      <c r="E102" s="2984" t="s">
        <v>3195</v>
      </c>
      <c r="F102" s="1662" t="s">
        <v>3196</v>
      </c>
      <c r="G102" s="1863" t="s">
        <v>2895</v>
      </c>
      <c r="H102" s="1863" t="s">
        <v>2895</v>
      </c>
      <c r="I102" s="1880" t="s">
        <v>2926</v>
      </c>
      <c r="J102" s="1543">
        <v>336</v>
      </c>
      <c r="K102" s="1876">
        <v>0</v>
      </c>
      <c r="L102" s="1876">
        <v>24</v>
      </c>
      <c r="M102" s="1876">
        <f t="shared" si="39"/>
        <v>14</v>
      </c>
      <c r="N102" s="1673">
        <v>45999</v>
      </c>
      <c r="O102" s="1673">
        <v>45999</v>
      </c>
      <c r="P102" s="1878"/>
      <c r="Q102" s="2079" t="s">
        <v>78</v>
      </c>
      <c r="R102" s="2079"/>
      <c r="S102" s="1570" t="s">
        <v>829</v>
      </c>
      <c r="T102" s="1891"/>
      <c r="U102" s="1891" t="s">
        <v>111</v>
      </c>
      <c r="V102" s="1900">
        <v>45972</v>
      </c>
      <c r="W102" s="1930" t="s">
        <v>287</v>
      </c>
      <c r="X102" s="1900" t="s">
        <v>88</v>
      </c>
      <c r="Y102" s="1930" t="s">
        <v>3194</v>
      </c>
      <c r="Z102" s="1930"/>
      <c r="AA102" s="1597" t="s">
        <v>3191</v>
      </c>
      <c r="AB102" s="1692" t="s">
        <v>1242</v>
      </c>
      <c r="AC102" s="2093">
        <v>0.6007</v>
      </c>
      <c r="AD102" s="2095">
        <f t="shared" si="40"/>
        <v>201.8352</v>
      </c>
      <c r="AE102" s="1647"/>
      <c r="AF102" s="1947" t="s">
        <v>1593</v>
      </c>
      <c r="AG102" s="1947">
        <v>6</v>
      </c>
      <c r="AH102" s="1948">
        <f t="shared" si="51"/>
        <v>336</v>
      </c>
      <c r="AI102" s="1948"/>
      <c r="AJ102" s="1948"/>
      <c r="AK102" s="1948">
        <f>J102/24</f>
        <v>14</v>
      </c>
      <c r="AL102" s="1948"/>
      <c r="AM102" s="1948"/>
      <c r="AN102" s="1948"/>
      <c r="AO102" s="1948" t="s">
        <v>63</v>
      </c>
      <c r="AP102" s="1948">
        <f t="shared" si="38"/>
        <v>336</v>
      </c>
      <c r="AQ102" s="1948"/>
      <c r="AR102" s="1430">
        <f>J102/6</f>
        <v>56</v>
      </c>
      <c r="AS102" s="1430">
        <f>J102/6</f>
        <v>56</v>
      </c>
      <c r="AT102" s="1430">
        <f>J102/6</f>
        <v>56</v>
      </c>
      <c r="AU102" s="1430">
        <f>J102/6</f>
        <v>56</v>
      </c>
      <c r="AV102" s="1430">
        <f>J102/6</f>
        <v>56</v>
      </c>
      <c r="AW102" s="1430">
        <f>J102/6</f>
        <v>56</v>
      </c>
      <c r="AX102" s="1430"/>
      <c r="AY102" s="1430">
        <f t="shared" si="48"/>
        <v>53.6666666666667</v>
      </c>
      <c r="AZ102" s="1430">
        <f t="shared" si="49"/>
        <v>2.33333333333333</v>
      </c>
      <c r="BA102" s="1876"/>
      <c r="BB102" s="1959"/>
      <c r="BC102" s="1960"/>
      <c r="BD102" s="1960"/>
      <c r="BE102" s="1960"/>
      <c r="BF102" s="1960"/>
      <c r="BG102" s="1960"/>
      <c r="BH102" s="1960"/>
      <c r="BI102" s="1960"/>
      <c r="BJ102" s="1960"/>
      <c r="BK102" s="1960"/>
      <c r="BL102" s="1960"/>
      <c r="BM102" s="1960"/>
      <c r="BN102" s="1960"/>
      <c r="BO102" s="1960"/>
      <c r="BP102" s="1960"/>
      <c r="BQ102" s="1960"/>
      <c r="BR102" s="1960"/>
      <c r="BS102" s="1960"/>
      <c r="BT102" s="1960"/>
      <c r="BU102" s="1960"/>
      <c r="BV102" s="1960"/>
      <c r="BW102" s="1960"/>
      <c r="BX102" s="1960"/>
      <c r="BY102" s="1960"/>
      <c r="BZ102" s="1960"/>
      <c r="CA102" s="1960"/>
      <c r="CB102" s="1960"/>
      <c r="CC102" s="1960"/>
      <c r="CD102" s="1960"/>
      <c r="CE102" s="1960"/>
      <c r="CF102" s="1960"/>
      <c r="CG102" s="1960"/>
      <c r="CH102" s="1960"/>
      <c r="CI102" s="1960"/>
      <c r="CJ102" s="1960"/>
      <c r="CK102" s="1960"/>
      <c r="CL102" s="1960"/>
      <c r="CM102" s="1960"/>
      <c r="CN102" s="1960"/>
      <c r="CO102" s="1960"/>
      <c r="CP102" s="1960"/>
      <c r="CQ102" s="1960"/>
      <c r="CR102" s="1960"/>
      <c r="CS102" s="1960"/>
      <c r="CT102" s="1960"/>
      <c r="CU102" s="1960"/>
      <c r="CV102" s="1960"/>
      <c r="CW102" s="1960"/>
      <c r="CX102" s="1960"/>
      <c r="CY102" s="1960"/>
      <c r="CZ102" s="1960"/>
      <c r="DA102" s="1960"/>
      <c r="DB102" s="1960"/>
      <c r="DC102" s="1960"/>
      <c r="DD102" s="1960"/>
      <c r="DE102" s="1960"/>
      <c r="DF102" s="1960"/>
      <c r="DG102" s="1960"/>
      <c r="DH102" s="1960"/>
      <c r="DI102" s="1960"/>
      <c r="DJ102" s="1960"/>
      <c r="DK102" s="1960"/>
      <c r="DL102" s="1960"/>
      <c r="DM102" s="1960"/>
      <c r="DN102" s="1960"/>
      <c r="DO102" s="1960"/>
      <c r="DP102" s="1960"/>
      <c r="DQ102" s="1960"/>
      <c r="DR102" s="1960"/>
      <c r="DS102" s="1960"/>
      <c r="DT102" s="1960"/>
      <c r="DU102" s="1960"/>
      <c r="DV102" s="1960"/>
      <c r="DW102" s="1960"/>
      <c r="DX102" s="1960"/>
      <c r="DY102" s="1960"/>
      <c r="DZ102" s="1960"/>
      <c r="EA102" s="1960"/>
      <c r="EB102" s="1960"/>
      <c r="EC102" s="1960"/>
      <c r="ED102" s="1960"/>
      <c r="EE102" s="1960"/>
      <c r="EF102" s="1960"/>
      <c r="EG102" s="1960"/>
      <c r="EH102" s="1960"/>
      <c r="EI102" s="1960"/>
      <c r="EJ102" s="1960"/>
      <c r="EK102" s="1960"/>
      <c r="EL102" s="1960"/>
      <c r="EM102" s="1960"/>
      <c r="EN102" s="1960"/>
      <c r="EO102" s="1960"/>
      <c r="EP102" s="1960"/>
      <c r="EQ102" s="1960"/>
      <c r="ER102" s="1960"/>
      <c r="ES102" s="1960"/>
      <c r="ET102" s="1960"/>
      <c r="EU102" s="1960"/>
      <c r="EV102" s="1960"/>
      <c r="EW102" s="1960"/>
      <c r="EX102" s="1960"/>
      <c r="EY102" s="1960"/>
      <c r="EZ102" s="1960"/>
      <c r="FA102" s="1960"/>
      <c r="FB102" s="1960"/>
      <c r="FC102" s="1960"/>
      <c r="FD102" s="1960"/>
      <c r="FE102" s="1960"/>
      <c r="FF102" s="1960"/>
      <c r="FG102" s="1960"/>
      <c r="FH102" s="1960"/>
      <c r="FI102" s="1960"/>
      <c r="FJ102" s="1960"/>
      <c r="FK102" s="1960"/>
      <c r="FL102" s="1960"/>
      <c r="FM102" s="1960"/>
      <c r="FN102" s="1960"/>
      <c r="FO102" s="1960"/>
      <c r="FP102" s="1960"/>
      <c r="FQ102" s="1960"/>
      <c r="FR102" s="1960"/>
      <c r="FS102" s="1960"/>
      <c r="FT102" s="1960"/>
      <c r="FU102" s="1960"/>
      <c r="FV102" s="1960"/>
      <c r="FW102" s="1960"/>
      <c r="FX102" s="1960"/>
      <c r="FY102" s="1960"/>
      <c r="FZ102" s="1960"/>
      <c r="GA102" s="1960"/>
      <c r="GB102" s="1960"/>
      <c r="GC102" s="1960"/>
      <c r="GD102" s="1960"/>
      <c r="GE102" s="1960"/>
      <c r="GF102" s="1960"/>
      <c r="GG102" s="1960"/>
      <c r="GH102" s="1960"/>
      <c r="GI102" s="1960"/>
      <c r="GJ102" s="1960"/>
      <c r="GK102" s="1960"/>
      <c r="GL102" s="1960"/>
      <c r="GM102" s="1960"/>
      <c r="GN102" s="1960"/>
      <c r="GO102" s="1960"/>
      <c r="GP102" s="1960"/>
      <c r="GQ102" s="1960"/>
      <c r="GR102" s="1960"/>
      <c r="GS102" s="1960"/>
      <c r="GT102" s="1960"/>
      <c r="GU102" s="1960"/>
      <c r="GV102" s="1960"/>
      <c r="GW102" s="1960"/>
      <c r="GX102" s="1960"/>
      <c r="GY102" s="1960"/>
      <c r="GZ102" s="1960"/>
      <c r="HA102" s="1960"/>
      <c r="HB102" s="1960"/>
      <c r="HC102" s="1960"/>
      <c r="HD102" s="1960"/>
      <c r="HE102" s="1960"/>
      <c r="HF102" s="1960"/>
      <c r="HG102" s="1960"/>
      <c r="HH102" s="1960"/>
      <c r="HI102" s="1960"/>
      <c r="HJ102" s="1960"/>
      <c r="HK102" s="1960"/>
      <c r="HL102" s="1960"/>
      <c r="HM102" s="1960"/>
      <c r="HN102" s="1960"/>
      <c r="HO102" s="1960"/>
      <c r="HP102" s="1960"/>
      <c r="HQ102" s="1960"/>
      <c r="HR102" s="1960"/>
      <c r="HS102" s="1960"/>
      <c r="HT102" s="1960"/>
      <c r="HU102" s="1960"/>
      <c r="HV102" s="1960"/>
      <c r="HW102" s="1960"/>
      <c r="HX102" s="1960"/>
      <c r="HY102" s="1960"/>
      <c r="HZ102" s="1960"/>
      <c r="IA102" s="1960"/>
      <c r="IB102" s="1960"/>
      <c r="IC102" s="1960"/>
      <c r="ID102" s="1960"/>
      <c r="IE102" s="1960"/>
      <c r="IF102" s="1960"/>
      <c r="IG102" s="1960"/>
      <c r="IH102" s="1960"/>
      <c r="II102" s="1960"/>
      <c r="IJ102" s="1960"/>
      <c r="IK102" s="1960"/>
      <c r="IL102" s="1960"/>
      <c r="IM102" s="1960"/>
      <c r="IN102" s="1960"/>
      <c r="IO102" s="1960"/>
      <c r="IP102" s="1960"/>
      <c r="IQ102" s="1960"/>
      <c r="IR102" s="1960"/>
      <c r="IS102" s="1960"/>
      <c r="IT102" s="1960"/>
      <c r="IU102" s="1960"/>
      <c r="IV102" s="1960"/>
      <c r="IW102" s="1960"/>
      <c r="IX102" s="1960"/>
      <c r="IY102" s="1960"/>
      <c r="IZ102" s="1960"/>
      <c r="JA102" s="1960"/>
      <c r="JB102" s="1960"/>
      <c r="JC102" s="1960"/>
      <c r="JD102" s="1960"/>
      <c r="JE102" s="1960"/>
      <c r="JF102" s="1960"/>
      <c r="JG102" s="1960"/>
      <c r="JH102" s="1960"/>
      <c r="JI102" s="1960"/>
      <c r="JJ102" s="1960"/>
      <c r="JK102" s="1960"/>
      <c r="JL102" s="1960"/>
      <c r="JM102" s="1960"/>
      <c r="JN102" s="1960"/>
      <c r="JO102" s="1960"/>
      <c r="JP102" s="1960"/>
      <c r="JQ102" s="1960"/>
      <c r="JR102" s="1960"/>
      <c r="JS102" s="1960"/>
      <c r="JT102" s="1960"/>
      <c r="JU102" s="1960"/>
      <c r="JV102" s="1960"/>
      <c r="JW102" s="1960"/>
      <c r="JX102" s="1960"/>
      <c r="JY102" s="1960"/>
      <c r="JZ102" s="1960"/>
      <c r="KA102" s="1960"/>
      <c r="KB102" s="1960"/>
      <c r="KC102" s="1960"/>
      <c r="KD102" s="1960"/>
      <c r="KE102" s="1960"/>
      <c r="KF102" s="1960"/>
      <c r="KG102" s="1960"/>
      <c r="KH102" s="1960"/>
      <c r="KI102" s="1960"/>
      <c r="KJ102" s="1960"/>
      <c r="KK102" s="1960"/>
      <c r="KL102" s="1960"/>
      <c r="KM102" s="1960"/>
      <c r="KN102" s="1960"/>
      <c r="KO102" s="1960"/>
      <c r="KP102" s="1960"/>
      <c r="KQ102" s="1960"/>
      <c r="KR102" s="1960"/>
      <c r="KS102" s="1960"/>
      <c r="KT102" s="1960"/>
      <c r="KU102" s="1960"/>
      <c r="KV102" s="1960"/>
      <c r="KW102" s="1960"/>
      <c r="KX102" s="1960"/>
      <c r="KY102" s="1960"/>
      <c r="KZ102" s="1960"/>
      <c r="LA102" s="1960"/>
      <c r="LB102" s="1960"/>
      <c r="LC102" s="1960"/>
      <c r="LD102" s="1960"/>
      <c r="LE102" s="1960"/>
      <c r="LF102" s="1960"/>
      <c r="LG102" s="1960"/>
      <c r="LH102" s="1960"/>
    </row>
    <row r="103" s="1488" customFormat="1" ht="47" customHeight="1" spans="1:320">
      <c r="A103" s="1832">
        <v>45960</v>
      </c>
      <c r="B103" s="1660" t="s">
        <v>3188</v>
      </c>
      <c r="C103" s="1661" t="s">
        <v>98</v>
      </c>
      <c r="D103" s="1662">
        <v>4500183696</v>
      </c>
      <c r="E103" s="2984" t="s">
        <v>3197</v>
      </c>
      <c r="F103" s="1662" t="s">
        <v>3198</v>
      </c>
      <c r="G103" s="1863" t="s">
        <v>2895</v>
      </c>
      <c r="H103" s="1863" t="s">
        <v>2895</v>
      </c>
      <c r="I103" s="1880" t="s">
        <v>2926</v>
      </c>
      <c r="J103" s="1543">
        <v>360</v>
      </c>
      <c r="K103" s="1876">
        <v>0</v>
      </c>
      <c r="L103" s="1876">
        <v>24</v>
      </c>
      <c r="M103" s="1876">
        <f t="shared" si="39"/>
        <v>15</v>
      </c>
      <c r="N103" s="1673">
        <v>45999</v>
      </c>
      <c r="O103" s="1673">
        <v>45999</v>
      </c>
      <c r="P103" s="1878"/>
      <c r="Q103" s="2079" t="s">
        <v>78</v>
      </c>
      <c r="R103" s="2079"/>
      <c r="S103" s="1570" t="s">
        <v>829</v>
      </c>
      <c r="T103" s="1891"/>
      <c r="U103" s="1891" t="s">
        <v>111</v>
      </c>
      <c r="V103" s="1900">
        <v>45972</v>
      </c>
      <c r="W103" s="1930" t="s">
        <v>287</v>
      </c>
      <c r="X103" s="1900" t="s">
        <v>88</v>
      </c>
      <c r="Y103" s="1930" t="s">
        <v>3194</v>
      </c>
      <c r="Z103" s="1930"/>
      <c r="AA103" s="1597" t="s">
        <v>3191</v>
      </c>
      <c r="AB103" s="1692" t="s">
        <v>1242</v>
      </c>
      <c r="AC103" s="2093">
        <v>0.6007</v>
      </c>
      <c r="AD103" s="2095">
        <f t="shared" si="40"/>
        <v>216.252</v>
      </c>
      <c r="AE103" s="1647"/>
      <c r="AF103" s="1947" t="s">
        <v>1593</v>
      </c>
      <c r="AG103" s="1947">
        <v>6</v>
      </c>
      <c r="AH103" s="1948">
        <f t="shared" si="51"/>
        <v>360</v>
      </c>
      <c r="AI103" s="1948"/>
      <c r="AJ103" s="1948"/>
      <c r="AK103" s="1948">
        <f>J103/24</f>
        <v>15</v>
      </c>
      <c r="AL103" s="1948"/>
      <c r="AM103" s="1948"/>
      <c r="AN103" s="1948"/>
      <c r="AO103" s="1948" t="s">
        <v>63</v>
      </c>
      <c r="AP103" s="1948">
        <f t="shared" si="38"/>
        <v>360</v>
      </c>
      <c r="AQ103" s="1948"/>
      <c r="AR103" s="1430">
        <f>J103/6</f>
        <v>60</v>
      </c>
      <c r="AS103" s="1430">
        <f>J103/6</f>
        <v>60</v>
      </c>
      <c r="AT103" s="1430">
        <f>J103/6</f>
        <v>60</v>
      </c>
      <c r="AU103" s="1430">
        <f>J103/6</f>
        <v>60</v>
      </c>
      <c r="AV103" s="1430">
        <f>J103/6</f>
        <v>60</v>
      </c>
      <c r="AW103" s="1430">
        <f>J103/6</f>
        <v>60</v>
      </c>
      <c r="AX103" s="1430"/>
      <c r="AY103" s="1430">
        <f t="shared" si="48"/>
        <v>57.5</v>
      </c>
      <c r="AZ103" s="1430">
        <f t="shared" si="49"/>
        <v>2.5</v>
      </c>
      <c r="BA103" s="1876"/>
      <c r="BB103" s="1959"/>
      <c r="BC103" s="1960"/>
      <c r="BD103" s="1960"/>
      <c r="BE103" s="1960"/>
      <c r="BF103" s="1960"/>
      <c r="BG103" s="1960"/>
      <c r="BH103" s="1960"/>
      <c r="BI103" s="1960"/>
      <c r="BJ103" s="1960"/>
      <c r="BK103" s="1960"/>
      <c r="BL103" s="1960"/>
      <c r="BM103" s="1960"/>
      <c r="BN103" s="1960"/>
      <c r="BO103" s="1960"/>
      <c r="BP103" s="1960"/>
      <c r="BQ103" s="1960"/>
      <c r="BR103" s="1960"/>
      <c r="BS103" s="1960"/>
      <c r="BT103" s="1960"/>
      <c r="BU103" s="1960"/>
      <c r="BV103" s="1960"/>
      <c r="BW103" s="1960"/>
      <c r="BX103" s="1960"/>
      <c r="BY103" s="1960"/>
      <c r="BZ103" s="1960"/>
      <c r="CA103" s="1960"/>
      <c r="CB103" s="1960"/>
      <c r="CC103" s="1960"/>
      <c r="CD103" s="1960"/>
      <c r="CE103" s="1960"/>
      <c r="CF103" s="1960"/>
      <c r="CG103" s="1960"/>
      <c r="CH103" s="1960"/>
      <c r="CI103" s="1960"/>
      <c r="CJ103" s="1960"/>
      <c r="CK103" s="1960"/>
      <c r="CL103" s="1960"/>
      <c r="CM103" s="1960"/>
      <c r="CN103" s="1960"/>
      <c r="CO103" s="1960"/>
      <c r="CP103" s="1960"/>
      <c r="CQ103" s="1960"/>
      <c r="CR103" s="1960"/>
      <c r="CS103" s="1960"/>
      <c r="CT103" s="1960"/>
      <c r="CU103" s="1960"/>
      <c r="CV103" s="1960"/>
      <c r="CW103" s="1960"/>
      <c r="CX103" s="1960"/>
      <c r="CY103" s="1960"/>
      <c r="CZ103" s="1960"/>
      <c r="DA103" s="1960"/>
      <c r="DB103" s="1960"/>
      <c r="DC103" s="1960"/>
      <c r="DD103" s="1960"/>
      <c r="DE103" s="1960"/>
      <c r="DF103" s="1960"/>
      <c r="DG103" s="1960"/>
      <c r="DH103" s="1960"/>
      <c r="DI103" s="1960"/>
      <c r="DJ103" s="1960"/>
      <c r="DK103" s="1960"/>
      <c r="DL103" s="1960"/>
      <c r="DM103" s="1960"/>
      <c r="DN103" s="1960"/>
      <c r="DO103" s="1960"/>
      <c r="DP103" s="1960"/>
      <c r="DQ103" s="1960"/>
      <c r="DR103" s="1960"/>
      <c r="DS103" s="1960"/>
      <c r="DT103" s="1960"/>
      <c r="DU103" s="1960"/>
      <c r="DV103" s="1960"/>
      <c r="DW103" s="1960"/>
      <c r="DX103" s="1960"/>
      <c r="DY103" s="1960"/>
      <c r="DZ103" s="1960"/>
      <c r="EA103" s="1960"/>
      <c r="EB103" s="1960"/>
      <c r="EC103" s="1960"/>
      <c r="ED103" s="1960"/>
      <c r="EE103" s="1960"/>
      <c r="EF103" s="1960"/>
      <c r="EG103" s="1960"/>
      <c r="EH103" s="1960"/>
      <c r="EI103" s="1960"/>
      <c r="EJ103" s="1960"/>
      <c r="EK103" s="1960"/>
      <c r="EL103" s="1960"/>
      <c r="EM103" s="1960"/>
      <c r="EN103" s="1960"/>
      <c r="EO103" s="1960"/>
      <c r="EP103" s="1960"/>
      <c r="EQ103" s="1960"/>
      <c r="ER103" s="1960"/>
      <c r="ES103" s="1960"/>
      <c r="ET103" s="1960"/>
      <c r="EU103" s="1960"/>
      <c r="EV103" s="1960"/>
      <c r="EW103" s="1960"/>
      <c r="EX103" s="1960"/>
      <c r="EY103" s="1960"/>
      <c r="EZ103" s="1960"/>
      <c r="FA103" s="1960"/>
      <c r="FB103" s="1960"/>
      <c r="FC103" s="1960"/>
      <c r="FD103" s="1960"/>
      <c r="FE103" s="1960"/>
      <c r="FF103" s="1960"/>
      <c r="FG103" s="1960"/>
      <c r="FH103" s="1960"/>
      <c r="FI103" s="1960"/>
      <c r="FJ103" s="1960"/>
      <c r="FK103" s="1960"/>
      <c r="FL103" s="1960"/>
      <c r="FM103" s="1960"/>
      <c r="FN103" s="1960"/>
      <c r="FO103" s="1960"/>
      <c r="FP103" s="1960"/>
      <c r="FQ103" s="1960"/>
      <c r="FR103" s="1960"/>
      <c r="FS103" s="1960"/>
      <c r="FT103" s="1960"/>
      <c r="FU103" s="1960"/>
      <c r="FV103" s="1960"/>
      <c r="FW103" s="1960"/>
      <c r="FX103" s="1960"/>
      <c r="FY103" s="1960"/>
      <c r="FZ103" s="1960"/>
      <c r="GA103" s="1960"/>
      <c r="GB103" s="1960"/>
      <c r="GC103" s="1960"/>
      <c r="GD103" s="1960"/>
      <c r="GE103" s="1960"/>
      <c r="GF103" s="1960"/>
      <c r="GG103" s="1960"/>
      <c r="GH103" s="1960"/>
      <c r="GI103" s="1960"/>
      <c r="GJ103" s="1960"/>
      <c r="GK103" s="1960"/>
      <c r="GL103" s="1960"/>
      <c r="GM103" s="1960"/>
      <c r="GN103" s="1960"/>
      <c r="GO103" s="1960"/>
      <c r="GP103" s="1960"/>
      <c r="GQ103" s="1960"/>
      <c r="GR103" s="1960"/>
      <c r="GS103" s="1960"/>
      <c r="GT103" s="1960"/>
      <c r="GU103" s="1960"/>
      <c r="GV103" s="1960"/>
      <c r="GW103" s="1960"/>
      <c r="GX103" s="1960"/>
      <c r="GY103" s="1960"/>
      <c r="GZ103" s="1960"/>
      <c r="HA103" s="1960"/>
      <c r="HB103" s="1960"/>
      <c r="HC103" s="1960"/>
      <c r="HD103" s="1960"/>
      <c r="HE103" s="1960"/>
      <c r="HF103" s="1960"/>
      <c r="HG103" s="1960"/>
      <c r="HH103" s="1960"/>
      <c r="HI103" s="1960"/>
      <c r="HJ103" s="1960"/>
      <c r="HK103" s="1960"/>
      <c r="HL103" s="1960"/>
      <c r="HM103" s="1960"/>
      <c r="HN103" s="1960"/>
      <c r="HO103" s="1960"/>
      <c r="HP103" s="1960"/>
      <c r="HQ103" s="1960"/>
      <c r="HR103" s="1960"/>
      <c r="HS103" s="1960"/>
      <c r="HT103" s="1960"/>
      <c r="HU103" s="1960"/>
      <c r="HV103" s="1960"/>
      <c r="HW103" s="1960"/>
      <c r="HX103" s="1960"/>
      <c r="HY103" s="1960"/>
      <c r="HZ103" s="1960"/>
      <c r="IA103" s="1960"/>
      <c r="IB103" s="1960"/>
      <c r="IC103" s="1960"/>
      <c r="ID103" s="1960"/>
      <c r="IE103" s="1960"/>
      <c r="IF103" s="1960"/>
      <c r="IG103" s="1960"/>
      <c r="IH103" s="1960"/>
      <c r="II103" s="1960"/>
      <c r="IJ103" s="1960"/>
      <c r="IK103" s="1960"/>
      <c r="IL103" s="1960"/>
      <c r="IM103" s="1960"/>
      <c r="IN103" s="1960"/>
      <c r="IO103" s="1960"/>
      <c r="IP103" s="1960"/>
      <c r="IQ103" s="1960"/>
      <c r="IR103" s="1960"/>
      <c r="IS103" s="1960"/>
      <c r="IT103" s="1960"/>
      <c r="IU103" s="1960"/>
      <c r="IV103" s="1960"/>
      <c r="IW103" s="1960"/>
      <c r="IX103" s="1960"/>
      <c r="IY103" s="1960"/>
      <c r="IZ103" s="1960"/>
      <c r="JA103" s="1960"/>
      <c r="JB103" s="1960"/>
      <c r="JC103" s="1960"/>
      <c r="JD103" s="1960"/>
      <c r="JE103" s="1960"/>
      <c r="JF103" s="1960"/>
      <c r="JG103" s="1960"/>
      <c r="JH103" s="1960"/>
      <c r="JI103" s="1960"/>
      <c r="JJ103" s="1960"/>
      <c r="JK103" s="1960"/>
      <c r="JL103" s="1960"/>
      <c r="JM103" s="1960"/>
      <c r="JN103" s="1960"/>
      <c r="JO103" s="1960"/>
      <c r="JP103" s="1960"/>
      <c r="JQ103" s="1960"/>
      <c r="JR103" s="1960"/>
      <c r="JS103" s="1960"/>
      <c r="JT103" s="1960"/>
      <c r="JU103" s="1960"/>
      <c r="JV103" s="1960"/>
      <c r="JW103" s="1960"/>
      <c r="JX103" s="1960"/>
      <c r="JY103" s="1960"/>
      <c r="JZ103" s="1960"/>
      <c r="KA103" s="1960"/>
      <c r="KB103" s="1960"/>
      <c r="KC103" s="1960"/>
      <c r="KD103" s="1960"/>
      <c r="KE103" s="1960"/>
      <c r="KF103" s="1960"/>
      <c r="KG103" s="1960"/>
      <c r="KH103" s="1960"/>
      <c r="KI103" s="1960"/>
      <c r="KJ103" s="1960"/>
      <c r="KK103" s="1960"/>
      <c r="KL103" s="1960"/>
      <c r="KM103" s="1960"/>
      <c r="KN103" s="1960"/>
      <c r="KO103" s="1960"/>
      <c r="KP103" s="1960"/>
      <c r="KQ103" s="1960"/>
      <c r="KR103" s="1960"/>
      <c r="KS103" s="1960"/>
      <c r="KT103" s="1960"/>
      <c r="KU103" s="1960"/>
      <c r="KV103" s="1960"/>
      <c r="KW103" s="1960"/>
      <c r="KX103" s="1960"/>
      <c r="KY103" s="1960"/>
      <c r="KZ103" s="1960"/>
      <c r="LA103" s="1960"/>
      <c r="LB103" s="1960"/>
      <c r="LC103" s="1960"/>
      <c r="LD103" s="1960"/>
      <c r="LE103" s="1960"/>
      <c r="LF103" s="1960"/>
      <c r="LG103" s="1960"/>
      <c r="LH103" s="1960"/>
    </row>
    <row r="104" s="1488" customFormat="1" ht="47" customHeight="1" spans="1:320">
      <c r="A104" s="1832">
        <v>45960</v>
      </c>
      <c r="B104" s="1660" t="s">
        <v>3188</v>
      </c>
      <c r="C104" s="1661" t="s">
        <v>98</v>
      </c>
      <c r="D104" s="1662">
        <v>4500183696</v>
      </c>
      <c r="E104" s="2984" t="s">
        <v>3199</v>
      </c>
      <c r="F104" s="1662" t="s">
        <v>3200</v>
      </c>
      <c r="G104" s="1863" t="s">
        <v>2895</v>
      </c>
      <c r="H104" s="1863" t="s">
        <v>2895</v>
      </c>
      <c r="I104" s="1880" t="s">
        <v>2926</v>
      </c>
      <c r="J104" s="1543">
        <v>312</v>
      </c>
      <c r="K104" s="1876">
        <v>0</v>
      </c>
      <c r="L104" s="1876">
        <v>24</v>
      </c>
      <c r="M104" s="1876">
        <f t="shared" si="39"/>
        <v>13</v>
      </c>
      <c r="N104" s="1673">
        <v>45999</v>
      </c>
      <c r="O104" s="1673">
        <v>45999</v>
      </c>
      <c r="P104" s="1878"/>
      <c r="Q104" s="2079" t="s">
        <v>78</v>
      </c>
      <c r="R104" s="2079"/>
      <c r="S104" s="1570" t="s">
        <v>829</v>
      </c>
      <c r="T104" s="1891"/>
      <c r="U104" s="1891" t="s">
        <v>111</v>
      </c>
      <c r="V104" s="1900">
        <v>45972</v>
      </c>
      <c r="W104" s="1930" t="s">
        <v>287</v>
      </c>
      <c r="X104" s="1900" t="s">
        <v>88</v>
      </c>
      <c r="Y104" s="1930"/>
      <c r="Z104" s="1930"/>
      <c r="AA104" s="1597" t="s">
        <v>3191</v>
      </c>
      <c r="AB104" s="1692" t="s">
        <v>1242</v>
      </c>
      <c r="AC104" s="2093">
        <v>0.6007</v>
      </c>
      <c r="AD104" s="2095">
        <f t="shared" si="40"/>
        <v>187.4184</v>
      </c>
      <c r="AE104" s="1647"/>
      <c r="AF104" s="1947" t="s">
        <v>1593</v>
      </c>
      <c r="AG104" s="1947">
        <v>6</v>
      </c>
      <c r="AH104" s="1948">
        <f t="shared" si="51"/>
        <v>312</v>
      </c>
      <c r="AI104" s="1948"/>
      <c r="AJ104" s="1948"/>
      <c r="AK104" s="1948">
        <f>J104/24</f>
        <v>13</v>
      </c>
      <c r="AL104" s="1948"/>
      <c r="AM104" s="1948"/>
      <c r="AN104" s="1948"/>
      <c r="AO104" s="1948" t="s">
        <v>63</v>
      </c>
      <c r="AP104" s="1948">
        <f t="shared" si="38"/>
        <v>312</v>
      </c>
      <c r="AQ104" s="1948"/>
      <c r="AR104" s="1430">
        <f>J104/6</f>
        <v>52</v>
      </c>
      <c r="AS104" s="1430">
        <f>J104/6</f>
        <v>52</v>
      </c>
      <c r="AT104" s="1430">
        <f>J104/6</f>
        <v>52</v>
      </c>
      <c r="AU104" s="1430">
        <f>J104/6</f>
        <v>52</v>
      </c>
      <c r="AV104" s="1430">
        <f>J104/6</f>
        <v>52</v>
      </c>
      <c r="AW104" s="1430">
        <f>J104/6</f>
        <v>52</v>
      </c>
      <c r="AX104" s="1430"/>
      <c r="AY104" s="1430">
        <f t="shared" si="48"/>
        <v>49.8333333333333</v>
      </c>
      <c r="AZ104" s="1430">
        <f t="shared" si="49"/>
        <v>2.16666666666667</v>
      </c>
      <c r="BA104" s="1876"/>
      <c r="BB104" s="1959"/>
      <c r="BC104" s="1960"/>
      <c r="BD104" s="1960"/>
      <c r="BE104" s="1960"/>
      <c r="BF104" s="1960"/>
      <c r="BG104" s="1960"/>
      <c r="BH104" s="1960"/>
      <c r="BI104" s="1960"/>
      <c r="BJ104" s="1960"/>
      <c r="BK104" s="1960"/>
      <c r="BL104" s="1960"/>
      <c r="BM104" s="1960"/>
      <c r="BN104" s="1960"/>
      <c r="BO104" s="1960"/>
      <c r="BP104" s="1960"/>
      <c r="BQ104" s="1960"/>
      <c r="BR104" s="1960"/>
      <c r="BS104" s="1960"/>
      <c r="BT104" s="1960"/>
      <c r="BU104" s="1960"/>
      <c r="BV104" s="1960"/>
      <c r="BW104" s="1960"/>
      <c r="BX104" s="1960"/>
      <c r="BY104" s="1960"/>
      <c r="BZ104" s="1960"/>
      <c r="CA104" s="1960"/>
      <c r="CB104" s="1960"/>
      <c r="CC104" s="1960"/>
      <c r="CD104" s="1960"/>
      <c r="CE104" s="1960"/>
      <c r="CF104" s="1960"/>
      <c r="CG104" s="1960"/>
      <c r="CH104" s="1960"/>
      <c r="CI104" s="1960"/>
      <c r="CJ104" s="1960"/>
      <c r="CK104" s="1960"/>
      <c r="CL104" s="1960"/>
      <c r="CM104" s="1960"/>
      <c r="CN104" s="1960"/>
      <c r="CO104" s="1960"/>
      <c r="CP104" s="1960"/>
      <c r="CQ104" s="1960"/>
      <c r="CR104" s="1960"/>
      <c r="CS104" s="1960"/>
      <c r="CT104" s="1960"/>
      <c r="CU104" s="1960"/>
      <c r="CV104" s="1960"/>
      <c r="CW104" s="1960"/>
      <c r="CX104" s="1960"/>
      <c r="CY104" s="1960"/>
      <c r="CZ104" s="1960"/>
      <c r="DA104" s="1960"/>
      <c r="DB104" s="1960"/>
      <c r="DC104" s="1960"/>
      <c r="DD104" s="1960"/>
      <c r="DE104" s="1960"/>
      <c r="DF104" s="1960"/>
      <c r="DG104" s="1960"/>
      <c r="DH104" s="1960"/>
      <c r="DI104" s="1960"/>
      <c r="DJ104" s="1960"/>
      <c r="DK104" s="1960"/>
      <c r="DL104" s="1960"/>
      <c r="DM104" s="1960"/>
      <c r="DN104" s="1960"/>
      <c r="DO104" s="1960"/>
      <c r="DP104" s="1960"/>
      <c r="DQ104" s="1960"/>
      <c r="DR104" s="1960"/>
      <c r="DS104" s="1960"/>
      <c r="DT104" s="1960"/>
      <c r="DU104" s="1960"/>
      <c r="DV104" s="1960"/>
      <c r="DW104" s="1960"/>
      <c r="DX104" s="1960"/>
      <c r="DY104" s="1960"/>
      <c r="DZ104" s="1960"/>
      <c r="EA104" s="1960"/>
      <c r="EB104" s="1960"/>
      <c r="EC104" s="1960"/>
      <c r="ED104" s="1960"/>
      <c r="EE104" s="1960"/>
      <c r="EF104" s="1960"/>
      <c r="EG104" s="1960"/>
      <c r="EH104" s="1960"/>
      <c r="EI104" s="1960"/>
      <c r="EJ104" s="1960"/>
      <c r="EK104" s="1960"/>
      <c r="EL104" s="1960"/>
      <c r="EM104" s="1960"/>
      <c r="EN104" s="1960"/>
      <c r="EO104" s="1960"/>
      <c r="EP104" s="1960"/>
      <c r="EQ104" s="1960"/>
      <c r="ER104" s="1960"/>
      <c r="ES104" s="1960"/>
      <c r="ET104" s="1960"/>
      <c r="EU104" s="1960"/>
      <c r="EV104" s="1960"/>
      <c r="EW104" s="1960"/>
      <c r="EX104" s="1960"/>
      <c r="EY104" s="1960"/>
      <c r="EZ104" s="1960"/>
      <c r="FA104" s="1960"/>
      <c r="FB104" s="1960"/>
      <c r="FC104" s="1960"/>
      <c r="FD104" s="1960"/>
      <c r="FE104" s="1960"/>
      <c r="FF104" s="1960"/>
      <c r="FG104" s="1960"/>
      <c r="FH104" s="1960"/>
      <c r="FI104" s="1960"/>
      <c r="FJ104" s="1960"/>
      <c r="FK104" s="1960"/>
      <c r="FL104" s="1960"/>
      <c r="FM104" s="1960"/>
      <c r="FN104" s="1960"/>
      <c r="FO104" s="1960"/>
      <c r="FP104" s="1960"/>
      <c r="FQ104" s="1960"/>
      <c r="FR104" s="1960"/>
      <c r="FS104" s="1960"/>
      <c r="FT104" s="1960"/>
      <c r="FU104" s="1960"/>
      <c r="FV104" s="1960"/>
      <c r="FW104" s="1960"/>
      <c r="FX104" s="1960"/>
      <c r="FY104" s="1960"/>
      <c r="FZ104" s="1960"/>
      <c r="GA104" s="1960"/>
      <c r="GB104" s="1960"/>
      <c r="GC104" s="1960"/>
      <c r="GD104" s="1960"/>
      <c r="GE104" s="1960"/>
      <c r="GF104" s="1960"/>
      <c r="GG104" s="1960"/>
      <c r="GH104" s="1960"/>
      <c r="GI104" s="1960"/>
      <c r="GJ104" s="1960"/>
      <c r="GK104" s="1960"/>
      <c r="GL104" s="1960"/>
      <c r="GM104" s="1960"/>
      <c r="GN104" s="1960"/>
      <c r="GO104" s="1960"/>
      <c r="GP104" s="1960"/>
      <c r="GQ104" s="1960"/>
      <c r="GR104" s="1960"/>
      <c r="GS104" s="1960"/>
      <c r="GT104" s="1960"/>
      <c r="GU104" s="1960"/>
      <c r="GV104" s="1960"/>
      <c r="GW104" s="1960"/>
      <c r="GX104" s="1960"/>
      <c r="GY104" s="1960"/>
      <c r="GZ104" s="1960"/>
      <c r="HA104" s="1960"/>
      <c r="HB104" s="1960"/>
      <c r="HC104" s="1960"/>
      <c r="HD104" s="1960"/>
      <c r="HE104" s="1960"/>
      <c r="HF104" s="1960"/>
      <c r="HG104" s="1960"/>
      <c r="HH104" s="1960"/>
      <c r="HI104" s="1960"/>
      <c r="HJ104" s="1960"/>
      <c r="HK104" s="1960"/>
      <c r="HL104" s="1960"/>
      <c r="HM104" s="1960"/>
      <c r="HN104" s="1960"/>
      <c r="HO104" s="1960"/>
      <c r="HP104" s="1960"/>
      <c r="HQ104" s="1960"/>
      <c r="HR104" s="1960"/>
      <c r="HS104" s="1960"/>
      <c r="HT104" s="1960"/>
      <c r="HU104" s="1960"/>
      <c r="HV104" s="1960"/>
      <c r="HW104" s="1960"/>
      <c r="HX104" s="1960"/>
      <c r="HY104" s="1960"/>
      <c r="HZ104" s="1960"/>
      <c r="IA104" s="1960"/>
      <c r="IB104" s="1960"/>
      <c r="IC104" s="1960"/>
      <c r="ID104" s="1960"/>
      <c r="IE104" s="1960"/>
      <c r="IF104" s="1960"/>
      <c r="IG104" s="1960"/>
      <c r="IH104" s="1960"/>
      <c r="II104" s="1960"/>
      <c r="IJ104" s="1960"/>
      <c r="IK104" s="1960"/>
      <c r="IL104" s="1960"/>
      <c r="IM104" s="1960"/>
      <c r="IN104" s="1960"/>
      <c r="IO104" s="1960"/>
      <c r="IP104" s="1960"/>
      <c r="IQ104" s="1960"/>
      <c r="IR104" s="1960"/>
      <c r="IS104" s="1960"/>
      <c r="IT104" s="1960"/>
      <c r="IU104" s="1960"/>
      <c r="IV104" s="1960"/>
      <c r="IW104" s="1960"/>
      <c r="IX104" s="1960"/>
      <c r="IY104" s="1960"/>
      <c r="IZ104" s="1960"/>
      <c r="JA104" s="1960"/>
      <c r="JB104" s="1960"/>
      <c r="JC104" s="1960"/>
      <c r="JD104" s="1960"/>
      <c r="JE104" s="1960"/>
      <c r="JF104" s="1960"/>
      <c r="JG104" s="1960"/>
      <c r="JH104" s="1960"/>
      <c r="JI104" s="1960"/>
      <c r="JJ104" s="1960"/>
      <c r="JK104" s="1960"/>
      <c r="JL104" s="1960"/>
      <c r="JM104" s="1960"/>
      <c r="JN104" s="1960"/>
      <c r="JO104" s="1960"/>
      <c r="JP104" s="1960"/>
      <c r="JQ104" s="1960"/>
      <c r="JR104" s="1960"/>
      <c r="JS104" s="1960"/>
      <c r="JT104" s="1960"/>
      <c r="JU104" s="1960"/>
      <c r="JV104" s="1960"/>
      <c r="JW104" s="1960"/>
      <c r="JX104" s="1960"/>
      <c r="JY104" s="1960"/>
      <c r="JZ104" s="1960"/>
      <c r="KA104" s="1960"/>
      <c r="KB104" s="1960"/>
      <c r="KC104" s="1960"/>
      <c r="KD104" s="1960"/>
      <c r="KE104" s="1960"/>
      <c r="KF104" s="1960"/>
      <c r="KG104" s="1960"/>
      <c r="KH104" s="1960"/>
      <c r="KI104" s="1960"/>
      <c r="KJ104" s="1960"/>
      <c r="KK104" s="1960"/>
      <c r="KL104" s="1960"/>
      <c r="KM104" s="1960"/>
      <c r="KN104" s="1960"/>
      <c r="KO104" s="1960"/>
      <c r="KP104" s="1960"/>
      <c r="KQ104" s="1960"/>
      <c r="KR104" s="1960"/>
      <c r="KS104" s="1960"/>
      <c r="KT104" s="1960"/>
      <c r="KU104" s="1960"/>
      <c r="KV104" s="1960"/>
      <c r="KW104" s="1960"/>
      <c r="KX104" s="1960"/>
      <c r="KY104" s="1960"/>
      <c r="KZ104" s="1960"/>
      <c r="LA104" s="1960"/>
      <c r="LB104" s="1960"/>
      <c r="LC104" s="1960"/>
      <c r="LD104" s="1960"/>
      <c r="LE104" s="1960"/>
      <c r="LF104" s="1960"/>
      <c r="LG104" s="1960"/>
      <c r="LH104" s="1960"/>
    </row>
    <row r="105" s="1488" customFormat="1" ht="47" customHeight="1" spans="1:320">
      <c r="A105" s="1832">
        <v>45954</v>
      </c>
      <c r="B105" s="1660" t="s">
        <v>1900</v>
      </c>
      <c r="C105" s="1661" t="s">
        <v>98</v>
      </c>
      <c r="D105" s="1662">
        <v>4500183822</v>
      </c>
      <c r="E105" s="1860" t="s">
        <v>3201</v>
      </c>
      <c r="F105" s="1662" t="s">
        <v>3202</v>
      </c>
      <c r="G105" s="1863" t="s">
        <v>3203</v>
      </c>
      <c r="H105" s="1863" t="s">
        <v>3203</v>
      </c>
      <c r="I105" s="1880"/>
      <c r="J105" s="1543">
        <v>46080</v>
      </c>
      <c r="K105" s="1876">
        <v>0</v>
      </c>
      <c r="L105" s="1876">
        <v>32</v>
      </c>
      <c r="M105" s="1876">
        <v>1440</v>
      </c>
      <c r="N105" s="1673">
        <v>45999</v>
      </c>
      <c r="O105" s="1673">
        <v>45997</v>
      </c>
      <c r="P105" s="1930" t="s">
        <v>3204</v>
      </c>
      <c r="Q105" s="2079" t="s">
        <v>78</v>
      </c>
      <c r="R105" s="2079"/>
      <c r="S105" s="1570" t="s">
        <v>829</v>
      </c>
      <c r="T105" s="2463" t="s">
        <v>3205</v>
      </c>
      <c r="U105" s="1891" t="s">
        <v>111</v>
      </c>
      <c r="V105" s="1900">
        <v>45965</v>
      </c>
      <c r="W105" s="1930" t="s">
        <v>287</v>
      </c>
      <c r="X105" s="1900" t="s">
        <v>88</v>
      </c>
      <c r="Y105" s="1930" t="s">
        <v>3206</v>
      </c>
      <c r="Z105" s="1930"/>
      <c r="AA105" s="1683" t="s">
        <v>3207</v>
      </c>
      <c r="AB105" s="1692" t="s">
        <v>104</v>
      </c>
      <c r="AC105" s="2093">
        <v>62.256</v>
      </c>
      <c r="AD105" s="2095">
        <v>89648.64</v>
      </c>
      <c r="AE105" s="1647"/>
      <c r="AF105" s="1947" t="s">
        <v>81</v>
      </c>
      <c r="AG105" s="1947"/>
      <c r="AH105" s="1948">
        <f t="shared" si="51"/>
        <v>46080</v>
      </c>
      <c r="AI105" s="1948"/>
      <c r="AJ105" s="1948"/>
      <c r="AK105" s="1948"/>
      <c r="AL105" s="1948">
        <f>M105</f>
        <v>1440</v>
      </c>
      <c r="AM105" s="1948"/>
      <c r="AN105" s="1948">
        <f>M105</f>
        <v>1440</v>
      </c>
      <c r="AO105" s="1948"/>
      <c r="AP105" s="1948"/>
      <c r="AQ105" s="1948"/>
      <c r="AR105" s="1430">
        <f>J105/32*6</f>
        <v>8640</v>
      </c>
      <c r="AS105" s="1430">
        <f>J105/32*6</f>
        <v>8640</v>
      </c>
      <c r="AT105" s="1430">
        <f>J105/32*5</f>
        <v>7200</v>
      </c>
      <c r="AU105" s="1430">
        <f>J105/32*5</f>
        <v>7200</v>
      </c>
      <c r="AV105" s="1430">
        <f>J105/32*5</f>
        <v>7200</v>
      </c>
      <c r="AW105" s="1430">
        <f>J105/32*5</f>
        <v>7200</v>
      </c>
      <c r="AX105" s="1430"/>
      <c r="AY105" s="1430">
        <f t="shared" si="48"/>
        <v>7360</v>
      </c>
      <c r="AZ105" s="1430">
        <f t="shared" si="49"/>
        <v>320</v>
      </c>
      <c r="BA105" s="1876"/>
      <c r="BB105" s="1959"/>
      <c r="BC105" s="1960"/>
      <c r="BD105" s="1960"/>
      <c r="BE105" s="1960"/>
      <c r="BF105" s="1960"/>
      <c r="BG105" s="1960"/>
      <c r="BH105" s="1960"/>
      <c r="BI105" s="1960"/>
      <c r="BJ105" s="1960"/>
      <c r="BK105" s="1960"/>
      <c r="BL105" s="1960"/>
      <c r="BM105" s="1960"/>
      <c r="BN105" s="1960"/>
      <c r="BO105" s="1960"/>
      <c r="BP105" s="1960"/>
      <c r="BQ105" s="1960"/>
      <c r="BR105" s="1960"/>
      <c r="BS105" s="1960"/>
      <c r="BT105" s="1960"/>
      <c r="BU105" s="1960"/>
      <c r="BV105" s="1960"/>
      <c r="BW105" s="1960"/>
      <c r="BX105" s="1960"/>
      <c r="BY105" s="1960"/>
      <c r="BZ105" s="1960"/>
      <c r="CA105" s="1960"/>
      <c r="CB105" s="1960"/>
      <c r="CC105" s="1960"/>
      <c r="CD105" s="1960"/>
      <c r="CE105" s="1960"/>
      <c r="CF105" s="1960"/>
      <c r="CG105" s="1960"/>
      <c r="CH105" s="1960"/>
      <c r="CI105" s="1960"/>
      <c r="CJ105" s="1960"/>
      <c r="CK105" s="1960"/>
      <c r="CL105" s="1960"/>
      <c r="CM105" s="1960"/>
      <c r="CN105" s="1960"/>
      <c r="CO105" s="1960"/>
      <c r="CP105" s="1960"/>
      <c r="CQ105" s="1960"/>
      <c r="CR105" s="1960"/>
      <c r="CS105" s="1960"/>
      <c r="CT105" s="1960"/>
      <c r="CU105" s="1960"/>
      <c r="CV105" s="1960"/>
      <c r="CW105" s="1960"/>
      <c r="CX105" s="1960"/>
      <c r="CY105" s="1960"/>
      <c r="CZ105" s="1960"/>
      <c r="DA105" s="1960"/>
      <c r="DB105" s="1960"/>
      <c r="DC105" s="1960"/>
      <c r="DD105" s="1960"/>
      <c r="DE105" s="1960"/>
      <c r="DF105" s="1960"/>
      <c r="DG105" s="1960"/>
      <c r="DH105" s="1960"/>
      <c r="DI105" s="1960"/>
      <c r="DJ105" s="1960"/>
      <c r="DK105" s="1960"/>
      <c r="DL105" s="1960"/>
      <c r="DM105" s="1960"/>
      <c r="DN105" s="1960"/>
      <c r="DO105" s="1960"/>
      <c r="DP105" s="1960"/>
      <c r="DQ105" s="1960"/>
      <c r="DR105" s="1960"/>
      <c r="DS105" s="1960"/>
      <c r="DT105" s="1960"/>
      <c r="DU105" s="1960"/>
      <c r="DV105" s="1960"/>
      <c r="DW105" s="1960"/>
      <c r="DX105" s="1960"/>
      <c r="DY105" s="1960"/>
      <c r="DZ105" s="1960"/>
      <c r="EA105" s="1960"/>
      <c r="EB105" s="1960"/>
      <c r="EC105" s="1960"/>
      <c r="ED105" s="1960"/>
      <c r="EE105" s="1960"/>
      <c r="EF105" s="1960"/>
      <c r="EG105" s="1960"/>
      <c r="EH105" s="1960"/>
      <c r="EI105" s="1960"/>
      <c r="EJ105" s="1960"/>
      <c r="EK105" s="1960"/>
      <c r="EL105" s="1960"/>
      <c r="EM105" s="1960"/>
      <c r="EN105" s="1960"/>
      <c r="EO105" s="1960"/>
      <c r="EP105" s="1960"/>
      <c r="EQ105" s="1960"/>
      <c r="ER105" s="1960"/>
      <c r="ES105" s="1960"/>
      <c r="ET105" s="1960"/>
      <c r="EU105" s="1960"/>
      <c r="EV105" s="1960"/>
      <c r="EW105" s="1960"/>
      <c r="EX105" s="1960"/>
      <c r="EY105" s="1960"/>
      <c r="EZ105" s="1960"/>
      <c r="FA105" s="1960"/>
      <c r="FB105" s="1960"/>
      <c r="FC105" s="1960"/>
      <c r="FD105" s="1960"/>
      <c r="FE105" s="1960"/>
      <c r="FF105" s="1960"/>
      <c r="FG105" s="1960"/>
      <c r="FH105" s="1960"/>
      <c r="FI105" s="1960"/>
      <c r="FJ105" s="1960"/>
      <c r="FK105" s="1960"/>
      <c r="FL105" s="1960"/>
      <c r="FM105" s="1960"/>
      <c r="FN105" s="1960"/>
      <c r="FO105" s="1960"/>
      <c r="FP105" s="1960"/>
      <c r="FQ105" s="1960"/>
      <c r="FR105" s="1960"/>
      <c r="FS105" s="1960"/>
      <c r="FT105" s="1960"/>
      <c r="FU105" s="1960"/>
      <c r="FV105" s="1960"/>
      <c r="FW105" s="1960"/>
      <c r="FX105" s="1960"/>
      <c r="FY105" s="1960"/>
      <c r="FZ105" s="1960"/>
      <c r="GA105" s="1960"/>
      <c r="GB105" s="1960"/>
      <c r="GC105" s="1960"/>
      <c r="GD105" s="1960"/>
      <c r="GE105" s="1960"/>
      <c r="GF105" s="1960"/>
      <c r="GG105" s="1960"/>
      <c r="GH105" s="1960"/>
      <c r="GI105" s="1960"/>
      <c r="GJ105" s="1960"/>
      <c r="GK105" s="1960"/>
      <c r="GL105" s="1960"/>
      <c r="GM105" s="1960"/>
      <c r="GN105" s="1960"/>
      <c r="GO105" s="1960"/>
      <c r="GP105" s="1960"/>
      <c r="GQ105" s="1960"/>
      <c r="GR105" s="1960"/>
      <c r="GS105" s="1960"/>
      <c r="GT105" s="1960"/>
      <c r="GU105" s="1960"/>
      <c r="GV105" s="1960"/>
      <c r="GW105" s="1960"/>
      <c r="GX105" s="1960"/>
      <c r="GY105" s="1960"/>
      <c r="GZ105" s="1960"/>
      <c r="HA105" s="1960"/>
      <c r="HB105" s="1960"/>
      <c r="HC105" s="1960"/>
      <c r="HD105" s="1960"/>
      <c r="HE105" s="1960"/>
      <c r="HF105" s="1960"/>
      <c r="HG105" s="1960"/>
      <c r="HH105" s="1960"/>
      <c r="HI105" s="1960"/>
      <c r="HJ105" s="1960"/>
      <c r="HK105" s="1960"/>
      <c r="HL105" s="1960"/>
      <c r="HM105" s="1960"/>
      <c r="HN105" s="1960"/>
      <c r="HO105" s="1960"/>
      <c r="HP105" s="1960"/>
      <c r="HQ105" s="1960"/>
      <c r="HR105" s="1960"/>
      <c r="HS105" s="1960"/>
      <c r="HT105" s="1960"/>
      <c r="HU105" s="1960"/>
      <c r="HV105" s="1960"/>
      <c r="HW105" s="1960"/>
      <c r="HX105" s="1960"/>
      <c r="HY105" s="1960"/>
      <c r="HZ105" s="1960"/>
      <c r="IA105" s="1960"/>
      <c r="IB105" s="1960"/>
      <c r="IC105" s="1960"/>
      <c r="ID105" s="1960"/>
      <c r="IE105" s="1960"/>
      <c r="IF105" s="1960"/>
      <c r="IG105" s="1960"/>
      <c r="IH105" s="1960"/>
      <c r="II105" s="1960"/>
      <c r="IJ105" s="1960"/>
      <c r="IK105" s="1960"/>
      <c r="IL105" s="1960"/>
      <c r="IM105" s="1960"/>
      <c r="IN105" s="1960"/>
      <c r="IO105" s="1960"/>
      <c r="IP105" s="1960"/>
      <c r="IQ105" s="1960"/>
      <c r="IR105" s="1960"/>
      <c r="IS105" s="1960"/>
      <c r="IT105" s="1960"/>
      <c r="IU105" s="1960"/>
      <c r="IV105" s="1960"/>
      <c r="IW105" s="1960"/>
      <c r="IX105" s="1960"/>
      <c r="IY105" s="1960"/>
      <c r="IZ105" s="1960"/>
      <c r="JA105" s="1960"/>
      <c r="JB105" s="1960"/>
      <c r="JC105" s="1960"/>
      <c r="JD105" s="1960"/>
      <c r="JE105" s="1960"/>
      <c r="JF105" s="1960"/>
      <c r="JG105" s="1960"/>
      <c r="JH105" s="1960"/>
      <c r="JI105" s="1960"/>
      <c r="JJ105" s="1960"/>
      <c r="JK105" s="1960"/>
      <c r="JL105" s="1960"/>
      <c r="JM105" s="1960"/>
      <c r="JN105" s="1960"/>
      <c r="JO105" s="1960"/>
      <c r="JP105" s="1960"/>
      <c r="JQ105" s="1960"/>
      <c r="JR105" s="1960"/>
      <c r="JS105" s="1960"/>
      <c r="JT105" s="1960"/>
      <c r="JU105" s="1960"/>
      <c r="JV105" s="1960"/>
      <c r="JW105" s="1960"/>
      <c r="JX105" s="1960"/>
      <c r="JY105" s="1960"/>
      <c r="JZ105" s="1960"/>
      <c r="KA105" s="1960"/>
      <c r="KB105" s="1960"/>
      <c r="KC105" s="1960"/>
      <c r="KD105" s="1960"/>
      <c r="KE105" s="1960"/>
      <c r="KF105" s="1960"/>
      <c r="KG105" s="1960"/>
      <c r="KH105" s="1960"/>
      <c r="KI105" s="1960"/>
      <c r="KJ105" s="1960"/>
      <c r="KK105" s="1960"/>
      <c r="KL105" s="1960"/>
      <c r="KM105" s="1960"/>
      <c r="KN105" s="1960"/>
      <c r="KO105" s="1960"/>
      <c r="KP105" s="1960"/>
      <c r="KQ105" s="1960"/>
      <c r="KR105" s="1960"/>
      <c r="KS105" s="1960"/>
      <c r="KT105" s="1960"/>
      <c r="KU105" s="1960"/>
      <c r="KV105" s="1960"/>
      <c r="KW105" s="1960"/>
      <c r="KX105" s="1960"/>
      <c r="KY105" s="1960"/>
      <c r="KZ105" s="1960"/>
      <c r="LA105" s="1960"/>
      <c r="LB105" s="1960"/>
      <c r="LC105" s="1960"/>
      <c r="LD105" s="1960"/>
      <c r="LE105" s="1960"/>
      <c r="LF105" s="1960"/>
      <c r="LG105" s="1960"/>
      <c r="LH105" s="1960"/>
    </row>
    <row r="106" s="1488" customFormat="1" ht="47" customHeight="1" spans="1:320">
      <c r="A106" s="1832">
        <v>45901</v>
      </c>
      <c r="B106" s="1660" t="s">
        <v>1218</v>
      </c>
      <c r="C106" s="1661" t="s">
        <v>98</v>
      </c>
      <c r="D106" s="1662">
        <v>4500178394</v>
      </c>
      <c r="E106" s="1860" t="s">
        <v>3208</v>
      </c>
      <c r="F106" s="1662" t="s">
        <v>3209</v>
      </c>
      <c r="G106" s="1863" t="s">
        <v>2895</v>
      </c>
      <c r="H106" s="1863" t="s">
        <v>2895</v>
      </c>
      <c r="I106" s="1880" t="s">
        <v>2926</v>
      </c>
      <c r="J106" s="1543">
        <v>11304</v>
      </c>
      <c r="K106" s="1876">
        <v>0</v>
      </c>
      <c r="L106" s="1876">
        <v>24</v>
      </c>
      <c r="M106" s="1876">
        <f>J106/L106</f>
        <v>471</v>
      </c>
      <c r="N106" s="1673">
        <v>45999</v>
      </c>
      <c r="O106" s="1673">
        <v>45997</v>
      </c>
      <c r="P106" s="1878"/>
      <c r="Q106" s="2079" t="s">
        <v>78</v>
      </c>
      <c r="R106" s="2079"/>
      <c r="S106" s="1570" t="s">
        <v>829</v>
      </c>
      <c r="T106" s="1891"/>
      <c r="U106" s="1891" t="s">
        <v>111</v>
      </c>
      <c r="V106" s="1900">
        <v>45901</v>
      </c>
      <c r="W106" s="1930" t="s">
        <v>88</v>
      </c>
      <c r="X106" s="1900" t="s">
        <v>88</v>
      </c>
      <c r="Y106" s="1930"/>
      <c r="Z106" s="1930"/>
      <c r="AA106" s="1597" t="s">
        <v>3210</v>
      </c>
      <c r="AB106" s="1692" t="s">
        <v>219</v>
      </c>
      <c r="AC106" s="2093">
        <v>0.6047</v>
      </c>
      <c r="AD106" s="2095">
        <f>AC106*'15759粉色Baby系列'!M106</f>
        <v>284.8137</v>
      </c>
      <c r="AE106" s="1647"/>
      <c r="AF106" s="1947" t="s">
        <v>81</v>
      </c>
      <c r="AG106" s="1947">
        <v>6</v>
      </c>
      <c r="AH106" s="1948">
        <f t="shared" si="51"/>
        <v>11304</v>
      </c>
      <c r="AI106" s="1948"/>
      <c r="AJ106" s="1948"/>
      <c r="AK106" s="1948">
        <f>J106/24</f>
        <v>471</v>
      </c>
      <c r="AL106" s="1948"/>
      <c r="AM106" s="1948"/>
      <c r="AN106" s="1948"/>
      <c r="AO106" s="1948" t="s">
        <v>63</v>
      </c>
      <c r="AP106" s="1948">
        <f>J106</f>
        <v>11304</v>
      </c>
      <c r="AQ106" s="1948"/>
      <c r="AR106" s="1430">
        <f>J106/6</f>
        <v>1884</v>
      </c>
      <c r="AS106" s="1430">
        <f>J106/6</f>
        <v>1884</v>
      </c>
      <c r="AT106" s="1430">
        <f>J106/6</f>
        <v>1884</v>
      </c>
      <c r="AU106" s="1430">
        <f>J106/6</f>
        <v>1884</v>
      </c>
      <c r="AV106" s="1430">
        <f>J106/6</f>
        <v>1884</v>
      </c>
      <c r="AW106" s="1430">
        <f>J106/6</f>
        <v>1884</v>
      </c>
      <c r="AX106" s="1430"/>
      <c r="AY106" s="1430">
        <f t="shared" si="48"/>
        <v>1805.5</v>
      </c>
      <c r="AZ106" s="1430">
        <f t="shared" si="49"/>
        <v>78.5</v>
      </c>
      <c r="BA106" s="1876"/>
      <c r="BB106" s="1959"/>
      <c r="BC106" s="1960"/>
      <c r="BD106" s="1960"/>
      <c r="BE106" s="1960"/>
      <c r="BF106" s="1960"/>
      <c r="BG106" s="1960"/>
      <c r="BH106" s="1960"/>
      <c r="BI106" s="1960"/>
      <c r="BJ106" s="1960"/>
      <c r="BK106" s="1960"/>
      <c r="BL106" s="1960"/>
      <c r="BM106" s="1960"/>
      <c r="BN106" s="1960"/>
      <c r="BO106" s="1960"/>
      <c r="BP106" s="1960"/>
      <c r="BQ106" s="1960"/>
      <c r="BR106" s="1960"/>
      <c r="BS106" s="1960"/>
      <c r="BT106" s="1960"/>
      <c r="BU106" s="1960"/>
      <c r="BV106" s="1960"/>
      <c r="BW106" s="1960"/>
      <c r="BX106" s="1960"/>
      <c r="BY106" s="1960"/>
      <c r="BZ106" s="1960"/>
      <c r="CA106" s="1960"/>
      <c r="CB106" s="1960"/>
      <c r="CC106" s="1960"/>
      <c r="CD106" s="1960"/>
      <c r="CE106" s="1960"/>
      <c r="CF106" s="1960"/>
      <c r="CG106" s="1960"/>
      <c r="CH106" s="1960"/>
      <c r="CI106" s="1960"/>
      <c r="CJ106" s="1960"/>
      <c r="CK106" s="1960"/>
      <c r="CL106" s="1960"/>
      <c r="CM106" s="1960"/>
      <c r="CN106" s="1960"/>
      <c r="CO106" s="1960"/>
      <c r="CP106" s="1960"/>
      <c r="CQ106" s="1960"/>
      <c r="CR106" s="1960"/>
      <c r="CS106" s="1960"/>
      <c r="CT106" s="1960"/>
      <c r="CU106" s="1960"/>
      <c r="CV106" s="1960"/>
      <c r="CW106" s="1960"/>
      <c r="CX106" s="1960"/>
      <c r="CY106" s="1960"/>
      <c r="CZ106" s="1960"/>
      <c r="DA106" s="1960"/>
      <c r="DB106" s="1960"/>
      <c r="DC106" s="1960"/>
      <c r="DD106" s="1960"/>
      <c r="DE106" s="1960"/>
      <c r="DF106" s="1960"/>
      <c r="DG106" s="1960"/>
      <c r="DH106" s="1960"/>
      <c r="DI106" s="1960"/>
      <c r="DJ106" s="1960"/>
      <c r="DK106" s="1960"/>
      <c r="DL106" s="1960"/>
      <c r="DM106" s="1960"/>
      <c r="DN106" s="1960"/>
      <c r="DO106" s="1960"/>
      <c r="DP106" s="1960"/>
      <c r="DQ106" s="1960"/>
      <c r="DR106" s="1960"/>
      <c r="DS106" s="1960"/>
      <c r="DT106" s="1960"/>
      <c r="DU106" s="1960"/>
      <c r="DV106" s="1960"/>
      <c r="DW106" s="1960"/>
      <c r="DX106" s="1960"/>
      <c r="DY106" s="1960"/>
      <c r="DZ106" s="1960"/>
      <c r="EA106" s="1960"/>
      <c r="EB106" s="1960"/>
      <c r="EC106" s="1960"/>
      <c r="ED106" s="1960"/>
      <c r="EE106" s="1960"/>
      <c r="EF106" s="1960"/>
      <c r="EG106" s="1960"/>
      <c r="EH106" s="1960"/>
      <c r="EI106" s="1960"/>
      <c r="EJ106" s="1960"/>
      <c r="EK106" s="1960"/>
      <c r="EL106" s="1960"/>
      <c r="EM106" s="1960"/>
      <c r="EN106" s="1960"/>
      <c r="EO106" s="1960"/>
      <c r="EP106" s="1960"/>
      <c r="EQ106" s="1960"/>
      <c r="ER106" s="1960"/>
      <c r="ES106" s="1960"/>
      <c r="ET106" s="1960"/>
      <c r="EU106" s="1960"/>
      <c r="EV106" s="1960"/>
      <c r="EW106" s="1960"/>
      <c r="EX106" s="1960"/>
      <c r="EY106" s="1960"/>
      <c r="EZ106" s="1960"/>
      <c r="FA106" s="1960"/>
      <c r="FB106" s="1960"/>
      <c r="FC106" s="1960"/>
      <c r="FD106" s="1960"/>
      <c r="FE106" s="1960"/>
      <c r="FF106" s="1960"/>
      <c r="FG106" s="1960"/>
      <c r="FH106" s="1960"/>
      <c r="FI106" s="1960"/>
      <c r="FJ106" s="1960"/>
      <c r="FK106" s="1960"/>
      <c r="FL106" s="1960"/>
      <c r="FM106" s="1960"/>
      <c r="FN106" s="1960"/>
      <c r="FO106" s="1960"/>
      <c r="FP106" s="1960"/>
      <c r="FQ106" s="1960"/>
      <c r="FR106" s="1960"/>
      <c r="FS106" s="1960"/>
      <c r="FT106" s="1960"/>
      <c r="FU106" s="1960"/>
      <c r="FV106" s="1960"/>
      <c r="FW106" s="1960"/>
      <c r="FX106" s="1960"/>
      <c r="FY106" s="1960"/>
      <c r="FZ106" s="1960"/>
      <c r="GA106" s="1960"/>
      <c r="GB106" s="1960"/>
      <c r="GC106" s="1960"/>
      <c r="GD106" s="1960"/>
      <c r="GE106" s="1960"/>
      <c r="GF106" s="1960"/>
      <c r="GG106" s="1960"/>
      <c r="GH106" s="1960"/>
      <c r="GI106" s="1960"/>
      <c r="GJ106" s="1960"/>
      <c r="GK106" s="1960"/>
      <c r="GL106" s="1960"/>
      <c r="GM106" s="1960"/>
      <c r="GN106" s="1960"/>
      <c r="GO106" s="1960"/>
      <c r="GP106" s="1960"/>
      <c r="GQ106" s="1960"/>
      <c r="GR106" s="1960"/>
      <c r="GS106" s="1960"/>
      <c r="GT106" s="1960"/>
      <c r="GU106" s="1960"/>
      <c r="GV106" s="1960"/>
      <c r="GW106" s="1960"/>
      <c r="GX106" s="1960"/>
      <c r="GY106" s="1960"/>
      <c r="GZ106" s="1960"/>
      <c r="HA106" s="1960"/>
      <c r="HB106" s="1960"/>
      <c r="HC106" s="1960"/>
      <c r="HD106" s="1960"/>
      <c r="HE106" s="1960"/>
      <c r="HF106" s="1960"/>
      <c r="HG106" s="1960"/>
      <c r="HH106" s="1960"/>
      <c r="HI106" s="1960"/>
      <c r="HJ106" s="1960"/>
      <c r="HK106" s="1960"/>
      <c r="HL106" s="1960"/>
      <c r="HM106" s="1960"/>
      <c r="HN106" s="1960"/>
      <c r="HO106" s="1960"/>
      <c r="HP106" s="1960"/>
      <c r="HQ106" s="1960"/>
      <c r="HR106" s="1960"/>
      <c r="HS106" s="1960"/>
      <c r="HT106" s="1960"/>
      <c r="HU106" s="1960"/>
      <c r="HV106" s="1960"/>
      <c r="HW106" s="1960"/>
      <c r="HX106" s="1960"/>
      <c r="HY106" s="1960"/>
      <c r="HZ106" s="1960"/>
      <c r="IA106" s="1960"/>
      <c r="IB106" s="1960"/>
      <c r="IC106" s="1960"/>
      <c r="ID106" s="1960"/>
      <c r="IE106" s="1960"/>
      <c r="IF106" s="1960"/>
      <c r="IG106" s="1960"/>
      <c r="IH106" s="1960"/>
      <c r="II106" s="1960"/>
      <c r="IJ106" s="1960"/>
      <c r="IK106" s="1960"/>
      <c r="IL106" s="1960"/>
      <c r="IM106" s="1960"/>
      <c r="IN106" s="1960"/>
      <c r="IO106" s="1960"/>
      <c r="IP106" s="1960"/>
      <c r="IQ106" s="1960"/>
      <c r="IR106" s="1960"/>
      <c r="IS106" s="1960"/>
      <c r="IT106" s="1960"/>
      <c r="IU106" s="1960"/>
      <c r="IV106" s="1960"/>
      <c r="IW106" s="1960"/>
      <c r="IX106" s="1960"/>
      <c r="IY106" s="1960"/>
      <c r="IZ106" s="1960"/>
      <c r="JA106" s="1960"/>
      <c r="JB106" s="1960"/>
      <c r="JC106" s="1960"/>
      <c r="JD106" s="1960"/>
      <c r="JE106" s="1960"/>
      <c r="JF106" s="1960"/>
      <c r="JG106" s="1960"/>
      <c r="JH106" s="1960"/>
      <c r="JI106" s="1960"/>
      <c r="JJ106" s="1960"/>
      <c r="JK106" s="1960"/>
      <c r="JL106" s="1960"/>
      <c r="JM106" s="1960"/>
      <c r="JN106" s="1960"/>
      <c r="JO106" s="1960"/>
      <c r="JP106" s="1960"/>
      <c r="JQ106" s="1960"/>
      <c r="JR106" s="1960"/>
      <c r="JS106" s="1960"/>
      <c r="JT106" s="1960"/>
      <c r="JU106" s="1960"/>
      <c r="JV106" s="1960"/>
      <c r="JW106" s="1960"/>
      <c r="JX106" s="1960"/>
      <c r="JY106" s="1960"/>
      <c r="JZ106" s="1960"/>
      <c r="KA106" s="1960"/>
      <c r="KB106" s="1960"/>
      <c r="KC106" s="1960"/>
      <c r="KD106" s="1960"/>
      <c r="KE106" s="1960"/>
      <c r="KF106" s="1960"/>
      <c r="KG106" s="1960"/>
      <c r="KH106" s="1960"/>
      <c r="KI106" s="1960"/>
      <c r="KJ106" s="1960"/>
      <c r="KK106" s="1960"/>
      <c r="KL106" s="1960"/>
      <c r="KM106" s="1960"/>
      <c r="KN106" s="1960"/>
      <c r="KO106" s="1960"/>
      <c r="KP106" s="1960"/>
      <c r="KQ106" s="1960"/>
      <c r="KR106" s="1960"/>
      <c r="KS106" s="1960"/>
      <c r="KT106" s="1960"/>
      <c r="KU106" s="1960"/>
      <c r="KV106" s="1960"/>
      <c r="KW106" s="1960"/>
      <c r="KX106" s="1960"/>
      <c r="KY106" s="1960"/>
      <c r="KZ106" s="1960"/>
      <c r="LA106" s="1960"/>
      <c r="LB106" s="1960"/>
      <c r="LC106" s="1960"/>
      <c r="LD106" s="1960"/>
      <c r="LE106" s="1960"/>
      <c r="LF106" s="1960"/>
      <c r="LG106" s="1960"/>
      <c r="LH106" s="1960"/>
    </row>
    <row r="107" s="1488" customFormat="1" ht="47" customHeight="1" spans="1:320">
      <c r="A107" s="1832">
        <v>45901</v>
      </c>
      <c r="B107" s="1660" t="s">
        <v>1218</v>
      </c>
      <c r="C107" s="1661" t="s">
        <v>98</v>
      </c>
      <c r="D107" s="1662">
        <v>4500178394</v>
      </c>
      <c r="E107" s="1860" t="s">
        <v>3211</v>
      </c>
      <c r="F107" s="1662" t="s">
        <v>3212</v>
      </c>
      <c r="G107" s="1863" t="s">
        <v>2895</v>
      </c>
      <c r="H107" s="1863" t="s">
        <v>2895</v>
      </c>
      <c r="I107" s="1880" t="s">
        <v>2926</v>
      </c>
      <c r="J107" s="1543">
        <v>44640</v>
      </c>
      <c r="K107" s="1876">
        <v>0</v>
      </c>
      <c r="L107" s="1876">
        <v>24</v>
      </c>
      <c r="M107" s="1876">
        <f>J107/L107</f>
        <v>1860</v>
      </c>
      <c r="N107" s="1673">
        <v>45999</v>
      </c>
      <c r="O107" s="1673">
        <v>45997</v>
      </c>
      <c r="P107" s="1878" t="s">
        <v>3213</v>
      </c>
      <c r="Q107" s="2079" t="s">
        <v>78</v>
      </c>
      <c r="R107" s="2079"/>
      <c r="S107" s="1570" t="s">
        <v>829</v>
      </c>
      <c r="T107" s="1891"/>
      <c r="U107" s="1891" t="s">
        <v>111</v>
      </c>
      <c r="V107" s="1900">
        <v>45965</v>
      </c>
      <c r="W107" s="1930" t="s">
        <v>88</v>
      </c>
      <c r="X107" s="1900" t="s">
        <v>88</v>
      </c>
      <c r="Y107" s="1930"/>
      <c r="Z107" s="1930"/>
      <c r="AA107" s="1597" t="s">
        <v>3210</v>
      </c>
      <c r="AB107" s="1692" t="s">
        <v>219</v>
      </c>
      <c r="AC107" s="2093">
        <v>0.6062</v>
      </c>
      <c r="AD107" s="2095">
        <f>AC107*'15759粉色Baby系列'!M107</f>
        <v>1127.532</v>
      </c>
      <c r="AE107" s="1647"/>
      <c r="AF107" s="1947" t="s">
        <v>81</v>
      </c>
      <c r="AG107" s="1947">
        <v>6</v>
      </c>
      <c r="AH107" s="1948">
        <f t="shared" si="51"/>
        <v>44640</v>
      </c>
      <c r="AI107" s="1948"/>
      <c r="AJ107" s="1948"/>
      <c r="AK107" s="1948">
        <f>J107/24</f>
        <v>1860</v>
      </c>
      <c r="AL107" s="1948"/>
      <c r="AM107" s="1948"/>
      <c r="AN107" s="1948"/>
      <c r="AO107" s="1948" t="s">
        <v>63</v>
      </c>
      <c r="AP107" s="1948">
        <f>J107</f>
        <v>44640</v>
      </c>
      <c r="AQ107" s="1948"/>
      <c r="AR107" s="1430">
        <f>J107/6</f>
        <v>7440</v>
      </c>
      <c r="AS107" s="1430">
        <f>J107/6</f>
        <v>7440</v>
      </c>
      <c r="AT107" s="1430">
        <f>J107/6</f>
        <v>7440</v>
      </c>
      <c r="AU107" s="1430">
        <f>J107/6</f>
        <v>7440</v>
      </c>
      <c r="AV107" s="1430">
        <f>J107/6</f>
        <v>7440</v>
      </c>
      <c r="AW107" s="1430">
        <f>J107/6</f>
        <v>7440</v>
      </c>
      <c r="AX107" s="1430"/>
      <c r="AY107" s="1430">
        <f t="shared" si="48"/>
        <v>7130</v>
      </c>
      <c r="AZ107" s="1430">
        <f t="shared" si="49"/>
        <v>310</v>
      </c>
      <c r="BA107" s="1876"/>
      <c r="BB107" s="1959"/>
      <c r="BC107" s="1960"/>
      <c r="BD107" s="1960"/>
      <c r="BE107" s="1960"/>
      <c r="BF107" s="1960"/>
      <c r="BG107" s="1960"/>
      <c r="BH107" s="1960"/>
      <c r="BI107" s="1960"/>
      <c r="BJ107" s="1960"/>
      <c r="BK107" s="1960"/>
      <c r="BL107" s="1960"/>
      <c r="BM107" s="1960"/>
      <c r="BN107" s="1960"/>
      <c r="BO107" s="1960"/>
      <c r="BP107" s="1960"/>
      <c r="BQ107" s="1960"/>
      <c r="BR107" s="1960"/>
      <c r="BS107" s="1960"/>
      <c r="BT107" s="1960"/>
      <c r="BU107" s="1960"/>
      <c r="BV107" s="1960"/>
      <c r="BW107" s="1960"/>
      <c r="BX107" s="1960"/>
      <c r="BY107" s="1960"/>
      <c r="BZ107" s="1960"/>
      <c r="CA107" s="1960"/>
      <c r="CB107" s="1960"/>
      <c r="CC107" s="1960"/>
      <c r="CD107" s="1960"/>
      <c r="CE107" s="1960"/>
      <c r="CF107" s="1960"/>
      <c r="CG107" s="1960"/>
      <c r="CH107" s="1960"/>
      <c r="CI107" s="1960"/>
      <c r="CJ107" s="1960"/>
      <c r="CK107" s="1960"/>
      <c r="CL107" s="1960"/>
      <c r="CM107" s="1960"/>
      <c r="CN107" s="1960"/>
      <c r="CO107" s="1960"/>
      <c r="CP107" s="1960"/>
      <c r="CQ107" s="1960"/>
      <c r="CR107" s="1960"/>
      <c r="CS107" s="1960"/>
      <c r="CT107" s="1960"/>
      <c r="CU107" s="1960"/>
      <c r="CV107" s="1960"/>
      <c r="CW107" s="1960"/>
      <c r="CX107" s="1960"/>
      <c r="CY107" s="1960"/>
      <c r="CZ107" s="1960"/>
      <c r="DA107" s="1960"/>
      <c r="DB107" s="1960"/>
      <c r="DC107" s="1960"/>
      <c r="DD107" s="1960"/>
      <c r="DE107" s="1960"/>
      <c r="DF107" s="1960"/>
      <c r="DG107" s="1960"/>
      <c r="DH107" s="1960"/>
      <c r="DI107" s="1960"/>
      <c r="DJ107" s="1960"/>
      <c r="DK107" s="1960"/>
      <c r="DL107" s="1960"/>
      <c r="DM107" s="1960"/>
      <c r="DN107" s="1960"/>
      <c r="DO107" s="1960"/>
      <c r="DP107" s="1960"/>
      <c r="DQ107" s="1960"/>
      <c r="DR107" s="1960"/>
      <c r="DS107" s="1960"/>
      <c r="DT107" s="1960"/>
      <c r="DU107" s="1960"/>
      <c r="DV107" s="1960"/>
      <c r="DW107" s="1960"/>
      <c r="DX107" s="1960"/>
      <c r="DY107" s="1960"/>
      <c r="DZ107" s="1960"/>
      <c r="EA107" s="1960"/>
      <c r="EB107" s="1960"/>
      <c r="EC107" s="1960"/>
      <c r="ED107" s="1960"/>
      <c r="EE107" s="1960"/>
      <c r="EF107" s="1960"/>
      <c r="EG107" s="1960"/>
      <c r="EH107" s="1960"/>
      <c r="EI107" s="1960"/>
      <c r="EJ107" s="1960"/>
      <c r="EK107" s="1960"/>
      <c r="EL107" s="1960"/>
      <c r="EM107" s="1960"/>
      <c r="EN107" s="1960"/>
      <c r="EO107" s="1960"/>
      <c r="EP107" s="1960"/>
      <c r="EQ107" s="1960"/>
      <c r="ER107" s="1960"/>
      <c r="ES107" s="1960"/>
      <c r="ET107" s="1960"/>
      <c r="EU107" s="1960"/>
      <c r="EV107" s="1960"/>
      <c r="EW107" s="1960"/>
      <c r="EX107" s="1960"/>
      <c r="EY107" s="1960"/>
      <c r="EZ107" s="1960"/>
      <c r="FA107" s="1960"/>
      <c r="FB107" s="1960"/>
      <c r="FC107" s="1960"/>
      <c r="FD107" s="1960"/>
      <c r="FE107" s="1960"/>
      <c r="FF107" s="1960"/>
      <c r="FG107" s="1960"/>
      <c r="FH107" s="1960"/>
      <c r="FI107" s="1960"/>
      <c r="FJ107" s="1960"/>
      <c r="FK107" s="1960"/>
      <c r="FL107" s="1960"/>
      <c r="FM107" s="1960"/>
      <c r="FN107" s="1960"/>
      <c r="FO107" s="1960"/>
      <c r="FP107" s="1960"/>
      <c r="FQ107" s="1960"/>
      <c r="FR107" s="1960"/>
      <c r="FS107" s="1960"/>
      <c r="FT107" s="1960"/>
      <c r="FU107" s="1960"/>
      <c r="FV107" s="1960"/>
      <c r="FW107" s="1960"/>
      <c r="FX107" s="1960"/>
      <c r="FY107" s="1960"/>
      <c r="FZ107" s="1960"/>
      <c r="GA107" s="1960"/>
      <c r="GB107" s="1960"/>
      <c r="GC107" s="1960"/>
      <c r="GD107" s="1960"/>
      <c r="GE107" s="1960"/>
      <c r="GF107" s="1960"/>
      <c r="GG107" s="1960"/>
      <c r="GH107" s="1960"/>
      <c r="GI107" s="1960"/>
      <c r="GJ107" s="1960"/>
      <c r="GK107" s="1960"/>
      <c r="GL107" s="1960"/>
      <c r="GM107" s="1960"/>
      <c r="GN107" s="1960"/>
      <c r="GO107" s="1960"/>
      <c r="GP107" s="1960"/>
      <c r="GQ107" s="1960"/>
      <c r="GR107" s="1960"/>
      <c r="GS107" s="1960"/>
      <c r="GT107" s="1960"/>
      <c r="GU107" s="1960"/>
      <c r="GV107" s="1960"/>
      <c r="GW107" s="1960"/>
      <c r="GX107" s="1960"/>
      <c r="GY107" s="1960"/>
      <c r="GZ107" s="1960"/>
      <c r="HA107" s="1960"/>
      <c r="HB107" s="1960"/>
      <c r="HC107" s="1960"/>
      <c r="HD107" s="1960"/>
      <c r="HE107" s="1960"/>
      <c r="HF107" s="1960"/>
      <c r="HG107" s="1960"/>
      <c r="HH107" s="1960"/>
      <c r="HI107" s="1960"/>
      <c r="HJ107" s="1960"/>
      <c r="HK107" s="1960"/>
      <c r="HL107" s="1960"/>
      <c r="HM107" s="1960"/>
      <c r="HN107" s="1960"/>
      <c r="HO107" s="1960"/>
      <c r="HP107" s="1960"/>
      <c r="HQ107" s="1960"/>
      <c r="HR107" s="1960"/>
      <c r="HS107" s="1960"/>
      <c r="HT107" s="1960"/>
      <c r="HU107" s="1960"/>
      <c r="HV107" s="1960"/>
      <c r="HW107" s="1960"/>
      <c r="HX107" s="1960"/>
      <c r="HY107" s="1960"/>
      <c r="HZ107" s="1960"/>
      <c r="IA107" s="1960"/>
      <c r="IB107" s="1960"/>
      <c r="IC107" s="1960"/>
      <c r="ID107" s="1960"/>
      <c r="IE107" s="1960"/>
      <c r="IF107" s="1960"/>
      <c r="IG107" s="1960"/>
      <c r="IH107" s="1960"/>
      <c r="II107" s="1960"/>
      <c r="IJ107" s="1960"/>
      <c r="IK107" s="1960"/>
      <c r="IL107" s="1960"/>
      <c r="IM107" s="1960"/>
      <c r="IN107" s="1960"/>
      <c r="IO107" s="1960"/>
      <c r="IP107" s="1960"/>
      <c r="IQ107" s="1960"/>
      <c r="IR107" s="1960"/>
      <c r="IS107" s="1960"/>
      <c r="IT107" s="1960"/>
      <c r="IU107" s="1960"/>
      <c r="IV107" s="1960"/>
      <c r="IW107" s="1960"/>
      <c r="IX107" s="1960"/>
      <c r="IY107" s="1960"/>
      <c r="IZ107" s="1960"/>
      <c r="JA107" s="1960"/>
      <c r="JB107" s="1960"/>
      <c r="JC107" s="1960"/>
      <c r="JD107" s="1960"/>
      <c r="JE107" s="1960"/>
      <c r="JF107" s="1960"/>
      <c r="JG107" s="1960"/>
      <c r="JH107" s="1960"/>
      <c r="JI107" s="1960"/>
      <c r="JJ107" s="1960"/>
      <c r="JK107" s="1960"/>
      <c r="JL107" s="1960"/>
      <c r="JM107" s="1960"/>
      <c r="JN107" s="1960"/>
      <c r="JO107" s="1960"/>
      <c r="JP107" s="1960"/>
      <c r="JQ107" s="1960"/>
      <c r="JR107" s="1960"/>
      <c r="JS107" s="1960"/>
      <c r="JT107" s="1960"/>
      <c r="JU107" s="1960"/>
      <c r="JV107" s="1960"/>
      <c r="JW107" s="1960"/>
      <c r="JX107" s="1960"/>
      <c r="JY107" s="1960"/>
      <c r="JZ107" s="1960"/>
      <c r="KA107" s="1960"/>
      <c r="KB107" s="1960"/>
      <c r="KC107" s="1960"/>
      <c r="KD107" s="1960"/>
      <c r="KE107" s="1960"/>
      <c r="KF107" s="1960"/>
      <c r="KG107" s="1960"/>
      <c r="KH107" s="1960"/>
      <c r="KI107" s="1960"/>
      <c r="KJ107" s="1960"/>
      <c r="KK107" s="1960"/>
      <c r="KL107" s="1960"/>
      <c r="KM107" s="1960"/>
      <c r="KN107" s="1960"/>
      <c r="KO107" s="1960"/>
      <c r="KP107" s="1960"/>
      <c r="KQ107" s="1960"/>
      <c r="KR107" s="1960"/>
      <c r="KS107" s="1960"/>
      <c r="KT107" s="1960"/>
      <c r="KU107" s="1960"/>
      <c r="KV107" s="1960"/>
      <c r="KW107" s="1960"/>
      <c r="KX107" s="1960"/>
      <c r="KY107" s="1960"/>
      <c r="KZ107" s="1960"/>
      <c r="LA107" s="1960"/>
      <c r="LB107" s="1960"/>
      <c r="LC107" s="1960"/>
      <c r="LD107" s="1960"/>
      <c r="LE107" s="1960"/>
      <c r="LF107" s="1960"/>
      <c r="LG107" s="1960"/>
      <c r="LH107" s="1960"/>
    </row>
    <row r="108" s="1486" customFormat="1" ht="47" customHeight="1" spans="1:320">
      <c r="A108" s="1726">
        <v>45901</v>
      </c>
      <c r="B108" s="1724" t="s">
        <v>1218</v>
      </c>
      <c r="C108" s="1720" t="s">
        <v>98</v>
      </c>
      <c r="D108" s="1725">
        <v>4500178394</v>
      </c>
      <c r="E108" s="1727" t="s">
        <v>3214</v>
      </c>
      <c r="F108" s="1725" t="s">
        <v>3215</v>
      </c>
      <c r="G108" s="1728" t="s">
        <v>2895</v>
      </c>
      <c r="H108" s="1728" t="s">
        <v>2895</v>
      </c>
      <c r="I108" s="1746" t="s">
        <v>2926</v>
      </c>
      <c r="J108" s="1736">
        <v>16824</v>
      </c>
      <c r="K108" s="1747">
        <v>0</v>
      </c>
      <c r="L108" s="1747">
        <v>24</v>
      </c>
      <c r="M108" s="1747">
        <f>J108/L108</f>
        <v>701</v>
      </c>
      <c r="N108" s="1741">
        <v>45999</v>
      </c>
      <c r="O108" s="1741">
        <v>45997</v>
      </c>
      <c r="P108" s="1749" t="s">
        <v>3213</v>
      </c>
      <c r="Q108" s="1764" t="s">
        <v>78</v>
      </c>
      <c r="R108" s="1764"/>
      <c r="S108" s="1753" t="s">
        <v>829</v>
      </c>
      <c r="T108" s="1766"/>
      <c r="U108" s="1766" t="s">
        <v>111</v>
      </c>
      <c r="V108" s="1767">
        <v>45965</v>
      </c>
      <c r="W108" s="1783" t="s">
        <v>88</v>
      </c>
      <c r="X108" s="1767" t="s">
        <v>88</v>
      </c>
      <c r="Y108" s="1783"/>
      <c r="Z108" s="1783"/>
      <c r="AA108" s="1772" t="s">
        <v>3210</v>
      </c>
      <c r="AB108" s="1784" t="s">
        <v>219</v>
      </c>
      <c r="AC108" s="2091">
        <v>0.6062</v>
      </c>
      <c r="AD108" s="2092">
        <f>AC108*'15759粉色Baby系列'!M108</f>
        <v>424.9462</v>
      </c>
      <c r="AE108" s="1722"/>
      <c r="AF108" s="1799" t="s">
        <v>81</v>
      </c>
      <c r="AG108" s="1799">
        <v>6</v>
      </c>
      <c r="AH108" s="1800">
        <f t="shared" si="51"/>
        <v>16824</v>
      </c>
      <c r="AI108" s="1800"/>
      <c r="AJ108" s="1800"/>
      <c r="AK108" s="1800">
        <f>J108/24</f>
        <v>701</v>
      </c>
      <c r="AL108" s="1800"/>
      <c r="AM108" s="1800"/>
      <c r="AN108" s="1800"/>
      <c r="AO108" s="1800" t="s">
        <v>63</v>
      </c>
      <c r="AP108" s="1800">
        <f>J108</f>
        <v>16824</v>
      </c>
      <c r="AQ108" s="1800"/>
      <c r="AR108" s="1808">
        <f>J108/6</f>
        <v>2804</v>
      </c>
      <c r="AS108" s="1808">
        <f>J108/6</f>
        <v>2804</v>
      </c>
      <c r="AT108" s="1808">
        <f>J108/6</f>
        <v>2804</v>
      </c>
      <c r="AU108" s="1808">
        <f>J108/6</f>
        <v>2804</v>
      </c>
      <c r="AV108" s="1808">
        <f>J108/6</f>
        <v>2804</v>
      </c>
      <c r="AW108" s="1808">
        <f>J108/6</f>
        <v>2804</v>
      </c>
      <c r="AX108" s="1808"/>
      <c r="AY108" s="1808">
        <f t="shared" si="48"/>
        <v>2687.16666666667</v>
      </c>
      <c r="AZ108" s="1808">
        <f t="shared" si="49"/>
        <v>116.833333333333</v>
      </c>
      <c r="BA108" s="1747"/>
      <c r="BB108" s="1818"/>
      <c r="BC108" s="1819"/>
      <c r="BD108" s="1819"/>
      <c r="BE108" s="1819"/>
      <c r="BF108" s="1819"/>
      <c r="BG108" s="1819"/>
      <c r="BH108" s="1819"/>
      <c r="BI108" s="1819"/>
      <c r="BJ108" s="1819"/>
      <c r="BK108" s="1819"/>
      <c r="BL108" s="1819"/>
      <c r="BM108" s="1819"/>
      <c r="BN108" s="1819"/>
      <c r="BO108" s="1819"/>
      <c r="BP108" s="1819"/>
      <c r="BQ108" s="1819"/>
      <c r="BR108" s="1819"/>
      <c r="BS108" s="1819"/>
      <c r="BT108" s="1819"/>
      <c r="BU108" s="1819"/>
      <c r="BV108" s="1819"/>
      <c r="BW108" s="1819"/>
      <c r="BX108" s="1819"/>
      <c r="BY108" s="1819"/>
      <c r="BZ108" s="1819"/>
      <c r="CA108" s="1819"/>
      <c r="CB108" s="1819"/>
      <c r="CC108" s="1819"/>
      <c r="CD108" s="1819"/>
      <c r="CE108" s="1819"/>
      <c r="CF108" s="1819"/>
      <c r="CG108" s="1819"/>
      <c r="CH108" s="1819"/>
      <c r="CI108" s="1819"/>
      <c r="CJ108" s="1819"/>
      <c r="CK108" s="1819"/>
      <c r="CL108" s="1819"/>
      <c r="CM108" s="1819"/>
      <c r="CN108" s="1819"/>
      <c r="CO108" s="1819"/>
      <c r="CP108" s="1819"/>
      <c r="CQ108" s="1819"/>
      <c r="CR108" s="1819"/>
      <c r="CS108" s="1819"/>
      <c r="CT108" s="1819"/>
      <c r="CU108" s="1819"/>
      <c r="CV108" s="1819"/>
      <c r="CW108" s="1819"/>
      <c r="CX108" s="1819"/>
      <c r="CY108" s="1819"/>
      <c r="CZ108" s="1819"/>
      <c r="DA108" s="1819"/>
      <c r="DB108" s="1819"/>
      <c r="DC108" s="1819"/>
      <c r="DD108" s="1819"/>
      <c r="DE108" s="1819"/>
      <c r="DF108" s="1819"/>
      <c r="DG108" s="1819"/>
      <c r="DH108" s="1819"/>
      <c r="DI108" s="1819"/>
      <c r="DJ108" s="1819"/>
      <c r="DK108" s="1819"/>
      <c r="DL108" s="1819"/>
      <c r="DM108" s="1819"/>
      <c r="DN108" s="1819"/>
      <c r="DO108" s="1819"/>
      <c r="DP108" s="1819"/>
      <c r="DQ108" s="1819"/>
      <c r="DR108" s="1819"/>
      <c r="DS108" s="1819"/>
      <c r="DT108" s="1819"/>
      <c r="DU108" s="1819"/>
      <c r="DV108" s="1819"/>
      <c r="DW108" s="1819"/>
      <c r="DX108" s="1819"/>
      <c r="DY108" s="1819"/>
      <c r="DZ108" s="1819"/>
      <c r="EA108" s="1819"/>
      <c r="EB108" s="1819"/>
      <c r="EC108" s="1819"/>
      <c r="ED108" s="1819"/>
      <c r="EE108" s="1819"/>
      <c r="EF108" s="1819"/>
      <c r="EG108" s="1819"/>
      <c r="EH108" s="1819"/>
      <c r="EI108" s="1819"/>
      <c r="EJ108" s="1819"/>
      <c r="EK108" s="1819"/>
      <c r="EL108" s="1819"/>
      <c r="EM108" s="1819"/>
      <c r="EN108" s="1819"/>
      <c r="EO108" s="1819"/>
      <c r="EP108" s="1819"/>
      <c r="EQ108" s="1819"/>
      <c r="ER108" s="1819"/>
      <c r="ES108" s="1819"/>
      <c r="ET108" s="1819"/>
      <c r="EU108" s="1819"/>
      <c r="EV108" s="1819"/>
      <c r="EW108" s="1819"/>
      <c r="EX108" s="1819"/>
      <c r="EY108" s="1819"/>
      <c r="EZ108" s="1819"/>
      <c r="FA108" s="1819"/>
      <c r="FB108" s="1819"/>
      <c r="FC108" s="1819"/>
      <c r="FD108" s="1819"/>
      <c r="FE108" s="1819"/>
      <c r="FF108" s="1819"/>
      <c r="FG108" s="1819"/>
      <c r="FH108" s="1819"/>
      <c r="FI108" s="1819"/>
      <c r="FJ108" s="1819"/>
      <c r="FK108" s="1819"/>
      <c r="FL108" s="1819"/>
      <c r="FM108" s="1819"/>
      <c r="FN108" s="1819"/>
      <c r="FO108" s="1819"/>
      <c r="FP108" s="1819"/>
      <c r="FQ108" s="1819"/>
      <c r="FR108" s="1819"/>
      <c r="FS108" s="1819"/>
      <c r="FT108" s="1819"/>
      <c r="FU108" s="1819"/>
      <c r="FV108" s="1819"/>
      <c r="FW108" s="1819"/>
      <c r="FX108" s="1819"/>
      <c r="FY108" s="1819"/>
      <c r="FZ108" s="1819"/>
      <c r="GA108" s="1819"/>
      <c r="GB108" s="1819"/>
      <c r="GC108" s="1819"/>
      <c r="GD108" s="1819"/>
      <c r="GE108" s="1819"/>
      <c r="GF108" s="1819"/>
      <c r="GG108" s="1819"/>
      <c r="GH108" s="1819"/>
      <c r="GI108" s="1819"/>
      <c r="GJ108" s="1819"/>
      <c r="GK108" s="1819"/>
      <c r="GL108" s="1819"/>
      <c r="GM108" s="1819"/>
      <c r="GN108" s="1819"/>
      <c r="GO108" s="1819"/>
      <c r="GP108" s="1819"/>
      <c r="GQ108" s="1819"/>
      <c r="GR108" s="1819"/>
      <c r="GS108" s="1819"/>
      <c r="GT108" s="1819"/>
      <c r="GU108" s="1819"/>
      <c r="GV108" s="1819"/>
      <c r="GW108" s="1819"/>
      <c r="GX108" s="1819"/>
      <c r="GY108" s="1819"/>
      <c r="GZ108" s="1819"/>
      <c r="HA108" s="1819"/>
      <c r="HB108" s="1819"/>
      <c r="HC108" s="1819"/>
      <c r="HD108" s="1819"/>
      <c r="HE108" s="1819"/>
      <c r="HF108" s="1819"/>
      <c r="HG108" s="1819"/>
      <c r="HH108" s="1819"/>
      <c r="HI108" s="1819"/>
      <c r="HJ108" s="1819"/>
      <c r="HK108" s="1819"/>
      <c r="HL108" s="1819"/>
      <c r="HM108" s="1819"/>
      <c r="HN108" s="1819"/>
      <c r="HO108" s="1819"/>
      <c r="HP108" s="1819"/>
      <c r="HQ108" s="1819"/>
      <c r="HR108" s="1819"/>
      <c r="HS108" s="1819"/>
      <c r="HT108" s="1819"/>
      <c r="HU108" s="1819"/>
      <c r="HV108" s="1819"/>
      <c r="HW108" s="1819"/>
      <c r="HX108" s="1819"/>
      <c r="HY108" s="1819"/>
      <c r="HZ108" s="1819"/>
      <c r="IA108" s="1819"/>
      <c r="IB108" s="1819"/>
      <c r="IC108" s="1819"/>
      <c r="ID108" s="1819"/>
      <c r="IE108" s="1819"/>
      <c r="IF108" s="1819"/>
      <c r="IG108" s="1819"/>
      <c r="IH108" s="1819"/>
      <c r="II108" s="1819"/>
      <c r="IJ108" s="1819"/>
      <c r="IK108" s="1819"/>
      <c r="IL108" s="1819"/>
      <c r="IM108" s="1819"/>
      <c r="IN108" s="1819"/>
      <c r="IO108" s="1819"/>
      <c r="IP108" s="1819"/>
      <c r="IQ108" s="1819"/>
      <c r="IR108" s="1819"/>
      <c r="IS108" s="1819"/>
      <c r="IT108" s="1819"/>
      <c r="IU108" s="1819"/>
      <c r="IV108" s="1819"/>
      <c r="IW108" s="1819"/>
      <c r="IX108" s="1819"/>
      <c r="IY108" s="1819"/>
      <c r="IZ108" s="1819"/>
      <c r="JA108" s="1819"/>
      <c r="JB108" s="1819"/>
      <c r="JC108" s="1819"/>
      <c r="JD108" s="1819"/>
      <c r="JE108" s="1819"/>
      <c r="JF108" s="1819"/>
      <c r="JG108" s="1819"/>
      <c r="JH108" s="1819"/>
      <c r="JI108" s="1819"/>
      <c r="JJ108" s="1819"/>
      <c r="JK108" s="1819"/>
      <c r="JL108" s="1819"/>
      <c r="JM108" s="1819"/>
      <c r="JN108" s="1819"/>
      <c r="JO108" s="1819"/>
      <c r="JP108" s="1819"/>
      <c r="JQ108" s="1819"/>
      <c r="JR108" s="1819"/>
      <c r="JS108" s="1819"/>
      <c r="JT108" s="1819"/>
      <c r="JU108" s="1819"/>
      <c r="JV108" s="1819"/>
      <c r="JW108" s="1819"/>
      <c r="JX108" s="1819"/>
      <c r="JY108" s="1819"/>
      <c r="JZ108" s="1819"/>
      <c r="KA108" s="1819"/>
      <c r="KB108" s="1819"/>
      <c r="KC108" s="1819"/>
      <c r="KD108" s="1819"/>
      <c r="KE108" s="1819"/>
      <c r="KF108" s="1819"/>
      <c r="KG108" s="1819"/>
      <c r="KH108" s="1819"/>
      <c r="KI108" s="1819"/>
      <c r="KJ108" s="1819"/>
      <c r="KK108" s="1819"/>
      <c r="KL108" s="1819"/>
      <c r="KM108" s="1819"/>
      <c r="KN108" s="1819"/>
      <c r="KO108" s="1819"/>
      <c r="KP108" s="1819"/>
      <c r="KQ108" s="1819"/>
      <c r="KR108" s="1819"/>
      <c r="KS108" s="1819"/>
      <c r="KT108" s="1819"/>
      <c r="KU108" s="1819"/>
      <c r="KV108" s="1819"/>
      <c r="KW108" s="1819"/>
      <c r="KX108" s="1819"/>
      <c r="KY108" s="1819"/>
      <c r="KZ108" s="1819"/>
      <c r="LA108" s="1819"/>
      <c r="LB108" s="1819"/>
      <c r="LC108" s="1819"/>
      <c r="LD108" s="1819"/>
      <c r="LE108" s="1819"/>
      <c r="LF108" s="1819"/>
      <c r="LG108" s="1819"/>
      <c r="LH108" s="1819"/>
    </row>
    <row r="109" s="1486" customFormat="1" ht="47" customHeight="1" spans="1:320">
      <c r="A109" s="1726">
        <v>45901</v>
      </c>
      <c r="B109" s="1724" t="s">
        <v>1218</v>
      </c>
      <c r="C109" s="1720" t="s">
        <v>98</v>
      </c>
      <c r="D109" s="1725">
        <v>4500178394</v>
      </c>
      <c r="E109" s="1727" t="s">
        <v>3216</v>
      </c>
      <c r="F109" s="1725" t="s">
        <v>3217</v>
      </c>
      <c r="G109" s="1728" t="s">
        <v>2895</v>
      </c>
      <c r="H109" s="1728" t="s">
        <v>2895</v>
      </c>
      <c r="I109" s="1746" t="s">
        <v>2926</v>
      </c>
      <c r="J109" s="1736">
        <v>14616</v>
      </c>
      <c r="K109" s="1747">
        <v>0</v>
      </c>
      <c r="L109" s="1747">
        <v>24</v>
      </c>
      <c r="M109" s="1747">
        <f>J109/L109</f>
        <v>609</v>
      </c>
      <c r="N109" s="1741">
        <v>45999</v>
      </c>
      <c r="O109" s="1741">
        <v>45997</v>
      </c>
      <c r="P109" s="1749" t="s">
        <v>3213</v>
      </c>
      <c r="Q109" s="1764" t="s">
        <v>78</v>
      </c>
      <c r="R109" s="1764"/>
      <c r="S109" s="1753" t="s">
        <v>829</v>
      </c>
      <c r="T109" s="1766"/>
      <c r="U109" s="1766" t="s">
        <v>111</v>
      </c>
      <c r="V109" s="1767">
        <v>45965</v>
      </c>
      <c r="W109" s="1783" t="s">
        <v>88</v>
      </c>
      <c r="X109" s="1767" t="s">
        <v>88</v>
      </c>
      <c r="Y109" s="1783"/>
      <c r="Z109" s="1783"/>
      <c r="AA109" s="1772" t="s">
        <v>3210</v>
      </c>
      <c r="AB109" s="1784" t="s">
        <v>219</v>
      </c>
      <c r="AC109" s="2091">
        <v>0.6047</v>
      </c>
      <c r="AD109" s="2092">
        <f>AC109*'15759粉色Baby系列'!M109</f>
        <v>368.2623</v>
      </c>
      <c r="AE109" s="1722"/>
      <c r="AF109" s="1799" t="s">
        <v>81</v>
      </c>
      <c r="AG109" s="1799">
        <v>6</v>
      </c>
      <c r="AH109" s="1800">
        <f t="shared" si="51"/>
        <v>14616</v>
      </c>
      <c r="AI109" s="1800"/>
      <c r="AJ109" s="1800"/>
      <c r="AK109" s="1800">
        <f>J109/24</f>
        <v>609</v>
      </c>
      <c r="AL109" s="1800"/>
      <c r="AM109" s="1800"/>
      <c r="AN109" s="1800"/>
      <c r="AO109" s="1800" t="s">
        <v>63</v>
      </c>
      <c r="AP109" s="1800">
        <f>J109</f>
        <v>14616</v>
      </c>
      <c r="AQ109" s="1800"/>
      <c r="AR109" s="1808">
        <f>J109/6</f>
        <v>2436</v>
      </c>
      <c r="AS109" s="1808">
        <f>J109/6</f>
        <v>2436</v>
      </c>
      <c r="AT109" s="1808">
        <f>J109/6</f>
        <v>2436</v>
      </c>
      <c r="AU109" s="1808">
        <f>J109/6</f>
        <v>2436</v>
      </c>
      <c r="AV109" s="1808">
        <f>J109/6</f>
        <v>2436</v>
      </c>
      <c r="AW109" s="1808">
        <f>J109/6</f>
        <v>2436</v>
      </c>
      <c r="AX109" s="1808"/>
      <c r="AY109" s="1808">
        <f t="shared" si="48"/>
        <v>2334.5</v>
      </c>
      <c r="AZ109" s="1808">
        <f t="shared" si="49"/>
        <v>101.5</v>
      </c>
      <c r="BA109" s="1747"/>
      <c r="BB109" s="1818"/>
      <c r="BC109" s="1819"/>
      <c r="BD109" s="1819"/>
      <c r="BE109" s="1819"/>
      <c r="BF109" s="1819"/>
      <c r="BG109" s="1819"/>
      <c r="BH109" s="1819"/>
      <c r="BI109" s="1819"/>
      <c r="BJ109" s="1819"/>
      <c r="BK109" s="1819"/>
      <c r="BL109" s="1819"/>
      <c r="BM109" s="1819"/>
      <c r="BN109" s="1819"/>
      <c r="BO109" s="1819"/>
      <c r="BP109" s="1819"/>
      <c r="BQ109" s="1819"/>
      <c r="BR109" s="1819"/>
      <c r="BS109" s="1819"/>
      <c r="BT109" s="1819"/>
      <c r="BU109" s="1819"/>
      <c r="BV109" s="1819"/>
      <c r="BW109" s="1819"/>
      <c r="BX109" s="1819"/>
      <c r="BY109" s="1819"/>
      <c r="BZ109" s="1819"/>
      <c r="CA109" s="1819"/>
      <c r="CB109" s="1819"/>
      <c r="CC109" s="1819"/>
      <c r="CD109" s="1819"/>
      <c r="CE109" s="1819"/>
      <c r="CF109" s="1819"/>
      <c r="CG109" s="1819"/>
      <c r="CH109" s="1819"/>
      <c r="CI109" s="1819"/>
      <c r="CJ109" s="1819"/>
      <c r="CK109" s="1819"/>
      <c r="CL109" s="1819"/>
      <c r="CM109" s="1819"/>
      <c r="CN109" s="1819"/>
      <c r="CO109" s="1819"/>
      <c r="CP109" s="1819"/>
      <c r="CQ109" s="1819"/>
      <c r="CR109" s="1819"/>
      <c r="CS109" s="1819"/>
      <c r="CT109" s="1819"/>
      <c r="CU109" s="1819"/>
      <c r="CV109" s="1819"/>
      <c r="CW109" s="1819"/>
      <c r="CX109" s="1819"/>
      <c r="CY109" s="1819"/>
      <c r="CZ109" s="1819"/>
      <c r="DA109" s="1819"/>
      <c r="DB109" s="1819"/>
      <c r="DC109" s="1819"/>
      <c r="DD109" s="1819"/>
      <c r="DE109" s="1819"/>
      <c r="DF109" s="1819"/>
      <c r="DG109" s="1819"/>
      <c r="DH109" s="1819"/>
      <c r="DI109" s="1819"/>
      <c r="DJ109" s="1819"/>
      <c r="DK109" s="1819"/>
      <c r="DL109" s="1819"/>
      <c r="DM109" s="1819"/>
      <c r="DN109" s="1819"/>
      <c r="DO109" s="1819"/>
      <c r="DP109" s="1819"/>
      <c r="DQ109" s="1819"/>
      <c r="DR109" s="1819"/>
      <c r="DS109" s="1819"/>
      <c r="DT109" s="1819"/>
      <c r="DU109" s="1819"/>
      <c r="DV109" s="1819"/>
      <c r="DW109" s="1819"/>
      <c r="DX109" s="1819"/>
      <c r="DY109" s="1819"/>
      <c r="DZ109" s="1819"/>
      <c r="EA109" s="1819"/>
      <c r="EB109" s="1819"/>
      <c r="EC109" s="1819"/>
      <c r="ED109" s="1819"/>
      <c r="EE109" s="1819"/>
      <c r="EF109" s="1819"/>
      <c r="EG109" s="1819"/>
      <c r="EH109" s="1819"/>
      <c r="EI109" s="1819"/>
      <c r="EJ109" s="1819"/>
      <c r="EK109" s="1819"/>
      <c r="EL109" s="1819"/>
      <c r="EM109" s="1819"/>
      <c r="EN109" s="1819"/>
      <c r="EO109" s="1819"/>
      <c r="EP109" s="1819"/>
      <c r="EQ109" s="1819"/>
      <c r="ER109" s="1819"/>
      <c r="ES109" s="1819"/>
      <c r="ET109" s="1819"/>
      <c r="EU109" s="1819"/>
      <c r="EV109" s="1819"/>
      <c r="EW109" s="1819"/>
      <c r="EX109" s="1819"/>
      <c r="EY109" s="1819"/>
      <c r="EZ109" s="1819"/>
      <c r="FA109" s="1819"/>
      <c r="FB109" s="1819"/>
      <c r="FC109" s="1819"/>
      <c r="FD109" s="1819"/>
      <c r="FE109" s="1819"/>
      <c r="FF109" s="1819"/>
      <c r="FG109" s="1819"/>
      <c r="FH109" s="1819"/>
      <c r="FI109" s="1819"/>
      <c r="FJ109" s="1819"/>
      <c r="FK109" s="1819"/>
      <c r="FL109" s="1819"/>
      <c r="FM109" s="1819"/>
      <c r="FN109" s="1819"/>
      <c r="FO109" s="1819"/>
      <c r="FP109" s="1819"/>
      <c r="FQ109" s="1819"/>
      <c r="FR109" s="1819"/>
      <c r="FS109" s="1819"/>
      <c r="FT109" s="1819"/>
      <c r="FU109" s="1819"/>
      <c r="FV109" s="1819"/>
      <c r="FW109" s="1819"/>
      <c r="FX109" s="1819"/>
      <c r="FY109" s="1819"/>
      <c r="FZ109" s="1819"/>
      <c r="GA109" s="1819"/>
      <c r="GB109" s="1819"/>
      <c r="GC109" s="1819"/>
      <c r="GD109" s="1819"/>
      <c r="GE109" s="1819"/>
      <c r="GF109" s="1819"/>
      <c r="GG109" s="1819"/>
      <c r="GH109" s="1819"/>
      <c r="GI109" s="1819"/>
      <c r="GJ109" s="1819"/>
      <c r="GK109" s="1819"/>
      <c r="GL109" s="1819"/>
      <c r="GM109" s="1819"/>
      <c r="GN109" s="1819"/>
      <c r="GO109" s="1819"/>
      <c r="GP109" s="1819"/>
      <c r="GQ109" s="1819"/>
      <c r="GR109" s="1819"/>
      <c r="GS109" s="1819"/>
      <c r="GT109" s="1819"/>
      <c r="GU109" s="1819"/>
      <c r="GV109" s="1819"/>
      <c r="GW109" s="1819"/>
      <c r="GX109" s="1819"/>
      <c r="GY109" s="1819"/>
      <c r="GZ109" s="1819"/>
      <c r="HA109" s="1819"/>
      <c r="HB109" s="1819"/>
      <c r="HC109" s="1819"/>
      <c r="HD109" s="1819"/>
      <c r="HE109" s="1819"/>
      <c r="HF109" s="1819"/>
      <c r="HG109" s="1819"/>
      <c r="HH109" s="1819"/>
      <c r="HI109" s="1819"/>
      <c r="HJ109" s="1819"/>
      <c r="HK109" s="1819"/>
      <c r="HL109" s="1819"/>
      <c r="HM109" s="1819"/>
      <c r="HN109" s="1819"/>
      <c r="HO109" s="1819"/>
      <c r="HP109" s="1819"/>
      <c r="HQ109" s="1819"/>
      <c r="HR109" s="1819"/>
      <c r="HS109" s="1819"/>
      <c r="HT109" s="1819"/>
      <c r="HU109" s="1819"/>
      <c r="HV109" s="1819"/>
      <c r="HW109" s="1819"/>
      <c r="HX109" s="1819"/>
      <c r="HY109" s="1819"/>
      <c r="HZ109" s="1819"/>
      <c r="IA109" s="1819"/>
      <c r="IB109" s="1819"/>
      <c r="IC109" s="1819"/>
      <c r="ID109" s="1819"/>
      <c r="IE109" s="1819"/>
      <c r="IF109" s="1819"/>
      <c r="IG109" s="1819"/>
      <c r="IH109" s="1819"/>
      <c r="II109" s="1819"/>
      <c r="IJ109" s="1819"/>
      <c r="IK109" s="1819"/>
      <c r="IL109" s="1819"/>
      <c r="IM109" s="1819"/>
      <c r="IN109" s="1819"/>
      <c r="IO109" s="1819"/>
      <c r="IP109" s="1819"/>
      <c r="IQ109" s="1819"/>
      <c r="IR109" s="1819"/>
      <c r="IS109" s="1819"/>
      <c r="IT109" s="1819"/>
      <c r="IU109" s="1819"/>
      <c r="IV109" s="1819"/>
      <c r="IW109" s="1819"/>
      <c r="IX109" s="1819"/>
      <c r="IY109" s="1819"/>
      <c r="IZ109" s="1819"/>
      <c r="JA109" s="1819"/>
      <c r="JB109" s="1819"/>
      <c r="JC109" s="1819"/>
      <c r="JD109" s="1819"/>
      <c r="JE109" s="1819"/>
      <c r="JF109" s="1819"/>
      <c r="JG109" s="1819"/>
      <c r="JH109" s="1819"/>
      <c r="JI109" s="1819"/>
      <c r="JJ109" s="1819"/>
      <c r="JK109" s="1819"/>
      <c r="JL109" s="1819"/>
      <c r="JM109" s="1819"/>
      <c r="JN109" s="1819"/>
      <c r="JO109" s="1819"/>
      <c r="JP109" s="1819"/>
      <c r="JQ109" s="1819"/>
      <c r="JR109" s="1819"/>
      <c r="JS109" s="1819"/>
      <c r="JT109" s="1819"/>
      <c r="JU109" s="1819"/>
      <c r="JV109" s="1819"/>
      <c r="JW109" s="1819"/>
      <c r="JX109" s="1819"/>
      <c r="JY109" s="1819"/>
      <c r="JZ109" s="1819"/>
      <c r="KA109" s="1819"/>
      <c r="KB109" s="1819"/>
      <c r="KC109" s="1819"/>
      <c r="KD109" s="1819"/>
      <c r="KE109" s="1819"/>
      <c r="KF109" s="1819"/>
      <c r="KG109" s="1819"/>
      <c r="KH109" s="1819"/>
      <c r="KI109" s="1819"/>
      <c r="KJ109" s="1819"/>
      <c r="KK109" s="1819"/>
      <c r="KL109" s="1819"/>
      <c r="KM109" s="1819"/>
      <c r="KN109" s="1819"/>
      <c r="KO109" s="1819"/>
      <c r="KP109" s="1819"/>
      <c r="KQ109" s="1819"/>
      <c r="KR109" s="1819"/>
      <c r="KS109" s="1819"/>
      <c r="KT109" s="1819"/>
      <c r="KU109" s="1819"/>
      <c r="KV109" s="1819"/>
      <c r="KW109" s="1819"/>
      <c r="KX109" s="1819"/>
      <c r="KY109" s="1819"/>
      <c r="KZ109" s="1819"/>
      <c r="LA109" s="1819"/>
      <c r="LB109" s="1819"/>
      <c r="LC109" s="1819"/>
      <c r="LD109" s="1819"/>
      <c r="LE109" s="1819"/>
      <c r="LF109" s="1819"/>
      <c r="LG109" s="1819"/>
      <c r="LH109" s="1819"/>
    </row>
    <row r="110" s="1486" customFormat="1" ht="47" customHeight="1" spans="1:320">
      <c r="A110" s="1726">
        <v>45901</v>
      </c>
      <c r="B110" s="1724" t="s">
        <v>1218</v>
      </c>
      <c r="C110" s="1720" t="s">
        <v>98</v>
      </c>
      <c r="D110" s="1725">
        <v>4500178394</v>
      </c>
      <c r="E110" s="1727" t="s">
        <v>3218</v>
      </c>
      <c r="F110" s="1725" t="s">
        <v>3219</v>
      </c>
      <c r="G110" s="1728" t="s">
        <v>2895</v>
      </c>
      <c r="H110" s="1728" t="s">
        <v>2895</v>
      </c>
      <c r="I110" s="1746" t="s">
        <v>2926</v>
      </c>
      <c r="J110" s="1736">
        <v>12768</v>
      </c>
      <c r="K110" s="1747">
        <v>0</v>
      </c>
      <c r="L110" s="1747">
        <v>24</v>
      </c>
      <c r="M110" s="1747">
        <f>J110/L110</f>
        <v>532</v>
      </c>
      <c r="N110" s="1741">
        <v>45999</v>
      </c>
      <c r="O110" s="1741">
        <v>45997</v>
      </c>
      <c r="P110" s="1749" t="s">
        <v>3213</v>
      </c>
      <c r="Q110" s="1764" t="s">
        <v>78</v>
      </c>
      <c r="R110" s="1764"/>
      <c r="S110" s="1753" t="s">
        <v>829</v>
      </c>
      <c r="T110" s="1766"/>
      <c r="U110" s="1766" t="s">
        <v>111</v>
      </c>
      <c r="V110" s="1767">
        <v>45965</v>
      </c>
      <c r="W110" s="1783" t="s">
        <v>88</v>
      </c>
      <c r="X110" s="1767" t="s">
        <v>88</v>
      </c>
      <c r="Y110" s="1783"/>
      <c r="Z110" s="1783"/>
      <c r="AA110" s="1772" t="s">
        <v>3210</v>
      </c>
      <c r="AB110" s="1784" t="s">
        <v>219</v>
      </c>
      <c r="AC110" s="2091">
        <v>0.6062</v>
      </c>
      <c r="AD110" s="2092">
        <f>AC110*'15759粉色Baby系列'!M110</f>
        <v>322.4984</v>
      </c>
      <c r="AE110" s="1722"/>
      <c r="AF110" s="1799" t="s">
        <v>81</v>
      </c>
      <c r="AG110" s="1799">
        <v>6</v>
      </c>
      <c r="AH110" s="1800">
        <f t="shared" si="51"/>
        <v>12768</v>
      </c>
      <c r="AI110" s="1800"/>
      <c r="AJ110" s="1800"/>
      <c r="AK110" s="1800">
        <f>J110/24</f>
        <v>532</v>
      </c>
      <c r="AL110" s="1800"/>
      <c r="AM110" s="1800"/>
      <c r="AN110" s="1800"/>
      <c r="AO110" s="1800" t="s">
        <v>63</v>
      </c>
      <c r="AP110" s="1800">
        <f>J110</f>
        <v>12768</v>
      </c>
      <c r="AQ110" s="1800"/>
      <c r="AR110" s="1808">
        <f>J110/6</f>
        <v>2128</v>
      </c>
      <c r="AS110" s="1808">
        <f>J110/6</f>
        <v>2128</v>
      </c>
      <c r="AT110" s="1808">
        <f>J110/6</f>
        <v>2128</v>
      </c>
      <c r="AU110" s="1808">
        <f>J110/6</f>
        <v>2128</v>
      </c>
      <c r="AV110" s="1808">
        <f>J110/6</f>
        <v>2128</v>
      </c>
      <c r="AW110" s="1808">
        <f>J110/6</f>
        <v>2128</v>
      </c>
      <c r="AX110" s="1808"/>
      <c r="AY110" s="1808">
        <f t="shared" si="48"/>
        <v>2039.33333333333</v>
      </c>
      <c r="AZ110" s="1808">
        <f t="shared" si="49"/>
        <v>88.6666666666667</v>
      </c>
      <c r="BA110" s="1747"/>
      <c r="BB110" s="1818"/>
      <c r="BC110" s="1819"/>
      <c r="BD110" s="1819"/>
      <c r="BE110" s="1819"/>
      <c r="BF110" s="1819"/>
      <c r="BG110" s="1819"/>
      <c r="BH110" s="1819"/>
      <c r="BI110" s="1819"/>
      <c r="BJ110" s="1819"/>
      <c r="BK110" s="1819"/>
      <c r="BL110" s="1819"/>
      <c r="BM110" s="1819"/>
      <c r="BN110" s="1819"/>
      <c r="BO110" s="1819"/>
      <c r="BP110" s="1819"/>
      <c r="BQ110" s="1819"/>
      <c r="BR110" s="1819"/>
      <c r="BS110" s="1819"/>
      <c r="BT110" s="1819"/>
      <c r="BU110" s="1819"/>
      <c r="BV110" s="1819"/>
      <c r="BW110" s="1819"/>
      <c r="BX110" s="1819"/>
      <c r="BY110" s="1819"/>
      <c r="BZ110" s="1819"/>
      <c r="CA110" s="1819"/>
      <c r="CB110" s="1819"/>
      <c r="CC110" s="1819"/>
      <c r="CD110" s="1819"/>
      <c r="CE110" s="1819"/>
      <c r="CF110" s="1819"/>
      <c r="CG110" s="1819"/>
      <c r="CH110" s="1819"/>
      <c r="CI110" s="1819"/>
      <c r="CJ110" s="1819"/>
      <c r="CK110" s="1819"/>
      <c r="CL110" s="1819"/>
      <c r="CM110" s="1819"/>
      <c r="CN110" s="1819"/>
      <c r="CO110" s="1819"/>
      <c r="CP110" s="1819"/>
      <c r="CQ110" s="1819"/>
      <c r="CR110" s="1819"/>
      <c r="CS110" s="1819"/>
      <c r="CT110" s="1819"/>
      <c r="CU110" s="1819"/>
      <c r="CV110" s="1819"/>
      <c r="CW110" s="1819"/>
      <c r="CX110" s="1819"/>
      <c r="CY110" s="1819"/>
      <c r="CZ110" s="1819"/>
      <c r="DA110" s="1819"/>
      <c r="DB110" s="1819"/>
      <c r="DC110" s="1819"/>
      <c r="DD110" s="1819"/>
      <c r="DE110" s="1819"/>
      <c r="DF110" s="1819"/>
      <c r="DG110" s="1819"/>
      <c r="DH110" s="1819"/>
      <c r="DI110" s="1819"/>
      <c r="DJ110" s="1819"/>
      <c r="DK110" s="1819"/>
      <c r="DL110" s="1819"/>
      <c r="DM110" s="1819"/>
      <c r="DN110" s="1819"/>
      <c r="DO110" s="1819"/>
      <c r="DP110" s="1819"/>
      <c r="DQ110" s="1819"/>
      <c r="DR110" s="1819"/>
      <c r="DS110" s="1819"/>
      <c r="DT110" s="1819"/>
      <c r="DU110" s="1819"/>
      <c r="DV110" s="1819"/>
      <c r="DW110" s="1819"/>
      <c r="DX110" s="1819"/>
      <c r="DY110" s="1819"/>
      <c r="DZ110" s="1819"/>
      <c r="EA110" s="1819"/>
      <c r="EB110" s="1819"/>
      <c r="EC110" s="1819"/>
      <c r="ED110" s="1819"/>
      <c r="EE110" s="1819"/>
      <c r="EF110" s="1819"/>
      <c r="EG110" s="1819"/>
      <c r="EH110" s="1819"/>
      <c r="EI110" s="1819"/>
      <c r="EJ110" s="1819"/>
      <c r="EK110" s="1819"/>
      <c r="EL110" s="1819"/>
      <c r="EM110" s="1819"/>
      <c r="EN110" s="1819"/>
      <c r="EO110" s="1819"/>
      <c r="EP110" s="1819"/>
      <c r="EQ110" s="1819"/>
      <c r="ER110" s="1819"/>
      <c r="ES110" s="1819"/>
      <c r="ET110" s="1819"/>
      <c r="EU110" s="1819"/>
      <c r="EV110" s="1819"/>
      <c r="EW110" s="1819"/>
      <c r="EX110" s="1819"/>
      <c r="EY110" s="1819"/>
      <c r="EZ110" s="1819"/>
      <c r="FA110" s="1819"/>
      <c r="FB110" s="1819"/>
      <c r="FC110" s="1819"/>
      <c r="FD110" s="1819"/>
      <c r="FE110" s="1819"/>
      <c r="FF110" s="1819"/>
      <c r="FG110" s="1819"/>
      <c r="FH110" s="1819"/>
      <c r="FI110" s="1819"/>
      <c r="FJ110" s="1819"/>
      <c r="FK110" s="1819"/>
      <c r="FL110" s="1819"/>
      <c r="FM110" s="1819"/>
      <c r="FN110" s="1819"/>
      <c r="FO110" s="1819"/>
      <c r="FP110" s="1819"/>
      <c r="FQ110" s="1819"/>
      <c r="FR110" s="1819"/>
      <c r="FS110" s="1819"/>
      <c r="FT110" s="1819"/>
      <c r="FU110" s="1819"/>
      <c r="FV110" s="1819"/>
      <c r="FW110" s="1819"/>
      <c r="FX110" s="1819"/>
      <c r="FY110" s="1819"/>
      <c r="FZ110" s="1819"/>
      <c r="GA110" s="1819"/>
      <c r="GB110" s="1819"/>
      <c r="GC110" s="1819"/>
      <c r="GD110" s="1819"/>
      <c r="GE110" s="1819"/>
      <c r="GF110" s="1819"/>
      <c r="GG110" s="1819"/>
      <c r="GH110" s="1819"/>
      <c r="GI110" s="1819"/>
      <c r="GJ110" s="1819"/>
      <c r="GK110" s="1819"/>
      <c r="GL110" s="1819"/>
      <c r="GM110" s="1819"/>
      <c r="GN110" s="1819"/>
      <c r="GO110" s="1819"/>
      <c r="GP110" s="1819"/>
      <c r="GQ110" s="1819"/>
      <c r="GR110" s="1819"/>
      <c r="GS110" s="1819"/>
      <c r="GT110" s="1819"/>
      <c r="GU110" s="1819"/>
      <c r="GV110" s="1819"/>
      <c r="GW110" s="1819"/>
      <c r="GX110" s="1819"/>
      <c r="GY110" s="1819"/>
      <c r="GZ110" s="1819"/>
      <c r="HA110" s="1819"/>
      <c r="HB110" s="1819"/>
      <c r="HC110" s="1819"/>
      <c r="HD110" s="1819"/>
      <c r="HE110" s="1819"/>
      <c r="HF110" s="1819"/>
      <c r="HG110" s="1819"/>
      <c r="HH110" s="1819"/>
      <c r="HI110" s="1819"/>
      <c r="HJ110" s="1819"/>
      <c r="HK110" s="1819"/>
      <c r="HL110" s="1819"/>
      <c r="HM110" s="1819"/>
      <c r="HN110" s="1819"/>
      <c r="HO110" s="1819"/>
      <c r="HP110" s="1819"/>
      <c r="HQ110" s="1819"/>
      <c r="HR110" s="1819"/>
      <c r="HS110" s="1819"/>
      <c r="HT110" s="1819"/>
      <c r="HU110" s="1819"/>
      <c r="HV110" s="1819"/>
      <c r="HW110" s="1819"/>
      <c r="HX110" s="1819"/>
      <c r="HY110" s="1819"/>
      <c r="HZ110" s="1819"/>
      <c r="IA110" s="1819"/>
      <c r="IB110" s="1819"/>
      <c r="IC110" s="1819"/>
      <c r="ID110" s="1819"/>
      <c r="IE110" s="1819"/>
      <c r="IF110" s="1819"/>
      <c r="IG110" s="1819"/>
      <c r="IH110" s="1819"/>
      <c r="II110" s="1819"/>
      <c r="IJ110" s="1819"/>
      <c r="IK110" s="1819"/>
      <c r="IL110" s="1819"/>
      <c r="IM110" s="1819"/>
      <c r="IN110" s="1819"/>
      <c r="IO110" s="1819"/>
      <c r="IP110" s="1819"/>
      <c r="IQ110" s="1819"/>
      <c r="IR110" s="1819"/>
      <c r="IS110" s="1819"/>
      <c r="IT110" s="1819"/>
      <c r="IU110" s="1819"/>
      <c r="IV110" s="1819"/>
      <c r="IW110" s="1819"/>
      <c r="IX110" s="1819"/>
      <c r="IY110" s="1819"/>
      <c r="IZ110" s="1819"/>
      <c r="JA110" s="1819"/>
      <c r="JB110" s="1819"/>
      <c r="JC110" s="1819"/>
      <c r="JD110" s="1819"/>
      <c r="JE110" s="1819"/>
      <c r="JF110" s="1819"/>
      <c r="JG110" s="1819"/>
      <c r="JH110" s="1819"/>
      <c r="JI110" s="1819"/>
      <c r="JJ110" s="1819"/>
      <c r="JK110" s="1819"/>
      <c r="JL110" s="1819"/>
      <c r="JM110" s="1819"/>
      <c r="JN110" s="1819"/>
      <c r="JO110" s="1819"/>
      <c r="JP110" s="1819"/>
      <c r="JQ110" s="1819"/>
      <c r="JR110" s="1819"/>
      <c r="JS110" s="1819"/>
      <c r="JT110" s="1819"/>
      <c r="JU110" s="1819"/>
      <c r="JV110" s="1819"/>
      <c r="JW110" s="1819"/>
      <c r="JX110" s="1819"/>
      <c r="JY110" s="1819"/>
      <c r="JZ110" s="1819"/>
      <c r="KA110" s="1819"/>
      <c r="KB110" s="1819"/>
      <c r="KC110" s="1819"/>
      <c r="KD110" s="1819"/>
      <c r="KE110" s="1819"/>
      <c r="KF110" s="1819"/>
      <c r="KG110" s="1819"/>
      <c r="KH110" s="1819"/>
      <c r="KI110" s="1819"/>
      <c r="KJ110" s="1819"/>
      <c r="KK110" s="1819"/>
      <c r="KL110" s="1819"/>
      <c r="KM110" s="1819"/>
      <c r="KN110" s="1819"/>
      <c r="KO110" s="1819"/>
      <c r="KP110" s="1819"/>
      <c r="KQ110" s="1819"/>
      <c r="KR110" s="1819"/>
      <c r="KS110" s="1819"/>
      <c r="KT110" s="1819"/>
      <c r="KU110" s="1819"/>
      <c r="KV110" s="1819"/>
      <c r="KW110" s="1819"/>
      <c r="KX110" s="1819"/>
      <c r="KY110" s="1819"/>
      <c r="KZ110" s="1819"/>
      <c r="LA110" s="1819"/>
      <c r="LB110" s="1819"/>
      <c r="LC110" s="1819"/>
      <c r="LD110" s="1819"/>
      <c r="LE110" s="1819"/>
      <c r="LF110" s="1819"/>
      <c r="LG110" s="1819"/>
      <c r="LH110" s="1819"/>
    </row>
    <row r="111" s="1486" customFormat="1" ht="47" customHeight="1" spans="1:320">
      <c r="A111" s="1726">
        <v>45954</v>
      </c>
      <c r="B111" s="1724" t="s">
        <v>1900</v>
      </c>
      <c r="C111" s="1720" t="s">
        <v>98</v>
      </c>
      <c r="D111" s="1725">
        <v>4500183822</v>
      </c>
      <c r="E111" s="1727" t="s">
        <v>3220</v>
      </c>
      <c r="F111" s="1725" t="s">
        <v>3221</v>
      </c>
      <c r="G111" s="1728" t="s">
        <v>3203</v>
      </c>
      <c r="H111" s="1728" t="s">
        <v>3203</v>
      </c>
      <c r="I111" s="1746"/>
      <c r="J111" s="1736">
        <v>30720</v>
      </c>
      <c r="K111" s="1747">
        <v>0</v>
      </c>
      <c r="L111" s="1747">
        <v>32</v>
      </c>
      <c r="M111" s="1747">
        <v>960</v>
      </c>
      <c r="N111" s="1741">
        <v>45989</v>
      </c>
      <c r="O111" s="1741">
        <v>45987</v>
      </c>
      <c r="P111" s="1783" t="s">
        <v>3204</v>
      </c>
      <c r="Q111" s="1764" t="s">
        <v>78</v>
      </c>
      <c r="R111" s="1764"/>
      <c r="S111" s="1753" t="s">
        <v>829</v>
      </c>
      <c r="T111" s="2075">
        <v>45996</v>
      </c>
      <c r="U111" s="1766" t="s">
        <v>111</v>
      </c>
      <c r="V111" s="1767">
        <v>45967</v>
      </c>
      <c r="W111" s="1783" t="s">
        <v>287</v>
      </c>
      <c r="X111" s="1767" t="s">
        <v>88</v>
      </c>
      <c r="Y111" s="1783" t="s">
        <v>3206</v>
      </c>
      <c r="Z111" s="1783"/>
      <c r="AA111" s="2472" t="s">
        <v>3207</v>
      </c>
      <c r="AB111" s="1784" t="s">
        <v>104</v>
      </c>
      <c r="AC111" s="2091">
        <v>62.256</v>
      </c>
      <c r="AD111" s="2092">
        <v>59765.76</v>
      </c>
      <c r="AE111" s="1722"/>
      <c r="AF111" s="1799" t="s">
        <v>81</v>
      </c>
      <c r="AG111" s="1799"/>
      <c r="AH111" s="1800">
        <f t="shared" si="51"/>
        <v>30720</v>
      </c>
      <c r="AI111" s="1800"/>
      <c r="AJ111" s="1800"/>
      <c r="AK111" s="1800"/>
      <c r="AL111" s="1800">
        <f>M111</f>
        <v>960</v>
      </c>
      <c r="AM111" s="1800"/>
      <c r="AN111" s="1800">
        <f>M111</f>
        <v>960</v>
      </c>
      <c r="AO111" s="1800"/>
      <c r="AP111" s="1800"/>
      <c r="AQ111" s="1800"/>
      <c r="AR111" s="1808">
        <f>J111/32*6</f>
        <v>5760</v>
      </c>
      <c r="AS111" s="1808">
        <f>J111/32*6</f>
        <v>5760</v>
      </c>
      <c r="AT111" s="1808">
        <f>J111/32*5</f>
        <v>4800</v>
      </c>
      <c r="AU111" s="1808">
        <f>J111/32*5</f>
        <v>4800</v>
      </c>
      <c r="AV111" s="1808">
        <f>J111/32*5</f>
        <v>4800</v>
      </c>
      <c r="AW111" s="1808">
        <f>J111/32*5</f>
        <v>4800</v>
      </c>
      <c r="AX111" s="1808"/>
      <c r="AY111" s="1808">
        <f t="shared" si="48"/>
        <v>4906.66666666667</v>
      </c>
      <c r="AZ111" s="1808">
        <f t="shared" si="49"/>
        <v>213.333333333333</v>
      </c>
      <c r="BA111" s="1747"/>
      <c r="BB111" s="1818"/>
      <c r="BC111" s="1819"/>
      <c r="BD111" s="1819"/>
      <c r="BE111" s="1819"/>
      <c r="BF111" s="1819"/>
      <c r="BG111" s="1819"/>
      <c r="BH111" s="1819"/>
      <c r="BI111" s="1819"/>
      <c r="BJ111" s="1819"/>
      <c r="BK111" s="1819"/>
      <c r="BL111" s="1819"/>
      <c r="BM111" s="1819"/>
      <c r="BN111" s="1819"/>
      <c r="BO111" s="1819"/>
      <c r="BP111" s="1819"/>
      <c r="BQ111" s="1819"/>
      <c r="BR111" s="1819"/>
      <c r="BS111" s="1819"/>
      <c r="BT111" s="1819"/>
      <c r="BU111" s="1819"/>
      <c r="BV111" s="1819"/>
      <c r="BW111" s="1819"/>
      <c r="BX111" s="1819"/>
      <c r="BY111" s="1819"/>
      <c r="BZ111" s="1819"/>
      <c r="CA111" s="1819"/>
      <c r="CB111" s="1819"/>
      <c r="CC111" s="1819"/>
      <c r="CD111" s="1819"/>
      <c r="CE111" s="1819"/>
      <c r="CF111" s="1819"/>
      <c r="CG111" s="1819"/>
      <c r="CH111" s="1819"/>
      <c r="CI111" s="1819"/>
      <c r="CJ111" s="1819"/>
      <c r="CK111" s="1819"/>
      <c r="CL111" s="1819"/>
      <c r="CM111" s="1819"/>
      <c r="CN111" s="1819"/>
      <c r="CO111" s="1819"/>
      <c r="CP111" s="1819"/>
      <c r="CQ111" s="1819"/>
      <c r="CR111" s="1819"/>
      <c r="CS111" s="1819"/>
      <c r="CT111" s="1819"/>
      <c r="CU111" s="1819"/>
      <c r="CV111" s="1819"/>
      <c r="CW111" s="1819"/>
      <c r="CX111" s="1819"/>
      <c r="CY111" s="1819"/>
      <c r="CZ111" s="1819"/>
      <c r="DA111" s="1819"/>
      <c r="DB111" s="1819"/>
      <c r="DC111" s="1819"/>
      <c r="DD111" s="1819"/>
      <c r="DE111" s="1819"/>
      <c r="DF111" s="1819"/>
      <c r="DG111" s="1819"/>
      <c r="DH111" s="1819"/>
      <c r="DI111" s="1819"/>
      <c r="DJ111" s="1819"/>
      <c r="DK111" s="1819"/>
      <c r="DL111" s="1819"/>
      <c r="DM111" s="1819"/>
      <c r="DN111" s="1819"/>
      <c r="DO111" s="1819"/>
      <c r="DP111" s="1819"/>
      <c r="DQ111" s="1819"/>
      <c r="DR111" s="1819"/>
      <c r="DS111" s="1819"/>
      <c r="DT111" s="1819"/>
      <c r="DU111" s="1819"/>
      <c r="DV111" s="1819"/>
      <c r="DW111" s="1819"/>
      <c r="DX111" s="1819"/>
      <c r="DY111" s="1819"/>
      <c r="DZ111" s="1819"/>
      <c r="EA111" s="1819"/>
      <c r="EB111" s="1819"/>
      <c r="EC111" s="1819"/>
      <c r="ED111" s="1819"/>
      <c r="EE111" s="1819"/>
      <c r="EF111" s="1819"/>
      <c r="EG111" s="1819"/>
      <c r="EH111" s="1819"/>
      <c r="EI111" s="1819"/>
      <c r="EJ111" s="1819"/>
      <c r="EK111" s="1819"/>
      <c r="EL111" s="1819"/>
      <c r="EM111" s="1819"/>
      <c r="EN111" s="1819"/>
      <c r="EO111" s="1819"/>
      <c r="EP111" s="1819"/>
      <c r="EQ111" s="1819"/>
      <c r="ER111" s="1819"/>
      <c r="ES111" s="1819"/>
      <c r="ET111" s="1819"/>
      <c r="EU111" s="1819"/>
      <c r="EV111" s="1819"/>
      <c r="EW111" s="1819"/>
      <c r="EX111" s="1819"/>
      <c r="EY111" s="1819"/>
      <c r="EZ111" s="1819"/>
      <c r="FA111" s="1819"/>
      <c r="FB111" s="1819"/>
      <c r="FC111" s="1819"/>
      <c r="FD111" s="1819"/>
      <c r="FE111" s="1819"/>
      <c r="FF111" s="1819"/>
      <c r="FG111" s="1819"/>
      <c r="FH111" s="1819"/>
      <c r="FI111" s="1819"/>
      <c r="FJ111" s="1819"/>
      <c r="FK111" s="1819"/>
      <c r="FL111" s="1819"/>
      <c r="FM111" s="1819"/>
      <c r="FN111" s="1819"/>
      <c r="FO111" s="1819"/>
      <c r="FP111" s="1819"/>
      <c r="FQ111" s="1819"/>
      <c r="FR111" s="1819"/>
      <c r="FS111" s="1819"/>
      <c r="FT111" s="1819"/>
      <c r="FU111" s="1819"/>
      <c r="FV111" s="1819"/>
      <c r="FW111" s="1819"/>
      <c r="FX111" s="1819"/>
      <c r="FY111" s="1819"/>
      <c r="FZ111" s="1819"/>
      <c r="GA111" s="1819"/>
      <c r="GB111" s="1819"/>
      <c r="GC111" s="1819"/>
      <c r="GD111" s="1819"/>
      <c r="GE111" s="1819"/>
      <c r="GF111" s="1819"/>
      <c r="GG111" s="1819"/>
      <c r="GH111" s="1819"/>
      <c r="GI111" s="1819"/>
      <c r="GJ111" s="1819"/>
      <c r="GK111" s="1819"/>
      <c r="GL111" s="1819"/>
      <c r="GM111" s="1819"/>
      <c r="GN111" s="1819"/>
      <c r="GO111" s="1819"/>
      <c r="GP111" s="1819"/>
      <c r="GQ111" s="1819"/>
      <c r="GR111" s="1819"/>
      <c r="GS111" s="1819"/>
      <c r="GT111" s="1819"/>
      <c r="GU111" s="1819"/>
      <c r="GV111" s="1819"/>
      <c r="GW111" s="1819"/>
      <c r="GX111" s="1819"/>
      <c r="GY111" s="1819"/>
      <c r="GZ111" s="1819"/>
      <c r="HA111" s="1819"/>
      <c r="HB111" s="1819"/>
      <c r="HC111" s="1819"/>
      <c r="HD111" s="1819"/>
      <c r="HE111" s="1819"/>
      <c r="HF111" s="1819"/>
      <c r="HG111" s="1819"/>
      <c r="HH111" s="1819"/>
      <c r="HI111" s="1819"/>
      <c r="HJ111" s="1819"/>
      <c r="HK111" s="1819"/>
      <c r="HL111" s="1819"/>
      <c r="HM111" s="1819"/>
      <c r="HN111" s="1819"/>
      <c r="HO111" s="1819"/>
      <c r="HP111" s="1819"/>
      <c r="HQ111" s="1819"/>
      <c r="HR111" s="1819"/>
      <c r="HS111" s="1819"/>
      <c r="HT111" s="1819"/>
      <c r="HU111" s="1819"/>
      <c r="HV111" s="1819"/>
      <c r="HW111" s="1819"/>
      <c r="HX111" s="1819"/>
      <c r="HY111" s="1819"/>
      <c r="HZ111" s="1819"/>
      <c r="IA111" s="1819"/>
      <c r="IB111" s="1819"/>
      <c r="IC111" s="1819"/>
      <c r="ID111" s="1819"/>
      <c r="IE111" s="1819"/>
      <c r="IF111" s="1819"/>
      <c r="IG111" s="1819"/>
      <c r="IH111" s="1819"/>
      <c r="II111" s="1819"/>
      <c r="IJ111" s="1819"/>
      <c r="IK111" s="1819"/>
      <c r="IL111" s="1819"/>
      <c r="IM111" s="1819"/>
      <c r="IN111" s="1819"/>
      <c r="IO111" s="1819"/>
      <c r="IP111" s="1819"/>
      <c r="IQ111" s="1819"/>
      <c r="IR111" s="1819"/>
      <c r="IS111" s="1819"/>
      <c r="IT111" s="1819"/>
      <c r="IU111" s="1819"/>
      <c r="IV111" s="1819"/>
      <c r="IW111" s="1819"/>
      <c r="IX111" s="1819"/>
      <c r="IY111" s="1819"/>
      <c r="IZ111" s="1819"/>
      <c r="JA111" s="1819"/>
      <c r="JB111" s="1819"/>
      <c r="JC111" s="1819"/>
      <c r="JD111" s="1819"/>
      <c r="JE111" s="1819"/>
      <c r="JF111" s="1819"/>
      <c r="JG111" s="1819"/>
      <c r="JH111" s="1819"/>
      <c r="JI111" s="1819"/>
      <c r="JJ111" s="1819"/>
      <c r="JK111" s="1819"/>
      <c r="JL111" s="1819"/>
      <c r="JM111" s="1819"/>
      <c r="JN111" s="1819"/>
      <c r="JO111" s="1819"/>
      <c r="JP111" s="1819"/>
      <c r="JQ111" s="1819"/>
      <c r="JR111" s="1819"/>
      <c r="JS111" s="1819"/>
      <c r="JT111" s="1819"/>
      <c r="JU111" s="1819"/>
      <c r="JV111" s="1819"/>
      <c r="JW111" s="1819"/>
      <c r="JX111" s="1819"/>
      <c r="JY111" s="1819"/>
      <c r="JZ111" s="1819"/>
      <c r="KA111" s="1819"/>
      <c r="KB111" s="1819"/>
      <c r="KC111" s="1819"/>
      <c r="KD111" s="1819"/>
      <c r="KE111" s="1819"/>
      <c r="KF111" s="1819"/>
      <c r="KG111" s="1819"/>
      <c r="KH111" s="1819"/>
      <c r="KI111" s="1819"/>
      <c r="KJ111" s="1819"/>
      <c r="KK111" s="1819"/>
      <c r="KL111" s="1819"/>
      <c r="KM111" s="1819"/>
      <c r="KN111" s="1819"/>
      <c r="KO111" s="1819"/>
      <c r="KP111" s="1819"/>
      <c r="KQ111" s="1819"/>
      <c r="KR111" s="1819"/>
      <c r="KS111" s="1819"/>
      <c r="KT111" s="1819"/>
      <c r="KU111" s="1819"/>
      <c r="KV111" s="1819"/>
      <c r="KW111" s="1819"/>
      <c r="KX111" s="1819"/>
      <c r="KY111" s="1819"/>
      <c r="KZ111" s="1819"/>
      <c r="LA111" s="1819"/>
      <c r="LB111" s="1819"/>
      <c r="LC111" s="1819"/>
      <c r="LD111" s="1819"/>
      <c r="LE111" s="1819"/>
      <c r="LF111" s="1819"/>
      <c r="LG111" s="1819"/>
      <c r="LH111" s="1819"/>
    </row>
    <row r="112" s="1486" customFormat="1" ht="47" customHeight="1" spans="1:320">
      <c r="A112" s="1726">
        <v>45973</v>
      </c>
      <c r="B112" s="1724" t="s">
        <v>3222</v>
      </c>
      <c r="C112" s="1720" t="s">
        <v>3223</v>
      </c>
      <c r="D112" s="1725">
        <v>4500185407</v>
      </c>
      <c r="E112" s="2459" t="s">
        <v>3224</v>
      </c>
      <c r="F112" s="1725" t="s">
        <v>3225</v>
      </c>
      <c r="G112" s="1728" t="s">
        <v>2895</v>
      </c>
      <c r="H112" s="1728" t="s">
        <v>2895</v>
      </c>
      <c r="I112" s="1746" t="s">
        <v>2926</v>
      </c>
      <c r="J112" s="1736">
        <v>984</v>
      </c>
      <c r="K112" s="1747">
        <v>0</v>
      </c>
      <c r="L112" s="1747">
        <v>24</v>
      </c>
      <c r="M112" s="1747">
        <f t="shared" ref="M112:M132" si="52">J112/L112</f>
        <v>41</v>
      </c>
      <c r="N112" s="1741">
        <v>46001</v>
      </c>
      <c r="O112" s="1741">
        <v>45999</v>
      </c>
      <c r="P112" s="1749"/>
      <c r="Q112" s="1764" t="s">
        <v>78</v>
      </c>
      <c r="R112" s="1764"/>
      <c r="S112" s="1753" t="s">
        <v>829</v>
      </c>
      <c r="T112" s="1766"/>
      <c r="U112" s="1766" t="s">
        <v>168</v>
      </c>
      <c r="V112" s="1767">
        <v>45985</v>
      </c>
      <c r="W112" s="1783" t="s">
        <v>88</v>
      </c>
      <c r="X112" s="1767" t="s">
        <v>3226</v>
      </c>
      <c r="Y112" s="1783"/>
      <c r="Z112" s="1783"/>
      <c r="AA112" s="1772" t="s">
        <v>3227</v>
      </c>
      <c r="AB112" s="1784" t="s">
        <v>3228</v>
      </c>
      <c r="AC112" s="2091">
        <v>1.0079</v>
      </c>
      <c r="AD112" s="2092">
        <f>AC112*'15759粉色Baby系列'!M112</f>
        <v>41.3239</v>
      </c>
      <c r="AE112" s="1722"/>
      <c r="AF112" s="1799" t="s">
        <v>81</v>
      </c>
      <c r="AG112" s="1799"/>
      <c r="AH112" s="1800">
        <f t="shared" si="51"/>
        <v>984</v>
      </c>
      <c r="AI112" s="1800"/>
      <c r="AJ112" s="1800"/>
      <c r="AK112" s="1800">
        <f>M112</f>
        <v>41</v>
      </c>
      <c r="AL112" s="1800"/>
      <c r="AM112" s="1800"/>
      <c r="AN112" s="1800"/>
      <c r="AO112" s="1800" t="s">
        <v>63</v>
      </c>
      <c r="AP112" s="1800">
        <f t="shared" ref="AP112:AP127" si="53">J112</f>
        <v>984</v>
      </c>
      <c r="AQ112" s="1800"/>
      <c r="AR112" s="1808">
        <f>J112/6</f>
        <v>164</v>
      </c>
      <c r="AS112" s="1808">
        <f>J112/6</f>
        <v>164</v>
      </c>
      <c r="AT112" s="1808">
        <f>J112/6</f>
        <v>164</v>
      </c>
      <c r="AU112" s="1808">
        <f>J112/6</f>
        <v>164</v>
      </c>
      <c r="AV112" s="1808">
        <f>J112/6</f>
        <v>164</v>
      </c>
      <c r="AW112" s="1808">
        <f>J112/6</f>
        <v>164</v>
      </c>
      <c r="AX112" s="1808"/>
      <c r="AY112" s="1808">
        <f t="shared" si="48"/>
        <v>157.166666666667</v>
      </c>
      <c r="AZ112" s="1808">
        <f t="shared" si="49"/>
        <v>6.83333333333333</v>
      </c>
      <c r="BA112" s="1747"/>
      <c r="BB112" s="1818"/>
      <c r="BC112" s="1819"/>
      <c r="BD112" s="1819"/>
      <c r="BE112" s="1819"/>
      <c r="BF112" s="1819"/>
      <c r="BG112" s="1819"/>
      <c r="BH112" s="1819"/>
      <c r="BI112" s="1819"/>
      <c r="BJ112" s="1819"/>
      <c r="BK112" s="1819"/>
      <c r="BL112" s="1819"/>
      <c r="BM112" s="1819"/>
      <c r="BN112" s="1819"/>
      <c r="BO112" s="1819"/>
      <c r="BP112" s="1819"/>
      <c r="BQ112" s="1819"/>
      <c r="BR112" s="1819"/>
      <c r="BS112" s="1819"/>
      <c r="BT112" s="1819"/>
      <c r="BU112" s="1819"/>
      <c r="BV112" s="1819"/>
      <c r="BW112" s="1819"/>
      <c r="BX112" s="1819"/>
      <c r="BY112" s="1819"/>
      <c r="BZ112" s="1819"/>
      <c r="CA112" s="1819"/>
      <c r="CB112" s="1819"/>
      <c r="CC112" s="1819"/>
      <c r="CD112" s="1819"/>
      <c r="CE112" s="1819"/>
      <c r="CF112" s="1819"/>
      <c r="CG112" s="1819"/>
      <c r="CH112" s="1819"/>
      <c r="CI112" s="1819"/>
      <c r="CJ112" s="1819"/>
      <c r="CK112" s="1819"/>
      <c r="CL112" s="1819"/>
      <c r="CM112" s="1819"/>
      <c r="CN112" s="1819"/>
      <c r="CO112" s="1819"/>
      <c r="CP112" s="1819"/>
      <c r="CQ112" s="1819"/>
      <c r="CR112" s="1819"/>
      <c r="CS112" s="1819"/>
      <c r="CT112" s="1819"/>
      <c r="CU112" s="1819"/>
      <c r="CV112" s="1819"/>
      <c r="CW112" s="1819"/>
      <c r="CX112" s="1819"/>
      <c r="CY112" s="1819"/>
      <c r="CZ112" s="1819"/>
      <c r="DA112" s="1819"/>
      <c r="DB112" s="1819"/>
      <c r="DC112" s="1819"/>
      <c r="DD112" s="1819"/>
      <c r="DE112" s="1819"/>
      <c r="DF112" s="1819"/>
      <c r="DG112" s="1819"/>
      <c r="DH112" s="1819"/>
      <c r="DI112" s="1819"/>
      <c r="DJ112" s="1819"/>
      <c r="DK112" s="1819"/>
      <c r="DL112" s="1819"/>
      <c r="DM112" s="1819"/>
      <c r="DN112" s="1819"/>
      <c r="DO112" s="1819"/>
      <c r="DP112" s="1819"/>
      <c r="DQ112" s="1819"/>
      <c r="DR112" s="1819"/>
      <c r="DS112" s="1819"/>
      <c r="DT112" s="1819"/>
      <c r="DU112" s="1819"/>
      <c r="DV112" s="1819"/>
      <c r="DW112" s="1819"/>
      <c r="DX112" s="1819"/>
      <c r="DY112" s="1819"/>
      <c r="DZ112" s="1819"/>
      <c r="EA112" s="1819"/>
      <c r="EB112" s="1819"/>
      <c r="EC112" s="1819"/>
      <c r="ED112" s="1819"/>
      <c r="EE112" s="1819"/>
      <c r="EF112" s="1819"/>
      <c r="EG112" s="1819"/>
      <c r="EH112" s="1819"/>
      <c r="EI112" s="1819"/>
      <c r="EJ112" s="1819"/>
      <c r="EK112" s="1819"/>
      <c r="EL112" s="1819"/>
      <c r="EM112" s="1819"/>
      <c r="EN112" s="1819"/>
      <c r="EO112" s="1819"/>
      <c r="EP112" s="1819"/>
      <c r="EQ112" s="1819"/>
      <c r="ER112" s="1819"/>
      <c r="ES112" s="1819"/>
      <c r="ET112" s="1819"/>
      <c r="EU112" s="1819"/>
      <c r="EV112" s="1819"/>
      <c r="EW112" s="1819"/>
      <c r="EX112" s="1819"/>
      <c r="EY112" s="1819"/>
      <c r="EZ112" s="1819"/>
      <c r="FA112" s="1819"/>
      <c r="FB112" s="1819"/>
      <c r="FC112" s="1819"/>
      <c r="FD112" s="1819"/>
      <c r="FE112" s="1819"/>
      <c r="FF112" s="1819"/>
      <c r="FG112" s="1819"/>
      <c r="FH112" s="1819"/>
      <c r="FI112" s="1819"/>
      <c r="FJ112" s="1819"/>
      <c r="FK112" s="1819"/>
      <c r="FL112" s="1819"/>
      <c r="FM112" s="1819"/>
      <c r="FN112" s="1819"/>
      <c r="FO112" s="1819"/>
      <c r="FP112" s="1819"/>
      <c r="FQ112" s="1819"/>
      <c r="FR112" s="1819"/>
      <c r="FS112" s="1819"/>
      <c r="FT112" s="1819"/>
      <c r="FU112" s="1819"/>
      <c r="FV112" s="1819"/>
      <c r="FW112" s="1819"/>
      <c r="FX112" s="1819"/>
      <c r="FY112" s="1819"/>
      <c r="FZ112" s="1819"/>
      <c r="GA112" s="1819"/>
      <c r="GB112" s="1819"/>
      <c r="GC112" s="1819"/>
      <c r="GD112" s="1819"/>
      <c r="GE112" s="1819"/>
      <c r="GF112" s="1819"/>
      <c r="GG112" s="1819"/>
      <c r="GH112" s="1819"/>
      <c r="GI112" s="1819"/>
      <c r="GJ112" s="1819"/>
      <c r="GK112" s="1819"/>
      <c r="GL112" s="1819"/>
      <c r="GM112" s="1819"/>
      <c r="GN112" s="1819"/>
      <c r="GO112" s="1819"/>
      <c r="GP112" s="1819"/>
      <c r="GQ112" s="1819"/>
      <c r="GR112" s="1819"/>
      <c r="GS112" s="1819"/>
      <c r="GT112" s="1819"/>
      <c r="GU112" s="1819"/>
      <c r="GV112" s="1819"/>
      <c r="GW112" s="1819"/>
      <c r="GX112" s="1819"/>
      <c r="GY112" s="1819"/>
      <c r="GZ112" s="1819"/>
      <c r="HA112" s="1819"/>
      <c r="HB112" s="1819"/>
      <c r="HC112" s="1819"/>
      <c r="HD112" s="1819"/>
      <c r="HE112" s="1819"/>
      <c r="HF112" s="1819"/>
      <c r="HG112" s="1819"/>
      <c r="HH112" s="1819"/>
      <c r="HI112" s="1819"/>
      <c r="HJ112" s="1819"/>
      <c r="HK112" s="1819"/>
      <c r="HL112" s="1819"/>
      <c r="HM112" s="1819"/>
      <c r="HN112" s="1819"/>
      <c r="HO112" s="1819"/>
      <c r="HP112" s="1819"/>
      <c r="HQ112" s="1819"/>
      <c r="HR112" s="1819"/>
      <c r="HS112" s="1819"/>
      <c r="HT112" s="1819"/>
      <c r="HU112" s="1819"/>
      <c r="HV112" s="1819"/>
      <c r="HW112" s="1819"/>
      <c r="HX112" s="1819"/>
      <c r="HY112" s="1819"/>
      <c r="HZ112" s="1819"/>
      <c r="IA112" s="1819"/>
      <c r="IB112" s="1819"/>
      <c r="IC112" s="1819"/>
      <c r="ID112" s="1819"/>
      <c r="IE112" s="1819"/>
      <c r="IF112" s="1819"/>
      <c r="IG112" s="1819"/>
      <c r="IH112" s="1819"/>
      <c r="II112" s="1819"/>
      <c r="IJ112" s="1819"/>
      <c r="IK112" s="1819"/>
      <c r="IL112" s="1819"/>
      <c r="IM112" s="1819"/>
      <c r="IN112" s="1819"/>
      <c r="IO112" s="1819"/>
      <c r="IP112" s="1819"/>
      <c r="IQ112" s="1819"/>
      <c r="IR112" s="1819"/>
      <c r="IS112" s="1819"/>
      <c r="IT112" s="1819"/>
      <c r="IU112" s="1819"/>
      <c r="IV112" s="1819"/>
      <c r="IW112" s="1819"/>
      <c r="IX112" s="1819"/>
      <c r="IY112" s="1819"/>
      <c r="IZ112" s="1819"/>
      <c r="JA112" s="1819"/>
      <c r="JB112" s="1819"/>
      <c r="JC112" s="1819"/>
      <c r="JD112" s="1819"/>
      <c r="JE112" s="1819"/>
      <c r="JF112" s="1819"/>
      <c r="JG112" s="1819"/>
      <c r="JH112" s="1819"/>
      <c r="JI112" s="1819"/>
      <c r="JJ112" s="1819"/>
      <c r="JK112" s="1819"/>
      <c r="JL112" s="1819"/>
      <c r="JM112" s="1819"/>
      <c r="JN112" s="1819"/>
      <c r="JO112" s="1819"/>
      <c r="JP112" s="1819"/>
      <c r="JQ112" s="1819"/>
      <c r="JR112" s="1819"/>
      <c r="JS112" s="1819"/>
      <c r="JT112" s="1819"/>
      <c r="JU112" s="1819"/>
      <c r="JV112" s="1819"/>
      <c r="JW112" s="1819"/>
      <c r="JX112" s="1819"/>
      <c r="JY112" s="1819"/>
      <c r="JZ112" s="1819"/>
      <c r="KA112" s="1819"/>
      <c r="KB112" s="1819"/>
      <c r="KC112" s="1819"/>
      <c r="KD112" s="1819"/>
      <c r="KE112" s="1819"/>
      <c r="KF112" s="1819"/>
      <c r="KG112" s="1819"/>
      <c r="KH112" s="1819"/>
      <c r="KI112" s="1819"/>
      <c r="KJ112" s="1819"/>
      <c r="KK112" s="1819"/>
      <c r="KL112" s="1819"/>
      <c r="KM112" s="1819"/>
      <c r="KN112" s="1819"/>
      <c r="KO112" s="1819"/>
      <c r="KP112" s="1819"/>
      <c r="KQ112" s="1819"/>
      <c r="KR112" s="1819"/>
      <c r="KS112" s="1819"/>
      <c r="KT112" s="1819"/>
      <c r="KU112" s="1819"/>
      <c r="KV112" s="1819"/>
      <c r="KW112" s="1819"/>
      <c r="KX112" s="1819"/>
      <c r="KY112" s="1819"/>
      <c r="KZ112" s="1819"/>
      <c r="LA112" s="1819"/>
      <c r="LB112" s="1819"/>
      <c r="LC112" s="1819"/>
      <c r="LD112" s="1819"/>
      <c r="LE112" s="1819"/>
      <c r="LF112" s="1819"/>
      <c r="LG112" s="1819"/>
      <c r="LH112" s="1819"/>
    </row>
    <row r="113" s="1486" customFormat="1" ht="47" customHeight="1" spans="1:320">
      <c r="A113" s="1726">
        <v>45964</v>
      </c>
      <c r="B113" s="1724" t="s">
        <v>793</v>
      </c>
      <c r="C113" s="1720" t="s">
        <v>330</v>
      </c>
      <c r="D113" s="1725">
        <v>4500183825</v>
      </c>
      <c r="E113" s="2459" t="s">
        <v>3229</v>
      </c>
      <c r="F113" s="1725" t="s">
        <v>3230</v>
      </c>
      <c r="G113" s="1728" t="s">
        <v>2895</v>
      </c>
      <c r="H113" s="1728" t="s">
        <v>2895</v>
      </c>
      <c r="I113" s="1746" t="s">
        <v>2926</v>
      </c>
      <c r="J113" s="1736">
        <v>1416</v>
      </c>
      <c r="K113" s="1747">
        <v>0</v>
      </c>
      <c r="L113" s="1747">
        <v>24</v>
      </c>
      <c r="M113" s="1747">
        <f t="shared" si="52"/>
        <v>59</v>
      </c>
      <c r="N113" s="1741">
        <v>46001</v>
      </c>
      <c r="O113" s="1741">
        <v>45997</v>
      </c>
      <c r="P113" s="1749"/>
      <c r="Q113" s="1764" t="s">
        <v>78</v>
      </c>
      <c r="R113" s="1764"/>
      <c r="S113" s="1753" t="s">
        <v>829</v>
      </c>
      <c r="T113" s="1766"/>
      <c r="U113" s="1766"/>
      <c r="V113" s="1767">
        <v>45978</v>
      </c>
      <c r="W113" s="1783" t="s">
        <v>88</v>
      </c>
      <c r="X113" s="1767" t="s">
        <v>3231</v>
      </c>
      <c r="Y113" s="1783"/>
      <c r="Z113" s="1783"/>
      <c r="AA113" s="2472" t="s">
        <v>3232</v>
      </c>
      <c r="AB113" s="1784" t="s">
        <v>3233</v>
      </c>
      <c r="AC113" s="2091">
        <v>1.0012</v>
      </c>
      <c r="AD113" s="2092">
        <f t="shared" ref="AD113:AD131" si="54">AC113*J113</f>
        <v>1417.6992</v>
      </c>
      <c r="AE113" s="1722"/>
      <c r="AF113" s="1799" t="s">
        <v>81</v>
      </c>
      <c r="AG113" s="1799">
        <v>6</v>
      </c>
      <c r="AH113" s="1800">
        <f t="shared" si="51"/>
        <v>1416</v>
      </c>
      <c r="AI113" s="1800"/>
      <c r="AJ113" s="1800"/>
      <c r="AK113" s="1800">
        <f>J113/24</f>
        <v>59</v>
      </c>
      <c r="AL113" s="1800"/>
      <c r="AM113" s="1800"/>
      <c r="AN113" s="1800"/>
      <c r="AO113" s="1800" t="s">
        <v>63</v>
      </c>
      <c r="AP113" s="1800">
        <f t="shared" si="53"/>
        <v>1416</v>
      </c>
      <c r="AQ113" s="1800"/>
      <c r="AR113" s="1808">
        <f>J113/6</f>
        <v>236</v>
      </c>
      <c r="AS113" s="1808">
        <f>J113/6</f>
        <v>236</v>
      </c>
      <c r="AT113" s="1808">
        <f>J113/6</f>
        <v>236</v>
      </c>
      <c r="AU113" s="1808">
        <f>J113/6</f>
        <v>236</v>
      </c>
      <c r="AV113" s="1808">
        <f>J113/6</f>
        <v>236</v>
      </c>
      <c r="AW113" s="1808">
        <f>J113/6</f>
        <v>236</v>
      </c>
      <c r="AX113" s="1808"/>
      <c r="AY113" s="1808">
        <f t="shared" si="48"/>
        <v>226.166666666667</v>
      </c>
      <c r="AZ113" s="1808">
        <f t="shared" si="49"/>
        <v>9.83333333333333</v>
      </c>
      <c r="BA113" s="1747"/>
      <c r="BB113" s="1818"/>
      <c r="BC113" s="1819"/>
      <c r="BD113" s="1819"/>
      <c r="BE113" s="1819"/>
      <c r="BF113" s="1819"/>
      <c r="BG113" s="1819"/>
      <c r="BH113" s="1819"/>
      <c r="BI113" s="1819"/>
      <c r="BJ113" s="1819"/>
      <c r="BK113" s="1819"/>
      <c r="BL113" s="1819"/>
      <c r="BM113" s="1819"/>
      <c r="BN113" s="1819"/>
      <c r="BO113" s="1819"/>
      <c r="BP113" s="1819"/>
      <c r="BQ113" s="1819"/>
      <c r="BR113" s="1819"/>
      <c r="BS113" s="1819"/>
      <c r="BT113" s="1819"/>
      <c r="BU113" s="1819"/>
      <c r="BV113" s="1819"/>
      <c r="BW113" s="1819"/>
      <c r="BX113" s="1819"/>
      <c r="BY113" s="1819"/>
      <c r="BZ113" s="1819"/>
      <c r="CA113" s="1819"/>
      <c r="CB113" s="1819"/>
      <c r="CC113" s="1819"/>
      <c r="CD113" s="1819"/>
      <c r="CE113" s="1819"/>
      <c r="CF113" s="1819"/>
      <c r="CG113" s="1819"/>
      <c r="CH113" s="1819"/>
      <c r="CI113" s="1819"/>
      <c r="CJ113" s="1819"/>
      <c r="CK113" s="1819"/>
      <c r="CL113" s="1819"/>
      <c r="CM113" s="1819"/>
      <c r="CN113" s="1819"/>
      <c r="CO113" s="1819"/>
      <c r="CP113" s="1819"/>
      <c r="CQ113" s="1819"/>
      <c r="CR113" s="1819"/>
      <c r="CS113" s="1819"/>
      <c r="CT113" s="1819"/>
      <c r="CU113" s="1819"/>
      <c r="CV113" s="1819"/>
      <c r="CW113" s="1819"/>
      <c r="CX113" s="1819"/>
      <c r="CY113" s="1819"/>
      <c r="CZ113" s="1819"/>
      <c r="DA113" s="1819"/>
      <c r="DB113" s="1819"/>
      <c r="DC113" s="1819"/>
      <c r="DD113" s="1819"/>
      <c r="DE113" s="1819"/>
      <c r="DF113" s="1819"/>
      <c r="DG113" s="1819"/>
      <c r="DH113" s="1819"/>
      <c r="DI113" s="1819"/>
      <c r="DJ113" s="1819"/>
      <c r="DK113" s="1819"/>
      <c r="DL113" s="1819"/>
      <c r="DM113" s="1819"/>
      <c r="DN113" s="1819"/>
      <c r="DO113" s="1819"/>
      <c r="DP113" s="1819"/>
      <c r="DQ113" s="1819"/>
      <c r="DR113" s="1819"/>
      <c r="DS113" s="1819"/>
      <c r="DT113" s="1819"/>
      <c r="DU113" s="1819"/>
      <c r="DV113" s="1819"/>
      <c r="DW113" s="1819"/>
      <c r="DX113" s="1819"/>
      <c r="DY113" s="1819"/>
      <c r="DZ113" s="1819"/>
      <c r="EA113" s="1819"/>
      <c r="EB113" s="1819"/>
      <c r="EC113" s="1819"/>
      <c r="ED113" s="1819"/>
      <c r="EE113" s="1819"/>
      <c r="EF113" s="1819"/>
      <c r="EG113" s="1819"/>
      <c r="EH113" s="1819"/>
      <c r="EI113" s="1819"/>
      <c r="EJ113" s="1819"/>
      <c r="EK113" s="1819"/>
      <c r="EL113" s="1819"/>
      <c r="EM113" s="1819"/>
      <c r="EN113" s="1819"/>
      <c r="EO113" s="1819"/>
      <c r="EP113" s="1819"/>
      <c r="EQ113" s="1819"/>
      <c r="ER113" s="1819"/>
      <c r="ES113" s="1819"/>
      <c r="ET113" s="1819"/>
      <c r="EU113" s="1819"/>
      <c r="EV113" s="1819"/>
      <c r="EW113" s="1819"/>
      <c r="EX113" s="1819"/>
      <c r="EY113" s="1819"/>
      <c r="EZ113" s="1819"/>
      <c r="FA113" s="1819"/>
      <c r="FB113" s="1819"/>
      <c r="FC113" s="1819"/>
      <c r="FD113" s="1819"/>
      <c r="FE113" s="1819"/>
      <c r="FF113" s="1819"/>
      <c r="FG113" s="1819"/>
      <c r="FH113" s="1819"/>
      <c r="FI113" s="1819"/>
      <c r="FJ113" s="1819"/>
      <c r="FK113" s="1819"/>
      <c r="FL113" s="1819"/>
      <c r="FM113" s="1819"/>
      <c r="FN113" s="1819"/>
      <c r="FO113" s="1819"/>
      <c r="FP113" s="1819"/>
      <c r="FQ113" s="1819"/>
      <c r="FR113" s="1819"/>
      <c r="FS113" s="1819"/>
      <c r="FT113" s="1819"/>
      <c r="FU113" s="1819"/>
      <c r="FV113" s="1819"/>
      <c r="FW113" s="1819"/>
      <c r="FX113" s="1819"/>
      <c r="FY113" s="1819"/>
      <c r="FZ113" s="1819"/>
      <c r="GA113" s="1819"/>
      <c r="GB113" s="1819"/>
      <c r="GC113" s="1819"/>
      <c r="GD113" s="1819"/>
      <c r="GE113" s="1819"/>
      <c r="GF113" s="1819"/>
      <c r="GG113" s="1819"/>
      <c r="GH113" s="1819"/>
      <c r="GI113" s="1819"/>
      <c r="GJ113" s="1819"/>
      <c r="GK113" s="1819"/>
      <c r="GL113" s="1819"/>
      <c r="GM113" s="1819"/>
      <c r="GN113" s="1819"/>
      <c r="GO113" s="1819"/>
      <c r="GP113" s="1819"/>
      <c r="GQ113" s="1819"/>
      <c r="GR113" s="1819"/>
      <c r="GS113" s="1819"/>
      <c r="GT113" s="1819"/>
      <c r="GU113" s="1819"/>
      <c r="GV113" s="1819"/>
      <c r="GW113" s="1819"/>
      <c r="GX113" s="1819"/>
      <c r="GY113" s="1819"/>
      <c r="GZ113" s="1819"/>
      <c r="HA113" s="1819"/>
      <c r="HB113" s="1819"/>
      <c r="HC113" s="1819"/>
      <c r="HD113" s="1819"/>
      <c r="HE113" s="1819"/>
      <c r="HF113" s="1819"/>
      <c r="HG113" s="1819"/>
      <c r="HH113" s="1819"/>
      <c r="HI113" s="1819"/>
      <c r="HJ113" s="1819"/>
      <c r="HK113" s="1819"/>
      <c r="HL113" s="1819"/>
      <c r="HM113" s="1819"/>
      <c r="HN113" s="1819"/>
      <c r="HO113" s="1819"/>
      <c r="HP113" s="1819"/>
      <c r="HQ113" s="1819"/>
      <c r="HR113" s="1819"/>
      <c r="HS113" s="1819"/>
      <c r="HT113" s="1819"/>
      <c r="HU113" s="1819"/>
      <c r="HV113" s="1819"/>
      <c r="HW113" s="1819"/>
      <c r="HX113" s="1819"/>
      <c r="HY113" s="1819"/>
      <c r="HZ113" s="1819"/>
      <c r="IA113" s="1819"/>
      <c r="IB113" s="1819"/>
      <c r="IC113" s="1819"/>
      <c r="ID113" s="1819"/>
      <c r="IE113" s="1819"/>
      <c r="IF113" s="1819"/>
      <c r="IG113" s="1819"/>
      <c r="IH113" s="1819"/>
      <c r="II113" s="1819"/>
      <c r="IJ113" s="1819"/>
      <c r="IK113" s="1819"/>
      <c r="IL113" s="1819"/>
      <c r="IM113" s="1819"/>
      <c r="IN113" s="1819"/>
      <c r="IO113" s="1819"/>
      <c r="IP113" s="1819"/>
      <c r="IQ113" s="1819"/>
      <c r="IR113" s="1819"/>
      <c r="IS113" s="1819"/>
      <c r="IT113" s="1819"/>
      <c r="IU113" s="1819"/>
      <c r="IV113" s="1819"/>
      <c r="IW113" s="1819"/>
      <c r="IX113" s="1819"/>
      <c r="IY113" s="1819"/>
      <c r="IZ113" s="1819"/>
      <c r="JA113" s="1819"/>
      <c r="JB113" s="1819"/>
      <c r="JC113" s="1819"/>
      <c r="JD113" s="1819"/>
      <c r="JE113" s="1819"/>
      <c r="JF113" s="1819"/>
      <c r="JG113" s="1819"/>
      <c r="JH113" s="1819"/>
      <c r="JI113" s="1819"/>
      <c r="JJ113" s="1819"/>
      <c r="JK113" s="1819"/>
      <c r="JL113" s="1819"/>
      <c r="JM113" s="1819"/>
      <c r="JN113" s="1819"/>
      <c r="JO113" s="1819"/>
      <c r="JP113" s="1819"/>
      <c r="JQ113" s="1819"/>
      <c r="JR113" s="1819"/>
      <c r="JS113" s="1819"/>
      <c r="JT113" s="1819"/>
      <c r="JU113" s="1819"/>
      <c r="JV113" s="1819"/>
      <c r="JW113" s="1819"/>
      <c r="JX113" s="1819"/>
      <c r="JY113" s="1819"/>
      <c r="JZ113" s="1819"/>
      <c r="KA113" s="1819"/>
      <c r="KB113" s="1819"/>
      <c r="KC113" s="1819"/>
      <c r="KD113" s="1819"/>
      <c r="KE113" s="1819"/>
      <c r="KF113" s="1819"/>
      <c r="KG113" s="1819"/>
      <c r="KH113" s="1819"/>
      <c r="KI113" s="1819"/>
      <c r="KJ113" s="1819"/>
      <c r="KK113" s="1819"/>
      <c r="KL113" s="1819"/>
      <c r="KM113" s="1819"/>
      <c r="KN113" s="1819"/>
      <c r="KO113" s="1819"/>
      <c r="KP113" s="1819"/>
      <c r="KQ113" s="1819"/>
      <c r="KR113" s="1819"/>
      <c r="KS113" s="1819"/>
      <c r="KT113" s="1819"/>
      <c r="KU113" s="1819"/>
      <c r="KV113" s="1819"/>
      <c r="KW113" s="1819"/>
      <c r="KX113" s="1819"/>
      <c r="KY113" s="1819"/>
      <c r="KZ113" s="1819"/>
      <c r="LA113" s="1819"/>
      <c r="LB113" s="1819"/>
      <c r="LC113" s="1819"/>
      <c r="LD113" s="1819"/>
      <c r="LE113" s="1819"/>
      <c r="LF113" s="1819"/>
      <c r="LG113" s="1819"/>
      <c r="LH113" s="1819"/>
    </row>
    <row r="114" s="1486" customFormat="1" ht="47" customHeight="1" spans="1:320">
      <c r="A114" s="1726">
        <v>45932</v>
      </c>
      <c r="B114" s="1724" t="s">
        <v>3102</v>
      </c>
      <c r="C114" s="1720" t="s">
        <v>3234</v>
      </c>
      <c r="D114" s="1725">
        <v>4500181166</v>
      </c>
      <c r="E114" s="1727" t="s">
        <v>342</v>
      </c>
      <c r="F114" s="1725" t="s">
        <v>3235</v>
      </c>
      <c r="G114" s="2460" t="s">
        <v>3105</v>
      </c>
      <c r="H114" s="1728" t="s">
        <v>3105</v>
      </c>
      <c r="I114" s="1746" t="s">
        <v>3106</v>
      </c>
      <c r="J114" s="1736">
        <v>40</v>
      </c>
      <c r="K114" s="1747">
        <v>0</v>
      </c>
      <c r="L114" s="1747">
        <v>20</v>
      </c>
      <c r="M114" s="1747">
        <f t="shared" si="52"/>
        <v>2</v>
      </c>
      <c r="N114" s="1741">
        <v>46002</v>
      </c>
      <c r="O114" s="1741">
        <v>46000</v>
      </c>
      <c r="P114" s="1749"/>
      <c r="Q114" s="1764" t="s">
        <v>78</v>
      </c>
      <c r="R114" s="1901"/>
      <c r="S114" s="1753" t="s">
        <v>829</v>
      </c>
      <c r="T114" s="1766"/>
      <c r="U114" s="1766" t="s">
        <v>111</v>
      </c>
      <c r="V114" s="1767" t="s">
        <v>3184</v>
      </c>
      <c r="W114" s="1783" t="s">
        <v>287</v>
      </c>
      <c r="X114" s="1767" t="s">
        <v>3236</v>
      </c>
      <c r="Y114" s="1783" t="s">
        <v>3186</v>
      </c>
      <c r="Z114" s="1783"/>
      <c r="AA114" s="1772" t="s">
        <v>3237</v>
      </c>
      <c r="AB114" s="1784" t="s">
        <v>3110</v>
      </c>
      <c r="AC114" s="2091">
        <v>6.2</v>
      </c>
      <c r="AD114" s="2092">
        <f t="shared" si="54"/>
        <v>248</v>
      </c>
      <c r="AE114" s="1722"/>
      <c r="AF114" s="1799" t="s">
        <v>81</v>
      </c>
      <c r="AG114" s="1799">
        <v>6</v>
      </c>
      <c r="AH114" s="2473">
        <f>J114*6</f>
        <v>240</v>
      </c>
      <c r="AI114" s="1800"/>
      <c r="AJ114" s="1800"/>
      <c r="AK114" s="1800"/>
      <c r="AL114" s="1800"/>
      <c r="AM114" s="1800"/>
      <c r="AN114" s="1800"/>
      <c r="AO114" s="1800" t="s">
        <v>63</v>
      </c>
      <c r="AP114" s="1800">
        <f t="shared" si="53"/>
        <v>40</v>
      </c>
      <c r="AQ114" s="1800"/>
      <c r="AR114" s="1808">
        <f>J114</f>
        <v>40</v>
      </c>
      <c r="AS114" s="1808">
        <f>J114</f>
        <v>40</v>
      </c>
      <c r="AT114" s="1808">
        <f>J114</f>
        <v>40</v>
      </c>
      <c r="AU114" s="1808">
        <f>J114</f>
        <v>40</v>
      </c>
      <c r="AV114" s="1808">
        <f>J114</f>
        <v>40</v>
      </c>
      <c r="AW114" s="1808">
        <f>J114</f>
        <v>40</v>
      </c>
      <c r="AX114" s="1808"/>
      <c r="AY114" s="2109">
        <f t="shared" si="48"/>
        <v>6.38888888888889</v>
      </c>
      <c r="AZ114" s="2109">
        <f t="shared" si="49"/>
        <v>0.277777777777778</v>
      </c>
      <c r="BA114" s="1747"/>
      <c r="BB114" s="1818"/>
      <c r="BC114" s="1819"/>
      <c r="BD114" s="1819"/>
      <c r="BE114" s="1819"/>
      <c r="BF114" s="1819"/>
      <c r="BG114" s="1819"/>
      <c r="BH114" s="1819"/>
      <c r="BI114" s="1819"/>
      <c r="BJ114" s="1819"/>
      <c r="BK114" s="1819"/>
      <c r="BL114" s="1819"/>
      <c r="BM114" s="1819"/>
      <c r="BN114" s="1819"/>
      <c r="BO114" s="1819"/>
      <c r="BP114" s="1819"/>
      <c r="BQ114" s="1819"/>
      <c r="BR114" s="1819"/>
      <c r="BS114" s="1819"/>
      <c r="BT114" s="1819"/>
      <c r="BU114" s="1819"/>
      <c r="BV114" s="1819"/>
      <c r="BW114" s="1819"/>
      <c r="BX114" s="1819"/>
      <c r="BY114" s="1819"/>
      <c r="BZ114" s="1819"/>
      <c r="CA114" s="1819"/>
      <c r="CB114" s="1819"/>
      <c r="CC114" s="1819"/>
      <c r="CD114" s="1819"/>
      <c r="CE114" s="1819"/>
      <c r="CF114" s="1819"/>
      <c r="CG114" s="1819"/>
      <c r="CH114" s="1819"/>
      <c r="CI114" s="1819"/>
      <c r="CJ114" s="1819"/>
      <c r="CK114" s="1819"/>
      <c r="CL114" s="1819"/>
      <c r="CM114" s="1819"/>
      <c r="CN114" s="1819"/>
      <c r="CO114" s="1819"/>
      <c r="CP114" s="1819"/>
      <c r="CQ114" s="1819"/>
      <c r="CR114" s="1819"/>
      <c r="CS114" s="1819"/>
      <c r="CT114" s="1819"/>
      <c r="CU114" s="1819"/>
      <c r="CV114" s="1819"/>
      <c r="CW114" s="1819"/>
      <c r="CX114" s="1819"/>
      <c r="CY114" s="1819"/>
      <c r="CZ114" s="1819"/>
      <c r="DA114" s="1819"/>
      <c r="DB114" s="1819"/>
      <c r="DC114" s="1819"/>
      <c r="DD114" s="1819"/>
      <c r="DE114" s="1819"/>
      <c r="DF114" s="1819"/>
      <c r="DG114" s="1819"/>
      <c r="DH114" s="1819"/>
      <c r="DI114" s="1819"/>
      <c r="DJ114" s="1819"/>
      <c r="DK114" s="1819"/>
      <c r="DL114" s="1819"/>
      <c r="DM114" s="1819"/>
      <c r="DN114" s="1819"/>
      <c r="DO114" s="1819"/>
      <c r="DP114" s="1819"/>
      <c r="DQ114" s="1819"/>
      <c r="DR114" s="1819"/>
      <c r="DS114" s="1819"/>
      <c r="DT114" s="1819"/>
      <c r="DU114" s="1819"/>
      <c r="DV114" s="1819"/>
      <c r="DW114" s="1819"/>
      <c r="DX114" s="1819"/>
      <c r="DY114" s="1819"/>
      <c r="DZ114" s="1819"/>
      <c r="EA114" s="1819"/>
      <c r="EB114" s="1819"/>
      <c r="EC114" s="1819"/>
      <c r="ED114" s="1819"/>
      <c r="EE114" s="1819"/>
      <c r="EF114" s="1819"/>
      <c r="EG114" s="1819"/>
      <c r="EH114" s="1819"/>
      <c r="EI114" s="1819"/>
      <c r="EJ114" s="1819"/>
      <c r="EK114" s="1819"/>
      <c r="EL114" s="1819"/>
      <c r="EM114" s="1819"/>
      <c r="EN114" s="1819"/>
      <c r="EO114" s="1819"/>
      <c r="EP114" s="1819"/>
      <c r="EQ114" s="1819"/>
      <c r="ER114" s="1819"/>
      <c r="ES114" s="1819"/>
      <c r="ET114" s="1819"/>
      <c r="EU114" s="1819"/>
      <c r="EV114" s="1819"/>
      <c r="EW114" s="1819"/>
      <c r="EX114" s="1819"/>
      <c r="EY114" s="1819"/>
      <c r="EZ114" s="1819"/>
      <c r="FA114" s="1819"/>
      <c r="FB114" s="1819"/>
      <c r="FC114" s="1819"/>
      <c r="FD114" s="1819"/>
      <c r="FE114" s="1819"/>
      <c r="FF114" s="1819"/>
      <c r="FG114" s="1819"/>
      <c r="FH114" s="1819"/>
      <c r="FI114" s="1819"/>
      <c r="FJ114" s="1819"/>
      <c r="FK114" s="1819"/>
      <c r="FL114" s="1819"/>
      <c r="FM114" s="1819"/>
      <c r="FN114" s="1819"/>
      <c r="FO114" s="1819"/>
      <c r="FP114" s="1819"/>
      <c r="FQ114" s="1819"/>
      <c r="FR114" s="1819"/>
      <c r="FS114" s="1819"/>
      <c r="FT114" s="1819"/>
      <c r="FU114" s="1819"/>
      <c r="FV114" s="1819"/>
      <c r="FW114" s="1819"/>
      <c r="FX114" s="1819"/>
      <c r="FY114" s="1819"/>
      <c r="FZ114" s="1819"/>
      <c r="GA114" s="1819"/>
      <c r="GB114" s="1819"/>
      <c r="GC114" s="1819"/>
      <c r="GD114" s="1819"/>
      <c r="GE114" s="1819"/>
      <c r="GF114" s="1819"/>
      <c r="GG114" s="1819"/>
      <c r="GH114" s="1819"/>
      <c r="GI114" s="1819"/>
      <c r="GJ114" s="1819"/>
      <c r="GK114" s="1819"/>
      <c r="GL114" s="1819"/>
      <c r="GM114" s="1819"/>
      <c r="GN114" s="1819"/>
      <c r="GO114" s="1819"/>
      <c r="GP114" s="1819"/>
      <c r="GQ114" s="1819"/>
      <c r="GR114" s="1819"/>
      <c r="GS114" s="1819"/>
      <c r="GT114" s="1819"/>
      <c r="GU114" s="1819"/>
      <c r="GV114" s="1819"/>
      <c r="GW114" s="1819"/>
      <c r="GX114" s="1819"/>
      <c r="GY114" s="1819"/>
      <c r="GZ114" s="1819"/>
      <c r="HA114" s="1819"/>
      <c r="HB114" s="1819"/>
      <c r="HC114" s="1819"/>
      <c r="HD114" s="1819"/>
      <c r="HE114" s="1819"/>
      <c r="HF114" s="1819"/>
      <c r="HG114" s="1819"/>
      <c r="HH114" s="1819"/>
      <c r="HI114" s="1819"/>
      <c r="HJ114" s="1819"/>
      <c r="HK114" s="1819"/>
      <c r="HL114" s="1819"/>
      <c r="HM114" s="1819"/>
      <c r="HN114" s="1819"/>
      <c r="HO114" s="1819"/>
      <c r="HP114" s="1819"/>
      <c r="HQ114" s="1819"/>
      <c r="HR114" s="1819"/>
      <c r="HS114" s="1819"/>
      <c r="HT114" s="1819"/>
      <c r="HU114" s="1819"/>
      <c r="HV114" s="1819"/>
      <c r="HW114" s="1819"/>
      <c r="HX114" s="1819"/>
      <c r="HY114" s="1819"/>
      <c r="HZ114" s="1819"/>
      <c r="IA114" s="1819"/>
      <c r="IB114" s="1819"/>
      <c r="IC114" s="1819"/>
      <c r="ID114" s="1819"/>
      <c r="IE114" s="1819"/>
      <c r="IF114" s="1819"/>
      <c r="IG114" s="1819"/>
      <c r="IH114" s="1819"/>
      <c r="II114" s="1819"/>
      <c r="IJ114" s="1819"/>
      <c r="IK114" s="1819"/>
      <c r="IL114" s="1819"/>
      <c r="IM114" s="1819"/>
      <c r="IN114" s="1819"/>
      <c r="IO114" s="1819"/>
      <c r="IP114" s="1819"/>
      <c r="IQ114" s="1819"/>
      <c r="IR114" s="1819"/>
      <c r="IS114" s="1819"/>
      <c r="IT114" s="1819"/>
      <c r="IU114" s="1819"/>
      <c r="IV114" s="1819"/>
      <c r="IW114" s="1819"/>
      <c r="IX114" s="1819"/>
      <c r="IY114" s="1819"/>
      <c r="IZ114" s="1819"/>
      <c r="JA114" s="1819"/>
      <c r="JB114" s="1819"/>
      <c r="JC114" s="1819"/>
      <c r="JD114" s="1819"/>
      <c r="JE114" s="1819"/>
      <c r="JF114" s="1819"/>
      <c r="JG114" s="1819"/>
      <c r="JH114" s="1819"/>
      <c r="JI114" s="1819"/>
      <c r="JJ114" s="1819"/>
      <c r="JK114" s="1819"/>
      <c r="JL114" s="1819"/>
      <c r="JM114" s="1819"/>
      <c r="JN114" s="1819"/>
      <c r="JO114" s="1819"/>
      <c r="JP114" s="1819"/>
      <c r="JQ114" s="1819"/>
      <c r="JR114" s="1819"/>
      <c r="JS114" s="1819"/>
      <c r="JT114" s="1819"/>
      <c r="JU114" s="1819"/>
      <c r="JV114" s="1819"/>
      <c r="JW114" s="1819"/>
      <c r="JX114" s="1819"/>
      <c r="JY114" s="1819"/>
      <c r="JZ114" s="1819"/>
      <c r="KA114" s="1819"/>
      <c r="KB114" s="1819"/>
      <c r="KC114" s="1819"/>
      <c r="KD114" s="1819"/>
      <c r="KE114" s="1819"/>
      <c r="KF114" s="1819"/>
      <c r="KG114" s="1819"/>
      <c r="KH114" s="1819"/>
      <c r="KI114" s="1819"/>
      <c r="KJ114" s="1819"/>
      <c r="KK114" s="1819"/>
      <c r="KL114" s="1819"/>
      <c r="KM114" s="1819"/>
      <c r="KN114" s="1819"/>
      <c r="KO114" s="1819"/>
      <c r="KP114" s="1819"/>
      <c r="KQ114" s="1819"/>
      <c r="KR114" s="1819"/>
      <c r="KS114" s="1819"/>
      <c r="KT114" s="1819"/>
      <c r="KU114" s="1819"/>
      <c r="KV114" s="1819"/>
      <c r="KW114" s="1819"/>
      <c r="KX114" s="1819"/>
      <c r="KY114" s="1819"/>
      <c r="KZ114" s="1819"/>
      <c r="LA114" s="1819"/>
      <c r="LB114" s="1819"/>
      <c r="LC114" s="1819"/>
      <c r="LD114" s="1819"/>
      <c r="LE114" s="1819"/>
      <c r="LF114" s="1819"/>
      <c r="LG114" s="1819"/>
      <c r="LH114" s="1819"/>
    </row>
    <row r="115" s="1486" customFormat="1" ht="47" customHeight="1" spans="1:320">
      <c r="A115" s="1726">
        <v>45974</v>
      </c>
      <c r="B115" s="1724" t="s">
        <v>606</v>
      </c>
      <c r="C115" s="1720" t="s">
        <v>342</v>
      </c>
      <c r="D115" s="1725">
        <v>4500185471</v>
      </c>
      <c r="E115" s="1727" t="s">
        <v>3238</v>
      </c>
      <c r="F115" s="1725" t="s">
        <v>3239</v>
      </c>
      <c r="G115" s="1728" t="s">
        <v>2895</v>
      </c>
      <c r="H115" s="1728" t="s">
        <v>2895</v>
      </c>
      <c r="I115" s="1746" t="s">
        <v>2926</v>
      </c>
      <c r="J115" s="1736">
        <v>10008</v>
      </c>
      <c r="K115" s="1747">
        <v>0</v>
      </c>
      <c r="L115" s="1747">
        <v>24</v>
      </c>
      <c r="M115" s="1747">
        <f t="shared" si="52"/>
        <v>417</v>
      </c>
      <c r="N115" s="1741">
        <v>46003</v>
      </c>
      <c r="O115" s="1741">
        <v>46001</v>
      </c>
      <c r="P115" s="1749"/>
      <c r="Q115" s="1764" t="s">
        <v>78</v>
      </c>
      <c r="R115" s="1764"/>
      <c r="S115" s="1753" t="s">
        <v>829</v>
      </c>
      <c r="T115" s="1766"/>
      <c r="U115" s="1766" t="s">
        <v>111</v>
      </c>
      <c r="V115" s="1767">
        <v>45979</v>
      </c>
      <c r="W115" s="1783" t="s">
        <v>88</v>
      </c>
      <c r="X115" s="1767" t="s">
        <v>88</v>
      </c>
      <c r="Y115" s="1783"/>
      <c r="Z115" s="1783"/>
      <c r="AA115" s="1772" t="s">
        <v>3240</v>
      </c>
      <c r="AB115" s="1784" t="s">
        <v>618</v>
      </c>
      <c r="AC115" s="2091">
        <v>1.0079</v>
      </c>
      <c r="AD115" s="2092">
        <f t="shared" si="54"/>
        <v>10087.0632</v>
      </c>
      <c r="AE115" s="1722"/>
      <c r="AF115" s="1799" t="s">
        <v>81</v>
      </c>
      <c r="AG115" s="1799">
        <v>6</v>
      </c>
      <c r="AH115" s="1800">
        <f t="shared" ref="AH115:AH128" si="55">J115</f>
        <v>10008</v>
      </c>
      <c r="AI115" s="1800"/>
      <c r="AJ115" s="1800"/>
      <c r="AK115" s="1800">
        <f t="shared" ref="AK115:AK127" si="56">J115/24</f>
        <v>417</v>
      </c>
      <c r="AL115" s="1800"/>
      <c r="AM115" s="1800"/>
      <c r="AN115" s="1800"/>
      <c r="AO115" s="1800" t="s">
        <v>63</v>
      </c>
      <c r="AP115" s="1800">
        <f t="shared" si="53"/>
        <v>10008</v>
      </c>
      <c r="AQ115" s="1800"/>
      <c r="AR115" s="1808">
        <f t="shared" ref="AR115:AR128" si="57">J115/6</f>
        <v>1668</v>
      </c>
      <c r="AS115" s="1808">
        <f t="shared" ref="AS115:AS128" si="58">J115/6</f>
        <v>1668</v>
      </c>
      <c r="AT115" s="1808">
        <f t="shared" ref="AT115:AT128" si="59">J115/6</f>
        <v>1668</v>
      </c>
      <c r="AU115" s="1808">
        <f t="shared" ref="AU115:AU128" si="60">J115/6</f>
        <v>1668</v>
      </c>
      <c r="AV115" s="1808">
        <f t="shared" ref="AV115:AV128" si="61">J115/6</f>
        <v>1668</v>
      </c>
      <c r="AW115" s="1808">
        <f t="shared" ref="AW115:AW128" si="62">J115/6</f>
        <v>1668</v>
      </c>
      <c r="AX115" s="1808"/>
      <c r="AY115" s="1808">
        <f t="shared" si="48"/>
        <v>1598.5</v>
      </c>
      <c r="AZ115" s="1808">
        <f t="shared" si="49"/>
        <v>69.5</v>
      </c>
      <c r="BA115" s="1747"/>
      <c r="BB115" s="1818"/>
      <c r="BC115" s="1819"/>
      <c r="BD115" s="1819"/>
      <c r="BE115" s="1819"/>
      <c r="BF115" s="1819"/>
      <c r="BG115" s="1819"/>
      <c r="BH115" s="1819"/>
      <c r="BI115" s="1819"/>
      <c r="BJ115" s="1819"/>
      <c r="BK115" s="1819"/>
      <c r="BL115" s="1819"/>
      <c r="BM115" s="1819"/>
      <c r="BN115" s="1819"/>
      <c r="BO115" s="1819"/>
      <c r="BP115" s="1819"/>
      <c r="BQ115" s="1819"/>
      <c r="BR115" s="1819"/>
      <c r="BS115" s="1819"/>
      <c r="BT115" s="1819"/>
      <c r="BU115" s="1819"/>
      <c r="BV115" s="1819"/>
      <c r="BW115" s="1819"/>
      <c r="BX115" s="1819"/>
      <c r="BY115" s="1819"/>
      <c r="BZ115" s="1819"/>
      <c r="CA115" s="1819"/>
      <c r="CB115" s="1819"/>
      <c r="CC115" s="1819"/>
      <c r="CD115" s="1819"/>
      <c r="CE115" s="1819"/>
      <c r="CF115" s="1819"/>
      <c r="CG115" s="1819"/>
      <c r="CH115" s="1819"/>
      <c r="CI115" s="1819"/>
      <c r="CJ115" s="1819"/>
      <c r="CK115" s="1819"/>
      <c r="CL115" s="1819"/>
      <c r="CM115" s="1819"/>
      <c r="CN115" s="1819"/>
      <c r="CO115" s="1819"/>
      <c r="CP115" s="1819"/>
      <c r="CQ115" s="1819"/>
      <c r="CR115" s="1819"/>
      <c r="CS115" s="1819"/>
      <c r="CT115" s="1819"/>
      <c r="CU115" s="1819"/>
      <c r="CV115" s="1819"/>
      <c r="CW115" s="1819"/>
      <c r="CX115" s="1819"/>
      <c r="CY115" s="1819"/>
      <c r="CZ115" s="1819"/>
      <c r="DA115" s="1819"/>
      <c r="DB115" s="1819"/>
      <c r="DC115" s="1819"/>
      <c r="DD115" s="1819"/>
      <c r="DE115" s="1819"/>
      <c r="DF115" s="1819"/>
      <c r="DG115" s="1819"/>
      <c r="DH115" s="1819"/>
      <c r="DI115" s="1819"/>
      <c r="DJ115" s="1819"/>
      <c r="DK115" s="1819"/>
      <c r="DL115" s="1819"/>
      <c r="DM115" s="1819"/>
      <c r="DN115" s="1819"/>
      <c r="DO115" s="1819"/>
      <c r="DP115" s="1819"/>
      <c r="DQ115" s="1819"/>
      <c r="DR115" s="1819"/>
      <c r="DS115" s="1819"/>
      <c r="DT115" s="1819"/>
      <c r="DU115" s="1819"/>
      <c r="DV115" s="1819"/>
      <c r="DW115" s="1819"/>
      <c r="DX115" s="1819"/>
      <c r="DY115" s="1819"/>
      <c r="DZ115" s="1819"/>
      <c r="EA115" s="1819"/>
      <c r="EB115" s="1819"/>
      <c r="EC115" s="1819"/>
      <c r="ED115" s="1819"/>
      <c r="EE115" s="1819"/>
      <c r="EF115" s="1819"/>
      <c r="EG115" s="1819"/>
      <c r="EH115" s="1819"/>
      <c r="EI115" s="1819"/>
      <c r="EJ115" s="1819"/>
      <c r="EK115" s="1819"/>
      <c r="EL115" s="1819"/>
      <c r="EM115" s="1819"/>
      <c r="EN115" s="1819"/>
      <c r="EO115" s="1819"/>
      <c r="EP115" s="1819"/>
      <c r="EQ115" s="1819"/>
      <c r="ER115" s="1819"/>
      <c r="ES115" s="1819"/>
      <c r="ET115" s="1819"/>
      <c r="EU115" s="1819"/>
      <c r="EV115" s="1819"/>
      <c r="EW115" s="1819"/>
      <c r="EX115" s="1819"/>
      <c r="EY115" s="1819"/>
      <c r="EZ115" s="1819"/>
      <c r="FA115" s="1819"/>
      <c r="FB115" s="1819"/>
      <c r="FC115" s="1819"/>
      <c r="FD115" s="1819"/>
      <c r="FE115" s="1819"/>
      <c r="FF115" s="1819"/>
      <c r="FG115" s="1819"/>
      <c r="FH115" s="1819"/>
      <c r="FI115" s="1819"/>
      <c r="FJ115" s="1819"/>
      <c r="FK115" s="1819"/>
      <c r="FL115" s="1819"/>
      <c r="FM115" s="1819"/>
      <c r="FN115" s="1819"/>
      <c r="FO115" s="1819"/>
      <c r="FP115" s="1819"/>
      <c r="FQ115" s="1819"/>
      <c r="FR115" s="1819"/>
      <c r="FS115" s="1819"/>
      <c r="FT115" s="1819"/>
      <c r="FU115" s="1819"/>
      <c r="FV115" s="1819"/>
      <c r="FW115" s="1819"/>
      <c r="FX115" s="1819"/>
      <c r="FY115" s="1819"/>
      <c r="FZ115" s="1819"/>
      <c r="GA115" s="1819"/>
      <c r="GB115" s="1819"/>
      <c r="GC115" s="1819"/>
      <c r="GD115" s="1819"/>
      <c r="GE115" s="1819"/>
      <c r="GF115" s="1819"/>
      <c r="GG115" s="1819"/>
      <c r="GH115" s="1819"/>
      <c r="GI115" s="1819"/>
      <c r="GJ115" s="1819"/>
      <c r="GK115" s="1819"/>
      <c r="GL115" s="1819"/>
      <c r="GM115" s="1819"/>
      <c r="GN115" s="1819"/>
      <c r="GO115" s="1819"/>
      <c r="GP115" s="1819"/>
      <c r="GQ115" s="1819"/>
      <c r="GR115" s="1819"/>
      <c r="GS115" s="1819"/>
      <c r="GT115" s="1819"/>
      <c r="GU115" s="1819"/>
      <c r="GV115" s="1819"/>
      <c r="GW115" s="1819"/>
      <c r="GX115" s="1819"/>
      <c r="GY115" s="1819"/>
      <c r="GZ115" s="1819"/>
      <c r="HA115" s="1819"/>
      <c r="HB115" s="1819"/>
      <c r="HC115" s="1819"/>
      <c r="HD115" s="1819"/>
      <c r="HE115" s="1819"/>
      <c r="HF115" s="1819"/>
      <c r="HG115" s="1819"/>
      <c r="HH115" s="1819"/>
      <c r="HI115" s="1819"/>
      <c r="HJ115" s="1819"/>
      <c r="HK115" s="1819"/>
      <c r="HL115" s="1819"/>
      <c r="HM115" s="1819"/>
      <c r="HN115" s="1819"/>
      <c r="HO115" s="1819"/>
      <c r="HP115" s="1819"/>
      <c r="HQ115" s="1819"/>
      <c r="HR115" s="1819"/>
      <c r="HS115" s="1819"/>
      <c r="HT115" s="1819"/>
      <c r="HU115" s="1819"/>
      <c r="HV115" s="1819"/>
      <c r="HW115" s="1819"/>
      <c r="HX115" s="1819"/>
      <c r="HY115" s="1819"/>
      <c r="HZ115" s="1819"/>
      <c r="IA115" s="1819"/>
      <c r="IB115" s="1819"/>
      <c r="IC115" s="1819"/>
      <c r="ID115" s="1819"/>
      <c r="IE115" s="1819"/>
      <c r="IF115" s="1819"/>
      <c r="IG115" s="1819"/>
      <c r="IH115" s="1819"/>
      <c r="II115" s="1819"/>
      <c r="IJ115" s="1819"/>
      <c r="IK115" s="1819"/>
      <c r="IL115" s="1819"/>
      <c r="IM115" s="1819"/>
      <c r="IN115" s="1819"/>
      <c r="IO115" s="1819"/>
      <c r="IP115" s="1819"/>
      <c r="IQ115" s="1819"/>
      <c r="IR115" s="1819"/>
      <c r="IS115" s="1819"/>
      <c r="IT115" s="1819"/>
      <c r="IU115" s="1819"/>
      <c r="IV115" s="1819"/>
      <c r="IW115" s="1819"/>
      <c r="IX115" s="1819"/>
      <c r="IY115" s="1819"/>
      <c r="IZ115" s="1819"/>
      <c r="JA115" s="1819"/>
      <c r="JB115" s="1819"/>
      <c r="JC115" s="1819"/>
      <c r="JD115" s="1819"/>
      <c r="JE115" s="1819"/>
      <c r="JF115" s="1819"/>
      <c r="JG115" s="1819"/>
      <c r="JH115" s="1819"/>
      <c r="JI115" s="1819"/>
      <c r="JJ115" s="1819"/>
      <c r="JK115" s="1819"/>
      <c r="JL115" s="1819"/>
      <c r="JM115" s="1819"/>
      <c r="JN115" s="1819"/>
      <c r="JO115" s="1819"/>
      <c r="JP115" s="1819"/>
      <c r="JQ115" s="1819"/>
      <c r="JR115" s="1819"/>
      <c r="JS115" s="1819"/>
      <c r="JT115" s="1819"/>
      <c r="JU115" s="1819"/>
      <c r="JV115" s="1819"/>
      <c r="JW115" s="1819"/>
      <c r="JX115" s="1819"/>
      <c r="JY115" s="1819"/>
      <c r="JZ115" s="1819"/>
      <c r="KA115" s="1819"/>
      <c r="KB115" s="1819"/>
      <c r="KC115" s="1819"/>
      <c r="KD115" s="1819"/>
      <c r="KE115" s="1819"/>
      <c r="KF115" s="1819"/>
      <c r="KG115" s="1819"/>
      <c r="KH115" s="1819"/>
      <c r="KI115" s="1819"/>
      <c r="KJ115" s="1819"/>
      <c r="KK115" s="1819"/>
      <c r="KL115" s="1819"/>
      <c r="KM115" s="1819"/>
      <c r="KN115" s="1819"/>
      <c r="KO115" s="1819"/>
      <c r="KP115" s="1819"/>
      <c r="KQ115" s="1819"/>
      <c r="KR115" s="1819"/>
      <c r="KS115" s="1819"/>
      <c r="KT115" s="1819"/>
      <c r="KU115" s="1819"/>
      <c r="KV115" s="1819"/>
      <c r="KW115" s="1819"/>
      <c r="KX115" s="1819"/>
      <c r="KY115" s="1819"/>
      <c r="KZ115" s="1819"/>
      <c r="LA115" s="1819"/>
      <c r="LB115" s="1819"/>
      <c r="LC115" s="1819"/>
      <c r="LD115" s="1819"/>
      <c r="LE115" s="1819"/>
      <c r="LF115" s="1819"/>
      <c r="LG115" s="1819"/>
      <c r="LH115" s="1819"/>
    </row>
    <row r="116" s="1486" customFormat="1" ht="47" customHeight="1" spans="1:320">
      <c r="A116" s="1726">
        <v>45974</v>
      </c>
      <c r="B116" s="1724" t="s">
        <v>606</v>
      </c>
      <c r="C116" s="1720" t="s">
        <v>342</v>
      </c>
      <c r="D116" s="1725">
        <v>4500185469</v>
      </c>
      <c r="E116" s="1727">
        <v>4400521452</v>
      </c>
      <c r="F116" s="1725" t="s">
        <v>3241</v>
      </c>
      <c r="G116" s="1728" t="s">
        <v>2895</v>
      </c>
      <c r="H116" s="1728" t="s">
        <v>2895</v>
      </c>
      <c r="I116" s="1746" t="s">
        <v>2926</v>
      </c>
      <c r="J116" s="1736">
        <v>17520</v>
      </c>
      <c r="K116" s="1747">
        <v>0</v>
      </c>
      <c r="L116" s="1747">
        <v>24</v>
      </c>
      <c r="M116" s="1747">
        <f t="shared" si="52"/>
        <v>730</v>
      </c>
      <c r="N116" s="1741">
        <v>46003</v>
      </c>
      <c r="O116" s="1741">
        <v>46001</v>
      </c>
      <c r="P116" s="1749"/>
      <c r="Q116" s="1764" t="s">
        <v>78</v>
      </c>
      <c r="R116" s="1764"/>
      <c r="S116" s="1753" t="s">
        <v>829</v>
      </c>
      <c r="T116" s="1766"/>
      <c r="U116" s="1766" t="s">
        <v>111</v>
      </c>
      <c r="V116" s="1767">
        <v>45979</v>
      </c>
      <c r="W116" s="1783" t="s">
        <v>88</v>
      </c>
      <c r="X116" s="1767" t="s">
        <v>88</v>
      </c>
      <c r="Y116" s="1783"/>
      <c r="Z116" s="1783"/>
      <c r="AA116" s="1772" t="s">
        <v>3242</v>
      </c>
      <c r="AB116" s="1784" t="s">
        <v>618</v>
      </c>
      <c r="AC116" s="2091">
        <v>1.0079</v>
      </c>
      <c r="AD116" s="2092">
        <f t="shared" si="54"/>
        <v>17658.408</v>
      </c>
      <c r="AE116" s="1722"/>
      <c r="AF116" s="1799" t="s">
        <v>81</v>
      </c>
      <c r="AG116" s="1799">
        <v>6</v>
      </c>
      <c r="AH116" s="1800">
        <f t="shared" si="55"/>
        <v>17520</v>
      </c>
      <c r="AI116" s="1800"/>
      <c r="AJ116" s="1800"/>
      <c r="AK116" s="1800">
        <f t="shared" si="56"/>
        <v>730</v>
      </c>
      <c r="AL116" s="1800"/>
      <c r="AM116" s="1800"/>
      <c r="AN116" s="1800"/>
      <c r="AO116" s="1800" t="s">
        <v>63</v>
      </c>
      <c r="AP116" s="1800">
        <f t="shared" si="53"/>
        <v>17520</v>
      </c>
      <c r="AQ116" s="1800"/>
      <c r="AR116" s="1808">
        <f t="shared" si="57"/>
        <v>2920</v>
      </c>
      <c r="AS116" s="1808">
        <f t="shared" si="58"/>
        <v>2920</v>
      </c>
      <c r="AT116" s="1808">
        <f t="shared" si="59"/>
        <v>2920</v>
      </c>
      <c r="AU116" s="1808">
        <f t="shared" si="60"/>
        <v>2920</v>
      </c>
      <c r="AV116" s="1808">
        <f t="shared" si="61"/>
        <v>2920</v>
      </c>
      <c r="AW116" s="1808">
        <f t="shared" si="62"/>
        <v>2920</v>
      </c>
      <c r="AX116" s="1808"/>
      <c r="AY116" s="1808">
        <f t="shared" si="48"/>
        <v>2798.33333333333</v>
      </c>
      <c r="AZ116" s="1808">
        <f t="shared" si="49"/>
        <v>121.666666666667</v>
      </c>
      <c r="BA116" s="1747"/>
      <c r="BB116" s="1818"/>
      <c r="BC116" s="1819"/>
      <c r="BD116" s="1819"/>
      <c r="BE116" s="1819"/>
      <c r="BF116" s="1819"/>
      <c r="BG116" s="1819"/>
      <c r="BH116" s="1819"/>
      <c r="BI116" s="1819"/>
      <c r="BJ116" s="1819"/>
      <c r="BK116" s="1819"/>
      <c r="BL116" s="1819"/>
      <c r="BM116" s="1819"/>
      <c r="BN116" s="1819"/>
      <c r="BO116" s="1819"/>
      <c r="BP116" s="1819"/>
      <c r="BQ116" s="1819"/>
      <c r="BR116" s="1819"/>
      <c r="BS116" s="1819"/>
      <c r="BT116" s="1819"/>
      <c r="BU116" s="1819"/>
      <c r="BV116" s="1819"/>
      <c r="BW116" s="1819"/>
      <c r="BX116" s="1819"/>
      <c r="BY116" s="1819"/>
      <c r="BZ116" s="1819"/>
      <c r="CA116" s="1819"/>
      <c r="CB116" s="1819"/>
      <c r="CC116" s="1819"/>
      <c r="CD116" s="1819"/>
      <c r="CE116" s="1819"/>
      <c r="CF116" s="1819"/>
      <c r="CG116" s="1819"/>
      <c r="CH116" s="1819"/>
      <c r="CI116" s="1819"/>
      <c r="CJ116" s="1819"/>
      <c r="CK116" s="1819"/>
      <c r="CL116" s="1819"/>
      <c r="CM116" s="1819"/>
      <c r="CN116" s="1819"/>
      <c r="CO116" s="1819"/>
      <c r="CP116" s="1819"/>
      <c r="CQ116" s="1819"/>
      <c r="CR116" s="1819"/>
      <c r="CS116" s="1819"/>
      <c r="CT116" s="1819"/>
      <c r="CU116" s="1819"/>
      <c r="CV116" s="1819"/>
      <c r="CW116" s="1819"/>
      <c r="CX116" s="1819"/>
      <c r="CY116" s="1819"/>
      <c r="CZ116" s="1819"/>
      <c r="DA116" s="1819"/>
      <c r="DB116" s="1819"/>
      <c r="DC116" s="1819"/>
      <c r="DD116" s="1819"/>
      <c r="DE116" s="1819"/>
      <c r="DF116" s="1819"/>
      <c r="DG116" s="1819"/>
      <c r="DH116" s="1819"/>
      <c r="DI116" s="1819"/>
      <c r="DJ116" s="1819"/>
      <c r="DK116" s="1819"/>
      <c r="DL116" s="1819"/>
      <c r="DM116" s="1819"/>
      <c r="DN116" s="1819"/>
      <c r="DO116" s="1819"/>
      <c r="DP116" s="1819"/>
      <c r="DQ116" s="1819"/>
      <c r="DR116" s="1819"/>
      <c r="DS116" s="1819"/>
      <c r="DT116" s="1819"/>
      <c r="DU116" s="1819"/>
      <c r="DV116" s="1819"/>
      <c r="DW116" s="1819"/>
      <c r="DX116" s="1819"/>
      <c r="DY116" s="1819"/>
      <c r="DZ116" s="1819"/>
      <c r="EA116" s="1819"/>
      <c r="EB116" s="1819"/>
      <c r="EC116" s="1819"/>
      <c r="ED116" s="1819"/>
      <c r="EE116" s="1819"/>
      <c r="EF116" s="1819"/>
      <c r="EG116" s="1819"/>
      <c r="EH116" s="1819"/>
      <c r="EI116" s="1819"/>
      <c r="EJ116" s="1819"/>
      <c r="EK116" s="1819"/>
      <c r="EL116" s="1819"/>
      <c r="EM116" s="1819"/>
      <c r="EN116" s="1819"/>
      <c r="EO116" s="1819"/>
      <c r="EP116" s="1819"/>
      <c r="EQ116" s="1819"/>
      <c r="ER116" s="1819"/>
      <c r="ES116" s="1819"/>
      <c r="ET116" s="1819"/>
      <c r="EU116" s="1819"/>
      <c r="EV116" s="1819"/>
      <c r="EW116" s="1819"/>
      <c r="EX116" s="1819"/>
      <c r="EY116" s="1819"/>
      <c r="EZ116" s="1819"/>
      <c r="FA116" s="1819"/>
      <c r="FB116" s="1819"/>
      <c r="FC116" s="1819"/>
      <c r="FD116" s="1819"/>
      <c r="FE116" s="1819"/>
      <c r="FF116" s="1819"/>
      <c r="FG116" s="1819"/>
      <c r="FH116" s="1819"/>
      <c r="FI116" s="1819"/>
      <c r="FJ116" s="1819"/>
      <c r="FK116" s="1819"/>
      <c r="FL116" s="1819"/>
      <c r="FM116" s="1819"/>
      <c r="FN116" s="1819"/>
      <c r="FO116" s="1819"/>
      <c r="FP116" s="1819"/>
      <c r="FQ116" s="1819"/>
      <c r="FR116" s="1819"/>
      <c r="FS116" s="1819"/>
      <c r="FT116" s="1819"/>
      <c r="FU116" s="1819"/>
      <c r="FV116" s="1819"/>
      <c r="FW116" s="1819"/>
      <c r="FX116" s="1819"/>
      <c r="FY116" s="1819"/>
      <c r="FZ116" s="1819"/>
      <c r="GA116" s="1819"/>
      <c r="GB116" s="1819"/>
      <c r="GC116" s="1819"/>
      <c r="GD116" s="1819"/>
      <c r="GE116" s="1819"/>
      <c r="GF116" s="1819"/>
      <c r="GG116" s="1819"/>
      <c r="GH116" s="1819"/>
      <c r="GI116" s="1819"/>
      <c r="GJ116" s="1819"/>
      <c r="GK116" s="1819"/>
      <c r="GL116" s="1819"/>
      <c r="GM116" s="1819"/>
      <c r="GN116" s="1819"/>
      <c r="GO116" s="1819"/>
      <c r="GP116" s="1819"/>
      <c r="GQ116" s="1819"/>
      <c r="GR116" s="1819"/>
      <c r="GS116" s="1819"/>
      <c r="GT116" s="1819"/>
      <c r="GU116" s="1819"/>
      <c r="GV116" s="1819"/>
      <c r="GW116" s="1819"/>
      <c r="GX116" s="1819"/>
      <c r="GY116" s="1819"/>
      <c r="GZ116" s="1819"/>
      <c r="HA116" s="1819"/>
      <c r="HB116" s="1819"/>
      <c r="HC116" s="1819"/>
      <c r="HD116" s="1819"/>
      <c r="HE116" s="1819"/>
      <c r="HF116" s="1819"/>
      <c r="HG116" s="1819"/>
      <c r="HH116" s="1819"/>
      <c r="HI116" s="1819"/>
      <c r="HJ116" s="1819"/>
      <c r="HK116" s="1819"/>
      <c r="HL116" s="1819"/>
      <c r="HM116" s="1819"/>
      <c r="HN116" s="1819"/>
      <c r="HO116" s="1819"/>
      <c r="HP116" s="1819"/>
      <c r="HQ116" s="1819"/>
      <c r="HR116" s="1819"/>
      <c r="HS116" s="1819"/>
      <c r="HT116" s="1819"/>
      <c r="HU116" s="1819"/>
      <c r="HV116" s="1819"/>
      <c r="HW116" s="1819"/>
      <c r="HX116" s="1819"/>
      <c r="HY116" s="1819"/>
      <c r="HZ116" s="1819"/>
      <c r="IA116" s="1819"/>
      <c r="IB116" s="1819"/>
      <c r="IC116" s="1819"/>
      <c r="ID116" s="1819"/>
      <c r="IE116" s="1819"/>
      <c r="IF116" s="1819"/>
      <c r="IG116" s="1819"/>
      <c r="IH116" s="1819"/>
      <c r="II116" s="1819"/>
      <c r="IJ116" s="1819"/>
      <c r="IK116" s="1819"/>
      <c r="IL116" s="1819"/>
      <c r="IM116" s="1819"/>
      <c r="IN116" s="1819"/>
      <c r="IO116" s="1819"/>
      <c r="IP116" s="1819"/>
      <c r="IQ116" s="1819"/>
      <c r="IR116" s="1819"/>
      <c r="IS116" s="1819"/>
      <c r="IT116" s="1819"/>
      <c r="IU116" s="1819"/>
      <c r="IV116" s="1819"/>
      <c r="IW116" s="1819"/>
      <c r="IX116" s="1819"/>
      <c r="IY116" s="1819"/>
      <c r="IZ116" s="1819"/>
      <c r="JA116" s="1819"/>
      <c r="JB116" s="1819"/>
      <c r="JC116" s="1819"/>
      <c r="JD116" s="1819"/>
      <c r="JE116" s="1819"/>
      <c r="JF116" s="1819"/>
      <c r="JG116" s="1819"/>
      <c r="JH116" s="1819"/>
      <c r="JI116" s="1819"/>
      <c r="JJ116" s="1819"/>
      <c r="JK116" s="1819"/>
      <c r="JL116" s="1819"/>
      <c r="JM116" s="1819"/>
      <c r="JN116" s="1819"/>
      <c r="JO116" s="1819"/>
      <c r="JP116" s="1819"/>
      <c r="JQ116" s="1819"/>
      <c r="JR116" s="1819"/>
      <c r="JS116" s="1819"/>
      <c r="JT116" s="1819"/>
      <c r="JU116" s="1819"/>
      <c r="JV116" s="1819"/>
      <c r="JW116" s="1819"/>
      <c r="JX116" s="1819"/>
      <c r="JY116" s="1819"/>
      <c r="JZ116" s="1819"/>
      <c r="KA116" s="1819"/>
      <c r="KB116" s="1819"/>
      <c r="KC116" s="1819"/>
      <c r="KD116" s="1819"/>
      <c r="KE116" s="1819"/>
      <c r="KF116" s="1819"/>
      <c r="KG116" s="1819"/>
      <c r="KH116" s="1819"/>
      <c r="KI116" s="1819"/>
      <c r="KJ116" s="1819"/>
      <c r="KK116" s="1819"/>
      <c r="KL116" s="1819"/>
      <c r="KM116" s="1819"/>
      <c r="KN116" s="1819"/>
      <c r="KO116" s="1819"/>
      <c r="KP116" s="1819"/>
      <c r="KQ116" s="1819"/>
      <c r="KR116" s="1819"/>
      <c r="KS116" s="1819"/>
      <c r="KT116" s="1819"/>
      <c r="KU116" s="1819"/>
      <c r="KV116" s="1819"/>
      <c r="KW116" s="1819"/>
      <c r="KX116" s="1819"/>
      <c r="KY116" s="1819"/>
      <c r="KZ116" s="1819"/>
      <c r="LA116" s="1819"/>
      <c r="LB116" s="1819"/>
      <c r="LC116" s="1819"/>
      <c r="LD116" s="1819"/>
      <c r="LE116" s="1819"/>
      <c r="LF116" s="1819"/>
      <c r="LG116" s="1819"/>
      <c r="LH116" s="1819"/>
    </row>
    <row r="117" s="1486" customFormat="1" ht="47" customHeight="1" spans="1:320">
      <c r="A117" s="1726">
        <v>45953</v>
      </c>
      <c r="B117" s="1724" t="s">
        <v>283</v>
      </c>
      <c r="C117" s="1720" t="s">
        <v>98</v>
      </c>
      <c r="D117" s="1725">
        <v>4500182971</v>
      </c>
      <c r="E117" s="1727"/>
      <c r="F117" s="1725" t="s">
        <v>3243</v>
      </c>
      <c r="G117" s="1728" t="s">
        <v>2895</v>
      </c>
      <c r="H117" s="1728" t="s">
        <v>2895</v>
      </c>
      <c r="I117" s="1746" t="s">
        <v>2926</v>
      </c>
      <c r="J117" s="1736">
        <v>40848</v>
      </c>
      <c r="K117" s="1747">
        <v>0</v>
      </c>
      <c r="L117" s="1747">
        <v>24</v>
      </c>
      <c r="M117" s="1747">
        <f t="shared" si="52"/>
        <v>1702</v>
      </c>
      <c r="N117" s="1741">
        <v>46003</v>
      </c>
      <c r="O117" s="1741">
        <f>N117-4</f>
        <v>45999</v>
      </c>
      <c r="P117" s="1749"/>
      <c r="Q117" s="1764" t="s">
        <v>78</v>
      </c>
      <c r="R117" s="1764"/>
      <c r="S117" s="1753" t="s">
        <v>829</v>
      </c>
      <c r="T117" s="1766"/>
      <c r="U117" s="1766" t="s">
        <v>111</v>
      </c>
      <c r="V117" s="1767">
        <v>45957</v>
      </c>
      <c r="W117" s="1783" t="s">
        <v>287</v>
      </c>
      <c r="X117" s="1767" t="s">
        <v>88</v>
      </c>
      <c r="Y117" s="1783"/>
      <c r="Z117" s="1783"/>
      <c r="AA117" s="1772" t="s">
        <v>2977</v>
      </c>
      <c r="AB117" s="1784" t="s">
        <v>289</v>
      </c>
      <c r="AC117" s="2091">
        <v>0.6007</v>
      </c>
      <c r="AD117" s="2092">
        <f t="shared" si="54"/>
        <v>24537.3936</v>
      </c>
      <c r="AE117" s="1722"/>
      <c r="AF117" s="1799" t="s">
        <v>1593</v>
      </c>
      <c r="AG117" s="1799">
        <v>6</v>
      </c>
      <c r="AH117" s="1800">
        <f t="shared" si="55"/>
        <v>40848</v>
      </c>
      <c r="AI117" s="1800"/>
      <c r="AJ117" s="1800"/>
      <c r="AK117" s="1800">
        <f t="shared" si="56"/>
        <v>1702</v>
      </c>
      <c r="AL117" s="1800"/>
      <c r="AM117" s="1800"/>
      <c r="AN117" s="1800"/>
      <c r="AO117" s="1800" t="s">
        <v>63</v>
      </c>
      <c r="AP117" s="1800">
        <f t="shared" si="53"/>
        <v>40848</v>
      </c>
      <c r="AQ117" s="1800"/>
      <c r="AR117" s="1808">
        <f t="shared" si="57"/>
        <v>6808</v>
      </c>
      <c r="AS117" s="1808">
        <f t="shared" si="58"/>
        <v>6808</v>
      </c>
      <c r="AT117" s="1808">
        <f t="shared" si="59"/>
        <v>6808</v>
      </c>
      <c r="AU117" s="1808">
        <f t="shared" si="60"/>
        <v>6808</v>
      </c>
      <c r="AV117" s="1808">
        <f t="shared" si="61"/>
        <v>6808</v>
      </c>
      <c r="AW117" s="1808">
        <f t="shared" si="62"/>
        <v>6808</v>
      </c>
      <c r="AX117" s="1808"/>
      <c r="AY117" s="1808">
        <f t="shared" si="48"/>
        <v>6524.33333333333</v>
      </c>
      <c r="AZ117" s="1808">
        <f t="shared" si="49"/>
        <v>283.666666666667</v>
      </c>
      <c r="BA117" s="1747"/>
      <c r="BB117" s="1818"/>
      <c r="BC117" s="1819"/>
      <c r="BD117" s="1819"/>
      <c r="BE117" s="1819"/>
      <c r="BF117" s="1819"/>
      <c r="BG117" s="1819"/>
      <c r="BH117" s="1819"/>
      <c r="BI117" s="1819"/>
      <c r="BJ117" s="1819"/>
      <c r="BK117" s="1819"/>
      <c r="BL117" s="1819"/>
      <c r="BM117" s="1819"/>
      <c r="BN117" s="1819"/>
      <c r="BO117" s="1819"/>
      <c r="BP117" s="1819"/>
      <c r="BQ117" s="1819"/>
      <c r="BR117" s="1819"/>
      <c r="BS117" s="1819"/>
      <c r="BT117" s="1819"/>
      <c r="BU117" s="1819"/>
      <c r="BV117" s="1819"/>
      <c r="BW117" s="1819"/>
      <c r="BX117" s="1819"/>
      <c r="BY117" s="1819"/>
      <c r="BZ117" s="1819"/>
      <c r="CA117" s="1819"/>
      <c r="CB117" s="1819"/>
      <c r="CC117" s="1819"/>
      <c r="CD117" s="1819"/>
      <c r="CE117" s="1819"/>
      <c r="CF117" s="1819"/>
      <c r="CG117" s="1819"/>
      <c r="CH117" s="1819"/>
      <c r="CI117" s="1819"/>
      <c r="CJ117" s="1819"/>
      <c r="CK117" s="1819"/>
      <c r="CL117" s="1819"/>
      <c r="CM117" s="1819"/>
      <c r="CN117" s="1819"/>
      <c r="CO117" s="1819"/>
      <c r="CP117" s="1819"/>
      <c r="CQ117" s="1819"/>
      <c r="CR117" s="1819"/>
      <c r="CS117" s="1819"/>
      <c r="CT117" s="1819"/>
      <c r="CU117" s="1819"/>
      <c r="CV117" s="1819"/>
      <c r="CW117" s="1819"/>
      <c r="CX117" s="1819"/>
      <c r="CY117" s="1819"/>
      <c r="CZ117" s="1819"/>
      <c r="DA117" s="1819"/>
      <c r="DB117" s="1819"/>
      <c r="DC117" s="1819"/>
      <c r="DD117" s="1819"/>
      <c r="DE117" s="1819"/>
      <c r="DF117" s="1819"/>
      <c r="DG117" s="1819"/>
      <c r="DH117" s="1819"/>
      <c r="DI117" s="1819"/>
      <c r="DJ117" s="1819"/>
      <c r="DK117" s="1819"/>
      <c r="DL117" s="1819"/>
      <c r="DM117" s="1819"/>
      <c r="DN117" s="1819"/>
      <c r="DO117" s="1819"/>
      <c r="DP117" s="1819"/>
      <c r="DQ117" s="1819"/>
      <c r="DR117" s="1819"/>
      <c r="DS117" s="1819"/>
      <c r="DT117" s="1819"/>
      <c r="DU117" s="1819"/>
      <c r="DV117" s="1819"/>
      <c r="DW117" s="1819"/>
      <c r="DX117" s="1819"/>
      <c r="DY117" s="1819"/>
      <c r="DZ117" s="1819"/>
      <c r="EA117" s="1819"/>
      <c r="EB117" s="1819"/>
      <c r="EC117" s="1819"/>
      <c r="ED117" s="1819"/>
      <c r="EE117" s="1819"/>
      <c r="EF117" s="1819"/>
      <c r="EG117" s="1819"/>
      <c r="EH117" s="1819"/>
      <c r="EI117" s="1819"/>
      <c r="EJ117" s="1819"/>
      <c r="EK117" s="1819"/>
      <c r="EL117" s="1819"/>
      <c r="EM117" s="1819"/>
      <c r="EN117" s="1819"/>
      <c r="EO117" s="1819"/>
      <c r="EP117" s="1819"/>
      <c r="EQ117" s="1819"/>
      <c r="ER117" s="1819"/>
      <c r="ES117" s="1819"/>
      <c r="ET117" s="1819"/>
      <c r="EU117" s="1819"/>
      <c r="EV117" s="1819"/>
      <c r="EW117" s="1819"/>
      <c r="EX117" s="1819"/>
      <c r="EY117" s="1819"/>
      <c r="EZ117" s="1819"/>
      <c r="FA117" s="1819"/>
      <c r="FB117" s="1819"/>
      <c r="FC117" s="1819"/>
      <c r="FD117" s="1819"/>
      <c r="FE117" s="1819"/>
      <c r="FF117" s="1819"/>
      <c r="FG117" s="1819"/>
      <c r="FH117" s="1819"/>
      <c r="FI117" s="1819"/>
      <c r="FJ117" s="1819"/>
      <c r="FK117" s="1819"/>
      <c r="FL117" s="1819"/>
      <c r="FM117" s="1819"/>
      <c r="FN117" s="1819"/>
      <c r="FO117" s="1819"/>
      <c r="FP117" s="1819"/>
      <c r="FQ117" s="1819"/>
      <c r="FR117" s="1819"/>
      <c r="FS117" s="1819"/>
      <c r="FT117" s="1819"/>
      <c r="FU117" s="1819"/>
      <c r="FV117" s="1819"/>
      <c r="FW117" s="1819"/>
      <c r="FX117" s="1819"/>
      <c r="FY117" s="1819"/>
      <c r="FZ117" s="1819"/>
      <c r="GA117" s="1819"/>
      <c r="GB117" s="1819"/>
      <c r="GC117" s="1819"/>
      <c r="GD117" s="1819"/>
      <c r="GE117" s="1819"/>
      <c r="GF117" s="1819"/>
      <c r="GG117" s="1819"/>
      <c r="GH117" s="1819"/>
      <c r="GI117" s="1819"/>
      <c r="GJ117" s="1819"/>
      <c r="GK117" s="1819"/>
      <c r="GL117" s="1819"/>
      <c r="GM117" s="1819"/>
      <c r="GN117" s="1819"/>
      <c r="GO117" s="1819"/>
      <c r="GP117" s="1819"/>
      <c r="GQ117" s="1819"/>
      <c r="GR117" s="1819"/>
      <c r="GS117" s="1819"/>
      <c r="GT117" s="1819"/>
      <c r="GU117" s="1819"/>
      <c r="GV117" s="1819"/>
      <c r="GW117" s="1819"/>
      <c r="GX117" s="1819"/>
      <c r="GY117" s="1819"/>
      <c r="GZ117" s="1819"/>
      <c r="HA117" s="1819"/>
      <c r="HB117" s="1819"/>
      <c r="HC117" s="1819"/>
      <c r="HD117" s="1819"/>
      <c r="HE117" s="1819"/>
      <c r="HF117" s="1819"/>
      <c r="HG117" s="1819"/>
      <c r="HH117" s="1819"/>
      <c r="HI117" s="1819"/>
      <c r="HJ117" s="1819"/>
      <c r="HK117" s="1819"/>
      <c r="HL117" s="1819"/>
      <c r="HM117" s="1819"/>
      <c r="HN117" s="1819"/>
      <c r="HO117" s="1819"/>
      <c r="HP117" s="1819"/>
      <c r="HQ117" s="1819"/>
      <c r="HR117" s="1819"/>
      <c r="HS117" s="1819"/>
      <c r="HT117" s="1819"/>
      <c r="HU117" s="1819"/>
      <c r="HV117" s="1819"/>
      <c r="HW117" s="1819"/>
      <c r="HX117" s="1819"/>
      <c r="HY117" s="1819"/>
      <c r="HZ117" s="1819"/>
      <c r="IA117" s="1819"/>
      <c r="IB117" s="1819"/>
      <c r="IC117" s="1819"/>
      <c r="ID117" s="1819"/>
      <c r="IE117" s="1819"/>
      <c r="IF117" s="1819"/>
      <c r="IG117" s="1819"/>
      <c r="IH117" s="1819"/>
      <c r="II117" s="1819"/>
      <c r="IJ117" s="1819"/>
      <c r="IK117" s="1819"/>
      <c r="IL117" s="1819"/>
      <c r="IM117" s="1819"/>
      <c r="IN117" s="1819"/>
      <c r="IO117" s="1819"/>
      <c r="IP117" s="1819"/>
      <c r="IQ117" s="1819"/>
      <c r="IR117" s="1819"/>
      <c r="IS117" s="1819"/>
      <c r="IT117" s="1819"/>
      <c r="IU117" s="1819"/>
      <c r="IV117" s="1819"/>
      <c r="IW117" s="1819"/>
      <c r="IX117" s="1819"/>
      <c r="IY117" s="1819"/>
      <c r="IZ117" s="1819"/>
      <c r="JA117" s="1819"/>
      <c r="JB117" s="1819"/>
      <c r="JC117" s="1819"/>
      <c r="JD117" s="1819"/>
      <c r="JE117" s="1819"/>
      <c r="JF117" s="1819"/>
      <c r="JG117" s="1819"/>
      <c r="JH117" s="1819"/>
      <c r="JI117" s="1819"/>
      <c r="JJ117" s="1819"/>
      <c r="JK117" s="1819"/>
      <c r="JL117" s="1819"/>
      <c r="JM117" s="1819"/>
      <c r="JN117" s="1819"/>
      <c r="JO117" s="1819"/>
      <c r="JP117" s="1819"/>
      <c r="JQ117" s="1819"/>
      <c r="JR117" s="1819"/>
      <c r="JS117" s="1819"/>
      <c r="JT117" s="1819"/>
      <c r="JU117" s="1819"/>
      <c r="JV117" s="1819"/>
      <c r="JW117" s="1819"/>
      <c r="JX117" s="1819"/>
      <c r="JY117" s="1819"/>
      <c r="JZ117" s="1819"/>
      <c r="KA117" s="1819"/>
      <c r="KB117" s="1819"/>
      <c r="KC117" s="1819"/>
      <c r="KD117" s="1819"/>
      <c r="KE117" s="1819"/>
      <c r="KF117" s="1819"/>
      <c r="KG117" s="1819"/>
      <c r="KH117" s="1819"/>
      <c r="KI117" s="1819"/>
      <c r="KJ117" s="1819"/>
      <c r="KK117" s="1819"/>
      <c r="KL117" s="1819"/>
      <c r="KM117" s="1819"/>
      <c r="KN117" s="1819"/>
      <c r="KO117" s="1819"/>
      <c r="KP117" s="1819"/>
      <c r="KQ117" s="1819"/>
      <c r="KR117" s="1819"/>
      <c r="KS117" s="1819"/>
      <c r="KT117" s="1819"/>
      <c r="KU117" s="1819"/>
      <c r="KV117" s="1819"/>
      <c r="KW117" s="1819"/>
      <c r="KX117" s="1819"/>
      <c r="KY117" s="1819"/>
      <c r="KZ117" s="1819"/>
      <c r="LA117" s="1819"/>
      <c r="LB117" s="1819"/>
      <c r="LC117" s="1819"/>
      <c r="LD117" s="1819"/>
      <c r="LE117" s="1819"/>
      <c r="LF117" s="1819"/>
      <c r="LG117" s="1819"/>
      <c r="LH117" s="1819"/>
    </row>
    <row r="118" s="1486" customFormat="1" ht="47" customHeight="1" spans="1:320">
      <c r="A118" s="1726">
        <v>45978</v>
      </c>
      <c r="B118" s="1724" t="s">
        <v>3244</v>
      </c>
      <c r="C118" s="1720" t="s">
        <v>1632</v>
      </c>
      <c r="D118" s="1725">
        <v>4500185882</v>
      </c>
      <c r="E118" s="1727" t="s">
        <v>3245</v>
      </c>
      <c r="F118" s="1725" t="s">
        <v>3246</v>
      </c>
      <c r="G118" s="1728" t="s">
        <v>2895</v>
      </c>
      <c r="H118" s="1728" t="s">
        <v>2895</v>
      </c>
      <c r="I118" s="1746" t="s">
        <v>2926</v>
      </c>
      <c r="J118" s="1736">
        <v>8016</v>
      </c>
      <c r="K118" s="1747">
        <v>0</v>
      </c>
      <c r="L118" s="1747">
        <v>24</v>
      </c>
      <c r="M118" s="1747">
        <f t="shared" si="52"/>
        <v>334</v>
      </c>
      <c r="N118" s="1741">
        <v>46006</v>
      </c>
      <c r="O118" s="1741">
        <v>46004</v>
      </c>
      <c r="P118" s="1749"/>
      <c r="Q118" s="1764" t="s">
        <v>78</v>
      </c>
      <c r="R118" s="1764"/>
      <c r="S118" s="1753" t="s">
        <v>829</v>
      </c>
      <c r="T118" s="1766"/>
      <c r="U118" s="1766" t="s">
        <v>111</v>
      </c>
      <c r="V118" s="1767">
        <v>45988</v>
      </c>
      <c r="W118" s="1783" t="s">
        <v>88</v>
      </c>
      <c r="X118" s="1767" t="s">
        <v>88</v>
      </c>
      <c r="Y118" s="1783"/>
      <c r="Z118" s="1783"/>
      <c r="AA118" s="1772" t="s">
        <v>3247</v>
      </c>
      <c r="AB118" s="1784" t="s">
        <v>618</v>
      </c>
      <c r="AC118" s="2091">
        <v>1.0079</v>
      </c>
      <c r="AD118" s="2092">
        <f t="shared" si="54"/>
        <v>8079.3264</v>
      </c>
      <c r="AE118" s="1722"/>
      <c r="AF118" s="1799" t="s">
        <v>81</v>
      </c>
      <c r="AG118" s="1799">
        <v>6</v>
      </c>
      <c r="AH118" s="1800">
        <f t="shared" si="55"/>
        <v>8016</v>
      </c>
      <c r="AI118" s="1800"/>
      <c r="AJ118" s="1800"/>
      <c r="AK118" s="1800">
        <f t="shared" si="56"/>
        <v>334</v>
      </c>
      <c r="AL118" s="1800"/>
      <c r="AM118" s="1800"/>
      <c r="AN118" s="1800"/>
      <c r="AO118" s="1800" t="s">
        <v>63</v>
      </c>
      <c r="AP118" s="1800">
        <f t="shared" si="53"/>
        <v>8016</v>
      </c>
      <c r="AQ118" s="1800"/>
      <c r="AR118" s="1808">
        <f t="shared" si="57"/>
        <v>1336</v>
      </c>
      <c r="AS118" s="1808">
        <f t="shared" si="58"/>
        <v>1336</v>
      </c>
      <c r="AT118" s="1808">
        <f t="shared" si="59"/>
        <v>1336</v>
      </c>
      <c r="AU118" s="1808">
        <f t="shared" si="60"/>
        <v>1336</v>
      </c>
      <c r="AV118" s="1808">
        <f t="shared" si="61"/>
        <v>1336</v>
      </c>
      <c r="AW118" s="1808">
        <f t="shared" si="62"/>
        <v>1336</v>
      </c>
      <c r="AX118" s="1808"/>
      <c r="AY118" s="1808">
        <f t="shared" si="48"/>
        <v>1280.33333333333</v>
      </c>
      <c r="AZ118" s="1808">
        <f t="shared" si="49"/>
        <v>55.6666666666667</v>
      </c>
      <c r="BA118" s="1747"/>
      <c r="BB118" s="1818"/>
      <c r="BC118" s="1819"/>
      <c r="BD118" s="1819"/>
      <c r="BE118" s="1819"/>
      <c r="BF118" s="1819"/>
      <c r="BG118" s="1819"/>
      <c r="BH118" s="1819"/>
      <c r="BI118" s="1819"/>
      <c r="BJ118" s="1819"/>
      <c r="BK118" s="1819"/>
      <c r="BL118" s="1819"/>
      <c r="BM118" s="1819"/>
      <c r="BN118" s="1819"/>
      <c r="BO118" s="1819"/>
      <c r="BP118" s="1819"/>
      <c r="BQ118" s="1819"/>
      <c r="BR118" s="1819"/>
      <c r="BS118" s="1819"/>
      <c r="BT118" s="1819"/>
      <c r="BU118" s="1819"/>
      <c r="BV118" s="1819"/>
      <c r="BW118" s="1819"/>
      <c r="BX118" s="1819"/>
      <c r="BY118" s="1819"/>
      <c r="BZ118" s="1819"/>
      <c r="CA118" s="1819"/>
      <c r="CB118" s="1819"/>
      <c r="CC118" s="1819"/>
      <c r="CD118" s="1819"/>
      <c r="CE118" s="1819"/>
      <c r="CF118" s="1819"/>
      <c r="CG118" s="1819"/>
      <c r="CH118" s="1819"/>
      <c r="CI118" s="1819"/>
      <c r="CJ118" s="1819"/>
      <c r="CK118" s="1819"/>
      <c r="CL118" s="1819"/>
      <c r="CM118" s="1819"/>
      <c r="CN118" s="1819"/>
      <c r="CO118" s="1819"/>
      <c r="CP118" s="1819"/>
      <c r="CQ118" s="1819"/>
      <c r="CR118" s="1819"/>
      <c r="CS118" s="1819"/>
      <c r="CT118" s="1819"/>
      <c r="CU118" s="1819"/>
      <c r="CV118" s="1819"/>
      <c r="CW118" s="1819"/>
      <c r="CX118" s="1819"/>
      <c r="CY118" s="1819"/>
      <c r="CZ118" s="1819"/>
      <c r="DA118" s="1819"/>
      <c r="DB118" s="1819"/>
      <c r="DC118" s="1819"/>
      <c r="DD118" s="1819"/>
      <c r="DE118" s="1819"/>
      <c r="DF118" s="1819"/>
      <c r="DG118" s="1819"/>
      <c r="DH118" s="1819"/>
      <c r="DI118" s="1819"/>
      <c r="DJ118" s="1819"/>
      <c r="DK118" s="1819"/>
      <c r="DL118" s="1819"/>
      <c r="DM118" s="1819"/>
      <c r="DN118" s="1819"/>
      <c r="DO118" s="1819"/>
      <c r="DP118" s="1819"/>
      <c r="DQ118" s="1819"/>
      <c r="DR118" s="1819"/>
      <c r="DS118" s="1819"/>
      <c r="DT118" s="1819"/>
      <c r="DU118" s="1819"/>
      <c r="DV118" s="1819"/>
      <c r="DW118" s="1819"/>
      <c r="DX118" s="1819"/>
      <c r="DY118" s="1819"/>
      <c r="DZ118" s="1819"/>
      <c r="EA118" s="1819"/>
      <c r="EB118" s="1819"/>
      <c r="EC118" s="1819"/>
      <c r="ED118" s="1819"/>
      <c r="EE118" s="1819"/>
      <c r="EF118" s="1819"/>
      <c r="EG118" s="1819"/>
      <c r="EH118" s="1819"/>
      <c r="EI118" s="1819"/>
      <c r="EJ118" s="1819"/>
      <c r="EK118" s="1819"/>
      <c r="EL118" s="1819"/>
      <c r="EM118" s="1819"/>
      <c r="EN118" s="1819"/>
      <c r="EO118" s="1819"/>
      <c r="EP118" s="1819"/>
      <c r="EQ118" s="1819"/>
      <c r="ER118" s="1819"/>
      <c r="ES118" s="1819"/>
      <c r="ET118" s="1819"/>
      <c r="EU118" s="1819"/>
      <c r="EV118" s="1819"/>
      <c r="EW118" s="1819"/>
      <c r="EX118" s="1819"/>
      <c r="EY118" s="1819"/>
      <c r="EZ118" s="1819"/>
      <c r="FA118" s="1819"/>
      <c r="FB118" s="1819"/>
      <c r="FC118" s="1819"/>
      <c r="FD118" s="1819"/>
      <c r="FE118" s="1819"/>
      <c r="FF118" s="1819"/>
      <c r="FG118" s="1819"/>
      <c r="FH118" s="1819"/>
      <c r="FI118" s="1819"/>
      <c r="FJ118" s="1819"/>
      <c r="FK118" s="1819"/>
      <c r="FL118" s="1819"/>
      <c r="FM118" s="1819"/>
      <c r="FN118" s="1819"/>
      <c r="FO118" s="1819"/>
      <c r="FP118" s="1819"/>
      <c r="FQ118" s="1819"/>
      <c r="FR118" s="1819"/>
      <c r="FS118" s="1819"/>
      <c r="FT118" s="1819"/>
      <c r="FU118" s="1819"/>
      <c r="FV118" s="1819"/>
      <c r="FW118" s="1819"/>
      <c r="FX118" s="1819"/>
      <c r="FY118" s="1819"/>
      <c r="FZ118" s="1819"/>
      <c r="GA118" s="1819"/>
      <c r="GB118" s="1819"/>
      <c r="GC118" s="1819"/>
      <c r="GD118" s="1819"/>
      <c r="GE118" s="1819"/>
      <c r="GF118" s="1819"/>
      <c r="GG118" s="1819"/>
      <c r="GH118" s="1819"/>
      <c r="GI118" s="1819"/>
      <c r="GJ118" s="1819"/>
      <c r="GK118" s="1819"/>
      <c r="GL118" s="1819"/>
      <c r="GM118" s="1819"/>
      <c r="GN118" s="1819"/>
      <c r="GO118" s="1819"/>
      <c r="GP118" s="1819"/>
      <c r="GQ118" s="1819"/>
      <c r="GR118" s="1819"/>
      <c r="GS118" s="1819"/>
      <c r="GT118" s="1819"/>
      <c r="GU118" s="1819"/>
      <c r="GV118" s="1819"/>
      <c r="GW118" s="1819"/>
      <c r="GX118" s="1819"/>
      <c r="GY118" s="1819"/>
      <c r="GZ118" s="1819"/>
      <c r="HA118" s="1819"/>
      <c r="HB118" s="1819"/>
      <c r="HC118" s="1819"/>
      <c r="HD118" s="1819"/>
      <c r="HE118" s="1819"/>
      <c r="HF118" s="1819"/>
      <c r="HG118" s="1819"/>
      <c r="HH118" s="1819"/>
      <c r="HI118" s="1819"/>
      <c r="HJ118" s="1819"/>
      <c r="HK118" s="1819"/>
      <c r="HL118" s="1819"/>
      <c r="HM118" s="1819"/>
      <c r="HN118" s="1819"/>
      <c r="HO118" s="1819"/>
      <c r="HP118" s="1819"/>
      <c r="HQ118" s="1819"/>
      <c r="HR118" s="1819"/>
      <c r="HS118" s="1819"/>
      <c r="HT118" s="1819"/>
      <c r="HU118" s="1819"/>
      <c r="HV118" s="1819"/>
      <c r="HW118" s="1819"/>
      <c r="HX118" s="1819"/>
      <c r="HY118" s="1819"/>
      <c r="HZ118" s="1819"/>
      <c r="IA118" s="1819"/>
      <c r="IB118" s="1819"/>
      <c r="IC118" s="1819"/>
      <c r="ID118" s="1819"/>
      <c r="IE118" s="1819"/>
      <c r="IF118" s="1819"/>
      <c r="IG118" s="1819"/>
      <c r="IH118" s="1819"/>
      <c r="II118" s="1819"/>
      <c r="IJ118" s="1819"/>
      <c r="IK118" s="1819"/>
      <c r="IL118" s="1819"/>
      <c r="IM118" s="1819"/>
      <c r="IN118" s="1819"/>
      <c r="IO118" s="1819"/>
      <c r="IP118" s="1819"/>
      <c r="IQ118" s="1819"/>
      <c r="IR118" s="1819"/>
      <c r="IS118" s="1819"/>
      <c r="IT118" s="1819"/>
      <c r="IU118" s="1819"/>
      <c r="IV118" s="1819"/>
      <c r="IW118" s="1819"/>
      <c r="IX118" s="1819"/>
      <c r="IY118" s="1819"/>
      <c r="IZ118" s="1819"/>
      <c r="JA118" s="1819"/>
      <c r="JB118" s="1819"/>
      <c r="JC118" s="1819"/>
      <c r="JD118" s="1819"/>
      <c r="JE118" s="1819"/>
      <c r="JF118" s="1819"/>
      <c r="JG118" s="1819"/>
      <c r="JH118" s="1819"/>
      <c r="JI118" s="1819"/>
      <c r="JJ118" s="1819"/>
      <c r="JK118" s="1819"/>
      <c r="JL118" s="1819"/>
      <c r="JM118" s="1819"/>
      <c r="JN118" s="1819"/>
      <c r="JO118" s="1819"/>
      <c r="JP118" s="1819"/>
      <c r="JQ118" s="1819"/>
      <c r="JR118" s="1819"/>
      <c r="JS118" s="1819"/>
      <c r="JT118" s="1819"/>
      <c r="JU118" s="1819"/>
      <c r="JV118" s="1819"/>
      <c r="JW118" s="1819"/>
      <c r="JX118" s="1819"/>
      <c r="JY118" s="1819"/>
      <c r="JZ118" s="1819"/>
      <c r="KA118" s="1819"/>
      <c r="KB118" s="1819"/>
      <c r="KC118" s="1819"/>
      <c r="KD118" s="1819"/>
      <c r="KE118" s="1819"/>
      <c r="KF118" s="1819"/>
      <c r="KG118" s="1819"/>
      <c r="KH118" s="1819"/>
      <c r="KI118" s="1819"/>
      <c r="KJ118" s="1819"/>
      <c r="KK118" s="1819"/>
      <c r="KL118" s="1819"/>
      <c r="KM118" s="1819"/>
      <c r="KN118" s="1819"/>
      <c r="KO118" s="1819"/>
      <c r="KP118" s="1819"/>
      <c r="KQ118" s="1819"/>
      <c r="KR118" s="1819"/>
      <c r="KS118" s="1819"/>
      <c r="KT118" s="1819"/>
      <c r="KU118" s="1819"/>
      <c r="KV118" s="1819"/>
      <c r="KW118" s="1819"/>
      <c r="KX118" s="1819"/>
      <c r="KY118" s="1819"/>
      <c r="KZ118" s="1819"/>
      <c r="LA118" s="1819"/>
      <c r="LB118" s="1819"/>
      <c r="LC118" s="1819"/>
      <c r="LD118" s="1819"/>
      <c r="LE118" s="1819"/>
      <c r="LF118" s="1819"/>
      <c r="LG118" s="1819"/>
      <c r="LH118" s="1819"/>
    </row>
    <row r="119" s="1486" customFormat="1" ht="47" customHeight="1" spans="1:320">
      <c r="A119" s="1726">
        <v>45959</v>
      </c>
      <c r="B119" s="1724" t="s">
        <v>1738</v>
      </c>
      <c r="C119" s="1720" t="s">
        <v>342</v>
      </c>
      <c r="D119" s="1725">
        <v>4500183596</v>
      </c>
      <c r="E119" s="1727" t="s">
        <v>3248</v>
      </c>
      <c r="F119" s="1725" t="s">
        <v>3249</v>
      </c>
      <c r="G119" s="1728" t="s">
        <v>2831</v>
      </c>
      <c r="H119" s="1728" t="s">
        <v>2831</v>
      </c>
      <c r="I119" s="1746" t="s">
        <v>2970</v>
      </c>
      <c r="J119" s="1736">
        <v>20064</v>
      </c>
      <c r="K119" s="1747">
        <v>0</v>
      </c>
      <c r="L119" s="1747">
        <v>96</v>
      </c>
      <c r="M119" s="1747">
        <f t="shared" si="52"/>
        <v>209</v>
      </c>
      <c r="N119" s="1741">
        <v>46007</v>
      </c>
      <c r="O119" s="1741">
        <v>46006</v>
      </c>
      <c r="P119" s="1749"/>
      <c r="Q119" s="1764" t="s">
        <v>78</v>
      </c>
      <c r="R119" s="1764"/>
      <c r="S119" s="1753" t="s">
        <v>829</v>
      </c>
      <c r="T119" s="1766"/>
      <c r="U119" s="1766" t="s">
        <v>111</v>
      </c>
      <c r="V119" s="1767">
        <v>45972</v>
      </c>
      <c r="W119" s="1783" t="s">
        <v>88</v>
      </c>
      <c r="X119" s="1783" t="s">
        <v>3176</v>
      </c>
      <c r="Z119" s="1783"/>
      <c r="AA119" s="2472" t="s">
        <v>3250</v>
      </c>
      <c r="AB119" s="1784" t="s">
        <v>1563</v>
      </c>
      <c r="AC119" s="2091">
        <v>1.0037</v>
      </c>
      <c r="AD119" s="2092">
        <f t="shared" si="54"/>
        <v>20138.2368</v>
      </c>
      <c r="AE119" s="1722"/>
      <c r="AF119" s="1799" t="s">
        <v>81</v>
      </c>
      <c r="AG119" s="1799"/>
      <c r="AH119" s="1800">
        <f t="shared" si="55"/>
        <v>20064</v>
      </c>
      <c r="AI119" s="1800"/>
      <c r="AJ119" s="1800"/>
      <c r="AK119" s="1800">
        <f t="shared" si="56"/>
        <v>836</v>
      </c>
      <c r="AL119" s="1800"/>
      <c r="AM119" s="1800"/>
      <c r="AN119" s="1800"/>
      <c r="AO119" s="1800" t="s">
        <v>63</v>
      </c>
      <c r="AP119" s="1800">
        <f t="shared" si="53"/>
        <v>20064</v>
      </c>
      <c r="AQ119" s="1800"/>
      <c r="AR119" s="1808">
        <f t="shared" si="57"/>
        <v>3344</v>
      </c>
      <c r="AS119" s="1808">
        <f t="shared" si="58"/>
        <v>3344</v>
      </c>
      <c r="AT119" s="1808">
        <f t="shared" si="59"/>
        <v>3344</v>
      </c>
      <c r="AU119" s="1808">
        <f t="shared" si="60"/>
        <v>3344</v>
      </c>
      <c r="AV119" s="1808">
        <f t="shared" si="61"/>
        <v>3344</v>
      </c>
      <c r="AW119" s="1808">
        <f t="shared" si="62"/>
        <v>3344</v>
      </c>
      <c r="AX119" s="1808"/>
      <c r="AY119" s="1808">
        <f t="shared" si="48"/>
        <v>3204.66666666667</v>
      </c>
      <c r="AZ119" s="1808">
        <f t="shared" si="49"/>
        <v>139.333333333333</v>
      </c>
      <c r="BA119" s="1747"/>
      <c r="BB119" s="1818"/>
      <c r="BC119" s="1819"/>
      <c r="BD119" s="1819"/>
      <c r="BE119" s="1819"/>
      <c r="BF119" s="1819"/>
      <c r="BG119" s="1819"/>
      <c r="BH119" s="1819"/>
      <c r="BI119" s="1819"/>
      <c r="BJ119" s="1819"/>
      <c r="BK119" s="1819"/>
      <c r="BL119" s="1819"/>
      <c r="BM119" s="1819"/>
      <c r="BN119" s="1819"/>
      <c r="BO119" s="1819"/>
      <c r="BP119" s="1819"/>
      <c r="BQ119" s="1819"/>
      <c r="BR119" s="1819"/>
      <c r="BS119" s="1819"/>
      <c r="BT119" s="1819"/>
      <c r="BU119" s="1819"/>
      <c r="BV119" s="1819"/>
      <c r="BW119" s="1819"/>
      <c r="BX119" s="1819"/>
      <c r="BY119" s="1819"/>
      <c r="BZ119" s="1819"/>
      <c r="CA119" s="1819"/>
      <c r="CB119" s="1819"/>
      <c r="CC119" s="1819"/>
      <c r="CD119" s="1819"/>
      <c r="CE119" s="1819"/>
      <c r="CF119" s="1819"/>
      <c r="CG119" s="1819"/>
      <c r="CH119" s="1819"/>
      <c r="CI119" s="1819"/>
      <c r="CJ119" s="1819"/>
      <c r="CK119" s="1819"/>
      <c r="CL119" s="1819"/>
      <c r="CM119" s="1819"/>
      <c r="CN119" s="1819"/>
      <c r="CO119" s="1819"/>
      <c r="CP119" s="1819"/>
      <c r="CQ119" s="1819"/>
      <c r="CR119" s="1819"/>
      <c r="CS119" s="1819"/>
      <c r="CT119" s="1819"/>
      <c r="CU119" s="1819"/>
      <c r="CV119" s="1819"/>
      <c r="CW119" s="1819"/>
      <c r="CX119" s="1819"/>
      <c r="CY119" s="1819"/>
      <c r="CZ119" s="1819"/>
      <c r="DA119" s="1819"/>
      <c r="DB119" s="1819"/>
      <c r="DC119" s="1819"/>
      <c r="DD119" s="1819"/>
      <c r="DE119" s="1819"/>
      <c r="DF119" s="1819"/>
      <c r="DG119" s="1819"/>
      <c r="DH119" s="1819"/>
      <c r="DI119" s="1819"/>
      <c r="DJ119" s="1819"/>
      <c r="DK119" s="1819"/>
      <c r="DL119" s="1819"/>
      <c r="DM119" s="1819"/>
      <c r="DN119" s="1819"/>
      <c r="DO119" s="1819"/>
      <c r="DP119" s="1819"/>
      <c r="DQ119" s="1819"/>
      <c r="DR119" s="1819"/>
      <c r="DS119" s="1819"/>
      <c r="DT119" s="1819"/>
      <c r="DU119" s="1819"/>
      <c r="DV119" s="1819"/>
      <c r="DW119" s="1819"/>
      <c r="DX119" s="1819"/>
      <c r="DY119" s="1819"/>
      <c r="DZ119" s="1819"/>
      <c r="EA119" s="1819"/>
      <c r="EB119" s="1819"/>
      <c r="EC119" s="1819"/>
      <c r="ED119" s="1819"/>
      <c r="EE119" s="1819"/>
      <c r="EF119" s="1819"/>
      <c r="EG119" s="1819"/>
      <c r="EH119" s="1819"/>
      <c r="EI119" s="1819"/>
      <c r="EJ119" s="1819"/>
      <c r="EK119" s="1819"/>
      <c r="EL119" s="1819"/>
      <c r="EM119" s="1819"/>
      <c r="EN119" s="1819"/>
      <c r="EO119" s="1819"/>
      <c r="EP119" s="1819"/>
      <c r="EQ119" s="1819"/>
      <c r="ER119" s="1819"/>
      <c r="ES119" s="1819"/>
      <c r="ET119" s="1819"/>
      <c r="EU119" s="1819"/>
      <c r="EV119" s="1819"/>
      <c r="EW119" s="1819"/>
      <c r="EX119" s="1819"/>
      <c r="EY119" s="1819"/>
      <c r="EZ119" s="1819"/>
      <c r="FA119" s="1819"/>
      <c r="FB119" s="1819"/>
      <c r="FC119" s="1819"/>
      <c r="FD119" s="1819"/>
      <c r="FE119" s="1819"/>
      <c r="FF119" s="1819"/>
      <c r="FG119" s="1819"/>
      <c r="FH119" s="1819"/>
      <c r="FI119" s="1819"/>
      <c r="FJ119" s="1819"/>
      <c r="FK119" s="1819"/>
      <c r="FL119" s="1819"/>
      <c r="FM119" s="1819"/>
      <c r="FN119" s="1819"/>
      <c r="FO119" s="1819"/>
      <c r="FP119" s="1819"/>
      <c r="FQ119" s="1819"/>
      <c r="FR119" s="1819"/>
      <c r="FS119" s="1819"/>
      <c r="FT119" s="1819"/>
      <c r="FU119" s="1819"/>
      <c r="FV119" s="1819"/>
      <c r="FW119" s="1819"/>
      <c r="FX119" s="1819"/>
      <c r="FY119" s="1819"/>
      <c r="FZ119" s="1819"/>
      <c r="GA119" s="1819"/>
      <c r="GB119" s="1819"/>
      <c r="GC119" s="1819"/>
      <c r="GD119" s="1819"/>
      <c r="GE119" s="1819"/>
      <c r="GF119" s="1819"/>
      <c r="GG119" s="1819"/>
      <c r="GH119" s="1819"/>
      <c r="GI119" s="1819"/>
      <c r="GJ119" s="1819"/>
      <c r="GK119" s="1819"/>
      <c r="GL119" s="1819"/>
      <c r="GM119" s="1819"/>
      <c r="GN119" s="1819"/>
      <c r="GO119" s="1819"/>
      <c r="GP119" s="1819"/>
      <c r="GQ119" s="1819"/>
      <c r="GR119" s="1819"/>
      <c r="GS119" s="1819"/>
      <c r="GT119" s="1819"/>
      <c r="GU119" s="1819"/>
      <c r="GV119" s="1819"/>
      <c r="GW119" s="1819"/>
      <c r="GX119" s="1819"/>
      <c r="GY119" s="1819"/>
      <c r="GZ119" s="1819"/>
      <c r="HA119" s="1819"/>
      <c r="HB119" s="1819"/>
      <c r="HC119" s="1819"/>
      <c r="HD119" s="1819"/>
      <c r="HE119" s="1819"/>
      <c r="HF119" s="1819"/>
      <c r="HG119" s="1819"/>
      <c r="HH119" s="1819"/>
      <c r="HI119" s="1819"/>
      <c r="HJ119" s="1819"/>
      <c r="HK119" s="1819"/>
      <c r="HL119" s="1819"/>
      <c r="HM119" s="1819"/>
      <c r="HN119" s="1819"/>
      <c r="HO119" s="1819"/>
      <c r="HP119" s="1819"/>
      <c r="HQ119" s="1819"/>
      <c r="HR119" s="1819"/>
      <c r="HS119" s="1819"/>
      <c r="HT119" s="1819"/>
      <c r="HU119" s="1819"/>
      <c r="HV119" s="1819"/>
      <c r="HW119" s="1819"/>
      <c r="HX119" s="1819"/>
      <c r="HY119" s="1819"/>
      <c r="HZ119" s="1819"/>
      <c r="IA119" s="1819"/>
      <c r="IB119" s="1819"/>
      <c r="IC119" s="1819"/>
      <c r="ID119" s="1819"/>
      <c r="IE119" s="1819"/>
      <c r="IF119" s="1819"/>
      <c r="IG119" s="1819"/>
      <c r="IH119" s="1819"/>
      <c r="II119" s="1819"/>
      <c r="IJ119" s="1819"/>
      <c r="IK119" s="1819"/>
      <c r="IL119" s="1819"/>
      <c r="IM119" s="1819"/>
      <c r="IN119" s="1819"/>
      <c r="IO119" s="1819"/>
      <c r="IP119" s="1819"/>
      <c r="IQ119" s="1819"/>
      <c r="IR119" s="1819"/>
      <c r="IS119" s="1819"/>
      <c r="IT119" s="1819"/>
      <c r="IU119" s="1819"/>
      <c r="IV119" s="1819"/>
      <c r="IW119" s="1819"/>
      <c r="IX119" s="1819"/>
      <c r="IY119" s="1819"/>
      <c r="IZ119" s="1819"/>
      <c r="JA119" s="1819"/>
      <c r="JB119" s="1819"/>
      <c r="JC119" s="1819"/>
      <c r="JD119" s="1819"/>
      <c r="JE119" s="1819"/>
      <c r="JF119" s="1819"/>
      <c r="JG119" s="1819"/>
      <c r="JH119" s="1819"/>
      <c r="JI119" s="1819"/>
      <c r="JJ119" s="1819"/>
      <c r="JK119" s="1819"/>
      <c r="JL119" s="1819"/>
      <c r="JM119" s="1819"/>
      <c r="JN119" s="1819"/>
      <c r="JO119" s="1819"/>
      <c r="JP119" s="1819"/>
      <c r="JQ119" s="1819"/>
      <c r="JR119" s="1819"/>
      <c r="JS119" s="1819"/>
      <c r="JT119" s="1819"/>
      <c r="JU119" s="1819"/>
      <c r="JV119" s="1819"/>
      <c r="JW119" s="1819"/>
      <c r="JX119" s="1819"/>
      <c r="JY119" s="1819"/>
      <c r="JZ119" s="1819"/>
      <c r="KA119" s="1819"/>
      <c r="KB119" s="1819"/>
      <c r="KC119" s="1819"/>
      <c r="KD119" s="1819"/>
      <c r="KE119" s="1819"/>
      <c r="KF119" s="1819"/>
      <c r="KG119" s="1819"/>
      <c r="KH119" s="1819"/>
      <c r="KI119" s="1819"/>
      <c r="KJ119" s="1819"/>
      <c r="KK119" s="1819"/>
      <c r="KL119" s="1819"/>
      <c r="KM119" s="1819"/>
      <c r="KN119" s="1819"/>
      <c r="KO119" s="1819"/>
      <c r="KP119" s="1819"/>
      <c r="KQ119" s="1819"/>
      <c r="KR119" s="1819"/>
      <c r="KS119" s="1819"/>
      <c r="KT119" s="1819"/>
      <c r="KU119" s="1819"/>
      <c r="KV119" s="1819"/>
      <c r="KW119" s="1819"/>
      <c r="KX119" s="1819"/>
      <c r="KY119" s="1819"/>
      <c r="KZ119" s="1819"/>
      <c r="LA119" s="1819"/>
      <c r="LB119" s="1819"/>
      <c r="LC119" s="1819"/>
      <c r="LD119" s="1819"/>
      <c r="LE119" s="1819"/>
      <c r="LF119" s="1819"/>
      <c r="LG119" s="1819"/>
      <c r="LH119" s="1819"/>
    </row>
    <row r="120" s="1486" customFormat="1" ht="47" customHeight="1" spans="1:320">
      <c r="A120" s="1726">
        <v>45897</v>
      </c>
      <c r="B120" s="1724" t="s">
        <v>1541</v>
      </c>
      <c r="C120" s="1720" t="s">
        <v>1542</v>
      </c>
      <c r="D120" s="1725">
        <v>4500177857</v>
      </c>
      <c r="E120" s="1727" t="s">
        <v>3251</v>
      </c>
      <c r="F120" s="1725" t="s">
        <v>3252</v>
      </c>
      <c r="G120" s="1728" t="s">
        <v>2831</v>
      </c>
      <c r="H120" s="1728" t="s">
        <v>2831</v>
      </c>
      <c r="I120" s="1746" t="s">
        <v>2970</v>
      </c>
      <c r="J120" s="1736">
        <v>1632</v>
      </c>
      <c r="K120" s="1747">
        <v>0</v>
      </c>
      <c r="L120" s="1747">
        <v>96</v>
      </c>
      <c r="M120" s="1747">
        <f t="shared" si="52"/>
        <v>17</v>
      </c>
      <c r="N120" s="1741">
        <v>46006</v>
      </c>
      <c r="O120" s="1741">
        <v>46004</v>
      </c>
      <c r="P120" s="1749"/>
      <c r="Q120" s="1764" t="s">
        <v>78</v>
      </c>
      <c r="R120" s="1764"/>
      <c r="S120" s="1753" t="s">
        <v>829</v>
      </c>
      <c r="T120" s="1766"/>
      <c r="U120" s="1766" t="s">
        <v>111</v>
      </c>
      <c r="V120" s="1767">
        <v>45967</v>
      </c>
      <c r="W120" s="1783" t="s">
        <v>88</v>
      </c>
      <c r="X120" s="1767">
        <v>45985</v>
      </c>
      <c r="Y120" s="1783"/>
      <c r="Z120" s="1783"/>
      <c r="AA120" s="1772" t="s">
        <v>3253</v>
      </c>
      <c r="AB120" s="1784" t="s">
        <v>262</v>
      </c>
      <c r="AC120" s="2091">
        <v>1.0005</v>
      </c>
      <c r="AD120" s="2092">
        <f t="shared" si="54"/>
        <v>1632.816</v>
      </c>
      <c r="AE120" s="1722"/>
      <c r="AF120" s="1799" t="s">
        <v>81</v>
      </c>
      <c r="AG120" s="1799">
        <v>6</v>
      </c>
      <c r="AH120" s="1800">
        <f t="shared" si="55"/>
        <v>1632</v>
      </c>
      <c r="AI120" s="1800"/>
      <c r="AJ120" s="1800"/>
      <c r="AK120" s="1800">
        <f t="shared" si="56"/>
        <v>68</v>
      </c>
      <c r="AL120" s="1800"/>
      <c r="AM120" s="1800"/>
      <c r="AN120" s="1800"/>
      <c r="AO120" s="1800" t="s">
        <v>63</v>
      </c>
      <c r="AP120" s="1800">
        <f t="shared" si="53"/>
        <v>1632</v>
      </c>
      <c r="AQ120" s="1800"/>
      <c r="AR120" s="1808">
        <f t="shared" si="57"/>
        <v>272</v>
      </c>
      <c r="AS120" s="1808">
        <f t="shared" si="58"/>
        <v>272</v>
      </c>
      <c r="AT120" s="1808">
        <f t="shared" si="59"/>
        <v>272</v>
      </c>
      <c r="AU120" s="1808">
        <f t="shared" si="60"/>
        <v>272</v>
      </c>
      <c r="AV120" s="1808">
        <f t="shared" si="61"/>
        <v>272</v>
      </c>
      <c r="AW120" s="1808">
        <f t="shared" si="62"/>
        <v>272</v>
      </c>
      <c r="AX120" s="1808"/>
      <c r="AY120" s="1808">
        <f t="shared" si="48"/>
        <v>260.666666666667</v>
      </c>
      <c r="AZ120" s="1808">
        <f t="shared" si="49"/>
        <v>11.3333333333333</v>
      </c>
      <c r="BA120" s="1747"/>
      <c r="BB120" s="1818"/>
      <c r="BC120" s="1819"/>
      <c r="BD120" s="1819"/>
      <c r="BE120" s="1819"/>
      <c r="BF120" s="1819"/>
      <c r="BG120" s="1819"/>
      <c r="BH120" s="1819"/>
      <c r="BI120" s="1819"/>
      <c r="BJ120" s="1819"/>
      <c r="BK120" s="1819"/>
      <c r="BL120" s="1819"/>
      <c r="BM120" s="1819"/>
      <c r="BN120" s="1819"/>
      <c r="BO120" s="1819"/>
      <c r="BP120" s="1819"/>
      <c r="BQ120" s="1819"/>
      <c r="BR120" s="1819"/>
      <c r="BS120" s="1819"/>
      <c r="BT120" s="1819"/>
      <c r="BU120" s="1819"/>
      <c r="BV120" s="1819"/>
      <c r="BW120" s="1819"/>
      <c r="BX120" s="1819"/>
      <c r="BY120" s="1819"/>
      <c r="BZ120" s="1819"/>
      <c r="CA120" s="1819"/>
      <c r="CB120" s="1819"/>
      <c r="CC120" s="1819"/>
      <c r="CD120" s="1819"/>
      <c r="CE120" s="1819"/>
      <c r="CF120" s="1819"/>
      <c r="CG120" s="1819"/>
      <c r="CH120" s="1819"/>
      <c r="CI120" s="1819"/>
      <c r="CJ120" s="1819"/>
      <c r="CK120" s="1819"/>
      <c r="CL120" s="1819"/>
      <c r="CM120" s="1819"/>
      <c r="CN120" s="1819"/>
      <c r="CO120" s="1819"/>
      <c r="CP120" s="1819"/>
      <c r="CQ120" s="1819"/>
      <c r="CR120" s="1819"/>
      <c r="CS120" s="1819"/>
      <c r="CT120" s="1819"/>
      <c r="CU120" s="1819"/>
      <c r="CV120" s="1819"/>
      <c r="CW120" s="1819"/>
      <c r="CX120" s="1819"/>
      <c r="CY120" s="1819"/>
      <c r="CZ120" s="1819"/>
      <c r="DA120" s="1819"/>
      <c r="DB120" s="1819"/>
      <c r="DC120" s="1819"/>
      <c r="DD120" s="1819"/>
      <c r="DE120" s="1819"/>
      <c r="DF120" s="1819"/>
      <c r="DG120" s="1819"/>
      <c r="DH120" s="1819"/>
      <c r="DI120" s="1819"/>
      <c r="DJ120" s="1819"/>
      <c r="DK120" s="1819"/>
      <c r="DL120" s="1819"/>
      <c r="DM120" s="1819"/>
      <c r="DN120" s="1819"/>
      <c r="DO120" s="1819"/>
      <c r="DP120" s="1819"/>
      <c r="DQ120" s="1819"/>
      <c r="DR120" s="1819"/>
      <c r="DS120" s="1819"/>
      <c r="DT120" s="1819"/>
      <c r="DU120" s="1819"/>
      <c r="DV120" s="1819"/>
      <c r="DW120" s="1819"/>
      <c r="DX120" s="1819"/>
      <c r="DY120" s="1819"/>
      <c r="DZ120" s="1819"/>
      <c r="EA120" s="1819"/>
      <c r="EB120" s="1819"/>
      <c r="EC120" s="1819"/>
      <c r="ED120" s="1819"/>
      <c r="EE120" s="1819"/>
      <c r="EF120" s="1819"/>
      <c r="EG120" s="1819"/>
      <c r="EH120" s="1819"/>
      <c r="EI120" s="1819"/>
      <c r="EJ120" s="1819"/>
      <c r="EK120" s="1819"/>
      <c r="EL120" s="1819"/>
      <c r="EM120" s="1819"/>
      <c r="EN120" s="1819"/>
      <c r="EO120" s="1819"/>
      <c r="EP120" s="1819"/>
      <c r="EQ120" s="1819"/>
      <c r="ER120" s="1819"/>
      <c r="ES120" s="1819"/>
      <c r="ET120" s="1819"/>
      <c r="EU120" s="1819"/>
      <c r="EV120" s="1819"/>
      <c r="EW120" s="1819"/>
      <c r="EX120" s="1819"/>
      <c r="EY120" s="1819"/>
      <c r="EZ120" s="1819"/>
      <c r="FA120" s="1819"/>
      <c r="FB120" s="1819"/>
      <c r="FC120" s="1819"/>
      <c r="FD120" s="1819"/>
      <c r="FE120" s="1819"/>
      <c r="FF120" s="1819"/>
      <c r="FG120" s="1819"/>
      <c r="FH120" s="1819"/>
      <c r="FI120" s="1819"/>
      <c r="FJ120" s="1819"/>
      <c r="FK120" s="1819"/>
      <c r="FL120" s="1819"/>
      <c r="FM120" s="1819"/>
      <c r="FN120" s="1819"/>
      <c r="FO120" s="1819"/>
      <c r="FP120" s="1819"/>
      <c r="FQ120" s="1819"/>
      <c r="FR120" s="1819"/>
      <c r="FS120" s="1819"/>
      <c r="FT120" s="1819"/>
      <c r="FU120" s="1819"/>
      <c r="FV120" s="1819"/>
      <c r="FW120" s="1819"/>
      <c r="FX120" s="1819"/>
      <c r="FY120" s="1819"/>
      <c r="FZ120" s="1819"/>
      <c r="GA120" s="1819"/>
      <c r="GB120" s="1819"/>
      <c r="GC120" s="1819"/>
      <c r="GD120" s="1819"/>
      <c r="GE120" s="1819"/>
      <c r="GF120" s="1819"/>
      <c r="GG120" s="1819"/>
      <c r="GH120" s="1819"/>
      <c r="GI120" s="1819"/>
      <c r="GJ120" s="1819"/>
      <c r="GK120" s="1819"/>
      <c r="GL120" s="1819"/>
      <c r="GM120" s="1819"/>
      <c r="GN120" s="1819"/>
      <c r="GO120" s="1819"/>
      <c r="GP120" s="1819"/>
      <c r="GQ120" s="1819"/>
      <c r="GR120" s="1819"/>
      <c r="GS120" s="1819"/>
      <c r="GT120" s="1819"/>
      <c r="GU120" s="1819"/>
      <c r="GV120" s="1819"/>
      <c r="GW120" s="1819"/>
      <c r="GX120" s="1819"/>
      <c r="GY120" s="1819"/>
      <c r="GZ120" s="1819"/>
      <c r="HA120" s="1819"/>
      <c r="HB120" s="1819"/>
      <c r="HC120" s="1819"/>
      <c r="HD120" s="1819"/>
      <c r="HE120" s="1819"/>
      <c r="HF120" s="1819"/>
      <c r="HG120" s="1819"/>
      <c r="HH120" s="1819"/>
      <c r="HI120" s="1819"/>
      <c r="HJ120" s="1819"/>
      <c r="HK120" s="1819"/>
      <c r="HL120" s="1819"/>
      <c r="HM120" s="1819"/>
      <c r="HN120" s="1819"/>
      <c r="HO120" s="1819"/>
      <c r="HP120" s="1819"/>
      <c r="HQ120" s="1819"/>
      <c r="HR120" s="1819"/>
      <c r="HS120" s="1819"/>
      <c r="HT120" s="1819"/>
      <c r="HU120" s="1819"/>
      <c r="HV120" s="1819"/>
      <c r="HW120" s="1819"/>
      <c r="HX120" s="1819"/>
      <c r="HY120" s="1819"/>
      <c r="HZ120" s="1819"/>
      <c r="IA120" s="1819"/>
      <c r="IB120" s="1819"/>
      <c r="IC120" s="1819"/>
      <c r="ID120" s="1819"/>
      <c r="IE120" s="1819"/>
      <c r="IF120" s="1819"/>
      <c r="IG120" s="1819"/>
      <c r="IH120" s="1819"/>
      <c r="II120" s="1819"/>
      <c r="IJ120" s="1819"/>
      <c r="IK120" s="1819"/>
      <c r="IL120" s="1819"/>
      <c r="IM120" s="1819"/>
      <c r="IN120" s="1819"/>
      <c r="IO120" s="1819"/>
      <c r="IP120" s="1819"/>
      <c r="IQ120" s="1819"/>
      <c r="IR120" s="1819"/>
      <c r="IS120" s="1819"/>
      <c r="IT120" s="1819"/>
      <c r="IU120" s="1819"/>
      <c r="IV120" s="1819"/>
      <c r="IW120" s="1819"/>
      <c r="IX120" s="1819"/>
      <c r="IY120" s="1819"/>
      <c r="IZ120" s="1819"/>
      <c r="JA120" s="1819"/>
      <c r="JB120" s="1819"/>
      <c r="JC120" s="1819"/>
      <c r="JD120" s="1819"/>
      <c r="JE120" s="1819"/>
      <c r="JF120" s="1819"/>
      <c r="JG120" s="1819"/>
      <c r="JH120" s="1819"/>
      <c r="JI120" s="1819"/>
      <c r="JJ120" s="1819"/>
      <c r="JK120" s="1819"/>
      <c r="JL120" s="1819"/>
      <c r="JM120" s="1819"/>
      <c r="JN120" s="1819"/>
      <c r="JO120" s="1819"/>
      <c r="JP120" s="1819"/>
      <c r="JQ120" s="1819"/>
      <c r="JR120" s="1819"/>
      <c r="JS120" s="1819"/>
      <c r="JT120" s="1819"/>
      <c r="JU120" s="1819"/>
      <c r="JV120" s="1819"/>
      <c r="JW120" s="1819"/>
      <c r="JX120" s="1819"/>
      <c r="JY120" s="1819"/>
      <c r="JZ120" s="1819"/>
      <c r="KA120" s="1819"/>
      <c r="KB120" s="1819"/>
      <c r="KC120" s="1819"/>
      <c r="KD120" s="1819"/>
      <c r="KE120" s="1819"/>
      <c r="KF120" s="1819"/>
      <c r="KG120" s="1819"/>
      <c r="KH120" s="1819"/>
      <c r="KI120" s="1819"/>
      <c r="KJ120" s="1819"/>
      <c r="KK120" s="1819"/>
      <c r="KL120" s="1819"/>
      <c r="KM120" s="1819"/>
      <c r="KN120" s="1819"/>
      <c r="KO120" s="1819"/>
      <c r="KP120" s="1819"/>
      <c r="KQ120" s="1819"/>
      <c r="KR120" s="1819"/>
      <c r="KS120" s="1819"/>
      <c r="KT120" s="1819"/>
      <c r="KU120" s="1819"/>
      <c r="KV120" s="1819"/>
      <c r="KW120" s="1819"/>
      <c r="KX120" s="1819"/>
      <c r="KY120" s="1819"/>
      <c r="KZ120" s="1819"/>
      <c r="LA120" s="1819"/>
      <c r="LB120" s="1819"/>
      <c r="LC120" s="1819"/>
      <c r="LD120" s="1819"/>
      <c r="LE120" s="1819"/>
      <c r="LF120" s="1819"/>
      <c r="LG120" s="1819"/>
      <c r="LH120" s="1819"/>
    </row>
    <row r="121" s="1486" customFormat="1" ht="47" customHeight="1" spans="1:320">
      <c r="A121" s="1726">
        <v>45952</v>
      </c>
      <c r="B121" s="1724" t="s">
        <v>1541</v>
      </c>
      <c r="C121" s="1720" t="s">
        <v>1542</v>
      </c>
      <c r="D121" s="1725">
        <v>4500182578</v>
      </c>
      <c r="E121" s="1727" t="s">
        <v>3254</v>
      </c>
      <c r="F121" s="1725" t="s">
        <v>3255</v>
      </c>
      <c r="G121" s="1728" t="s">
        <v>2831</v>
      </c>
      <c r="H121" s="1728" t="s">
        <v>2831</v>
      </c>
      <c r="I121" s="1746" t="s">
        <v>2970</v>
      </c>
      <c r="J121" s="1736">
        <v>480</v>
      </c>
      <c r="K121" s="1747">
        <v>0</v>
      </c>
      <c r="L121" s="1747">
        <v>96</v>
      </c>
      <c r="M121" s="1747">
        <f t="shared" si="52"/>
        <v>5</v>
      </c>
      <c r="N121" s="1741">
        <v>46006</v>
      </c>
      <c r="O121" s="1741">
        <v>46004</v>
      </c>
      <c r="P121" s="1749"/>
      <c r="Q121" s="1764" t="s">
        <v>78</v>
      </c>
      <c r="R121" s="1764"/>
      <c r="S121" s="1753" t="s">
        <v>829</v>
      </c>
      <c r="T121" s="1766"/>
      <c r="U121" s="1766" t="s">
        <v>111</v>
      </c>
      <c r="V121" s="1767">
        <v>45971</v>
      </c>
      <c r="W121" s="1783" t="s">
        <v>88</v>
      </c>
      <c r="X121" s="1767" t="s">
        <v>3256</v>
      </c>
      <c r="Y121" s="1783"/>
      <c r="Z121" s="1783"/>
      <c r="AA121" s="1772" t="s">
        <v>3257</v>
      </c>
      <c r="AB121" s="1784" t="s">
        <v>262</v>
      </c>
      <c r="AC121" s="2091">
        <v>0.9974</v>
      </c>
      <c r="AD121" s="2092">
        <f t="shared" si="54"/>
        <v>478.752</v>
      </c>
      <c r="AE121" s="1722"/>
      <c r="AF121" s="1799" t="s">
        <v>81</v>
      </c>
      <c r="AG121" s="1799">
        <v>6</v>
      </c>
      <c r="AH121" s="1800">
        <f t="shared" si="55"/>
        <v>480</v>
      </c>
      <c r="AI121" s="1800"/>
      <c r="AJ121" s="1800"/>
      <c r="AK121" s="1800">
        <f t="shared" si="56"/>
        <v>20</v>
      </c>
      <c r="AL121" s="1800"/>
      <c r="AM121" s="1800"/>
      <c r="AN121" s="1800"/>
      <c r="AO121" s="1800" t="s">
        <v>63</v>
      </c>
      <c r="AP121" s="1800">
        <f t="shared" si="53"/>
        <v>480</v>
      </c>
      <c r="AQ121" s="1800"/>
      <c r="AR121" s="1808">
        <f t="shared" si="57"/>
        <v>80</v>
      </c>
      <c r="AS121" s="1808">
        <f t="shared" si="58"/>
        <v>80</v>
      </c>
      <c r="AT121" s="1808">
        <f t="shared" si="59"/>
        <v>80</v>
      </c>
      <c r="AU121" s="1808">
        <f t="shared" si="60"/>
        <v>80</v>
      </c>
      <c r="AV121" s="1808">
        <f t="shared" si="61"/>
        <v>80</v>
      </c>
      <c r="AW121" s="1808">
        <f t="shared" si="62"/>
        <v>80</v>
      </c>
      <c r="AX121" s="1808"/>
      <c r="AY121" s="1808">
        <f t="shared" si="48"/>
        <v>76.6666666666667</v>
      </c>
      <c r="AZ121" s="1808">
        <f t="shared" si="49"/>
        <v>3.33333333333333</v>
      </c>
      <c r="BA121" s="1747"/>
      <c r="BB121" s="1818"/>
      <c r="BC121" s="1819"/>
      <c r="BD121" s="1819"/>
      <c r="BE121" s="1819"/>
      <c r="BF121" s="1819"/>
      <c r="BG121" s="1819"/>
      <c r="BH121" s="1819"/>
      <c r="BI121" s="1819"/>
      <c r="BJ121" s="1819"/>
      <c r="BK121" s="1819"/>
      <c r="BL121" s="1819"/>
      <c r="BM121" s="1819"/>
      <c r="BN121" s="1819"/>
      <c r="BO121" s="1819"/>
      <c r="BP121" s="1819"/>
      <c r="BQ121" s="1819"/>
      <c r="BR121" s="1819"/>
      <c r="BS121" s="1819"/>
      <c r="BT121" s="1819"/>
      <c r="BU121" s="1819"/>
      <c r="BV121" s="1819"/>
      <c r="BW121" s="1819"/>
      <c r="BX121" s="1819"/>
      <c r="BY121" s="1819"/>
      <c r="BZ121" s="1819"/>
      <c r="CA121" s="1819"/>
      <c r="CB121" s="1819"/>
      <c r="CC121" s="1819"/>
      <c r="CD121" s="1819"/>
      <c r="CE121" s="1819"/>
      <c r="CF121" s="1819"/>
      <c r="CG121" s="1819"/>
      <c r="CH121" s="1819"/>
      <c r="CI121" s="1819"/>
      <c r="CJ121" s="1819"/>
      <c r="CK121" s="1819"/>
      <c r="CL121" s="1819"/>
      <c r="CM121" s="1819"/>
      <c r="CN121" s="1819"/>
      <c r="CO121" s="1819"/>
      <c r="CP121" s="1819"/>
      <c r="CQ121" s="1819"/>
      <c r="CR121" s="1819"/>
      <c r="CS121" s="1819"/>
      <c r="CT121" s="1819"/>
      <c r="CU121" s="1819"/>
      <c r="CV121" s="1819"/>
      <c r="CW121" s="1819"/>
      <c r="CX121" s="1819"/>
      <c r="CY121" s="1819"/>
      <c r="CZ121" s="1819"/>
      <c r="DA121" s="1819"/>
      <c r="DB121" s="1819"/>
      <c r="DC121" s="1819"/>
      <c r="DD121" s="1819"/>
      <c r="DE121" s="1819"/>
      <c r="DF121" s="1819"/>
      <c r="DG121" s="1819"/>
      <c r="DH121" s="1819"/>
      <c r="DI121" s="1819"/>
      <c r="DJ121" s="1819"/>
      <c r="DK121" s="1819"/>
      <c r="DL121" s="1819"/>
      <c r="DM121" s="1819"/>
      <c r="DN121" s="1819"/>
      <c r="DO121" s="1819"/>
      <c r="DP121" s="1819"/>
      <c r="DQ121" s="1819"/>
      <c r="DR121" s="1819"/>
      <c r="DS121" s="1819"/>
      <c r="DT121" s="1819"/>
      <c r="DU121" s="1819"/>
      <c r="DV121" s="1819"/>
      <c r="DW121" s="1819"/>
      <c r="DX121" s="1819"/>
      <c r="DY121" s="1819"/>
      <c r="DZ121" s="1819"/>
      <c r="EA121" s="1819"/>
      <c r="EB121" s="1819"/>
      <c r="EC121" s="1819"/>
      <c r="ED121" s="1819"/>
      <c r="EE121" s="1819"/>
      <c r="EF121" s="1819"/>
      <c r="EG121" s="1819"/>
      <c r="EH121" s="1819"/>
      <c r="EI121" s="1819"/>
      <c r="EJ121" s="1819"/>
      <c r="EK121" s="1819"/>
      <c r="EL121" s="1819"/>
      <c r="EM121" s="1819"/>
      <c r="EN121" s="1819"/>
      <c r="EO121" s="1819"/>
      <c r="EP121" s="1819"/>
      <c r="EQ121" s="1819"/>
      <c r="ER121" s="1819"/>
      <c r="ES121" s="1819"/>
      <c r="ET121" s="1819"/>
      <c r="EU121" s="1819"/>
      <c r="EV121" s="1819"/>
      <c r="EW121" s="1819"/>
      <c r="EX121" s="1819"/>
      <c r="EY121" s="1819"/>
      <c r="EZ121" s="1819"/>
      <c r="FA121" s="1819"/>
      <c r="FB121" s="1819"/>
      <c r="FC121" s="1819"/>
      <c r="FD121" s="1819"/>
      <c r="FE121" s="1819"/>
      <c r="FF121" s="1819"/>
      <c r="FG121" s="1819"/>
      <c r="FH121" s="1819"/>
      <c r="FI121" s="1819"/>
      <c r="FJ121" s="1819"/>
      <c r="FK121" s="1819"/>
      <c r="FL121" s="1819"/>
      <c r="FM121" s="1819"/>
      <c r="FN121" s="1819"/>
      <c r="FO121" s="1819"/>
      <c r="FP121" s="1819"/>
      <c r="FQ121" s="1819"/>
      <c r="FR121" s="1819"/>
      <c r="FS121" s="1819"/>
      <c r="FT121" s="1819"/>
      <c r="FU121" s="1819"/>
      <c r="FV121" s="1819"/>
      <c r="FW121" s="1819"/>
      <c r="FX121" s="1819"/>
      <c r="FY121" s="1819"/>
      <c r="FZ121" s="1819"/>
      <c r="GA121" s="1819"/>
      <c r="GB121" s="1819"/>
      <c r="GC121" s="1819"/>
      <c r="GD121" s="1819"/>
      <c r="GE121" s="1819"/>
      <c r="GF121" s="1819"/>
      <c r="GG121" s="1819"/>
      <c r="GH121" s="1819"/>
      <c r="GI121" s="1819"/>
      <c r="GJ121" s="1819"/>
      <c r="GK121" s="1819"/>
      <c r="GL121" s="1819"/>
      <c r="GM121" s="1819"/>
      <c r="GN121" s="1819"/>
      <c r="GO121" s="1819"/>
      <c r="GP121" s="1819"/>
      <c r="GQ121" s="1819"/>
      <c r="GR121" s="1819"/>
      <c r="GS121" s="1819"/>
      <c r="GT121" s="1819"/>
      <c r="GU121" s="1819"/>
      <c r="GV121" s="1819"/>
      <c r="GW121" s="1819"/>
      <c r="GX121" s="1819"/>
      <c r="GY121" s="1819"/>
      <c r="GZ121" s="1819"/>
      <c r="HA121" s="1819"/>
      <c r="HB121" s="1819"/>
      <c r="HC121" s="1819"/>
      <c r="HD121" s="1819"/>
      <c r="HE121" s="1819"/>
      <c r="HF121" s="1819"/>
      <c r="HG121" s="1819"/>
      <c r="HH121" s="1819"/>
      <c r="HI121" s="1819"/>
      <c r="HJ121" s="1819"/>
      <c r="HK121" s="1819"/>
      <c r="HL121" s="1819"/>
      <c r="HM121" s="1819"/>
      <c r="HN121" s="1819"/>
      <c r="HO121" s="1819"/>
      <c r="HP121" s="1819"/>
      <c r="HQ121" s="1819"/>
      <c r="HR121" s="1819"/>
      <c r="HS121" s="1819"/>
      <c r="HT121" s="1819"/>
      <c r="HU121" s="1819"/>
      <c r="HV121" s="1819"/>
      <c r="HW121" s="1819"/>
      <c r="HX121" s="1819"/>
      <c r="HY121" s="1819"/>
      <c r="HZ121" s="1819"/>
      <c r="IA121" s="1819"/>
      <c r="IB121" s="1819"/>
      <c r="IC121" s="1819"/>
      <c r="ID121" s="1819"/>
      <c r="IE121" s="1819"/>
      <c r="IF121" s="1819"/>
      <c r="IG121" s="1819"/>
      <c r="IH121" s="1819"/>
      <c r="II121" s="1819"/>
      <c r="IJ121" s="1819"/>
      <c r="IK121" s="1819"/>
      <c r="IL121" s="1819"/>
      <c r="IM121" s="1819"/>
      <c r="IN121" s="1819"/>
      <c r="IO121" s="1819"/>
      <c r="IP121" s="1819"/>
      <c r="IQ121" s="1819"/>
      <c r="IR121" s="1819"/>
      <c r="IS121" s="1819"/>
      <c r="IT121" s="1819"/>
      <c r="IU121" s="1819"/>
      <c r="IV121" s="1819"/>
      <c r="IW121" s="1819"/>
      <c r="IX121" s="1819"/>
      <c r="IY121" s="1819"/>
      <c r="IZ121" s="1819"/>
      <c r="JA121" s="1819"/>
      <c r="JB121" s="1819"/>
      <c r="JC121" s="1819"/>
      <c r="JD121" s="1819"/>
      <c r="JE121" s="1819"/>
      <c r="JF121" s="1819"/>
      <c r="JG121" s="1819"/>
      <c r="JH121" s="1819"/>
      <c r="JI121" s="1819"/>
      <c r="JJ121" s="1819"/>
      <c r="JK121" s="1819"/>
      <c r="JL121" s="1819"/>
      <c r="JM121" s="1819"/>
      <c r="JN121" s="1819"/>
      <c r="JO121" s="1819"/>
      <c r="JP121" s="1819"/>
      <c r="JQ121" s="1819"/>
      <c r="JR121" s="1819"/>
      <c r="JS121" s="1819"/>
      <c r="JT121" s="1819"/>
      <c r="JU121" s="1819"/>
      <c r="JV121" s="1819"/>
      <c r="JW121" s="1819"/>
      <c r="JX121" s="1819"/>
      <c r="JY121" s="1819"/>
      <c r="JZ121" s="1819"/>
      <c r="KA121" s="1819"/>
      <c r="KB121" s="1819"/>
      <c r="KC121" s="1819"/>
      <c r="KD121" s="1819"/>
      <c r="KE121" s="1819"/>
      <c r="KF121" s="1819"/>
      <c r="KG121" s="1819"/>
      <c r="KH121" s="1819"/>
      <c r="KI121" s="1819"/>
      <c r="KJ121" s="1819"/>
      <c r="KK121" s="1819"/>
      <c r="KL121" s="1819"/>
      <c r="KM121" s="1819"/>
      <c r="KN121" s="1819"/>
      <c r="KO121" s="1819"/>
      <c r="KP121" s="1819"/>
      <c r="KQ121" s="1819"/>
      <c r="KR121" s="1819"/>
      <c r="KS121" s="1819"/>
      <c r="KT121" s="1819"/>
      <c r="KU121" s="1819"/>
      <c r="KV121" s="1819"/>
      <c r="KW121" s="1819"/>
      <c r="KX121" s="1819"/>
      <c r="KY121" s="1819"/>
      <c r="KZ121" s="1819"/>
      <c r="LA121" s="1819"/>
      <c r="LB121" s="1819"/>
      <c r="LC121" s="1819"/>
      <c r="LD121" s="1819"/>
      <c r="LE121" s="1819"/>
      <c r="LF121" s="1819"/>
      <c r="LG121" s="1819"/>
      <c r="LH121" s="1819"/>
    </row>
    <row r="122" s="1486" customFormat="1" ht="47" customHeight="1" spans="1:320">
      <c r="A122" s="1726">
        <v>45960</v>
      </c>
      <c r="B122" s="1724" t="s">
        <v>3258</v>
      </c>
      <c r="C122" s="1720" t="s">
        <v>1632</v>
      </c>
      <c r="D122" s="1725">
        <v>4500183306</v>
      </c>
      <c r="E122" s="1727" t="s">
        <v>3259</v>
      </c>
      <c r="F122" s="1725" t="s">
        <v>3260</v>
      </c>
      <c r="G122" s="2460" t="s">
        <v>2895</v>
      </c>
      <c r="H122" s="1728" t="s">
        <v>2895</v>
      </c>
      <c r="I122" s="1746" t="s">
        <v>2926</v>
      </c>
      <c r="J122" s="1736">
        <v>2400</v>
      </c>
      <c r="K122" s="1747">
        <v>0</v>
      </c>
      <c r="L122" s="1747">
        <v>24</v>
      </c>
      <c r="M122" s="1747">
        <f t="shared" si="52"/>
        <v>100</v>
      </c>
      <c r="N122" s="1741">
        <v>46006</v>
      </c>
      <c r="O122" s="1741">
        <v>46004</v>
      </c>
      <c r="P122" s="1749">
        <v>46008</v>
      </c>
      <c r="Q122" s="1764" t="s">
        <v>78</v>
      </c>
      <c r="R122" s="1764"/>
      <c r="S122" s="1753" t="s">
        <v>829</v>
      </c>
      <c r="T122" s="1766"/>
      <c r="U122" s="1766" t="s">
        <v>168</v>
      </c>
      <c r="V122" s="1767">
        <v>45965</v>
      </c>
      <c r="W122" s="1783" t="s">
        <v>111</v>
      </c>
      <c r="X122" s="1767" t="s">
        <v>3261</v>
      </c>
      <c r="Y122" s="1783"/>
      <c r="Z122" s="1783" t="s">
        <v>3262</v>
      </c>
      <c r="AA122" s="1772" t="s">
        <v>3263</v>
      </c>
      <c r="AB122" s="1784" t="s">
        <v>651</v>
      </c>
      <c r="AC122" s="2091">
        <v>1.0012</v>
      </c>
      <c r="AD122" s="2092">
        <f t="shared" si="54"/>
        <v>2402.88</v>
      </c>
      <c r="AE122" s="1722"/>
      <c r="AF122" s="1799" t="s">
        <v>81</v>
      </c>
      <c r="AG122" s="1799">
        <v>6</v>
      </c>
      <c r="AH122" s="1800">
        <f t="shared" si="55"/>
        <v>2400</v>
      </c>
      <c r="AI122" s="1800"/>
      <c r="AJ122" s="1800"/>
      <c r="AK122" s="1800">
        <f t="shared" si="56"/>
        <v>100</v>
      </c>
      <c r="AL122" s="1800"/>
      <c r="AM122" s="1800"/>
      <c r="AN122" s="1800"/>
      <c r="AO122" s="1800" t="s">
        <v>63</v>
      </c>
      <c r="AP122" s="1800">
        <f t="shared" si="53"/>
        <v>2400</v>
      </c>
      <c r="AQ122" s="1800"/>
      <c r="AR122" s="1808">
        <f t="shared" si="57"/>
        <v>400</v>
      </c>
      <c r="AS122" s="1808">
        <f t="shared" si="58"/>
        <v>400</v>
      </c>
      <c r="AT122" s="1808">
        <f t="shared" si="59"/>
        <v>400</v>
      </c>
      <c r="AU122" s="1808">
        <f t="shared" si="60"/>
        <v>400</v>
      </c>
      <c r="AV122" s="1808">
        <f t="shared" si="61"/>
        <v>400</v>
      </c>
      <c r="AW122" s="1808">
        <f t="shared" si="62"/>
        <v>400</v>
      </c>
      <c r="AX122" s="1808"/>
      <c r="AY122" s="1808">
        <f t="shared" si="48"/>
        <v>383.333333333333</v>
      </c>
      <c r="AZ122" s="1808">
        <f t="shared" si="49"/>
        <v>16.6666666666667</v>
      </c>
      <c r="BA122" s="1747"/>
      <c r="BB122" s="1818"/>
      <c r="BC122" s="1819"/>
      <c r="BD122" s="1819"/>
      <c r="BE122" s="1819"/>
      <c r="BF122" s="1819"/>
      <c r="BG122" s="1819"/>
      <c r="BH122" s="1819"/>
      <c r="BI122" s="1819"/>
      <c r="BJ122" s="1819"/>
      <c r="BK122" s="1819"/>
      <c r="BL122" s="1819"/>
      <c r="BM122" s="1819"/>
      <c r="BN122" s="1819"/>
      <c r="BO122" s="1819"/>
      <c r="BP122" s="1819"/>
      <c r="BQ122" s="1819"/>
      <c r="BR122" s="1819"/>
      <c r="BS122" s="1819"/>
      <c r="BT122" s="1819"/>
      <c r="BU122" s="1819"/>
      <c r="BV122" s="1819"/>
      <c r="BW122" s="1819"/>
      <c r="BX122" s="1819"/>
      <c r="BY122" s="1819"/>
      <c r="BZ122" s="1819"/>
      <c r="CA122" s="1819"/>
      <c r="CB122" s="1819"/>
      <c r="CC122" s="1819"/>
      <c r="CD122" s="1819"/>
      <c r="CE122" s="1819"/>
      <c r="CF122" s="1819"/>
      <c r="CG122" s="1819"/>
      <c r="CH122" s="1819"/>
      <c r="CI122" s="1819"/>
      <c r="CJ122" s="1819"/>
      <c r="CK122" s="1819"/>
      <c r="CL122" s="1819"/>
      <c r="CM122" s="1819"/>
      <c r="CN122" s="1819"/>
      <c r="CO122" s="1819"/>
      <c r="CP122" s="1819"/>
      <c r="CQ122" s="1819"/>
      <c r="CR122" s="1819"/>
      <c r="CS122" s="1819"/>
      <c r="CT122" s="1819"/>
      <c r="CU122" s="1819"/>
      <c r="CV122" s="1819"/>
      <c r="CW122" s="1819"/>
      <c r="CX122" s="1819"/>
      <c r="CY122" s="1819"/>
      <c r="CZ122" s="1819"/>
      <c r="DA122" s="1819"/>
      <c r="DB122" s="1819"/>
      <c r="DC122" s="1819"/>
      <c r="DD122" s="1819"/>
      <c r="DE122" s="1819"/>
      <c r="DF122" s="1819"/>
      <c r="DG122" s="1819"/>
      <c r="DH122" s="1819"/>
      <c r="DI122" s="1819"/>
      <c r="DJ122" s="1819"/>
      <c r="DK122" s="1819"/>
      <c r="DL122" s="1819"/>
      <c r="DM122" s="1819"/>
      <c r="DN122" s="1819"/>
      <c r="DO122" s="1819"/>
      <c r="DP122" s="1819"/>
      <c r="DQ122" s="1819"/>
      <c r="DR122" s="1819"/>
      <c r="DS122" s="1819"/>
      <c r="DT122" s="1819"/>
      <c r="DU122" s="1819"/>
      <c r="DV122" s="1819"/>
      <c r="DW122" s="1819"/>
      <c r="DX122" s="1819"/>
      <c r="DY122" s="1819"/>
      <c r="DZ122" s="1819"/>
      <c r="EA122" s="1819"/>
      <c r="EB122" s="1819"/>
      <c r="EC122" s="1819"/>
      <c r="ED122" s="1819"/>
      <c r="EE122" s="1819"/>
      <c r="EF122" s="1819"/>
      <c r="EG122" s="1819"/>
      <c r="EH122" s="1819"/>
      <c r="EI122" s="1819"/>
      <c r="EJ122" s="1819"/>
      <c r="EK122" s="1819"/>
      <c r="EL122" s="1819"/>
      <c r="EM122" s="1819"/>
      <c r="EN122" s="1819"/>
      <c r="EO122" s="1819"/>
      <c r="EP122" s="1819"/>
      <c r="EQ122" s="1819"/>
      <c r="ER122" s="1819"/>
      <c r="ES122" s="1819"/>
      <c r="ET122" s="1819"/>
      <c r="EU122" s="1819"/>
      <c r="EV122" s="1819"/>
      <c r="EW122" s="1819"/>
      <c r="EX122" s="1819"/>
      <c r="EY122" s="1819"/>
      <c r="EZ122" s="1819"/>
      <c r="FA122" s="1819"/>
      <c r="FB122" s="1819"/>
      <c r="FC122" s="1819"/>
      <c r="FD122" s="1819"/>
      <c r="FE122" s="1819"/>
      <c r="FF122" s="1819"/>
      <c r="FG122" s="1819"/>
      <c r="FH122" s="1819"/>
      <c r="FI122" s="1819"/>
      <c r="FJ122" s="1819"/>
      <c r="FK122" s="1819"/>
      <c r="FL122" s="1819"/>
      <c r="FM122" s="1819"/>
      <c r="FN122" s="1819"/>
      <c r="FO122" s="1819"/>
      <c r="FP122" s="1819"/>
      <c r="FQ122" s="1819"/>
      <c r="FR122" s="1819"/>
      <c r="FS122" s="1819"/>
      <c r="FT122" s="1819"/>
      <c r="FU122" s="1819"/>
      <c r="FV122" s="1819"/>
      <c r="FW122" s="1819"/>
      <c r="FX122" s="1819"/>
      <c r="FY122" s="1819"/>
      <c r="FZ122" s="1819"/>
      <c r="GA122" s="1819"/>
      <c r="GB122" s="1819"/>
      <c r="GC122" s="1819"/>
      <c r="GD122" s="1819"/>
      <c r="GE122" s="1819"/>
      <c r="GF122" s="1819"/>
      <c r="GG122" s="1819"/>
      <c r="GH122" s="1819"/>
      <c r="GI122" s="1819"/>
      <c r="GJ122" s="1819"/>
      <c r="GK122" s="1819"/>
      <c r="GL122" s="1819"/>
      <c r="GM122" s="1819"/>
      <c r="GN122" s="1819"/>
      <c r="GO122" s="1819"/>
      <c r="GP122" s="1819"/>
      <c r="GQ122" s="1819"/>
      <c r="GR122" s="1819"/>
      <c r="GS122" s="1819"/>
      <c r="GT122" s="1819"/>
      <c r="GU122" s="1819"/>
      <c r="GV122" s="1819"/>
      <c r="GW122" s="1819"/>
      <c r="GX122" s="1819"/>
      <c r="GY122" s="1819"/>
      <c r="GZ122" s="1819"/>
      <c r="HA122" s="1819"/>
      <c r="HB122" s="1819"/>
      <c r="HC122" s="1819"/>
      <c r="HD122" s="1819"/>
      <c r="HE122" s="1819"/>
      <c r="HF122" s="1819"/>
      <c r="HG122" s="1819"/>
      <c r="HH122" s="1819"/>
      <c r="HI122" s="1819"/>
      <c r="HJ122" s="1819"/>
      <c r="HK122" s="1819"/>
      <c r="HL122" s="1819"/>
      <c r="HM122" s="1819"/>
      <c r="HN122" s="1819"/>
      <c r="HO122" s="1819"/>
      <c r="HP122" s="1819"/>
      <c r="HQ122" s="1819"/>
      <c r="HR122" s="1819"/>
      <c r="HS122" s="1819"/>
      <c r="HT122" s="1819"/>
      <c r="HU122" s="1819"/>
      <c r="HV122" s="1819"/>
      <c r="HW122" s="1819"/>
      <c r="HX122" s="1819"/>
      <c r="HY122" s="1819"/>
      <c r="HZ122" s="1819"/>
      <c r="IA122" s="1819"/>
      <c r="IB122" s="1819"/>
      <c r="IC122" s="1819"/>
      <c r="ID122" s="1819"/>
      <c r="IE122" s="1819"/>
      <c r="IF122" s="1819"/>
      <c r="IG122" s="1819"/>
      <c r="IH122" s="1819"/>
      <c r="II122" s="1819"/>
      <c r="IJ122" s="1819"/>
      <c r="IK122" s="1819"/>
      <c r="IL122" s="1819"/>
      <c r="IM122" s="1819"/>
      <c r="IN122" s="1819"/>
      <c r="IO122" s="1819"/>
      <c r="IP122" s="1819"/>
      <c r="IQ122" s="1819"/>
      <c r="IR122" s="1819"/>
      <c r="IS122" s="1819"/>
      <c r="IT122" s="1819"/>
      <c r="IU122" s="1819"/>
      <c r="IV122" s="1819"/>
      <c r="IW122" s="1819"/>
      <c r="IX122" s="1819"/>
      <c r="IY122" s="1819"/>
      <c r="IZ122" s="1819"/>
      <c r="JA122" s="1819"/>
      <c r="JB122" s="1819"/>
      <c r="JC122" s="1819"/>
      <c r="JD122" s="1819"/>
      <c r="JE122" s="1819"/>
      <c r="JF122" s="1819"/>
      <c r="JG122" s="1819"/>
      <c r="JH122" s="1819"/>
      <c r="JI122" s="1819"/>
      <c r="JJ122" s="1819"/>
      <c r="JK122" s="1819"/>
      <c r="JL122" s="1819"/>
      <c r="JM122" s="1819"/>
      <c r="JN122" s="1819"/>
      <c r="JO122" s="1819"/>
      <c r="JP122" s="1819"/>
      <c r="JQ122" s="1819"/>
      <c r="JR122" s="1819"/>
      <c r="JS122" s="1819"/>
      <c r="JT122" s="1819"/>
      <c r="JU122" s="1819"/>
      <c r="JV122" s="1819"/>
      <c r="JW122" s="1819"/>
      <c r="JX122" s="1819"/>
      <c r="JY122" s="1819"/>
      <c r="JZ122" s="1819"/>
      <c r="KA122" s="1819"/>
      <c r="KB122" s="1819"/>
      <c r="KC122" s="1819"/>
      <c r="KD122" s="1819"/>
      <c r="KE122" s="1819"/>
      <c r="KF122" s="1819"/>
      <c r="KG122" s="1819"/>
      <c r="KH122" s="1819"/>
      <c r="KI122" s="1819"/>
      <c r="KJ122" s="1819"/>
      <c r="KK122" s="1819"/>
      <c r="KL122" s="1819"/>
      <c r="KM122" s="1819"/>
      <c r="KN122" s="1819"/>
      <c r="KO122" s="1819"/>
      <c r="KP122" s="1819"/>
      <c r="KQ122" s="1819"/>
      <c r="KR122" s="1819"/>
      <c r="KS122" s="1819"/>
      <c r="KT122" s="1819"/>
      <c r="KU122" s="1819"/>
      <c r="KV122" s="1819"/>
      <c r="KW122" s="1819"/>
      <c r="KX122" s="1819"/>
      <c r="KY122" s="1819"/>
      <c r="KZ122" s="1819"/>
      <c r="LA122" s="1819"/>
      <c r="LB122" s="1819"/>
      <c r="LC122" s="1819"/>
      <c r="LD122" s="1819"/>
      <c r="LE122" s="1819"/>
      <c r="LF122" s="1819"/>
      <c r="LG122" s="1819"/>
      <c r="LH122" s="1819"/>
    </row>
    <row r="123" s="1486" customFormat="1" ht="47" customHeight="1" spans="1:320">
      <c r="A123" s="1726">
        <v>45978</v>
      </c>
      <c r="B123" s="1724" t="s">
        <v>3244</v>
      </c>
      <c r="C123" s="1720" t="s">
        <v>1632</v>
      </c>
      <c r="D123" s="1725">
        <v>4500185887</v>
      </c>
      <c r="E123" s="1727" t="s">
        <v>3264</v>
      </c>
      <c r="F123" s="1725" t="s">
        <v>3265</v>
      </c>
      <c r="G123" s="1728" t="s">
        <v>2895</v>
      </c>
      <c r="H123" s="1728" t="s">
        <v>2895</v>
      </c>
      <c r="I123" s="1746" t="s">
        <v>2926</v>
      </c>
      <c r="J123" s="1736">
        <v>3000</v>
      </c>
      <c r="K123" s="1747">
        <v>0</v>
      </c>
      <c r="L123" s="1747">
        <v>24</v>
      </c>
      <c r="M123" s="1747">
        <f t="shared" si="52"/>
        <v>125</v>
      </c>
      <c r="N123" s="1741">
        <v>46006</v>
      </c>
      <c r="O123" s="1741">
        <v>46004</v>
      </c>
      <c r="P123" s="1749"/>
      <c r="Q123" s="1764" t="s">
        <v>78</v>
      </c>
      <c r="R123" s="1764"/>
      <c r="S123" s="1753" t="s">
        <v>829</v>
      </c>
      <c r="T123" s="1766"/>
      <c r="U123" s="1766" t="s">
        <v>111</v>
      </c>
      <c r="V123" s="1767">
        <v>45988</v>
      </c>
      <c r="W123" s="1783" t="s">
        <v>88</v>
      </c>
      <c r="X123" s="1767" t="s">
        <v>88</v>
      </c>
      <c r="Y123" s="1783"/>
      <c r="Z123" s="1783"/>
      <c r="AA123" s="1772" t="s">
        <v>3247</v>
      </c>
      <c r="AB123" s="1784" t="s">
        <v>618</v>
      </c>
      <c r="AC123" s="2091">
        <v>1.0079</v>
      </c>
      <c r="AD123" s="2092">
        <f t="shared" si="54"/>
        <v>3023.7</v>
      </c>
      <c r="AE123" s="1722"/>
      <c r="AF123" s="1799" t="s">
        <v>81</v>
      </c>
      <c r="AG123" s="1799">
        <v>6</v>
      </c>
      <c r="AH123" s="1800">
        <f t="shared" si="55"/>
        <v>3000</v>
      </c>
      <c r="AI123" s="1800"/>
      <c r="AJ123" s="1800"/>
      <c r="AK123" s="1800">
        <f t="shared" si="56"/>
        <v>125</v>
      </c>
      <c r="AL123" s="1800"/>
      <c r="AM123" s="1800"/>
      <c r="AN123" s="1800"/>
      <c r="AO123" s="1800" t="s">
        <v>63</v>
      </c>
      <c r="AP123" s="1800">
        <f t="shared" si="53"/>
        <v>3000</v>
      </c>
      <c r="AQ123" s="1800"/>
      <c r="AR123" s="1808">
        <f t="shared" si="57"/>
        <v>500</v>
      </c>
      <c r="AS123" s="1808">
        <f t="shared" si="58"/>
        <v>500</v>
      </c>
      <c r="AT123" s="1808">
        <f t="shared" si="59"/>
        <v>500</v>
      </c>
      <c r="AU123" s="1808">
        <f t="shared" si="60"/>
        <v>500</v>
      </c>
      <c r="AV123" s="1808">
        <f t="shared" si="61"/>
        <v>500</v>
      </c>
      <c r="AW123" s="1808">
        <f t="shared" si="62"/>
        <v>500</v>
      </c>
      <c r="AX123" s="1808"/>
      <c r="AY123" s="1808">
        <f t="shared" si="48"/>
        <v>479.166666666667</v>
      </c>
      <c r="AZ123" s="1808">
        <f t="shared" si="49"/>
        <v>20.8333333333333</v>
      </c>
      <c r="BA123" s="1747"/>
      <c r="BB123" s="1818"/>
      <c r="BC123" s="1819"/>
      <c r="BD123" s="1819"/>
      <c r="BE123" s="1819"/>
      <c r="BF123" s="1819"/>
      <c r="BG123" s="1819"/>
      <c r="BH123" s="1819"/>
      <c r="BI123" s="1819"/>
      <c r="BJ123" s="1819"/>
      <c r="BK123" s="1819"/>
      <c r="BL123" s="1819"/>
      <c r="BM123" s="1819"/>
      <c r="BN123" s="1819"/>
      <c r="BO123" s="1819"/>
      <c r="BP123" s="1819"/>
      <c r="BQ123" s="1819"/>
      <c r="BR123" s="1819"/>
      <c r="BS123" s="1819"/>
      <c r="BT123" s="1819"/>
      <c r="BU123" s="1819"/>
      <c r="BV123" s="1819"/>
      <c r="BW123" s="1819"/>
      <c r="BX123" s="1819"/>
      <c r="BY123" s="1819"/>
      <c r="BZ123" s="1819"/>
      <c r="CA123" s="1819"/>
      <c r="CB123" s="1819"/>
      <c r="CC123" s="1819"/>
      <c r="CD123" s="1819"/>
      <c r="CE123" s="1819"/>
      <c r="CF123" s="1819"/>
      <c r="CG123" s="1819"/>
      <c r="CH123" s="1819"/>
      <c r="CI123" s="1819"/>
      <c r="CJ123" s="1819"/>
      <c r="CK123" s="1819"/>
      <c r="CL123" s="1819"/>
      <c r="CM123" s="1819"/>
      <c r="CN123" s="1819"/>
      <c r="CO123" s="1819"/>
      <c r="CP123" s="1819"/>
      <c r="CQ123" s="1819"/>
      <c r="CR123" s="1819"/>
      <c r="CS123" s="1819"/>
      <c r="CT123" s="1819"/>
      <c r="CU123" s="1819"/>
      <c r="CV123" s="1819"/>
      <c r="CW123" s="1819"/>
      <c r="CX123" s="1819"/>
      <c r="CY123" s="1819"/>
      <c r="CZ123" s="1819"/>
      <c r="DA123" s="1819"/>
      <c r="DB123" s="1819"/>
      <c r="DC123" s="1819"/>
      <c r="DD123" s="1819"/>
      <c r="DE123" s="1819"/>
      <c r="DF123" s="1819"/>
      <c r="DG123" s="1819"/>
      <c r="DH123" s="1819"/>
      <c r="DI123" s="1819"/>
      <c r="DJ123" s="1819"/>
      <c r="DK123" s="1819"/>
      <c r="DL123" s="1819"/>
      <c r="DM123" s="1819"/>
      <c r="DN123" s="1819"/>
      <c r="DO123" s="1819"/>
      <c r="DP123" s="1819"/>
      <c r="DQ123" s="1819"/>
      <c r="DR123" s="1819"/>
      <c r="DS123" s="1819"/>
      <c r="DT123" s="1819"/>
      <c r="DU123" s="1819"/>
      <c r="DV123" s="1819"/>
      <c r="DW123" s="1819"/>
      <c r="DX123" s="1819"/>
      <c r="DY123" s="1819"/>
      <c r="DZ123" s="1819"/>
      <c r="EA123" s="1819"/>
      <c r="EB123" s="1819"/>
      <c r="EC123" s="1819"/>
      <c r="ED123" s="1819"/>
      <c r="EE123" s="1819"/>
      <c r="EF123" s="1819"/>
      <c r="EG123" s="1819"/>
      <c r="EH123" s="1819"/>
      <c r="EI123" s="1819"/>
      <c r="EJ123" s="1819"/>
      <c r="EK123" s="1819"/>
      <c r="EL123" s="1819"/>
      <c r="EM123" s="1819"/>
      <c r="EN123" s="1819"/>
      <c r="EO123" s="1819"/>
      <c r="EP123" s="1819"/>
      <c r="EQ123" s="1819"/>
      <c r="ER123" s="1819"/>
      <c r="ES123" s="1819"/>
      <c r="ET123" s="1819"/>
      <c r="EU123" s="1819"/>
      <c r="EV123" s="1819"/>
      <c r="EW123" s="1819"/>
      <c r="EX123" s="1819"/>
      <c r="EY123" s="1819"/>
      <c r="EZ123" s="1819"/>
      <c r="FA123" s="1819"/>
      <c r="FB123" s="1819"/>
      <c r="FC123" s="1819"/>
      <c r="FD123" s="1819"/>
      <c r="FE123" s="1819"/>
      <c r="FF123" s="1819"/>
      <c r="FG123" s="1819"/>
      <c r="FH123" s="1819"/>
      <c r="FI123" s="1819"/>
      <c r="FJ123" s="1819"/>
      <c r="FK123" s="1819"/>
      <c r="FL123" s="1819"/>
      <c r="FM123" s="1819"/>
      <c r="FN123" s="1819"/>
      <c r="FO123" s="1819"/>
      <c r="FP123" s="1819"/>
      <c r="FQ123" s="1819"/>
      <c r="FR123" s="1819"/>
      <c r="FS123" s="1819"/>
      <c r="FT123" s="1819"/>
      <c r="FU123" s="1819"/>
      <c r="FV123" s="1819"/>
      <c r="FW123" s="1819"/>
      <c r="FX123" s="1819"/>
      <c r="FY123" s="1819"/>
      <c r="FZ123" s="1819"/>
      <c r="GA123" s="1819"/>
      <c r="GB123" s="1819"/>
      <c r="GC123" s="1819"/>
      <c r="GD123" s="1819"/>
      <c r="GE123" s="1819"/>
      <c r="GF123" s="1819"/>
      <c r="GG123" s="1819"/>
      <c r="GH123" s="1819"/>
      <c r="GI123" s="1819"/>
      <c r="GJ123" s="1819"/>
      <c r="GK123" s="1819"/>
      <c r="GL123" s="1819"/>
      <c r="GM123" s="1819"/>
      <c r="GN123" s="1819"/>
      <c r="GO123" s="1819"/>
      <c r="GP123" s="1819"/>
      <c r="GQ123" s="1819"/>
      <c r="GR123" s="1819"/>
      <c r="GS123" s="1819"/>
      <c r="GT123" s="1819"/>
      <c r="GU123" s="1819"/>
      <c r="GV123" s="1819"/>
      <c r="GW123" s="1819"/>
      <c r="GX123" s="1819"/>
      <c r="GY123" s="1819"/>
      <c r="GZ123" s="1819"/>
      <c r="HA123" s="1819"/>
      <c r="HB123" s="1819"/>
      <c r="HC123" s="1819"/>
      <c r="HD123" s="1819"/>
      <c r="HE123" s="1819"/>
      <c r="HF123" s="1819"/>
      <c r="HG123" s="1819"/>
      <c r="HH123" s="1819"/>
      <c r="HI123" s="1819"/>
      <c r="HJ123" s="1819"/>
      <c r="HK123" s="1819"/>
      <c r="HL123" s="1819"/>
      <c r="HM123" s="1819"/>
      <c r="HN123" s="1819"/>
      <c r="HO123" s="1819"/>
      <c r="HP123" s="1819"/>
      <c r="HQ123" s="1819"/>
      <c r="HR123" s="1819"/>
      <c r="HS123" s="1819"/>
      <c r="HT123" s="1819"/>
      <c r="HU123" s="1819"/>
      <c r="HV123" s="1819"/>
      <c r="HW123" s="1819"/>
      <c r="HX123" s="1819"/>
      <c r="HY123" s="1819"/>
      <c r="HZ123" s="1819"/>
      <c r="IA123" s="1819"/>
      <c r="IB123" s="1819"/>
      <c r="IC123" s="1819"/>
      <c r="ID123" s="1819"/>
      <c r="IE123" s="1819"/>
      <c r="IF123" s="1819"/>
      <c r="IG123" s="1819"/>
      <c r="IH123" s="1819"/>
      <c r="II123" s="1819"/>
      <c r="IJ123" s="1819"/>
      <c r="IK123" s="1819"/>
      <c r="IL123" s="1819"/>
      <c r="IM123" s="1819"/>
      <c r="IN123" s="1819"/>
      <c r="IO123" s="1819"/>
      <c r="IP123" s="1819"/>
      <c r="IQ123" s="1819"/>
      <c r="IR123" s="1819"/>
      <c r="IS123" s="1819"/>
      <c r="IT123" s="1819"/>
      <c r="IU123" s="1819"/>
      <c r="IV123" s="1819"/>
      <c r="IW123" s="1819"/>
      <c r="IX123" s="1819"/>
      <c r="IY123" s="1819"/>
      <c r="IZ123" s="1819"/>
      <c r="JA123" s="1819"/>
      <c r="JB123" s="1819"/>
      <c r="JC123" s="1819"/>
      <c r="JD123" s="1819"/>
      <c r="JE123" s="1819"/>
      <c r="JF123" s="1819"/>
      <c r="JG123" s="1819"/>
      <c r="JH123" s="1819"/>
      <c r="JI123" s="1819"/>
      <c r="JJ123" s="1819"/>
      <c r="JK123" s="1819"/>
      <c r="JL123" s="1819"/>
      <c r="JM123" s="1819"/>
      <c r="JN123" s="1819"/>
      <c r="JO123" s="1819"/>
      <c r="JP123" s="1819"/>
      <c r="JQ123" s="1819"/>
      <c r="JR123" s="1819"/>
      <c r="JS123" s="1819"/>
      <c r="JT123" s="1819"/>
      <c r="JU123" s="1819"/>
      <c r="JV123" s="1819"/>
      <c r="JW123" s="1819"/>
      <c r="JX123" s="1819"/>
      <c r="JY123" s="1819"/>
      <c r="JZ123" s="1819"/>
      <c r="KA123" s="1819"/>
      <c r="KB123" s="1819"/>
      <c r="KC123" s="1819"/>
      <c r="KD123" s="1819"/>
      <c r="KE123" s="1819"/>
      <c r="KF123" s="1819"/>
      <c r="KG123" s="1819"/>
      <c r="KH123" s="1819"/>
      <c r="KI123" s="1819"/>
      <c r="KJ123" s="1819"/>
      <c r="KK123" s="1819"/>
      <c r="KL123" s="1819"/>
      <c r="KM123" s="1819"/>
      <c r="KN123" s="1819"/>
      <c r="KO123" s="1819"/>
      <c r="KP123" s="1819"/>
      <c r="KQ123" s="1819"/>
      <c r="KR123" s="1819"/>
      <c r="KS123" s="1819"/>
      <c r="KT123" s="1819"/>
      <c r="KU123" s="1819"/>
      <c r="KV123" s="1819"/>
      <c r="KW123" s="1819"/>
      <c r="KX123" s="1819"/>
      <c r="KY123" s="1819"/>
      <c r="KZ123" s="1819"/>
      <c r="LA123" s="1819"/>
      <c r="LB123" s="1819"/>
      <c r="LC123" s="1819"/>
      <c r="LD123" s="1819"/>
      <c r="LE123" s="1819"/>
      <c r="LF123" s="1819"/>
      <c r="LG123" s="1819"/>
      <c r="LH123" s="1819"/>
    </row>
    <row r="124" s="1486" customFormat="1" ht="47" customHeight="1" spans="1:320">
      <c r="A124" s="1726">
        <v>45965</v>
      </c>
      <c r="B124" s="1724" t="s">
        <v>283</v>
      </c>
      <c r="C124" s="1720" t="s">
        <v>98</v>
      </c>
      <c r="D124" s="1725">
        <v>4500184412</v>
      </c>
      <c r="E124" s="1727" t="s">
        <v>3266</v>
      </c>
      <c r="F124" s="1725" t="s">
        <v>3267</v>
      </c>
      <c r="G124" s="1728" t="s">
        <v>2895</v>
      </c>
      <c r="H124" s="1728" t="s">
        <v>2895</v>
      </c>
      <c r="I124" s="1746" t="s">
        <v>2926</v>
      </c>
      <c r="J124" s="1736">
        <v>13824</v>
      </c>
      <c r="K124" s="1747">
        <v>0</v>
      </c>
      <c r="L124" s="1747">
        <v>24</v>
      </c>
      <c r="M124" s="1747">
        <f t="shared" si="52"/>
        <v>576</v>
      </c>
      <c r="N124" s="1741">
        <v>46010</v>
      </c>
      <c r="O124" s="1741">
        <v>46008</v>
      </c>
      <c r="P124" s="1749"/>
      <c r="Q124" s="1764" t="s">
        <v>78</v>
      </c>
      <c r="R124" s="1764"/>
      <c r="S124" s="1753" t="s">
        <v>829</v>
      </c>
      <c r="T124" s="1766"/>
      <c r="U124" s="1766" t="s">
        <v>111</v>
      </c>
      <c r="V124" s="1767">
        <v>45968</v>
      </c>
      <c r="W124" s="1783" t="s">
        <v>287</v>
      </c>
      <c r="X124" s="1767" t="s">
        <v>88</v>
      </c>
      <c r="Y124" s="1783"/>
      <c r="Z124" s="1783"/>
      <c r="AA124" s="1772" t="s">
        <v>3268</v>
      </c>
      <c r="AB124" s="1784" t="s">
        <v>289</v>
      </c>
      <c r="AC124" s="2091">
        <v>0.6007</v>
      </c>
      <c r="AD124" s="2092">
        <f t="shared" si="54"/>
        <v>8304.0768</v>
      </c>
      <c r="AE124" s="1722"/>
      <c r="AF124" s="1799" t="s">
        <v>81</v>
      </c>
      <c r="AG124" s="1799">
        <v>6</v>
      </c>
      <c r="AH124" s="1800">
        <f t="shared" si="55"/>
        <v>13824</v>
      </c>
      <c r="AI124" s="1800"/>
      <c r="AJ124" s="1800"/>
      <c r="AK124" s="1800">
        <f t="shared" si="56"/>
        <v>576</v>
      </c>
      <c r="AL124" s="1800"/>
      <c r="AM124" s="1800"/>
      <c r="AN124" s="1800"/>
      <c r="AO124" s="1800" t="s">
        <v>63</v>
      </c>
      <c r="AP124" s="1800">
        <f t="shared" si="53"/>
        <v>13824</v>
      </c>
      <c r="AQ124" s="1800"/>
      <c r="AR124" s="1808">
        <f t="shared" si="57"/>
        <v>2304</v>
      </c>
      <c r="AS124" s="1808">
        <f t="shared" si="58"/>
        <v>2304</v>
      </c>
      <c r="AT124" s="1808">
        <f t="shared" si="59"/>
        <v>2304</v>
      </c>
      <c r="AU124" s="1808">
        <f t="shared" si="60"/>
        <v>2304</v>
      </c>
      <c r="AV124" s="1808">
        <f t="shared" si="61"/>
        <v>2304</v>
      </c>
      <c r="AW124" s="1808">
        <f t="shared" si="62"/>
        <v>2304</v>
      </c>
      <c r="AX124" s="1808"/>
      <c r="AY124" s="1808">
        <f t="shared" si="48"/>
        <v>2208</v>
      </c>
      <c r="AZ124" s="1808">
        <f t="shared" si="49"/>
        <v>96</v>
      </c>
      <c r="BA124" s="1747"/>
      <c r="BB124" s="1818"/>
      <c r="BC124" s="1819"/>
      <c r="BD124" s="1819"/>
      <c r="BE124" s="1819"/>
      <c r="BF124" s="1819"/>
      <c r="BG124" s="1819"/>
      <c r="BH124" s="1819"/>
      <c r="BI124" s="1819"/>
      <c r="BJ124" s="1819"/>
      <c r="BK124" s="1819"/>
      <c r="BL124" s="1819"/>
      <c r="BM124" s="1819"/>
      <c r="BN124" s="1819"/>
      <c r="BO124" s="1819"/>
      <c r="BP124" s="1819"/>
      <c r="BQ124" s="1819"/>
      <c r="BR124" s="1819"/>
      <c r="BS124" s="1819"/>
      <c r="BT124" s="1819"/>
      <c r="BU124" s="1819"/>
      <c r="BV124" s="1819"/>
      <c r="BW124" s="1819"/>
      <c r="BX124" s="1819"/>
      <c r="BY124" s="1819"/>
      <c r="BZ124" s="1819"/>
      <c r="CA124" s="1819"/>
      <c r="CB124" s="1819"/>
      <c r="CC124" s="1819"/>
      <c r="CD124" s="1819"/>
      <c r="CE124" s="1819"/>
      <c r="CF124" s="1819"/>
      <c r="CG124" s="1819"/>
      <c r="CH124" s="1819"/>
      <c r="CI124" s="1819"/>
      <c r="CJ124" s="1819"/>
      <c r="CK124" s="1819"/>
      <c r="CL124" s="1819"/>
      <c r="CM124" s="1819"/>
      <c r="CN124" s="1819"/>
      <c r="CO124" s="1819"/>
      <c r="CP124" s="1819"/>
      <c r="CQ124" s="1819"/>
      <c r="CR124" s="1819"/>
      <c r="CS124" s="1819"/>
      <c r="CT124" s="1819"/>
      <c r="CU124" s="1819"/>
      <c r="CV124" s="1819"/>
      <c r="CW124" s="1819"/>
      <c r="CX124" s="1819"/>
      <c r="CY124" s="1819"/>
      <c r="CZ124" s="1819"/>
      <c r="DA124" s="1819"/>
      <c r="DB124" s="1819"/>
      <c r="DC124" s="1819"/>
      <c r="DD124" s="1819"/>
      <c r="DE124" s="1819"/>
      <c r="DF124" s="1819"/>
      <c r="DG124" s="1819"/>
      <c r="DH124" s="1819"/>
      <c r="DI124" s="1819"/>
      <c r="DJ124" s="1819"/>
      <c r="DK124" s="1819"/>
      <c r="DL124" s="1819"/>
      <c r="DM124" s="1819"/>
      <c r="DN124" s="1819"/>
      <c r="DO124" s="1819"/>
      <c r="DP124" s="1819"/>
      <c r="DQ124" s="1819"/>
      <c r="DR124" s="1819"/>
      <c r="DS124" s="1819"/>
      <c r="DT124" s="1819"/>
      <c r="DU124" s="1819"/>
      <c r="DV124" s="1819"/>
      <c r="DW124" s="1819"/>
      <c r="DX124" s="1819"/>
      <c r="DY124" s="1819"/>
      <c r="DZ124" s="1819"/>
      <c r="EA124" s="1819"/>
      <c r="EB124" s="1819"/>
      <c r="EC124" s="1819"/>
      <c r="ED124" s="1819"/>
      <c r="EE124" s="1819"/>
      <c r="EF124" s="1819"/>
      <c r="EG124" s="1819"/>
      <c r="EH124" s="1819"/>
      <c r="EI124" s="1819"/>
      <c r="EJ124" s="1819"/>
      <c r="EK124" s="1819"/>
      <c r="EL124" s="1819"/>
      <c r="EM124" s="1819"/>
      <c r="EN124" s="1819"/>
      <c r="EO124" s="1819"/>
      <c r="EP124" s="1819"/>
      <c r="EQ124" s="1819"/>
      <c r="ER124" s="1819"/>
      <c r="ES124" s="1819"/>
      <c r="ET124" s="1819"/>
      <c r="EU124" s="1819"/>
      <c r="EV124" s="1819"/>
      <c r="EW124" s="1819"/>
      <c r="EX124" s="1819"/>
      <c r="EY124" s="1819"/>
      <c r="EZ124" s="1819"/>
      <c r="FA124" s="1819"/>
      <c r="FB124" s="1819"/>
      <c r="FC124" s="1819"/>
      <c r="FD124" s="1819"/>
      <c r="FE124" s="1819"/>
      <c r="FF124" s="1819"/>
      <c r="FG124" s="1819"/>
      <c r="FH124" s="1819"/>
      <c r="FI124" s="1819"/>
      <c r="FJ124" s="1819"/>
      <c r="FK124" s="1819"/>
      <c r="FL124" s="1819"/>
      <c r="FM124" s="1819"/>
      <c r="FN124" s="1819"/>
      <c r="FO124" s="1819"/>
      <c r="FP124" s="1819"/>
      <c r="FQ124" s="1819"/>
      <c r="FR124" s="1819"/>
      <c r="FS124" s="1819"/>
      <c r="FT124" s="1819"/>
      <c r="FU124" s="1819"/>
      <c r="FV124" s="1819"/>
      <c r="FW124" s="1819"/>
      <c r="FX124" s="1819"/>
      <c r="FY124" s="1819"/>
      <c r="FZ124" s="1819"/>
      <c r="GA124" s="1819"/>
      <c r="GB124" s="1819"/>
      <c r="GC124" s="1819"/>
      <c r="GD124" s="1819"/>
      <c r="GE124" s="1819"/>
      <c r="GF124" s="1819"/>
      <c r="GG124" s="1819"/>
      <c r="GH124" s="1819"/>
      <c r="GI124" s="1819"/>
      <c r="GJ124" s="1819"/>
      <c r="GK124" s="1819"/>
      <c r="GL124" s="1819"/>
      <c r="GM124" s="1819"/>
      <c r="GN124" s="1819"/>
      <c r="GO124" s="1819"/>
      <c r="GP124" s="1819"/>
      <c r="GQ124" s="1819"/>
      <c r="GR124" s="1819"/>
      <c r="GS124" s="1819"/>
      <c r="GT124" s="1819"/>
      <c r="GU124" s="1819"/>
      <c r="GV124" s="1819"/>
      <c r="GW124" s="1819"/>
      <c r="GX124" s="1819"/>
      <c r="GY124" s="1819"/>
      <c r="GZ124" s="1819"/>
      <c r="HA124" s="1819"/>
      <c r="HB124" s="1819"/>
      <c r="HC124" s="1819"/>
      <c r="HD124" s="1819"/>
      <c r="HE124" s="1819"/>
      <c r="HF124" s="1819"/>
      <c r="HG124" s="1819"/>
      <c r="HH124" s="1819"/>
      <c r="HI124" s="1819"/>
      <c r="HJ124" s="1819"/>
      <c r="HK124" s="1819"/>
      <c r="HL124" s="1819"/>
      <c r="HM124" s="1819"/>
      <c r="HN124" s="1819"/>
      <c r="HO124" s="1819"/>
      <c r="HP124" s="1819"/>
      <c r="HQ124" s="1819"/>
      <c r="HR124" s="1819"/>
      <c r="HS124" s="1819"/>
      <c r="HT124" s="1819"/>
      <c r="HU124" s="1819"/>
      <c r="HV124" s="1819"/>
      <c r="HW124" s="1819"/>
      <c r="HX124" s="1819"/>
      <c r="HY124" s="1819"/>
      <c r="HZ124" s="1819"/>
      <c r="IA124" s="1819"/>
      <c r="IB124" s="1819"/>
      <c r="IC124" s="1819"/>
      <c r="ID124" s="1819"/>
      <c r="IE124" s="1819"/>
      <c r="IF124" s="1819"/>
      <c r="IG124" s="1819"/>
      <c r="IH124" s="1819"/>
      <c r="II124" s="1819"/>
      <c r="IJ124" s="1819"/>
      <c r="IK124" s="1819"/>
      <c r="IL124" s="1819"/>
      <c r="IM124" s="1819"/>
      <c r="IN124" s="1819"/>
      <c r="IO124" s="1819"/>
      <c r="IP124" s="1819"/>
      <c r="IQ124" s="1819"/>
      <c r="IR124" s="1819"/>
      <c r="IS124" s="1819"/>
      <c r="IT124" s="1819"/>
      <c r="IU124" s="1819"/>
      <c r="IV124" s="1819"/>
      <c r="IW124" s="1819"/>
      <c r="IX124" s="1819"/>
      <c r="IY124" s="1819"/>
      <c r="IZ124" s="1819"/>
      <c r="JA124" s="1819"/>
      <c r="JB124" s="1819"/>
      <c r="JC124" s="1819"/>
      <c r="JD124" s="1819"/>
      <c r="JE124" s="1819"/>
      <c r="JF124" s="1819"/>
      <c r="JG124" s="1819"/>
      <c r="JH124" s="1819"/>
      <c r="JI124" s="1819"/>
      <c r="JJ124" s="1819"/>
      <c r="JK124" s="1819"/>
      <c r="JL124" s="1819"/>
      <c r="JM124" s="1819"/>
      <c r="JN124" s="1819"/>
      <c r="JO124" s="1819"/>
      <c r="JP124" s="1819"/>
      <c r="JQ124" s="1819"/>
      <c r="JR124" s="1819"/>
      <c r="JS124" s="1819"/>
      <c r="JT124" s="1819"/>
      <c r="JU124" s="1819"/>
      <c r="JV124" s="1819"/>
      <c r="JW124" s="1819"/>
      <c r="JX124" s="1819"/>
      <c r="JY124" s="1819"/>
      <c r="JZ124" s="1819"/>
      <c r="KA124" s="1819"/>
      <c r="KB124" s="1819"/>
      <c r="KC124" s="1819"/>
      <c r="KD124" s="1819"/>
      <c r="KE124" s="1819"/>
      <c r="KF124" s="1819"/>
      <c r="KG124" s="1819"/>
      <c r="KH124" s="1819"/>
      <c r="KI124" s="1819"/>
      <c r="KJ124" s="1819"/>
      <c r="KK124" s="1819"/>
      <c r="KL124" s="1819"/>
      <c r="KM124" s="1819"/>
      <c r="KN124" s="1819"/>
      <c r="KO124" s="1819"/>
      <c r="KP124" s="1819"/>
      <c r="KQ124" s="1819"/>
      <c r="KR124" s="1819"/>
      <c r="KS124" s="1819"/>
      <c r="KT124" s="1819"/>
      <c r="KU124" s="1819"/>
      <c r="KV124" s="1819"/>
      <c r="KW124" s="1819"/>
      <c r="KX124" s="1819"/>
      <c r="KY124" s="1819"/>
      <c r="KZ124" s="1819"/>
      <c r="LA124" s="1819"/>
      <c r="LB124" s="1819"/>
      <c r="LC124" s="1819"/>
      <c r="LD124" s="1819"/>
      <c r="LE124" s="1819"/>
      <c r="LF124" s="1819"/>
      <c r="LG124" s="1819"/>
      <c r="LH124" s="1819"/>
    </row>
    <row r="125" s="1486" customFormat="1" ht="47" customHeight="1" spans="1:320">
      <c r="A125" s="1726">
        <v>45959</v>
      </c>
      <c r="B125" s="1724" t="s">
        <v>3269</v>
      </c>
      <c r="C125" s="1720" t="s">
        <v>107</v>
      </c>
      <c r="D125" s="1725">
        <v>4500183322</v>
      </c>
      <c r="E125" s="1727" t="s">
        <v>3270</v>
      </c>
      <c r="F125" s="1725" t="s">
        <v>3271</v>
      </c>
      <c r="G125" s="1728" t="s">
        <v>2895</v>
      </c>
      <c r="H125" s="1728" t="s">
        <v>2895</v>
      </c>
      <c r="I125" s="1746" t="s">
        <v>2926</v>
      </c>
      <c r="J125" s="1736">
        <v>1440</v>
      </c>
      <c r="K125" s="1747">
        <v>0</v>
      </c>
      <c r="L125" s="1747">
        <v>24</v>
      </c>
      <c r="M125" s="1747">
        <f t="shared" si="52"/>
        <v>60</v>
      </c>
      <c r="N125" s="1741">
        <v>46006</v>
      </c>
      <c r="O125" s="1741">
        <v>46004</v>
      </c>
      <c r="P125" s="1749" t="s">
        <v>3272</v>
      </c>
      <c r="Q125" s="1764" t="s">
        <v>78</v>
      </c>
      <c r="R125" s="1764"/>
      <c r="S125" s="1753" t="s">
        <v>829</v>
      </c>
      <c r="T125" s="1766"/>
      <c r="U125" s="1766" t="s">
        <v>168</v>
      </c>
      <c r="V125" s="1767">
        <v>45965</v>
      </c>
      <c r="W125" s="1783" t="s">
        <v>111</v>
      </c>
      <c r="X125" s="1767" t="s">
        <v>3273</v>
      </c>
      <c r="Y125" s="1783"/>
      <c r="Z125" s="1783" t="s">
        <v>3262</v>
      </c>
      <c r="AA125" s="1772" t="s">
        <v>3274</v>
      </c>
      <c r="AB125" s="1784" t="s">
        <v>651</v>
      </c>
      <c r="AC125" s="2091">
        <v>1.0012</v>
      </c>
      <c r="AD125" s="2092">
        <f t="shared" si="54"/>
        <v>1441.728</v>
      </c>
      <c r="AE125" s="1722"/>
      <c r="AF125" s="1799" t="s">
        <v>1593</v>
      </c>
      <c r="AG125" s="1799">
        <v>6</v>
      </c>
      <c r="AH125" s="1800">
        <f t="shared" si="55"/>
        <v>1440</v>
      </c>
      <c r="AI125" s="1800"/>
      <c r="AJ125" s="1800"/>
      <c r="AK125" s="1800">
        <f t="shared" si="56"/>
        <v>60</v>
      </c>
      <c r="AL125" s="1800"/>
      <c r="AM125" s="1800"/>
      <c r="AN125" s="1800"/>
      <c r="AO125" s="1800" t="s">
        <v>63</v>
      </c>
      <c r="AP125" s="1800">
        <f t="shared" si="53"/>
        <v>1440</v>
      </c>
      <c r="AQ125" s="1800"/>
      <c r="AR125" s="1808">
        <f t="shared" si="57"/>
        <v>240</v>
      </c>
      <c r="AS125" s="1808">
        <f t="shared" si="58"/>
        <v>240</v>
      </c>
      <c r="AT125" s="1808">
        <f t="shared" si="59"/>
        <v>240</v>
      </c>
      <c r="AU125" s="1808">
        <f t="shared" si="60"/>
        <v>240</v>
      </c>
      <c r="AV125" s="1808">
        <f t="shared" si="61"/>
        <v>240</v>
      </c>
      <c r="AW125" s="1808">
        <f t="shared" si="62"/>
        <v>240</v>
      </c>
      <c r="AX125" s="1808"/>
      <c r="AY125" s="1808">
        <f t="shared" si="48"/>
        <v>230</v>
      </c>
      <c r="AZ125" s="1808">
        <f t="shared" si="49"/>
        <v>10</v>
      </c>
      <c r="BA125" s="1747"/>
      <c r="BB125" s="1818"/>
      <c r="BC125" s="1819"/>
      <c r="BD125" s="1819"/>
      <c r="BE125" s="1819"/>
      <c r="BF125" s="1819"/>
      <c r="BG125" s="1819"/>
      <c r="BH125" s="1819"/>
      <c r="BI125" s="1819"/>
      <c r="BJ125" s="1819"/>
      <c r="BK125" s="1819"/>
      <c r="BL125" s="1819"/>
      <c r="BM125" s="1819"/>
      <c r="BN125" s="1819"/>
      <c r="BO125" s="1819"/>
      <c r="BP125" s="1819"/>
      <c r="BQ125" s="1819"/>
      <c r="BR125" s="1819"/>
      <c r="BS125" s="1819"/>
      <c r="BT125" s="1819"/>
      <c r="BU125" s="1819"/>
      <c r="BV125" s="1819"/>
      <c r="BW125" s="1819"/>
      <c r="BX125" s="1819"/>
      <c r="BY125" s="1819"/>
      <c r="BZ125" s="1819"/>
      <c r="CA125" s="1819"/>
      <c r="CB125" s="1819"/>
      <c r="CC125" s="1819"/>
      <c r="CD125" s="1819"/>
      <c r="CE125" s="1819"/>
      <c r="CF125" s="1819"/>
      <c r="CG125" s="1819"/>
      <c r="CH125" s="1819"/>
      <c r="CI125" s="1819"/>
      <c r="CJ125" s="1819"/>
      <c r="CK125" s="1819"/>
      <c r="CL125" s="1819"/>
      <c r="CM125" s="1819"/>
      <c r="CN125" s="1819"/>
      <c r="CO125" s="1819"/>
      <c r="CP125" s="1819"/>
      <c r="CQ125" s="1819"/>
      <c r="CR125" s="1819"/>
      <c r="CS125" s="1819"/>
      <c r="CT125" s="1819"/>
      <c r="CU125" s="1819"/>
      <c r="CV125" s="1819"/>
      <c r="CW125" s="1819"/>
      <c r="CX125" s="1819"/>
      <c r="CY125" s="1819"/>
      <c r="CZ125" s="1819"/>
      <c r="DA125" s="1819"/>
      <c r="DB125" s="1819"/>
      <c r="DC125" s="1819"/>
      <c r="DD125" s="1819"/>
      <c r="DE125" s="1819"/>
      <c r="DF125" s="1819"/>
      <c r="DG125" s="1819"/>
      <c r="DH125" s="1819"/>
      <c r="DI125" s="1819"/>
      <c r="DJ125" s="1819"/>
      <c r="DK125" s="1819"/>
      <c r="DL125" s="1819"/>
      <c r="DM125" s="1819"/>
      <c r="DN125" s="1819"/>
      <c r="DO125" s="1819"/>
      <c r="DP125" s="1819"/>
      <c r="DQ125" s="1819"/>
      <c r="DR125" s="1819"/>
      <c r="DS125" s="1819"/>
      <c r="DT125" s="1819"/>
      <c r="DU125" s="1819"/>
      <c r="DV125" s="1819"/>
      <c r="DW125" s="1819"/>
      <c r="DX125" s="1819"/>
      <c r="DY125" s="1819"/>
      <c r="DZ125" s="1819"/>
      <c r="EA125" s="1819"/>
      <c r="EB125" s="1819"/>
      <c r="EC125" s="1819"/>
      <c r="ED125" s="1819"/>
      <c r="EE125" s="1819"/>
      <c r="EF125" s="1819"/>
      <c r="EG125" s="1819"/>
      <c r="EH125" s="1819"/>
      <c r="EI125" s="1819"/>
      <c r="EJ125" s="1819"/>
      <c r="EK125" s="1819"/>
      <c r="EL125" s="1819"/>
      <c r="EM125" s="1819"/>
      <c r="EN125" s="1819"/>
      <c r="EO125" s="1819"/>
      <c r="EP125" s="1819"/>
      <c r="EQ125" s="1819"/>
      <c r="ER125" s="1819"/>
      <c r="ES125" s="1819"/>
      <c r="ET125" s="1819"/>
      <c r="EU125" s="1819"/>
      <c r="EV125" s="1819"/>
      <c r="EW125" s="1819"/>
      <c r="EX125" s="1819"/>
      <c r="EY125" s="1819"/>
      <c r="EZ125" s="1819"/>
      <c r="FA125" s="1819"/>
      <c r="FB125" s="1819"/>
      <c r="FC125" s="1819"/>
      <c r="FD125" s="1819"/>
      <c r="FE125" s="1819"/>
      <c r="FF125" s="1819"/>
      <c r="FG125" s="1819"/>
      <c r="FH125" s="1819"/>
      <c r="FI125" s="1819"/>
      <c r="FJ125" s="1819"/>
      <c r="FK125" s="1819"/>
      <c r="FL125" s="1819"/>
      <c r="FM125" s="1819"/>
      <c r="FN125" s="1819"/>
      <c r="FO125" s="1819"/>
      <c r="FP125" s="1819"/>
      <c r="FQ125" s="1819"/>
      <c r="FR125" s="1819"/>
      <c r="FS125" s="1819"/>
      <c r="FT125" s="1819"/>
      <c r="FU125" s="1819"/>
      <c r="FV125" s="1819"/>
      <c r="FW125" s="1819"/>
      <c r="FX125" s="1819"/>
      <c r="FY125" s="1819"/>
      <c r="FZ125" s="1819"/>
      <c r="GA125" s="1819"/>
      <c r="GB125" s="1819"/>
      <c r="GC125" s="1819"/>
      <c r="GD125" s="1819"/>
      <c r="GE125" s="1819"/>
      <c r="GF125" s="1819"/>
      <c r="GG125" s="1819"/>
      <c r="GH125" s="1819"/>
      <c r="GI125" s="1819"/>
      <c r="GJ125" s="1819"/>
      <c r="GK125" s="1819"/>
      <c r="GL125" s="1819"/>
      <c r="GM125" s="1819"/>
      <c r="GN125" s="1819"/>
      <c r="GO125" s="1819"/>
      <c r="GP125" s="1819"/>
      <c r="GQ125" s="1819"/>
      <c r="GR125" s="1819"/>
      <c r="GS125" s="1819"/>
      <c r="GT125" s="1819"/>
      <c r="GU125" s="1819"/>
      <c r="GV125" s="1819"/>
      <c r="GW125" s="1819"/>
      <c r="GX125" s="1819"/>
      <c r="GY125" s="1819"/>
      <c r="GZ125" s="1819"/>
      <c r="HA125" s="1819"/>
      <c r="HB125" s="1819"/>
      <c r="HC125" s="1819"/>
      <c r="HD125" s="1819"/>
      <c r="HE125" s="1819"/>
      <c r="HF125" s="1819"/>
      <c r="HG125" s="1819"/>
      <c r="HH125" s="1819"/>
      <c r="HI125" s="1819"/>
      <c r="HJ125" s="1819"/>
      <c r="HK125" s="1819"/>
      <c r="HL125" s="1819"/>
      <c r="HM125" s="1819"/>
      <c r="HN125" s="1819"/>
      <c r="HO125" s="1819"/>
      <c r="HP125" s="1819"/>
      <c r="HQ125" s="1819"/>
      <c r="HR125" s="1819"/>
      <c r="HS125" s="1819"/>
      <c r="HT125" s="1819"/>
      <c r="HU125" s="1819"/>
      <c r="HV125" s="1819"/>
      <c r="HW125" s="1819"/>
      <c r="HX125" s="1819"/>
      <c r="HY125" s="1819"/>
      <c r="HZ125" s="1819"/>
      <c r="IA125" s="1819"/>
      <c r="IB125" s="1819"/>
      <c r="IC125" s="1819"/>
      <c r="ID125" s="1819"/>
      <c r="IE125" s="1819"/>
      <c r="IF125" s="1819"/>
      <c r="IG125" s="1819"/>
      <c r="IH125" s="1819"/>
      <c r="II125" s="1819"/>
      <c r="IJ125" s="1819"/>
      <c r="IK125" s="1819"/>
      <c r="IL125" s="1819"/>
      <c r="IM125" s="1819"/>
      <c r="IN125" s="1819"/>
      <c r="IO125" s="1819"/>
      <c r="IP125" s="1819"/>
      <c r="IQ125" s="1819"/>
      <c r="IR125" s="1819"/>
      <c r="IS125" s="1819"/>
      <c r="IT125" s="1819"/>
      <c r="IU125" s="1819"/>
      <c r="IV125" s="1819"/>
      <c r="IW125" s="1819"/>
      <c r="IX125" s="1819"/>
      <c r="IY125" s="1819"/>
      <c r="IZ125" s="1819"/>
      <c r="JA125" s="1819"/>
      <c r="JB125" s="1819"/>
      <c r="JC125" s="1819"/>
      <c r="JD125" s="1819"/>
      <c r="JE125" s="1819"/>
      <c r="JF125" s="1819"/>
      <c r="JG125" s="1819"/>
      <c r="JH125" s="1819"/>
      <c r="JI125" s="1819"/>
      <c r="JJ125" s="1819"/>
      <c r="JK125" s="1819"/>
      <c r="JL125" s="1819"/>
      <c r="JM125" s="1819"/>
      <c r="JN125" s="1819"/>
      <c r="JO125" s="1819"/>
      <c r="JP125" s="1819"/>
      <c r="JQ125" s="1819"/>
      <c r="JR125" s="1819"/>
      <c r="JS125" s="1819"/>
      <c r="JT125" s="1819"/>
      <c r="JU125" s="1819"/>
      <c r="JV125" s="1819"/>
      <c r="JW125" s="1819"/>
      <c r="JX125" s="1819"/>
      <c r="JY125" s="1819"/>
      <c r="JZ125" s="1819"/>
      <c r="KA125" s="1819"/>
      <c r="KB125" s="1819"/>
      <c r="KC125" s="1819"/>
      <c r="KD125" s="1819"/>
      <c r="KE125" s="1819"/>
      <c r="KF125" s="1819"/>
      <c r="KG125" s="1819"/>
      <c r="KH125" s="1819"/>
      <c r="KI125" s="1819"/>
      <c r="KJ125" s="1819"/>
      <c r="KK125" s="1819"/>
      <c r="KL125" s="1819"/>
      <c r="KM125" s="1819"/>
      <c r="KN125" s="1819"/>
      <c r="KO125" s="1819"/>
      <c r="KP125" s="1819"/>
      <c r="KQ125" s="1819"/>
      <c r="KR125" s="1819"/>
      <c r="KS125" s="1819"/>
      <c r="KT125" s="1819"/>
      <c r="KU125" s="1819"/>
      <c r="KV125" s="1819"/>
      <c r="KW125" s="1819"/>
      <c r="KX125" s="1819"/>
      <c r="KY125" s="1819"/>
      <c r="KZ125" s="1819"/>
      <c r="LA125" s="1819"/>
      <c r="LB125" s="1819"/>
      <c r="LC125" s="1819"/>
      <c r="LD125" s="1819"/>
      <c r="LE125" s="1819"/>
      <c r="LF125" s="1819"/>
      <c r="LG125" s="1819"/>
      <c r="LH125" s="1819"/>
    </row>
    <row r="126" s="1486" customFormat="1" ht="47" customHeight="1" spans="1:320">
      <c r="A126" s="1726">
        <v>45978</v>
      </c>
      <c r="B126" s="1724" t="s">
        <v>3244</v>
      </c>
      <c r="C126" s="1720" t="s">
        <v>1632</v>
      </c>
      <c r="D126" s="1725">
        <v>4500185878</v>
      </c>
      <c r="E126" s="1727" t="s">
        <v>3275</v>
      </c>
      <c r="F126" s="1725" t="s">
        <v>3276</v>
      </c>
      <c r="G126" s="1728" t="s">
        <v>2895</v>
      </c>
      <c r="H126" s="1728" t="s">
        <v>2895</v>
      </c>
      <c r="I126" s="1746" t="s">
        <v>2926</v>
      </c>
      <c r="J126" s="1736">
        <v>4008</v>
      </c>
      <c r="K126" s="1747">
        <v>0</v>
      </c>
      <c r="L126" s="1747">
        <v>24</v>
      </c>
      <c r="M126" s="1747">
        <f t="shared" si="52"/>
        <v>167</v>
      </c>
      <c r="N126" s="1741">
        <v>46010</v>
      </c>
      <c r="O126" s="1741">
        <v>46008</v>
      </c>
      <c r="P126" s="1749"/>
      <c r="Q126" s="1764" t="s">
        <v>78</v>
      </c>
      <c r="R126" s="1764"/>
      <c r="S126" s="1753" t="s">
        <v>829</v>
      </c>
      <c r="T126" s="1766"/>
      <c r="U126" s="1766" t="s">
        <v>111</v>
      </c>
      <c r="V126" s="1767">
        <v>45988</v>
      </c>
      <c r="W126" s="1783" t="s">
        <v>88</v>
      </c>
      <c r="X126" s="1767" t="s">
        <v>88</v>
      </c>
      <c r="Y126" s="1783"/>
      <c r="Z126" s="1783"/>
      <c r="AA126" s="1772" t="s">
        <v>3277</v>
      </c>
      <c r="AB126" s="1784" t="s">
        <v>618</v>
      </c>
      <c r="AC126" s="2091">
        <v>1.0012</v>
      </c>
      <c r="AD126" s="2092">
        <f t="shared" si="54"/>
        <v>4012.8096</v>
      </c>
      <c r="AE126" s="1722"/>
      <c r="AF126" s="1799" t="s">
        <v>81</v>
      </c>
      <c r="AG126" s="1799">
        <v>6</v>
      </c>
      <c r="AH126" s="1800">
        <f t="shared" si="55"/>
        <v>4008</v>
      </c>
      <c r="AI126" s="1800"/>
      <c r="AJ126" s="1800"/>
      <c r="AK126" s="1800">
        <f t="shared" si="56"/>
        <v>167</v>
      </c>
      <c r="AL126" s="1800"/>
      <c r="AM126" s="1800"/>
      <c r="AN126" s="1800"/>
      <c r="AO126" s="1800" t="s">
        <v>63</v>
      </c>
      <c r="AP126" s="1800">
        <f t="shared" si="53"/>
        <v>4008</v>
      </c>
      <c r="AQ126" s="1800"/>
      <c r="AR126" s="1808">
        <f t="shared" si="57"/>
        <v>668</v>
      </c>
      <c r="AS126" s="1808">
        <f t="shared" si="58"/>
        <v>668</v>
      </c>
      <c r="AT126" s="1808">
        <f t="shared" si="59"/>
        <v>668</v>
      </c>
      <c r="AU126" s="1808">
        <f t="shared" si="60"/>
        <v>668</v>
      </c>
      <c r="AV126" s="1808">
        <f t="shared" si="61"/>
        <v>668</v>
      </c>
      <c r="AW126" s="1808">
        <f t="shared" si="62"/>
        <v>668</v>
      </c>
      <c r="AX126" s="1808"/>
      <c r="AY126" s="1808">
        <f t="shared" si="48"/>
        <v>640.166666666667</v>
      </c>
      <c r="AZ126" s="1808">
        <f t="shared" si="49"/>
        <v>27.8333333333333</v>
      </c>
      <c r="BA126" s="1747"/>
      <c r="BB126" s="1818"/>
      <c r="BC126" s="1819"/>
      <c r="BD126" s="1819"/>
      <c r="BE126" s="1819"/>
      <c r="BF126" s="1819"/>
      <c r="BG126" s="1819"/>
      <c r="BH126" s="1819"/>
      <c r="BI126" s="1819"/>
      <c r="BJ126" s="1819"/>
      <c r="BK126" s="1819"/>
      <c r="BL126" s="1819"/>
      <c r="BM126" s="1819"/>
      <c r="BN126" s="1819"/>
      <c r="BO126" s="1819"/>
      <c r="BP126" s="1819"/>
      <c r="BQ126" s="1819"/>
      <c r="BR126" s="1819"/>
      <c r="BS126" s="1819"/>
      <c r="BT126" s="1819"/>
      <c r="BU126" s="1819"/>
      <c r="BV126" s="1819"/>
      <c r="BW126" s="1819"/>
      <c r="BX126" s="1819"/>
      <c r="BY126" s="1819"/>
      <c r="BZ126" s="1819"/>
      <c r="CA126" s="1819"/>
      <c r="CB126" s="1819"/>
      <c r="CC126" s="1819"/>
      <c r="CD126" s="1819"/>
      <c r="CE126" s="1819"/>
      <c r="CF126" s="1819"/>
      <c r="CG126" s="1819"/>
      <c r="CH126" s="1819"/>
      <c r="CI126" s="1819"/>
      <c r="CJ126" s="1819"/>
      <c r="CK126" s="1819"/>
      <c r="CL126" s="1819"/>
      <c r="CM126" s="1819"/>
      <c r="CN126" s="1819"/>
      <c r="CO126" s="1819"/>
      <c r="CP126" s="1819"/>
      <c r="CQ126" s="1819"/>
      <c r="CR126" s="1819"/>
      <c r="CS126" s="1819"/>
      <c r="CT126" s="1819"/>
      <c r="CU126" s="1819"/>
      <c r="CV126" s="1819"/>
      <c r="CW126" s="1819"/>
      <c r="CX126" s="1819"/>
      <c r="CY126" s="1819"/>
      <c r="CZ126" s="1819"/>
      <c r="DA126" s="1819"/>
      <c r="DB126" s="1819"/>
      <c r="DC126" s="1819"/>
      <c r="DD126" s="1819"/>
      <c r="DE126" s="1819"/>
      <c r="DF126" s="1819"/>
      <c r="DG126" s="1819"/>
      <c r="DH126" s="1819"/>
      <c r="DI126" s="1819"/>
      <c r="DJ126" s="1819"/>
      <c r="DK126" s="1819"/>
      <c r="DL126" s="1819"/>
      <c r="DM126" s="1819"/>
      <c r="DN126" s="1819"/>
      <c r="DO126" s="1819"/>
      <c r="DP126" s="1819"/>
      <c r="DQ126" s="1819"/>
      <c r="DR126" s="1819"/>
      <c r="DS126" s="1819"/>
      <c r="DT126" s="1819"/>
      <c r="DU126" s="1819"/>
      <c r="DV126" s="1819"/>
      <c r="DW126" s="1819"/>
      <c r="DX126" s="1819"/>
      <c r="DY126" s="1819"/>
      <c r="DZ126" s="1819"/>
      <c r="EA126" s="1819"/>
      <c r="EB126" s="1819"/>
      <c r="EC126" s="1819"/>
      <c r="ED126" s="1819"/>
      <c r="EE126" s="1819"/>
      <c r="EF126" s="1819"/>
      <c r="EG126" s="1819"/>
      <c r="EH126" s="1819"/>
      <c r="EI126" s="1819"/>
      <c r="EJ126" s="1819"/>
      <c r="EK126" s="1819"/>
      <c r="EL126" s="1819"/>
      <c r="EM126" s="1819"/>
      <c r="EN126" s="1819"/>
      <c r="EO126" s="1819"/>
      <c r="EP126" s="1819"/>
      <c r="EQ126" s="1819"/>
      <c r="ER126" s="1819"/>
      <c r="ES126" s="1819"/>
      <c r="ET126" s="1819"/>
      <c r="EU126" s="1819"/>
      <c r="EV126" s="1819"/>
      <c r="EW126" s="1819"/>
      <c r="EX126" s="1819"/>
      <c r="EY126" s="1819"/>
      <c r="EZ126" s="1819"/>
      <c r="FA126" s="1819"/>
      <c r="FB126" s="1819"/>
      <c r="FC126" s="1819"/>
      <c r="FD126" s="1819"/>
      <c r="FE126" s="1819"/>
      <c r="FF126" s="1819"/>
      <c r="FG126" s="1819"/>
      <c r="FH126" s="1819"/>
      <c r="FI126" s="1819"/>
      <c r="FJ126" s="1819"/>
      <c r="FK126" s="1819"/>
      <c r="FL126" s="1819"/>
      <c r="FM126" s="1819"/>
      <c r="FN126" s="1819"/>
      <c r="FO126" s="1819"/>
      <c r="FP126" s="1819"/>
      <c r="FQ126" s="1819"/>
      <c r="FR126" s="1819"/>
      <c r="FS126" s="1819"/>
      <c r="FT126" s="1819"/>
      <c r="FU126" s="1819"/>
      <c r="FV126" s="1819"/>
      <c r="FW126" s="1819"/>
      <c r="FX126" s="1819"/>
      <c r="FY126" s="1819"/>
      <c r="FZ126" s="1819"/>
      <c r="GA126" s="1819"/>
      <c r="GB126" s="1819"/>
      <c r="GC126" s="1819"/>
      <c r="GD126" s="1819"/>
      <c r="GE126" s="1819"/>
      <c r="GF126" s="1819"/>
      <c r="GG126" s="1819"/>
      <c r="GH126" s="1819"/>
      <c r="GI126" s="1819"/>
      <c r="GJ126" s="1819"/>
      <c r="GK126" s="1819"/>
      <c r="GL126" s="1819"/>
      <c r="GM126" s="1819"/>
      <c r="GN126" s="1819"/>
      <c r="GO126" s="1819"/>
      <c r="GP126" s="1819"/>
      <c r="GQ126" s="1819"/>
      <c r="GR126" s="1819"/>
      <c r="GS126" s="1819"/>
      <c r="GT126" s="1819"/>
      <c r="GU126" s="1819"/>
      <c r="GV126" s="1819"/>
      <c r="GW126" s="1819"/>
      <c r="GX126" s="1819"/>
      <c r="GY126" s="1819"/>
      <c r="GZ126" s="1819"/>
      <c r="HA126" s="1819"/>
      <c r="HB126" s="1819"/>
      <c r="HC126" s="1819"/>
      <c r="HD126" s="1819"/>
      <c r="HE126" s="1819"/>
      <c r="HF126" s="1819"/>
      <c r="HG126" s="1819"/>
      <c r="HH126" s="1819"/>
      <c r="HI126" s="1819"/>
      <c r="HJ126" s="1819"/>
      <c r="HK126" s="1819"/>
      <c r="HL126" s="1819"/>
      <c r="HM126" s="1819"/>
      <c r="HN126" s="1819"/>
      <c r="HO126" s="1819"/>
      <c r="HP126" s="1819"/>
      <c r="HQ126" s="1819"/>
      <c r="HR126" s="1819"/>
      <c r="HS126" s="1819"/>
      <c r="HT126" s="1819"/>
      <c r="HU126" s="1819"/>
      <c r="HV126" s="1819"/>
      <c r="HW126" s="1819"/>
      <c r="HX126" s="1819"/>
      <c r="HY126" s="1819"/>
      <c r="HZ126" s="1819"/>
      <c r="IA126" s="1819"/>
      <c r="IB126" s="1819"/>
      <c r="IC126" s="1819"/>
      <c r="ID126" s="1819"/>
      <c r="IE126" s="1819"/>
      <c r="IF126" s="1819"/>
      <c r="IG126" s="1819"/>
      <c r="IH126" s="1819"/>
      <c r="II126" s="1819"/>
      <c r="IJ126" s="1819"/>
      <c r="IK126" s="1819"/>
      <c r="IL126" s="1819"/>
      <c r="IM126" s="1819"/>
      <c r="IN126" s="1819"/>
      <c r="IO126" s="1819"/>
      <c r="IP126" s="1819"/>
      <c r="IQ126" s="1819"/>
      <c r="IR126" s="1819"/>
      <c r="IS126" s="1819"/>
      <c r="IT126" s="1819"/>
      <c r="IU126" s="1819"/>
      <c r="IV126" s="1819"/>
      <c r="IW126" s="1819"/>
      <c r="IX126" s="1819"/>
      <c r="IY126" s="1819"/>
      <c r="IZ126" s="1819"/>
      <c r="JA126" s="1819"/>
      <c r="JB126" s="1819"/>
      <c r="JC126" s="1819"/>
      <c r="JD126" s="1819"/>
      <c r="JE126" s="1819"/>
      <c r="JF126" s="1819"/>
      <c r="JG126" s="1819"/>
      <c r="JH126" s="1819"/>
      <c r="JI126" s="1819"/>
      <c r="JJ126" s="1819"/>
      <c r="JK126" s="1819"/>
      <c r="JL126" s="1819"/>
      <c r="JM126" s="1819"/>
      <c r="JN126" s="1819"/>
      <c r="JO126" s="1819"/>
      <c r="JP126" s="1819"/>
      <c r="JQ126" s="1819"/>
      <c r="JR126" s="1819"/>
      <c r="JS126" s="1819"/>
      <c r="JT126" s="1819"/>
      <c r="JU126" s="1819"/>
      <c r="JV126" s="1819"/>
      <c r="JW126" s="1819"/>
      <c r="JX126" s="1819"/>
      <c r="JY126" s="1819"/>
      <c r="JZ126" s="1819"/>
      <c r="KA126" s="1819"/>
      <c r="KB126" s="1819"/>
      <c r="KC126" s="1819"/>
      <c r="KD126" s="1819"/>
      <c r="KE126" s="1819"/>
      <c r="KF126" s="1819"/>
      <c r="KG126" s="1819"/>
      <c r="KH126" s="1819"/>
      <c r="KI126" s="1819"/>
      <c r="KJ126" s="1819"/>
      <c r="KK126" s="1819"/>
      <c r="KL126" s="1819"/>
      <c r="KM126" s="1819"/>
      <c r="KN126" s="1819"/>
      <c r="KO126" s="1819"/>
      <c r="KP126" s="1819"/>
      <c r="KQ126" s="1819"/>
      <c r="KR126" s="1819"/>
      <c r="KS126" s="1819"/>
      <c r="KT126" s="1819"/>
      <c r="KU126" s="1819"/>
      <c r="KV126" s="1819"/>
      <c r="KW126" s="1819"/>
      <c r="KX126" s="1819"/>
      <c r="KY126" s="1819"/>
      <c r="KZ126" s="1819"/>
      <c r="LA126" s="1819"/>
      <c r="LB126" s="1819"/>
      <c r="LC126" s="1819"/>
      <c r="LD126" s="1819"/>
      <c r="LE126" s="1819"/>
      <c r="LF126" s="1819"/>
      <c r="LG126" s="1819"/>
      <c r="LH126" s="1819"/>
    </row>
    <row r="127" s="1486" customFormat="1" ht="47" customHeight="1" spans="1:320">
      <c r="A127" s="1726">
        <v>45972</v>
      </c>
      <c r="B127" s="1724" t="s">
        <v>283</v>
      </c>
      <c r="C127" s="1720" t="s">
        <v>98</v>
      </c>
      <c r="D127" s="1725">
        <v>4500185225</v>
      </c>
      <c r="E127" s="1727" t="s">
        <v>3278</v>
      </c>
      <c r="F127" s="1725" t="s">
        <v>3279</v>
      </c>
      <c r="G127" s="1728" t="s">
        <v>2895</v>
      </c>
      <c r="H127" s="1728" t="s">
        <v>2895</v>
      </c>
      <c r="I127" s="1746" t="s">
        <v>2926</v>
      </c>
      <c r="J127" s="1736">
        <v>15984</v>
      </c>
      <c r="K127" s="1747">
        <v>0</v>
      </c>
      <c r="L127" s="1747">
        <v>24</v>
      </c>
      <c r="M127" s="1747">
        <f t="shared" si="52"/>
        <v>666</v>
      </c>
      <c r="N127" s="1741">
        <v>46017</v>
      </c>
      <c r="O127" s="1741">
        <v>46015</v>
      </c>
      <c r="P127" s="1749"/>
      <c r="Q127" s="1764" t="s">
        <v>78</v>
      </c>
      <c r="R127" s="1764"/>
      <c r="S127" s="1753" t="s">
        <v>829</v>
      </c>
      <c r="T127" s="1766"/>
      <c r="U127" s="1766" t="s">
        <v>111</v>
      </c>
      <c r="V127" s="1767">
        <v>45979</v>
      </c>
      <c r="W127" s="1783" t="s">
        <v>287</v>
      </c>
      <c r="X127" s="1767" t="s">
        <v>88</v>
      </c>
      <c r="Y127" s="1783"/>
      <c r="Z127" s="1783"/>
      <c r="AA127" s="1772" t="s">
        <v>3280</v>
      </c>
      <c r="AB127" s="1784" t="s">
        <v>289</v>
      </c>
      <c r="AC127" s="2091">
        <v>0.6007</v>
      </c>
      <c r="AD127" s="2092">
        <f t="shared" si="54"/>
        <v>9601.5888</v>
      </c>
      <c r="AE127" s="1722"/>
      <c r="AF127" s="1799" t="s">
        <v>81</v>
      </c>
      <c r="AG127" s="1799">
        <v>6</v>
      </c>
      <c r="AH127" s="1800">
        <f t="shared" si="55"/>
        <v>15984</v>
      </c>
      <c r="AI127" s="1800"/>
      <c r="AJ127" s="1800"/>
      <c r="AK127" s="1800">
        <f t="shared" si="56"/>
        <v>666</v>
      </c>
      <c r="AL127" s="1800"/>
      <c r="AM127" s="1800"/>
      <c r="AN127" s="1800"/>
      <c r="AO127" s="1800" t="s">
        <v>63</v>
      </c>
      <c r="AP127" s="1800">
        <f t="shared" si="53"/>
        <v>15984</v>
      </c>
      <c r="AQ127" s="1800"/>
      <c r="AR127" s="1808">
        <f t="shared" si="57"/>
        <v>2664</v>
      </c>
      <c r="AS127" s="1808">
        <f t="shared" si="58"/>
        <v>2664</v>
      </c>
      <c r="AT127" s="1808">
        <f t="shared" si="59"/>
        <v>2664</v>
      </c>
      <c r="AU127" s="1808">
        <f t="shared" si="60"/>
        <v>2664</v>
      </c>
      <c r="AV127" s="1808">
        <f t="shared" si="61"/>
        <v>2664</v>
      </c>
      <c r="AW127" s="1808">
        <f t="shared" si="62"/>
        <v>2664</v>
      </c>
      <c r="AX127" s="1808"/>
      <c r="AY127" s="1808">
        <f t="shared" si="48"/>
        <v>2553</v>
      </c>
      <c r="AZ127" s="1808">
        <f t="shared" si="49"/>
        <v>111</v>
      </c>
      <c r="BA127" s="1747"/>
      <c r="BB127" s="1818"/>
      <c r="BC127" s="1819"/>
      <c r="BD127" s="1819"/>
      <c r="BE127" s="1819"/>
      <c r="BF127" s="1819"/>
      <c r="BG127" s="1819"/>
      <c r="BH127" s="1819"/>
      <c r="BI127" s="1819"/>
      <c r="BJ127" s="1819"/>
      <c r="BK127" s="1819"/>
      <c r="BL127" s="1819"/>
      <c r="BM127" s="1819"/>
      <c r="BN127" s="1819"/>
      <c r="BO127" s="1819"/>
      <c r="BP127" s="1819"/>
      <c r="BQ127" s="1819"/>
      <c r="BR127" s="1819"/>
      <c r="BS127" s="1819"/>
      <c r="BT127" s="1819"/>
      <c r="BU127" s="1819"/>
      <c r="BV127" s="1819"/>
      <c r="BW127" s="1819"/>
      <c r="BX127" s="1819"/>
      <c r="BY127" s="1819"/>
      <c r="BZ127" s="1819"/>
      <c r="CA127" s="1819"/>
      <c r="CB127" s="1819"/>
      <c r="CC127" s="1819"/>
      <c r="CD127" s="1819"/>
      <c r="CE127" s="1819"/>
      <c r="CF127" s="1819"/>
      <c r="CG127" s="1819"/>
      <c r="CH127" s="1819"/>
      <c r="CI127" s="1819"/>
      <c r="CJ127" s="1819"/>
      <c r="CK127" s="1819"/>
      <c r="CL127" s="1819"/>
      <c r="CM127" s="1819"/>
      <c r="CN127" s="1819"/>
      <c r="CO127" s="1819"/>
      <c r="CP127" s="1819"/>
      <c r="CQ127" s="1819"/>
      <c r="CR127" s="1819"/>
      <c r="CS127" s="1819"/>
      <c r="CT127" s="1819"/>
      <c r="CU127" s="1819"/>
      <c r="CV127" s="1819"/>
      <c r="CW127" s="1819"/>
      <c r="CX127" s="1819"/>
      <c r="CY127" s="1819"/>
      <c r="CZ127" s="1819"/>
      <c r="DA127" s="1819"/>
      <c r="DB127" s="1819"/>
      <c r="DC127" s="1819"/>
      <c r="DD127" s="1819"/>
      <c r="DE127" s="1819"/>
      <c r="DF127" s="1819"/>
      <c r="DG127" s="1819"/>
      <c r="DH127" s="1819"/>
      <c r="DI127" s="1819"/>
      <c r="DJ127" s="1819"/>
      <c r="DK127" s="1819"/>
      <c r="DL127" s="1819"/>
      <c r="DM127" s="1819"/>
      <c r="DN127" s="1819"/>
      <c r="DO127" s="1819"/>
      <c r="DP127" s="1819"/>
      <c r="DQ127" s="1819"/>
      <c r="DR127" s="1819"/>
      <c r="DS127" s="1819"/>
      <c r="DT127" s="1819"/>
      <c r="DU127" s="1819"/>
      <c r="DV127" s="1819"/>
      <c r="DW127" s="1819"/>
      <c r="DX127" s="1819"/>
      <c r="DY127" s="1819"/>
      <c r="DZ127" s="1819"/>
      <c r="EA127" s="1819"/>
      <c r="EB127" s="1819"/>
      <c r="EC127" s="1819"/>
      <c r="ED127" s="1819"/>
      <c r="EE127" s="1819"/>
      <c r="EF127" s="1819"/>
      <c r="EG127" s="1819"/>
      <c r="EH127" s="1819"/>
      <c r="EI127" s="1819"/>
      <c r="EJ127" s="1819"/>
      <c r="EK127" s="1819"/>
      <c r="EL127" s="1819"/>
      <c r="EM127" s="1819"/>
      <c r="EN127" s="1819"/>
      <c r="EO127" s="1819"/>
      <c r="EP127" s="1819"/>
      <c r="EQ127" s="1819"/>
      <c r="ER127" s="1819"/>
      <c r="ES127" s="1819"/>
      <c r="ET127" s="1819"/>
      <c r="EU127" s="1819"/>
      <c r="EV127" s="1819"/>
      <c r="EW127" s="1819"/>
      <c r="EX127" s="1819"/>
      <c r="EY127" s="1819"/>
      <c r="EZ127" s="1819"/>
      <c r="FA127" s="1819"/>
      <c r="FB127" s="1819"/>
      <c r="FC127" s="1819"/>
      <c r="FD127" s="1819"/>
      <c r="FE127" s="1819"/>
      <c r="FF127" s="1819"/>
      <c r="FG127" s="1819"/>
      <c r="FH127" s="1819"/>
      <c r="FI127" s="1819"/>
      <c r="FJ127" s="1819"/>
      <c r="FK127" s="1819"/>
      <c r="FL127" s="1819"/>
      <c r="FM127" s="1819"/>
      <c r="FN127" s="1819"/>
      <c r="FO127" s="1819"/>
      <c r="FP127" s="1819"/>
      <c r="FQ127" s="1819"/>
      <c r="FR127" s="1819"/>
      <c r="FS127" s="1819"/>
      <c r="FT127" s="1819"/>
      <c r="FU127" s="1819"/>
      <c r="FV127" s="1819"/>
      <c r="FW127" s="1819"/>
      <c r="FX127" s="1819"/>
      <c r="FY127" s="1819"/>
      <c r="FZ127" s="1819"/>
      <c r="GA127" s="1819"/>
      <c r="GB127" s="1819"/>
      <c r="GC127" s="1819"/>
      <c r="GD127" s="1819"/>
      <c r="GE127" s="1819"/>
      <c r="GF127" s="1819"/>
      <c r="GG127" s="1819"/>
      <c r="GH127" s="1819"/>
      <c r="GI127" s="1819"/>
      <c r="GJ127" s="1819"/>
      <c r="GK127" s="1819"/>
      <c r="GL127" s="1819"/>
      <c r="GM127" s="1819"/>
      <c r="GN127" s="1819"/>
      <c r="GO127" s="1819"/>
      <c r="GP127" s="1819"/>
      <c r="GQ127" s="1819"/>
      <c r="GR127" s="1819"/>
      <c r="GS127" s="1819"/>
      <c r="GT127" s="1819"/>
      <c r="GU127" s="1819"/>
      <c r="GV127" s="1819"/>
      <c r="GW127" s="1819"/>
      <c r="GX127" s="1819"/>
      <c r="GY127" s="1819"/>
      <c r="GZ127" s="1819"/>
      <c r="HA127" s="1819"/>
      <c r="HB127" s="1819"/>
      <c r="HC127" s="1819"/>
      <c r="HD127" s="1819"/>
      <c r="HE127" s="1819"/>
      <c r="HF127" s="1819"/>
      <c r="HG127" s="1819"/>
      <c r="HH127" s="1819"/>
      <c r="HI127" s="1819"/>
      <c r="HJ127" s="1819"/>
      <c r="HK127" s="1819"/>
      <c r="HL127" s="1819"/>
      <c r="HM127" s="1819"/>
      <c r="HN127" s="1819"/>
      <c r="HO127" s="1819"/>
      <c r="HP127" s="1819"/>
      <c r="HQ127" s="1819"/>
      <c r="HR127" s="1819"/>
      <c r="HS127" s="1819"/>
      <c r="HT127" s="1819"/>
      <c r="HU127" s="1819"/>
      <c r="HV127" s="1819"/>
      <c r="HW127" s="1819"/>
      <c r="HX127" s="1819"/>
      <c r="HY127" s="1819"/>
      <c r="HZ127" s="1819"/>
      <c r="IA127" s="1819"/>
      <c r="IB127" s="1819"/>
      <c r="IC127" s="1819"/>
      <c r="ID127" s="1819"/>
      <c r="IE127" s="1819"/>
      <c r="IF127" s="1819"/>
      <c r="IG127" s="1819"/>
      <c r="IH127" s="1819"/>
      <c r="II127" s="1819"/>
      <c r="IJ127" s="1819"/>
      <c r="IK127" s="1819"/>
      <c r="IL127" s="1819"/>
      <c r="IM127" s="1819"/>
      <c r="IN127" s="1819"/>
      <c r="IO127" s="1819"/>
      <c r="IP127" s="1819"/>
      <c r="IQ127" s="1819"/>
      <c r="IR127" s="1819"/>
      <c r="IS127" s="1819"/>
      <c r="IT127" s="1819"/>
      <c r="IU127" s="1819"/>
      <c r="IV127" s="1819"/>
      <c r="IW127" s="1819"/>
      <c r="IX127" s="1819"/>
      <c r="IY127" s="1819"/>
      <c r="IZ127" s="1819"/>
      <c r="JA127" s="1819"/>
      <c r="JB127" s="1819"/>
      <c r="JC127" s="1819"/>
      <c r="JD127" s="1819"/>
      <c r="JE127" s="1819"/>
      <c r="JF127" s="1819"/>
      <c r="JG127" s="1819"/>
      <c r="JH127" s="1819"/>
      <c r="JI127" s="1819"/>
      <c r="JJ127" s="1819"/>
      <c r="JK127" s="1819"/>
      <c r="JL127" s="1819"/>
      <c r="JM127" s="1819"/>
      <c r="JN127" s="1819"/>
      <c r="JO127" s="1819"/>
      <c r="JP127" s="1819"/>
      <c r="JQ127" s="1819"/>
      <c r="JR127" s="1819"/>
      <c r="JS127" s="1819"/>
      <c r="JT127" s="1819"/>
      <c r="JU127" s="1819"/>
      <c r="JV127" s="1819"/>
      <c r="JW127" s="1819"/>
      <c r="JX127" s="1819"/>
      <c r="JY127" s="1819"/>
      <c r="JZ127" s="1819"/>
      <c r="KA127" s="1819"/>
      <c r="KB127" s="1819"/>
      <c r="KC127" s="1819"/>
      <c r="KD127" s="1819"/>
      <c r="KE127" s="1819"/>
      <c r="KF127" s="1819"/>
      <c r="KG127" s="1819"/>
      <c r="KH127" s="1819"/>
      <c r="KI127" s="1819"/>
      <c r="KJ127" s="1819"/>
      <c r="KK127" s="1819"/>
      <c r="KL127" s="1819"/>
      <c r="KM127" s="1819"/>
      <c r="KN127" s="1819"/>
      <c r="KO127" s="1819"/>
      <c r="KP127" s="1819"/>
      <c r="KQ127" s="1819"/>
      <c r="KR127" s="1819"/>
      <c r="KS127" s="1819"/>
      <c r="KT127" s="1819"/>
      <c r="KU127" s="1819"/>
      <c r="KV127" s="1819"/>
      <c r="KW127" s="1819"/>
      <c r="KX127" s="1819"/>
      <c r="KY127" s="1819"/>
      <c r="KZ127" s="1819"/>
      <c r="LA127" s="1819"/>
      <c r="LB127" s="1819"/>
      <c r="LC127" s="1819"/>
      <c r="LD127" s="1819"/>
      <c r="LE127" s="1819"/>
      <c r="LF127" s="1819"/>
      <c r="LG127" s="1819"/>
      <c r="LH127" s="1819"/>
    </row>
    <row r="128" s="1486" customFormat="1" ht="47" customHeight="1" spans="1:320">
      <c r="A128" s="1726">
        <v>45964</v>
      </c>
      <c r="B128" s="1724" t="s">
        <v>3281</v>
      </c>
      <c r="C128" s="1720" t="s">
        <v>115</v>
      </c>
      <c r="D128" s="1725">
        <v>4500184163</v>
      </c>
      <c r="E128" s="1727"/>
      <c r="F128" s="1725" t="s">
        <v>3282</v>
      </c>
      <c r="G128" s="1728" t="s">
        <v>3283</v>
      </c>
      <c r="H128" s="1728" t="s">
        <v>3283</v>
      </c>
      <c r="I128" s="1746" t="s">
        <v>3284</v>
      </c>
      <c r="J128" s="1736">
        <v>6000</v>
      </c>
      <c r="K128" s="1747">
        <v>0</v>
      </c>
      <c r="L128" s="1747">
        <v>60</v>
      </c>
      <c r="M128" s="1747">
        <f t="shared" si="52"/>
        <v>100</v>
      </c>
      <c r="N128" s="1741">
        <v>46006</v>
      </c>
      <c r="O128" s="1741">
        <v>46004</v>
      </c>
      <c r="P128" s="1749">
        <v>46010</v>
      </c>
      <c r="Q128" s="1764" t="s">
        <v>78</v>
      </c>
      <c r="R128" s="1764"/>
      <c r="S128" s="1753" t="s">
        <v>829</v>
      </c>
      <c r="T128" s="1766"/>
      <c r="U128" s="1766" t="s">
        <v>111</v>
      </c>
      <c r="V128" s="1767">
        <v>45968</v>
      </c>
      <c r="W128" s="1783" t="s">
        <v>111</v>
      </c>
      <c r="X128" s="1767" t="s">
        <v>88</v>
      </c>
      <c r="Y128" s="1783" t="s">
        <v>3285</v>
      </c>
      <c r="Z128" s="1783" t="s">
        <v>3286</v>
      </c>
      <c r="AA128" s="1772" t="s">
        <v>3287</v>
      </c>
      <c r="AB128" s="1784" t="s">
        <v>172</v>
      </c>
      <c r="AC128" s="2091">
        <v>0.88</v>
      </c>
      <c r="AD128" s="2092">
        <f t="shared" si="54"/>
        <v>5280</v>
      </c>
      <c r="AE128" s="1722"/>
      <c r="AF128" s="1799" t="s">
        <v>81</v>
      </c>
      <c r="AG128" s="1799"/>
      <c r="AH128" s="1800">
        <f t="shared" si="55"/>
        <v>6000</v>
      </c>
      <c r="AI128" s="1800"/>
      <c r="AJ128" s="1800"/>
      <c r="AK128" s="1800"/>
      <c r="AL128" s="1800"/>
      <c r="AM128" s="1800"/>
      <c r="AN128" s="1800"/>
      <c r="AO128" s="1800" t="s">
        <v>1519</v>
      </c>
      <c r="AP128" s="1800"/>
      <c r="AQ128" s="1486">
        <f>J128</f>
        <v>6000</v>
      </c>
      <c r="AR128" s="1808">
        <f t="shared" si="57"/>
        <v>1000</v>
      </c>
      <c r="AS128" s="1808">
        <f t="shared" si="58"/>
        <v>1000</v>
      </c>
      <c r="AT128" s="1808">
        <f t="shared" si="59"/>
        <v>1000</v>
      </c>
      <c r="AU128" s="1808">
        <f t="shared" si="60"/>
        <v>1000</v>
      </c>
      <c r="AV128" s="1808">
        <f t="shared" si="61"/>
        <v>1000</v>
      </c>
      <c r="AW128" s="1808">
        <f t="shared" si="62"/>
        <v>1000</v>
      </c>
      <c r="AX128" s="1808"/>
      <c r="AY128" s="1808">
        <f t="shared" si="48"/>
        <v>958.333333333333</v>
      </c>
      <c r="AZ128" s="1808" t="s">
        <v>3288</v>
      </c>
      <c r="BA128" s="1747"/>
      <c r="BB128" s="1818"/>
      <c r="BC128" s="1819"/>
      <c r="BD128" s="1819"/>
      <c r="BE128" s="1819"/>
      <c r="BF128" s="1819"/>
      <c r="BG128" s="1819"/>
      <c r="BH128" s="1819"/>
      <c r="BI128" s="1819"/>
      <c r="BJ128" s="1819"/>
      <c r="BK128" s="1819"/>
      <c r="BL128" s="1819"/>
      <c r="BM128" s="1819"/>
      <c r="BN128" s="1819"/>
      <c r="BO128" s="1819"/>
      <c r="BP128" s="1819"/>
      <c r="BQ128" s="1819"/>
      <c r="BR128" s="1819"/>
      <c r="BS128" s="1819"/>
      <c r="BT128" s="1819"/>
      <c r="BU128" s="1819"/>
      <c r="BV128" s="1819"/>
      <c r="BW128" s="1819"/>
      <c r="BX128" s="1819"/>
      <c r="BY128" s="1819"/>
      <c r="BZ128" s="1819"/>
      <c r="CA128" s="1819"/>
      <c r="CB128" s="1819"/>
      <c r="CC128" s="1819"/>
      <c r="CD128" s="1819"/>
      <c r="CE128" s="1819"/>
      <c r="CF128" s="1819"/>
      <c r="CG128" s="1819"/>
      <c r="CH128" s="1819"/>
      <c r="CI128" s="1819"/>
      <c r="CJ128" s="1819"/>
      <c r="CK128" s="1819"/>
      <c r="CL128" s="1819"/>
      <c r="CM128" s="1819"/>
      <c r="CN128" s="1819"/>
      <c r="CO128" s="1819"/>
      <c r="CP128" s="1819"/>
      <c r="CQ128" s="1819"/>
      <c r="CR128" s="1819"/>
      <c r="CS128" s="1819"/>
      <c r="CT128" s="1819"/>
      <c r="CU128" s="1819"/>
      <c r="CV128" s="1819"/>
      <c r="CW128" s="1819"/>
      <c r="CX128" s="1819"/>
      <c r="CY128" s="1819"/>
      <c r="CZ128" s="1819"/>
      <c r="DA128" s="1819"/>
      <c r="DB128" s="1819"/>
      <c r="DC128" s="1819"/>
      <c r="DD128" s="1819"/>
      <c r="DE128" s="1819"/>
      <c r="DF128" s="1819"/>
      <c r="DG128" s="1819"/>
      <c r="DH128" s="1819"/>
      <c r="DI128" s="1819"/>
      <c r="DJ128" s="1819"/>
      <c r="DK128" s="1819"/>
      <c r="DL128" s="1819"/>
      <c r="DM128" s="1819"/>
      <c r="DN128" s="1819"/>
      <c r="DO128" s="1819"/>
      <c r="DP128" s="1819"/>
      <c r="DQ128" s="1819"/>
      <c r="DR128" s="1819"/>
      <c r="DS128" s="1819"/>
      <c r="DT128" s="1819"/>
      <c r="DU128" s="1819"/>
      <c r="DV128" s="1819"/>
      <c r="DW128" s="1819"/>
      <c r="DX128" s="1819"/>
      <c r="DY128" s="1819"/>
      <c r="DZ128" s="1819"/>
      <c r="EA128" s="1819"/>
      <c r="EB128" s="1819"/>
      <c r="EC128" s="1819"/>
      <c r="ED128" s="1819"/>
      <c r="EE128" s="1819"/>
      <c r="EF128" s="1819"/>
      <c r="EG128" s="1819"/>
      <c r="EH128" s="1819"/>
      <c r="EI128" s="1819"/>
      <c r="EJ128" s="1819"/>
      <c r="EK128" s="1819"/>
      <c r="EL128" s="1819"/>
      <c r="EM128" s="1819"/>
      <c r="EN128" s="1819"/>
      <c r="EO128" s="1819"/>
      <c r="EP128" s="1819"/>
      <c r="EQ128" s="1819"/>
      <c r="ER128" s="1819"/>
      <c r="ES128" s="1819"/>
      <c r="ET128" s="1819"/>
      <c r="EU128" s="1819"/>
      <c r="EV128" s="1819"/>
      <c r="EW128" s="1819"/>
      <c r="EX128" s="1819"/>
      <c r="EY128" s="1819"/>
      <c r="EZ128" s="1819"/>
      <c r="FA128" s="1819"/>
      <c r="FB128" s="1819"/>
      <c r="FC128" s="1819"/>
      <c r="FD128" s="1819"/>
      <c r="FE128" s="1819"/>
      <c r="FF128" s="1819"/>
      <c r="FG128" s="1819"/>
      <c r="FH128" s="1819"/>
      <c r="FI128" s="1819"/>
      <c r="FJ128" s="1819"/>
      <c r="FK128" s="1819"/>
      <c r="FL128" s="1819"/>
      <c r="FM128" s="1819"/>
      <c r="FN128" s="1819"/>
      <c r="FO128" s="1819"/>
      <c r="FP128" s="1819"/>
      <c r="FQ128" s="1819"/>
      <c r="FR128" s="1819"/>
      <c r="FS128" s="1819"/>
      <c r="FT128" s="1819"/>
      <c r="FU128" s="1819"/>
      <c r="FV128" s="1819"/>
      <c r="FW128" s="1819"/>
      <c r="FX128" s="1819"/>
      <c r="FY128" s="1819"/>
      <c r="FZ128" s="1819"/>
      <c r="GA128" s="1819"/>
      <c r="GB128" s="1819"/>
      <c r="GC128" s="1819"/>
      <c r="GD128" s="1819"/>
      <c r="GE128" s="1819"/>
      <c r="GF128" s="1819"/>
      <c r="GG128" s="1819"/>
      <c r="GH128" s="1819"/>
      <c r="GI128" s="1819"/>
      <c r="GJ128" s="1819"/>
      <c r="GK128" s="1819"/>
      <c r="GL128" s="1819"/>
      <c r="GM128" s="1819"/>
      <c r="GN128" s="1819"/>
      <c r="GO128" s="1819"/>
      <c r="GP128" s="1819"/>
      <c r="GQ128" s="1819"/>
      <c r="GR128" s="1819"/>
      <c r="GS128" s="1819"/>
      <c r="GT128" s="1819"/>
      <c r="GU128" s="1819"/>
      <c r="GV128" s="1819"/>
      <c r="GW128" s="1819"/>
      <c r="GX128" s="1819"/>
      <c r="GY128" s="1819"/>
      <c r="GZ128" s="1819"/>
      <c r="HA128" s="1819"/>
      <c r="HB128" s="1819"/>
      <c r="HC128" s="1819"/>
      <c r="HD128" s="1819"/>
      <c r="HE128" s="1819"/>
      <c r="HF128" s="1819"/>
      <c r="HG128" s="1819"/>
      <c r="HH128" s="1819"/>
      <c r="HI128" s="1819"/>
      <c r="HJ128" s="1819"/>
      <c r="HK128" s="1819"/>
      <c r="HL128" s="1819"/>
      <c r="HM128" s="1819"/>
      <c r="HN128" s="1819"/>
      <c r="HO128" s="1819"/>
      <c r="HP128" s="1819"/>
      <c r="HQ128" s="1819"/>
      <c r="HR128" s="1819"/>
      <c r="HS128" s="1819"/>
      <c r="HT128" s="1819"/>
      <c r="HU128" s="1819"/>
      <c r="HV128" s="1819"/>
      <c r="HW128" s="1819"/>
      <c r="HX128" s="1819"/>
      <c r="HY128" s="1819"/>
      <c r="HZ128" s="1819"/>
      <c r="IA128" s="1819"/>
      <c r="IB128" s="1819"/>
      <c r="IC128" s="1819"/>
      <c r="ID128" s="1819"/>
      <c r="IE128" s="1819"/>
      <c r="IF128" s="1819"/>
      <c r="IG128" s="1819"/>
      <c r="IH128" s="1819"/>
      <c r="II128" s="1819"/>
      <c r="IJ128" s="1819"/>
      <c r="IK128" s="1819"/>
      <c r="IL128" s="1819"/>
      <c r="IM128" s="1819"/>
      <c r="IN128" s="1819"/>
      <c r="IO128" s="1819"/>
      <c r="IP128" s="1819"/>
      <c r="IQ128" s="1819"/>
      <c r="IR128" s="1819"/>
      <c r="IS128" s="1819"/>
      <c r="IT128" s="1819"/>
      <c r="IU128" s="1819"/>
      <c r="IV128" s="1819"/>
      <c r="IW128" s="1819"/>
      <c r="IX128" s="1819"/>
      <c r="IY128" s="1819"/>
      <c r="IZ128" s="1819"/>
      <c r="JA128" s="1819"/>
      <c r="JB128" s="1819"/>
      <c r="JC128" s="1819"/>
      <c r="JD128" s="1819"/>
      <c r="JE128" s="1819"/>
      <c r="JF128" s="1819"/>
      <c r="JG128" s="1819"/>
      <c r="JH128" s="1819"/>
      <c r="JI128" s="1819"/>
      <c r="JJ128" s="1819"/>
      <c r="JK128" s="1819"/>
      <c r="JL128" s="1819"/>
      <c r="JM128" s="1819"/>
      <c r="JN128" s="1819"/>
      <c r="JO128" s="1819"/>
      <c r="JP128" s="1819"/>
      <c r="JQ128" s="1819"/>
      <c r="JR128" s="1819"/>
      <c r="JS128" s="1819"/>
      <c r="JT128" s="1819"/>
      <c r="JU128" s="1819"/>
      <c r="JV128" s="1819"/>
      <c r="JW128" s="1819"/>
      <c r="JX128" s="1819"/>
      <c r="JY128" s="1819"/>
      <c r="JZ128" s="1819"/>
      <c r="KA128" s="1819"/>
      <c r="KB128" s="1819"/>
      <c r="KC128" s="1819"/>
      <c r="KD128" s="1819"/>
      <c r="KE128" s="1819"/>
      <c r="KF128" s="1819"/>
      <c r="KG128" s="1819"/>
      <c r="KH128" s="1819"/>
      <c r="KI128" s="1819"/>
      <c r="KJ128" s="1819"/>
      <c r="KK128" s="1819"/>
      <c r="KL128" s="1819"/>
      <c r="KM128" s="1819"/>
      <c r="KN128" s="1819"/>
      <c r="KO128" s="1819"/>
      <c r="KP128" s="1819"/>
      <c r="KQ128" s="1819"/>
      <c r="KR128" s="1819"/>
      <c r="KS128" s="1819"/>
      <c r="KT128" s="1819"/>
      <c r="KU128" s="1819"/>
      <c r="KV128" s="1819"/>
      <c r="KW128" s="1819"/>
      <c r="KX128" s="1819"/>
      <c r="KY128" s="1819"/>
      <c r="KZ128" s="1819"/>
      <c r="LA128" s="1819"/>
      <c r="LB128" s="1819"/>
      <c r="LC128" s="1819"/>
      <c r="LD128" s="1819"/>
      <c r="LE128" s="1819"/>
      <c r="LF128" s="1819"/>
      <c r="LG128" s="1819"/>
      <c r="LH128" s="1819"/>
    </row>
    <row r="129" s="1486" customFormat="1" ht="47" customHeight="1" spans="1:320">
      <c r="A129" s="1726">
        <v>45911</v>
      </c>
      <c r="B129" s="1724" t="s">
        <v>713</v>
      </c>
      <c r="C129" s="1720" t="s">
        <v>115</v>
      </c>
      <c r="D129" s="1725">
        <v>4500179164</v>
      </c>
      <c r="E129" s="1727"/>
      <c r="F129" s="1725" t="s">
        <v>3289</v>
      </c>
      <c r="G129" s="2474" t="s">
        <v>3290</v>
      </c>
      <c r="H129" s="1728" t="s">
        <v>3291</v>
      </c>
      <c r="I129" s="1746" t="s">
        <v>3292</v>
      </c>
      <c r="J129" s="1736">
        <v>99936</v>
      </c>
      <c r="K129" s="1747">
        <v>0</v>
      </c>
      <c r="L129" s="1747">
        <v>36</v>
      </c>
      <c r="M129" s="1747">
        <f t="shared" si="52"/>
        <v>2776</v>
      </c>
      <c r="N129" s="1741">
        <v>46006</v>
      </c>
      <c r="O129" s="1741">
        <v>46004</v>
      </c>
      <c r="P129" s="1749">
        <v>46010</v>
      </c>
      <c r="Q129" s="1764" t="s">
        <v>78</v>
      </c>
      <c r="R129" s="1764"/>
      <c r="S129" s="1753" t="s">
        <v>829</v>
      </c>
      <c r="T129" s="1766"/>
      <c r="U129" s="1766" t="s">
        <v>168</v>
      </c>
      <c r="V129" s="1767">
        <v>45911</v>
      </c>
      <c r="W129" s="1783" t="s">
        <v>88</v>
      </c>
      <c r="X129" s="1767" t="s">
        <v>88</v>
      </c>
      <c r="Z129" s="1783" t="s">
        <v>3293</v>
      </c>
      <c r="AA129" s="2472" t="s">
        <v>3294</v>
      </c>
      <c r="AB129" s="1784" t="s">
        <v>172</v>
      </c>
      <c r="AC129" s="2091">
        <v>1.1818</v>
      </c>
      <c r="AD129" s="2092">
        <f t="shared" si="54"/>
        <v>118104.3648</v>
      </c>
      <c r="AE129" s="1722"/>
      <c r="AF129" s="1799" t="s">
        <v>81</v>
      </c>
      <c r="AG129" s="1799">
        <v>6</v>
      </c>
      <c r="AH129" s="1800"/>
      <c r="AI129" s="1800">
        <f>J129</f>
        <v>99936</v>
      </c>
      <c r="AJ129" s="1800"/>
      <c r="AK129" s="1800"/>
      <c r="AL129" s="1800">
        <f>J129/6</f>
        <v>16656</v>
      </c>
      <c r="AM129" s="1800"/>
      <c r="AN129" s="1800"/>
      <c r="AO129" s="1800" t="s">
        <v>1519</v>
      </c>
      <c r="AP129" s="1800"/>
      <c r="AQ129" s="1800">
        <f>J129</f>
        <v>99936</v>
      </c>
      <c r="AR129" s="2109">
        <f>J129/36*35/6</f>
        <v>16193.3333333333</v>
      </c>
      <c r="AS129" s="2109">
        <f>J129/36*35/6</f>
        <v>16193.3333333333</v>
      </c>
      <c r="AT129" s="2109">
        <f>J129/36*35/6</f>
        <v>16193.3333333333</v>
      </c>
      <c r="AU129" s="2109">
        <f>J129/36*35/6</f>
        <v>16193.3333333333</v>
      </c>
      <c r="AV129" s="2109">
        <f>J129/36*35/6</f>
        <v>16193.3333333333</v>
      </c>
      <c r="AW129" s="2109">
        <f>J129/36*35/6</f>
        <v>16193.3333333333</v>
      </c>
      <c r="AX129" s="2109">
        <f>J129/36*1</f>
        <v>2776</v>
      </c>
      <c r="AY129" s="1808">
        <f t="shared" si="48"/>
        <v>15962</v>
      </c>
      <c r="AZ129" s="1808">
        <f>J129/24/COUNT(AR129:AW129)</f>
        <v>694</v>
      </c>
      <c r="BA129" s="1747"/>
      <c r="BB129" s="1818"/>
      <c r="BC129" s="1819"/>
      <c r="BD129" s="1819"/>
      <c r="BE129" s="1819"/>
      <c r="BF129" s="1819"/>
      <c r="BG129" s="1819"/>
      <c r="BH129" s="1819"/>
      <c r="BI129" s="1819"/>
      <c r="BJ129" s="1819"/>
      <c r="BK129" s="1819"/>
      <c r="BL129" s="1819"/>
      <c r="BM129" s="1819"/>
      <c r="BN129" s="1819"/>
      <c r="BO129" s="1819"/>
      <c r="BP129" s="1819"/>
      <c r="BQ129" s="1819"/>
      <c r="BR129" s="1819"/>
      <c r="BS129" s="1819"/>
      <c r="BT129" s="1819"/>
      <c r="BU129" s="1819"/>
      <c r="BV129" s="1819"/>
      <c r="BW129" s="1819"/>
      <c r="BX129" s="1819"/>
      <c r="BY129" s="1819"/>
      <c r="BZ129" s="1819"/>
      <c r="CA129" s="1819"/>
      <c r="CB129" s="1819"/>
      <c r="CC129" s="1819"/>
      <c r="CD129" s="1819"/>
      <c r="CE129" s="1819"/>
      <c r="CF129" s="1819"/>
      <c r="CG129" s="1819"/>
      <c r="CH129" s="1819"/>
      <c r="CI129" s="1819"/>
      <c r="CJ129" s="1819"/>
      <c r="CK129" s="1819"/>
      <c r="CL129" s="1819"/>
      <c r="CM129" s="1819"/>
      <c r="CN129" s="1819"/>
      <c r="CO129" s="1819"/>
      <c r="CP129" s="1819"/>
      <c r="CQ129" s="1819"/>
      <c r="CR129" s="1819"/>
      <c r="CS129" s="1819"/>
      <c r="CT129" s="1819"/>
      <c r="CU129" s="1819"/>
      <c r="CV129" s="1819"/>
      <c r="CW129" s="1819"/>
      <c r="CX129" s="1819"/>
      <c r="CY129" s="1819"/>
      <c r="CZ129" s="1819"/>
      <c r="DA129" s="1819"/>
      <c r="DB129" s="1819"/>
      <c r="DC129" s="1819"/>
      <c r="DD129" s="1819"/>
      <c r="DE129" s="1819"/>
      <c r="DF129" s="1819"/>
      <c r="DG129" s="1819"/>
      <c r="DH129" s="1819"/>
      <c r="DI129" s="1819"/>
      <c r="DJ129" s="1819"/>
      <c r="DK129" s="1819"/>
      <c r="DL129" s="1819"/>
      <c r="DM129" s="1819"/>
      <c r="DN129" s="1819"/>
      <c r="DO129" s="1819"/>
      <c r="DP129" s="1819"/>
      <c r="DQ129" s="1819"/>
      <c r="DR129" s="1819"/>
      <c r="DS129" s="1819"/>
      <c r="DT129" s="1819"/>
      <c r="DU129" s="1819"/>
      <c r="DV129" s="1819"/>
      <c r="DW129" s="1819"/>
      <c r="DX129" s="1819"/>
      <c r="DY129" s="1819"/>
      <c r="DZ129" s="1819"/>
      <c r="EA129" s="1819"/>
      <c r="EB129" s="1819"/>
      <c r="EC129" s="1819"/>
      <c r="ED129" s="1819"/>
      <c r="EE129" s="1819"/>
      <c r="EF129" s="1819"/>
      <c r="EG129" s="1819"/>
      <c r="EH129" s="1819"/>
      <c r="EI129" s="1819"/>
      <c r="EJ129" s="1819"/>
      <c r="EK129" s="1819"/>
      <c r="EL129" s="1819"/>
      <c r="EM129" s="1819"/>
      <c r="EN129" s="1819"/>
      <c r="EO129" s="1819"/>
      <c r="EP129" s="1819"/>
      <c r="EQ129" s="1819"/>
      <c r="ER129" s="1819"/>
      <c r="ES129" s="1819"/>
      <c r="ET129" s="1819"/>
      <c r="EU129" s="1819"/>
      <c r="EV129" s="1819"/>
      <c r="EW129" s="1819"/>
      <c r="EX129" s="1819"/>
      <c r="EY129" s="1819"/>
      <c r="EZ129" s="1819"/>
      <c r="FA129" s="1819"/>
      <c r="FB129" s="1819"/>
      <c r="FC129" s="1819"/>
      <c r="FD129" s="1819"/>
      <c r="FE129" s="1819"/>
      <c r="FF129" s="1819"/>
      <c r="FG129" s="1819"/>
      <c r="FH129" s="1819"/>
      <c r="FI129" s="1819"/>
      <c r="FJ129" s="1819"/>
      <c r="FK129" s="1819"/>
      <c r="FL129" s="1819"/>
      <c r="FM129" s="1819"/>
      <c r="FN129" s="1819"/>
      <c r="FO129" s="1819"/>
      <c r="FP129" s="1819"/>
      <c r="FQ129" s="1819"/>
      <c r="FR129" s="1819"/>
      <c r="FS129" s="1819"/>
      <c r="FT129" s="1819"/>
      <c r="FU129" s="1819"/>
      <c r="FV129" s="1819"/>
      <c r="FW129" s="1819"/>
      <c r="FX129" s="1819"/>
      <c r="FY129" s="1819"/>
      <c r="FZ129" s="1819"/>
      <c r="GA129" s="1819"/>
      <c r="GB129" s="1819"/>
      <c r="GC129" s="1819"/>
      <c r="GD129" s="1819"/>
      <c r="GE129" s="1819"/>
      <c r="GF129" s="1819"/>
      <c r="GG129" s="1819"/>
      <c r="GH129" s="1819"/>
      <c r="GI129" s="1819"/>
      <c r="GJ129" s="1819"/>
      <c r="GK129" s="1819"/>
      <c r="GL129" s="1819"/>
      <c r="GM129" s="1819"/>
      <c r="GN129" s="1819"/>
      <c r="GO129" s="1819"/>
      <c r="GP129" s="1819"/>
      <c r="GQ129" s="1819"/>
      <c r="GR129" s="1819"/>
      <c r="GS129" s="1819"/>
      <c r="GT129" s="1819"/>
      <c r="GU129" s="1819"/>
      <c r="GV129" s="1819"/>
      <c r="GW129" s="1819"/>
      <c r="GX129" s="1819"/>
      <c r="GY129" s="1819"/>
      <c r="GZ129" s="1819"/>
      <c r="HA129" s="1819"/>
      <c r="HB129" s="1819"/>
      <c r="HC129" s="1819"/>
      <c r="HD129" s="1819"/>
      <c r="HE129" s="1819"/>
      <c r="HF129" s="1819"/>
      <c r="HG129" s="1819"/>
      <c r="HH129" s="1819"/>
      <c r="HI129" s="1819"/>
      <c r="HJ129" s="1819"/>
      <c r="HK129" s="1819"/>
      <c r="HL129" s="1819"/>
      <c r="HM129" s="1819"/>
      <c r="HN129" s="1819"/>
      <c r="HO129" s="1819"/>
      <c r="HP129" s="1819"/>
      <c r="HQ129" s="1819"/>
      <c r="HR129" s="1819"/>
      <c r="HS129" s="1819"/>
      <c r="HT129" s="1819"/>
      <c r="HU129" s="1819"/>
      <c r="HV129" s="1819"/>
      <c r="HW129" s="1819"/>
      <c r="HX129" s="1819"/>
      <c r="HY129" s="1819"/>
      <c r="HZ129" s="1819"/>
      <c r="IA129" s="1819"/>
      <c r="IB129" s="1819"/>
      <c r="IC129" s="1819"/>
      <c r="ID129" s="1819"/>
      <c r="IE129" s="1819"/>
      <c r="IF129" s="1819"/>
      <c r="IG129" s="1819"/>
      <c r="IH129" s="1819"/>
      <c r="II129" s="1819"/>
      <c r="IJ129" s="1819"/>
      <c r="IK129" s="1819"/>
      <c r="IL129" s="1819"/>
      <c r="IM129" s="1819"/>
      <c r="IN129" s="1819"/>
      <c r="IO129" s="1819"/>
      <c r="IP129" s="1819"/>
      <c r="IQ129" s="1819"/>
      <c r="IR129" s="1819"/>
      <c r="IS129" s="1819"/>
      <c r="IT129" s="1819"/>
      <c r="IU129" s="1819"/>
      <c r="IV129" s="1819"/>
      <c r="IW129" s="1819"/>
      <c r="IX129" s="1819"/>
      <c r="IY129" s="1819"/>
      <c r="IZ129" s="1819"/>
      <c r="JA129" s="1819"/>
      <c r="JB129" s="1819"/>
      <c r="JC129" s="1819"/>
      <c r="JD129" s="1819"/>
      <c r="JE129" s="1819"/>
      <c r="JF129" s="1819"/>
      <c r="JG129" s="1819"/>
      <c r="JH129" s="1819"/>
      <c r="JI129" s="1819"/>
      <c r="JJ129" s="1819"/>
      <c r="JK129" s="1819"/>
      <c r="JL129" s="1819"/>
      <c r="JM129" s="1819"/>
      <c r="JN129" s="1819"/>
      <c r="JO129" s="1819"/>
      <c r="JP129" s="1819"/>
      <c r="JQ129" s="1819"/>
      <c r="JR129" s="1819"/>
      <c r="JS129" s="1819"/>
      <c r="JT129" s="1819"/>
      <c r="JU129" s="1819"/>
      <c r="JV129" s="1819"/>
      <c r="JW129" s="1819"/>
      <c r="JX129" s="1819"/>
      <c r="JY129" s="1819"/>
      <c r="JZ129" s="1819"/>
      <c r="KA129" s="1819"/>
      <c r="KB129" s="1819"/>
      <c r="KC129" s="1819"/>
      <c r="KD129" s="1819"/>
      <c r="KE129" s="1819"/>
      <c r="KF129" s="1819"/>
      <c r="KG129" s="1819"/>
      <c r="KH129" s="1819"/>
      <c r="KI129" s="1819"/>
      <c r="KJ129" s="1819"/>
      <c r="KK129" s="1819"/>
      <c r="KL129" s="1819"/>
      <c r="KM129" s="1819"/>
      <c r="KN129" s="1819"/>
      <c r="KO129" s="1819"/>
      <c r="KP129" s="1819"/>
      <c r="KQ129" s="1819"/>
      <c r="KR129" s="1819"/>
      <c r="KS129" s="1819"/>
      <c r="KT129" s="1819"/>
      <c r="KU129" s="1819"/>
      <c r="KV129" s="1819"/>
      <c r="KW129" s="1819"/>
      <c r="KX129" s="1819"/>
      <c r="KY129" s="1819"/>
      <c r="KZ129" s="1819"/>
      <c r="LA129" s="1819"/>
      <c r="LB129" s="1819"/>
      <c r="LC129" s="1819"/>
      <c r="LD129" s="1819"/>
      <c r="LE129" s="1819"/>
      <c r="LF129" s="1819"/>
      <c r="LG129" s="1819"/>
      <c r="LH129" s="1819"/>
    </row>
    <row r="130" s="1486" customFormat="1" ht="47" customHeight="1" spans="1:320">
      <c r="A130" s="1726">
        <v>45964</v>
      </c>
      <c r="B130" s="1724" t="s">
        <v>3281</v>
      </c>
      <c r="C130" s="1720" t="s">
        <v>115</v>
      </c>
      <c r="D130" s="1725">
        <v>4500184163</v>
      </c>
      <c r="E130" s="1727"/>
      <c r="F130" s="1725" t="s">
        <v>3295</v>
      </c>
      <c r="G130" s="1728" t="s">
        <v>3296</v>
      </c>
      <c r="H130" s="1728" t="s">
        <v>3296</v>
      </c>
      <c r="I130" s="1746" t="s">
        <v>3297</v>
      </c>
      <c r="J130" s="1736">
        <v>120</v>
      </c>
      <c r="K130" s="1747">
        <v>0</v>
      </c>
      <c r="L130" s="1747">
        <v>60</v>
      </c>
      <c r="M130" s="1747">
        <f t="shared" si="52"/>
        <v>2</v>
      </c>
      <c r="N130" s="1741">
        <v>46006</v>
      </c>
      <c r="O130" s="1741">
        <v>46004</v>
      </c>
      <c r="P130" s="1749">
        <v>46010</v>
      </c>
      <c r="Q130" s="1764" t="s">
        <v>78</v>
      </c>
      <c r="R130" s="1764"/>
      <c r="S130" s="1753" t="s">
        <v>829</v>
      </c>
      <c r="T130" s="1766"/>
      <c r="U130" s="1766" t="s">
        <v>111</v>
      </c>
      <c r="V130" s="1767">
        <v>45968</v>
      </c>
      <c r="W130" s="1783" t="s">
        <v>111</v>
      </c>
      <c r="X130" s="1767" t="s">
        <v>88</v>
      </c>
      <c r="Y130" s="1783" t="s">
        <v>3285</v>
      </c>
      <c r="Z130" s="1783" t="s">
        <v>3286</v>
      </c>
      <c r="AA130" s="1772" t="s">
        <v>3298</v>
      </c>
      <c r="AB130" s="1784" t="s">
        <v>172</v>
      </c>
      <c r="AC130" s="2091">
        <v>0.95</v>
      </c>
      <c r="AD130" s="2092">
        <f t="shared" si="54"/>
        <v>114</v>
      </c>
      <c r="AE130" s="1722"/>
      <c r="AF130" s="1799" t="s">
        <v>81</v>
      </c>
      <c r="AG130" s="1799"/>
      <c r="AH130" s="1800">
        <f t="shared" ref="AH130:AH137" si="63">J130</f>
        <v>120</v>
      </c>
      <c r="AI130" s="1800"/>
      <c r="AJ130" s="1800"/>
      <c r="AK130" s="1800"/>
      <c r="AL130" s="1800"/>
      <c r="AM130" s="1800"/>
      <c r="AN130" s="1800"/>
      <c r="AO130" s="1800" t="s">
        <v>1519</v>
      </c>
      <c r="AP130" s="1800"/>
      <c r="AQ130" s="1486">
        <f>J130</f>
        <v>120</v>
      </c>
      <c r="AR130" s="1808"/>
      <c r="AS130" s="1808"/>
      <c r="AT130" s="1808"/>
      <c r="AU130" s="1808"/>
      <c r="AV130" s="1808"/>
      <c r="AW130" s="1808"/>
      <c r="AX130" s="1808">
        <f>J130</f>
        <v>120</v>
      </c>
      <c r="AY130" s="1808"/>
      <c r="AZ130" s="1808" t="s">
        <v>3299</v>
      </c>
      <c r="BA130" s="1747"/>
      <c r="BB130" s="1818"/>
      <c r="BC130" s="1819"/>
      <c r="BD130" s="1819"/>
      <c r="BE130" s="1819"/>
      <c r="BF130" s="1819"/>
      <c r="BG130" s="1819"/>
      <c r="BH130" s="1819"/>
      <c r="BI130" s="1819"/>
      <c r="BJ130" s="1819"/>
      <c r="BK130" s="1819"/>
      <c r="BL130" s="1819"/>
      <c r="BM130" s="1819"/>
      <c r="BN130" s="1819"/>
      <c r="BO130" s="1819"/>
      <c r="BP130" s="1819"/>
      <c r="BQ130" s="1819"/>
      <c r="BR130" s="1819"/>
      <c r="BS130" s="1819"/>
      <c r="BT130" s="1819"/>
      <c r="BU130" s="1819"/>
      <c r="BV130" s="1819"/>
      <c r="BW130" s="1819"/>
      <c r="BX130" s="1819"/>
      <c r="BY130" s="1819"/>
      <c r="BZ130" s="1819"/>
      <c r="CA130" s="1819"/>
      <c r="CB130" s="1819"/>
      <c r="CC130" s="1819"/>
      <c r="CD130" s="1819"/>
      <c r="CE130" s="1819"/>
      <c r="CF130" s="1819"/>
      <c r="CG130" s="1819"/>
      <c r="CH130" s="1819"/>
      <c r="CI130" s="1819"/>
      <c r="CJ130" s="1819"/>
      <c r="CK130" s="1819"/>
      <c r="CL130" s="1819"/>
      <c r="CM130" s="1819"/>
      <c r="CN130" s="1819"/>
      <c r="CO130" s="1819"/>
      <c r="CP130" s="1819"/>
      <c r="CQ130" s="1819"/>
      <c r="CR130" s="1819"/>
      <c r="CS130" s="1819"/>
      <c r="CT130" s="1819"/>
      <c r="CU130" s="1819"/>
      <c r="CV130" s="1819"/>
      <c r="CW130" s="1819"/>
      <c r="CX130" s="1819"/>
      <c r="CY130" s="1819"/>
      <c r="CZ130" s="1819"/>
      <c r="DA130" s="1819"/>
      <c r="DB130" s="1819"/>
      <c r="DC130" s="1819"/>
      <c r="DD130" s="1819"/>
      <c r="DE130" s="1819"/>
      <c r="DF130" s="1819"/>
      <c r="DG130" s="1819"/>
      <c r="DH130" s="1819"/>
      <c r="DI130" s="1819"/>
      <c r="DJ130" s="1819"/>
      <c r="DK130" s="1819"/>
      <c r="DL130" s="1819"/>
      <c r="DM130" s="1819"/>
      <c r="DN130" s="1819"/>
      <c r="DO130" s="1819"/>
      <c r="DP130" s="1819"/>
      <c r="DQ130" s="1819"/>
      <c r="DR130" s="1819"/>
      <c r="DS130" s="1819"/>
      <c r="DT130" s="1819"/>
      <c r="DU130" s="1819"/>
      <c r="DV130" s="1819"/>
      <c r="DW130" s="1819"/>
      <c r="DX130" s="1819"/>
      <c r="DY130" s="1819"/>
      <c r="DZ130" s="1819"/>
      <c r="EA130" s="1819"/>
      <c r="EB130" s="1819"/>
      <c r="EC130" s="1819"/>
      <c r="ED130" s="1819"/>
      <c r="EE130" s="1819"/>
      <c r="EF130" s="1819"/>
      <c r="EG130" s="1819"/>
      <c r="EH130" s="1819"/>
      <c r="EI130" s="1819"/>
      <c r="EJ130" s="1819"/>
      <c r="EK130" s="1819"/>
      <c r="EL130" s="1819"/>
      <c r="EM130" s="1819"/>
      <c r="EN130" s="1819"/>
      <c r="EO130" s="1819"/>
      <c r="EP130" s="1819"/>
      <c r="EQ130" s="1819"/>
      <c r="ER130" s="1819"/>
      <c r="ES130" s="1819"/>
      <c r="ET130" s="1819"/>
      <c r="EU130" s="1819"/>
      <c r="EV130" s="1819"/>
      <c r="EW130" s="1819"/>
      <c r="EX130" s="1819"/>
      <c r="EY130" s="1819"/>
      <c r="EZ130" s="1819"/>
      <c r="FA130" s="1819"/>
      <c r="FB130" s="1819"/>
      <c r="FC130" s="1819"/>
      <c r="FD130" s="1819"/>
      <c r="FE130" s="1819"/>
      <c r="FF130" s="1819"/>
      <c r="FG130" s="1819"/>
      <c r="FH130" s="1819"/>
      <c r="FI130" s="1819"/>
      <c r="FJ130" s="1819"/>
      <c r="FK130" s="1819"/>
      <c r="FL130" s="1819"/>
      <c r="FM130" s="1819"/>
      <c r="FN130" s="1819"/>
      <c r="FO130" s="1819"/>
      <c r="FP130" s="1819"/>
      <c r="FQ130" s="1819"/>
      <c r="FR130" s="1819"/>
      <c r="FS130" s="1819"/>
      <c r="FT130" s="1819"/>
      <c r="FU130" s="1819"/>
      <c r="FV130" s="1819"/>
      <c r="FW130" s="1819"/>
      <c r="FX130" s="1819"/>
      <c r="FY130" s="1819"/>
      <c r="FZ130" s="1819"/>
      <c r="GA130" s="1819"/>
      <c r="GB130" s="1819"/>
      <c r="GC130" s="1819"/>
      <c r="GD130" s="1819"/>
      <c r="GE130" s="1819"/>
      <c r="GF130" s="1819"/>
      <c r="GG130" s="1819"/>
      <c r="GH130" s="1819"/>
      <c r="GI130" s="1819"/>
      <c r="GJ130" s="1819"/>
      <c r="GK130" s="1819"/>
      <c r="GL130" s="1819"/>
      <c r="GM130" s="1819"/>
      <c r="GN130" s="1819"/>
      <c r="GO130" s="1819"/>
      <c r="GP130" s="1819"/>
      <c r="GQ130" s="1819"/>
      <c r="GR130" s="1819"/>
      <c r="GS130" s="1819"/>
      <c r="GT130" s="1819"/>
      <c r="GU130" s="1819"/>
      <c r="GV130" s="1819"/>
      <c r="GW130" s="1819"/>
      <c r="GX130" s="1819"/>
      <c r="GY130" s="1819"/>
      <c r="GZ130" s="1819"/>
      <c r="HA130" s="1819"/>
      <c r="HB130" s="1819"/>
      <c r="HC130" s="1819"/>
      <c r="HD130" s="1819"/>
      <c r="HE130" s="1819"/>
      <c r="HF130" s="1819"/>
      <c r="HG130" s="1819"/>
      <c r="HH130" s="1819"/>
      <c r="HI130" s="1819"/>
      <c r="HJ130" s="1819"/>
      <c r="HK130" s="1819"/>
      <c r="HL130" s="1819"/>
      <c r="HM130" s="1819"/>
      <c r="HN130" s="1819"/>
      <c r="HO130" s="1819"/>
      <c r="HP130" s="1819"/>
      <c r="HQ130" s="1819"/>
      <c r="HR130" s="1819"/>
      <c r="HS130" s="1819"/>
      <c r="HT130" s="1819"/>
      <c r="HU130" s="1819"/>
      <c r="HV130" s="1819"/>
      <c r="HW130" s="1819"/>
      <c r="HX130" s="1819"/>
      <c r="HY130" s="1819"/>
      <c r="HZ130" s="1819"/>
      <c r="IA130" s="1819"/>
      <c r="IB130" s="1819"/>
      <c r="IC130" s="1819"/>
      <c r="ID130" s="1819"/>
      <c r="IE130" s="1819"/>
      <c r="IF130" s="1819"/>
      <c r="IG130" s="1819"/>
      <c r="IH130" s="1819"/>
      <c r="II130" s="1819"/>
      <c r="IJ130" s="1819"/>
      <c r="IK130" s="1819"/>
      <c r="IL130" s="1819"/>
      <c r="IM130" s="1819"/>
      <c r="IN130" s="1819"/>
      <c r="IO130" s="1819"/>
      <c r="IP130" s="1819"/>
      <c r="IQ130" s="1819"/>
      <c r="IR130" s="1819"/>
      <c r="IS130" s="1819"/>
      <c r="IT130" s="1819"/>
      <c r="IU130" s="1819"/>
      <c r="IV130" s="1819"/>
      <c r="IW130" s="1819"/>
      <c r="IX130" s="1819"/>
      <c r="IY130" s="1819"/>
      <c r="IZ130" s="1819"/>
      <c r="JA130" s="1819"/>
      <c r="JB130" s="1819"/>
      <c r="JC130" s="1819"/>
      <c r="JD130" s="1819"/>
      <c r="JE130" s="1819"/>
      <c r="JF130" s="1819"/>
      <c r="JG130" s="1819"/>
      <c r="JH130" s="1819"/>
      <c r="JI130" s="1819"/>
      <c r="JJ130" s="1819"/>
      <c r="JK130" s="1819"/>
      <c r="JL130" s="1819"/>
      <c r="JM130" s="1819"/>
      <c r="JN130" s="1819"/>
      <c r="JO130" s="1819"/>
      <c r="JP130" s="1819"/>
      <c r="JQ130" s="1819"/>
      <c r="JR130" s="1819"/>
      <c r="JS130" s="1819"/>
      <c r="JT130" s="1819"/>
      <c r="JU130" s="1819"/>
      <c r="JV130" s="1819"/>
      <c r="JW130" s="1819"/>
      <c r="JX130" s="1819"/>
      <c r="JY130" s="1819"/>
      <c r="JZ130" s="1819"/>
      <c r="KA130" s="1819"/>
      <c r="KB130" s="1819"/>
      <c r="KC130" s="1819"/>
      <c r="KD130" s="1819"/>
      <c r="KE130" s="1819"/>
      <c r="KF130" s="1819"/>
      <c r="KG130" s="1819"/>
      <c r="KH130" s="1819"/>
      <c r="KI130" s="1819"/>
      <c r="KJ130" s="1819"/>
      <c r="KK130" s="1819"/>
      <c r="KL130" s="1819"/>
      <c r="KM130" s="1819"/>
      <c r="KN130" s="1819"/>
      <c r="KO130" s="1819"/>
      <c r="KP130" s="1819"/>
      <c r="KQ130" s="1819"/>
      <c r="KR130" s="1819"/>
      <c r="KS130" s="1819"/>
      <c r="KT130" s="1819"/>
      <c r="KU130" s="1819"/>
      <c r="KV130" s="1819"/>
      <c r="KW130" s="1819"/>
      <c r="KX130" s="1819"/>
      <c r="KY130" s="1819"/>
      <c r="KZ130" s="1819"/>
      <c r="LA130" s="1819"/>
      <c r="LB130" s="1819"/>
      <c r="LC130" s="1819"/>
      <c r="LD130" s="1819"/>
      <c r="LE130" s="1819"/>
      <c r="LF130" s="1819"/>
      <c r="LG130" s="1819"/>
      <c r="LH130" s="1819"/>
    </row>
    <row r="131" s="1486" customFormat="1" ht="47" customHeight="1" spans="1:320">
      <c r="A131" s="1726">
        <v>45985</v>
      </c>
      <c r="B131" s="1724"/>
      <c r="C131" s="1720"/>
      <c r="D131" s="1725" t="s">
        <v>3300</v>
      </c>
      <c r="E131" s="1727"/>
      <c r="F131" s="1725"/>
      <c r="G131" s="1728" t="s">
        <v>2831</v>
      </c>
      <c r="H131" s="1728" t="s">
        <v>2831</v>
      </c>
      <c r="I131" s="1746" t="s">
        <v>2970</v>
      </c>
      <c r="J131" s="1736">
        <v>480</v>
      </c>
      <c r="K131" s="1747">
        <v>0</v>
      </c>
      <c r="L131" s="1747">
        <v>96</v>
      </c>
      <c r="M131" s="1747">
        <f t="shared" si="52"/>
        <v>5</v>
      </c>
      <c r="N131" s="1741">
        <v>46004</v>
      </c>
      <c r="O131" s="1741">
        <v>46002</v>
      </c>
      <c r="P131" s="1749"/>
      <c r="Q131" s="1764" t="s">
        <v>78</v>
      </c>
      <c r="R131" s="1764"/>
      <c r="S131" s="1753" t="s">
        <v>829</v>
      </c>
      <c r="T131" s="1766"/>
      <c r="U131" s="1766"/>
      <c r="V131" s="1767"/>
      <c r="W131" s="1783"/>
      <c r="X131" s="1767"/>
      <c r="Y131" s="1783"/>
      <c r="Z131" s="1783"/>
      <c r="AA131" s="1772" t="s">
        <v>3301</v>
      </c>
      <c r="AB131" s="1784" t="s">
        <v>96</v>
      </c>
      <c r="AC131" s="2091"/>
      <c r="AD131" s="2092"/>
      <c r="AE131" s="1722"/>
      <c r="AF131" s="1799" t="s">
        <v>81</v>
      </c>
      <c r="AG131" s="1799"/>
      <c r="AH131" s="1800">
        <f t="shared" si="63"/>
        <v>480</v>
      </c>
      <c r="AI131" s="1800"/>
      <c r="AJ131" s="1800"/>
      <c r="AK131" s="1800">
        <f>J131/24</f>
        <v>20</v>
      </c>
      <c r="AL131" s="1800"/>
      <c r="AM131" s="1800"/>
      <c r="AN131" s="1800"/>
      <c r="AO131" s="1800" t="s">
        <v>63</v>
      </c>
      <c r="AP131" s="1800">
        <f t="shared" ref="AP131:AP137" si="64">J131</f>
        <v>480</v>
      </c>
      <c r="AQ131" s="1800"/>
      <c r="AR131" s="1808">
        <f t="shared" ref="AR131:AR137" si="65">J131/6</f>
        <v>80</v>
      </c>
      <c r="AS131" s="1808">
        <f t="shared" ref="AS131:AS137" si="66">J131/6</f>
        <v>80</v>
      </c>
      <c r="AT131" s="1808">
        <f t="shared" ref="AT131:AT137" si="67">J131/6</f>
        <v>80</v>
      </c>
      <c r="AU131" s="1808">
        <f t="shared" ref="AU131:AU137" si="68">J131/6</f>
        <v>80</v>
      </c>
      <c r="AV131" s="1808">
        <f t="shared" ref="AV131:AV137" si="69">J131/6</f>
        <v>80</v>
      </c>
      <c r="AW131" s="1808">
        <f t="shared" ref="AW131:AW137" si="70">J131/6</f>
        <v>80</v>
      </c>
      <c r="AX131" s="1808"/>
      <c r="AY131" s="1808">
        <f t="shared" ref="AY131:AY137" si="71">J131*23/24/COUNT(AR131:AW131)</f>
        <v>76.6666666666667</v>
      </c>
      <c r="AZ131" s="1808">
        <f t="shared" ref="AZ131:AZ137" si="72">J131/24/COUNT(AR131:AW131)</f>
        <v>3.33333333333333</v>
      </c>
      <c r="BA131" s="1747"/>
      <c r="BB131" s="1818"/>
      <c r="BC131" s="1819"/>
      <c r="BD131" s="1819"/>
      <c r="BE131" s="1819"/>
      <c r="BF131" s="1819"/>
      <c r="BG131" s="1819"/>
      <c r="BH131" s="1819"/>
      <c r="BI131" s="1819"/>
      <c r="BJ131" s="1819"/>
      <c r="BK131" s="1819"/>
      <c r="BL131" s="1819"/>
      <c r="BM131" s="1819"/>
      <c r="BN131" s="1819"/>
      <c r="BO131" s="1819"/>
      <c r="BP131" s="1819"/>
      <c r="BQ131" s="1819"/>
      <c r="BR131" s="1819"/>
      <c r="BS131" s="1819"/>
      <c r="BT131" s="1819"/>
      <c r="BU131" s="1819"/>
      <c r="BV131" s="1819"/>
      <c r="BW131" s="1819"/>
      <c r="BX131" s="1819"/>
      <c r="BY131" s="1819"/>
      <c r="BZ131" s="1819"/>
      <c r="CA131" s="1819"/>
      <c r="CB131" s="1819"/>
      <c r="CC131" s="1819"/>
      <c r="CD131" s="1819"/>
      <c r="CE131" s="1819"/>
      <c r="CF131" s="1819"/>
      <c r="CG131" s="1819"/>
      <c r="CH131" s="1819"/>
      <c r="CI131" s="1819"/>
      <c r="CJ131" s="1819"/>
      <c r="CK131" s="1819"/>
      <c r="CL131" s="1819"/>
      <c r="CM131" s="1819"/>
      <c r="CN131" s="1819"/>
      <c r="CO131" s="1819"/>
      <c r="CP131" s="1819"/>
      <c r="CQ131" s="1819"/>
      <c r="CR131" s="1819"/>
      <c r="CS131" s="1819"/>
      <c r="CT131" s="1819"/>
      <c r="CU131" s="1819"/>
      <c r="CV131" s="1819"/>
      <c r="CW131" s="1819"/>
      <c r="CX131" s="1819"/>
      <c r="CY131" s="1819"/>
      <c r="CZ131" s="1819"/>
      <c r="DA131" s="1819"/>
      <c r="DB131" s="1819"/>
      <c r="DC131" s="1819"/>
      <c r="DD131" s="1819"/>
      <c r="DE131" s="1819"/>
      <c r="DF131" s="1819"/>
      <c r="DG131" s="1819"/>
      <c r="DH131" s="1819"/>
      <c r="DI131" s="1819"/>
      <c r="DJ131" s="1819"/>
      <c r="DK131" s="1819"/>
      <c r="DL131" s="1819"/>
      <c r="DM131" s="1819"/>
      <c r="DN131" s="1819"/>
      <c r="DO131" s="1819"/>
      <c r="DP131" s="1819"/>
      <c r="DQ131" s="1819"/>
      <c r="DR131" s="1819"/>
      <c r="DS131" s="1819"/>
      <c r="DT131" s="1819"/>
      <c r="DU131" s="1819"/>
      <c r="DV131" s="1819"/>
      <c r="DW131" s="1819"/>
      <c r="DX131" s="1819"/>
      <c r="DY131" s="1819"/>
      <c r="DZ131" s="1819"/>
      <c r="EA131" s="1819"/>
      <c r="EB131" s="1819"/>
      <c r="EC131" s="1819"/>
      <c r="ED131" s="1819"/>
      <c r="EE131" s="1819"/>
      <c r="EF131" s="1819"/>
      <c r="EG131" s="1819"/>
      <c r="EH131" s="1819"/>
      <c r="EI131" s="1819"/>
      <c r="EJ131" s="1819"/>
      <c r="EK131" s="1819"/>
      <c r="EL131" s="1819"/>
      <c r="EM131" s="1819"/>
      <c r="EN131" s="1819"/>
      <c r="EO131" s="1819"/>
      <c r="EP131" s="1819"/>
      <c r="EQ131" s="1819"/>
      <c r="ER131" s="1819"/>
      <c r="ES131" s="1819"/>
      <c r="ET131" s="1819"/>
      <c r="EU131" s="1819"/>
      <c r="EV131" s="1819"/>
      <c r="EW131" s="1819"/>
      <c r="EX131" s="1819"/>
      <c r="EY131" s="1819"/>
      <c r="EZ131" s="1819"/>
      <c r="FA131" s="1819"/>
      <c r="FB131" s="1819"/>
      <c r="FC131" s="1819"/>
      <c r="FD131" s="1819"/>
      <c r="FE131" s="1819"/>
      <c r="FF131" s="1819"/>
      <c r="FG131" s="1819"/>
      <c r="FH131" s="1819"/>
      <c r="FI131" s="1819"/>
      <c r="FJ131" s="1819"/>
      <c r="FK131" s="1819"/>
      <c r="FL131" s="1819"/>
      <c r="FM131" s="1819"/>
      <c r="FN131" s="1819"/>
      <c r="FO131" s="1819"/>
      <c r="FP131" s="1819"/>
      <c r="FQ131" s="1819"/>
      <c r="FR131" s="1819"/>
      <c r="FS131" s="1819"/>
      <c r="FT131" s="1819"/>
      <c r="FU131" s="1819"/>
      <c r="FV131" s="1819"/>
      <c r="FW131" s="1819"/>
      <c r="FX131" s="1819"/>
      <c r="FY131" s="1819"/>
      <c r="FZ131" s="1819"/>
      <c r="GA131" s="1819"/>
      <c r="GB131" s="1819"/>
      <c r="GC131" s="1819"/>
      <c r="GD131" s="1819"/>
      <c r="GE131" s="1819"/>
      <c r="GF131" s="1819"/>
      <c r="GG131" s="1819"/>
      <c r="GH131" s="1819"/>
      <c r="GI131" s="1819"/>
      <c r="GJ131" s="1819"/>
      <c r="GK131" s="1819"/>
      <c r="GL131" s="1819"/>
      <c r="GM131" s="1819"/>
      <c r="GN131" s="1819"/>
      <c r="GO131" s="1819"/>
      <c r="GP131" s="1819"/>
      <c r="GQ131" s="1819"/>
      <c r="GR131" s="1819"/>
      <c r="GS131" s="1819"/>
      <c r="GT131" s="1819"/>
      <c r="GU131" s="1819"/>
      <c r="GV131" s="1819"/>
      <c r="GW131" s="1819"/>
      <c r="GX131" s="1819"/>
      <c r="GY131" s="1819"/>
      <c r="GZ131" s="1819"/>
      <c r="HA131" s="1819"/>
      <c r="HB131" s="1819"/>
      <c r="HC131" s="1819"/>
      <c r="HD131" s="1819"/>
      <c r="HE131" s="1819"/>
      <c r="HF131" s="1819"/>
      <c r="HG131" s="1819"/>
      <c r="HH131" s="1819"/>
      <c r="HI131" s="1819"/>
      <c r="HJ131" s="1819"/>
      <c r="HK131" s="1819"/>
      <c r="HL131" s="1819"/>
      <c r="HM131" s="1819"/>
      <c r="HN131" s="1819"/>
      <c r="HO131" s="1819"/>
      <c r="HP131" s="1819"/>
      <c r="HQ131" s="1819"/>
      <c r="HR131" s="1819"/>
      <c r="HS131" s="1819"/>
      <c r="HT131" s="1819"/>
      <c r="HU131" s="1819"/>
      <c r="HV131" s="1819"/>
      <c r="HW131" s="1819"/>
      <c r="HX131" s="1819"/>
      <c r="HY131" s="1819"/>
      <c r="HZ131" s="1819"/>
      <c r="IA131" s="1819"/>
      <c r="IB131" s="1819"/>
      <c r="IC131" s="1819"/>
      <c r="ID131" s="1819"/>
      <c r="IE131" s="1819"/>
      <c r="IF131" s="1819"/>
      <c r="IG131" s="1819"/>
      <c r="IH131" s="1819"/>
      <c r="II131" s="1819"/>
      <c r="IJ131" s="1819"/>
      <c r="IK131" s="1819"/>
      <c r="IL131" s="1819"/>
      <c r="IM131" s="1819"/>
      <c r="IN131" s="1819"/>
      <c r="IO131" s="1819"/>
      <c r="IP131" s="1819"/>
      <c r="IQ131" s="1819"/>
      <c r="IR131" s="1819"/>
      <c r="IS131" s="1819"/>
      <c r="IT131" s="1819"/>
      <c r="IU131" s="1819"/>
      <c r="IV131" s="1819"/>
      <c r="IW131" s="1819"/>
      <c r="IX131" s="1819"/>
      <c r="IY131" s="1819"/>
      <c r="IZ131" s="1819"/>
      <c r="JA131" s="1819"/>
      <c r="JB131" s="1819"/>
      <c r="JC131" s="1819"/>
      <c r="JD131" s="1819"/>
      <c r="JE131" s="1819"/>
      <c r="JF131" s="1819"/>
      <c r="JG131" s="1819"/>
      <c r="JH131" s="1819"/>
      <c r="JI131" s="1819"/>
      <c r="JJ131" s="1819"/>
      <c r="JK131" s="1819"/>
      <c r="JL131" s="1819"/>
      <c r="JM131" s="1819"/>
      <c r="JN131" s="1819"/>
      <c r="JO131" s="1819"/>
      <c r="JP131" s="1819"/>
      <c r="JQ131" s="1819"/>
      <c r="JR131" s="1819"/>
      <c r="JS131" s="1819"/>
      <c r="JT131" s="1819"/>
      <c r="JU131" s="1819"/>
      <c r="JV131" s="1819"/>
      <c r="JW131" s="1819"/>
      <c r="JX131" s="1819"/>
      <c r="JY131" s="1819"/>
      <c r="JZ131" s="1819"/>
      <c r="KA131" s="1819"/>
      <c r="KB131" s="1819"/>
      <c r="KC131" s="1819"/>
      <c r="KD131" s="1819"/>
      <c r="KE131" s="1819"/>
      <c r="KF131" s="1819"/>
      <c r="KG131" s="1819"/>
      <c r="KH131" s="1819"/>
      <c r="KI131" s="1819"/>
      <c r="KJ131" s="1819"/>
      <c r="KK131" s="1819"/>
      <c r="KL131" s="1819"/>
      <c r="KM131" s="1819"/>
      <c r="KN131" s="1819"/>
      <c r="KO131" s="1819"/>
      <c r="KP131" s="1819"/>
      <c r="KQ131" s="1819"/>
      <c r="KR131" s="1819"/>
      <c r="KS131" s="1819"/>
      <c r="KT131" s="1819"/>
      <c r="KU131" s="1819"/>
      <c r="KV131" s="1819"/>
      <c r="KW131" s="1819"/>
      <c r="KX131" s="1819"/>
      <c r="KY131" s="1819"/>
      <c r="KZ131" s="1819"/>
      <c r="LA131" s="1819"/>
      <c r="LB131" s="1819"/>
      <c r="LC131" s="1819"/>
      <c r="LD131" s="1819"/>
      <c r="LE131" s="1819"/>
      <c r="LF131" s="1819"/>
      <c r="LG131" s="1819"/>
      <c r="LH131" s="1819"/>
    </row>
    <row r="132" s="1486" customFormat="1" ht="47" customHeight="1" spans="1:320">
      <c r="A132" s="1726">
        <v>45915</v>
      </c>
      <c r="B132" s="1724" t="s">
        <v>2150</v>
      </c>
      <c r="C132" s="1720" t="s">
        <v>1542</v>
      </c>
      <c r="D132" s="1725">
        <v>4500179539</v>
      </c>
      <c r="E132" s="1727" t="s">
        <v>3302</v>
      </c>
      <c r="F132" s="1725" t="s">
        <v>3303</v>
      </c>
      <c r="G132" s="2475" t="s">
        <v>3304</v>
      </c>
      <c r="H132" s="1728" t="s">
        <v>3304</v>
      </c>
      <c r="I132" s="1746" t="s">
        <v>3305</v>
      </c>
      <c r="J132" s="1736">
        <v>28800</v>
      </c>
      <c r="K132" s="1747">
        <v>0</v>
      </c>
      <c r="L132" s="1747">
        <v>48</v>
      </c>
      <c r="M132" s="1747">
        <v>600</v>
      </c>
      <c r="N132" s="1741">
        <v>46006</v>
      </c>
      <c r="O132" s="1741">
        <v>46004</v>
      </c>
      <c r="P132" s="1749"/>
      <c r="Q132" s="1764" t="s">
        <v>78</v>
      </c>
      <c r="R132" s="1764"/>
      <c r="S132" s="1753" t="s">
        <v>829</v>
      </c>
      <c r="T132" s="1766"/>
      <c r="U132" s="1766" t="s">
        <v>111</v>
      </c>
      <c r="V132" s="1767">
        <v>45917</v>
      </c>
      <c r="W132" s="1783" t="s">
        <v>88</v>
      </c>
      <c r="X132" s="1767" t="s">
        <v>3306</v>
      </c>
      <c r="Y132" s="1783" t="s">
        <v>3307</v>
      </c>
      <c r="Z132" s="1783" t="s">
        <v>2154</v>
      </c>
      <c r="AA132" s="2472" t="s">
        <v>3308</v>
      </c>
      <c r="AB132" s="1784" t="s">
        <v>1670</v>
      </c>
      <c r="AC132" s="2091">
        <v>1.003</v>
      </c>
      <c r="AD132" s="2092">
        <v>28886.4</v>
      </c>
      <c r="AE132" s="1722"/>
      <c r="AF132" s="1799" t="s">
        <v>81</v>
      </c>
      <c r="AG132" s="1799">
        <v>6</v>
      </c>
      <c r="AH132" s="1800">
        <f t="shared" si="63"/>
        <v>28800</v>
      </c>
      <c r="AI132" s="1800"/>
      <c r="AJ132" s="1800"/>
      <c r="AK132" s="1800">
        <f>J132/24</f>
        <v>1200</v>
      </c>
      <c r="AL132" s="1800"/>
      <c r="AM132" s="1800"/>
      <c r="AN132" s="1800"/>
      <c r="AO132" s="1800" t="s">
        <v>63</v>
      </c>
      <c r="AP132" s="1800">
        <f t="shared" si="64"/>
        <v>28800</v>
      </c>
      <c r="AQ132" s="1800"/>
      <c r="AR132" s="1808">
        <f t="shared" si="65"/>
        <v>4800</v>
      </c>
      <c r="AS132" s="1808">
        <f t="shared" si="66"/>
        <v>4800</v>
      </c>
      <c r="AT132" s="1808">
        <f t="shared" si="67"/>
        <v>4800</v>
      </c>
      <c r="AU132" s="1808">
        <f t="shared" si="68"/>
        <v>4800</v>
      </c>
      <c r="AV132" s="1808">
        <f t="shared" si="69"/>
        <v>4800</v>
      </c>
      <c r="AW132" s="1808">
        <f t="shared" si="70"/>
        <v>4800</v>
      </c>
      <c r="AX132" s="1808"/>
      <c r="AY132" s="1808">
        <f t="shared" si="71"/>
        <v>4600</v>
      </c>
      <c r="AZ132" s="1808">
        <f t="shared" si="72"/>
        <v>200</v>
      </c>
      <c r="BA132" s="1747"/>
      <c r="BB132" s="1818"/>
      <c r="BC132" s="1819"/>
      <c r="BD132" s="1819"/>
      <c r="BE132" s="1819"/>
      <c r="BF132" s="1819"/>
      <c r="BG132" s="1819"/>
      <c r="BH132" s="1819"/>
      <c r="BI132" s="1819"/>
      <c r="BJ132" s="1819"/>
      <c r="BK132" s="1819"/>
      <c r="BL132" s="1819"/>
      <c r="BM132" s="1819"/>
      <c r="BN132" s="1819"/>
      <c r="BO132" s="1819"/>
      <c r="BP132" s="1819"/>
      <c r="BQ132" s="1819"/>
      <c r="BR132" s="1819"/>
      <c r="BS132" s="1819"/>
      <c r="BT132" s="1819"/>
      <c r="BU132" s="1819"/>
      <c r="BV132" s="1819"/>
      <c r="BW132" s="1819"/>
      <c r="BX132" s="1819"/>
      <c r="BY132" s="1819"/>
      <c r="BZ132" s="1819"/>
      <c r="CA132" s="1819"/>
      <c r="CB132" s="1819"/>
      <c r="CC132" s="1819"/>
      <c r="CD132" s="1819"/>
      <c r="CE132" s="1819"/>
      <c r="CF132" s="1819"/>
      <c r="CG132" s="1819"/>
      <c r="CH132" s="1819"/>
      <c r="CI132" s="1819"/>
      <c r="CJ132" s="1819"/>
      <c r="CK132" s="1819"/>
      <c r="CL132" s="1819"/>
      <c r="CM132" s="1819"/>
      <c r="CN132" s="1819"/>
      <c r="CO132" s="1819"/>
      <c r="CP132" s="1819"/>
      <c r="CQ132" s="1819"/>
      <c r="CR132" s="1819"/>
      <c r="CS132" s="1819"/>
      <c r="CT132" s="1819"/>
      <c r="CU132" s="1819"/>
      <c r="CV132" s="1819"/>
      <c r="CW132" s="1819"/>
      <c r="CX132" s="1819"/>
      <c r="CY132" s="1819"/>
      <c r="CZ132" s="1819"/>
      <c r="DA132" s="1819"/>
      <c r="DB132" s="1819"/>
      <c r="DC132" s="1819"/>
      <c r="DD132" s="1819"/>
      <c r="DE132" s="1819"/>
      <c r="DF132" s="1819"/>
      <c r="DG132" s="1819"/>
      <c r="DH132" s="1819"/>
      <c r="DI132" s="1819"/>
      <c r="DJ132" s="1819"/>
      <c r="DK132" s="1819"/>
      <c r="DL132" s="1819"/>
      <c r="DM132" s="1819"/>
      <c r="DN132" s="1819"/>
      <c r="DO132" s="1819"/>
      <c r="DP132" s="1819"/>
      <c r="DQ132" s="1819"/>
      <c r="DR132" s="1819"/>
      <c r="DS132" s="1819"/>
      <c r="DT132" s="1819"/>
      <c r="DU132" s="1819"/>
      <c r="DV132" s="1819"/>
      <c r="DW132" s="1819"/>
      <c r="DX132" s="1819"/>
      <c r="DY132" s="1819"/>
      <c r="DZ132" s="1819"/>
      <c r="EA132" s="1819"/>
      <c r="EB132" s="1819"/>
      <c r="EC132" s="1819"/>
      <c r="ED132" s="1819"/>
      <c r="EE132" s="1819"/>
      <c r="EF132" s="1819"/>
      <c r="EG132" s="1819"/>
      <c r="EH132" s="1819"/>
      <c r="EI132" s="1819"/>
      <c r="EJ132" s="1819"/>
      <c r="EK132" s="1819"/>
      <c r="EL132" s="1819"/>
      <c r="EM132" s="1819"/>
      <c r="EN132" s="1819"/>
      <c r="EO132" s="1819"/>
      <c r="EP132" s="1819"/>
      <c r="EQ132" s="1819"/>
      <c r="ER132" s="1819"/>
      <c r="ES132" s="1819"/>
      <c r="ET132" s="1819"/>
      <c r="EU132" s="1819"/>
      <c r="EV132" s="1819"/>
      <c r="EW132" s="1819"/>
      <c r="EX132" s="1819"/>
      <c r="EY132" s="1819"/>
      <c r="EZ132" s="1819"/>
      <c r="FA132" s="1819"/>
      <c r="FB132" s="1819"/>
      <c r="FC132" s="1819"/>
      <c r="FD132" s="1819"/>
      <c r="FE132" s="1819"/>
      <c r="FF132" s="1819"/>
      <c r="FG132" s="1819"/>
      <c r="FH132" s="1819"/>
      <c r="FI132" s="1819"/>
      <c r="FJ132" s="1819"/>
      <c r="FK132" s="1819"/>
      <c r="FL132" s="1819"/>
      <c r="FM132" s="1819"/>
      <c r="FN132" s="1819"/>
      <c r="FO132" s="1819"/>
      <c r="FP132" s="1819"/>
      <c r="FQ132" s="1819"/>
      <c r="FR132" s="1819"/>
      <c r="FS132" s="1819"/>
      <c r="FT132" s="1819"/>
      <c r="FU132" s="1819"/>
      <c r="FV132" s="1819"/>
      <c r="FW132" s="1819"/>
      <c r="FX132" s="1819"/>
      <c r="FY132" s="1819"/>
      <c r="FZ132" s="1819"/>
      <c r="GA132" s="1819"/>
      <c r="GB132" s="1819"/>
      <c r="GC132" s="1819"/>
      <c r="GD132" s="1819"/>
      <c r="GE132" s="1819"/>
      <c r="GF132" s="1819"/>
      <c r="GG132" s="1819"/>
      <c r="GH132" s="1819"/>
      <c r="GI132" s="1819"/>
      <c r="GJ132" s="1819"/>
      <c r="GK132" s="1819"/>
      <c r="GL132" s="1819"/>
      <c r="GM132" s="1819"/>
      <c r="GN132" s="1819"/>
      <c r="GO132" s="1819"/>
      <c r="GP132" s="1819"/>
      <c r="GQ132" s="1819"/>
      <c r="GR132" s="1819"/>
      <c r="GS132" s="1819"/>
      <c r="GT132" s="1819"/>
      <c r="GU132" s="1819"/>
      <c r="GV132" s="1819"/>
      <c r="GW132" s="1819"/>
      <c r="GX132" s="1819"/>
      <c r="GY132" s="1819"/>
      <c r="GZ132" s="1819"/>
      <c r="HA132" s="1819"/>
      <c r="HB132" s="1819"/>
      <c r="HC132" s="1819"/>
      <c r="HD132" s="1819"/>
      <c r="HE132" s="1819"/>
      <c r="HF132" s="1819"/>
      <c r="HG132" s="1819"/>
      <c r="HH132" s="1819"/>
      <c r="HI132" s="1819"/>
      <c r="HJ132" s="1819"/>
      <c r="HK132" s="1819"/>
      <c r="HL132" s="1819"/>
      <c r="HM132" s="1819"/>
      <c r="HN132" s="1819"/>
      <c r="HO132" s="1819"/>
      <c r="HP132" s="1819"/>
      <c r="HQ132" s="1819"/>
      <c r="HR132" s="1819"/>
      <c r="HS132" s="1819"/>
      <c r="HT132" s="1819"/>
      <c r="HU132" s="1819"/>
      <c r="HV132" s="1819"/>
      <c r="HW132" s="1819"/>
      <c r="HX132" s="1819"/>
      <c r="HY132" s="1819"/>
      <c r="HZ132" s="1819"/>
      <c r="IA132" s="1819"/>
      <c r="IB132" s="1819"/>
      <c r="IC132" s="1819"/>
      <c r="ID132" s="1819"/>
      <c r="IE132" s="1819"/>
      <c r="IF132" s="1819"/>
      <c r="IG132" s="1819"/>
      <c r="IH132" s="1819"/>
      <c r="II132" s="1819"/>
      <c r="IJ132" s="1819"/>
      <c r="IK132" s="1819"/>
      <c r="IL132" s="1819"/>
      <c r="IM132" s="1819"/>
      <c r="IN132" s="1819"/>
      <c r="IO132" s="1819"/>
      <c r="IP132" s="1819"/>
      <c r="IQ132" s="1819"/>
      <c r="IR132" s="1819"/>
      <c r="IS132" s="1819"/>
      <c r="IT132" s="1819"/>
      <c r="IU132" s="1819"/>
      <c r="IV132" s="1819"/>
      <c r="IW132" s="1819"/>
      <c r="IX132" s="1819"/>
      <c r="IY132" s="1819"/>
      <c r="IZ132" s="1819"/>
      <c r="JA132" s="1819"/>
      <c r="JB132" s="1819"/>
      <c r="JC132" s="1819"/>
      <c r="JD132" s="1819"/>
      <c r="JE132" s="1819"/>
      <c r="JF132" s="1819"/>
      <c r="JG132" s="1819"/>
      <c r="JH132" s="1819"/>
      <c r="JI132" s="1819"/>
      <c r="JJ132" s="1819"/>
      <c r="JK132" s="1819"/>
      <c r="JL132" s="1819"/>
      <c r="JM132" s="1819"/>
      <c r="JN132" s="1819"/>
      <c r="JO132" s="1819"/>
      <c r="JP132" s="1819"/>
      <c r="JQ132" s="1819"/>
      <c r="JR132" s="1819"/>
      <c r="JS132" s="1819"/>
      <c r="JT132" s="1819"/>
      <c r="JU132" s="1819"/>
      <c r="JV132" s="1819"/>
      <c r="JW132" s="1819"/>
      <c r="JX132" s="1819"/>
      <c r="JY132" s="1819"/>
      <c r="JZ132" s="1819"/>
      <c r="KA132" s="1819"/>
      <c r="KB132" s="1819"/>
      <c r="KC132" s="1819"/>
      <c r="KD132" s="1819"/>
      <c r="KE132" s="1819"/>
      <c r="KF132" s="1819"/>
      <c r="KG132" s="1819"/>
      <c r="KH132" s="1819"/>
      <c r="KI132" s="1819"/>
      <c r="KJ132" s="1819"/>
      <c r="KK132" s="1819"/>
      <c r="KL132" s="1819"/>
      <c r="KM132" s="1819"/>
      <c r="KN132" s="1819"/>
      <c r="KO132" s="1819"/>
      <c r="KP132" s="1819"/>
      <c r="KQ132" s="1819"/>
      <c r="KR132" s="1819"/>
      <c r="KS132" s="1819"/>
      <c r="KT132" s="1819"/>
      <c r="KU132" s="1819"/>
      <c r="KV132" s="1819"/>
      <c r="KW132" s="1819"/>
      <c r="KX132" s="1819"/>
      <c r="KY132" s="1819"/>
      <c r="KZ132" s="1819"/>
      <c r="LA132" s="1819"/>
      <c r="LB132" s="1819"/>
      <c r="LC132" s="1819"/>
      <c r="LD132" s="1819"/>
      <c r="LE132" s="1819"/>
      <c r="LF132" s="1819"/>
      <c r="LG132" s="1819"/>
      <c r="LH132" s="1819"/>
    </row>
    <row r="133" s="1486" customFormat="1" ht="47" customHeight="1" spans="1:320">
      <c r="A133" s="1726">
        <v>45980</v>
      </c>
      <c r="B133" s="1724" t="s">
        <v>581</v>
      </c>
      <c r="C133" s="1720" t="s">
        <v>582</v>
      </c>
      <c r="D133" s="1725">
        <v>4500186148</v>
      </c>
      <c r="E133" s="1727"/>
      <c r="F133" s="1725" t="s">
        <v>3309</v>
      </c>
      <c r="G133" s="1728" t="s">
        <v>2831</v>
      </c>
      <c r="H133" s="1728" t="s">
        <v>2831</v>
      </c>
      <c r="I133" s="1746" t="s">
        <v>2970</v>
      </c>
      <c r="J133" s="1736">
        <v>7200</v>
      </c>
      <c r="K133" s="1747">
        <v>0</v>
      </c>
      <c r="L133" s="1747">
        <v>96</v>
      </c>
      <c r="M133" s="1747">
        <f>J133/L133</f>
        <v>75</v>
      </c>
      <c r="N133" s="1741">
        <v>46010</v>
      </c>
      <c r="O133" s="1741">
        <v>46008</v>
      </c>
      <c r="P133" s="1749"/>
      <c r="Q133" s="1764" t="s">
        <v>78</v>
      </c>
      <c r="R133" s="1764"/>
      <c r="S133" s="1753" t="s">
        <v>829</v>
      </c>
      <c r="T133" s="1766"/>
      <c r="U133" s="1766" t="s">
        <v>111</v>
      </c>
      <c r="V133" s="1767">
        <v>45981</v>
      </c>
      <c r="W133" s="1783" t="s">
        <v>88</v>
      </c>
      <c r="X133" s="1767" t="s">
        <v>1668</v>
      </c>
      <c r="Y133" s="1783"/>
      <c r="Z133" s="1783"/>
      <c r="AA133" s="1772" t="s">
        <v>3166</v>
      </c>
      <c r="AB133" s="1784" t="s">
        <v>187</v>
      </c>
      <c r="AC133" s="2091">
        <v>0.9974</v>
      </c>
      <c r="AD133" s="2092">
        <f>AC133*J133</f>
        <v>7181.28</v>
      </c>
      <c r="AE133" s="1722"/>
      <c r="AF133" s="1799" t="s">
        <v>81</v>
      </c>
      <c r="AG133" s="1799"/>
      <c r="AH133" s="1800">
        <f t="shared" si="63"/>
        <v>7200</v>
      </c>
      <c r="AI133" s="1800"/>
      <c r="AJ133" s="1800"/>
      <c r="AK133" s="1800">
        <f>J133/24</f>
        <v>300</v>
      </c>
      <c r="AL133" s="1800"/>
      <c r="AM133" s="1800"/>
      <c r="AN133" s="1800"/>
      <c r="AO133" s="1800" t="s">
        <v>63</v>
      </c>
      <c r="AP133" s="1800">
        <f t="shared" si="64"/>
        <v>7200</v>
      </c>
      <c r="AQ133" s="1800"/>
      <c r="AR133" s="1808">
        <f t="shared" si="65"/>
        <v>1200</v>
      </c>
      <c r="AS133" s="1808">
        <f t="shared" si="66"/>
        <v>1200</v>
      </c>
      <c r="AT133" s="1808">
        <f t="shared" si="67"/>
        <v>1200</v>
      </c>
      <c r="AU133" s="1808">
        <f t="shared" si="68"/>
        <v>1200</v>
      </c>
      <c r="AV133" s="1808">
        <f t="shared" si="69"/>
        <v>1200</v>
      </c>
      <c r="AW133" s="1808">
        <f t="shared" si="70"/>
        <v>1200</v>
      </c>
      <c r="AX133" s="1808"/>
      <c r="AY133" s="1808">
        <f t="shared" si="71"/>
        <v>1150</v>
      </c>
      <c r="AZ133" s="1808">
        <f t="shared" si="72"/>
        <v>50</v>
      </c>
      <c r="BA133" s="1747"/>
      <c r="BB133" s="1818"/>
      <c r="BC133" s="1819"/>
      <c r="BD133" s="1819"/>
      <c r="BE133" s="1819"/>
      <c r="BF133" s="1819"/>
      <c r="BG133" s="1819"/>
      <c r="BH133" s="1819"/>
      <c r="BI133" s="1819"/>
      <c r="BJ133" s="1819"/>
      <c r="BK133" s="1819"/>
      <c r="BL133" s="1819"/>
      <c r="BM133" s="1819"/>
      <c r="BN133" s="1819"/>
      <c r="BO133" s="1819"/>
      <c r="BP133" s="1819"/>
      <c r="BQ133" s="1819"/>
      <c r="BR133" s="1819"/>
      <c r="BS133" s="1819"/>
      <c r="BT133" s="1819"/>
      <c r="BU133" s="1819"/>
      <c r="BV133" s="1819"/>
      <c r="BW133" s="1819"/>
      <c r="BX133" s="1819"/>
      <c r="BY133" s="1819"/>
      <c r="BZ133" s="1819"/>
      <c r="CA133" s="1819"/>
      <c r="CB133" s="1819"/>
      <c r="CC133" s="1819"/>
      <c r="CD133" s="1819"/>
      <c r="CE133" s="1819"/>
      <c r="CF133" s="1819"/>
      <c r="CG133" s="1819"/>
      <c r="CH133" s="1819"/>
      <c r="CI133" s="1819"/>
      <c r="CJ133" s="1819"/>
      <c r="CK133" s="1819"/>
      <c r="CL133" s="1819"/>
      <c r="CM133" s="1819"/>
      <c r="CN133" s="1819"/>
      <c r="CO133" s="1819"/>
      <c r="CP133" s="1819"/>
      <c r="CQ133" s="1819"/>
      <c r="CR133" s="1819"/>
      <c r="CS133" s="1819"/>
      <c r="CT133" s="1819"/>
      <c r="CU133" s="1819"/>
      <c r="CV133" s="1819"/>
      <c r="CW133" s="1819"/>
      <c r="CX133" s="1819"/>
      <c r="CY133" s="1819"/>
      <c r="CZ133" s="1819"/>
      <c r="DA133" s="1819"/>
      <c r="DB133" s="1819"/>
      <c r="DC133" s="1819"/>
      <c r="DD133" s="1819"/>
      <c r="DE133" s="1819"/>
      <c r="DF133" s="1819"/>
      <c r="DG133" s="1819"/>
      <c r="DH133" s="1819"/>
      <c r="DI133" s="1819"/>
      <c r="DJ133" s="1819"/>
      <c r="DK133" s="1819"/>
      <c r="DL133" s="1819"/>
      <c r="DM133" s="1819"/>
      <c r="DN133" s="1819"/>
      <c r="DO133" s="1819"/>
      <c r="DP133" s="1819"/>
      <c r="DQ133" s="1819"/>
      <c r="DR133" s="1819"/>
      <c r="DS133" s="1819"/>
      <c r="DT133" s="1819"/>
      <c r="DU133" s="1819"/>
      <c r="DV133" s="1819"/>
      <c r="DW133" s="1819"/>
      <c r="DX133" s="1819"/>
      <c r="DY133" s="1819"/>
      <c r="DZ133" s="1819"/>
      <c r="EA133" s="1819"/>
      <c r="EB133" s="1819"/>
      <c r="EC133" s="1819"/>
      <c r="ED133" s="1819"/>
      <c r="EE133" s="1819"/>
      <c r="EF133" s="1819"/>
      <c r="EG133" s="1819"/>
      <c r="EH133" s="1819"/>
      <c r="EI133" s="1819"/>
      <c r="EJ133" s="1819"/>
      <c r="EK133" s="1819"/>
      <c r="EL133" s="1819"/>
      <c r="EM133" s="1819"/>
      <c r="EN133" s="1819"/>
      <c r="EO133" s="1819"/>
      <c r="EP133" s="1819"/>
      <c r="EQ133" s="1819"/>
      <c r="ER133" s="1819"/>
      <c r="ES133" s="1819"/>
      <c r="ET133" s="1819"/>
      <c r="EU133" s="1819"/>
      <c r="EV133" s="1819"/>
      <c r="EW133" s="1819"/>
      <c r="EX133" s="1819"/>
      <c r="EY133" s="1819"/>
      <c r="EZ133" s="1819"/>
      <c r="FA133" s="1819"/>
      <c r="FB133" s="1819"/>
      <c r="FC133" s="1819"/>
      <c r="FD133" s="1819"/>
      <c r="FE133" s="1819"/>
      <c r="FF133" s="1819"/>
      <c r="FG133" s="1819"/>
      <c r="FH133" s="1819"/>
      <c r="FI133" s="1819"/>
      <c r="FJ133" s="1819"/>
      <c r="FK133" s="1819"/>
      <c r="FL133" s="1819"/>
      <c r="FM133" s="1819"/>
      <c r="FN133" s="1819"/>
      <c r="FO133" s="1819"/>
      <c r="FP133" s="1819"/>
      <c r="FQ133" s="1819"/>
      <c r="FR133" s="1819"/>
      <c r="FS133" s="1819"/>
      <c r="FT133" s="1819"/>
      <c r="FU133" s="1819"/>
      <c r="FV133" s="1819"/>
      <c r="FW133" s="1819"/>
      <c r="FX133" s="1819"/>
      <c r="FY133" s="1819"/>
      <c r="FZ133" s="1819"/>
      <c r="GA133" s="1819"/>
      <c r="GB133" s="1819"/>
      <c r="GC133" s="1819"/>
      <c r="GD133" s="1819"/>
      <c r="GE133" s="1819"/>
      <c r="GF133" s="1819"/>
      <c r="GG133" s="1819"/>
      <c r="GH133" s="1819"/>
      <c r="GI133" s="1819"/>
      <c r="GJ133" s="1819"/>
      <c r="GK133" s="1819"/>
      <c r="GL133" s="1819"/>
      <c r="GM133" s="1819"/>
      <c r="GN133" s="1819"/>
      <c r="GO133" s="1819"/>
      <c r="GP133" s="1819"/>
      <c r="GQ133" s="1819"/>
      <c r="GR133" s="1819"/>
      <c r="GS133" s="1819"/>
      <c r="GT133" s="1819"/>
      <c r="GU133" s="1819"/>
      <c r="GV133" s="1819"/>
      <c r="GW133" s="1819"/>
      <c r="GX133" s="1819"/>
      <c r="GY133" s="1819"/>
      <c r="GZ133" s="1819"/>
      <c r="HA133" s="1819"/>
      <c r="HB133" s="1819"/>
      <c r="HC133" s="1819"/>
      <c r="HD133" s="1819"/>
      <c r="HE133" s="1819"/>
      <c r="HF133" s="1819"/>
      <c r="HG133" s="1819"/>
      <c r="HH133" s="1819"/>
      <c r="HI133" s="1819"/>
      <c r="HJ133" s="1819"/>
      <c r="HK133" s="1819"/>
      <c r="HL133" s="1819"/>
      <c r="HM133" s="1819"/>
      <c r="HN133" s="1819"/>
      <c r="HO133" s="1819"/>
      <c r="HP133" s="1819"/>
      <c r="HQ133" s="1819"/>
      <c r="HR133" s="1819"/>
      <c r="HS133" s="1819"/>
      <c r="HT133" s="1819"/>
      <c r="HU133" s="1819"/>
      <c r="HV133" s="1819"/>
      <c r="HW133" s="1819"/>
      <c r="HX133" s="1819"/>
      <c r="HY133" s="1819"/>
      <c r="HZ133" s="1819"/>
      <c r="IA133" s="1819"/>
      <c r="IB133" s="1819"/>
      <c r="IC133" s="1819"/>
      <c r="ID133" s="1819"/>
      <c r="IE133" s="1819"/>
      <c r="IF133" s="1819"/>
      <c r="IG133" s="1819"/>
      <c r="IH133" s="1819"/>
      <c r="II133" s="1819"/>
      <c r="IJ133" s="1819"/>
      <c r="IK133" s="1819"/>
      <c r="IL133" s="1819"/>
      <c r="IM133" s="1819"/>
      <c r="IN133" s="1819"/>
      <c r="IO133" s="1819"/>
      <c r="IP133" s="1819"/>
      <c r="IQ133" s="1819"/>
      <c r="IR133" s="1819"/>
      <c r="IS133" s="1819"/>
      <c r="IT133" s="1819"/>
      <c r="IU133" s="1819"/>
      <c r="IV133" s="1819"/>
      <c r="IW133" s="1819"/>
      <c r="IX133" s="1819"/>
      <c r="IY133" s="1819"/>
      <c r="IZ133" s="1819"/>
      <c r="JA133" s="1819"/>
      <c r="JB133" s="1819"/>
      <c r="JC133" s="1819"/>
      <c r="JD133" s="1819"/>
      <c r="JE133" s="1819"/>
      <c r="JF133" s="1819"/>
      <c r="JG133" s="1819"/>
      <c r="JH133" s="1819"/>
      <c r="JI133" s="1819"/>
      <c r="JJ133" s="1819"/>
      <c r="JK133" s="1819"/>
      <c r="JL133" s="1819"/>
      <c r="JM133" s="1819"/>
      <c r="JN133" s="1819"/>
      <c r="JO133" s="1819"/>
      <c r="JP133" s="1819"/>
      <c r="JQ133" s="1819"/>
      <c r="JR133" s="1819"/>
      <c r="JS133" s="1819"/>
      <c r="JT133" s="1819"/>
      <c r="JU133" s="1819"/>
      <c r="JV133" s="1819"/>
      <c r="JW133" s="1819"/>
      <c r="JX133" s="1819"/>
      <c r="JY133" s="1819"/>
      <c r="JZ133" s="1819"/>
      <c r="KA133" s="1819"/>
      <c r="KB133" s="1819"/>
      <c r="KC133" s="1819"/>
      <c r="KD133" s="1819"/>
      <c r="KE133" s="1819"/>
      <c r="KF133" s="1819"/>
      <c r="KG133" s="1819"/>
      <c r="KH133" s="1819"/>
      <c r="KI133" s="1819"/>
      <c r="KJ133" s="1819"/>
      <c r="KK133" s="1819"/>
      <c r="KL133" s="1819"/>
      <c r="KM133" s="1819"/>
      <c r="KN133" s="1819"/>
      <c r="KO133" s="1819"/>
      <c r="KP133" s="1819"/>
      <c r="KQ133" s="1819"/>
      <c r="KR133" s="1819"/>
      <c r="KS133" s="1819"/>
      <c r="KT133" s="1819"/>
      <c r="KU133" s="1819"/>
      <c r="KV133" s="1819"/>
      <c r="KW133" s="1819"/>
      <c r="KX133" s="1819"/>
      <c r="KY133" s="1819"/>
      <c r="KZ133" s="1819"/>
      <c r="LA133" s="1819"/>
      <c r="LB133" s="1819"/>
      <c r="LC133" s="1819"/>
      <c r="LD133" s="1819"/>
      <c r="LE133" s="1819"/>
      <c r="LF133" s="1819"/>
      <c r="LG133" s="1819"/>
      <c r="LH133" s="1819"/>
    </row>
    <row r="134" s="1486" customFormat="1" ht="47" customHeight="1" spans="1:320">
      <c r="A134" s="1726">
        <v>45964</v>
      </c>
      <c r="B134" s="1724" t="s">
        <v>2196</v>
      </c>
      <c r="C134" s="1720" t="s">
        <v>1811</v>
      </c>
      <c r="D134" s="1725">
        <v>4500183350</v>
      </c>
      <c r="E134" s="1727" t="s">
        <v>3310</v>
      </c>
      <c r="F134" s="1725" t="s">
        <v>3311</v>
      </c>
      <c r="G134" s="1728" t="s">
        <v>2895</v>
      </c>
      <c r="H134" s="1728" t="s">
        <v>2895</v>
      </c>
      <c r="I134" s="1746" t="s">
        <v>2926</v>
      </c>
      <c r="J134" s="1736">
        <v>1248</v>
      </c>
      <c r="K134" s="1747">
        <v>0</v>
      </c>
      <c r="L134" s="1747">
        <v>24</v>
      </c>
      <c r="M134" s="1747">
        <f>J134/L134</f>
        <v>52</v>
      </c>
      <c r="N134" s="1741">
        <v>46016</v>
      </c>
      <c r="O134" s="1741">
        <v>46015</v>
      </c>
      <c r="P134" s="1749" t="s">
        <v>3312</v>
      </c>
      <c r="Q134" s="1764" t="s">
        <v>78</v>
      </c>
      <c r="R134" s="1764"/>
      <c r="S134" s="1753" t="s">
        <v>829</v>
      </c>
      <c r="T134" s="1766"/>
      <c r="U134" s="1766" t="s">
        <v>168</v>
      </c>
      <c r="V134" s="1767">
        <v>45985</v>
      </c>
      <c r="W134" s="1783" t="s">
        <v>88</v>
      </c>
      <c r="X134" s="1767" t="s">
        <v>3313</v>
      </c>
      <c r="Y134" s="1783"/>
      <c r="Z134" s="1783"/>
      <c r="AA134" s="2472" t="s">
        <v>3314</v>
      </c>
      <c r="AB134" s="1784" t="s">
        <v>651</v>
      </c>
      <c r="AC134" s="2091">
        <v>1.0012</v>
      </c>
      <c r="AD134" s="2092">
        <f>AC134*J134</f>
        <v>1249.4976</v>
      </c>
      <c r="AE134" s="1722"/>
      <c r="AF134" s="1799" t="s">
        <v>81</v>
      </c>
      <c r="AG134" s="1799">
        <v>6</v>
      </c>
      <c r="AH134" s="1800">
        <f t="shared" si="63"/>
        <v>1248</v>
      </c>
      <c r="AI134" s="1800"/>
      <c r="AJ134" s="1800"/>
      <c r="AK134" s="1800">
        <f>J134/24</f>
        <v>52</v>
      </c>
      <c r="AL134" s="1800"/>
      <c r="AM134" s="1800"/>
      <c r="AN134" s="1800"/>
      <c r="AO134" s="1800" t="s">
        <v>63</v>
      </c>
      <c r="AP134" s="1800">
        <f t="shared" si="64"/>
        <v>1248</v>
      </c>
      <c r="AQ134" s="1800"/>
      <c r="AR134" s="1808">
        <f t="shared" si="65"/>
        <v>208</v>
      </c>
      <c r="AS134" s="1808">
        <f t="shared" si="66"/>
        <v>208</v>
      </c>
      <c r="AT134" s="1808">
        <f t="shared" si="67"/>
        <v>208</v>
      </c>
      <c r="AU134" s="1808">
        <f t="shared" si="68"/>
        <v>208</v>
      </c>
      <c r="AV134" s="1808">
        <f t="shared" si="69"/>
        <v>208</v>
      </c>
      <c r="AW134" s="1808">
        <f t="shared" si="70"/>
        <v>208</v>
      </c>
      <c r="AX134" s="1808"/>
      <c r="AY134" s="1808">
        <f t="shared" si="71"/>
        <v>199.333333333333</v>
      </c>
      <c r="AZ134" s="1808">
        <f t="shared" si="72"/>
        <v>8.66666666666667</v>
      </c>
      <c r="BA134" s="1747"/>
      <c r="BB134" s="1818"/>
      <c r="BC134" s="1819"/>
      <c r="BD134" s="1819"/>
      <c r="BE134" s="1819"/>
      <c r="BF134" s="1819"/>
      <c r="BG134" s="1819"/>
      <c r="BH134" s="1819"/>
      <c r="BI134" s="1819"/>
      <c r="BJ134" s="1819"/>
      <c r="BK134" s="1819"/>
      <c r="BL134" s="1819"/>
      <c r="BM134" s="1819"/>
      <c r="BN134" s="1819"/>
      <c r="BO134" s="1819"/>
      <c r="BP134" s="1819"/>
      <c r="BQ134" s="1819"/>
      <c r="BR134" s="1819"/>
      <c r="BS134" s="1819"/>
      <c r="BT134" s="1819"/>
      <c r="BU134" s="1819"/>
      <c r="BV134" s="1819"/>
      <c r="BW134" s="1819"/>
      <c r="BX134" s="1819"/>
      <c r="BY134" s="1819"/>
      <c r="BZ134" s="1819"/>
      <c r="CA134" s="1819"/>
      <c r="CB134" s="1819"/>
      <c r="CC134" s="1819"/>
      <c r="CD134" s="1819"/>
      <c r="CE134" s="1819"/>
      <c r="CF134" s="1819"/>
      <c r="CG134" s="1819"/>
      <c r="CH134" s="1819"/>
      <c r="CI134" s="1819"/>
      <c r="CJ134" s="1819"/>
      <c r="CK134" s="1819"/>
      <c r="CL134" s="1819"/>
      <c r="CM134" s="1819"/>
      <c r="CN134" s="1819"/>
      <c r="CO134" s="1819"/>
      <c r="CP134" s="1819"/>
      <c r="CQ134" s="1819"/>
      <c r="CR134" s="1819"/>
      <c r="CS134" s="1819"/>
      <c r="CT134" s="1819"/>
      <c r="CU134" s="1819"/>
      <c r="CV134" s="1819"/>
      <c r="CW134" s="1819"/>
      <c r="CX134" s="1819"/>
      <c r="CY134" s="1819"/>
      <c r="CZ134" s="1819"/>
      <c r="DA134" s="1819"/>
      <c r="DB134" s="1819"/>
      <c r="DC134" s="1819"/>
      <c r="DD134" s="1819"/>
      <c r="DE134" s="1819"/>
      <c r="DF134" s="1819"/>
      <c r="DG134" s="1819"/>
      <c r="DH134" s="1819"/>
      <c r="DI134" s="1819"/>
      <c r="DJ134" s="1819"/>
      <c r="DK134" s="1819"/>
      <c r="DL134" s="1819"/>
      <c r="DM134" s="1819"/>
      <c r="DN134" s="1819"/>
      <c r="DO134" s="1819"/>
      <c r="DP134" s="1819"/>
      <c r="DQ134" s="1819"/>
      <c r="DR134" s="1819"/>
      <c r="DS134" s="1819"/>
      <c r="DT134" s="1819"/>
      <c r="DU134" s="1819"/>
      <c r="DV134" s="1819"/>
      <c r="DW134" s="1819"/>
      <c r="DX134" s="1819"/>
      <c r="DY134" s="1819"/>
      <c r="DZ134" s="1819"/>
      <c r="EA134" s="1819"/>
      <c r="EB134" s="1819"/>
      <c r="EC134" s="1819"/>
      <c r="ED134" s="1819"/>
      <c r="EE134" s="1819"/>
      <c r="EF134" s="1819"/>
      <c r="EG134" s="1819"/>
      <c r="EH134" s="1819"/>
      <c r="EI134" s="1819"/>
      <c r="EJ134" s="1819"/>
      <c r="EK134" s="1819"/>
      <c r="EL134" s="1819"/>
      <c r="EM134" s="1819"/>
      <c r="EN134" s="1819"/>
      <c r="EO134" s="1819"/>
      <c r="EP134" s="1819"/>
      <c r="EQ134" s="1819"/>
      <c r="ER134" s="1819"/>
      <c r="ES134" s="1819"/>
      <c r="ET134" s="1819"/>
      <c r="EU134" s="1819"/>
      <c r="EV134" s="1819"/>
      <c r="EW134" s="1819"/>
      <c r="EX134" s="1819"/>
      <c r="EY134" s="1819"/>
      <c r="EZ134" s="1819"/>
      <c r="FA134" s="1819"/>
      <c r="FB134" s="1819"/>
      <c r="FC134" s="1819"/>
      <c r="FD134" s="1819"/>
      <c r="FE134" s="1819"/>
      <c r="FF134" s="1819"/>
      <c r="FG134" s="1819"/>
      <c r="FH134" s="1819"/>
      <c r="FI134" s="1819"/>
      <c r="FJ134" s="1819"/>
      <c r="FK134" s="1819"/>
      <c r="FL134" s="1819"/>
      <c r="FM134" s="1819"/>
      <c r="FN134" s="1819"/>
      <c r="FO134" s="1819"/>
      <c r="FP134" s="1819"/>
      <c r="FQ134" s="1819"/>
      <c r="FR134" s="1819"/>
      <c r="FS134" s="1819"/>
      <c r="FT134" s="1819"/>
      <c r="FU134" s="1819"/>
      <c r="FV134" s="1819"/>
      <c r="FW134" s="1819"/>
      <c r="FX134" s="1819"/>
      <c r="FY134" s="1819"/>
      <c r="FZ134" s="1819"/>
      <c r="GA134" s="1819"/>
      <c r="GB134" s="1819"/>
      <c r="GC134" s="1819"/>
      <c r="GD134" s="1819"/>
      <c r="GE134" s="1819"/>
      <c r="GF134" s="1819"/>
      <c r="GG134" s="1819"/>
      <c r="GH134" s="1819"/>
      <c r="GI134" s="1819"/>
      <c r="GJ134" s="1819"/>
      <c r="GK134" s="1819"/>
      <c r="GL134" s="1819"/>
      <c r="GM134" s="1819"/>
      <c r="GN134" s="1819"/>
      <c r="GO134" s="1819"/>
      <c r="GP134" s="1819"/>
      <c r="GQ134" s="1819"/>
      <c r="GR134" s="1819"/>
      <c r="GS134" s="1819"/>
      <c r="GT134" s="1819"/>
      <c r="GU134" s="1819"/>
      <c r="GV134" s="1819"/>
      <c r="GW134" s="1819"/>
      <c r="GX134" s="1819"/>
      <c r="GY134" s="1819"/>
      <c r="GZ134" s="1819"/>
      <c r="HA134" s="1819"/>
      <c r="HB134" s="1819"/>
      <c r="HC134" s="1819"/>
      <c r="HD134" s="1819"/>
      <c r="HE134" s="1819"/>
      <c r="HF134" s="1819"/>
      <c r="HG134" s="1819"/>
      <c r="HH134" s="1819"/>
      <c r="HI134" s="1819"/>
      <c r="HJ134" s="1819"/>
      <c r="HK134" s="1819"/>
      <c r="HL134" s="1819"/>
      <c r="HM134" s="1819"/>
      <c r="HN134" s="1819"/>
      <c r="HO134" s="1819"/>
      <c r="HP134" s="1819"/>
      <c r="HQ134" s="1819"/>
      <c r="HR134" s="1819"/>
      <c r="HS134" s="1819"/>
      <c r="HT134" s="1819"/>
      <c r="HU134" s="1819"/>
      <c r="HV134" s="1819"/>
      <c r="HW134" s="1819"/>
      <c r="HX134" s="1819"/>
      <c r="HY134" s="1819"/>
      <c r="HZ134" s="1819"/>
      <c r="IA134" s="1819"/>
      <c r="IB134" s="1819"/>
      <c r="IC134" s="1819"/>
      <c r="ID134" s="1819"/>
      <c r="IE134" s="1819"/>
      <c r="IF134" s="1819"/>
      <c r="IG134" s="1819"/>
      <c r="IH134" s="1819"/>
      <c r="II134" s="1819"/>
      <c r="IJ134" s="1819"/>
      <c r="IK134" s="1819"/>
      <c r="IL134" s="1819"/>
      <c r="IM134" s="1819"/>
      <c r="IN134" s="1819"/>
      <c r="IO134" s="1819"/>
      <c r="IP134" s="1819"/>
      <c r="IQ134" s="1819"/>
      <c r="IR134" s="1819"/>
      <c r="IS134" s="1819"/>
      <c r="IT134" s="1819"/>
      <c r="IU134" s="1819"/>
      <c r="IV134" s="1819"/>
      <c r="IW134" s="1819"/>
      <c r="IX134" s="1819"/>
      <c r="IY134" s="1819"/>
      <c r="IZ134" s="1819"/>
      <c r="JA134" s="1819"/>
      <c r="JB134" s="1819"/>
      <c r="JC134" s="1819"/>
      <c r="JD134" s="1819"/>
      <c r="JE134" s="1819"/>
      <c r="JF134" s="1819"/>
      <c r="JG134" s="1819"/>
      <c r="JH134" s="1819"/>
      <c r="JI134" s="1819"/>
      <c r="JJ134" s="1819"/>
      <c r="JK134" s="1819"/>
      <c r="JL134" s="1819"/>
      <c r="JM134" s="1819"/>
      <c r="JN134" s="1819"/>
      <c r="JO134" s="1819"/>
      <c r="JP134" s="1819"/>
      <c r="JQ134" s="1819"/>
      <c r="JR134" s="1819"/>
      <c r="JS134" s="1819"/>
      <c r="JT134" s="1819"/>
      <c r="JU134" s="1819"/>
      <c r="JV134" s="1819"/>
      <c r="JW134" s="1819"/>
      <c r="JX134" s="1819"/>
      <c r="JY134" s="1819"/>
      <c r="JZ134" s="1819"/>
      <c r="KA134" s="1819"/>
      <c r="KB134" s="1819"/>
      <c r="KC134" s="1819"/>
      <c r="KD134" s="1819"/>
      <c r="KE134" s="1819"/>
      <c r="KF134" s="1819"/>
      <c r="KG134" s="1819"/>
      <c r="KH134" s="1819"/>
      <c r="KI134" s="1819"/>
      <c r="KJ134" s="1819"/>
      <c r="KK134" s="1819"/>
      <c r="KL134" s="1819"/>
      <c r="KM134" s="1819"/>
      <c r="KN134" s="1819"/>
      <c r="KO134" s="1819"/>
      <c r="KP134" s="1819"/>
      <c r="KQ134" s="1819"/>
      <c r="KR134" s="1819"/>
      <c r="KS134" s="1819"/>
      <c r="KT134" s="1819"/>
      <c r="KU134" s="1819"/>
      <c r="KV134" s="1819"/>
      <c r="KW134" s="1819"/>
      <c r="KX134" s="1819"/>
      <c r="KY134" s="1819"/>
      <c r="KZ134" s="1819"/>
      <c r="LA134" s="1819"/>
      <c r="LB134" s="1819"/>
      <c r="LC134" s="1819"/>
      <c r="LD134" s="1819"/>
      <c r="LE134" s="1819"/>
      <c r="LF134" s="1819"/>
      <c r="LG134" s="1819"/>
      <c r="LH134" s="1819"/>
    </row>
    <row r="135" s="1486" customFormat="1" ht="47" customHeight="1" spans="1:320">
      <c r="A135" s="1726">
        <v>46022</v>
      </c>
      <c r="B135" s="1724" t="s">
        <v>2556</v>
      </c>
      <c r="C135" s="1720" t="s">
        <v>336</v>
      </c>
      <c r="D135" s="1725">
        <v>4500183736</v>
      </c>
      <c r="E135" s="1727"/>
      <c r="F135" s="1725" t="s">
        <v>3315</v>
      </c>
      <c r="G135" s="1728" t="s">
        <v>2831</v>
      </c>
      <c r="H135" s="1728" t="s">
        <v>2831</v>
      </c>
      <c r="I135" s="1746" t="s">
        <v>2970</v>
      </c>
      <c r="J135" s="1736">
        <v>384</v>
      </c>
      <c r="K135" s="1747">
        <v>0</v>
      </c>
      <c r="L135" s="1747">
        <v>96</v>
      </c>
      <c r="M135" s="1747">
        <f>J135/L135</f>
        <v>4</v>
      </c>
      <c r="N135" s="1741">
        <v>46017</v>
      </c>
      <c r="O135" s="1741">
        <v>46013</v>
      </c>
      <c r="P135" s="1749"/>
      <c r="Q135" s="1764" t="s">
        <v>78</v>
      </c>
      <c r="R135" s="1764"/>
      <c r="S135" s="1764" t="s">
        <v>829</v>
      </c>
      <c r="T135" s="1766"/>
      <c r="U135" s="1766" t="s">
        <v>111</v>
      </c>
      <c r="V135" s="1767">
        <v>46000</v>
      </c>
      <c r="W135" s="1783" t="s">
        <v>88</v>
      </c>
      <c r="X135" s="1767" t="s">
        <v>3316</v>
      </c>
      <c r="Y135" s="1783"/>
      <c r="Z135" s="1783"/>
      <c r="AA135" s="1772" t="s">
        <v>2559</v>
      </c>
      <c r="AB135" s="1784" t="s">
        <v>2560</v>
      </c>
      <c r="AC135" s="2091">
        <v>1.0037</v>
      </c>
      <c r="AD135" s="2092">
        <f>AC135*J135</f>
        <v>385.4208</v>
      </c>
      <c r="AE135" s="1722"/>
      <c r="AF135" s="1799" t="s">
        <v>81</v>
      </c>
      <c r="AG135" s="1799"/>
      <c r="AH135" s="1800">
        <f t="shared" si="63"/>
        <v>384</v>
      </c>
      <c r="AI135" s="1800"/>
      <c r="AJ135" s="1800"/>
      <c r="AK135" s="1800">
        <f>J135/24</f>
        <v>16</v>
      </c>
      <c r="AL135" s="1800"/>
      <c r="AM135" s="1800"/>
      <c r="AN135" s="1800"/>
      <c r="AO135" s="1800" t="s">
        <v>63</v>
      </c>
      <c r="AP135" s="1800">
        <f t="shared" si="64"/>
        <v>384</v>
      </c>
      <c r="AQ135" s="1800"/>
      <c r="AR135" s="1808">
        <f t="shared" si="65"/>
        <v>64</v>
      </c>
      <c r="AS135" s="1808">
        <f t="shared" si="66"/>
        <v>64</v>
      </c>
      <c r="AT135" s="1808">
        <f t="shared" si="67"/>
        <v>64</v>
      </c>
      <c r="AU135" s="1808">
        <f t="shared" si="68"/>
        <v>64</v>
      </c>
      <c r="AV135" s="1808">
        <f t="shared" si="69"/>
        <v>64</v>
      </c>
      <c r="AW135" s="1808">
        <f t="shared" si="70"/>
        <v>64</v>
      </c>
      <c r="AX135" s="1808"/>
      <c r="AY135" s="1808">
        <f t="shared" si="71"/>
        <v>61.3333333333333</v>
      </c>
      <c r="AZ135" s="1808">
        <f t="shared" si="72"/>
        <v>2.66666666666667</v>
      </c>
      <c r="BA135" s="1747"/>
      <c r="BB135" s="1818"/>
      <c r="BC135" s="1819"/>
      <c r="BD135" s="1819"/>
      <c r="BE135" s="1819"/>
      <c r="BF135" s="1819"/>
      <c r="BG135" s="1819"/>
      <c r="BH135" s="1819"/>
      <c r="BI135" s="1819"/>
      <c r="BJ135" s="1819"/>
      <c r="BK135" s="1819"/>
      <c r="BL135" s="1819"/>
      <c r="BM135" s="1819"/>
      <c r="BN135" s="1819"/>
      <c r="BO135" s="1819"/>
      <c r="BP135" s="1819"/>
      <c r="BQ135" s="1819"/>
      <c r="BR135" s="1819"/>
      <c r="BS135" s="1819"/>
      <c r="BT135" s="1819"/>
      <c r="BU135" s="1819"/>
      <c r="BV135" s="1819"/>
      <c r="BW135" s="1819"/>
      <c r="BX135" s="1819"/>
      <c r="BY135" s="1819"/>
      <c r="BZ135" s="1819"/>
      <c r="CA135" s="1819"/>
      <c r="CB135" s="1819"/>
      <c r="CC135" s="1819"/>
      <c r="CD135" s="1819"/>
      <c r="CE135" s="1819"/>
      <c r="CF135" s="1819"/>
      <c r="CG135" s="1819"/>
      <c r="CH135" s="1819"/>
      <c r="CI135" s="1819"/>
      <c r="CJ135" s="1819"/>
      <c r="CK135" s="1819"/>
      <c r="CL135" s="1819"/>
      <c r="CM135" s="1819"/>
      <c r="CN135" s="1819"/>
      <c r="CO135" s="1819"/>
      <c r="CP135" s="1819"/>
      <c r="CQ135" s="1819"/>
      <c r="CR135" s="1819"/>
      <c r="CS135" s="1819"/>
      <c r="CT135" s="1819"/>
      <c r="CU135" s="1819"/>
      <c r="CV135" s="1819"/>
      <c r="CW135" s="1819"/>
      <c r="CX135" s="1819"/>
      <c r="CY135" s="1819"/>
      <c r="CZ135" s="1819"/>
      <c r="DA135" s="1819"/>
      <c r="DB135" s="1819"/>
      <c r="DC135" s="1819"/>
      <c r="DD135" s="1819"/>
      <c r="DE135" s="1819"/>
      <c r="DF135" s="1819"/>
      <c r="DG135" s="1819"/>
      <c r="DH135" s="1819"/>
      <c r="DI135" s="1819"/>
      <c r="DJ135" s="1819"/>
      <c r="DK135" s="1819"/>
      <c r="DL135" s="1819"/>
      <c r="DM135" s="1819"/>
      <c r="DN135" s="1819"/>
      <c r="DO135" s="1819"/>
      <c r="DP135" s="1819"/>
      <c r="DQ135" s="1819"/>
      <c r="DR135" s="1819"/>
      <c r="DS135" s="1819"/>
      <c r="DT135" s="1819"/>
      <c r="DU135" s="1819"/>
      <c r="DV135" s="1819"/>
      <c r="DW135" s="1819"/>
      <c r="DX135" s="1819"/>
      <c r="DY135" s="1819"/>
      <c r="DZ135" s="1819"/>
      <c r="EA135" s="1819"/>
      <c r="EB135" s="1819"/>
      <c r="EC135" s="1819"/>
      <c r="ED135" s="1819"/>
      <c r="EE135" s="1819"/>
      <c r="EF135" s="1819"/>
      <c r="EG135" s="1819"/>
      <c r="EH135" s="1819"/>
      <c r="EI135" s="1819"/>
      <c r="EJ135" s="1819"/>
      <c r="EK135" s="1819"/>
      <c r="EL135" s="1819"/>
      <c r="EM135" s="1819"/>
      <c r="EN135" s="1819"/>
      <c r="EO135" s="1819"/>
      <c r="EP135" s="1819"/>
      <c r="EQ135" s="1819"/>
      <c r="ER135" s="1819"/>
      <c r="ES135" s="1819"/>
      <c r="ET135" s="1819"/>
      <c r="EU135" s="1819"/>
      <c r="EV135" s="1819"/>
      <c r="EW135" s="1819"/>
      <c r="EX135" s="1819"/>
      <c r="EY135" s="1819"/>
      <c r="EZ135" s="1819"/>
      <c r="FA135" s="1819"/>
      <c r="FB135" s="1819"/>
      <c r="FC135" s="1819"/>
      <c r="FD135" s="1819"/>
      <c r="FE135" s="1819"/>
      <c r="FF135" s="1819"/>
      <c r="FG135" s="1819"/>
      <c r="FH135" s="1819"/>
      <c r="FI135" s="1819"/>
      <c r="FJ135" s="1819"/>
      <c r="FK135" s="1819"/>
      <c r="FL135" s="1819"/>
      <c r="FM135" s="1819"/>
      <c r="FN135" s="1819"/>
      <c r="FO135" s="1819"/>
      <c r="FP135" s="1819"/>
      <c r="FQ135" s="1819"/>
      <c r="FR135" s="1819"/>
      <c r="FS135" s="1819"/>
      <c r="FT135" s="1819"/>
      <c r="FU135" s="1819"/>
      <c r="FV135" s="1819"/>
      <c r="FW135" s="1819"/>
      <c r="FX135" s="1819"/>
      <c r="FY135" s="1819"/>
      <c r="FZ135" s="1819"/>
      <c r="GA135" s="1819"/>
      <c r="GB135" s="1819"/>
      <c r="GC135" s="1819"/>
      <c r="GD135" s="1819"/>
      <c r="GE135" s="1819"/>
      <c r="GF135" s="1819"/>
      <c r="GG135" s="1819"/>
      <c r="GH135" s="1819"/>
      <c r="GI135" s="1819"/>
      <c r="GJ135" s="1819"/>
      <c r="GK135" s="1819"/>
      <c r="GL135" s="1819"/>
      <c r="GM135" s="1819"/>
      <c r="GN135" s="1819"/>
      <c r="GO135" s="1819"/>
      <c r="GP135" s="1819"/>
      <c r="GQ135" s="1819"/>
      <c r="GR135" s="1819"/>
      <c r="GS135" s="1819"/>
      <c r="GT135" s="1819"/>
      <c r="GU135" s="1819"/>
      <c r="GV135" s="1819"/>
      <c r="GW135" s="1819"/>
      <c r="GX135" s="1819"/>
      <c r="GY135" s="1819"/>
      <c r="GZ135" s="1819"/>
      <c r="HA135" s="1819"/>
      <c r="HB135" s="1819"/>
      <c r="HC135" s="1819"/>
      <c r="HD135" s="1819"/>
      <c r="HE135" s="1819"/>
      <c r="HF135" s="1819"/>
      <c r="HG135" s="1819"/>
      <c r="HH135" s="1819"/>
      <c r="HI135" s="1819"/>
      <c r="HJ135" s="1819"/>
      <c r="HK135" s="1819"/>
      <c r="HL135" s="1819"/>
      <c r="HM135" s="1819"/>
      <c r="HN135" s="1819"/>
      <c r="HO135" s="1819"/>
      <c r="HP135" s="1819"/>
      <c r="HQ135" s="1819"/>
      <c r="HR135" s="1819"/>
      <c r="HS135" s="1819"/>
      <c r="HT135" s="1819"/>
      <c r="HU135" s="1819"/>
      <c r="HV135" s="1819"/>
      <c r="HW135" s="1819"/>
      <c r="HX135" s="1819"/>
      <c r="HY135" s="1819"/>
      <c r="HZ135" s="1819"/>
      <c r="IA135" s="1819"/>
      <c r="IB135" s="1819"/>
      <c r="IC135" s="1819"/>
      <c r="ID135" s="1819"/>
      <c r="IE135" s="1819"/>
      <c r="IF135" s="1819"/>
      <c r="IG135" s="1819"/>
      <c r="IH135" s="1819"/>
      <c r="II135" s="1819"/>
      <c r="IJ135" s="1819"/>
      <c r="IK135" s="1819"/>
      <c r="IL135" s="1819"/>
      <c r="IM135" s="1819"/>
      <c r="IN135" s="1819"/>
      <c r="IO135" s="1819"/>
      <c r="IP135" s="1819"/>
      <c r="IQ135" s="1819"/>
      <c r="IR135" s="1819"/>
      <c r="IS135" s="1819"/>
      <c r="IT135" s="1819"/>
      <c r="IU135" s="1819"/>
      <c r="IV135" s="1819"/>
      <c r="IW135" s="1819"/>
      <c r="IX135" s="1819"/>
      <c r="IY135" s="1819"/>
      <c r="IZ135" s="1819"/>
      <c r="JA135" s="1819"/>
      <c r="JB135" s="1819"/>
      <c r="JC135" s="1819"/>
      <c r="JD135" s="1819"/>
      <c r="JE135" s="1819"/>
      <c r="JF135" s="1819"/>
      <c r="JG135" s="1819"/>
      <c r="JH135" s="1819"/>
      <c r="JI135" s="1819"/>
      <c r="JJ135" s="1819"/>
      <c r="JK135" s="1819"/>
      <c r="JL135" s="1819"/>
      <c r="JM135" s="1819"/>
      <c r="JN135" s="1819"/>
      <c r="JO135" s="1819"/>
      <c r="JP135" s="1819"/>
      <c r="JQ135" s="1819"/>
      <c r="JR135" s="1819"/>
      <c r="JS135" s="1819"/>
      <c r="JT135" s="1819"/>
      <c r="JU135" s="1819"/>
      <c r="JV135" s="1819"/>
      <c r="JW135" s="1819"/>
      <c r="JX135" s="1819"/>
      <c r="JY135" s="1819"/>
      <c r="JZ135" s="1819"/>
      <c r="KA135" s="1819"/>
      <c r="KB135" s="1819"/>
      <c r="KC135" s="1819"/>
      <c r="KD135" s="1819"/>
      <c r="KE135" s="1819"/>
      <c r="KF135" s="1819"/>
      <c r="KG135" s="1819"/>
      <c r="KH135" s="1819"/>
      <c r="KI135" s="1819"/>
      <c r="KJ135" s="1819"/>
      <c r="KK135" s="1819"/>
      <c r="KL135" s="1819"/>
      <c r="KM135" s="1819"/>
      <c r="KN135" s="1819"/>
      <c r="KO135" s="1819"/>
      <c r="KP135" s="1819"/>
      <c r="KQ135" s="1819"/>
      <c r="KR135" s="1819"/>
      <c r="KS135" s="1819"/>
      <c r="KT135" s="1819"/>
      <c r="KU135" s="1819"/>
      <c r="KV135" s="1819"/>
      <c r="KW135" s="1819"/>
      <c r="KX135" s="1819"/>
      <c r="KY135" s="1819"/>
      <c r="KZ135" s="1819"/>
      <c r="LA135" s="1819"/>
      <c r="LB135" s="1819"/>
      <c r="LC135" s="1819"/>
      <c r="LD135" s="1819"/>
      <c r="LE135" s="1819"/>
      <c r="LF135" s="1819"/>
      <c r="LG135" s="1819"/>
      <c r="LH135" s="1819"/>
    </row>
    <row r="136" s="1486" customFormat="1" ht="47" customHeight="1" spans="1:320">
      <c r="A136" s="1726">
        <v>45916</v>
      </c>
      <c r="B136" s="1724" t="s">
        <v>3317</v>
      </c>
      <c r="C136" s="1720" t="s">
        <v>98</v>
      </c>
      <c r="D136" s="1725">
        <v>4500179591</v>
      </c>
      <c r="E136" s="1727" t="s">
        <v>3318</v>
      </c>
      <c r="F136" s="1725" t="s">
        <v>3319</v>
      </c>
      <c r="G136" s="1728" t="s">
        <v>3320</v>
      </c>
      <c r="H136" s="1728" t="s">
        <v>3320</v>
      </c>
      <c r="I136" s="1746" t="s">
        <v>3321</v>
      </c>
      <c r="J136" s="1736">
        <v>4800</v>
      </c>
      <c r="K136" s="1747">
        <v>0</v>
      </c>
      <c r="L136" s="2486">
        <v>24</v>
      </c>
      <c r="M136" s="2486">
        <f>J136/L136</f>
        <v>200</v>
      </c>
      <c r="N136" s="1741">
        <v>46020</v>
      </c>
      <c r="O136" s="1741">
        <v>46018</v>
      </c>
      <c r="P136" s="1749"/>
      <c r="Q136" s="1764" t="s">
        <v>78</v>
      </c>
      <c r="R136" s="1764"/>
      <c r="S136" s="1764" t="s">
        <v>829</v>
      </c>
      <c r="T136" s="1766"/>
      <c r="U136" s="1766" t="s">
        <v>3322</v>
      </c>
      <c r="V136" s="1767">
        <v>45971</v>
      </c>
      <c r="W136" s="1783" t="s">
        <v>88</v>
      </c>
      <c r="X136" s="1767" t="s">
        <v>88</v>
      </c>
      <c r="Y136" s="1783"/>
      <c r="Z136" s="1783"/>
      <c r="AA136" s="1772" t="s">
        <v>3323</v>
      </c>
      <c r="AB136" s="1784" t="s">
        <v>736</v>
      </c>
      <c r="AC136" s="2091">
        <v>0.6384</v>
      </c>
      <c r="AD136" s="2092">
        <v>3064.32</v>
      </c>
      <c r="AE136" s="1722"/>
      <c r="AF136" s="1799" t="s">
        <v>81</v>
      </c>
      <c r="AG136" s="1799">
        <v>6</v>
      </c>
      <c r="AH136" s="1800">
        <f t="shared" si="63"/>
        <v>4800</v>
      </c>
      <c r="AI136" s="1800"/>
      <c r="AJ136" s="1800"/>
      <c r="AK136" s="1800"/>
      <c r="AL136" s="1800">
        <f>M136</f>
        <v>200</v>
      </c>
      <c r="AM136" s="1800"/>
      <c r="AN136" s="1800"/>
      <c r="AO136" s="1800" t="s">
        <v>63</v>
      </c>
      <c r="AP136" s="1800">
        <f t="shared" si="64"/>
        <v>4800</v>
      </c>
      <c r="AQ136" s="1800"/>
      <c r="AR136" s="1808">
        <f t="shared" si="65"/>
        <v>800</v>
      </c>
      <c r="AS136" s="1808">
        <f t="shared" si="66"/>
        <v>800</v>
      </c>
      <c r="AT136" s="1808">
        <f t="shared" si="67"/>
        <v>800</v>
      </c>
      <c r="AU136" s="1808">
        <f t="shared" si="68"/>
        <v>800</v>
      </c>
      <c r="AV136" s="1808">
        <f t="shared" si="69"/>
        <v>800</v>
      </c>
      <c r="AW136" s="1808">
        <f t="shared" si="70"/>
        <v>800</v>
      </c>
      <c r="AX136" s="1808"/>
      <c r="AY136" s="1808">
        <f t="shared" si="71"/>
        <v>766.666666666667</v>
      </c>
      <c r="AZ136" s="1808">
        <f t="shared" si="72"/>
        <v>33.3333333333333</v>
      </c>
      <c r="BA136" s="1747"/>
      <c r="BB136" s="1818"/>
      <c r="BC136" s="1819"/>
      <c r="BD136" s="1819"/>
      <c r="BE136" s="1819"/>
      <c r="BF136" s="1819"/>
      <c r="BG136" s="1819"/>
      <c r="BH136" s="1819"/>
      <c r="BI136" s="1819"/>
      <c r="BJ136" s="1819"/>
      <c r="BK136" s="1819"/>
      <c r="BL136" s="1819"/>
      <c r="BM136" s="1819"/>
      <c r="BN136" s="1819"/>
      <c r="BO136" s="1819"/>
      <c r="BP136" s="1819"/>
      <c r="BQ136" s="1819"/>
      <c r="BR136" s="1819"/>
      <c r="BS136" s="1819"/>
      <c r="BT136" s="1819"/>
      <c r="BU136" s="1819"/>
      <c r="BV136" s="1819"/>
      <c r="BW136" s="1819"/>
      <c r="BX136" s="1819"/>
      <c r="BY136" s="1819"/>
      <c r="BZ136" s="1819"/>
      <c r="CA136" s="1819"/>
      <c r="CB136" s="1819"/>
      <c r="CC136" s="1819"/>
      <c r="CD136" s="1819"/>
      <c r="CE136" s="1819"/>
      <c r="CF136" s="1819"/>
      <c r="CG136" s="1819"/>
      <c r="CH136" s="1819"/>
      <c r="CI136" s="1819"/>
      <c r="CJ136" s="1819"/>
      <c r="CK136" s="1819"/>
      <c r="CL136" s="1819"/>
      <c r="CM136" s="1819"/>
      <c r="CN136" s="1819"/>
      <c r="CO136" s="1819"/>
      <c r="CP136" s="1819"/>
      <c r="CQ136" s="1819"/>
      <c r="CR136" s="1819"/>
      <c r="CS136" s="1819"/>
      <c r="CT136" s="1819"/>
      <c r="CU136" s="1819"/>
      <c r="CV136" s="1819"/>
      <c r="CW136" s="1819"/>
      <c r="CX136" s="1819"/>
      <c r="CY136" s="1819"/>
      <c r="CZ136" s="1819"/>
      <c r="DA136" s="1819"/>
      <c r="DB136" s="1819"/>
      <c r="DC136" s="1819"/>
      <c r="DD136" s="1819"/>
      <c r="DE136" s="1819"/>
      <c r="DF136" s="1819"/>
      <c r="DG136" s="1819"/>
      <c r="DH136" s="1819"/>
      <c r="DI136" s="1819"/>
      <c r="DJ136" s="1819"/>
      <c r="DK136" s="1819"/>
      <c r="DL136" s="1819"/>
      <c r="DM136" s="1819"/>
      <c r="DN136" s="1819"/>
      <c r="DO136" s="1819"/>
      <c r="DP136" s="1819"/>
      <c r="DQ136" s="1819"/>
      <c r="DR136" s="1819"/>
      <c r="DS136" s="1819"/>
      <c r="DT136" s="1819"/>
      <c r="DU136" s="1819"/>
      <c r="DV136" s="1819"/>
      <c r="DW136" s="1819"/>
      <c r="DX136" s="1819"/>
      <c r="DY136" s="1819"/>
      <c r="DZ136" s="1819"/>
      <c r="EA136" s="1819"/>
      <c r="EB136" s="1819"/>
      <c r="EC136" s="1819"/>
      <c r="ED136" s="1819"/>
      <c r="EE136" s="1819"/>
      <c r="EF136" s="1819"/>
      <c r="EG136" s="1819"/>
      <c r="EH136" s="1819"/>
      <c r="EI136" s="1819"/>
      <c r="EJ136" s="1819"/>
      <c r="EK136" s="1819"/>
      <c r="EL136" s="1819"/>
      <c r="EM136" s="1819"/>
      <c r="EN136" s="1819"/>
      <c r="EO136" s="1819"/>
      <c r="EP136" s="1819"/>
      <c r="EQ136" s="1819"/>
      <c r="ER136" s="1819"/>
      <c r="ES136" s="1819"/>
      <c r="ET136" s="1819"/>
      <c r="EU136" s="1819"/>
      <c r="EV136" s="1819"/>
      <c r="EW136" s="1819"/>
      <c r="EX136" s="1819"/>
      <c r="EY136" s="1819"/>
      <c r="EZ136" s="1819"/>
      <c r="FA136" s="1819"/>
      <c r="FB136" s="1819"/>
      <c r="FC136" s="1819"/>
      <c r="FD136" s="1819"/>
      <c r="FE136" s="1819"/>
      <c r="FF136" s="1819"/>
      <c r="FG136" s="1819"/>
      <c r="FH136" s="1819"/>
      <c r="FI136" s="1819"/>
      <c r="FJ136" s="1819"/>
      <c r="FK136" s="1819"/>
      <c r="FL136" s="1819"/>
      <c r="FM136" s="1819"/>
      <c r="FN136" s="1819"/>
      <c r="FO136" s="1819"/>
      <c r="FP136" s="1819"/>
      <c r="FQ136" s="1819"/>
      <c r="FR136" s="1819"/>
      <c r="FS136" s="1819"/>
      <c r="FT136" s="1819"/>
      <c r="FU136" s="1819"/>
      <c r="FV136" s="1819"/>
      <c r="FW136" s="1819"/>
      <c r="FX136" s="1819"/>
      <c r="FY136" s="1819"/>
      <c r="FZ136" s="1819"/>
      <c r="GA136" s="1819"/>
      <c r="GB136" s="1819"/>
      <c r="GC136" s="1819"/>
      <c r="GD136" s="1819"/>
      <c r="GE136" s="1819"/>
      <c r="GF136" s="1819"/>
      <c r="GG136" s="1819"/>
      <c r="GH136" s="1819"/>
      <c r="GI136" s="1819"/>
      <c r="GJ136" s="1819"/>
      <c r="GK136" s="1819"/>
      <c r="GL136" s="1819"/>
      <c r="GM136" s="1819"/>
      <c r="GN136" s="1819"/>
      <c r="GO136" s="1819"/>
      <c r="GP136" s="1819"/>
      <c r="GQ136" s="1819"/>
      <c r="GR136" s="1819"/>
      <c r="GS136" s="1819"/>
      <c r="GT136" s="1819"/>
      <c r="GU136" s="1819"/>
      <c r="GV136" s="1819"/>
      <c r="GW136" s="1819"/>
      <c r="GX136" s="1819"/>
      <c r="GY136" s="1819"/>
      <c r="GZ136" s="1819"/>
      <c r="HA136" s="1819"/>
      <c r="HB136" s="1819"/>
      <c r="HC136" s="1819"/>
      <c r="HD136" s="1819"/>
      <c r="HE136" s="1819"/>
      <c r="HF136" s="1819"/>
      <c r="HG136" s="1819"/>
      <c r="HH136" s="1819"/>
      <c r="HI136" s="1819"/>
      <c r="HJ136" s="1819"/>
      <c r="HK136" s="1819"/>
      <c r="HL136" s="1819"/>
      <c r="HM136" s="1819"/>
      <c r="HN136" s="1819"/>
      <c r="HO136" s="1819"/>
      <c r="HP136" s="1819"/>
      <c r="HQ136" s="1819"/>
      <c r="HR136" s="1819"/>
      <c r="HS136" s="1819"/>
      <c r="HT136" s="1819"/>
      <c r="HU136" s="1819"/>
      <c r="HV136" s="1819"/>
      <c r="HW136" s="1819"/>
      <c r="HX136" s="1819"/>
      <c r="HY136" s="1819"/>
      <c r="HZ136" s="1819"/>
      <c r="IA136" s="1819"/>
      <c r="IB136" s="1819"/>
      <c r="IC136" s="1819"/>
      <c r="ID136" s="1819"/>
      <c r="IE136" s="1819"/>
      <c r="IF136" s="1819"/>
      <c r="IG136" s="1819"/>
      <c r="IH136" s="1819"/>
      <c r="II136" s="1819"/>
      <c r="IJ136" s="1819"/>
      <c r="IK136" s="1819"/>
      <c r="IL136" s="1819"/>
      <c r="IM136" s="1819"/>
      <c r="IN136" s="1819"/>
      <c r="IO136" s="1819"/>
      <c r="IP136" s="1819"/>
      <c r="IQ136" s="1819"/>
      <c r="IR136" s="1819"/>
      <c r="IS136" s="1819"/>
      <c r="IT136" s="1819"/>
      <c r="IU136" s="1819"/>
      <c r="IV136" s="1819"/>
      <c r="IW136" s="1819"/>
      <c r="IX136" s="1819"/>
      <c r="IY136" s="1819"/>
      <c r="IZ136" s="1819"/>
      <c r="JA136" s="1819"/>
      <c r="JB136" s="1819"/>
      <c r="JC136" s="1819"/>
      <c r="JD136" s="1819"/>
      <c r="JE136" s="1819"/>
      <c r="JF136" s="1819"/>
      <c r="JG136" s="1819"/>
      <c r="JH136" s="1819"/>
      <c r="JI136" s="1819"/>
      <c r="JJ136" s="1819"/>
      <c r="JK136" s="1819"/>
      <c r="JL136" s="1819"/>
      <c r="JM136" s="1819"/>
      <c r="JN136" s="1819"/>
      <c r="JO136" s="1819"/>
      <c r="JP136" s="1819"/>
      <c r="JQ136" s="1819"/>
      <c r="JR136" s="1819"/>
      <c r="JS136" s="1819"/>
      <c r="JT136" s="1819"/>
      <c r="JU136" s="1819"/>
      <c r="JV136" s="1819"/>
      <c r="JW136" s="1819"/>
      <c r="JX136" s="1819"/>
      <c r="JY136" s="1819"/>
      <c r="JZ136" s="1819"/>
      <c r="KA136" s="1819"/>
      <c r="KB136" s="1819"/>
      <c r="KC136" s="1819"/>
      <c r="KD136" s="1819"/>
      <c r="KE136" s="1819"/>
      <c r="KF136" s="1819"/>
      <c r="KG136" s="1819"/>
      <c r="KH136" s="1819"/>
      <c r="KI136" s="1819"/>
      <c r="KJ136" s="1819"/>
      <c r="KK136" s="1819"/>
      <c r="KL136" s="1819"/>
      <c r="KM136" s="1819"/>
      <c r="KN136" s="1819"/>
      <c r="KO136" s="1819"/>
      <c r="KP136" s="1819"/>
      <c r="KQ136" s="1819"/>
      <c r="KR136" s="1819"/>
      <c r="KS136" s="1819"/>
      <c r="KT136" s="1819"/>
      <c r="KU136" s="1819"/>
      <c r="KV136" s="1819"/>
      <c r="KW136" s="1819"/>
      <c r="KX136" s="1819"/>
      <c r="KY136" s="1819"/>
      <c r="KZ136" s="1819"/>
      <c r="LA136" s="1819"/>
      <c r="LB136" s="1819"/>
      <c r="LC136" s="1819"/>
      <c r="LD136" s="1819"/>
      <c r="LE136" s="1819"/>
      <c r="LF136" s="1819"/>
      <c r="LG136" s="1819"/>
      <c r="LH136" s="1819"/>
    </row>
    <row r="137" s="2036" customFormat="1" ht="47" customHeight="1" spans="1:320">
      <c r="A137" s="2476">
        <v>45982</v>
      </c>
      <c r="B137" s="2198" t="s">
        <v>194</v>
      </c>
      <c r="C137" s="2199" t="s">
        <v>797</v>
      </c>
      <c r="D137" s="2200">
        <v>4500186453</v>
      </c>
      <c r="E137" s="2201" t="s">
        <v>3324</v>
      </c>
      <c r="F137" s="2200" t="s">
        <v>3325</v>
      </c>
      <c r="G137" s="2042" t="s">
        <v>3326</v>
      </c>
      <c r="H137" s="2042" t="s">
        <v>3326</v>
      </c>
      <c r="I137" s="2055" t="s">
        <v>3327</v>
      </c>
      <c r="J137" s="1667">
        <v>2496</v>
      </c>
      <c r="K137" s="2056">
        <v>12</v>
      </c>
      <c r="L137" s="2056">
        <v>48</v>
      </c>
      <c r="M137" s="2056">
        <f t="shared" ref="M137:M142" si="73">J137/L137</f>
        <v>52</v>
      </c>
      <c r="N137" s="1672">
        <v>46010</v>
      </c>
      <c r="O137" s="1672">
        <v>46008</v>
      </c>
      <c r="P137" s="1671" t="s">
        <v>3328</v>
      </c>
      <c r="Q137" s="2070" t="s">
        <v>78</v>
      </c>
      <c r="R137" s="2070"/>
      <c r="S137" s="1676" t="s">
        <v>829</v>
      </c>
      <c r="T137" s="2066" t="s">
        <v>3329</v>
      </c>
      <c r="U137" s="2072" t="s">
        <v>111</v>
      </c>
      <c r="V137" s="2073">
        <v>45982</v>
      </c>
      <c r="W137" s="2074" t="s">
        <v>88</v>
      </c>
      <c r="X137" s="2074" t="s">
        <v>88</v>
      </c>
      <c r="Z137" s="2074"/>
      <c r="AA137" s="1687" t="s">
        <v>3330</v>
      </c>
      <c r="AB137" s="2220" t="s">
        <v>2061</v>
      </c>
      <c r="AC137" s="2088">
        <v>2.496</v>
      </c>
      <c r="AD137" s="2089">
        <f t="shared" ref="AD137:AD179" si="74">AC137*J137</f>
        <v>6230.016</v>
      </c>
      <c r="AE137" s="1699"/>
      <c r="AF137" s="2090" t="s">
        <v>81</v>
      </c>
      <c r="AG137" s="2090">
        <v>1</v>
      </c>
      <c r="AH137" s="2097"/>
      <c r="AI137" s="2097"/>
      <c r="AJ137" s="2097">
        <f t="shared" ref="AJ137:AJ142" si="75">J137</f>
        <v>2496</v>
      </c>
      <c r="AK137" s="2097"/>
      <c r="AL137" s="2097"/>
      <c r="AM137" s="2097"/>
      <c r="AN137" s="2097"/>
      <c r="AO137" s="2097" t="s">
        <v>63</v>
      </c>
      <c r="AP137" s="2097">
        <f t="shared" ref="AP137:AP142" si="76">J137</f>
        <v>2496</v>
      </c>
      <c r="AQ137" s="2097"/>
      <c r="AR137" s="1706">
        <f>J137</f>
        <v>2496</v>
      </c>
      <c r="AS137" s="1706"/>
      <c r="AT137" s="1706"/>
      <c r="AU137" s="1706"/>
      <c r="AV137" s="1706"/>
      <c r="AW137" s="1706"/>
      <c r="AX137" s="1706"/>
      <c r="AY137" s="1706"/>
      <c r="AZ137" s="1706"/>
      <c r="BA137" s="2056"/>
      <c r="BB137" s="2113"/>
      <c r="BC137" s="2114"/>
      <c r="BD137" s="2114"/>
      <c r="BE137" s="2114"/>
      <c r="BF137" s="2114"/>
      <c r="BG137" s="2114"/>
      <c r="BH137" s="2114"/>
      <c r="BI137" s="2114"/>
      <c r="BJ137" s="2114"/>
      <c r="BK137" s="2114"/>
      <c r="BL137" s="2114"/>
      <c r="BM137" s="2114"/>
      <c r="BN137" s="2114"/>
      <c r="BO137" s="2114"/>
      <c r="BP137" s="2114"/>
      <c r="BQ137" s="2114"/>
      <c r="BR137" s="2114"/>
      <c r="BS137" s="2114"/>
      <c r="BT137" s="2114"/>
      <c r="BU137" s="2114"/>
      <c r="BV137" s="2114"/>
      <c r="BW137" s="2114"/>
      <c r="BX137" s="2114"/>
      <c r="BY137" s="2114"/>
      <c r="BZ137" s="2114"/>
      <c r="CA137" s="2114"/>
      <c r="CB137" s="2114"/>
      <c r="CC137" s="2114"/>
      <c r="CD137" s="2114"/>
      <c r="CE137" s="2114"/>
      <c r="CF137" s="2114"/>
      <c r="CG137" s="2114"/>
      <c r="CH137" s="2114"/>
      <c r="CI137" s="2114"/>
      <c r="CJ137" s="2114"/>
      <c r="CK137" s="2114"/>
      <c r="CL137" s="2114"/>
      <c r="CM137" s="2114"/>
      <c r="CN137" s="2114"/>
      <c r="CO137" s="2114"/>
      <c r="CP137" s="2114"/>
      <c r="CQ137" s="2114"/>
      <c r="CR137" s="2114"/>
      <c r="CS137" s="2114"/>
      <c r="CT137" s="2114"/>
      <c r="CU137" s="2114"/>
      <c r="CV137" s="2114"/>
      <c r="CW137" s="2114"/>
      <c r="CX137" s="2114"/>
      <c r="CY137" s="2114"/>
      <c r="CZ137" s="2114"/>
      <c r="DA137" s="2114"/>
      <c r="DB137" s="2114"/>
      <c r="DC137" s="2114"/>
      <c r="DD137" s="2114"/>
      <c r="DE137" s="2114"/>
      <c r="DF137" s="2114"/>
      <c r="DG137" s="2114"/>
      <c r="DH137" s="2114"/>
      <c r="DI137" s="2114"/>
      <c r="DJ137" s="2114"/>
      <c r="DK137" s="2114"/>
      <c r="DL137" s="2114"/>
      <c r="DM137" s="2114"/>
      <c r="DN137" s="2114"/>
      <c r="DO137" s="2114"/>
      <c r="DP137" s="2114"/>
      <c r="DQ137" s="2114"/>
      <c r="DR137" s="2114"/>
      <c r="DS137" s="2114"/>
      <c r="DT137" s="2114"/>
      <c r="DU137" s="2114"/>
      <c r="DV137" s="2114"/>
      <c r="DW137" s="2114"/>
      <c r="DX137" s="2114"/>
      <c r="DY137" s="2114"/>
      <c r="DZ137" s="2114"/>
      <c r="EA137" s="2114"/>
      <c r="EB137" s="2114"/>
      <c r="EC137" s="2114"/>
      <c r="ED137" s="2114"/>
      <c r="EE137" s="2114"/>
      <c r="EF137" s="2114"/>
      <c r="EG137" s="2114"/>
      <c r="EH137" s="2114"/>
      <c r="EI137" s="2114"/>
      <c r="EJ137" s="2114"/>
      <c r="EK137" s="2114"/>
      <c r="EL137" s="2114"/>
      <c r="EM137" s="2114"/>
      <c r="EN137" s="2114"/>
      <c r="EO137" s="2114"/>
      <c r="EP137" s="2114"/>
      <c r="EQ137" s="2114"/>
      <c r="ER137" s="2114"/>
      <c r="ES137" s="2114"/>
      <c r="ET137" s="2114"/>
      <c r="EU137" s="2114"/>
      <c r="EV137" s="2114"/>
      <c r="EW137" s="2114"/>
      <c r="EX137" s="2114"/>
      <c r="EY137" s="2114"/>
      <c r="EZ137" s="2114"/>
      <c r="FA137" s="2114"/>
      <c r="FB137" s="2114"/>
      <c r="FC137" s="2114"/>
      <c r="FD137" s="2114"/>
      <c r="FE137" s="2114"/>
      <c r="FF137" s="2114"/>
      <c r="FG137" s="2114"/>
      <c r="FH137" s="2114"/>
      <c r="FI137" s="2114"/>
      <c r="FJ137" s="2114"/>
      <c r="FK137" s="2114"/>
      <c r="FL137" s="2114"/>
      <c r="FM137" s="2114"/>
      <c r="FN137" s="2114"/>
      <c r="FO137" s="2114"/>
      <c r="FP137" s="2114"/>
      <c r="FQ137" s="2114"/>
      <c r="FR137" s="2114"/>
      <c r="FS137" s="2114"/>
      <c r="FT137" s="2114"/>
      <c r="FU137" s="2114"/>
      <c r="FV137" s="2114"/>
      <c r="FW137" s="2114"/>
      <c r="FX137" s="2114"/>
      <c r="FY137" s="2114"/>
      <c r="FZ137" s="2114"/>
      <c r="GA137" s="2114"/>
      <c r="GB137" s="2114"/>
      <c r="GC137" s="2114"/>
      <c r="GD137" s="2114"/>
      <c r="GE137" s="2114"/>
      <c r="GF137" s="2114"/>
      <c r="GG137" s="2114"/>
      <c r="GH137" s="2114"/>
      <c r="GI137" s="2114"/>
      <c r="GJ137" s="2114"/>
      <c r="GK137" s="2114"/>
      <c r="GL137" s="2114"/>
      <c r="GM137" s="2114"/>
      <c r="GN137" s="2114"/>
      <c r="GO137" s="2114"/>
      <c r="GP137" s="2114"/>
      <c r="GQ137" s="2114"/>
      <c r="GR137" s="2114"/>
      <c r="GS137" s="2114"/>
      <c r="GT137" s="2114"/>
      <c r="GU137" s="2114"/>
      <c r="GV137" s="2114"/>
      <c r="GW137" s="2114"/>
      <c r="GX137" s="2114"/>
      <c r="GY137" s="2114"/>
      <c r="GZ137" s="2114"/>
      <c r="HA137" s="2114"/>
      <c r="HB137" s="2114"/>
      <c r="HC137" s="2114"/>
      <c r="HD137" s="2114"/>
      <c r="HE137" s="2114"/>
      <c r="HF137" s="2114"/>
      <c r="HG137" s="2114"/>
      <c r="HH137" s="2114"/>
      <c r="HI137" s="2114"/>
      <c r="HJ137" s="2114"/>
      <c r="HK137" s="2114"/>
      <c r="HL137" s="2114"/>
      <c r="HM137" s="2114"/>
      <c r="HN137" s="2114"/>
      <c r="HO137" s="2114"/>
      <c r="HP137" s="2114"/>
      <c r="HQ137" s="2114"/>
      <c r="HR137" s="2114"/>
      <c r="HS137" s="2114"/>
      <c r="HT137" s="2114"/>
      <c r="HU137" s="2114"/>
      <c r="HV137" s="2114"/>
      <c r="HW137" s="2114"/>
      <c r="HX137" s="2114"/>
      <c r="HY137" s="2114"/>
      <c r="HZ137" s="2114"/>
      <c r="IA137" s="2114"/>
      <c r="IB137" s="2114"/>
      <c r="IC137" s="2114"/>
      <c r="ID137" s="2114"/>
      <c r="IE137" s="2114"/>
      <c r="IF137" s="2114"/>
      <c r="IG137" s="2114"/>
      <c r="IH137" s="2114"/>
      <c r="II137" s="2114"/>
      <c r="IJ137" s="2114"/>
      <c r="IK137" s="2114"/>
      <c r="IL137" s="2114"/>
      <c r="IM137" s="2114"/>
      <c r="IN137" s="2114"/>
      <c r="IO137" s="2114"/>
      <c r="IP137" s="2114"/>
      <c r="IQ137" s="2114"/>
      <c r="IR137" s="2114"/>
      <c r="IS137" s="2114"/>
      <c r="IT137" s="2114"/>
      <c r="IU137" s="2114"/>
      <c r="IV137" s="2114"/>
      <c r="IW137" s="2114"/>
      <c r="IX137" s="2114"/>
      <c r="IY137" s="2114"/>
      <c r="IZ137" s="2114"/>
      <c r="JA137" s="2114"/>
      <c r="JB137" s="2114"/>
      <c r="JC137" s="2114"/>
      <c r="JD137" s="2114"/>
      <c r="JE137" s="2114"/>
      <c r="JF137" s="2114"/>
      <c r="JG137" s="2114"/>
      <c r="JH137" s="2114"/>
      <c r="JI137" s="2114"/>
      <c r="JJ137" s="2114"/>
      <c r="JK137" s="2114"/>
      <c r="JL137" s="2114"/>
      <c r="JM137" s="2114"/>
      <c r="JN137" s="2114"/>
      <c r="JO137" s="2114"/>
      <c r="JP137" s="2114"/>
      <c r="JQ137" s="2114"/>
      <c r="JR137" s="2114"/>
      <c r="JS137" s="2114"/>
      <c r="JT137" s="2114"/>
      <c r="JU137" s="2114"/>
      <c r="JV137" s="2114"/>
      <c r="JW137" s="2114"/>
      <c r="JX137" s="2114"/>
      <c r="JY137" s="2114"/>
      <c r="JZ137" s="2114"/>
      <c r="KA137" s="2114"/>
      <c r="KB137" s="2114"/>
      <c r="KC137" s="2114"/>
      <c r="KD137" s="2114"/>
      <c r="KE137" s="2114"/>
      <c r="KF137" s="2114"/>
      <c r="KG137" s="2114"/>
      <c r="KH137" s="2114"/>
      <c r="KI137" s="2114"/>
      <c r="KJ137" s="2114"/>
      <c r="KK137" s="2114"/>
      <c r="KL137" s="2114"/>
      <c r="KM137" s="2114"/>
      <c r="KN137" s="2114"/>
      <c r="KO137" s="2114"/>
      <c r="KP137" s="2114"/>
      <c r="KQ137" s="2114"/>
      <c r="KR137" s="2114"/>
      <c r="KS137" s="2114"/>
      <c r="KT137" s="2114"/>
      <c r="KU137" s="2114"/>
      <c r="KV137" s="2114"/>
      <c r="KW137" s="2114"/>
      <c r="KX137" s="2114"/>
      <c r="KY137" s="2114"/>
      <c r="KZ137" s="2114"/>
      <c r="LA137" s="2114"/>
      <c r="LB137" s="2114"/>
      <c r="LC137" s="2114"/>
      <c r="LD137" s="2114"/>
      <c r="LE137" s="2114"/>
      <c r="LF137" s="2114"/>
      <c r="LG137" s="2114"/>
      <c r="LH137" s="2114"/>
    </row>
    <row r="138" s="2036" customFormat="1" ht="47" customHeight="1" spans="1:320">
      <c r="A138" s="2476">
        <v>45982</v>
      </c>
      <c r="B138" s="2198" t="s">
        <v>194</v>
      </c>
      <c r="C138" s="2199" t="s">
        <v>797</v>
      </c>
      <c r="D138" s="2200">
        <v>4500186453</v>
      </c>
      <c r="E138" s="2201" t="s">
        <v>3324</v>
      </c>
      <c r="F138" s="2200" t="s">
        <v>3331</v>
      </c>
      <c r="G138" s="2042" t="s">
        <v>3332</v>
      </c>
      <c r="H138" s="2042" t="s">
        <v>3332</v>
      </c>
      <c r="I138" s="2055" t="s">
        <v>3327</v>
      </c>
      <c r="J138" s="1667">
        <v>2976</v>
      </c>
      <c r="K138" s="2056">
        <v>12</v>
      </c>
      <c r="L138" s="2056">
        <v>48</v>
      </c>
      <c r="M138" s="2056">
        <f t="shared" si="73"/>
        <v>62</v>
      </c>
      <c r="N138" s="1672">
        <v>46010</v>
      </c>
      <c r="O138" s="1672">
        <v>46008</v>
      </c>
      <c r="P138" s="1671" t="s">
        <v>3328</v>
      </c>
      <c r="Q138" s="2070" t="s">
        <v>78</v>
      </c>
      <c r="R138" s="2070"/>
      <c r="S138" s="1676" t="s">
        <v>829</v>
      </c>
      <c r="T138" s="2066" t="s">
        <v>3329</v>
      </c>
      <c r="U138" s="2072" t="s">
        <v>111</v>
      </c>
      <c r="V138" s="2073">
        <v>45982</v>
      </c>
      <c r="W138" s="2074" t="s">
        <v>88</v>
      </c>
      <c r="X138" s="2074" t="s">
        <v>88</v>
      </c>
      <c r="Z138" s="2074"/>
      <c r="AA138" s="1687" t="s">
        <v>3330</v>
      </c>
      <c r="AB138" s="2220" t="s">
        <v>2061</v>
      </c>
      <c r="AC138" s="2088">
        <v>2.976</v>
      </c>
      <c r="AD138" s="2089">
        <f t="shared" si="74"/>
        <v>8856.576</v>
      </c>
      <c r="AE138" s="1699"/>
      <c r="AF138" s="2090" t="s">
        <v>81</v>
      </c>
      <c r="AG138" s="2090">
        <v>1</v>
      </c>
      <c r="AH138" s="2097"/>
      <c r="AI138" s="2097"/>
      <c r="AJ138" s="2097">
        <f t="shared" si="75"/>
        <v>2976</v>
      </c>
      <c r="AK138" s="2097"/>
      <c r="AL138" s="2097"/>
      <c r="AM138" s="2097"/>
      <c r="AN138" s="2097"/>
      <c r="AO138" s="2097" t="s">
        <v>63</v>
      </c>
      <c r="AP138" s="2097">
        <f t="shared" si="76"/>
        <v>2976</v>
      </c>
      <c r="AQ138" s="2097"/>
      <c r="AR138" s="1706"/>
      <c r="AS138" s="1706">
        <f>J138</f>
        <v>2976</v>
      </c>
      <c r="AT138" s="1706"/>
      <c r="AU138" s="1706"/>
      <c r="AV138" s="1706"/>
      <c r="AW138" s="1706"/>
      <c r="AX138" s="1706"/>
      <c r="AY138" s="1706"/>
      <c r="AZ138" s="1706"/>
      <c r="BA138" s="2056"/>
      <c r="BB138" s="2113"/>
      <c r="BC138" s="2114"/>
      <c r="BD138" s="2114"/>
      <c r="BE138" s="2114"/>
      <c r="BF138" s="2114"/>
      <c r="BG138" s="2114"/>
      <c r="BH138" s="2114"/>
      <c r="BI138" s="2114"/>
      <c r="BJ138" s="2114"/>
      <c r="BK138" s="2114"/>
      <c r="BL138" s="2114"/>
      <c r="BM138" s="2114"/>
      <c r="BN138" s="2114"/>
      <c r="BO138" s="2114"/>
      <c r="BP138" s="2114"/>
      <c r="BQ138" s="2114"/>
      <c r="BR138" s="2114"/>
      <c r="BS138" s="2114"/>
      <c r="BT138" s="2114"/>
      <c r="BU138" s="2114"/>
      <c r="BV138" s="2114"/>
      <c r="BW138" s="2114"/>
      <c r="BX138" s="2114"/>
      <c r="BY138" s="2114"/>
      <c r="BZ138" s="2114"/>
      <c r="CA138" s="2114"/>
      <c r="CB138" s="2114"/>
      <c r="CC138" s="2114"/>
      <c r="CD138" s="2114"/>
      <c r="CE138" s="2114"/>
      <c r="CF138" s="2114"/>
      <c r="CG138" s="2114"/>
      <c r="CH138" s="2114"/>
      <c r="CI138" s="2114"/>
      <c r="CJ138" s="2114"/>
      <c r="CK138" s="2114"/>
      <c r="CL138" s="2114"/>
      <c r="CM138" s="2114"/>
      <c r="CN138" s="2114"/>
      <c r="CO138" s="2114"/>
      <c r="CP138" s="2114"/>
      <c r="CQ138" s="2114"/>
      <c r="CR138" s="2114"/>
      <c r="CS138" s="2114"/>
      <c r="CT138" s="2114"/>
      <c r="CU138" s="2114"/>
      <c r="CV138" s="2114"/>
      <c r="CW138" s="2114"/>
      <c r="CX138" s="2114"/>
      <c r="CY138" s="2114"/>
      <c r="CZ138" s="2114"/>
      <c r="DA138" s="2114"/>
      <c r="DB138" s="2114"/>
      <c r="DC138" s="2114"/>
      <c r="DD138" s="2114"/>
      <c r="DE138" s="2114"/>
      <c r="DF138" s="2114"/>
      <c r="DG138" s="2114"/>
      <c r="DH138" s="2114"/>
      <c r="DI138" s="2114"/>
      <c r="DJ138" s="2114"/>
      <c r="DK138" s="2114"/>
      <c r="DL138" s="2114"/>
      <c r="DM138" s="2114"/>
      <c r="DN138" s="2114"/>
      <c r="DO138" s="2114"/>
      <c r="DP138" s="2114"/>
      <c r="DQ138" s="2114"/>
      <c r="DR138" s="2114"/>
      <c r="DS138" s="2114"/>
      <c r="DT138" s="2114"/>
      <c r="DU138" s="2114"/>
      <c r="DV138" s="2114"/>
      <c r="DW138" s="2114"/>
      <c r="DX138" s="2114"/>
      <c r="DY138" s="2114"/>
      <c r="DZ138" s="2114"/>
      <c r="EA138" s="2114"/>
      <c r="EB138" s="2114"/>
      <c r="EC138" s="2114"/>
      <c r="ED138" s="2114"/>
      <c r="EE138" s="2114"/>
      <c r="EF138" s="2114"/>
      <c r="EG138" s="2114"/>
      <c r="EH138" s="2114"/>
      <c r="EI138" s="2114"/>
      <c r="EJ138" s="2114"/>
      <c r="EK138" s="2114"/>
      <c r="EL138" s="2114"/>
      <c r="EM138" s="2114"/>
      <c r="EN138" s="2114"/>
      <c r="EO138" s="2114"/>
      <c r="EP138" s="2114"/>
      <c r="EQ138" s="2114"/>
      <c r="ER138" s="2114"/>
      <c r="ES138" s="2114"/>
      <c r="ET138" s="2114"/>
      <c r="EU138" s="2114"/>
      <c r="EV138" s="2114"/>
      <c r="EW138" s="2114"/>
      <c r="EX138" s="2114"/>
      <c r="EY138" s="2114"/>
      <c r="EZ138" s="2114"/>
      <c r="FA138" s="2114"/>
      <c r="FB138" s="2114"/>
      <c r="FC138" s="2114"/>
      <c r="FD138" s="2114"/>
      <c r="FE138" s="2114"/>
      <c r="FF138" s="2114"/>
      <c r="FG138" s="2114"/>
      <c r="FH138" s="2114"/>
      <c r="FI138" s="2114"/>
      <c r="FJ138" s="2114"/>
      <c r="FK138" s="2114"/>
      <c r="FL138" s="2114"/>
      <c r="FM138" s="2114"/>
      <c r="FN138" s="2114"/>
      <c r="FO138" s="2114"/>
      <c r="FP138" s="2114"/>
      <c r="FQ138" s="2114"/>
      <c r="FR138" s="2114"/>
      <c r="FS138" s="2114"/>
      <c r="FT138" s="2114"/>
      <c r="FU138" s="2114"/>
      <c r="FV138" s="2114"/>
      <c r="FW138" s="2114"/>
      <c r="FX138" s="2114"/>
      <c r="FY138" s="2114"/>
      <c r="FZ138" s="2114"/>
      <c r="GA138" s="2114"/>
      <c r="GB138" s="2114"/>
      <c r="GC138" s="2114"/>
      <c r="GD138" s="2114"/>
      <c r="GE138" s="2114"/>
      <c r="GF138" s="2114"/>
      <c r="GG138" s="2114"/>
      <c r="GH138" s="2114"/>
      <c r="GI138" s="2114"/>
      <c r="GJ138" s="2114"/>
      <c r="GK138" s="2114"/>
      <c r="GL138" s="2114"/>
      <c r="GM138" s="2114"/>
      <c r="GN138" s="2114"/>
      <c r="GO138" s="2114"/>
      <c r="GP138" s="2114"/>
      <c r="GQ138" s="2114"/>
      <c r="GR138" s="2114"/>
      <c r="GS138" s="2114"/>
      <c r="GT138" s="2114"/>
      <c r="GU138" s="2114"/>
      <c r="GV138" s="2114"/>
      <c r="GW138" s="2114"/>
      <c r="GX138" s="2114"/>
      <c r="GY138" s="2114"/>
      <c r="GZ138" s="2114"/>
      <c r="HA138" s="2114"/>
      <c r="HB138" s="2114"/>
      <c r="HC138" s="2114"/>
      <c r="HD138" s="2114"/>
      <c r="HE138" s="2114"/>
      <c r="HF138" s="2114"/>
      <c r="HG138" s="2114"/>
      <c r="HH138" s="2114"/>
      <c r="HI138" s="2114"/>
      <c r="HJ138" s="2114"/>
      <c r="HK138" s="2114"/>
      <c r="HL138" s="2114"/>
      <c r="HM138" s="2114"/>
      <c r="HN138" s="2114"/>
      <c r="HO138" s="2114"/>
      <c r="HP138" s="2114"/>
      <c r="HQ138" s="2114"/>
      <c r="HR138" s="2114"/>
      <c r="HS138" s="2114"/>
      <c r="HT138" s="2114"/>
      <c r="HU138" s="2114"/>
      <c r="HV138" s="2114"/>
      <c r="HW138" s="2114"/>
      <c r="HX138" s="2114"/>
      <c r="HY138" s="2114"/>
      <c r="HZ138" s="2114"/>
      <c r="IA138" s="2114"/>
      <c r="IB138" s="2114"/>
      <c r="IC138" s="2114"/>
      <c r="ID138" s="2114"/>
      <c r="IE138" s="2114"/>
      <c r="IF138" s="2114"/>
      <c r="IG138" s="2114"/>
      <c r="IH138" s="2114"/>
      <c r="II138" s="2114"/>
      <c r="IJ138" s="2114"/>
      <c r="IK138" s="2114"/>
      <c r="IL138" s="2114"/>
      <c r="IM138" s="2114"/>
      <c r="IN138" s="2114"/>
      <c r="IO138" s="2114"/>
      <c r="IP138" s="2114"/>
      <c r="IQ138" s="2114"/>
      <c r="IR138" s="2114"/>
      <c r="IS138" s="2114"/>
      <c r="IT138" s="2114"/>
      <c r="IU138" s="2114"/>
      <c r="IV138" s="2114"/>
      <c r="IW138" s="2114"/>
      <c r="IX138" s="2114"/>
      <c r="IY138" s="2114"/>
      <c r="IZ138" s="2114"/>
      <c r="JA138" s="2114"/>
      <c r="JB138" s="2114"/>
      <c r="JC138" s="2114"/>
      <c r="JD138" s="2114"/>
      <c r="JE138" s="2114"/>
      <c r="JF138" s="2114"/>
      <c r="JG138" s="2114"/>
      <c r="JH138" s="2114"/>
      <c r="JI138" s="2114"/>
      <c r="JJ138" s="2114"/>
      <c r="JK138" s="2114"/>
      <c r="JL138" s="2114"/>
      <c r="JM138" s="2114"/>
      <c r="JN138" s="2114"/>
      <c r="JO138" s="2114"/>
      <c r="JP138" s="2114"/>
      <c r="JQ138" s="2114"/>
      <c r="JR138" s="2114"/>
      <c r="JS138" s="2114"/>
      <c r="JT138" s="2114"/>
      <c r="JU138" s="2114"/>
      <c r="JV138" s="2114"/>
      <c r="JW138" s="2114"/>
      <c r="JX138" s="2114"/>
      <c r="JY138" s="2114"/>
      <c r="JZ138" s="2114"/>
      <c r="KA138" s="2114"/>
      <c r="KB138" s="2114"/>
      <c r="KC138" s="2114"/>
      <c r="KD138" s="2114"/>
      <c r="KE138" s="2114"/>
      <c r="KF138" s="2114"/>
      <c r="KG138" s="2114"/>
      <c r="KH138" s="2114"/>
      <c r="KI138" s="2114"/>
      <c r="KJ138" s="2114"/>
      <c r="KK138" s="2114"/>
      <c r="KL138" s="2114"/>
      <c r="KM138" s="2114"/>
      <c r="KN138" s="2114"/>
      <c r="KO138" s="2114"/>
      <c r="KP138" s="2114"/>
      <c r="KQ138" s="2114"/>
      <c r="KR138" s="2114"/>
      <c r="KS138" s="2114"/>
      <c r="KT138" s="2114"/>
      <c r="KU138" s="2114"/>
      <c r="KV138" s="2114"/>
      <c r="KW138" s="2114"/>
      <c r="KX138" s="2114"/>
      <c r="KY138" s="2114"/>
      <c r="KZ138" s="2114"/>
      <c r="LA138" s="2114"/>
      <c r="LB138" s="2114"/>
      <c r="LC138" s="2114"/>
      <c r="LD138" s="2114"/>
      <c r="LE138" s="2114"/>
      <c r="LF138" s="2114"/>
      <c r="LG138" s="2114"/>
      <c r="LH138" s="2114"/>
    </row>
    <row r="139" s="2036" customFormat="1" ht="47" customHeight="1" spans="1:320">
      <c r="A139" s="2476">
        <v>45982</v>
      </c>
      <c r="B139" s="2198" t="s">
        <v>194</v>
      </c>
      <c r="C139" s="2199" t="s">
        <v>797</v>
      </c>
      <c r="D139" s="2200">
        <v>4500186453</v>
      </c>
      <c r="E139" s="2201" t="s">
        <v>3324</v>
      </c>
      <c r="F139" s="2200" t="s">
        <v>3333</v>
      </c>
      <c r="G139" s="2042" t="s">
        <v>3334</v>
      </c>
      <c r="H139" s="2042" t="s">
        <v>3334</v>
      </c>
      <c r="I139" s="2055" t="s">
        <v>3327</v>
      </c>
      <c r="J139" s="1667">
        <v>2976</v>
      </c>
      <c r="K139" s="2056">
        <v>12</v>
      </c>
      <c r="L139" s="2056">
        <v>48</v>
      </c>
      <c r="M139" s="2056">
        <f t="shared" si="73"/>
        <v>62</v>
      </c>
      <c r="N139" s="1672">
        <v>46010</v>
      </c>
      <c r="O139" s="1672">
        <v>46008</v>
      </c>
      <c r="P139" s="1671" t="s">
        <v>3328</v>
      </c>
      <c r="Q139" s="2070" t="s">
        <v>78</v>
      </c>
      <c r="R139" s="2070"/>
      <c r="S139" s="1676" t="s">
        <v>829</v>
      </c>
      <c r="T139" s="2066" t="s">
        <v>3329</v>
      </c>
      <c r="U139" s="2072" t="s">
        <v>111</v>
      </c>
      <c r="V139" s="2073">
        <v>45982</v>
      </c>
      <c r="W139" s="2074" t="s">
        <v>88</v>
      </c>
      <c r="X139" s="2074" t="s">
        <v>88</v>
      </c>
      <c r="Z139" s="2074"/>
      <c r="AA139" s="1687" t="s">
        <v>3330</v>
      </c>
      <c r="AB139" s="2220" t="s">
        <v>2061</v>
      </c>
      <c r="AC139" s="2088">
        <v>2.976</v>
      </c>
      <c r="AD139" s="2089">
        <f t="shared" si="74"/>
        <v>8856.576</v>
      </c>
      <c r="AE139" s="1699"/>
      <c r="AF139" s="2090" t="s">
        <v>81</v>
      </c>
      <c r="AG139" s="2090">
        <v>1</v>
      </c>
      <c r="AH139" s="2097"/>
      <c r="AI139" s="2097"/>
      <c r="AJ139" s="2097">
        <f t="shared" si="75"/>
        <v>2976</v>
      </c>
      <c r="AK139" s="2097"/>
      <c r="AL139" s="2097"/>
      <c r="AM139" s="2097"/>
      <c r="AN139" s="2097"/>
      <c r="AO139" s="2097" t="s">
        <v>63</v>
      </c>
      <c r="AP139" s="2097">
        <f t="shared" si="76"/>
        <v>2976</v>
      </c>
      <c r="AQ139" s="2097"/>
      <c r="AR139" s="1706"/>
      <c r="AS139" s="1706"/>
      <c r="AT139" s="1706">
        <f>J139</f>
        <v>2976</v>
      </c>
      <c r="AU139" s="1706"/>
      <c r="AV139" s="1706"/>
      <c r="AW139" s="1706"/>
      <c r="AX139" s="1706"/>
      <c r="AY139" s="1706"/>
      <c r="AZ139" s="1706"/>
      <c r="BA139" s="2056"/>
      <c r="BB139" s="2113"/>
      <c r="BC139" s="2114"/>
      <c r="BD139" s="2114"/>
      <c r="BE139" s="2114"/>
      <c r="BF139" s="2114"/>
      <c r="BG139" s="2114"/>
      <c r="BH139" s="2114"/>
      <c r="BI139" s="2114"/>
      <c r="BJ139" s="2114"/>
      <c r="BK139" s="2114"/>
      <c r="BL139" s="2114"/>
      <c r="BM139" s="2114"/>
      <c r="BN139" s="2114"/>
      <c r="BO139" s="2114"/>
      <c r="BP139" s="2114"/>
      <c r="BQ139" s="2114"/>
      <c r="BR139" s="2114"/>
      <c r="BS139" s="2114"/>
      <c r="BT139" s="2114"/>
      <c r="BU139" s="2114"/>
      <c r="BV139" s="2114"/>
      <c r="BW139" s="2114"/>
      <c r="BX139" s="2114"/>
      <c r="BY139" s="2114"/>
      <c r="BZ139" s="2114"/>
      <c r="CA139" s="2114"/>
      <c r="CB139" s="2114"/>
      <c r="CC139" s="2114"/>
      <c r="CD139" s="2114"/>
      <c r="CE139" s="2114"/>
      <c r="CF139" s="2114"/>
      <c r="CG139" s="2114"/>
      <c r="CH139" s="2114"/>
      <c r="CI139" s="2114"/>
      <c r="CJ139" s="2114"/>
      <c r="CK139" s="2114"/>
      <c r="CL139" s="2114"/>
      <c r="CM139" s="2114"/>
      <c r="CN139" s="2114"/>
      <c r="CO139" s="2114"/>
      <c r="CP139" s="2114"/>
      <c r="CQ139" s="2114"/>
      <c r="CR139" s="2114"/>
      <c r="CS139" s="2114"/>
      <c r="CT139" s="2114"/>
      <c r="CU139" s="2114"/>
      <c r="CV139" s="2114"/>
      <c r="CW139" s="2114"/>
      <c r="CX139" s="2114"/>
      <c r="CY139" s="2114"/>
      <c r="CZ139" s="2114"/>
      <c r="DA139" s="2114"/>
      <c r="DB139" s="2114"/>
      <c r="DC139" s="2114"/>
      <c r="DD139" s="2114"/>
      <c r="DE139" s="2114"/>
      <c r="DF139" s="2114"/>
      <c r="DG139" s="2114"/>
      <c r="DH139" s="2114"/>
      <c r="DI139" s="2114"/>
      <c r="DJ139" s="2114"/>
      <c r="DK139" s="2114"/>
      <c r="DL139" s="2114"/>
      <c r="DM139" s="2114"/>
      <c r="DN139" s="2114"/>
      <c r="DO139" s="2114"/>
      <c r="DP139" s="2114"/>
      <c r="DQ139" s="2114"/>
      <c r="DR139" s="2114"/>
      <c r="DS139" s="2114"/>
      <c r="DT139" s="2114"/>
      <c r="DU139" s="2114"/>
      <c r="DV139" s="2114"/>
      <c r="DW139" s="2114"/>
      <c r="DX139" s="2114"/>
      <c r="DY139" s="2114"/>
      <c r="DZ139" s="2114"/>
      <c r="EA139" s="2114"/>
      <c r="EB139" s="2114"/>
      <c r="EC139" s="2114"/>
      <c r="ED139" s="2114"/>
      <c r="EE139" s="2114"/>
      <c r="EF139" s="2114"/>
      <c r="EG139" s="2114"/>
      <c r="EH139" s="2114"/>
      <c r="EI139" s="2114"/>
      <c r="EJ139" s="2114"/>
      <c r="EK139" s="2114"/>
      <c r="EL139" s="2114"/>
      <c r="EM139" s="2114"/>
      <c r="EN139" s="2114"/>
      <c r="EO139" s="2114"/>
      <c r="EP139" s="2114"/>
      <c r="EQ139" s="2114"/>
      <c r="ER139" s="2114"/>
      <c r="ES139" s="2114"/>
      <c r="ET139" s="2114"/>
      <c r="EU139" s="2114"/>
      <c r="EV139" s="2114"/>
      <c r="EW139" s="2114"/>
      <c r="EX139" s="2114"/>
      <c r="EY139" s="2114"/>
      <c r="EZ139" s="2114"/>
      <c r="FA139" s="2114"/>
      <c r="FB139" s="2114"/>
      <c r="FC139" s="2114"/>
      <c r="FD139" s="2114"/>
      <c r="FE139" s="2114"/>
      <c r="FF139" s="2114"/>
      <c r="FG139" s="2114"/>
      <c r="FH139" s="2114"/>
      <c r="FI139" s="2114"/>
      <c r="FJ139" s="2114"/>
      <c r="FK139" s="2114"/>
      <c r="FL139" s="2114"/>
      <c r="FM139" s="2114"/>
      <c r="FN139" s="2114"/>
      <c r="FO139" s="2114"/>
      <c r="FP139" s="2114"/>
      <c r="FQ139" s="2114"/>
      <c r="FR139" s="2114"/>
      <c r="FS139" s="2114"/>
      <c r="FT139" s="2114"/>
      <c r="FU139" s="2114"/>
      <c r="FV139" s="2114"/>
      <c r="FW139" s="2114"/>
      <c r="FX139" s="2114"/>
      <c r="FY139" s="2114"/>
      <c r="FZ139" s="2114"/>
      <c r="GA139" s="2114"/>
      <c r="GB139" s="2114"/>
      <c r="GC139" s="2114"/>
      <c r="GD139" s="2114"/>
      <c r="GE139" s="2114"/>
      <c r="GF139" s="2114"/>
      <c r="GG139" s="2114"/>
      <c r="GH139" s="2114"/>
      <c r="GI139" s="2114"/>
      <c r="GJ139" s="2114"/>
      <c r="GK139" s="2114"/>
      <c r="GL139" s="2114"/>
      <c r="GM139" s="2114"/>
      <c r="GN139" s="2114"/>
      <c r="GO139" s="2114"/>
      <c r="GP139" s="2114"/>
      <c r="GQ139" s="2114"/>
      <c r="GR139" s="2114"/>
      <c r="GS139" s="2114"/>
      <c r="GT139" s="2114"/>
      <c r="GU139" s="2114"/>
      <c r="GV139" s="2114"/>
      <c r="GW139" s="2114"/>
      <c r="GX139" s="2114"/>
      <c r="GY139" s="2114"/>
      <c r="GZ139" s="2114"/>
      <c r="HA139" s="2114"/>
      <c r="HB139" s="2114"/>
      <c r="HC139" s="2114"/>
      <c r="HD139" s="2114"/>
      <c r="HE139" s="2114"/>
      <c r="HF139" s="2114"/>
      <c r="HG139" s="2114"/>
      <c r="HH139" s="2114"/>
      <c r="HI139" s="2114"/>
      <c r="HJ139" s="2114"/>
      <c r="HK139" s="2114"/>
      <c r="HL139" s="2114"/>
      <c r="HM139" s="2114"/>
      <c r="HN139" s="2114"/>
      <c r="HO139" s="2114"/>
      <c r="HP139" s="2114"/>
      <c r="HQ139" s="2114"/>
      <c r="HR139" s="2114"/>
      <c r="HS139" s="2114"/>
      <c r="HT139" s="2114"/>
      <c r="HU139" s="2114"/>
      <c r="HV139" s="2114"/>
      <c r="HW139" s="2114"/>
      <c r="HX139" s="2114"/>
      <c r="HY139" s="2114"/>
      <c r="HZ139" s="2114"/>
      <c r="IA139" s="2114"/>
      <c r="IB139" s="2114"/>
      <c r="IC139" s="2114"/>
      <c r="ID139" s="2114"/>
      <c r="IE139" s="2114"/>
      <c r="IF139" s="2114"/>
      <c r="IG139" s="2114"/>
      <c r="IH139" s="2114"/>
      <c r="II139" s="2114"/>
      <c r="IJ139" s="2114"/>
      <c r="IK139" s="2114"/>
      <c r="IL139" s="2114"/>
      <c r="IM139" s="2114"/>
      <c r="IN139" s="2114"/>
      <c r="IO139" s="2114"/>
      <c r="IP139" s="2114"/>
      <c r="IQ139" s="2114"/>
      <c r="IR139" s="2114"/>
      <c r="IS139" s="2114"/>
      <c r="IT139" s="2114"/>
      <c r="IU139" s="2114"/>
      <c r="IV139" s="2114"/>
      <c r="IW139" s="2114"/>
      <c r="IX139" s="2114"/>
      <c r="IY139" s="2114"/>
      <c r="IZ139" s="2114"/>
      <c r="JA139" s="2114"/>
      <c r="JB139" s="2114"/>
      <c r="JC139" s="2114"/>
      <c r="JD139" s="2114"/>
      <c r="JE139" s="2114"/>
      <c r="JF139" s="2114"/>
      <c r="JG139" s="2114"/>
      <c r="JH139" s="2114"/>
      <c r="JI139" s="2114"/>
      <c r="JJ139" s="2114"/>
      <c r="JK139" s="2114"/>
      <c r="JL139" s="2114"/>
      <c r="JM139" s="2114"/>
      <c r="JN139" s="2114"/>
      <c r="JO139" s="2114"/>
      <c r="JP139" s="2114"/>
      <c r="JQ139" s="2114"/>
      <c r="JR139" s="2114"/>
      <c r="JS139" s="2114"/>
      <c r="JT139" s="2114"/>
      <c r="JU139" s="2114"/>
      <c r="JV139" s="2114"/>
      <c r="JW139" s="2114"/>
      <c r="JX139" s="2114"/>
      <c r="JY139" s="2114"/>
      <c r="JZ139" s="2114"/>
      <c r="KA139" s="2114"/>
      <c r="KB139" s="2114"/>
      <c r="KC139" s="2114"/>
      <c r="KD139" s="2114"/>
      <c r="KE139" s="2114"/>
      <c r="KF139" s="2114"/>
      <c r="KG139" s="2114"/>
      <c r="KH139" s="2114"/>
      <c r="KI139" s="2114"/>
      <c r="KJ139" s="2114"/>
      <c r="KK139" s="2114"/>
      <c r="KL139" s="2114"/>
      <c r="KM139" s="2114"/>
      <c r="KN139" s="2114"/>
      <c r="KO139" s="2114"/>
      <c r="KP139" s="2114"/>
      <c r="KQ139" s="2114"/>
      <c r="KR139" s="2114"/>
      <c r="KS139" s="2114"/>
      <c r="KT139" s="2114"/>
      <c r="KU139" s="2114"/>
      <c r="KV139" s="2114"/>
      <c r="KW139" s="2114"/>
      <c r="KX139" s="2114"/>
      <c r="KY139" s="2114"/>
      <c r="KZ139" s="2114"/>
      <c r="LA139" s="2114"/>
      <c r="LB139" s="2114"/>
      <c r="LC139" s="2114"/>
      <c r="LD139" s="2114"/>
      <c r="LE139" s="2114"/>
      <c r="LF139" s="2114"/>
      <c r="LG139" s="2114"/>
      <c r="LH139" s="2114"/>
    </row>
    <row r="140" s="2036" customFormat="1" ht="47" customHeight="1" spans="1:320">
      <c r="A140" s="2476">
        <v>45982</v>
      </c>
      <c r="B140" s="2198" t="s">
        <v>194</v>
      </c>
      <c r="C140" s="2199" t="s">
        <v>797</v>
      </c>
      <c r="D140" s="2200">
        <v>4500186453</v>
      </c>
      <c r="E140" s="2201" t="s">
        <v>3324</v>
      </c>
      <c r="F140" s="2200" t="s">
        <v>3335</v>
      </c>
      <c r="G140" s="2042" t="s">
        <v>3336</v>
      </c>
      <c r="H140" s="2042" t="s">
        <v>3336</v>
      </c>
      <c r="I140" s="2055" t="s">
        <v>3327</v>
      </c>
      <c r="J140" s="1667">
        <v>2016</v>
      </c>
      <c r="K140" s="2056">
        <v>12</v>
      </c>
      <c r="L140" s="2056">
        <v>48</v>
      </c>
      <c r="M140" s="2056">
        <f t="shared" si="73"/>
        <v>42</v>
      </c>
      <c r="N140" s="1672">
        <v>46010</v>
      </c>
      <c r="O140" s="1672">
        <v>46008</v>
      </c>
      <c r="P140" s="1671" t="s">
        <v>3328</v>
      </c>
      <c r="Q140" s="2070" t="s">
        <v>78</v>
      </c>
      <c r="R140" s="2070"/>
      <c r="S140" s="1676" t="s">
        <v>829</v>
      </c>
      <c r="T140" s="2066" t="s">
        <v>3329</v>
      </c>
      <c r="U140" s="2072" t="s">
        <v>111</v>
      </c>
      <c r="V140" s="2073">
        <v>45982</v>
      </c>
      <c r="W140" s="2074" t="s">
        <v>88</v>
      </c>
      <c r="X140" s="2074" t="s">
        <v>88</v>
      </c>
      <c r="Z140" s="2074"/>
      <c r="AA140" s="1687" t="s">
        <v>3330</v>
      </c>
      <c r="AB140" s="2220" t="s">
        <v>2061</v>
      </c>
      <c r="AC140" s="2088">
        <v>2.016</v>
      </c>
      <c r="AD140" s="2089">
        <f t="shared" si="74"/>
        <v>4064.256</v>
      </c>
      <c r="AE140" s="1699"/>
      <c r="AF140" s="2090" t="s">
        <v>81</v>
      </c>
      <c r="AG140" s="2090">
        <v>1</v>
      </c>
      <c r="AH140" s="2097"/>
      <c r="AI140" s="2097"/>
      <c r="AJ140" s="2097">
        <f t="shared" si="75"/>
        <v>2016</v>
      </c>
      <c r="AK140" s="2097"/>
      <c r="AL140" s="2097"/>
      <c r="AM140" s="2097"/>
      <c r="AN140" s="2097"/>
      <c r="AO140" s="2097" t="s">
        <v>63</v>
      </c>
      <c r="AP140" s="2097">
        <f t="shared" si="76"/>
        <v>2016</v>
      </c>
      <c r="AQ140" s="2097"/>
      <c r="AR140" s="1706"/>
      <c r="AS140" s="1706"/>
      <c r="AT140" s="1706"/>
      <c r="AU140" s="1706">
        <f>J140</f>
        <v>2016</v>
      </c>
      <c r="AV140" s="1706"/>
      <c r="AW140" s="1706"/>
      <c r="AX140" s="1706"/>
      <c r="AY140" s="1706"/>
      <c r="AZ140" s="1706"/>
      <c r="BA140" s="2056"/>
      <c r="BB140" s="2113"/>
      <c r="BC140" s="2114"/>
      <c r="BD140" s="2114"/>
      <c r="BE140" s="2114"/>
      <c r="BF140" s="2114"/>
      <c r="BG140" s="2114"/>
      <c r="BH140" s="2114"/>
      <c r="BI140" s="2114"/>
      <c r="BJ140" s="2114"/>
      <c r="BK140" s="2114"/>
      <c r="BL140" s="2114"/>
      <c r="BM140" s="2114"/>
      <c r="BN140" s="2114"/>
      <c r="BO140" s="2114"/>
      <c r="BP140" s="2114"/>
      <c r="BQ140" s="2114"/>
      <c r="BR140" s="2114"/>
      <c r="BS140" s="2114"/>
      <c r="BT140" s="2114"/>
      <c r="BU140" s="2114"/>
      <c r="BV140" s="2114"/>
      <c r="BW140" s="2114"/>
      <c r="BX140" s="2114"/>
      <c r="BY140" s="2114"/>
      <c r="BZ140" s="2114"/>
      <c r="CA140" s="2114"/>
      <c r="CB140" s="2114"/>
      <c r="CC140" s="2114"/>
      <c r="CD140" s="2114"/>
      <c r="CE140" s="2114"/>
      <c r="CF140" s="2114"/>
      <c r="CG140" s="2114"/>
      <c r="CH140" s="2114"/>
      <c r="CI140" s="2114"/>
      <c r="CJ140" s="2114"/>
      <c r="CK140" s="2114"/>
      <c r="CL140" s="2114"/>
      <c r="CM140" s="2114"/>
      <c r="CN140" s="2114"/>
      <c r="CO140" s="2114"/>
      <c r="CP140" s="2114"/>
      <c r="CQ140" s="2114"/>
      <c r="CR140" s="2114"/>
      <c r="CS140" s="2114"/>
      <c r="CT140" s="2114"/>
      <c r="CU140" s="2114"/>
      <c r="CV140" s="2114"/>
      <c r="CW140" s="2114"/>
      <c r="CX140" s="2114"/>
      <c r="CY140" s="2114"/>
      <c r="CZ140" s="2114"/>
      <c r="DA140" s="2114"/>
      <c r="DB140" s="2114"/>
      <c r="DC140" s="2114"/>
      <c r="DD140" s="2114"/>
      <c r="DE140" s="2114"/>
      <c r="DF140" s="2114"/>
      <c r="DG140" s="2114"/>
      <c r="DH140" s="2114"/>
      <c r="DI140" s="2114"/>
      <c r="DJ140" s="2114"/>
      <c r="DK140" s="2114"/>
      <c r="DL140" s="2114"/>
      <c r="DM140" s="2114"/>
      <c r="DN140" s="2114"/>
      <c r="DO140" s="2114"/>
      <c r="DP140" s="2114"/>
      <c r="DQ140" s="2114"/>
      <c r="DR140" s="2114"/>
      <c r="DS140" s="2114"/>
      <c r="DT140" s="2114"/>
      <c r="DU140" s="2114"/>
      <c r="DV140" s="2114"/>
      <c r="DW140" s="2114"/>
      <c r="DX140" s="2114"/>
      <c r="DY140" s="2114"/>
      <c r="DZ140" s="2114"/>
      <c r="EA140" s="2114"/>
      <c r="EB140" s="2114"/>
      <c r="EC140" s="2114"/>
      <c r="ED140" s="2114"/>
      <c r="EE140" s="2114"/>
      <c r="EF140" s="2114"/>
      <c r="EG140" s="2114"/>
      <c r="EH140" s="2114"/>
      <c r="EI140" s="2114"/>
      <c r="EJ140" s="2114"/>
      <c r="EK140" s="2114"/>
      <c r="EL140" s="2114"/>
      <c r="EM140" s="2114"/>
      <c r="EN140" s="2114"/>
      <c r="EO140" s="2114"/>
      <c r="EP140" s="2114"/>
      <c r="EQ140" s="2114"/>
      <c r="ER140" s="2114"/>
      <c r="ES140" s="2114"/>
      <c r="ET140" s="2114"/>
      <c r="EU140" s="2114"/>
      <c r="EV140" s="2114"/>
      <c r="EW140" s="2114"/>
      <c r="EX140" s="2114"/>
      <c r="EY140" s="2114"/>
      <c r="EZ140" s="2114"/>
      <c r="FA140" s="2114"/>
      <c r="FB140" s="2114"/>
      <c r="FC140" s="2114"/>
      <c r="FD140" s="2114"/>
      <c r="FE140" s="2114"/>
      <c r="FF140" s="2114"/>
      <c r="FG140" s="2114"/>
      <c r="FH140" s="2114"/>
      <c r="FI140" s="2114"/>
      <c r="FJ140" s="2114"/>
      <c r="FK140" s="2114"/>
      <c r="FL140" s="2114"/>
      <c r="FM140" s="2114"/>
      <c r="FN140" s="2114"/>
      <c r="FO140" s="2114"/>
      <c r="FP140" s="2114"/>
      <c r="FQ140" s="2114"/>
      <c r="FR140" s="2114"/>
      <c r="FS140" s="2114"/>
      <c r="FT140" s="2114"/>
      <c r="FU140" s="2114"/>
      <c r="FV140" s="2114"/>
      <c r="FW140" s="2114"/>
      <c r="FX140" s="2114"/>
      <c r="FY140" s="2114"/>
      <c r="FZ140" s="2114"/>
      <c r="GA140" s="2114"/>
      <c r="GB140" s="2114"/>
      <c r="GC140" s="2114"/>
      <c r="GD140" s="2114"/>
      <c r="GE140" s="2114"/>
      <c r="GF140" s="2114"/>
      <c r="GG140" s="2114"/>
      <c r="GH140" s="2114"/>
      <c r="GI140" s="2114"/>
      <c r="GJ140" s="2114"/>
      <c r="GK140" s="2114"/>
      <c r="GL140" s="2114"/>
      <c r="GM140" s="2114"/>
      <c r="GN140" s="2114"/>
      <c r="GO140" s="2114"/>
      <c r="GP140" s="2114"/>
      <c r="GQ140" s="2114"/>
      <c r="GR140" s="2114"/>
      <c r="GS140" s="2114"/>
      <c r="GT140" s="2114"/>
      <c r="GU140" s="2114"/>
      <c r="GV140" s="2114"/>
      <c r="GW140" s="2114"/>
      <c r="GX140" s="2114"/>
      <c r="GY140" s="2114"/>
      <c r="GZ140" s="2114"/>
      <c r="HA140" s="2114"/>
      <c r="HB140" s="2114"/>
      <c r="HC140" s="2114"/>
      <c r="HD140" s="2114"/>
      <c r="HE140" s="2114"/>
      <c r="HF140" s="2114"/>
      <c r="HG140" s="2114"/>
      <c r="HH140" s="2114"/>
      <c r="HI140" s="2114"/>
      <c r="HJ140" s="2114"/>
      <c r="HK140" s="2114"/>
      <c r="HL140" s="2114"/>
      <c r="HM140" s="2114"/>
      <c r="HN140" s="2114"/>
      <c r="HO140" s="2114"/>
      <c r="HP140" s="2114"/>
      <c r="HQ140" s="2114"/>
      <c r="HR140" s="2114"/>
      <c r="HS140" s="2114"/>
      <c r="HT140" s="2114"/>
      <c r="HU140" s="2114"/>
      <c r="HV140" s="2114"/>
      <c r="HW140" s="2114"/>
      <c r="HX140" s="2114"/>
      <c r="HY140" s="2114"/>
      <c r="HZ140" s="2114"/>
      <c r="IA140" s="2114"/>
      <c r="IB140" s="2114"/>
      <c r="IC140" s="2114"/>
      <c r="ID140" s="2114"/>
      <c r="IE140" s="2114"/>
      <c r="IF140" s="2114"/>
      <c r="IG140" s="2114"/>
      <c r="IH140" s="2114"/>
      <c r="II140" s="2114"/>
      <c r="IJ140" s="2114"/>
      <c r="IK140" s="2114"/>
      <c r="IL140" s="2114"/>
      <c r="IM140" s="2114"/>
      <c r="IN140" s="2114"/>
      <c r="IO140" s="2114"/>
      <c r="IP140" s="2114"/>
      <c r="IQ140" s="2114"/>
      <c r="IR140" s="2114"/>
      <c r="IS140" s="2114"/>
      <c r="IT140" s="2114"/>
      <c r="IU140" s="2114"/>
      <c r="IV140" s="2114"/>
      <c r="IW140" s="2114"/>
      <c r="IX140" s="2114"/>
      <c r="IY140" s="2114"/>
      <c r="IZ140" s="2114"/>
      <c r="JA140" s="2114"/>
      <c r="JB140" s="2114"/>
      <c r="JC140" s="2114"/>
      <c r="JD140" s="2114"/>
      <c r="JE140" s="2114"/>
      <c r="JF140" s="2114"/>
      <c r="JG140" s="2114"/>
      <c r="JH140" s="2114"/>
      <c r="JI140" s="2114"/>
      <c r="JJ140" s="2114"/>
      <c r="JK140" s="2114"/>
      <c r="JL140" s="2114"/>
      <c r="JM140" s="2114"/>
      <c r="JN140" s="2114"/>
      <c r="JO140" s="2114"/>
      <c r="JP140" s="2114"/>
      <c r="JQ140" s="2114"/>
      <c r="JR140" s="2114"/>
      <c r="JS140" s="2114"/>
      <c r="JT140" s="2114"/>
      <c r="JU140" s="2114"/>
      <c r="JV140" s="2114"/>
      <c r="JW140" s="2114"/>
      <c r="JX140" s="2114"/>
      <c r="JY140" s="2114"/>
      <c r="JZ140" s="2114"/>
      <c r="KA140" s="2114"/>
      <c r="KB140" s="2114"/>
      <c r="KC140" s="2114"/>
      <c r="KD140" s="2114"/>
      <c r="KE140" s="2114"/>
      <c r="KF140" s="2114"/>
      <c r="KG140" s="2114"/>
      <c r="KH140" s="2114"/>
      <c r="KI140" s="2114"/>
      <c r="KJ140" s="2114"/>
      <c r="KK140" s="2114"/>
      <c r="KL140" s="2114"/>
      <c r="KM140" s="2114"/>
      <c r="KN140" s="2114"/>
      <c r="KO140" s="2114"/>
      <c r="KP140" s="2114"/>
      <c r="KQ140" s="2114"/>
      <c r="KR140" s="2114"/>
      <c r="KS140" s="2114"/>
      <c r="KT140" s="2114"/>
      <c r="KU140" s="2114"/>
      <c r="KV140" s="2114"/>
      <c r="KW140" s="2114"/>
      <c r="KX140" s="2114"/>
      <c r="KY140" s="2114"/>
      <c r="KZ140" s="2114"/>
      <c r="LA140" s="2114"/>
      <c r="LB140" s="2114"/>
      <c r="LC140" s="2114"/>
      <c r="LD140" s="2114"/>
      <c r="LE140" s="2114"/>
      <c r="LF140" s="2114"/>
      <c r="LG140" s="2114"/>
      <c r="LH140" s="2114"/>
    </row>
    <row r="141" s="2036" customFormat="1" ht="47" customHeight="1" spans="1:320">
      <c r="A141" s="2476">
        <v>45982</v>
      </c>
      <c r="B141" s="2198" t="s">
        <v>194</v>
      </c>
      <c r="C141" s="2199" t="s">
        <v>797</v>
      </c>
      <c r="D141" s="2200">
        <v>4500186453</v>
      </c>
      <c r="E141" s="2201" t="s">
        <v>3324</v>
      </c>
      <c r="F141" s="2200" t="s">
        <v>3337</v>
      </c>
      <c r="G141" s="2042" t="s">
        <v>3338</v>
      </c>
      <c r="H141" s="2042" t="s">
        <v>3338</v>
      </c>
      <c r="I141" s="2055" t="s">
        <v>3327</v>
      </c>
      <c r="J141" s="1667">
        <v>2976</v>
      </c>
      <c r="K141" s="2056">
        <v>12</v>
      </c>
      <c r="L141" s="2056">
        <v>48</v>
      </c>
      <c r="M141" s="2056">
        <f t="shared" si="73"/>
        <v>62</v>
      </c>
      <c r="N141" s="1672">
        <v>46010</v>
      </c>
      <c r="O141" s="1672">
        <v>46008</v>
      </c>
      <c r="P141" s="1671" t="s">
        <v>3328</v>
      </c>
      <c r="Q141" s="2070" t="s">
        <v>78</v>
      </c>
      <c r="R141" s="2070"/>
      <c r="S141" s="1676" t="s">
        <v>829</v>
      </c>
      <c r="T141" s="2066" t="s">
        <v>3329</v>
      </c>
      <c r="U141" s="2072" t="s">
        <v>111</v>
      </c>
      <c r="V141" s="2073">
        <v>45982</v>
      </c>
      <c r="W141" s="2074" t="s">
        <v>88</v>
      </c>
      <c r="X141" s="2074" t="s">
        <v>88</v>
      </c>
      <c r="Z141" s="2074"/>
      <c r="AA141" s="1687" t="s">
        <v>3330</v>
      </c>
      <c r="AB141" s="2220" t="s">
        <v>2061</v>
      </c>
      <c r="AC141" s="2088">
        <v>2.976</v>
      </c>
      <c r="AD141" s="2089">
        <f t="shared" si="74"/>
        <v>8856.576</v>
      </c>
      <c r="AE141" s="1699"/>
      <c r="AF141" s="2090" t="s">
        <v>81</v>
      </c>
      <c r="AG141" s="2090">
        <v>1</v>
      </c>
      <c r="AH141" s="2097"/>
      <c r="AI141" s="2097"/>
      <c r="AJ141" s="2097">
        <f t="shared" si="75"/>
        <v>2976</v>
      </c>
      <c r="AK141" s="2097"/>
      <c r="AL141" s="2097"/>
      <c r="AM141" s="2097"/>
      <c r="AN141" s="2097"/>
      <c r="AO141" s="2097" t="s">
        <v>63</v>
      </c>
      <c r="AP141" s="2097">
        <f t="shared" si="76"/>
        <v>2976</v>
      </c>
      <c r="AQ141" s="2097"/>
      <c r="AR141" s="1706"/>
      <c r="AS141" s="1706"/>
      <c r="AT141" s="1706"/>
      <c r="AU141" s="1706"/>
      <c r="AV141" s="1706">
        <f>J141</f>
        <v>2976</v>
      </c>
      <c r="AW141" s="1706"/>
      <c r="AX141" s="1706"/>
      <c r="AY141" s="1706"/>
      <c r="AZ141" s="1706"/>
      <c r="BA141" s="2056"/>
      <c r="BB141" s="2113"/>
      <c r="BC141" s="2114"/>
      <c r="BD141" s="2114"/>
      <c r="BE141" s="2114"/>
      <c r="BF141" s="2114"/>
      <c r="BG141" s="2114"/>
      <c r="BH141" s="2114"/>
      <c r="BI141" s="2114"/>
      <c r="BJ141" s="2114"/>
      <c r="BK141" s="2114"/>
      <c r="BL141" s="2114"/>
      <c r="BM141" s="2114"/>
      <c r="BN141" s="2114"/>
      <c r="BO141" s="2114"/>
      <c r="BP141" s="2114"/>
      <c r="BQ141" s="2114"/>
      <c r="BR141" s="2114"/>
      <c r="BS141" s="2114"/>
      <c r="BT141" s="2114"/>
      <c r="BU141" s="2114"/>
      <c r="BV141" s="2114"/>
      <c r="BW141" s="2114"/>
      <c r="BX141" s="2114"/>
      <c r="BY141" s="2114"/>
      <c r="BZ141" s="2114"/>
      <c r="CA141" s="2114"/>
      <c r="CB141" s="2114"/>
      <c r="CC141" s="2114"/>
      <c r="CD141" s="2114"/>
      <c r="CE141" s="2114"/>
      <c r="CF141" s="2114"/>
      <c r="CG141" s="2114"/>
      <c r="CH141" s="2114"/>
      <c r="CI141" s="2114"/>
      <c r="CJ141" s="2114"/>
      <c r="CK141" s="2114"/>
      <c r="CL141" s="2114"/>
      <c r="CM141" s="2114"/>
      <c r="CN141" s="2114"/>
      <c r="CO141" s="2114"/>
      <c r="CP141" s="2114"/>
      <c r="CQ141" s="2114"/>
      <c r="CR141" s="2114"/>
      <c r="CS141" s="2114"/>
      <c r="CT141" s="2114"/>
      <c r="CU141" s="2114"/>
      <c r="CV141" s="2114"/>
      <c r="CW141" s="2114"/>
      <c r="CX141" s="2114"/>
      <c r="CY141" s="2114"/>
      <c r="CZ141" s="2114"/>
      <c r="DA141" s="2114"/>
      <c r="DB141" s="2114"/>
      <c r="DC141" s="2114"/>
      <c r="DD141" s="2114"/>
      <c r="DE141" s="2114"/>
      <c r="DF141" s="2114"/>
      <c r="DG141" s="2114"/>
      <c r="DH141" s="2114"/>
      <c r="DI141" s="2114"/>
      <c r="DJ141" s="2114"/>
      <c r="DK141" s="2114"/>
      <c r="DL141" s="2114"/>
      <c r="DM141" s="2114"/>
      <c r="DN141" s="2114"/>
      <c r="DO141" s="2114"/>
      <c r="DP141" s="2114"/>
      <c r="DQ141" s="2114"/>
      <c r="DR141" s="2114"/>
      <c r="DS141" s="2114"/>
      <c r="DT141" s="2114"/>
      <c r="DU141" s="2114"/>
      <c r="DV141" s="2114"/>
      <c r="DW141" s="2114"/>
      <c r="DX141" s="2114"/>
      <c r="DY141" s="2114"/>
      <c r="DZ141" s="2114"/>
      <c r="EA141" s="2114"/>
      <c r="EB141" s="2114"/>
      <c r="EC141" s="2114"/>
      <c r="ED141" s="2114"/>
      <c r="EE141" s="2114"/>
      <c r="EF141" s="2114"/>
      <c r="EG141" s="2114"/>
      <c r="EH141" s="2114"/>
      <c r="EI141" s="2114"/>
      <c r="EJ141" s="2114"/>
      <c r="EK141" s="2114"/>
      <c r="EL141" s="2114"/>
      <c r="EM141" s="2114"/>
      <c r="EN141" s="2114"/>
      <c r="EO141" s="2114"/>
      <c r="EP141" s="2114"/>
      <c r="EQ141" s="2114"/>
      <c r="ER141" s="2114"/>
      <c r="ES141" s="2114"/>
      <c r="ET141" s="2114"/>
      <c r="EU141" s="2114"/>
      <c r="EV141" s="2114"/>
      <c r="EW141" s="2114"/>
      <c r="EX141" s="2114"/>
      <c r="EY141" s="2114"/>
      <c r="EZ141" s="2114"/>
      <c r="FA141" s="2114"/>
      <c r="FB141" s="2114"/>
      <c r="FC141" s="2114"/>
      <c r="FD141" s="2114"/>
      <c r="FE141" s="2114"/>
      <c r="FF141" s="2114"/>
      <c r="FG141" s="2114"/>
      <c r="FH141" s="2114"/>
      <c r="FI141" s="2114"/>
      <c r="FJ141" s="2114"/>
      <c r="FK141" s="2114"/>
      <c r="FL141" s="2114"/>
      <c r="FM141" s="2114"/>
      <c r="FN141" s="2114"/>
      <c r="FO141" s="2114"/>
      <c r="FP141" s="2114"/>
      <c r="FQ141" s="2114"/>
      <c r="FR141" s="2114"/>
      <c r="FS141" s="2114"/>
      <c r="FT141" s="2114"/>
      <c r="FU141" s="2114"/>
      <c r="FV141" s="2114"/>
      <c r="FW141" s="2114"/>
      <c r="FX141" s="2114"/>
      <c r="FY141" s="2114"/>
      <c r="FZ141" s="2114"/>
      <c r="GA141" s="2114"/>
      <c r="GB141" s="2114"/>
      <c r="GC141" s="2114"/>
      <c r="GD141" s="2114"/>
      <c r="GE141" s="2114"/>
      <c r="GF141" s="2114"/>
      <c r="GG141" s="2114"/>
      <c r="GH141" s="2114"/>
      <c r="GI141" s="2114"/>
      <c r="GJ141" s="2114"/>
      <c r="GK141" s="2114"/>
      <c r="GL141" s="2114"/>
      <c r="GM141" s="2114"/>
      <c r="GN141" s="2114"/>
      <c r="GO141" s="2114"/>
      <c r="GP141" s="2114"/>
      <c r="GQ141" s="2114"/>
      <c r="GR141" s="2114"/>
      <c r="GS141" s="2114"/>
      <c r="GT141" s="2114"/>
      <c r="GU141" s="2114"/>
      <c r="GV141" s="2114"/>
      <c r="GW141" s="2114"/>
      <c r="GX141" s="2114"/>
      <c r="GY141" s="2114"/>
      <c r="GZ141" s="2114"/>
      <c r="HA141" s="2114"/>
      <c r="HB141" s="2114"/>
      <c r="HC141" s="2114"/>
      <c r="HD141" s="2114"/>
      <c r="HE141" s="2114"/>
      <c r="HF141" s="2114"/>
      <c r="HG141" s="2114"/>
      <c r="HH141" s="2114"/>
      <c r="HI141" s="2114"/>
      <c r="HJ141" s="2114"/>
      <c r="HK141" s="2114"/>
      <c r="HL141" s="2114"/>
      <c r="HM141" s="2114"/>
      <c r="HN141" s="2114"/>
      <c r="HO141" s="2114"/>
      <c r="HP141" s="2114"/>
      <c r="HQ141" s="2114"/>
      <c r="HR141" s="2114"/>
      <c r="HS141" s="2114"/>
      <c r="HT141" s="2114"/>
      <c r="HU141" s="2114"/>
      <c r="HV141" s="2114"/>
      <c r="HW141" s="2114"/>
      <c r="HX141" s="2114"/>
      <c r="HY141" s="2114"/>
      <c r="HZ141" s="2114"/>
      <c r="IA141" s="2114"/>
      <c r="IB141" s="2114"/>
      <c r="IC141" s="2114"/>
      <c r="ID141" s="2114"/>
      <c r="IE141" s="2114"/>
      <c r="IF141" s="2114"/>
      <c r="IG141" s="2114"/>
      <c r="IH141" s="2114"/>
      <c r="II141" s="2114"/>
      <c r="IJ141" s="2114"/>
      <c r="IK141" s="2114"/>
      <c r="IL141" s="2114"/>
      <c r="IM141" s="2114"/>
      <c r="IN141" s="2114"/>
      <c r="IO141" s="2114"/>
      <c r="IP141" s="2114"/>
      <c r="IQ141" s="2114"/>
      <c r="IR141" s="2114"/>
      <c r="IS141" s="2114"/>
      <c r="IT141" s="2114"/>
      <c r="IU141" s="2114"/>
      <c r="IV141" s="2114"/>
      <c r="IW141" s="2114"/>
      <c r="IX141" s="2114"/>
      <c r="IY141" s="2114"/>
      <c r="IZ141" s="2114"/>
      <c r="JA141" s="2114"/>
      <c r="JB141" s="2114"/>
      <c r="JC141" s="2114"/>
      <c r="JD141" s="2114"/>
      <c r="JE141" s="2114"/>
      <c r="JF141" s="2114"/>
      <c r="JG141" s="2114"/>
      <c r="JH141" s="2114"/>
      <c r="JI141" s="2114"/>
      <c r="JJ141" s="2114"/>
      <c r="JK141" s="2114"/>
      <c r="JL141" s="2114"/>
      <c r="JM141" s="2114"/>
      <c r="JN141" s="2114"/>
      <c r="JO141" s="2114"/>
      <c r="JP141" s="2114"/>
      <c r="JQ141" s="2114"/>
      <c r="JR141" s="2114"/>
      <c r="JS141" s="2114"/>
      <c r="JT141" s="2114"/>
      <c r="JU141" s="2114"/>
      <c r="JV141" s="2114"/>
      <c r="JW141" s="2114"/>
      <c r="JX141" s="2114"/>
      <c r="JY141" s="2114"/>
      <c r="JZ141" s="2114"/>
      <c r="KA141" s="2114"/>
      <c r="KB141" s="2114"/>
      <c r="KC141" s="2114"/>
      <c r="KD141" s="2114"/>
      <c r="KE141" s="2114"/>
      <c r="KF141" s="2114"/>
      <c r="KG141" s="2114"/>
      <c r="KH141" s="2114"/>
      <c r="KI141" s="2114"/>
      <c r="KJ141" s="2114"/>
      <c r="KK141" s="2114"/>
      <c r="KL141" s="2114"/>
      <c r="KM141" s="2114"/>
      <c r="KN141" s="2114"/>
      <c r="KO141" s="2114"/>
      <c r="KP141" s="2114"/>
      <c r="KQ141" s="2114"/>
      <c r="KR141" s="2114"/>
      <c r="KS141" s="2114"/>
      <c r="KT141" s="2114"/>
      <c r="KU141" s="2114"/>
      <c r="KV141" s="2114"/>
      <c r="KW141" s="2114"/>
      <c r="KX141" s="2114"/>
      <c r="KY141" s="2114"/>
      <c r="KZ141" s="2114"/>
      <c r="LA141" s="2114"/>
      <c r="LB141" s="2114"/>
      <c r="LC141" s="2114"/>
      <c r="LD141" s="2114"/>
      <c r="LE141" s="2114"/>
      <c r="LF141" s="2114"/>
      <c r="LG141" s="2114"/>
      <c r="LH141" s="2114"/>
    </row>
    <row r="142" s="2036" customFormat="1" ht="47" customHeight="1" spans="1:320">
      <c r="A142" s="2476">
        <v>45982</v>
      </c>
      <c r="B142" s="2198" t="s">
        <v>194</v>
      </c>
      <c r="C142" s="2199" t="s">
        <v>797</v>
      </c>
      <c r="D142" s="2200">
        <v>4500186453</v>
      </c>
      <c r="E142" s="2201" t="s">
        <v>3324</v>
      </c>
      <c r="F142" s="2200" t="s">
        <v>3339</v>
      </c>
      <c r="G142" s="2042" t="s">
        <v>3340</v>
      </c>
      <c r="H142" s="2042" t="s">
        <v>3340</v>
      </c>
      <c r="I142" s="2055" t="s">
        <v>3327</v>
      </c>
      <c r="J142" s="1667">
        <v>2496</v>
      </c>
      <c r="K142" s="2056">
        <v>12</v>
      </c>
      <c r="L142" s="2056">
        <v>48</v>
      </c>
      <c r="M142" s="2056">
        <f t="shared" si="73"/>
        <v>52</v>
      </c>
      <c r="N142" s="1672">
        <v>46010</v>
      </c>
      <c r="O142" s="1672">
        <v>46008</v>
      </c>
      <c r="P142" s="1671" t="s">
        <v>3328</v>
      </c>
      <c r="Q142" s="2070" t="s">
        <v>78</v>
      </c>
      <c r="R142" s="2070"/>
      <c r="S142" s="1676" t="s">
        <v>829</v>
      </c>
      <c r="T142" s="2066" t="s">
        <v>3329</v>
      </c>
      <c r="U142" s="2072" t="s">
        <v>111</v>
      </c>
      <c r="V142" s="2073">
        <v>45982</v>
      </c>
      <c r="W142" s="2074" t="s">
        <v>88</v>
      </c>
      <c r="X142" s="2074" t="s">
        <v>88</v>
      </c>
      <c r="Z142" s="2074"/>
      <c r="AA142" s="1687" t="s">
        <v>3330</v>
      </c>
      <c r="AB142" s="2220" t="s">
        <v>2061</v>
      </c>
      <c r="AC142" s="2088">
        <v>2.496</v>
      </c>
      <c r="AD142" s="2089">
        <f t="shared" si="74"/>
        <v>6230.016</v>
      </c>
      <c r="AE142" s="1699"/>
      <c r="AF142" s="2090" t="s">
        <v>81</v>
      </c>
      <c r="AG142" s="2090">
        <v>1</v>
      </c>
      <c r="AH142" s="2097"/>
      <c r="AI142" s="2097"/>
      <c r="AJ142" s="2097">
        <f t="shared" si="75"/>
        <v>2496</v>
      </c>
      <c r="AK142" s="2097"/>
      <c r="AL142" s="2097"/>
      <c r="AM142" s="2097"/>
      <c r="AN142" s="2097"/>
      <c r="AO142" s="2097" t="s">
        <v>63</v>
      </c>
      <c r="AP142" s="2097">
        <f t="shared" si="76"/>
        <v>2496</v>
      </c>
      <c r="AQ142" s="2097"/>
      <c r="AR142" s="1706"/>
      <c r="AS142" s="1706"/>
      <c r="AT142" s="1706"/>
      <c r="AU142" s="1706"/>
      <c r="AV142" s="1706"/>
      <c r="AW142" s="1706">
        <f>J142</f>
        <v>2496</v>
      </c>
      <c r="AX142" s="1706"/>
      <c r="AY142" s="1706"/>
      <c r="AZ142" s="1706"/>
      <c r="BA142" s="2056"/>
      <c r="BB142" s="2113"/>
      <c r="BC142" s="2114"/>
      <c r="BD142" s="2114"/>
      <c r="BE142" s="2114"/>
      <c r="BF142" s="2114"/>
      <c r="BG142" s="2114"/>
      <c r="BH142" s="2114"/>
      <c r="BI142" s="2114"/>
      <c r="BJ142" s="2114"/>
      <c r="BK142" s="2114"/>
      <c r="BL142" s="2114"/>
      <c r="BM142" s="2114"/>
      <c r="BN142" s="2114"/>
      <c r="BO142" s="2114"/>
      <c r="BP142" s="2114"/>
      <c r="BQ142" s="2114"/>
      <c r="BR142" s="2114"/>
      <c r="BS142" s="2114"/>
      <c r="BT142" s="2114"/>
      <c r="BU142" s="2114"/>
      <c r="BV142" s="2114"/>
      <c r="BW142" s="2114"/>
      <c r="BX142" s="2114"/>
      <c r="BY142" s="2114"/>
      <c r="BZ142" s="2114"/>
      <c r="CA142" s="2114"/>
      <c r="CB142" s="2114"/>
      <c r="CC142" s="2114"/>
      <c r="CD142" s="2114"/>
      <c r="CE142" s="2114"/>
      <c r="CF142" s="2114"/>
      <c r="CG142" s="2114"/>
      <c r="CH142" s="2114"/>
      <c r="CI142" s="2114"/>
      <c r="CJ142" s="2114"/>
      <c r="CK142" s="2114"/>
      <c r="CL142" s="2114"/>
      <c r="CM142" s="2114"/>
      <c r="CN142" s="2114"/>
      <c r="CO142" s="2114"/>
      <c r="CP142" s="2114"/>
      <c r="CQ142" s="2114"/>
      <c r="CR142" s="2114"/>
      <c r="CS142" s="2114"/>
      <c r="CT142" s="2114"/>
      <c r="CU142" s="2114"/>
      <c r="CV142" s="2114"/>
      <c r="CW142" s="2114"/>
      <c r="CX142" s="2114"/>
      <c r="CY142" s="2114"/>
      <c r="CZ142" s="2114"/>
      <c r="DA142" s="2114"/>
      <c r="DB142" s="2114"/>
      <c r="DC142" s="2114"/>
      <c r="DD142" s="2114"/>
      <c r="DE142" s="2114"/>
      <c r="DF142" s="2114"/>
      <c r="DG142" s="2114"/>
      <c r="DH142" s="2114"/>
      <c r="DI142" s="2114"/>
      <c r="DJ142" s="2114"/>
      <c r="DK142" s="2114"/>
      <c r="DL142" s="2114"/>
      <c r="DM142" s="2114"/>
      <c r="DN142" s="2114"/>
      <c r="DO142" s="2114"/>
      <c r="DP142" s="2114"/>
      <c r="DQ142" s="2114"/>
      <c r="DR142" s="2114"/>
      <c r="DS142" s="2114"/>
      <c r="DT142" s="2114"/>
      <c r="DU142" s="2114"/>
      <c r="DV142" s="2114"/>
      <c r="DW142" s="2114"/>
      <c r="DX142" s="2114"/>
      <c r="DY142" s="2114"/>
      <c r="DZ142" s="2114"/>
      <c r="EA142" s="2114"/>
      <c r="EB142" s="2114"/>
      <c r="EC142" s="2114"/>
      <c r="ED142" s="2114"/>
      <c r="EE142" s="2114"/>
      <c r="EF142" s="2114"/>
      <c r="EG142" s="2114"/>
      <c r="EH142" s="2114"/>
      <c r="EI142" s="2114"/>
      <c r="EJ142" s="2114"/>
      <c r="EK142" s="2114"/>
      <c r="EL142" s="2114"/>
      <c r="EM142" s="2114"/>
      <c r="EN142" s="2114"/>
      <c r="EO142" s="2114"/>
      <c r="EP142" s="2114"/>
      <c r="EQ142" s="2114"/>
      <c r="ER142" s="2114"/>
      <c r="ES142" s="2114"/>
      <c r="ET142" s="2114"/>
      <c r="EU142" s="2114"/>
      <c r="EV142" s="2114"/>
      <c r="EW142" s="2114"/>
      <c r="EX142" s="2114"/>
      <c r="EY142" s="2114"/>
      <c r="EZ142" s="2114"/>
      <c r="FA142" s="2114"/>
      <c r="FB142" s="2114"/>
      <c r="FC142" s="2114"/>
      <c r="FD142" s="2114"/>
      <c r="FE142" s="2114"/>
      <c r="FF142" s="2114"/>
      <c r="FG142" s="2114"/>
      <c r="FH142" s="2114"/>
      <c r="FI142" s="2114"/>
      <c r="FJ142" s="2114"/>
      <c r="FK142" s="2114"/>
      <c r="FL142" s="2114"/>
      <c r="FM142" s="2114"/>
      <c r="FN142" s="2114"/>
      <c r="FO142" s="2114"/>
      <c r="FP142" s="2114"/>
      <c r="FQ142" s="2114"/>
      <c r="FR142" s="2114"/>
      <c r="FS142" s="2114"/>
      <c r="FT142" s="2114"/>
      <c r="FU142" s="2114"/>
      <c r="FV142" s="2114"/>
      <c r="FW142" s="2114"/>
      <c r="FX142" s="2114"/>
      <c r="FY142" s="2114"/>
      <c r="FZ142" s="2114"/>
      <c r="GA142" s="2114"/>
      <c r="GB142" s="2114"/>
      <c r="GC142" s="2114"/>
      <c r="GD142" s="2114"/>
      <c r="GE142" s="2114"/>
      <c r="GF142" s="2114"/>
      <c r="GG142" s="2114"/>
      <c r="GH142" s="2114"/>
      <c r="GI142" s="2114"/>
      <c r="GJ142" s="2114"/>
      <c r="GK142" s="2114"/>
      <c r="GL142" s="2114"/>
      <c r="GM142" s="2114"/>
      <c r="GN142" s="2114"/>
      <c r="GO142" s="2114"/>
      <c r="GP142" s="2114"/>
      <c r="GQ142" s="2114"/>
      <c r="GR142" s="2114"/>
      <c r="GS142" s="2114"/>
      <c r="GT142" s="2114"/>
      <c r="GU142" s="2114"/>
      <c r="GV142" s="2114"/>
      <c r="GW142" s="2114"/>
      <c r="GX142" s="2114"/>
      <c r="GY142" s="2114"/>
      <c r="GZ142" s="2114"/>
      <c r="HA142" s="2114"/>
      <c r="HB142" s="2114"/>
      <c r="HC142" s="2114"/>
      <c r="HD142" s="2114"/>
      <c r="HE142" s="2114"/>
      <c r="HF142" s="2114"/>
      <c r="HG142" s="2114"/>
      <c r="HH142" s="2114"/>
      <c r="HI142" s="2114"/>
      <c r="HJ142" s="2114"/>
      <c r="HK142" s="2114"/>
      <c r="HL142" s="2114"/>
      <c r="HM142" s="2114"/>
      <c r="HN142" s="2114"/>
      <c r="HO142" s="2114"/>
      <c r="HP142" s="2114"/>
      <c r="HQ142" s="2114"/>
      <c r="HR142" s="2114"/>
      <c r="HS142" s="2114"/>
      <c r="HT142" s="2114"/>
      <c r="HU142" s="2114"/>
      <c r="HV142" s="2114"/>
      <c r="HW142" s="2114"/>
      <c r="HX142" s="2114"/>
      <c r="HY142" s="2114"/>
      <c r="HZ142" s="2114"/>
      <c r="IA142" s="2114"/>
      <c r="IB142" s="2114"/>
      <c r="IC142" s="2114"/>
      <c r="ID142" s="2114"/>
      <c r="IE142" s="2114"/>
      <c r="IF142" s="2114"/>
      <c r="IG142" s="2114"/>
      <c r="IH142" s="2114"/>
      <c r="II142" s="2114"/>
      <c r="IJ142" s="2114"/>
      <c r="IK142" s="2114"/>
      <c r="IL142" s="2114"/>
      <c r="IM142" s="2114"/>
      <c r="IN142" s="2114"/>
      <c r="IO142" s="2114"/>
      <c r="IP142" s="2114"/>
      <c r="IQ142" s="2114"/>
      <c r="IR142" s="2114"/>
      <c r="IS142" s="2114"/>
      <c r="IT142" s="2114"/>
      <c r="IU142" s="2114"/>
      <c r="IV142" s="2114"/>
      <c r="IW142" s="2114"/>
      <c r="IX142" s="2114"/>
      <c r="IY142" s="2114"/>
      <c r="IZ142" s="2114"/>
      <c r="JA142" s="2114"/>
      <c r="JB142" s="2114"/>
      <c r="JC142" s="2114"/>
      <c r="JD142" s="2114"/>
      <c r="JE142" s="2114"/>
      <c r="JF142" s="2114"/>
      <c r="JG142" s="2114"/>
      <c r="JH142" s="2114"/>
      <c r="JI142" s="2114"/>
      <c r="JJ142" s="2114"/>
      <c r="JK142" s="2114"/>
      <c r="JL142" s="2114"/>
      <c r="JM142" s="2114"/>
      <c r="JN142" s="2114"/>
      <c r="JO142" s="2114"/>
      <c r="JP142" s="2114"/>
      <c r="JQ142" s="2114"/>
      <c r="JR142" s="2114"/>
      <c r="JS142" s="2114"/>
      <c r="JT142" s="2114"/>
      <c r="JU142" s="2114"/>
      <c r="JV142" s="2114"/>
      <c r="JW142" s="2114"/>
      <c r="JX142" s="2114"/>
      <c r="JY142" s="2114"/>
      <c r="JZ142" s="2114"/>
      <c r="KA142" s="2114"/>
      <c r="KB142" s="2114"/>
      <c r="KC142" s="2114"/>
      <c r="KD142" s="2114"/>
      <c r="KE142" s="2114"/>
      <c r="KF142" s="2114"/>
      <c r="KG142" s="2114"/>
      <c r="KH142" s="2114"/>
      <c r="KI142" s="2114"/>
      <c r="KJ142" s="2114"/>
      <c r="KK142" s="2114"/>
      <c r="KL142" s="2114"/>
      <c r="KM142" s="2114"/>
      <c r="KN142" s="2114"/>
      <c r="KO142" s="2114"/>
      <c r="KP142" s="2114"/>
      <c r="KQ142" s="2114"/>
      <c r="KR142" s="2114"/>
      <c r="KS142" s="2114"/>
      <c r="KT142" s="2114"/>
      <c r="KU142" s="2114"/>
      <c r="KV142" s="2114"/>
      <c r="KW142" s="2114"/>
      <c r="KX142" s="2114"/>
      <c r="KY142" s="2114"/>
      <c r="KZ142" s="2114"/>
      <c r="LA142" s="2114"/>
      <c r="LB142" s="2114"/>
      <c r="LC142" s="2114"/>
      <c r="LD142" s="2114"/>
      <c r="LE142" s="2114"/>
      <c r="LF142" s="2114"/>
      <c r="LG142" s="2114"/>
      <c r="LH142" s="2114"/>
    </row>
    <row r="143" s="2036" customFormat="1" ht="47" customHeight="1" spans="1:320">
      <c r="A143" s="2476">
        <v>45982</v>
      </c>
      <c r="B143" s="2198" t="s">
        <v>194</v>
      </c>
      <c r="C143" s="2199" t="s">
        <v>797</v>
      </c>
      <c r="D143" s="2200">
        <v>4500186442</v>
      </c>
      <c r="E143" s="2201" t="s">
        <v>3341</v>
      </c>
      <c r="F143" s="2200" t="s">
        <v>3342</v>
      </c>
      <c r="G143" s="2042" t="s">
        <v>3326</v>
      </c>
      <c r="H143" s="2042" t="s">
        <v>3326</v>
      </c>
      <c r="I143" s="2055" t="s">
        <v>3327</v>
      </c>
      <c r="J143" s="1667">
        <v>11136</v>
      </c>
      <c r="K143" s="2056">
        <v>12</v>
      </c>
      <c r="L143" s="2056">
        <v>48</v>
      </c>
      <c r="M143" s="2056">
        <f t="shared" ref="M137:M206" si="77">J143/L143</f>
        <v>232</v>
      </c>
      <c r="N143" s="1672">
        <v>46013</v>
      </c>
      <c r="O143" s="1672">
        <v>46011</v>
      </c>
      <c r="P143" s="1671"/>
      <c r="Q143" s="2070" t="s">
        <v>78</v>
      </c>
      <c r="R143" s="2070"/>
      <c r="S143" s="1676" t="s">
        <v>829</v>
      </c>
      <c r="T143" s="2066" t="s">
        <v>3329</v>
      </c>
      <c r="U143" s="2072" t="s">
        <v>111</v>
      </c>
      <c r="V143" s="2073">
        <v>45982</v>
      </c>
      <c r="W143" s="2074" t="s">
        <v>88</v>
      </c>
      <c r="X143" s="2073" t="s">
        <v>88</v>
      </c>
      <c r="Z143" s="2074"/>
      <c r="AA143" s="1687" t="s">
        <v>3343</v>
      </c>
      <c r="AB143" s="2220" t="s">
        <v>2061</v>
      </c>
      <c r="AC143" s="2088">
        <v>0.91</v>
      </c>
      <c r="AD143" s="2089">
        <f t="shared" si="74"/>
        <v>10133.76</v>
      </c>
      <c r="AE143" s="1699"/>
      <c r="AF143" s="2090" t="s">
        <v>81</v>
      </c>
      <c r="AG143" s="2090">
        <v>1</v>
      </c>
      <c r="AH143" s="2097"/>
      <c r="AI143" s="2097"/>
      <c r="AJ143" s="2097">
        <f t="shared" ref="AJ143:AJ148" si="78">J143</f>
        <v>11136</v>
      </c>
      <c r="AK143" s="2097"/>
      <c r="AL143" s="2097"/>
      <c r="AM143" s="2097"/>
      <c r="AN143" s="2097"/>
      <c r="AO143" s="2097" t="s">
        <v>63</v>
      </c>
      <c r="AP143" s="2097">
        <f t="shared" ref="AP137:AP149" si="79">J143</f>
        <v>11136</v>
      </c>
      <c r="AQ143" s="2097"/>
      <c r="AR143" s="1706">
        <f>J143</f>
        <v>11136</v>
      </c>
      <c r="AS143" s="1706"/>
      <c r="AT143" s="1706"/>
      <c r="AU143" s="1706"/>
      <c r="AV143" s="1706"/>
      <c r="AW143" s="1706"/>
      <c r="AX143" s="1706"/>
      <c r="AY143" s="1706"/>
      <c r="AZ143" s="1706"/>
      <c r="BA143" s="2056"/>
      <c r="BB143" s="2113"/>
      <c r="BC143" s="2114"/>
      <c r="BD143" s="2114"/>
      <c r="BE143" s="2114"/>
      <c r="BF143" s="2114"/>
      <c r="BG143" s="2114"/>
      <c r="BH143" s="2114"/>
      <c r="BI143" s="2114"/>
      <c r="BJ143" s="2114"/>
      <c r="BK143" s="2114"/>
      <c r="BL143" s="2114"/>
      <c r="BM143" s="2114"/>
      <c r="BN143" s="2114"/>
      <c r="BO143" s="2114"/>
      <c r="BP143" s="2114"/>
      <c r="BQ143" s="2114"/>
      <c r="BR143" s="2114"/>
      <c r="BS143" s="2114"/>
      <c r="BT143" s="2114"/>
      <c r="BU143" s="2114"/>
      <c r="BV143" s="2114"/>
      <c r="BW143" s="2114"/>
      <c r="BX143" s="2114"/>
      <c r="BY143" s="2114"/>
      <c r="BZ143" s="2114"/>
      <c r="CA143" s="2114"/>
      <c r="CB143" s="2114"/>
      <c r="CC143" s="2114"/>
      <c r="CD143" s="2114"/>
      <c r="CE143" s="2114"/>
      <c r="CF143" s="2114"/>
      <c r="CG143" s="2114"/>
      <c r="CH143" s="2114"/>
      <c r="CI143" s="2114"/>
      <c r="CJ143" s="2114"/>
      <c r="CK143" s="2114"/>
      <c r="CL143" s="2114"/>
      <c r="CM143" s="2114"/>
      <c r="CN143" s="2114"/>
      <c r="CO143" s="2114"/>
      <c r="CP143" s="2114"/>
      <c r="CQ143" s="2114"/>
      <c r="CR143" s="2114"/>
      <c r="CS143" s="2114"/>
      <c r="CT143" s="2114"/>
      <c r="CU143" s="2114"/>
      <c r="CV143" s="2114"/>
      <c r="CW143" s="2114"/>
      <c r="CX143" s="2114"/>
      <c r="CY143" s="2114"/>
      <c r="CZ143" s="2114"/>
      <c r="DA143" s="2114"/>
      <c r="DB143" s="2114"/>
      <c r="DC143" s="2114"/>
      <c r="DD143" s="2114"/>
      <c r="DE143" s="2114"/>
      <c r="DF143" s="2114"/>
      <c r="DG143" s="2114"/>
      <c r="DH143" s="2114"/>
      <c r="DI143" s="2114"/>
      <c r="DJ143" s="2114"/>
      <c r="DK143" s="2114"/>
      <c r="DL143" s="2114"/>
      <c r="DM143" s="2114"/>
      <c r="DN143" s="2114"/>
      <c r="DO143" s="2114"/>
      <c r="DP143" s="2114"/>
      <c r="DQ143" s="2114"/>
      <c r="DR143" s="2114"/>
      <c r="DS143" s="2114"/>
      <c r="DT143" s="2114"/>
      <c r="DU143" s="2114"/>
      <c r="DV143" s="2114"/>
      <c r="DW143" s="2114"/>
      <c r="DX143" s="2114"/>
      <c r="DY143" s="2114"/>
      <c r="DZ143" s="2114"/>
      <c r="EA143" s="2114"/>
      <c r="EB143" s="2114"/>
      <c r="EC143" s="2114"/>
      <c r="ED143" s="2114"/>
      <c r="EE143" s="2114"/>
      <c r="EF143" s="2114"/>
      <c r="EG143" s="2114"/>
      <c r="EH143" s="2114"/>
      <c r="EI143" s="2114"/>
      <c r="EJ143" s="2114"/>
      <c r="EK143" s="2114"/>
      <c r="EL143" s="2114"/>
      <c r="EM143" s="2114"/>
      <c r="EN143" s="2114"/>
      <c r="EO143" s="2114"/>
      <c r="EP143" s="2114"/>
      <c r="EQ143" s="2114"/>
      <c r="ER143" s="2114"/>
      <c r="ES143" s="2114"/>
      <c r="ET143" s="2114"/>
      <c r="EU143" s="2114"/>
      <c r="EV143" s="2114"/>
      <c r="EW143" s="2114"/>
      <c r="EX143" s="2114"/>
      <c r="EY143" s="2114"/>
      <c r="EZ143" s="2114"/>
      <c r="FA143" s="2114"/>
      <c r="FB143" s="2114"/>
      <c r="FC143" s="2114"/>
      <c r="FD143" s="2114"/>
      <c r="FE143" s="2114"/>
      <c r="FF143" s="2114"/>
      <c r="FG143" s="2114"/>
      <c r="FH143" s="2114"/>
      <c r="FI143" s="2114"/>
      <c r="FJ143" s="2114"/>
      <c r="FK143" s="2114"/>
      <c r="FL143" s="2114"/>
      <c r="FM143" s="2114"/>
      <c r="FN143" s="2114"/>
      <c r="FO143" s="2114"/>
      <c r="FP143" s="2114"/>
      <c r="FQ143" s="2114"/>
      <c r="FR143" s="2114"/>
      <c r="FS143" s="2114"/>
      <c r="FT143" s="2114"/>
      <c r="FU143" s="2114"/>
      <c r="FV143" s="2114"/>
      <c r="FW143" s="2114"/>
      <c r="FX143" s="2114"/>
      <c r="FY143" s="2114"/>
      <c r="FZ143" s="2114"/>
      <c r="GA143" s="2114"/>
      <c r="GB143" s="2114"/>
      <c r="GC143" s="2114"/>
      <c r="GD143" s="2114"/>
      <c r="GE143" s="2114"/>
      <c r="GF143" s="2114"/>
      <c r="GG143" s="2114"/>
      <c r="GH143" s="2114"/>
      <c r="GI143" s="2114"/>
      <c r="GJ143" s="2114"/>
      <c r="GK143" s="2114"/>
      <c r="GL143" s="2114"/>
      <c r="GM143" s="2114"/>
      <c r="GN143" s="2114"/>
      <c r="GO143" s="2114"/>
      <c r="GP143" s="2114"/>
      <c r="GQ143" s="2114"/>
      <c r="GR143" s="2114"/>
      <c r="GS143" s="2114"/>
      <c r="GT143" s="2114"/>
      <c r="GU143" s="2114"/>
      <c r="GV143" s="2114"/>
      <c r="GW143" s="2114"/>
      <c r="GX143" s="2114"/>
      <c r="GY143" s="2114"/>
      <c r="GZ143" s="2114"/>
      <c r="HA143" s="2114"/>
      <c r="HB143" s="2114"/>
      <c r="HC143" s="2114"/>
      <c r="HD143" s="2114"/>
      <c r="HE143" s="2114"/>
      <c r="HF143" s="2114"/>
      <c r="HG143" s="2114"/>
      <c r="HH143" s="2114"/>
      <c r="HI143" s="2114"/>
      <c r="HJ143" s="2114"/>
      <c r="HK143" s="2114"/>
      <c r="HL143" s="2114"/>
      <c r="HM143" s="2114"/>
      <c r="HN143" s="2114"/>
      <c r="HO143" s="2114"/>
      <c r="HP143" s="2114"/>
      <c r="HQ143" s="2114"/>
      <c r="HR143" s="2114"/>
      <c r="HS143" s="2114"/>
      <c r="HT143" s="2114"/>
      <c r="HU143" s="2114"/>
      <c r="HV143" s="2114"/>
      <c r="HW143" s="2114"/>
      <c r="HX143" s="2114"/>
      <c r="HY143" s="2114"/>
      <c r="HZ143" s="2114"/>
      <c r="IA143" s="2114"/>
      <c r="IB143" s="2114"/>
      <c r="IC143" s="2114"/>
      <c r="ID143" s="2114"/>
      <c r="IE143" s="2114"/>
      <c r="IF143" s="2114"/>
      <c r="IG143" s="2114"/>
      <c r="IH143" s="2114"/>
      <c r="II143" s="2114"/>
      <c r="IJ143" s="2114"/>
      <c r="IK143" s="2114"/>
      <c r="IL143" s="2114"/>
      <c r="IM143" s="2114"/>
      <c r="IN143" s="2114"/>
      <c r="IO143" s="2114"/>
      <c r="IP143" s="2114"/>
      <c r="IQ143" s="2114"/>
      <c r="IR143" s="2114"/>
      <c r="IS143" s="2114"/>
      <c r="IT143" s="2114"/>
      <c r="IU143" s="2114"/>
      <c r="IV143" s="2114"/>
      <c r="IW143" s="2114"/>
      <c r="IX143" s="2114"/>
      <c r="IY143" s="2114"/>
      <c r="IZ143" s="2114"/>
      <c r="JA143" s="2114"/>
      <c r="JB143" s="2114"/>
      <c r="JC143" s="2114"/>
      <c r="JD143" s="2114"/>
      <c r="JE143" s="2114"/>
      <c r="JF143" s="2114"/>
      <c r="JG143" s="2114"/>
      <c r="JH143" s="2114"/>
      <c r="JI143" s="2114"/>
      <c r="JJ143" s="2114"/>
      <c r="JK143" s="2114"/>
      <c r="JL143" s="2114"/>
      <c r="JM143" s="2114"/>
      <c r="JN143" s="2114"/>
      <c r="JO143" s="2114"/>
      <c r="JP143" s="2114"/>
      <c r="JQ143" s="2114"/>
      <c r="JR143" s="2114"/>
      <c r="JS143" s="2114"/>
      <c r="JT143" s="2114"/>
      <c r="JU143" s="2114"/>
      <c r="JV143" s="2114"/>
      <c r="JW143" s="2114"/>
      <c r="JX143" s="2114"/>
      <c r="JY143" s="2114"/>
      <c r="JZ143" s="2114"/>
      <c r="KA143" s="2114"/>
      <c r="KB143" s="2114"/>
      <c r="KC143" s="2114"/>
      <c r="KD143" s="2114"/>
      <c r="KE143" s="2114"/>
      <c r="KF143" s="2114"/>
      <c r="KG143" s="2114"/>
      <c r="KH143" s="2114"/>
      <c r="KI143" s="2114"/>
      <c r="KJ143" s="2114"/>
      <c r="KK143" s="2114"/>
      <c r="KL143" s="2114"/>
      <c r="KM143" s="2114"/>
      <c r="KN143" s="2114"/>
      <c r="KO143" s="2114"/>
      <c r="KP143" s="2114"/>
      <c r="KQ143" s="2114"/>
      <c r="KR143" s="2114"/>
      <c r="KS143" s="2114"/>
      <c r="KT143" s="2114"/>
      <c r="KU143" s="2114"/>
      <c r="KV143" s="2114"/>
      <c r="KW143" s="2114"/>
      <c r="KX143" s="2114"/>
      <c r="KY143" s="2114"/>
      <c r="KZ143" s="2114"/>
      <c r="LA143" s="2114"/>
      <c r="LB143" s="2114"/>
      <c r="LC143" s="2114"/>
      <c r="LD143" s="2114"/>
      <c r="LE143" s="2114"/>
      <c r="LF143" s="2114"/>
      <c r="LG143" s="2114"/>
      <c r="LH143" s="2114"/>
    </row>
    <row r="144" s="2036" customFormat="1" ht="47" customHeight="1" spans="1:320">
      <c r="A144" s="2476">
        <v>45982</v>
      </c>
      <c r="B144" s="2198" t="s">
        <v>194</v>
      </c>
      <c r="C144" s="2199" t="s">
        <v>797</v>
      </c>
      <c r="D144" s="2200">
        <v>4500186442</v>
      </c>
      <c r="E144" s="2201" t="s">
        <v>3341</v>
      </c>
      <c r="F144" s="2200" t="s">
        <v>3344</v>
      </c>
      <c r="G144" s="2042" t="s">
        <v>3332</v>
      </c>
      <c r="H144" s="2042" t="s">
        <v>3332</v>
      </c>
      <c r="I144" s="2055" t="s">
        <v>3327</v>
      </c>
      <c r="J144" s="1667">
        <v>11136</v>
      </c>
      <c r="K144" s="2056">
        <v>12</v>
      </c>
      <c r="L144" s="2056">
        <v>48</v>
      </c>
      <c r="M144" s="2056">
        <f t="shared" si="77"/>
        <v>232</v>
      </c>
      <c r="N144" s="1672">
        <v>46013</v>
      </c>
      <c r="O144" s="1672">
        <v>46011</v>
      </c>
      <c r="P144" s="2057"/>
      <c r="Q144" s="2070" t="s">
        <v>78</v>
      </c>
      <c r="R144" s="2070"/>
      <c r="S144" s="1676" t="s">
        <v>829</v>
      </c>
      <c r="T144" s="2066" t="s">
        <v>3329</v>
      </c>
      <c r="U144" s="2072" t="s">
        <v>111</v>
      </c>
      <c r="V144" s="2073">
        <v>45982</v>
      </c>
      <c r="W144" s="2074" t="s">
        <v>88</v>
      </c>
      <c r="X144" s="2073" t="s">
        <v>88</v>
      </c>
      <c r="Y144" s="2074"/>
      <c r="Z144" s="2074"/>
      <c r="AA144" s="1687" t="s">
        <v>3343</v>
      </c>
      <c r="AB144" s="2220" t="s">
        <v>2061</v>
      </c>
      <c r="AC144" s="2088">
        <v>1.02</v>
      </c>
      <c r="AD144" s="2089">
        <f t="shared" si="74"/>
        <v>11358.72</v>
      </c>
      <c r="AE144" s="1699"/>
      <c r="AF144" s="2090" t="s">
        <v>81</v>
      </c>
      <c r="AG144" s="2090">
        <v>1</v>
      </c>
      <c r="AH144" s="2097"/>
      <c r="AI144" s="2097"/>
      <c r="AJ144" s="2097">
        <f t="shared" si="78"/>
        <v>11136</v>
      </c>
      <c r="AK144" s="2097"/>
      <c r="AL144" s="2097"/>
      <c r="AM144" s="2097"/>
      <c r="AN144" s="2097"/>
      <c r="AO144" s="2097" t="s">
        <v>63</v>
      </c>
      <c r="AP144" s="2097">
        <f t="shared" si="79"/>
        <v>11136</v>
      </c>
      <c r="AQ144" s="2097"/>
      <c r="AR144" s="1706"/>
      <c r="AS144" s="1706">
        <f>J144</f>
        <v>11136</v>
      </c>
      <c r="AT144" s="1706"/>
      <c r="AU144" s="1706"/>
      <c r="AV144" s="1706"/>
      <c r="AW144" s="1706"/>
      <c r="AX144" s="1706"/>
      <c r="AY144" s="1706"/>
      <c r="AZ144" s="1706"/>
      <c r="BA144" s="2056"/>
      <c r="BB144" s="2113"/>
      <c r="BC144" s="2114"/>
      <c r="BD144" s="2114"/>
      <c r="BE144" s="2114"/>
      <c r="BF144" s="2114"/>
      <c r="BG144" s="2114"/>
      <c r="BH144" s="2114"/>
      <c r="BI144" s="2114"/>
      <c r="BJ144" s="2114"/>
      <c r="BK144" s="2114"/>
      <c r="BL144" s="2114"/>
      <c r="BM144" s="2114"/>
      <c r="BN144" s="2114"/>
      <c r="BO144" s="2114"/>
      <c r="BP144" s="2114"/>
      <c r="BQ144" s="2114"/>
      <c r="BR144" s="2114"/>
      <c r="BS144" s="2114"/>
      <c r="BT144" s="2114"/>
      <c r="BU144" s="2114"/>
      <c r="BV144" s="2114"/>
      <c r="BW144" s="2114"/>
      <c r="BX144" s="2114"/>
      <c r="BY144" s="2114"/>
      <c r="BZ144" s="2114"/>
      <c r="CA144" s="2114"/>
      <c r="CB144" s="2114"/>
      <c r="CC144" s="2114"/>
      <c r="CD144" s="2114"/>
      <c r="CE144" s="2114"/>
      <c r="CF144" s="2114"/>
      <c r="CG144" s="2114"/>
      <c r="CH144" s="2114"/>
      <c r="CI144" s="2114"/>
      <c r="CJ144" s="2114"/>
      <c r="CK144" s="2114"/>
      <c r="CL144" s="2114"/>
      <c r="CM144" s="2114"/>
      <c r="CN144" s="2114"/>
      <c r="CO144" s="2114"/>
      <c r="CP144" s="2114"/>
      <c r="CQ144" s="2114"/>
      <c r="CR144" s="2114"/>
      <c r="CS144" s="2114"/>
      <c r="CT144" s="2114"/>
      <c r="CU144" s="2114"/>
      <c r="CV144" s="2114"/>
      <c r="CW144" s="2114"/>
      <c r="CX144" s="2114"/>
      <c r="CY144" s="2114"/>
      <c r="CZ144" s="2114"/>
      <c r="DA144" s="2114"/>
      <c r="DB144" s="2114"/>
      <c r="DC144" s="2114"/>
      <c r="DD144" s="2114"/>
      <c r="DE144" s="2114"/>
      <c r="DF144" s="2114"/>
      <c r="DG144" s="2114"/>
      <c r="DH144" s="2114"/>
      <c r="DI144" s="2114"/>
      <c r="DJ144" s="2114"/>
      <c r="DK144" s="2114"/>
      <c r="DL144" s="2114"/>
      <c r="DM144" s="2114"/>
      <c r="DN144" s="2114"/>
      <c r="DO144" s="2114"/>
      <c r="DP144" s="2114"/>
      <c r="DQ144" s="2114"/>
      <c r="DR144" s="2114"/>
      <c r="DS144" s="2114"/>
      <c r="DT144" s="2114"/>
      <c r="DU144" s="2114"/>
      <c r="DV144" s="2114"/>
      <c r="DW144" s="2114"/>
      <c r="DX144" s="2114"/>
      <c r="DY144" s="2114"/>
      <c r="DZ144" s="2114"/>
      <c r="EA144" s="2114"/>
      <c r="EB144" s="2114"/>
      <c r="EC144" s="2114"/>
      <c r="ED144" s="2114"/>
      <c r="EE144" s="2114"/>
      <c r="EF144" s="2114"/>
      <c r="EG144" s="2114"/>
      <c r="EH144" s="2114"/>
      <c r="EI144" s="2114"/>
      <c r="EJ144" s="2114"/>
      <c r="EK144" s="2114"/>
      <c r="EL144" s="2114"/>
      <c r="EM144" s="2114"/>
      <c r="EN144" s="2114"/>
      <c r="EO144" s="2114"/>
      <c r="EP144" s="2114"/>
      <c r="EQ144" s="2114"/>
      <c r="ER144" s="2114"/>
      <c r="ES144" s="2114"/>
      <c r="ET144" s="2114"/>
      <c r="EU144" s="2114"/>
      <c r="EV144" s="2114"/>
      <c r="EW144" s="2114"/>
      <c r="EX144" s="2114"/>
      <c r="EY144" s="2114"/>
      <c r="EZ144" s="2114"/>
      <c r="FA144" s="2114"/>
      <c r="FB144" s="2114"/>
      <c r="FC144" s="2114"/>
      <c r="FD144" s="2114"/>
      <c r="FE144" s="2114"/>
      <c r="FF144" s="2114"/>
      <c r="FG144" s="2114"/>
      <c r="FH144" s="2114"/>
      <c r="FI144" s="2114"/>
      <c r="FJ144" s="2114"/>
      <c r="FK144" s="2114"/>
      <c r="FL144" s="2114"/>
      <c r="FM144" s="2114"/>
      <c r="FN144" s="2114"/>
      <c r="FO144" s="2114"/>
      <c r="FP144" s="2114"/>
      <c r="FQ144" s="2114"/>
      <c r="FR144" s="2114"/>
      <c r="FS144" s="2114"/>
      <c r="FT144" s="2114"/>
      <c r="FU144" s="2114"/>
      <c r="FV144" s="2114"/>
      <c r="FW144" s="2114"/>
      <c r="FX144" s="2114"/>
      <c r="FY144" s="2114"/>
      <c r="FZ144" s="2114"/>
      <c r="GA144" s="2114"/>
      <c r="GB144" s="2114"/>
      <c r="GC144" s="2114"/>
      <c r="GD144" s="2114"/>
      <c r="GE144" s="2114"/>
      <c r="GF144" s="2114"/>
      <c r="GG144" s="2114"/>
      <c r="GH144" s="2114"/>
      <c r="GI144" s="2114"/>
      <c r="GJ144" s="2114"/>
      <c r="GK144" s="2114"/>
      <c r="GL144" s="2114"/>
      <c r="GM144" s="2114"/>
      <c r="GN144" s="2114"/>
      <c r="GO144" s="2114"/>
      <c r="GP144" s="2114"/>
      <c r="GQ144" s="2114"/>
      <c r="GR144" s="2114"/>
      <c r="GS144" s="2114"/>
      <c r="GT144" s="2114"/>
      <c r="GU144" s="2114"/>
      <c r="GV144" s="2114"/>
      <c r="GW144" s="2114"/>
      <c r="GX144" s="2114"/>
      <c r="GY144" s="2114"/>
      <c r="GZ144" s="2114"/>
      <c r="HA144" s="2114"/>
      <c r="HB144" s="2114"/>
      <c r="HC144" s="2114"/>
      <c r="HD144" s="2114"/>
      <c r="HE144" s="2114"/>
      <c r="HF144" s="2114"/>
      <c r="HG144" s="2114"/>
      <c r="HH144" s="2114"/>
      <c r="HI144" s="2114"/>
      <c r="HJ144" s="2114"/>
      <c r="HK144" s="2114"/>
      <c r="HL144" s="2114"/>
      <c r="HM144" s="2114"/>
      <c r="HN144" s="2114"/>
      <c r="HO144" s="2114"/>
      <c r="HP144" s="2114"/>
      <c r="HQ144" s="2114"/>
      <c r="HR144" s="2114"/>
      <c r="HS144" s="2114"/>
      <c r="HT144" s="2114"/>
      <c r="HU144" s="2114"/>
      <c r="HV144" s="2114"/>
      <c r="HW144" s="2114"/>
      <c r="HX144" s="2114"/>
      <c r="HY144" s="2114"/>
      <c r="HZ144" s="2114"/>
      <c r="IA144" s="2114"/>
      <c r="IB144" s="2114"/>
      <c r="IC144" s="2114"/>
      <c r="ID144" s="2114"/>
      <c r="IE144" s="2114"/>
      <c r="IF144" s="2114"/>
      <c r="IG144" s="2114"/>
      <c r="IH144" s="2114"/>
      <c r="II144" s="2114"/>
      <c r="IJ144" s="2114"/>
      <c r="IK144" s="2114"/>
      <c r="IL144" s="2114"/>
      <c r="IM144" s="2114"/>
      <c r="IN144" s="2114"/>
      <c r="IO144" s="2114"/>
      <c r="IP144" s="2114"/>
      <c r="IQ144" s="2114"/>
      <c r="IR144" s="2114"/>
      <c r="IS144" s="2114"/>
      <c r="IT144" s="2114"/>
      <c r="IU144" s="2114"/>
      <c r="IV144" s="2114"/>
      <c r="IW144" s="2114"/>
      <c r="IX144" s="2114"/>
      <c r="IY144" s="2114"/>
      <c r="IZ144" s="2114"/>
      <c r="JA144" s="2114"/>
      <c r="JB144" s="2114"/>
      <c r="JC144" s="2114"/>
      <c r="JD144" s="2114"/>
      <c r="JE144" s="2114"/>
      <c r="JF144" s="2114"/>
      <c r="JG144" s="2114"/>
      <c r="JH144" s="2114"/>
      <c r="JI144" s="2114"/>
      <c r="JJ144" s="2114"/>
      <c r="JK144" s="2114"/>
      <c r="JL144" s="2114"/>
      <c r="JM144" s="2114"/>
      <c r="JN144" s="2114"/>
      <c r="JO144" s="2114"/>
      <c r="JP144" s="2114"/>
      <c r="JQ144" s="2114"/>
      <c r="JR144" s="2114"/>
      <c r="JS144" s="2114"/>
      <c r="JT144" s="2114"/>
      <c r="JU144" s="2114"/>
      <c r="JV144" s="2114"/>
      <c r="JW144" s="2114"/>
      <c r="JX144" s="2114"/>
      <c r="JY144" s="2114"/>
      <c r="JZ144" s="2114"/>
      <c r="KA144" s="2114"/>
      <c r="KB144" s="2114"/>
      <c r="KC144" s="2114"/>
      <c r="KD144" s="2114"/>
      <c r="KE144" s="2114"/>
      <c r="KF144" s="2114"/>
      <c r="KG144" s="2114"/>
      <c r="KH144" s="2114"/>
      <c r="KI144" s="2114"/>
      <c r="KJ144" s="2114"/>
      <c r="KK144" s="2114"/>
      <c r="KL144" s="2114"/>
      <c r="KM144" s="2114"/>
      <c r="KN144" s="2114"/>
      <c r="KO144" s="2114"/>
      <c r="KP144" s="2114"/>
      <c r="KQ144" s="2114"/>
      <c r="KR144" s="2114"/>
      <c r="KS144" s="2114"/>
      <c r="KT144" s="2114"/>
      <c r="KU144" s="2114"/>
      <c r="KV144" s="2114"/>
      <c r="KW144" s="2114"/>
      <c r="KX144" s="2114"/>
      <c r="KY144" s="2114"/>
      <c r="KZ144" s="2114"/>
      <c r="LA144" s="2114"/>
      <c r="LB144" s="2114"/>
      <c r="LC144" s="2114"/>
      <c r="LD144" s="2114"/>
      <c r="LE144" s="2114"/>
      <c r="LF144" s="2114"/>
      <c r="LG144" s="2114"/>
      <c r="LH144" s="2114"/>
    </row>
    <row r="145" s="2036" customFormat="1" ht="47" customHeight="1" spans="1:320">
      <c r="A145" s="2476">
        <v>45982</v>
      </c>
      <c r="B145" s="2198" t="s">
        <v>194</v>
      </c>
      <c r="C145" s="2199" t="s">
        <v>797</v>
      </c>
      <c r="D145" s="2200">
        <v>4500186442</v>
      </c>
      <c r="E145" s="2201" t="s">
        <v>3341</v>
      </c>
      <c r="F145" s="2200" t="s">
        <v>3345</v>
      </c>
      <c r="G145" s="2042" t="s">
        <v>3334</v>
      </c>
      <c r="H145" s="2042" t="s">
        <v>3334</v>
      </c>
      <c r="I145" s="2055" t="s">
        <v>3327</v>
      </c>
      <c r="J145" s="1667">
        <v>11136</v>
      </c>
      <c r="K145" s="2056">
        <v>12</v>
      </c>
      <c r="L145" s="2056">
        <v>48</v>
      </c>
      <c r="M145" s="2056">
        <f t="shared" si="77"/>
        <v>232</v>
      </c>
      <c r="N145" s="1672">
        <v>46013</v>
      </c>
      <c r="O145" s="1672">
        <v>46011</v>
      </c>
      <c r="P145" s="2057"/>
      <c r="Q145" s="2070" t="s">
        <v>78</v>
      </c>
      <c r="R145" s="2070"/>
      <c r="S145" s="1676" t="s">
        <v>829</v>
      </c>
      <c r="T145" s="2066" t="s">
        <v>3329</v>
      </c>
      <c r="U145" s="2072" t="s">
        <v>111</v>
      </c>
      <c r="V145" s="2073">
        <v>45982</v>
      </c>
      <c r="W145" s="2074" t="s">
        <v>88</v>
      </c>
      <c r="X145" s="2073" t="s">
        <v>88</v>
      </c>
      <c r="Y145" s="2074"/>
      <c r="Z145" s="2074"/>
      <c r="AA145" s="1687" t="s">
        <v>3343</v>
      </c>
      <c r="AB145" s="2220" t="s">
        <v>2061</v>
      </c>
      <c r="AC145" s="2088">
        <v>0.96</v>
      </c>
      <c r="AD145" s="2089">
        <f t="shared" si="74"/>
        <v>10690.56</v>
      </c>
      <c r="AE145" s="1699"/>
      <c r="AF145" s="2090" t="s">
        <v>81</v>
      </c>
      <c r="AG145" s="2090">
        <v>1</v>
      </c>
      <c r="AH145" s="2097"/>
      <c r="AI145" s="2097"/>
      <c r="AJ145" s="2097">
        <f t="shared" si="78"/>
        <v>11136</v>
      </c>
      <c r="AK145" s="2097"/>
      <c r="AL145" s="2097"/>
      <c r="AM145" s="2097"/>
      <c r="AN145" s="2097"/>
      <c r="AO145" s="2097" t="s">
        <v>63</v>
      </c>
      <c r="AP145" s="2097">
        <f t="shared" si="79"/>
        <v>11136</v>
      </c>
      <c r="AQ145" s="2097"/>
      <c r="AR145" s="1706"/>
      <c r="AS145" s="1706"/>
      <c r="AT145" s="1706">
        <f>J145</f>
        <v>11136</v>
      </c>
      <c r="AU145" s="1706"/>
      <c r="AV145" s="1706"/>
      <c r="AW145" s="1706"/>
      <c r="AX145" s="1706"/>
      <c r="AY145" s="1706"/>
      <c r="AZ145" s="1706"/>
      <c r="BA145" s="2056"/>
      <c r="BB145" s="2113"/>
      <c r="BC145" s="2114"/>
      <c r="BD145" s="2114"/>
      <c r="BE145" s="2114"/>
      <c r="BF145" s="2114"/>
      <c r="BG145" s="2114"/>
      <c r="BH145" s="2114"/>
      <c r="BI145" s="2114"/>
      <c r="BJ145" s="2114"/>
      <c r="BK145" s="2114"/>
      <c r="BL145" s="2114"/>
      <c r="BM145" s="2114"/>
      <c r="BN145" s="2114"/>
      <c r="BO145" s="2114"/>
      <c r="BP145" s="2114"/>
      <c r="BQ145" s="2114"/>
      <c r="BR145" s="2114"/>
      <c r="BS145" s="2114"/>
      <c r="BT145" s="2114"/>
      <c r="BU145" s="2114"/>
      <c r="BV145" s="2114"/>
      <c r="BW145" s="2114"/>
      <c r="BX145" s="2114"/>
      <c r="BY145" s="2114"/>
      <c r="BZ145" s="2114"/>
      <c r="CA145" s="2114"/>
      <c r="CB145" s="2114"/>
      <c r="CC145" s="2114"/>
      <c r="CD145" s="2114"/>
      <c r="CE145" s="2114"/>
      <c r="CF145" s="2114"/>
      <c r="CG145" s="2114"/>
      <c r="CH145" s="2114"/>
      <c r="CI145" s="2114"/>
      <c r="CJ145" s="2114"/>
      <c r="CK145" s="2114"/>
      <c r="CL145" s="2114"/>
      <c r="CM145" s="2114"/>
      <c r="CN145" s="2114"/>
      <c r="CO145" s="2114"/>
      <c r="CP145" s="2114"/>
      <c r="CQ145" s="2114"/>
      <c r="CR145" s="2114"/>
      <c r="CS145" s="2114"/>
      <c r="CT145" s="2114"/>
      <c r="CU145" s="2114"/>
      <c r="CV145" s="2114"/>
      <c r="CW145" s="2114"/>
      <c r="CX145" s="2114"/>
      <c r="CY145" s="2114"/>
      <c r="CZ145" s="2114"/>
      <c r="DA145" s="2114"/>
      <c r="DB145" s="2114"/>
      <c r="DC145" s="2114"/>
      <c r="DD145" s="2114"/>
      <c r="DE145" s="2114"/>
      <c r="DF145" s="2114"/>
      <c r="DG145" s="2114"/>
      <c r="DH145" s="2114"/>
      <c r="DI145" s="2114"/>
      <c r="DJ145" s="2114"/>
      <c r="DK145" s="2114"/>
      <c r="DL145" s="2114"/>
      <c r="DM145" s="2114"/>
      <c r="DN145" s="2114"/>
      <c r="DO145" s="2114"/>
      <c r="DP145" s="2114"/>
      <c r="DQ145" s="2114"/>
      <c r="DR145" s="2114"/>
      <c r="DS145" s="2114"/>
      <c r="DT145" s="2114"/>
      <c r="DU145" s="2114"/>
      <c r="DV145" s="2114"/>
      <c r="DW145" s="2114"/>
      <c r="DX145" s="2114"/>
      <c r="DY145" s="2114"/>
      <c r="DZ145" s="2114"/>
      <c r="EA145" s="2114"/>
      <c r="EB145" s="2114"/>
      <c r="EC145" s="2114"/>
      <c r="ED145" s="2114"/>
      <c r="EE145" s="2114"/>
      <c r="EF145" s="2114"/>
      <c r="EG145" s="2114"/>
      <c r="EH145" s="2114"/>
      <c r="EI145" s="2114"/>
      <c r="EJ145" s="2114"/>
      <c r="EK145" s="2114"/>
      <c r="EL145" s="2114"/>
      <c r="EM145" s="2114"/>
      <c r="EN145" s="2114"/>
      <c r="EO145" s="2114"/>
      <c r="EP145" s="2114"/>
      <c r="EQ145" s="2114"/>
      <c r="ER145" s="2114"/>
      <c r="ES145" s="2114"/>
      <c r="ET145" s="2114"/>
      <c r="EU145" s="2114"/>
      <c r="EV145" s="2114"/>
      <c r="EW145" s="2114"/>
      <c r="EX145" s="2114"/>
      <c r="EY145" s="2114"/>
      <c r="EZ145" s="2114"/>
      <c r="FA145" s="2114"/>
      <c r="FB145" s="2114"/>
      <c r="FC145" s="2114"/>
      <c r="FD145" s="2114"/>
      <c r="FE145" s="2114"/>
      <c r="FF145" s="2114"/>
      <c r="FG145" s="2114"/>
      <c r="FH145" s="2114"/>
      <c r="FI145" s="2114"/>
      <c r="FJ145" s="2114"/>
      <c r="FK145" s="2114"/>
      <c r="FL145" s="2114"/>
      <c r="FM145" s="2114"/>
      <c r="FN145" s="2114"/>
      <c r="FO145" s="2114"/>
      <c r="FP145" s="2114"/>
      <c r="FQ145" s="2114"/>
      <c r="FR145" s="2114"/>
      <c r="FS145" s="2114"/>
      <c r="FT145" s="2114"/>
      <c r="FU145" s="2114"/>
      <c r="FV145" s="2114"/>
      <c r="FW145" s="2114"/>
      <c r="FX145" s="2114"/>
      <c r="FY145" s="2114"/>
      <c r="FZ145" s="2114"/>
      <c r="GA145" s="2114"/>
      <c r="GB145" s="2114"/>
      <c r="GC145" s="2114"/>
      <c r="GD145" s="2114"/>
      <c r="GE145" s="2114"/>
      <c r="GF145" s="2114"/>
      <c r="GG145" s="2114"/>
      <c r="GH145" s="2114"/>
      <c r="GI145" s="2114"/>
      <c r="GJ145" s="2114"/>
      <c r="GK145" s="2114"/>
      <c r="GL145" s="2114"/>
      <c r="GM145" s="2114"/>
      <c r="GN145" s="2114"/>
      <c r="GO145" s="2114"/>
      <c r="GP145" s="2114"/>
      <c r="GQ145" s="2114"/>
      <c r="GR145" s="2114"/>
      <c r="GS145" s="2114"/>
      <c r="GT145" s="2114"/>
      <c r="GU145" s="2114"/>
      <c r="GV145" s="2114"/>
      <c r="GW145" s="2114"/>
      <c r="GX145" s="2114"/>
      <c r="GY145" s="2114"/>
      <c r="GZ145" s="2114"/>
      <c r="HA145" s="2114"/>
      <c r="HB145" s="2114"/>
      <c r="HC145" s="2114"/>
      <c r="HD145" s="2114"/>
      <c r="HE145" s="2114"/>
      <c r="HF145" s="2114"/>
      <c r="HG145" s="2114"/>
      <c r="HH145" s="2114"/>
      <c r="HI145" s="2114"/>
      <c r="HJ145" s="2114"/>
      <c r="HK145" s="2114"/>
      <c r="HL145" s="2114"/>
      <c r="HM145" s="2114"/>
      <c r="HN145" s="2114"/>
      <c r="HO145" s="2114"/>
      <c r="HP145" s="2114"/>
      <c r="HQ145" s="2114"/>
      <c r="HR145" s="2114"/>
      <c r="HS145" s="2114"/>
      <c r="HT145" s="2114"/>
      <c r="HU145" s="2114"/>
      <c r="HV145" s="2114"/>
      <c r="HW145" s="2114"/>
      <c r="HX145" s="2114"/>
      <c r="HY145" s="2114"/>
      <c r="HZ145" s="2114"/>
      <c r="IA145" s="2114"/>
      <c r="IB145" s="2114"/>
      <c r="IC145" s="2114"/>
      <c r="ID145" s="2114"/>
      <c r="IE145" s="2114"/>
      <c r="IF145" s="2114"/>
      <c r="IG145" s="2114"/>
      <c r="IH145" s="2114"/>
      <c r="II145" s="2114"/>
      <c r="IJ145" s="2114"/>
      <c r="IK145" s="2114"/>
      <c r="IL145" s="2114"/>
      <c r="IM145" s="2114"/>
      <c r="IN145" s="2114"/>
      <c r="IO145" s="2114"/>
      <c r="IP145" s="2114"/>
      <c r="IQ145" s="2114"/>
      <c r="IR145" s="2114"/>
      <c r="IS145" s="2114"/>
      <c r="IT145" s="2114"/>
      <c r="IU145" s="2114"/>
      <c r="IV145" s="2114"/>
      <c r="IW145" s="2114"/>
      <c r="IX145" s="2114"/>
      <c r="IY145" s="2114"/>
      <c r="IZ145" s="2114"/>
      <c r="JA145" s="2114"/>
      <c r="JB145" s="2114"/>
      <c r="JC145" s="2114"/>
      <c r="JD145" s="2114"/>
      <c r="JE145" s="2114"/>
      <c r="JF145" s="2114"/>
      <c r="JG145" s="2114"/>
      <c r="JH145" s="2114"/>
      <c r="JI145" s="2114"/>
      <c r="JJ145" s="2114"/>
      <c r="JK145" s="2114"/>
      <c r="JL145" s="2114"/>
      <c r="JM145" s="2114"/>
      <c r="JN145" s="2114"/>
      <c r="JO145" s="2114"/>
      <c r="JP145" s="2114"/>
      <c r="JQ145" s="2114"/>
      <c r="JR145" s="2114"/>
      <c r="JS145" s="2114"/>
      <c r="JT145" s="2114"/>
      <c r="JU145" s="2114"/>
      <c r="JV145" s="2114"/>
      <c r="JW145" s="2114"/>
      <c r="JX145" s="2114"/>
      <c r="JY145" s="2114"/>
      <c r="JZ145" s="2114"/>
      <c r="KA145" s="2114"/>
      <c r="KB145" s="2114"/>
      <c r="KC145" s="2114"/>
      <c r="KD145" s="2114"/>
      <c r="KE145" s="2114"/>
      <c r="KF145" s="2114"/>
      <c r="KG145" s="2114"/>
      <c r="KH145" s="2114"/>
      <c r="KI145" s="2114"/>
      <c r="KJ145" s="2114"/>
      <c r="KK145" s="2114"/>
      <c r="KL145" s="2114"/>
      <c r="KM145" s="2114"/>
      <c r="KN145" s="2114"/>
      <c r="KO145" s="2114"/>
      <c r="KP145" s="2114"/>
      <c r="KQ145" s="2114"/>
      <c r="KR145" s="2114"/>
      <c r="KS145" s="2114"/>
      <c r="KT145" s="2114"/>
      <c r="KU145" s="2114"/>
      <c r="KV145" s="2114"/>
      <c r="KW145" s="2114"/>
      <c r="KX145" s="2114"/>
      <c r="KY145" s="2114"/>
      <c r="KZ145" s="2114"/>
      <c r="LA145" s="2114"/>
      <c r="LB145" s="2114"/>
      <c r="LC145" s="2114"/>
      <c r="LD145" s="2114"/>
      <c r="LE145" s="2114"/>
      <c r="LF145" s="2114"/>
      <c r="LG145" s="2114"/>
      <c r="LH145" s="2114"/>
    </row>
    <row r="146" s="2036" customFormat="1" ht="47" customHeight="1" spans="1:320">
      <c r="A146" s="2476">
        <v>45982</v>
      </c>
      <c r="B146" s="2198" t="s">
        <v>194</v>
      </c>
      <c r="C146" s="2199" t="s">
        <v>797</v>
      </c>
      <c r="D146" s="2200">
        <v>4500186442</v>
      </c>
      <c r="E146" s="2201" t="s">
        <v>3341</v>
      </c>
      <c r="F146" s="2200" t="s">
        <v>3346</v>
      </c>
      <c r="G146" s="2042" t="s">
        <v>3336</v>
      </c>
      <c r="H146" s="2042" t="s">
        <v>3336</v>
      </c>
      <c r="I146" s="2055" t="s">
        <v>3327</v>
      </c>
      <c r="J146" s="1667">
        <v>11136</v>
      </c>
      <c r="K146" s="2056">
        <v>12</v>
      </c>
      <c r="L146" s="2056">
        <v>48</v>
      </c>
      <c r="M146" s="2056">
        <f t="shared" si="77"/>
        <v>232</v>
      </c>
      <c r="N146" s="1672">
        <v>46013</v>
      </c>
      <c r="O146" s="1672">
        <v>46011</v>
      </c>
      <c r="P146" s="2057"/>
      <c r="Q146" s="2070" t="s">
        <v>78</v>
      </c>
      <c r="R146" s="2070"/>
      <c r="S146" s="1676" t="s">
        <v>829</v>
      </c>
      <c r="T146" s="2066" t="s">
        <v>3329</v>
      </c>
      <c r="U146" s="2072" t="s">
        <v>111</v>
      </c>
      <c r="V146" s="2073">
        <v>45982</v>
      </c>
      <c r="W146" s="2074" t="s">
        <v>88</v>
      </c>
      <c r="X146" s="2073" t="s">
        <v>88</v>
      </c>
      <c r="Y146" s="2074"/>
      <c r="Z146" s="2074"/>
      <c r="AA146" s="1687" t="s">
        <v>3343</v>
      </c>
      <c r="AB146" s="2220" t="s">
        <v>2061</v>
      </c>
      <c r="AC146" s="2088">
        <v>0.85</v>
      </c>
      <c r="AD146" s="2089">
        <f t="shared" si="74"/>
        <v>9465.6</v>
      </c>
      <c r="AE146" s="1699"/>
      <c r="AF146" s="2090" t="s">
        <v>81</v>
      </c>
      <c r="AG146" s="2090">
        <v>1</v>
      </c>
      <c r="AH146" s="2097"/>
      <c r="AI146" s="2097"/>
      <c r="AJ146" s="2097">
        <f t="shared" si="78"/>
        <v>11136</v>
      </c>
      <c r="AK146" s="2097"/>
      <c r="AL146" s="2097"/>
      <c r="AM146" s="2097"/>
      <c r="AN146" s="2097"/>
      <c r="AO146" s="2097" t="s">
        <v>63</v>
      </c>
      <c r="AP146" s="2097">
        <f t="shared" si="79"/>
        <v>11136</v>
      </c>
      <c r="AQ146" s="2097"/>
      <c r="AR146" s="1706"/>
      <c r="AS146" s="1706"/>
      <c r="AT146" s="1706"/>
      <c r="AU146" s="1706">
        <f>J146</f>
        <v>11136</v>
      </c>
      <c r="AV146" s="1706"/>
      <c r="AW146" s="1706"/>
      <c r="AX146" s="1706"/>
      <c r="AY146" s="1706"/>
      <c r="AZ146" s="1706"/>
      <c r="BA146" s="2056"/>
      <c r="BB146" s="2113"/>
      <c r="BC146" s="2114"/>
      <c r="BD146" s="2114"/>
      <c r="BE146" s="2114"/>
      <c r="BF146" s="2114"/>
      <c r="BG146" s="2114"/>
      <c r="BH146" s="2114"/>
      <c r="BI146" s="2114"/>
      <c r="BJ146" s="2114"/>
      <c r="BK146" s="2114"/>
      <c r="BL146" s="2114"/>
      <c r="BM146" s="2114"/>
      <c r="BN146" s="2114"/>
      <c r="BO146" s="2114"/>
      <c r="BP146" s="2114"/>
      <c r="BQ146" s="2114"/>
      <c r="BR146" s="2114"/>
      <c r="BS146" s="2114"/>
      <c r="BT146" s="2114"/>
      <c r="BU146" s="2114"/>
      <c r="BV146" s="2114"/>
      <c r="BW146" s="2114"/>
      <c r="BX146" s="2114"/>
      <c r="BY146" s="2114"/>
      <c r="BZ146" s="2114"/>
      <c r="CA146" s="2114"/>
      <c r="CB146" s="2114"/>
      <c r="CC146" s="2114"/>
      <c r="CD146" s="2114"/>
      <c r="CE146" s="2114"/>
      <c r="CF146" s="2114"/>
      <c r="CG146" s="2114"/>
      <c r="CH146" s="2114"/>
      <c r="CI146" s="2114"/>
      <c r="CJ146" s="2114"/>
      <c r="CK146" s="2114"/>
      <c r="CL146" s="2114"/>
      <c r="CM146" s="2114"/>
      <c r="CN146" s="2114"/>
      <c r="CO146" s="2114"/>
      <c r="CP146" s="2114"/>
      <c r="CQ146" s="2114"/>
      <c r="CR146" s="2114"/>
      <c r="CS146" s="2114"/>
      <c r="CT146" s="2114"/>
      <c r="CU146" s="2114"/>
      <c r="CV146" s="2114"/>
      <c r="CW146" s="2114"/>
      <c r="CX146" s="2114"/>
      <c r="CY146" s="2114"/>
      <c r="CZ146" s="2114"/>
      <c r="DA146" s="2114"/>
      <c r="DB146" s="2114"/>
      <c r="DC146" s="2114"/>
      <c r="DD146" s="2114"/>
      <c r="DE146" s="2114"/>
      <c r="DF146" s="2114"/>
      <c r="DG146" s="2114"/>
      <c r="DH146" s="2114"/>
      <c r="DI146" s="2114"/>
      <c r="DJ146" s="2114"/>
      <c r="DK146" s="2114"/>
      <c r="DL146" s="2114"/>
      <c r="DM146" s="2114"/>
      <c r="DN146" s="2114"/>
      <c r="DO146" s="2114"/>
      <c r="DP146" s="2114"/>
      <c r="DQ146" s="2114"/>
      <c r="DR146" s="2114"/>
      <c r="DS146" s="2114"/>
      <c r="DT146" s="2114"/>
      <c r="DU146" s="2114"/>
      <c r="DV146" s="2114"/>
      <c r="DW146" s="2114"/>
      <c r="DX146" s="2114"/>
      <c r="DY146" s="2114"/>
      <c r="DZ146" s="2114"/>
      <c r="EA146" s="2114"/>
      <c r="EB146" s="2114"/>
      <c r="EC146" s="2114"/>
      <c r="ED146" s="2114"/>
      <c r="EE146" s="2114"/>
      <c r="EF146" s="2114"/>
      <c r="EG146" s="2114"/>
      <c r="EH146" s="2114"/>
      <c r="EI146" s="2114"/>
      <c r="EJ146" s="2114"/>
      <c r="EK146" s="2114"/>
      <c r="EL146" s="2114"/>
      <c r="EM146" s="2114"/>
      <c r="EN146" s="2114"/>
      <c r="EO146" s="2114"/>
      <c r="EP146" s="2114"/>
      <c r="EQ146" s="2114"/>
      <c r="ER146" s="2114"/>
      <c r="ES146" s="2114"/>
      <c r="ET146" s="2114"/>
      <c r="EU146" s="2114"/>
      <c r="EV146" s="2114"/>
      <c r="EW146" s="2114"/>
      <c r="EX146" s="2114"/>
      <c r="EY146" s="2114"/>
      <c r="EZ146" s="2114"/>
      <c r="FA146" s="2114"/>
      <c r="FB146" s="2114"/>
      <c r="FC146" s="2114"/>
      <c r="FD146" s="2114"/>
      <c r="FE146" s="2114"/>
      <c r="FF146" s="2114"/>
      <c r="FG146" s="2114"/>
      <c r="FH146" s="2114"/>
      <c r="FI146" s="2114"/>
      <c r="FJ146" s="2114"/>
      <c r="FK146" s="2114"/>
      <c r="FL146" s="2114"/>
      <c r="FM146" s="2114"/>
      <c r="FN146" s="2114"/>
      <c r="FO146" s="2114"/>
      <c r="FP146" s="2114"/>
      <c r="FQ146" s="2114"/>
      <c r="FR146" s="2114"/>
      <c r="FS146" s="2114"/>
      <c r="FT146" s="2114"/>
      <c r="FU146" s="2114"/>
      <c r="FV146" s="2114"/>
      <c r="FW146" s="2114"/>
      <c r="FX146" s="2114"/>
      <c r="FY146" s="2114"/>
      <c r="FZ146" s="2114"/>
      <c r="GA146" s="2114"/>
      <c r="GB146" s="2114"/>
      <c r="GC146" s="2114"/>
      <c r="GD146" s="2114"/>
      <c r="GE146" s="2114"/>
      <c r="GF146" s="2114"/>
      <c r="GG146" s="2114"/>
      <c r="GH146" s="2114"/>
      <c r="GI146" s="2114"/>
      <c r="GJ146" s="2114"/>
      <c r="GK146" s="2114"/>
      <c r="GL146" s="2114"/>
      <c r="GM146" s="2114"/>
      <c r="GN146" s="2114"/>
      <c r="GO146" s="2114"/>
      <c r="GP146" s="2114"/>
      <c r="GQ146" s="2114"/>
      <c r="GR146" s="2114"/>
      <c r="GS146" s="2114"/>
      <c r="GT146" s="2114"/>
      <c r="GU146" s="2114"/>
      <c r="GV146" s="2114"/>
      <c r="GW146" s="2114"/>
      <c r="GX146" s="2114"/>
      <c r="GY146" s="2114"/>
      <c r="GZ146" s="2114"/>
      <c r="HA146" s="2114"/>
      <c r="HB146" s="2114"/>
      <c r="HC146" s="2114"/>
      <c r="HD146" s="2114"/>
      <c r="HE146" s="2114"/>
      <c r="HF146" s="2114"/>
      <c r="HG146" s="2114"/>
      <c r="HH146" s="2114"/>
      <c r="HI146" s="2114"/>
      <c r="HJ146" s="2114"/>
      <c r="HK146" s="2114"/>
      <c r="HL146" s="2114"/>
      <c r="HM146" s="2114"/>
      <c r="HN146" s="2114"/>
      <c r="HO146" s="2114"/>
      <c r="HP146" s="2114"/>
      <c r="HQ146" s="2114"/>
      <c r="HR146" s="2114"/>
      <c r="HS146" s="2114"/>
      <c r="HT146" s="2114"/>
      <c r="HU146" s="2114"/>
      <c r="HV146" s="2114"/>
      <c r="HW146" s="2114"/>
      <c r="HX146" s="2114"/>
      <c r="HY146" s="2114"/>
      <c r="HZ146" s="2114"/>
      <c r="IA146" s="2114"/>
      <c r="IB146" s="2114"/>
      <c r="IC146" s="2114"/>
      <c r="ID146" s="2114"/>
      <c r="IE146" s="2114"/>
      <c r="IF146" s="2114"/>
      <c r="IG146" s="2114"/>
      <c r="IH146" s="2114"/>
      <c r="II146" s="2114"/>
      <c r="IJ146" s="2114"/>
      <c r="IK146" s="2114"/>
      <c r="IL146" s="2114"/>
      <c r="IM146" s="2114"/>
      <c r="IN146" s="2114"/>
      <c r="IO146" s="2114"/>
      <c r="IP146" s="2114"/>
      <c r="IQ146" s="2114"/>
      <c r="IR146" s="2114"/>
      <c r="IS146" s="2114"/>
      <c r="IT146" s="2114"/>
      <c r="IU146" s="2114"/>
      <c r="IV146" s="2114"/>
      <c r="IW146" s="2114"/>
      <c r="IX146" s="2114"/>
      <c r="IY146" s="2114"/>
      <c r="IZ146" s="2114"/>
      <c r="JA146" s="2114"/>
      <c r="JB146" s="2114"/>
      <c r="JC146" s="2114"/>
      <c r="JD146" s="2114"/>
      <c r="JE146" s="2114"/>
      <c r="JF146" s="2114"/>
      <c r="JG146" s="2114"/>
      <c r="JH146" s="2114"/>
      <c r="JI146" s="2114"/>
      <c r="JJ146" s="2114"/>
      <c r="JK146" s="2114"/>
      <c r="JL146" s="2114"/>
      <c r="JM146" s="2114"/>
      <c r="JN146" s="2114"/>
      <c r="JO146" s="2114"/>
      <c r="JP146" s="2114"/>
      <c r="JQ146" s="2114"/>
      <c r="JR146" s="2114"/>
      <c r="JS146" s="2114"/>
      <c r="JT146" s="2114"/>
      <c r="JU146" s="2114"/>
      <c r="JV146" s="2114"/>
      <c r="JW146" s="2114"/>
      <c r="JX146" s="2114"/>
      <c r="JY146" s="2114"/>
      <c r="JZ146" s="2114"/>
      <c r="KA146" s="2114"/>
      <c r="KB146" s="2114"/>
      <c r="KC146" s="2114"/>
      <c r="KD146" s="2114"/>
      <c r="KE146" s="2114"/>
      <c r="KF146" s="2114"/>
      <c r="KG146" s="2114"/>
      <c r="KH146" s="2114"/>
      <c r="KI146" s="2114"/>
      <c r="KJ146" s="2114"/>
      <c r="KK146" s="2114"/>
      <c r="KL146" s="2114"/>
      <c r="KM146" s="2114"/>
      <c r="KN146" s="2114"/>
      <c r="KO146" s="2114"/>
      <c r="KP146" s="2114"/>
      <c r="KQ146" s="2114"/>
      <c r="KR146" s="2114"/>
      <c r="KS146" s="2114"/>
      <c r="KT146" s="2114"/>
      <c r="KU146" s="2114"/>
      <c r="KV146" s="2114"/>
      <c r="KW146" s="2114"/>
      <c r="KX146" s="2114"/>
      <c r="KY146" s="2114"/>
      <c r="KZ146" s="2114"/>
      <c r="LA146" s="2114"/>
      <c r="LB146" s="2114"/>
      <c r="LC146" s="2114"/>
      <c r="LD146" s="2114"/>
      <c r="LE146" s="2114"/>
      <c r="LF146" s="2114"/>
      <c r="LG146" s="2114"/>
      <c r="LH146" s="2114"/>
    </row>
    <row r="147" s="2036" customFormat="1" ht="47" customHeight="1" spans="1:320">
      <c r="A147" s="2476">
        <v>45982</v>
      </c>
      <c r="B147" s="2198" t="s">
        <v>194</v>
      </c>
      <c r="C147" s="2199" t="s">
        <v>797</v>
      </c>
      <c r="D147" s="2200">
        <v>4500186442</v>
      </c>
      <c r="E147" s="2201" t="s">
        <v>3341</v>
      </c>
      <c r="F147" s="2200" t="s">
        <v>3347</v>
      </c>
      <c r="G147" s="2042" t="s">
        <v>3338</v>
      </c>
      <c r="H147" s="2042" t="s">
        <v>3338</v>
      </c>
      <c r="I147" s="2055" t="s">
        <v>3327</v>
      </c>
      <c r="J147" s="1667">
        <v>11136</v>
      </c>
      <c r="K147" s="2056">
        <v>12</v>
      </c>
      <c r="L147" s="2056">
        <v>48</v>
      </c>
      <c r="M147" s="2056">
        <f t="shared" si="77"/>
        <v>232</v>
      </c>
      <c r="N147" s="1672">
        <v>46013</v>
      </c>
      <c r="O147" s="1672">
        <v>46011</v>
      </c>
      <c r="P147" s="2057"/>
      <c r="Q147" s="2070" t="s">
        <v>78</v>
      </c>
      <c r="R147" s="2070"/>
      <c r="S147" s="1676" t="s">
        <v>829</v>
      </c>
      <c r="T147" s="2066" t="s">
        <v>3329</v>
      </c>
      <c r="U147" s="2072" t="s">
        <v>111</v>
      </c>
      <c r="V147" s="2073">
        <v>45982</v>
      </c>
      <c r="W147" s="2074" t="s">
        <v>88</v>
      </c>
      <c r="X147" s="2073" t="s">
        <v>88</v>
      </c>
      <c r="Y147" s="2074"/>
      <c r="Z147" s="2074"/>
      <c r="AA147" s="1687" t="s">
        <v>3343</v>
      </c>
      <c r="AB147" s="2220" t="s">
        <v>2061</v>
      </c>
      <c r="AC147" s="2088">
        <v>0.99</v>
      </c>
      <c r="AD147" s="2089">
        <f t="shared" si="74"/>
        <v>11024.64</v>
      </c>
      <c r="AE147" s="1699"/>
      <c r="AF147" s="2090" t="s">
        <v>81</v>
      </c>
      <c r="AG147" s="2090">
        <v>1</v>
      </c>
      <c r="AH147" s="2097"/>
      <c r="AI147" s="2097"/>
      <c r="AJ147" s="2097">
        <f t="shared" si="78"/>
        <v>11136</v>
      </c>
      <c r="AK147" s="2097"/>
      <c r="AL147" s="2097"/>
      <c r="AM147" s="2097"/>
      <c r="AN147" s="2097"/>
      <c r="AO147" s="2097" t="s">
        <v>63</v>
      </c>
      <c r="AP147" s="2097">
        <f t="shared" si="79"/>
        <v>11136</v>
      </c>
      <c r="AQ147" s="2097"/>
      <c r="AR147" s="1706"/>
      <c r="AS147" s="1706"/>
      <c r="AT147" s="1706"/>
      <c r="AU147" s="1706"/>
      <c r="AV147" s="1706">
        <f>J147</f>
        <v>11136</v>
      </c>
      <c r="AW147" s="1706"/>
      <c r="AX147" s="1706"/>
      <c r="AY147" s="1706"/>
      <c r="AZ147" s="1706"/>
      <c r="BA147" s="2056"/>
      <c r="BB147" s="2113"/>
      <c r="BC147" s="2114"/>
      <c r="BD147" s="2114"/>
      <c r="BE147" s="2114"/>
      <c r="BF147" s="2114"/>
      <c r="BG147" s="2114"/>
      <c r="BH147" s="2114"/>
      <c r="BI147" s="2114"/>
      <c r="BJ147" s="2114"/>
      <c r="BK147" s="2114"/>
      <c r="BL147" s="2114"/>
      <c r="BM147" s="2114"/>
      <c r="BN147" s="2114"/>
      <c r="BO147" s="2114"/>
      <c r="BP147" s="2114"/>
      <c r="BQ147" s="2114"/>
      <c r="BR147" s="2114"/>
      <c r="BS147" s="2114"/>
      <c r="BT147" s="2114"/>
      <c r="BU147" s="2114"/>
      <c r="BV147" s="2114"/>
      <c r="BW147" s="2114"/>
      <c r="BX147" s="2114"/>
      <c r="BY147" s="2114"/>
      <c r="BZ147" s="2114"/>
      <c r="CA147" s="2114"/>
      <c r="CB147" s="2114"/>
      <c r="CC147" s="2114"/>
      <c r="CD147" s="2114"/>
      <c r="CE147" s="2114"/>
      <c r="CF147" s="2114"/>
      <c r="CG147" s="2114"/>
      <c r="CH147" s="2114"/>
      <c r="CI147" s="2114"/>
      <c r="CJ147" s="2114"/>
      <c r="CK147" s="2114"/>
      <c r="CL147" s="2114"/>
      <c r="CM147" s="2114"/>
      <c r="CN147" s="2114"/>
      <c r="CO147" s="2114"/>
      <c r="CP147" s="2114"/>
      <c r="CQ147" s="2114"/>
      <c r="CR147" s="2114"/>
      <c r="CS147" s="2114"/>
      <c r="CT147" s="2114"/>
      <c r="CU147" s="2114"/>
      <c r="CV147" s="2114"/>
      <c r="CW147" s="2114"/>
      <c r="CX147" s="2114"/>
      <c r="CY147" s="2114"/>
      <c r="CZ147" s="2114"/>
      <c r="DA147" s="2114"/>
      <c r="DB147" s="2114"/>
      <c r="DC147" s="2114"/>
      <c r="DD147" s="2114"/>
      <c r="DE147" s="2114"/>
      <c r="DF147" s="2114"/>
      <c r="DG147" s="2114"/>
      <c r="DH147" s="2114"/>
      <c r="DI147" s="2114"/>
      <c r="DJ147" s="2114"/>
      <c r="DK147" s="2114"/>
      <c r="DL147" s="2114"/>
      <c r="DM147" s="2114"/>
      <c r="DN147" s="2114"/>
      <c r="DO147" s="2114"/>
      <c r="DP147" s="2114"/>
      <c r="DQ147" s="2114"/>
      <c r="DR147" s="2114"/>
      <c r="DS147" s="2114"/>
      <c r="DT147" s="2114"/>
      <c r="DU147" s="2114"/>
      <c r="DV147" s="2114"/>
      <c r="DW147" s="2114"/>
      <c r="DX147" s="2114"/>
      <c r="DY147" s="2114"/>
      <c r="DZ147" s="2114"/>
      <c r="EA147" s="2114"/>
      <c r="EB147" s="2114"/>
      <c r="EC147" s="2114"/>
      <c r="ED147" s="2114"/>
      <c r="EE147" s="2114"/>
      <c r="EF147" s="2114"/>
      <c r="EG147" s="2114"/>
      <c r="EH147" s="2114"/>
      <c r="EI147" s="2114"/>
      <c r="EJ147" s="2114"/>
      <c r="EK147" s="2114"/>
      <c r="EL147" s="2114"/>
      <c r="EM147" s="2114"/>
      <c r="EN147" s="2114"/>
      <c r="EO147" s="2114"/>
      <c r="EP147" s="2114"/>
      <c r="EQ147" s="2114"/>
      <c r="ER147" s="2114"/>
      <c r="ES147" s="2114"/>
      <c r="ET147" s="2114"/>
      <c r="EU147" s="2114"/>
      <c r="EV147" s="2114"/>
      <c r="EW147" s="2114"/>
      <c r="EX147" s="2114"/>
      <c r="EY147" s="2114"/>
      <c r="EZ147" s="2114"/>
      <c r="FA147" s="2114"/>
      <c r="FB147" s="2114"/>
      <c r="FC147" s="2114"/>
      <c r="FD147" s="2114"/>
      <c r="FE147" s="2114"/>
      <c r="FF147" s="2114"/>
      <c r="FG147" s="2114"/>
      <c r="FH147" s="2114"/>
      <c r="FI147" s="2114"/>
      <c r="FJ147" s="2114"/>
      <c r="FK147" s="2114"/>
      <c r="FL147" s="2114"/>
      <c r="FM147" s="2114"/>
      <c r="FN147" s="2114"/>
      <c r="FO147" s="2114"/>
      <c r="FP147" s="2114"/>
      <c r="FQ147" s="2114"/>
      <c r="FR147" s="2114"/>
      <c r="FS147" s="2114"/>
      <c r="FT147" s="2114"/>
      <c r="FU147" s="2114"/>
      <c r="FV147" s="2114"/>
      <c r="FW147" s="2114"/>
      <c r="FX147" s="2114"/>
      <c r="FY147" s="2114"/>
      <c r="FZ147" s="2114"/>
      <c r="GA147" s="2114"/>
      <c r="GB147" s="2114"/>
      <c r="GC147" s="2114"/>
      <c r="GD147" s="2114"/>
      <c r="GE147" s="2114"/>
      <c r="GF147" s="2114"/>
      <c r="GG147" s="2114"/>
      <c r="GH147" s="2114"/>
      <c r="GI147" s="2114"/>
      <c r="GJ147" s="2114"/>
      <c r="GK147" s="2114"/>
      <c r="GL147" s="2114"/>
      <c r="GM147" s="2114"/>
      <c r="GN147" s="2114"/>
      <c r="GO147" s="2114"/>
      <c r="GP147" s="2114"/>
      <c r="GQ147" s="2114"/>
      <c r="GR147" s="2114"/>
      <c r="GS147" s="2114"/>
      <c r="GT147" s="2114"/>
      <c r="GU147" s="2114"/>
      <c r="GV147" s="2114"/>
      <c r="GW147" s="2114"/>
      <c r="GX147" s="2114"/>
      <c r="GY147" s="2114"/>
      <c r="GZ147" s="2114"/>
      <c r="HA147" s="2114"/>
      <c r="HB147" s="2114"/>
      <c r="HC147" s="2114"/>
      <c r="HD147" s="2114"/>
      <c r="HE147" s="2114"/>
      <c r="HF147" s="2114"/>
      <c r="HG147" s="2114"/>
      <c r="HH147" s="2114"/>
      <c r="HI147" s="2114"/>
      <c r="HJ147" s="2114"/>
      <c r="HK147" s="2114"/>
      <c r="HL147" s="2114"/>
      <c r="HM147" s="2114"/>
      <c r="HN147" s="2114"/>
      <c r="HO147" s="2114"/>
      <c r="HP147" s="2114"/>
      <c r="HQ147" s="2114"/>
      <c r="HR147" s="2114"/>
      <c r="HS147" s="2114"/>
      <c r="HT147" s="2114"/>
      <c r="HU147" s="2114"/>
      <c r="HV147" s="2114"/>
      <c r="HW147" s="2114"/>
      <c r="HX147" s="2114"/>
      <c r="HY147" s="2114"/>
      <c r="HZ147" s="2114"/>
      <c r="IA147" s="2114"/>
      <c r="IB147" s="2114"/>
      <c r="IC147" s="2114"/>
      <c r="ID147" s="2114"/>
      <c r="IE147" s="2114"/>
      <c r="IF147" s="2114"/>
      <c r="IG147" s="2114"/>
      <c r="IH147" s="2114"/>
      <c r="II147" s="2114"/>
      <c r="IJ147" s="2114"/>
      <c r="IK147" s="2114"/>
      <c r="IL147" s="2114"/>
      <c r="IM147" s="2114"/>
      <c r="IN147" s="2114"/>
      <c r="IO147" s="2114"/>
      <c r="IP147" s="2114"/>
      <c r="IQ147" s="2114"/>
      <c r="IR147" s="2114"/>
      <c r="IS147" s="2114"/>
      <c r="IT147" s="2114"/>
      <c r="IU147" s="2114"/>
      <c r="IV147" s="2114"/>
      <c r="IW147" s="2114"/>
      <c r="IX147" s="2114"/>
      <c r="IY147" s="2114"/>
      <c r="IZ147" s="2114"/>
      <c r="JA147" s="2114"/>
      <c r="JB147" s="2114"/>
      <c r="JC147" s="2114"/>
      <c r="JD147" s="2114"/>
      <c r="JE147" s="2114"/>
      <c r="JF147" s="2114"/>
      <c r="JG147" s="2114"/>
      <c r="JH147" s="2114"/>
      <c r="JI147" s="2114"/>
      <c r="JJ147" s="2114"/>
      <c r="JK147" s="2114"/>
      <c r="JL147" s="2114"/>
      <c r="JM147" s="2114"/>
      <c r="JN147" s="2114"/>
      <c r="JO147" s="2114"/>
      <c r="JP147" s="2114"/>
      <c r="JQ147" s="2114"/>
      <c r="JR147" s="2114"/>
      <c r="JS147" s="2114"/>
      <c r="JT147" s="2114"/>
      <c r="JU147" s="2114"/>
      <c r="JV147" s="2114"/>
      <c r="JW147" s="2114"/>
      <c r="JX147" s="2114"/>
      <c r="JY147" s="2114"/>
      <c r="JZ147" s="2114"/>
      <c r="KA147" s="2114"/>
      <c r="KB147" s="2114"/>
      <c r="KC147" s="2114"/>
      <c r="KD147" s="2114"/>
      <c r="KE147" s="2114"/>
      <c r="KF147" s="2114"/>
      <c r="KG147" s="2114"/>
      <c r="KH147" s="2114"/>
      <c r="KI147" s="2114"/>
      <c r="KJ147" s="2114"/>
      <c r="KK147" s="2114"/>
      <c r="KL147" s="2114"/>
      <c r="KM147" s="2114"/>
      <c r="KN147" s="2114"/>
      <c r="KO147" s="2114"/>
      <c r="KP147" s="2114"/>
      <c r="KQ147" s="2114"/>
      <c r="KR147" s="2114"/>
      <c r="KS147" s="2114"/>
      <c r="KT147" s="2114"/>
      <c r="KU147" s="2114"/>
      <c r="KV147" s="2114"/>
      <c r="KW147" s="2114"/>
      <c r="KX147" s="2114"/>
      <c r="KY147" s="2114"/>
      <c r="KZ147" s="2114"/>
      <c r="LA147" s="2114"/>
      <c r="LB147" s="2114"/>
      <c r="LC147" s="2114"/>
      <c r="LD147" s="2114"/>
      <c r="LE147" s="2114"/>
      <c r="LF147" s="2114"/>
      <c r="LG147" s="2114"/>
      <c r="LH147" s="2114"/>
    </row>
    <row r="148" s="2036" customFormat="1" ht="47" customHeight="1" spans="1:320">
      <c r="A148" s="2476">
        <v>45982</v>
      </c>
      <c r="B148" s="2198" t="s">
        <v>194</v>
      </c>
      <c r="C148" s="2199" t="s">
        <v>797</v>
      </c>
      <c r="D148" s="2200">
        <v>4500186442</v>
      </c>
      <c r="E148" s="2201" t="s">
        <v>3341</v>
      </c>
      <c r="F148" s="2200" t="s">
        <v>3348</v>
      </c>
      <c r="G148" s="2042" t="s">
        <v>3340</v>
      </c>
      <c r="H148" s="2042" t="s">
        <v>3340</v>
      </c>
      <c r="I148" s="2055" t="s">
        <v>3327</v>
      </c>
      <c r="J148" s="1667">
        <v>11136</v>
      </c>
      <c r="K148" s="2056">
        <v>12</v>
      </c>
      <c r="L148" s="2056">
        <v>48</v>
      </c>
      <c r="M148" s="2056">
        <f t="shared" si="77"/>
        <v>232</v>
      </c>
      <c r="N148" s="1672">
        <v>46013</v>
      </c>
      <c r="O148" s="1672">
        <v>46011</v>
      </c>
      <c r="P148" s="2057"/>
      <c r="Q148" s="2070" t="s">
        <v>78</v>
      </c>
      <c r="R148" s="2070"/>
      <c r="S148" s="1676" t="s">
        <v>829</v>
      </c>
      <c r="T148" s="2066" t="s">
        <v>3329</v>
      </c>
      <c r="U148" s="2072" t="s">
        <v>111</v>
      </c>
      <c r="V148" s="2073">
        <v>45982</v>
      </c>
      <c r="W148" s="2074" t="s">
        <v>88</v>
      </c>
      <c r="X148" s="2073" t="s">
        <v>88</v>
      </c>
      <c r="Y148" s="2074"/>
      <c r="Z148" s="2074"/>
      <c r="AA148" s="1687" t="s">
        <v>3343</v>
      </c>
      <c r="AB148" s="2220" t="s">
        <v>2061</v>
      </c>
      <c r="AC148" s="2088">
        <v>0.98</v>
      </c>
      <c r="AD148" s="2089">
        <f t="shared" si="74"/>
        <v>10913.28</v>
      </c>
      <c r="AE148" s="1699"/>
      <c r="AF148" s="2090" t="s">
        <v>81</v>
      </c>
      <c r="AG148" s="2090"/>
      <c r="AH148" s="2097"/>
      <c r="AI148" s="2097"/>
      <c r="AJ148" s="2097">
        <f t="shared" si="78"/>
        <v>11136</v>
      </c>
      <c r="AK148" s="2097"/>
      <c r="AL148" s="2097"/>
      <c r="AM148" s="2097"/>
      <c r="AN148" s="2097"/>
      <c r="AO148" s="2097" t="s">
        <v>63</v>
      </c>
      <c r="AP148" s="2097">
        <f t="shared" si="79"/>
        <v>11136</v>
      </c>
      <c r="AQ148" s="2097"/>
      <c r="AR148" s="1706"/>
      <c r="AS148" s="1706"/>
      <c r="AT148" s="1706"/>
      <c r="AU148" s="1706"/>
      <c r="AV148" s="1706"/>
      <c r="AW148" s="1706">
        <f>J148</f>
        <v>11136</v>
      </c>
      <c r="AX148" s="1706"/>
      <c r="AY148" s="1706"/>
      <c r="AZ148" s="1706"/>
      <c r="BA148" s="2056"/>
      <c r="BB148" s="2113"/>
      <c r="BC148" s="2114"/>
      <c r="BD148" s="2114"/>
      <c r="BE148" s="2114"/>
      <c r="BF148" s="2114"/>
      <c r="BG148" s="2114"/>
      <c r="BH148" s="2114"/>
      <c r="BI148" s="2114"/>
      <c r="BJ148" s="2114"/>
      <c r="BK148" s="2114"/>
      <c r="BL148" s="2114"/>
      <c r="BM148" s="2114"/>
      <c r="BN148" s="2114"/>
      <c r="BO148" s="2114"/>
      <c r="BP148" s="2114"/>
      <c r="BQ148" s="2114"/>
      <c r="BR148" s="2114"/>
      <c r="BS148" s="2114"/>
      <c r="BT148" s="2114"/>
      <c r="BU148" s="2114"/>
      <c r="BV148" s="2114"/>
      <c r="BW148" s="2114"/>
      <c r="BX148" s="2114"/>
      <c r="BY148" s="2114"/>
      <c r="BZ148" s="2114"/>
      <c r="CA148" s="2114"/>
      <c r="CB148" s="2114"/>
      <c r="CC148" s="2114"/>
      <c r="CD148" s="2114"/>
      <c r="CE148" s="2114"/>
      <c r="CF148" s="2114"/>
      <c r="CG148" s="2114"/>
      <c r="CH148" s="2114"/>
      <c r="CI148" s="2114"/>
      <c r="CJ148" s="2114"/>
      <c r="CK148" s="2114"/>
      <c r="CL148" s="2114"/>
      <c r="CM148" s="2114"/>
      <c r="CN148" s="2114"/>
      <c r="CO148" s="2114"/>
      <c r="CP148" s="2114"/>
      <c r="CQ148" s="2114"/>
      <c r="CR148" s="2114"/>
      <c r="CS148" s="2114"/>
      <c r="CT148" s="2114"/>
      <c r="CU148" s="2114"/>
      <c r="CV148" s="2114"/>
      <c r="CW148" s="2114"/>
      <c r="CX148" s="2114"/>
      <c r="CY148" s="2114"/>
      <c r="CZ148" s="2114"/>
      <c r="DA148" s="2114"/>
      <c r="DB148" s="2114"/>
      <c r="DC148" s="2114"/>
      <c r="DD148" s="2114"/>
      <c r="DE148" s="2114"/>
      <c r="DF148" s="2114"/>
      <c r="DG148" s="2114"/>
      <c r="DH148" s="2114"/>
      <c r="DI148" s="2114"/>
      <c r="DJ148" s="2114"/>
      <c r="DK148" s="2114"/>
      <c r="DL148" s="2114"/>
      <c r="DM148" s="2114"/>
      <c r="DN148" s="2114"/>
      <c r="DO148" s="2114"/>
      <c r="DP148" s="2114"/>
      <c r="DQ148" s="2114"/>
      <c r="DR148" s="2114"/>
      <c r="DS148" s="2114"/>
      <c r="DT148" s="2114"/>
      <c r="DU148" s="2114"/>
      <c r="DV148" s="2114"/>
      <c r="DW148" s="2114"/>
      <c r="DX148" s="2114"/>
      <c r="DY148" s="2114"/>
      <c r="DZ148" s="2114"/>
      <c r="EA148" s="2114"/>
      <c r="EB148" s="2114"/>
      <c r="EC148" s="2114"/>
      <c r="ED148" s="2114"/>
      <c r="EE148" s="2114"/>
      <c r="EF148" s="2114"/>
      <c r="EG148" s="2114"/>
      <c r="EH148" s="2114"/>
      <c r="EI148" s="2114"/>
      <c r="EJ148" s="2114"/>
      <c r="EK148" s="2114"/>
      <c r="EL148" s="2114"/>
      <c r="EM148" s="2114"/>
      <c r="EN148" s="2114"/>
      <c r="EO148" s="2114"/>
      <c r="EP148" s="2114"/>
      <c r="EQ148" s="2114"/>
      <c r="ER148" s="2114"/>
      <c r="ES148" s="2114"/>
      <c r="ET148" s="2114"/>
      <c r="EU148" s="2114"/>
      <c r="EV148" s="2114"/>
      <c r="EW148" s="2114"/>
      <c r="EX148" s="2114"/>
      <c r="EY148" s="2114"/>
      <c r="EZ148" s="2114"/>
      <c r="FA148" s="2114"/>
      <c r="FB148" s="2114"/>
      <c r="FC148" s="2114"/>
      <c r="FD148" s="2114"/>
      <c r="FE148" s="2114"/>
      <c r="FF148" s="2114"/>
      <c r="FG148" s="2114"/>
      <c r="FH148" s="2114"/>
      <c r="FI148" s="2114"/>
      <c r="FJ148" s="2114"/>
      <c r="FK148" s="2114"/>
      <c r="FL148" s="2114"/>
      <c r="FM148" s="2114"/>
      <c r="FN148" s="2114"/>
      <c r="FO148" s="2114"/>
      <c r="FP148" s="2114"/>
      <c r="FQ148" s="2114"/>
      <c r="FR148" s="2114"/>
      <c r="FS148" s="2114"/>
      <c r="FT148" s="2114"/>
      <c r="FU148" s="2114"/>
      <c r="FV148" s="2114"/>
      <c r="FW148" s="2114"/>
      <c r="FX148" s="2114"/>
      <c r="FY148" s="2114"/>
      <c r="FZ148" s="2114"/>
      <c r="GA148" s="2114"/>
      <c r="GB148" s="2114"/>
      <c r="GC148" s="2114"/>
      <c r="GD148" s="2114"/>
      <c r="GE148" s="2114"/>
      <c r="GF148" s="2114"/>
      <c r="GG148" s="2114"/>
      <c r="GH148" s="2114"/>
      <c r="GI148" s="2114"/>
      <c r="GJ148" s="2114"/>
      <c r="GK148" s="2114"/>
      <c r="GL148" s="2114"/>
      <c r="GM148" s="2114"/>
      <c r="GN148" s="2114"/>
      <c r="GO148" s="2114"/>
      <c r="GP148" s="2114"/>
      <c r="GQ148" s="2114"/>
      <c r="GR148" s="2114"/>
      <c r="GS148" s="2114"/>
      <c r="GT148" s="2114"/>
      <c r="GU148" s="2114"/>
      <c r="GV148" s="2114"/>
      <c r="GW148" s="2114"/>
      <c r="GX148" s="2114"/>
      <c r="GY148" s="2114"/>
      <c r="GZ148" s="2114"/>
      <c r="HA148" s="2114"/>
      <c r="HB148" s="2114"/>
      <c r="HC148" s="2114"/>
      <c r="HD148" s="2114"/>
      <c r="HE148" s="2114"/>
      <c r="HF148" s="2114"/>
      <c r="HG148" s="2114"/>
      <c r="HH148" s="2114"/>
      <c r="HI148" s="2114"/>
      <c r="HJ148" s="2114"/>
      <c r="HK148" s="2114"/>
      <c r="HL148" s="2114"/>
      <c r="HM148" s="2114"/>
      <c r="HN148" s="2114"/>
      <c r="HO148" s="2114"/>
      <c r="HP148" s="2114"/>
      <c r="HQ148" s="2114"/>
      <c r="HR148" s="2114"/>
      <c r="HS148" s="2114"/>
      <c r="HT148" s="2114"/>
      <c r="HU148" s="2114"/>
      <c r="HV148" s="2114"/>
      <c r="HW148" s="2114"/>
      <c r="HX148" s="2114"/>
      <c r="HY148" s="2114"/>
      <c r="HZ148" s="2114"/>
      <c r="IA148" s="2114"/>
      <c r="IB148" s="2114"/>
      <c r="IC148" s="2114"/>
      <c r="ID148" s="2114"/>
      <c r="IE148" s="2114"/>
      <c r="IF148" s="2114"/>
      <c r="IG148" s="2114"/>
      <c r="IH148" s="2114"/>
      <c r="II148" s="2114"/>
      <c r="IJ148" s="2114"/>
      <c r="IK148" s="2114"/>
      <c r="IL148" s="2114"/>
      <c r="IM148" s="2114"/>
      <c r="IN148" s="2114"/>
      <c r="IO148" s="2114"/>
      <c r="IP148" s="2114"/>
      <c r="IQ148" s="2114"/>
      <c r="IR148" s="2114"/>
      <c r="IS148" s="2114"/>
      <c r="IT148" s="2114"/>
      <c r="IU148" s="2114"/>
      <c r="IV148" s="2114"/>
      <c r="IW148" s="2114"/>
      <c r="IX148" s="2114"/>
      <c r="IY148" s="2114"/>
      <c r="IZ148" s="2114"/>
      <c r="JA148" s="2114"/>
      <c r="JB148" s="2114"/>
      <c r="JC148" s="2114"/>
      <c r="JD148" s="2114"/>
      <c r="JE148" s="2114"/>
      <c r="JF148" s="2114"/>
      <c r="JG148" s="2114"/>
      <c r="JH148" s="2114"/>
      <c r="JI148" s="2114"/>
      <c r="JJ148" s="2114"/>
      <c r="JK148" s="2114"/>
      <c r="JL148" s="2114"/>
      <c r="JM148" s="2114"/>
      <c r="JN148" s="2114"/>
      <c r="JO148" s="2114"/>
      <c r="JP148" s="2114"/>
      <c r="JQ148" s="2114"/>
      <c r="JR148" s="2114"/>
      <c r="JS148" s="2114"/>
      <c r="JT148" s="2114"/>
      <c r="JU148" s="2114"/>
      <c r="JV148" s="2114"/>
      <c r="JW148" s="2114"/>
      <c r="JX148" s="2114"/>
      <c r="JY148" s="2114"/>
      <c r="JZ148" s="2114"/>
      <c r="KA148" s="2114"/>
      <c r="KB148" s="2114"/>
      <c r="KC148" s="2114"/>
      <c r="KD148" s="2114"/>
      <c r="KE148" s="2114"/>
      <c r="KF148" s="2114"/>
      <c r="KG148" s="2114"/>
      <c r="KH148" s="2114"/>
      <c r="KI148" s="2114"/>
      <c r="KJ148" s="2114"/>
      <c r="KK148" s="2114"/>
      <c r="KL148" s="2114"/>
      <c r="KM148" s="2114"/>
      <c r="KN148" s="2114"/>
      <c r="KO148" s="2114"/>
      <c r="KP148" s="2114"/>
      <c r="KQ148" s="2114"/>
      <c r="KR148" s="2114"/>
      <c r="KS148" s="2114"/>
      <c r="KT148" s="2114"/>
      <c r="KU148" s="2114"/>
      <c r="KV148" s="2114"/>
      <c r="KW148" s="2114"/>
      <c r="KX148" s="2114"/>
      <c r="KY148" s="2114"/>
      <c r="KZ148" s="2114"/>
      <c r="LA148" s="2114"/>
      <c r="LB148" s="2114"/>
      <c r="LC148" s="2114"/>
      <c r="LD148" s="2114"/>
      <c r="LE148" s="2114"/>
      <c r="LF148" s="2114"/>
      <c r="LG148" s="2114"/>
      <c r="LH148" s="2114"/>
    </row>
    <row r="149" s="2036" customFormat="1" ht="47" customHeight="1" spans="1:320">
      <c r="A149" s="2040">
        <v>45981</v>
      </c>
      <c r="B149" s="1656" t="s">
        <v>3349</v>
      </c>
      <c r="C149" s="1657" t="s">
        <v>955</v>
      </c>
      <c r="D149" s="1658">
        <v>4500186266</v>
      </c>
      <c r="E149" s="2252" t="s">
        <v>3350</v>
      </c>
      <c r="F149" s="1658" t="s">
        <v>3351</v>
      </c>
      <c r="G149" s="2042" t="s">
        <v>3352</v>
      </c>
      <c r="H149" s="2042" t="s">
        <v>3352</v>
      </c>
      <c r="I149" s="2055"/>
      <c r="J149" s="1667">
        <v>200</v>
      </c>
      <c r="K149" s="2056">
        <v>0</v>
      </c>
      <c r="L149" s="2056">
        <v>20</v>
      </c>
      <c r="M149" s="2056">
        <f t="shared" si="77"/>
        <v>10</v>
      </c>
      <c r="N149" s="1672">
        <v>46014</v>
      </c>
      <c r="O149" s="1672">
        <v>46013</v>
      </c>
      <c r="P149" s="2057"/>
      <c r="Q149" s="2070" t="s">
        <v>78</v>
      </c>
      <c r="R149" s="2070"/>
      <c r="S149" s="1676" t="s">
        <v>829</v>
      </c>
      <c r="T149" s="2072"/>
      <c r="U149" s="2072" t="s">
        <v>88</v>
      </c>
      <c r="V149" s="2073">
        <v>45987</v>
      </c>
      <c r="W149" s="2074" t="s">
        <v>88</v>
      </c>
      <c r="X149" s="2073" t="s">
        <v>3353</v>
      </c>
      <c r="Y149" s="2074"/>
      <c r="Z149" s="2074"/>
      <c r="AA149" s="2468" t="s">
        <v>3354</v>
      </c>
      <c r="AB149" s="1691" t="s">
        <v>3110</v>
      </c>
      <c r="AC149" s="2088">
        <v>5.54</v>
      </c>
      <c r="AD149" s="2089">
        <f t="shared" si="74"/>
        <v>1108</v>
      </c>
      <c r="AE149" s="1699"/>
      <c r="AF149" s="2090" t="s">
        <v>81</v>
      </c>
      <c r="AG149" s="2090"/>
      <c r="AH149" s="2097">
        <v>1200</v>
      </c>
      <c r="AI149" s="2097"/>
      <c r="AJ149" s="2097"/>
      <c r="AK149" s="2097"/>
      <c r="AL149" s="2097"/>
      <c r="AM149" s="2097"/>
      <c r="AN149" s="2097"/>
      <c r="AO149" s="2097" t="s">
        <v>63</v>
      </c>
      <c r="AP149" s="2097">
        <v>1200</v>
      </c>
      <c r="AQ149" s="2097"/>
      <c r="AR149" s="1706">
        <v>200</v>
      </c>
      <c r="AS149" s="1706">
        <v>200</v>
      </c>
      <c r="AT149" s="1706">
        <v>200</v>
      </c>
      <c r="AU149" s="1706">
        <v>200</v>
      </c>
      <c r="AV149" s="1706">
        <v>200</v>
      </c>
      <c r="AW149" s="1706">
        <v>200</v>
      </c>
      <c r="AX149" s="1706"/>
      <c r="AY149" s="1706">
        <f>J149*23/24/COUNT(AR134:AW134)</f>
        <v>31.9444444444444</v>
      </c>
      <c r="AZ149" s="1706">
        <f>J149/24/COUNT(AR134:AW134)</f>
        <v>1.38888888888889</v>
      </c>
      <c r="BA149" s="2056"/>
      <c r="BB149" s="2113"/>
      <c r="BC149" s="2114"/>
      <c r="BD149" s="2114"/>
      <c r="BE149" s="2114"/>
      <c r="BF149" s="2114"/>
      <c r="BG149" s="2114"/>
      <c r="BH149" s="2114"/>
      <c r="BI149" s="2114"/>
      <c r="BJ149" s="2114"/>
      <c r="BK149" s="2114"/>
      <c r="BL149" s="2114"/>
      <c r="BM149" s="2114"/>
      <c r="BN149" s="2114"/>
      <c r="BO149" s="2114"/>
      <c r="BP149" s="2114"/>
      <c r="BQ149" s="2114"/>
      <c r="BR149" s="2114"/>
      <c r="BS149" s="2114"/>
      <c r="BT149" s="2114"/>
      <c r="BU149" s="2114"/>
      <c r="BV149" s="2114"/>
      <c r="BW149" s="2114"/>
      <c r="BX149" s="2114"/>
      <c r="BY149" s="2114"/>
      <c r="BZ149" s="2114"/>
      <c r="CA149" s="2114"/>
      <c r="CB149" s="2114"/>
      <c r="CC149" s="2114"/>
      <c r="CD149" s="2114"/>
      <c r="CE149" s="2114"/>
      <c r="CF149" s="2114"/>
      <c r="CG149" s="2114"/>
      <c r="CH149" s="2114"/>
      <c r="CI149" s="2114"/>
      <c r="CJ149" s="2114"/>
      <c r="CK149" s="2114"/>
      <c r="CL149" s="2114"/>
      <c r="CM149" s="2114"/>
      <c r="CN149" s="2114"/>
      <c r="CO149" s="2114"/>
      <c r="CP149" s="2114"/>
      <c r="CQ149" s="2114"/>
      <c r="CR149" s="2114"/>
      <c r="CS149" s="2114"/>
      <c r="CT149" s="2114"/>
      <c r="CU149" s="2114"/>
      <c r="CV149" s="2114"/>
      <c r="CW149" s="2114"/>
      <c r="CX149" s="2114"/>
      <c r="CY149" s="2114"/>
      <c r="CZ149" s="2114"/>
      <c r="DA149" s="2114"/>
      <c r="DB149" s="2114"/>
      <c r="DC149" s="2114"/>
      <c r="DD149" s="2114"/>
      <c r="DE149" s="2114"/>
      <c r="DF149" s="2114"/>
      <c r="DG149" s="2114"/>
      <c r="DH149" s="2114"/>
      <c r="DI149" s="2114"/>
      <c r="DJ149" s="2114"/>
      <c r="DK149" s="2114"/>
      <c r="DL149" s="2114"/>
      <c r="DM149" s="2114"/>
      <c r="DN149" s="2114"/>
      <c r="DO149" s="2114"/>
      <c r="DP149" s="2114"/>
      <c r="DQ149" s="2114"/>
      <c r="DR149" s="2114"/>
      <c r="DS149" s="2114"/>
      <c r="DT149" s="2114"/>
      <c r="DU149" s="2114"/>
      <c r="DV149" s="2114"/>
      <c r="DW149" s="2114"/>
      <c r="DX149" s="2114"/>
      <c r="DY149" s="2114"/>
      <c r="DZ149" s="2114"/>
      <c r="EA149" s="2114"/>
      <c r="EB149" s="2114"/>
      <c r="EC149" s="2114"/>
      <c r="ED149" s="2114"/>
      <c r="EE149" s="2114"/>
      <c r="EF149" s="2114"/>
      <c r="EG149" s="2114"/>
      <c r="EH149" s="2114"/>
      <c r="EI149" s="2114"/>
      <c r="EJ149" s="2114"/>
      <c r="EK149" s="2114"/>
      <c r="EL149" s="2114"/>
      <c r="EM149" s="2114"/>
      <c r="EN149" s="2114"/>
      <c r="EO149" s="2114"/>
      <c r="EP149" s="2114"/>
      <c r="EQ149" s="2114"/>
      <c r="ER149" s="2114"/>
      <c r="ES149" s="2114"/>
      <c r="ET149" s="2114"/>
      <c r="EU149" s="2114"/>
      <c r="EV149" s="2114"/>
      <c r="EW149" s="2114"/>
      <c r="EX149" s="2114"/>
      <c r="EY149" s="2114"/>
      <c r="EZ149" s="2114"/>
      <c r="FA149" s="2114"/>
      <c r="FB149" s="2114"/>
      <c r="FC149" s="2114"/>
      <c r="FD149" s="2114"/>
      <c r="FE149" s="2114"/>
      <c r="FF149" s="2114"/>
      <c r="FG149" s="2114"/>
      <c r="FH149" s="2114"/>
      <c r="FI149" s="2114"/>
      <c r="FJ149" s="2114"/>
      <c r="FK149" s="2114"/>
      <c r="FL149" s="2114"/>
      <c r="FM149" s="2114"/>
      <c r="FN149" s="2114"/>
      <c r="FO149" s="2114"/>
      <c r="FP149" s="2114"/>
      <c r="FQ149" s="2114"/>
      <c r="FR149" s="2114"/>
      <c r="FS149" s="2114"/>
      <c r="FT149" s="2114"/>
      <c r="FU149" s="2114"/>
      <c r="FV149" s="2114"/>
      <c r="FW149" s="2114"/>
      <c r="FX149" s="2114"/>
      <c r="FY149" s="2114"/>
      <c r="FZ149" s="2114"/>
      <c r="GA149" s="2114"/>
      <c r="GB149" s="2114"/>
      <c r="GC149" s="2114"/>
      <c r="GD149" s="2114"/>
      <c r="GE149" s="2114"/>
      <c r="GF149" s="2114"/>
      <c r="GG149" s="2114"/>
      <c r="GH149" s="2114"/>
      <c r="GI149" s="2114"/>
      <c r="GJ149" s="2114"/>
      <c r="GK149" s="2114"/>
      <c r="GL149" s="2114"/>
      <c r="GM149" s="2114"/>
      <c r="GN149" s="2114"/>
      <c r="GO149" s="2114"/>
      <c r="GP149" s="2114"/>
      <c r="GQ149" s="2114"/>
      <c r="GR149" s="2114"/>
      <c r="GS149" s="2114"/>
      <c r="GT149" s="2114"/>
      <c r="GU149" s="2114"/>
      <c r="GV149" s="2114"/>
      <c r="GW149" s="2114"/>
      <c r="GX149" s="2114"/>
      <c r="GY149" s="2114"/>
      <c r="GZ149" s="2114"/>
      <c r="HA149" s="2114"/>
      <c r="HB149" s="2114"/>
      <c r="HC149" s="2114"/>
      <c r="HD149" s="2114"/>
      <c r="HE149" s="2114"/>
      <c r="HF149" s="2114"/>
      <c r="HG149" s="2114"/>
      <c r="HH149" s="2114"/>
      <c r="HI149" s="2114"/>
      <c r="HJ149" s="2114"/>
      <c r="HK149" s="2114"/>
      <c r="HL149" s="2114"/>
      <c r="HM149" s="2114"/>
      <c r="HN149" s="2114"/>
      <c r="HO149" s="2114"/>
      <c r="HP149" s="2114"/>
      <c r="HQ149" s="2114"/>
      <c r="HR149" s="2114"/>
      <c r="HS149" s="2114"/>
      <c r="HT149" s="2114"/>
      <c r="HU149" s="2114"/>
      <c r="HV149" s="2114"/>
      <c r="HW149" s="2114"/>
      <c r="HX149" s="2114"/>
      <c r="HY149" s="2114"/>
      <c r="HZ149" s="2114"/>
      <c r="IA149" s="2114"/>
      <c r="IB149" s="2114"/>
      <c r="IC149" s="2114"/>
      <c r="ID149" s="2114"/>
      <c r="IE149" s="2114"/>
      <c r="IF149" s="2114"/>
      <c r="IG149" s="2114"/>
      <c r="IH149" s="2114"/>
      <c r="II149" s="2114"/>
      <c r="IJ149" s="2114"/>
      <c r="IK149" s="2114"/>
      <c r="IL149" s="2114"/>
      <c r="IM149" s="2114"/>
      <c r="IN149" s="2114"/>
      <c r="IO149" s="2114"/>
      <c r="IP149" s="2114"/>
      <c r="IQ149" s="2114"/>
      <c r="IR149" s="2114"/>
      <c r="IS149" s="2114"/>
      <c r="IT149" s="2114"/>
      <c r="IU149" s="2114"/>
      <c r="IV149" s="2114"/>
      <c r="IW149" s="2114"/>
      <c r="IX149" s="2114"/>
      <c r="IY149" s="2114"/>
      <c r="IZ149" s="2114"/>
      <c r="JA149" s="2114"/>
      <c r="JB149" s="2114"/>
      <c r="JC149" s="2114"/>
      <c r="JD149" s="2114"/>
      <c r="JE149" s="2114"/>
      <c r="JF149" s="2114"/>
      <c r="JG149" s="2114"/>
      <c r="JH149" s="2114"/>
      <c r="JI149" s="2114"/>
      <c r="JJ149" s="2114"/>
      <c r="JK149" s="2114"/>
      <c r="JL149" s="2114"/>
      <c r="JM149" s="2114"/>
      <c r="JN149" s="2114"/>
      <c r="JO149" s="2114"/>
      <c r="JP149" s="2114"/>
      <c r="JQ149" s="2114"/>
      <c r="JR149" s="2114"/>
      <c r="JS149" s="2114"/>
      <c r="JT149" s="2114"/>
      <c r="JU149" s="2114"/>
      <c r="JV149" s="2114"/>
      <c r="JW149" s="2114"/>
      <c r="JX149" s="2114"/>
      <c r="JY149" s="2114"/>
      <c r="JZ149" s="2114"/>
      <c r="KA149" s="2114"/>
      <c r="KB149" s="2114"/>
      <c r="KC149" s="2114"/>
      <c r="KD149" s="2114"/>
      <c r="KE149" s="2114"/>
      <c r="KF149" s="2114"/>
      <c r="KG149" s="2114"/>
      <c r="KH149" s="2114"/>
      <c r="KI149" s="2114"/>
      <c r="KJ149" s="2114"/>
      <c r="KK149" s="2114"/>
      <c r="KL149" s="2114"/>
      <c r="KM149" s="2114"/>
      <c r="KN149" s="2114"/>
      <c r="KO149" s="2114"/>
      <c r="KP149" s="2114"/>
      <c r="KQ149" s="2114"/>
      <c r="KR149" s="2114"/>
      <c r="KS149" s="2114"/>
      <c r="KT149" s="2114"/>
      <c r="KU149" s="2114"/>
      <c r="KV149" s="2114"/>
      <c r="KW149" s="2114"/>
      <c r="KX149" s="2114"/>
      <c r="KY149" s="2114"/>
      <c r="KZ149" s="2114"/>
      <c r="LA149" s="2114"/>
      <c r="LB149" s="2114"/>
      <c r="LC149" s="2114"/>
      <c r="LD149" s="2114"/>
      <c r="LE149" s="2114"/>
      <c r="LF149" s="2114"/>
      <c r="LG149" s="2114"/>
      <c r="LH149" s="2114"/>
    </row>
    <row r="150" s="2036" customFormat="1" ht="47" customHeight="1" spans="1:320">
      <c r="A150" s="2040">
        <v>45980</v>
      </c>
      <c r="B150" s="1656" t="s">
        <v>3355</v>
      </c>
      <c r="C150" s="1657" t="s">
        <v>2021</v>
      </c>
      <c r="D150" s="1658">
        <v>4500186145</v>
      </c>
      <c r="E150" s="2252"/>
      <c r="F150" s="1658" t="s">
        <v>3356</v>
      </c>
      <c r="G150" s="2042" t="s">
        <v>2831</v>
      </c>
      <c r="H150" s="2042" t="s">
        <v>2831</v>
      </c>
      <c r="I150" s="2055" t="s">
        <v>2970</v>
      </c>
      <c r="J150" s="1667">
        <v>480</v>
      </c>
      <c r="K150" s="2056">
        <v>0</v>
      </c>
      <c r="L150" s="2056">
        <v>96</v>
      </c>
      <c r="M150" s="2056">
        <f t="shared" si="77"/>
        <v>5</v>
      </c>
      <c r="N150" s="1672">
        <v>46017</v>
      </c>
      <c r="O150" s="1672">
        <v>46015</v>
      </c>
      <c r="P150" s="2057"/>
      <c r="Q150" s="2070" t="s">
        <v>78</v>
      </c>
      <c r="R150" s="2070"/>
      <c r="S150" s="1676" t="s">
        <v>829</v>
      </c>
      <c r="T150" s="2072"/>
      <c r="U150" s="2072" t="s">
        <v>111</v>
      </c>
      <c r="V150" s="2073">
        <v>45981</v>
      </c>
      <c r="W150" s="2074" t="s">
        <v>88</v>
      </c>
      <c r="X150" s="2073" t="s">
        <v>3357</v>
      </c>
      <c r="Y150" s="2074"/>
      <c r="Z150" s="2074"/>
      <c r="AA150" s="1687" t="s">
        <v>3358</v>
      </c>
      <c r="AB150" s="1691" t="s">
        <v>651</v>
      </c>
      <c r="AC150" s="2088">
        <v>0.9974</v>
      </c>
      <c r="AD150" s="2089">
        <f t="shared" si="74"/>
        <v>478.752</v>
      </c>
      <c r="AE150" s="1699"/>
      <c r="AF150" s="2090" t="s">
        <v>81</v>
      </c>
      <c r="AG150" s="2090"/>
      <c r="AH150" s="2097">
        <f t="shared" ref="AH150:AH177" si="80">J150</f>
        <v>480</v>
      </c>
      <c r="AI150" s="2097"/>
      <c r="AJ150" s="2097"/>
      <c r="AK150" s="2097">
        <f>J150/24</f>
        <v>20</v>
      </c>
      <c r="AL150" s="2097"/>
      <c r="AM150" s="2097"/>
      <c r="AN150" s="2097"/>
      <c r="AO150" s="2097" t="s">
        <v>63</v>
      </c>
      <c r="AP150" s="2097">
        <f t="shared" ref="AP150:AP177" si="81">J150</f>
        <v>480</v>
      </c>
      <c r="AQ150" s="2097"/>
      <c r="AR150" s="1706">
        <f t="shared" ref="AR150:AR177" si="82">J150/6</f>
        <v>80</v>
      </c>
      <c r="AS150" s="1706">
        <f t="shared" ref="AS150:AS177" si="83">J150/6</f>
        <v>80</v>
      </c>
      <c r="AT150" s="1706">
        <f t="shared" ref="AT150:AT177" si="84">J150/6</f>
        <v>80</v>
      </c>
      <c r="AU150" s="1706">
        <f t="shared" ref="AU150:AU177" si="85">J150/6</f>
        <v>80</v>
      </c>
      <c r="AV150" s="1706">
        <f t="shared" ref="AV150:AV177" si="86">J150/6</f>
        <v>80</v>
      </c>
      <c r="AW150" s="1706">
        <f t="shared" ref="AW150:AW177" si="87">J150/6</f>
        <v>80</v>
      </c>
      <c r="AX150" s="1706"/>
      <c r="AY150" s="1706">
        <f t="shared" ref="AY150:AY179" si="88">J150*23/24/COUNT(AR150:AW150)</f>
        <v>76.6666666666667</v>
      </c>
      <c r="AZ150" s="1706">
        <f t="shared" ref="AZ150:AZ179" si="89">J150/24/COUNT(AR150:AW150)</f>
        <v>3.33333333333333</v>
      </c>
      <c r="BA150" s="2056"/>
      <c r="BB150" s="2113"/>
      <c r="BC150" s="2114"/>
      <c r="BD150" s="2114"/>
      <c r="BE150" s="2114"/>
      <c r="BF150" s="2114"/>
      <c r="BG150" s="2114"/>
      <c r="BH150" s="2114"/>
      <c r="BI150" s="2114"/>
      <c r="BJ150" s="2114"/>
      <c r="BK150" s="2114"/>
      <c r="BL150" s="2114"/>
      <c r="BM150" s="2114"/>
      <c r="BN150" s="2114"/>
      <c r="BO150" s="2114"/>
      <c r="BP150" s="2114"/>
      <c r="BQ150" s="2114"/>
      <c r="BR150" s="2114"/>
      <c r="BS150" s="2114"/>
      <c r="BT150" s="2114"/>
      <c r="BU150" s="2114"/>
      <c r="BV150" s="2114"/>
      <c r="BW150" s="2114"/>
      <c r="BX150" s="2114"/>
      <c r="BY150" s="2114"/>
      <c r="BZ150" s="2114"/>
      <c r="CA150" s="2114"/>
      <c r="CB150" s="2114"/>
      <c r="CC150" s="2114"/>
      <c r="CD150" s="2114"/>
      <c r="CE150" s="2114"/>
      <c r="CF150" s="2114"/>
      <c r="CG150" s="2114"/>
      <c r="CH150" s="2114"/>
      <c r="CI150" s="2114"/>
      <c r="CJ150" s="2114"/>
      <c r="CK150" s="2114"/>
      <c r="CL150" s="2114"/>
      <c r="CM150" s="2114"/>
      <c r="CN150" s="2114"/>
      <c r="CO150" s="2114"/>
      <c r="CP150" s="2114"/>
      <c r="CQ150" s="2114"/>
      <c r="CR150" s="2114"/>
      <c r="CS150" s="2114"/>
      <c r="CT150" s="2114"/>
      <c r="CU150" s="2114"/>
      <c r="CV150" s="2114"/>
      <c r="CW150" s="2114"/>
      <c r="CX150" s="2114"/>
      <c r="CY150" s="2114"/>
      <c r="CZ150" s="2114"/>
      <c r="DA150" s="2114"/>
      <c r="DB150" s="2114"/>
      <c r="DC150" s="2114"/>
      <c r="DD150" s="2114"/>
      <c r="DE150" s="2114"/>
      <c r="DF150" s="2114"/>
      <c r="DG150" s="2114"/>
      <c r="DH150" s="2114"/>
      <c r="DI150" s="2114"/>
      <c r="DJ150" s="2114"/>
      <c r="DK150" s="2114"/>
      <c r="DL150" s="2114"/>
      <c r="DM150" s="2114"/>
      <c r="DN150" s="2114"/>
      <c r="DO150" s="2114"/>
      <c r="DP150" s="2114"/>
      <c r="DQ150" s="2114"/>
      <c r="DR150" s="2114"/>
      <c r="DS150" s="2114"/>
      <c r="DT150" s="2114"/>
      <c r="DU150" s="2114"/>
      <c r="DV150" s="2114"/>
      <c r="DW150" s="2114"/>
      <c r="DX150" s="2114"/>
      <c r="DY150" s="2114"/>
      <c r="DZ150" s="2114"/>
      <c r="EA150" s="2114"/>
      <c r="EB150" s="2114"/>
      <c r="EC150" s="2114"/>
      <c r="ED150" s="2114"/>
      <c r="EE150" s="2114"/>
      <c r="EF150" s="2114"/>
      <c r="EG150" s="2114"/>
      <c r="EH150" s="2114"/>
      <c r="EI150" s="2114"/>
      <c r="EJ150" s="2114"/>
      <c r="EK150" s="2114"/>
      <c r="EL150" s="2114"/>
      <c r="EM150" s="2114"/>
      <c r="EN150" s="2114"/>
      <c r="EO150" s="2114"/>
      <c r="EP150" s="2114"/>
      <c r="EQ150" s="2114"/>
      <c r="ER150" s="2114"/>
      <c r="ES150" s="2114"/>
      <c r="ET150" s="2114"/>
      <c r="EU150" s="2114"/>
      <c r="EV150" s="2114"/>
      <c r="EW150" s="2114"/>
      <c r="EX150" s="2114"/>
      <c r="EY150" s="2114"/>
      <c r="EZ150" s="2114"/>
      <c r="FA150" s="2114"/>
      <c r="FB150" s="2114"/>
      <c r="FC150" s="2114"/>
      <c r="FD150" s="2114"/>
      <c r="FE150" s="2114"/>
      <c r="FF150" s="2114"/>
      <c r="FG150" s="2114"/>
      <c r="FH150" s="2114"/>
      <c r="FI150" s="2114"/>
      <c r="FJ150" s="2114"/>
      <c r="FK150" s="2114"/>
      <c r="FL150" s="2114"/>
      <c r="FM150" s="2114"/>
      <c r="FN150" s="2114"/>
      <c r="FO150" s="2114"/>
      <c r="FP150" s="2114"/>
      <c r="FQ150" s="2114"/>
      <c r="FR150" s="2114"/>
      <c r="FS150" s="2114"/>
      <c r="FT150" s="2114"/>
      <c r="FU150" s="2114"/>
      <c r="FV150" s="2114"/>
      <c r="FW150" s="2114"/>
      <c r="FX150" s="2114"/>
      <c r="FY150" s="2114"/>
      <c r="FZ150" s="2114"/>
      <c r="GA150" s="2114"/>
      <c r="GB150" s="2114"/>
      <c r="GC150" s="2114"/>
      <c r="GD150" s="2114"/>
      <c r="GE150" s="2114"/>
      <c r="GF150" s="2114"/>
      <c r="GG150" s="2114"/>
      <c r="GH150" s="2114"/>
      <c r="GI150" s="2114"/>
      <c r="GJ150" s="2114"/>
      <c r="GK150" s="2114"/>
      <c r="GL150" s="2114"/>
      <c r="GM150" s="2114"/>
      <c r="GN150" s="2114"/>
      <c r="GO150" s="2114"/>
      <c r="GP150" s="2114"/>
      <c r="GQ150" s="2114"/>
      <c r="GR150" s="2114"/>
      <c r="GS150" s="2114"/>
      <c r="GT150" s="2114"/>
      <c r="GU150" s="2114"/>
      <c r="GV150" s="2114"/>
      <c r="GW150" s="2114"/>
      <c r="GX150" s="2114"/>
      <c r="GY150" s="2114"/>
      <c r="GZ150" s="2114"/>
      <c r="HA150" s="2114"/>
      <c r="HB150" s="2114"/>
      <c r="HC150" s="2114"/>
      <c r="HD150" s="2114"/>
      <c r="HE150" s="2114"/>
      <c r="HF150" s="2114"/>
      <c r="HG150" s="2114"/>
      <c r="HH150" s="2114"/>
      <c r="HI150" s="2114"/>
      <c r="HJ150" s="2114"/>
      <c r="HK150" s="2114"/>
      <c r="HL150" s="2114"/>
      <c r="HM150" s="2114"/>
      <c r="HN150" s="2114"/>
      <c r="HO150" s="2114"/>
      <c r="HP150" s="2114"/>
      <c r="HQ150" s="2114"/>
      <c r="HR150" s="2114"/>
      <c r="HS150" s="2114"/>
      <c r="HT150" s="2114"/>
      <c r="HU150" s="2114"/>
      <c r="HV150" s="2114"/>
      <c r="HW150" s="2114"/>
      <c r="HX150" s="2114"/>
      <c r="HY150" s="2114"/>
      <c r="HZ150" s="2114"/>
      <c r="IA150" s="2114"/>
      <c r="IB150" s="2114"/>
      <c r="IC150" s="2114"/>
      <c r="ID150" s="2114"/>
      <c r="IE150" s="2114"/>
      <c r="IF150" s="2114"/>
      <c r="IG150" s="2114"/>
      <c r="IH150" s="2114"/>
      <c r="II150" s="2114"/>
      <c r="IJ150" s="2114"/>
      <c r="IK150" s="2114"/>
      <c r="IL150" s="2114"/>
      <c r="IM150" s="2114"/>
      <c r="IN150" s="2114"/>
      <c r="IO150" s="2114"/>
      <c r="IP150" s="2114"/>
      <c r="IQ150" s="2114"/>
      <c r="IR150" s="2114"/>
      <c r="IS150" s="2114"/>
      <c r="IT150" s="2114"/>
      <c r="IU150" s="2114"/>
      <c r="IV150" s="2114"/>
      <c r="IW150" s="2114"/>
      <c r="IX150" s="2114"/>
      <c r="IY150" s="2114"/>
      <c r="IZ150" s="2114"/>
      <c r="JA150" s="2114"/>
      <c r="JB150" s="2114"/>
      <c r="JC150" s="2114"/>
      <c r="JD150" s="2114"/>
      <c r="JE150" s="2114"/>
      <c r="JF150" s="2114"/>
      <c r="JG150" s="2114"/>
      <c r="JH150" s="2114"/>
      <c r="JI150" s="2114"/>
      <c r="JJ150" s="2114"/>
      <c r="JK150" s="2114"/>
      <c r="JL150" s="2114"/>
      <c r="JM150" s="2114"/>
      <c r="JN150" s="2114"/>
      <c r="JO150" s="2114"/>
      <c r="JP150" s="2114"/>
      <c r="JQ150" s="2114"/>
      <c r="JR150" s="2114"/>
      <c r="JS150" s="2114"/>
      <c r="JT150" s="2114"/>
      <c r="JU150" s="2114"/>
      <c r="JV150" s="2114"/>
      <c r="JW150" s="2114"/>
      <c r="JX150" s="2114"/>
      <c r="JY150" s="2114"/>
      <c r="JZ150" s="2114"/>
      <c r="KA150" s="2114"/>
      <c r="KB150" s="2114"/>
      <c r="KC150" s="2114"/>
      <c r="KD150" s="2114"/>
      <c r="KE150" s="2114"/>
      <c r="KF150" s="2114"/>
      <c r="KG150" s="2114"/>
      <c r="KH150" s="2114"/>
      <c r="KI150" s="2114"/>
      <c r="KJ150" s="2114"/>
      <c r="KK150" s="2114"/>
      <c r="KL150" s="2114"/>
      <c r="KM150" s="2114"/>
      <c r="KN150" s="2114"/>
      <c r="KO150" s="2114"/>
      <c r="KP150" s="2114"/>
      <c r="KQ150" s="2114"/>
      <c r="KR150" s="2114"/>
      <c r="KS150" s="2114"/>
      <c r="KT150" s="2114"/>
      <c r="KU150" s="2114"/>
      <c r="KV150" s="2114"/>
      <c r="KW150" s="2114"/>
      <c r="KX150" s="2114"/>
      <c r="KY150" s="2114"/>
      <c r="KZ150" s="2114"/>
      <c r="LA150" s="2114"/>
      <c r="LB150" s="2114"/>
      <c r="LC150" s="2114"/>
      <c r="LD150" s="2114"/>
      <c r="LE150" s="2114"/>
      <c r="LF150" s="2114"/>
      <c r="LG150" s="2114"/>
      <c r="LH150" s="2114"/>
    </row>
    <row r="151" s="2036" customFormat="1" ht="47" customHeight="1" spans="1:320">
      <c r="A151" s="2040">
        <v>45972</v>
      </c>
      <c r="B151" s="1656" t="s">
        <v>3128</v>
      </c>
      <c r="C151" s="1657" t="s">
        <v>342</v>
      </c>
      <c r="D151" s="1658">
        <v>4500185259</v>
      </c>
      <c r="E151" s="2252" t="s">
        <v>3359</v>
      </c>
      <c r="F151" s="1658" t="s">
        <v>3360</v>
      </c>
      <c r="G151" s="2042" t="s">
        <v>3130</v>
      </c>
      <c r="H151" s="2042" t="s">
        <v>3130</v>
      </c>
      <c r="I151" s="2055"/>
      <c r="J151" s="1667">
        <v>12000</v>
      </c>
      <c r="K151" s="2056">
        <v>0</v>
      </c>
      <c r="L151" s="2056">
        <v>24</v>
      </c>
      <c r="M151" s="2056">
        <f t="shared" si="77"/>
        <v>500</v>
      </c>
      <c r="N151" s="1672">
        <v>46017</v>
      </c>
      <c r="O151" s="1672">
        <v>46015</v>
      </c>
      <c r="P151" s="2057"/>
      <c r="Q151" s="2070" t="s">
        <v>78</v>
      </c>
      <c r="R151" s="2070"/>
      <c r="S151" s="1676" t="s">
        <v>829</v>
      </c>
      <c r="T151" s="2072"/>
      <c r="U151" s="2072" t="s">
        <v>111</v>
      </c>
      <c r="V151" s="2073">
        <v>45976</v>
      </c>
      <c r="W151" s="2074" t="s">
        <v>88</v>
      </c>
      <c r="X151" s="2074" t="s">
        <v>88</v>
      </c>
      <c r="Y151" s="2074" t="s">
        <v>59</v>
      </c>
      <c r="Z151" s="2074"/>
      <c r="AA151" s="1687" t="s">
        <v>3361</v>
      </c>
      <c r="AB151" s="1691" t="s">
        <v>299</v>
      </c>
      <c r="AC151" s="2088">
        <v>0.94</v>
      </c>
      <c r="AD151" s="2089">
        <f t="shared" si="74"/>
        <v>11280</v>
      </c>
      <c r="AE151" s="1699"/>
      <c r="AF151" s="2090" t="s">
        <v>81</v>
      </c>
      <c r="AG151" s="2090">
        <v>6</v>
      </c>
      <c r="AH151" s="2097">
        <f t="shared" si="80"/>
        <v>12000</v>
      </c>
      <c r="AI151" s="2097"/>
      <c r="AJ151" s="2097"/>
      <c r="AK151" s="2097"/>
      <c r="AL151" s="2097">
        <f>M151</f>
        <v>500</v>
      </c>
      <c r="AM151" s="2097"/>
      <c r="AN151" s="2097"/>
      <c r="AO151" s="2097" t="s">
        <v>63</v>
      </c>
      <c r="AP151" s="2097">
        <f t="shared" si="81"/>
        <v>12000</v>
      </c>
      <c r="AQ151" s="2097"/>
      <c r="AR151" s="1706">
        <f t="shared" si="82"/>
        <v>2000</v>
      </c>
      <c r="AS151" s="1706">
        <f t="shared" si="83"/>
        <v>2000</v>
      </c>
      <c r="AT151" s="1706">
        <f t="shared" si="84"/>
        <v>2000</v>
      </c>
      <c r="AU151" s="1706">
        <f t="shared" si="85"/>
        <v>2000</v>
      </c>
      <c r="AV151" s="1706">
        <f t="shared" si="86"/>
        <v>2000</v>
      </c>
      <c r="AW151" s="1706">
        <f t="shared" si="87"/>
        <v>2000</v>
      </c>
      <c r="AX151" s="1706"/>
      <c r="AY151" s="1706">
        <f t="shared" si="88"/>
        <v>1916.66666666667</v>
      </c>
      <c r="AZ151" s="1706">
        <f t="shared" si="89"/>
        <v>83.3333333333333</v>
      </c>
      <c r="BA151" s="2056"/>
      <c r="BB151" s="2113"/>
      <c r="BC151" s="2114"/>
      <c r="BD151" s="2114"/>
      <c r="BE151" s="2114"/>
      <c r="BF151" s="2114"/>
      <c r="BG151" s="2114"/>
      <c r="BH151" s="2114"/>
      <c r="BI151" s="2114"/>
      <c r="BJ151" s="2114"/>
      <c r="BK151" s="2114"/>
      <c r="BL151" s="2114"/>
      <c r="BM151" s="2114"/>
      <c r="BN151" s="2114"/>
      <c r="BO151" s="2114"/>
      <c r="BP151" s="2114"/>
      <c r="BQ151" s="2114"/>
      <c r="BR151" s="2114"/>
      <c r="BS151" s="2114"/>
      <c r="BT151" s="2114"/>
      <c r="BU151" s="2114"/>
      <c r="BV151" s="2114"/>
      <c r="BW151" s="2114"/>
      <c r="BX151" s="2114"/>
      <c r="BY151" s="2114"/>
      <c r="BZ151" s="2114"/>
      <c r="CA151" s="2114"/>
      <c r="CB151" s="2114"/>
      <c r="CC151" s="2114"/>
      <c r="CD151" s="2114"/>
      <c r="CE151" s="2114"/>
      <c r="CF151" s="2114"/>
      <c r="CG151" s="2114"/>
      <c r="CH151" s="2114"/>
      <c r="CI151" s="2114"/>
      <c r="CJ151" s="2114"/>
      <c r="CK151" s="2114"/>
      <c r="CL151" s="2114"/>
      <c r="CM151" s="2114"/>
      <c r="CN151" s="2114"/>
      <c r="CO151" s="2114"/>
      <c r="CP151" s="2114"/>
      <c r="CQ151" s="2114"/>
      <c r="CR151" s="2114"/>
      <c r="CS151" s="2114"/>
      <c r="CT151" s="2114"/>
      <c r="CU151" s="2114"/>
      <c r="CV151" s="2114"/>
      <c r="CW151" s="2114"/>
      <c r="CX151" s="2114"/>
      <c r="CY151" s="2114"/>
      <c r="CZ151" s="2114"/>
      <c r="DA151" s="2114"/>
      <c r="DB151" s="2114"/>
      <c r="DC151" s="2114"/>
      <c r="DD151" s="2114"/>
      <c r="DE151" s="2114"/>
      <c r="DF151" s="2114"/>
      <c r="DG151" s="2114"/>
      <c r="DH151" s="2114"/>
      <c r="DI151" s="2114"/>
      <c r="DJ151" s="2114"/>
      <c r="DK151" s="2114"/>
      <c r="DL151" s="2114"/>
      <c r="DM151" s="2114"/>
      <c r="DN151" s="2114"/>
      <c r="DO151" s="2114"/>
      <c r="DP151" s="2114"/>
      <c r="DQ151" s="2114"/>
      <c r="DR151" s="2114"/>
      <c r="DS151" s="2114"/>
      <c r="DT151" s="2114"/>
      <c r="DU151" s="2114"/>
      <c r="DV151" s="2114"/>
      <c r="DW151" s="2114"/>
      <c r="DX151" s="2114"/>
      <c r="DY151" s="2114"/>
      <c r="DZ151" s="2114"/>
      <c r="EA151" s="2114"/>
      <c r="EB151" s="2114"/>
      <c r="EC151" s="2114"/>
      <c r="ED151" s="2114"/>
      <c r="EE151" s="2114"/>
      <c r="EF151" s="2114"/>
      <c r="EG151" s="2114"/>
      <c r="EH151" s="2114"/>
      <c r="EI151" s="2114"/>
      <c r="EJ151" s="2114"/>
      <c r="EK151" s="2114"/>
      <c r="EL151" s="2114"/>
      <c r="EM151" s="2114"/>
      <c r="EN151" s="2114"/>
      <c r="EO151" s="2114"/>
      <c r="EP151" s="2114"/>
      <c r="EQ151" s="2114"/>
      <c r="ER151" s="2114"/>
      <c r="ES151" s="2114"/>
      <c r="ET151" s="2114"/>
      <c r="EU151" s="2114"/>
      <c r="EV151" s="2114"/>
      <c r="EW151" s="2114"/>
      <c r="EX151" s="2114"/>
      <c r="EY151" s="2114"/>
      <c r="EZ151" s="2114"/>
      <c r="FA151" s="2114"/>
      <c r="FB151" s="2114"/>
      <c r="FC151" s="2114"/>
      <c r="FD151" s="2114"/>
      <c r="FE151" s="2114"/>
      <c r="FF151" s="2114"/>
      <c r="FG151" s="2114"/>
      <c r="FH151" s="2114"/>
      <c r="FI151" s="2114"/>
      <c r="FJ151" s="2114"/>
      <c r="FK151" s="2114"/>
      <c r="FL151" s="2114"/>
      <c r="FM151" s="2114"/>
      <c r="FN151" s="2114"/>
      <c r="FO151" s="2114"/>
      <c r="FP151" s="2114"/>
      <c r="FQ151" s="2114"/>
      <c r="FR151" s="2114"/>
      <c r="FS151" s="2114"/>
      <c r="FT151" s="2114"/>
      <c r="FU151" s="2114"/>
      <c r="FV151" s="2114"/>
      <c r="FW151" s="2114"/>
      <c r="FX151" s="2114"/>
      <c r="FY151" s="2114"/>
      <c r="FZ151" s="2114"/>
      <c r="GA151" s="2114"/>
      <c r="GB151" s="2114"/>
      <c r="GC151" s="2114"/>
      <c r="GD151" s="2114"/>
      <c r="GE151" s="2114"/>
      <c r="GF151" s="2114"/>
      <c r="GG151" s="2114"/>
      <c r="GH151" s="2114"/>
      <c r="GI151" s="2114"/>
      <c r="GJ151" s="2114"/>
      <c r="GK151" s="2114"/>
      <c r="GL151" s="2114"/>
      <c r="GM151" s="2114"/>
      <c r="GN151" s="2114"/>
      <c r="GO151" s="2114"/>
      <c r="GP151" s="2114"/>
      <c r="GQ151" s="2114"/>
      <c r="GR151" s="2114"/>
      <c r="GS151" s="2114"/>
      <c r="GT151" s="2114"/>
      <c r="GU151" s="2114"/>
      <c r="GV151" s="2114"/>
      <c r="GW151" s="2114"/>
      <c r="GX151" s="2114"/>
      <c r="GY151" s="2114"/>
      <c r="GZ151" s="2114"/>
      <c r="HA151" s="2114"/>
      <c r="HB151" s="2114"/>
      <c r="HC151" s="2114"/>
      <c r="HD151" s="2114"/>
      <c r="HE151" s="2114"/>
      <c r="HF151" s="2114"/>
      <c r="HG151" s="2114"/>
      <c r="HH151" s="2114"/>
      <c r="HI151" s="2114"/>
      <c r="HJ151" s="2114"/>
      <c r="HK151" s="2114"/>
      <c r="HL151" s="2114"/>
      <c r="HM151" s="2114"/>
      <c r="HN151" s="2114"/>
      <c r="HO151" s="2114"/>
      <c r="HP151" s="2114"/>
      <c r="HQ151" s="2114"/>
      <c r="HR151" s="2114"/>
      <c r="HS151" s="2114"/>
      <c r="HT151" s="2114"/>
      <c r="HU151" s="2114"/>
      <c r="HV151" s="2114"/>
      <c r="HW151" s="2114"/>
      <c r="HX151" s="2114"/>
      <c r="HY151" s="2114"/>
      <c r="HZ151" s="2114"/>
      <c r="IA151" s="2114"/>
      <c r="IB151" s="2114"/>
      <c r="IC151" s="2114"/>
      <c r="ID151" s="2114"/>
      <c r="IE151" s="2114"/>
      <c r="IF151" s="2114"/>
      <c r="IG151" s="2114"/>
      <c r="IH151" s="2114"/>
      <c r="II151" s="2114"/>
      <c r="IJ151" s="2114"/>
      <c r="IK151" s="2114"/>
      <c r="IL151" s="2114"/>
      <c r="IM151" s="2114"/>
      <c r="IN151" s="2114"/>
      <c r="IO151" s="2114"/>
      <c r="IP151" s="2114"/>
      <c r="IQ151" s="2114"/>
      <c r="IR151" s="2114"/>
      <c r="IS151" s="2114"/>
      <c r="IT151" s="2114"/>
      <c r="IU151" s="2114"/>
      <c r="IV151" s="2114"/>
      <c r="IW151" s="2114"/>
      <c r="IX151" s="2114"/>
      <c r="IY151" s="2114"/>
      <c r="IZ151" s="2114"/>
      <c r="JA151" s="2114"/>
      <c r="JB151" s="2114"/>
      <c r="JC151" s="2114"/>
      <c r="JD151" s="2114"/>
      <c r="JE151" s="2114"/>
      <c r="JF151" s="2114"/>
      <c r="JG151" s="2114"/>
      <c r="JH151" s="2114"/>
      <c r="JI151" s="2114"/>
      <c r="JJ151" s="2114"/>
      <c r="JK151" s="2114"/>
      <c r="JL151" s="2114"/>
      <c r="JM151" s="2114"/>
      <c r="JN151" s="2114"/>
      <c r="JO151" s="2114"/>
      <c r="JP151" s="2114"/>
      <c r="JQ151" s="2114"/>
      <c r="JR151" s="2114"/>
      <c r="JS151" s="2114"/>
      <c r="JT151" s="2114"/>
      <c r="JU151" s="2114"/>
      <c r="JV151" s="2114"/>
      <c r="JW151" s="2114"/>
      <c r="JX151" s="2114"/>
      <c r="JY151" s="2114"/>
      <c r="JZ151" s="2114"/>
      <c r="KA151" s="2114"/>
      <c r="KB151" s="2114"/>
      <c r="KC151" s="2114"/>
      <c r="KD151" s="2114"/>
      <c r="KE151" s="2114"/>
      <c r="KF151" s="2114"/>
      <c r="KG151" s="2114"/>
      <c r="KH151" s="2114"/>
      <c r="KI151" s="2114"/>
      <c r="KJ151" s="2114"/>
      <c r="KK151" s="2114"/>
      <c r="KL151" s="2114"/>
      <c r="KM151" s="2114"/>
      <c r="KN151" s="2114"/>
      <c r="KO151" s="2114"/>
      <c r="KP151" s="2114"/>
      <c r="KQ151" s="2114"/>
      <c r="KR151" s="2114"/>
      <c r="KS151" s="2114"/>
      <c r="KT151" s="2114"/>
      <c r="KU151" s="2114"/>
      <c r="KV151" s="2114"/>
      <c r="KW151" s="2114"/>
      <c r="KX151" s="2114"/>
      <c r="KY151" s="2114"/>
      <c r="KZ151" s="2114"/>
      <c r="LA151" s="2114"/>
      <c r="LB151" s="2114"/>
      <c r="LC151" s="2114"/>
      <c r="LD151" s="2114"/>
      <c r="LE151" s="2114"/>
      <c r="LF151" s="2114"/>
      <c r="LG151" s="2114"/>
      <c r="LH151" s="2114"/>
    </row>
    <row r="152" s="2036" customFormat="1" ht="47" customHeight="1" spans="1:320">
      <c r="A152" s="2040">
        <v>45960</v>
      </c>
      <c r="B152" s="1656" t="s">
        <v>1218</v>
      </c>
      <c r="C152" s="1657" t="s">
        <v>98</v>
      </c>
      <c r="D152" s="1658">
        <v>4500183720</v>
      </c>
      <c r="E152" s="2477" t="s">
        <v>3362</v>
      </c>
      <c r="F152" s="1658" t="s">
        <v>3363</v>
      </c>
      <c r="G152" s="2042" t="s">
        <v>2895</v>
      </c>
      <c r="H152" s="2042" t="s">
        <v>2895</v>
      </c>
      <c r="I152" s="2055" t="s">
        <v>2926</v>
      </c>
      <c r="J152" s="2487">
        <v>26040</v>
      </c>
      <c r="K152" s="2056">
        <v>0</v>
      </c>
      <c r="L152" s="2056">
        <v>24</v>
      </c>
      <c r="M152" s="2056">
        <f t="shared" si="77"/>
        <v>1085</v>
      </c>
      <c r="N152" s="2488">
        <v>46038</v>
      </c>
      <c r="O152" s="2488">
        <v>46036</v>
      </c>
      <c r="P152" s="2057"/>
      <c r="Q152" s="2070" t="s">
        <v>78</v>
      </c>
      <c r="R152" s="2070" t="s">
        <v>88</v>
      </c>
      <c r="S152" s="1676" t="s">
        <v>829</v>
      </c>
      <c r="T152" s="2072"/>
      <c r="U152" s="2072" t="s">
        <v>111</v>
      </c>
      <c r="V152" s="2073" t="s">
        <v>3364</v>
      </c>
      <c r="W152" s="2074" t="s">
        <v>88</v>
      </c>
      <c r="X152" s="2073" t="s">
        <v>88</v>
      </c>
      <c r="Y152" s="2074"/>
      <c r="Z152" s="2074"/>
      <c r="AA152" s="1687" t="s">
        <v>3210</v>
      </c>
      <c r="AB152" s="1691" t="s">
        <v>219</v>
      </c>
      <c r="AC152" s="2470">
        <v>0.6047</v>
      </c>
      <c r="AD152" s="2089">
        <f t="shared" si="74"/>
        <v>15746.388</v>
      </c>
      <c r="AE152" s="1699"/>
      <c r="AF152" s="2090" t="s">
        <v>1593</v>
      </c>
      <c r="AG152" s="2090">
        <v>6</v>
      </c>
      <c r="AH152" s="2097">
        <f t="shared" si="80"/>
        <v>26040</v>
      </c>
      <c r="AI152" s="2097"/>
      <c r="AJ152" s="2097"/>
      <c r="AK152" s="2097">
        <f>J152/24</f>
        <v>1085</v>
      </c>
      <c r="AL152" s="2097"/>
      <c r="AM152" s="2097"/>
      <c r="AN152" s="2097"/>
      <c r="AO152" s="2097" t="s">
        <v>63</v>
      </c>
      <c r="AP152" s="2097">
        <f t="shared" si="81"/>
        <v>26040</v>
      </c>
      <c r="AQ152" s="2097"/>
      <c r="AR152" s="1706">
        <f t="shared" si="82"/>
        <v>4340</v>
      </c>
      <c r="AS152" s="1706">
        <f t="shared" si="83"/>
        <v>4340</v>
      </c>
      <c r="AT152" s="1706">
        <f t="shared" si="84"/>
        <v>4340</v>
      </c>
      <c r="AU152" s="1706">
        <f t="shared" si="85"/>
        <v>4340</v>
      </c>
      <c r="AV152" s="1706">
        <f t="shared" si="86"/>
        <v>4340</v>
      </c>
      <c r="AW152" s="1706">
        <f t="shared" si="87"/>
        <v>4340</v>
      </c>
      <c r="AX152" s="1706"/>
      <c r="AY152" s="1706">
        <f t="shared" si="88"/>
        <v>4159.16666666667</v>
      </c>
      <c r="AZ152" s="1706">
        <f t="shared" si="89"/>
        <v>180.833333333333</v>
      </c>
      <c r="BA152" s="2056"/>
      <c r="BB152" s="2113"/>
      <c r="BC152" s="2114"/>
      <c r="BD152" s="2114"/>
      <c r="BE152" s="2114"/>
      <c r="BF152" s="2114"/>
      <c r="BG152" s="2114"/>
      <c r="BH152" s="2114"/>
      <c r="BI152" s="2114"/>
      <c r="BJ152" s="2114"/>
      <c r="BK152" s="2114"/>
      <c r="BL152" s="2114"/>
      <c r="BM152" s="2114"/>
      <c r="BN152" s="2114"/>
      <c r="BO152" s="2114"/>
      <c r="BP152" s="2114"/>
      <c r="BQ152" s="2114"/>
      <c r="BR152" s="2114"/>
      <c r="BS152" s="2114"/>
      <c r="BT152" s="2114"/>
      <c r="BU152" s="2114"/>
      <c r="BV152" s="2114"/>
      <c r="BW152" s="2114"/>
      <c r="BX152" s="2114"/>
      <c r="BY152" s="2114"/>
      <c r="BZ152" s="2114"/>
      <c r="CA152" s="2114"/>
      <c r="CB152" s="2114"/>
      <c r="CC152" s="2114"/>
      <c r="CD152" s="2114"/>
      <c r="CE152" s="2114"/>
      <c r="CF152" s="2114"/>
      <c r="CG152" s="2114"/>
      <c r="CH152" s="2114"/>
      <c r="CI152" s="2114"/>
      <c r="CJ152" s="2114"/>
      <c r="CK152" s="2114"/>
      <c r="CL152" s="2114"/>
      <c r="CM152" s="2114"/>
      <c r="CN152" s="2114"/>
      <c r="CO152" s="2114"/>
      <c r="CP152" s="2114"/>
      <c r="CQ152" s="2114"/>
      <c r="CR152" s="2114"/>
      <c r="CS152" s="2114"/>
      <c r="CT152" s="2114"/>
      <c r="CU152" s="2114"/>
      <c r="CV152" s="2114"/>
      <c r="CW152" s="2114"/>
      <c r="CX152" s="2114"/>
      <c r="CY152" s="2114"/>
      <c r="CZ152" s="2114"/>
      <c r="DA152" s="2114"/>
      <c r="DB152" s="2114"/>
      <c r="DC152" s="2114"/>
      <c r="DD152" s="2114"/>
      <c r="DE152" s="2114"/>
      <c r="DF152" s="2114"/>
      <c r="DG152" s="2114"/>
      <c r="DH152" s="2114"/>
      <c r="DI152" s="2114"/>
      <c r="DJ152" s="2114"/>
      <c r="DK152" s="2114"/>
      <c r="DL152" s="2114"/>
      <c r="DM152" s="2114"/>
      <c r="DN152" s="2114"/>
      <c r="DO152" s="2114"/>
      <c r="DP152" s="2114"/>
      <c r="DQ152" s="2114"/>
      <c r="DR152" s="2114"/>
      <c r="DS152" s="2114"/>
      <c r="DT152" s="2114"/>
      <c r="DU152" s="2114"/>
      <c r="DV152" s="2114"/>
      <c r="DW152" s="2114"/>
      <c r="DX152" s="2114"/>
      <c r="DY152" s="2114"/>
      <c r="DZ152" s="2114"/>
      <c r="EA152" s="2114"/>
      <c r="EB152" s="2114"/>
      <c r="EC152" s="2114"/>
      <c r="ED152" s="2114"/>
      <c r="EE152" s="2114"/>
      <c r="EF152" s="2114"/>
      <c r="EG152" s="2114"/>
      <c r="EH152" s="2114"/>
      <c r="EI152" s="2114"/>
      <c r="EJ152" s="2114"/>
      <c r="EK152" s="2114"/>
      <c r="EL152" s="2114"/>
      <c r="EM152" s="2114"/>
      <c r="EN152" s="2114"/>
      <c r="EO152" s="2114"/>
      <c r="EP152" s="2114"/>
      <c r="EQ152" s="2114"/>
      <c r="ER152" s="2114"/>
      <c r="ES152" s="2114"/>
      <c r="ET152" s="2114"/>
      <c r="EU152" s="2114"/>
      <c r="EV152" s="2114"/>
      <c r="EW152" s="2114"/>
      <c r="EX152" s="2114"/>
      <c r="EY152" s="2114"/>
      <c r="EZ152" s="2114"/>
      <c r="FA152" s="2114"/>
      <c r="FB152" s="2114"/>
      <c r="FC152" s="2114"/>
      <c r="FD152" s="2114"/>
      <c r="FE152" s="2114"/>
      <c r="FF152" s="2114"/>
      <c r="FG152" s="2114"/>
      <c r="FH152" s="2114"/>
      <c r="FI152" s="2114"/>
      <c r="FJ152" s="2114"/>
      <c r="FK152" s="2114"/>
      <c r="FL152" s="2114"/>
      <c r="FM152" s="2114"/>
      <c r="FN152" s="2114"/>
      <c r="FO152" s="2114"/>
      <c r="FP152" s="2114"/>
      <c r="FQ152" s="2114"/>
      <c r="FR152" s="2114"/>
      <c r="FS152" s="2114"/>
      <c r="FT152" s="2114"/>
      <c r="FU152" s="2114"/>
      <c r="FV152" s="2114"/>
      <c r="FW152" s="2114"/>
      <c r="FX152" s="2114"/>
      <c r="FY152" s="2114"/>
      <c r="FZ152" s="2114"/>
      <c r="GA152" s="2114"/>
      <c r="GB152" s="2114"/>
      <c r="GC152" s="2114"/>
      <c r="GD152" s="2114"/>
      <c r="GE152" s="2114"/>
      <c r="GF152" s="2114"/>
      <c r="GG152" s="2114"/>
      <c r="GH152" s="2114"/>
      <c r="GI152" s="2114"/>
      <c r="GJ152" s="2114"/>
      <c r="GK152" s="2114"/>
      <c r="GL152" s="2114"/>
      <c r="GM152" s="2114"/>
      <c r="GN152" s="2114"/>
      <c r="GO152" s="2114"/>
      <c r="GP152" s="2114"/>
      <c r="GQ152" s="2114"/>
      <c r="GR152" s="2114"/>
      <c r="GS152" s="2114"/>
      <c r="GT152" s="2114"/>
      <c r="GU152" s="2114"/>
      <c r="GV152" s="2114"/>
      <c r="GW152" s="2114"/>
      <c r="GX152" s="2114"/>
      <c r="GY152" s="2114"/>
      <c r="GZ152" s="2114"/>
      <c r="HA152" s="2114"/>
      <c r="HB152" s="2114"/>
      <c r="HC152" s="2114"/>
      <c r="HD152" s="2114"/>
      <c r="HE152" s="2114"/>
      <c r="HF152" s="2114"/>
      <c r="HG152" s="2114"/>
      <c r="HH152" s="2114"/>
      <c r="HI152" s="2114"/>
      <c r="HJ152" s="2114"/>
      <c r="HK152" s="2114"/>
      <c r="HL152" s="2114"/>
      <c r="HM152" s="2114"/>
      <c r="HN152" s="2114"/>
      <c r="HO152" s="2114"/>
      <c r="HP152" s="2114"/>
      <c r="HQ152" s="2114"/>
      <c r="HR152" s="2114"/>
      <c r="HS152" s="2114"/>
      <c r="HT152" s="2114"/>
      <c r="HU152" s="2114"/>
      <c r="HV152" s="2114"/>
      <c r="HW152" s="2114"/>
      <c r="HX152" s="2114"/>
      <c r="HY152" s="2114"/>
      <c r="HZ152" s="2114"/>
      <c r="IA152" s="2114"/>
      <c r="IB152" s="2114"/>
      <c r="IC152" s="2114"/>
      <c r="ID152" s="2114"/>
      <c r="IE152" s="2114"/>
      <c r="IF152" s="2114"/>
      <c r="IG152" s="2114"/>
      <c r="IH152" s="2114"/>
      <c r="II152" s="2114"/>
      <c r="IJ152" s="2114"/>
      <c r="IK152" s="2114"/>
      <c r="IL152" s="2114"/>
      <c r="IM152" s="2114"/>
      <c r="IN152" s="2114"/>
      <c r="IO152" s="2114"/>
      <c r="IP152" s="2114"/>
      <c r="IQ152" s="2114"/>
      <c r="IR152" s="2114"/>
      <c r="IS152" s="2114"/>
      <c r="IT152" s="2114"/>
      <c r="IU152" s="2114"/>
      <c r="IV152" s="2114"/>
      <c r="IW152" s="2114"/>
      <c r="IX152" s="2114"/>
      <c r="IY152" s="2114"/>
      <c r="IZ152" s="2114"/>
      <c r="JA152" s="2114"/>
      <c r="JB152" s="2114"/>
      <c r="JC152" s="2114"/>
      <c r="JD152" s="2114"/>
      <c r="JE152" s="2114"/>
      <c r="JF152" s="2114"/>
      <c r="JG152" s="2114"/>
      <c r="JH152" s="2114"/>
      <c r="JI152" s="2114"/>
      <c r="JJ152" s="2114"/>
      <c r="JK152" s="2114"/>
      <c r="JL152" s="2114"/>
      <c r="JM152" s="2114"/>
      <c r="JN152" s="2114"/>
      <c r="JO152" s="2114"/>
      <c r="JP152" s="2114"/>
      <c r="JQ152" s="2114"/>
      <c r="JR152" s="2114"/>
      <c r="JS152" s="2114"/>
      <c r="JT152" s="2114"/>
      <c r="JU152" s="2114"/>
      <c r="JV152" s="2114"/>
      <c r="JW152" s="2114"/>
      <c r="JX152" s="2114"/>
      <c r="JY152" s="2114"/>
      <c r="JZ152" s="2114"/>
      <c r="KA152" s="2114"/>
      <c r="KB152" s="2114"/>
      <c r="KC152" s="2114"/>
      <c r="KD152" s="2114"/>
      <c r="KE152" s="2114"/>
      <c r="KF152" s="2114"/>
      <c r="KG152" s="2114"/>
      <c r="KH152" s="2114"/>
      <c r="KI152" s="2114"/>
      <c r="KJ152" s="2114"/>
      <c r="KK152" s="2114"/>
      <c r="KL152" s="2114"/>
      <c r="KM152" s="2114"/>
      <c r="KN152" s="2114"/>
      <c r="KO152" s="2114"/>
      <c r="KP152" s="2114"/>
      <c r="KQ152" s="2114"/>
      <c r="KR152" s="2114"/>
      <c r="KS152" s="2114"/>
      <c r="KT152" s="2114"/>
      <c r="KU152" s="2114"/>
      <c r="KV152" s="2114"/>
      <c r="KW152" s="2114"/>
      <c r="KX152" s="2114"/>
      <c r="KY152" s="2114"/>
      <c r="KZ152" s="2114"/>
      <c r="LA152" s="2114"/>
      <c r="LB152" s="2114"/>
      <c r="LC152" s="2114"/>
      <c r="LD152" s="2114"/>
      <c r="LE152" s="2114"/>
      <c r="LF152" s="2114"/>
      <c r="LG152" s="2114"/>
      <c r="LH152" s="2114"/>
    </row>
    <row r="153" s="1483" customFormat="1" ht="47" customHeight="1" spans="1:328">
      <c r="A153" s="2478">
        <v>45987</v>
      </c>
      <c r="B153" s="1656" t="s">
        <v>3365</v>
      </c>
      <c r="C153" s="1657" t="s">
        <v>3366</v>
      </c>
      <c r="D153" s="1658">
        <v>4500187106</v>
      </c>
      <c r="E153" s="2252" t="s">
        <v>3367</v>
      </c>
      <c r="F153" s="1658" t="s">
        <v>3368</v>
      </c>
      <c r="G153" s="2042" t="s">
        <v>2831</v>
      </c>
      <c r="H153" s="2042" t="s">
        <v>2831</v>
      </c>
      <c r="I153" s="2055" t="s">
        <v>2970</v>
      </c>
      <c r="J153" s="1667">
        <v>384</v>
      </c>
      <c r="K153" s="2056">
        <v>0</v>
      </c>
      <c r="L153" s="2056">
        <v>96</v>
      </c>
      <c r="M153" s="2056">
        <f t="shared" si="77"/>
        <v>4</v>
      </c>
      <c r="N153" s="1672">
        <v>46028</v>
      </c>
      <c r="O153" s="1672">
        <v>46027</v>
      </c>
      <c r="P153" s="2057"/>
      <c r="Q153" s="2070" t="s">
        <v>78</v>
      </c>
      <c r="R153" s="2070" t="s">
        <v>1634</v>
      </c>
      <c r="S153" s="2070" t="s">
        <v>829</v>
      </c>
      <c r="T153" s="2072"/>
      <c r="U153" s="2072" t="s">
        <v>111</v>
      </c>
      <c r="V153" s="2073">
        <v>45993</v>
      </c>
      <c r="W153" s="2074" t="s">
        <v>88</v>
      </c>
      <c r="X153" s="2073" t="s">
        <v>3369</v>
      </c>
      <c r="Y153" s="2074"/>
      <c r="Z153" s="2074"/>
      <c r="AA153" s="1687" t="s">
        <v>3370</v>
      </c>
      <c r="AB153" s="1854" t="s">
        <v>680</v>
      </c>
      <c r="AC153" s="2088">
        <v>0.9974</v>
      </c>
      <c r="AD153" s="2089">
        <f t="shared" si="74"/>
        <v>383.0016</v>
      </c>
      <c r="AE153" s="2469"/>
      <c r="AF153" s="2090" t="s">
        <v>81</v>
      </c>
      <c r="AG153" s="2492"/>
      <c r="AH153" s="2097">
        <f t="shared" si="80"/>
        <v>384</v>
      </c>
      <c r="AI153" s="2494"/>
      <c r="AJ153" s="2494"/>
      <c r="AK153" s="2097">
        <f>J153/24</f>
        <v>16</v>
      </c>
      <c r="AL153" s="2494"/>
      <c r="AM153" s="2494"/>
      <c r="AN153" s="2494"/>
      <c r="AO153" s="2097" t="s">
        <v>63</v>
      </c>
      <c r="AP153" s="2097">
        <f t="shared" si="81"/>
        <v>384</v>
      </c>
      <c r="AQ153" s="2494"/>
      <c r="AR153" s="1706">
        <f t="shared" si="82"/>
        <v>64</v>
      </c>
      <c r="AS153" s="1706">
        <f t="shared" si="83"/>
        <v>64</v>
      </c>
      <c r="AT153" s="1706">
        <f t="shared" si="84"/>
        <v>64</v>
      </c>
      <c r="AU153" s="1706">
        <f t="shared" si="85"/>
        <v>64</v>
      </c>
      <c r="AV153" s="1706">
        <f t="shared" si="86"/>
        <v>64</v>
      </c>
      <c r="AW153" s="1706">
        <f t="shared" si="87"/>
        <v>64</v>
      </c>
      <c r="AX153" s="1706"/>
      <c r="AY153" s="1706">
        <f t="shared" si="88"/>
        <v>61.3333333333333</v>
      </c>
      <c r="AZ153" s="1706">
        <f t="shared" si="89"/>
        <v>2.66666666666667</v>
      </c>
      <c r="BA153" s="1707"/>
      <c r="BB153" s="1708"/>
      <c r="BC153" s="1709"/>
      <c r="BD153" s="1709"/>
      <c r="BE153" s="1709"/>
      <c r="BF153" s="1709"/>
      <c r="BG153" s="1709"/>
      <c r="BH153" s="1709"/>
      <c r="BI153" s="1709"/>
      <c r="BJ153" s="1709"/>
      <c r="BK153" s="1709"/>
      <c r="BL153" s="1709"/>
      <c r="BM153" s="1709"/>
      <c r="BN153" s="1709"/>
      <c r="BO153" s="1709"/>
      <c r="BP153" s="1709"/>
      <c r="BQ153" s="1709"/>
      <c r="BR153" s="1709"/>
      <c r="BS153" s="1709"/>
      <c r="BT153" s="1709"/>
      <c r="BU153" s="1709"/>
      <c r="BV153" s="1709"/>
      <c r="BW153" s="1709"/>
      <c r="BX153" s="1709"/>
      <c r="BY153" s="1709"/>
      <c r="BZ153" s="1709"/>
      <c r="CA153" s="1709"/>
      <c r="CB153" s="1709"/>
      <c r="CC153" s="1709"/>
      <c r="CD153" s="1709"/>
      <c r="CE153" s="1709"/>
      <c r="CF153" s="1709"/>
      <c r="CG153" s="1709"/>
      <c r="CH153" s="1709"/>
      <c r="CI153" s="1709"/>
      <c r="CJ153" s="1709"/>
      <c r="CK153" s="1709"/>
      <c r="CL153" s="1709"/>
      <c r="CM153" s="1709"/>
      <c r="CN153" s="1709"/>
      <c r="CO153" s="1709"/>
      <c r="CP153" s="1709"/>
      <c r="CQ153" s="1709"/>
      <c r="CR153" s="1709"/>
      <c r="CS153" s="1709"/>
      <c r="CT153" s="1709"/>
      <c r="CU153" s="1709"/>
      <c r="CV153" s="1709"/>
      <c r="CW153" s="1709"/>
      <c r="CX153" s="1709"/>
      <c r="CY153" s="1709"/>
      <c r="CZ153" s="1709"/>
      <c r="DA153" s="1709"/>
      <c r="DB153" s="1709"/>
      <c r="DC153" s="1709"/>
      <c r="DD153" s="1709"/>
      <c r="DE153" s="1709"/>
      <c r="DF153" s="1709"/>
      <c r="DG153" s="1709"/>
      <c r="DH153" s="1709"/>
      <c r="DI153" s="1709"/>
      <c r="DJ153" s="1709"/>
      <c r="DK153" s="1709"/>
      <c r="DL153" s="1709"/>
      <c r="DM153" s="1709"/>
      <c r="DN153" s="1709"/>
      <c r="DO153" s="1709"/>
      <c r="DP153" s="1709"/>
      <c r="DQ153" s="1709"/>
      <c r="DR153" s="1709"/>
      <c r="DS153" s="1709"/>
      <c r="DT153" s="1709"/>
      <c r="DU153" s="1709"/>
      <c r="DV153" s="1709"/>
      <c r="DW153" s="1709"/>
      <c r="DX153" s="1709"/>
      <c r="DY153" s="1709"/>
      <c r="DZ153" s="1709"/>
      <c r="EA153" s="1709"/>
      <c r="EB153" s="1709"/>
      <c r="EC153" s="1709"/>
      <c r="ED153" s="1709"/>
      <c r="EE153" s="1709"/>
      <c r="EF153" s="1709"/>
      <c r="EG153" s="1709"/>
      <c r="EH153" s="1709"/>
      <c r="EI153" s="1709"/>
      <c r="EJ153" s="1709"/>
      <c r="EK153" s="1709"/>
      <c r="EL153" s="1709"/>
      <c r="EM153" s="1709"/>
      <c r="EN153" s="1709"/>
      <c r="EO153" s="1709"/>
      <c r="EP153" s="1709"/>
      <c r="EQ153" s="1709"/>
      <c r="ER153" s="1709"/>
      <c r="ES153" s="1709"/>
      <c r="ET153" s="1709"/>
      <c r="EU153" s="1709"/>
      <c r="EV153" s="1709"/>
      <c r="EW153" s="1709"/>
      <c r="EX153" s="1709"/>
      <c r="EY153" s="1709"/>
      <c r="EZ153" s="1709"/>
      <c r="FA153" s="1709"/>
      <c r="FB153" s="1709"/>
      <c r="FC153" s="1709"/>
      <c r="FD153" s="1709"/>
      <c r="FE153" s="1709"/>
      <c r="FF153" s="1709"/>
      <c r="FG153" s="1709"/>
      <c r="FH153" s="1709"/>
      <c r="FI153" s="1709"/>
      <c r="FJ153" s="1709"/>
      <c r="FK153" s="1709"/>
      <c r="FL153" s="1709"/>
      <c r="FM153" s="1709"/>
      <c r="FN153" s="1709"/>
      <c r="FO153" s="1709"/>
      <c r="FP153" s="1709"/>
      <c r="FQ153" s="1709"/>
      <c r="FR153" s="1709"/>
      <c r="FS153" s="1709"/>
      <c r="FT153" s="1709"/>
      <c r="FU153" s="1709"/>
      <c r="FV153" s="1709"/>
      <c r="FW153" s="1709"/>
      <c r="FX153" s="1709"/>
      <c r="FY153" s="1709"/>
      <c r="FZ153" s="1709"/>
      <c r="GA153" s="1709"/>
      <c r="GB153" s="1709"/>
      <c r="GC153" s="1709"/>
      <c r="GD153" s="1709"/>
      <c r="GE153" s="1709"/>
      <c r="GF153" s="1709"/>
      <c r="GG153" s="1709"/>
      <c r="GH153" s="1709"/>
      <c r="GI153" s="1709"/>
      <c r="GJ153" s="1709"/>
      <c r="GK153" s="1709"/>
      <c r="GL153" s="1709"/>
      <c r="GM153" s="1709"/>
      <c r="GN153" s="1709"/>
      <c r="GO153" s="1709"/>
      <c r="GP153" s="1709"/>
      <c r="GQ153" s="1709"/>
      <c r="GR153" s="1709"/>
      <c r="GS153" s="1709"/>
      <c r="GT153" s="1709"/>
      <c r="GU153" s="1709"/>
      <c r="GV153" s="1709"/>
      <c r="GW153" s="1709"/>
      <c r="GX153" s="1709"/>
      <c r="GY153" s="1709"/>
      <c r="GZ153" s="1709"/>
      <c r="HA153" s="1709"/>
      <c r="HB153" s="1709"/>
      <c r="HC153" s="1709"/>
      <c r="HD153" s="1709"/>
      <c r="HE153" s="1709"/>
      <c r="HF153" s="1709"/>
      <c r="HG153" s="1709"/>
      <c r="HH153" s="1709"/>
      <c r="HI153" s="1709"/>
      <c r="HJ153" s="1709"/>
      <c r="HK153" s="1709"/>
      <c r="HL153" s="1709"/>
      <c r="HM153" s="1709"/>
      <c r="HN153" s="1709"/>
      <c r="HO153" s="1709"/>
      <c r="HP153" s="1709"/>
      <c r="HQ153" s="1709"/>
      <c r="HR153" s="1709"/>
      <c r="HS153" s="1709"/>
      <c r="HT153" s="1709"/>
      <c r="HU153" s="1709"/>
      <c r="HV153" s="1709"/>
      <c r="HW153" s="1709"/>
      <c r="HX153" s="1709"/>
      <c r="HY153" s="1709"/>
      <c r="HZ153" s="1709"/>
      <c r="IA153" s="1709"/>
      <c r="IB153" s="1709"/>
      <c r="IC153" s="1709"/>
      <c r="ID153" s="1709"/>
      <c r="IE153" s="1709"/>
      <c r="IF153" s="1709"/>
      <c r="IG153" s="1709"/>
      <c r="IH153" s="1709"/>
      <c r="II153" s="1709"/>
      <c r="IJ153" s="1709"/>
      <c r="IK153" s="1709"/>
      <c r="IL153" s="1709"/>
      <c r="IM153" s="1709"/>
      <c r="IN153" s="1709"/>
      <c r="IO153" s="1709"/>
      <c r="IP153" s="1709"/>
      <c r="IQ153" s="1709"/>
      <c r="IR153" s="1709"/>
      <c r="IS153" s="1709"/>
      <c r="IT153" s="1709"/>
      <c r="IU153" s="1709"/>
      <c r="IV153" s="1709"/>
      <c r="IW153" s="1709"/>
      <c r="IX153" s="1709"/>
      <c r="IY153" s="1709"/>
      <c r="IZ153" s="1709"/>
      <c r="JA153" s="1709"/>
      <c r="JB153" s="1709"/>
      <c r="JC153" s="1709"/>
      <c r="JD153" s="1709"/>
      <c r="JE153" s="1709"/>
      <c r="JF153" s="1709"/>
      <c r="JG153" s="1709"/>
      <c r="JH153" s="1709"/>
      <c r="JI153" s="1709"/>
      <c r="JJ153" s="1709"/>
      <c r="JK153" s="1709"/>
      <c r="JL153" s="1709"/>
      <c r="JM153" s="1709"/>
      <c r="JN153" s="1709"/>
      <c r="JO153" s="1709"/>
      <c r="JP153" s="1709"/>
      <c r="JQ153" s="1709"/>
      <c r="JR153" s="1709"/>
      <c r="JS153" s="1709"/>
      <c r="JT153" s="1709"/>
      <c r="JU153" s="1709"/>
      <c r="JV153" s="1709"/>
      <c r="JW153" s="1709"/>
      <c r="JX153" s="1709"/>
      <c r="JY153" s="1709"/>
      <c r="JZ153" s="1709"/>
      <c r="KA153" s="1709"/>
      <c r="KB153" s="1709"/>
      <c r="KC153" s="1709"/>
      <c r="KD153" s="1709"/>
      <c r="KE153" s="1709"/>
      <c r="KF153" s="1709"/>
      <c r="KG153" s="1709"/>
      <c r="KH153" s="1709"/>
      <c r="KI153" s="1709"/>
      <c r="KJ153" s="1709"/>
      <c r="KK153" s="1709"/>
      <c r="KL153" s="1709"/>
      <c r="KM153" s="1709"/>
      <c r="KN153" s="1709"/>
      <c r="KO153" s="1709"/>
      <c r="KP153" s="1709"/>
      <c r="KQ153" s="1709"/>
      <c r="KR153" s="1709"/>
      <c r="KS153" s="1709"/>
      <c r="KT153" s="1709"/>
      <c r="KU153" s="1709"/>
      <c r="KV153" s="1709"/>
      <c r="KW153" s="1709"/>
      <c r="KX153" s="1709"/>
      <c r="KY153" s="1709"/>
      <c r="KZ153" s="1709"/>
      <c r="LA153" s="1709"/>
      <c r="LB153" s="1709"/>
      <c r="LC153" s="1709"/>
      <c r="LD153" s="1709"/>
      <c r="LE153" s="1709"/>
      <c r="LF153" s="1709"/>
      <c r="LG153" s="1709"/>
      <c r="LH153" s="1709"/>
      <c r="LI153" s="1710"/>
      <c r="LJ153" s="1710"/>
      <c r="LK153" s="1710"/>
      <c r="LL153" s="1710"/>
      <c r="LM153" s="1710"/>
      <c r="LN153" s="1710"/>
      <c r="LO153" s="1710"/>
      <c r="LP153" s="1711"/>
    </row>
    <row r="154" s="1483" customFormat="1" ht="47" customHeight="1" spans="1:328">
      <c r="A154" s="2478">
        <v>45990</v>
      </c>
      <c r="B154" s="1656" t="s">
        <v>613</v>
      </c>
      <c r="C154" s="1657" t="s">
        <v>158</v>
      </c>
      <c r="D154" s="1658">
        <v>4500187357</v>
      </c>
      <c r="E154" s="2252" t="s">
        <v>3371</v>
      </c>
      <c r="F154" s="1658" t="s">
        <v>3372</v>
      </c>
      <c r="G154" s="2042" t="s">
        <v>2895</v>
      </c>
      <c r="H154" s="2042" t="s">
        <v>2895</v>
      </c>
      <c r="I154" s="2055" t="s">
        <v>2926</v>
      </c>
      <c r="J154" s="1667">
        <v>13008</v>
      </c>
      <c r="K154" s="2056">
        <v>0</v>
      </c>
      <c r="L154" s="2056">
        <v>24</v>
      </c>
      <c r="M154" s="2056">
        <f t="shared" si="77"/>
        <v>542</v>
      </c>
      <c r="N154" s="1672">
        <v>46022</v>
      </c>
      <c r="O154" s="1672">
        <v>46020</v>
      </c>
      <c r="P154" s="2057"/>
      <c r="Q154" s="2070" t="s">
        <v>1428</v>
      </c>
      <c r="R154" s="2070" t="s">
        <v>1634</v>
      </c>
      <c r="S154" s="2070" t="s">
        <v>829</v>
      </c>
      <c r="U154" s="2072" t="s">
        <v>111</v>
      </c>
      <c r="V154" s="2066">
        <v>45995</v>
      </c>
      <c r="W154" s="2074" t="s">
        <v>88</v>
      </c>
      <c r="X154" s="2073" t="s">
        <v>3373</v>
      </c>
      <c r="Y154" s="2074"/>
      <c r="Z154" s="2074"/>
      <c r="AA154" s="1687" t="s">
        <v>3374</v>
      </c>
      <c r="AB154" s="1854" t="s">
        <v>618</v>
      </c>
      <c r="AC154" s="2088">
        <v>1.0079</v>
      </c>
      <c r="AD154" s="2089">
        <f t="shared" si="74"/>
        <v>13110.7632</v>
      </c>
      <c r="AE154" s="2469"/>
      <c r="AF154" s="2090" t="s">
        <v>81</v>
      </c>
      <c r="AG154" s="2090">
        <v>6</v>
      </c>
      <c r="AH154" s="2097">
        <f t="shared" si="80"/>
        <v>13008</v>
      </c>
      <c r="AI154" s="2494"/>
      <c r="AJ154" s="2494"/>
      <c r="AK154" s="2097">
        <f>M154</f>
        <v>542</v>
      </c>
      <c r="AL154" s="2494"/>
      <c r="AM154" s="2494"/>
      <c r="AN154" s="2494"/>
      <c r="AO154" s="2097" t="s">
        <v>63</v>
      </c>
      <c r="AP154" s="2097">
        <f t="shared" si="81"/>
        <v>13008</v>
      </c>
      <c r="AQ154" s="2494"/>
      <c r="AR154" s="1706">
        <f t="shared" si="82"/>
        <v>2168</v>
      </c>
      <c r="AS154" s="1706">
        <f t="shared" si="83"/>
        <v>2168</v>
      </c>
      <c r="AT154" s="1706">
        <f t="shared" si="84"/>
        <v>2168</v>
      </c>
      <c r="AU154" s="1706">
        <f t="shared" si="85"/>
        <v>2168</v>
      </c>
      <c r="AV154" s="1706">
        <f t="shared" si="86"/>
        <v>2168</v>
      </c>
      <c r="AW154" s="1706">
        <f t="shared" si="87"/>
        <v>2168</v>
      </c>
      <c r="AX154" s="1706"/>
      <c r="AY154" s="1706">
        <f t="shared" si="88"/>
        <v>2077.66666666667</v>
      </c>
      <c r="AZ154" s="1706">
        <f t="shared" si="89"/>
        <v>90.3333333333333</v>
      </c>
      <c r="BA154" s="1707"/>
      <c r="BB154" s="1708"/>
      <c r="BC154" s="1709"/>
      <c r="BD154" s="1709"/>
      <c r="BE154" s="1709"/>
      <c r="BF154" s="1709"/>
      <c r="BG154" s="1709"/>
      <c r="BH154" s="1709"/>
      <c r="BI154" s="1709"/>
      <c r="BJ154" s="1709"/>
      <c r="BK154" s="1709"/>
      <c r="BL154" s="1709"/>
      <c r="BM154" s="1709"/>
      <c r="BN154" s="1709"/>
      <c r="BO154" s="1709"/>
      <c r="BP154" s="1709"/>
      <c r="BQ154" s="1709"/>
      <c r="BR154" s="1709"/>
      <c r="BS154" s="1709"/>
      <c r="BT154" s="1709"/>
      <c r="BU154" s="1709"/>
      <c r="BV154" s="1709"/>
      <c r="BW154" s="1709"/>
      <c r="BX154" s="1709"/>
      <c r="BY154" s="1709"/>
      <c r="BZ154" s="1709"/>
      <c r="CA154" s="1709"/>
      <c r="CB154" s="1709"/>
      <c r="CC154" s="1709"/>
      <c r="CD154" s="1709"/>
      <c r="CE154" s="1709"/>
      <c r="CF154" s="1709"/>
      <c r="CG154" s="1709"/>
      <c r="CH154" s="1709"/>
      <c r="CI154" s="1709"/>
      <c r="CJ154" s="1709"/>
      <c r="CK154" s="1709"/>
      <c r="CL154" s="1709"/>
      <c r="CM154" s="1709"/>
      <c r="CN154" s="1709"/>
      <c r="CO154" s="1709"/>
      <c r="CP154" s="1709"/>
      <c r="CQ154" s="1709"/>
      <c r="CR154" s="1709"/>
      <c r="CS154" s="1709"/>
      <c r="CT154" s="1709"/>
      <c r="CU154" s="1709"/>
      <c r="CV154" s="1709"/>
      <c r="CW154" s="1709"/>
      <c r="CX154" s="1709"/>
      <c r="CY154" s="1709"/>
      <c r="CZ154" s="1709"/>
      <c r="DA154" s="1709"/>
      <c r="DB154" s="1709"/>
      <c r="DC154" s="1709"/>
      <c r="DD154" s="1709"/>
      <c r="DE154" s="1709"/>
      <c r="DF154" s="1709"/>
      <c r="DG154" s="1709"/>
      <c r="DH154" s="1709"/>
      <c r="DI154" s="1709"/>
      <c r="DJ154" s="1709"/>
      <c r="DK154" s="1709"/>
      <c r="DL154" s="1709"/>
      <c r="DM154" s="1709"/>
      <c r="DN154" s="1709"/>
      <c r="DO154" s="1709"/>
      <c r="DP154" s="1709"/>
      <c r="DQ154" s="1709"/>
      <c r="DR154" s="1709"/>
      <c r="DS154" s="1709"/>
      <c r="DT154" s="1709"/>
      <c r="DU154" s="1709"/>
      <c r="DV154" s="1709"/>
      <c r="DW154" s="1709"/>
      <c r="DX154" s="1709"/>
      <c r="DY154" s="1709"/>
      <c r="DZ154" s="1709"/>
      <c r="EA154" s="1709"/>
      <c r="EB154" s="1709"/>
      <c r="EC154" s="1709"/>
      <c r="ED154" s="1709"/>
      <c r="EE154" s="1709"/>
      <c r="EF154" s="1709"/>
      <c r="EG154" s="1709"/>
      <c r="EH154" s="1709"/>
      <c r="EI154" s="1709"/>
      <c r="EJ154" s="1709"/>
      <c r="EK154" s="1709"/>
      <c r="EL154" s="1709"/>
      <c r="EM154" s="1709"/>
      <c r="EN154" s="1709"/>
      <c r="EO154" s="1709"/>
      <c r="EP154" s="1709"/>
      <c r="EQ154" s="1709"/>
      <c r="ER154" s="1709"/>
      <c r="ES154" s="1709"/>
      <c r="ET154" s="1709"/>
      <c r="EU154" s="1709"/>
      <c r="EV154" s="1709"/>
      <c r="EW154" s="1709"/>
      <c r="EX154" s="1709"/>
      <c r="EY154" s="1709"/>
      <c r="EZ154" s="1709"/>
      <c r="FA154" s="1709"/>
      <c r="FB154" s="1709"/>
      <c r="FC154" s="1709"/>
      <c r="FD154" s="1709"/>
      <c r="FE154" s="1709"/>
      <c r="FF154" s="1709"/>
      <c r="FG154" s="1709"/>
      <c r="FH154" s="1709"/>
      <c r="FI154" s="1709"/>
      <c r="FJ154" s="1709"/>
      <c r="FK154" s="1709"/>
      <c r="FL154" s="1709"/>
      <c r="FM154" s="1709"/>
      <c r="FN154" s="1709"/>
      <c r="FO154" s="1709"/>
      <c r="FP154" s="1709"/>
      <c r="FQ154" s="1709"/>
      <c r="FR154" s="1709"/>
      <c r="FS154" s="1709"/>
      <c r="FT154" s="1709"/>
      <c r="FU154" s="1709"/>
      <c r="FV154" s="1709"/>
      <c r="FW154" s="1709"/>
      <c r="FX154" s="1709"/>
      <c r="FY154" s="1709"/>
      <c r="FZ154" s="1709"/>
      <c r="GA154" s="1709"/>
      <c r="GB154" s="1709"/>
      <c r="GC154" s="1709"/>
      <c r="GD154" s="1709"/>
      <c r="GE154" s="1709"/>
      <c r="GF154" s="1709"/>
      <c r="GG154" s="1709"/>
      <c r="GH154" s="1709"/>
      <c r="GI154" s="1709"/>
      <c r="GJ154" s="1709"/>
      <c r="GK154" s="1709"/>
      <c r="GL154" s="1709"/>
      <c r="GM154" s="1709"/>
      <c r="GN154" s="1709"/>
      <c r="GO154" s="1709"/>
      <c r="GP154" s="1709"/>
      <c r="GQ154" s="1709"/>
      <c r="GR154" s="1709"/>
      <c r="GS154" s="1709"/>
      <c r="GT154" s="1709"/>
      <c r="GU154" s="1709"/>
      <c r="GV154" s="1709"/>
      <c r="GW154" s="1709"/>
      <c r="GX154" s="1709"/>
      <c r="GY154" s="1709"/>
      <c r="GZ154" s="1709"/>
      <c r="HA154" s="1709"/>
      <c r="HB154" s="1709"/>
      <c r="HC154" s="1709"/>
      <c r="HD154" s="1709"/>
      <c r="HE154" s="1709"/>
      <c r="HF154" s="1709"/>
      <c r="HG154" s="1709"/>
      <c r="HH154" s="1709"/>
      <c r="HI154" s="1709"/>
      <c r="HJ154" s="1709"/>
      <c r="HK154" s="1709"/>
      <c r="HL154" s="1709"/>
      <c r="HM154" s="1709"/>
      <c r="HN154" s="1709"/>
      <c r="HO154" s="1709"/>
      <c r="HP154" s="1709"/>
      <c r="HQ154" s="1709"/>
      <c r="HR154" s="1709"/>
      <c r="HS154" s="1709"/>
      <c r="HT154" s="1709"/>
      <c r="HU154" s="1709"/>
      <c r="HV154" s="1709"/>
      <c r="HW154" s="1709"/>
      <c r="HX154" s="1709"/>
      <c r="HY154" s="1709"/>
      <c r="HZ154" s="1709"/>
      <c r="IA154" s="1709"/>
      <c r="IB154" s="1709"/>
      <c r="IC154" s="1709"/>
      <c r="ID154" s="1709"/>
      <c r="IE154" s="1709"/>
      <c r="IF154" s="1709"/>
      <c r="IG154" s="1709"/>
      <c r="IH154" s="1709"/>
      <c r="II154" s="1709"/>
      <c r="IJ154" s="1709"/>
      <c r="IK154" s="1709"/>
      <c r="IL154" s="1709"/>
      <c r="IM154" s="1709"/>
      <c r="IN154" s="1709"/>
      <c r="IO154" s="1709"/>
      <c r="IP154" s="1709"/>
      <c r="IQ154" s="1709"/>
      <c r="IR154" s="1709"/>
      <c r="IS154" s="1709"/>
      <c r="IT154" s="1709"/>
      <c r="IU154" s="1709"/>
      <c r="IV154" s="1709"/>
      <c r="IW154" s="1709"/>
      <c r="IX154" s="1709"/>
      <c r="IY154" s="1709"/>
      <c r="IZ154" s="1709"/>
      <c r="JA154" s="1709"/>
      <c r="JB154" s="1709"/>
      <c r="JC154" s="1709"/>
      <c r="JD154" s="1709"/>
      <c r="JE154" s="1709"/>
      <c r="JF154" s="1709"/>
      <c r="JG154" s="1709"/>
      <c r="JH154" s="1709"/>
      <c r="JI154" s="1709"/>
      <c r="JJ154" s="1709"/>
      <c r="JK154" s="1709"/>
      <c r="JL154" s="1709"/>
      <c r="JM154" s="1709"/>
      <c r="JN154" s="1709"/>
      <c r="JO154" s="1709"/>
      <c r="JP154" s="1709"/>
      <c r="JQ154" s="1709"/>
      <c r="JR154" s="1709"/>
      <c r="JS154" s="1709"/>
      <c r="JT154" s="1709"/>
      <c r="JU154" s="1709"/>
      <c r="JV154" s="1709"/>
      <c r="JW154" s="1709"/>
      <c r="JX154" s="1709"/>
      <c r="JY154" s="1709"/>
      <c r="JZ154" s="1709"/>
      <c r="KA154" s="1709"/>
      <c r="KB154" s="1709"/>
      <c r="KC154" s="1709"/>
      <c r="KD154" s="1709"/>
      <c r="KE154" s="1709"/>
      <c r="KF154" s="1709"/>
      <c r="KG154" s="1709"/>
      <c r="KH154" s="1709"/>
      <c r="KI154" s="1709"/>
      <c r="KJ154" s="1709"/>
      <c r="KK154" s="1709"/>
      <c r="KL154" s="1709"/>
      <c r="KM154" s="1709"/>
      <c r="KN154" s="1709"/>
      <c r="KO154" s="1709"/>
      <c r="KP154" s="1709"/>
      <c r="KQ154" s="1709"/>
      <c r="KR154" s="1709"/>
      <c r="KS154" s="1709"/>
      <c r="KT154" s="1709"/>
      <c r="KU154" s="1709"/>
      <c r="KV154" s="1709"/>
      <c r="KW154" s="1709"/>
      <c r="KX154" s="1709"/>
      <c r="KY154" s="1709"/>
      <c r="KZ154" s="1709"/>
      <c r="LA154" s="1709"/>
      <c r="LB154" s="1709"/>
      <c r="LC154" s="1709"/>
      <c r="LD154" s="1709"/>
      <c r="LE154" s="1709"/>
      <c r="LF154" s="1709"/>
      <c r="LG154" s="1709"/>
      <c r="LH154" s="1709"/>
      <c r="LI154" s="1710"/>
      <c r="LJ154" s="1710"/>
      <c r="LK154" s="1710"/>
      <c r="LL154" s="1710"/>
      <c r="LM154" s="1710"/>
      <c r="LN154" s="1710"/>
      <c r="LO154" s="1710"/>
      <c r="LP154" s="1711"/>
    </row>
    <row r="155" s="1483" customFormat="1" ht="47" customHeight="1" spans="1:328">
      <c r="A155" s="2040">
        <v>46013</v>
      </c>
      <c r="B155" s="1649" t="s">
        <v>1218</v>
      </c>
      <c r="C155" s="1650" t="s">
        <v>98</v>
      </c>
      <c r="D155" s="1651">
        <v>4500183720</v>
      </c>
      <c r="E155" s="1652" t="s">
        <v>3375</v>
      </c>
      <c r="F155" s="1658" t="s">
        <v>3376</v>
      </c>
      <c r="G155" s="2042" t="s">
        <v>2895</v>
      </c>
      <c r="H155" s="2042" t="s">
        <v>2895</v>
      </c>
      <c r="I155" s="2055" t="s">
        <v>2926</v>
      </c>
      <c r="J155" s="1667">
        <v>24048</v>
      </c>
      <c r="K155" s="2056">
        <v>0</v>
      </c>
      <c r="L155" s="2056">
        <v>24</v>
      </c>
      <c r="M155" s="2056">
        <f t="shared" si="77"/>
        <v>1002</v>
      </c>
      <c r="N155" s="1670">
        <v>46038</v>
      </c>
      <c r="O155" s="1670">
        <v>46036</v>
      </c>
      <c r="P155" s="2057"/>
      <c r="Q155" s="2070" t="s">
        <v>78</v>
      </c>
      <c r="R155" s="2063" t="s">
        <v>88</v>
      </c>
      <c r="S155" s="2070" t="s">
        <v>829</v>
      </c>
      <c r="T155" s="2072"/>
      <c r="U155" s="2072" t="s">
        <v>111</v>
      </c>
      <c r="V155" s="2073" t="s">
        <v>3364</v>
      </c>
      <c r="W155" s="2074" t="s">
        <v>88</v>
      </c>
      <c r="X155" s="2073" t="s">
        <v>88</v>
      </c>
      <c r="Y155" s="2074"/>
      <c r="Z155" s="2074"/>
      <c r="AA155" s="1687" t="s">
        <v>3210</v>
      </c>
      <c r="AB155" s="1691" t="s">
        <v>219</v>
      </c>
      <c r="AC155" s="2088">
        <v>0.6047</v>
      </c>
      <c r="AD155" s="2089">
        <f t="shared" si="74"/>
        <v>14541.8256</v>
      </c>
      <c r="AE155" s="2469"/>
      <c r="AF155" s="2090" t="s">
        <v>81</v>
      </c>
      <c r="AG155" s="2090"/>
      <c r="AH155" s="2097">
        <f t="shared" si="80"/>
        <v>24048</v>
      </c>
      <c r="AI155" s="2097"/>
      <c r="AJ155" s="2097"/>
      <c r="AK155" s="2097">
        <f t="shared" ref="AK155:AK177" si="90">J155/24</f>
        <v>1002</v>
      </c>
      <c r="AL155" s="2097"/>
      <c r="AM155" s="2097"/>
      <c r="AN155" s="2097"/>
      <c r="AO155" s="2097" t="s">
        <v>63</v>
      </c>
      <c r="AP155" s="2097">
        <f t="shared" si="81"/>
        <v>24048</v>
      </c>
      <c r="AQ155" s="2097"/>
      <c r="AR155" s="1706">
        <f t="shared" si="82"/>
        <v>4008</v>
      </c>
      <c r="AS155" s="1706">
        <f t="shared" si="83"/>
        <v>4008</v>
      </c>
      <c r="AT155" s="1706">
        <f t="shared" si="84"/>
        <v>4008</v>
      </c>
      <c r="AU155" s="1706">
        <f t="shared" si="85"/>
        <v>4008</v>
      </c>
      <c r="AV155" s="1706">
        <f t="shared" si="86"/>
        <v>4008</v>
      </c>
      <c r="AW155" s="1706">
        <f t="shared" si="87"/>
        <v>4008</v>
      </c>
      <c r="AX155" s="1706"/>
      <c r="AY155" s="1706">
        <f t="shared" si="88"/>
        <v>3841</v>
      </c>
      <c r="AZ155" s="1706">
        <f t="shared" si="89"/>
        <v>167</v>
      </c>
      <c r="BA155" s="1707"/>
      <c r="BB155" s="1708"/>
      <c r="BC155" s="1709"/>
      <c r="BD155" s="1709"/>
      <c r="BE155" s="1709"/>
      <c r="BF155" s="1709"/>
      <c r="BG155" s="1709"/>
      <c r="BH155" s="1709"/>
      <c r="BI155" s="1709"/>
      <c r="BJ155" s="1709"/>
      <c r="BK155" s="1709"/>
      <c r="BL155" s="1709"/>
      <c r="BM155" s="1709"/>
      <c r="BN155" s="1709"/>
      <c r="BO155" s="1709"/>
      <c r="BP155" s="1709"/>
      <c r="BQ155" s="1709"/>
      <c r="BR155" s="1709"/>
      <c r="BS155" s="1709"/>
      <c r="BT155" s="1709"/>
      <c r="BU155" s="1709"/>
      <c r="BV155" s="1709"/>
      <c r="BW155" s="1709"/>
      <c r="BX155" s="1709"/>
      <c r="BY155" s="1709"/>
      <c r="BZ155" s="1709"/>
      <c r="CA155" s="1709"/>
      <c r="CB155" s="1709"/>
      <c r="CC155" s="1709"/>
      <c r="CD155" s="1709"/>
      <c r="CE155" s="1709"/>
      <c r="CF155" s="1709"/>
      <c r="CG155" s="1709"/>
      <c r="CH155" s="1709"/>
      <c r="CI155" s="1709"/>
      <c r="CJ155" s="1709"/>
      <c r="CK155" s="1709"/>
      <c r="CL155" s="1709"/>
      <c r="CM155" s="1709"/>
      <c r="CN155" s="1709"/>
      <c r="CO155" s="1709"/>
      <c r="CP155" s="1709"/>
      <c r="CQ155" s="1709"/>
      <c r="CR155" s="1709"/>
      <c r="CS155" s="1709"/>
      <c r="CT155" s="1709"/>
      <c r="CU155" s="1709"/>
      <c r="CV155" s="1709"/>
      <c r="CW155" s="1709"/>
      <c r="CX155" s="1709"/>
      <c r="CY155" s="1709"/>
      <c r="CZ155" s="1709"/>
      <c r="DA155" s="1709"/>
      <c r="DB155" s="1709"/>
      <c r="DC155" s="1709"/>
      <c r="DD155" s="1709"/>
      <c r="DE155" s="1709"/>
      <c r="DF155" s="1709"/>
      <c r="DG155" s="1709"/>
      <c r="DH155" s="1709"/>
      <c r="DI155" s="1709"/>
      <c r="DJ155" s="1709"/>
      <c r="DK155" s="1709"/>
      <c r="DL155" s="1709"/>
      <c r="DM155" s="1709"/>
      <c r="DN155" s="1709"/>
      <c r="DO155" s="1709"/>
      <c r="DP155" s="1709"/>
      <c r="DQ155" s="1709"/>
      <c r="DR155" s="1709"/>
      <c r="DS155" s="1709"/>
      <c r="DT155" s="1709"/>
      <c r="DU155" s="1709"/>
      <c r="DV155" s="1709"/>
      <c r="DW155" s="1709"/>
      <c r="DX155" s="1709"/>
      <c r="DY155" s="1709"/>
      <c r="DZ155" s="1709"/>
      <c r="EA155" s="1709"/>
      <c r="EB155" s="1709"/>
      <c r="EC155" s="1709"/>
      <c r="ED155" s="1709"/>
      <c r="EE155" s="1709"/>
      <c r="EF155" s="1709"/>
      <c r="EG155" s="1709"/>
      <c r="EH155" s="1709"/>
      <c r="EI155" s="1709"/>
      <c r="EJ155" s="1709"/>
      <c r="EK155" s="1709"/>
      <c r="EL155" s="1709"/>
      <c r="EM155" s="1709"/>
      <c r="EN155" s="1709"/>
      <c r="EO155" s="1709"/>
      <c r="EP155" s="1709"/>
      <c r="EQ155" s="1709"/>
      <c r="ER155" s="1709"/>
      <c r="ES155" s="1709"/>
      <c r="ET155" s="1709"/>
      <c r="EU155" s="1709"/>
      <c r="EV155" s="1709"/>
      <c r="EW155" s="1709"/>
      <c r="EX155" s="1709"/>
      <c r="EY155" s="1709"/>
      <c r="EZ155" s="1709"/>
      <c r="FA155" s="1709"/>
      <c r="FB155" s="1709"/>
      <c r="FC155" s="1709"/>
      <c r="FD155" s="1709"/>
      <c r="FE155" s="1709"/>
      <c r="FF155" s="1709"/>
      <c r="FG155" s="1709"/>
      <c r="FH155" s="1709"/>
      <c r="FI155" s="1709"/>
      <c r="FJ155" s="1709"/>
      <c r="FK155" s="1709"/>
      <c r="FL155" s="1709"/>
      <c r="FM155" s="1709"/>
      <c r="FN155" s="1709"/>
      <c r="FO155" s="1709"/>
      <c r="FP155" s="1709"/>
      <c r="FQ155" s="1709"/>
      <c r="FR155" s="1709"/>
      <c r="FS155" s="1709"/>
      <c r="FT155" s="1709"/>
      <c r="FU155" s="1709"/>
      <c r="FV155" s="1709"/>
      <c r="FW155" s="1709"/>
      <c r="FX155" s="1709"/>
      <c r="FY155" s="1709"/>
      <c r="FZ155" s="1709"/>
      <c r="GA155" s="1709"/>
      <c r="GB155" s="1709"/>
      <c r="GC155" s="1709"/>
      <c r="GD155" s="1709"/>
      <c r="GE155" s="1709"/>
      <c r="GF155" s="1709"/>
      <c r="GG155" s="1709"/>
      <c r="GH155" s="1709"/>
      <c r="GI155" s="1709"/>
      <c r="GJ155" s="1709"/>
      <c r="GK155" s="1709"/>
      <c r="GL155" s="1709"/>
      <c r="GM155" s="1709"/>
      <c r="GN155" s="1709"/>
      <c r="GO155" s="1709"/>
      <c r="GP155" s="1709"/>
      <c r="GQ155" s="1709"/>
      <c r="GR155" s="1709"/>
      <c r="GS155" s="1709"/>
      <c r="GT155" s="1709"/>
      <c r="GU155" s="1709"/>
      <c r="GV155" s="1709"/>
      <c r="GW155" s="1709"/>
      <c r="GX155" s="1709"/>
      <c r="GY155" s="1709"/>
      <c r="GZ155" s="1709"/>
      <c r="HA155" s="1709"/>
      <c r="HB155" s="1709"/>
      <c r="HC155" s="1709"/>
      <c r="HD155" s="1709"/>
      <c r="HE155" s="1709"/>
      <c r="HF155" s="1709"/>
      <c r="HG155" s="1709"/>
      <c r="HH155" s="1709"/>
      <c r="HI155" s="1709"/>
      <c r="HJ155" s="1709"/>
      <c r="HK155" s="1709"/>
      <c r="HL155" s="1709"/>
      <c r="HM155" s="1709"/>
      <c r="HN155" s="1709"/>
      <c r="HO155" s="1709"/>
      <c r="HP155" s="1709"/>
      <c r="HQ155" s="1709"/>
      <c r="HR155" s="1709"/>
      <c r="HS155" s="1709"/>
      <c r="HT155" s="1709"/>
      <c r="HU155" s="1709"/>
      <c r="HV155" s="1709"/>
      <c r="HW155" s="1709"/>
      <c r="HX155" s="1709"/>
      <c r="HY155" s="1709"/>
      <c r="HZ155" s="1709"/>
      <c r="IA155" s="1709"/>
      <c r="IB155" s="1709"/>
      <c r="IC155" s="1709"/>
      <c r="ID155" s="1709"/>
      <c r="IE155" s="1709"/>
      <c r="IF155" s="1709"/>
      <c r="IG155" s="1709"/>
      <c r="IH155" s="1709"/>
      <c r="II155" s="1709"/>
      <c r="IJ155" s="1709"/>
      <c r="IK155" s="1709"/>
      <c r="IL155" s="1709"/>
      <c r="IM155" s="1709"/>
      <c r="IN155" s="1709"/>
      <c r="IO155" s="1709"/>
      <c r="IP155" s="1709"/>
      <c r="IQ155" s="1709"/>
      <c r="IR155" s="1709"/>
      <c r="IS155" s="1709"/>
      <c r="IT155" s="1709"/>
      <c r="IU155" s="1709"/>
      <c r="IV155" s="1709"/>
      <c r="IW155" s="1709"/>
      <c r="IX155" s="1709"/>
      <c r="IY155" s="1709"/>
      <c r="IZ155" s="1709"/>
      <c r="JA155" s="1709"/>
      <c r="JB155" s="1709"/>
      <c r="JC155" s="1709"/>
      <c r="JD155" s="1709"/>
      <c r="JE155" s="1709"/>
      <c r="JF155" s="1709"/>
      <c r="JG155" s="1709"/>
      <c r="JH155" s="1709"/>
      <c r="JI155" s="1709"/>
      <c r="JJ155" s="1709"/>
      <c r="JK155" s="1709"/>
      <c r="JL155" s="1709"/>
      <c r="JM155" s="1709"/>
      <c r="JN155" s="1709"/>
      <c r="JO155" s="1709"/>
      <c r="JP155" s="1709"/>
      <c r="JQ155" s="1709"/>
      <c r="JR155" s="1709"/>
      <c r="JS155" s="1709"/>
      <c r="JT155" s="1709"/>
      <c r="JU155" s="1709"/>
      <c r="JV155" s="1709"/>
      <c r="JW155" s="1709"/>
      <c r="JX155" s="1709"/>
      <c r="JY155" s="1709"/>
      <c r="JZ155" s="1709"/>
      <c r="KA155" s="1709"/>
      <c r="KB155" s="1709"/>
      <c r="KC155" s="1709"/>
      <c r="KD155" s="1709"/>
      <c r="KE155" s="1709"/>
      <c r="KF155" s="1709"/>
      <c r="KG155" s="1709"/>
      <c r="KH155" s="1709"/>
      <c r="KI155" s="1709"/>
      <c r="KJ155" s="1709"/>
      <c r="KK155" s="1709"/>
      <c r="KL155" s="1709"/>
      <c r="KM155" s="1709"/>
      <c r="KN155" s="1709"/>
      <c r="KO155" s="1709"/>
      <c r="KP155" s="1709"/>
      <c r="KQ155" s="1709"/>
      <c r="KR155" s="1709"/>
      <c r="KS155" s="1709"/>
      <c r="KT155" s="1709"/>
      <c r="KU155" s="1709"/>
      <c r="KV155" s="1709"/>
      <c r="KW155" s="1709"/>
      <c r="KX155" s="1709"/>
      <c r="KY155" s="1709"/>
      <c r="KZ155" s="1709"/>
      <c r="LA155" s="1709"/>
      <c r="LB155" s="1709"/>
      <c r="LC155" s="1709"/>
      <c r="LD155" s="1709"/>
      <c r="LE155" s="1709"/>
      <c r="LF155" s="1709"/>
      <c r="LG155" s="1709"/>
      <c r="LH155" s="1709"/>
      <c r="LI155" s="1710"/>
      <c r="LJ155" s="1710"/>
      <c r="LK155" s="1710"/>
      <c r="LL155" s="1710"/>
      <c r="LM155" s="1710"/>
      <c r="LN155" s="1710"/>
      <c r="LO155" s="1710"/>
      <c r="LP155" s="1711"/>
    </row>
    <row r="156" s="1483" customFormat="1" ht="47" customHeight="1" spans="1:328">
      <c r="A156" s="2040">
        <v>46013</v>
      </c>
      <c r="B156" s="1649" t="s">
        <v>1218</v>
      </c>
      <c r="C156" s="1650" t="s">
        <v>98</v>
      </c>
      <c r="D156" s="1651">
        <v>4500183720</v>
      </c>
      <c r="E156" s="1652" t="s">
        <v>3377</v>
      </c>
      <c r="F156" s="1651" t="s">
        <v>3378</v>
      </c>
      <c r="G156" s="2042" t="s">
        <v>2895</v>
      </c>
      <c r="H156" s="2042" t="s">
        <v>2895</v>
      </c>
      <c r="I156" s="2055" t="s">
        <v>2926</v>
      </c>
      <c r="J156" s="1667">
        <v>18024</v>
      </c>
      <c r="K156" s="2056">
        <v>0</v>
      </c>
      <c r="L156" s="2056">
        <v>24</v>
      </c>
      <c r="M156" s="2056">
        <f t="shared" si="77"/>
        <v>751</v>
      </c>
      <c r="N156" s="1670">
        <v>46038</v>
      </c>
      <c r="O156" s="1670">
        <v>46036</v>
      </c>
      <c r="P156" s="2057"/>
      <c r="Q156" s="2070" t="s">
        <v>78</v>
      </c>
      <c r="R156" s="2491"/>
      <c r="S156" s="2070" t="s">
        <v>829</v>
      </c>
      <c r="T156" s="2072"/>
      <c r="U156" s="2072" t="s">
        <v>111</v>
      </c>
      <c r="V156" s="2073" t="s">
        <v>3364</v>
      </c>
      <c r="W156" s="2074" t="s">
        <v>88</v>
      </c>
      <c r="X156" s="2073" t="s">
        <v>88</v>
      </c>
      <c r="Y156" s="2074"/>
      <c r="Z156" s="2074"/>
      <c r="AA156" s="1687" t="s">
        <v>3210</v>
      </c>
      <c r="AB156" s="1691" t="s">
        <v>219</v>
      </c>
      <c r="AC156" s="2088">
        <v>0.6047</v>
      </c>
      <c r="AD156" s="2089">
        <f t="shared" si="74"/>
        <v>10899.1128</v>
      </c>
      <c r="AE156" s="2469"/>
      <c r="AF156" s="2090" t="s">
        <v>81</v>
      </c>
      <c r="AG156" s="2090"/>
      <c r="AH156" s="2097">
        <f t="shared" si="80"/>
        <v>18024</v>
      </c>
      <c r="AI156" s="2097"/>
      <c r="AJ156" s="2097"/>
      <c r="AK156" s="2097">
        <f t="shared" si="90"/>
        <v>751</v>
      </c>
      <c r="AL156" s="2097"/>
      <c r="AM156" s="2097"/>
      <c r="AN156" s="2097"/>
      <c r="AO156" s="2097" t="s">
        <v>63</v>
      </c>
      <c r="AP156" s="2097">
        <f t="shared" si="81"/>
        <v>18024</v>
      </c>
      <c r="AQ156" s="2097"/>
      <c r="AR156" s="1706">
        <f t="shared" si="82"/>
        <v>3004</v>
      </c>
      <c r="AS156" s="1706">
        <f t="shared" si="83"/>
        <v>3004</v>
      </c>
      <c r="AT156" s="1706">
        <f t="shared" si="84"/>
        <v>3004</v>
      </c>
      <c r="AU156" s="1706">
        <f t="shared" si="85"/>
        <v>3004</v>
      </c>
      <c r="AV156" s="1706">
        <f t="shared" si="86"/>
        <v>3004</v>
      </c>
      <c r="AW156" s="1706">
        <f t="shared" si="87"/>
        <v>3004</v>
      </c>
      <c r="AX156" s="1706"/>
      <c r="AY156" s="1706">
        <f t="shared" si="88"/>
        <v>2878.83333333333</v>
      </c>
      <c r="AZ156" s="1706">
        <f t="shared" si="89"/>
        <v>125.166666666667</v>
      </c>
      <c r="BA156" s="1707"/>
      <c r="BB156" s="1708"/>
      <c r="BC156" s="1709"/>
      <c r="BD156" s="1709"/>
      <c r="BE156" s="1709"/>
      <c r="BF156" s="1709"/>
      <c r="BG156" s="1709"/>
      <c r="BH156" s="1709"/>
      <c r="BI156" s="1709"/>
      <c r="BJ156" s="1709"/>
      <c r="BK156" s="1709"/>
      <c r="BL156" s="1709"/>
      <c r="BM156" s="1709"/>
      <c r="BN156" s="1709"/>
      <c r="BO156" s="1709"/>
      <c r="BP156" s="1709"/>
      <c r="BQ156" s="1709"/>
      <c r="BR156" s="1709"/>
      <c r="BS156" s="1709"/>
      <c r="BT156" s="1709"/>
      <c r="BU156" s="1709"/>
      <c r="BV156" s="1709"/>
      <c r="BW156" s="1709"/>
      <c r="BX156" s="1709"/>
      <c r="BY156" s="1709"/>
      <c r="BZ156" s="1709"/>
      <c r="CA156" s="1709"/>
      <c r="CB156" s="1709"/>
      <c r="CC156" s="1709"/>
      <c r="CD156" s="1709"/>
      <c r="CE156" s="1709"/>
      <c r="CF156" s="1709"/>
      <c r="CG156" s="1709"/>
      <c r="CH156" s="1709"/>
      <c r="CI156" s="1709"/>
      <c r="CJ156" s="1709"/>
      <c r="CK156" s="1709"/>
      <c r="CL156" s="1709"/>
      <c r="CM156" s="1709"/>
      <c r="CN156" s="1709"/>
      <c r="CO156" s="1709"/>
      <c r="CP156" s="1709"/>
      <c r="CQ156" s="1709"/>
      <c r="CR156" s="1709"/>
      <c r="CS156" s="1709"/>
      <c r="CT156" s="1709"/>
      <c r="CU156" s="1709"/>
      <c r="CV156" s="1709"/>
      <c r="CW156" s="1709"/>
      <c r="CX156" s="1709"/>
      <c r="CY156" s="1709"/>
      <c r="CZ156" s="1709"/>
      <c r="DA156" s="1709"/>
      <c r="DB156" s="1709"/>
      <c r="DC156" s="1709"/>
      <c r="DD156" s="1709"/>
      <c r="DE156" s="1709"/>
      <c r="DF156" s="1709"/>
      <c r="DG156" s="1709"/>
      <c r="DH156" s="1709"/>
      <c r="DI156" s="1709"/>
      <c r="DJ156" s="1709"/>
      <c r="DK156" s="1709"/>
      <c r="DL156" s="1709"/>
      <c r="DM156" s="1709"/>
      <c r="DN156" s="1709"/>
      <c r="DO156" s="1709"/>
      <c r="DP156" s="1709"/>
      <c r="DQ156" s="1709"/>
      <c r="DR156" s="1709"/>
      <c r="DS156" s="1709"/>
      <c r="DT156" s="1709"/>
      <c r="DU156" s="1709"/>
      <c r="DV156" s="1709"/>
      <c r="DW156" s="1709"/>
      <c r="DX156" s="1709"/>
      <c r="DY156" s="1709"/>
      <c r="DZ156" s="1709"/>
      <c r="EA156" s="1709"/>
      <c r="EB156" s="1709"/>
      <c r="EC156" s="1709"/>
      <c r="ED156" s="1709"/>
      <c r="EE156" s="1709"/>
      <c r="EF156" s="1709"/>
      <c r="EG156" s="1709"/>
      <c r="EH156" s="1709"/>
      <c r="EI156" s="1709"/>
      <c r="EJ156" s="1709"/>
      <c r="EK156" s="1709"/>
      <c r="EL156" s="1709"/>
      <c r="EM156" s="1709"/>
      <c r="EN156" s="1709"/>
      <c r="EO156" s="1709"/>
      <c r="EP156" s="1709"/>
      <c r="EQ156" s="1709"/>
      <c r="ER156" s="1709"/>
      <c r="ES156" s="1709"/>
      <c r="ET156" s="1709"/>
      <c r="EU156" s="1709"/>
      <c r="EV156" s="1709"/>
      <c r="EW156" s="1709"/>
      <c r="EX156" s="1709"/>
      <c r="EY156" s="1709"/>
      <c r="EZ156" s="1709"/>
      <c r="FA156" s="1709"/>
      <c r="FB156" s="1709"/>
      <c r="FC156" s="1709"/>
      <c r="FD156" s="1709"/>
      <c r="FE156" s="1709"/>
      <c r="FF156" s="1709"/>
      <c r="FG156" s="1709"/>
      <c r="FH156" s="1709"/>
      <c r="FI156" s="1709"/>
      <c r="FJ156" s="1709"/>
      <c r="FK156" s="1709"/>
      <c r="FL156" s="1709"/>
      <c r="FM156" s="1709"/>
      <c r="FN156" s="1709"/>
      <c r="FO156" s="1709"/>
      <c r="FP156" s="1709"/>
      <c r="FQ156" s="1709"/>
      <c r="FR156" s="1709"/>
      <c r="FS156" s="1709"/>
      <c r="FT156" s="1709"/>
      <c r="FU156" s="1709"/>
      <c r="FV156" s="1709"/>
      <c r="FW156" s="1709"/>
      <c r="FX156" s="1709"/>
      <c r="FY156" s="1709"/>
      <c r="FZ156" s="1709"/>
      <c r="GA156" s="1709"/>
      <c r="GB156" s="1709"/>
      <c r="GC156" s="1709"/>
      <c r="GD156" s="1709"/>
      <c r="GE156" s="1709"/>
      <c r="GF156" s="1709"/>
      <c r="GG156" s="1709"/>
      <c r="GH156" s="1709"/>
      <c r="GI156" s="1709"/>
      <c r="GJ156" s="1709"/>
      <c r="GK156" s="1709"/>
      <c r="GL156" s="1709"/>
      <c r="GM156" s="1709"/>
      <c r="GN156" s="1709"/>
      <c r="GO156" s="1709"/>
      <c r="GP156" s="1709"/>
      <c r="GQ156" s="1709"/>
      <c r="GR156" s="1709"/>
      <c r="GS156" s="1709"/>
      <c r="GT156" s="1709"/>
      <c r="GU156" s="1709"/>
      <c r="GV156" s="1709"/>
      <c r="GW156" s="1709"/>
      <c r="GX156" s="1709"/>
      <c r="GY156" s="1709"/>
      <c r="GZ156" s="1709"/>
      <c r="HA156" s="1709"/>
      <c r="HB156" s="1709"/>
      <c r="HC156" s="1709"/>
      <c r="HD156" s="1709"/>
      <c r="HE156" s="1709"/>
      <c r="HF156" s="1709"/>
      <c r="HG156" s="1709"/>
      <c r="HH156" s="1709"/>
      <c r="HI156" s="1709"/>
      <c r="HJ156" s="1709"/>
      <c r="HK156" s="1709"/>
      <c r="HL156" s="1709"/>
      <c r="HM156" s="1709"/>
      <c r="HN156" s="1709"/>
      <c r="HO156" s="1709"/>
      <c r="HP156" s="1709"/>
      <c r="HQ156" s="1709"/>
      <c r="HR156" s="1709"/>
      <c r="HS156" s="1709"/>
      <c r="HT156" s="1709"/>
      <c r="HU156" s="1709"/>
      <c r="HV156" s="1709"/>
      <c r="HW156" s="1709"/>
      <c r="HX156" s="1709"/>
      <c r="HY156" s="1709"/>
      <c r="HZ156" s="1709"/>
      <c r="IA156" s="1709"/>
      <c r="IB156" s="1709"/>
      <c r="IC156" s="1709"/>
      <c r="ID156" s="1709"/>
      <c r="IE156" s="1709"/>
      <c r="IF156" s="1709"/>
      <c r="IG156" s="1709"/>
      <c r="IH156" s="1709"/>
      <c r="II156" s="1709"/>
      <c r="IJ156" s="1709"/>
      <c r="IK156" s="1709"/>
      <c r="IL156" s="1709"/>
      <c r="IM156" s="1709"/>
      <c r="IN156" s="1709"/>
      <c r="IO156" s="1709"/>
      <c r="IP156" s="1709"/>
      <c r="IQ156" s="1709"/>
      <c r="IR156" s="1709"/>
      <c r="IS156" s="1709"/>
      <c r="IT156" s="1709"/>
      <c r="IU156" s="1709"/>
      <c r="IV156" s="1709"/>
      <c r="IW156" s="1709"/>
      <c r="IX156" s="1709"/>
      <c r="IY156" s="1709"/>
      <c r="IZ156" s="1709"/>
      <c r="JA156" s="1709"/>
      <c r="JB156" s="1709"/>
      <c r="JC156" s="1709"/>
      <c r="JD156" s="1709"/>
      <c r="JE156" s="1709"/>
      <c r="JF156" s="1709"/>
      <c r="JG156" s="1709"/>
      <c r="JH156" s="1709"/>
      <c r="JI156" s="1709"/>
      <c r="JJ156" s="1709"/>
      <c r="JK156" s="1709"/>
      <c r="JL156" s="1709"/>
      <c r="JM156" s="1709"/>
      <c r="JN156" s="1709"/>
      <c r="JO156" s="1709"/>
      <c r="JP156" s="1709"/>
      <c r="JQ156" s="1709"/>
      <c r="JR156" s="1709"/>
      <c r="JS156" s="1709"/>
      <c r="JT156" s="1709"/>
      <c r="JU156" s="1709"/>
      <c r="JV156" s="1709"/>
      <c r="JW156" s="1709"/>
      <c r="JX156" s="1709"/>
      <c r="JY156" s="1709"/>
      <c r="JZ156" s="1709"/>
      <c r="KA156" s="1709"/>
      <c r="KB156" s="1709"/>
      <c r="KC156" s="1709"/>
      <c r="KD156" s="1709"/>
      <c r="KE156" s="1709"/>
      <c r="KF156" s="1709"/>
      <c r="KG156" s="1709"/>
      <c r="KH156" s="1709"/>
      <c r="KI156" s="1709"/>
      <c r="KJ156" s="1709"/>
      <c r="KK156" s="1709"/>
      <c r="KL156" s="1709"/>
      <c r="KM156" s="1709"/>
      <c r="KN156" s="1709"/>
      <c r="KO156" s="1709"/>
      <c r="KP156" s="1709"/>
      <c r="KQ156" s="1709"/>
      <c r="KR156" s="1709"/>
      <c r="KS156" s="1709"/>
      <c r="KT156" s="1709"/>
      <c r="KU156" s="1709"/>
      <c r="KV156" s="1709"/>
      <c r="KW156" s="1709"/>
      <c r="KX156" s="1709"/>
      <c r="KY156" s="1709"/>
      <c r="KZ156" s="1709"/>
      <c r="LA156" s="1709"/>
      <c r="LB156" s="1709"/>
      <c r="LC156" s="1709"/>
      <c r="LD156" s="1709"/>
      <c r="LE156" s="1709"/>
      <c r="LF156" s="1709"/>
      <c r="LG156" s="1709"/>
      <c r="LH156" s="1709"/>
      <c r="LI156" s="1710"/>
      <c r="LJ156" s="1710"/>
      <c r="LK156" s="1710"/>
      <c r="LL156" s="1710"/>
      <c r="LM156" s="1710"/>
      <c r="LN156" s="1710"/>
      <c r="LO156" s="1710"/>
      <c r="LP156" s="1711"/>
    </row>
    <row r="157" s="1483" customFormat="1" ht="47" customHeight="1" spans="1:328">
      <c r="A157" s="2040">
        <v>46013</v>
      </c>
      <c r="B157" s="1649" t="s">
        <v>1218</v>
      </c>
      <c r="C157" s="1650" t="s">
        <v>98</v>
      </c>
      <c r="D157" s="1651">
        <v>4500183720</v>
      </c>
      <c r="E157" s="1652" t="s">
        <v>3379</v>
      </c>
      <c r="F157" s="1651" t="s">
        <v>3380</v>
      </c>
      <c r="G157" s="2042" t="s">
        <v>2895</v>
      </c>
      <c r="H157" s="2042" t="s">
        <v>2895</v>
      </c>
      <c r="I157" s="2055" t="s">
        <v>2926</v>
      </c>
      <c r="J157" s="1667">
        <v>17016</v>
      </c>
      <c r="K157" s="2056">
        <v>0</v>
      </c>
      <c r="L157" s="2056">
        <v>24</v>
      </c>
      <c r="M157" s="2056">
        <f t="shared" si="77"/>
        <v>709</v>
      </c>
      <c r="N157" s="1670">
        <v>46038</v>
      </c>
      <c r="O157" s="1670">
        <v>46036</v>
      </c>
      <c r="P157" s="2057"/>
      <c r="Q157" s="2070" t="s">
        <v>78</v>
      </c>
      <c r="R157" s="2491"/>
      <c r="S157" s="2070" t="s">
        <v>829</v>
      </c>
      <c r="T157" s="2072"/>
      <c r="U157" s="2072" t="s">
        <v>111</v>
      </c>
      <c r="V157" s="2073" t="s">
        <v>3364</v>
      </c>
      <c r="W157" s="2074" t="s">
        <v>88</v>
      </c>
      <c r="X157" s="2073" t="s">
        <v>88</v>
      </c>
      <c r="Y157" s="2074"/>
      <c r="Z157" s="2074"/>
      <c r="AA157" s="1687" t="s">
        <v>3210</v>
      </c>
      <c r="AB157" s="1691" t="s">
        <v>219</v>
      </c>
      <c r="AC157" s="2088">
        <v>0.6047</v>
      </c>
      <c r="AD157" s="2089">
        <f t="shared" si="74"/>
        <v>10289.5752</v>
      </c>
      <c r="AE157" s="2469"/>
      <c r="AF157" s="2090" t="s">
        <v>81</v>
      </c>
      <c r="AG157" s="2090"/>
      <c r="AH157" s="2097">
        <f t="shared" si="80"/>
        <v>17016</v>
      </c>
      <c r="AI157" s="2097"/>
      <c r="AJ157" s="2097"/>
      <c r="AK157" s="2097">
        <f t="shared" si="90"/>
        <v>709</v>
      </c>
      <c r="AL157" s="2097"/>
      <c r="AM157" s="2097"/>
      <c r="AN157" s="2097"/>
      <c r="AO157" s="2097" t="s">
        <v>63</v>
      </c>
      <c r="AP157" s="2097">
        <f t="shared" si="81"/>
        <v>17016</v>
      </c>
      <c r="AQ157" s="2097"/>
      <c r="AR157" s="1706">
        <f t="shared" si="82"/>
        <v>2836</v>
      </c>
      <c r="AS157" s="1706">
        <f t="shared" si="83"/>
        <v>2836</v>
      </c>
      <c r="AT157" s="1706">
        <f t="shared" si="84"/>
        <v>2836</v>
      </c>
      <c r="AU157" s="1706">
        <f t="shared" si="85"/>
        <v>2836</v>
      </c>
      <c r="AV157" s="1706">
        <f t="shared" si="86"/>
        <v>2836</v>
      </c>
      <c r="AW157" s="1706">
        <f t="shared" si="87"/>
        <v>2836</v>
      </c>
      <c r="AX157" s="1706"/>
      <c r="AY157" s="1706">
        <f t="shared" si="88"/>
        <v>2717.83333333333</v>
      </c>
      <c r="AZ157" s="1706">
        <f t="shared" si="89"/>
        <v>118.166666666667</v>
      </c>
      <c r="BA157" s="1707"/>
      <c r="BB157" s="1708"/>
      <c r="BC157" s="1709"/>
      <c r="BD157" s="1709"/>
      <c r="BE157" s="1709"/>
      <c r="BF157" s="1709"/>
      <c r="BG157" s="1709"/>
      <c r="BH157" s="1709"/>
      <c r="BI157" s="1709"/>
      <c r="BJ157" s="1709"/>
      <c r="BK157" s="1709"/>
      <c r="BL157" s="1709"/>
      <c r="BM157" s="1709"/>
      <c r="BN157" s="1709"/>
      <c r="BO157" s="1709"/>
      <c r="BP157" s="1709"/>
      <c r="BQ157" s="1709"/>
      <c r="BR157" s="1709"/>
      <c r="BS157" s="1709"/>
      <c r="BT157" s="1709"/>
      <c r="BU157" s="1709"/>
      <c r="BV157" s="1709"/>
      <c r="BW157" s="1709"/>
      <c r="BX157" s="1709"/>
      <c r="BY157" s="1709"/>
      <c r="BZ157" s="1709"/>
      <c r="CA157" s="1709"/>
      <c r="CB157" s="1709"/>
      <c r="CC157" s="1709"/>
      <c r="CD157" s="1709"/>
      <c r="CE157" s="1709"/>
      <c r="CF157" s="1709"/>
      <c r="CG157" s="1709"/>
      <c r="CH157" s="1709"/>
      <c r="CI157" s="1709"/>
      <c r="CJ157" s="1709"/>
      <c r="CK157" s="1709"/>
      <c r="CL157" s="1709"/>
      <c r="CM157" s="1709"/>
      <c r="CN157" s="1709"/>
      <c r="CO157" s="1709"/>
      <c r="CP157" s="1709"/>
      <c r="CQ157" s="1709"/>
      <c r="CR157" s="1709"/>
      <c r="CS157" s="1709"/>
      <c r="CT157" s="1709"/>
      <c r="CU157" s="1709"/>
      <c r="CV157" s="1709"/>
      <c r="CW157" s="1709"/>
      <c r="CX157" s="1709"/>
      <c r="CY157" s="1709"/>
      <c r="CZ157" s="1709"/>
      <c r="DA157" s="1709"/>
      <c r="DB157" s="1709"/>
      <c r="DC157" s="1709"/>
      <c r="DD157" s="1709"/>
      <c r="DE157" s="1709"/>
      <c r="DF157" s="1709"/>
      <c r="DG157" s="1709"/>
      <c r="DH157" s="1709"/>
      <c r="DI157" s="1709"/>
      <c r="DJ157" s="1709"/>
      <c r="DK157" s="1709"/>
      <c r="DL157" s="1709"/>
      <c r="DM157" s="1709"/>
      <c r="DN157" s="1709"/>
      <c r="DO157" s="1709"/>
      <c r="DP157" s="1709"/>
      <c r="DQ157" s="1709"/>
      <c r="DR157" s="1709"/>
      <c r="DS157" s="1709"/>
      <c r="DT157" s="1709"/>
      <c r="DU157" s="1709"/>
      <c r="DV157" s="1709"/>
      <c r="DW157" s="1709"/>
      <c r="DX157" s="1709"/>
      <c r="DY157" s="1709"/>
      <c r="DZ157" s="1709"/>
      <c r="EA157" s="1709"/>
      <c r="EB157" s="1709"/>
      <c r="EC157" s="1709"/>
      <c r="ED157" s="1709"/>
      <c r="EE157" s="1709"/>
      <c r="EF157" s="1709"/>
      <c r="EG157" s="1709"/>
      <c r="EH157" s="1709"/>
      <c r="EI157" s="1709"/>
      <c r="EJ157" s="1709"/>
      <c r="EK157" s="1709"/>
      <c r="EL157" s="1709"/>
      <c r="EM157" s="1709"/>
      <c r="EN157" s="1709"/>
      <c r="EO157" s="1709"/>
      <c r="EP157" s="1709"/>
      <c r="EQ157" s="1709"/>
      <c r="ER157" s="1709"/>
      <c r="ES157" s="1709"/>
      <c r="ET157" s="1709"/>
      <c r="EU157" s="1709"/>
      <c r="EV157" s="1709"/>
      <c r="EW157" s="1709"/>
      <c r="EX157" s="1709"/>
      <c r="EY157" s="1709"/>
      <c r="EZ157" s="1709"/>
      <c r="FA157" s="1709"/>
      <c r="FB157" s="1709"/>
      <c r="FC157" s="1709"/>
      <c r="FD157" s="1709"/>
      <c r="FE157" s="1709"/>
      <c r="FF157" s="1709"/>
      <c r="FG157" s="1709"/>
      <c r="FH157" s="1709"/>
      <c r="FI157" s="1709"/>
      <c r="FJ157" s="1709"/>
      <c r="FK157" s="1709"/>
      <c r="FL157" s="1709"/>
      <c r="FM157" s="1709"/>
      <c r="FN157" s="1709"/>
      <c r="FO157" s="1709"/>
      <c r="FP157" s="1709"/>
      <c r="FQ157" s="1709"/>
      <c r="FR157" s="1709"/>
      <c r="FS157" s="1709"/>
      <c r="FT157" s="1709"/>
      <c r="FU157" s="1709"/>
      <c r="FV157" s="1709"/>
      <c r="FW157" s="1709"/>
      <c r="FX157" s="1709"/>
      <c r="FY157" s="1709"/>
      <c r="FZ157" s="1709"/>
      <c r="GA157" s="1709"/>
      <c r="GB157" s="1709"/>
      <c r="GC157" s="1709"/>
      <c r="GD157" s="1709"/>
      <c r="GE157" s="1709"/>
      <c r="GF157" s="1709"/>
      <c r="GG157" s="1709"/>
      <c r="GH157" s="1709"/>
      <c r="GI157" s="1709"/>
      <c r="GJ157" s="1709"/>
      <c r="GK157" s="1709"/>
      <c r="GL157" s="1709"/>
      <c r="GM157" s="1709"/>
      <c r="GN157" s="1709"/>
      <c r="GO157" s="1709"/>
      <c r="GP157" s="1709"/>
      <c r="GQ157" s="1709"/>
      <c r="GR157" s="1709"/>
      <c r="GS157" s="1709"/>
      <c r="GT157" s="1709"/>
      <c r="GU157" s="1709"/>
      <c r="GV157" s="1709"/>
      <c r="GW157" s="1709"/>
      <c r="GX157" s="1709"/>
      <c r="GY157" s="1709"/>
      <c r="GZ157" s="1709"/>
      <c r="HA157" s="1709"/>
      <c r="HB157" s="1709"/>
      <c r="HC157" s="1709"/>
      <c r="HD157" s="1709"/>
      <c r="HE157" s="1709"/>
      <c r="HF157" s="1709"/>
      <c r="HG157" s="1709"/>
      <c r="HH157" s="1709"/>
      <c r="HI157" s="1709"/>
      <c r="HJ157" s="1709"/>
      <c r="HK157" s="1709"/>
      <c r="HL157" s="1709"/>
      <c r="HM157" s="1709"/>
      <c r="HN157" s="1709"/>
      <c r="HO157" s="1709"/>
      <c r="HP157" s="1709"/>
      <c r="HQ157" s="1709"/>
      <c r="HR157" s="1709"/>
      <c r="HS157" s="1709"/>
      <c r="HT157" s="1709"/>
      <c r="HU157" s="1709"/>
      <c r="HV157" s="1709"/>
      <c r="HW157" s="1709"/>
      <c r="HX157" s="1709"/>
      <c r="HY157" s="1709"/>
      <c r="HZ157" s="1709"/>
      <c r="IA157" s="1709"/>
      <c r="IB157" s="1709"/>
      <c r="IC157" s="1709"/>
      <c r="ID157" s="1709"/>
      <c r="IE157" s="1709"/>
      <c r="IF157" s="1709"/>
      <c r="IG157" s="1709"/>
      <c r="IH157" s="1709"/>
      <c r="II157" s="1709"/>
      <c r="IJ157" s="1709"/>
      <c r="IK157" s="1709"/>
      <c r="IL157" s="1709"/>
      <c r="IM157" s="1709"/>
      <c r="IN157" s="1709"/>
      <c r="IO157" s="1709"/>
      <c r="IP157" s="1709"/>
      <c r="IQ157" s="1709"/>
      <c r="IR157" s="1709"/>
      <c r="IS157" s="1709"/>
      <c r="IT157" s="1709"/>
      <c r="IU157" s="1709"/>
      <c r="IV157" s="1709"/>
      <c r="IW157" s="1709"/>
      <c r="IX157" s="1709"/>
      <c r="IY157" s="1709"/>
      <c r="IZ157" s="1709"/>
      <c r="JA157" s="1709"/>
      <c r="JB157" s="1709"/>
      <c r="JC157" s="1709"/>
      <c r="JD157" s="1709"/>
      <c r="JE157" s="1709"/>
      <c r="JF157" s="1709"/>
      <c r="JG157" s="1709"/>
      <c r="JH157" s="1709"/>
      <c r="JI157" s="1709"/>
      <c r="JJ157" s="1709"/>
      <c r="JK157" s="1709"/>
      <c r="JL157" s="1709"/>
      <c r="JM157" s="1709"/>
      <c r="JN157" s="1709"/>
      <c r="JO157" s="1709"/>
      <c r="JP157" s="1709"/>
      <c r="JQ157" s="1709"/>
      <c r="JR157" s="1709"/>
      <c r="JS157" s="1709"/>
      <c r="JT157" s="1709"/>
      <c r="JU157" s="1709"/>
      <c r="JV157" s="1709"/>
      <c r="JW157" s="1709"/>
      <c r="JX157" s="1709"/>
      <c r="JY157" s="1709"/>
      <c r="JZ157" s="1709"/>
      <c r="KA157" s="1709"/>
      <c r="KB157" s="1709"/>
      <c r="KC157" s="1709"/>
      <c r="KD157" s="1709"/>
      <c r="KE157" s="1709"/>
      <c r="KF157" s="1709"/>
      <c r="KG157" s="1709"/>
      <c r="KH157" s="1709"/>
      <c r="KI157" s="1709"/>
      <c r="KJ157" s="1709"/>
      <c r="KK157" s="1709"/>
      <c r="KL157" s="1709"/>
      <c r="KM157" s="1709"/>
      <c r="KN157" s="1709"/>
      <c r="KO157" s="1709"/>
      <c r="KP157" s="1709"/>
      <c r="KQ157" s="1709"/>
      <c r="KR157" s="1709"/>
      <c r="KS157" s="1709"/>
      <c r="KT157" s="1709"/>
      <c r="KU157" s="1709"/>
      <c r="KV157" s="1709"/>
      <c r="KW157" s="1709"/>
      <c r="KX157" s="1709"/>
      <c r="KY157" s="1709"/>
      <c r="KZ157" s="1709"/>
      <c r="LA157" s="1709"/>
      <c r="LB157" s="1709"/>
      <c r="LC157" s="1709"/>
      <c r="LD157" s="1709"/>
      <c r="LE157" s="1709"/>
      <c r="LF157" s="1709"/>
      <c r="LG157" s="1709"/>
      <c r="LH157" s="1709"/>
      <c r="LI157" s="1710"/>
      <c r="LJ157" s="1710"/>
      <c r="LK157" s="1710"/>
      <c r="LL157" s="1710"/>
      <c r="LM157" s="1710"/>
      <c r="LN157" s="1710"/>
      <c r="LO157" s="1710"/>
      <c r="LP157" s="1711"/>
    </row>
    <row r="158" s="1483" customFormat="1" ht="47" customHeight="1" spans="1:328">
      <c r="A158" s="2040">
        <v>46013</v>
      </c>
      <c r="B158" s="1649" t="s">
        <v>1218</v>
      </c>
      <c r="C158" s="1650" t="s">
        <v>98</v>
      </c>
      <c r="D158" s="1651">
        <v>4500183720</v>
      </c>
      <c r="E158" s="1652" t="s">
        <v>3381</v>
      </c>
      <c r="F158" s="1651" t="s">
        <v>3382</v>
      </c>
      <c r="G158" s="2042" t="s">
        <v>2895</v>
      </c>
      <c r="H158" s="2042" t="s">
        <v>2895</v>
      </c>
      <c r="I158" s="2055" t="s">
        <v>2926</v>
      </c>
      <c r="J158" s="1667">
        <v>15024</v>
      </c>
      <c r="K158" s="2056">
        <v>0</v>
      </c>
      <c r="L158" s="2056">
        <v>24</v>
      </c>
      <c r="M158" s="2056">
        <f t="shared" si="77"/>
        <v>626</v>
      </c>
      <c r="N158" s="1670">
        <v>46038</v>
      </c>
      <c r="O158" s="1670">
        <v>46036</v>
      </c>
      <c r="P158" s="2057"/>
      <c r="Q158" s="2070" t="s">
        <v>78</v>
      </c>
      <c r="R158" s="1676"/>
      <c r="S158" s="2070" t="s">
        <v>829</v>
      </c>
      <c r="T158" s="2072"/>
      <c r="U158" s="2072" t="s">
        <v>111</v>
      </c>
      <c r="V158" s="2073" t="s">
        <v>3364</v>
      </c>
      <c r="W158" s="2074" t="s">
        <v>88</v>
      </c>
      <c r="X158" s="2073" t="s">
        <v>88</v>
      </c>
      <c r="Y158" s="2074"/>
      <c r="Z158" s="2074"/>
      <c r="AA158" s="1687" t="s">
        <v>3210</v>
      </c>
      <c r="AB158" s="1691" t="s">
        <v>219</v>
      </c>
      <c r="AC158" s="2088">
        <v>0.6047</v>
      </c>
      <c r="AD158" s="2089">
        <f t="shared" si="74"/>
        <v>9085.0128</v>
      </c>
      <c r="AE158" s="2469"/>
      <c r="AF158" s="2090" t="s">
        <v>81</v>
      </c>
      <c r="AG158" s="2090"/>
      <c r="AH158" s="2097">
        <f t="shared" si="80"/>
        <v>15024</v>
      </c>
      <c r="AI158" s="2097"/>
      <c r="AJ158" s="2097"/>
      <c r="AK158" s="2097">
        <f t="shared" si="90"/>
        <v>626</v>
      </c>
      <c r="AL158" s="2097"/>
      <c r="AM158" s="2097"/>
      <c r="AN158" s="2097"/>
      <c r="AO158" s="2097" t="s">
        <v>63</v>
      </c>
      <c r="AP158" s="2097">
        <f t="shared" si="81"/>
        <v>15024</v>
      </c>
      <c r="AQ158" s="2097"/>
      <c r="AR158" s="1706">
        <f t="shared" si="82"/>
        <v>2504</v>
      </c>
      <c r="AS158" s="1706">
        <f t="shared" si="83"/>
        <v>2504</v>
      </c>
      <c r="AT158" s="1706">
        <f t="shared" si="84"/>
        <v>2504</v>
      </c>
      <c r="AU158" s="1706">
        <f t="shared" si="85"/>
        <v>2504</v>
      </c>
      <c r="AV158" s="1706">
        <f t="shared" si="86"/>
        <v>2504</v>
      </c>
      <c r="AW158" s="1706">
        <f t="shared" si="87"/>
        <v>2504</v>
      </c>
      <c r="AX158" s="1706"/>
      <c r="AY158" s="1706">
        <f t="shared" si="88"/>
        <v>2399.66666666667</v>
      </c>
      <c r="AZ158" s="1706">
        <f t="shared" si="89"/>
        <v>104.333333333333</v>
      </c>
      <c r="BA158" s="1707"/>
      <c r="BB158" s="1708"/>
      <c r="BC158" s="1709"/>
      <c r="BD158" s="1709"/>
      <c r="BE158" s="1709"/>
      <c r="BF158" s="1709"/>
      <c r="BG158" s="1709"/>
      <c r="BH158" s="1709"/>
      <c r="BI158" s="1709"/>
      <c r="BJ158" s="1709"/>
      <c r="BK158" s="1709"/>
      <c r="BL158" s="1709"/>
      <c r="BM158" s="1709"/>
      <c r="BN158" s="1709"/>
      <c r="BO158" s="1709"/>
      <c r="BP158" s="1709"/>
      <c r="BQ158" s="1709"/>
      <c r="BR158" s="1709"/>
      <c r="BS158" s="1709"/>
      <c r="BT158" s="1709"/>
      <c r="BU158" s="1709"/>
      <c r="BV158" s="1709"/>
      <c r="BW158" s="1709"/>
      <c r="BX158" s="1709"/>
      <c r="BY158" s="1709"/>
      <c r="BZ158" s="1709"/>
      <c r="CA158" s="1709"/>
      <c r="CB158" s="1709"/>
      <c r="CC158" s="1709"/>
      <c r="CD158" s="1709"/>
      <c r="CE158" s="1709"/>
      <c r="CF158" s="1709"/>
      <c r="CG158" s="1709"/>
      <c r="CH158" s="1709"/>
      <c r="CI158" s="1709"/>
      <c r="CJ158" s="1709"/>
      <c r="CK158" s="1709"/>
      <c r="CL158" s="1709"/>
      <c r="CM158" s="1709"/>
      <c r="CN158" s="1709"/>
      <c r="CO158" s="1709"/>
      <c r="CP158" s="1709"/>
      <c r="CQ158" s="1709"/>
      <c r="CR158" s="1709"/>
      <c r="CS158" s="1709"/>
      <c r="CT158" s="1709"/>
      <c r="CU158" s="1709"/>
      <c r="CV158" s="1709"/>
      <c r="CW158" s="1709"/>
      <c r="CX158" s="1709"/>
      <c r="CY158" s="1709"/>
      <c r="CZ158" s="1709"/>
      <c r="DA158" s="1709"/>
      <c r="DB158" s="1709"/>
      <c r="DC158" s="1709"/>
      <c r="DD158" s="1709"/>
      <c r="DE158" s="1709"/>
      <c r="DF158" s="1709"/>
      <c r="DG158" s="1709"/>
      <c r="DH158" s="1709"/>
      <c r="DI158" s="1709"/>
      <c r="DJ158" s="1709"/>
      <c r="DK158" s="1709"/>
      <c r="DL158" s="1709"/>
      <c r="DM158" s="1709"/>
      <c r="DN158" s="1709"/>
      <c r="DO158" s="1709"/>
      <c r="DP158" s="1709"/>
      <c r="DQ158" s="1709"/>
      <c r="DR158" s="1709"/>
      <c r="DS158" s="1709"/>
      <c r="DT158" s="1709"/>
      <c r="DU158" s="1709"/>
      <c r="DV158" s="1709"/>
      <c r="DW158" s="1709"/>
      <c r="DX158" s="1709"/>
      <c r="DY158" s="1709"/>
      <c r="DZ158" s="1709"/>
      <c r="EA158" s="1709"/>
      <c r="EB158" s="1709"/>
      <c r="EC158" s="1709"/>
      <c r="ED158" s="1709"/>
      <c r="EE158" s="1709"/>
      <c r="EF158" s="1709"/>
      <c r="EG158" s="1709"/>
      <c r="EH158" s="1709"/>
      <c r="EI158" s="1709"/>
      <c r="EJ158" s="1709"/>
      <c r="EK158" s="1709"/>
      <c r="EL158" s="1709"/>
      <c r="EM158" s="1709"/>
      <c r="EN158" s="1709"/>
      <c r="EO158" s="1709"/>
      <c r="EP158" s="1709"/>
      <c r="EQ158" s="1709"/>
      <c r="ER158" s="1709"/>
      <c r="ES158" s="1709"/>
      <c r="ET158" s="1709"/>
      <c r="EU158" s="1709"/>
      <c r="EV158" s="1709"/>
      <c r="EW158" s="1709"/>
      <c r="EX158" s="1709"/>
      <c r="EY158" s="1709"/>
      <c r="EZ158" s="1709"/>
      <c r="FA158" s="1709"/>
      <c r="FB158" s="1709"/>
      <c r="FC158" s="1709"/>
      <c r="FD158" s="1709"/>
      <c r="FE158" s="1709"/>
      <c r="FF158" s="1709"/>
      <c r="FG158" s="1709"/>
      <c r="FH158" s="1709"/>
      <c r="FI158" s="1709"/>
      <c r="FJ158" s="1709"/>
      <c r="FK158" s="1709"/>
      <c r="FL158" s="1709"/>
      <c r="FM158" s="1709"/>
      <c r="FN158" s="1709"/>
      <c r="FO158" s="1709"/>
      <c r="FP158" s="1709"/>
      <c r="FQ158" s="1709"/>
      <c r="FR158" s="1709"/>
      <c r="FS158" s="1709"/>
      <c r="FT158" s="1709"/>
      <c r="FU158" s="1709"/>
      <c r="FV158" s="1709"/>
      <c r="FW158" s="1709"/>
      <c r="FX158" s="1709"/>
      <c r="FY158" s="1709"/>
      <c r="FZ158" s="1709"/>
      <c r="GA158" s="1709"/>
      <c r="GB158" s="1709"/>
      <c r="GC158" s="1709"/>
      <c r="GD158" s="1709"/>
      <c r="GE158" s="1709"/>
      <c r="GF158" s="1709"/>
      <c r="GG158" s="1709"/>
      <c r="GH158" s="1709"/>
      <c r="GI158" s="1709"/>
      <c r="GJ158" s="1709"/>
      <c r="GK158" s="1709"/>
      <c r="GL158" s="1709"/>
      <c r="GM158" s="1709"/>
      <c r="GN158" s="1709"/>
      <c r="GO158" s="1709"/>
      <c r="GP158" s="1709"/>
      <c r="GQ158" s="1709"/>
      <c r="GR158" s="1709"/>
      <c r="GS158" s="1709"/>
      <c r="GT158" s="1709"/>
      <c r="GU158" s="1709"/>
      <c r="GV158" s="1709"/>
      <c r="GW158" s="1709"/>
      <c r="GX158" s="1709"/>
      <c r="GY158" s="1709"/>
      <c r="GZ158" s="1709"/>
      <c r="HA158" s="1709"/>
      <c r="HB158" s="1709"/>
      <c r="HC158" s="1709"/>
      <c r="HD158" s="1709"/>
      <c r="HE158" s="1709"/>
      <c r="HF158" s="1709"/>
      <c r="HG158" s="1709"/>
      <c r="HH158" s="1709"/>
      <c r="HI158" s="1709"/>
      <c r="HJ158" s="1709"/>
      <c r="HK158" s="1709"/>
      <c r="HL158" s="1709"/>
      <c r="HM158" s="1709"/>
      <c r="HN158" s="1709"/>
      <c r="HO158" s="1709"/>
      <c r="HP158" s="1709"/>
      <c r="HQ158" s="1709"/>
      <c r="HR158" s="1709"/>
      <c r="HS158" s="1709"/>
      <c r="HT158" s="1709"/>
      <c r="HU158" s="1709"/>
      <c r="HV158" s="1709"/>
      <c r="HW158" s="1709"/>
      <c r="HX158" s="1709"/>
      <c r="HY158" s="1709"/>
      <c r="HZ158" s="1709"/>
      <c r="IA158" s="1709"/>
      <c r="IB158" s="1709"/>
      <c r="IC158" s="1709"/>
      <c r="ID158" s="1709"/>
      <c r="IE158" s="1709"/>
      <c r="IF158" s="1709"/>
      <c r="IG158" s="1709"/>
      <c r="IH158" s="1709"/>
      <c r="II158" s="1709"/>
      <c r="IJ158" s="1709"/>
      <c r="IK158" s="1709"/>
      <c r="IL158" s="1709"/>
      <c r="IM158" s="1709"/>
      <c r="IN158" s="1709"/>
      <c r="IO158" s="1709"/>
      <c r="IP158" s="1709"/>
      <c r="IQ158" s="1709"/>
      <c r="IR158" s="1709"/>
      <c r="IS158" s="1709"/>
      <c r="IT158" s="1709"/>
      <c r="IU158" s="1709"/>
      <c r="IV158" s="1709"/>
      <c r="IW158" s="1709"/>
      <c r="IX158" s="1709"/>
      <c r="IY158" s="1709"/>
      <c r="IZ158" s="1709"/>
      <c r="JA158" s="1709"/>
      <c r="JB158" s="1709"/>
      <c r="JC158" s="1709"/>
      <c r="JD158" s="1709"/>
      <c r="JE158" s="1709"/>
      <c r="JF158" s="1709"/>
      <c r="JG158" s="1709"/>
      <c r="JH158" s="1709"/>
      <c r="JI158" s="1709"/>
      <c r="JJ158" s="1709"/>
      <c r="JK158" s="1709"/>
      <c r="JL158" s="1709"/>
      <c r="JM158" s="1709"/>
      <c r="JN158" s="1709"/>
      <c r="JO158" s="1709"/>
      <c r="JP158" s="1709"/>
      <c r="JQ158" s="1709"/>
      <c r="JR158" s="1709"/>
      <c r="JS158" s="1709"/>
      <c r="JT158" s="1709"/>
      <c r="JU158" s="1709"/>
      <c r="JV158" s="1709"/>
      <c r="JW158" s="1709"/>
      <c r="JX158" s="1709"/>
      <c r="JY158" s="1709"/>
      <c r="JZ158" s="1709"/>
      <c r="KA158" s="1709"/>
      <c r="KB158" s="1709"/>
      <c r="KC158" s="1709"/>
      <c r="KD158" s="1709"/>
      <c r="KE158" s="1709"/>
      <c r="KF158" s="1709"/>
      <c r="KG158" s="1709"/>
      <c r="KH158" s="1709"/>
      <c r="KI158" s="1709"/>
      <c r="KJ158" s="1709"/>
      <c r="KK158" s="1709"/>
      <c r="KL158" s="1709"/>
      <c r="KM158" s="1709"/>
      <c r="KN158" s="1709"/>
      <c r="KO158" s="1709"/>
      <c r="KP158" s="1709"/>
      <c r="KQ158" s="1709"/>
      <c r="KR158" s="1709"/>
      <c r="KS158" s="1709"/>
      <c r="KT158" s="1709"/>
      <c r="KU158" s="1709"/>
      <c r="KV158" s="1709"/>
      <c r="KW158" s="1709"/>
      <c r="KX158" s="1709"/>
      <c r="KY158" s="1709"/>
      <c r="KZ158" s="1709"/>
      <c r="LA158" s="1709"/>
      <c r="LB158" s="1709"/>
      <c r="LC158" s="1709"/>
      <c r="LD158" s="1709"/>
      <c r="LE158" s="1709"/>
      <c r="LF158" s="1709"/>
      <c r="LG158" s="1709"/>
      <c r="LH158" s="1709"/>
      <c r="LI158" s="1710"/>
      <c r="LJ158" s="1710"/>
      <c r="LK158" s="1710"/>
      <c r="LL158" s="1710"/>
      <c r="LM158" s="1710"/>
      <c r="LN158" s="1710"/>
      <c r="LO158" s="1710"/>
      <c r="LP158" s="1711"/>
    </row>
    <row r="159" s="1483" customFormat="1" ht="47" customHeight="1" spans="1:328">
      <c r="A159" s="2478">
        <v>45986</v>
      </c>
      <c r="B159" s="1656" t="s">
        <v>1738</v>
      </c>
      <c r="C159" s="1657" t="s">
        <v>342</v>
      </c>
      <c r="D159" s="1658">
        <v>4500186899</v>
      </c>
      <c r="E159" s="2252" t="s">
        <v>3383</v>
      </c>
      <c r="F159" s="1658" t="s">
        <v>3384</v>
      </c>
      <c r="G159" s="2042" t="s">
        <v>2831</v>
      </c>
      <c r="H159" s="2042" t="s">
        <v>2831</v>
      </c>
      <c r="I159" s="2055" t="s">
        <v>2970</v>
      </c>
      <c r="J159" s="1667">
        <v>14400</v>
      </c>
      <c r="K159" s="2056">
        <v>0</v>
      </c>
      <c r="L159" s="2056">
        <v>96</v>
      </c>
      <c r="M159" s="2056">
        <f t="shared" si="77"/>
        <v>150</v>
      </c>
      <c r="N159" s="1672">
        <v>46038</v>
      </c>
      <c r="O159" s="1672">
        <v>46036</v>
      </c>
      <c r="P159" s="2057"/>
      <c r="Q159" s="2070" t="s">
        <v>78</v>
      </c>
      <c r="R159" s="2070" t="s">
        <v>1634</v>
      </c>
      <c r="S159" s="2070" t="s">
        <v>829</v>
      </c>
      <c r="T159" s="2072"/>
      <c r="U159" s="2072" t="s">
        <v>111</v>
      </c>
      <c r="V159" s="2073">
        <v>45972</v>
      </c>
      <c r="W159" s="2074" t="s">
        <v>88</v>
      </c>
      <c r="X159" s="2074" t="s">
        <v>3176</v>
      </c>
      <c r="Y159" s="2074" t="s">
        <v>3385</v>
      </c>
      <c r="Z159" s="2074"/>
      <c r="AA159" s="1687" t="s">
        <v>3386</v>
      </c>
      <c r="AB159" s="1854" t="s">
        <v>1563</v>
      </c>
      <c r="AC159" s="2088">
        <v>1.0037</v>
      </c>
      <c r="AD159" s="2089">
        <f t="shared" si="74"/>
        <v>14453.28</v>
      </c>
      <c r="AE159" s="2469"/>
      <c r="AF159" s="2090" t="s">
        <v>81</v>
      </c>
      <c r="AG159" s="2492"/>
      <c r="AH159" s="2097">
        <f t="shared" si="80"/>
        <v>14400</v>
      </c>
      <c r="AI159" s="2494"/>
      <c r="AJ159" s="2494"/>
      <c r="AK159" s="2097">
        <f t="shared" si="90"/>
        <v>600</v>
      </c>
      <c r="AL159" s="2494"/>
      <c r="AM159" s="2494"/>
      <c r="AN159" s="2494"/>
      <c r="AO159" s="2097" t="s">
        <v>63</v>
      </c>
      <c r="AP159" s="2097">
        <f t="shared" si="81"/>
        <v>14400</v>
      </c>
      <c r="AQ159" s="2494"/>
      <c r="AR159" s="1706">
        <f t="shared" si="82"/>
        <v>2400</v>
      </c>
      <c r="AS159" s="1706">
        <f t="shared" si="83"/>
        <v>2400</v>
      </c>
      <c r="AT159" s="1706">
        <f t="shared" si="84"/>
        <v>2400</v>
      </c>
      <c r="AU159" s="1706">
        <f t="shared" si="85"/>
        <v>2400</v>
      </c>
      <c r="AV159" s="1706">
        <f t="shared" si="86"/>
        <v>2400</v>
      </c>
      <c r="AW159" s="1706">
        <f t="shared" si="87"/>
        <v>2400</v>
      </c>
      <c r="AX159" s="1706"/>
      <c r="AY159" s="1706">
        <f t="shared" si="88"/>
        <v>2300</v>
      </c>
      <c r="AZ159" s="1706">
        <f t="shared" si="89"/>
        <v>100</v>
      </c>
      <c r="BA159" s="1707"/>
      <c r="BB159" s="1708"/>
      <c r="BC159" s="1709"/>
      <c r="BD159" s="1709"/>
      <c r="BE159" s="1709"/>
      <c r="BF159" s="1709"/>
      <c r="BG159" s="1709"/>
      <c r="BH159" s="1709"/>
      <c r="BI159" s="1709"/>
      <c r="BJ159" s="1709"/>
      <c r="BK159" s="1709"/>
      <c r="BL159" s="1709"/>
      <c r="BM159" s="1709"/>
      <c r="BN159" s="1709"/>
      <c r="BO159" s="1709"/>
      <c r="BP159" s="1709"/>
      <c r="BQ159" s="1709"/>
      <c r="BR159" s="1709"/>
      <c r="BS159" s="1709"/>
      <c r="BT159" s="1709"/>
      <c r="BU159" s="1709"/>
      <c r="BV159" s="1709"/>
      <c r="BW159" s="1709"/>
      <c r="BX159" s="1709"/>
      <c r="BY159" s="1709"/>
      <c r="BZ159" s="1709"/>
      <c r="CA159" s="1709"/>
      <c r="CB159" s="1709"/>
      <c r="CC159" s="1709"/>
      <c r="CD159" s="1709"/>
      <c r="CE159" s="1709"/>
      <c r="CF159" s="1709"/>
      <c r="CG159" s="1709"/>
      <c r="CH159" s="1709"/>
      <c r="CI159" s="1709"/>
      <c r="CJ159" s="1709"/>
      <c r="CK159" s="1709"/>
      <c r="CL159" s="1709"/>
      <c r="CM159" s="1709"/>
      <c r="CN159" s="1709"/>
      <c r="CO159" s="1709"/>
      <c r="CP159" s="1709"/>
      <c r="CQ159" s="1709"/>
      <c r="CR159" s="1709"/>
      <c r="CS159" s="1709"/>
      <c r="CT159" s="1709"/>
      <c r="CU159" s="1709"/>
      <c r="CV159" s="1709"/>
      <c r="CW159" s="1709"/>
      <c r="CX159" s="1709"/>
      <c r="CY159" s="1709"/>
      <c r="CZ159" s="1709"/>
      <c r="DA159" s="1709"/>
      <c r="DB159" s="1709"/>
      <c r="DC159" s="1709"/>
      <c r="DD159" s="1709"/>
      <c r="DE159" s="1709"/>
      <c r="DF159" s="1709"/>
      <c r="DG159" s="1709"/>
      <c r="DH159" s="1709"/>
      <c r="DI159" s="1709"/>
      <c r="DJ159" s="1709"/>
      <c r="DK159" s="1709"/>
      <c r="DL159" s="1709"/>
      <c r="DM159" s="1709"/>
      <c r="DN159" s="1709"/>
      <c r="DO159" s="1709"/>
      <c r="DP159" s="1709"/>
      <c r="DQ159" s="1709"/>
      <c r="DR159" s="1709"/>
      <c r="DS159" s="1709"/>
      <c r="DT159" s="1709"/>
      <c r="DU159" s="1709"/>
      <c r="DV159" s="1709"/>
      <c r="DW159" s="1709"/>
      <c r="DX159" s="1709"/>
      <c r="DY159" s="1709"/>
      <c r="DZ159" s="1709"/>
      <c r="EA159" s="1709"/>
      <c r="EB159" s="1709"/>
      <c r="EC159" s="1709"/>
      <c r="ED159" s="1709"/>
      <c r="EE159" s="1709"/>
      <c r="EF159" s="1709"/>
      <c r="EG159" s="1709"/>
      <c r="EH159" s="1709"/>
      <c r="EI159" s="1709"/>
      <c r="EJ159" s="1709"/>
      <c r="EK159" s="1709"/>
      <c r="EL159" s="1709"/>
      <c r="EM159" s="1709"/>
      <c r="EN159" s="1709"/>
      <c r="EO159" s="1709"/>
      <c r="EP159" s="1709"/>
      <c r="EQ159" s="1709"/>
      <c r="ER159" s="1709"/>
      <c r="ES159" s="1709"/>
      <c r="ET159" s="1709"/>
      <c r="EU159" s="1709"/>
      <c r="EV159" s="1709"/>
      <c r="EW159" s="1709"/>
      <c r="EX159" s="1709"/>
      <c r="EY159" s="1709"/>
      <c r="EZ159" s="1709"/>
      <c r="FA159" s="1709"/>
      <c r="FB159" s="1709"/>
      <c r="FC159" s="1709"/>
      <c r="FD159" s="1709"/>
      <c r="FE159" s="1709"/>
      <c r="FF159" s="1709"/>
      <c r="FG159" s="1709"/>
      <c r="FH159" s="1709"/>
      <c r="FI159" s="1709"/>
      <c r="FJ159" s="1709"/>
      <c r="FK159" s="1709"/>
      <c r="FL159" s="1709"/>
      <c r="FM159" s="1709"/>
      <c r="FN159" s="1709"/>
      <c r="FO159" s="1709"/>
      <c r="FP159" s="1709"/>
      <c r="FQ159" s="1709"/>
      <c r="FR159" s="1709"/>
      <c r="FS159" s="1709"/>
      <c r="FT159" s="1709"/>
      <c r="FU159" s="1709"/>
      <c r="FV159" s="1709"/>
      <c r="FW159" s="1709"/>
      <c r="FX159" s="1709"/>
      <c r="FY159" s="1709"/>
      <c r="FZ159" s="1709"/>
      <c r="GA159" s="1709"/>
      <c r="GB159" s="1709"/>
      <c r="GC159" s="1709"/>
      <c r="GD159" s="1709"/>
      <c r="GE159" s="1709"/>
      <c r="GF159" s="1709"/>
      <c r="GG159" s="1709"/>
      <c r="GH159" s="1709"/>
      <c r="GI159" s="1709"/>
      <c r="GJ159" s="1709"/>
      <c r="GK159" s="1709"/>
      <c r="GL159" s="1709"/>
      <c r="GM159" s="1709"/>
      <c r="GN159" s="1709"/>
      <c r="GO159" s="1709"/>
      <c r="GP159" s="1709"/>
      <c r="GQ159" s="1709"/>
      <c r="GR159" s="1709"/>
      <c r="GS159" s="1709"/>
      <c r="GT159" s="1709"/>
      <c r="GU159" s="1709"/>
      <c r="GV159" s="1709"/>
      <c r="GW159" s="1709"/>
      <c r="GX159" s="1709"/>
      <c r="GY159" s="1709"/>
      <c r="GZ159" s="1709"/>
      <c r="HA159" s="1709"/>
      <c r="HB159" s="1709"/>
      <c r="HC159" s="1709"/>
      <c r="HD159" s="1709"/>
      <c r="HE159" s="1709"/>
      <c r="HF159" s="1709"/>
      <c r="HG159" s="1709"/>
      <c r="HH159" s="1709"/>
      <c r="HI159" s="1709"/>
      <c r="HJ159" s="1709"/>
      <c r="HK159" s="1709"/>
      <c r="HL159" s="1709"/>
      <c r="HM159" s="1709"/>
      <c r="HN159" s="1709"/>
      <c r="HO159" s="1709"/>
      <c r="HP159" s="1709"/>
      <c r="HQ159" s="1709"/>
      <c r="HR159" s="1709"/>
      <c r="HS159" s="1709"/>
      <c r="HT159" s="1709"/>
      <c r="HU159" s="1709"/>
      <c r="HV159" s="1709"/>
      <c r="HW159" s="1709"/>
      <c r="HX159" s="1709"/>
      <c r="HY159" s="1709"/>
      <c r="HZ159" s="1709"/>
      <c r="IA159" s="1709"/>
      <c r="IB159" s="1709"/>
      <c r="IC159" s="1709"/>
      <c r="ID159" s="1709"/>
      <c r="IE159" s="1709"/>
      <c r="IF159" s="1709"/>
      <c r="IG159" s="1709"/>
      <c r="IH159" s="1709"/>
      <c r="II159" s="1709"/>
      <c r="IJ159" s="1709"/>
      <c r="IK159" s="1709"/>
      <c r="IL159" s="1709"/>
      <c r="IM159" s="1709"/>
      <c r="IN159" s="1709"/>
      <c r="IO159" s="1709"/>
      <c r="IP159" s="1709"/>
      <c r="IQ159" s="1709"/>
      <c r="IR159" s="1709"/>
      <c r="IS159" s="1709"/>
      <c r="IT159" s="1709"/>
      <c r="IU159" s="1709"/>
      <c r="IV159" s="1709"/>
      <c r="IW159" s="1709"/>
      <c r="IX159" s="1709"/>
      <c r="IY159" s="1709"/>
      <c r="IZ159" s="1709"/>
      <c r="JA159" s="1709"/>
      <c r="JB159" s="1709"/>
      <c r="JC159" s="1709"/>
      <c r="JD159" s="1709"/>
      <c r="JE159" s="1709"/>
      <c r="JF159" s="1709"/>
      <c r="JG159" s="1709"/>
      <c r="JH159" s="1709"/>
      <c r="JI159" s="1709"/>
      <c r="JJ159" s="1709"/>
      <c r="JK159" s="1709"/>
      <c r="JL159" s="1709"/>
      <c r="JM159" s="1709"/>
      <c r="JN159" s="1709"/>
      <c r="JO159" s="1709"/>
      <c r="JP159" s="1709"/>
      <c r="JQ159" s="1709"/>
      <c r="JR159" s="1709"/>
      <c r="JS159" s="1709"/>
      <c r="JT159" s="1709"/>
      <c r="JU159" s="1709"/>
      <c r="JV159" s="1709"/>
      <c r="JW159" s="1709"/>
      <c r="JX159" s="1709"/>
      <c r="JY159" s="1709"/>
      <c r="JZ159" s="1709"/>
      <c r="KA159" s="1709"/>
      <c r="KB159" s="1709"/>
      <c r="KC159" s="1709"/>
      <c r="KD159" s="1709"/>
      <c r="KE159" s="1709"/>
      <c r="KF159" s="1709"/>
      <c r="KG159" s="1709"/>
      <c r="KH159" s="1709"/>
      <c r="KI159" s="1709"/>
      <c r="KJ159" s="1709"/>
      <c r="KK159" s="1709"/>
      <c r="KL159" s="1709"/>
      <c r="KM159" s="1709"/>
      <c r="KN159" s="1709"/>
      <c r="KO159" s="1709"/>
      <c r="KP159" s="1709"/>
      <c r="KQ159" s="1709"/>
      <c r="KR159" s="1709"/>
      <c r="KS159" s="1709"/>
      <c r="KT159" s="1709"/>
      <c r="KU159" s="1709"/>
      <c r="KV159" s="1709"/>
      <c r="KW159" s="1709"/>
      <c r="KX159" s="1709"/>
      <c r="KY159" s="1709"/>
      <c r="KZ159" s="1709"/>
      <c r="LA159" s="1709"/>
      <c r="LB159" s="1709"/>
      <c r="LC159" s="1709"/>
      <c r="LD159" s="1709"/>
      <c r="LE159" s="1709"/>
      <c r="LF159" s="1709"/>
      <c r="LG159" s="1709"/>
      <c r="LH159" s="1709"/>
      <c r="LI159" s="1710"/>
      <c r="LJ159" s="1710"/>
      <c r="LK159" s="1710"/>
      <c r="LL159" s="1710"/>
      <c r="LM159" s="1710"/>
      <c r="LN159" s="1710"/>
      <c r="LO159" s="1710"/>
      <c r="LP159" s="1711"/>
    </row>
    <row r="160" s="1483" customFormat="1" ht="47" customHeight="1" spans="1:328">
      <c r="A160" s="2478">
        <v>45989</v>
      </c>
      <c r="B160" s="1656" t="s">
        <v>2917</v>
      </c>
      <c r="C160" s="1657" t="s">
        <v>85</v>
      </c>
      <c r="D160" s="1658">
        <v>4500187413</v>
      </c>
      <c r="E160" s="2252" t="s">
        <v>3387</v>
      </c>
      <c r="F160" s="1658" t="s">
        <v>3388</v>
      </c>
      <c r="G160" s="2042" t="s">
        <v>2831</v>
      </c>
      <c r="H160" s="2042" t="s">
        <v>2831</v>
      </c>
      <c r="I160" s="2055" t="s">
        <v>2970</v>
      </c>
      <c r="J160" s="1667">
        <v>12480</v>
      </c>
      <c r="K160" s="2056">
        <v>0</v>
      </c>
      <c r="L160" s="2056">
        <v>96</v>
      </c>
      <c r="M160" s="2056">
        <f t="shared" si="77"/>
        <v>130</v>
      </c>
      <c r="N160" s="1672">
        <v>46027</v>
      </c>
      <c r="O160" s="1672">
        <v>46025</v>
      </c>
      <c r="P160" s="2057"/>
      <c r="Q160" s="2070" t="s">
        <v>78</v>
      </c>
      <c r="R160" s="2070" t="s">
        <v>1634</v>
      </c>
      <c r="S160" s="2070" t="s">
        <v>829</v>
      </c>
      <c r="T160" s="2066">
        <v>46032</v>
      </c>
      <c r="U160" s="2072" t="s">
        <v>111</v>
      </c>
      <c r="V160" s="2073">
        <v>45993</v>
      </c>
      <c r="W160" s="2074" t="s">
        <v>88</v>
      </c>
      <c r="X160" s="2074" t="s">
        <v>3389</v>
      </c>
      <c r="Y160" s="2074"/>
      <c r="Z160" s="2074"/>
      <c r="AA160" s="1687" t="s">
        <v>3390</v>
      </c>
      <c r="AB160" s="1854" t="s">
        <v>680</v>
      </c>
      <c r="AC160" s="2088">
        <v>1.0037</v>
      </c>
      <c r="AD160" s="2089">
        <f t="shared" si="74"/>
        <v>12526.176</v>
      </c>
      <c r="AE160" s="2469"/>
      <c r="AF160" s="2090" t="s">
        <v>81</v>
      </c>
      <c r="AG160" s="2492"/>
      <c r="AH160" s="2097">
        <f t="shared" si="80"/>
        <v>12480</v>
      </c>
      <c r="AI160" s="2494"/>
      <c r="AJ160" s="2494"/>
      <c r="AK160" s="2097">
        <f t="shared" si="90"/>
        <v>520</v>
      </c>
      <c r="AL160" s="2494"/>
      <c r="AM160" s="2494"/>
      <c r="AN160" s="2494"/>
      <c r="AO160" s="2097" t="s">
        <v>63</v>
      </c>
      <c r="AP160" s="2097">
        <f t="shared" si="81"/>
        <v>12480</v>
      </c>
      <c r="AQ160" s="2494"/>
      <c r="AR160" s="1706">
        <f t="shared" si="82"/>
        <v>2080</v>
      </c>
      <c r="AS160" s="1706">
        <f t="shared" si="83"/>
        <v>2080</v>
      </c>
      <c r="AT160" s="1706">
        <f t="shared" si="84"/>
        <v>2080</v>
      </c>
      <c r="AU160" s="1706">
        <f t="shared" si="85"/>
        <v>2080</v>
      </c>
      <c r="AV160" s="1706">
        <f t="shared" si="86"/>
        <v>2080</v>
      </c>
      <c r="AW160" s="1706">
        <f t="shared" si="87"/>
        <v>2080</v>
      </c>
      <c r="AX160" s="1706"/>
      <c r="AY160" s="1706">
        <f t="shared" si="88"/>
        <v>1993.33333333333</v>
      </c>
      <c r="AZ160" s="1706">
        <f t="shared" si="89"/>
        <v>86.6666666666667</v>
      </c>
      <c r="BA160" s="1707"/>
      <c r="BB160" s="1708"/>
      <c r="BC160" s="1709"/>
      <c r="BD160" s="1709"/>
      <c r="BE160" s="1709"/>
      <c r="BF160" s="1709"/>
      <c r="BG160" s="1709"/>
      <c r="BH160" s="1709"/>
      <c r="BI160" s="1709"/>
      <c r="BJ160" s="1709"/>
      <c r="BK160" s="1709"/>
      <c r="BL160" s="1709"/>
      <c r="BM160" s="1709"/>
      <c r="BN160" s="1709"/>
      <c r="BO160" s="1709"/>
      <c r="BP160" s="1709"/>
      <c r="BQ160" s="1709"/>
      <c r="BR160" s="1709"/>
      <c r="BS160" s="1709"/>
      <c r="BT160" s="1709"/>
      <c r="BU160" s="1709"/>
      <c r="BV160" s="1709"/>
      <c r="BW160" s="1709"/>
      <c r="BX160" s="1709"/>
      <c r="BY160" s="1709"/>
      <c r="BZ160" s="1709"/>
      <c r="CA160" s="1709"/>
      <c r="CB160" s="1709"/>
      <c r="CC160" s="1709"/>
      <c r="CD160" s="1709"/>
      <c r="CE160" s="1709"/>
      <c r="CF160" s="1709"/>
      <c r="CG160" s="1709"/>
      <c r="CH160" s="1709"/>
      <c r="CI160" s="1709"/>
      <c r="CJ160" s="1709"/>
      <c r="CK160" s="1709"/>
      <c r="CL160" s="1709"/>
      <c r="CM160" s="1709"/>
      <c r="CN160" s="1709"/>
      <c r="CO160" s="1709"/>
      <c r="CP160" s="1709"/>
      <c r="CQ160" s="1709"/>
      <c r="CR160" s="1709"/>
      <c r="CS160" s="1709"/>
      <c r="CT160" s="1709"/>
      <c r="CU160" s="1709"/>
      <c r="CV160" s="1709"/>
      <c r="CW160" s="1709"/>
      <c r="CX160" s="1709"/>
      <c r="CY160" s="1709"/>
      <c r="CZ160" s="1709"/>
      <c r="DA160" s="1709"/>
      <c r="DB160" s="1709"/>
      <c r="DC160" s="1709"/>
      <c r="DD160" s="1709"/>
      <c r="DE160" s="1709"/>
      <c r="DF160" s="1709"/>
      <c r="DG160" s="1709"/>
      <c r="DH160" s="1709"/>
      <c r="DI160" s="1709"/>
      <c r="DJ160" s="1709"/>
      <c r="DK160" s="1709"/>
      <c r="DL160" s="1709"/>
      <c r="DM160" s="1709"/>
      <c r="DN160" s="1709"/>
      <c r="DO160" s="1709"/>
      <c r="DP160" s="1709"/>
      <c r="DQ160" s="1709"/>
      <c r="DR160" s="1709"/>
      <c r="DS160" s="1709"/>
      <c r="DT160" s="1709"/>
      <c r="DU160" s="1709"/>
      <c r="DV160" s="1709"/>
      <c r="DW160" s="1709"/>
      <c r="DX160" s="1709"/>
      <c r="DY160" s="1709"/>
      <c r="DZ160" s="1709"/>
      <c r="EA160" s="1709"/>
      <c r="EB160" s="1709"/>
      <c r="EC160" s="1709"/>
      <c r="ED160" s="1709"/>
      <c r="EE160" s="1709"/>
      <c r="EF160" s="1709"/>
      <c r="EG160" s="1709"/>
      <c r="EH160" s="1709"/>
      <c r="EI160" s="1709"/>
      <c r="EJ160" s="1709"/>
      <c r="EK160" s="1709"/>
      <c r="EL160" s="1709"/>
      <c r="EM160" s="1709"/>
      <c r="EN160" s="1709"/>
      <c r="EO160" s="1709"/>
      <c r="EP160" s="1709"/>
      <c r="EQ160" s="1709"/>
      <c r="ER160" s="1709"/>
      <c r="ES160" s="1709"/>
      <c r="ET160" s="1709"/>
      <c r="EU160" s="1709"/>
      <c r="EV160" s="1709"/>
      <c r="EW160" s="1709"/>
      <c r="EX160" s="1709"/>
      <c r="EY160" s="1709"/>
      <c r="EZ160" s="1709"/>
      <c r="FA160" s="1709"/>
      <c r="FB160" s="1709"/>
      <c r="FC160" s="1709"/>
      <c r="FD160" s="1709"/>
      <c r="FE160" s="1709"/>
      <c r="FF160" s="1709"/>
      <c r="FG160" s="1709"/>
      <c r="FH160" s="1709"/>
      <c r="FI160" s="1709"/>
      <c r="FJ160" s="1709"/>
      <c r="FK160" s="1709"/>
      <c r="FL160" s="1709"/>
      <c r="FM160" s="1709"/>
      <c r="FN160" s="1709"/>
      <c r="FO160" s="1709"/>
      <c r="FP160" s="1709"/>
      <c r="FQ160" s="1709"/>
      <c r="FR160" s="1709"/>
      <c r="FS160" s="1709"/>
      <c r="FT160" s="1709"/>
      <c r="FU160" s="1709"/>
      <c r="FV160" s="1709"/>
      <c r="FW160" s="1709"/>
      <c r="FX160" s="1709"/>
      <c r="FY160" s="1709"/>
      <c r="FZ160" s="1709"/>
      <c r="GA160" s="1709"/>
      <c r="GB160" s="1709"/>
      <c r="GC160" s="1709"/>
      <c r="GD160" s="1709"/>
      <c r="GE160" s="1709"/>
      <c r="GF160" s="1709"/>
      <c r="GG160" s="1709"/>
      <c r="GH160" s="1709"/>
      <c r="GI160" s="1709"/>
      <c r="GJ160" s="1709"/>
      <c r="GK160" s="1709"/>
      <c r="GL160" s="1709"/>
      <c r="GM160" s="1709"/>
      <c r="GN160" s="1709"/>
      <c r="GO160" s="1709"/>
      <c r="GP160" s="1709"/>
      <c r="GQ160" s="1709"/>
      <c r="GR160" s="1709"/>
      <c r="GS160" s="1709"/>
      <c r="GT160" s="1709"/>
      <c r="GU160" s="1709"/>
      <c r="GV160" s="1709"/>
      <c r="GW160" s="1709"/>
      <c r="GX160" s="1709"/>
      <c r="GY160" s="1709"/>
      <c r="GZ160" s="1709"/>
      <c r="HA160" s="1709"/>
      <c r="HB160" s="1709"/>
      <c r="HC160" s="1709"/>
      <c r="HD160" s="1709"/>
      <c r="HE160" s="1709"/>
      <c r="HF160" s="1709"/>
      <c r="HG160" s="1709"/>
      <c r="HH160" s="1709"/>
      <c r="HI160" s="1709"/>
      <c r="HJ160" s="1709"/>
      <c r="HK160" s="1709"/>
      <c r="HL160" s="1709"/>
      <c r="HM160" s="1709"/>
      <c r="HN160" s="1709"/>
      <c r="HO160" s="1709"/>
      <c r="HP160" s="1709"/>
      <c r="HQ160" s="1709"/>
      <c r="HR160" s="1709"/>
      <c r="HS160" s="1709"/>
      <c r="HT160" s="1709"/>
      <c r="HU160" s="1709"/>
      <c r="HV160" s="1709"/>
      <c r="HW160" s="1709"/>
      <c r="HX160" s="1709"/>
      <c r="HY160" s="1709"/>
      <c r="HZ160" s="1709"/>
      <c r="IA160" s="1709"/>
      <c r="IB160" s="1709"/>
      <c r="IC160" s="1709"/>
      <c r="ID160" s="1709"/>
      <c r="IE160" s="1709"/>
      <c r="IF160" s="1709"/>
      <c r="IG160" s="1709"/>
      <c r="IH160" s="1709"/>
      <c r="II160" s="1709"/>
      <c r="IJ160" s="1709"/>
      <c r="IK160" s="1709"/>
      <c r="IL160" s="1709"/>
      <c r="IM160" s="1709"/>
      <c r="IN160" s="1709"/>
      <c r="IO160" s="1709"/>
      <c r="IP160" s="1709"/>
      <c r="IQ160" s="1709"/>
      <c r="IR160" s="1709"/>
      <c r="IS160" s="1709"/>
      <c r="IT160" s="1709"/>
      <c r="IU160" s="1709"/>
      <c r="IV160" s="1709"/>
      <c r="IW160" s="1709"/>
      <c r="IX160" s="1709"/>
      <c r="IY160" s="1709"/>
      <c r="IZ160" s="1709"/>
      <c r="JA160" s="1709"/>
      <c r="JB160" s="1709"/>
      <c r="JC160" s="1709"/>
      <c r="JD160" s="1709"/>
      <c r="JE160" s="1709"/>
      <c r="JF160" s="1709"/>
      <c r="JG160" s="1709"/>
      <c r="JH160" s="1709"/>
      <c r="JI160" s="1709"/>
      <c r="JJ160" s="1709"/>
      <c r="JK160" s="1709"/>
      <c r="JL160" s="1709"/>
      <c r="JM160" s="1709"/>
      <c r="JN160" s="1709"/>
      <c r="JO160" s="1709"/>
      <c r="JP160" s="1709"/>
      <c r="JQ160" s="1709"/>
      <c r="JR160" s="1709"/>
      <c r="JS160" s="1709"/>
      <c r="JT160" s="1709"/>
      <c r="JU160" s="1709"/>
      <c r="JV160" s="1709"/>
      <c r="JW160" s="1709"/>
      <c r="JX160" s="1709"/>
      <c r="JY160" s="1709"/>
      <c r="JZ160" s="1709"/>
      <c r="KA160" s="1709"/>
      <c r="KB160" s="1709"/>
      <c r="KC160" s="1709"/>
      <c r="KD160" s="1709"/>
      <c r="KE160" s="1709"/>
      <c r="KF160" s="1709"/>
      <c r="KG160" s="1709"/>
      <c r="KH160" s="1709"/>
      <c r="KI160" s="1709"/>
      <c r="KJ160" s="1709"/>
      <c r="KK160" s="1709"/>
      <c r="KL160" s="1709"/>
      <c r="KM160" s="1709"/>
      <c r="KN160" s="1709"/>
      <c r="KO160" s="1709"/>
      <c r="KP160" s="1709"/>
      <c r="KQ160" s="1709"/>
      <c r="KR160" s="1709"/>
      <c r="KS160" s="1709"/>
      <c r="KT160" s="1709"/>
      <c r="KU160" s="1709"/>
      <c r="KV160" s="1709"/>
      <c r="KW160" s="1709"/>
      <c r="KX160" s="1709"/>
      <c r="KY160" s="1709"/>
      <c r="KZ160" s="1709"/>
      <c r="LA160" s="1709"/>
      <c r="LB160" s="1709"/>
      <c r="LC160" s="1709"/>
      <c r="LD160" s="1709"/>
      <c r="LE160" s="1709"/>
      <c r="LF160" s="1709"/>
      <c r="LG160" s="1709"/>
      <c r="LH160" s="1709"/>
      <c r="LI160" s="1710"/>
      <c r="LJ160" s="1710"/>
      <c r="LK160" s="1710"/>
      <c r="LL160" s="1710"/>
      <c r="LM160" s="1710"/>
      <c r="LN160" s="1710"/>
      <c r="LO160" s="1710"/>
      <c r="LP160" s="1711"/>
    </row>
    <row r="161" s="2408" customFormat="1" ht="47" customHeight="1" spans="1:328">
      <c r="A161" s="2478">
        <v>45994</v>
      </c>
      <c r="B161" s="1649" t="s">
        <v>3391</v>
      </c>
      <c r="C161" s="1650" t="s">
        <v>1811</v>
      </c>
      <c r="D161" s="1651">
        <v>4500187838</v>
      </c>
      <c r="E161" s="2252"/>
      <c r="F161" s="1658" t="s">
        <v>3392</v>
      </c>
      <c r="G161" s="2042" t="s">
        <v>2831</v>
      </c>
      <c r="H161" s="2042" t="s">
        <v>2831</v>
      </c>
      <c r="I161" s="2055" t="s">
        <v>2970</v>
      </c>
      <c r="J161" s="1667">
        <v>480</v>
      </c>
      <c r="K161" s="2056">
        <v>0</v>
      </c>
      <c r="L161" s="2056">
        <v>96</v>
      </c>
      <c r="M161" s="2056">
        <f t="shared" si="77"/>
        <v>5</v>
      </c>
      <c r="N161" s="1672">
        <v>46031</v>
      </c>
      <c r="O161" s="1672">
        <v>46029</v>
      </c>
      <c r="P161" s="2057"/>
      <c r="Q161" s="2070" t="s">
        <v>78</v>
      </c>
      <c r="R161" s="2070" t="s">
        <v>1634</v>
      </c>
      <c r="S161" s="2070" t="s">
        <v>829</v>
      </c>
      <c r="T161" s="2072"/>
      <c r="U161" s="2072" t="s">
        <v>111</v>
      </c>
      <c r="V161" s="2073">
        <v>45996</v>
      </c>
      <c r="W161" s="2074" t="s">
        <v>88</v>
      </c>
      <c r="X161" s="2073" t="s">
        <v>3179</v>
      </c>
      <c r="Y161" s="2074"/>
      <c r="Z161" s="2074"/>
      <c r="AA161" s="1687" t="s">
        <v>3393</v>
      </c>
      <c r="AB161" s="1854" t="s">
        <v>3394</v>
      </c>
      <c r="AC161" s="2085">
        <v>1.0037</v>
      </c>
      <c r="AD161" s="2086">
        <f t="shared" si="74"/>
        <v>481.776</v>
      </c>
      <c r="AE161" s="2469"/>
      <c r="AF161" s="2090" t="s">
        <v>81</v>
      </c>
      <c r="AG161" s="2492"/>
      <c r="AH161" s="2097">
        <f t="shared" si="80"/>
        <v>480</v>
      </c>
      <c r="AI161" s="2494"/>
      <c r="AJ161" s="2494"/>
      <c r="AK161" s="2097">
        <f t="shared" si="90"/>
        <v>20</v>
      </c>
      <c r="AL161" s="2494"/>
      <c r="AM161" s="2494"/>
      <c r="AN161" s="2494"/>
      <c r="AO161" s="2097" t="s">
        <v>63</v>
      </c>
      <c r="AP161" s="2097">
        <f t="shared" si="81"/>
        <v>480</v>
      </c>
      <c r="AQ161" s="2494"/>
      <c r="AR161" s="1822">
        <f t="shared" si="82"/>
        <v>80</v>
      </c>
      <c r="AS161" s="1822">
        <f t="shared" si="83"/>
        <v>80</v>
      </c>
      <c r="AT161" s="1822">
        <f t="shared" si="84"/>
        <v>80</v>
      </c>
      <c r="AU161" s="1822">
        <f t="shared" si="85"/>
        <v>80</v>
      </c>
      <c r="AV161" s="1822">
        <f t="shared" si="86"/>
        <v>80</v>
      </c>
      <c r="AW161" s="1822">
        <f t="shared" si="87"/>
        <v>80</v>
      </c>
      <c r="AX161" s="1822"/>
      <c r="AY161" s="1822">
        <f t="shared" si="88"/>
        <v>76.6666666666667</v>
      </c>
      <c r="AZ161" s="1822">
        <f t="shared" si="89"/>
        <v>3.33333333333333</v>
      </c>
      <c r="BA161" s="1707"/>
      <c r="BB161" s="1708"/>
      <c r="BC161" s="1709"/>
      <c r="BD161" s="1709"/>
      <c r="BE161" s="1709"/>
      <c r="BF161" s="1709"/>
      <c r="BG161" s="1709"/>
      <c r="BH161" s="1709"/>
      <c r="BI161" s="1709"/>
      <c r="BJ161" s="1709"/>
      <c r="BK161" s="1709"/>
      <c r="BL161" s="1709"/>
      <c r="BM161" s="1709"/>
      <c r="BN161" s="1709"/>
      <c r="BO161" s="1709"/>
      <c r="BP161" s="1709"/>
      <c r="BQ161" s="1709"/>
      <c r="BR161" s="1709"/>
      <c r="BS161" s="1709"/>
      <c r="BT161" s="1709"/>
      <c r="BU161" s="1709"/>
      <c r="BV161" s="1709"/>
      <c r="BW161" s="1709"/>
      <c r="BX161" s="1709"/>
      <c r="BY161" s="1709"/>
      <c r="BZ161" s="1709"/>
      <c r="CA161" s="1709"/>
      <c r="CB161" s="1709"/>
      <c r="CC161" s="1709"/>
      <c r="CD161" s="1709"/>
      <c r="CE161" s="1709"/>
      <c r="CF161" s="1709"/>
      <c r="CG161" s="1709"/>
      <c r="CH161" s="1709"/>
      <c r="CI161" s="1709"/>
      <c r="CJ161" s="1709"/>
      <c r="CK161" s="1709"/>
      <c r="CL161" s="1709"/>
      <c r="CM161" s="1709"/>
      <c r="CN161" s="1709"/>
      <c r="CO161" s="1709"/>
      <c r="CP161" s="1709"/>
      <c r="CQ161" s="1709"/>
      <c r="CR161" s="1709"/>
      <c r="CS161" s="1709"/>
      <c r="CT161" s="1709"/>
      <c r="CU161" s="1709"/>
      <c r="CV161" s="1709"/>
      <c r="CW161" s="1709"/>
      <c r="CX161" s="1709"/>
      <c r="CY161" s="1709"/>
      <c r="CZ161" s="1709"/>
      <c r="DA161" s="1709"/>
      <c r="DB161" s="1709"/>
      <c r="DC161" s="1709"/>
      <c r="DD161" s="1709"/>
      <c r="DE161" s="1709"/>
      <c r="DF161" s="1709"/>
      <c r="DG161" s="1709"/>
      <c r="DH161" s="1709"/>
      <c r="DI161" s="1709"/>
      <c r="DJ161" s="1709"/>
      <c r="DK161" s="1709"/>
      <c r="DL161" s="1709"/>
      <c r="DM161" s="1709"/>
      <c r="DN161" s="1709"/>
      <c r="DO161" s="1709"/>
      <c r="DP161" s="1709"/>
      <c r="DQ161" s="1709"/>
      <c r="DR161" s="1709"/>
      <c r="DS161" s="1709"/>
      <c r="DT161" s="1709"/>
      <c r="DU161" s="1709"/>
      <c r="DV161" s="1709"/>
      <c r="DW161" s="1709"/>
      <c r="DX161" s="1709"/>
      <c r="DY161" s="1709"/>
      <c r="DZ161" s="1709"/>
      <c r="EA161" s="1709"/>
      <c r="EB161" s="1709"/>
      <c r="EC161" s="1709"/>
      <c r="ED161" s="1709"/>
      <c r="EE161" s="1709"/>
      <c r="EF161" s="1709"/>
      <c r="EG161" s="1709"/>
      <c r="EH161" s="1709"/>
      <c r="EI161" s="1709"/>
      <c r="EJ161" s="1709"/>
      <c r="EK161" s="1709"/>
      <c r="EL161" s="1709"/>
      <c r="EM161" s="1709"/>
      <c r="EN161" s="1709"/>
      <c r="EO161" s="1709"/>
      <c r="EP161" s="1709"/>
      <c r="EQ161" s="1709"/>
      <c r="ER161" s="1709"/>
      <c r="ES161" s="1709"/>
      <c r="ET161" s="1709"/>
      <c r="EU161" s="1709"/>
      <c r="EV161" s="1709"/>
      <c r="EW161" s="1709"/>
      <c r="EX161" s="1709"/>
      <c r="EY161" s="1709"/>
      <c r="EZ161" s="1709"/>
      <c r="FA161" s="1709"/>
      <c r="FB161" s="1709"/>
      <c r="FC161" s="1709"/>
      <c r="FD161" s="1709"/>
      <c r="FE161" s="1709"/>
      <c r="FF161" s="1709"/>
      <c r="FG161" s="1709"/>
      <c r="FH161" s="1709"/>
      <c r="FI161" s="1709"/>
      <c r="FJ161" s="1709"/>
      <c r="FK161" s="1709"/>
      <c r="FL161" s="1709"/>
      <c r="FM161" s="1709"/>
      <c r="FN161" s="1709"/>
      <c r="FO161" s="1709"/>
      <c r="FP161" s="1709"/>
      <c r="FQ161" s="1709"/>
      <c r="FR161" s="1709"/>
      <c r="FS161" s="1709"/>
      <c r="FT161" s="1709"/>
      <c r="FU161" s="1709"/>
      <c r="FV161" s="1709"/>
      <c r="FW161" s="1709"/>
      <c r="FX161" s="1709"/>
      <c r="FY161" s="1709"/>
      <c r="FZ161" s="1709"/>
      <c r="GA161" s="1709"/>
      <c r="GB161" s="1709"/>
      <c r="GC161" s="1709"/>
      <c r="GD161" s="1709"/>
      <c r="GE161" s="1709"/>
      <c r="GF161" s="1709"/>
      <c r="GG161" s="1709"/>
      <c r="GH161" s="1709"/>
      <c r="GI161" s="1709"/>
      <c r="GJ161" s="1709"/>
      <c r="GK161" s="1709"/>
      <c r="GL161" s="1709"/>
      <c r="GM161" s="1709"/>
      <c r="GN161" s="1709"/>
      <c r="GO161" s="1709"/>
      <c r="GP161" s="1709"/>
      <c r="GQ161" s="1709"/>
      <c r="GR161" s="1709"/>
      <c r="GS161" s="1709"/>
      <c r="GT161" s="1709"/>
      <c r="GU161" s="1709"/>
      <c r="GV161" s="1709"/>
      <c r="GW161" s="1709"/>
      <c r="GX161" s="1709"/>
      <c r="GY161" s="1709"/>
      <c r="GZ161" s="1709"/>
      <c r="HA161" s="1709"/>
      <c r="HB161" s="1709"/>
      <c r="HC161" s="1709"/>
      <c r="HD161" s="1709"/>
      <c r="HE161" s="1709"/>
      <c r="HF161" s="1709"/>
      <c r="HG161" s="1709"/>
      <c r="HH161" s="1709"/>
      <c r="HI161" s="1709"/>
      <c r="HJ161" s="1709"/>
      <c r="HK161" s="1709"/>
      <c r="HL161" s="1709"/>
      <c r="HM161" s="1709"/>
      <c r="HN161" s="1709"/>
      <c r="HO161" s="1709"/>
      <c r="HP161" s="1709"/>
      <c r="HQ161" s="1709"/>
      <c r="HR161" s="1709"/>
      <c r="HS161" s="1709"/>
      <c r="HT161" s="1709"/>
      <c r="HU161" s="1709"/>
      <c r="HV161" s="1709"/>
      <c r="HW161" s="1709"/>
      <c r="HX161" s="1709"/>
      <c r="HY161" s="1709"/>
      <c r="HZ161" s="1709"/>
      <c r="IA161" s="1709"/>
      <c r="IB161" s="1709"/>
      <c r="IC161" s="1709"/>
      <c r="ID161" s="1709"/>
      <c r="IE161" s="1709"/>
      <c r="IF161" s="1709"/>
      <c r="IG161" s="1709"/>
      <c r="IH161" s="1709"/>
      <c r="II161" s="1709"/>
      <c r="IJ161" s="1709"/>
      <c r="IK161" s="1709"/>
      <c r="IL161" s="1709"/>
      <c r="IM161" s="1709"/>
      <c r="IN161" s="1709"/>
      <c r="IO161" s="1709"/>
      <c r="IP161" s="1709"/>
      <c r="IQ161" s="1709"/>
      <c r="IR161" s="1709"/>
      <c r="IS161" s="1709"/>
      <c r="IT161" s="1709"/>
      <c r="IU161" s="1709"/>
      <c r="IV161" s="1709"/>
      <c r="IW161" s="1709"/>
      <c r="IX161" s="1709"/>
      <c r="IY161" s="1709"/>
      <c r="IZ161" s="1709"/>
      <c r="JA161" s="1709"/>
      <c r="JB161" s="1709"/>
      <c r="JC161" s="1709"/>
      <c r="JD161" s="1709"/>
      <c r="JE161" s="1709"/>
      <c r="JF161" s="1709"/>
      <c r="JG161" s="1709"/>
      <c r="JH161" s="1709"/>
      <c r="JI161" s="1709"/>
      <c r="JJ161" s="1709"/>
      <c r="JK161" s="1709"/>
      <c r="JL161" s="1709"/>
      <c r="JM161" s="1709"/>
      <c r="JN161" s="1709"/>
      <c r="JO161" s="1709"/>
      <c r="JP161" s="1709"/>
      <c r="JQ161" s="1709"/>
      <c r="JR161" s="1709"/>
      <c r="JS161" s="1709"/>
      <c r="JT161" s="1709"/>
      <c r="JU161" s="1709"/>
      <c r="JV161" s="1709"/>
      <c r="JW161" s="1709"/>
      <c r="JX161" s="1709"/>
      <c r="JY161" s="1709"/>
      <c r="JZ161" s="1709"/>
      <c r="KA161" s="1709"/>
      <c r="KB161" s="1709"/>
      <c r="KC161" s="1709"/>
      <c r="KD161" s="1709"/>
      <c r="KE161" s="1709"/>
      <c r="KF161" s="1709"/>
      <c r="KG161" s="1709"/>
      <c r="KH161" s="1709"/>
      <c r="KI161" s="1709"/>
      <c r="KJ161" s="1709"/>
      <c r="KK161" s="1709"/>
      <c r="KL161" s="1709"/>
      <c r="KM161" s="1709"/>
      <c r="KN161" s="1709"/>
      <c r="KO161" s="1709"/>
      <c r="KP161" s="1709"/>
      <c r="KQ161" s="1709"/>
      <c r="KR161" s="1709"/>
      <c r="KS161" s="1709"/>
      <c r="KT161" s="1709"/>
      <c r="KU161" s="1709"/>
      <c r="KV161" s="1709"/>
      <c r="KW161" s="1709"/>
      <c r="KX161" s="1709"/>
      <c r="KY161" s="1709"/>
      <c r="KZ161" s="1709"/>
      <c r="LA161" s="1709"/>
      <c r="LB161" s="1709"/>
      <c r="LC161" s="1709"/>
      <c r="LD161" s="1709"/>
      <c r="LE161" s="1709"/>
      <c r="LF161" s="1709"/>
      <c r="LG161" s="1709"/>
      <c r="LH161" s="1709"/>
      <c r="LI161" s="1710"/>
      <c r="LJ161" s="1710"/>
      <c r="LK161" s="1710"/>
      <c r="LL161" s="1710"/>
      <c r="LM161" s="1710"/>
      <c r="LN161" s="1710"/>
      <c r="LO161" s="1710"/>
      <c r="LP161" s="2495"/>
    </row>
    <row r="162" s="2036" customFormat="1" ht="47" customHeight="1" spans="1:320">
      <c r="A162" s="2040">
        <v>45995</v>
      </c>
      <c r="B162" s="1656" t="s">
        <v>484</v>
      </c>
      <c r="C162" s="1657" t="s">
        <v>195</v>
      </c>
      <c r="D162" s="1658">
        <v>4500187968</v>
      </c>
      <c r="E162" s="2252"/>
      <c r="F162" s="1658" t="s">
        <v>3395</v>
      </c>
      <c r="G162" s="2042" t="s">
        <v>2831</v>
      </c>
      <c r="H162" s="2042" t="s">
        <v>2831</v>
      </c>
      <c r="I162" s="2055" t="s">
        <v>2970</v>
      </c>
      <c r="J162" s="1667">
        <v>480</v>
      </c>
      <c r="K162" s="2056">
        <v>0</v>
      </c>
      <c r="L162" s="2056">
        <v>96</v>
      </c>
      <c r="M162" s="2056">
        <f t="shared" si="77"/>
        <v>5</v>
      </c>
      <c r="N162" s="1672">
        <v>46034</v>
      </c>
      <c r="O162" s="1672">
        <v>46032</v>
      </c>
      <c r="P162" s="2057"/>
      <c r="Q162" s="2070" t="s">
        <v>78</v>
      </c>
      <c r="R162" s="2070" t="s">
        <v>88</v>
      </c>
      <c r="S162" s="2070" t="s">
        <v>829</v>
      </c>
      <c r="T162" s="2066">
        <v>46036</v>
      </c>
      <c r="U162" s="2072" t="s">
        <v>111</v>
      </c>
      <c r="V162" s="2073">
        <v>45999</v>
      </c>
      <c r="W162" s="2074" t="s">
        <v>88</v>
      </c>
      <c r="X162" s="2073" t="s">
        <v>88</v>
      </c>
      <c r="Y162" s="2074"/>
      <c r="Z162" s="2074"/>
      <c r="AA162" s="1687" t="s">
        <v>3396</v>
      </c>
      <c r="AB162" s="1691" t="s">
        <v>855</v>
      </c>
      <c r="AC162" s="2085">
        <v>0.9974</v>
      </c>
      <c r="AD162" s="2086">
        <f t="shared" si="74"/>
        <v>478.752</v>
      </c>
      <c r="AE162" s="1699"/>
      <c r="AF162" s="2090" t="s">
        <v>81</v>
      </c>
      <c r="AG162" s="2090"/>
      <c r="AH162" s="2097">
        <f t="shared" si="80"/>
        <v>480</v>
      </c>
      <c r="AI162" s="2494"/>
      <c r="AJ162" s="2494"/>
      <c r="AK162" s="2097">
        <f t="shared" si="90"/>
        <v>20</v>
      </c>
      <c r="AL162" s="2494"/>
      <c r="AM162" s="2494"/>
      <c r="AN162" s="2494"/>
      <c r="AO162" s="2097" t="s">
        <v>63</v>
      </c>
      <c r="AP162" s="2097">
        <f t="shared" si="81"/>
        <v>480</v>
      </c>
      <c r="AQ162" s="2097"/>
      <c r="AR162" s="1822">
        <f t="shared" si="82"/>
        <v>80</v>
      </c>
      <c r="AS162" s="1822">
        <f t="shared" si="83"/>
        <v>80</v>
      </c>
      <c r="AT162" s="1822">
        <f t="shared" si="84"/>
        <v>80</v>
      </c>
      <c r="AU162" s="1822">
        <f t="shared" si="85"/>
        <v>80</v>
      </c>
      <c r="AV162" s="1822">
        <f t="shared" si="86"/>
        <v>80</v>
      </c>
      <c r="AW162" s="1822">
        <f t="shared" si="87"/>
        <v>80</v>
      </c>
      <c r="AX162" s="1822"/>
      <c r="AY162" s="1822">
        <f t="shared" si="88"/>
        <v>76.6666666666667</v>
      </c>
      <c r="AZ162" s="1822">
        <f t="shared" si="89"/>
        <v>3.33333333333333</v>
      </c>
      <c r="BA162" s="2056"/>
      <c r="BB162" s="2113"/>
      <c r="BC162" s="2114"/>
      <c r="BD162" s="2114"/>
      <c r="BE162" s="2114"/>
      <c r="BF162" s="2114"/>
      <c r="BG162" s="2114"/>
      <c r="BH162" s="2114"/>
      <c r="BI162" s="2114"/>
      <c r="BJ162" s="2114"/>
      <c r="BK162" s="2114"/>
      <c r="BL162" s="2114"/>
      <c r="BM162" s="2114"/>
      <c r="BN162" s="2114"/>
      <c r="BO162" s="2114"/>
      <c r="BP162" s="2114"/>
      <c r="BQ162" s="2114"/>
      <c r="BR162" s="2114"/>
      <c r="BS162" s="2114"/>
      <c r="BT162" s="2114"/>
      <c r="BU162" s="2114"/>
      <c r="BV162" s="2114"/>
      <c r="BW162" s="2114"/>
      <c r="BX162" s="2114"/>
      <c r="BY162" s="2114"/>
      <c r="BZ162" s="2114"/>
      <c r="CA162" s="2114"/>
      <c r="CB162" s="2114"/>
      <c r="CC162" s="2114"/>
      <c r="CD162" s="2114"/>
      <c r="CE162" s="2114"/>
      <c r="CF162" s="2114"/>
      <c r="CG162" s="2114"/>
      <c r="CH162" s="2114"/>
      <c r="CI162" s="2114"/>
      <c r="CJ162" s="2114"/>
      <c r="CK162" s="2114"/>
      <c r="CL162" s="2114"/>
      <c r="CM162" s="2114"/>
      <c r="CN162" s="2114"/>
      <c r="CO162" s="2114"/>
      <c r="CP162" s="2114"/>
      <c r="CQ162" s="2114"/>
      <c r="CR162" s="2114"/>
      <c r="CS162" s="2114"/>
      <c r="CT162" s="2114"/>
      <c r="CU162" s="2114"/>
      <c r="CV162" s="2114"/>
      <c r="CW162" s="2114"/>
      <c r="CX162" s="2114"/>
      <c r="CY162" s="2114"/>
      <c r="CZ162" s="2114"/>
      <c r="DA162" s="2114"/>
      <c r="DB162" s="2114"/>
      <c r="DC162" s="2114"/>
      <c r="DD162" s="2114"/>
      <c r="DE162" s="2114"/>
      <c r="DF162" s="2114"/>
      <c r="DG162" s="2114"/>
      <c r="DH162" s="2114"/>
      <c r="DI162" s="2114"/>
      <c r="DJ162" s="2114"/>
      <c r="DK162" s="2114"/>
      <c r="DL162" s="2114"/>
      <c r="DM162" s="2114"/>
      <c r="DN162" s="2114"/>
      <c r="DO162" s="2114"/>
      <c r="DP162" s="2114"/>
      <c r="DQ162" s="2114"/>
      <c r="DR162" s="2114"/>
      <c r="DS162" s="2114"/>
      <c r="DT162" s="2114"/>
      <c r="DU162" s="2114"/>
      <c r="DV162" s="2114"/>
      <c r="DW162" s="2114"/>
      <c r="DX162" s="2114"/>
      <c r="DY162" s="2114"/>
      <c r="DZ162" s="2114"/>
      <c r="EA162" s="2114"/>
      <c r="EB162" s="2114"/>
      <c r="EC162" s="2114"/>
      <c r="ED162" s="2114"/>
      <c r="EE162" s="2114"/>
      <c r="EF162" s="2114"/>
      <c r="EG162" s="2114"/>
      <c r="EH162" s="2114"/>
      <c r="EI162" s="2114"/>
      <c r="EJ162" s="2114"/>
      <c r="EK162" s="2114"/>
      <c r="EL162" s="2114"/>
      <c r="EM162" s="2114"/>
      <c r="EN162" s="2114"/>
      <c r="EO162" s="2114"/>
      <c r="EP162" s="2114"/>
      <c r="EQ162" s="2114"/>
      <c r="ER162" s="2114"/>
      <c r="ES162" s="2114"/>
      <c r="ET162" s="2114"/>
      <c r="EU162" s="2114"/>
      <c r="EV162" s="2114"/>
      <c r="EW162" s="2114"/>
      <c r="EX162" s="2114"/>
      <c r="EY162" s="2114"/>
      <c r="EZ162" s="2114"/>
      <c r="FA162" s="2114"/>
      <c r="FB162" s="2114"/>
      <c r="FC162" s="2114"/>
      <c r="FD162" s="2114"/>
      <c r="FE162" s="2114"/>
      <c r="FF162" s="2114"/>
      <c r="FG162" s="2114"/>
      <c r="FH162" s="2114"/>
      <c r="FI162" s="2114"/>
      <c r="FJ162" s="2114"/>
      <c r="FK162" s="2114"/>
      <c r="FL162" s="2114"/>
      <c r="FM162" s="2114"/>
      <c r="FN162" s="2114"/>
      <c r="FO162" s="2114"/>
      <c r="FP162" s="2114"/>
      <c r="FQ162" s="2114"/>
      <c r="FR162" s="2114"/>
      <c r="FS162" s="2114"/>
      <c r="FT162" s="2114"/>
      <c r="FU162" s="2114"/>
      <c r="FV162" s="2114"/>
      <c r="FW162" s="2114"/>
      <c r="FX162" s="2114"/>
      <c r="FY162" s="2114"/>
      <c r="FZ162" s="2114"/>
      <c r="GA162" s="2114"/>
      <c r="GB162" s="2114"/>
      <c r="GC162" s="2114"/>
      <c r="GD162" s="2114"/>
      <c r="GE162" s="2114"/>
      <c r="GF162" s="2114"/>
      <c r="GG162" s="2114"/>
      <c r="GH162" s="2114"/>
      <c r="GI162" s="2114"/>
      <c r="GJ162" s="2114"/>
      <c r="GK162" s="2114"/>
      <c r="GL162" s="2114"/>
      <c r="GM162" s="2114"/>
      <c r="GN162" s="2114"/>
      <c r="GO162" s="2114"/>
      <c r="GP162" s="2114"/>
      <c r="GQ162" s="2114"/>
      <c r="GR162" s="2114"/>
      <c r="GS162" s="2114"/>
      <c r="GT162" s="2114"/>
      <c r="GU162" s="2114"/>
      <c r="GV162" s="2114"/>
      <c r="GW162" s="2114"/>
      <c r="GX162" s="2114"/>
      <c r="GY162" s="2114"/>
      <c r="GZ162" s="2114"/>
      <c r="HA162" s="2114"/>
      <c r="HB162" s="2114"/>
      <c r="HC162" s="2114"/>
      <c r="HD162" s="2114"/>
      <c r="HE162" s="2114"/>
      <c r="HF162" s="2114"/>
      <c r="HG162" s="2114"/>
      <c r="HH162" s="2114"/>
      <c r="HI162" s="2114"/>
      <c r="HJ162" s="2114"/>
      <c r="HK162" s="2114"/>
      <c r="HL162" s="2114"/>
      <c r="HM162" s="2114"/>
      <c r="HN162" s="2114"/>
      <c r="HO162" s="2114"/>
      <c r="HP162" s="2114"/>
      <c r="HQ162" s="2114"/>
      <c r="HR162" s="2114"/>
      <c r="HS162" s="2114"/>
      <c r="HT162" s="2114"/>
      <c r="HU162" s="2114"/>
      <c r="HV162" s="2114"/>
      <c r="HW162" s="2114"/>
      <c r="HX162" s="2114"/>
      <c r="HY162" s="2114"/>
      <c r="HZ162" s="2114"/>
      <c r="IA162" s="2114"/>
      <c r="IB162" s="2114"/>
      <c r="IC162" s="2114"/>
      <c r="ID162" s="2114"/>
      <c r="IE162" s="2114"/>
      <c r="IF162" s="2114"/>
      <c r="IG162" s="2114"/>
      <c r="IH162" s="2114"/>
      <c r="II162" s="2114"/>
      <c r="IJ162" s="2114"/>
      <c r="IK162" s="2114"/>
      <c r="IL162" s="2114"/>
      <c r="IM162" s="2114"/>
      <c r="IN162" s="2114"/>
      <c r="IO162" s="2114"/>
      <c r="IP162" s="2114"/>
      <c r="IQ162" s="2114"/>
      <c r="IR162" s="2114"/>
      <c r="IS162" s="2114"/>
      <c r="IT162" s="2114"/>
      <c r="IU162" s="2114"/>
      <c r="IV162" s="2114"/>
      <c r="IW162" s="2114"/>
      <c r="IX162" s="2114"/>
      <c r="IY162" s="2114"/>
      <c r="IZ162" s="2114"/>
      <c r="JA162" s="2114"/>
      <c r="JB162" s="2114"/>
      <c r="JC162" s="2114"/>
      <c r="JD162" s="2114"/>
      <c r="JE162" s="2114"/>
      <c r="JF162" s="2114"/>
      <c r="JG162" s="2114"/>
      <c r="JH162" s="2114"/>
      <c r="JI162" s="2114"/>
      <c r="JJ162" s="2114"/>
      <c r="JK162" s="2114"/>
      <c r="JL162" s="2114"/>
      <c r="JM162" s="2114"/>
      <c r="JN162" s="2114"/>
      <c r="JO162" s="2114"/>
      <c r="JP162" s="2114"/>
      <c r="JQ162" s="2114"/>
      <c r="JR162" s="2114"/>
      <c r="JS162" s="2114"/>
      <c r="JT162" s="2114"/>
      <c r="JU162" s="2114"/>
      <c r="JV162" s="2114"/>
      <c r="JW162" s="2114"/>
      <c r="JX162" s="2114"/>
      <c r="JY162" s="2114"/>
      <c r="JZ162" s="2114"/>
      <c r="KA162" s="2114"/>
      <c r="KB162" s="2114"/>
      <c r="KC162" s="2114"/>
      <c r="KD162" s="2114"/>
      <c r="KE162" s="2114"/>
      <c r="KF162" s="2114"/>
      <c r="KG162" s="2114"/>
      <c r="KH162" s="2114"/>
      <c r="KI162" s="2114"/>
      <c r="KJ162" s="2114"/>
      <c r="KK162" s="2114"/>
      <c r="KL162" s="2114"/>
      <c r="KM162" s="2114"/>
      <c r="KN162" s="2114"/>
      <c r="KO162" s="2114"/>
      <c r="KP162" s="2114"/>
      <c r="KQ162" s="2114"/>
      <c r="KR162" s="2114"/>
      <c r="KS162" s="2114"/>
      <c r="KT162" s="2114"/>
      <c r="KU162" s="2114"/>
      <c r="KV162" s="2114"/>
      <c r="KW162" s="2114"/>
      <c r="KX162" s="2114"/>
      <c r="KY162" s="2114"/>
      <c r="KZ162" s="2114"/>
      <c r="LA162" s="2114"/>
      <c r="LB162" s="2114"/>
      <c r="LC162" s="2114"/>
      <c r="LD162" s="2114"/>
      <c r="LE162" s="2114"/>
      <c r="LF162" s="2114"/>
      <c r="LG162" s="2114"/>
      <c r="LH162" s="2114"/>
    </row>
    <row r="163" s="1483" customFormat="1" ht="47" customHeight="1" spans="1:328">
      <c r="A163" s="2478">
        <v>45986</v>
      </c>
      <c r="B163" s="2198" t="s">
        <v>1738</v>
      </c>
      <c r="C163" s="2199" t="s">
        <v>342</v>
      </c>
      <c r="D163" s="2200">
        <v>4500186899</v>
      </c>
      <c r="E163" s="2252" t="s">
        <v>3397</v>
      </c>
      <c r="F163" s="1658" t="s">
        <v>3398</v>
      </c>
      <c r="G163" s="2042" t="s">
        <v>2831</v>
      </c>
      <c r="H163" s="2042" t="s">
        <v>2831</v>
      </c>
      <c r="I163" s="2055" t="s">
        <v>2970</v>
      </c>
      <c r="J163" s="1667">
        <v>17568</v>
      </c>
      <c r="K163" s="2056">
        <v>0</v>
      </c>
      <c r="L163" s="2056">
        <v>96</v>
      </c>
      <c r="M163" s="2056">
        <f t="shared" si="77"/>
        <v>183</v>
      </c>
      <c r="N163" s="1672">
        <v>46038</v>
      </c>
      <c r="O163" s="1672">
        <v>46036</v>
      </c>
      <c r="P163" s="2057"/>
      <c r="Q163" s="2070" t="s">
        <v>78</v>
      </c>
      <c r="R163" s="2070" t="s">
        <v>1634</v>
      </c>
      <c r="S163" s="2070" t="s">
        <v>829</v>
      </c>
      <c r="T163" s="2072"/>
      <c r="U163" s="2072" t="s">
        <v>111</v>
      </c>
      <c r="V163" s="2073">
        <v>45972</v>
      </c>
      <c r="W163" s="2074" t="s">
        <v>88</v>
      </c>
      <c r="X163" s="2074" t="s">
        <v>3176</v>
      </c>
      <c r="Y163" s="2074" t="s">
        <v>3385</v>
      </c>
      <c r="Z163" s="2074"/>
      <c r="AA163" s="1687" t="s">
        <v>3386</v>
      </c>
      <c r="AB163" s="1854" t="s">
        <v>1563</v>
      </c>
      <c r="AC163" s="2221">
        <v>1.0037</v>
      </c>
      <c r="AD163" s="2222">
        <f t="shared" si="74"/>
        <v>17633.0016</v>
      </c>
      <c r="AE163" s="2469"/>
      <c r="AF163" s="1696" t="s">
        <v>81</v>
      </c>
      <c r="AG163" s="2492"/>
      <c r="AH163" s="2097">
        <f t="shared" si="80"/>
        <v>17568</v>
      </c>
      <c r="AI163" s="2494"/>
      <c r="AJ163" s="2494"/>
      <c r="AK163" s="2097">
        <f t="shared" si="90"/>
        <v>732</v>
      </c>
      <c r="AL163" s="2494"/>
      <c r="AM163" s="2494"/>
      <c r="AN163" s="2494"/>
      <c r="AO163" s="2097" t="s">
        <v>63</v>
      </c>
      <c r="AP163" s="2097">
        <f t="shared" si="81"/>
        <v>17568</v>
      </c>
      <c r="AQ163" s="2494"/>
      <c r="AR163" s="1702">
        <f t="shared" si="82"/>
        <v>2928</v>
      </c>
      <c r="AS163" s="1702">
        <f t="shared" si="83"/>
        <v>2928</v>
      </c>
      <c r="AT163" s="1702">
        <f t="shared" si="84"/>
        <v>2928</v>
      </c>
      <c r="AU163" s="1702">
        <f t="shared" si="85"/>
        <v>2928</v>
      </c>
      <c r="AV163" s="1702">
        <f t="shared" si="86"/>
        <v>2928</v>
      </c>
      <c r="AW163" s="1702">
        <f t="shared" si="87"/>
        <v>2928</v>
      </c>
      <c r="AX163" s="1702"/>
      <c r="AY163" s="1702">
        <f t="shared" si="88"/>
        <v>2806</v>
      </c>
      <c r="AZ163" s="1702">
        <f t="shared" si="89"/>
        <v>122</v>
      </c>
      <c r="BA163" s="1707"/>
      <c r="BB163" s="1708"/>
      <c r="BC163" s="1709"/>
      <c r="BD163" s="1709"/>
      <c r="BE163" s="1709"/>
      <c r="BF163" s="1709"/>
      <c r="BG163" s="1709"/>
      <c r="BH163" s="1709"/>
      <c r="BI163" s="1709"/>
      <c r="BJ163" s="1709"/>
      <c r="BK163" s="1709"/>
      <c r="BL163" s="1709"/>
      <c r="BM163" s="1709"/>
      <c r="BN163" s="1709"/>
      <c r="BO163" s="1709"/>
      <c r="BP163" s="1709"/>
      <c r="BQ163" s="1709"/>
      <c r="BR163" s="1709"/>
      <c r="BS163" s="1709"/>
      <c r="BT163" s="1709"/>
      <c r="BU163" s="1709"/>
      <c r="BV163" s="1709"/>
      <c r="BW163" s="1709"/>
      <c r="BX163" s="1709"/>
      <c r="BY163" s="1709"/>
      <c r="BZ163" s="1709"/>
      <c r="CA163" s="1709"/>
      <c r="CB163" s="1709"/>
      <c r="CC163" s="1709"/>
      <c r="CD163" s="1709"/>
      <c r="CE163" s="1709"/>
      <c r="CF163" s="1709"/>
      <c r="CG163" s="1709"/>
      <c r="CH163" s="1709"/>
      <c r="CI163" s="1709"/>
      <c r="CJ163" s="1709"/>
      <c r="CK163" s="1709"/>
      <c r="CL163" s="1709"/>
      <c r="CM163" s="1709"/>
      <c r="CN163" s="1709"/>
      <c r="CO163" s="1709"/>
      <c r="CP163" s="1709"/>
      <c r="CQ163" s="1709"/>
      <c r="CR163" s="1709"/>
      <c r="CS163" s="1709"/>
      <c r="CT163" s="1709"/>
      <c r="CU163" s="1709"/>
      <c r="CV163" s="1709"/>
      <c r="CW163" s="1709"/>
      <c r="CX163" s="1709"/>
      <c r="CY163" s="1709"/>
      <c r="CZ163" s="1709"/>
      <c r="DA163" s="1709"/>
      <c r="DB163" s="1709"/>
      <c r="DC163" s="1709"/>
      <c r="DD163" s="1709"/>
      <c r="DE163" s="1709"/>
      <c r="DF163" s="1709"/>
      <c r="DG163" s="1709"/>
      <c r="DH163" s="1709"/>
      <c r="DI163" s="1709"/>
      <c r="DJ163" s="1709"/>
      <c r="DK163" s="1709"/>
      <c r="DL163" s="1709"/>
      <c r="DM163" s="1709"/>
      <c r="DN163" s="1709"/>
      <c r="DO163" s="1709"/>
      <c r="DP163" s="1709"/>
      <c r="DQ163" s="1709"/>
      <c r="DR163" s="1709"/>
      <c r="DS163" s="1709"/>
      <c r="DT163" s="1709"/>
      <c r="DU163" s="1709"/>
      <c r="DV163" s="1709"/>
      <c r="DW163" s="1709"/>
      <c r="DX163" s="1709"/>
      <c r="DY163" s="1709"/>
      <c r="DZ163" s="1709"/>
      <c r="EA163" s="1709"/>
      <c r="EB163" s="1709"/>
      <c r="EC163" s="1709"/>
      <c r="ED163" s="1709"/>
      <c r="EE163" s="1709"/>
      <c r="EF163" s="1709"/>
      <c r="EG163" s="1709"/>
      <c r="EH163" s="1709"/>
      <c r="EI163" s="1709"/>
      <c r="EJ163" s="1709"/>
      <c r="EK163" s="1709"/>
      <c r="EL163" s="1709"/>
      <c r="EM163" s="1709"/>
      <c r="EN163" s="1709"/>
      <c r="EO163" s="1709"/>
      <c r="EP163" s="1709"/>
      <c r="EQ163" s="1709"/>
      <c r="ER163" s="1709"/>
      <c r="ES163" s="1709"/>
      <c r="ET163" s="1709"/>
      <c r="EU163" s="1709"/>
      <c r="EV163" s="1709"/>
      <c r="EW163" s="1709"/>
      <c r="EX163" s="1709"/>
      <c r="EY163" s="1709"/>
      <c r="EZ163" s="1709"/>
      <c r="FA163" s="1709"/>
      <c r="FB163" s="1709"/>
      <c r="FC163" s="1709"/>
      <c r="FD163" s="1709"/>
      <c r="FE163" s="1709"/>
      <c r="FF163" s="1709"/>
      <c r="FG163" s="1709"/>
      <c r="FH163" s="1709"/>
      <c r="FI163" s="1709"/>
      <c r="FJ163" s="1709"/>
      <c r="FK163" s="1709"/>
      <c r="FL163" s="1709"/>
      <c r="FM163" s="1709"/>
      <c r="FN163" s="1709"/>
      <c r="FO163" s="1709"/>
      <c r="FP163" s="1709"/>
      <c r="FQ163" s="1709"/>
      <c r="FR163" s="1709"/>
      <c r="FS163" s="1709"/>
      <c r="FT163" s="1709"/>
      <c r="FU163" s="1709"/>
      <c r="FV163" s="1709"/>
      <c r="FW163" s="1709"/>
      <c r="FX163" s="1709"/>
      <c r="FY163" s="1709"/>
      <c r="FZ163" s="1709"/>
      <c r="GA163" s="1709"/>
      <c r="GB163" s="1709"/>
      <c r="GC163" s="1709"/>
      <c r="GD163" s="1709"/>
      <c r="GE163" s="1709"/>
      <c r="GF163" s="1709"/>
      <c r="GG163" s="1709"/>
      <c r="GH163" s="1709"/>
      <c r="GI163" s="1709"/>
      <c r="GJ163" s="1709"/>
      <c r="GK163" s="1709"/>
      <c r="GL163" s="1709"/>
      <c r="GM163" s="1709"/>
      <c r="GN163" s="1709"/>
      <c r="GO163" s="1709"/>
      <c r="GP163" s="1709"/>
      <c r="GQ163" s="1709"/>
      <c r="GR163" s="1709"/>
      <c r="GS163" s="1709"/>
      <c r="GT163" s="1709"/>
      <c r="GU163" s="1709"/>
      <c r="GV163" s="1709"/>
      <c r="GW163" s="1709"/>
      <c r="GX163" s="1709"/>
      <c r="GY163" s="1709"/>
      <c r="GZ163" s="1709"/>
      <c r="HA163" s="1709"/>
      <c r="HB163" s="1709"/>
      <c r="HC163" s="1709"/>
      <c r="HD163" s="1709"/>
      <c r="HE163" s="1709"/>
      <c r="HF163" s="1709"/>
      <c r="HG163" s="1709"/>
      <c r="HH163" s="1709"/>
      <c r="HI163" s="1709"/>
      <c r="HJ163" s="1709"/>
      <c r="HK163" s="1709"/>
      <c r="HL163" s="1709"/>
      <c r="HM163" s="1709"/>
      <c r="HN163" s="1709"/>
      <c r="HO163" s="1709"/>
      <c r="HP163" s="1709"/>
      <c r="HQ163" s="1709"/>
      <c r="HR163" s="1709"/>
      <c r="HS163" s="1709"/>
      <c r="HT163" s="1709"/>
      <c r="HU163" s="1709"/>
      <c r="HV163" s="1709"/>
      <c r="HW163" s="1709"/>
      <c r="HX163" s="1709"/>
      <c r="HY163" s="1709"/>
      <c r="HZ163" s="1709"/>
      <c r="IA163" s="1709"/>
      <c r="IB163" s="1709"/>
      <c r="IC163" s="1709"/>
      <c r="ID163" s="1709"/>
      <c r="IE163" s="1709"/>
      <c r="IF163" s="1709"/>
      <c r="IG163" s="1709"/>
      <c r="IH163" s="1709"/>
      <c r="II163" s="1709"/>
      <c r="IJ163" s="1709"/>
      <c r="IK163" s="1709"/>
      <c r="IL163" s="1709"/>
      <c r="IM163" s="1709"/>
      <c r="IN163" s="1709"/>
      <c r="IO163" s="1709"/>
      <c r="IP163" s="1709"/>
      <c r="IQ163" s="1709"/>
      <c r="IR163" s="1709"/>
      <c r="IS163" s="1709"/>
      <c r="IT163" s="1709"/>
      <c r="IU163" s="1709"/>
      <c r="IV163" s="1709"/>
      <c r="IW163" s="1709"/>
      <c r="IX163" s="1709"/>
      <c r="IY163" s="1709"/>
      <c r="IZ163" s="1709"/>
      <c r="JA163" s="1709"/>
      <c r="JB163" s="1709"/>
      <c r="JC163" s="1709"/>
      <c r="JD163" s="1709"/>
      <c r="JE163" s="1709"/>
      <c r="JF163" s="1709"/>
      <c r="JG163" s="1709"/>
      <c r="JH163" s="1709"/>
      <c r="JI163" s="1709"/>
      <c r="JJ163" s="1709"/>
      <c r="JK163" s="1709"/>
      <c r="JL163" s="1709"/>
      <c r="JM163" s="1709"/>
      <c r="JN163" s="1709"/>
      <c r="JO163" s="1709"/>
      <c r="JP163" s="1709"/>
      <c r="JQ163" s="1709"/>
      <c r="JR163" s="1709"/>
      <c r="JS163" s="1709"/>
      <c r="JT163" s="1709"/>
      <c r="JU163" s="1709"/>
      <c r="JV163" s="1709"/>
      <c r="JW163" s="1709"/>
      <c r="JX163" s="1709"/>
      <c r="JY163" s="1709"/>
      <c r="JZ163" s="1709"/>
      <c r="KA163" s="1709"/>
      <c r="KB163" s="1709"/>
      <c r="KC163" s="1709"/>
      <c r="KD163" s="1709"/>
      <c r="KE163" s="1709"/>
      <c r="KF163" s="1709"/>
      <c r="KG163" s="1709"/>
      <c r="KH163" s="1709"/>
      <c r="KI163" s="1709"/>
      <c r="KJ163" s="1709"/>
      <c r="KK163" s="1709"/>
      <c r="KL163" s="1709"/>
      <c r="KM163" s="1709"/>
      <c r="KN163" s="1709"/>
      <c r="KO163" s="1709"/>
      <c r="KP163" s="1709"/>
      <c r="KQ163" s="1709"/>
      <c r="KR163" s="1709"/>
      <c r="KS163" s="1709"/>
      <c r="KT163" s="1709"/>
      <c r="KU163" s="1709"/>
      <c r="KV163" s="1709"/>
      <c r="KW163" s="1709"/>
      <c r="KX163" s="1709"/>
      <c r="KY163" s="1709"/>
      <c r="KZ163" s="1709"/>
      <c r="LA163" s="1709"/>
      <c r="LB163" s="1709"/>
      <c r="LC163" s="1709"/>
      <c r="LD163" s="1709"/>
      <c r="LE163" s="1709"/>
      <c r="LF163" s="1709"/>
      <c r="LG163" s="1709"/>
      <c r="LH163" s="1709"/>
      <c r="LI163" s="1710"/>
      <c r="LJ163" s="1710"/>
      <c r="LK163" s="1710"/>
      <c r="LL163" s="1710"/>
      <c r="LM163" s="1710"/>
      <c r="LN163" s="1710"/>
      <c r="LO163" s="1710"/>
      <c r="LP163" s="1711"/>
    </row>
    <row r="164" s="1483" customFormat="1" ht="47" customHeight="1" spans="1:328">
      <c r="A164" s="2478">
        <v>45993</v>
      </c>
      <c r="B164" s="1656" t="s">
        <v>1738</v>
      </c>
      <c r="C164" s="1657" t="s">
        <v>342</v>
      </c>
      <c r="D164" s="1658">
        <v>4500187663</v>
      </c>
      <c r="E164" s="2252" t="s">
        <v>3399</v>
      </c>
      <c r="F164" s="1658" t="s">
        <v>3400</v>
      </c>
      <c r="G164" s="2042" t="s">
        <v>2831</v>
      </c>
      <c r="H164" s="2042" t="s">
        <v>2831</v>
      </c>
      <c r="I164" s="2055" t="s">
        <v>2970</v>
      </c>
      <c r="J164" s="1667">
        <v>19200</v>
      </c>
      <c r="K164" s="2056">
        <v>0</v>
      </c>
      <c r="L164" s="2056">
        <v>96</v>
      </c>
      <c r="M164" s="2056">
        <f t="shared" si="77"/>
        <v>200</v>
      </c>
      <c r="N164" s="1672">
        <v>46038</v>
      </c>
      <c r="O164" s="1672">
        <f>N164-2</f>
        <v>46036</v>
      </c>
      <c r="P164" s="2057"/>
      <c r="Q164" s="2070" t="s">
        <v>78</v>
      </c>
      <c r="R164" s="2070" t="s">
        <v>1634</v>
      </c>
      <c r="S164" s="2070" t="s">
        <v>829</v>
      </c>
      <c r="T164" s="2072"/>
      <c r="U164" s="2072" t="s">
        <v>111</v>
      </c>
      <c r="V164" s="2073">
        <v>45993</v>
      </c>
      <c r="W164" s="2074" t="s">
        <v>88</v>
      </c>
      <c r="X164" s="2074" t="s">
        <v>3401</v>
      </c>
      <c r="Y164" s="2074"/>
      <c r="Z164" s="2074"/>
      <c r="AA164" s="1687" t="s">
        <v>3402</v>
      </c>
      <c r="AB164" s="1854" t="s">
        <v>1563</v>
      </c>
      <c r="AC164" s="2088">
        <v>1.0037</v>
      </c>
      <c r="AD164" s="2089">
        <f t="shared" si="74"/>
        <v>19271.04</v>
      </c>
      <c r="AE164" s="2469"/>
      <c r="AF164" s="2090" t="s">
        <v>81</v>
      </c>
      <c r="AG164" s="2492"/>
      <c r="AH164" s="2097">
        <f t="shared" si="80"/>
        <v>19200</v>
      </c>
      <c r="AI164" s="2494"/>
      <c r="AJ164" s="2494"/>
      <c r="AK164" s="2097">
        <f t="shared" si="90"/>
        <v>800</v>
      </c>
      <c r="AL164" s="2494"/>
      <c r="AM164" s="2494"/>
      <c r="AN164" s="2494"/>
      <c r="AO164" s="2097" t="s">
        <v>63</v>
      </c>
      <c r="AP164" s="2097">
        <f t="shared" si="81"/>
        <v>19200</v>
      </c>
      <c r="AQ164" s="2494"/>
      <c r="AR164" s="1706">
        <f t="shared" si="82"/>
        <v>3200</v>
      </c>
      <c r="AS164" s="1706">
        <f t="shared" si="83"/>
        <v>3200</v>
      </c>
      <c r="AT164" s="1706">
        <f t="shared" si="84"/>
        <v>3200</v>
      </c>
      <c r="AU164" s="1706">
        <f t="shared" si="85"/>
        <v>3200</v>
      </c>
      <c r="AV164" s="1706">
        <f t="shared" si="86"/>
        <v>3200</v>
      </c>
      <c r="AW164" s="1706">
        <f t="shared" si="87"/>
        <v>3200</v>
      </c>
      <c r="AX164" s="1706"/>
      <c r="AY164" s="1706">
        <f t="shared" si="88"/>
        <v>3066.66666666667</v>
      </c>
      <c r="AZ164" s="1706">
        <f t="shared" si="89"/>
        <v>133.333333333333</v>
      </c>
      <c r="BA164" s="1707"/>
      <c r="BB164" s="1708"/>
      <c r="BC164" s="1709"/>
      <c r="BD164" s="1709"/>
      <c r="BE164" s="1709"/>
      <c r="BF164" s="1709"/>
      <c r="BG164" s="1709"/>
      <c r="BH164" s="1709"/>
      <c r="BI164" s="1709"/>
      <c r="BJ164" s="1709"/>
      <c r="BK164" s="1709"/>
      <c r="BL164" s="1709"/>
      <c r="BM164" s="1709"/>
      <c r="BN164" s="1709"/>
      <c r="BO164" s="1709"/>
      <c r="BP164" s="1709"/>
      <c r="BQ164" s="1709"/>
      <c r="BR164" s="1709"/>
      <c r="BS164" s="1709"/>
      <c r="BT164" s="1709"/>
      <c r="BU164" s="1709"/>
      <c r="BV164" s="1709"/>
      <c r="BW164" s="1709"/>
      <c r="BX164" s="1709"/>
      <c r="BY164" s="1709"/>
      <c r="BZ164" s="1709"/>
      <c r="CA164" s="1709"/>
      <c r="CB164" s="1709"/>
      <c r="CC164" s="1709"/>
      <c r="CD164" s="1709"/>
      <c r="CE164" s="1709"/>
      <c r="CF164" s="1709"/>
      <c r="CG164" s="1709"/>
      <c r="CH164" s="1709"/>
      <c r="CI164" s="1709"/>
      <c r="CJ164" s="1709"/>
      <c r="CK164" s="1709"/>
      <c r="CL164" s="1709"/>
      <c r="CM164" s="1709"/>
      <c r="CN164" s="1709"/>
      <c r="CO164" s="1709"/>
      <c r="CP164" s="1709"/>
      <c r="CQ164" s="1709"/>
      <c r="CR164" s="1709"/>
      <c r="CS164" s="1709"/>
      <c r="CT164" s="1709"/>
      <c r="CU164" s="1709"/>
      <c r="CV164" s="1709"/>
      <c r="CW164" s="1709"/>
      <c r="CX164" s="1709"/>
      <c r="CY164" s="1709"/>
      <c r="CZ164" s="1709"/>
      <c r="DA164" s="1709"/>
      <c r="DB164" s="1709"/>
      <c r="DC164" s="1709"/>
      <c r="DD164" s="1709"/>
      <c r="DE164" s="1709"/>
      <c r="DF164" s="1709"/>
      <c r="DG164" s="1709"/>
      <c r="DH164" s="1709"/>
      <c r="DI164" s="1709"/>
      <c r="DJ164" s="1709"/>
      <c r="DK164" s="1709"/>
      <c r="DL164" s="1709"/>
      <c r="DM164" s="1709"/>
      <c r="DN164" s="1709"/>
      <c r="DO164" s="1709"/>
      <c r="DP164" s="1709"/>
      <c r="DQ164" s="1709"/>
      <c r="DR164" s="1709"/>
      <c r="DS164" s="1709"/>
      <c r="DT164" s="1709"/>
      <c r="DU164" s="1709"/>
      <c r="DV164" s="1709"/>
      <c r="DW164" s="1709"/>
      <c r="DX164" s="1709"/>
      <c r="DY164" s="1709"/>
      <c r="DZ164" s="1709"/>
      <c r="EA164" s="1709"/>
      <c r="EB164" s="1709"/>
      <c r="EC164" s="1709"/>
      <c r="ED164" s="1709"/>
      <c r="EE164" s="1709"/>
      <c r="EF164" s="1709"/>
      <c r="EG164" s="1709"/>
      <c r="EH164" s="1709"/>
      <c r="EI164" s="1709"/>
      <c r="EJ164" s="1709"/>
      <c r="EK164" s="1709"/>
      <c r="EL164" s="1709"/>
      <c r="EM164" s="1709"/>
      <c r="EN164" s="1709"/>
      <c r="EO164" s="1709"/>
      <c r="EP164" s="1709"/>
      <c r="EQ164" s="1709"/>
      <c r="ER164" s="1709"/>
      <c r="ES164" s="1709"/>
      <c r="ET164" s="1709"/>
      <c r="EU164" s="1709"/>
      <c r="EV164" s="1709"/>
      <c r="EW164" s="1709"/>
      <c r="EX164" s="1709"/>
      <c r="EY164" s="1709"/>
      <c r="EZ164" s="1709"/>
      <c r="FA164" s="1709"/>
      <c r="FB164" s="1709"/>
      <c r="FC164" s="1709"/>
      <c r="FD164" s="1709"/>
      <c r="FE164" s="1709"/>
      <c r="FF164" s="1709"/>
      <c r="FG164" s="1709"/>
      <c r="FH164" s="1709"/>
      <c r="FI164" s="1709"/>
      <c r="FJ164" s="1709"/>
      <c r="FK164" s="1709"/>
      <c r="FL164" s="1709"/>
      <c r="FM164" s="1709"/>
      <c r="FN164" s="1709"/>
      <c r="FO164" s="1709"/>
      <c r="FP164" s="1709"/>
      <c r="FQ164" s="1709"/>
      <c r="FR164" s="1709"/>
      <c r="FS164" s="1709"/>
      <c r="FT164" s="1709"/>
      <c r="FU164" s="1709"/>
      <c r="FV164" s="1709"/>
      <c r="FW164" s="1709"/>
      <c r="FX164" s="1709"/>
      <c r="FY164" s="1709"/>
      <c r="FZ164" s="1709"/>
      <c r="GA164" s="1709"/>
      <c r="GB164" s="1709"/>
      <c r="GC164" s="1709"/>
      <c r="GD164" s="1709"/>
      <c r="GE164" s="1709"/>
      <c r="GF164" s="1709"/>
      <c r="GG164" s="1709"/>
      <c r="GH164" s="1709"/>
      <c r="GI164" s="1709"/>
      <c r="GJ164" s="1709"/>
      <c r="GK164" s="1709"/>
      <c r="GL164" s="1709"/>
      <c r="GM164" s="1709"/>
      <c r="GN164" s="1709"/>
      <c r="GO164" s="1709"/>
      <c r="GP164" s="1709"/>
      <c r="GQ164" s="1709"/>
      <c r="GR164" s="1709"/>
      <c r="GS164" s="1709"/>
      <c r="GT164" s="1709"/>
      <c r="GU164" s="1709"/>
      <c r="GV164" s="1709"/>
      <c r="GW164" s="1709"/>
      <c r="GX164" s="1709"/>
      <c r="GY164" s="1709"/>
      <c r="GZ164" s="1709"/>
      <c r="HA164" s="1709"/>
      <c r="HB164" s="1709"/>
      <c r="HC164" s="1709"/>
      <c r="HD164" s="1709"/>
      <c r="HE164" s="1709"/>
      <c r="HF164" s="1709"/>
      <c r="HG164" s="1709"/>
      <c r="HH164" s="1709"/>
      <c r="HI164" s="1709"/>
      <c r="HJ164" s="1709"/>
      <c r="HK164" s="1709"/>
      <c r="HL164" s="1709"/>
      <c r="HM164" s="1709"/>
      <c r="HN164" s="1709"/>
      <c r="HO164" s="1709"/>
      <c r="HP164" s="1709"/>
      <c r="HQ164" s="1709"/>
      <c r="HR164" s="1709"/>
      <c r="HS164" s="1709"/>
      <c r="HT164" s="1709"/>
      <c r="HU164" s="1709"/>
      <c r="HV164" s="1709"/>
      <c r="HW164" s="1709"/>
      <c r="HX164" s="1709"/>
      <c r="HY164" s="1709"/>
      <c r="HZ164" s="1709"/>
      <c r="IA164" s="1709"/>
      <c r="IB164" s="1709"/>
      <c r="IC164" s="1709"/>
      <c r="ID164" s="1709"/>
      <c r="IE164" s="1709"/>
      <c r="IF164" s="1709"/>
      <c r="IG164" s="1709"/>
      <c r="IH164" s="1709"/>
      <c r="II164" s="1709"/>
      <c r="IJ164" s="1709"/>
      <c r="IK164" s="1709"/>
      <c r="IL164" s="1709"/>
      <c r="IM164" s="1709"/>
      <c r="IN164" s="1709"/>
      <c r="IO164" s="1709"/>
      <c r="IP164" s="1709"/>
      <c r="IQ164" s="1709"/>
      <c r="IR164" s="1709"/>
      <c r="IS164" s="1709"/>
      <c r="IT164" s="1709"/>
      <c r="IU164" s="1709"/>
      <c r="IV164" s="1709"/>
      <c r="IW164" s="1709"/>
      <c r="IX164" s="1709"/>
      <c r="IY164" s="1709"/>
      <c r="IZ164" s="1709"/>
      <c r="JA164" s="1709"/>
      <c r="JB164" s="1709"/>
      <c r="JC164" s="1709"/>
      <c r="JD164" s="1709"/>
      <c r="JE164" s="1709"/>
      <c r="JF164" s="1709"/>
      <c r="JG164" s="1709"/>
      <c r="JH164" s="1709"/>
      <c r="JI164" s="1709"/>
      <c r="JJ164" s="1709"/>
      <c r="JK164" s="1709"/>
      <c r="JL164" s="1709"/>
      <c r="JM164" s="1709"/>
      <c r="JN164" s="1709"/>
      <c r="JO164" s="1709"/>
      <c r="JP164" s="1709"/>
      <c r="JQ164" s="1709"/>
      <c r="JR164" s="1709"/>
      <c r="JS164" s="1709"/>
      <c r="JT164" s="1709"/>
      <c r="JU164" s="1709"/>
      <c r="JV164" s="1709"/>
      <c r="JW164" s="1709"/>
      <c r="JX164" s="1709"/>
      <c r="JY164" s="1709"/>
      <c r="JZ164" s="1709"/>
      <c r="KA164" s="1709"/>
      <c r="KB164" s="1709"/>
      <c r="KC164" s="1709"/>
      <c r="KD164" s="1709"/>
      <c r="KE164" s="1709"/>
      <c r="KF164" s="1709"/>
      <c r="KG164" s="1709"/>
      <c r="KH164" s="1709"/>
      <c r="KI164" s="1709"/>
      <c r="KJ164" s="1709"/>
      <c r="KK164" s="1709"/>
      <c r="KL164" s="1709"/>
      <c r="KM164" s="1709"/>
      <c r="KN164" s="1709"/>
      <c r="KO164" s="1709"/>
      <c r="KP164" s="1709"/>
      <c r="KQ164" s="1709"/>
      <c r="KR164" s="1709"/>
      <c r="KS164" s="1709"/>
      <c r="KT164" s="1709"/>
      <c r="KU164" s="1709"/>
      <c r="KV164" s="1709"/>
      <c r="KW164" s="1709"/>
      <c r="KX164" s="1709"/>
      <c r="KY164" s="1709"/>
      <c r="KZ164" s="1709"/>
      <c r="LA164" s="1709"/>
      <c r="LB164" s="1709"/>
      <c r="LC164" s="1709"/>
      <c r="LD164" s="1709"/>
      <c r="LE164" s="1709"/>
      <c r="LF164" s="1709"/>
      <c r="LG164" s="1709"/>
      <c r="LH164" s="1709"/>
      <c r="LI164" s="1710"/>
      <c r="LJ164" s="1710"/>
      <c r="LK164" s="1710"/>
      <c r="LL164" s="1710"/>
      <c r="LM164" s="1710"/>
      <c r="LN164" s="1710"/>
      <c r="LO164" s="1710"/>
      <c r="LP164" s="1711"/>
    </row>
    <row r="165" s="1483" customFormat="1" ht="47" customHeight="1" spans="1:328">
      <c r="A165" s="2040">
        <v>46001</v>
      </c>
      <c r="B165" s="1649" t="s">
        <v>681</v>
      </c>
      <c r="C165" s="1650" t="s">
        <v>682</v>
      </c>
      <c r="D165" s="1651">
        <v>4500188613</v>
      </c>
      <c r="E165" s="1652" t="s">
        <v>3403</v>
      </c>
      <c r="F165" s="1658" t="s">
        <v>3404</v>
      </c>
      <c r="G165" s="2042" t="s">
        <v>2831</v>
      </c>
      <c r="H165" s="2042" t="s">
        <v>2831</v>
      </c>
      <c r="I165" s="2055" t="s">
        <v>2970</v>
      </c>
      <c r="J165" s="1667">
        <v>4800</v>
      </c>
      <c r="K165" s="2056">
        <v>0</v>
      </c>
      <c r="L165" s="2056">
        <v>96</v>
      </c>
      <c r="M165" s="2056">
        <f t="shared" si="77"/>
        <v>50</v>
      </c>
      <c r="N165" s="1670">
        <v>46038</v>
      </c>
      <c r="O165" s="1670">
        <v>46036</v>
      </c>
      <c r="P165" s="2057"/>
      <c r="Q165" s="2070" t="s">
        <v>78</v>
      </c>
      <c r="R165" s="2070" t="s">
        <v>1634</v>
      </c>
      <c r="S165" s="2070" t="s">
        <v>829</v>
      </c>
      <c r="T165" s="2066">
        <v>46044</v>
      </c>
      <c r="U165" s="2072" t="s">
        <v>111</v>
      </c>
      <c r="V165" s="2073">
        <v>46001</v>
      </c>
      <c r="W165" s="2074" t="s">
        <v>88</v>
      </c>
      <c r="X165" s="2073" t="s">
        <v>3133</v>
      </c>
      <c r="Y165" s="2074"/>
      <c r="Z165" s="2074"/>
      <c r="AA165" s="1687" t="s">
        <v>3405</v>
      </c>
      <c r="AB165" s="1854" t="s">
        <v>680</v>
      </c>
      <c r="AC165" s="2088">
        <v>1.0061</v>
      </c>
      <c r="AD165" s="2089">
        <f t="shared" si="74"/>
        <v>4829.28</v>
      </c>
      <c r="AE165" s="2469"/>
      <c r="AF165" s="2090" t="s">
        <v>81</v>
      </c>
      <c r="AG165" s="2090">
        <v>6</v>
      </c>
      <c r="AH165" s="2097">
        <f t="shared" si="80"/>
        <v>4800</v>
      </c>
      <c r="AI165" s="2097"/>
      <c r="AJ165" s="2097"/>
      <c r="AK165" s="2097">
        <f t="shared" si="90"/>
        <v>200</v>
      </c>
      <c r="AL165" s="2097"/>
      <c r="AM165" s="2097"/>
      <c r="AN165" s="2097"/>
      <c r="AO165" s="2097" t="s">
        <v>63</v>
      </c>
      <c r="AP165" s="2097">
        <f t="shared" si="81"/>
        <v>4800</v>
      </c>
      <c r="AQ165" s="2494"/>
      <c r="AR165" s="1706">
        <f t="shared" si="82"/>
        <v>800</v>
      </c>
      <c r="AS165" s="1706">
        <f t="shared" si="83"/>
        <v>800</v>
      </c>
      <c r="AT165" s="1706">
        <f t="shared" si="84"/>
        <v>800</v>
      </c>
      <c r="AU165" s="1706">
        <f t="shared" si="85"/>
        <v>800</v>
      </c>
      <c r="AV165" s="1706">
        <f t="shared" si="86"/>
        <v>800</v>
      </c>
      <c r="AW165" s="1706">
        <f t="shared" si="87"/>
        <v>800</v>
      </c>
      <c r="AX165" s="1706"/>
      <c r="AY165" s="1706">
        <f t="shared" si="88"/>
        <v>766.666666666667</v>
      </c>
      <c r="AZ165" s="1706">
        <f t="shared" si="89"/>
        <v>33.3333333333333</v>
      </c>
      <c r="BA165" s="1707"/>
      <c r="BB165" s="1708"/>
      <c r="BC165" s="1709"/>
      <c r="BD165" s="1709"/>
      <c r="BE165" s="1709"/>
      <c r="BF165" s="1709"/>
      <c r="BG165" s="1709"/>
      <c r="BH165" s="1709"/>
      <c r="BI165" s="1709"/>
      <c r="BJ165" s="1709"/>
      <c r="BK165" s="1709"/>
      <c r="BL165" s="1709"/>
      <c r="BM165" s="1709"/>
      <c r="BN165" s="1709"/>
      <c r="BO165" s="1709"/>
      <c r="BP165" s="1709"/>
      <c r="BQ165" s="1709"/>
      <c r="BR165" s="1709"/>
      <c r="BS165" s="1709"/>
      <c r="BT165" s="1709"/>
      <c r="BU165" s="1709"/>
      <c r="BV165" s="1709"/>
      <c r="BW165" s="1709"/>
      <c r="BX165" s="1709"/>
      <c r="BY165" s="1709"/>
      <c r="BZ165" s="1709"/>
      <c r="CA165" s="1709"/>
      <c r="CB165" s="1709"/>
      <c r="CC165" s="1709"/>
      <c r="CD165" s="1709"/>
      <c r="CE165" s="1709"/>
      <c r="CF165" s="1709"/>
      <c r="CG165" s="1709"/>
      <c r="CH165" s="1709"/>
      <c r="CI165" s="1709"/>
      <c r="CJ165" s="1709"/>
      <c r="CK165" s="1709"/>
      <c r="CL165" s="1709"/>
      <c r="CM165" s="1709"/>
      <c r="CN165" s="1709"/>
      <c r="CO165" s="1709"/>
      <c r="CP165" s="1709"/>
      <c r="CQ165" s="1709"/>
      <c r="CR165" s="1709"/>
      <c r="CS165" s="1709"/>
      <c r="CT165" s="1709"/>
      <c r="CU165" s="1709"/>
      <c r="CV165" s="1709"/>
      <c r="CW165" s="1709"/>
      <c r="CX165" s="1709"/>
      <c r="CY165" s="1709"/>
      <c r="CZ165" s="1709"/>
      <c r="DA165" s="1709"/>
      <c r="DB165" s="1709"/>
      <c r="DC165" s="1709"/>
      <c r="DD165" s="1709"/>
      <c r="DE165" s="1709"/>
      <c r="DF165" s="1709"/>
      <c r="DG165" s="1709"/>
      <c r="DH165" s="1709"/>
      <c r="DI165" s="1709"/>
      <c r="DJ165" s="1709"/>
      <c r="DK165" s="1709"/>
      <c r="DL165" s="1709"/>
      <c r="DM165" s="1709"/>
      <c r="DN165" s="1709"/>
      <c r="DO165" s="1709"/>
      <c r="DP165" s="1709"/>
      <c r="DQ165" s="1709"/>
      <c r="DR165" s="1709"/>
      <c r="DS165" s="1709"/>
      <c r="DT165" s="1709"/>
      <c r="DU165" s="1709"/>
      <c r="DV165" s="1709"/>
      <c r="DW165" s="1709"/>
      <c r="DX165" s="1709"/>
      <c r="DY165" s="1709"/>
      <c r="DZ165" s="1709"/>
      <c r="EA165" s="1709"/>
      <c r="EB165" s="1709"/>
      <c r="EC165" s="1709"/>
      <c r="ED165" s="1709"/>
      <c r="EE165" s="1709"/>
      <c r="EF165" s="1709"/>
      <c r="EG165" s="1709"/>
      <c r="EH165" s="1709"/>
      <c r="EI165" s="1709"/>
      <c r="EJ165" s="1709"/>
      <c r="EK165" s="1709"/>
      <c r="EL165" s="1709"/>
      <c r="EM165" s="1709"/>
      <c r="EN165" s="1709"/>
      <c r="EO165" s="1709"/>
      <c r="EP165" s="1709"/>
      <c r="EQ165" s="1709"/>
      <c r="ER165" s="1709"/>
      <c r="ES165" s="1709"/>
      <c r="ET165" s="1709"/>
      <c r="EU165" s="1709"/>
      <c r="EV165" s="1709"/>
      <c r="EW165" s="1709"/>
      <c r="EX165" s="1709"/>
      <c r="EY165" s="1709"/>
      <c r="EZ165" s="1709"/>
      <c r="FA165" s="1709"/>
      <c r="FB165" s="1709"/>
      <c r="FC165" s="1709"/>
      <c r="FD165" s="1709"/>
      <c r="FE165" s="1709"/>
      <c r="FF165" s="1709"/>
      <c r="FG165" s="1709"/>
      <c r="FH165" s="1709"/>
      <c r="FI165" s="1709"/>
      <c r="FJ165" s="1709"/>
      <c r="FK165" s="1709"/>
      <c r="FL165" s="1709"/>
      <c r="FM165" s="1709"/>
      <c r="FN165" s="1709"/>
      <c r="FO165" s="1709"/>
      <c r="FP165" s="1709"/>
      <c r="FQ165" s="1709"/>
      <c r="FR165" s="1709"/>
      <c r="FS165" s="1709"/>
      <c r="FT165" s="1709"/>
      <c r="FU165" s="1709"/>
      <c r="FV165" s="1709"/>
      <c r="FW165" s="1709"/>
      <c r="FX165" s="1709"/>
      <c r="FY165" s="1709"/>
      <c r="FZ165" s="1709"/>
      <c r="GA165" s="1709"/>
      <c r="GB165" s="1709"/>
      <c r="GC165" s="1709"/>
      <c r="GD165" s="1709"/>
      <c r="GE165" s="1709"/>
      <c r="GF165" s="1709"/>
      <c r="GG165" s="1709"/>
      <c r="GH165" s="1709"/>
      <c r="GI165" s="1709"/>
      <c r="GJ165" s="1709"/>
      <c r="GK165" s="1709"/>
      <c r="GL165" s="1709"/>
      <c r="GM165" s="1709"/>
      <c r="GN165" s="1709"/>
      <c r="GO165" s="1709"/>
      <c r="GP165" s="1709"/>
      <c r="GQ165" s="1709"/>
      <c r="GR165" s="1709"/>
      <c r="GS165" s="1709"/>
      <c r="GT165" s="1709"/>
      <c r="GU165" s="1709"/>
      <c r="GV165" s="1709"/>
      <c r="GW165" s="1709"/>
      <c r="GX165" s="1709"/>
      <c r="GY165" s="1709"/>
      <c r="GZ165" s="1709"/>
      <c r="HA165" s="1709"/>
      <c r="HB165" s="1709"/>
      <c r="HC165" s="1709"/>
      <c r="HD165" s="1709"/>
      <c r="HE165" s="1709"/>
      <c r="HF165" s="1709"/>
      <c r="HG165" s="1709"/>
      <c r="HH165" s="1709"/>
      <c r="HI165" s="1709"/>
      <c r="HJ165" s="1709"/>
      <c r="HK165" s="1709"/>
      <c r="HL165" s="1709"/>
      <c r="HM165" s="1709"/>
      <c r="HN165" s="1709"/>
      <c r="HO165" s="1709"/>
      <c r="HP165" s="1709"/>
      <c r="HQ165" s="1709"/>
      <c r="HR165" s="1709"/>
      <c r="HS165" s="1709"/>
      <c r="HT165" s="1709"/>
      <c r="HU165" s="1709"/>
      <c r="HV165" s="1709"/>
      <c r="HW165" s="1709"/>
      <c r="HX165" s="1709"/>
      <c r="HY165" s="1709"/>
      <c r="HZ165" s="1709"/>
      <c r="IA165" s="1709"/>
      <c r="IB165" s="1709"/>
      <c r="IC165" s="1709"/>
      <c r="ID165" s="1709"/>
      <c r="IE165" s="1709"/>
      <c r="IF165" s="1709"/>
      <c r="IG165" s="1709"/>
      <c r="IH165" s="1709"/>
      <c r="II165" s="1709"/>
      <c r="IJ165" s="1709"/>
      <c r="IK165" s="1709"/>
      <c r="IL165" s="1709"/>
      <c r="IM165" s="1709"/>
      <c r="IN165" s="1709"/>
      <c r="IO165" s="1709"/>
      <c r="IP165" s="1709"/>
      <c r="IQ165" s="1709"/>
      <c r="IR165" s="1709"/>
      <c r="IS165" s="1709"/>
      <c r="IT165" s="1709"/>
      <c r="IU165" s="1709"/>
      <c r="IV165" s="1709"/>
      <c r="IW165" s="1709"/>
      <c r="IX165" s="1709"/>
      <c r="IY165" s="1709"/>
      <c r="IZ165" s="1709"/>
      <c r="JA165" s="1709"/>
      <c r="JB165" s="1709"/>
      <c r="JC165" s="1709"/>
      <c r="JD165" s="1709"/>
      <c r="JE165" s="1709"/>
      <c r="JF165" s="1709"/>
      <c r="JG165" s="1709"/>
      <c r="JH165" s="1709"/>
      <c r="JI165" s="1709"/>
      <c r="JJ165" s="1709"/>
      <c r="JK165" s="1709"/>
      <c r="JL165" s="1709"/>
      <c r="JM165" s="1709"/>
      <c r="JN165" s="1709"/>
      <c r="JO165" s="1709"/>
      <c r="JP165" s="1709"/>
      <c r="JQ165" s="1709"/>
      <c r="JR165" s="1709"/>
      <c r="JS165" s="1709"/>
      <c r="JT165" s="1709"/>
      <c r="JU165" s="1709"/>
      <c r="JV165" s="1709"/>
      <c r="JW165" s="1709"/>
      <c r="JX165" s="1709"/>
      <c r="JY165" s="1709"/>
      <c r="JZ165" s="1709"/>
      <c r="KA165" s="1709"/>
      <c r="KB165" s="1709"/>
      <c r="KC165" s="1709"/>
      <c r="KD165" s="1709"/>
      <c r="KE165" s="1709"/>
      <c r="KF165" s="1709"/>
      <c r="KG165" s="1709"/>
      <c r="KH165" s="1709"/>
      <c r="KI165" s="1709"/>
      <c r="KJ165" s="1709"/>
      <c r="KK165" s="1709"/>
      <c r="KL165" s="1709"/>
      <c r="KM165" s="1709"/>
      <c r="KN165" s="1709"/>
      <c r="KO165" s="1709"/>
      <c r="KP165" s="1709"/>
      <c r="KQ165" s="1709"/>
      <c r="KR165" s="1709"/>
      <c r="KS165" s="1709"/>
      <c r="KT165" s="1709"/>
      <c r="KU165" s="1709"/>
      <c r="KV165" s="1709"/>
      <c r="KW165" s="1709"/>
      <c r="KX165" s="1709"/>
      <c r="KY165" s="1709"/>
      <c r="KZ165" s="1709"/>
      <c r="LA165" s="1709"/>
      <c r="LB165" s="1709"/>
      <c r="LC165" s="1709"/>
      <c r="LD165" s="1709"/>
      <c r="LE165" s="1709"/>
      <c r="LF165" s="1709"/>
      <c r="LG165" s="1709"/>
      <c r="LH165" s="1709"/>
      <c r="LI165" s="1710"/>
      <c r="LJ165" s="1710"/>
      <c r="LK165" s="1710"/>
      <c r="LL165" s="1710"/>
      <c r="LM165" s="1710"/>
      <c r="LN165" s="1710"/>
      <c r="LO165" s="1710"/>
      <c r="LP165" s="1711"/>
    </row>
    <row r="166" s="1483" customFormat="1" ht="47" customHeight="1" spans="1:328">
      <c r="A166" s="2478">
        <v>45985</v>
      </c>
      <c r="B166" s="1656" t="s">
        <v>3258</v>
      </c>
      <c r="C166" s="1657" t="s">
        <v>1632</v>
      </c>
      <c r="D166" s="1658">
        <v>4500183456</v>
      </c>
      <c r="E166" s="2252">
        <v>2000008399</v>
      </c>
      <c r="F166" s="1658" t="s">
        <v>3406</v>
      </c>
      <c r="G166" s="2042" t="s">
        <v>2895</v>
      </c>
      <c r="H166" s="2042" t="s">
        <v>2895</v>
      </c>
      <c r="I166" s="2055" t="s">
        <v>2926</v>
      </c>
      <c r="J166" s="1667">
        <v>1608</v>
      </c>
      <c r="K166" s="2056">
        <v>0</v>
      </c>
      <c r="L166" s="2056">
        <v>24</v>
      </c>
      <c r="M166" s="2056">
        <f t="shared" si="77"/>
        <v>67</v>
      </c>
      <c r="N166" s="1672">
        <v>46041</v>
      </c>
      <c r="O166" s="1672">
        <v>46039</v>
      </c>
      <c r="P166" s="2057"/>
      <c r="Q166" s="2070" t="s">
        <v>78</v>
      </c>
      <c r="R166" s="2070" t="s">
        <v>1634</v>
      </c>
      <c r="S166" s="2070" t="s">
        <v>829</v>
      </c>
      <c r="T166" s="2072"/>
      <c r="U166" s="2072" t="s">
        <v>168</v>
      </c>
      <c r="V166" s="2073">
        <v>46003</v>
      </c>
      <c r="W166" s="2074" t="s">
        <v>111</v>
      </c>
      <c r="X166" s="2073" t="s">
        <v>3407</v>
      </c>
      <c r="Y166" s="2074"/>
      <c r="Z166" s="2074" t="s">
        <v>3262</v>
      </c>
      <c r="AA166" s="1687" t="s">
        <v>3408</v>
      </c>
      <c r="AB166" s="1854" t="s">
        <v>651</v>
      </c>
      <c r="AC166" s="2088">
        <v>1.0012</v>
      </c>
      <c r="AD166" s="2089">
        <f t="shared" si="74"/>
        <v>1609.9296</v>
      </c>
      <c r="AE166" s="2469"/>
      <c r="AF166" s="2492" t="s">
        <v>81</v>
      </c>
      <c r="AG166" s="2090">
        <v>6</v>
      </c>
      <c r="AH166" s="2097">
        <f t="shared" si="80"/>
        <v>1608</v>
      </c>
      <c r="AI166" s="2097"/>
      <c r="AJ166" s="2097"/>
      <c r="AK166" s="2097">
        <f t="shared" si="90"/>
        <v>67</v>
      </c>
      <c r="AL166" s="2097"/>
      <c r="AM166" s="2097"/>
      <c r="AN166" s="2097"/>
      <c r="AO166" s="2097" t="s">
        <v>63</v>
      </c>
      <c r="AP166" s="2097">
        <f t="shared" si="81"/>
        <v>1608</v>
      </c>
      <c r="AQ166" s="2494"/>
      <c r="AR166" s="1706">
        <f t="shared" si="82"/>
        <v>268</v>
      </c>
      <c r="AS166" s="1706">
        <f t="shared" si="83"/>
        <v>268</v>
      </c>
      <c r="AT166" s="1706">
        <f t="shared" si="84"/>
        <v>268</v>
      </c>
      <c r="AU166" s="1706">
        <f t="shared" si="85"/>
        <v>268</v>
      </c>
      <c r="AV166" s="1706">
        <f t="shared" si="86"/>
        <v>268</v>
      </c>
      <c r="AW166" s="1706">
        <f t="shared" si="87"/>
        <v>268</v>
      </c>
      <c r="AX166" s="1706"/>
      <c r="AY166" s="1706">
        <f t="shared" si="88"/>
        <v>256.833333333333</v>
      </c>
      <c r="AZ166" s="1706">
        <f t="shared" si="89"/>
        <v>11.1666666666667</v>
      </c>
      <c r="BA166" s="1707"/>
      <c r="BB166" s="1708"/>
      <c r="BC166" s="1709"/>
      <c r="BD166" s="1709"/>
      <c r="BE166" s="1709"/>
      <c r="BF166" s="1709"/>
      <c r="BG166" s="1709"/>
      <c r="BH166" s="1709"/>
      <c r="BI166" s="1709"/>
      <c r="BJ166" s="1709"/>
      <c r="BK166" s="1709"/>
      <c r="BL166" s="1709"/>
      <c r="BM166" s="1709"/>
      <c r="BN166" s="1709"/>
      <c r="BO166" s="1709"/>
      <c r="BP166" s="1709"/>
      <c r="BQ166" s="1709"/>
      <c r="BR166" s="1709"/>
      <c r="BS166" s="1709"/>
      <c r="BT166" s="1709"/>
      <c r="BU166" s="1709"/>
      <c r="BV166" s="1709"/>
      <c r="BW166" s="1709"/>
      <c r="BX166" s="1709"/>
      <c r="BY166" s="1709"/>
      <c r="BZ166" s="1709"/>
      <c r="CA166" s="1709"/>
      <c r="CB166" s="1709"/>
      <c r="CC166" s="1709"/>
      <c r="CD166" s="1709"/>
      <c r="CE166" s="1709"/>
      <c r="CF166" s="1709"/>
      <c r="CG166" s="1709"/>
      <c r="CH166" s="1709"/>
      <c r="CI166" s="1709"/>
      <c r="CJ166" s="1709"/>
      <c r="CK166" s="1709"/>
      <c r="CL166" s="1709"/>
      <c r="CM166" s="1709"/>
      <c r="CN166" s="1709"/>
      <c r="CO166" s="1709"/>
      <c r="CP166" s="1709"/>
      <c r="CQ166" s="1709"/>
      <c r="CR166" s="1709"/>
      <c r="CS166" s="1709"/>
      <c r="CT166" s="1709"/>
      <c r="CU166" s="1709"/>
      <c r="CV166" s="1709"/>
      <c r="CW166" s="1709"/>
      <c r="CX166" s="1709"/>
      <c r="CY166" s="1709"/>
      <c r="CZ166" s="1709"/>
      <c r="DA166" s="1709"/>
      <c r="DB166" s="1709"/>
      <c r="DC166" s="1709"/>
      <c r="DD166" s="1709"/>
      <c r="DE166" s="1709"/>
      <c r="DF166" s="1709"/>
      <c r="DG166" s="1709"/>
      <c r="DH166" s="1709"/>
      <c r="DI166" s="1709"/>
      <c r="DJ166" s="1709"/>
      <c r="DK166" s="1709"/>
      <c r="DL166" s="1709"/>
      <c r="DM166" s="1709"/>
      <c r="DN166" s="1709"/>
      <c r="DO166" s="1709"/>
      <c r="DP166" s="1709"/>
      <c r="DQ166" s="1709"/>
      <c r="DR166" s="1709"/>
      <c r="DS166" s="1709"/>
      <c r="DT166" s="1709"/>
      <c r="DU166" s="1709"/>
      <c r="DV166" s="1709"/>
      <c r="DW166" s="1709"/>
      <c r="DX166" s="1709"/>
      <c r="DY166" s="1709"/>
      <c r="DZ166" s="1709"/>
      <c r="EA166" s="1709"/>
      <c r="EB166" s="1709"/>
      <c r="EC166" s="1709"/>
      <c r="ED166" s="1709"/>
      <c r="EE166" s="1709"/>
      <c r="EF166" s="1709"/>
      <c r="EG166" s="1709"/>
      <c r="EH166" s="1709"/>
      <c r="EI166" s="1709"/>
      <c r="EJ166" s="1709"/>
      <c r="EK166" s="1709"/>
      <c r="EL166" s="1709"/>
      <c r="EM166" s="1709"/>
      <c r="EN166" s="1709"/>
      <c r="EO166" s="1709"/>
      <c r="EP166" s="1709"/>
      <c r="EQ166" s="1709"/>
      <c r="ER166" s="1709"/>
      <c r="ES166" s="1709"/>
      <c r="ET166" s="1709"/>
      <c r="EU166" s="1709"/>
      <c r="EV166" s="1709"/>
      <c r="EW166" s="1709"/>
      <c r="EX166" s="1709"/>
      <c r="EY166" s="1709"/>
      <c r="EZ166" s="1709"/>
      <c r="FA166" s="1709"/>
      <c r="FB166" s="1709"/>
      <c r="FC166" s="1709"/>
      <c r="FD166" s="1709"/>
      <c r="FE166" s="1709"/>
      <c r="FF166" s="1709"/>
      <c r="FG166" s="1709"/>
      <c r="FH166" s="1709"/>
      <c r="FI166" s="1709"/>
      <c r="FJ166" s="1709"/>
      <c r="FK166" s="1709"/>
      <c r="FL166" s="1709"/>
      <c r="FM166" s="1709"/>
      <c r="FN166" s="1709"/>
      <c r="FO166" s="1709"/>
      <c r="FP166" s="1709"/>
      <c r="FQ166" s="1709"/>
      <c r="FR166" s="1709"/>
      <c r="FS166" s="1709"/>
      <c r="FT166" s="1709"/>
      <c r="FU166" s="1709"/>
      <c r="FV166" s="1709"/>
      <c r="FW166" s="1709"/>
      <c r="FX166" s="1709"/>
      <c r="FY166" s="1709"/>
      <c r="FZ166" s="1709"/>
      <c r="GA166" s="1709"/>
      <c r="GB166" s="1709"/>
      <c r="GC166" s="1709"/>
      <c r="GD166" s="1709"/>
      <c r="GE166" s="1709"/>
      <c r="GF166" s="1709"/>
      <c r="GG166" s="1709"/>
      <c r="GH166" s="1709"/>
      <c r="GI166" s="1709"/>
      <c r="GJ166" s="1709"/>
      <c r="GK166" s="1709"/>
      <c r="GL166" s="1709"/>
      <c r="GM166" s="1709"/>
      <c r="GN166" s="1709"/>
      <c r="GO166" s="1709"/>
      <c r="GP166" s="1709"/>
      <c r="GQ166" s="1709"/>
      <c r="GR166" s="1709"/>
      <c r="GS166" s="1709"/>
      <c r="GT166" s="1709"/>
      <c r="GU166" s="1709"/>
      <c r="GV166" s="1709"/>
      <c r="GW166" s="1709"/>
      <c r="GX166" s="1709"/>
      <c r="GY166" s="1709"/>
      <c r="GZ166" s="1709"/>
      <c r="HA166" s="1709"/>
      <c r="HB166" s="1709"/>
      <c r="HC166" s="1709"/>
      <c r="HD166" s="1709"/>
      <c r="HE166" s="1709"/>
      <c r="HF166" s="1709"/>
      <c r="HG166" s="1709"/>
      <c r="HH166" s="1709"/>
      <c r="HI166" s="1709"/>
      <c r="HJ166" s="1709"/>
      <c r="HK166" s="1709"/>
      <c r="HL166" s="1709"/>
      <c r="HM166" s="1709"/>
      <c r="HN166" s="1709"/>
      <c r="HO166" s="1709"/>
      <c r="HP166" s="1709"/>
      <c r="HQ166" s="1709"/>
      <c r="HR166" s="1709"/>
      <c r="HS166" s="1709"/>
      <c r="HT166" s="1709"/>
      <c r="HU166" s="1709"/>
      <c r="HV166" s="1709"/>
      <c r="HW166" s="1709"/>
      <c r="HX166" s="1709"/>
      <c r="HY166" s="1709"/>
      <c r="HZ166" s="1709"/>
      <c r="IA166" s="1709"/>
      <c r="IB166" s="1709"/>
      <c r="IC166" s="1709"/>
      <c r="ID166" s="1709"/>
      <c r="IE166" s="1709"/>
      <c r="IF166" s="1709"/>
      <c r="IG166" s="1709"/>
      <c r="IH166" s="1709"/>
      <c r="II166" s="1709"/>
      <c r="IJ166" s="1709"/>
      <c r="IK166" s="1709"/>
      <c r="IL166" s="1709"/>
      <c r="IM166" s="1709"/>
      <c r="IN166" s="1709"/>
      <c r="IO166" s="1709"/>
      <c r="IP166" s="1709"/>
      <c r="IQ166" s="1709"/>
      <c r="IR166" s="1709"/>
      <c r="IS166" s="1709"/>
      <c r="IT166" s="1709"/>
      <c r="IU166" s="1709"/>
      <c r="IV166" s="1709"/>
      <c r="IW166" s="1709"/>
      <c r="IX166" s="1709"/>
      <c r="IY166" s="1709"/>
      <c r="IZ166" s="1709"/>
      <c r="JA166" s="1709"/>
      <c r="JB166" s="1709"/>
      <c r="JC166" s="1709"/>
      <c r="JD166" s="1709"/>
      <c r="JE166" s="1709"/>
      <c r="JF166" s="1709"/>
      <c r="JG166" s="1709"/>
      <c r="JH166" s="1709"/>
      <c r="JI166" s="1709"/>
      <c r="JJ166" s="1709"/>
      <c r="JK166" s="1709"/>
      <c r="JL166" s="1709"/>
      <c r="JM166" s="1709"/>
      <c r="JN166" s="1709"/>
      <c r="JO166" s="1709"/>
      <c r="JP166" s="1709"/>
      <c r="JQ166" s="1709"/>
      <c r="JR166" s="1709"/>
      <c r="JS166" s="1709"/>
      <c r="JT166" s="1709"/>
      <c r="JU166" s="1709"/>
      <c r="JV166" s="1709"/>
      <c r="JW166" s="1709"/>
      <c r="JX166" s="1709"/>
      <c r="JY166" s="1709"/>
      <c r="JZ166" s="1709"/>
      <c r="KA166" s="1709"/>
      <c r="KB166" s="1709"/>
      <c r="KC166" s="1709"/>
      <c r="KD166" s="1709"/>
      <c r="KE166" s="1709"/>
      <c r="KF166" s="1709"/>
      <c r="KG166" s="1709"/>
      <c r="KH166" s="1709"/>
      <c r="KI166" s="1709"/>
      <c r="KJ166" s="1709"/>
      <c r="KK166" s="1709"/>
      <c r="KL166" s="1709"/>
      <c r="KM166" s="1709"/>
      <c r="KN166" s="1709"/>
      <c r="KO166" s="1709"/>
      <c r="KP166" s="1709"/>
      <c r="KQ166" s="1709"/>
      <c r="KR166" s="1709"/>
      <c r="KS166" s="1709"/>
      <c r="KT166" s="1709"/>
      <c r="KU166" s="1709"/>
      <c r="KV166" s="1709"/>
      <c r="KW166" s="1709"/>
      <c r="KX166" s="1709"/>
      <c r="KY166" s="1709"/>
      <c r="KZ166" s="1709"/>
      <c r="LA166" s="1709"/>
      <c r="LB166" s="1709"/>
      <c r="LC166" s="1709"/>
      <c r="LD166" s="1709"/>
      <c r="LE166" s="1709"/>
      <c r="LF166" s="1709"/>
      <c r="LG166" s="1709"/>
      <c r="LH166" s="1709"/>
      <c r="LI166" s="1710"/>
      <c r="LJ166" s="1710"/>
      <c r="LK166" s="1710"/>
      <c r="LL166" s="1710"/>
      <c r="LM166" s="1710"/>
      <c r="LN166" s="1710"/>
      <c r="LO166" s="1710"/>
      <c r="LP166" s="1711"/>
    </row>
    <row r="167" s="1483" customFormat="1" ht="49" customHeight="1" spans="1:328">
      <c r="A167" s="2040">
        <v>46003</v>
      </c>
      <c r="B167" s="1656" t="s">
        <v>676</v>
      </c>
      <c r="C167" s="1657" t="s">
        <v>427</v>
      </c>
      <c r="D167" s="1658">
        <v>4500188846</v>
      </c>
      <c r="E167" s="2252"/>
      <c r="F167" s="1658" t="s">
        <v>3409</v>
      </c>
      <c r="G167" s="2042" t="s">
        <v>2831</v>
      </c>
      <c r="H167" s="2042" t="s">
        <v>2831</v>
      </c>
      <c r="I167" s="2055" t="s">
        <v>2970</v>
      </c>
      <c r="J167" s="1667">
        <v>3072</v>
      </c>
      <c r="K167" s="2056">
        <v>0</v>
      </c>
      <c r="L167" s="2056">
        <v>96</v>
      </c>
      <c r="M167" s="2056">
        <f t="shared" si="77"/>
        <v>32</v>
      </c>
      <c r="N167" s="1672">
        <v>46041</v>
      </c>
      <c r="O167" s="1672">
        <v>46039</v>
      </c>
      <c r="P167" s="2057"/>
      <c r="Q167" s="2070" t="s">
        <v>78</v>
      </c>
      <c r="R167" s="2070" t="s">
        <v>1634</v>
      </c>
      <c r="S167" s="2070" t="s">
        <v>829</v>
      </c>
      <c r="T167" s="2072"/>
      <c r="U167" s="2072" t="s">
        <v>111</v>
      </c>
      <c r="V167" s="2073">
        <v>46003</v>
      </c>
      <c r="W167" s="2074" t="s">
        <v>111</v>
      </c>
      <c r="X167" s="2073" t="s">
        <v>1668</v>
      </c>
      <c r="Y167" s="2074"/>
      <c r="Z167" s="2074"/>
      <c r="AA167" s="1687" t="s">
        <v>3410</v>
      </c>
      <c r="AB167" s="1854" t="s">
        <v>680</v>
      </c>
      <c r="AC167" s="2088">
        <v>1.0037</v>
      </c>
      <c r="AD167" s="2089">
        <f t="shared" si="74"/>
        <v>3083.3664</v>
      </c>
      <c r="AE167" s="2469"/>
      <c r="AF167" s="2090" t="s">
        <v>81</v>
      </c>
      <c r="AG167" s="2090"/>
      <c r="AH167" s="2097">
        <f t="shared" si="80"/>
        <v>3072</v>
      </c>
      <c r="AI167" s="2097"/>
      <c r="AJ167" s="2097"/>
      <c r="AK167" s="2097">
        <f t="shared" si="90"/>
        <v>128</v>
      </c>
      <c r="AL167" s="2097"/>
      <c r="AM167" s="2097"/>
      <c r="AN167" s="2097"/>
      <c r="AO167" s="2097" t="s">
        <v>63</v>
      </c>
      <c r="AP167" s="2097">
        <f t="shared" si="81"/>
        <v>3072</v>
      </c>
      <c r="AQ167" s="2494"/>
      <c r="AR167" s="1706">
        <f t="shared" si="82"/>
        <v>512</v>
      </c>
      <c r="AS167" s="1706">
        <f t="shared" si="83"/>
        <v>512</v>
      </c>
      <c r="AT167" s="1706">
        <f t="shared" si="84"/>
        <v>512</v>
      </c>
      <c r="AU167" s="1706">
        <f t="shared" si="85"/>
        <v>512</v>
      </c>
      <c r="AV167" s="1706">
        <f t="shared" si="86"/>
        <v>512</v>
      </c>
      <c r="AW167" s="1706">
        <f t="shared" si="87"/>
        <v>512</v>
      </c>
      <c r="AX167" s="1706"/>
      <c r="AY167" s="1706">
        <f t="shared" si="88"/>
        <v>490.666666666667</v>
      </c>
      <c r="AZ167" s="1706">
        <f t="shared" si="89"/>
        <v>21.3333333333333</v>
      </c>
      <c r="BA167" s="1707"/>
      <c r="BB167" s="1708"/>
      <c r="BC167" s="1709"/>
      <c r="BD167" s="1709"/>
      <c r="BE167" s="1709"/>
      <c r="BF167" s="1709"/>
      <c r="BG167" s="1709"/>
      <c r="BH167" s="1709"/>
      <c r="BI167" s="1709"/>
      <c r="BJ167" s="1709"/>
      <c r="BK167" s="1709"/>
      <c r="BL167" s="1709"/>
      <c r="BM167" s="1709"/>
      <c r="BN167" s="1709"/>
      <c r="BO167" s="1709"/>
      <c r="BP167" s="1709"/>
      <c r="BQ167" s="1709"/>
      <c r="BR167" s="1709"/>
      <c r="BS167" s="1709"/>
      <c r="BT167" s="1709"/>
      <c r="BU167" s="1709"/>
      <c r="BV167" s="1709"/>
      <c r="BW167" s="1709"/>
      <c r="BX167" s="1709"/>
      <c r="BY167" s="1709"/>
      <c r="BZ167" s="1709"/>
      <c r="CA167" s="1709"/>
      <c r="CB167" s="1709"/>
      <c r="CC167" s="1709"/>
      <c r="CD167" s="1709"/>
      <c r="CE167" s="1709"/>
      <c r="CF167" s="1709"/>
      <c r="CG167" s="1709"/>
      <c r="CH167" s="1709"/>
      <c r="CI167" s="1709"/>
      <c r="CJ167" s="1709"/>
      <c r="CK167" s="1709"/>
      <c r="CL167" s="1709"/>
      <c r="CM167" s="1709"/>
      <c r="CN167" s="1709"/>
      <c r="CO167" s="1709"/>
      <c r="CP167" s="1709"/>
      <c r="CQ167" s="1709"/>
      <c r="CR167" s="1709"/>
      <c r="CS167" s="1709"/>
      <c r="CT167" s="1709"/>
      <c r="CU167" s="1709"/>
      <c r="CV167" s="1709"/>
      <c r="CW167" s="1709"/>
      <c r="CX167" s="1709"/>
      <c r="CY167" s="1709"/>
      <c r="CZ167" s="1709"/>
      <c r="DA167" s="1709"/>
      <c r="DB167" s="1709"/>
      <c r="DC167" s="1709"/>
      <c r="DD167" s="1709"/>
      <c r="DE167" s="1709"/>
      <c r="DF167" s="1709"/>
      <c r="DG167" s="1709"/>
      <c r="DH167" s="1709"/>
      <c r="DI167" s="1709"/>
      <c r="DJ167" s="1709"/>
      <c r="DK167" s="1709"/>
      <c r="DL167" s="1709"/>
      <c r="DM167" s="1709"/>
      <c r="DN167" s="1709"/>
      <c r="DO167" s="1709"/>
      <c r="DP167" s="1709"/>
      <c r="DQ167" s="1709"/>
      <c r="DR167" s="1709"/>
      <c r="DS167" s="1709"/>
      <c r="DT167" s="1709"/>
      <c r="DU167" s="1709"/>
      <c r="DV167" s="1709"/>
      <c r="DW167" s="1709"/>
      <c r="DX167" s="1709"/>
      <c r="DY167" s="1709"/>
      <c r="DZ167" s="1709"/>
      <c r="EA167" s="1709"/>
      <c r="EB167" s="1709"/>
      <c r="EC167" s="1709"/>
      <c r="ED167" s="1709"/>
      <c r="EE167" s="1709"/>
      <c r="EF167" s="1709"/>
      <c r="EG167" s="1709"/>
      <c r="EH167" s="1709"/>
      <c r="EI167" s="1709"/>
      <c r="EJ167" s="1709"/>
      <c r="EK167" s="1709"/>
      <c r="EL167" s="1709"/>
      <c r="EM167" s="1709"/>
      <c r="EN167" s="1709"/>
      <c r="EO167" s="1709"/>
      <c r="EP167" s="1709"/>
      <c r="EQ167" s="1709"/>
      <c r="ER167" s="1709"/>
      <c r="ES167" s="1709"/>
      <c r="ET167" s="1709"/>
      <c r="EU167" s="1709"/>
      <c r="EV167" s="1709"/>
      <c r="EW167" s="1709"/>
      <c r="EX167" s="1709"/>
      <c r="EY167" s="1709"/>
      <c r="EZ167" s="1709"/>
      <c r="FA167" s="1709"/>
      <c r="FB167" s="1709"/>
      <c r="FC167" s="1709"/>
      <c r="FD167" s="1709"/>
      <c r="FE167" s="1709"/>
      <c r="FF167" s="1709"/>
      <c r="FG167" s="1709"/>
      <c r="FH167" s="1709"/>
      <c r="FI167" s="1709"/>
      <c r="FJ167" s="1709"/>
      <c r="FK167" s="1709"/>
      <c r="FL167" s="1709"/>
      <c r="FM167" s="1709"/>
      <c r="FN167" s="1709"/>
      <c r="FO167" s="1709"/>
      <c r="FP167" s="1709"/>
      <c r="FQ167" s="1709"/>
      <c r="FR167" s="1709"/>
      <c r="FS167" s="1709"/>
      <c r="FT167" s="1709"/>
      <c r="FU167" s="1709"/>
      <c r="FV167" s="1709"/>
      <c r="FW167" s="1709"/>
      <c r="FX167" s="1709"/>
      <c r="FY167" s="1709"/>
      <c r="FZ167" s="1709"/>
      <c r="GA167" s="1709"/>
      <c r="GB167" s="1709"/>
      <c r="GC167" s="1709"/>
      <c r="GD167" s="1709"/>
      <c r="GE167" s="1709"/>
      <c r="GF167" s="1709"/>
      <c r="GG167" s="1709"/>
      <c r="GH167" s="1709"/>
      <c r="GI167" s="1709"/>
      <c r="GJ167" s="1709"/>
      <c r="GK167" s="1709"/>
      <c r="GL167" s="1709"/>
      <c r="GM167" s="1709"/>
      <c r="GN167" s="1709"/>
      <c r="GO167" s="1709"/>
      <c r="GP167" s="1709"/>
      <c r="GQ167" s="1709"/>
      <c r="GR167" s="1709"/>
      <c r="GS167" s="1709"/>
      <c r="GT167" s="1709"/>
      <c r="GU167" s="1709"/>
      <c r="GV167" s="1709"/>
      <c r="GW167" s="1709"/>
      <c r="GX167" s="1709"/>
      <c r="GY167" s="1709"/>
      <c r="GZ167" s="1709"/>
      <c r="HA167" s="1709"/>
      <c r="HB167" s="1709"/>
      <c r="HC167" s="1709"/>
      <c r="HD167" s="1709"/>
      <c r="HE167" s="1709"/>
      <c r="HF167" s="1709"/>
      <c r="HG167" s="1709"/>
      <c r="HH167" s="1709"/>
      <c r="HI167" s="1709"/>
      <c r="HJ167" s="1709"/>
      <c r="HK167" s="1709"/>
      <c r="HL167" s="1709"/>
      <c r="HM167" s="1709"/>
      <c r="HN167" s="1709"/>
      <c r="HO167" s="1709"/>
      <c r="HP167" s="1709"/>
      <c r="HQ167" s="1709"/>
      <c r="HR167" s="1709"/>
      <c r="HS167" s="1709"/>
      <c r="HT167" s="1709"/>
      <c r="HU167" s="1709"/>
      <c r="HV167" s="1709"/>
      <c r="HW167" s="1709"/>
      <c r="HX167" s="1709"/>
      <c r="HY167" s="1709"/>
      <c r="HZ167" s="1709"/>
      <c r="IA167" s="1709"/>
      <c r="IB167" s="1709"/>
      <c r="IC167" s="1709"/>
      <c r="ID167" s="1709"/>
      <c r="IE167" s="1709"/>
      <c r="IF167" s="1709"/>
      <c r="IG167" s="1709"/>
      <c r="IH167" s="1709"/>
      <c r="II167" s="1709"/>
      <c r="IJ167" s="1709"/>
      <c r="IK167" s="1709"/>
      <c r="IL167" s="1709"/>
      <c r="IM167" s="1709"/>
      <c r="IN167" s="1709"/>
      <c r="IO167" s="1709"/>
      <c r="IP167" s="1709"/>
      <c r="IQ167" s="1709"/>
      <c r="IR167" s="1709"/>
      <c r="IS167" s="1709"/>
      <c r="IT167" s="1709"/>
      <c r="IU167" s="1709"/>
      <c r="IV167" s="1709"/>
      <c r="IW167" s="1709"/>
      <c r="IX167" s="1709"/>
      <c r="IY167" s="1709"/>
      <c r="IZ167" s="1709"/>
      <c r="JA167" s="1709"/>
      <c r="JB167" s="1709"/>
      <c r="JC167" s="1709"/>
      <c r="JD167" s="1709"/>
      <c r="JE167" s="1709"/>
      <c r="JF167" s="1709"/>
      <c r="JG167" s="1709"/>
      <c r="JH167" s="1709"/>
      <c r="JI167" s="1709"/>
      <c r="JJ167" s="1709"/>
      <c r="JK167" s="1709"/>
      <c r="JL167" s="1709"/>
      <c r="JM167" s="1709"/>
      <c r="JN167" s="1709"/>
      <c r="JO167" s="1709"/>
      <c r="JP167" s="1709"/>
      <c r="JQ167" s="1709"/>
      <c r="JR167" s="1709"/>
      <c r="JS167" s="1709"/>
      <c r="JT167" s="1709"/>
      <c r="JU167" s="1709"/>
      <c r="JV167" s="1709"/>
      <c r="JW167" s="1709"/>
      <c r="JX167" s="1709"/>
      <c r="JY167" s="1709"/>
      <c r="JZ167" s="1709"/>
      <c r="KA167" s="1709"/>
      <c r="KB167" s="1709"/>
      <c r="KC167" s="1709"/>
      <c r="KD167" s="1709"/>
      <c r="KE167" s="1709"/>
      <c r="KF167" s="1709"/>
      <c r="KG167" s="1709"/>
      <c r="KH167" s="1709"/>
      <c r="KI167" s="1709"/>
      <c r="KJ167" s="1709"/>
      <c r="KK167" s="1709"/>
      <c r="KL167" s="1709"/>
      <c r="KM167" s="1709"/>
      <c r="KN167" s="1709"/>
      <c r="KO167" s="1709"/>
      <c r="KP167" s="1709"/>
      <c r="KQ167" s="1709"/>
      <c r="KR167" s="1709"/>
      <c r="KS167" s="1709"/>
      <c r="KT167" s="1709"/>
      <c r="KU167" s="1709"/>
      <c r="KV167" s="1709"/>
      <c r="KW167" s="1709"/>
      <c r="KX167" s="1709"/>
      <c r="KY167" s="1709"/>
      <c r="KZ167" s="1709"/>
      <c r="LA167" s="1709"/>
      <c r="LB167" s="1709"/>
      <c r="LC167" s="1709"/>
      <c r="LD167" s="1709"/>
      <c r="LE167" s="1709"/>
      <c r="LF167" s="1709"/>
      <c r="LG167" s="1709"/>
      <c r="LH167" s="1709"/>
      <c r="LI167" s="1710"/>
      <c r="LJ167" s="1710"/>
      <c r="LK167" s="1710"/>
      <c r="LL167" s="1710"/>
      <c r="LM167" s="1710"/>
      <c r="LN167" s="1710"/>
      <c r="LO167" s="1710"/>
      <c r="LP167" s="1711"/>
    </row>
    <row r="168" s="1483" customFormat="1" ht="47" customHeight="1" spans="1:328">
      <c r="A168" s="2040">
        <v>45996</v>
      </c>
      <c r="B168" s="1656" t="s">
        <v>1156</v>
      </c>
      <c r="C168" s="1657" t="s">
        <v>158</v>
      </c>
      <c r="D168" s="1658">
        <v>4500188269</v>
      </c>
      <c r="E168" s="2252" t="s">
        <v>3411</v>
      </c>
      <c r="F168" s="1658" t="s">
        <v>3412</v>
      </c>
      <c r="G168" s="2479" t="s">
        <v>2895</v>
      </c>
      <c r="H168" s="2042" t="s">
        <v>2938</v>
      </c>
      <c r="I168" s="2055" t="s">
        <v>2926</v>
      </c>
      <c r="J168" s="1667">
        <v>20016</v>
      </c>
      <c r="K168" s="2056">
        <v>0</v>
      </c>
      <c r="L168" s="2056">
        <v>24</v>
      </c>
      <c r="M168" s="2056">
        <f t="shared" si="77"/>
        <v>834</v>
      </c>
      <c r="N168" s="1672">
        <v>46041</v>
      </c>
      <c r="O168" s="1672">
        <v>46039</v>
      </c>
      <c r="P168" s="2057"/>
      <c r="Q168" s="2070" t="s">
        <v>78</v>
      </c>
      <c r="R168" s="2070" t="s">
        <v>1634</v>
      </c>
      <c r="S168" s="2070" t="s">
        <v>829</v>
      </c>
      <c r="T168" s="2072"/>
      <c r="U168" s="2072" t="s">
        <v>111</v>
      </c>
      <c r="V168" s="2073">
        <v>45999</v>
      </c>
      <c r="W168" s="2074" t="s">
        <v>88</v>
      </c>
      <c r="X168" s="2073" t="s">
        <v>3413</v>
      </c>
      <c r="Y168" s="2074"/>
      <c r="Z168" s="2074"/>
      <c r="AA168" s="1687" t="s">
        <v>3414</v>
      </c>
      <c r="AB168" s="1854" t="s">
        <v>1369</v>
      </c>
      <c r="AC168" s="2088">
        <v>1.0079</v>
      </c>
      <c r="AD168" s="2089">
        <f t="shared" si="74"/>
        <v>20174.1264</v>
      </c>
      <c r="AE168" s="2469"/>
      <c r="AF168" s="2090" t="s">
        <v>81</v>
      </c>
      <c r="AG168" s="2090">
        <v>6</v>
      </c>
      <c r="AH168" s="2097">
        <f t="shared" si="80"/>
        <v>20016</v>
      </c>
      <c r="AI168" s="2097"/>
      <c r="AJ168" s="2097"/>
      <c r="AK168" s="2097">
        <f t="shared" si="90"/>
        <v>834</v>
      </c>
      <c r="AL168" s="2097"/>
      <c r="AM168" s="2097"/>
      <c r="AN168" s="2097"/>
      <c r="AO168" s="2097" t="s">
        <v>63</v>
      </c>
      <c r="AP168" s="2097">
        <f t="shared" si="81"/>
        <v>20016</v>
      </c>
      <c r="AQ168" s="2494"/>
      <c r="AR168" s="1706">
        <f t="shared" si="82"/>
        <v>3336</v>
      </c>
      <c r="AS168" s="1706">
        <f t="shared" si="83"/>
        <v>3336</v>
      </c>
      <c r="AT168" s="1706">
        <f t="shared" si="84"/>
        <v>3336</v>
      </c>
      <c r="AU168" s="1706">
        <f t="shared" si="85"/>
        <v>3336</v>
      </c>
      <c r="AV168" s="1706">
        <f t="shared" si="86"/>
        <v>3336</v>
      </c>
      <c r="AW168" s="1706">
        <f t="shared" si="87"/>
        <v>3336</v>
      </c>
      <c r="AX168" s="1706"/>
      <c r="AY168" s="1706">
        <f t="shared" si="88"/>
        <v>3197</v>
      </c>
      <c r="AZ168" s="1706">
        <f t="shared" si="89"/>
        <v>139</v>
      </c>
      <c r="BA168" s="1707"/>
      <c r="BB168" s="1708"/>
      <c r="BC168" s="1709"/>
      <c r="BD168" s="1709"/>
      <c r="BE168" s="1709"/>
      <c r="BF168" s="1709"/>
      <c r="BG168" s="1709"/>
      <c r="BH168" s="1709"/>
      <c r="BI168" s="1709"/>
      <c r="BJ168" s="1709"/>
      <c r="BK168" s="1709"/>
      <c r="BL168" s="1709"/>
      <c r="BM168" s="1709"/>
      <c r="BN168" s="1709"/>
      <c r="BO168" s="1709"/>
      <c r="BP168" s="1709"/>
      <c r="BQ168" s="1709"/>
      <c r="BR168" s="1709"/>
      <c r="BS168" s="1709"/>
      <c r="BT168" s="1709"/>
      <c r="BU168" s="1709"/>
      <c r="BV168" s="1709"/>
      <c r="BW168" s="1709"/>
      <c r="BX168" s="1709"/>
      <c r="BY168" s="1709"/>
      <c r="BZ168" s="1709"/>
      <c r="CA168" s="1709"/>
      <c r="CB168" s="1709"/>
      <c r="CC168" s="1709"/>
      <c r="CD168" s="1709"/>
      <c r="CE168" s="1709"/>
      <c r="CF168" s="1709"/>
      <c r="CG168" s="1709"/>
      <c r="CH168" s="1709"/>
      <c r="CI168" s="1709"/>
      <c r="CJ168" s="1709"/>
      <c r="CK168" s="1709"/>
      <c r="CL168" s="1709"/>
      <c r="CM168" s="1709"/>
      <c r="CN168" s="1709"/>
      <c r="CO168" s="1709"/>
      <c r="CP168" s="1709"/>
      <c r="CQ168" s="1709"/>
      <c r="CR168" s="1709"/>
      <c r="CS168" s="1709"/>
      <c r="CT168" s="1709"/>
      <c r="CU168" s="1709"/>
      <c r="CV168" s="1709"/>
      <c r="CW168" s="1709"/>
      <c r="CX168" s="1709"/>
      <c r="CY168" s="1709"/>
      <c r="CZ168" s="1709"/>
      <c r="DA168" s="1709"/>
      <c r="DB168" s="1709"/>
      <c r="DC168" s="1709"/>
      <c r="DD168" s="1709"/>
      <c r="DE168" s="1709"/>
      <c r="DF168" s="1709"/>
      <c r="DG168" s="1709"/>
      <c r="DH168" s="1709"/>
      <c r="DI168" s="1709"/>
      <c r="DJ168" s="1709"/>
      <c r="DK168" s="1709"/>
      <c r="DL168" s="1709"/>
      <c r="DM168" s="1709"/>
      <c r="DN168" s="1709"/>
      <c r="DO168" s="1709"/>
      <c r="DP168" s="1709"/>
      <c r="DQ168" s="1709"/>
      <c r="DR168" s="1709"/>
      <c r="DS168" s="1709"/>
      <c r="DT168" s="1709"/>
      <c r="DU168" s="1709"/>
      <c r="DV168" s="1709"/>
      <c r="DW168" s="1709"/>
      <c r="DX168" s="1709"/>
      <c r="DY168" s="1709"/>
      <c r="DZ168" s="1709"/>
      <c r="EA168" s="1709"/>
      <c r="EB168" s="1709"/>
      <c r="EC168" s="1709"/>
      <c r="ED168" s="1709"/>
      <c r="EE168" s="1709"/>
      <c r="EF168" s="1709"/>
      <c r="EG168" s="1709"/>
      <c r="EH168" s="1709"/>
      <c r="EI168" s="1709"/>
      <c r="EJ168" s="1709"/>
      <c r="EK168" s="1709"/>
      <c r="EL168" s="1709"/>
      <c r="EM168" s="1709"/>
      <c r="EN168" s="1709"/>
      <c r="EO168" s="1709"/>
      <c r="EP168" s="1709"/>
      <c r="EQ168" s="1709"/>
      <c r="ER168" s="1709"/>
      <c r="ES168" s="1709"/>
      <c r="ET168" s="1709"/>
      <c r="EU168" s="1709"/>
      <c r="EV168" s="1709"/>
      <c r="EW168" s="1709"/>
      <c r="EX168" s="1709"/>
      <c r="EY168" s="1709"/>
      <c r="EZ168" s="1709"/>
      <c r="FA168" s="1709"/>
      <c r="FB168" s="1709"/>
      <c r="FC168" s="1709"/>
      <c r="FD168" s="1709"/>
      <c r="FE168" s="1709"/>
      <c r="FF168" s="1709"/>
      <c r="FG168" s="1709"/>
      <c r="FH168" s="1709"/>
      <c r="FI168" s="1709"/>
      <c r="FJ168" s="1709"/>
      <c r="FK168" s="1709"/>
      <c r="FL168" s="1709"/>
      <c r="FM168" s="1709"/>
      <c r="FN168" s="1709"/>
      <c r="FO168" s="1709"/>
      <c r="FP168" s="1709"/>
      <c r="FQ168" s="1709"/>
      <c r="FR168" s="1709"/>
      <c r="FS168" s="1709"/>
      <c r="FT168" s="1709"/>
      <c r="FU168" s="1709"/>
      <c r="FV168" s="1709"/>
      <c r="FW168" s="1709"/>
      <c r="FX168" s="1709"/>
      <c r="FY168" s="1709"/>
      <c r="FZ168" s="1709"/>
      <c r="GA168" s="1709"/>
      <c r="GB168" s="1709"/>
      <c r="GC168" s="1709"/>
      <c r="GD168" s="1709"/>
      <c r="GE168" s="1709"/>
      <c r="GF168" s="1709"/>
      <c r="GG168" s="1709"/>
      <c r="GH168" s="1709"/>
      <c r="GI168" s="1709"/>
      <c r="GJ168" s="1709"/>
      <c r="GK168" s="1709"/>
      <c r="GL168" s="1709"/>
      <c r="GM168" s="1709"/>
      <c r="GN168" s="1709"/>
      <c r="GO168" s="1709"/>
      <c r="GP168" s="1709"/>
      <c r="GQ168" s="1709"/>
      <c r="GR168" s="1709"/>
      <c r="GS168" s="1709"/>
      <c r="GT168" s="1709"/>
      <c r="GU168" s="1709"/>
      <c r="GV168" s="1709"/>
      <c r="GW168" s="1709"/>
      <c r="GX168" s="1709"/>
      <c r="GY168" s="1709"/>
      <c r="GZ168" s="1709"/>
      <c r="HA168" s="1709"/>
      <c r="HB168" s="1709"/>
      <c r="HC168" s="1709"/>
      <c r="HD168" s="1709"/>
      <c r="HE168" s="1709"/>
      <c r="HF168" s="1709"/>
      <c r="HG168" s="1709"/>
      <c r="HH168" s="1709"/>
      <c r="HI168" s="1709"/>
      <c r="HJ168" s="1709"/>
      <c r="HK168" s="1709"/>
      <c r="HL168" s="1709"/>
      <c r="HM168" s="1709"/>
      <c r="HN168" s="1709"/>
      <c r="HO168" s="1709"/>
      <c r="HP168" s="1709"/>
      <c r="HQ168" s="1709"/>
      <c r="HR168" s="1709"/>
      <c r="HS168" s="1709"/>
      <c r="HT168" s="1709"/>
      <c r="HU168" s="1709"/>
      <c r="HV168" s="1709"/>
      <c r="HW168" s="1709"/>
      <c r="HX168" s="1709"/>
      <c r="HY168" s="1709"/>
      <c r="HZ168" s="1709"/>
      <c r="IA168" s="1709"/>
      <c r="IB168" s="1709"/>
      <c r="IC168" s="1709"/>
      <c r="ID168" s="1709"/>
      <c r="IE168" s="1709"/>
      <c r="IF168" s="1709"/>
      <c r="IG168" s="1709"/>
      <c r="IH168" s="1709"/>
      <c r="II168" s="1709"/>
      <c r="IJ168" s="1709"/>
      <c r="IK168" s="1709"/>
      <c r="IL168" s="1709"/>
      <c r="IM168" s="1709"/>
      <c r="IN168" s="1709"/>
      <c r="IO168" s="1709"/>
      <c r="IP168" s="1709"/>
      <c r="IQ168" s="1709"/>
      <c r="IR168" s="1709"/>
      <c r="IS168" s="1709"/>
      <c r="IT168" s="1709"/>
      <c r="IU168" s="1709"/>
      <c r="IV168" s="1709"/>
      <c r="IW168" s="1709"/>
      <c r="IX168" s="1709"/>
      <c r="IY168" s="1709"/>
      <c r="IZ168" s="1709"/>
      <c r="JA168" s="1709"/>
      <c r="JB168" s="1709"/>
      <c r="JC168" s="1709"/>
      <c r="JD168" s="1709"/>
      <c r="JE168" s="1709"/>
      <c r="JF168" s="1709"/>
      <c r="JG168" s="1709"/>
      <c r="JH168" s="1709"/>
      <c r="JI168" s="1709"/>
      <c r="JJ168" s="1709"/>
      <c r="JK168" s="1709"/>
      <c r="JL168" s="1709"/>
      <c r="JM168" s="1709"/>
      <c r="JN168" s="1709"/>
      <c r="JO168" s="1709"/>
      <c r="JP168" s="1709"/>
      <c r="JQ168" s="1709"/>
      <c r="JR168" s="1709"/>
      <c r="JS168" s="1709"/>
      <c r="JT168" s="1709"/>
      <c r="JU168" s="1709"/>
      <c r="JV168" s="1709"/>
      <c r="JW168" s="1709"/>
      <c r="JX168" s="1709"/>
      <c r="JY168" s="1709"/>
      <c r="JZ168" s="1709"/>
      <c r="KA168" s="1709"/>
      <c r="KB168" s="1709"/>
      <c r="KC168" s="1709"/>
      <c r="KD168" s="1709"/>
      <c r="KE168" s="1709"/>
      <c r="KF168" s="1709"/>
      <c r="KG168" s="1709"/>
      <c r="KH168" s="1709"/>
      <c r="KI168" s="1709"/>
      <c r="KJ168" s="1709"/>
      <c r="KK168" s="1709"/>
      <c r="KL168" s="1709"/>
      <c r="KM168" s="1709"/>
      <c r="KN168" s="1709"/>
      <c r="KO168" s="1709"/>
      <c r="KP168" s="1709"/>
      <c r="KQ168" s="1709"/>
      <c r="KR168" s="1709"/>
      <c r="KS168" s="1709"/>
      <c r="KT168" s="1709"/>
      <c r="KU168" s="1709"/>
      <c r="KV168" s="1709"/>
      <c r="KW168" s="1709"/>
      <c r="KX168" s="1709"/>
      <c r="KY168" s="1709"/>
      <c r="KZ168" s="1709"/>
      <c r="LA168" s="1709"/>
      <c r="LB168" s="1709"/>
      <c r="LC168" s="1709"/>
      <c r="LD168" s="1709"/>
      <c r="LE168" s="1709"/>
      <c r="LF168" s="1709"/>
      <c r="LG168" s="1709"/>
      <c r="LH168" s="1709"/>
      <c r="LI168" s="1710"/>
      <c r="LJ168" s="1710"/>
      <c r="LK168" s="1710"/>
      <c r="LL168" s="1710"/>
      <c r="LM168" s="1710"/>
      <c r="LN168" s="1710"/>
      <c r="LO168" s="1710"/>
      <c r="LP168" s="1711"/>
    </row>
    <row r="169" s="1483" customFormat="1" ht="47" customHeight="1" spans="1:328">
      <c r="A169" s="2040">
        <v>46008</v>
      </c>
      <c r="B169" s="1656" t="s">
        <v>846</v>
      </c>
      <c r="C169" s="1657" t="s">
        <v>847</v>
      </c>
      <c r="D169" s="1658">
        <v>4500189280</v>
      </c>
      <c r="E169" s="2252"/>
      <c r="F169" s="1658" t="s">
        <v>3415</v>
      </c>
      <c r="G169" s="2042" t="s">
        <v>2831</v>
      </c>
      <c r="H169" s="2042" t="s">
        <v>2831</v>
      </c>
      <c r="I169" s="2055" t="s">
        <v>2970</v>
      </c>
      <c r="J169" s="1667">
        <v>2016</v>
      </c>
      <c r="K169" s="2056">
        <v>0</v>
      </c>
      <c r="L169" s="2056">
        <v>96</v>
      </c>
      <c r="M169" s="2056">
        <f t="shared" si="77"/>
        <v>21</v>
      </c>
      <c r="N169" s="1672">
        <v>46043</v>
      </c>
      <c r="O169" s="1672">
        <v>46041</v>
      </c>
      <c r="P169" s="2057"/>
      <c r="Q169" s="2070" t="s">
        <v>78</v>
      </c>
      <c r="R169" s="2070" t="s">
        <v>1634</v>
      </c>
      <c r="S169" s="2070" t="s">
        <v>829</v>
      </c>
      <c r="T169" s="2072"/>
      <c r="U169" s="2072" t="s">
        <v>111</v>
      </c>
      <c r="V169" s="2073">
        <v>46008</v>
      </c>
      <c r="W169" s="2074" t="s">
        <v>88</v>
      </c>
      <c r="X169" s="2073" t="s">
        <v>3416</v>
      </c>
      <c r="Y169" s="2074"/>
      <c r="Z169" s="2074"/>
      <c r="AA169" s="1687" t="s">
        <v>3417</v>
      </c>
      <c r="AB169" s="1854" t="s">
        <v>680</v>
      </c>
      <c r="AC169" s="2088">
        <v>1.0061</v>
      </c>
      <c r="AD169" s="2089">
        <f t="shared" si="74"/>
        <v>2028.2976</v>
      </c>
      <c r="AE169" s="2469"/>
      <c r="AF169" s="2090" t="s">
        <v>81</v>
      </c>
      <c r="AG169" s="2090"/>
      <c r="AH169" s="2097">
        <f t="shared" si="80"/>
        <v>2016</v>
      </c>
      <c r="AI169" s="2097"/>
      <c r="AJ169" s="2097"/>
      <c r="AK169" s="2097">
        <f t="shared" si="90"/>
        <v>84</v>
      </c>
      <c r="AL169" s="2097"/>
      <c r="AM169" s="2097"/>
      <c r="AN169" s="2097"/>
      <c r="AO169" s="2097" t="s">
        <v>63</v>
      </c>
      <c r="AP169" s="2097">
        <f t="shared" si="81"/>
        <v>2016</v>
      </c>
      <c r="AQ169" s="2494"/>
      <c r="AR169" s="1706">
        <f t="shared" si="82"/>
        <v>336</v>
      </c>
      <c r="AS169" s="1706">
        <f t="shared" si="83"/>
        <v>336</v>
      </c>
      <c r="AT169" s="1706">
        <f t="shared" si="84"/>
        <v>336</v>
      </c>
      <c r="AU169" s="1706">
        <f t="shared" si="85"/>
        <v>336</v>
      </c>
      <c r="AV169" s="1706">
        <f t="shared" si="86"/>
        <v>336</v>
      </c>
      <c r="AW169" s="1706">
        <f t="shared" si="87"/>
        <v>336</v>
      </c>
      <c r="AX169" s="1706"/>
      <c r="AY169" s="1706">
        <f t="shared" si="88"/>
        <v>322</v>
      </c>
      <c r="AZ169" s="1706">
        <f t="shared" si="89"/>
        <v>14</v>
      </c>
      <c r="BA169" s="1707"/>
      <c r="BB169" s="1708"/>
      <c r="BC169" s="1709"/>
      <c r="BD169" s="1709"/>
      <c r="BE169" s="1709"/>
      <c r="BF169" s="1709"/>
      <c r="BG169" s="1709"/>
      <c r="BH169" s="1709"/>
      <c r="BI169" s="1709"/>
      <c r="BJ169" s="1709"/>
      <c r="BK169" s="1709"/>
      <c r="BL169" s="1709"/>
      <c r="BM169" s="1709"/>
      <c r="BN169" s="1709"/>
      <c r="BO169" s="1709"/>
      <c r="BP169" s="1709"/>
      <c r="BQ169" s="1709"/>
      <c r="BR169" s="1709"/>
      <c r="BS169" s="1709"/>
      <c r="BT169" s="1709"/>
      <c r="BU169" s="1709"/>
      <c r="BV169" s="1709"/>
      <c r="BW169" s="1709"/>
      <c r="BX169" s="1709"/>
      <c r="BY169" s="1709"/>
      <c r="BZ169" s="1709"/>
      <c r="CA169" s="1709"/>
      <c r="CB169" s="1709"/>
      <c r="CC169" s="1709"/>
      <c r="CD169" s="1709"/>
      <c r="CE169" s="1709"/>
      <c r="CF169" s="1709"/>
      <c r="CG169" s="1709"/>
      <c r="CH169" s="1709"/>
      <c r="CI169" s="1709"/>
      <c r="CJ169" s="1709"/>
      <c r="CK169" s="1709"/>
      <c r="CL169" s="1709"/>
      <c r="CM169" s="1709"/>
      <c r="CN169" s="1709"/>
      <c r="CO169" s="1709"/>
      <c r="CP169" s="1709"/>
      <c r="CQ169" s="1709"/>
      <c r="CR169" s="1709"/>
      <c r="CS169" s="1709"/>
      <c r="CT169" s="1709"/>
      <c r="CU169" s="1709"/>
      <c r="CV169" s="1709"/>
      <c r="CW169" s="1709"/>
      <c r="CX169" s="1709"/>
      <c r="CY169" s="1709"/>
      <c r="CZ169" s="1709"/>
      <c r="DA169" s="1709"/>
      <c r="DB169" s="1709"/>
      <c r="DC169" s="1709"/>
      <c r="DD169" s="1709"/>
      <c r="DE169" s="1709"/>
      <c r="DF169" s="1709"/>
      <c r="DG169" s="1709"/>
      <c r="DH169" s="1709"/>
      <c r="DI169" s="1709"/>
      <c r="DJ169" s="1709"/>
      <c r="DK169" s="1709"/>
      <c r="DL169" s="1709"/>
      <c r="DM169" s="1709"/>
      <c r="DN169" s="1709"/>
      <c r="DO169" s="1709"/>
      <c r="DP169" s="1709"/>
      <c r="DQ169" s="1709"/>
      <c r="DR169" s="1709"/>
      <c r="DS169" s="1709"/>
      <c r="DT169" s="1709"/>
      <c r="DU169" s="1709"/>
      <c r="DV169" s="1709"/>
      <c r="DW169" s="1709"/>
      <c r="DX169" s="1709"/>
      <c r="DY169" s="1709"/>
      <c r="DZ169" s="1709"/>
      <c r="EA169" s="1709"/>
      <c r="EB169" s="1709"/>
      <c r="EC169" s="1709"/>
      <c r="ED169" s="1709"/>
      <c r="EE169" s="1709"/>
      <c r="EF169" s="1709"/>
      <c r="EG169" s="1709"/>
      <c r="EH169" s="1709"/>
      <c r="EI169" s="1709"/>
      <c r="EJ169" s="1709"/>
      <c r="EK169" s="1709"/>
      <c r="EL169" s="1709"/>
      <c r="EM169" s="1709"/>
      <c r="EN169" s="1709"/>
      <c r="EO169" s="1709"/>
      <c r="EP169" s="1709"/>
      <c r="EQ169" s="1709"/>
      <c r="ER169" s="1709"/>
      <c r="ES169" s="1709"/>
      <c r="ET169" s="1709"/>
      <c r="EU169" s="1709"/>
      <c r="EV169" s="1709"/>
      <c r="EW169" s="1709"/>
      <c r="EX169" s="1709"/>
      <c r="EY169" s="1709"/>
      <c r="EZ169" s="1709"/>
      <c r="FA169" s="1709"/>
      <c r="FB169" s="1709"/>
      <c r="FC169" s="1709"/>
      <c r="FD169" s="1709"/>
      <c r="FE169" s="1709"/>
      <c r="FF169" s="1709"/>
      <c r="FG169" s="1709"/>
      <c r="FH169" s="1709"/>
      <c r="FI169" s="1709"/>
      <c r="FJ169" s="1709"/>
      <c r="FK169" s="1709"/>
      <c r="FL169" s="1709"/>
      <c r="FM169" s="1709"/>
      <c r="FN169" s="1709"/>
      <c r="FO169" s="1709"/>
      <c r="FP169" s="1709"/>
      <c r="FQ169" s="1709"/>
      <c r="FR169" s="1709"/>
      <c r="FS169" s="1709"/>
      <c r="FT169" s="1709"/>
      <c r="FU169" s="1709"/>
      <c r="FV169" s="1709"/>
      <c r="FW169" s="1709"/>
      <c r="FX169" s="1709"/>
      <c r="FY169" s="1709"/>
      <c r="FZ169" s="1709"/>
      <c r="GA169" s="1709"/>
      <c r="GB169" s="1709"/>
      <c r="GC169" s="1709"/>
      <c r="GD169" s="1709"/>
      <c r="GE169" s="1709"/>
      <c r="GF169" s="1709"/>
      <c r="GG169" s="1709"/>
      <c r="GH169" s="1709"/>
      <c r="GI169" s="1709"/>
      <c r="GJ169" s="1709"/>
      <c r="GK169" s="1709"/>
      <c r="GL169" s="1709"/>
      <c r="GM169" s="1709"/>
      <c r="GN169" s="1709"/>
      <c r="GO169" s="1709"/>
      <c r="GP169" s="1709"/>
      <c r="GQ169" s="1709"/>
      <c r="GR169" s="1709"/>
      <c r="GS169" s="1709"/>
      <c r="GT169" s="1709"/>
      <c r="GU169" s="1709"/>
      <c r="GV169" s="1709"/>
      <c r="GW169" s="1709"/>
      <c r="GX169" s="1709"/>
      <c r="GY169" s="1709"/>
      <c r="GZ169" s="1709"/>
      <c r="HA169" s="1709"/>
      <c r="HB169" s="1709"/>
      <c r="HC169" s="1709"/>
      <c r="HD169" s="1709"/>
      <c r="HE169" s="1709"/>
      <c r="HF169" s="1709"/>
      <c r="HG169" s="1709"/>
      <c r="HH169" s="1709"/>
      <c r="HI169" s="1709"/>
      <c r="HJ169" s="1709"/>
      <c r="HK169" s="1709"/>
      <c r="HL169" s="1709"/>
      <c r="HM169" s="1709"/>
      <c r="HN169" s="1709"/>
      <c r="HO169" s="1709"/>
      <c r="HP169" s="1709"/>
      <c r="HQ169" s="1709"/>
      <c r="HR169" s="1709"/>
      <c r="HS169" s="1709"/>
      <c r="HT169" s="1709"/>
      <c r="HU169" s="1709"/>
      <c r="HV169" s="1709"/>
      <c r="HW169" s="1709"/>
      <c r="HX169" s="1709"/>
      <c r="HY169" s="1709"/>
      <c r="HZ169" s="1709"/>
      <c r="IA169" s="1709"/>
      <c r="IB169" s="1709"/>
      <c r="IC169" s="1709"/>
      <c r="ID169" s="1709"/>
      <c r="IE169" s="1709"/>
      <c r="IF169" s="1709"/>
      <c r="IG169" s="1709"/>
      <c r="IH169" s="1709"/>
      <c r="II169" s="1709"/>
      <c r="IJ169" s="1709"/>
      <c r="IK169" s="1709"/>
      <c r="IL169" s="1709"/>
      <c r="IM169" s="1709"/>
      <c r="IN169" s="1709"/>
      <c r="IO169" s="1709"/>
      <c r="IP169" s="1709"/>
      <c r="IQ169" s="1709"/>
      <c r="IR169" s="1709"/>
      <c r="IS169" s="1709"/>
      <c r="IT169" s="1709"/>
      <c r="IU169" s="1709"/>
      <c r="IV169" s="1709"/>
      <c r="IW169" s="1709"/>
      <c r="IX169" s="1709"/>
      <c r="IY169" s="1709"/>
      <c r="IZ169" s="1709"/>
      <c r="JA169" s="1709"/>
      <c r="JB169" s="1709"/>
      <c r="JC169" s="1709"/>
      <c r="JD169" s="1709"/>
      <c r="JE169" s="1709"/>
      <c r="JF169" s="1709"/>
      <c r="JG169" s="1709"/>
      <c r="JH169" s="1709"/>
      <c r="JI169" s="1709"/>
      <c r="JJ169" s="1709"/>
      <c r="JK169" s="1709"/>
      <c r="JL169" s="1709"/>
      <c r="JM169" s="1709"/>
      <c r="JN169" s="1709"/>
      <c r="JO169" s="1709"/>
      <c r="JP169" s="1709"/>
      <c r="JQ169" s="1709"/>
      <c r="JR169" s="1709"/>
      <c r="JS169" s="1709"/>
      <c r="JT169" s="1709"/>
      <c r="JU169" s="1709"/>
      <c r="JV169" s="1709"/>
      <c r="JW169" s="1709"/>
      <c r="JX169" s="1709"/>
      <c r="JY169" s="1709"/>
      <c r="JZ169" s="1709"/>
      <c r="KA169" s="1709"/>
      <c r="KB169" s="1709"/>
      <c r="KC169" s="1709"/>
      <c r="KD169" s="1709"/>
      <c r="KE169" s="1709"/>
      <c r="KF169" s="1709"/>
      <c r="KG169" s="1709"/>
      <c r="KH169" s="1709"/>
      <c r="KI169" s="1709"/>
      <c r="KJ169" s="1709"/>
      <c r="KK169" s="1709"/>
      <c r="KL169" s="1709"/>
      <c r="KM169" s="1709"/>
      <c r="KN169" s="1709"/>
      <c r="KO169" s="1709"/>
      <c r="KP169" s="1709"/>
      <c r="KQ169" s="1709"/>
      <c r="KR169" s="1709"/>
      <c r="KS169" s="1709"/>
      <c r="KT169" s="1709"/>
      <c r="KU169" s="1709"/>
      <c r="KV169" s="1709"/>
      <c r="KW169" s="1709"/>
      <c r="KX169" s="1709"/>
      <c r="KY169" s="1709"/>
      <c r="KZ169" s="1709"/>
      <c r="LA169" s="1709"/>
      <c r="LB169" s="1709"/>
      <c r="LC169" s="1709"/>
      <c r="LD169" s="1709"/>
      <c r="LE169" s="1709"/>
      <c r="LF169" s="1709"/>
      <c r="LG169" s="1709"/>
      <c r="LH169" s="1709"/>
      <c r="LI169" s="1710"/>
      <c r="LJ169" s="1710"/>
      <c r="LK169" s="1710"/>
      <c r="LL169" s="1710"/>
      <c r="LM169" s="1710"/>
      <c r="LN169" s="1710"/>
      <c r="LO169" s="1710"/>
      <c r="LP169" s="1711"/>
    </row>
    <row r="170" s="1483" customFormat="1" ht="47" customHeight="1" spans="1:328">
      <c r="A170" s="2039">
        <v>46009</v>
      </c>
      <c r="B170" s="1649" t="s">
        <v>1552</v>
      </c>
      <c r="C170" s="1650" t="s">
        <v>1553</v>
      </c>
      <c r="D170" s="1651">
        <v>4500189330</v>
      </c>
      <c r="E170" s="1652" t="s">
        <v>3418</v>
      </c>
      <c r="F170" s="1651" t="s">
        <v>3419</v>
      </c>
      <c r="G170" s="2042" t="s">
        <v>2831</v>
      </c>
      <c r="H170" s="2042" t="s">
        <v>2831</v>
      </c>
      <c r="I170" s="2055" t="s">
        <v>2970</v>
      </c>
      <c r="J170" s="1667">
        <v>576</v>
      </c>
      <c r="K170" s="2056">
        <v>0</v>
      </c>
      <c r="L170" s="2056">
        <v>96</v>
      </c>
      <c r="M170" s="2056">
        <f t="shared" si="77"/>
        <v>6</v>
      </c>
      <c r="N170" s="1672">
        <v>46044</v>
      </c>
      <c r="O170" s="1672">
        <v>46042</v>
      </c>
      <c r="P170" s="2057"/>
      <c r="Q170" s="2070" t="s">
        <v>78</v>
      </c>
      <c r="R170" s="2070" t="s">
        <v>1634</v>
      </c>
      <c r="S170" s="2070" t="s">
        <v>829</v>
      </c>
      <c r="T170" s="2072"/>
      <c r="U170" s="2072" t="s">
        <v>111</v>
      </c>
      <c r="V170" s="2073">
        <v>46017</v>
      </c>
      <c r="W170" s="2074" t="s">
        <v>88</v>
      </c>
      <c r="X170" s="2073" t="s">
        <v>3420</v>
      </c>
      <c r="Y170" s="2074"/>
      <c r="Z170" s="2074"/>
      <c r="AA170" s="1687" t="s">
        <v>3421</v>
      </c>
      <c r="AB170" s="1854" t="s">
        <v>680</v>
      </c>
      <c r="AC170" s="2088">
        <v>1.0171</v>
      </c>
      <c r="AD170" s="2089">
        <f t="shared" si="74"/>
        <v>585.8496</v>
      </c>
      <c r="AE170" s="2469"/>
      <c r="AF170" s="2090" t="s">
        <v>81</v>
      </c>
      <c r="AG170" s="2090"/>
      <c r="AH170" s="2097">
        <f t="shared" si="80"/>
        <v>576</v>
      </c>
      <c r="AI170" s="2097"/>
      <c r="AJ170" s="2097"/>
      <c r="AK170" s="2097">
        <f t="shared" si="90"/>
        <v>24</v>
      </c>
      <c r="AL170" s="2097"/>
      <c r="AM170" s="2097"/>
      <c r="AN170" s="2097"/>
      <c r="AO170" s="2097" t="s">
        <v>63</v>
      </c>
      <c r="AP170" s="2097">
        <f t="shared" si="81"/>
        <v>576</v>
      </c>
      <c r="AQ170" s="2494"/>
      <c r="AR170" s="1706">
        <f t="shared" si="82"/>
        <v>96</v>
      </c>
      <c r="AS170" s="1706">
        <f t="shared" si="83"/>
        <v>96</v>
      </c>
      <c r="AT170" s="1706">
        <f t="shared" si="84"/>
        <v>96</v>
      </c>
      <c r="AU170" s="1706">
        <f t="shared" si="85"/>
        <v>96</v>
      </c>
      <c r="AV170" s="1706">
        <f t="shared" si="86"/>
        <v>96</v>
      </c>
      <c r="AW170" s="1706">
        <f t="shared" si="87"/>
        <v>96</v>
      </c>
      <c r="AX170" s="1706"/>
      <c r="AY170" s="1706">
        <f t="shared" si="88"/>
        <v>92</v>
      </c>
      <c r="AZ170" s="1706">
        <f t="shared" si="89"/>
        <v>4</v>
      </c>
      <c r="BA170" s="1707"/>
      <c r="BB170" s="1708"/>
      <c r="BC170" s="1709"/>
      <c r="BD170" s="1709"/>
      <c r="BE170" s="1709"/>
      <c r="BF170" s="1709"/>
      <c r="BG170" s="1709"/>
      <c r="BH170" s="1709"/>
      <c r="BI170" s="1709"/>
      <c r="BJ170" s="1709"/>
      <c r="BK170" s="1709"/>
      <c r="BL170" s="1709"/>
      <c r="BM170" s="1709"/>
      <c r="BN170" s="1709"/>
      <c r="BO170" s="1709"/>
      <c r="BP170" s="1709"/>
      <c r="BQ170" s="1709"/>
      <c r="BR170" s="1709"/>
      <c r="BS170" s="1709"/>
      <c r="BT170" s="1709"/>
      <c r="BU170" s="1709"/>
      <c r="BV170" s="1709"/>
      <c r="BW170" s="1709"/>
      <c r="BX170" s="1709"/>
      <c r="BY170" s="1709"/>
      <c r="BZ170" s="1709"/>
      <c r="CA170" s="1709"/>
      <c r="CB170" s="1709"/>
      <c r="CC170" s="1709"/>
      <c r="CD170" s="1709"/>
      <c r="CE170" s="1709"/>
      <c r="CF170" s="1709"/>
      <c r="CG170" s="1709"/>
      <c r="CH170" s="1709"/>
      <c r="CI170" s="1709"/>
      <c r="CJ170" s="1709"/>
      <c r="CK170" s="1709"/>
      <c r="CL170" s="1709"/>
      <c r="CM170" s="1709"/>
      <c r="CN170" s="1709"/>
      <c r="CO170" s="1709"/>
      <c r="CP170" s="1709"/>
      <c r="CQ170" s="1709"/>
      <c r="CR170" s="1709"/>
      <c r="CS170" s="1709"/>
      <c r="CT170" s="1709"/>
      <c r="CU170" s="1709"/>
      <c r="CV170" s="1709"/>
      <c r="CW170" s="1709"/>
      <c r="CX170" s="1709"/>
      <c r="CY170" s="1709"/>
      <c r="CZ170" s="1709"/>
      <c r="DA170" s="1709"/>
      <c r="DB170" s="1709"/>
      <c r="DC170" s="1709"/>
      <c r="DD170" s="1709"/>
      <c r="DE170" s="1709"/>
      <c r="DF170" s="1709"/>
      <c r="DG170" s="1709"/>
      <c r="DH170" s="1709"/>
      <c r="DI170" s="1709"/>
      <c r="DJ170" s="1709"/>
      <c r="DK170" s="1709"/>
      <c r="DL170" s="1709"/>
      <c r="DM170" s="1709"/>
      <c r="DN170" s="1709"/>
      <c r="DO170" s="1709"/>
      <c r="DP170" s="1709"/>
      <c r="DQ170" s="1709"/>
      <c r="DR170" s="1709"/>
      <c r="DS170" s="1709"/>
      <c r="DT170" s="1709"/>
      <c r="DU170" s="1709"/>
      <c r="DV170" s="1709"/>
      <c r="DW170" s="1709"/>
      <c r="DX170" s="1709"/>
      <c r="DY170" s="1709"/>
      <c r="DZ170" s="1709"/>
      <c r="EA170" s="1709"/>
      <c r="EB170" s="1709"/>
      <c r="EC170" s="1709"/>
      <c r="ED170" s="1709"/>
      <c r="EE170" s="1709"/>
      <c r="EF170" s="1709"/>
      <c r="EG170" s="1709"/>
      <c r="EH170" s="1709"/>
      <c r="EI170" s="1709"/>
      <c r="EJ170" s="1709"/>
      <c r="EK170" s="1709"/>
      <c r="EL170" s="1709"/>
      <c r="EM170" s="1709"/>
      <c r="EN170" s="1709"/>
      <c r="EO170" s="1709"/>
      <c r="EP170" s="1709"/>
      <c r="EQ170" s="1709"/>
      <c r="ER170" s="1709"/>
      <c r="ES170" s="1709"/>
      <c r="ET170" s="1709"/>
      <c r="EU170" s="1709"/>
      <c r="EV170" s="1709"/>
      <c r="EW170" s="1709"/>
      <c r="EX170" s="1709"/>
      <c r="EY170" s="1709"/>
      <c r="EZ170" s="1709"/>
      <c r="FA170" s="1709"/>
      <c r="FB170" s="1709"/>
      <c r="FC170" s="1709"/>
      <c r="FD170" s="1709"/>
      <c r="FE170" s="1709"/>
      <c r="FF170" s="1709"/>
      <c r="FG170" s="1709"/>
      <c r="FH170" s="1709"/>
      <c r="FI170" s="1709"/>
      <c r="FJ170" s="1709"/>
      <c r="FK170" s="1709"/>
      <c r="FL170" s="1709"/>
      <c r="FM170" s="1709"/>
      <c r="FN170" s="1709"/>
      <c r="FO170" s="1709"/>
      <c r="FP170" s="1709"/>
      <c r="FQ170" s="1709"/>
      <c r="FR170" s="1709"/>
      <c r="FS170" s="1709"/>
      <c r="FT170" s="1709"/>
      <c r="FU170" s="1709"/>
      <c r="FV170" s="1709"/>
      <c r="FW170" s="1709"/>
      <c r="FX170" s="1709"/>
      <c r="FY170" s="1709"/>
      <c r="FZ170" s="1709"/>
      <c r="GA170" s="1709"/>
      <c r="GB170" s="1709"/>
      <c r="GC170" s="1709"/>
      <c r="GD170" s="1709"/>
      <c r="GE170" s="1709"/>
      <c r="GF170" s="1709"/>
      <c r="GG170" s="1709"/>
      <c r="GH170" s="1709"/>
      <c r="GI170" s="1709"/>
      <c r="GJ170" s="1709"/>
      <c r="GK170" s="1709"/>
      <c r="GL170" s="1709"/>
      <c r="GM170" s="1709"/>
      <c r="GN170" s="1709"/>
      <c r="GO170" s="1709"/>
      <c r="GP170" s="1709"/>
      <c r="GQ170" s="1709"/>
      <c r="GR170" s="1709"/>
      <c r="GS170" s="1709"/>
      <c r="GT170" s="1709"/>
      <c r="GU170" s="1709"/>
      <c r="GV170" s="1709"/>
      <c r="GW170" s="1709"/>
      <c r="GX170" s="1709"/>
      <c r="GY170" s="1709"/>
      <c r="GZ170" s="1709"/>
      <c r="HA170" s="1709"/>
      <c r="HB170" s="1709"/>
      <c r="HC170" s="1709"/>
      <c r="HD170" s="1709"/>
      <c r="HE170" s="1709"/>
      <c r="HF170" s="1709"/>
      <c r="HG170" s="1709"/>
      <c r="HH170" s="1709"/>
      <c r="HI170" s="1709"/>
      <c r="HJ170" s="1709"/>
      <c r="HK170" s="1709"/>
      <c r="HL170" s="1709"/>
      <c r="HM170" s="1709"/>
      <c r="HN170" s="1709"/>
      <c r="HO170" s="1709"/>
      <c r="HP170" s="1709"/>
      <c r="HQ170" s="1709"/>
      <c r="HR170" s="1709"/>
      <c r="HS170" s="1709"/>
      <c r="HT170" s="1709"/>
      <c r="HU170" s="1709"/>
      <c r="HV170" s="1709"/>
      <c r="HW170" s="1709"/>
      <c r="HX170" s="1709"/>
      <c r="HY170" s="1709"/>
      <c r="HZ170" s="1709"/>
      <c r="IA170" s="1709"/>
      <c r="IB170" s="1709"/>
      <c r="IC170" s="1709"/>
      <c r="ID170" s="1709"/>
      <c r="IE170" s="1709"/>
      <c r="IF170" s="1709"/>
      <c r="IG170" s="1709"/>
      <c r="IH170" s="1709"/>
      <c r="II170" s="1709"/>
      <c r="IJ170" s="1709"/>
      <c r="IK170" s="1709"/>
      <c r="IL170" s="1709"/>
      <c r="IM170" s="1709"/>
      <c r="IN170" s="1709"/>
      <c r="IO170" s="1709"/>
      <c r="IP170" s="1709"/>
      <c r="IQ170" s="1709"/>
      <c r="IR170" s="1709"/>
      <c r="IS170" s="1709"/>
      <c r="IT170" s="1709"/>
      <c r="IU170" s="1709"/>
      <c r="IV170" s="1709"/>
      <c r="IW170" s="1709"/>
      <c r="IX170" s="1709"/>
      <c r="IY170" s="1709"/>
      <c r="IZ170" s="1709"/>
      <c r="JA170" s="1709"/>
      <c r="JB170" s="1709"/>
      <c r="JC170" s="1709"/>
      <c r="JD170" s="1709"/>
      <c r="JE170" s="1709"/>
      <c r="JF170" s="1709"/>
      <c r="JG170" s="1709"/>
      <c r="JH170" s="1709"/>
      <c r="JI170" s="1709"/>
      <c r="JJ170" s="1709"/>
      <c r="JK170" s="1709"/>
      <c r="JL170" s="1709"/>
      <c r="JM170" s="1709"/>
      <c r="JN170" s="1709"/>
      <c r="JO170" s="1709"/>
      <c r="JP170" s="1709"/>
      <c r="JQ170" s="1709"/>
      <c r="JR170" s="1709"/>
      <c r="JS170" s="1709"/>
      <c r="JT170" s="1709"/>
      <c r="JU170" s="1709"/>
      <c r="JV170" s="1709"/>
      <c r="JW170" s="1709"/>
      <c r="JX170" s="1709"/>
      <c r="JY170" s="1709"/>
      <c r="JZ170" s="1709"/>
      <c r="KA170" s="1709"/>
      <c r="KB170" s="1709"/>
      <c r="KC170" s="1709"/>
      <c r="KD170" s="1709"/>
      <c r="KE170" s="1709"/>
      <c r="KF170" s="1709"/>
      <c r="KG170" s="1709"/>
      <c r="KH170" s="1709"/>
      <c r="KI170" s="1709"/>
      <c r="KJ170" s="1709"/>
      <c r="KK170" s="1709"/>
      <c r="KL170" s="1709"/>
      <c r="KM170" s="1709"/>
      <c r="KN170" s="1709"/>
      <c r="KO170" s="1709"/>
      <c r="KP170" s="1709"/>
      <c r="KQ170" s="1709"/>
      <c r="KR170" s="1709"/>
      <c r="KS170" s="1709"/>
      <c r="KT170" s="1709"/>
      <c r="KU170" s="1709"/>
      <c r="KV170" s="1709"/>
      <c r="KW170" s="1709"/>
      <c r="KX170" s="1709"/>
      <c r="KY170" s="1709"/>
      <c r="KZ170" s="1709"/>
      <c r="LA170" s="1709"/>
      <c r="LB170" s="1709"/>
      <c r="LC170" s="1709"/>
      <c r="LD170" s="1709"/>
      <c r="LE170" s="1709"/>
      <c r="LF170" s="1709"/>
      <c r="LG170" s="1709"/>
      <c r="LH170" s="1709"/>
      <c r="LI170" s="1710"/>
      <c r="LJ170" s="1710"/>
      <c r="LK170" s="1710"/>
      <c r="LL170" s="1710"/>
      <c r="LM170" s="1710"/>
      <c r="LN170" s="1710"/>
      <c r="LO170" s="1710"/>
      <c r="LP170" s="1711"/>
    </row>
    <row r="171" s="1483" customFormat="1" ht="47" customHeight="1" spans="1:328">
      <c r="A171" s="2040">
        <v>46008</v>
      </c>
      <c r="B171" s="1656" t="s">
        <v>769</v>
      </c>
      <c r="C171" s="1657" t="s">
        <v>698</v>
      </c>
      <c r="D171" s="1658">
        <v>4500189239</v>
      </c>
      <c r="E171" s="2252" t="s">
        <v>3422</v>
      </c>
      <c r="F171" s="1658" t="s">
        <v>3423</v>
      </c>
      <c r="G171" s="2042" t="s">
        <v>2895</v>
      </c>
      <c r="H171" s="2042" t="s">
        <v>2895</v>
      </c>
      <c r="I171" s="2055" t="s">
        <v>2926</v>
      </c>
      <c r="J171" s="1667">
        <v>3000</v>
      </c>
      <c r="K171" s="2056">
        <v>0</v>
      </c>
      <c r="L171" s="2056">
        <v>24</v>
      </c>
      <c r="M171" s="2056">
        <f t="shared" si="77"/>
        <v>125</v>
      </c>
      <c r="N171" s="1672">
        <v>46048</v>
      </c>
      <c r="O171" s="1672">
        <v>46046</v>
      </c>
      <c r="P171" s="2057"/>
      <c r="Q171" s="2070" t="s">
        <v>78</v>
      </c>
      <c r="R171" s="2070" t="s">
        <v>1634</v>
      </c>
      <c r="S171" s="2070" t="s">
        <v>829</v>
      </c>
      <c r="T171" s="2072"/>
      <c r="U171" s="2072" t="s">
        <v>111</v>
      </c>
      <c r="V171" s="2073">
        <v>46008</v>
      </c>
      <c r="W171" s="2074" t="s">
        <v>287</v>
      </c>
      <c r="X171" s="2073" t="s">
        <v>3424</v>
      </c>
      <c r="Y171" s="2074"/>
      <c r="Z171" s="2074"/>
      <c r="AA171" s="1687" t="s">
        <v>3425</v>
      </c>
      <c r="AB171" s="1854" t="s">
        <v>696</v>
      </c>
      <c r="AC171" s="2088">
        <v>1.0222</v>
      </c>
      <c r="AD171" s="2089">
        <f t="shared" si="74"/>
        <v>3066.6</v>
      </c>
      <c r="AE171" s="2469"/>
      <c r="AF171" s="2090" t="s">
        <v>81</v>
      </c>
      <c r="AG171" s="2090">
        <v>6</v>
      </c>
      <c r="AH171" s="2097">
        <f t="shared" si="80"/>
        <v>3000</v>
      </c>
      <c r="AI171" s="2097"/>
      <c r="AJ171" s="2097"/>
      <c r="AK171" s="2097">
        <f t="shared" si="90"/>
        <v>125</v>
      </c>
      <c r="AL171" s="2097"/>
      <c r="AM171" s="2097"/>
      <c r="AN171" s="2097"/>
      <c r="AO171" s="2097" t="s">
        <v>63</v>
      </c>
      <c r="AP171" s="2097">
        <f t="shared" si="81"/>
        <v>3000</v>
      </c>
      <c r="AQ171" s="2494"/>
      <c r="AR171" s="1706">
        <f t="shared" si="82"/>
        <v>500</v>
      </c>
      <c r="AS171" s="1706">
        <f t="shared" si="83"/>
        <v>500</v>
      </c>
      <c r="AT171" s="1706">
        <f t="shared" si="84"/>
        <v>500</v>
      </c>
      <c r="AU171" s="1706">
        <f t="shared" si="85"/>
        <v>500</v>
      </c>
      <c r="AV171" s="1706">
        <f t="shared" si="86"/>
        <v>500</v>
      </c>
      <c r="AW171" s="1706">
        <f t="shared" si="87"/>
        <v>500</v>
      </c>
      <c r="AX171" s="1706"/>
      <c r="AY171" s="1706">
        <f t="shared" si="88"/>
        <v>479.166666666667</v>
      </c>
      <c r="AZ171" s="1706">
        <f t="shared" si="89"/>
        <v>20.8333333333333</v>
      </c>
      <c r="BA171" s="1707"/>
      <c r="BB171" s="1708"/>
      <c r="BC171" s="1709"/>
      <c r="BD171" s="1709"/>
      <c r="BE171" s="1709"/>
      <c r="BF171" s="1709"/>
      <c r="BG171" s="1709"/>
      <c r="BH171" s="1709"/>
      <c r="BI171" s="1709"/>
      <c r="BJ171" s="1709"/>
      <c r="BK171" s="1709"/>
      <c r="BL171" s="1709"/>
      <c r="BM171" s="1709"/>
      <c r="BN171" s="1709"/>
      <c r="BO171" s="1709"/>
      <c r="BP171" s="1709"/>
      <c r="BQ171" s="1709"/>
      <c r="BR171" s="1709"/>
      <c r="BS171" s="1709"/>
      <c r="BT171" s="1709"/>
      <c r="BU171" s="1709"/>
      <c r="BV171" s="1709"/>
      <c r="BW171" s="1709"/>
      <c r="BX171" s="1709"/>
      <c r="BY171" s="1709"/>
      <c r="BZ171" s="1709"/>
      <c r="CA171" s="1709"/>
      <c r="CB171" s="1709"/>
      <c r="CC171" s="1709"/>
      <c r="CD171" s="1709"/>
      <c r="CE171" s="1709"/>
      <c r="CF171" s="1709"/>
      <c r="CG171" s="1709"/>
      <c r="CH171" s="1709"/>
      <c r="CI171" s="1709"/>
      <c r="CJ171" s="1709"/>
      <c r="CK171" s="1709"/>
      <c r="CL171" s="1709"/>
      <c r="CM171" s="1709"/>
      <c r="CN171" s="1709"/>
      <c r="CO171" s="1709"/>
      <c r="CP171" s="1709"/>
      <c r="CQ171" s="1709"/>
      <c r="CR171" s="1709"/>
      <c r="CS171" s="1709"/>
      <c r="CT171" s="1709"/>
      <c r="CU171" s="1709"/>
      <c r="CV171" s="1709"/>
      <c r="CW171" s="1709"/>
      <c r="CX171" s="1709"/>
      <c r="CY171" s="1709"/>
      <c r="CZ171" s="1709"/>
      <c r="DA171" s="1709"/>
      <c r="DB171" s="1709"/>
      <c r="DC171" s="1709"/>
      <c r="DD171" s="1709"/>
      <c r="DE171" s="1709"/>
      <c r="DF171" s="1709"/>
      <c r="DG171" s="1709"/>
      <c r="DH171" s="1709"/>
      <c r="DI171" s="1709"/>
      <c r="DJ171" s="1709"/>
      <c r="DK171" s="1709"/>
      <c r="DL171" s="1709"/>
      <c r="DM171" s="1709"/>
      <c r="DN171" s="1709"/>
      <c r="DO171" s="1709"/>
      <c r="DP171" s="1709"/>
      <c r="DQ171" s="1709"/>
      <c r="DR171" s="1709"/>
      <c r="DS171" s="1709"/>
      <c r="DT171" s="1709"/>
      <c r="DU171" s="1709"/>
      <c r="DV171" s="1709"/>
      <c r="DW171" s="1709"/>
      <c r="DX171" s="1709"/>
      <c r="DY171" s="1709"/>
      <c r="DZ171" s="1709"/>
      <c r="EA171" s="1709"/>
      <c r="EB171" s="1709"/>
      <c r="EC171" s="1709"/>
      <c r="ED171" s="1709"/>
      <c r="EE171" s="1709"/>
      <c r="EF171" s="1709"/>
      <c r="EG171" s="1709"/>
      <c r="EH171" s="1709"/>
      <c r="EI171" s="1709"/>
      <c r="EJ171" s="1709"/>
      <c r="EK171" s="1709"/>
      <c r="EL171" s="1709"/>
      <c r="EM171" s="1709"/>
      <c r="EN171" s="1709"/>
      <c r="EO171" s="1709"/>
      <c r="EP171" s="1709"/>
      <c r="EQ171" s="1709"/>
      <c r="ER171" s="1709"/>
      <c r="ES171" s="1709"/>
      <c r="ET171" s="1709"/>
      <c r="EU171" s="1709"/>
      <c r="EV171" s="1709"/>
      <c r="EW171" s="1709"/>
      <c r="EX171" s="1709"/>
      <c r="EY171" s="1709"/>
      <c r="EZ171" s="1709"/>
      <c r="FA171" s="1709"/>
      <c r="FB171" s="1709"/>
      <c r="FC171" s="1709"/>
      <c r="FD171" s="1709"/>
      <c r="FE171" s="1709"/>
      <c r="FF171" s="1709"/>
      <c r="FG171" s="1709"/>
      <c r="FH171" s="1709"/>
      <c r="FI171" s="1709"/>
      <c r="FJ171" s="1709"/>
      <c r="FK171" s="1709"/>
      <c r="FL171" s="1709"/>
      <c r="FM171" s="1709"/>
      <c r="FN171" s="1709"/>
      <c r="FO171" s="1709"/>
      <c r="FP171" s="1709"/>
      <c r="FQ171" s="1709"/>
      <c r="FR171" s="1709"/>
      <c r="FS171" s="1709"/>
      <c r="FT171" s="1709"/>
      <c r="FU171" s="1709"/>
      <c r="FV171" s="1709"/>
      <c r="FW171" s="1709"/>
      <c r="FX171" s="1709"/>
      <c r="FY171" s="1709"/>
      <c r="FZ171" s="1709"/>
      <c r="GA171" s="1709"/>
      <c r="GB171" s="1709"/>
      <c r="GC171" s="1709"/>
      <c r="GD171" s="1709"/>
      <c r="GE171" s="1709"/>
      <c r="GF171" s="1709"/>
      <c r="GG171" s="1709"/>
      <c r="GH171" s="1709"/>
      <c r="GI171" s="1709"/>
      <c r="GJ171" s="1709"/>
      <c r="GK171" s="1709"/>
      <c r="GL171" s="1709"/>
      <c r="GM171" s="1709"/>
      <c r="GN171" s="1709"/>
      <c r="GO171" s="1709"/>
      <c r="GP171" s="1709"/>
      <c r="GQ171" s="1709"/>
      <c r="GR171" s="1709"/>
      <c r="GS171" s="1709"/>
      <c r="GT171" s="1709"/>
      <c r="GU171" s="1709"/>
      <c r="GV171" s="1709"/>
      <c r="GW171" s="1709"/>
      <c r="GX171" s="1709"/>
      <c r="GY171" s="1709"/>
      <c r="GZ171" s="1709"/>
      <c r="HA171" s="1709"/>
      <c r="HB171" s="1709"/>
      <c r="HC171" s="1709"/>
      <c r="HD171" s="1709"/>
      <c r="HE171" s="1709"/>
      <c r="HF171" s="1709"/>
      <c r="HG171" s="1709"/>
      <c r="HH171" s="1709"/>
      <c r="HI171" s="1709"/>
      <c r="HJ171" s="1709"/>
      <c r="HK171" s="1709"/>
      <c r="HL171" s="1709"/>
      <c r="HM171" s="1709"/>
      <c r="HN171" s="1709"/>
      <c r="HO171" s="1709"/>
      <c r="HP171" s="1709"/>
      <c r="HQ171" s="1709"/>
      <c r="HR171" s="1709"/>
      <c r="HS171" s="1709"/>
      <c r="HT171" s="1709"/>
      <c r="HU171" s="1709"/>
      <c r="HV171" s="1709"/>
      <c r="HW171" s="1709"/>
      <c r="HX171" s="1709"/>
      <c r="HY171" s="1709"/>
      <c r="HZ171" s="1709"/>
      <c r="IA171" s="1709"/>
      <c r="IB171" s="1709"/>
      <c r="IC171" s="1709"/>
      <c r="ID171" s="1709"/>
      <c r="IE171" s="1709"/>
      <c r="IF171" s="1709"/>
      <c r="IG171" s="1709"/>
      <c r="IH171" s="1709"/>
      <c r="II171" s="1709"/>
      <c r="IJ171" s="1709"/>
      <c r="IK171" s="1709"/>
      <c r="IL171" s="1709"/>
      <c r="IM171" s="1709"/>
      <c r="IN171" s="1709"/>
      <c r="IO171" s="1709"/>
      <c r="IP171" s="1709"/>
      <c r="IQ171" s="1709"/>
      <c r="IR171" s="1709"/>
      <c r="IS171" s="1709"/>
      <c r="IT171" s="1709"/>
      <c r="IU171" s="1709"/>
      <c r="IV171" s="1709"/>
      <c r="IW171" s="1709"/>
      <c r="IX171" s="1709"/>
      <c r="IY171" s="1709"/>
      <c r="IZ171" s="1709"/>
      <c r="JA171" s="1709"/>
      <c r="JB171" s="1709"/>
      <c r="JC171" s="1709"/>
      <c r="JD171" s="1709"/>
      <c r="JE171" s="1709"/>
      <c r="JF171" s="1709"/>
      <c r="JG171" s="1709"/>
      <c r="JH171" s="1709"/>
      <c r="JI171" s="1709"/>
      <c r="JJ171" s="1709"/>
      <c r="JK171" s="1709"/>
      <c r="JL171" s="1709"/>
      <c r="JM171" s="1709"/>
      <c r="JN171" s="1709"/>
      <c r="JO171" s="1709"/>
      <c r="JP171" s="1709"/>
      <c r="JQ171" s="1709"/>
      <c r="JR171" s="1709"/>
      <c r="JS171" s="1709"/>
      <c r="JT171" s="1709"/>
      <c r="JU171" s="1709"/>
      <c r="JV171" s="1709"/>
      <c r="JW171" s="1709"/>
      <c r="JX171" s="1709"/>
      <c r="JY171" s="1709"/>
      <c r="JZ171" s="1709"/>
      <c r="KA171" s="1709"/>
      <c r="KB171" s="1709"/>
      <c r="KC171" s="1709"/>
      <c r="KD171" s="1709"/>
      <c r="KE171" s="1709"/>
      <c r="KF171" s="1709"/>
      <c r="KG171" s="1709"/>
      <c r="KH171" s="1709"/>
      <c r="KI171" s="1709"/>
      <c r="KJ171" s="1709"/>
      <c r="KK171" s="1709"/>
      <c r="KL171" s="1709"/>
      <c r="KM171" s="1709"/>
      <c r="KN171" s="1709"/>
      <c r="KO171" s="1709"/>
      <c r="KP171" s="1709"/>
      <c r="KQ171" s="1709"/>
      <c r="KR171" s="1709"/>
      <c r="KS171" s="1709"/>
      <c r="KT171" s="1709"/>
      <c r="KU171" s="1709"/>
      <c r="KV171" s="1709"/>
      <c r="KW171" s="1709"/>
      <c r="KX171" s="1709"/>
      <c r="KY171" s="1709"/>
      <c r="KZ171" s="1709"/>
      <c r="LA171" s="1709"/>
      <c r="LB171" s="1709"/>
      <c r="LC171" s="1709"/>
      <c r="LD171" s="1709"/>
      <c r="LE171" s="1709"/>
      <c r="LF171" s="1709"/>
      <c r="LG171" s="1709"/>
      <c r="LH171" s="1709"/>
      <c r="LI171" s="1710"/>
      <c r="LJ171" s="1710"/>
      <c r="LK171" s="1710"/>
      <c r="LL171" s="1710"/>
      <c r="LM171" s="1710"/>
      <c r="LN171" s="1710"/>
      <c r="LO171" s="1710"/>
      <c r="LP171" s="1711"/>
    </row>
    <row r="172" s="1483" customFormat="1" ht="47" customHeight="1" spans="1:328">
      <c r="A172" s="2040">
        <v>46007</v>
      </c>
      <c r="B172" s="1656" t="s">
        <v>1156</v>
      </c>
      <c r="C172" s="1657" t="s">
        <v>158</v>
      </c>
      <c r="D172" s="1658">
        <v>4500189126</v>
      </c>
      <c r="E172" s="2252" t="s">
        <v>3426</v>
      </c>
      <c r="F172" s="1658" t="s">
        <v>3427</v>
      </c>
      <c r="G172" s="2479" t="s">
        <v>2895</v>
      </c>
      <c r="H172" s="2042" t="s">
        <v>2938</v>
      </c>
      <c r="I172" s="2055" t="s">
        <v>2926</v>
      </c>
      <c r="J172" s="1667">
        <v>4608</v>
      </c>
      <c r="K172" s="2056">
        <v>0</v>
      </c>
      <c r="L172" s="2056">
        <v>24</v>
      </c>
      <c r="M172" s="2056">
        <f t="shared" si="77"/>
        <v>192</v>
      </c>
      <c r="N172" s="1672">
        <v>46051</v>
      </c>
      <c r="O172" s="1672">
        <v>46049</v>
      </c>
      <c r="P172" s="2057"/>
      <c r="Q172" s="2070" t="s">
        <v>78</v>
      </c>
      <c r="R172" s="2070" t="s">
        <v>1634</v>
      </c>
      <c r="S172" s="2070" t="s">
        <v>829</v>
      </c>
      <c r="T172" s="2072"/>
      <c r="U172" s="2072" t="s">
        <v>111</v>
      </c>
      <c r="V172" s="2073">
        <v>46016</v>
      </c>
      <c r="W172" s="2074" t="s">
        <v>88</v>
      </c>
      <c r="X172" s="2073" t="s">
        <v>3428</v>
      </c>
      <c r="Y172" s="2074"/>
      <c r="Z172" s="2074"/>
      <c r="AA172" s="1687" t="s">
        <v>3429</v>
      </c>
      <c r="AB172" s="1854" t="s">
        <v>1369</v>
      </c>
      <c r="AC172" s="2088">
        <v>1.0012</v>
      </c>
      <c r="AD172" s="2089">
        <f t="shared" si="74"/>
        <v>4613.5296</v>
      </c>
      <c r="AE172" s="2469"/>
      <c r="AF172" s="2090" t="s">
        <v>81</v>
      </c>
      <c r="AG172" s="2090">
        <v>6</v>
      </c>
      <c r="AH172" s="2097">
        <f t="shared" si="80"/>
        <v>4608</v>
      </c>
      <c r="AI172" s="2097"/>
      <c r="AJ172" s="2097"/>
      <c r="AK172" s="2097">
        <f t="shared" si="90"/>
        <v>192</v>
      </c>
      <c r="AL172" s="2097"/>
      <c r="AM172" s="2097"/>
      <c r="AN172" s="2097"/>
      <c r="AO172" s="2097" t="s">
        <v>63</v>
      </c>
      <c r="AP172" s="2097">
        <f t="shared" si="81"/>
        <v>4608</v>
      </c>
      <c r="AQ172" s="2494"/>
      <c r="AR172" s="1706">
        <f t="shared" si="82"/>
        <v>768</v>
      </c>
      <c r="AS172" s="1706">
        <f t="shared" si="83"/>
        <v>768</v>
      </c>
      <c r="AT172" s="1706">
        <f t="shared" si="84"/>
        <v>768</v>
      </c>
      <c r="AU172" s="1706">
        <f t="shared" si="85"/>
        <v>768</v>
      </c>
      <c r="AV172" s="1706">
        <f t="shared" si="86"/>
        <v>768</v>
      </c>
      <c r="AW172" s="1706">
        <f t="shared" si="87"/>
        <v>768</v>
      </c>
      <c r="AX172" s="1706"/>
      <c r="AY172" s="1706">
        <f t="shared" si="88"/>
        <v>736</v>
      </c>
      <c r="AZ172" s="1706">
        <f t="shared" si="89"/>
        <v>32</v>
      </c>
      <c r="BA172" s="1707"/>
      <c r="BB172" s="1708"/>
      <c r="BC172" s="1709"/>
      <c r="BD172" s="1709"/>
      <c r="BE172" s="1709"/>
      <c r="BF172" s="1709"/>
      <c r="BG172" s="1709"/>
      <c r="BH172" s="1709"/>
      <c r="BI172" s="1709"/>
      <c r="BJ172" s="1709"/>
      <c r="BK172" s="1709"/>
      <c r="BL172" s="1709"/>
      <c r="BM172" s="1709"/>
      <c r="BN172" s="1709"/>
      <c r="BO172" s="1709"/>
      <c r="BP172" s="1709"/>
      <c r="BQ172" s="1709"/>
      <c r="BR172" s="1709"/>
      <c r="BS172" s="1709"/>
      <c r="BT172" s="1709"/>
      <c r="BU172" s="1709"/>
      <c r="BV172" s="1709"/>
      <c r="BW172" s="1709"/>
      <c r="BX172" s="1709"/>
      <c r="BY172" s="1709"/>
      <c r="BZ172" s="1709"/>
      <c r="CA172" s="1709"/>
      <c r="CB172" s="1709"/>
      <c r="CC172" s="1709"/>
      <c r="CD172" s="1709"/>
      <c r="CE172" s="1709"/>
      <c r="CF172" s="1709"/>
      <c r="CG172" s="1709"/>
      <c r="CH172" s="1709"/>
      <c r="CI172" s="1709"/>
      <c r="CJ172" s="1709"/>
      <c r="CK172" s="1709"/>
      <c r="CL172" s="1709"/>
      <c r="CM172" s="1709"/>
      <c r="CN172" s="1709"/>
      <c r="CO172" s="1709"/>
      <c r="CP172" s="1709"/>
      <c r="CQ172" s="1709"/>
      <c r="CR172" s="1709"/>
      <c r="CS172" s="1709"/>
      <c r="CT172" s="1709"/>
      <c r="CU172" s="1709"/>
      <c r="CV172" s="1709"/>
      <c r="CW172" s="1709"/>
      <c r="CX172" s="1709"/>
      <c r="CY172" s="1709"/>
      <c r="CZ172" s="1709"/>
      <c r="DA172" s="1709"/>
      <c r="DB172" s="1709"/>
      <c r="DC172" s="1709"/>
      <c r="DD172" s="1709"/>
      <c r="DE172" s="1709"/>
      <c r="DF172" s="1709"/>
      <c r="DG172" s="1709"/>
      <c r="DH172" s="1709"/>
      <c r="DI172" s="1709"/>
      <c r="DJ172" s="1709"/>
      <c r="DK172" s="1709"/>
      <c r="DL172" s="1709"/>
      <c r="DM172" s="1709"/>
      <c r="DN172" s="1709"/>
      <c r="DO172" s="1709"/>
      <c r="DP172" s="1709"/>
      <c r="DQ172" s="1709"/>
      <c r="DR172" s="1709"/>
      <c r="DS172" s="1709"/>
      <c r="DT172" s="1709"/>
      <c r="DU172" s="1709"/>
      <c r="DV172" s="1709"/>
      <c r="DW172" s="1709"/>
      <c r="DX172" s="1709"/>
      <c r="DY172" s="1709"/>
      <c r="DZ172" s="1709"/>
      <c r="EA172" s="1709"/>
      <c r="EB172" s="1709"/>
      <c r="EC172" s="1709"/>
      <c r="ED172" s="1709"/>
      <c r="EE172" s="1709"/>
      <c r="EF172" s="1709"/>
      <c r="EG172" s="1709"/>
      <c r="EH172" s="1709"/>
      <c r="EI172" s="1709"/>
      <c r="EJ172" s="1709"/>
      <c r="EK172" s="1709"/>
      <c r="EL172" s="1709"/>
      <c r="EM172" s="1709"/>
      <c r="EN172" s="1709"/>
      <c r="EO172" s="1709"/>
      <c r="EP172" s="1709"/>
      <c r="EQ172" s="1709"/>
      <c r="ER172" s="1709"/>
      <c r="ES172" s="1709"/>
      <c r="ET172" s="1709"/>
      <c r="EU172" s="1709"/>
      <c r="EV172" s="1709"/>
      <c r="EW172" s="1709"/>
      <c r="EX172" s="1709"/>
      <c r="EY172" s="1709"/>
      <c r="EZ172" s="1709"/>
      <c r="FA172" s="1709"/>
      <c r="FB172" s="1709"/>
      <c r="FC172" s="1709"/>
      <c r="FD172" s="1709"/>
      <c r="FE172" s="1709"/>
      <c r="FF172" s="1709"/>
      <c r="FG172" s="1709"/>
      <c r="FH172" s="1709"/>
      <c r="FI172" s="1709"/>
      <c r="FJ172" s="1709"/>
      <c r="FK172" s="1709"/>
      <c r="FL172" s="1709"/>
      <c r="FM172" s="1709"/>
      <c r="FN172" s="1709"/>
      <c r="FO172" s="1709"/>
      <c r="FP172" s="1709"/>
      <c r="FQ172" s="1709"/>
      <c r="FR172" s="1709"/>
      <c r="FS172" s="1709"/>
      <c r="FT172" s="1709"/>
      <c r="FU172" s="1709"/>
      <c r="FV172" s="1709"/>
      <c r="FW172" s="1709"/>
      <c r="FX172" s="1709"/>
      <c r="FY172" s="1709"/>
      <c r="FZ172" s="1709"/>
      <c r="GA172" s="1709"/>
      <c r="GB172" s="1709"/>
      <c r="GC172" s="1709"/>
      <c r="GD172" s="1709"/>
      <c r="GE172" s="1709"/>
      <c r="GF172" s="1709"/>
      <c r="GG172" s="1709"/>
      <c r="GH172" s="1709"/>
      <c r="GI172" s="1709"/>
      <c r="GJ172" s="1709"/>
      <c r="GK172" s="1709"/>
      <c r="GL172" s="1709"/>
      <c r="GM172" s="1709"/>
      <c r="GN172" s="1709"/>
      <c r="GO172" s="1709"/>
      <c r="GP172" s="1709"/>
      <c r="GQ172" s="1709"/>
      <c r="GR172" s="1709"/>
      <c r="GS172" s="1709"/>
      <c r="GT172" s="1709"/>
      <c r="GU172" s="1709"/>
      <c r="GV172" s="1709"/>
      <c r="GW172" s="1709"/>
      <c r="GX172" s="1709"/>
      <c r="GY172" s="1709"/>
      <c r="GZ172" s="1709"/>
      <c r="HA172" s="1709"/>
      <c r="HB172" s="1709"/>
      <c r="HC172" s="1709"/>
      <c r="HD172" s="1709"/>
      <c r="HE172" s="1709"/>
      <c r="HF172" s="1709"/>
      <c r="HG172" s="1709"/>
      <c r="HH172" s="1709"/>
      <c r="HI172" s="1709"/>
      <c r="HJ172" s="1709"/>
      <c r="HK172" s="1709"/>
      <c r="HL172" s="1709"/>
      <c r="HM172" s="1709"/>
      <c r="HN172" s="1709"/>
      <c r="HO172" s="1709"/>
      <c r="HP172" s="1709"/>
      <c r="HQ172" s="1709"/>
      <c r="HR172" s="1709"/>
      <c r="HS172" s="1709"/>
      <c r="HT172" s="1709"/>
      <c r="HU172" s="1709"/>
      <c r="HV172" s="1709"/>
      <c r="HW172" s="1709"/>
      <c r="HX172" s="1709"/>
      <c r="HY172" s="1709"/>
      <c r="HZ172" s="1709"/>
      <c r="IA172" s="1709"/>
      <c r="IB172" s="1709"/>
      <c r="IC172" s="1709"/>
      <c r="ID172" s="1709"/>
      <c r="IE172" s="1709"/>
      <c r="IF172" s="1709"/>
      <c r="IG172" s="1709"/>
      <c r="IH172" s="1709"/>
      <c r="II172" s="1709"/>
      <c r="IJ172" s="1709"/>
      <c r="IK172" s="1709"/>
      <c r="IL172" s="1709"/>
      <c r="IM172" s="1709"/>
      <c r="IN172" s="1709"/>
      <c r="IO172" s="1709"/>
      <c r="IP172" s="1709"/>
      <c r="IQ172" s="1709"/>
      <c r="IR172" s="1709"/>
      <c r="IS172" s="1709"/>
      <c r="IT172" s="1709"/>
      <c r="IU172" s="1709"/>
      <c r="IV172" s="1709"/>
      <c r="IW172" s="1709"/>
      <c r="IX172" s="1709"/>
      <c r="IY172" s="1709"/>
      <c r="IZ172" s="1709"/>
      <c r="JA172" s="1709"/>
      <c r="JB172" s="1709"/>
      <c r="JC172" s="1709"/>
      <c r="JD172" s="1709"/>
      <c r="JE172" s="1709"/>
      <c r="JF172" s="1709"/>
      <c r="JG172" s="1709"/>
      <c r="JH172" s="1709"/>
      <c r="JI172" s="1709"/>
      <c r="JJ172" s="1709"/>
      <c r="JK172" s="1709"/>
      <c r="JL172" s="1709"/>
      <c r="JM172" s="1709"/>
      <c r="JN172" s="1709"/>
      <c r="JO172" s="1709"/>
      <c r="JP172" s="1709"/>
      <c r="JQ172" s="1709"/>
      <c r="JR172" s="1709"/>
      <c r="JS172" s="1709"/>
      <c r="JT172" s="1709"/>
      <c r="JU172" s="1709"/>
      <c r="JV172" s="1709"/>
      <c r="JW172" s="1709"/>
      <c r="JX172" s="1709"/>
      <c r="JY172" s="1709"/>
      <c r="JZ172" s="1709"/>
      <c r="KA172" s="1709"/>
      <c r="KB172" s="1709"/>
      <c r="KC172" s="1709"/>
      <c r="KD172" s="1709"/>
      <c r="KE172" s="1709"/>
      <c r="KF172" s="1709"/>
      <c r="KG172" s="1709"/>
      <c r="KH172" s="1709"/>
      <c r="KI172" s="1709"/>
      <c r="KJ172" s="1709"/>
      <c r="KK172" s="1709"/>
      <c r="KL172" s="1709"/>
      <c r="KM172" s="1709"/>
      <c r="KN172" s="1709"/>
      <c r="KO172" s="1709"/>
      <c r="KP172" s="1709"/>
      <c r="KQ172" s="1709"/>
      <c r="KR172" s="1709"/>
      <c r="KS172" s="1709"/>
      <c r="KT172" s="1709"/>
      <c r="KU172" s="1709"/>
      <c r="KV172" s="1709"/>
      <c r="KW172" s="1709"/>
      <c r="KX172" s="1709"/>
      <c r="KY172" s="1709"/>
      <c r="KZ172" s="1709"/>
      <c r="LA172" s="1709"/>
      <c r="LB172" s="1709"/>
      <c r="LC172" s="1709"/>
      <c r="LD172" s="1709"/>
      <c r="LE172" s="1709"/>
      <c r="LF172" s="1709"/>
      <c r="LG172" s="1709"/>
      <c r="LH172" s="1709"/>
      <c r="LI172" s="1710"/>
      <c r="LJ172" s="1710"/>
      <c r="LK172" s="1710"/>
      <c r="LL172" s="1710"/>
      <c r="LM172" s="1710"/>
      <c r="LN172" s="1710"/>
      <c r="LO172" s="1710"/>
      <c r="LP172" s="1711"/>
    </row>
    <row r="173" s="1482" customFormat="1" ht="47" customHeight="1" spans="1:328">
      <c r="A173" s="1832">
        <v>45995</v>
      </c>
      <c r="B173" s="1660" t="s">
        <v>1432</v>
      </c>
      <c r="C173" s="1661" t="s">
        <v>98</v>
      </c>
      <c r="D173" s="1662">
        <v>4500188034</v>
      </c>
      <c r="E173" s="1860" t="s">
        <v>3430</v>
      </c>
      <c r="F173" s="1662" t="s">
        <v>3431</v>
      </c>
      <c r="G173" s="2416" t="s">
        <v>2895</v>
      </c>
      <c r="H173" s="1863" t="s">
        <v>2895</v>
      </c>
      <c r="I173" s="1880" t="s">
        <v>2926</v>
      </c>
      <c r="J173" s="1543">
        <v>7920</v>
      </c>
      <c r="K173" s="1876">
        <v>0</v>
      </c>
      <c r="L173" s="1876">
        <v>24</v>
      </c>
      <c r="M173" s="1876">
        <f t="shared" si="77"/>
        <v>330</v>
      </c>
      <c r="N173" s="1673">
        <v>46044</v>
      </c>
      <c r="O173" s="1673">
        <v>46042</v>
      </c>
      <c r="P173" s="1878"/>
      <c r="Q173" s="2079" t="s">
        <v>78</v>
      </c>
      <c r="R173" s="1309" t="s">
        <v>1634</v>
      </c>
      <c r="S173" s="2079" t="s">
        <v>829</v>
      </c>
      <c r="T173" s="1891"/>
      <c r="U173" s="1891" t="s">
        <v>111</v>
      </c>
      <c r="V173" s="1900">
        <v>46010</v>
      </c>
      <c r="W173" s="1930" t="s">
        <v>88</v>
      </c>
      <c r="X173" s="1900" t="s">
        <v>3432</v>
      </c>
      <c r="Y173" s="1930"/>
      <c r="Z173" s="1930"/>
      <c r="AA173" s="1597" t="s">
        <v>3433</v>
      </c>
      <c r="AB173" s="1601" t="s">
        <v>550</v>
      </c>
      <c r="AC173" s="2093">
        <v>0.6007</v>
      </c>
      <c r="AD173" s="2095">
        <f t="shared" si="74"/>
        <v>4757.544</v>
      </c>
      <c r="AE173" s="1942"/>
      <c r="AF173" s="1947" t="s">
        <v>81</v>
      </c>
      <c r="AG173" s="1947">
        <v>6</v>
      </c>
      <c r="AH173" s="1948">
        <f t="shared" si="80"/>
        <v>7920</v>
      </c>
      <c r="AI173" s="1948"/>
      <c r="AJ173" s="1948"/>
      <c r="AK173" s="1948">
        <f t="shared" si="90"/>
        <v>330</v>
      </c>
      <c r="AL173" s="1948"/>
      <c r="AM173" s="1948"/>
      <c r="AN173" s="1948"/>
      <c r="AO173" s="1948" t="s">
        <v>63</v>
      </c>
      <c r="AP173" s="1948">
        <f t="shared" si="81"/>
        <v>7920</v>
      </c>
      <c r="AQ173" s="1945"/>
      <c r="AR173" s="1430">
        <f t="shared" si="82"/>
        <v>1320</v>
      </c>
      <c r="AS173" s="1430">
        <f t="shared" si="83"/>
        <v>1320</v>
      </c>
      <c r="AT173" s="1430">
        <f t="shared" si="84"/>
        <v>1320</v>
      </c>
      <c r="AU173" s="1430">
        <f t="shared" si="85"/>
        <v>1320</v>
      </c>
      <c r="AV173" s="1430">
        <f t="shared" si="86"/>
        <v>1320</v>
      </c>
      <c r="AW173" s="1430">
        <f t="shared" si="87"/>
        <v>1320</v>
      </c>
      <c r="AX173" s="1430"/>
      <c r="AY173" s="1430">
        <f t="shared" si="88"/>
        <v>1265</v>
      </c>
      <c r="AZ173" s="1430">
        <f t="shared" si="89"/>
        <v>55</v>
      </c>
      <c r="BA173" s="1453"/>
      <c r="BB173" s="1454"/>
      <c r="BC173" s="1455"/>
      <c r="BD173" s="1455"/>
      <c r="BE173" s="1455"/>
      <c r="BF173" s="1455"/>
      <c r="BG173" s="1455"/>
      <c r="BH173" s="1455"/>
      <c r="BI173" s="1455"/>
      <c r="BJ173" s="1455"/>
      <c r="BK173" s="1455"/>
      <c r="BL173" s="1455"/>
      <c r="BM173" s="1455"/>
      <c r="BN173" s="1455"/>
      <c r="BO173" s="1455"/>
      <c r="BP173" s="1455"/>
      <c r="BQ173" s="1455"/>
      <c r="BR173" s="1455"/>
      <c r="BS173" s="1455"/>
      <c r="BT173" s="1455"/>
      <c r="BU173" s="1455"/>
      <c r="BV173" s="1455"/>
      <c r="BW173" s="1455"/>
      <c r="BX173" s="1455"/>
      <c r="BY173" s="1455"/>
      <c r="BZ173" s="1455"/>
      <c r="CA173" s="1455"/>
      <c r="CB173" s="1455"/>
      <c r="CC173" s="1455"/>
      <c r="CD173" s="1455"/>
      <c r="CE173" s="1455"/>
      <c r="CF173" s="1455"/>
      <c r="CG173" s="1455"/>
      <c r="CH173" s="1455"/>
      <c r="CI173" s="1455"/>
      <c r="CJ173" s="1455"/>
      <c r="CK173" s="1455"/>
      <c r="CL173" s="1455"/>
      <c r="CM173" s="1455"/>
      <c r="CN173" s="1455"/>
      <c r="CO173" s="1455"/>
      <c r="CP173" s="1455"/>
      <c r="CQ173" s="1455"/>
      <c r="CR173" s="1455"/>
      <c r="CS173" s="1455"/>
      <c r="CT173" s="1455"/>
      <c r="CU173" s="1455"/>
      <c r="CV173" s="1455"/>
      <c r="CW173" s="1455"/>
      <c r="CX173" s="1455"/>
      <c r="CY173" s="1455"/>
      <c r="CZ173" s="1455"/>
      <c r="DA173" s="1455"/>
      <c r="DB173" s="1455"/>
      <c r="DC173" s="1455"/>
      <c r="DD173" s="1455"/>
      <c r="DE173" s="1455"/>
      <c r="DF173" s="1455"/>
      <c r="DG173" s="1455"/>
      <c r="DH173" s="1455"/>
      <c r="DI173" s="1455"/>
      <c r="DJ173" s="1455"/>
      <c r="DK173" s="1455"/>
      <c r="DL173" s="1455"/>
      <c r="DM173" s="1455"/>
      <c r="DN173" s="1455"/>
      <c r="DO173" s="1455"/>
      <c r="DP173" s="1455"/>
      <c r="DQ173" s="1455"/>
      <c r="DR173" s="1455"/>
      <c r="DS173" s="1455"/>
      <c r="DT173" s="1455"/>
      <c r="DU173" s="1455"/>
      <c r="DV173" s="1455"/>
      <c r="DW173" s="1455"/>
      <c r="DX173" s="1455"/>
      <c r="DY173" s="1455"/>
      <c r="DZ173" s="1455"/>
      <c r="EA173" s="1455"/>
      <c r="EB173" s="1455"/>
      <c r="EC173" s="1455"/>
      <c r="ED173" s="1455"/>
      <c r="EE173" s="1455"/>
      <c r="EF173" s="1455"/>
      <c r="EG173" s="1455"/>
      <c r="EH173" s="1455"/>
      <c r="EI173" s="1455"/>
      <c r="EJ173" s="1455"/>
      <c r="EK173" s="1455"/>
      <c r="EL173" s="1455"/>
      <c r="EM173" s="1455"/>
      <c r="EN173" s="1455"/>
      <c r="EO173" s="1455"/>
      <c r="EP173" s="1455"/>
      <c r="EQ173" s="1455"/>
      <c r="ER173" s="1455"/>
      <c r="ES173" s="1455"/>
      <c r="ET173" s="1455"/>
      <c r="EU173" s="1455"/>
      <c r="EV173" s="1455"/>
      <c r="EW173" s="1455"/>
      <c r="EX173" s="1455"/>
      <c r="EY173" s="1455"/>
      <c r="EZ173" s="1455"/>
      <c r="FA173" s="1455"/>
      <c r="FB173" s="1455"/>
      <c r="FC173" s="1455"/>
      <c r="FD173" s="1455"/>
      <c r="FE173" s="1455"/>
      <c r="FF173" s="1455"/>
      <c r="FG173" s="1455"/>
      <c r="FH173" s="1455"/>
      <c r="FI173" s="1455"/>
      <c r="FJ173" s="1455"/>
      <c r="FK173" s="1455"/>
      <c r="FL173" s="1455"/>
      <c r="FM173" s="1455"/>
      <c r="FN173" s="1455"/>
      <c r="FO173" s="1455"/>
      <c r="FP173" s="1455"/>
      <c r="FQ173" s="1455"/>
      <c r="FR173" s="1455"/>
      <c r="FS173" s="1455"/>
      <c r="FT173" s="1455"/>
      <c r="FU173" s="1455"/>
      <c r="FV173" s="1455"/>
      <c r="FW173" s="1455"/>
      <c r="FX173" s="1455"/>
      <c r="FY173" s="1455"/>
      <c r="FZ173" s="1455"/>
      <c r="GA173" s="1455"/>
      <c r="GB173" s="1455"/>
      <c r="GC173" s="1455"/>
      <c r="GD173" s="1455"/>
      <c r="GE173" s="1455"/>
      <c r="GF173" s="1455"/>
      <c r="GG173" s="1455"/>
      <c r="GH173" s="1455"/>
      <c r="GI173" s="1455"/>
      <c r="GJ173" s="1455"/>
      <c r="GK173" s="1455"/>
      <c r="GL173" s="1455"/>
      <c r="GM173" s="1455"/>
      <c r="GN173" s="1455"/>
      <c r="GO173" s="1455"/>
      <c r="GP173" s="1455"/>
      <c r="GQ173" s="1455"/>
      <c r="GR173" s="1455"/>
      <c r="GS173" s="1455"/>
      <c r="GT173" s="1455"/>
      <c r="GU173" s="1455"/>
      <c r="GV173" s="1455"/>
      <c r="GW173" s="1455"/>
      <c r="GX173" s="1455"/>
      <c r="GY173" s="1455"/>
      <c r="GZ173" s="1455"/>
      <c r="HA173" s="1455"/>
      <c r="HB173" s="1455"/>
      <c r="HC173" s="1455"/>
      <c r="HD173" s="1455"/>
      <c r="HE173" s="1455"/>
      <c r="HF173" s="1455"/>
      <c r="HG173" s="1455"/>
      <c r="HH173" s="1455"/>
      <c r="HI173" s="1455"/>
      <c r="HJ173" s="1455"/>
      <c r="HK173" s="1455"/>
      <c r="HL173" s="1455"/>
      <c r="HM173" s="1455"/>
      <c r="HN173" s="1455"/>
      <c r="HO173" s="1455"/>
      <c r="HP173" s="1455"/>
      <c r="HQ173" s="1455"/>
      <c r="HR173" s="1455"/>
      <c r="HS173" s="1455"/>
      <c r="HT173" s="1455"/>
      <c r="HU173" s="1455"/>
      <c r="HV173" s="1455"/>
      <c r="HW173" s="1455"/>
      <c r="HX173" s="1455"/>
      <c r="HY173" s="1455"/>
      <c r="HZ173" s="1455"/>
      <c r="IA173" s="1455"/>
      <c r="IB173" s="1455"/>
      <c r="IC173" s="1455"/>
      <c r="ID173" s="1455"/>
      <c r="IE173" s="1455"/>
      <c r="IF173" s="1455"/>
      <c r="IG173" s="1455"/>
      <c r="IH173" s="1455"/>
      <c r="II173" s="1455"/>
      <c r="IJ173" s="1455"/>
      <c r="IK173" s="1455"/>
      <c r="IL173" s="1455"/>
      <c r="IM173" s="1455"/>
      <c r="IN173" s="1455"/>
      <c r="IO173" s="1455"/>
      <c r="IP173" s="1455"/>
      <c r="IQ173" s="1455"/>
      <c r="IR173" s="1455"/>
      <c r="IS173" s="1455"/>
      <c r="IT173" s="1455"/>
      <c r="IU173" s="1455"/>
      <c r="IV173" s="1455"/>
      <c r="IW173" s="1455"/>
      <c r="IX173" s="1455"/>
      <c r="IY173" s="1455"/>
      <c r="IZ173" s="1455"/>
      <c r="JA173" s="1455"/>
      <c r="JB173" s="1455"/>
      <c r="JC173" s="1455"/>
      <c r="JD173" s="1455"/>
      <c r="JE173" s="1455"/>
      <c r="JF173" s="1455"/>
      <c r="JG173" s="1455"/>
      <c r="JH173" s="1455"/>
      <c r="JI173" s="1455"/>
      <c r="JJ173" s="1455"/>
      <c r="JK173" s="1455"/>
      <c r="JL173" s="1455"/>
      <c r="JM173" s="1455"/>
      <c r="JN173" s="1455"/>
      <c r="JO173" s="1455"/>
      <c r="JP173" s="1455"/>
      <c r="JQ173" s="1455"/>
      <c r="JR173" s="1455"/>
      <c r="JS173" s="1455"/>
      <c r="JT173" s="1455"/>
      <c r="JU173" s="1455"/>
      <c r="JV173" s="1455"/>
      <c r="JW173" s="1455"/>
      <c r="JX173" s="1455"/>
      <c r="JY173" s="1455"/>
      <c r="JZ173" s="1455"/>
      <c r="KA173" s="1455"/>
      <c r="KB173" s="1455"/>
      <c r="KC173" s="1455"/>
      <c r="KD173" s="1455"/>
      <c r="KE173" s="1455"/>
      <c r="KF173" s="1455"/>
      <c r="KG173" s="1455"/>
      <c r="KH173" s="1455"/>
      <c r="KI173" s="1455"/>
      <c r="KJ173" s="1455"/>
      <c r="KK173" s="1455"/>
      <c r="KL173" s="1455"/>
      <c r="KM173" s="1455"/>
      <c r="KN173" s="1455"/>
      <c r="KO173" s="1455"/>
      <c r="KP173" s="1455"/>
      <c r="KQ173" s="1455"/>
      <c r="KR173" s="1455"/>
      <c r="KS173" s="1455"/>
      <c r="KT173" s="1455"/>
      <c r="KU173" s="1455"/>
      <c r="KV173" s="1455"/>
      <c r="KW173" s="1455"/>
      <c r="KX173" s="1455"/>
      <c r="KY173" s="1455"/>
      <c r="KZ173" s="1455"/>
      <c r="LA173" s="1455"/>
      <c r="LB173" s="1455"/>
      <c r="LC173" s="1455"/>
      <c r="LD173" s="1455"/>
      <c r="LE173" s="1455"/>
      <c r="LF173" s="1455"/>
      <c r="LG173" s="1455"/>
      <c r="LH173" s="1455"/>
      <c r="LI173" s="1467"/>
      <c r="LJ173" s="1467"/>
      <c r="LK173" s="1467"/>
      <c r="LL173" s="1467"/>
      <c r="LM173" s="1467"/>
      <c r="LN173" s="1467"/>
      <c r="LO173" s="1467"/>
      <c r="LP173" s="1645"/>
    </row>
    <row r="174" s="1482" customFormat="1" ht="47" customHeight="1" spans="1:328">
      <c r="A174" s="1832">
        <v>45996</v>
      </c>
      <c r="B174" s="1660" t="s">
        <v>1432</v>
      </c>
      <c r="C174" s="1661" t="s">
        <v>98</v>
      </c>
      <c r="D174" s="1662">
        <v>4500188238</v>
      </c>
      <c r="E174" s="1860" t="s">
        <v>3434</v>
      </c>
      <c r="F174" s="1662" t="s">
        <v>3435</v>
      </c>
      <c r="G174" s="2416" t="s">
        <v>2895</v>
      </c>
      <c r="H174" s="1863" t="s">
        <v>2895</v>
      </c>
      <c r="I174" s="1880" t="s">
        <v>2926</v>
      </c>
      <c r="J174" s="1543">
        <v>6480</v>
      </c>
      <c r="K174" s="1876">
        <v>0</v>
      </c>
      <c r="L174" s="1876">
        <v>24</v>
      </c>
      <c r="M174" s="1876">
        <f t="shared" si="77"/>
        <v>270</v>
      </c>
      <c r="N174" s="1673">
        <v>46044</v>
      </c>
      <c r="O174" s="1673">
        <v>46042</v>
      </c>
      <c r="P174" s="1878"/>
      <c r="Q174" s="2079" t="s">
        <v>78</v>
      </c>
      <c r="R174" s="1570"/>
      <c r="S174" s="2079" t="s">
        <v>829</v>
      </c>
      <c r="T174" s="1891"/>
      <c r="U174" s="1891" t="s">
        <v>111</v>
      </c>
      <c r="V174" s="1900">
        <v>46010</v>
      </c>
      <c r="W174" s="1930" t="s">
        <v>88</v>
      </c>
      <c r="X174" s="1900" t="s">
        <v>3432</v>
      </c>
      <c r="Y174" s="1930"/>
      <c r="Z174" s="1930"/>
      <c r="AA174" s="1597" t="s">
        <v>3436</v>
      </c>
      <c r="AB174" s="1601" t="s">
        <v>550</v>
      </c>
      <c r="AC174" s="2093">
        <v>0.6007</v>
      </c>
      <c r="AD174" s="2095">
        <f t="shared" si="74"/>
        <v>3892.536</v>
      </c>
      <c r="AE174" s="1942"/>
      <c r="AF174" s="1947" t="s">
        <v>81</v>
      </c>
      <c r="AG174" s="1947">
        <v>6</v>
      </c>
      <c r="AH174" s="1948">
        <f t="shared" si="80"/>
        <v>6480</v>
      </c>
      <c r="AI174" s="1948"/>
      <c r="AJ174" s="1948"/>
      <c r="AK174" s="1948">
        <f t="shared" si="90"/>
        <v>270</v>
      </c>
      <c r="AL174" s="1948"/>
      <c r="AM174" s="1948"/>
      <c r="AN174" s="1948"/>
      <c r="AO174" s="1948" t="s">
        <v>63</v>
      </c>
      <c r="AP174" s="1948">
        <f t="shared" si="81"/>
        <v>6480</v>
      </c>
      <c r="AQ174" s="1945"/>
      <c r="AR174" s="1430">
        <f t="shared" si="82"/>
        <v>1080</v>
      </c>
      <c r="AS174" s="1430">
        <f t="shared" si="83"/>
        <v>1080</v>
      </c>
      <c r="AT174" s="1430">
        <f t="shared" si="84"/>
        <v>1080</v>
      </c>
      <c r="AU174" s="1430">
        <f t="shared" si="85"/>
        <v>1080</v>
      </c>
      <c r="AV174" s="1430">
        <f t="shared" si="86"/>
        <v>1080</v>
      </c>
      <c r="AW174" s="1430">
        <f t="shared" si="87"/>
        <v>1080</v>
      </c>
      <c r="AX174" s="1430"/>
      <c r="AY174" s="1430">
        <f t="shared" si="88"/>
        <v>1035</v>
      </c>
      <c r="AZ174" s="1430">
        <f t="shared" si="89"/>
        <v>45</v>
      </c>
      <c r="BA174" s="1453"/>
      <c r="BB174" s="1454"/>
      <c r="BC174" s="1455"/>
      <c r="BD174" s="1455"/>
      <c r="BE174" s="1455"/>
      <c r="BF174" s="1455"/>
      <c r="BG174" s="1455"/>
      <c r="BH174" s="1455"/>
      <c r="BI174" s="1455"/>
      <c r="BJ174" s="1455"/>
      <c r="BK174" s="1455"/>
      <c r="BL174" s="1455"/>
      <c r="BM174" s="1455"/>
      <c r="BN174" s="1455"/>
      <c r="BO174" s="1455"/>
      <c r="BP174" s="1455"/>
      <c r="BQ174" s="1455"/>
      <c r="BR174" s="1455"/>
      <c r="BS174" s="1455"/>
      <c r="BT174" s="1455"/>
      <c r="BU174" s="1455"/>
      <c r="BV174" s="1455"/>
      <c r="BW174" s="1455"/>
      <c r="BX174" s="1455"/>
      <c r="BY174" s="1455"/>
      <c r="BZ174" s="1455"/>
      <c r="CA174" s="1455"/>
      <c r="CB174" s="1455"/>
      <c r="CC174" s="1455"/>
      <c r="CD174" s="1455"/>
      <c r="CE174" s="1455"/>
      <c r="CF174" s="1455"/>
      <c r="CG174" s="1455"/>
      <c r="CH174" s="1455"/>
      <c r="CI174" s="1455"/>
      <c r="CJ174" s="1455"/>
      <c r="CK174" s="1455"/>
      <c r="CL174" s="1455"/>
      <c r="CM174" s="1455"/>
      <c r="CN174" s="1455"/>
      <c r="CO174" s="1455"/>
      <c r="CP174" s="1455"/>
      <c r="CQ174" s="1455"/>
      <c r="CR174" s="1455"/>
      <c r="CS174" s="1455"/>
      <c r="CT174" s="1455"/>
      <c r="CU174" s="1455"/>
      <c r="CV174" s="1455"/>
      <c r="CW174" s="1455"/>
      <c r="CX174" s="1455"/>
      <c r="CY174" s="1455"/>
      <c r="CZ174" s="1455"/>
      <c r="DA174" s="1455"/>
      <c r="DB174" s="1455"/>
      <c r="DC174" s="1455"/>
      <c r="DD174" s="1455"/>
      <c r="DE174" s="1455"/>
      <c r="DF174" s="1455"/>
      <c r="DG174" s="1455"/>
      <c r="DH174" s="1455"/>
      <c r="DI174" s="1455"/>
      <c r="DJ174" s="1455"/>
      <c r="DK174" s="1455"/>
      <c r="DL174" s="1455"/>
      <c r="DM174" s="1455"/>
      <c r="DN174" s="1455"/>
      <c r="DO174" s="1455"/>
      <c r="DP174" s="1455"/>
      <c r="DQ174" s="1455"/>
      <c r="DR174" s="1455"/>
      <c r="DS174" s="1455"/>
      <c r="DT174" s="1455"/>
      <c r="DU174" s="1455"/>
      <c r="DV174" s="1455"/>
      <c r="DW174" s="1455"/>
      <c r="DX174" s="1455"/>
      <c r="DY174" s="1455"/>
      <c r="DZ174" s="1455"/>
      <c r="EA174" s="1455"/>
      <c r="EB174" s="1455"/>
      <c r="EC174" s="1455"/>
      <c r="ED174" s="1455"/>
      <c r="EE174" s="1455"/>
      <c r="EF174" s="1455"/>
      <c r="EG174" s="1455"/>
      <c r="EH174" s="1455"/>
      <c r="EI174" s="1455"/>
      <c r="EJ174" s="1455"/>
      <c r="EK174" s="1455"/>
      <c r="EL174" s="1455"/>
      <c r="EM174" s="1455"/>
      <c r="EN174" s="1455"/>
      <c r="EO174" s="1455"/>
      <c r="EP174" s="1455"/>
      <c r="EQ174" s="1455"/>
      <c r="ER174" s="1455"/>
      <c r="ES174" s="1455"/>
      <c r="ET174" s="1455"/>
      <c r="EU174" s="1455"/>
      <c r="EV174" s="1455"/>
      <c r="EW174" s="1455"/>
      <c r="EX174" s="1455"/>
      <c r="EY174" s="1455"/>
      <c r="EZ174" s="1455"/>
      <c r="FA174" s="1455"/>
      <c r="FB174" s="1455"/>
      <c r="FC174" s="1455"/>
      <c r="FD174" s="1455"/>
      <c r="FE174" s="1455"/>
      <c r="FF174" s="1455"/>
      <c r="FG174" s="1455"/>
      <c r="FH174" s="1455"/>
      <c r="FI174" s="1455"/>
      <c r="FJ174" s="1455"/>
      <c r="FK174" s="1455"/>
      <c r="FL174" s="1455"/>
      <c r="FM174" s="1455"/>
      <c r="FN174" s="1455"/>
      <c r="FO174" s="1455"/>
      <c r="FP174" s="1455"/>
      <c r="FQ174" s="1455"/>
      <c r="FR174" s="1455"/>
      <c r="FS174" s="1455"/>
      <c r="FT174" s="1455"/>
      <c r="FU174" s="1455"/>
      <c r="FV174" s="1455"/>
      <c r="FW174" s="1455"/>
      <c r="FX174" s="1455"/>
      <c r="FY174" s="1455"/>
      <c r="FZ174" s="1455"/>
      <c r="GA174" s="1455"/>
      <c r="GB174" s="1455"/>
      <c r="GC174" s="1455"/>
      <c r="GD174" s="1455"/>
      <c r="GE174" s="1455"/>
      <c r="GF174" s="1455"/>
      <c r="GG174" s="1455"/>
      <c r="GH174" s="1455"/>
      <c r="GI174" s="1455"/>
      <c r="GJ174" s="1455"/>
      <c r="GK174" s="1455"/>
      <c r="GL174" s="1455"/>
      <c r="GM174" s="1455"/>
      <c r="GN174" s="1455"/>
      <c r="GO174" s="1455"/>
      <c r="GP174" s="1455"/>
      <c r="GQ174" s="1455"/>
      <c r="GR174" s="1455"/>
      <c r="GS174" s="1455"/>
      <c r="GT174" s="1455"/>
      <c r="GU174" s="1455"/>
      <c r="GV174" s="1455"/>
      <c r="GW174" s="1455"/>
      <c r="GX174" s="1455"/>
      <c r="GY174" s="1455"/>
      <c r="GZ174" s="1455"/>
      <c r="HA174" s="1455"/>
      <c r="HB174" s="1455"/>
      <c r="HC174" s="1455"/>
      <c r="HD174" s="1455"/>
      <c r="HE174" s="1455"/>
      <c r="HF174" s="1455"/>
      <c r="HG174" s="1455"/>
      <c r="HH174" s="1455"/>
      <c r="HI174" s="1455"/>
      <c r="HJ174" s="1455"/>
      <c r="HK174" s="1455"/>
      <c r="HL174" s="1455"/>
      <c r="HM174" s="1455"/>
      <c r="HN174" s="1455"/>
      <c r="HO174" s="1455"/>
      <c r="HP174" s="1455"/>
      <c r="HQ174" s="1455"/>
      <c r="HR174" s="1455"/>
      <c r="HS174" s="1455"/>
      <c r="HT174" s="1455"/>
      <c r="HU174" s="1455"/>
      <c r="HV174" s="1455"/>
      <c r="HW174" s="1455"/>
      <c r="HX174" s="1455"/>
      <c r="HY174" s="1455"/>
      <c r="HZ174" s="1455"/>
      <c r="IA174" s="1455"/>
      <c r="IB174" s="1455"/>
      <c r="IC174" s="1455"/>
      <c r="ID174" s="1455"/>
      <c r="IE174" s="1455"/>
      <c r="IF174" s="1455"/>
      <c r="IG174" s="1455"/>
      <c r="IH174" s="1455"/>
      <c r="II174" s="1455"/>
      <c r="IJ174" s="1455"/>
      <c r="IK174" s="1455"/>
      <c r="IL174" s="1455"/>
      <c r="IM174" s="1455"/>
      <c r="IN174" s="1455"/>
      <c r="IO174" s="1455"/>
      <c r="IP174" s="1455"/>
      <c r="IQ174" s="1455"/>
      <c r="IR174" s="1455"/>
      <c r="IS174" s="1455"/>
      <c r="IT174" s="1455"/>
      <c r="IU174" s="1455"/>
      <c r="IV174" s="1455"/>
      <c r="IW174" s="1455"/>
      <c r="IX174" s="1455"/>
      <c r="IY174" s="1455"/>
      <c r="IZ174" s="1455"/>
      <c r="JA174" s="1455"/>
      <c r="JB174" s="1455"/>
      <c r="JC174" s="1455"/>
      <c r="JD174" s="1455"/>
      <c r="JE174" s="1455"/>
      <c r="JF174" s="1455"/>
      <c r="JG174" s="1455"/>
      <c r="JH174" s="1455"/>
      <c r="JI174" s="1455"/>
      <c r="JJ174" s="1455"/>
      <c r="JK174" s="1455"/>
      <c r="JL174" s="1455"/>
      <c r="JM174" s="1455"/>
      <c r="JN174" s="1455"/>
      <c r="JO174" s="1455"/>
      <c r="JP174" s="1455"/>
      <c r="JQ174" s="1455"/>
      <c r="JR174" s="1455"/>
      <c r="JS174" s="1455"/>
      <c r="JT174" s="1455"/>
      <c r="JU174" s="1455"/>
      <c r="JV174" s="1455"/>
      <c r="JW174" s="1455"/>
      <c r="JX174" s="1455"/>
      <c r="JY174" s="1455"/>
      <c r="JZ174" s="1455"/>
      <c r="KA174" s="1455"/>
      <c r="KB174" s="1455"/>
      <c r="KC174" s="1455"/>
      <c r="KD174" s="1455"/>
      <c r="KE174" s="1455"/>
      <c r="KF174" s="1455"/>
      <c r="KG174" s="1455"/>
      <c r="KH174" s="1455"/>
      <c r="KI174" s="1455"/>
      <c r="KJ174" s="1455"/>
      <c r="KK174" s="1455"/>
      <c r="KL174" s="1455"/>
      <c r="KM174" s="1455"/>
      <c r="KN174" s="1455"/>
      <c r="KO174" s="1455"/>
      <c r="KP174" s="1455"/>
      <c r="KQ174" s="1455"/>
      <c r="KR174" s="1455"/>
      <c r="KS174" s="1455"/>
      <c r="KT174" s="1455"/>
      <c r="KU174" s="1455"/>
      <c r="KV174" s="1455"/>
      <c r="KW174" s="1455"/>
      <c r="KX174" s="1455"/>
      <c r="KY174" s="1455"/>
      <c r="KZ174" s="1455"/>
      <c r="LA174" s="1455"/>
      <c r="LB174" s="1455"/>
      <c r="LC174" s="1455"/>
      <c r="LD174" s="1455"/>
      <c r="LE174" s="1455"/>
      <c r="LF174" s="1455"/>
      <c r="LG174" s="1455"/>
      <c r="LH174" s="1455"/>
      <c r="LI174" s="1467"/>
      <c r="LJ174" s="1467"/>
      <c r="LK174" s="1467"/>
      <c r="LL174" s="1467"/>
      <c r="LM174" s="1467"/>
      <c r="LN174" s="1467"/>
      <c r="LO174" s="1467"/>
      <c r="LP174" s="1645"/>
    </row>
    <row r="175" s="1482" customFormat="1" ht="47" customHeight="1" spans="1:328">
      <c r="A175" s="1832">
        <v>46015</v>
      </c>
      <c r="B175" s="1660" t="s">
        <v>623</v>
      </c>
      <c r="C175" s="1661" t="s">
        <v>165</v>
      </c>
      <c r="D175" s="1662">
        <v>4500189941</v>
      </c>
      <c r="E175" s="1860" t="s">
        <v>1646</v>
      </c>
      <c r="F175" s="1662" t="s">
        <v>3437</v>
      </c>
      <c r="G175" s="1863" t="s">
        <v>2895</v>
      </c>
      <c r="H175" s="1863" t="s">
        <v>2895</v>
      </c>
      <c r="I175" s="1880" t="s">
        <v>2926</v>
      </c>
      <c r="J175" s="1543">
        <v>720</v>
      </c>
      <c r="K175" s="1876">
        <v>0</v>
      </c>
      <c r="L175" s="1876">
        <v>24</v>
      </c>
      <c r="M175" s="1876">
        <f t="shared" si="77"/>
        <v>30</v>
      </c>
      <c r="N175" s="1673">
        <v>46055</v>
      </c>
      <c r="O175" s="1673">
        <f>N175-2</f>
        <v>46053</v>
      </c>
      <c r="P175" s="1878"/>
      <c r="Q175" s="2079" t="s">
        <v>78</v>
      </c>
      <c r="R175" s="2079" t="s">
        <v>1634</v>
      </c>
      <c r="S175" s="2079" t="s">
        <v>829</v>
      </c>
      <c r="T175" s="1891"/>
      <c r="U175" s="1891" t="s">
        <v>111</v>
      </c>
      <c r="V175" s="1900">
        <v>46028</v>
      </c>
      <c r="W175" s="1930" t="s">
        <v>88</v>
      </c>
      <c r="X175" s="1900" t="s">
        <v>1648</v>
      </c>
      <c r="Y175" s="1930"/>
      <c r="Z175" s="1930"/>
      <c r="AA175" s="1683" t="s">
        <v>3438</v>
      </c>
      <c r="AB175" s="1601" t="s">
        <v>628</v>
      </c>
      <c r="AC175" s="2093">
        <v>1.0079</v>
      </c>
      <c r="AD175" s="2095">
        <f t="shared" si="74"/>
        <v>725.688</v>
      </c>
      <c r="AE175" s="1942"/>
      <c r="AF175" s="1947" t="s">
        <v>81</v>
      </c>
      <c r="AG175" s="1947">
        <v>6</v>
      </c>
      <c r="AH175" s="1948">
        <f t="shared" si="80"/>
        <v>720</v>
      </c>
      <c r="AI175" s="1948"/>
      <c r="AJ175" s="1948"/>
      <c r="AK175" s="1948">
        <f t="shared" si="90"/>
        <v>30</v>
      </c>
      <c r="AL175" s="1948"/>
      <c r="AM175" s="1948"/>
      <c r="AN175" s="1948"/>
      <c r="AO175" s="1948" t="s">
        <v>63</v>
      </c>
      <c r="AP175" s="1948">
        <f t="shared" si="81"/>
        <v>720</v>
      </c>
      <c r="AQ175" s="1948"/>
      <c r="AR175" s="1430">
        <f t="shared" si="82"/>
        <v>120</v>
      </c>
      <c r="AS175" s="1430">
        <f t="shared" si="83"/>
        <v>120</v>
      </c>
      <c r="AT175" s="1430">
        <f t="shared" si="84"/>
        <v>120</v>
      </c>
      <c r="AU175" s="1430">
        <f t="shared" si="85"/>
        <v>120</v>
      </c>
      <c r="AV175" s="1430">
        <f t="shared" si="86"/>
        <v>120</v>
      </c>
      <c r="AW175" s="1430">
        <f t="shared" si="87"/>
        <v>120</v>
      </c>
      <c r="AX175" s="1430"/>
      <c r="AY175" s="1430">
        <f t="shared" si="88"/>
        <v>115</v>
      </c>
      <c r="AZ175" s="1430">
        <f t="shared" si="89"/>
        <v>5</v>
      </c>
      <c r="BA175" s="1453"/>
      <c r="BB175" s="1454"/>
      <c r="BC175" s="1455"/>
      <c r="BD175" s="1455"/>
      <c r="BE175" s="1455"/>
      <c r="BF175" s="1455"/>
      <c r="BG175" s="1455"/>
      <c r="BH175" s="1455"/>
      <c r="BI175" s="1455"/>
      <c r="BJ175" s="1455"/>
      <c r="BK175" s="1455"/>
      <c r="BL175" s="1455"/>
      <c r="BM175" s="1455"/>
      <c r="BN175" s="1455"/>
      <c r="BO175" s="1455"/>
      <c r="BP175" s="1455"/>
      <c r="BQ175" s="1455"/>
      <c r="BR175" s="1455"/>
      <c r="BS175" s="1455"/>
      <c r="BT175" s="1455"/>
      <c r="BU175" s="1455"/>
      <c r="BV175" s="1455"/>
      <c r="BW175" s="1455"/>
      <c r="BX175" s="1455"/>
      <c r="BY175" s="1455"/>
      <c r="BZ175" s="1455"/>
      <c r="CA175" s="1455"/>
      <c r="CB175" s="1455"/>
      <c r="CC175" s="1455"/>
      <c r="CD175" s="1455"/>
      <c r="CE175" s="1455"/>
      <c r="CF175" s="1455"/>
      <c r="CG175" s="1455"/>
      <c r="CH175" s="1455"/>
      <c r="CI175" s="1455"/>
      <c r="CJ175" s="1455"/>
      <c r="CK175" s="1455"/>
      <c r="CL175" s="1455"/>
      <c r="CM175" s="1455"/>
      <c r="CN175" s="1455"/>
      <c r="CO175" s="1455"/>
      <c r="CP175" s="1455"/>
      <c r="CQ175" s="1455"/>
      <c r="CR175" s="1455"/>
      <c r="CS175" s="1455"/>
      <c r="CT175" s="1455"/>
      <c r="CU175" s="1455"/>
      <c r="CV175" s="1455"/>
      <c r="CW175" s="1455"/>
      <c r="CX175" s="1455"/>
      <c r="CY175" s="1455"/>
      <c r="CZ175" s="1455"/>
      <c r="DA175" s="1455"/>
      <c r="DB175" s="1455"/>
      <c r="DC175" s="1455"/>
      <c r="DD175" s="1455"/>
      <c r="DE175" s="1455"/>
      <c r="DF175" s="1455"/>
      <c r="DG175" s="1455"/>
      <c r="DH175" s="1455"/>
      <c r="DI175" s="1455"/>
      <c r="DJ175" s="1455"/>
      <c r="DK175" s="1455"/>
      <c r="DL175" s="1455"/>
      <c r="DM175" s="1455"/>
      <c r="DN175" s="1455"/>
      <c r="DO175" s="1455"/>
      <c r="DP175" s="1455"/>
      <c r="DQ175" s="1455"/>
      <c r="DR175" s="1455"/>
      <c r="DS175" s="1455"/>
      <c r="DT175" s="1455"/>
      <c r="DU175" s="1455"/>
      <c r="DV175" s="1455"/>
      <c r="DW175" s="1455"/>
      <c r="DX175" s="1455"/>
      <c r="DY175" s="1455"/>
      <c r="DZ175" s="1455"/>
      <c r="EA175" s="1455"/>
      <c r="EB175" s="1455"/>
      <c r="EC175" s="1455"/>
      <c r="ED175" s="1455"/>
      <c r="EE175" s="1455"/>
      <c r="EF175" s="1455"/>
      <c r="EG175" s="1455"/>
      <c r="EH175" s="1455"/>
      <c r="EI175" s="1455"/>
      <c r="EJ175" s="1455"/>
      <c r="EK175" s="1455"/>
      <c r="EL175" s="1455"/>
      <c r="EM175" s="1455"/>
      <c r="EN175" s="1455"/>
      <c r="EO175" s="1455"/>
      <c r="EP175" s="1455"/>
      <c r="EQ175" s="1455"/>
      <c r="ER175" s="1455"/>
      <c r="ES175" s="1455"/>
      <c r="ET175" s="1455"/>
      <c r="EU175" s="1455"/>
      <c r="EV175" s="1455"/>
      <c r="EW175" s="1455"/>
      <c r="EX175" s="1455"/>
      <c r="EY175" s="1455"/>
      <c r="EZ175" s="1455"/>
      <c r="FA175" s="1455"/>
      <c r="FB175" s="1455"/>
      <c r="FC175" s="1455"/>
      <c r="FD175" s="1455"/>
      <c r="FE175" s="1455"/>
      <c r="FF175" s="1455"/>
      <c r="FG175" s="1455"/>
      <c r="FH175" s="1455"/>
      <c r="FI175" s="1455"/>
      <c r="FJ175" s="1455"/>
      <c r="FK175" s="1455"/>
      <c r="FL175" s="1455"/>
      <c r="FM175" s="1455"/>
      <c r="FN175" s="1455"/>
      <c r="FO175" s="1455"/>
      <c r="FP175" s="1455"/>
      <c r="FQ175" s="1455"/>
      <c r="FR175" s="1455"/>
      <c r="FS175" s="1455"/>
      <c r="FT175" s="1455"/>
      <c r="FU175" s="1455"/>
      <c r="FV175" s="1455"/>
      <c r="FW175" s="1455"/>
      <c r="FX175" s="1455"/>
      <c r="FY175" s="1455"/>
      <c r="FZ175" s="1455"/>
      <c r="GA175" s="1455"/>
      <c r="GB175" s="1455"/>
      <c r="GC175" s="1455"/>
      <c r="GD175" s="1455"/>
      <c r="GE175" s="1455"/>
      <c r="GF175" s="1455"/>
      <c r="GG175" s="1455"/>
      <c r="GH175" s="1455"/>
      <c r="GI175" s="1455"/>
      <c r="GJ175" s="1455"/>
      <c r="GK175" s="1455"/>
      <c r="GL175" s="1455"/>
      <c r="GM175" s="1455"/>
      <c r="GN175" s="1455"/>
      <c r="GO175" s="1455"/>
      <c r="GP175" s="1455"/>
      <c r="GQ175" s="1455"/>
      <c r="GR175" s="1455"/>
      <c r="GS175" s="1455"/>
      <c r="GT175" s="1455"/>
      <c r="GU175" s="1455"/>
      <c r="GV175" s="1455"/>
      <c r="GW175" s="1455"/>
      <c r="GX175" s="1455"/>
      <c r="GY175" s="1455"/>
      <c r="GZ175" s="1455"/>
      <c r="HA175" s="1455"/>
      <c r="HB175" s="1455"/>
      <c r="HC175" s="1455"/>
      <c r="HD175" s="1455"/>
      <c r="HE175" s="1455"/>
      <c r="HF175" s="1455"/>
      <c r="HG175" s="1455"/>
      <c r="HH175" s="1455"/>
      <c r="HI175" s="1455"/>
      <c r="HJ175" s="1455"/>
      <c r="HK175" s="1455"/>
      <c r="HL175" s="1455"/>
      <c r="HM175" s="1455"/>
      <c r="HN175" s="1455"/>
      <c r="HO175" s="1455"/>
      <c r="HP175" s="1455"/>
      <c r="HQ175" s="1455"/>
      <c r="HR175" s="1455"/>
      <c r="HS175" s="1455"/>
      <c r="HT175" s="1455"/>
      <c r="HU175" s="1455"/>
      <c r="HV175" s="1455"/>
      <c r="HW175" s="1455"/>
      <c r="HX175" s="1455"/>
      <c r="HY175" s="1455"/>
      <c r="HZ175" s="1455"/>
      <c r="IA175" s="1455"/>
      <c r="IB175" s="1455"/>
      <c r="IC175" s="1455"/>
      <c r="ID175" s="1455"/>
      <c r="IE175" s="1455"/>
      <c r="IF175" s="1455"/>
      <c r="IG175" s="1455"/>
      <c r="IH175" s="1455"/>
      <c r="II175" s="1455"/>
      <c r="IJ175" s="1455"/>
      <c r="IK175" s="1455"/>
      <c r="IL175" s="1455"/>
      <c r="IM175" s="1455"/>
      <c r="IN175" s="1455"/>
      <c r="IO175" s="1455"/>
      <c r="IP175" s="1455"/>
      <c r="IQ175" s="1455"/>
      <c r="IR175" s="1455"/>
      <c r="IS175" s="1455"/>
      <c r="IT175" s="1455"/>
      <c r="IU175" s="1455"/>
      <c r="IV175" s="1455"/>
      <c r="IW175" s="1455"/>
      <c r="IX175" s="1455"/>
      <c r="IY175" s="1455"/>
      <c r="IZ175" s="1455"/>
      <c r="JA175" s="1455"/>
      <c r="JB175" s="1455"/>
      <c r="JC175" s="1455"/>
      <c r="JD175" s="1455"/>
      <c r="JE175" s="1455"/>
      <c r="JF175" s="1455"/>
      <c r="JG175" s="1455"/>
      <c r="JH175" s="1455"/>
      <c r="JI175" s="1455"/>
      <c r="JJ175" s="1455"/>
      <c r="JK175" s="1455"/>
      <c r="JL175" s="1455"/>
      <c r="JM175" s="1455"/>
      <c r="JN175" s="1455"/>
      <c r="JO175" s="1455"/>
      <c r="JP175" s="1455"/>
      <c r="JQ175" s="1455"/>
      <c r="JR175" s="1455"/>
      <c r="JS175" s="1455"/>
      <c r="JT175" s="1455"/>
      <c r="JU175" s="1455"/>
      <c r="JV175" s="1455"/>
      <c r="JW175" s="1455"/>
      <c r="JX175" s="1455"/>
      <c r="JY175" s="1455"/>
      <c r="JZ175" s="1455"/>
      <c r="KA175" s="1455"/>
      <c r="KB175" s="1455"/>
      <c r="KC175" s="1455"/>
      <c r="KD175" s="1455"/>
      <c r="KE175" s="1455"/>
      <c r="KF175" s="1455"/>
      <c r="KG175" s="1455"/>
      <c r="KH175" s="1455"/>
      <c r="KI175" s="1455"/>
      <c r="KJ175" s="1455"/>
      <c r="KK175" s="1455"/>
      <c r="KL175" s="1455"/>
      <c r="KM175" s="1455"/>
      <c r="KN175" s="1455"/>
      <c r="KO175" s="1455"/>
      <c r="KP175" s="1455"/>
      <c r="KQ175" s="1455"/>
      <c r="KR175" s="1455"/>
      <c r="KS175" s="1455"/>
      <c r="KT175" s="1455"/>
      <c r="KU175" s="1455"/>
      <c r="KV175" s="1455"/>
      <c r="KW175" s="1455"/>
      <c r="KX175" s="1455"/>
      <c r="KY175" s="1455"/>
      <c r="KZ175" s="1455"/>
      <c r="LA175" s="1455"/>
      <c r="LB175" s="1455"/>
      <c r="LC175" s="1455"/>
      <c r="LD175" s="1455"/>
      <c r="LE175" s="1455"/>
      <c r="LF175" s="1455"/>
      <c r="LG175" s="1455"/>
      <c r="LH175" s="1455"/>
      <c r="LI175" s="1467"/>
      <c r="LJ175" s="1467"/>
      <c r="LK175" s="1467"/>
      <c r="LL175" s="1467"/>
      <c r="LM175" s="1467"/>
      <c r="LN175" s="1467"/>
      <c r="LO175" s="1467"/>
      <c r="LP175" s="1645"/>
    </row>
    <row r="176" s="1482" customFormat="1" ht="47" customHeight="1" spans="1:328">
      <c r="A176" s="2480">
        <v>46016</v>
      </c>
      <c r="B176" s="2481" t="s">
        <v>1665</v>
      </c>
      <c r="C176" s="2482" t="s">
        <v>1542</v>
      </c>
      <c r="D176" s="1361">
        <v>4500190045</v>
      </c>
      <c r="E176" s="2481"/>
      <c r="F176" s="1662" t="s">
        <v>3439</v>
      </c>
      <c r="G176" s="1863" t="s">
        <v>2831</v>
      </c>
      <c r="H176" s="1863" t="s">
        <v>2831</v>
      </c>
      <c r="I176" s="1880" t="s">
        <v>2970</v>
      </c>
      <c r="J176" s="1543">
        <v>1056</v>
      </c>
      <c r="K176" s="1876">
        <v>0</v>
      </c>
      <c r="L176" s="1876">
        <v>96</v>
      </c>
      <c r="M176" s="1876">
        <f t="shared" si="77"/>
        <v>11</v>
      </c>
      <c r="N176" s="1274">
        <v>46055</v>
      </c>
      <c r="O176" s="1673">
        <f>N176-2</f>
        <v>46053</v>
      </c>
      <c r="P176" s="1878"/>
      <c r="Q176" s="2079" t="s">
        <v>78</v>
      </c>
      <c r="R176" s="2079"/>
      <c r="S176" s="2079" t="s">
        <v>829</v>
      </c>
      <c r="T176" s="1891"/>
      <c r="U176" s="1891" t="s">
        <v>111</v>
      </c>
      <c r="V176" s="1900">
        <v>46026</v>
      </c>
      <c r="W176" s="1930" t="s">
        <v>88</v>
      </c>
      <c r="X176" s="1900" t="s">
        <v>3440</v>
      </c>
      <c r="Y176" s="1930"/>
      <c r="Z176" s="1930"/>
      <c r="AA176" s="1597" t="s">
        <v>3441</v>
      </c>
      <c r="AB176" s="1601" t="s">
        <v>1670</v>
      </c>
      <c r="AC176" s="2493">
        <v>1.0037</v>
      </c>
      <c r="AD176" s="2095">
        <f t="shared" si="74"/>
        <v>1059.9072</v>
      </c>
      <c r="AE176" s="1942"/>
      <c r="AF176" s="1947" t="s">
        <v>81</v>
      </c>
      <c r="AG176" s="1947"/>
      <c r="AH176" s="1948">
        <f t="shared" si="80"/>
        <v>1056</v>
      </c>
      <c r="AI176" s="1948"/>
      <c r="AJ176" s="1948"/>
      <c r="AK176" s="1948">
        <f t="shared" si="90"/>
        <v>44</v>
      </c>
      <c r="AL176" s="1948"/>
      <c r="AM176" s="1948"/>
      <c r="AN176" s="1948"/>
      <c r="AO176" s="1948" t="s">
        <v>63</v>
      </c>
      <c r="AP176" s="1948">
        <f t="shared" si="81"/>
        <v>1056</v>
      </c>
      <c r="AQ176" s="1948"/>
      <c r="AR176" s="1430">
        <f t="shared" si="82"/>
        <v>176</v>
      </c>
      <c r="AS176" s="1430">
        <f t="shared" si="83"/>
        <v>176</v>
      </c>
      <c r="AT176" s="1430">
        <f t="shared" si="84"/>
        <v>176</v>
      </c>
      <c r="AU176" s="1430">
        <f t="shared" si="85"/>
        <v>176</v>
      </c>
      <c r="AV176" s="1430">
        <f t="shared" si="86"/>
        <v>176</v>
      </c>
      <c r="AW176" s="1430">
        <f t="shared" si="87"/>
        <v>176</v>
      </c>
      <c r="AX176" s="1430"/>
      <c r="AY176" s="1430">
        <f t="shared" si="88"/>
        <v>168.666666666667</v>
      </c>
      <c r="AZ176" s="1430">
        <f t="shared" si="89"/>
        <v>7.33333333333333</v>
      </c>
      <c r="BA176" s="1453"/>
      <c r="BB176" s="1454"/>
      <c r="BC176" s="1455"/>
      <c r="BD176" s="1455"/>
      <c r="BE176" s="1455"/>
      <c r="BF176" s="1455"/>
      <c r="BG176" s="1455"/>
      <c r="BH176" s="1455"/>
      <c r="BI176" s="1455"/>
      <c r="BJ176" s="1455"/>
      <c r="BK176" s="1455"/>
      <c r="BL176" s="1455"/>
      <c r="BM176" s="1455"/>
      <c r="BN176" s="1455"/>
      <c r="BO176" s="1455"/>
      <c r="BP176" s="1455"/>
      <c r="BQ176" s="1455"/>
      <c r="BR176" s="1455"/>
      <c r="BS176" s="1455"/>
      <c r="BT176" s="1455"/>
      <c r="BU176" s="1455"/>
      <c r="BV176" s="1455"/>
      <c r="BW176" s="1455"/>
      <c r="BX176" s="1455"/>
      <c r="BY176" s="1455"/>
      <c r="BZ176" s="1455"/>
      <c r="CA176" s="1455"/>
      <c r="CB176" s="1455"/>
      <c r="CC176" s="1455"/>
      <c r="CD176" s="1455"/>
      <c r="CE176" s="1455"/>
      <c r="CF176" s="1455"/>
      <c r="CG176" s="1455"/>
      <c r="CH176" s="1455"/>
      <c r="CI176" s="1455"/>
      <c r="CJ176" s="1455"/>
      <c r="CK176" s="1455"/>
      <c r="CL176" s="1455"/>
      <c r="CM176" s="1455"/>
      <c r="CN176" s="1455"/>
      <c r="CO176" s="1455"/>
      <c r="CP176" s="1455"/>
      <c r="CQ176" s="1455"/>
      <c r="CR176" s="1455"/>
      <c r="CS176" s="1455"/>
      <c r="CT176" s="1455"/>
      <c r="CU176" s="1455"/>
      <c r="CV176" s="1455"/>
      <c r="CW176" s="1455"/>
      <c r="CX176" s="1455"/>
      <c r="CY176" s="1455"/>
      <c r="CZ176" s="1455"/>
      <c r="DA176" s="1455"/>
      <c r="DB176" s="1455"/>
      <c r="DC176" s="1455"/>
      <c r="DD176" s="1455"/>
      <c r="DE176" s="1455"/>
      <c r="DF176" s="1455"/>
      <c r="DG176" s="1455"/>
      <c r="DH176" s="1455"/>
      <c r="DI176" s="1455"/>
      <c r="DJ176" s="1455"/>
      <c r="DK176" s="1455"/>
      <c r="DL176" s="1455"/>
      <c r="DM176" s="1455"/>
      <c r="DN176" s="1455"/>
      <c r="DO176" s="1455"/>
      <c r="DP176" s="1455"/>
      <c r="DQ176" s="1455"/>
      <c r="DR176" s="1455"/>
      <c r="DS176" s="1455"/>
      <c r="DT176" s="1455"/>
      <c r="DU176" s="1455"/>
      <c r="DV176" s="1455"/>
      <c r="DW176" s="1455"/>
      <c r="DX176" s="1455"/>
      <c r="DY176" s="1455"/>
      <c r="DZ176" s="1455"/>
      <c r="EA176" s="1455"/>
      <c r="EB176" s="1455"/>
      <c r="EC176" s="1455"/>
      <c r="ED176" s="1455"/>
      <c r="EE176" s="1455"/>
      <c r="EF176" s="1455"/>
      <c r="EG176" s="1455"/>
      <c r="EH176" s="1455"/>
      <c r="EI176" s="1455"/>
      <c r="EJ176" s="1455"/>
      <c r="EK176" s="1455"/>
      <c r="EL176" s="1455"/>
      <c r="EM176" s="1455"/>
      <c r="EN176" s="1455"/>
      <c r="EO176" s="1455"/>
      <c r="EP176" s="1455"/>
      <c r="EQ176" s="1455"/>
      <c r="ER176" s="1455"/>
      <c r="ES176" s="1455"/>
      <c r="ET176" s="1455"/>
      <c r="EU176" s="1455"/>
      <c r="EV176" s="1455"/>
      <c r="EW176" s="1455"/>
      <c r="EX176" s="1455"/>
      <c r="EY176" s="1455"/>
      <c r="EZ176" s="1455"/>
      <c r="FA176" s="1455"/>
      <c r="FB176" s="1455"/>
      <c r="FC176" s="1455"/>
      <c r="FD176" s="1455"/>
      <c r="FE176" s="1455"/>
      <c r="FF176" s="1455"/>
      <c r="FG176" s="1455"/>
      <c r="FH176" s="1455"/>
      <c r="FI176" s="1455"/>
      <c r="FJ176" s="1455"/>
      <c r="FK176" s="1455"/>
      <c r="FL176" s="1455"/>
      <c r="FM176" s="1455"/>
      <c r="FN176" s="1455"/>
      <c r="FO176" s="1455"/>
      <c r="FP176" s="1455"/>
      <c r="FQ176" s="1455"/>
      <c r="FR176" s="1455"/>
      <c r="FS176" s="1455"/>
      <c r="FT176" s="1455"/>
      <c r="FU176" s="1455"/>
      <c r="FV176" s="1455"/>
      <c r="FW176" s="1455"/>
      <c r="FX176" s="1455"/>
      <c r="FY176" s="1455"/>
      <c r="FZ176" s="1455"/>
      <c r="GA176" s="1455"/>
      <c r="GB176" s="1455"/>
      <c r="GC176" s="1455"/>
      <c r="GD176" s="1455"/>
      <c r="GE176" s="1455"/>
      <c r="GF176" s="1455"/>
      <c r="GG176" s="1455"/>
      <c r="GH176" s="1455"/>
      <c r="GI176" s="1455"/>
      <c r="GJ176" s="1455"/>
      <c r="GK176" s="1455"/>
      <c r="GL176" s="1455"/>
      <c r="GM176" s="1455"/>
      <c r="GN176" s="1455"/>
      <c r="GO176" s="1455"/>
      <c r="GP176" s="1455"/>
      <c r="GQ176" s="1455"/>
      <c r="GR176" s="1455"/>
      <c r="GS176" s="1455"/>
      <c r="GT176" s="1455"/>
      <c r="GU176" s="1455"/>
      <c r="GV176" s="1455"/>
      <c r="GW176" s="1455"/>
      <c r="GX176" s="1455"/>
      <c r="GY176" s="1455"/>
      <c r="GZ176" s="1455"/>
      <c r="HA176" s="1455"/>
      <c r="HB176" s="1455"/>
      <c r="HC176" s="1455"/>
      <c r="HD176" s="1455"/>
      <c r="HE176" s="1455"/>
      <c r="HF176" s="1455"/>
      <c r="HG176" s="1455"/>
      <c r="HH176" s="1455"/>
      <c r="HI176" s="1455"/>
      <c r="HJ176" s="1455"/>
      <c r="HK176" s="1455"/>
      <c r="HL176" s="1455"/>
      <c r="HM176" s="1455"/>
      <c r="HN176" s="1455"/>
      <c r="HO176" s="1455"/>
      <c r="HP176" s="1455"/>
      <c r="HQ176" s="1455"/>
      <c r="HR176" s="1455"/>
      <c r="HS176" s="1455"/>
      <c r="HT176" s="1455"/>
      <c r="HU176" s="1455"/>
      <c r="HV176" s="1455"/>
      <c r="HW176" s="1455"/>
      <c r="HX176" s="1455"/>
      <c r="HY176" s="1455"/>
      <c r="HZ176" s="1455"/>
      <c r="IA176" s="1455"/>
      <c r="IB176" s="1455"/>
      <c r="IC176" s="1455"/>
      <c r="ID176" s="1455"/>
      <c r="IE176" s="1455"/>
      <c r="IF176" s="1455"/>
      <c r="IG176" s="1455"/>
      <c r="IH176" s="1455"/>
      <c r="II176" s="1455"/>
      <c r="IJ176" s="1455"/>
      <c r="IK176" s="1455"/>
      <c r="IL176" s="1455"/>
      <c r="IM176" s="1455"/>
      <c r="IN176" s="1455"/>
      <c r="IO176" s="1455"/>
      <c r="IP176" s="1455"/>
      <c r="IQ176" s="1455"/>
      <c r="IR176" s="1455"/>
      <c r="IS176" s="1455"/>
      <c r="IT176" s="1455"/>
      <c r="IU176" s="1455"/>
      <c r="IV176" s="1455"/>
      <c r="IW176" s="1455"/>
      <c r="IX176" s="1455"/>
      <c r="IY176" s="1455"/>
      <c r="IZ176" s="1455"/>
      <c r="JA176" s="1455"/>
      <c r="JB176" s="1455"/>
      <c r="JC176" s="1455"/>
      <c r="JD176" s="1455"/>
      <c r="JE176" s="1455"/>
      <c r="JF176" s="1455"/>
      <c r="JG176" s="1455"/>
      <c r="JH176" s="1455"/>
      <c r="JI176" s="1455"/>
      <c r="JJ176" s="1455"/>
      <c r="JK176" s="1455"/>
      <c r="JL176" s="1455"/>
      <c r="JM176" s="1455"/>
      <c r="JN176" s="1455"/>
      <c r="JO176" s="1455"/>
      <c r="JP176" s="1455"/>
      <c r="JQ176" s="1455"/>
      <c r="JR176" s="1455"/>
      <c r="JS176" s="1455"/>
      <c r="JT176" s="1455"/>
      <c r="JU176" s="1455"/>
      <c r="JV176" s="1455"/>
      <c r="JW176" s="1455"/>
      <c r="JX176" s="1455"/>
      <c r="JY176" s="1455"/>
      <c r="JZ176" s="1455"/>
      <c r="KA176" s="1455"/>
      <c r="KB176" s="1455"/>
      <c r="KC176" s="1455"/>
      <c r="KD176" s="1455"/>
      <c r="KE176" s="1455"/>
      <c r="KF176" s="1455"/>
      <c r="KG176" s="1455"/>
      <c r="KH176" s="1455"/>
      <c r="KI176" s="1455"/>
      <c r="KJ176" s="1455"/>
      <c r="KK176" s="1455"/>
      <c r="KL176" s="1455"/>
      <c r="KM176" s="1455"/>
      <c r="KN176" s="1455"/>
      <c r="KO176" s="1455"/>
      <c r="KP176" s="1455"/>
      <c r="KQ176" s="1455"/>
      <c r="KR176" s="1455"/>
      <c r="KS176" s="1455"/>
      <c r="KT176" s="1455"/>
      <c r="KU176" s="1455"/>
      <c r="KV176" s="1455"/>
      <c r="KW176" s="1455"/>
      <c r="KX176" s="1455"/>
      <c r="KY176" s="1455"/>
      <c r="KZ176" s="1455"/>
      <c r="LA176" s="1455"/>
      <c r="LB176" s="1455"/>
      <c r="LC176" s="1455"/>
      <c r="LD176" s="1455"/>
      <c r="LE176" s="1455"/>
      <c r="LF176" s="1455"/>
      <c r="LG176" s="1455"/>
      <c r="LH176" s="1455"/>
      <c r="LI176" s="1467"/>
      <c r="LJ176" s="1467"/>
      <c r="LK176" s="1467"/>
      <c r="LL176" s="1467"/>
      <c r="LM176" s="1467"/>
      <c r="LN176" s="1467"/>
      <c r="LO176" s="1467"/>
      <c r="LP176" s="1645"/>
    </row>
    <row r="177" s="1482" customFormat="1" ht="47" customHeight="1" spans="1:328">
      <c r="A177" s="2457">
        <v>45961</v>
      </c>
      <c r="B177" s="1660" t="s">
        <v>3442</v>
      </c>
      <c r="C177" s="1661" t="s">
        <v>602</v>
      </c>
      <c r="D177" s="1662">
        <v>4500183983</v>
      </c>
      <c r="E177" s="1860"/>
      <c r="F177" s="1662" t="s">
        <v>3443</v>
      </c>
      <c r="G177" s="1863" t="s">
        <v>2831</v>
      </c>
      <c r="H177" s="1863" t="s">
        <v>2831</v>
      </c>
      <c r="I177" s="1880" t="s">
        <v>2970</v>
      </c>
      <c r="J177" s="1543">
        <v>8160</v>
      </c>
      <c r="K177" s="1876">
        <v>0</v>
      </c>
      <c r="L177" s="1876">
        <v>96</v>
      </c>
      <c r="M177" s="1876">
        <f t="shared" si="77"/>
        <v>85</v>
      </c>
      <c r="N177" s="1673">
        <v>46021</v>
      </c>
      <c r="O177" s="1673">
        <v>46020</v>
      </c>
      <c r="P177" s="1878"/>
      <c r="Q177" s="2079" t="s">
        <v>78</v>
      </c>
      <c r="R177" s="2079" t="s">
        <v>1634</v>
      </c>
      <c r="S177" s="2079" t="s">
        <v>829</v>
      </c>
      <c r="T177" s="1891"/>
      <c r="U177" s="1891" t="s">
        <v>111</v>
      </c>
      <c r="V177" s="1900">
        <v>45982</v>
      </c>
      <c r="W177" s="1930" t="s">
        <v>88</v>
      </c>
      <c r="X177" s="1900" t="s">
        <v>3444</v>
      </c>
      <c r="Y177" s="1930"/>
      <c r="Z177" s="1930"/>
      <c r="AA177" s="1597" t="s">
        <v>3445</v>
      </c>
      <c r="AB177" s="1601" t="s">
        <v>262</v>
      </c>
      <c r="AC177" s="2093">
        <v>1.0037</v>
      </c>
      <c r="AD177" s="2095">
        <f t="shared" si="74"/>
        <v>8190.192</v>
      </c>
      <c r="AE177" s="1942"/>
      <c r="AF177" s="1947" t="s">
        <v>81</v>
      </c>
      <c r="AG177" s="1943"/>
      <c r="AH177" s="1948">
        <f t="shared" si="80"/>
        <v>8160</v>
      </c>
      <c r="AI177" s="1945"/>
      <c r="AJ177" s="1945"/>
      <c r="AK177" s="1948">
        <f t="shared" si="90"/>
        <v>340</v>
      </c>
      <c r="AL177" s="1945"/>
      <c r="AM177" s="1945"/>
      <c r="AN177" s="1945"/>
      <c r="AO177" s="1948" t="s">
        <v>63</v>
      </c>
      <c r="AP177" s="1948">
        <f t="shared" si="81"/>
        <v>8160</v>
      </c>
      <c r="AQ177" s="1945"/>
      <c r="AR177" s="1430">
        <f t="shared" si="82"/>
        <v>1360</v>
      </c>
      <c r="AS177" s="1430">
        <f t="shared" si="83"/>
        <v>1360</v>
      </c>
      <c r="AT177" s="1430">
        <f t="shared" si="84"/>
        <v>1360</v>
      </c>
      <c r="AU177" s="1430">
        <f t="shared" si="85"/>
        <v>1360</v>
      </c>
      <c r="AV177" s="1430">
        <f t="shared" si="86"/>
        <v>1360</v>
      </c>
      <c r="AW177" s="1430">
        <f t="shared" si="87"/>
        <v>1360</v>
      </c>
      <c r="AX177" s="1430"/>
      <c r="AY177" s="1430">
        <f t="shared" si="88"/>
        <v>1303.33333333333</v>
      </c>
      <c r="AZ177" s="1430">
        <f t="shared" si="89"/>
        <v>56.6666666666667</v>
      </c>
      <c r="BA177" s="1453"/>
      <c r="BB177" s="1454"/>
      <c r="BC177" s="1455"/>
      <c r="BD177" s="1455"/>
      <c r="BE177" s="1455"/>
      <c r="BF177" s="1455"/>
      <c r="BG177" s="1455"/>
      <c r="BH177" s="1455"/>
      <c r="BI177" s="1455"/>
      <c r="BJ177" s="1455"/>
      <c r="BK177" s="1455"/>
      <c r="BL177" s="1455"/>
      <c r="BM177" s="1455"/>
      <c r="BN177" s="1455"/>
      <c r="BO177" s="1455"/>
      <c r="BP177" s="1455"/>
      <c r="BQ177" s="1455"/>
      <c r="BR177" s="1455"/>
      <c r="BS177" s="1455"/>
      <c r="BT177" s="1455"/>
      <c r="BU177" s="1455"/>
      <c r="BV177" s="1455"/>
      <c r="BW177" s="1455"/>
      <c r="BX177" s="1455"/>
      <c r="BY177" s="1455"/>
      <c r="BZ177" s="1455"/>
      <c r="CA177" s="1455"/>
      <c r="CB177" s="1455"/>
      <c r="CC177" s="1455"/>
      <c r="CD177" s="1455"/>
      <c r="CE177" s="1455"/>
      <c r="CF177" s="1455"/>
      <c r="CG177" s="1455"/>
      <c r="CH177" s="1455"/>
      <c r="CI177" s="1455"/>
      <c r="CJ177" s="1455"/>
      <c r="CK177" s="1455"/>
      <c r="CL177" s="1455"/>
      <c r="CM177" s="1455"/>
      <c r="CN177" s="1455"/>
      <c r="CO177" s="1455"/>
      <c r="CP177" s="1455"/>
      <c r="CQ177" s="1455"/>
      <c r="CR177" s="1455"/>
      <c r="CS177" s="1455"/>
      <c r="CT177" s="1455"/>
      <c r="CU177" s="1455"/>
      <c r="CV177" s="1455"/>
      <c r="CW177" s="1455"/>
      <c r="CX177" s="1455"/>
      <c r="CY177" s="1455"/>
      <c r="CZ177" s="1455"/>
      <c r="DA177" s="1455"/>
      <c r="DB177" s="1455"/>
      <c r="DC177" s="1455"/>
      <c r="DD177" s="1455"/>
      <c r="DE177" s="1455"/>
      <c r="DF177" s="1455"/>
      <c r="DG177" s="1455"/>
      <c r="DH177" s="1455"/>
      <c r="DI177" s="1455"/>
      <c r="DJ177" s="1455"/>
      <c r="DK177" s="1455"/>
      <c r="DL177" s="1455"/>
      <c r="DM177" s="1455"/>
      <c r="DN177" s="1455"/>
      <c r="DO177" s="1455"/>
      <c r="DP177" s="1455"/>
      <c r="DQ177" s="1455"/>
      <c r="DR177" s="1455"/>
      <c r="DS177" s="1455"/>
      <c r="DT177" s="1455"/>
      <c r="DU177" s="1455"/>
      <c r="DV177" s="1455"/>
      <c r="DW177" s="1455"/>
      <c r="DX177" s="1455"/>
      <c r="DY177" s="1455"/>
      <c r="DZ177" s="1455"/>
      <c r="EA177" s="1455"/>
      <c r="EB177" s="1455"/>
      <c r="EC177" s="1455"/>
      <c r="ED177" s="1455"/>
      <c r="EE177" s="1455"/>
      <c r="EF177" s="1455"/>
      <c r="EG177" s="1455"/>
      <c r="EH177" s="1455"/>
      <c r="EI177" s="1455"/>
      <c r="EJ177" s="1455"/>
      <c r="EK177" s="1455"/>
      <c r="EL177" s="1455"/>
      <c r="EM177" s="1455"/>
      <c r="EN177" s="1455"/>
      <c r="EO177" s="1455"/>
      <c r="EP177" s="1455"/>
      <c r="EQ177" s="1455"/>
      <c r="ER177" s="1455"/>
      <c r="ES177" s="1455"/>
      <c r="ET177" s="1455"/>
      <c r="EU177" s="1455"/>
      <c r="EV177" s="1455"/>
      <c r="EW177" s="1455"/>
      <c r="EX177" s="1455"/>
      <c r="EY177" s="1455"/>
      <c r="EZ177" s="1455"/>
      <c r="FA177" s="1455"/>
      <c r="FB177" s="1455"/>
      <c r="FC177" s="1455"/>
      <c r="FD177" s="1455"/>
      <c r="FE177" s="1455"/>
      <c r="FF177" s="1455"/>
      <c r="FG177" s="1455"/>
      <c r="FH177" s="1455"/>
      <c r="FI177" s="1455"/>
      <c r="FJ177" s="1455"/>
      <c r="FK177" s="1455"/>
      <c r="FL177" s="1455"/>
      <c r="FM177" s="1455"/>
      <c r="FN177" s="1455"/>
      <c r="FO177" s="1455"/>
      <c r="FP177" s="1455"/>
      <c r="FQ177" s="1455"/>
      <c r="FR177" s="1455"/>
      <c r="FS177" s="1455"/>
      <c r="FT177" s="1455"/>
      <c r="FU177" s="1455"/>
      <c r="FV177" s="1455"/>
      <c r="FW177" s="1455"/>
      <c r="FX177" s="1455"/>
      <c r="FY177" s="1455"/>
      <c r="FZ177" s="1455"/>
      <c r="GA177" s="1455"/>
      <c r="GB177" s="1455"/>
      <c r="GC177" s="1455"/>
      <c r="GD177" s="1455"/>
      <c r="GE177" s="1455"/>
      <c r="GF177" s="1455"/>
      <c r="GG177" s="1455"/>
      <c r="GH177" s="1455"/>
      <c r="GI177" s="1455"/>
      <c r="GJ177" s="1455"/>
      <c r="GK177" s="1455"/>
      <c r="GL177" s="1455"/>
      <c r="GM177" s="1455"/>
      <c r="GN177" s="1455"/>
      <c r="GO177" s="1455"/>
      <c r="GP177" s="1455"/>
      <c r="GQ177" s="1455"/>
      <c r="GR177" s="1455"/>
      <c r="GS177" s="1455"/>
      <c r="GT177" s="1455"/>
      <c r="GU177" s="1455"/>
      <c r="GV177" s="1455"/>
      <c r="GW177" s="1455"/>
      <c r="GX177" s="1455"/>
      <c r="GY177" s="1455"/>
      <c r="GZ177" s="1455"/>
      <c r="HA177" s="1455"/>
      <c r="HB177" s="1455"/>
      <c r="HC177" s="1455"/>
      <c r="HD177" s="1455"/>
      <c r="HE177" s="1455"/>
      <c r="HF177" s="1455"/>
      <c r="HG177" s="1455"/>
      <c r="HH177" s="1455"/>
      <c r="HI177" s="1455"/>
      <c r="HJ177" s="1455"/>
      <c r="HK177" s="1455"/>
      <c r="HL177" s="1455"/>
      <c r="HM177" s="1455"/>
      <c r="HN177" s="1455"/>
      <c r="HO177" s="1455"/>
      <c r="HP177" s="1455"/>
      <c r="HQ177" s="1455"/>
      <c r="HR177" s="1455"/>
      <c r="HS177" s="1455"/>
      <c r="HT177" s="1455"/>
      <c r="HU177" s="1455"/>
      <c r="HV177" s="1455"/>
      <c r="HW177" s="1455"/>
      <c r="HX177" s="1455"/>
      <c r="HY177" s="1455"/>
      <c r="HZ177" s="1455"/>
      <c r="IA177" s="1455"/>
      <c r="IB177" s="1455"/>
      <c r="IC177" s="1455"/>
      <c r="ID177" s="1455"/>
      <c r="IE177" s="1455"/>
      <c r="IF177" s="1455"/>
      <c r="IG177" s="1455"/>
      <c r="IH177" s="1455"/>
      <c r="II177" s="1455"/>
      <c r="IJ177" s="1455"/>
      <c r="IK177" s="1455"/>
      <c r="IL177" s="1455"/>
      <c r="IM177" s="1455"/>
      <c r="IN177" s="1455"/>
      <c r="IO177" s="1455"/>
      <c r="IP177" s="1455"/>
      <c r="IQ177" s="1455"/>
      <c r="IR177" s="1455"/>
      <c r="IS177" s="1455"/>
      <c r="IT177" s="1455"/>
      <c r="IU177" s="1455"/>
      <c r="IV177" s="1455"/>
      <c r="IW177" s="1455"/>
      <c r="IX177" s="1455"/>
      <c r="IY177" s="1455"/>
      <c r="IZ177" s="1455"/>
      <c r="JA177" s="1455"/>
      <c r="JB177" s="1455"/>
      <c r="JC177" s="1455"/>
      <c r="JD177" s="1455"/>
      <c r="JE177" s="1455"/>
      <c r="JF177" s="1455"/>
      <c r="JG177" s="1455"/>
      <c r="JH177" s="1455"/>
      <c r="JI177" s="1455"/>
      <c r="JJ177" s="1455"/>
      <c r="JK177" s="1455"/>
      <c r="JL177" s="1455"/>
      <c r="JM177" s="1455"/>
      <c r="JN177" s="1455"/>
      <c r="JO177" s="1455"/>
      <c r="JP177" s="1455"/>
      <c r="JQ177" s="1455"/>
      <c r="JR177" s="1455"/>
      <c r="JS177" s="1455"/>
      <c r="JT177" s="1455"/>
      <c r="JU177" s="1455"/>
      <c r="JV177" s="1455"/>
      <c r="JW177" s="1455"/>
      <c r="JX177" s="1455"/>
      <c r="JY177" s="1455"/>
      <c r="JZ177" s="1455"/>
      <c r="KA177" s="1455"/>
      <c r="KB177" s="1455"/>
      <c r="KC177" s="1455"/>
      <c r="KD177" s="1455"/>
      <c r="KE177" s="1455"/>
      <c r="KF177" s="1455"/>
      <c r="KG177" s="1455"/>
      <c r="KH177" s="1455"/>
      <c r="KI177" s="1455"/>
      <c r="KJ177" s="1455"/>
      <c r="KK177" s="1455"/>
      <c r="KL177" s="1455"/>
      <c r="KM177" s="1455"/>
      <c r="KN177" s="1455"/>
      <c r="KO177" s="1455"/>
      <c r="KP177" s="1455"/>
      <c r="KQ177" s="1455"/>
      <c r="KR177" s="1455"/>
      <c r="KS177" s="1455"/>
      <c r="KT177" s="1455"/>
      <c r="KU177" s="1455"/>
      <c r="KV177" s="1455"/>
      <c r="KW177" s="1455"/>
      <c r="KX177" s="1455"/>
      <c r="KY177" s="1455"/>
      <c r="KZ177" s="1455"/>
      <c r="LA177" s="1455"/>
      <c r="LB177" s="1455"/>
      <c r="LC177" s="1455"/>
      <c r="LD177" s="1455"/>
      <c r="LE177" s="1455"/>
      <c r="LF177" s="1455"/>
      <c r="LG177" s="1455"/>
      <c r="LH177" s="1455"/>
      <c r="LI177" s="1467"/>
      <c r="LJ177" s="1467"/>
      <c r="LK177" s="1467"/>
      <c r="LL177" s="1467"/>
      <c r="LM177" s="1467"/>
      <c r="LN177" s="1467"/>
      <c r="LO177" s="1467"/>
      <c r="LP177" s="1645"/>
    </row>
    <row r="178" s="1482" customFormat="1" ht="47" customHeight="1" spans="1:328">
      <c r="A178" s="1832">
        <v>46000</v>
      </c>
      <c r="B178" s="1660" t="s">
        <v>713</v>
      </c>
      <c r="C178" s="1661" t="s">
        <v>115</v>
      </c>
      <c r="D178" s="1662">
        <v>4500188374</v>
      </c>
      <c r="E178" s="1860"/>
      <c r="F178" s="1662" t="s">
        <v>3446</v>
      </c>
      <c r="G178" s="2483" t="s">
        <v>3290</v>
      </c>
      <c r="H178" s="1863" t="s">
        <v>3291</v>
      </c>
      <c r="I178" s="1880" t="s">
        <v>3292</v>
      </c>
      <c r="J178" s="1543">
        <v>14904</v>
      </c>
      <c r="K178" s="1876">
        <v>0</v>
      </c>
      <c r="L178" s="1876">
        <v>36</v>
      </c>
      <c r="M178" s="1876">
        <f t="shared" si="77"/>
        <v>414</v>
      </c>
      <c r="N178" s="1673">
        <v>46041</v>
      </c>
      <c r="O178" s="1673">
        <v>46039</v>
      </c>
      <c r="P178" s="1878"/>
      <c r="Q178" s="2079" t="s">
        <v>78</v>
      </c>
      <c r="R178" s="2079" t="s">
        <v>88</v>
      </c>
      <c r="S178" s="1570" t="s">
        <v>829</v>
      </c>
      <c r="T178" s="1891"/>
      <c r="U178" s="1891" t="s">
        <v>111</v>
      </c>
      <c r="V178" s="1900" t="s">
        <v>3364</v>
      </c>
      <c r="W178" s="1930" t="s">
        <v>88</v>
      </c>
      <c r="X178" s="1900" t="s">
        <v>88</v>
      </c>
      <c r="Y178" s="1930"/>
      <c r="Z178" s="1930" t="s">
        <v>3293</v>
      </c>
      <c r="AA178" s="1597" t="s">
        <v>3447</v>
      </c>
      <c r="AB178" s="1601" t="s">
        <v>172</v>
      </c>
      <c r="AC178" s="2093">
        <v>1.1818</v>
      </c>
      <c r="AD178" s="2095">
        <f t="shared" si="74"/>
        <v>17613.5472</v>
      </c>
      <c r="AE178" s="1942"/>
      <c r="AF178" s="1947" t="s">
        <v>81</v>
      </c>
      <c r="AG178" s="1947">
        <v>6</v>
      </c>
      <c r="AH178" s="1948"/>
      <c r="AI178" s="1948">
        <f>J178</f>
        <v>14904</v>
      </c>
      <c r="AJ178" s="1948"/>
      <c r="AK178" s="1948"/>
      <c r="AL178" s="1948">
        <f>J178/6</f>
        <v>2484</v>
      </c>
      <c r="AM178" s="1948"/>
      <c r="AN178" s="1948"/>
      <c r="AO178" s="1948" t="s">
        <v>1519</v>
      </c>
      <c r="AP178" s="1948"/>
      <c r="AQ178" s="1948">
        <f>J178</f>
        <v>14904</v>
      </c>
      <c r="AR178" s="1430">
        <f>J178/36*35/6</f>
        <v>2415</v>
      </c>
      <c r="AS178" s="1430">
        <f>J178/36*35/6</f>
        <v>2415</v>
      </c>
      <c r="AT178" s="1430">
        <f>J178/36*35/6</f>
        <v>2415</v>
      </c>
      <c r="AU178" s="1430">
        <f>J178/36*35/6</f>
        <v>2415</v>
      </c>
      <c r="AV178" s="1430">
        <f>J178/36*35/6</f>
        <v>2415</v>
      </c>
      <c r="AW178" s="1430">
        <f>J178/36*35/6</f>
        <v>2415</v>
      </c>
      <c r="AX178" s="1430">
        <f>J178/36*1</f>
        <v>414</v>
      </c>
      <c r="AY178" s="1430">
        <f t="shared" si="88"/>
        <v>2380.5</v>
      </c>
      <c r="AZ178" s="1430">
        <f t="shared" si="89"/>
        <v>103.5</v>
      </c>
      <c r="BA178" s="1453"/>
      <c r="BB178" s="1454"/>
      <c r="BC178" s="1455"/>
      <c r="BD178" s="1455"/>
      <c r="BE178" s="1455"/>
      <c r="BF178" s="1455"/>
      <c r="BG178" s="1455"/>
      <c r="BH178" s="1455"/>
      <c r="BI178" s="1455"/>
      <c r="BJ178" s="1455"/>
      <c r="BK178" s="1455"/>
      <c r="BL178" s="1455"/>
      <c r="BM178" s="1455"/>
      <c r="BN178" s="1455"/>
      <c r="BO178" s="1455"/>
      <c r="BP178" s="1455"/>
      <c r="BQ178" s="1455"/>
      <c r="BR178" s="1455"/>
      <c r="BS178" s="1455"/>
      <c r="BT178" s="1455"/>
      <c r="BU178" s="1455"/>
      <c r="BV178" s="1455"/>
      <c r="BW178" s="1455"/>
      <c r="BX178" s="1455"/>
      <c r="BY178" s="1455"/>
      <c r="BZ178" s="1455"/>
      <c r="CA178" s="1455"/>
      <c r="CB178" s="1455"/>
      <c r="CC178" s="1455"/>
      <c r="CD178" s="1455"/>
      <c r="CE178" s="1455"/>
      <c r="CF178" s="1455"/>
      <c r="CG178" s="1455"/>
      <c r="CH178" s="1455"/>
      <c r="CI178" s="1455"/>
      <c r="CJ178" s="1455"/>
      <c r="CK178" s="1455"/>
      <c r="CL178" s="1455"/>
      <c r="CM178" s="1455"/>
      <c r="CN178" s="1455"/>
      <c r="CO178" s="1455"/>
      <c r="CP178" s="1455"/>
      <c r="CQ178" s="1455"/>
      <c r="CR178" s="1455"/>
      <c r="CS178" s="1455"/>
      <c r="CT178" s="1455"/>
      <c r="CU178" s="1455"/>
      <c r="CV178" s="1455"/>
      <c r="CW178" s="1455"/>
      <c r="CX178" s="1455"/>
      <c r="CY178" s="1455"/>
      <c r="CZ178" s="1455"/>
      <c r="DA178" s="1455"/>
      <c r="DB178" s="1455"/>
      <c r="DC178" s="1455"/>
      <c r="DD178" s="1455"/>
      <c r="DE178" s="1455"/>
      <c r="DF178" s="1455"/>
      <c r="DG178" s="1455"/>
      <c r="DH178" s="1455"/>
      <c r="DI178" s="1455"/>
      <c r="DJ178" s="1455"/>
      <c r="DK178" s="1455"/>
      <c r="DL178" s="1455"/>
      <c r="DM178" s="1455"/>
      <c r="DN178" s="1455"/>
      <c r="DO178" s="1455"/>
      <c r="DP178" s="1455"/>
      <c r="DQ178" s="1455"/>
      <c r="DR178" s="1455"/>
      <c r="DS178" s="1455"/>
      <c r="DT178" s="1455"/>
      <c r="DU178" s="1455"/>
      <c r="DV178" s="1455"/>
      <c r="DW178" s="1455"/>
      <c r="DX178" s="1455"/>
      <c r="DY178" s="1455"/>
      <c r="DZ178" s="1455"/>
      <c r="EA178" s="1455"/>
      <c r="EB178" s="1455"/>
      <c r="EC178" s="1455"/>
      <c r="ED178" s="1455"/>
      <c r="EE178" s="1455"/>
      <c r="EF178" s="1455"/>
      <c r="EG178" s="1455"/>
      <c r="EH178" s="1455"/>
      <c r="EI178" s="1455"/>
      <c r="EJ178" s="1455"/>
      <c r="EK178" s="1455"/>
      <c r="EL178" s="1455"/>
      <c r="EM178" s="1455"/>
      <c r="EN178" s="1455"/>
      <c r="EO178" s="1455"/>
      <c r="EP178" s="1455"/>
      <c r="EQ178" s="1455"/>
      <c r="ER178" s="1455"/>
      <c r="ES178" s="1455"/>
      <c r="ET178" s="1455"/>
      <c r="EU178" s="1455"/>
      <c r="EV178" s="1455"/>
      <c r="EW178" s="1455"/>
      <c r="EX178" s="1455"/>
      <c r="EY178" s="1455"/>
      <c r="EZ178" s="1455"/>
      <c r="FA178" s="1455"/>
      <c r="FB178" s="1455"/>
      <c r="FC178" s="1455"/>
      <c r="FD178" s="1455"/>
      <c r="FE178" s="1455"/>
      <c r="FF178" s="1455"/>
      <c r="FG178" s="1455"/>
      <c r="FH178" s="1455"/>
      <c r="FI178" s="1455"/>
      <c r="FJ178" s="1455"/>
      <c r="FK178" s="1455"/>
      <c r="FL178" s="1455"/>
      <c r="FM178" s="1455"/>
      <c r="FN178" s="1455"/>
      <c r="FO178" s="1455"/>
      <c r="FP178" s="1455"/>
      <c r="FQ178" s="1455"/>
      <c r="FR178" s="1455"/>
      <c r="FS178" s="1455"/>
      <c r="FT178" s="1455"/>
      <c r="FU178" s="1455"/>
      <c r="FV178" s="1455"/>
      <c r="FW178" s="1455"/>
      <c r="FX178" s="1455"/>
      <c r="FY178" s="1455"/>
      <c r="FZ178" s="1455"/>
      <c r="GA178" s="1455"/>
      <c r="GB178" s="1455"/>
      <c r="GC178" s="1455"/>
      <c r="GD178" s="1455"/>
      <c r="GE178" s="1455"/>
      <c r="GF178" s="1455"/>
      <c r="GG178" s="1455"/>
      <c r="GH178" s="1455"/>
      <c r="GI178" s="1455"/>
      <c r="GJ178" s="1455"/>
      <c r="GK178" s="1455"/>
      <c r="GL178" s="1455"/>
      <c r="GM178" s="1455"/>
      <c r="GN178" s="1455"/>
      <c r="GO178" s="1455"/>
      <c r="GP178" s="1455"/>
      <c r="GQ178" s="1455"/>
      <c r="GR178" s="1455"/>
      <c r="GS178" s="1455"/>
      <c r="GT178" s="1455"/>
      <c r="GU178" s="1455"/>
      <c r="GV178" s="1455"/>
      <c r="GW178" s="1455"/>
      <c r="GX178" s="1455"/>
      <c r="GY178" s="1455"/>
      <c r="GZ178" s="1455"/>
      <c r="HA178" s="1455"/>
      <c r="HB178" s="1455"/>
      <c r="HC178" s="1455"/>
      <c r="HD178" s="1455"/>
      <c r="HE178" s="1455"/>
      <c r="HF178" s="1455"/>
      <c r="HG178" s="1455"/>
      <c r="HH178" s="1455"/>
      <c r="HI178" s="1455"/>
      <c r="HJ178" s="1455"/>
      <c r="HK178" s="1455"/>
      <c r="HL178" s="1455"/>
      <c r="HM178" s="1455"/>
      <c r="HN178" s="1455"/>
      <c r="HO178" s="1455"/>
      <c r="HP178" s="1455"/>
      <c r="HQ178" s="1455"/>
      <c r="HR178" s="1455"/>
      <c r="HS178" s="1455"/>
      <c r="HT178" s="1455"/>
      <c r="HU178" s="1455"/>
      <c r="HV178" s="1455"/>
      <c r="HW178" s="1455"/>
      <c r="HX178" s="1455"/>
      <c r="HY178" s="1455"/>
      <c r="HZ178" s="1455"/>
      <c r="IA178" s="1455"/>
      <c r="IB178" s="1455"/>
      <c r="IC178" s="1455"/>
      <c r="ID178" s="1455"/>
      <c r="IE178" s="1455"/>
      <c r="IF178" s="1455"/>
      <c r="IG178" s="1455"/>
      <c r="IH178" s="1455"/>
      <c r="II178" s="1455"/>
      <c r="IJ178" s="1455"/>
      <c r="IK178" s="1455"/>
      <c r="IL178" s="1455"/>
      <c r="IM178" s="1455"/>
      <c r="IN178" s="1455"/>
      <c r="IO178" s="1455"/>
      <c r="IP178" s="1455"/>
      <c r="IQ178" s="1455"/>
      <c r="IR178" s="1455"/>
      <c r="IS178" s="1455"/>
      <c r="IT178" s="1455"/>
      <c r="IU178" s="1455"/>
      <c r="IV178" s="1455"/>
      <c r="IW178" s="1455"/>
      <c r="IX178" s="1455"/>
      <c r="IY178" s="1455"/>
      <c r="IZ178" s="1455"/>
      <c r="JA178" s="1455"/>
      <c r="JB178" s="1455"/>
      <c r="JC178" s="1455"/>
      <c r="JD178" s="1455"/>
      <c r="JE178" s="1455"/>
      <c r="JF178" s="1455"/>
      <c r="JG178" s="1455"/>
      <c r="JH178" s="1455"/>
      <c r="JI178" s="1455"/>
      <c r="JJ178" s="1455"/>
      <c r="JK178" s="1455"/>
      <c r="JL178" s="1455"/>
      <c r="JM178" s="1455"/>
      <c r="JN178" s="1455"/>
      <c r="JO178" s="1455"/>
      <c r="JP178" s="1455"/>
      <c r="JQ178" s="1455"/>
      <c r="JR178" s="1455"/>
      <c r="JS178" s="1455"/>
      <c r="JT178" s="1455"/>
      <c r="JU178" s="1455"/>
      <c r="JV178" s="1455"/>
      <c r="JW178" s="1455"/>
      <c r="JX178" s="1455"/>
      <c r="JY178" s="1455"/>
      <c r="JZ178" s="1455"/>
      <c r="KA178" s="1455"/>
      <c r="KB178" s="1455"/>
      <c r="KC178" s="1455"/>
      <c r="KD178" s="1455"/>
      <c r="KE178" s="1455"/>
      <c r="KF178" s="1455"/>
      <c r="KG178" s="1455"/>
      <c r="KH178" s="1455"/>
      <c r="KI178" s="1455"/>
      <c r="KJ178" s="1455"/>
      <c r="KK178" s="1455"/>
      <c r="KL178" s="1455"/>
      <c r="KM178" s="1455"/>
      <c r="KN178" s="1455"/>
      <c r="KO178" s="1455"/>
      <c r="KP178" s="1455"/>
      <c r="KQ178" s="1455"/>
      <c r="KR178" s="1455"/>
      <c r="KS178" s="1455"/>
      <c r="KT178" s="1455"/>
      <c r="KU178" s="1455"/>
      <c r="KV178" s="1455"/>
      <c r="KW178" s="1455"/>
      <c r="KX178" s="1455"/>
      <c r="KY178" s="1455"/>
      <c r="KZ178" s="1455"/>
      <c r="LA178" s="1455"/>
      <c r="LB178" s="1455"/>
      <c r="LC178" s="1455"/>
      <c r="LD178" s="1455"/>
      <c r="LE178" s="1455"/>
      <c r="LF178" s="1455"/>
      <c r="LG178" s="1455"/>
      <c r="LH178" s="1455"/>
      <c r="LI178" s="1467"/>
      <c r="LJ178" s="1467"/>
      <c r="LK178" s="1467"/>
      <c r="LL178" s="1467"/>
      <c r="LM178" s="1467"/>
      <c r="LN178" s="1467"/>
      <c r="LO178" s="1467"/>
      <c r="LP178" s="1645"/>
    </row>
    <row r="179" s="1014" customFormat="1" ht="47" customHeight="1" spans="1:320">
      <c r="A179" s="1231">
        <v>45912</v>
      </c>
      <c r="B179" s="1232" t="s">
        <v>1370</v>
      </c>
      <c r="C179" s="1233" t="s">
        <v>563</v>
      </c>
      <c r="D179" s="1234">
        <v>4500179226</v>
      </c>
      <c r="E179" s="1235" t="s">
        <v>3448</v>
      </c>
      <c r="F179" s="1234" t="s">
        <v>3449</v>
      </c>
      <c r="G179" s="1236" t="s">
        <v>2831</v>
      </c>
      <c r="H179" s="1236" t="s">
        <v>2831</v>
      </c>
      <c r="I179" s="1887" t="s">
        <v>2970</v>
      </c>
      <c r="J179" s="1277">
        <v>768</v>
      </c>
      <c r="K179" s="1068">
        <v>0</v>
      </c>
      <c r="L179" s="1068">
        <v>96</v>
      </c>
      <c r="M179" s="1068">
        <f t="shared" si="77"/>
        <v>8</v>
      </c>
      <c r="N179" s="1069">
        <v>45992</v>
      </c>
      <c r="O179" s="1069">
        <v>45990</v>
      </c>
      <c r="P179" s="1070" t="s">
        <v>3450</v>
      </c>
      <c r="Q179" s="1096"/>
      <c r="R179" s="1096" t="s">
        <v>1634</v>
      </c>
      <c r="S179" s="1554" t="s">
        <v>829</v>
      </c>
      <c r="T179" s="1314"/>
      <c r="U179" s="1314" t="s">
        <v>111</v>
      </c>
      <c r="V179" s="1098">
        <v>45912</v>
      </c>
      <c r="W179" s="1099" t="s">
        <v>287</v>
      </c>
      <c r="X179" s="1098" t="s">
        <v>3451</v>
      </c>
      <c r="Y179" s="1099"/>
      <c r="Z179" s="1099"/>
      <c r="AA179" s="1390" t="s">
        <v>3452</v>
      </c>
      <c r="AB179" s="1127" t="s">
        <v>1374</v>
      </c>
      <c r="AC179" s="1383">
        <v>1.0005</v>
      </c>
      <c r="AD179" s="1936">
        <f t="shared" si="74"/>
        <v>768.384</v>
      </c>
      <c r="AE179" s="1130"/>
      <c r="AF179" s="1131" t="s">
        <v>81</v>
      </c>
      <c r="AG179" s="1131">
        <v>6</v>
      </c>
      <c r="AH179" s="1152">
        <f>J179</f>
        <v>768</v>
      </c>
      <c r="AI179" s="1152"/>
      <c r="AJ179" s="1152"/>
      <c r="AK179" s="1152">
        <f>J179/24</f>
        <v>32</v>
      </c>
      <c r="AL179" s="1152"/>
      <c r="AM179" s="1152"/>
      <c r="AN179" s="1152"/>
      <c r="AO179" s="1152" t="s">
        <v>63</v>
      </c>
      <c r="AP179" s="1152">
        <f>J179</f>
        <v>768</v>
      </c>
      <c r="AQ179" s="1152"/>
      <c r="AR179" s="1178">
        <f>J179/6</f>
        <v>128</v>
      </c>
      <c r="AS179" s="1178">
        <f>J179/6</f>
        <v>128</v>
      </c>
      <c r="AT179" s="1178">
        <f>J179/6</f>
        <v>128</v>
      </c>
      <c r="AU179" s="1178">
        <f>J179/6</f>
        <v>128</v>
      </c>
      <c r="AV179" s="1178">
        <f>J179/6</f>
        <v>128</v>
      </c>
      <c r="AW179" s="1178">
        <f>J179/6</f>
        <v>128</v>
      </c>
      <c r="AX179" s="1178"/>
      <c r="AY179" s="1178">
        <f t="shared" si="88"/>
        <v>122.666666666667</v>
      </c>
      <c r="AZ179" s="1178">
        <f t="shared" si="89"/>
        <v>5.33333333333333</v>
      </c>
      <c r="BA179" s="1068"/>
      <c r="BB179" s="1456"/>
      <c r="BC179" s="1457"/>
      <c r="BD179" s="1457"/>
      <c r="BE179" s="1457"/>
      <c r="BF179" s="1457"/>
      <c r="BG179" s="1457"/>
      <c r="BH179" s="1457"/>
      <c r="BI179" s="1457"/>
      <c r="BJ179" s="1457"/>
      <c r="BK179" s="1457"/>
      <c r="BL179" s="1457"/>
      <c r="BM179" s="1457"/>
      <c r="BN179" s="1457"/>
      <c r="BO179" s="1457"/>
      <c r="BP179" s="1457"/>
      <c r="BQ179" s="1457"/>
      <c r="BR179" s="1457"/>
      <c r="BS179" s="1457"/>
      <c r="BT179" s="1457"/>
      <c r="BU179" s="1457"/>
      <c r="BV179" s="1457"/>
      <c r="BW179" s="1457"/>
      <c r="BX179" s="1457"/>
      <c r="BY179" s="1457"/>
      <c r="BZ179" s="1457"/>
      <c r="CA179" s="1457"/>
      <c r="CB179" s="1457"/>
      <c r="CC179" s="1457"/>
      <c r="CD179" s="1457"/>
      <c r="CE179" s="1457"/>
      <c r="CF179" s="1457"/>
      <c r="CG179" s="1457"/>
      <c r="CH179" s="1457"/>
      <c r="CI179" s="1457"/>
      <c r="CJ179" s="1457"/>
      <c r="CK179" s="1457"/>
      <c r="CL179" s="1457"/>
      <c r="CM179" s="1457"/>
      <c r="CN179" s="1457"/>
      <c r="CO179" s="1457"/>
      <c r="CP179" s="1457"/>
      <c r="CQ179" s="1457"/>
      <c r="CR179" s="1457"/>
      <c r="CS179" s="1457"/>
      <c r="CT179" s="1457"/>
      <c r="CU179" s="1457"/>
      <c r="CV179" s="1457"/>
      <c r="CW179" s="1457"/>
      <c r="CX179" s="1457"/>
      <c r="CY179" s="1457"/>
      <c r="CZ179" s="1457"/>
      <c r="DA179" s="1457"/>
      <c r="DB179" s="1457"/>
      <c r="DC179" s="1457"/>
      <c r="DD179" s="1457"/>
      <c r="DE179" s="1457"/>
      <c r="DF179" s="1457"/>
      <c r="DG179" s="1457"/>
      <c r="DH179" s="1457"/>
      <c r="DI179" s="1457"/>
      <c r="DJ179" s="1457"/>
      <c r="DK179" s="1457"/>
      <c r="DL179" s="1457"/>
      <c r="DM179" s="1457"/>
      <c r="DN179" s="1457"/>
      <c r="DO179" s="1457"/>
      <c r="DP179" s="1457"/>
      <c r="DQ179" s="1457"/>
      <c r="DR179" s="1457"/>
      <c r="DS179" s="1457"/>
      <c r="DT179" s="1457"/>
      <c r="DU179" s="1457"/>
      <c r="DV179" s="1457"/>
      <c r="DW179" s="1457"/>
      <c r="DX179" s="1457"/>
      <c r="DY179" s="1457"/>
      <c r="DZ179" s="1457"/>
      <c r="EA179" s="1457"/>
      <c r="EB179" s="1457"/>
      <c r="EC179" s="1457"/>
      <c r="ED179" s="1457"/>
      <c r="EE179" s="1457"/>
      <c r="EF179" s="1457"/>
      <c r="EG179" s="1457"/>
      <c r="EH179" s="1457"/>
      <c r="EI179" s="1457"/>
      <c r="EJ179" s="1457"/>
      <c r="EK179" s="1457"/>
      <c r="EL179" s="1457"/>
      <c r="EM179" s="1457"/>
      <c r="EN179" s="1457"/>
      <c r="EO179" s="1457"/>
      <c r="EP179" s="1457"/>
      <c r="EQ179" s="1457"/>
      <c r="ER179" s="1457"/>
      <c r="ES179" s="1457"/>
      <c r="ET179" s="1457"/>
      <c r="EU179" s="1457"/>
      <c r="EV179" s="1457"/>
      <c r="EW179" s="1457"/>
      <c r="EX179" s="1457"/>
      <c r="EY179" s="1457"/>
      <c r="EZ179" s="1457"/>
      <c r="FA179" s="1457"/>
      <c r="FB179" s="1457"/>
      <c r="FC179" s="1457"/>
      <c r="FD179" s="1457"/>
      <c r="FE179" s="1457"/>
      <c r="FF179" s="1457"/>
      <c r="FG179" s="1457"/>
      <c r="FH179" s="1457"/>
      <c r="FI179" s="1457"/>
      <c r="FJ179" s="1457"/>
      <c r="FK179" s="1457"/>
      <c r="FL179" s="1457"/>
      <c r="FM179" s="1457"/>
      <c r="FN179" s="1457"/>
      <c r="FO179" s="1457"/>
      <c r="FP179" s="1457"/>
      <c r="FQ179" s="1457"/>
      <c r="FR179" s="1457"/>
      <c r="FS179" s="1457"/>
      <c r="FT179" s="1457"/>
      <c r="FU179" s="1457"/>
      <c r="FV179" s="1457"/>
      <c r="FW179" s="1457"/>
      <c r="FX179" s="1457"/>
      <c r="FY179" s="1457"/>
      <c r="FZ179" s="1457"/>
      <c r="GA179" s="1457"/>
      <c r="GB179" s="1457"/>
      <c r="GC179" s="1457"/>
      <c r="GD179" s="1457"/>
      <c r="GE179" s="1457"/>
      <c r="GF179" s="1457"/>
      <c r="GG179" s="1457"/>
      <c r="GH179" s="1457"/>
      <c r="GI179" s="1457"/>
      <c r="GJ179" s="1457"/>
      <c r="GK179" s="1457"/>
      <c r="GL179" s="1457"/>
      <c r="GM179" s="1457"/>
      <c r="GN179" s="1457"/>
      <c r="GO179" s="1457"/>
      <c r="GP179" s="1457"/>
      <c r="GQ179" s="1457"/>
      <c r="GR179" s="1457"/>
      <c r="GS179" s="1457"/>
      <c r="GT179" s="1457"/>
      <c r="GU179" s="1457"/>
      <c r="GV179" s="1457"/>
      <c r="GW179" s="1457"/>
      <c r="GX179" s="1457"/>
      <c r="GY179" s="1457"/>
      <c r="GZ179" s="1457"/>
      <c r="HA179" s="1457"/>
      <c r="HB179" s="1457"/>
      <c r="HC179" s="1457"/>
      <c r="HD179" s="1457"/>
      <c r="HE179" s="1457"/>
      <c r="HF179" s="1457"/>
      <c r="HG179" s="1457"/>
      <c r="HH179" s="1457"/>
      <c r="HI179" s="1457"/>
      <c r="HJ179" s="1457"/>
      <c r="HK179" s="1457"/>
      <c r="HL179" s="1457"/>
      <c r="HM179" s="1457"/>
      <c r="HN179" s="1457"/>
      <c r="HO179" s="1457"/>
      <c r="HP179" s="1457"/>
      <c r="HQ179" s="1457"/>
      <c r="HR179" s="1457"/>
      <c r="HS179" s="1457"/>
      <c r="HT179" s="1457"/>
      <c r="HU179" s="1457"/>
      <c r="HV179" s="1457"/>
      <c r="HW179" s="1457"/>
      <c r="HX179" s="1457"/>
      <c r="HY179" s="1457"/>
      <c r="HZ179" s="1457"/>
      <c r="IA179" s="1457"/>
      <c r="IB179" s="1457"/>
      <c r="IC179" s="1457"/>
      <c r="ID179" s="1457"/>
      <c r="IE179" s="1457"/>
      <c r="IF179" s="1457"/>
      <c r="IG179" s="1457"/>
      <c r="IH179" s="1457"/>
      <c r="II179" s="1457"/>
      <c r="IJ179" s="1457"/>
      <c r="IK179" s="1457"/>
      <c r="IL179" s="1457"/>
      <c r="IM179" s="1457"/>
      <c r="IN179" s="1457"/>
      <c r="IO179" s="1457"/>
      <c r="IP179" s="1457"/>
      <c r="IQ179" s="1457"/>
      <c r="IR179" s="1457"/>
      <c r="IS179" s="1457"/>
      <c r="IT179" s="1457"/>
      <c r="IU179" s="1457"/>
      <c r="IV179" s="1457"/>
      <c r="IW179" s="1457"/>
      <c r="IX179" s="1457"/>
      <c r="IY179" s="1457"/>
      <c r="IZ179" s="1457"/>
      <c r="JA179" s="1457"/>
      <c r="JB179" s="1457"/>
      <c r="JC179" s="1457"/>
      <c r="JD179" s="1457"/>
      <c r="JE179" s="1457"/>
      <c r="JF179" s="1457"/>
      <c r="JG179" s="1457"/>
      <c r="JH179" s="1457"/>
      <c r="JI179" s="1457"/>
      <c r="JJ179" s="1457"/>
      <c r="JK179" s="1457"/>
      <c r="JL179" s="1457"/>
      <c r="JM179" s="1457"/>
      <c r="JN179" s="1457"/>
      <c r="JO179" s="1457"/>
      <c r="JP179" s="1457"/>
      <c r="JQ179" s="1457"/>
      <c r="JR179" s="1457"/>
      <c r="JS179" s="1457"/>
      <c r="JT179" s="1457"/>
      <c r="JU179" s="1457"/>
      <c r="JV179" s="1457"/>
      <c r="JW179" s="1457"/>
      <c r="JX179" s="1457"/>
      <c r="JY179" s="1457"/>
      <c r="JZ179" s="1457"/>
      <c r="KA179" s="1457"/>
      <c r="KB179" s="1457"/>
      <c r="KC179" s="1457"/>
      <c r="KD179" s="1457"/>
      <c r="KE179" s="1457"/>
      <c r="KF179" s="1457"/>
      <c r="KG179" s="1457"/>
      <c r="KH179" s="1457"/>
      <c r="KI179" s="1457"/>
      <c r="KJ179" s="1457"/>
      <c r="KK179" s="1457"/>
      <c r="KL179" s="1457"/>
      <c r="KM179" s="1457"/>
      <c r="KN179" s="1457"/>
      <c r="KO179" s="1457"/>
      <c r="KP179" s="1457"/>
      <c r="KQ179" s="1457"/>
      <c r="KR179" s="1457"/>
      <c r="KS179" s="1457"/>
      <c r="KT179" s="1457"/>
      <c r="KU179" s="1457"/>
      <c r="KV179" s="1457"/>
      <c r="KW179" s="1457"/>
      <c r="KX179" s="1457"/>
      <c r="KY179" s="1457"/>
      <c r="KZ179" s="1457"/>
      <c r="LA179" s="1457"/>
      <c r="LB179" s="1457"/>
      <c r="LC179" s="1457"/>
      <c r="LD179" s="1457"/>
      <c r="LE179" s="1457"/>
      <c r="LF179" s="1457"/>
      <c r="LG179" s="1457"/>
      <c r="LH179" s="1457"/>
    </row>
    <row r="180" s="1223" customFormat="1" ht="47" customHeight="1" spans="1:328">
      <c r="A180" s="1231">
        <v>46001</v>
      </c>
      <c r="B180" s="1232" t="s">
        <v>3453</v>
      </c>
      <c r="C180" s="1233" t="s">
        <v>3454</v>
      </c>
      <c r="D180" s="1234">
        <v>4500188378</v>
      </c>
      <c r="E180" s="1235"/>
      <c r="F180" s="1234" t="s">
        <v>3455</v>
      </c>
      <c r="G180" s="2484" t="s">
        <v>3290</v>
      </c>
      <c r="H180" s="1236" t="s">
        <v>3291</v>
      </c>
      <c r="I180" s="1887" t="s">
        <v>3292</v>
      </c>
      <c r="J180" s="1277">
        <v>143100</v>
      </c>
      <c r="K180" s="1068">
        <v>0</v>
      </c>
      <c r="L180" s="1068">
        <v>36</v>
      </c>
      <c r="M180" s="1068">
        <f t="shared" si="77"/>
        <v>3975</v>
      </c>
      <c r="N180" s="1069">
        <v>46058</v>
      </c>
      <c r="O180" s="1069">
        <v>46056</v>
      </c>
      <c r="P180" s="1070" t="s">
        <v>3456</v>
      </c>
      <c r="Q180" s="1096"/>
      <c r="R180" s="1096"/>
      <c r="S180" s="1753" t="s">
        <v>829</v>
      </c>
      <c r="T180" s="1314"/>
      <c r="U180" s="1314" t="s">
        <v>111</v>
      </c>
      <c r="V180" s="1098" t="s">
        <v>3364</v>
      </c>
      <c r="W180" s="1099" t="s">
        <v>88</v>
      </c>
      <c r="X180" s="1098" t="s">
        <v>88</v>
      </c>
      <c r="Y180" s="1099"/>
      <c r="Z180" s="1099" t="s">
        <v>3293</v>
      </c>
      <c r="AA180" s="1126" t="s">
        <v>3457</v>
      </c>
      <c r="AB180" s="1366" t="s">
        <v>172</v>
      </c>
      <c r="AC180" s="2371">
        <v>1.1818</v>
      </c>
      <c r="AD180" s="1936">
        <f t="shared" ref="AD168:AD201" si="91">AC180*J180</f>
        <v>169115.58</v>
      </c>
      <c r="AE180" s="1369"/>
      <c r="AF180" s="1131" t="s">
        <v>81</v>
      </c>
      <c r="AG180" s="1131">
        <v>6</v>
      </c>
      <c r="AH180" s="1152"/>
      <c r="AI180" s="1152">
        <f>J180</f>
        <v>143100</v>
      </c>
      <c r="AJ180" s="1152"/>
      <c r="AK180" s="1152"/>
      <c r="AL180" s="1152">
        <f>J180/6</f>
        <v>23850</v>
      </c>
      <c r="AM180" s="1152"/>
      <c r="AN180" s="1152"/>
      <c r="AO180" s="1152" t="s">
        <v>1519</v>
      </c>
      <c r="AP180" s="1152"/>
      <c r="AQ180" s="1152">
        <f>J180</f>
        <v>143100</v>
      </c>
      <c r="AR180" s="1178">
        <f>J180/36*35/6</f>
        <v>23187.5</v>
      </c>
      <c r="AS180" s="1178">
        <f>J180/36*35/6</f>
        <v>23187.5</v>
      </c>
      <c r="AT180" s="1178">
        <f>J180/36*35/6</f>
        <v>23187.5</v>
      </c>
      <c r="AU180" s="1178">
        <f>J180/36*35/6</f>
        <v>23187.5</v>
      </c>
      <c r="AV180" s="1178">
        <f>J180/36*35/6</f>
        <v>23187.5</v>
      </c>
      <c r="AW180" s="1178">
        <f>J180/36*35/6</f>
        <v>23187.5</v>
      </c>
      <c r="AX180" s="1178">
        <f>J180/36*1</f>
        <v>3975</v>
      </c>
      <c r="AY180" s="1178">
        <f t="shared" ref="AY149:AY222" si="92">J180*23/24/COUNT(AR180:AW180)</f>
        <v>22856.25</v>
      </c>
      <c r="AZ180" s="1178">
        <f t="shared" ref="AZ149:AZ222" si="93">J180/24/COUNT(AR180:AW180)</f>
        <v>993.75</v>
      </c>
      <c r="BA180" s="1030"/>
      <c r="BB180" s="1013"/>
      <c r="BC180" s="1193"/>
      <c r="BD180" s="1193"/>
      <c r="BE180" s="1193"/>
      <c r="BF180" s="1193"/>
      <c r="BG180" s="1193"/>
      <c r="BH180" s="1193"/>
      <c r="BI180" s="1193"/>
      <c r="BJ180" s="1193"/>
      <c r="BK180" s="1193"/>
      <c r="BL180" s="1193"/>
      <c r="BM180" s="1193"/>
      <c r="BN180" s="1193"/>
      <c r="BO180" s="1193"/>
      <c r="BP180" s="1193"/>
      <c r="BQ180" s="1193"/>
      <c r="BR180" s="1193"/>
      <c r="BS180" s="1193"/>
      <c r="BT180" s="1193"/>
      <c r="BU180" s="1193"/>
      <c r="BV180" s="1193"/>
      <c r="BW180" s="1193"/>
      <c r="BX180" s="1193"/>
      <c r="BY180" s="1193"/>
      <c r="BZ180" s="1193"/>
      <c r="CA180" s="1193"/>
      <c r="CB180" s="1193"/>
      <c r="CC180" s="1193"/>
      <c r="CD180" s="1193"/>
      <c r="CE180" s="1193"/>
      <c r="CF180" s="1193"/>
      <c r="CG180" s="1193"/>
      <c r="CH180" s="1193"/>
      <c r="CI180" s="1193"/>
      <c r="CJ180" s="1193"/>
      <c r="CK180" s="1193"/>
      <c r="CL180" s="1193"/>
      <c r="CM180" s="1193"/>
      <c r="CN180" s="1193"/>
      <c r="CO180" s="1193"/>
      <c r="CP180" s="1193"/>
      <c r="CQ180" s="1193"/>
      <c r="CR180" s="1193"/>
      <c r="CS180" s="1193"/>
      <c r="CT180" s="1193"/>
      <c r="CU180" s="1193"/>
      <c r="CV180" s="1193"/>
      <c r="CW180" s="1193"/>
      <c r="CX180" s="1193"/>
      <c r="CY180" s="1193"/>
      <c r="CZ180" s="1193"/>
      <c r="DA180" s="1193"/>
      <c r="DB180" s="1193"/>
      <c r="DC180" s="1193"/>
      <c r="DD180" s="1193"/>
      <c r="DE180" s="1193"/>
      <c r="DF180" s="1193"/>
      <c r="DG180" s="1193"/>
      <c r="DH180" s="1193"/>
      <c r="DI180" s="1193"/>
      <c r="DJ180" s="1193"/>
      <c r="DK180" s="1193"/>
      <c r="DL180" s="1193"/>
      <c r="DM180" s="1193"/>
      <c r="DN180" s="1193"/>
      <c r="DO180" s="1193"/>
      <c r="DP180" s="1193"/>
      <c r="DQ180" s="1193"/>
      <c r="DR180" s="1193"/>
      <c r="DS180" s="1193"/>
      <c r="DT180" s="1193"/>
      <c r="DU180" s="1193"/>
      <c r="DV180" s="1193"/>
      <c r="DW180" s="1193"/>
      <c r="DX180" s="1193"/>
      <c r="DY180" s="1193"/>
      <c r="DZ180" s="1193"/>
      <c r="EA180" s="1193"/>
      <c r="EB180" s="1193"/>
      <c r="EC180" s="1193"/>
      <c r="ED180" s="1193"/>
      <c r="EE180" s="1193"/>
      <c r="EF180" s="1193"/>
      <c r="EG180" s="1193"/>
      <c r="EH180" s="1193"/>
      <c r="EI180" s="1193"/>
      <c r="EJ180" s="1193"/>
      <c r="EK180" s="1193"/>
      <c r="EL180" s="1193"/>
      <c r="EM180" s="1193"/>
      <c r="EN180" s="1193"/>
      <c r="EO180" s="1193"/>
      <c r="EP180" s="1193"/>
      <c r="EQ180" s="1193"/>
      <c r="ER180" s="1193"/>
      <c r="ES180" s="1193"/>
      <c r="ET180" s="1193"/>
      <c r="EU180" s="1193"/>
      <c r="EV180" s="1193"/>
      <c r="EW180" s="1193"/>
      <c r="EX180" s="1193"/>
      <c r="EY180" s="1193"/>
      <c r="EZ180" s="1193"/>
      <c r="FA180" s="1193"/>
      <c r="FB180" s="1193"/>
      <c r="FC180" s="1193"/>
      <c r="FD180" s="1193"/>
      <c r="FE180" s="1193"/>
      <c r="FF180" s="1193"/>
      <c r="FG180" s="1193"/>
      <c r="FH180" s="1193"/>
      <c r="FI180" s="1193"/>
      <c r="FJ180" s="1193"/>
      <c r="FK180" s="1193"/>
      <c r="FL180" s="1193"/>
      <c r="FM180" s="1193"/>
      <c r="FN180" s="1193"/>
      <c r="FO180" s="1193"/>
      <c r="FP180" s="1193"/>
      <c r="FQ180" s="1193"/>
      <c r="FR180" s="1193"/>
      <c r="FS180" s="1193"/>
      <c r="FT180" s="1193"/>
      <c r="FU180" s="1193"/>
      <c r="FV180" s="1193"/>
      <c r="FW180" s="1193"/>
      <c r="FX180" s="1193"/>
      <c r="FY180" s="1193"/>
      <c r="FZ180" s="1193"/>
      <c r="GA180" s="1193"/>
      <c r="GB180" s="1193"/>
      <c r="GC180" s="1193"/>
      <c r="GD180" s="1193"/>
      <c r="GE180" s="1193"/>
      <c r="GF180" s="1193"/>
      <c r="GG180" s="1193"/>
      <c r="GH180" s="1193"/>
      <c r="GI180" s="1193"/>
      <c r="GJ180" s="1193"/>
      <c r="GK180" s="1193"/>
      <c r="GL180" s="1193"/>
      <c r="GM180" s="1193"/>
      <c r="GN180" s="1193"/>
      <c r="GO180" s="1193"/>
      <c r="GP180" s="1193"/>
      <c r="GQ180" s="1193"/>
      <c r="GR180" s="1193"/>
      <c r="GS180" s="1193"/>
      <c r="GT180" s="1193"/>
      <c r="GU180" s="1193"/>
      <c r="GV180" s="1193"/>
      <c r="GW180" s="1193"/>
      <c r="GX180" s="1193"/>
      <c r="GY180" s="1193"/>
      <c r="GZ180" s="1193"/>
      <c r="HA180" s="1193"/>
      <c r="HB180" s="1193"/>
      <c r="HC180" s="1193"/>
      <c r="HD180" s="1193"/>
      <c r="HE180" s="1193"/>
      <c r="HF180" s="1193"/>
      <c r="HG180" s="1193"/>
      <c r="HH180" s="1193"/>
      <c r="HI180" s="1193"/>
      <c r="HJ180" s="1193"/>
      <c r="HK180" s="1193"/>
      <c r="HL180" s="1193"/>
      <c r="HM180" s="1193"/>
      <c r="HN180" s="1193"/>
      <c r="HO180" s="1193"/>
      <c r="HP180" s="1193"/>
      <c r="HQ180" s="1193"/>
      <c r="HR180" s="1193"/>
      <c r="HS180" s="1193"/>
      <c r="HT180" s="1193"/>
      <c r="HU180" s="1193"/>
      <c r="HV180" s="1193"/>
      <c r="HW180" s="1193"/>
      <c r="HX180" s="1193"/>
      <c r="HY180" s="1193"/>
      <c r="HZ180" s="1193"/>
      <c r="IA180" s="1193"/>
      <c r="IB180" s="1193"/>
      <c r="IC180" s="1193"/>
      <c r="ID180" s="1193"/>
      <c r="IE180" s="1193"/>
      <c r="IF180" s="1193"/>
      <c r="IG180" s="1193"/>
      <c r="IH180" s="1193"/>
      <c r="II180" s="1193"/>
      <c r="IJ180" s="1193"/>
      <c r="IK180" s="1193"/>
      <c r="IL180" s="1193"/>
      <c r="IM180" s="1193"/>
      <c r="IN180" s="1193"/>
      <c r="IO180" s="1193"/>
      <c r="IP180" s="1193"/>
      <c r="IQ180" s="1193"/>
      <c r="IR180" s="1193"/>
      <c r="IS180" s="1193"/>
      <c r="IT180" s="1193"/>
      <c r="IU180" s="1193"/>
      <c r="IV180" s="1193"/>
      <c r="IW180" s="1193"/>
      <c r="IX180" s="1193"/>
      <c r="IY180" s="1193"/>
      <c r="IZ180" s="1193"/>
      <c r="JA180" s="1193"/>
      <c r="JB180" s="1193"/>
      <c r="JC180" s="1193"/>
      <c r="JD180" s="1193"/>
      <c r="JE180" s="1193"/>
      <c r="JF180" s="1193"/>
      <c r="JG180" s="1193"/>
      <c r="JH180" s="1193"/>
      <c r="JI180" s="1193"/>
      <c r="JJ180" s="1193"/>
      <c r="JK180" s="1193"/>
      <c r="JL180" s="1193"/>
      <c r="JM180" s="1193"/>
      <c r="JN180" s="1193"/>
      <c r="JO180" s="1193"/>
      <c r="JP180" s="1193"/>
      <c r="JQ180" s="1193"/>
      <c r="JR180" s="1193"/>
      <c r="JS180" s="1193"/>
      <c r="JT180" s="1193"/>
      <c r="JU180" s="1193"/>
      <c r="JV180" s="1193"/>
      <c r="JW180" s="1193"/>
      <c r="JX180" s="1193"/>
      <c r="JY180" s="1193"/>
      <c r="JZ180" s="1193"/>
      <c r="KA180" s="1193"/>
      <c r="KB180" s="1193"/>
      <c r="KC180" s="1193"/>
      <c r="KD180" s="1193"/>
      <c r="KE180" s="1193"/>
      <c r="KF180" s="1193"/>
      <c r="KG180" s="1193"/>
      <c r="KH180" s="1193"/>
      <c r="KI180" s="1193"/>
      <c r="KJ180" s="1193"/>
      <c r="KK180" s="1193"/>
      <c r="KL180" s="1193"/>
      <c r="KM180" s="1193"/>
      <c r="KN180" s="1193"/>
      <c r="KO180" s="1193"/>
      <c r="KP180" s="1193"/>
      <c r="KQ180" s="1193"/>
      <c r="KR180" s="1193"/>
      <c r="KS180" s="1193"/>
      <c r="KT180" s="1193"/>
      <c r="KU180" s="1193"/>
      <c r="KV180" s="1193"/>
      <c r="KW180" s="1193"/>
      <c r="KX180" s="1193"/>
      <c r="KY180" s="1193"/>
      <c r="KZ180" s="1193"/>
      <c r="LA180" s="1193"/>
      <c r="LB180" s="1193"/>
      <c r="LC180" s="1193"/>
      <c r="LD180" s="1193"/>
      <c r="LE180" s="1193"/>
      <c r="LF180" s="1193"/>
      <c r="LG180" s="1193"/>
      <c r="LH180" s="1193"/>
      <c r="LI180" s="1200"/>
      <c r="LJ180" s="1200"/>
      <c r="LK180" s="1200"/>
      <c r="LL180" s="1200"/>
      <c r="LM180" s="1200"/>
      <c r="LN180" s="1200"/>
      <c r="LO180" s="1200"/>
      <c r="LP180" s="1472"/>
    </row>
    <row r="181" s="1223" customFormat="1" ht="47" customHeight="1" spans="1:328">
      <c r="A181" s="1231">
        <v>46017</v>
      </c>
      <c r="B181" s="1232" t="s">
        <v>1810</v>
      </c>
      <c r="C181" s="1233" t="s">
        <v>1811</v>
      </c>
      <c r="D181" s="1234">
        <v>4500190152</v>
      </c>
      <c r="E181" s="1235"/>
      <c r="F181" s="1234" t="s">
        <v>3458</v>
      </c>
      <c r="G181" s="1236" t="s">
        <v>2831</v>
      </c>
      <c r="H181" s="1236" t="s">
        <v>2831</v>
      </c>
      <c r="I181" s="1887" t="s">
        <v>2970</v>
      </c>
      <c r="J181" s="1277">
        <v>7008</v>
      </c>
      <c r="K181" s="1068">
        <v>0</v>
      </c>
      <c r="L181" s="1068">
        <v>96</v>
      </c>
      <c r="M181" s="1068">
        <f t="shared" si="77"/>
        <v>73</v>
      </c>
      <c r="N181" s="1069">
        <v>46059</v>
      </c>
      <c r="O181" s="1069">
        <v>46057</v>
      </c>
      <c r="P181" s="1070"/>
      <c r="Q181" s="1096" t="s">
        <v>1428</v>
      </c>
      <c r="R181" s="1096"/>
      <c r="S181" s="1562" t="s">
        <v>829</v>
      </c>
      <c r="T181" s="1314"/>
      <c r="U181" s="1314" t="s">
        <v>111</v>
      </c>
      <c r="V181" s="1098">
        <v>46030</v>
      </c>
      <c r="W181" s="1099" t="s">
        <v>88</v>
      </c>
      <c r="X181" s="1098" t="s">
        <v>3459</v>
      </c>
      <c r="Y181" s="1099"/>
      <c r="Z181" s="1099"/>
      <c r="AA181" s="1126" t="s">
        <v>3460</v>
      </c>
      <c r="AB181" s="1366" t="s">
        <v>1814</v>
      </c>
      <c r="AC181" s="2371">
        <v>1.0037</v>
      </c>
      <c r="AD181" s="1936">
        <f t="shared" si="91"/>
        <v>7033.9296</v>
      </c>
      <c r="AE181" s="1369"/>
      <c r="AF181" s="1131" t="s">
        <v>81</v>
      </c>
      <c r="AG181" s="1131"/>
      <c r="AH181" s="2097">
        <f t="shared" ref="AH181:AH191" si="94">J181</f>
        <v>7008</v>
      </c>
      <c r="AI181" s="2097"/>
      <c r="AJ181" s="2097"/>
      <c r="AK181" s="2097">
        <f t="shared" ref="AK181:AK191" si="95">J181/24</f>
        <v>292</v>
      </c>
      <c r="AL181" s="2097"/>
      <c r="AM181" s="2097"/>
      <c r="AN181" s="2097"/>
      <c r="AO181" s="2097" t="s">
        <v>63</v>
      </c>
      <c r="AP181" s="2097">
        <f t="shared" ref="AP181:AP191" si="96">J181</f>
        <v>7008</v>
      </c>
      <c r="AQ181" s="1405"/>
      <c r="AR181" s="1178">
        <f t="shared" ref="AR181:AR197" si="97">J181/6</f>
        <v>1168</v>
      </c>
      <c r="AS181" s="1178">
        <f t="shared" ref="AS181:AS197" si="98">J181/6</f>
        <v>1168</v>
      </c>
      <c r="AT181" s="1178">
        <f t="shared" ref="AT181:AT197" si="99">J181/6</f>
        <v>1168</v>
      </c>
      <c r="AU181" s="1178">
        <f t="shared" ref="AU181:AU197" si="100">J181/6</f>
        <v>1168</v>
      </c>
      <c r="AV181" s="1178">
        <f t="shared" ref="AV181:AV197" si="101">J181/6</f>
        <v>1168</v>
      </c>
      <c r="AW181" s="1178">
        <f t="shared" ref="AW181:AW197" si="102">J181/6</f>
        <v>1168</v>
      </c>
      <c r="AX181" s="1178"/>
      <c r="AY181" s="1178">
        <f t="shared" si="92"/>
        <v>1119.33333333333</v>
      </c>
      <c r="AZ181" s="1178">
        <f t="shared" si="93"/>
        <v>48.6666666666667</v>
      </c>
      <c r="BA181" s="1030"/>
      <c r="BB181" s="1013"/>
      <c r="BC181" s="1193"/>
      <c r="BD181" s="1193"/>
      <c r="BE181" s="1193"/>
      <c r="BF181" s="1193"/>
      <c r="BG181" s="1193"/>
      <c r="BH181" s="1193"/>
      <c r="BI181" s="1193"/>
      <c r="BJ181" s="1193"/>
      <c r="BK181" s="1193"/>
      <c r="BL181" s="1193"/>
      <c r="BM181" s="1193"/>
      <c r="BN181" s="1193"/>
      <c r="BO181" s="1193"/>
      <c r="BP181" s="1193"/>
      <c r="BQ181" s="1193"/>
      <c r="BR181" s="1193"/>
      <c r="BS181" s="1193"/>
      <c r="BT181" s="1193"/>
      <c r="BU181" s="1193"/>
      <c r="BV181" s="1193"/>
      <c r="BW181" s="1193"/>
      <c r="BX181" s="1193"/>
      <c r="BY181" s="1193"/>
      <c r="BZ181" s="1193"/>
      <c r="CA181" s="1193"/>
      <c r="CB181" s="1193"/>
      <c r="CC181" s="1193"/>
      <c r="CD181" s="1193"/>
      <c r="CE181" s="1193"/>
      <c r="CF181" s="1193"/>
      <c r="CG181" s="1193"/>
      <c r="CH181" s="1193"/>
      <c r="CI181" s="1193"/>
      <c r="CJ181" s="1193"/>
      <c r="CK181" s="1193"/>
      <c r="CL181" s="1193"/>
      <c r="CM181" s="1193"/>
      <c r="CN181" s="1193"/>
      <c r="CO181" s="1193"/>
      <c r="CP181" s="1193"/>
      <c r="CQ181" s="1193"/>
      <c r="CR181" s="1193"/>
      <c r="CS181" s="1193"/>
      <c r="CT181" s="1193"/>
      <c r="CU181" s="1193"/>
      <c r="CV181" s="1193"/>
      <c r="CW181" s="1193"/>
      <c r="CX181" s="1193"/>
      <c r="CY181" s="1193"/>
      <c r="CZ181" s="1193"/>
      <c r="DA181" s="1193"/>
      <c r="DB181" s="1193"/>
      <c r="DC181" s="1193"/>
      <c r="DD181" s="1193"/>
      <c r="DE181" s="1193"/>
      <c r="DF181" s="1193"/>
      <c r="DG181" s="1193"/>
      <c r="DH181" s="1193"/>
      <c r="DI181" s="1193"/>
      <c r="DJ181" s="1193"/>
      <c r="DK181" s="1193"/>
      <c r="DL181" s="1193"/>
      <c r="DM181" s="1193"/>
      <c r="DN181" s="1193"/>
      <c r="DO181" s="1193"/>
      <c r="DP181" s="1193"/>
      <c r="DQ181" s="1193"/>
      <c r="DR181" s="1193"/>
      <c r="DS181" s="1193"/>
      <c r="DT181" s="1193"/>
      <c r="DU181" s="1193"/>
      <c r="DV181" s="1193"/>
      <c r="DW181" s="1193"/>
      <c r="DX181" s="1193"/>
      <c r="DY181" s="1193"/>
      <c r="DZ181" s="1193"/>
      <c r="EA181" s="1193"/>
      <c r="EB181" s="1193"/>
      <c r="EC181" s="1193"/>
      <c r="ED181" s="1193"/>
      <c r="EE181" s="1193"/>
      <c r="EF181" s="1193"/>
      <c r="EG181" s="1193"/>
      <c r="EH181" s="1193"/>
      <c r="EI181" s="1193"/>
      <c r="EJ181" s="1193"/>
      <c r="EK181" s="1193"/>
      <c r="EL181" s="1193"/>
      <c r="EM181" s="1193"/>
      <c r="EN181" s="1193"/>
      <c r="EO181" s="1193"/>
      <c r="EP181" s="1193"/>
      <c r="EQ181" s="1193"/>
      <c r="ER181" s="1193"/>
      <c r="ES181" s="1193"/>
      <c r="ET181" s="1193"/>
      <c r="EU181" s="1193"/>
      <c r="EV181" s="1193"/>
      <c r="EW181" s="1193"/>
      <c r="EX181" s="1193"/>
      <c r="EY181" s="1193"/>
      <c r="EZ181" s="1193"/>
      <c r="FA181" s="1193"/>
      <c r="FB181" s="1193"/>
      <c r="FC181" s="1193"/>
      <c r="FD181" s="1193"/>
      <c r="FE181" s="1193"/>
      <c r="FF181" s="1193"/>
      <c r="FG181" s="1193"/>
      <c r="FH181" s="1193"/>
      <c r="FI181" s="1193"/>
      <c r="FJ181" s="1193"/>
      <c r="FK181" s="1193"/>
      <c r="FL181" s="1193"/>
      <c r="FM181" s="1193"/>
      <c r="FN181" s="1193"/>
      <c r="FO181" s="1193"/>
      <c r="FP181" s="1193"/>
      <c r="FQ181" s="1193"/>
      <c r="FR181" s="1193"/>
      <c r="FS181" s="1193"/>
      <c r="FT181" s="1193"/>
      <c r="FU181" s="1193"/>
      <c r="FV181" s="1193"/>
      <c r="FW181" s="1193"/>
      <c r="FX181" s="1193"/>
      <c r="FY181" s="1193"/>
      <c r="FZ181" s="1193"/>
      <c r="GA181" s="1193"/>
      <c r="GB181" s="1193"/>
      <c r="GC181" s="1193"/>
      <c r="GD181" s="1193"/>
      <c r="GE181" s="1193"/>
      <c r="GF181" s="1193"/>
      <c r="GG181" s="1193"/>
      <c r="GH181" s="1193"/>
      <c r="GI181" s="1193"/>
      <c r="GJ181" s="1193"/>
      <c r="GK181" s="1193"/>
      <c r="GL181" s="1193"/>
      <c r="GM181" s="1193"/>
      <c r="GN181" s="1193"/>
      <c r="GO181" s="1193"/>
      <c r="GP181" s="1193"/>
      <c r="GQ181" s="1193"/>
      <c r="GR181" s="1193"/>
      <c r="GS181" s="1193"/>
      <c r="GT181" s="1193"/>
      <c r="GU181" s="1193"/>
      <c r="GV181" s="1193"/>
      <c r="GW181" s="1193"/>
      <c r="GX181" s="1193"/>
      <c r="GY181" s="1193"/>
      <c r="GZ181" s="1193"/>
      <c r="HA181" s="1193"/>
      <c r="HB181" s="1193"/>
      <c r="HC181" s="1193"/>
      <c r="HD181" s="1193"/>
      <c r="HE181" s="1193"/>
      <c r="HF181" s="1193"/>
      <c r="HG181" s="1193"/>
      <c r="HH181" s="1193"/>
      <c r="HI181" s="1193"/>
      <c r="HJ181" s="1193"/>
      <c r="HK181" s="1193"/>
      <c r="HL181" s="1193"/>
      <c r="HM181" s="1193"/>
      <c r="HN181" s="1193"/>
      <c r="HO181" s="1193"/>
      <c r="HP181" s="1193"/>
      <c r="HQ181" s="1193"/>
      <c r="HR181" s="1193"/>
      <c r="HS181" s="1193"/>
      <c r="HT181" s="1193"/>
      <c r="HU181" s="1193"/>
      <c r="HV181" s="1193"/>
      <c r="HW181" s="1193"/>
      <c r="HX181" s="1193"/>
      <c r="HY181" s="1193"/>
      <c r="HZ181" s="1193"/>
      <c r="IA181" s="1193"/>
      <c r="IB181" s="1193"/>
      <c r="IC181" s="1193"/>
      <c r="ID181" s="1193"/>
      <c r="IE181" s="1193"/>
      <c r="IF181" s="1193"/>
      <c r="IG181" s="1193"/>
      <c r="IH181" s="1193"/>
      <c r="II181" s="1193"/>
      <c r="IJ181" s="1193"/>
      <c r="IK181" s="1193"/>
      <c r="IL181" s="1193"/>
      <c r="IM181" s="1193"/>
      <c r="IN181" s="1193"/>
      <c r="IO181" s="1193"/>
      <c r="IP181" s="1193"/>
      <c r="IQ181" s="1193"/>
      <c r="IR181" s="1193"/>
      <c r="IS181" s="1193"/>
      <c r="IT181" s="1193"/>
      <c r="IU181" s="1193"/>
      <c r="IV181" s="1193"/>
      <c r="IW181" s="1193"/>
      <c r="IX181" s="1193"/>
      <c r="IY181" s="1193"/>
      <c r="IZ181" s="1193"/>
      <c r="JA181" s="1193"/>
      <c r="JB181" s="1193"/>
      <c r="JC181" s="1193"/>
      <c r="JD181" s="1193"/>
      <c r="JE181" s="1193"/>
      <c r="JF181" s="1193"/>
      <c r="JG181" s="1193"/>
      <c r="JH181" s="1193"/>
      <c r="JI181" s="1193"/>
      <c r="JJ181" s="1193"/>
      <c r="JK181" s="1193"/>
      <c r="JL181" s="1193"/>
      <c r="JM181" s="1193"/>
      <c r="JN181" s="1193"/>
      <c r="JO181" s="1193"/>
      <c r="JP181" s="1193"/>
      <c r="JQ181" s="1193"/>
      <c r="JR181" s="1193"/>
      <c r="JS181" s="1193"/>
      <c r="JT181" s="1193"/>
      <c r="JU181" s="1193"/>
      <c r="JV181" s="1193"/>
      <c r="JW181" s="1193"/>
      <c r="JX181" s="1193"/>
      <c r="JY181" s="1193"/>
      <c r="JZ181" s="1193"/>
      <c r="KA181" s="1193"/>
      <c r="KB181" s="1193"/>
      <c r="KC181" s="1193"/>
      <c r="KD181" s="1193"/>
      <c r="KE181" s="1193"/>
      <c r="KF181" s="1193"/>
      <c r="KG181" s="1193"/>
      <c r="KH181" s="1193"/>
      <c r="KI181" s="1193"/>
      <c r="KJ181" s="1193"/>
      <c r="KK181" s="1193"/>
      <c r="KL181" s="1193"/>
      <c r="KM181" s="1193"/>
      <c r="KN181" s="1193"/>
      <c r="KO181" s="1193"/>
      <c r="KP181" s="1193"/>
      <c r="KQ181" s="1193"/>
      <c r="KR181" s="1193"/>
      <c r="KS181" s="1193"/>
      <c r="KT181" s="1193"/>
      <c r="KU181" s="1193"/>
      <c r="KV181" s="1193"/>
      <c r="KW181" s="1193"/>
      <c r="KX181" s="1193"/>
      <c r="KY181" s="1193"/>
      <c r="KZ181" s="1193"/>
      <c r="LA181" s="1193"/>
      <c r="LB181" s="1193"/>
      <c r="LC181" s="1193"/>
      <c r="LD181" s="1193"/>
      <c r="LE181" s="1193"/>
      <c r="LF181" s="1193"/>
      <c r="LG181" s="1193"/>
      <c r="LH181" s="1193"/>
      <c r="LI181" s="1200"/>
      <c r="LJ181" s="1200"/>
      <c r="LK181" s="1200"/>
      <c r="LL181" s="1200"/>
      <c r="LM181" s="1200"/>
      <c r="LN181" s="1200"/>
      <c r="LO181" s="1200"/>
      <c r="LP181" s="1472"/>
    </row>
    <row r="182" s="1223" customFormat="1" ht="47" customHeight="1" spans="1:328">
      <c r="A182" s="1231">
        <v>46021</v>
      </c>
      <c r="B182" s="1232" t="s">
        <v>3461</v>
      </c>
      <c r="C182" s="1233" t="s">
        <v>563</v>
      </c>
      <c r="D182" s="1234">
        <v>4500190351</v>
      </c>
      <c r="E182" s="1235"/>
      <c r="F182" s="1234" t="s">
        <v>3462</v>
      </c>
      <c r="G182" s="1236" t="s">
        <v>2831</v>
      </c>
      <c r="H182" s="1236" t="s">
        <v>2831</v>
      </c>
      <c r="I182" s="1887" t="s">
        <v>2970</v>
      </c>
      <c r="J182" s="1277">
        <v>6720</v>
      </c>
      <c r="K182" s="1068">
        <v>0</v>
      </c>
      <c r="L182" s="1068">
        <v>96</v>
      </c>
      <c r="M182" s="1068">
        <f t="shared" si="77"/>
        <v>70</v>
      </c>
      <c r="N182" s="2489">
        <v>46112</v>
      </c>
      <c r="O182" s="2489">
        <v>46111</v>
      </c>
      <c r="P182" s="1070"/>
      <c r="Q182" s="1096"/>
      <c r="R182" s="1096"/>
      <c r="S182" s="1562" t="s">
        <v>829</v>
      </c>
      <c r="T182" s="1314"/>
      <c r="U182" s="1314" t="s">
        <v>111</v>
      </c>
      <c r="V182" s="1098">
        <v>46035</v>
      </c>
      <c r="W182" s="1099" t="s">
        <v>88</v>
      </c>
      <c r="X182" s="1098" t="s">
        <v>3463</v>
      </c>
      <c r="Y182" s="1099"/>
      <c r="Z182" s="1099"/>
      <c r="AA182" s="1126" t="s">
        <v>3464</v>
      </c>
      <c r="AB182" s="1366" t="s">
        <v>1374</v>
      </c>
      <c r="AC182" s="2371">
        <v>0.9974</v>
      </c>
      <c r="AD182" s="1936">
        <f t="shared" si="91"/>
        <v>6702.528</v>
      </c>
      <c r="AE182" s="1369"/>
      <c r="AF182" s="1131" t="s">
        <v>81</v>
      </c>
      <c r="AG182" s="1131"/>
      <c r="AH182" s="2097">
        <f t="shared" si="94"/>
        <v>6720</v>
      </c>
      <c r="AI182" s="2097"/>
      <c r="AJ182" s="2097"/>
      <c r="AK182" s="2097">
        <f t="shared" si="95"/>
        <v>280</v>
      </c>
      <c r="AL182" s="2097"/>
      <c r="AM182" s="2097"/>
      <c r="AN182" s="2097"/>
      <c r="AO182" s="2097" t="s">
        <v>63</v>
      </c>
      <c r="AP182" s="2097">
        <f t="shared" si="96"/>
        <v>6720</v>
      </c>
      <c r="AQ182" s="1405"/>
      <c r="AR182" s="1178">
        <f t="shared" si="97"/>
        <v>1120</v>
      </c>
      <c r="AS182" s="1178">
        <f t="shared" si="98"/>
        <v>1120</v>
      </c>
      <c r="AT182" s="1178">
        <f t="shared" si="99"/>
        <v>1120</v>
      </c>
      <c r="AU182" s="1178">
        <f t="shared" si="100"/>
        <v>1120</v>
      </c>
      <c r="AV182" s="1178">
        <f t="shared" si="101"/>
        <v>1120</v>
      </c>
      <c r="AW182" s="1178">
        <f t="shared" si="102"/>
        <v>1120</v>
      </c>
      <c r="AX182" s="1178"/>
      <c r="AY182" s="1178">
        <f t="shared" si="92"/>
        <v>1073.33333333333</v>
      </c>
      <c r="AZ182" s="1178">
        <f t="shared" si="93"/>
        <v>46.6666666666667</v>
      </c>
      <c r="BA182" s="1030"/>
      <c r="BB182" s="1013"/>
      <c r="BC182" s="1193"/>
      <c r="BD182" s="1193"/>
      <c r="BE182" s="1193"/>
      <c r="BF182" s="1193"/>
      <c r="BG182" s="1193"/>
      <c r="BH182" s="1193"/>
      <c r="BI182" s="1193"/>
      <c r="BJ182" s="1193"/>
      <c r="BK182" s="1193"/>
      <c r="BL182" s="1193"/>
      <c r="BM182" s="1193"/>
      <c r="BN182" s="1193"/>
      <c r="BO182" s="1193"/>
      <c r="BP182" s="1193"/>
      <c r="BQ182" s="1193"/>
      <c r="BR182" s="1193"/>
      <c r="BS182" s="1193"/>
      <c r="BT182" s="1193"/>
      <c r="BU182" s="1193"/>
      <c r="BV182" s="1193"/>
      <c r="BW182" s="1193"/>
      <c r="BX182" s="1193"/>
      <c r="BY182" s="1193"/>
      <c r="BZ182" s="1193"/>
      <c r="CA182" s="1193"/>
      <c r="CB182" s="1193"/>
      <c r="CC182" s="1193"/>
      <c r="CD182" s="1193"/>
      <c r="CE182" s="1193"/>
      <c r="CF182" s="1193"/>
      <c r="CG182" s="1193"/>
      <c r="CH182" s="1193"/>
      <c r="CI182" s="1193"/>
      <c r="CJ182" s="1193"/>
      <c r="CK182" s="1193"/>
      <c r="CL182" s="1193"/>
      <c r="CM182" s="1193"/>
      <c r="CN182" s="1193"/>
      <c r="CO182" s="1193"/>
      <c r="CP182" s="1193"/>
      <c r="CQ182" s="1193"/>
      <c r="CR182" s="1193"/>
      <c r="CS182" s="1193"/>
      <c r="CT182" s="1193"/>
      <c r="CU182" s="1193"/>
      <c r="CV182" s="1193"/>
      <c r="CW182" s="1193"/>
      <c r="CX182" s="1193"/>
      <c r="CY182" s="1193"/>
      <c r="CZ182" s="1193"/>
      <c r="DA182" s="1193"/>
      <c r="DB182" s="1193"/>
      <c r="DC182" s="1193"/>
      <c r="DD182" s="1193"/>
      <c r="DE182" s="1193"/>
      <c r="DF182" s="1193"/>
      <c r="DG182" s="1193"/>
      <c r="DH182" s="1193"/>
      <c r="DI182" s="1193"/>
      <c r="DJ182" s="1193"/>
      <c r="DK182" s="1193"/>
      <c r="DL182" s="1193"/>
      <c r="DM182" s="1193"/>
      <c r="DN182" s="1193"/>
      <c r="DO182" s="1193"/>
      <c r="DP182" s="1193"/>
      <c r="DQ182" s="1193"/>
      <c r="DR182" s="1193"/>
      <c r="DS182" s="1193"/>
      <c r="DT182" s="1193"/>
      <c r="DU182" s="1193"/>
      <c r="DV182" s="1193"/>
      <c r="DW182" s="1193"/>
      <c r="DX182" s="1193"/>
      <c r="DY182" s="1193"/>
      <c r="DZ182" s="1193"/>
      <c r="EA182" s="1193"/>
      <c r="EB182" s="1193"/>
      <c r="EC182" s="1193"/>
      <c r="ED182" s="1193"/>
      <c r="EE182" s="1193"/>
      <c r="EF182" s="1193"/>
      <c r="EG182" s="1193"/>
      <c r="EH182" s="1193"/>
      <c r="EI182" s="1193"/>
      <c r="EJ182" s="1193"/>
      <c r="EK182" s="1193"/>
      <c r="EL182" s="1193"/>
      <c r="EM182" s="1193"/>
      <c r="EN182" s="1193"/>
      <c r="EO182" s="1193"/>
      <c r="EP182" s="1193"/>
      <c r="EQ182" s="1193"/>
      <c r="ER182" s="1193"/>
      <c r="ES182" s="1193"/>
      <c r="ET182" s="1193"/>
      <c r="EU182" s="1193"/>
      <c r="EV182" s="1193"/>
      <c r="EW182" s="1193"/>
      <c r="EX182" s="1193"/>
      <c r="EY182" s="1193"/>
      <c r="EZ182" s="1193"/>
      <c r="FA182" s="1193"/>
      <c r="FB182" s="1193"/>
      <c r="FC182" s="1193"/>
      <c r="FD182" s="1193"/>
      <c r="FE182" s="1193"/>
      <c r="FF182" s="1193"/>
      <c r="FG182" s="1193"/>
      <c r="FH182" s="1193"/>
      <c r="FI182" s="1193"/>
      <c r="FJ182" s="1193"/>
      <c r="FK182" s="1193"/>
      <c r="FL182" s="1193"/>
      <c r="FM182" s="1193"/>
      <c r="FN182" s="1193"/>
      <c r="FO182" s="1193"/>
      <c r="FP182" s="1193"/>
      <c r="FQ182" s="1193"/>
      <c r="FR182" s="1193"/>
      <c r="FS182" s="1193"/>
      <c r="FT182" s="1193"/>
      <c r="FU182" s="1193"/>
      <c r="FV182" s="1193"/>
      <c r="FW182" s="1193"/>
      <c r="FX182" s="1193"/>
      <c r="FY182" s="1193"/>
      <c r="FZ182" s="1193"/>
      <c r="GA182" s="1193"/>
      <c r="GB182" s="1193"/>
      <c r="GC182" s="1193"/>
      <c r="GD182" s="1193"/>
      <c r="GE182" s="1193"/>
      <c r="GF182" s="1193"/>
      <c r="GG182" s="1193"/>
      <c r="GH182" s="1193"/>
      <c r="GI182" s="1193"/>
      <c r="GJ182" s="1193"/>
      <c r="GK182" s="1193"/>
      <c r="GL182" s="1193"/>
      <c r="GM182" s="1193"/>
      <c r="GN182" s="1193"/>
      <c r="GO182" s="1193"/>
      <c r="GP182" s="1193"/>
      <c r="GQ182" s="1193"/>
      <c r="GR182" s="1193"/>
      <c r="GS182" s="1193"/>
      <c r="GT182" s="1193"/>
      <c r="GU182" s="1193"/>
      <c r="GV182" s="1193"/>
      <c r="GW182" s="1193"/>
      <c r="GX182" s="1193"/>
      <c r="GY182" s="1193"/>
      <c r="GZ182" s="1193"/>
      <c r="HA182" s="1193"/>
      <c r="HB182" s="1193"/>
      <c r="HC182" s="1193"/>
      <c r="HD182" s="1193"/>
      <c r="HE182" s="1193"/>
      <c r="HF182" s="1193"/>
      <c r="HG182" s="1193"/>
      <c r="HH182" s="1193"/>
      <c r="HI182" s="1193"/>
      <c r="HJ182" s="1193"/>
      <c r="HK182" s="1193"/>
      <c r="HL182" s="1193"/>
      <c r="HM182" s="1193"/>
      <c r="HN182" s="1193"/>
      <c r="HO182" s="1193"/>
      <c r="HP182" s="1193"/>
      <c r="HQ182" s="1193"/>
      <c r="HR182" s="1193"/>
      <c r="HS182" s="1193"/>
      <c r="HT182" s="1193"/>
      <c r="HU182" s="1193"/>
      <c r="HV182" s="1193"/>
      <c r="HW182" s="1193"/>
      <c r="HX182" s="1193"/>
      <c r="HY182" s="1193"/>
      <c r="HZ182" s="1193"/>
      <c r="IA182" s="1193"/>
      <c r="IB182" s="1193"/>
      <c r="IC182" s="1193"/>
      <c r="ID182" s="1193"/>
      <c r="IE182" s="1193"/>
      <c r="IF182" s="1193"/>
      <c r="IG182" s="1193"/>
      <c r="IH182" s="1193"/>
      <c r="II182" s="1193"/>
      <c r="IJ182" s="1193"/>
      <c r="IK182" s="1193"/>
      <c r="IL182" s="1193"/>
      <c r="IM182" s="1193"/>
      <c r="IN182" s="1193"/>
      <c r="IO182" s="1193"/>
      <c r="IP182" s="1193"/>
      <c r="IQ182" s="1193"/>
      <c r="IR182" s="1193"/>
      <c r="IS182" s="1193"/>
      <c r="IT182" s="1193"/>
      <c r="IU182" s="1193"/>
      <c r="IV182" s="1193"/>
      <c r="IW182" s="1193"/>
      <c r="IX182" s="1193"/>
      <c r="IY182" s="1193"/>
      <c r="IZ182" s="1193"/>
      <c r="JA182" s="1193"/>
      <c r="JB182" s="1193"/>
      <c r="JC182" s="1193"/>
      <c r="JD182" s="1193"/>
      <c r="JE182" s="1193"/>
      <c r="JF182" s="1193"/>
      <c r="JG182" s="1193"/>
      <c r="JH182" s="1193"/>
      <c r="JI182" s="1193"/>
      <c r="JJ182" s="1193"/>
      <c r="JK182" s="1193"/>
      <c r="JL182" s="1193"/>
      <c r="JM182" s="1193"/>
      <c r="JN182" s="1193"/>
      <c r="JO182" s="1193"/>
      <c r="JP182" s="1193"/>
      <c r="JQ182" s="1193"/>
      <c r="JR182" s="1193"/>
      <c r="JS182" s="1193"/>
      <c r="JT182" s="1193"/>
      <c r="JU182" s="1193"/>
      <c r="JV182" s="1193"/>
      <c r="JW182" s="1193"/>
      <c r="JX182" s="1193"/>
      <c r="JY182" s="1193"/>
      <c r="JZ182" s="1193"/>
      <c r="KA182" s="1193"/>
      <c r="KB182" s="1193"/>
      <c r="KC182" s="1193"/>
      <c r="KD182" s="1193"/>
      <c r="KE182" s="1193"/>
      <c r="KF182" s="1193"/>
      <c r="KG182" s="1193"/>
      <c r="KH182" s="1193"/>
      <c r="KI182" s="1193"/>
      <c r="KJ182" s="1193"/>
      <c r="KK182" s="1193"/>
      <c r="KL182" s="1193"/>
      <c r="KM182" s="1193"/>
      <c r="KN182" s="1193"/>
      <c r="KO182" s="1193"/>
      <c r="KP182" s="1193"/>
      <c r="KQ182" s="1193"/>
      <c r="KR182" s="1193"/>
      <c r="KS182" s="1193"/>
      <c r="KT182" s="1193"/>
      <c r="KU182" s="1193"/>
      <c r="KV182" s="1193"/>
      <c r="KW182" s="1193"/>
      <c r="KX182" s="1193"/>
      <c r="KY182" s="1193"/>
      <c r="KZ182" s="1193"/>
      <c r="LA182" s="1193"/>
      <c r="LB182" s="1193"/>
      <c r="LC182" s="1193"/>
      <c r="LD182" s="1193"/>
      <c r="LE182" s="1193"/>
      <c r="LF182" s="1193"/>
      <c r="LG182" s="1193"/>
      <c r="LH182" s="1193"/>
      <c r="LI182" s="1200"/>
      <c r="LJ182" s="1200"/>
      <c r="LK182" s="1200"/>
      <c r="LL182" s="1200"/>
      <c r="LM182" s="1200"/>
      <c r="LN182" s="1200"/>
      <c r="LO182" s="1200"/>
      <c r="LP182" s="1472"/>
    </row>
    <row r="183" s="1223" customFormat="1" ht="47" customHeight="1" spans="1:328">
      <c r="A183" s="1231">
        <v>45979</v>
      </c>
      <c r="B183" s="1232" t="s">
        <v>3269</v>
      </c>
      <c r="C183" s="1233" t="s">
        <v>107</v>
      </c>
      <c r="D183" s="1234">
        <v>4500183333</v>
      </c>
      <c r="E183" s="1235" t="s">
        <v>3465</v>
      </c>
      <c r="F183" s="1234" t="s">
        <v>3466</v>
      </c>
      <c r="G183" s="1236" t="s">
        <v>2895</v>
      </c>
      <c r="H183" s="1236" t="s">
        <v>2895</v>
      </c>
      <c r="I183" s="1887" t="s">
        <v>2926</v>
      </c>
      <c r="J183" s="1277">
        <v>1344</v>
      </c>
      <c r="K183" s="1068">
        <v>0</v>
      </c>
      <c r="L183" s="1068">
        <v>24</v>
      </c>
      <c r="M183" s="1068">
        <f t="shared" si="77"/>
        <v>56</v>
      </c>
      <c r="N183" s="1069">
        <v>46083</v>
      </c>
      <c r="O183" s="1069">
        <f>N183-4</f>
        <v>46079</v>
      </c>
      <c r="P183" s="1070"/>
      <c r="Q183" s="1096"/>
      <c r="R183" s="1096"/>
      <c r="S183" s="1096" t="s">
        <v>829</v>
      </c>
      <c r="T183" s="1314"/>
      <c r="U183" s="1314" t="s">
        <v>168</v>
      </c>
      <c r="V183" s="1098">
        <v>46026</v>
      </c>
      <c r="W183" s="1099" t="s">
        <v>111</v>
      </c>
      <c r="X183" s="1098" t="s">
        <v>3273</v>
      </c>
      <c r="Y183" s="1099"/>
      <c r="Z183" s="1099"/>
      <c r="AA183" s="1126" t="s">
        <v>3467</v>
      </c>
      <c r="AB183" s="1366" t="s">
        <v>651</v>
      </c>
      <c r="AC183" s="2371">
        <v>1.0079</v>
      </c>
      <c r="AD183" s="1936">
        <f t="shared" si="91"/>
        <v>1354.6176</v>
      </c>
      <c r="AE183" s="1369"/>
      <c r="AF183" s="1131" t="s">
        <v>81</v>
      </c>
      <c r="AG183" s="1131">
        <v>6</v>
      </c>
      <c r="AH183" s="1152">
        <f t="shared" si="94"/>
        <v>1344</v>
      </c>
      <c r="AI183" s="1152"/>
      <c r="AJ183" s="1152"/>
      <c r="AK183" s="1152">
        <f t="shared" si="95"/>
        <v>56</v>
      </c>
      <c r="AL183" s="1152"/>
      <c r="AM183" s="1152"/>
      <c r="AN183" s="1152"/>
      <c r="AO183" s="1152" t="s">
        <v>63</v>
      </c>
      <c r="AP183" s="1152">
        <f t="shared" si="96"/>
        <v>1344</v>
      </c>
      <c r="AQ183" s="1405"/>
      <c r="AR183" s="1178">
        <f t="shared" si="97"/>
        <v>224</v>
      </c>
      <c r="AS183" s="1178">
        <f t="shared" si="98"/>
        <v>224</v>
      </c>
      <c r="AT183" s="1178">
        <f t="shared" si="99"/>
        <v>224</v>
      </c>
      <c r="AU183" s="1178">
        <f t="shared" si="100"/>
        <v>224</v>
      </c>
      <c r="AV183" s="1178">
        <f t="shared" si="101"/>
        <v>224</v>
      </c>
      <c r="AW183" s="1178">
        <f t="shared" si="102"/>
        <v>224</v>
      </c>
      <c r="AX183" s="1178"/>
      <c r="AY183" s="1178">
        <f t="shared" si="92"/>
        <v>214.666666666667</v>
      </c>
      <c r="AZ183" s="1178">
        <f t="shared" si="93"/>
        <v>9.33333333333333</v>
      </c>
      <c r="BA183" s="1030"/>
      <c r="BB183" s="1013"/>
      <c r="BC183" s="1193"/>
      <c r="BD183" s="1193"/>
      <c r="BE183" s="1193"/>
      <c r="BF183" s="1193"/>
      <c r="BG183" s="1193"/>
      <c r="BH183" s="1193"/>
      <c r="BI183" s="1193"/>
      <c r="BJ183" s="1193"/>
      <c r="BK183" s="1193"/>
      <c r="BL183" s="1193"/>
      <c r="BM183" s="1193"/>
      <c r="BN183" s="1193"/>
      <c r="BO183" s="1193"/>
      <c r="BP183" s="1193"/>
      <c r="BQ183" s="1193"/>
      <c r="BR183" s="1193"/>
      <c r="BS183" s="1193"/>
      <c r="BT183" s="1193"/>
      <c r="BU183" s="1193"/>
      <c r="BV183" s="1193"/>
      <c r="BW183" s="1193"/>
      <c r="BX183" s="1193"/>
      <c r="BY183" s="1193"/>
      <c r="BZ183" s="1193"/>
      <c r="CA183" s="1193"/>
      <c r="CB183" s="1193"/>
      <c r="CC183" s="1193"/>
      <c r="CD183" s="1193"/>
      <c r="CE183" s="1193"/>
      <c r="CF183" s="1193"/>
      <c r="CG183" s="1193"/>
      <c r="CH183" s="1193"/>
      <c r="CI183" s="1193"/>
      <c r="CJ183" s="1193"/>
      <c r="CK183" s="1193"/>
      <c r="CL183" s="1193"/>
      <c r="CM183" s="1193"/>
      <c r="CN183" s="1193"/>
      <c r="CO183" s="1193"/>
      <c r="CP183" s="1193"/>
      <c r="CQ183" s="1193"/>
      <c r="CR183" s="1193"/>
      <c r="CS183" s="1193"/>
      <c r="CT183" s="1193"/>
      <c r="CU183" s="1193"/>
      <c r="CV183" s="1193"/>
      <c r="CW183" s="1193"/>
      <c r="CX183" s="1193"/>
      <c r="CY183" s="1193"/>
      <c r="CZ183" s="1193"/>
      <c r="DA183" s="1193"/>
      <c r="DB183" s="1193"/>
      <c r="DC183" s="1193"/>
      <c r="DD183" s="1193"/>
      <c r="DE183" s="1193"/>
      <c r="DF183" s="1193"/>
      <c r="DG183" s="1193"/>
      <c r="DH183" s="1193"/>
      <c r="DI183" s="1193"/>
      <c r="DJ183" s="1193"/>
      <c r="DK183" s="1193"/>
      <c r="DL183" s="1193"/>
      <c r="DM183" s="1193"/>
      <c r="DN183" s="1193"/>
      <c r="DO183" s="1193"/>
      <c r="DP183" s="1193"/>
      <c r="DQ183" s="1193"/>
      <c r="DR183" s="1193"/>
      <c r="DS183" s="1193"/>
      <c r="DT183" s="1193"/>
      <c r="DU183" s="1193"/>
      <c r="DV183" s="1193"/>
      <c r="DW183" s="1193"/>
      <c r="DX183" s="1193"/>
      <c r="DY183" s="1193"/>
      <c r="DZ183" s="1193"/>
      <c r="EA183" s="1193"/>
      <c r="EB183" s="1193"/>
      <c r="EC183" s="1193"/>
      <c r="ED183" s="1193"/>
      <c r="EE183" s="1193"/>
      <c r="EF183" s="1193"/>
      <c r="EG183" s="1193"/>
      <c r="EH183" s="1193"/>
      <c r="EI183" s="1193"/>
      <c r="EJ183" s="1193"/>
      <c r="EK183" s="1193"/>
      <c r="EL183" s="1193"/>
      <c r="EM183" s="1193"/>
      <c r="EN183" s="1193"/>
      <c r="EO183" s="1193"/>
      <c r="EP183" s="1193"/>
      <c r="EQ183" s="1193"/>
      <c r="ER183" s="1193"/>
      <c r="ES183" s="1193"/>
      <c r="ET183" s="1193"/>
      <c r="EU183" s="1193"/>
      <c r="EV183" s="1193"/>
      <c r="EW183" s="1193"/>
      <c r="EX183" s="1193"/>
      <c r="EY183" s="1193"/>
      <c r="EZ183" s="1193"/>
      <c r="FA183" s="1193"/>
      <c r="FB183" s="1193"/>
      <c r="FC183" s="1193"/>
      <c r="FD183" s="1193"/>
      <c r="FE183" s="1193"/>
      <c r="FF183" s="1193"/>
      <c r="FG183" s="1193"/>
      <c r="FH183" s="1193"/>
      <c r="FI183" s="1193"/>
      <c r="FJ183" s="1193"/>
      <c r="FK183" s="1193"/>
      <c r="FL183" s="1193"/>
      <c r="FM183" s="1193"/>
      <c r="FN183" s="1193"/>
      <c r="FO183" s="1193"/>
      <c r="FP183" s="1193"/>
      <c r="FQ183" s="1193"/>
      <c r="FR183" s="1193"/>
      <c r="FS183" s="1193"/>
      <c r="FT183" s="1193"/>
      <c r="FU183" s="1193"/>
      <c r="FV183" s="1193"/>
      <c r="FW183" s="1193"/>
      <c r="FX183" s="1193"/>
      <c r="FY183" s="1193"/>
      <c r="FZ183" s="1193"/>
      <c r="GA183" s="1193"/>
      <c r="GB183" s="1193"/>
      <c r="GC183" s="1193"/>
      <c r="GD183" s="1193"/>
      <c r="GE183" s="1193"/>
      <c r="GF183" s="1193"/>
      <c r="GG183" s="1193"/>
      <c r="GH183" s="1193"/>
      <c r="GI183" s="1193"/>
      <c r="GJ183" s="1193"/>
      <c r="GK183" s="1193"/>
      <c r="GL183" s="1193"/>
      <c r="GM183" s="1193"/>
      <c r="GN183" s="1193"/>
      <c r="GO183" s="1193"/>
      <c r="GP183" s="1193"/>
      <c r="GQ183" s="1193"/>
      <c r="GR183" s="1193"/>
      <c r="GS183" s="1193"/>
      <c r="GT183" s="1193"/>
      <c r="GU183" s="1193"/>
      <c r="GV183" s="1193"/>
      <c r="GW183" s="1193"/>
      <c r="GX183" s="1193"/>
      <c r="GY183" s="1193"/>
      <c r="GZ183" s="1193"/>
      <c r="HA183" s="1193"/>
      <c r="HB183" s="1193"/>
      <c r="HC183" s="1193"/>
      <c r="HD183" s="1193"/>
      <c r="HE183" s="1193"/>
      <c r="HF183" s="1193"/>
      <c r="HG183" s="1193"/>
      <c r="HH183" s="1193"/>
      <c r="HI183" s="1193"/>
      <c r="HJ183" s="1193"/>
      <c r="HK183" s="1193"/>
      <c r="HL183" s="1193"/>
      <c r="HM183" s="1193"/>
      <c r="HN183" s="1193"/>
      <c r="HO183" s="1193"/>
      <c r="HP183" s="1193"/>
      <c r="HQ183" s="1193"/>
      <c r="HR183" s="1193"/>
      <c r="HS183" s="1193"/>
      <c r="HT183" s="1193"/>
      <c r="HU183" s="1193"/>
      <c r="HV183" s="1193"/>
      <c r="HW183" s="1193"/>
      <c r="HX183" s="1193"/>
      <c r="HY183" s="1193"/>
      <c r="HZ183" s="1193"/>
      <c r="IA183" s="1193"/>
      <c r="IB183" s="1193"/>
      <c r="IC183" s="1193"/>
      <c r="ID183" s="1193"/>
      <c r="IE183" s="1193"/>
      <c r="IF183" s="1193"/>
      <c r="IG183" s="1193"/>
      <c r="IH183" s="1193"/>
      <c r="II183" s="1193"/>
      <c r="IJ183" s="1193"/>
      <c r="IK183" s="1193"/>
      <c r="IL183" s="1193"/>
      <c r="IM183" s="1193"/>
      <c r="IN183" s="1193"/>
      <c r="IO183" s="1193"/>
      <c r="IP183" s="1193"/>
      <c r="IQ183" s="1193"/>
      <c r="IR183" s="1193"/>
      <c r="IS183" s="1193"/>
      <c r="IT183" s="1193"/>
      <c r="IU183" s="1193"/>
      <c r="IV183" s="1193"/>
      <c r="IW183" s="1193"/>
      <c r="IX183" s="1193"/>
      <c r="IY183" s="1193"/>
      <c r="IZ183" s="1193"/>
      <c r="JA183" s="1193"/>
      <c r="JB183" s="1193"/>
      <c r="JC183" s="1193"/>
      <c r="JD183" s="1193"/>
      <c r="JE183" s="1193"/>
      <c r="JF183" s="1193"/>
      <c r="JG183" s="1193"/>
      <c r="JH183" s="1193"/>
      <c r="JI183" s="1193"/>
      <c r="JJ183" s="1193"/>
      <c r="JK183" s="1193"/>
      <c r="JL183" s="1193"/>
      <c r="JM183" s="1193"/>
      <c r="JN183" s="1193"/>
      <c r="JO183" s="1193"/>
      <c r="JP183" s="1193"/>
      <c r="JQ183" s="1193"/>
      <c r="JR183" s="1193"/>
      <c r="JS183" s="1193"/>
      <c r="JT183" s="1193"/>
      <c r="JU183" s="1193"/>
      <c r="JV183" s="1193"/>
      <c r="JW183" s="1193"/>
      <c r="JX183" s="1193"/>
      <c r="JY183" s="1193"/>
      <c r="JZ183" s="1193"/>
      <c r="KA183" s="1193"/>
      <c r="KB183" s="1193"/>
      <c r="KC183" s="1193"/>
      <c r="KD183" s="1193"/>
      <c r="KE183" s="1193"/>
      <c r="KF183" s="1193"/>
      <c r="KG183" s="1193"/>
      <c r="KH183" s="1193"/>
      <c r="KI183" s="1193"/>
      <c r="KJ183" s="1193"/>
      <c r="KK183" s="1193"/>
      <c r="KL183" s="1193"/>
      <c r="KM183" s="1193"/>
      <c r="KN183" s="1193"/>
      <c r="KO183" s="1193"/>
      <c r="KP183" s="1193"/>
      <c r="KQ183" s="1193"/>
      <c r="KR183" s="1193"/>
      <c r="KS183" s="1193"/>
      <c r="KT183" s="1193"/>
      <c r="KU183" s="1193"/>
      <c r="KV183" s="1193"/>
      <c r="KW183" s="1193"/>
      <c r="KX183" s="1193"/>
      <c r="KY183" s="1193"/>
      <c r="KZ183" s="1193"/>
      <c r="LA183" s="1193"/>
      <c r="LB183" s="1193"/>
      <c r="LC183" s="1193"/>
      <c r="LD183" s="1193"/>
      <c r="LE183" s="1193"/>
      <c r="LF183" s="1193"/>
      <c r="LG183" s="1193"/>
      <c r="LH183" s="1193"/>
      <c r="LI183" s="1200"/>
      <c r="LJ183" s="1200"/>
      <c r="LK183" s="1200"/>
      <c r="LL183" s="1200"/>
      <c r="LM183" s="1200"/>
      <c r="LN183" s="1200"/>
      <c r="LO183" s="1200"/>
      <c r="LP183" s="1472"/>
    </row>
    <row r="184" s="1489" customFormat="1" ht="47" customHeight="1" spans="1:328">
      <c r="A184" s="1231">
        <v>46035</v>
      </c>
      <c r="B184" s="1232" t="s">
        <v>3468</v>
      </c>
      <c r="C184" s="1233" t="s">
        <v>98</v>
      </c>
      <c r="D184" s="1234">
        <v>4500191213</v>
      </c>
      <c r="E184" s="2485" t="s">
        <v>3469</v>
      </c>
      <c r="F184" s="1234" t="s">
        <v>3470</v>
      </c>
      <c r="G184" s="1236" t="s">
        <v>2895</v>
      </c>
      <c r="H184" s="1236" t="s">
        <v>2895</v>
      </c>
      <c r="I184" s="1887" t="s">
        <v>2926</v>
      </c>
      <c r="J184" s="1277">
        <v>1200</v>
      </c>
      <c r="K184" s="1068">
        <v>0</v>
      </c>
      <c r="L184" s="1068">
        <v>24</v>
      </c>
      <c r="M184" s="1068">
        <f t="shared" si="77"/>
        <v>50</v>
      </c>
      <c r="N184" s="1069">
        <v>46083</v>
      </c>
      <c r="O184" s="1069">
        <f>N184-4</f>
        <v>46079</v>
      </c>
      <c r="P184" s="1070"/>
      <c r="Q184" s="1096"/>
      <c r="R184" s="1096"/>
      <c r="S184" s="1096" t="s">
        <v>829</v>
      </c>
      <c r="T184" s="1314"/>
      <c r="U184" s="1314" t="s">
        <v>111</v>
      </c>
      <c r="V184" s="1098">
        <v>46042</v>
      </c>
      <c r="W184" s="1099" t="s">
        <v>88</v>
      </c>
      <c r="X184" s="1098" t="s">
        <v>88</v>
      </c>
      <c r="Y184" s="1099"/>
      <c r="Z184" s="1099"/>
      <c r="AA184" s="1126" t="s">
        <v>3471</v>
      </c>
      <c r="AB184" s="1366" t="s">
        <v>1231</v>
      </c>
      <c r="AC184" s="2371">
        <v>0.6007</v>
      </c>
      <c r="AD184" s="1936">
        <f t="shared" si="91"/>
        <v>720.84</v>
      </c>
      <c r="AE184" s="1369"/>
      <c r="AF184" s="1131" t="s">
        <v>81</v>
      </c>
      <c r="AG184" s="1131"/>
      <c r="AH184" s="1152">
        <f t="shared" si="94"/>
        <v>1200</v>
      </c>
      <c r="AI184" s="1152"/>
      <c r="AJ184" s="1152"/>
      <c r="AK184" s="1152">
        <f t="shared" si="95"/>
        <v>50</v>
      </c>
      <c r="AL184" s="1152"/>
      <c r="AM184" s="1152"/>
      <c r="AN184" s="1152"/>
      <c r="AO184" s="1152" t="s">
        <v>63</v>
      </c>
      <c r="AP184" s="1152">
        <f t="shared" si="96"/>
        <v>1200</v>
      </c>
      <c r="AQ184" s="1405"/>
      <c r="AR184" s="1178">
        <f t="shared" si="97"/>
        <v>200</v>
      </c>
      <c r="AS184" s="1178">
        <f t="shared" si="98"/>
        <v>200</v>
      </c>
      <c r="AT184" s="1178">
        <f t="shared" si="99"/>
        <v>200</v>
      </c>
      <c r="AU184" s="1178">
        <f t="shared" si="100"/>
        <v>200</v>
      </c>
      <c r="AV184" s="1178">
        <f t="shared" si="101"/>
        <v>200</v>
      </c>
      <c r="AW184" s="1178">
        <f t="shared" si="102"/>
        <v>200</v>
      </c>
      <c r="AX184" s="1178"/>
      <c r="AY184" s="1178">
        <f t="shared" si="92"/>
        <v>191.666666666667</v>
      </c>
      <c r="AZ184" s="1178">
        <f t="shared" si="93"/>
        <v>8.33333333333333</v>
      </c>
      <c r="BA184" s="1194"/>
      <c r="BB184" s="1195"/>
      <c r="BC184" s="1196"/>
      <c r="BD184" s="1196"/>
      <c r="BE184" s="1196"/>
      <c r="BF184" s="1196"/>
      <c r="BG184" s="1196"/>
      <c r="BH184" s="1196"/>
      <c r="BI184" s="1196"/>
      <c r="BJ184" s="1196"/>
      <c r="BK184" s="1196"/>
      <c r="BL184" s="1196"/>
      <c r="BM184" s="1196"/>
      <c r="BN184" s="1196"/>
      <c r="BO184" s="1196"/>
      <c r="BP184" s="1196"/>
      <c r="BQ184" s="1196"/>
      <c r="BR184" s="1196"/>
      <c r="BS184" s="1196"/>
      <c r="BT184" s="1196"/>
      <c r="BU184" s="1196"/>
      <c r="BV184" s="1196"/>
      <c r="BW184" s="1196"/>
      <c r="BX184" s="1196"/>
      <c r="BY184" s="1196"/>
      <c r="BZ184" s="1196"/>
      <c r="CA184" s="1196"/>
      <c r="CB184" s="1196"/>
      <c r="CC184" s="1196"/>
      <c r="CD184" s="1196"/>
      <c r="CE184" s="1196"/>
      <c r="CF184" s="1196"/>
      <c r="CG184" s="1196"/>
      <c r="CH184" s="1196"/>
      <c r="CI184" s="1196"/>
      <c r="CJ184" s="1196"/>
      <c r="CK184" s="1196"/>
      <c r="CL184" s="1196"/>
      <c r="CM184" s="1196"/>
      <c r="CN184" s="1196"/>
      <c r="CO184" s="1196"/>
      <c r="CP184" s="1196"/>
      <c r="CQ184" s="1196"/>
      <c r="CR184" s="1196"/>
      <c r="CS184" s="1196"/>
      <c r="CT184" s="1196"/>
      <c r="CU184" s="1196"/>
      <c r="CV184" s="1196"/>
      <c r="CW184" s="1196"/>
      <c r="CX184" s="1196"/>
      <c r="CY184" s="1196"/>
      <c r="CZ184" s="1196"/>
      <c r="DA184" s="1196"/>
      <c r="DB184" s="1196"/>
      <c r="DC184" s="1196"/>
      <c r="DD184" s="1196"/>
      <c r="DE184" s="1196"/>
      <c r="DF184" s="1196"/>
      <c r="DG184" s="1196"/>
      <c r="DH184" s="1196"/>
      <c r="DI184" s="1196"/>
      <c r="DJ184" s="1196"/>
      <c r="DK184" s="1196"/>
      <c r="DL184" s="1196"/>
      <c r="DM184" s="1196"/>
      <c r="DN184" s="1196"/>
      <c r="DO184" s="1196"/>
      <c r="DP184" s="1196"/>
      <c r="DQ184" s="1196"/>
      <c r="DR184" s="1196"/>
      <c r="DS184" s="1196"/>
      <c r="DT184" s="1196"/>
      <c r="DU184" s="1196"/>
      <c r="DV184" s="1196"/>
      <c r="DW184" s="1196"/>
      <c r="DX184" s="1196"/>
      <c r="DY184" s="1196"/>
      <c r="DZ184" s="1196"/>
      <c r="EA184" s="1196"/>
      <c r="EB184" s="1196"/>
      <c r="EC184" s="1196"/>
      <c r="ED184" s="1196"/>
      <c r="EE184" s="1196"/>
      <c r="EF184" s="1196"/>
      <c r="EG184" s="1196"/>
      <c r="EH184" s="1196"/>
      <c r="EI184" s="1196"/>
      <c r="EJ184" s="1196"/>
      <c r="EK184" s="1196"/>
      <c r="EL184" s="1196"/>
      <c r="EM184" s="1196"/>
      <c r="EN184" s="1196"/>
      <c r="EO184" s="1196"/>
      <c r="EP184" s="1196"/>
      <c r="EQ184" s="1196"/>
      <c r="ER184" s="1196"/>
      <c r="ES184" s="1196"/>
      <c r="ET184" s="1196"/>
      <c r="EU184" s="1196"/>
      <c r="EV184" s="1196"/>
      <c r="EW184" s="1196"/>
      <c r="EX184" s="1196"/>
      <c r="EY184" s="1196"/>
      <c r="EZ184" s="1196"/>
      <c r="FA184" s="1196"/>
      <c r="FB184" s="1196"/>
      <c r="FC184" s="1196"/>
      <c r="FD184" s="1196"/>
      <c r="FE184" s="1196"/>
      <c r="FF184" s="1196"/>
      <c r="FG184" s="1196"/>
      <c r="FH184" s="1196"/>
      <c r="FI184" s="1196"/>
      <c r="FJ184" s="1196"/>
      <c r="FK184" s="1196"/>
      <c r="FL184" s="1196"/>
      <c r="FM184" s="1196"/>
      <c r="FN184" s="1196"/>
      <c r="FO184" s="1196"/>
      <c r="FP184" s="1196"/>
      <c r="FQ184" s="1196"/>
      <c r="FR184" s="1196"/>
      <c r="FS184" s="1196"/>
      <c r="FT184" s="1196"/>
      <c r="FU184" s="1196"/>
      <c r="FV184" s="1196"/>
      <c r="FW184" s="1196"/>
      <c r="FX184" s="1196"/>
      <c r="FY184" s="1196"/>
      <c r="FZ184" s="1196"/>
      <c r="GA184" s="1196"/>
      <c r="GB184" s="1196"/>
      <c r="GC184" s="1196"/>
      <c r="GD184" s="1196"/>
      <c r="GE184" s="1196"/>
      <c r="GF184" s="1196"/>
      <c r="GG184" s="1196"/>
      <c r="GH184" s="1196"/>
      <c r="GI184" s="1196"/>
      <c r="GJ184" s="1196"/>
      <c r="GK184" s="1196"/>
      <c r="GL184" s="1196"/>
      <c r="GM184" s="1196"/>
      <c r="GN184" s="1196"/>
      <c r="GO184" s="1196"/>
      <c r="GP184" s="1196"/>
      <c r="GQ184" s="1196"/>
      <c r="GR184" s="1196"/>
      <c r="GS184" s="1196"/>
      <c r="GT184" s="1196"/>
      <c r="GU184" s="1196"/>
      <c r="GV184" s="1196"/>
      <c r="GW184" s="1196"/>
      <c r="GX184" s="1196"/>
      <c r="GY184" s="1196"/>
      <c r="GZ184" s="1196"/>
      <c r="HA184" s="1196"/>
      <c r="HB184" s="1196"/>
      <c r="HC184" s="1196"/>
      <c r="HD184" s="1196"/>
      <c r="HE184" s="1196"/>
      <c r="HF184" s="1196"/>
      <c r="HG184" s="1196"/>
      <c r="HH184" s="1196"/>
      <c r="HI184" s="1196"/>
      <c r="HJ184" s="1196"/>
      <c r="HK184" s="1196"/>
      <c r="HL184" s="1196"/>
      <c r="HM184" s="1196"/>
      <c r="HN184" s="1196"/>
      <c r="HO184" s="1196"/>
      <c r="HP184" s="1196"/>
      <c r="HQ184" s="1196"/>
      <c r="HR184" s="1196"/>
      <c r="HS184" s="1196"/>
      <c r="HT184" s="1196"/>
      <c r="HU184" s="1196"/>
      <c r="HV184" s="1196"/>
      <c r="HW184" s="1196"/>
      <c r="HX184" s="1196"/>
      <c r="HY184" s="1196"/>
      <c r="HZ184" s="1196"/>
      <c r="IA184" s="1196"/>
      <c r="IB184" s="1196"/>
      <c r="IC184" s="1196"/>
      <c r="ID184" s="1196"/>
      <c r="IE184" s="1196"/>
      <c r="IF184" s="1196"/>
      <c r="IG184" s="1196"/>
      <c r="IH184" s="1196"/>
      <c r="II184" s="1196"/>
      <c r="IJ184" s="1196"/>
      <c r="IK184" s="1196"/>
      <c r="IL184" s="1196"/>
      <c r="IM184" s="1196"/>
      <c r="IN184" s="1196"/>
      <c r="IO184" s="1196"/>
      <c r="IP184" s="1196"/>
      <c r="IQ184" s="1196"/>
      <c r="IR184" s="1196"/>
      <c r="IS184" s="1196"/>
      <c r="IT184" s="1196"/>
      <c r="IU184" s="1196"/>
      <c r="IV184" s="1196"/>
      <c r="IW184" s="1196"/>
      <c r="IX184" s="1196"/>
      <c r="IY184" s="1196"/>
      <c r="IZ184" s="1196"/>
      <c r="JA184" s="1196"/>
      <c r="JB184" s="1196"/>
      <c r="JC184" s="1196"/>
      <c r="JD184" s="1196"/>
      <c r="JE184" s="1196"/>
      <c r="JF184" s="1196"/>
      <c r="JG184" s="1196"/>
      <c r="JH184" s="1196"/>
      <c r="JI184" s="1196"/>
      <c r="JJ184" s="1196"/>
      <c r="JK184" s="1196"/>
      <c r="JL184" s="1196"/>
      <c r="JM184" s="1196"/>
      <c r="JN184" s="1196"/>
      <c r="JO184" s="1196"/>
      <c r="JP184" s="1196"/>
      <c r="JQ184" s="1196"/>
      <c r="JR184" s="1196"/>
      <c r="JS184" s="1196"/>
      <c r="JT184" s="1196"/>
      <c r="JU184" s="1196"/>
      <c r="JV184" s="1196"/>
      <c r="JW184" s="1196"/>
      <c r="JX184" s="1196"/>
      <c r="JY184" s="1196"/>
      <c r="JZ184" s="1196"/>
      <c r="KA184" s="1196"/>
      <c r="KB184" s="1196"/>
      <c r="KC184" s="1196"/>
      <c r="KD184" s="1196"/>
      <c r="KE184" s="1196"/>
      <c r="KF184" s="1196"/>
      <c r="KG184" s="1196"/>
      <c r="KH184" s="1196"/>
      <c r="KI184" s="1196"/>
      <c r="KJ184" s="1196"/>
      <c r="KK184" s="1196"/>
      <c r="KL184" s="1196"/>
      <c r="KM184" s="1196"/>
      <c r="KN184" s="1196"/>
      <c r="KO184" s="1196"/>
      <c r="KP184" s="1196"/>
      <c r="KQ184" s="1196"/>
      <c r="KR184" s="1196"/>
      <c r="KS184" s="1196"/>
      <c r="KT184" s="1196"/>
      <c r="KU184" s="1196"/>
      <c r="KV184" s="1196"/>
      <c r="KW184" s="1196"/>
      <c r="KX184" s="1196"/>
      <c r="KY184" s="1196"/>
      <c r="KZ184" s="1196"/>
      <c r="LA184" s="1196"/>
      <c r="LB184" s="1196"/>
      <c r="LC184" s="1196"/>
      <c r="LD184" s="1196"/>
      <c r="LE184" s="1196"/>
      <c r="LF184" s="1196"/>
      <c r="LG184" s="1196"/>
      <c r="LH184" s="1196"/>
      <c r="LI184" s="1201"/>
      <c r="LJ184" s="1201"/>
      <c r="LK184" s="1201"/>
      <c r="LL184" s="1201"/>
      <c r="LM184" s="1201"/>
      <c r="LN184" s="1201"/>
      <c r="LO184" s="1201"/>
      <c r="LP184" s="1965"/>
    </row>
    <row r="185" s="1489" customFormat="1" ht="47" customHeight="1" spans="1:328">
      <c r="A185" s="1231">
        <v>46036</v>
      </c>
      <c r="B185" s="1232" t="s">
        <v>1218</v>
      </c>
      <c r="C185" s="1233" t="s">
        <v>98</v>
      </c>
      <c r="D185" s="1234">
        <v>4500191376</v>
      </c>
      <c r="E185" s="2485" t="s">
        <v>3472</v>
      </c>
      <c r="F185" s="1234" t="s">
        <v>3473</v>
      </c>
      <c r="G185" s="2042" t="s">
        <v>2895</v>
      </c>
      <c r="H185" s="1236" t="s">
        <v>2895</v>
      </c>
      <c r="I185" s="1887" t="s">
        <v>2926</v>
      </c>
      <c r="J185" s="2490">
        <v>19848</v>
      </c>
      <c r="K185" s="1068">
        <v>0</v>
      </c>
      <c r="L185" s="1068">
        <v>24</v>
      </c>
      <c r="M185" s="1068">
        <f t="shared" si="77"/>
        <v>827</v>
      </c>
      <c r="N185" s="2489">
        <v>46090</v>
      </c>
      <c r="O185" s="2489">
        <f>N185-2</f>
        <v>46088</v>
      </c>
      <c r="P185" s="1070"/>
      <c r="Q185" s="1096"/>
      <c r="R185" s="1096"/>
      <c r="S185" s="1096" t="s">
        <v>829</v>
      </c>
      <c r="T185" s="1314"/>
      <c r="U185" s="2072" t="s">
        <v>111</v>
      </c>
      <c r="V185" s="2073" t="s">
        <v>3364</v>
      </c>
      <c r="W185" s="2074" t="s">
        <v>88</v>
      </c>
      <c r="X185" s="2073" t="s">
        <v>88</v>
      </c>
      <c r="Y185" s="1099"/>
      <c r="Z185" s="1099"/>
      <c r="AA185" s="1126" t="s">
        <v>3210</v>
      </c>
      <c r="AB185" s="1366" t="s">
        <v>3474</v>
      </c>
      <c r="AC185" s="2371">
        <v>0.6047</v>
      </c>
      <c r="AD185" s="1936">
        <f t="shared" si="91"/>
        <v>12002.0856</v>
      </c>
      <c r="AE185" s="1369"/>
      <c r="AF185" s="1131" t="s">
        <v>81</v>
      </c>
      <c r="AG185" s="1131"/>
      <c r="AH185" s="2097">
        <f t="shared" si="94"/>
        <v>19848</v>
      </c>
      <c r="AI185" s="2097"/>
      <c r="AJ185" s="2097"/>
      <c r="AK185" s="2097">
        <f t="shared" si="95"/>
        <v>827</v>
      </c>
      <c r="AL185" s="2097"/>
      <c r="AM185" s="2097"/>
      <c r="AN185" s="2097"/>
      <c r="AO185" s="2097" t="s">
        <v>63</v>
      </c>
      <c r="AP185" s="2097">
        <f t="shared" si="96"/>
        <v>19848</v>
      </c>
      <c r="AQ185" s="1405"/>
      <c r="AR185" s="1178">
        <f t="shared" si="97"/>
        <v>3308</v>
      </c>
      <c r="AS185" s="1178">
        <f t="shared" si="98"/>
        <v>3308</v>
      </c>
      <c r="AT185" s="1178">
        <f t="shared" si="99"/>
        <v>3308</v>
      </c>
      <c r="AU185" s="1178">
        <f t="shared" si="100"/>
        <v>3308</v>
      </c>
      <c r="AV185" s="1178">
        <f t="shared" si="101"/>
        <v>3308</v>
      </c>
      <c r="AW185" s="1178">
        <f t="shared" si="102"/>
        <v>3308</v>
      </c>
      <c r="AX185" s="1178"/>
      <c r="AY185" s="1178">
        <f t="shared" si="92"/>
        <v>3170.16666666667</v>
      </c>
      <c r="AZ185" s="1178">
        <f t="shared" si="93"/>
        <v>137.833333333333</v>
      </c>
      <c r="BA185" s="1194"/>
      <c r="BB185" s="1195"/>
      <c r="BC185" s="1196"/>
      <c r="BD185" s="1196"/>
      <c r="BE185" s="1196"/>
      <c r="BF185" s="1196"/>
      <c r="BG185" s="1196"/>
      <c r="BH185" s="1196"/>
      <c r="BI185" s="1196"/>
      <c r="BJ185" s="1196"/>
      <c r="BK185" s="1196"/>
      <c r="BL185" s="1196"/>
      <c r="BM185" s="1196"/>
      <c r="BN185" s="1196"/>
      <c r="BO185" s="1196"/>
      <c r="BP185" s="1196"/>
      <c r="BQ185" s="1196"/>
      <c r="BR185" s="1196"/>
      <c r="BS185" s="1196"/>
      <c r="BT185" s="1196"/>
      <c r="BU185" s="1196"/>
      <c r="BV185" s="1196"/>
      <c r="BW185" s="1196"/>
      <c r="BX185" s="1196"/>
      <c r="BY185" s="1196"/>
      <c r="BZ185" s="1196"/>
      <c r="CA185" s="1196"/>
      <c r="CB185" s="1196"/>
      <c r="CC185" s="1196"/>
      <c r="CD185" s="1196"/>
      <c r="CE185" s="1196"/>
      <c r="CF185" s="1196"/>
      <c r="CG185" s="1196"/>
      <c r="CH185" s="1196"/>
      <c r="CI185" s="1196"/>
      <c r="CJ185" s="1196"/>
      <c r="CK185" s="1196"/>
      <c r="CL185" s="1196"/>
      <c r="CM185" s="1196"/>
      <c r="CN185" s="1196"/>
      <c r="CO185" s="1196"/>
      <c r="CP185" s="1196"/>
      <c r="CQ185" s="1196"/>
      <c r="CR185" s="1196"/>
      <c r="CS185" s="1196"/>
      <c r="CT185" s="1196"/>
      <c r="CU185" s="1196"/>
      <c r="CV185" s="1196"/>
      <c r="CW185" s="1196"/>
      <c r="CX185" s="1196"/>
      <c r="CY185" s="1196"/>
      <c r="CZ185" s="1196"/>
      <c r="DA185" s="1196"/>
      <c r="DB185" s="1196"/>
      <c r="DC185" s="1196"/>
      <c r="DD185" s="1196"/>
      <c r="DE185" s="1196"/>
      <c r="DF185" s="1196"/>
      <c r="DG185" s="1196"/>
      <c r="DH185" s="1196"/>
      <c r="DI185" s="1196"/>
      <c r="DJ185" s="1196"/>
      <c r="DK185" s="1196"/>
      <c r="DL185" s="1196"/>
      <c r="DM185" s="1196"/>
      <c r="DN185" s="1196"/>
      <c r="DO185" s="1196"/>
      <c r="DP185" s="1196"/>
      <c r="DQ185" s="1196"/>
      <c r="DR185" s="1196"/>
      <c r="DS185" s="1196"/>
      <c r="DT185" s="1196"/>
      <c r="DU185" s="1196"/>
      <c r="DV185" s="1196"/>
      <c r="DW185" s="1196"/>
      <c r="DX185" s="1196"/>
      <c r="DY185" s="1196"/>
      <c r="DZ185" s="1196"/>
      <c r="EA185" s="1196"/>
      <c r="EB185" s="1196"/>
      <c r="EC185" s="1196"/>
      <c r="ED185" s="1196"/>
      <c r="EE185" s="1196"/>
      <c r="EF185" s="1196"/>
      <c r="EG185" s="1196"/>
      <c r="EH185" s="1196"/>
      <c r="EI185" s="1196"/>
      <c r="EJ185" s="1196"/>
      <c r="EK185" s="1196"/>
      <c r="EL185" s="1196"/>
      <c r="EM185" s="1196"/>
      <c r="EN185" s="1196"/>
      <c r="EO185" s="1196"/>
      <c r="EP185" s="1196"/>
      <c r="EQ185" s="1196"/>
      <c r="ER185" s="1196"/>
      <c r="ES185" s="1196"/>
      <c r="ET185" s="1196"/>
      <c r="EU185" s="1196"/>
      <c r="EV185" s="1196"/>
      <c r="EW185" s="1196"/>
      <c r="EX185" s="1196"/>
      <c r="EY185" s="1196"/>
      <c r="EZ185" s="1196"/>
      <c r="FA185" s="1196"/>
      <c r="FB185" s="1196"/>
      <c r="FC185" s="1196"/>
      <c r="FD185" s="1196"/>
      <c r="FE185" s="1196"/>
      <c r="FF185" s="1196"/>
      <c r="FG185" s="1196"/>
      <c r="FH185" s="1196"/>
      <c r="FI185" s="1196"/>
      <c r="FJ185" s="1196"/>
      <c r="FK185" s="1196"/>
      <c r="FL185" s="1196"/>
      <c r="FM185" s="1196"/>
      <c r="FN185" s="1196"/>
      <c r="FO185" s="1196"/>
      <c r="FP185" s="1196"/>
      <c r="FQ185" s="1196"/>
      <c r="FR185" s="1196"/>
      <c r="FS185" s="1196"/>
      <c r="FT185" s="1196"/>
      <c r="FU185" s="1196"/>
      <c r="FV185" s="1196"/>
      <c r="FW185" s="1196"/>
      <c r="FX185" s="1196"/>
      <c r="FY185" s="1196"/>
      <c r="FZ185" s="1196"/>
      <c r="GA185" s="1196"/>
      <c r="GB185" s="1196"/>
      <c r="GC185" s="1196"/>
      <c r="GD185" s="1196"/>
      <c r="GE185" s="1196"/>
      <c r="GF185" s="1196"/>
      <c r="GG185" s="1196"/>
      <c r="GH185" s="1196"/>
      <c r="GI185" s="1196"/>
      <c r="GJ185" s="1196"/>
      <c r="GK185" s="1196"/>
      <c r="GL185" s="1196"/>
      <c r="GM185" s="1196"/>
      <c r="GN185" s="1196"/>
      <c r="GO185" s="1196"/>
      <c r="GP185" s="1196"/>
      <c r="GQ185" s="1196"/>
      <c r="GR185" s="1196"/>
      <c r="GS185" s="1196"/>
      <c r="GT185" s="1196"/>
      <c r="GU185" s="1196"/>
      <c r="GV185" s="1196"/>
      <c r="GW185" s="1196"/>
      <c r="GX185" s="1196"/>
      <c r="GY185" s="1196"/>
      <c r="GZ185" s="1196"/>
      <c r="HA185" s="1196"/>
      <c r="HB185" s="1196"/>
      <c r="HC185" s="1196"/>
      <c r="HD185" s="1196"/>
      <c r="HE185" s="1196"/>
      <c r="HF185" s="1196"/>
      <c r="HG185" s="1196"/>
      <c r="HH185" s="1196"/>
      <c r="HI185" s="1196"/>
      <c r="HJ185" s="1196"/>
      <c r="HK185" s="1196"/>
      <c r="HL185" s="1196"/>
      <c r="HM185" s="1196"/>
      <c r="HN185" s="1196"/>
      <c r="HO185" s="1196"/>
      <c r="HP185" s="1196"/>
      <c r="HQ185" s="1196"/>
      <c r="HR185" s="1196"/>
      <c r="HS185" s="1196"/>
      <c r="HT185" s="1196"/>
      <c r="HU185" s="1196"/>
      <c r="HV185" s="1196"/>
      <c r="HW185" s="1196"/>
      <c r="HX185" s="1196"/>
      <c r="HY185" s="1196"/>
      <c r="HZ185" s="1196"/>
      <c r="IA185" s="1196"/>
      <c r="IB185" s="1196"/>
      <c r="IC185" s="1196"/>
      <c r="ID185" s="1196"/>
      <c r="IE185" s="1196"/>
      <c r="IF185" s="1196"/>
      <c r="IG185" s="1196"/>
      <c r="IH185" s="1196"/>
      <c r="II185" s="1196"/>
      <c r="IJ185" s="1196"/>
      <c r="IK185" s="1196"/>
      <c r="IL185" s="1196"/>
      <c r="IM185" s="1196"/>
      <c r="IN185" s="1196"/>
      <c r="IO185" s="1196"/>
      <c r="IP185" s="1196"/>
      <c r="IQ185" s="1196"/>
      <c r="IR185" s="1196"/>
      <c r="IS185" s="1196"/>
      <c r="IT185" s="1196"/>
      <c r="IU185" s="1196"/>
      <c r="IV185" s="1196"/>
      <c r="IW185" s="1196"/>
      <c r="IX185" s="1196"/>
      <c r="IY185" s="1196"/>
      <c r="IZ185" s="1196"/>
      <c r="JA185" s="1196"/>
      <c r="JB185" s="1196"/>
      <c r="JC185" s="1196"/>
      <c r="JD185" s="1196"/>
      <c r="JE185" s="1196"/>
      <c r="JF185" s="1196"/>
      <c r="JG185" s="1196"/>
      <c r="JH185" s="1196"/>
      <c r="JI185" s="1196"/>
      <c r="JJ185" s="1196"/>
      <c r="JK185" s="1196"/>
      <c r="JL185" s="1196"/>
      <c r="JM185" s="1196"/>
      <c r="JN185" s="1196"/>
      <c r="JO185" s="1196"/>
      <c r="JP185" s="1196"/>
      <c r="JQ185" s="1196"/>
      <c r="JR185" s="1196"/>
      <c r="JS185" s="1196"/>
      <c r="JT185" s="1196"/>
      <c r="JU185" s="1196"/>
      <c r="JV185" s="1196"/>
      <c r="JW185" s="1196"/>
      <c r="JX185" s="1196"/>
      <c r="JY185" s="1196"/>
      <c r="JZ185" s="1196"/>
      <c r="KA185" s="1196"/>
      <c r="KB185" s="1196"/>
      <c r="KC185" s="1196"/>
      <c r="KD185" s="1196"/>
      <c r="KE185" s="1196"/>
      <c r="KF185" s="1196"/>
      <c r="KG185" s="1196"/>
      <c r="KH185" s="1196"/>
      <c r="KI185" s="1196"/>
      <c r="KJ185" s="1196"/>
      <c r="KK185" s="1196"/>
      <c r="KL185" s="1196"/>
      <c r="KM185" s="1196"/>
      <c r="KN185" s="1196"/>
      <c r="KO185" s="1196"/>
      <c r="KP185" s="1196"/>
      <c r="KQ185" s="1196"/>
      <c r="KR185" s="1196"/>
      <c r="KS185" s="1196"/>
      <c r="KT185" s="1196"/>
      <c r="KU185" s="1196"/>
      <c r="KV185" s="1196"/>
      <c r="KW185" s="1196"/>
      <c r="KX185" s="1196"/>
      <c r="KY185" s="1196"/>
      <c r="KZ185" s="1196"/>
      <c r="LA185" s="1196"/>
      <c r="LB185" s="1196"/>
      <c r="LC185" s="1196"/>
      <c r="LD185" s="1196"/>
      <c r="LE185" s="1196"/>
      <c r="LF185" s="1196"/>
      <c r="LG185" s="1196"/>
      <c r="LH185" s="1196"/>
      <c r="LI185" s="1201"/>
      <c r="LJ185" s="1201"/>
      <c r="LK185" s="1201"/>
      <c r="LL185" s="1201"/>
      <c r="LM185" s="1201"/>
      <c r="LN185" s="1201"/>
      <c r="LO185" s="1201"/>
      <c r="LP185" s="1965"/>
    </row>
    <row r="186" s="1223" customFormat="1" ht="47" customHeight="1" spans="1:328">
      <c r="A186" s="1231">
        <v>46020</v>
      </c>
      <c r="B186" s="1232" t="s">
        <v>697</v>
      </c>
      <c r="C186" s="1233" t="s">
        <v>698</v>
      </c>
      <c r="D186" s="1234">
        <v>4500190294</v>
      </c>
      <c r="E186" s="1235" t="s">
        <v>3475</v>
      </c>
      <c r="F186" s="1234" t="s">
        <v>3476</v>
      </c>
      <c r="G186" s="1236" t="s">
        <v>2895</v>
      </c>
      <c r="H186" s="1236" t="s">
        <v>2895</v>
      </c>
      <c r="I186" s="1887" t="s">
        <v>2926</v>
      </c>
      <c r="J186" s="1277">
        <v>6744</v>
      </c>
      <c r="K186" s="1068">
        <v>0</v>
      </c>
      <c r="L186" s="1068">
        <v>24</v>
      </c>
      <c r="M186" s="1068">
        <f t="shared" si="77"/>
        <v>281</v>
      </c>
      <c r="N186" s="1069">
        <v>46085</v>
      </c>
      <c r="O186" s="1069">
        <v>46083</v>
      </c>
      <c r="P186" s="1070"/>
      <c r="Q186" s="1096"/>
      <c r="R186" s="1096"/>
      <c r="S186" s="1096" t="s">
        <v>829</v>
      </c>
      <c r="T186" s="1314"/>
      <c r="U186" s="1314" t="s">
        <v>111</v>
      </c>
      <c r="V186" s="1098">
        <v>46386</v>
      </c>
      <c r="W186" s="1099" t="s">
        <v>287</v>
      </c>
      <c r="X186" s="1098" t="s">
        <v>3477</v>
      </c>
      <c r="Y186" s="1099"/>
      <c r="Z186" s="1099"/>
      <c r="AA186" s="1126" t="s">
        <v>3478</v>
      </c>
      <c r="AB186" s="1366" t="s">
        <v>3479</v>
      </c>
      <c r="AC186" s="2371">
        <v>1.0222</v>
      </c>
      <c r="AD186" s="1936">
        <f t="shared" si="91"/>
        <v>6893.7168</v>
      </c>
      <c r="AE186" s="1369"/>
      <c r="AF186" s="1131" t="s">
        <v>81</v>
      </c>
      <c r="AG186" s="1131"/>
      <c r="AH186" s="1152">
        <f t="shared" si="94"/>
        <v>6744</v>
      </c>
      <c r="AI186" s="1152"/>
      <c r="AJ186" s="1152"/>
      <c r="AK186" s="1152">
        <f t="shared" si="95"/>
        <v>281</v>
      </c>
      <c r="AL186" s="1152"/>
      <c r="AM186" s="1152"/>
      <c r="AN186" s="1152"/>
      <c r="AO186" s="1152" t="s">
        <v>63</v>
      </c>
      <c r="AP186" s="1152">
        <f t="shared" si="96"/>
        <v>6744</v>
      </c>
      <c r="AQ186" s="1405"/>
      <c r="AR186" s="1178">
        <f t="shared" si="97"/>
        <v>1124</v>
      </c>
      <c r="AS186" s="1178">
        <f t="shared" si="98"/>
        <v>1124</v>
      </c>
      <c r="AT186" s="1178">
        <f t="shared" si="99"/>
        <v>1124</v>
      </c>
      <c r="AU186" s="1178">
        <f t="shared" si="100"/>
        <v>1124</v>
      </c>
      <c r="AV186" s="1178">
        <f t="shared" si="101"/>
        <v>1124</v>
      </c>
      <c r="AW186" s="1178">
        <f t="shared" si="102"/>
        <v>1124</v>
      </c>
      <c r="AX186" s="1178"/>
      <c r="AY186" s="1178">
        <f t="shared" si="92"/>
        <v>1077.16666666667</v>
      </c>
      <c r="AZ186" s="1178">
        <f t="shared" si="93"/>
        <v>46.8333333333333</v>
      </c>
      <c r="BA186" s="1030"/>
      <c r="BB186" s="1013"/>
      <c r="BC186" s="1193"/>
      <c r="BD186" s="1193"/>
      <c r="BE186" s="1193"/>
      <c r="BF186" s="1193"/>
      <c r="BG186" s="1193"/>
      <c r="BH186" s="1193"/>
      <c r="BI186" s="1193"/>
      <c r="BJ186" s="1193"/>
      <c r="BK186" s="1193"/>
      <c r="BL186" s="1193"/>
      <c r="BM186" s="1193"/>
      <c r="BN186" s="1193"/>
      <c r="BO186" s="1193"/>
      <c r="BP186" s="1193"/>
      <c r="BQ186" s="1193"/>
      <c r="BR186" s="1193"/>
      <c r="BS186" s="1193"/>
      <c r="BT186" s="1193"/>
      <c r="BU186" s="1193"/>
      <c r="BV186" s="1193"/>
      <c r="BW186" s="1193"/>
      <c r="BX186" s="1193"/>
      <c r="BY186" s="1193"/>
      <c r="BZ186" s="1193"/>
      <c r="CA186" s="1193"/>
      <c r="CB186" s="1193"/>
      <c r="CC186" s="1193"/>
      <c r="CD186" s="1193"/>
      <c r="CE186" s="1193"/>
      <c r="CF186" s="1193"/>
      <c r="CG186" s="1193"/>
      <c r="CH186" s="1193"/>
      <c r="CI186" s="1193"/>
      <c r="CJ186" s="1193"/>
      <c r="CK186" s="1193"/>
      <c r="CL186" s="1193"/>
      <c r="CM186" s="1193"/>
      <c r="CN186" s="1193"/>
      <c r="CO186" s="1193"/>
      <c r="CP186" s="1193"/>
      <c r="CQ186" s="1193"/>
      <c r="CR186" s="1193"/>
      <c r="CS186" s="1193"/>
      <c r="CT186" s="1193"/>
      <c r="CU186" s="1193"/>
      <c r="CV186" s="1193"/>
      <c r="CW186" s="1193"/>
      <c r="CX186" s="1193"/>
      <c r="CY186" s="1193"/>
      <c r="CZ186" s="1193"/>
      <c r="DA186" s="1193"/>
      <c r="DB186" s="1193"/>
      <c r="DC186" s="1193"/>
      <c r="DD186" s="1193"/>
      <c r="DE186" s="1193"/>
      <c r="DF186" s="1193"/>
      <c r="DG186" s="1193"/>
      <c r="DH186" s="1193"/>
      <c r="DI186" s="1193"/>
      <c r="DJ186" s="1193"/>
      <c r="DK186" s="1193"/>
      <c r="DL186" s="1193"/>
      <c r="DM186" s="1193"/>
      <c r="DN186" s="1193"/>
      <c r="DO186" s="1193"/>
      <c r="DP186" s="1193"/>
      <c r="DQ186" s="1193"/>
      <c r="DR186" s="1193"/>
      <c r="DS186" s="1193"/>
      <c r="DT186" s="1193"/>
      <c r="DU186" s="1193"/>
      <c r="DV186" s="1193"/>
      <c r="DW186" s="1193"/>
      <c r="DX186" s="1193"/>
      <c r="DY186" s="1193"/>
      <c r="DZ186" s="1193"/>
      <c r="EA186" s="1193"/>
      <c r="EB186" s="1193"/>
      <c r="EC186" s="1193"/>
      <c r="ED186" s="1193"/>
      <c r="EE186" s="1193"/>
      <c r="EF186" s="1193"/>
      <c r="EG186" s="1193"/>
      <c r="EH186" s="1193"/>
      <c r="EI186" s="1193"/>
      <c r="EJ186" s="1193"/>
      <c r="EK186" s="1193"/>
      <c r="EL186" s="1193"/>
      <c r="EM186" s="1193"/>
      <c r="EN186" s="1193"/>
      <c r="EO186" s="1193"/>
      <c r="EP186" s="1193"/>
      <c r="EQ186" s="1193"/>
      <c r="ER186" s="1193"/>
      <c r="ES186" s="1193"/>
      <c r="ET186" s="1193"/>
      <c r="EU186" s="1193"/>
      <c r="EV186" s="1193"/>
      <c r="EW186" s="1193"/>
      <c r="EX186" s="1193"/>
      <c r="EY186" s="1193"/>
      <c r="EZ186" s="1193"/>
      <c r="FA186" s="1193"/>
      <c r="FB186" s="1193"/>
      <c r="FC186" s="1193"/>
      <c r="FD186" s="1193"/>
      <c r="FE186" s="1193"/>
      <c r="FF186" s="1193"/>
      <c r="FG186" s="1193"/>
      <c r="FH186" s="1193"/>
      <c r="FI186" s="1193"/>
      <c r="FJ186" s="1193"/>
      <c r="FK186" s="1193"/>
      <c r="FL186" s="1193"/>
      <c r="FM186" s="1193"/>
      <c r="FN186" s="1193"/>
      <c r="FO186" s="1193"/>
      <c r="FP186" s="1193"/>
      <c r="FQ186" s="1193"/>
      <c r="FR186" s="1193"/>
      <c r="FS186" s="1193"/>
      <c r="FT186" s="1193"/>
      <c r="FU186" s="1193"/>
      <c r="FV186" s="1193"/>
      <c r="FW186" s="1193"/>
      <c r="FX186" s="1193"/>
      <c r="FY186" s="1193"/>
      <c r="FZ186" s="1193"/>
      <c r="GA186" s="1193"/>
      <c r="GB186" s="1193"/>
      <c r="GC186" s="1193"/>
      <c r="GD186" s="1193"/>
      <c r="GE186" s="1193"/>
      <c r="GF186" s="1193"/>
      <c r="GG186" s="1193"/>
      <c r="GH186" s="1193"/>
      <c r="GI186" s="1193"/>
      <c r="GJ186" s="1193"/>
      <c r="GK186" s="1193"/>
      <c r="GL186" s="1193"/>
      <c r="GM186" s="1193"/>
      <c r="GN186" s="1193"/>
      <c r="GO186" s="1193"/>
      <c r="GP186" s="1193"/>
      <c r="GQ186" s="1193"/>
      <c r="GR186" s="1193"/>
      <c r="GS186" s="1193"/>
      <c r="GT186" s="1193"/>
      <c r="GU186" s="1193"/>
      <c r="GV186" s="1193"/>
      <c r="GW186" s="1193"/>
      <c r="GX186" s="1193"/>
      <c r="GY186" s="1193"/>
      <c r="GZ186" s="1193"/>
      <c r="HA186" s="1193"/>
      <c r="HB186" s="1193"/>
      <c r="HC186" s="1193"/>
      <c r="HD186" s="1193"/>
      <c r="HE186" s="1193"/>
      <c r="HF186" s="1193"/>
      <c r="HG186" s="1193"/>
      <c r="HH186" s="1193"/>
      <c r="HI186" s="1193"/>
      <c r="HJ186" s="1193"/>
      <c r="HK186" s="1193"/>
      <c r="HL186" s="1193"/>
      <c r="HM186" s="1193"/>
      <c r="HN186" s="1193"/>
      <c r="HO186" s="1193"/>
      <c r="HP186" s="1193"/>
      <c r="HQ186" s="1193"/>
      <c r="HR186" s="1193"/>
      <c r="HS186" s="1193"/>
      <c r="HT186" s="1193"/>
      <c r="HU186" s="1193"/>
      <c r="HV186" s="1193"/>
      <c r="HW186" s="1193"/>
      <c r="HX186" s="1193"/>
      <c r="HY186" s="1193"/>
      <c r="HZ186" s="1193"/>
      <c r="IA186" s="1193"/>
      <c r="IB186" s="1193"/>
      <c r="IC186" s="1193"/>
      <c r="ID186" s="1193"/>
      <c r="IE186" s="1193"/>
      <c r="IF186" s="1193"/>
      <c r="IG186" s="1193"/>
      <c r="IH186" s="1193"/>
      <c r="II186" s="1193"/>
      <c r="IJ186" s="1193"/>
      <c r="IK186" s="1193"/>
      <c r="IL186" s="1193"/>
      <c r="IM186" s="1193"/>
      <c r="IN186" s="1193"/>
      <c r="IO186" s="1193"/>
      <c r="IP186" s="1193"/>
      <c r="IQ186" s="1193"/>
      <c r="IR186" s="1193"/>
      <c r="IS186" s="1193"/>
      <c r="IT186" s="1193"/>
      <c r="IU186" s="1193"/>
      <c r="IV186" s="1193"/>
      <c r="IW186" s="1193"/>
      <c r="IX186" s="1193"/>
      <c r="IY186" s="1193"/>
      <c r="IZ186" s="1193"/>
      <c r="JA186" s="1193"/>
      <c r="JB186" s="1193"/>
      <c r="JC186" s="1193"/>
      <c r="JD186" s="1193"/>
      <c r="JE186" s="1193"/>
      <c r="JF186" s="1193"/>
      <c r="JG186" s="1193"/>
      <c r="JH186" s="1193"/>
      <c r="JI186" s="1193"/>
      <c r="JJ186" s="1193"/>
      <c r="JK186" s="1193"/>
      <c r="JL186" s="1193"/>
      <c r="JM186" s="1193"/>
      <c r="JN186" s="1193"/>
      <c r="JO186" s="1193"/>
      <c r="JP186" s="1193"/>
      <c r="JQ186" s="1193"/>
      <c r="JR186" s="1193"/>
      <c r="JS186" s="1193"/>
      <c r="JT186" s="1193"/>
      <c r="JU186" s="1193"/>
      <c r="JV186" s="1193"/>
      <c r="JW186" s="1193"/>
      <c r="JX186" s="1193"/>
      <c r="JY186" s="1193"/>
      <c r="JZ186" s="1193"/>
      <c r="KA186" s="1193"/>
      <c r="KB186" s="1193"/>
      <c r="KC186" s="1193"/>
      <c r="KD186" s="1193"/>
      <c r="KE186" s="1193"/>
      <c r="KF186" s="1193"/>
      <c r="KG186" s="1193"/>
      <c r="KH186" s="1193"/>
      <c r="KI186" s="1193"/>
      <c r="KJ186" s="1193"/>
      <c r="KK186" s="1193"/>
      <c r="KL186" s="1193"/>
      <c r="KM186" s="1193"/>
      <c r="KN186" s="1193"/>
      <c r="KO186" s="1193"/>
      <c r="KP186" s="1193"/>
      <c r="KQ186" s="1193"/>
      <c r="KR186" s="1193"/>
      <c r="KS186" s="1193"/>
      <c r="KT186" s="1193"/>
      <c r="KU186" s="1193"/>
      <c r="KV186" s="1193"/>
      <c r="KW186" s="1193"/>
      <c r="KX186" s="1193"/>
      <c r="KY186" s="1193"/>
      <c r="KZ186" s="1193"/>
      <c r="LA186" s="1193"/>
      <c r="LB186" s="1193"/>
      <c r="LC186" s="1193"/>
      <c r="LD186" s="1193"/>
      <c r="LE186" s="1193"/>
      <c r="LF186" s="1193"/>
      <c r="LG186" s="1193"/>
      <c r="LH186" s="1193"/>
      <c r="LI186" s="1200"/>
      <c r="LJ186" s="1200"/>
      <c r="LK186" s="1200"/>
      <c r="LL186" s="1200"/>
      <c r="LM186" s="1200"/>
      <c r="LN186" s="1200"/>
      <c r="LO186" s="1200"/>
      <c r="LP186" s="1472"/>
    </row>
    <row r="187" s="1220" customFormat="1" ht="47" customHeight="1" spans="1:328">
      <c r="A187" s="1244">
        <v>46020</v>
      </c>
      <c r="B187" s="1044" t="s">
        <v>689</v>
      </c>
      <c r="C187" s="1045" t="s">
        <v>690</v>
      </c>
      <c r="D187" s="1046">
        <v>4500190295</v>
      </c>
      <c r="E187" s="1047" t="s">
        <v>3480</v>
      </c>
      <c r="F187" s="1046" t="s">
        <v>3481</v>
      </c>
      <c r="G187" s="1048" t="s">
        <v>2895</v>
      </c>
      <c r="H187" s="1048" t="s">
        <v>2895</v>
      </c>
      <c r="I187" s="1066" t="s">
        <v>2926</v>
      </c>
      <c r="J187" s="1067">
        <v>744</v>
      </c>
      <c r="K187" s="1270">
        <v>0</v>
      </c>
      <c r="L187" s="1270">
        <v>24</v>
      </c>
      <c r="M187" s="1270">
        <f t="shared" si="77"/>
        <v>31</v>
      </c>
      <c r="N187" s="1284">
        <v>46085</v>
      </c>
      <c r="O187" s="1284">
        <v>46083</v>
      </c>
      <c r="P187" s="1285"/>
      <c r="Q187" s="1320"/>
      <c r="R187" s="1320"/>
      <c r="S187" s="1320" t="s">
        <v>829</v>
      </c>
      <c r="T187" s="1330"/>
      <c r="U187" s="1330" t="s">
        <v>111</v>
      </c>
      <c r="V187" s="1322">
        <v>46386</v>
      </c>
      <c r="W187" s="1323" t="s">
        <v>287</v>
      </c>
      <c r="X187" s="1322" t="s">
        <v>3477</v>
      </c>
      <c r="Y187" s="1323"/>
      <c r="Z187" s="1323"/>
      <c r="AA187" s="1371" t="s">
        <v>3482</v>
      </c>
      <c r="AB187" s="1366" t="s">
        <v>3479</v>
      </c>
      <c r="AC187" s="2371">
        <v>1.0222</v>
      </c>
      <c r="AD187" s="1941">
        <f t="shared" si="91"/>
        <v>760.5168</v>
      </c>
      <c r="AE187" s="1369"/>
      <c r="AF187" s="1376" t="s">
        <v>81</v>
      </c>
      <c r="AG187" s="1376"/>
      <c r="AH187" s="1406">
        <f t="shared" si="94"/>
        <v>744</v>
      </c>
      <c r="AI187" s="1406"/>
      <c r="AJ187" s="1406"/>
      <c r="AK187" s="1406">
        <f t="shared" si="95"/>
        <v>31</v>
      </c>
      <c r="AL187" s="1406"/>
      <c r="AM187" s="1406"/>
      <c r="AN187" s="1406"/>
      <c r="AO187" s="1406" t="s">
        <v>63</v>
      </c>
      <c r="AP187" s="1406">
        <f t="shared" si="96"/>
        <v>744</v>
      </c>
      <c r="AQ187" s="1405"/>
      <c r="AR187" s="1435">
        <f t="shared" si="97"/>
        <v>124</v>
      </c>
      <c r="AS187" s="1435">
        <f t="shared" si="98"/>
        <v>124</v>
      </c>
      <c r="AT187" s="1435">
        <f t="shared" si="99"/>
        <v>124</v>
      </c>
      <c r="AU187" s="1435">
        <f t="shared" si="100"/>
        <v>124</v>
      </c>
      <c r="AV187" s="1435">
        <f t="shared" si="101"/>
        <v>124</v>
      </c>
      <c r="AW187" s="1435">
        <f t="shared" si="102"/>
        <v>124</v>
      </c>
      <c r="AX187" s="1435"/>
      <c r="AY187" s="1435">
        <f t="shared" si="92"/>
        <v>118.833333333333</v>
      </c>
      <c r="AZ187" s="1435">
        <f t="shared" si="93"/>
        <v>5.16666666666667</v>
      </c>
      <c r="BA187" s="1030"/>
      <c r="BB187" s="1013"/>
      <c r="BC187" s="1193"/>
      <c r="BD187" s="1193"/>
      <c r="BE187" s="1193"/>
      <c r="BF187" s="1193"/>
      <c r="BG187" s="1193"/>
      <c r="BH187" s="1193"/>
      <c r="BI187" s="1193"/>
      <c r="BJ187" s="1193"/>
      <c r="BK187" s="1193"/>
      <c r="BL187" s="1193"/>
      <c r="BM187" s="1193"/>
      <c r="BN187" s="1193"/>
      <c r="BO187" s="1193"/>
      <c r="BP187" s="1193"/>
      <c r="BQ187" s="1193"/>
      <c r="BR187" s="1193"/>
      <c r="BS187" s="1193"/>
      <c r="BT187" s="1193"/>
      <c r="BU187" s="1193"/>
      <c r="BV187" s="1193"/>
      <c r="BW187" s="1193"/>
      <c r="BX187" s="1193"/>
      <c r="BY187" s="1193"/>
      <c r="BZ187" s="1193"/>
      <c r="CA187" s="1193"/>
      <c r="CB187" s="1193"/>
      <c r="CC187" s="1193"/>
      <c r="CD187" s="1193"/>
      <c r="CE187" s="1193"/>
      <c r="CF187" s="1193"/>
      <c r="CG187" s="1193"/>
      <c r="CH187" s="1193"/>
      <c r="CI187" s="1193"/>
      <c r="CJ187" s="1193"/>
      <c r="CK187" s="1193"/>
      <c r="CL187" s="1193"/>
      <c r="CM187" s="1193"/>
      <c r="CN187" s="1193"/>
      <c r="CO187" s="1193"/>
      <c r="CP187" s="1193"/>
      <c r="CQ187" s="1193"/>
      <c r="CR187" s="1193"/>
      <c r="CS187" s="1193"/>
      <c r="CT187" s="1193"/>
      <c r="CU187" s="1193"/>
      <c r="CV187" s="1193"/>
      <c r="CW187" s="1193"/>
      <c r="CX187" s="1193"/>
      <c r="CY187" s="1193"/>
      <c r="CZ187" s="1193"/>
      <c r="DA187" s="1193"/>
      <c r="DB187" s="1193"/>
      <c r="DC187" s="1193"/>
      <c r="DD187" s="1193"/>
      <c r="DE187" s="1193"/>
      <c r="DF187" s="1193"/>
      <c r="DG187" s="1193"/>
      <c r="DH187" s="1193"/>
      <c r="DI187" s="1193"/>
      <c r="DJ187" s="1193"/>
      <c r="DK187" s="1193"/>
      <c r="DL187" s="1193"/>
      <c r="DM187" s="1193"/>
      <c r="DN187" s="1193"/>
      <c r="DO187" s="1193"/>
      <c r="DP187" s="1193"/>
      <c r="DQ187" s="1193"/>
      <c r="DR187" s="1193"/>
      <c r="DS187" s="1193"/>
      <c r="DT187" s="1193"/>
      <c r="DU187" s="1193"/>
      <c r="DV187" s="1193"/>
      <c r="DW187" s="1193"/>
      <c r="DX187" s="1193"/>
      <c r="DY187" s="1193"/>
      <c r="DZ187" s="1193"/>
      <c r="EA187" s="1193"/>
      <c r="EB187" s="1193"/>
      <c r="EC187" s="1193"/>
      <c r="ED187" s="1193"/>
      <c r="EE187" s="1193"/>
      <c r="EF187" s="1193"/>
      <c r="EG187" s="1193"/>
      <c r="EH187" s="1193"/>
      <c r="EI187" s="1193"/>
      <c r="EJ187" s="1193"/>
      <c r="EK187" s="1193"/>
      <c r="EL187" s="1193"/>
      <c r="EM187" s="1193"/>
      <c r="EN187" s="1193"/>
      <c r="EO187" s="1193"/>
      <c r="EP187" s="1193"/>
      <c r="EQ187" s="1193"/>
      <c r="ER187" s="1193"/>
      <c r="ES187" s="1193"/>
      <c r="ET187" s="1193"/>
      <c r="EU187" s="1193"/>
      <c r="EV187" s="1193"/>
      <c r="EW187" s="1193"/>
      <c r="EX187" s="1193"/>
      <c r="EY187" s="1193"/>
      <c r="EZ187" s="1193"/>
      <c r="FA187" s="1193"/>
      <c r="FB187" s="1193"/>
      <c r="FC187" s="1193"/>
      <c r="FD187" s="1193"/>
      <c r="FE187" s="1193"/>
      <c r="FF187" s="1193"/>
      <c r="FG187" s="1193"/>
      <c r="FH187" s="1193"/>
      <c r="FI187" s="1193"/>
      <c r="FJ187" s="1193"/>
      <c r="FK187" s="1193"/>
      <c r="FL187" s="1193"/>
      <c r="FM187" s="1193"/>
      <c r="FN187" s="1193"/>
      <c r="FO187" s="1193"/>
      <c r="FP187" s="1193"/>
      <c r="FQ187" s="1193"/>
      <c r="FR187" s="1193"/>
      <c r="FS187" s="1193"/>
      <c r="FT187" s="1193"/>
      <c r="FU187" s="1193"/>
      <c r="FV187" s="1193"/>
      <c r="FW187" s="1193"/>
      <c r="FX187" s="1193"/>
      <c r="FY187" s="1193"/>
      <c r="FZ187" s="1193"/>
      <c r="GA187" s="1193"/>
      <c r="GB187" s="1193"/>
      <c r="GC187" s="1193"/>
      <c r="GD187" s="1193"/>
      <c r="GE187" s="1193"/>
      <c r="GF187" s="1193"/>
      <c r="GG187" s="1193"/>
      <c r="GH187" s="1193"/>
      <c r="GI187" s="1193"/>
      <c r="GJ187" s="1193"/>
      <c r="GK187" s="1193"/>
      <c r="GL187" s="1193"/>
      <c r="GM187" s="1193"/>
      <c r="GN187" s="1193"/>
      <c r="GO187" s="1193"/>
      <c r="GP187" s="1193"/>
      <c r="GQ187" s="1193"/>
      <c r="GR187" s="1193"/>
      <c r="GS187" s="1193"/>
      <c r="GT187" s="1193"/>
      <c r="GU187" s="1193"/>
      <c r="GV187" s="1193"/>
      <c r="GW187" s="1193"/>
      <c r="GX187" s="1193"/>
      <c r="GY187" s="1193"/>
      <c r="GZ187" s="1193"/>
      <c r="HA187" s="1193"/>
      <c r="HB187" s="1193"/>
      <c r="HC187" s="1193"/>
      <c r="HD187" s="1193"/>
      <c r="HE187" s="1193"/>
      <c r="HF187" s="1193"/>
      <c r="HG187" s="1193"/>
      <c r="HH187" s="1193"/>
      <c r="HI187" s="1193"/>
      <c r="HJ187" s="1193"/>
      <c r="HK187" s="1193"/>
      <c r="HL187" s="1193"/>
      <c r="HM187" s="1193"/>
      <c r="HN187" s="1193"/>
      <c r="HO187" s="1193"/>
      <c r="HP187" s="1193"/>
      <c r="HQ187" s="1193"/>
      <c r="HR187" s="1193"/>
      <c r="HS187" s="1193"/>
      <c r="HT187" s="1193"/>
      <c r="HU187" s="1193"/>
      <c r="HV187" s="1193"/>
      <c r="HW187" s="1193"/>
      <c r="HX187" s="1193"/>
      <c r="HY187" s="1193"/>
      <c r="HZ187" s="1193"/>
      <c r="IA187" s="1193"/>
      <c r="IB187" s="1193"/>
      <c r="IC187" s="1193"/>
      <c r="ID187" s="1193"/>
      <c r="IE187" s="1193"/>
      <c r="IF187" s="1193"/>
      <c r="IG187" s="1193"/>
      <c r="IH187" s="1193"/>
      <c r="II187" s="1193"/>
      <c r="IJ187" s="1193"/>
      <c r="IK187" s="1193"/>
      <c r="IL187" s="1193"/>
      <c r="IM187" s="1193"/>
      <c r="IN187" s="1193"/>
      <c r="IO187" s="1193"/>
      <c r="IP187" s="1193"/>
      <c r="IQ187" s="1193"/>
      <c r="IR187" s="1193"/>
      <c r="IS187" s="1193"/>
      <c r="IT187" s="1193"/>
      <c r="IU187" s="1193"/>
      <c r="IV187" s="1193"/>
      <c r="IW187" s="1193"/>
      <c r="IX187" s="1193"/>
      <c r="IY187" s="1193"/>
      <c r="IZ187" s="1193"/>
      <c r="JA187" s="1193"/>
      <c r="JB187" s="1193"/>
      <c r="JC187" s="1193"/>
      <c r="JD187" s="1193"/>
      <c r="JE187" s="1193"/>
      <c r="JF187" s="1193"/>
      <c r="JG187" s="1193"/>
      <c r="JH187" s="1193"/>
      <c r="JI187" s="1193"/>
      <c r="JJ187" s="1193"/>
      <c r="JK187" s="1193"/>
      <c r="JL187" s="1193"/>
      <c r="JM187" s="1193"/>
      <c r="JN187" s="1193"/>
      <c r="JO187" s="1193"/>
      <c r="JP187" s="1193"/>
      <c r="JQ187" s="1193"/>
      <c r="JR187" s="1193"/>
      <c r="JS187" s="1193"/>
      <c r="JT187" s="1193"/>
      <c r="JU187" s="1193"/>
      <c r="JV187" s="1193"/>
      <c r="JW187" s="1193"/>
      <c r="JX187" s="1193"/>
      <c r="JY187" s="1193"/>
      <c r="JZ187" s="1193"/>
      <c r="KA187" s="1193"/>
      <c r="KB187" s="1193"/>
      <c r="KC187" s="1193"/>
      <c r="KD187" s="1193"/>
      <c r="KE187" s="1193"/>
      <c r="KF187" s="1193"/>
      <c r="KG187" s="1193"/>
      <c r="KH187" s="1193"/>
      <c r="KI187" s="1193"/>
      <c r="KJ187" s="1193"/>
      <c r="KK187" s="1193"/>
      <c r="KL187" s="1193"/>
      <c r="KM187" s="1193"/>
      <c r="KN187" s="1193"/>
      <c r="KO187" s="1193"/>
      <c r="KP187" s="1193"/>
      <c r="KQ187" s="1193"/>
      <c r="KR187" s="1193"/>
      <c r="KS187" s="1193"/>
      <c r="KT187" s="1193"/>
      <c r="KU187" s="1193"/>
      <c r="KV187" s="1193"/>
      <c r="KW187" s="1193"/>
      <c r="KX187" s="1193"/>
      <c r="KY187" s="1193"/>
      <c r="KZ187" s="1193"/>
      <c r="LA187" s="1193"/>
      <c r="LB187" s="1193"/>
      <c r="LC187" s="1193"/>
      <c r="LD187" s="1193"/>
      <c r="LE187" s="1193"/>
      <c r="LF187" s="1193"/>
      <c r="LG187" s="1193"/>
      <c r="LH187" s="1193"/>
      <c r="LI187" s="1200"/>
      <c r="LJ187" s="1200"/>
      <c r="LK187" s="1200"/>
      <c r="LL187" s="1200"/>
      <c r="LM187" s="1200"/>
      <c r="LN187" s="1200"/>
      <c r="LO187" s="1200"/>
      <c r="LP187" s="1470"/>
    </row>
    <row r="188" s="1015" customFormat="1" ht="47" customHeight="1" spans="1:320">
      <c r="A188" s="1865">
        <v>46040</v>
      </c>
      <c r="B188" s="1232" t="s">
        <v>151</v>
      </c>
      <c r="C188" s="1233" t="s">
        <v>152</v>
      </c>
      <c r="D188" s="1234">
        <v>4500191729</v>
      </c>
      <c r="E188" s="1235" t="s">
        <v>2804</v>
      </c>
      <c r="F188" s="1234" t="s">
        <v>3483</v>
      </c>
      <c r="G188" s="1236" t="s">
        <v>2831</v>
      </c>
      <c r="H188" s="1236" t="s">
        <v>2831</v>
      </c>
      <c r="I188" s="1887" t="s">
        <v>2970</v>
      </c>
      <c r="J188" s="1277">
        <v>5280</v>
      </c>
      <c r="K188" s="1068">
        <v>0</v>
      </c>
      <c r="L188" s="1068">
        <v>96</v>
      </c>
      <c r="M188" s="1068">
        <f t="shared" si="77"/>
        <v>55</v>
      </c>
      <c r="N188" s="1069">
        <v>46087</v>
      </c>
      <c r="O188" s="1069">
        <v>46085</v>
      </c>
      <c r="P188" s="1070"/>
      <c r="Q188" s="1096"/>
      <c r="R188" s="1096"/>
      <c r="S188" s="1096"/>
      <c r="T188" s="1314"/>
      <c r="U188" s="1314"/>
      <c r="V188" s="1098">
        <v>46041</v>
      </c>
      <c r="W188" s="1099" t="s">
        <v>88</v>
      </c>
      <c r="X188" s="1098" t="s">
        <v>3484</v>
      </c>
      <c r="Y188" s="1099"/>
      <c r="Z188" s="1099"/>
      <c r="AA188" s="1132" t="s">
        <v>3485</v>
      </c>
      <c r="AB188" s="1127" t="s">
        <v>855</v>
      </c>
      <c r="AC188" s="1383">
        <v>0.9974</v>
      </c>
      <c r="AD188" s="1936">
        <f t="shared" si="91"/>
        <v>5266.272</v>
      </c>
      <c r="AE188" s="1130"/>
      <c r="AF188" s="1131" t="s">
        <v>81</v>
      </c>
      <c r="AG188" s="1131"/>
      <c r="AH188" s="2097">
        <f t="shared" si="94"/>
        <v>5280</v>
      </c>
      <c r="AI188" s="2097"/>
      <c r="AJ188" s="2097"/>
      <c r="AK188" s="2097">
        <f t="shared" si="95"/>
        <v>220</v>
      </c>
      <c r="AL188" s="2097"/>
      <c r="AM188" s="2097"/>
      <c r="AN188" s="2097"/>
      <c r="AO188" s="2097" t="s">
        <v>63</v>
      </c>
      <c r="AP188" s="2097">
        <f t="shared" si="96"/>
        <v>5280</v>
      </c>
      <c r="AQ188" s="1152"/>
      <c r="AR188" s="1178">
        <f t="shared" si="97"/>
        <v>880</v>
      </c>
      <c r="AS188" s="1178">
        <f t="shared" si="98"/>
        <v>880</v>
      </c>
      <c r="AT188" s="1178">
        <f t="shared" si="99"/>
        <v>880</v>
      </c>
      <c r="AU188" s="1178">
        <f t="shared" si="100"/>
        <v>880</v>
      </c>
      <c r="AV188" s="1178">
        <f t="shared" si="101"/>
        <v>880</v>
      </c>
      <c r="AW188" s="1178">
        <f t="shared" si="102"/>
        <v>880</v>
      </c>
      <c r="AX188" s="1178"/>
      <c r="AY188" s="1178">
        <f t="shared" si="92"/>
        <v>843.333333333333</v>
      </c>
      <c r="AZ188" s="1178">
        <f t="shared" si="93"/>
        <v>36.6666666666667</v>
      </c>
      <c r="BA188" s="1298"/>
      <c r="BB188" s="1458"/>
      <c r="BC188" s="1459"/>
      <c r="BD188" s="1459"/>
      <c r="BE188" s="1459"/>
      <c r="BF188" s="1459"/>
      <c r="BG188" s="1459"/>
      <c r="BH188" s="1459"/>
      <c r="BI188" s="1459"/>
      <c r="BJ188" s="1459"/>
      <c r="BK188" s="1459"/>
      <c r="BL188" s="1459"/>
      <c r="BM188" s="1459"/>
      <c r="BN188" s="1459"/>
      <c r="BO188" s="1459"/>
      <c r="BP188" s="1459"/>
      <c r="BQ188" s="1459"/>
      <c r="BR188" s="1459"/>
      <c r="BS188" s="1459"/>
      <c r="BT188" s="1459"/>
      <c r="BU188" s="1459"/>
      <c r="BV188" s="1459"/>
      <c r="BW188" s="1459"/>
      <c r="BX188" s="1459"/>
      <c r="BY188" s="1459"/>
      <c r="BZ188" s="1459"/>
      <c r="CA188" s="1459"/>
      <c r="CB188" s="1459"/>
      <c r="CC188" s="1459"/>
      <c r="CD188" s="1459"/>
      <c r="CE188" s="1459"/>
      <c r="CF188" s="1459"/>
      <c r="CG188" s="1459"/>
      <c r="CH188" s="1459"/>
      <c r="CI188" s="1459"/>
      <c r="CJ188" s="1459"/>
      <c r="CK188" s="1459"/>
      <c r="CL188" s="1459"/>
      <c r="CM188" s="1459"/>
      <c r="CN188" s="1459"/>
      <c r="CO188" s="1459"/>
      <c r="CP188" s="1459"/>
      <c r="CQ188" s="1459"/>
      <c r="CR188" s="1459"/>
      <c r="CS188" s="1459"/>
      <c r="CT188" s="1459"/>
      <c r="CU188" s="1459"/>
      <c r="CV188" s="1459"/>
      <c r="CW188" s="1459"/>
      <c r="CX188" s="1459"/>
      <c r="CY188" s="1459"/>
      <c r="CZ188" s="1459"/>
      <c r="DA188" s="1459"/>
      <c r="DB188" s="1459"/>
      <c r="DC188" s="1459"/>
      <c r="DD188" s="1459"/>
      <c r="DE188" s="1459"/>
      <c r="DF188" s="1459"/>
      <c r="DG188" s="1459"/>
      <c r="DH188" s="1459"/>
      <c r="DI188" s="1459"/>
      <c r="DJ188" s="1459"/>
      <c r="DK188" s="1459"/>
      <c r="DL188" s="1459"/>
      <c r="DM188" s="1459"/>
      <c r="DN188" s="1459"/>
      <c r="DO188" s="1459"/>
      <c r="DP188" s="1459"/>
      <c r="DQ188" s="1459"/>
      <c r="DR188" s="1459"/>
      <c r="DS188" s="1459"/>
      <c r="DT188" s="1459"/>
      <c r="DU188" s="1459"/>
      <c r="DV188" s="1459"/>
      <c r="DW188" s="1459"/>
      <c r="DX188" s="1459"/>
      <c r="DY188" s="1459"/>
      <c r="DZ188" s="1459"/>
      <c r="EA188" s="1459"/>
      <c r="EB188" s="1459"/>
      <c r="EC188" s="1459"/>
      <c r="ED188" s="1459"/>
      <c r="EE188" s="1459"/>
      <c r="EF188" s="1459"/>
      <c r="EG188" s="1459"/>
      <c r="EH188" s="1459"/>
      <c r="EI188" s="1459"/>
      <c r="EJ188" s="1459"/>
      <c r="EK188" s="1459"/>
      <c r="EL188" s="1459"/>
      <c r="EM188" s="1459"/>
      <c r="EN188" s="1459"/>
      <c r="EO188" s="1459"/>
      <c r="EP188" s="1459"/>
      <c r="EQ188" s="1459"/>
      <c r="ER188" s="1459"/>
      <c r="ES188" s="1459"/>
      <c r="ET188" s="1459"/>
      <c r="EU188" s="1459"/>
      <c r="EV188" s="1459"/>
      <c r="EW188" s="1459"/>
      <c r="EX188" s="1459"/>
      <c r="EY188" s="1459"/>
      <c r="EZ188" s="1459"/>
      <c r="FA188" s="1459"/>
      <c r="FB188" s="1459"/>
      <c r="FC188" s="1459"/>
      <c r="FD188" s="1459"/>
      <c r="FE188" s="1459"/>
      <c r="FF188" s="1459"/>
      <c r="FG188" s="1459"/>
      <c r="FH188" s="1459"/>
      <c r="FI188" s="1459"/>
      <c r="FJ188" s="1459"/>
      <c r="FK188" s="1459"/>
      <c r="FL188" s="1459"/>
      <c r="FM188" s="1459"/>
      <c r="FN188" s="1459"/>
      <c r="FO188" s="1459"/>
      <c r="FP188" s="1459"/>
      <c r="FQ188" s="1459"/>
      <c r="FR188" s="1459"/>
      <c r="FS188" s="1459"/>
      <c r="FT188" s="1459"/>
      <c r="FU188" s="1459"/>
      <c r="FV188" s="1459"/>
      <c r="FW188" s="1459"/>
      <c r="FX188" s="1459"/>
      <c r="FY188" s="1459"/>
      <c r="FZ188" s="1459"/>
      <c r="GA188" s="1459"/>
      <c r="GB188" s="1459"/>
      <c r="GC188" s="1459"/>
      <c r="GD188" s="1459"/>
      <c r="GE188" s="1459"/>
      <c r="GF188" s="1459"/>
      <c r="GG188" s="1459"/>
      <c r="GH188" s="1459"/>
      <c r="GI188" s="1459"/>
      <c r="GJ188" s="1459"/>
      <c r="GK188" s="1459"/>
      <c r="GL188" s="1459"/>
      <c r="GM188" s="1459"/>
      <c r="GN188" s="1459"/>
      <c r="GO188" s="1459"/>
      <c r="GP188" s="1459"/>
      <c r="GQ188" s="1459"/>
      <c r="GR188" s="1459"/>
      <c r="GS188" s="1459"/>
      <c r="GT188" s="1459"/>
      <c r="GU188" s="1459"/>
      <c r="GV188" s="1459"/>
      <c r="GW188" s="1459"/>
      <c r="GX188" s="1459"/>
      <c r="GY188" s="1459"/>
      <c r="GZ188" s="1459"/>
      <c r="HA188" s="1459"/>
      <c r="HB188" s="1459"/>
      <c r="HC188" s="1459"/>
      <c r="HD188" s="1459"/>
      <c r="HE188" s="1459"/>
      <c r="HF188" s="1459"/>
      <c r="HG188" s="1459"/>
      <c r="HH188" s="1459"/>
      <c r="HI188" s="1459"/>
      <c r="HJ188" s="1459"/>
      <c r="HK188" s="1459"/>
      <c r="HL188" s="1459"/>
      <c r="HM188" s="1459"/>
      <c r="HN188" s="1459"/>
      <c r="HO188" s="1459"/>
      <c r="HP188" s="1459"/>
      <c r="HQ188" s="1459"/>
      <c r="HR188" s="1459"/>
      <c r="HS188" s="1459"/>
      <c r="HT188" s="1459"/>
      <c r="HU188" s="1459"/>
      <c r="HV188" s="1459"/>
      <c r="HW188" s="1459"/>
      <c r="HX188" s="1459"/>
      <c r="HY188" s="1459"/>
      <c r="HZ188" s="1459"/>
      <c r="IA188" s="1459"/>
      <c r="IB188" s="1459"/>
      <c r="IC188" s="1459"/>
      <c r="ID188" s="1459"/>
      <c r="IE188" s="1459"/>
      <c r="IF188" s="1459"/>
      <c r="IG188" s="1459"/>
      <c r="IH188" s="1459"/>
      <c r="II188" s="1459"/>
      <c r="IJ188" s="1459"/>
      <c r="IK188" s="1459"/>
      <c r="IL188" s="1459"/>
      <c r="IM188" s="1459"/>
      <c r="IN188" s="1459"/>
      <c r="IO188" s="1459"/>
      <c r="IP188" s="1459"/>
      <c r="IQ188" s="1459"/>
      <c r="IR188" s="1459"/>
      <c r="IS188" s="1459"/>
      <c r="IT188" s="1459"/>
      <c r="IU188" s="1459"/>
      <c r="IV188" s="1459"/>
      <c r="IW188" s="1459"/>
      <c r="IX188" s="1459"/>
      <c r="IY188" s="1459"/>
      <c r="IZ188" s="1459"/>
      <c r="JA188" s="1459"/>
      <c r="JB188" s="1459"/>
      <c r="JC188" s="1459"/>
      <c r="JD188" s="1459"/>
      <c r="JE188" s="1459"/>
      <c r="JF188" s="1459"/>
      <c r="JG188" s="1459"/>
      <c r="JH188" s="1459"/>
      <c r="JI188" s="1459"/>
      <c r="JJ188" s="1459"/>
      <c r="JK188" s="1459"/>
      <c r="JL188" s="1459"/>
      <c r="JM188" s="1459"/>
      <c r="JN188" s="1459"/>
      <c r="JO188" s="1459"/>
      <c r="JP188" s="1459"/>
      <c r="JQ188" s="1459"/>
      <c r="JR188" s="1459"/>
      <c r="JS188" s="1459"/>
      <c r="JT188" s="1459"/>
      <c r="JU188" s="1459"/>
      <c r="JV188" s="1459"/>
      <c r="JW188" s="1459"/>
      <c r="JX188" s="1459"/>
      <c r="JY188" s="1459"/>
      <c r="JZ188" s="1459"/>
      <c r="KA188" s="1459"/>
      <c r="KB188" s="1459"/>
      <c r="KC188" s="1459"/>
      <c r="KD188" s="1459"/>
      <c r="KE188" s="1459"/>
      <c r="KF188" s="1459"/>
      <c r="KG188" s="1459"/>
      <c r="KH188" s="1459"/>
      <c r="KI188" s="1459"/>
      <c r="KJ188" s="1459"/>
      <c r="KK188" s="1459"/>
      <c r="KL188" s="1459"/>
      <c r="KM188" s="1459"/>
      <c r="KN188" s="1459"/>
      <c r="KO188" s="1459"/>
      <c r="KP188" s="1459"/>
      <c r="KQ188" s="1459"/>
      <c r="KR188" s="1459"/>
      <c r="KS188" s="1459"/>
      <c r="KT188" s="1459"/>
      <c r="KU188" s="1459"/>
      <c r="KV188" s="1459"/>
      <c r="KW188" s="1459"/>
      <c r="KX188" s="1459"/>
      <c r="KY188" s="1459"/>
      <c r="KZ188" s="1459"/>
      <c r="LA188" s="1459"/>
      <c r="LB188" s="1459"/>
      <c r="LC188" s="1459"/>
      <c r="LD188" s="1459"/>
      <c r="LE188" s="1459"/>
      <c r="LF188" s="1459"/>
      <c r="LG188" s="1459"/>
      <c r="LH188" s="1459"/>
    </row>
    <row r="189" s="1223" customFormat="1" ht="47" customHeight="1" spans="1:328">
      <c r="A189" s="1966">
        <v>46031</v>
      </c>
      <c r="B189" s="1867" t="s">
        <v>1432</v>
      </c>
      <c r="C189" s="1868" t="s">
        <v>98</v>
      </c>
      <c r="D189" s="1869">
        <v>4500191055</v>
      </c>
      <c r="E189" s="1870" t="s">
        <v>3486</v>
      </c>
      <c r="F189" s="1869" t="s">
        <v>3487</v>
      </c>
      <c r="G189" s="1967" t="s">
        <v>2895</v>
      </c>
      <c r="H189" s="1967" t="s">
        <v>2895</v>
      </c>
      <c r="I189" s="1334" t="s">
        <v>2926</v>
      </c>
      <c r="J189" s="1890">
        <v>5280</v>
      </c>
      <c r="K189" s="1883">
        <v>0</v>
      </c>
      <c r="L189" s="1883">
        <v>24</v>
      </c>
      <c r="M189" s="1883">
        <f t="shared" si="77"/>
        <v>220</v>
      </c>
      <c r="N189" s="2209">
        <v>46090</v>
      </c>
      <c r="O189" s="2209">
        <v>46088</v>
      </c>
      <c r="P189" s="1884"/>
      <c r="Q189" s="1908"/>
      <c r="R189" s="1908"/>
      <c r="S189" s="1908" t="s">
        <v>829</v>
      </c>
      <c r="T189" s="1918"/>
      <c r="U189" s="1918" t="s">
        <v>111</v>
      </c>
      <c r="V189" s="1335">
        <v>46038</v>
      </c>
      <c r="W189" s="1336" t="s">
        <v>88</v>
      </c>
      <c r="X189" s="1336" t="s">
        <v>88</v>
      </c>
      <c r="Y189" s="1336"/>
      <c r="Z189" s="1336"/>
      <c r="AA189" s="1939" t="s">
        <v>3488</v>
      </c>
      <c r="AB189" s="1938" t="s">
        <v>550</v>
      </c>
      <c r="AC189" s="2217">
        <v>0.6047</v>
      </c>
      <c r="AD189" s="2218">
        <f t="shared" si="91"/>
        <v>3192.816</v>
      </c>
      <c r="AE189" s="1369"/>
      <c r="AF189" s="1950" t="s">
        <v>81</v>
      </c>
      <c r="AG189" s="1950"/>
      <c r="AH189" s="1951">
        <f t="shared" ref="AH189:AH197" si="103">J189</f>
        <v>5280</v>
      </c>
      <c r="AI189" s="1951"/>
      <c r="AJ189" s="1951"/>
      <c r="AK189" s="1951">
        <f t="shared" ref="AK189:AK197" si="104">J189/24</f>
        <v>220</v>
      </c>
      <c r="AL189" s="1951"/>
      <c r="AM189" s="1951"/>
      <c r="AN189" s="1951"/>
      <c r="AO189" s="1951" t="s">
        <v>63</v>
      </c>
      <c r="AP189" s="1951">
        <f t="shared" ref="AP189:AP197" si="105">J189</f>
        <v>5280</v>
      </c>
      <c r="AQ189" s="1405"/>
      <c r="AR189" s="1447">
        <f t="shared" si="97"/>
        <v>880</v>
      </c>
      <c r="AS189" s="1447">
        <f t="shared" si="98"/>
        <v>880</v>
      </c>
      <c r="AT189" s="1447">
        <f t="shared" si="99"/>
        <v>880</v>
      </c>
      <c r="AU189" s="1447">
        <f t="shared" si="100"/>
        <v>880</v>
      </c>
      <c r="AV189" s="1447">
        <f t="shared" si="101"/>
        <v>880</v>
      </c>
      <c r="AW189" s="1447">
        <f t="shared" si="102"/>
        <v>880</v>
      </c>
      <c r="AX189" s="1447"/>
      <c r="AY189" s="1447">
        <f t="shared" si="92"/>
        <v>843.333333333333</v>
      </c>
      <c r="AZ189" s="1447">
        <f t="shared" si="93"/>
        <v>36.6666666666667</v>
      </c>
      <c r="BA189" s="1030"/>
      <c r="BB189" s="1013"/>
      <c r="BC189" s="1193"/>
      <c r="BD189" s="1193"/>
      <c r="BE189" s="1193"/>
      <c r="BF189" s="1193"/>
      <c r="BG189" s="1193"/>
      <c r="BH189" s="1193"/>
      <c r="BI189" s="1193"/>
      <c r="BJ189" s="1193"/>
      <c r="BK189" s="1193"/>
      <c r="BL189" s="1193"/>
      <c r="BM189" s="1193"/>
      <c r="BN189" s="1193"/>
      <c r="BO189" s="1193"/>
      <c r="BP189" s="1193"/>
      <c r="BQ189" s="1193"/>
      <c r="BR189" s="1193"/>
      <c r="BS189" s="1193"/>
      <c r="BT189" s="1193"/>
      <c r="BU189" s="1193"/>
      <c r="BV189" s="1193"/>
      <c r="BW189" s="1193"/>
      <c r="BX189" s="1193"/>
      <c r="BY189" s="1193"/>
      <c r="BZ189" s="1193"/>
      <c r="CA189" s="1193"/>
      <c r="CB189" s="1193"/>
      <c r="CC189" s="1193"/>
      <c r="CD189" s="1193"/>
      <c r="CE189" s="1193"/>
      <c r="CF189" s="1193"/>
      <c r="CG189" s="1193"/>
      <c r="CH189" s="1193"/>
      <c r="CI189" s="1193"/>
      <c r="CJ189" s="1193"/>
      <c r="CK189" s="1193"/>
      <c r="CL189" s="1193"/>
      <c r="CM189" s="1193"/>
      <c r="CN189" s="1193"/>
      <c r="CO189" s="1193"/>
      <c r="CP189" s="1193"/>
      <c r="CQ189" s="1193"/>
      <c r="CR189" s="1193"/>
      <c r="CS189" s="1193"/>
      <c r="CT189" s="1193"/>
      <c r="CU189" s="1193"/>
      <c r="CV189" s="1193"/>
      <c r="CW189" s="1193"/>
      <c r="CX189" s="1193"/>
      <c r="CY189" s="1193"/>
      <c r="CZ189" s="1193"/>
      <c r="DA189" s="1193"/>
      <c r="DB189" s="1193"/>
      <c r="DC189" s="1193"/>
      <c r="DD189" s="1193"/>
      <c r="DE189" s="1193"/>
      <c r="DF189" s="1193"/>
      <c r="DG189" s="1193"/>
      <c r="DH189" s="1193"/>
      <c r="DI189" s="1193"/>
      <c r="DJ189" s="1193"/>
      <c r="DK189" s="1193"/>
      <c r="DL189" s="1193"/>
      <c r="DM189" s="1193"/>
      <c r="DN189" s="1193"/>
      <c r="DO189" s="1193"/>
      <c r="DP189" s="1193"/>
      <c r="DQ189" s="1193"/>
      <c r="DR189" s="1193"/>
      <c r="DS189" s="1193"/>
      <c r="DT189" s="1193"/>
      <c r="DU189" s="1193"/>
      <c r="DV189" s="1193"/>
      <c r="DW189" s="1193"/>
      <c r="DX189" s="1193"/>
      <c r="DY189" s="1193"/>
      <c r="DZ189" s="1193"/>
      <c r="EA189" s="1193"/>
      <c r="EB189" s="1193"/>
      <c r="EC189" s="1193"/>
      <c r="ED189" s="1193"/>
      <c r="EE189" s="1193"/>
      <c r="EF189" s="1193"/>
      <c r="EG189" s="1193"/>
      <c r="EH189" s="1193"/>
      <c r="EI189" s="1193"/>
      <c r="EJ189" s="1193"/>
      <c r="EK189" s="1193"/>
      <c r="EL189" s="1193"/>
      <c r="EM189" s="1193"/>
      <c r="EN189" s="1193"/>
      <c r="EO189" s="1193"/>
      <c r="EP189" s="1193"/>
      <c r="EQ189" s="1193"/>
      <c r="ER189" s="1193"/>
      <c r="ES189" s="1193"/>
      <c r="ET189" s="1193"/>
      <c r="EU189" s="1193"/>
      <c r="EV189" s="1193"/>
      <c r="EW189" s="1193"/>
      <c r="EX189" s="1193"/>
      <c r="EY189" s="1193"/>
      <c r="EZ189" s="1193"/>
      <c r="FA189" s="1193"/>
      <c r="FB189" s="1193"/>
      <c r="FC189" s="1193"/>
      <c r="FD189" s="1193"/>
      <c r="FE189" s="1193"/>
      <c r="FF189" s="1193"/>
      <c r="FG189" s="1193"/>
      <c r="FH189" s="1193"/>
      <c r="FI189" s="1193"/>
      <c r="FJ189" s="1193"/>
      <c r="FK189" s="1193"/>
      <c r="FL189" s="1193"/>
      <c r="FM189" s="1193"/>
      <c r="FN189" s="1193"/>
      <c r="FO189" s="1193"/>
      <c r="FP189" s="1193"/>
      <c r="FQ189" s="1193"/>
      <c r="FR189" s="1193"/>
      <c r="FS189" s="1193"/>
      <c r="FT189" s="1193"/>
      <c r="FU189" s="1193"/>
      <c r="FV189" s="1193"/>
      <c r="FW189" s="1193"/>
      <c r="FX189" s="1193"/>
      <c r="FY189" s="1193"/>
      <c r="FZ189" s="1193"/>
      <c r="GA189" s="1193"/>
      <c r="GB189" s="1193"/>
      <c r="GC189" s="1193"/>
      <c r="GD189" s="1193"/>
      <c r="GE189" s="1193"/>
      <c r="GF189" s="1193"/>
      <c r="GG189" s="1193"/>
      <c r="GH189" s="1193"/>
      <c r="GI189" s="1193"/>
      <c r="GJ189" s="1193"/>
      <c r="GK189" s="1193"/>
      <c r="GL189" s="1193"/>
      <c r="GM189" s="1193"/>
      <c r="GN189" s="1193"/>
      <c r="GO189" s="1193"/>
      <c r="GP189" s="1193"/>
      <c r="GQ189" s="1193"/>
      <c r="GR189" s="1193"/>
      <c r="GS189" s="1193"/>
      <c r="GT189" s="1193"/>
      <c r="GU189" s="1193"/>
      <c r="GV189" s="1193"/>
      <c r="GW189" s="1193"/>
      <c r="GX189" s="1193"/>
      <c r="GY189" s="1193"/>
      <c r="GZ189" s="1193"/>
      <c r="HA189" s="1193"/>
      <c r="HB189" s="1193"/>
      <c r="HC189" s="1193"/>
      <c r="HD189" s="1193"/>
      <c r="HE189" s="1193"/>
      <c r="HF189" s="1193"/>
      <c r="HG189" s="1193"/>
      <c r="HH189" s="1193"/>
      <c r="HI189" s="1193"/>
      <c r="HJ189" s="1193"/>
      <c r="HK189" s="1193"/>
      <c r="HL189" s="1193"/>
      <c r="HM189" s="1193"/>
      <c r="HN189" s="1193"/>
      <c r="HO189" s="1193"/>
      <c r="HP189" s="1193"/>
      <c r="HQ189" s="1193"/>
      <c r="HR189" s="1193"/>
      <c r="HS189" s="1193"/>
      <c r="HT189" s="1193"/>
      <c r="HU189" s="1193"/>
      <c r="HV189" s="1193"/>
      <c r="HW189" s="1193"/>
      <c r="HX189" s="1193"/>
      <c r="HY189" s="1193"/>
      <c r="HZ189" s="1193"/>
      <c r="IA189" s="1193"/>
      <c r="IB189" s="1193"/>
      <c r="IC189" s="1193"/>
      <c r="ID189" s="1193"/>
      <c r="IE189" s="1193"/>
      <c r="IF189" s="1193"/>
      <c r="IG189" s="1193"/>
      <c r="IH189" s="1193"/>
      <c r="II189" s="1193"/>
      <c r="IJ189" s="1193"/>
      <c r="IK189" s="1193"/>
      <c r="IL189" s="1193"/>
      <c r="IM189" s="1193"/>
      <c r="IN189" s="1193"/>
      <c r="IO189" s="1193"/>
      <c r="IP189" s="1193"/>
      <c r="IQ189" s="1193"/>
      <c r="IR189" s="1193"/>
      <c r="IS189" s="1193"/>
      <c r="IT189" s="1193"/>
      <c r="IU189" s="1193"/>
      <c r="IV189" s="1193"/>
      <c r="IW189" s="1193"/>
      <c r="IX189" s="1193"/>
      <c r="IY189" s="1193"/>
      <c r="IZ189" s="1193"/>
      <c r="JA189" s="1193"/>
      <c r="JB189" s="1193"/>
      <c r="JC189" s="1193"/>
      <c r="JD189" s="1193"/>
      <c r="JE189" s="1193"/>
      <c r="JF189" s="1193"/>
      <c r="JG189" s="1193"/>
      <c r="JH189" s="1193"/>
      <c r="JI189" s="1193"/>
      <c r="JJ189" s="1193"/>
      <c r="JK189" s="1193"/>
      <c r="JL189" s="1193"/>
      <c r="JM189" s="1193"/>
      <c r="JN189" s="1193"/>
      <c r="JO189" s="1193"/>
      <c r="JP189" s="1193"/>
      <c r="JQ189" s="1193"/>
      <c r="JR189" s="1193"/>
      <c r="JS189" s="1193"/>
      <c r="JT189" s="1193"/>
      <c r="JU189" s="1193"/>
      <c r="JV189" s="1193"/>
      <c r="JW189" s="1193"/>
      <c r="JX189" s="1193"/>
      <c r="JY189" s="1193"/>
      <c r="JZ189" s="1193"/>
      <c r="KA189" s="1193"/>
      <c r="KB189" s="1193"/>
      <c r="KC189" s="1193"/>
      <c r="KD189" s="1193"/>
      <c r="KE189" s="1193"/>
      <c r="KF189" s="1193"/>
      <c r="KG189" s="1193"/>
      <c r="KH189" s="1193"/>
      <c r="KI189" s="1193"/>
      <c r="KJ189" s="1193"/>
      <c r="KK189" s="1193"/>
      <c r="KL189" s="1193"/>
      <c r="KM189" s="1193"/>
      <c r="KN189" s="1193"/>
      <c r="KO189" s="1193"/>
      <c r="KP189" s="1193"/>
      <c r="KQ189" s="1193"/>
      <c r="KR189" s="1193"/>
      <c r="KS189" s="1193"/>
      <c r="KT189" s="1193"/>
      <c r="KU189" s="1193"/>
      <c r="KV189" s="1193"/>
      <c r="KW189" s="1193"/>
      <c r="KX189" s="1193"/>
      <c r="KY189" s="1193"/>
      <c r="KZ189" s="1193"/>
      <c r="LA189" s="1193"/>
      <c r="LB189" s="1193"/>
      <c r="LC189" s="1193"/>
      <c r="LD189" s="1193"/>
      <c r="LE189" s="1193"/>
      <c r="LF189" s="1193"/>
      <c r="LG189" s="1193"/>
      <c r="LH189" s="1193"/>
      <c r="LI189" s="1200"/>
      <c r="LJ189" s="1200"/>
      <c r="LK189" s="1200"/>
      <c r="LL189" s="1200"/>
      <c r="LM189" s="1200"/>
      <c r="LN189" s="1200"/>
      <c r="LO189" s="1200"/>
      <c r="LP189" s="1472"/>
    </row>
    <row r="190" s="1223" customFormat="1" ht="47" customHeight="1" spans="1:328">
      <c r="A190" s="1864">
        <v>46031</v>
      </c>
      <c r="B190" s="1044" t="s">
        <v>1432</v>
      </c>
      <c r="C190" s="1045" t="s">
        <v>98</v>
      </c>
      <c r="D190" s="1046">
        <v>4500191070</v>
      </c>
      <c r="E190" s="1047">
        <v>4354321876</v>
      </c>
      <c r="F190" s="1046" t="s">
        <v>3489</v>
      </c>
      <c r="G190" s="1236" t="s">
        <v>2895</v>
      </c>
      <c r="H190" s="1236" t="s">
        <v>2895</v>
      </c>
      <c r="I190" s="1887" t="s">
        <v>2926</v>
      </c>
      <c r="J190" s="1277">
        <v>4320</v>
      </c>
      <c r="K190" s="1068">
        <v>0</v>
      </c>
      <c r="L190" s="1068">
        <v>24</v>
      </c>
      <c r="M190" s="1068">
        <f t="shared" si="77"/>
        <v>180</v>
      </c>
      <c r="N190" s="1069">
        <v>46090</v>
      </c>
      <c r="O190" s="1069">
        <v>46088</v>
      </c>
      <c r="P190" s="1070"/>
      <c r="Q190" s="1096"/>
      <c r="R190" s="1096"/>
      <c r="S190" s="1096" t="s">
        <v>829</v>
      </c>
      <c r="T190" s="1314"/>
      <c r="U190" s="1314" t="s">
        <v>111</v>
      </c>
      <c r="V190" s="1098">
        <v>46038</v>
      </c>
      <c r="W190" s="1099" t="s">
        <v>88</v>
      </c>
      <c r="X190" s="1099" t="s">
        <v>88</v>
      </c>
      <c r="Y190" s="1099"/>
      <c r="Z190" s="1099"/>
      <c r="AA190" s="1126" t="s">
        <v>3488</v>
      </c>
      <c r="AB190" s="1127" t="s">
        <v>550</v>
      </c>
      <c r="AC190" s="1383">
        <v>0.6047</v>
      </c>
      <c r="AD190" s="1936">
        <f t="shared" si="91"/>
        <v>2612.304</v>
      </c>
      <c r="AE190" s="1369"/>
      <c r="AF190" s="1131" t="s">
        <v>81</v>
      </c>
      <c r="AG190" s="1131"/>
      <c r="AH190" s="1152">
        <f t="shared" si="103"/>
        <v>4320</v>
      </c>
      <c r="AI190" s="1152"/>
      <c r="AJ190" s="1152"/>
      <c r="AK190" s="1152">
        <f t="shared" si="104"/>
        <v>180</v>
      </c>
      <c r="AL190" s="1152"/>
      <c r="AM190" s="1152"/>
      <c r="AN190" s="1152"/>
      <c r="AO190" s="1152" t="s">
        <v>63</v>
      </c>
      <c r="AP190" s="1152">
        <f t="shared" si="105"/>
        <v>4320</v>
      </c>
      <c r="AQ190" s="1405"/>
      <c r="AR190" s="1178">
        <f t="shared" si="97"/>
        <v>720</v>
      </c>
      <c r="AS190" s="1178">
        <f t="shared" si="98"/>
        <v>720</v>
      </c>
      <c r="AT190" s="1178">
        <f t="shared" si="99"/>
        <v>720</v>
      </c>
      <c r="AU190" s="1178">
        <f t="shared" si="100"/>
        <v>720</v>
      </c>
      <c r="AV190" s="1178">
        <f t="shared" si="101"/>
        <v>720</v>
      </c>
      <c r="AW190" s="1178">
        <f t="shared" si="102"/>
        <v>720</v>
      </c>
      <c r="AX190" s="1178"/>
      <c r="AY190" s="1178">
        <f t="shared" si="92"/>
        <v>690</v>
      </c>
      <c r="AZ190" s="1178">
        <f t="shared" si="93"/>
        <v>30</v>
      </c>
      <c r="BA190" s="1030"/>
      <c r="BB190" s="1013"/>
      <c r="BC190" s="1193"/>
      <c r="BD190" s="1193"/>
      <c r="BE190" s="1193"/>
      <c r="BF190" s="1193"/>
      <c r="BG190" s="1193"/>
      <c r="BH190" s="1193"/>
      <c r="BI190" s="1193"/>
      <c r="BJ190" s="1193"/>
      <c r="BK190" s="1193"/>
      <c r="BL190" s="1193"/>
      <c r="BM190" s="1193"/>
      <c r="BN190" s="1193"/>
      <c r="BO190" s="1193"/>
      <c r="BP190" s="1193"/>
      <c r="BQ190" s="1193"/>
      <c r="BR190" s="1193"/>
      <c r="BS190" s="1193"/>
      <c r="BT190" s="1193"/>
      <c r="BU190" s="1193"/>
      <c r="BV190" s="1193"/>
      <c r="BW190" s="1193"/>
      <c r="BX190" s="1193"/>
      <c r="BY190" s="1193"/>
      <c r="BZ190" s="1193"/>
      <c r="CA190" s="1193"/>
      <c r="CB190" s="1193"/>
      <c r="CC190" s="1193"/>
      <c r="CD190" s="1193"/>
      <c r="CE190" s="1193"/>
      <c r="CF190" s="1193"/>
      <c r="CG190" s="1193"/>
      <c r="CH190" s="1193"/>
      <c r="CI190" s="1193"/>
      <c r="CJ190" s="1193"/>
      <c r="CK190" s="1193"/>
      <c r="CL190" s="1193"/>
      <c r="CM190" s="1193"/>
      <c r="CN190" s="1193"/>
      <c r="CO190" s="1193"/>
      <c r="CP190" s="1193"/>
      <c r="CQ190" s="1193"/>
      <c r="CR190" s="1193"/>
      <c r="CS190" s="1193"/>
      <c r="CT190" s="1193"/>
      <c r="CU190" s="1193"/>
      <c r="CV190" s="1193"/>
      <c r="CW190" s="1193"/>
      <c r="CX190" s="1193"/>
      <c r="CY190" s="1193"/>
      <c r="CZ190" s="1193"/>
      <c r="DA190" s="1193"/>
      <c r="DB190" s="1193"/>
      <c r="DC190" s="1193"/>
      <c r="DD190" s="1193"/>
      <c r="DE190" s="1193"/>
      <c r="DF190" s="1193"/>
      <c r="DG190" s="1193"/>
      <c r="DH190" s="1193"/>
      <c r="DI190" s="1193"/>
      <c r="DJ190" s="1193"/>
      <c r="DK190" s="1193"/>
      <c r="DL190" s="1193"/>
      <c r="DM190" s="1193"/>
      <c r="DN190" s="1193"/>
      <c r="DO190" s="1193"/>
      <c r="DP190" s="1193"/>
      <c r="DQ190" s="1193"/>
      <c r="DR190" s="1193"/>
      <c r="DS190" s="1193"/>
      <c r="DT190" s="1193"/>
      <c r="DU190" s="1193"/>
      <c r="DV190" s="1193"/>
      <c r="DW190" s="1193"/>
      <c r="DX190" s="1193"/>
      <c r="DY190" s="1193"/>
      <c r="DZ190" s="1193"/>
      <c r="EA190" s="1193"/>
      <c r="EB190" s="1193"/>
      <c r="EC190" s="1193"/>
      <c r="ED190" s="1193"/>
      <c r="EE190" s="1193"/>
      <c r="EF190" s="1193"/>
      <c r="EG190" s="1193"/>
      <c r="EH190" s="1193"/>
      <c r="EI190" s="1193"/>
      <c r="EJ190" s="1193"/>
      <c r="EK190" s="1193"/>
      <c r="EL190" s="1193"/>
      <c r="EM190" s="1193"/>
      <c r="EN190" s="1193"/>
      <c r="EO190" s="1193"/>
      <c r="EP190" s="1193"/>
      <c r="EQ190" s="1193"/>
      <c r="ER190" s="1193"/>
      <c r="ES190" s="1193"/>
      <c r="ET190" s="1193"/>
      <c r="EU190" s="1193"/>
      <c r="EV190" s="1193"/>
      <c r="EW190" s="1193"/>
      <c r="EX190" s="1193"/>
      <c r="EY190" s="1193"/>
      <c r="EZ190" s="1193"/>
      <c r="FA190" s="1193"/>
      <c r="FB190" s="1193"/>
      <c r="FC190" s="1193"/>
      <c r="FD190" s="1193"/>
      <c r="FE190" s="1193"/>
      <c r="FF190" s="1193"/>
      <c r="FG190" s="1193"/>
      <c r="FH190" s="1193"/>
      <c r="FI190" s="1193"/>
      <c r="FJ190" s="1193"/>
      <c r="FK190" s="1193"/>
      <c r="FL190" s="1193"/>
      <c r="FM190" s="1193"/>
      <c r="FN190" s="1193"/>
      <c r="FO190" s="1193"/>
      <c r="FP190" s="1193"/>
      <c r="FQ190" s="1193"/>
      <c r="FR190" s="1193"/>
      <c r="FS190" s="1193"/>
      <c r="FT190" s="1193"/>
      <c r="FU190" s="1193"/>
      <c r="FV190" s="1193"/>
      <c r="FW190" s="1193"/>
      <c r="FX190" s="1193"/>
      <c r="FY190" s="1193"/>
      <c r="FZ190" s="1193"/>
      <c r="GA190" s="1193"/>
      <c r="GB190" s="1193"/>
      <c r="GC190" s="1193"/>
      <c r="GD190" s="1193"/>
      <c r="GE190" s="1193"/>
      <c r="GF190" s="1193"/>
      <c r="GG190" s="1193"/>
      <c r="GH190" s="1193"/>
      <c r="GI190" s="1193"/>
      <c r="GJ190" s="1193"/>
      <c r="GK190" s="1193"/>
      <c r="GL190" s="1193"/>
      <c r="GM190" s="1193"/>
      <c r="GN190" s="1193"/>
      <c r="GO190" s="1193"/>
      <c r="GP190" s="1193"/>
      <c r="GQ190" s="1193"/>
      <c r="GR190" s="1193"/>
      <c r="GS190" s="1193"/>
      <c r="GT190" s="1193"/>
      <c r="GU190" s="1193"/>
      <c r="GV190" s="1193"/>
      <c r="GW190" s="1193"/>
      <c r="GX190" s="1193"/>
      <c r="GY190" s="1193"/>
      <c r="GZ190" s="1193"/>
      <c r="HA190" s="1193"/>
      <c r="HB190" s="1193"/>
      <c r="HC190" s="1193"/>
      <c r="HD190" s="1193"/>
      <c r="HE190" s="1193"/>
      <c r="HF190" s="1193"/>
      <c r="HG190" s="1193"/>
      <c r="HH190" s="1193"/>
      <c r="HI190" s="1193"/>
      <c r="HJ190" s="1193"/>
      <c r="HK190" s="1193"/>
      <c r="HL190" s="1193"/>
      <c r="HM190" s="1193"/>
      <c r="HN190" s="1193"/>
      <c r="HO190" s="1193"/>
      <c r="HP190" s="1193"/>
      <c r="HQ190" s="1193"/>
      <c r="HR190" s="1193"/>
      <c r="HS190" s="1193"/>
      <c r="HT190" s="1193"/>
      <c r="HU190" s="1193"/>
      <c r="HV190" s="1193"/>
      <c r="HW190" s="1193"/>
      <c r="HX190" s="1193"/>
      <c r="HY190" s="1193"/>
      <c r="HZ190" s="1193"/>
      <c r="IA190" s="1193"/>
      <c r="IB190" s="1193"/>
      <c r="IC190" s="1193"/>
      <c r="ID190" s="1193"/>
      <c r="IE190" s="1193"/>
      <c r="IF190" s="1193"/>
      <c r="IG190" s="1193"/>
      <c r="IH190" s="1193"/>
      <c r="II190" s="1193"/>
      <c r="IJ190" s="1193"/>
      <c r="IK190" s="1193"/>
      <c r="IL190" s="1193"/>
      <c r="IM190" s="1193"/>
      <c r="IN190" s="1193"/>
      <c r="IO190" s="1193"/>
      <c r="IP190" s="1193"/>
      <c r="IQ190" s="1193"/>
      <c r="IR190" s="1193"/>
      <c r="IS190" s="1193"/>
      <c r="IT190" s="1193"/>
      <c r="IU190" s="1193"/>
      <c r="IV190" s="1193"/>
      <c r="IW190" s="1193"/>
      <c r="IX190" s="1193"/>
      <c r="IY190" s="1193"/>
      <c r="IZ190" s="1193"/>
      <c r="JA190" s="1193"/>
      <c r="JB190" s="1193"/>
      <c r="JC190" s="1193"/>
      <c r="JD190" s="1193"/>
      <c r="JE190" s="1193"/>
      <c r="JF190" s="1193"/>
      <c r="JG190" s="1193"/>
      <c r="JH190" s="1193"/>
      <c r="JI190" s="1193"/>
      <c r="JJ190" s="1193"/>
      <c r="JK190" s="1193"/>
      <c r="JL190" s="1193"/>
      <c r="JM190" s="1193"/>
      <c r="JN190" s="1193"/>
      <c r="JO190" s="1193"/>
      <c r="JP190" s="1193"/>
      <c r="JQ190" s="1193"/>
      <c r="JR190" s="1193"/>
      <c r="JS190" s="1193"/>
      <c r="JT190" s="1193"/>
      <c r="JU190" s="1193"/>
      <c r="JV190" s="1193"/>
      <c r="JW190" s="1193"/>
      <c r="JX190" s="1193"/>
      <c r="JY190" s="1193"/>
      <c r="JZ190" s="1193"/>
      <c r="KA190" s="1193"/>
      <c r="KB190" s="1193"/>
      <c r="KC190" s="1193"/>
      <c r="KD190" s="1193"/>
      <c r="KE190" s="1193"/>
      <c r="KF190" s="1193"/>
      <c r="KG190" s="1193"/>
      <c r="KH190" s="1193"/>
      <c r="KI190" s="1193"/>
      <c r="KJ190" s="1193"/>
      <c r="KK190" s="1193"/>
      <c r="KL190" s="1193"/>
      <c r="KM190" s="1193"/>
      <c r="KN190" s="1193"/>
      <c r="KO190" s="1193"/>
      <c r="KP190" s="1193"/>
      <c r="KQ190" s="1193"/>
      <c r="KR190" s="1193"/>
      <c r="KS190" s="1193"/>
      <c r="KT190" s="1193"/>
      <c r="KU190" s="1193"/>
      <c r="KV190" s="1193"/>
      <c r="KW190" s="1193"/>
      <c r="KX190" s="1193"/>
      <c r="KY190" s="1193"/>
      <c r="KZ190" s="1193"/>
      <c r="LA190" s="1193"/>
      <c r="LB190" s="1193"/>
      <c r="LC190" s="1193"/>
      <c r="LD190" s="1193"/>
      <c r="LE190" s="1193"/>
      <c r="LF190" s="1193"/>
      <c r="LG190" s="1193"/>
      <c r="LH190" s="1193"/>
      <c r="LI190" s="1200"/>
      <c r="LJ190" s="1200"/>
      <c r="LK190" s="1200"/>
      <c r="LL190" s="1200"/>
      <c r="LM190" s="1200"/>
      <c r="LN190" s="1200"/>
      <c r="LO190" s="1200"/>
      <c r="LP190" s="1472"/>
    </row>
    <row r="191" s="1489" customFormat="1" ht="47" customHeight="1" spans="1:328">
      <c r="A191" s="1970">
        <v>46045</v>
      </c>
      <c r="B191" s="1232" t="s">
        <v>1218</v>
      </c>
      <c r="C191" s="1233" t="s">
        <v>98</v>
      </c>
      <c r="D191" s="1234">
        <v>4500191376</v>
      </c>
      <c r="E191" s="1235">
        <v>6260681004</v>
      </c>
      <c r="F191" s="1234" t="s">
        <v>3490</v>
      </c>
      <c r="G191" s="2042" t="s">
        <v>2895</v>
      </c>
      <c r="H191" s="1048" t="s">
        <v>2895</v>
      </c>
      <c r="I191" s="1066" t="s">
        <v>2926</v>
      </c>
      <c r="J191" s="1067">
        <v>45768</v>
      </c>
      <c r="K191" s="1270">
        <v>0</v>
      </c>
      <c r="L191" s="1270">
        <v>24</v>
      </c>
      <c r="M191" s="1270">
        <f t="shared" si="77"/>
        <v>1907</v>
      </c>
      <c r="N191" s="1284">
        <v>46090</v>
      </c>
      <c r="O191" s="1284">
        <v>46088</v>
      </c>
      <c r="P191" s="1285"/>
      <c r="Q191" s="1320"/>
      <c r="R191" s="1320"/>
      <c r="S191" s="1320"/>
      <c r="T191" s="1330"/>
      <c r="U191" s="2072" t="s">
        <v>111</v>
      </c>
      <c r="V191" s="2073" t="s">
        <v>3364</v>
      </c>
      <c r="W191" s="2074" t="s">
        <v>88</v>
      </c>
      <c r="X191" s="2073" t="s">
        <v>88</v>
      </c>
      <c r="Y191" s="1323"/>
      <c r="Z191" s="1323"/>
      <c r="AA191" s="1126" t="s">
        <v>3210</v>
      </c>
      <c r="AB191" s="1127" t="s">
        <v>3474</v>
      </c>
      <c r="AC191" s="1383">
        <v>0.6047</v>
      </c>
      <c r="AD191" s="1936">
        <f t="shared" si="91"/>
        <v>27675.9096</v>
      </c>
      <c r="AE191" s="1369"/>
      <c r="AF191" s="1131" t="s">
        <v>81</v>
      </c>
      <c r="AG191" s="1376"/>
      <c r="AH191" s="2097">
        <f t="shared" si="103"/>
        <v>45768</v>
      </c>
      <c r="AI191" s="2097"/>
      <c r="AJ191" s="2097"/>
      <c r="AK191" s="2097">
        <f t="shared" si="104"/>
        <v>1907</v>
      </c>
      <c r="AL191" s="2097"/>
      <c r="AM191" s="2097"/>
      <c r="AN191" s="2097"/>
      <c r="AO191" s="2097" t="s">
        <v>63</v>
      </c>
      <c r="AP191" s="2097">
        <f t="shared" si="105"/>
        <v>45768</v>
      </c>
      <c r="AQ191" s="1405"/>
      <c r="AR191" s="1178">
        <f t="shared" si="97"/>
        <v>7628</v>
      </c>
      <c r="AS191" s="1178">
        <f t="shared" si="98"/>
        <v>7628</v>
      </c>
      <c r="AT191" s="1178">
        <f t="shared" si="99"/>
        <v>7628</v>
      </c>
      <c r="AU191" s="1178">
        <f t="shared" si="100"/>
        <v>7628</v>
      </c>
      <c r="AV191" s="1178">
        <f t="shared" si="101"/>
        <v>7628</v>
      </c>
      <c r="AW191" s="1178">
        <f t="shared" si="102"/>
        <v>7628</v>
      </c>
      <c r="AX191" s="1178"/>
      <c r="AY191" s="1178">
        <f t="shared" si="92"/>
        <v>7310.16666666667</v>
      </c>
      <c r="AZ191" s="1178">
        <f t="shared" si="93"/>
        <v>317.833333333333</v>
      </c>
      <c r="BA191" s="1194"/>
      <c r="BB191" s="1195"/>
      <c r="BC191" s="1196"/>
      <c r="BD191" s="1196"/>
      <c r="BE191" s="1196"/>
      <c r="BF191" s="1196"/>
      <c r="BG191" s="1196"/>
      <c r="BH191" s="1196"/>
      <c r="BI191" s="1196"/>
      <c r="BJ191" s="1196"/>
      <c r="BK191" s="1196"/>
      <c r="BL191" s="1196"/>
      <c r="BM191" s="1196"/>
      <c r="BN191" s="1196"/>
      <c r="BO191" s="1196"/>
      <c r="BP191" s="1196"/>
      <c r="BQ191" s="1196"/>
      <c r="BR191" s="1196"/>
      <c r="BS191" s="1196"/>
      <c r="BT191" s="1196"/>
      <c r="BU191" s="1196"/>
      <c r="BV191" s="1196"/>
      <c r="BW191" s="1196"/>
      <c r="BX191" s="1196"/>
      <c r="BY191" s="1196"/>
      <c r="BZ191" s="1196"/>
      <c r="CA191" s="1196"/>
      <c r="CB191" s="1196"/>
      <c r="CC191" s="1196"/>
      <c r="CD191" s="1196"/>
      <c r="CE191" s="1196"/>
      <c r="CF191" s="1196"/>
      <c r="CG191" s="1196"/>
      <c r="CH191" s="1196"/>
      <c r="CI191" s="1196"/>
      <c r="CJ191" s="1196"/>
      <c r="CK191" s="1196"/>
      <c r="CL191" s="1196"/>
      <c r="CM191" s="1196"/>
      <c r="CN191" s="1196"/>
      <c r="CO191" s="1196"/>
      <c r="CP191" s="1196"/>
      <c r="CQ191" s="1196"/>
      <c r="CR191" s="1196"/>
      <c r="CS191" s="1196"/>
      <c r="CT191" s="1196"/>
      <c r="CU191" s="1196"/>
      <c r="CV191" s="1196"/>
      <c r="CW191" s="1196"/>
      <c r="CX191" s="1196"/>
      <c r="CY191" s="1196"/>
      <c r="CZ191" s="1196"/>
      <c r="DA191" s="1196"/>
      <c r="DB191" s="1196"/>
      <c r="DC191" s="1196"/>
      <c r="DD191" s="1196"/>
      <c r="DE191" s="1196"/>
      <c r="DF191" s="1196"/>
      <c r="DG191" s="1196"/>
      <c r="DH191" s="1196"/>
      <c r="DI191" s="1196"/>
      <c r="DJ191" s="1196"/>
      <c r="DK191" s="1196"/>
      <c r="DL191" s="1196"/>
      <c r="DM191" s="1196"/>
      <c r="DN191" s="1196"/>
      <c r="DO191" s="1196"/>
      <c r="DP191" s="1196"/>
      <c r="DQ191" s="1196"/>
      <c r="DR191" s="1196"/>
      <c r="DS191" s="1196"/>
      <c r="DT191" s="1196"/>
      <c r="DU191" s="1196"/>
      <c r="DV191" s="1196"/>
      <c r="DW191" s="1196"/>
      <c r="DX191" s="1196"/>
      <c r="DY191" s="1196"/>
      <c r="DZ191" s="1196"/>
      <c r="EA191" s="1196"/>
      <c r="EB191" s="1196"/>
      <c r="EC191" s="1196"/>
      <c r="ED191" s="1196"/>
      <c r="EE191" s="1196"/>
      <c r="EF191" s="1196"/>
      <c r="EG191" s="1196"/>
      <c r="EH191" s="1196"/>
      <c r="EI191" s="1196"/>
      <c r="EJ191" s="1196"/>
      <c r="EK191" s="1196"/>
      <c r="EL191" s="1196"/>
      <c r="EM191" s="1196"/>
      <c r="EN191" s="1196"/>
      <c r="EO191" s="1196"/>
      <c r="EP191" s="1196"/>
      <c r="EQ191" s="1196"/>
      <c r="ER191" s="1196"/>
      <c r="ES191" s="1196"/>
      <c r="ET191" s="1196"/>
      <c r="EU191" s="1196"/>
      <c r="EV191" s="1196"/>
      <c r="EW191" s="1196"/>
      <c r="EX191" s="1196"/>
      <c r="EY191" s="1196"/>
      <c r="EZ191" s="1196"/>
      <c r="FA191" s="1196"/>
      <c r="FB191" s="1196"/>
      <c r="FC191" s="1196"/>
      <c r="FD191" s="1196"/>
      <c r="FE191" s="1196"/>
      <c r="FF191" s="1196"/>
      <c r="FG191" s="1196"/>
      <c r="FH191" s="1196"/>
      <c r="FI191" s="1196"/>
      <c r="FJ191" s="1196"/>
      <c r="FK191" s="1196"/>
      <c r="FL191" s="1196"/>
      <c r="FM191" s="1196"/>
      <c r="FN191" s="1196"/>
      <c r="FO191" s="1196"/>
      <c r="FP191" s="1196"/>
      <c r="FQ191" s="1196"/>
      <c r="FR191" s="1196"/>
      <c r="FS191" s="1196"/>
      <c r="FT191" s="1196"/>
      <c r="FU191" s="1196"/>
      <c r="FV191" s="1196"/>
      <c r="FW191" s="1196"/>
      <c r="FX191" s="1196"/>
      <c r="FY191" s="1196"/>
      <c r="FZ191" s="1196"/>
      <c r="GA191" s="1196"/>
      <c r="GB191" s="1196"/>
      <c r="GC191" s="1196"/>
      <c r="GD191" s="1196"/>
      <c r="GE191" s="1196"/>
      <c r="GF191" s="1196"/>
      <c r="GG191" s="1196"/>
      <c r="GH191" s="1196"/>
      <c r="GI191" s="1196"/>
      <c r="GJ191" s="1196"/>
      <c r="GK191" s="1196"/>
      <c r="GL191" s="1196"/>
      <c r="GM191" s="1196"/>
      <c r="GN191" s="1196"/>
      <c r="GO191" s="1196"/>
      <c r="GP191" s="1196"/>
      <c r="GQ191" s="1196"/>
      <c r="GR191" s="1196"/>
      <c r="GS191" s="1196"/>
      <c r="GT191" s="1196"/>
      <c r="GU191" s="1196"/>
      <c r="GV191" s="1196"/>
      <c r="GW191" s="1196"/>
      <c r="GX191" s="1196"/>
      <c r="GY191" s="1196"/>
      <c r="GZ191" s="1196"/>
      <c r="HA191" s="1196"/>
      <c r="HB191" s="1196"/>
      <c r="HC191" s="1196"/>
      <c r="HD191" s="1196"/>
      <c r="HE191" s="1196"/>
      <c r="HF191" s="1196"/>
      <c r="HG191" s="1196"/>
      <c r="HH191" s="1196"/>
      <c r="HI191" s="1196"/>
      <c r="HJ191" s="1196"/>
      <c r="HK191" s="1196"/>
      <c r="HL191" s="1196"/>
      <c r="HM191" s="1196"/>
      <c r="HN191" s="1196"/>
      <c r="HO191" s="1196"/>
      <c r="HP191" s="1196"/>
      <c r="HQ191" s="1196"/>
      <c r="HR191" s="1196"/>
      <c r="HS191" s="1196"/>
      <c r="HT191" s="1196"/>
      <c r="HU191" s="1196"/>
      <c r="HV191" s="1196"/>
      <c r="HW191" s="1196"/>
      <c r="HX191" s="1196"/>
      <c r="HY191" s="1196"/>
      <c r="HZ191" s="1196"/>
      <c r="IA191" s="1196"/>
      <c r="IB191" s="1196"/>
      <c r="IC191" s="1196"/>
      <c r="ID191" s="1196"/>
      <c r="IE191" s="1196"/>
      <c r="IF191" s="1196"/>
      <c r="IG191" s="1196"/>
      <c r="IH191" s="1196"/>
      <c r="II191" s="1196"/>
      <c r="IJ191" s="1196"/>
      <c r="IK191" s="1196"/>
      <c r="IL191" s="1196"/>
      <c r="IM191" s="1196"/>
      <c r="IN191" s="1196"/>
      <c r="IO191" s="1196"/>
      <c r="IP191" s="1196"/>
      <c r="IQ191" s="1196"/>
      <c r="IR191" s="1196"/>
      <c r="IS191" s="1196"/>
      <c r="IT191" s="1196"/>
      <c r="IU191" s="1196"/>
      <c r="IV191" s="1196"/>
      <c r="IW191" s="1196"/>
      <c r="IX191" s="1196"/>
      <c r="IY191" s="1196"/>
      <c r="IZ191" s="1196"/>
      <c r="JA191" s="1196"/>
      <c r="JB191" s="1196"/>
      <c r="JC191" s="1196"/>
      <c r="JD191" s="1196"/>
      <c r="JE191" s="1196"/>
      <c r="JF191" s="1196"/>
      <c r="JG191" s="1196"/>
      <c r="JH191" s="1196"/>
      <c r="JI191" s="1196"/>
      <c r="JJ191" s="1196"/>
      <c r="JK191" s="1196"/>
      <c r="JL191" s="1196"/>
      <c r="JM191" s="1196"/>
      <c r="JN191" s="1196"/>
      <c r="JO191" s="1196"/>
      <c r="JP191" s="1196"/>
      <c r="JQ191" s="1196"/>
      <c r="JR191" s="1196"/>
      <c r="JS191" s="1196"/>
      <c r="JT191" s="1196"/>
      <c r="JU191" s="1196"/>
      <c r="JV191" s="1196"/>
      <c r="JW191" s="1196"/>
      <c r="JX191" s="1196"/>
      <c r="JY191" s="1196"/>
      <c r="JZ191" s="1196"/>
      <c r="KA191" s="1196"/>
      <c r="KB191" s="1196"/>
      <c r="KC191" s="1196"/>
      <c r="KD191" s="1196"/>
      <c r="KE191" s="1196"/>
      <c r="KF191" s="1196"/>
      <c r="KG191" s="1196"/>
      <c r="KH191" s="1196"/>
      <c r="KI191" s="1196"/>
      <c r="KJ191" s="1196"/>
      <c r="KK191" s="1196"/>
      <c r="KL191" s="1196"/>
      <c r="KM191" s="1196"/>
      <c r="KN191" s="1196"/>
      <c r="KO191" s="1196"/>
      <c r="KP191" s="1196"/>
      <c r="KQ191" s="1196"/>
      <c r="KR191" s="1196"/>
      <c r="KS191" s="1196"/>
      <c r="KT191" s="1196"/>
      <c r="KU191" s="1196"/>
      <c r="KV191" s="1196"/>
      <c r="KW191" s="1196"/>
      <c r="KX191" s="1196"/>
      <c r="KY191" s="1196"/>
      <c r="KZ191" s="1196"/>
      <c r="LA191" s="1196"/>
      <c r="LB191" s="1196"/>
      <c r="LC191" s="1196"/>
      <c r="LD191" s="1196"/>
      <c r="LE191" s="1196"/>
      <c r="LF191" s="1196"/>
      <c r="LG191" s="1196"/>
      <c r="LH191" s="1196"/>
      <c r="LI191" s="1201"/>
      <c r="LJ191" s="1201"/>
      <c r="LK191" s="1201"/>
      <c r="LL191" s="1201"/>
      <c r="LM191" s="1201"/>
      <c r="LN191" s="1201"/>
      <c r="LO191" s="1201"/>
      <c r="LP191" s="1965"/>
    </row>
    <row r="192" s="1489" customFormat="1" ht="47" customHeight="1" spans="1:328">
      <c r="A192" s="1970">
        <v>46045</v>
      </c>
      <c r="B192" s="1232" t="s">
        <v>1218</v>
      </c>
      <c r="C192" s="1233" t="s">
        <v>98</v>
      </c>
      <c r="D192" s="1234">
        <v>4500191376</v>
      </c>
      <c r="E192" s="1235">
        <v>6260681006</v>
      </c>
      <c r="F192" s="1234" t="s">
        <v>3491</v>
      </c>
      <c r="G192" s="2042" t="s">
        <v>2895</v>
      </c>
      <c r="H192" s="1048" t="s">
        <v>2895</v>
      </c>
      <c r="I192" s="1066" t="s">
        <v>2926</v>
      </c>
      <c r="J192" s="1067">
        <v>9960</v>
      </c>
      <c r="K192" s="1270">
        <v>0</v>
      </c>
      <c r="L192" s="1270">
        <v>24</v>
      </c>
      <c r="M192" s="1270">
        <f t="shared" si="77"/>
        <v>415</v>
      </c>
      <c r="N192" s="1284">
        <v>46090</v>
      </c>
      <c r="O192" s="1284">
        <v>46088</v>
      </c>
      <c r="P192" s="1285"/>
      <c r="Q192" s="1320"/>
      <c r="R192" s="1320"/>
      <c r="S192" s="1320"/>
      <c r="T192" s="1330"/>
      <c r="U192" s="2072" t="s">
        <v>111</v>
      </c>
      <c r="V192" s="2073" t="s">
        <v>3364</v>
      </c>
      <c r="W192" s="2074" t="s">
        <v>88</v>
      </c>
      <c r="X192" s="2073" t="s">
        <v>88</v>
      </c>
      <c r="Y192" s="1323"/>
      <c r="Z192" s="1323"/>
      <c r="AA192" s="1126" t="s">
        <v>3210</v>
      </c>
      <c r="AB192" s="1127" t="s">
        <v>3474</v>
      </c>
      <c r="AC192" s="1383">
        <v>0.6047</v>
      </c>
      <c r="AD192" s="1936">
        <f t="shared" si="91"/>
        <v>6022.812</v>
      </c>
      <c r="AE192" s="1369"/>
      <c r="AF192" s="1131" t="s">
        <v>81</v>
      </c>
      <c r="AG192" s="1376"/>
      <c r="AH192" s="2097">
        <f t="shared" si="103"/>
        <v>9960</v>
      </c>
      <c r="AI192" s="2097"/>
      <c r="AJ192" s="2097"/>
      <c r="AK192" s="2097">
        <f t="shared" si="104"/>
        <v>415</v>
      </c>
      <c r="AL192" s="2097"/>
      <c r="AM192" s="2097"/>
      <c r="AN192" s="2097"/>
      <c r="AO192" s="2097" t="s">
        <v>63</v>
      </c>
      <c r="AP192" s="2097">
        <f t="shared" si="105"/>
        <v>9960</v>
      </c>
      <c r="AQ192" s="1405"/>
      <c r="AR192" s="1178">
        <f t="shared" si="97"/>
        <v>1660</v>
      </c>
      <c r="AS192" s="1178">
        <f t="shared" si="98"/>
        <v>1660</v>
      </c>
      <c r="AT192" s="1178">
        <f t="shared" si="99"/>
        <v>1660</v>
      </c>
      <c r="AU192" s="1178">
        <f t="shared" si="100"/>
        <v>1660</v>
      </c>
      <c r="AV192" s="1178">
        <f t="shared" si="101"/>
        <v>1660</v>
      </c>
      <c r="AW192" s="1178">
        <f t="shared" si="102"/>
        <v>1660</v>
      </c>
      <c r="AX192" s="1178"/>
      <c r="AY192" s="1178">
        <f t="shared" si="92"/>
        <v>1590.83333333333</v>
      </c>
      <c r="AZ192" s="1178">
        <f t="shared" si="93"/>
        <v>69.1666666666667</v>
      </c>
      <c r="BA192" s="1194"/>
      <c r="BB192" s="1195"/>
      <c r="BC192" s="1196"/>
      <c r="BD192" s="1196"/>
      <c r="BE192" s="1196"/>
      <c r="BF192" s="1196"/>
      <c r="BG192" s="1196"/>
      <c r="BH192" s="1196"/>
      <c r="BI192" s="1196"/>
      <c r="BJ192" s="1196"/>
      <c r="BK192" s="1196"/>
      <c r="BL192" s="1196"/>
      <c r="BM192" s="1196"/>
      <c r="BN192" s="1196"/>
      <c r="BO192" s="1196"/>
      <c r="BP192" s="1196"/>
      <c r="BQ192" s="1196"/>
      <c r="BR192" s="1196"/>
      <c r="BS192" s="1196"/>
      <c r="BT192" s="1196"/>
      <c r="BU192" s="1196"/>
      <c r="BV192" s="1196"/>
      <c r="BW192" s="1196"/>
      <c r="BX192" s="1196"/>
      <c r="BY192" s="1196"/>
      <c r="BZ192" s="1196"/>
      <c r="CA192" s="1196"/>
      <c r="CB192" s="1196"/>
      <c r="CC192" s="1196"/>
      <c r="CD192" s="1196"/>
      <c r="CE192" s="1196"/>
      <c r="CF192" s="1196"/>
      <c r="CG192" s="1196"/>
      <c r="CH192" s="1196"/>
      <c r="CI192" s="1196"/>
      <c r="CJ192" s="1196"/>
      <c r="CK192" s="1196"/>
      <c r="CL192" s="1196"/>
      <c r="CM192" s="1196"/>
      <c r="CN192" s="1196"/>
      <c r="CO192" s="1196"/>
      <c r="CP192" s="1196"/>
      <c r="CQ192" s="1196"/>
      <c r="CR192" s="1196"/>
      <c r="CS192" s="1196"/>
      <c r="CT192" s="1196"/>
      <c r="CU192" s="1196"/>
      <c r="CV192" s="1196"/>
      <c r="CW192" s="1196"/>
      <c r="CX192" s="1196"/>
      <c r="CY192" s="1196"/>
      <c r="CZ192" s="1196"/>
      <c r="DA192" s="1196"/>
      <c r="DB192" s="1196"/>
      <c r="DC192" s="1196"/>
      <c r="DD192" s="1196"/>
      <c r="DE192" s="1196"/>
      <c r="DF192" s="1196"/>
      <c r="DG192" s="1196"/>
      <c r="DH192" s="1196"/>
      <c r="DI192" s="1196"/>
      <c r="DJ192" s="1196"/>
      <c r="DK192" s="1196"/>
      <c r="DL192" s="1196"/>
      <c r="DM192" s="1196"/>
      <c r="DN192" s="1196"/>
      <c r="DO192" s="1196"/>
      <c r="DP192" s="1196"/>
      <c r="DQ192" s="1196"/>
      <c r="DR192" s="1196"/>
      <c r="DS192" s="1196"/>
      <c r="DT192" s="1196"/>
      <c r="DU192" s="1196"/>
      <c r="DV192" s="1196"/>
      <c r="DW192" s="1196"/>
      <c r="DX192" s="1196"/>
      <c r="DY192" s="1196"/>
      <c r="DZ192" s="1196"/>
      <c r="EA192" s="1196"/>
      <c r="EB192" s="1196"/>
      <c r="EC192" s="1196"/>
      <c r="ED192" s="1196"/>
      <c r="EE192" s="1196"/>
      <c r="EF192" s="1196"/>
      <c r="EG192" s="1196"/>
      <c r="EH192" s="1196"/>
      <c r="EI192" s="1196"/>
      <c r="EJ192" s="1196"/>
      <c r="EK192" s="1196"/>
      <c r="EL192" s="1196"/>
      <c r="EM192" s="1196"/>
      <c r="EN192" s="1196"/>
      <c r="EO192" s="1196"/>
      <c r="EP192" s="1196"/>
      <c r="EQ192" s="1196"/>
      <c r="ER192" s="1196"/>
      <c r="ES192" s="1196"/>
      <c r="ET192" s="1196"/>
      <c r="EU192" s="1196"/>
      <c r="EV192" s="1196"/>
      <c r="EW192" s="1196"/>
      <c r="EX192" s="1196"/>
      <c r="EY192" s="1196"/>
      <c r="EZ192" s="1196"/>
      <c r="FA192" s="1196"/>
      <c r="FB192" s="1196"/>
      <c r="FC192" s="1196"/>
      <c r="FD192" s="1196"/>
      <c r="FE192" s="1196"/>
      <c r="FF192" s="1196"/>
      <c r="FG192" s="1196"/>
      <c r="FH192" s="1196"/>
      <c r="FI192" s="1196"/>
      <c r="FJ192" s="1196"/>
      <c r="FK192" s="1196"/>
      <c r="FL192" s="1196"/>
      <c r="FM192" s="1196"/>
      <c r="FN192" s="1196"/>
      <c r="FO192" s="1196"/>
      <c r="FP192" s="1196"/>
      <c r="FQ192" s="1196"/>
      <c r="FR192" s="1196"/>
      <c r="FS192" s="1196"/>
      <c r="FT192" s="1196"/>
      <c r="FU192" s="1196"/>
      <c r="FV192" s="1196"/>
      <c r="FW192" s="1196"/>
      <c r="FX192" s="1196"/>
      <c r="FY192" s="1196"/>
      <c r="FZ192" s="1196"/>
      <c r="GA192" s="1196"/>
      <c r="GB192" s="1196"/>
      <c r="GC192" s="1196"/>
      <c r="GD192" s="1196"/>
      <c r="GE192" s="1196"/>
      <c r="GF192" s="1196"/>
      <c r="GG192" s="1196"/>
      <c r="GH192" s="1196"/>
      <c r="GI192" s="1196"/>
      <c r="GJ192" s="1196"/>
      <c r="GK192" s="1196"/>
      <c r="GL192" s="1196"/>
      <c r="GM192" s="1196"/>
      <c r="GN192" s="1196"/>
      <c r="GO192" s="1196"/>
      <c r="GP192" s="1196"/>
      <c r="GQ192" s="1196"/>
      <c r="GR192" s="1196"/>
      <c r="GS192" s="1196"/>
      <c r="GT192" s="1196"/>
      <c r="GU192" s="1196"/>
      <c r="GV192" s="1196"/>
      <c r="GW192" s="1196"/>
      <c r="GX192" s="1196"/>
      <c r="GY192" s="1196"/>
      <c r="GZ192" s="1196"/>
      <c r="HA192" s="1196"/>
      <c r="HB192" s="1196"/>
      <c r="HC192" s="1196"/>
      <c r="HD192" s="1196"/>
      <c r="HE192" s="1196"/>
      <c r="HF192" s="1196"/>
      <c r="HG192" s="1196"/>
      <c r="HH192" s="1196"/>
      <c r="HI192" s="1196"/>
      <c r="HJ192" s="1196"/>
      <c r="HK192" s="1196"/>
      <c r="HL192" s="1196"/>
      <c r="HM192" s="1196"/>
      <c r="HN192" s="1196"/>
      <c r="HO192" s="1196"/>
      <c r="HP192" s="1196"/>
      <c r="HQ192" s="1196"/>
      <c r="HR192" s="1196"/>
      <c r="HS192" s="1196"/>
      <c r="HT192" s="1196"/>
      <c r="HU192" s="1196"/>
      <c r="HV192" s="1196"/>
      <c r="HW192" s="1196"/>
      <c r="HX192" s="1196"/>
      <c r="HY192" s="1196"/>
      <c r="HZ192" s="1196"/>
      <c r="IA192" s="1196"/>
      <c r="IB192" s="1196"/>
      <c r="IC192" s="1196"/>
      <c r="ID192" s="1196"/>
      <c r="IE192" s="1196"/>
      <c r="IF192" s="1196"/>
      <c r="IG192" s="1196"/>
      <c r="IH192" s="1196"/>
      <c r="II192" s="1196"/>
      <c r="IJ192" s="1196"/>
      <c r="IK192" s="1196"/>
      <c r="IL192" s="1196"/>
      <c r="IM192" s="1196"/>
      <c r="IN192" s="1196"/>
      <c r="IO192" s="1196"/>
      <c r="IP192" s="1196"/>
      <c r="IQ192" s="1196"/>
      <c r="IR192" s="1196"/>
      <c r="IS192" s="1196"/>
      <c r="IT192" s="1196"/>
      <c r="IU192" s="1196"/>
      <c r="IV192" s="1196"/>
      <c r="IW192" s="1196"/>
      <c r="IX192" s="1196"/>
      <c r="IY192" s="1196"/>
      <c r="IZ192" s="1196"/>
      <c r="JA192" s="1196"/>
      <c r="JB192" s="1196"/>
      <c r="JC192" s="1196"/>
      <c r="JD192" s="1196"/>
      <c r="JE192" s="1196"/>
      <c r="JF192" s="1196"/>
      <c r="JG192" s="1196"/>
      <c r="JH192" s="1196"/>
      <c r="JI192" s="1196"/>
      <c r="JJ192" s="1196"/>
      <c r="JK192" s="1196"/>
      <c r="JL192" s="1196"/>
      <c r="JM192" s="1196"/>
      <c r="JN192" s="1196"/>
      <c r="JO192" s="1196"/>
      <c r="JP192" s="1196"/>
      <c r="JQ192" s="1196"/>
      <c r="JR192" s="1196"/>
      <c r="JS192" s="1196"/>
      <c r="JT192" s="1196"/>
      <c r="JU192" s="1196"/>
      <c r="JV192" s="1196"/>
      <c r="JW192" s="1196"/>
      <c r="JX192" s="1196"/>
      <c r="JY192" s="1196"/>
      <c r="JZ192" s="1196"/>
      <c r="KA192" s="1196"/>
      <c r="KB192" s="1196"/>
      <c r="KC192" s="1196"/>
      <c r="KD192" s="1196"/>
      <c r="KE192" s="1196"/>
      <c r="KF192" s="1196"/>
      <c r="KG192" s="1196"/>
      <c r="KH192" s="1196"/>
      <c r="KI192" s="1196"/>
      <c r="KJ192" s="1196"/>
      <c r="KK192" s="1196"/>
      <c r="KL192" s="1196"/>
      <c r="KM192" s="1196"/>
      <c r="KN192" s="1196"/>
      <c r="KO192" s="1196"/>
      <c r="KP192" s="1196"/>
      <c r="KQ192" s="1196"/>
      <c r="KR192" s="1196"/>
      <c r="KS192" s="1196"/>
      <c r="KT192" s="1196"/>
      <c r="KU192" s="1196"/>
      <c r="KV192" s="1196"/>
      <c r="KW192" s="1196"/>
      <c r="KX192" s="1196"/>
      <c r="KY192" s="1196"/>
      <c r="KZ192" s="1196"/>
      <c r="LA192" s="1196"/>
      <c r="LB192" s="1196"/>
      <c r="LC192" s="1196"/>
      <c r="LD192" s="1196"/>
      <c r="LE192" s="1196"/>
      <c r="LF192" s="1196"/>
      <c r="LG192" s="1196"/>
      <c r="LH192" s="1196"/>
      <c r="LI192" s="1201"/>
      <c r="LJ192" s="1201"/>
      <c r="LK192" s="1201"/>
      <c r="LL192" s="1201"/>
      <c r="LM192" s="1201"/>
      <c r="LN192" s="1201"/>
      <c r="LO192" s="1201"/>
      <c r="LP192" s="1965"/>
    </row>
    <row r="193" s="1489" customFormat="1" ht="47" customHeight="1" spans="1:328">
      <c r="A193" s="1970">
        <v>46045</v>
      </c>
      <c r="B193" s="1232" t="s">
        <v>1218</v>
      </c>
      <c r="C193" s="1233" t="s">
        <v>98</v>
      </c>
      <c r="D193" s="1234">
        <v>4500191376</v>
      </c>
      <c r="E193" s="1235">
        <v>6260681005</v>
      </c>
      <c r="F193" s="1234" t="s">
        <v>3492</v>
      </c>
      <c r="G193" s="2042" t="s">
        <v>2895</v>
      </c>
      <c r="H193" s="1048" t="s">
        <v>2895</v>
      </c>
      <c r="I193" s="1066" t="s">
        <v>2926</v>
      </c>
      <c r="J193" s="1067">
        <v>41040</v>
      </c>
      <c r="K193" s="1270">
        <v>0</v>
      </c>
      <c r="L193" s="1270">
        <v>24</v>
      </c>
      <c r="M193" s="1270">
        <f t="shared" si="77"/>
        <v>1710</v>
      </c>
      <c r="N193" s="1284">
        <v>46090</v>
      </c>
      <c r="O193" s="1284">
        <v>46088</v>
      </c>
      <c r="P193" s="1285"/>
      <c r="Q193" s="1320"/>
      <c r="R193" s="1320"/>
      <c r="S193" s="1320"/>
      <c r="T193" s="1330"/>
      <c r="U193" s="2072" t="s">
        <v>111</v>
      </c>
      <c r="V193" s="2073" t="s">
        <v>3364</v>
      </c>
      <c r="W193" s="2074" t="s">
        <v>88</v>
      </c>
      <c r="X193" s="2073" t="s">
        <v>88</v>
      </c>
      <c r="Y193" s="1323"/>
      <c r="Z193" s="1371" t="s">
        <v>3210</v>
      </c>
      <c r="AA193" s="2537" t="s">
        <v>3210</v>
      </c>
      <c r="AB193" s="1127" t="s">
        <v>3474</v>
      </c>
      <c r="AC193" s="1383">
        <v>0.6047</v>
      </c>
      <c r="AD193" s="1936">
        <f t="shared" si="91"/>
        <v>24816.888</v>
      </c>
      <c r="AE193" s="1369"/>
      <c r="AF193" s="1131" t="s">
        <v>81</v>
      </c>
      <c r="AG193" s="1376"/>
      <c r="AH193" s="2097">
        <f t="shared" si="103"/>
        <v>41040</v>
      </c>
      <c r="AI193" s="2097"/>
      <c r="AJ193" s="2097"/>
      <c r="AK193" s="2097">
        <f t="shared" si="104"/>
        <v>1710</v>
      </c>
      <c r="AL193" s="2097"/>
      <c r="AM193" s="2097"/>
      <c r="AN193" s="2097"/>
      <c r="AO193" s="2097" t="s">
        <v>63</v>
      </c>
      <c r="AP193" s="2097">
        <f t="shared" si="105"/>
        <v>41040</v>
      </c>
      <c r="AQ193" s="1405"/>
      <c r="AR193" s="1178">
        <f t="shared" si="97"/>
        <v>6840</v>
      </c>
      <c r="AS193" s="1178">
        <f t="shared" si="98"/>
        <v>6840</v>
      </c>
      <c r="AT193" s="1178">
        <f t="shared" si="99"/>
        <v>6840</v>
      </c>
      <c r="AU193" s="1178">
        <f t="shared" si="100"/>
        <v>6840</v>
      </c>
      <c r="AV193" s="1178">
        <f t="shared" si="101"/>
        <v>6840</v>
      </c>
      <c r="AW193" s="1178">
        <f t="shared" si="102"/>
        <v>6840</v>
      </c>
      <c r="AX193" s="1178"/>
      <c r="AY193" s="1178">
        <f t="shared" si="92"/>
        <v>6555</v>
      </c>
      <c r="AZ193" s="1178">
        <f t="shared" si="93"/>
        <v>285</v>
      </c>
      <c r="BA193" s="1194"/>
      <c r="BB193" s="1195"/>
      <c r="BC193" s="1196"/>
      <c r="BD193" s="1196"/>
      <c r="BE193" s="1196"/>
      <c r="BF193" s="1196"/>
      <c r="BG193" s="1196"/>
      <c r="BH193" s="1196"/>
      <c r="BI193" s="1196"/>
      <c r="BJ193" s="1196"/>
      <c r="BK193" s="1196"/>
      <c r="BL193" s="1196"/>
      <c r="BM193" s="1196"/>
      <c r="BN193" s="1196"/>
      <c r="BO193" s="1196"/>
      <c r="BP193" s="1196"/>
      <c r="BQ193" s="1196"/>
      <c r="BR193" s="1196"/>
      <c r="BS193" s="1196"/>
      <c r="BT193" s="1196"/>
      <c r="BU193" s="1196"/>
      <c r="BV193" s="1196"/>
      <c r="BW193" s="1196"/>
      <c r="BX193" s="1196"/>
      <c r="BY193" s="1196"/>
      <c r="BZ193" s="1196"/>
      <c r="CA193" s="1196"/>
      <c r="CB193" s="1196"/>
      <c r="CC193" s="1196"/>
      <c r="CD193" s="1196"/>
      <c r="CE193" s="1196"/>
      <c r="CF193" s="1196"/>
      <c r="CG193" s="1196"/>
      <c r="CH193" s="1196"/>
      <c r="CI193" s="1196"/>
      <c r="CJ193" s="1196"/>
      <c r="CK193" s="1196"/>
      <c r="CL193" s="1196"/>
      <c r="CM193" s="1196"/>
      <c r="CN193" s="1196"/>
      <c r="CO193" s="1196"/>
      <c r="CP193" s="1196"/>
      <c r="CQ193" s="1196"/>
      <c r="CR193" s="1196"/>
      <c r="CS193" s="1196"/>
      <c r="CT193" s="1196"/>
      <c r="CU193" s="1196"/>
      <c r="CV193" s="1196"/>
      <c r="CW193" s="1196"/>
      <c r="CX193" s="1196"/>
      <c r="CY193" s="1196"/>
      <c r="CZ193" s="1196"/>
      <c r="DA193" s="1196"/>
      <c r="DB193" s="1196"/>
      <c r="DC193" s="1196"/>
      <c r="DD193" s="1196"/>
      <c r="DE193" s="1196"/>
      <c r="DF193" s="1196"/>
      <c r="DG193" s="1196"/>
      <c r="DH193" s="1196"/>
      <c r="DI193" s="1196"/>
      <c r="DJ193" s="1196"/>
      <c r="DK193" s="1196"/>
      <c r="DL193" s="1196"/>
      <c r="DM193" s="1196"/>
      <c r="DN193" s="1196"/>
      <c r="DO193" s="1196"/>
      <c r="DP193" s="1196"/>
      <c r="DQ193" s="1196"/>
      <c r="DR193" s="1196"/>
      <c r="DS193" s="1196"/>
      <c r="DT193" s="1196"/>
      <c r="DU193" s="1196"/>
      <c r="DV193" s="1196"/>
      <c r="DW193" s="1196"/>
      <c r="DX193" s="1196"/>
      <c r="DY193" s="1196"/>
      <c r="DZ193" s="1196"/>
      <c r="EA193" s="1196"/>
      <c r="EB193" s="1196"/>
      <c r="EC193" s="1196"/>
      <c r="ED193" s="1196"/>
      <c r="EE193" s="1196"/>
      <c r="EF193" s="1196"/>
      <c r="EG193" s="1196"/>
      <c r="EH193" s="1196"/>
      <c r="EI193" s="1196"/>
      <c r="EJ193" s="1196"/>
      <c r="EK193" s="1196"/>
      <c r="EL193" s="1196"/>
      <c r="EM193" s="1196"/>
      <c r="EN193" s="1196"/>
      <c r="EO193" s="1196"/>
      <c r="EP193" s="1196"/>
      <c r="EQ193" s="1196"/>
      <c r="ER193" s="1196"/>
      <c r="ES193" s="1196"/>
      <c r="ET193" s="1196"/>
      <c r="EU193" s="1196"/>
      <c r="EV193" s="1196"/>
      <c r="EW193" s="1196"/>
      <c r="EX193" s="1196"/>
      <c r="EY193" s="1196"/>
      <c r="EZ193" s="1196"/>
      <c r="FA193" s="1196"/>
      <c r="FB193" s="1196"/>
      <c r="FC193" s="1196"/>
      <c r="FD193" s="1196"/>
      <c r="FE193" s="1196"/>
      <c r="FF193" s="1196"/>
      <c r="FG193" s="1196"/>
      <c r="FH193" s="1196"/>
      <c r="FI193" s="1196"/>
      <c r="FJ193" s="1196"/>
      <c r="FK193" s="1196"/>
      <c r="FL193" s="1196"/>
      <c r="FM193" s="1196"/>
      <c r="FN193" s="1196"/>
      <c r="FO193" s="1196"/>
      <c r="FP193" s="1196"/>
      <c r="FQ193" s="1196"/>
      <c r="FR193" s="1196"/>
      <c r="FS193" s="1196"/>
      <c r="FT193" s="1196"/>
      <c r="FU193" s="1196"/>
      <c r="FV193" s="1196"/>
      <c r="FW193" s="1196"/>
      <c r="FX193" s="1196"/>
      <c r="FY193" s="1196"/>
      <c r="FZ193" s="1196"/>
      <c r="GA193" s="1196"/>
      <c r="GB193" s="1196"/>
      <c r="GC193" s="1196"/>
      <c r="GD193" s="1196"/>
      <c r="GE193" s="1196"/>
      <c r="GF193" s="1196"/>
      <c r="GG193" s="1196"/>
      <c r="GH193" s="1196"/>
      <c r="GI193" s="1196"/>
      <c r="GJ193" s="1196"/>
      <c r="GK193" s="1196"/>
      <c r="GL193" s="1196"/>
      <c r="GM193" s="1196"/>
      <c r="GN193" s="1196"/>
      <c r="GO193" s="1196"/>
      <c r="GP193" s="1196"/>
      <c r="GQ193" s="1196"/>
      <c r="GR193" s="1196"/>
      <c r="GS193" s="1196"/>
      <c r="GT193" s="1196"/>
      <c r="GU193" s="1196"/>
      <c r="GV193" s="1196"/>
      <c r="GW193" s="1196"/>
      <c r="GX193" s="1196"/>
      <c r="GY193" s="1196"/>
      <c r="GZ193" s="1196"/>
      <c r="HA193" s="1196"/>
      <c r="HB193" s="1196"/>
      <c r="HC193" s="1196"/>
      <c r="HD193" s="1196"/>
      <c r="HE193" s="1196"/>
      <c r="HF193" s="1196"/>
      <c r="HG193" s="1196"/>
      <c r="HH193" s="1196"/>
      <c r="HI193" s="1196"/>
      <c r="HJ193" s="1196"/>
      <c r="HK193" s="1196"/>
      <c r="HL193" s="1196"/>
      <c r="HM193" s="1196"/>
      <c r="HN193" s="1196"/>
      <c r="HO193" s="1196"/>
      <c r="HP193" s="1196"/>
      <c r="HQ193" s="1196"/>
      <c r="HR193" s="1196"/>
      <c r="HS193" s="1196"/>
      <c r="HT193" s="1196"/>
      <c r="HU193" s="1196"/>
      <c r="HV193" s="1196"/>
      <c r="HW193" s="1196"/>
      <c r="HX193" s="1196"/>
      <c r="HY193" s="1196"/>
      <c r="HZ193" s="1196"/>
      <c r="IA193" s="1196"/>
      <c r="IB193" s="1196"/>
      <c r="IC193" s="1196"/>
      <c r="ID193" s="1196"/>
      <c r="IE193" s="1196"/>
      <c r="IF193" s="1196"/>
      <c r="IG193" s="1196"/>
      <c r="IH193" s="1196"/>
      <c r="II193" s="1196"/>
      <c r="IJ193" s="1196"/>
      <c r="IK193" s="1196"/>
      <c r="IL193" s="1196"/>
      <c r="IM193" s="1196"/>
      <c r="IN193" s="1196"/>
      <c r="IO193" s="1196"/>
      <c r="IP193" s="1196"/>
      <c r="IQ193" s="1196"/>
      <c r="IR193" s="1196"/>
      <c r="IS193" s="1196"/>
      <c r="IT193" s="1196"/>
      <c r="IU193" s="1196"/>
      <c r="IV193" s="1196"/>
      <c r="IW193" s="1196"/>
      <c r="IX193" s="1196"/>
      <c r="IY193" s="1196"/>
      <c r="IZ193" s="1196"/>
      <c r="JA193" s="1196"/>
      <c r="JB193" s="1196"/>
      <c r="JC193" s="1196"/>
      <c r="JD193" s="1196"/>
      <c r="JE193" s="1196"/>
      <c r="JF193" s="1196"/>
      <c r="JG193" s="1196"/>
      <c r="JH193" s="1196"/>
      <c r="JI193" s="1196"/>
      <c r="JJ193" s="1196"/>
      <c r="JK193" s="1196"/>
      <c r="JL193" s="1196"/>
      <c r="JM193" s="1196"/>
      <c r="JN193" s="1196"/>
      <c r="JO193" s="1196"/>
      <c r="JP193" s="1196"/>
      <c r="JQ193" s="1196"/>
      <c r="JR193" s="1196"/>
      <c r="JS193" s="1196"/>
      <c r="JT193" s="1196"/>
      <c r="JU193" s="1196"/>
      <c r="JV193" s="1196"/>
      <c r="JW193" s="1196"/>
      <c r="JX193" s="1196"/>
      <c r="JY193" s="1196"/>
      <c r="JZ193" s="1196"/>
      <c r="KA193" s="1196"/>
      <c r="KB193" s="1196"/>
      <c r="KC193" s="1196"/>
      <c r="KD193" s="1196"/>
      <c r="KE193" s="1196"/>
      <c r="KF193" s="1196"/>
      <c r="KG193" s="1196"/>
      <c r="KH193" s="1196"/>
      <c r="KI193" s="1196"/>
      <c r="KJ193" s="1196"/>
      <c r="KK193" s="1196"/>
      <c r="KL193" s="1196"/>
      <c r="KM193" s="1196"/>
      <c r="KN193" s="1196"/>
      <c r="KO193" s="1196"/>
      <c r="KP193" s="1196"/>
      <c r="KQ193" s="1196"/>
      <c r="KR193" s="1196"/>
      <c r="KS193" s="1196"/>
      <c r="KT193" s="1196"/>
      <c r="KU193" s="1196"/>
      <c r="KV193" s="1196"/>
      <c r="KW193" s="1196"/>
      <c r="KX193" s="1196"/>
      <c r="KY193" s="1196"/>
      <c r="KZ193" s="1196"/>
      <c r="LA193" s="1196"/>
      <c r="LB193" s="1196"/>
      <c r="LC193" s="1196"/>
      <c r="LD193" s="1196"/>
      <c r="LE193" s="1196"/>
      <c r="LF193" s="1196"/>
      <c r="LG193" s="1196"/>
      <c r="LH193" s="1196"/>
      <c r="LI193" s="1201"/>
      <c r="LJ193" s="1201"/>
      <c r="LK193" s="1201"/>
      <c r="LL193" s="1201"/>
      <c r="LM193" s="1201"/>
      <c r="LN193" s="1201"/>
      <c r="LO193" s="1201"/>
      <c r="LP193" s="1965"/>
    </row>
    <row r="194" s="1489" customFormat="1" ht="47" customHeight="1" spans="1:328">
      <c r="A194" s="1970">
        <v>46045</v>
      </c>
      <c r="B194" s="1232" t="s">
        <v>1218</v>
      </c>
      <c r="C194" s="1233" t="s">
        <v>98</v>
      </c>
      <c r="D194" s="1234">
        <v>4500191376</v>
      </c>
      <c r="E194" s="1235">
        <v>6260681007</v>
      </c>
      <c r="F194" s="1234" t="s">
        <v>3493</v>
      </c>
      <c r="G194" s="2042" t="s">
        <v>2895</v>
      </c>
      <c r="H194" s="1048" t="s">
        <v>2895</v>
      </c>
      <c r="I194" s="1066" t="s">
        <v>2926</v>
      </c>
      <c r="J194" s="1067">
        <v>33600</v>
      </c>
      <c r="K194" s="1270">
        <v>0</v>
      </c>
      <c r="L194" s="1270">
        <v>24</v>
      </c>
      <c r="M194" s="1270">
        <f t="shared" si="77"/>
        <v>1400</v>
      </c>
      <c r="N194" s="1284">
        <v>46090</v>
      </c>
      <c r="O194" s="1284">
        <v>46088</v>
      </c>
      <c r="P194" s="1285"/>
      <c r="Q194" s="1320"/>
      <c r="R194" s="1320"/>
      <c r="S194" s="1320"/>
      <c r="T194" s="1330"/>
      <c r="U194" s="2072" t="s">
        <v>111</v>
      </c>
      <c r="V194" s="2073" t="s">
        <v>3364</v>
      </c>
      <c r="W194" s="2074" t="s">
        <v>88</v>
      </c>
      <c r="X194" s="2073" t="s">
        <v>88</v>
      </c>
      <c r="Y194" s="1323"/>
      <c r="Z194" s="1323"/>
      <c r="AA194" s="1126" t="s">
        <v>3210</v>
      </c>
      <c r="AB194" s="1127" t="s">
        <v>3474</v>
      </c>
      <c r="AC194" s="1383">
        <v>0.6047</v>
      </c>
      <c r="AD194" s="1936">
        <f t="shared" si="91"/>
        <v>20317.92</v>
      </c>
      <c r="AE194" s="1369"/>
      <c r="AF194" s="1131" t="s">
        <v>81</v>
      </c>
      <c r="AG194" s="1376"/>
      <c r="AH194" s="2097">
        <f t="shared" si="103"/>
        <v>33600</v>
      </c>
      <c r="AI194" s="2097"/>
      <c r="AJ194" s="2097"/>
      <c r="AK194" s="2097">
        <f t="shared" si="104"/>
        <v>1400</v>
      </c>
      <c r="AL194" s="2097"/>
      <c r="AM194" s="2097"/>
      <c r="AN194" s="2097"/>
      <c r="AO194" s="2097" t="s">
        <v>63</v>
      </c>
      <c r="AP194" s="2097">
        <f t="shared" si="105"/>
        <v>33600</v>
      </c>
      <c r="AQ194" s="1405"/>
      <c r="AR194" s="1178">
        <f t="shared" si="97"/>
        <v>5600</v>
      </c>
      <c r="AS194" s="1178">
        <f t="shared" si="98"/>
        <v>5600</v>
      </c>
      <c r="AT194" s="1178">
        <f t="shared" si="99"/>
        <v>5600</v>
      </c>
      <c r="AU194" s="1178">
        <f t="shared" si="100"/>
        <v>5600</v>
      </c>
      <c r="AV194" s="1178">
        <f t="shared" si="101"/>
        <v>5600</v>
      </c>
      <c r="AW194" s="1178">
        <f t="shared" si="102"/>
        <v>5600</v>
      </c>
      <c r="AX194" s="1178"/>
      <c r="AY194" s="1178">
        <f t="shared" si="92"/>
        <v>5366.66666666667</v>
      </c>
      <c r="AZ194" s="1178">
        <f t="shared" si="93"/>
        <v>233.333333333333</v>
      </c>
      <c r="BA194" s="1194"/>
      <c r="BB194" s="1195"/>
      <c r="BC194" s="1196"/>
      <c r="BD194" s="1196"/>
      <c r="BE194" s="1196"/>
      <c r="BF194" s="1196"/>
      <c r="BG194" s="1196"/>
      <c r="BH194" s="1196"/>
      <c r="BI194" s="1196"/>
      <c r="BJ194" s="1196"/>
      <c r="BK194" s="1196"/>
      <c r="BL194" s="1196"/>
      <c r="BM194" s="1196"/>
      <c r="BN194" s="1196"/>
      <c r="BO194" s="1196"/>
      <c r="BP194" s="1196"/>
      <c r="BQ194" s="1196"/>
      <c r="BR194" s="1196"/>
      <c r="BS194" s="1196"/>
      <c r="BT194" s="1196"/>
      <c r="BU194" s="1196"/>
      <c r="BV194" s="1196"/>
      <c r="BW194" s="1196"/>
      <c r="BX194" s="1196"/>
      <c r="BY194" s="1196"/>
      <c r="BZ194" s="1196"/>
      <c r="CA194" s="1196"/>
      <c r="CB194" s="1196"/>
      <c r="CC194" s="1196"/>
      <c r="CD194" s="1196"/>
      <c r="CE194" s="1196"/>
      <c r="CF194" s="1196"/>
      <c r="CG194" s="1196"/>
      <c r="CH194" s="1196"/>
      <c r="CI194" s="1196"/>
      <c r="CJ194" s="1196"/>
      <c r="CK194" s="1196"/>
      <c r="CL194" s="1196"/>
      <c r="CM194" s="1196"/>
      <c r="CN194" s="1196"/>
      <c r="CO194" s="1196"/>
      <c r="CP194" s="1196"/>
      <c r="CQ194" s="1196"/>
      <c r="CR194" s="1196"/>
      <c r="CS194" s="1196"/>
      <c r="CT194" s="1196"/>
      <c r="CU194" s="1196"/>
      <c r="CV194" s="1196"/>
      <c r="CW194" s="1196"/>
      <c r="CX194" s="1196"/>
      <c r="CY194" s="1196"/>
      <c r="CZ194" s="1196"/>
      <c r="DA194" s="1196"/>
      <c r="DB194" s="1196"/>
      <c r="DC194" s="1196"/>
      <c r="DD194" s="1196"/>
      <c r="DE194" s="1196"/>
      <c r="DF194" s="1196"/>
      <c r="DG194" s="1196"/>
      <c r="DH194" s="1196"/>
      <c r="DI194" s="1196"/>
      <c r="DJ194" s="1196"/>
      <c r="DK194" s="1196"/>
      <c r="DL194" s="1196"/>
      <c r="DM194" s="1196"/>
      <c r="DN194" s="1196"/>
      <c r="DO194" s="1196"/>
      <c r="DP194" s="1196"/>
      <c r="DQ194" s="1196"/>
      <c r="DR194" s="1196"/>
      <c r="DS194" s="1196"/>
      <c r="DT194" s="1196"/>
      <c r="DU194" s="1196"/>
      <c r="DV194" s="1196"/>
      <c r="DW194" s="1196"/>
      <c r="DX194" s="1196"/>
      <c r="DY194" s="1196"/>
      <c r="DZ194" s="1196"/>
      <c r="EA194" s="1196"/>
      <c r="EB194" s="1196"/>
      <c r="EC194" s="1196"/>
      <c r="ED194" s="1196"/>
      <c r="EE194" s="1196"/>
      <c r="EF194" s="1196"/>
      <c r="EG194" s="1196"/>
      <c r="EH194" s="1196"/>
      <c r="EI194" s="1196"/>
      <c r="EJ194" s="1196"/>
      <c r="EK194" s="1196"/>
      <c r="EL194" s="1196"/>
      <c r="EM194" s="1196"/>
      <c r="EN194" s="1196"/>
      <c r="EO194" s="1196"/>
      <c r="EP194" s="1196"/>
      <c r="EQ194" s="1196"/>
      <c r="ER194" s="1196"/>
      <c r="ES194" s="1196"/>
      <c r="ET194" s="1196"/>
      <c r="EU194" s="1196"/>
      <c r="EV194" s="1196"/>
      <c r="EW194" s="1196"/>
      <c r="EX194" s="1196"/>
      <c r="EY194" s="1196"/>
      <c r="EZ194" s="1196"/>
      <c r="FA194" s="1196"/>
      <c r="FB194" s="1196"/>
      <c r="FC194" s="1196"/>
      <c r="FD194" s="1196"/>
      <c r="FE194" s="1196"/>
      <c r="FF194" s="1196"/>
      <c r="FG194" s="1196"/>
      <c r="FH194" s="1196"/>
      <c r="FI194" s="1196"/>
      <c r="FJ194" s="1196"/>
      <c r="FK194" s="1196"/>
      <c r="FL194" s="1196"/>
      <c r="FM194" s="1196"/>
      <c r="FN194" s="1196"/>
      <c r="FO194" s="1196"/>
      <c r="FP194" s="1196"/>
      <c r="FQ194" s="1196"/>
      <c r="FR194" s="1196"/>
      <c r="FS194" s="1196"/>
      <c r="FT194" s="1196"/>
      <c r="FU194" s="1196"/>
      <c r="FV194" s="1196"/>
      <c r="FW194" s="1196"/>
      <c r="FX194" s="1196"/>
      <c r="FY194" s="1196"/>
      <c r="FZ194" s="1196"/>
      <c r="GA194" s="1196"/>
      <c r="GB194" s="1196"/>
      <c r="GC194" s="1196"/>
      <c r="GD194" s="1196"/>
      <c r="GE194" s="1196"/>
      <c r="GF194" s="1196"/>
      <c r="GG194" s="1196"/>
      <c r="GH194" s="1196"/>
      <c r="GI194" s="1196"/>
      <c r="GJ194" s="1196"/>
      <c r="GK194" s="1196"/>
      <c r="GL194" s="1196"/>
      <c r="GM194" s="1196"/>
      <c r="GN194" s="1196"/>
      <c r="GO194" s="1196"/>
      <c r="GP194" s="1196"/>
      <c r="GQ194" s="1196"/>
      <c r="GR194" s="1196"/>
      <c r="GS194" s="1196"/>
      <c r="GT194" s="1196"/>
      <c r="GU194" s="1196"/>
      <c r="GV194" s="1196"/>
      <c r="GW194" s="1196"/>
      <c r="GX194" s="1196"/>
      <c r="GY194" s="1196"/>
      <c r="GZ194" s="1196"/>
      <c r="HA194" s="1196"/>
      <c r="HB194" s="1196"/>
      <c r="HC194" s="1196"/>
      <c r="HD194" s="1196"/>
      <c r="HE194" s="1196"/>
      <c r="HF194" s="1196"/>
      <c r="HG194" s="1196"/>
      <c r="HH194" s="1196"/>
      <c r="HI194" s="1196"/>
      <c r="HJ194" s="1196"/>
      <c r="HK194" s="1196"/>
      <c r="HL194" s="1196"/>
      <c r="HM194" s="1196"/>
      <c r="HN194" s="1196"/>
      <c r="HO194" s="1196"/>
      <c r="HP194" s="1196"/>
      <c r="HQ194" s="1196"/>
      <c r="HR194" s="1196"/>
      <c r="HS194" s="1196"/>
      <c r="HT194" s="1196"/>
      <c r="HU194" s="1196"/>
      <c r="HV194" s="1196"/>
      <c r="HW194" s="1196"/>
      <c r="HX194" s="1196"/>
      <c r="HY194" s="1196"/>
      <c r="HZ194" s="1196"/>
      <c r="IA194" s="1196"/>
      <c r="IB194" s="1196"/>
      <c r="IC194" s="1196"/>
      <c r="ID194" s="1196"/>
      <c r="IE194" s="1196"/>
      <c r="IF194" s="1196"/>
      <c r="IG194" s="1196"/>
      <c r="IH194" s="1196"/>
      <c r="II194" s="1196"/>
      <c r="IJ194" s="1196"/>
      <c r="IK194" s="1196"/>
      <c r="IL194" s="1196"/>
      <c r="IM194" s="1196"/>
      <c r="IN194" s="1196"/>
      <c r="IO194" s="1196"/>
      <c r="IP194" s="1196"/>
      <c r="IQ194" s="1196"/>
      <c r="IR194" s="1196"/>
      <c r="IS194" s="1196"/>
      <c r="IT194" s="1196"/>
      <c r="IU194" s="1196"/>
      <c r="IV194" s="1196"/>
      <c r="IW194" s="1196"/>
      <c r="IX194" s="1196"/>
      <c r="IY194" s="1196"/>
      <c r="IZ194" s="1196"/>
      <c r="JA194" s="1196"/>
      <c r="JB194" s="1196"/>
      <c r="JC194" s="1196"/>
      <c r="JD194" s="1196"/>
      <c r="JE194" s="1196"/>
      <c r="JF194" s="1196"/>
      <c r="JG194" s="1196"/>
      <c r="JH194" s="1196"/>
      <c r="JI194" s="1196"/>
      <c r="JJ194" s="1196"/>
      <c r="JK194" s="1196"/>
      <c r="JL194" s="1196"/>
      <c r="JM194" s="1196"/>
      <c r="JN194" s="1196"/>
      <c r="JO194" s="1196"/>
      <c r="JP194" s="1196"/>
      <c r="JQ194" s="1196"/>
      <c r="JR194" s="1196"/>
      <c r="JS194" s="1196"/>
      <c r="JT194" s="1196"/>
      <c r="JU194" s="1196"/>
      <c r="JV194" s="1196"/>
      <c r="JW194" s="1196"/>
      <c r="JX194" s="1196"/>
      <c r="JY194" s="1196"/>
      <c r="JZ194" s="1196"/>
      <c r="KA194" s="1196"/>
      <c r="KB194" s="1196"/>
      <c r="KC194" s="1196"/>
      <c r="KD194" s="1196"/>
      <c r="KE194" s="1196"/>
      <c r="KF194" s="1196"/>
      <c r="KG194" s="1196"/>
      <c r="KH194" s="1196"/>
      <c r="KI194" s="1196"/>
      <c r="KJ194" s="1196"/>
      <c r="KK194" s="1196"/>
      <c r="KL194" s="1196"/>
      <c r="KM194" s="1196"/>
      <c r="KN194" s="1196"/>
      <c r="KO194" s="1196"/>
      <c r="KP194" s="1196"/>
      <c r="KQ194" s="1196"/>
      <c r="KR194" s="1196"/>
      <c r="KS194" s="1196"/>
      <c r="KT194" s="1196"/>
      <c r="KU194" s="1196"/>
      <c r="KV194" s="1196"/>
      <c r="KW194" s="1196"/>
      <c r="KX194" s="1196"/>
      <c r="KY194" s="1196"/>
      <c r="KZ194" s="1196"/>
      <c r="LA194" s="1196"/>
      <c r="LB194" s="1196"/>
      <c r="LC194" s="1196"/>
      <c r="LD194" s="1196"/>
      <c r="LE194" s="1196"/>
      <c r="LF194" s="1196"/>
      <c r="LG194" s="1196"/>
      <c r="LH194" s="1196"/>
      <c r="LI194" s="1201"/>
      <c r="LJ194" s="1201"/>
      <c r="LK194" s="1201"/>
      <c r="LL194" s="1201"/>
      <c r="LM194" s="1201"/>
      <c r="LN194" s="1201"/>
      <c r="LO194" s="1201"/>
      <c r="LP194" s="1965"/>
    </row>
    <row r="195" s="1220" customFormat="1" ht="47" customHeight="1" spans="1:328">
      <c r="A195" s="1244">
        <v>46028</v>
      </c>
      <c r="B195" s="1044" t="s">
        <v>1397</v>
      </c>
      <c r="C195" s="1045" t="s">
        <v>1398</v>
      </c>
      <c r="D195" s="1046">
        <v>4500190752</v>
      </c>
      <c r="E195" s="1047" t="s">
        <v>3494</v>
      </c>
      <c r="F195" s="1046" t="s">
        <v>3495</v>
      </c>
      <c r="G195" s="1048" t="s">
        <v>2831</v>
      </c>
      <c r="H195" s="1048" t="s">
        <v>2831</v>
      </c>
      <c r="I195" s="1066" t="s">
        <v>2970</v>
      </c>
      <c r="J195" s="1067">
        <v>2304</v>
      </c>
      <c r="K195" s="1270">
        <v>0</v>
      </c>
      <c r="L195" s="1270">
        <v>96</v>
      </c>
      <c r="M195" s="1270">
        <f t="shared" si="77"/>
        <v>24</v>
      </c>
      <c r="N195" s="2512">
        <v>46094</v>
      </c>
      <c r="O195" s="2512">
        <v>46090</v>
      </c>
      <c r="P195" s="1285"/>
      <c r="Q195" s="1320"/>
      <c r="R195" s="1320"/>
      <c r="S195" s="2522" t="s">
        <v>829</v>
      </c>
      <c r="T195" s="1330"/>
      <c r="U195" s="1330" t="s">
        <v>111</v>
      </c>
      <c r="V195" s="1322">
        <v>46031</v>
      </c>
      <c r="W195" s="1323" t="s">
        <v>88</v>
      </c>
      <c r="X195" s="1323" t="s">
        <v>88</v>
      </c>
      <c r="Y195" s="1323"/>
      <c r="Z195" s="1323"/>
      <c r="AA195" s="1371" t="s">
        <v>3496</v>
      </c>
      <c r="AB195" s="1372" t="s">
        <v>855</v>
      </c>
      <c r="AC195" s="2371">
        <v>0.9974</v>
      </c>
      <c r="AD195" s="2372">
        <f t="shared" si="91"/>
        <v>2298.0096</v>
      </c>
      <c r="AE195" s="1369"/>
      <c r="AF195" s="1376" t="s">
        <v>81</v>
      </c>
      <c r="AG195" s="1376"/>
      <c r="AH195" s="1406">
        <f t="shared" si="103"/>
        <v>2304</v>
      </c>
      <c r="AI195" s="1406"/>
      <c r="AJ195" s="1406"/>
      <c r="AK195" s="1406">
        <f t="shared" si="104"/>
        <v>96</v>
      </c>
      <c r="AL195" s="1406"/>
      <c r="AM195" s="1406"/>
      <c r="AN195" s="1406"/>
      <c r="AO195" s="1406" t="s">
        <v>63</v>
      </c>
      <c r="AP195" s="1406">
        <f t="shared" si="105"/>
        <v>2304</v>
      </c>
      <c r="AQ195" s="1405"/>
      <c r="AR195" s="1435">
        <f t="shared" si="97"/>
        <v>384</v>
      </c>
      <c r="AS195" s="1435">
        <f t="shared" si="98"/>
        <v>384</v>
      </c>
      <c r="AT195" s="1435">
        <f t="shared" si="99"/>
        <v>384</v>
      </c>
      <c r="AU195" s="1435">
        <f t="shared" si="100"/>
        <v>384</v>
      </c>
      <c r="AV195" s="1435">
        <f t="shared" si="101"/>
        <v>384</v>
      </c>
      <c r="AW195" s="1435">
        <f t="shared" si="102"/>
        <v>384</v>
      </c>
      <c r="AX195" s="1435"/>
      <c r="AY195" s="1435">
        <f t="shared" si="92"/>
        <v>368</v>
      </c>
      <c r="AZ195" s="1435">
        <f t="shared" si="93"/>
        <v>16</v>
      </c>
      <c r="BA195" s="1030"/>
      <c r="BB195" s="1013"/>
      <c r="BC195" s="1193"/>
      <c r="BD195" s="1193"/>
      <c r="BE195" s="1193"/>
      <c r="BF195" s="1193"/>
      <c r="BG195" s="1193"/>
      <c r="BH195" s="1193"/>
      <c r="BI195" s="1193"/>
      <c r="BJ195" s="1193"/>
      <c r="BK195" s="1193"/>
      <c r="BL195" s="1193"/>
      <c r="BM195" s="1193"/>
      <c r="BN195" s="1193"/>
      <c r="BO195" s="1193"/>
      <c r="BP195" s="1193"/>
      <c r="BQ195" s="1193"/>
      <c r="BR195" s="1193"/>
      <c r="BS195" s="1193"/>
      <c r="BT195" s="1193"/>
      <c r="BU195" s="1193"/>
      <c r="BV195" s="1193"/>
      <c r="BW195" s="1193"/>
      <c r="BX195" s="1193"/>
      <c r="BY195" s="1193"/>
      <c r="BZ195" s="1193"/>
      <c r="CA195" s="1193"/>
      <c r="CB195" s="1193"/>
      <c r="CC195" s="1193"/>
      <c r="CD195" s="1193"/>
      <c r="CE195" s="1193"/>
      <c r="CF195" s="1193"/>
      <c r="CG195" s="1193"/>
      <c r="CH195" s="1193"/>
      <c r="CI195" s="1193"/>
      <c r="CJ195" s="1193"/>
      <c r="CK195" s="1193"/>
      <c r="CL195" s="1193"/>
      <c r="CM195" s="1193"/>
      <c r="CN195" s="1193"/>
      <c r="CO195" s="1193"/>
      <c r="CP195" s="1193"/>
      <c r="CQ195" s="1193"/>
      <c r="CR195" s="1193"/>
      <c r="CS195" s="1193"/>
      <c r="CT195" s="1193"/>
      <c r="CU195" s="1193"/>
      <c r="CV195" s="1193"/>
      <c r="CW195" s="1193"/>
      <c r="CX195" s="1193"/>
      <c r="CY195" s="1193"/>
      <c r="CZ195" s="1193"/>
      <c r="DA195" s="1193"/>
      <c r="DB195" s="1193"/>
      <c r="DC195" s="1193"/>
      <c r="DD195" s="1193"/>
      <c r="DE195" s="1193"/>
      <c r="DF195" s="1193"/>
      <c r="DG195" s="1193"/>
      <c r="DH195" s="1193"/>
      <c r="DI195" s="1193"/>
      <c r="DJ195" s="1193"/>
      <c r="DK195" s="1193"/>
      <c r="DL195" s="1193"/>
      <c r="DM195" s="1193"/>
      <c r="DN195" s="1193"/>
      <c r="DO195" s="1193"/>
      <c r="DP195" s="1193"/>
      <c r="DQ195" s="1193"/>
      <c r="DR195" s="1193"/>
      <c r="DS195" s="1193"/>
      <c r="DT195" s="1193"/>
      <c r="DU195" s="1193"/>
      <c r="DV195" s="1193"/>
      <c r="DW195" s="1193"/>
      <c r="DX195" s="1193"/>
      <c r="DY195" s="1193"/>
      <c r="DZ195" s="1193"/>
      <c r="EA195" s="1193"/>
      <c r="EB195" s="1193"/>
      <c r="EC195" s="1193"/>
      <c r="ED195" s="1193"/>
      <c r="EE195" s="1193"/>
      <c r="EF195" s="1193"/>
      <c r="EG195" s="1193"/>
      <c r="EH195" s="1193"/>
      <c r="EI195" s="1193"/>
      <c r="EJ195" s="1193"/>
      <c r="EK195" s="1193"/>
      <c r="EL195" s="1193"/>
      <c r="EM195" s="1193"/>
      <c r="EN195" s="1193"/>
      <c r="EO195" s="1193"/>
      <c r="EP195" s="1193"/>
      <c r="EQ195" s="1193"/>
      <c r="ER195" s="1193"/>
      <c r="ES195" s="1193"/>
      <c r="ET195" s="1193"/>
      <c r="EU195" s="1193"/>
      <c r="EV195" s="1193"/>
      <c r="EW195" s="1193"/>
      <c r="EX195" s="1193"/>
      <c r="EY195" s="1193"/>
      <c r="EZ195" s="1193"/>
      <c r="FA195" s="1193"/>
      <c r="FB195" s="1193"/>
      <c r="FC195" s="1193"/>
      <c r="FD195" s="1193"/>
      <c r="FE195" s="1193"/>
      <c r="FF195" s="1193"/>
      <c r="FG195" s="1193"/>
      <c r="FH195" s="1193"/>
      <c r="FI195" s="1193"/>
      <c r="FJ195" s="1193"/>
      <c r="FK195" s="1193"/>
      <c r="FL195" s="1193"/>
      <c r="FM195" s="1193"/>
      <c r="FN195" s="1193"/>
      <c r="FO195" s="1193"/>
      <c r="FP195" s="1193"/>
      <c r="FQ195" s="1193"/>
      <c r="FR195" s="1193"/>
      <c r="FS195" s="1193"/>
      <c r="FT195" s="1193"/>
      <c r="FU195" s="1193"/>
      <c r="FV195" s="1193"/>
      <c r="FW195" s="1193"/>
      <c r="FX195" s="1193"/>
      <c r="FY195" s="1193"/>
      <c r="FZ195" s="1193"/>
      <c r="GA195" s="1193"/>
      <c r="GB195" s="1193"/>
      <c r="GC195" s="1193"/>
      <c r="GD195" s="1193"/>
      <c r="GE195" s="1193"/>
      <c r="GF195" s="1193"/>
      <c r="GG195" s="1193"/>
      <c r="GH195" s="1193"/>
      <c r="GI195" s="1193"/>
      <c r="GJ195" s="1193"/>
      <c r="GK195" s="1193"/>
      <c r="GL195" s="1193"/>
      <c r="GM195" s="1193"/>
      <c r="GN195" s="1193"/>
      <c r="GO195" s="1193"/>
      <c r="GP195" s="1193"/>
      <c r="GQ195" s="1193"/>
      <c r="GR195" s="1193"/>
      <c r="GS195" s="1193"/>
      <c r="GT195" s="1193"/>
      <c r="GU195" s="1193"/>
      <c r="GV195" s="1193"/>
      <c r="GW195" s="1193"/>
      <c r="GX195" s="1193"/>
      <c r="GY195" s="1193"/>
      <c r="GZ195" s="1193"/>
      <c r="HA195" s="1193"/>
      <c r="HB195" s="1193"/>
      <c r="HC195" s="1193"/>
      <c r="HD195" s="1193"/>
      <c r="HE195" s="1193"/>
      <c r="HF195" s="1193"/>
      <c r="HG195" s="1193"/>
      <c r="HH195" s="1193"/>
      <c r="HI195" s="1193"/>
      <c r="HJ195" s="1193"/>
      <c r="HK195" s="1193"/>
      <c r="HL195" s="1193"/>
      <c r="HM195" s="1193"/>
      <c r="HN195" s="1193"/>
      <c r="HO195" s="1193"/>
      <c r="HP195" s="1193"/>
      <c r="HQ195" s="1193"/>
      <c r="HR195" s="1193"/>
      <c r="HS195" s="1193"/>
      <c r="HT195" s="1193"/>
      <c r="HU195" s="1193"/>
      <c r="HV195" s="1193"/>
      <c r="HW195" s="1193"/>
      <c r="HX195" s="1193"/>
      <c r="HY195" s="1193"/>
      <c r="HZ195" s="1193"/>
      <c r="IA195" s="1193"/>
      <c r="IB195" s="1193"/>
      <c r="IC195" s="1193"/>
      <c r="ID195" s="1193"/>
      <c r="IE195" s="1193"/>
      <c r="IF195" s="1193"/>
      <c r="IG195" s="1193"/>
      <c r="IH195" s="1193"/>
      <c r="II195" s="1193"/>
      <c r="IJ195" s="1193"/>
      <c r="IK195" s="1193"/>
      <c r="IL195" s="1193"/>
      <c r="IM195" s="1193"/>
      <c r="IN195" s="1193"/>
      <c r="IO195" s="1193"/>
      <c r="IP195" s="1193"/>
      <c r="IQ195" s="1193"/>
      <c r="IR195" s="1193"/>
      <c r="IS195" s="1193"/>
      <c r="IT195" s="1193"/>
      <c r="IU195" s="1193"/>
      <c r="IV195" s="1193"/>
      <c r="IW195" s="1193"/>
      <c r="IX195" s="1193"/>
      <c r="IY195" s="1193"/>
      <c r="IZ195" s="1193"/>
      <c r="JA195" s="1193"/>
      <c r="JB195" s="1193"/>
      <c r="JC195" s="1193"/>
      <c r="JD195" s="1193"/>
      <c r="JE195" s="1193"/>
      <c r="JF195" s="1193"/>
      <c r="JG195" s="1193"/>
      <c r="JH195" s="1193"/>
      <c r="JI195" s="1193"/>
      <c r="JJ195" s="1193"/>
      <c r="JK195" s="1193"/>
      <c r="JL195" s="1193"/>
      <c r="JM195" s="1193"/>
      <c r="JN195" s="1193"/>
      <c r="JO195" s="1193"/>
      <c r="JP195" s="1193"/>
      <c r="JQ195" s="1193"/>
      <c r="JR195" s="1193"/>
      <c r="JS195" s="1193"/>
      <c r="JT195" s="1193"/>
      <c r="JU195" s="1193"/>
      <c r="JV195" s="1193"/>
      <c r="JW195" s="1193"/>
      <c r="JX195" s="1193"/>
      <c r="JY195" s="1193"/>
      <c r="JZ195" s="1193"/>
      <c r="KA195" s="1193"/>
      <c r="KB195" s="1193"/>
      <c r="KC195" s="1193"/>
      <c r="KD195" s="1193"/>
      <c r="KE195" s="1193"/>
      <c r="KF195" s="1193"/>
      <c r="KG195" s="1193"/>
      <c r="KH195" s="1193"/>
      <c r="KI195" s="1193"/>
      <c r="KJ195" s="1193"/>
      <c r="KK195" s="1193"/>
      <c r="KL195" s="1193"/>
      <c r="KM195" s="1193"/>
      <c r="KN195" s="1193"/>
      <c r="KO195" s="1193"/>
      <c r="KP195" s="1193"/>
      <c r="KQ195" s="1193"/>
      <c r="KR195" s="1193"/>
      <c r="KS195" s="1193"/>
      <c r="KT195" s="1193"/>
      <c r="KU195" s="1193"/>
      <c r="KV195" s="1193"/>
      <c r="KW195" s="1193"/>
      <c r="KX195" s="1193"/>
      <c r="KY195" s="1193"/>
      <c r="KZ195" s="1193"/>
      <c r="LA195" s="1193"/>
      <c r="LB195" s="1193"/>
      <c r="LC195" s="1193"/>
      <c r="LD195" s="1193"/>
      <c r="LE195" s="1193"/>
      <c r="LF195" s="1193"/>
      <c r="LG195" s="1193"/>
      <c r="LH195" s="1193"/>
      <c r="LI195" s="1200"/>
      <c r="LJ195" s="1200"/>
      <c r="LK195" s="1200"/>
      <c r="LL195" s="1200"/>
      <c r="LM195" s="1200"/>
      <c r="LN195" s="1200"/>
      <c r="LO195" s="1200"/>
      <c r="LP195" s="1470"/>
    </row>
    <row r="196" s="1015" customFormat="1" ht="47" customHeight="1" spans="1:320">
      <c r="A196" s="1231">
        <v>46038</v>
      </c>
      <c r="B196" s="1232" t="s">
        <v>556</v>
      </c>
      <c r="C196" s="1233" t="s">
        <v>558</v>
      </c>
      <c r="D196" s="1234">
        <v>4500191663</v>
      </c>
      <c r="E196" s="1235"/>
      <c r="F196" s="1234" t="s">
        <v>3497</v>
      </c>
      <c r="G196" s="1048" t="s">
        <v>2831</v>
      </c>
      <c r="H196" s="1236" t="s">
        <v>2831</v>
      </c>
      <c r="I196" s="1887" t="s">
        <v>2970</v>
      </c>
      <c r="J196" s="1277">
        <v>1056</v>
      </c>
      <c r="K196" s="1068">
        <v>0</v>
      </c>
      <c r="L196" s="1068">
        <v>96</v>
      </c>
      <c r="M196" s="1068">
        <f t="shared" si="77"/>
        <v>11</v>
      </c>
      <c r="N196" s="1069">
        <v>46097</v>
      </c>
      <c r="O196" s="1069">
        <v>46095</v>
      </c>
      <c r="P196" s="1070"/>
      <c r="Q196" s="1096"/>
      <c r="R196" s="1096"/>
      <c r="S196" s="1096"/>
      <c r="T196" s="1314"/>
      <c r="U196" s="1314"/>
      <c r="V196" s="1098">
        <v>46050</v>
      </c>
      <c r="W196" s="1099" t="s">
        <v>88</v>
      </c>
      <c r="X196" s="1099" t="s">
        <v>3444</v>
      </c>
      <c r="Y196" s="1099"/>
      <c r="Z196" s="1099"/>
      <c r="AA196" s="1126" t="s">
        <v>3498</v>
      </c>
      <c r="AB196" s="1127" t="s">
        <v>262</v>
      </c>
      <c r="AC196" s="1383">
        <v>1.0037</v>
      </c>
      <c r="AD196" s="1936">
        <f t="shared" si="91"/>
        <v>1059.9072</v>
      </c>
      <c r="AE196" s="1130"/>
      <c r="AF196" s="1131" t="s">
        <v>81</v>
      </c>
      <c r="AG196" s="1131"/>
      <c r="AH196" s="1406">
        <f t="shared" si="103"/>
        <v>1056</v>
      </c>
      <c r="AI196" s="1406"/>
      <c r="AJ196" s="1406"/>
      <c r="AK196" s="1406">
        <f t="shared" si="104"/>
        <v>44</v>
      </c>
      <c r="AL196" s="1406"/>
      <c r="AM196" s="1406"/>
      <c r="AN196" s="1406"/>
      <c r="AO196" s="1406" t="s">
        <v>63</v>
      </c>
      <c r="AP196" s="1406">
        <f t="shared" si="105"/>
        <v>1056</v>
      </c>
      <c r="AQ196" s="1152"/>
      <c r="AR196" s="1178">
        <f t="shared" si="97"/>
        <v>176</v>
      </c>
      <c r="AS196" s="1178">
        <f t="shared" si="98"/>
        <v>176</v>
      </c>
      <c r="AT196" s="1178">
        <f t="shared" si="99"/>
        <v>176</v>
      </c>
      <c r="AU196" s="1178">
        <f t="shared" si="100"/>
        <v>176</v>
      </c>
      <c r="AV196" s="1178">
        <f t="shared" si="101"/>
        <v>176</v>
      </c>
      <c r="AW196" s="1178">
        <f t="shared" si="102"/>
        <v>176</v>
      </c>
      <c r="AX196" s="1178"/>
      <c r="AY196" s="1178">
        <f t="shared" si="92"/>
        <v>168.666666666667</v>
      </c>
      <c r="AZ196" s="1178">
        <f t="shared" si="93"/>
        <v>7.33333333333333</v>
      </c>
      <c r="BA196" s="1298"/>
      <c r="BB196" s="1458"/>
      <c r="BC196" s="1459"/>
      <c r="BD196" s="1459"/>
      <c r="BE196" s="1459"/>
      <c r="BF196" s="1459"/>
      <c r="BG196" s="1459"/>
      <c r="BH196" s="1459"/>
      <c r="BI196" s="1459"/>
      <c r="BJ196" s="1459"/>
      <c r="BK196" s="1459"/>
      <c r="BL196" s="1459"/>
      <c r="BM196" s="1459"/>
      <c r="BN196" s="1459"/>
      <c r="BO196" s="1459"/>
      <c r="BP196" s="1459"/>
      <c r="BQ196" s="1459"/>
      <c r="BR196" s="1459"/>
      <c r="BS196" s="1459"/>
      <c r="BT196" s="1459"/>
      <c r="BU196" s="1459"/>
      <c r="BV196" s="1459"/>
      <c r="BW196" s="1459"/>
      <c r="BX196" s="1459"/>
      <c r="BY196" s="1459"/>
      <c r="BZ196" s="1459"/>
      <c r="CA196" s="1459"/>
      <c r="CB196" s="1459"/>
      <c r="CC196" s="1459"/>
      <c r="CD196" s="1459"/>
      <c r="CE196" s="1459"/>
      <c r="CF196" s="1459"/>
      <c r="CG196" s="1459"/>
      <c r="CH196" s="1459"/>
      <c r="CI196" s="1459"/>
      <c r="CJ196" s="1459"/>
      <c r="CK196" s="1459"/>
      <c r="CL196" s="1459"/>
      <c r="CM196" s="1459"/>
      <c r="CN196" s="1459"/>
      <c r="CO196" s="1459"/>
      <c r="CP196" s="1459"/>
      <c r="CQ196" s="1459"/>
      <c r="CR196" s="1459"/>
      <c r="CS196" s="1459"/>
      <c r="CT196" s="1459"/>
      <c r="CU196" s="1459"/>
      <c r="CV196" s="1459"/>
      <c r="CW196" s="1459"/>
      <c r="CX196" s="1459"/>
      <c r="CY196" s="1459"/>
      <c r="CZ196" s="1459"/>
      <c r="DA196" s="1459"/>
      <c r="DB196" s="1459"/>
      <c r="DC196" s="1459"/>
      <c r="DD196" s="1459"/>
      <c r="DE196" s="1459"/>
      <c r="DF196" s="1459"/>
      <c r="DG196" s="1459"/>
      <c r="DH196" s="1459"/>
      <c r="DI196" s="1459"/>
      <c r="DJ196" s="1459"/>
      <c r="DK196" s="1459"/>
      <c r="DL196" s="1459"/>
      <c r="DM196" s="1459"/>
      <c r="DN196" s="1459"/>
      <c r="DO196" s="1459"/>
      <c r="DP196" s="1459"/>
      <c r="DQ196" s="1459"/>
      <c r="DR196" s="1459"/>
      <c r="DS196" s="1459"/>
      <c r="DT196" s="1459"/>
      <c r="DU196" s="1459"/>
      <c r="DV196" s="1459"/>
      <c r="DW196" s="1459"/>
      <c r="DX196" s="1459"/>
      <c r="DY196" s="1459"/>
      <c r="DZ196" s="1459"/>
      <c r="EA196" s="1459"/>
      <c r="EB196" s="1459"/>
      <c r="EC196" s="1459"/>
      <c r="ED196" s="1459"/>
      <c r="EE196" s="1459"/>
      <c r="EF196" s="1459"/>
      <c r="EG196" s="1459"/>
      <c r="EH196" s="1459"/>
      <c r="EI196" s="1459"/>
      <c r="EJ196" s="1459"/>
      <c r="EK196" s="1459"/>
      <c r="EL196" s="1459"/>
      <c r="EM196" s="1459"/>
      <c r="EN196" s="1459"/>
      <c r="EO196" s="1459"/>
      <c r="EP196" s="1459"/>
      <c r="EQ196" s="1459"/>
      <c r="ER196" s="1459"/>
      <c r="ES196" s="1459"/>
      <c r="ET196" s="1459"/>
      <c r="EU196" s="1459"/>
      <c r="EV196" s="1459"/>
      <c r="EW196" s="1459"/>
      <c r="EX196" s="1459"/>
      <c r="EY196" s="1459"/>
      <c r="EZ196" s="1459"/>
      <c r="FA196" s="1459"/>
      <c r="FB196" s="1459"/>
      <c r="FC196" s="1459"/>
      <c r="FD196" s="1459"/>
      <c r="FE196" s="1459"/>
      <c r="FF196" s="1459"/>
      <c r="FG196" s="1459"/>
      <c r="FH196" s="1459"/>
      <c r="FI196" s="1459"/>
      <c r="FJ196" s="1459"/>
      <c r="FK196" s="1459"/>
      <c r="FL196" s="1459"/>
      <c r="FM196" s="1459"/>
      <c r="FN196" s="1459"/>
      <c r="FO196" s="1459"/>
      <c r="FP196" s="1459"/>
      <c r="FQ196" s="1459"/>
      <c r="FR196" s="1459"/>
      <c r="FS196" s="1459"/>
      <c r="FT196" s="1459"/>
      <c r="FU196" s="1459"/>
      <c r="FV196" s="1459"/>
      <c r="FW196" s="1459"/>
      <c r="FX196" s="1459"/>
      <c r="FY196" s="1459"/>
      <c r="FZ196" s="1459"/>
      <c r="GA196" s="1459"/>
      <c r="GB196" s="1459"/>
      <c r="GC196" s="1459"/>
      <c r="GD196" s="1459"/>
      <c r="GE196" s="1459"/>
      <c r="GF196" s="1459"/>
      <c r="GG196" s="1459"/>
      <c r="GH196" s="1459"/>
      <c r="GI196" s="1459"/>
      <c r="GJ196" s="1459"/>
      <c r="GK196" s="1459"/>
      <c r="GL196" s="1459"/>
      <c r="GM196" s="1459"/>
      <c r="GN196" s="1459"/>
      <c r="GO196" s="1459"/>
      <c r="GP196" s="1459"/>
      <c r="GQ196" s="1459"/>
      <c r="GR196" s="1459"/>
      <c r="GS196" s="1459"/>
      <c r="GT196" s="1459"/>
      <c r="GU196" s="1459"/>
      <c r="GV196" s="1459"/>
      <c r="GW196" s="1459"/>
      <c r="GX196" s="1459"/>
      <c r="GY196" s="1459"/>
      <c r="GZ196" s="1459"/>
      <c r="HA196" s="1459"/>
      <c r="HB196" s="1459"/>
      <c r="HC196" s="1459"/>
      <c r="HD196" s="1459"/>
      <c r="HE196" s="1459"/>
      <c r="HF196" s="1459"/>
      <c r="HG196" s="1459"/>
      <c r="HH196" s="1459"/>
      <c r="HI196" s="1459"/>
      <c r="HJ196" s="1459"/>
      <c r="HK196" s="1459"/>
      <c r="HL196" s="1459"/>
      <c r="HM196" s="1459"/>
      <c r="HN196" s="1459"/>
      <c r="HO196" s="1459"/>
      <c r="HP196" s="1459"/>
      <c r="HQ196" s="1459"/>
      <c r="HR196" s="1459"/>
      <c r="HS196" s="1459"/>
      <c r="HT196" s="1459"/>
      <c r="HU196" s="1459"/>
      <c r="HV196" s="1459"/>
      <c r="HW196" s="1459"/>
      <c r="HX196" s="1459"/>
      <c r="HY196" s="1459"/>
      <c r="HZ196" s="1459"/>
      <c r="IA196" s="1459"/>
      <c r="IB196" s="1459"/>
      <c r="IC196" s="1459"/>
      <c r="ID196" s="1459"/>
      <c r="IE196" s="1459"/>
      <c r="IF196" s="1459"/>
      <c r="IG196" s="1459"/>
      <c r="IH196" s="1459"/>
      <c r="II196" s="1459"/>
      <c r="IJ196" s="1459"/>
      <c r="IK196" s="1459"/>
      <c r="IL196" s="1459"/>
      <c r="IM196" s="1459"/>
      <c r="IN196" s="1459"/>
      <c r="IO196" s="1459"/>
      <c r="IP196" s="1459"/>
      <c r="IQ196" s="1459"/>
      <c r="IR196" s="1459"/>
      <c r="IS196" s="1459"/>
      <c r="IT196" s="1459"/>
      <c r="IU196" s="1459"/>
      <c r="IV196" s="1459"/>
      <c r="IW196" s="1459"/>
      <c r="IX196" s="1459"/>
      <c r="IY196" s="1459"/>
      <c r="IZ196" s="1459"/>
      <c r="JA196" s="1459"/>
      <c r="JB196" s="1459"/>
      <c r="JC196" s="1459"/>
      <c r="JD196" s="1459"/>
      <c r="JE196" s="1459"/>
      <c r="JF196" s="1459"/>
      <c r="JG196" s="1459"/>
      <c r="JH196" s="1459"/>
      <c r="JI196" s="1459"/>
      <c r="JJ196" s="1459"/>
      <c r="JK196" s="1459"/>
      <c r="JL196" s="1459"/>
      <c r="JM196" s="1459"/>
      <c r="JN196" s="1459"/>
      <c r="JO196" s="1459"/>
      <c r="JP196" s="1459"/>
      <c r="JQ196" s="1459"/>
      <c r="JR196" s="1459"/>
      <c r="JS196" s="1459"/>
      <c r="JT196" s="1459"/>
      <c r="JU196" s="1459"/>
      <c r="JV196" s="1459"/>
      <c r="JW196" s="1459"/>
      <c r="JX196" s="1459"/>
      <c r="JY196" s="1459"/>
      <c r="JZ196" s="1459"/>
      <c r="KA196" s="1459"/>
      <c r="KB196" s="1459"/>
      <c r="KC196" s="1459"/>
      <c r="KD196" s="1459"/>
      <c r="KE196" s="1459"/>
      <c r="KF196" s="1459"/>
      <c r="KG196" s="1459"/>
      <c r="KH196" s="1459"/>
      <c r="KI196" s="1459"/>
      <c r="KJ196" s="1459"/>
      <c r="KK196" s="1459"/>
      <c r="KL196" s="1459"/>
      <c r="KM196" s="1459"/>
      <c r="KN196" s="1459"/>
      <c r="KO196" s="1459"/>
      <c r="KP196" s="1459"/>
      <c r="KQ196" s="1459"/>
      <c r="KR196" s="1459"/>
      <c r="KS196" s="1459"/>
      <c r="KT196" s="1459"/>
      <c r="KU196" s="1459"/>
      <c r="KV196" s="1459"/>
      <c r="KW196" s="1459"/>
      <c r="KX196" s="1459"/>
      <c r="KY196" s="1459"/>
      <c r="KZ196" s="1459"/>
      <c r="LA196" s="1459"/>
      <c r="LB196" s="1459"/>
      <c r="LC196" s="1459"/>
      <c r="LD196" s="1459"/>
      <c r="LE196" s="1459"/>
      <c r="LF196" s="1459"/>
      <c r="LG196" s="1459"/>
      <c r="LH196" s="1459"/>
    </row>
    <row r="197" s="1489" customFormat="1" ht="47" customHeight="1" spans="1:328">
      <c r="A197" s="2196">
        <v>46037</v>
      </c>
      <c r="B197" s="1867" t="s">
        <v>283</v>
      </c>
      <c r="C197" s="1239" t="s">
        <v>98</v>
      </c>
      <c r="D197" s="1869">
        <v>4500191469</v>
      </c>
      <c r="E197" s="1870" t="s">
        <v>3499</v>
      </c>
      <c r="F197" s="1869" t="s">
        <v>3500</v>
      </c>
      <c r="G197" s="1967" t="s">
        <v>2895</v>
      </c>
      <c r="H197" s="1967" t="s">
        <v>2895</v>
      </c>
      <c r="I197" s="1334" t="s">
        <v>2926</v>
      </c>
      <c r="J197" s="1890">
        <v>6456</v>
      </c>
      <c r="K197" s="1883">
        <v>0</v>
      </c>
      <c r="L197" s="1883">
        <v>24</v>
      </c>
      <c r="M197" s="1883">
        <f t="shared" si="77"/>
        <v>269</v>
      </c>
      <c r="N197" s="2209">
        <v>46098</v>
      </c>
      <c r="O197" s="2209">
        <v>46096</v>
      </c>
      <c r="P197" s="1884"/>
      <c r="Q197" s="1908"/>
      <c r="R197" s="1908"/>
      <c r="S197" s="1908" t="s">
        <v>829</v>
      </c>
      <c r="T197" s="1918"/>
      <c r="U197" s="1918" t="s">
        <v>111</v>
      </c>
      <c r="V197" s="1335">
        <v>46044</v>
      </c>
      <c r="W197" s="1336" t="s">
        <v>287</v>
      </c>
      <c r="X197" s="1335" t="s">
        <v>88</v>
      </c>
      <c r="Y197" s="1319"/>
      <c r="Z197" s="1318"/>
      <c r="AA197" s="1365" t="s">
        <v>3280</v>
      </c>
      <c r="AB197" s="1938" t="s">
        <v>289</v>
      </c>
      <c r="AC197" s="2217">
        <v>0.6007</v>
      </c>
      <c r="AD197" s="2218">
        <f t="shared" si="91"/>
        <v>3878.1192</v>
      </c>
      <c r="AE197" s="1369"/>
      <c r="AF197" s="1950" t="s">
        <v>81</v>
      </c>
      <c r="AG197" s="1613">
        <v>6</v>
      </c>
      <c r="AH197" s="1614">
        <f t="shared" si="103"/>
        <v>6456</v>
      </c>
      <c r="AI197" s="1951"/>
      <c r="AJ197" s="1951"/>
      <c r="AK197" s="1614">
        <f t="shared" si="104"/>
        <v>269</v>
      </c>
      <c r="AL197" s="1951"/>
      <c r="AM197" s="1951"/>
      <c r="AN197" s="1951"/>
      <c r="AO197" s="1614" t="s">
        <v>63</v>
      </c>
      <c r="AP197" s="1614">
        <f t="shared" si="105"/>
        <v>6456</v>
      </c>
      <c r="AQ197" s="1405"/>
      <c r="AR197" s="1447">
        <f t="shared" si="97"/>
        <v>1076</v>
      </c>
      <c r="AS197" s="1447">
        <f t="shared" si="98"/>
        <v>1076</v>
      </c>
      <c r="AT197" s="1447">
        <f t="shared" si="99"/>
        <v>1076</v>
      </c>
      <c r="AU197" s="1447">
        <f t="shared" si="100"/>
        <v>1076</v>
      </c>
      <c r="AV197" s="1447">
        <f t="shared" si="101"/>
        <v>1076</v>
      </c>
      <c r="AW197" s="1447">
        <f t="shared" si="102"/>
        <v>1076</v>
      </c>
      <c r="AX197" s="1447"/>
      <c r="AY197" s="1447">
        <f t="shared" si="92"/>
        <v>1031.16666666667</v>
      </c>
      <c r="AZ197" s="1447">
        <f t="shared" si="93"/>
        <v>44.8333333333333</v>
      </c>
      <c r="BA197" s="1194"/>
      <c r="BB197" s="1195"/>
      <c r="BC197" s="1196"/>
      <c r="BD197" s="1196"/>
      <c r="BE197" s="1196"/>
      <c r="BF197" s="1196"/>
      <c r="BG197" s="1196"/>
      <c r="BH197" s="1196"/>
      <c r="BI197" s="1196"/>
      <c r="BJ197" s="1196"/>
      <c r="BK197" s="1196"/>
      <c r="BL197" s="1196"/>
      <c r="BM197" s="1196"/>
      <c r="BN197" s="1196"/>
      <c r="BO197" s="1196"/>
      <c r="BP197" s="1196"/>
      <c r="BQ197" s="1196"/>
      <c r="BR197" s="1196"/>
      <c r="BS197" s="1196"/>
      <c r="BT197" s="1196"/>
      <c r="BU197" s="1196"/>
      <c r="BV197" s="1196"/>
      <c r="BW197" s="1196"/>
      <c r="BX197" s="1196"/>
      <c r="BY197" s="1196"/>
      <c r="BZ197" s="1196"/>
      <c r="CA197" s="1196"/>
      <c r="CB197" s="1196"/>
      <c r="CC197" s="1196"/>
      <c r="CD197" s="1196"/>
      <c r="CE197" s="1196"/>
      <c r="CF197" s="1196"/>
      <c r="CG197" s="1196"/>
      <c r="CH197" s="1196"/>
      <c r="CI197" s="1196"/>
      <c r="CJ197" s="1196"/>
      <c r="CK197" s="1196"/>
      <c r="CL197" s="1196"/>
      <c r="CM197" s="1196"/>
      <c r="CN197" s="1196"/>
      <c r="CO197" s="1196"/>
      <c r="CP197" s="1196"/>
      <c r="CQ197" s="1196"/>
      <c r="CR197" s="1196"/>
      <c r="CS197" s="1196"/>
      <c r="CT197" s="1196"/>
      <c r="CU197" s="1196"/>
      <c r="CV197" s="1196"/>
      <c r="CW197" s="1196"/>
      <c r="CX197" s="1196"/>
      <c r="CY197" s="1196"/>
      <c r="CZ197" s="1196"/>
      <c r="DA197" s="1196"/>
      <c r="DB197" s="1196"/>
      <c r="DC197" s="1196"/>
      <c r="DD197" s="1196"/>
      <c r="DE197" s="1196"/>
      <c r="DF197" s="1196"/>
      <c r="DG197" s="1196"/>
      <c r="DH197" s="1196"/>
      <c r="DI197" s="1196"/>
      <c r="DJ197" s="1196"/>
      <c r="DK197" s="1196"/>
      <c r="DL197" s="1196"/>
      <c r="DM197" s="1196"/>
      <c r="DN197" s="1196"/>
      <c r="DO197" s="1196"/>
      <c r="DP197" s="1196"/>
      <c r="DQ197" s="1196"/>
      <c r="DR197" s="1196"/>
      <c r="DS197" s="1196"/>
      <c r="DT197" s="1196"/>
      <c r="DU197" s="1196"/>
      <c r="DV197" s="1196"/>
      <c r="DW197" s="1196"/>
      <c r="DX197" s="1196"/>
      <c r="DY197" s="1196"/>
      <c r="DZ197" s="1196"/>
      <c r="EA197" s="1196"/>
      <c r="EB197" s="1196"/>
      <c r="EC197" s="1196"/>
      <c r="ED197" s="1196"/>
      <c r="EE197" s="1196"/>
      <c r="EF197" s="1196"/>
      <c r="EG197" s="1196"/>
      <c r="EH197" s="1196"/>
      <c r="EI197" s="1196"/>
      <c r="EJ197" s="1196"/>
      <c r="EK197" s="1196"/>
      <c r="EL197" s="1196"/>
      <c r="EM197" s="1196"/>
      <c r="EN197" s="1196"/>
      <c r="EO197" s="1196"/>
      <c r="EP197" s="1196"/>
      <c r="EQ197" s="1196"/>
      <c r="ER197" s="1196"/>
      <c r="ES197" s="1196"/>
      <c r="ET197" s="1196"/>
      <c r="EU197" s="1196"/>
      <c r="EV197" s="1196"/>
      <c r="EW197" s="1196"/>
      <c r="EX197" s="1196"/>
      <c r="EY197" s="1196"/>
      <c r="EZ197" s="1196"/>
      <c r="FA197" s="1196"/>
      <c r="FB197" s="1196"/>
      <c r="FC197" s="1196"/>
      <c r="FD197" s="1196"/>
      <c r="FE197" s="1196"/>
      <c r="FF197" s="1196"/>
      <c r="FG197" s="1196"/>
      <c r="FH197" s="1196"/>
      <c r="FI197" s="1196"/>
      <c r="FJ197" s="1196"/>
      <c r="FK197" s="1196"/>
      <c r="FL197" s="1196"/>
      <c r="FM197" s="1196"/>
      <c r="FN197" s="1196"/>
      <c r="FO197" s="1196"/>
      <c r="FP197" s="1196"/>
      <c r="FQ197" s="1196"/>
      <c r="FR197" s="1196"/>
      <c r="FS197" s="1196"/>
      <c r="FT197" s="1196"/>
      <c r="FU197" s="1196"/>
      <c r="FV197" s="1196"/>
      <c r="FW197" s="1196"/>
      <c r="FX197" s="1196"/>
      <c r="FY197" s="1196"/>
      <c r="FZ197" s="1196"/>
      <c r="GA197" s="1196"/>
      <c r="GB197" s="1196"/>
      <c r="GC197" s="1196"/>
      <c r="GD197" s="1196"/>
      <c r="GE197" s="1196"/>
      <c r="GF197" s="1196"/>
      <c r="GG197" s="1196"/>
      <c r="GH197" s="1196"/>
      <c r="GI197" s="1196"/>
      <c r="GJ197" s="1196"/>
      <c r="GK197" s="1196"/>
      <c r="GL197" s="1196"/>
      <c r="GM197" s="1196"/>
      <c r="GN197" s="1196"/>
      <c r="GO197" s="1196"/>
      <c r="GP197" s="1196"/>
      <c r="GQ197" s="1196"/>
      <c r="GR197" s="1196"/>
      <c r="GS197" s="1196"/>
      <c r="GT197" s="1196"/>
      <c r="GU197" s="1196"/>
      <c r="GV197" s="1196"/>
      <c r="GW197" s="1196"/>
      <c r="GX197" s="1196"/>
      <c r="GY197" s="1196"/>
      <c r="GZ197" s="1196"/>
      <c r="HA197" s="1196"/>
      <c r="HB197" s="1196"/>
      <c r="HC197" s="1196"/>
      <c r="HD197" s="1196"/>
      <c r="HE197" s="1196"/>
      <c r="HF197" s="1196"/>
      <c r="HG197" s="1196"/>
      <c r="HH197" s="1196"/>
      <c r="HI197" s="1196"/>
      <c r="HJ197" s="1196"/>
      <c r="HK197" s="1196"/>
      <c r="HL197" s="1196"/>
      <c r="HM197" s="1196"/>
      <c r="HN197" s="1196"/>
      <c r="HO197" s="1196"/>
      <c r="HP197" s="1196"/>
      <c r="HQ197" s="1196"/>
      <c r="HR197" s="1196"/>
      <c r="HS197" s="1196"/>
      <c r="HT197" s="1196"/>
      <c r="HU197" s="1196"/>
      <c r="HV197" s="1196"/>
      <c r="HW197" s="1196"/>
      <c r="HX197" s="1196"/>
      <c r="HY197" s="1196"/>
      <c r="HZ197" s="1196"/>
      <c r="IA197" s="1196"/>
      <c r="IB197" s="1196"/>
      <c r="IC197" s="1196"/>
      <c r="ID197" s="1196"/>
      <c r="IE197" s="1196"/>
      <c r="IF197" s="1196"/>
      <c r="IG197" s="1196"/>
      <c r="IH197" s="1196"/>
      <c r="II197" s="1196"/>
      <c r="IJ197" s="1196"/>
      <c r="IK197" s="1196"/>
      <c r="IL197" s="1196"/>
      <c r="IM197" s="1196"/>
      <c r="IN197" s="1196"/>
      <c r="IO197" s="1196"/>
      <c r="IP197" s="1196"/>
      <c r="IQ197" s="1196"/>
      <c r="IR197" s="1196"/>
      <c r="IS197" s="1196"/>
      <c r="IT197" s="1196"/>
      <c r="IU197" s="1196"/>
      <c r="IV197" s="1196"/>
      <c r="IW197" s="1196"/>
      <c r="IX197" s="1196"/>
      <c r="IY197" s="1196"/>
      <c r="IZ197" s="1196"/>
      <c r="JA197" s="1196"/>
      <c r="JB197" s="1196"/>
      <c r="JC197" s="1196"/>
      <c r="JD197" s="1196"/>
      <c r="JE197" s="1196"/>
      <c r="JF197" s="1196"/>
      <c r="JG197" s="1196"/>
      <c r="JH197" s="1196"/>
      <c r="JI197" s="1196"/>
      <c r="JJ197" s="1196"/>
      <c r="JK197" s="1196"/>
      <c r="JL197" s="1196"/>
      <c r="JM197" s="1196"/>
      <c r="JN197" s="1196"/>
      <c r="JO197" s="1196"/>
      <c r="JP197" s="1196"/>
      <c r="JQ197" s="1196"/>
      <c r="JR197" s="1196"/>
      <c r="JS197" s="1196"/>
      <c r="JT197" s="1196"/>
      <c r="JU197" s="1196"/>
      <c r="JV197" s="1196"/>
      <c r="JW197" s="1196"/>
      <c r="JX197" s="1196"/>
      <c r="JY197" s="1196"/>
      <c r="JZ197" s="1196"/>
      <c r="KA197" s="1196"/>
      <c r="KB197" s="1196"/>
      <c r="KC197" s="1196"/>
      <c r="KD197" s="1196"/>
      <c r="KE197" s="1196"/>
      <c r="KF197" s="1196"/>
      <c r="KG197" s="1196"/>
      <c r="KH197" s="1196"/>
      <c r="KI197" s="1196"/>
      <c r="KJ197" s="1196"/>
      <c r="KK197" s="1196"/>
      <c r="KL197" s="1196"/>
      <c r="KM197" s="1196"/>
      <c r="KN197" s="1196"/>
      <c r="KO197" s="1196"/>
      <c r="KP197" s="1196"/>
      <c r="KQ197" s="1196"/>
      <c r="KR197" s="1196"/>
      <c r="KS197" s="1196"/>
      <c r="KT197" s="1196"/>
      <c r="KU197" s="1196"/>
      <c r="KV197" s="1196"/>
      <c r="KW197" s="1196"/>
      <c r="KX197" s="1196"/>
      <c r="KY197" s="1196"/>
      <c r="KZ197" s="1196"/>
      <c r="LA197" s="1196"/>
      <c r="LB197" s="1196"/>
      <c r="LC197" s="1196"/>
      <c r="LD197" s="1196"/>
      <c r="LE197" s="1196"/>
      <c r="LF197" s="1196"/>
      <c r="LG197" s="1196"/>
      <c r="LH197" s="1196"/>
      <c r="LI197" s="1201"/>
      <c r="LJ197" s="1201"/>
      <c r="LK197" s="1201"/>
      <c r="LL197" s="1201"/>
      <c r="LM197" s="1201"/>
      <c r="LN197" s="1201"/>
      <c r="LO197" s="1201"/>
      <c r="LP197" s="1965"/>
    </row>
    <row r="198" s="1489" customFormat="1" ht="47" customHeight="1" spans="1:328">
      <c r="A198" s="1970">
        <v>46031</v>
      </c>
      <c r="B198" s="1232" t="s">
        <v>3453</v>
      </c>
      <c r="C198" s="1233" t="s">
        <v>3454</v>
      </c>
      <c r="D198" s="1234">
        <v>4500191097</v>
      </c>
      <c r="E198" s="1235"/>
      <c r="F198" s="1234" t="s">
        <v>3501</v>
      </c>
      <c r="G198" s="2484" t="s">
        <v>3290</v>
      </c>
      <c r="H198" s="1967" t="s">
        <v>3291</v>
      </c>
      <c r="I198" s="1887" t="s">
        <v>3292</v>
      </c>
      <c r="J198" s="1277">
        <v>93024</v>
      </c>
      <c r="K198" s="1068">
        <v>0</v>
      </c>
      <c r="L198" s="1068">
        <v>36</v>
      </c>
      <c r="M198" s="1068">
        <f t="shared" si="77"/>
        <v>2584</v>
      </c>
      <c r="N198" s="1069">
        <v>46099</v>
      </c>
      <c r="O198" s="1069">
        <v>46097</v>
      </c>
      <c r="P198" s="1884"/>
      <c r="Q198" s="1908"/>
      <c r="R198" s="1908"/>
      <c r="S198" s="1096" t="s">
        <v>829</v>
      </c>
      <c r="T198" s="1918"/>
      <c r="U198" s="1314" t="s">
        <v>111</v>
      </c>
      <c r="V198" s="1098" t="s">
        <v>3364</v>
      </c>
      <c r="W198" s="1099" t="s">
        <v>88</v>
      </c>
      <c r="X198" s="1098" t="s">
        <v>88</v>
      </c>
      <c r="Y198" s="1319"/>
      <c r="Z198" s="1318"/>
      <c r="AA198" s="1365" t="s">
        <v>3502</v>
      </c>
      <c r="AB198" s="1127" t="s">
        <v>172</v>
      </c>
      <c r="AC198" s="2371">
        <v>1.1617</v>
      </c>
      <c r="AD198" s="1936">
        <f t="shared" si="91"/>
        <v>108065.9808</v>
      </c>
      <c r="AE198" s="1369"/>
      <c r="AF198" s="1370" t="s">
        <v>81</v>
      </c>
      <c r="AG198" s="1370"/>
      <c r="AH198" s="1405"/>
      <c r="AI198" s="1152">
        <f>J198</f>
        <v>93024</v>
      </c>
      <c r="AJ198" s="1152"/>
      <c r="AK198" s="1152"/>
      <c r="AL198" s="1152">
        <f>J198/6</f>
        <v>15504</v>
      </c>
      <c r="AM198" s="1152"/>
      <c r="AN198" s="1152"/>
      <c r="AO198" s="1152" t="s">
        <v>1519</v>
      </c>
      <c r="AP198" s="2555"/>
      <c r="AQ198" s="1152">
        <f>J198</f>
        <v>93024</v>
      </c>
      <c r="AR198" s="1178">
        <f>J198/36*35/6</f>
        <v>15073.3333333333</v>
      </c>
      <c r="AS198" s="1178">
        <f>J198/36*35/6</f>
        <v>15073.3333333333</v>
      </c>
      <c r="AT198" s="1178">
        <f>J198/36*35/6</f>
        <v>15073.3333333333</v>
      </c>
      <c r="AU198" s="1178">
        <f>J198/36*35/6</f>
        <v>15073.3333333333</v>
      </c>
      <c r="AV198" s="1178">
        <f>J198/36*35/6</f>
        <v>15073.3333333333</v>
      </c>
      <c r="AW198" s="1178">
        <f>J198/36*35/6</f>
        <v>15073.3333333333</v>
      </c>
      <c r="AX198" s="1178">
        <f>J198/36*1</f>
        <v>2584</v>
      </c>
      <c r="AY198" s="1178">
        <f t="shared" si="92"/>
        <v>14858</v>
      </c>
      <c r="AZ198" s="1178">
        <f t="shared" si="93"/>
        <v>646</v>
      </c>
      <c r="BA198" s="1194"/>
      <c r="BB198" s="1195"/>
      <c r="BC198" s="1196"/>
      <c r="BD198" s="1196"/>
      <c r="BE198" s="1196"/>
      <c r="BF198" s="1196"/>
      <c r="BG198" s="1196"/>
      <c r="BH198" s="1196"/>
      <c r="BI198" s="1196"/>
      <c r="BJ198" s="1196"/>
      <c r="BK198" s="1196"/>
      <c r="BL198" s="1196"/>
      <c r="BM198" s="1196"/>
      <c r="BN198" s="1196"/>
      <c r="BO198" s="1196"/>
      <c r="BP198" s="1196"/>
      <c r="BQ198" s="1196"/>
      <c r="BR198" s="1196"/>
      <c r="BS198" s="1196"/>
      <c r="BT198" s="1196"/>
      <c r="BU198" s="1196"/>
      <c r="BV198" s="1196"/>
      <c r="BW198" s="1196"/>
      <c r="BX198" s="1196"/>
      <c r="BY198" s="1196"/>
      <c r="BZ198" s="1196"/>
      <c r="CA198" s="1196"/>
      <c r="CB198" s="1196"/>
      <c r="CC198" s="1196"/>
      <c r="CD198" s="1196"/>
      <c r="CE198" s="1196"/>
      <c r="CF198" s="1196"/>
      <c r="CG198" s="1196"/>
      <c r="CH198" s="1196"/>
      <c r="CI198" s="1196"/>
      <c r="CJ198" s="1196"/>
      <c r="CK198" s="1196"/>
      <c r="CL198" s="1196"/>
      <c r="CM198" s="1196"/>
      <c r="CN198" s="1196"/>
      <c r="CO198" s="1196"/>
      <c r="CP198" s="1196"/>
      <c r="CQ198" s="1196"/>
      <c r="CR198" s="1196"/>
      <c r="CS198" s="1196"/>
      <c r="CT198" s="1196"/>
      <c r="CU198" s="1196"/>
      <c r="CV198" s="1196"/>
      <c r="CW198" s="1196"/>
      <c r="CX198" s="1196"/>
      <c r="CY198" s="1196"/>
      <c r="CZ198" s="1196"/>
      <c r="DA198" s="1196"/>
      <c r="DB198" s="1196"/>
      <c r="DC198" s="1196"/>
      <c r="DD198" s="1196"/>
      <c r="DE198" s="1196"/>
      <c r="DF198" s="1196"/>
      <c r="DG198" s="1196"/>
      <c r="DH198" s="1196"/>
      <c r="DI198" s="1196"/>
      <c r="DJ198" s="1196"/>
      <c r="DK198" s="1196"/>
      <c r="DL198" s="1196"/>
      <c r="DM198" s="1196"/>
      <c r="DN198" s="1196"/>
      <c r="DO198" s="1196"/>
      <c r="DP198" s="1196"/>
      <c r="DQ198" s="1196"/>
      <c r="DR198" s="1196"/>
      <c r="DS198" s="1196"/>
      <c r="DT198" s="1196"/>
      <c r="DU198" s="1196"/>
      <c r="DV198" s="1196"/>
      <c r="DW198" s="1196"/>
      <c r="DX198" s="1196"/>
      <c r="DY198" s="1196"/>
      <c r="DZ198" s="1196"/>
      <c r="EA198" s="1196"/>
      <c r="EB198" s="1196"/>
      <c r="EC198" s="1196"/>
      <c r="ED198" s="1196"/>
      <c r="EE198" s="1196"/>
      <c r="EF198" s="1196"/>
      <c r="EG198" s="1196"/>
      <c r="EH198" s="1196"/>
      <c r="EI198" s="1196"/>
      <c r="EJ198" s="1196"/>
      <c r="EK198" s="1196"/>
      <c r="EL198" s="1196"/>
      <c r="EM198" s="1196"/>
      <c r="EN198" s="1196"/>
      <c r="EO198" s="1196"/>
      <c r="EP198" s="1196"/>
      <c r="EQ198" s="1196"/>
      <c r="ER198" s="1196"/>
      <c r="ES198" s="1196"/>
      <c r="ET198" s="1196"/>
      <c r="EU198" s="1196"/>
      <c r="EV198" s="1196"/>
      <c r="EW198" s="1196"/>
      <c r="EX198" s="1196"/>
      <c r="EY198" s="1196"/>
      <c r="EZ198" s="1196"/>
      <c r="FA198" s="1196"/>
      <c r="FB198" s="1196"/>
      <c r="FC198" s="1196"/>
      <c r="FD198" s="1196"/>
      <c r="FE198" s="1196"/>
      <c r="FF198" s="1196"/>
      <c r="FG198" s="1196"/>
      <c r="FH198" s="1196"/>
      <c r="FI198" s="1196"/>
      <c r="FJ198" s="1196"/>
      <c r="FK198" s="1196"/>
      <c r="FL198" s="1196"/>
      <c r="FM198" s="1196"/>
      <c r="FN198" s="1196"/>
      <c r="FO198" s="1196"/>
      <c r="FP198" s="1196"/>
      <c r="FQ198" s="1196"/>
      <c r="FR198" s="1196"/>
      <c r="FS198" s="1196"/>
      <c r="FT198" s="1196"/>
      <c r="FU198" s="1196"/>
      <c r="FV198" s="1196"/>
      <c r="FW198" s="1196"/>
      <c r="FX198" s="1196"/>
      <c r="FY198" s="1196"/>
      <c r="FZ198" s="1196"/>
      <c r="GA198" s="1196"/>
      <c r="GB198" s="1196"/>
      <c r="GC198" s="1196"/>
      <c r="GD198" s="1196"/>
      <c r="GE198" s="1196"/>
      <c r="GF198" s="1196"/>
      <c r="GG198" s="1196"/>
      <c r="GH198" s="1196"/>
      <c r="GI198" s="1196"/>
      <c r="GJ198" s="1196"/>
      <c r="GK198" s="1196"/>
      <c r="GL198" s="1196"/>
      <c r="GM198" s="1196"/>
      <c r="GN198" s="1196"/>
      <c r="GO198" s="1196"/>
      <c r="GP198" s="1196"/>
      <c r="GQ198" s="1196"/>
      <c r="GR198" s="1196"/>
      <c r="GS198" s="1196"/>
      <c r="GT198" s="1196"/>
      <c r="GU198" s="1196"/>
      <c r="GV198" s="1196"/>
      <c r="GW198" s="1196"/>
      <c r="GX198" s="1196"/>
      <c r="GY198" s="1196"/>
      <c r="GZ198" s="1196"/>
      <c r="HA198" s="1196"/>
      <c r="HB198" s="1196"/>
      <c r="HC198" s="1196"/>
      <c r="HD198" s="1196"/>
      <c r="HE198" s="1196"/>
      <c r="HF198" s="1196"/>
      <c r="HG198" s="1196"/>
      <c r="HH198" s="1196"/>
      <c r="HI198" s="1196"/>
      <c r="HJ198" s="1196"/>
      <c r="HK198" s="1196"/>
      <c r="HL198" s="1196"/>
      <c r="HM198" s="1196"/>
      <c r="HN198" s="1196"/>
      <c r="HO198" s="1196"/>
      <c r="HP198" s="1196"/>
      <c r="HQ198" s="1196"/>
      <c r="HR198" s="1196"/>
      <c r="HS198" s="1196"/>
      <c r="HT198" s="1196"/>
      <c r="HU198" s="1196"/>
      <c r="HV198" s="1196"/>
      <c r="HW198" s="1196"/>
      <c r="HX198" s="1196"/>
      <c r="HY198" s="1196"/>
      <c r="HZ198" s="1196"/>
      <c r="IA198" s="1196"/>
      <c r="IB198" s="1196"/>
      <c r="IC198" s="1196"/>
      <c r="ID198" s="1196"/>
      <c r="IE198" s="1196"/>
      <c r="IF198" s="1196"/>
      <c r="IG198" s="1196"/>
      <c r="IH198" s="1196"/>
      <c r="II198" s="1196"/>
      <c r="IJ198" s="1196"/>
      <c r="IK198" s="1196"/>
      <c r="IL198" s="1196"/>
      <c r="IM198" s="1196"/>
      <c r="IN198" s="1196"/>
      <c r="IO198" s="1196"/>
      <c r="IP198" s="1196"/>
      <c r="IQ198" s="1196"/>
      <c r="IR198" s="1196"/>
      <c r="IS198" s="1196"/>
      <c r="IT198" s="1196"/>
      <c r="IU198" s="1196"/>
      <c r="IV198" s="1196"/>
      <c r="IW198" s="1196"/>
      <c r="IX198" s="1196"/>
      <c r="IY198" s="1196"/>
      <c r="IZ198" s="1196"/>
      <c r="JA198" s="1196"/>
      <c r="JB198" s="1196"/>
      <c r="JC198" s="1196"/>
      <c r="JD198" s="1196"/>
      <c r="JE198" s="1196"/>
      <c r="JF198" s="1196"/>
      <c r="JG198" s="1196"/>
      <c r="JH198" s="1196"/>
      <c r="JI198" s="1196"/>
      <c r="JJ198" s="1196"/>
      <c r="JK198" s="1196"/>
      <c r="JL198" s="1196"/>
      <c r="JM198" s="1196"/>
      <c r="JN198" s="1196"/>
      <c r="JO198" s="1196"/>
      <c r="JP198" s="1196"/>
      <c r="JQ198" s="1196"/>
      <c r="JR198" s="1196"/>
      <c r="JS198" s="1196"/>
      <c r="JT198" s="1196"/>
      <c r="JU198" s="1196"/>
      <c r="JV198" s="1196"/>
      <c r="JW198" s="1196"/>
      <c r="JX198" s="1196"/>
      <c r="JY198" s="1196"/>
      <c r="JZ198" s="1196"/>
      <c r="KA198" s="1196"/>
      <c r="KB198" s="1196"/>
      <c r="KC198" s="1196"/>
      <c r="KD198" s="1196"/>
      <c r="KE198" s="1196"/>
      <c r="KF198" s="1196"/>
      <c r="KG198" s="1196"/>
      <c r="KH198" s="1196"/>
      <c r="KI198" s="1196"/>
      <c r="KJ198" s="1196"/>
      <c r="KK198" s="1196"/>
      <c r="KL198" s="1196"/>
      <c r="KM198" s="1196"/>
      <c r="KN198" s="1196"/>
      <c r="KO198" s="1196"/>
      <c r="KP198" s="1196"/>
      <c r="KQ198" s="1196"/>
      <c r="KR198" s="1196"/>
      <c r="KS198" s="1196"/>
      <c r="KT198" s="1196"/>
      <c r="KU198" s="1196"/>
      <c r="KV198" s="1196"/>
      <c r="KW198" s="1196"/>
      <c r="KX198" s="1196"/>
      <c r="KY198" s="1196"/>
      <c r="KZ198" s="1196"/>
      <c r="LA198" s="1196"/>
      <c r="LB198" s="1196"/>
      <c r="LC198" s="1196"/>
      <c r="LD198" s="1196"/>
      <c r="LE198" s="1196"/>
      <c r="LF198" s="1196"/>
      <c r="LG198" s="1196"/>
      <c r="LH198" s="1196"/>
      <c r="LI198" s="1201"/>
      <c r="LJ198" s="1201"/>
      <c r="LK198" s="1201"/>
      <c r="LL198" s="1201"/>
      <c r="LM198" s="1201"/>
      <c r="LN198" s="1201"/>
      <c r="LO198" s="1201"/>
      <c r="LP198" s="1965"/>
    </row>
    <row r="199" s="1489" customFormat="1" ht="47" customHeight="1" spans="1:328">
      <c r="A199" s="1970">
        <v>46038</v>
      </c>
      <c r="B199" s="1232" t="s">
        <v>3503</v>
      </c>
      <c r="C199" s="1233" t="s">
        <v>3504</v>
      </c>
      <c r="D199" s="1234">
        <v>4500191674</v>
      </c>
      <c r="E199" s="1235" t="s">
        <v>3505</v>
      </c>
      <c r="F199" s="1234" t="s">
        <v>3506</v>
      </c>
      <c r="G199" s="1048" t="s">
        <v>2895</v>
      </c>
      <c r="H199" s="1048" t="s">
        <v>2895</v>
      </c>
      <c r="I199" s="1066" t="s">
        <v>2926</v>
      </c>
      <c r="J199" s="1067">
        <v>1920</v>
      </c>
      <c r="K199" s="1270">
        <v>0</v>
      </c>
      <c r="L199" s="1270">
        <v>24</v>
      </c>
      <c r="M199" s="1270">
        <f t="shared" si="77"/>
        <v>80</v>
      </c>
      <c r="N199" s="1284">
        <v>46099</v>
      </c>
      <c r="O199" s="1284">
        <v>46097</v>
      </c>
      <c r="P199" s="1285"/>
      <c r="Q199" s="1320"/>
      <c r="R199" s="1320"/>
      <c r="S199" s="1320"/>
      <c r="T199" s="1330"/>
      <c r="U199" s="1918" t="s">
        <v>111</v>
      </c>
      <c r="V199" s="1322">
        <v>46049</v>
      </c>
      <c r="W199" s="1323" t="s">
        <v>88</v>
      </c>
      <c r="X199" s="1322" t="s">
        <v>2780</v>
      </c>
      <c r="Y199" s="1323"/>
      <c r="Z199" s="1323"/>
      <c r="AA199" s="1126" t="s">
        <v>3507</v>
      </c>
      <c r="AB199" s="1127" t="s">
        <v>3508</v>
      </c>
      <c r="AC199" s="1383">
        <v>1.0079</v>
      </c>
      <c r="AD199" s="1936">
        <f t="shared" si="91"/>
        <v>1935.168</v>
      </c>
      <c r="AE199" s="1369"/>
      <c r="AF199" s="1131" t="s">
        <v>81</v>
      </c>
      <c r="AG199" s="1376"/>
      <c r="AH199" s="2096">
        <f t="shared" ref="AH199:AH214" si="106">J199</f>
        <v>1920</v>
      </c>
      <c r="AI199" s="2096"/>
      <c r="AJ199" s="2096"/>
      <c r="AK199" s="2096">
        <f t="shared" ref="AK199:AK214" si="107">J199/24</f>
        <v>80</v>
      </c>
      <c r="AL199" s="2096"/>
      <c r="AM199" s="2096"/>
      <c r="AN199" s="2096"/>
      <c r="AO199" s="2096" t="s">
        <v>63</v>
      </c>
      <c r="AP199" s="2096">
        <f t="shared" ref="AP199:AP214" si="108">J199</f>
        <v>1920</v>
      </c>
      <c r="AQ199" s="1405"/>
      <c r="AR199" s="1178">
        <f t="shared" ref="AR199:AR222" si="109">J199/6</f>
        <v>320</v>
      </c>
      <c r="AS199" s="1178">
        <f t="shared" ref="AS199:AS222" si="110">J199/6</f>
        <v>320</v>
      </c>
      <c r="AT199" s="1178">
        <f t="shared" ref="AT199:AT222" si="111">J199/6</f>
        <v>320</v>
      </c>
      <c r="AU199" s="1178">
        <f t="shared" ref="AU199:AU222" si="112">J199/6</f>
        <v>320</v>
      </c>
      <c r="AV199" s="1178">
        <f t="shared" ref="AV199:AV222" si="113">J199/6</f>
        <v>320</v>
      </c>
      <c r="AW199" s="1178">
        <f t="shared" ref="AW199:AW222" si="114">J199/6</f>
        <v>320</v>
      </c>
      <c r="AX199" s="1178"/>
      <c r="AY199" s="1178">
        <f t="shared" si="92"/>
        <v>306.666666666667</v>
      </c>
      <c r="AZ199" s="1178">
        <f t="shared" si="93"/>
        <v>13.3333333333333</v>
      </c>
      <c r="BA199" s="1194"/>
      <c r="BB199" s="1195"/>
      <c r="BC199" s="1196"/>
      <c r="BD199" s="1196"/>
      <c r="BE199" s="1196"/>
      <c r="BF199" s="1196"/>
      <c r="BG199" s="1196"/>
      <c r="BH199" s="1196"/>
      <c r="BI199" s="1196"/>
      <c r="BJ199" s="1196"/>
      <c r="BK199" s="1196"/>
      <c r="BL199" s="1196"/>
      <c r="BM199" s="1196"/>
      <c r="BN199" s="1196"/>
      <c r="BO199" s="1196"/>
      <c r="BP199" s="1196"/>
      <c r="BQ199" s="1196"/>
      <c r="BR199" s="1196"/>
      <c r="BS199" s="1196"/>
      <c r="BT199" s="1196"/>
      <c r="BU199" s="1196"/>
      <c r="BV199" s="1196"/>
      <c r="BW199" s="1196"/>
      <c r="BX199" s="1196"/>
      <c r="BY199" s="1196"/>
      <c r="BZ199" s="1196"/>
      <c r="CA199" s="1196"/>
      <c r="CB199" s="1196"/>
      <c r="CC199" s="1196"/>
      <c r="CD199" s="1196"/>
      <c r="CE199" s="1196"/>
      <c r="CF199" s="1196"/>
      <c r="CG199" s="1196"/>
      <c r="CH199" s="1196"/>
      <c r="CI199" s="1196"/>
      <c r="CJ199" s="1196"/>
      <c r="CK199" s="1196"/>
      <c r="CL199" s="1196"/>
      <c r="CM199" s="1196"/>
      <c r="CN199" s="1196"/>
      <c r="CO199" s="1196"/>
      <c r="CP199" s="1196"/>
      <c r="CQ199" s="1196"/>
      <c r="CR199" s="1196"/>
      <c r="CS199" s="1196"/>
      <c r="CT199" s="1196"/>
      <c r="CU199" s="1196"/>
      <c r="CV199" s="1196"/>
      <c r="CW199" s="1196"/>
      <c r="CX199" s="1196"/>
      <c r="CY199" s="1196"/>
      <c r="CZ199" s="1196"/>
      <c r="DA199" s="1196"/>
      <c r="DB199" s="1196"/>
      <c r="DC199" s="1196"/>
      <c r="DD199" s="1196"/>
      <c r="DE199" s="1196"/>
      <c r="DF199" s="1196"/>
      <c r="DG199" s="1196"/>
      <c r="DH199" s="1196"/>
      <c r="DI199" s="1196"/>
      <c r="DJ199" s="1196"/>
      <c r="DK199" s="1196"/>
      <c r="DL199" s="1196"/>
      <c r="DM199" s="1196"/>
      <c r="DN199" s="1196"/>
      <c r="DO199" s="1196"/>
      <c r="DP199" s="1196"/>
      <c r="DQ199" s="1196"/>
      <c r="DR199" s="1196"/>
      <c r="DS199" s="1196"/>
      <c r="DT199" s="1196"/>
      <c r="DU199" s="1196"/>
      <c r="DV199" s="1196"/>
      <c r="DW199" s="1196"/>
      <c r="DX199" s="1196"/>
      <c r="DY199" s="1196"/>
      <c r="DZ199" s="1196"/>
      <c r="EA199" s="1196"/>
      <c r="EB199" s="1196"/>
      <c r="EC199" s="1196"/>
      <c r="ED199" s="1196"/>
      <c r="EE199" s="1196"/>
      <c r="EF199" s="1196"/>
      <c r="EG199" s="1196"/>
      <c r="EH199" s="1196"/>
      <c r="EI199" s="1196"/>
      <c r="EJ199" s="1196"/>
      <c r="EK199" s="1196"/>
      <c r="EL199" s="1196"/>
      <c r="EM199" s="1196"/>
      <c r="EN199" s="1196"/>
      <c r="EO199" s="1196"/>
      <c r="EP199" s="1196"/>
      <c r="EQ199" s="1196"/>
      <c r="ER199" s="1196"/>
      <c r="ES199" s="1196"/>
      <c r="ET199" s="1196"/>
      <c r="EU199" s="1196"/>
      <c r="EV199" s="1196"/>
      <c r="EW199" s="1196"/>
      <c r="EX199" s="1196"/>
      <c r="EY199" s="1196"/>
      <c r="EZ199" s="1196"/>
      <c r="FA199" s="1196"/>
      <c r="FB199" s="1196"/>
      <c r="FC199" s="1196"/>
      <c r="FD199" s="1196"/>
      <c r="FE199" s="1196"/>
      <c r="FF199" s="1196"/>
      <c r="FG199" s="1196"/>
      <c r="FH199" s="1196"/>
      <c r="FI199" s="1196"/>
      <c r="FJ199" s="1196"/>
      <c r="FK199" s="1196"/>
      <c r="FL199" s="1196"/>
      <c r="FM199" s="1196"/>
      <c r="FN199" s="1196"/>
      <c r="FO199" s="1196"/>
      <c r="FP199" s="1196"/>
      <c r="FQ199" s="1196"/>
      <c r="FR199" s="1196"/>
      <c r="FS199" s="1196"/>
      <c r="FT199" s="1196"/>
      <c r="FU199" s="1196"/>
      <c r="FV199" s="1196"/>
      <c r="FW199" s="1196"/>
      <c r="FX199" s="1196"/>
      <c r="FY199" s="1196"/>
      <c r="FZ199" s="1196"/>
      <c r="GA199" s="1196"/>
      <c r="GB199" s="1196"/>
      <c r="GC199" s="1196"/>
      <c r="GD199" s="1196"/>
      <c r="GE199" s="1196"/>
      <c r="GF199" s="1196"/>
      <c r="GG199" s="1196"/>
      <c r="GH199" s="1196"/>
      <c r="GI199" s="1196"/>
      <c r="GJ199" s="1196"/>
      <c r="GK199" s="1196"/>
      <c r="GL199" s="1196"/>
      <c r="GM199" s="1196"/>
      <c r="GN199" s="1196"/>
      <c r="GO199" s="1196"/>
      <c r="GP199" s="1196"/>
      <c r="GQ199" s="1196"/>
      <c r="GR199" s="1196"/>
      <c r="GS199" s="1196"/>
      <c r="GT199" s="1196"/>
      <c r="GU199" s="1196"/>
      <c r="GV199" s="1196"/>
      <c r="GW199" s="1196"/>
      <c r="GX199" s="1196"/>
      <c r="GY199" s="1196"/>
      <c r="GZ199" s="1196"/>
      <c r="HA199" s="1196"/>
      <c r="HB199" s="1196"/>
      <c r="HC199" s="1196"/>
      <c r="HD199" s="1196"/>
      <c r="HE199" s="1196"/>
      <c r="HF199" s="1196"/>
      <c r="HG199" s="1196"/>
      <c r="HH199" s="1196"/>
      <c r="HI199" s="1196"/>
      <c r="HJ199" s="1196"/>
      <c r="HK199" s="1196"/>
      <c r="HL199" s="1196"/>
      <c r="HM199" s="1196"/>
      <c r="HN199" s="1196"/>
      <c r="HO199" s="1196"/>
      <c r="HP199" s="1196"/>
      <c r="HQ199" s="1196"/>
      <c r="HR199" s="1196"/>
      <c r="HS199" s="1196"/>
      <c r="HT199" s="1196"/>
      <c r="HU199" s="1196"/>
      <c r="HV199" s="1196"/>
      <c r="HW199" s="1196"/>
      <c r="HX199" s="1196"/>
      <c r="HY199" s="1196"/>
      <c r="HZ199" s="1196"/>
      <c r="IA199" s="1196"/>
      <c r="IB199" s="1196"/>
      <c r="IC199" s="1196"/>
      <c r="ID199" s="1196"/>
      <c r="IE199" s="1196"/>
      <c r="IF199" s="1196"/>
      <c r="IG199" s="1196"/>
      <c r="IH199" s="1196"/>
      <c r="II199" s="1196"/>
      <c r="IJ199" s="1196"/>
      <c r="IK199" s="1196"/>
      <c r="IL199" s="1196"/>
      <c r="IM199" s="1196"/>
      <c r="IN199" s="1196"/>
      <c r="IO199" s="1196"/>
      <c r="IP199" s="1196"/>
      <c r="IQ199" s="1196"/>
      <c r="IR199" s="1196"/>
      <c r="IS199" s="1196"/>
      <c r="IT199" s="1196"/>
      <c r="IU199" s="1196"/>
      <c r="IV199" s="1196"/>
      <c r="IW199" s="1196"/>
      <c r="IX199" s="1196"/>
      <c r="IY199" s="1196"/>
      <c r="IZ199" s="1196"/>
      <c r="JA199" s="1196"/>
      <c r="JB199" s="1196"/>
      <c r="JC199" s="1196"/>
      <c r="JD199" s="1196"/>
      <c r="JE199" s="1196"/>
      <c r="JF199" s="1196"/>
      <c r="JG199" s="1196"/>
      <c r="JH199" s="1196"/>
      <c r="JI199" s="1196"/>
      <c r="JJ199" s="1196"/>
      <c r="JK199" s="1196"/>
      <c r="JL199" s="1196"/>
      <c r="JM199" s="1196"/>
      <c r="JN199" s="1196"/>
      <c r="JO199" s="1196"/>
      <c r="JP199" s="1196"/>
      <c r="JQ199" s="1196"/>
      <c r="JR199" s="1196"/>
      <c r="JS199" s="1196"/>
      <c r="JT199" s="1196"/>
      <c r="JU199" s="1196"/>
      <c r="JV199" s="1196"/>
      <c r="JW199" s="1196"/>
      <c r="JX199" s="1196"/>
      <c r="JY199" s="1196"/>
      <c r="JZ199" s="1196"/>
      <c r="KA199" s="1196"/>
      <c r="KB199" s="1196"/>
      <c r="KC199" s="1196"/>
      <c r="KD199" s="1196"/>
      <c r="KE199" s="1196"/>
      <c r="KF199" s="1196"/>
      <c r="KG199" s="1196"/>
      <c r="KH199" s="1196"/>
      <c r="KI199" s="1196"/>
      <c r="KJ199" s="1196"/>
      <c r="KK199" s="1196"/>
      <c r="KL199" s="1196"/>
      <c r="KM199" s="1196"/>
      <c r="KN199" s="1196"/>
      <c r="KO199" s="1196"/>
      <c r="KP199" s="1196"/>
      <c r="KQ199" s="1196"/>
      <c r="KR199" s="1196"/>
      <c r="KS199" s="1196"/>
      <c r="KT199" s="1196"/>
      <c r="KU199" s="1196"/>
      <c r="KV199" s="1196"/>
      <c r="KW199" s="1196"/>
      <c r="KX199" s="1196"/>
      <c r="KY199" s="1196"/>
      <c r="KZ199" s="1196"/>
      <c r="LA199" s="1196"/>
      <c r="LB199" s="1196"/>
      <c r="LC199" s="1196"/>
      <c r="LD199" s="1196"/>
      <c r="LE199" s="1196"/>
      <c r="LF199" s="1196"/>
      <c r="LG199" s="1196"/>
      <c r="LH199" s="1196"/>
      <c r="LI199" s="1201"/>
      <c r="LJ199" s="1201"/>
      <c r="LK199" s="1201"/>
      <c r="LL199" s="1201"/>
      <c r="LM199" s="1201"/>
      <c r="LN199" s="1201"/>
      <c r="LO199" s="1201"/>
      <c r="LP199" s="1965"/>
    </row>
    <row r="200" s="2245" customFormat="1" ht="47" customHeight="1" spans="1:328">
      <c r="A200" s="1043">
        <v>46048</v>
      </c>
      <c r="B200" s="1044" t="s">
        <v>283</v>
      </c>
      <c r="C200" s="1045" t="s">
        <v>98</v>
      </c>
      <c r="D200" s="1046">
        <v>4500192256</v>
      </c>
      <c r="E200" s="1047" t="s">
        <v>3509</v>
      </c>
      <c r="F200" s="1046" t="s">
        <v>3510</v>
      </c>
      <c r="G200" s="1967" t="s">
        <v>2895</v>
      </c>
      <c r="H200" s="1048" t="s">
        <v>2895</v>
      </c>
      <c r="I200" s="1066" t="s">
        <v>2926</v>
      </c>
      <c r="J200" s="1067">
        <v>150000</v>
      </c>
      <c r="K200" s="1270">
        <v>0</v>
      </c>
      <c r="L200" s="1270">
        <v>24</v>
      </c>
      <c r="M200" s="1270">
        <f t="shared" si="77"/>
        <v>6250</v>
      </c>
      <c r="N200" s="1284">
        <v>46099</v>
      </c>
      <c r="O200" s="1284">
        <v>46097</v>
      </c>
      <c r="P200" s="1285"/>
      <c r="Q200" s="1320"/>
      <c r="R200" s="1320"/>
      <c r="S200" s="1320"/>
      <c r="T200" s="1330"/>
      <c r="U200" s="1918" t="s">
        <v>111</v>
      </c>
      <c r="V200" s="1322">
        <v>46053</v>
      </c>
      <c r="W200" s="1336" t="s">
        <v>287</v>
      </c>
      <c r="X200" s="1335" t="s">
        <v>88</v>
      </c>
      <c r="Y200" s="1323"/>
      <c r="Z200" s="1323"/>
      <c r="AA200" s="1371" t="s">
        <v>3280</v>
      </c>
      <c r="AB200" s="1372" t="s">
        <v>289</v>
      </c>
      <c r="AC200" s="1383">
        <v>0.6007</v>
      </c>
      <c r="AD200" s="1936">
        <f t="shared" si="91"/>
        <v>90105</v>
      </c>
      <c r="AE200" s="1369"/>
      <c r="AF200" s="1376" t="s">
        <v>81</v>
      </c>
      <c r="AG200" s="1613">
        <v>6</v>
      </c>
      <c r="AH200" s="1614">
        <f t="shared" si="106"/>
        <v>150000</v>
      </c>
      <c r="AI200" s="1951"/>
      <c r="AJ200" s="1951"/>
      <c r="AK200" s="1614">
        <f t="shared" si="107"/>
        <v>6250</v>
      </c>
      <c r="AL200" s="1951"/>
      <c r="AM200" s="1951"/>
      <c r="AN200" s="1951"/>
      <c r="AO200" s="1614" t="s">
        <v>63</v>
      </c>
      <c r="AP200" s="1614">
        <f t="shared" si="108"/>
        <v>150000</v>
      </c>
      <c r="AQ200" s="1405"/>
      <c r="AR200" s="1178">
        <f t="shared" si="109"/>
        <v>25000</v>
      </c>
      <c r="AS200" s="1178">
        <f t="shared" si="110"/>
        <v>25000</v>
      </c>
      <c r="AT200" s="1178">
        <f t="shared" si="111"/>
        <v>25000</v>
      </c>
      <c r="AU200" s="1178">
        <f t="shared" si="112"/>
        <v>25000</v>
      </c>
      <c r="AV200" s="1178">
        <f t="shared" si="113"/>
        <v>25000</v>
      </c>
      <c r="AW200" s="1178">
        <f t="shared" si="114"/>
        <v>25000</v>
      </c>
      <c r="AX200" s="1178"/>
      <c r="AY200" s="1178">
        <f t="shared" si="92"/>
        <v>23958.3333333333</v>
      </c>
      <c r="AZ200" s="1178">
        <f t="shared" si="93"/>
        <v>1041.66666666667</v>
      </c>
      <c r="BA200" s="1194"/>
      <c r="BB200" s="1195"/>
      <c r="BC200" s="1196"/>
      <c r="BD200" s="1196"/>
      <c r="BE200" s="1196"/>
      <c r="BF200" s="1196"/>
      <c r="BG200" s="1196"/>
      <c r="BH200" s="1196"/>
      <c r="BI200" s="1196"/>
      <c r="BJ200" s="1196"/>
      <c r="BK200" s="1196"/>
      <c r="BL200" s="1196"/>
      <c r="BM200" s="1196"/>
      <c r="BN200" s="1196"/>
      <c r="BO200" s="1196"/>
      <c r="BP200" s="1196"/>
      <c r="BQ200" s="1196"/>
      <c r="BR200" s="1196"/>
      <c r="BS200" s="1196"/>
      <c r="BT200" s="1196"/>
      <c r="BU200" s="1196"/>
      <c r="BV200" s="1196"/>
      <c r="BW200" s="1196"/>
      <c r="BX200" s="1196"/>
      <c r="BY200" s="1196"/>
      <c r="BZ200" s="1196"/>
      <c r="CA200" s="1196"/>
      <c r="CB200" s="1196"/>
      <c r="CC200" s="1196"/>
      <c r="CD200" s="1196"/>
      <c r="CE200" s="1196"/>
      <c r="CF200" s="1196"/>
      <c r="CG200" s="1196"/>
      <c r="CH200" s="1196"/>
      <c r="CI200" s="1196"/>
      <c r="CJ200" s="1196"/>
      <c r="CK200" s="1196"/>
      <c r="CL200" s="1196"/>
      <c r="CM200" s="1196"/>
      <c r="CN200" s="1196"/>
      <c r="CO200" s="1196"/>
      <c r="CP200" s="1196"/>
      <c r="CQ200" s="1196"/>
      <c r="CR200" s="1196"/>
      <c r="CS200" s="1196"/>
      <c r="CT200" s="1196"/>
      <c r="CU200" s="1196"/>
      <c r="CV200" s="1196"/>
      <c r="CW200" s="1196"/>
      <c r="CX200" s="1196"/>
      <c r="CY200" s="1196"/>
      <c r="CZ200" s="1196"/>
      <c r="DA200" s="1196"/>
      <c r="DB200" s="1196"/>
      <c r="DC200" s="1196"/>
      <c r="DD200" s="1196"/>
      <c r="DE200" s="1196"/>
      <c r="DF200" s="1196"/>
      <c r="DG200" s="1196"/>
      <c r="DH200" s="1196"/>
      <c r="DI200" s="1196"/>
      <c r="DJ200" s="1196"/>
      <c r="DK200" s="1196"/>
      <c r="DL200" s="1196"/>
      <c r="DM200" s="1196"/>
      <c r="DN200" s="1196"/>
      <c r="DO200" s="1196"/>
      <c r="DP200" s="1196"/>
      <c r="DQ200" s="1196"/>
      <c r="DR200" s="1196"/>
      <c r="DS200" s="1196"/>
      <c r="DT200" s="1196"/>
      <c r="DU200" s="1196"/>
      <c r="DV200" s="1196"/>
      <c r="DW200" s="1196"/>
      <c r="DX200" s="1196"/>
      <c r="DY200" s="1196"/>
      <c r="DZ200" s="1196"/>
      <c r="EA200" s="1196"/>
      <c r="EB200" s="1196"/>
      <c r="EC200" s="1196"/>
      <c r="ED200" s="1196"/>
      <c r="EE200" s="1196"/>
      <c r="EF200" s="1196"/>
      <c r="EG200" s="1196"/>
      <c r="EH200" s="1196"/>
      <c r="EI200" s="1196"/>
      <c r="EJ200" s="1196"/>
      <c r="EK200" s="1196"/>
      <c r="EL200" s="1196"/>
      <c r="EM200" s="1196"/>
      <c r="EN200" s="1196"/>
      <c r="EO200" s="1196"/>
      <c r="EP200" s="1196"/>
      <c r="EQ200" s="1196"/>
      <c r="ER200" s="1196"/>
      <c r="ES200" s="1196"/>
      <c r="ET200" s="1196"/>
      <c r="EU200" s="1196"/>
      <c r="EV200" s="1196"/>
      <c r="EW200" s="1196"/>
      <c r="EX200" s="1196"/>
      <c r="EY200" s="1196"/>
      <c r="EZ200" s="1196"/>
      <c r="FA200" s="1196"/>
      <c r="FB200" s="1196"/>
      <c r="FC200" s="1196"/>
      <c r="FD200" s="1196"/>
      <c r="FE200" s="1196"/>
      <c r="FF200" s="1196"/>
      <c r="FG200" s="1196"/>
      <c r="FH200" s="1196"/>
      <c r="FI200" s="1196"/>
      <c r="FJ200" s="1196"/>
      <c r="FK200" s="1196"/>
      <c r="FL200" s="1196"/>
      <c r="FM200" s="1196"/>
      <c r="FN200" s="1196"/>
      <c r="FO200" s="1196"/>
      <c r="FP200" s="1196"/>
      <c r="FQ200" s="1196"/>
      <c r="FR200" s="1196"/>
      <c r="FS200" s="1196"/>
      <c r="FT200" s="1196"/>
      <c r="FU200" s="1196"/>
      <c r="FV200" s="1196"/>
      <c r="FW200" s="1196"/>
      <c r="FX200" s="1196"/>
      <c r="FY200" s="1196"/>
      <c r="FZ200" s="1196"/>
      <c r="GA200" s="1196"/>
      <c r="GB200" s="1196"/>
      <c r="GC200" s="1196"/>
      <c r="GD200" s="1196"/>
      <c r="GE200" s="1196"/>
      <c r="GF200" s="1196"/>
      <c r="GG200" s="1196"/>
      <c r="GH200" s="1196"/>
      <c r="GI200" s="1196"/>
      <c r="GJ200" s="1196"/>
      <c r="GK200" s="1196"/>
      <c r="GL200" s="1196"/>
      <c r="GM200" s="1196"/>
      <c r="GN200" s="1196"/>
      <c r="GO200" s="1196"/>
      <c r="GP200" s="1196"/>
      <c r="GQ200" s="1196"/>
      <c r="GR200" s="1196"/>
      <c r="GS200" s="1196"/>
      <c r="GT200" s="1196"/>
      <c r="GU200" s="1196"/>
      <c r="GV200" s="1196"/>
      <c r="GW200" s="1196"/>
      <c r="GX200" s="1196"/>
      <c r="GY200" s="1196"/>
      <c r="GZ200" s="1196"/>
      <c r="HA200" s="1196"/>
      <c r="HB200" s="1196"/>
      <c r="HC200" s="1196"/>
      <c r="HD200" s="1196"/>
      <c r="HE200" s="1196"/>
      <c r="HF200" s="1196"/>
      <c r="HG200" s="1196"/>
      <c r="HH200" s="1196"/>
      <c r="HI200" s="1196"/>
      <c r="HJ200" s="1196"/>
      <c r="HK200" s="1196"/>
      <c r="HL200" s="1196"/>
      <c r="HM200" s="1196"/>
      <c r="HN200" s="1196"/>
      <c r="HO200" s="1196"/>
      <c r="HP200" s="1196"/>
      <c r="HQ200" s="1196"/>
      <c r="HR200" s="1196"/>
      <c r="HS200" s="1196"/>
      <c r="HT200" s="1196"/>
      <c r="HU200" s="1196"/>
      <c r="HV200" s="1196"/>
      <c r="HW200" s="1196"/>
      <c r="HX200" s="1196"/>
      <c r="HY200" s="1196"/>
      <c r="HZ200" s="1196"/>
      <c r="IA200" s="1196"/>
      <c r="IB200" s="1196"/>
      <c r="IC200" s="1196"/>
      <c r="ID200" s="1196"/>
      <c r="IE200" s="1196"/>
      <c r="IF200" s="1196"/>
      <c r="IG200" s="1196"/>
      <c r="IH200" s="1196"/>
      <c r="II200" s="1196"/>
      <c r="IJ200" s="1196"/>
      <c r="IK200" s="1196"/>
      <c r="IL200" s="1196"/>
      <c r="IM200" s="1196"/>
      <c r="IN200" s="1196"/>
      <c r="IO200" s="1196"/>
      <c r="IP200" s="1196"/>
      <c r="IQ200" s="1196"/>
      <c r="IR200" s="1196"/>
      <c r="IS200" s="1196"/>
      <c r="IT200" s="1196"/>
      <c r="IU200" s="1196"/>
      <c r="IV200" s="1196"/>
      <c r="IW200" s="1196"/>
      <c r="IX200" s="1196"/>
      <c r="IY200" s="1196"/>
      <c r="IZ200" s="1196"/>
      <c r="JA200" s="1196"/>
      <c r="JB200" s="1196"/>
      <c r="JC200" s="1196"/>
      <c r="JD200" s="1196"/>
      <c r="JE200" s="1196"/>
      <c r="JF200" s="1196"/>
      <c r="JG200" s="1196"/>
      <c r="JH200" s="1196"/>
      <c r="JI200" s="1196"/>
      <c r="JJ200" s="1196"/>
      <c r="JK200" s="1196"/>
      <c r="JL200" s="1196"/>
      <c r="JM200" s="1196"/>
      <c r="JN200" s="1196"/>
      <c r="JO200" s="1196"/>
      <c r="JP200" s="1196"/>
      <c r="JQ200" s="1196"/>
      <c r="JR200" s="1196"/>
      <c r="JS200" s="1196"/>
      <c r="JT200" s="1196"/>
      <c r="JU200" s="1196"/>
      <c r="JV200" s="1196"/>
      <c r="JW200" s="1196"/>
      <c r="JX200" s="1196"/>
      <c r="JY200" s="1196"/>
      <c r="JZ200" s="1196"/>
      <c r="KA200" s="1196"/>
      <c r="KB200" s="1196"/>
      <c r="KC200" s="1196"/>
      <c r="KD200" s="1196"/>
      <c r="KE200" s="1196"/>
      <c r="KF200" s="1196"/>
      <c r="KG200" s="1196"/>
      <c r="KH200" s="1196"/>
      <c r="KI200" s="1196"/>
      <c r="KJ200" s="1196"/>
      <c r="KK200" s="1196"/>
      <c r="KL200" s="1196"/>
      <c r="KM200" s="1196"/>
      <c r="KN200" s="1196"/>
      <c r="KO200" s="1196"/>
      <c r="KP200" s="1196"/>
      <c r="KQ200" s="1196"/>
      <c r="KR200" s="1196"/>
      <c r="KS200" s="1196"/>
      <c r="KT200" s="1196"/>
      <c r="KU200" s="1196"/>
      <c r="KV200" s="1196"/>
      <c r="KW200" s="1196"/>
      <c r="KX200" s="1196"/>
      <c r="KY200" s="1196"/>
      <c r="KZ200" s="1196"/>
      <c r="LA200" s="1196"/>
      <c r="LB200" s="1196"/>
      <c r="LC200" s="1196"/>
      <c r="LD200" s="1196"/>
      <c r="LE200" s="1196"/>
      <c r="LF200" s="1196"/>
      <c r="LG200" s="1196"/>
      <c r="LH200" s="1196"/>
      <c r="LI200" s="1201"/>
      <c r="LJ200" s="1201"/>
      <c r="LK200" s="1201"/>
      <c r="LL200" s="1201"/>
      <c r="LM200" s="1201"/>
      <c r="LN200" s="1201"/>
      <c r="LO200" s="1201"/>
      <c r="LP200" s="2407"/>
    </row>
    <row r="201" s="2245" customFormat="1" ht="47" customHeight="1" spans="1:328">
      <c r="A201" s="1244">
        <v>46037</v>
      </c>
      <c r="B201" s="1044" t="s">
        <v>283</v>
      </c>
      <c r="C201" s="1045" t="s">
        <v>98</v>
      </c>
      <c r="D201" s="1046">
        <v>4500191472</v>
      </c>
      <c r="E201" s="2496" t="s">
        <v>3511</v>
      </c>
      <c r="F201" s="1046" t="s">
        <v>3512</v>
      </c>
      <c r="G201" s="1654" t="s">
        <v>2895</v>
      </c>
      <c r="H201" s="1048" t="s">
        <v>2895</v>
      </c>
      <c r="I201" s="1066" t="s">
        <v>2926</v>
      </c>
      <c r="J201" s="1067">
        <v>13512</v>
      </c>
      <c r="K201" s="1270">
        <v>0</v>
      </c>
      <c r="L201" s="1270">
        <v>24</v>
      </c>
      <c r="M201" s="1270">
        <f t="shared" si="77"/>
        <v>563</v>
      </c>
      <c r="N201" s="1284">
        <v>46101</v>
      </c>
      <c r="O201" s="1284">
        <v>46099</v>
      </c>
      <c r="P201" s="1285"/>
      <c r="Q201" s="1320"/>
      <c r="R201" s="1320"/>
      <c r="S201" s="1320" t="s">
        <v>829</v>
      </c>
      <c r="T201" s="1330"/>
      <c r="U201" s="1918" t="s">
        <v>111</v>
      </c>
      <c r="V201" s="1322">
        <v>46044</v>
      </c>
      <c r="W201" s="1323" t="s">
        <v>287</v>
      </c>
      <c r="X201" s="1322" t="s">
        <v>88</v>
      </c>
      <c r="Y201" s="1323"/>
      <c r="Z201" s="1323"/>
      <c r="AA201" s="1371" t="s">
        <v>3280</v>
      </c>
      <c r="AB201" s="1372" t="s">
        <v>289</v>
      </c>
      <c r="AC201" s="2132">
        <v>0.6007</v>
      </c>
      <c r="AD201" s="1941">
        <f t="shared" si="91"/>
        <v>8116.6584</v>
      </c>
      <c r="AE201" s="1375"/>
      <c r="AF201" s="1376" t="s">
        <v>81</v>
      </c>
      <c r="AG201" s="1362">
        <v>6</v>
      </c>
      <c r="AH201" s="1401">
        <f t="shared" si="106"/>
        <v>13512</v>
      </c>
      <c r="AI201" s="1406"/>
      <c r="AJ201" s="1406"/>
      <c r="AK201" s="1401">
        <f t="shared" si="107"/>
        <v>563</v>
      </c>
      <c r="AL201" s="1406"/>
      <c r="AM201" s="1406"/>
      <c r="AN201" s="1406"/>
      <c r="AO201" s="1401" t="s">
        <v>63</v>
      </c>
      <c r="AP201" s="1401">
        <f t="shared" si="108"/>
        <v>13512</v>
      </c>
      <c r="AQ201" s="1406"/>
      <c r="AR201" s="1435">
        <f t="shared" si="109"/>
        <v>2252</v>
      </c>
      <c r="AS201" s="1435">
        <f t="shared" si="110"/>
        <v>2252</v>
      </c>
      <c r="AT201" s="1435">
        <f t="shared" si="111"/>
        <v>2252</v>
      </c>
      <c r="AU201" s="1435">
        <f t="shared" si="112"/>
        <v>2252</v>
      </c>
      <c r="AV201" s="1435">
        <f t="shared" si="113"/>
        <v>2252</v>
      </c>
      <c r="AW201" s="1435">
        <f t="shared" si="114"/>
        <v>2252</v>
      </c>
      <c r="AX201" s="1435"/>
      <c r="AY201" s="1435">
        <f t="shared" si="92"/>
        <v>2158.16666666667</v>
      </c>
      <c r="AZ201" s="1435">
        <f t="shared" si="93"/>
        <v>93.8333333333333</v>
      </c>
      <c r="BA201" s="1194"/>
      <c r="BB201" s="1195"/>
      <c r="BC201" s="1196"/>
      <c r="BD201" s="1196"/>
      <c r="BE201" s="1196"/>
      <c r="BF201" s="1196"/>
      <c r="BG201" s="1196"/>
      <c r="BH201" s="1196"/>
      <c r="BI201" s="1196"/>
      <c r="BJ201" s="1196"/>
      <c r="BK201" s="1196"/>
      <c r="BL201" s="1196"/>
      <c r="BM201" s="1196"/>
      <c r="BN201" s="1196"/>
      <c r="BO201" s="1196"/>
      <c r="BP201" s="1196"/>
      <c r="BQ201" s="1196"/>
      <c r="BR201" s="1196"/>
      <c r="BS201" s="1196"/>
      <c r="BT201" s="1196"/>
      <c r="BU201" s="1196"/>
      <c r="BV201" s="1196"/>
      <c r="BW201" s="1196"/>
      <c r="BX201" s="1196"/>
      <c r="BY201" s="1196"/>
      <c r="BZ201" s="1196"/>
      <c r="CA201" s="1196"/>
      <c r="CB201" s="1196"/>
      <c r="CC201" s="1196"/>
      <c r="CD201" s="1196"/>
      <c r="CE201" s="1196"/>
      <c r="CF201" s="1196"/>
      <c r="CG201" s="1196"/>
      <c r="CH201" s="1196"/>
      <c r="CI201" s="1196"/>
      <c r="CJ201" s="1196"/>
      <c r="CK201" s="1196"/>
      <c r="CL201" s="1196"/>
      <c r="CM201" s="1196"/>
      <c r="CN201" s="1196"/>
      <c r="CO201" s="1196"/>
      <c r="CP201" s="1196"/>
      <c r="CQ201" s="1196"/>
      <c r="CR201" s="1196"/>
      <c r="CS201" s="1196"/>
      <c r="CT201" s="1196"/>
      <c r="CU201" s="1196"/>
      <c r="CV201" s="1196"/>
      <c r="CW201" s="1196"/>
      <c r="CX201" s="1196"/>
      <c r="CY201" s="1196"/>
      <c r="CZ201" s="1196"/>
      <c r="DA201" s="1196"/>
      <c r="DB201" s="1196"/>
      <c r="DC201" s="1196"/>
      <c r="DD201" s="1196"/>
      <c r="DE201" s="1196"/>
      <c r="DF201" s="1196"/>
      <c r="DG201" s="1196"/>
      <c r="DH201" s="1196"/>
      <c r="DI201" s="1196"/>
      <c r="DJ201" s="1196"/>
      <c r="DK201" s="1196"/>
      <c r="DL201" s="1196"/>
      <c r="DM201" s="1196"/>
      <c r="DN201" s="1196"/>
      <c r="DO201" s="1196"/>
      <c r="DP201" s="1196"/>
      <c r="DQ201" s="1196"/>
      <c r="DR201" s="1196"/>
      <c r="DS201" s="1196"/>
      <c r="DT201" s="1196"/>
      <c r="DU201" s="1196"/>
      <c r="DV201" s="1196"/>
      <c r="DW201" s="1196"/>
      <c r="DX201" s="1196"/>
      <c r="DY201" s="1196"/>
      <c r="DZ201" s="1196"/>
      <c r="EA201" s="1196"/>
      <c r="EB201" s="1196"/>
      <c r="EC201" s="1196"/>
      <c r="ED201" s="1196"/>
      <c r="EE201" s="1196"/>
      <c r="EF201" s="1196"/>
      <c r="EG201" s="1196"/>
      <c r="EH201" s="1196"/>
      <c r="EI201" s="1196"/>
      <c r="EJ201" s="1196"/>
      <c r="EK201" s="1196"/>
      <c r="EL201" s="1196"/>
      <c r="EM201" s="1196"/>
      <c r="EN201" s="1196"/>
      <c r="EO201" s="1196"/>
      <c r="EP201" s="1196"/>
      <c r="EQ201" s="1196"/>
      <c r="ER201" s="1196"/>
      <c r="ES201" s="1196"/>
      <c r="ET201" s="1196"/>
      <c r="EU201" s="1196"/>
      <c r="EV201" s="1196"/>
      <c r="EW201" s="1196"/>
      <c r="EX201" s="1196"/>
      <c r="EY201" s="1196"/>
      <c r="EZ201" s="1196"/>
      <c r="FA201" s="1196"/>
      <c r="FB201" s="1196"/>
      <c r="FC201" s="1196"/>
      <c r="FD201" s="1196"/>
      <c r="FE201" s="1196"/>
      <c r="FF201" s="1196"/>
      <c r="FG201" s="1196"/>
      <c r="FH201" s="1196"/>
      <c r="FI201" s="1196"/>
      <c r="FJ201" s="1196"/>
      <c r="FK201" s="1196"/>
      <c r="FL201" s="1196"/>
      <c r="FM201" s="1196"/>
      <c r="FN201" s="1196"/>
      <c r="FO201" s="1196"/>
      <c r="FP201" s="1196"/>
      <c r="FQ201" s="1196"/>
      <c r="FR201" s="1196"/>
      <c r="FS201" s="1196"/>
      <c r="FT201" s="1196"/>
      <c r="FU201" s="1196"/>
      <c r="FV201" s="1196"/>
      <c r="FW201" s="1196"/>
      <c r="FX201" s="1196"/>
      <c r="FY201" s="1196"/>
      <c r="FZ201" s="1196"/>
      <c r="GA201" s="1196"/>
      <c r="GB201" s="1196"/>
      <c r="GC201" s="1196"/>
      <c r="GD201" s="1196"/>
      <c r="GE201" s="1196"/>
      <c r="GF201" s="1196"/>
      <c r="GG201" s="1196"/>
      <c r="GH201" s="1196"/>
      <c r="GI201" s="1196"/>
      <c r="GJ201" s="1196"/>
      <c r="GK201" s="1196"/>
      <c r="GL201" s="1196"/>
      <c r="GM201" s="1196"/>
      <c r="GN201" s="1196"/>
      <c r="GO201" s="1196"/>
      <c r="GP201" s="1196"/>
      <c r="GQ201" s="1196"/>
      <c r="GR201" s="1196"/>
      <c r="GS201" s="1196"/>
      <c r="GT201" s="1196"/>
      <c r="GU201" s="1196"/>
      <c r="GV201" s="1196"/>
      <c r="GW201" s="1196"/>
      <c r="GX201" s="1196"/>
      <c r="GY201" s="1196"/>
      <c r="GZ201" s="1196"/>
      <c r="HA201" s="1196"/>
      <c r="HB201" s="1196"/>
      <c r="HC201" s="1196"/>
      <c r="HD201" s="1196"/>
      <c r="HE201" s="1196"/>
      <c r="HF201" s="1196"/>
      <c r="HG201" s="1196"/>
      <c r="HH201" s="1196"/>
      <c r="HI201" s="1196"/>
      <c r="HJ201" s="1196"/>
      <c r="HK201" s="1196"/>
      <c r="HL201" s="1196"/>
      <c r="HM201" s="1196"/>
      <c r="HN201" s="1196"/>
      <c r="HO201" s="1196"/>
      <c r="HP201" s="1196"/>
      <c r="HQ201" s="1196"/>
      <c r="HR201" s="1196"/>
      <c r="HS201" s="1196"/>
      <c r="HT201" s="1196"/>
      <c r="HU201" s="1196"/>
      <c r="HV201" s="1196"/>
      <c r="HW201" s="1196"/>
      <c r="HX201" s="1196"/>
      <c r="HY201" s="1196"/>
      <c r="HZ201" s="1196"/>
      <c r="IA201" s="1196"/>
      <c r="IB201" s="1196"/>
      <c r="IC201" s="1196"/>
      <c r="ID201" s="1196"/>
      <c r="IE201" s="1196"/>
      <c r="IF201" s="1196"/>
      <c r="IG201" s="1196"/>
      <c r="IH201" s="1196"/>
      <c r="II201" s="1196"/>
      <c r="IJ201" s="1196"/>
      <c r="IK201" s="1196"/>
      <c r="IL201" s="1196"/>
      <c r="IM201" s="1196"/>
      <c r="IN201" s="1196"/>
      <c r="IO201" s="1196"/>
      <c r="IP201" s="1196"/>
      <c r="IQ201" s="1196"/>
      <c r="IR201" s="1196"/>
      <c r="IS201" s="1196"/>
      <c r="IT201" s="1196"/>
      <c r="IU201" s="1196"/>
      <c r="IV201" s="1196"/>
      <c r="IW201" s="1196"/>
      <c r="IX201" s="1196"/>
      <c r="IY201" s="1196"/>
      <c r="IZ201" s="1196"/>
      <c r="JA201" s="1196"/>
      <c r="JB201" s="1196"/>
      <c r="JC201" s="1196"/>
      <c r="JD201" s="1196"/>
      <c r="JE201" s="1196"/>
      <c r="JF201" s="1196"/>
      <c r="JG201" s="1196"/>
      <c r="JH201" s="1196"/>
      <c r="JI201" s="1196"/>
      <c r="JJ201" s="1196"/>
      <c r="JK201" s="1196"/>
      <c r="JL201" s="1196"/>
      <c r="JM201" s="1196"/>
      <c r="JN201" s="1196"/>
      <c r="JO201" s="1196"/>
      <c r="JP201" s="1196"/>
      <c r="JQ201" s="1196"/>
      <c r="JR201" s="1196"/>
      <c r="JS201" s="1196"/>
      <c r="JT201" s="1196"/>
      <c r="JU201" s="1196"/>
      <c r="JV201" s="1196"/>
      <c r="JW201" s="1196"/>
      <c r="JX201" s="1196"/>
      <c r="JY201" s="1196"/>
      <c r="JZ201" s="1196"/>
      <c r="KA201" s="1196"/>
      <c r="KB201" s="1196"/>
      <c r="KC201" s="1196"/>
      <c r="KD201" s="1196"/>
      <c r="KE201" s="1196"/>
      <c r="KF201" s="1196"/>
      <c r="KG201" s="1196"/>
      <c r="KH201" s="1196"/>
      <c r="KI201" s="1196"/>
      <c r="KJ201" s="1196"/>
      <c r="KK201" s="1196"/>
      <c r="KL201" s="1196"/>
      <c r="KM201" s="1196"/>
      <c r="KN201" s="1196"/>
      <c r="KO201" s="1196"/>
      <c r="KP201" s="1196"/>
      <c r="KQ201" s="1196"/>
      <c r="KR201" s="1196"/>
      <c r="KS201" s="1196"/>
      <c r="KT201" s="1196"/>
      <c r="KU201" s="1196"/>
      <c r="KV201" s="1196"/>
      <c r="KW201" s="1196"/>
      <c r="KX201" s="1196"/>
      <c r="KY201" s="1196"/>
      <c r="KZ201" s="1196"/>
      <c r="LA201" s="1196"/>
      <c r="LB201" s="1196"/>
      <c r="LC201" s="1196"/>
      <c r="LD201" s="1196"/>
      <c r="LE201" s="1196"/>
      <c r="LF201" s="1196"/>
      <c r="LG201" s="1196"/>
      <c r="LH201" s="1196"/>
      <c r="LI201" s="1201"/>
      <c r="LJ201" s="1201"/>
      <c r="LK201" s="1201"/>
      <c r="LL201" s="1201"/>
      <c r="LM201" s="1201"/>
      <c r="LN201" s="1201"/>
      <c r="LO201" s="1201"/>
      <c r="LP201" s="2407"/>
    </row>
    <row r="202" s="1015" customFormat="1" ht="47" customHeight="1" spans="1:320">
      <c r="A202" s="1231">
        <v>46041</v>
      </c>
      <c r="B202" s="1232"/>
      <c r="C202" s="1233"/>
      <c r="D202" s="1234" t="s">
        <v>3513</v>
      </c>
      <c r="E202" s="1235"/>
      <c r="F202" s="1234" t="s">
        <v>3514</v>
      </c>
      <c r="G202" s="1048" t="s">
        <v>2831</v>
      </c>
      <c r="H202" s="1236" t="s">
        <v>2831</v>
      </c>
      <c r="I202" s="1887" t="s">
        <v>2970</v>
      </c>
      <c r="J202" s="1277">
        <v>480</v>
      </c>
      <c r="K202" s="1068">
        <v>0</v>
      </c>
      <c r="L202" s="1068">
        <v>96</v>
      </c>
      <c r="M202" s="1068">
        <f t="shared" si="77"/>
        <v>5</v>
      </c>
      <c r="N202" s="1069">
        <v>46101</v>
      </c>
      <c r="O202" s="1069">
        <v>46099</v>
      </c>
      <c r="P202" s="1070"/>
      <c r="Q202" s="1096"/>
      <c r="R202" s="1096"/>
      <c r="S202" s="1096"/>
      <c r="T202" s="1314"/>
      <c r="U202" s="1314"/>
      <c r="V202" s="1098"/>
      <c r="W202" s="1099"/>
      <c r="X202" s="1099"/>
      <c r="Y202" s="1099"/>
      <c r="Z202" s="1099"/>
      <c r="AA202" s="1126" t="s">
        <v>3301</v>
      </c>
      <c r="AB202" s="1127" t="s">
        <v>3515</v>
      </c>
      <c r="AC202" s="1383"/>
      <c r="AD202" s="1936"/>
      <c r="AE202" s="1130"/>
      <c r="AF202" s="1131" t="s">
        <v>81</v>
      </c>
      <c r="AG202" s="1131"/>
      <c r="AH202" s="1406">
        <f t="shared" si="106"/>
        <v>480</v>
      </c>
      <c r="AI202" s="1406"/>
      <c r="AJ202" s="1406"/>
      <c r="AK202" s="1406">
        <f t="shared" si="107"/>
        <v>20</v>
      </c>
      <c r="AL202" s="1406"/>
      <c r="AM202" s="1406"/>
      <c r="AN202" s="1406"/>
      <c r="AO202" s="1406" t="s">
        <v>63</v>
      </c>
      <c r="AP202" s="1406">
        <f t="shared" si="108"/>
        <v>480</v>
      </c>
      <c r="AQ202" s="1152"/>
      <c r="AR202" s="1178">
        <f t="shared" si="109"/>
        <v>80</v>
      </c>
      <c r="AS202" s="1178">
        <f t="shared" si="110"/>
        <v>80</v>
      </c>
      <c r="AT202" s="1178">
        <f t="shared" si="111"/>
        <v>80</v>
      </c>
      <c r="AU202" s="1178">
        <f t="shared" si="112"/>
        <v>80</v>
      </c>
      <c r="AV202" s="1178">
        <f t="shared" si="113"/>
        <v>80</v>
      </c>
      <c r="AW202" s="1178">
        <f t="shared" si="114"/>
        <v>80</v>
      </c>
      <c r="AX202" s="1178"/>
      <c r="AY202" s="1178">
        <f t="shared" si="92"/>
        <v>76.6666666666667</v>
      </c>
      <c r="AZ202" s="1178">
        <f t="shared" si="93"/>
        <v>3.33333333333333</v>
      </c>
      <c r="BA202" s="1298"/>
      <c r="BB202" s="1458"/>
      <c r="BC202" s="1459"/>
      <c r="BD202" s="1459"/>
      <c r="BE202" s="1459"/>
      <c r="BF202" s="1459"/>
      <c r="BG202" s="1459"/>
      <c r="BH202" s="1459"/>
      <c r="BI202" s="1459"/>
      <c r="BJ202" s="1459"/>
      <c r="BK202" s="1459"/>
      <c r="BL202" s="1459"/>
      <c r="BM202" s="1459"/>
      <c r="BN202" s="1459"/>
      <c r="BO202" s="1459"/>
      <c r="BP202" s="1459"/>
      <c r="BQ202" s="1459"/>
      <c r="BR202" s="1459"/>
      <c r="BS202" s="1459"/>
      <c r="BT202" s="1459"/>
      <c r="BU202" s="1459"/>
      <c r="BV202" s="1459"/>
      <c r="BW202" s="1459"/>
      <c r="BX202" s="1459"/>
      <c r="BY202" s="1459"/>
      <c r="BZ202" s="1459"/>
      <c r="CA202" s="1459"/>
      <c r="CB202" s="1459"/>
      <c r="CC202" s="1459"/>
      <c r="CD202" s="1459"/>
      <c r="CE202" s="1459"/>
      <c r="CF202" s="1459"/>
      <c r="CG202" s="1459"/>
      <c r="CH202" s="1459"/>
      <c r="CI202" s="1459"/>
      <c r="CJ202" s="1459"/>
      <c r="CK202" s="1459"/>
      <c r="CL202" s="1459"/>
      <c r="CM202" s="1459"/>
      <c r="CN202" s="1459"/>
      <c r="CO202" s="1459"/>
      <c r="CP202" s="1459"/>
      <c r="CQ202" s="1459"/>
      <c r="CR202" s="1459"/>
      <c r="CS202" s="1459"/>
      <c r="CT202" s="1459"/>
      <c r="CU202" s="1459"/>
      <c r="CV202" s="1459"/>
      <c r="CW202" s="1459"/>
      <c r="CX202" s="1459"/>
      <c r="CY202" s="1459"/>
      <c r="CZ202" s="1459"/>
      <c r="DA202" s="1459"/>
      <c r="DB202" s="1459"/>
      <c r="DC202" s="1459"/>
      <c r="DD202" s="1459"/>
      <c r="DE202" s="1459"/>
      <c r="DF202" s="1459"/>
      <c r="DG202" s="1459"/>
      <c r="DH202" s="1459"/>
      <c r="DI202" s="1459"/>
      <c r="DJ202" s="1459"/>
      <c r="DK202" s="1459"/>
      <c r="DL202" s="1459"/>
      <c r="DM202" s="1459"/>
      <c r="DN202" s="1459"/>
      <c r="DO202" s="1459"/>
      <c r="DP202" s="1459"/>
      <c r="DQ202" s="1459"/>
      <c r="DR202" s="1459"/>
      <c r="DS202" s="1459"/>
      <c r="DT202" s="1459"/>
      <c r="DU202" s="1459"/>
      <c r="DV202" s="1459"/>
      <c r="DW202" s="1459"/>
      <c r="DX202" s="1459"/>
      <c r="DY202" s="1459"/>
      <c r="DZ202" s="1459"/>
      <c r="EA202" s="1459"/>
      <c r="EB202" s="1459"/>
      <c r="EC202" s="1459"/>
      <c r="ED202" s="1459"/>
      <c r="EE202" s="1459"/>
      <c r="EF202" s="1459"/>
      <c r="EG202" s="1459"/>
      <c r="EH202" s="1459"/>
      <c r="EI202" s="1459"/>
      <c r="EJ202" s="1459"/>
      <c r="EK202" s="1459"/>
      <c r="EL202" s="1459"/>
      <c r="EM202" s="1459"/>
      <c r="EN202" s="1459"/>
      <c r="EO202" s="1459"/>
      <c r="EP202" s="1459"/>
      <c r="EQ202" s="1459"/>
      <c r="ER202" s="1459"/>
      <c r="ES202" s="1459"/>
      <c r="ET202" s="1459"/>
      <c r="EU202" s="1459"/>
      <c r="EV202" s="1459"/>
      <c r="EW202" s="1459"/>
      <c r="EX202" s="1459"/>
      <c r="EY202" s="1459"/>
      <c r="EZ202" s="1459"/>
      <c r="FA202" s="1459"/>
      <c r="FB202" s="1459"/>
      <c r="FC202" s="1459"/>
      <c r="FD202" s="1459"/>
      <c r="FE202" s="1459"/>
      <c r="FF202" s="1459"/>
      <c r="FG202" s="1459"/>
      <c r="FH202" s="1459"/>
      <c r="FI202" s="1459"/>
      <c r="FJ202" s="1459"/>
      <c r="FK202" s="1459"/>
      <c r="FL202" s="1459"/>
      <c r="FM202" s="1459"/>
      <c r="FN202" s="1459"/>
      <c r="FO202" s="1459"/>
      <c r="FP202" s="1459"/>
      <c r="FQ202" s="1459"/>
      <c r="FR202" s="1459"/>
      <c r="FS202" s="1459"/>
      <c r="FT202" s="1459"/>
      <c r="FU202" s="1459"/>
      <c r="FV202" s="1459"/>
      <c r="FW202" s="1459"/>
      <c r="FX202" s="1459"/>
      <c r="FY202" s="1459"/>
      <c r="FZ202" s="1459"/>
      <c r="GA202" s="1459"/>
      <c r="GB202" s="1459"/>
      <c r="GC202" s="1459"/>
      <c r="GD202" s="1459"/>
      <c r="GE202" s="1459"/>
      <c r="GF202" s="1459"/>
      <c r="GG202" s="1459"/>
      <c r="GH202" s="1459"/>
      <c r="GI202" s="1459"/>
      <c r="GJ202" s="1459"/>
      <c r="GK202" s="1459"/>
      <c r="GL202" s="1459"/>
      <c r="GM202" s="1459"/>
      <c r="GN202" s="1459"/>
      <c r="GO202" s="1459"/>
      <c r="GP202" s="1459"/>
      <c r="GQ202" s="1459"/>
      <c r="GR202" s="1459"/>
      <c r="GS202" s="1459"/>
      <c r="GT202" s="1459"/>
      <c r="GU202" s="1459"/>
      <c r="GV202" s="1459"/>
      <c r="GW202" s="1459"/>
      <c r="GX202" s="1459"/>
      <c r="GY202" s="1459"/>
      <c r="GZ202" s="1459"/>
      <c r="HA202" s="1459"/>
      <c r="HB202" s="1459"/>
      <c r="HC202" s="1459"/>
      <c r="HD202" s="1459"/>
      <c r="HE202" s="1459"/>
      <c r="HF202" s="1459"/>
      <c r="HG202" s="1459"/>
      <c r="HH202" s="1459"/>
      <c r="HI202" s="1459"/>
      <c r="HJ202" s="1459"/>
      <c r="HK202" s="1459"/>
      <c r="HL202" s="1459"/>
      <c r="HM202" s="1459"/>
      <c r="HN202" s="1459"/>
      <c r="HO202" s="1459"/>
      <c r="HP202" s="1459"/>
      <c r="HQ202" s="1459"/>
      <c r="HR202" s="1459"/>
      <c r="HS202" s="1459"/>
      <c r="HT202" s="1459"/>
      <c r="HU202" s="1459"/>
      <c r="HV202" s="1459"/>
      <c r="HW202" s="1459"/>
      <c r="HX202" s="1459"/>
      <c r="HY202" s="1459"/>
      <c r="HZ202" s="1459"/>
      <c r="IA202" s="1459"/>
      <c r="IB202" s="1459"/>
      <c r="IC202" s="1459"/>
      <c r="ID202" s="1459"/>
      <c r="IE202" s="1459"/>
      <c r="IF202" s="1459"/>
      <c r="IG202" s="1459"/>
      <c r="IH202" s="1459"/>
      <c r="II202" s="1459"/>
      <c r="IJ202" s="1459"/>
      <c r="IK202" s="1459"/>
      <c r="IL202" s="1459"/>
      <c r="IM202" s="1459"/>
      <c r="IN202" s="1459"/>
      <c r="IO202" s="1459"/>
      <c r="IP202" s="1459"/>
      <c r="IQ202" s="1459"/>
      <c r="IR202" s="1459"/>
      <c r="IS202" s="1459"/>
      <c r="IT202" s="1459"/>
      <c r="IU202" s="1459"/>
      <c r="IV202" s="1459"/>
      <c r="IW202" s="1459"/>
      <c r="IX202" s="1459"/>
      <c r="IY202" s="1459"/>
      <c r="IZ202" s="1459"/>
      <c r="JA202" s="1459"/>
      <c r="JB202" s="1459"/>
      <c r="JC202" s="1459"/>
      <c r="JD202" s="1459"/>
      <c r="JE202" s="1459"/>
      <c r="JF202" s="1459"/>
      <c r="JG202" s="1459"/>
      <c r="JH202" s="1459"/>
      <c r="JI202" s="1459"/>
      <c r="JJ202" s="1459"/>
      <c r="JK202" s="1459"/>
      <c r="JL202" s="1459"/>
      <c r="JM202" s="1459"/>
      <c r="JN202" s="1459"/>
      <c r="JO202" s="1459"/>
      <c r="JP202" s="1459"/>
      <c r="JQ202" s="1459"/>
      <c r="JR202" s="1459"/>
      <c r="JS202" s="1459"/>
      <c r="JT202" s="1459"/>
      <c r="JU202" s="1459"/>
      <c r="JV202" s="1459"/>
      <c r="JW202" s="1459"/>
      <c r="JX202" s="1459"/>
      <c r="JY202" s="1459"/>
      <c r="JZ202" s="1459"/>
      <c r="KA202" s="1459"/>
      <c r="KB202" s="1459"/>
      <c r="KC202" s="1459"/>
      <c r="KD202" s="1459"/>
      <c r="KE202" s="1459"/>
      <c r="KF202" s="1459"/>
      <c r="KG202" s="1459"/>
      <c r="KH202" s="1459"/>
      <c r="KI202" s="1459"/>
      <c r="KJ202" s="1459"/>
      <c r="KK202" s="1459"/>
      <c r="KL202" s="1459"/>
      <c r="KM202" s="1459"/>
      <c r="KN202" s="1459"/>
      <c r="KO202" s="1459"/>
      <c r="KP202" s="1459"/>
      <c r="KQ202" s="1459"/>
      <c r="KR202" s="1459"/>
      <c r="KS202" s="1459"/>
      <c r="KT202" s="1459"/>
      <c r="KU202" s="1459"/>
      <c r="KV202" s="1459"/>
      <c r="KW202" s="1459"/>
      <c r="KX202" s="1459"/>
      <c r="KY202" s="1459"/>
      <c r="KZ202" s="1459"/>
      <c r="LA202" s="1459"/>
      <c r="LB202" s="1459"/>
      <c r="LC202" s="1459"/>
      <c r="LD202" s="1459"/>
      <c r="LE202" s="1459"/>
      <c r="LF202" s="1459"/>
      <c r="LG202" s="1459"/>
      <c r="LH202" s="1459"/>
    </row>
    <row r="203" s="2245" customFormat="1" ht="47" customHeight="1" spans="1:328">
      <c r="A203" s="1243">
        <v>46037</v>
      </c>
      <c r="B203" s="1238" t="s">
        <v>283</v>
      </c>
      <c r="C203" s="1239" t="s">
        <v>98</v>
      </c>
      <c r="D203" s="1240">
        <v>4500191473</v>
      </c>
      <c r="E203" s="1241" t="s">
        <v>3516</v>
      </c>
      <c r="F203" s="1240" t="s">
        <v>3517</v>
      </c>
      <c r="G203" s="2497" t="s">
        <v>2895</v>
      </c>
      <c r="H203" s="1242" t="s">
        <v>2895</v>
      </c>
      <c r="I203" s="1889" t="s">
        <v>2926</v>
      </c>
      <c r="J203" s="1279">
        <v>22032</v>
      </c>
      <c r="K203" s="1280">
        <v>0</v>
      </c>
      <c r="L203" s="1280">
        <v>24</v>
      </c>
      <c r="M203" s="1280">
        <f t="shared" si="77"/>
        <v>918</v>
      </c>
      <c r="N203" s="1281">
        <v>46105</v>
      </c>
      <c r="O203" s="1281">
        <v>46102</v>
      </c>
      <c r="P203" s="1282"/>
      <c r="Q203" s="1315"/>
      <c r="R203" s="1315"/>
      <c r="S203" s="1315" t="s">
        <v>829</v>
      </c>
      <c r="T203" s="1913"/>
      <c r="U203" s="1918" t="s">
        <v>111</v>
      </c>
      <c r="V203" s="1317">
        <v>46044</v>
      </c>
      <c r="W203" s="1318" t="s">
        <v>287</v>
      </c>
      <c r="X203" s="1317" t="s">
        <v>88</v>
      </c>
      <c r="Y203" s="1318"/>
      <c r="Z203" s="1318"/>
      <c r="AA203" s="1365" t="s">
        <v>3280</v>
      </c>
      <c r="AB203" s="1366" t="s">
        <v>289</v>
      </c>
      <c r="AC203" s="2371">
        <v>0.6007</v>
      </c>
      <c r="AD203" s="2372">
        <f t="shared" ref="AD203:AD222" si="115">AC203*J203</f>
        <v>13234.6224</v>
      </c>
      <c r="AE203" s="1369"/>
      <c r="AF203" s="1370" t="s">
        <v>81</v>
      </c>
      <c r="AG203" s="1943">
        <v>6</v>
      </c>
      <c r="AH203" s="1944">
        <f t="shared" si="106"/>
        <v>22032</v>
      </c>
      <c r="AI203" s="1404"/>
      <c r="AJ203" s="1404"/>
      <c r="AK203" s="1944">
        <f t="shared" si="107"/>
        <v>918</v>
      </c>
      <c r="AL203" s="1404"/>
      <c r="AM203" s="1404"/>
      <c r="AN203" s="1404"/>
      <c r="AO203" s="1944" t="s">
        <v>63</v>
      </c>
      <c r="AP203" s="1944">
        <f t="shared" si="108"/>
        <v>22032</v>
      </c>
      <c r="AQ203" s="1404"/>
      <c r="AR203" s="1432">
        <f t="shared" si="109"/>
        <v>3672</v>
      </c>
      <c r="AS203" s="1432">
        <f t="shared" si="110"/>
        <v>3672</v>
      </c>
      <c r="AT203" s="1432">
        <f t="shared" si="111"/>
        <v>3672</v>
      </c>
      <c r="AU203" s="1432">
        <f t="shared" si="112"/>
        <v>3672</v>
      </c>
      <c r="AV203" s="1432">
        <f t="shared" si="113"/>
        <v>3672</v>
      </c>
      <c r="AW203" s="1432">
        <f t="shared" si="114"/>
        <v>3672</v>
      </c>
      <c r="AX203" s="1429"/>
      <c r="AY203" s="1432">
        <f t="shared" si="92"/>
        <v>3519</v>
      </c>
      <c r="AZ203" s="1432">
        <f t="shared" si="93"/>
        <v>153</v>
      </c>
      <c r="BA203" s="1194"/>
      <c r="BB203" s="1195"/>
      <c r="BC203" s="1196"/>
      <c r="BD203" s="1196"/>
      <c r="BE203" s="1196"/>
      <c r="BF203" s="1196"/>
      <c r="BG203" s="1196"/>
      <c r="BH203" s="1196"/>
      <c r="BI203" s="1196"/>
      <c r="BJ203" s="1196"/>
      <c r="BK203" s="1196"/>
      <c r="BL203" s="1196"/>
      <c r="BM203" s="1196"/>
      <c r="BN203" s="1196"/>
      <c r="BO203" s="1196"/>
      <c r="BP203" s="1196"/>
      <c r="BQ203" s="1196"/>
      <c r="BR203" s="1196"/>
      <c r="BS203" s="1196"/>
      <c r="BT203" s="1196"/>
      <c r="BU203" s="1196"/>
      <c r="BV203" s="1196"/>
      <c r="BW203" s="1196"/>
      <c r="BX203" s="1196"/>
      <c r="BY203" s="1196"/>
      <c r="BZ203" s="1196"/>
      <c r="CA203" s="1196"/>
      <c r="CB203" s="1196"/>
      <c r="CC203" s="1196"/>
      <c r="CD203" s="1196"/>
      <c r="CE203" s="1196"/>
      <c r="CF203" s="1196"/>
      <c r="CG203" s="1196"/>
      <c r="CH203" s="1196"/>
      <c r="CI203" s="1196"/>
      <c r="CJ203" s="1196"/>
      <c r="CK203" s="1196"/>
      <c r="CL203" s="1196"/>
      <c r="CM203" s="1196"/>
      <c r="CN203" s="1196"/>
      <c r="CO203" s="1196"/>
      <c r="CP203" s="1196"/>
      <c r="CQ203" s="1196"/>
      <c r="CR203" s="1196"/>
      <c r="CS203" s="1196"/>
      <c r="CT203" s="1196"/>
      <c r="CU203" s="1196"/>
      <c r="CV203" s="1196"/>
      <c r="CW203" s="1196"/>
      <c r="CX203" s="1196"/>
      <c r="CY203" s="1196"/>
      <c r="CZ203" s="1196"/>
      <c r="DA203" s="1196"/>
      <c r="DB203" s="1196"/>
      <c r="DC203" s="1196"/>
      <c r="DD203" s="1196"/>
      <c r="DE203" s="1196"/>
      <c r="DF203" s="1196"/>
      <c r="DG203" s="1196"/>
      <c r="DH203" s="1196"/>
      <c r="DI203" s="1196"/>
      <c r="DJ203" s="1196"/>
      <c r="DK203" s="1196"/>
      <c r="DL203" s="1196"/>
      <c r="DM203" s="1196"/>
      <c r="DN203" s="1196"/>
      <c r="DO203" s="1196"/>
      <c r="DP203" s="1196"/>
      <c r="DQ203" s="1196"/>
      <c r="DR203" s="1196"/>
      <c r="DS203" s="1196"/>
      <c r="DT203" s="1196"/>
      <c r="DU203" s="1196"/>
      <c r="DV203" s="1196"/>
      <c r="DW203" s="1196"/>
      <c r="DX203" s="1196"/>
      <c r="DY203" s="1196"/>
      <c r="DZ203" s="1196"/>
      <c r="EA203" s="1196"/>
      <c r="EB203" s="1196"/>
      <c r="EC203" s="1196"/>
      <c r="ED203" s="1196"/>
      <c r="EE203" s="1196"/>
      <c r="EF203" s="1196"/>
      <c r="EG203" s="1196"/>
      <c r="EH203" s="1196"/>
      <c r="EI203" s="1196"/>
      <c r="EJ203" s="1196"/>
      <c r="EK203" s="1196"/>
      <c r="EL203" s="1196"/>
      <c r="EM203" s="1196"/>
      <c r="EN203" s="1196"/>
      <c r="EO203" s="1196"/>
      <c r="EP203" s="1196"/>
      <c r="EQ203" s="1196"/>
      <c r="ER203" s="1196"/>
      <c r="ES203" s="1196"/>
      <c r="ET203" s="1196"/>
      <c r="EU203" s="1196"/>
      <c r="EV203" s="1196"/>
      <c r="EW203" s="1196"/>
      <c r="EX203" s="1196"/>
      <c r="EY203" s="1196"/>
      <c r="EZ203" s="1196"/>
      <c r="FA203" s="1196"/>
      <c r="FB203" s="1196"/>
      <c r="FC203" s="1196"/>
      <c r="FD203" s="1196"/>
      <c r="FE203" s="1196"/>
      <c r="FF203" s="1196"/>
      <c r="FG203" s="1196"/>
      <c r="FH203" s="1196"/>
      <c r="FI203" s="1196"/>
      <c r="FJ203" s="1196"/>
      <c r="FK203" s="1196"/>
      <c r="FL203" s="1196"/>
      <c r="FM203" s="1196"/>
      <c r="FN203" s="1196"/>
      <c r="FO203" s="1196"/>
      <c r="FP203" s="1196"/>
      <c r="FQ203" s="1196"/>
      <c r="FR203" s="1196"/>
      <c r="FS203" s="1196"/>
      <c r="FT203" s="1196"/>
      <c r="FU203" s="1196"/>
      <c r="FV203" s="1196"/>
      <c r="FW203" s="1196"/>
      <c r="FX203" s="1196"/>
      <c r="FY203" s="1196"/>
      <c r="FZ203" s="1196"/>
      <c r="GA203" s="1196"/>
      <c r="GB203" s="1196"/>
      <c r="GC203" s="1196"/>
      <c r="GD203" s="1196"/>
      <c r="GE203" s="1196"/>
      <c r="GF203" s="1196"/>
      <c r="GG203" s="1196"/>
      <c r="GH203" s="1196"/>
      <c r="GI203" s="1196"/>
      <c r="GJ203" s="1196"/>
      <c r="GK203" s="1196"/>
      <c r="GL203" s="1196"/>
      <c r="GM203" s="1196"/>
      <c r="GN203" s="1196"/>
      <c r="GO203" s="1196"/>
      <c r="GP203" s="1196"/>
      <c r="GQ203" s="1196"/>
      <c r="GR203" s="1196"/>
      <c r="GS203" s="1196"/>
      <c r="GT203" s="1196"/>
      <c r="GU203" s="1196"/>
      <c r="GV203" s="1196"/>
      <c r="GW203" s="1196"/>
      <c r="GX203" s="1196"/>
      <c r="GY203" s="1196"/>
      <c r="GZ203" s="1196"/>
      <c r="HA203" s="1196"/>
      <c r="HB203" s="1196"/>
      <c r="HC203" s="1196"/>
      <c r="HD203" s="1196"/>
      <c r="HE203" s="1196"/>
      <c r="HF203" s="1196"/>
      <c r="HG203" s="1196"/>
      <c r="HH203" s="1196"/>
      <c r="HI203" s="1196"/>
      <c r="HJ203" s="1196"/>
      <c r="HK203" s="1196"/>
      <c r="HL203" s="1196"/>
      <c r="HM203" s="1196"/>
      <c r="HN203" s="1196"/>
      <c r="HO203" s="1196"/>
      <c r="HP203" s="1196"/>
      <c r="HQ203" s="1196"/>
      <c r="HR203" s="1196"/>
      <c r="HS203" s="1196"/>
      <c r="HT203" s="1196"/>
      <c r="HU203" s="1196"/>
      <c r="HV203" s="1196"/>
      <c r="HW203" s="1196"/>
      <c r="HX203" s="1196"/>
      <c r="HY203" s="1196"/>
      <c r="HZ203" s="1196"/>
      <c r="IA203" s="1196"/>
      <c r="IB203" s="1196"/>
      <c r="IC203" s="1196"/>
      <c r="ID203" s="1196"/>
      <c r="IE203" s="1196"/>
      <c r="IF203" s="1196"/>
      <c r="IG203" s="1196"/>
      <c r="IH203" s="1196"/>
      <c r="II203" s="1196"/>
      <c r="IJ203" s="1196"/>
      <c r="IK203" s="1196"/>
      <c r="IL203" s="1196"/>
      <c r="IM203" s="1196"/>
      <c r="IN203" s="1196"/>
      <c r="IO203" s="1196"/>
      <c r="IP203" s="1196"/>
      <c r="IQ203" s="1196"/>
      <c r="IR203" s="1196"/>
      <c r="IS203" s="1196"/>
      <c r="IT203" s="1196"/>
      <c r="IU203" s="1196"/>
      <c r="IV203" s="1196"/>
      <c r="IW203" s="1196"/>
      <c r="IX203" s="1196"/>
      <c r="IY203" s="1196"/>
      <c r="IZ203" s="1196"/>
      <c r="JA203" s="1196"/>
      <c r="JB203" s="1196"/>
      <c r="JC203" s="1196"/>
      <c r="JD203" s="1196"/>
      <c r="JE203" s="1196"/>
      <c r="JF203" s="1196"/>
      <c r="JG203" s="1196"/>
      <c r="JH203" s="1196"/>
      <c r="JI203" s="1196"/>
      <c r="JJ203" s="1196"/>
      <c r="JK203" s="1196"/>
      <c r="JL203" s="1196"/>
      <c r="JM203" s="1196"/>
      <c r="JN203" s="1196"/>
      <c r="JO203" s="1196"/>
      <c r="JP203" s="1196"/>
      <c r="JQ203" s="1196"/>
      <c r="JR203" s="1196"/>
      <c r="JS203" s="1196"/>
      <c r="JT203" s="1196"/>
      <c r="JU203" s="1196"/>
      <c r="JV203" s="1196"/>
      <c r="JW203" s="1196"/>
      <c r="JX203" s="1196"/>
      <c r="JY203" s="1196"/>
      <c r="JZ203" s="1196"/>
      <c r="KA203" s="1196"/>
      <c r="KB203" s="1196"/>
      <c r="KC203" s="1196"/>
      <c r="KD203" s="1196"/>
      <c r="KE203" s="1196"/>
      <c r="KF203" s="1196"/>
      <c r="KG203" s="1196"/>
      <c r="KH203" s="1196"/>
      <c r="KI203" s="1196"/>
      <c r="KJ203" s="1196"/>
      <c r="KK203" s="1196"/>
      <c r="KL203" s="1196"/>
      <c r="KM203" s="1196"/>
      <c r="KN203" s="1196"/>
      <c r="KO203" s="1196"/>
      <c r="KP203" s="1196"/>
      <c r="KQ203" s="1196"/>
      <c r="KR203" s="1196"/>
      <c r="KS203" s="1196"/>
      <c r="KT203" s="1196"/>
      <c r="KU203" s="1196"/>
      <c r="KV203" s="1196"/>
      <c r="KW203" s="1196"/>
      <c r="KX203" s="1196"/>
      <c r="KY203" s="1196"/>
      <c r="KZ203" s="1196"/>
      <c r="LA203" s="1196"/>
      <c r="LB203" s="1196"/>
      <c r="LC203" s="1196"/>
      <c r="LD203" s="1196"/>
      <c r="LE203" s="1196"/>
      <c r="LF203" s="1196"/>
      <c r="LG203" s="1196"/>
      <c r="LH203" s="1196"/>
      <c r="LI203" s="1201"/>
      <c r="LJ203" s="1201"/>
      <c r="LK203" s="1201"/>
      <c r="LL203" s="1201"/>
      <c r="LM203" s="1201"/>
      <c r="LN203" s="1201"/>
      <c r="LO203" s="1201"/>
      <c r="LP203" s="2407"/>
    </row>
    <row r="204" s="1489" customFormat="1" ht="47" customHeight="1" spans="1:328">
      <c r="A204" s="1864">
        <v>46036</v>
      </c>
      <c r="B204" s="1044" t="s">
        <v>1218</v>
      </c>
      <c r="C204" s="1045" t="s">
        <v>98</v>
      </c>
      <c r="D204" s="1046">
        <v>4500191377</v>
      </c>
      <c r="E204" s="2496" t="s">
        <v>3518</v>
      </c>
      <c r="F204" s="1046" t="s">
        <v>3519</v>
      </c>
      <c r="G204" s="1654" t="s">
        <v>2895</v>
      </c>
      <c r="H204" s="1048" t="s">
        <v>2895</v>
      </c>
      <c r="I204" s="1066" t="s">
        <v>2926</v>
      </c>
      <c r="J204" s="2513">
        <v>22752</v>
      </c>
      <c r="K204" s="1270">
        <v>0</v>
      </c>
      <c r="L204" s="1270">
        <v>24</v>
      </c>
      <c r="M204" s="1270">
        <f t="shared" si="77"/>
        <v>948</v>
      </c>
      <c r="N204" s="2512">
        <v>46106</v>
      </c>
      <c r="O204" s="2512">
        <v>46104</v>
      </c>
      <c r="P204" s="1285" t="s">
        <v>3520</v>
      </c>
      <c r="Q204" s="1320"/>
      <c r="R204" s="1320"/>
      <c r="S204" s="1096" t="s">
        <v>829</v>
      </c>
      <c r="T204" s="1330"/>
      <c r="U204" s="2523" t="s">
        <v>111</v>
      </c>
      <c r="V204" s="2067" t="s">
        <v>3364</v>
      </c>
      <c r="W204" s="2068" t="s">
        <v>88</v>
      </c>
      <c r="X204" s="2067" t="s">
        <v>88</v>
      </c>
      <c r="Y204" s="1323"/>
      <c r="Z204" s="1323"/>
      <c r="AA204" s="1371" t="s">
        <v>3210</v>
      </c>
      <c r="AB204" s="1372" t="s">
        <v>3474</v>
      </c>
      <c r="AC204" s="1383">
        <v>0.6047</v>
      </c>
      <c r="AD204" s="1936">
        <f t="shared" si="115"/>
        <v>13758.1344</v>
      </c>
      <c r="AE204" s="1369"/>
      <c r="AF204" s="1131" t="s">
        <v>81</v>
      </c>
      <c r="AG204" s="1376"/>
      <c r="AH204" s="2096">
        <f t="shared" si="106"/>
        <v>22752</v>
      </c>
      <c r="AI204" s="2096"/>
      <c r="AJ204" s="2096"/>
      <c r="AK204" s="2096">
        <f t="shared" si="107"/>
        <v>948</v>
      </c>
      <c r="AL204" s="2096"/>
      <c r="AM204" s="2096"/>
      <c r="AN204" s="2096"/>
      <c r="AO204" s="2096" t="s">
        <v>63</v>
      </c>
      <c r="AP204" s="2096">
        <f t="shared" si="108"/>
        <v>22752</v>
      </c>
      <c r="AQ204" s="1405"/>
      <c r="AR204" s="1178">
        <f t="shared" si="109"/>
        <v>3792</v>
      </c>
      <c r="AS204" s="1178">
        <f t="shared" si="110"/>
        <v>3792</v>
      </c>
      <c r="AT204" s="1178">
        <f t="shared" si="111"/>
        <v>3792</v>
      </c>
      <c r="AU204" s="1178">
        <f t="shared" si="112"/>
        <v>3792</v>
      </c>
      <c r="AV204" s="1178">
        <f t="shared" si="113"/>
        <v>3792</v>
      </c>
      <c r="AW204" s="1178">
        <f t="shared" si="114"/>
        <v>3792</v>
      </c>
      <c r="AX204" s="1178"/>
      <c r="AY204" s="1178">
        <f t="shared" si="92"/>
        <v>3634</v>
      </c>
      <c r="AZ204" s="1178">
        <f t="shared" si="93"/>
        <v>158</v>
      </c>
      <c r="BA204" s="1194"/>
      <c r="BB204" s="1195"/>
      <c r="BC204" s="1196"/>
      <c r="BD204" s="1196"/>
      <c r="BE204" s="1196"/>
      <c r="BF204" s="1196"/>
      <c r="BG204" s="1196"/>
      <c r="BH204" s="1196"/>
      <c r="BI204" s="1196"/>
      <c r="BJ204" s="1196"/>
      <c r="BK204" s="1196"/>
      <c r="BL204" s="1196"/>
      <c r="BM204" s="1196"/>
      <c r="BN204" s="1196"/>
      <c r="BO204" s="1196"/>
      <c r="BP204" s="1196"/>
      <c r="BQ204" s="1196"/>
      <c r="BR204" s="1196"/>
      <c r="BS204" s="1196"/>
      <c r="BT204" s="1196"/>
      <c r="BU204" s="1196"/>
      <c r="BV204" s="1196"/>
      <c r="BW204" s="1196"/>
      <c r="BX204" s="1196"/>
      <c r="BY204" s="1196"/>
      <c r="BZ204" s="1196"/>
      <c r="CA204" s="1196"/>
      <c r="CB204" s="1196"/>
      <c r="CC204" s="1196"/>
      <c r="CD204" s="1196"/>
      <c r="CE204" s="1196"/>
      <c r="CF204" s="1196"/>
      <c r="CG204" s="1196"/>
      <c r="CH204" s="1196"/>
      <c r="CI204" s="1196"/>
      <c r="CJ204" s="1196"/>
      <c r="CK204" s="1196"/>
      <c r="CL204" s="1196"/>
      <c r="CM204" s="1196"/>
      <c r="CN204" s="1196"/>
      <c r="CO204" s="1196"/>
      <c r="CP204" s="1196"/>
      <c r="CQ204" s="1196"/>
      <c r="CR204" s="1196"/>
      <c r="CS204" s="1196"/>
      <c r="CT204" s="1196"/>
      <c r="CU204" s="1196"/>
      <c r="CV204" s="1196"/>
      <c r="CW204" s="1196"/>
      <c r="CX204" s="1196"/>
      <c r="CY204" s="1196"/>
      <c r="CZ204" s="1196"/>
      <c r="DA204" s="1196"/>
      <c r="DB204" s="1196"/>
      <c r="DC204" s="1196"/>
      <c r="DD204" s="1196"/>
      <c r="DE204" s="1196"/>
      <c r="DF204" s="1196"/>
      <c r="DG204" s="1196"/>
      <c r="DH204" s="1196"/>
      <c r="DI204" s="1196"/>
      <c r="DJ204" s="1196"/>
      <c r="DK204" s="1196"/>
      <c r="DL204" s="1196"/>
      <c r="DM204" s="1196"/>
      <c r="DN204" s="1196"/>
      <c r="DO204" s="1196"/>
      <c r="DP204" s="1196"/>
      <c r="DQ204" s="1196"/>
      <c r="DR204" s="1196"/>
      <c r="DS204" s="1196"/>
      <c r="DT204" s="1196"/>
      <c r="DU204" s="1196"/>
      <c r="DV204" s="1196"/>
      <c r="DW204" s="1196"/>
      <c r="DX204" s="1196"/>
      <c r="DY204" s="1196"/>
      <c r="DZ204" s="1196"/>
      <c r="EA204" s="1196"/>
      <c r="EB204" s="1196"/>
      <c r="EC204" s="1196"/>
      <c r="ED204" s="1196"/>
      <c r="EE204" s="1196"/>
      <c r="EF204" s="1196"/>
      <c r="EG204" s="1196"/>
      <c r="EH204" s="1196"/>
      <c r="EI204" s="1196"/>
      <c r="EJ204" s="1196"/>
      <c r="EK204" s="1196"/>
      <c r="EL204" s="1196"/>
      <c r="EM204" s="1196"/>
      <c r="EN204" s="1196"/>
      <c r="EO204" s="1196"/>
      <c r="EP204" s="1196"/>
      <c r="EQ204" s="1196"/>
      <c r="ER204" s="1196"/>
      <c r="ES204" s="1196"/>
      <c r="ET204" s="1196"/>
      <c r="EU204" s="1196"/>
      <c r="EV204" s="1196"/>
      <c r="EW204" s="1196"/>
      <c r="EX204" s="1196"/>
      <c r="EY204" s="1196"/>
      <c r="EZ204" s="1196"/>
      <c r="FA204" s="1196"/>
      <c r="FB204" s="1196"/>
      <c r="FC204" s="1196"/>
      <c r="FD204" s="1196"/>
      <c r="FE204" s="1196"/>
      <c r="FF204" s="1196"/>
      <c r="FG204" s="1196"/>
      <c r="FH204" s="1196"/>
      <c r="FI204" s="1196"/>
      <c r="FJ204" s="1196"/>
      <c r="FK204" s="1196"/>
      <c r="FL204" s="1196"/>
      <c r="FM204" s="1196"/>
      <c r="FN204" s="1196"/>
      <c r="FO204" s="1196"/>
      <c r="FP204" s="1196"/>
      <c r="FQ204" s="1196"/>
      <c r="FR204" s="1196"/>
      <c r="FS204" s="1196"/>
      <c r="FT204" s="1196"/>
      <c r="FU204" s="1196"/>
      <c r="FV204" s="1196"/>
      <c r="FW204" s="1196"/>
      <c r="FX204" s="1196"/>
      <c r="FY204" s="1196"/>
      <c r="FZ204" s="1196"/>
      <c r="GA204" s="1196"/>
      <c r="GB204" s="1196"/>
      <c r="GC204" s="1196"/>
      <c r="GD204" s="1196"/>
      <c r="GE204" s="1196"/>
      <c r="GF204" s="1196"/>
      <c r="GG204" s="1196"/>
      <c r="GH204" s="1196"/>
      <c r="GI204" s="1196"/>
      <c r="GJ204" s="1196"/>
      <c r="GK204" s="1196"/>
      <c r="GL204" s="1196"/>
      <c r="GM204" s="1196"/>
      <c r="GN204" s="1196"/>
      <c r="GO204" s="1196"/>
      <c r="GP204" s="1196"/>
      <c r="GQ204" s="1196"/>
      <c r="GR204" s="1196"/>
      <c r="GS204" s="1196"/>
      <c r="GT204" s="1196"/>
      <c r="GU204" s="1196"/>
      <c r="GV204" s="1196"/>
      <c r="GW204" s="1196"/>
      <c r="GX204" s="1196"/>
      <c r="GY204" s="1196"/>
      <c r="GZ204" s="1196"/>
      <c r="HA204" s="1196"/>
      <c r="HB204" s="1196"/>
      <c r="HC204" s="1196"/>
      <c r="HD204" s="1196"/>
      <c r="HE204" s="1196"/>
      <c r="HF204" s="1196"/>
      <c r="HG204" s="1196"/>
      <c r="HH204" s="1196"/>
      <c r="HI204" s="1196"/>
      <c r="HJ204" s="1196"/>
      <c r="HK204" s="1196"/>
      <c r="HL204" s="1196"/>
      <c r="HM204" s="1196"/>
      <c r="HN204" s="1196"/>
      <c r="HO204" s="1196"/>
      <c r="HP204" s="1196"/>
      <c r="HQ204" s="1196"/>
      <c r="HR204" s="1196"/>
      <c r="HS204" s="1196"/>
      <c r="HT204" s="1196"/>
      <c r="HU204" s="1196"/>
      <c r="HV204" s="1196"/>
      <c r="HW204" s="1196"/>
      <c r="HX204" s="1196"/>
      <c r="HY204" s="1196"/>
      <c r="HZ204" s="1196"/>
      <c r="IA204" s="1196"/>
      <c r="IB204" s="1196"/>
      <c r="IC204" s="1196"/>
      <c r="ID204" s="1196"/>
      <c r="IE204" s="1196"/>
      <c r="IF204" s="1196"/>
      <c r="IG204" s="1196"/>
      <c r="IH204" s="1196"/>
      <c r="II204" s="1196"/>
      <c r="IJ204" s="1196"/>
      <c r="IK204" s="1196"/>
      <c r="IL204" s="1196"/>
      <c r="IM204" s="1196"/>
      <c r="IN204" s="1196"/>
      <c r="IO204" s="1196"/>
      <c r="IP204" s="1196"/>
      <c r="IQ204" s="1196"/>
      <c r="IR204" s="1196"/>
      <c r="IS204" s="1196"/>
      <c r="IT204" s="1196"/>
      <c r="IU204" s="1196"/>
      <c r="IV204" s="1196"/>
      <c r="IW204" s="1196"/>
      <c r="IX204" s="1196"/>
      <c r="IY204" s="1196"/>
      <c r="IZ204" s="1196"/>
      <c r="JA204" s="1196"/>
      <c r="JB204" s="1196"/>
      <c r="JC204" s="1196"/>
      <c r="JD204" s="1196"/>
      <c r="JE204" s="1196"/>
      <c r="JF204" s="1196"/>
      <c r="JG204" s="1196"/>
      <c r="JH204" s="1196"/>
      <c r="JI204" s="1196"/>
      <c r="JJ204" s="1196"/>
      <c r="JK204" s="1196"/>
      <c r="JL204" s="1196"/>
      <c r="JM204" s="1196"/>
      <c r="JN204" s="1196"/>
      <c r="JO204" s="1196"/>
      <c r="JP204" s="1196"/>
      <c r="JQ204" s="1196"/>
      <c r="JR204" s="1196"/>
      <c r="JS204" s="1196"/>
      <c r="JT204" s="1196"/>
      <c r="JU204" s="1196"/>
      <c r="JV204" s="1196"/>
      <c r="JW204" s="1196"/>
      <c r="JX204" s="1196"/>
      <c r="JY204" s="1196"/>
      <c r="JZ204" s="1196"/>
      <c r="KA204" s="1196"/>
      <c r="KB204" s="1196"/>
      <c r="KC204" s="1196"/>
      <c r="KD204" s="1196"/>
      <c r="KE204" s="1196"/>
      <c r="KF204" s="1196"/>
      <c r="KG204" s="1196"/>
      <c r="KH204" s="1196"/>
      <c r="KI204" s="1196"/>
      <c r="KJ204" s="1196"/>
      <c r="KK204" s="1196"/>
      <c r="KL204" s="1196"/>
      <c r="KM204" s="1196"/>
      <c r="KN204" s="1196"/>
      <c r="KO204" s="1196"/>
      <c r="KP204" s="1196"/>
      <c r="KQ204" s="1196"/>
      <c r="KR204" s="1196"/>
      <c r="KS204" s="1196"/>
      <c r="KT204" s="1196"/>
      <c r="KU204" s="1196"/>
      <c r="KV204" s="1196"/>
      <c r="KW204" s="1196"/>
      <c r="KX204" s="1196"/>
      <c r="KY204" s="1196"/>
      <c r="KZ204" s="1196"/>
      <c r="LA204" s="1196"/>
      <c r="LB204" s="1196"/>
      <c r="LC204" s="1196"/>
      <c r="LD204" s="1196"/>
      <c r="LE204" s="1196"/>
      <c r="LF204" s="1196"/>
      <c r="LG204" s="1196"/>
      <c r="LH204" s="1196"/>
      <c r="LI204" s="1201"/>
      <c r="LJ204" s="1201"/>
      <c r="LK204" s="1201"/>
      <c r="LL204" s="1201"/>
      <c r="LM204" s="1201"/>
      <c r="LN204" s="1201"/>
      <c r="LO204" s="1201"/>
      <c r="LP204" s="1965"/>
    </row>
    <row r="205" s="1489" customFormat="1" ht="47" customHeight="1" spans="1:328">
      <c r="A205" s="1864">
        <v>46045</v>
      </c>
      <c r="B205" s="1044" t="s">
        <v>1218</v>
      </c>
      <c r="C205" s="1045" t="s">
        <v>98</v>
      </c>
      <c r="D205" s="1046">
        <v>4500191377</v>
      </c>
      <c r="E205" s="1047">
        <v>6260682004</v>
      </c>
      <c r="F205" s="1046" t="s">
        <v>3521</v>
      </c>
      <c r="G205" s="1654" t="s">
        <v>2895</v>
      </c>
      <c r="H205" s="1048" t="s">
        <v>2895</v>
      </c>
      <c r="I205" s="1066" t="s">
        <v>2926</v>
      </c>
      <c r="J205" s="1067">
        <v>45432</v>
      </c>
      <c r="K205" s="1270">
        <v>0</v>
      </c>
      <c r="L205" s="1270">
        <v>24</v>
      </c>
      <c r="M205" s="1270">
        <f t="shared" si="77"/>
        <v>1893</v>
      </c>
      <c r="N205" s="1284">
        <v>46106</v>
      </c>
      <c r="O205" s="1284">
        <v>46104</v>
      </c>
      <c r="P205" s="1285" t="s">
        <v>3520</v>
      </c>
      <c r="Q205" s="1320"/>
      <c r="R205" s="1320"/>
      <c r="S205" s="1096"/>
      <c r="T205" s="1330"/>
      <c r="U205" s="2523" t="s">
        <v>111</v>
      </c>
      <c r="V205" s="2067" t="s">
        <v>3364</v>
      </c>
      <c r="W205" s="2068" t="s">
        <v>88</v>
      </c>
      <c r="X205" s="2067" t="s">
        <v>88</v>
      </c>
      <c r="Y205" s="1323"/>
      <c r="Z205" s="1323"/>
      <c r="AA205" s="1371" t="s">
        <v>3210</v>
      </c>
      <c r="AB205" s="1372" t="s">
        <v>3474</v>
      </c>
      <c r="AC205" s="1383">
        <v>0.6047</v>
      </c>
      <c r="AD205" s="1936">
        <f t="shared" si="115"/>
        <v>27472.7304</v>
      </c>
      <c r="AE205" s="1369"/>
      <c r="AF205" s="1376" t="s">
        <v>81</v>
      </c>
      <c r="AG205" s="1376"/>
      <c r="AH205" s="2096">
        <f t="shared" si="106"/>
        <v>45432</v>
      </c>
      <c r="AI205" s="2096"/>
      <c r="AJ205" s="2096"/>
      <c r="AK205" s="2096">
        <f t="shared" si="107"/>
        <v>1893</v>
      </c>
      <c r="AL205" s="2096"/>
      <c r="AM205" s="2096"/>
      <c r="AN205" s="2096"/>
      <c r="AO205" s="2096" t="s">
        <v>63</v>
      </c>
      <c r="AP205" s="2096">
        <f t="shared" si="108"/>
        <v>45432</v>
      </c>
      <c r="AQ205" s="1405"/>
      <c r="AR205" s="1178">
        <f t="shared" si="109"/>
        <v>7572</v>
      </c>
      <c r="AS205" s="1178">
        <f t="shared" si="110"/>
        <v>7572</v>
      </c>
      <c r="AT205" s="1178">
        <f t="shared" si="111"/>
        <v>7572</v>
      </c>
      <c r="AU205" s="1178">
        <f t="shared" si="112"/>
        <v>7572</v>
      </c>
      <c r="AV205" s="1178">
        <f t="shared" si="113"/>
        <v>7572</v>
      </c>
      <c r="AW205" s="1178">
        <f t="shared" si="114"/>
        <v>7572</v>
      </c>
      <c r="AX205" s="1178"/>
      <c r="AY205" s="1178">
        <f t="shared" si="92"/>
        <v>7256.5</v>
      </c>
      <c r="AZ205" s="1178">
        <f t="shared" si="93"/>
        <v>315.5</v>
      </c>
      <c r="BA205" s="1194"/>
      <c r="BB205" s="1195"/>
      <c r="BC205" s="1196"/>
      <c r="BD205" s="1196"/>
      <c r="BE205" s="1196"/>
      <c r="BF205" s="1196"/>
      <c r="BG205" s="1196"/>
      <c r="BH205" s="1196"/>
      <c r="BI205" s="1196"/>
      <c r="BJ205" s="1196"/>
      <c r="BK205" s="1196"/>
      <c r="BL205" s="1196"/>
      <c r="BM205" s="1196"/>
      <c r="BN205" s="1196"/>
      <c r="BO205" s="1196"/>
      <c r="BP205" s="1196"/>
      <c r="BQ205" s="1196"/>
      <c r="BR205" s="1196"/>
      <c r="BS205" s="1196"/>
      <c r="BT205" s="1196"/>
      <c r="BU205" s="1196"/>
      <c r="BV205" s="1196"/>
      <c r="BW205" s="1196"/>
      <c r="BX205" s="1196"/>
      <c r="BY205" s="1196"/>
      <c r="BZ205" s="1196"/>
      <c r="CA205" s="1196"/>
      <c r="CB205" s="1196"/>
      <c r="CC205" s="1196"/>
      <c r="CD205" s="1196"/>
      <c r="CE205" s="1196"/>
      <c r="CF205" s="1196"/>
      <c r="CG205" s="1196"/>
      <c r="CH205" s="1196"/>
      <c r="CI205" s="1196"/>
      <c r="CJ205" s="1196"/>
      <c r="CK205" s="1196"/>
      <c r="CL205" s="1196"/>
      <c r="CM205" s="1196"/>
      <c r="CN205" s="1196"/>
      <c r="CO205" s="1196"/>
      <c r="CP205" s="1196"/>
      <c r="CQ205" s="1196"/>
      <c r="CR205" s="1196"/>
      <c r="CS205" s="1196"/>
      <c r="CT205" s="1196"/>
      <c r="CU205" s="1196"/>
      <c r="CV205" s="1196"/>
      <c r="CW205" s="1196"/>
      <c r="CX205" s="1196"/>
      <c r="CY205" s="1196"/>
      <c r="CZ205" s="1196"/>
      <c r="DA205" s="1196"/>
      <c r="DB205" s="1196"/>
      <c r="DC205" s="1196"/>
      <c r="DD205" s="1196"/>
      <c r="DE205" s="1196"/>
      <c r="DF205" s="1196"/>
      <c r="DG205" s="1196"/>
      <c r="DH205" s="1196"/>
      <c r="DI205" s="1196"/>
      <c r="DJ205" s="1196"/>
      <c r="DK205" s="1196"/>
      <c r="DL205" s="1196"/>
      <c r="DM205" s="1196"/>
      <c r="DN205" s="1196"/>
      <c r="DO205" s="1196"/>
      <c r="DP205" s="1196"/>
      <c r="DQ205" s="1196"/>
      <c r="DR205" s="1196"/>
      <c r="DS205" s="1196"/>
      <c r="DT205" s="1196"/>
      <c r="DU205" s="1196"/>
      <c r="DV205" s="1196"/>
      <c r="DW205" s="1196"/>
      <c r="DX205" s="1196"/>
      <c r="DY205" s="1196"/>
      <c r="DZ205" s="1196"/>
      <c r="EA205" s="1196"/>
      <c r="EB205" s="1196"/>
      <c r="EC205" s="1196"/>
      <c r="ED205" s="1196"/>
      <c r="EE205" s="1196"/>
      <c r="EF205" s="1196"/>
      <c r="EG205" s="1196"/>
      <c r="EH205" s="1196"/>
      <c r="EI205" s="1196"/>
      <c r="EJ205" s="1196"/>
      <c r="EK205" s="1196"/>
      <c r="EL205" s="1196"/>
      <c r="EM205" s="1196"/>
      <c r="EN205" s="1196"/>
      <c r="EO205" s="1196"/>
      <c r="EP205" s="1196"/>
      <c r="EQ205" s="1196"/>
      <c r="ER205" s="1196"/>
      <c r="ES205" s="1196"/>
      <c r="ET205" s="1196"/>
      <c r="EU205" s="1196"/>
      <c r="EV205" s="1196"/>
      <c r="EW205" s="1196"/>
      <c r="EX205" s="1196"/>
      <c r="EY205" s="1196"/>
      <c r="EZ205" s="1196"/>
      <c r="FA205" s="1196"/>
      <c r="FB205" s="1196"/>
      <c r="FC205" s="1196"/>
      <c r="FD205" s="1196"/>
      <c r="FE205" s="1196"/>
      <c r="FF205" s="1196"/>
      <c r="FG205" s="1196"/>
      <c r="FH205" s="1196"/>
      <c r="FI205" s="1196"/>
      <c r="FJ205" s="1196"/>
      <c r="FK205" s="1196"/>
      <c r="FL205" s="1196"/>
      <c r="FM205" s="1196"/>
      <c r="FN205" s="1196"/>
      <c r="FO205" s="1196"/>
      <c r="FP205" s="1196"/>
      <c r="FQ205" s="1196"/>
      <c r="FR205" s="1196"/>
      <c r="FS205" s="1196"/>
      <c r="FT205" s="1196"/>
      <c r="FU205" s="1196"/>
      <c r="FV205" s="1196"/>
      <c r="FW205" s="1196"/>
      <c r="FX205" s="1196"/>
      <c r="FY205" s="1196"/>
      <c r="FZ205" s="1196"/>
      <c r="GA205" s="1196"/>
      <c r="GB205" s="1196"/>
      <c r="GC205" s="1196"/>
      <c r="GD205" s="1196"/>
      <c r="GE205" s="1196"/>
      <c r="GF205" s="1196"/>
      <c r="GG205" s="1196"/>
      <c r="GH205" s="1196"/>
      <c r="GI205" s="1196"/>
      <c r="GJ205" s="1196"/>
      <c r="GK205" s="1196"/>
      <c r="GL205" s="1196"/>
      <c r="GM205" s="1196"/>
      <c r="GN205" s="1196"/>
      <c r="GO205" s="1196"/>
      <c r="GP205" s="1196"/>
      <c r="GQ205" s="1196"/>
      <c r="GR205" s="1196"/>
      <c r="GS205" s="1196"/>
      <c r="GT205" s="1196"/>
      <c r="GU205" s="1196"/>
      <c r="GV205" s="1196"/>
      <c r="GW205" s="1196"/>
      <c r="GX205" s="1196"/>
      <c r="GY205" s="1196"/>
      <c r="GZ205" s="1196"/>
      <c r="HA205" s="1196"/>
      <c r="HB205" s="1196"/>
      <c r="HC205" s="1196"/>
      <c r="HD205" s="1196"/>
      <c r="HE205" s="1196"/>
      <c r="HF205" s="1196"/>
      <c r="HG205" s="1196"/>
      <c r="HH205" s="1196"/>
      <c r="HI205" s="1196"/>
      <c r="HJ205" s="1196"/>
      <c r="HK205" s="1196"/>
      <c r="HL205" s="1196"/>
      <c r="HM205" s="1196"/>
      <c r="HN205" s="1196"/>
      <c r="HO205" s="1196"/>
      <c r="HP205" s="1196"/>
      <c r="HQ205" s="1196"/>
      <c r="HR205" s="1196"/>
      <c r="HS205" s="1196"/>
      <c r="HT205" s="1196"/>
      <c r="HU205" s="1196"/>
      <c r="HV205" s="1196"/>
      <c r="HW205" s="1196"/>
      <c r="HX205" s="1196"/>
      <c r="HY205" s="1196"/>
      <c r="HZ205" s="1196"/>
      <c r="IA205" s="1196"/>
      <c r="IB205" s="1196"/>
      <c r="IC205" s="1196"/>
      <c r="ID205" s="1196"/>
      <c r="IE205" s="1196"/>
      <c r="IF205" s="1196"/>
      <c r="IG205" s="1196"/>
      <c r="IH205" s="1196"/>
      <c r="II205" s="1196"/>
      <c r="IJ205" s="1196"/>
      <c r="IK205" s="1196"/>
      <c r="IL205" s="1196"/>
      <c r="IM205" s="1196"/>
      <c r="IN205" s="1196"/>
      <c r="IO205" s="1196"/>
      <c r="IP205" s="1196"/>
      <c r="IQ205" s="1196"/>
      <c r="IR205" s="1196"/>
      <c r="IS205" s="1196"/>
      <c r="IT205" s="1196"/>
      <c r="IU205" s="1196"/>
      <c r="IV205" s="1196"/>
      <c r="IW205" s="1196"/>
      <c r="IX205" s="1196"/>
      <c r="IY205" s="1196"/>
      <c r="IZ205" s="1196"/>
      <c r="JA205" s="1196"/>
      <c r="JB205" s="1196"/>
      <c r="JC205" s="1196"/>
      <c r="JD205" s="1196"/>
      <c r="JE205" s="1196"/>
      <c r="JF205" s="1196"/>
      <c r="JG205" s="1196"/>
      <c r="JH205" s="1196"/>
      <c r="JI205" s="1196"/>
      <c r="JJ205" s="1196"/>
      <c r="JK205" s="1196"/>
      <c r="JL205" s="1196"/>
      <c r="JM205" s="1196"/>
      <c r="JN205" s="1196"/>
      <c r="JO205" s="1196"/>
      <c r="JP205" s="1196"/>
      <c r="JQ205" s="1196"/>
      <c r="JR205" s="1196"/>
      <c r="JS205" s="1196"/>
      <c r="JT205" s="1196"/>
      <c r="JU205" s="1196"/>
      <c r="JV205" s="1196"/>
      <c r="JW205" s="1196"/>
      <c r="JX205" s="1196"/>
      <c r="JY205" s="1196"/>
      <c r="JZ205" s="1196"/>
      <c r="KA205" s="1196"/>
      <c r="KB205" s="1196"/>
      <c r="KC205" s="1196"/>
      <c r="KD205" s="1196"/>
      <c r="KE205" s="1196"/>
      <c r="KF205" s="1196"/>
      <c r="KG205" s="1196"/>
      <c r="KH205" s="1196"/>
      <c r="KI205" s="1196"/>
      <c r="KJ205" s="1196"/>
      <c r="KK205" s="1196"/>
      <c r="KL205" s="1196"/>
      <c r="KM205" s="1196"/>
      <c r="KN205" s="1196"/>
      <c r="KO205" s="1196"/>
      <c r="KP205" s="1196"/>
      <c r="KQ205" s="1196"/>
      <c r="KR205" s="1196"/>
      <c r="KS205" s="1196"/>
      <c r="KT205" s="1196"/>
      <c r="KU205" s="1196"/>
      <c r="KV205" s="1196"/>
      <c r="KW205" s="1196"/>
      <c r="KX205" s="1196"/>
      <c r="KY205" s="1196"/>
      <c r="KZ205" s="1196"/>
      <c r="LA205" s="1196"/>
      <c r="LB205" s="1196"/>
      <c r="LC205" s="1196"/>
      <c r="LD205" s="1196"/>
      <c r="LE205" s="1196"/>
      <c r="LF205" s="1196"/>
      <c r="LG205" s="1196"/>
      <c r="LH205" s="1196"/>
      <c r="LI205" s="1201"/>
      <c r="LJ205" s="1201"/>
      <c r="LK205" s="1201"/>
      <c r="LL205" s="1201"/>
      <c r="LM205" s="1201"/>
      <c r="LN205" s="1201"/>
      <c r="LO205" s="1201"/>
      <c r="LP205" s="1965"/>
    </row>
    <row r="206" s="1489" customFormat="1" ht="47" customHeight="1" spans="1:328">
      <c r="A206" s="1864">
        <v>46045</v>
      </c>
      <c r="B206" s="1044" t="s">
        <v>1218</v>
      </c>
      <c r="C206" s="1045" t="s">
        <v>98</v>
      </c>
      <c r="D206" s="1046">
        <v>4500191377</v>
      </c>
      <c r="E206" s="1047">
        <v>6260682005</v>
      </c>
      <c r="F206" s="1046" t="s">
        <v>3522</v>
      </c>
      <c r="G206" s="1654" t="s">
        <v>2895</v>
      </c>
      <c r="H206" s="1048" t="s">
        <v>2895</v>
      </c>
      <c r="I206" s="1066" t="s">
        <v>2926</v>
      </c>
      <c r="J206" s="1067">
        <v>41832</v>
      </c>
      <c r="K206" s="1270">
        <v>0</v>
      </c>
      <c r="L206" s="1270">
        <v>24</v>
      </c>
      <c r="M206" s="1270">
        <f t="shared" si="77"/>
        <v>1743</v>
      </c>
      <c r="N206" s="1284">
        <v>46106</v>
      </c>
      <c r="O206" s="1284">
        <v>46104</v>
      </c>
      <c r="P206" s="1285" t="s">
        <v>3520</v>
      </c>
      <c r="Q206" s="1320"/>
      <c r="R206" s="1320"/>
      <c r="S206" s="1096"/>
      <c r="T206" s="1330"/>
      <c r="U206" s="2523" t="s">
        <v>111</v>
      </c>
      <c r="V206" s="2067" t="s">
        <v>3364</v>
      </c>
      <c r="W206" s="2068" t="s">
        <v>88</v>
      </c>
      <c r="X206" s="2067" t="s">
        <v>88</v>
      </c>
      <c r="Y206" s="1323"/>
      <c r="Z206" s="1323"/>
      <c r="AA206" s="1371" t="s">
        <v>3210</v>
      </c>
      <c r="AB206" s="1372" t="s">
        <v>3474</v>
      </c>
      <c r="AC206" s="1383">
        <v>0.6047</v>
      </c>
      <c r="AD206" s="1936">
        <f t="shared" si="115"/>
        <v>25295.8104</v>
      </c>
      <c r="AE206" s="1369"/>
      <c r="AF206" s="1376" t="s">
        <v>81</v>
      </c>
      <c r="AG206" s="1376"/>
      <c r="AH206" s="2096">
        <f t="shared" si="106"/>
        <v>41832</v>
      </c>
      <c r="AI206" s="2096"/>
      <c r="AJ206" s="2096"/>
      <c r="AK206" s="2096">
        <f t="shared" si="107"/>
        <v>1743</v>
      </c>
      <c r="AL206" s="2096"/>
      <c r="AM206" s="2096"/>
      <c r="AN206" s="2096"/>
      <c r="AO206" s="2096" t="s">
        <v>63</v>
      </c>
      <c r="AP206" s="2096">
        <f t="shared" si="108"/>
        <v>41832</v>
      </c>
      <c r="AQ206" s="1405"/>
      <c r="AR206" s="1178">
        <f t="shared" si="109"/>
        <v>6972</v>
      </c>
      <c r="AS206" s="1178">
        <f t="shared" si="110"/>
        <v>6972</v>
      </c>
      <c r="AT206" s="1178">
        <f t="shared" si="111"/>
        <v>6972</v>
      </c>
      <c r="AU206" s="1178">
        <f t="shared" si="112"/>
        <v>6972</v>
      </c>
      <c r="AV206" s="1178">
        <f t="shared" si="113"/>
        <v>6972</v>
      </c>
      <c r="AW206" s="1178">
        <f t="shared" si="114"/>
        <v>6972</v>
      </c>
      <c r="AX206" s="1178"/>
      <c r="AY206" s="1178">
        <f t="shared" si="92"/>
        <v>6681.5</v>
      </c>
      <c r="AZ206" s="1178">
        <f t="shared" si="93"/>
        <v>290.5</v>
      </c>
      <c r="BA206" s="1194"/>
      <c r="BB206" s="1195"/>
      <c r="BC206" s="1196"/>
      <c r="BD206" s="1196"/>
      <c r="BE206" s="1196"/>
      <c r="BF206" s="1196"/>
      <c r="BG206" s="1196"/>
      <c r="BH206" s="1196"/>
      <c r="BI206" s="1196"/>
      <c r="BJ206" s="1196"/>
      <c r="BK206" s="1196"/>
      <c r="BL206" s="1196"/>
      <c r="BM206" s="1196"/>
      <c r="BN206" s="1196"/>
      <c r="BO206" s="1196"/>
      <c r="BP206" s="1196"/>
      <c r="BQ206" s="1196"/>
      <c r="BR206" s="1196"/>
      <c r="BS206" s="1196"/>
      <c r="BT206" s="1196"/>
      <c r="BU206" s="1196"/>
      <c r="BV206" s="1196"/>
      <c r="BW206" s="1196"/>
      <c r="BX206" s="1196"/>
      <c r="BY206" s="1196"/>
      <c r="BZ206" s="1196"/>
      <c r="CA206" s="1196"/>
      <c r="CB206" s="1196"/>
      <c r="CC206" s="1196"/>
      <c r="CD206" s="1196"/>
      <c r="CE206" s="1196"/>
      <c r="CF206" s="1196"/>
      <c r="CG206" s="1196"/>
      <c r="CH206" s="1196"/>
      <c r="CI206" s="1196"/>
      <c r="CJ206" s="1196"/>
      <c r="CK206" s="1196"/>
      <c r="CL206" s="1196"/>
      <c r="CM206" s="1196"/>
      <c r="CN206" s="1196"/>
      <c r="CO206" s="1196"/>
      <c r="CP206" s="1196"/>
      <c r="CQ206" s="1196"/>
      <c r="CR206" s="1196"/>
      <c r="CS206" s="1196"/>
      <c r="CT206" s="1196"/>
      <c r="CU206" s="1196"/>
      <c r="CV206" s="1196"/>
      <c r="CW206" s="1196"/>
      <c r="CX206" s="1196"/>
      <c r="CY206" s="1196"/>
      <c r="CZ206" s="1196"/>
      <c r="DA206" s="1196"/>
      <c r="DB206" s="1196"/>
      <c r="DC206" s="1196"/>
      <c r="DD206" s="1196"/>
      <c r="DE206" s="1196"/>
      <c r="DF206" s="1196"/>
      <c r="DG206" s="1196"/>
      <c r="DH206" s="1196"/>
      <c r="DI206" s="1196"/>
      <c r="DJ206" s="1196"/>
      <c r="DK206" s="1196"/>
      <c r="DL206" s="1196"/>
      <c r="DM206" s="1196"/>
      <c r="DN206" s="1196"/>
      <c r="DO206" s="1196"/>
      <c r="DP206" s="1196"/>
      <c r="DQ206" s="1196"/>
      <c r="DR206" s="1196"/>
      <c r="DS206" s="1196"/>
      <c r="DT206" s="1196"/>
      <c r="DU206" s="1196"/>
      <c r="DV206" s="1196"/>
      <c r="DW206" s="1196"/>
      <c r="DX206" s="1196"/>
      <c r="DY206" s="1196"/>
      <c r="DZ206" s="1196"/>
      <c r="EA206" s="1196"/>
      <c r="EB206" s="1196"/>
      <c r="EC206" s="1196"/>
      <c r="ED206" s="1196"/>
      <c r="EE206" s="1196"/>
      <c r="EF206" s="1196"/>
      <c r="EG206" s="1196"/>
      <c r="EH206" s="1196"/>
      <c r="EI206" s="1196"/>
      <c r="EJ206" s="1196"/>
      <c r="EK206" s="1196"/>
      <c r="EL206" s="1196"/>
      <c r="EM206" s="1196"/>
      <c r="EN206" s="1196"/>
      <c r="EO206" s="1196"/>
      <c r="EP206" s="1196"/>
      <c r="EQ206" s="1196"/>
      <c r="ER206" s="1196"/>
      <c r="ES206" s="1196"/>
      <c r="ET206" s="1196"/>
      <c r="EU206" s="1196"/>
      <c r="EV206" s="1196"/>
      <c r="EW206" s="1196"/>
      <c r="EX206" s="1196"/>
      <c r="EY206" s="1196"/>
      <c r="EZ206" s="1196"/>
      <c r="FA206" s="1196"/>
      <c r="FB206" s="1196"/>
      <c r="FC206" s="1196"/>
      <c r="FD206" s="1196"/>
      <c r="FE206" s="1196"/>
      <c r="FF206" s="1196"/>
      <c r="FG206" s="1196"/>
      <c r="FH206" s="1196"/>
      <c r="FI206" s="1196"/>
      <c r="FJ206" s="1196"/>
      <c r="FK206" s="1196"/>
      <c r="FL206" s="1196"/>
      <c r="FM206" s="1196"/>
      <c r="FN206" s="1196"/>
      <c r="FO206" s="1196"/>
      <c r="FP206" s="1196"/>
      <c r="FQ206" s="1196"/>
      <c r="FR206" s="1196"/>
      <c r="FS206" s="1196"/>
      <c r="FT206" s="1196"/>
      <c r="FU206" s="1196"/>
      <c r="FV206" s="1196"/>
      <c r="FW206" s="1196"/>
      <c r="FX206" s="1196"/>
      <c r="FY206" s="1196"/>
      <c r="FZ206" s="1196"/>
      <c r="GA206" s="1196"/>
      <c r="GB206" s="1196"/>
      <c r="GC206" s="1196"/>
      <c r="GD206" s="1196"/>
      <c r="GE206" s="1196"/>
      <c r="GF206" s="1196"/>
      <c r="GG206" s="1196"/>
      <c r="GH206" s="1196"/>
      <c r="GI206" s="1196"/>
      <c r="GJ206" s="1196"/>
      <c r="GK206" s="1196"/>
      <c r="GL206" s="1196"/>
      <c r="GM206" s="1196"/>
      <c r="GN206" s="1196"/>
      <c r="GO206" s="1196"/>
      <c r="GP206" s="1196"/>
      <c r="GQ206" s="1196"/>
      <c r="GR206" s="1196"/>
      <c r="GS206" s="1196"/>
      <c r="GT206" s="1196"/>
      <c r="GU206" s="1196"/>
      <c r="GV206" s="1196"/>
      <c r="GW206" s="1196"/>
      <c r="GX206" s="1196"/>
      <c r="GY206" s="1196"/>
      <c r="GZ206" s="1196"/>
      <c r="HA206" s="1196"/>
      <c r="HB206" s="1196"/>
      <c r="HC206" s="1196"/>
      <c r="HD206" s="1196"/>
      <c r="HE206" s="1196"/>
      <c r="HF206" s="1196"/>
      <c r="HG206" s="1196"/>
      <c r="HH206" s="1196"/>
      <c r="HI206" s="1196"/>
      <c r="HJ206" s="1196"/>
      <c r="HK206" s="1196"/>
      <c r="HL206" s="1196"/>
      <c r="HM206" s="1196"/>
      <c r="HN206" s="1196"/>
      <c r="HO206" s="1196"/>
      <c r="HP206" s="1196"/>
      <c r="HQ206" s="1196"/>
      <c r="HR206" s="1196"/>
      <c r="HS206" s="1196"/>
      <c r="HT206" s="1196"/>
      <c r="HU206" s="1196"/>
      <c r="HV206" s="1196"/>
      <c r="HW206" s="1196"/>
      <c r="HX206" s="1196"/>
      <c r="HY206" s="1196"/>
      <c r="HZ206" s="1196"/>
      <c r="IA206" s="1196"/>
      <c r="IB206" s="1196"/>
      <c r="IC206" s="1196"/>
      <c r="ID206" s="1196"/>
      <c r="IE206" s="1196"/>
      <c r="IF206" s="1196"/>
      <c r="IG206" s="1196"/>
      <c r="IH206" s="1196"/>
      <c r="II206" s="1196"/>
      <c r="IJ206" s="1196"/>
      <c r="IK206" s="1196"/>
      <c r="IL206" s="1196"/>
      <c r="IM206" s="1196"/>
      <c r="IN206" s="1196"/>
      <c r="IO206" s="1196"/>
      <c r="IP206" s="1196"/>
      <c r="IQ206" s="1196"/>
      <c r="IR206" s="1196"/>
      <c r="IS206" s="1196"/>
      <c r="IT206" s="1196"/>
      <c r="IU206" s="1196"/>
      <c r="IV206" s="1196"/>
      <c r="IW206" s="1196"/>
      <c r="IX206" s="1196"/>
      <c r="IY206" s="1196"/>
      <c r="IZ206" s="1196"/>
      <c r="JA206" s="1196"/>
      <c r="JB206" s="1196"/>
      <c r="JC206" s="1196"/>
      <c r="JD206" s="1196"/>
      <c r="JE206" s="1196"/>
      <c r="JF206" s="1196"/>
      <c r="JG206" s="1196"/>
      <c r="JH206" s="1196"/>
      <c r="JI206" s="1196"/>
      <c r="JJ206" s="1196"/>
      <c r="JK206" s="1196"/>
      <c r="JL206" s="1196"/>
      <c r="JM206" s="1196"/>
      <c r="JN206" s="1196"/>
      <c r="JO206" s="1196"/>
      <c r="JP206" s="1196"/>
      <c r="JQ206" s="1196"/>
      <c r="JR206" s="1196"/>
      <c r="JS206" s="1196"/>
      <c r="JT206" s="1196"/>
      <c r="JU206" s="1196"/>
      <c r="JV206" s="1196"/>
      <c r="JW206" s="1196"/>
      <c r="JX206" s="1196"/>
      <c r="JY206" s="1196"/>
      <c r="JZ206" s="1196"/>
      <c r="KA206" s="1196"/>
      <c r="KB206" s="1196"/>
      <c r="KC206" s="1196"/>
      <c r="KD206" s="1196"/>
      <c r="KE206" s="1196"/>
      <c r="KF206" s="1196"/>
      <c r="KG206" s="1196"/>
      <c r="KH206" s="1196"/>
      <c r="KI206" s="1196"/>
      <c r="KJ206" s="1196"/>
      <c r="KK206" s="1196"/>
      <c r="KL206" s="1196"/>
      <c r="KM206" s="1196"/>
      <c r="KN206" s="1196"/>
      <c r="KO206" s="1196"/>
      <c r="KP206" s="1196"/>
      <c r="KQ206" s="1196"/>
      <c r="KR206" s="1196"/>
      <c r="KS206" s="1196"/>
      <c r="KT206" s="1196"/>
      <c r="KU206" s="1196"/>
      <c r="KV206" s="1196"/>
      <c r="KW206" s="1196"/>
      <c r="KX206" s="1196"/>
      <c r="KY206" s="1196"/>
      <c r="KZ206" s="1196"/>
      <c r="LA206" s="1196"/>
      <c r="LB206" s="1196"/>
      <c r="LC206" s="1196"/>
      <c r="LD206" s="1196"/>
      <c r="LE206" s="1196"/>
      <c r="LF206" s="1196"/>
      <c r="LG206" s="1196"/>
      <c r="LH206" s="1196"/>
      <c r="LI206" s="1201"/>
      <c r="LJ206" s="1201"/>
      <c r="LK206" s="1201"/>
      <c r="LL206" s="1201"/>
      <c r="LM206" s="1201"/>
      <c r="LN206" s="1201"/>
      <c r="LO206" s="1201"/>
      <c r="LP206" s="1965"/>
    </row>
    <row r="207" s="1489" customFormat="1" ht="47" customHeight="1" spans="1:328">
      <c r="A207" s="1864">
        <v>46045</v>
      </c>
      <c r="B207" s="1044" t="s">
        <v>1218</v>
      </c>
      <c r="C207" s="1045" t="s">
        <v>98</v>
      </c>
      <c r="D207" s="1046">
        <v>4500191377</v>
      </c>
      <c r="E207" s="1047">
        <v>6260682006</v>
      </c>
      <c r="F207" s="1046" t="s">
        <v>3523</v>
      </c>
      <c r="G207" s="1654" t="s">
        <v>2895</v>
      </c>
      <c r="H207" s="1048" t="s">
        <v>2895</v>
      </c>
      <c r="I207" s="1066" t="s">
        <v>2926</v>
      </c>
      <c r="J207" s="1067">
        <v>792</v>
      </c>
      <c r="K207" s="1270">
        <v>0</v>
      </c>
      <c r="L207" s="1270">
        <v>24</v>
      </c>
      <c r="M207" s="1270">
        <f t="shared" ref="M207:M222" si="116">J207/L207</f>
        <v>33</v>
      </c>
      <c r="N207" s="1284">
        <v>46106</v>
      </c>
      <c r="O207" s="1284">
        <v>46104</v>
      </c>
      <c r="P207" s="1285" t="s">
        <v>3520</v>
      </c>
      <c r="Q207" s="1320"/>
      <c r="R207" s="1320"/>
      <c r="S207" s="1096"/>
      <c r="T207" s="1330"/>
      <c r="U207" s="2523" t="s">
        <v>111</v>
      </c>
      <c r="V207" s="2067" t="s">
        <v>3364</v>
      </c>
      <c r="W207" s="2068" t="s">
        <v>88</v>
      </c>
      <c r="X207" s="2067" t="s">
        <v>88</v>
      </c>
      <c r="Y207" s="1323"/>
      <c r="Z207" s="1323"/>
      <c r="AA207" s="1371" t="s">
        <v>3210</v>
      </c>
      <c r="AB207" s="1372" t="s">
        <v>3474</v>
      </c>
      <c r="AC207" s="1383">
        <v>0.6047</v>
      </c>
      <c r="AD207" s="1936">
        <f t="shared" si="115"/>
        <v>478.9224</v>
      </c>
      <c r="AE207" s="1369"/>
      <c r="AF207" s="1376" t="s">
        <v>81</v>
      </c>
      <c r="AG207" s="1376"/>
      <c r="AH207" s="2096">
        <f t="shared" si="106"/>
        <v>792</v>
      </c>
      <c r="AI207" s="2096"/>
      <c r="AJ207" s="2096"/>
      <c r="AK207" s="2096">
        <f t="shared" si="107"/>
        <v>33</v>
      </c>
      <c r="AL207" s="2096"/>
      <c r="AM207" s="2096"/>
      <c r="AN207" s="2096"/>
      <c r="AO207" s="2096" t="s">
        <v>63</v>
      </c>
      <c r="AP207" s="2096">
        <f t="shared" si="108"/>
        <v>792</v>
      </c>
      <c r="AQ207" s="1405"/>
      <c r="AR207" s="1178">
        <f t="shared" si="109"/>
        <v>132</v>
      </c>
      <c r="AS207" s="1178">
        <f t="shared" si="110"/>
        <v>132</v>
      </c>
      <c r="AT207" s="1178">
        <f t="shared" si="111"/>
        <v>132</v>
      </c>
      <c r="AU207" s="1178">
        <f t="shared" si="112"/>
        <v>132</v>
      </c>
      <c r="AV207" s="1178">
        <f t="shared" si="113"/>
        <v>132</v>
      </c>
      <c r="AW207" s="1178">
        <f t="shared" si="114"/>
        <v>132</v>
      </c>
      <c r="AX207" s="1178"/>
      <c r="AY207" s="1178">
        <f t="shared" si="92"/>
        <v>126.5</v>
      </c>
      <c r="AZ207" s="1178">
        <f t="shared" si="93"/>
        <v>5.5</v>
      </c>
      <c r="BA207" s="1194"/>
      <c r="BB207" s="1195"/>
      <c r="BC207" s="1196"/>
      <c r="BD207" s="1196"/>
      <c r="BE207" s="1196"/>
      <c r="BF207" s="1196"/>
      <c r="BG207" s="1196"/>
      <c r="BH207" s="1196"/>
      <c r="BI207" s="1196"/>
      <c r="BJ207" s="1196"/>
      <c r="BK207" s="1196"/>
      <c r="BL207" s="1196"/>
      <c r="BM207" s="1196"/>
      <c r="BN207" s="1196"/>
      <c r="BO207" s="1196"/>
      <c r="BP207" s="1196"/>
      <c r="BQ207" s="1196"/>
      <c r="BR207" s="1196"/>
      <c r="BS207" s="1196"/>
      <c r="BT207" s="1196"/>
      <c r="BU207" s="1196"/>
      <c r="BV207" s="1196"/>
      <c r="BW207" s="1196"/>
      <c r="BX207" s="1196"/>
      <c r="BY207" s="1196"/>
      <c r="BZ207" s="1196"/>
      <c r="CA207" s="1196"/>
      <c r="CB207" s="1196"/>
      <c r="CC207" s="1196"/>
      <c r="CD207" s="1196"/>
      <c r="CE207" s="1196"/>
      <c r="CF207" s="1196"/>
      <c r="CG207" s="1196"/>
      <c r="CH207" s="1196"/>
      <c r="CI207" s="1196"/>
      <c r="CJ207" s="1196"/>
      <c r="CK207" s="1196"/>
      <c r="CL207" s="1196"/>
      <c r="CM207" s="1196"/>
      <c r="CN207" s="1196"/>
      <c r="CO207" s="1196"/>
      <c r="CP207" s="1196"/>
      <c r="CQ207" s="1196"/>
      <c r="CR207" s="1196"/>
      <c r="CS207" s="1196"/>
      <c r="CT207" s="1196"/>
      <c r="CU207" s="1196"/>
      <c r="CV207" s="1196"/>
      <c r="CW207" s="1196"/>
      <c r="CX207" s="1196"/>
      <c r="CY207" s="1196"/>
      <c r="CZ207" s="1196"/>
      <c r="DA207" s="1196"/>
      <c r="DB207" s="1196"/>
      <c r="DC207" s="1196"/>
      <c r="DD207" s="1196"/>
      <c r="DE207" s="1196"/>
      <c r="DF207" s="1196"/>
      <c r="DG207" s="1196"/>
      <c r="DH207" s="1196"/>
      <c r="DI207" s="1196"/>
      <c r="DJ207" s="1196"/>
      <c r="DK207" s="1196"/>
      <c r="DL207" s="1196"/>
      <c r="DM207" s="1196"/>
      <c r="DN207" s="1196"/>
      <c r="DO207" s="1196"/>
      <c r="DP207" s="1196"/>
      <c r="DQ207" s="1196"/>
      <c r="DR207" s="1196"/>
      <c r="DS207" s="1196"/>
      <c r="DT207" s="1196"/>
      <c r="DU207" s="1196"/>
      <c r="DV207" s="1196"/>
      <c r="DW207" s="1196"/>
      <c r="DX207" s="1196"/>
      <c r="DY207" s="1196"/>
      <c r="DZ207" s="1196"/>
      <c r="EA207" s="1196"/>
      <c r="EB207" s="1196"/>
      <c r="EC207" s="1196"/>
      <c r="ED207" s="1196"/>
      <c r="EE207" s="1196"/>
      <c r="EF207" s="1196"/>
      <c r="EG207" s="1196"/>
      <c r="EH207" s="1196"/>
      <c r="EI207" s="1196"/>
      <c r="EJ207" s="1196"/>
      <c r="EK207" s="1196"/>
      <c r="EL207" s="1196"/>
      <c r="EM207" s="1196"/>
      <c r="EN207" s="1196"/>
      <c r="EO207" s="1196"/>
      <c r="EP207" s="1196"/>
      <c r="EQ207" s="1196"/>
      <c r="ER207" s="1196"/>
      <c r="ES207" s="1196"/>
      <c r="ET207" s="1196"/>
      <c r="EU207" s="1196"/>
      <c r="EV207" s="1196"/>
      <c r="EW207" s="1196"/>
      <c r="EX207" s="1196"/>
      <c r="EY207" s="1196"/>
      <c r="EZ207" s="1196"/>
      <c r="FA207" s="1196"/>
      <c r="FB207" s="1196"/>
      <c r="FC207" s="1196"/>
      <c r="FD207" s="1196"/>
      <c r="FE207" s="1196"/>
      <c r="FF207" s="1196"/>
      <c r="FG207" s="1196"/>
      <c r="FH207" s="1196"/>
      <c r="FI207" s="1196"/>
      <c r="FJ207" s="1196"/>
      <c r="FK207" s="1196"/>
      <c r="FL207" s="1196"/>
      <c r="FM207" s="1196"/>
      <c r="FN207" s="1196"/>
      <c r="FO207" s="1196"/>
      <c r="FP207" s="1196"/>
      <c r="FQ207" s="1196"/>
      <c r="FR207" s="1196"/>
      <c r="FS207" s="1196"/>
      <c r="FT207" s="1196"/>
      <c r="FU207" s="1196"/>
      <c r="FV207" s="1196"/>
      <c r="FW207" s="1196"/>
      <c r="FX207" s="1196"/>
      <c r="FY207" s="1196"/>
      <c r="FZ207" s="1196"/>
      <c r="GA207" s="1196"/>
      <c r="GB207" s="1196"/>
      <c r="GC207" s="1196"/>
      <c r="GD207" s="1196"/>
      <c r="GE207" s="1196"/>
      <c r="GF207" s="1196"/>
      <c r="GG207" s="1196"/>
      <c r="GH207" s="1196"/>
      <c r="GI207" s="1196"/>
      <c r="GJ207" s="1196"/>
      <c r="GK207" s="1196"/>
      <c r="GL207" s="1196"/>
      <c r="GM207" s="1196"/>
      <c r="GN207" s="1196"/>
      <c r="GO207" s="1196"/>
      <c r="GP207" s="1196"/>
      <c r="GQ207" s="1196"/>
      <c r="GR207" s="1196"/>
      <c r="GS207" s="1196"/>
      <c r="GT207" s="1196"/>
      <c r="GU207" s="1196"/>
      <c r="GV207" s="1196"/>
      <c r="GW207" s="1196"/>
      <c r="GX207" s="1196"/>
      <c r="GY207" s="1196"/>
      <c r="GZ207" s="1196"/>
      <c r="HA207" s="1196"/>
      <c r="HB207" s="1196"/>
      <c r="HC207" s="1196"/>
      <c r="HD207" s="1196"/>
      <c r="HE207" s="1196"/>
      <c r="HF207" s="1196"/>
      <c r="HG207" s="1196"/>
      <c r="HH207" s="1196"/>
      <c r="HI207" s="1196"/>
      <c r="HJ207" s="1196"/>
      <c r="HK207" s="1196"/>
      <c r="HL207" s="1196"/>
      <c r="HM207" s="1196"/>
      <c r="HN207" s="1196"/>
      <c r="HO207" s="1196"/>
      <c r="HP207" s="1196"/>
      <c r="HQ207" s="1196"/>
      <c r="HR207" s="1196"/>
      <c r="HS207" s="1196"/>
      <c r="HT207" s="1196"/>
      <c r="HU207" s="1196"/>
      <c r="HV207" s="1196"/>
      <c r="HW207" s="1196"/>
      <c r="HX207" s="1196"/>
      <c r="HY207" s="1196"/>
      <c r="HZ207" s="1196"/>
      <c r="IA207" s="1196"/>
      <c r="IB207" s="1196"/>
      <c r="IC207" s="1196"/>
      <c r="ID207" s="1196"/>
      <c r="IE207" s="1196"/>
      <c r="IF207" s="1196"/>
      <c r="IG207" s="1196"/>
      <c r="IH207" s="1196"/>
      <c r="II207" s="1196"/>
      <c r="IJ207" s="1196"/>
      <c r="IK207" s="1196"/>
      <c r="IL207" s="1196"/>
      <c r="IM207" s="1196"/>
      <c r="IN207" s="1196"/>
      <c r="IO207" s="1196"/>
      <c r="IP207" s="1196"/>
      <c r="IQ207" s="1196"/>
      <c r="IR207" s="1196"/>
      <c r="IS207" s="1196"/>
      <c r="IT207" s="1196"/>
      <c r="IU207" s="1196"/>
      <c r="IV207" s="1196"/>
      <c r="IW207" s="1196"/>
      <c r="IX207" s="1196"/>
      <c r="IY207" s="1196"/>
      <c r="IZ207" s="1196"/>
      <c r="JA207" s="1196"/>
      <c r="JB207" s="1196"/>
      <c r="JC207" s="1196"/>
      <c r="JD207" s="1196"/>
      <c r="JE207" s="1196"/>
      <c r="JF207" s="1196"/>
      <c r="JG207" s="1196"/>
      <c r="JH207" s="1196"/>
      <c r="JI207" s="1196"/>
      <c r="JJ207" s="1196"/>
      <c r="JK207" s="1196"/>
      <c r="JL207" s="1196"/>
      <c r="JM207" s="1196"/>
      <c r="JN207" s="1196"/>
      <c r="JO207" s="1196"/>
      <c r="JP207" s="1196"/>
      <c r="JQ207" s="1196"/>
      <c r="JR207" s="1196"/>
      <c r="JS207" s="1196"/>
      <c r="JT207" s="1196"/>
      <c r="JU207" s="1196"/>
      <c r="JV207" s="1196"/>
      <c r="JW207" s="1196"/>
      <c r="JX207" s="1196"/>
      <c r="JY207" s="1196"/>
      <c r="JZ207" s="1196"/>
      <c r="KA207" s="1196"/>
      <c r="KB207" s="1196"/>
      <c r="KC207" s="1196"/>
      <c r="KD207" s="1196"/>
      <c r="KE207" s="1196"/>
      <c r="KF207" s="1196"/>
      <c r="KG207" s="1196"/>
      <c r="KH207" s="1196"/>
      <c r="KI207" s="1196"/>
      <c r="KJ207" s="1196"/>
      <c r="KK207" s="1196"/>
      <c r="KL207" s="1196"/>
      <c r="KM207" s="1196"/>
      <c r="KN207" s="1196"/>
      <c r="KO207" s="1196"/>
      <c r="KP207" s="1196"/>
      <c r="KQ207" s="1196"/>
      <c r="KR207" s="1196"/>
      <c r="KS207" s="1196"/>
      <c r="KT207" s="1196"/>
      <c r="KU207" s="1196"/>
      <c r="KV207" s="1196"/>
      <c r="KW207" s="1196"/>
      <c r="KX207" s="1196"/>
      <c r="KY207" s="1196"/>
      <c r="KZ207" s="1196"/>
      <c r="LA207" s="1196"/>
      <c r="LB207" s="1196"/>
      <c r="LC207" s="1196"/>
      <c r="LD207" s="1196"/>
      <c r="LE207" s="1196"/>
      <c r="LF207" s="1196"/>
      <c r="LG207" s="1196"/>
      <c r="LH207" s="1196"/>
      <c r="LI207" s="1201"/>
      <c r="LJ207" s="1201"/>
      <c r="LK207" s="1201"/>
      <c r="LL207" s="1201"/>
      <c r="LM207" s="1201"/>
      <c r="LN207" s="1201"/>
      <c r="LO207" s="1201"/>
      <c r="LP207" s="1965"/>
    </row>
    <row r="208" s="2245" customFormat="1" ht="47" customHeight="1" spans="1:328">
      <c r="A208" s="1864">
        <v>46045</v>
      </c>
      <c r="B208" s="1044" t="s">
        <v>1218</v>
      </c>
      <c r="C208" s="1045" t="s">
        <v>98</v>
      </c>
      <c r="D208" s="1046">
        <v>4500191377</v>
      </c>
      <c r="E208" s="1047">
        <v>6260682007</v>
      </c>
      <c r="F208" s="1046" t="s">
        <v>3524</v>
      </c>
      <c r="G208" s="1654" t="s">
        <v>2895</v>
      </c>
      <c r="H208" s="1048" t="s">
        <v>2895</v>
      </c>
      <c r="I208" s="1066" t="s">
        <v>2926</v>
      </c>
      <c r="J208" s="1067">
        <v>39408</v>
      </c>
      <c r="K208" s="1270">
        <v>0</v>
      </c>
      <c r="L208" s="1270">
        <v>24</v>
      </c>
      <c r="M208" s="1270">
        <f t="shared" si="116"/>
        <v>1642</v>
      </c>
      <c r="N208" s="1284">
        <v>46106</v>
      </c>
      <c r="O208" s="1284">
        <v>46104</v>
      </c>
      <c r="P208" s="1285" t="s">
        <v>3520</v>
      </c>
      <c r="Q208" s="1320"/>
      <c r="R208" s="1320"/>
      <c r="S208" s="1320"/>
      <c r="T208" s="1330"/>
      <c r="U208" s="2523" t="s">
        <v>111</v>
      </c>
      <c r="V208" s="2067" t="s">
        <v>3364</v>
      </c>
      <c r="W208" s="2068" t="s">
        <v>88</v>
      </c>
      <c r="X208" s="2067" t="s">
        <v>88</v>
      </c>
      <c r="Y208" s="1323"/>
      <c r="Z208" s="1323"/>
      <c r="AA208" s="1371" t="s">
        <v>3210</v>
      </c>
      <c r="AB208" s="1372" t="s">
        <v>3474</v>
      </c>
      <c r="AC208" s="2132">
        <v>0.6047</v>
      </c>
      <c r="AD208" s="1941">
        <f t="shared" si="115"/>
        <v>23830.0176</v>
      </c>
      <c r="AE208" s="1369"/>
      <c r="AF208" s="1376" t="s">
        <v>81</v>
      </c>
      <c r="AG208" s="1376"/>
      <c r="AH208" s="2096">
        <f t="shared" si="106"/>
        <v>39408</v>
      </c>
      <c r="AI208" s="2096"/>
      <c r="AJ208" s="2096"/>
      <c r="AK208" s="2096">
        <f t="shared" si="107"/>
        <v>1642</v>
      </c>
      <c r="AL208" s="2096"/>
      <c r="AM208" s="2096"/>
      <c r="AN208" s="2096"/>
      <c r="AO208" s="2096" t="s">
        <v>63</v>
      </c>
      <c r="AP208" s="2096">
        <f t="shared" si="108"/>
        <v>39408</v>
      </c>
      <c r="AQ208" s="1405"/>
      <c r="AR208" s="1435">
        <f t="shared" si="109"/>
        <v>6568</v>
      </c>
      <c r="AS208" s="1435">
        <f t="shared" si="110"/>
        <v>6568</v>
      </c>
      <c r="AT208" s="1435">
        <f t="shared" si="111"/>
        <v>6568</v>
      </c>
      <c r="AU208" s="1435">
        <f t="shared" si="112"/>
        <v>6568</v>
      </c>
      <c r="AV208" s="1435">
        <f t="shared" si="113"/>
        <v>6568</v>
      </c>
      <c r="AW208" s="1435">
        <f t="shared" si="114"/>
        <v>6568</v>
      </c>
      <c r="AX208" s="1435"/>
      <c r="AY208" s="1435">
        <f t="shared" si="92"/>
        <v>6294.33333333333</v>
      </c>
      <c r="AZ208" s="1435">
        <f t="shared" si="93"/>
        <v>273.666666666667</v>
      </c>
      <c r="BA208" s="1194"/>
      <c r="BB208" s="1195"/>
      <c r="BC208" s="1196"/>
      <c r="BD208" s="1196"/>
      <c r="BE208" s="1196"/>
      <c r="BF208" s="1196"/>
      <c r="BG208" s="1196"/>
      <c r="BH208" s="1196"/>
      <c r="BI208" s="1196"/>
      <c r="BJ208" s="1196"/>
      <c r="BK208" s="1196"/>
      <c r="BL208" s="1196"/>
      <c r="BM208" s="1196"/>
      <c r="BN208" s="1196"/>
      <c r="BO208" s="1196"/>
      <c r="BP208" s="1196"/>
      <c r="BQ208" s="1196"/>
      <c r="BR208" s="1196"/>
      <c r="BS208" s="1196"/>
      <c r="BT208" s="1196"/>
      <c r="BU208" s="1196"/>
      <c r="BV208" s="1196"/>
      <c r="BW208" s="1196"/>
      <c r="BX208" s="1196"/>
      <c r="BY208" s="1196"/>
      <c r="BZ208" s="1196"/>
      <c r="CA208" s="1196"/>
      <c r="CB208" s="1196"/>
      <c r="CC208" s="1196"/>
      <c r="CD208" s="1196"/>
      <c r="CE208" s="1196"/>
      <c r="CF208" s="1196"/>
      <c r="CG208" s="1196"/>
      <c r="CH208" s="1196"/>
      <c r="CI208" s="1196"/>
      <c r="CJ208" s="1196"/>
      <c r="CK208" s="1196"/>
      <c r="CL208" s="1196"/>
      <c r="CM208" s="1196"/>
      <c r="CN208" s="1196"/>
      <c r="CO208" s="1196"/>
      <c r="CP208" s="1196"/>
      <c r="CQ208" s="1196"/>
      <c r="CR208" s="1196"/>
      <c r="CS208" s="1196"/>
      <c r="CT208" s="1196"/>
      <c r="CU208" s="1196"/>
      <c r="CV208" s="1196"/>
      <c r="CW208" s="1196"/>
      <c r="CX208" s="1196"/>
      <c r="CY208" s="1196"/>
      <c r="CZ208" s="1196"/>
      <c r="DA208" s="1196"/>
      <c r="DB208" s="1196"/>
      <c r="DC208" s="1196"/>
      <c r="DD208" s="1196"/>
      <c r="DE208" s="1196"/>
      <c r="DF208" s="1196"/>
      <c r="DG208" s="1196"/>
      <c r="DH208" s="1196"/>
      <c r="DI208" s="1196"/>
      <c r="DJ208" s="1196"/>
      <c r="DK208" s="1196"/>
      <c r="DL208" s="1196"/>
      <c r="DM208" s="1196"/>
      <c r="DN208" s="1196"/>
      <c r="DO208" s="1196"/>
      <c r="DP208" s="1196"/>
      <c r="DQ208" s="1196"/>
      <c r="DR208" s="1196"/>
      <c r="DS208" s="1196"/>
      <c r="DT208" s="1196"/>
      <c r="DU208" s="1196"/>
      <c r="DV208" s="1196"/>
      <c r="DW208" s="1196"/>
      <c r="DX208" s="1196"/>
      <c r="DY208" s="1196"/>
      <c r="DZ208" s="1196"/>
      <c r="EA208" s="1196"/>
      <c r="EB208" s="1196"/>
      <c r="EC208" s="1196"/>
      <c r="ED208" s="1196"/>
      <c r="EE208" s="1196"/>
      <c r="EF208" s="1196"/>
      <c r="EG208" s="1196"/>
      <c r="EH208" s="1196"/>
      <c r="EI208" s="1196"/>
      <c r="EJ208" s="1196"/>
      <c r="EK208" s="1196"/>
      <c r="EL208" s="1196"/>
      <c r="EM208" s="1196"/>
      <c r="EN208" s="1196"/>
      <c r="EO208" s="1196"/>
      <c r="EP208" s="1196"/>
      <c r="EQ208" s="1196"/>
      <c r="ER208" s="1196"/>
      <c r="ES208" s="1196"/>
      <c r="ET208" s="1196"/>
      <c r="EU208" s="1196"/>
      <c r="EV208" s="1196"/>
      <c r="EW208" s="1196"/>
      <c r="EX208" s="1196"/>
      <c r="EY208" s="1196"/>
      <c r="EZ208" s="1196"/>
      <c r="FA208" s="1196"/>
      <c r="FB208" s="1196"/>
      <c r="FC208" s="1196"/>
      <c r="FD208" s="1196"/>
      <c r="FE208" s="1196"/>
      <c r="FF208" s="1196"/>
      <c r="FG208" s="1196"/>
      <c r="FH208" s="1196"/>
      <c r="FI208" s="1196"/>
      <c r="FJ208" s="1196"/>
      <c r="FK208" s="1196"/>
      <c r="FL208" s="1196"/>
      <c r="FM208" s="1196"/>
      <c r="FN208" s="1196"/>
      <c r="FO208" s="1196"/>
      <c r="FP208" s="1196"/>
      <c r="FQ208" s="1196"/>
      <c r="FR208" s="1196"/>
      <c r="FS208" s="1196"/>
      <c r="FT208" s="1196"/>
      <c r="FU208" s="1196"/>
      <c r="FV208" s="1196"/>
      <c r="FW208" s="1196"/>
      <c r="FX208" s="1196"/>
      <c r="FY208" s="1196"/>
      <c r="FZ208" s="1196"/>
      <c r="GA208" s="1196"/>
      <c r="GB208" s="1196"/>
      <c r="GC208" s="1196"/>
      <c r="GD208" s="1196"/>
      <c r="GE208" s="1196"/>
      <c r="GF208" s="1196"/>
      <c r="GG208" s="1196"/>
      <c r="GH208" s="1196"/>
      <c r="GI208" s="1196"/>
      <c r="GJ208" s="1196"/>
      <c r="GK208" s="1196"/>
      <c r="GL208" s="1196"/>
      <c r="GM208" s="1196"/>
      <c r="GN208" s="1196"/>
      <c r="GO208" s="1196"/>
      <c r="GP208" s="1196"/>
      <c r="GQ208" s="1196"/>
      <c r="GR208" s="1196"/>
      <c r="GS208" s="1196"/>
      <c r="GT208" s="1196"/>
      <c r="GU208" s="1196"/>
      <c r="GV208" s="1196"/>
      <c r="GW208" s="1196"/>
      <c r="GX208" s="1196"/>
      <c r="GY208" s="1196"/>
      <c r="GZ208" s="1196"/>
      <c r="HA208" s="1196"/>
      <c r="HB208" s="1196"/>
      <c r="HC208" s="1196"/>
      <c r="HD208" s="1196"/>
      <c r="HE208" s="1196"/>
      <c r="HF208" s="1196"/>
      <c r="HG208" s="1196"/>
      <c r="HH208" s="1196"/>
      <c r="HI208" s="1196"/>
      <c r="HJ208" s="1196"/>
      <c r="HK208" s="1196"/>
      <c r="HL208" s="1196"/>
      <c r="HM208" s="1196"/>
      <c r="HN208" s="1196"/>
      <c r="HO208" s="1196"/>
      <c r="HP208" s="1196"/>
      <c r="HQ208" s="1196"/>
      <c r="HR208" s="1196"/>
      <c r="HS208" s="1196"/>
      <c r="HT208" s="1196"/>
      <c r="HU208" s="1196"/>
      <c r="HV208" s="1196"/>
      <c r="HW208" s="1196"/>
      <c r="HX208" s="1196"/>
      <c r="HY208" s="1196"/>
      <c r="HZ208" s="1196"/>
      <c r="IA208" s="1196"/>
      <c r="IB208" s="1196"/>
      <c r="IC208" s="1196"/>
      <c r="ID208" s="1196"/>
      <c r="IE208" s="1196"/>
      <c r="IF208" s="1196"/>
      <c r="IG208" s="1196"/>
      <c r="IH208" s="1196"/>
      <c r="II208" s="1196"/>
      <c r="IJ208" s="1196"/>
      <c r="IK208" s="1196"/>
      <c r="IL208" s="1196"/>
      <c r="IM208" s="1196"/>
      <c r="IN208" s="1196"/>
      <c r="IO208" s="1196"/>
      <c r="IP208" s="1196"/>
      <c r="IQ208" s="1196"/>
      <c r="IR208" s="1196"/>
      <c r="IS208" s="1196"/>
      <c r="IT208" s="1196"/>
      <c r="IU208" s="1196"/>
      <c r="IV208" s="1196"/>
      <c r="IW208" s="1196"/>
      <c r="IX208" s="1196"/>
      <c r="IY208" s="1196"/>
      <c r="IZ208" s="1196"/>
      <c r="JA208" s="1196"/>
      <c r="JB208" s="1196"/>
      <c r="JC208" s="1196"/>
      <c r="JD208" s="1196"/>
      <c r="JE208" s="1196"/>
      <c r="JF208" s="1196"/>
      <c r="JG208" s="1196"/>
      <c r="JH208" s="1196"/>
      <c r="JI208" s="1196"/>
      <c r="JJ208" s="1196"/>
      <c r="JK208" s="1196"/>
      <c r="JL208" s="1196"/>
      <c r="JM208" s="1196"/>
      <c r="JN208" s="1196"/>
      <c r="JO208" s="1196"/>
      <c r="JP208" s="1196"/>
      <c r="JQ208" s="1196"/>
      <c r="JR208" s="1196"/>
      <c r="JS208" s="1196"/>
      <c r="JT208" s="1196"/>
      <c r="JU208" s="1196"/>
      <c r="JV208" s="1196"/>
      <c r="JW208" s="1196"/>
      <c r="JX208" s="1196"/>
      <c r="JY208" s="1196"/>
      <c r="JZ208" s="1196"/>
      <c r="KA208" s="1196"/>
      <c r="KB208" s="1196"/>
      <c r="KC208" s="1196"/>
      <c r="KD208" s="1196"/>
      <c r="KE208" s="1196"/>
      <c r="KF208" s="1196"/>
      <c r="KG208" s="1196"/>
      <c r="KH208" s="1196"/>
      <c r="KI208" s="1196"/>
      <c r="KJ208" s="1196"/>
      <c r="KK208" s="1196"/>
      <c r="KL208" s="1196"/>
      <c r="KM208" s="1196"/>
      <c r="KN208" s="1196"/>
      <c r="KO208" s="1196"/>
      <c r="KP208" s="1196"/>
      <c r="KQ208" s="1196"/>
      <c r="KR208" s="1196"/>
      <c r="KS208" s="1196"/>
      <c r="KT208" s="1196"/>
      <c r="KU208" s="1196"/>
      <c r="KV208" s="1196"/>
      <c r="KW208" s="1196"/>
      <c r="KX208" s="1196"/>
      <c r="KY208" s="1196"/>
      <c r="KZ208" s="1196"/>
      <c r="LA208" s="1196"/>
      <c r="LB208" s="1196"/>
      <c r="LC208" s="1196"/>
      <c r="LD208" s="1196"/>
      <c r="LE208" s="1196"/>
      <c r="LF208" s="1196"/>
      <c r="LG208" s="1196"/>
      <c r="LH208" s="1196"/>
      <c r="LI208" s="1201"/>
      <c r="LJ208" s="1201"/>
      <c r="LK208" s="1201"/>
      <c r="LL208" s="1201"/>
      <c r="LM208" s="1201"/>
      <c r="LN208" s="1201"/>
      <c r="LO208" s="1201"/>
      <c r="LP208" s="2407"/>
    </row>
    <row r="209" s="1015" customFormat="1" ht="47" customHeight="1" spans="1:320">
      <c r="A209" s="1231">
        <v>46050</v>
      </c>
      <c r="B209" s="1232" t="s">
        <v>3024</v>
      </c>
      <c r="C209" s="1233" t="s">
        <v>98</v>
      </c>
      <c r="D209" s="1234">
        <v>4500192425</v>
      </c>
      <c r="E209" s="1235" t="s">
        <v>3525</v>
      </c>
      <c r="F209" s="1234" t="s">
        <v>3526</v>
      </c>
      <c r="G209" s="1048" t="s">
        <v>2831</v>
      </c>
      <c r="H209" s="1236" t="s">
        <v>2831</v>
      </c>
      <c r="I209" s="1887" t="s">
        <v>2970</v>
      </c>
      <c r="J209" s="1277">
        <v>960</v>
      </c>
      <c r="K209" s="1068">
        <v>0</v>
      </c>
      <c r="L209" s="1068">
        <v>96</v>
      </c>
      <c r="M209" s="1068">
        <f t="shared" si="116"/>
        <v>10</v>
      </c>
      <c r="N209" s="1069">
        <v>46106</v>
      </c>
      <c r="O209" s="1069">
        <v>46104</v>
      </c>
      <c r="P209" s="1070"/>
      <c r="Q209" s="1096"/>
      <c r="R209" s="1096"/>
      <c r="S209" s="1096"/>
      <c r="T209" s="1314"/>
      <c r="U209" s="2523" t="s">
        <v>111</v>
      </c>
      <c r="V209" s="2073" t="s">
        <v>1555</v>
      </c>
      <c r="W209" s="2074" t="s">
        <v>88</v>
      </c>
      <c r="X209" s="2073" t="s">
        <v>88</v>
      </c>
      <c r="Y209" s="1099"/>
      <c r="Z209" s="1099"/>
      <c r="AA209" s="1126" t="s">
        <v>3527</v>
      </c>
      <c r="AB209" s="1127" t="s">
        <v>666</v>
      </c>
      <c r="AC209" s="1383">
        <v>0.6022</v>
      </c>
      <c r="AD209" s="1936">
        <f t="shared" si="115"/>
        <v>578.112</v>
      </c>
      <c r="AE209" s="1130"/>
      <c r="AF209" s="1131" t="s">
        <v>81</v>
      </c>
      <c r="AG209" s="1131"/>
      <c r="AH209" s="1406">
        <f t="shared" si="106"/>
        <v>960</v>
      </c>
      <c r="AI209" s="1406"/>
      <c r="AJ209" s="1406"/>
      <c r="AK209" s="1406">
        <f t="shared" si="107"/>
        <v>40</v>
      </c>
      <c r="AL209" s="1406"/>
      <c r="AM209" s="1406"/>
      <c r="AN209" s="1406"/>
      <c r="AO209" s="1406" t="s">
        <v>63</v>
      </c>
      <c r="AP209" s="1406">
        <f t="shared" si="108"/>
        <v>960</v>
      </c>
      <c r="AQ209" s="1152"/>
      <c r="AR209" s="1178">
        <f t="shared" si="109"/>
        <v>160</v>
      </c>
      <c r="AS209" s="1178">
        <f t="shared" si="110"/>
        <v>160</v>
      </c>
      <c r="AT209" s="1178">
        <f t="shared" si="111"/>
        <v>160</v>
      </c>
      <c r="AU209" s="1178">
        <f t="shared" si="112"/>
        <v>160</v>
      </c>
      <c r="AV209" s="1178">
        <f t="shared" si="113"/>
        <v>160</v>
      </c>
      <c r="AW209" s="1178">
        <f t="shared" si="114"/>
        <v>160</v>
      </c>
      <c r="AX209" s="1178"/>
      <c r="AY209" s="1178">
        <f t="shared" si="92"/>
        <v>153.333333333333</v>
      </c>
      <c r="AZ209" s="1178">
        <f t="shared" si="93"/>
        <v>6.66666666666667</v>
      </c>
      <c r="BA209" s="1298"/>
      <c r="BB209" s="1458"/>
      <c r="BC209" s="1459"/>
      <c r="BD209" s="1459"/>
      <c r="BE209" s="1459"/>
      <c r="BF209" s="1459"/>
      <c r="BG209" s="1459"/>
      <c r="BH209" s="1459"/>
      <c r="BI209" s="1459"/>
      <c r="BJ209" s="1459"/>
      <c r="BK209" s="1459"/>
      <c r="BL209" s="1459"/>
      <c r="BM209" s="1459"/>
      <c r="BN209" s="1459"/>
      <c r="BO209" s="1459"/>
      <c r="BP209" s="1459"/>
      <c r="BQ209" s="1459"/>
      <c r="BR209" s="1459"/>
      <c r="BS209" s="1459"/>
      <c r="BT209" s="1459"/>
      <c r="BU209" s="1459"/>
      <c r="BV209" s="1459"/>
      <c r="BW209" s="1459"/>
      <c r="BX209" s="1459"/>
      <c r="BY209" s="1459"/>
      <c r="BZ209" s="1459"/>
      <c r="CA209" s="1459"/>
      <c r="CB209" s="1459"/>
      <c r="CC209" s="1459"/>
      <c r="CD209" s="1459"/>
      <c r="CE209" s="1459"/>
      <c r="CF209" s="1459"/>
      <c r="CG209" s="1459"/>
      <c r="CH209" s="1459"/>
      <c r="CI209" s="1459"/>
      <c r="CJ209" s="1459"/>
      <c r="CK209" s="1459"/>
      <c r="CL209" s="1459"/>
      <c r="CM209" s="1459"/>
      <c r="CN209" s="1459"/>
      <c r="CO209" s="1459"/>
      <c r="CP209" s="1459"/>
      <c r="CQ209" s="1459"/>
      <c r="CR209" s="1459"/>
      <c r="CS209" s="1459"/>
      <c r="CT209" s="1459"/>
      <c r="CU209" s="1459"/>
      <c r="CV209" s="1459"/>
      <c r="CW209" s="1459"/>
      <c r="CX209" s="1459"/>
      <c r="CY209" s="1459"/>
      <c r="CZ209" s="1459"/>
      <c r="DA209" s="1459"/>
      <c r="DB209" s="1459"/>
      <c r="DC209" s="1459"/>
      <c r="DD209" s="1459"/>
      <c r="DE209" s="1459"/>
      <c r="DF209" s="1459"/>
      <c r="DG209" s="1459"/>
      <c r="DH209" s="1459"/>
      <c r="DI209" s="1459"/>
      <c r="DJ209" s="1459"/>
      <c r="DK209" s="1459"/>
      <c r="DL209" s="1459"/>
      <c r="DM209" s="1459"/>
      <c r="DN209" s="1459"/>
      <c r="DO209" s="1459"/>
      <c r="DP209" s="1459"/>
      <c r="DQ209" s="1459"/>
      <c r="DR209" s="1459"/>
      <c r="DS209" s="1459"/>
      <c r="DT209" s="1459"/>
      <c r="DU209" s="1459"/>
      <c r="DV209" s="1459"/>
      <c r="DW209" s="1459"/>
      <c r="DX209" s="1459"/>
      <c r="DY209" s="1459"/>
      <c r="DZ209" s="1459"/>
      <c r="EA209" s="1459"/>
      <c r="EB209" s="1459"/>
      <c r="EC209" s="1459"/>
      <c r="ED209" s="1459"/>
      <c r="EE209" s="1459"/>
      <c r="EF209" s="1459"/>
      <c r="EG209" s="1459"/>
      <c r="EH209" s="1459"/>
      <c r="EI209" s="1459"/>
      <c r="EJ209" s="1459"/>
      <c r="EK209" s="1459"/>
      <c r="EL209" s="1459"/>
      <c r="EM209" s="1459"/>
      <c r="EN209" s="1459"/>
      <c r="EO209" s="1459"/>
      <c r="EP209" s="1459"/>
      <c r="EQ209" s="1459"/>
      <c r="ER209" s="1459"/>
      <c r="ES209" s="1459"/>
      <c r="ET209" s="1459"/>
      <c r="EU209" s="1459"/>
      <c r="EV209" s="1459"/>
      <c r="EW209" s="1459"/>
      <c r="EX209" s="1459"/>
      <c r="EY209" s="1459"/>
      <c r="EZ209" s="1459"/>
      <c r="FA209" s="1459"/>
      <c r="FB209" s="1459"/>
      <c r="FC209" s="1459"/>
      <c r="FD209" s="1459"/>
      <c r="FE209" s="1459"/>
      <c r="FF209" s="1459"/>
      <c r="FG209" s="1459"/>
      <c r="FH209" s="1459"/>
      <c r="FI209" s="1459"/>
      <c r="FJ209" s="1459"/>
      <c r="FK209" s="1459"/>
      <c r="FL209" s="1459"/>
      <c r="FM209" s="1459"/>
      <c r="FN209" s="1459"/>
      <c r="FO209" s="1459"/>
      <c r="FP209" s="1459"/>
      <c r="FQ209" s="1459"/>
      <c r="FR209" s="1459"/>
      <c r="FS209" s="1459"/>
      <c r="FT209" s="1459"/>
      <c r="FU209" s="1459"/>
      <c r="FV209" s="1459"/>
      <c r="FW209" s="1459"/>
      <c r="FX209" s="1459"/>
      <c r="FY209" s="1459"/>
      <c r="FZ209" s="1459"/>
      <c r="GA209" s="1459"/>
      <c r="GB209" s="1459"/>
      <c r="GC209" s="1459"/>
      <c r="GD209" s="1459"/>
      <c r="GE209" s="1459"/>
      <c r="GF209" s="1459"/>
      <c r="GG209" s="1459"/>
      <c r="GH209" s="1459"/>
      <c r="GI209" s="1459"/>
      <c r="GJ209" s="1459"/>
      <c r="GK209" s="1459"/>
      <c r="GL209" s="1459"/>
      <c r="GM209" s="1459"/>
      <c r="GN209" s="1459"/>
      <c r="GO209" s="1459"/>
      <c r="GP209" s="1459"/>
      <c r="GQ209" s="1459"/>
      <c r="GR209" s="1459"/>
      <c r="GS209" s="1459"/>
      <c r="GT209" s="1459"/>
      <c r="GU209" s="1459"/>
      <c r="GV209" s="1459"/>
      <c r="GW209" s="1459"/>
      <c r="GX209" s="1459"/>
      <c r="GY209" s="1459"/>
      <c r="GZ209" s="1459"/>
      <c r="HA209" s="1459"/>
      <c r="HB209" s="1459"/>
      <c r="HC209" s="1459"/>
      <c r="HD209" s="1459"/>
      <c r="HE209" s="1459"/>
      <c r="HF209" s="1459"/>
      <c r="HG209" s="1459"/>
      <c r="HH209" s="1459"/>
      <c r="HI209" s="1459"/>
      <c r="HJ209" s="1459"/>
      <c r="HK209" s="1459"/>
      <c r="HL209" s="1459"/>
      <c r="HM209" s="1459"/>
      <c r="HN209" s="1459"/>
      <c r="HO209" s="1459"/>
      <c r="HP209" s="1459"/>
      <c r="HQ209" s="1459"/>
      <c r="HR209" s="1459"/>
      <c r="HS209" s="1459"/>
      <c r="HT209" s="1459"/>
      <c r="HU209" s="1459"/>
      <c r="HV209" s="1459"/>
      <c r="HW209" s="1459"/>
      <c r="HX209" s="1459"/>
      <c r="HY209" s="1459"/>
      <c r="HZ209" s="1459"/>
      <c r="IA209" s="1459"/>
      <c r="IB209" s="1459"/>
      <c r="IC209" s="1459"/>
      <c r="ID209" s="1459"/>
      <c r="IE209" s="1459"/>
      <c r="IF209" s="1459"/>
      <c r="IG209" s="1459"/>
      <c r="IH209" s="1459"/>
      <c r="II209" s="1459"/>
      <c r="IJ209" s="1459"/>
      <c r="IK209" s="1459"/>
      <c r="IL209" s="1459"/>
      <c r="IM209" s="1459"/>
      <c r="IN209" s="1459"/>
      <c r="IO209" s="1459"/>
      <c r="IP209" s="1459"/>
      <c r="IQ209" s="1459"/>
      <c r="IR209" s="1459"/>
      <c r="IS209" s="1459"/>
      <c r="IT209" s="1459"/>
      <c r="IU209" s="1459"/>
      <c r="IV209" s="1459"/>
      <c r="IW209" s="1459"/>
      <c r="IX209" s="1459"/>
      <c r="IY209" s="1459"/>
      <c r="IZ209" s="1459"/>
      <c r="JA209" s="1459"/>
      <c r="JB209" s="1459"/>
      <c r="JC209" s="1459"/>
      <c r="JD209" s="1459"/>
      <c r="JE209" s="1459"/>
      <c r="JF209" s="1459"/>
      <c r="JG209" s="1459"/>
      <c r="JH209" s="1459"/>
      <c r="JI209" s="1459"/>
      <c r="JJ209" s="1459"/>
      <c r="JK209" s="1459"/>
      <c r="JL209" s="1459"/>
      <c r="JM209" s="1459"/>
      <c r="JN209" s="1459"/>
      <c r="JO209" s="1459"/>
      <c r="JP209" s="1459"/>
      <c r="JQ209" s="1459"/>
      <c r="JR209" s="1459"/>
      <c r="JS209" s="1459"/>
      <c r="JT209" s="1459"/>
      <c r="JU209" s="1459"/>
      <c r="JV209" s="1459"/>
      <c r="JW209" s="1459"/>
      <c r="JX209" s="1459"/>
      <c r="JY209" s="1459"/>
      <c r="JZ209" s="1459"/>
      <c r="KA209" s="1459"/>
      <c r="KB209" s="1459"/>
      <c r="KC209" s="1459"/>
      <c r="KD209" s="1459"/>
      <c r="KE209" s="1459"/>
      <c r="KF209" s="1459"/>
      <c r="KG209" s="1459"/>
      <c r="KH209" s="1459"/>
      <c r="KI209" s="1459"/>
      <c r="KJ209" s="1459"/>
      <c r="KK209" s="1459"/>
      <c r="KL209" s="1459"/>
      <c r="KM209" s="1459"/>
      <c r="KN209" s="1459"/>
      <c r="KO209" s="1459"/>
      <c r="KP209" s="1459"/>
      <c r="KQ209" s="1459"/>
      <c r="KR209" s="1459"/>
      <c r="KS209" s="1459"/>
      <c r="KT209" s="1459"/>
      <c r="KU209" s="1459"/>
      <c r="KV209" s="1459"/>
      <c r="KW209" s="1459"/>
      <c r="KX209" s="1459"/>
      <c r="KY209" s="1459"/>
      <c r="KZ209" s="1459"/>
      <c r="LA209" s="1459"/>
      <c r="LB209" s="1459"/>
      <c r="LC209" s="1459"/>
      <c r="LD209" s="1459"/>
      <c r="LE209" s="1459"/>
      <c r="LF209" s="1459"/>
      <c r="LG209" s="1459"/>
      <c r="LH209" s="1459"/>
    </row>
    <row r="210" s="2245" customFormat="1" ht="47" customHeight="1" spans="1:320">
      <c r="A210" s="1243">
        <v>46045</v>
      </c>
      <c r="B210" s="1238" t="s">
        <v>283</v>
      </c>
      <c r="C210" s="1239" t="s">
        <v>98</v>
      </c>
      <c r="D210" s="1240">
        <v>4500192183</v>
      </c>
      <c r="E210" s="1241" t="s">
        <v>3528</v>
      </c>
      <c r="F210" s="1240" t="s">
        <v>3529</v>
      </c>
      <c r="G210" s="2497" t="s">
        <v>2895</v>
      </c>
      <c r="H210" s="1242" t="s">
        <v>2895</v>
      </c>
      <c r="I210" s="1889" t="s">
        <v>2926</v>
      </c>
      <c r="J210" s="1279">
        <v>18600</v>
      </c>
      <c r="K210" s="1280">
        <v>0</v>
      </c>
      <c r="L210" s="1280">
        <v>24</v>
      </c>
      <c r="M210" s="1280">
        <f t="shared" si="116"/>
        <v>775</v>
      </c>
      <c r="N210" s="1281">
        <v>46107</v>
      </c>
      <c r="O210" s="1281">
        <v>46105</v>
      </c>
      <c r="P210" s="1282"/>
      <c r="Q210" s="1315"/>
      <c r="R210" s="1315"/>
      <c r="S210" s="1315"/>
      <c r="T210" s="1913"/>
      <c r="U210" s="1913" t="s">
        <v>111</v>
      </c>
      <c r="V210" s="1317">
        <v>46053</v>
      </c>
      <c r="W210" s="1318" t="s">
        <v>287</v>
      </c>
      <c r="X210" s="1317" t="s">
        <v>88</v>
      </c>
      <c r="Y210" s="1318"/>
      <c r="Z210" s="1318"/>
      <c r="AA210" s="1365" t="s">
        <v>3280</v>
      </c>
      <c r="AB210" s="1366" t="s">
        <v>289</v>
      </c>
      <c r="AC210" s="2371">
        <v>0.6007</v>
      </c>
      <c r="AD210" s="2372">
        <f t="shared" si="115"/>
        <v>11173.02</v>
      </c>
      <c r="AE210" s="1369"/>
      <c r="AF210" s="1376" t="s">
        <v>81</v>
      </c>
      <c r="AG210" s="1943">
        <v>6</v>
      </c>
      <c r="AH210" s="1944">
        <f t="shared" si="106"/>
        <v>18600</v>
      </c>
      <c r="AI210" s="1404"/>
      <c r="AJ210" s="1404"/>
      <c r="AK210" s="1944">
        <f t="shared" si="107"/>
        <v>775</v>
      </c>
      <c r="AL210" s="1404"/>
      <c r="AM210" s="1404"/>
      <c r="AN210" s="1404"/>
      <c r="AO210" s="1944" t="s">
        <v>63</v>
      </c>
      <c r="AP210" s="1944">
        <f t="shared" si="108"/>
        <v>18600</v>
      </c>
      <c r="AQ210" s="1404"/>
      <c r="AR210" s="1432">
        <f t="shared" si="109"/>
        <v>3100</v>
      </c>
      <c r="AS210" s="1432">
        <f t="shared" si="110"/>
        <v>3100</v>
      </c>
      <c r="AT210" s="1432">
        <f t="shared" si="111"/>
        <v>3100</v>
      </c>
      <c r="AU210" s="1432">
        <f t="shared" si="112"/>
        <v>3100</v>
      </c>
      <c r="AV210" s="1432">
        <f t="shared" si="113"/>
        <v>3100</v>
      </c>
      <c r="AW210" s="1432">
        <f t="shared" si="114"/>
        <v>3100</v>
      </c>
      <c r="AX210" s="1432"/>
      <c r="AY210" s="1432">
        <f t="shared" si="92"/>
        <v>2970.83333333333</v>
      </c>
      <c r="AZ210" s="1432">
        <f t="shared" si="93"/>
        <v>129.166666666667</v>
      </c>
      <c r="BA210" s="2559"/>
      <c r="BB210" s="2560"/>
      <c r="BC210" s="2561"/>
      <c r="BD210" s="2561"/>
      <c r="BE210" s="2561"/>
      <c r="BF210" s="2561"/>
      <c r="BG210" s="2561"/>
      <c r="BH210" s="2561"/>
      <c r="BI210" s="2561"/>
      <c r="BJ210" s="2561"/>
      <c r="BK210" s="2561"/>
      <c r="BL210" s="2561"/>
      <c r="BM210" s="2561"/>
      <c r="BN210" s="2561"/>
      <c r="BO210" s="2561"/>
      <c r="BP210" s="2561"/>
      <c r="BQ210" s="2561"/>
      <c r="BR210" s="2561"/>
      <c r="BS210" s="2561"/>
      <c r="BT210" s="2561"/>
      <c r="BU210" s="2561"/>
      <c r="BV210" s="2561"/>
      <c r="BW210" s="2561"/>
      <c r="BX210" s="2561"/>
      <c r="BY210" s="2561"/>
      <c r="BZ210" s="2561"/>
      <c r="CA210" s="2561"/>
      <c r="CB210" s="2561"/>
      <c r="CC210" s="2561"/>
      <c r="CD210" s="2561"/>
      <c r="CE210" s="2561"/>
      <c r="CF210" s="2561"/>
      <c r="CG210" s="2561"/>
      <c r="CH210" s="2561"/>
      <c r="CI210" s="2561"/>
      <c r="CJ210" s="2561"/>
      <c r="CK210" s="2561"/>
      <c r="CL210" s="2561"/>
      <c r="CM210" s="2561"/>
      <c r="CN210" s="2561"/>
      <c r="CO210" s="2561"/>
      <c r="CP210" s="2561"/>
      <c r="CQ210" s="2561"/>
      <c r="CR210" s="2561"/>
      <c r="CS210" s="2561"/>
      <c r="CT210" s="2561"/>
      <c r="CU210" s="2561"/>
      <c r="CV210" s="2561"/>
      <c r="CW210" s="2561"/>
      <c r="CX210" s="2561"/>
      <c r="CY210" s="2561"/>
      <c r="CZ210" s="2561"/>
      <c r="DA210" s="2561"/>
      <c r="DB210" s="2561"/>
      <c r="DC210" s="2561"/>
      <c r="DD210" s="2561"/>
      <c r="DE210" s="2561"/>
      <c r="DF210" s="2561"/>
      <c r="DG210" s="2561"/>
      <c r="DH210" s="2561"/>
      <c r="DI210" s="2561"/>
      <c r="DJ210" s="2561"/>
      <c r="DK210" s="2561"/>
      <c r="DL210" s="2561"/>
      <c r="DM210" s="2561"/>
      <c r="DN210" s="2561"/>
      <c r="DO210" s="2561"/>
      <c r="DP210" s="2561"/>
      <c r="DQ210" s="2561"/>
      <c r="DR210" s="2561"/>
      <c r="DS210" s="2561"/>
      <c r="DT210" s="2561"/>
      <c r="DU210" s="2561"/>
      <c r="DV210" s="2561"/>
      <c r="DW210" s="2561"/>
      <c r="DX210" s="2561"/>
      <c r="DY210" s="2561"/>
      <c r="DZ210" s="2561"/>
      <c r="EA210" s="2561"/>
      <c r="EB210" s="2561"/>
      <c r="EC210" s="2561"/>
      <c r="ED210" s="2561"/>
      <c r="EE210" s="2561"/>
      <c r="EF210" s="2561"/>
      <c r="EG210" s="2561"/>
      <c r="EH210" s="2561"/>
      <c r="EI210" s="2561"/>
      <c r="EJ210" s="2561"/>
      <c r="EK210" s="2561"/>
      <c r="EL210" s="2561"/>
      <c r="EM210" s="2561"/>
      <c r="EN210" s="2561"/>
      <c r="EO210" s="2561"/>
      <c r="EP210" s="2561"/>
      <c r="EQ210" s="2561"/>
      <c r="ER210" s="2561"/>
      <c r="ES210" s="2561"/>
      <c r="ET210" s="2561"/>
      <c r="EU210" s="2561"/>
      <c r="EV210" s="2561"/>
      <c r="EW210" s="2561"/>
      <c r="EX210" s="2561"/>
      <c r="EY210" s="2561"/>
      <c r="EZ210" s="2561"/>
      <c r="FA210" s="2561"/>
      <c r="FB210" s="2561"/>
      <c r="FC210" s="2561"/>
      <c r="FD210" s="2561"/>
      <c r="FE210" s="2561"/>
      <c r="FF210" s="2561"/>
      <c r="FG210" s="2561"/>
      <c r="FH210" s="2561"/>
      <c r="FI210" s="2561"/>
      <c r="FJ210" s="2561"/>
      <c r="FK210" s="2561"/>
      <c r="FL210" s="2561"/>
      <c r="FM210" s="2561"/>
      <c r="FN210" s="2561"/>
      <c r="FO210" s="2561"/>
      <c r="FP210" s="2561"/>
      <c r="FQ210" s="2561"/>
      <c r="FR210" s="2561"/>
      <c r="FS210" s="2561"/>
      <c r="FT210" s="2561"/>
      <c r="FU210" s="2561"/>
      <c r="FV210" s="2561"/>
      <c r="FW210" s="2561"/>
      <c r="FX210" s="2561"/>
      <c r="FY210" s="2561"/>
      <c r="FZ210" s="2561"/>
      <c r="GA210" s="2561"/>
      <c r="GB210" s="2561"/>
      <c r="GC210" s="2561"/>
      <c r="GD210" s="2561"/>
      <c r="GE210" s="2561"/>
      <c r="GF210" s="2561"/>
      <c r="GG210" s="2561"/>
      <c r="GH210" s="2561"/>
      <c r="GI210" s="2561"/>
      <c r="GJ210" s="2561"/>
      <c r="GK210" s="2561"/>
      <c r="GL210" s="2561"/>
      <c r="GM210" s="2561"/>
      <c r="GN210" s="2561"/>
      <c r="GO210" s="2561"/>
      <c r="GP210" s="2561"/>
      <c r="GQ210" s="2561"/>
      <c r="GR210" s="2561"/>
      <c r="GS210" s="2561"/>
      <c r="GT210" s="2561"/>
      <c r="GU210" s="2561"/>
      <c r="GV210" s="2561"/>
      <c r="GW210" s="2561"/>
      <c r="GX210" s="2561"/>
      <c r="GY210" s="2561"/>
      <c r="GZ210" s="2561"/>
      <c r="HA210" s="2561"/>
      <c r="HB210" s="2561"/>
      <c r="HC210" s="2561"/>
      <c r="HD210" s="2561"/>
      <c r="HE210" s="2561"/>
      <c r="HF210" s="2561"/>
      <c r="HG210" s="2561"/>
      <c r="HH210" s="2561"/>
      <c r="HI210" s="2561"/>
      <c r="HJ210" s="2561"/>
      <c r="HK210" s="2561"/>
      <c r="HL210" s="2561"/>
      <c r="HM210" s="2561"/>
      <c r="HN210" s="2561"/>
      <c r="HO210" s="2561"/>
      <c r="HP210" s="2561"/>
      <c r="HQ210" s="2561"/>
      <c r="HR210" s="2561"/>
      <c r="HS210" s="2561"/>
      <c r="HT210" s="2561"/>
      <c r="HU210" s="2561"/>
      <c r="HV210" s="2561"/>
      <c r="HW210" s="2561"/>
      <c r="HX210" s="2561"/>
      <c r="HY210" s="2561"/>
      <c r="HZ210" s="2561"/>
      <c r="IA210" s="2561"/>
      <c r="IB210" s="2561"/>
      <c r="IC210" s="2561"/>
      <c r="ID210" s="2561"/>
      <c r="IE210" s="2561"/>
      <c r="IF210" s="2561"/>
      <c r="IG210" s="2561"/>
      <c r="IH210" s="2561"/>
      <c r="II210" s="2561"/>
      <c r="IJ210" s="2561"/>
      <c r="IK210" s="2561"/>
      <c r="IL210" s="2561"/>
      <c r="IM210" s="2561"/>
      <c r="IN210" s="2561"/>
      <c r="IO210" s="2561"/>
      <c r="IP210" s="2561"/>
      <c r="IQ210" s="2561"/>
      <c r="IR210" s="2561"/>
      <c r="IS210" s="2561"/>
      <c r="IT210" s="2561"/>
      <c r="IU210" s="2561"/>
      <c r="IV210" s="2561"/>
      <c r="IW210" s="2561"/>
      <c r="IX210" s="2561"/>
      <c r="IY210" s="2561"/>
      <c r="IZ210" s="2561"/>
      <c r="JA210" s="2561"/>
      <c r="JB210" s="2561"/>
      <c r="JC210" s="2561"/>
      <c r="JD210" s="2561"/>
      <c r="JE210" s="2561"/>
      <c r="JF210" s="2561"/>
      <c r="JG210" s="2561"/>
      <c r="JH210" s="2561"/>
      <c r="JI210" s="2561"/>
      <c r="JJ210" s="2561"/>
      <c r="JK210" s="2561"/>
      <c r="JL210" s="2561"/>
      <c r="JM210" s="2561"/>
      <c r="JN210" s="2561"/>
      <c r="JO210" s="2561"/>
      <c r="JP210" s="2561"/>
      <c r="JQ210" s="2561"/>
      <c r="JR210" s="2561"/>
      <c r="JS210" s="2561"/>
      <c r="JT210" s="2561"/>
      <c r="JU210" s="2561"/>
      <c r="JV210" s="2561"/>
      <c r="JW210" s="2561"/>
      <c r="JX210" s="2561"/>
      <c r="JY210" s="2561"/>
      <c r="JZ210" s="2561"/>
      <c r="KA210" s="2561"/>
      <c r="KB210" s="2561"/>
      <c r="KC210" s="2561"/>
      <c r="KD210" s="2561"/>
      <c r="KE210" s="2561"/>
      <c r="KF210" s="2561"/>
      <c r="KG210" s="2561"/>
      <c r="KH210" s="2561"/>
      <c r="KI210" s="2561"/>
      <c r="KJ210" s="2561"/>
      <c r="KK210" s="2561"/>
      <c r="KL210" s="2561"/>
      <c r="KM210" s="2561"/>
      <c r="KN210" s="2561"/>
      <c r="KO210" s="2561"/>
      <c r="KP210" s="2561"/>
      <c r="KQ210" s="2561"/>
      <c r="KR210" s="2561"/>
      <c r="KS210" s="2561"/>
      <c r="KT210" s="2561"/>
      <c r="KU210" s="2561"/>
      <c r="KV210" s="2561"/>
      <c r="KW210" s="2561"/>
      <c r="KX210" s="2561"/>
      <c r="KY210" s="2561"/>
      <c r="KZ210" s="2561"/>
      <c r="LA210" s="2561"/>
      <c r="LB210" s="2561"/>
      <c r="LC210" s="2561"/>
      <c r="LD210" s="2561"/>
      <c r="LE210" s="2561"/>
      <c r="LF210" s="2561"/>
      <c r="LG210" s="2561"/>
      <c r="LH210" s="2561"/>
    </row>
    <row r="211" s="1015" customFormat="1" ht="47" customHeight="1" spans="1:320">
      <c r="A211" s="1231">
        <v>46049</v>
      </c>
      <c r="B211" s="1232" t="s">
        <v>278</v>
      </c>
      <c r="C211" s="1233" t="s">
        <v>98</v>
      </c>
      <c r="D211" s="2498">
        <v>4500192217</v>
      </c>
      <c r="E211" s="1235" t="s">
        <v>3530</v>
      </c>
      <c r="F211" s="2498" t="s">
        <v>3531</v>
      </c>
      <c r="G211" s="1048" t="s">
        <v>2831</v>
      </c>
      <c r="H211" s="1236" t="s">
        <v>2831</v>
      </c>
      <c r="I211" s="1887" t="s">
        <v>2970</v>
      </c>
      <c r="J211" s="2490">
        <v>10176</v>
      </c>
      <c r="K211" s="1068">
        <v>0</v>
      </c>
      <c r="L211" s="1068">
        <v>96</v>
      </c>
      <c r="M211" s="1068">
        <f t="shared" si="116"/>
        <v>106</v>
      </c>
      <c r="N211" s="1069">
        <v>46108</v>
      </c>
      <c r="O211" s="1069">
        <v>46106</v>
      </c>
      <c r="P211" s="2514" t="s">
        <v>3532</v>
      </c>
      <c r="Q211" s="1096"/>
      <c r="R211" s="1096"/>
      <c r="S211" s="1096"/>
      <c r="T211" s="1314"/>
      <c r="U211" s="1913" t="s">
        <v>111</v>
      </c>
      <c r="V211" s="1098" t="s">
        <v>1555</v>
      </c>
      <c r="W211" s="2074" t="s">
        <v>88</v>
      </c>
      <c r="X211" s="2073" t="s">
        <v>88</v>
      </c>
      <c r="Y211" s="1099"/>
      <c r="Z211" s="1099"/>
      <c r="AA211" s="1126" t="s">
        <v>3533</v>
      </c>
      <c r="AB211" s="1127" t="s">
        <v>1231</v>
      </c>
      <c r="AC211" s="1383">
        <v>0.6022</v>
      </c>
      <c r="AD211" s="1936">
        <f t="shared" si="115"/>
        <v>6127.9872</v>
      </c>
      <c r="AE211" s="1130"/>
      <c r="AF211" s="1131" t="s">
        <v>81</v>
      </c>
      <c r="AG211" s="1947"/>
      <c r="AH211" s="1406">
        <f t="shared" si="106"/>
        <v>10176</v>
      </c>
      <c r="AI211" s="1406"/>
      <c r="AJ211" s="1406"/>
      <c r="AK211" s="1406">
        <f t="shared" si="107"/>
        <v>424</v>
      </c>
      <c r="AL211" s="1406"/>
      <c r="AM211" s="1406"/>
      <c r="AN211" s="1406"/>
      <c r="AO211" s="1406" t="s">
        <v>63</v>
      </c>
      <c r="AP211" s="1406">
        <f t="shared" si="108"/>
        <v>10176</v>
      </c>
      <c r="AQ211" s="1152"/>
      <c r="AR211" s="1178">
        <f t="shared" si="109"/>
        <v>1696</v>
      </c>
      <c r="AS211" s="1178">
        <f t="shared" si="110"/>
        <v>1696</v>
      </c>
      <c r="AT211" s="1178">
        <f t="shared" si="111"/>
        <v>1696</v>
      </c>
      <c r="AU211" s="1178">
        <f t="shared" si="112"/>
        <v>1696</v>
      </c>
      <c r="AV211" s="1178">
        <f t="shared" si="113"/>
        <v>1696</v>
      </c>
      <c r="AW211" s="1178">
        <f t="shared" si="114"/>
        <v>1696</v>
      </c>
      <c r="AX211" s="1178"/>
      <c r="AY211" s="1178">
        <f t="shared" si="92"/>
        <v>1625.33333333333</v>
      </c>
      <c r="AZ211" s="1178">
        <f t="shared" si="93"/>
        <v>70.6666666666667</v>
      </c>
      <c r="BA211" s="1298"/>
      <c r="BB211" s="1458"/>
      <c r="BC211" s="1459"/>
      <c r="BD211" s="1459"/>
      <c r="BE211" s="1459"/>
      <c r="BF211" s="1459"/>
      <c r="BG211" s="1459"/>
      <c r="BH211" s="1459"/>
      <c r="BI211" s="1459"/>
      <c r="BJ211" s="1459"/>
      <c r="BK211" s="1459"/>
      <c r="BL211" s="1459"/>
      <c r="BM211" s="1459"/>
      <c r="BN211" s="1459"/>
      <c r="BO211" s="1459"/>
      <c r="BP211" s="1459"/>
      <c r="BQ211" s="1459"/>
      <c r="BR211" s="1459"/>
      <c r="BS211" s="1459"/>
      <c r="BT211" s="1459"/>
      <c r="BU211" s="1459"/>
      <c r="BV211" s="1459"/>
      <c r="BW211" s="1459"/>
      <c r="BX211" s="1459"/>
      <c r="BY211" s="1459"/>
      <c r="BZ211" s="1459"/>
      <c r="CA211" s="1459"/>
      <c r="CB211" s="1459"/>
      <c r="CC211" s="1459"/>
      <c r="CD211" s="1459"/>
      <c r="CE211" s="1459"/>
      <c r="CF211" s="1459"/>
      <c r="CG211" s="1459"/>
      <c r="CH211" s="1459"/>
      <c r="CI211" s="1459"/>
      <c r="CJ211" s="1459"/>
      <c r="CK211" s="1459"/>
      <c r="CL211" s="1459"/>
      <c r="CM211" s="1459"/>
      <c r="CN211" s="1459"/>
      <c r="CO211" s="1459"/>
      <c r="CP211" s="1459"/>
      <c r="CQ211" s="1459"/>
      <c r="CR211" s="1459"/>
      <c r="CS211" s="1459"/>
      <c r="CT211" s="1459"/>
      <c r="CU211" s="1459"/>
      <c r="CV211" s="1459"/>
      <c r="CW211" s="1459"/>
      <c r="CX211" s="1459"/>
      <c r="CY211" s="1459"/>
      <c r="CZ211" s="1459"/>
      <c r="DA211" s="1459"/>
      <c r="DB211" s="1459"/>
      <c r="DC211" s="1459"/>
      <c r="DD211" s="1459"/>
      <c r="DE211" s="1459"/>
      <c r="DF211" s="1459"/>
      <c r="DG211" s="1459"/>
      <c r="DH211" s="1459"/>
      <c r="DI211" s="1459"/>
      <c r="DJ211" s="1459"/>
      <c r="DK211" s="1459"/>
      <c r="DL211" s="1459"/>
      <c r="DM211" s="1459"/>
      <c r="DN211" s="1459"/>
      <c r="DO211" s="1459"/>
      <c r="DP211" s="1459"/>
      <c r="DQ211" s="1459"/>
      <c r="DR211" s="1459"/>
      <c r="DS211" s="1459"/>
      <c r="DT211" s="1459"/>
      <c r="DU211" s="1459"/>
      <c r="DV211" s="1459"/>
      <c r="DW211" s="1459"/>
      <c r="DX211" s="1459"/>
      <c r="DY211" s="1459"/>
      <c r="DZ211" s="1459"/>
      <c r="EA211" s="1459"/>
      <c r="EB211" s="1459"/>
      <c r="EC211" s="1459"/>
      <c r="ED211" s="1459"/>
      <c r="EE211" s="1459"/>
      <c r="EF211" s="1459"/>
      <c r="EG211" s="1459"/>
      <c r="EH211" s="1459"/>
      <c r="EI211" s="1459"/>
      <c r="EJ211" s="1459"/>
      <c r="EK211" s="1459"/>
      <c r="EL211" s="1459"/>
      <c r="EM211" s="1459"/>
      <c r="EN211" s="1459"/>
      <c r="EO211" s="1459"/>
      <c r="EP211" s="1459"/>
      <c r="EQ211" s="1459"/>
      <c r="ER211" s="1459"/>
      <c r="ES211" s="1459"/>
      <c r="ET211" s="1459"/>
      <c r="EU211" s="1459"/>
      <c r="EV211" s="1459"/>
      <c r="EW211" s="1459"/>
      <c r="EX211" s="1459"/>
      <c r="EY211" s="1459"/>
      <c r="EZ211" s="1459"/>
      <c r="FA211" s="1459"/>
      <c r="FB211" s="1459"/>
      <c r="FC211" s="1459"/>
      <c r="FD211" s="1459"/>
      <c r="FE211" s="1459"/>
      <c r="FF211" s="1459"/>
      <c r="FG211" s="1459"/>
      <c r="FH211" s="1459"/>
      <c r="FI211" s="1459"/>
      <c r="FJ211" s="1459"/>
      <c r="FK211" s="1459"/>
      <c r="FL211" s="1459"/>
      <c r="FM211" s="1459"/>
      <c r="FN211" s="1459"/>
      <c r="FO211" s="1459"/>
      <c r="FP211" s="1459"/>
      <c r="FQ211" s="1459"/>
      <c r="FR211" s="1459"/>
      <c r="FS211" s="1459"/>
      <c r="FT211" s="1459"/>
      <c r="FU211" s="1459"/>
      <c r="FV211" s="1459"/>
      <c r="FW211" s="1459"/>
      <c r="FX211" s="1459"/>
      <c r="FY211" s="1459"/>
      <c r="FZ211" s="1459"/>
      <c r="GA211" s="1459"/>
      <c r="GB211" s="1459"/>
      <c r="GC211" s="1459"/>
      <c r="GD211" s="1459"/>
      <c r="GE211" s="1459"/>
      <c r="GF211" s="1459"/>
      <c r="GG211" s="1459"/>
      <c r="GH211" s="1459"/>
      <c r="GI211" s="1459"/>
      <c r="GJ211" s="1459"/>
      <c r="GK211" s="1459"/>
      <c r="GL211" s="1459"/>
      <c r="GM211" s="1459"/>
      <c r="GN211" s="1459"/>
      <c r="GO211" s="1459"/>
      <c r="GP211" s="1459"/>
      <c r="GQ211" s="1459"/>
      <c r="GR211" s="1459"/>
      <c r="GS211" s="1459"/>
      <c r="GT211" s="1459"/>
      <c r="GU211" s="1459"/>
      <c r="GV211" s="1459"/>
      <c r="GW211" s="1459"/>
      <c r="GX211" s="1459"/>
      <c r="GY211" s="1459"/>
      <c r="GZ211" s="1459"/>
      <c r="HA211" s="1459"/>
      <c r="HB211" s="1459"/>
      <c r="HC211" s="1459"/>
      <c r="HD211" s="1459"/>
      <c r="HE211" s="1459"/>
      <c r="HF211" s="1459"/>
      <c r="HG211" s="1459"/>
      <c r="HH211" s="1459"/>
      <c r="HI211" s="1459"/>
      <c r="HJ211" s="1459"/>
      <c r="HK211" s="1459"/>
      <c r="HL211" s="1459"/>
      <c r="HM211" s="1459"/>
      <c r="HN211" s="1459"/>
      <c r="HO211" s="1459"/>
      <c r="HP211" s="1459"/>
      <c r="HQ211" s="1459"/>
      <c r="HR211" s="1459"/>
      <c r="HS211" s="1459"/>
      <c r="HT211" s="1459"/>
      <c r="HU211" s="1459"/>
      <c r="HV211" s="1459"/>
      <c r="HW211" s="1459"/>
      <c r="HX211" s="1459"/>
      <c r="HY211" s="1459"/>
      <c r="HZ211" s="1459"/>
      <c r="IA211" s="1459"/>
      <c r="IB211" s="1459"/>
      <c r="IC211" s="1459"/>
      <c r="ID211" s="1459"/>
      <c r="IE211" s="1459"/>
      <c r="IF211" s="1459"/>
      <c r="IG211" s="1459"/>
      <c r="IH211" s="1459"/>
      <c r="II211" s="1459"/>
      <c r="IJ211" s="1459"/>
      <c r="IK211" s="1459"/>
      <c r="IL211" s="1459"/>
      <c r="IM211" s="1459"/>
      <c r="IN211" s="1459"/>
      <c r="IO211" s="1459"/>
      <c r="IP211" s="1459"/>
      <c r="IQ211" s="1459"/>
      <c r="IR211" s="1459"/>
      <c r="IS211" s="1459"/>
      <c r="IT211" s="1459"/>
      <c r="IU211" s="1459"/>
      <c r="IV211" s="1459"/>
      <c r="IW211" s="1459"/>
      <c r="IX211" s="1459"/>
      <c r="IY211" s="1459"/>
      <c r="IZ211" s="1459"/>
      <c r="JA211" s="1459"/>
      <c r="JB211" s="1459"/>
      <c r="JC211" s="1459"/>
      <c r="JD211" s="1459"/>
      <c r="JE211" s="1459"/>
      <c r="JF211" s="1459"/>
      <c r="JG211" s="1459"/>
      <c r="JH211" s="1459"/>
      <c r="JI211" s="1459"/>
      <c r="JJ211" s="1459"/>
      <c r="JK211" s="1459"/>
      <c r="JL211" s="1459"/>
      <c r="JM211" s="1459"/>
      <c r="JN211" s="1459"/>
      <c r="JO211" s="1459"/>
      <c r="JP211" s="1459"/>
      <c r="JQ211" s="1459"/>
      <c r="JR211" s="1459"/>
      <c r="JS211" s="1459"/>
      <c r="JT211" s="1459"/>
      <c r="JU211" s="1459"/>
      <c r="JV211" s="1459"/>
      <c r="JW211" s="1459"/>
      <c r="JX211" s="1459"/>
      <c r="JY211" s="1459"/>
      <c r="JZ211" s="1459"/>
      <c r="KA211" s="1459"/>
      <c r="KB211" s="1459"/>
      <c r="KC211" s="1459"/>
      <c r="KD211" s="1459"/>
      <c r="KE211" s="1459"/>
      <c r="KF211" s="1459"/>
      <c r="KG211" s="1459"/>
      <c r="KH211" s="1459"/>
      <c r="KI211" s="1459"/>
      <c r="KJ211" s="1459"/>
      <c r="KK211" s="1459"/>
      <c r="KL211" s="1459"/>
      <c r="KM211" s="1459"/>
      <c r="KN211" s="1459"/>
      <c r="KO211" s="1459"/>
      <c r="KP211" s="1459"/>
      <c r="KQ211" s="1459"/>
      <c r="KR211" s="1459"/>
      <c r="KS211" s="1459"/>
      <c r="KT211" s="1459"/>
      <c r="KU211" s="1459"/>
      <c r="KV211" s="1459"/>
      <c r="KW211" s="1459"/>
      <c r="KX211" s="1459"/>
      <c r="KY211" s="1459"/>
      <c r="KZ211" s="1459"/>
      <c r="LA211" s="1459"/>
      <c r="LB211" s="1459"/>
      <c r="LC211" s="1459"/>
      <c r="LD211" s="1459"/>
      <c r="LE211" s="1459"/>
      <c r="LF211" s="1459"/>
      <c r="LG211" s="1459"/>
      <c r="LH211" s="1459"/>
    </row>
    <row r="212" s="2409" customFormat="1" ht="47" customHeight="1" spans="1:320">
      <c r="A212" s="2499">
        <v>46055</v>
      </c>
      <c r="B212" s="2500" t="s">
        <v>1238</v>
      </c>
      <c r="C212" s="2501" t="s">
        <v>98</v>
      </c>
      <c r="D212" s="2502">
        <v>4500192836</v>
      </c>
      <c r="E212" s="2503" t="s">
        <v>3534</v>
      </c>
      <c r="F212" s="2502" t="s">
        <v>3535</v>
      </c>
      <c r="G212" s="2504"/>
      <c r="H212" s="2504" t="s">
        <v>2895</v>
      </c>
      <c r="I212" s="2515" t="s">
        <v>2926</v>
      </c>
      <c r="J212" s="2516">
        <v>4968</v>
      </c>
      <c r="K212" s="2517">
        <v>0</v>
      </c>
      <c r="L212" s="2517">
        <v>24</v>
      </c>
      <c r="M212" s="2517">
        <f t="shared" si="116"/>
        <v>207</v>
      </c>
      <c r="N212" s="2518">
        <v>46114</v>
      </c>
      <c r="O212" s="2518">
        <v>46112</v>
      </c>
      <c r="P212" s="2519"/>
      <c r="Q212" s="2524"/>
      <c r="R212" s="2524"/>
      <c r="S212" s="2524"/>
      <c r="T212" s="2525"/>
      <c r="U212" s="2525"/>
      <c r="V212" s="2526"/>
      <c r="W212" s="2527"/>
      <c r="X212" s="2526"/>
      <c r="Y212" s="2527"/>
      <c r="Z212" s="2527"/>
      <c r="AA212" s="2538" t="s">
        <v>1241</v>
      </c>
      <c r="AB212" s="2539" t="s">
        <v>1242</v>
      </c>
      <c r="AC212" s="2540">
        <v>0.6047</v>
      </c>
      <c r="AD212" s="2541">
        <f t="shared" si="115"/>
        <v>3004.1496</v>
      </c>
      <c r="AE212" s="2542"/>
      <c r="AF212" s="2543"/>
      <c r="AG212" s="2550"/>
      <c r="AH212" s="2551"/>
      <c r="AI212" s="2551"/>
      <c r="AJ212" s="2551"/>
      <c r="AK212" s="2551"/>
      <c r="AL212" s="2551"/>
      <c r="AM212" s="2551"/>
      <c r="AN212" s="2551"/>
      <c r="AO212" s="2551"/>
      <c r="AP212" s="2551"/>
      <c r="AQ212" s="2551"/>
      <c r="AR212" s="2556">
        <f t="shared" si="109"/>
        <v>828</v>
      </c>
      <c r="AS212" s="2556">
        <f t="shared" si="110"/>
        <v>828</v>
      </c>
      <c r="AT212" s="2556">
        <f t="shared" si="111"/>
        <v>828</v>
      </c>
      <c r="AU212" s="2556">
        <f t="shared" si="112"/>
        <v>828</v>
      </c>
      <c r="AV212" s="2556">
        <f t="shared" si="113"/>
        <v>828</v>
      </c>
      <c r="AW212" s="2556">
        <f t="shared" si="114"/>
        <v>828</v>
      </c>
      <c r="AX212" s="2556"/>
      <c r="AY212" s="2556">
        <f t="shared" si="92"/>
        <v>793.5</v>
      </c>
      <c r="AZ212" s="2556">
        <f t="shared" si="93"/>
        <v>34.5</v>
      </c>
      <c r="BA212" s="2517"/>
      <c r="BB212" s="2562"/>
      <c r="BC212" s="2563"/>
      <c r="BD212" s="2563"/>
      <c r="BE212" s="2563"/>
      <c r="BF212" s="2563"/>
      <c r="BG212" s="2563"/>
      <c r="BH212" s="2563"/>
      <c r="BI212" s="2563"/>
      <c r="BJ212" s="2563"/>
      <c r="BK212" s="2563"/>
      <c r="BL212" s="2563"/>
      <c r="BM212" s="2563"/>
      <c r="BN212" s="2563"/>
      <c r="BO212" s="2563"/>
      <c r="BP212" s="2563"/>
      <c r="BQ212" s="2563"/>
      <c r="BR212" s="2563"/>
      <c r="BS212" s="2563"/>
      <c r="BT212" s="2563"/>
      <c r="BU212" s="2563"/>
      <c r="BV212" s="2563"/>
      <c r="BW212" s="2563"/>
      <c r="BX212" s="2563"/>
      <c r="BY212" s="2563"/>
      <c r="BZ212" s="2563"/>
      <c r="CA212" s="2563"/>
      <c r="CB212" s="2563"/>
      <c r="CC212" s="2563"/>
      <c r="CD212" s="2563"/>
      <c r="CE212" s="2563"/>
      <c r="CF212" s="2563"/>
      <c r="CG212" s="2563"/>
      <c r="CH212" s="2563"/>
      <c r="CI212" s="2563"/>
      <c r="CJ212" s="2563"/>
      <c r="CK212" s="2563"/>
      <c r="CL212" s="2563"/>
      <c r="CM212" s="2563"/>
      <c r="CN212" s="2563"/>
      <c r="CO212" s="2563"/>
      <c r="CP212" s="2563"/>
      <c r="CQ212" s="2563"/>
      <c r="CR212" s="2563"/>
      <c r="CS212" s="2563"/>
      <c r="CT212" s="2563"/>
      <c r="CU212" s="2563"/>
      <c r="CV212" s="2563"/>
      <c r="CW212" s="2563"/>
      <c r="CX212" s="2563"/>
      <c r="CY212" s="2563"/>
      <c r="CZ212" s="2563"/>
      <c r="DA212" s="2563"/>
      <c r="DB212" s="2563"/>
      <c r="DC212" s="2563"/>
      <c r="DD212" s="2563"/>
      <c r="DE212" s="2563"/>
      <c r="DF212" s="2563"/>
      <c r="DG212" s="2563"/>
      <c r="DH212" s="2563"/>
      <c r="DI212" s="2563"/>
      <c r="DJ212" s="2563"/>
      <c r="DK212" s="2563"/>
      <c r="DL212" s="2563"/>
      <c r="DM212" s="2563"/>
      <c r="DN212" s="2563"/>
      <c r="DO212" s="2563"/>
      <c r="DP212" s="2563"/>
      <c r="DQ212" s="2563"/>
      <c r="DR212" s="2563"/>
      <c r="DS212" s="2563"/>
      <c r="DT212" s="2563"/>
      <c r="DU212" s="2563"/>
      <c r="DV212" s="2563"/>
      <c r="DW212" s="2563"/>
      <c r="DX212" s="2563"/>
      <c r="DY212" s="2563"/>
      <c r="DZ212" s="2563"/>
      <c r="EA212" s="2563"/>
      <c r="EB212" s="2563"/>
      <c r="EC212" s="2563"/>
      <c r="ED212" s="2563"/>
      <c r="EE212" s="2563"/>
      <c r="EF212" s="2563"/>
      <c r="EG212" s="2563"/>
      <c r="EH212" s="2563"/>
      <c r="EI212" s="2563"/>
      <c r="EJ212" s="2563"/>
      <c r="EK212" s="2563"/>
      <c r="EL212" s="2563"/>
      <c r="EM212" s="2563"/>
      <c r="EN212" s="2563"/>
      <c r="EO212" s="2563"/>
      <c r="EP212" s="2563"/>
      <c r="EQ212" s="2563"/>
      <c r="ER212" s="2563"/>
      <c r="ES212" s="2563"/>
      <c r="ET212" s="2563"/>
      <c r="EU212" s="2563"/>
      <c r="EV212" s="2563"/>
      <c r="EW212" s="2563"/>
      <c r="EX212" s="2563"/>
      <c r="EY212" s="2563"/>
      <c r="EZ212" s="2563"/>
      <c r="FA212" s="2563"/>
      <c r="FB212" s="2563"/>
      <c r="FC212" s="2563"/>
      <c r="FD212" s="2563"/>
      <c r="FE212" s="2563"/>
      <c r="FF212" s="2563"/>
      <c r="FG212" s="2563"/>
      <c r="FH212" s="2563"/>
      <c r="FI212" s="2563"/>
      <c r="FJ212" s="2563"/>
      <c r="FK212" s="2563"/>
      <c r="FL212" s="2563"/>
      <c r="FM212" s="2563"/>
      <c r="FN212" s="2563"/>
      <c r="FO212" s="2563"/>
      <c r="FP212" s="2563"/>
      <c r="FQ212" s="2563"/>
      <c r="FR212" s="2563"/>
      <c r="FS212" s="2563"/>
      <c r="FT212" s="2563"/>
      <c r="FU212" s="2563"/>
      <c r="FV212" s="2563"/>
      <c r="FW212" s="2563"/>
      <c r="FX212" s="2563"/>
      <c r="FY212" s="2563"/>
      <c r="FZ212" s="2563"/>
      <c r="GA212" s="2563"/>
      <c r="GB212" s="2563"/>
      <c r="GC212" s="2563"/>
      <c r="GD212" s="2563"/>
      <c r="GE212" s="2563"/>
      <c r="GF212" s="2563"/>
      <c r="GG212" s="2563"/>
      <c r="GH212" s="2563"/>
      <c r="GI212" s="2563"/>
      <c r="GJ212" s="2563"/>
      <c r="GK212" s="2563"/>
      <c r="GL212" s="2563"/>
      <c r="GM212" s="2563"/>
      <c r="GN212" s="2563"/>
      <c r="GO212" s="2563"/>
      <c r="GP212" s="2563"/>
      <c r="GQ212" s="2563"/>
      <c r="GR212" s="2563"/>
      <c r="GS212" s="2563"/>
      <c r="GT212" s="2563"/>
      <c r="GU212" s="2563"/>
      <c r="GV212" s="2563"/>
      <c r="GW212" s="2563"/>
      <c r="GX212" s="2563"/>
      <c r="GY212" s="2563"/>
      <c r="GZ212" s="2563"/>
      <c r="HA212" s="2563"/>
      <c r="HB212" s="2563"/>
      <c r="HC212" s="2563"/>
      <c r="HD212" s="2563"/>
      <c r="HE212" s="2563"/>
      <c r="HF212" s="2563"/>
      <c r="HG212" s="2563"/>
      <c r="HH212" s="2563"/>
      <c r="HI212" s="2563"/>
      <c r="HJ212" s="2563"/>
      <c r="HK212" s="2563"/>
      <c r="HL212" s="2563"/>
      <c r="HM212" s="2563"/>
      <c r="HN212" s="2563"/>
      <c r="HO212" s="2563"/>
      <c r="HP212" s="2563"/>
      <c r="HQ212" s="2563"/>
      <c r="HR212" s="2563"/>
      <c r="HS212" s="2563"/>
      <c r="HT212" s="2563"/>
      <c r="HU212" s="2563"/>
      <c r="HV212" s="2563"/>
      <c r="HW212" s="2563"/>
      <c r="HX212" s="2563"/>
      <c r="HY212" s="2563"/>
      <c r="HZ212" s="2563"/>
      <c r="IA212" s="2563"/>
      <c r="IB212" s="2563"/>
      <c r="IC212" s="2563"/>
      <c r="ID212" s="2563"/>
      <c r="IE212" s="2563"/>
      <c r="IF212" s="2563"/>
      <c r="IG212" s="2563"/>
      <c r="IH212" s="2563"/>
      <c r="II212" s="2563"/>
      <c r="IJ212" s="2563"/>
      <c r="IK212" s="2563"/>
      <c r="IL212" s="2563"/>
      <c r="IM212" s="2563"/>
      <c r="IN212" s="2563"/>
      <c r="IO212" s="2563"/>
      <c r="IP212" s="2563"/>
      <c r="IQ212" s="2563"/>
      <c r="IR212" s="2563"/>
      <c r="IS212" s="2563"/>
      <c r="IT212" s="2563"/>
      <c r="IU212" s="2563"/>
      <c r="IV212" s="2563"/>
      <c r="IW212" s="2563"/>
      <c r="IX212" s="2563"/>
      <c r="IY212" s="2563"/>
      <c r="IZ212" s="2563"/>
      <c r="JA212" s="2563"/>
      <c r="JB212" s="2563"/>
      <c r="JC212" s="2563"/>
      <c r="JD212" s="2563"/>
      <c r="JE212" s="2563"/>
      <c r="JF212" s="2563"/>
      <c r="JG212" s="2563"/>
      <c r="JH212" s="2563"/>
      <c r="JI212" s="2563"/>
      <c r="JJ212" s="2563"/>
      <c r="JK212" s="2563"/>
      <c r="JL212" s="2563"/>
      <c r="JM212" s="2563"/>
      <c r="JN212" s="2563"/>
      <c r="JO212" s="2563"/>
      <c r="JP212" s="2563"/>
      <c r="JQ212" s="2563"/>
      <c r="JR212" s="2563"/>
      <c r="JS212" s="2563"/>
      <c r="JT212" s="2563"/>
      <c r="JU212" s="2563"/>
      <c r="JV212" s="2563"/>
      <c r="JW212" s="2563"/>
      <c r="JX212" s="2563"/>
      <c r="JY212" s="2563"/>
      <c r="JZ212" s="2563"/>
      <c r="KA212" s="2563"/>
      <c r="KB212" s="2563"/>
      <c r="KC212" s="2563"/>
      <c r="KD212" s="2563"/>
      <c r="KE212" s="2563"/>
      <c r="KF212" s="2563"/>
      <c r="KG212" s="2563"/>
      <c r="KH212" s="2563"/>
      <c r="KI212" s="2563"/>
      <c r="KJ212" s="2563"/>
      <c r="KK212" s="2563"/>
      <c r="KL212" s="2563"/>
      <c r="KM212" s="2563"/>
      <c r="KN212" s="2563"/>
      <c r="KO212" s="2563"/>
      <c r="KP212" s="2563"/>
      <c r="KQ212" s="2563"/>
      <c r="KR212" s="2563"/>
      <c r="KS212" s="2563"/>
      <c r="KT212" s="2563"/>
      <c r="KU212" s="2563"/>
      <c r="KV212" s="2563"/>
      <c r="KW212" s="2563"/>
      <c r="KX212" s="2563"/>
      <c r="KY212" s="2563"/>
      <c r="KZ212" s="2563"/>
      <c r="LA212" s="2563"/>
      <c r="LB212" s="2563"/>
      <c r="LC212" s="2563"/>
      <c r="LD212" s="2563"/>
      <c r="LE212" s="2563"/>
      <c r="LF212" s="2563"/>
      <c r="LG212" s="2563"/>
      <c r="LH212" s="2563"/>
    </row>
    <row r="213" s="2245" customFormat="1" ht="47" customHeight="1" spans="1:328">
      <c r="A213" s="1243">
        <v>46045</v>
      </c>
      <c r="B213" s="1238" t="s">
        <v>1218</v>
      </c>
      <c r="C213" s="1239" t="s">
        <v>98</v>
      </c>
      <c r="D213" s="1240">
        <v>4500192171</v>
      </c>
      <c r="E213" s="2485" t="s">
        <v>3536</v>
      </c>
      <c r="F213" s="1240" t="s">
        <v>3537</v>
      </c>
      <c r="G213" s="2497" t="s">
        <v>2895</v>
      </c>
      <c r="H213" s="1242" t="s">
        <v>2895</v>
      </c>
      <c r="I213" s="1889" t="s">
        <v>2926</v>
      </c>
      <c r="J213" s="2516">
        <v>43704</v>
      </c>
      <c r="K213" s="1280">
        <v>0</v>
      </c>
      <c r="L213" s="1280">
        <v>24</v>
      </c>
      <c r="M213" s="1280">
        <f t="shared" si="116"/>
        <v>1821</v>
      </c>
      <c r="N213" s="2489">
        <v>46135</v>
      </c>
      <c r="O213" s="2489">
        <v>46133</v>
      </c>
      <c r="P213" s="2515" t="s">
        <v>3538</v>
      </c>
      <c r="Q213" s="1315"/>
      <c r="R213" s="1315"/>
      <c r="S213" s="1315"/>
      <c r="T213" s="1913"/>
      <c r="U213" s="2528" t="s">
        <v>111</v>
      </c>
      <c r="V213" s="2529" t="s">
        <v>3364</v>
      </c>
      <c r="W213" s="2530" t="s">
        <v>88</v>
      </c>
      <c r="X213" s="2529" t="s">
        <v>88</v>
      </c>
      <c r="Y213" s="1319"/>
      <c r="Z213" s="1318"/>
      <c r="AA213" s="1365" t="s">
        <v>3210</v>
      </c>
      <c r="AB213" s="1366" t="s">
        <v>3474</v>
      </c>
      <c r="AC213" s="2371">
        <v>0.6047</v>
      </c>
      <c r="AD213" s="2372">
        <f t="shared" si="115"/>
        <v>26427.8088</v>
      </c>
      <c r="AE213" s="1369"/>
      <c r="AF213" s="1376" t="s">
        <v>81</v>
      </c>
      <c r="AG213" s="1943"/>
      <c r="AH213" s="2552">
        <f>J213</f>
        <v>43704</v>
      </c>
      <c r="AI213" s="2552"/>
      <c r="AJ213" s="2552"/>
      <c r="AK213" s="2552">
        <f>J213/24</f>
        <v>1821</v>
      </c>
      <c r="AL213" s="2552"/>
      <c r="AM213" s="2552"/>
      <c r="AN213" s="2552"/>
      <c r="AO213" s="2552" t="s">
        <v>63</v>
      </c>
      <c r="AP213" s="2552">
        <f>J213</f>
        <v>43704</v>
      </c>
      <c r="AQ213" s="1405"/>
      <c r="AR213" s="1432">
        <f t="shared" si="109"/>
        <v>7284</v>
      </c>
      <c r="AS213" s="1432">
        <f t="shared" si="110"/>
        <v>7284</v>
      </c>
      <c r="AT213" s="1432">
        <f t="shared" si="111"/>
        <v>7284</v>
      </c>
      <c r="AU213" s="1432">
        <f t="shared" si="112"/>
        <v>7284</v>
      </c>
      <c r="AV213" s="1432">
        <f t="shared" si="113"/>
        <v>7284</v>
      </c>
      <c r="AW213" s="1432">
        <f t="shared" si="114"/>
        <v>7284</v>
      </c>
      <c r="AX213" s="1429"/>
      <c r="AY213" s="1432">
        <f t="shared" si="92"/>
        <v>6980.5</v>
      </c>
      <c r="AZ213" s="1432">
        <f t="shared" si="93"/>
        <v>303.5</v>
      </c>
      <c r="BA213" s="1194"/>
      <c r="BB213" s="1195"/>
      <c r="BC213" s="1196"/>
      <c r="BD213" s="1196"/>
      <c r="BE213" s="1196"/>
      <c r="BF213" s="1196"/>
      <c r="BG213" s="1196"/>
      <c r="BH213" s="1196"/>
      <c r="BI213" s="1196"/>
      <c r="BJ213" s="1196"/>
      <c r="BK213" s="1196"/>
      <c r="BL213" s="1196"/>
      <c r="BM213" s="1196"/>
      <c r="BN213" s="1196"/>
      <c r="BO213" s="1196"/>
      <c r="BP213" s="1196"/>
      <c r="BQ213" s="1196"/>
      <c r="BR213" s="1196"/>
      <c r="BS213" s="1196"/>
      <c r="BT213" s="1196"/>
      <c r="BU213" s="1196"/>
      <c r="BV213" s="1196"/>
      <c r="BW213" s="1196"/>
      <c r="BX213" s="1196"/>
      <c r="BY213" s="1196"/>
      <c r="BZ213" s="1196"/>
      <c r="CA213" s="1196"/>
      <c r="CB213" s="1196"/>
      <c r="CC213" s="1196"/>
      <c r="CD213" s="1196"/>
      <c r="CE213" s="1196"/>
      <c r="CF213" s="1196"/>
      <c r="CG213" s="1196"/>
      <c r="CH213" s="1196"/>
      <c r="CI213" s="1196"/>
      <c r="CJ213" s="1196"/>
      <c r="CK213" s="1196"/>
      <c r="CL213" s="1196"/>
      <c r="CM213" s="1196"/>
      <c r="CN213" s="1196"/>
      <c r="CO213" s="1196"/>
      <c r="CP213" s="1196"/>
      <c r="CQ213" s="1196"/>
      <c r="CR213" s="1196"/>
      <c r="CS213" s="1196"/>
      <c r="CT213" s="1196"/>
      <c r="CU213" s="1196"/>
      <c r="CV213" s="1196"/>
      <c r="CW213" s="1196"/>
      <c r="CX213" s="1196"/>
      <c r="CY213" s="1196"/>
      <c r="CZ213" s="1196"/>
      <c r="DA213" s="1196"/>
      <c r="DB213" s="1196"/>
      <c r="DC213" s="1196"/>
      <c r="DD213" s="1196"/>
      <c r="DE213" s="1196"/>
      <c r="DF213" s="1196"/>
      <c r="DG213" s="1196"/>
      <c r="DH213" s="1196"/>
      <c r="DI213" s="1196"/>
      <c r="DJ213" s="1196"/>
      <c r="DK213" s="1196"/>
      <c r="DL213" s="1196"/>
      <c r="DM213" s="1196"/>
      <c r="DN213" s="1196"/>
      <c r="DO213" s="1196"/>
      <c r="DP213" s="1196"/>
      <c r="DQ213" s="1196"/>
      <c r="DR213" s="1196"/>
      <c r="DS213" s="1196"/>
      <c r="DT213" s="1196"/>
      <c r="DU213" s="1196"/>
      <c r="DV213" s="1196"/>
      <c r="DW213" s="1196"/>
      <c r="DX213" s="1196"/>
      <c r="DY213" s="1196"/>
      <c r="DZ213" s="1196"/>
      <c r="EA213" s="1196"/>
      <c r="EB213" s="1196"/>
      <c r="EC213" s="1196"/>
      <c r="ED213" s="1196"/>
      <c r="EE213" s="1196"/>
      <c r="EF213" s="1196"/>
      <c r="EG213" s="1196"/>
      <c r="EH213" s="1196"/>
      <c r="EI213" s="1196"/>
      <c r="EJ213" s="1196"/>
      <c r="EK213" s="1196"/>
      <c r="EL213" s="1196"/>
      <c r="EM213" s="1196"/>
      <c r="EN213" s="1196"/>
      <c r="EO213" s="1196"/>
      <c r="EP213" s="1196"/>
      <c r="EQ213" s="1196"/>
      <c r="ER213" s="1196"/>
      <c r="ES213" s="1196"/>
      <c r="ET213" s="1196"/>
      <c r="EU213" s="1196"/>
      <c r="EV213" s="1196"/>
      <c r="EW213" s="1196"/>
      <c r="EX213" s="1196"/>
      <c r="EY213" s="1196"/>
      <c r="EZ213" s="1196"/>
      <c r="FA213" s="1196"/>
      <c r="FB213" s="1196"/>
      <c r="FC213" s="1196"/>
      <c r="FD213" s="1196"/>
      <c r="FE213" s="1196"/>
      <c r="FF213" s="1196"/>
      <c r="FG213" s="1196"/>
      <c r="FH213" s="1196"/>
      <c r="FI213" s="1196"/>
      <c r="FJ213" s="1196"/>
      <c r="FK213" s="1196"/>
      <c r="FL213" s="1196"/>
      <c r="FM213" s="1196"/>
      <c r="FN213" s="1196"/>
      <c r="FO213" s="1196"/>
      <c r="FP213" s="1196"/>
      <c r="FQ213" s="1196"/>
      <c r="FR213" s="1196"/>
      <c r="FS213" s="1196"/>
      <c r="FT213" s="1196"/>
      <c r="FU213" s="1196"/>
      <c r="FV213" s="1196"/>
      <c r="FW213" s="1196"/>
      <c r="FX213" s="1196"/>
      <c r="FY213" s="1196"/>
      <c r="FZ213" s="1196"/>
      <c r="GA213" s="1196"/>
      <c r="GB213" s="1196"/>
      <c r="GC213" s="1196"/>
      <c r="GD213" s="1196"/>
      <c r="GE213" s="1196"/>
      <c r="GF213" s="1196"/>
      <c r="GG213" s="1196"/>
      <c r="GH213" s="1196"/>
      <c r="GI213" s="1196"/>
      <c r="GJ213" s="1196"/>
      <c r="GK213" s="1196"/>
      <c r="GL213" s="1196"/>
      <c r="GM213" s="1196"/>
      <c r="GN213" s="1196"/>
      <c r="GO213" s="1196"/>
      <c r="GP213" s="1196"/>
      <c r="GQ213" s="1196"/>
      <c r="GR213" s="1196"/>
      <c r="GS213" s="1196"/>
      <c r="GT213" s="1196"/>
      <c r="GU213" s="1196"/>
      <c r="GV213" s="1196"/>
      <c r="GW213" s="1196"/>
      <c r="GX213" s="1196"/>
      <c r="GY213" s="1196"/>
      <c r="GZ213" s="1196"/>
      <c r="HA213" s="1196"/>
      <c r="HB213" s="1196"/>
      <c r="HC213" s="1196"/>
      <c r="HD213" s="1196"/>
      <c r="HE213" s="1196"/>
      <c r="HF213" s="1196"/>
      <c r="HG213" s="1196"/>
      <c r="HH213" s="1196"/>
      <c r="HI213" s="1196"/>
      <c r="HJ213" s="1196"/>
      <c r="HK213" s="1196"/>
      <c r="HL213" s="1196"/>
      <c r="HM213" s="1196"/>
      <c r="HN213" s="1196"/>
      <c r="HO213" s="1196"/>
      <c r="HP213" s="1196"/>
      <c r="HQ213" s="1196"/>
      <c r="HR213" s="1196"/>
      <c r="HS213" s="1196"/>
      <c r="HT213" s="1196"/>
      <c r="HU213" s="1196"/>
      <c r="HV213" s="1196"/>
      <c r="HW213" s="1196"/>
      <c r="HX213" s="1196"/>
      <c r="HY213" s="1196"/>
      <c r="HZ213" s="1196"/>
      <c r="IA213" s="1196"/>
      <c r="IB213" s="1196"/>
      <c r="IC213" s="1196"/>
      <c r="ID213" s="1196"/>
      <c r="IE213" s="1196"/>
      <c r="IF213" s="1196"/>
      <c r="IG213" s="1196"/>
      <c r="IH213" s="1196"/>
      <c r="II213" s="1196"/>
      <c r="IJ213" s="1196"/>
      <c r="IK213" s="1196"/>
      <c r="IL213" s="1196"/>
      <c r="IM213" s="1196"/>
      <c r="IN213" s="1196"/>
      <c r="IO213" s="1196"/>
      <c r="IP213" s="1196"/>
      <c r="IQ213" s="1196"/>
      <c r="IR213" s="1196"/>
      <c r="IS213" s="1196"/>
      <c r="IT213" s="1196"/>
      <c r="IU213" s="1196"/>
      <c r="IV213" s="1196"/>
      <c r="IW213" s="1196"/>
      <c r="IX213" s="1196"/>
      <c r="IY213" s="1196"/>
      <c r="IZ213" s="1196"/>
      <c r="JA213" s="1196"/>
      <c r="JB213" s="1196"/>
      <c r="JC213" s="1196"/>
      <c r="JD213" s="1196"/>
      <c r="JE213" s="1196"/>
      <c r="JF213" s="1196"/>
      <c r="JG213" s="1196"/>
      <c r="JH213" s="1196"/>
      <c r="JI213" s="1196"/>
      <c r="JJ213" s="1196"/>
      <c r="JK213" s="1196"/>
      <c r="JL213" s="1196"/>
      <c r="JM213" s="1196"/>
      <c r="JN213" s="1196"/>
      <c r="JO213" s="1196"/>
      <c r="JP213" s="1196"/>
      <c r="JQ213" s="1196"/>
      <c r="JR213" s="1196"/>
      <c r="JS213" s="1196"/>
      <c r="JT213" s="1196"/>
      <c r="JU213" s="1196"/>
      <c r="JV213" s="1196"/>
      <c r="JW213" s="1196"/>
      <c r="JX213" s="1196"/>
      <c r="JY213" s="1196"/>
      <c r="JZ213" s="1196"/>
      <c r="KA213" s="1196"/>
      <c r="KB213" s="1196"/>
      <c r="KC213" s="1196"/>
      <c r="KD213" s="1196"/>
      <c r="KE213" s="1196"/>
      <c r="KF213" s="1196"/>
      <c r="KG213" s="1196"/>
      <c r="KH213" s="1196"/>
      <c r="KI213" s="1196"/>
      <c r="KJ213" s="1196"/>
      <c r="KK213" s="1196"/>
      <c r="KL213" s="1196"/>
      <c r="KM213" s="1196"/>
      <c r="KN213" s="1196"/>
      <c r="KO213" s="1196"/>
      <c r="KP213" s="1196"/>
      <c r="KQ213" s="1196"/>
      <c r="KR213" s="1196"/>
      <c r="KS213" s="1196"/>
      <c r="KT213" s="1196"/>
      <c r="KU213" s="1196"/>
      <c r="KV213" s="1196"/>
      <c r="KW213" s="1196"/>
      <c r="KX213" s="1196"/>
      <c r="KY213" s="1196"/>
      <c r="KZ213" s="1196"/>
      <c r="LA213" s="1196"/>
      <c r="LB213" s="1196"/>
      <c r="LC213" s="1196"/>
      <c r="LD213" s="1196"/>
      <c r="LE213" s="1196"/>
      <c r="LF213" s="1196"/>
      <c r="LG213" s="1196"/>
      <c r="LH213" s="1196"/>
      <c r="LI213" s="1201"/>
      <c r="LJ213" s="1201"/>
      <c r="LK213" s="1201"/>
      <c r="LL213" s="1201"/>
      <c r="LM213" s="1201"/>
      <c r="LN213" s="1201"/>
      <c r="LO213" s="1201"/>
      <c r="LP213" s="2407"/>
    </row>
    <row r="214" s="2410" customFormat="1" ht="47" customHeight="1" spans="1:320">
      <c r="A214" s="2505">
        <v>46061</v>
      </c>
      <c r="B214" s="2506" t="s">
        <v>151</v>
      </c>
      <c r="C214" s="2507" t="s">
        <v>152</v>
      </c>
      <c r="D214" s="2498">
        <v>4500193401</v>
      </c>
      <c r="E214" s="2485" t="s">
        <v>3539</v>
      </c>
      <c r="F214" s="2498" t="s">
        <v>3540</v>
      </c>
      <c r="G214" s="2508"/>
      <c r="H214" s="2509" t="s">
        <v>2831</v>
      </c>
      <c r="I214" s="2520" t="s">
        <v>2970</v>
      </c>
      <c r="J214" s="2490">
        <v>7200</v>
      </c>
      <c r="K214" s="2521">
        <v>0</v>
      </c>
      <c r="L214" s="2521">
        <v>96</v>
      </c>
      <c r="M214" s="2521">
        <f t="shared" si="116"/>
        <v>75</v>
      </c>
      <c r="N214" s="2489">
        <v>46122</v>
      </c>
      <c r="O214" s="2489">
        <f>N214-2</f>
        <v>46120</v>
      </c>
      <c r="P214" s="2514"/>
      <c r="Q214" s="2531"/>
      <c r="R214" s="2531"/>
      <c r="S214" s="2531"/>
      <c r="T214" s="2532"/>
      <c r="U214" s="2532"/>
      <c r="V214" s="2533"/>
      <c r="W214" s="2534"/>
      <c r="X214" s="2535"/>
      <c r="Y214" s="2544"/>
      <c r="Z214" s="2544"/>
      <c r="AA214" s="1132" t="s">
        <v>3541</v>
      </c>
      <c r="AB214" s="2545" t="s">
        <v>855</v>
      </c>
      <c r="AC214" s="2546">
        <v>1.0037</v>
      </c>
      <c r="AD214" s="2547">
        <f t="shared" si="115"/>
        <v>7226.64</v>
      </c>
      <c r="AE214" s="2548"/>
      <c r="AF214" s="2549"/>
      <c r="AG214" s="2553"/>
      <c r="AH214" s="2554"/>
      <c r="AI214" s="2554"/>
      <c r="AJ214" s="2554"/>
      <c r="AK214" s="2554"/>
      <c r="AL214" s="2554"/>
      <c r="AM214" s="2554"/>
      <c r="AN214" s="2554"/>
      <c r="AO214" s="2554"/>
      <c r="AP214" s="2554"/>
      <c r="AQ214" s="2557"/>
      <c r="AR214" s="2558">
        <f t="shared" si="109"/>
        <v>1200</v>
      </c>
      <c r="AS214" s="2558">
        <f t="shared" si="110"/>
        <v>1200</v>
      </c>
      <c r="AT214" s="2558">
        <f t="shared" si="111"/>
        <v>1200</v>
      </c>
      <c r="AU214" s="2558">
        <f t="shared" si="112"/>
        <v>1200</v>
      </c>
      <c r="AV214" s="2558">
        <f t="shared" si="113"/>
        <v>1200</v>
      </c>
      <c r="AW214" s="2558">
        <f t="shared" si="114"/>
        <v>1200</v>
      </c>
      <c r="AX214" s="2558"/>
      <c r="AY214" s="2558">
        <f t="shared" si="92"/>
        <v>1150</v>
      </c>
      <c r="AZ214" s="2558">
        <f t="shared" si="93"/>
        <v>50</v>
      </c>
      <c r="BA214" s="2521"/>
      <c r="BB214" s="2564"/>
      <c r="BC214" s="2565"/>
      <c r="BD214" s="2565"/>
      <c r="BE214" s="2565"/>
      <c r="BF214" s="2565"/>
      <c r="BG214" s="2565"/>
      <c r="BH214" s="2565"/>
      <c r="BI214" s="2565"/>
      <c r="BJ214" s="2565"/>
      <c r="BK214" s="2565"/>
      <c r="BL214" s="2565"/>
      <c r="BM214" s="2565"/>
      <c r="BN214" s="2565"/>
      <c r="BO214" s="2565"/>
      <c r="BP214" s="2565"/>
      <c r="BQ214" s="2565"/>
      <c r="BR214" s="2565"/>
      <c r="BS214" s="2565"/>
      <c r="BT214" s="2565"/>
      <c r="BU214" s="2565"/>
      <c r="BV214" s="2565"/>
      <c r="BW214" s="2565"/>
      <c r="BX214" s="2565"/>
      <c r="BY214" s="2565"/>
      <c r="BZ214" s="2565"/>
      <c r="CA214" s="2565"/>
      <c r="CB214" s="2565"/>
      <c r="CC214" s="2565"/>
      <c r="CD214" s="2565"/>
      <c r="CE214" s="2565"/>
      <c r="CF214" s="2565"/>
      <c r="CG214" s="2565"/>
      <c r="CH214" s="2565"/>
      <c r="CI214" s="2565"/>
      <c r="CJ214" s="2565"/>
      <c r="CK214" s="2565"/>
      <c r="CL214" s="2565"/>
      <c r="CM214" s="2565"/>
      <c r="CN214" s="2565"/>
      <c r="CO214" s="2565"/>
      <c r="CP214" s="2565"/>
      <c r="CQ214" s="2565"/>
      <c r="CR214" s="2565"/>
      <c r="CS214" s="2565"/>
      <c r="CT214" s="2565"/>
      <c r="CU214" s="2565"/>
      <c r="CV214" s="2565"/>
      <c r="CW214" s="2565"/>
      <c r="CX214" s="2565"/>
      <c r="CY214" s="2565"/>
      <c r="CZ214" s="2565"/>
      <c r="DA214" s="2565"/>
      <c r="DB214" s="2565"/>
      <c r="DC214" s="2565"/>
      <c r="DD214" s="2565"/>
      <c r="DE214" s="2565"/>
      <c r="DF214" s="2565"/>
      <c r="DG214" s="2565"/>
      <c r="DH214" s="2565"/>
      <c r="DI214" s="2565"/>
      <c r="DJ214" s="2565"/>
      <c r="DK214" s="2565"/>
      <c r="DL214" s="2565"/>
      <c r="DM214" s="2565"/>
      <c r="DN214" s="2565"/>
      <c r="DO214" s="2565"/>
      <c r="DP214" s="2565"/>
      <c r="DQ214" s="2565"/>
      <c r="DR214" s="2565"/>
      <c r="DS214" s="2565"/>
      <c r="DT214" s="2565"/>
      <c r="DU214" s="2565"/>
      <c r="DV214" s="2565"/>
      <c r="DW214" s="2565"/>
      <c r="DX214" s="2565"/>
      <c r="DY214" s="2565"/>
      <c r="DZ214" s="2565"/>
      <c r="EA214" s="2565"/>
      <c r="EB214" s="2565"/>
      <c r="EC214" s="2565"/>
      <c r="ED214" s="2565"/>
      <c r="EE214" s="2565"/>
      <c r="EF214" s="2565"/>
      <c r="EG214" s="2565"/>
      <c r="EH214" s="2565"/>
      <c r="EI214" s="2565"/>
      <c r="EJ214" s="2565"/>
      <c r="EK214" s="2565"/>
      <c r="EL214" s="2565"/>
      <c r="EM214" s="2565"/>
      <c r="EN214" s="2565"/>
      <c r="EO214" s="2565"/>
      <c r="EP214" s="2565"/>
      <c r="EQ214" s="2565"/>
      <c r="ER214" s="2565"/>
      <c r="ES214" s="2565"/>
      <c r="ET214" s="2565"/>
      <c r="EU214" s="2565"/>
      <c r="EV214" s="2565"/>
      <c r="EW214" s="2565"/>
      <c r="EX214" s="2565"/>
      <c r="EY214" s="2565"/>
      <c r="EZ214" s="2565"/>
      <c r="FA214" s="2565"/>
      <c r="FB214" s="2565"/>
      <c r="FC214" s="2565"/>
      <c r="FD214" s="2565"/>
      <c r="FE214" s="2565"/>
      <c r="FF214" s="2565"/>
      <c r="FG214" s="2565"/>
      <c r="FH214" s="2565"/>
      <c r="FI214" s="2565"/>
      <c r="FJ214" s="2565"/>
      <c r="FK214" s="2565"/>
      <c r="FL214" s="2565"/>
      <c r="FM214" s="2565"/>
      <c r="FN214" s="2565"/>
      <c r="FO214" s="2565"/>
      <c r="FP214" s="2565"/>
      <c r="FQ214" s="2565"/>
      <c r="FR214" s="2565"/>
      <c r="FS214" s="2565"/>
      <c r="FT214" s="2565"/>
      <c r="FU214" s="2565"/>
      <c r="FV214" s="2565"/>
      <c r="FW214" s="2565"/>
      <c r="FX214" s="2565"/>
      <c r="FY214" s="2565"/>
      <c r="FZ214" s="2565"/>
      <c r="GA214" s="2565"/>
      <c r="GB214" s="2565"/>
      <c r="GC214" s="2565"/>
      <c r="GD214" s="2565"/>
      <c r="GE214" s="2565"/>
      <c r="GF214" s="2565"/>
      <c r="GG214" s="2565"/>
      <c r="GH214" s="2565"/>
      <c r="GI214" s="2565"/>
      <c r="GJ214" s="2565"/>
      <c r="GK214" s="2565"/>
      <c r="GL214" s="2565"/>
      <c r="GM214" s="2565"/>
      <c r="GN214" s="2565"/>
      <c r="GO214" s="2565"/>
      <c r="GP214" s="2565"/>
      <c r="GQ214" s="2565"/>
      <c r="GR214" s="2565"/>
      <c r="GS214" s="2565"/>
      <c r="GT214" s="2565"/>
      <c r="GU214" s="2565"/>
      <c r="GV214" s="2565"/>
      <c r="GW214" s="2565"/>
      <c r="GX214" s="2565"/>
      <c r="GY214" s="2565"/>
      <c r="GZ214" s="2565"/>
      <c r="HA214" s="2565"/>
      <c r="HB214" s="2565"/>
      <c r="HC214" s="2565"/>
      <c r="HD214" s="2565"/>
      <c r="HE214" s="2565"/>
      <c r="HF214" s="2565"/>
      <c r="HG214" s="2565"/>
      <c r="HH214" s="2565"/>
      <c r="HI214" s="2565"/>
      <c r="HJ214" s="2565"/>
      <c r="HK214" s="2565"/>
      <c r="HL214" s="2565"/>
      <c r="HM214" s="2565"/>
      <c r="HN214" s="2565"/>
      <c r="HO214" s="2565"/>
      <c r="HP214" s="2565"/>
      <c r="HQ214" s="2565"/>
      <c r="HR214" s="2565"/>
      <c r="HS214" s="2565"/>
      <c r="HT214" s="2565"/>
      <c r="HU214" s="2565"/>
      <c r="HV214" s="2565"/>
      <c r="HW214" s="2565"/>
      <c r="HX214" s="2565"/>
      <c r="HY214" s="2565"/>
      <c r="HZ214" s="2565"/>
      <c r="IA214" s="2565"/>
      <c r="IB214" s="2565"/>
      <c r="IC214" s="2565"/>
      <c r="ID214" s="2565"/>
      <c r="IE214" s="2565"/>
      <c r="IF214" s="2565"/>
      <c r="IG214" s="2565"/>
      <c r="IH214" s="2565"/>
      <c r="II214" s="2565"/>
      <c r="IJ214" s="2565"/>
      <c r="IK214" s="2565"/>
      <c r="IL214" s="2565"/>
      <c r="IM214" s="2565"/>
      <c r="IN214" s="2565"/>
      <c r="IO214" s="2565"/>
      <c r="IP214" s="2565"/>
      <c r="IQ214" s="2565"/>
      <c r="IR214" s="2565"/>
      <c r="IS214" s="2565"/>
      <c r="IT214" s="2565"/>
      <c r="IU214" s="2565"/>
      <c r="IV214" s="2565"/>
      <c r="IW214" s="2565"/>
      <c r="IX214" s="2565"/>
      <c r="IY214" s="2565"/>
      <c r="IZ214" s="2565"/>
      <c r="JA214" s="2565"/>
      <c r="JB214" s="2565"/>
      <c r="JC214" s="2565"/>
      <c r="JD214" s="2565"/>
      <c r="JE214" s="2565"/>
      <c r="JF214" s="2565"/>
      <c r="JG214" s="2565"/>
      <c r="JH214" s="2565"/>
      <c r="JI214" s="2565"/>
      <c r="JJ214" s="2565"/>
      <c r="JK214" s="2565"/>
      <c r="JL214" s="2565"/>
      <c r="JM214" s="2565"/>
      <c r="JN214" s="2565"/>
      <c r="JO214" s="2565"/>
      <c r="JP214" s="2565"/>
      <c r="JQ214" s="2565"/>
      <c r="JR214" s="2565"/>
      <c r="JS214" s="2565"/>
      <c r="JT214" s="2565"/>
      <c r="JU214" s="2565"/>
      <c r="JV214" s="2565"/>
      <c r="JW214" s="2565"/>
      <c r="JX214" s="2565"/>
      <c r="JY214" s="2565"/>
      <c r="JZ214" s="2565"/>
      <c r="KA214" s="2565"/>
      <c r="KB214" s="2565"/>
      <c r="KC214" s="2565"/>
      <c r="KD214" s="2565"/>
      <c r="KE214" s="2565"/>
      <c r="KF214" s="2565"/>
      <c r="KG214" s="2565"/>
      <c r="KH214" s="2565"/>
      <c r="KI214" s="2565"/>
      <c r="KJ214" s="2565"/>
      <c r="KK214" s="2565"/>
      <c r="KL214" s="2565"/>
      <c r="KM214" s="2565"/>
      <c r="KN214" s="2565"/>
      <c r="KO214" s="2565"/>
      <c r="KP214" s="2565"/>
      <c r="KQ214" s="2565"/>
      <c r="KR214" s="2565"/>
      <c r="KS214" s="2565"/>
      <c r="KT214" s="2565"/>
      <c r="KU214" s="2565"/>
      <c r="KV214" s="2565"/>
      <c r="KW214" s="2565"/>
      <c r="KX214" s="2565"/>
      <c r="KY214" s="2565"/>
      <c r="KZ214" s="2565"/>
      <c r="LA214" s="2565"/>
      <c r="LB214" s="2565"/>
      <c r="LC214" s="2565"/>
      <c r="LD214" s="2565"/>
      <c r="LE214" s="2565"/>
      <c r="LF214" s="2565"/>
      <c r="LG214" s="2565"/>
      <c r="LH214" s="2565"/>
    </row>
    <row r="215" s="2410" customFormat="1" ht="47" customHeight="1" spans="1:320">
      <c r="A215" s="2505">
        <v>46055</v>
      </c>
      <c r="B215" s="2506" t="s">
        <v>1824</v>
      </c>
      <c r="C215" s="2507" t="s">
        <v>563</v>
      </c>
      <c r="D215" s="2498">
        <v>4500192885</v>
      </c>
      <c r="E215" s="2485" t="s">
        <v>3542</v>
      </c>
      <c r="F215" s="2498" t="s">
        <v>3543</v>
      </c>
      <c r="G215" s="2508"/>
      <c r="H215" s="2509" t="s">
        <v>2831</v>
      </c>
      <c r="I215" s="2520" t="s">
        <v>2970</v>
      </c>
      <c r="J215" s="2490">
        <v>22080</v>
      </c>
      <c r="K215" s="2521">
        <v>0</v>
      </c>
      <c r="L215" s="2521">
        <v>96</v>
      </c>
      <c r="M215" s="2521">
        <f t="shared" si="116"/>
        <v>230</v>
      </c>
      <c r="N215" s="2489">
        <v>46129</v>
      </c>
      <c r="O215" s="2489">
        <v>46127</v>
      </c>
      <c r="P215" s="2514"/>
      <c r="Q215" s="2531"/>
      <c r="R215" s="2531"/>
      <c r="S215" s="2531"/>
      <c r="T215" s="2532"/>
      <c r="U215" s="2532"/>
      <c r="V215" s="2533"/>
      <c r="W215" s="2534"/>
      <c r="X215" s="2535"/>
      <c r="Y215" s="2544"/>
      <c r="Z215" s="2544"/>
      <c r="AA215" s="1132" t="s">
        <v>3544</v>
      </c>
      <c r="AB215" s="2545" t="s">
        <v>1149</v>
      </c>
      <c r="AC215" s="2546">
        <v>1.0037</v>
      </c>
      <c r="AD215" s="2547">
        <f t="shared" si="115"/>
        <v>22161.696</v>
      </c>
      <c r="AE215" s="2548"/>
      <c r="AF215" s="2549"/>
      <c r="AG215" s="2553"/>
      <c r="AH215" s="2554"/>
      <c r="AI215" s="2554"/>
      <c r="AJ215" s="2554"/>
      <c r="AK215" s="2554"/>
      <c r="AL215" s="2554"/>
      <c r="AM215" s="2554"/>
      <c r="AN215" s="2554"/>
      <c r="AO215" s="2554"/>
      <c r="AP215" s="2554"/>
      <c r="AQ215" s="2557"/>
      <c r="AR215" s="2558">
        <f t="shared" si="109"/>
        <v>3680</v>
      </c>
      <c r="AS215" s="2558">
        <f t="shared" si="110"/>
        <v>3680</v>
      </c>
      <c r="AT215" s="2558">
        <f t="shared" si="111"/>
        <v>3680</v>
      </c>
      <c r="AU215" s="2558">
        <f t="shared" si="112"/>
        <v>3680</v>
      </c>
      <c r="AV215" s="2558">
        <f t="shared" si="113"/>
        <v>3680</v>
      </c>
      <c r="AW215" s="2558">
        <f t="shared" si="114"/>
        <v>3680</v>
      </c>
      <c r="AX215" s="2558"/>
      <c r="AY215" s="2558">
        <f t="shared" si="92"/>
        <v>3526.66666666667</v>
      </c>
      <c r="AZ215" s="2558">
        <f t="shared" si="93"/>
        <v>153.333333333333</v>
      </c>
      <c r="BA215" s="2521"/>
      <c r="BB215" s="2564"/>
      <c r="BC215" s="2565"/>
      <c r="BD215" s="2565"/>
      <c r="BE215" s="2565"/>
      <c r="BF215" s="2565"/>
      <c r="BG215" s="2565"/>
      <c r="BH215" s="2565"/>
      <c r="BI215" s="2565"/>
      <c r="BJ215" s="2565"/>
      <c r="BK215" s="2565"/>
      <c r="BL215" s="2565"/>
      <c r="BM215" s="2565"/>
      <c r="BN215" s="2565"/>
      <c r="BO215" s="2565"/>
      <c r="BP215" s="2565"/>
      <c r="BQ215" s="2565"/>
      <c r="BR215" s="2565"/>
      <c r="BS215" s="2565"/>
      <c r="BT215" s="2565"/>
      <c r="BU215" s="2565"/>
      <c r="BV215" s="2565"/>
      <c r="BW215" s="2565"/>
      <c r="BX215" s="2565"/>
      <c r="BY215" s="2565"/>
      <c r="BZ215" s="2565"/>
      <c r="CA215" s="2565"/>
      <c r="CB215" s="2565"/>
      <c r="CC215" s="2565"/>
      <c r="CD215" s="2565"/>
      <c r="CE215" s="2565"/>
      <c r="CF215" s="2565"/>
      <c r="CG215" s="2565"/>
      <c r="CH215" s="2565"/>
      <c r="CI215" s="2565"/>
      <c r="CJ215" s="2565"/>
      <c r="CK215" s="2565"/>
      <c r="CL215" s="2565"/>
      <c r="CM215" s="2565"/>
      <c r="CN215" s="2565"/>
      <c r="CO215" s="2565"/>
      <c r="CP215" s="2565"/>
      <c r="CQ215" s="2565"/>
      <c r="CR215" s="2565"/>
      <c r="CS215" s="2565"/>
      <c r="CT215" s="2565"/>
      <c r="CU215" s="2565"/>
      <c r="CV215" s="2565"/>
      <c r="CW215" s="2565"/>
      <c r="CX215" s="2565"/>
      <c r="CY215" s="2565"/>
      <c r="CZ215" s="2565"/>
      <c r="DA215" s="2565"/>
      <c r="DB215" s="2565"/>
      <c r="DC215" s="2565"/>
      <c r="DD215" s="2565"/>
      <c r="DE215" s="2565"/>
      <c r="DF215" s="2565"/>
      <c r="DG215" s="2565"/>
      <c r="DH215" s="2565"/>
      <c r="DI215" s="2565"/>
      <c r="DJ215" s="2565"/>
      <c r="DK215" s="2565"/>
      <c r="DL215" s="2565"/>
      <c r="DM215" s="2565"/>
      <c r="DN215" s="2565"/>
      <c r="DO215" s="2565"/>
      <c r="DP215" s="2565"/>
      <c r="DQ215" s="2565"/>
      <c r="DR215" s="2565"/>
      <c r="DS215" s="2565"/>
      <c r="DT215" s="2565"/>
      <c r="DU215" s="2565"/>
      <c r="DV215" s="2565"/>
      <c r="DW215" s="2565"/>
      <c r="DX215" s="2565"/>
      <c r="DY215" s="2565"/>
      <c r="DZ215" s="2565"/>
      <c r="EA215" s="2565"/>
      <c r="EB215" s="2565"/>
      <c r="EC215" s="2565"/>
      <c r="ED215" s="2565"/>
      <c r="EE215" s="2565"/>
      <c r="EF215" s="2565"/>
      <c r="EG215" s="2565"/>
      <c r="EH215" s="2565"/>
      <c r="EI215" s="2565"/>
      <c r="EJ215" s="2565"/>
      <c r="EK215" s="2565"/>
      <c r="EL215" s="2565"/>
      <c r="EM215" s="2565"/>
      <c r="EN215" s="2565"/>
      <c r="EO215" s="2565"/>
      <c r="EP215" s="2565"/>
      <c r="EQ215" s="2565"/>
      <c r="ER215" s="2565"/>
      <c r="ES215" s="2565"/>
      <c r="ET215" s="2565"/>
      <c r="EU215" s="2565"/>
      <c r="EV215" s="2565"/>
      <c r="EW215" s="2565"/>
      <c r="EX215" s="2565"/>
      <c r="EY215" s="2565"/>
      <c r="EZ215" s="2565"/>
      <c r="FA215" s="2565"/>
      <c r="FB215" s="2565"/>
      <c r="FC215" s="2565"/>
      <c r="FD215" s="2565"/>
      <c r="FE215" s="2565"/>
      <c r="FF215" s="2565"/>
      <c r="FG215" s="2565"/>
      <c r="FH215" s="2565"/>
      <c r="FI215" s="2565"/>
      <c r="FJ215" s="2565"/>
      <c r="FK215" s="2565"/>
      <c r="FL215" s="2565"/>
      <c r="FM215" s="2565"/>
      <c r="FN215" s="2565"/>
      <c r="FO215" s="2565"/>
      <c r="FP215" s="2565"/>
      <c r="FQ215" s="2565"/>
      <c r="FR215" s="2565"/>
      <c r="FS215" s="2565"/>
      <c r="FT215" s="2565"/>
      <c r="FU215" s="2565"/>
      <c r="FV215" s="2565"/>
      <c r="FW215" s="2565"/>
      <c r="FX215" s="2565"/>
      <c r="FY215" s="2565"/>
      <c r="FZ215" s="2565"/>
      <c r="GA215" s="2565"/>
      <c r="GB215" s="2565"/>
      <c r="GC215" s="2565"/>
      <c r="GD215" s="2565"/>
      <c r="GE215" s="2565"/>
      <c r="GF215" s="2565"/>
      <c r="GG215" s="2565"/>
      <c r="GH215" s="2565"/>
      <c r="GI215" s="2565"/>
      <c r="GJ215" s="2565"/>
      <c r="GK215" s="2565"/>
      <c r="GL215" s="2565"/>
      <c r="GM215" s="2565"/>
      <c r="GN215" s="2565"/>
      <c r="GO215" s="2565"/>
      <c r="GP215" s="2565"/>
      <c r="GQ215" s="2565"/>
      <c r="GR215" s="2565"/>
      <c r="GS215" s="2565"/>
      <c r="GT215" s="2565"/>
      <c r="GU215" s="2565"/>
      <c r="GV215" s="2565"/>
      <c r="GW215" s="2565"/>
      <c r="GX215" s="2565"/>
      <c r="GY215" s="2565"/>
      <c r="GZ215" s="2565"/>
      <c r="HA215" s="2565"/>
      <c r="HB215" s="2565"/>
      <c r="HC215" s="2565"/>
      <c r="HD215" s="2565"/>
      <c r="HE215" s="2565"/>
      <c r="HF215" s="2565"/>
      <c r="HG215" s="2565"/>
      <c r="HH215" s="2565"/>
      <c r="HI215" s="2565"/>
      <c r="HJ215" s="2565"/>
      <c r="HK215" s="2565"/>
      <c r="HL215" s="2565"/>
      <c r="HM215" s="2565"/>
      <c r="HN215" s="2565"/>
      <c r="HO215" s="2565"/>
      <c r="HP215" s="2565"/>
      <c r="HQ215" s="2565"/>
      <c r="HR215" s="2565"/>
      <c r="HS215" s="2565"/>
      <c r="HT215" s="2565"/>
      <c r="HU215" s="2565"/>
      <c r="HV215" s="2565"/>
      <c r="HW215" s="2565"/>
      <c r="HX215" s="2565"/>
      <c r="HY215" s="2565"/>
      <c r="HZ215" s="2565"/>
      <c r="IA215" s="2565"/>
      <c r="IB215" s="2565"/>
      <c r="IC215" s="2565"/>
      <c r="ID215" s="2565"/>
      <c r="IE215" s="2565"/>
      <c r="IF215" s="2565"/>
      <c r="IG215" s="2565"/>
      <c r="IH215" s="2565"/>
      <c r="II215" s="2565"/>
      <c r="IJ215" s="2565"/>
      <c r="IK215" s="2565"/>
      <c r="IL215" s="2565"/>
      <c r="IM215" s="2565"/>
      <c r="IN215" s="2565"/>
      <c r="IO215" s="2565"/>
      <c r="IP215" s="2565"/>
      <c r="IQ215" s="2565"/>
      <c r="IR215" s="2565"/>
      <c r="IS215" s="2565"/>
      <c r="IT215" s="2565"/>
      <c r="IU215" s="2565"/>
      <c r="IV215" s="2565"/>
      <c r="IW215" s="2565"/>
      <c r="IX215" s="2565"/>
      <c r="IY215" s="2565"/>
      <c r="IZ215" s="2565"/>
      <c r="JA215" s="2565"/>
      <c r="JB215" s="2565"/>
      <c r="JC215" s="2565"/>
      <c r="JD215" s="2565"/>
      <c r="JE215" s="2565"/>
      <c r="JF215" s="2565"/>
      <c r="JG215" s="2565"/>
      <c r="JH215" s="2565"/>
      <c r="JI215" s="2565"/>
      <c r="JJ215" s="2565"/>
      <c r="JK215" s="2565"/>
      <c r="JL215" s="2565"/>
      <c r="JM215" s="2565"/>
      <c r="JN215" s="2565"/>
      <c r="JO215" s="2565"/>
      <c r="JP215" s="2565"/>
      <c r="JQ215" s="2565"/>
      <c r="JR215" s="2565"/>
      <c r="JS215" s="2565"/>
      <c r="JT215" s="2565"/>
      <c r="JU215" s="2565"/>
      <c r="JV215" s="2565"/>
      <c r="JW215" s="2565"/>
      <c r="JX215" s="2565"/>
      <c r="JY215" s="2565"/>
      <c r="JZ215" s="2565"/>
      <c r="KA215" s="2565"/>
      <c r="KB215" s="2565"/>
      <c r="KC215" s="2565"/>
      <c r="KD215" s="2565"/>
      <c r="KE215" s="2565"/>
      <c r="KF215" s="2565"/>
      <c r="KG215" s="2565"/>
      <c r="KH215" s="2565"/>
      <c r="KI215" s="2565"/>
      <c r="KJ215" s="2565"/>
      <c r="KK215" s="2565"/>
      <c r="KL215" s="2565"/>
      <c r="KM215" s="2565"/>
      <c r="KN215" s="2565"/>
      <c r="KO215" s="2565"/>
      <c r="KP215" s="2565"/>
      <c r="KQ215" s="2565"/>
      <c r="KR215" s="2565"/>
      <c r="KS215" s="2565"/>
      <c r="KT215" s="2565"/>
      <c r="KU215" s="2565"/>
      <c r="KV215" s="2565"/>
      <c r="KW215" s="2565"/>
      <c r="KX215" s="2565"/>
      <c r="KY215" s="2565"/>
      <c r="KZ215" s="2565"/>
      <c r="LA215" s="2565"/>
      <c r="LB215" s="2565"/>
      <c r="LC215" s="2565"/>
      <c r="LD215" s="2565"/>
      <c r="LE215" s="2565"/>
      <c r="LF215" s="2565"/>
      <c r="LG215" s="2565"/>
      <c r="LH215" s="2565"/>
    </row>
    <row r="216" s="2410" customFormat="1" ht="47" customHeight="1" spans="1:320">
      <c r="A216" s="2505">
        <v>46055</v>
      </c>
      <c r="B216" s="2506" t="s">
        <v>1824</v>
      </c>
      <c r="C216" s="2507" t="s">
        <v>563</v>
      </c>
      <c r="D216" s="2498">
        <v>4500192885</v>
      </c>
      <c r="E216" s="2485" t="s">
        <v>3545</v>
      </c>
      <c r="F216" s="2498" t="s">
        <v>3546</v>
      </c>
      <c r="G216" s="2508"/>
      <c r="H216" s="2509" t="s">
        <v>2831</v>
      </c>
      <c r="I216" s="2520" t="s">
        <v>2970</v>
      </c>
      <c r="J216" s="2490">
        <v>8352</v>
      </c>
      <c r="K216" s="2521">
        <v>0</v>
      </c>
      <c r="L216" s="2521">
        <v>96</v>
      </c>
      <c r="M216" s="2521">
        <f t="shared" si="116"/>
        <v>87</v>
      </c>
      <c r="N216" s="2489">
        <v>46129</v>
      </c>
      <c r="O216" s="2489">
        <v>46127</v>
      </c>
      <c r="P216" s="2514"/>
      <c r="Q216" s="2531"/>
      <c r="R216" s="2531"/>
      <c r="S216" s="2531"/>
      <c r="T216" s="2532"/>
      <c r="U216" s="2532"/>
      <c r="V216" s="2533"/>
      <c r="W216" s="2534"/>
      <c r="X216" s="2535"/>
      <c r="Y216" s="2544"/>
      <c r="Z216" s="2544"/>
      <c r="AA216" s="1132" t="s">
        <v>3544</v>
      </c>
      <c r="AB216" s="2545" t="s">
        <v>1149</v>
      </c>
      <c r="AC216" s="2546">
        <v>1.0037</v>
      </c>
      <c r="AD216" s="2547">
        <f t="shared" si="115"/>
        <v>8382.9024</v>
      </c>
      <c r="AE216" s="2548"/>
      <c r="AF216" s="2549"/>
      <c r="AG216" s="2553"/>
      <c r="AH216" s="2554"/>
      <c r="AI216" s="2554"/>
      <c r="AJ216" s="2554"/>
      <c r="AK216" s="2554"/>
      <c r="AL216" s="2554"/>
      <c r="AM216" s="2554"/>
      <c r="AN216" s="2554"/>
      <c r="AO216" s="2554"/>
      <c r="AP216" s="2554"/>
      <c r="AQ216" s="2557"/>
      <c r="AR216" s="2558">
        <f t="shared" si="109"/>
        <v>1392</v>
      </c>
      <c r="AS216" s="2558">
        <f t="shared" si="110"/>
        <v>1392</v>
      </c>
      <c r="AT216" s="2558">
        <f t="shared" si="111"/>
        <v>1392</v>
      </c>
      <c r="AU216" s="2558">
        <f t="shared" si="112"/>
        <v>1392</v>
      </c>
      <c r="AV216" s="2558">
        <f t="shared" si="113"/>
        <v>1392</v>
      </c>
      <c r="AW216" s="2558">
        <f t="shared" si="114"/>
        <v>1392</v>
      </c>
      <c r="AX216" s="2558"/>
      <c r="AY216" s="2558">
        <f t="shared" si="92"/>
        <v>1334</v>
      </c>
      <c r="AZ216" s="2558">
        <f t="shared" si="93"/>
        <v>58</v>
      </c>
      <c r="BA216" s="2521"/>
      <c r="BB216" s="2564"/>
      <c r="BC216" s="2565"/>
      <c r="BD216" s="2565"/>
      <c r="BE216" s="2565"/>
      <c r="BF216" s="2565"/>
      <c r="BG216" s="2565"/>
      <c r="BH216" s="2565"/>
      <c r="BI216" s="2565"/>
      <c r="BJ216" s="2565"/>
      <c r="BK216" s="2565"/>
      <c r="BL216" s="2565"/>
      <c r="BM216" s="2565"/>
      <c r="BN216" s="2565"/>
      <c r="BO216" s="2565"/>
      <c r="BP216" s="2565"/>
      <c r="BQ216" s="2565"/>
      <c r="BR216" s="2565"/>
      <c r="BS216" s="2565"/>
      <c r="BT216" s="2565"/>
      <c r="BU216" s="2565"/>
      <c r="BV216" s="2565"/>
      <c r="BW216" s="2565"/>
      <c r="BX216" s="2565"/>
      <c r="BY216" s="2565"/>
      <c r="BZ216" s="2565"/>
      <c r="CA216" s="2565"/>
      <c r="CB216" s="2565"/>
      <c r="CC216" s="2565"/>
      <c r="CD216" s="2565"/>
      <c r="CE216" s="2565"/>
      <c r="CF216" s="2565"/>
      <c r="CG216" s="2565"/>
      <c r="CH216" s="2565"/>
      <c r="CI216" s="2565"/>
      <c r="CJ216" s="2565"/>
      <c r="CK216" s="2565"/>
      <c r="CL216" s="2565"/>
      <c r="CM216" s="2565"/>
      <c r="CN216" s="2565"/>
      <c r="CO216" s="2565"/>
      <c r="CP216" s="2565"/>
      <c r="CQ216" s="2565"/>
      <c r="CR216" s="2565"/>
      <c r="CS216" s="2565"/>
      <c r="CT216" s="2565"/>
      <c r="CU216" s="2565"/>
      <c r="CV216" s="2565"/>
      <c r="CW216" s="2565"/>
      <c r="CX216" s="2565"/>
      <c r="CY216" s="2565"/>
      <c r="CZ216" s="2565"/>
      <c r="DA216" s="2565"/>
      <c r="DB216" s="2565"/>
      <c r="DC216" s="2565"/>
      <c r="DD216" s="2565"/>
      <c r="DE216" s="2565"/>
      <c r="DF216" s="2565"/>
      <c r="DG216" s="2565"/>
      <c r="DH216" s="2565"/>
      <c r="DI216" s="2565"/>
      <c r="DJ216" s="2565"/>
      <c r="DK216" s="2565"/>
      <c r="DL216" s="2565"/>
      <c r="DM216" s="2565"/>
      <c r="DN216" s="2565"/>
      <c r="DO216" s="2565"/>
      <c r="DP216" s="2565"/>
      <c r="DQ216" s="2565"/>
      <c r="DR216" s="2565"/>
      <c r="DS216" s="2565"/>
      <c r="DT216" s="2565"/>
      <c r="DU216" s="2565"/>
      <c r="DV216" s="2565"/>
      <c r="DW216" s="2565"/>
      <c r="DX216" s="2565"/>
      <c r="DY216" s="2565"/>
      <c r="DZ216" s="2565"/>
      <c r="EA216" s="2565"/>
      <c r="EB216" s="2565"/>
      <c r="EC216" s="2565"/>
      <c r="ED216" s="2565"/>
      <c r="EE216" s="2565"/>
      <c r="EF216" s="2565"/>
      <c r="EG216" s="2565"/>
      <c r="EH216" s="2565"/>
      <c r="EI216" s="2565"/>
      <c r="EJ216" s="2565"/>
      <c r="EK216" s="2565"/>
      <c r="EL216" s="2565"/>
      <c r="EM216" s="2565"/>
      <c r="EN216" s="2565"/>
      <c r="EO216" s="2565"/>
      <c r="EP216" s="2565"/>
      <c r="EQ216" s="2565"/>
      <c r="ER216" s="2565"/>
      <c r="ES216" s="2565"/>
      <c r="ET216" s="2565"/>
      <c r="EU216" s="2565"/>
      <c r="EV216" s="2565"/>
      <c r="EW216" s="2565"/>
      <c r="EX216" s="2565"/>
      <c r="EY216" s="2565"/>
      <c r="EZ216" s="2565"/>
      <c r="FA216" s="2565"/>
      <c r="FB216" s="2565"/>
      <c r="FC216" s="2565"/>
      <c r="FD216" s="2565"/>
      <c r="FE216" s="2565"/>
      <c r="FF216" s="2565"/>
      <c r="FG216" s="2565"/>
      <c r="FH216" s="2565"/>
      <c r="FI216" s="2565"/>
      <c r="FJ216" s="2565"/>
      <c r="FK216" s="2565"/>
      <c r="FL216" s="2565"/>
      <c r="FM216" s="2565"/>
      <c r="FN216" s="2565"/>
      <c r="FO216" s="2565"/>
      <c r="FP216" s="2565"/>
      <c r="FQ216" s="2565"/>
      <c r="FR216" s="2565"/>
      <c r="FS216" s="2565"/>
      <c r="FT216" s="2565"/>
      <c r="FU216" s="2565"/>
      <c r="FV216" s="2565"/>
      <c r="FW216" s="2565"/>
      <c r="FX216" s="2565"/>
      <c r="FY216" s="2565"/>
      <c r="FZ216" s="2565"/>
      <c r="GA216" s="2565"/>
      <c r="GB216" s="2565"/>
      <c r="GC216" s="2565"/>
      <c r="GD216" s="2565"/>
      <c r="GE216" s="2565"/>
      <c r="GF216" s="2565"/>
      <c r="GG216" s="2565"/>
      <c r="GH216" s="2565"/>
      <c r="GI216" s="2565"/>
      <c r="GJ216" s="2565"/>
      <c r="GK216" s="2565"/>
      <c r="GL216" s="2565"/>
      <c r="GM216" s="2565"/>
      <c r="GN216" s="2565"/>
      <c r="GO216" s="2565"/>
      <c r="GP216" s="2565"/>
      <c r="GQ216" s="2565"/>
      <c r="GR216" s="2565"/>
      <c r="GS216" s="2565"/>
      <c r="GT216" s="2565"/>
      <c r="GU216" s="2565"/>
      <c r="GV216" s="2565"/>
      <c r="GW216" s="2565"/>
      <c r="GX216" s="2565"/>
      <c r="GY216" s="2565"/>
      <c r="GZ216" s="2565"/>
      <c r="HA216" s="2565"/>
      <c r="HB216" s="2565"/>
      <c r="HC216" s="2565"/>
      <c r="HD216" s="2565"/>
      <c r="HE216" s="2565"/>
      <c r="HF216" s="2565"/>
      <c r="HG216" s="2565"/>
      <c r="HH216" s="2565"/>
      <c r="HI216" s="2565"/>
      <c r="HJ216" s="2565"/>
      <c r="HK216" s="2565"/>
      <c r="HL216" s="2565"/>
      <c r="HM216" s="2565"/>
      <c r="HN216" s="2565"/>
      <c r="HO216" s="2565"/>
      <c r="HP216" s="2565"/>
      <c r="HQ216" s="2565"/>
      <c r="HR216" s="2565"/>
      <c r="HS216" s="2565"/>
      <c r="HT216" s="2565"/>
      <c r="HU216" s="2565"/>
      <c r="HV216" s="2565"/>
      <c r="HW216" s="2565"/>
      <c r="HX216" s="2565"/>
      <c r="HY216" s="2565"/>
      <c r="HZ216" s="2565"/>
      <c r="IA216" s="2565"/>
      <c r="IB216" s="2565"/>
      <c r="IC216" s="2565"/>
      <c r="ID216" s="2565"/>
      <c r="IE216" s="2565"/>
      <c r="IF216" s="2565"/>
      <c r="IG216" s="2565"/>
      <c r="IH216" s="2565"/>
      <c r="II216" s="2565"/>
      <c r="IJ216" s="2565"/>
      <c r="IK216" s="2565"/>
      <c r="IL216" s="2565"/>
      <c r="IM216" s="2565"/>
      <c r="IN216" s="2565"/>
      <c r="IO216" s="2565"/>
      <c r="IP216" s="2565"/>
      <c r="IQ216" s="2565"/>
      <c r="IR216" s="2565"/>
      <c r="IS216" s="2565"/>
      <c r="IT216" s="2565"/>
      <c r="IU216" s="2565"/>
      <c r="IV216" s="2565"/>
      <c r="IW216" s="2565"/>
      <c r="IX216" s="2565"/>
      <c r="IY216" s="2565"/>
      <c r="IZ216" s="2565"/>
      <c r="JA216" s="2565"/>
      <c r="JB216" s="2565"/>
      <c r="JC216" s="2565"/>
      <c r="JD216" s="2565"/>
      <c r="JE216" s="2565"/>
      <c r="JF216" s="2565"/>
      <c r="JG216" s="2565"/>
      <c r="JH216" s="2565"/>
      <c r="JI216" s="2565"/>
      <c r="JJ216" s="2565"/>
      <c r="JK216" s="2565"/>
      <c r="JL216" s="2565"/>
      <c r="JM216" s="2565"/>
      <c r="JN216" s="2565"/>
      <c r="JO216" s="2565"/>
      <c r="JP216" s="2565"/>
      <c r="JQ216" s="2565"/>
      <c r="JR216" s="2565"/>
      <c r="JS216" s="2565"/>
      <c r="JT216" s="2565"/>
      <c r="JU216" s="2565"/>
      <c r="JV216" s="2565"/>
      <c r="JW216" s="2565"/>
      <c r="JX216" s="2565"/>
      <c r="JY216" s="2565"/>
      <c r="JZ216" s="2565"/>
      <c r="KA216" s="2565"/>
      <c r="KB216" s="2565"/>
      <c r="KC216" s="2565"/>
      <c r="KD216" s="2565"/>
      <c r="KE216" s="2565"/>
      <c r="KF216" s="2565"/>
      <c r="KG216" s="2565"/>
      <c r="KH216" s="2565"/>
      <c r="KI216" s="2565"/>
      <c r="KJ216" s="2565"/>
      <c r="KK216" s="2565"/>
      <c r="KL216" s="2565"/>
      <c r="KM216" s="2565"/>
      <c r="KN216" s="2565"/>
      <c r="KO216" s="2565"/>
      <c r="KP216" s="2565"/>
      <c r="KQ216" s="2565"/>
      <c r="KR216" s="2565"/>
      <c r="KS216" s="2565"/>
      <c r="KT216" s="2565"/>
      <c r="KU216" s="2565"/>
      <c r="KV216" s="2565"/>
      <c r="KW216" s="2565"/>
      <c r="KX216" s="2565"/>
      <c r="KY216" s="2565"/>
      <c r="KZ216" s="2565"/>
      <c r="LA216" s="2565"/>
      <c r="LB216" s="2565"/>
      <c r="LC216" s="2565"/>
      <c r="LD216" s="2565"/>
      <c r="LE216" s="2565"/>
      <c r="LF216" s="2565"/>
      <c r="LG216" s="2565"/>
      <c r="LH216" s="2565"/>
    </row>
    <row r="217" s="1015" customFormat="1" ht="47" customHeight="1" spans="1:320">
      <c r="A217" s="1231">
        <v>46051</v>
      </c>
      <c r="B217" s="1232" t="s">
        <v>702</v>
      </c>
      <c r="C217" s="1233" t="s">
        <v>98</v>
      </c>
      <c r="D217" s="1234">
        <v>4500192266</v>
      </c>
      <c r="E217" s="1235" t="s">
        <v>3547</v>
      </c>
      <c r="F217" s="1234" t="s">
        <v>3548</v>
      </c>
      <c r="G217" s="2042"/>
      <c r="H217" s="1236" t="s">
        <v>3549</v>
      </c>
      <c r="I217" s="1887"/>
      <c r="J217" s="1277">
        <v>240</v>
      </c>
      <c r="K217" s="1068">
        <v>0</v>
      </c>
      <c r="L217" s="1068">
        <v>24</v>
      </c>
      <c r="M217" s="1068">
        <f t="shared" si="116"/>
        <v>10</v>
      </c>
      <c r="N217" s="1069">
        <v>46129</v>
      </c>
      <c r="O217" s="1069">
        <v>46127</v>
      </c>
      <c r="P217" s="1070"/>
      <c r="Q217" s="1096"/>
      <c r="R217" s="1096"/>
      <c r="S217" s="1096"/>
      <c r="T217" s="1314"/>
      <c r="U217" s="2528" t="s">
        <v>111</v>
      </c>
      <c r="V217" s="2073" t="s">
        <v>1555</v>
      </c>
      <c r="W217" s="2074" t="s">
        <v>287</v>
      </c>
      <c r="X217" s="2073" t="s">
        <v>3550</v>
      </c>
      <c r="Y217" s="1099"/>
      <c r="Z217" s="1099"/>
      <c r="AA217" s="1126" t="s">
        <v>3551</v>
      </c>
      <c r="AB217" s="1127" t="s">
        <v>706</v>
      </c>
      <c r="AC217" s="1383">
        <v>0.57</v>
      </c>
      <c r="AD217" s="1936">
        <f t="shared" si="115"/>
        <v>136.8</v>
      </c>
      <c r="AE217" s="1130"/>
      <c r="AF217" s="1131"/>
      <c r="AG217" s="1947"/>
      <c r="AH217" s="2552">
        <f>J217</f>
        <v>240</v>
      </c>
      <c r="AI217" s="2552"/>
      <c r="AJ217" s="2552"/>
      <c r="AK217" s="2552">
        <f>J217/24</f>
        <v>10</v>
      </c>
      <c r="AL217" s="2552"/>
      <c r="AM217" s="2552"/>
      <c r="AN217" s="2552"/>
      <c r="AO217" s="2552" t="s">
        <v>63</v>
      </c>
      <c r="AP217" s="2552">
        <f>J217</f>
        <v>240</v>
      </c>
      <c r="AQ217" s="1152"/>
      <c r="AR217" s="1178">
        <f t="shared" si="109"/>
        <v>40</v>
      </c>
      <c r="AS217" s="1178">
        <f t="shared" si="110"/>
        <v>40</v>
      </c>
      <c r="AT217" s="1178">
        <f t="shared" si="111"/>
        <v>40</v>
      </c>
      <c r="AU217" s="1178">
        <f t="shared" si="112"/>
        <v>40</v>
      </c>
      <c r="AV217" s="1178">
        <f t="shared" si="113"/>
        <v>40</v>
      </c>
      <c r="AW217" s="1178">
        <f t="shared" si="114"/>
        <v>40</v>
      </c>
      <c r="AX217" s="1178"/>
      <c r="AY217" s="1178">
        <f t="shared" si="92"/>
        <v>38.3333333333333</v>
      </c>
      <c r="AZ217" s="1178">
        <f t="shared" si="93"/>
        <v>1.66666666666667</v>
      </c>
      <c r="BA217" s="1298"/>
      <c r="BB217" s="1458"/>
      <c r="BC217" s="1459"/>
      <c r="BD217" s="1459"/>
      <c r="BE217" s="1459"/>
      <c r="BF217" s="1459"/>
      <c r="BG217" s="1459"/>
      <c r="BH217" s="1459"/>
      <c r="BI217" s="1459"/>
      <c r="BJ217" s="1459"/>
      <c r="BK217" s="1459"/>
      <c r="BL217" s="1459"/>
      <c r="BM217" s="1459"/>
      <c r="BN217" s="1459"/>
      <c r="BO217" s="1459"/>
      <c r="BP217" s="1459"/>
      <c r="BQ217" s="1459"/>
      <c r="BR217" s="1459"/>
      <c r="BS217" s="1459"/>
      <c r="BT217" s="1459"/>
      <c r="BU217" s="1459"/>
      <c r="BV217" s="1459"/>
      <c r="BW217" s="1459"/>
      <c r="BX217" s="1459"/>
      <c r="BY217" s="1459"/>
      <c r="BZ217" s="1459"/>
      <c r="CA217" s="1459"/>
      <c r="CB217" s="1459"/>
      <c r="CC217" s="1459"/>
      <c r="CD217" s="1459"/>
      <c r="CE217" s="1459"/>
      <c r="CF217" s="1459"/>
      <c r="CG217" s="1459"/>
      <c r="CH217" s="1459"/>
      <c r="CI217" s="1459"/>
      <c r="CJ217" s="1459"/>
      <c r="CK217" s="1459"/>
      <c r="CL217" s="1459"/>
      <c r="CM217" s="1459"/>
      <c r="CN217" s="1459"/>
      <c r="CO217" s="1459"/>
      <c r="CP217" s="1459"/>
      <c r="CQ217" s="1459"/>
      <c r="CR217" s="1459"/>
      <c r="CS217" s="1459"/>
      <c r="CT217" s="1459"/>
      <c r="CU217" s="1459"/>
      <c r="CV217" s="1459"/>
      <c r="CW217" s="1459"/>
      <c r="CX217" s="1459"/>
      <c r="CY217" s="1459"/>
      <c r="CZ217" s="1459"/>
      <c r="DA217" s="1459"/>
      <c r="DB217" s="1459"/>
      <c r="DC217" s="1459"/>
      <c r="DD217" s="1459"/>
      <c r="DE217" s="1459"/>
      <c r="DF217" s="1459"/>
      <c r="DG217" s="1459"/>
      <c r="DH217" s="1459"/>
      <c r="DI217" s="1459"/>
      <c r="DJ217" s="1459"/>
      <c r="DK217" s="1459"/>
      <c r="DL217" s="1459"/>
      <c r="DM217" s="1459"/>
      <c r="DN217" s="1459"/>
      <c r="DO217" s="1459"/>
      <c r="DP217" s="1459"/>
      <c r="DQ217" s="1459"/>
      <c r="DR217" s="1459"/>
      <c r="DS217" s="1459"/>
      <c r="DT217" s="1459"/>
      <c r="DU217" s="1459"/>
      <c r="DV217" s="1459"/>
      <c r="DW217" s="1459"/>
      <c r="DX217" s="1459"/>
      <c r="DY217" s="1459"/>
      <c r="DZ217" s="1459"/>
      <c r="EA217" s="1459"/>
      <c r="EB217" s="1459"/>
      <c r="EC217" s="1459"/>
      <c r="ED217" s="1459"/>
      <c r="EE217" s="1459"/>
      <c r="EF217" s="1459"/>
      <c r="EG217" s="1459"/>
      <c r="EH217" s="1459"/>
      <c r="EI217" s="1459"/>
      <c r="EJ217" s="1459"/>
      <c r="EK217" s="1459"/>
      <c r="EL217" s="1459"/>
      <c r="EM217" s="1459"/>
      <c r="EN217" s="1459"/>
      <c r="EO217" s="1459"/>
      <c r="EP217" s="1459"/>
      <c r="EQ217" s="1459"/>
      <c r="ER217" s="1459"/>
      <c r="ES217" s="1459"/>
      <c r="ET217" s="1459"/>
      <c r="EU217" s="1459"/>
      <c r="EV217" s="1459"/>
      <c r="EW217" s="1459"/>
      <c r="EX217" s="1459"/>
      <c r="EY217" s="1459"/>
      <c r="EZ217" s="1459"/>
      <c r="FA217" s="1459"/>
      <c r="FB217" s="1459"/>
      <c r="FC217" s="1459"/>
      <c r="FD217" s="1459"/>
      <c r="FE217" s="1459"/>
      <c r="FF217" s="1459"/>
      <c r="FG217" s="1459"/>
      <c r="FH217" s="1459"/>
      <c r="FI217" s="1459"/>
      <c r="FJ217" s="1459"/>
      <c r="FK217" s="1459"/>
      <c r="FL217" s="1459"/>
      <c r="FM217" s="1459"/>
      <c r="FN217" s="1459"/>
      <c r="FO217" s="1459"/>
      <c r="FP217" s="1459"/>
      <c r="FQ217" s="1459"/>
      <c r="FR217" s="1459"/>
      <c r="FS217" s="1459"/>
      <c r="FT217" s="1459"/>
      <c r="FU217" s="1459"/>
      <c r="FV217" s="1459"/>
      <c r="FW217" s="1459"/>
      <c r="FX217" s="1459"/>
      <c r="FY217" s="1459"/>
      <c r="FZ217" s="1459"/>
      <c r="GA217" s="1459"/>
      <c r="GB217" s="1459"/>
      <c r="GC217" s="1459"/>
      <c r="GD217" s="1459"/>
      <c r="GE217" s="1459"/>
      <c r="GF217" s="1459"/>
      <c r="GG217" s="1459"/>
      <c r="GH217" s="1459"/>
      <c r="GI217" s="1459"/>
      <c r="GJ217" s="1459"/>
      <c r="GK217" s="1459"/>
      <c r="GL217" s="1459"/>
      <c r="GM217" s="1459"/>
      <c r="GN217" s="1459"/>
      <c r="GO217" s="1459"/>
      <c r="GP217" s="1459"/>
      <c r="GQ217" s="1459"/>
      <c r="GR217" s="1459"/>
      <c r="GS217" s="1459"/>
      <c r="GT217" s="1459"/>
      <c r="GU217" s="1459"/>
      <c r="GV217" s="1459"/>
      <c r="GW217" s="1459"/>
      <c r="GX217" s="1459"/>
      <c r="GY217" s="1459"/>
      <c r="GZ217" s="1459"/>
      <c r="HA217" s="1459"/>
      <c r="HB217" s="1459"/>
      <c r="HC217" s="1459"/>
      <c r="HD217" s="1459"/>
      <c r="HE217" s="1459"/>
      <c r="HF217" s="1459"/>
      <c r="HG217" s="1459"/>
      <c r="HH217" s="1459"/>
      <c r="HI217" s="1459"/>
      <c r="HJ217" s="1459"/>
      <c r="HK217" s="1459"/>
      <c r="HL217" s="1459"/>
      <c r="HM217" s="1459"/>
      <c r="HN217" s="1459"/>
      <c r="HO217" s="1459"/>
      <c r="HP217" s="1459"/>
      <c r="HQ217" s="1459"/>
      <c r="HR217" s="1459"/>
      <c r="HS217" s="1459"/>
      <c r="HT217" s="1459"/>
      <c r="HU217" s="1459"/>
      <c r="HV217" s="1459"/>
      <c r="HW217" s="1459"/>
      <c r="HX217" s="1459"/>
      <c r="HY217" s="1459"/>
      <c r="HZ217" s="1459"/>
      <c r="IA217" s="1459"/>
      <c r="IB217" s="1459"/>
      <c r="IC217" s="1459"/>
      <c r="ID217" s="1459"/>
      <c r="IE217" s="1459"/>
      <c r="IF217" s="1459"/>
      <c r="IG217" s="1459"/>
      <c r="IH217" s="1459"/>
      <c r="II217" s="1459"/>
      <c r="IJ217" s="1459"/>
      <c r="IK217" s="1459"/>
      <c r="IL217" s="1459"/>
      <c r="IM217" s="1459"/>
      <c r="IN217" s="1459"/>
      <c r="IO217" s="1459"/>
      <c r="IP217" s="1459"/>
      <c r="IQ217" s="1459"/>
      <c r="IR217" s="1459"/>
      <c r="IS217" s="1459"/>
      <c r="IT217" s="1459"/>
      <c r="IU217" s="1459"/>
      <c r="IV217" s="1459"/>
      <c r="IW217" s="1459"/>
      <c r="IX217" s="1459"/>
      <c r="IY217" s="1459"/>
      <c r="IZ217" s="1459"/>
      <c r="JA217" s="1459"/>
      <c r="JB217" s="1459"/>
      <c r="JC217" s="1459"/>
      <c r="JD217" s="1459"/>
      <c r="JE217" s="1459"/>
      <c r="JF217" s="1459"/>
      <c r="JG217" s="1459"/>
      <c r="JH217" s="1459"/>
      <c r="JI217" s="1459"/>
      <c r="JJ217" s="1459"/>
      <c r="JK217" s="1459"/>
      <c r="JL217" s="1459"/>
      <c r="JM217" s="1459"/>
      <c r="JN217" s="1459"/>
      <c r="JO217" s="1459"/>
      <c r="JP217" s="1459"/>
      <c r="JQ217" s="1459"/>
      <c r="JR217" s="1459"/>
      <c r="JS217" s="1459"/>
      <c r="JT217" s="1459"/>
      <c r="JU217" s="1459"/>
      <c r="JV217" s="1459"/>
      <c r="JW217" s="1459"/>
      <c r="JX217" s="1459"/>
      <c r="JY217" s="1459"/>
      <c r="JZ217" s="1459"/>
      <c r="KA217" s="1459"/>
      <c r="KB217" s="1459"/>
      <c r="KC217" s="1459"/>
      <c r="KD217" s="1459"/>
      <c r="KE217" s="1459"/>
      <c r="KF217" s="1459"/>
      <c r="KG217" s="1459"/>
      <c r="KH217" s="1459"/>
      <c r="KI217" s="1459"/>
      <c r="KJ217" s="1459"/>
      <c r="KK217" s="1459"/>
      <c r="KL217" s="1459"/>
      <c r="KM217" s="1459"/>
      <c r="KN217" s="1459"/>
      <c r="KO217" s="1459"/>
      <c r="KP217" s="1459"/>
      <c r="KQ217" s="1459"/>
      <c r="KR217" s="1459"/>
      <c r="KS217" s="1459"/>
      <c r="KT217" s="1459"/>
      <c r="KU217" s="1459"/>
      <c r="KV217" s="1459"/>
      <c r="KW217" s="1459"/>
      <c r="KX217" s="1459"/>
      <c r="KY217" s="1459"/>
      <c r="KZ217" s="1459"/>
      <c r="LA217" s="1459"/>
      <c r="LB217" s="1459"/>
      <c r="LC217" s="1459"/>
      <c r="LD217" s="1459"/>
      <c r="LE217" s="1459"/>
      <c r="LF217" s="1459"/>
      <c r="LG217" s="1459"/>
      <c r="LH217" s="1459"/>
    </row>
    <row r="218" s="1221" customFormat="1" ht="47" customHeight="1" spans="1:320">
      <c r="A218" s="1244">
        <v>46051</v>
      </c>
      <c r="B218" s="1044" t="s">
        <v>702</v>
      </c>
      <c r="C218" s="1045" t="s">
        <v>98</v>
      </c>
      <c r="D218" s="1046">
        <v>4500192264</v>
      </c>
      <c r="E218" s="1047" t="s">
        <v>3552</v>
      </c>
      <c r="F218" s="1046" t="s">
        <v>3553</v>
      </c>
      <c r="G218" s="1048" t="s">
        <v>2895</v>
      </c>
      <c r="H218" s="1048" t="s">
        <v>2895</v>
      </c>
      <c r="I218" s="1889" t="s">
        <v>2926</v>
      </c>
      <c r="J218" s="1279">
        <v>7200</v>
      </c>
      <c r="K218" s="1280">
        <v>0</v>
      </c>
      <c r="L218" s="1280">
        <v>24</v>
      </c>
      <c r="M218" s="1280">
        <f t="shared" si="116"/>
        <v>300</v>
      </c>
      <c r="N218" s="1284">
        <v>46129</v>
      </c>
      <c r="O218" s="1284">
        <v>46127</v>
      </c>
      <c r="P218" s="1285"/>
      <c r="Q218" s="1320"/>
      <c r="R218" s="1320"/>
      <c r="S218" s="1320"/>
      <c r="T218" s="1330"/>
      <c r="U218" s="2528" t="s">
        <v>111</v>
      </c>
      <c r="V218" s="2067" t="s">
        <v>1555</v>
      </c>
      <c r="W218" s="2068" t="s">
        <v>287</v>
      </c>
      <c r="X218" s="2067" t="s">
        <v>3554</v>
      </c>
      <c r="Y218" s="1323"/>
      <c r="Z218" s="1323"/>
      <c r="AA218" s="1371" t="s">
        <v>3555</v>
      </c>
      <c r="AB218" s="1372" t="s">
        <v>706</v>
      </c>
      <c r="AC218" s="2371">
        <v>0.6007</v>
      </c>
      <c r="AD218" s="2372">
        <f t="shared" si="115"/>
        <v>4325.04</v>
      </c>
      <c r="AE218" s="1375"/>
      <c r="AF218" s="1376" t="s">
        <v>81</v>
      </c>
      <c r="AG218" s="1362"/>
      <c r="AH218" s="2552">
        <f>J218</f>
        <v>7200</v>
      </c>
      <c r="AI218" s="2552"/>
      <c r="AJ218" s="2552"/>
      <c r="AK218" s="2552">
        <f>J218/24</f>
        <v>300</v>
      </c>
      <c r="AL218" s="2552"/>
      <c r="AM218" s="2552"/>
      <c r="AN218" s="2552"/>
      <c r="AO218" s="2552" t="s">
        <v>63</v>
      </c>
      <c r="AP218" s="2552">
        <f>J218</f>
        <v>7200</v>
      </c>
      <c r="AQ218" s="1406"/>
      <c r="AR218" s="1432">
        <f t="shared" si="109"/>
        <v>1200</v>
      </c>
      <c r="AS218" s="1432">
        <f t="shared" si="110"/>
        <v>1200</v>
      </c>
      <c r="AT218" s="1432">
        <f t="shared" si="111"/>
        <v>1200</v>
      </c>
      <c r="AU218" s="1432">
        <f t="shared" si="112"/>
        <v>1200</v>
      </c>
      <c r="AV218" s="1432">
        <f t="shared" si="113"/>
        <v>1200</v>
      </c>
      <c r="AW218" s="1432">
        <f t="shared" si="114"/>
        <v>1200</v>
      </c>
      <c r="AX218" s="1429"/>
      <c r="AY218" s="1432">
        <f t="shared" si="92"/>
        <v>1150</v>
      </c>
      <c r="AZ218" s="1432">
        <f t="shared" si="93"/>
        <v>50</v>
      </c>
      <c r="BA218" s="1288"/>
      <c r="BB218" s="2566"/>
      <c r="BC218" s="2567"/>
      <c r="BD218" s="2567"/>
      <c r="BE218" s="2567"/>
      <c r="BF218" s="2567"/>
      <c r="BG218" s="2567"/>
      <c r="BH218" s="2567"/>
      <c r="BI218" s="2567"/>
      <c r="BJ218" s="2567"/>
      <c r="BK218" s="2567"/>
      <c r="BL218" s="2567"/>
      <c r="BM218" s="2567"/>
      <c r="BN218" s="2567"/>
      <c r="BO218" s="2567"/>
      <c r="BP218" s="2567"/>
      <c r="BQ218" s="2567"/>
      <c r="BR218" s="2567"/>
      <c r="BS218" s="2567"/>
      <c r="BT218" s="2567"/>
      <c r="BU218" s="2567"/>
      <c r="BV218" s="2567"/>
      <c r="BW218" s="2567"/>
      <c r="BX218" s="2567"/>
      <c r="BY218" s="2567"/>
      <c r="BZ218" s="2567"/>
      <c r="CA218" s="2567"/>
      <c r="CB218" s="2567"/>
      <c r="CC218" s="2567"/>
      <c r="CD218" s="2567"/>
      <c r="CE218" s="2567"/>
      <c r="CF218" s="2567"/>
      <c r="CG218" s="2567"/>
      <c r="CH218" s="2567"/>
      <c r="CI218" s="2567"/>
      <c r="CJ218" s="2567"/>
      <c r="CK218" s="2567"/>
      <c r="CL218" s="2567"/>
      <c r="CM218" s="2567"/>
      <c r="CN218" s="2567"/>
      <c r="CO218" s="2567"/>
      <c r="CP218" s="2567"/>
      <c r="CQ218" s="2567"/>
      <c r="CR218" s="2567"/>
      <c r="CS218" s="2567"/>
      <c r="CT218" s="2567"/>
      <c r="CU218" s="2567"/>
      <c r="CV218" s="2567"/>
      <c r="CW218" s="2567"/>
      <c r="CX218" s="2567"/>
      <c r="CY218" s="2567"/>
      <c r="CZ218" s="2567"/>
      <c r="DA218" s="2567"/>
      <c r="DB218" s="2567"/>
      <c r="DC218" s="2567"/>
      <c r="DD218" s="2567"/>
      <c r="DE218" s="2567"/>
      <c r="DF218" s="2567"/>
      <c r="DG218" s="2567"/>
      <c r="DH218" s="2567"/>
      <c r="DI218" s="2567"/>
      <c r="DJ218" s="2567"/>
      <c r="DK218" s="2567"/>
      <c r="DL218" s="2567"/>
      <c r="DM218" s="2567"/>
      <c r="DN218" s="2567"/>
      <c r="DO218" s="2567"/>
      <c r="DP218" s="2567"/>
      <c r="DQ218" s="2567"/>
      <c r="DR218" s="2567"/>
      <c r="DS218" s="2567"/>
      <c r="DT218" s="2567"/>
      <c r="DU218" s="2567"/>
      <c r="DV218" s="2567"/>
      <c r="DW218" s="2567"/>
      <c r="DX218" s="2567"/>
      <c r="DY218" s="2567"/>
      <c r="DZ218" s="2567"/>
      <c r="EA218" s="2567"/>
      <c r="EB218" s="2567"/>
      <c r="EC218" s="2567"/>
      <c r="ED218" s="2567"/>
      <c r="EE218" s="2567"/>
      <c r="EF218" s="2567"/>
      <c r="EG218" s="2567"/>
      <c r="EH218" s="2567"/>
      <c r="EI218" s="2567"/>
      <c r="EJ218" s="2567"/>
      <c r="EK218" s="2567"/>
      <c r="EL218" s="2567"/>
      <c r="EM218" s="2567"/>
      <c r="EN218" s="2567"/>
      <c r="EO218" s="2567"/>
      <c r="EP218" s="2567"/>
      <c r="EQ218" s="2567"/>
      <c r="ER218" s="2567"/>
      <c r="ES218" s="2567"/>
      <c r="ET218" s="2567"/>
      <c r="EU218" s="2567"/>
      <c r="EV218" s="2567"/>
      <c r="EW218" s="2567"/>
      <c r="EX218" s="2567"/>
      <c r="EY218" s="2567"/>
      <c r="EZ218" s="2567"/>
      <c r="FA218" s="2567"/>
      <c r="FB218" s="2567"/>
      <c r="FC218" s="2567"/>
      <c r="FD218" s="2567"/>
      <c r="FE218" s="2567"/>
      <c r="FF218" s="2567"/>
      <c r="FG218" s="2567"/>
      <c r="FH218" s="2567"/>
      <c r="FI218" s="2567"/>
      <c r="FJ218" s="2567"/>
      <c r="FK218" s="2567"/>
      <c r="FL218" s="2567"/>
      <c r="FM218" s="2567"/>
      <c r="FN218" s="2567"/>
      <c r="FO218" s="2567"/>
      <c r="FP218" s="2567"/>
      <c r="FQ218" s="2567"/>
      <c r="FR218" s="2567"/>
      <c r="FS218" s="2567"/>
      <c r="FT218" s="2567"/>
      <c r="FU218" s="2567"/>
      <c r="FV218" s="2567"/>
      <c r="FW218" s="2567"/>
      <c r="FX218" s="2567"/>
      <c r="FY218" s="2567"/>
      <c r="FZ218" s="2567"/>
      <c r="GA218" s="2567"/>
      <c r="GB218" s="2567"/>
      <c r="GC218" s="2567"/>
      <c r="GD218" s="2567"/>
      <c r="GE218" s="2567"/>
      <c r="GF218" s="2567"/>
      <c r="GG218" s="2567"/>
      <c r="GH218" s="2567"/>
      <c r="GI218" s="2567"/>
      <c r="GJ218" s="2567"/>
      <c r="GK218" s="2567"/>
      <c r="GL218" s="2567"/>
      <c r="GM218" s="2567"/>
      <c r="GN218" s="2567"/>
      <c r="GO218" s="2567"/>
      <c r="GP218" s="2567"/>
      <c r="GQ218" s="2567"/>
      <c r="GR218" s="2567"/>
      <c r="GS218" s="2567"/>
      <c r="GT218" s="2567"/>
      <c r="GU218" s="2567"/>
      <c r="GV218" s="2567"/>
      <c r="GW218" s="2567"/>
      <c r="GX218" s="2567"/>
      <c r="GY218" s="2567"/>
      <c r="GZ218" s="2567"/>
      <c r="HA218" s="2567"/>
      <c r="HB218" s="2567"/>
      <c r="HC218" s="2567"/>
      <c r="HD218" s="2567"/>
      <c r="HE218" s="2567"/>
      <c r="HF218" s="2567"/>
      <c r="HG218" s="2567"/>
      <c r="HH218" s="2567"/>
      <c r="HI218" s="2567"/>
      <c r="HJ218" s="2567"/>
      <c r="HK218" s="2567"/>
      <c r="HL218" s="2567"/>
      <c r="HM218" s="2567"/>
      <c r="HN218" s="2567"/>
      <c r="HO218" s="2567"/>
      <c r="HP218" s="2567"/>
      <c r="HQ218" s="2567"/>
      <c r="HR218" s="2567"/>
      <c r="HS218" s="2567"/>
      <c r="HT218" s="2567"/>
      <c r="HU218" s="2567"/>
      <c r="HV218" s="2567"/>
      <c r="HW218" s="2567"/>
      <c r="HX218" s="2567"/>
      <c r="HY218" s="2567"/>
      <c r="HZ218" s="2567"/>
      <c r="IA218" s="2567"/>
      <c r="IB218" s="2567"/>
      <c r="IC218" s="2567"/>
      <c r="ID218" s="2567"/>
      <c r="IE218" s="2567"/>
      <c r="IF218" s="2567"/>
      <c r="IG218" s="2567"/>
      <c r="IH218" s="2567"/>
      <c r="II218" s="2567"/>
      <c r="IJ218" s="2567"/>
      <c r="IK218" s="2567"/>
      <c r="IL218" s="2567"/>
      <c r="IM218" s="2567"/>
      <c r="IN218" s="2567"/>
      <c r="IO218" s="2567"/>
      <c r="IP218" s="2567"/>
      <c r="IQ218" s="2567"/>
      <c r="IR218" s="2567"/>
      <c r="IS218" s="2567"/>
      <c r="IT218" s="2567"/>
      <c r="IU218" s="2567"/>
      <c r="IV218" s="2567"/>
      <c r="IW218" s="2567"/>
      <c r="IX218" s="2567"/>
      <c r="IY218" s="2567"/>
      <c r="IZ218" s="2567"/>
      <c r="JA218" s="2567"/>
      <c r="JB218" s="2567"/>
      <c r="JC218" s="2567"/>
      <c r="JD218" s="2567"/>
      <c r="JE218" s="2567"/>
      <c r="JF218" s="2567"/>
      <c r="JG218" s="2567"/>
      <c r="JH218" s="2567"/>
      <c r="JI218" s="2567"/>
      <c r="JJ218" s="2567"/>
      <c r="JK218" s="2567"/>
      <c r="JL218" s="2567"/>
      <c r="JM218" s="2567"/>
      <c r="JN218" s="2567"/>
      <c r="JO218" s="2567"/>
      <c r="JP218" s="2567"/>
      <c r="JQ218" s="2567"/>
      <c r="JR218" s="2567"/>
      <c r="JS218" s="2567"/>
      <c r="JT218" s="2567"/>
      <c r="JU218" s="2567"/>
      <c r="JV218" s="2567"/>
      <c r="JW218" s="2567"/>
      <c r="JX218" s="2567"/>
      <c r="JY218" s="2567"/>
      <c r="JZ218" s="2567"/>
      <c r="KA218" s="2567"/>
      <c r="KB218" s="2567"/>
      <c r="KC218" s="2567"/>
      <c r="KD218" s="2567"/>
      <c r="KE218" s="2567"/>
      <c r="KF218" s="2567"/>
      <c r="KG218" s="2567"/>
      <c r="KH218" s="2567"/>
      <c r="KI218" s="2567"/>
      <c r="KJ218" s="2567"/>
      <c r="KK218" s="2567"/>
      <c r="KL218" s="2567"/>
      <c r="KM218" s="2567"/>
      <c r="KN218" s="2567"/>
      <c r="KO218" s="2567"/>
      <c r="KP218" s="2567"/>
      <c r="KQ218" s="2567"/>
      <c r="KR218" s="2567"/>
      <c r="KS218" s="2567"/>
      <c r="KT218" s="2567"/>
      <c r="KU218" s="2567"/>
      <c r="KV218" s="2567"/>
      <c r="KW218" s="2567"/>
      <c r="KX218" s="2567"/>
      <c r="KY218" s="2567"/>
      <c r="KZ218" s="2567"/>
      <c r="LA218" s="2567"/>
      <c r="LB218" s="2567"/>
      <c r="LC218" s="2567"/>
      <c r="LD218" s="2567"/>
      <c r="LE218" s="2567"/>
      <c r="LF218" s="2567"/>
      <c r="LG218" s="2567"/>
      <c r="LH218" s="2567"/>
    </row>
    <row r="219" s="2410" customFormat="1" ht="47" customHeight="1" spans="1:320">
      <c r="A219" s="2505">
        <v>46062</v>
      </c>
      <c r="B219" s="2506" t="s">
        <v>1218</v>
      </c>
      <c r="C219" s="2507" t="s">
        <v>98</v>
      </c>
      <c r="D219" s="2498">
        <v>4500192171</v>
      </c>
      <c r="E219" s="2485" t="s">
        <v>3556</v>
      </c>
      <c r="F219" s="2498" t="s">
        <v>3557</v>
      </c>
      <c r="G219" s="2508"/>
      <c r="H219" s="2509" t="s">
        <v>2895</v>
      </c>
      <c r="I219" s="2520" t="s">
        <v>2926</v>
      </c>
      <c r="J219" s="2490">
        <v>2136</v>
      </c>
      <c r="K219" s="2521">
        <v>0</v>
      </c>
      <c r="L219" s="2521">
        <v>24</v>
      </c>
      <c r="M219" s="2521">
        <f t="shared" si="116"/>
        <v>89</v>
      </c>
      <c r="N219" s="2489">
        <v>46135</v>
      </c>
      <c r="O219" s="2489">
        <v>46133</v>
      </c>
      <c r="P219" s="2514"/>
      <c r="Q219" s="2531"/>
      <c r="R219" s="2531"/>
      <c r="S219" s="2531"/>
      <c r="T219" s="2532"/>
      <c r="U219" s="2532"/>
      <c r="V219" s="2533"/>
      <c r="W219" s="2534"/>
      <c r="X219" s="2535"/>
      <c r="Y219" s="2544"/>
      <c r="Z219" s="2544"/>
      <c r="AA219" s="1132" t="s">
        <v>3210</v>
      </c>
      <c r="AB219" s="2545" t="s">
        <v>3474</v>
      </c>
      <c r="AC219" s="2546">
        <v>0.6047</v>
      </c>
      <c r="AD219" s="2547">
        <f t="shared" si="115"/>
        <v>1291.6392</v>
      </c>
      <c r="AE219" s="2548"/>
      <c r="AF219" s="2549"/>
      <c r="AG219" s="2553"/>
      <c r="AH219" s="2554"/>
      <c r="AI219" s="2554"/>
      <c r="AJ219" s="2554"/>
      <c r="AK219" s="2554"/>
      <c r="AL219" s="2554"/>
      <c r="AM219" s="2554"/>
      <c r="AN219" s="2554"/>
      <c r="AO219" s="2554"/>
      <c r="AP219" s="2554"/>
      <c r="AQ219" s="2557"/>
      <c r="AR219" s="2558">
        <f t="shared" si="109"/>
        <v>356</v>
      </c>
      <c r="AS219" s="2558">
        <f t="shared" si="110"/>
        <v>356</v>
      </c>
      <c r="AT219" s="2558">
        <f t="shared" si="111"/>
        <v>356</v>
      </c>
      <c r="AU219" s="2558">
        <f t="shared" si="112"/>
        <v>356</v>
      </c>
      <c r="AV219" s="2558">
        <f t="shared" si="113"/>
        <v>356</v>
      </c>
      <c r="AW219" s="2558">
        <f t="shared" si="114"/>
        <v>356</v>
      </c>
      <c r="AX219" s="2558"/>
      <c r="AY219" s="2558">
        <f t="shared" si="92"/>
        <v>341.166666666667</v>
      </c>
      <c r="AZ219" s="2558">
        <f t="shared" si="93"/>
        <v>14.8333333333333</v>
      </c>
      <c r="BA219" s="2521"/>
      <c r="BB219" s="2564"/>
      <c r="BC219" s="2565"/>
      <c r="BD219" s="2565"/>
      <c r="BE219" s="2565"/>
      <c r="BF219" s="2565"/>
      <c r="BG219" s="2565"/>
      <c r="BH219" s="2565"/>
      <c r="BI219" s="2565"/>
      <c r="BJ219" s="2565"/>
      <c r="BK219" s="2565"/>
      <c r="BL219" s="2565"/>
      <c r="BM219" s="2565"/>
      <c r="BN219" s="2565"/>
      <c r="BO219" s="2565"/>
      <c r="BP219" s="2565"/>
      <c r="BQ219" s="2565"/>
      <c r="BR219" s="2565"/>
      <c r="BS219" s="2565"/>
      <c r="BT219" s="2565"/>
      <c r="BU219" s="2565"/>
      <c r="BV219" s="2565"/>
      <c r="BW219" s="2565"/>
      <c r="BX219" s="2565"/>
      <c r="BY219" s="2565"/>
      <c r="BZ219" s="2565"/>
      <c r="CA219" s="2565"/>
      <c r="CB219" s="2565"/>
      <c r="CC219" s="2565"/>
      <c r="CD219" s="2565"/>
      <c r="CE219" s="2565"/>
      <c r="CF219" s="2565"/>
      <c r="CG219" s="2565"/>
      <c r="CH219" s="2565"/>
      <c r="CI219" s="2565"/>
      <c r="CJ219" s="2565"/>
      <c r="CK219" s="2565"/>
      <c r="CL219" s="2565"/>
      <c r="CM219" s="2565"/>
      <c r="CN219" s="2565"/>
      <c r="CO219" s="2565"/>
      <c r="CP219" s="2565"/>
      <c r="CQ219" s="2565"/>
      <c r="CR219" s="2565"/>
      <c r="CS219" s="2565"/>
      <c r="CT219" s="2565"/>
      <c r="CU219" s="2565"/>
      <c r="CV219" s="2565"/>
      <c r="CW219" s="2565"/>
      <c r="CX219" s="2565"/>
      <c r="CY219" s="2565"/>
      <c r="CZ219" s="2565"/>
      <c r="DA219" s="2565"/>
      <c r="DB219" s="2565"/>
      <c r="DC219" s="2565"/>
      <c r="DD219" s="2565"/>
      <c r="DE219" s="2565"/>
      <c r="DF219" s="2565"/>
      <c r="DG219" s="2565"/>
      <c r="DH219" s="2565"/>
      <c r="DI219" s="2565"/>
      <c r="DJ219" s="2565"/>
      <c r="DK219" s="2565"/>
      <c r="DL219" s="2565"/>
      <c r="DM219" s="2565"/>
      <c r="DN219" s="2565"/>
      <c r="DO219" s="2565"/>
      <c r="DP219" s="2565"/>
      <c r="DQ219" s="2565"/>
      <c r="DR219" s="2565"/>
      <c r="DS219" s="2565"/>
      <c r="DT219" s="2565"/>
      <c r="DU219" s="2565"/>
      <c r="DV219" s="2565"/>
      <c r="DW219" s="2565"/>
      <c r="DX219" s="2565"/>
      <c r="DY219" s="2565"/>
      <c r="DZ219" s="2565"/>
      <c r="EA219" s="2565"/>
      <c r="EB219" s="2565"/>
      <c r="EC219" s="2565"/>
      <c r="ED219" s="2565"/>
      <c r="EE219" s="2565"/>
      <c r="EF219" s="2565"/>
      <c r="EG219" s="2565"/>
      <c r="EH219" s="2565"/>
      <c r="EI219" s="2565"/>
      <c r="EJ219" s="2565"/>
      <c r="EK219" s="2565"/>
      <c r="EL219" s="2565"/>
      <c r="EM219" s="2565"/>
      <c r="EN219" s="2565"/>
      <c r="EO219" s="2565"/>
      <c r="EP219" s="2565"/>
      <c r="EQ219" s="2565"/>
      <c r="ER219" s="2565"/>
      <c r="ES219" s="2565"/>
      <c r="ET219" s="2565"/>
      <c r="EU219" s="2565"/>
      <c r="EV219" s="2565"/>
      <c r="EW219" s="2565"/>
      <c r="EX219" s="2565"/>
      <c r="EY219" s="2565"/>
      <c r="EZ219" s="2565"/>
      <c r="FA219" s="2565"/>
      <c r="FB219" s="2565"/>
      <c r="FC219" s="2565"/>
      <c r="FD219" s="2565"/>
      <c r="FE219" s="2565"/>
      <c r="FF219" s="2565"/>
      <c r="FG219" s="2565"/>
      <c r="FH219" s="2565"/>
      <c r="FI219" s="2565"/>
      <c r="FJ219" s="2565"/>
      <c r="FK219" s="2565"/>
      <c r="FL219" s="2565"/>
      <c r="FM219" s="2565"/>
      <c r="FN219" s="2565"/>
      <c r="FO219" s="2565"/>
      <c r="FP219" s="2565"/>
      <c r="FQ219" s="2565"/>
      <c r="FR219" s="2565"/>
      <c r="FS219" s="2565"/>
      <c r="FT219" s="2565"/>
      <c r="FU219" s="2565"/>
      <c r="FV219" s="2565"/>
      <c r="FW219" s="2565"/>
      <c r="FX219" s="2565"/>
      <c r="FY219" s="2565"/>
      <c r="FZ219" s="2565"/>
      <c r="GA219" s="2565"/>
      <c r="GB219" s="2565"/>
      <c r="GC219" s="2565"/>
      <c r="GD219" s="2565"/>
      <c r="GE219" s="2565"/>
      <c r="GF219" s="2565"/>
      <c r="GG219" s="2565"/>
      <c r="GH219" s="2565"/>
      <c r="GI219" s="2565"/>
      <c r="GJ219" s="2565"/>
      <c r="GK219" s="2565"/>
      <c r="GL219" s="2565"/>
      <c r="GM219" s="2565"/>
      <c r="GN219" s="2565"/>
      <c r="GO219" s="2565"/>
      <c r="GP219" s="2565"/>
      <c r="GQ219" s="2565"/>
      <c r="GR219" s="2565"/>
      <c r="GS219" s="2565"/>
      <c r="GT219" s="2565"/>
      <c r="GU219" s="2565"/>
      <c r="GV219" s="2565"/>
      <c r="GW219" s="2565"/>
      <c r="GX219" s="2565"/>
      <c r="GY219" s="2565"/>
      <c r="GZ219" s="2565"/>
      <c r="HA219" s="2565"/>
      <c r="HB219" s="2565"/>
      <c r="HC219" s="2565"/>
      <c r="HD219" s="2565"/>
      <c r="HE219" s="2565"/>
      <c r="HF219" s="2565"/>
      <c r="HG219" s="2565"/>
      <c r="HH219" s="2565"/>
      <c r="HI219" s="2565"/>
      <c r="HJ219" s="2565"/>
      <c r="HK219" s="2565"/>
      <c r="HL219" s="2565"/>
      <c r="HM219" s="2565"/>
      <c r="HN219" s="2565"/>
      <c r="HO219" s="2565"/>
      <c r="HP219" s="2565"/>
      <c r="HQ219" s="2565"/>
      <c r="HR219" s="2565"/>
      <c r="HS219" s="2565"/>
      <c r="HT219" s="2565"/>
      <c r="HU219" s="2565"/>
      <c r="HV219" s="2565"/>
      <c r="HW219" s="2565"/>
      <c r="HX219" s="2565"/>
      <c r="HY219" s="2565"/>
      <c r="HZ219" s="2565"/>
      <c r="IA219" s="2565"/>
      <c r="IB219" s="2565"/>
      <c r="IC219" s="2565"/>
      <c r="ID219" s="2565"/>
      <c r="IE219" s="2565"/>
      <c r="IF219" s="2565"/>
      <c r="IG219" s="2565"/>
      <c r="IH219" s="2565"/>
      <c r="II219" s="2565"/>
      <c r="IJ219" s="2565"/>
      <c r="IK219" s="2565"/>
      <c r="IL219" s="2565"/>
      <c r="IM219" s="2565"/>
      <c r="IN219" s="2565"/>
      <c r="IO219" s="2565"/>
      <c r="IP219" s="2565"/>
      <c r="IQ219" s="2565"/>
      <c r="IR219" s="2565"/>
      <c r="IS219" s="2565"/>
      <c r="IT219" s="2565"/>
      <c r="IU219" s="2565"/>
      <c r="IV219" s="2565"/>
      <c r="IW219" s="2565"/>
      <c r="IX219" s="2565"/>
      <c r="IY219" s="2565"/>
      <c r="IZ219" s="2565"/>
      <c r="JA219" s="2565"/>
      <c r="JB219" s="2565"/>
      <c r="JC219" s="2565"/>
      <c r="JD219" s="2565"/>
      <c r="JE219" s="2565"/>
      <c r="JF219" s="2565"/>
      <c r="JG219" s="2565"/>
      <c r="JH219" s="2565"/>
      <c r="JI219" s="2565"/>
      <c r="JJ219" s="2565"/>
      <c r="JK219" s="2565"/>
      <c r="JL219" s="2565"/>
      <c r="JM219" s="2565"/>
      <c r="JN219" s="2565"/>
      <c r="JO219" s="2565"/>
      <c r="JP219" s="2565"/>
      <c r="JQ219" s="2565"/>
      <c r="JR219" s="2565"/>
      <c r="JS219" s="2565"/>
      <c r="JT219" s="2565"/>
      <c r="JU219" s="2565"/>
      <c r="JV219" s="2565"/>
      <c r="JW219" s="2565"/>
      <c r="JX219" s="2565"/>
      <c r="JY219" s="2565"/>
      <c r="JZ219" s="2565"/>
      <c r="KA219" s="2565"/>
      <c r="KB219" s="2565"/>
      <c r="KC219" s="2565"/>
      <c r="KD219" s="2565"/>
      <c r="KE219" s="2565"/>
      <c r="KF219" s="2565"/>
      <c r="KG219" s="2565"/>
      <c r="KH219" s="2565"/>
      <c r="KI219" s="2565"/>
      <c r="KJ219" s="2565"/>
      <c r="KK219" s="2565"/>
      <c r="KL219" s="2565"/>
      <c r="KM219" s="2565"/>
      <c r="KN219" s="2565"/>
      <c r="KO219" s="2565"/>
      <c r="KP219" s="2565"/>
      <c r="KQ219" s="2565"/>
      <c r="KR219" s="2565"/>
      <c r="KS219" s="2565"/>
      <c r="KT219" s="2565"/>
      <c r="KU219" s="2565"/>
      <c r="KV219" s="2565"/>
      <c r="KW219" s="2565"/>
      <c r="KX219" s="2565"/>
      <c r="KY219" s="2565"/>
      <c r="KZ219" s="2565"/>
      <c r="LA219" s="2565"/>
      <c r="LB219" s="2565"/>
      <c r="LC219" s="2565"/>
      <c r="LD219" s="2565"/>
      <c r="LE219" s="2565"/>
      <c r="LF219" s="2565"/>
      <c r="LG219" s="2565"/>
      <c r="LH219" s="2565"/>
    </row>
    <row r="220" s="2410" customFormat="1" ht="47" customHeight="1" spans="1:320">
      <c r="A220" s="2505">
        <v>46062</v>
      </c>
      <c r="B220" s="2506" t="s">
        <v>1218</v>
      </c>
      <c r="C220" s="2507" t="s">
        <v>98</v>
      </c>
      <c r="D220" s="2498">
        <v>4500192171</v>
      </c>
      <c r="E220" s="2485" t="s">
        <v>3558</v>
      </c>
      <c r="F220" s="2498" t="s">
        <v>3559</v>
      </c>
      <c r="G220" s="2508"/>
      <c r="H220" s="2509" t="s">
        <v>2895</v>
      </c>
      <c r="I220" s="2520" t="s">
        <v>2926</v>
      </c>
      <c r="J220" s="2490">
        <v>12000</v>
      </c>
      <c r="K220" s="2521">
        <v>0</v>
      </c>
      <c r="L220" s="2521">
        <v>24</v>
      </c>
      <c r="M220" s="2521">
        <f t="shared" si="116"/>
        <v>500</v>
      </c>
      <c r="N220" s="2489">
        <v>46135</v>
      </c>
      <c r="O220" s="2489">
        <v>46133</v>
      </c>
      <c r="P220" s="2514"/>
      <c r="Q220" s="2531"/>
      <c r="R220" s="2531"/>
      <c r="S220" s="2531"/>
      <c r="T220" s="2532"/>
      <c r="U220" s="2532"/>
      <c r="V220" s="2533"/>
      <c r="W220" s="2534"/>
      <c r="X220" s="2535"/>
      <c r="Y220" s="2544"/>
      <c r="Z220" s="2544"/>
      <c r="AA220" s="1132" t="s">
        <v>3210</v>
      </c>
      <c r="AB220" s="2545" t="s">
        <v>3474</v>
      </c>
      <c r="AC220" s="2546">
        <v>0.6047</v>
      </c>
      <c r="AD220" s="2547">
        <f t="shared" si="115"/>
        <v>7256.4</v>
      </c>
      <c r="AE220" s="2548"/>
      <c r="AF220" s="2549"/>
      <c r="AG220" s="2553"/>
      <c r="AH220" s="2554"/>
      <c r="AI220" s="2554"/>
      <c r="AJ220" s="2554"/>
      <c r="AK220" s="2554"/>
      <c r="AL220" s="2554"/>
      <c r="AM220" s="2554"/>
      <c r="AN220" s="2554"/>
      <c r="AO220" s="2554"/>
      <c r="AP220" s="2554"/>
      <c r="AQ220" s="2557"/>
      <c r="AR220" s="2558">
        <f t="shared" si="109"/>
        <v>2000</v>
      </c>
      <c r="AS220" s="2558">
        <f t="shared" si="110"/>
        <v>2000</v>
      </c>
      <c r="AT220" s="2558">
        <f t="shared" si="111"/>
        <v>2000</v>
      </c>
      <c r="AU220" s="2558">
        <f t="shared" si="112"/>
        <v>2000</v>
      </c>
      <c r="AV220" s="2558">
        <f t="shared" si="113"/>
        <v>2000</v>
      </c>
      <c r="AW220" s="2558">
        <f t="shared" si="114"/>
        <v>2000</v>
      </c>
      <c r="AX220" s="2558"/>
      <c r="AY220" s="2558">
        <f t="shared" si="92"/>
        <v>1916.66666666667</v>
      </c>
      <c r="AZ220" s="2558">
        <f t="shared" si="93"/>
        <v>83.3333333333333</v>
      </c>
      <c r="BA220" s="2521"/>
      <c r="BB220" s="2564"/>
      <c r="BC220" s="2565"/>
      <c r="BD220" s="2565"/>
      <c r="BE220" s="2565"/>
      <c r="BF220" s="2565"/>
      <c r="BG220" s="2565"/>
      <c r="BH220" s="2565"/>
      <c r="BI220" s="2565"/>
      <c r="BJ220" s="2565"/>
      <c r="BK220" s="2565"/>
      <c r="BL220" s="2565"/>
      <c r="BM220" s="2565"/>
      <c r="BN220" s="2565"/>
      <c r="BO220" s="2565"/>
      <c r="BP220" s="2565"/>
      <c r="BQ220" s="2565"/>
      <c r="BR220" s="2565"/>
      <c r="BS220" s="2565"/>
      <c r="BT220" s="2565"/>
      <c r="BU220" s="2565"/>
      <c r="BV220" s="2565"/>
      <c r="BW220" s="2565"/>
      <c r="BX220" s="2565"/>
      <c r="BY220" s="2565"/>
      <c r="BZ220" s="2565"/>
      <c r="CA220" s="2565"/>
      <c r="CB220" s="2565"/>
      <c r="CC220" s="2565"/>
      <c r="CD220" s="2565"/>
      <c r="CE220" s="2565"/>
      <c r="CF220" s="2565"/>
      <c r="CG220" s="2565"/>
      <c r="CH220" s="2565"/>
      <c r="CI220" s="2565"/>
      <c r="CJ220" s="2565"/>
      <c r="CK220" s="2565"/>
      <c r="CL220" s="2565"/>
      <c r="CM220" s="2565"/>
      <c r="CN220" s="2565"/>
      <c r="CO220" s="2565"/>
      <c r="CP220" s="2565"/>
      <c r="CQ220" s="2565"/>
      <c r="CR220" s="2565"/>
      <c r="CS220" s="2565"/>
      <c r="CT220" s="2565"/>
      <c r="CU220" s="2565"/>
      <c r="CV220" s="2565"/>
      <c r="CW220" s="2565"/>
      <c r="CX220" s="2565"/>
      <c r="CY220" s="2565"/>
      <c r="CZ220" s="2565"/>
      <c r="DA220" s="2565"/>
      <c r="DB220" s="2565"/>
      <c r="DC220" s="2565"/>
      <c r="DD220" s="2565"/>
      <c r="DE220" s="2565"/>
      <c r="DF220" s="2565"/>
      <c r="DG220" s="2565"/>
      <c r="DH220" s="2565"/>
      <c r="DI220" s="2565"/>
      <c r="DJ220" s="2565"/>
      <c r="DK220" s="2565"/>
      <c r="DL220" s="2565"/>
      <c r="DM220" s="2565"/>
      <c r="DN220" s="2565"/>
      <c r="DO220" s="2565"/>
      <c r="DP220" s="2565"/>
      <c r="DQ220" s="2565"/>
      <c r="DR220" s="2565"/>
      <c r="DS220" s="2565"/>
      <c r="DT220" s="2565"/>
      <c r="DU220" s="2565"/>
      <c r="DV220" s="2565"/>
      <c r="DW220" s="2565"/>
      <c r="DX220" s="2565"/>
      <c r="DY220" s="2565"/>
      <c r="DZ220" s="2565"/>
      <c r="EA220" s="2565"/>
      <c r="EB220" s="2565"/>
      <c r="EC220" s="2565"/>
      <c r="ED220" s="2565"/>
      <c r="EE220" s="2565"/>
      <c r="EF220" s="2565"/>
      <c r="EG220" s="2565"/>
      <c r="EH220" s="2565"/>
      <c r="EI220" s="2565"/>
      <c r="EJ220" s="2565"/>
      <c r="EK220" s="2565"/>
      <c r="EL220" s="2565"/>
      <c r="EM220" s="2565"/>
      <c r="EN220" s="2565"/>
      <c r="EO220" s="2565"/>
      <c r="EP220" s="2565"/>
      <c r="EQ220" s="2565"/>
      <c r="ER220" s="2565"/>
      <c r="ES220" s="2565"/>
      <c r="ET220" s="2565"/>
      <c r="EU220" s="2565"/>
      <c r="EV220" s="2565"/>
      <c r="EW220" s="2565"/>
      <c r="EX220" s="2565"/>
      <c r="EY220" s="2565"/>
      <c r="EZ220" s="2565"/>
      <c r="FA220" s="2565"/>
      <c r="FB220" s="2565"/>
      <c r="FC220" s="2565"/>
      <c r="FD220" s="2565"/>
      <c r="FE220" s="2565"/>
      <c r="FF220" s="2565"/>
      <c r="FG220" s="2565"/>
      <c r="FH220" s="2565"/>
      <c r="FI220" s="2565"/>
      <c r="FJ220" s="2565"/>
      <c r="FK220" s="2565"/>
      <c r="FL220" s="2565"/>
      <c r="FM220" s="2565"/>
      <c r="FN220" s="2565"/>
      <c r="FO220" s="2565"/>
      <c r="FP220" s="2565"/>
      <c r="FQ220" s="2565"/>
      <c r="FR220" s="2565"/>
      <c r="FS220" s="2565"/>
      <c r="FT220" s="2565"/>
      <c r="FU220" s="2565"/>
      <c r="FV220" s="2565"/>
      <c r="FW220" s="2565"/>
      <c r="FX220" s="2565"/>
      <c r="FY220" s="2565"/>
      <c r="FZ220" s="2565"/>
      <c r="GA220" s="2565"/>
      <c r="GB220" s="2565"/>
      <c r="GC220" s="2565"/>
      <c r="GD220" s="2565"/>
      <c r="GE220" s="2565"/>
      <c r="GF220" s="2565"/>
      <c r="GG220" s="2565"/>
      <c r="GH220" s="2565"/>
      <c r="GI220" s="2565"/>
      <c r="GJ220" s="2565"/>
      <c r="GK220" s="2565"/>
      <c r="GL220" s="2565"/>
      <c r="GM220" s="2565"/>
      <c r="GN220" s="2565"/>
      <c r="GO220" s="2565"/>
      <c r="GP220" s="2565"/>
      <c r="GQ220" s="2565"/>
      <c r="GR220" s="2565"/>
      <c r="GS220" s="2565"/>
      <c r="GT220" s="2565"/>
      <c r="GU220" s="2565"/>
      <c r="GV220" s="2565"/>
      <c r="GW220" s="2565"/>
      <c r="GX220" s="2565"/>
      <c r="GY220" s="2565"/>
      <c r="GZ220" s="2565"/>
      <c r="HA220" s="2565"/>
      <c r="HB220" s="2565"/>
      <c r="HC220" s="2565"/>
      <c r="HD220" s="2565"/>
      <c r="HE220" s="2565"/>
      <c r="HF220" s="2565"/>
      <c r="HG220" s="2565"/>
      <c r="HH220" s="2565"/>
      <c r="HI220" s="2565"/>
      <c r="HJ220" s="2565"/>
      <c r="HK220" s="2565"/>
      <c r="HL220" s="2565"/>
      <c r="HM220" s="2565"/>
      <c r="HN220" s="2565"/>
      <c r="HO220" s="2565"/>
      <c r="HP220" s="2565"/>
      <c r="HQ220" s="2565"/>
      <c r="HR220" s="2565"/>
      <c r="HS220" s="2565"/>
      <c r="HT220" s="2565"/>
      <c r="HU220" s="2565"/>
      <c r="HV220" s="2565"/>
      <c r="HW220" s="2565"/>
      <c r="HX220" s="2565"/>
      <c r="HY220" s="2565"/>
      <c r="HZ220" s="2565"/>
      <c r="IA220" s="2565"/>
      <c r="IB220" s="2565"/>
      <c r="IC220" s="2565"/>
      <c r="ID220" s="2565"/>
      <c r="IE220" s="2565"/>
      <c r="IF220" s="2565"/>
      <c r="IG220" s="2565"/>
      <c r="IH220" s="2565"/>
      <c r="II220" s="2565"/>
      <c r="IJ220" s="2565"/>
      <c r="IK220" s="2565"/>
      <c r="IL220" s="2565"/>
      <c r="IM220" s="2565"/>
      <c r="IN220" s="2565"/>
      <c r="IO220" s="2565"/>
      <c r="IP220" s="2565"/>
      <c r="IQ220" s="2565"/>
      <c r="IR220" s="2565"/>
      <c r="IS220" s="2565"/>
      <c r="IT220" s="2565"/>
      <c r="IU220" s="2565"/>
      <c r="IV220" s="2565"/>
      <c r="IW220" s="2565"/>
      <c r="IX220" s="2565"/>
      <c r="IY220" s="2565"/>
      <c r="IZ220" s="2565"/>
      <c r="JA220" s="2565"/>
      <c r="JB220" s="2565"/>
      <c r="JC220" s="2565"/>
      <c r="JD220" s="2565"/>
      <c r="JE220" s="2565"/>
      <c r="JF220" s="2565"/>
      <c r="JG220" s="2565"/>
      <c r="JH220" s="2565"/>
      <c r="JI220" s="2565"/>
      <c r="JJ220" s="2565"/>
      <c r="JK220" s="2565"/>
      <c r="JL220" s="2565"/>
      <c r="JM220" s="2565"/>
      <c r="JN220" s="2565"/>
      <c r="JO220" s="2565"/>
      <c r="JP220" s="2565"/>
      <c r="JQ220" s="2565"/>
      <c r="JR220" s="2565"/>
      <c r="JS220" s="2565"/>
      <c r="JT220" s="2565"/>
      <c r="JU220" s="2565"/>
      <c r="JV220" s="2565"/>
      <c r="JW220" s="2565"/>
      <c r="JX220" s="2565"/>
      <c r="JY220" s="2565"/>
      <c r="JZ220" s="2565"/>
      <c r="KA220" s="2565"/>
      <c r="KB220" s="2565"/>
      <c r="KC220" s="2565"/>
      <c r="KD220" s="2565"/>
      <c r="KE220" s="2565"/>
      <c r="KF220" s="2565"/>
      <c r="KG220" s="2565"/>
      <c r="KH220" s="2565"/>
      <c r="KI220" s="2565"/>
      <c r="KJ220" s="2565"/>
      <c r="KK220" s="2565"/>
      <c r="KL220" s="2565"/>
      <c r="KM220" s="2565"/>
      <c r="KN220" s="2565"/>
      <c r="KO220" s="2565"/>
      <c r="KP220" s="2565"/>
      <c r="KQ220" s="2565"/>
      <c r="KR220" s="2565"/>
      <c r="KS220" s="2565"/>
      <c r="KT220" s="2565"/>
      <c r="KU220" s="2565"/>
      <c r="KV220" s="2565"/>
      <c r="KW220" s="2565"/>
      <c r="KX220" s="2565"/>
      <c r="KY220" s="2565"/>
      <c r="KZ220" s="2565"/>
      <c r="LA220" s="2565"/>
      <c r="LB220" s="2565"/>
      <c r="LC220" s="2565"/>
      <c r="LD220" s="2565"/>
      <c r="LE220" s="2565"/>
      <c r="LF220" s="2565"/>
      <c r="LG220" s="2565"/>
      <c r="LH220" s="2565"/>
    </row>
    <row r="221" s="2410" customFormat="1" ht="47" customHeight="1" spans="1:320">
      <c r="A221" s="2505">
        <v>46062</v>
      </c>
      <c r="B221" s="2506" t="s">
        <v>1218</v>
      </c>
      <c r="C221" s="2507" t="s">
        <v>98</v>
      </c>
      <c r="D221" s="2498">
        <v>4500192171</v>
      </c>
      <c r="E221" s="2485" t="s">
        <v>3560</v>
      </c>
      <c r="F221" s="2498" t="s">
        <v>3561</v>
      </c>
      <c r="G221" s="2508"/>
      <c r="H221" s="2509" t="s">
        <v>2895</v>
      </c>
      <c r="I221" s="2520" t="s">
        <v>2926</v>
      </c>
      <c r="J221" s="2490">
        <v>60600</v>
      </c>
      <c r="K221" s="2521">
        <v>0</v>
      </c>
      <c r="L221" s="2521">
        <v>24</v>
      </c>
      <c r="M221" s="2521">
        <f t="shared" si="116"/>
        <v>2525</v>
      </c>
      <c r="N221" s="2489">
        <v>46135</v>
      </c>
      <c r="O221" s="2489">
        <v>46133</v>
      </c>
      <c r="P221" s="2514"/>
      <c r="Q221" s="2531"/>
      <c r="R221" s="2531"/>
      <c r="S221" s="2531"/>
      <c r="T221" s="2532"/>
      <c r="U221" s="2532"/>
      <c r="V221" s="2533"/>
      <c r="W221" s="2534"/>
      <c r="X221" s="2535"/>
      <c r="Y221" s="2544"/>
      <c r="Z221" s="2544"/>
      <c r="AA221" s="1132" t="s">
        <v>3210</v>
      </c>
      <c r="AB221" s="2545" t="s">
        <v>3474</v>
      </c>
      <c r="AC221" s="2546">
        <v>0.6047</v>
      </c>
      <c r="AD221" s="2547">
        <f t="shared" si="115"/>
        <v>36644.82</v>
      </c>
      <c r="AE221" s="2548"/>
      <c r="AF221" s="2549"/>
      <c r="AG221" s="2553"/>
      <c r="AH221" s="2554"/>
      <c r="AI221" s="2554"/>
      <c r="AJ221" s="2554"/>
      <c r="AK221" s="2554"/>
      <c r="AL221" s="2554"/>
      <c r="AM221" s="2554"/>
      <c r="AN221" s="2554"/>
      <c r="AO221" s="2554"/>
      <c r="AP221" s="2554"/>
      <c r="AQ221" s="2557"/>
      <c r="AR221" s="2558">
        <f t="shared" si="109"/>
        <v>10100</v>
      </c>
      <c r="AS221" s="2558">
        <f t="shared" si="110"/>
        <v>10100</v>
      </c>
      <c r="AT221" s="2558">
        <f t="shared" si="111"/>
        <v>10100</v>
      </c>
      <c r="AU221" s="2558">
        <f t="shared" si="112"/>
        <v>10100</v>
      </c>
      <c r="AV221" s="2558">
        <f t="shared" si="113"/>
        <v>10100</v>
      </c>
      <c r="AW221" s="2558">
        <f t="shared" si="114"/>
        <v>10100</v>
      </c>
      <c r="AX221" s="2558"/>
      <c r="AY221" s="2558">
        <f t="shared" si="92"/>
        <v>9679.16666666667</v>
      </c>
      <c r="AZ221" s="2558">
        <f t="shared" si="93"/>
        <v>420.833333333333</v>
      </c>
      <c r="BA221" s="2521"/>
      <c r="BB221" s="2564"/>
      <c r="BC221" s="2565"/>
      <c r="BD221" s="2565"/>
      <c r="BE221" s="2565"/>
      <c r="BF221" s="2565"/>
      <c r="BG221" s="2565"/>
      <c r="BH221" s="2565"/>
      <c r="BI221" s="2565"/>
      <c r="BJ221" s="2565"/>
      <c r="BK221" s="2565"/>
      <c r="BL221" s="2565"/>
      <c r="BM221" s="2565"/>
      <c r="BN221" s="2565"/>
      <c r="BO221" s="2565"/>
      <c r="BP221" s="2565"/>
      <c r="BQ221" s="2565"/>
      <c r="BR221" s="2565"/>
      <c r="BS221" s="2565"/>
      <c r="BT221" s="2565"/>
      <c r="BU221" s="2565"/>
      <c r="BV221" s="2565"/>
      <c r="BW221" s="2565"/>
      <c r="BX221" s="2565"/>
      <c r="BY221" s="2565"/>
      <c r="BZ221" s="2565"/>
      <c r="CA221" s="2565"/>
      <c r="CB221" s="2565"/>
      <c r="CC221" s="2565"/>
      <c r="CD221" s="2565"/>
      <c r="CE221" s="2565"/>
      <c r="CF221" s="2565"/>
      <c r="CG221" s="2565"/>
      <c r="CH221" s="2565"/>
      <c r="CI221" s="2565"/>
      <c r="CJ221" s="2565"/>
      <c r="CK221" s="2565"/>
      <c r="CL221" s="2565"/>
      <c r="CM221" s="2565"/>
      <c r="CN221" s="2565"/>
      <c r="CO221" s="2565"/>
      <c r="CP221" s="2565"/>
      <c r="CQ221" s="2565"/>
      <c r="CR221" s="2565"/>
      <c r="CS221" s="2565"/>
      <c r="CT221" s="2565"/>
      <c r="CU221" s="2565"/>
      <c r="CV221" s="2565"/>
      <c r="CW221" s="2565"/>
      <c r="CX221" s="2565"/>
      <c r="CY221" s="2565"/>
      <c r="CZ221" s="2565"/>
      <c r="DA221" s="2565"/>
      <c r="DB221" s="2565"/>
      <c r="DC221" s="2565"/>
      <c r="DD221" s="2565"/>
      <c r="DE221" s="2565"/>
      <c r="DF221" s="2565"/>
      <c r="DG221" s="2565"/>
      <c r="DH221" s="2565"/>
      <c r="DI221" s="2565"/>
      <c r="DJ221" s="2565"/>
      <c r="DK221" s="2565"/>
      <c r="DL221" s="2565"/>
      <c r="DM221" s="2565"/>
      <c r="DN221" s="2565"/>
      <c r="DO221" s="2565"/>
      <c r="DP221" s="2565"/>
      <c r="DQ221" s="2565"/>
      <c r="DR221" s="2565"/>
      <c r="DS221" s="2565"/>
      <c r="DT221" s="2565"/>
      <c r="DU221" s="2565"/>
      <c r="DV221" s="2565"/>
      <c r="DW221" s="2565"/>
      <c r="DX221" s="2565"/>
      <c r="DY221" s="2565"/>
      <c r="DZ221" s="2565"/>
      <c r="EA221" s="2565"/>
      <c r="EB221" s="2565"/>
      <c r="EC221" s="2565"/>
      <c r="ED221" s="2565"/>
      <c r="EE221" s="2565"/>
      <c r="EF221" s="2565"/>
      <c r="EG221" s="2565"/>
      <c r="EH221" s="2565"/>
      <c r="EI221" s="2565"/>
      <c r="EJ221" s="2565"/>
      <c r="EK221" s="2565"/>
      <c r="EL221" s="2565"/>
      <c r="EM221" s="2565"/>
      <c r="EN221" s="2565"/>
      <c r="EO221" s="2565"/>
      <c r="EP221" s="2565"/>
      <c r="EQ221" s="2565"/>
      <c r="ER221" s="2565"/>
      <c r="ES221" s="2565"/>
      <c r="ET221" s="2565"/>
      <c r="EU221" s="2565"/>
      <c r="EV221" s="2565"/>
      <c r="EW221" s="2565"/>
      <c r="EX221" s="2565"/>
      <c r="EY221" s="2565"/>
      <c r="EZ221" s="2565"/>
      <c r="FA221" s="2565"/>
      <c r="FB221" s="2565"/>
      <c r="FC221" s="2565"/>
      <c r="FD221" s="2565"/>
      <c r="FE221" s="2565"/>
      <c r="FF221" s="2565"/>
      <c r="FG221" s="2565"/>
      <c r="FH221" s="2565"/>
      <c r="FI221" s="2565"/>
      <c r="FJ221" s="2565"/>
      <c r="FK221" s="2565"/>
      <c r="FL221" s="2565"/>
      <c r="FM221" s="2565"/>
      <c r="FN221" s="2565"/>
      <c r="FO221" s="2565"/>
      <c r="FP221" s="2565"/>
      <c r="FQ221" s="2565"/>
      <c r="FR221" s="2565"/>
      <c r="FS221" s="2565"/>
      <c r="FT221" s="2565"/>
      <c r="FU221" s="2565"/>
      <c r="FV221" s="2565"/>
      <c r="FW221" s="2565"/>
      <c r="FX221" s="2565"/>
      <c r="FY221" s="2565"/>
      <c r="FZ221" s="2565"/>
      <c r="GA221" s="2565"/>
      <c r="GB221" s="2565"/>
      <c r="GC221" s="2565"/>
      <c r="GD221" s="2565"/>
      <c r="GE221" s="2565"/>
      <c r="GF221" s="2565"/>
      <c r="GG221" s="2565"/>
      <c r="GH221" s="2565"/>
      <c r="GI221" s="2565"/>
      <c r="GJ221" s="2565"/>
      <c r="GK221" s="2565"/>
      <c r="GL221" s="2565"/>
      <c r="GM221" s="2565"/>
      <c r="GN221" s="2565"/>
      <c r="GO221" s="2565"/>
      <c r="GP221" s="2565"/>
      <c r="GQ221" s="2565"/>
      <c r="GR221" s="2565"/>
      <c r="GS221" s="2565"/>
      <c r="GT221" s="2565"/>
      <c r="GU221" s="2565"/>
      <c r="GV221" s="2565"/>
      <c r="GW221" s="2565"/>
      <c r="GX221" s="2565"/>
      <c r="GY221" s="2565"/>
      <c r="GZ221" s="2565"/>
      <c r="HA221" s="2565"/>
      <c r="HB221" s="2565"/>
      <c r="HC221" s="2565"/>
      <c r="HD221" s="2565"/>
      <c r="HE221" s="2565"/>
      <c r="HF221" s="2565"/>
      <c r="HG221" s="2565"/>
      <c r="HH221" s="2565"/>
      <c r="HI221" s="2565"/>
      <c r="HJ221" s="2565"/>
      <c r="HK221" s="2565"/>
      <c r="HL221" s="2565"/>
      <c r="HM221" s="2565"/>
      <c r="HN221" s="2565"/>
      <c r="HO221" s="2565"/>
      <c r="HP221" s="2565"/>
      <c r="HQ221" s="2565"/>
      <c r="HR221" s="2565"/>
      <c r="HS221" s="2565"/>
      <c r="HT221" s="2565"/>
      <c r="HU221" s="2565"/>
      <c r="HV221" s="2565"/>
      <c r="HW221" s="2565"/>
      <c r="HX221" s="2565"/>
      <c r="HY221" s="2565"/>
      <c r="HZ221" s="2565"/>
      <c r="IA221" s="2565"/>
      <c r="IB221" s="2565"/>
      <c r="IC221" s="2565"/>
      <c r="ID221" s="2565"/>
      <c r="IE221" s="2565"/>
      <c r="IF221" s="2565"/>
      <c r="IG221" s="2565"/>
      <c r="IH221" s="2565"/>
      <c r="II221" s="2565"/>
      <c r="IJ221" s="2565"/>
      <c r="IK221" s="2565"/>
      <c r="IL221" s="2565"/>
      <c r="IM221" s="2565"/>
      <c r="IN221" s="2565"/>
      <c r="IO221" s="2565"/>
      <c r="IP221" s="2565"/>
      <c r="IQ221" s="2565"/>
      <c r="IR221" s="2565"/>
      <c r="IS221" s="2565"/>
      <c r="IT221" s="2565"/>
      <c r="IU221" s="2565"/>
      <c r="IV221" s="2565"/>
      <c r="IW221" s="2565"/>
      <c r="IX221" s="2565"/>
      <c r="IY221" s="2565"/>
      <c r="IZ221" s="2565"/>
      <c r="JA221" s="2565"/>
      <c r="JB221" s="2565"/>
      <c r="JC221" s="2565"/>
      <c r="JD221" s="2565"/>
      <c r="JE221" s="2565"/>
      <c r="JF221" s="2565"/>
      <c r="JG221" s="2565"/>
      <c r="JH221" s="2565"/>
      <c r="JI221" s="2565"/>
      <c r="JJ221" s="2565"/>
      <c r="JK221" s="2565"/>
      <c r="JL221" s="2565"/>
      <c r="JM221" s="2565"/>
      <c r="JN221" s="2565"/>
      <c r="JO221" s="2565"/>
      <c r="JP221" s="2565"/>
      <c r="JQ221" s="2565"/>
      <c r="JR221" s="2565"/>
      <c r="JS221" s="2565"/>
      <c r="JT221" s="2565"/>
      <c r="JU221" s="2565"/>
      <c r="JV221" s="2565"/>
      <c r="JW221" s="2565"/>
      <c r="JX221" s="2565"/>
      <c r="JY221" s="2565"/>
      <c r="JZ221" s="2565"/>
      <c r="KA221" s="2565"/>
      <c r="KB221" s="2565"/>
      <c r="KC221" s="2565"/>
      <c r="KD221" s="2565"/>
      <c r="KE221" s="2565"/>
      <c r="KF221" s="2565"/>
      <c r="KG221" s="2565"/>
      <c r="KH221" s="2565"/>
      <c r="KI221" s="2565"/>
      <c r="KJ221" s="2565"/>
      <c r="KK221" s="2565"/>
      <c r="KL221" s="2565"/>
      <c r="KM221" s="2565"/>
      <c r="KN221" s="2565"/>
      <c r="KO221" s="2565"/>
      <c r="KP221" s="2565"/>
      <c r="KQ221" s="2565"/>
      <c r="KR221" s="2565"/>
      <c r="KS221" s="2565"/>
      <c r="KT221" s="2565"/>
      <c r="KU221" s="2565"/>
      <c r="KV221" s="2565"/>
      <c r="KW221" s="2565"/>
      <c r="KX221" s="2565"/>
      <c r="KY221" s="2565"/>
      <c r="KZ221" s="2565"/>
      <c r="LA221" s="2565"/>
      <c r="LB221" s="2565"/>
      <c r="LC221" s="2565"/>
      <c r="LD221" s="2565"/>
      <c r="LE221" s="2565"/>
      <c r="LF221" s="2565"/>
      <c r="LG221" s="2565"/>
      <c r="LH221" s="2565"/>
    </row>
    <row r="222" s="2410" customFormat="1" ht="47" customHeight="1" spans="1:320">
      <c r="A222" s="2505">
        <v>46062</v>
      </c>
      <c r="B222" s="2506" t="s">
        <v>1218</v>
      </c>
      <c r="C222" s="2507" t="s">
        <v>98</v>
      </c>
      <c r="D222" s="2498">
        <v>4500192171</v>
      </c>
      <c r="E222" s="2485" t="s">
        <v>3562</v>
      </c>
      <c r="F222" s="2498" t="s">
        <v>3563</v>
      </c>
      <c r="G222" s="2508"/>
      <c r="H222" s="2509" t="s">
        <v>2895</v>
      </c>
      <c r="I222" s="2520" t="s">
        <v>2926</v>
      </c>
      <c r="J222" s="2490">
        <v>31560</v>
      </c>
      <c r="K222" s="2521">
        <v>0</v>
      </c>
      <c r="L222" s="2521">
        <v>24</v>
      </c>
      <c r="M222" s="2521">
        <f t="shared" si="116"/>
        <v>1315</v>
      </c>
      <c r="N222" s="2489">
        <v>46135</v>
      </c>
      <c r="O222" s="2489">
        <v>46133</v>
      </c>
      <c r="P222" s="2514"/>
      <c r="Q222" s="2531"/>
      <c r="R222" s="2531"/>
      <c r="S222" s="2531"/>
      <c r="T222" s="2532"/>
      <c r="U222" s="2532"/>
      <c r="V222" s="2533"/>
      <c r="W222" s="2534"/>
      <c r="X222" s="2535"/>
      <c r="Y222" s="2544"/>
      <c r="Z222" s="2544"/>
      <c r="AA222" s="1132" t="s">
        <v>3210</v>
      </c>
      <c r="AB222" s="2545" t="s">
        <v>3474</v>
      </c>
      <c r="AC222" s="2546">
        <v>0.6047</v>
      </c>
      <c r="AD222" s="2547">
        <f t="shared" si="115"/>
        <v>19084.332</v>
      </c>
      <c r="AE222" s="2548"/>
      <c r="AF222" s="2549"/>
      <c r="AG222" s="2553"/>
      <c r="AH222" s="2554"/>
      <c r="AI222" s="2554"/>
      <c r="AJ222" s="2554"/>
      <c r="AK222" s="2554"/>
      <c r="AL222" s="2554"/>
      <c r="AM222" s="2554"/>
      <c r="AN222" s="2554"/>
      <c r="AO222" s="2554"/>
      <c r="AP222" s="2554"/>
      <c r="AQ222" s="2557"/>
      <c r="AR222" s="2558">
        <f t="shared" si="109"/>
        <v>5260</v>
      </c>
      <c r="AS222" s="2558">
        <f t="shared" si="110"/>
        <v>5260</v>
      </c>
      <c r="AT222" s="2558">
        <f t="shared" si="111"/>
        <v>5260</v>
      </c>
      <c r="AU222" s="2558">
        <f t="shared" si="112"/>
        <v>5260</v>
      </c>
      <c r="AV222" s="2558">
        <f t="shared" si="113"/>
        <v>5260</v>
      </c>
      <c r="AW222" s="2558">
        <f t="shared" si="114"/>
        <v>5260</v>
      </c>
      <c r="AX222" s="2558"/>
      <c r="AY222" s="2558">
        <f t="shared" si="92"/>
        <v>5040.83333333333</v>
      </c>
      <c r="AZ222" s="2558">
        <f t="shared" si="93"/>
        <v>219.166666666667</v>
      </c>
      <c r="BA222" s="2521"/>
      <c r="BB222" s="2564"/>
      <c r="BC222" s="2565"/>
      <c r="BD222" s="2565"/>
      <c r="BE222" s="2565"/>
      <c r="BF222" s="2565"/>
      <c r="BG222" s="2565"/>
      <c r="BH222" s="2565"/>
      <c r="BI222" s="2565"/>
      <c r="BJ222" s="2565"/>
      <c r="BK222" s="2565"/>
      <c r="BL222" s="2565"/>
      <c r="BM222" s="2565"/>
      <c r="BN222" s="2565"/>
      <c r="BO222" s="2565"/>
      <c r="BP222" s="2565"/>
      <c r="BQ222" s="2565"/>
      <c r="BR222" s="2565"/>
      <c r="BS222" s="2565"/>
      <c r="BT222" s="2565"/>
      <c r="BU222" s="2565"/>
      <c r="BV222" s="2565"/>
      <c r="BW222" s="2565"/>
      <c r="BX222" s="2565"/>
      <c r="BY222" s="2565"/>
      <c r="BZ222" s="2565"/>
      <c r="CA222" s="2565"/>
      <c r="CB222" s="2565"/>
      <c r="CC222" s="2565"/>
      <c r="CD222" s="2565"/>
      <c r="CE222" s="2565"/>
      <c r="CF222" s="2565"/>
      <c r="CG222" s="2565"/>
      <c r="CH222" s="2565"/>
      <c r="CI222" s="2565"/>
      <c r="CJ222" s="2565"/>
      <c r="CK222" s="2565"/>
      <c r="CL222" s="2565"/>
      <c r="CM222" s="2565"/>
      <c r="CN222" s="2565"/>
      <c r="CO222" s="2565"/>
      <c r="CP222" s="2565"/>
      <c r="CQ222" s="2565"/>
      <c r="CR222" s="2565"/>
      <c r="CS222" s="2565"/>
      <c r="CT222" s="2565"/>
      <c r="CU222" s="2565"/>
      <c r="CV222" s="2565"/>
      <c r="CW222" s="2565"/>
      <c r="CX222" s="2565"/>
      <c r="CY222" s="2565"/>
      <c r="CZ222" s="2565"/>
      <c r="DA222" s="2565"/>
      <c r="DB222" s="2565"/>
      <c r="DC222" s="2565"/>
      <c r="DD222" s="2565"/>
      <c r="DE222" s="2565"/>
      <c r="DF222" s="2565"/>
      <c r="DG222" s="2565"/>
      <c r="DH222" s="2565"/>
      <c r="DI222" s="2565"/>
      <c r="DJ222" s="2565"/>
      <c r="DK222" s="2565"/>
      <c r="DL222" s="2565"/>
      <c r="DM222" s="2565"/>
      <c r="DN222" s="2565"/>
      <c r="DO222" s="2565"/>
      <c r="DP222" s="2565"/>
      <c r="DQ222" s="2565"/>
      <c r="DR222" s="2565"/>
      <c r="DS222" s="2565"/>
      <c r="DT222" s="2565"/>
      <c r="DU222" s="2565"/>
      <c r="DV222" s="2565"/>
      <c r="DW222" s="2565"/>
      <c r="DX222" s="2565"/>
      <c r="DY222" s="2565"/>
      <c r="DZ222" s="2565"/>
      <c r="EA222" s="2565"/>
      <c r="EB222" s="2565"/>
      <c r="EC222" s="2565"/>
      <c r="ED222" s="2565"/>
      <c r="EE222" s="2565"/>
      <c r="EF222" s="2565"/>
      <c r="EG222" s="2565"/>
      <c r="EH222" s="2565"/>
      <c r="EI222" s="2565"/>
      <c r="EJ222" s="2565"/>
      <c r="EK222" s="2565"/>
      <c r="EL222" s="2565"/>
      <c r="EM222" s="2565"/>
      <c r="EN222" s="2565"/>
      <c r="EO222" s="2565"/>
      <c r="EP222" s="2565"/>
      <c r="EQ222" s="2565"/>
      <c r="ER222" s="2565"/>
      <c r="ES222" s="2565"/>
      <c r="ET222" s="2565"/>
      <c r="EU222" s="2565"/>
      <c r="EV222" s="2565"/>
      <c r="EW222" s="2565"/>
      <c r="EX222" s="2565"/>
      <c r="EY222" s="2565"/>
      <c r="EZ222" s="2565"/>
      <c r="FA222" s="2565"/>
      <c r="FB222" s="2565"/>
      <c r="FC222" s="2565"/>
      <c r="FD222" s="2565"/>
      <c r="FE222" s="2565"/>
      <c r="FF222" s="2565"/>
      <c r="FG222" s="2565"/>
      <c r="FH222" s="2565"/>
      <c r="FI222" s="2565"/>
      <c r="FJ222" s="2565"/>
      <c r="FK222" s="2565"/>
      <c r="FL222" s="2565"/>
      <c r="FM222" s="2565"/>
      <c r="FN222" s="2565"/>
      <c r="FO222" s="2565"/>
      <c r="FP222" s="2565"/>
      <c r="FQ222" s="2565"/>
      <c r="FR222" s="2565"/>
      <c r="FS222" s="2565"/>
      <c r="FT222" s="2565"/>
      <c r="FU222" s="2565"/>
      <c r="FV222" s="2565"/>
      <c r="FW222" s="2565"/>
      <c r="FX222" s="2565"/>
      <c r="FY222" s="2565"/>
      <c r="FZ222" s="2565"/>
      <c r="GA222" s="2565"/>
      <c r="GB222" s="2565"/>
      <c r="GC222" s="2565"/>
      <c r="GD222" s="2565"/>
      <c r="GE222" s="2565"/>
      <c r="GF222" s="2565"/>
      <c r="GG222" s="2565"/>
      <c r="GH222" s="2565"/>
      <c r="GI222" s="2565"/>
      <c r="GJ222" s="2565"/>
      <c r="GK222" s="2565"/>
      <c r="GL222" s="2565"/>
      <c r="GM222" s="2565"/>
      <c r="GN222" s="2565"/>
      <c r="GO222" s="2565"/>
      <c r="GP222" s="2565"/>
      <c r="GQ222" s="2565"/>
      <c r="GR222" s="2565"/>
      <c r="GS222" s="2565"/>
      <c r="GT222" s="2565"/>
      <c r="GU222" s="2565"/>
      <c r="GV222" s="2565"/>
      <c r="GW222" s="2565"/>
      <c r="GX222" s="2565"/>
      <c r="GY222" s="2565"/>
      <c r="GZ222" s="2565"/>
      <c r="HA222" s="2565"/>
      <c r="HB222" s="2565"/>
      <c r="HC222" s="2565"/>
      <c r="HD222" s="2565"/>
      <c r="HE222" s="2565"/>
      <c r="HF222" s="2565"/>
      <c r="HG222" s="2565"/>
      <c r="HH222" s="2565"/>
      <c r="HI222" s="2565"/>
      <c r="HJ222" s="2565"/>
      <c r="HK222" s="2565"/>
      <c r="HL222" s="2565"/>
      <c r="HM222" s="2565"/>
      <c r="HN222" s="2565"/>
      <c r="HO222" s="2565"/>
      <c r="HP222" s="2565"/>
      <c r="HQ222" s="2565"/>
      <c r="HR222" s="2565"/>
      <c r="HS222" s="2565"/>
      <c r="HT222" s="2565"/>
      <c r="HU222" s="2565"/>
      <c r="HV222" s="2565"/>
      <c r="HW222" s="2565"/>
      <c r="HX222" s="2565"/>
      <c r="HY222" s="2565"/>
      <c r="HZ222" s="2565"/>
      <c r="IA222" s="2565"/>
      <c r="IB222" s="2565"/>
      <c r="IC222" s="2565"/>
      <c r="ID222" s="2565"/>
      <c r="IE222" s="2565"/>
      <c r="IF222" s="2565"/>
      <c r="IG222" s="2565"/>
      <c r="IH222" s="2565"/>
      <c r="II222" s="2565"/>
      <c r="IJ222" s="2565"/>
      <c r="IK222" s="2565"/>
      <c r="IL222" s="2565"/>
      <c r="IM222" s="2565"/>
      <c r="IN222" s="2565"/>
      <c r="IO222" s="2565"/>
      <c r="IP222" s="2565"/>
      <c r="IQ222" s="2565"/>
      <c r="IR222" s="2565"/>
      <c r="IS222" s="2565"/>
      <c r="IT222" s="2565"/>
      <c r="IU222" s="2565"/>
      <c r="IV222" s="2565"/>
      <c r="IW222" s="2565"/>
      <c r="IX222" s="2565"/>
      <c r="IY222" s="2565"/>
      <c r="IZ222" s="2565"/>
      <c r="JA222" s="2565"/>
      <c r="JB222" s="2565"/>
      <c r="JC222" s="2565"/>
      <c r="JD222" s="2565"/>
      <c r="JE222" s="2565"/>
      <c r="JF222" s="2565"/>
      <c r="JG222" s="2565"/>
      <c r="JH222" s="2565"/>
      <c r="JI222" s="2565"/>
      <c r="JJ222" s="2565"/>
      <c r="JK222" s="2565"/>
      <c r="JL222" s="2565"/>
      <c r="JM222" s="2565"/>
      <c r="JN222" s="2565"/>
      <c r="JO222" s="2565"/>
      <c r="JP222" s="2565"/>
      <c r="JQ222" s="2565"/>
      <c r="JR222" s="2565"/>
      <c r="JS222" s="2565"/>
      <c r="JT222" s="2565"/>
      <c r="JU222" s="2565"/>
      <c r="JV222" s="2565"/>
      <c r="JW222" s="2565"/>
      <c r="JX222" s="2565"/>
      <c r="JY222" s="2565"/>
      <c r="JZ222" s="2565"/>
      <c r="KA222" s="2565"/>
      <c r="KB222" s="2565"/>
      <c r="KC222" s="2565"/>
      <c r="KD222" s="2565"/>
      <c r="KE222" s="2565"/>
      <c r="KF222" s="2565"/>
      <c r="KG222" s="2565"/>
      <c r="KH222" s="2565"/>
      <c r="KI222" s="2565"/>
      <c r="KJ222" s="2565"/>
      <c r="KK222" s="2565"/>
      <c r="KL222" s="2565"/>
      <c r="KM222" s="2565"/>
      <c r="KN222" s="2565"/>
      <c r="KO222" s="2565"/>
      <c r="KP222" s="2565"/>
      <c r="KQ222" s="2565"/>
      <c r="KR222" s="2565"/>
      <c r="KS222" s="2565"/>
      <c r="KT222" s="2565"/>
      <c r="KU222" s="2565"/>
      <c r="KV222" s="2565"/>
      <c r="KW222" s="2565"/>
      <c r="KX222" s="2565"/>
      <c r="KY222" s="2565"/>
      <c r="KZ222" s="2565"/>
      <c r="LA222" s="2565"/>
      <c r="LB222" s="2565"/>
      <c r="LC222" s="2565"/>
      <c r="LD222" s="2565"/>
      <c r="LE222" s="2565"/>
      <c r="LF222" s="2565"/>
      <c r="LG222" s="2565"/>
      <c r="LH222" s="2565"/>
    </row>
    <row r="223" s="1223" customFormat="1" ht="47" customHeight="1" spans="1:328">
      <c r="A223" s="1237"/>
      <c r="B223" s="1867"/>
      <c r="C223" s="1868"/>
      <c r="D223" s="1869"/>
      <c r="E223" s="2333"/>
      <c r="F223" s="1869"/>
      <c r="G223" s="2510"/>
      <c r="H223" s="1967"/>
      <c r="I223" s="1334"/>
      <c r="J223" s="1890"/>
      <c r="K223" s="1883"/>
      <c r="L223" s="1883"/>
      <c r="M223" s="1883"/>
      <c r="N223" s="2209"/>
      <c r="O223" s="2209"/>
      <c r="P223" s="1884"/>
      <c r="Q223" s="1908"/>
      <c r="R223" s="1908"/>
      <c r="S223" s="1554"/>
      <c r="T223" s="1918"/>
      <c r="U223" s="1316"/>
      <c r="V223" s="1317"/>
      <c r="W223" s="1318"/>
      <c r="X223" s="1317"/>
      <c r="Y223" s="1319"/>
      <c r="Z223" s="1318"/>
      <c r="AA223" s="1365"/>
      <c r="AB223" s="1366"/>
      <c r="AC223" s="2371"/>
      <c r="AD223" s="2372"/>
      <c r="AE223" s="1369"/>
      <c r="AF223" s="1370"/>
      <c r="AG223" s="1370"/>
      <c r="AH223" s="1405"/>
      <c r="AI223" s="1405"/>
      <c r="AJ223" s="1405"/>
      <c r="AK223" s="1405"/>
      <c r="AL223" s="1405"/>
      <c r="AM223" s="1405"/>
      <c r="AN223" s="1405"/>
      <c r="AO223" s="1405"/>
      <c r="AP223" s="1414"/>
      <c r="AQ223" s="1405"/>
      <c r="AR223" s="1431"/>
      <c r="AS223" s="1432"/>
      <c r="AT223" s="1432"/>
      <c r="AU223" s="1432"/>
      <c r="AV223" s="1432"/>
      <c r="AW223" s="1432"/>
      <c r="AX223" s="1429"/>
      <c r="AY223" s="1429"/>
      <c r="AZ223" s="1433"/>
      <c r="BA223" s="1030"/>
      <c r="BB223" s="1013"/>
      <c r="BC223" s="1193"/>
      <c r="BD223" s="1193"/>
      <c r="BE223" s="1193"/>
      <c r="BF223" s="1193"/>
      <c r="BG223" s="1193"/>
      <c r="BH223" s="1193"/>
      <c r="BI223" s="1193"/>
      <c r="BJ223" s="1193"/>
      <c r="BK223" s="1193"/>
      <c r="BL223" s="1193"/>
      <c r="BM223" s="1193"/>
      <c r="BN223" s="1193"/>
      <c r="BO223" s="1193"/>
      <c r="BP223" s="1193"/>
      <c r="BQ223" s="1193"/>
      <c r="BR223" s="1193"/>
      <c r="BS223" s="1193"/>
      <c r="BT223" s="1193"/>
      <c r="BU223" s="1193"/>
      <c r="BV223" s="1193"/>
      <c r="BW223" s="1193"/>
      <c r="BX223" s="1193"/>
      <c r="BY223" s="1193"/>
      <c r="BZ223" s="1193"/>
      <c r="CA223" s="1193"/>
      <c r="CB223" s="1193"/>
      <c r="CC223" s="1193"/>
      <c r="CD223" s="1193"/>
      <c r="CE223" s="1193"/>
      <c r="CF223" s="1193"/>
      <c r="CG223" s="1193"/>
      <c r="CH223" s="1193"/>
      <c r="CI223" s="1193"/>
      <c r="CJ223" s="1193"/>
      <c r="CK223" s="1193"/>
      <c r="CL223" s="1193"/>
      <c r="CM223" s="1193"/>
      <c r="CN223" s="1193"/>
      <c r="CO223" s="1193"/>
      <c r="CP223" s="1193"/>
      <c r="CQ223" s="1193"/>
      <c r="CR223" s="1193"/>
      <c r="CS223" s="1193"/>
      <c r="CT223" s="1193"/>
      <c r="CU223" s="1193"/>
      <c r="CV223" s="1193"/>
      <c r="CW223" s="1193"/>
      <c r="CX223" s="1193"/>
      <c r="CY223" s="1193"/>
      <c r="CZ223" s="1193"/>
      <c r="DA223" s="1193"/>
      <c r="DB223" s="1193"/>
      <c r="DC223" s="1193"/>
      <c r="DD223" s="1193"/>
      <c r="DE223" s="1193"/>
      <c r="DF223" s="1193"/>
      <c r="DG223" s="1193"/>
      <c r="DH223" s="1193"/>
      <c r="DI223" s="1193"/>
      <c r="DJ223" s="1193"/>
      <c r="DK223" s="1193"/>
      <c r="DL223" s="1193"/>
      <c r="DM223" s="1193"/>
      <c r="DN223" s="1193"/>
      <c r="DO223" s="1193"/>
      <c r="DP223" s="1193"/>
      <c r="DQ223" s="1193"/>
      <c r="DR223" s="1193"/>
      <c r="DS223" s="1193"/>
      <c r="DT223" s="1193"/>
      <c r="DU223" s="1193"/>
      <c r="DV223" s="1193"/>
      <c r="DW223" s="1193"/>
      <c r="DX223" s="1193"/>
      <c r="DY223" s="1193"/>
      <c r="DZ223" s="1193"/>
      <c r="EA223" s="1193"/>
      <c r="EB223" s="1193"/>
      <c r="EC223" s="1193"/>
      <c r="ED223" s="1193"/>
      <c r="EE223" s="1193"/>
      <c r="EF223" s="1193"/>
      <c r="EG223" s="1193"/>
      <c r="EH223" s="1193"/>
      <c r="EI223" s="1193"/>
      <c r="EJ223" s="1193"/>
      <c r="EK223" s="1193"/>
      <c r="EL223" s="1193"/>
      <c r="EM223" s="1193"/>
      <c r="EN223" s="1193"/>
      <c r="EO223" s="1193"/>
      <c r="EP223" s="1193"/>
      <c r="EQ223" s="1193"/>
      <c r="ER223" s="1193"/>
      <c r="ES223" s="1193"/>
      <c r="ET223" s="1193"/>
      <c r="EU223" s="1193"/>
      <c r="EV223" s="1193"/>
      <c r="EW223" s="1193"/>
      <c r="EX223" s="1193"/>
      <c r="EY223" s="1193"/>
      <c r="EZ223" s="1193"/>
      <c r="FA223" s="1193"/>
      <c r="FB223" s="1193"/>
      <c r="FC223" s="1193"/>
      <c r="FD223" s="1193"/>
      <c r="FE223" s="1193"/>
      <c r="FF223" s="1193"/>
      <c r="FG223" s="1193"/>
      <c r="FH223" s="1193"/>
      <c r="FI223" s="1193"/>
      <c r="FJ223" s="1193"/>
      <c r="FK223" s="1193"/>
      <c r="FL223" s="1193"/>
      <c r="FM223" s="1193"/>
      <c r="FN223" s="1193"/>
      <c r="FO223" s="1193"/>
      <c r="FP223" s="1193"/>
      <c r="FQ223" s="1193"/>
      <c r="FR223" s="1193"/>
      <c r="FS223" s="1193"/>
      <c r="FT223" s="1193"/>
      <c r="FU223" s="1193"/>
      <c r="FV223" s="1193"/>
      <c r="FW223" s="1193"/>
      <c r="FX223" s="1193"/>
      <c r="FY223" s="1193"/>
      <c r="FZ223" s="1193"/>
      <c r="GA223" s="1193"/>
      <c r="GB223" s="1193"/>
      <c r="GC223" s="1193"/>
      <c r="GD223" s="1193"/>
      <c r="GE223" s="1193"/>
      <c r="GF223" s="1193"/>
      <c r="GG223" s="1193"/>
      <c r="GH223" s="1193"/>
      <c r="GI223" s="1193"/>
      <c r="GJ223" s="1193"/>
      <c r="GK223" s="1193"/>
      <c r="GL223" s="1193"/>
      <c r="GM223" s="1193"/>
      <c r="GN223" s="1193"/>
      <c r="GO223" s="1193"/>
      <c r="GP223" s="1193"/>
      <c r="GQ223" s="1193"/>
      <c r="GR223" s="1193"/>
      <c r="GS223" s="1193"/>
      <c r="GT223" s="1193"/>
      <c r="GU223" s="1193"/>
      <c r="GV223" s="1193"/>
      <c r="GW223" s="1193"/>
      <c r="GX223" s="1193"/>
      <c r="GY223" s="1193"/>
      <c r="GZ223" s="1193"/>
      <c r="HA223" s="1193"/>
      <c r="HB223" s="1193"/>
      <c r="HC223" s="1193"/>
      <c r="HD223" s="1193"/>
      <c r="HE223" s="1193"/>
      <c r="HF223" s="1193"/>
      <c r="HG223" s="1193"/>
      <c r="HH223" s="1193"/>
      <c r="HI223" s="1193"/>
      <c r="HJ223" s="1193"/>
      <c r="HK223" s="1193"/>
      <c r="HL223" s="1193"/>
      <c r="HM223" s="1193"/>
      <c r="HN223" s="1193"/>
      <c r="HO223" s="1193"/>
      <c r="HP223" s="1193"/>
      <c r="HQ223" s="1193"/>
      <c r="HR223" s="1193"/>
      <c r="HS223" s="1193"/>
      <c r="HT223" s="1193"/>
      <c r="HU223" s="1193"/>
      <c r="HV223" s="1193"/>
      <c r="HW223" s="1193"/>
      <c r="HX223" s="1193"/>
      <c r="HY223" s="1193"/>
      <c r="HZ223" s="1193"/>
      <c r="IA223" s="1193"/>
      <c r="IB223" s="1193"/>
      <c r="IC223" s="1193"/>
      <c r="ID223" s="1193"/>
      <c r="IE223" s="1193"/>
      <c r="IF223" s="1193"/>
      <c r="IG223" s="1193"/>
      <c r="IH223" s="1193"/>
      <c r="II223" s="1193"/>
      <c r="IJ223" s="1193"/>
      <c r="IK223" s="1193"/>
      <c r="IL223" s="1193"/>
      <c r="IM223" s="1193"/>
      <c r="IN223" s="1193"/>
      <c r="IO223" s="1193"/>
      <c r="IP223" s="1193"/>
      <c r="IQ223" s="1193"/>
      <c r="IR223" s="1193"/>
      <c r="IS223" s="1193"/>
      <c r="IT223" s="1193"/>
      <c r="IU223" s="1193"/>
      <c r="IV223" s="1193"/>
      <c r="IW223" s="1193"/>
      <c r="IX223" s="1193"/>
      <c r="IY223" s="1193"/>
      <c r="IZ223" s="1193"/>
      <c r="JA223" s="1193"/>
      <c r="JB223" s="1193"/>
      <c r="JC223" s="1193"/>
      <c r="JD223" s="1193"/>
      <c r="JE223" s="1193"/>
      <c r="JF223" s="1193"/>
      <c r="JG223" s="1193"/>
      <c r="JH223" s="1193"/>
      <c r="JI223" s="1193"/>
      <c r="JJ223" s="1193"/>
      <c r="JK223" s="1193"/>
      <c r="JL223" s="1193"/>
      <c r="JM223" s="1193"/>
      <c r="JN223" s="1193"/>
      <c r="JO223" s="1193"/>
      <c r="JP223" s="1193"/>
      <c r="JQ223" s="1193"/>
      <c r="JR223" s="1193"/>
      <c r="JS223" s="1193"/>
      <c r="JT223" s="1193"/>
      <c r="JU223" s="1193"/>
      <c r="JV223" s="1193"/>
      <c r="JW223" s="1193"/>
      <c r="JX223" s="1193"/>
      <c r="JY223" s="1193"/>
      <c r="JZ223" s="1193"/>
      <c r="KA223" s="1193"/>
      <c r="KB223" s="1193"/>
      <c r="KC223" s="1193"/>
      <c r="KD223" s="1193"/>
      <c r="KE223" s="1193"/>
      <c r="KF223" s="1193"/>
      <c r="KG223" s="1193"/>
      <c r="KH223" s="1193"/>
      <c r="KI223" s="1193"/>
      <c r="KJ223" s="1193"/>
      <c r="KK223" s="1193"/>
      <c r="KL223" s="1193"/>
      <c r="KM223" s="1193"/>
      <c r="KN223" s="1193"/>
      <c r="KO223" s="1193"/>
      <c r="KP223" s="1193"/>
      <c r="KQ223" s="1193"/>
      <c r="KR223" s="1193"/>
      <c r="KS223" s="1193"/>
      <c r="KT223" s="1193"/>
      <c r="KU223" s="1193"/>
      <c r="KV223" s="1193"/>
      <c r="KW223" s="1193"/>
      <c r="KX223" s="1193"/>
      <c r="KY223" s="1193"/>
      <c r="KZ223" s="1193"/>
      <c r="LA223" s="1193"/>
      <c r="LB223" s="1193"/>
      <c r="LC223" s="1193"/>
      <c r="LD223" s="1193"/>
      <c r="LE223" s="1193"/>
      <c r="LF223" s="1193"/>
      <c r="LG223" s="1193"/>
      <c r="LH223" s="1193"/>
      <c r="LI223" s="1200"/>
      <c r="LJ223" s="1200"/>
      <c r="LK223" s="1200"/>
      <c r="LL223" s="1200"/>
      <c r="LM223" s="1200"/>
      <c r="LN223" s="1200"/>
      <c r="LO223" s="1200"/>
      <c r="LP223" s="1472"/>
    </row>
    <row r="224" s="1014" customFormat="1" ht="47" customHeight="1" spans="1:328">
      <c r="A224" s="1043"/>
      <c r="B224" s="1232"/>
      <c r="C224" s="1233"/>
      <c r="D224" s="1234"/>
      <c r="E224" s="2341"/>
      <c r="F224" s="1234"/>
      <c r="G224" s="2511"/>
      <c r="H224" s="1236"/>
      <c r="I224" s="1887"/>
      <c r="J224" s="1277"/>
      <c r="K224" s="1068"/>
      <c r="L224" s="1068"/>
      <c r="M224" s="1068"/>
      <c r="N224" s="1069"/>
      <c r="O224" s="1069"/>
      <c r="P224" s="1070"/>
      <c r="Q224" s="1096"/>
      <c r="R224" s="1096"/>
      <c r="S224" s="1554"/>
      <c r="T224" s="1314"/>
      <c r="U224" s="1321"/>
      <c r="V224" s="1322"/>
      <c r="W224" s="1323"/>
      <c r="X224" s="1322"/>
      <c r="Y224" s="1324"/>
      <c r="Z224" s="1323"/>
      <c r="AA224" s="1371"/>
      <c r="AB224" s="1372"/>
      <c r="AC224" s="2132"/>
      <c r="AD224" s="1941"/>
      <c r="AE224" s="1375"/>
      <c r="AF224" s="1376"/>
      <c r="AG224" s="1376"/>
      <c r="AH224" s="1407"/>
      <c r="AI224" s="1407"/>
      <c r="AJ224" s="1407"/>
      <c r="AK224" s="1407"/>
      <c r="AL224" s="1407"/>
      <c r="AM224" s="1407"/>
      <c r="AN224" s="1407"/>
      <c r="AO224" s="1407"/>
      <c r="AP224" s="1473"/>
      <c r="AQ224" s="1407"/>
      <c r="AR224" s="1434"/>
      <c r="AS224" s="1435"/>
      <c r="AT224" s="1435"/>
      <c r="AU224" s="1435"/>
      <c r="AV224" s="1435"/>
      <c r="AW224" s="1435"/>
      <c r="AX224" s="1477"/>
      <c r="AY224" s="1477"/>
      <c r="AZ224" s="1436"/>
      <c r="BA224" s="1030"/>
      <c r="BB224" s="1013"/>
      <c r="BC224" s="1193"/>
      <c r="BD224" s="1193"/>
      <c r="BE224" s="1193"/>
      <c r="BF224" s="1193"/>
      <c r="BG224" s="1193"/>
      <c r="BH224" s="1193"/>
      <c r="BI224" s="1193"/>
      <c r="BJ224" s="1193"/>
      <c r="BK224" s="1193"/>
      <c r="BL224" s="1193"/>
      <c r="BM224" s="1193"/>
      <c r="BN224" s="1193"/>
      <c r="BO224" s="1193"/>
      <c r="BP224" s="1193"/>
      <c r="BQ224" s="1193"/>
      <c r="BR224" s="1193"/>
      <c r="BS224" s="1193"/>
      <c r="BT224" s="1193"/>
      <c r="BU224" s="1193"/>
      <c r="BV224" s="1193"/>
      <c r="BW224" s="1193"/>
      <c r="BX224" s="1193"/>
      <c r="BY224" s="1193"/>
      <c r="BZ224" s="1193"/>
      <c r="CA224" s="1193"/>
      <c r="CB224" s="1193"/>
      <c r="CC224" s="1193"/>
      <c r="CD224" s="1193"/>
      <c r="CE224" s="1193"/>
      <c r="CF224" s="1193"/>
      <c r="CG224" s="1193"/>
      <c r="CH224" s="1193"/>
      <c r="CI224" s="1193"/>
      <c r="CJ224" s="1193"/>
      <c r="CK224" s="1193"/>
      <c r="CL224" s="1193"/>
      <c r="CM224" s="1193"/>
      <c r="CN224" s="1193"/>
      <c r="CO224" s="1193"/>
      <c r="CP224" s="1193"/>
      <c r="CQ224" s="1193"/>
      <c r="CR224" s="1193"/>
      <c r="CS224" s="1193"/>
      <c r="CT224" s="1193"/>
      <c r="CU224" s="1193"/>
      <c r="CV224" s="1193"/>
      <c r="CW224" s="1193"/>
      <c r="CX224" s="1193"/>
      <c r="CY224" s="1193"/>
      <c r="CZ224" s="1193"/>
      <c r="DA224" s="1193"/>
      <c r="DB224" s="1193"/>
      <c r="DC224" s="1193"/>
      <c r="DD224" s="1193"/>
      <c r="DE224" s="1193"/>
      <c r="DF224" s="1193"/>
      <c r="DG224" s="1193"/>
      <c r="DH224" s="1193"/>
      <c r="DI224" s="1193"/>
      <c r="DJ224" s="1193"/>
      <c r="DK224" s="1193"/>
      <c r="DL224" s="1193"/>
      <c r="DM224" s="1193"/>
      <c r="DN224" s="1193"/>
      <c r="DO224" s="1193"/>
      <c r="DP224" s="1193"/>
      <c r="DQ224" s="1193"/>
      <c r="DR224" s="1193"/>
      <c r="DS224" s="1193"/>
      <c r="DT224" s="1193"/>
      <c r="DU224" s="1193"/>
      <c r="DV224" s="1193"/>
      <c r="DW224" s="1193"/>
      <c r="DX224" s="1193"/>
      <c r="DY224" s="1193"/>
      <c r="DZ224" s="1193"/>
      <c r="EA224" s="1193"/>
      <c r="EB224" s="1193"/>
      <c r="EC224" s="1193"/>
      <c r="ED224" s="1193"/>
      <c r="EE224" s="1193"/>
      <c r="EF224" s="1193"/>
      <c r="EG224" s="1193"/>
      <c r="EH224" s="1193"/>
      <c r="EI224" s="1193"/>
      <c r="EJ224" s="1193"/>
      <c r="EK224" s="1193"/>
      <c r="EL224" s="1193"/>
      <c r="EM224" s="1193"/>
      <c r="EN224" s="1193"/>
      <c r="EO224" s="1193"/>
      <c r="EP224" s="1193"/>
      <c r="EQ224" s="1193"/>
      <c r="ER224" s="1193"/>
      <c r="ES224" s="1193"/>
      <c r="ET224" s="1193"/>
      <c r="EU224" s="1193"/>
      <c r="EV224" s="1193"/>
      <c r="EW224" s="1193"/>
      <c r="EX224" s="1193"/>
      <c r="EY224" s="1193"/>
      <c r="EZ224" s="1193"/>
      <c r="FA224" s="1193"/>
      <c r="FB224" s="1193"/>
      <c r="FC224" s="1193"/>
      <c r="FD224" s="1193"/>
      <c r="FE224" s="1193"/>
      <c r="FF224" s="1193"/>
      <c r="FG224" s="1193"/>
      <c r="FH224" s="1193"/>
      <c r="FI224" s="1193"/>
      <c r="FJ224" s="1193"/>
      <c r="FK224" s="1193"/>
      <c r="FL224" s="1193"/>
      <c r="FM224" s="1193"/>
      <c r="FN224" s="1193"/>
      <c r="FO224" s="1193"/>
      <c r="FP224" s="1193"/>
      <c r="FQ224" s="1193"/>
      <c r="FR224" s="1193"/>
      <c r="FS224" s="1193"/>
      <c r="FT224" s="1193"/>
      <c r="FU224" s="1193"/>
      <c r="FV224" s="1193"/>
      <c r="FW224" s="1193"/>
      <c r="FX224" s="1193"/>
      <c r="FY224" s="1193"/>
      <c r="FZ224" s="1193"/>
      <c r="GA224" s="1193"/>
      <c r="GB224" s="1193"/>
      <c r="GC224" s="1193"/>
      <c r="GD224" s="1193"/>
      <c r="GE224" s="1193"/>
      <c r="GF224" s="1193"/>
      <c r="GG224" s="1193"/>
      <c r="GH224" s="1193"/>
      <c r="GI224" s="1193"/>
      <c r="GJ224" s="1193"/>
      <c r="GK224" s="1193"/>
      <c r="GL224" s="1193"/>
      <c r="GM224" s="1193"/>
      <c r="GN224" s="1193"/>
      <c r="GO224" s="1193"/>
      <c r="GP224" s="1193"/>
      <c r="GQ224" s="1193"/>
      <c r="GR224" s="1193"/>
      <c r="GS224" s="1193"/>
      <c r="GT224" s="1193"/>
      <c r="GU224" s="1193"/>
      <c r="GV224" s="1193"/>
      <c r="GW224" s="1193"/>
      <c r="GX224" s="1193"/>
      <c r="GY224" s="1193"/>
      <c r="GZ224" s="1193"/>
      <c r="HA224" s="1193"/>
      <c r="HB224" s="1193"/>
      <c r="HC224" s="1193"/>
      <c r="HD224" s="1193"/>
      <c r="HE224" s="1193"/>
      <c r="HF224" s="1193"/>
      <c r="HG224" s="1193"/>
      <c r="HH224" s="1193"/>
      <c r="HI224" s="1193"/>
      <c r="HJ224" s="1193"/>
      <c r="HK224" s="1193"/>
      <c r="HL224" s="1193"/>
      <c r="HM224" s="1193"/>
      <c r="HN224" s="1193"/>
      <c r="HO224" s="1193"/>
      <c r="HP224" s="1193"/>
      <c r="HQ224" s="1193"/>
      <c r="HR224" s="1193"/>
      <c r="HS224" s="1193"/>
      <c r="HT224" s="1193"/>
      <c r="HU224" s="1193"/>
      <c r="HV224" s="1193"/>
      <c r="HW224" s="1193"/>
      <c r="HX224" s="1193"/>
      <c r="HY224" s="1193"/>
      <c r="HZ224" s="1193"/>
      <c r="IA224" s="1193"/>
      <c r="IB224" s="1193"/>
      <c r="IC224" s="1193"/>
      <c r="ID224" s="1193"/>
      <c r="IE224" s="1193"/>
      <c r="IF224" s="1193"/>
      <c r="IG224" s="1193"/>
      <c r="IH224" s="1193"/>
      <c r="II224" s="1193"/>
      <c r="IJ224" s="1193"/>
      <c r="IK224" s="1193"/>
      <c r="IL224" s="1193"/>
      <c r="IM224" s="1193"/>
      <c r="IN224" s="1193"/>
      <c r="IO224" s="1193"/>
      <c r="IP224" s="1193"/>
      <c r="IQ224" s="1193"/>
      <c r="IR224" s="1193"/>
      <c r="IS224" s="1193"/>
      <c r="IT224" s="1193"/>
      <c r="IU224" s="1193"/>
      <c r="IV224" s="1193"/>
      <c r="IW224" s="1193"/>
      <c r="IX224" s="1193"/>
      <c r="IY224" s="1193"/>
      <c r="IZ224" s="1193"/>
      <c r="JA224" s="1193"/>
      <c r="JB224" s="1193"/>
      <c r="JC224" s="1193"/>
      <c r="JD224" s="1193"/>
      <c r="JE224" s="1193"/>
      <c r="JF224" s="1193"/>
      <c r="JG224" s="1193"/>
      <c r="JH224" s="1193"/>
      <c r="JI224" s="1193"/>
      <c r="JJ224" s="1193"/>
      <c r="JK224" s="1193"/>
      <c r="JL224" s="1193"/>
      <c r="JM224" s="1193"/>
      <c r="JN224" s="1193"/>
      <c r="JO224" s="1193"/>
      <c r="JP224" s="1193"/>
      <c r="JQ224" s="1193"/>
      <c r="JR224" s="1193"/>
      <c r="JS224" s="1193"/>
      <c r="JT224" s="1193"/>
      <c r="JU224" s="1193"/>
      <c r="JV224" s="1193"/>
      <c r="JW224" s="1193"/>
      <c r="JX224" s="1193"/>
      <c r="JY224" s="1193"/>
      <c r="JZ224" s="1193"/>
      <c r="KA224" s="1193"/>
      <c r="KB224" s="1193"/>
      <c r="KC224" s="1193"/>
      <c r="KD224" s="1193"/>
      <c r="KE224" s="1193"/>
      <c r="KF224" s="1193"/>
      <c r="KG224" s="1193"/>
      <c r="KH224" s="1193"/>
      <c r="KI224" s="1193"/>
      <c r="KJ224" s="1193"/>
      <c r="KK224" s="1193"/>
      <c r="KL224" s="1193"/>
      <c r="KM224" s="1193"/>
      <c r="KN224" s="1193"/>
      <c r="KO224" s="1193"/>
      <c r="KP224" s="1193"/>
      <c r="KQ224" s="1193"/>
      <c r="KR224" s="1193"/>
      <c r="KS224" s="1193"/>
      <c r="KT224" s="1193"/>
      <c r="KU224" s="1193"/>
      <c r="KV224" s="1193"/>
      <c r="KW224" s="1193"/>
      <c r="KX224" s="1193"/>
      <c r="KY224" s="1193"/>
      <c r="KZ224" s="1193"/>
      <c r="LA224" s="1193"/>
      <c r="LB224" s="1193"/>
      <c r="LC224" s="1193"/>
      <c r="LD224" s="1193"/>
      <c r="LE224" s="1193"/>
      <c r="LF224" s="1193"/>
      <c r="LG224" s="1193"/>
      <c r="LH224" s="1193"/>
      <c r="LI224" s="1200"/>
      <c r="LJ224" s="1200"/>
      <c r="LK224" s="1200"/>
      <c r="LL224" s="1200"/>
      <c r="LM224" s="1200"/>
      <c r="LN224" s="1200"/>
      <c r="LO224" s="1200"/>
      <c r="LP224" s="1203"/>
    </row>
    <row r="225" s="1014" customFormat="1" ht="47" customHeight="1" spans="1:328">
      <c r="A225" s="1043"/>
      <c r="B225" s="1232"/>
      <c r="C225" s="1233"/>
      <c r="D225" s="1234"/>
      <c r="E225" s="2341"/>
      <c r="F225" s="1234"/>
      <c r="G225" s="2511"/>
      <c r="H225" s="1236"/>
      <c r="I225" s="1887"/>
      <c r="J225" s="1277"/>
      <c r="K225" s="1068"/>
      <c r="L225" s="1068"/>
      <c r="M225" s="1068"/>
      <c r="N225" s="1069"/>
      <c r="O225" s="1069"/>
      <c r="P225" s="1070"/>
      <c r="Q225" s="1096"/>
      <c r="R225" s="1096"/>
      <c r="S225" s="1554"/>
      <c r="T225" s="1314"/>
      <c r="U225" s="1321"/>
      <c r="V225" s="1322"/>
      <c r="W225" s="1323"/>
      <c r="X225" s="1322"/>
      <c r="Y225" s="1324"/>
      <c r="Z225" s="1323"/>
      <c r="AA225" s="1371"/>
      <c r="AB225" s="1372"/>
      <c r="AC225" s="2132"/>
      <c r="AD225" s="1941"/>
      <c r="AE225" s="1375"/>
      <c r="AF225" s="1376"/>
      <c r="AG225" s="1376"/>
      <c r="AH225" s="1407"/>
      <c r="AI225" s="1407"/>
      <c r="AJ225" s="1407"/>
      <c r="AK225" s="1407"/>
      <c r="AL225" s="1407"/>
      <c r="AM225" s="1407"/>
      <c r="AN225" s="1407"/>
      <c r="AO225" s="1407"/>
      <c r="AP225" s="1473"/>
      <c r="AQ225" s="1407"/>
      <c r="AR225" s="1434"/>
      <c r="AS225" s="1435"/>
      <c r="AT225" s="1435"/>
      <c r="AU225" s="1435"/>
      <c r="AV225" s="1435"/>
      <c r="AW225" s="1435"/>
      <c r="AX225" s="1477"/>
      <c r="AY225" s="1477"/>
      <c r="AZ225" s="1436"/>
      <c r="BA225" s="1030"/>
      <c r="BB225" s="1013"/>
      <c r="BC225" s="1193"/>
      <c r="BD225" s="1193"/>
      <c r="BE225" s="1193"/>
      <c r="BF225" s="1193"/>
      <c r="BG225" s="1193"/>
      <c r="BH225" s="1193"/>
      <c r="BI225" s="1193"/>
      <c r="BJ225" s="1193"/>
      <c r="BK225" s="1193"/>
      <c r="BL225" s="1193"/>
      <c r="BM225" s="1193"/>
      <c r="BN225" s="1193"/>
      <c r="BO225" s="1193"/>
      <c r="BP225" s="1193"/>
      <c r="BQ225" s="1193"/>
      <c r="BR225" s="1193"/>
      <c r="BS225" s="1193"/>
      <c r="BT225" s="1193"/>
      <c r="BU225" s="1193"/>
      <c r="BV225" s="1193"/>
      <c r="BW225" s="1193"/>
      <c r="BX225" s="1193"/>
      <c r="BY225" s="1193"/>
      <c r="BZ225" s="1193"/>
      <c r="CA225" s="1193"/>
      <c r="CB225" s="1193"/>
      <c r="CC225" s="1193"/>
      <c r="CD225" s="1193"/>
      <c r="CE225" s="1193"/>
      <c r="CF225" s="1193"/>
      <c r="CG225" s="1193"/>
      <c r="CH225" s="1193"/>
      <c r="CI225" s="1193"/>
      <c r="CJ225" s="1193"/>
      <c r="CK225" s="1193"/>
      <c r="CL225" s="1193"/>
      <c r="CM225" s="1193"/>
      <c r="CN225" s="1193"/>
      <c r="CO225" s="1193"/>
      <c r="CP225" s="1193"/>
      <c r="CQ225" s="1193"/>
      <c r="CR225" s="1193"/>
      <c r="CS225" s="1193"/>
      <c r="CT225" s="1193"/>
      <c r="CU225" s="1193"/>
      <c r="CV225" s="1193"/>
      <c r="CW225" s="1193"/>
      <c r="CX225" s="1193"/>
      <c r="CY225" s="1193"/>
      <c r="CZ225" s="1193"/>
      <c r="DA225" s="1193"/>
      <c r="DB225" s="1193"/>
      <c r="DC225" s="1193"/>
      <c r="DD225" s="1193"/>
      <c r="DE225" s="1193"/>
      <c r="DF225" s="1193"/>
      <c r="DG225" s="1193"/>
      <c r="DH225" s="1193"/>
      <c r="DI225" s="1193"/>
      <c r="DJ225" s="1193"/>
      <c r="DK225" s="1193"/>
      <c r="DL225" s="1193"/>
      <c r="DM225" s="1193"/>
      <c r="DN225" s="1193"/>
      <c r="DO225" s="1193"/>
      <c r="DP225" s="1193"/>
      <c r="DQ225" s="1193"/>
      <c r="DR225" s="1193"/>
      <c r="DS225" s="1193"/>
      <c r="DT225" s="1193"/>
      <c r="DU225" s="1193"/>
      <c r="DV225" s="1193"/>
      <c r="DW225" s="1193"/>
      <c r="DX225" s="1193"/>
      <c r="DY225" s="1193"/>
      <c r="DZ225" s="1193"/>
      <c r="EA225" s="1193"/>
      <c r="EB225" s="1193"/>
      <c r="EC225" s="1193"/>
      <c r="ED225" s="1193"/>
      <c r="EE225" s="1193"/>
      <c r="EF225" s="1193"/>
      <c r="EG225" s="1193"/>
      <c r="EH225" s="1193"/>
      <c r="EI225" s="1193"/>
      <c r="EJ225" s="1193"/>
      <c r="EK225" s="1193"/>
      <c r="EL225" s="1193"/>
      <c r="EM225" s="1193"/>
      <c r="EN225" s="1193"/>
      <c r="EO225" s="1193"/>
      <c r="EP225" s="1193"/>
      <c r="EQ225" s="1193"/>
      <c r="ER225" s="1193"/>
      <c r="ES225" s="1193"/>
      <c r="ET225" s="1193"/>
      <c r="EU225" s="1193"/>
      <c r="EV225" s="1193"/>
      <c r="EW225" s="1193"/>
      <c r="EX225" s="1193"/>
      <c r="EY225" s="1193"/>
      <c r="EZ225" s="1193"/>
      <c r="FA225" s="1193"/>
      <c r="FB225" s="1193"/>
      <c r="FC225" s="1193"/>
      <c r="FD225" s="1193"/>
      <c r="FE225" s="1193"/>
      <c r="FF225" s="1193"/>
      <c r="FG225" s="1193"/>
      <c r="FH225" s="1193"/>
      <c r="FI225" s="1193"/>
      <c r="FJ225" s="1193"/>
      <c r="FK225" s="1193"/>
      <c r="FL225" s="1193"/>
      <c r="FM225" s="1193"/>
      <c r="FN225" s="1193"/>
      <c r="FO225" s="1193"/>
      <c r="FP225" s="1193"/>
      <c r="FQ225" s="1193"/>
      <c r="FR225" s="1193"/>
      <c r="FS225" s="1193"/>
      <c r="FT225" s="1193"/>
      <c r="FU225" s="1193"/>
      <c r="FV225" s="1193"/>
      <c r="FW225" s="1193"/>
      <c r="FX225" s="1193"/>
      <c r="FY225" s="1193"/>
      <c r="FZ225" s="1193"/>
      <c r="GA225" s="1193"/>
      <c r="GB225" s="1193"/>
      <c r="GC225" s="1193"/>
      <c r="GD225" s="1193"/>
      <c r="GE225" s="1193"/>
      <c r="GF225" s="1193"/>
      <c r="GG225" s="1193"/>
      <c r="GH225" s="1193"/>
      <c r="GI225" s="1193"/>
      <c r="GJ225" s="1193"/>
      <c r="GK225" s="1193"/>
      <c r="GL225" s="1193"/>
      <c r="GM225" s="1193"/>
      <c r="GN225" s="1193"/>
      <c r="GO225" s="1193"/>
      <c r="GP225" s="1193"/>
      <c r="GQ225" s="1193"/>
      <c r="GR225" s="1193"/>
      <c r="GS225" s="1193"/>
      <c r="GT225" s="1193"/>
      <c r="GU225" s="1193"/>
      <c r="GV225" s="1193"/>
      <c r="GW225" s="1193"/>
      <c r="GX225" s="1193"/>
      <c r="GY225" s="1193"/>
      <c r="GZ225" s="1193"/>
      <c r="HA225" s="1193"/>
      <c r="HB225" s="1193"/>
      <c r="HC225" s="1193"/>
      <c r="HD225" s="1193"/>
      <c r="HE225" s="1193"/>
      <c r="HF225" s="1193"/>
      <c r="HG225" s="1193"/>
      <c r="HH225" s="1193"/>
      <c r="HI225" s="1193"/>
      <c r="HJ225" s="1193"/>
      <c r="HK225" s="1193"/>
      <c r="HL225" s="1193"/>
      <c r="HM225" s="1193"/>
      <c r="HN225" s="1193"/>
      <c r="HO225" s="1193"/>
      <c r="HP225" s="1193"/>
      <c r="HQ225" s="1193"/>
      <c r="HR225" s="1193"/>
      <c r="HS225" s="1193"/>
      <c r="HT225" s="1193"/>
      <c r="HU225" s="1193"/>
      <c r="HV225" s="1193"/>
      <c r="HW225" s="1193"/>
      <c r="HX225" s="1193"/>
      <c r="HY225" s="1193"/>
      <c r="HZ225" s="1193"/>
      <c r="IA225" s="1193"/>
      <c r="IB225" s="1193"/>
      <c r="IC225" s="1193"/>
      <c r="ID225" s="1193"/>
      <c r="IE225" s="1193"/>
      <c r="IF225" s="1193"/>
      <c r="IG225" s="1193"/>
      <c r="IH225" s="1193"/>
      <c r="II225" s="1193"/>
      <c r="IJ225" s="1193"/>
      <c r="IK225" s="1193"/>
      <c r="IL225" s="1193"/>
      <c r="IM225" s="1193"/>
      <c r="IN225" s="1193"/>
      <c r="IO225" s="1193"/>
      <c r="IP225" s="1193"/>
      <c r="IQ225" s="1193"/>
      <c r="IR225" s="1193"/>
      <c r="IS225" s="1193"/>
      <c r="IT225" s="1193"/>
      <c r="IU225" s="1193"/>
      <c r="IV225" s="1193"/>
      <c r="IW225" s="1193"/>
      <c r="IX225" s="1193"/>
      <c r="IY225" s="1193"/>
      <c r="IZ225" s="1193"/>
      <c r="JA225" s="1193"/>
      <c r="JB225" s="1193"/>
      <c r="JC225" s="1193"/>
      <c r="JD225" s="1193"/>
      <c r="JE225" s="1193"/>
      <c r="JF225" s="1193"/>
      <c r="JG225" s="1193"/>
      <c r="JH225" s="1193"/>
      <c r="JI225" s="1193"/>
      <c r="JJ225" s="1193"/>
      <c r="JK225" s="1193"/>
      <c r="JL225" s="1193"/>
      <c r="JM225" s="1193"/>
      <c r="JN225" s="1193"/>
      <c r="JO225" s="1193"/>
      <c r="JP225" s="1193"/>
      <c r="JQ225" s="1193"/>
      <c r="JR225" s="1193"/>
      <c r="JS225" s="1193"/>
      <c r="JT225" s="1193"/>
      <c r="JU225" s="1193"/>
      <c r="JV225" s="1193"/>
      <c r="JW225" s="1193"/>
      <c r="JX225" s="1193"/>
      <c r="JY225" s="1193"/>
      <c r="JZ225" s="1193"/>
      <c r="KA225" s="1193"/>
      <c r="KB225" s="1193"/>
      <c r="KC225" s="1193"/>
      <c r="KD225" s="1193"/>
      <c r="KE225" s="1193"/>
      <c r="KF225" s="1193"/>
      <c r="KG225" s="1193"/>
      <c r="KH225" s="1193"/>
      <c r="KI225" s="1193"/>
      <c r="KJ225" s="1193"/>
      <c r="KK225" s="1193"/>
      <c r="KL225" s="1193"/>
      <c r="KM225" s="1193"/>
      <c r="KN225" s="1193"/>
      <c r="KO225" s="1193"/>
      <c r="KP225" s="1193"/>
      <c r="KQ225" s="1193"/>
      <c r="KR225" s="1193"/>
      <c r="KS225" s="1193"/>
      <c r="KT225" s="1193"/>
      <c r="KU225" s="1193"/>
      <c r="KV225" s="1193"/>
      <c r="KW225" s="1193"/>
      <c r="KX225" s="1193"/>
      <c r="KY225" s="1193"/>
      <c r="KZ225" s="1193"/>
      <c r="LA225" s="1193"/>
      <c r="LB225" s="1193"/>
      <c r="LC225" s="1193"/>
      <c r="LD225" s="1193"/>
      <c r="LE225" s="1193"/>
      <c r="LF225" s="1193"/>
      <c r="LG225" s="1193"/>
      <c r="LH225" s="1193"/>
      <c r="LI225" s="1200"/>
      <c r="LJ225" s="1200"/>
      <c r="LK225" s="1200"/>
      <c r="LL225" s="1200"/>
      <c r="LM225" s="1200"/>
      <c r="LN225" s="1200"/>
      <c r="LO225" s="1200"/>
      <c r="LP225" s="1203"/>
    </row>
    <row r="226" s="1490" customFormat="1" ht="47" customHeight="1" spans="1:328">
      <c r="A226" s="1971"/>
      <c r="B226" s="1972"/>
      <c r="C226" s="1972"/>
      <c r="D226" s="1972"/>
      <c r="E226" s="1972"/>
      <c r="F226" s="1973"/>
      <c r="G226" s="1972"/>
      <c r="H226" s="1972"/>
      <c r="I226" s="1972"/>
      <c r="J226" s="1972"/>
      <c r="K226" s="1972"/>
      <c r="L226" s="1972"/>
      <c r="M226" s="1972"/>
      <c r="N226" s="1972" t="s">
        <v>1690</v>
      </c>
      <c r="O226" s="1973"/>
      <c r="P226" s="1972"/>
      <c r="Q226" s="1972"/>
      <c r="R226" s="2000"/>
      <c r="S226" s="2536"/>
      <c r="T226" s="2000"/>
      <c r="U226" s="2000"/>
      <c r="V226" s="1972"/>
      <c r="W226" s="1972"/>
      <c r="X226" s="1972"/>
      <c r="Y226" s="2008"/>
      <c r="Z226" s="1972"/>
      <c r="AA226" s="1972"/>
      <c r="AB226" s="1972"/>
      <c r="AC226" s="1972"/>
      <c r="AD226" s="1972"/>
      <c r="AE226" s="1972"/>
      <c r="AF226" s="1972"/>
      <c r="AG226" s="1972"/>
      <c r="AH226" s="1972"/>
      <c r="AI226" s="1972"/>
      <c r="AJ226" s="1972"/>
      <c r="AK226" s="1972"/>
      <c r="AL226" s="1972"/>
      <c r="AM226" s="1972"/>
      <c r="AN226" s="1972"/>
      <c r="AO226" s="2000"/>
      <c r="AP226" s="2021"/>
      <c r="AQ226" s="2000"/>
      <c r="AR226" s="2022"/>
      <c r="AS226" s="2023"/>
      <c r="AT226" s="2023"/>
      <c r="AU226" s="2023"/>
      <c r="AV226" s="2023"/>
      <c r="AW226" s="2023"/>
      <c r="AX226" s="2032"/>
      <c r="AY226" s="2032"/>
      <c r="AZ226" s="2031"/>
      <c r="BA226" s="1031"/>
      <c r="BB226" s="1031"/>
      <c r="BC226" s="1031"/>
      <c r="BD226" s="1031"/>
      <c r="BE226" s="1031"/>
      <c r="BF226" s="1031"/>
      <c r="BG226" s="1031"/>
      <c r="BH226" s="1031"/>
      <c r="BI226" s="1031"/>
      <c r="BJ226" s="1031"/>
      <c r="BK226" s="1031"/>
      <c r="BL226" s="1031"/>
      <c r="BM226" s="1031"/>
      <c r="BN226" s="1031"/>
      <c r="BO226" s="1031"/>
      <c r="BP226" s="1031"/>
      <c r="BQ226" s="1031"/>
      <c r="BR226" s="1031"/>
      <c r="BS226" s="1031"/>
      <c r="BT226" s="1031"/>
      <c r="BU226" s="1031"/>
      <c r="BV226" s="1031"/>
      <c r="BW226" s="1031"/>
      <c r="BX226" s="1031"/>
      <c r="BY226" s="1031"/>
      <c r="BZ226" s="1031"/>
      <c r="CA226" s="1031"/>
      <c r="CB226" s="1031"/>
      <c r="CC226" s="1031"/>
      <c r="CD226" s="1031"/>
      <c r="CE226" s="1031"/>
      <c r="CF226" s="1031"/>
      <c r="CG226" s="1031"/>
      <c r="CH226" s="1031"/>
      <c r="CI226" s="1031"/>
      <c r="CJ226" s="1031"/>
      <c r="CK226" s="1031"/>
      <c r="CL226" s="1031"/>
      <c r="CM226" s="1031"/>
      <c r="CN226" s="1031"/>
      <c r="CO226" s="1031"/>
      <c r="CP226" s="1031"/>
      <c r="CQ226" s="1031"/>
      <c r="CR226" s="1031"/>
      <c r="CS226" s="1031"/>
      <c r="CT226" s="1031"/>
      <c r="CU226" s="1031"/>
      <c r="CV226" s="1031"/>
      <c r="CW226" s="1031"/>
      <c r="CX226" s="1031"/>
      <c r="CY226" s="1031"/>
      <c r="CZ226" s="1031"/>
      <c r="DA226" s="1031"/>
      <c r="DB226" s="1031"/>
      <c r="DC226" s="1031"/>
      <c r="DD226" s="1031"/>
      <c r="DE226" s="1031"/>
      <c r="DF226" s="1031"/>
      <c r="DG226" s="1031"/>
      <c r="DH226" s="1031"/>
      <c r="DI226" s="1031"/>
      <c r="DJ226" s="1031"/>
      <c r="DK226" s="1031"/>
      <c r="DL226" s="1031"/>
      <c r="DM226" s="1031"/>
      <c r="DN226" s="1031"/>
      <c r="DO226" s="1031"/>
      <c r="DP226" s="1031"/>
      <c r="DQ226" s="1031"/>
      <c r="DR226" s="1031"/>
      <c r="DS226" s="1031"/>
      <c r="DT226" s="1031"/>
      <c r="DU226" s="1031"/>
      <c r="DV226" s="1031"/>
      <c r="DW226" s="1031"/>
      <c r="DX226" s="1031"/>
      <c r="DY226" s="1031"/>
      <c r="DZ226" s="1031"/>
      <c r="EA226" s="1031"/>
      <c r="EB226" s="1031"/>
      <c r="EC226" s="1031"/>
      <c r="ED226" s="1031"/>
      <c r="EE226" s="1031"/>
      <c r="EF226" s="1031"/>
      <c r="EG226" s="1031"/>
      <c r="EH226" s="1031"/>
      <c r="EI226" s="1031"/>
      <c r="EJ226" s="1031"/>
      <c r="EK226" s="1031"/>
      <c r="EL226" s="1031"/>
      <c r="EM226" s="1031"/>
      <c r="EN226" s="1031"/>
      <c r="EO226" s="1031"/>
      <c r="EP226" s="1031"/>
      <c r="EQ226" s="1031"/>
      <c r="ER226" s="1031"/>
      <c r="ES226" s="1031"/>
      <c r="ET226" s="1031"/>
      <c r="EU226" s="1031"/>
      <c r="EV226" s="1031"/>
      <c r="EW226" s="1031"/>
      <c r="EX226" s="1031"/>
      <c r="EY226" s="1031"/>
      <c r="EZ226" s="1031"/>
      <c r="FA226" s="1031"/>
      <c r="FB226" s="1031"/>
      <c r="FC226" s="1031"/>
      <c r="FD226" s="1031"/>
      <c r="FE226" s="1031"/>
      <c r="FF226" s="1031"/>
      <c r="FG226" s="1031"/>
      <c r="FH226" s="1031"/>
      <c r="FI226" s="1031"/>
      <c r="FJ226" s="1031"/>
      <c r="FK226" s="1031"/>
      <c r="FL226" s="1031"/>
      <c r="FM226" s="1031"/>
      <c r="FN226" s="1031"/>
      <c r="FO226" s="1031"/>
      <c r="FP226" s="1031"/>
      <c r="FQ226" s="1031"/>
      <c r="FR226" s="1031"/>
      <c r="FS226" s="1031"/>
      <c r="FT226" s="1031"/>
      <c r="FU226" s="1031"/>
      <c r="FV226" s="1031"/>
      <c r="FW226" s="1031"/>
      <c r="FX226" s="1031"/>
      <c r="FY226" s="1031"/>
      <c r="FZ226" s="1031"/>
      <c r="GA226" s="1031"/>
      <c r="GB226" s="1031"/>
      <c r="GC226" s="1031"/>
      <c r="GD226" s="1031"/>
      <c r="GE226" s="1031"/>
      <c r="GF226" s="1031"/>
      <c r="GG226" s="1031"/>
      <c r="GH226" s="1031"/>
      <c r="GI226" s="1031"/>
      <c r="GJ226" s="1031"/>
      <c r="GK226" s="1031"/>
      <c r="GL226" s="1031"/>
      <c r="GM226" s="1031"/>
      <c r="GN226" s="1031"/>
      <c r="GO226" s="1031"/>
      <c r="GP226" s="1031"/>
      <c r="GQ226" s="1031"/>
      <c r="GR226" s="1031"/>
      <c r="GS226" s="1031"/>
      <c r="GT226" s="1031"/>
      <c r="GU226" s="1031"/>
      <c r="GV226" s="1031"/>
      <c r="GW226" s="1031"/>
      <c r="GX226" s="1031"/>
      <c r="GY226" s="1031"/>
      <c r="GZ226" s="1031"/>
      <c r="HA226" s="1031"/>
      <c r="HB226" s="1031"/>
      <c r="HC226" s="1031"/>
      <c r="HD226" s="1031"/>
      <c r="HE226" s="1031"/>
      <c r="HF226" s="1031"/>
      <c r="HG226" s="1031"/>
      <c r="HH226" s="1031"/>
      <c r="HI226" s="1031"/>
      <c r="HJ226" s="1031"/>
      <c r="HK226" s="1031"/>
      <c r="HL226" s="1031"/>
      <c r="HM226" s="1031"/>
      <c r="HN226" s="1031"/>
      <c r="HO226" s="1031"/>
      <c r="HP226" s="1031"/>
      <c r="HQ226" s="1031"/>
      <c r="HR226" s="1031"/>
      <c r="HS226" s="1031"/>
      <c r="HT226" s="1031"/>
      <c r="HU226" s="1031"/>
      <c r="HV226" s="1031"/>
      <c r="HW226" s="1031"/>
      <c r="HX226" s="1031"/>
      <c r="HY226" s="1031"/>
      <c r="HZ226" s="1031"/>
      <c r="IA226" s="1031"/>
      <c r="IB226" s="1031"/>
      <c r="IC226" s="1031"/>
      <c r="ID226" s="1031"/>
      <c r="IE226" s="1031"/>
      <c r="IF226" s="1031"/>
      <c r="IG226" s="1031"/>
      <c r="IH226" s="1031"/>
      <c r="II226" s="1031"/>
      <c r="IJ226" s="1031"/>
      <c r="IK226" s="1031"/>
      <c r="IL226" s="1031"/>
      <c r="IM226" s="1031"/>
      <c r="IN226" s="1031"/>
      <c r="IO226" s="1031"/>
      <c r="IP226" s="1031"/>
      <c r="IQ226" s="1031"/>
      <c r="IR226" s="1031"/>
      <c r="IS226" s="1031"/>
      <c r="IT226" s="1031"/>
      <c r="IU226" s="1031"/>
      <c r="IV226" s="1031"/>
      <c r="IW226" s="1031"/>
      <c r="IX226" s="1031"/>
      <c r="IY226" s="1031"/>
      <c r="IZ226" s="1031"/>
      <c r="JA226" s="1031"/>
      <c r="JB226" s="1031"/>
      <c r="JC226" s="1031"/>
      <c r="JD226" s="1031"/>
      <c r="JE226" s="1031"/>
      <c r="JF226" s="1031"/>
      <c r="JG226" s="1031"/>
      <c r="JH226" s="1031"/>
      <c r="JI226" s="1031"/>
      <c r="JJ226" s="1031"/>
      <c r="JK226" s="1031"/>
      <c r="JL226" s="1031"/>
      <c r="JM226" s="1031"/>
      <c r="JN226" s="1031"/>
      <c r="JO226" s="1031"/>
      <c r="JP226" s="1031"/>
      <c r="JQ226" s="1031"/>
      <c r="JR226" s="1031"/>
      <c r="JS226" s="1031"/>
      <c r="JT226" s="1031"/>
      <c r="JU226" s="1031"/>
      <c r="JV226" s="1031"/>
      <c r="JW226" s="1031"/>
      <c r="JX226" s="1031"/>
      <c r="JY226" s="1031"/>
      <c r="JZ226" s="1031"/>
      <c r="KA226" s="1031"/>
      <c r="KB226" s="1031"/>
      <c r="KC226" s="1031"/>
      <c r="KD226" s="1031"/>
      <c r="KE226" s="1031"/>
      <c r="KF226" s="1031"/>
      <c r="KG226" s="1031"/>
      <c r="KH226" s="1031"/>
      <c r="KI226" s="1031"/>
      <c r="KJ226" s="1031"/>
      <c r="KK226" s="1031"/>
      <c r="KL226" s="1031"/>
      <c r="KM226" s="1031"/>
      <c r="KN226" s="1031"/>
      <c r="KO226" s="1031"/>
      <c r="KP226" s="1031"/>
      <c r="KQ226" s="1031"/>
      <c r="KR226" s="1031"/>
      <c r="KS226" s="1031"/>
      <c r="KT226" s="1031"/>
      <c r="KU226" s="1031"/>
      <c r="KV226" s="1031"/>
      <c r="KW226" s="1031"/>
      <c r="KX226" s="1031"/>
      <c r="KY226" s="1031"/>
      <c r="KZ226" s="1031"/>
      <c r="LA226" s="1031"/>
      <c r="LB226" s="1031"/>
      <c r="LC226" s="1031"/>
      <c r="LD226" s="1031"/>
      <c r="LE226" s="1031"/>
      <c r="LF226" s="1031"/>
      <c r="LG226" s="1031"/>
      <c r="LH226" s="1031"/>
      <c r="LI226" s="1031"/>
      <c r="LJ226" s="1031"/>
      <c r="LK226" s="1031"/>
      <c r="LL226" s="1031"/>
      <c r="LM226" s="1031"/>
      <c r="LN226" s="1031"/>
      <c r="LO226" s="1031"/>
      <c r="LP226" s="2034"/>
    </row>
    <row r="227" s="1010" customFormat="1" ht="26.25" customHeight="1" spans="1:327">
      <c r="A227" s="1974"/>
      <c r="B227" s="1019"/>
      <c r="C227" s="1059"/>
      <c r="D227" s="1011"/>
      <c r="E227" s="1019"/>
      <c r="F227" s="1019"/>
      <c r="G227" s="1020"/>
      <c r="H227" s="1011"/>
      <c r="I227" s="1982" t="s">
        <v>1691</v>
      </c>
      <c r="J227" s="1983">
        <f>SUM(J5:J226)</f>
        <v>2755071</v>
      </c>
      <c r="K227" s="1011"/>
      <c r="L227" s="1011"/>
      <c r="M227" s="1011"/>
      <c r="N227" s="1077"/>
      <c r="O227" s="1077"/>
      <c r="P227" s="1078"/>
      <c r="Q227" s="1022"/>
      <c r="R227" s="1022"/>
      <c r="S227" s="1022"/>
      <c r="T227" s="1112"/>
      <c r="U227" s="1112"/>
      <c r="V227" s="1111"/>
      <c r="W227" s="1113"/>
      <c r="X227" s="1111"/>
      <c r="Y227" s="1026"/>
      <c r="Z227" s="1026"/>
      <c r="AA227" s="1027"/>
      <c r="AB227" s="1011"/>
      <c r="AC227" s="1140"/>
      <c r="AD227" s="2009">
        <f>SUM(AD5:AD226)</f>
        <v>1865273.6976</v>
      </c>
      <c r="AE227" s="1020"/>
      <c r="AF227" s="1020"/>
      <c r="AG227" s="2015"/>
      <c r="AH227" s="2015">
        <f>SUM(AH5:AH226)</f>
        <v>1917608</v>
      </c>
      <c r="AI227" s="2015"/>
      <c r="AJ227" s="2015"/>
      <c r="AK227" s="2015">
        <f>SUM(AK5:AK226)</f>
        <v>76197</v>
      </c>
      <c r="AL227" s="2015"/>
      <c r="AM227" s="2015">
        <f>SUM(AM5:AM226)</f>
        <v>1894</v>
      </c>
      <c r="AN227" s="2015">
        <f>SUM(AN5:AN226)</f>
        <v>4414</v>
      </c>
      <c r="AO227" s="2015"/>
      <c r="AP227" s="2015">
        <f t="shared" ref="AP227:AZ227" si="117">SUM(AP5:AP226)</f>
        <v>2159691</v>
      </c>
      <c r="AQ227" s="2015">
        <f t="shared" si="117"/>
        <v>357084</v>
      </c>
      <c r="AR227" s="2024">
        <f t="shared" si="117"/>
        <v>457340.166666667</v>
      </c>
      <c r="AS227" s="2024">
        <f t="shared" si="117"/>
        <v>457916.166666667</v>
      </c>
      <c r="AT227" s="2024">
        <f t="shared" si="117"/>
        <v>461183.166666667</v>
      </c>
      <c r="AU227" s="2024">
        <f t="shared" si="117"/>
        <v>459743.166666667</v>
      </c>
      <c r="AV227" s="2024">
        <f t="shared" si="117"/>
        <v>461183.166666667</v>
      </c>
      <c r="AW227" s="2024">
        <f t="shared" si="117"/>
        <v>455036.166666667</v>
      </c>
      <c r="AX227" s="2024">
        <f t="shared" si="117"/>
        <v>9869</v>
      </c>
      <c r="AY227" s="2024">
        <f t="shared" si="117"/>
        <v>416450.777777778</v>
      </c>
      <c r="AZ227" s="2024">
        <f t="shared" si="117"/>
        <v>18064.8888888889</v>
      </c>
      <c r="BA227" s="2024"/>
      <c r="BB227" s="1030"/>
      <c r="BC227" s="1031"/>
      <c r="BD227" s="1031"/>
      <c r="BE227" s="1031"/>
      <c r="BF227" s="1031"/>
      <c r="BG227" s="1031"/>
      <c r="BH227" s="1031"/>
      <c r="BI227" s="1031"/>
      <c r="BJ227" s="1031"/>
      <c r="BK227" s="1031"/>
      <c r="BL227" s="1031"/>
      <c r="BM227" s="1031"/>
      <c r="BN227" s="1031"/>
      <c r="BO227" s="1031"/>
      <c r="BP227" s="1031"/>
      <c r="BQ227" s="1031"/>
      <c r="BR227" s="1031"/>
      <c r="BS227" s="1031"/>
      <c r="BT227" s="1031"/>
      <c r="BU227" s="1031"/>
      <c r="BV227" s="1031"/>
      <c r="BW227" s="1031"/>
      <c r="BX227" s="1031"/>
      <c r="BY227" s="1031"/>
      <c r="BZ227" s="1031"/>
      <c r="CA227" s="1031"/>
      <c r="CB227" s="1031"/>
      <c r="CC227" s="1031"/>
      <c r="CD227" s="1031"/>
      <c r="CE227" s="1031"/>
      <c r="CF227" s="1031"/>
      <c r="CG227" s="1031"/>
      <c r="CH227" s="1031"/>
      <c r="CI227" s="1031"/>
      <c r="CJ227" s="1031"/>
      <c r="CK227" s="1031"/>
      <c r="CL227" s="1031"/>
      <c r="CM227" s="1031"/>
      <c r="CN227" s="1031"/>
      <c r="CO227" s="1031"/>
      <c r="CP227" s="1031"/>
      <c r="CQ227" s="1031"/>
      <c r="CR227" s="1031"/>
      <c r="CS227" s="1031"/>
      <c r="CT227" s="1031"/>
      <c r="CU227" s="1031"/>
      <c r="CV227" s="1031"/>
      <c r="CW227" s="1031"/>
      <c r="CX227" s="1031"/>
      <c r="CY227" s="1031"/>
      <c r="CZ227" s="1031"/>
      <c r="DA227" s="1031"/>
      <c r="DB227" s="1031"/>
      <c r="DC227" s="1031"/>
      <c r="DD227" s="1031"/>
      <c r="DE227" s="1031"/>
      <c r="DF227" s="1031"/>
      <c r="DG227" s="1031"/>
      <c r="DH227" s="1031"/>
      <c r="DI227" s="1031"/>
      <c r="DJ227" s="1031"/>
      <c r="DK227" s="1031"/>
      <c r="DL227" s="1031"/>
      <c r="DM227" s="1031"/>
      <c r="DN227" s="1031"/>
      <c r="DO227" s="1031"/>
      <c r="DP227" s="1031"/>
      <c r="DQ227" s="1031"/>
      <c r="DR227" s="1031"/>
      <c r="DS227" s="1031"/>
      <c r="DT227" s="1031"/>
      <c r="DU227" s="1031"/>
      <c r="DV227" s="1031"/>
      <c r="DW227" s="1031"/>
      <c r="DX227" s="1031"/>
      <c r="DY227" s="1031"/>
      <c r="DZ227" s="1031"/>
      <c r="EA227" s="1031"/>
      <c r="EB227" s="1031"/>
      <c r="EC227" s="1031"/>
      <c r="ED227" s="1031"/>
      <c r="EE227" s="1031"/>
      <c r="EF227" s="1031"/>
      <c r="EG227" s="1031"/>
      <c r="EH227" s="1031"/>
      <c r="EI227" s="1031"/>
      <c r="EJ227" s="1031"/>
      <c r="EK227" s="1031"/>
      <c r="EL227" s="1031"/>
      <c r="EM227" s="1031"/>
      <c r="EN227" s="1031"/>
      <c r="EO227" s="1031"/>
      <c r="EP227" s="1031"/>
      <c r="EQ227" s="1031"/>
      <c r="ER227" s="1031"/>
      <c r="ES227" s="1031"/>
      <c r="ET227" s="1031"/>
      <c r="EU227" s="1031"/>
      <c r="EV227" s="1031"/>
      <c r="EW227" s="1031"/>
      <c r="EX227" s="1031"/>
      <c r="EY227" s="1031"/>
      <c r="EZ227" s="1031"/>
      <c r="FA227" s="1031"/>
      <c r="FB227" s="1031"/>
      <c r="FC227" s="1031"/>
      <c r="FD227" s="1031"/>
      <c r="FE227" s="1031"/>
      <c r="FF227" s="1031"/>
      <c r="FG227" s="1031"/>
      <c r="FH227" s="1031"/>
      <c r="FI227" s="1031"/>
      <c r="FJ227" s="1031"/>
      <c r="FK227" s="1031"/>
      <c r="FL227" s="1031"/>
      <c r="FM227" s="1031"/>
      <c r="FN227" s="1031"/>
      <c r="FO227" s="1031"/>
      <c r="FP227" s="1031"/>
      <c r="FQ227" s="1031"/>
      <c r="FR227" s="1031"/>
      <c r="FS227" s="1031"/>
      <c r="FT227" s="1031"/>
      <c r="FU227" s="1031"/>
      <c r="FV227" s="1031"/>
      <c r="FW227" s="1031"/>
      <c r="FX227" s="1031"/>
      <c r="FY227" s="1031"/>
      <c r="FZ227" s="1031"/>
      <c r="GA227" s="1031"/>
      <c r="GB227" s="1031"/>
      <c r="GC227" s="1031"/>
      <c r="GD227" s="1031"/>
      <c r="GE227" s="1031"/>
      <c r="GF227" s="1031"/>
      <c r="GG227" s="1031"/>
      <c r="GH227" s="1031"/>
      <c r="GI227" s="1031"/>
      <c r="GJ227" s="1031"/>
      <c r="GK227" s="1031"/>
      <c r="GL227" s="1031"/>
      <c r="GM227" s="1031"/>
      <c r="GN227" s="1031"/>
      <c r="GO227" s="1031"/>
      <c r="GP227" s="1031"/>
      <c r="GQ227" s="1031"/>
      <c r="GR227" s="1031"/>
      <c r="GS227" s="1031"/>
      <c r="GT227" s="1031"/>
      <c r="GU227" s="1031"/>
      <c r="GV227" s="1031"/>
      <c r="GW227" s="1031"/>
      <c r="GX227" s="1031"/>
      <c r="GY227" s="1031"/>
      <c r="GZ227" s="1031"/>
      <c r="HA227" s="1031"/>
      <c r="HB227" s="1031"/>
      <c r="HC227" s="1031"/>
      <c r="HD227" s="1031"/>
      <c r="HE227" s="1031"/>
      <c r="HF227" s="1031"/>
      <c r="HG227" s="1031"/>
      <c r="HH227" s="1031"/>
      <c r="HI227" s="1031"/>
      <c r="HJ227" s="1031"/>
      <c r="HK227" s="1031"/>
      <c r="HL227" s="1031"/>
      <c r="HM227" s="1031"/>
      <c r="HN227" s="1031"/>
      <c r="HO227" s="1031"/>
      <c r="HP227" s="1031"/>
      <c r="HQ227" s="1031"/>
      <c r="HR227" s="1031"/>
      <c r="HS227" s="1031"/>
      <c r="HT227" s="1031"/>
      <c r="HU227" s="1031"/>
      <c r="HV227" s="1031"/>
      <c r="HW227" s="1031"/>
      <c r="HX227" s="1031"/>
      <c r="HY227" s="1031"/>
      <c r="HZ227" s="1031"/>
      <c r="IA227" s="1031"/>
      <c r="IB227" s="1031"/>
      <c r="IC227" s="1031"/>
      <c r="ID227" s="1031"/>
      <c r="IE227" s="1031"/>
      <c r="IF227" s="1031"/>
      <c r="IG227" s="1031"/>
      <c r="IH227" s="1031"/>
      <c r="II227" s="1031"/>
      <c r="IJ227" s="1031"/>
      <c r="IK227" s="1031"/>
      <c r="IL227" s="1031"/>
      <c r="IM227" s="1031"/>
      <c r="IN227" s="1031"/>
      <c r="IO227" s="1031"/>
      <c r="IP227" s="1031"/>
      <c r="IQ227" s="1031"/>
      <c r="IR227" s="1031"/>
      <c r="IS227" s="1031"/>
      <c r="IT227" s="1031"/>
      <c r="IU227" s="1031"/>
      <c r="IV227" s="1031"/>
      <c r="IW227" s="1031"/>
      <c r="IX227" s="1031"/>
      <c r="IY227" s="1031"/>
      <c r="IZ227" s="1031"/>
      <c r="JA227" s="1031"/>
      <c r="JB227" s="1031"/>
      <c r="JC227" s="1031"/>
      <c r="JD227" s="1031"/>
      <c r="JE227" s="1031"/>
      <c r="JF227" s="1031"/>
      <c r="JG227" s="1031"/>
      <c r="JH227" s="1031"/>
      <c r="JI227" s="1031"/>
      <c r="JJ227" s="1031"/>
      <c r="JK227" s="1031"/>
      <c r="JL227" s="1031"/>
      <c r="JM227" s="1031"/>
      <c r="JN227" s="1031"/>
      <c r="JO227" s="1031"/>
      <c r="JP227" s="1031"/>
      <c r="JQ227" s="1031"/>
      <c r="JR227" s="1031"/>
      <c r="JS227" s="1031"/>
      <c r="JT227" s="1031"/>
      <c r="JU227" s="1031"/>
      <c r="JV227" s="1031"/>
      <c r="JW227" s="1031"/>
      <c r="JX227" s="1031"/>
      <c r="JY227" s="1031"/>
      <c r="JZ227" s="1031"/>
      <c r="KA227" s="1031"/>
      <c r="KB227" s="1031"/>
      <c r="KC227" s="1031"/>
      <c r="KD227" s="1031"/>
      <c r="KE227" s="1031"/>
      <c r="KF227" s="1031"/>
      <c r="KG227" s="1031"/>
      <c r="KH227" s="1031"/>
      <c r="KI227" s="1031"/>
      <c r="KJ227" s="1031"/>
      <c r="KK227" s="1031"/>
      <c r="KL227" s="1031"/>
      <c r="KM227" s="1031"/>
      <c r="KN227" s="1031"/>
      <c r="KO227" s="1031"/>
      <c r="KP227" s="1031"/>
      <c r="KQ227" s="1031"/>
      <c r="KR227" s="1031"/>
      <c r="KS227" s="1031"/>
      <c r="KT227" s="1031"/>
      <c r="KU227" s="1031"/>
      <c r="KV227" s="1031"/>
      <c r="KW227" s="1031"/>
      <c r="KX227" s="1031"/>
      <c r="KY227" s="1031"/>
      <c r="KZ227" s="1031"/>
      <c r="LA227" s="1031"/>
      <c r="LB227" s="1031"/>
      <c r="LC227" s="1031"/>
      <c r="LD227" s="1031"/>
      <c r="LE227" s="1031"/>
      <c r="LF227" s="1031"/>
      <c r="LG227" s="1031"/>
      <c r="LH227" s="1031"/>
      <c r="LI227" s="1031"/>
      <c r="LJ227" s="1031"/>
      <c r="LK227" s="1031"/>
      <c r="LL227" s="1031"/>
      <c r="LM227" s="1031"/>
      <c r="LN227" s="1031"/>
      <c r="LO227" s="1031"/>
    </row>
    <row r="228" s="1010" customFormat="1" ht="22" customHeight="1" spans="1:327">
      <c r="A228" s="1018"/>
      <c r="B228" s="1019"/>
      <c r="C228" s="1019"/>
      <c r="D228" s="1011"/>
      <c r="E228" s="1019"/>
      <c r="F228" s="1019"/>
      <c r="G228" s="1020"/>
      <c r="H228" s="1011"/>
      <c r="I228" s="1019"/>
      <c r="J228" s="1011"/>
      <c r="K228" s="1011"/>
      <c r="L228" s="1011"/>
      <c r="M228" s="1011"/>
      <c r="N228" s="1011"/>
      <c r="O228" s="1011"/>
      <c r="P228" s="1021"/>
      <c r="Q228" s="1022"/>
      <c r="R228" s="1022"/>
      <c r="S228" s="1022"/>
      <c r="T228" s="1023"/>
      <c r="U228" s="1023"/>
      <c r="V228" s="1111"/>
      <c r="W228" s="1025"/>
      <c r="X228" s="1111"/>
      <c r="Y228" s="1026"/>
      <c r="Z228" s="1026"/>
      <c r="AA228" s="1027"/>
      <c r="AB228" s="1011"/>
      <c r="AC228" s="1011"/>
      <c r="AD228" s="1028"/>
      <c r="AE228" s="1020"/>
      <c r="AF228" s="1020"/>
      <c r="AG228" s="1020"/>
      <c r="AH228" s="2016"/>
      <c r="AI228" s="2016"/>
      <c r="AJ228" s="2016"/>
      <c r="AK228" s="2016"/>
      <c r="AL228" s="2016"/>
      <c r="AM228" s="2016"/>
      <c r="AN228" s="2025" t="s">
        <v>3564</v>
      </c>
      <c r="AO228" s="2026" t="e">
        <f>SUMIF(AG5:AG226,#REF!,#REF!)</f>
        <v>#REF!</v>
      </c>
      <c r="AP228" s="2026"/>
      <c r="AQ228" s="2026"/>
      <c r="AR228" s="2027" t="e">
        <f>AO228/6</f>
        <v>#REF!</v>
      </c>
      <c r="AS228" s="2027" t="e">
        <f>AO228/6</f>
        <v>#REF!</v>
      </c>
      <c r="AT228" s="2027" t="e">
        <f>AO228/6</f>
        <v>#REF!</v>
      </c>
      <c r="AU228" s="2027" t="e">
        <f>AO228/6</f>
        <v>#REF!</v>
      </c>
      <c r="AV228" s="2027" t="e">
        <f>AO228/6</f>
        <v>#REF!</v>
      </c>
      <c r="AW228" s="2027" t="e">
        <f>AO228/6</f>
        <v>#REF!</v>
      </c>
      <c r="AX228" s="2568"/>
      <c r="AY228" s="2033"/>
      <c r="AZ228" s="2033"/>
      <c r="BA228" s="1031"/>
      <c r="BB228" s="1031"/>
      <c r="BC228" s="1031"/>
      <c r="BD228" s="1031"/>
      <c r="BE228" s="1031"/>
      <c r="BF228" s="1031"/>
      <c r="BG228" s="1031"/>
      <c r="BH228" s="1031"/>
      <c r="BI228" s="1031"/>
      <c r="BJ228" s="1031"/>
      <c r="BK228" s="1031"/>
      <c r="BL228" s="1031"/>
      <c r="BM228" s="1031"/>
      <c r="BN228" s="1031"/>
      <c r="BO228" s="1031"/>
      <c r="BP228" s="1031"/>
      <c r="BQ228" s="1031"/>
      <c r="BR228" s="1031"/>
      <c r="BS228" s="1031"/>
      <c r="BT228" s="1031"/>
      <c r="BU228" s="1031"/>
      <c r="BV228" s="1031"/>
      <c r="BW228" s="1031"/>
      <c r="BX228" s="1031"/>
      <c r="BY228" s="1031"/>
      <c r="BZ228" s="1031"/>
      <c r="CA228" s="1031"/>
      <c r="CB228" s="1031"/>
      <c r="CC228" s="1031"/>
      <c r="CD228" s="1031"/>
      <c r="CE228" s="1031"/>
      <c r="CF228" s="1031"/>
      <c r="CG228" s="1031"/>
      <c r="CH228" s="1031"/>
      <c r="CI228" s="1031"/>
      <c r="CJ228" s="1031"/>
      <c r="CK228" s="1031"/>
      <c r="CL228" s="1031"/>
      <c r="CM228" s="1031"/>
      <c r="CN228" s="1031"/>
      <c r="CO228" s="1031"/>
      <c r="CP228" s="1031"/>
      <c r="CQ228" s="1031"/>
      <c r="CR228" s="1031"/>
      <c r="CS228" s="1031"/>
      <c r="CT228" s="1031"/>
      <c r="CU228" s="1031"/>
      <c r="CV228" s="1031"/>
      <c r="CW228" s="1031"/>
      <c r="CX228" s="1031"/>
      <c r="CY228" s="1031"/>
      <c r="CZ228" s="1031"/>
      <c r="DA228" s="1031"/>
      <c r="DB228" s="1031"/>
      <c r="DC228" s="1031"/>
      <c r="DD228" s="1031"/>
      <c r="DE228" s="1031"/>
      <c r="DF228" s="1031"/>
      <c r="DG228" s="1031"/>
      <c r="DH228" s="1031"/>
      <c r="DI228" s="1031"/>
      <c r="DJ228" s="1031"/>
      <c r="DK228" s="1031"/>
      <c r="DL228" s="1031"/>
      <c r="DM228" s="1031"/>
      <c r="DN228" s="1031"/>
      <c r="DO228" s="1031"/>
      <c r="DP228" s="1031"/>
      <c r="DQ228" s="1031"/>
      <c r="DR228" s="1031"/>
      <c r="DS228" s="1031"/>
      <c r="DT228" s="1031"/>
      <c r="DU228" s="1031"/>
      <c r="DV228" s="1031"/>
      <c r="DW228" s="1031"/>
      <c r="DX228" s="1031"/>
      <c r="DY228" s="1031"/>
      <c r="DZ228" s="1031"/>
      <c r="EA228" s="1031"/>
      <c r="EB228" s="1031"/>
      <c r="EC228" s="1031"/>
      <c r="ED228" s="1031"/>
      <c r="EE228" s="1031"/>
      <c r="EF228" s="1031"/>
      <c r="EG228" s="1031"/>
      <c r="EH228" s="1031"/>
      <c r="EI228" s="1031"/>
      <c r="EJ228" s="1031"/>
      <c r="EK228" s="1031"/>
      <c r="EL228" s="1031"/>
      <c r="EM228" s="1031"/>
      <c r="EN228" s="1031"/>
      <c r="EO228" s="1031"/>
      <c r="EP228" s="1031"/>
      <c r="EQ228" s="1031"/>
      <c r="ER228" s="1031"/>
      <c r="ES228" s="1031"/>
      <c r="ET228" s="1031"/>
      <c r="EU228" s="1031"/>
      <c r="EV228" s="1031"/>
      <c r="EW228" s="1031"/>
      <c r="EX228" s="1031"/>
      <c r="EY228" s="1031"/>
      <c r="EZ228" s="1031"/>
      <c r="FA228" s="1031"/>
      <c r="FB228" s="1031"/>
      <c r="FC228" s="1031"/>
      <c r="FD228" s="1031"/>
      <c r="FE228" s="1031"/>
      <c r="FF228" s="1031"/>
      <c r="FG228" s="1031"/>
      <c r="FH228" s="1031"/>
      <c r="FI228" s="1031"/>
      <c r="FJ228" s="1031"/>
      <c r="FK228" s="1031"/>
      <c r="FL228" s="1031"/>
      <c r="FM228" s="1031"/>
      <c r="FN228" s="1031"/>
      <c r="FO228" s="1031"/>
      <c r="FP228" s="1031"/>
      <c r="FQ228" s="1031"/>
      <c r="FR228" s="1031"/>
      <c r="FS228" s="1031"/>
      <c r="FT228" s="1031"/>
      <c r="FU228" s="1031"/>
      <c r="FV228" s="1031"/>
      <c r="FW228" s="1031"/>
      <c r="FX228" s="1031"/>
      <c r="FY228" s="1031"/>
      <c r="FZ228" s="1031"/>
      <c r="GA228" s="1031"/>
      <c r="GB228" s="1031"/>
      <c r="GC228" s="1031"/>
      <c r="GD228" s="1031"/>
      <c r="GE228" s="1031"/>
      <c r="GF228" s="1031"/>
      <c r="GG228" s="1031"/>
      <c r="GH228" s="1031"/>
      <c r="GI228" s="1031"/>
      <c r="GJ228" s="1031"/>
      <c r="GK228" s="1031"/>
      <c r="GL228" s="1031"/>
      <c r="GM228" s="1031"/>
      <c r="GN228" s="1031"/>
      <c r="GO228" s="1031"/>
      <c r="GP228" s="1031"/>
      <c r="GQ228" s="1031"/>
      <c r="GR228" s="1031"/>
      <c r="GS228" s="1031"/>
      <c r="GT228" s="1031"/>
      <c r="GU228" s="1031"/>
      <c r="GV228" s="1031"/>
      <c r="GW228" s="1031"/>
      <c r="GX228" s="1031"/>
      <c r="GY228" s="1031"/>
      <c r="GZ228" s="1031"/>
      <c r="HA228" s="1031"/>
      <c r="HB228" s="1031"/>
      <c r="HC228" s="1031"/>
      <c r="HD228" s="1031"/>
      <c r="HE228" s="1031"/>
      <c r="HF228" s="1031"/>
      <c r="HG228" s="1031"/>
      <c r="HH228" s="1031"/>
      <c r="HI228" s="1031"/>
      <c r="HJ228" s="1031"/>
      <c r="HK228" s="1031"/>
      <c r="HL228" s="1031"/>
      <c r="HM228" s="1031"/>
      <c r="HN228" s="1031"/>
      <c r="HO228" s="1031"/>
      <c r="HP228" s="1031"/>
      <c r="HQ228" s="1031"/>
      <c r="HR228" s="1031"/>
      <c r="HS228" s="1031"/>
      <c r="HT228" s="1031"/>
      <c r="HU228" s="1031"/>
      <c r="HV228" s="1031"/>
      <c r="HW228" s="1031"/>
      <c r="HX228" s="1031"/>
      <c r="HY228" s="1031"/>
      <c r="HZ228" s="1031"/>
      <c r="IA228" s="1031"/>
      <c r="IB228" s="1031"/>
      <c r="IC228" s="1031"/>
      <c r="ID228" s="1031"/>
      <c r="IE228" s="1031"/>
      <c r="IF228" s="1031"/>
      <c r="IG228" s="1031"/>
      <c r="IH228" s="1031"/>
      <c r="II228" s="1031"/>
      <c r="IJ228" s="1031"/>
      <c r="IK228" s="1031"/>
      <c r="IL228" s="1031"/>
      <c r="IM228" s="1031"/>
      <c r="IN228" s="1031"/>
      <c r="IO228" s="1031"/>
      <c r="IP228" s="1031"/>
      <c r="IQ228" s="1031"/>
      <c r="IR228" s="1031"/>
      <c r="IS228" s="1031"/>
      <c r="IT228" s="1031"/>
      <c r="IU228" s="1031"/>
      <c r="IV228" s="1031"/>
      <c r="IW228" s="1031"/>
      <c r="IX228" s="1031"/>
      <c r="IY228" s="1031"/>
      <c r="IZ228" s="1031"/>
      <c r="JA228" s="1031"/>
      <c r="JB228" s="1031"/>
      <c r="JC228" s="1031"/>
      <c r="JD228" s="1031"/>
      <c r="JE228" s="1031"/>
      <c r="JF228" s="1031"/>
      <c r="JG228" s="1031"/>
      <c r="JH228" s="1031"/>
      <c r="JI228" s="1031"/>
      <c r="JJ228" s="1031"/>
      <c r="JK228" s="1031"/>
      <c r="JL228" s="1031"/>
      <c r="JM228" s="1031"/>
      <c r="JN228" s="1031"/>
      <c r="JO228" s="1031"/>
      <c r="JP228" s="1031"/>
      <c r="JQ228" s="1031"/>
      <c r="JR228" s="1031"/>
      <c r="JS228" s="1031"/>
      <c r="JT228" s="1031"/>
      <c r="JU228" s="1031"/>
      <c r="JV228" s="1031"/>
      <c r="JW228" s="1031"/>
      <c r="JX228" s="1031"/>
      <c r="JY228" s="1031"/>
      <c r="JZ228" s="1031"/>
      <c r="KA228" s="1031"/>
      <c r="KB228" s="1031"/>
      <c r="KC228" s="1031"/>
      <c r="KD228" s="1031"/>
      <c r="KE228" s="1031"/>
      <c r="KF228" s="1031"/>
      <c r="KG228" s="1031"/>
      <c r="KH228" s="1031"/>
      <c r="KI228" s="1031"/>
      <c r="KJ228" s="1031"/>
      <c r="KK228" s="1031"/>
      <c r="KL228" s="1031"/>
      <c r="KM228" s="1031"/>
      <c r="KN228" s="1031"/>
      <c r="KO228" s="1031"/>
      <c r="KP228" s="1031"/>
      <c r="KQ228" s="1031"/>
      <c r="KR228" s="1031"/>
      <c r="KS228" s="1031"/>
      <c r="KT228" s="1031"/>
      <c r="KU228" s="1031"/>
      <c r="KV228" s="1031"/>
      <c r="KW228" s="1031"/>
      <c r="KX228" s="1031"/>
      <c r="KY228" s="1031"/>
      <c r="KZ228" s="1031"/>
      <c r="LA228" s="1031"/>
      <c r="LB228" s="1031"/>
      <c r="LC228" s="1031"/>
      <c r="LD228" s="1031"/>
      <c r="LE228" s="1031"/>
      <c r="LF228" s="1031"/>
      <c r="LG228" s="1031"/>
      <c r="LH228" s="1031"/>
      <c r="LI228" s="1031"/>
      <c r="LJ228" s="1031"/>
      <c r="LK228" s="1031"/>
      <c r="LL228" s="1031"/>
      <c r="LM228" s="1031"/>
      <c r="LN228" s="1031"/>
      <c r="LO228" s="1031"/>
    </row>
    <row r="229" s="1010" customFormat="1" ht="22" customHeight="1" spans="1:327">
      <c r="A229" s="1018"/>
      <c r="B229" s="1019"/>
      <c r="C229" s="1019"/>
      <c r="D229" s="1011"/>
      <c r="E229" s="1019"/>
      <c r="F229" s="1019"/>
      <c r="G229" s="1020"/>
      <c r="H229" s="1011"/>
      <c r="I229" s="1019"/>
      <c r="J229" s="1011"/>
      <c r="K229" s="1011"/>
      <c r="L229" s="1011"/>
      <c r="M229" s="1011"/>
      <c r="N229" s="1011"/>
      <c r="O229" s="1011"/>
      <c r="P229" s="1021"/>
      <c r="Q229" s="1022"/>
      <c r="R229" s="1022"/>
      <c r="S229" s="1022"/>
      <c r="T229" s="1023"/>
      <c r="U229" s="1023"/>
      <c r="V229" s="1111"/>
      <c r="W229" s="1025"/>
      <c r="X229" s="1111"/>
      <c r="Y229" s="1026"/>
      <c r="Z229" s="1026"/>
      <c r="AA229" s="1027"/>
      <c r="AB229" s="1011"/>
      <c r="AC229" s="1011"/>
      <c r="AD229" s="1028"/>
      <c r="AE229" s="1020"/>
      <c r="AF229" s="1020"/>
      <c r="AG229" s="1020"/>
      <c r="AH229" s="1019"/>
      <c r="AI229" s="1019"/>
      <c r="AJ229" s="1019"/>
      <c r="AK229" s="1019"/>
      <c r="AL229" s="1019"/>
      <c r="AM229" s="1019"/>
      <c r="AN229" s="2025" t="s">
        <v>3565</v>
      </c>
      <c r="AO229" s="2026" t="e">
        <f>SUM(AR229:AW229)</f>
        <v>#REF!</v>
      </c>
      <c r="AP229" s="2026"/>
      <c r="AQ229" s="2026"/>
      <c r="AR229" s="2026" t="e">
        <f>SUMIF(AG5:AG226,#REF!,#REF!)</f>
        <v>#REF!</v>
      </c>
      <c r="AS229" s="2026" t="e">
        <f>SUMIF(AG5:AG226,#REF!,#REF!)</f>
        <v>#REF!</v>
      </c>
      <c r="AT229" s="2026" t="e">
        <f>SUMIF(AG5:AG226,#REF!,#REF!)</f>
        <v>#REF!</v>
      </c>
      <c r="AU229" s="2026" t="e">
        <f>SUMIF(AG5:AG226,#REF!,#REF!)</f>
        <v>#REF!</v>
      </c>
      <c r="AV229" s="2026" t="e">
        <f>SUMIF(AG5:AG226,#REF!,#REF!)</f>
        <v>#REF!</v>
      </c>
      <c r="AW229" s="2026" t="e">
        <f>SUMIF(AG5:AG226,#REF!,#REF!)</f>
        <v>#REF!</v>
      </c>
      <c r="AX229" s="2242"/>
      <c r="AY229" s="1029"/>
      <c r="AZ229" s="1029"/>
      <c r="BA229" s="1030"/>
      <c r="BB229" s="1030"/>
      <c r="BC229" s="1031"/>
      <c r="BD229" s="1031"/>
      <c r="BE229" s="1031"/>
      <c r="BF229" s="1031"/>
      <c r="BG229" s="1031"/>
      <c r="BH229" s="1031"/>
      <c r="BI229" s="1031"/>
      <c r="BJ229" s="1031"/>
      <c r="BK229" s="1031"/>
      <c r="BL229" s="1031"/>
      <c r="BM229" s="1031"/>
      <c r="BN229" s="1031"/>
      <c r="BO229" s="1031"/>
      <c r="BP229" s="1031"/>
      <c r="BQ229" s="1031"/>
      <c r="BR229" s="1031"/>
      <c r="BS229" s="1031"/>
      <c r="BT229" s="1031"/>
      <c r="BU229" s="1031"/>
      <c r="BV229" s="1031"/>
      <c r="BW229" s="1031"/>
      <c r="BX229" s="1031"/>
      <c r="BY229" s="1031"/>
      <c r="BZ229" s="1031"/>
      <c r="CA229" s="1031"/>
      <c r="CB229" s="1031"/>
      <c r="CC229" s="1031"/>
      <c r="CD229" s="1031"/>
      <c r="CE229" s="1031"/>
      <c r="CF229" s="1031"/>
      <c r="CG229" s="1031"/>
      <c r="CH229" s="1031"/>
      <c r="CI229" s="1031"/>
      <c r="CJ229" s="1031"/>
      <c r="CK229" s="1031"/>
      <c r="CL229" s="1031"/>
      <c r="CM229" s="1031"/>
      <c r="CN229" s="1031"/>
      <c r="CO229" s="1031"/>
      <c r="CP229" s="1031"/>
      <c r="CQ229" s="1031"/>
      <c r="CR229" s="1031"/>
      <c r="CS229" s="1031"/>
      <c r="CT229" s="1031"/>
      <c r="CU229" s="1031"/>
      <c r="CV229" s="1031"/>
      <c r="CW229" s="1031"/>
      <c r="CX229" s="1031"/>
      <c r="CY229" s="1031"/>
      <c r="CZ229" s="1031"/>
      <c r="DA229" s="1031"/>
      <c r="DB229" s="1031"/>
      <c r="DC229" s="1031"/>
      <c r="DD229" s="1031"/>
      <c r="DE229" s="1031"/>
      <c r="DF229" s="1031"/>
      <c r="DG229" s="1031"/>
      <c r="DH229" s="1031"/>
      <c r="DI229" s="1031"/>
      <c r="DJ229" s="1031"/>
      <c r="DK229" s="1031"/>
      <c r="DL229" s="1031"/>
      <c r="DM229" s="1031"/>
      <c r="DN229" s="1031"/>
      <c r="DO229" s="1031"/>
      <c r="DP229" s="1031"/>
      <c r="DQ229" s="1031"/>
      <c r="DR229" s="1031"/>
      <c r="DS229" s="1031"/>
      <c r="DT229" s="1031"/>
      <c r="DU229" s="1031"/>
      <c r="DV229" s="1031"/>
      <c r="DW229" s="1031"/>
      <c r="DX229" s="1031"/>
      <c r="DY229" s="1031"/>
      <c r="DZ229" s="1031"/>
      <c r="EA229" s="1031"/>
      <c r="EB229" s="1031"/>
      <c r="EC229" s="1031"/>
      <c r="ED229" s="1031"/>
      <c r="EE229" s="1031"/>
      <c r="EF229" s="1031"/>
      <c r="EG229" s="1031"/>
      <c r="EH229" s="1031"/>
      <c r="EI229" s="1031"/>
      <c r="EJ229" s="1031"/>
      <c r="EK229" s="1031"/>
      <c r="EL229" s="1031"/>
      <c r="EM229" s="1031"/>
      <c r="EN229" s="1031"/>
      <c r="EO229" s="1031"/>
      <c r="EP229" s="1031"/>
      <c r="EQ229" s="1031"/>
      <c r="ER229" s="1031"/>
      <c r="ES229" s="1031"/>
      <c r="ET229" s="1031"/>
      <c r="EU229" s="1031"/>
      <c r="EV229" s="1031"/>
      <c r="EW229" s="1031"/>
      <c r="EX229" s="1031"/>
      <c r="EY229" s="1031"/>
      <c r="EZ229" s="1031"/>
      <c r="FA229" s="1031"/>
      <c r="FB229" s="1031"/>
      <c r="FC229" s="1031"/>
      <c r="FD229" s="1031"/>
      <c r="FE229" s="1031"/>
      <c r="FF229" s="1031"/>
      <c r="FG229" s="1031"/>
      <c r="FH229" s="1031"/>
      <c r="FI229" s="1031"/>
      <c r="FJ229" s="1031"/>
      <c r="FK229" s="1031"/>
      <c r="FL229" s="1031"/>
      <c r="FM229" s="1031"/>
      <c r="FN229" s="1031"/>
      <c r="FO229" s="1031"/>
      <c r="FP229" s="1031"/>
      <c r="FQ229" s="1031"/>
      <c r="FR229" s="1031"/>
      <c r="FS229" s="1031"/>
      <c r="FT229" s="1031"/>
      <c r="FU229" s="1031"/>
      <c r="FV229" s="1031"/>
      <c r="FW229" s="1031"/>
      <c r="FX229" s="1031"/>
      <c r="FY229" s="1031"/>
      <c r="FZ229" s="1031"/>
      <c r="GA229" s="1031"/>
      <c r="GB229" s="1031"/>
      <c r="GC229" s="1031"/>
      <c r="GD229" s="1031"/>
      <c r="GE229" s="1031"/>
      <c r="GF229" s="1031"/>
      <c r="GG229" s="1031"/>
      <c r="GH229" s="1031"/>
      <c r="GI229" s="1031"/>
      <c r="GJ229" s="1031"/>
      <c r="GK229" s="1031"/>
      <c r="GL229" s="1031"/>
      <c r="GM229" s="1031"/>
      <c r="GN229" s="1031"/>
      <c r="GO229" s="1031"/>
      <c r="GP229" s="1031"/>
      <c r="GQ229" s="1031"/>
      <c r="GR229" s="1031"/>
      <c r="GS229" s="1031"/>
      <c r="GT229" s="1031"/>
      <c r="GU229" s="1031"/>
      <c r="GV229" s="1031"/>
      <c r="GW229" s="1031"/>
      <c r="GX229" s="1031"/>
      <c r="GY229" s="1031"/>
      <c r="GZ229" s="1031"/>
      <c r="HA229" s="1031"/>
      <c r="HB229" s="1031"/>
      <c r="HC229" s="1031"/>
      <c r="HD229" s="1031"/>
      <c r="HE229" s="1031"/>
      <c r="HF229" s="1031"/>
      <c r="HG229" s="1031"/>
      <c r="HH229" s="1031"/>
      <c r="HI229" s="1031"/>
      <c r="HJ229" s="1031"/>
      <c r="HK229" s="1031"/>
      <c r="HL229" s="1031"/>
      <c r="HM229" s="1031"/>
      <c r="HN229" s="1031"/>
      <c r="HO229" s="1031"/>
      <c r="HP229" s="1031"/>
      <c r="HQ229" s="1031"/>
      <c r="HR229" s="1031"/>
      <c r="HS229" s="1031"/>
      <c r="HT229" s="1031"/>
      <c r="HU229" s="1031"/>
      <c r="HV229" s="1031"/>
      <c r="HW229" s="1031"/>
      <c r="HX229" s="1031"/>
      <c r="HY229" s="1031"/>
      <c r="HZ229" s="1031"/>
      <c r="IA229" s="1031"/>
      <c r="IB229" s="1031"/>
      <c r="IC229" s="1031"/>
      <c r="ID229" s="1031"/>
      <c r="IE229" s="1031"/>
      <c r="IF229" s="1031"/>
      <c r="IG229" s="1031"/>
      <c r="IH229" s="1031"/>
      <c r="II229" s="1031"/>
      <c r="IJ229" s="1031"/>
      <c r="IK229" s="1031"/>
      <c r="IL229" s="1031"/>
      <c r="IM229" s="1031"/>
      <c r="IN229" s="1031"/>
      <c r="IO229" s="1031"/>
      <c r="IP229" s="1031"/>
      <c r="IQ229" s="1031"/>
      <c r="IR229" s="1031"/>
      <c r="IS229" s="1031"/>
      <c r="IT229" s="1031"/>
      <c r="IU229" s="1031"/>
      <c r="IV229" s="1031"/>
      <c r="IW229" s="1031"/>
      <c r="IX229" s="1031"/>
      <c r="IY229" s="1031"/>
      <c r="IZ229" s="1031"/>
      <c r="JA229" s="1031"/>
      <c r="JB229" s="1031"/>
      <c r="JC229" s="1031"/>
      <c r="JD229" s="1031"/>
      <c r="JE229" s="1031"/>
      <c r="JF229" s="1031"/>
      <c r="JG229" s="1031"/>
      <c r="JH229" s="1031"/>
      <c r="JI229" s="1031"/>
      <c r="JJ229" s="1031"/>
      <c r="JK229" s="1031"/>
      <c r="JL229" s="1031"/>
      <c r="JM229" s="1031"/>
      <c r="JN229" s="1031"/>
      <c r="JO229" s="1031"/>
      <c r="JP229" s="1031"/>
      <c r="JQ229" s="1031"/>
      <c r="JR229" s="1031"/>
      <c r="JS229" s="1031"/>
      <c r="JT229" s="1031"/>
      <c r="JU229" s="1031"/>
      <c r="JV229" s="1031"/>
      <c r="JW229" s="1031"/>
      <c r="JX229" s="1031"/>
      <c r="JY229" s="1031"/>
      <c r="JZ229" s="1031"/>
      <c r="KA229" s="1031"/>
      <c r="KB229" s="1031"/>
      <c r="KC229" s="1031"/>
      <c r="KD229" s="1031"/>
      <c r="KE229" s="1031"/>
      <c r="KF229" s="1031"/>
      <c r="KG229" s="1031"/>
      <c r="KH229" s="1031"/>
      <c r="KI229" s="1031"/>
      <c r="KJ229" s="1031"/>
      <c r="KK229" s="1031"/>
      <c r="KL229" s="1031"/>
      <c r="KM229" s="1031"/>
      <c r="KN229" s="1031"/>
      <c r="KO229" s="1031"/>
      <c r="KP229" s="1031"/>
      <c r="KQ229" s="1031"/>
      <c r="KR229" s="1031"/>
      <c r="KS229" s="1031"/>
      <c r="KT229" s="1031"/>
      <c r="KU229" s="1031"/>
      <c r="KV229" s="1031"/>
      <c r="KW229" s="1031"/>
      <c r="KX229" s="1031"/>
      <c r="KY229" s="1031"/>
      <c r="KZ229" s="1031"/>
      <c r="LA229" s="1031"/>
      <c r="LB229" s="1031"/>
      <c r="LC229" s="1031"/>
      <c r="LD229" s="1031"/>
      <c r="LE229" s="1031"/>
      <c r="LF229" s="1031"/>
      <c r="LG229" s="1031"/>
      <c r="LH229" s="1031"/>
      <c r="LI229" s="1031"/>
      <c r="LJ229" s="1031"/>
      <c r="LK229" s="1031"/>
      <c r="LL229" s="1031"/>
      <c r="LM229" s="1031"/>
      <c r="LN229" s="1031"/>
      <c r="LO229" s="1031"/>
    </row>
    <row r="230" s="1010" customFormat="1" ht="24" customHeight="1" spans="1:327">
      <c r="A230" s="1018"/>
      <c r="B230" s="1019"/>
      <c r="C230" s="1019"/>
      <c r="D230" s="1011"/>
      <c r="E230" s="1019"/>
      <c r="F230" s="1019"/>
      <c r="G230" s="1020"/>
      <c r="H230" s="1011"/>
      <c r="I230" s="1019"/>
      <c r="J230" s="1011"/>
      <c r="K230" s="1011"/>
      <c r="L230" s="1011"/>
      <c r="M230" s="1011"/>
      <c r="N230" s="1011"/>
      <c r="O230" s="1011"/>
      <c r="P230" s="1021"/>
      <c r="Q230" s="1022"/>
      <c r="R230" s="1022"/>
      <c r="S230" s="1022"/>
      <c r="T230" s="1023"/>
      <c r="U230" s="1023"/>
      <c r="V230" s="1111"/>
      <c r="W230" s="1025"/>
      <c r="X230" s="1111"/>
      <c r="Y230" s="1026"/>
      <c r="Z230" s="1026"/>
      <c r="AA230" s="1027"/>
      <c r="AB230" s="1011"/>
      <c r="AC230" s="1011"/>
      <c r="AD230" s="1028"/>
      <c r="AE230" s="1020"/>
      <c r="AF230" s="1020"/>
      <c r="AG230" s="1020"/>
      <c r="AH230" s="1019"/>
      <c r="AI230" s="1019"/>
      <c r="AJ230" s="1019"/>
      <c r="AK230" s="1019"/>
      <c r="AL230" s="1019"/>
      <c r="AM230" s="1019"/>
      <c r="AN230" s="1019" t="s">
        <v>3566</v>
      </c>
      <c r="AO230" s="1029" t="e">
        <f t="shared" ref="AO230:AW230" si="118">SUM(AO228:AO229)</f>
        <v>#REF!</v>
      </c>
      <c r="AP230" s="1029"/>
      <c r="AQ230" s="1029"/>
      <c r="AR230" s="1029" t="e">
        <f t="shared" si="118"/>
        <v>#REF!</v>
      </c>
      <c r="AS230" s="1029" t="e">
        <f t="shared" si="118"/>
        <v>#REF!</v>
      </c>
      <c r="AT230" s="1029" t="e">
        <f t="shared" si="118"/>
        <v>#REF!</v>
      </c>
      <c r="AU230" s="1029" t="e">
        <f t="shared" si="118"/>
        <v>#REF!</v>
      </c>
      <c r="AV230" s="1029" t="e">
        <f t="shared" si="118"/>
        <v>#REF!</v>
      </c>
      <c r="AW230" s="1029" t="e">
        <f t="shared" si="118"/>
        <v>#REF!</v>
      </c>
      <c r="AX230" s="1029"/>
      <c r="AY230" s="1029"/>
      <c r="AZ230" s="1029"/>
      <c r="BA230" s="1030"/>
      <c r="BB230" s="1030"/>
      <c r="BC230" s="1031"/>
      <c r="BD230" s="1031"/>
      <c r="BE230" s="1031"/>
      <c r="BF230" s="1031"/>
      <c r="BG230" s="1031"/>
      <c r="BH230" s="1031"/>
      <c r="BI230" s="1031"/>
      <c r="BJ230" s="1031"/>
      <c r="BK230" s="1031"/>
      <c r="BL230" s="1031"/>
      <c r="BM230" s="1031"/>
      <c r="BN230" s="1031"/>
      <c r="BO230" s="1031"/>
      <c r="BP230" s="1031"/>
      <c r="BQ230" s="1031"/>
      <c r="BR230" s="1031"/>
      <c r="BS230" s="1031"/>
      <c r="BT230" s="1031"/>
      <c r="BU230" s="1031"/>
      <c r="BV230" s="1031"/>
      <c r="BW230" s="1031"/>
      <c r="BX230" s="1031"/>
      <c r="BY230" s="1031"/>
      <c r="BZ230" s="1031"/>
      <c r="CA230" s="1031"/>
      <c r="CB230" s="1031"/>
      <c r="CC230" s="1031"/>
      <c r="CD230" s="1031"/>
      <c r="CE230" s="1031"/>
      <c r="CF230" s="1031"/>
      <c r="CG230" s="1031"/>
      <c r="CH230" s="1031"/>
      <c r="CI230" s="1031"/>
      <c r="CJ230" s="1031"/>
      <c r="CK230" s="1031"/>
      <c r="CL230" s="1031"/>
      <c r="CM230" s="1031"/>
      <c r="CN230" s="1031"/>
      <c r="CO230" s="1031"/>
      <c r="CP230" s="1031"/>
      <c r="CQ230" s="1031"/>
      <c r="CR230" s="1031"/>
      <c r="CS230" s="1031"/>
      <c r="CT230" s="1031"/>
      <c r="CU230" s="1031"/>
      <c r="CV230" s="1031"/>
      <c r="CW230" s="1031"/>
      <c r="CX230" s="1031"/>
      <c r="CY230" s="1031"/>
      <c r="CZ230" s="1031"/>
      <c r="DA230" s="1031"/>
      <c r="DB230" s="1031"/>
      <c r="DC230" s="1031"/>
      <c r="DD230" s="1031"/>
      <c r="DE230" s="1031"/>
      <c r="DF230" s="1031"/>
      <c r="DG230" s="1031"/>
      <c r="DH230" s="1031"/>
      <c r="DI230" s="1031"/>
      <c r="DJ230" s="1031"/>
      <c r="DK230" s="1031"/>
      <c r="DL230" s="1031"/>
      <c r="DM230" s="1031"/>
      <c r="DN230" s="1031"/>
      <c r="DO230" s="1031"/>
      <c r="DP230" s="1031"/>
      <c r="DQ230" s="1031"/>
      <c r="DR230" s="1031"/>
      <c r="DS230" s="1031"/>
      <c r="DT230" s="1031"/>
      <c r="DU230" s="1031"/>
      <c r="DV230" s="1031"/>
      <c r="DW230" s="1031"/>
      <c r="DX230" s="1031"/>
      <c r="DY230" s="1031"/>
      <c r="DZ230" s="1031"/>
      <c r="EA230" s="1031"/>
      <c r="EB230" s="1031"/>
      <c r="EC230" s="1031"/>
      <c r="ED230" s="1031"/>
      <c r="EE230" s="1031"/>
      <c r="EF230" s="1031"/>
      <c r="EG230" s="1031"/>
      <c r="EH230" s="1031"/>
      <c r="EI230" s="1031"/>
      <c r="EJ230" s="1031"/>
      <c r="EK230" s="1031"/>
      <c r="EL230" s="1031"/>
      <c r="EM230" s="1031"/>
      <c r="EN230" s="1031"/>
      <c r="EO230" s="1031"/>
      <c r="EP230" s="1031"/>
      <c r="EQ230" s="1031"/>
      <c r="ER230" s="1031"/>
      <c r="ES230" s="1031"/>
      <c r="ET230" s="1031"/>
      <c r="EU230" s="1031"/>
      <c r="EV230" s="1031"/>
      <c r="EW230" s="1031"/>
      <c r="EX230" s="1031"/>
      <c r="EY230" s="1031"/>
      <c r="EZ230" s="1031"/>
      <c r="FA230" s="1031"/>
      <c r="FB230" s="1031"/>
      <c r="FC230" s="1031"/>
      <c r="FD230" s="1031"/>
      <c r="FE230" s="1031"/>
      <c r="FF230" s="1031"/>
      <c r="FG230" s="1031"/>
      <c r="FH230" s="1031"/>
      <c r="FI230" s="1031"/>
      <c r="FJ230" s="1031"/>
      <c r="FK230" s="1031"/>
      <c r="FL230" s="1031"/>
      <c r="FM230" s="1031"/>
      <c r="FN230" s="1031"/>
      <c r="FO230" s="1031"/>
      <c r="FP230" s="1031"/>
      <c r="FQ230" s="1031"/>
      <c r="FR230" s="1031"/>
      <c r="FS230" s="1031"/>
      <c r="FT230" s="1031"/>
      <c r="FU230" s="1031"/>
      <c r="FV230" s="1031"/>
      <c r="FW230" s="1031"/>
      <c r="FX230" s="1031"/>
      <c r="FY230" s="1031"/>
      <c r="FZ230" s="1031"/>
      <c r="GA230" s="1031"/>
      <c r="GB230" s="1031"/>
      <c r="GC230" s="1031"/>
      <c r="GD230" s="1031"/>
      <c r="GE230" s="1031"/>
      <c r="GF230" s="1031"/>
      <c r="GG230" s="1031"/>
      <c r="GH230" s="1031"/>
      <c r="GI230" s="1031"/>
      <c r="GJ230" s="1031"/>
      <c r="GK230" s="1031"/>
      <c r="GL230" s="1031"/>
      <c r="GM230" s="1031"/>
      <c r="GN230" s="1031"/>
      <c r="GO230" s="1031"/>
      <c r="GP230" s="1031"/>
      <c r="GQ230" s="1031"/>
      <c r="GR230" s="1031"/>
      <c r="GS230" s="1031"/>
      <c r="GT230" s="1031"/>
      <c r="GU230" s="1031"/>
      <c r="GV230" s="1031"/>
      <c r="GW230" s="1031"/>
      <c r="GX230" s="1031"/>
      <c r="GY230" s="1031"/>
      <c r="GZ230" s="1031"/>
      <c r="HA230" s="1031"/>
      <c r="HB230" s="1031"/>
      <c r="HC230" s="1031"/>
      <c r="HD230" s="1031"/>
      <c r="HE230" s="1031"/>
      <c r="HF230" s="1031"/>
      <c r="HG230" s="1031"/>
      <c r="HH230" s="1031"/>
      <c r="HI230" s="1031"/>
      <c r="HJ230" s="1031"/>
      <c r="HK230" s="1031"/>
      <c r="HL230" s="1031"/>
      <c r="HM230" s="1031"/>
      <c r="HN230" s="1031"/>
      <c r="HO230" s="1031"/>
      <c r="HP230" s="1031"/>
      <c r="HQ230" s="1031"/>
      <c r="HR230" s="1031"/>
      <c r="HS230" s="1031"/>
      <c r="HT230" s="1031"/>
      <c r="HU230" s="1031"/>
      <c r="HV230" s="1031"/>
      <c r="HW230" s="1031"/>
      <c r="HX230" s="1031"/>
      <c r="HY230" s="1031"/>
      <c r="HZ230" s="1031"/>
      <c r="IA230" s="1031"/>
      <c r="IB230" s="1031"/>
      <c r="IC230" s="1031"/>
      <c r="ID230" s="1031"/>
      <c r="IE230" s="1031"/>
      <c r="IF230" s="1031"/>
      <c r="IG230" s="1031"/>
      <c r="IH230" s="1031"/>
      <c r="II230" s="1031"/>
      <c r="IJ230" s="1031"/>
      <c r="IK230" s="1031"/>
      <c r="IL230" s="1031"/>
      <c r="IM230" s="1031"/>
      <c r="IN230" s="1031"/>
      <c r="IO230" s="1031"/>
      <c r="IP230" s="1031"/>
      <c r="IQ230" s="1031"/>
      <c r="IR230" s="1031"/>
      <c r="IS230" s="1031"/>
      <c r="IT230" s="1031"/>
      <c r="IU230" s="1031"/>
      <c r="IV230" s="1031"/>
      <c r="IW230" s="1031"/>
      <c r="IX230" s="1031"/>
      <c r="IY230" s="1031"/>
      <c r="IZ230" s="1031"/>
      <c r="JA230" s="1031"/>
      <c r="JB230" s="1031"/>
      <c r="JC230" s="1031"/>
      <c r="JD230" s="1031"/>
      <c r="JE230" s="1031"/>
      <c r="JF230" s="1031"/>
      <c r="JG230" s="1031"/>
      <c r="JH230" s="1031"/>
      <c r="JI230" s="1031"/>
      <c r="JJ230" s="1031"/>
      <c r="JK230" s="1031"/>
      <c r="JL230" s="1031"/>
      <c r="JM230" s="1031"/>
      <c r="JN230" s="1031"/>
      <c r="JO230" s="1031"/>
      <c r="JP230" s="1031"/>
      <c r="JQ230" s="1031"/>
      <c r="JR230" s="1031"/>
      <c r="JS230" s="1031"/>
      <c r="JT230" s="1031"/>
      <c r="JU230" s="1031"/>
      <c r="JV230" s="1031"/>
      <c r="JW230" s="1031"/>
      <c r="JX230" s="1031"/>
      <c r="JY230" s="1031"/>
      <c r="JZ230" s="1031"/>
      <c r="KA230" s="1031"/>
      <c r="KB230" s="1031"/>
      <c r="KC230" s="1031"/>
      <c r="KD230" s="1031"/>
      <c r="KE230" s="1031"/>
      <c r="KF230" s="1031"/>
      <c r="KG230" s="1031"/>
      <c r="KH230" s="1031"/>
      <c r="KI230" s="1031"/>
      <c r="KJ230" s="1031"/>
      <c r="KK230" s="1031"/>
      <c r="KL230" s="1031"/>
      <c r="KM230" s="1031"/>
      <c r="KN230" s="1031"/>
      <c r="KO230" s="1031"/>
      <c r="KP230" s="1031"/>
      <c r="KQ230" s="1031"/>
      <c r="KR230" s="1031"/>
      <c r="KS230" s="1031"/>
      <c r="KT230" s="1031"/>
      <c r="KU230" s="1031"/>
      <c r="KV230" s="1031"/>
      <c r="KW230" s="1031"/>
      <c r="KX230" s="1031"/>
      <c r="KY230" s="1031"/>
      <c r="KZ230" s="1031"/>
      <c r="LA230" s="1031"/>
      <c r="LB230" s="1031"/>
      <c r="LC230" s="1031"/>
      <c r="LD230" s="1031"/>
      <c r="LE230" s="1031"/>
      <c r="LF230" s="1031"/>
      <c r="LG230" s="1031"/>
      <c r="LH230" s="1031"/>
      <c r="LI230" s="1031"/>
      <c r="LJ230" s="1031"/>
      <c r="LK230" s="1031"/>
      <c r="LL230" s="1031"/>
      <c r="LM230" s="1031"/>
      <c r="LN230" s="1031"/>
      <c r="LO230" s="1031"/>
    </row>
    <row r="231" s="1010" customFormat="1" ht="22" customHeight="1" spans="1:327">
      <c r="A231" s="1018"/>
      <c r="B231" s="1019"/>
      <c r="C231" s="1059"/>
      <c r="D231" s="1011"/>
      <c r="E231" s="1019"/>
      <c r="F231" s="1019"/>
      <c r="G231" s="1020"/>
      <c r="H231" s="1011"/>
      <c r="I231" s="1019"/>
      <c r="J231" s="1011"/>
      <c r="K231" s="1011"/>
      <c r="L231" s="1011"/>
      <c r="M231" s="1011"/>
      <c r="N231" s="1077"/>
      <c r="O231" s="1077"/>
      <c r="P231" s="1078"/>
      <c r="Q231" s="2001"/>
      <c r="R231" s="2001"/>
      <c r="S231" s="2001"/>
      <c r="T231" s="2001"/>
      <c r="U231" s="2001"/>
      <c r="V231" s="1111"/>
      <c r="W231" s="1113"/>
      <c r="X231" s="1111"/>
      <c r="Y231" s="1026"/>
      <c r="Z231" s="1026"/>
      <c r="AA231" s="1139"/>
      <c r="AB231" s="1011"/>
      <c r="AC231" s="1140"/>
      <c r="AD231" s="1028"/>
      <c r="AE231" s="1020"/>
      <c r="AF231" s="1020"/>
      <c r="AG231" s="1020"/>
      <c r="AH231" s="2017"/>
      <c r="AI231" s="2017"/>
      <c r="AJ231" s="2017"/>
      <c r="AK231" s="2017"/>
      <c r="AL231" s="2017"/>
      <c r="AM231" s="2017"/>
      <c r="AN231" s="2025" t="s">
        <v>1716</v>
      </c>
      <c r="AO231" s="2026" t="e">
        <f>SUMIF(AG5:AG226,#REF!,#REF!)</f>
        <v>#REF!</v>
      </c>
      <c r="AP231" s="2026"/>
      <c r="AQ231" s="2026"/>
      <c r="AR231" s="2028" t="e">
        <f>AO231/3</f>
        <v>#REF!</v>
      </c>
      <c r="AS231" s="2028" t="e">
        <f>AO231/3</f>
        <v>#REF!</v>
      </c>
      <c r="AT231" s="2028" t="e">
        <f>AO231/3</f>
        <v>#REF!</v>
      </c>
      <c r="AU231" s="2028"/>
      <c r="AV231" s="2028"/>
      <c r="AW231" s="2028"/>
      <c r="AX231" s="1029"/>
      <c r="AY231" s="1029"/>
      <c r="AZ231" s="1029"/>
      <c r="BA231" s="1030"/>
      <c r="BB231" s="1030"/>
      <c r="BC231" s="1031"/>
      <c r="BD231" s="1031"/>
      <c r="BE231" s="1031"/>
      <c r="BF231" s="1031"/>
      <c r="BG231" s="1031"/>
      <c r="BH231" s="1031"/>
      <c r="BI231" s="1031"/>
      <c r="BJ231" s="1031"/>
      <c r="BK231" s="1031"/>
      <c r="BL231" s="1031"/>
      <c r="BM231" s="1031"/>
      <c r="BN231" s="1031"/>
      <c r="BO231" s="1031"/>
      <c r="BP231" s="1031"/>
      <c r="BQ231" s="1031"/>
      <c r="BR231" s="1031"/>
      <c r="BS231" s="1031"/>
      <c r="BT231" s="1031"/>
      <c r="BU231" s="1031"/>
      <c r="BV231" s="1031"/>
      <c r="BW231" s="1031"/>
      <c r="BX231" s="1031"/>
      <c r="BY231" s="1031"/>
      <c r="BZ231" s="1031"/>
      <c r="CA231" s="1031"/>
      <c r="CB231" s="1031"/>
      <c r="CC231" s="1031"/>
      <c r="CD231" s="1031"/>
      <c r="CE231" s="1031"/>
      <c r="CF231" s="1031"/>
      <c r="CG231" s="1031"/>
      <c r="CH231" s="1031"/>
      <c r="CI231" s="1031"/>
      <c r="CJ231" s="1031"/>
      <c r="CK231" s="1031"/>
      <c r="CL231" s="1031"/>
      <c r="CM231" s="1031"/>
      <c r="CN231" s="1031"/>
      <c r="CO231" s="1031"/>
      <c r="CP231" s="1031"/>
      <c r="CQ231" s="1031"/>
      <c r="CR231" s="1031"/>
      <c r="CS231" s="1031"/>
      <c r="CT231" s="1031"/>
      <c r="CU231" s="1031"/>
      <c r="CV231" s="1031"/>
      <c r="CW231" s="1031"/>
      <c r="CX231" s="1031"/>
      <c r="CY231" s="1031"/>
      <c r="CZ231" s="1031"/>
      <c r="DA231" s="1031"/>
      <c r="DB231" s="1031"/>
      <c r="DC231" s="1031"/>
      <c r="DD231" s="1031"/>
      <c r="DE231" s="1031"/>
      <c r="DF231" s="1031"/>
      <c r="DG231" s="1031"/>
      <c r="DH231" s="1031"/>
      <c r="DI231" s="1031"/>
      <c r="DJ231" s="1031"/>
      <c r="DK231" s="1031"/>
      <c r="DL231" s="1031"/>
      <c r="DM231" s="1031"/>
      <c r="DN231" s="1031"/>
      <c r="DO231" s="1031"/>
      <c r="DP231" s="1031"/>
      <c r="DQ231" s="1031"/>
      <c r="DR231" s="1031"/>
      <c r="DS231" s="1031"/>
      <c r="DT231" s="1031"/>
      <c r="DU231" s="1031"/>
      <c r="DV231" s="1031"/>
      <c r="DW231" s="1031"/>
      <c r="DX231" s="1031"/>
      <c r="DY231" s="1031"/>
      <c r="DZ231" s="1031"/>
      <c r="EA231" s="1031"/>
      <c r="EB231" s="1031"/>
      <c r="EC231" s="1031"/>
      <c r="ED231" s="1031"/>
      <c r="EE231" s="1031"/>
      <c r="EF231" s="1031"/>
      <c r="EG231" s="1031"/>
      <c r="EH231" s="1031"/>
      <c r="EI231" s="1031"/>
      <c r="EJ231" s="1031"/>
      <c r="EK231" s="1031"/>
      <c r="EL231" s="1031"/>
      <c r="EM231" s="1031"/>
      <c r="EN231" s="1031"/>
      <c r="EO231" s="1031"/>
      <c r="EP231" s="1031"/>
      <c r="EQ231" s="1031"/>
      <c r="ER231" s="1031"/>
      <c r="ES231" s="1031"/>
      <c r="ET231" s="1031"/>
      <c r="EU231" s="1031"/>
      <c r="EV231" s="1031"/>
      <c r="EW231" s="1031"/>
      <c r="EX231" s="1031"/>
      <c r="EY231" s="1031"/>
      <c r="EZ231" s="1031"/>
      <c r="FA231" s="1031"/>
      <c r="FB231" s="1031"/>
      <c r="FC231" s="1031"/>
      <c r="FD231" s="1031"/>
      <c r="FE231" s="1031"/>
      <c r="FF231" s="1031"/>
      <c r="FG231" s="1031"/>
      <c r="FH231" s="1031"/>
      <c r="FI231" s="1031"/>
      <c r="FJ231" s="1031"/>
      <c r="FK231" s="1031"/>
      <c r="FL231" s="1031"/>
      <c r="FM231" s="1031"/>
      <c r="FN231" s="1031"/>
      <c r="FO231" s="1031"/>
      <c r="FP231" s="1031"/>
      <c r="FQ231" s="1031"/>
      <c r="FR231" s="1031"/>
      <c r="FS231" s="1031"/>
      <c r="FT231" s="1031"/>
      <c r="FU231" s="1031"/>
      <c r="FV231" s="1031"/>
      <c r="FW231" s="1031"/>
      <c r="FX231" s="1031"/>
      <c r="FY231" s="1031"/>
      <c r="FZ231" s="1031"/>
      <c r="GA231" s="1031"/>
      <c r="GB231" s="1031"/>
      <c r="GC231" s="1031"/>
      <c r="GD231" s="1031"/>
      <c r="GE231" s="1031"/>
      <c r="GF231" s="1031"/>
      <c r="GG231" s="1031"/>
      <c r="GH231" s="1031"/>
      <c r="GI231" s="1031"/>
      <c r="GJ231" s="1031"/>
      <c r="GK231" s="1031"/>
      <c r="GL231" s="1031"/>
      <c r="GM231" s="1031"/>
      <c r="GN231" s="1031"/>
      <c r="GO231" s="1031"/>
      <c r="GP231" s="1031"/>
      <c r="GQ231" s="1031"/>
      <c r="GR231" s="1031"/>
      <c r="GS231" s="1031"/>
      <c r="GT231" s="1031"/>
      <c r="GU231" s="1031"/>
      <c r="GV231" s="1031"/>
      <c r="GW231" s="1031"/>
      <c r="GX231" s="1031"/>
      <c r="GY231" s="1031"/>
      <c r="GZ231" s="1031"/>
      <c r="HA231" s="1031"/>
      <c r="HB231" s="1031"/>
      <c r="HC231" s="1031"/>
      <c r="HD231" s="1031"/>
      <c r="HE231" s="1031"/>
      <c r="HF231" s="1031"/>
      <c r="HG231" s="1031"/>
      <c r="HH231" s="1031"/>
      <c r="HI231" s="1031"/>
      <c r="HJ231" s="1031"/>
      <c r="HK231" s="1031"/>
      <c r="HL231" s="1031"/>
      <c r="HM231" s="1031"/>
      <c r="HN231" s="1031"/>
      <c r="HO231" s="1031"/>
      <c r="HP231" s="1031"/>
      <c r="HQ231" s="1031"/>
      <c r="HR231" s="1031"/>
      <c r="HS231" s="1031"/>
      <c r="HT231" s="1031"/>
      <c r="HU231" s="1031"/>
      <c r="HV231" s="1031"/>
      <c r="HW231" s="1031"/>
      <c r="HX231" s="1031"/>
      <c r="HY231" s="1031"/>
      <c r="HZ231" s="1031"/>
      <c r="IA231" s="1031"/>
      <c r="IB231" s="1031"/>
      <c r="IC231" s="1031"/>
      <c r="ID231" s="1031"/>
      <c r="IE231" s="1031"/>
      <c r="IF231" s="1031"/>
      <c r="IG231" s="1031"/>
      <c r="IH231" s="1031"/>
      <c r="II231" s="1031"/>
      <c r="IJ231" s="1031"/>
      <c r="IK231" s="1031"/>
      <c r="IL231" s="1031"/>
      <c r="IM231" s="1031"/>
      <c r="IN231" s="1031"/>
      <c r="IO231" s="1031"/>
      <c r="IP231" s="1031"/>
      <c r="IQ231" s="1031"/>
      <c r="IR231" s="1031"/>
      <c r="IS231" s="1031"/>
      <c r="IT231" s="1031"/>
      <c r="IU231" s="1031"/>
      <c r="IV231" s="1031"/>
      <c r="IW231" s="1031"/>
      <c r="IX231" s="1031"/>
      <c r="IY231" s="1031"/>
      <c r="IZ231" s="1031"/>
      <c r="JA231" s="1031"/>
      <c r="JB231" s="1031"/>
      <c r="JC231" s="1031"/>
      <c r="JD231" s="1031"/>
      <c r="JE231" s="1031"/>
      <c r="JF231" s="1031"/>
      <c r="JG231" s="1031"/>
      <c r="JH231" s="1031"/>
      <c r="JI231" s="1031"/>
      <c r="JJ231" s="1031"/>
      <c r="JK231" s="1031"/>
      <c r="JL231" s="1031"/>
      <c r="JM231" s="1031"/>
      <c r="JN231" s="1031"/>
      <c r="JO231" s="1031"/>
      <c r="JP231" s="1031"/>
      <c r="JQ231" s="1031"/>
      <c r="JR231" s="1031"/>
      <c r="JS231" s="1031"/>
      <c r="JT231" s="1031"/>
      <c r="JU231" s="1031"/>
      <c r="JV231" s="1031"/>
      <c r="JW231" s="1031"/>
      <c r="JX231" s="1031"/>
      <c r="JY231" s="1031"/>
      <c r="JZ231" s="1031"/>
      <c r="KA231" s="1031"/>
      <c r="KB231" s="1031"/>
      <c r="KC231" s="1031"/>
      <c r="KD231" s="1031"/>
      <c r="KE231" s="1031"/>
      <c r="KF231" s="1031"/>
      <c r="KG231" s="1031"/>
      <c r="KH231" s="1031"/>
      <c r="KI231" s="1031"/>
      <c r="KJ231" s="1031"/>
      <c r="KK231" s="1031"/>
      <c r="KL231" s="1031"/>
      <c r="KM231" s="1031"/>
      <c r="KN231" s="1031"/>
      <c r="KO231" s="1031"/>
      <c r="KP231" s="1031"/>
      <c r="KQ231" s="1031"/>
      <c r="KR231" s="1031"/>
      <c r="KS231" s="1031"/>
      <c r="KT231" s="1031"/>
      <c r="KU231" s="1031"/>
      <c r="KV231" s="1031"/>
      <c r="KW231" s="1031"/>
      <c r="KX231" s="1031"/>
      <c r="KY231" s="1031"/>
      <c r="KZ231" s="1031"/>
      <c r="LA231" s="1031"/>
      <c r="LB231" s="1031"/>
      <c r="LC231" s="1031"/>
      <c r="LD231" s="1031"/>
      <c r="LE231" s="1031"/>
      <c r="LF231" s="1031"/>
      <c r="LG231" s="1031"/>
      <c r="LH231" s="1031"/>
      <c r="LI231" s="1031"/>
      <c r="LJ231" s="1031"/>
      <c r="LK231" s="1031"/>
      <c r="LL231" s="1031"/>
      <c r="LM231" s="1031"/>
      <c r="LN231" s="1031"/>
      <c r="LO231" s="1031"/>
    </row>
    <row r="232" s="1010" customFormat="1" spans="1:327">
      <c r="A232" s="1018"/>
      <c r="B232" s="1019"/>
      <c r="C232" s="1019"/>
      <c r="D232" s="1011"/>
      <c r="E232" s="1019"/>
      <c r="F232" s="1019"/>
      <c r="G232" s="1020"/>
      <c r="H232" s="1011"/>
      <c r="I232" s="1019"/>
      <c r="J232" s="1011"/>
      <c r="K232" s="1011"/>
      <c r="L232" s="1011"/>
      <c r="M232" s="1011"/>
      <c r="N232" s="1011"/>
      <c r="O232" s="1011"/>
      <c r="P232" s="1021"/>
      <c r="Q232" s="1022"/>
      <c r="R232" s="1022"/>
      <c r="S232" s="1022"/>
      <c r="T232" s="1023"/>
      <c r="U232" s="1023"/>
      <c r="V232" s="1111"/>
      <c r="W232" s="1025"/>
      <c r="X232" s="1111"/>
      <c r="Y232" s="1026"/>
      <c r="Z232" s="1026"/>
      <c r="AA232" s="1027"/>
      <c r="AB232" s="1011"/>
      <c r="AC232" s="1011"/>
      <c r="AD232" s="1028"/>
      <c r="AE232" s="1020"/>
      <c r="AF232" s="1020"/>
      <c r="AG232" s="1020"/>
      <c r="AH232" s="1019"/>
      <c r="AI232" s="1019"/>
      <c r="AJ232" s="1019"/>
      <c r="AK232" s="1019"/>
      <c r="AL232" s="1019"/>
      <c r="AM232" s="1019"/>
      <c r="AN232" s="1076" t="s">
        <v>3567</v>
      </c>
      <c r="AO232" s="1029" t="e">
        <f t="shared" ref="AO232:AW232" si="119">AO230+AO231</f>
        <v>#REF!</v>
      </c>
      <c r="AP232" s="1029"/>
      <c r="AQ232" s="1029"/>
      <c r="AR232" s="1029" t="e">
        <f t="shared" si="119"/>
        <v>#REF!</v>
      </c>
      <c r="AS232" s="1029" t="e">
        <f t="shared" si="119"/>
        <v>#REF!</v>
      </c>
      <c r="AT232" s="1029" t="e">
        <f t="shared" si="119"/>
        <v>#REF!</v>
      </c>
      <c r="AU232" s="1029" t="e">
        <f t="shared" si="119"/>
        <v>#REF!</v>
      </c>
      <c r="AV232" s="1029" t="e">
        <f t="shared" si="119"/>
        <v>#REF!</v>
      </c>
      <c r="AW232" s="1029" t="e">
        <f t="shared" si="119"/>
        <v>#REF!</v>
      </c>
      <c r="AX232" s="1029"/>
      <c r="AY232" s="1029"/>
      <c r="AZ232" s="1029"/>
      <c r="BA232" s="1030"/>
      <c r="BB232" s="1030"/>
      <c r="BC232" s="1031"/>
      <c r="BD232" s="1031"/>
      <c r="BE232" s="1031"/>
      <c r="BF232" s="1031"/>
      <c r="BG232" s="1031"/>
      <c r="BH232" s="1031"/>
      <c r="BI232" s="1031"/>
      <c r="BJ232" s="1031"/>
      <c r="BK232" s="1031"/>
      <c r="BL232" s="1031"/>
      <c r="BM232" s="1031"/>
      <c r="BN232" s="1031"/>
      <c r="BO232" s="1031"/>
      <c r="BP232" s="1031"/>
      <c r="BQ232" s="1031"/>
      <c r="BR232" s="1031"/>
      <c r="BS232" s="1031"/>
      <c r="BT232" s="1031"/>
      <c r="BU232" s="1031"/>
      <c r="BV232" s="1031"/>
      <c r="BW232" s="1031"/>
      <c r="BX232" s="1031"/>
      <c r="BY232" s="1031"/>
      <c r="BZ232" s="1031"/>
      <c r="CA232" s="1031"/>
      <c r="CB232" s="1031"/>
      <c r="CC232" s="1031"/>
      <c r="CD232" s="1031"/>
      <c r="CE232" s="1031"/>
      <c r="CF232" s="1031"/>
      <c r="CG232" s="1031"/>
      <c r="CH232" s="1031"/>
      <c r="CI232" s="1031"/>
      <c r="CJ232" s="1031"/>
      <c r="CK232" s="1031"/>
      <c r="CL232" s="1031"/>
      <c r="CM232" s="1031"/>
      <c r="CN232" s="1031"/>
      <c r="CO232" s="1031"/>
      <c r="CP232" s="1031"/>
      <c r="CQ232" s="1031"/>
      <c r="CR232" s="1031"/>
      <c r="CS232" s="1031"/>
      <c r="CT232" s="1031"/>
      <c r="CU232" s="1031"/>
      <c r="CV232" s="1031"/>
      <c r="CW232" s="1031"/>
      <c r="CX232" s="1031"/>
      <c r="CY232" s="1031"/>
      <c r="CZ232" s="1031"/>
      <c r="DA232" s="1031"/>
      <c r="DB232" s="1031"/>
      <c r="DC232" s="1031"/>
      <c r="DD232" s="1031"/>
      <c r="DE232" s="1031"/>
      <c r="DF232" s="1031"/>
      <c r="DG232" s="1031"/>
      <c r="DH232" s="1031"/>
      <c r="DI232" s="1031"/>
      <c r="DJ232" s="1031"/>
      <c r="DK232" s="1031"/>
      <c r="DL232" s="1031"/>
      <c r="DM232" s="1031"/>
      <c r="DN232" s="1031"/>
      <c r="DO232" s="1031"/>
      <c r="DP232" s="1031"/>
      <c r="DQ232" s="1031"/>
      <c r="DR232" s="1031"/>
      <c r="DS232" s="1031"/>
      <c r="DT232" s="1031"/>
      <c r="DU232" s="1031"/>
      <c r="DV232" s="1031"/>
      <c r="DW232" s="1031"/>
      <c r="DX232" s="1031"/>
      <c r="DY232" s="1031"/>
      <c r="DZ232" s="1031"/>
      <c r="EA232" s="1031"/>
      <c r="EB232" s="1031"/>
      <c r="EC232" s="1031"/>
      <c r="ED232" s="1031"/>
      <c r="EE232" s="1031"/>
      <c r="EF232" s="1031"/>
      <c r="EG232" s="1031"/>
      <c r="EH232" s="1031"/>
      <c r="EI232" s="1031"/>
      <c r="EJ232" s="1031"/>
      <c r="EK232" s="1031"/>
      <c r="EL232" s="1031"/>
      <c r="EM232" s="1031"/>
      <c r="EN232" s="1031"/>
      <c r="EO232" s="1031"/>
      <c r="EP232" s="1031"/>
      <c r="EQ232" s="1031"/>
      <c r="ER232" s="1031"/>
      <c r="ES232" s="1031"/>
      <c r="ET232" s="1031"/>
      <c r="EU232" s="1031"/>
      <c r="EV232" s="1031"/>
      <c r="EW232" s="1031"/>
      <c r="EX232" s="1031"/>
      <c r="EY232" s="1031"/>
      <c r="EZ232" s="1031"/>
      <c r="FA232" s="1031"/>
      <c r="FB232" s="1031"/>
      <c r="FC232" s="1031"/>
      <c r="FD232" s="1031"/>
      <c r="FE232" s="1031"/>
      <c r="FF232" s="1031"/>
      <c r="FG232" s="1031"/>
      <c r="FH232" s="1031"/>
      <c r="FI232" s="1031"/>
      <c r="FJ232" s="1031"/>
      <c r="FK232" s="1031"/>
      <c r="FL232" s="1031"/>
      <c r="FM232" s="1031"/>
      <c r="FN232" s="1031"/>
      <c r="FO232" s="1031"/>
      <c r="FP232" s="1031"/>
      <c r="FQ232" s="1031"/>
      <c r="FR232" s="1031"/>
      <c r="FS232" s="1031"/>
      <c r="FT232" s="1031"/>
      <c r="FU232" s="1031"/>
      <c r="FV232" s="1031"/>
      <c r="FW232" s="1031"/>
      <c r="FX232" s="1031"/>
      <c r="FY232" s="1031"/>
      <c r="FZ232" s="1031"/>
      <c r="GA232" s="1031"/>
      <c r="GB232" s="1031"/>
      <c r="GC232" s="1031"/>
      <c r="GD232" s="1031"/>
      <c r="GE232" s="1031"/>
      <c r="GF232" s="1031"/>
      <c r="GG232" s="1031"/>
      <c r="GH232" s="1031"/>
      <c r="GI232" s="1031"/>
      <c r="GJ232" s="1031"/>
      <c r="GK232" s="1031"/>
      <c r="GL232" s="1031"/>
      <c r="GM232" s="1031"/>
      <c r="GN232" s="1031"/>
      <c r="GO232" s="1031"/>
      <c r="GP232" s="1031"/>
      <c r="GQ232" s="1031"/>
      <c r="GR232" s="1031"/>
      <c r="GS232" s="1031"/>
      <c r="GT232" s="1031"/>
      <c r="GU232" s="1031"/>
      <c r="GV232" s="1031"/>
      <c r="GW232" s="1031"/>
      <c r="GX232" s="1031"/>
      <c r="GY232" s="1031"/>
      <c r="GZ232" s="1031"/>
      <c r="HA232" s="1031"/>
      <c r="HB232" s="1031"/>
      <c r="HC232" s="1031"/>
      <c r="HD232" s="1031"/>
      <c r="HE232" s="1031"/>
      <c r="HF232" s="1031"/>
      <c r="HG232" s="1031"/>
      <c r="HH232" s="1031"/>
      <c r="HI232" s="1031"/>
      <c r="HJ232" s="1031"/>
      <c r="HK232" s="1031"/>
      <c r="HL232" s="1031"/>
      <c r="HM232" s="1031"/>
      <c r="HN232" s="1031"/>
      <c r="HO232" s="1031"/>
      <c r="HP232" s="1031"/>
      <c r="HQ232" s="1031"/>
      <c r="HR232" s="1031"/>
      <c r="HS232" s="1031"/>
      <c r="HT232" s="1031"/>
      <c r="HU232" s="1031"/>
      <c r="HV232" s="1031"/>
      <c r="HW232" s="1031"/>
      <c r="HX232" s="1031"/>
      <c r="HY232" s="1031"/>
      <c r="HZ232" s="1031"/>
      <c r="IA232" s="1031"/>
      <c r="IB232" s="1031"/>
      <c r="IC232" s="1031"/>
      <c r="ID232" s="1031"/>
      <c r="IE232" s="1031"/>
      <c r="IF232" s="1031"/>
      <c r="IG232" s="1031"/>
      <c r="IH232" s="1031"/>
      <c r="II232" s="1031"/>
      <c r="IJ232" s="1031"/>
      <c r="IK232" s="1031"/>
      <c r="IL232" s="1031"/>
      <c r="IM232" s="1031"/>
      <c r="IN232" s="1031"/>
      <c r="IO232" s="1031"/>
      <c r="IP232" s="1031"/>
      <c r="IQ232" s="1031"/>
      <c r="IR232" s="1031"/>
      <c r="IS232" s="1031"/>
      <c r="IT232" s="1031"/>
      <c r="IU232" s="1031"/>
      <c r="IV232" s="1031"/>
      <c r="IW232" s="1031"/>
      <c r="IX232" s="1031"/>
      <c r="IY232" s="1031"/>
      <c r="IZ232" s="1031"/>
      <c r="JA232" s="1031"/>
      <c r="JB232" s="1031"/>
      <c r="JC232" s="1031"/>
      <c r="JD232" s="1031"/>
      <c r="JE232" s="1031"/>
      <c r="JF232" s="1031"/>
      <c r="JG232" s="1031"/>
      <c r="JH232" s="1031"/>
      <c r="JI232" s="1031"/>
      <c r="JJ232" s="1031"/>
      <c r="JK232" s="1031"/>
      <c r="JL232" s="1031"/>
      <c r="JM232" s="1031"/>
      <c r="JN232" s="1031"/>
      <c r="JO232" s="1031"/>
      <c r="JP232" s="1031"/>
      <c r="JQ232" s="1031"/>
      <c r="JR232" s="1031"/>
      <c r="JS232" s="1031"/>
      <c r="JT232" s="1031"/>
      <c r="JU232" s="1031"/>
      <c r="JV232" s="1031"/>
      <c r="JW232" s="1031"/>
      <c r="JX232" s="1031"/>
      <c r="JY232" s="1031"/>
      <c r="JZ232" s="1031"/>
      <c r="KA232" s="1031"/>
      <c r="KB232" s="1031"/>
      <c r="KC232" s="1031"/>
      <c r="KD232" s="1031"/>
      <c r="KE232" s="1031"/>
      <c r="KF232" s="1031"/>
      <c r="KG232" s="1031"/>
      <c r="KH232" s="1031"/>
      <c r="KI232" s="1031"/>
      <c r="KJ232" s="1031"/>
      <c r="KK232" s="1031"/>
      <c r="KL232" s="1031"/>
      <c r="KM232" s="1031"/>
      <c r="KN232" s="1031"/>
      <c r="KO232" s="1031"/>
      <c r="KP232" s="1031"/>
      <c r="KQ232" s="1031"/>
      <c r="KR232" s="1031"/>
      <c r="KS232" s="1031"/>
      <c r="KT232" s="1031"/>
      <c r="KU232" s="1031"/>
      <c r="KV232" s="1031"/>
      <c r="KW232" s="1031"/>
      <c r="KX232" s="1031"/>
      <c r="KY232" s="1031"/>
      <c r="KZ232" s="1031"/>
      <c r="LA232" s="1031"/>
      <c r="LB232" s="1031"/>
      <c r="LC232" s="1031"/>
      <c r="LD232" s="1031"/>
      <c r="LE232" s="1031"/>
      <c r="LF232" s="1031"/>
      <c r="LG232" s="1031"/>
      <c r="LH232" s="1031"/>
      <c r="LI232" s="1031"/>
      <c r="LJ232" s="1031"/>
      <c r="LK232" s="1031"/>
      <c r="LL232" s="1031"/>
      <c r="LM232" s="1031"/>
      <c r="LN232" s="1031"/>
      <c r="LO232" s="1031"/>
    </row>
    <row r="233" s="1010" customFormat="1" spans="1:327">
      <c r="A233" s="1018"/>
      <c r="B233" s="1019"/>
      <c r="C233" s="1019"/>
      <c r="D233" s="1011"/>
      <c r="E233" s="1019"/>
      <c r="F233" s="1019"/>
      <c r="G233" s="1020"/>
      <c r="H233" s="1011"/>
      <c r="I233" s="1019"/>
      <c r="J233" s="1011"/>
      <c r="K233" s="1011"/>
      <c r="L233" s="1011"/>
      <c r="M233" s="1011"/>
      <c r="N233" s="1076"/>
      <c r="O233" s="1076"/>
      <c r="P233" s="1021"/>
      <c r="Q233" s="1022"/>
      <c r="R233" s="1022"/>
      <c r="S233" s="1022"/>
      <c r="T233" s="1023"/>
      <c r="U233" s="1023"/>
      <c r="V233" s="1098"/>
      <c r="W233" s="1025"/>
      <c r="X233" s="1111"/>
      <c r="Y233" s="1026"/>
      <c r="Z233" s="1026"/>
      <c r="AA233" s="1139"/>
      <c r="AB233" s="1011"/>
      <c r="AC233" s="1011"/>
      <c r="AD233" s="1028"/>
      <c r="AE233" s="1020"/>
      <c r="AF233" s="1020"/>
      <c r="AG233" s="1020"/>
      <c r="AH233" s="1019"/>
      <c r="AI233" s="1019"/>
      <c r="AJ233" s="1019"/>
      <c r="AK233" s="1019"/>
      <c r="AL233" s="1019"/>
      <c r="AM233" s="1019"/>
      <c r="AN233" s="1019"/>
      <c r="AO233" s="1019"/>
      <c r="AP233" s="1019"/>
      <c r="AQ233" s="1019"/>
      <c r="AR233" s="1029"/>
      <c r="AS233" s="1029"/>
      <c r="AT233" s="1029"/>
      <c r="AU233" s="1029"/>
      <c r="AV233" s="1029"/>
      <c r="AW233" s="1029"/>
      <c r="AX233" s="1029"/>
      <c r="AY233" s="1029"/>
      <c r="AZ233" s="1029"/>
      <c r="BA233" s="1030"/>
      <c r="BB233" s="1030"/>
      <c r="BC233" s="1031"/>
      <c r="BD233" s="1031"/>
      <c r="BE233" s="1031"/>
      <c r="BF233" s="1031"/>
      <c r="BG233" s="1031"/>
      <c r="BH233" s="1031"/>
      <c r="BI233" s="1031"/>
      <c r="BJ233" s="1031"/>
      <c r="BK233" s="1031"/>
      <c r="BL233" s="1031"/>
      <c r="BM233" s="1031"/>
      <c r="BN233" s="1031"/>
      <c r="BO233" s="1031"/>
      <c r="BP233" s="1031"/>
      <c r="BQ233" s="1031"/>
      <c r="BR233" s="1031"/>
      <c r="BS233" s="1031"/>
      <c r="BT233" s="1031"/>
      <c r="BU233" s="1031"/>
      <c r="BV233" s="1031"/>
      <c r="BW233" s="1031"/>
      <c r="BX233" s="1031"/>
      <c r="BY233" s="1031"/>
      <c r="BZ233" s="1031"/>
      <c r="CA233" s="1031"/>
      <c r="CB233" s="1031"/>
      <c r="CC233" s="1031"/>
      <c r="CD233" s="1031"/>
      <c r="CE233" s="1031"/>
      <c r="CF233" s="1031"/>
      <c r="CG233" s="1031"/>
      <c r="CH233" s="1031"/>
      <c r="CI233" s="1031"/>
      <c r="CJ233" s="1031"/>
      <c r="CK233" s="1031"/>
      <c r="CL233" s="1031"/>
      <c r="CM233" s="1031"/>
      <c r="CN233" s="1031"/>
      <c r="CO233" s="1031"/>
      <c r="CP233" s="1031"/>
      <c r="CQ233" s="1031"/>
      <c r="CR233" s="1031"/>
      <c r="CS233" s="1031"/>
      <c r="CT233" s="1031"/>
      <c r="CU233" s="1031"/>
      <c r="CV233" s="1031"/>
      <c r="CW233" s="1031"/>
      <c r="CX233" s="1031"/>
      <c r="CY233" s="1031"/>
      <c r="CZ233" s="1031"/>
      <c r="DA233" s="1031"/>
      <c r="DB233" s="1031"/>
      <c r="DC233" s="1031"/>
      <c r="DD233" s="1031"/>
      <c r="DE233" s="1031"/>
      <c r="DF233" s="1031"/>
      <c r="DG233" s="1031"/>
      <c r="DH233" s="1031"/>
      <c r="DI233" s="1031"/>
      <c r="DJ233" s="1031"/>
      <c r="DK233" s="1031"/>
      <c r="DL233" s="1031"/>
      <c r="DM233" s="1031"/>
      <c r="DN233" s="1031"/>
      <c r="DO233" s="1031"/>
      <c r="DP233" s="1031"/>
      <c r="DQ233" s="1031"/>
      <c r="DR233" s="1031"/>
      <c r="DS233" s="1031"/>
      <c r="DT233" s="1031"/>
      <c r="DU233" s="1031"/>
      <c r="DV233" s="1031"/>
      <c r="DW233" s="1031"/>
      <c r="DX233" s="1031"/>
      <c r="DY233" s="1031"/>
      <c r="DZ233" s="1031"/>
      <c r="EA233" s="1031"/>
      <c r="EB233" s="1031"/>
      <c r="EC233" s="1031"/>
      <c r="ED233" s="1031"/>
      <c r="EE233" s="1031"/>
      <c r="EF233" s="1031"/>
      <c r="EG233" s="1031"/>
      <c r="EH233" s="1031"/>
      <c r="EI233" s="1031"/>
      <c r="EJ233" s="1031"/>
      <c r="EK233" s="1031"/>
      <c r="EL233" s="1031"/>
      <c r="EM233" s="1031"/>
      <c r="EN233" s="1031"/>
      <c r="EO233" s="1031"/>
      <c r="EP233" s="1031"/>
      <c r="EQ233" s="1031"/>
      <c r="ER233" s="1031"/>
      <c r="ES233" s="1031"/>
      <c r="ET233" s="1031"/>
      <c r="EU233" s="1031"/>
      <c r="EV233" s="1031"/>
      <c r="EW233" s="1031"/>
      <c r="EX233" s="1031"/>
      <c r="EY233" s="1031"/>
      <c r="EZ233" s="1031"/>
      <c r="FA233" s="1031"/>
      <c r="FB233" s="1031"/>
      <c r="FC233" s="1031"/>
      <c r="FD233" s="1031"/>
      <c r="FE233" s="1031"/>
      <c r="FF233" s="1031"/>
      <c r="FG233" s="1031"/>
      <c r="FH233" s="1031"/>
      <c r="FI233" s="1031"/>
      <c r="FJ233" s="1031"/>
      <c r="FK233" s="1031"/>
      <c r="FL233" s="1031"/>
      <c r="FM233" s="1031"/>
      <c r="FN233" s="1031"/>
      <c r="FO233" s="1031"/>
      <c r="FP233" s="1031"/>
      <c r="FQ233" s="1031"/>
      <c r="FR233" s="1031"/>
      <c r="FS233" s="1031"/>
      <c r="FT233" s="1031"/>
      <c r="FU233" s="1031"/>
      <c r="FV233" s="1031"/>
      <c r="FW233" s="1031"/>
      <c r="FX233" s="1031"/>
      <c r="FY233" s="1031"/>
      <c r="FZ233" s="1031"/>
      <c r="GA233" s="1031"/>
      <c r="GB233" s="1031"/>
      <c r="GC233" s="1031"/>
      <c r="GD233" s="1031"/>
      <c r="GE233" s="1031"/>
      <c r="GF233" s="1031"/>
      <c r="GG233" s="1031"/>
      <c r="GH233" s="1031"/>
      <c r="GI233" s="1031"/>
      <c r="GJ233" s="1031"/>
      <c r="GK233" s="1031"/>
      <c r="GL233" s="1031"/>
      <c r="GM233" s="1031"/>
      <c r="GN233" s="1031"/>
      <c r="GO233" s="1031"/>
      <c r="GP233" s="1031"/>
      <c r="GQ233" s="1031"/>
      <c r="GR233" s="1031"/>
      <c r="GS233" s="1031"/>
      <c r="GT233" s="1031"/>
      <c r="GU233" s="1031"/>
      <c r="GV233" s="1031"/>
      <c r="GW233" s="1031"/>
      <c r="GX233" s="1031"/>
      <c r="GY233" s="1031"/>
      <c r="GZ233" s="1031"/>
      <c r="HA233" s="1031"/>
      <c r="HB233" s="1031"/>
      <c r="HC233" s="1031"/>
      <c r="HD233" s="1031"/>
      <c r="HE233" s="1031"/>
      <c r="HF233" s="1031"/>
      <c r="HG233" s="1031"/>
      <c r="HH233" s="1031"/>
      <c r="HI233" s="1031"/>
      <c r="HJ233" s="1031"/>
      <c r="HK233" s="1031"/>
      <c r="HL233" s="1031"/>
      <c r="HM233" s="1031"/>
      <c r="HN233" s="1031"/>
      <c r="HO233" s="1031"/>
      <c r="HP233" s="1031"/>
      <c r="HQ233" s="1031"/>
      <c r="HR233" s="1031"/>
      <c r="HS233" s="1031"/>
      <c r="HT233" s="1031"/>
      <c r="HU233" s="1031"/>
      <c r="HV233" s="1031"/>
      <c r="HW233" s="1031"/>
      <c r="HX233" s="1031"/>
      <c r="HY233" s="1031"/>
      <c r="HZ233" s="1031"/>
      <c r="IA233" s="1031"/>
      <c r="IB233" s="1031"/>
      <c r="IC233" s="1031"/>
      <c r="ID233" s="1031"/>
      <c r="IE233" s="1031"/>
      <c r="IF233" s="1031"/>
      <c r="IG233" s="1031"/>
      <c r="IH233" s="1031"/>
      <c r="II233" s="1031"/>
      <c r="IJ233" s="1031"/>
      <c r="IK233" s="1031"/>
      <c r="IL233" s="1031"/>
      <c r="IM233" s="1031"/>
      <c r="IN233" s="1031"/>
      <c r="IO233" s="1031"/>
      <c r="IP233" s="1031"/>
      <c r="IQ233" s="1031"/>
      <c r="IR233" s="1031"/>
      <c r="IS233" s="1031"/>
      <c r="IT233" s="1031"/>
      <c r="IU233" s="1031"/>
      <c r="IV233" s="1031"/>
      <c r="IW233" s="1031"/>
      <c r="IX233" s="1031"/>
      <c r="IY233" s="1031"/>
      <c r="IZ233" s="1031"/>
      <c r="JA233" s="1031"/>
      <c r="JB233" s="1031"/>
      <c r="JC233" s="1031"/>
      <c r="JD233" s="1031"/>
      <c r="JE233" s="1031"/>
      <c r="JF233" s="1031"/>
      <c r="JG233" s="1031"/>
      <c r="JH233" s="1031"/>
      <c r="JI233" s="1031"/>
      <c r="JJ233" s="1031"/>
      <c r="JK233" s="1031"/>
      <c r="JL233" s="1031"/>
      <c r="JM233" s="1031"/>
      <c r="JN233" s="1031"/>
      <c r="JO233" s="1031"/>
      <c r="JP233" s="1031"/>
      <c r="JQ233" s="1031"/>
      <c r="JR233" s="1031"/>
      <c r="JS233" s="1031"/>
      <c r="JT233" s="1031"/>
      <c r="JU233" s="1031"/>
      <c r="JV233" s="1031"/>
      <c r="JW233" s="1031"/>
      <c r="JX233" s="1031"/>
      <c r="JY233" s="1031"/>
      <c r="JZ233" s="1031"/>
      <c r="KA233" s="1031"/>
      <c r="KB233" s="1031"/>
      <c r="KC233" s="1031"/>
      <c r="KD233" s="1031"/>
      <c r="KE233" s="1031"/>
      <c r="KF233" s="1031"/>
      <c r="KG233" s="1031"/>
      <c r="KH233" s="1031"/>
      <c r="KI233" s="1031"/>
      <c r="KJ233" s="1031"/>
      <c r="KK233" s="1031"/>
      <c r="KL233" s="1031"/>
      <c r="KM233" s="1031"/>
      <c r="KN233" s="1031"/>
      <c r="KO233" s="1031"/>
      <c r="KP233" s="1031"/>
      <c r="KQ233" s="1031"/>
      <c r="KR233" s="1031"/>
      <c r="KS233" s="1031"/>
      <c r="KT233" s="1031"/>
      <c r="KU233" s="1031"/>
      <c r="KV233" s="1031"/>
      <c r="KW233" s="1031"/>
      <c r="KX233" s="1031"/>
      <c r="KY233" s="1031"/>
      <c r="KZ233" s="1031"/>
      <c r="LA233" s="1031"/>
      <c r="LB233" s="1031"/>
      <c r="LC233" s="1031"/>
      <c r="LD233" s="1031"/>
      <c r="LE233" s="1031"/>
      <c r="LF233" s="1031"/>
      <c r="LG233" s="1031"/>
      <c r="LH233" s="1031"/>
      <c r="LI233" s="1031"/>
      <c r="LJ233" s="1031"/>
      <c r="LK233" s="1031"/>
      <c r="LL233" s="1031"/>
      <c r="LM233" s="1031"/>
      <c r="LN233" s="1031"/>
      <c r="LO233" s="1031"/>
    </row>
    <row r="234" spans="12:24">
      <c r="L234" s="1011" t="s">
        <v>3568</v>
      </c>
      <c r="V234" s="1111"/>
      <c r="X234" s="1111"/>
    </row>
    <row r="235" spans="6:24">
      <c r="F235" s="1058"/>
      <c r="V235" s="1111"/>
      <c r="X235" s="1111"/>
    </row>
    <row r="236" spans="22:24">
      <c r="V236" s="1111"/>
      <c r="X236" s="1111"/>
    </row>
    <row r="237" spans="22:24">
      <c r="V237" s="1111"/>
      <c r="X237" s="1111"/>
    </row>
    <row r="238" ht="26.25" customHeight="1" spans="3:43">
      <c r="C238" s="1059"/>
      <c r="N238" s="1077"/>
      <c r="O238" s="1077"/>
      <c r="P238" s="1078"/>
      <c r="T238" s="1112"/>
      <c r="U238" s="1112"/>
      <c r="V238" s="1111"/>
      <c r="W238" s="1113"/>
      <c r="X238" s="1111"/>
      <c r="AC238" s="1140"/>
      <c r="AH238" s="1059"/>
      <c r="AI238" s="1059"/>
      <c r="AJ238" s="1059"/>
      <c r="AK238" s="1059"/>
      <c r="AL238" s="1059"/>
      <c r="AM238" s="1059"/>
      <c r="AN238" s="1059"/>
      <c r="AO238" s="1059"/>
      <c r="AP238" s="1059"/>
      <c r="AQ238" s="1059"/>
    </row>
    <row r="239" ht="26.25" customHeight="1" spans="3:43">
      <c r="C239" s="1059"/>
      <c r="N239" s="1077"/>
      <c r="O239" s="1077"/>
      <c r="P239" s="1078"/>
      <c r="T239" s="1112"/>
      <c r="U239" s="1112"/>
      <c r="V239" s="1111"/>
      <c r="W239" s="1113"/>
      <c r="X239" s="1111"/>
      <c r="AC239" s="1140"/>
      <c r="AH239" s="1059"/>
      <c r="AI239" s="1059"/>
      <c r="AJ239" s="1059"/>
      <c r="AK239" s="1059"/>
      <c r="AL239" s="1059"/>
      <c r="AM239" s="1059"/>
      <c r="AN239" s="1059"/>
      <c r="AO239" s="1059"/>
      <c r="AP239" s="1059"/>
      <c r="AQ239" s="1059"/>
    </row>
    <row r="240" spans="20:24">
      <c r="T240" s="1112"/>
      <c r="U240" s="1112"/>
      <c r="V240" s="1111"/>
      <c r="X240" s="1111"/>
    </row>
    <row r="241" spans="20:24">
      <c r="T241" s="1112"/>
      <c r="U241" s="1112"/>
      <c r="V241" s="1111"/>
      <c r="X241" s="1111"/>
    </row>
    <row r="242" spans="20:24">
      <c r="T242" s="1112"/>
      <c r="U242" s="1112"/>
      <c r="V242" s="1111"/>
      <c r="X242" s="1111"/>
    </row>
    <row r="243" spans="20:24">
      <c r="T243" s="1112"/>
      <c r="U243" s="1112"/>
      <c r="V243" s="1111"/>
      <c r="X243" s="1111"/>
    </row>
    <row r="244" spans="20:24">
      <c r="T244" s="1112"/>
      <c r="U244" s="1112"/>
      <c r="V244" s="1111"/>
      <c r="X244" s="1111"/>
    </row>
    <row r="245" spans="20:48">
      <c r="T245" s="1112"/>
      <c r="U245" s="1112"/>
      <c r="V245" s="1111"/>
      <c r="X245" s="1111"/>
      <c r="AV245" s="1019"/>
    </row>
    <row r="246" spans="20:24">
      <c r="T246" s="1112"/>
      <c r="U246" s="1112"/>
      <c r="V246" s="1111"/>
      <c r="X246" s="1111"/>
    </row>
    <row r="247" spans="20:24">
      <c r="T247" s="1112"/>
      <c r="U247" s="1112"/>
      <c r="V247" s="1111"/>
      <c r="X247" s="1111"/>
    </row>
    <row r="248" spans="20:24">
      <c r="T248" s="1112"/>
      <c r="U248" s="1112"/>
      <c r="V248" s="1111"/>
      <c r="X248" s="1111"/>
    </row>
    <row r="249" spans="20:24">
      <c r="T249" s="1112"/>
      <c r="U249" s="1112"/>
      <c r="V249" s="1111"/>
      <c r="X249" s="1111"/>
    </row>
    <row r="250" spans="20:24">
      <c r="T250" s="1112"/>
      <c r="U250" s="1112"/>
      <c r="V250" s="1111"/>
      <c r="X250" s="1111"/>
    </row>
    <row r="251" spans="20:24">
      <c r="T251" s="1112"/>
      <c r="U251" s="1112"/>
      <c r="V251" s="1111"/>
      <c r="X251" s="1111"/>
    </row>
    <row r="252" spans="20:24">
      <c r="T252" s="1112"/>
      <c r="U252" s="1112"/>
      <c r="V252" s="1111"/>
      <c r="X252" s="1111"/>
    </row>
    <row r="253" spans="20:24">
      <c r="T253" s="1112"/>
      <c r="U253" s="1112"/>
      <c r="V253" s="1111"/>
      <c r="X253" s="1111"/>
    </row>
    <row r="254" spans="20:24">
      <c r="T254" s="1112"/>
      <c r="U254" s="1112"/>
      <c r="V254" s="1111"/>
      <c r="X254" s="1111"/>
    </row>
    <row r="255" spans="20:24">
      <c r="T255" s="1112"/>
      <c r="U255" s="1112"/>
      <c r="V255" s="1111"/>
      <c r="X255" s="1111"/>
    </row>
    <row r="256" spans="20:24">
      <c r="T256" s="1112"/>
      <c r="U256" s="1112"/>
      <c r="V256" s="1111"/>
      <c r="X256" s="1111"/>
    </row>
    <row r="257" spans="20:24">
      <c r="T257" s="1112"/>
      <c r="U257" s="1112"/>
      <c r="V257" s="1111"/>
      <c r="X257" s="1111"/>
    </row>
    <row r="258" spans="20:24">
      <c r="T258" s="1112"/>
      <c r="U258" s="1112"/>
      <c r="V258" s="1111"/>
      <c r="X258" s="1111"/>
    </row>
    <row r="259" spans="20:24">
      <c r="T259" s="1112"/>
      <c r="U259" s="1112"/>
      <c r="V259" s="1111"/>
      <c r="X259" s="1111"/>
    </row>
    <row r="260" spans="20:24">
      <c r="T260" s="1112"/>
      <c r="U260" s="1112"/>
      <c r="V260" s="1111"/>
      <c r="X260" s="1111"/>
    </row>
    <row r="261" spans="20:24">
      <c r="T261" s="1112"/>
      <c r="U261" s="1112"/>
      <c r="V261" s="1111"/>
      <c r="X261" s="1111"/>
    </row>
    <row r="262" spans="20:24">
      <c r="T262" s="1112"/>
      <c r="U262" s="1112"/>
      <c r="V262" s="1111"/>
      <c r="X262" s="1111"/>
    </row>
    <row r="263" spans="20:24">
      <c r="T263" s="1112"/>
      <c r="U263" s="1112"/>
      <c r="V263" s="1111"/>
      <c r="X263" s="1111"/>
    </row>
    <row r="264" spans="20:24">
      <c r="T264" s="1112"/>
      <c r="U264" s="1112"/>
      <c r="V264" s="1111"/>
      <c r="X264" s="1111"/>
    </row>
    <row r="265" spans="20:24">
      <c r="T265" s="1112"/>
      <c r="U265" s="1112"/>
      <c r="V265" s="1111"/>
      <c r="X265" s="1111"/>
    </row>
    <row r="266" spans="20:24">
      <c r="T266" s="1112"/>
      <c r="U266" s="1112"/>
      <c r="V266" s="1111"/>
      <c r="X266" s="1111"/>
    </row>
    <row r="267" spans="20:24">
      <c r="T267" s="1112"/>
      <c r="U267" s="1112"/>
      <c r="V267" s="1111"/>
      <c r="X267" s="1111"/>
    </row>
    <row r="268" spans="20:24">
      <c r="T268" s="1112"/>
      <c r="U268" s="1112"/>
      <c r="V268" s="1111"/>
      <c r="X268" s="1111"/>
    </row>
    <row r="269" spans="20:24">
      <c r="T269" s="1112"/>
      <c r="U269" s="1112"/>
      <c r="V269" s="1111"/>
      <c r="X269" s="1111"/>
    </row>
    <row r="270" spans="20:24">
      <c r="T270" s="1112"/>
      <c r="U270" s="1112"/>
      <c r="V270" s="1111"/>
      <c r="X270" s="1111"/>
    </row>
    <row r="271" spans="20:24">
      <c r="T271" s="1112"/>
      <c r="U271" s="1112"/>
      <c r="V271" s="1111"/>
      <c r="X271" s="1111"/>
    </row>
    <row r="272" spans="20:24">
      <c r="T272" s="1112"/>
      <c r="U272" s="1112"/>
      <c r="V272" s="1111"/>
      <c r="X272" s="1111"/>
    </row>
    <row r="273" spans="20:24">
      <c r="T273" s="1112"/>
      <c r="U273" s="1112"/>
      <c r="V273" s="1111"/>
      <c r="X273" s="1111"/>
    </row>
    <row r="274" spans="20:24">
      <c r="T274" s="1112"/>
      <c r="U274" s="1112"/>
      <c r="V274" s="1111"/>
      <c r="X274" s="1111"/>
    </row>
    <row r="275" spans="20:24">
      <c r="T275" s="1112"/>
      <c r="U275" s="1112"/>
      <c r="V275" s="1111"/>
      <c r="X275" s="1111"/>
    </row>
    <row r="276" spans="20:24">
      <c r="T276" s="1112"/>
      <c r="U276" s="1112"/>
      <c r="V276" s="1111"/>
      <c r="X276" s="1111"/>
    </row>
    <row r="277" spans="20:24">
      <c r="T277" s="1112"/>
      <c r="U277" s="1112"/>
      <c r="V277" s="1111"/>
      <c r="X277" s="1111"/>
    </row>
    <row r="278" spans="20:24">
      <c r="T278" s="1112"/>
      <c r="U278" s="1112"/>
      <c r="V278" s="1111"/>
      <c r="X278" s="1111"/>
    </row>
    <row r="279" spans="20:24">
      <c r="T279" s="1112"/>
      <c r="U279" s="1112"/>
      <c r="V279" s="1111"/>
      <c r="X279" s="1111"/>
    </row>
    <row r="280" spans="20:24">
      <c r="T280" s="1112"/>
      <c r="U280" s="1112"/>
      <c r="V280" s="1111"/>
      <c r="X280" s="1111"/>
    </row>
    <row r="281" spans="20:24">
      <c r="T281" s="1112"/>
      <c r="U281" s="1112"/>
      <c r="V281" s="1111"/>
      <c r="X281" s="1111"/>
    </row>
    <row r="282" spans="20:24">
      <c r="T282" s="1112"/>
      <c r="U282" s="1112"/>
      <c r="V282" s="1111"/>
      <c r="X282" s="1111"/>
    </row>
    <row r="283" spans="20:24">
      <c r="T283" s="1112"/>
      <c r="U283" s="1112"/>
      <c r="V283" s="1111"/>
      <c r="X283" s="1111"/>
    </row>
    <row r="284" spans="20:24">
      <c r="T284" s="1112"/>
      <c r="U284" s="1112"/>
      <c r="V284" s="1111"/>
      <c r="X284" s="1111"/>
    </row>
    <row r="285" spans="20:24">
      <c r="T285" s="1112"/>
      <c r="U285" s="1112"/>
      <c r="V285" s="1111"/>
      <c r="X285" s="1111"/>
    </row>
    <row r="286" spans="20:24">
      <c r="T286" s="1112"/>
      <c r="U286" s="1112"/>
      <c r="V286" s="1111"/>
      <c r="X286" s="1111"/>
    </row>
    <row r="287" spans="20:24">
      <c r="T287" s="1112"/>
      <c r="U287" s="1112"/>
      <c r="V287" s="1111"/>
      <c r="X287" s="1111"/>
    </row>
    <row r="288" spans="20:24">
      <c r="T288" s="1112"/>
      <c r="U288" s="1112"/>
      <c r="V288" s="1111"/>
      <c r="X288" s="1111"/>
    </row>
    <row r="289" spans="20:24">
      <c r="T289" s="1112"/>
      <c r="U289" s="1112"/>
      <c r="V289" s="1111"/>
      <c r="X289" s="1111"/>
    </row>
    <row r="290" spans="20:24">
      <c r="T290" s="1112"/>
      <c r="U290" s="1112"/>
      <c r="V290" s="1111"/>
      <c r="X290" s="1111"/>
    </row>
    <row r="291" spans="20:24">
      <c r="T291" s="1112"/>
      <c r="U291" s="1112"/>
      <c r="V291" s="1111"/>
      <c r="X291" s="1111"/>
    </row>
    <row r="292" spans="20:24">
      <c r="T292" s="1112"/>
      <c r="U292" s="1112"/>
      <c r="V292" s="1111"/>
      <c r="X292" s="1111"/>
    </row>
    <row r="293" spans="20:24">
      <c r="T293" s="1112"/>
      <c r="U293" s="1112"/>
      <c r="V293" s="1111"/>
      <c r="X293" s="1111"/>
    </row>
    <row r="294" spans="20:24">
      <c r="T294" s="1112"/>
      <c r="U294" s="1112"/>
      <c r="V294" s="1111"/>
      <c r="X294" s="1111"/>
    </row>
    <row r="295" spans="20:24">
      <c r="T295" s="1112"/>
      <c r="U295" s="1112"/>
      <c r="V295" s="1111"/>
      <c r="X295" s="1111"/>
    </row>
    <row r="296" spans="20:24">
      <c r="T296" s="1112"/>
      <c r="U296" s="1112"/>
      <c r="V296" s="1111"/>
      <c r="X296" s="1111"/>
    </row>
    <row r="297" spans="20:24">
      <c r="T297" s="1112"/>
      <c r="U297" s="1112"/>
      <c r="V297" s="1111"/>
      <c r="X297" s="1111"/>
    </row>
    <row r="298" spans="20:24">
      <c r="T298" s="1112"/>
      <c r="U298" s="1112"/>
      <c r="V298" s="1111"/>
      <c r="X298" s="1111"/>
    </row>
    <row r="299" spans="20:24">
      <c r="T299" s="1112"/>
      <c r="U299" s="1112"/>
      <c r="V299" s="1111"/>
      <c r="X299" s="1111"/>
    </row>
    <row r="300" spans="20:24">
      <c r="T300" s="1112"/>
      <c r="U300" s="1112"/>
      <c r="V300" s="1111"/>
      <c r="X300" s="1111"/>
    </row>
    <row r="301" spans="20:24">
      <c r="T301" s="1112"/>
      <c r="U301" s="1112"/>
      <c r="V301" s="1111"/>
      <c r="X301" s="1111"/>
    </row>
    <row r="302" spans="20:24">
      <c r="T302" s="1112"/>
      <c r="U302" s="1112"/>
      <c r="V302" s="1111"/>
      <c r="X302" s="1111"/>
    </row>
    <row r="303" spans="20:24">
      <c r="T303" s="1112"/>
      <c r="U303" s="1112"/>
      <c r="V303" s="1111"/>
      <c r="X303" s="1111"/>
    </row>
    <row r="304" spans="20:24">
      <c r="T304" s="1112"/>
      <c r="U304" s="1112"/>
      <c r="V304" s="1111"/>
      <c r="X304" s="1111"/>
    </row>
    <row r="305" spans="20:24">
      <c r="T305" s="1112"/>
      <c r="U305" s="1112"/>
      <c r="V305" s="1111"/>
      <c r="X305" s="1111"/>
    </row>
    <row r="306" spans="20:24">
      <c r="T306" s="1112"/>
      <c r="U306" s="1112"/>
      <c r="V306" s="1111"/>
      <c r="X306" s="1111"/>
    </row>
    <row r="307" spans="20:24">
      <c r="T307" s="1112"/>
      <c r="U307" s="1112"/>
      <c r="V307" s="1111"/>
      <c r="X307" s="1111"/>
    </row>
    <row r="308" spans="20:24">
      <c r="T308" s="1112"/>
      <c r="U308" s="1112"/>
      <c r="V308" s="1111"/>
      <c r="X308" s="1111"/>
    </row>
    <row r="309" spans="20:24">
      <c r="T309" s="1112"/>
      <c r="U309" s="1112"/>
      <c r="V309" s="1111"/>
      <c r="X309" s="1111"/>
    </row>
    <row r="310" spans="20:24">
      <c r="T310" s="1112"/>
      <c r="U310" s="1112"/>
      <c r="V310" s="1111"/>
      <c r="X310" s="1111"/>
    </row>
    <row r="311" spans="20:24">
      <c r="T311" s="1112"/>
      <c r="U311" s="1112"/>
      <c r="V311" s="1111"/>
      <c r="X311" s="1111"/>
    </row>
    <row r="312" spans="20:24">
      <c r="T312" s="1112"/>
      <c r="U312" s="1112"/>
      <c r="V312" s="1111"/>
      <c r="X312" s="1111"/>
    </row>
    <row r="313" spans="20:24">
      <c r="T313" s="1112"/>
      <c r="U313" s="1112"/>
      <c r="V313" s="1111"/>
      <c r="X313" s="1111"/>
    </row>
    <row r="314" spans="20:24">
      <c r="T314" s="1112"/>
      <c r="U314" s="1112"/>
      <c r="V314" s="1111"/>
      <c r="X314" s="1111"/>
    </row>
    <row r="315" spans="20:24">
      <c r="T315" s="1112"/>
      <c r="U315" s="1112"/>
      <c r="V315" s="1111"/>
      <c r="X315" s="1111"/>
    </row>
    <row r="316" spans="20:24">
      <c r="T316" s="1112"/>
      <c r="U316" s="1112"/>
      <c r="V316" s="1111"/>
      <c r="X316" s="1111"/>
    </row>
    <row r="317" spans="20:24">
      <c r="T317" s="1112"/>
      <c r="U317" s="1112"/>
      <c r="V317" s="1111"/>
      <c r="X317" s="1111"/>
    </row>
    <row r="318" spans="20:24">
      <c r="T318" s="1112"/>
      <c r="U318" s="1112"/>
      <c r="V318" s="1111"/>
      <c r="X318" s="1111"/>
    </row>
    <row r="319" spans="20:24">
      <c r="T319" s="1112"/>
      <c r="U319" s="1112"/>
      <c r="V319" s="1111"/>
      <c r="X319" s="1111"/>
    </row>
    <row r="320" spans="20:24">
      <c r="T320" s="1112"/>
      <c r="U320" s="1112"/>
      <c r="V320" s="1111"/>
      <c r="X320" s="1111"/>
    </row>
    <row r="321" spans="20:24">
      <c r="T321" s="1112"/>
      <c r="U321" s="1112"/>
      <c r="V321" s="1111"/>
      <c r="X321" s="1111"/>
    </row>
    <row r="322" spans="20:24">
      <c r="T322" s="1112"/>
      <c r="U322" s="1112"/>
      <c r="V322" s="1111"/>
      <c r="X322" s="1111"/>
    </row>
    <row r="323" spans="20:24">
      <c r="T323" s="1112"/>
      <c r="U323" s="1112"/>
      <c r="V323" s="1111"/>
      <c r="X323" s="1111"/>
    </row>
    <row r="324" spans="20:24">
      <c r="T324" s="1112"/>
      <c r="U324" s="1112"/>
      <c r="V324" s="1111"/>
      <c r="X324" s="1111"/>
    </row>
    <row r="325" spans="20:24">
      <c r="T325" s="1112"/>
      <c r="U325" s="1112"/>
      <c r="V325" s="1111"/>
      <c r="X325" s="1111"/>
    </row>
    <row r="326" spans="20:24">
      <c r="T326" s="1112"/>
      <c r="U326" s="1112"/>
      <c r="V326" s="1111"/>
      <c r="X326" s="1111"/>
    </row>
    <row r="327" spans="20:24">
      <c r="T327" s="1112"/>
      <c r="U327" s="1112"/>
      <c r="V327" s="1111"/>
      <c r="X327" s="1111"/>
    </row>
    <row r="328" spans="20:24">
      <c r="T328" s="1112"/>
      <c r="U328" s="1112"/>
      <c r="V328" s="1111"/>
      <c r="X328" s="1111"/>
    </row>
    <row r="329" spans="20:24">
      <c r="T329" s="1112"/>
      <c r="U329" s="1112"/>
      <c r="V329" s="1111"/>
      <c r="X329" s="1111"/>
    </row>
    <row r="330" spans="20:24">
      <c r="T330" s="1112"/>
      <c r="U330" s="1112"/>
      <c r="V330" s="1111"/>
      <c r="X330" s="1111"/>
    </row>
    <row r="331" spans="20:24">
      <c r="T331" s="1112"/>
      <c r="U331" s="1112"/>
      <c r="V331" s="1111"/>
      <c r="X331" s="1111"/>
    </row>
    <row r="332" spans="20:24">
      <c r="T332" s="1112"/>
      <c r="U332" s="1112"/>
      <c r="V332" s="1111"/>
      <c r="X332" s="1111"/>
    </row>
    <row r="333" spans="20:24">
      <c r="T333" s="1112"/>
      <c r="U333" s="1112"/>
      <c r="V333" s="1111"/>
      <c r="X333" s="1111"/>
    </row>
    <row r="334" spans="20:24">
      <c r="T334" s="1112"/>
      <c r="U334" s="1112"/>
      <c r="V334" s="1111"/>
      <c r="X334" s="1111"/>
    </row>
    <row r="335" spans="20:24">
      <c r="T335" s="1112"/>
      <c r="U335" s="1112"/>
      <c r="V335" s="1111"/>
      <c r="X335" s="1111"/>
    </row>
    <row r="336" spans="20:24">
      <c r="T336" s="1112"/>
      <c r="U336" s="1112"/>
      <c r="V336" s="1111"/>
      <c r="X336" s="1111"/>
    </row>
    <row r="337" spans="20:24">
      <c r="T337" s="1112"/>
      <c r="U337" s="1112"/>
      <c r="V337" s="1111"/>
      <c r="X337" s="1111"/>
    </row>
    <row r="338" spans="20:24">
      <c r="T338" s="1112"/>
      <c r="U338" s="1112"/>
      <c r="V338" s="1111"/>
      <c r="X338" s="1111"/>
    </row>
    <row r="339" spans="20:24">
      <c r="T339" s="1112"/>
      <c r="U339" s="1112"/>
      <c r="V339" s="1111"/>
      <c r="X339" s="1111"/>
    </row>
    <row r="340" spans="20:24">
      <c r="T340" s="1112"/>
      <c r="U340" s="1112"/>
      <c r="V340" s="1111"/>
      <c r="X340" s="1111"/>
    </row>
    <row r="341" spans="20:24">
      <c r="T341" s="1112"/>
      <c r="U341" s="1112"/>
      <c r="V341" s="1111"/>
      <c r="X341" s="1111"/>
    </row>
    <row r="342" spans="20:24">
      <c r="T342" s="1112"/>
      <c r="U342" s="1112"/>
      <c r="V342" s="1111"/>
      <c r="X342" s="1111"/>
    </row>
    <row r="343" spans="20:24">
      <c r="T343" s="1112"/>
      <c r="U343" s="1112"/>
      <c r="V343" s="1111"/>
      <c r="X343" s="1111"/>
    </row>
    <row r="344" spans="20:24">
      <c r="T344" s="1112"/>
      <c r="U344" s="1112"/>
      <c r="V344" s="1111"/>
      <c r="X344" s="1111"/>
    </row>
    <row r="345" spans="20:24">
      <c r="T345" s="1112"/>
      <c r="U345" s="1112"/>
      <c r="V345" s="1111"/>
      <c r="X345" s="1111"/>
    </row>
    <row r="346" spans="20:24">
      <c r="T346" s="1112"/>
      <c r="U346" s="1112"/>
      <c r="V346" s="1111"/>
      <c r="X346" s="1111"/>
    </row>
    <row r="347" spans="20:24">
      <c r="T347" s="1112"/>
      <c r="U347" s="1112"/>
      <c r="V347" s="1111"/>
      <c r="X347" s="1111"/>
    </row>
    <row r="348" spans="20:24">
      <c r="T348" s="1112"/>
      <c r="U348" s="1112"/>
      <c r="V348" s="1111"/>
      <c r="X348" s="1111"/>
    </row>
    <row r="349" spans="20:24">
      <c r="T349" s="1112"/>
      <c r="U349" s="1112"/>
      <c r="V349" s="1111"/>
      <c r="X349" s="1111"/>
    </row>
    <row r="350" spans="20:24">
      <c r="T350" s="1112"/>
      <c r="U350" s="1112"/>
      <c r="V350" s="1111"/>
      <c r="X350" s="1111"/>
    </row>
    <row r="351" spans="20:24">
      <c r="T351" s="1112"/>
      <c r="U351" s="1112"/>
      <c r="V351" s="1111"/>
      <c r="X351" s="1111"/>
    </row>
    <row r="352" spans="20:24">
      <c r="T352" s="1112"/>
      <c r="U352" s="1112"/>
      <c r="V352" s="1111"/>
      <c r="X352" s="1111"/>
    </row>
    <row r="353" spans="20:24">
      <c r="T353" s="1112"/>
      <c r="U353" s="1112"/>
      <c r="V353" s="1111"/>
      <c r="X353" s="1111"/>
    </row>
    <row r="354" spans="20:24">
      <c r="T354" s="1112"/>
      <c r="U354" s="1112"/>
      <c r="V354" s="1111"/>
      <c r="X354" s="1111"/>
    </row>
    <row r="355" spans="20:24">
      <c r="T355" s="1112"/>
      <c r="U355" s="1112"/>
      <c r="V355" s="1111"/>
      <c r="X355" s="1111"/>
    </row>
    <row r="356" spans="20:24">
      <c r="T356" s="1112"/>
      <c r="U356" s="1112"/>
      <c r="V356" s="1111"/>
      <c r="X356" s="1111"/>
    </row>
    <row r="357" spans="20:24">
      <c r="T357" s="1112"/>
      <c r="U357" s="1112"/>
      <c r="V357" s="1111"/>
      <c r="X357" s="1111"/>
    </row>
    <row r="358" spans="20:24">
      <c r="T358" s="1112"/>
      <c r="U358" s="1112"/>
      <c r="V358" s="1111"/>
      <c r="X358" s="1111"/>
    </row>
    <row r="359" spans="20:24">
      <c r="T359" s="1112"/>
      <c r="U359" s="1112"/>
      <c r="V359" s="1111"/>
      <c r="X359" s="1111"/>
    </row>
    <row r="360" spans="20:24">
      <c r="T360" s="1112"/>
      <c r="U360" s="1112"/>
      <c r="V360" s="1111"/>
      <c r="X360" s="1111"/>
    </row>
    <row r="361" spans="20:24">
      <c r="T361" s="1206"/>
      <c r="U361" s="1206"/>
      <c r="V361" s="1111"/>
      <c r="X361" s="1111"/>
    </row>
    <row r="362" spans="20:24">
      <c r="T362" s="1206"/>
      <c r="U362" s="1206"/>
      <c r="V362" s="1111"/>
      <c r="X362" s="1111"/>
    </row>
    <row r="363" spans="20:24">
      <c r="T363" s="1207"/>
      <c r="U363" s="1207"/>
      <c r="V363" s="1111"/>
      <c r="X363" s="1111"/>
    </row>
    <row r="364" spans="20:24">
      <c r="T364" s="1206"/>
      <c r="U364" s="1206"/>
      <c r="V364" s="1111"/>
      <c r="X364" s="1111"/>
    </row>
    <row r="365" spans="20:24">
      <c r="T365" s="1206"/>
      <c r="U365" s="1206"/>
      <c r="V365" s="1111"/>
      <c r="X365" s="1111"/>
    </row>
    <row r="366" spans="20:24">
      <c r="T366" s="1206"/>
      <c r="U366" s="1206"/>
      <c r="V366" s="1111"/>
      <c r="X366" s="1111"/>
    </row>
    <row r="367" spans="20:24">
      <c r="T367" s="1206"/>
      <c r="U367" s="1206"/>
      <c r="V367" s="1111"/>
      <c r="X367" s="1111"/>
    </row>
    <row r="368" spans="20:24">
      <c r="T368" s="1206"/>
      <c r="U368" s="1206"/>
      <c r="V368" s="1111"/>
      <c r="X368" s="1111"/>
    </row>
    <row r="369" spans="20:24">
      <c r="T369" s="1208"/>
      <c r="U369" s="1208"/>
      <c r="V369" s="1111"/>
      <c r="X369" s="1111"/>
    </row>
    <row r="370" spans="20:24">
      <c r="T370" s="1206"/>
      <c r="U370" s="1206"/>
      <c r="V370" s="1111"/>
      <c r="X370" s="1111"/>
    </row>
    <row r="371" spans="20:24">
      <c r="T371" s="1206"/>
      <c r="U371" s="1206"/>
      <c r="V371" s="1111"/>
      <c r="X371" s="1111"/>
    </row>
    <row r="372" spans="20:24">
      <c r="T372" s="1206"/>
      <c r="U372" s="1206"/>
      <c r="V372" s="1111"/>
      <c r="X372" s="1111"/>
    </row>
    <row r="373" spans="20:24">
      <c r="T373" s="1206"/>
      <c r="U373" s="1206"/>
      <c r="V373" s="1111"/>
      <c r="X373" s="1111"/>
    </row>
    <row r="374" spans="20:24">
      <c r="T374" s="1206"/>
      <c r="U374" s="1206"/>
      <c r="V374" s="1111"/>
      <c r="X374" s="1111"/>
    </row>
    <row r="375" spans="20:24">
      <c r="T375" s="1206"/>
      <c r="U375" s="1206"/>
      <c r="V375" s="1111"/>
      <c r="X375" s="1111"/>
    </row>
    <row r="376" spans="20:24">
      <c r="T376" s="1206"/>
      <c r="U376" s="1206"/>
      <c r="V376" s="1111"/>
      <c r="X376" s="1111"/>
    </row>
    <row r="377" spans="20:24">
      <c r="T377" s="1206"/>
      <c r="U377" s="1206"/>
      <c r="V377" s="1111"/>
      <c r="X377" s="1111"/>
    </row>
    <row r="378" spans="20:24">
      <c r="T378" s="1206"/>
      <c r="U378" s="1206"/>
      <c r="V378" s="1111"/>
      <c r="X378" s="1111"/>
    </row>
    <row r="379" spans="20:24">
      <c r="T379" s="1206"/>
      <c r="U379" s="1206"/>
      <c r="V379" s="1111"/>
      <c r="X379" s="1111"/>
    </row>
    <row r="380" spans="20:24">
      <c r="T380" s="1209"/>
      <c r="U380" s="1209"/>
      <c r="V380" s="1111"/>
      <c r="X380" s="1111"/>
    </row>
    <row r="381" spans="20:24">
      <c r="T381" s="1209"/>
      <c r="U381" s="1209"/>
      <c r="V381" s="1111"/>
      <c r="X381" s="1111"/>
    </row>
    <row r="382" spans="20:24">
      <c r="T382" s="1210"/>
      <c r="U382" s="1210"/>
      <c r="V382" s="1111"/>
      <c r="X382" s="1111"/>
    </row>
    <row r="383" spans="20:24">
      <c r="T383" s="1206"/>
      <c r="U383" s="1206"/>
      <c r="V383" s="1111"/>
      <c r="X383" s="1111"/>
    </row>
    <row r="384" spans="20:24">
      <c r="T384" s="1206"/>
      <c r="U384" s="1206"/>
      <c r="V384" s="1111"/>
      <c r="X384" s="1111"/>
    </row>
    <row r="385" spans="20:24">
      <c r="T385" s="1206"/>
      <c r="U385" s="1206"/>
      <c r="V385" s="1111"/>
      <c r="X385" s="1111"/>
    </row>
    <row r="386" spans="20:24">
      <c r="T386" s="1206"/>
      <c r="U386" s="1206"/>
      <c r="V386" s="1111"/>
      <c r="X386" s="1111"/>
    </row>
    <row r="387" spans="20:24">
      <c r="T387" s="1207"/>
      <c r="U387" s="1207"/>
      <c r="V387" s="1111"/>
      <c r="X387" s="1111"/>
    </row>
    <row r="388" spans="20:24">
      <c r="T388" s="1207"/>
      <c r="U388" s="1207"/>
      <c r="V388" s="1111"/>
      <c r="X388" s="1111"/>
    </row>
    <row r="389" spans="20:24">
      <c r="T389" s="1207"/>
      <c r="U389" s="1207"/>
      <c r="V389" s="1111"/>
      <c r="X389" s="1111"/>
    </row>
    <row r="390" spans="20:24">
      <c r="T390" s="1207"/>
      <c r="U390" s="1207"/>
      <c r="V390" s="1111"/>
      <c r="X390" s="1111"/>
    </row>
    <row r="391" spans="20:24">
      <c r="T391" s="1207"/>
      <c r="U391" s="1207"/>
      <c r="V391" s="1111"/>
      <c r="X391" s="1111"/>
    </row>
    <row r="392" spans="20:24">
      <c r="T392" s="1207"/>
      <c r="U392" s="1207"/>
      <c r="V392" s="1111"/>
      <c r="X392" s="1111"/>
    </row>
    <row r="393" spans="20:24">
      <c r="T393" s="1207"/>
      <c r="U393" s="1207"/>
      <c r="V393" s="1111"/>
      <c r="X393" s="1111"/>
    </row>
    <row r="394" spans="20:24">
      <c r="T394" s="1207"/>
      <c r="U394" s="1207"/>
      <c r="V394" s="1111"/>
      <c r="X394" s="1111"/>
    </row>
    <row r="395" spans="20:24">
      <c r="T395" s="1207"/>
      <c r="U395" s="1207"/>
      <c r="V395" s="1111"/>
      <c r="X395" s="1111"/>
    </row>
    <row r="396" spans="20:24">
      <c r="T396" s="1207"/>
      <c r="U396" s="1207"/>
      <c r="V396" s="1111"/>
      <c r="X396" s="1111"/>
    </row>
    <row r="397" spans="20:24">
      <c r="T397" s="1207"/>
      <c r="U397" s="1207"/>
      <c r="V397" s="1111"/>
      <c r="X397" s="1111"/>
    </row>
    <row r="398" spans="20:24">
      <c r="T398" s="1207"/>
      <c r="U398" s="1207"/>
      <c r="V398" s="1111"/>
      <c r="X398" s="1111"/>
    </row>
    <row r="399" spans="20:24">
      <c r="T399" s="1207"/>
      <c r="U399" s="1207"/>
      <c r="V399" s="1111"/>
      <c r="X399" s="1111"/>
    </row>
    <row r="400" spans="20:24">
      <c r="T400" s="1207"/>
      <c r="U400" s="1207"/>
      <c r="V400" s="1111"/>
      <c r="X400" s="1111"/>
    </row>
    <row r="401" spans="20:24">
      <c r="T401" s="1211"/>
      <c r="U401" s="1211"/>
      <c r="V401" s="1111"/>
      <c r="X401" s="1111"/>
    </row>
    <row r="402" spans="20:24">
      <c r="T402" s="1211"/>
      <c r="U402" s="1211"/>
      <c r="V402" s="1111"/>
      <c r="X402" s="1111"/>
    </row>
    <row r="403" spans="20:24">
      <c r="T403" s="1211"/>
      <c r="U403" s="1211"/>
      <c r="V403" s="1111"/>
      <c r="X403" s="1111"/>
    </row>
    <row r="404" spans="20:24">
      <c r="T404" s="1211"/>
      <c r="U404" s="1211"/>
      <c r="V404" s="1111"/>
      <c r="X404" s="1111"/>
    </row>
    <row r="405" spans="20:24">
      <c r="T405" s="1211"/>
      <c r="U405" s="1211"/>
      <c r="V405" s="1111"/>
      <c r="X405" s="1111"/>
    </row>
    <row r="406" spans="20:24">
      <c r="T406" s="1211"/>
      <c r="U406" s="1211"/>
      <c r="V406" s="1111"/>
      <c r="X406" s="1111"/>
    </row>
    <row r="407" spans="20:24">
      <c r="T407" s="1212"/>
      <c r="U407" s="1212"/>
      <c r="V407" s="1111"/>
      <c r="X407" s="1111"/>
    </row>
    <row r="408" spans="20:24">
      <c r="T408" s="1211"/>
      <c r="U408" s="1211"/>
      <c r="V408" s="1111"/>
      <c r="X408" s="1111"/>
    </row>
    <row r="409" ht="16.5" spans="20:24">
      <c r="T409" s="1213"/>
      <c r="U409" s="1213"/>
      <c r="V409" s="1111"/>
      <c r="X409" s="1111"/>
    </row>
    <row r="410" spans="20:24">
      <c r="T410" s="1211"/>
      <c r="U410" s="1211"/>
      <c r="V410" s="1111"/>
      <c r="X410" s="1111"/>
    </row>
    <row r="411" spans="20:24">
      <c r="T411" s="1211"/>
      <c r="U411" s="1211"/>
      <c r="V411" s="1111"/>
      <c r="X411" s="1111"/>
    </row>
    <row r="412" spans="20:24">
      <c r="T412" s="1211"/>
      <c r="U412" s="1211"/>
      <c r="V412" s="1111"/>
      <c r="X412" s="1111"/>
    </row>
    <row r="413" spans="20:24">
      <c r="T413" s="1112"/>
      <c r="U413" s="1112"/>
      <c r="V413" s="1111"/>
      <c r="X413" s="1111"/>
    </row>
    <row r="414" spans="20:24">
      <c r="T414" s="1112"/>
      <c r="U414" s="1112"/>
      <c r="V414" s="1111"/>
      <c r="X414" s="1111"/>
    </row>
    <row r="415" spans="20:24">
      <c r="T415" s="1112"/>
      <c r="U415" s="1112"/>
      <c r="V415" s="1111"/>
      <c r="X415" s="1111"/>
    </row>
    <row r="416" spans="20:24">
      <c r="T416" s="1112"/>
      <c r="U416" s="1112"/>
      <c r="V416" s="1111"/>
      <c r="X416" s="1111"/>
    </row>
    <row r="417" spans="20:24">
      <c r="T417" s="1112"/>
      <c r="U417" s="1112"/>
      <c r="V417" s="1111"/>
      <c r="X417" s="1111"/>
    </row>
    <row r="418" spans="20:24">
      <c r="T418" s="1112"/>
      <c r="U418" s="1112"/>
      <c r="V418" s="1111"/>
      <c r="X418" s="1111"/>
    </row>
    <row r="419" spans="20:24">
      <c r="T419" s="1112"/>
      <c r="U419" s="1112"/>
      <c r="V419" s="1111"/>
      <c r="X419" s="1111"/>
    </row>
    <row r="420" spans="20:24">
      <c r="T420" s="1112"/>
      <c r="U420" s="1112"/>
      <c r="V420" s="1111"/>
      <c r="X420" s="1111"/>
    </row>
    <row r="421" spans="20:24">
      <c r="T421" s="1112"/>
      <c r="U421" s="1112"/>
      <c r="V421" s="1111"/>
      <c r="X421" s="1111"/>
    </row>
    <row r="422" spans="20:24">
      <c r="T422" s="1112"/>
      <c r="U422" s="1112"/>
      <c r="V422" s="1111"/>
      <c r="X422" s="1111"/>
    </row>
    <row r="423" spans="20:24">
      <c r="T423" s="1112"/>
      <c r="U423" s="1112"/>
      <c r="V423" s="1111"/>
      <c r="X423" s="1111"/>
    </row>
    <row r="424" spans="20:24">
      <c r="T424" s="1112"/>
      <c r="U424" s="1112"/>
      <c r="V424" s="1111"/>
      <c r="X424" s="1111"/>
    </row>
    <row r="425" spans="20:24">
      <c r="T425" s="1112"/>
      <c r="U425" s="1112"/>
      <c r="V425" s="1111"/>
      <c r="X425" s="1111"/>
    </row>
    <row r="426" spans="20:24">
      <c r="T426" s="1112"/>
      <c r="U426" s="1112"/>
      <c r="V426" s="1111"/>
      <c r="X426" s="1111"/>
    </row>
    <row r="427" spans="20:24">
      <c r="T427" s="1112"/>
      <c r="U427" s="1112"/>
      <c r="V427" s="1111"/>
      <c r="X427" s="1111"/>
    </row>
    <row r="428" spans="20:24">
      <c r="T428" s="1112"/>
      <c r="U428" s="1112"/>
      <c r="V428" s="1111"/>
      <c r="X428" s="1111"/>
    </row>
    <row r="429" spans="20:24">
      <c r="T429" s="1112"/>
      <c r="U429" s="1112"/>
      <c r="V429" s="1111"/>
      <c r="X429" s="1111"/>
    </row>
    <row r="430" spans="20:24">
      <c r="T430" s="1112"/>
      <c r="U430" s="1112"/>
      <c r="V430" s="1111"/>
      <c r="X430" s="1111"/>
    </row>
    <row r="431" spans="20:24">
      <c r="T431" s="1112"/>
      <c r="U431" s="1112"/>
      <c r="V431" s="1111"/>
      <c r="X431" s="1111"/>
    </row>
    <row r="432" spans="20:24">
      <c r="T432" s="1112"/>
      <c r="U432" s="1112"/>
      <c r="V432" s="1111"/>
      <c r="X432" s="1111"/>
    </row>
    <row r="433" spans="20:24">
      <c r="T433" s="1112"/>
      <c r="U433" s="1112"/>
      <c r="V433" s="1111"/>
      <c r="X433" s="1111"/>
    </row>
    <row r="434" spans="20:24">
      <c r="T434" s="1112"/>
      <c r="U434" s="1112"/>
      <c r="V434" s="1111"/>
      <c r="X434" s="1111"/>
    </row>
    <row r="435" spans="20:24">
      <c r="T435" s="1112"/>
      <c r="U435" s="1112"/>
      <c r="V435" s="1111"/>
      <c r="X435" s="1111"/>
    </row>
    <row r="436" spans="20:24">
      <c r="T436" s="1112"/>
      <c r="U436" s="1112"/>
      <c r="V436" s="1111"/>
      <c r="X436" s="1111"/>
    </row>
    <row r="437" spans="20:24">
      <c r="T437" s="1112"/>
      <c r="U437" s="1112"/>
      <c r="V437" s="1111"/>
      <c r="X437" s="1111"/>
    </row>
    <row r="438" spans="20:24">
      <c r="T438" s="1112"/>
      <c r="U438" s="1112"/>
      <c r="V438" s="1111"/>
      <c r="X438" s="1111"/>
    </row>
    <row r="439" spans="20:24">
      <c r="T439" s="1112"/>
      <c r="U439" s="1112"/>
      <c r="V439" s="1111"/>
      <c r="X439" s="1111"/>
    </row>
    <row r="440" spans="20:24">
      <c r="T440" s="1112"/>
      <c r="U440" s="1112"/>
      <c r="V440" s="1111"/>
      <c r="X440" s="1111"/>
    </row>
    <row r="441" spans="20:24">
      <c r="T441" s="1112"/>
      <c r="U441" s="1112"/>
      <c r="V441" s="1111"/>
      <c r="X441" s="1111"/>
    </row>
    <row r="442" spans="20:24">
      <c r="T442" s="1112"/>
      <c r="U442" s="1112"/>
      <c r="V442" s="1111"/>
      <c r="X442" s="1111"/>
    </row>
    <row r="443" spans="20:24">
      <c r="T443" s="1112"/>
      <c r="U443" s="1112"/>
      <c r="V443" s="1111"/>
      <c r="X443" s="1111"/>
    </row>
    <row r="444" spans="20:24">
      <c r="T444" s="1112"/>
      <c r="U444" s="1112"/>
      <c r="V444" s="1111"/>
      <c r="X444" s="1111"/>
    </row>
    <row r="445" spans="20:24">
      <c r="T445" s="1112"/>
      <c r="U445" s="1112"/>
      <c r="V445" s="1111"/>
      <c r="X445" s="1111"/>
    </row>
    <row r="446" spans="20:24">
      <c r="T446" s="1112"/>
      <c r="U446" s="1112"/>
      <c r="V446" s="1111"/>
      <c r="X446" s="1111"/>
    </row>
    <row r="447" spans="20:24">
      <c r="T447" s="1112"/>
      <c r="U447" s="1112"/>
      <c r="V447" s="1111"/>
      <c r="X447" s="1111"/>
    </row>
    <row r="448" spans="20:24">
      <c r="T448" s="1112"/>
      <c r="U448" s="1112"/>
      <c r="V448" s="1111"/>
      <c r="X448" s="1111"/>
    </row>
    <row r="449" spans="20:24">
      <c r="T449" s="1112"/>
      <c r="U449" s="1112"/>
      <c r="V449" s="1111"/>
      <c r="X449" s="1111"/>
    </row>
    <row r="450" spans="20:24">
      <c r="T450" s="1112"/>
      <c r="U450" s="1112"/>
      <c r="V450" s="1111"/>
      <c r="X450" s="1111"/>
    </row>
    <row r="451" spans="20:24">
      <c r="T451" s="1112"/>
      <c r="U451" s="1112"/>
      <c r="V451" s="1111"/>
      <c r="X451" s="1111"/>
    </row>
    <row r="452" spans="20:24">
      <c r="T452" s="1112"/>
      <c r="U452" s="1112"/>
      <c r="V452" s="1111"/>
      <c r="X452" s="1111"/>
    </row>
    <row r="453" spans="20:24">
      <c r="T453" s="1112"/>
      <c r="U453" s="1112"/>
      <c r="V453" s="1111"/>
      <c r="X453" s="1111"/>
    </row>
    <row r="454" spans="20:24">
      <c r="T454" s="1112"/>
      <c r="U454" s="1112"/>
      <c r="V454" s="1111"/>
      <c r="X454" s="1111"/>
    </row>
    <row r="455" spans="20:24">
      <c r="T455" s="1112"/>
      <c r="U455" s="1112"/>
      <c r="V455" s="1111"/>
      <c r="X455" s="1111"/>
    </row>
    <row r="456" spans="20:24">
      <c r="T456" s="1112"/>
      <c r="U456" s="1112"/>
      <c r="V456" s="1111"/>
      <c r="X456" s="1111"/>
    </row>
    <row r="457" spans="20:24">
      <c r="T457" s="1112"/>
      <c r="U457" s="1112"/>
      <c r="V457" s="1111"/>
      <c r="X457" s="1111"/>
    </row>
    <row r="458" spans="20:24">
      <c r="T458" s="1112"/>
      <c r="U458" s="1112"/>
      <c r="V458" s="1111"/>
      <c r="X458" s="1111"/>
    </row>
    <row r="459" spans="20:24">
      <c r="T459" s="1112"/>
      <c r="U459" s="1112"/>
      <c r="V459" s="1111"/>
      <c r="X459" s="1111"/>
    </row>
    <row r="460" spans="20:24">
      <c r="T460" s="1112"/>
      <c r="U460" s="1112"/>
      <c r="V460" s="1111"/>
      <c r="X460" s="1111"/>
    </row>
    <row r="461" spans="20:24">
      <c r="T461" s="1112"/>
      <c r="U461" s="1112"/>
      <c r="V461" s="1111"/>
      <c r="X461" s="1111"/>
    </row>
    <row r="462" spans="20:24">
      <c r="T462" s="1112"/>
      <c r="U462" s="1112"/>
      <c r="V462" s="1111"/>
      <c r="X462" s="1111"/>
    </row>
    <row r="463" spans="20:24">
      <c r="T463" s="1112"/>
      <c r="U463" s="1112"/>
      <c r="V463" s="1111"/>
      <c r="X463" s="1111"/>
    </row>
    <row r="464" spans="20:24">
      <c r="T464" s="1112"/>
      <c r="U464" s="1112"/>
      <c r="V464" s="1111"/>
      <c r="X464" s="1111"/>
    </row>
    <row r="465" spans="20:24">
      <c r="T465" s="1112"/>
      <c r="U465" s="1112"/>
      <c r="V465" s="1111"/>
      <c r="X465" s="1111"/>
    </row>
    <row r="466" spans="20:24">
      <c r="T466" s="1112"/>
      <c r="U466" s="1112"/>
      <c r="V466" s="1214"/>
      <c r="X466" s="1111"/>
    </row>
    <row r="467" spans="20:24">
      <c r="T467" s="1112"/>
      <c r="U467" s="1112"/>
      <c r="V467" s="1214"/>
      <c r="X467" s="1111"/>
    </row>
    <row r="468" spans="20:24">
      <c r="T468" s="1112"/>
      <c r="U468" s="1112"/>
      <c r="V468" s="1111"/>
      <c r="X468" s="1111"/>
    </row>
    <row r="469" spans="20:24">
      <c r="T469" s="1112"/>
      <c r="U469" s="1112"/>
      <c r="V469" s="1111"/>
      <c r="X469" s="1111"/>
    </row>
    <row r="470" spans="20:24">
      <c r="T470" s="1112"/>
      <c r="U470" s="1112"/>
      <c r="V470" s="1111"/>
      <c r="X470" s="1111"/>
    </row>
    <row r="471" spans="20:24">
      <c r="T471" s="1112"/>
      <c r="U471" s="1112"/>
      <c r="V471" s="1111"/>
      <c r="X471" s="1111"/>
    </row>
    <row r="472" spans="20:24">
      <c r="T472" s="1112"/>
      <c r="U472" s="1112"/>
      <c r="V472" s="1111"/>
      <c r="X472" s="1111"/>
    </row>
    <row r="473" spans="20:24">
      <c r="T473" s="1112"/>
      <c r="U473" s="1112"/>
      <c r="V473" s="1111"/>
      <c r="X473" s="1111"/>
    </row>
    <row r="474" spans="20:24">
      <c r="T474" s="1112"/>
      <c r="U474" s="1112"/>
      <c r="V474" s="1111"/>
      <c r="X474" s="1111"/>
    </row>
    <row r="475" spans="20:24">
      <c r="T475" s="1112"/>
      <c r="U475" s="1112"/>
      <c r="V475" s="1111"/>
      <c r="X475" s="1111"/>
    </row>
    <row r="476" spans="20:24">
      <c r="T476" s="1112"/>
      <c r="U476" s="1112"/>
      <c r="V476" s="1111"/>
      <c r="X476" s="1111"/>
    </row>
    <row r="477" spans="20:24">
      <c r="T477" s="1112"/>
      <c r="U477" s="1112"/>
      <c r="V477" s="1111"/>
      <c r="X477" s="1111"/>
    </row>
    <row r="478" spans="20:24">
      <c r="T478" s="1112"/>
      <c r="U478" s="1112"/>
      <c r="V478" s="1111"/>
      <c r="X478" s="1111"/>
    </row>
    <row r="479" spans="20:24">
      <c r="T479" s="1112"/>
      <c r="U479" s="1112"/>
      <c r="V479" s="1111"/>
      <c r="X479" s="1111"/>
    </row>
    <row r="480" spans="20:24">
      <c r="T480" s="1112"/>
      <c r="U480" s="1112"/>
      <c r="V480" s="1111"/>
      <c r="X480" s="1111"/>
    </row>
    <row r="481" spans="20:24">
      <c r="T481" s="1112"/>
      <c r="U481" s="1112"/>
      <c r="V481" s="1111"/>
      <c r="X481" s="1111"/>
    </row>
    <row r="482" spans="20:24">
      <c r="T482" s="1112"/>
      <c r="U482" s="1112"/>
      <c r="V482" s="1111"/>
      <c r="X482" s="1111"/>
    </row>
    <row r="483" spans="20:24">
      <c r="T483" s="1112"/>
      <c r="U483" s="1112"/>
      <c r="V483" s="1111"/>
      <c r="X483" s="1111"/>
    </row>
    <row r="484" spans="20:24">
      <c r="T484" s="1112"/>
      <c r="U484" s="1112"/>
      <c r="V484" s="1111"/>
      <c r="X484" s="1111"/>
    </row>
    <row r="485" spans="20:24">
      <c r="T485" s="1112"/>
      <c r="U485" s="1112"/>
      <c r="V485" s="1111"/>
      <c r="X485" s="1111"/>
    </row>
    <row r="486" spans="20:24">
      <c r="T486" s="1112"/>
      <c r="U486" s="1112"/>
      <c r="V486" s="1111"/>
      <c r="X486" s="1111"/>
    </row>
    <row r="487" spans="20:24">
      <c r="T487" s="1112"/>
      <c r="U487" s="1112"/>
      <c r="V487" s="1111"/>
      <c r="X487" s="1111"/>
    </row>
    <row r="488" spans="20:24">
      <c r="T488" s="1112"/>
      <c r="U488" s="1112"/>
      <c r="V488" s="1111"/>
      <c r="X488" s="1111"/>
    </row>
    <row r="489" spans="20:24">
      <c r="T489" s="1112"/>
      <c r="U489" s="1112"/>
      <c r="V489" s="1111"/>
      <c r="X489" s="1111"/>
    </row>
    <row r="490" spans="20:24">
      <c r="T490" s="1112"/>
      <c r="U490" s="1112"/>
      <c r="V490" s="1111"/>
      <c r="X490" s="1111"/>
    </row>
    <row r="491" spans="20:24">
      <c r="T491" s="1112"/>
      <c r="U491" s="1112"/>
      <c r="V491" s="1111"/>
      <c r="X491" s="1111"/>
    </row>
    <row r="492" spans="20:24">
      <c r="T492" s="1112"/>
      <c r="U492" s="1112"/>
      <c r="V492" s="1111"/>
      <c r="X492" s="1111"/>
    </row>
    <row r="493" spans="20:24">
      <c r="T493" s="1112"/>
      <c r="U493" s="1112"/>
      <c r="V493" s="1111"/>
      <c r="X493" s="1111"/>
    </row>
    <row r="494" spans="20:24">
      <c r="T494" s="1112"/>
      <c r="U494" s="1112"/>
      <c r="V494" s="1111"/>
      <c r="X494" s="1111"/>
    </row>
    <row r="495" spans="20:24">
      <c r="T495" s="1112"/>
      <c r="U495" s="1112"/>
      <c r="V495" s="1111"/>
      <c r="X495" s="1111"/>
    </row>
    <row r="496" spans="20:24">
      <c r="T496" s="1112"/>
      <c r="U496" s="1112"/>
      <c r="V496" s="1111"/>
      <c r="X496" s="1111"/>
    </row>
    <row r="497" spans="20:24">
      <c r="T497" s="1112"/>
      <c r="U497" s="1112"/>
      <c r="V497" s="1111"/>
      <c r="X497" s="1111"/>
    </row>
    <row r="498" spans="20:24">
      <c r="T498" s="1112"/>
      <c r="U498" s="1112"/>
      <c r="V498" s="1111"/>
      <c r="X498" s="1111"/>
    </row>
    <row r="499" spans="20:24">
      <c r="T499" s="1112"/>
      <c r="U499" s="1112"/>
      <c r="V499" s="1111"/>
      <c r="X499" s="1111"/>
    </row>
    <row r="500" spans="20:24">
      <c r="T500" s="1112"/>
      <c r="U500" s="1112"/>
      <c r="V500" s="1111"/>
      <c r="X500" s="1111"/>
    </row>
    <row r="501" spans="20:24">
      <c r="T501" s="1112"/>
      <c r="U501" s="1112"/>
      <c r="V501" s="1111"/>
      <c r="X501" s="1111"/>
    </row>
    <row r="502" spans="20:24">
      <c r="T502" s="1215"/>
      <c r="U502" s="1215"/>
      <c r="V502" s="1111"/>
      <c r="X502" s="1111"/>
    </row>
    <row r="503" spans="20:24">
      <c r="T503" s="1112"/>
      <c r="U503" s="1112"/>
      <c r="V503" s="1111"/>
      <c r="X503" s="1111"/>
    </row>
    <row r="504" spans="20:24">
      <c r="T504" s="1112"/>
      <c r="U504" s="1112"/>
      <c r="V504" s="1111"/>
      <c r="X504" s="1111"/>
    </row>
    <row r="505" spans="20:24">
      <c r="T505" s="1112"/>
      <c r="U505" s="1112"/>
      <c r="V505" s="1111"/>
      <c r="X505" s="1111"/>
    </row>
    <row r="506" spans="20:24">
      <c r="T506" s="1112"/>
      <c r="U506" s="1112"/>
      <c r="V506" s="1111"/>
      <c r="X506" s="1111"/>
    </row>
    <row r="507" spans="20:24">
      <c r="T507" s="1112"/>
      <c r="U507" s="1112"/>
      <c r="V507" s="1111"/>
      <c r="X507" s="1111"/>
    </row>
    <row r="508" spans="20:24">
      <c r="T508" s="1112"/>
      <c r="U508" s="1112"/>
      <c r="V508" s="1111"/>
      <c r="X508" s="1111"/>
    </row>
    <row r="509" spans="20:24">
      <c r="T509" s="1112"/>
      <c r="U509" s="1112"/>
      <c r="V509" s="1111"/>
      <c r="X509" s="1111"/>
    </row>
    <row r="510" spans="20:24">
      <c r="T510" s="1112"/>
      <c r="U510" s="1112"/>
      <c r="V510" s="1111"/>
      <c r="X510" s="1111"/>
    </row>
    <row r="511" spans="20:24">
      <c r="T511" s="1112"/>
      <c r="U511" s="1112"/>
      <c r="V511" s="1111"/>
      <c r="X511" s="1111"/>
    </row>
    <row r="512" spans="20:24">
      <c r="T512" s="1112"/>
      <c r="U512" s="1112"/>
      <c r="V512" s="1111"/>
      <c r="X512" s="1216"/>
    </row>
    <row r="513" spans="20:24">
      <c r="T513" s="1112"/>
      <c r="U513" s="1112"/>
      <c r="V513" s="1111"/>
      <c r="X513" s="1111"/>
    </row>
    <row r="514" spans="20:24">
      <c r="T514" s="1112"/>
      <c r="U514" s="1112"/>
      <c r="V514" s="1111"/>
      <c r="X514" s="1111"/>
    </row>
    <row r="515" spans="20:24">
      <c r="T515" s="1112"/>
      <c r="U515" s="1112"/>
      <c r="V515" s="1111"/>
      <c r="X515" s="1111"/>
    </row>
    <row r="516" spans="20:24">
      <c r="T516" s="1112"/>
      <c r="U516" s="1112"/>
      <c r="V516" s="1111"/>
      <c r="X516" s="1111"/>
    </row>
    <row r="517" spans="20:24">
      <c r="T517" s="1112"/>
      <c r="U517" s="1112"/>
      <c r="V517" s="1111"/>
      <c r="X517" s="1111"/>
    </row>
    <row r="518" spans="20:24">
      <c r="T518" s="1112"/>
      <c r="U518" s="1112"/>
      <c r="V518" s="1111"/>
      <c r="X518" s="1111"/>
    </row>
    <row r="519" spans="20:24">
      <c r="T519" s="1112"/>
      <c r="U519" s="1112"/>
      <c r="V519" s="1111"/>
      <c r="X519" s="1111"/>
    </row>
    <row r="520" spans="20:24">
      <c r="T520" s="1112"/>
      <c r="U520" s="1112"/>
      <c r="V520" s="1111"/>
      <c r="X520" s="1111"/>
    </row>
    <row r="521" spans="20:24">
      <c r="T521" s="1112"/>
      <c r="U521" s="1112"/>
      <c r="V521" s="1111"/>
      <c r="X521" s="1111"/>
    </row>
    <row r="522" spans="20:24">
      <c r="T522" s="1112"/>
      <c r="U522" s="1112"/>
      <c r="V522" s="1111"/>
      <c r="X522" s="1111"/>
    </row>
    <row r="523" spans="20:24">
      <c r="T523" s="1112"/>
      <c r="U523" s="1112"/>
      <c r="V523" s="1111"/>
      <c r="X523" s="1111"/>
    </row>
    <row r="524" spans="20:24">
      <c r="T524" s="1112"/>
      <c r="U524" s="1112"/>
      <c r="V524" s="1111"/>
      <c r="X524" s="1111"/>
    </row>
    <row r="525" spans="20:24">
      <c r="T525" s="1112"/>
      <c r="U525" s="1112"/>
      <c r="V525" s="1111"/>
      <c r="X525" s="1111"/>
    </row>
    <row r="526" spans="20:24">
      <c r="T526" s="1112"/>
      <c r="U526" s="1112"/>
      <c r="V526" s="1111"/>
      <c r="X526" s="1111"/>
    </row>
    <row r="527" spans="20:24">
      <c r="T527" s="1112"/>
      <c r="U527" s="1112"/>
      <c r="V527" s="1111"/>
      <c r="X527" s="1111"/>
    </row>
    <row r="528" spans="20:24">
      <c r="T528" s="1112"/>
      <c r="U528" s="1112"/>
      <c r="V528" s="1111"/>
      <c r="X528" s="1111"/>
    </row>
    <row r="529" spans="20:24">
      <c r="T529" s="1112"/>
      <c r="U529" s="1112"/>
      <c r="V529" s="1111"/>
      <c r="X529" s="1111"/>
    </row>
    <row r="530" spans="20:24">
      <c r="T530" s="1112"/>
      <c r="U530" s="1112"/>
      <c r="V530" s="1111"/>
      <c r="X530" s="1111"/>
    </row>
    <row r="531" spans="20:24">
      <c r="T531" s="1112"/>
      <c r="U531" s="1112"/>
      <c r="V531" s="1111"/>
      <c r="X531" s="1111"/>
    </row>
    <row r="532" spans="20:24">
      <c r="T532" s="1112"/>
      <c r="U532" s="1112"/>
      <c r="V532" s="1111"/>
      <c r="X532" s="1111"/>
    </row>
    <row r="533" spans="20:24">
      <c r="T533" s="1112"/>
      <c r="U533" s="1112"/>
      <c r="V533" s="1111"/>
      <c r="X533" s="1111"/>
    </row>
    <row r="534" spans="20:24">
      <c r="T534" s="1112"/>
      <c r="U534" s="1112"/>
      <c r="V534" s="1111"/>
      <c r="X534" s="1111"/>
    </row>
    <row r="535" spans="20:24">
      <c r="T535" s="1215"/>
      <c r="U535" s="1215"/>
      <c r="V535" s="1111"/>
      <c r="X535" s="1111"/>
    </row>
    <row r="536" spans="20:24">
      <c r="T536" s="1112"/>
      <c r="U536" s="1112"/>
      <c r="V536" s="1111"/>
      <c r="X536" s="1111"/>
    </row>
    <row r="537" spans="20:24">
      <c r="T537" s="1112"/>
      <c r="U537" s="1112"/>
      <c r="V537" s="1111"/>
      <c r="X537" s="1111"/>
    </row>
    <row r="538" spans="20:24">
      <c r="T538" s="1112"/>
      <c r="U538" s="1112"/>
      <c r="V538" s="1111"/>
      <c r="X538" s="1111"/>
    </row>
    <row r="539" spans="20:24">
      <c r="T539" s="1112"/>
      <c r="U539" s="1112"/>
      <c r="V539" s="1111"/>
      <c r="X539" s="1111"/>
    </row>
    <row r="540" spans="20:24">
      <c r="T540" s="1112"/>
      <c r="U540" s="1112"/>
      <c r="V540" s="1111"/>
      <c r="X540" s="1111"/>
    </row>
    <row r="541" spans="20:24">
      <c r="T541" s="1112"/>
      <c r="U541" s="1112"/>
      <c r="V541" s="1111"/>
      <c r="X541" s="1111"/>
    </row>
    <row r="542" spans="20:24">
      <c r="T542" s="1112"/>
      <c r="U542" s="1112"/>
      <c r="V542" s="1111"/>
      <c r="X542" s="1111"/>
    </row>
    <row r="543" spans="20:24">
      <c r="T543" s="1112"/>
      <c r="U543" s="1112"/>
      <c r="V543" s="1111"/>
      <c r="X543" s="1111"/>
    </row>
    <row r="544" spans="20:24">
      <c r="T544" s="1112"/>
      <c r="U544" s="1112"/>
      <c r="V544" s="1111"/>
      <c r="X544" s="1111"/>
    </row>
    <row r="545" spans="20:24">
      <c r="T545" s="1112"/>
      <c r="U545" s="1112"/>
      <c r="V545" s="1111"/>
      <c r="X545" s="1111"/>
    </row>
    <row r="546" spans="20:24">
      <c r="T546" s="1112"/>
      <c r="U546" s="1112"/>
      <c r="V546" s="1111"/>
      <c r="X546" s="1111"/>
    </row>
    <row r="547" spans="20:24">
      <c r="T547" s="1112"/>
      <c r="U547" s="1112"/>
      <c r="V547" s="1111"/>
      <c r="X547" s="1111"/>
    </row>
    <row r="548" spans="20:24">
      <c r="T548" s="1112"/>
      <c r="U548" s="1112"/>
      <c r="V548" s="1111"/>
      <c r="X548" s="1111"/>
    </row>
    <row r="549" spans="20:24">
      <c r="T549" s="1112"/>
      <c r="U549" s="1112"/>
      <c r="V549" s="1111"/>
      <c r="X549" s="1111"/>
    </row>
    <row r="550" spans="20:24">
      <c r="T550" s="1112"/>
      <c r="U550" s="1112"/>
      <c r="V550" s="1111"/>
      <c r="X550" s="1111"/>
    </row>
    <row r="551" spans="20:24">
      <c r="T551" s="1112"/>
      <c r="U551" s="1112"/>
      <c r="V551" s="1111"/>
      <c r="X551" s="1111"/>
    </row>
    <row r="552" spans="20:24">
      <c r="T552" s="1112"/>
      <c r="U552" s="1112"/>
      <c r="V552" s="1111"/>
      <c r="X552" s="1111"/>
    </row>
    <row r="553" spans="20:24">
      <c r="T553" s="1112"/>
      <c r="U553" s="1112"/>
      <c r="V553" s="1111"/>
      <c r="X553" s="1111"/>
    </row>
    <row r="554" spans="20:24">
      <c r="T554" s="1112"/>
      <c r="U554" s="1112"/>
      <c r="V554" s="1111"/>
      <c r="X554" s="1111"/>
    </row>
    <row r="555" spans="20:24">
      <c r="T555" s="1112"/>
      <c r="U555" s="1112"/>
      <c r="V555" s="1111"/>
      <c r="X555" s="1111"/>
    </row>
    <row r="556" spans="20:24">
      <c r="T556" s="1112"/>
      <c r="U556" s="1112"/>
      <c r="V556" s="1111"/>
      <c r="X556" s="1111"/>
    </row>
    <row r="557" spans="20:24">
      <c r="T557" s="1112"/>
      <c r="U557" s="1112"/>
      <c r="V557" s="1111"/>
      <c r="X557" s="1111"/>
    </row>
    <row r="558" spans="20:24">
      <c r="T558" s="1112"/>
      <c r="U558" s="1112"/>
      <c r="V558" s="1111"/>
      <c r="X558" s="1111"/>
    </row>
    <row r="559" spans="20:24">
      <c r="T559" s="1112"/>
      <c r="U559" s="1112"/>
      <c r="V559" s="1111"/>
      <c r="X559" s="1111"/>
    </row>
    <row r="560" spans="20:24">
      <c r="T560" s="1112"/>
      <c r="U560" s="1112"/>
      <c r="V560" s="1111"/>
      <c r="X560" s="1111"/>
    </row>
    <row r="561" spans="20:24">
      <c r="T561" s="1112"/>
      <c r="U561" s="1112"/>
      <c r="V561" s="1111"/>
      <c r="X561" s="1111"/>
    </row>
    <row r="562" spans="20:24">
      <c r="T562" s="1112"/>
      <c r="U562" s="1112"/>
      <c r="V562" s="1111"/>
      <c r="X562" s="1111"/>
    </row>
    <row r="563" spans="20:24">
      <c r="T563" s="1112"/>
      <c r="U563" s="1112"/>
      <c r="V563" s="1111"/>
      <c r="X563" s="1111"/>
    </row>
    <row r="564" spans="20:24">
      <c r="T564" s="1112"/>
      <c r="U564" s="1112"/>
      <c r="V564" s="1111"/>
      <c r="X564" s="1111"/>
    </row>
    <row r="565" spans="20:24">
      <c r="T565" s="1112"/>
      <c r="U565" s="1112"/>
      <c r="V565" s="1111"/>
      <c r="X565" s="1111"/>
    </row>
    <row r="566" spans="20:24">
      <c r="T566" s="1112"/>
      <c r="U566" s="1112"/>
      <c r="V566" s="1111"/>
      <c r="X566" s="1111"/>
    </row>
    <row r="567" spans="20:24">
      <c r="T567" s="1112"/>
      <c r="U567" s="1112"/>
      <c r="V567" s="1111"/>
      <c r="X567" s="1111"/>
    </row>
    <row r="568" spans="20:24">
      <c r="T568" s="1112"/>
      <c r="U568" s="1112"/>
      <c r="V568" s="1111"/>
      <c r="X568" s="1111"/>
    </row>
    <row r="569" spans="20:24">
      <c r="T569" s="1112"/>
      <c r="U569" s="1112"/>
      <c r="V569" s="1111"/>
      <c r="X569" s="1111"/>
    </row>
    <row r="570" spans="20:24">
      <c r="T570" s="1112"/>
      <c r="U570" s="1112"/>
      <c r="V570" s="1111"/>
      <c r="X570" s="1111"/>
    </row>
    <row r="571" spans="20:24">
      <c r="T571" s="1112"/>
      <c r="U571" s="1112"/>
      <c r="V571" s="1111"/>
      <c r="X571" s="1111"/>
    </row>
    <row r="572" spans="20:24">
      <c r="T572" s="1112"/>
      <c r="U572" s="1112"/>
      <c r="V572" s="1111"/>
      <c r="X572" s="1111"/>
    </row>
    <row r="573" spans="20:24">
      <c r="T573" s="1112"/>
      <c r="U573" s="1112"/>
      <c r="V573" s="1111"/>
      <c r="X573" s="1111"/>
    </row>
    <row r="574" spans="20:24">
      <c r="T574" s="1112"/>
      <c r="U574" s="1112"/>
      <c r="V574" s="1111"/>
      <c r="X574" s="1111"/>
    </row>
    <row r="575" spans="20:24">
      <c r="T575" s="1112"/>
      <c r="U575" s="1112"/>
      <c r="V575" s="1111"/>
      <c r="X575" s="1111"/>
    </row>
    <row r="576" spans="20:24">
      <c r="T576" s="1112"/>
      <c r="U576" s="1112"/>
      <c r="V576" s="1111"/>
      <c r="X576" s="1111"/>
    </row>
    <row r="577" spans="20:24">
      <c r="T577" s="1112"/>
      <c r="U577" s="1112"/>
      <c r="V577" s="1111"/>
      <c r="X577" s="1111"/>
    </row>
    <row r="578" spans="20:24">
      <c r="T578" s="1112"/>
      <c r="U578" s="1112"/>
      <c r="V578" s="1111"/>
      <c r="X578" s="1111"/>
    </row>
    <row r="579" spans="20:24">
      <c r="T579" s="1112"/>
      <c r="U579" s="1112"/>
      <c r="V579" s="1111"/>
      <c r="X579" s="1111"/>
    </row>
    <row r="580" spans="20:24">
      <c r="T580" s="1112"/>
      <c r="U580" s="1112"/>
      <c r="V580" s="1111"/>
      <c r="X580" s="1111"/>
    </row>
    <row r="581" spans="20:24">
      <c r="T581" s="1112"/>
      <c r="U581" s="1112"/>
      <c r="V581" s="1111"/>
      <c r="X581" s="1111"/>
    </row>
    <row r="582" spans="20:24">
      <c r="T582" s="1112"/>
      <c r="U582" s="1112"/>
      <c r="V582" s="1111"/>
      <c r="X582" s="1111"/>
    </row>
    <row r="583" spans="20:24">
      <c r="T583" s="1112"/>
      <c r="U583" s="1112"/>
      <c r="V583" s="1111"/>
      <c r="X583" s="1111"/>
    </row>
    <row r="584" spans="20:24">
      <c r="T584" s="1112"/>
      <c r="U584" s="1112"/>
      <c r="V584" s="1111"/>
      <c r="X584" s="1111"/>
    </row>
    <row r="585" spans="20:24">
      <c r="T585" s="1112"/>
      <c r="U585" s="1112"/>
      <c r="V585" s="1111"/>
      <c r="X585" s="1111"/>
    </row>
    <row r="586" spans="20:24">
      <c r="T586" s="1112"/>
      <c r="U586" s="1112"/>
      <c r="V586" s="1111"/>
      <c r="X586" s="1111"/>
    </row>
    <row r="587" spans="20:24">
      <c r="T587" s="1112"/>
      <c r="U587" s="1112"/>
      <c r="V587" s="1111"/>
      <c r="X587" s="1111"/>
    </row>
    <row r="588" spans="20:24">
      <c r="T588" s="1112"/>
      <c r="U588" s="1112"/>
      <c r="V588" s="1111"/>
      <c r="X588" s="1111"/>
    </row>
    <row r="589" spans="20:24">
      <c r="T589" s="1112"/>
      <c r="U589" s="1112"/>
      <c r="V589" s="1111"/>
      <c r="X589" s="1111"/>
    </row>
    <row r="590" spans="20:24">
      <c r="T590" s="1112"/>
      <c r="U590" s="1112"/>
      <c r="V590" s="1111"/>
      <c r="X590" s="1111"/>
    </row>
    <row r="591" spans="20:24">
      <c r="T591" s="1112"/>
      <c r="U591" s="1112"/>
      <c r="V591" s="1111"/>
      <c r="X591" s="1111"/>
    </row>
    <row r="592" spans="20:24">
      <c r="T592" s="1112"/>
      <c r="U592" s="1112"/>
      <c r="V592" s="1111"/>
      <c r="X592" s="1111"/>
    </row>
    <row r="593" spans="20:24">
      <c r="T593" s="1112"/>
      <c r="U593" s="1112"/>
      <c r="V593" s="1111"/>
      <c r="X593" s="1111"/>
    </row>
    <row r="594" spans="20:24">
      <c r="T594" s="1112"/>
      <c r="U594" s="1112"/>
      <c r="V594" s="1111"/>
      <c r="X594" s="1111"/>
    </row>
    <row r="595" spans="20:24">
      <c r="T595" s="1112"/>
      <c r="U595" s="1112"/>
      <c r="V595" s="1111"/>
      <c r="X595" s="1111"/>
    </row>
    <row r="596" spans="20:24">
      <c r="T596" s="1112"/>
      <c r="U596" s="1112"/>
      <c r="V596" s="1111"/>
      <c r="X596" s="1111"/>
    </row>
    <row r="597" spans="20:24">
      <c r="T597" s="1112"/>
      <c r="U597" s="1112"/>
      <c r="V597" s="1111"/>
      <c r="X597" s="1111"/>
    </row>
    <row r="598" spans="20:24">
      <c r="T598" s="1112"/>
      <c r="U598" s="1112"/>
      <c r="V598" s="1111"/>
      <c r="X598" s="1111"/>
    </row>
    <row r="599" spans="20:24">
      <c r="T599" s="1112"/>
      <c r="U599" s="1112"/>
      <c r="V599" s="1111"/>
      <c r="X599" s="1111"/>
    </row>
    <row r="600" spans="20:24">
      <c r="T600" s="1112"/>
      <c r="U600" s="1112"/>
      <c r="V600" s="1111"/>
      <c r="X600" s="1111"/>
    </row>
    <row r="601" spans="20:24">
      <c r="T601" s="1112"/>
      <c r="U601" s="1112"/>
      <c r="V601" s="1111"/>
      <c r="X601" s="1111"/>
    </row>
    <row r="602" spans="20:24">
      <c r="T602" s="1112"/>
      <c r="U602" s="1112"/>
      <c r="V602" s="1111"/>
      <c r="X602" s="1111"/>
    </row>
    <row r="603" spans="20:24">
      <c r="T603" s="1112"/>
      <c r="U603" s="1112"/>
      <c r="V603" s="1111"/>
      <c r="X603" s="1111"/>
    </row>
    <row r="604" spans="20:24">
      <c r="T604" s="1112"/>
      <c r="U604" s="1112"/>
      <c r="V604" s="1111"/>
      <c r="X604" s="1111"/>
    </row>
    <row r="605" spans="20:24">
      <c r="T605" s="1112"/>
      <c r="U605" s="1112"/>
      <c r="V605" s="1111"/>
      <c r="X605" s="1111"/>
    </row>
    <row r="606" spans="20:24">
      <c r="T606" s="1112"/>
      <c r="U606" s="1112"/>
      <c r="V606" s="1111"/>
      <c r="X606" s="1111"/>
    </row>
    <row r="607" spans="20:24">
      <c r="T607" s="1112"/>
      <c r="U607" s="1112"/>
      <c r="V607" s="1111"/>
      <c r="X607" s="1111"/>
    </row>
    <row r="608" spans="20:24">
      <c r="T608" s="1112"/>
      <c r="U608" s="1112"/>
      <c r="V608" s="1111"/>
      <c r="X608" s="1111"/>
    </row>
    <row r="609" spans="20:24">
      <c r="T609" s="1112"/>
      <c r="U609" s="1112"/>
      <c r="V609" s="1111"/>
      <c r="X609" s="1111"/>
    </row>
    <row r="610" spans="20:24">
      <c r="T610" s="1112"/>
      <c r="U610" s="1112"/>
      <c r="V610" s="1111"/>
      <c r="X610" s="1111"/>
    </row>
    <row r="611" spans="20:24">
      <c r="T611" s="1112"/>
      <c r="U611" s="1112"/>
      <c r="V611" s="1111"/>
      <c r="X611" s="1111"/>
    </row>
    <row r="612" spans="20:24">
      <c r="T612" s="1112"/>
      <c r="U612" s="1112"/>
      <c r="V612" s="1111"/>
      <c r="X612" s="1111"/>
    </row>
    <row r="613" spans="20:24">
      <c r="T613" s="1112"/>
      <c r="U613" s="1112"/>
      <c r="V613" s="1111"/>
      <c r="X613" s="1111"/>
    </row>
    <row r="614" spans="20:24">
      <c r="T614" s="1112"/>
      <c r="U614" s="1112"/>
      <c r="V614" s="1111"/>
      <c r="X614" s="1111"/>
    </row>
    <row r="615" spans="20:24">
      <c r="T615" s="1112"/>
      <c r="U615" s="1112"/>
      <c r="V615" s="1111"/>
      <c r="X615" s="1111"/>
    </row>
    <row r="616" spans="20:24">
      <c r="T616" s="1112"/>
      <c r="U616" s="1112"/>
      <c r="V616" s="1111"/>
      <c r="X616" s="1111"/>
    </row>
    <row r="617" spans="20:24">
      <c r="T617" s="1112"/>
      <c r="U617" s="1112"/>
      <c r="V617" s="1111"/>
      <c r="X617" s="1111"/>
    </row>
    <row r="618" spans="20:24">
      <c r="T618" s="1112"/>
      <c r="U618" s="1112"/>
      <c r="V618" s="1111"/>
      <c r="X618" s="1111"/>
    </row>
    <row r="619" spans="20:24">
      <c r="T619" s="1112"/>
      <c r="U619" s="1112"/>
      <c r="V619" s="1111"/>
      <c r="X619" s="1111"/>
    </row>
    <row r="620" spans="20:24">
      <c r="T620" s="1112"/>
      <c r="U620" s="1112"/>
      <c r="V620" s="1111"/>
      <c r="X620" s="1111"/>
    </row>
    <row r="621" spans="20:24">
      <c r="T621" s="1112"/>
      <c r="U621" s="1112"/>
      <c r="V621" s="1111"/>
      <c r="X621" s="1111"/>
    </row>
    <row r="622" spans="20:24">
      <c r="T622" s="1112"/>
      <c r="U622" s="1112"/>
      <c r="V622" s="1111"/>
      <c r="X622" s="1111"/>
    </row>
    <row r="623" spans="20:24">
      <c r="T623" s="1112"/>
      <c r="U623" s="1112"/>
      <c r="V623" s="1111"/>
      <c r="X623" s="1111"/>
    </row>
    <row r="624" spans="20:24">
      <c r="T624" s="1112"/>
      <c r="U624" s="1112"/>
      <c r="V624" s="1111"/>
      <c r="X624" s="1111"/>
    </row>
    <row r="625" spans="20:24">
      <c r="T625" s="1112"/>
      <c r="U625" s="1112"/>
      <c r="V625" s="1111"/>
      <c r="X625" s="1111"/>
    </row>
    <row r="626" spans="20:24">
      <c r="T626" s="1112"/>
      <c r="U626" s="1112"/>
      <c r="V626" s="1111"/>
      <c r="X626" s="1111"/>
    </row>
    <row r="627" spans="20:24">
      <c r="T627" s="1112"/>
      <c r="U627" s="1112"/>
      <c r="V627" s="1111"/>
      <c r="X627" s="1111"/>
    </row>
    <row r="628" spans="20:24">
      <c r="T628" s="1112"/>
      <c r="U628" s="1112"/>
      <c r="V628" s="1111"/>
      <c r="X628" s="1111"/>
    </row>
    <row r="629" spans="20:24">
      <c r="T629" s="1112"/>
      <c r="U629" s="1112"/>
      <c r="V629" s="1111"/>
      <c r="X629" s="1111"/>
    </row>
    <row r="630" spans="20:24">
      <c r="T630" s="1112"/>
      <c r="U630" s="1112"/>
      <c r="V630" s="1111"/>
      <c r="X630" s="1111"/>
    </row>
    <row r="631" spans="20:24">
      <c r="T631" s="1112"/>
      <c r="U631" s="1112"/>
      <c r="V631" s="1111"/>
      <c r="X631" s="1216"/>
    </row>
    <row r="632" spans="20:24">
      <c r="T632" s="1112"/>
      <c r="U632" s="1112"/>
      <c r="V632" s="1111"/>
      <c r="X632" s="1216"/>
    </row>
    <row r="633" spans="20:24">
      <c r="T633" s="1112"/>
      <c r="U633" s="1112"/>
      <c r="V633" s="1111"/>
      <c r="X633" s="1216"/>
    </row>
    <row r="634" spans="20:24">
      <c r="T634" s="1112"/>
      <c r="U634" s="1112"/>
      <c r="V634" s="1111"/>
      <c r="X634" s="1216"/>
    </row>
    <row r="635" spans="20:24">
      <c r="T635" s="1112"/>
      <c r="U635" s="1112"/>
      <c r="V635" s="1111"/>
      <c r="X635" s="1216"/>
    </row>
    <row r="636" spans="20:24">
      <c r="T636" s="1217"/>
      <c r="U636" s="1217"/>
      <c r="V636" s="1111"/>
      <c r="X636" s="1216"/>
    </row>
    <row r="637" spans="20:24">
      <c r="T637" s="1217"/>
      <c r="U637" s="1217"/>
      <c r="V637" s="1111"/>
      <c r="X637" s="1216"/>
    </row>
    <row r="638" spans="20:24">
      <c r="T638" s="1217"/>
      <c r="U638" s="1217"/>
      <c r="V638" s="1111"/>
      <c r="X638" s="1216"/>
    </row>
    <row r="639" spans="20:24">
      <c r="T639" s="1217"/>
      <c r="U639" s="1217"/>
      <c r="V639" s="1111"/>
      <c r="X639" s="1216"/>
    </row>
    <row r="640" spans="20:24">
      <c r="T640" s="1217"/>
      <c r="U640" s="1217"/>
      <c r="V640" s="1111"/>
      <c r="X640" s="1216"/>
    </row>
    <row r="641" spans="20:24">
      <c r="T641" s="1217"/>
      <c r="U641" s="1217"/>
      <c r="V641" s="1111"/>
      <c r="X641" s="1216"/>
    </row>
    <row r="642" spans="20:24">
      <c r="T642" s="1217"/>
      <c r="U642" s="1217"/>
      <c r="V642" s="1111"/>
      <c r="X642" s="1216"/>
    </row>
    <row r="643" spans="20:24">
      <c r="T643" s="1217"/>
      <c r="U643" s="1217"/>
      <c r="V643" s="1111"/>
      <c r="X643" s="1111"/>
    </row>
    <row r="644" spans="20:24">
      <c r="T644" s="1217"/>
      <c r="U644" s="1217"/>
      <c r="V644" s="1111"/>
      <c r="X644" s="1111"/>
    </row>
    <row r="645" spans="20:24">
      <c r="T645" s="1217"/>
      <c r="U645" s="1217"/>
      <c r="V645" s="1111"/>
      <c r="X645" s="1111"/>
    </row>
    <row r="646" spans="20:24">
      <c r="T646" s="1217"/>
      <c r="U646" s="1217"/>
      <c r="V646" s="1111"/>
      <c r="X646" s="1111"/>
    </row>
    <row r="647" spans="20:24">
      <c r="T647" s="1217"/>
      <c r="U647" s="1217"/>
      <c r="V647" s="1111"/>
      <c r="X647" s="1111"/>
    </row>
    <row r="648" spans="20:24">
      <c r="T648" s="1217"/>
      <c r="U648" s="1217"/>
      <c r="V648" s="1111"/>
      <c r="X648" s="1111"/>
    </row>
    <row r="649" spans="20:24">
      <c r="T649" s="1217"/>
      <c r="U649" s="1217"/>
      <c r="V649" s="1111"/>
      <c r="X649" s="1111"/>
    </row>
    <row r="650" spans="20:24">
      <c r="T650" s="1217"/>
      <c r="U650" s="1217"/>
      <c r="V650" s="1111"/>
      <c r="X650" s="1111"/>
    </row>
    <row r="651" spans="20:24">
      <c r="T651" s="1217"/>
      <c r="U651" s="1217"/>
      <c r="V651" s="1111"/>
      <c r="X651" s="1111"/>
    </row>
    <row r="652" spans="20:24">
      <c r="T652" s="1217"/>
      <c r="U652" s="1217"/>
      <c r="V652" s="1111"/>
      <c r="X652" s="1111"/>
    </row>
    <row r="653" spans="20:24">
      <c r="T653" s="1217"/>
      <c r="U653" s="1217"/>
      <c r="V653" s="1111"/>
      <c r="X653" s="1111"/>
    </row>
    <row r="654" spans="22:24">
      <c r="V654" s="1111"/>
      <c r="X654" s="1111"/>
    </row>
    <row r="655" spans="22:24">
      <c r="V655" s="1111"/>
      <c r="X655" s="1111"/>
    </row>
    <row r="656" spans="22:24">
      <c r="V656" s="1111"/>
      <c r="X656" s="1216"/>
    </row>
    <row r="657" spans="22:24">
      <c r="V657" s="1111"/>
      <c r="X657" s="1216"/>
    </row>
    <row r="658" spans="22:24">
      <c r="V658" s="1111"/>
      <c r="X658" s="1216"/>
    </row>
    <row r="659" spans="22:24">
      <c r="V659" s="1111"/>
      <c r="X659" s="1111"/>
    </row>
    <row r="660" spans="22:24">
      <c r="V660" s="1111"/>
      <c r="X660" s="1111"/>
    </row>
    <row r="661" spans="22:24">
      <c r="V661" s="1111"/>
      <c r="X661" s="1216"/>
    </row>
    <row r="662" spans="22:24">
      <c r="V662" s="1111"/>
      <c r="X662" s="1216"/>
    </row>
    <row r="663" spans="22:24">
      <c r="V663" s="1111"/>
      <c r="X663" s="1216"/>
    </row>
    <row r="664" spans="22:24">
      <c r="V664" s="1111"/>
      <c r="X664" s="1216"/>
    </row>
    <row r="665" spans="22:24">
      <c r="V665" s="1111"/>
      <c r="X665" s="1216"/>
    </row>
    <row r="666" spans="22:24">
      <c r="V666" s="1111"/>
      <c r="X666" s="1216"/>
    </row>
    <row r="667" spans="22:24">
      <c r="V667" s="1216"/>
      <c r="X667" s="1216"/>
    </row>
    <row r="668" spans="22:24">
      <c r="V668" s="1216"/>
      <c r="X668" s="1216"/>
    </row>
    <row r="669" spans="22:24">
      <c r="V669" s="1216"/>
      <c r="X669" s="1216"/>
    </row>
    <row r="670" spans="22:24">
      <c r="V670" s="1216"/>
      <c r="X670" s="1216"/>
    </row>
    <row r="671" spans="22:24">
      <c r="V671" s="1216"/>
      <c r="X671" s="1216"/>
    </row>
    <row r="672" spans="22:24">
      <c r="V672" s="1216"/>
      <c r="X672" s="1216"/>
    </row>
    <row r="673" spans="22:24">
      <c r="V673" s="1216"/>
      <c r="X673" s="1216"/>
    </row>
    <row r="674" spans="22:24">
      <c r="V674" s="1216"/>
      <c r="X674" s="1216"/>
    </row>
    <row r="675" spans="22:24">
      <c r="V675" s="1216"/>
      <c r="X675" s="1216"/>
    </row>
    <row r="676" spans="22:24">
      <c r="V676" s="1216"/>
      <c r="X676" s="1216"/>
    </row>
    <row r="677" spans="22:24">
      <c r="V677" s="1216"/>
      <c r="X677" s="1216"/>
    </row>
  </sheetData>
  <sheetProtection selectLockedCells="1" autoFilter="0"/>
  <autoFilter xmlns:etc="http://www.wps.cn/officeDocument/2017/etCustomData" ref="A4:LP222" etc:filterBottomFollowUsedRange="0">
    <extLst/>
  </autoFilter>
  <mergeCells count="12">
    <mergeCell ref="AR1:AW1"/>
    <mergeCell ref="A3:B3"/>
    <mergeCell ref="H3:I3"/>
    <mergeCell ref="K3:M3"/>
    <mergeCell ref="N3:P3"/>
    <mergeCell ref="AH3:AI3"/>
    <mergeCell ref="AK3:AL3"/>
    <mergeCell ref="R155:R158"/>
    <mergeCell ref="R173:R174"/>
    <mergeCell ref="AY3:AY4"/>
    <mergeCell ref="AZ3:AZ4"/>
    <mergeCell ref="A1:O2"/>
  </mergeCells>
  <conditionalFormatting sqref="V8">
    <cfRule type="containsText" dxfId="0" priority="658" operator="between" text="欠">
      <formula>NOT(ISERROR(SEARCH("欠",V8)))</formula>
    </cfRule>
    <cfRule type="cellIs" dxfId="1" priority="659" operator="equal">
      <formula>"欠"</formula>
    </cfRule>
  </conditionalFormatting>
  <conditionalFormatting sqref="X8">
    <cfRule type="containsText" dxfId="0" priority="607" operator="between" text="欠">
      <formula>NOT(ISERROR(SEARCH("欠",X8)))</formula>
    </cfRule>
    <cfRule type="cellIs" dxfId="1" priority="608" operator="equal">
      <formula>"欠"</formula>
    </cfRule>
  </conditionalFormatting>
  <conditionalFormatting sqref="Y8">
    <cfRule type="containsText" dxfId="0" priority="680" operator="between" text="欠">
      <formula>NOT(ISERROR(SEARCH("欠",Y8)))</formula>
    </cfRule>
  </conditionalFormatting>
  <conditionalFormatting sqref="X30">
    <cfRule type="containsText" dxfId="0" priority="473" operator="between" text="欠">
      <formula>NOT(ISERROR(SEARCH("欠",X30)))</formula>
    </cfRule>
    <cfRule type="cellIs" dxfId="1" priority="474" operator="equal">
      <formula>"欠"</formula>
    </cfRule>
  </conditionalFormatting>
  <conditionalFormatting sqref="V31">
    <cfRule type="containsText" dxfId="0" priority="498" operator="between" text="欠">
      <formula>NOT(ISERROR(SEARCH("欠",V31)))</formula>
    </cfRule>
    <cfRule type="cellIs" dxfId="1" priority="499" operator="equal">
      <formula>"欠"</formula>
    </cfRule>
  </conditionalFormatting>
  <conditionalFormatting sqref="X31">
    <cfRule type="containsText" dxfId="0" priority="496" operator="between" text="欠">
      <formula>NOT(ISERROR(SEARCH("欠",X31)))</formula>
    </cfRule>
    <cfRule type="cellIs" dxfId="1" priority="497" operator="equal">
      <formula>"欠"</formula>
    </cfRule>
  </conditionalFormatting>
  <conditionalFormatting sqref="Y31">
    <cfRule type="containsText" dxfId="0" priority="500" operator="between" text="欠">
      <formula>NOT(ISERROR(SEARCH("欠",Y31)))</formula>
    </cfRule>
  </conditionalFormatting>
  <conditionalFormatting sqref="X35">
    <cfRule type="containsText" dxfId="0" priority="453" operator="between" text="欠">
      <formula>NOT(ISERROR(SEARCH("欠",X35)))</formula>
    </cfRule>
    <cfRule type="cellIs" dxfId="1" priority="454" operator="equal">
      <formula>"欠"</formula>
    </cfRule>
  </conditionalFormatting>
  <conditionalFormatting sqref="Y36">
    <cfRule type="containsText" dxfId="0" priority="480" operator="between" text="欠">
      <formula>NOT(ISERROR(SEARCH("欠",Y36)))</formula>
    </cfRule>
  </conditionalFormatting>
  <conditionalFormatting sqref="V40">
    <cfRule type="containsText" dxfId="0" priority="458" operator="between" text="欠">
      <formula>NOT(ISERROR(SEARCH("欠",V40)))</formula>
    </cfRule>
    <cfRule type="cellIs" dxfId="1" priority="459" operator="equal">
      <formula>"欠"</formula>
    </cfRule>
  </conditionalFormatting>
  <conditionalFormatting sqref="V40:X40">
    <cfRule type="containsText" dxfId="0" priority="455" operator="between" text="欠">
      <formula>NOT(ISERROR(SEARCH("欠",V40)))</formula>
    </cfRule>
  </conditionalFormatting>
  <conditionalFormatting sqref="X40">
    <cfRule type="containsText" dxfId="0" priority="456" operator="between" text="欠">
      <formula>NOT(ISERROR(SEARCH("欠",X40)))</formula>
    </cfRule>
    <cfRule type="cellIs" dxfId="1" priority="457" operator="equal">
      <formula>"欠"</formula>
    </cfRule>
  </conditionalFormatting>
  <conditionalFormatting sqref="Y40">
    <cfRule type="containsText" dxfId="0" priority="460" operator="between" text="欠">
      <formula>NOT(ISERROR(SEARCH("欠",Y40)))</formula>
    </cfRule>
  </conditionalFormatting>
  <conditionalFormatting sqref="V41">
    <cfRule type="containsText" dxfId="0" priority="438" operator="between" text="欠">
      <formula>NOT(ISERROR(SEARCH("欠",V41)))</formula>
    </cfRule>
    <cfRule type="cellIs" dxfId="1" priority="439" operator="equal">
      <formula>"欠"</formula>
    </cfRule>
  </conditionalFormatting>
  <conditionalFormatting sqref="V41:X41">
    <cfRule type="containsText" dxfId="0" priority="435" operator="between" text="欠">
      <formula>NOT(ISERROR(SEARCH("欠",V41)))</formula>
    </cfRule>
  </conditionalFormatting>
  <conditionalFormatting sqref="X41">
    <cfRule type="containsText" dxfId="0" priority="436" operator="between" text="欠">
      <formula>NOT(ISERROR(SEARCH("欠",X41)))</formula>
    </cfRule>
    <cfRule type="cellIs" dxfId="1" priority="437" operator="equal">
      <formula>"欠"</formula>
    </cfRule>
  </conditionalFormatting>
  <conditionalFormatting sqref="Y41">
    <cfRule type="containsText" dxfId="0" priority="440" operator="between" text="欠">
      <formula>NOT(ISERROR(SEARCH("欠",Y41)))</formula>
    </cfRule>
  </conditionalFormatting>
  <conditionalFormatting sqref="Y45">
    <cfRule type="containsText" dxfId="0" priority="548" operator="between" text="欠">
      <formula>NOT(ISERROR(SEARCH("欠",Y45)))</formula>
    </cfRule>
  </conditionalFormatting>
  <conditionalFormatting sqref="Y54">
    <cfRule type="containsText" dxfId="0" priority="472" operator="between" text="欠">
      <formula>NOT(ISERROR(SEARCH("欠",Y54)))</formula>
    </cfRule>
  </conditionalFormatting>
  <conditionalFormatting sqref="V56">
    <cfRule type="containsText" dxfId="0" priority="484" operator="between" text="欠">
      <formula>NOT(ISERROR(SEARCH("欠",V56)))</formula>
    </cfRule>
    <cfRule type="cellIs" dxfId="1" priority="485" operator="equal">
      <formula>"欠"</formula>
    </cfRule>
  </conditionalFormatting>
  <conditionalFormatting sqref="V56:X56">
    <cfRule type="containsText" dxfId="0" priority="481" operator="between" text="欠">
      <formula>NOT(ISERROR(SEARCH("欠",V56)))</formula>
    </cfRule>
  </conditionalFormatting>
  <conditionalFormatting sqref="X56">
    <cfRule type="containsText" dxfId="0" priority="482" operator="between" text="欠">
      <formula>NOT(ISERROR(SEARCH("欠",X56)))</formula>
    </cfRule>
    <cfRule type="cellIs" dxfId="1" priority="483" operator="equal">
      <formula>"欠"</formula>
    </cfRule>
  </conditionalFormatting>
  <conditionalFormatting sqref="Y56">
    <cfRule type="containsText" dxfId="0" priority="486" operator="between" text="欠">
      <formula>NOT(ISERROR(SEARCH("欠",Y56)))</formula>
    </cfRule>
  </conditionalFormatting>
  <conditionalFormatting sqref="V57">
    <cfRule type="containsText" dxfId="0" priority="398" operator="between" text="欠">
      <formula>NOT(ISERROR(SEARCH("欠",V57)))</formula>
    </cfRule>
    <cfRule type="cellIs" dxfId="1" priority="402" operator="equal">
      <formula>"欠"</formula>
    </cfRule>
  </conditionalFormatting>
  <conditionalFormatting sqref="Y57">
    <cfRule type="containsText" dxfId="0" priority="403" operator="between" text="欠">
      <formula>NOT(ISERROR(SEARCH("欠",Y57)))</formula>
    </cfRule>
  </conditionalFormatting>
  <conditionalFormatting sqref="Y58">
    <cfRule type="containsText" dxfId="0" priority="432" operator="between" text="欠">
      <formula>NOT(ISERROR(SEARCH("欠",Y58)))</formula>
    </cfRule>
  </conditionalFormatting>
  <conditionalFormatting sqref="X65">
    <cfRule type="containsText" dxfId="0" priority="412" operator="between" text="欠">
      <formula>NOT(ISERROR(SEARCH("欠",X65)))</formula>
    </cfRule>
    <cfRule type="cellIs" dxfId="1" priority="413" operator="equal">
      <formula>"欠"</formula>
    </cfRule>
  </conditionalFormatting>
  <conditionalFormatting sqref="V67">
    <cfRule type="containsText" dxfId="0" priority="444" operator="between" text="欠">
      <formula>NOT(ISERROR(SEARCH("欠",V67)))</formula>
    </cfRule>
    <cfRule type="cellIs" dxfId="1" priority="445" operator="equal">
      <formula>"欠"</formula>
    </cfRule>
  </conditionalFormatting>
  <conditionalFormatting sqref="V67:W67">
    <cfRule type="containsText" dxfId="0" priority="441" operator="between" text="欠">
      <formula>NOT(ISERROR(SEARCH("欠",V67)))</formula>
    </cfRule>
  </conditionalFormatting>
  <conditionalFormatting sqref="Y67">
    <cfRule type="containsText" dxfId="0" priority="446" operator="between" text="欠">
      <formula>NOT(ISERROR(SEARCH("欠",Y67)))</formula>
    </cfRule>
  </conditionalFormatting>
  <conditionalFormatting sqref="V73">
    <cfRule type="containsText" dxfId="0" priority="375" operator="between" text="欠">
      <formula>NOT(ISERROR(SEARCH("欠",V73)))</formula>
    </cfRule>
    <cfRule type="cellIs" dxfId="1" priority="376" operator="equal">
      <formula>"欠"</formula>
    </cfRule>
  </conditionalFormatting>
  <conditionalFormatting sqref="V73:X73">
    <cfRule type="containsText" dxfId="0" priority="372" operator="between" text="欠">
      <formula>NOT(ISERROR(SEARCH("欠",V73)))</formula>
    </cfRule>
  </conditionalFormatting>
  <conditionalFormatting sqref="X73">
    <cfRule type="containsText" dxfId="0" priority="373" operator="between" text="欠">
      <formula>NOT(ISERROR(SEARCH("欠",X73)))</formula>
    </cfRule>
    <cfRule type="cellIs" dxfId="1" priority="374" operator="equal">
      <formula>"欠"</formula>
    </cfRule>
  </conditionalFormatting>
  <conditionalFormatting sqref="Y73">
    <cfRule type="containsText" dxfId="0" priority="377" operator="between" text="欠">
      <formula>NOT(ISERROR(SEARCH("欠",Y73)))</formula>
    </cfRule>
  </conditionalFormatting>
  <conditionalFormatting sqref="X83">
    <cfRule type="containsText" dxfId="0" priority="394" operator="between" text="欠">
      <formula>NOT(ISERROR(SEARCH("欠",X83)))</formula>
    </cfRule>
    <cfRule type="cellIs" dxfId="1" priority="396" operator="equal">
      <formula>"欠"</formula>
    </cfRule>
  </conditionalFormatting>
  <conditionalFormatting sqref="Y83">
    <cfRule type="containsText" dxfId="0" priority="397" operator="between" text="欠">
      <formula>NOT(ISERROR(SEARCH("欠",Y83)))</formula>
    </cfRule>
  </conditionalFormatting>
  <conditionalFormatting sqref="V85">
    <cfRule type="containsText" dxfId="0" priority="369" operator="between" text="欠">
      <formula>NOT(ISERROR(SEARCH("欠",V85)))</formula>
    </cfRule>
    <cfRule type="cellIs" dxfId="1" priority="370" operator="equal">
      <formula>"欠"</formula>
    </cfRule>
  </conditionalFormatting>
  <conditionalFormatting sqref="V88">
    <cfRule type="containsText" dxfId="0" priority="379" operator="between" text="欠">
      <formula>NOT(ISERROR(SEARCH("欠",V88)))</formula>
    </cfRule>
    <cfRule type="cellIs" dxfId="1" priority="380" operator="equal">
      <formula>"欠"</formula>
    </cfRule>
  </conditionalFormatting>
  <conditionalFormatting sqref="X88">
    <cfRule type="containsText" dxfId="0" priority="381" operator="between" text="欠">
      <formula>NOT(ISERROR(SEARCH("欠",X88)))</formula>
    </cfRule>
    <cfRule type="cellIs" dxfId="1" priority="382" operator="equal">
      <formula>"欠"</formula>
    </cfRule>
  </conditionalFormatting>
  <conditionalFormatting sqref="Y88">
    <cfRule type="containsText" dxfId="0" priority="383" operator="between" text="欠">
      <formula>NOT(ISERROR(SEARCH("欠",Y88)))</formula>
    </cfRule>
  </conditionalFormatting>
  <conditionalFormatting sqref="V89">
    <cfRule type="containsText" dxfId="0" priority="350" operator="between" text="欠">
      <formula>NOT(ISERROR(SEARCH("欠",V89)))</formula>
    </cfRule>
    <cfRule type="cellIs" dxfId="1" priority="352" operator="equal">
      <formula>"欠"</formula>
    </cfRule>
  </conditionalFormatting>
  <conditionalFormatting sqref="W89">
    <cfRule type="containsText" dxfId="0" priority="349" operator="between" text="欠">
      <formula>NOT(ISERROR(SEARCH("欠",W89)))</formula>
    </cfRule>
  </conditionalFormatting>
  <conditionalFormatting sqref="X89">
    <cfRule type="containsText" dxfId="0" priority="353" operator="between" text="欠">
      <formula>NOT(ISERROR(SEARCH("欠",X89)))</formula>
    </cfRule>
    <cfRule type="cellIs" dxfId="1" priority="354" operator="equal">
      <formula>"欠"</formula>
    </cfRule>
  </conditionalFormatting>
  <conditionalFormatting sqref="Y89">
    <cfRule type="containsText" dxfId="0" priority="355" operator="between" text="欠">
      <formula>NOT(ISERROR(SEARCH("欠",Y89)))</formula>
    </cfRule>
  </conditionalFormatting>
  <conditionalFormatting sqref="V90">
    <cfRule type="containsText" dxfId="0" priority="385" operator="between" text="欠">
      <formula>NOT(ISERROR(SEARCH("欠",V90)))</formula>
    </cfRule>
    <cfRule type="cellIs" dxfId="1" priority="386" operator="equal">
      <formula>"欠"</formula>
    </cfRule>
  </conditionalFormatting>
  <conditionalFormatting sqref="X90">
    <cfRule type="containsText" dxfId="0" priority="387" operator="between" text="欠">
      <formula>NOT(ISERROR(SEARCH("欠",X90)))</formula>
    </cfRule>
    <cfRule type="cellIs" dxfId="1" priority="388" operator="equal">
      <formula>"欠"</formula>
    </cfRule>
  </conditionalFormatting>
  <conditionalFormatting sqref="Y90">
    <cfRule type="containsText" dxfId="0" priority="389" operator="between" text="欠">
      <formula>NOT(ISERROR(SEARCH("欠",Y90)))</formula>
    </cfRule>
  </conditionalFormatting>
  <conditionalFormatting sqref="V94">
    <cfRule type="containsText" dxfId="0" priority="328" operator="between" text="欠">
      <formula>NOT(ISERROR(SEARCH("欠",V94)))</formula>
    </cfRule>
    <cfRule type="cellIs" dxfId="1" priority="329" operator="equal">
      <formula>"欠"</formula>
    </cfRule>
  </conditionalFormatting>
  <conditionalFormatting sqref="V94:X94">
    <cfRule type="containsText" dxfId="0" priority="325" operator="between" text="欠">
      <formula>NOT(ISERROR(SEARCH("欠",V94)))</formula>
    </cfRule>
  </conditionalFormatting>
  <conditionalFormatting sqref="X94">
    <cfRule type="containsText" dxfId="0" priority="326" operator="between" text="欠">
      <formula>NOT(ISERROR(SEARCH("欠",X94)))</formula>
    </cfRule>
    <cfRule type="cellIs" dxfId="1" priority="327" operator="equal">
      <formula>"欠"</formula>
    </cfRule>
  </conditionalFormatting>
  <conditionalFormatting sqref="Y94">
    <cfRule type="containsText" dxfId="0" priority="330" operator="between" text="欠">
      <formula>NOT(ISERROR(SEARCH("欠",Y94)))</formula>
    </cfRule>
  </conditionalFormatting>
  <conditionalFormatting sqref="P95">
    <cfRule type="containsText" dxfId="0" priority="299" operator="between" text="欠">
      <formula>NOT(ISERROR(SEARCH("欠",P95)))</formula>
    </cfRule>
  </conditionalFormatting>
  <conditionalFormatting sqref="V95">
    <cfRule type="containsText" dxfId="0" priority="363" operator="between" text="欠">
      <formula>NOT(ISERROR(SEARCH("欠",V95)))</formula>
    </cfRule>
    <cfRule type="cellIs" dxfId="1" priority="364" operator="equal">
      <formula>"欠"</formula>
    </cfRule>
  </conditionalFormatting>
  <conditionalFormatting sqref="W95">
    <cfRule type="containsText" dxfId="0" priority="362" operator="between" text="欠">
      <formula>NOT(ISERROR(SEARCH("欠",W95)))</formula>
    </cfRule>
  </conditionalFormatting>
  <conditionalFormatting sqref="X95">
    <cfRule type="containsText" dxfId="0" priority="365" operator="between" text="欠">
      <formula>NOT(ISERROR(SEARCH("欠",X95)))</formula>
    </cfRule>
    <cfRule type="cellIs" dxfId="1" priority="366" operator="equal">
      <formula>"欠"</formula>
    </cfRule>
  </conditionalFormatting>
  <conditionalFormatting sqref="Y95">
    <cfRule type="containsText" dxfId="0" priority="367" operator="between" text="欠">
      <formula>NOT(ISERROR(SEARCH("欠",Y95)))</formula>
    </cfRule>
  </conditionalFormatting>
  <conditionalFormatting sqref="V96">
    <cfRule type="containsText" dxfId="0" priority="290" operator="between" text="欠">
      <formula>NOT(ISERROR(SEARCH("欠",V96)))</formula>
    </cfRule>
    <cfRule type="cellIs" dxfId="1" priority="291" operator="equal">
      <formula>"欠"</formula>
    </cfRule>
  </conditionalFormatting>
  <conditionalFormatting sqref="V96:X96">
    <cfRule type="containsText" dxfId="0" priority="287" operator="between" text="欠">
      <formula>NOT(ISERROR(SEARCH("欠",V96)))</formula>
    </cfRule>
  </conditionalFormatting>
  <conditionalFormatting sqref="X96">
    <cfRule type="containsText" dxfId="0" priority="288" operator="between" text="欠">
      <formula>NOT(ISERROR(SEARCH("欠",X96)))</formula>
    </cfRule>
    <cfRule type="cellIs" dxfId="1" priority="289" operator="equal">
      <formula>"欠"</formula>
    </cfRule>
  </conditionalFormatting>
  <conditionalFormatting sqref="Y96">
    <cfRule type="containsText" dxfId="0" priority="292" operator="between" text="欠">
      <formula>NOT(ISERROR(SEARCH("欠",Y96)))</formula>
    </cfRule>
  </conditionalFormatting>
  <conditionalFormatting sqref="V97">
    <cfRule type="containsText" dxfId="0" priority="340" operator="between" text="欠">
      <formula>NOT(ISERROR(SEARCH("欠",V97)))</formula>
    </cfRule>
    <cfRule type="cellIs" dxfId="1" priority="341" operator="equal">
      <formula>"欠"</formula>
    </cfRule>
  </conditionalFormatting>
  <conditionalFormatting sqref="V97:W97">
    <cfRule type="containsText" dxfId="0" priority="337" operator="between" text="欠">
      <formula>NOT(ISERROR(SEARCH("欠",V97)))</formula>
    </cfRule>
  </conditionalFormatting>
  <conditionalFormatting sqref="X97">
    <cfRule type="containsText" dxfId="0" priority="342" operator="between" text="欠">
      <formula>NOT(ISERROR(SEARCH("欠",X97)))</formula>
    </cfRule>
  </conditionalFormatting>
  <conditionalFormatting sqref="V98">
    <cfRule type="containsText" dxfId="0" priority="334" operator="between" text="欠">
      <formula>NOT(ISERROR(SEARCH("欠",V98)))</formula>
    </cfRule>
    <cfRule type="cellIs" dxfId="1" priority="335" operator="equal">
      <formula>"欠"</formula>
    </cfRule>
  </conditionalFormatting>
  <conditionalFormatting sqref="V113">
    <cfRule type="containsText" dxfId="0" priority="281" operator="between" text="欠">
      <formula>NOT(ISERROR(SEARCH("欠",V113)))</formula>
    </cfRule>
    <cfRule type="cellIs" dxfId="1" priority="283" operator="equal">
      <formula>"欠"</formula>
    </cfRule>
  </conditionalFormatting>
  <conditionalFormatting sqref="W113">
    <cfRule type="containsText" dxfId="0" priority="280" operator="between" text="欠">
      <formula>NOT(ISERROR(SEARCH("欠",W113)))</formula>
    </cfRule>
  </conditionalFormatting>
  <conditionalFormatting sqref="X113">
    <cfRule type="containsText" dxfId="0" priority="284" operator="between" text="欠">
      <formula>NOT(ISERROR(SEARCH("欠",X113)))</formula>
    </cfRule>
    <cfRule type="cellIs" dxfId="1" priority="285" operator="equal">
      <formula>"欠"</formula>
    </cfRule>
  </conditionalFormatting>
  <conditionalFormatting sqref="Y113">
    <cfRule type="containsText" dxfId="0" priority="286" operator="between" text="欠">
      <formula>NOT(ISERROR(SEARCH("欠",Y113)))</formula>
    </cfRule>
  </conditionalFormatting>
  <conditionalFormatting sqref="Y115">
    <cfRule type="containsText" dxfId="0" priority="261" operator="between" text="欠">
      <formula>NOT(ISERROR(SEARCH("欠",Y115)))</formula>
    </cfRule>
  </conditionalFormatting>
  <conditionalFormatting sqref="X128">
    <cfRule type="containsText" dxfId="0" priority="265" operator="between" text="欠">
      <formula>NOT(ISERROR(SEARCH("欠",X128)))</formula>
    </cfRule>
    <cfRule type="cellIs" dxfId="1" priority="267" operator="equal">
      <formula>"欠"</formula>
    </cfRule>
  </conditionalFormatting>
  <conditionalFormatting sqref="X130">
    <cfRule type="containsText" dxfId="0" priority="262" operator="between" text="欠">
      <formula>NOT(ISERROR(SEARCH("欠",X130)))</formula>
    </cfRule>
    <cfRule type="cellIs" dxfId="1" priority="266" operator="equal">
      <formula>"欠"</formula>
    </cfRule>
  </conditionalFormatting>
  <conditionalFormatting sqref="X134">
    <cfRule type="containsText" dxfId="0" priority="294" operator="between" text="欠">
      <formula>NOT(ISERROR(SEARCH("欠",X134)))</formula>
    </cfRule>
    <cfRule type="cellIs" dxfId="1" priority="295" operator="equal">
      <formula>"欠"</formula>
    </cfRule>
  </conditionalFormatting>
  <conditionalFormatting sqref="X135">
    <cfRule type="containsText" dxfId="0" priority="314" operator="between" text="欠">
      <formula>NOT(ISERROR(SEARCH("欠",X135)))</formula>
    </cfRule>
    <cfRule type="cellIs" dxfId="1" priority="315" operator="equal">
      <formula>"欠"</formula>
    </cfRule>
  </conditionalFormatting>
  <conditionalFormatting sqref="Y135">
    <cfRule type="containsText" dxfId="0" priority="318" operator="between" text="欠">
      <formula>NOT(ISERROR(SEARCH("欠",Y135)))</formula>
    </cfRule>
  </conditionalFormatting>
  <conditionalFormatting sqref="V149">
    <cfRule type="containsText" dxfId="0" priority="235" operator="between" text="欠">
      <formula>NOT(ISERROR(SEARCH("欠",V149)))</formula>
    </cfRule>
    <cfRule type="cellIs" dxfId="1" priority="237" operator="equal">
      <formula>"欠"</formula>
    </cfRule>
  </conditionalFormatting>
  <conditionalFormatting sqref="X149">
    <cfRule type="containsText" dxfId="0" priority="240" operator="between" text="欠">
      <formula>NOT(ISERROR(SEARCH("欠",X149)))</formula>
    </cfRule>
    <cfRule type="cellIs" dxfId="1" priority="241" operator="equal">
      <formula>"欠"</formula>
    </cfRule>
  </conditionalFormatting>
  <conditionalFormatting sqref="Y149">
    <cfRule type="containsText" dxfId="0" priority="238" operator="between" text="欠">
      <formula>NOT(ISERROR(SEARCH("欠",Y149)))</formula>
    </cfRule>
  </conditionalFormatting>
  <conditionalFormatting sqref="X150">
    <cfRule type="containsText" dxfId="0" priority="242" operator="between" text="欠">
      <formula>NOT(ISERROR(SEARCH("欠",X150)))</formula>
    </cfRule>
    <cfRule type="cellIs" dxfId="1" priority="244" operator="equal">
      <formula>"欠"</formula>
    </cfRule>
  </conditionalFormatting>
  <conditionalFormatting sqref="Y150">
    <cfRule type="containsText" dxfId="0" priority="247" operator="between" text="欠">
      <formula>NOT(ISERROR(SEARCH("欠",Y150)))</formula>
    </cfRule>
  </conditionalFormatting>
  <conditionalFormatting sqref="Y155">
    <cfRule type="containsText" dxfId="0" priority="162" operator="between" text="欠">
      <formula>NOT(ISERROR(SEARCH("欠",Y155)))</formula>
    </cfRule>
  </conditionalFormatting>
  <conditionalFormatting sqref="V160">
    <cfRule type="containsText" dxfId="0" priority="209" operator="between" text="欠">
      <formula>NOT(ISERROR(SEARCH("欠",V160)))</formula>
    </cfRule>
    <cfRule type="cellIs" dxfId="1" priority="211" operator="equal">
      <formula>"欠"</formula>
    </cfRule>
  </conditionalFormatting>
  <conditionalFormatting sqref="X160">
    <cfRule type="containsText" dxfId="0" priority="212" operator="between" text="欠">
      <formula>NOT(ISERROR(SEARCH("欠",X160)))</formula>
    </cfRule>
  </conditionalFormatting>
  <conditionalFormatting sqref="Y160">
    <cfRule type="containsText" dxfId="0" priority="213" operator="between" text="欠">
      <formula>NOT(ISERROR(SEARCH("欠",Y160)))</formula>
    </cfRule>
  </conditionalFormatting>
  <conditionalFormatting sqref="V162">
    <cfRule type="containsText" dxfId="0" priority="202" operator="between" text="欠">
      <formula>NOT(ISERROR(SEARCH("欠",V162)))</formula>
    </cfRule>
    <cfRule type="cellIs" dxfId="1" priority="204" operator="equal">
      <formula>"欠"</formula>
    </cfRule>
  </conditionalFormatting>
  <conditionalFormatting sqref="X162">
    <cfRule type="containsText" dxfId="0" priority="205" operator="between" text="欠">
      <formula>NOT(ISERROR(SEARCH("欠",X162)))</formula>
    </cfRule>
    <cfRule type="cellIs" dxfId="1" priority="207" operator="equal">
      <formula>"欠"</formula>
    </cfRule>
  </conditionalFormatting>
  <conditionalFormatting sqref="Y162">
    <cfRule type="containsText" dxfId="0" priority="208" operator="between" text="欠">
      <formula>NOT(ISERROR(SEARCH("欠",Y162)))</formula>
    </cfRule>
  </conditionalFormatting>
  <conditionalFormatting sqref="X164">
    <cfRule type="containsText" dxfId="0" priority="217" operator="between" text="欠">
      <formula>NOT(ISERROR(SEARCH("欠",X164)))</formula>
    </cfRule>
  </conditionalFormatting>
  <conditionalFormatting sqref="V167">
    <cfRule type="containsText" dxfId="0" priority="178" operator="between" text="欠">
      <formula>NOT(ISERROR(SEARCH("欠",V167)))</formula>
    </cfRule>
    <cfRule type="cellIs" dxfId="1" priority="179" operator="equal">
      <formula>"欠"</formula>
    </cfRule>
  </conditionalFormatting>
  <conditionalFormatting sqref="X167">
    <cfRule type="containsText" dxfId="0" priority="180" operator="between" text="欠">
      <formula>NOT(ISERROR(SEARCH("欠",X167)))</formula>
    </cfRule>
    <cfRule type="cellIs" dxfId="1" priority="181" operator="equal">
      <formula>"欠"</formula>
    </cfRule>
  </conditionalFormatting>
  <conditionalFormatting sqref="Y167">
    <cfRule type="containsText" dxfId="0" priority="182" operator="between" text="欠">
      <formula>NOT(ISERROR(SEARCH("欠",Y167)))</formula>
    </cfRule>
  </conditionalFormatting>
  <conditionalFormatting sqref="V171">
    <cfRule type="containsText" dxfId="0" priority="167" operator="between" text="欠">
      <formula>NOT(ISERROR(SEARCH("欠",V171)))</formula>
    </cfRule>
    <cfRule type="cellIs" dxfId="1" priority="168" operator="equal">
      <formula>"欠"</formula>
    </cfRule>
  </conditionalFormatting>
  <conditionalFormatting sqref="Y171">
    <cfRule type="containsText" dxfId="0" priority="166" operator="between" text="欠">
      <formula>NOT(ISERROR(SEARCH("欠",Y171)))</formula>
    </cfRule>
  </conditionalFormatting>
  <conditionalFormatting sqref="V172">
    <cfRule type="containsText" dxfId="0" priority="172" operator="between" text="欠">
      <formula>NOT(ISERROR(SEARCH("欠",V172)))</formula>
    </cfRule>
    <cfRule type="cellIs" dxfId="1" priority="173" operator="equal">
      <formula>"欠"</formula>
    </cfRule>
  </conditionalFormatting>
  <conditionalFormatting sqref="W172">
    <cfRule type="containsText" dxfId="0" priority="177" operator="between" text="欠">
      <formula>NOT(ISERROR(SEARCH("欠",W172)))</formula>
    </cfRule>
  </conditionalFormatting>
  <conditionalFormatting sqref="X172">
    <cfRule type="containsText" dxfId="0" priority="174" operator="between" text="欠">
      <formula>NOT(ISERROR(SEARCH("欠",X172)))</formula>
    </cfRule>
    <cfRule type="cellIs" dxfId="1" priority="175" operator="equal">
      <formula>"欠"</formula>
    </cfRule>
  </conditionalFormatting>
  <conditionalFormatting sqref="Y172">
    <cfRule type="containsText" dxfId="0" priority="176" operator="between" text="欠">
      <formula>NOT(ISERROR(SEARCH("欠",Y172)))</formula>
    </cfRule>
  </conditionalFormatting>
  <conditionalFormatting sqref="Y173">
    <cfRule type="containsText" dxfId="0" priority="200" operator="between" text="欠">
      <formula>NOT(ISERROR(SEARCH("欠",Y173)))</formula>
    </cfRule>
  </conditionalFormatting>
  <conditionalFormatting sqref="V175">
    <cfRule type="containsText" dxfId="0" priority="152" operator="between" text="欠">
      <formula>NOT(ISERROR(SEARCH("欠",V175)))</formula>
    </cfRule>
    <cfRule type="cellIs" dxfId="1" priority="153" operator="equal">
      <formula>"欠"</formula>
    </cfRule>
  </conditionalFormatting>
  <conditionalFormatting sqref="X182">
    <cfRule type="containsText" dxfId="0" priority="136" operator="between" text="欠">
      <formula>NOT(ISERROR(SEARCH("欠",X182)))</formula>
    </cfRule>
    <cfRule type="cellIs" dxfId="1" priority="137" operator="equal">
      <formula>"欠"</formula>
    </cfRule>
  </conditionalFormatting>
  <conditionalFormatting sqref="Y182">
    <cfRule type="containsText" dxfId="0" priority="138" operator="between" text="欠">
      <formula>NOT(ISERROR(SEARCH("欠",Y182)))</formula>
    </cfRule>
  </conditionalFormatting>
  <conditionalFormatting sqref="V184">
    <cfRule type="containsText" dxfId="0" priority="113" operator="between" text="欠">
      <formula>NOT(ISERROR(SEARCH("欠",V184)))</formula>
    </cfRule>
    <cfRule type="cellIs" dxfId="1" priority="114" operator="equal">
      <formula>"欠"</formula>
    </cfRule>
  </conditionalFormatting>
  <conditionalFormatting sqref="W184">
    <cfRule type="containsText" dxfId="0" priority="118" operator="between" text="欠">
      <formula>NOT(ISERROR(SEARCH("欠",W184)))</formula>
    </cfRule>
  </conditionalFormatting>
  <conditionalFormatting sqref="X184">
    <cfRule type="containsText" dxfId="0" priority="115" operator="between" text="欠">
      <formula>NOT(ISERROR(SEARCH("欠",X184)))</formula>
    </cfRule>
    <cfRule type="cellIs" dxfId="1" priority="116" operator="equal">
      <formula>"欠"</formula>
    </cfRule>
  </conditionalFormatting>
  <conditionalFormatting sqref="Y184">
    <cfRule type="containsText" dxfId="0" priority="117" operator="between" text="欠">
      <formula>NOT(ISERROR(SEARCH("欠",Y184)))</formula>
    </cfRule>
  </conditionalFormatting>
  <conditionalFormatting sqref="Y185">
    <cfRule type="containsText" dxfId="0" priority="111" operator="between" text="欠">
      <formula>NOT(ISERROR(SEARCH("欠",Y185)))</formula>
    </cfRule>
  </conditionalFormatting>
  <conditionalFormatting sqref="Y186">
    <cfRule type="containsText" dxfId="0" priority="150" operator="between" text="欠">
      <formula>NOT(ISERROR(SEARCH("欠",Y186)))</formula>
    </cfRule>
  </conditionalFormatting>
  <conditionalFormatting sqref="W189">
    <cfRule type="containsText" dxfId="0" priority="127" operator="between" text="欠">
      <formula>NOT(ISERROR(SEARCH("欠",W189)))</formula>
    </cfRule>
  </conditionalFormatting>
  <conditionalFormatting sqref="W190">
    <cfRule type="containsText" dxfId="0" priority="120" operator="between" text="欠">
      <formula>NOT(ISERROR(SEARCH("欠",W190)))</formula>
    </cfRule>
  </conditionalFormatting>
  <conditionalFormatting sqref="Y191">
    <cfRule type="containsText" dxfId="0" priority="76" operator="between" text="欠">
      <formula>NOT(ISERROR(SEARCH("欠",Y191)))</formula>
    </cfRule>
  </conditionalFormatting>
  <conditionalFormatting sqref="Y192">
    <cfRule type="containsText" dxfId="0" priority="75" operator="between" text="欠">
      <formula>NOT(ISERROR(SEARCH("欠",Y192)))</formula>
    </cfRule>
  </conditionalFormatting>
  <conditionalFormatting sqref="Y193">
    <cfRule type="containsText" dxfId="0" priority="74" operator="between" text="欠">
      <formula>NOT(ISERROR(SEARCH("欠",Y193)))</formula>
    </cfRule>
  </conditionalFormatting>
  <conditionalFormatting sqref="Y194">
    <cfRule type="containsText" dxfId="0" priority="73" operator="between" text="欠">
      <formula>NOT(ISERROR(SEARCH("欠",Y194)))</formula>
    </cfRule>
  </conditionalFormatting>
  <conditionalFormatting sqref="V202">
    <cfRule type="containsText" dxfId="0" priority="100" operator="between" text="欠">
      <formula>NOT(ISERROR(SEARCH("欠",V202)))</formula>
    </cfRule>
    <cfRule type="cellIs" dxfId="1" priority="101" operator="equal">
      <formula>"欠"</formula>
    </cfRule>
  </conditionalFormatting>
  <conditionalFormatting sqref="W202">
    <cfRule type="containsText" dxfId="0" priority="97" operator="between" text="欠">
      <formula>NOT(ISERROR(SEARCH("欠",W202)))</formula>
    </cfRule>
  </conditionalFormatting>
  <conditionalFormatting sqref="X202">
    <cfRule type="containsText" dxfId="0" priority="98" operator="between" text="欠">
      <formula>NOT(ISERROR(SEARCH("欠",X202)))</formula>
    </cfRule>
  </conditionalFormatting>
  <conditionalFormatting sqref="Y202">
    <cfRule type="containsText" dxfId="0" priority="99" operator="between" text="欠">
      <formula>NOT(ISERROR(SEARCH("欠",Y202)))</formula>
    </cfRule>
  </conditionalFormatting>
  <conditionalFormatting sqref="Y205">
    <cfRule type="containsText" dxfId="0" priority="52" operator="between" text="欠">
      <formula>NOT(ISERROR(SEARCH("欠",Y205)))</formula>
    </cfRule>
  </conditionalFormatting>
  <conditionalFormatting sqref="Y206">
    <cfRule type="containsText" dxfId="0" priority="51" operator="between" text="欠">
      <formula>NOT(ISERROR(SEARCH("欠",Y206)))</formula>
    </cfRule>
  </conditionalFormatting>
  <conditionalFormatting sqref="Y207">
    <cfRule type="containsText" dxfId="0" priority="50" operator="between" text="欠">
      <formula>NOT(ISERROR(SEARCH("欠",Y207)))</formula>
    </cfRule>
  </conditionalFormatting>
  <conditionalFormatting sqref="V212">
    <cfRule type="cellIs" dxfId="1" priority="45" operator="equal">
      <formula>"欠"</formula>
    </cfRule>
    <cfRule type="containsText" dxfId="0" priority="44" operator="between" text="欠">
      <formula>NOT(ISERROR(SEARCH("欠",V212)))</formula>
    </cfRule>
  </conditionalFormatting>
  <conditionalFormatting sqref="W212">
    <cfRule type="containsText" dxfId="0" priority="48" operator="between" text="欠">
      <formula>NOT(ISERROR(SEARCH("欠",W212)))</formula>
    </cfRule>
  </conditionalFormatting>
  <conditionalFormatting sqref="X212">
    <cfRule type="cellIs" dxfId="1" priority="47" operator="equal">
      <formula>"欠"</formula>
    </cfRule>
    <cfRule type="containsText" dxfId="0" priority="46" operator="between" text="欠">
      <formula>NOT(ISERROR(SEARCH("欠",X212)))</formula>
    </cfRule>
  </conditionalFormatting>
  <conditionalFormatting sqref="Y212">
    <cfRule type="containsText" dxfId="0" priority="43" operator="between" text="欠">
      <formula>NOT(ISERROR(SEARCH("欠",Y212)))</formula>
    </cfRule>
  </conditionalFormatting>
  <conditionalFormatting sqref="V214">
    <cfRule type="cellIs" dxfId="1" priority="27" operator="equal">
      <formula>"欠"</formula>
    </cfRule>
    <cfRule type="containsText" dxfId="0" priority="26" operator="between" text="欠">
      <formula>NOT(ISERROR(SEARCH("欠",V214)))</formula>
    </cfRule>
  </conditionalFormatting>
  <conditionalFormatting sqref="W214:X214">
    <cfRule type="containsText" dxfId="0" priority="28" operator="between" text="欠">
      <formula>NOT(ISERROR(SEARCH("欠",W214)))</formula>
    </cfRule>
  </conditionalFormatting>
  <conditionalFormatting sqref="X214">
    <cfRule type="cellIs" dxfId="1" priority="30" operator="equal">
      <formula>"欠"</formula>
    </cfRule>
    <cfRule type="containsText" dxfId="0" priority="29" operator="between" text="欠">
      <formula>NOT(ISERROR(SEARCH("欠",X214)))</formula>
    </cfRule>
  </conditionalFormatting>
  <conditionalFormatting sqref="Y214">
    <cfRule type="containsText" dxfId="0" priority="25" operator="between" text="欠">
      <formula>NOT(ISERROR(SEARCH("欠",Y214)))</formula>
    </cfRule>
  </conditionalFormatting>
  <conditionalFormatting sqref="V215">
    <cfRule type="containsText" dxfId="0" priority="34" operator="between" text="欠">
      <formula>NOT(ISERROR(SEARCH("欠",V215)))</formula>
    </cfRule>
    <cfRule type="cellIs" dxfId="1" priority="36" operator="equal">
      <formula>"欠"</formula>
    </cfRule>
  </conditionalFormatting>
  <conditionalFormatting sqref="W215:X215">
    <cfRule type="containsText" dxfId="0" priority="38" operator="between" text="欠">
      <formula>NOT(ISERROR(SEARCH("欠",W215)))</formula>
    </cfRule>
  </conditionalFormatting>
  <conditionalFormatting sqref="X215">
    <cfRule type="containsText" dxfId="0" priority="40" operator="between" text="欠">
      <formula>NOT(ISERROR(SEARCH("欠",X215)))</formula>
    </cfRule>
    <cfRule type="cellIs" dxfId="1" priority="42" operator="equal">
      <formula>"欠"</formula>
    </cfRule>
  </conditionalFormatting>
  <conditionalFormatting sqref="Y215">
    <cfRule type="containsText" dxfId="0" priority="32" operator="between" text="欠">
      <formula>NOT(ISERROR(SEARCH("欠",Y215)))</formula>
    </cfRule>
  </conditionalFormatting>
  <conditionalFormatting sqref="V216">
    <cfRule type="containsText" dxfId="0" priority="33" operator="between" text="欠">
      <formula>NOT(ISERROR(SEARCH("欠",V216)))</formula>
    </cfRule>
    <cfRule type="cellIs" dxfId="1" priority="35" operator="equal">
      <formula>"欠"</formula>
    </cfRule>
  </conditionalFormatting>
  <conditionalFormatting sqref="W216:X216">
    <cfRule type="containsText" dxfId="0" priority="37" operator="between" text="欠">
      <formula>NOT(ISERROR(SEARCH("欠",W216)))</formula>
    </cfRule>
  </conditionalFormatting>
  <conditionalFormatting sqref="X216">
    <cfRule type="containsText" dxfId="0" priority="39" operator="between" text="欠">
      <formula>NOT(ISERROR(SEARCH("欠",X216)))</formula>
    </cfRule>
    <cfRule type="cellIs" dxfId="1" priority="41" operator="equal">
      <formula>"欠"</formula>
    </cfRule>
  </conditionalFormatting>
  <conditionalFormatting sqref="Y216">
    <cfRule type="containsText" dxfId="0" priority="31" operator="between" text="欠">
      <formula>NOT(ISERROR(SEARCH("欠",Y216)))</formula>
    </cfRule>
  </conditionalFormatting>
  <conditionalFormatting sqref="V219">
    <cfRule type="cellIs" dxfId="1" priority="12" operator="equal">
      <formula>"欠"</formula>
    </cfRule>
    <cfRule type="containsText" dxfId="0" priority="8" operator="between" text="欠">
      <formula>NOT(ISERROR(SEARCH("欠",V219)))</formula>
    </cfRule>
  </conditionalFormatting>
  <conditionalFormatting sqref="W219:X219">
    <cfRule type="containsText" dxfId="0" priority="16" operator="between" text="欠">
      <formula>NOT(ISERROR(SEARCH("欠",W219)))</formula>
    </cfRule>
  </conditionalFormatting>
  <conditionalFormatting sqref="X219">
    <cfRule type="cellIs" dxfId="1" priority="24" operator="equal">
      <formula>"欠"</formula>
    </cfRule>
    <cfRule type="containsText" dxfId="0" priority="20" operator="between" text="欠">
      <formula>NOT(ISERROR(SEARCH("欠",X219)))</formula>
    </cfRule>
  </conditionalFormatting>
  <conditionalFormatting sqref="Y219">
    <cfRule type="containsText" dxfId="0" priority="4" operator="between" text="欠">
      <formula>NOT(ISERROR(SEARCH("欠",Y219)))</formula>
    </cfRule>
  </conditionalFormatting>
  <conditionalFormatting sqref="V220">
    <cfRule type="cellIs" dxfId="1" priority="11" operator="equal">
      <formula>"欠"</formula>
    </cfRule>
    <cfRule type="containsText" dxfId="0" priority="7" operator="between" text="欠">
      <formula>NOT(ISERROR(SEARCH("欠",V220)))</formula>
    </cfRule>
  </conditionalFormatting>
  <conditionalFormatting sqref="W220:X220">
    <cfRule type="containsText" dxfId="0" priority="15" operator="between" text="欠">
      <formula>NOT(ISERROR(SEARCH("欠",W220)))</formula>
    </cfRule>
  </conditionalFormatting>
  <conditionalFormatting sqref="X220">
    <cfRule type="cellIs" dxfId="1" priority="23" operator="equal">
      <formula>"欠"</formula>
    </cfRule>
    <cfRule type="containsText" dxfId="0" priority="19" operator="between" text="欠">
      <formula>NOT(ISERROR(SEARCH("欠",X220)))</formula>
    </cfRule>
  </conditionalFormatting>
  <conditionalFormatting sqref="Y220">
    <cfRule type="containsText" dxfId="0" priority="3" operator="between" text="欠">
      <formula>NOT(ISERROR(SEARCH("欠",Y220)))</formula>
    </cfRule>
  </conditionalFormatting>
  <conditionalFormatting sqref="V221">
    <cfRule type="cellIs" dxfId="1" priority="10" operator="equal">
      <formula>"欠"</formula>
    </cfRule>
    <cfRule type="containsText" dxfId="0" priority="6" operator="between" text="欠">
      <formula>NOT(ISERROR(SEARCH("欠",V221)))</formula>
    </cfRule>
  </conditionalFormatting>
  <conditionalFormatting sqref="W221:X221">
    <cfRule type="containsText" dxfId="0" priority="14" operator="between" text="欠">
      <formula>NOT(ISERROR(SEARCH("欠",W221)))</formula>
    </cfRule>
  </conditionalFormatting>
  <conditionalFormatting sqref="X221">
    <cfRule type="cellIs" dxfId="1" priority="22" operator="equal">
      <formula>"欠"</formula>
    </cfRule>
    <cfRule type="containsText" dxfId="0" priority="18" operator="between" text="欠">
      <formula>NOT(ISERROR(SEARCH("欠",X221)))</formula>
    </cfRule>
  </conditionalFormatting>
  <conditionalFormatting sqref="Y221">
    <cfRule type="containsText" dxfId="0" priority="2" operator="between" text="欠">
      <formula>NOT(ISERROR(SEARCH("欠",Y221)))</formula>
    </cfRule>
  </conditionalFormatting>
  <conditionalFormatting sqref="V222">
    <cfRule type="cellIs" dxfId="1" priority="9" operator="equal">
      <formula>"欠"</formula>
    </cfRule>
    <cfRule type="containsText" dxfId="0" priority="5" operator="between" text="欠">
      <formula>NOT(ISERROR(SEARCH("欠",V222)))</formula>
    </cfRule>
  </conditionalFormatting>
  <conditionalFormatting sqref="W222:X222">
    <cfRule type="containsText" dxfId="0" priority="13" operator="between" text="欠">
      <formula>NOT(ISERROR(SEARCH("欠",W222)))</formula>
    </cfRule>
  </conditionalFormatting>
  <conditionalFormatting sqref="X222">
    <cfRule type="cellIs" dxfId="1" priority="21" operator="equal">
      <formula>"欠"</formula>
    </cfRule>
    <cfRule type="containsText" dxfId="0" priority="17" operator="between" text="欠">
      <formula>NOT(ISERROR(SEARCH("欠",X222)))</formula>
    </cfRule>
  </conditionalFormatting>
  <conditionalFormatting sqref="Y222">
    <cfRule type="containsText" dxfId="0" priority="1" operator="between" text="欠">
      <formula>NOT(ISERROR(SEARCH("欠",Y222)))</formula>
    </cfRule>
  </conditionalFormatting>
  <conditionalFormatting sqref="V251">
    <cfRule type="cellIs" dxfId="1" priority="674" operator="equal">
      <formula>"欠"</formula>
    </cfRule>
  </conditionalFormatting>
  <conditionalFormatting sqref="X251">
    <cfRule type="cellIs" dxfId="1" priority="623" operator="equal">
      <formula>"欠"</formula>
    </cfRule>
  </conditionalFormatting>
  <conditionalFormatting sqref="V277">
    <cfRule type="cellIs" dxfId="1" priority="665" operator="equal">
      <formula>"欠"</formula>
    </cfRule>
  </conditionalFormatting>
  <conditionalFormatting sqref="X277">
    <cfRule type="cellIs" dxfId="1" priority="614" operator="equal">
      <formula>"欠"</formula>
    </cfRule>
  </conditionalFormatting>
  <conditionalFormatting sqref="V365">
    <cfRule type="containsText" dxfId="0" priority="641" operator="between" text="欠">
      <formula>NOT(ISERROR(SEARCH("欠",V365)))</formula>
    </cfRule>
    <cfRule type="cellIs" dxfId="1" priority="642" operator="equal">
      <formula>"欠"</formula>
    </cfRule>
  </conditionalFormatting>
  <conditionalFormatting sqref="X365">
    <cfRule type="containsText" dxfId="0" priority="588" operator="between" text="欠">
      <formula>NOT(ISERROR(SEARCH("欠",X365)))</formula>
    </cfRule>
    <cfRule type="cellIs" dxfId="1" priority="589" operator="equal">
      <formula>"欠"</formula>
    </cfRule>
  </conditionalFormatting>
  <conditionalFormatting sqref="V382">
    <cfRule type="containsText" dxfId="0" priority="654" operator="between" text="欠">
      <formula>NOT(ISERROR(SEARCH("欠",V382)))</formula>
    </cfRule>
    <cfRule type="cellIs" dxfId="1" priority="655" operator="equal">
      <formula>"欠"</formula>
    </cfRule>
  </conditionalFormatting>
  <conditionalFormatting sqref="X382">
    <cfRule type="containsText" dxfId="0" priority="603" operator="between" text="欠">
      <formula>NOT(ISERROR(SEARCH("欠",X382)))</formula>
    </cfRule>
    <cfRule type="cellIs" dxfId="1" priority="604" operator="equal">
      <formula>"欠"</formula>
    </cfRule>
  </conditionalFormatting>
  <conditionalFormatting sqref="V390">
    <cfRule type="cellIs" dxfId="1" priority="675" operator="equal">
      <formula>"欠"</formula>
    </cfRule>
  </conditionalFormatting>
  <conditionalFormatting sqref="X390">
    <cfRule type="cellIs" dxfId="1" priority="624" operator="equal">
      <formula>"欠"</formula>
    </cfRule>
  </conditionalFormatting>
  <conditionalFormatting sqref="V393">
    <cfRule type="containsText" dxfId="0" priority="647" operator="between" text="欠">
      <formula>NOT(ISERROR(SEARCH("欠",V393)))</formula>
    </cfRule>
    <cfRule type="cellIs" dxfId="1" priority="648" operator="equal">
      <formula>"欠"</formula>
    </cfRule>
  </conditionalFormatting>
  <conditionalFormatting sqref="X393">
    <cfRule type="containsText" dxfId="0" priority="596" operator="between" text="欠">
      <formula>NOT(ISERROR(SEARCH("欠",X393)))</formula>
    </cfRule>
    <cfRule type="cellIs" dxfId="1" priority="597" operator="equal">
      <formula>"欠"</formula>
    </cfRule>
  </conditionalFormatting>
  <conditionalFormatting sqref="V395">
    <cfRule type="containsText" dxfId="0" priority="651" operator="between" text="欠">
      <formula>NOT(ISERROR(SEARCH("欠",V395)))</formula>
    </cfRule>
    <cfRule type="cellIs" dxfId="1" priority="652" operator="equal">
      <formula>"欠"</formula>
    </cfRule>
  </conditionalFormatting>
  <conditionalFormatting sqref="X395">
    <cfRule type="containsText" dxfId="0" priority="600" operator="between" text="欠">
      <formula>NOT(ISERROR(SEARCH("欠",X395)))</formula>
    </cfRule>
    <cfRule type="cellIs" dxfId="1" priority="601" operator="equal">
      <formula>"欠"</formula>
    </cfRule>
  </conditionalFormatting>
  <conditionalFormatting sqref="X426">
    <cfRule type="containsText" dxfId="0" priority="584" operator="between" text="欠">
      <formula>NOT(ISERROR(SEARCH("欠",X426)))</formula>
    </cfRule>
    <cfRule type="cellIs" dxfId="1" priority="585" operator="equal">
      <formula>"欠"</formula>
    </cfRule>
  </conditionalFormatting>
  <conditionalFormatting sqref="X432">
    <cfRule type="containsText" dxfId="0" priority="586" operator="between" text="欠">
      <formula>NOT(ISERROR(SEARCH("欠",X432)))</formula>
    </cfRule>
    <cfRule type="cellIs" dxfId="1" priority="587" operator="equal">
      <formula>"欠"</formula>
    </cfRule>
  </conditionalFormatting>
  <conditionalFormatting sqref="X453">
    <cfRule type="cellIs" dxfId="1" priority="593" operator="equal">
      <formula>"欠"</formula>
    </cfRule>
    <cfRule type="containsText" dxfId="0" priority="595" operator="between" text="欠">
      <formula>NOT(ISERROR(SEARCH("欠",X453)))</formula>
    </cfRule>
  </conditionalFormatting>
  <conditionalFormatting sqref="X454">
    <cfRule type="cellIs" dxfId="1" priority="592" operator="equal">
      <formula>"欠"</formula>
    </cfRule>
    <cfRule type="containsText" dxfId="0" priority="594" operator="between" text="欠">
      <formula>NOT(ISERROR(SEARCH("欠",X454)))</formula>
    </cfRule>
  </conditionalFormatting>
  <conditionalFormatting sqref="V455">
    <cfRule type="cellIs" dxfId="1" priority="643" operator="equal">
      <formula>"欠"</formula>
    </cfRule>
    <cfRule type="containsText" dxfId="0" priority="644" operator="between" text="欠">
      <formula>NOT(ISERROR(SEARCH("欠",V455)))</formula>
    </cfRule>
  </conditionalFormatting>
  <conditionalFormatting sqref="X455">
    <cfRule type="cellIs" dxfId="1" priority="590" operator="equal">
      <formula>"欠"</formula>
    </cfRule>
    <cfRule type="containsText" dxfId="0" priority="591" operator="between" text="欠">
      <formula>NOT(ISERROR(SEARCH("欠",X455)))</formula>
    </cfRule>
  </conditionalFormatting>
  <conditionalFormatting sqref="X479">
    <cfRule type="cellIs" dxfId="1" priority="582" operator="equal">
      <formula>"欠"</formula>
    </cfRule>
  </conditionalFormatting>
  <conditionalFormatting sqref="V505">
    <cfRule type="cellIs" dxfId="1" priority="671" operator="equal">
      <formula>"欠"</formula>
    </cfRule>
  </conditionalFormatting>
  <conditionalFormatting sqref="X505">
    <cfRule type="cellIs" dxfId="1" priority="620" operator="equal">
      <formula>"欠"</formula>
    </cfRule>
  </conditionalFormatting>
  <conditionalFormatting sqref="V506">
    <cfRule type="cellIs" dxfId="1" priority="631" operator="equal">
      <formula>"欠"</formula>
    </cfRule>
    <cfRule type="containsText" dxfId="0" priority="632" operator="between" text="欠">
      <formula>NOT(ISERROR(SEARCH("欠",V506)))</formula>
    </cfRule>
  </conditionalFormatting>
  <conditionalFormatting sqref="X506">
    <cfRule type="cellIs" dxfId="1" priority="576" operator="equal">
      <formula>"欠"</formula>
    </cfRule>
    <cfRule type="containsText" dxfId="0" priority="577" operator="between" text="欠">
      <formula>NOT(ISERROR(SEARCH("欠",X506)))</formula>
    </cfRule>
  </conditionalFormatting>
  <conditionalFormatting sqref="X644">
    <cfRule type="cellIs" dxfId="1" priority="574" operator="equal">
      <formula>"欠"</formula>
    </cfRule>
    <cfRule type="containsText" dxfId="0" priority="575" operator="between" text="欠">
      <formula>NOT(ISERROR(SEARCH("欠",X644)))</formula>
    </cfRule>
  </conditionalFormatting>
  <conditionalFormatting sqref="V646">
    <cfRule type="containsText" dxfId="0" priority="629" operator="between" text="欠">
      <formula>NOT(ISERROR(SEARCH("欠",V646)))</formula>
    </cfRule>
    <cfRule type="cellIs" dxfId="1" priority="630" operator="equal">
      <formula>"欠"</formula>
    </cfRule>
  </conditionalFormatting>
  <conditionalFormatting sqref="V25:V26">
    <cfRule type="containsText" dxfId="0" priority="516" operator="between" text="欠">
      <formula>NOT(ISERROR(SEARCH("欠",V25)))</formula>
    </cfRule>
    <cfRule type="cellIs" dxfId="1" priority="517" operator="equal">
      <formula>"欠"</formula>
    </cfRule>
  </conditionalFormatting>
  <conditionalFormatting sqref="V33:V34">
    <cfRule type="containsText" dxfId="0" priority="464" operator="between" text="欠">
      <formula>NOT(ISERROR(SEARCH("欠",V33)))</formula>
    </cfRule>
    <cfRule type="cellIs" dxfId="1" priority="465" operator="equal">
      <formula>"欠"</formula>
    </cfRule>
  </conditionalFormatting>
  <conditionalFormatting sqref="V49:V53">
    <cfRule type="containsText" dxfId="0" priority="519" operator="between" text="欠">
      <formula>NOT(ISERROR(SEARCH("欠",V49)))</formula>
    </cfRule>
    <cfRule type="cellIs" dxfId="1" priority="539" operator="equal">
      <formula>"欠"</formula>
    </cfRule>
  </conditionalFormatting>
  <conditionalFormatting sqref="V68:V69">
    <cfRule type="containsText" dxfId="0" priority="492" operator="between" text="欠">
      <formula>NOT(ISERROR(SEARCH("欠",V68)))</formula>
    </cfRule>
    <cfRule type="cellIs" dxfId="1" priority="493" operator="equal">
      <formula>"欠"</formula>
    </cfRule>
  </conditionalFormatting>
  <conditionalFormatting sqref="V91:V92">
    <cfRule type="containsText" dxfId="0" priority="357" operator="between" text="欠">
      <formula>NOT(ISERROR(SEARCH("欠",V91)))</formula>
    </cfRule>
    <cfRule type="cellIs" dxfId="1" priority="358" operator="equal">
      <formula>"欠"</formula>
    </cfRule>
  </conditionalFormatting>
  <conditionalFormatting sqref="V143:V148">
    <cfRule type="containsText" dxfId="0" priority="228" operator="between" text="欠">
      <formula>NOT(ISERROR(SEARCH("欠",V143)))</formula>
    </cfRule>
    <cfRule type="cellIs" dxfId="1" priority="230" operator="equal">
      <formula>"欠"</formula>
    </cfRule>
  </conditionalFormatting>
  <conditionalFormatting sqref="V164:V165">
    <cfRule type="containsText" dxfId="0" priority="214" operator="between" text="欠">
      <formula>NOT(ISERROR(SEARCH("欠",V164)))</formula>
    </cfRule>
    <cfRule type="cellIs" dxfId="1" priority="216" operator="equal">
      <formula>"欠"</formula>
    </cfRule>
  </conditionalFormatting>
  <conditionalFormatting sqref="V186:V188">
    <cfRule type="containsText" dxfId="0" priority="146" operator="between" text="欠">
      <formula>NOT(ISERROR(SEARCH("欠",V186)))</formula>
    </cfRule>
    <cfRule type="cellIs" dxfId="1" priority="147" operator="equal">
      <formula>"欠"</formula>
    </cfRule>
  </conditionalFormatting>
  <conditionalFormatting sqref="V189:V190">
    <cfRule type="containsText" dxfId="0" priority="123" operator="between" text="欠">
      <formula>NOT(ISERROR(SEARCH("欠",V189)))</formula>
    </cfRule>
    <cfRule type="cellIs" dxfId="1" priority="124" operator="equal">
      <formula>"欠"</formula>
    </cfRule>
  </conditionalFormatting>
  <conditionalFormatting sqref="V234:V236">
    <cfRule type="cellIs" dxfId="1" priority="678" operator="equal">
      <formula>"欠"</formula>
    </cfRule>
  </conditionalFormatting>
  <conditionalFormatting sqref="V237:V238">
    <cfRule type="cellIs" dxfId="1" priority="677" operator="equal">
      <formula>"欠"</formula>
    </cfRule>
  </conditionalFormatting>
  <conditionalFormatting sqref="V453:V454">
    <cfRule type="cellIs" dxfId="1" priority="645" operator="equal">
      <formula>"欠"</formula>
    </cfRule>
    <cfRule type="containsText" dxfId="0" priority="646" operator="between" text="欠">
      <formula>NOT(ISERROR(SEARCH("欠",V453)))</formula>
    </cfRule>
  </conditionalFormatting>
  <conditionalFormatting sqref="V466:V467">
    <cfRule type="containsText" dxfId="0" priority="637" operator="between" text="欠">
      <formula>NOT(ISERROR(SEARCH("欠",V466)))</formula>
    </cfRule>
  </conditionalFormatting>
  <conditionalFormatting sqref="V576:V578">
    <cfRule type="cellIs" dxfId="1" priority="634" operator="equal">
      <formula>"欠"</formula>
    </cfRule>
  </conditionalFormatting>
  <conditionalFormatting sqref="W91:W92">
    <cfRule type="containsText" dxfId="0" priority="356" operator="between" text="欠">
      <formula>NOT(ISERROR(SEARCH("欠",W91)))</formula>
    </cfRule>
  </conditionalFormatting>
  <conditionalFormatting sqref="W186:W188">
    <cfRule type="containsText" dxfId="0" priority="151" operator="between" text="欠">
      <formula>NOT(ISERROR(SEARCH("欠",W186)))</formula>
    </cfRule>
  </conditionalFormatting>
  <conditionalFormatting sqref="W195:W196">
    <cfRule type="containsText" dxfId="0" priority="119" operator="between" text="欠">
      <formula>NOT(ISERROR(SEARCH("欠",W195)))</formula>
    </cfRule>
  </conditionalFormatting>
  <conditionalFormatting sqref="X27:X29">
    <cfRule type="containsText" dxfId="0" priority="502" operator="between" text="欠">
      <formula>NOT(ISERROR(SEARCH("欠",X27)))</formula>
    </cfRule>
    <cfRule type="cellIs" dxfId="1" priority="503" operator="equal">
      <formula>"欠"</formula>
    </cfRule>
  </conditionalFormatting>
  <conditionalFormatting sqref="X33:X34">
    <cfRule type="containsText" dxfId="0" priority="433" operator="between" text="欠">
      <formula>NOT(ISERROR(SEARCH("欠",X33)))</formula>
    </cfRule>
    <cfRule type="cellIs" dxfId="1" priority="434" operator="equal">
      <formula>"欠"</formula>
    </cfRule>
  </conditionalFormatting>
  <conditionalFormatting sqref="X47:X48">
    <cfRule type="containsText" dxfId="0" priority="508" operator="between" text="欠">
      <formula>NOT(ISERROR(SEARCH("欠",X47)))</formula>
    </cfRule>
    <cfRule type="cellIs" dxfId="1" priority="509" operator="equal">
      <formula>"欠"</formula>
    </cfRule>
  </conditionalFormatting>
  <conditionalFormatting sqref="X68:X69">
    <cfRule type="containsText" dxfId="0" priority="423" operator="between" text="欠">
      <formula>NOT(ISERROR(SEARCH("欠",X68)))</formula>
    </cfRule>
    <cfRule type="cellIs" dxfId="1" priority="424" operator="equal">
      <formula>"欠"</formula>
    </cfRule>
  </conditionalFormatting>
  <conditionalFormatting sqref="X91:X92">
    <cfRule type="containsText" dxfId="0" priority="359" operator="between" text="欠">
      <formula>NOT(ISERROR(SEARCH("欠",X91)))</formula>
    </cfRule>
    <cfRule type="cellIs" dxfId="1" priority="360" operator="equal">
      <formula>"欠"</formula>
    </cfRule>
  </conditionalFormatting>
  <conditionalFormatting sqref="X100:X104">
    <cfRule type="containsText" dxfId="0" priority="332" operator="between" text="欠">
      <formula>NOT(ISERROR(SEARCH("欠",X100)))</formula>
    </cfRule>
    <cfRule type="cellIs" dxfId="1" priority="333" operator="equal">
      <formula>"欠"</formula>
    </cfRule>
  </conditionalFormatting>
  <conditionalFormatting sqref="X143:X148">
    <cfRule type="containsText" dxfId="0" priority="226" operator="between" text="欠">
      <formula>NOT(ISERROR(SEARCH("欠",X143)))</formula>
    </cfRule>
    <cfRule type="cellIs" dxfId="1" priority="227" operator="equal">
      <formula>"欠"</formula>
    </cfRule>
  </conditionalFormatting>
  <conditionalFormatting sqref="X175:X176">
    <cfRule type="containsText" dxfId="0" priority="156" operator="between" text="欠">
      <formula>NOT(ISERROR(SEARCH("欠",X175)))</formula>
    </cfRule>
    <cfRule type="cellIs" dxfId="1" priority="157" operator="equal">
      <formula>"欠"</formula>
    </cfRule>
  </conditionalFormatting>
  <conditionalFormatting sqref="X186:X188">
    <cfRule type="containsText" dxfId="0" priority="148" operator="between" text="欠">
      <formula>NOT(ISERROR(SEARCH("欠",X186)))</formula>
    </cfRule>
    <cfRule type="cellIs" dxfId="1" priority="149" operator="equal">
      <formula>"欠"</formula>
    </cfRule>
  </conditionalFormatting>
  <conditionalFormatting sqref="X234:X236">
    <cfRule type="cellIs" dxfId="1" priority="627" operator="equal">
      <formula>"欠"</formula>
    </cfRule>
  </conditionalFormatting>
  <conditionalFormatting sqref="X237:X238">
    <cfRule type="cellIs" dxfId="1" priority="626" operator="equal">
      <formula>"欠"</formula>
    </cfRule>
  </conditionalFormatting>
  <conditionalFormatting sqref="X433:X434">
    <cfRule type="cellIs" dxfId="1" priority="583" operator="equal">
      <formula>"欠"</formula>
    </cfRule>
  </conditionalFormatting>
  <conditionalFormatting sqref="Y25:Y26">
    <cfRule type="containsText" dxfId="0" priority="518" operator="between" text="欠">
      <formula>NOT(ISERROR(SEARCH("欠",Y25)))</formula>
    </cfRule>
  </conditionalFormatting>
  <conditionalFormatting sqref="Y33:Y34">
    <cfRule type="containsText" dxfId="0" priority="466" operator="between" text="欠">
      <formula>NOT(ISERROR(SEARCH("欠",Y33)))</formula>
    </cfRule>
  </conditionalFormatting>
  <conditionalFormatting sqref="Y49:Y53">
    <cfRule type="containsText" dxfId="0" priority="544" operator="between" text="欠">
      <formula>NOT(ISERROR(SEARCH("欠",Y49)))</formula>
    </cfRule>
  </conditionalFormatting>
  <conditionalFormatting sqref="Y68:Y69">
    <cfRule type="containsText" dxfId="0" priority="494" operator="between" text="欠">
      <formula>NOT(ISERROR(SEARCH("欠",Y68)))</formula>
    </cfRule>
  </conditionalFormatting>
  <conditionalFormatting sqref="Y91:Y92">
    <cfRule type="containsText" dxfId="0" priority="361" operator="between" text="欠">
      <formula>NOT(ISERROR(SEARCH("欠",Y91)))</formula>
    </cfRule>
  </conditionalFormatting>
  <conditionalFormatting sqref="Y175:Y176">
    <cfRule type="containsText" dxfId="0" priority="154" operator="between" text="欠">
      <formula>NOT(ISERROR(SEARCH("欠",Y175)))</formula>
    </cfRule>
  </conditionalFormatting>
  <conditionalFormatting sqref="Y187:Y188">
    <cfRule type="containsText" dxfId="0" priority="144" operator="between" text="欠">
      <formula>NOT(ISERROR(SEARCH("欠",Y187)))</formula>
    </cfRule>
  </conditionalFormatting>
  <conditionalFormatting sqref="Y189:Y190">
    <cfRule type="containsText" dxfId="0" priority="122" operator="between" text="欠">
      <formula>NOT(ISERROR(SEARCH("欠",Y189)))</formula>
    </cfRule>
  </conditionalFormatting>
  <conditionalFormatting sqref="Y195:Y198">
    <cfRule type="containsText" dxfId="0" priority="130" operator="between" text="欠">
      <formula>NOT(ISERROR(SEARCH("欠",Y195)))</formula>
    </cfRule>
  </conditionalFormatting>
  <conditionalFormatting sqref="Y208:Y209">
    <cfRule type="containsText" dxfId="0" priority="49" operator="between" text="欠">
      <formula>NOT(ISERROR(SEARCH("欠",Y208)))</formula>
    </cfRule>
  </conditionalFormatting>
  <conditionalFormatting sqref="Z175:Z176">
    <cfRule type="containsText" dxfId="0" priority="158" operator="between" text="欠">
      <formula>NOT(ISERROR(SEARCH("欠",Z175)))</formula>
    </cfRule>
  </conditionalFormatting>
  <conditionalFormatting sqref="V3:X4 V8:X8 W233:X233 V227:X232 V234:X1048576">
    <cfRule type="containsText" dxfId="0" priority="573" operator="between" text="欠">
      <formula>NOT(ISERROR(SEARCH("欠",V3)))</formula>
    </cfRule>
  </conditionalFormatting>
  <conditionalFormatting sqref="V3 V234:V311 V227:V232 V366:V381 V418:V452 V456:V465 V394 V616:V645 V608:V614 V396:V399 V601:V605 V647:V1048576 V590 V326:V364 V468:V505 V313:V324 V507:V587 V408:V414 V401:V405 V383:V392">
    <cfRule type="containsText" dxfId="0" priority="660" operator="between" text="欠">
      <formula>NOT(ISERROR(SEARCH("欠",V3)))</formula>
    </cfRule>
  </conditionalFormatting>
  <conditionalFormatting sqref="X3 X227:X311 X427:X431 X507:X511 X366:X381 X433:X452 X326:X364 X417:X425 X608:X614 X616:X643 X645:X1048576 X590 X513:X555 X601:X605 X456:X505 X394 X560:X587 X557 X396:X405 X383:X392 X408:X414 X313:X324">
    <cfRule type="containsText" dxfId="0" priority="609" operator="between" text="欠">
      <formula>NOT(ISERROR(SEARCH("欠",X3)))</formula>
    </cfRule>
  </conditionalFormatting>
  <conditionalFormatting sqref="Y3:Y4 Y226:Y227 Y229:Y1048576">
    <cfRule type="containsText" dxfId="0" priority="681" operator="between" text="欠">
      <formula>NOT(ISERROR(SEARCH("欠",Y3)))</formula>
    </cfRule>
  </conditionalFormatting>
  <conditionalFormatting sqref="V5 V74:V79 V129 V100:V104 V120 V86 V83:V84 V93 V179">
    <cfRule type="containsText" dxfId="0" priority="570" operator="between" text="欠">
      <formula>NOT(ISERROR(SEARCH("欠",V5)))</formula>
    </cfRule>
    <cfRule type="cellIs" dxfId="1" priority="571" operator="equal">
      <formula>"欠"</formula>
    </cfRule>
  </conditionalFormatting>
  <conditionalFormatting sqref="V5:X5 W198:X198 V74:X79 W165:X165 V93:X93 W180:X180 W169:X169 V120:X120 V100:V104 V83 V84:X84 V129:X129 X181 V86:X86 W178:X178 V179:X179">
    <cfRule type="containsText" dxfId="0" priority="567" operator="between" text="欠">
      <formula>NOT(ISERROR(SEARCH("欠",V5)))</formula>
    </cfRule>
  </conditionalFormatting>
  <conditionalFormatting sqref="X5 X198 X74:X79 X165 X178:X181 X169 X120 X93 X86 X84 X129">
    <cfRule type="containsText" dxfId="0" priority="568" operator="between" text="欠">
      <formula>NOT(ISERROR(SEARCH("欠",X5)))</formula>
    </cfRule>
    <cfRule type="cellIs" dxfId="1" priority="569" operator="equal">
      <formula>"欠"</formula>
    </cfRule>
  </conditionalFormatting>
  <conditionalFormatting sqref="Y5 Y161 Y74:Y79 Y84 Y159 Y120:Y122 Y117 Y106:Y110 Y132 Y136 Z129 Y93 Y125 Y163 Y86 Y152:Y154 Z180:Z181 Z169 Y127 Y114 Y112 Z178 Y177 Y179">
    <cfRule type="containsText" dxfId="0" priority="572" operator="between" text="欠">
      <formula>NOT(ISERROR(SEARCH("欠",Y5)))</formula>
    </cfRule>
  </conditionalFormatting>
  <conditionalFormatting sqref="V9:V22 V6:V7 V223:V225">
    <cfRule type="containsText" dxfId="0" priority="558" operator="between" text="欠">
      <formula>NOT(ISERROR(SEARCH("欠",V6)))</formula>
    </cfRule>
    <cfRule type="cellIs" dxfId="1" priority="559" operator="equal">
      <formula>"欠"</formula>
    </cfRule>
  </conditionalFormatting>
  <conditionalFormatting sqref="V9:X22 V6:X7 V223:X225">
    <cfRule type="containsText" dxfId="0" priority="555" operator="between" text="欠">
      <formula>NOT(ISERROR(SEARCH("欠",V6)))</formula>
    </cfRule>
  </conditionalFormatting>
  <conditionalFormatting sqref="X9:X22 X6:X7 X223:X225">
    <cfRule type="containsText" dxfId="0" priority="556" operator="between" text="欠">
      <formula>NOT(ISERROR(SEARCH("欠",X6)))</formula>
    </cfRule>
    <cfRule type="cellIs" dxfId="1" priority="557" operator="equal">
      <formula>"欠"</formula>
    </cfRule>
  </conditionalFormatting>
  <conditionalFormatting sqref="Y9:Y22 Y6:Y7 Y223:Y225">
    <cfRule type="containsText" dxfId="0" priority="560" operator="between" text="欠">
      <formula>NOT(ISERROR(SEARCH("欠",Y6)))</formula>
    </cfRule>
  </conditionalFormatting>
  <conditionalFormatting sqref="V23:V24 V45:V46">
    <cfRule type="containsText" dxfId="0" priority="538" operator="between" text="欠">
      <formula>NOT(ISERROR(SEARCH("欠",V23)))</formula>
    </cfRule>
    <cfRule type="cellIs" dxfId="1" priority="543" operator="equal">
      <formula>"欠"</formula>
    </cfRule>
  </conditionalFormatting>
  <conditionalFormatting sqref="V23:X24 V45:X46">
    <cfRule type="containsText" dxfId="0" priority="523" operator="between" text="欠">
      <formula>NOT(ISERROR(SEARCH("欠",V23)))</formula>
    </cfRule>
  </conditionalFormatting>
  <conditionalFormatting sqref="X23:X24 X45:X46">
    <cfRule type="containsText" dxfId="0" priority="528" operator="between" text="欠">
      <formula>NOT(ISERROR(SEARCH("欠",X23)))</formula>
    </cfRule>
    <cfRule type="cellIs" dxfId="1" priority="533" operator="equal">
      <formula>"欠"</formula>
    </cfRule>
  </conditionalFormatting>
  <conditionalFormatting sqref="Y23:Y24 Y46">
    <cfRule type="containsText" dxfId="0" priority="547" operator="between" text="欠">
      <formula>NOT(ISERROR(SEARCH("欠",Y23)))</formula>
    </cfRule>
  </conditionalFormatting>
  <conditionalFormatting sqref="V25:X26 W49:X53">
    <cfRule type="containsText" dxfId="0" priority="513" operator="between" text="欠">
      <formula>NOT(ISERROR(SEARCH("欠",V25)))</formula>
    </cfRule>
  </conditionalFormatting>
  <conditionalFormatting sqref="X25:X26 X49:X53">
    <cfRule type="containsText" dxfId="0" priority="514" operator="between" text="欠">
      <formula>NOT(ISERROR(SEARCH("欠",X25)))</formula>
    </cfRule>
    <cfRule type="cellIs" dxfId="1" priority="515" operator="equal">
      <formula>"欠"</formula>
    </cfRule>
  </conditionalFormatting>
  <conditionalFormatting sqref="V27:V29 V35">
    <cfRule type="containsText" dxfId="0" priority="504" operator="between" text="欠">
      <formula>NOT(ISERROR(SEARCH("欠",V27)))</formula>
    </cfRule>
    <cfRule type="cellIs" dxfId="1" priority="505" operator="equal">
      <formula>"欠"</formula>
    </cfRule>
  </conditionalFormatting>
  <conditionalFormatting sqref="V27:X29 W70:W71 W47:W48 W37:W39 W32 V35:X35 W65">
    <cfRule type="containsText" dxfId="0" priority="501" operator="between" text="欠">
      <formula>NOT(ISERROR(SEARCH("欠",V27)))</formula>
    </cfRule>
  </conditionalFormatting>
  <conditionalFormatting sqref="Y27:Y29 Y35">
    <cfRule type="containsText" dxfId="0" priority="506" operator="between" text="欠">
      <formula>NOT(ISERROR(SEARCH("欠",Y27)))</formula>
    </cfRule>
  </conditionalFormatting>
  <conditionalFormatting sqref="V30 V47:V48 V37:V39 V32">
    <cfRule type="containsText" dxfId="0" priority="510" operator="between" text="欠">
      <formula>NOT(ISERROR(SEARCH("欠",V30)))</formula>
    </cfRule>
    <cfRule type="cellIs" dxfId="1" priority="511" operator="equal">
      <formula>"欠"</formula>
    </cfRule>
  </conditionalFormatting>
  <conditionalFormatting sqref="V47:V48 X70 X47:X48 V37:V39 X37:X39 W31 V32 X32 V30:X30">
    <cfRule type="containsText" dxfId="0" priority="507" operator="between" text="欠">
      <formula>NOT(ISERROR(SEARCH("欠",V30)))</formula>
    </cfRule>
  </conditionalFormatting>
  <conditionalFormatting sqref="Y30 Y47:Y48 Y42:Y43 Y37:Y39 Y32">
    <cfRule type="containsText" dxfId="0" priority="512" operator="between" text="欠">
      <formula>NOT(ISERROR(SEARCH("欠",Y30)))</formula>
    </cfRule>
  </conditionalFormatting>
  <conditionalFormatting sqref="V31 X31">
    <cfRule type="containsText" dxfId="0" priority="495" operator="between" text="欠">
      <formula>NOT(ISERROR(SEARCH("欠",V31)))</formula>
    </cfRule>
  </conditionalFormatting>
  <conditionalFormatting sqref="X37:X39 X70 X32">
    <cfRule type="containsText" dxfId="0" priority="425" operator="between" text="欠">
      <formula>NOT(ISERROR(SEARCH("欠",X32)))</formula>
    </cfRule>
    <cfRule type="cellIs" dxfId="1" priority="426" operator="equal">
      <formula>"欠"</formula>
    </cfRule>
  </conditionalFormatting>
  <conditionalFormatting sqref="V33:X34">
    <cfRule type="containsText" dxfId="0" priority="461" operator="between" text="欠">
      <formula>NOT(ISERROR(SEARCH("欠",V33)))</formula>
    </cfRule>
  </conditionalFormatting>
  <conditionalFormatting sqref="V36 V42:V43">
    <cfRule type="containsText" dxfId="0" priority="478" operator="between" text="欠">
      <formula>NOT(ISERROR(SEARCH("欠",V36)))</formula>
    </cfRule>
    <cfRule type="cellIs" dxfId="1" priority="479" operator="equal">
      <formula>"欠"</formula>
    </cfRule>
  </conditionalFormatting>
  <conditionalFormatting sqref="V36:X36 X67 V42:X43">
    <cfRule type="containsText" dxfId="0" priority="475" operator="between" text="欠">
      <formula>NOT(ISERROR(SEARCH("欠",V36)))</formula>
    </cfRule>
  </conditionalFormatting>
  <conditionalFormatting sqref="X36 X67 X42:X43">
    <cfRule type="containsText" dxfId="0" priority="476" operator="between" text="欠">
      <formula>NOT(ISERROR(SEARCH("欠",X36)))</formula>
    </cfRule>
    <cfRule type="cellIs" dxfId="1" priority="477" operator="equal">
      <formula>"欠"</formula>
    </cfRule>
  </conditionalFormatting>
  <conditionalFormatting sqref="V44 V66 V59:V64">
    <cfRule type="containsText" dxfId="0" priority="450" operator="between" text="欠">
      <formula>NOT(ISERROR(SEARCH("欠",V44)))</formula>
    </cfRule>
    <cfRule type="cellIs" dxfId="1" priority="451" operator="equal">
      <formula>"欠"</formula>
    </cfRule>
  </conditionalFormatting>
  <conditionalFormatting sqref="V44:X44 V66:X66 V59:X64">
    <cfRule type="containsText" dxfId="0" priority="447" operator="between" text="欠">
      <formula>NOT(ISERROR(SEARCH("欠",V44)))</formula>
    </cfRule>
  </conditionalFormatting>
  <conditionalFormatting sqref="X44 X66 X59:X64">
    <cfRule type="containsText" dxfId="0" priority="448" operator="between" text="欠">
      <formula>NOT(ISERROR(SEARCH("欠",X44)))</formula>
    </cfRule>
    <cfRule type="cellIs" dxfId="1" priority="449" operator="equal">
      <formula>"欠"</formula>
    </cfRule>
  </conditionalFormatting>
  <conditionalFormatting sqref="Y55 Y59:Y64 Y66 Y44">
    <cfRule type="containsText" dxfId="0" priority="452" operator="between" text="欠">
      <formula>NOT(ISERROR(SEARCH("欠",Y44)))</formula>
    </cfRule>
  </conditionalFormatting>
  <conditionalFormatting sqref="V54 V155:V158 V151:V152 V136 V127 V125 V121:V122 V112 V132 V106:V110 V185 V191:V194 V199:V200 V204:V209 V213 V217:V218">
    <cfRule type="containsText" dxfId="0" priority="470" operator="between" text="欠">
      <formula>NOT(ISERROR(SEARCH("欠",V54)))</formula>
    </cfRule>
    <cfRule type="cellIs" dxfId="1" priority="471" operator="equal">
      <formula>"欠"</formula>
    </cfRule>
  </conditionalFormatting>
  <conditionalFormatting sqref="W57:X57 W211:X211 X161 V155:X158 V185:X185 W128 V136:X136 V121:X122 V127:X127 V151 V125:X125 W183 X153:X154 W130 V132:X132 V152:X152 V112:X112 V106:X110 V54:X54 W166:W167 V191:X194 V199:X199 V200 V204:X209 X177 V213:X213 V217:X218">
    <cfRule type="containsText" dxfId="0" priority="467" operator="between" text="欠">
      <formula>NOT(ISERROR(SEARCH("欠",V54)))</formula>
    </cfRule>
  </conditionalFormatting>
  <conditionalFormatting sqref="X57 X211 X213 X199 X204:X209 X177 X161 X132 X136 X152:X158 X127 X125 X121:X122 X112 X106:X110 X54 X185 X191:X194 X217:X218">
    <cfRule type="containsText" dxfId="0" priority="468" operator="between" text="欠">
      <formula>NOT(ISERROR(SEARCH("欠",X54)))</formula>
    </cfRule>
    <cfRule type="cellIs" dxfId="1" priority="469" operator="equal">
      <formula>"欠"</formula>
    </cfRule>
  </conditionalFormatting>
  <conditionalFormatting sqref="V55 V58">
    <cfRule type="containsText" dxfId="0" priority="430" operator="between" text="欠">
      <formula>NOT(ISERROR(SEARCH("欠",V55)))</formula>
    </cfRule>
    <cfRule type="cellIs" dxfId="1" priority="431" operator="equal">
      <formula>"欠"</formula>
    </cfRule>
  </conditionalFormatting>
  <conditionalFormatting sqref="V55:X55 V58:X58">
    <cfRule type="containsText" dxfId="0" priority="427" operator="between" text="欠">
      <formula>NOT(ISERROR(SEARCH("欠",V55)))</formula>
    </cfRule>
  </conditionalFormatting>
  <conditionalFormatting sqref="V65 V70">
    <cfRule type="containsText" dxfId="0" priority="414" operator="between" text="欠">
      <formula>NOT(ISERROR(SEARCH("欠",V65)))</formula>
    </cfRule>
    <cfRule type="cellIs" dxfId="1" priority="415" operator="equal">
      <formula>"欠"</formula>
    </cfRule>
  </conditionalFormatting>
  <conditionalFormatting sqref="X65 V70 V65">
    <cfRule type="containsText" dxfId="0" priority="411" operator="between" text="欠">
      <formula>NOT(ISERROR(SEARCH("欠",V65)))</formula>
    </cfRule>
  </conditionalFormatting>
  <conditionalFormatting sqref="Y65 Y70">
    <cfRule type="containsText" dxfId="0" priority="416" operator="between" text="欠">
      <formula>NOT(ISERROR(SEARCH("欠",Y65)))</formula>
    </cfRule>
  </conditionalFormatting>
  <conditionalFormatting sqref="V68:X69">
    <cfRule type="containsText" dxfId="0" priority="489" operator="between" text="欠">
      <formula>NOT(ISERROR(SEARCH("欠",V68)))</formula>
    </cfRule>
  </conditionalFormatting>
  <conditionalFormatting sqref="V80:X82 V117 V71 X71 V72:X72 V87 V99 V114">
    <cfRule type="containsText" dxfId="0" priority="405" operator="between" text="欠">
      <formula>NOT(ISERROR(SEARCH("欠",V71)))</formula>
    </cfRule>
  </conditionalFormatting>
  <conditionalFormatting sqref="V80:V82 V117 V71:V72 V87 V99 V114">
    <cfRule type="containsText" dxfId="0" priority="408" operator="between" text="欠">
      <formula>NOT(ISERROR(SEARCH("欠",V71)))</formula>
    </cfRule>
    <cfRule type="cellIs" dxfId="1" priority="409" operator="equal">
      <formula>"欠"</formula>
    </cfRule>
  </conditionalFormatting>
  <conditionalFormatting sqref="X71:X72 X80:X82">
    <cfRule type="containsText" dxfId="0" priority="406" operator="between" text="欠">
      <formula>NOT(ISERROR(SEARCH("欠",X71)))</formula>
    </cfRule>
    <cfRule type="cellIs" dxfId="1" priority="407" operator="equal">
      <formula>"欠"</formula>
    </cfRule>
  </conditionalFormatting>
  <conditionalFormatting sqref="Y71:Y72 Y80:Y82">
    <cfRule type="containsText" dxfId="0" priority="410" operator="between" text="欠">
      <formula>NOT(ISERROR(SEARCH("欠",Y71)))</formula>
    </cfRule>
  </conditionalFormatting>
  <conditionalFormatting sqref="W83 W168">
    <cfRule type="containsText" dxfId="0" priority="390" operator="between" text="欠">
      <formula>NOT(ISERROR(SEARCH("欠",W83)))</formula>
    </cfRule>
  </conditionalFormatting>
  <conditionalFormatting sqref="V85:X85 W151:X151">
    <cfRule type="containsText" dxfId="0" priority="368" operator="between" text="欠">
      <formula>NOT(ISERROR(SEARCH("欠",V85)))</formula>
    </cfRule>
  </conditionalFormatting>
  <conditionalFormatting sqref="Y85 Y151">
    <cfRule type="containsText" dxfId="0" priority="371" operator="between" text="欠">
      <formula>NOT(ISERROR(SEARCH("欠",Y85)))</formula>
    </cfRule>
  </conditionalFormatting>
  <conditionalFormatting sqref="W87 W124 W99 W114 W117">
    <cfRule type="containsText" dxfId="0" priority="404" operator="between" text="欠">
      <formula>NOT(ISERROR(SEARCH("欠",W87)))</formula>
    </cfRule>
  </conditionalFormatting>
  <conditionalFormatting sqref="X87 X124 X99 X114 X117">
    <cfRule type="containsText" dxfId="0" priority="417" operator="between" text="欠">
      <formula>NOT(ISERROR(SEARCH("欠",X87)))</formula>
    </cfRule>
    <cfRule type="cellIs" dxfId="1" priority="419" operator="equal">
      <formula>"欠"</formula>
    </cfRule>
  </conditionalFormatting>
  <conditionalFormatting sqref="Y87 Y99">
    <cfRule type="containsText" dxfId="0" priority="422" operator="between" text="欠">
      <formula>NOT(ISERROR(SEARCH("欠",Y87)))</formula>
    </cfRule>
  </conditionalFormatting>
  <conditionalFormatting sqref="W88 W90">
    <cfRule type="containsText" dxfId="0" priority="378" operator="between" text="欠">
      <formula>NOT(ISERROR(SEARCH("欠",W88)))</formula>
    </cfRule>
  </conditionalFormatting>
  <conditionalFormatting sqref="V98:W98 W100:X104">
    <cfRule type="containsText" dxfId="0" priority="331" operator="between" text="欠">
      <formula>NOT(ISERROR(SEARCH("欠",V98)))</formula>
    </cfRule>
  </conditionalFormatting>
  <conditionalFormatting sqref="X98 Y100:Y104">
    <cfRule type="containsText" dxfId="0" priority="336" operator="between" text="欠">
      <formula>NOT(ISERROR(SEARCH("欠",X98)))</formula>
    </cfRule>
  </conditionalFormatting>
  <conditionalFormatting sqref="P105 P111">
    <cfRule type="containsText" dxfId="0" priority="300" operator="between" text="欠">
      <formula>NOT(ISERROR(SEARCH("欠",P105)))</formula>
    </cfRule>
  </conditionalFormatting>
  <conditionalFormatting sqref="V111 V105 V233">
    <cfRule type="containsText" dxfId="0" priority="308" operator="between" text="欠">
      <formula>NOT(ISERROR(SEARCH("欠",V105)))</formula>
    </cfRule>
    <cfRule type="cellIs" dxfId="1" priority="310" operator="equal">
      <formula>"欠"</formula>
    </cfRule>
  </conditionalFormatting>
  <conditionalFormatting sqref="V111:X111 V105:X105 V233">
    <cfRule type="containsText" dxfId="0" priority="302" operator="between" text="欠">
      <formula>NOT(ISERROR(SEARCH("欠",V105)))</formula>
    </cfRule>
  </conditionalFormatting>
  <conditionalFormatting sqref="X105 X111">
    <cfRule type="containsText" dxfId="0" priority="304" operator="between" text="欠">
      <formula>NOT(ISERROR(SEARCH("欠",X105)))</formula>
    </cfRule>
    <cfRule type="cellIs" dxfId="1" priority="306" operator="equal">
      <formula>"欠"</formula>
    </cfRule>
  </conditionalFormatting>
  <conditionalFormatting sqref="Y105 Y111">
    <cfRule type="containsText" dxfId="0" priority="312" operator="between" text="欠">
      <formula>NOT(ISERROR(SEARCH("欠",Y105)))</formula>
    </cfRule>
  </conditionalFormatting>
  <conditionalFormatting sqref="V115:V116 V131">
    <cfRule type="containsText" dxfId="0" priority="256" operator="between" text="欠">
      <formula>NOT(ISERROR(SEARCH("欠",V115)))</formula>
    </cfRule>
    <cfRule type="cellIs" dxfId="1" priority="258" operator="equal">
      <formula>"欠"</formula>
    </cfRule>
  </conditionalFormatting>
  <conditionalFormatting sqref="W115:W116 W143:W150 W133 W131 W123 W118 W126">
    <cfRule type="containsText" dxfId="0" priority="255" operator="between" text="欠">
      <formula>NOT(ISERROR(SEARCH("欠",W115)))</formula>
    </cfRule>
  </conditionalFormatting>
  <conditionalFormatting sqref="X115:X116 X133 X131 X118 X123 X126">
    <cfRule type="containsText" dxfId="0" priority="259" operator="between" text="欠">
      <formula>NOT(ISERROR(SEARCH("欠",X115)))</formula>
    </cfRule>
    <cfRule type="cellIs" dxfId="1" priority="260" operator="equal">
      <formula>"欠"</formula>
    </cfRule>
  </conditionalFormatting>
  <conditionalFormatting sqref="Y116 Y131">
    <cfRule type="containsText" dxfId="0" priority="254" operator="between" text="欠">
      <formula>NOT(ISERROR(SEARCH("欠",Y116)))</formula>
    </cfRule>
  </conditionalFormatting>
  <conditionalFormatting sqref="V126 V150 V128 X128 V130 V133 V123 V118">
    <cfRule type="containsText" dxfId="0" priority="263" operator="between" text="欠">
      <formula>NOT(ISERROR(SEARCH("欠",V118)))</formula>
    </cfRule>
  </conditionalFormatting>
  <conditionalFormatting sqref="V126 V150 V128 V130 V133 V123 V118">
    <cfRule type="containsText" dxfId="0" priority="269" operator="between" text="欠">
      <formula>NOT(ISERROR(SEARCH("欠",V118)))</formula>
    </cfRule>
    <cfRule type="cellIs" dxfId="1" priority="271" operator="equal">
      <formula>"欠"</formula>
    </cfRule>
  </conditionalFormatting>
  <conditionalFormatting sqref="Y118 Y128 Y130 Y123">
    <cfRule type="containsText" dxfId="0" priority="273" operator="between" text="欠">
      <formula>NOT(ISERROR(SEARCH("欠",Y118)))</formula>
    </cfRule>
  </conditionalFormatting>
  <conditionalFormatting sqref="V119 V159 V137:V142 V163">
    <cfRule type="containsText" dxfId="0" priority="346" operator="between" text="欠">
      <formula>NOT(ISERROR(SEARCH("欠",V119)))</formula>
    </cfRule>
    <cfRule type="cellIs" dxfId="1" priority="347" operator="equal">
      <formula>"欠"</formula>
    </cfRule>
  </conditionalFormatting>
  <conditionalFormatting sqref="V119:W119 V159:W159 V137:W142 V163:W163 W164">
    <cfRule type="containsText" dxfId="0" priority="343" operator="between" text="欠">
      <formula>NOT(ISERROR(SEARCH("欠",V119)))</formula>
    </cfRule>
  </conditionalFormatting>
  <conditionalFormatting sqref="X119 X159 X137:X142 X163">
    <cfRule type="containsText" dxfId="0" priority="348" operator="between" text="欠">
      <formula>NOT(ISERROR(SEARCH("欠",X119)))</formula>
    </cfRule>
  </conditionalFormatting>
  <conditionalFormatting sqref="V124 V134:X134">
    <cfRule type="containsText" dxfId="0" priority="293" operator="between" text="欠">
      <formula>NOT(ISERROR(SEARCH("欠",V124)))</formula>
    </cfRule>
  </conditionalFormatting>
  <conditionalFormatting sqref="V124 V134">
    <cfRule type="containsText" dxfId="0" priority="296" operator="between" text="欠">
      <formula>NOT(ISERROR(SEARCH("欠",V124)))</formula>
    </cfRule>
    <cfRule type="cellIs" dxfId="1" priority="297" operator="equal">
      <formula>"欠"</formula>
    </cfRule>
  </conditionalFormatting>
  <conditionalFormatting sqref="Y126 Y144:Y148 Y133:Y134 Y124">
    <cfRule type="containsText" dxfId="0" priority="298" operator="between" text="欠">
      <formula>NOT(ISERROR(SEARCH("欠",Y124)))</formula>
    </cfRule>
  </conditionalFormatting>
  <conditionalFormatting sqref="V153 V135 V161 V177">
    <cfRule type="containsText" dxfId="0" priority="316" operator="between" text="欠">
      <formula>NOT(ISERROR(SEARCH("欠",V135)))</formula>
    </cfRule>
    <cfRule type="cellIs" dxfId="1" priority="317" operator="equal">
      <formula>"欠"</formula>
    </cfRule>
  </conditionalFormatting>
  <conditionalFormatting sqref="W154 W160 V135:X135 V161:W161 W162 V153:W153 V177:W177">
    <cfRule type="containsText" dxfId="0" priority="313" operator="between" text="欠">
      <formula>NOT(ISERROR(SEARCH("欠",V135)))</formula>
    </cfRule>
  </conditionalFormatting>
  <conditionalFormatting sqref="Y156:Y158 Y164:Y165">
    <cfRule type="containsText" dxfId="0" priority="218" operator="between" text="欠">
      <formula>NOT(ISERROR(SEARCH("欠",Y156)))</formula>
    </cfRule>
  </conditionalFormatting>
  <conditionalFormatting sqref="V183 V166 V168">
    <cfRule type="containsText" dxfId="0" priority="220" operator="between" text="欠">
      <formula>NOT(ISERROR(SEARCH("欠",V166)))</formula>
    </cfRule>
    <cfRule type="cellIs" dxfId="1" priority="221" operator="equal">
      <formula>"欠"</formula>
    </cfRule>
  </conditionalFormatting>
  <conditionalFormatting sqref="X183 X166 X168">
    <cfRule type="containsText" dxfId="0" priority="223" operator="between" text="欠">
      <formula>NOT(ISERROR(SEARCH("欠",X166)))</formula>
    </cfRule>
    <cfRule type="cellIs" dxfId="1" priority="224" operator="equal">
      <formula>"欠"</formula>
    </cfRule>
  </conditionalFormatting>
  <conditionalFormatting sqref="Y183 Y166 Y168">
    <cfRule type="containsText" dxfId="0" priority="225" operator="between" text="欠">
      <formula>NOT(ISERROR(SEARCH("欠",Y166)))</formula>
    </cfRule>
  </conditionalFormatting>
  <conditionalFormatting sqref="V198 V180 V169 V178">
    <cfRule type="containsText" dxfId="0" priority="184" operator="between" text="欠">
      <formula>NOT(ISERROR(SEARCH("欠",V169)))</formula>
    </cfRule>
    <cfRule type="cellIs" dxfId="1" priority="185" operator="equal">
      <formula>"欠"</formula>
    </cfRule>
  </conditionalFormatting>
  <conditionalFormatting sqref="Y169 Y178">
    <cfRule type="containsText" dxfId="0" priority="188" operator="between" text="欠">
      <formula>NOT(ISERROR(SEARCH("欠",Y169)))</formula>
    </cfRule>
  </conditionalFormatting>
  <conditionalFormatting sqref="V173:V174 V181:V182 V170 V176">
    <cfRule type="containsText" dxfId="0" priority="196" operator="between" text="欠">
      <formula>NOT(ISERROR(SEARCH("欠",V170)))</formula>
    </cfRule>
    <cfRule type="cellIs" dxfId="1" priority="197" operator="equal">
      <formula>"欠"</formula>
    </cfRule>
  </conditionalFormatting>
  <conditionalFormatting sqref="W173:W174 W181:W182 W170 W176">
    <cfRule type="containsText" dxfId="0" priority="201" operator="between" text="欠">
      <formula>NOT(ISERROR(SEARCH("欠",W170)))</formula>
    </cfRule>
  </conditionalFormatting>
  <conditionalFormatting sqref="X170 X173:X174">
    <cfRule type="containsText" dxfId="0" priority="198" operator="between" text="欠">
      <formula>NOT(ISERROR(SEARCH("欠",X170)))</formula>
    </cfRule>
    <cfRule type="cellIs" dxfId="1" priority="199" operator="equal">
      <formula>"欠"</formula>
    </cfRule>
  </conditionalFormatting>
  <conditionalFormatting sqref="Y180:Y181 Y170 Y174">
    <cfRule type="containsText" dxfId="0" priority="194" operator="between" text="欠">
      <formula>NOT(ISERROR(SEARCH("欠",Y170)))</formula>
    </cfRule>
  </conditionalFormatting>
  <conditionalFormatting sqref="W171 W197 W200:W201 W203 W210">
    <cfRule type="containsText" dxfId="0" priority="171" operator="between" text="欠">
      <formula>NOT(ISERROR(SEARCH("欠",W171)))</formula>
    </cfRule>
  </conditionalFormatting>
  <conditionalFormatting sqref="X171 X197 X200:X201 X203 X210">
    <cfRule type="containsText" dxfId="0" priority="169" operator="between" text="欠">
      <formula>NOT(ISERROR(SEARCH("欠",X171)))</formula>
    </cfRule>
    <cfRule type="cellIs" dxfId="1" priority="170" operator="equal">
      <formula>"欠"</formula>
    </cfRule>
  </conditionalFormatting>
  <conditionalFormatting sqref="W175:X175 X176">
    <cfRule type="containsText" dxfId="0" priority="155" operator="between" text="欠">
      <formula>NOT(ISERROR(SEARCH("欠",W175)))</formula>
    </cfRule>
  </conditionalFormatting>
  <conditionalFormatting sqref="X189:X190 X195:X196">
    <cfRule type="containsText" dxfId="0" priority="121" operator="between" text="欠">
      <formula>NOT(ISERROR(SEARCH("欠",X189)))</formula>
    </cfRule>
  </conditionalFormatting>
  <conditionalFormatting sqref="V195:V197 V201 V203 V210:V211">
    <cfRule type="containsText" dxfId="0" priority="131" operator="between" text="欠">
      <formula>NOT(ISERROR(SEARCH("欠",V195)))</formula>
    </cfRule>
    <cfRule type="cellIs" dxfId="1" priority="132" operator="equal">
      <formula>"欠"</formula>
    </cfRule>
  </conditionalFormatting>
  <conditionalFormatting sqref="Y199:Y201 Y203:Y204 Y210:Y211 Y213 Y217:Y218">
    <cfRule type="containsText" dxfId="0" priority="104" operator="between" text="欠">
      <formula>NOT(ISERROR(SEARCH("欠",Y199)))</formula>
    </cfRule>
  </conditionalFormatting>
  <conditionalFormatting sqref="V227 V582:V583 V550:V551 V535:V538 V531 V526 V513 V522:V524 V560:V562 V474:V476 V404 V437 V480 V489:V502 V430 V410 V461:V463 V328 V484:V486 V516:V520 V309 V274:V276 V259 V243 V247:V250 V239 V229:V230 V601 V232">
    <cfRule type="cellIs" dxfId="1" priority="676" operator="equal">
      <formula>"欠"</formula>
    </cfRule>
  </conditionalFormatting>
  <conditionalFormatting sqref="X227 X587 X582:X583 X553 X560:X568 X547:X551 X513 X535:X539 X522:X524 X526 X542 X530:X531 X555 X484:X487 X437 X480 X457 X474:X476 X328 X489:X504 X465:X467 X430 X404 X410 X510 X508 X461:X463 X516:X520 X309 X274:X276 X259 X243 X247:X250 X239 X229:X230 X601 X232:X233">
    <cfRule type="cellIs" dxfId="1" priority="625" operator="equal">
      <formula>"欠"</formula>
    </cfRule>
  </conditionalFormatting>
  <conditionalFormatting sqref="V383:V385 V231 V228 V314:V315 V310:V311 V381 V397:V399 V413:V414 V401 V353:V354 V431 V459:V460 V306:V308 V273 V292:V299 V252:V258 V260:V266 V278 V280 V344">
    <cfRule type="cellIs" dxfId="1" priority="679" operator="equal">
      <formula>"欠"</formula>
    </cfRule>
  </conditionalFormatting>
  <conditionalFormatting sqref="X383:X385 X231 X228 X314:X315 X310:X311 X381 X397:X399 X413:X414 X401 X353:X354 X431 X459:X460 X306:X308 X273 X292:X299 X252:X258 X260:X266 X278 X280 X344">
    <cfRule type="cellIs" dxfId="1" priority="628" operator="equal">
      <formula>"欠"</formula>
    </cfRule>
  </conditionalFormatting>
  <conditionalFormatting sqref="V240:V242 V521 V345 V405 V302 V267:V272 V281:V291 V279 V244:V246">
    <cfRule type="cellIs" dxfId="1" priority="666" operator="equal">
      <formula>"欠"</formula>
    </cfRule>
  </conditionalFormatting>
  <conditionalFormatting sqref="X240:X242 X521 X345 X405 X302 X267:X272 X281:X291 X279 X244:X246">
    <cfRule type="cellIs" dxfId="1" priority="615" operator="equal">
      <formula>"欠"</formula>
    </cfRule>
  </conditionalFormatting>
  <conditionalFormatting sqref="V300 V342:V343 V346:V348 V419 V408:V409 V372:V373 V350 V439:V440 V355:V357 V411 V427 V433:V434 V464 V468:V472">
    <cfRule type="cellIs" dxfId="1" priority="673" operator="equal">
      <formula>"欠"</formula>
    </cfRule>
  </conditionalFormatting>
  <conditionalFormatting sqref="X300 X342:X343 X346:X348 X400 X439:X440 X419 X372:X373 X350 X411 X355:X357 X417 X408:X409 X427 X464 X468:X472">
    <cfRule type="cellIs" dxfId="1" priority="622" operator="equal">
      <formula>"欠"</formula>
    </cfRule>
  </conditionalFormatting>
  <conditionalFormatting sqref="V301 V333:V341 V313 V379:V380 V303:V305 V418 V473 V402:V403 V360 V371 V349 V374 V386:V389 V503:V504 V458 V436 V366:V369 V351 V362:V364 V479 V438 V420:V425 V428:V429 V441:V449 V456 V481">
    <cfRule type="cellIs" dxfId="1" priority="664" operator="equal">
      <formula>"欠"</formula>
    </cfRule>
  </conditionalFormatting>
  <conditionalFormatting sqref="X333:X341 X418 X301 X303:X305 X313 X351 X349 X402:X403 X379:X380 X438 X386:X389 X374 X360 X362:X364 X371 X366:X369 X428 X442:X449 X420:X425 X481">
    <cfRule type="cellIs" dxfId="1" priority="613" operator="equal">
      <formula>"欠"</formula>
    </cfRule>
  </conditionalFormatting>
  <conditionalFormatting sqref="V312 V325">
    <cfRule type="containsText" dxfId="0" priority="656" operator="between" text="欠">
      <formula>NOT(ISERROR(SEARCH("欠",V312)))</formula>
    </cfRule>
    <cfRule type="cellIs" dxfId="1" priority="657" operator="equal">
      <formula>"欠"</formula>
    </cfRule>
  </conditionalFormatting>
  <conditionalFormatting sqref="X312 X325">
    <cfRule type="containsText" dxfId="0" priority="605" operator="between" text="欠">
      <formula>NOT(ISERROR(SEARCH("欠",X312)))</formula>
    </cfRule>
    <cfRule type="cellIs" dxfId="1" priority="606" operator="equal">
      <formula>"欠"</formula>
    </cfRule>
  </conditionalFormatting>
  <conditionalFormatting sqref="V329:V332 V316:V324 V326:V327 V452">
    <cfRule type="cellIs" dxfId="1" priority="667" operator="equal">
      <formula>"欠"</formula>
    </cfRule>
  </conditionalFormatting>
  <conditionalFormatting sqref="X329:X332 X316:X324 X326:X327 X452">
    <cfRule type="cellIs" dxfId="1" priority="616" operator="equal">
      <formula>"欠"</formula>
    </cfRule>
  </conditionalFormatting>
  <conditionalFormatting sqref="V352 V377:V378 V392 V394 V396">
    <cfRule type="cellIs" dxfId="1" priority="661" operator="equal">
      <formula>"欠"</formula>
    </cfRule>
  </conditionalFormatting>
  <conditionalFormatting sqref="X352 X377:X378 X392 X394 X396">
    <cfRule type="cellIs" dxfId="1" priority="610" operator="equal">
      <formula>"欠"</formula>
    </cfRule>
  </conditionalFormatting>
  <conditionalFormatting sqref="V361 V358:V359 V376">
    <cfRule type="cellIs" dxfId="1" priority="662" operator="equal">
      <formula>"欠"</formula>
    </cfRule>
  </conditionalFormatting>
  <conditionalFormatting sqref="X361 X358:X359 X376">
    <cfRule type="cellIs" dxfId="1" priority="611" operator="equal">
      <formula>"欠"</formula>
    </cfRule>
  </conditionalFormatting>
  <conditionalFormatting sqref="V370 V375 V391">
    <cfRule type="cellIs" dxfId="1" priority="663" operator="equal">
      <formula>"欠"</formula>
    </cfRule>
  </conditionalFormatting>
  <conditionalFormatting sqref="X370 X375 X391">
    <cfRule type="cellIs" dxfId="1" priority="612" operator="equal">
      <formula>"欠"</formula>
    </cfRule>
  </conditionalFormatting>
  <conditionalFormatting sqref="V400 V406:V407 V415:V417">
    <cfRule type="containsText" dxfId="0" priority="649" operator="between" text="欠">
      <formula>NOT(ISERROR(SEARCH("欠",V400)))</formula>
    </cfRule>
    <cfRule type="cellIs" dxfId="1" priority="650" operator="equal">
      <formula>"欠"</formula>
    </cfRule>
  </conditionalFormatting>
  <conditionalFormatting sqref="X406:X407 X415:X416">
    <cfRule type="containsText" dxfId="0" priority="598" operator="between" text="欠">
      <formula>NOT(ISERROR(SEARCH("欠",X406)))</formula>
    </cfRule>
    <cfRule type="cellIs" dxfId="1" priority="599" operator="equal">
      <formula>"欠"</formula>
    </cfRule>
  </conditionalFormatting>
  <conditionalFormatting sqref="V412 V647:V650 V608 V643:V644 V626:V630 V602:V605 V616:V617 V659:V660 V590 V579:V581 V584:V587 V569:V575 V451 V532:V534 V507:V509 V527:V530 V539:V544 V547:V549 V553 V525 V514:V515">
    <cfRule type="cellIs" dxfId="1" priority="653" operator="equal">
      <formula>"欠"</formula>
    </cfRule>
  </conditionalFormatting>
  <conditionalFormatting sqref="X458 X616:X617 X608 X590 X584:X586 X602:X605 X643 X627:X630 X569:X581 X525 X532:X534 X527:X529 X543:X544 X540:X541 X554 X429 X488 X477:X478 X473 X451 X456 X441 X436 X507 X482:X483 X412 X509 X511 X514:X515">
    <cfRule type="cellIs" dxfId="1" priority="602" operator="equal">
      <formula>"欠"</formula>
    </cfRule>
  </conditionalFormatting>
  <conditionalFormatting sqref="V426 V432 V435 V450">
    <cfRule type="cellIs" dxfId="1" priority="672" operator="equal">
      <formula>"欠"</formula>
    </cfRule>
  </conditionalFormatting>
  <conditionalFormatting sqref="X435 X450">
    <cfRule type="cellIs" dxfId="1" priority="621" operator="equal">
      <formula>"欠"</formula>
    </cfRule>
  </conditionalFormatting>
  <conditionalFormatting sqref="V465 V457 V487">
    <cfRule type="cellIs" dxfId="1" priority="640" operator="equal">
      <formula>"欠"</formula>
    </cfRule>
  </conditionalFormatting>
  <conditionalFormatting sqref="V482:V483 V477:V478 V488">
    <cfRule type="cellIs" dxfId="1" priority="639" operator="equal">
      <formula>"欠"</formula>
    </cfRule>
  </conditionalFormatting>
  <conditionalFormatting sqref="V510:V512 V554">
    <cfRule type="cellIs" dxfId="1" priority="638" operator="equal">
      <formula>"欠"</formula>
    </cfRule>
  </conditionalFormatting>
  <conditionalFormatting sqref="V545:V546 V614 V563:V568 V555:V559 V552">
    <cfRule type="cellIs" dxfId="1" priority="670" operator="equal">
      <formula>"欠"</formula>
    </cfRule>
  </conditionalFormatting>
  <conditionalFormatting sqref="X557 X614 X552 X545:X546">
    <cfRule type="cellIs" dxfId="1" priority="619" operator="equal">
      <formula>"欠"</formula>
    </cfRule>
  </conditionalFormatting>
  <conditionalFormatting sqref="X556 X558:X559">
    <cfRule type="containsText" dxfId="0" priority="580" operator="between" text="欠">
      <formula>NOT(ISERROR(SEARCH("欠",X556)))</formula>
    </cfRule>
    <cfRule type="cellIs" dxfId="1" priority="581" operator="equal">
      <formula>"欠"</formula>
    </cfRule>
  </conditionalFormatting>
  <conditionalFormatting sqref="V588:V589 V615 V606:V607 V591:V600">
    <cfRule type="cellIs" dxfId="1" priority="635" operator="equal">
      <formula>"欠"</formula>
    </cfRule>
    <cfRule type="containsText" dxfId="0" priority="636" operator="between" text="欠">
      <formula>NOT(ISERROR(SEARCH("欠",V588)))</formula>
    </cfRule>
  </conditionalFormatting>
  <conditionalFormatting sqref="X588:X589 X615 X606:X607 X591:X600">
    <cfRule type="cellIs" dxfId="1" priority="578" operator="equal">
      <formula>"欠"</formula>
    </cfRule>
    <cfRule type="containsText" dxfId="0" priority="579" operator="between" text="欠">
      <formula>NOT(ISERROR(SEARCH("欠",X588)))</formula>
    </cfRule>
  </conditionalFormatting>
  <conditionalFormatting sqref="V609:V613 V618:V625">
    <cfRule type="cellIs" dxfId="1" priority="669" operator="equal">
      <formula>"欠"</formula>
    </cfRule>
  </conditionalFormatting>
  <conditionalFormatting sqref="X609:X613 X647:X650 X659:X660 X618:X626">
    <cfRule type="cellIs" dxfId="1" priority="618" operator="equal">
      <formula>"欠"</formula>
    </cfRule>
  </conditionalFormatting>
  <conditionalFormatting sqref="V631:V642 V656:V658 V661:V666">
    <cfRule type="cellIs" dxfId="1" priority="633" operator="equal">
      <formula>"欠"</formula>
    </cfRule>
  </conditionalFormatting>
  <conditionalFormatting sqref="V645 V651:V655">
    <cfRule type="cellIs" dxfId="1" priority="668" operator="equal">
      <formula>"欠"</formula>
    </cfRule>
  </conditionalFormatting>
  <conditionalFormatting sqref="X645:X646 X651:X655">
    <cfRule type="cellIs" dxfId="1" priority="617" operator="equal">
      <formula>"欠"</formula>
    </cfRule>
  </conditionalFormatting>
  <pageMargins left="0" right="0.0791666666666667" top="0.309027777777778" bottom="0.309027777777778" header="0.5" footer="0.5"/>
  <pageSetup paperSize="9" scale="58" orientation="landscape" horizontalDpi="600"/>
  <headerFooter alignWithMargins="0" scaleWithDoc="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M671"/>
  <sheetViews>
    <sheetView zoomScale="70" zoomScaleNormal="70" workbookViewId="0">
      <pane xSplit="15" ySplit="4" topLeftCell="W212" activePane="bottomRight" state="frozen"/>
      <selection/>
      <selection pane="topRight"/>
      <selection pane="bottomLeft"/>
      <selection pane="bottomRight" activeCell="G4" sqref="G4"/>
    </sheetView>
  </sheetViews>
  <sheetFormatPr defaultColWidth="9" defaultRowHeight="14.25"/>
  <cols>
    <col min="1" max="1" width="15" style="1018" customWidth="1"/>
    <col min="2" max="2" width="13.1833333333333" style="1019" customWidth="1"/>
    <col min="3" max="3" width="10.35" style="1019" customWidth="1"/>
    <col min="4" max="4" width="12.6" style="1011" customWidth="1"/>
    <col min="5" max="5" width="11.425" style="1019" customWidth="1"/>
    <col min="6" max="6" width="12.8833333333333" style="1019" customWidth="1"/>
    <col min="7" max="7" width="13.0333333333333" style="1020" customWidth="1"/>
    <col min="8" max="8" width="15.4666666666667" style="1011" customWidth="1"/>
    <col min="9" max="9" width="14.0833333333333"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6" style="1011" customWidth="1"/>
    <col min="16" max="16" width="9.28333333333333" style="1021" customWidth="1"/>
    <col min="17" max="17" width="8.63333333333333" style="1022" customWidth="1"/>
    <col min="18" max="18" width="10.45" style="1023" customWidth="1"/>
    <col min="19" max="19" width="11.7833333333333" style="1023" customWidth="1"/>
    <col min="20" max="20" width="8.28333333333333" style="1024" customWidth="1"/>
    <col min="21" max="21" width="8.99166666666667" style="1025" customWidth="1"/>
    <col min="22" max="22" width="11.575" style="1024" customWidth="1"/>
    <col min="23" max="23" width="8.63333333333333" style="1026" customWidth="1"/>
    <col min="24" max="24" width="9.09166666666667" style="1026" customWidth="1"/>
    <col min="25" max="25" width="26.8166666666667" style="1027" customWidth="1"/>
    <col min="26" max="26" width="12.5" style="1011" customWidth="1"/>
    <col min="27" max="27" width="13.2083333333333" style="1011" customWidth="1"/>
    <col min="28" max="28" width="14.5333333333333" style="1028" customWidth="1"/>
    <col min="29" max="29" width="13.2833333333333" style="1020" customWidth="1"/>
    <col min="30" max="31" width="7.25" style="1020" customWidth="1"/>
    <col min="32" max="32" width="8.39166666666667" style="1020" customWidth="1"/>
    <col min="33" max="34" width="10.375" style="1019" customWidth="1"/>
    <col min="35" max="35" width="11.425" style="1019" customWidth="1"/>
    <col min="36" max="38" width="10.375" style="1019" customWidth="1"/>
    <col min="39" max="39" width="10.15" style="1029" customWidth="1"/>
    <col min="40" max="45" width="11.3666666666667" style="1029" customWidth="1"/>
    <col min="46" max="46" width="11.3666666666667" style="1010" customWidth="1"/>
    <col min="47" max="47" width="10.9083333333333" style="1031" customWidth="1"/>
    <col min="48" max="49" width="13.05" style="1029" customWidth="1"/>
    <col min="50" max="50" width="9" style="1030" customWidth="1"/>
    <col min="51" max="51" width="9" style="1030"/>
    <col min="52" max="324" width="9" style="1031"/>
    <col min="325" max="16384" width="9" style="1010"/>
  </cols>
  <sheetData>
    <row r="1" s="1010" customFormat="1" ht="70" customHeight="1" spans="1:324">
      <c r="A1" s="1032" t="s">
        <v>3569</v>
      </c>
      <c r="B1" s="1033"/>
      <c r="C1" s="1033"/>
      <c r="D1" s="1033"/>
      <c r="E1" s="1033"/>
      <c r="F1" s="1033"/>
      <c r="G1" s="1033"/>
      <c r="H1" s="1033"/>
      <c r="I1" s="1033"/>
      <c r="J1" s="1033"/>
      <c r="K1" s="1033"/>
      <c r="L1" s="1033"/>
      <c r="M1" s="1033"/>
      <c r="N1" s="1033"/>
      <c r="O1" s="1033"/>
      <c r="P1" s="1021"/>
      <c r="Q1" s="1022"/>
      <c r="R1" s="1023"/>
      <c r="S1" s="1023"/>
      <c r="T1" s="1024"/>
      <c r="U1" s="1025"/>
      <c r="V1" s="1024"/>
      <c r="W1" s="1026"/>
      <c r="X1" s="1026"/>
      <c r="Y1" s="1027"/>
      <c r="Z1" s="1011"/>
      <c r="AA1" s="1011"/>
      <c r="AB1" s="1028"/>
      <c r="AC1" s="1020"/>
      <c r="AD1" s="1020"/>
      <c r="AE1" s="1020"/>
      <c r="AF1" s="1020"/>
      <c r="AG1" s="1019"/>
      <c r="AH1" s="1019"/>
      <c r="AI1" s="1019"/>
      <c r="AJ1" s="1019"/>
      <c r="AK1" s="1019"/>
      <c r="AL1" s="1019"/>
      <c r="AM1" s="1162" t="s">
        <v>3570</v>
      </c>
      <c r="AN1" s="1474"/>
      <c r="AO1" s="1474"/>
      <c r="AP1" s="1474"/>
      <c r="AQ1" s="1474"/>
      <c r="AR1" s="1474"/>
      <c r="AS1" s="1474"/>
      <c r="AT1" s="1474"/>
      <c r="AU1" s="1474"/>
      <c r="AV1" s="1029"/>
      <c r="AW1" s="1029"/>
      <c r="AX1" s="1030"/>
      <c r="AY1" s="1030"/>
      <c r="AZ1" s="1031"/>
      <c r="BA1" s="1031"/>
      <c r="BB1" s="1031"/>
      <c r="BC1" s="1031"/>
      <c r="BD1" s="1031"/>
      <c r="BE1" s="1031"/>
      <c r="BF1" s="1031"/>
      <c r="BG1" s="1031"/>
      <c r="BH1" s="1031"/>
      <c r="BI1" s="1031"/>
      <c r="BJ1" s="1031"/>
      <c r="BK1" s="1031"/>
      <c r="BL1" s="1031"/>
      <c r="BM1" s="1031"/>
      <c r="BN1" s="1031"/>
      <c r="BO1" s="1031"/>
      <c r="BP1" s="1031"/>
      <c r="BQ1" s="1031"/>
      <c r="BR1" s="1031"/>
      <c r="BS1" s="1031"/>
      <c r="BT1" s="1031"/>
      <c r="BU1" s="1031"/>
      <c r="BV1" s="1031"/>
      <c r="BW1" s="1031"/>
      <c r="BX1" s="1031"/>
      <c r="BY1" s="1031"/>
      <c r="BZ1" s="1031"/>
      <c r="CA1" s="1031"/>
      <c r="CB1" s="1031"/>
      <c r="CC1" s="1031"/>
      <c r="CD1" s="1031"/>
      <c r="CE1" s="1031"/>
      <c r="CF1" s="1031"/>
      <c r="CG1" s="1031"/>
      <c r="CH1" s="1031"/>
      <c r="CI1" s="1031"/>
      <c r="CJ1" s="1031"/>
      <c r="CK1" s="1031"/>
      <c r="CL1" s="1031"/>
      <c r="CM1" s="1031"/>
      <c r="CN1" s="1031"/>
      <c r="CO1" s="1031"/>
      <c r="CP1" s="1031"/>
      <c r="CQ1" s="1031"/>
      <c r="CR1" s="1031"/>
      <c r="CS1" s="1031"/>
      <c r="CT1" s="1031"/>
      <c r="CU1" s="1031"/>
      <c r="CV1" s="1031"/>
      <c r="CW1" s="1031"/>
      <c r="CX1" s="1031"/>
      <c r="CY1" s="1031"/>
      <c r="CZ1" s="1031"/>
      <c r="DA1" s="1031"/>
      <c r="DB1" s="1031"/>
      <c r="DC1" s="1031"/>
      <c r="DD1" s="1031"/>
      <c r="DE1" s="1031"/>
      <c r="DF1" s="1031"/>
      <c r="DG1" s="1031"/>
      <c r="DH1" s="1031"/>
      <c r="DI1" s="1031"/>
      <c r="DJ1" s="1031"/>
      <c r="DK1" s="1031"/>
      <c r="DL1" s="1031"/>
      <c r="DM1" s="1031"/>
      <c r="DN1" s="1031"/>
      <c r="DO1" s="1031"/>
      <c r="DP1" s="1031"/>
      <c r="DQ1" s="1031"/>
      <c r="DR1" s="1031"/>
      <c r="DS1" s="1031"/>
      <c r="DT1" s="1031"/>
      <c r="DU1" s="1031"/>
      <c r="DV1" s="1031"/>
      <c r="DW1" s="1031"/>
      <c r="DX1" s="1031"/>
      <c r="DY1" s="1031"/>
      <c r="DZ1" s="1031"/>
      <c r="EA1" s="1031"/>
      <c r="EB1" s="1031"/>
      <c r="EC1" s="1031"/>
      <c r="ED1" s="1031"/>
      <c r="EE1" s="1031"/>
      <c r="EF1" s="1031"/>
      <c r="EG1" s="1031"/>
      <c r="EH1" s="1031"/>
      <c r="EI1" s="1031"/>
      <c r="EJ1" s="1031"/>
      <c r="EK1" s="1031"/>
      <c r="EL1" s="1031"/>
      <c r="EM1" s="1031"/>
      <c r="EN1" s="1031"/>
      <c r="EO1" s="1031"/>
      <c r="EP1" s="1031"/>
      <c r="EQ1" s="1031"/>
      <c r="ER1" s="1031"/>
      <c r="ES1" s="1031"/>
      <c r="ET1" s="1031"/>
      <c r="EU1" s="1031"/>
      <c r="EV1" s="1031"/>
      <c r="EW1" s="1031"/>
      <c r="EX1" s="1031"/>
      <c r="EY1" s="1031"/>
      <c r="EZ1" s="1031"/>
      <c r="FA1" s="1031"/>
      <c r="FB1" s="1031"/>
      <c r="FC1" s="1031"/>
      <c r="FD1" s="1031"/>
      <c r="FE1" s="1031"/>
      <c r="FF1" s="1031"/>
      <c r="FG1" s="1031"/>
      <c r="FH1" s="1031"/>
      <c r="FI1" s="1031"/>
      <c r="FJ1" s="1031"/>
      <c r="FK1" s="1031"/>
      <c r="FL1" s="1031"/>
      <c r="FM1" s="1031"/>
      <c r="FN1" s="1031"/>
      <c r="FO1" s="1031"/>
      <c r="FP1" s="1031"/>
      <c r="FQ1" s="1031"/>
      <c r="FR1" s="1031"/>
      <c r="FS1" s="1031"/>
      <c r="FT1" s="1031"/>
      <c r="FU1" s="1031"/>
      <c r="FV1" s="1031"/>
      <c r="FW1" s="1031"/>
      <c r="FX1" s="1031"/>
      <c r="FY1" s="1031"/>
      <c r="FZ1" s="1031"/>
      <c r="GA1" s="1031"/>
      <c r="GB1" s="1031"/>
      <c r="GC1" s="1031"/>
      <c r="GD1" s="1031"/>
      <c r="GE1" s="1031"/>
      <c r="GF1" s="1031"/>
      <c r="GG1" s="1031"/>
      <c r="GH1" s="1031"/>
      <c r="GI1" s="1031"/>
      <c r="GJ1" s="1031"/>
      <c r="GK1" s="1031"/>
      <c r="GL1" s="1031"/>
      <c r="GM1" s="1031"/>
      <c r="GN1" s="1031"/>
      <c r="GO1" s="1031"/>
      <c r="GP1" s="1031"/>
      <c r="GQ1" s="1031"/>
      <c r="GR1" s="1031"/>
      <c r="GS1" s="1031"/>
      <c r="GT1" s="1031"/>
      <c r="GU1" s="1031"/>
      <c r="GV1" s="1031"/>
      <c r="GW1" s="1031"/>
      <c r="GX1" s="1031"/>
      <c r="GY1" s="1031"/>
      <c r="GZ1" s="1031"/>
      <c r="HA1" s="1031"/>
      <c r="HB1" s="1031"/>
      <c r="HC1" s="1031"/>
      <c r="HD1" s="1031"/>
      <c r="HE1" s="1031"/>
      <c r="HF1" s="1031"/>
      <c r="HG1" s="1031"/>
      <c r="HH1" s="1031"/>
      <c r="HI1" s="1031"/>
      <c r="HJ1" s="1031"/>
      <c r="HK1" s="1031"/>
      <c r="HL1" s="1031"/>
      <c r="HM1" s="1031"/>
      <c r="HN1" s="1031"/>
      <c r="HO1" s="1031"/>
      <c r="HP1" s="1031"/>
      <c r="HQ1" s="1031"/>
      <c r="HR1" s="1031"/>
      <c r="HS1" s="1031"/>
      <c r="HT1" s="1031"/>
      <c r="HU1" s="1031"/>
      <c r="HV1" s="1031"/>
      <c r="HW1" s="1031"/>
      <c r="HX1" s="1031"/>
      <c r="HY1" s="1031"/>
      <c r="HZ1" s="1031"/>
      <c r="IA1" s="1031"/>
      <c r="IB1" s="1031"/>
      <c r="IC1" s="1031"/>
      <c r="ID1" s="1031"/>
      <c r="IE1" s="1031"/>
      <c r="IF1" s="1031"/>
      <c r="IG1" s="1031"/>
      <c r="IH1" s="1031"/>
      <c r="II1" s="1031"/>
      <c r="IJ1" s="1031"/>
      <c r="IK1" s="1031"/>
      <c r="IL1" s="1031"/>
      <c r="IM1" s="1031"/>
      <c r="IN1" s="1031"/>
      <c r="IO1" s="1031"/>
      <c r="IP1" s="1031"/>
      <c r="IQ1" s="1031"/>
      <c r="IR1" s="1031"/>
      <c r="IS1" s="1031"/>
      <c r="IT1" s="1031"/>
      <c r="IU1" s="1031"/>
      <c r="IV1" s="1031"/>
      <c r="IW1" s="1031"/>
      <c r="IX1" s="1031"/>
      <c r="IY1" s="1031"/>
      <c r="IZ1" s="1031"/>
      <c r="JA1" s="1031"/>
      <c r="JB1" s="1031"/>
      <c r="JC1" s="1031"/>
      <c r="JD1" s="1031"/>
      <c r="JE1" s="1031"/>
      <c r="JF1" s="1031"/>
      <c r="JG1" s="1031"/>
      <c r="JH1" s="1031"/>
      <c r="JI1" s="1031"/>
      <c r="JJ1" s="1031"/>
      <c r="JK1" s="1031"/>
      <c r="JL1" s="1031"/>
      <c r="JM1" s="1031"/>
      <c r="JN1" s="1031"/>
      <c r="JO1" s="1031"/>
      <c r="JP1" s="1031"/>
      <c r="JQ1" s="1031"/>
      <c r="JR1" s="1031"/>
      <c r="JS1" s="1031"/>
      <c r="JT1" s="1031"/>
      <c r="JU1" s="1031"/>
      <c r="JV1" s="1031"/>
      <c r="JW1" s="1031"/>
      <c r="JX1" s="1031"/>
      <c r="JY1" s="1031"/>
      <c r="JZ1" s="1031"/>
      <c r="KA1" s="1031"/>
      <c r="KB1" s="1031"/>
      <c r="KC1" s="1031"/>
      <c r="KD1" s="1031"/>
      <c r="KE1" s="1031"/>
      <c r="KF1" s="1031"/>
      <c r="KG1" s="1031"/>
      <c r="KH1" s="1031"/>
      <c r="KI1" s="1031"/>
      <c r="KJ1" s="1031"/>
      <c r="KK1" s="1031"/>
      <c r="KL1" s="1031"/>
      <c r="KM1" s="1031"/>
      <c r="KN1" s="1031"/>
      <c r="KO1" s="1031"/>
      <c r="KP1" s="1031"/>
      <c r="KQ1" s="1031"/>
      <c r="KR1" s="1031"/>
      <c r="KS1" s="1031"/>
      <c r="KT1" s="1031"/>
      <c r="KU1" s="1031"/>
      <c r="KV1" s="1031"/>
      <c r="KW1" s="1031"/>
      <c r="KX1" s="1031"/>
      <c r="KY1" s="1031"/>
      <c r="KZ1" s="1031"/>
      <c r="LA1" s="1031"/>
      <c r="LB1" s="1031"/>
      <c r="LC1" s="1031"/>
      <c r="LD1" s="1031"/>
      <c r="LE1" s="1031"/>
      <c r="LF1" s="1031"/>
      <c r="LG1" s="1031"/>
      <c r="LH1" s="1031"/>
      <c r="LI1" s="1031"/>
      <c r="LJ1" s="1031"/>
      <c r="LK1" s="1031"/>
      <c r="LL1" s="1031"/>
    </row>
    <row r="2" s="1011" customFormat="1" ht="58" customHeight="1" spans="1:324">
      <c r="A2" s="1032"/>
      <c r="B2" s="1033"/>
      <c r="C2" s="1033"/>
      <c r="D2" s="1033"/>
      <c r="E2" s="1033"/>
      <c r="F2" s="1033"/>
      <c r="G2" s="1033"/>
      <c r="H2" s="1033"/>
      <c r="I2" s="1033"/>
      <c r="J2" s="1033"/>
      <c r="K2" s="1033"/>
      <c r="L2" s="1033"/>
      <c r="M2" s="1033"/>
      <c r="N2" s="1033"/>
      <c r="O2" s="1033"/>
      <c r="P2" s="1060"/>
      <c r="Q2" s="1079"/>
      <c r="R2" s="1080"/>
      <c r="S2" s="1081" t="s">
        <v>4</v>
      </c>
      <c r="T2" s="1082"/>
      <c r="U2" s="1083"/>
      <c r="V2" s="1083"/>
      <c r="W2" s="1083"/>
      <c r="X2" s="1083"/>
      <c r="Y2" s="1083"/>
      <c r="Z2" s="1114"/>
      <c r="AA2" s="1115"/>
      <c r="AB2" s="1116"/>
      <c r="AC2" s="1117"/>
      <c r="AD2" s="1117"/>
      <c r="AE2" s="1117"/>
      <c r="AF2" s="1117"/>
      <c r="AG2" s="1141"/>
      <c r="AH2" s="1141"/>
      <c r="AI2" s="1141"/>
      <c r="AJ2" s="1141"/>
      <c r="AK2" s="1142"/>
      <c r="AL2" s="1143"/>
      <c r="AM2" s="1164"/>
      <c r="AN2" s="1164"/>
      <c r="AO2" s="1164"/>
      <c r="AP2" s="1164"/>
      <c r="AQ2" s="1164"/>
      <c r="AR2" s="1164"/>
      <c r="AS2" s="1164"/>
      <c r="AT2" s="1164"/>
      <c r="AU2" s="1164"/>
      <c r="AV2" s="1165"/>
      <c r="AW2" s="1165"/>
      <c r="AX2" s="1189"/>
      <c r="AY2" s="1189"/>
      <c r="AZ2" s="1030"/>
      <c r="BA2" s="1030"/>
      <c r="BB2" s="1030"/>
      <c r="BC2" s="1030"/>
      <c r="BD2" s="1030"/>
      <c r="BE2" s="1030"/>
      <c r="BF2" s="1030"/>
      <c r="BG2" s="1030"/>
      <c r="BH2" s="1030"/>
      <c r="BI2" s="1030"/>
      <c r="BJ2" s="1030"/>
      <c r="BK2" s="1030"/>
      <c r="BL2" s="1030"/>
      <c r="BM2" s="1030"/>
      <c r="BN2" s="1030"/>
      <c r="BO2" s="1030"/>
      <c r="BP2" s="1030"/>
      <c r="BQ2" s="1030"/>
      <c r="BR2" s="1030"/>
      <c r="BS2" s="1030"/>
      <c r="BT2" s="1030"/>
      <c r="BU2" s="1030"/>
      <c r="BV2" s="1030"/>
      <c r="BW2" s="1030"/>
      <c r="BX2" s="1030"/>
      <c r="BY2" s="1030"/>
      <c r="BZ2" s="1030"/>
      <c r="CA2" s="1030"/>
      <c r="CB2" s="1030"/>
      <c r="CC2" s="1030"/>
      <c r="CD2" s="1030"/>
      <c r="CE2" s="1030"/>
      <c r="CF2" s="1030"/>
      <c r="CG2" s="1030"/>
      <c r="CH2" s="1030"/>
      <c r="CI2" s="1030"/>
      <c r="CJ2" s="1030"/>
      <c r="CK2" s="1030"/>
      <c r="CL2" s="1030"/>
      <c r="CM2" s="1030"/>
      <c r="CN2" s="1030"/>
      <c r="CO2" s="1030"/>
      <c r="CP2" s="1030"/>
      <c r="CQ2" s="1030"/>
      <c r="CR2" s="1030"/>
      <c r="CS2" s="1030"/>
      <c r="CT2" s="1030"/>
      <c r="CU2" s="1030"/>
      <c r="CV2" s="1030"/>
      <c r="CW2" s="1030"/>
      <c r="CX2" s="1030"/>
      <c r="CY2" s="1030"/>
      <c r="CZ2" s="1030"/>
      <c r="DA2" s="1030"/>
      <c r="DB2" s="1030"/>
      <c r="DC2" s="1030"/>
      <c r="DD2" s="1030"/>
      <c r="DE2" s="1030"/>
      <c r="DF2" s="1030"/>
      <c r="DG2" s="1030"/>
      <c r="DH2" s="1030"/>
      <c r="DI2" s="1030"/>
      <c r="DJ2" s="1030"/>
      <c r="DK2" s="1030"/>
      <c r="DL2" s="1030"/>
      <c r="DM2" s="1030"/>
      <c r="DN2" s="1030"/>
      <c r="DO2" s="1030"/>
      <c r="DP2" s="1030"/>
      <c r="DQ2" s="1030"/>
      <c r="DR2" s="1030"/>
      <c r="DS2" s="1030"/>
      <c r="DT2" s="1030"/>
      <c r="DU2" s="1030"/>
      <c r="DV2" s="1030"/>
      <c r="DW2" s="1030"/>
      <c r="DX2" s="1030"/>
      <c r="DY2" s="1030"/>
      <c r="DZ2" s="1030"/>
      <c r="EA2" s="1030"/>
      <c r="EB2" s="1030"/>
      <c r="EC2" s="1030"/>
      <c r="ED2" s="1030"/>
      <c r="EE2" s="1030"/>
      <c r="EF2" s="1030"/>
      <c r="EG2" s="1030"/>
      <c r="EH2" s="1030"/>
      <c r="EI2" s="1030"/>
      <c r="EJ2" s="1030"/>
      <c r="EK2" s="1030"/>
      <c r="EL2" s="1030"/>
      <c r="EM2" s="1030"/>
      <c r="EN2" s="1030"/>
      <c r="EO2" s="1030"/>
      <c r="EP2" s="1030"/>
      <c r="EQ2" s="1030"/>
      <c r="ER2" s="1030"/>
      <c r="ES2" s="1030"/>
      <c r="ET2" s="1030"/>
      <c r="EU2" s="1030"/>
      <c r="EV2" s="1030"/>
      <c r="EW2" s="1030"/>
      <c r="EX2" s="1030"/>
      <c r="EY2" s="1030"/>
      <c r="EZ2" s="1030"/>
      <c r="FA2" s="1030"/>
      <c r="FB2" s="1030"/>
      <c r="FC2" s="1030"/>
      <c r="FD2" s="1030"/>
      <c r="FE2" s="1030"/>
      <c r="FF2" s="1030"/>
      <c r="FG2" s="1030"/>
      <c r="FH2" s="1030"/>
      <c r="FI2" s="1030"/>
      <c r="FJ2" s="1030"/>
      <c r="FK2" s="1030"/>
      <c r="FL2" s="1030"/>
      <c r="FM2" s="1030"/>
      <c r="FN2" s="1030"/>
      <c r="FO2" s="1030"/>
      <c r="FP2" s="1030"/>
      <c r="FQ2" s="1030"/>
      <c r="FR2" s="1030"/>
      <c r="FS2" s="1030"/>
      <c r="FT2" s="1030"/>
      <c r="FU2" s="1030"/>
      <c r="FV2" s="1030"/>
      <c r="FW2" s="1030"/>
      <c r="FX2" s="1030"/>
      <c r="FY2" s="1030"/>
      <c r="FZ2" s="1030"/>
      <c r="GA2" s="1030"/>
      <c r="GB2" s="1030"/>
      <c r="GC2" s="1030"/>
      <c r="GD2" s="1030"/>
      <c r="GE2" s="1030"/>
      <c r="GF2" s="1030"/>
      <c r="GG2" s="1030"/>
      <c r="GH2" s="1030"/>
      <c r="GI2" s="1030"/>
      <c r="GJ2" s="1030"/>
      <c r="GK2" s="1030"/>
      <c r="GL2" s="1030"/>
      <c r="GM2" s="1030"/>
      <c r="GN2" s="1030"/>
      <c r="GO2" s="1030"/>
      <c r="GP2" s="1030"/>
      <c r="GQ2" s="1030"/>
      <c r="GR2" s="1030"/>
      <c r="GS2" s="1030"/>
      <c r="GT2" s="1030"/>
      <c r="GU2" s="1030"/>
      <c r="GV2" s="1030"/>
      <c r="GW2" s="1030"/>
      <c r="GX2" s="1030"/>
      <c r="GY2" s="1030"/>
      <c r="GZ2" s="1030"/>
      <c r="HA2" s="1030"/>
      <c r="HB2" s="1030"/>
      <c r="HC2" s="1030"/>
      <c r="HD2" s="1030"/>
      <c r="HE2" s="1030"/>
      <c r="HF2" s="1030"/>
      <c r="HG2" s="1030"/>
      <c r="HH2" s="1030"/>
      <c r="HI2" s="1030"/>
      <c r="HJ2" s="1030"/>
      <c r="HK2" s="1030"/>
      <c r="HL2" s="1030"/>
      <c r="HM2" s="1030"/>
      <c r="HN2" s="1030"/>
      <c r="HO2" s="1030"/>
      <c r="HP2" s="1030"/>
      <c r="HQ2" s="1030"/>
      <c r="HR2" s="1030"/>
      <c r="HS2" s="1030"/>
      <c r="HT2" s="1030"/>
      <c r="HU2" s="1030"/>
      <c r="HV2" s="1030"/>
      <c r="HW2" s="1030"/>
      <c r="HX2" s="1030"/>
      <c r="HY2" s="1030"/>
      <c r="HZ2" s="1030"/>
      <c r="IA2" s="1030"/>
      <c r="IB2" s="1030"/>
      <c r="IC2" s="1030"/>
      <c r="ID2" s="1030"/>
      <c r="IE2" s="1030"/>
      <c r="IF2" s="1030"/>
      <c r="IG2" s="1030"/>
      <c r="IH2" s="1030"/>
      <c r="II2" s="1030"/>
      <c r="IJ2" s="1030"/>
      <c r="IK2" s="1030"/>
      <c r="IL2" s="1030"/>
      <c r="IM2" s="1030"/>
      <c r="IN2" s="1030"/>
      <c r="IO2" s="1030"/>
      <c r="IP2" s="1030"/>
      <c r="IQ2" s="1030"/>
      <c r="IR2" s="1030"/>
      <c r="IS2" s="1030"/>
      <c r="IT2" s="1030"/>
      <c r="IU2" s="1030"/>
      <c r="IV2" s="1030"/>
      <c r="IW2" s="1030"/>
      <c r="IX2" s="1030"/>
      <c r="IY2" s="1030"/>
      <c r="IZ2" s="1030"/>
      <c r="JA2" s="1030"/>
      <c r="JB2" s="1030"/>
      <c r="JC2" s="1030"/>
      <c r="JD2" s="1030"/>
      <c r="JE2" s="1030"/>
      <c r="JF2" s="1030"/>
      <c r="JG2" s="1030"/>
      <c r="JH2" s="1030"/>
      <c r="JI2" s="1030"/>
      <c r="JJ2" s="1030"/>
      <c r="JK2" s="1030"/>
      <c r="JL2" s="1030"/>
      <c r="JM2" s="1030"/>
      <c r="JN2" s="1030"/>
      <c r="JO2" s="1030"/>
      <c r="JP2" s="1030"/>
      <c r="JQ2" s="1030"/>
      <c r="JR2" s="1030"/>
      <c r="JS2" s="1030"/>
      <c r="JT2" s="1030"/>
      <c r="JU2" s="1030"/>
      <c r="JV2" s="1030"/>
      <c r="JW2" s="1030"/>
      <c r="JX2" s="1030"/>
      <c r="JY2" s="1030"/>
      <c r="JZ2" s="1030"/>
      <c r="KA2" s="1030"/>
      <c r="KB2" s="1030"/>
      <c r="KC2" s="1030"/>
      <c r="KD2" s="1030"/>
      <c r="KE2" s="1030"/>
      <c r="KF2" s="1030"/>
      <c r="KG2" s="1030"/>
      <c r="KH2" s="1030"/>
      <c r="KI2" s="1030"/>
      <c r="KJ2" s="1030"/>
      <c r="KK2" s="1030"/>
      <c r="KL2" s="1030"/>
      <c r="KM2" s="1030"/>
      <c r="KN2" s="1030"/>
      <c r="KO2" s="1030"/>
      <c r="KP2" s="1030"/>
      <c r="KQ2" s="1030"/>
      <c r="KR2" s="1030"/>
      <c r="KS2" s="1030"/>
      <c r="KT2" s="1030"/>
      <c r="KU2" s="1030"/>
      <c r="KV2" s="1030"/>
      <c r="KW2" s="1030"/>
      <c r="KX2" s="1030"/>
      <c r="KY2" s="1030"/>
      <c r="KZ2" s="1030"/>
      <c r="LA2" s="1030"/>
      <c r="LB2" s="1030"/>
      <c r="LC2" s="1030"/>
      <c r="LD2" s="1030"/>
      <c r="LE2" s="1030"/>
      <c r="LF2" s="1030"/>
      <c r="LG2" s="1030"/>
      <c r="LH2" s="1030"/>
      <c r="LI2" s="1030"/>
      <c r="LJ2" s="1030"/>
      <c r="LK2" s="1030"/>
      <c r="LL2" s="1030"/>
    </row>
    <row r="3" s="1012" customFormat="1" ht="60" customHeight="1" spans="1:325">
      <c r="A3" s="1034">
        <v>45617</v>
      </c>
      <c r="B3" s="1035"/>
      <c r="C3" s="1036"/>
      <c r="D3" s="1035"/>
      <c r="E3" s="1037"/>
      <c r="F3" s="1037"/>
      <c r="G3" s="1038"/>
      <c r="H3" s="1039" t="s">
        <v>1</v>
      </c>
      <c r="I3" s="1039"/>
      <c r="J3" s="1039"/>
      <c r="K3" s="1061" t="s">
        <v>2</v>
      </c>
      <c r="L3" s="1061"/>
      <c r="M3" s="1061"/>
      <c r="N3" s="1062" t="s">
        <v>3</v>
      </c>
      <c r="O3" s="1062"/>
      <c r="P3" s="1062"/>
      <c r="Q3" s="1084"/>
      <c r="R3" s="1085"/>
      <c r="S3" s="1086" t="s">
        <v>2818</v>
      </c>
      <c r="T3" s="1087"/>
      <c r="U3" s="1088"/>
      <c r="V3" s="1087"/>
      <c r="W3" s="1089"/>
      <c r="X3" s="1090"/>
      <c r="Y3" s="1118"/>
      <c r="Z3" s="1119"/>
      <c r="AA3" s="1061"/>
      <c r="AB3" s="1120"/>
      <c r="AC3" s="1038"/>
      <c r="AD3" s="1038"/>
      <c r="AE3" s="1121"/>
      <c r="AF3" s="1093" t="s">
        <v>2819</v>
      </c>
      <c r="AG3" s="1093"/>
      <c r="AH3" s="1093"/>
      <c r="AI3" s="1036"/>
      <c r="AJ3" s="1147"/>
      <c r="AK3" s="1148"/>
      <c r="AL3" s="1147"/>
      <c r="AM3" s="1167" t="s">
        <v>3571</v>
      </c>
      <c r="AN3" s="1168" t="s">
        <v>3572</v>
      </c>
      <c r="AO3" s="1168" t="s">
        <v>3573</v>
      </c>
      <c r="AP3" s="1169" t="s">
        <v>3574</v>
      </c>
      <c r="AQ3" s="1168" t="s">
        <v>3575</v>
      </c>
      <c r="AR3" s="1168" t="s">
        <v>3576</v>
      </c>
      <c r="AS3" s="1169" t="s">
        <v>3577</v>
      </c>
      <c r="AT3" s="1168" t="s">
        <v>3578</v>
      </c>
      <c r="AU3" s="1627" t="s">
        <v>3579</v>
      </c>
      <c r="AV3" s="1171" t="s">
        <v>17</v>
      </c>
      <c r="AW3" s="1175" t="s">
        <v>18</v>
      </c>
      <c r="AX3" s="1189"/>
      <c r="AY3" s="1189"/>
      <c r="AZ3" s="1189"/>
      <c r="BA3" s="1189"/>
      <c r="BB3" s="1189"/>
      <c r="BC3" s="1189"/>
      <c r="BD3" s="1189"/>
      <c r="BE3" s="1189"/>
      <c r="BF3" s="1189"/>
      <c r="BG3" s="1189"/>
      <c r="BH3" s="1189"/>
      <c r="BI3" s="1189"/>
      <c r="BJ3" s="1189"/>
      <c r="BK3" s="1189"/>
      <c r="BL3" s="1189"/>
      <c r="BM3" s="1189"/>
      <c r="BN3" s="1189"/>
      <c r="BO3" s="1189"/>
      <c r="BP3" s="1189"/>
      <c r="BQ3" s="1189"/>
      <c r="BR3" s="1189"/>
      <c r="BS3" s="1189"/>
      <c r="BT3" s="1189"/>
      <c r="BU3" s="1189"/>
      <c r="BV3" s="1189"/>
      <c r="BW3" s="1189"/>
      <c r="BX3" s="1189"/>
      <c r="BY3" s="1189"/>
      <c r="BZ3" s="1189"/>
      <c r="CA3" s="1189"/>
      <c r="CB3" s="1189"/>
      <c r="CC3" s="1189"/>
      <c r="CD3" s="1189"/>
      <c r="CE3" s="1189"/>
      <c r="CF3" s="1189"/>
      <c r="CG3" s="1189"/>
      <c r="CH3" s="1189"/>
      <c r="CI3" s="1189"/>
      <c r="CJ3" s="1189"/>
      <c r="CK3" s="1189"/>
      <c r="CL3" s="1189"/>
      <c r="CM3" s="1189"/>
      <c r="CN3" s="1189"/>
      <c r="CO3" s="1189"/>
      <c r="CP3" s="1189"/>
      <c r="CQ3" s="1189"/>
      <c r="CR3" s="1189"/>
      <c r="CS3" s="1189"/>
      <c r="CT3" s="1189"/>
      <c r="CU3" s="1189"/>
      <c r="CV3" s="1189"/>
      <c r="CW3" s="1189"/>
      <c r="CX3" s="1189"/>
      <c r="CY3" s="1189"/>
      <c r="CZ3" s="1189"/>
      <c r="DA3" s="1189"/>
      <c r="DB3" s="1189"/>
      <c r="DC3" s="1189"/>
      <c r="DD3" s="1189"/>
      <c r="DE3" s="1189"/>
      <c r="DF3" s="1189"/>
      <c r="DG3" s="1189"/>
      <c r="DH3" s="1189"/>
      <c r="DI3" s="1189"/>
      <c r="DJ3" s="1189"/>
      <c r="DK3" s="1189"/>
      <c r="DL3" s="1189"/>
      <c r="DM3" s="1189"/>
      <c r="DN3" s="1189"/>
      <c r="DO3" s="1189"/>
      <c r="DP3" s="1189"/>
      <c r="DQ3" s="1189"/>
      <c r="DR3" s="1189"/>
      <c r="DS3" s="1189"/>
      <c r="DT3" s="1189"/>
      <c r="DU3" s="1189"/>
      <c r="DV3" s="1189"/>
      <c r="DW3" s="1189"/>
      <c r="DX3" s="1189"/>
      <c r="DY3" s="1189"/>
      <c r="DZ3" s="1189"/>
      <c r="EA3" s="1189"/>
      <c r="EB3" s="1189"/>
      <c r="EC3" s="1189"/>
      <c r="ED3" s="1189"/>
      <c r="EE3" s="1189"/>
      <c r="EF3" s="1189"/>
      <c r="EG3" s="1189"/>
      <c r="EH3" s="1189"/>
      <c r="EI3" s="1189"/>
      <c r="EJ3" s="1189"/>
      <c r="EK3" s="1189"/>
      <c r="EL3" s="1189"/>
      <c r="EM3" s="1189"/>
      <c r="EN3" s="1189"/>
      <c r="EO3" s="1189"/>
      <c r="EP3" s="1189"/>
      <c r="EQ3" s="1189"/>
      <c r="ER3" s="1189"/>
      <c r="ES3" s="1189"/>
      <c r="ET3" s="1189"/>
      <c r="EU3" s="1189"/>
      <c r="EV3" s="1189"/>
      <c r="EW3" s="1189"/>
      <c r="EX3" s="1189"/>
      <c r="EY3" s="1189"/>
      <c r="EZ3" s="1189"/>
      <c r="FA3" s="1189"/>
      <c r="FB3" s="1189"/>
      <c r="FC3" s="1189"/>
      <c r="FD3" s="1189"/>
      <c r="FE3" s="1189"/>
      <c r="FF3" s="1189"/>
      <c r="FG3" s="1189"/>
      <c r="FH3" s="1189"/>
      <c r="FI3" s="1189"/>
      <c r="FJ3" s="1189"/>
      <c r="FK3" s="1189"/>
      <c r="FL3" s="1189"/>
      <c r="FM3" s="1189"/>
      <c r="FN3" s="1189"/>
      <c r="FO3" s="1189"/>
      <c r="FP3" s="1189"/>
      <c r="FQ3" s="1189"/>
      <c r="FR3" s="1189"/>
      <c r="FS3" s="1189"/>
      <c r="FT3" s="1189"/>
      <c r="FU3" s="1189"/>
      <c r="FV3" s="1189"/>
      <c r="FW3" s="1189"/>
      <c r="FX3" s="1189"/>
      <c r="FY3" s="1189"/>
      <c r="FZ3" s="1189"/>
      <c r="GA3" s="1189"/>
      <c r="GB3" s="1189"/>
      <c r="GC3" s="1189"/>
      <c r="GD3" s="1189"/>
      <c r="GE3" s="1189"/>
      <c r="GF3" s="1189"/>
      <c r="GG3" s="1189"/>
      <c r="GH3" s="1189"/>
      <c r="GI3" s="1189"/>
      <c r="GJ3" s="1189"/>
      <c r="GK3" s="1189"/>
      <c r="GL3" s="1189"/>
      <c r="GM3" s="1189"/>
      <c r="GN3" s="1189"/>
      <c r="GO3" s="1189"/>
      <c r="GP3" s="1189"/>
      <c r="GQ3" s="1189"/>
      <c r="GR3" s="1189"/>
      <c r="GS3" s="1189"/>
      <c r="GT3" s="1189"/>
      <c r="GU3" s="1189"/>
      <c r="GV3" s="1189"/>
      <c r="GW3" s="1189"/>
      <c r="GX3" s="1189"/>
      <c r="GY3" s="1189"/>
      <c r="GZ3" s="1189"/>
      <c r="HA3" s="1189"/>
      <c r="HB3" s="1189"/>
      <c r="HC3" s="1189"/>
      <c r="HD3" s="1189"/>
      <c r="HE3" s="1189"/>
      <c r="HF3" s="1189"/>
      <c r="HG3" s="1189"/>
      <c r="HH3" s="1189"/>
      <c r="HI3" s="1189"/>
      <c r="HJ3" s="1189"/>
      <c r="HK3" s="1189"/>
      <c r="HL3" s="1189"/>
      <c r="HM3" s="1189"/>
      <c r="HN3" s="1189"/>
      <c r="HO3" s="1189"/>
      <c r="HP3" s="1189"/>
      <c r="HQ3" s="1189"/>
      <c r="HR3" s="1189"/>
      <c r="HS3" s="1189"/>
      <c r="HT3" s="1189"/>
      <c r="HU3" s="1189"/>
      <c r="HV3" s="1189"/>
      <c r="HW3" s="1189"/>
      <c r="HX3" s="1189"/>
      <c r="HY3" s="1189"/>
      <c r="HZ3" s="1189"/>
      <c r="IA3" s="1189"/>
      <c r="IB3" s="1189"/>
      <c r="IC3" s="1189"/>
      <c r="ID3" s="1189"/>
      <c r="IE3" s="1189"/>
      <c r="IF3" s="1189"/>
      <c r="IG3" s="1189"/>
      <c r="IH3" s="1189"/>
      <c r="II3" s="1189"/>
      <c r="IJ3" s="1189"/>
      <c r="IK3" s="1189"/>
      <c r="IL3" s="1189"/>
      <c r="IM3" s="1189"/>
      <c r="IN3" s="1189"/>
      <c r="IO3" s="1189"/>
      <c r="IP3" s="1189"/>
      <c r="IQ3" s="1189"/>
      <c r="IR3" s="1189"/>
      <c r="IS3" s="1189"/>
      <c r="IT3" s="1189"/>
      <c r="IU3" s="1189"/>
      <c r="IV3" s="1189"/>
      <c r="IW3" s="1189"/>
      <c r="IX3" s="1189"/>
      <c r="IY3" s="1189"/>
      <c r="IZ3" s="1189"/>
      <c r="JA3" s="1189"/>
      <c r="JB3" s="1189"/>
      <c r="JC3" s="1189"/>
      <c r="JD3" s="1189"/>
      <c r="JE3" s="1189"/>
      <c r="JF3" s="1189"/>
      <c r="JG3" s="1189"/>
      <c r="JH3" s="1189"/>
      <c r="JI3" s="1189"/>
      <c r="JJ3" s="1189"/>
      <c r="JK3" s="1189"/>
      <c r="JL3" s="1189"/>
      <c r="JM3" s="1189"/>
      <c r="JN3" s="1189"/>
      <c r="JO3" s="1189"/>
      <c r="JP3" s="1189"/>
      <c r="JQ3" s="1189"/>
      <c r="JR3" s="1189"/>
      <c r="JS3" s="1189"/>
      <c r="JT3" s="1189"/>
      <c r="JU3" s="1189"/>
      <c r="JV3" s="1189"/>
      <c r="JW3" s="1189"/>
      <c r="JX3" s="1189"/>
      <c r="JY3" s="1189"/>
      <c r="JZ3" s="1189"/>
      <c r="KA3" s="1189"/>
      <c r="KB3" s="1189"/>
      <c r="KC3" s="1189"/>
      <c r="KD3" s="1189"/>
      <c r="KE3" s="1189"/>
      <c r="KF3" s="1189"/>
      <c r="KG3" s="1189"/>
      <c r="KH3" s="1189"/>
      <c r="KI3" s="1189"/>
      <c r="KJ3" s="1189"/>
      <c r="KK3" s="1189"/>
      <c r="KL3" s="1189"/>
      <c r="KM3" s="1189"/>
      <c r="KN3" s="1189"/>
      <c r="KO3" s="1189"/>
      <c r="KP3" s="1189"/>
      <c r="KQ3" s="1189"/>
      <c r="KR3" s="1189"/>
      <c r="KS3" s="1189"/>
      <c r="KT3" s="1189"/>
      <c r="KU3" s="1189"/>
      <c r="KV3" s="1189"/>
      <c r="KW3" s="1189"/>
      <c r="KX3" s="1189"/>
      <c r="KY3" s="1189"/>
      <c r="KZ3" s="1189"/>
      <c r="LA3" s="1189"/>
      <c r="LB3" s="1189"/>
      <c r="LC3" s="1189"/>
      <c r="LD3" s="1189"/>
      <c r="LE3" s="1189"/>
      <c r="LF3" s="1189"/>
      <c r="LG3" s="1189"/>
      <c r="LH3" s="1189"/>
      <c r="LI3" s="1189"/>
      <c r="LJ3" s="1189"/>
      <c r="LK3" s="1189"/>
      <c r="LL3" s="1189"/>
      <c r="LM3" s="1202"/>
    </row>
    <row r="4" s="1013" customFormat="1" ht="37" customHeight="1" spans="1:51">
      <c r="A4" s="1040" t="s">
        <v>19</v>
      </c>
      <c r="B4" s="1041" t="s">
        <v>20</v>
      </c>
      <c r="C4" s="1041" t="s">
        <v>21</v>
      </c>
      <c r="D4" s="1041" t="s">
        <v>22</v>
      </c>
      <c r="E4" s="1042" t="s">
        <v>23</v>
      </c>
      <c r="F4" s="1042" t="s">
        <v>24</v>
      </c>
      <c r="G4" s="1042" t="s">
        <v>25</v>
      </c>
      <c r="H4" s="1041" t="s">
        <v>26</v>
      </c>
      <c r="I4" s="1063" t="s">
        <v>27</v>
      </c>
      <c r="J4" s="1063" t="s">
        <v>1707</v>
      </c>
      <c r="K4" s="1063" t="s">
        <v>1708</v>
      </c>
      <c r="L4" s="1041" t="s">
        <v>1709</v>
      </c>
      <c r="M4" s="1041" t="s">
        <v>31</v>
      </c>
      <c r="N4" s="1042" t="s">
        <v>32</v>
      </c>
      <c r="O4" s="1042" t="s">
        <v>33</v>
      </c>
      <c r="P4" s="1065" t="s">
        <v>34</v>
      </c>
      <c r="Q4" s="1091" t="s">
        <v>35</v>
      </c>
      <c r="R4" s="1092" t="s">
        <v>40</v>
      </c>
      <c r="S4" s="1092" t="s">
        <v>4</v>
      </c>
      <c r="T4" s="1093" t="s">
        <v>42</v>
      </c>
      <c r="U4" s="1093" t="s">
        <v>43</v>
      </c>
      <c r="V4" s="1093" t="s">
        <v>44</v>
      </c>
      <c r="W4" s="1094" t="s">
        <v>45</v>
      </c>
      <c r="X4" s="1095" t="s">
        <v>46</v>
      </c>
      <c r="Y4" s="1122" t="s">
        <v>47</v>
      </c>
      <c r="Z4" s="1041" t="s">
        <v>1711</v>
      </c>
      <c r="AA4" s="1041" t="s">
        <v>1712</v>
      </c>
      <c r="AB4" s="1123" t="s">
        <v>1713</v>
      </c>
      <c r="AC4" s="1124" t="s">
        <v>51</v>
      </c>
      <c r="AD4" s="1125" t="s">
        <v>52</v>
      </c>
      <c r="AE4" s="1125" t="s">
        <v>1714</v>
      </c>
      <c r="AF4" s="1125" t="s">
        <v>1715</v>
      </c>
      <c r="AG4" s="1042" t="s">
        <v>1716</v>
      </c>
      <c r="AH4" s="1149" t="s">
        <v>60</v>
      </c>
      <c r="AI4" s="1149" t="s">
        <v>61</v>
      </c>
      <c r="AJ4" s="1149" t="s">
        <v>62</v>
      </c>
      <c r="AK4" s="1150" t="s">
        <v>63</v>
      </c>
      <c r="AL4" s="1151" t="s">
        <v>64</v>
      </c>
      <c r="AM4" s="1172" t="s">
        <v>1720</v>
      </c>
      <c r="AN4" s="1173" t="s">
        <v>66</v>
      </c>
      <c r="AO4" s="1173" t="s">
        <v>1721</v>
      </c>
      <c r="AP4" s="1173" t="s">
        <v>68</v>
      </c>
      <c r="AQ4" s="1173" t="s">
        <v>69</v>
      </c>
      <c r="AR4" s="1173" t="s">
        <v>70</v>
      </c>
      <c r="AS4" s="1173" t="s">
        <v>1723</v>
      </c>
      <c r="AT4" s="1173" t="s">
        <v>1724</v>
      </c>
      <c r="AU4" s="1628" t="s">
        <v>1725</v>
      </c>
      <c r="AV4" s="1176"/>
      <c r="AW4" s="1190"/>
      <c r="AX4" s="1191"/>
      <c r="AY4" s="1191"/>
    </row>
    <row r="5" s="1486" customFormat="1" ht="47" customHeight="1" spans="1:325">
      <c r="A5" s="2247">
        <v>45630</v>
      </c>
      <c r="B5" s="1724" t="s">
        <v>74</v>
      </c>
      <c r="C5" s="1720"/>
      <c r="D5" s="1725" t="s">
        <v>82</v>
      </c>
      <c r="E5" s="1727"/>
      <c r="F5" s="1725"/>
      <c r="G5" s="1722" t="s">
        <v>93</v>
      </c>
      <c r="H5" s="1728" t="s">
        <v>3580</v>
      </c>
      <c r="I5" s="1532" t="s">
        <v>3581</v>
      </c>
      <c r="J5" s="1736">
        <v>420</v>
      </c>
      <c r="K5" s="1747">
        <v>0</v>
      </c>
      <c r="L5" s="1747">
        <v>6</v>
      </c>
      <c r="M5" s="1747">
        <f t="shared" ref="M5:M68" si="0">J5/L5</f>
        <v>70</v>
      </c>
      <c r="N5" s="1741">
        <v>45649</v>
      </c>
      <c r="O5" s="1741">
        <v>45645</v>
      </c>
      <c r="P5" s="1749"/>
      <c r="Q5" s="2079" t="s">
        <v>78</v>
      </c>
      <c r="R5" s="2260"/>
      <c r="S5" s="2260"/>
      <c r="T5" s="1767"/>
      <c r="U5" s="1783"/>
      <c r="V5" s="1783"/>
      <c r="W5" s="1788"/>
      <c r="X5" s="1783"/>
      <c r="Y5" s="1779"/>
      <c r="Z5" s="1784" t="s">
        <v>83</v>
      </c>
      <c r="AA5" s="2225"/>
      <c r="AB5" s="2226"/>
      <c r="AC5" s="1722"/>
      <c r="AD5" s="1799" t="s">
        <v>93</v>
      </c>
      <c r="AE5" s="1799">
        <v>6</v>
      </c>
      <c r="AF5" s="1799">
        <f>J5</f>
        <v>420</v>
      </c>
      <c r="AG5" s="1800"/>
      <c r="AH5" s="2280"/>
      <c r="AI5" s="2280"/>
      <c r="AJ5" s="2280" t="s">
        <v>63</v>
      </c>
      <c r="AK5" s="2281">
        <f>J5</f>
        <v>420</v>
      </c>
      <c r="AL5" s="2280"/>
      <c r="AM5" s="2229">
        <f>J5/6</f>
        <v>70</v>
      </c>
      <c r="AN5" s="1808">
        <f>J5/6</f>
        <v>70</v>
      </c>
      <c r="AO5" s="1808">
        <f>J5/6</f>
        <v>70</v>
      </c>
      <c r="AP5" s="1808">
        <f>J5/6</f>
        <v>70</v>
      </c>
      <c r="AQ5" s="1808">
        <f>J5/6</f>
        <v>70</v>
      </c>
      <c r="AR5" s="1808">
        <f>J5/6</f>
        <v>70</v>
      </c>
      <c r="AS5" s="1808"/>
      <c r="AT5" s="1808"/>
      <c r="AU5" s="2291"/>
      <c r="AV5" s="2292">
        <f>J5*23/24/COUNT(AM5:AU5)</f>
        <v>67.0833333333333</v>
      </c>
      <c r="AW5" s="2297">
        <f>J5/24/COUNT(AM5:AU5)</f>
        <v>2.91666666666667</v>
      </c>
      <c r="AX5" s="1812"/>
      <c r="AY5" s="1813"/>
      <c r="AZ5" s="1814"/>
      <c r="BA5" s="1814"/>
      <c r="BB5" s="1814"/>
      <c r="BC5" s="1814"/>
      <c r="BD5" s="1814"/>
      <c r="BE5" s="1814"/>
      <c r="BF5" s="1814"/>
      <c r="BG5" s="1814"/>
      <c r="BH5" s="1814"/>
      <c r="BI5" s="1814"/>
      <c r="BJ5" s="1814"/>
      <c r="BK5" s="1814"/>
      <c r="BL5" s="1814"/>
      <c r="BM5" s="1814"/>
      <c r="BN5" s="1814"/>
      <c r="BO5" s="1814"/>
      <c r="BP5" s="1814"/>
      <c r="BQ5" s="1814"/>
      <c r="BR5" s="1814"/>
      <c r="BS5" s="1814"/>
      <c r="BT5" s="1814"/>
      <c r="BU5" s="1814"/>
      <c r="BV5" s="1814"/>
      <c r="BW5" s="1814"/>
      <c r="BX5" s="1814"/>
      <c r="BY5" s="1814"/>
      <c r="BZ5" s="1814"/>
      <c r="CA5" s="1814"/>
      <c r="CB5" s="1814"/>
      <c r="CC5" s="1814"/>
      <c r="CD5" s="1814"/>
      <c r="CE5" s="1814"/>
      <c r="CF5" s="1814"/>
      <c r="CG5" s="1814"/>
      <c r="CH5" s="1814"/>
      <c r="CI5" s="1814"/>
      <c r="CJ5" s="1814"/>
      <c r="CK5" s="1814"/>
      <c r="CL5" s="1814"/>
      <c r="CM5" s="1814"/>
      <c r="CN5" s="1814"/>
      <c r="CO5" s="1814"/>
      <c r="CP5" s="1814"/>
      <c r="CQ5" s="1814"/>
      <c r="CR5" s="1814"/>
      <c r="CS5" s="1814"/>
      <c r="CT5" s="1814"/>
      <c r="CU5" s="1814"/>
      <c r="CV5" s="1814"/>
      <c r="CW5" s="1814"/>
      <c r="CX5" s="1814"/>
      <c r="CY5" s="1814"/>
      <c r="CZ5" s="1814"/>
      <c r="DA5" s="1814"/>
      <c r="DB5" s="1814"/>
      <c r="DC5" s="1814"/>
      <c r="DD5" s="1814"/>
      <c r="DE5" s="1814"/>
      <c r="DF5" s="1814"/>
      <c r="DG5" s="1814"/>
      <c r="DH5" s="1814"/>
      <c r="DI5" s="1814"/>
      <c r="DJ5" s="1814"/>
      <c r="DK5" s="1814"/>
      <c r="DL5" s="1814"/>
      <c r="DM5" s="1814"/>
      <c r="DN5" s="1814"/>
      <c r="DO5" s="1814"/>
      <c r="DP5" s="1814"/>
      <c r="DQ5" s="1814"/>
      <c r="DR5" s="1814"/>
      <c r="DS5" s="1814"/>
      <c r="DT5" s="1814"/>
      <c r="DU5" s="1814"/>
      <c r="DV5" s="1814"/>
      <c r="DW5" s="1814"/>
      <c r="DX5" s="1814"/>
      <c r="DY5" s="1814"/>
      <c r="DZ5" s="1814"/>
      <c r="EA5" s="1814"/>
      <c r="EB5" s="1814"/>
      <c r="EC5" s="1814"/>
      <c r="ED5" s="1814"/>
      <c r="EE5" s="1814"/>
      <c r="EF5" s="1814"/>
      <c r="EG5" s="1814"/>
      <c r="EH5" s="1814"/>
      <c r="EI5" s="1814"/>
      <c r="EJ5" s="1814"/>
      <c r="EK5" s="1814"/>
      <c r="EL5" s="1814"/>
      <c r="EM5" s="1814"/>
      <c r="EN5" s="1814"/>
      <c r="EO5" s="1814"/>
      <c r="EP5" s="1814"/>
      <c r="EQ5" s="1814"/>
      <c r="ER5" s="1814"/>
      <c r="ES5" s="1814"/>
      <c r="ET5" s="1814"/>
      <c r="EU5" s="1814"/>
      <c r="EV5" s="1814"/>
      <c r="EW5" s="1814"/>
      <c r="EX5" s="1814"/>
      <c r="EY5" s="1814"/>
      <c r="EZ5" s="1814"/>
      <c r="FA5" s="1814"/>
      <c r="FB5" s="1814"/>
      <c r="FC5" s="1814"/>
      <c r="FD5" s="1814"/>
      <c r="FE5" s="1814"/>
      <c r="FF5" s="1814"/>
      <c r="FG5" s="1814"/>
      <c r="FH5" s="1814"/>
      <c r="FI5" s="1814"/>
      <c r="FJ5" s="1814"/>
      <c r="FK5" s="1814"/>
      <c r="FL5" s="1814"/>
      <c r="FM5" s="1814"/>
      <c r="FN5" s="1814"/>
      <c r="FO5" s="1814"/>
      <c r="FP5" s="1814"/>
      <c r="FQ5" s="1814"/>
      <c r="FR5" s="1814"/>
      <c r="FS5" s="1814"/>
      <c r="FT5" s="1814"/>
      <c r="FU5" s="1814"/>
      <c r="FV5" s="1814"/>
      <c r="FW5" s="1814"/>
      <c r="FX5" s="1814"/>
      <c r="FY5" s="1814"/>
      <c r="FZ5" s="1814"/>
      <c r="GA5" s="1814"/>
      <c r="GB5" s="1814"/>
      <c r="GC5" s="1814"/>
      <c r="GD5" s="1814"/>
      <c r="GE5" s="1814"/>
      <c r="GF5" s="1814"/>
      <c r="GG5" s="1814"/>
      <c r="GH5" s="1814"/>
      <c r="GI5" s="1814"/>
      <c r="GJ5" s="1814"/>
      <c r="GK5" s="1814"/>
      <c r="GL5" s="1814"/>
      <c r="GM5" s="1814"/>
      <c r="GN5" s="1814"/>
      <c r="GO5" s="1814"/>
      <c r="GP5" s="1814"/>
      <c r="GQ5" s="1814"/>
      <c r="GR5" s="1814"/>
      <c r="GS5" s="1814"/>
      <c r="GT5" s="1814"/>
      <c r="GU5" s="1814"/>
      <c r="GV5" s="1814"/>
      <c r="GW5" s="1814"/>
      <c r="GX5" s="1814"/>
      <c r="GY5" s="1814"/>
      <c r="GZ5" s="1814"/>
      <c r="HA5" s="1814"/>
      <c r="HB5" s="1814"/>
      <c r="HC5" s="1814"/>
      <c r="HD5" s="1814"/>
      <c r="HE5" s="1814"/>
      <c r="HF5" s="1814"/>
      <c r="HG5" s="1814"/>
      <c r="HH5" s="1814"/>
      <c r="HI5" s="1814"/>
      <c r="HJ5" s="1814"/>
      <c r="HK5" s="1814"/>
      <c r="HL5" s="1814"/>
      <c r="HM5" s="1814"/>
      <c r="HN5" s="1814"/>
      <c r="HO5" s="1814"/>
      <c r="HP5" s="1814"/>
      <c r="HQ5" s="1814"/>
      <c r="HR5" s="1814"/>
      <c r="HS5" s="1814"/>
      <c r="HT5" s="1814"/>
      <c r="HU5" s="1814"/>
      <c r="HV5" s="1814"/>
      <c r="HW5" s="1814"/>
      <c r="HX5" s="1814"/>
      <c r="HY5" s="1814"/>
      <c r="HZ5" s="1814"/>
      <c r="IA5" s="1814"/>
      <c r="IB5" s="1814"/>
      <c r="IC5" s="1814"/>
      <c r="ID5" s="1814"/>
      <c r="IE5" s="1814"/>
      <c r="IF5" s="1814"/>
      <c r="IG5" s="1814"/>
      <c r="IH5" s="1814"/>
      <c r="II5" s="1814"/>
      <c r="IJ5" s="1814"/>
      <c r="IK5" s="1814"/>
      <c r="IL5" s="1814"/>
      <c r="IM5" s="1814"/>
      <c r="IN5" s="1814"/>
      <c r="IO5" s="1814"/>
      <c r="IP5" s="1814"/>
      <c r="IQ5" s="1814"/>
      <c r="IR5" s="1814"/>
      <c r="IS5" s="1814"/>
      <c r="IT5" s="1814"/>
      <c r="IU5" s="1814"/>
      <c r="IV5" s="1814"/>
      <c r="IW5" s="1814"/>
      <c r="IX5" s="1814"/>
      <c r="IY5" s="1814"/>
      <c r="IZ5" s="1814"/>
      <c r="JA5" s="1814"/>
      <c r="JB5" s="1814"/>
      <c r="JC5" s="1814"/>
      <c r="JD5" s="1814"/>
      <c r="JE5" s="1814"/>
      <c r="JF5" s="1814"/>
      <c r="JG5" s="1814"/>
      <c r="JH5" s="1814"/>
      <c r="JI5" s="1814"/>
      <c r="JJ5" s="1814"/>
      <c r="JK5" s="1814"/>
      <c r="JL5" s="1814"/>
      <c r="JM5" s="1814"/>
      <c r="JN5" s="1814"/>
      <c r="JO5" s="1814"/>
      <c r="JP5" s="1814"/>
      <c r="JQ5" s="1814"/>
      <c r="JR5" s="1814"/>
      <c r="JS5" s="1814"/>
      <c r="JT5" s="1814"/>
      <c r="JU5" s="1814"/>
      <c r="JV5" s="1814"/>
      <c r="JW5" s="1814"/>
      <c r="JX5" s="1814"/>
      <c r="JY5" s="1814"/>
      <c r="JZ5" s="1814"/>
      <c r="KA5" s="1814"/>
      <c r="KB5" s="1814"/>
      <c r="KC5" s="1814"/>
      <c r="KD5" s="1814"/>
      <c r="KE5" s="1814"/>
      <c r="KF5" s="1814"/>
      <c r="KG5" s="1814"/>
      <c r="KH5" s="1814"/>
      <c r="KI5" s="1814"/>
      <c r="KJ5" s="1814"/>
      <c r="KK5" s="1814"/>
      <c r="KL5" s="1814"/>
      <c r="KM5" s="1814"/>
      <c r="KN5" s="1814"/>
      <c r="KO5" s="1814"/>
      <c r="KP5" s="1814"/>
      <c r="KQ5" s="1814"/>
      <c r="KR5" s="1814"/>
      <c r="KS5" s="1814"/>
      <c r="KT5" s="1814"/>
      <c r="KU5" s="1814"/>
      <c r="KV5" s="1814"/>
      <c r="KW5" s="1814"/>
      <c r="KX5" s="1814"/>
      <c r="KY5" s="1814"/>
      <c r="KZ5" s="1814"/>
      <c r="LA5" s="1814"/>
      <c r="LB5" s="1814"/>
      <c r="LC5" s="1814"/>
      <c r="LD5" s="1814"/>
      <c r="LE5" s="1814"/>
      <c r="LF5" s="1825"/>
      <c r="LG5" s="1825"/>
      <c r="LH5" s="1825"/>
      <c r="LI5" s="1825"/>
      <c r="LJ5" s="1825"/>
      <c r="LK5" s="1825"/>
      <c r="LL5" s="1825"/>
      <c r="LM5" s="2301"/>
    </row>
    <row r="6" s="1481" customFormat="1" ht="47" customHeight="1" spans="1:325">
      <c r="A6" s="2248">
        <v>45630</v>
      </c>
      <c r="B6" s="1724" t="s">
        <v>74</v>
      </c>
      <c r="C6" s="1501"/>
      <c r="D6" s="1502" t="s">
        <v>82</v>
      </c>
      <c r="E6" s="1503"/>
      <c r="F6" s="1502"/>
      <c r="G6" s="1505" t="s">
        <v>93</v>
      </c>
      <c r="H6" s="1505" t="s">
        <v>3580</v>
      </c>
      <c r="I6" s="1532" t="s">
        <v>3581</v>
      </c>
      <c r="J6" s="1522">
        <v>360</v>
      </c>
      <c r="K6" s="1534">
        <v>0</v>
      </c>
      <c r="L6" s="1534">
        <v>6</v>
      </c>
      <c r="M6" s="1534">
        <f t="shared" si="0"/>
        <v>60</v>
      </c>
      <c r="N6" s="1525">
        <v>45741</v>
      </c>
      <c r="O6" s="1525">
        <v>45741</v>
      </c>
      <c r="P6" s="1537"/>
      <c r="Q6" s="2079" t="s">
        <v>78</v>
      </c>
      <c r="R6" s="2261"/>
      <c r="S6" s="2261"/>
      <c r="T6" s="1565"/>
      <c r="U6" s="1589"/>
      <c r="V6" s="1589"/>
      <c r="W6" s="2262"/>
      <c r="X6" s="1589"/>
      <c r="Y6" s="1586"/>
      <c r="Z6" s="1590" t="s">
        <v>83</v>
      </c>
      <c r="AA6" s="2174"/>
      <c r="AB6" s="2175"/>
      <c r="AC6" s="1504"/>
      <c r="AD6" s="1609" t="s">
        <v>93</v>
      </c>
      <c r="AE6" s="1609"/>
      <c r="AF6" s="1609">
        <f>J6</f>
        <v>360</v>
      </c>
      <c r="AG6" s="1610"/>
      <c r="AH6" s="2282"/>
      <c r="AI6" s="2282"/>
      <c r="AJ6" s="2282"/>
      <c r="AK6" s="2283"/>
      <c r="AL6" s="2282"/>
      <c r="AM6" s="2185">
        <f>J6/6</f>
        <v>60</v>
      </c>
      <c r="AN6" s="1622">
        <f>J6/6</f>
        <v>60</v>
      </c>
      <c r="AO6" s="1622">
        <f>J6/6</f>
        <v>60</v>
      </c>
      <c r="AP6" s="1622">
        <f>J6/6</f>
        <v>60</v>
      </c>
      <c r="AQ6" s="1622">
        <f>J6/6</f>
        <v>60</v>
      </c>
      <c r="AR6" s="1622">
        <f>J6/6</f>
        <v>60</v>
      </c>
      <c r="AS6" s="1622"/>
      <c r="AT6" s="1622"/>
      <c r="AU6" s="2293"/>
      <c r="AV6" s="2292">
        <f t="shared" ref="AV6:AV37" si="1">J6*23/24/COUNT(AM6:AU6)</f>
        <v>57.5</v>
      </c>
      <c r="AW6" s="2297">
        <f t="shared" ref="AW6:AW37" si="2">J6/24/COUNT(AM6:AU6)</f>
        <v>2.5</v>
      </c>
      <c r="AX6" s="1631"/>
      <c r="AY6" s="1632"/>
      <c r="AZ6" s="1633"/>
      <c r="BA6" s="1633"/>
      <c r="BB6" s="1633"/>
      <c r="BC6" s="1633"/>
      <c r="BD6" s="1633"/>
      <c r="BE6" s="1633"/>
      <c r="BF6" s="1633"/>
      <c r="BG6" s="1633"/>
      <c r="BH6" s="1633"/>
      <c r="BI6" s="1633"/>
      <c r="BJ6" s="1633"/>
      <c r="BK6" s="1633"/>
      <c r="BL6" s="1633"/>
      <c r="BM6" s="1633"/>
      <c r="BN6" s="1633"/>
      <c r="BO6" s="1633"/>
      <c r="BP6" s="1633"/>
      <c r="BQ6" s="1633"/>
      <c r="BR6" s="1633"/>
      <c r="BS6" s="1633"/>
      <c r="BT6" s="1633"/>
      <c r="BU6" s="1633"/>
      <c r="BV6" s="1633"/>
      <c r="BW6" s="1633"/>
      <c r="BX6" s="1633"/>
      <c r="BY6" s="1633"/>
      <c r="BZ6" s="1633"/>
      <c r="CA6" s="1633"/>
      <c r="CB6" s="1633"/>
      <c r="CC6" s="1633"/>
      <c r="CD6" s="1633"/>
      <c r="CE6" s="1633"/>
      <c r="CF6" s="1633"/>
      <c r="CG6" s="1633"/>
      <c r="CH6" s="1633"/>
      <c r="CI6" s="1633"/>
      <c r="CJ6" s="1633"/>
      <c r="CK6" s="1633"/>
      <c r="CL6" s="1633"/>
      <c r="CM6" s="1633"/>
      <c r="CN6" s="1633"/>
      <c r="CO6" s="1633"/>
      <c r="CP6" s="1633"/>
      <c r="CQ6" s="1633"/>
      <c r="CR6" s="1633"/>
      <c r="CS6" s="1633"/>
      <c r="CT6" s="1633"/>
      <c r="CU6" s="1633"/>
      <c r="CV6" s="1633"/>
      <c r="CW6" s="1633"/>
      <c r="CX6" s="1633"/>
      <c r="CY6" s="1633"/>
      <c r="CZ6" s="1633"/>
      <c r="DA6" s="1633"/>
      <c r="DB6" s="1633"/>
      <c r="DC6" s="1633"/>
      <c r="DD6" s="1633"/>
      <c r="DE6" s="1633"/>
      <c r="DF6" s="1633"/>
      <c r="DG6" s="1633"/>
      <c r="DH6" s="1633"/>
      <c r="DI6" s="1633"/>
      <c r="DJ6" s="1633"/>
      <c r="DK6" s="1633"/>
      <c r="DL6" s="1633"/>
      <c r="DM6" s="1633"/>
      <c r="DN6" s="1633"/>
      <c r="DO6" s="1633"/>
      <c r="DP6" s="1633"/>
      <c r="DQ6" s="1633"/>
      <c r="DR6" s="1633"/>
      <c r="DS6" s="1633"/>
      <c r="DT6" s="1633"/>
      <c r="DU6" s="1633"/>
      <c r="DV6" s="1633"/>
      <c r="DW6" s="1633"/>
      <c r="DX6" s="1633"/>
      <c r="DY6" s="1633"/>
      <c r="DZ6" s="1633"/>
      <c r="EA6" s="1633"/>
      <c r="EB6" s="1633"/>
      <c r="EC6" s="1633"/>
      <c r="ED6" s="1633"/>
      <c r="EE6" s="1633"/>
      <c r="EF6" s="1633"/>
      <c r="EG6" s="1633"/>
      <c r="EH6" s="1633"/>
      <c r="EI6" s="1633"/>
      <c r="EJ6" s="1633"/>
      <c r="EK6" s="1633"/>
      <c r="EL6" s="1633"/>
      <c r="EM6" s="1633"/>
      <c r="EN6" s="1633"/>
      <c r="EO6" s="1633"/>
      <c r="EP6" s="1633"/>
      <c r="EQ6" s="1633"/>
      <c r="ER6" s="1633"/>
      <c r="ES6" s="1633"/>
      <c r="ET6" s="1633"/>
      <c r="EU6" s="1633"/>
      <c r="EV6" s="1633"/>
      <c r="EW6" s="1633"/>
      <c r="EX6" s="1633"/>
      <c r="EY6" s="1633"/>
      <c r="EZ6" s="1633"/>
      <c r="FA6" s="1633"/>
      <c r="FB6" s="1633"/>
      <c r="FC6" s="1633"/>
      <c r="FD6" s="1633"/>
      <c r="FE6" s="1633"/>
      <c r="FF6" s="1633"/>
      <c r="FG6" s="1633"/>
      <c r="FH6" s="1633"/>
      <c r="FI6" s="1633"/>
      <c r="FJ6" s="1633"/>
      <c r="FK6" s="1633"/>
      <c r="FL6" s="1633"/>
      <c r="FM6" s="1633"/>
      <c r="FN6" s="1633"/>
      <c r="FO6" s="1633"/>
      <c r="FP6" s="1633"/>
      <c r="FQ6" s="1633"/>
      <c r="FR6" s="1633"/>
      <c r="FS6" s="1633"/>
      <c r="FT6" s="1633"/>
      <c r="FU6" s="1633"/>
      <c r="FV6" s="1633"/>
      <c r="FW6" s="1633"/>
      <c r="FX6" s="1633"/>
      <c r="FY6" s="1633"/>
      <c r="FZ6" s="1633"/>
      <c r="GA6" s="1633"/>
      <c r="GB6" s="1633"/>
      <c r="GC6" s="1633"/>
      <c r="GD6" s="1633"/>
      <c r="GE6" s="1633"/>
      <c r="GF6" s="1633"/>
      <c r="GG6" s="1633"/>
      <c r="GH6" s="1633"/>
      <c r="GI6" s="1633"/>
      <c r="GJ6" s="1633"/>
      <c r="GK6" s="1633"/>
      <c r="GL6" s="1633"/>
      <c r="GM6" s="1633"/>
      <c r="GN6" s="1633"/>
      <c r="GO6" s="1633"/>
      <c r="GP6" s="1633"/>
      <c r="GQ6" s="1633"/>
      <c r="GR6" s="1633"/>
      <c r="GS6" s="1633"/>
      <c r="GT6" s="1633"/>
      <c r="GU6" s="1633"/>
      <c r="GV6" s="1633"/>
      <c r="GW6" s="1633"/>
      <c r="GX6" s="1633"/>
      <c r="GY6" s="1633"/>
      <c r="GZ6" s="1633"/>
      <c r="HA6" s="1633"/>
      <c r="HB6" s="1633"/>
      <c r="HC6" s="1633"/>
      <c r="HD6" s="1633"/>
      <c r="HE6" s="1633"/>
      <c r="HF6" s="1633"/>
      <c r="HG6" s="1633"/>
      <c r="HH6" s="1633"/>
      <c r="HI6" s="1633"/>
      <c r="HJ6" s="1633"/>
      <c r="HK6" s="1633"/>
      <c r="HL6" s="1633"/>
      <c r="HM6" s="1633"/>
      <c r="HN6" s="1633"/>
      <c r="HO6" s="1633"/>
      <c r="HP6" s="1633"/>
      <c r="HQ6" s="1633"/>
      <c r="HR6" s="1633"/>
      <c r="HS6" s="1633"/>
      <c r="HT6" s="1633"/>
      <c r="HU6" s="1633"/>
      <c r="HV6" s="1633"/>
      <c r="HW6" s="1633"/>
      <c r="HX6" s="1633"/>
      <c r="HY6" s="1633"/>
      <c r="HZ6" s="1633"/>
      <c r="IA6" s="1633"/>
      <c r="IB6" s="1633"/>
      <c r="IC6" s="1633"/>
      <c r="ID6" s="1633"/>
      <c r="IE6" s="1633"/>
      <c r="IF6" s="1633"/>
      <c r="IG6" s="1633"/>
      <c r="IH6" s="1633"/>
      <c r="II6" s="1633"/>
      <c r="IJ6" s="1633"/>
      <c r="IK6" s="1633"/>
      <c r="IL6" s="1633"/>
      <c r="IM6" s="1633"/>
      <c r="IN6" s="1633"/>
      <c r="IO6" s="1633"/>
      <c r="IP6" s="1633"/>
      <c r="IQ6" s="1633"/>
      <c r="IR6" s="1633"/>
      <c r="IS6" s="1633"/>
      <c r="IT6" s="1633"/>
      <c r="IU6" s="1633"/>
      <c r="IV6" s="1633"/>
      <c r="IW6" s="1633"/>
      <c r="IX6" s="1633"/>
      <c r="IY6" s="1633"/>
      <c r="IZ6" s="1633"/>
      <c r="JA6" s="1633"/>
      <c r="JB6" s="1633"/>
      <c r="JC6" s="1633"/>
      <c r="JD6" s="1633"/>
      <c r="JE6" s="1633"/>
      <c r="JF6" s="1633"/>
      <c r="JG6" s="1633"/>
      <c r="JH6" s="1633"/>
      <c r="JI6" s="1633"/>
      <c r="JJ6" s="1633"/>
      <c r="JK6" s="1633"/>
      <c r="JL6" s="1633"/>
      <c r="JM6" s="1633"/>
      <c r="JN6" s="1633"/>
      <c r="JO6" s="1633"/>
      <c r="JP6" s="1633"/>
      <c r="JQ6" s="1633"/>
      <c r="JR6" s="1633"/>
      <c r="JS6" s="1633"/>
      <c r="JT6" s="1633"/>
      <c r="JU6" s="1633"/>
      <c r="JV6" s="1633"/>
      <c r="JW6" s="1633"/>
      <c r="JX6" s="1633"/>
      <c r="JY6" s="1633"/>
      <c r="JZ6" s="1633"/>
      <c r="KA6" s="1633"/>
      <c r="KB6" s="1633"/>
      <c r="KC6" s="1633"/>
      <c r="KD6" s="1633"/>
      <c r="KE6" s="1633"/>
      <c r="KF6" s="1633"/>
      <c r="KG6" s="1633"/>
      <c r="KH6" s="1633"/>
      <c r="KI6" s="1633"/>
      <c r="KJ6" s="1633"/>
      <c r="KK6" s="1633"/>
      <c r="KL6" s="1633"/>
      <c r="KM6" s="1633"/>
      <c r="KN6" s="1633"/>
      <c r="KO6" s="1633"/>
      <c r="KP6" s="1633"/>
      <c r="KQ6" s="1633"/>
      <c r="KR6" s="1633"/>
      <c r="KS6" s="1633"/>
      <c r="KT6" s="1633"/>
      <c r="KU6" s="1633"/>
      <c r="KV6" s="1633"/>
      <c r="KW6" s="1633"/>
      <c r="KX6" s="1633"/>
      <c r="KY6" s="1633"/>
      <c r="KZ6" s="1633"/>
      <c r="LA6" s="1633"/>
      <c r="LB6" s="1633"/>
      <c r="LC6" s="1633"/>
      <c r="LD6" s="1633"/>
      <c r="LE6" s="1633"/>
      <c r="LF6" s="1642"/>
      <c r="LG6" s="1642"/>
      <c r="LH6" s="1642"/>
      <c r="LI6" s="1642"/>
      <c r="LJ6" s="1642"/>
      <c r="LK6" s="1642"/>
      <c r="LL6" s="1642"/>
      <c r="LM6" s="2302"/>
    </row>
    <row r="7" s="2141" customFormat="1" ht="47" customHeight="1" spans="1:325">
      <c r="A7" s="2249">
        <v>45649</v>
      </c>
      <c r="B7" s="1660" t="s">
        <v>3582</v>
      </c>
      <c r="C7" s="1661" t="s">
        <v>797</v>
      </c>
      <c r="D7" s="1662">
        <v>4500154517</v>
      </c>
      <c r="E7" s="1860" t="s">
        <v>3583</v>
      </c>
      <c r="F7" s="1662" t="s">
        <v>3584</v>
      </c>
      <c r="G7" s="1863" t="s">
        <v>3585</v>
      </c>
      <c r="H7" s="1863" t="s">
        <v>3586</v>
      </c>
      <c r="I7" s="1880" t="s">
        <v>3587</v>
      </c>
      <c r="J7" s="1543">
        <v>1500</v>
      </c>
      <c r="K7" s="1876">
        <v>0</v>
      </c>
      <c r="L7" s="1876">
        <v>75</v>
      </c>
      <c r="M7" s="1876">
        <f t="shared" si="0"/>
        <v>20</v>
      </c>
      <c r="N7" s="1673">
        <v>45702</v>
      </c>
      <c r="O7" s="1673">
        <v>45698</v>
      </c>
      <c r="P7" s="1878" t="s">
        <v>3588</v>
      </c>
      <c r="Q7" s="2079" t="s">
        <v>78</v>
      </c>
      <c r="R7" s="2263" t="s">
        <v>3589</v>
      </c>
      <c r="S7" s="2263"/>
      <c r="T7" s="1900">
        <v>45649</v>
      </c>
      <c r="U7" s="1930" t="s">
        <v>88</v>
      </c>
      <c r="V7" s="1930">
        <v>46022</v>
      </c>
      <c r="W7" s="2264" t="s">
        <v>3590</v>
      </c>
      <c r="X7" s="1930"/>
      <c r="Y7" s="2272" t="s">
        <v>3591</v>
      </c>
      <c r="Z7" s="1692" t="s">
        <v>122</v>
      </c>
      <c r="AA7" s="2179">
        <v>367</v>
      </c>
      <c r="AB7" s="2180">
        <f t="shared" ref="AB7:AB20" si="3">AA7*M7</f>
        <v>7340</v>
      </c>
      <c r="AC7" s="1647" t="s">
        <v>3592</v>
      </c>
      <c r="AD7" s="1947" t="s">
        <v>81</v>
      </c>
      <c r="AE7" s="1947">
        <v>3</v>
      </c>
      <c r="AF7" s="1947"/>
      <c r="AG7" s="1948">
        <f t="shared" ref="AG7:AG20" si="4">J7</f>
        <v>1500</v>
      </c>
      <c r="AH7" s="2284"/>
      <c r="AI7" s="2284">
        <f>M7</f>
        <v>20</v>
      </c>
      <c r="AJ7" s="2284" t="s">
        <v>64</v>
      </c>
      <c r="AK7" s="2285"/>
      <c r="AL7" s="2284">
        <f>J7</f>
        <v>1500</v>
      </c>
      <c r="AM7" s="2187">
        <f t="shared" ref="AM7:AM20" si="5">J7/3</f>
        <v>500</v>
      </c>
      <c r="AN7" s="1430">
        <f t="shared" ref="AN7:AN20" si="6">J7/3</f>
        <v>500</v>
      </c>
      <c r="AO7" s="1430">
        <f t="shared" ref="AO7:AO20" si="7">J7/3</f>
        <v>500</v>
      </c>
      <c r="AP7" s="1430"/>
      <c r="AQ7" s="1430"/>
      <c r="AR7" s="1430"/>
      <c r="AS7" s="1430"/>
      <c r="AT7" s="1430"/>
      <c r="AU7" s="2294"/>
      <c r="AV7" s="2292">
        <f t="shared" si="1"/>
        <v>479.166666666667</v>
      </c>
      <c r="AW7" s="2297">
        <f t="shared" si="2"/>
        <v>20.8333333333333</v>
      </c>
      <c r="AX7" s="1453">
        <f t="shared" ref="AX7:AX20" si="8">J7/COUNT(AM7:AR7)-(AV7+AW7)</f>
        <v>0</v>
      </c>
      <c r="AY7" s="1454"/>
      <c r="AZ7" s="1455"/>
      <c r="BA7" s="1455"/>
      <c r="BB7" s="1455"/>
      <c r="BC7" s="1455"/>
      <c r="BD7" s="1455"/>
      <c r="BE7" s="1455"/>
      <c r="BF7" s="1455"/>
      <c r="BG7" s="1455"/>
      <c r="BH7" s="1455"/>
      <c r="BI7" s="1455"/>
      <c r="BJ7" s="1455"/>
      <c r="BK7" s="1455"/>
      <c r="BL7" s="1455"/>
      <c r="BM7" s="1455"/>
      <c r="BN7" s="1455"/>
      <c r="BO7" s="1455"/>
      <c r="BP7" s="1455"/>
      <c r="BQ7" s="1455"/>
      <c r="BR7" s="1455"/>
      <c r="BS7" s="1455"/>
      <c r="BT7" s="1455"/>
      <c r="BU7" s="1455"/>
      <c r="BV7" s="1455"/>
      <c r="BW7" s="1455"/>
      <c r="BX7" s="1455"/>
      <c r="BY7" s="1455"/>
      <c r="BZ7" s="1455"/>
      <c r="CA7" s="1455"/>
      <c r="CB7" s="1455"/>
      <c r="CC7" s="1455"/>
      <c r="CD7" s="1455"/>
      <c r="CE7" s="1455"/>
      <c r="CF7" s="1455"/>
      <c r="CG7" s="1455"/>
      <c r="CH7" s="1455"/>
      <c r="CI7" s="1455"/>
      <c r="CJ7" s="1455"/>
      <c r="CK7" s="1455"/>
      <c r="CL7" s="1455"/>
      <c r="CM7" s="1455"/>
      <c r="CN7" s="1455"/>
      <c r="CO7" s="1455"/>
      <c r="CP7" s="1455"/>
      <c r="CQ7" s="1455"/>
      <c r="CR7" s="1455"/>
      <c r="CS7" s="1455"/>
      <c r="CT7" s="1455"/>
      <c r="CU7" s="1455"/>
      <c r="CV7" s="1455"/>
      <c r="CW7" s="1455"/>
      <c r="CX7" s="1455"/>
      <c r="CY7" s="1455"/>
      <c r="CZ7" s="1455"/>
      <c r="DA7" s="1455"/>
      <c r="DB7" s="1455"/>
      <c r="DC7" s="1455"/>
      <c r="DD7" s="1455"/>
      <c r="DE7" s="1455"/>
      <c r="DF7" s="1455"/>
      <c r="DG7" s="1455"/>
      <c r="DH7" s="1455"/>
      <c r="DI7" s="1455"/>
      <c r="DJ7" s="1455"/>
      <c r="DK7" s="1455"/>
      <c r="DL7" s="1455"/>
      <c r="DM7" s="1455"/>
      <c r="DN7" s="1455"/>
      <c r="DO7" s="1455"/>
      <c r="DP7" s="1455"/>
      <c r="DQ7" s="1455"/>
      <c r="DR7" s="1455"/>
      <c r="DS7" s="1455"/>
      <c r="DT7" s="1455"/>
      <c r="DU7" s="1455"/>
      <c r="DV7" s="1455"/>
      <c r="DW7" s="1455"/>
      <c r="DX7" s="1455"/>
      <c r="DY7" s="1455"/>
      <c r="DZ7" s="1455"/>
      <c r="EA7" s="1455"/>
      <c r="EB7" s="1455"/>
      <c r="EC7" s="1455"/>
      <c r="ED7" s="1455"/>
      <c r="EE7" s="1455"/>
      <c r="EF7" s="1455"/>
      <c r="EG7" s="1455"/>
      <c r="EH7" s="1455"/>
      <c r="EI7" s="1455"/>
      <c r="EJ7" s="1455"/>
      <c r="EK7" s="1455"/>
      <c r="EL7" s="1455"/>
      <c r="EM7" s="1455"/>
      <c r="EN7" s="1455"/>
      <c r="EO7" s="1455"/>
      <c r="EP7" s="1455"/>
      <c r="EQ7" s="1455"/>
      <c r="ER7" s="1455"/>
      <c r="ES7" s="1455"/>
      <c r="ET7" s="1455"/>
      <c r="EU7" s="1455"/>
      <c r="EV7" s="1455"/>
      <c r="EW7" s="1455"/>
      <c r="EX7" s="1455"/>
      <c r="EY7" s="1455"/>
      <c r="EZ7" s="1455"/>
      <c r="FA7" s="1455"/>
      <c r="FB7" s="1455"/>
      <c r="FC7" s="1455"/>
      <c r="FD7" s="1455"/>
      <c r="FE7" s="1455"/>
      <c r="FF7" s="1455"/>
      <c r="FG7" s="1455"/>
      <c r="FH7" s="1455"/>
      <c r="FI7" s="1455"/>
      <c r="FJ7" s="1455"/>
      <c r="FK7" s="1455"/>
      <c r="FL7" s="1455"/>
      <c r="FM7" s="1455"/>
      <c r="FN7" s="1455"/>
      <c r="FO7" s="1455"/>
      <c r="FP7" s="1455"/>
      <c r="FQ7" s="1455"/>
      <c r="FR7" s="1455"/>
      <c r="FS7" s="1455"/>
      <c r="FT7" s="1455"/>
      <c r="FU7" s="1455"/>
      <c r="FV7" s="1455"/>
      <c r="FW7" s="1455"/>
      <c r="FX7" s="1455"/>
      <c r="FY7" s="1455"/>
      <c r="FZ7" s="1455"/>
      <c r="GA7" s="1455"/>
      <c r="GB7" s="1455"/>
      <c r="GC7" s="1455"/>
      <c r="GD7" s="1455"/>
      <c r="GE7" s="1455"/>
      <c r="GF7" s="1455"/>
      <c r="GG7" s="1455"/>
      <c r="GH7" s="1455"/>
      <c r="GI7" s="1455"/>
      <c r="GJ7" s="1455"/>
      <c r="GK7" s="1455"/>
      <c r="GL7" s="1455"/>
      <c r="GM7" s="1455"/>
      <c r="GN7" s="1455"/>
      <c r="GO7" s="1455"/>
      <c r="GP7" s="1455"/>
      <c r="GQ7" s="1455"/>
      <c r="GR7" s="1455"/>
      <c r="GS7" s="1455"/>
      <c r="GT7" s="1455"/>
      <c r="GU7" s="1455"/>
      <c r="GV7" s="1455"/>
      <c r="GW7" s="1455"/>
      <c r="GX7" s="1455"/>
      <c r="GY7" s="1455"/>
      <c r="GZ7" s="1455"/>
      <c r="HA7" s="1455"/>
      <c r="HB7" s="1455"/>
      <c r="HC7" s="1455"/>
      <c r="HD7" s="1455"/>
      <c r="HE7" s="1455"/>
      <c r="HF7" s="1455"/>
      <c r="HG7" s="1455"/>
      <c r="HH7" s="1455"/>
      <c r="HI7" s="1455"/>
      <c r="HJ7" s="1455"/>
      <c r="HK7" s="1455"/>
      <c r="HL7" s="1455"/>
      <c r="HM7" s="1455"/>
      <c r="HN7" s="1455"/>
      <c r="HO7" s="1455"/>
      <c r="HP7" s="1455"/>
      <c r="HQ7" s="1455"/>
      <c r="HR7" s="1455"/>
      <c r="HS7" s="1455"/>
      <c r="HT7" s="1455"/>
      <c r="HU7" s="1455"/>
      <c r="HV7" s="1455"/>
      <c r="HW7" s="1455"/>
      <c r="HX7" s="1455"/>
      <c r="HY7" s="1455"/>
      <c r="HZ7" s="1455"/>
      <c r="IA7" s="1455"/>
      <c r="IB7" s="1455"/>
      <c r="IC7" s="1455"/>
      <c r="ID7" s="1455"/>
      <c r="IE7" s="1455"/>
      <c r="IF7" s="1455"/>
      <c r="IG7" s="1455"/>
      <c r="IH7" s="1455"/>
      <c r="II7" s="1455"/>
      <c r="IJ7" s="1455"/>
      <c r="IK7" s="1455"/>
      <c r="IL7" s="1455"/>
      <c r="IM7" s="1455"/>
      <c r="IN7" s="1455"/>
      <c r="IO7" s="1455"/>
      <c r="IP7" s="1455"/>
      <c r="IQ7" s="1455"/>
      <c r="IR7" s="1455"/>
      <c r="IS7" s="1455"/>
      <c r="IT7" s="1455"/>
      <c r="IU7" s="1455"/>
      <c r="IV7" s="1455"/>
      <c r="IW7" s="1455"/>
      <c r="IX7" s="1455"/>
      <c r="IY7" s="1455"/>
      <c r="IZ7" s="1455"/>
      <c r="JA7" s="1455"/>
      <c r="JB7" s="1455"/>
      <c r="JC7" s="1455"/>
      <c r="JD7" s="1455"/>
      <c r="JE7" s="1455"/>
      <c r="JF7" s="1455"/>
      <c r="JG7" s="1455"/>
      <c r="JH7" s="1455"/>
      <c r="JI7" s="1455"/>
      <c r="JJ7" s="1455"/>
      <c r="JK7" s="1455"/>
      <c r="JL7" s="1455"/>
      <c r="JM7" s="1455"/>
      <c r="JN7" s="1455"/>
      <c r="JO7" s="1455"/>
      <c r="JP7" s="1455"/>
      <c r="JQ7" s="1455"/>
      <c r="JR7" s="1455"/>
      <c r="JS7" s="1455"/>
      <c r="JT7" s="1455"/>
      <c r="JU7" s="1455"/>
      <c r="JV7" s="1455"/>
      <c r="JW7" s="1455"/>
      <c r="JX7" s="1455"/>
      <c r="JY7" s="1455"/>
      <c r="JZ7" s="1455"/>
      <c r="KA7" s="1455"/>
      <c r="KB7" s="1455"/>
      <c r="KC7" s="1455"/>
      <c r="KD7" s="1455"/>
      <c r="KE7" s="1455"/>
      <c r="KF7" s="1455"/>
      <c r="KG7" s="1455"/>
      <c r="KH7" s="1455"/>
      <c r="KI7" s="1455"/>
      <c r="KJ7" s="1455"/>
      <c r="KK7" s="1455"/>
      <c r="KL7" s="1455"/>
      <c r="KM7" s="1455"/>
      <c r="KN7" s="1455"/>
      <c r="KO7" s="1455"/>
      <c r="KP7" s="1455"/>
      <c r="KQ7" s="1455"/>
      <c r="KR7" s="1455"/>
      <c r="KS7" s="1455"/>
      <c r="KT7" s="1455"/>
      <c r="KU7" s="1455"/>
      <c r="KV7" s="1455"/>
      <c r="KW7" s="1455"/>
      <c r="KX7" s="1455"/>
      <c r="KY7" s="1455"/>
      <c r="KZ7" s="1455"/>
      <c r="LA7" s="1455"/>
      <c r="LB7" s="1455"/>
      <c r="LC7" s="1455"/>
      <c r="LD7" s="1455"/>
      <c r="LE7" s="1455"/>
      <c r="LF7" s="1467"/>
      <c r="LG7" s="1467"/>
      <c r="LH7" s="1467"/>
      <c r="LI7" s="1467"/>
      <c r="LJ7" s="1467"/>
      <c r="LK7" s="1467"/>
      <c r="LL7" s="1467"/>
      <c r="LM7" s="2117"/>
    </row>
    <row r="8" s="2140" customFormat="1" ht="47" customHeight="1" spans="1:325">
      <c r="A8" s="2250">
        <v>45617</v>
      </c>
      <c r="B8" s="1500" t="s">
        <v>3593</v>
      </c>
      <c r="C8" s="1501" t="s">
        <v>98</v>
      </c>
      <c r="D8" s="1502">
        <v>4500151944</v>
      </c>
      <c r="E8" s="1503" t="s">
        <v>3594</v>
      </c>
      <c r="F8" s="1502" t="s">
        <v>3595</v>
      </c>
      <c r="G8" s="1505" t="s">
        <v>3585</v>
      </c>
      <c r="H8" s="1505" t="s">
        <v>3586</v>
      </c>
      <c r="I8" s="1532" t="s">
        <v>3587</v>
      </c>
      <c r="J8" s="1522">
        <v>3150</v>
      </c>
      <c r="K8" s="1534">
        <v>0</v>
      </c>
      <c r="L8" s="1534">
        <v>75</v>
      </c>
      <c r="M8" s="1534">
        <f t="shared" si="0"/>
        <v>42</v>
      </c>
      <c r="N8" s="1536">
        <v>45723</v>
      </c>
      <c r="O8" s="1536">
        <f>N8-4</f>
        <v>45719</v>
      </c>
      <c r="P8" s="1537" t="s">
        <v>3596</v>
      </c>
      <c r="Q8" s="2079" t="s">
        <v>78</v>
      </c>
      <c r="R8" s="2261"/>
      <c r="S8" s="2261"/>
      <c r="T8" s="1565">
        <v>45639</v>
      </c>
      <c r="U8" s="1589" t="s">
        <v>88</v>
      </c>
      <c r="V8" s="1589" t="s">
        <v>88</v>
      </c>
      <c r="W8" s="2262" t="s">
        <v>3597</v>
      </c>
      <c r="X8" s="1589"/>
      <c r="Y8" s="1586" t="s">
        <v>3598</v>
      </c>
      <c r="Z8" s="1590" t="s">
        <v>3599</v>
      </c>
      <c r="AA8" s="2174">
        <v>404.08</v>
      </c>
      <c r="AB8" s="2175">
        <f t="shared" si="3"/>
        <v>16971.36</v>
      </c>
      <c r="AC8" s="1504" t="s">
        <v>3600</v>
      </c>
      <c r="AD8" s="1609" t="s">
        <v>81</v>
      </c>
      <c r="AE8" s="1609">
        <v>3</v>
      </c>
      <c r="AF8" s="1609"/>
      <c r="AG8" s="1610">
        <f t="shared" si="4"/>
        <v>3150</v>
      </c>
      <c r="AH8" s="2282"/>
      <c r="AI8" s="2282">
        <f>M8</f>
        <v>42</v>
      </c>
      <c r="AJ8" s="2282" t="s">
        <v>64</v>
      </c>
      <c r="AK8" s="2283"/>
      <c r="AL8" s="2284">
        <f t="shared" ref="AL8:AL20" si="9">J8</f>
        <v>3150</v>
      </c>
      <c r="AM8" s="2185">
        <f t="shared" si="5"/>
        <v>1050</v>
      </c>
      <c r="AN8" s="1622">
        <f t="shared" si="6"/>
        <v>1050</v>
      </c>
      <c r="AO8" s="1622">
        <f t="shared" si="7"/>
        <v>1050</v>
      </c>
      <c r="AP8" s="1622"/>
      <c r="AQ8" s="1622"/>
      <c r="AR8" s="1622"/>
      <c r="AS8" s="1622"/>
      <c r="AT8" s="1622"/>
      <c r="AU8" s="2295"/>
      <c r="AV8" s="2292">
        <f t="shared" si="1"/>
        <v>1006.25</v>
      </c>
      <c r="AW8" s="2297">
        <f t="shared" si="2"/>
        <v>43.75</v>
      </c>
      <c r="AX8" s="1631">
        <f t="shared" si="8"/>
        <v>0</v>
      </c>
      <c r="AY8" s="1632"/>
      <c r="AZ8" s="1633"/>
      <c r="BA8" s="1633"/>
      <c r="BB8" s="1633"/>
      <c r="BC8" s="1633"/>
      <c r="BD8" s="1633"/>
      <c r="BE8" s="1633"/>
      <c r="BF8" s="1633"/>
      <c r="BG8" s="1633"/>
      <c r="BH8" s="1633"/>
      <c r="BI8" s="1633"/>
      <c r="BJ8" s="1633"/>
      <c r="BK8" s="1633"/>
      <c r="BL8" s="1633"/>
      <c r="BM8" s="1633"/>
      <c r="BN8" s="1633"/>
      <c r="BO8" s="1633"/>
      <c r="BP8" s="1633"/>
      <c r="BQ8" s="1633"/>
      <c r="BR8" s="1633"/>
      <c r="BS8" s="1633"/>
      <c r="BT8" s="1633"/>
      <c r="BU8" s="1633"/>
      <c r="BV8" s="1633"/>
      <c r="BW8" s="1633"/>
      <c r="BX8" s="1633"/>
      <c r="BY8" s="1633"/>
      <c r="BZ8" s="1633"/>
      <c r="CA8" s="1633"/>
      <c r="CB8" s="1633"/>
      <c r="CC8" s="1633"/>
      <c r="CD8" s="1633"/>
      <c r="CE8" s="1633"/>
      <c r="CF8" s="1633"/>
      <c r="CG8" s="1633"/>
      <c r="CH8" s="1633"/>
      <c r="CI8" s="1633"/>
      <c r="CJ8" s="1633"/>
      <c r="CK8" s="1633"/>
      <c r="CL8" s="1633"/>
      <c r="CM8" s="1633"/>
      <c r="CN8" s="1633"/>
      <c r="CO8" s="1633"/>
      <c r="CP8" s="1633"/>
      <c r="CQ8" s="1633"/>
      <c r="CR8" s="1633"/>
      <c r="CS8" s="1633"/>
      <c r="CT8" s="1633"/>
      <c r="CU8" s="1633"/>
      <c r="CV8" s="1633"/>
      <c r="CW8" s="1633"/>
      <c r="CX8" s="1633"/>
      <c r="CY8" s="1633"/>
      <c r="CZ8" s="1633"/>
      <c r="DA8" s="1633"/>
      <c r="DB8" s="1633"/>
      <c r="DC8" s="1633"/>
      <c r="DD8" s="1633"/>
      <c r="DE8" s="1633"/>
      <c r="DF8" s="1633"/>
      <c r="DG8" s="1633"/>
      <c r="DH8" s="1633"/>
      <c r="DI8" s="1633"/>
      <c r="DJ8" s="1633"/>
      <c r="DK8" s="1633"/>
      <c r="DL8" s="1633"/>
      <c r="DM8" s="1633"/>
      <c r="DN8" s="1633"/>
      <c r="DO8" s="1633"/>
      <c r="DP8" s="1633"/>
      <c r="DQ8" s="1633"/>
      <c r="DR8" s="1633"/>
      <c r="DS8" s="1633"/>
      <c r="DT8" s="1633"/>
      <c r="DU8" s="1633"/>
      <c r="DV8" s="1633"/>
      <c r="DW8" s="1633"/>
      <c r="DX8" s="1633"/>
      <c r="DY8" s="1633"/>
      <c r="DZ8" s="1633"/>
      <c r="EA8" s="1633"/>
      <c r="EB8" s="1633"/>
      <c r="EC8" s="1633"/>
      <c r="ED8" s="1633"/>
      <c r="EE8" s="1633"/>
      <c r="EF8" s="1633"/>
      <c r="EG8" s="1633"/>
      <c r="EH8" s="1633"/>
      <c r="EI8" s="1633"/>
      <c r="EJ8" s="1633"/>
      <c r="EK8" s="1633"/>
      <c r="EL8" s="1633"/>
      <c r="EM8" s="1633"/>
      <c r="EN8" s="1633"/>
      <c r="EO8" s="1633"/>
      <c r="EP8" s="1633"/>
      <c r="EQ8" s="1633"/>
      <c r="ER8" s="1633"/>
      <c r="ES8" s="1633"/>
      <c r="ET8" s="1633"/>
      <c r="EU8" s="1633"/>
      <c r="EV8" s="1633"/>
      <c r="EW8" s="1633"/>
      <c r="EX8" s="1633"/>
      <c r="EY8" s="1633"/>
      <c r="EZ8" s="1633"/>
      <c r="FA8" s="1633"/>
      <c r="FB8" s="1633"/>
      <c r="FC8" s="1633"/>
      <c r="FD8" s="1633"/>
      <c r="FE8" s="1633"/>
      <c r="FF8" s="1633"/>
      <c r="FG8" s="1633"/>
      <c r="FH8" s="1633"/>
      <c r="FI8" s="1633"/>
      <c r="FJ8" s="1633"/>
      <c r="FK8" s="1633"/>
      <c r="FL8" s="1633"/>
      <c r="FM8" s="1633"/>
      <c r="FN8" s="1633"/>
      <c r="FO8" s="1633"/>
      <c r="FP8" s="1633"/>
      <c r="FQ8" s="1633"/>
      <c r="FR8" s="1633"/>
      <c r="FS8" s="1633"/>
      <c r="FT8" s="1633"/>
      <c r="FU8" s="1633"/>
      <c r="FV8" s="1633"/>
      <c r="FW8" s="1633"/>
      <c r="FX8" s="1633"/>
      <c r="FY8" s="1633"/>
      <c r="FZ8" s="1633"/>
      <c r="GA8" s="1633"/>
      <c r="GB8" s="1633"/>
      <c r="GC8" s="1633"/>
      <c r="GD8" s="1633"/>
      <c r="GE8" s="1633"/>
      <c r="GF8" s="1633"/>
      <c r="GG8" s="1633"/>
      <c r="GH8" s="1633"/>
      <c r="GI8" s="1633"/>
      <c r="GJ8" s="1633"/>
      <c r="GK8" s="1633"/>
      <c r="GL8" s="1633"/>
      <c r="GM8" s="1633"/>
      <c r="GN8" s="1633"/>
      <c r="GO8" s="1633"/>
      <c r="GP8" s="1633"/>
      <c r="GQ8" s="1633"/>
      <c r="GR8" s="1633"/>
      <c r="GS8" s="1633"/>
      <c r="GT8" s="1633"/>
      <c r="GU8" s="1633"/>
      <c r="GV8" s="1633"/>
      <c r="GW8" s="1633"/>
      <c r="GX8" s="1633"/>
      <c r="GY8" s="1633"/>
      <c r="GZ8" s="1633"/>
      <c r="HA8" s="1633"/>
      <c r="HB8" s="1633"/>
      <c r="HC8" s="1633"/>
      <c r="HD8" s="1633"/>
      <c r="HE8" s="1633"/>
      <c r="HF8" s="1633"/>
      <c r="HG8" s="1633"/>
      <c r="HH8" s="1633"/>
      <c r="HI8" s="1633"/>
      <c r="HJ8" s="1633"/>
      <c r="HK8" s="1633"/>
      <c r="HL8" s="1633"/>
      <c r="HM8" s="1633"/>
      <c r="HN8" s="1633"/>
      <c r="HO8" s="1633"/>
      <c r="HP8" s="1633"/>
      <c r="HQ8" s="1633"/>
      <c r="HR8" s="1633"/>
      <c r="HS8" s="1633"/>
      <c r="HT8" s="1633"/>
      <c r="HU8" s="1633"/>
      <c r="HV8" s="1633"/>
      <c r="HW8" s="1633"/>
      <c r="HX8" s="1633"/>
      <c r="HY8" s="1633"/>
      <c r="HZ8" s="1633"/>
      <c r="IA8" s="1633"/>
      <c r="IB8" s="1633"/>
      <c r="IC8" s="1633"/>
      <c r="ID8" s="1633"/>
      <c r="IE8" s="1633"/>
      <c r="IF8" s="1633"/>
      <c r="IG8" s="1633"/>
      <c r="IH8" s="1633"/>
      <c r="II8" s="1633"/>
      <c r="IJ8" s="1633"/>
      <c r="IK8" s="1633"/>
      <c r="IL8" s="1633"/>
      <c r="IM8" s="1633"/>
      <c r="IN8" s="1633"/>
      <c r="IO8" s="1633"/>
      <c r="IP8" s="1633"/>
      <c r="IQ8" s="1633"/>
      <c r="IR8" s="1633"/>
      <c r="IS8" s="1633"/>
      <c r="IT8" s="1633"/>
      <c r="IU8" s="1633"/>
      <c r="IV8" s="1633"/>
      <c r="IW8" s="1633"/>
      <c r="IX8" s="1633"/>
      <c r="IY8" s="1633"/>
      <c r="IZ8" s="1633"/>
      <c r="JA8" s="1633"/>
      <c r="JB8" s="1633"/>
      <c r="JC8" s="1633"/>
      <c r="JD8" s="1633"/>
      <c r="JE8" s="1633"/>
      <c r="JF8" s="1633"/>
      <c r="JG8" s="1633"/>
      <c r="JH8" s="1633"/>
      <c r="JI8" s="1633"/>
      <c r="JJ8" s="1633"/>
      <c r="JK8" s="1633"/>
      <c r="JL8" s="1633"/>
      <c r="JM8" s="1633"/>
      <c r="JN8" s="1633"/>
      <c r="JO8" s="1633"/>
      <c r="JP8" s="1633"/>
      <c r="JQ8" s="1633"/>
      <c r="JR8" s="1633"/>
      <c r="JS8" s="1633"/>
      <c r="JT8" s="1633"/>
      <c r="JU8" s="1633"/>
      <c r="JV8" s="1633"/>
      <c r="JW8" s="1633"/>
      <c r="JX8" s="1633"/>
      <c r="JY8" s="1633"/>
      <c r="JZ8" s="1633"/>
      <c r="KA8" s="1633"/>
      <c r="KB8" s="1633"/>
      <c r="KC8" s="1633"/>
      <c r="KD8" s="1633"/>
      <c r="KE8" s="1633"/>
      <c r="KF8" s="1633"/>
      <c r="KG8" s="1633"/>
      <c r="KH8" s="1633"/>
      <c r="KI8" s="1633"/>
      <c r="KJ8" s="1633"/>
      <c r="KK8" s="1633"/>
      <c r="KL8" s="1633"/>
      <c r="KM8" s="1633"/>
      <c r="KN8" s="1633"/>
      <c r="KO8" s="1633"/>
      <c r="KP8" s="1633"/>
      <c r="KQ8" s="1633"/>
      <c r="KR8" s="1633"/>
      <c r="KS8" s="1633"/>
      <c r="KT8" s="1633"/>
      <c r="KU8" s="1633"/>
      <c r="KV8" s="1633"/>
      <c r="KW8" s="1633"/>
      <c r="KX8" s="1633"/>
      <c r="KY8" s="1633"/>
      <c r="KZ8" s="1633"/>
      <c r="LA8" s="1633"/>
      <c r="LB8" s="1633"/>
      <c r="LC8" s="1633"/>
      <c r="LD8" s="1633"/>
      <c r="LE8" s="1633"/>
      <c r="LF8" s="1642"/>
      <c r="LG8" s="1642"/>
      <c r="LH8" s="1642"/>
      <c r="LI8" s="1642"/>
      <c r="LJ8" s="1642"/>
      <c r="LK8" s="1642"/>
      <c r="LL8" s="1642"/>
      <c r="LM8" s="2302"/>
    </row>
    <row r="9" s="1481" customFormat="1" ht="47" customHeight="1" spans="1:325">
      <c r="A9" s="2248">
        <v>45651</v>
      </c>
      <c r="B9" s="1500" t="s">
        <v>3601</v>
      </c>
      <c r="C9" s="1501" t="s">
        <v>342</v>
      </c>
      <c r="D9" s="1502">
        <v>4500154672</v>
      </c>
      <c r="E9" s="1503" t="s">
        <v>3602</v>
      </c>
      <c r="F9" s="1502" t="s">
        <v>3603</v>
      </c>
      <c r="G9" s="1505" t="s">
        <v>3604</v>
      </c>
      <c r="H9" s="1505" t="s">
        <v>3586</v>
      </c>
      <c r="I9" s="1532" t="s">
        <v>3587</v>
      </c>
      <c r="J9" s="1522">
        <v>3150</v>
      </c>
      <c r="K9" s="1534">
        <v>0</v>
      </c>
      <c r="L9" s="1534">
        <v>75</v>
      </c>
      <c r="M9" s="1534">
        <f t="shared" si="0"/>
        <v>42</v>
      </c>
      <c r="N9" s="1536">
        <v>45726</v>
      </c>
      <c r="O9" s="1536">
        <v>45722</v>
      </c>
      <c r="P9" s="1537" t="s">
        <v>3605</v>
      </c>
      <c r="Q9" s="2079" t="s">
        <v>78</v>
      </c>
      <c r="R9" s="2265" t="s">
        <v>3606</v>
      </c>
      <c r="S9" s="2265"/>
      <c r="T9" s="1565">
        <v>45651</v>
      </c>
      <c r="U9" s="1589" t="s">
        <v>88</v>
      </c>
      <c r="V9" s="1589" t="s">
        <v>88</v>
      </c>
      <c r="W9" s="2262" t="s">
        <v>3607</v>
      </c>
      <c r="X9" s="1589"/>
      <c r="Y9" s="1586" t="s">
        <v>3608</v>
      </c>
      <c r="Z9" s="1590" t="s">
        <v>348</v>
      </c>
      <c r="AA9" s="2174">
        <v>367</v>
      </c>
      <c r="AB9" s="2175">
        <f t="shared" si="3"/>
        <v>15414</v>
      </c>
      <c r="AC9" s="1504" t="s">
        <v>3609</v>
      </c>
      <c r="AD9" s="1609" t="s">
        <v>81</v>
      </c>
      <c r="AE9" s="1609">
        <v>3</v>
      </c>
      <c r="AF9" s="1609"/>
      <c r="AG9" s="1610">
        <f t="shared" si="4"/>
        <v>3150</v>
      </c>
      <c r="AH9" s="2282"/>
      <c r="AI9" s="2282">
        <f>M9</f>
        <v>42</v>
      </c>
      <c r="AJ9" s="2282" t="s">
        <v>3610</v>
      </c>
      <c r="AK9" s="2283"/>
      <c r="AL9" s="2284">
        <f t="shared" si="9"/>
        <v>3150</v>
      </c>
      <c r="AM9" s="2185">
        <f t="shared" si="5"/>
        <v>1050</v>
      </c>
      <c r="AN9" s="1622">
        <f t="shared" si="6"/>
        <v>1050</v>
      </c>
      <c r="AO9" s="1622">
        <f t="shared" si="7"/>
        <v>1050</v>
      </c>
      <c r="AP9" s="1622"/>
      <c r="AQ9" s="1622"/>
      <c r="AR9" s="1622"/>
      <c r="AS9" s="1622"/>
      <c r="AT9" s="1622"/>
      <c r="AU9" s="2295"/>
      <c r="AV9" s="2292">
        <f t="shared" si="1"/>
        <v>1006.25</v>
      </c>
      <c r="AW9" s="2297">
        <f t="shared" si="2"/>
        <v>43.75</v>
      </c>
      <c r="AX9" s="1631">
        <f t="shared" si="8"/>
        <v>0</v>
      </c>
      <c r="AY9" s="1632"/>
      <c r="AZ9" s="1633"/>
      <c r="BA9" s="1633"/>
      <c r="BB9" s="1633"/>
      <c r="BC9" s="1633"/>
      <c r="BD9" s="1633"/>
      <c r="BE9" s="1633"/>
      <c r="BF9" s="1633"/>
      <c r="BG9" s="1633"/>
      <c r="BH9" s="1633"/>
      <c r="BI9" s="1633"/>
      <c r="BJ9" s="1633"/>
      <c r="BK9" s="1633"/>
      <c r="BL9" s="1633"/>
      <c r="BM9" s="1633"/>
      <c r="BN9" s="1633"/>
      <c r="BO9" s="1633"/>
      <c r="BP9" s="1633"/>
      <c r="BQ9" s="1633"/>
      <c r="BR9" s="1633"/>
      <c r="BS9" s="1633"/>
      <c r="BT9" s="1633"/>
      <c r="BU9" s="1633"/>
      <c r="BV9" s="1633"/>
      <c r="BW9" s="1633"/>
      <c r="BX9" s="1633"/>
      <c r="BY9" s="1633"/>
      <c r="BZ9" s="1633"/>
      <c r="CA9" s="1633"/>
      <c r="CB9" s="1633"/>
      <c r="CC9" s="1633"/>
      <c r="CD9" s="1633"/>
      <c r="CE9" s="1633"/>
      <c r="CF9" s="1633"/>
      <c r="CG9" s="1633"/>
      <c r="CH9" s="1633"/>
      <c r="CI9" s="1633"/>
      <c r="CJ9" s="1633"/>
      <c r="CK9" s="1633"/>
      <c r="CL9" s="1633"/>
      <c r="CM9" s="1633"/>
      <c r="CN9" s="1633"/>
      <c r="CO9" s="1633"/>
      <c r="CP9" s="1633"/>
      <c r="CQ9" s="1633"/>
      <c r="CR9" s="1633"/>
      <c r="CS9" s="1633"/>
      <c r="CT9" s="1633"/>
      <c r="CU9" s="1633"/>
      <c r="CV9" s="1633"/>
      <c r="CW9" s="1633"/>
      <c r="CX9" s="1633"/>
      <c r="CY9" s="1633"/>
      <c r="CZ9" s="1633"/>
      <c r="DA9" s="1633"/>
      <c r="DB9" s="1633"/>
      <c r="DC9" s="1633"/>
      <c r="DD9" s="1633"/>
      <c r="DE9" s="1633"/>
      <c r="DF9" s="1633"/>
      <c r="DG9" s="1633"/>
      <c r="DH9" s="1633"/>
      <c r="DI9" s="1633"/>
      <c r="DJ9" s="1633"/>
      <c r="DK9" s="1633"/>
      <c r="DL9" s="1633"/>
      <c r="DM9" s="1633"/>
      <c r="DN9" s="1633"/>
      <c r="DO9" s="1633"/>
      <c r="DP9" s="1633"/>
      <c r="DQ9" s="1633"/>
      <c r="DR9" s="1633"/>
      <c r="DS9" s="1633"/>
      <c r="DT9" s="1633"/>
      <c r="DU9" s="1633"/>
      <c r="DV9" s="1633"/>
      <c r="DW9" s="1633"/>
      <c r="DX9" s="1633"/>
      <c r="DY9" s="1633"/>
      <c r="DZ9" s="1633"/>
      <c r="EA9" s="1633"/>
      <c r="EB9" s="1633"/>
      <c r="EC9" s="1633"/>
      <c r="ED9" s="1633"/>
      <c r="EE9" s="1633"/>
      <c r="EF9" s="1633"/>
      <c r="EG9" s="1633"/>
      <c r="EH9" s="1633"/>
      <c r="EI9" s="1633"/>
      <c r="EJ9" s="1633"/>
      <c r="EK9" s="1633"/>
      <c r="EL9" s="1633"/>
      <c r="EM9" s="1633"/>
      <c r="EN9" s="1633"/>
      <c r="EO9" s="1633"/>
      <c r="EP9" s="1633"/>
      <c r="EQ9" s="1633"/>
      <c r="ER9" s="1633"/>
      <c r="ES9" s="1633"/>
      <c r="ET9" s="1633"/>
      <c r="EU9" s="1633"/>
      <c r="EV9" s="1633"/>
      <c r="EW9" s="1633"/>
      <c r="EX9" s="1633"/>
      <c r="EY9" s="1633"/>
      <c r="EZ9" s="1633"/>
      <c r="FA9" s="1633"/>
      <c r="FB9" s="1633"/>
      <c r="FC9" s="1633"/>
      <c r="FD9" s="1633"/>
      <c r="FE9" s="1633"/>
      <c r="FF9" s="1633"/>
      <c r="FG9" s="1633"/>
      <c r="FH9" s="1633"/>
      <c r="FI9" s="1633"/>
      <c r="FJ9" s="1633"/>
      <c r="FK9" s="1633"/>
      <c r="FL9" s="1633"/>
      <c r="FM9" s="1633"/>
      <c r="FN9" s="1633"/>
      <c r="FO9" s="1633"/>
      <c r="FP9" s="1633"/>
      <c r="FQ9" s="1633"/>
      <c r="FR9" s="1633"/>
      <c r="FS9" s="1633"/>
      <c r="FT9" s="1633"/>
      <c r="FU9" s="1633"/>
      <c r="FV9" s="1633"/>
      <c r="FW9" s="1633"/>
      <c r="FX9" s="1633"/>
      <c r="FY9" s="1633"/>
      <c r="FZ9" s="1633"/>
      <c r="GA9" s="1633"/>
      <c r="GB9" s="1633"/>
      <c r="GC9" s="1633"/>
      <c r="GD9" s="1633"/>
      <c r="GE9" s="1633"/>
      <c r="GF9" s="1633"/>
      <c r="GG9" s="1633"/>
      <c r="GH9" s="1633"/>
      <c r="GI9" s="1633"/>
      <c r="GJ9" s="1633"/>
      <c r="GK9" s="1633"/>
      <c r="GL9" s="1633"/>
      <c r="GM9" s="1633"/>
      <c r="GN9" s="1633"/>
      <c r="GO9" s="1633"/>
      <c r="GP9" s="1633"/>
      <c r="GQ9" s="1633"/>
      <c r="GR9" s="1633"/>
      <c r="GS9" s="1633"/>
      <c r="GT9" s="1633"/>
      <c r="GU9" s="1633"/>
      <c r="GV9" s="1633"/>
      <c r="GW9" s="1633"/>
      <c r="GX9" s="1633"/>
      <c r="GY9" s="1633"/>
      <c r="GZ9" s="1633"/>
      <c r="HA9" s="1633"/>
      <c r="HB9" s="1633"/>
      <c r="HC9" s="1633"/>
      <c r="HD9" s="1633"/>
      <c r="HE9" s="1633"/>
      <c r="HF9" s="1633"/>
      <c r="HG9" s="1633"/>
      <c r="HH9" s="1633"/>
      <c r="HI9" s="1633"/>
      <c r="HJ9" s="1633"/>
      <c r="HK9" s="1633"/>
      <c r="HL9" s="1633"/>
      <c r="HM9" s="1633"/>
      <c r="HN9" s="1633"/>
      <c r="HO9" s="1633"/>
      <c r="HP9" s="1633"/>
      <c r="HQ9" s="1633"/>
      <c r="HR9" s="1633"/>
      <c r="HS9" s="1633"/>
      <c r="HT9" s="1633"/>
      <c r="HU9" s="1633"/>
      <c r="HV9" s="1633"/>
      <c r="HW9" s="1633"/>
      <c r="HX9" s="1633"/>
      <c r="HY9" s="1633"/>
      <c r="HZ9" s="1633"/>
      <c r="IA9" s="1633"/>
      <c r="IB9" s="1633"/>
      <c r="IC9" s="1633"/>
      <c r="ID9" s="1633"/>
      <c r="IE9" s="1633"/>
      <c r="IF9" s="1633"/>
      <c r="IG9" s="1633"/>
      <c r="IH9" s="1633"/>
      <c r="II9" s="1633"/>
      <c r="IJ9" s="1633"/>
      <c r="IK9" s="1633"/>
      <c r="IL9" s="1633"/>
      <c r="IM9" s="1633"/>
      <c r="IN9" s="1633"/>
      <c r="IO9" s="1633"/>
      <c r="IP9" s="1633"/>
      <c r="IQ9" s="1633"/>
      <c r="IR9" s="1633"/>
      <c r="IS9" s="1633"/>
      <c r="IT9" s="1633"/>
      <c r="IU9" s="1633"/>
      <c r="IV9" s="1633"/>
      <c r="IW9" s="1633"/>
      <c r="IX9" s="1633"/>
      <c r="IY9" s="1633"/>
      <c r="IZ9" s="1633"/>
      <c r="JA9" s="1633"/>
      <c r="JB9" s="1633"/>
      <c r="JC9" s="1633"/>
      <c r="JD9" s="1633"/>
      <c r="JE9" s="1633"/>
      <c r="JF9" s="1633"/>
      <c r="JG9" s="1633"/>
      <c r="JH9" s="1633"/>
      <c r="JI9" s="1633"/>
      <c r="JJ9" s="1633"/>
      <c r="JK9" s="1633"/>
      <c r="JL9" s="1633"/>
      <c r="JM9" s="1633"/>
      <c r="JN9" s="1633"/>
      <c r="JO9" s="1633"/>
      <c r="JP9" s="1633"/>
      <c r="JQ9" s="1633"/>
      <c r="JR9" s="1633"/>
      <c r="JS9" s="1633"/>
      <c r="JT9" s="1633"/>
      <c r="JU9" s="1633"/>
      <c r="JV9" s="1633"/>
      <c r="JW9" s="1633"/>
      <c r="JX9" s="1633"/>
      <c r="JY9" s="1633"/>
      <c r="JZ9" s="1633"/>
      <c r="KA9" s="1633"/>
      <c r="KB9" s="1633"/>
      <c r="KC9" s="1633"/>
      <c r="KD9" s="1633"/>
      <c r="KE9" s="1633"/>
      <c r="KF9" s="1633"/>
      <c r="KG9" s="1633"/>
      <c r="KH9" s="1633"/>
      <c r="KI9" s="1633"/>
      <c r="KJ9" s="1633"/>
      <c r="KK9" s="1633"/>
      <c r="KL9" s="1633"/>
      <c r="KM9" s="1633"/>
      <c r="KN9" s="1633"/>
      <c r="KO9" s="1633"/>
      <c r="KP9" s="1633"/>
      <c r="KQ9" s="1633"/>
      <c r="KR9" s="1633"/>
      <c r="KS9" s="1633"/>
      <c r="KT9" s="1633"/>
      <c r="KU9" s="1633"/>
      <c r="KV9" s="1633"/>
      <c r="KW9" s="1633"/>
      <c r="KX9" s="1633"/>
      <c r="KY9" s="1633"/>
      <c r="KZ9" s="1633"/>
      <c r="LA9" s="1633"/>
      <c r="LB9" s="1633"/>
      <c r="LC9" s="1633"/>
      <c r="LD9" s="1633"/>
      <c r="LE9" s="1633"/>
      <c r="LF9" s="1642"/>
      <c r="LG9" s="1642"/>
      <c r="LH9" s="1642"/>
      <c r="LI9" s="1642"/>
      <c r="LJ9" s="1642"/>
      <c r="LK9" s="1642"/>
      <c r="LL9" s="1642"/>
      <c r="LM9" s="2302"/>
    </row>
    <row r="10" s="1481" customFormat="1" ht="47" customHeight="1" spans="1:325">
      <c r="A10" s="2250">
        <v>45638</v>
      </c>
      <c r="B10" s="1500" t="s">
        <v>3611</v>
      </c>
      <c r="C10" s="1501" t="s">
        <v>1542</v>
      </c>
      <c r="D10" s="1502">
        <v>4500153787</v>
      </c>
      <c r="E10" s="1503" t="s">
        <v>3612</v>
      </c>
      <c r="F10" s="1502" t="s">
        <v>3613</v>
      </c>
      <c r="G10" s="1505" t="s">
        <v>3585</v>
      </c>
      <c r="H10" s="1505" t="s">
        <v>3586</v>
      </c>
      <c r="I10" s="1532" t="s">
        <v>3587</v>
      </c>
      <c r="J10" s="1522">
        <v>3150</v>
      </c>
      <c r="K10" s="1534">
        <v>0</v>
      </c>
      <c r="L10" s="1534">
        <v>75</v>
      </c>
      <c r="M10" s="1534">
        <f t="shared" si="0"/>
        <v>42</v>
      </c>
      <c r="N10" s="1536">
        <v>45734</v>
      </c>
      <c r="O10" s="1536">
        <v>45730</v>
      </c>
      <c r="P10" s="1537" t="s">
        <v>3614</v>
      </c>
      <c r="Q10" s="1562" t="s">
        <v>78</v>
      </c>
      <c r="R10" s="2265" t="s">
        <v>3615</v>
      </c>
      <c r="S10" s="2265"/>
      <c r="T10" s="1565">
        <v>45677</v>
      </c>
      <c r="U10" s="1589" t="s">
        <v>88</v>
      </c>
      <c r="V10" s="1589">
        <v>45679</v>
      </c>
      <c r="W10" s="2262" t="s">
        <v>3616</v>
      </c>
      <c r="X10" s="1589"/>
      <c r="Y10" s="1586" t="s">
        <v>3617</v>
      </c>
      <c r="Z10" s="1590" t="s">
        <v>3618</v>
      </c>
      <c r="AA10" s="2174">
        <v>367</v>
      </c>
      <c r="AB10" s="2175">
        <f t="shared" si="3"/>
        <v>15414</v>
      </c>
      <c r="AC10" s="1504" t="s">
        <v>3619</v>
      </c>
      <c r="AD10" s="1609" t="s">
        <v>81</v>
      </c>
      <c r="AE10" s="1609">
        <v>3</v>
      </c>
      <c r="AF10" s="1609"/>
      <c r="AG10" s="1610">
        <f t="shared" si="4"/>
        <v>3150</v>
      </c>
      <c r="AH10" s="2282"/>
      <c r="AI10" s="2282">
        <f>M10</f>
        <v>42</v>
      </c>
      <c r="AJ10" s="2282" t="s">
        <v>64</v>
      </c>
      <c r="AK10" s="2283"/>
      <c r="AL10" s="2284">
        <f t="shared" si="9"/>
        <v>3150</v>
      </c>
      <c r="AM10" s="2185">
        <f t="shared" si="5"/>
        <v>1050</v>
      </c>
      <c r="AN10" s="1622">
        <f t="shared" si="6"/>
        <v>1050</v>
      </c>
      <c r="AO10" s="1622">
        <f t="shared" si="7"/>
        <v>1050</v>
      </c>
      <c r="AP10" s="1622"/>
      <c r="AQ10" s="1622"/>
      <c r="AR10" s="1622"/>
      <c r="AS10" s="1622"/>
      <c r="AT10" s="1622"/>
      <c r="AU10" s="2295"/>
      <c r="AV10" s="2292">
        <f t="shared" si="1"/>
        <v>1006.25</v>
      </c>
      <c r="AW10" s="2297">
        <f t="shared" si="2"/>
        <v>43.75</v>
      </c>
      <c r="AX10" s="1631">
        <f t="shared" si="8"/>
        <v>0</v>
      </c>
      <c r="AY10" s="1632"/>
      <c r="AZ10" s="1633"/>
      <c r="BA10" s="1633"/>
      <c r="BB10" s="1633"/>
      <c r="BC10" s="1633"/>
      <c r="BD10" s="1633"/>
      <c r="BE10" s="1633"/>
      <c r="BF10" s="1633"/>
      <c r="BG10" s="1633"/>
      <c r="BH10" s="1633"/>
      <c r="BI10" s="1633"/>
      <c r="BJ10" s="1633"/>
      <c r="BK10" s="1633"/>
      <c r="BL10" s="1633"/>
      <c r="BM10" s="1633"/>
      <c r="BN10" s="1633"/>
      <c r="BO10" s="1633"/>
      <c r="BP10" s="1633"/>
      <c r="BQ10" s="1633"/>
      <c r="BR10" s="1633"/>
      <c r="BS10" s="1633"/>
      <c r="BT10" s="1633"/>
      <c r="BU10" s="1633"/>
      <c r="BV10" s="1633"/>
      <c r="BW10" s="1633"/>
      <c r="BX10" s="1633"/>
      <c r="BY10" s="1633"/>
      <c r="BZ10" s="1633"/>
      <c r="CA10" s="1633"/>
      <c r="CB10" s="1633"/>
      <c r="CC10" s="1633"/>
      <c r="CD10" s="1633"/>
      <c r="CE10" s="1633"/>
      <c r="CF10" s="1633"/>
      <c r="CG10" s="1633"/>
      <c r="CH10" s="1633"/>
      <c r="CI10" s="1633"/>
      <c r="CJ10" s="1633"/>
      <c r="CK10" s="1633"/>
      <c r="CL10" s="1633"/>
      <c r="CM10" s="1633"/>
      <c r="CN10" s="1633"/>
      <c r="CO10" s="1633"/>
      <c r="CP10" s="1633"/>
      <c r="CQ10" s="1633"/>
      <c r="CR10" s="1633"/>
      <c r="CS10" s="1633"/>
      <c r="CT10" s="1633"/>
      <c r="CU10" s="1633"/>
      <c r="CV10" s="1633"/>
      <c r="CW10" s="1633"/>
      <c r="CX10" s="1633"/>
      <c r="CY10" s="1633"/>
      <c r="CZ10" s="1633"/>
      <c r="DA10" s="1633"/>
      <c r="DB10" s="1633"/>
      <c r="DC10" s="1633"/>
      <c r="DD10" s="1633"/>
      <c r="DE10" s="1633"/>
      <c r="DF10" s="1633"/>
      <c r="DG10" s="1633"/>
      <c r="DH10" s="1633"/>
      <c r="DI10" s="1633"/>
      <c r="DJ10" s="1633"/>
      <c r="DK10" s="1633"/>
      <c r="DL10" s="1633"/>
      <c r="DM10" s="1633"/>
      <c r="DN10" s="1633"/>
      <c r="DO10" s="1633"/>
      <c r="DP10" s="1633"/>
      <c r="DQ10" s="1633"/>
      <c r="DR10" s="1633"/>
      <c r="DS10" s="1633"/>
      <c r="DT10" s="1633"/>
      <c r="DU10" s="1633"/>
      <c r="DV10" s="1633"/>
      <c r="DW10" s="1633"/>
      <c r="DX10" s="1633"/>
      <c r="DY10" s="1633"/>
      <c r="DZ10" s="1633"/>
      <c r="EA10" s="1633"/>
      <c r="EB10" s="1633"/>
      <c r="EC10" s="1633"/>
      <c r="ED10" s="1633"/>
      <c r="EE10" s="1633"/>
      <c r="EF10" s="1633"/>
      <c r="EG10" s="1633"/>
      <c r="EH10" s="1633"/>
      <c r="EI10" s="1633"/>
      <c r="EJ10" s="1633"/>
      <c r="EK10" s="1633"/>
      <c r="EL10" s="1633"/>
      <c r="EM10" s="1633"/>
      <c r="EN10" s="1633"/>
      <c r="EO10" s="1633"/>
      <c r="EP10" s="1633"/>
      <c r="EQ10" s="1633"/>
      <c r="ER10" s="1633"/>
      <c r="ES10" s="1633"/>
      <c r="ET10" s="1633"/>
      <c r="EU10" s="1633"/>
      <c r="EV10" s="1633"/>
      <c r="EW10" s="1633"/>
      <c r="EX10" s="1633"/>
      <c r="EY10" s="1633"/>
      <c r="EZ10" s="1633"/>
      <c r="FA10" s="1633"/>
      <c r="FB10" s="1633"/>
      <c r="FC10" s="1633"/>
      <c r="FD10" s="1633"/>
      <c r="FE10" s="1633"/>
      <c r="FF10" s="1633"/>
      <c r="FG10" s="1633"/>
      <c r="FH10" s="1633"/>
      <c r="FI10" s="1633"/>
      <c r="FJ10" s="1633"/>
      <c r="FK10" s="1633"/>
      <c r="FL10" s="1633"/>
      <c r="FM10" s="1633"/>
      <c r="FN10" s="1633"/>
      <c r="FO10" s="1633"/>
      <c r="FP10" s="1633"/>
      <c r="FQ10" s="1633"/>
      <c r="FR10" s="1633"/>
      <c r="FS10" s="1633"/>
      <c r="FT10" s="1633"/>
      <c r="FU10" s="1633"/>
      <c r="FV10" s="1633"/>
      <c r="FW10" s="1633"/>
      <c r="FX10" s="1633"/>
      <c r="FY10" s="1633"/>
      <c r="FZ10" s="1633"/>
      <c r="GA10" s="1633"/>
      <c r="GB10" s="1633"/>
      <c r="GC10" s="1633"/>
      <c r="GD10" s="1633"/>
      <c r="GE10" s="1633"/>
      <c r="GF10" s="1633"/>
      <c r="GG10" s="1633"/>
      <c r="GH10" s="1633"/>
      <c r="GI10" s="1633"/>
      <c r="GJ10" s="1633"/>
      <c r="GK10" s="1633"/>
      <c r="GL10" s="1633"/>
      <c r="GM10" s="1633"/>
      <c r="GN10" s="1633"/>
      <c r="GO10" s="1633"/>
      <c r="GP10" s="1633"/>
      <c r="GQ10" s="1633"/>
      <c r="GR10" s="1633"/>
      <c r="GS10" s="1633"/>
      <c r="GT10" s="1633"/>
      <c r="GU10" s="1633"/>
      <c r="GV10" s="1633"/>
      <c r="GW10" s="1633"/>
      <c r="GX10" s="1633"/>
      <c r="GY10" s="1633"/>
      <c r="GZ10" s="1633"/>
      <c r="HA10" s="1633"/>
      <c r="HB10" s="1633"/>
      <c r="HC10" s="1633"/>
      <c r="HD10" s="1633"/>
      <c r="HE10" s="1633"/>
      <c r="HF10" s="1633"/>
      <c r="HG10" s="1633"/>
      <c r="HH10" s="1633"/>
      <c r="HI10" s="1633"/>
      <c r="HJ10" s="1633"/>
      <c r="HK10" s="1633"/>
      <c r="HL10" s="1633"/>
      <c r="HM10" s="1633"/>
      <c r="HN10" s="1633"/>
      <c r="HO10" s="1633"/>
      <c r="HP10" s="1633"/>
      <c r="HQ10" s="1633"/>
      <c r="HR10" s="1633"/>
      <c r="HS10" s="1633"/>
      <c r="HT10" s="1633"/>
      <c r="HU10" s="1633"/>
      <c r="HV10" s="1633"/>
      <c r="HW10" s="1633"/>
      <c r="HX10" s="1633"/>
      <c r="HY10" s="1633"/>
      <c r="HZ10" s="1633"/>
      <c r="IA10" s="1633"/>
      <c r="IB10" s="1633"/>
      <c r="IC10" s="1633"/>
      <c r="ID10" s="1633"/>
      <c r="IE10" s="1633"/>
      <c r="IF10" s="1633"/>
      <c r="IG10" s="1633"/>
      <c r="IH10" s="1633"/>
      <c r="II10" s="1633"/>
      <c r="IJ10" s="1633"/>
      <c r="IK10" s="1633"/>
      <c r="IL10" s="1633"/>
      <c r="IM10" s="1633"/>
      <c r="IN10" s="1633"/>
      <c r="IO10" s="1633"/>
      <c r="IP10" s="1633"/>
      <c r="IQ10" s="1633"/>
      <c r="IR10" s="1633"/>
      <c r="IS10" s="1633"/>
      <c r="IT10" s="1633"/>
      <c r="IU10" s="1633"/>
      <c r="IV10" s="1633"/>
      <c r="IW10" s="1633"/>
      <c r="IX10" s="1633"/>
      <c r="IY10" s="1633"/>
      <c r="IZ10" s="1633"/>
      <c r="JA10" s="1633"/>
      <c r="JB10" s="1633"/>
      <c r="JC10" s="1633"/>
      <c r="JD10" s="1633"/>
      <c r="JE10" s="1633"/>
      <c r="JF10" s="1633"/>
      <c r="JG10" s="1633"/>
      <c r="JH10" s="1633"/>
      <c r="JI10" s="1633"/>
      <c r="JJ10" s="1633"/>
      <c r="JK10" s="1633"/>
      <c r="JL10" s="1633"/>
      <c r="JM10" s="1633"/>
      <c r="JN10" s="1633"/>
      <c r="JO10" s="1633"/>
      <c r="JP10" s="1633"/>
      <c r="JQ10" s="1633"/>
      <c r="JR10" s="1633"/>
      <c r="JS10" s="1633"/>
      <c r="JT10" s="1633"/>
      <c r="JU10" s="1633"/>
      <c r="JV10" s="1633"/>
      <c r="JW10" s="1633"/>
      <c r="JX10" s="1633"/>
      <c r="JY10" s="1633"/>
      <c r="JZ10" s="1633"/>
      <c r="KA10" s="1633"/>
      <c r="KB10" s="1633"/>
      <c r="KC10" s="1633"/>
      <c r="KD10" s="1633"/>
      <c r="KE10" s="1633"/>
      <c r="KF10" s="1633"/>
      <c r="KG10" s="1633"/>
      <c r="KH10" s="1633"/>
      <c r="KI10" s="1633"/>
      <c r="KJ10" s="1633"/>
      <c r="KK10" s="1633"/>
      <c r="KL10" s="1633"/>
      <c r="KM10" s="1633"/>
      <c r="KN10" s="1633"/>
      <c r="KO10" s="1633"/>
      <c r="KP10" s="1633"/>
      <c r="KQ10" s="1633"/>
      <c r="KR10" s="1633"/>
      <c r="KS10" s="1633"/>
      <c r="KT10" s="1633"/>
      <c r="KU10" s="1633"/>
      <c r="KV10" s="1633"/>
      <c r="KW10" s="1633"/>
      <c r="KX10" s="1633"/>
      <c r="KY10" s="1633"/>
      <c r="KZ10" s="1633"/>
      <c r="LA10" s="1633"/>
      <c r="LB10" s="1633"/>
      <c r="LC10" s="1633"/>
      <c r="LD10" s="1633"/>
      <c r="LE10" s="1633"/>
      <c r="LF10" s="1642"/>
      <c r="LG10" s="1642"/>
      <c r="LH10" s="1642"/>
      <c r="LI10" s="1642"/>
      <c r="LJ10" s="1642"/>
      <c r="LK10" s="1642"/>
      <c r="LL10" s="1642"/>
      <c r="LM10" s="2302"/>
    </row>
    <row r="11" s="1481" customFormat="1" ht="47" customHeight="1" spans="1:325">
      <c r="A11" s="2248">
        <v>45651</v>
      </c>
      <c r="B11" s="1500" t="s">
        <v>3601</v>
      </c>
      <c r="C11" s="1501" t="s">
        <v>342</v>
      </c>
      <c r="D11" s="1502">
        <v>4500154673</v>
      </c>
      <c r="E11" s="1503" t="s">
        <v>3620</v>
      </c>
      <c r="F11" s="1502" t="s">
        <v>3621</v>
      </c>
      <c r="G11" s="1505" t="s">
        <v>3604</v>
      </c>
      <c r="H11" s="1505" t="s">
        <v>3586</v>
      </c>
      <c r="I11" s="1532" t="s">
        <v>3587</v>
      </c>
      <c r="J11" s="1522">
        <v>3150</v>
      </c>
      <c r="K11" s="1534">
        <v>0</v>
      </c>
      <c r="L11" s="1534">
        <v>75</v>
      </c>
      <c r="M11" s="1534">
        <f t="shared" si="0"/>
        <v>42</v>
      </c>
      <c r="N11" s="1536">
        <v>45734</v>
      </c>
      <c r="O11" s="1536">
        <v>45730</v>
      </c>
      <c r="P11" s="1537"/>
      <c r="Q11" s="1562" t="s">
        <v>78</v>
      </c>
      <c r="R11" s="2265">
        <v>45742</v>
      </c>
      <c r="S11" s="2265"/>
      <c r="T11" s="1565">
        <v>45674</v>
      </c>
      <c r="U11" s="1589" t="s">
        <v>88</v>
      </c>
      <c r="V11" s="1589" t="s">
        <v>88</v>
      </c>
      <c r="W11" s="2262" t="s">
        <v>3622</v>
      </c>
      <c r="X11" s="1589"/>
      <c r="Y11" s="1586" t="s">
        <v>3623</v>
      </c>
      <c r="Z11" s="1590" t="s">
        <v>348</v>
      </c>
      <c r="AA11" s="2174">
        <v>367</v>
      </c>
      <c r="AB11" s="2175">
        <f t="shared" si="3"/>
        <v>15414</v>
      </c>
      <c r="AC11" s="1504" t="s">
        <v>3624</v>
      </c>
      <c r="AD11" s="1609" t="s">
        <v>81</v>
      </c>
      <c r="AE11" s="1609">
        <v>3</v>
      </c>
      <c r="AF11" s="1609"/>
      <c r="AG11" s="1610">
        <f t="shared" si="4"/>
        <v>3150</v>
      </c>
      <c r="AH11" s="2282"/>
      <c r="AI11" s="2282">
        <f>M11</f>
        <v>42</v>
      </c>
      <c r="AJ11" s="2282" t="s">
        <v>3610</v>
      </c>
      <c r="AK11" s="2283"/>
      <c r="AL11" s="2284">
        <f t="shared" si="9"/>
        <v>3150</v>
      </c>
      <c r="AM11" s="2185">
        <f t="shared" si="5"/>
        <v>1050</v>
      </c>
      <c r="AN11" s="1622">
        <f t="shared" si="6"/>
        <v>1050</v>
      </c>
      <c r="AO11" s="1622">
        <f t="shared" si="7"/>
        <v>1050</v>
      </c>
      <c r="AP11" s="1622"/>
      <c r="AQ11" s="1622"/>
      <c r="AR11" s="1622"/>
      <c r="AS11" s="1622"/>
      <c r="AT11" s="1622"/>
      <c r="AU11" s="2295"/>
      <c r="AV11" s="2292">
        <f t="shared" si="1"/>
        <v>1006.25</v>
      </c>
      <c r="AW11" s="2297">
        <f t="shared" si="2"/>
        <v>43.75</v>
      </c>
      <c r="AX11" s="1631">
        <f t="shared" si="8"/>
        <v>0</v>
      </c>
      <c r="AY11" s="1632"/>
      <c r="AZ11" s="1633"/>
      <c r="BA11" s="1633"/>
      <c r="BB11" s="1633"/>
      <c r="BC11" s="1633"/>
      <c r="BD11" s="1633"/>
      <c r="BE11" s="1633"/>
      <c r="BF11" s="1633"/>
      <c r="BG11" s="1633"/>
      <c r="BH11" s="1633"/>
      <c r="BI11" s="1633"/>
      <c r="BJ11" s="1633"/>
      <c r="BK11" s="1633"/>
      <c r="BL11" s="1633"/>
      <c r="BM11" s="1633"/>
      <c r="BN11" s="1633"/>
      <c r="BO11" s="1633"/>
      <c r="BP11" s="1633"/>
      <c r="BQ11" s="1633"/>
      <c r="BR11" s="1633"/>
      <c r="BS11" s="1633"/>
      <c r="BT11" s="1633"/>
      <c r="BU11" s="1633"/>
      <c r="BV11" s="1633"/>
      <c r="BW11" s="1633"/>
      <c r="BX11" s="1633"/>
      <c r="BY11" s="1633"/>
      <c r="BZ11" s="1633"/>
      <c r="CA11" s="1633"/>
      <c r="CB11" s="1633"/>
      <c r="CC11" s="1633"/>
      <c r="CD11" s="1633"/>
      <c r="CE11" s="1633"/>
      <c r="CF11" s="1633"/>
      <c r="CG11" s="1633"/>
      <c r="CH11" s="1633"/>
      <c r="CI11" s="1633"/>
      <c r="CJ11" s="1633"/>
      <c r="CK11" s="1633"/>
      <c r="CL11" s="1633"/>
      <c r="CM11" s="1633"/>
      <c r="CN11" s="1633"/>
      <c r="CO11" s="1633"/>
      <c r="CP11" s="1633"/>
      <c r="CQ11" s="1633"/>
      <c r="CR11" s="1633"/>
      <c r="CS11" s="1633"/>
      <c r="CT11" s="1633"/>
      <c r="CU11" s="1633"/>
      <c r="CV11" s="1633"/>
      <c r="CW11" s="1633"/>
      <c r="CX11" s="1633"/>
      <c r="CY11" s="1633"/>
      <c r="CZ11" s="1633"/>
      <c r="DA11" s="1633"/>
      <c r="DB11" s="1633"/>
      <c r="DC11" s="1633"/>
      <c r="DD11" s="1633"/>
      <c r="DE11" s="1633"/>
      <c r="DF11" s="1633"/>
      <c r="DG11" s="1633"/>
      <c r="DH11" s="1633"/>
      <c r="DI11" s="1633"/>
      <c r="DJ11" s="1633"/>
      <c r="DK11" s="1633"/>
      <c r="DL11" s="1633"/>
      <c r="DM11" s="1633"/>
      <c r="DN11" s="1633"/>
      <c r="DO11" s="1633"/>
      <c r="DP11" s="1633"/>
      <c r="DQ11" s="1633"/>
      <c r="DR11" s="1633"/>
      <c r="DS11" s="1633"/>
      <c r="DT11" s="1633"/>
      <c r="DU11" s="1633"/>
      <c r="DV11" s="1633"/>
      <c r="DW11" s="1633"/>
      <c r="DX11" s="1633"/>
      <c r="DY11" s="1633"/>
      <c r="DZ11" s="1633"/>
      <c r="EA11" s="1633"/>
      <c r="EB11" s="1633"/>
      <c r="EC11" s="1633"/>
      <c r="ED11" s="1633"/>
      <c r="EE11" s="1633"/>
      <c r="EF11" s="1633"/>
      <c r="EG11" s="1633"/>
      <c r="EH11" s="1633"/>
      <c r="EI11" s="1633"/>
      <c r="EJ11" s="1633"/>
      <c r="EK11" s="1633"/>
      <c r="EL11" s="1633"/>
      <c r="EM11" s="1633"/>
      <c r="EN11" s="1633"/>
      <c r="EO11" s="1633"/>
      <c r="EP11" s="1633"/>
      <c r="EQ11" s="1633"/>
      <c r="ER11" s="1633"/>
      <c r="ES11" s="1633"/>
      <c r="ET11" s="1633"/>
      <c r="EU11" s="1633"/>
      <c r="EV11" s="1633"/>
      <c r="EW11" s="1633"/>
      <c r="EX11" s="1633"/>
      <c r="EY11" s="1633"/>
      <c r="EZ11" s="1633"/>
      <c r="FA11" s="1633"/>
      <c r="FB11" s="1633"/>
      <c r="FC11" s="1633"/>
      <c r="FD11" s="1633"/>
      <c r="FE11" s="1633"/>
      <c r="FF11" s="1633"/>
      <c r="FG11" s="1633"/>
      <c r="FH11" s="1633"/>
      <c r="FI11" s="1633"/>
      <c r="FJ11" s="1633"/>
      <c r="FK11" s="1633"/>
      <c r="FL11" s="1633"/>
      <c r="FM11" s="1633"/>
      <c r="FN11" s="1633"/>
      <c r="FO11" s="1633"/>
      <c r="FP11" s="1633"/>
      <c r="FQ11" s="1633"/>
      <c r="FR11" s="1633"/>
      <c r="FS11" s="1633"/>
      <c r="FT11" s="1633"/>
      <c r="FU11" s="1633"/>
      <c r="FV11" s="1633"/>
      <c r="FW11" s="1633"/>
      <c r="FX11" s="1633"/>
      <c r="FY11" s="1633"/>
      <c r="FZ11" s="1633"/>
      <c r="GA11" s="1633"/>
      <c r="GB11" s="1633"/>
      <c r="GC11" s="1633"/>
      <c r="GD11" s="1633"/>
      <c r="GE11" s="1633"/>
      <c r="GF11" s="1633"/>
      <c r="GG11" s="1633"/>
      <c r="GH11" s="1633"/>
      <c r="GI11" s="1633"/>
      <c r="GJ11" s="1633"/>
      <c r="GK11" s="1633"/>
      <c r="GL11" s="1633"/>
      <c r="GM11" s="1633"/>
      <c r="GN11" s="1633"/>
      <c r="GO11" s="1633"/>
      <c r="GP11" s="1633"/>
      <c r="GQ11" s="1633"/>
      <c r="GR11" s="1633"/>
      <c r="GS11" s="1633"/>
      <c r="GT11" s="1633"/>
      <c r="GU11" s="1633"/>
      <c r="GV11" s="1633"/>
      <c r="GW11" s="1633"/>
      <c r="GX11" s="1633"/>
      <c r="GY11" s="1633"/>
      <c r="GZ11" s="1633"/>
      <c r="HA11" s="1633"/>
      <c r="HB11" s="1633"/>
      <c r="HC11" s="1633"/>
      <c r="HD11" s="1633"/>
      <c r="HE11" s="1633"/>
      <c r="HF11" s="1633"/>
      <c r="HG11" s="1633"/>
      <c r="HH11" s="1633"/>
      <c r="HI11" s="1633"/>
      <c r="HJ11" s="1633"/>
      <c r="HK11" s="1633"/>
      <c r="HL11" s="1633"/>
      <c r="HM11" s="1633"/>
      <c r="HN11" s="1633"/>
      <c r="HO11" s="1633"/>
      <c r="HP11" s="1633"/>
      <c r="HQ11" s="1633"/>
      <c r="HR11" s="1633"/>
      <c r="HS11" s="1633"/>
      <c r="HT11" s="1633"/>
      <c r="HU11" s="1633"/>
      <c r="HV11" s="1633"/>
      <c r="HW11" s="1633"/>
      <c r="HX11" s="1633"/>
      <c r="HY11" s="1633"/>
      <c r="HZ11" s="1633"/>
      <c r="IA11" s="1633"/>
      <c r="IB11" s="1633"/>
      <c r="IC11" s="1633"/>
      <c r="ID11" s="1633"/>
      <c r="IE11" s="1633"/>
      <c r="IF11" s="1633"/>
      <c r="IG11" s="1633"/>
      <c r="IH11" s="1633"/>
      <c r="II11" s="1633"/>
      <c r="IJ11" s="1633"/>
      <c r="IK11" s="1633"/>
      <c r="IL11" s="1633"/>
      <c r="IM11" s="1633"/>
      <c r="IN11" s="1633"/>
      <c r="IO11" s="1633"/>
      <c r="IP11" s="1633"/>
      <c r="IQ11" s="1633"/>
      <c r="IR11" s="1633"/>
      <c r="IS11" s="1633"/>
      <c r="IT11" s="1633"/>
      <c r="IU11" s="1633"/>
      <c r="IV11" s="1633"/>
      <c r="IW11" s="1633"/>
      <c r="IX11" s="1633"/>
      <c r="IY11" s="1633"/>
      <c r="IZ11" s="1633"/>
      <c r="JA11" s="1633"/>
      <c r="JB11" s="1633"/>
      <c r="JC11" s="1633"/>
      <c r="JD11" s="1633"/>
      <c r="JE11" s="1633"/>
      <c r="JF11" s="1633"/>
      <c r="JG11" s="1633"/>
      <c r="JH11" s="1633"/>
      <c r="JI11" s="1633"/>
      <c r="JJ11" s="1633"/>
      <c r="JK11" s="1633"/>
      <c r="JL11" s="1633"/>
      <c r="JM11" s="1633"/>
      <c r="JN11" s="1633"/>
      <c r="JO11" s="1633"/>
      <c r="JP11" s="1633"/>
      <c r="JQ11" s="1633"/>
      <c r="JR11" s="1633"/>
      <c r="JS11" s="1633"/>
      <c r="JT11" s="1633"/>
      <c r="JU11" s="1633"/>
      <c r="JV11" s="1633"/>
      <c r="JW11" s="1633"/>
      <c r="JX11" s="1633"/>
      <c r="JY11" s="1633"/>
      <c r="JZ11" s="1633"/>
      <c r="KA11" s="1633"/>
      <c r="KB11" s="1633"/>
      <c r="KC11" s="1633"/>
      <c r="KD11" s="1633"/>
      <c r="KE11" s="1633"/>
      <c r="KF11" s="1633"/>
      <c r="KG11" s="1633"/>
      <c r="KH11" s="1633"/>
      <c r="KI11" s="1633"/>
      <c r="KJ11" s="1633"/>
      <c r="KK11" s="1633"/>
      <c r="KL11" s="1633"/>
      <c r="KM11" s="1633"/>
      <c r="KN11" s="1633"/>
      <c r="KO11" s="1633"/>
      <c r="KP11" s="1633"/>
      <c r="KQ11" s="1633"/>
      <c r="KR11" s="1633"/>
      <c r="KS11" s="1633"/>
      <c r="KT11" s="1633"/>
      <c r="KU11" s="1633"/>
      <c r="KV11" s="1633"/>
      <c r="KW11" s="1633"/>
      <c r="KX11" s="1633"/>
      <c r="KY11" s="1633"/>
      <c r="KZ11" s="1633"/>
      <c r="LA11" s="1633"/>
      <c r="LB11" s="1633"/>
      <c r="LC11" s="1633"/>
      <c r="LD11" s="1633"/>
      <c r="LE11" s="1633"/>
      <c r="LF11" s="1642"/>
      <c r="LG11" s="1642"/>
      <c r="LH11" s="1642"/>
      <c r="LI11" s="1642"/>
      <c r="LJ11" s="1642"/>
      <c r="LK11" s="1642"/>
      <c r="LL11" s="1642"/>
      <c r="LM11" s="2302"/>
    </row>
    <row r="12" s="2142" customFormat="1" ht="47" customHeight="1" spans="1:325">
      <c r="A12" s="2248">
        <v>45699</v>
      </c>
      <c r="B12" s="1500" t="s">
        <v>3625</v>
      </c>
      <c r="C12" s="1501" t="s">
        <v>1811</v>
      </c>
      <c r="D12" s="1502">
        <v>4500157181</v>
      </c>
      <c r="E12" s="1503" t="s">
        <v>3626</v>
      </c>
      <c r="F12" s="1502" t="s">
        <v>3627</v>
      </c>
      <c r="G12" s="1505" t="s">
        <v>3585</v>
      </c>
      <c r="H12" s="1505" t="s">
        <v>3586</v>
      </c>
      <c r="I12" s="1532" t="s">
        <v>3587</v>
      </c>
      <c r="J12" s="1522">
        <v>1500</v>
      </c>
      <c r="K12" s="1534">
        <v>0</v>
      </c>
      <c r="L12" s="1534">
        <v>75</v>
      </c>
      <c r="M12" s="1534">
        <f t="shared" si="0"/>
        <v>20</v>
      </c>
      <c r="N12" s="1536">
        <v>45737</v>
      </c>
      <c r="O12" s="1536">
        <f t="shared" ref="O12:O20" si="10">N12-4</f>
        <v>45733</v>
      </c>
      <c r="P12" s="1537"/>
      <c r="Q12" s="1562" t="s">
        <v>78</v>
      </c>
      <c r="R12" s="2261" t="s">
        <v>3628</v>
      </c>
      <c r="S12" s="2261"/>
      <c r="T12" s="1565">
        <v>45706</v>
      </c>
      <c r="U12" s="1589" t="s">
        <v>88</v>
      </c>
      <c r="V12" s="1589" t="s">
        <v>88</v>
      </c>
      <c r="W12" s="2262" t="s">
        <v>1716</v>
      </c>
      <c r="X12" s="1589"/>
      <c r="Y12" s="1586" t="s">
        <v>3629</v>
      </c>
      <c r="Z12" s="1590" t="s">
        <v>3630</v>
      </c>
      <c r="AA12" s="2174">
        <v>371.2255</v>
      </c>
      <c r="AB12" s="2175">
        <f t="shared" si="3"/>
        <v>7424.51</v>
      </c>
      <c r="AC12" s="1504" t="s">
        <v>3631</v>
      </c>
      <c r="AD12" s="1609" t="s">
        <v>81</v>
      </c>
      <c r="AE12" s="1609">
        <v>3</v>
      </c>
      <c r="AF12" s="1609"/>
      <c r="AG12" s="1610">
        <f t="shared" si="4"/>
        <v>1500</v>
      </c>
      <c r="AH12" s="2282"/>
      <c r="AI12" s="2282">
        <v>20</v>
      </c>
      <c r="AJ12" s="2282" t="s">
        <v>64</v>
      </c>
      <c r="AK12" s="2283"/>
      <c r="AL12" s="2284">
        <f t="shared" si="9"/>
        <v>1500</v>
      </c>
      <c r="AM12" s="2185">
        <f t="shared" si="5"/>
        <v>500</v>
      </c>
      <c r="AN12" s="1622">
        <f t="shared" si="6"/>
        <v>500</v>
      </c>
      <c r="AO12" s="1622">
        <f t="shared" si="7"/>
        <v>500</v>
      </c>
      <c r="AP12" s="1622"/>
      <c r="AQ12" s="1622"/>
      <c r="AR12" s="1622"/>
      <c r="AS12" s="1622"/>
      <c r="AT12" s="1622"/>
      <c r="AU12" s="2295"/>
      <c r="AV12" s="2292">
        <f t="shared" si="1"/>
        <v>479.166666666667</v>
      </c>
      <c r="AW12" s="2297">
        <f t="shared" si="2"/>
        <v>20.8333333333333</v>
      </c>
      <c r="AX12" s="1631">
        <f t="shared" si="8"/>
        <v>0</v>
      </c>
      <c r="AY12" s="1632"/>
      <c r="AZ12" s="1633"/>
      <c r="BA12" s="1633"/>
      <c r="BB12" s="1633"/>
      <c r="BC12" s="1633"/>
      <c r="BD12" s="1633"/>
      <c r="BE12" s="1633"/>
      <c r="BF12" s="1633"/>
      <c r="BG12" s="1633"/>
      <c r="BH12" s="1633"/>
      <c r="BI12" s="1633"/>
      <c r="BJ12" s="1633"/>
      <c r="BK12" s="1633"/>
      <c r="BL12" s="1633"/>
      <c r="BM12" s="1633"/>
      <c r="BN12" s="1633"/>
      <c r="BO12" s="1633"/>
      <c r="BP12" s="1633"/>
      <c r="BQ12" s="1633"/>
      <c r="BR12" s="1633"/>
      <c r="BS12" s="1633"/>
      <c r="BT12" s="1633"/>
      <c r="BU12" s="1633"/>
      <c r="BV12" s="1633"/>
      <c r="BW12" s="1633"/>
      <c r="BX12" s="1633"/>
      <c r="BY12" s="1633"/>
      <c r="BZ12" s="1633"/>
      <c r="CA12" s="1633"/>
      <c r="CB12" s="1633"/>
      <c r="CC12" s="1633"/>
      <c r="CD12" s="1633"/>
      <c r="CE12" s="1633"/>
      <c r="CF12" s="1633"/>
      <c r="CG12" s="1633"/>
      <c r="CH12" s="1633"/>
      <c r="CI12" s="1633"/>
      <c r="CJ12" s="1633"/>
      <c r="CK12" s="1633"/>
      <c r="CL12" s="1633"/>
      <c r="CM12" s="1633"/>
      <c r="CN12" s="1633"/>
      <c r="CO12" s="1633"/>
      <c r="CP12" s="1633"/>
      <c r="CQ12" s="1633"/>
      <c r="CR12" s="1633"/>
      <c r="CS12" s="1633"/>
      <c r="CT12" s="1633"/>
      <c r="CU12" s="1633"/>
      <c r="CV12" s="1633"/>
      <c r="CW12" s="1633"/>
      <c r="CX12" s="1633"/>
      <c r="CY12" s="1633"/>
      <c r="CZ12" s="1633"/>
      <c r="DA12" s="1633"/>
      <c r="DB12" s="1633"/>
      <c r="DC12" s="1633"/>
      <c r="DD12" s="1633"/>
      <c r="DE12" s="1633"/>
      <c r="DF12" s="1633"/>
      <c r="DG12" s="1633"/>
      <c r="DH12" s="1633"/>
      <c r="DI12" s="1633"/>
      <c r="DJ12" s="1633"/>
      <c r="DK12" s="1633"/>
      <c r="DL12" s="1633"/>
      <c r="DM12" s="1633"/>
      <c r="DN12" s="1633"/>
      <c r="DO12" s="1633"/>
      <c r="DP12" s="1633"/>
      <c r="DQ12" s="1633"/>
      <c r="DR12" s="1633"/>
      <c r="DS12" s="1633"/>
      <c r="DT12" s="1633"/>
      <c r="DU12" s="1633"/>
      <c r="DV12" s="1633"/>
      <c r="DW12" s="1633"/>
      <c r="DX12" s="1633"/>
      <c r="DY12" s="1633"/>
      <c r="DZ12" s="1633"/>
      <c r="EA12" s="1633"/>
      <c r="EB12" s="1633"/>
      <c r="EC12" s="1633"/>
      <c r="ED12" s="1633"/>
      <c r="EE12" s="1633"/>
      <c r="EF12" s="1633"/>
      <c r="EG12" s="1633"/>
      <c r="EH12" s="1633"/>
      <c r="EI12" s="1633"/>
      <c r="EJ12" s="1633"/>
      <c r="EK12" s="1633"/>
      <c r="EL12" s="1633"/>
      <c r="EM12" s="1633"/>
      <c r="EN12" s="1633"/>
      <c r="EO12" s="1633"/>
      <c r="EP12" s="1633"/>
      <c r="EQ12" s="1633"/>
      <c r="ER12" s="1633"/>
      <c r="ES12" s="1633"/>
      <c r="ET12" s="1633"/>
      <c r="EU12" s="1633"/>
      <c r="EV12" s="1633"/>
      <c r="EW12" s="1633"/>
      <c r="EX12" s="1633"/>
      <c r="EY12" s="1633"/>
      <c r="EZ12" s="1633"/>
      <c r="FA12" s="1633"/>
      <c r="FB12" s="1633"/>
      <c r="FC12" s="1633"/>
      <c r="FD12" s="1633"/>
      <c r="FE12" s="1633"/>
      <c r="FF12" s="1633"/>
      <c r="FG12" s="1633"/>
      <c r="FH12" s="1633"/>
      <c r="FI12" s="1633"/>
      <c r="FJ12" s="1633"/>
      <c r="FK12" s="1633"/>
      <c r="FL12" s="1633"/>
      <c r="FM12" s="1633"/>
      <c r="FN12" s="1633"/>
      <c r="FO12" s="1633"/>
      <c r="FP12" s="1633"/>
      <c r="FQ12" s="1633"/>
      <c r="FR12" s="1633"/>
      <c r="FS12" s="1633"/>
      <c r="FT12" s="1633"/>
      <c r="FU12" s="1633"/>
      <c r="FV12" s="1633"/>
      <c r="FW12" s="1633"/>
      <c r="FX12" s="1633"/>
      <c r="FY12" s="1633"/>
      <c r="FZ12" s="1633"/>
      <c r="GA12" s="1633"/>
      <c r="GB12" s="1633"/>
      <c r="GC12" s="1633"/>
      <c r="GD12" s="1633"/>
      <c r="GE12" s="1633"/>
      <c r="GF12" s="1633"/>
      <c r="GG12" s="1633"/>
      <c r="GH12" s="1633"/>
      <c r="GI12" s="1633"/>
      <c r="GJ12" s="1633"/>
      <c r="GK12" s="1633"/>
      <c r="GL12" s="1633"/>
      <c r="GM12" s="1633"/>
      <c r="GN12" s="1633"/>
      <c r="GO12" s="1633"/>
      <c r="GP12" s="1633"/>
      <c r="GQ12" s="1633"/>
      <c r="GR12" s="1633"/>
      <c r="GS12" s="1633"/>
      <c r="GT12" s="1633"/>
      <c r="GU12" s="1633"/>
      <c r="GV12" s="1633"/>
      <c r="GW12" s="1633"/>
      <c r="GX12" s="1633"/>
      <c r="GY12" s="1633"/>
      <c r="GZ12" s="1633"/>
      <c r="HA12" s="1633"/>
      <c r="HB12" s="1633"/>
      <c r="HC12" s="1633"/>
      <c r="HD12" s="1633"/>
      <c r="HE12" s="1633"/>
      <c r="HF12" s="1633"/>
      <c r="HG12" s="1633"/>
      <c r="HH12" s="1633"/>
      <c r="HI12" s="1633"/>
      <c r="HJ12" s="1633"/>
      <c r="HK12" s="1633"/>
      <c r="HL12" s="1633"/>
      <c r="HM12" s="1633"/>
      <c r="HN12" s="1633"/>
      <c r="HO12" s="1633"/>
      <c r="HP12" s="1633"/>
      <c r="HQ12" s="1633"/>
      <c r="HR12" s="1633"/>
      <c r="HS12" s="1633"/>
      <c r="HT12" s="1633"/>
      <c r="HU12" s="1633"/>
      <c r="HV12" s="1633"/>
      <c r="HW12" s="1633"/>
      <c r="HX12" s="1633"/>
      <c r="HY12" s="1633"/>
      <c r="HZ12" s="1633"/>
      <c r="IA12" s="1633"/>
      <c r="IB12" s="1633"/>
      <c r="IC12" s="1633"/>
      <c r="ID12" s="1633"/>
      <c r="IE12" s="1633"/>
      <c r="IF12" s="1633"/>
      <c r="IG12" s="1633"/>
      <c r="IH12" s="1633"/>
      <c r="II12" s="1633"/>
      <c r="IJ12" s="1633"/>
      <c r="IK12" s="1633"/>
      <c r="IL12" s="1633"/>
      <c r="IM12" s="1633"/>
      <c r="IN12" s="1633"/>
      <c r="IO12" s="1633"/>
      <c r="IP12" s="1633"/>
      <c r="IQ12" s="1633"/>
      <c r="IR12" s="1633"/>
      <c r="IS12" s="1633"/>
      <c r="IT12" s="1633"/>
      <c r="IU12" s="1633"/>
      <c r="IV12" s="1633"/>
      <c r="IW12" s="1633"/>
      <c r="IX12" s="1633"/>
      <c r="IY12" s="1633"/>
      <c r="IZ12" s="1633"/>
      <c r="JA12" s="1633"/>
      <c r="JB12" s="1633"/>
      <c r="JC12" s="1633"/>
      <c r="JD12" s="1633"/>
      <c r="JE12" s="1633"/>
      <c r="JF12" s="1633"/>
      <c r="JG12" s="1633"/>
      <c r="JH12" s="1633"/>
      <c r="JI12" s="1633"/>
      <c r="JJ12" s="1633"/>
      <c r="JK12" s="1633"/>
      <c r="JL12" s="1633"/>
      <c r="JM12" s="1633"/>
      <c r="JN12" s="1633"/>
      <c r="JO12" s="1633"/>
      <c r="JP12" s="1633"/>
      <c r="JQ12" s="1633"/>
      <c r="JR12" s="1633"/>
      <c r="JS12" s="1633"/>
      <c r="JT12" s="1633"/>
      <c r="JU12" s="1633"/>
      <c r="JV12" s="1633"/>
      <c r="JW12" s="1633"/>
      <c r="JX12" s="1633"/>
      <c r="JY12" s="1633"/>
      <c r="JZ12" s="1633"/>
      <c r="KA12" s="1633"/>
      <c r="KB12" s="1633"/>
      <c r="KC12" s="1633"/>
      <c r="KD12" s="1633"/>
      <c r="KE12" s="1633"/>
      <c r="KF12" s="1633"/>
      <c r="KG12" s="1633"/>
      <c r="KH12" s="1633"/>
      <c r="KI12" s="1633"/>
      <c r="KJ12" s="1633"/>
      <c r="KK12" s="1633"/>
      <c r="KL12" s="1633"/>
      <c r="KM12" s="1633"/>
      <c r="KN12" s="1633"/>
      <c r="KO12" s="1633"/>
      <c r="KP12" s="1633"/>
      <c r="KQ12" s="1633"/>
      <c r="KR12" s="1633"/>
      <c r="KS12" s="1633"/>
      <c r="KT12" s="1633"/>
      <c r="KU12" s="1633"/>
      <c r="KV12" s="1633"/>
      <c r="KW12" s="1633"/>
      <c r="KX12" s="1633"/>
      <c r="KY12" s="1633"/>
      <c r="KZ12" s="1633"/>
      <c r="LA12" s="1633"/>
      <c r="LB12" s="1633"/>
      <c r="LC12" s="1633"/>
      <c r="LD12" s="1633"/>
      <c r="LE12" s="1633"/>
      <c r="LF12" s="1642"/>
      <c r="LG12" s="1642"/>
      <c r="LH12" s="1642"/>
      <c r="LI12" s="1642"/>
      <c r="LJ12" s="1642"/>
      <c r="LK12" s="1642"/>
      <c r="LL12" s="1642"/>
      <c r="LM12" s="2302"/>
    </row>
    <row r="13" s="2243" customFormat="1" ht="47" customHeight="1" spans="1:325">
      <c r="A13" s="2251">
        <v>45617</v>
      </c>
      <c r="B13" s="1656" t="s">
        <v>3593</v>
      </c>
      <c r="C13" s="1657" t="s">
        <v>98</v>
      </c>
      <c r="D13" s="1658">
        <v>4500151952</v>
      </c>
      <c r="E13" s="2252" t="s">
        <v>3632</v>
      </c>
      <c r="F13" s="1658" t="s">
        <v>3633</v>
      </c>
      <c r="G13" s="2042" t="s">
        <v>3585</v>
      </c>
      <c r="H13" s="2042" t="s">
        <v>3586</v>
      </c>
      <c r="I13" s="2055" t="s">
        <v>3587</v>
      </c>
      <c r="J13" s="1667">
        <v>3150</v>
      </c>
      <c r="K13" s="2056">
        <v>0</v>
      </c>
      <c r="L13" s="2056">
        <v>75</v>
      </c>
      <c r="M13" s="2056">
        <f t="shared" si="0"/>
        <v>42</v>
      </c>
      <c r="N13" s="1672">
        <v>45738</v>
      </c>
      <c r="O13" s="1672">
        <f t="shared" si="10"/>
        <v>45734</v>
      </c>
      <c r="P13" s="2057"/>
      <c r="Q13" s="2070" t="s">
        <v>78</v>
      </c>
      <c r="R13" s="2266"/>
      <c r="S13" s="2266"/>
      <c r="T13" s="2073">
        <v>45639</v>
      </c>
      <c r="U13" s="2074" t="s">
        <v>88</v>
      </c>
      <c r="V13" s="2074" t="s">
        <v>88</v>
      </c>
      <c r="W13" s="1789" t="s">
        <v>3597</v>
      </c>
      <c r="X13" s="2074"/>
      <c r="Y13" s="2273" t="s">
        <v>3634</v>
      </c>
      <c r="Z13" s="1691" t="s">
        <v>3599</v>
      </c>
      <c r="AA13" s="2221">
        <v>404.08</v>
      </c>
      <c r="AB13" s="2222">
        <f t="shared" si="3"/>
        <v>16971.36</v>
      </c>
      <c r="AC13" s="1699" t="s">
        <v>3635</v>
      </c>
      <c r="AD13" s="2090" t="s">
        <v>81</v>
      </c>
      <c r="AE13" s="2090">
        <v>3</v>
      </c>
      <c r="AF13" s="2090"/>
      <c r="AG13" s="2097">
        <f t="shared" si="4"/>
        <v>3150</v>
      </c>
      <c r="AH13" s="2286"/>
      <c r="AI13" s="2286">
        <f t="shared" ref="AI13:AI20" si="11">M13</f>
        <v>42</v>
      </c>
      <c r="AJ13" s="2286" t="s">
        <v>64</v>
      </c>
      <c r="AK13" s="2287"/>
      <c r="AL13" s="2284">
        <f t="shared" si="9"/>
        <v>3150</v>
      </c>
      <c r="AM13" s="2228">
        <f t="shared" si="5"/>
        <v>1050</v>
      </c>
      <c r="AN13" s="1706">
        <f t="shared" si="6"/>
        <v>1050</v>
      </c>
      <c r="AO13" s="1706">
        <f t="shared" si="7"/>
        <v>1050</v>
      </c>
      <c r="AP13" s="1706"/>
      <c r="AQ13" s="1706"/>
      <c r="AR13" s="1706"/>
      <c r="AS13" s="1706"/>
      <c r="AT13" s="1706"/>
      <c r="AU13" s="2296"/>
      <c r="AV13" s="2292">
        <f t="shared" si="1"/>
        <v>1006.25</v>
      </c>
      <c r="AW13" s="2297">
        <f t="shared" si="2"/>
        <v>43.75</v>
      </c>
      <c r="AX13" s="1707">
        <f t="shared" si="8"/>
        <v>0</v>
      </c>
      <c r="AY13" s="1708"/>
      <c r="AZ13" s="1709"/>
      <c r="BA13" s="1709"/>
      <c r="BB13" s="1709"/>
      <c r="BC13" s="1709"/>
      <c r="BD13" s="1709"/>
      <c r="BE13" s="1709"/>
      <c r="BF13" s="1709"/>
      <c r="BG13" s="1709"/>
      <c r="BH13" s="1709"/>
      <c r="BI13" s="1709"/>
      <c r="BJ13" s="1709"/>
      <c r="BK13" s="1709"/>
      <c r="BL13" s="1709"/>
      <c r="BM13" s="1709"/>
      <c r="BN13" s="1709"/>
      <c r="BO13" s="1709"/>
      <c r="BP13" s="1709"/>
      <c r="BQ13" s="1709"/>
      <c r="BR13" s="1709"/>
      <c r="BS13" s="1709"/>
      <c r="BT13" s="1709"/>
      <c r="BU13" s="1709"/>
      <c r="BV13" s="1709"/>
      <c r="BW13" s="1709"/>
      <c r="BX13" s="1709"/>
      <c r="BY13" s="1709"/>
      <c r="BZ13" s="1709"/>
      <c r="CA13" s="1709"/>
      <c r="CB13" s="1709"/>
      <c r="CC13" s="1709"/>
      <c r="CD13" s="1709"/>
      <c r="CE13" s="1709"/>
      <c r="CF13" s="1709"/>
      <c r="CG13" s="1709"/>
      <c r="CH13" s="1709"/>
      <c r="CI13" s="1709"/>
      <c r="CJ13" s="1709"/>
      <c r="CK13" s="1709"/>
      <c r="CL13" s="1709"/>
      <c r="CM13" s="1709"/>
      <c r="CN13" s="1709"/>
      <c r="CO13" s="1709"/>
      <c r="CP13" s="1709"/>
      <c r="CQ13" s="1709"/>
      <c r="CR13" s="1709"/>
      <c r="CS13" s="1709"/>
      <c r="CT13" s="1709"/>
      <c r="CU13" s="1709"/>
      <c r="CV13" s="1709"/>
      <c r="CW13" s="1709"/>
      <c r="CX13" s="1709"/>
      <c r="CY13" s="1709"/>
      <c r="CZ13" s="1709"/>
      <c r="DA13" s="1709"/>
      <c r="DB13" s="1709"/>
      <c r="DC13" s="1709"/>
      <c r="DD13" s="1709"/>
      <c r="DE13" s="1709"/>
      <c r="DF13" s="1709"/>
      <c r="DG13" s="1709"/>
      <c r="DH13" s="1709"/>
      <c r="DI13" s="1709"/>
      <c r="DJ13" s="1709"/>
      <c r="DK13" s="1709"/>
      <c r="DL13" s="1709"/>
      <c r="DM13" s="1709"/>
      <c r="DN13" s="1709"/>
      <c r="DO13" s="1709"/>
      <c r="DP13" s="1709"/>
      <c r="DQ13" s="1709"/>
      <c r="DR13" s="1709"/>
      <c r="DS13" s="1709"/>
      <c r="DT13" s="1709"/>
      <c r="DU13" s="1709"/>
      <c r="DV13" s="1709"/>
      <c r="DW13" s="1709"/>
      <c r="DX13" s="1709"/>
      <c r="DY13" s="1709"/>
      <c r="DZ13" s="1709"/>
      <c r="EA13" s="1709"/>
      <c r="EB13" s="1709"/>
      <c r="EC13" s="1709"/>
      <c r="ED13" s="1709"/>
      <c r="EE13" s="1709"/>
      <c r="EF13" s="1709"/>
      <c r="EG13" s="1709"/>
      <c r="EH13" s="1709"/>
      <c r="EI13" s="1709"/>
      <c r="EJ13" s="1709"/>
      <c r="EK13" s="1709"/>
      <c r="EL13" s="1709"/>
      <c r="EM13" s="1709"/>
      <c r="EN13" s="1709"/>
      <c r="EO13" s="1709"/>
      <c r="EP13" s="1709"/>
      <c r="EQ13" s="1709"/>
      <c r="ER13" s="1709"/>
      <c r="ES13" s="1709"/>
      <c r="ET13" s="1709"/>
      <c r="EU13" s="1709"/>
      <c r="EV13" s="1709"/>
      <c r="EW13" s="1709"/>
      <c r="EX13" s="1709"/>
      <c r="EY13" s="1709"/>
      <c r="EZ13" s="1709"/>
      <c r="FA13" s="1709"/>
      <c r="FB13" s="1709"/>
      <c r="FC13" s="1709"/>
      <c r="FD13" s="1709"/>
      <c r="FE13" s="1709"/>
      <c r="FF13" s="1709"/>
      <c r="FG13" s="1709"/>
      <c r="FH13" s="1709"/>
      <c r="FI13" s="1709"/>
      <c r="FJ13" s="1709"/>
      <c r="FK13" s="1709"/>
      <c r="FL13" s="1709"/>
      <c r="FM13" s="1709"/>
      <c r="FN13" s="1709"/>
      <c r="FO13" s="1709"/>
      <c r="FP13" s="1709"/>
      <c r="FQ13" s="1709"/>
      <c r="FR13" s="1709"/>
      <c r="FS13" s="1709"/>
      <c r="FT13" s="1709"/>
      <c r="FU13" s="1709"/>
      <c r="FV13" s="1709"/>
      <c r="FW13" s="1709"/>
      <c r="FX13" s="1709"/>
      <c r="FY13" s="1709"/>
      <c r="FZ13" s="1709"/>
      <c r="GA13" s="1709"/>
      <c r="GB13" s="1709"/>
      <c r="GC13" s="1709"/>
      <c r="GD13" s="1709"/>
      <c r="GE13" s="1709"/>
      <c r="GF13" s="1709"/>
      <c r="GG13" s="1709"/>
      <c r="GH13" s="1709"/>
      <c r="GI13" s="1709"/>
      <c r="GJ13" s="1709"/>
      <c r="GK13" s="1709"/>
      <c r="GL13" s="1709"/>
      <c r="GM13" s="1709"/>
      <c r="GN13" s="1709"/>
      <c r="GO13" s="1709"/>
      <c r="GP13" s="1709"/>
      <c r="GQ13" s="1709"/>
      <c r="GR13" s="1709"/>
      <c r="GS13" s="1709"/>
      <c r="GT13" s="1709"/>
      <c r="GU13" s="1709"/>
      <c r="GV13" s="1709"/>
      <c r="GW13" s="1709"/>
      <c r="GX13" s="1709"/>
      <c r="GY13" s="1709"/>
      <c r="GZ13" s="1709"/>
      <c r="HA13" s="1709"/>
      <c r="HB13" s="1709"/>
      <c r="HC13" s="1709"/>
      <c r="HD13" s="1709"/>
      <c r="HE13" s="1709"/>
      <c r="HF13" s="1709"/>
      <c r="HG13" s="1709"/>
      <c r="HH13" s="1709"/>
      <c r="HI13" s="1709"/>
      <c r="HJ13" s="1709"/>
      <c r="HK13" s="1709"/>
      <c r="HL13" s="1709"/>
      <c r="HM13" s="1709"/>
      <c r="HN13" s="1709"/>
      <c r="HO13" s="1709"/>
      <c r="HP13" s="1709"/>
      <c r="HQ13" s="1709"/>
      <c r="HR13" s="1709"/>
      <c r="HS13" s="1709"/>
      <c r="HT13" s="1709"/>
      <c r="HU13" s="1709"/>
      <c r="HV13" s="1709"/>
      <c r="HW13" s="1709"/>
      <c r="HX13" s="1709"/>
      <c r="HY13" s="1709"/>
      <c r="HZ13" s="1709"/>
      <c r="IA13" s="1709"/>
      <c r="IB13" s="1709"/>
      <c r="IC13" s="1709"/>
      <c r="ID13" s="1709"/>
      <c r="IE13" s="1709"/>
      <c r="IF13" s="1709"/>
      <c r="IG13" s="1709"/>
      <c r="IH13" s="1709"/>
      <c r="II13" s="1709"/>
      <c r="IJ13" s="1709"/>
      <c r="IK13" s="1709"/>
      <c r="IL13" s="1709"/>
      <c r="IM13" s="1709"/>
      <c r="IN13" s="1709"/>
      <c r="IO13" s="1709"/>
      <c r="IP13" s="1709"/>
      <c r="IQ13" s="1709"/>
      <c r="IR13" s="1709"/>
      <c r="IS13" s="1709"/>
      <c r="IT13" s="1709"/>
      <c r="IU13" s="1709"/>
      <c r="IV13" s="1709"/>
      <c r="IW13" s="1709"/>
      <c r="IX13" s="1709"/>
      <c r="IY13" s="1709"/>
      <c r="IZ13" s="1709"/>
      <c r="JA13" s="1709"/>
      <c r="JB13" s="1709"/>
      <c r="JC13" s="1709"/>
      <c r="JD13" s="1709"/>
      <c r="JE13" s="1709"/>
      <c r="JF13" s="1709"/>
      <c r="JG13" s="1709"/>
      <c r="JH13" s="1709"/>
      <c r="JI13" s="1709"/>
      <c r="JJ13" s="1709"/>
      <c r="JK13" s="1709"/>
      <c r="JL13" s="1709"/>
      <c r="JM13" s="1709"/>
      <c r="JN13" s="1709"/>
      <c r="JO13" s="1709"/>
      <c r="JP13" s="1709"/>
      <c r="JQ13" s="1709"/>
      <c r="JR13" s="1709"/>
      <c r="JS13" s="1709"/>
      <c r="JT13" s="1709"/>
      <c r="JU13" s="1709"/>
      <c r="JV13" s="1709"/>
      <c r="JW13" s="1709"/>
      <c r="JX13" s="1709"/>
      <c r="JY13" s="1709"/>
      <c r="JZ13" s="1709"/>
      <c r="KA13" s="1709"/>
      <c r="KB13" s="1709"/>
      <c r="KC13" s="1709"/>
      <c r="KD13" s="1709"/>
      <c r="KE13" s="1709"/>
      <c r="KF13" s="1709"/>
      <c r="KG13" s="1709"/>
      <c r="KH13" s="1709"/>
      <c r="KI13" s="1709"/>
      <c r="KJ13" s="1709"/>
      <c r="KK13" s="1709"/>
      <c r="KL13" s="1709"/>
      <c r="KM13" s="1709"/>
      <c r="KN13" s="1709"/>
      <c r="KO13" s="1709"/>
      <c r="KP13" s="1709"/>
      <c r="KQ13" s="1709"/>
      <c r="KR13" s="1709"/>
      <c r="KS13" s="1709"/>
      <c r="KT13" s="1709"/>
      <c r="KU13" s="1709"/>
      <c r="KV13" s="1709"/>
      <c r="KW13" s="1709"/>
      <c r="KX13" s="1709"/>
      <c r="KY13" s="1709"/>
      <c r="KZ13" s="1709"/>
      <c r="LA13" s="1709"/>
      <c r="LB13" s="1709"/>
      <c r="LC13" s="1709"/>
      <c r="LD13" s="1709"/>
      <c r="LE13" s="1709"/>
      <c r="LF13" s="1710"/>
      <c r="LG13" s="1710"/>
      <c r="LH13" s="1710"/>
      <c r="LI13" s="1710"/>
      <c r="LJ13" s="1710"/>
      <c r="LK13" s="1710"/>
      <c r="LL13" s="1710"/>
      <c r="LM13" s="2116"/>
    </row>
    <row r="14" s="2243" customFormat="1" ht="47" customHeight="1" spans="1:325">
      <c r="A14" s="2251">
        <v>45617</v>
      </c>
      <c r="B14" s="1656" t="s">
        <v>3593</v>
      </c>
      <c r="C14" s="1657" t="s">
        <v>98</v>
      </c>
      <c r="D14" s="1658">
        <v>4500151950</v>
      </c>
      <c r="E14" s="2252" t="s">
        <v>3636</v>
      </c>
      <c r="F14" s="1658" t="s">
        <v>3637</v>
      </c>
      <c r="G14" s="2042" t="s">
        <v>3585</v>
      </c>
      <c r="H14" s="2042" t="s">
        <v>3586</v>
      </c>
      <c r="I14" s="2055" t="s">
        <v>3587</v>
      </c>
      <c r="J14" s="1667">
        <v>3150</v>
      </c>
      <c r="K14" s="2056">
        <v>0</v>
      </c>
      <c r="L14" s="2056">
        <v>75</v>
      </c>
      <c r="M14" s="2056">
        <f t="shared" si="0"/>
        <v>42</v>
      </c>
      <c r="N14" s="1672">
        <v>45738</v>
      </c>
      <c r="O14" s="1672">
        <f t="shared" si="10"/>
        <v>45734</v>
      </c>
      <c r="P14" s="2057"/>
      <c r="Q14" s="2070" t="s">
        <v>78</v>
      </c>
      <c r="R14" s="2266"/>
      <c r="S14" s="2266"/>
      <c r="T14" s="2073">
        <v>45639</v>
      </c>
      <c r="U14" s="2074" t="s">
        <v>88</v>
      </c>
      <c r="V14" s="2074" t="s">
        <v>88</v>
      </c>
      <c r="W14" s="1789" t="s">
        <v>3597</v>
      </c>
      <c r="X14" s="2074"/>
      <c r="Y14" s="2273" t="s">
        <v>3634</v>
      </c>
      <c r="Z14" s="1691" t="s">
        <v>3599</v>
      </c>
      <c r="AA14" s="2221">
        <v>404.08</v>
      </c>
      <c r="AB14" s="2222">
        <f t="shared" si="3"/>
        <v>16971.36</v>
      </c>
      <c r="AC14" s="1699" t="s">
        <v>3638</v>
      </c>
      <c r="AD14" s="2090" t="s">
        <v>81</v>
      </c>
      <c r="AE14" s="2090">
        <v>3</v>
      </c>
      <c r="AF14" s="2090"/>
      <c r="AG14" s="2097">
        <f t="shared" si="4"/>
        <v>3150</v>
      </c>
      <c r="AH14" s="2286"/>
      <c r="AI14" s="2286">
        <f t="shared" si="11"/>
        <v>42</v>
      </c>
      <c r="AJ14" s="2286" t="s">
        <v>64</v>
      </c>
      <c r="AK14" s="2287"/>
      <c r="AL14" s="2284">
        <f t="shared" si="9"/>
        <v>3150</v>
      </c>
      <c r="AM14" s="2228">
        <f t="shared" si="5"/>
        <v>1050</v>
      </c>
      <c r="AN14" s="1706">
        <f t="shared" si="6"/>
        <v>1050</v>
      </c>
      <c r="AO14" s="1706">
        <f t="shared" si="7"/>
        <v>1050</v>
      </c>
      <c r="AP14" s="1706"/>
      <c r="AQ14" s="1706"/>
      <c r="AR14" s="1706"/>
      <c r="AS14" s="1706"/>
      <c r="AT14" s="1706"/>
      <c r="AU14" s="2296"/>
      <c r="AV14" s="2292">
        <f t="shared" si="1"/>
        <v>1006.25</v>
      </c>
      <c r="AW14" s="2297">
        <f t="shared" si="2"/>
        <v>43.75</v>
      </c>
      <c r="AX14" s="1707">
        <f t="shared" si="8"/>
        <v>0</v>
      </c>
      <c r="AY14" s="1708"/>
      <c r="AZ14" s="1709"/>
      <c r="BA14" s="1709"/>
      <c r="BB14" s="1709"/>
      <c r="BC14" s="1709"/>
      <c r="BD14" s="1709"/>
      <c r="BE14" s="1709"/>
      <c r="BF14" s="1709"/>
      <c r="BG14" s="1709"/>
      <c r="BH14" s="1709"/>
      <c r="BI14" s="1709"/>
      <c r="BJ14" s="1709"/>
      <c r="BK14" s="1709"/>
      <c r="BL14" s="1709"/>
      <c r="BM14" s="1709"/>
      <c r="BN14" s="1709"/>
      <c r="BO14" s="1709"/>
      <c r="BP14" s="1709"/>
      <c r="BQ14" s="1709"/>
      <c r="BR14" s="1709"/>
      <c r="BS14" s="1709"/>
      <c r="BT14" s="1709"/>
      <c r="BU14" s="1709"/>
      <c r="BV14" s="1709"/>
      <c r="BW14" s="1709"/>
      <c r="BX14" s="1709"/>
      <c r="BY14" s="1709"/>
      <c r="BZ14" s="1709"/>
      <c r="CA14" s="1709"/>
      <c r="CB14" s="1709"/>
      <c r="CC14" s="1709"/>
      <c r="CD14" s="1709"/>
      <c r="CE14" s="1709"/>
      <c r="CF14" s="1709"/>
      <c r="CG14" s="1709"/>
      <c r="CH14" s="1709"/>
      <c r="CI14" s="1709"/>
      <c r="CJ14" s="1709"/>
      <c r="CK14" s="1709"/>
      <c r="CL14" s="1709"/>
      <c r="CM14" s="1709"/>
      <c r="CN14" s="1709"/>
      <c r="CO14" s="1709"/>
      <c r="CP14" s="1709"/>
      <c r="CQ14" s="1709"/>
      <c r="CR14" s="1709"/>
      <c r="CS14" s="1709"/>
      <c r="CT14" s="1709"/>
      <c r="CU14" s="1709"/>
      <c r="CV14" s="1709"/>
      <c r="CW14" s="1709"/>
      <c r="CX14" s="1709"/>
      <c r="CY14" s="1709"/>
      <c r="CZ14" s="1709"/>
      <c r="DA14" s="1709"/>
      <c r="DB14" s="1709"/>
      <c r="DC14" s="1709"/>
      <c r="DD14" s="1709"/>
      <c r="DE14" s="1709"/>
      <c r="DF14" s="1709"/>
      <c r="DG14" s="1709"/>
      <c r="DH14" s="1709"/>
      <c r="DI14" s="1709"/>
      <c r="DJ14" s="1709"/>
      <c r="DK14" s="1709"/>
      <c r="DL14" s="1709"/>
      <c r="DM14" s="1709"/>
      <c r="DN14" s="1709"/>
      <c r="DO14" s="1709"/>
      <c r="DP14" s="1709"/>
      <c r="DQ14" s="1709"/>
      <c r="DR14" s="1709"/>
      <c r="DS14" s="1709"/>
      <c r="DT14" s="1709"/>
      <c r="DU14" s="1709"/>
      <c r="DV14" s="1709"/>
      <c r="DW14" s="1709"/>
      <c r="DX14" s="1709"/>
      <c r="DY14" s="1709"/>
      <c r="DZ14" s="1709"/>
      <c r="EA14" s="1709"/>
      <c r="EB14" s="1709"/>
      <c r="EC14" s="1709"/>
      <c r="ED14" s="1709"/>
      <c r="EE14" s="1709"/>
      <c r="EF14" s="1709"/>
      <c r="EG14" s="1709"/>
      <c r="EH14" s="1709"/>
      <c r="EI14" s="1709"/>
      <c r="EJ14" s="1709"/>
      <c r="EK14" s="1709"/>
      <c r="EL14" s="1709"/>
      <c r="EM14" s="1709"/>
      <c r="EN14" s="1709"/>
      <c r="EO14" s="1709"/>
      <c r="EP14" s="1709"/>
      <c r="EQ14" s="1709"/>
      <c r="ER14" s="1709"/>
      <c r="ES14" s="1709"/>
      <c r="ET14" s="1709"/>
      <c r="EU14" s="1709"/>
      <c r="EV14" s="1709"/>
      <c r="EW14" s="1709"/>
      <c r="EX14" s="1709"/>
      <c r="EY14" s="1709"/>
      <c r="EZ14" s="1709"/>
      <c r="FA14" s="1709"/>
      <c r="FB14" s="1709"/>
      <c r="FC14" s="1709"/>
      <c r="FD14" s="1709"/>
      <c r="FE14" s="1709"/>
      <c r="FF14" s="1709"/>
      <c r="FG14" s="1709"/>
      <c r="FH14" s="1709"/>
      <c r="FI14" s="1709"/>
      <c r="FJ14" s="1709"/>
      <c r="FK14" s="1709"/>
      <c r="FL14" s="1709"/>
      <c r="FM14" s="1709"/>
      <c r="FN14" s="1709"/>
      <c r="FO14" s="1709"/>
      <c r="FP14" s="1709"/>
      <c r="FQ14" s="1709"/>
      <c r="FR14" s="1709"/>
      <c r="FS14" s="1709"/>
      <c r="FT14" s="1709"/>
      <c r="FU14" s="1709"/>
      <c r="FV14" s="1709"/>
      <c r="FW14" s="1709"/>
      <c r="FX14" s="1709"/>
      <c r="FY14" s="1709"/>
      <c r="FZ14" s="1709"/>
      <c r="GA14" s="1709"/>
      <c r="GB14" s="1709"/>
      <c r="GC14" s="1709"/>
      <c r="GD14" s="1709"/>
      <c r="GE14" s="1709"/>
      <c r="GF14" s="1709"/>
      <c r="GG14" s="1709"/>
      <c r="GH14" s="1709"/>
      <c r="GI14" s="1709"/>
      <c r="GJ14" s="1709"/>
      <c r="GK14" s="1709"/>
      <c r="GL14" s="1709"/>
      <c r="GM14" s="1709"/>
      <c r="GN14" s="1709"/>
      <c r="GO14" s="1709"/>
      <c r="GP14" s="1709"/>
      <c r="GQ14" s="1709"/>
      <c r="GR14" s="1709"/>
      <c r="GS14" s="1709"/>
      <c r="GT14" s="1709"/>
      <c r="GU14" s="1709"/>
      <c r="GV14" s="1709"/>
      <c r="GW14" s="1709"/>
      <c r="GX14" s="1709"/>
      <c r="GY14" s="1709"/>
      <c r="GZ14" s="1709"/>
      <c r="HA14" s="1709"/>
      <c r="HB14" s="1709"/>
      <c r="HC14" s="1709"/>
      <c r="HD14" s="1709"/>
      <c r="HE14" s="1709"/>
      <c r="HF14" s="1709"/>
      <c r="HG14" s="1709"/>
      <c r="HH14" s="1709"/>
      <c r="HI14" s="1709"/>
      <c r="HJ14" s="1709"/>
      <c r="HK14" s="1709"/>
      <c r="HL14" s="1709"/>
      <c r="HM14" s="1709"/>
      <c r="HN14" s="1709"/>
      <c r="HO14" s="1709"/>
      <c r="HP14" s="1709"/>
      <c r="HQ14" s="1709"/>
      <c r="HR14" s="1709"/>
      <c r="HS14" s="1709"/>
      <c r="HT14" s="1709"/>
      <c r="HU14" s="1709"/>
      <c r="HV14" s="1709"/>
      <c r="HW14" s="1709"/>
      <c r="HX14" s="1709"/>
      <c r="HY14" s="1709"/>
      <c r="HZ14" s="1709"/>
      <c r="IA14" s="1709"/>
      <c r="IB14" s="1709"/>
      <c r="IC14" s="1709"/>
      <c r="ID14" s="1709"/>
      <c r="IE14" s="1709"/>
      <c r="IF14" s="1709"/>
      <c r="IG14" s="1709"/>
      <c r="IH14" s="1709"/>
      <c r="II14" s="1709"/>
      <c r="IJ14" s="1709"/>
      <c r="IK14" s="1709"/>
      <c r="IL14" s="1709"/>
      <c r="IM14" s="1709"/>
      <c r="IN14" s="1709"/>
      <c r="IO14" s="1709"/>
      <c r="IP14" s="1709"/>
      <c r="IQ14" s="1709"/>
      <c r="IR14" s="1709"/>
      <c r="IS14" s="1709"/>
      <c r="IT14" s="1709"/>
      <c r="IU14" s="1709"/>
      <c r="IV14" s="1709"/>
      <c r="IW14" s="1709"/>
      <c r="IX14" s="1709"/>
      <c r="IY14" s="1709"/>
      <c r="IZ14" s="1709"/>
      <c r="JA14" s="1709"/>
      <c r="JB14" s="1709"/>
      <c r="JC14" s="1709"/>
      <c r="JD14" s="1709"/>
      <c r="JE14" s="1709"/>
      <c r="JF14" s="1709"/>
      <c r="JG14" s="1709"/>
      <c r="JH14" s="1709"/>
      <c r="JI14" s="1709"/>
      <c r="JJ14" s="1709"/>
      <c r="JK14" s="1709"/>
      <c r="JL14" s="1709"/>
      <c r="JM14" s="1709"/>
      <c r="JN14" s="1709"/>
      <c r="JO14" s="1709"/>
      <c r="JP14" s="1709"/>
      <c r="JQ14" s="1709"/>
      <c r="JR14" s="1709"/>
      <c r="JS14" s="1709"/>
      <c r="JT14" s="1709"/>
      <c r="JU14" s="1709"/>
      <c r="JV14" s="1709"/>
      <c r="JW14" s="1709"/>
      <c r="JX14" s="1709"/>
      <c r="JY14" s="1709"/>
      <c r="JZ14" s="1709"/>
      <c r="KA14" s="1709"/>
      <c r="KB14" s="1709"/>
      <c r="KC14" s="1709"/>
      <c r="KD14" s="1709"/>
      <c r="KE14" s="1709"/>
      <c r="KF14" s="1709"/>
      <c r="KG14" s="1709"/>
      <c r="KH14" s="1709"/>
      <c r="KI14" s="1709"/>
      <c r="KJ14" s="1709"/>
      <c r="KK14" s="1709"/>
      <c r="KL14" s="1709"/>
      <c r="KM14" s="1709"/>
      <c r="KN14" s="1709"/>
      <c r="KO14" s="1709"/>
      <c r="KP14" s="1709"/>
      <c r="KQ14" s="1709"/>
      <c r="KR14" s="1709"/>
      <c r="KS14" s="1709"/>
      <c r="KT14" s="1709"/>
      <c r="KU14" s="1709"/>
      <c r="KV14" s="1709"/>
      <c r="KW14" s="1709"/>
      <c r="KX14" s="1709"/>
      <c r="KY14" s="1709"/>
      <c r="KZ14" s="1709"/>
      <c r="LA14" s="1709"/>
      <c r="LB14" s="1709"/>
      <c r="LC14" s="1709"/>
      <c r="LD14" s="1709"/>
      <c r="LE14" s="1709"/>
      <c r="LF14" s="1710"/>
      <c r="LG14" s="1710"/>
      <c r="LH14" s="1710"/>
      <c r="LI14" s="1710"/>
      <c r="LJ14" s="1710"/>
      <c r="LK14" s="1710"/>
      <c r="LL14" s="1710"/>
      <c r="LM14" s="2116"/>
    </row>
    <row r="15" s="2243" customFormat="1" ht="47" customHeight="1" spans="1:325">
      <c r="A15" s="2251">
        <v>45617</v>
      </c>
      <c r="B15" s="1656" t="s">
        <v>3593</v>
      </c>
      <c r="C15" s="1657" t="s">
        <v>98</v>
      </c>
      <c r="D15" s="1658">
        <v>4500151953</v>
      </c>
      <c r="E15" s="2252" t="s">
        <v>3639</v>
      </c>
      <c r="F15" s="1658" t="s">
        <v>3640</v>
      </c>
      <c r="G15" s="2042" t="s">
        <v>3585</v>
      </c>
      <c r="H15" s="2042" t="s">
        <v>3586</v>
      </c>
      <c r="I15" s="2055" t="s">
        <v>3587</v>
      </c>
      <c r="J15" s="1667">
        <v>3150</v>
      </c>
      <c r="K15" s="2056">
        <v>0</v>
      </c>
      <c r="L15" s="2056">
        <v>75</v>
      </c>
      <c r="M15" s="2056">
        <f t="shared" si="0"/>
        <v>42</v>
      </c>
      <c r="N15" s="1672">
        <v>45742</v>
      </c>
      <c r="O15" s="1672">
        <f t="shared" si="10"/>
        <v>45738</v>
      </c>
      <c r="P15" s="2057"/>
      <c r="Q15" s="2070" t="s">
        <v>78</v>
      </c>
      <c r="R15" s="2266" t="s">
        <v>3641</v>
      </c>
      <c r="S15" s="2266"/>
      <c r="T15" s="2073">
        <v>45639</v>
      </c>
      <c r="U15" s="2074" t="s">
        <v>88</v>
      </c>
      <c r="V15" s="2074" t="s">
        <v>88</v>
      </c>
      <c r="W15" s="1789" t="s">
        <v>3597</v>
      </c>
      <c r="X15" s="2074"/>
      <c r="Y15" s="2273" t="s">
        <v>3634</v>
      </c>
      <c r="Z15" s="1691" t="s">
        <v>3599</v>
      </c>
      <c r="AA15" s="2221">
        <v>404.08</v>
      </c>
      <c r="AB15" s="2222">
        <f t="shared" si="3"/>
        <v>16971.36</v>
      </c>
      <c r="AC15" s="1699" t="s">
        <v>3642</v>
      </c>
      <c r="AD15" s="2090" t="s">
        <v>81</v>
      </c>
      <c r="AE15" s="2090">
        <v>3</v>
      </c>
      <c r="AF15" s="2090"/>
      <c r="AG15" s="2097">
        <f t="shared" si="4"/>
        <v>3150</v>
      </c>
      <c r="AH15" s="2286"/>
      <c r="AI15" s="2286">
        <f t="shared" si="11"/>
        <v>42</v>
      </c>
      <c r="AJ15" s="2286" t="s">
        <v>64</v>
      </c>
      <c r="AK15" s="2287"/>
      <c r="AL15" s="2284">
        <f t="shared" si="9"/>
        <v>3150</v>
      </c>
      <c r="AM15" s="2228">
        <f t="shared" si="5"/>
        <v>1050</v>
      </c>
      <c r="AN15" s="1706">
        <f t="shared" si="6"/>
        <v>1050</v>
      </c>
      <c r="AO15" s="1706">
        <f t="shared" si="7"/>
        <v>1050</v>
      </c>
      <c r="AP15" s="1706"/>
      <c r="AQ15" s="1706"/>
      <c r="AR15" s="1706"/>
      <c r="AS15" s="1706"/>
      <c r="AT15" s="1706"/>
      <c r="AU15" s="2296"/>
      <c r="AV15" s="2292">
        <f t="shared" si="1"/>
        <v>1006.25</v>
      </c>
      <c r="AW15" s="2297">
        <f t="shared" si="2"/>
        <v>43.75</v>
      </c>
      <c r="AX15" s="1707">
        <f t="shared" si="8"/>
        <v>0</v>
      </c>
      <c r="AY15" s="1708"/>
      <c r="AZ15" s="1709"/>
      <c r="BA15" s="1709"/>
      <c r="BB15" s="1709"/>
      <c r="BC15" s="1709"/>
      <c r="BD15" s="1709"/>
      <c r="BE15" s="1709"/>
      <c r="BF15" s="1709"/>
      <c r="BG15" s="1709"/>
      <c r="BH15" s="1709"/>
      <c r="BI15" s="1709"/>
      <c r="BJ15" s="1709"/>
      <c r="BK15" s="1709"/>
      <c r="BL15" s="1709"/>
      <c r="BM15" s="1709"/>
      <c r="BN15" s="1709"/>
      <c r="BO15" s="1709"/>
      <c r="BP15" s="1709"/>
      <c r="BQ15" s="1709"/>
      <c r="BR15" s="1709"/>
      <c r="BS15" s="1709"/>
      <c r="BT15" s="1709"/>
      <c r="BU15" s="1709"/>
      <c r="BV15" s="1709"/>
      <c r="BW15" s="1709"/>
      <c r="BX15" s="1709"/>
      <c r="BY15" s="1709"/>
      <c r="BZ15" s="1709"/>
      <c r="CA15" s="1709"/>
      <c r="CB15" s="1709"/>
      <c r="CC15" s="1709"/>
      <c r="CD15" s="1709"/>
      <c r="CE15" s="1709"/>
      <c r="CF15" s="1709"/>
      <c r="CG15" s="1709"/>
      <c r="CH15" s="1709"/>
      <c r="CI15" s="1709"/>
      <c r="CJ15" s="1709"/>
      <c r="CK15" s="1709"/>
      <c r="CL15" s="1709"/>
      <c r="CM15" s="1709"/>
      <c r="CN15" s="1709"/>
      <c r="CO15" s="1709"/>
      <c r="CP15" s="1709"/>
      <c r="CQ15" s="1709"/>
      <c r="CR15" s="1709"/>
      <c r="CS15" s="1709"/>
      <c r="CT15" s="1709"/>
      <c r="CU15" s="1709"/>
      <c r="CV15" s="1709"/>
      <c r="CW15" s="1709"/>
      <c r="CX15" s="1709"/>
      <c r="CY15" s="1709"/>
      <c r="CZ15" s="1709"/>
      <c r="DA15" s="1709"/>
      <c r="DB15" s="1709"/>
      <c r="DC15" s="1709"/>
      <c r="DD15" s="1709"/>
      <c r="DE15" s="1709"/>
      <c r="DF15" s="1709"/>
      <c r="DG15" s="1709"/>
      <c r="DH15" s="1709"/>
      <c r="DI15" s="1709"/>
      <c r="DJ15" s="1709"/>
      <c r="DK15" s="1709"/>
      <c r="DL15" s="1709"/>
      <c r="DM15" s="1709"/>
      <c r="DN15" s="1709"/>
      <c r="DO15" s="1709"/>
      <c r="DP15" s="1709"/>
      <c r="DQ15" s="1709"/>
      <c r="DR15" s="1709"/>
      <c r="DS15" s="1709"/>
      <c r="DT15" s="1709"/>
      <c r="DU15" s="1709"/>
      <c r="DV15" s="1709"/>
      <c r="DW15" s="1709"/>
      <c r="DX15" s="1709"/>
      <c r="DY15" s="1709"/>
      <c r="DZ15" s="1709"/>
      <c r="EA15" s="1709"/>
      <c r="EB15" s="1709"/>
      <c r="EC15" s="1709"/>
      <c r="ED15" s="1709"/>
      <c r="EE15" s="1709"/>
      <c r="EF15" s="1709"/>
      <c r="EG15" s="1709"/>
      <c r="EH15" s="1709"/>
      <c r="EI15" s="1709"/>
      <c r="EJ15" s="1709"/>
      <c r="EK15" s="1709"/>
      <c r="EL15" s="1709"/>
      <c r="EM15" s="1709"/>
      <c r="EN15" s="1709"/>
      <c r="EO15" s="1709"/>
      <c r="EP15" s="1709"/>
      <c r="EQ15" s="1709"/>
      <c r="ER15" s="1709"/>
      <c r="ES15" s="1709"/>
      <c r="ET15" s="1709"/>
      <c r="EU15" s="1709"/>
      <c r="EV15" s="1709"/>
      <c r="EW15" s="1709"/>
      <c r="EX15" s="1709"/>
      <c r="EY15" s="1709"/>
      <c r="EZ15" s="1709"/>
      <c r="FA15" s="1709"/>
      <c r="FB15" s="1709"/>
      <c r="FC15" s="1709"/>
      <c r="FD15" s="1709"/>
      <c r="FE15" s="1709"/>
      <c r="FF15" s="1709"/>
      <c r="FG15" s="1709"/>
      <c r="FH15" s="1709"/>
      <c r="FI15" s="1709"/>
      <c r="FJ15" s="1709"/>
      <c r="FK15" s="1709"/>
      <c r="FL15" s="1709"/>
      <c r="FM15" s="1709"/>
      <c r="FN15" s="1709"/>
      <c r="FO15" s="1709"/>
      <c r="FP15" s="1709"/>
      <c r="FQ15" s="1709"/>
      <c r="FR15" s="1709"/>
      <c r="FS15" s="1709"/>
      <c r="FT15" s="1709"/>
      <c r="FU15" s="1709"/>
      <c r="FV15" s="1709"/>
      <c r="FW15" s="1709"/>
      <c r="FX15" s="1709"/>
      <c r="FY15" s="1709"/>
      <c r="FZ15" s="1709"/>
      <c r="GA15" s="1709"/>
      <c r="GB15" s="1709"/>
      <c r="GC15" s="1709"/>
      <c r="GD15" s="1709"/>
      <c r="GE15" s="1709"/>
      <c r="GF15" s="1709"/>
      <c r="GG15" s="1709"/>
      <c r="GH15" s="1709"/>
      <c r="GI15" s="1709"/>
      <c r="GJ15" s="1709"/>
      <c r="GK15" s="1709"/>
      <c r="GL15" s="1709"/>
      <c r="GM15" s="1709"/>
      <c r="GN15" s="1709"/>
      <c r="GO15" s="1709"/>
      <c r="GP15" s="1709"/>
      <c r="GQ15" s="1709"/>
      <c r="GR15" s="1709"/>
      <c r="GS15" s="1709"/>
      <c r="GT15" s="1709"/>
      <c r="GU15" s="1709"/>
      <c r="GV15" s="1709"/>
      <c r="GW15" s="1709"/>
      <c r="GX15" s="1709"/>
      <c r="GY15" s="1709"/>
      <c r="GZ15" s="1709"/>
      <c r="HA15" s="1709"/>
      <c r="HB15" s="1709"/>
      <c r="HC15" s="1709"/>
      <c r="HD15" s="1709"/>
      <c r="HE15" s="1709"/>
      <c r="HF15" s="1709"/>
      <c r="HG15" s="1709"/>
      <c r="HH15" s="1709"/>
      <c r="HI15" s="1709"/>
      <c r="HJ15" s="1709"/>
      <c r="HK15" s="1709"/>
      <c r="HL15" s="1709"/>
      <c r="HM15" s="1709"/>
      <c r="HN15" s="1709"/>
      <c r="HO15" s="1709"/>
      <c r="HP15" s="1709"/>
      <c r="HQ15" s="1709"/>
      <c r="HR15" s="1709"/>
      <c r="HS15" s="1709"/>
      <c r="HT15" s="1709"/>
      <c r="HU15" s="1709"/>
      <c r="HV15" s="1709"/>
      <c r="HW15" s="1709"/>
      <c r="HX15" s="1709"/>
      <c r="HY15" s="1709"/>
      <c r="HZ15" s="1709"/>
      <c r="IA15" s="1709"/>
      <c r="IB15" s="1709"/>
      <c r="IC15" s="1709"/>
      <c r="ID15" s="1709"/>
      <c r="IE15" s="1709"/>
      <c r="IF15" s="1709"/>
      <c r="IG15" s="1709"/>
      <c r="IH15" s="1709"/>
      <c r="II15" s="1709"/>
      <c r="IJ15" s="1709"/>
      <c r="IK15" s="1709"/>
      <c r="IL15" s="1709"/>
      <c r="IM15" s="1709"/>
      <c r="IN15" s="1709"/>
      <c r="IO15" s="1709"/>
      <c r="IP15" s="1709"/>
      <c r="IQ15" s="1709"/>
      <c r="IR15" s="1709"/>
      <c r="IS15" s="1709"/>
      <c r="IT15" s="1709"/>
      <c r="IU15" s="1709"/>
      <c r="IV15" s="1709"/>
      <c r="IW15" s="1709"/>
      <c r="IX15" s="1709"/>
      <c r="IY15" s="1709"/>
      <c r="IZ15" s="1709"/>
      <c r="JA15" s="1709"/>
      <c r="JB15" s="1709"/>
      <c r="JC15" s="1709"/>
      <c r="JD15" s="1709"/>
      <c r="JE15" s="1709"/>
      <c r="JF15" s="1709"/>
      <c r="JG15" s="1709"/>
      <c r="JH15" s="1709"/>
      <c r="JI15" s="1709"/>
      <c r="JJ15" s="1709"/>
      <c r="JK15" s="1709"/>
      <c r="JL15" s="1709"/>
      <c r="JM15" s="1709"/>
      <c r="JN15" s="1709"/>
      <c r="JO15" s="1709"/>
      <c r="JP15" s="1709"/>
      <c r="JQ15" s="1709"/>
      <c r="JR15" s="1709"/>
      <c r="JS15" s="1709"/>
      <c r="JT15" s="1709"/>
      <c r="JU15" s="1709"/>
      <c r="JV15" s="1709"/>
      <c r="JW15" s="1709"/>
      <c r="JX15" s="1709"/>
      <c r="JY15" s="1709"/>
      <c r="JZ15" s="1709"/>
      <c r="KA15" s="1709"/>
      <c r="KB15" s="1709"/>
      <c r="KC15" s="1709"/>
      <c r="KD15" s="1709"/>
      <c r="KE15" s="1709"/>
      <c r="KF15" s="1709"/>
      <c r="KG15" s="1709"/>
      <c r="KH15" s="1709"/>
      <c r="KI15" s="1709"/>
      <c r="KJ15" s="1709"/>
      <c r="KK15" s="1709"/>
      <c r="KL15" s="1709"/>
      <c r="KM15" s="1709"/>
      <c r="KN15" s="1709"/>
      <c r="KO15" s="1709"/>
      <c r="KP15" s="1709"/>
      <c r="KQ15" s="1709"/>
      <c r="KR15" s="1709"/>
      <c r="KS15" s="1709"/>
      <c r="KT15" s="1709"/>
      <c r="KU15" s="1709"/>
      <c r="KV15" s="1709"/>
      <c r="KW15" s="1709"/>
      <c r="KX15" s="1709"/>
      <c r="KY15" s="1709"/>
      <c r="KZ15" s="1709"/>
      <c r="LA15" s="1709"/>
      <c r="LB15" s="1709"/>
      <c r="LC15" s="1709"/>
      <c r="LD15" s="1709"/>
      <c r="LE15" s="1709"/>
      <c r="LF15" s="1710"/>
      <c r="LG15" s="1710"/>
      <c r="LH15" s="1710"/>
      <c r="LI15" s="1710"/>
      <c r="LJ15" s="1710"/>
      <c r="LK15" s="1710"/>
      <c r="LL15" s="1710"/>
      <c r="LM15" s="2116"/>
    </row>
    <row r="16" s="2140" customFormat="1" ht="47" customHeight="1" spans="1:325">
      <c r="A16" s="2250">
        <v>45617</v>
      </c>
      <c r="B16" s="1500" t="s">
        <v>3593</v>
      </c>
      <c r="C16" s="1501" t="s">
        <v>98</v>
      </c>
      <c r="D16" s="1502">
        <v>4500151955</v>
      </c>
      <c r="E16" s="1503" t="s">
        <v>3643</v>
      </c>
      <c r="F16" s="1502" t="s">
        <v>3644</v>
      </c>
      <c r="G16" s="1505" t="s">
        <v>3585</v>
      </c>
      <c r="H16" s="1505" t="s">
        <v>3586</v>
      </c>
      <c r="I16" s="1532" t="s">
        <v>3587</v>
      </c>
      <c r="J16" s="1522">
        <v>3150</v>
      </c>
      <c r="K16" s="1534">
        <v>0</v>
      </c>
      <c r="L16" s="1534">
        <v>75</v>
      </c>
      <c r="M16" s="1534">
        <f t="shared" si="0"/>
        <v>42</v>
      </c>
      <c r="N16" s="1536">
        <v>45742</v>
      </c>
      <c r="O16" s="1536">
        <f t="shared" si="10"/>
        <v>45738</v>
      </c>
      <c r="P16" s="1537"/>
      <c r="Q16" s="2070" t="s">
        <v>78</v>
      </c>
      <c r="R16" s="2265" t="s">
        <v>3641</v>
      </c>
      <c r="S16" s="2265"/>
      <c r="T16" s="1565">
        <v>45639</v>
      </c>
      <c r="U16" s="1589" t="s">
        <v>88</v>
      </c>
      <c r="V16" s="1589" t="s">
        <v>88</v>
      </c>
      <c r="W16" s="2262" t="s">
        <v>3597</v>
      </c>
      <c r="X16" s="1589"/>
      <c r="Y16" s="2274" t="s">
        <v>3634</v>
      </c>
      <c r="Z16" s="1590" t="s">
        <v>3599</v>
      </c>
      <c r="AA16" s="2174">
        <v>404.08</v>
      </c>
      <c r="AB16" s="2175">
        <f t="shared" si="3"/>
        <v>16971.36</v>
      </c>
      <c r="AC16" s="1504" t="s">
        <v>3645</v>
      </c>
      <c r="AD16" s="1609" t="s">
        <v>81</v>
      </c>
      <c r="AE16" s="1609">
        <v>3</v>
      </c>
      <c r="AF16" s="1609"/>
      <c r="AG16" s="1610">
        <f t="shared" si="4"/>
        <v>3150</v>
      </c>
      <c r="AH16" s="2282"/>
      <c r="AI16" s="2282">
        <f t="shared" si="11"/>
        <v>42</v>
      </c>
      <c r="AJ16" s="2282" t="s">
        <v>64</v>
      </c>
      <c r="AK16" s="2283"/>
      <c r="AL16" s="2282">
        <f t="shared" si="9"/>
        <v>3150</v>
      </c>
      <c r="AM16" s="2185">
        <f t="shared" si="5"/>
        <v>1050</v>
      </c>
      <c r="AN16" s="1622">
        <f t="shared" si="6"/>
        <v>1050</v>
      </c>
      <c r="AO16" s="1622">
        <f t="shared" si="7"/>
        <v>1050</v>
      </c>
      <c r="AP16" s="1622"/>
      <c r="AQ16" s="1622"/>
      <c r="AR16" s="1622"/>
      <c r="AS16" s="1622"/>
      <c r="AT16" s="1622"/>
      <c r="AU16" s="2295"/>
      <c r="AV16" s="2292">
        <f t="shared" si="1"/>
        <v>1006.25</v>
      </c>
      <c r="AW16" s="2297">
        <f t="shared" si="2"/>
        <v>43.75</v>
      </c>
      <c r="AX16" s="1631">
        <f t="shared" si="8"/>
        <v>0</v>
      </c>
      <c r="AY16" s="1632"/>
      <c r="AZ16" s="1633"/>
      <c r="BA16" s="1633"/>
      <c r="BB16" s="1633"/>
      <c r="BC16" s="1633"/>
      <c r="BD16" s="1633"/>
      <c r="BE16" s="1633"/>
      <c r="BF16" s="1633"/>
      <c r="BG16" s="1633"/>
      <c r="BH16" s="1633"/>
      <c r="BI16" s="1633"/>
      <c r="BJ16" s="1633"/>
      <c r="BK16" s="1633"/>
      <c r="BL16" s="1633"/>
      <c r="BM16" s="1633"/>
      <c r="BN16" s="1633"/>
      <c r="BO16" s="1633"/>
      <c r="BP16" s="1633"/>
      <c r="BQ16" s="1633"/>
      <c r="BR16" s="1633"/>
      <c r="BS16" s="1633"/>
      <c r="BT16" s="1633"/>
      <c r="BU16" s="1633"/>
      <c r="BV16" s="1633"/>
      <c r="BW16" s="1633"/>
      <c r="BX16" s="1633"/>
      <c r="BY16" s="1633"/>
      <c r="BZ16" s="1633"/>
      <c r="CA16" s="1633"/>
      <c r="CB16" s="1633"/>
      <c r="CC16" s="1633"/>
      <c r="CD16" s="1633"/>
      <c r="CE16" s="1633"/>
      <c r="CF16" s="1633"/>
      <c r="CG16" s="1633"/>
      <c r="CH16" s="1633"/>
      <c r="CI16" s="1633"/>
      <c r="CJ16" s="1633"/>
      <c r="CK16" s="1633"/>
      <c r="CL16" s="1633"/>
      <c r="CM16" s="1633"/>
      <c r="CN16" s="1633"/>
      <c r="CO16" s="1633"/>
      <c r="CP16" s="1633"/>
      <c r="CQ16" s="1633"/>
      <c r="CR16" s="1633"/>
      <c r="CS16" s="1633"/>
      <c r="CT16" s="1633"/>
      <c r="CU16" s="1633"/>
      <c r="CV16" s="1633"/>
      <c r="CW16" s="1633"/>
      <c r="CX16" s="1633"/>
      <c r="CY16" s="1633"/>
      <c r="CZ16" s="1633"/>
      <c r="DA16" s="1633"/>
      <c r="DB16" s="1633"/>
      <c r="DC16" s="1633"/>
      <c r="DD16" s="1633"/>
      <c r="DE16" s="1633"/>
      <c r="DF16" s="1633"/>
      <c r="DG16" s="1633"/>
      <c r="DH16" s="1633"/>
      <c r="DI16" s="1633"/>
      <c r="DJ16" s="1633"/>
      <c r="DK16" s="1633"/>
      <c r="DL16" s="1633"/>
      <c r="DM16" s="1633"/>
      <c r="DN16" s="1633"/>
      <c r="DO16" s="1633"/>
      <c r="DP16" s="1633"/>
      <c r="DQ16" s="1633"/>
      <c r="DR16" s="1633"/>
      <c r="DS16" s="1633"/>
      <c r="DT16" s="1633"/>
      <c r="DU16" s="1633"/>
      <c r="DV16" s="1633"/>
      <c r="DW16" s="1633"/>
      <c r="DX16" s="1633"/>
      <c r="DY16" s="1633"/>
      <c r="DZ16" s="1633"/>
      <c r="EA16" s="1633"/>
      <c r="EB16" s="1633"/>
      <c r="EC16" s="1633"/>
      <c r="ED16" s="1633"/>
      <c r="EE16" s="1633"/>
      <c r="EF16" s="1633"/>
      <c r="EG16" s="1633"/>
      <c r="EH16" s="1633"/>
      <c r="EI16" s="1633"/>
      <c r="EJ16" s="1633"/>
      <c r="EK16" s="1633"/>
      <c r="EL16" s="1633"/>
      <c r="EM16" s="1633"/>
      <c r="EN16" s="1633"/>
      <c r="EO16" s="1633"/>
      <c r="EP16" s="1633"/>
      <c r="EQ16" s="1633"/>
      <c r="ER16" s="1633"/>
      <c r="ES16" s="1633"/>
      <c r="ET16" s="1633"/>
      <c r="EU16" s="1633"/>
      <c r="EV16" s="1633"/>
      <c r="EW16" s="1633"/>
      <c r="EX16" s="1633"/>
      <c r="EY16" s="1633"/>
      <c r="EZ16" s="1633"/>
      <c r="FA16" s="1633"/>
      <c r="FB16" s="1633"/>
      <c r="FC16" s="1633"/>
      <c r="FD16" s="1633"/>
      <c r="FE16" s="1633"/>
      <c r="FF16" s="1633"/>
      <c r="FG16" s="1633"/>
      <c r="FH16" s="1633"/>
      <c r="FI16" s="1633"/>
      <c r="FJ16" s="1633"/>
      <c r="FK16" s="1633"/>
      <c r="FL16" s="1633"/>
      <c r="FM16" s="1633"/>
      <c r="FN16" s="1633"/>
      <c r="FO16" s="1633"/>
      <c r="FP16" s="1633"/>
      <c r="FQ16" s="1633"/>
      <c r="FR16" s="1633"/>
      <c r="FS16" s="1633"/>
      <c r="FT16" s="1633"/>
      <c r="FU16" s="1633"/>
      <c r="FV16" s="1633"/>
      <c r="FW16" s="1633"/>
      <c r="FX16" s="1633"/>
      <c r="FY16" s="1633"/>
      <c r="FZ16" s="1633"/>
      <c r="GA16" s="1633"/>
      <c r="GB16" s="1633"/>
      <c r="GC16" s="1633"/>
      <c r="GD16" s="1633"/>
      <c r="GE16" s="1633"/>
      <c r="GF16" s="1633"/>
      <c r="GG16" s="1633"/>
      <c r="GH16" s="1633"/>
      <c r="GI16" s="1633"/>
      <c r="GJ16" s="1633"/>
      <c r="GK16" s="1633"/>
      <c r="GL16" s="1633"/>
      <c r="GM16" s="1633"/>
      <c r="GN16" s="1633"/>
      <c r="GO16" s="1633"/>
      <c r="GP16" s="1633"/>
      <c r="GQ16" s="1633"/>
      <c r="GR16" s="1633"/>
      <c r="GS16" s="1633"/>
      <c r="GT16" s="1633"/>
      <c r="GU16" s="1633"/>
      <c r="GV16" s="1633"/>
      <c r="GW16" s="1633"/>
      <c r="GX16" s="1633"/>
      <c r="GY16" s="1633"/>
      <c r="GZ16" s="1633"/>
      <c r="HA16" s="1633"/>
      <c r="HB16" s="1633"/>
      <c r="HC16" s="1633"/>
      <c r="HD16" s="1633"/>
      <c r="HE16" s="1633"/>
      <c r="HF16" s="1633"/>
      <c r="HG16" s="1633"/>
      <c r="HH16" s="1633"/>
      <c r="HI16" s="1633"/>
      <c r="HJ16" s="1633"/>
      <c r="HK16" s="1633"/>
      <c r="HL16" s="1633"/>
      <c r="HM16" s="1633"/>
      <c r="HN16" s="1633"/>
      <c r="HO16" s="1633"/>
      <c r="HP16" s="1633"/>
      <c r="HQ16" s="1633"/>
      <c r="HR16" s="1633"/>
      <c r="HS16" s="1633"/>
      <c r="HT16" s="1633"/>
      <c r="HU16" s="1633"/>
      <c r="HV16" s="1633"/>
      <c r="HW16" s="1633"/>
      <c r="HX16" s="1633"/>
      <c r="HY16" s="1633"/>
      <c r="HZ16" s="1633"/>
      <c r="IA16" s="1633"/>
      <c r="IB16" s="1633"/>
      <c r="IC16" s="1633"/>
      <c r="ID16" s="1633"/>
      <c r="IE16" s="1633"/>
      <c r="IF16" s="1633"/>
      <c r="IG16" s="1633"/>
      <c r="IH16" s="1633"/>
      <c r="II16" s="1633"/>
      <c r="IJ16" s="1633"/>
      <c r="IK16" s="1633"/>
      <c r="IL16" s="1633"/>
      <c r="IM16" s="1633"/>
      <c r="IN16" s="1633"/>
      <c r="IO16" s="1633"/>
      <c r="IP16" s="1633"/>
      <c r="IQ16" s="1633"/>
      <c r="IR16" s="1633"/>
      <c r="IS16" s="1633"/>
      <c r="IT16" s="1633"/>
      <c r="IU16" s="1633"/>
      <c r="IV16" s="1633"/>
      <c r="IW16" s="1633"/>
      <c r="IX16" s="1633"/>
      <c r="IY16" s="1633"/>
      <c r="IZ16" s="1633"/>
      <c r="JA16" s="1633"/>
      <c r="JB16" s="1633"/>
      <c r="JC16" s="1633"/>
      <c r="JD16" s="1633"/>
      <c r="JE16" s="1633"/>
      <c r="JF16" s="1633"/>
      <c r="JG16" s="1633"/>
      <c r="JH16" s="1633"/>
      <c r="JI16" s="1633"/>
      <c r="JJ16" s="1633"/>
      <c r="JK16" s="1633"/>
      <c r="JL16" s="1633"/>
      <c r="JM16" s="1633"/>
      <c r="JN16" s="1633"/>
      <c r="JO16" s="1633"/>
      <c r="JP16" s="1633"/>
      <c r="JQ16" s="1633"/>
      <c r="JR16" s="1633"/>
      <c r="JS16" s="1633"/>
      <c r="JT16" s="1633"/>
      <c r="JU16" s="1633"/>
      <c r="JV16" s="1633"/>
      <c r="JW16" s="1633"/>
      <c r="JX16" s="1633"/>
      <c r="JY16" s="1633"/>
      <c r="JZ16" s="1633"/>
      <c r="KA16" s="1633"/>
      <c r="KB16" s="1633"/>
      <c r="KC16" s="1633"/>
      <c r="KD16" s="1633"/>
      <c r="KE16" s="1633"/>
      <c r="KF16" s="1633"/>
      <c r="KG16" s="1633"/>
      <c r="KH16" s="1633"/>
      <c r="KI16" s="1633"/>
      <c r="KJ16" s="1633"/>
      <c r="KK16" s="1633"/>
      <c r="KL16" s="1633"/>
      <c r="KM16" s="1633"/>
      <c r="KN16" s="1633"/>
      <c r="KO16" s="1633"/>
      <c r="KP16" s="1633"/>
      <c r="KQ16" s="1633"/>
      <c r="KR16" s="1633"/>
      <c r="KS16" s="1633"/>
      <c r="KT16" s="1633"/>
      <c r="KU16" s="1633"/>
      <c r="KV16" s="1633"/>
      <c r="KW16" s="1633"/>
      <c r="KX16" s="1633"/>
      <c r="KY16" s="1633"/>
      <c r="KZ16" s="1633"/>
      <c r="LA16" s="1633"/>
      <c r="LB16" s="1633"/>
      <c r="LC16" s="1633"/>
      <c r="LD16" s="1633"/>
      <c r="LE16" s="1633"/>
      <c r="LF16" s="1642"/>
      <c r="LG16" s="1642"/>
      <c r="LH16" s="1642"/>
      <c r="LI16" s="1642"/>
      <c r="LJ16" s="1642"/>
      <c r="LK16" s="1642"/>
      <c r="LL16" s="1642"/>
      <c r="LM16" s="2302"/>
    </row>
    <row r="17" s="2140" customFormat="1" ht="47" customHeight="1" spans="1:325">
      <c r="A17" s="2250">
        <v>45617</v>
      </c>
      <c r="B17" s="1500" t="s">
        <v>3593</v>
      </c>
      <c r="C17" s="1501" t="s">
        <v>98</v>
      </c>
      <c r="D17" s="1502">
        <v>4500151958</v>
      </c>
      <c r="E17" s="1503" t="s">
        <v>3646</v>
      </c>
      <c r="F17" s="1502" t="s">
        <v>3647</v>
      </c>
      <c r="G17" s="1505" t="s">
        <v>3585</v>
      </c>
      <c r="H17" s="1505" t="s">
        <v>3586</v>
      </c>
      <c r="I17" s="1532" t="s">
        <v>3587</v>
      </c>
      <c r="J17" s="1522">
        <v>3150</v>
      </c>
      <c r="K17" s="1534">
        <v>0</v>
      </c>
      <c r="L17" s="1534">
        <v>75</v>
      </c>
      <c r="M17" s="1534">
        <f t="shared" si="0"/>
        <v>42</v>
      </c>
      <c r="N17" s="1536">
        <v>45742</v>
      </c>
      <c r="O17" s="1536">
        <f t="shared" si="10"/>
        <v>45738</v>
      </c>
      <c r="P17" s="1537"/>
      <c r="Q17" s="2070" t="s">
        <v>78</v>
      </c>
      <c r="R17" s="2265" t="s">
        <v>1741</v>
      </c>
      <c r="S17" s="2265"/>
      <c r="T17" s="1565">
        <v>45639</v>
      </c>
      <c r="U17" s="1589" t="s">
        <v>88</v>
      </c>
      <c r="V17" s="1589" t="s">
        <v>88</v>
      </c>
      <c r="W17" s="2262" t="s">
        <v>3597</v>
      </c>
      <c r="X17" s="1589"/>
      <c r="Y17" s="2274" t="s">
        <v>3634</v>
      </c>
      <c r="Z17" s="1590" t="s">
        <v>3599</v>
      </c>
      <c r="AA17" s="2174">
        <v>404.08</v>
      </c>
      <c r="AB17" s="2175">
        <f t="shared" si="3"/>
        <v>16971.36</v>
      </c>
      <c r="AC17" s="1504" t="s">
        <v>3648</v>
      </c>
      <c r="AD17" s="1609" t="s">
        <v>81</v>
      </c>
      <c r="AE17" s="1609">
        <v>3</v>
      </c>
      <c r="AF17" s="1609"/>
      <c r="AG17" s="1610">
        <f t="shared" si="4"/>
        <v>3150</v>
      </c>
      <c r="AH17" s="2282"/>
      <c r="AI17" s="2282">
        <f t="shared" si="11"/>
        <v>42</v>
      </c>
      <c r="AJ17" s="2282" t="s">
        <v>64</v>
      </c>
      <c r="AK17" s="2283"/>
      <c r="AL17" s="2282">
        <f t="shared" si="9"/>
        <v>3150</v>
      </c>
      <c r="AM17" s="2185">
        <f t="shared" si="5"/>
        <v>1050</v>
      </c>
      <c r="AN17" s="1622">
        <f t="shared" si="6"/>
        <v>1050</v>
      </c>
      <c r="AO17" s="1622">
        <f t="shared" si="7"/>
        <v>1050</v>
      </c>
      <c r="AP17" s="1622"/>
      <c r="AQ17" s="1622"/>
      <c r="AR17" s="1622"/>
      <c r="AS17" s="1622"/>
      <c r="AT17" s="1622"/>
      <c r="AU17" s="2295"/>
      <c r="AV17" s="2292">
        <f t="shared" si="1"/>
        <v>1006.25</v>
      </c>
      <c r="AW17" s="2297">
        <f t="shared" si="2"/>
        <v>43.75</v>
      </c>
      <c r="AX17" s="1631">
        <f t="shared" si="8"/>
        <v>0</v>
      </c>
      <c r="AY17" s="1632"/>
      <c r="AZ17" s="1633"/>
      <c r="BA17" s="1633"/>
      <c r="BB17" s="1633"/>
      <c r="BC17" s="1633"/>
      <c r="BD17" s="1633"/>
      <c r="BE17" s="1633"/>
      <c r="BF17" s="1633"/>
      <c r="BG17" s="1633"/>
      <c r="BH17" s="1633"/>
      <c r="BI17" s="1633"/>
      <c r="BJ17" s="1633"/>
      <c r="BK17" s="1633"/>
      <c r="BL17" s="1633"/>
      <c r="BM17" s="1633"/>
      <c r="BN17" s="1633"/>
      <c r="BO17" s="1633"/>
      <c r="BP17" s="1633"/>
      <c r="BQ17" s="1633"/>
      <c r="BR17" s="1633"/>
      <c r="BS17" s="1633"/>
      <c r="BT17" s="1633"/>
      <c r="BU17" s="1633"/>
      <c r="BV17" s="1633"/>
      <c r="BW17" s="1633"/>
      <c r="BX17" s="1633"/>
      <c r="BY17" s="1633"/>
      <c r="BZ17" s="1633"/>
      <c r="CA17" s="1633"/>
      <c r="CB17" s="1633"/>
      <c r="CC17" s="1633"/>
      <c r="CD17" s="1633"/>
      <c r="CE17" s="1633"/>
      <c r="CF17" s="1633"/>
      <c r="CG17" s="1633"/>
      <c r="CH17" s="1633"/>
      <c r="CI17" s="1633"/>
      <c r="CJ17" s="1633"/>
      <c r="CK17" s="1633"/>
      <c r="CL17" s="1633"/>
      <c r="CM17" s="1633"/>
      <c r="CN17" s="1633"/>
      <c r="CO17" s="1633"/>
      <c r="CP17" s="1633"/>
      <c r="CQ17" s="1633"/>
      <c r="CR17" s="1633"/>
      <c r="CS17" s="1633"/>
      <c r="CT17" s="1633"/>
      <c r="CU17" s="1633"/>
      <c r="CV17" s="1633"/>
      <c r="CW17" s="1633"/>
      <c r="CX17" s="1633"/>
      <c r="CY17" s="1633"/>
      <c r="CZ17" s="1633"/>
      <c r="DA17" s="1633"/>
      <c r="DB17" s="1633"/>
      <c r="DC17" s="1633"/>
      <c r="DD17" s="1633"/>
      <c r="DE17" s="1633"/>
      <c r="DF17" s="1633"/>
      <c r="DG17" s="1633"/>
      <c r="DH17" s="1633"/>
      <c r="DI17" s="1633"/>
      <c r="DJ17" s="1633"/>
      <c r="DK17" s="1633"/>
      <c r="DL17" s="1633"/>
      <c r="DM17" s="1633"/>
      <c r="DN17" s="1633"/>
      <c r="DO17" s="1633"/>
      <c r="DP17" s="1633"/>
      <c r="DQ17" s="1633"/>
      <c r="DR17" s="1633"/>
      <c r="DS17" s="1633"/>
      <c r="DT17" s="1633"/>
      <c r="DU17" s="1633"/>
      <c r="DV17" s="1633"/>
      <c r="DW17" s="1633"/>
      <c r="DX17" s="1633"/>
      <c r="DY17" s="1633"/>
      <c r="DZ17" s="1633"/>
      <c r="EA17" s="1633"/>
      <c r="EB17" s="1633"/>
      <c r="EC17" s="1633"/>
      <c r="ED17" s="1633"/>
      <c r="EE17" s="1633"/>
      <c r="EF17" s="1633"/>
      <c r="EG17" s="1633"/>
      <c r="EH17" s="1633"/>
      <c r="EI17" s="1633"/>
      <c r="EJ17" s="1633"/>
      <c r="EK17" s="1633"/>
      <c r="EL17" s="1633"/>
      <c r="EM17" s="1633"/>
      <c r="EN17" s="1633"/>
      <c r="EO17" s="1633"/>
      <c r="EP17" s="1633"/>
      <c r="EQ17" s="1633"/>
      <c r="ER17" s="1633"/>
      <c r="ES17" s="1633"/>
      <c r="ET17" s="1633"/>
      <c r="EU17" s="1633"/>
      <c r="EV17" s="1633"/>
      <c r="EW17" s="1633"/>
      <c r="EX17" s="1633"/>
      <c r="EY17" s="1633"/>
      <c r="EZ17" s="1633"/>
      <c r="FA17" s="1633"/>
      <c r="FB17" s="1633"/>
      <c r="FC17" s="1633"/>
      <c r="FD17" s="1633"/>
      <c r="FE17" s="1633"/>
      <c r="FF17" s="1633"/>
      <c r="FG17" s="1633"/>
      <c r="FH17" s="1633"/>
      <c r="FI17" s="1633"/>
      <c r="FJ17" s="1633"/>
      <c r="FK17" s="1633"/>
      <c r="FL17" s="1633"/>
      <c r="FM17" s="1633"/>
      <c r="FN17" s="1633"/>
      <c r="FO17" s="1633"/>
      <c r="FP17" s="1633"/>
      <c r="FQ17" s="1633"/>
      <c r="FR17" s="1633"/>
      <c r="FS17" s="1633"/>
      <c r="FT17" s="1633"/>
      <c r="FU17" s="1633"/>
      <c r="FV17" s="1633"/>
      <c r="FW17" s="1633"/>
      <c r="FX17" s="1633"/>
      <c r="FY17" s="1633"/>
      <c r="FZ17" s="1633"/>
      <c r="GA17" s="1633"/>
      <c r="GB17" s="1633"/>
      <c r="GC17" s="1633"/>
      <c r="GD17" s="1633"/>
      <c r="GE17" s="1633"/>
      <c r="GF17" s="1633"/>
      <c r="GG17" s="1633"/>
      <c r="GH17" s="1633"/>
      <c r="GI17" s="1633"/>
      <c r="GJ17" s="1633"/>
      <c r="GK17" s="1633"/>
      <c r="GL17" s="1633"/>
      <c r="GM17" s="1633"/>
      <c r="GN17" s="1633"/>
      <c r="GO17" s="1633"/>
      <c r="GP17" s="1633"/>
      <c r="GQ17" s="1633"/>
      <c r="GR17" s="1633"/>
      <c r="GS17" s="1633"/>
      <c r="GT17" s="1633"/>
      <c r="GU17" s="1633"/>
      <c r="GV17" s="1633"/>
      <c r="GW17" s="1633"/>
      <c r="GX17" s="1633"/>
      <c r="GY17" s="1633"/>
      <c r="GZ17" s="1633"/>
      <c r="HA17" s="1633"/>
      <c r="HB17" s="1633"/>
      <c r="HC17" s="1633"/>
      <c r="HD17" s="1633"/>
      <c r="HE17" s="1633"/>
      <c r="HF17" s="1633"/>
      <c r="HG17" s="1633"/>
      <c r="HH17" s="1633"/>
      <c r="HI17" s="1633"/>
      <c r="HJ17" s="1633"/>
      <c r="HK17" s="1633"/>
      <c r="HL17" s="1633"/>
      <c r="HM17" s="1633"/>
      <c r="HN17" s="1633"/>
      <c r="HO17" s="1633"/>
      <c r="HP17" s="1633"/>
      <c r="HQ17" s="1633"/>
      <c r="HR17" s="1633"/>
      <c r="HS17" s="1633"/>
      <c r="HT17" s="1633"/>
      <c r="HU17" s="1633"/>
      <c r="HV17" s="1633"/>
      <c r="HW17" s="1633"/>
      <c r="HX17" s="1633"/>
      <c r="HY17" s="1633"/>
      <c r="HZ17" s="1633"/>
      <c r="IA17" s="1633"/>
      <c r="IB17" s="1633"/>
      <c r="IC17" s="1633"/>
      <c r="ID17" s="1633"/>
      <c r="IE17" s="1633"/>
      <c r="IF17" s="1633"/>
      <c r="IG17" s="1633"/>
      <c r="IH17" s="1633"/>
      <c r="II17" s="1633"/>
      <c r="IJ17" s="1633"/>
      <c r="IK17" s="1633"/>
      <c r="IL17" s="1633"/>
      <c r="IM17" s="1633"/>
      <c r="IN17" s="1633"/>
      <c r="IO17" s="1633"/>
      <c r="IP17" s="1633"/>
      <c r="IQ17" s="1633"/>
      <c r="IR17" s="1633"/>
      <c r="IS17" s="1633"/>
      <c r="IT17" s="1633"/>
      <c r="IU17" s="1633"/>
      <c r="IV17" s="1633"/>
      <c r="IW17" s="1633"/>
      <c r="IX17" s="1633"/>
      <c r="IY17" s="1633"/>
      <c r="IZ17" s="1633"/>
      <c r="JA17" s="1633"/>
      <c r="JB17" s="1633"/>
      <c r="JC17" s="1633"/>
      <c r="JD17" s="1633"/>
      <c r="JE17" s="1633"/>
      <c r="JF17" s="1633"/>
      <c r="JG17" s="1633"/>
      <c r="JH17" s="1633"/>
      <c r="JI17" s="1633"/>
      <c r="JJ17" s="1633"/>
      <c r="JK17" s="1633"/>
      <c r="JL17" s="1633"/>
      <c r="JM17" s="1633"/>
      <c r="JN17" s="1633"/>
      <c r="JO17" s="1633"/>
      <c r="JP17" s="1633"/>
      <c r="JQ17" s="1633"/>
      <c r="JR17" s="1633"/>
      <c r="JS17" s="1633"/>
      <c r="JT17" s="1633"/>
      <c r="JU17" s="1633"/>
      <c r="JV17" s="1633"/>
      <c r="JW17" s="1633"/>
      <c r="JX17" s="1633"/>
      <c r="JY17" s="1633"/>
      <c r="JZ17" s="1633"/>
      <c r="KA17" s="1633"/>
      <c r="KB17" s="1633"/>
      <c r="KC17" s="1633"/>
      <c r="KD17" s="1633"/>
      <c r="KE17" s="1633"/>
      <c r="KF17" s="1633"/>
      <c r="KG17" s="1633"/>
      <c r="KH17" s="1633"/>
      <c r="KI17" s="1633"/>
      <c r="KJ17" s="1633"/>
      <c r="KK17" s="1633"/>
      <c r="KL17" s="1633"/>
      <c r="KM17" s="1633"/>
      <c r="KN17" s="1633"/>
      <c r="KO17" s="1633"/>
      <c r="KP17" s="1633"/>
      <c r="KQ17" s="1633"/>
      <c r="KR17" s="1633"/>
      <c r="KS17" s="1633"/>
      <c r="KT17" s="1633"/>
      <c r="KU17" s="1633"/>
      <c r="KV17" s="1633"/>
      <c r="KW17" s="1633"/>
      <c r="KX17" s="1633"/>
      <c r="KY17" s="1633"/>
      <c r="KZ17" s="1633"/>
      <c r="LA17" s="1633"/>
      <c r="LB17" s="1633"/>
      <c r="LC17" s="1633"/>
      <c r="LD17" s="1633"/>
      <c r="LE17" s="1633"/>
      <c r="LF17" s="1642"/>
      <c r="LG17" s="1642"/>
      <c r="LH17" s="1642"/>
      <c r="LI17" s="1642"/>
      <c r="LJ17" s="1642"/>
      <c r="LK17" s="1642"/>
      <c r="LL17" s="1642"/>
      <c r="LM17" s="2302"/>
    </row>
    <row r="18" s="2140" customFormat="1" ht="47" customHeight="1" spans="1:325">
      <c r="A18" s="2250">
        <v>45617</v>
      </c>
      <c r="B18" s="1500" t="s">
        <v>3593</v>
      </c>
      <c r="C18" s="1501" t="s">
        <v>98</v>
      </c>
      <c r="D18" s="1502">
        <v>4500151960</v>
      </c>
      <c r="E18" s="1503" t="s">
        <v>3649</v>
      </c>
      <c r="F18" s="1502" t="s">
        <v>3650</v>
      </c>
      <c r="G18" s="1505" t="s">
        <v>3585</v>
      </c>
      <c r="H18" s="1505" t="s">
        <v>3586</v>
      </c>
      <c r="I18" s="1532" t="s">
        <v>3587</v>
      </c>
      <c r="J18" s="1522">
        <v>3150</v>
      </c>
      <c r="K18" s="1534">
        <v>0</v>
      </c>
      <c r="L18" s="1534">
        <v>75</v>
      </c>
      <c r="M18" s="1534">
        <f t="shared" si="0"/>
        <v>42</v>
      </c>
      <c r="N18" s="1536">
        <v>45745</v>
      </c>
      <c r="O18" s="1536">
        <f t="shared" si="10"/>
        <v>45741</v>
      </c>
      <c r="P18" s="1537"/>
      <c r="Q18" s="2070" t="s">
        <v>78</v>
      </c>
      <c r="R18" s="2265">
        <v>45749</v>
      </c>
      <c r="S18" s="2265"/>
      <c r="T18" s="1565">
        <v>45639</v>
      </c>
      <c r="U18" s="1589" t="s">
        <v>88</v>
      </c>
      <c r="V18" s="1589" t="s">
        <v>88</v>
      </c>
      <c r="W18" s="2262" t="s">
        <v>3597</v>
      </c>
      <c r="X18" s="1589"/>
      <c r="Y18" s="2274" t="s">
        <v>3634</v>
      </c>
      <c r="Z18" s="1590" t="s">
        <v>3599</v>
      </c>
      <c r="AA18" s="2174">
        <v>404.08</v>
      </c>
      <c r="AB18" s="2175">
        <f t="shared" si="3"/>
        <v>16971.36</v>
      </c>
      <c r="AC18" s="1504" t="s">
        <v>3651</v>
      </c>
      <c r="AD18" s="1609" t="s">
        <v>81</v>
      </c>
      <c r="AE18" s="1609">
        <v>3</v>
      </c>
      <c r="AF18" s="1609"/>
      <c r="AG18" s="1610">
        <f t="shared" si="4"/>
        <v>3150</v>
      </c>
      <c r="AH18" s="2282"/>
      <c r="AI18" s="2282">
        <f t="shared" si="11"/>
        <v>42</v>
      </c>
      <c r="AJ18" s="2282" t="s">
        <v>64</v>
      </c>
      <c r="AK18" s="2283"/>
      <c r="AL18" s="2282">
        <f t="shared" si="9"/>
        <v>3150</v>
      </c>
      <c r="AM18" s="2185">
        <f t="shared" si="5"/>
        <v>1050</v>
      </c>
      <c r="AN18" s="1622">
        <f t="shared" si="6"/>
        <v>1050</v>
      </c>
      <c r="AO18" s="1622">
        <f t="shared" si="7"/>
        <v>1050</v>
      </c>
      <c r="AP18" s="1622"/>
      <c r="AQ18" s="1622"/>
      <c r="AR18" s="1622"/>
      <c r="AS18" s="1622"/>
      <c r="AT18" s="1622"/>
      <c r="AU18" s="2295"/>
      <c r="AV18" s="2292">
        <f t="shared" si="1"/>
        <v>1006.25</v>
      </c>
      <c r="AW18" s="2297">
        <f t="shared" si="2"/>
        <v>43.75</v>
      </c>
      <c r="AX18" s="1631">
        <f t="shared" si="8"/>
        <v>0</v>
      </c>
      <c r="AY18" s="1632"/>
      <c r="AZ18" s="1633"/>
      <c r="BA18" s="1633"/>
      <c r="BB18" s="1633"/>
      <c r="BC18" s="1633"/>
      <c r="BD18" s="1633"/>
      <c r="BE18" s="1633"/>
      <c r="BF18" s="1633"/>
      <c r="BG18" s="1633"/>
      <c r="BH18" s="1633"/>
      <c r="BI18" s="1633"/>
      <c r="BJ18" s="1633"/>
      <c r="BK18" s="1633"/>
      <c r="BL18" s="1633"/>
      <c r="BM18" s="1633"/>
      <c r="BN18" s="1633"/>
      <c r="BO18" s="1633"/>
      <c r="BP18" s="1633"/>
      <c r="BQ18" s="1633"/>
      <c r="BR18" s="1633"/>
      <c r="BS18" s="1633"/>
      <c r="BT18" s="1633"/>
      <c r="BU18" s="1633"/>
      <c r="BV18" s="1633"/>
      <c r="BW18" s="1633"/>
      <c r="BX18" s="1633"/>
      <c r="BY18" s="1633"/>
      <c r="BZ18" s="1633"/>
      <c r="CA18" s="1633"/>
      <c r="CB18" s="1633"/>
      <c r="CC18" s="1633"/>
      <c r="CD18" s="1633"/>
      <c r="CE18" s="1633"/>
      <c r="CF18" s="1633"/>
      <c r="CG18" s="1633"/>
      <c r="CH18" s="1633"/>
      <c r="CI18" s="1633"/>
      <c r="CJ18" s="1633"/>
      <c r="CK18" s="1633"/>
      <c r="CL18" s="1633"/>
      <c r="CM18" s="1633"/>
      <c r="CN18" s="1633"/>
      <c r="CO18" s="1633"/>
      <c r="CP18" s="1633"/>
      <c r="CQ18" s="1633"/>
      <c r="CR18" s="1633"/>
      <c r="CS18" s="1633"/>
      <c r="CT18" s="1633"/>
      <c r="CU18" s="1633"/>
      <c r="CV18" s="1633"/>
      <c r="CW18" s="1633"/>
      <c r="CX18" s="1633"/>
      <c r="CY18" s="1633"/>
      <c r="CZ18" s="1633"/>
      <c r="DA18" s="1633"/>
      <c r="DB18" s="1633"/>
      <c r="DC18" s="1633"/>
      <c r="DD18" s="1633"/>
      <c r="DE18" s="1633"/>
      <c r="DF18" s="1633"/>
      <c r="DG18" s="1633"/>
      <c r="DH18" s="1633"/>
      <c r="DI18" s="1633"/>
      <c r="DJ18" s="1633"/>
      <c r="DK18" s="1633"/>
      <c r="DL18" s="1633"/>
      <c r="DM18" s="1633"/>
      <c r="DN18" s="1633"/>
      <c r="DO18" s="1633"/>
      <c r="DP18" s="1633"/>
      <c r="DQ18" s="1633"/>
      <c r="DR18" s="1633"/>
      <c r="DS18" s="1633"/>
      <c r="DT18" s="1633"/>
      <c r="DU18" s="1633"/>
      <c r="DV18" s="1633"/>
      <c r="DW18" s="1633"/>
      <c r="DX18" s="1633"/>
      <c r="DY18" s="1633"/>
      <c r="DZ18" s="1633"/>
      <c r="EA18" s="1633"/>
      <c r="EB18" s="1633"/>
      <c r="EC18" s="1633"/>
      <c r="ED18" s="1633"/>
      <c r="EE18" s="1633"/>
      <c r="EF18" s="1633"/>
      <c r="EG18" s="1633"/>
      <c r="EH18" s="1633"/>
      <c r="EI18" s="1633"/>
      <c r="EJ18" s="1633"/>
      <c r="EK18" s="1633"/>
      <c r="EL18" s="1633"/>
      <c r="EM18" s="1633"/>
      <c r="EN18" s="1633"/>
      <c r="EO18" s="1633"/>
      <c r="EP18" s="1633"/>
      <c r="EQ18" s="1633"/>
      <c r="ER18" s="1633"/>
      <c r="ES18" s="1633"/>
      <c r="ET18" s="1633"/>
      <c r="EU18" s="1633"/>
      <c r="EV18" s="1633"/>
      <c r="EW18" s="1633"/>
      <c r="EX18" s="1633"/>
      <c r="EY18" s="1633"/>
      <c r="EZ18" s="1633"/>
      <c r="FA18" s="1633"/>
      <c r="FB18" s="1633"/>
      <c r="FC18" s="1633"/>
      <c r="FD18" s="1633"/>
      <c r="FE18" s="1633"/>
      <c r="FF18" s="1633"/>
      <c r="FG18" s="1633"/>
      <c r="FH18" s="1633"/>
      <c r="FI18" s="1633"/>
      <c r="FJ18" s="1633"/>
      <c r="FK18" s="1633"/>
      <c r="FL18" s="1633"/>
      <c r="FM18" s="1633"/>
      <c r="FN18" s="1633"/>
      <c r="FO18" s="1633"/>
      <c r="FP18" s="1633"/>
      <c r="FQ18" s="1633"/>
      <c r="FR18" s="1633"/>
      <c r="FS18" s="1633"/>
      <c r="FT18" s="1633"/>
      <c r="FU18" s="1633"/>
      <c r="FV18" s="1633"/>
      <c r="FW18" s="1633"/>
      <c r="FX18" s="1633"/>
      <c r="FY18" s="1633"/>
      <c r="FZ18" s="1633"/>
      <c r="GA18" s="1633"/>
      <c r="GB18" s="1633"/>
      <c r="GC18" s="1633"/>
      <c r="GD18" s="1633"/>
      <c r="GE18" s="1633"/>
      <c r="GF18" s="1633"/>
      <c r="GG18" s="1633"/>
      <c r="GH18" s="1633"/>
      <c r="GI18" s="1633"/>
      <c r="GJ18" s="1633"/>
      <c r="GK18" s="1633"/>
      <c r="GL18" s="1633"/>
      <c r="GM18" s="1633"/>
      <c r="GN18" s="1633"/>
      <c r="GO18" s="1633"/>
      <c r="GP18" s="1633"/>
      <c r="GQ18" s="1633"/>
      <c r="GR18" s="1633"/>
      <c r="GS18" s="1633"/>
      <c r="GT18" s="1633"/>
      <c r="GU18" s="1633"/>
      <c r="GV18" s="1633"/>
      <c r="GW18" s="1633"/>
      <c r="GX18" s="1633"/>
      <c r="GY18" s="1633"/>
      <c r="GZ18" s="1633"/>
      <c r="HA18" s="1633"/>
      <c r="HB18" s="1633"/>
      <c r="HC18" s="1633"/>
      <c r="HD18" s="1633"/>
      <c r="HE18" s="1633"/>
      <c r="HF18" s="1633"/>
      <c r="HG18" s="1633"/>
      <c r="HH18" s="1633"/>
      <c r="HI18" s="1633"/>
      <c r="HJ18" s="1633"/>
      <c r="HK18" s="1633"/>
      <c r="HL18" s="1633"/>
      <c r="HM18" s="1633"/>
      <c r="HN18" s="1633"/>
      <c r="HO18" s="1633"/>
      <c r="HP18" s="1633"/>
      <c r="HQ18" s="1633"/>
      <c r="HR18" s="1633"/>
      <c r="HS18" s="1633"/>
      <c r="HT18" s="1633"/>
      <c r="HU18" s="1633"/>
      <c r="HV18" s="1633"/>
      <c r="HW18" s="1633"/>
      <c r="HX18" s="1633"/>
      <c r="HY18" s="1633"/>
      <c r="HZ18" s="1633"/>
      <c r="IA18" s="1633"/>
      <c r="IB18" s="1633"/>
      <c r="IC18" s="1633"/>
      <c r="ID18" s="1633"/>
      <c r="IE18" s="1633"/>
      <c r="IF18" s="1633"/>
      <c r="IG18" s="1633"/>
      <c r="IH18" s="1633"/>
      <c r="II18" s="1633"/>
      <c r="IJ18" s="1633"/>
      <c r="IK18" s="1633"/>
      <c r="IL18" s="1633"/>
      <c r="IM18" s="1633"/>
      <c r="IN18" s="1633"/>
      <c r="IO18" s="1633"/>
      <c r="IP18" s="1633"/>
      <c r="IQ18" s="1633"/>
      <c r="IR18" s="1633"/>
      <c r="IS18" s="1633"/>
      <c r="IT18" s="1633"/>
      <c r="IU18" s="1633"/>
      <c r="IV18" s="1633"/>
      <c r="IW18" s="1633"/>
      <c r="IX18" s="1633"/>
      <c r="IY18" s="1633"/>
      <c r="IZ18" s="1633"/>
      <c r="JA18" s="1633"/>
      <c r="JB18" s="1633"/>
      <c r="JC18" s="1633"/>
      <c r="JD18" s="1633"/>
      <c r="JE18" s="1633"/>
      <c r="JF18" s="1633"/>
      <c r="JG18" s="1633"/>
      <c r="JH18" s="1633"/>
      <c r="JI18" s="1633"/>
      <c r="JJ18" s="1633"/>
      <c r="JK18" s="1633"/>
      <c r="JL18" s="1633"/>
      <c r="JM18" s="1633"/>
      <c r="JN18" s="1633"/>
      <c r="JO18" s="1633"/>
      <c r="JP18" s="1633"/>
      <c r="JQ18" s="1633"/>
      <c r="JR18" s="1633"/>
      <c r="JS18" s="1633"/>
      <c r="JT18" s="1633"/>
      <c r="JU18" s="1633"/>
      <c r="JV18" s="1633"/>
      <c r="JW18" s="1633"/>
      <c r="JX18" s="1633"/>
      <c r="JY18" s="1633"/>
      <c r="JZ18" s="1633"/>
      <c r="KA18" s="1633"/>
      <c r="KB18" s="1633"/>
      <c r="KC18" s="1633"/>
      <c r="KD18" s="1633"/>
      <c r="KE18" s="1633"/>
      <c r="KF18" s="1633"/>
      <c r="KG18" s="1633"/>
      <c r="KH18" s="1633"/>
      <c r="KI18" s="1633"/>
      <c r="KJ18" s="1633"/>
      <c r="KK18" s="1633"/>
      <c r="KL18" s="1633"/>
      <c r="KM18" s="1633"/>
      <c r="KN18" s="1633"/>
      <c r="KO18" s="1633"/>
      <c r="KP18" s="1633"/>
      <c r="KQ18" s="1633"/>
      <c r="KR18" s="1633"/>
      <c r="KS18" s="1633"/>
      <c r="KT18" s="1633"/>
      <c r="KU18" s="1633"/>
      <c r="KV18" s="1633"/>
      <c r="KW18" s="1633"/>
      <c r="KX18" s="1633"/>
      <c r="KY18" s="1633"/>
      <c r="KZ18" s="1633"/>
      <c r="LA18" s="1633"/>
      <c r="LB18" s="1633"/>
      <c r="LC18" s="1633"/>
      <c r="LD18" s="1633"/>
      <c r="LE18" s="1633"/>
      <c r="LF18" s="1642"/>
      <c r="LG18" s="1642"/>
      <c r="LH18" s="1642"/>
      <c r="LI18" s="1642"/>
      <c r="LJ18" s="1642"/>
      <c r="LK18" s="1642"/>
      <c r="LL18" s="1642"/>
      <c r="LM18" s="2302"/>
    </row>
    <row r="19" s="2140" customFormat="1" ht="47" customHeight="1" spans="1:325">
      <c r="A19" s="2250">
        <v>45617</v>
      </c>
      <c r="B19" s="1500" t="s">
        <v>3593</v>
      </c>
      <c r="C19" s="1501" t="s">
        <v>98</v>
      </c>
      <c r="D19" s="1502">
        <v>4500151963</v>
      </c>
      <c r="E19" s="1503" t="s">
        <v>3652</v>
      </c>
      <c r="F19" s="1502" t="s">
        <v>3653</v>
      </c>
      <c r="G19" s="1505" t="s">
        <v>3585</v>
      </c>
      <c r="H19" s="1505" t="s">
        <v>3586</v>
      </c>
      <c r="I19" s="1532" t="s">
        <v>3587</v>
      </c>
      <c r="J19" s="1522">
        <v>3150</v>
      </c>
      <c r="K19" s="1534">
        <v>0</v>
      </c>
      <c r="L19" s="1534">
        <v>75</v>
      </c>
      <c r="M19" s="1534">
        <f t="shared" si="0"/>
        <v>42</v>
      </c>
      <c r="N19" s="1536">
        <v>45745</v>
      </c>
      <c r="O19" s="1536">
        <f t="shared" si="10"/>
        <v>45741</v>
      </c>
      <c r="P19" s="1537"/>
      <c r="Q19" s="2070" t="s">
        <v>78</v>
      </c>
      <c r="R19" s="2265">
        <v>45752</v>
      </c>
      <c r="S19" s="2265"/>
      <c r="T19" s="1565">
        <v>45639</v>
      </c>
      <c r="U19" s="1589" t="s">
        <v>88</v>
      </c>
      <c r="V19" s="1589" t="s">
        <v>88</v>
      </c>
      <c r="W19" s="2262" t="s">
        <v>3597</v>
      </c>
      <c r="X19" s="1589"/>
      <c r="Y19" s="2274" t="s">
        <v>3634</v>
      </c>
      <c r="Z19" s="1590" t="s">
        <v>3599</v>
      </c>
      <c r="AA19" s="2174">
        <v>404.08</v>
      </c>
      <c r="AB19" s="2175">
        <f t="shared" si="3"/>
        <v>16971.36</v>
      </c>
      <c r="AC19" s="1504" t="s">
        <v>3654</v>
      </c>
      <c r="AD19" s="1609" t="s">
        <v>81</v>
      </c>
      <c r="AE19" s="1609">
        <v>3</v>
      </c>
      <c r="AF19" s="1609"/>
      <c r="AG19" s="1610">
        <f t="shared" si="4"/>
        <v>3150</v>
      </c>
      <c r="AH19" s="2282"/>
      <c r="AI19" s="2282">
        <f t="shared" si="11"/>
        <v>42</v>
      </c>
      <c r="AJ19" s="2282" t="s">
        <v>64</v>
      </c>
      <c r="AK19" s="2283"/>
      <c r="AL19" s="2282">
        <f t="shared" si="9"/>
        <v>3150</v>
      </c>
      <c r="AM19" s="2185">
        <f t="shared" si="5"/>
        <v>1050</v>
      </c>
      <c r="AN19" s="1622">
        <f t="shared" si="6"/>
        <v>1050</v>
      </c>
      <c r="AO19" s="1622">
        <f t="shared" si="7"/>
        <v>1050</v>
      </c>
      <c r="AP19" s="1622"/>
      <c r="AQ19" s="1622"/>
      <c r="AR19" s="1622"/>
      <c r="AS19" s="1622"/>
      <c r="AT19" s="1622"/>
      <c r="AU19" s="2295"/>
      <c r="AV19" s="2292">
        <f t="shared" si="1"/>
        <v>1006.25</v>
      </c>
      <c r="AW19" s="2297">
        <f t="shared" si="2"/>
        <v>43.75</v>
      </c>
      <c r="AX19" s="1631">
        <f t="shared" si="8"/>
        <v>0</v>
      </c>
      <c r="AY19" s="1632"/>
      <c r="AZ19" s="1633"/>
      <c r="BA19" s="1633"/>
      <c r="BB19" s="1633"/>
      <c r="BC19" s="1633"/>
      <c r="BD19" s="1633"/>
      <c r="BE19" s="1633"/>
      <c r="BF19" s="1633"/>
      <c r="BG19" s="1633"/>
      <c r="BH19" s="1633"/>
      <c r="BI19" s="1633"/>
      <c r="BJ19" s="1633"/>
      <c r="BK19" s="1633"/>
      <c r="BL19" s="1633"/>
      <c r="BM19" s="1633"/>
      <c r="BN19" s="1633"/>
      <c r="BO19" s="1633"/>
      <c r="BP19" s="1633"/>
      <c r="BQ19" s="1633"/>
      <c r="BR19" s="1633"/>
      <c r="BS19" s="1633"/>
      <c r="BT19" s="1633"/>
      <c r="BU19" s="1633"/>
      <c r="BV19" s="1633"/>
      <c r="BW19" s="1633"/>
      <c r="BX19" s="1633"/>
      <c r="BY19" s="1633"/>
      <c r="BZ19" s="1633"/>
      <c r="CA19" s="1633"/>
      <c r="CB19" s="1633"/>
      <c r="CC19" s="1633"/>
      <c r="CD19" s="1633"/>
      <c r="CE19" s="1633"/>
      <c r="CF19" s="1633"/>
      <c r="CG19" s="1633"/>
      <c r="CH19" s="1633"/>
      <c r="CI19" s="1633"/>
      <c r="CJ19" s="1633"/>
      <c r="CK19" s="1633"/>
      <c r="CL19" s="1633"/>
      <c r="CM19" s="1633"/>
      <c r="CN19" s="1633"/>
      <c r="CO19" s="1633"/>
      <c r="CP19" s="1633"/>
      <c r="CQ19" s="1633"/>
      <c r="CR19" s="1633"/>
      <c r="CS19" s="1633"/>
      <c r="CT19" s="1633"/>
      <c r="CU19" s="1633"/>
      <c r="CV19" s="1633"/>
      <c r="CW19" s="1633"/>
      <c r="CX19" s="1633"/>
      <c r="CY19" s="1633"/>
      <c r="CZ19" s="1633"/>
      <c r="DA19" s="1633"/>
      <c r="DB19" s="1633"/>
      <c r="DC19" s="1633"/>
      <c r="DD19" s="1633"/>
      <c r="DE19" s="1633"/>
      <c r="DF19" s="1633"/>
      <c r="DG19" s="1633"/>
      <c r="DH19" s="1633"/>
      <c r="DI19" s="1633"/>
      <c r="DJ19" s="1633"/>
      <c r="DK19" s="1633"/>
      <c r="DL19" s="1633"/>
      <c r="DM19" s="1633"/>
      <c r="DN19" s="1633"/>
      <c r="DO19" s="1633"/>
      <c r="DP19" s="1633"/>
      <c r="DQ19" s="1633"/>
      <c r="DR19" s="1633"/>
      <c r="DS19" s="1633"/>
      <c r="DT19" s="1633"/>
      <c r="DU19" s="1633"/>
      <c r="DV19" s="1633"/>
      <c r="DW19" s="1633"/>
      <c r="DX19" s="1633"/>
      <c r="DY19" s="1633"/>
      <c r="DZ19" s="1633"/>
      <c r="EA19" s="1633"/>
      <c r="EB19" s="1633"/>
      <c r="EC19" s="1633"/>
      <c r="ED19" s="1633"/>
      <c r="EE19" s="1633"/>
      <c r="EF19" s="1633"/>
      <c r="EG19" s="1633"/>
      <c r="EH19" s="1633"/>
      <c r="EI19" s="1633"/>
      <c r="EJ19" s="1633"/>
      <c r="EK19" s="1633"/>
      <c r="EL19" s="1633"/>
      <c r="EM19" s="1633"/>
      <c r="EN19" s="1633"/>
      <c r="EO19" s="1633"/>
      <c r="EP19" s="1633"/>
      <c r="EQ19" s="1633"/>
      <c r="ER19" s="1633"/>
      <c r="ES19" s="1633"/>
      <c r="ET19" s="1633"/>
      <c r="EU19" s="1633"/>
      <c r="EV19" s="1633"/>
      <c r="EW19" s="1633"/>
      <c r="EX19" s="1633"/>
      <c r="EY19" s="1633"/>
      <c r="EZ19" s="1633"/>
      <c r="FA19" s="1633"/>
      <c r="FB19" s="1633"/>
      <c r="FC19" s="1633"/>
      <c r="FD19" s="1633"/>
      <c r="FE19" s="1633"/>
      <c r="FF19" s="1633"/>
      <c r="FG19" s="1633"/>
      <c r="FH19" s="1633"/>
      <c r="FI19" s="1633"/>
      <c r="FJ19" s="1633"/>
      <c r="FK19" s="1633"/>
      <c r="FL19" s="1633"/>
      <c r="FM19" s="1633"/>
      <c r="FN19" s="1633"/>
      <c r="FO19" s="1633"/>
      <c r="FP19" s="1633"/>
      <c r="FQ19" s="1633"/>
      <c r="FR19" s="1633"/>
      <c r="FS19" s="1633"/>
      <c r="FT19" s="1633"/>
      <c r="FU19" s="1633"/>
      <c r="FV19" s="1633"/>
      <c r="FW19" s="1633"/>
      <c r="FX19" s="1633"/>
      <c r="FY19" s="1633"/>
      <c r="FZ19" s="1633"/>
      <c r="GA19" s="1633"/>
      <c r="GB19" s="1633"/>
      <c r="GC19" s="1633"/>
      <c r="GD19" s="1633"/>
      <c r="GE19" s="1633"/>
      <c r="GF19" s="1633"/>
      <c r="GG19" s="1633"/>
      <c r="GH19" s="1633"/>
      <c r="GI19" s="1633"/>
      <c r="GJ19" s="1633"/>
      <c r="GK19" s="1633"/>
      <c r="GL19" s="1633"/>
      <c r="GM19" s="1633"/>
      <c r="GN19" s="1633"/>
      <c r="GO19" s="1633"/>
      <c r="GP19" s="1633"/>
      <c r="GQ19" s="1633"/>
      <c r="GR19" s="1633"/>
      <c r="GS19" s="1633"/>
      <c r="GT19" s="1633"/>
      <c r="GU19" s="1633"/>
      <c r="GV19" s="1633"/>
      <c r="GW19" s="1633"/>
      <c r="GX19" s="1633"/>
      <c r="GY19" s="1633"/>
      <c r="GZ19" s="1633"/>
      <c r="HA19" s="1633"/>
      <c r="HB19" s="1633"/>
      <c r="HC19" s="1633"/>
      <c r="HD19" s="1633"/>
      <c r="HE19" s="1633"/>
      <c r="HF19" s="1633"/>
      <c r="HG19" s="1633"/>
      <c r="HH19" s="1633"/>
      <c r="HI19" s="1633"/>
      <c r="HJ19" s="1633"/>
      <c r="HK19" s="1633"/>
      <c r="HL19" s="1633"/>
      <c r="HM19" s="1633"/>
      <c r="HN19" s="1633"/>
      <c r="HO19" s="1633"/>
      <c r="HP19" s="1633"/>
      <c r="HQ19" s="1633"/>
      <c r="HR19" s="1633"/>
      <c r="HS19" s="1633"/>
      <c r="HT19" s="1633"/>
      <c r="HU19" s="1633"/>
      <c r="HV19" s="1633"/>
      <c r="HW19" s="1633"/>
      <c r="HX19" s="1633"/>
      <c r="HY19" s="1633"/>
      <c r="HZ19" s="1633"/>
      <c r="IA19" s="1633"/>
      <c r="IB19" s="1633"/>
      <c r="IC19" s="1633"/>
      <c r="ID19" s="1633"/>
      <c r="IE19" s="1633"/>
      <c r="IF19" s="1633"/>
      <c r="IG19" s="1633"/>
      <c r="IH19" s="1633"/>
      <c r="II19" s="1633"/>
      <c r="IJ19" s="1633"/>
      <c r="IK19" s="1633"/>
      <c r="IL19" s="1633"/>
      <c r="IM19" s="1633"/>
      <c r="IN19" s="1633"/>
      <c r="IO19" s="1633"/>
      <c r="IP19" s="1633"/>
      <c r="IQ19" s="1633"/>
      <c r="IR19" s="1633"/>
      <c r="IS19" s="1633"/>
      <c r="IT19" s="1633"/>
      <c r="IU19" s="1633"/>
      <c r="IV19" s="1633"/>
      <c r="IW19" s="1633"/>
      <c r="IX19" s="1633"/>
      <c r="IY19" s="1633"/>
      <c r="IZ19" s="1633"/>
      <c r="JA19" s="1633"/>
      <c r="JB19" s="1633"/>
      <c r="JC19" s="1633"/>
      <c r="JD19" s="1633"/>
      <c r="JE19" s="1633"/>
      <c r="JF19" s="1633"/>
      <c r="JG19" s="1633"/>
      <c r="JH19" s="1633"/>
      <c r="JI19" s="1633"/>
      <c r="JJ19" s="1633"/>
      <c r="JK19" s="1633"/>
      <c r="JL19" s="1633"/>
      <c r="JM19" s="1633"/>
      <c r="JN19" s="1633"/>
      <c r="JO19" s="1633"/>
      <c r="JP19" s="1633"/>
      <c r="JQ19" s="1633"/>
      <c r="JR19" s="1633"/>
      <c r="JS19" s="1633"/>
      <c r="JT19" s="1633"/>
      <c r="JU19" s="1633"/>
      <c r="JV19" s="1633"/>
      <c r="JW19" s="1633"/>
      <c r="JX19" s="1633"/>
      <c r="JY19" s="1633"/>
      <c r="JZ19" s="1633"/>
      <c r="KA19" s="1633"/>
      <c r="KB19" s="1633"/>
      <c r="KC19" s="1633"/>
      <c r="KD19" s="1633"/>
      <c r="KE19" s="1633"/>
      <c r="KF19" s="1633"/>
      <c r="KG19" s="1633"/>
      <c r="KH19" s="1633"/>
      <c r="KI19" s="1633"/>
      <c r="KJ19" s="1633"/>
      <c r="KK19" s="1633"/>
      <c r="KL19" s="1633"/>
      <c r="KM19" s="1633"/>
      <c r="KN19" s="1633"/>
      <c r="KO19" s="1633"/>
      <c r="KP19" s="1633"/>
      <c r="KQ19" s="1633"/>
      <c r="KR19" s="1633"/>
      <c r="KS19" s="1633"/>
      <c r="KT19" s="1633"/>
      <c r="KU19" s="1633"/>
      <c r="KV19" s="1633"/>
      <c r="KW19" s="1633"/>
      <c r="KX19" s="1633"/>
      <c r="KY19" s="1633"/>
      <c r="KZ19" s="1633"/>
      <c r="LA19" s="1633"/>
      <c r="LB19" s="1633"/>
      <c r="LC19" s="1633"/>
      <c r="LD19" s="1633"/>
      <c r="LE19" s="1633"/>
      <c r="LF19" s="1642"/>
      <c r="LG19" s="1642"/>
      <c r="LH19" s="1642"/>
      <c r="LI19" s="1642"/>
      <c r="LJ19" s="1642"/>
      <c r="LK19" s="1642"/>
      <c r="LL19" s="1642"/>
      <c r="LM19" s="2302"/>
    </row>
    <row r="20" s="2140" customFormat="1" ht="47" customHeight="1" spans="1:325">
      <c r="A20" s="2250">
        <v>45617</v>
      </c>
      <c r="B20" s="1500" t="s">
        <v>3593</v>
      </c>
      <c r="C20" s="1501" t="s">
        <v>98</v>
      </c>
      <c r="D20" s="1502">
        <v>4500151962</v>
      </c>
      <c r="E20" s="1503" t="s">
        <v>3655</v>
      </c>
      <c r="F20" s="1502" t="s">
        <v>3656</v>
      </c>
      <c r="G20" s="1505" t="s">
        <v>3585</v>
      </c>
      <c r="H20" s="1505" t="s">
        <v>3586</v>
      </c>
      <c r="I20" s="1532" t="s">
        <v>3587</v>
      </c>
      <c r="J20" s="1522">
        <v>3150</v>
      </c>
      <c r="K20" s="1534">
        <v>0</v>
      </c>
      <c r="L20" s="1534">
        <v>75</v>
      </c>
      <c r="M20" s="1534">
        <f t="shared" si="0"/>
        <v>42</v>
      </c>
      <c r="N20" s="1536">
        <v>45745</v>
      </c>
      <c r="O20" s="1536">
        <f t="shared" si="10"/>
        <v>45741</v>
      </c>
      <c r="P20" s="1537"/>
      <c r="Q20" s="2070" t="s">
        <v>78</v>
      </c>
      <c r="R20" s="2265">
        <v>45752</v>
      </c>
      <c r="S20" s="2265"/>
      <c r="T20" s="1565">
        <v>45639</v>
      </c>
      <c r="U20" s="1589" t="s">
        <v>88</v>
      </c>
      <c r="V20" s="1589" t="s">
        <v>88</v>
      </c>
      <c r="W20" s="2262" t="s">
        <v>3597</v>
      </c>
      <c r="X20" s="1589"/>
      <c r="Y20" s="2274" t="s">
        <v>3657</v>
      </c>
      <c r="Z20" s="1590" t="s">
        <v>3599</v>
      </c>
      <c r="AA20" s="2174">
        <v>404.08</v>
      </c>
      <c r="AB20" s="2175">
        <f t="shared" si="3"/>
        <v>16971.36</v>
      </c>
      <c r="AC20" s="1504" t="s">
        <v>3658</v>
      </c>
      <c r="AD20" s="1609" t="s">
        <v>81</v>
      </c>
      <c r="AE20" s="1609">
        <v>3</v>
      </c>
      <c r="AF20" s="1609"/>
      <c r="AG20" s="1610">
        <f t="shared" si="4"/>
        <v>3150</v>
      </c>
      <c r="AH20" s="2282"/>
      <c r="AI20" s="2282">
        <f t="shared" si="11"/>
        <v>42</v>
      </c>
      <c r="AJ20" s="2282" t="s">
        <v>64</v>
      </c>
      <c r="AK20" s="2283"/>
      <c r="AL20" s="2282">
        <f t="shared" si="9"/>
        <v>3150</v>
      </c>
      <c r="AM20" s="2185">
        <f t="shared" si="5"/>
        <v>1050</v>
      </c>
      <c r="AN20" s="1622">
        <f t="shared" si="6"/>
        <v>1050</v>
      </c>
      <c r="AO20" s="1622">
        <f t="shared" si="7"/>
        <v>1050</v>
      </c>
      <c r="AP20" s="1622"/>
      <c r="AQ20" s="1622"/>
      <c r="AR20" s="1622"/>
      <c r="AS20" s="1622"/>
      <c r="AT20" s="1622"/>
      <c r="AU20" s="2295"/>
      <c r="AV20" s="2292">
        <f t="shared" si="1"/>
        <v>1006.25</v>
      </c>
      <c r="AW20" s="2297">
        <f t="shared" si="2"/>
        <v>43.75</v>
      </c>
      <c r="AX20" s="1631">
        <f t="shared" si="8"/>
        <v>0</v>
      </c>
      <c r="AY20" s="1632"/>
      <c r="AZ20" s="1633"/>
      <c r="BA20" s="1633"/>
      <c r="BB20" s="1633"/>
      <c r="BC20" s="1633"/>
      <c r="BD20" s="1633"/>
      <c r="BE20" s="1633"/>
      <c r="BF20" s="1633"/>
      <c r="BG20" s="1633"/>
      <c r="BH20" s="1633"/>
      <c r="BI20" s="1633"/>
      <c r="BJ20" s="1633"/>
      <c r="BK20" s="1633"/>
      <c r="BL20" s="1633"/>
      <c r="BM20" s="1633"/>
      <c r="BN20" s="1633"/>
      <c r="BO20" s="1633"/>
      <c r="BP20" s="1633"/>
      <c r="BQ20" s="1633"/>
      <c r="BR20" s="1633"/>
      <c r="BS20" s="1633"/>
      <c r="BT20" s="1633"/>
      <c r="BU20" s="1633"/>
      <c r="BV20" s="1633"/>
      <c r="BW20" s="1633"/>
      <c r="BX20" s="1633"/>
      <c r="BY20" s="1633"/>
      <c r="BZ20" s="1633"/>
      <c r="CA20" s="1633"/>
      <c r="CB20" s="1633"/>
      <c r="CC20" s="1633"/>
      <c r="CD20" s="1633"/>
      <c r="CE20" s="1633"/>
      <c r="CF20" s="1633"/>
      <c r="CG20" s="1633"/>
      <c r="CH20" s="1633"/>
      <c r="CI20" s="1633"/>
      <c r="CJ20" s="1633"/>
      <c r="CK20" s="1633"/>
      <c r="CL20" s="1633"/>
      <c r="CM20" s="1633"/>
      <c r="CN20" s="1633"/>
      <c r="CO20" s="1633"/>
      <c r="CP20" s="1633"/>
      <c r="CQ20" s="1633"/>
      <c r="CR20" s="1633"/>
      <c r="CS20" s="1633"/>
      <c r="CT20" s="1633"/>
      <c r="CU20" s="1633"/>
      <c r="CV20" s="1633"/>
      <c r="CW20" s="1633"/>
      <c r="CX20" s="1633"/>
      <c r="CY20" s="1633"/>
      <c r="CZ20" s="1633"/>
      <c r="DA20" s="1633"/>
      <c r="DB20" s="1633"/>
      <c r="DC20" s="1633"/>
      <c r="DD20" s="1633"/>
      <c r="DE20" s="1633"/>
      <c r="DF20" s="1633"/>
      <c r="DG20" s="1633"/>
      <c r="DH20" s="1633"/>
      <c r="DI20" s="1633"/>
      <c r="DJ20" s="1633"/>
      <c r="DK20" s="1633"/>
      <c r="DL20" s="1633"/>
      <c r="DM20" s="1633"/>
      <c r="DN20" s="1633"/>
      <c r="DO20" s="1633"/>
      <c r="DP20" s="1633"/>
      <c r="DQ20" s="1633"/>
      <c r="DR20" s="1633"/>
      <c r="DS20" s="1633"/>
      <c r="DT20" s="1633"/>
      <c r="DU20" s="1633"/>
      <c r="DV20" s="1633"/>
      <c r="DW20" s="1633"/>
      <c r="DX20" s="1633"/>
      <c r="DY20" s="1633"/>
      <c r="DZ20" s="1633"/>
      <c r="EA20" s="1633"/>
      <c r="EB20" s="1633"/>
      <c r="EC20" s="1633"/>
      <c r="ED20" s="1633"/>
      <c r="EE20" s="1633"/>
      <c r="EF20" s="1633"/>
      <c r="EG20" s="1633"/>
      <c r="EH20" s="1633"/>
      <c r="EI20" s="1633"/>
      <c r="EJ20" s="1633"/>
      <c r="EK20" s="1633"/>
      <c r="EL20" s="1633"/>
      <c r="EM20" s="1633"/>
      <c r="EN20" s="1633"/>
      <c r="EO20" s="1633"/>
      <c r="EP20" s="1633"/>
      <c r="EQ20" s="1633"/>
      <c r="ER20" s="1633"/>
      <c r="ES20" s="1633"/>
      <c r="ET20" s="1633"/>
      <c r="EU20" s="1633"/>
      <c r="EV20" s="1633"/>
      <c r="EW20" s="1633"/>
      <c r="EX20" s="1633"/>
      <c r="EY20" s="1633"/>
      <c r="EZ20" s="1633"/>
      <c r="FA20" s="1633"/>
      <c r="FB20" s="1633"/>
      <c r="FC20" s="1633"/>
      <c r="FD20" s="1633"/>
      <c r="FE20" s="1633"/>
      <c r="FF20" s="1633"/>
      <c r="FG20" s="1633"/>
      <c r="FH20" s="1633"/>
      <c r="FI20" s="1633"/>
      <c r="FJ20" s="1633"/>
      <c r="FK20" s="1633"/>
      <c r="FL20" s="1633"/>
      <c r="FM20" s="1633"/>
      <c r="FN20" s="1633"/>
      <c r="FO20" s="1633"/>
      <c r="FP20" s="1633"/>
      <c r="FQ20" s="1633"/>
      <c r="FR20" s="1633"/>
      <c r="FS20" s="1633"/>
      <c r="FT20" s="1633"/>
      <c r="FU20" s="1633"/>
      <c r="FV20" s="1633"/>
      <c r="FW20" s="1633"/>
      <c r="FX20" s="1633"/>
      <c r="FY20" s="1633"/>
      <c r="FZ20" s="1633"/>
      <c r="GA20" s="1633"/>
      <c r="GB20" s="1633"/>
      <c r="GC20" s="1633"/>
      <c r="GD20" s="1633"/>
      <c r="GE20" s="1633"/>
      <c r="GF20" s="1633"/>
      <c r="GG20" s="1633"/>
      <c r="GH20" s="1633"/>
      <c r="GI20" s="1633"/>
      <c r="GJ20" s="1633"/>
      <c r="GK20" s="1633"/>
      <c r="GL20" s="1633"/>
      <c r="GM20" s="1633"/>
      <c r="GN20" s="1633"/>
      <c r="GO20" s="1633"/>
      <c r="GP20" s="1633"/>
      <c r="GQ20" s="1633"/>
      <c r="GR20" s="1633"/>
      <c r="GS20" s="1633"/>
      <c r="GT20" s="1633"/>
      <c r="GU20" s="1633"/>
      <c r="GV20" s="1633"/>
      <c r="GW20" s="1633"/>
      <c r="GX20" s="1633"/>
      <c r="GY20" s="1633"/>
      <c r="GZ20" s="1633"/>
      <c r="HA20" s="1633"/>
      <c r="HB20" s="1633"/>
      <c r="HC20" s="1633"/>
      <c r="HD20" s="1633"/>
      <c r="HE20" s="1633"/>
      <c r="HF20" s="1633"/>
      <c r="HG20" s="1633"/>
      <c r="HH20" s="1633"/>
      <c r="HI20" s="1633"/>
      <c r="HJ20" s="1633"/>
      <c r="HK20" s="1633"/>
      <c r="HL20" s="1633"/>
      <c r="HM20" s="1633"/>
      <c r="HN20" s="1633"/>
      <c r="HO20" s="1633"/>
      <c r="HP20" s="1633"/>
      <c r="HQ20" s="1633"/>
      <c r="HR20" s="1633"/>
      <c r="HS20" s="1633"/>
      <c r="HT20" s="1633"/>
      <c r="HU20" s="1633"/>
      <c r="HV20" s="1633"/>
      <c r="HW20" s="1633"/>
      <c r="HX20" s="1633"/>
      <c r="HY20" s="1633"/>
      <c r="HZ20" s="1633"/>
      <c r="IA20" s="1633"/>
      <c r="IB20" s="1633"/>
      <c r="IC20" s="1633"/>
      <c r="ID20" s="1633"/>
      <c r="IE20" s="1633"/>
      <c r="IF20" s="1633"/>
      <c r="IG20" s="1633"/>
      <c r="IH20" s="1633"/>
      <c r="II20" s="1633"/>
      <c r="IJ20" s="1633"/>
      <c r="IK20" s="1633"/>
      <c r="IL20" s="1633"/>
      <c r="IM20" s="1633"/>
      <c r="IN20" s="1633"/>
      <c r="IO20" s="1633"/>
      <c r="IP20" s="1633"/>
      <c r="IQ20" s="1633"/>
      <c r="IR20" s="1633"/>
      <c r="IS20" s="1633"/>
      <c r="IT20" s="1633"/>
      <c r="IU20" s="1633"/>
      <c r="IV20" s="1633"/>
      <c r="IW20" s="1633"/>
      <c r="IX20" s="1633"/>
      <c r="IY20" s="1633"/>
      <c r="IZ20" s="1633"/>
      <c r="JA20" s="1633"/>
      <c r="JB20" s="1633"/>
      <c r="JC20" s="1633"/>
      <c r="JD20" s="1633"/>
      <c r="JE20" s="1633"/>
      <c r="JF20" s="1633"/>
      <c r="JG20" s="1633"/>
      <c r="JH20" s="1633"/>
      <c r="JI20" s="1633"/>
      <c r="JJ20" s="1633"/>
      <c r="JK20" s="1633"/>
      <c r="JL20" s="1633"/>
      <c r="JM20" s="1633"/>
      <c r="JN20" s="1633"/>
      <c r="JO20" s="1633"/>
      <c r="JP20" s="1633"/>
      <c r="JQ20" s="1633"/>
      <c r="JR20" s="1633"/>
      <c r="JS20" s="1633"/>
      <c r="JT20" s="1633"/>
      <c r="JU20" s="1633"/>
      <c r="JV20" s="1633"/>
      <c r="JW20" s="1633"/>
      <c r="JX20" s="1633"/>
      <c r="JY20" s="1633"/>
      <c r="JZ20" s="1633"/>
      <c r="KA20" s="1633"/>
      <c r="KB20" s="1633"/>
      <c r="KC20" s="1633"/>
      <c r="KD20" s="1633"/>
      <c r="KE20" s="1633"/>
      <c r="KF20" s="1633"/>
      <c r="KG20" s="1633"/>
      <c r="KH20" s="1633"/>
      <c r="KI20" s="1633"/>
      <c r="KJ20" s="1633"/>
      <c r="KK20" s="1633"/>
      <c r="KL20" s="1633"/>
      <c r="KM20" s="1633"/>
      <c r="KN20" s="1633"/>
      <c r="KO20" s="1633"/>
      <c r="KP20" s="1633"/>
      <c r="KQ20" s="1633"/>
      <c r="KR20" s="1633"/>
      <c r="KS20" s="1633"/>
      <c r="KT20" s="1633"/>
      <c r="KU20" s="1633"/>
      <c r="KV20" s="1633"/>
      <c r="KW20" s="1633"/>
      <c r="KX20" s="1633"/>
      <c r="KY20" s="1633"/>
      <c r="KZ20" s="1633"/>
      <c r="LA20" s="1633"/>
      <c r="LB20" s="1633"/>
      <c r="LC20" s="1633"/>
      <c r="LD20" s="1633"/>
      <c r="LE20" s="1633"/>
      <c r="LF20" s="1642"/>
      <c r="LG20" s="1642"/>
      <c r="LH20" s="1642"/>
      <c r="LI20" s="1642"/>
      <c r="LJ20" s="1642"/>
      <c r="LK20" s="1642"/>
      <c r="LL20" s="1642"/>
      <c r="LM20" s="2302"/>
    </row>
    <row r="21" s="1481" customFormat="1" ht="47" customHeight="1" spans="1:325">
      <c r="A21" s="2248">
        <v>45723</v>
      </c>
      <c r="B21" s="1500" t="s">
        <v>1738</v>
      </c>
      <c r="C21" s="1501" t="s">
        <v>342</v>
      </c>
      <c r="D21" s="1502">
        <v>4500159504</v>
      </c>
      <c r="E21" s="1503" t="s">
        <v>3659</v>
      </c>
      <c r="F21" s="1502" t="s">
        <v>3660</v>
      </c>
      <c r="G21" s="1505" t="s">
        <v>3661</v>
      </c>
      <c r="H21" s="1502" t="s">
        <v>3580</v>
      </c>
      <c r="I21" s="1532" t="s">
        <v>3581</v>
      </c>
      <c r="J21" s="1522">
        <v>3900</v>
      </c>
      <c r="K21" s="1534">
        <v>0</v>
      </c>
      <c r="L21" s="1534">
        <v>6</v>
      </c>
      <c r="M21" s="1534">
        <f t="shared" si="0"/>
        <v>650</v>
      </c>
      <c r="N21" s="1536">
        <v>45747</v>
      </c>
      <c r="O21" s="1536">
        <v>45743</v>
      </c>
      <c r="P21" s="1537"/>
      <c r="Q21" s="2070" t="s">
        <v>78</v>
      </c>
      <c r="R21" s="2265" t="s">
        <v>1741</v>
      </c>
      <c r="S21" s="2265"/>
      <c r="T21" s="1565">
        <v>45722</v>
      </c>
      <c r="U21" s="1589" t="s">
        <v>88</v>
      </c>
      <c r="V21" s="1589" t="s">
        <v>88</v>
      </c>
      <c r="W21" s="2262"/>
      <c r="X21" s="1589"/>
      <c r="Y21" s="1586" t="s">
        <v>3662</v>
      </c>
      <c r="Z21" s="1590" t="s">
        <v>1745</v>
      </c>
      <c r="AA21" s="2174">
        <v>3.64</v>
      </c>
      <c r="AB21" s="2175">
        <f>AA21*J21</f>
        <v>14196</v>
      </c>
      <c r="AC21" s="1504" t="s">
        <v>3663</v>
      </c>
      <c r="AD21" s="1609" t="s">
        <v>81</v>
      </c>
      <c r="AE21" s="1609">
        <v>6</v>
      </c>
      <c r="AF21" s="1609">
        <f>J21</f>
        <v>3900</v>
      </c>
      <c r="AG21" s="1610"/>
      <c r="AH21" s="2282"/>
      <c r="AI21" s="2282"/>
      <c r="AJ21" s="2282" t="s">
        <v>63</v>
      </c>
      <c r="AK21" s="2283">
        <f>J21</f>
        <v>3900</v>
      </c>
      <c r="AL21" s="2282"/>
      <c r="AM21" s="2185">
        <f>J21/6</f>
        <v>650</v>
      </c>
      <c r="AN21" s="1622">
        <f>J21/6</f>
        <v>650</v>
      </c>
      <c r="AO21" s="1622">
        <f>J21/6</f>
        <v>650</v>
      </c>
      <c r="AP21" s="1622">
        <f>J21/6</f>
        <v>650</v>
      </c>
      <c r="AQ21" s="1622">
        <f>J21/6</f>
        <v>650</v>
      </c>
      <c r="AR21" s="1622">
        <f>J21/6</f>
        <v>650</v>
      </c>
      <c r="AS21" s="1622"/>
      <c r="AT21" s="1622"/>
      <c r="AU21" s="2295"/>
      <c r="AV21" s="2292">
        <f t="shared" si="1"/>
        <v>622.916666666667</v>
      </c>
      <c r="AW21" s="2297">
        <f t="shared" si="2"/>
        <v>27.0833333333333</v>
      </c>
      <c r="AX21" s="1631"/>
      <c r="AY21" s="1632"/>
      <c r="AZ21" s="1633"/>
      <c r="BA21" s="1633"/>
      <c r="BB21" s="1633"/>
      <c r="BC21" s="1633"/>
      <c r="BD21" s="1633"/>
      <c r="BE21" s="1633"/>
      <c r="BF21" s="1633"/>
      <c r="BG21" s="1633"/>
      <c r="BH21" s="1633"/>
      <c r="BI21" s="1633"/>
      <c r="BJ21" s="1633"/>
      <c r="BK21" s="1633"/>
      <c r="BL21" s="1633"/>
      <c r="BM21" s="1633"/>
      <c r="BN21" s="1633"/>
      <c r="BO21" s="1633"/>
      <c r="BP21" s="1633"/>
      <c r="BQ21" s="1633"/>
      <c r="BR21" s="1633"/>
      <c r="BS21" s="1633"/>
      <c r="BT21" s="1633"/>
      <c r="BU21" s="1633"/>
      <c r="BV21" s="1633"/>
      <c r="BW21" s="1633"/>
      <c r="BX21" s="1633"/>
      <c r="BY21" s="1633"/>
      <c r="BZ21" s="1633"/>
      <c r="CA21" s="1633"/>
      <c r="CB21" s="1633"/>
      <c r="CC21" s="1633"/>
      <c r="CD21" s="1633"/>
      <c r="CE21" s="1633"/>
      <c r="CF21" s="1633"/>
      <c r="CG21" s="1633"/>
      <c r="CH21" s="1633"/>
      <c r="CI21" s="1633"/>
      <c r="CJ21" s="1633"/>
      <c r="CK21" s="1633"/>
      <c r="CL21" s="1633"/>
      <c r="CM21" s="1633"/>
      <c r="CN21" s="1633"/>
      <c r="CO21" s="1633"/>
      <c r="CP21" s="1633"/>
      <c r="CQ21" s="1633"/>
      <c r="CR21" s="1633"/>
      <c r="CS21" s="1633"/>
      <c r="CT21" s="1633"/>
      <c r="CU21" s="1633"/>
      <c r="CV21" s="1633"/>
      <c r="CW21" s="1633"/>
      <c r="CX21" s="1633"/>
      <c r="CY21" s="1633"/>
      <c r="CZ21" s="1633"/>
      <c r="DA21" s="1633"/>
      <c r="DB21" s="1633"/>
      <c r="DC21" s="1633"/>
      <c r="DD21" s="1633"/>
      <c r="DE21" s="1633"/>
      <c r="DF21" s="1633"/>
      <c r="DG21" s="1633"/>
      <c r="DH21" s="1633"/>
      <c r="DI21" s="1633"/>
      <c r="DJ21" s="1633"/>
      <c r="DK21" s="1633"/>
      <c r="DL21" s="1633"/>
      <c r="DM21" s="1633"/>
      <c r="DN21" s="1633"/>
      <c r="DO21" s="1633"/>
      <c r="DP21" s="1633"/>
      <c r="DQ21" s="1633"/>
      <c r="DR21" s="1633"/>
      <c r="DS21" s="1633"/>
      <c r="DT21" s="1633"/>
      <c r="DU21" s="1633"/>
      <c r="DV21" s="1633"/>
      <c r="DW21" s="1633"/>
      <c r="DX21" s="1633"/>
      <c r="DY21" s="1633"/>
      <c r="DZ21" s="1633"/>
      <c r="EA21" s="1633"/>
      <c r="EB21" s="1633"/>
      <c r="EC21" s="1633"/>
      <c r="ED21" s="1633"/>
      <c r="EE21" s="1633"/>
      <c r="EF21" s="1633"/>
      <c r="EG21" s="1633"/>
      <c r="EH21" s="1633"/>
      <c r="EI21" s="1633"/>
      <c r="EJ21" s="1633"/>
      <c r="EK21" s="1633"/>
      <c r="EL21" s="1633"/>
      <c r="EM21" s="1633"/>
      <c r="EN21" s="1633"/>
      <c r="EO21" s="1633"/>
      <c r="EP21" s="1633"/>
      <c r="EQ21" s="1633"/>
      <c r="ER21" s="1633"/>
      <c r="ES21" s="1633"/>
      <c r="ET21" s="1633"/>
      <c r="EU21" s="1633"/>
      <c r="EV21" s="1633"/>
      <c r="EW21" s="1633"/>
      <c r="EX21" s="1633"/>
      <c r="EY21" s="1633"/>
      <c r="EZ21" s="1633"/>
      <c r="FA21" s="1633"/>
      <c r="FB21" s="1633"/>
      <c r="FC21" s="1633"/>
      <c r="FD21" s="1633"/>
      <c r="FE21" s="1633"/>
      <c r="FF21" s="1633"/>
      <c r="FG21" s="1633"/>
      <c r="FH21" s="1633"/>
      <c r="FI21" s="1633"/>
      <c r="FJ21" s="1633"/>
      <c r="FK21" s="1633"/>
      <c r="FL21" s="1633"/>
      <c r="FM21" s="1633"/>
      <c r="FN21" s="1633"/>
      <c r="FO21" s="1633"/>
      <c r="FP21" s="1633"/>
      <c r="FQ21" s="1633"/>
      <c r="FR21" s="1633"/>
      <c r="FS21" s="1633"/>
      <c r="FT21" s="1633"/>
      <c r="FU21" s="1633"/>
      <c r="FV21" s="1633"/>
      <c r="FW21" s="1633"/>
      <c r="FX21" s="1633"/>
      <c r="FY21" s="1633"/>
      <c r="FZ21" s="1633"/>
      <c r="GA21" s="1633"/>
      <c r="GB21" s="1633"/>
      <c r="GC21" s="1633"/>
      <c r="GD21" s="1633"/>
      <c r="GE21" s="1633"/>
      <c r="GF21" s="1633"/>
      <c r="GG21" s="1633"/>
      <c r="GH21" s="1633"/>
      <c r="GI21" s="1633"/>
      <c r="GJ21" s="1633"/>
      <c r="GK21" s="1633"/>
      <c r="GL21" s="1633"/>
      <c r="GM21" s="1633"/>
      <c r="GN21" s="1633"/>
      <c r="GO21" s="1633"/>
      <c r="GP21" s="1633"/>
      <c r="GQ21" s="1633"/>
      <c r="GR21" s="1633"/>
      <c r="GS21" s="1633"/>
      <c r="GT21" s="1633"/>
      <c r="GU21" s="1633"/>
      <c r="GV21" s="1633"/>
      <c r="GW21" s="1633"/>
      <c r="GX21" s="1633"/>
      <c r="GY21" s="1633"/>
      <c r="GZ21" s="1633"/>
      <c r="HA21" s="1633"/>
      <c r="HB21" s="1633"/>
      <c r="HC21" s="1633"/>
      <c r="HD21" s="1633"/>
      <c r="HE21" s="1633"/>
      <c r="HF21" s="1633"/>
      <c r="HG21" s="1633"/>
      <c r="HH21" s="1633"/>
      <c r="HI21" s="1633"/>
      <c r="HJ21" s="1633"/>
      <c r="HK21" s="1633"/>
      <c r="HL21" s="1633"/>
      <c r="HM21" s="1633"/>
      <c r="HN21" s="1633"/>
      <c r="HO21" s="1633"/>
      <c r="HP21" s="1633"/>
      <c r="HQ21" s="1633"/>
      <c r="HR21" s="1633"/>
      <c r="HS21" s="1633"/>
      <c r="HT21" s="1633"/>
      <c r="HU21" s="1633"/>
      <c r="HV21" s="1633"/>
      <c r="HW21" s="1633"/>
      <c r="HX21" s="1633"/>
      <c r="HY21" s="1633"/>
      <c r="HZ21" s="1633"/>
      <c r="IA21" s="1633"/>
      <c r="IB21" s="1633"/>
      <c r="IC21" s="1633"/>
      <c r="ID21" s="1633"/>
      <c r="IE21" s="1633"/>
      <c r="IF21" s="1633"/>
      <c r="IG21" s="1633"/>
      <c r="IH21" s="1633"/>
      <c r="II21" s="1633"/>
      <c r="IJ21" s="1633"/>
      <c r="IK21" s="1633"/>
      <c r="IL21" s="1633"/>
      <c r="IM21" s="1633"/>
      <c r="IN21" s="1633"/>
      <c r="IO21" s="1633"/>
      <c r="IP21" s="1633"/>
      <c r="IQ21" s="1633"/>
      <c r="IR21" s="1633"/>
      <c r="IS21" s="1633"/>
      <c r="IT21" s="1633"/>
      <c r="IU21" s="1633"/>
      <c r="IV21" s="1633"/>
      <c r="IW21" s="1633"/>
      <c r="IX21" s="1633"/>
      <c r="IY21" s="1633"/>
      <c r="IZ21" s="1633"/>
      <c r="JA21" s="1633"/>
      <c r="JB21" s="1633"/>
      <c r="JC21" s="1633"/>
      <c r="JD21" s="1633"/>
      <c r="JE21" s="1633"/>
      <c r="JF21" s="1633"/>
      <c r="JG21" s="1633"/>
      <c r="JH21" s="1633"/>
      <c r="JI21" s="1633"/>
      <c r="JJ21" s="1633"/>
      <c r="JK21" s="1633"/>
      <c r="JL21" s="1633"/>
      <c r="JM21" s="1633"/>
      <c r="JN21" s="1633"/>
      <c r="JO21" s="1633"/>
      <c r="JP21" s="1633"/>
      <c r="JQ21" s="1633"/>
      <c r="JR21" s="1633"/>
      <c r="JS21" s="1633"/>
      <c r="JT21" s="1633"/>
      <c r="JU21" s="1633"/>
      <c r="JV21" s="1633"/>
      <c r="JW21" s="1633"/>
      <c r="JX21" s="1633"/>
      <c r="JY21" s="1633"/>
      <c r="JZ21" s="1633"/>
      <c r="KA21" s="1633"/>
      <c r="KB21" s="1633"/>
      <c r="KC21" s="1633"/>
      <c r="KD21" s="1633"/>
      <c r="KE21" s="1633"/>
      <c r="KF21" s="1633"/>
      <c r="KG21" s="1633"/>
      <c r="KH21" s="1633"/>
      <c r="KI21" s="1633"/>
      <c r="KJ21" s="1633"/>
      <c r="KK21" s="1633"/>
      <c r="KL21" s="1633"/>
      <c r="KM21" s="1633"/>
      <c r="KN21" s="1633"/>
      <c r="KO21" s="1633"/>
      <c r="KP21" s="1633"/>
      <c r="KQ21" s="1633"/>
      <c r="KR21" s="1633"/>
      <c r="KS21" s="1633"/>
      <c r="KT21" s="1633"/>
      <c r="KU21" s="1633"/>
      <c r="KV21" s="1633"/>
      <c r="KW21" s="1633"/>
      <c r="KX21" s="1633"/>
      <c r="KY21" s="1633"/>
      <c r="KZ21" s="1633"/>
      <c r="LA21" s="1633"/>
      <c r="LB21" s="1633"/>
      <c r="LC21" s="1633"/>
      <c r="LD21" s="1633"/>
      <c r="LE21" s="1633"/>
      <c r="LF21" s="1642"/>
      <c r="LG21" s="1642"/>
      <c r="LH21" s="1642"/>
      <c r="LI21" s="1642"/>
      <c r="LJ21" s="1642"/>
      <c r="LK21" s="1642"/>
      <c r="LL21" s="1642"/>
      <c r="LM21" s="2302"/>
    </row>
    <row r="22" s="1481" customFormat="1" ht="47" customHeight="1" spans="1:325">
      <c r="A22" s="2248">
        <v>45723</v>
      </c>
      <c r="B22" s="1500" t="s">
        <v>1738</v>
      </c>
      <c r="C22" s="1501" t="s">
        <v>342</v>
      </c>
      <c r="D22" s="1502">
        <v>4500159504</v>
      </c>
      <c r="E22" s="1503" t="s">
        <v>3664</v>
      </c>
      <c r="F22" s="1502" t="s">
        <v>3665</v>
      </c>
      <c r="G22" s="1505" t="s">
        <v>3661</v>
      </c>
      <c r="H22" s="1502" t="s">
        <v>3580</v>
      </c>
      <c r="I22" s="1532" t="s">
        <v>3581</v>
      </c>
      <c r="J22" s="1522">
        <v>3900</v>
      </c>
      <c r="K22" s="1534">
        <v>0</v>
      </c>
      <c r="L22" s="1534">
        <v>6</v>
      </c>
      <c r="M22" s="1534">
        <f t="shared" si="0"/>
        <v>650</v>
      </c>
      <c r="N22" s="1536">
        <v>45747</v>
      </c>
      <c r="O22" s="1536">
        <v>45743</v>
      </c>
      <c r="P22" s="1537"/>
      <c r="Q22" s="2070" t="s">
        <v>78</v>
      </c>
      <c r="R22" s="2265" t="s">
        <v>1741</v>
      </c>
      <c r="S22" s="2265"/>
      <c r="T22" s="1565">
        <v>45722</v>
      </c>
      <c r="U22" s="1589" t="s">
        <v>88</v>
      </c>
      <c r="V22" s="1589" t="s">
        <v>88</v>
      </c>
      <c r="W22" s="2262"/>
      <c r="X22" s="1589"/>
      <c r="Y22" s="1586" t="s">
        <v>3662</v>
      </c>
      <c r="Z22" s="1590" t="s">
        <v>1745</v>
      </c>
      <c r="AA22" s="2174">
        <v>3.64</v>
      </c>
      <c r="AB22" s="2175">
        <f>AA22*J22</f>
        <v>14196</v>
      </c>
      <c r="AC22" s="1504" t="s">
        <v>3663</v>
      </c>
      <c r="AD22" s="1609" t="s">
        <v>81</v>
      </c>
      <c r="AE22" s="1609">
        <v>6</v>
      </c>
      <c r="AF22" s="1609">
        <f>J22</f>
        <v>3900</v>
      </c>
      <c r="AG22" s="1610"/>
      <c r="AH22" s="2282"/>
      <c r="AI22" s="2282"/>
      <c r="AJ22" s="2282" t="s">
        <v>63</v>
      </c>
      <c r="AK22" s="2283">
        <f>J22</f>
        <v>3900</v>
      </c>
      <c r="AL22" s="2282"/>
      <c r="AM22" s="2185">
        <f>J22/6</f>
        <v>650</v>
      </c>
      <c r="AN22" s="1622">
        <f>J22/6</f>
        <v>650</v>
      </c>
      <c r="AO22" s="1622">
        <f>J22/6</f>
        <v>650</v>
      </c>
      <c r="AP22" s="1622">
        <f>J22/6</f>
        <v>650</v>
      </c>
      <c r="AQ22" s="1622">
        <f>J22/6</f>
        <v>650</v>
      </c>
      <c r="AR22" s="1622">
        <f>J22/6</f>
        <v>650</v>
      </c>
      <c r="AS22" s="1622"/>
      <c r="AT22" s="1622"/>
      <c r="AU22" s="2295"/>
      <c r="AV22" s="2292">
        <f t="shared" si="1"/>
        <v>622.916666666667</v>
      </c>
      <c r="AW22" s="2297">
        <f t="shared" si="2"/>
        <v>27.0833333333333</v>
      </c>
      <c r="AX22" s="1631"/>
      <c r="AY22" s="1632"/>
      <c r="AZ22" s="1633"/>
      <c r="BA22" s="1633"/>
      <c r="BB22" s="1633"/>
      <c r="BC22" s="1633"/>
      <c r="BD22" s="1633"/>
      <c r="BE22" s="1633"/>
      <c r="BF22" s="1633"/>
      <c r="BG22" s="1633"/>
      <c r="BH22" s="1633"/>
      <c r="BI22" s="1633"/>
      <c r="BJ22" s="1633"/>
      <c r="BK22" s="1633"/>
      <c r="BL22" s="1633"/>
      <c r="BM22" s="1633"/>
      <c r="BN22" s="1633"/>
      <c r="BO22" s="1633"/>
      <c r="BP22" s="1633"/>
      <c r="BQ22" s="1633"/>
      <c r="BR22" s="1633"/>
      <c r="BS22" s="1633"/>
      <c r="BT22" s="1633"/>
      <c r="BU22" s="1633"/>
      <c r="BV22" s="1633"/>
      <c r="BW22" s="1633"/>
      <c r="BX22" s="1633"/>
      <c r="BY22" s="1633"/>
      <c r="BZ22" s="1633"/>
      <c r="CA22" s="1633"/>
      <c r="CB22" s="1633"/>
      <c r="CC22" s="1633"/>
      <c r="CD22" s="1633"/>
      <c r="CE22" s="1633"/>
      <c r="CF22" s="1633"/>
      <c r="CG22" s="1633"/>
      <c r="CH22" s="1633"/>
      <c r="CI22" s="1633"/>
      <c r="CJ22" s="1633"/>
      <c r="CK22" s="1633"/>
      <c r="CL22" s="1633"/>
      <c r="CM22" s="1633"/>
      <c r="CN22" s="1633"/>
      <c r="CO22" s="1633"/>
      <c r="CP22" s="1633"/>
      <c r="CQ22" s="1633"/>
      <c r="CR22" s="1633"/>
      <c r="CS22" s="1633"/>
      <c r="CT22" s="1633"/>
      <c r="CU22" s="1633"/>
      <c r="CV22" s="1633"/>
      <c r="CW22" s="1633"/>
      <c r="CX22" s="1633"/>
      <c r="CY22" s="1633"/>
      <c r="CZ22" s="1633"/>
      <c r="DA22" s="1633"/>
      <c r="DB22" s="1633"/>
      <c r="DC22" s="1633"/>
      <c r="DD22" s="1633"/>
      <c r="DE22" s="1633"/>
      <c r="DF22" s="1633"/>
      <c r="DG22" s="1633"/>
      <c r="DH22" s="1633"/>
      <c r="DI22" s="1633"/>
      <c r="DJ22" s="1633"/>
      <c r="DK22" s="1633"/>
      <c r="DL22" s="1633"/>
      <c r="DM22" s="1633"/>
      <c r="DN22" s="1633"/>
      <c r="DO22" s="1633"/>
      <c r="DP22" s="1633"/>
      <c r="DQ22" s="1633"/>
      <c r="DR22" s="1633"/>
      <c r="DS22" s="1633"/>
      <c r="DT22" s="1633"/>
      <c r="DU22" s="1633"/>
      <c r="DV22" s="1633"/>
      <c r="DW22" s="1633"/>
      <c r="DX22" s="1633"/>
      <c r="DY22" s="1633"/>
      <c r="DZ22" s="1633"/>
      <c r="EA22" s="1633"/>
      <c r="EB22" s="1633"/>
      <c r="EC22" s="1633"/>
      <c r="ED22" s="1633"/>
      <c r="EE22" s="1633"/>
      <c r="EF22" s="1633"/>
      <c r="EG22" s="1633"/>
      <c r="EH22" s="1633"/>
      <c r="EI22" s="1633"/>
      <c r="EJ22" s="1633"/>
      <c r="EK22" s="1633"/>
      <c r="EL22" s="1633"/>
      <c r="EM22" s="1633"/>
      <c r="EN22" s="1633"/>
      <c r="EO22" s="1633"/>
      <c r="EP22" s="1633"/>
      <c r="EQ22" s="1633"/>
      <c r="ER22" s="1633"/>
      <c r="ES22" s="1633"/>
      <c r="ET22" s="1633"/>
      <c r="EU22" s="1633"/>
      <c r="EV22" s="1633"/>
      <c r="EW22" s="1633"/>
      <c r="EX22" s="1633"/>
      <c r="EY22" s="1633"/>
      <c r="EZ22" s="1633"/>
      <c r="FA22" s="1633"/>
      <c r="FB22" s="1633"/>
      <c r="FC22" s="1633"/>
      <c r="FD22" s="1633"/>
      <c r="FE22" s="1633"/>
      <c r="FF22" s="1633"/>
      <c r="FG22" s="1633"/>
      <c r="FH22" s="1633"/>
      <c r="FI22" s="1633"/>
      <c r="FJ22" s="1633"/>
      <c r="FK22" s="1633"/>
      <c r="FL22" s="1633"/>
      <c r="FM22" s="1633"/>
      <c r="FN22" s="1633"/>
      <c r="FO22" s="1633"/>
      <c r="FP22" s="1633"/>
      <c r="FQ22" s="1633"/>
      <c r="FR22" s="1633"/>
      <c r="FS22" s="1633"/>
      <c r="FT22" s="1633"/>
      <c r="FU22" s="1633"/>
      <c r="FV22" s="1633"/>
      <c r="FW22" s="1633"/>
      <c r="FX22" s="1633"/>
      <c r="FY22" s="1633"/>
      <c r="FZ22" s="1633"/>
      <c r="GA22" s="1633"/>
      <c r="GB22" s="1633"/>
      <c r="GC22" s="1633"/>
      <c r="GD22" s="1633"/>
      <c r="GE22" s="1633"/>
      <c r="GF22" s="1633"/>
      <c r="GG22" s="1633"/>
      <c r="GH22" s="1633"/>
      <c r="GI22" s="1633"/>
      <c r="GJ22" s="1633"/>
      <c r="GK22" s="1633"/>
      <c r="GL22" s="1633"/>
      <c r="GM22" s="1633"/>
      <c r="GN22" s="1633"/>
      <c r="GO22" s="1633"/>
      <c r="GP22" s="1633"/>
      <c r="GQ22" s="1633"/>
      <c r="GR22" s="1633"/>
      <c r="GS22" s="1633"/>
      <c r="GT22" s="1633"/>
      <c r="GU22" s="1633"/>
      <c r="GV22" s="1633"/>
      <c r="GW22" s="1633"/>
      <c r="GX22" s="1633"/>
      <c r="GY22" s="1633"/>
      <c r="GZ22" s="1633"/>
      <c r="HA22" s="1633"/>
      <c r="HB22" s="1633"/>
      <c r="HC22" s="1633"/>
      <c r="HD22" s="1633"/>
      <c r="HE22" s="1633"/>
      <c r="HF22" s="1633"/>
      <c r="HG22" s="1633"/>
      <c r="HH22" s="1633"/>
      <c r="HI22" s="1633"/>
      <c r="HJ22" s="1633"/>
      <c r="HK22" s="1633"/>
      <c r="HL22" s="1633"/>
      <c r="HM22" s="1633"/>
      <c r="HN22" s="1633"/>
      <c r="HO22" s="1633"/>
      <c r="HP22" s="1633"/>
      <c r="HQ22" s="1633"/>
      <c r="HR22" s="1633"/>
      <c r="HS22" s="1633"/>
      <c r="HT22" s="1633"/>
      <c r="HU22" s="1633"/>
      <c r="HV22" s="1633"/>
      <c r="HW22" s="1633"/>
      <c r="HX22" s="1633"/>
      <c r="HY22" s="1633"/>
      <c r="HZ22" s="1633"/>
      <c r="IA22" s="1633"/>
      <c r="IB22" s="1633"/>
      <c r="IC22" s="1633"/>
      <c r="ID22" s="1633"/>
      <c r="IE22" s="1633"/>
      <c r="IF22" s="1633"/>
      <c r="IG22" s="1633"/>
      <c r="IH22" s="1633"/>
      <c r="II22" s="1633"/>
      <c r="IJ22" s="1633"/>
      <c r="IK22" s="1633"/>
      <c r="IL22" s="1633"/>
      <c r="IM22" s="1633"/>
      <c r="IN22" s="1633"/>
      <c r="IO22" s="1633"/>
      <c r="IP22" s="1633"/>
      <c r="IQ22" s="1633"/>
      <c r="IR22" s="1633"/>
      <c r="IS22" s="1633"/>
      <c r="IT22" s="1633"/>
      <c r="IU22" s="1633"/>
      <c r="IV22" s="1633"/>
      <c r="IW22" s="1633"/>
      <c r="IX22" s="1633"/>
      <c r="IY22" s="1633"/>
      <c r="IZ22" s="1633"/>
      <c r="JA22" s="1633"/>
      <c r="JB22" s="1633"/>
      <c r="JC22" s="1633"/>
      <c r="JD22" s="1633"/>
      <c r="JE22" s="1633"/>
      <c r="JF22" s="1633"/>
      <c r="JG22" s="1633"/>
      <c r="JH22" s="1633"/>
      <c r="JI22" s="1633"/>
      <c r="JJ22" s="1633"/>
      <c r="JK22" s="1633"/>
      <c r="JL22" s="1633"/>
      <c r="JM22" s="1633"/>
      <c r="JN22" s="1633"/>
      <c r="JO22" s="1633"/>
      <c r="JP22" s="1633"/>
      <c r="JQ22" s="1633"/>
      <c r="JR22" s="1633"/>
      <c r="JS22" s="1633"/>
      <c r="JT22" s="1633"/>
      <c r="JU22" s="1633"/>
      <c r="JV22" s="1633"/>
      <c r="JW22" s="1633"/>
      <c r="JX22" s="1633"/>
      <c r="JY22" s="1633"/>
      <c r="JZ22" s="1633"/>
      <c r="KA22" s="1633"/>
      <c r="KB22" s="1633"/>
      <c r="KC22" s="1633"/>
      <c r="KD22" s="1633"/>
      <c r="KE22" s="1633"/>
      <c r="KF22" s="1633"/>
      <c r="KG22" s="1633"/>
      <c r="KH22" s="1633"/>
      <c r="KI22" s="1633"/>
      <c r="KJ22" s="1633"/>
      <c r="KK22" s="1633"/>
      <c r="KL22" s="1633"/>
      <c r="KM22" s="1633"/>
      <c r="KN22" s="1633"/>
      <c r="KO22" s="1633"/>
      <c r="KP22" s="1633"/>
      <c r="KQ22" s="1633"/>
      <c r="KR22" s="1633"/>
      <c r="KS22" s="1633"/>
      <c r="KT22" s="1633"/>
      <c r="KU22" s="1633"/>
      <c r="KV22" s="1633"/>
      <c r="KW22" s="1633"/>
      <c r="KX22" s="1633"/>
      <c r="KY22" s="1633"/>
      <c r="KZ22" s="1633"/>
      <c r="LA22" s="1633"/>
      <c r="LB22" s="1633"/>
      <c r="LC22" s="1633"/>
      <c r="LD22" s="1633"/>
      <c r="LE22" s="1633"/>
      <c r="LF22" s="1642"/>
      <c r="LG22" s="1642"/>
      <c r="LH22" s="1642"/>
      <c r="LI22" s="1642"/>
      <c r="LJ22" s="1642"/>
      <c r="LK22" s="1642"/>
      <c r="LL22" s="1642"/>
      <c r="LM22" s="2302"/>
    </row>
    <row r="23" s="1481" customFormat="1" ht="47" customHeight="1" spans="1:325">
      <c r="A23" s="2248">
        <v>45651</v>
      </c>
      <c r="B23" s="1500" t="s">
        <v>3601</v>
      </c>
      <c r="C23" s="1501" t="s">
        <v>342</v>
      </c>
      <c r="D23" s="1502">
        <v>4500154677</v>
      </c>
      <c r="E23" s="1503" t="s">
        <v>3666</v>
      </c>
      <c r="F23" s="1502" t="s">
        <v>3667</v>
      </c>
      <c r="G23" s="1505" t="s">
        <v>3604</v>
      </c>
      <c r="H23" s="1505" t="s">
        <v>3585</v>
      </c>
      <c r="I23" s="1532" t="s">
        <v>3587</v>
      </c>
      <c r="J23" s="1522">
        <v>3150</v>
      </c>
      <c r="K23" s="1534">
        <v>0</v>
      </c>
      <c r="L23" s="1534">
        <v>75</v>
      </c>
      <c r="M23" s="1534">
        <f t="shared" si="0"/>
        <v>42</v>
      </c>
      <c r="N23" s="1536">
        <v>45749</v>
      </c>
      <c r="O23" s="1536">
        <v>45745</v>
      </c>
      <c r="P23" s="1537"/>
      <c r="Q23" s="1562" t="s">
        <v>78</v>
      </c>
      <c r="R23" s="2261"/>
      <c r="S23" s="2261"/>
      <c r="T23" s="1565">
        <v>46016</v>
      </c>
      <c r="U23" s="1589" t="s">
        <v>88</v>
      </c>
      <c r="V23" s="1589" t="s">
        <v>88</v>
      </c>
      <c r="W23" s="2262" t="s">
        <v>3668</v>
      </c>
      <c r="X23" s="1589"/>
      <c r="Y23" s="1586" t="s">
        <v>3669</v>
      </c>
      <c r="Z23" s="1590" t="s">
        <v>348</v>
      </c>
      <c r="AA23" s="2174">
        <v>367</v>
      </c>
      <c r="AB23" s="2175">
        <f>AA23*M23</f>
        <v>15414</v>
      </c>
      <c r="AC23" s="1504" t="s">
        <v>3670</v>
      </c>
      <c r="AD23" s="1609" t="s">
        <v>81</v>
      </c>
      <c r="AE23" s="1609">
        <v>3</v>
      </c>
      <c r="AF23" s="1609"/>
      <c r="AG23" s="1610">
        <f>J23</f>
        <v>3150</v>
      </c>
      <c r="AH23" s="2282"/>
      <c r="AI23" s="2282">
        <f>M23</f>
        <v>42</v>
      </c>
      <c r="AJ23" s="2282" t="s">
        <v>3610</v>
      </c>
      <c r="AK23" s="2283"/>
      <c r="AL23" s="2282">
        <f>J23</f>
        <v>3150</v>
      </c>
      <c r="AM23" s="2185">
        <f>J23/3</f>
        <v>1050</v>
      </c>
      <c r="AN23" s="1622">
        <f>J23/3</f>
        <v>1050</v>
      </c>
      <c r="AO23" s="1622">
        <f>J23/3</f>
        <v>1050</v>
      </c>
      <c r="AP23" s="1622"/>
      <c r="AQ23" s="1622"/>
      <c r="AR23" s="1622"/>
      <c r="AS23" s="1622"/>
      <c r="AT23" s="1622"/>
      <c r="AU23" s="2295"/>
      <c r="AV23" s="2292">
        <f t="shared" si="1"/>
        <v>1006.25</v>
      </c>
      <c r="AW23" s="2297">
        <f t="shared" si="2"/>
        <v>43.75</v>
      </c>
      <c r="AX23" s="1631"/>
      <c r="AY23" s="1632"/>
      <c r="AZ23" s="1633"/>
      <c r="BA23" s="1633"/>
      <c r="BB23" s="1633"/>
      <c r="BC23" s="1633"/>
      <c r="BD23" s="1633"/>
      <c r="BE23" s="1633"/>
      <c r="BF23" s="1633"/>
      <c r="BG23" s="1633"/>
      <c r="BH23" s="1633"/>
      <c r="BI23" s="1633"/>
      <c r="BJ23" s="1633"/>
      <c r="BK23" s="1633"/>
      <c r="BL23" s="1633"/>
      <c r="BM23" s="1633"/>
      <c r="BN23" s="1633"/>
      <c r="BO23" s="1633"/>
      <c r="BP23" s="1633"/>
      <c r="BQ23" s="1633"/>
      <c r="BR23" s="1633"/>
      <c r="BS23" s="1633"/>
      <c r="BT23" s="1633"/>
      <c r="BU23" s="1633"/>
      <c r="BV23" s="1633"/>
      <c r="BW23" s="1633"/>
      <c r="BX23" s="1633"/>
      <c r="BY23" s="1633"/>
      <c r="BZ23" s="1633"/>
      <c r="CA23" s="1633"/>
      <c r="CB23" s="1633"/>
      <c r="CC23" s="1633"/>
      <c r="CD23" s="1633"/>
      <c r="CE23" s="1633"/>
      <c r="CF23" s="1633"/>
      <c r="CG23" s="1633"/>
      <c r="CH23" s="1633"/>
      <c r="CI23" s="1633"/>
      <c r="CJ23" s="1633"/>
      <c r="CK23" s="1633"/>
      <c r="CL23" s="1633"/>
      <c r="CM23" s="1633"/>
      <c r="CN23" s="1633"/>
      <c r="CO23" s="1633"/>
      <c r="CP23" s="1633"/>
      <c r="CQ23" s="1633"/>
      <c r="CR23" s="1633"/>
      <c r="CS23" s="1633"/>
      <c r="CT23" s="1633"/>
      <c r="CU23" s="1633"/>
      <c r="CV23" s="1633"/>
      <c r="CW23" s="1633"/>
      <c r="CX23" s="1633"/>
      <c r="CY23" s="1633"/>
      <c r="CZ23" s="1633"/>
      <c r="DA23" s="1633"/>
      <c r="DB23" s="1633"/>
      <c r="DC23" s="1633"/>
      <c r="DD23" s="1633"/>
      <c r="DE23" s="1633"/>
      <c r="DF23" s="1633"/>
      <c r="DG23" s="1633"/>
      <c r="DH23" s="1633"/>
      <c r="DI23" s="1633"/>
      <c r="DJ23" s="1633"/>
      <c r="DK23" s="1633"/>
      <c r="DL23" s="1633"/>
      <c r="DM23" s="1633"/>
      <c r="DN23" s="1633"/>
      <c r="DO23" s="1633"/>
      <c r="DP23" s="1633"/>
      <c r="DQ23" s="1633"/>
      <c r="DR23" s="1633"/>
      <c r="DS23" s="1633"/>
      <c r="DT23" s="1633"/>
      <c r="DU23" s="1633"/>
      <c r="DV23" s="1633"/>
      <c r="DW23" s="1633"/>
      <c r="DX23" s="1633"/>
      <c r="DY23" s="1633"/>
      <c r="DZ23" s="1633"/>
      <c r="EA23" s="1633"/>
      <c r="EB23" s="1633"/>
      <c r="EC23" s="1633"/>
      <c r="ED23" s="1633"/>
      <c r="EE23" s="1633"/>
      <c r="EF23" s="1633"/>
      <c r="EG23" s="1633"/>
      <c r="EH23" s="1633"/>
      <c r="EI23" s="1633"/>
      <c r="EJ23" s="1633"/>
      <c r="EK23" s="1633"/>
      <c r="EL23" s="1633"/>
      <c r="EM23" s="1633"/>
      <c r="EN23" s="1633"/>
      <c r="EO23" s="1633"/>
      <c r="EP23" s="1633"/>
      <c r="EQ23" s="1633"/>
      <c r="ER23" s="1633"/>
      <c r="ES23" s="1633"/>
      <c r="ET23" s="1633"/>
      <c r="EU23" s="1633"/>
      <c r="EV23" s="1633"/>
      <c r="EW23" s="1633"/>
      <c r="EX23" s="1633"/>
      <c r="EY23" s="1633"/>
      <c r="EZ23" s="1633"/>
      <c r="FA23" s="1633"/>
      <c r="FB23" s="1633"/>
      <c r="FC23" s="1633"/>
      <c r="FD23" s="1633"/>
      <c r="FE23" s="1633"/>
      <c r="FF23" s="1633"/>
      <c r="FG23" s="1633"/>
      <c r="FH23" s="1633"/>
      <c r="FI23" s="1633"/>
      <c r="FJ23" s="1633"/>
      <c r="FK23" s="1633"/>
      <c r="FL23" s="1633"/>
      <c r="FM23" s="1633"/>
      <c r="FN23" s="1633"/>
      <c r="FO23" s="1633"/>
      <c r="FP23" s="1633"/>
      <c r="FQ23" s="1633"/>
      <c r="FR23" s="1633"/>
      <c r="FS23" s="1633"/>
      <c r="FT23" s="1633"/>
      <c r="FU23" s="1633"/>
      <c r="FV23" s="1633"/>
      <c r="FW23" s="1633"/>
      <c r="FX23" s="1633"/>
      <c r="FY23" s="1633"/>
      <c r="FZ23" s="1633"/>
      <c r="GA23" s="1633"/>
      <c r="GB23" s="1633"/>
      <c r="GC23" s="1633"/>
      <c r="GD23" s="1633"/>
      <c r="GE23" s="1633"/>
      <c r="GF23" s="1633"/>
      <c r="GG23" s="1633"/>
      <c r="GH23" s="1633"/>
      <c r="GI23" s="1633"/>
      <c r="GJ23" s="1633"/>
      <c r="GK23" s="1633"/>
      <c r="GL23" s="1633"/>
      <c r="GM23" s="1633"/>
      <c r="GN23" s="1633"/>
      <c r="GO23" s="1633"/>
      <c r="GP23" s="1633"/>
      <c r="GQ23" s="1633"/>
      <c r="GR23" s="1633"/>
      <c r="GS23" s="1633"/>
      <c r="GT23" s="1633"/>
      <c r="GU23" s="1633"/>
      <c r="GV23" s="1633"/>
      <c r="GW23" s="1633"/>
      <c r="GX23" s="1633"/>
      <c r="GY23" s="1633"/>
      <c r="GZ23" s="1633"/>
      <c r="HA23" s="1633"/>
      <c r="HB23" s="1633"/>
      <c r="HC23" s="1633"/>
      <c r="HD23" s="1633"/>
      <c r="HE23" s="1633"/>
      <c r="HF23" s="1633"/>
      <c r="HG23" s="1633"/>
      <c r="HH23" s="1633"/>
      <c r="HI23" s="1633"/>
      <c r="HJ23" s="1633"/>
      <c r="HK23" s="1633"/>
      <c r="HL23" s="1633"/>
      <c r="HM23" s="1633"/>
      <c r="HN23" s="1633"/>
      <c r="HO23" s="1633"/>
      <c r="HP23" s="1633"/>
      <c r="HQ23" s="1633"/>
      <c r="HR23" s="1633"/>
      <c r="HS23" s="1633"/>
      <c r="HT23" s="1633"/>
      <c r="HU23" s="1633"/>
      <c r="HV23" s="1633"/>
      <c r="HW23" s="1633"/>
      <c r="HX23" s="1633"/>
      <c r="HY23" s="1633"/>
      <c r="HZ23" s="1633"/>
      <c r="IA23" s="1633"/>
      <c r="IB23" s="1633"/>
      <c r="IC23" s="1633"/>
      <c r="ID23" s="1633"/>
      <c r="IE23" s="1633"/>
      <c r="IF23" s="1633"/>
      <c r="IG23" s="1633"/>
      <c r="IH23" s="1633"/>
      <c r="II23" s="1633"/>
      <c r="IJ23" s="1633"/>
      <c r="IK23" s="1633"/>
      <c r="IL23" s="1633"/>
      <c r="IM23" s="1633"/>
      <c r="IN23" s="1633"/>
      <c r="IO23" s="1633"/>
      <c r="IP23" s="1633"/>
      <c r="IQ23" s="1633"/>
      <c r="IR23" s="1633"/>
      <c r="IS23" s="1633"/>
      <c r="IT23" s="1633"/>
      <c r="IU23" s="1633"/>
      <c r="IV23" s="1633"/>
      <c r="IW23" s="1633"/>
      <c r="IX23" s="1633"/>
      <c r="IY23" s="1633"/>
      <c r="IZ23" s="1633"/>
      <c r="JA23" s="1633"/>
      <c r="JB23" s="1633"/>
      <c r="JC23" s="1633"/>
      <c r="JD23" s="1633"/>
      <c r="JE23" s="1633"/>
      <c r="JF23" s="1633"/>
      <c r="JG23" s="1633"/>
      <c r="JH23" s="1633"/>
      <c r="JI23" s="1633"/>
      <c r="JJ23" s="1633"/>
      <c r="JK23" s="1633"/>
      <c r="JL23" s="1633"/>
      <c r="JM23" s="1633"/>
      <c r="JN23" s="1633"/>
      <c r="JO23" s="1633"/>
      <c r="JP23" s="1633"/>
      <c r="JQ23" s="1633"/>
      <c r="JR23" s="1633"/>
      <c r="JS23" s="1633"/>
      <c r="JT23" s="1633"/>
      <c r="JU23" s="1633"/>
      <c r="JV23" s="1633"/>
      <c r="JW23" s="1633"/>
      <c r="JX23" s="1633"/>
      <c r="JY23" s="1633"/>
      <c r="JZ23" s="1633"/>
      <c r="KA23" s="1633"/>
      <c r="KB23" s="1633"/>
      <c r="KC23" s="1633"/>
      <c r="KD23" s="1633"/>
      <c r="KE23" s="1633"/>
      <c r="KF23" s="1633"/>
      <c r="KG23" s="1633"/>
      <c r="KH23" s="1633"/>
      <c r="KI23" s="1633"/>
      <c r="KJ23" s="1633"/>
      <c r="KK23" s="1633"/>
      <c r="KL23" s="1633"/>
      <c r="KM23" s="1633"/>
      <c r="KN23" s="1633"/>
      <c r="KO23" s="1633"/>
      <c r="KP23" s="1633"/>
      <c r="KQ23" s="1633"/>
      <c r="KR23" s="1633"/>
      <c r="KS23" s="1633"/>
      <c r="KT23" s="1633"/>
      <c r="KU23" s="1633"/>
      <c r="KV23" s="1633"/>
      <c r="KW23" s="1633"/>
      <c r="KX23" s="1633"/>
      <c r="KY23" s="1633"/>
      <c r="KZ23" s="1633"/>
      <c r="LA23" s="1633"/>
      <c r="LB23" s="1633"/>
      <c r="LC23" s="1633"/>
      <c r="LD23" s="1633"/>
      <c r="LE23" s="1633"/>
      <c r="LF23" s="1642"/>
      <c r="LG23" s="1642"/>
      <c r="LH23" s="1642"/>
      <c r="LI23" s="1642"/>
      <c r="LJ23" s="1642"/>
      <c r="LK23" s="1642"/>
      <c r="LL23" s="1642"/>
      <c r="LM23" s="2302"/>
    </row>
    <row r="24" s="1481" customFormat="1" ht="47" customHeight="1" spans="1:325">
      <c r="A24" s="2248">
        <v>45713</v>
      </c>
      <c r="B24" s="1500" t="s">
        <v>681</v>
      </c>
      <c r="C24" s="1501" t="s">
        <v>682</v>
      </c>
      <c r="D24" s="1502">
        <v>4500158546</v>
      </c>
      <c r="E24" s="1503" t="s">
        <v>3671</v>
      </c>
      <c r="F24" s="1502" t="s">
        <v>3672</v>
      </c>
      <c r="G24" s="1505" t="s">
        <v>3661</v>
      </c>
      <c r="H24" s="1505" t="s">
        <v>3580</v>
      </c>
      <c r="I24" s="1532" t="s">
        <v>3581</v>
      </c>
      <c r="J24" s="1522">
        <v>504</v>
      </c>
      <c r="K24" s="1534">
        <v>0</v>
      </c>
      <c r="L24" s="1534">
        <v>6</v>
      </c>
      <c r="M24" s="1534">
        <f t="shared" si="0"/>
        <v>84</v>
      </c>
      <c r="N24" s="1536">
        <v>45754</v>
      </c>
      <c r="O24" s="1536">
        <v>45750</v>
      </c>
      <c r="P24" s="1537"/>
      <c r="Q24" s="1562" t="s">
        <v>78</v>
      </c>
      <c r="R24" s="2261"/>
      <c r="S24" s="2261"/>
      <c r="T24" s="1565">
        <v>45714</v>
      </c>
      <c r="U24" s="1589" t="s">
        <v>88</v>
      </c>
      <c r="V24" s="1589">
        <v>45721</v>
      </c>
      <c r="W24" s="2262" t="s">
        <v>3673</v>
      </c>
      <c r="X24" s="1589"/>
      <c r="Y24" s="1586" t="s">
        <v>3674</v>
      </c>
      <c r="Z24" s="1590" t="s">
        <v>680</v>
      </c>
      <c r="AA24" s="2174">
        <v>3.64</v>
      </c>
      <c r="AB24" s="2175">
        <f>AA24*J24</f>
        <v>1834.56</v>
      </c>
      <c r="AC24" s="1504" t="s">
        <v>3675</v>
      </c>
      <c r="AD24" s="1609" t="s">
        <v>81</v>
      </c>
      <c r="AE24" s="1609">
        <v>6</v>
      </c>
      <c r="AF24" s="1609">
        <f>J24</f>
        <v>504</v>
      </c>
      <c r="AG24" s="1610"/>
      <c r="AH24" s="2282"/>
      <c r="AI24" s="2282"/>
      <c r="AJ24" s="2282" t="s">
        <v>63</v>
      </c>
      <c r="AK24" s="2283">
        <f>J24</f>
        <v>504</v>
      </c>
      <c r="AL24" s="2282"/>
      <c r="AM24" s="2185">
        <f>J24/6</f>
        <v>84</v>
      </c>
      <c r="AN24" s="1622">
        <f>J24/6</f>
        <v>84</v>
      </c>
      <c r="AO24" s="1622">
        <f>J24/6</f>
        <v>84</v>
      </c>
      <c r="AP24" s="1622">
        <f>J24/6</f>
        <v>84</v>
      </c>
      <c r="AQ24" s="1622">
        <f>J24/6</f>
        <v>84</v>
      </c>
      <c r="AR24" s="1622">
        <f>J24/6</f>
        <v>84</v>
      </c>
      <c r="AS24" s="1622"/>
      <c r="AT24" s="1622"/>
      <c r="AU24" s="2293"/>
      <c r="AV24" s="2292">
        <f t="shared" si="1"/>
        <v>80.5</v>
      </c>
      <c r="AW24" s="2297">
        <f t="shared" si="2"/>
        <v>3.5</v>
      </c>
      <c r="AX24" s="1631"/>
      <c r="AY24" s="1632"/>
      <c r="AZ24" s="1633"/>
      <c r="BA24" s="1633"/>
      <c r="BB24" s="1633"/>
      <c r="BC24" s="1633"/>
      <c r="BD24" s="1633"/>
      <c r="BE24" s="1633"/>
      <c r="BF24" s="1633"/>
      <c r="BG24" s="1633"/>
      <c r="BH24" s="1633"/>
      <c r="BI24" s="1633"/>
      <c r="BJ24" s="1633"/>
      <c r="BK24" s="1633"/>
      <c r="BL24" s="1633"/>
      <c r="BM24" s="1633"/>
      <c r="BN24" s="1633"/>
      <c r="BO24" s="1633"/>
      <c r="BP24" s="1633"/>
      <c r="BQ24" s="1633"/>
      <c r="BR24" s="1633"/>
      <c r="BS24" s="1633"/>
      <c r="BT24" s="1633"/>
      <c r="BU24" s="1633"/>
      <c r="BV24" s="1633"/>
      <c r="BW24" s="1633"/>
      <c r="BX24" s="1633"/>
      <c r="BY24" s="1633"/>
      <c r="BZ24" s="1633"/>
      <c r="CA24" s="1633"/>
      <c r="CB24" s="1633"/>
      <c r="CC24" s="1633"/>
      <c r="CD24" s="1633"/>
      <c r="CE24" s="1633"/>
      <c r="CF24" s="1633"/>
      <c r="CG24" s="1633"/>
      <c r="CH24" s="1633"/>
      <c r="CI24" s="1633"/>
      <c r="CJ24" s="1633"/>
      <c r="CK24" s="1633"/>
      <c r="CL24" s="1633"/>
      <c r="CM24" s="1633"/>
      <c r="CN24" s="1633"/>
      <c r="CO24" s="1633"/>
      <c r="CP24" s="1633"/>
      <c r="CQ24" s="1633"/>
      <c r="CR24" s="1633"/>
      <c r="CS24" s="1633"/>
      <c r="CT24" s="1633"/>
      <c r="CU24" s="1633"/>
      <c r="CV24" s="1633"/>
      <c r="CW24" s="1633"/>
      <c r="CX24" s="1633"/>
      <c r="CY24" s="1633"/>
      <c r="CZ24" s="1633"/>
      <c r="DA24" s="1633"/>
      <c r="DB24" s="1633"/>
      <c r="DC24" s="1633"/>
      <c r="DD24" s="1633"/>
      <c r="DE24" s="1633"/>
      <c r="DF24" s="1633"/>
      <c r="DG24" s="1633"/>
      <c r="DH24" s="1633"/>
      <c r="DI24" s="1633"/>
      <c r="DJ24" s="1633"/>
      <c r="DK24" s="1633"/>
      <c r="DL24" s="1633"/>
      <c r="DM24" s="1633"/>
      <c r="DN24" s="1633"/>
      <c r="DO24" s="1633"/>
      <c r="DP24" s="1633"/>
      <c r="DQ24" s="1633"/>
      <c r="DR24" s="1633"/>
      <c r="DS24" s="1633"/>
      <c r="DT24" s="1633"/>
      <c r="DU24" s="1633"/>
      <c r="DV24" s="1633"/>
      <c r="DW24" s="1633"/>
      <c r="DX24" s="1633"/>
      <c r="DY24" s="1633"/>
      <c r="DZ24" s="1633"/>
      <c r="EA24" s="1633"/>
      <c r="EB24" s="1633"/>
      <c r="EC24" s="1633"/>
      <c r="ED24" s="1633"/>
      <c r="EE24" s="1633"/>
      <c r="EF24" s="1633"/>
      <c r="EG24" s="1633"/>
      <c r="EH24" s="1633"/>
      <c r="EI24" s="1633"/>
      <c r="EJ24" s="1633"/>
      <c r="EK24" s="1633"/>
      <c r="EL24" s="1633"/>
      <c r="EM24" s="1633"/>
      <c r="EN24" s="1633"/>
      <c r="EO24" s="1633"/>
      <c r="EP24" s="1633"/>
      <c r="EQ24" s="1633"/>
      <c r="ER24" s="1633"/>
      <c r="ES24" s="1633"/>
      <c r="ET24" s="1633"/>
      <c r="EU24" s="1633"/>
      <c r="EV24" s="1633"/>
      <c r="EW24" s="1633"/>
      <c r="EX24" s="1633"/>
      <c r="EY24" s="1633"/>
      <c r="EZ24" s="1633"/>
      <c r="FA24" s="1633"/>
      <c r="FB24" s="1633"/>
      <c r="FC24" s="1633"/>
      <c r="FD24" s="1633"/>
      <c r="FE24" s="1633"/>
      <c r="FF24" s="1633"/>
      <c r="FG24" s="1633"/>
      <c r="FH24" s="1633"/>
      <c r="FI24" s="1633"/>
      <c r="FJ24" s="1633"/>
      <c r="FK24" s="1633"/>
      <c r="FL24" s="1633"/>
      <c r="FM24" s="1633"/>
      <c r="FN24" s="1633"/>
      <c r="FO24" s="1633"/>
      <c r="FP24" s="1633"/>
      <c r="FQ24" s="1633"/>
      <c r="FR24" s="1633"/>
      <c r="FS24" s="1633"/>
      <c r="FT24" s="1633"/>
      <c r="FU24" s="1633"/>
      <c r="FV24" s="1633"/>
      <c r="FW24" s="1633"/>
      <c r="FX24" s="1633"/>
      <c r="FY24" s="1633"/>
      <c r="FZ24" s="1633"/>
      <c r="GA24" s="1633"/>
      <c r="GB24" s="1633"/>
      <c r="GC24" s="1633"/>
      <c r="GD24" s="1633"/>
      <c r="GE24" s="1633"/>
      <c r="GF24" s="1633"/>
      <c r="GG24" s="1633"/>
      <c r="GH24" s="1633"/>
      <c r="GI24" s="1633"/>
      <c r="GJ24" s="1633"/>
      <c r="GK24" s="1633"/>
      <c r="GL24" s="1633"/>
      <c r="GM24" s="1633"/>
      <c r="GN24" s="1633"/>
      <c r="GO24" s="1633"/>
      <c r="GP24" s="1633"/>
      <c r="GQ24" s="1633"/>
      <c r="GR24" s="1633"/>
      <c r="GS24" s="1633"/>
      <c r="GT24" s="1633"/>
      <c r="GU24" s="1633"/>
      <c r="GV24" s="1633"/>
      <c r="GW24" s="1633"/>
      <c r="GX24" s="1633"/>
      <c r="GY24" s="1633"/>
      <c r="GZ24" s="1633"/>
      <c r="HA24" s="1633"/>
      <c r="HB24" s="1633"/>
      <c r="HC24" s="1633"/>
      <c r="HD24" s="1633"/>
      <c r="HE24" s="1633"/>
      <c r="HF24" s="1633"/>
      <c r="HG24" s="1633"/>
      <c r="HH24" s="1633"/>
      <c r="HI24" s="1633"/>
      <c r="HJ24" s="1633"/>
      <c r="HK24" s="1633"/>
      <c r="HL24" s="1633"/>
      <c r="HM24" s="1633"/>
      <c r="HN24" s="1633"/>
      <c r="HO24" s="1633"/>
      <c r="HP24" s="1633"/>
      <c r="HQ24" s="1633"/>
      <c r="HR24" s="1633"/>
      <c r="HS24" s="1633"/>
      <c r="HT24" s="1633"/>
      <c r="HU24" s="1633"/>
      <c r="HV24" s="1633"/>
      <c r="HW24" s="1633"/>
      <c r="HX24" s="1633"/>
      <c r="HY24" s="1633"/>
      <c r="HZ24" s="1633"/>
      <c r="IA24" s="1633"/>
      <c r="IB24" s="1633"/>
      <c r="IC24" s="1633"/>
      <c r="ID24" s="1633"/>
      <c r="IE24" s="1633"/>
      <c r="IF24" s="1633"/>
      <c r="IG24" s="1633"/>
      <c r="IH24" s="1633"/>
      <c r="II24" s="1633"/>
      <c r="IJ24" s="1633"/>
      <c r="IK24" s="1633"/>
      <c r="IL24" s="1633"/>
      <c r="IM24" s="1633"/>
      <c r="IN24" s="1633"/>
      <c r="IO24" s="1633"/>
      <c r="IP24" s="1633"/>
      <c r="IQ24" s="1633"/>
      <c r="IR24" s="1633"/>
      <c r="IS24" s="1633"/>
      <c r="IT24" s="1633"/>
      <c r="IU24" s="1633"/>
      <c r="IV24" s="1633"/>
      <c r="IW24" s="1633"/>
      <c r="IX24" s="1633"/>
      <c r="IY24" s="1633"/>
      <c r="IZ24" s="1633"/>
      <c r="JA24" s="1633"/>
      <c r="JB24" s="1633"/>
      <c r="JC24" s="1633"/>
      <c r="JD24" s="1633"/>
      <c r="JE24" s="1633"/>
      <c r="JF24" s="1633"/>
      <c r="JG24" s="1633"/>
      <c r="JH24" s="1633"/>
      <c r="JI24" s="1633"/>
      <c r="JJ24" s="1633"/>
      <c r="JK24" s="1633"/>
      <c r="JL24" s="1633"/>
      <c r="JM24" s="1633"/>
      <c r="JN24" s="1633"/>
      <c r="JO24" s="1633"/>
      <c r="JP24" s="1633"/>
      <c r="JQ24" s="1633"/>
      <c r="JR24" s="1633"/>
      <c r="JS24" s="1633"/>
      <c r="JT24" s="1633"/>
      <c r="JU24" s="1633"/>
      <c r="JV24" s="1633"/>
      <c r="JW24" s="1633"/>
      <c r="JX24" s="1633"/>
      <c r="JY24" s="1633"/>
      <c r="JZ24" s="1633"/>
      <c r="KA24" s="1633"/>
      <c r="KB24" s="1633"/>
      <c r="KC24" s="1633"/>
      <c r="KD24" s="1633"/>
      <c r="KE24" s="1633"/>
      <c r="KF24" s="1633"/>
      <c r="KG24" s="1633"/>
      <c r="KH24" s="1633"/>
      <c r="KI24" s="1633"/>
      <c r="KJ24" s="1633"/>
      <c r="KK24" s="1633"/>
      <c r="KL24" s="1633"/>
      <c r="KM24" s="1633"/>
      <c r="KN24" s="1633"/>
      <c r="KO24" s="1633"/>
      <c r="KP24" s="1633"/>
      <c r="KQ24" s="1633"/>
      <c r="KR24" s="1633"/>
      <c r="KS24" s="1633"/>
      <c r="KT24" s="1633"/>
      <c r="KU24" s="1633"/>
      <c r="KV24" s="1633"/>
      <c r="KW24" s="1633"/>
      <c r="KX24" s="1633"/>
      <c r="KY24" s="1633"/>
      <c r="KZ24" s="1633"/>
      <c r="LA24" s="1633"/>
      <c r="LB24" s="1633"/>
      <c r="LC24" s="1633"/>
      <c r="LD24" s="1633"/>
      <c r="LE24" s="1633"/>
      <c r="LF24" s="1642"/>
      <c r="LG24" s="1642"/>
      <c r="LH24" s="1642"/>
      <c r="LI24" s="1642"/>
      <c r="LJ24" s="1642"/>
      <c r="LK24" s="1642"/>
      <c r="LL24" s="1642"/>
      <c r="LM24" s="2302"/>
    </row>
    <row r="25" s="1481" customFormat="1" ht="47" customHeight="1" spans="1:325">
      <c r="A25" s="2248">
        <v>45714</v>
      </c>
      <c r="B25" s="1500" t="s">
        <v>2917</v>
      </c>
      <c r="C25" s="1501" t="s">
        <v>85</v>
      </c>
      <c r="D25" s="1502">
        <v>4500158700</v>
      </c>
      <c r="E25" s="1503" t="s">
        <v>3676</v>
      </c>
      <c r="F25" s="1502" t="s">
        <v>3677</v>
      </c>
      <c r="G25" s="1505" t="s">
        <v>3661</v>
      </c>
      <c r="H25" s="1505" t="s">
        <v>3580</v>
      </c>
      <c r="I25" s="1532" t="s">
        <v>3581</v>
      </c>
      <c r="J25" s="1522">
        <v>1008</v>
      </c>
      <c r="K25" s="1534">
        <v>0</v>
      </c>
      <c r="L25" s="1534">
        <v>6</v>
      </c>
      <c r="M25" s="1534">
        <f t="shared" si="0"/>
        <v>168</v>
      </c>
      <c r="N25" s="1536">
        <v>45750</v>
      </c>
      <c r="O25" s="1536">
        <v>45747</v>
      </c>
      <c r="P25" s="1537"/>
      <c r="Q25" s="1562" t="s">
        <v>78</v>
      </c>
      <c r="R25" s="2261"/>
      <c r="S25" s="2261"/>
      <c r="T25" s="1565">
        <v>45714</v>
      </c>
      <c r="U25" s="1589" t="s">
        <v>88</v>
      </c>
      <c r="V25" s="1589">
        <v>45723</v>
      </c>
      <c r="W25" s="2262"/>
      <c r="X25" s="1589"/>
      <c r="Y25" s="1586" t="s">
        <v>3678</v>
      </c>
      <c r="Z25" s="1590" t="s">
        <v>680</v>
      </c>
      <c r="AA25" s="2174">
        <v>3.64</v>
      </c>
      <c r="AB25" s="2175">
        <f>AA25*J25</f>
        <v>3669.12</v>
      </c>
      <c r="AC25" s="1504" t="s">
        <v>91</v>
      </c>
      <c r="AD25" s="1609" t="s">
        <v>81</v>
      </c>
      <c r="AE25" s="1609">
        <v>6</v>
      </c>
      <c r="AF25" s="1609">
        <f>J25</f>
        <v>1008</v>
      </c>
      <c r="AG25" s="1610"/>
      <c r="AH25" s="2282"/>
      <c r="AI25" s="2282"/>
      <c r="AJ25" s="2282" t="s">
        <v>63</v>
      </c>
      <c r="AK25" s="2283">
        <f>J25</f>
        <v>1008</v>
      </c>
      <c r="AL25" s="2282"/>
      <c r="AM25" s="2185">
        <f>J25/6</f>
        <v>168</v>
      </c>
      <c r="AN25" s="1622">
        <f>J25/6</f>
        <v>168</v>
      </c>
      <c r="AO25" s="1622">
        <f>J25/6</f>
        <v>168</v>
      </c>
      <c r="AP25" s="1622">
        <f>J25/6</f>
        <v>168</v>
      </c>
      <c r="AQ25" s="1622">
        <f>J25/6</f>
        <v>168</v>
      </c>
      <c r="AR25" s="1622">
        <f>J25/6</f>
        <v>168</v>
      </c>
      <c r="AS25" s="1622"/>
      <c r="AT25" s="1622"/>
      <c r="AU25" s="2293"/>
      <c r="AV25" s="2292">
        <f t="shared" si="1"/>
        <v>161</v>
      </c>
      <c r="AW25" s="2297">
        <f t="shared" si="2"/>
        <v>7</v>
      </c>
      <c r="AX25" s="1631"/>
      <c r="AY25" s="1632"/>
      <c r="AZ25" s="1633"/>
      <c r="BA25" s="1633"/>
      <c r="BB25" s="1633"/>
      <c r="BC25" s="1633"/>
      <c r="BD25" s="1633"/>
      <c r="BE25" s="1633"/>
      <c r="BF25" s="1633"/>
      <c r="BG25" s="1633"/>
      <c r="BH25" s="1633"/>
      <c r="BI25" s="1633"/>
      <c r="BJ25" s="1633"/>
      <c r="BK25" s="1633"/>
      <c r="BL25" s="1633"/>
      <c r="BM25" s="1633"/>
      <c r="BN25" s="1633"/>
      <c r="BO25" s="1633"/>
      <c r="BP25" s="1633"/>
      <c r="BQ25" s="1633"/>
      <c r="BR25" s="1633"/>
      <c r="BS25" s="1633"/>
      <c r="BT25" s="1633"/>
      <c r="BU25" s="1633"/>
      <c r="BV25" s="1633"/>
      <c r="BW25" s="1633"/>
      <c r="BX25" s="1633"/>
      <c r="BY25" s="1633"/>
      <c r="BZ25" s="1633"/>
      <c r="CA25" s="1633"/>
      <c r="CB25" s="1633"/>
      <c r="CC25" s="1633"/>
      <c r="CD25" s="1633"/>
      <c r="CE25" s="1633"/>
      <c r="CF25" s="1633"/>
      <c r="CG25" s="1633"/>
      <c r="CH25" s="1633"/>
      <c r="CI25" s="1633"/>
      <c r="CJ25" s="1633"/>
      <c r="CK25" s="1633"/>
      <c r="CL25" s="1633"/>
      <c r="CM25" s="1633"/>
      <c r="CN25" s="1633"/>
      <c r="CO25" s="1633"/>
      <c r="CP25" s="1633"/>
      <c r="CQ25" s="1633"/>
      <c r="CR25" s="1633"/>
      <c r="CS25" s="1633"/>
      <c r="CT25" s="1633"/>
      <c r="CU25" s="1633"/>
      <c r="CV25" s="1633"/>
      <c r="CW25" s="1633"/>
      <c r="CX25" s="1633"/>
      <c r="CY25" s="1633"/>
      <c r="CZ25" s="1633"/>
      <c r="DA25" s="1633"/>
      <c r="DB25" s="1633"/>
      <c r="DC25" s="1633"/>
      <c r="DD25" s="1633"/>
      <c r="DE25" s="1633"/>
      <c r="DF25" s="1633"/>
      <c r="DG25" s="1633"/>
      <c r="DH25" s="1633"/>
      <c r="DI25" s="1633"/>
      <c r="DJ25" s="1633"/>
      <c r="DK25" s="1633"/>
      <c r="DL25" s="1633"/>
      <c r="DM25" s="1633"/>
      <c r="DN25" s="1633"/>
      <c r="DO25" s="1633"/>
      <c r="DP25" s="1633"/>
      <c r="DQ25" s="1633"/>
      <c r="DR25" s="1633"/>
      <c r="DS25" s="1633"/>
      <c r="DT25" s="1633"/>
      <c r="DU25" s="1633"/>
      <c r="DV25" s="1633"/>
      <c r="DW25" s="1633"/>
      <c r="DX25" s="1633"/>
      <c r="DY25" s="1633"/>
      <c r="DZ25" s="1633"/>
      <c r="EA25" s="1633"/>
      <c r="EB25" s="1633"/>
      <c r="EC25" s="1633"/>
      <c r="ED25" s="1633"/>
      <c r="EE25" s="1633"/>
      <c r="EF25" s="1633"/>
      <c r="EG25" s="1633"/>
      <c r="EH25" s="1633"/>
      <c r="EI25" s="1633"/>
      <c r="EJ25" s="1633"/>
      <c r="EK25" s="1633"/>
      <c r="EL25" s="1633"/>
      <c r="EM25" s="1633"/>
      <c r="EN25" s="1633"/>
      <c r="EO25" s="1633"/>
      <c r="EP25" s="1633"/>
      <c r="EQ25" s="1633"/>
      <c r="ER25" s="1633"/>
      <c r="ES25" s="1633"/>
      <c r="ET25" s="1633"/>
      <c r="EU25" s="1633"/>
      <c r="EV25" s="1633"/>
      <c r="EW25" s="1633"/>
      <c r="EX25" s="1633"/>
      <c r="EY25" s="1633"/>
      <c r="EZ25" s="1633"/>
      <c r="FA25" s="1633"/>
      <c r="FB25" s="1633"/>
      <c r="FC25" s="1633"/>
      <c r="FD25" s="1633"/>
      <c r="FE25" s="1633"/>
      <c r="FF25" s="1633"/>
      <c r="FG25" s="1633"/>
      <c r="FH25" s="1633"/>
      <c r="FI25" s="1633"/>
      <c r="FJ25" s="1633"/>
      <c r="FK25" s="1633"/>
      <c r="FL25" s="1633"/>
      <c r="FM25" s="1633"/>
      <c r="FN25" s="1633"/>
      <c r="FO25" s="1633"/>
      <c r="FP25" s="1633"/>
      <c r="FQ25" s="1633"/>
      <c r="FR25" s="1633"/>
      <c r="FS25" s="1633"/>
      <c r="FT25" s="1633"/>
      <c r="FU25" s="1633"/>
      <c r="FV25" s="1633"/>
      <c r="FW25" s="1633"/>
      <c r="FX25" s="1633"/>
      <c r="FY25" s="1633"/>
      <c r="FZ25" s="1633"/>
      <c r="GA25" s="1633"/>
      <c r="GB25" s="1633"/>
      <c r="GC25" s="1633"/>
      <c r="GD25" s="1633"/>
      <c r="GE25" s="1633"/>
      <c r="GF25" s="1633"/>
      <c r="GG25" s="1633"/>
      <c r="GH25" s="1633"/>
      <c r="GI25" s="1633"/>
      <c r="GJ25" s="1633"/>
      <c r="GK25" s="1633"/>
      <c r="GL25" s="1633"/>
      <c r="GM25" s="1633"/>
      <c r="GN25" s="1633"/>
      <c r="GO25" s="1633"/>
      <c r="GP25" s="1633"/>
      <c r="GQ25" s="1633"/>
      <c r="GR25" s="1633"/>
      <c r="GS25" s="1633"/>
      <c r="GT25" s="1633"/>
      <c r="GU25" s="1633"/>
      <c r="GV25" s="1633"/>
      <c r="GW25" s="1633"/>
      <c r="GX25" s="1633"/>
      <c r="GY25" s="1633"/>
      <c r="GZ25" s="1633"/>
      <c r="HA25" s="1633"/>
      <c r="HB25" s="1633"/>
      <c r="HC25" s="1633"/>
      <c r="HD25" s="1633"/>
      <c r="HE25" s="1633"/>
      <c r="HF25" s="1633"/>
      <c r="HG25" s="1633"/>
      <c r="HH25" s="1633"/>
      <c r="HI25" s="1633"/>
      <c r="HJ25" s="1633"/>
      <c r="HK25" s="1633"/>
      <c r="HL25" s="1633"/>
      <c r="HM25" s="1633"/>
      <c r="HN25" s="1633"/>
      <c r="HO25" s="1633"/>
      <c r="HP25" s="1633"/>
      <c r="HQ25" s="1633"/>
      <c r="HR25" s="1633"/>
      <c r="HS25" s="1633"/>
      <c r="HT25" s="1633"/>
      <c r="HU25" s="1633"/>
      <c r="HV25" s="1633"/>
      <c r="HW25" s="1633"/>
      <c r="HX25" s="1633"/>
      <c r="HY25" s="1633"/>
      <c r="HZ25" s="1633"/>
      <c r="IA25" s="1633"/>
      <c r="IB25" s="1633"/>
      <c r="IC25" s="1633"/>
      <c r="ID25" s="1633"/>
      <c r="IE25" s="1633"/>
      <c r="IF25" s="1633"/>
      <c r="IG25" s="1633"/>
      <c r="IH25" s="1633"/>
      <c r="II25" s="1633"/>
      <c r="IJ25" s="1633"/>
      <c r="IK25" s="1633"/>
      <c r="IL25" s="1633"/>
      <c r="IM25" s="1633"/>
      <c r="IN25" s="1633"/>
      <c r="IO25" s="1633"/>
      <c r="IP25" s="1633"/>
      <c r="IQ25" s="1633"/>
      <c r="IR25" s="1633"/>
      <c r="IS25" s="1633"/>
      <c r="IT25" s="1633"/>
      <c r="IU25" s="1633"/>
      <c r="IV25" s="1633"/>
      <c r="IW25" s="1633"/>
      <c r="IX25" s="1633"/>
      <c r="IY25" s="1633"/>
      <c r="IZ25" s="1633"/>
      <c r="JA25" s="1633"/>
      <c r="JB25" s="1633"/>
      <c r="JC25" s="1633"/>
      <c r="JD25" s="1633"/>
      <c r="JE25" s="1633"/>
      <c r="JF25" s="1633"/>
      <c r="JG25" s="1633"/>
      <c r="JH25" s="1633"/>
      <c r="JI25" s="1633"/>
      <c r="JJ25" s="1633"/>
      <c r="JK25" s="1633"/>
      <c r="JL25" s="1633"/>
      <c r="JM25" s="1633"/>
      <c r="JN25" s="1633"/>
      <c r="JO25" s="1633"/>
      <c r="JP25" s="1633"/>
      <c r="JQ25" s="1633"/>
      <c r="JR25" s="1633"/>
      <c r="JS25" s="1633"/>
      <c r="JT25" s="1633"/>
      <c r="JU25" s="1633"/>
      <c r="JV25" s="1633"/>
      <c r="JW25" s="1633"/>
      <c r="JX25" s="1633"/>
      <c r="JY25" s="1633"/>
      <c r="JZ25" s="1633"/>
      <c r="KA25" s="1633"/>
      <c r="KB25" s="1633"/>
      <c r="KC25" s="1633"/>
      <c r="KD25" s="1633"/>
      <c r="KE25" s="1633"/>
      <c r="KF25" s="1633"/>
      <c r="KG25" s="1633"/>
      <c r="KH25" s="1633"/>
      <c r="KI25" s="1633"/>
      <c r="KJ25" s="1633"/>
      <c r="KK25" s="1633"/>
      <c r="KL25" s="1633"/>
      <c r="KM25" s="1633"/>
      <c r="KN25" s="1633"/>
      <c r="KO25" s="1633"/>
      <c r="KP25" s="1633"/>
      <c r="KQ25" s="1633"/>
      <c r="KR25" s="1633"/>
      <c r="KS25" s="1633"/>
      <c r="KT25" s="1633"/>
      <c r="KU25" s="1633"/>
      <c r="KV25" s="1633"/>
      <c r="KW25" s="1633"/>
      <c r="KX25" s="1633"/>
      <c r="KY25" s="1633"/>
      <c r="KZ25" s="1633"/>
      <c r="LA25" s="1633"/>
      <c r="LB25" s="1633"/>
      <c r="LC25" s="1633"/>
      <c r="LD25" s="1633"/>
      <c r="LE25" s="1633"/>
      <c r="LF25" s="1642"/>
      <c r="LG25" s="1642"/>
      <c r="LH25" s="1642"/>
      <c r="LI25" s="1642"/>
      <c r="LJ25" s="1642"/>
      <c r="LK25" s="1642"/>
      <c r="LL25" s="1642"/>
      <c r="LM25" s="2302"/>
    </row>
    <row r="26" s="1481" customFormat="1" ht="47" customHeight="1" spans="1:325">
      <c r="A26" s="2248">
        <v>45651</v>
      </c>
      <c r="B26" s="1500" t="s">
        <v>3601</v>
      </c>
      <c r="C26" s="1501" t="s">
        <v>342</v>
      </c>
      <c r="D26" s="1502">
        <v>4500154676</v>
      </c>
      <c r="E26" s="1503" t="s">
        <v>3679</v>
      </c>
      <c r="F26" s="1502" t="s">
        <v>3680</v>
      </c>
      <c r="G26" s="1505" t="s">
        <v>3604</v>
      </c>
      <c r="H26" s="1505" t="s">
        <v>3585</v>
      </c>
      <c r="I26" s="1532" t="s">
        <v>3587</v>
      </c>
      <c r="J26" s="1522">
        <v>3150</v>
      </c>
      <c r="K26" s="1534">
        <v>0</v>
      </c>
      <c r="L26" s="1534">
        <v>75</v>
      </c>
      <c r="M26" s="1534">
        <f t="shared" si="0"/>
        <v>42</v>
      </c>
      <c r="N26" s="1536">
        <v>45762</v>
      </c>
      <c r="O26" s="1536">
        <v>45758</v>
      </c>
      <c r="P26" s="1537"/>
      <c r="Q26" s="1562" t="s">
        <v>78</v>
      </c>
      <c r="R26" s="2261"/>
      <c r="S26" s="2261"/>
      <c r="T26" s="1565">
        <v>46016</v>
      </c>
      <c r="U26" s="1589" t="s">
        <v>88</v>
      </c>
      <c r="V26" s="1589" t="s">
        <v>88</v>
      </c>
      <c r="W26" s="2262" t="s">
        <v>3668</v>
      </c>
      <c r="X26" s="1589"/>
      <c r="Y26" s="1586" t="s">
        <v>3669</v>
      </c>
      <c r="Z26" s="1590" t="s">
        <v>348</v>
      </c>
      <c r="AA26" s="2174">
        <v>367</v>
      </c>
      <c r="AB26" s="2175">
        <f>AA26*M26</f>
        <v>15414</v>
      </c>
      <c r="AC26" s="1504" t="s">
        <v>3681</v>
      </c>
      <c r="AD26" s="1609" t="s">
        <v>81</v>
      </c>
      <c r="AE26" s="1609">
        <v>3</v>
      </c>
      <c r="AF26" s="1609"/>
      <c r="AG26" s="1610">
        <f>J26</f>
        <v>3150</v>
      </c>
      <c r="AH26" s="2282"/>
      <c r="AI26" s="2282">
        <f>M26</f>
        <v>42</v>
      </c>
      <c r="AJ26" s="2282" t="s">
        <v>3610</v>
      </c>
      <c r="AK26" s="2283"/>
      <c r="AL26" s="2282">
        <f>J26</f>
        <v>3150</v>
      </c>
      <c r="AM26" s="2185">
        <f>J26/3</f>
        <v>1050</v>
      </c>
      <c r="AN26" s="1622">
        <f>J26/3</f>
        <v>1050</v>
      </c>
      <c r="AO26" s="1622">
        <f>J26/3</f>
        <v>1050</v>
      </c>
      <c r="AP26" s="1622"/>
      <c r="AQ26" s="1622"/>
      <c r="AR26" s="1622"/>
      <c r="AS26" s="1622"/>
      <c r="AT26" s="1622"/>
      <c r="AU26" s="2295"/>
      <c r="AV26" s="2292">
        <f t="shared" si="1"/>
        <v>1006.25</v>
      </c>
      <c r="AW26" s="2297">
        <f t="shared" si="2"/>
        <v>43.75</v>
      </c>
      <c r="AX26" s="1631"/>
      <c r="AY26" s="1632"/>
      <c r="AZ26" s="1633"/>
      <c r="BA26" s="1633"/>
      <c r="BB26" s="1633"/>
      <c r="BC26" s="1633"/>
      <c r="BD26" s="1633"/>
      <c r="BE26" s="1633"/>
      <c r="BF26" s="1633"/>
      <c r="BG26" s="1633"/>
      <c r="BH26" s="1633"/>
      <c r="BI26" s="1633"/>
      <c r="BJ26" s="1633"/>
      <c r="BK26" s="1633"/>
      <c r="BL26" s="1633"/>
      <c r="BM26" s="1633"/>
      <c r="BN26" s="1633"/>
      <c r="BO26" s="1633"/>
      <c r="BP26" s="1633"/>
      <c r="BQ26" s="1633"/>
      <c r="BR26" s="1633"/>
      <c r="BS26" s="1633"/>
      <c r="BT26" s="1633"/>
      <c r="BU26" s="1633"/>
      <c r="BV26" s="1633"/>
      <c r="BW26" s="1633"/>
      <c r="BX26" s="1633"/>
      <c r="BY26" s="1633"/>
      <c r="BZ26" s="1633"/>
      <c r="CA26" s="1633"/>
      <c r="CB26" s="1633"/>
      <c r="CC26" s="1633"/>
      <c r="CD26" s="1633"/>
      <c r="CE26" s="1633"/>
      <c r="CF26" s="1633"/>
      <c r="CG26" s="1633"/>
      <c r="CH26" s="1633"/>
      <c r="CI26" s="1633"/>
      <c r="CJ26" s="1633"/>
      <c r="CK26" s="1633"/>
      <c r="CL26" s="1633"/>
      <c r="CM26" s="1633"/>
      <c r="CN26" s="1633"/>
      <c r="CO26" s="1633"/>
      <c r="CP26" s="1633"/>
      <c r="CQ26" s="1633"/>
      <c r="CR26" s="1633"/>
      <c r="CS26" s="1633"/>
      <c r="CT26" s="1633"/>
      <c r="CU26" s="1633"/>
      <c r="CV26" s="1633"/>
      <c r="CW26" s="1633"/>
      <c r="CX26" s="1633"/>
      <c r="CY26" s="1633"/>
      <c r="CZ26" s="1633"/>
      <c r="DA26" s="1633"/>
      <c r="DB26" s="1633"/>
      <c r="DC26" s="1633"/>
      <c r="DD26" s="1633"/>
      <c r="DE26" s="1633"/>
      <c r="DF26" s="1633"/>
      <c r="DG26" s="1633"/>
      <c r="DH26" s="1633"/>
      <c r="DI26" s="1633"/>
      <c r="DJ26" s="1633"/>
      <c r="DK26" s="1633"/>
      <c r="DL26" s="1633"/>
      <c r="DM26" s="1633"/>
      <c r="DN26" s="1633"/>
      <c r="DO26" s="1633"/>
      <c r="DP26" s="1633"/>
      <c r="DQ26" s="1633"/>
      <c r="DR26" s="1633"/>
      <c r="DS26" s="1633"/>
      <c r="DT26" s="1633"/>
      <c r="DU26" s="1633"/>
      <c r="DV26" s="1633"/>
      <c r="DW26" s="1633"/>
      <c r="DX26" s="1633"/>
      <c r="DY26" s="1633"/>
      <c r="DZ26" s="1633"/>
      <c r="EA26" s="1633"/>
      <c r="EB26" s="1633"/>
      <c r="EC26" s="1633"/>
      <c r="ED26" s="1633"/>
      <c r="EE26" s="1633"/>
      <c r="EF26" s="1633"/>
      <c r="EG26" s="1633"/>
      <c r="EH26" s="1633"/>
      <c r="EI26" s="1633"/>
      <c r="EJ26" s="1633"/>
      <c r="EK26" s="1633"/>
      <c r="EL26" s="1633"/>
      <c r="EM26" s="1633"/>
      <c r="EN26" s="1633"/>
      <c r="EO26" s="1633"/>
      <c r="EP26" s="1633"/>
      <c r="EQ26" s="1633"/>
      <c r="ER26" s="1633"/>
      <c r="ES26" s="1633"/>
      <c r="ET26" s="1633"/>
      <c r="EU26" s="1633"/>
      <c r="EV26" s="1633"/>
      <c r="EW26" s="1633"/>
      <c r="EX26" s="1633"/>
      <c r="EY26" s="1633"/>
      <c r="EZ26" s="1633"/>
      <c r="FA26" s="1633"/>
      <c r="FB26" s="1633"/>
      <c r="FC26" s="1633"/>
      <c r="FD26" s="1633"/>
      <c r="FE26" s="1633"/>
      <c r="FF26" s="1633"/>
      <c r="FG26" s="1633"/>
      <c r="FH26" s="1633"/>
      <c r="FI26" s="1633"/>
      <c r="FJ26" s="1633"/>
      <c r="FK26" s="1633"/>
      <c r="FL26" s="1633"/>
      <c r="FM26" s="1633"/>
      <c r="FN26" s="1633"/>
      <c r="FO26" s="1633"/>
      <c r="FP26" s="1633"/>
      <c r="FQ26" s="1633"/>
      <c r="FR26" s="1633"/>
      <c r="FS26" s="1633"/>
      <c r="FT26" s="1633"/>
      <c r="FU26" s="1633"/>
      <c r="FV26" s="1633"/>
      <c r="FW26" s="1633"/>
      <c r="FX26" s="1633"/>
      <c r="FY26" s="1633"/>
      <c r="FZ26" s="1633"/>
      <c r="GA26" s="1633"/>
      <c r="GB26" s="1633"/>
      <c r="GC26" s="1633"/>
      <c r="GD26" s="1633"/>
      <c r="GE26" s="1633"/>
      <c r="GF26" s="1633"/>
      <c r="GG26" s="1633"/>
      <c r="GH26" s="1633"/>
      <c r="GI26" s="1633"/>
      <c r="GJ26" s="1633"/>
      <c r="GK26" s="1633"/>
      <c r="GL26" s="1633"/>
      <c r="GM26" s="1633"/>
      <c r="GN26" s="1633"/>
      <c r="GO26" s="1633"/>
      <c r="GP26" s="1633"/>
      <c r="GQ26" s="1633"/>
      <c r="GR26" s="1633"/>
      <c r="GS26" s="1633"/>
      <c r="GT26" s="1633"/>
      <c r="GU26" s="1633"/>
      <c r="GV26" s="1633"/>
      <c r="GW26" s="1633"/>
      <c r="GX26" s="1633"/>
      <c r="GY26" s="1633"/>
      <c r="GZ26" s="1633"/>
      <c r="HA26" s="1633"/>
      <c r="HB26" s="1633"/>
      <c r="HC26" s="1633"/>
      <c r="HD26" s="1633"/>
      <c r="HE26" s="1633"/>
      <c r="HF26" s="1633"/>
      <c r="HG26" s="1633"/>
      <c r="HH26" s="1633"/>
      <c r="HI26" s="1633"/>
      <c r="HJ26" s="1633"/>
      <c r="HK26" s="1633"/>
      <c r="HL26" s="1633"/>
      <c r="HM26" s="1633"/>
      <c r="HN26" s="1633"/>
      <c r="HO26" s="1633"/>
      <c r="HP26" s="1633"/>
      <c r="HQ26" s="1633"/>
      <c r="HR26" s="1633"/>
      <c r="HS26" s="1633"/>
      <c r="HT26" s="1633"/>
      <c r="HU26" s="1633"/>
      <c r="HV26" s="1633"/>
      <c r="HW26" s="1633"/>
      <c r="HX26" s="1633"/>
      <c r="HY26" s="1633"/>
      <c r="HZ26" s="1633"/>
      <c r="IA26" s="1633"/>
      <c r="IB26" s="1633"/>
      <c r="IC26" s="1633"/>
      <c r="ID26" s="1633"/>
      <c r="IE26" s="1633"/>
      <c r="IF26" s="1633"/>
      <c r="IG26" s="1633"/>
      <c r="IH26" s="1633"/>
      <c r="II26" s="1633"/>
      <c r="IJ26" s="1633"/>
      <c r="IK26" s="1633"/>
      <c r="IL26" s="1633"/>
      <c r="IM26" s="1633"/>
      <c r="IN26" s="1633"/>
      <c r="IO26" s="1633"/>
      <c r="IP26" s="1633"/>
      <c r="IQ26" s="1633"/>
      <c r="IR26" s="1633"/>
      <c r="IS26" s="1633"/>
      <c r="IT26" s="1633"/>
      <c r="IU26" s="1633"/>
      <c r="IV26" s="1633"/>
      <c r="IW26" s="1633"/>
      <c r="IX26" s="1633"/>
      <c r="IY26" s="1633"/>
      <c r="IZ26" s="1633"/>
      <c r="JA26" s="1633"/>
      <c r="JB26" s="1633"/>
      <c r="JC26" s="1633"/>
      <c r="JD26" s="1633"/>
      <c r="JE26" s="1633"/>
      <c r="JF26" s="1633"/>
      <c r="JG26" s="1633"/>
      <c r="JH26" s="1633"/>
      <c r="JI26" s="1633"/>
      <c r="JJ26" s="1633"/>
      <c r="JK26" s="1633"/>
      <c r="JL26" s="1633"/>
      <c r="JM26" s="1633"/>
      <c r="JN26" s="1633"/>
      <c r="JO26" s="1633"/>
      <c r="JP26" s="1633"/>
      <c r="JQ26" s="1633"/>
      <c r="JR26" s="1633"/>
      <c r="JS26" s="1633"/>
      <c r="JT26" s="1633"/>
      <c r="JU26" s="1633"/>
      <c r="JV26" s="1633"/>
      <c r="JW26" s="1633"/>
      <c r="JX26" s="1633"/>
      <c r="JY26" s="1633"/>
      <c r="JZ26" s="1633"/>
      <c r="KA26" s="1633"/>
      <c r="KB26" s="1633"/>
      <c r="KC26" s="1633"/>
      <c r="KD26" s="1633"/>
      <c r="KE26" s="1633"/>
      <c r="KF26" s="1633"/>
      <c r="KG26" s="1633"/>
      <c r="KH26" s="1633"/>
      <c r="KI26" s="1633"/>
      <c r="KJ26" s="1633"/>
      <c r="KK26" s="1633"/>
      <c r="KL26" s="1633"/>
      <c r="KM26" s="1633"/>
      <c r="KN26" s="1633"/>
      <c r="KO26" s="1633"/>
      <c r="KP26" s="1633"/>
      <c r="KQ26" s="1633"/>
      <c r="KR26" s="1633"/>
      <c r="KS26" s="1633"/>
      <c r="KT26" s="1633"/>
      <c r="KU26" s="1633"/>
      <c r="KV26" s="1633"/>
      <c r="KW26" s="1633"/>
      <c r="KX26" s="1633"/>
      <c r="KY26" s="1633"/>
      <c r="KZ26" s="1633"/>
      <c r="LA26" s="1633"/>
      <c r="LB26" s="1633"/>
      <c r="LC26" s="1633"/>
      <c r="LD26" s="1633"/>
      <c r="LE26" s="1633"/>
      <c r="LF26" s="1642"/>
      <c r="LG26" s="1642"/>
      <c r="LH26" s="1642"/>
      <c r="LI26" s="1642"/>
      <c r="LJ26" s="1642"/>
      <c r="LK26" s="1642"/>
      <c r="LL26" s="1642"/>
      <c r="LM26" s="2302"/>
    </row>
    <row r="27" s="1481" customFormat="1" ht="47" customHeight="1" spans="1:325">
      <c r="A27" s="2248">
        <v>45761</v>
      </c>
      <c r="B27" s="1500" t="s">
        <v>74</v>
      </c>
      <c r="C27" s="1501"/>
      <c r="D27" s="1502" t="s">
        <v>148</v>
      </c>
      <c r="E27" s="1503"/>
      <c r="F27" s="1502"/>
      <c r="G27" s="1505" t="s">
        <v>93</v>
      </c>
      <c r="H27" s="1505" t="s">
        <v>3580</v>
      </c>
      <c r="I27" s="1532" t="s">
        <v>3581</v>
      </c>
      <c r="J27" s="1522">
        <v>504</v>
      </c>
      <c r="K27" s="1534">
        <v>0</v>
      </c>
      <c r="L27" s="1534">
        <v>6</v>
      </c>
      <c r="M27" s="1534">
        <f t="shared" si="0"/>
        <v>84</v>
      </c>
      <c r="N27" s="1536">
        <v>45771</v>
      </c>
      <c r="O27" s="1536">
        <v>45768</v>
      </c>
      <c r="P27" s="1537"/>
      <c r="Q27" s="1562" t="s">
        <v>78</v>
      </c>
      <c r="R27" s="2261"/>
      <c r="S27" s="2261"/>
      <c r="T27" s="1565"/>
      <c r="U27" s="1589"/>
      <c r="V27" s="1589"/>
      <c r="W27" s="2262"/>
      <c r="X27" s="1589"/>
      <c r="Y27" s="1586" t="s">
        <v>3682</v>
      </c>
      <c r="Z27" s="1590" t="s">
        <v>80</v>
      </c>
      <c r="AA27" s="2174"/>
      <c r="AB27" s="2175"/>
      <c r="AC27" s="1504"/>
      <c r="AD27" s="1609" t="s">
        <v>93</v>
      </c>
      <c r="AE27" s="1609"/>
      <c r="AF27" s="1609">
        <f>J27</f>
        <v>504</v>
      </c>
      <c r="AG27" s="1610"/>
      <c r="AH27" s="2282"/>
      <c r="AI27" s="2282"/>
      <c r="AJ27" s="2282"/>
      <c r="AK27" s="2283"/>
      <c r="AL27" s="2282"/>
      <c r="AM27" s="2185">
        <f>J27/9</f>
        <v>56</v>
      </c>
      <c r="AN27" s="1622">
        <f>J27/9</f>
        <v>56</v>
      </c>
      <c r="AO27" s="1622">
        <f>J27/9</f>
        <v>56</v>
      </c>
      <c r="AP27" s="1622">
        <f>J27/9</f>
        <v>56</v>
      </c>
      <c r="AQ27" s="1622">
        <f>J27/9</f>
        <v>56</v>
      </c>
      <c r="AR27" s="1622">
        <f>J27/9</f>
        <v>56</v>
      </c>
      <c r="AS27" s="1622">
        <f>J27/9</f>
        <v>56</v>
      </c>
      <c r="AT27" s="1622">
        <f>J27/9</f>
        <v>56</v>
      </c>
      <c r="AU27" s="2297">
        <f>J27/9</f>
        <v>56</v>
      </c>
      <c r="AV27" s="2292">
        <f t="shared" si="1"/>
        <v>53.6666666666667</v>
      </c>
      <c r="AW27" s="2297">
        <f t="shared" si="2"/>
        <v>2.33333333333333</v>
      </c>
      <c r="AX27" s="1631"/>
      <c r="AY27" s="1632"/>
      <c r="AZ27" s="1633"/>
      <c r="BA27" s="1633"/>
      <c r="BB27" s="1633"/>
      <c r="BC27" s="1633"/>
      <c r="BD27" s="1633"/>
      <c r="BE27" s="1633"/>
      <c r="BF27" s="1633"/>
      <c r="BG27" s="1633"/>
      <c r="BH27" s="1633"/>
      <c r="BI27" s="1633"/>
      <c r="BJ27" s="1633"/>
      <c r="BK27" s="1633"/>
      <c r="BL27" s="1633"/>
      <c r="BM27" s="1633"/>
      <c r="BN27" s="1633"/>
      <c r="BO27" s="1633"/>
      <c r="BP27" s="1633"/>
      <c r="BQ27" s="1633"/>
      <c r="BR27" s="1633"/>
      <c r="BS27" s="1633"/>
      <c r="BT27" s="1633"/>
      <c r="BU27" s="1633"/>
      <c r="BV27" s="1633"/>
      <c r="BW27" s="1633"/>
      <c r="BX27" s="1633"/>
      <c r="BY27" s="1633"/>
      <c r="BZ27" s="1633"/>
      <c r="CA27" s="1633"/>
      <c r="CB27" s="1633"/>
      <c r="CC27" s="1633"/>
      <c r="CD27" s="1633"/>
      <c r="CE27" s="1633"/>
      <c r="CF27" s="1633"/>
      <c r="CG27" s="1633"/>
      <c r="CH27" s="1633"/>
      <c r="CI27" s="1633"/>
      <c r="CJ27" s="1633"/>
      <c r="CK27" s="1633"/>
      <c r="CL27" s="1633"/>
      <c r="CM27" s="1633"/>
      <c r="CN27" s="1633"/>
      <c r="CO27" s="1633"/>
      <c r="CP27" s="1633"/>
      <c r="CQ27" s="1633"/>
      <c r="CR27" s="1633"/>
      <c r="CS27" s="1633"/>
      <c r="CT27" s="1633"/>
      <c r="CU27" s="1633"/>
      <c r="CV27" s="1633"/>
      <c r="CW27" s="1633"/>
      <c r="CX27" s="1633"/>
      <c r="CY27" s="1633"/>
      <c r="CZ27" s="1633"/>
      <c r="DA27" s="1633"/>
      <c r="DB27" s="1633"/>
      <c r="DC27" s="1633"/>
      <c r="DD27" s="1633"/>
      <c r="DE27" s="1633"/>
      <c r="DF27" s="1633"/>
      <c r="DG27" s="1633"/>
      <c r="DH27" s="1633"/>
      <c r="DI27" s="1633"/>
      <c r="DJ27" s="1633"/>
      <c r="DK27" s="1633"/>
      <c r="DL27" s="1633"/>
      <c r="DM27" s="1633"/>
      <c r="DN27" s="1633"/>
      <c r="DO27" s="1633"/>
      <c r="DP27" s="1633"/>
      <c r="DQ27" s="1633"/>
      <c r="DR27" s="1633"/>
      <c r="DS27" s="1633"/>
      <c r="DT27" s="1633"/>
      <c r="DU27" s="1633"/>
      <c r="DV27" s="1633"/>
      <c r="DW27" s="1633"/>
      <c r="DX27" s="1633"/>
      <c r="DY27" s="1633"/>
      <c r="DZ27" s="1633"/>
      <c r="EA27" s="1633"/>
      <c r="EB27" s="1633"/>
      <c r="EC27" s="1633"/>
      <c r="ED27" s="1633"/>
      <c r="EE27" s="1633"/>
      <c r="EF27" s="1633"/>
      <c r="EG27" s="1633"/>
      <c r="EH27" s="1633"/>
      <c r="EI27" s="1633"/>
      <c r="EJ27" s="1633"/>
      <c r="EK27" s="1633"/>
      <c r="EL27" s="1633"/>
      <c r="EM27" s="1633"/>
      <c r="EN27" s="1633"/>
      <c r="EO27" s="1633"/>
      <c r="EP27" s="1633"/>
      <c r="EQ27" s="1633"/>
      <c r="ER27" s="1633"/>
      <c r="ES27" s="1633"/>
      <c r="ET27" s="1633"/>
      <c r="EU27" s="1633"/>
      <c r="EV27" s="1633"/>
      <c r="EW27" s="1633"/>
      <c r="EX27" s="1633"/>
      <c r="EY27" s="1633"/>
      <c r="EZ27" s="1633"/>
      <c r="FA27" s="1633"/>
      <c r="FB27" s="1633"/>
      <c r="FC27" s="1633"/>
      <c r="FD27" s="1633"/>
      <c r="FE27" s="1633"/>
      <c r="FF27" s="1633"/>
      <c r="FG27" s="1633"/>
      <c r="FH27" s="1633"/>
      <c r="FI27" s="1633"/>
      <c r="FJ27" s="1633"/>
      <c r="FK27" s="1633"/>
      <c r="FL27" s="1633"/>
      <c r="FM27" s="1633"/>
      <c r="FN27" s="1633"/>
      <c r="FO27" s="1633"/>
      <c r="FP27" s="1633"/>
      <c r="FQ27" s="1633"/>
      <c r="FR27" s="1633"/>
      <c r="FS27" s="1633"/>
      <c r="FT27" s="1633"/>
      <c r="FU27" s="1633"/>
      <c r="FV27" s="1633"/>
      <c r="FW27" s="1633"/>
      <c r="FX27" s="1633"/>
      <c r="FY27" s="1633"/>
      <c r="FZ27" s="1633"/>
      <c r="GA27" s="1633"/>
      <c r="GB27" s="1633"/>
      <c r="GC27" s="1633"/>
      <c r="GD27" s="1633"/>
      <c r="GE27" s="1633"/>
      <c r="GF27" s="1633"/>
      <c r="GG27" s="1633"/>
      <c r="GH27" s="1633"/>
      <c r="GI27" s="1633"/>
      <c r="GJ27" s="1633"/>
      <c r="GK27" s="1633"/>
      <c r="GL27" s="1633"/>
      <c r="GM27" s="1633"/>
      <c r="GN27" s="1633"/>
      <c r="GO27" s="1633"/>
      <c r="GP27" s="1633"/>
      <c r="GQ27" s="1633"/>
      <c r="GR27" s="1633"/>
      <c r="GS27" s="1633"/>
      <c r="GT27" s="1633"/>
      <c r="GU27" s="1633"/>
      <c r="GV27" s="1633"/>
      <c r="GW27" s="1633"/>
      <c r="GX27" s="1633"/>
      <c r="GY27" s="1633"/>
      <c r="GZ27" s="1633"/>
      <c r="HA27" s="1633"/>
      <c r="HB27" s="1633"/>
      <c r="HC27" s="1633"/>
      <c r="HD27" s="1633"/>
      <c r="HE27" s="1633"/>
      <c r="HF27" s="1633"/>
      <c r="HG27" s="1633"/>
      <c r="HH27" s="1633"/>
      <c r="HI27" s="1633"/>
      <c r="HJ27" s="1633"/>
      <c r="HK27" s="1633"/>
      <c r="HL27" s="1633"/>
      <c r="HM27" s="1633"/>
      <c r="HN27" s="1633"/>
      <c r="HO27" s="1633"/>
      <c r="HP27" s="1633"/>
      <c r="HQ27" s="1633"/>
      <c r="HR27" s="1633"/>
      <c r="HS27" s="1633"/>
      <c r="HT27" s="1633"/>
      <c r="HU27" s="1633"/>
      <c r="HV27" s="1633"/>
      <c r="HW27" s="1633"/>
      <c r="HX27" s="1633"/>
      <c r="HY27" s="1633"/>
      <c r="HZ27" s="1633"/>
      <c r="IA27" s="1633"/>
      <c r="IB27" s="1633"/>
      <c r="IC27" s="1633"/>
      <c r="ID27" s="1633"/>
      <c r="IE27" s="1633"/>
      <c r="IF27" s="1633"/>
      <c r="IG27" s="1633"/>
      <c r="IH27" s="1633"/>
      <c r="II27" s="1633"/>
      <c r="IJ27" s="1633"/>
      <c r="IK27" s="1633"/>
      <c r="IL27" s="1633"/>
      <c r="IM27" s="1633"/>
      <c r="IN27" s="1633"/>
      <c r="IO27" s="1633"/>
      <c r="IP27" s="1633"/>
      <c r="IQ27" s="1633"/>
      <c r="IR27" s="1633"/>
      <c r="IS27" s="1633"/>
      <c r="IT27" s="1633"/>
      <c r="IU27" s="1633"/>
      <c r="IV27" s="1633"/>
      <c r="IW27" s="1633"/>
      <c r="IX27" s="1633"/>
      <c r="IY27" s="1633"/>
      <c r="IZ27" s="1633"/>
      <c r="JA27" s="1633"/>
      <c r="JB27" s="1633"/>
      <c r="JC27" s="1633"/>
      <c r="JD27" s="1633"/>
      <c r="JE27" s="1633"/>
      <c r="JF27" s="1633"/>
      <c r="JG27" s="1633"/>
      <c r="JH27" s="1633"/>
      <c r="JI27" s="1633"/>
      <c r="JJ27" s="1633"/>
      <c r="JK27" s="1633"/>
      <c r="JL27" s="1633"/>
      <c r="JM27" s="1633"/>
      <c r="JN27" s="1633"/>
      <c r="JO27" s="1633"/>
      <c r="JP27" s="1633"/>
      <c r="JQ27" s="1633"/>
      <c r="JR27" s="1633"/>
      <c r="JS27" s="1633"/>
      <c r="JT27" s="1633"/>
      <c r="JU27" s="1633"/>
      <c r="JV27" s="1633"/>
      <c r="JW27" s="1633"/>
      <c r="JX27" s="1633"/>
      <c r="JY27" s="1633"/>
      <c r="JZ27" s="1633"/>
      <c r="KA27" s="1633"/>
      <c r="KB27" s="1633"/>
      <c r="KC27" s="1633"/>
      <c r="KD27" s="1633"/>
      <c r="KE27" s="1633"/>
      <c r="KF27" s="1633"/>
      <c r="KG27" s="1633"/>
      <c r="KH27" s="1633"/>
      <c r="KI27" s="1633"/>
      <c r="KJ27" s="1633"/>
      <c r="KK27" s="1633"/>
      <c r="KL27" s="1633"/>
      <c r="KM27" s="1633"/>
      <c r="KN27" s="1633"/>
      <c r="KO27" s="1633"/>
      <c r="KP27" s="1633"/>
      <c r="KQ27" s="1633"/>
      <c r="KR27" s="1633"/>
      <c r="KS27" s="1633"/>
      <c r="KT27" s="1633"/>
      <c r="KU27" s="1633"/>
      <c r="KV27" s="1633"/>
      <c r="KW27" s="1633"/>
      <c r="KX27" s="1633"/>
      <c r="KY27" s="1633"/>
      <c r="KZ27" s="1633"/>
      <c r="LA27" s="1633"/>
      <c r="LB27" s="1633"/>
      <c r="LC27" s="1633"/>
      <c r="LD27" s="1633"/>
      <c r="LE27" s="1633"/>
      <c r="LF27" s="1642"/>
      <c r="LG27" s="1642"/>
      <c r="LH27" s="1642"/>
      <c r="LI27" s="1642"/>
      <c r="LJ27" s="1642"/>
      <c r="LK27" s="1642"/>
      <c r="LL27" s="1642"/>
      <c r="LM27" s="2302"/>
    </row>
    <row r="28" s="1481" customFormat="1" ht="47" customHeight="1" spans="1:325">
      <c r="A28" s="2248">
        <v>45761</v>
      </c>
      <c r="B28" s="1500" t="s">
        <v>74</v>
      </c>
      <c r="C28" s="1501"/>
      <c r="D28" s="1502" t="s">
        <v>3683</v>
      </c>
      <c r="E28" s="1503"/>
      <c r="F28" s="1502"/>
      <c r="G28" s="1505" t="s">
        <v>3661</v>
      </c>
      <c r="H28" s="1505" t="s">
        <v>3580</v>
      </c>
      <c r="I28" s="1532" t="s">
        <v>3581</v>
      </c>
      <c r="J28" s="1522">
        <v>300</v>
      </c>
      <c r="K28" s="1534">
        <v>0</v>
      </c>
      <c r="L28" s="1534">
        <v>6</v>
      </c>
      <c r="M28" s="1534">
        <f t="shared" si="0"/>
        <v>50</v>
      </c>
      <c r="N28" s="1536">
        <v>45776</v>
      </c>
      <c r="O28" s="1536">
        <v>45772</v>
      </c>
      <c r="P28" s="1537"/>
      <c r="Q28" s="1562" t="s">
        <v>78</v>
      </c>
      <c r="R28" s="2261"/>
      <c r="S28" s="2261"/>
      <c r="T28" s="1565"/>
      <c r="U28" s="1589"/>
      <c r="V28" s="1589"/>
      <c r="W28" s="2262"/>
      <c r="X28" s="1589"/>
      <c r="Y28" s="1586" t="s">
        <v>3684</v>
      </c>
      <c r="Z28" s="1590" t="s">
        <v>80</v>
      </c>
      <c r="AA28" s="2174"/>
      <c r="AB28" s="2175"/>
      <c r="AC28" s="1504"/>
      <c r="AD28" s="1609" t="s">
        <v>81</v>
      </c>
      <c r="AE28" s="1609"/>
      <c r="AF28" s="1609">
        <f>J28</f>
        <v>300</v>
      </c>
      <c r="AG28" s="1610"/>
      <c r="AH28" s="2282"/>
      <c r="AI28" s="2282"/>
      <c r="AJ28" s="2282"/>
      <c r="AK28" s="2283"/>
      <c r="AL28" s="2282"/>
      <c r="AM28" s="2185">
        <f>J28/6</f>
        <v>50</v>
      </c>
      <c r="AN28" s="1622">
        <f>J28/6</f>
        <v>50</v>
      </c>
      <c r="AO28" s="1622">
        <f>J28/6</f>
        <v>50</v>
      </c>
      <c r="AP28" s="1622">
        <f>J28/6</f>
        <v>50</v>
      </c>
      <c r="AQ28" s="1622">
        <f>J28/6</f>
        <v>50</v>
      </c>
      <c r="AR28" s="1622">
        <f>J28/6</f>
        <v>50</v>
      </c>
      <c r="AS28" s="1622"/>
      <c r="AT28" s="1622"/>
      <c r="AU28" s="2297"/>
      <c r="AV28" s="2292">
        <f t="shared" si="1"/>
        <v>47.9166666666667</v>
      </c>
      <c r="AW28" s="2297">
        <f t="shared" si="2"/>
        <v>2.08333333333333</v>
      </c>
      <c r="AX28" s="1631"/>
      <c r="AY28" s="1632"/>
      <c r="AZ28" s="1633"/>
      <c r="BA28" s="1633"/>
      <c r="BB28" s="1633"/>
      <c r="BC28" s="1633"/>
      <c r="BD28" s="1633"/>
      <c r="BE28" s="1633"/>
      <c r="BF28" s="1633"/>
      <c r="BG28" s="1633"/>
      <c r="BH28" s="1633"/>
      <c r="BI28" s="1633"/>
      <c r="BJ28" s="1633"/>
      <c r="BK28" s="1633"/>
      <c r="BL28" s="1633"/>
      <c r="BM28" s="1633"/>
      <c r="BN28" s="1633"/>
      <c r="BO28" s="1633"/>
      <c r="BP28" s="1633"/>
      <c r="BQ28" s="1633"/>
      <c r="BR28" s="1633"/>
      <c r="BS28" s="1633"/>
      <c r="BT28" s="1633"/>
      <c r="BU28" s="1633"/>
      <c r="BV28" s="1633"/>
      <c r="BW28" s="1633"/>
      <c r="BX28" s="1633"/>
      <c r="BY28" s="1633"/>
      <c r="BZ28" s="1633"/>
      <c r="CA28" s="1633"/>
      <c r="CB28" s="1633"/>
      <c r="CC28" s="1633"/>
      <c r="CD28" s="1633"/>
      <c r="CE28" s="1633"/>
      <c r="CF28" s="1633"/>
      <c r="CG28" s="1633"/>
      <c r="CH28" s="1633"/>
      <c r="CI28" s="1633"/>
      <c r="CJ28" s="1633"/>
      <c r="CK28" s="1633"/>
      <c r="CL28" s="1633"/>
      <c r="CM28" s="1633"/>
      <c r="CN28" s="1633"/>
      <c r="CO28" s="1633"/>
      <c r="CP28" s="1633"/>
      <c r="CQ28" s="1633"/>
      <c r="CR28" s="1633"/>
      <c r="CS28" s="1633"/>
      <c r="CT28" s="1633"/>
      <c r="CU28" s="1633"/>
      <c r="CV28" s="1633"/>
      <c r="CW28" s="1633"/>
      <c r="CX28" s="1633"/>
      <c r="CY28" s="1633"/>
      <c r="CZ28" s="1633"/>
      <c r="DA28" s="1633"/>
      <c r="DB28" s="1633"/>
      <c r="DC28" s="1633"/>
      <c r="DD28" s="1633"/>
      <c r="DE28" s="1633"/>
      <c r="DF28" s="1633"/>
      <c r="DG28" s="1633"/>
      <c r="DH28" s="1633"/>
      <c r="DI28" s="1633"/>
      <c r="DJ28" s="1633"/>
      <c r="DK28" s="1633"/>
      <c r="DL28" s="1633"/>
      <c r="DM28" s="1633"/>
      <c r="DN28" s="1633"/>
      <c r="DO28" s="1633"/>
      <c r="DP28" s="1633"/>
      <c r="DQ28" s="1633"/>
      <c r="DR28" s="1633"/>
      <c r="DS28" s="1633"/>
      <c r="DT28" s="1633"/>
      <c r="DU28" s="1633"/>
      <c r="DV28" s="1633"/>
      <c r="DW28" s="1633"/>
      <c r="DX28" s="1633"/>
      <c r="DY28" s="1633"/>
      <c r="DZ28" s="1633"/>
      <c r="EA28" s="1633"/>
      <c r="EB28" s="1633"/>
      <c r="EC28" s="1633"/>
      <c r="ED28" s="1633"/>
      <c r="EE28" s="1633"/>
      <c r="EF28" s="1633"/>
      <c r="EG28" s="1633"/>
      <c r="EH28" s="1633"/>
      <c r="EI28" s="1633"/>
      <c r="EJ28" s="1633"/>
      <c r="EK28" s="1633"/>
      <c r="EL28" s="1633"/>
      <c r="EM28" s="1633"/>
      <c r="EN28" s="1633"/>
      <c r="EO28" s="1633"/>
      <c r="EP28" s="1633"/>
      <c r="EQ28" s="1633"/>
      <c r="ER28" s="1633"/>
      <c r="ES28" s="1633"/>
      <c r="ET28" s="1633"/>
      <c r="EU28" s="1633"/>
      <c r="EV28" s="1633"/>
      <c r="EW28" s="1633"/>
      <c r="EX28" s="1633"/>
      <c r="EY28" s="1633"/>
      <c r="EZ28" s="1633"/>
      <c r="FA28" s="1633"/>
      <c r="FB28" s="1633"/>
      <c r="FC28" s="1633"/>
      <c r="FD28" s="1633"/>
      <c r="FE28" s="1633"/>
      <c r="FF28" s="1633"/>
      <c r="FG28" s="1633"/>
      <c r="FH28" s="1633"/>
      <c r="FI28" s="1633"/>
      <c r="FJ28" s="1633"/>
      <c r="FK28" s="1633"/>
      <c r="FL28" s="1633"/>
      <c r="FM28" s="1633"/>
      <c r="FN28" s="1633"/>
      <c r="FO28" s="1633"/>
      <c r="FP28" s="1633"/>
      <c r="FQ28" s="1633"/>
      <c r="FR28" s="1633"/>
      <c r="FS28" s="1633"/>
      <c r="FT28" s="1633"/>
      <c r="FU28" s="1633"/>
      <c r="FV28" s="1633"/>
      <c r="FW28" s="1633"/>
      <c r="FX28" s="1633"/>
      <c r="FY28" s="1633"/>
      <c r="FZ28" s="1633"/>
      <c r="GA28" s="1633"/>
      <c r="GB28" s="1633"/>
      <c r="GC28" s="1633"/>
      <c r="GD28" s="1633"/>
      <c r="GE28" s="1633"/>
      <c r="GF28" s="1633"/>
      <c r="GG28" s="1633"/>
      <c r="GH28" s="1633"/>
      <c r="GI28" s="1633"/>
      <c r="GJ28" s="1633"/>
      <c r="GK28" s="1633"/>
      <c r="GL28" s="1633"/>
      <c r="GM28" s="1633"/>
      <c r="GN28" s="1633"/>
      <c r="GO28" s="1633"/>
      <c r="GP28" s="1633"/>
      <c r="GQ28" s="1633"/>
      <c r="GR28" s="1633"/>
      <c r="GS28" s="1633"/>
      <c r="GT28" s="1633"/>
      <c r="GU28" s="1633"/>
      <c r="GV28" s="1633"/>
      <c r="GW28" s="1633"/>
      <c r="GX28" s="1633"/>
      <c r="GY28" s="1633"/>
      <c r="GZ28" s="1633"/>
      <c r="HA28" s="1633"/>
      <c r="HB28" s="1633"/>
      <c r="HC28" s="1633"/>
      <c r="HD28" s="1633"/>
      <c r="HE28" s="1633"/>
      <c r="HF28" s="1633"/>
      <c r="HG28" s="1633"/>
      <c r="HH28" s="1633"/>
      <c r="HI28" s="1633"/>
      <c r="HJ28" s="1633"/>
      <c r="HK28" s="1633"/>
      <c r="HL28" s="1633"/>
      <c r="HM28" s="1633"/>
      <c r="HN28" s="1633"/>
      <c r="HO28" s="1633"/>
      <c r="HP28" s="1633"/>
      <c r="HQ28" s="1633"/>
      <c r="HR28" s="1633"/>
      <c r="HS28" s="1633"/>
      <c r="HT28" s="1633"/>
      <c r="HU28" s="1633"/>
      <c r="HV28" s="1633"/>
      <c r="HW28" s="1633"/>
      <c r="HX28" s="1633"/>
      <c r="HY28" s="1633"/>
      <c r="HZ28" s="1633"/>
      <c r="IA28" s="1633"/>
      <c r="IB28" s="1633"/>
      <c r="IC28" s="1633"/>
      <c r="ID28" s="1633"/>
      <c r="IE28" s="1633"/>
      <c r="IF28" s="1633"/>
      <c r="IG28" s="1633"/>
      <c r="IH28" s="1633"/>
      <c r="II28" s="1633"/>
      <c r="IJ28" s="1633"/>
      <c r="IK28" s="1633"/>
      <c r="IL28" s="1633"/>
      <c r="IM28" s="1633"/>
      <c r="IN28" s="1633"/>
      <c r="IO28" s="1633"/>
      <c r="IP28" s="1633"/>
      <c r="IQ28" s="1633"/>
      <c r="IR28" s="1633"/>
      <c r="IS28" s="1633"/>
      <c r="IT28" s="1633"/>
      <c r="IU28" s="1633"/>
      <c r="IV28" s="1633"/>
      <c r="IW28" s="1633"/>
      <c r="IX28" s="1633"/>
      <c r="IY28" s="1633"/>
      <c r="IZ28" s="1633"/>
      <c r="JA28" s="1633"/>
      <c r="JB28" s="1633"/>
      <c r="JC28" s="1633"/>
      <c r="JD28" s="1633"/>
      <c r="JE28" s="1633"/>
      <c r="JF28" s="1633"/>
      <c r="JG28" s="1633"/>
      <c r="JH28" s="1633"/>
      <c r="JI28" s="1633"/>
      <c r="JJ28" s="1633"/>
      <c r="JK28" s="1633"/>
      <c r="JL28" s="1633"/>
      <c r="JM28" s="1633"/>
      <c r="JN28" s="1633"/>
      <c r="JO28" s="1633"/>
      <c r="JP28" s="1633"/>
      <c r="JQ28" s="1633"/>
      <c r="JR28" s="1633"/>
      <c r="JS28" s="1633"/>
      <c r="JT28" s="1633"/>
      <c r="JU28" s="1633"/>
      <c r="JV28" s="1633"/>
      <c r="JW28" s="1633"/>
      <c r="JX28" s="1633"/>
      <c r="JY28" s="1633"/>
      <c r="JZ28" s="1633"/>
      <c r="KA28" s="1633"/>
      <c r="KB28" s="1633"/>
      <c r="KC28" s="1633"/>
      <c r="KD28" s="1633"/>
      <c r="KE28" s="1633"/>
      <c r="KF28" s="1633"/>
      <c r="KG28" s="1633"/>
      <c r="KH28" s="1633"/>
      <c r="KI28" s="1633"/>
      <c r="KJ28" s="1633"/>
      <c r="KK28" s="1633"/>
      <c r="KL28" s="1633"/>
      <c r="KM28" s="1633"/>
      <c r="KN28" s="1633"/>
      <c r="KO28" s="1633"/>
      <c r="KP28" s="1633"/>
      <c r="KQ28" s="1633"/>
      <c r="KR28" s="1633"/>
      <c r="KS28" s="1633"/>
      <c r="KT28" s="1633"/>
      <c r="KU28" s="1633"/>
      <c r="KV28" s="1633"/>
      <c r="KW28" s="1633"/>
      <c r="KX28" s="1633"/>
      <c r="KY28" s="1633"/>
      <c r="KZ28" s="1633"/>
      <c r="LA28" s="1633"/>
      <c r="LB28" s="1633"/>
      <c r="LC28" s="1633"/>
      <c r="LD28" s="1633"/>
      <c r="LE28" s="1633"/>
      <c r="LF28" s="1642"/>
      <c r="LG28" s="1642"/>
      <c r="LH28" s="1642"/>
      <c r="LI28" s="1642"/>
      <c r="LJ28" s="1642"/>
      <c r="LK28" s="1642"/>
      <c r="LL28" s="1642"/>
      <c r="LM28" s="2302"/>
    </row>
    <row r="29" s="1481" customFormat="1" ht="47" customHeight="1" spans="1:325">
      <c r="A29" s="2248">
        <v>45748</v>
      </c>
      <c r="B29" s="1500" t="s">
        <v>1738</v>
      </c>
      <c r="C29" s="1501" t="s">
        <v>342</v>
      </c>
      <c r="D29" s="1502">
        <v>4500161983</v>
      </c>
      <c r="E29" s="1503" t="s">
        <v>3685</v>
      </c>
      <c r="F29" s="1502" t="s">
        <v>3686</v>
      </c>
      <c r="G29" s="1505" t="s">
        <v>3661</v>
      </c>
      <c r="H29" s="1505" t="s">
        <v>3580</v>
      </c>
      <c r="I29" s="1532" t="s">
        <v>3581</v>
      </c>
      <c r="J29" s="1522">
        <v>2250</v>
      </c>
      <c r="K29" s="1534">
        <v>0</v>
      </c>
      <c r="L29" s="1534">
        <v>6</v>
      </c>
      <c r="M29" s="1534">
        <f t="shared" si="0"/>
        <v>375</v>
      </c>
      <c r="N29" s="1536">
        <v>45777</v>
      </c>
      <c r="O29" s="1536">
        <v>45773</v>
      </c>
      <c r="P29" s="1537"/>
      <c r="Q29" s="1562" t="s">
        <v>78</v>
      </c>
      <c r="R29" s="2261"/>
      <c r="S29" s="2261" t="s">
        <v>168</v>
      </c>
      <c r="T29" s="1565">
        <v>45748</v>
      </c>
      <c r="U29" s="1589" t="s">
        <v>88</v>
      </c>
      <c r="V29" s="1589" t="s">
        <v>88</v>
      </c>
      <c r="W29" s="2262"/>
      <c r="X29" s="1589"/>
      <c r="Y29" s="1586" t="s">
        <v>3687</v>
      </c>
      <c r="Z29" s="1590" t="s">
        <v>1745</v>
      </c>
      <c r="AA29" s="2174">
        <v>3.6946</v>
      </c>
      <c r="AB29" s="2175">
        <f>AA29*J29</f>
        <v>8312.85</v>
      </c>
      <c r="AC29" s="1504" t="s">
        <v>1782</v>
      </c>
      <c r="AD29" s="1609" t="s">
        <v>81</v>
      </c>
      <c r="AE29" s="1609"/>
      <c r="AF29" s="1609">
        <f>J29</f>
        <v>2250</v>
      </c>
      <c r="AG29" s="1610"/>
      <c r="AH29" s="2282"/>
      <c r="AI29" s="2282"/>
      <c r="AJ29" s="2282" t="s">
        <v>63</v>
      </c>
      <c r="AK29" s="2283">
        <f>J29</f>
        <v>2250</v>
      </c>
      <c r="AL29" s="2282"/>
      <c r="AM29" s="2185">
        <f>J29/6</f>
        <v>375</v>
      </c>
      <c r="AN29" s="1622">
        <f>J29/6</f>
        <v>375</v>
      </c>
      <c r="AO29" s="1622">
        <f>J29/6</f>
        <v>375</v>
      </c>
      <c r="AP29" s="1622">
        <f>J29/6</f>
        <v>375</v>
      </c>
      <c r="AQ29" s="1622">
        <f>J29/6</f>
        <v>375</v>
      </c>
      <c r="AR29" s="1622">
        <f>J29/6</f>
        <v>375</v>
      </c>
      <c r="AS29" s="1622"/>
      <c r="AT29" s="1622"/>
      <c r="AU29" s="2293"/>
      <c r="AV29" s="2292">
        <f t="shared" si="1"/>
        <v>359.375</v>
      </c>
      <c r="AW29" s="2297">
        <f t="shared" si="2"/>
        <v>15.625</v>
      </c>
      <c r="AX29" s="1631"/>
      <c r="AY29" s="1632"/>
      <c r="AZ29" s="1633"/>
      <c r="BA29" s="1633"/>
      <c r="BB29" s="1633"/>
      <c r="BC29" s="1633"/>
      <c r="BD29" s="1633"/>
      <c r="BE29" s="1633"/>
      <c r="BF29" s="1633"/>
      <c r="BG29" s="1633"/>
      <c r="BH29" s="1633"/>
      <c r="BI29" s="1633"/>
      <c r="BJ29" s="1633"/>
      <c r="BK29" s="1633"/>
      <c r="BL29" s="1633"/>
      <c r="BM29" s="1633"/>
      <c r="BN29" s="1633"/>
      <c r="BO29" s="1633"/>
      <c r="BP29" s="1633"/>
      <c r="BQ29" s="1633"/>
      <c r="BR29" s="1633"/>
      <c r="BS29" s="1633"/>
      <c r="BT29" s="1633"/>
      <c r="BU29" s="1633"/>
      <c r="BV29" s="1633"/>
      <c r="BW29" s="1633"/>
      <c r="BX29" s="1633"/>
      <c r="BY29" s="1633"/>
      <c r="BZ29" s="1633"/>
      <c r="CA29" s="1633"/>
      <c r="CB29" s="1633"/>
      <c r="CC29" s="1633"/>
      <c r="CD29" s="1633"/>
      <c r="CE29" s="1633"/>
      <c r="CF29" s="1633"/>
      <c r="CG29" s="1633"/>
      <c r="CH29" s="1633"/>
      <c r="CI29" s="1633"/>
      <c r="CJ29" s="1633"/>
      <c r="CK29" s="1633"/>
      <c r="CL29" s="1633"/>
      <c r="CM29" s="1633"/>
      <c r="CN29" s="1633"/>
      <c r="CO29" s="1633"/>
      <c r="CP29" s="1633"/>
      <c r="CQ29" s="1633"/>
      <c r="CR29" s="1633"/>
      <c r="CS29" s="1633"/>
      <c r="CT29" s="1633"/>
      <c r="CU29" s="1633"/>
      <c r="CV29" s="1633"/>
      <c r="CW29" s="1633"/>
      <c r="CX29" s="1633"/>
      <c r="CY29" s="1633"/>
      <c r="CZ29" s="1633"/>
      <c r="DA29" s="1633"/>
      <c r="DB29" s="1633"/>
      <c r="DC29" s="1633"/>
      <c r="DD29" s="1633"/>
      <c r="DE29" s="1633"/>
      <c r="DF29" s="1633"/>
      <c r="DG29" s="1633"/>
      <c r="DH29" s="1633"/>
      <c r="DI29" s="1633"/>
      <c r="DJ29" s="1633"/>
      <c r="DK29" s="1633"/>
      <c r="DL29" s="1633"/>
      <c r="DM29" s="1633"/>
      <c r="DN29" s="1633"/>
      <c r="DO29" s="1633"/>
      <c r="DP29" s="1633"/>
      <c r="DQ29" s="1633"/>
      <c r="DR29" s="1633"/>
      <c r="DS29" s="1633"/>
      <c r="DT29" s="1633"/>
      <c r="DU29" s="1633"/>
      <c r="DV29" s="1633"/>
      <c r="DW29" s="1633"/>
      <c r="DX29" s="1633"/>
      <c r="DY29" s="1633"/>
      <c r="DZ29" s="1633"/>
      <c r="EA29" s="1633"/>
      <c r="EB29" s="1633"/>
      <c r="EC29" s="1633"/>
      <c r="ED29" s="1633"/>
      <c r="EE29" s="1633"/>
      <c r="EF29" s="1633"/>
      <c r="EG29" s="1633"/>
      <c r="EH29" s="1633"/>
      <c r="EI29" s="1633"/>
      <c r="EJ29" s="1633"/>
      <c r="EK29" s="1633"/>
      <c r="EL29" s="1633"/>
      <c r="EM29" s="1633"/>
      <c r="EN29" s="1633"/>
      <c r="EO29" s="1633"/>
      <c r="EP29" s="1633"/>
      <c r="EQ29" s="1633"/>
      <c r="ER29" s="1633"/>
      <c r="ES29" s="1633"/>
      <c r="ET29" s="1633"/>
      <c r="EU29" s="1633"/>
      <c r="EV29" s="1633"/>
      <c r="EW29" s="1633"/>
      <c r="EX29" s="1633"/>
      <c r="EY29" s="1633"/>
      <c r="EZ29" s="1633"/>
      <c r="FA29" s="1633"/>
      <c r="FB29" s="1633"/>
      <c r="FC29" s="1633"/>
      <c r="FD29" s="1633"/>
      <c r="FE29" s="1633"/>
      <c r="FF29" s="1633"/>
      <c r="FG29" s="1633"/>
      <c r="FH29" s="1633"/>
      <c r="FI29" s="1633"/>
      <c r="FJ29" s="1633"/>
      <c r="FK29" s="1633"/>
      <c r="FL29" s="1633"/>
      <c r="FM29" s="1633"/>
      <c r="FN29" s="1633"/>
      <c r="FO29" s="1633"/>
      <c r="FP29" s="1633"/>
      <c r="FQ29" s="1633"/>
      <c r="FR29" s="1633"/>
      <c r="FS29" s="1633"/>
      <c r="FT29" s="1633"/>
      <c r="FU29" s="1633"/>
      <c r="FV29" s="1633"/>
      <c r="FW29" s="1633"/>
      <c r="FX29" s="1633"/>
      <c r="FY29" s="1633"/>
      <c r="FZ29" s="1633"/>
      <c r="GA29" s="1633"/>
      <c r="GB29" s="1633"/>
      <c r="GC29" s="1633"/>
      <c r="GD29" s="1633"/>
      <c r="GE29" s="1633"/>
      <c r="GF29" s="1633"/>
      <c r="GG29" s="1633"/>
      <c r="GH29" s="1633"/>
      <c r="GI29" s="1633"/>
      <c r="GJ29" s="1633"/>
      <c r="GK29" s="1633"/>
      <c r="GL29" s="1633"/>
      <c r="GM29" s="1633"/>
      <c r="GN29" s="1633"/>
      <c r="GO29" s="1633"/>
      <c r="GP29" s="1633"/>
      <c r="GQ29" s="1633"/>
      <c r="GR29" s="1633"/>
      <c r="GS29" s="1633"/>
      <c r="GT29" s="1633"/>
      <c r="GU29" s="1633"/>
      <c r="GV29" s="1633"/>
      <c r="GW29" s="1633"/>
      <c r="GX29" s="1633"/>
      <c r="GY29" s="1633"/>
      <c r="GZ29" s="1633"/>
      <c r="HA29" s="1633"/>
      <c r="HB29" s="1633"/>
      <c r="HC29" s="1633"/>
      <c r="HD29" s="1633"/>
      <c r="HE29" s="1633"/>
      <c r="HF29" s="1633"/>
      <c r="HG29" s="1633"/>
      <c r="HH29" s="1633"/>
      <c r="HI29" s="1633"/>
      <c r="HJ29" s="1633"/>
      <c r="HK29" s="1633"/>
      <c r="HL29" s="1633"/>
      <c r="HM29" s="1633"/>
      <c r="HN29" s="1633"/>
      <c r="HO29" s="1633"/>
      <c r="HP29" s="1633"/>
      <c r="HQ29" s="1633"/>
      <c r="HR29" s="1633"/>
      <c r="HS29" s="1633"/>
      <c r="HT29" s="1633"/>
      <c r="HU29" s="1633"/>
      <c r="HV29" s="1633"/>
      <c r="HW29" s="1633"/>
      <c r="HX29" s="1633"/>
      <c r="HY29" s="1633"/>
      <c r="HZ29" s="1633"/>
      <c r="IA29" s="1633"/>
      <c r="IB29" s="1633"/>
      <c r="IC29" s="1633"/>
      <c r="ID29" s="1633"/>
      <c r="IE29" s="1633"/>
      <c r="IF29" s="1633"/>
      <c r="IG29" s="1633"/>
      <c r="IH29" s="1633"/>
      <c r="II29" s="1633"/>
      <c r="IJ29" s="1633"/>
      <c r="IK29" s="1633"/>
      <c r="IL29" s="1633"/>
      <c r="IM29" s="1633"/>
      <c r="IN29" s="1633"/>
      <c r="IO29" s="1633"/>
      <c r="IP29" s="1633"/>
      <c r="IQ29" s="1633"/>
      <c r="IR29" s="1633"/>
      <c r="IS29" s="1633"/>
      <c r="IT29" s="1633"/>
      <c r="IU29" s="1633"/>
      <c r="IV29" s="1633"/>
      <c r="IW29" s="1633"/>
      <c r="IX29" s="1633"/>
      <c r="IY29" s="1633"/>
      <c r="IZ29" s="1633"/>
      <c r="JA29" s="1633"/>
      <c r="JB29" s="1633"/>
      <c r="JC29" s="1633"/>
      <c r="JD29" s="1633"/>
      <c r="JE29" s="1633"/>
      <c r="JF29" s="1633"/>
      <c r="JG29" s="1633"/>
      <c r="JH29" s="1633"/>
      <c r="JI29" s="1633"/>
      <c r="JJ29" s="1633"/>
      <c r="JK29" s="1633"/>
      <c r="JL29" s="1633"/>
      <c r="JM29" s="1633"/>
      <c r="JN29" s="1633"/>
      <c r="JO29" s="1633"/>
      <c r="JP29" s="1633"/>
      <c r="JQ29" s="1633"/>
      <c r="JR29" s="1633"/>
      <c r="JS29" s="1633"/>
      <c r="JT29" s="1633"/>
      <c r="JU29" s="1633"/>
      <c r="JV29" s="1633"/>
      <c r="JW29" s="1633"/>
      <c r="JX29" s="1633"/>
      <c r="JY29" s="1633"/>
      <c r="JZ29" s="1633"/>
      <c r="KA29" s="1633"/>
      <c r="KB29" s="1633"/>
      <c r="KC29" s="1633"/>
      <c r="KD29" s="1633"/>
      <c r="KE29" s="1633"/>
      <c r="KF29" s="1633"/>
      <c r="KG29" s="1633"/>
      <c r="KH29" s="1633"/>
      <c r="KI29" s="1633"/>
      <c r="KJ29" s="1633"/>
      <c r="KK29" s="1633"/>
      <c r="KL29" s="1633"/>
      <c r="KM29" s="1633"/>
      <c r="KN29" s="1633"/>
      <c r="KO29" s="1633"/>
      <c r="KP29" s="1633"/>
      <c r="KQ29" s="1633"/>
      <c r="KR29" s="1633"/>
      <c r="KS29" s="1633"/>
      <c r="KT29" s="1633"/>
      <c r="KU29" s="1633"/>
      <c r="KV29" s="1633"/>
      <c r="KW29" s="1633"/>
      <c r="KX29" s="1633"/>
      <c r="KY29" s="1633"/>
      <c r="KZ29" s="1633"/>
      <c r="LA29" s="1633"/>
      <c r="LB29" s="1633"/>
      <c r="LC29" s="1633"/>
      <c r="LD29" s="1633"/>
      <c r="LE29" s="1633"/>
      <c r="LF29" s="1642"/>
      <c r="LG29" s="1642"/>
      <c r="LH29" s="1642"/>
      <c r="LI29" s="1642"/>
      <c r="LJ29" s="1642"/>
      <c r="LK29" s="1642"/>
      <c r="LL29" s="1642"/>
      <c r="LM29" s="2302"/>
    </row>
    <row r="30" s="1481" customFormat="1" ht="47" customHeight="1" spans="1:325">
      <c r="A30" s="2248">
        <v>45736</v>
      </c>
      <c r="B30" s="1500" t="s">
        <v>3688</v>
      </c>
      <c r="C30" s="1501" t="s">
        <v>165</v>
      </c>
      <c r="D30" s="1502">
        <v>4500160832</v>
      </c>
      <c r="E30" s="1503"/>
      <c r="F30" s="1502" t="s">
        <v>3689</v>
      </c>
      <c r="G30" s="1505" t="s">
        <v>3585</v>
      </c>
      <c r="H30" s="1505" t="s">
        <v>3585</v>
      </c>
      <c r="I30" s="1532" t="s">
        <v>3587</v>
      </c>
      <c r="J30" s="1522">
        <v>3150</v>
      </c>
      <c r="K30" s="1534">
        <v>0</v>
      </c>
      <c r="L30" s="1534">
        <v>75</v>
      </c>
      <c r="M30" s="1534">
        <f t="shared" si="0"/>
        <v>42</v>
      </c>
      <c r="N30" s="1536">
        <v>45798</v>
      </c>
      <c r="O30" s="1536">
        <v>45794</v>
      </c>
      <c r="P30" s="1537" t="s">
        <v>3690</v>
      </c>
      <c r="Q30" s="1562" t="s">
        <v>78</v>
      </c>
      <c r="R30" s="2261"/>
      <c r="S30" s="2261" t="s">
        <v>168</v>
      </c>
      <c r="T30" s="1565">
        <v>45737</v>
      </c>
      <c r="U30" s="1589" t="s">
        <v>88</v>
      </c>
      <c r="V30" s="1589" t="s">
        <v>88</v>
      </c>
      <c r="W30" s="2262" t="s">
        <v>3691</v>
      </c>
      <c r="X30" s="1589"/>
      <c r="Y30" s="1580" t="s">
        <v>3692</v>
      </c>
      <c r="Z30" s="1590" t="s">
        <v>3599</v>
      </c>
      <c r="AA30" s="2174">
        <v>275.1075</v>
      </c>
      <c r="AB30" s="2175">
        <f>AA30*M30</f>
        <v>11554.515</v>
      </c>
      <c r="AC30" s="1504"/>
      <c r="AD30" s="1609" t="s">
        <v>81</v>
      </c>
      <c r="AE30" s="1609">
        <v>3</v>
      </c>
      <c r="AF30" s="1609"/>
      <c r="AG30" s="1610">
        <f>J30</f>
        <v>3150</v>
      </c>
      <c r="AH30" s="2282"/>
      <c r="AI30" s="2282">
        <f>M30</f>
        <v>42</v>
      </c>
      <c r="AJ30" s="2282" t="s">
        <v>64</v>
      </c>
      <c r="AK30" s="2283"/>
      <c r="AL30" s="2282">
        <f>J30</f>
        <v>3150</v>
      </c>
      <c r="AM30" s="2185">
        <f>J30/3</f>
        <v>1050</v>
      </c>
      <c r="AN30" s="1622">
        <f>J30/3</f>
        <v>1050</v>
      </c>
      <c r="AO30" s="1622">
        <f>J30/3</f>
        <v>1050</v>
      </c>
      <c r="AP30" s="1622"/>
      <c r="AQ30" s="1622"/>
      <c r="AR30" s="1622"/>
      <c r="AS30" s="1622"/>
      <c r="AT30" s="1622"/>
      <c r="AU30" s="2293"/>
      <c r="AV30" s="2292">
        <f t="shared" si="1"/>
        <v>1006.25</v>
      </c>
      <c r="AW30" s="2297">
        <f t="shared" si="2"/>
        <v>43.75</v>
      </c>
      <c r="AX30" s="1631"/>
      <c r="AY30" s="1632"/>
      <c r="AZ30" s="1633"/>
      <c r="BA30" s="1633"/>
      <c r="BB30" s="1633"/>
      <c r="BC30" s="1633"/>
      <c r="BD30" s="1633"/>
      <c r="BE30" s="1633"/>
      <c r="BF30" s="1633"/>
      <c r="BG30" s="1633"/>
      <c r="BH30" s="1633"/>
      <c r="BI30" s="1633"/>
      <c r="BJ30" s="1633"/>
      <c r="BK30" s="1633"/>
      <c r="BL30" s="1633"/>
      <c r="BM30" s="1633"/>
      <c r="BN30" s="1633"/>
      <c r="BO30" s="1633"/>
      <c r="BP30" s="1633"/>
      <c r="BQ30" s="1633"/>
      <c r="BR30" s="1633"/>
      <c r="BS30" s="1633"/>
      <c r="BT30" s="1633"/>
      <c r="BU30" s="1633"/>
      <c r="BV30" s="1633"/>
      <c r="BW30" s="1633"/>
      <c r="BX30" s="1633"/>
      <c r="BY30" s="1633"/>
      <c r="BZ30" s="1633"/>
      <c r="CA30" s="1633"/>
      <c r="CB30" s="1633"/>
      <c r="CC30" s="1633"/>
      <c r="CD30" s="1633"/>
      <c r="CE30" s="1633"/>
      <c r="CF30" s="1633"/>
      <c r="CG30" s="1633"/>
      <c r="CH30" s="1633"/>
      <c r="CI30" s="1633"/>
      <c r="CJ30" s="1633"/>
      <c r="CK30" s="1633"/>
      <c r="CL30" s="1633"/>
      <c r="CM30" s="1633"/>
      <c r="CN30" s="1633"/>
      <c r="CO30" s="1633"/>
      <c r="CP30" s="1633"/>
      <c r="CQ30" s="1633"/>
      <c r="CR30" s="1633"/>
      <c r="CS30" s="1633"/>
      <c r="CT30" s="1633"/>
      <c r="CU30" s="1633"/>
      <c r="CV30" s="1633"/>
      <c r="CW30" s="1633"/>
      <c r="CX30" s="1633"/>
      <c r="CY30" s="1633"/>
      <c r="CZ30" s="1633"/>
      <c r="DA30" s="1633"/>
      <c r="DB30" s="1633"/>
      <c r="DC30" s="1633"/>
      <c r="DD30" s="1633"/>
      <c r="DE30" s="1633"/>
      <c r="DF30" s="1633"/>
      <c r="DG30" s="1633"/>
      <c r="DH30" s="1633"/>
      <c r="DI30" s="1633"/>
      <c r="DJ30" s="1633"/>
      <c r="DK30" s="1633"/>
      <c r="DL30" s="1633"/>
      <c r="DM30" s="1633"/>
      <c r="DN30" s="1633"/>
      <c r="DO30" s="1633"/>
      <c r="DP30" s="1633"/>
      <c r="DQ30" s="1633"/>
      <c r="DR30" s="1633"/>
      <c r="DS30" s="1633"/>
      <c r="DT30" s="1633"/>
      <c r="DU30" s="1633"/>
      <c r="DV30" s="1633"/>
      <c r="DW30" s="1633"/>
      <c r="DX30" s="1633"/>
      <c r="DY30" s="1633"/>
      <c r="DZ30" s="1633"/>
      <c r="EA30" s="1633"/>
      <c r="EB30" s="1633"/>
      <c r="EC30" s="1633"/>
      <c r="ED30" s="1633"/>
      <c r="EE30" s="1633"/>
      <c r="EF30" s="1633"/>
      <c r="EG30" s="1633"/>
      <c r="EH30" s="1633"/>
      <c r="EI30" s="1633"/>
      <c r="EJ30" s="1633"/>
      <c r="EK30" s="1633"/>
      <c r="EL30" s="1633"/>
      <c r="EM30" s="1633"/>
      <c r="EN30" s="1633"/>
      <c r="EO30" s="1633"/>
      <c r="EP30" s="1633"/>
      <c r="EQ30" s="1633"/>
      <c r="ER30" s="1633"/>
      <c r="ES30" s="1633"/>
      <c r="ET30" s="1633"/>
      <c r="EU30" s="1633"/>
      <c r="EV30" s="1633"/>
      <c r="EW30" s="1633"/>
      <c r="EX30" s="1633"/>
      <c r="EY30" s="1633"/>
      <c r="EZ30" s="1633"/>
      <c r="FA30" s="1633"/>
      <c r="FB30" s="1633"/>
      <c r="FC30" s="1633"/>
      <c r="FD30" s="1633"/>
      <c r="FE30" s="1633"/>
      <c r="FF30" s="1633"/>
      <c r="FG30" s="1633"/>
      <c r="FH30" s="1633"/>
      <c r="FI30" s="1633"/>
      <c r="FJ30" s="1633"/>
      <c r="FK30" s="1633"/>
      <c r="FL30" s="1633"/>
      <c r="FM30" s="1633"/>
      <c r="FN30" s="1633"/>
      <c r="FO30" s="1633"/>
      <c r="FP30" s="1633"/>
      <c r="FQ30" s="1633"/>
      <c r="FR30" s="1633"/>
      <c r="FS30" s="1633"/>
      <c r="FT30" s="1633"/>
      <c r="FU30" s="1633"/>
      <c r="FV30" s="1633"/>
      <c r="FW30" s="1633"/>
      <c r="FX30" s="1633"/>
      <c r="FY30" s="1633"/>
      <c r="FZ30" s="1633"/>
      <c r="GA30" s="1633"/>
      <c r="GB30" s="1633"/>
      <c r="GC30" s="1633"/>
      <c r="GD30" s="1633"/>
      <c r="GE30" s="1633"/>
      <c r="GF30" s="1633"/>
      <c r="GG30" s="1633"/>
      <c r="GH30" s="1633"/>
      <c r="GI30" s="1633"/>
      <c r="GJ30" s="1633"/>
      <c r="GK30" s="1633"/>
      <c r="GL30" s="1633"/>
      <c r="GM30" s="1633"/>
      <c r="GN30" s="1633"/>
      <c r="GO30" s="1633"/>
      <c r="GP30" s="1633"/>
      <c r="GQ30" s="1633"/>
      <c r="GR30" s="1633"/>
      <c r="GS30" s="1633"/>
      <c r="GT30" s="1633"/>
      <c r="GU30" s="1633"/>
      <c r="GV30" s="1633"/>
      <c r="GW30" s="1633"/>
      <c r="GX30" s="1633"/>
      <c r="GY30" s="1633"/>
      <c r="GZ30" s="1633"/>
      <c r="HA30" s="1633"/>
      <c r="HB30" s="1633"/>
      <c r="HC30" s="1633"/>
      <c r="HD30" s="1633"/>
      <c r="HE30" s="1633"/>
      <c r="HF30" s="1633"/>
      <c r="HG30" s="1633"/>
      <c r="HH30" s="1633"/>
      <c r="HI30" s="1633"/>
      <c r="HJ30" s="1633"/>
      <c r="HK30" s="1633"/>
      <c r="HL30" s="1633"/>
      <c r="HM30" s="1633"/>
      <c r="HN30" s="1633"/>
      <c r="HO30" s="1633"/>
      <c r="HP30" s="1633"/>
      <c r="HQ30" s="1633"/>
      <c r="HR30" s="1633"/>
      <c r="HS30" s="1633"/>
      <c r="HT30" s="1633"/>
      <c r="HU30" s="1633"/>
      <c r="HV30" s="1633"/>
      <c r="HW30" s="1633"/>
      <c r="HX30" s="1633"/>
      <c r="HY30" s="1633"/>
      <c r="HZ30" s="1633"/>
      <c r="IA30" s="1633"/>
      <c r="IB30" s="1633"/>
      <c r="IC30" s="1633"/>
      <c r="ID30" s="1633"/>
      <c r="IE30" s="1633"/>
      <c r="IF30" s="1633"/>
      <c r="IG30" s="1633"/>
      <c r="IH30" s="1633"/>
      <c r="II30" s="1633"/>
      <c r="IJ30" s="1633"/>
      <c r="IK30" s="1633"/>
      <c r="IL30" s="1633"/>
      <c r="IM30" s="1633"/>
      <c r="IN30" s="1633"/>
      <c r="IO30" s="1633"/>
      <c r="IP30" s="1633"/>
      <c r="IQ30" s="1633"/>
      <c r="IR30" s="1633"/>
      <c r="IS30" s="1633"/>
      <c r="IT30" s="1633"/>
      <c r="IU30" s="1633"/>
      <c r="IV30" s="1633"/>
      <c r="IW30" s="1633"/>
      <c r="IX30" s="1633"/>
      <c r="IY30" s="1633"/>
      <c r="IZ30" s="1633"/>
      <c r="JA30" s="1633"/>
      <c r="JB30" s="1633"/>
      <c r="JC30" s="1633"/>
      <c r="JD30" s="1633"/>
      <c r="JE30" s="1633"/>
      <c r="JF30" s="1633"/>
      <c r="JG30" s="1633"/>
      <c r="JH30" s="1633"/>
      <c r="JI30" s="1633"/>
      <c r="JJ30" s="1633"/>
      <c r="JK30" s="1633"/>
      <c r="JL30" s="1633"/>
      <c r="JM30" s="1633"/>
      <c r="JN30" s="1633"/>
      <c r="JO30" s="1633"/>
      <c r="JP30" s="1633"/>
      <c r="JQ30" s="1633"/>
      <c r="JR30" s="1633"/>
      <c r="JS30" s="1633"/>
      <c r="JT30" s="1633"/>
      <c r="JU30" s="1633"/>
      <c r="JV30" s="1633"/>
      <c r="JW30" s="1633"/>
      <c r="JX30" s="1633"/>
      <c r="JY30" s="1633"/>
      <c r="JZ30" s="1633"/>
      <c r="KA30" s="1633"/>
      <c r="KB30" s="1633"/>
      <c r="KC30" s="1633"/>
      <c r="KD30" s="1633"/>
      <c r="KE30" s="1633"/>
      <c r="KF30" s="1633"/>
      <c r="KG30" s="1633"/>
      <c r="KH30" s="1633"/>
      <c r="KI30" s="1633"/>
      <c r="KJ30" s="1633"/>
      <c r="KK30" s="1633"/>
      <c r="KL30" s="1633"/>
      <c r="KM30" s="1633"/>
      <c r="KN30" s="1633"/>
      <c r="KO30" s="1633"/>
      <c r="KP30" s="1633"/>
      <c r="KQ30" s="1633"/>
      <c r="KR30" s="1633"/>
      <c r="KS30" s="1633"/>
      <c r="KT30" s="1633"/>
      <c r="KU30" s="1633"/>
      <c r="KV30" s="1633"/>
      <c r="KW30" s="1633"/>
      <c r="KX30" s="1633"/>
      <c r="KY30" s="1633"/>
      <c r="KZ30" s="1633"/>
      <c r="LA30" s="1633"/>
      <c r="LB30" s="1633"/>
      <c r="LC30" s="1633"/>
      <c r="LD30" s="1633"/>
      <c r="LE30" s="1633"/>
      <c r="LF30" s="1642"/>
      <c r="LG30" s="1642"/>
      <c r="LH30" s="1642"/>
      <c r="LI30" s="1642"/>
      <c r="LJ30" s="1642"/>
      <c r="LK30" s="1642"/>
      <c r="LL30" s="1642"/>
      <c r="LM30" s="2302"/>
    </row>
    <row r="31" s="1481" customFormat="1" ht="47" customHeight="1" spans="1:325">
      <c r="A31" s="2248">
        <v>45758</v>
      </c>
      <c r="B31" s="1500" t="s">
        <v>1866</v>
      </c>
      <c r="C31" s="1501" t="s">
        <v>195</v>
      </c>
      <c r="D31" s="1502">
        <v>4500163427</v>
      </c>
      <c r="E31" s="1503" t="s">
        <v>3693</v>
      </c>
      <c r="F31" s="1502" t="s">
        <v>1868</v>
      </c>
      <c r="G31" s="1505" t="s">
        <v>3580</v>
      </c>
      <c r="H31" s="1505" t="s">
        <v>3580</v>
      </c>
      <c r="I31" s="1532" t="s">
        <v>3581</v>
      </c>
      <c r="J31" s="1522">
        <v>288</v>
      </c>
      <c r="K31" s="1534">
        <v>0</v>
      </c>
      <c r="L31" s="1534">
        <v>6</v>
      </c>
      <c r="M31" s="1534">
        <f t="shared" si="0"/>
        <v>48</v>
      </c>
      <c r="N31" s="1536">
        <v>45789</v>
      </c>
      <c r="O31" s="1536">
        <v>45785</v>
      </c>
      <c r="P31" s="1537"/>
      <c r="Q31" s="1562" t="s">
        <v>78</v>
      </c>
      <c r="R31" s="2261"/>
      <c r="S31" s="2261" t="s">
        <v>111</v>
      </c>
      <c r="T31" s="1565">
        <v>45765</v>
      </c>
      <c r="U31" s="1589" t="s">
        <v>88</v>
      </c>
      <c r="V31" s="1589">
        <v>45758</v>
      </c>
      <c r="W31" s="2262"/>
      <c r="X31" s="1589"/>
      <c r="Y31" s="1586" t="s">
        <v>3694</v>
      </c>
      <c r="Z31" s="1590" t="s">
        <v>122</v>
      </c>
      <c r="AA31" s="2174">
        <v>3.6946</v>
      </c>
      <c r="AB31" s="2175">
        <f>AA31*J31</f>
        <v>1064.0448</v>
      </c>
      <c r="AC31" s="1504"/>
      <c r="AD31" s="1609" t="s">
        <v>81</v>
      </c>
      <c r="AE31" s="1609">
        <v>9</v>
      </c>
      <c r="AF31" s="1609">
        <f>J31</f>
        <v>288</v>
      </c>
      <c r="AG31" s="1610"/>
      <c r="AH31" s="2282"/>
      <c r="AI31" s="2282"/>
      <c r="AJ31" s="2282" t="s">
        <v>63</v>
      </c>
      <c r="AK31" s="2283">
        <f>J31</f>
        <v>288</v>
      </c>
      <c r="AL31" s="2282"/>
      <c r="AM31" s="2185">
        <f>J31/9</f>
        <v>32</v>
      </c>
      <c r="AN31" s="1622">
        <f>J31/9</f>
        <v>32</v>
      </c>
      <c r="AO31" s="1622">
        <f>J31/9</f>
        <v>32</v>
      </c>
      <c r="AP31" s="1622">
        <f>J31/9</f>
        <v>32</v>
      </c>
      <c r="AQ31" s="1622">
        <f>J31/9</f>
        <v>32</v>
      </c>
      <c r="AR31" s="1622">
        <f>J31/9</f>
        <v>32</v>
      </c>
      <c r="AS31" s="1622">
        <f>J31/9</f>
        <v>32</v>
      </c>
      <c r="AT31" s="1622">
        <f>J31/9</f>
        <v>32</v>
      </c>
      <c r="AU31" s="2297">
        <f>J31/9</f>
        <v>32</v>
      </c>
      <c r="AV31" s="2292">
        <f t="shared" si="1"/>
        <v>30.6666666666667</v>
      </c>
      <c r="AW31" s="2297">
        <f t="shared" si="2"/>
        <v>1.33333333333333</v>
      </c>
      <c r="AX31" s="1631"/>
      <c r="AY31" s="1632"/>
      <c r="AZ31" s="1633"/>
      <c r="BA31" s="1633"/>
      <c r="BB31" s="1633"/>
      <c r="BC31" s="1633"/>
      <c r="BD31" s="1633"/>
      <c r="BE31" s="1633"/>
      <c r="BF31" s="1633"/>
      <c r="BG31" s="1633"/>
      <c r="BH31" s="1633"/>
      <c r="BI31" s="1633"/>
      <c r="BJ31" s="1633"/>
      <c r="BK31" s="1633"/>
      <c r="BL31" s="1633"/>
      <c r="BM31" s="1633"/>
      <c r="BN31" s="1633"/>
      <c r="BO31" s="1633"/>
      <c r="BP31" s="1633"/>
      <c r="BQ31" s="1633"/>
      <c r="BR31" s="1633"/>
      <c r="BS31" s="1633"/>
      <c r="BT31" s="1633"/>
      <c r="BU31" s="1633"/>
      <c r="BV31" s="1633"/>
      <c r="BW31" s="1633"/>
      <c r="BX31" s="1633"/>
      <c r="BY31" s="1633"/>
      <c r="BZ31" s="1633"/>
      <c r="CA31" s="1633"/>
      <c r="CB31" s="1633"/>
      <c r="CC31" s="1633"/>
      <c r="CD31" s="1633"/>
      <c r="CE31" s="1633"/>
      <c r="CF31" s="1633"/>
      <c r="CG31" s="1633"/>
      <c r="CH31" s="1633"/>
      <c r="CI31" s="1633"/>
      <c r="CJ31" s="1633"/>
      <c r="CK31" s="1633"/>
      <c r="CL31" s="1633"/>
      <c r="CM31" s="1633"/>
      <c r="CN31" s="1633"/>
      <c r="CO31" s="1633"/>
      <c r="CP31" s="1633"/>
      <c r="CQ31" s="1633"/>
      <c r="CR31" s="1633"/>
      <c r="CS31" s="1633"/>
      <c r="CT31" s="1633"/>
      <c r="CU31" s="1633"/>
      <c r="CV31" s="1633"/>
      <c r="CW31" s="1633"/>
      <c r="CX31" s="1633"/>
      <c r="CY31" s="1633"/>
      <c r="CZ31" s="1633"/>
      <c r="DA31" s="1633"/>
      <c r="DB31" s="1633"/>
      <c r="DC31" s="1633"/>
      <c r="DD31" s="1633"/>
      <c r="DE31" s="1633"/>
      <c r="DF31" s="1633"/>
      <c r="DG31" s="1633"/>
      <c r="DH31" s="1633"/>
      <c r="DI31" s="1633"/>
      <c r="DJ31" s="1633"/>
      <c r="DK31" s="1633"/>
      <c r="DL31" s="1633"/>
      <c r="DM31" s="1633"/>
      <c r="DN31" s="1633"/>
      <c r="DO31" s="1633"/>
      <c r="DP31" s="1633"/>
      <c r="DQ31" s="1633"/>
      <c r="DR31" s="1633"/>
      <c r="DS31" s="1633"/>
      <c r="DT31" s="1633"/>
      <c r="DU31" s="1633"/>
      <c r="DV31" s="1633"/>
      <c r="DW31" s="1633"/>
      <c r="DX31" s="1633"/>
      <c r="DY31" s="1633"/>
      <c r="DZ31" s="1633"/>
      <c r="EA31" s="1633"/>
      <c r="EB31" s="1633"/>
      <c r="EC31" s="1633"/>
      <c r="ED31" s="1633"/>
      <c r="EE31" s="1633"/>
      <c r="EF31" s="1633"/>
      <c r="EG31" s="1633"/>
      <c r="EH31" s="1633"/>
      <c r="EI31" s="1633"/>
      <c r="EJ31" s="1633"/>
      <c r="EK31" s="1633"/>
      <c r="EL31" s="1633"/>
      <c r="EM31" s="1633"/>
      <c r="EN31" s="1633"/>
      <c r="EO31" s="1633"/>
      <c r="EP31" s="1633"/>
      <c r="EQ31" s="1633"/>
      <c r="ER31" s="1633"/>
      <c r="ES31" s="1633"/>
      <c r="ET31" s="1633"/>
      <c r="EU31" s="1633"/>
      <c r="EV31" s="1633"/>
      <c r="EW31" s="1633"/>
      <c r="EX31" s="1633"/>
      <c r="EY31" s="1633"/>
      <c r="EZ31" s="1633"/>
      <c r="FA31" s="1633"/>
      <c r="FB31" s="1633"/>
      <c r="FC31" s="1633"/>
      <c r="FD31" s="1633"/>
      <c r="FE31" s="1633"/>
      <c r="FF31" s="1633"/>
      <c r="FG31" s="1633"/>
      <c r="FH31" s="1633"/>
      <c r="FI31" s="1633"/>
      <c r="FJ31" s="1633"/>
      <c r="FK31" s="1633"/>
      <c r="FL31" s="1633"/>
      <c r="FM31" s="1633"/>
      <c r="FN31" s="1633"/>
      <c r="FO31" s="1633"/>
      <c r="FP31" s="1633"/>
      <c r="FQ31" s="1633"/>
      <c r="FR31" s="1633"/>
      <c r="FS31" s="1633"/>
      <c r="FT31" s="1633"/>
      <c r="FU31" s="1633"/>
      <c r="FV31" s="1633"/>
      <c r="FW31" s="1633"/>
      <c r="FX31" s="1633"/>
      <c r="FY31" s="1633"/>
      <c r="FZ31" s="1633"/>
      <c r="GA31" s="1633"/>
      <c r="GB31" s="1633"/>
      <c r="GC31" s="1633"/>
      <c r="GD31" s="1633"/>
      <c r="GE31" s="1633"/>
      <c r="GF31" s="1633"/>
      <c r="GG31" s="1633"/>
      <c r="GH31" s="1633"/>
      <c r="GI31" s="1633"/>
      <c r="GJ31" s="1633"/>
      <c r="GK31" s="1633"/>
      <c r="GL31" s="1633"/>
      <c r="GM31" s="1633"/>
      <c r="GN31" s="1633"/>
      <c r="GO31" s="1633"/>
      <c r="GP31" s="1633"/>
      <c r="GQ31" s="1633"/>
      <c r="GR31" s="1633"/>
      <c r="GS31" s="1633"/>
      <c r="GT31" s="1633"/>
      <c r="GU31" s="1633"/>
      <c r="GV31" s="1633"/>
      <c r="GW31" s="1633"/>
      <c r="GX31" s="1633"/>
      <c r="GY31" s="1633"/>
      <c r="GZ31" s="1633"/>
      <c r="HA31" s="1633"/>
      <c r="HB31" s="1633"/>
      <c r="HC31" s="1633"/>
      <c r="HD31" s="1633"/>
      <c r="HE31" s="1633"/>
      <c r="HF31" s="1633"/>
      <c r="HG31" s="1633"/>
      <c r="HH31" s="1633"/>
      <c r="HI31" s="1633"/>
      <c r="HJ31" s="1633"/>
      <c r="HK31" s="1633"/>
      <c r="HL31" s="1633"/>
      <c r="HM31" s="1633"/>
      <c r="HN31" s="1633"/>
      <c r="HO31" s="1633"/>
      <c r="HP31" s="1633"/>
      <c r="HQ31" s="1633"/>
      <c r="HR31" s="1633"/>
      <c r="HS31" s="1633"/>
      <c r="HT31" s="1633"/>
      <c r="HU31" s="1633"/>
      <c r="HV31" s="1633"/>
      <c r="HW31" s="1633"/>
      <c r="HX31" s="1633"/>
      <c r="HY31" s="1633"/>
      <c r="HZ31" s="1633"/>
      <c r="IA31" s="1633"/>
      <c r="IB31" s="1633"/>
      <c r="IC31" s="1633"/>
      <c r="ID31" s="1633"/>
      <c r="IE31" s="1633"/>
      <c r="IF31" s="1633"/>
      <c r="IG31" s="1633"/>
      <c r="IH31" s="1633"/>
      <c r="II31" s="1633"/>
      <c r="IJ31" s="1633"/>
      <c r="IK31" s="1633"/>
      <c r="IL31" s="1633"/>
      <c r="IM31" s="1633"/>
      <c r="IN31" s="1633"/>
      <c r="IO31" s="1633"/>
      <c r="IP31" s="1633"/>
      <c r="IQ31" s="1633"/>
      <c r="IR31" s="1633"/>
      <c r="IS31" s="1633"/>
      <c r="IT31" s="1633"/>
      <c r="IU31" s="1633"/>
      <c r="IV31" s="1633"/>
      <c r="IW31" s="1633"/>
      <c r="IX31" s="1633"/>
      <c r="IY31" s="1633"/>
      <c r="IZ31" s="1633"/>
      <c r="JA31" s="1633"/>
      <c r="JB31" s="1633"/>
      <c r="JC31" s="1633"/>
      <c r="JD31" s="1633"/>
      <c r="JE31" s="1633"/>
      <c r="JF31" s="1633"/>
      <c r="JG31" s="1633"/>
      <c r="JH31" s="1633"/>
      <c r="JI31" s="1633"/>
      <c r="JJ31" s="1633"/>
      <c r="JK31" s="1633"/>
      <c r="JL31" s="1633"/>
      <c r="JM31" s="1633"/>
      <c r="JN31" s="1633"/>
      <c r="JO31" s="1633"/>
      <c r="JP31" s="1633"/>
      <c r="JQ31" s="1633"/>
      <c r="JR31" s="1633"/>
      <c r="JS31" s="1633"/>
      <c r="JT31" s="1633"/>
      <c r="JU31" s="1633"/>
      <c r="JV31" s="1633"/>
      <c r="JW31" s="1633"/>
      <c r="JX31" s="1633"/>
      <c r="JY31" s="1633"/>
      <c r="JZ31" s="1633"/>
      <c r="KA31" s="1633"/>
      <c r="KB31" s="1633"/>
      <c r="KC31" s="1633"/>
      <c r="KD31" s="1633"/>
      <c r="KE31" s="1633"/>
      <c r="KF31" s="1633"/>
      <c r="KG31" s="1633"/>
      <c r="KH31" s="1633"/>
      <c r="KI31" s="1633"/>
      <c r="KJ31" s="1633"/>
      <c r="KK31" s="1633"/>
      <c r="KL31" s="1633"/>
      <c r="KM31" s="1633"/>
      <c r="KN31" s="1633"/>
      <c r="KO31" s="1633"/>
      <c r="KP31" s="1633"/>
      <c r="KQ31" s="1633"/>
      <c r="KR31" s="1633"/>
      <c r="KS31" s="1633"/>
      <c r="KT31" s="1633"/>
      <c r="KU31" s="1633"/>
      <c r="KV31" s="1633"/>
      <c r="KW31" s="1633"/>
      <c r="KX31" s="1633"/>
      <c r="KY31" s="1633"/>
      <c r="KZ31" s="1633"/>
      <c r="LA31" s="1633"/>
      <c r="LB31" s="1633"/>
      <c r="LC31" s="1633"/>
      <c r="LD31" s="1633"/>
      <c r="LE31" s="1633"/>
      <c r="LF31" s="1642"/>
      <c r="LG31" s="1642"/>
      <c r="LH31" s="1642"/>
      <c r="LI31" s="1642"/>
      <c r="LJ31" s="1642"/>
      <c r="LK31" s="1642"/>
      <c r="LL31" s="1642"/>
      <c r="LM31" s="2302"/>
    </row>
    <row r="32" s="1481" customFormat="1" ht="47" customHeight="1" spans="1:325">
      <c r="A32" s="2248">
        <v>45736</v>
      </c>
      <c r="B32" s="1500" t="s">
        <v>3688</v>
      </c>
      <c r="C32" s="1501" t="s">
        <v>165</v>
      </c>
      <c r="D32" s="1502">
        <v>4500160858</v>
      </c>
      <c r="E32" s="1503"/>
      <c r="F32" s="1502" t="s">
        <v>3695</v>
      </c>
      <c r="G32" s="1505" t="s">
        <v>3585</v>
      </c>
      <c r="H32" s="1505" t="s">
        <v>3585</v>
      </c>
      <c r="I32" s="1532" t="s">
        <v>3587</v>
      </c>
      <c r="J32" s="1522">
        <v>3150</v>
      </c>
      <c r="K32" s="1534">
        <v>0</v>
      </c>
      <c r="L32" s="1534">
        <v>75</v>
      </c>
      <c r="M32" s="1534">
        <f t="shared" si="0"/>
        <v>42</v>
      </c>
      <c r="N32" s="1536">
        <v>45798</v>
      </c>
      <c r="O32" s="1536">
        <v>45794</v>
      </c>
      <c r="P32" s="1537"/>
      <c r="Q32" s="1562" t="s">
        <v>78</v>
      </c>
      <c r="R32" s="2261"/>
      <c r="S32" s="2261" t="s">
        <v>168</v>
      </c>
      <c r="T32" s="1565">
        <v>45737</v>
      </c>
      <c r="U32" s="1589" t="s">
        <v>88</v>
      </c>
      <c r="V32" s="1589" t="s">
        <v>88</v>
      </c>
      <c r="W32" s="2262" t="s">
        <v>3691</v>
      </c>
      <c r="X32" s="1589"/>
      <c r="Y32" s="1586" t="s">
        <v>3696</v>
      </c>
      <c r="Z32" s="1590" t="s">
        <v>3599</v>
      </c>
      <c r="AA32" s="2174">
        <v>275.1075</v>
      </c>
      <c r="AB32" s="2175">
        <f>AA32*M32</f>
        <v>11554.515</v>
      </c>
      <c r="AC32" s="1504"/>
      <c r="AD32" s="1609" t="s">
        <v>81</v>
      </c>
      <c r="AE32" s="1609">
        <v>3</v>
      </c>
      <c r="AF32" s="1609"/>
      <c r="AG32" s="1610">
        <f>J32</f>
        <v>3150</v>
      </c>
      <c r="AH32" s="2282"/>
      <c r="AI32" s="2282">
        <f>M32</f>
        <v>42</v>
      </c>
      <c r="AJ32" s="2282" t="s">
        <v>64</v>
      </c>
      <c r="AK32" s="2283"/>
      <c r="AL32" s="2282">
        <f>J32</f>
        <v>3150</v>
      </c>
      <c r="AM32" s="2185">
        <f>J32/3</f>
        <v>1050</v>
      </c>
      <c r="AN32" s="1622">
        <f>J32/3</f>
        <v>1050</v>
      </c>
      <c r="AO32" s="1622">
        <f>J32/3</f>
        <v>1050</v>
      </c>
      <c r="AP32" s="1622"/>
      <c r="AQ32" s="1622"/>
      <c r="AR32" s="1622"/>
      <c r="AS32" s="1622"/>
      <c r="AT32" s="1622"/>
      <c r="AU32" s="2293"/>
      <c r="AV32" s="2292">
        <f t="shared" si="1"/>
        <v>1006.25</v>
      </c>
      <c r="AW32" s="2297">
        <f t="shared" si="2"/>
        <v>43.75</v>
      </c>
      <c r="AX32" s="1631"/>
      <c r="AY32" s="1632"/>
      <c r="AZ32" s="1633"/>
      <c r="BA32" s="1633"/>
      <c r="BB32" s="1633"/>
      <c r="BC32" s="1633"/>
      <c r="BD32" s="1633"/>
      <c r="BE32" s="1633"/>
      <c r="BF32" s="1633"/>
      <c r="BG32" s="1633"/>
      <c r="BH32" s="1633"/>
      <c r="BI32" s="1633"/>
      <c r="BJ32" s="1633"/>
      <c r="BK32" s="1633"/>
      <c r="BL32" s="1633"/>
      <c r="BM32" s="1633"/>
      <c r="BN32" s="1633"/>
      <c r="BO32" s="1633"/>
      <c r="BP32" s="1633"/>
      <c r="BQ32" s="1633"/>
      <c r="BR32" s="1633"/>
      <c r="BS32" s="1633"/>
      <c r="BT32" s="1633"/>
      <c r="BU32" s="1633"/>
      <c r="BV32" s="1633"/>
      <c r="BW32" s="1633"/>
      <c r="BX32" s="1633"/>
      <c r="BY32" s="1633"/>
      <c r="BZ32" s="1633"/>
      <c r="CA32" s="1633"/>
      <c r="CB32" s="1633"/>
      <c r="CC32" s="1633"/>
      <c r="CD32" s="1633"/>
      <c r="CE32" s="1633"/>
      <c r="CF32" s="1633"/>
      <c r="CG32" s="1633"/>
      <c r="CH32" s="1633"/>
      <c r="CI32" s="1633"/>
      <c r="CJ32" s="1633"/>
      <c r="CK32" s="1633"/>
      <c r="CL32" s="1633"/>
      <c r="CM32" s="1633"/>
      <c r="CN32" s="1633"/>
      <c r="CO32" s="1633"/>
      <c r="CP32" s="1633"/>
      <c r="CQ32" s="1633"/>
      <c r="CR32" s="1633"/>
      <c r="CS32" s="1633"/>
      <c r="CT32" s="1633"/>
      <c r="CU32" s="1633"/>
      <c r="CV32" s="1633"/>
      <c r="CW32" s="1633"/>
      <c r="CX32" s="1633"/>
      <c r="CY32" s="1633"/>
      <c r="CZ32" s="1633"/>
      <c r="DA32" s="1633"/>
      <c r="DB32" s="1633"/>
      <c r="DC32" s="1633"/>
      <c r="DD32" s="1633"/>
      <c r="DE32" s="1633"/>
      <c r="DF32" s="1633"/>
      <c r="DG32" s="1633"/>
      <c r="DH32" s="1633"/>
      <c r="DI32" s="1633"/>
      <c r="DJ32" s="1633"/>
      <c r="DK32" s="1633"/>
      <c r="DL32" s="1633"/>
      <c r="DM32" s="1633"/>
      <c r="DN32" s="1633"/>
      <c r="DO32" s="1633"/>
      <c r="DP32" s="1633"/>
      <c r="DQ32" s="1633"/>
      <c r="DR32" s="1633"/>
      <c r="DS32" s="1633"/>
      <c r="DT32" s="1633"/>
      <c r="DU32" s="1633"/>
      <c r="DV32" s="1633"/>
      <c r="DW32" s="1633"/>
      <c r="DX32" s="1633"/>
      <c r="DY32" s="1633"/>
      <c r="DZ32" s="1633"/>
      <c r="EA32" s="1633"/>
      <c r="EB32" s="1633"/>
      <c r="EC32" s="1633"/>
      <c r="ED32" s="1633"/>
      <c r="EE32" s="1633"/>
      <c r="EF32" s="1633"/>
      <c r="EG32" s="1633"/>
      <c r="EH32" s="1633"/>
      <c r="EI32" s="1633"/>
      <c r="EJ32" s="1633"/>
      <c r="EK32" s="1633"/>
      <c r="EL32" s="1633"/>
      <c r="EM32" s="1633"/>
      <c r="EN32" s="1633"/>
      <c r="EO32" s="1633"/>
      <c r="EP32" s="1633"/>
      <c r="EQ32" s="1633"/>
      <c r="ER32" s="1633"/>
      <c r="ES32" s="1633"/>
      <c r="ET32" s="1633"/>
      <c r="EU32" s="1633"/>
      <c r="EV32" s="1633"/>
      <c r="EW32" s="1633"/>
      <c r="EX32" s="1633"/>
      <c r="EY32" s="1633"/>
      <c r="EZ32" s="1633"/>
      <c r="FA32" s="1633"/>
      <c r="FB32" s="1633"/>
      <c r="FC32" s="1633"/>
      <c r="FD32" s="1633"/>
      <c r="FE32" s="1633"/>
      <c r="FF32" s="1633"/>
      <c r="FG32" s="1633"/>
      <c r="FH32" s="1633"/>
      <c r="FI32" s="1633"/>
      <c r="FJ32" s="1633"/>
      <c r="FK32" s="1633"/>
      <c r="FL32" s="1633"/>
      <c r="FM32" s="1633"/>
      <c r="FN32" s="1633"/>
      <c r="FO32" s="1633"/>
      <c r="FP32" s="1633"/>
      <c r="FQ32" s="1633"/>
      <c r="FR32" s="1633"/>
      <c r="FS32" s="1633"/>
      <c r="FT32" s="1633"/>
      <c r="FU32" s="1633"/>
      <c r="FV32" s="1633"/>
      <c r="FW32" s="1633"/>
      <c r="FX32" s="1633"/>
      <c r="FY32" s="1633"/>
      <c r="FZ32" s="1633"/>
      <c r="GA32" s="1633"/>
      <c r="GB32" s="1633"/>
      <c r="GC32" s="1633"/>
      <c r="GD32" s="1633"/>
      <c r="GE32" s="1633"/>
      <c r="GF32" s="1633"/>
      <c r="GG32" s="1633"/>
      <c r="GH32" s="1633"/>
      <c r="GI32" s="1633"/>
      <c r="GJ32" s="1633"/>
      <c r="GK32" s="1633"/>
      <c r="GL32" s="1633"/>
      <c r="GM32" s="1633"/>
      <c r="GN32" s="1633"/>
      <c r="GO32" s="1633"/>
      <c r="GP32" s="1633"/>
      <c r="GQ32" s="1633"/>
      <c r="GR32" s="1633"/>
      <c r="GS32" s="1633"/>
      <c r="GT32" s="1633"/>
      <c r="GU32" s="1633"/>
      <c r="GV32" s="1633"/>
      <c r="GW32" s="1633"/>
      <c r="GX32" s="1633"/>
      <c r="GY32" s="1633"/>
      <c r="GZ32" s="1633"/>
      <c r="HA32" s="1633"/>
      <c r="HB32" s="1633"/>
      <c r="HC32" s="1633"/>
      <c r="HD32" s="1633"/>
      <c r="HE32" s="1633"/>
      <c r="HF32" s="1633"/>
      <c r="HG32" s="1633"/>
      <c r="HH32" s="1633"/>
      <c r="HI32" s="1633"/>
      <c r="HJ32" s="1633"/>
      <c r="HK32" s="1633"/>
      <c r="HL32" s="1633"/>
      <c r="HM32" s="1633"/>
      <c r="HN32" s="1633"/>
      <c r="HO32" s="1633"/>
      <c r="HP32" s="1633"/>
      <c r="HQ32" s="1633"/>
      <c r="HR32" s="1633"/>
      <c r="HS32" s="1633"/>
      <c r="HT32" s="1633"/>
      <c r="HU32" s="1633"/>
      <c r="HV32" s="1633"/>
      <c r="HW32" s="1633"/>
      <c r="HX32" s="1633"/>
      <c r="HY32" s="1633"/>
      <c r="HZ32" s="1633"/>
      <c r="IA32" s="1633"/>
      <c r="IB32" s="1633"/>
      <c r="IC32" s="1633"/>
      <c r="ID32" s="1633"/>
      <c r="IE32" s="1633"/>
      <c r="IF32" s="1633"/>
      <c r="IG32" s="1633"/>
      <c r="IH32" s="1633"/>
      <c r="II32" s="1633"/>
      <c r="IJ32" s="1633"/>
      <c r="IK32" s="1633"/>
      <c r="IL32" s="1633"/>
      <c r="IM32" s="1633"/>
      <c r="IN32" s="1633"/>
      <c r="IO32" s="1633"/>
      <c r="IP32" s="1633"/>
      <c r="IQ32" s="1633"/>
      <c r="IR32" s="1633"/>
      <c r="IS32" s="1633"/>
      <c r="IT32" s="1633"/>
      <c r="IU32" s="1633"/>
      <c r="IV32" s="1633"/>
      <c r="IW32" s="1633"/>
      <c r="IX32" s="1633"/>
      <c r="IY32" s="1633"/>
      <c r="IZ32" s="1633"/>
      <c r="JA32" s="1633"/>
      <c r="JB32" s="1633"/>
      <c r="JC32" s="1633"/>
      <c r="JD32" s="1633"/>
      <c r="JE32" s="1633"/>
      <c r="JF32" s="1633"/>
      <c r="JG32" s="1633"/>
      <c r="JH32" s="1633"/>
      <c r="JI32" s="1633"/>
      <c r="JJ32" s="1633"/>
      <c r="JK32" s="1633"/>
      <c r="JL32" s="1633"/>
      <c r="JM32" s="1633"/>
      <c r="JN32" s="1633"/>
      <c r="JO32" s="1633"/>
      <c r="JP32" s="1633"/>
      <c r="JQ32" s="1633"/>
      <c r="JR32" s="1633"/>
      <c r="JS32" s="1633"/>
      <c r="JT32" s="1633"/>
      <c r="JU32" s="1633"/>
      <c r="JV32" s="1633"/>
      <c r="JW32" s="1633"/>
      <c r="JX32" s="1633"/>
      <c r="JY32" s="1633"/>
      <c r="JZ32" s="1633"/>
      <c r="KA32" s="1633"/>
      <c r="KB32" s="1633"/>
      <c r="KC32" s="1633"/>
      <c r="KD32" s="1633"/>
      <c r="KE32" s="1633"/>
      <c r="KF32" s="1633"/>
      <c r="KG32" s="1633"/>
      <c r="KH32" s="1633"/>
      <c r="KI32" s="1633"/>
      <c r="KJ32" s="1633"/>
      <c r="KK32" s="1633"/>
      <c r="KL32" s="1633"/>
      <c r="KM32" s="1633"/>
      <c r="KN32" s="1633"/>
      <c r="KO32" s="1633"/>
      <c r="KP32" s="1633"/>
      <c r="KQ32" s="1633"/>
      <c r="KR32" s="1633"/>
      <c r="KS32" s="1633"/>
      <c r="KT32" s="1633"/>
      <c r="KU32" s="1633"/>
      <c r="KV32" s="1633"/>
      <c r="KW32" s="1633"/>
      <c r="KX32" s="1633"/>
      <c r="KY32" s="1633"/>
      <c r="KZ32" s="1633"/>
      <c r="LA32" s="1633"/>
      <c r="LB32" s="1633"/>
      <c r="LC32" s="1633"/>
      <c r="LD32" s="1633"/>
      <c r="LE32" s="1633"/>
      <c r="LF32" s="1642"/>
      <c r="LG32" s="1642"/>
      <c r="LH32" s="1642"/>
      <c r="LI32" s="1642"/>
      <c r="LJ32" s="1642"/>
      <c r="LK32" s="1642"/>
      <c r="LL32" s="1642"/>
      <c r="LM32" s="2302"/>
    </row>
    <row r="33" s="1481" customFormat="1" ht="47" customHeight="1" spans="1:325">
      <c r="A33" s="2248">
        <v>45736</v>
      </c>
      <c r="B33" s="1500" t="s">
        <v>3688</v>
      </c>
      <c r="C33" s="1501" t="s">
        <v>165</v>
      </c>
      <c r="D33" s="1502">
        <v>4500160860</v>
      </c>
      <c r="E33" s="1503"/>
      <c r="F33" s="1502" t="s">
        <v>3697</v>
      </c>
      <c r="G33" s="1505" t="s">
        <v>3585</v>
      </c>
      <c r="H33" s="1505" t="s">
        <v>3585</v>
      </c>
      <c r="I33" s="1532" t="s">
        <v>3587</v>
      </c>
      <c r="J33" s="1522">
        <v>3150</v>
      </c>
      <c r="K33" s="1534">
        <v>0</v>
      </c>
      <c r="L33" s="1534">
        <v>75</v>
      </c>
      <c r="M33" s="1534">
        <f t="shared" si="0"/>
        <v>42</v>
      </c>
      <c r="N33" s="1536">
        <v>45798</v>
      </c>
      <c r="O33" s="1536">
        <v>45794</v>
      </c>
      <c r="P33" s="1537"/>
      <c r="Q33" s="1562" t="s">
        <v>78</v>
      </c>
      <c r="R33" s="2261"/>
      <c r="S33" s="2261" t="s">
        <v>168</v>
      </c>
      <c r="T33" s="1565">
        <v>45737</v>
      </c>
      <c r="U33" s="1589" t="s">
        <v>88</v>
      </c>
      <c r="V33" s="1589" t="s">
        <v>88</v>
      </c>
      <c r="W33" s="2262" t="s">
        <v>3691</v>
      </c>
      <c r="X33" s="1589"/>
      <c r="Y33" s="1586" t="s">
        <v>3696</v>
      </c>
      <c r="Z33" s="1590" t="s">
        <v>3599</v>
      </c>
      <c r="AA33" s="2174">
        <v>275.1075</v>
      </c>
      <c r="AB33" s="2175">
        <f>AA33*M33</f>
        <v>11554.515</v>
      </c>
      <c r="AC33" s="1504"/>
      <c r="AD33" s="1609" t="s">
        <v>81</v>
      </c>
      <c r="AE33" s="1609">
        <v>3</v>
      </c>
      <c r="AF33" s="1609"/>
      <c r="AG33" s="1610">
        <f>J33</f>
        <v>3150</v>
      </c>
      <c r="AH33" s="2282"/>
      <c r="AI33" s="2282">
        <f>M33</f>
        <v>42</v>
      </c>
      <c r="AJ33" s="2282" t="s">
        <v>64</v>
      </c>
      <c r="AK33" s="2283"/>
      <c r="AL33" s="2282">
        <f>J33</f>
        <v>3150</v>
      </c>
      <c r="AM33" s="2185">
        <f>J33/3</f>
        <v>1050</v>
      </c>
      <c r="AN33" s="1622">
        <f>J33/3</f>
        <v>1050</v>
      </c>
      <c r="AO33" s="1622">
        <f>J33/3</f>
        <v>1050</v>
      </c>
      <c r="AP33" s="1622"/>
      <c r="AQ33" s="1622"/>
      <c r="AR33" s="1622"/>
      <c r="AS33" s="1622"/>
      <c r="AT33" s="1622"/>
      <c r="AU33" s="2293"/>
      <c r="AV33" s="2292">
        <f t="shared" si="1"/>
        <v>1006.25</v>
      </c>
      <c r="AW33" s="2297">
        <f t="shared" si="2"/>
        <v>43.75</v>
      </c>
      <c r="AX33" s="1631"/>
      <c r="AY33" s="1632"/>
      <c r="AZ33" s="1633"/>
      <c r="BA33" s="1633"/>
      <c r="BB33" s="1633"/>
      <c r="BC33" s="1633"/>
      <c r="BD33" s="1633"/>
      <c r="BE33" s="1633"/>
      <c r="BF33" s="1633"/>
      <c r="BG33" s="1633"/>
      <c r="BH33" s="1633"/>
      <c r="BI33" s="1633"/>
      <c r="BJ33" s="1633"/>
      <c r="BK33" s="1633"/>
      <c r="BL33" s="1633"/>
      <c r="BM33" s="1633"/>
      <c r="BN33" s="1633"/>
      <c r="BO33" s="1633"/>
      <c r="BP33" s="1633"/>
      <c r="BQ33" s="1633"/>
      <c r="BR33" s="1633"/>
      <c r="BS33" s="1633"/>
      <c r="BT33" s="1633"/>
      <c r="BU33" s="1633"/>
      <c r="BV33" s="1633"/>
      <c r="BW33" s="1633"/>
      <c r="BX33" s="1633"/>
      <c r="BY33" s="1633"/>
      <c r="BZ33" s="1633"/>
      <c r="CA33" s="1633"/>
      <c r="CB33" s="1633"/>
      <c r="CC33" s="1633"/>
      <c r="CD33" s="1633"/>
      <c r="CE33" s="1633"/>
      <c r="CF33" s="1633"/>
      <c r="CG33" s="1633"/>
      <c r="CH33" s="1633"/>
      <c r="CI33" s="1633"/>
      <c r="CJ33" s="1633"/>
      <c r="CK33" s="1633"/>
      <c r="CL33" s="1633"/>
      <c r="CM33" s="1633"/>
      <c r="CN33" s="1633"/>
      <c r="CO33" s="1633"/>
      <c r="CP33" s="1633"/>
      <c r="CQ33" s="1633"/>
      <c r="CR33" s="1633"/>
      <c r="CS33" s="1633"/>
      <c r="CT33" s="1633"/>
      <c r="CU33" s="1633"/>
      <c r="CV33" s="1633"/>
      <c r="CW33" s="1633"/>
      <c r="CX33" s="1633"/>
      <c r="CY33" s="1633"/>
      <c r="CZ33" s="1633"/>
      <c r="DA33" s="1633"/>
      <c r="DB33" s="1633"/>
      <c r="DC33" s="1633"/>
      <c r="DD33" s="1633"/>
      <c r="DE33" s="1633"/>
      <c r="DF33" s="1633"/>
      <c r="DG33" s="1633"/>
      <c r="DH33" s="1633"/>
      <c r="DI33" s="1633"/>
      <c r="DJ33" s="1633"/>
      <c r="DK33" s="1633"/>
      <c r="DL33" s="1633"/>
      <c r="DM33" s="1633"/>
      <c r="DN33" s="1633"/>
      <c r="DO33" s="1633"/>
      <c r="DP33" s="1633"/>
      <c r="DQ33" s="1633"/>
      <c r="DR33" s="1633"/>
      <c r="DS33" s="1633"/>
      <c r="DT33" s="1633"/>
      <c r="DU33" s="1633"/>
      <c r="DV33" s="1633"/>
      <c r="DW33" s="1633"/>
      <c r="DX33" s="1633"/>
      <c r="DY33" s="1633"/>
      <c r="DZ33" s="1633"/>
      <c r="EA33" s="1633"/>
      <c r="EB33" s="1633"/>
      <c r="EC33" s="1633"/>
      <c r="ED33" s="1633"/>
      <c r="EE33" s="1633"/>
      <c r="EF33" s="1633"/>
      <c r="EG33" s="1633"/>
      <c r="EH33" s="1633"/>
      <c r="EI33" s="1633"/>
      <c r="EJ33" s="1633"/>
      <c r="EK33" s="1633"/>
      <c r="EL33" s="1633"/>
      <c r="EM33" s="1633"/>
      <c r="EN33" s="1633"/>
      <c r="EO33" s="1633"/>
      <c r="EP33" s="1633"/>
      <c r="EQ33" s="1633"/>
      <c r="ER33" s="1633"/>
      <c r="ES33" s="1633"/>
      <c r="ET33" s="1633"/>
      <c r="EU33" s="1633"/>
      <c r="EV33" s="1633"/>
      <c r="EW33" s="1633"/>
      <c r="EX33" s="1633"/>
      <c r="EY33" s="1633"/>
      <c r="EZ33" s="1633"/>
      <c r="FA33" s="1633"/>
      <c r="FB33" s="1633"/>
      <c r="FC33" s="1633"/>
      <c r="FD33" s="1633"/>
      <c r="FE33" s="1633"/>
      <c r="FF33" s="1633"/>
      <c r="FG33" s="1633"/>
      <c r="FH33" s="1633"/>
      <c r="FI33" s="1633"/>
      <c r="FJ33" s="1633"/>
      <c r="FK33" s="1633"/>
      <c r="FL33" s="1633"/>
      <c r="FM33" s="1633"/>
      <c r="FN33" s="1633"/>
      <c r="FO33" s="1633"/>
      <c r="FP33" s="1633"/>
      <c r="FQ33" s="1633"/>
      <c r="FR33" s="1633"/>
      <c r="FS33" s="1633"/>
      <c r="FT33" s="1633"/>
      <c r="FU33" s="1633"/>
      <c r="FV33" s="1633"/>
      <c r="FW33" s="1633"/>
      <c r="FX33" s="1633"/>
      <c r="FY33" s="1633"/>
      <c r="FZ33" s="1633"/>
      <c r="GA33" s="1633"/>
      <c r="GB33" s="1633"/>
      <c r="GC33" s="1633"/>
      <c r="GD33" s="1633"/>
      <c r="GE33" s="1633"/>
      <c r="GF33" s="1633"/>
      <c r="GG33" s="1633"/>
      <c r="GH33" s="1633"/>
      <c r="GI33" s="1633"/>
      <c r="GJ33" s="1633"/>
      <c r="GK33" s="1633"/>
      <c r="GL33" s="1633"/>
      <c r="GM33" s="1633"/>
      <c r="GN33" s="1633"/>
      <c r="GO33" s="1633"/>
      <c r="GP33" s="1633"/>
      <c r="GQ33" s="1633"/>
      <c r="GR33" s="1633"/>
      <c r="GS33" s="1633"/>
      <c r="GT33" s="1633"/>
      <c r="GU33" s="1633"/>
      <c r="GV33" s="1633"/>
      <c r="GW33" s="1633"/>
      <c r="GX33" s="1633"/>
      <c r="GY33" s="1633"/>
      <c r="GZ33" s="1633"/>
      <c r="HA33" s="1633"/>
      <c r="HB33" s="1633"/>
      <c r="HC33" s="1633"/>
      <c r="HD33" s="1633"/>
      <c r="HE33" s="1633"/>
      <c r="HF33" s="1633"/>
      <c r="HG33" s="1633"/>
      <c r="HH33" s="1633"/>
      <c r="HI33" s="1633"/>
      <c r="HJ33" s="1633"/>
      <c r="HK33" s="1633"/>
      <c r="HL33" s="1633"/>
      <c r="HM33" s="1633"/>
      <c r="HN33" s="1633"/>
      <c r="HO33" s="1633"/>
      <c r="HP33" s="1633"/>
      <c r="HQ33" s="1633"/>
      <c r="HR33" s="1633"/>
      <c r="HS33" s="1633"/>
      <c r="HT33" s="1633"/>
      <c r="HU33" s="1633"/>
      <c r="HV33" s="1633"/>
      <c r="HW33" s="1633"/>
      <c r="HX33" s="1633"/>
      <c r="HY33" s="1633"/>
      <c r="HZ33" s="1633"/>
      <c r="IA33" s="1633"/>
      <c r="IB33" s="1633"/>
      <c r="IC33" s="1633"/>
      <c r="ID33" s="1633"/>
      <c r="IE33" s="1633"/>
      <c r="IF33" s="1633"/>
      <c r="IG33" s="1633"/>
      <c r="IH33" s="1633"/>
      <c r="II33" s="1633"/>
      <c r="IJ33" s="1633"/>
      <c r="IK33" s="1633"/>
      <c r="IL33" s="1633"/>
      <c r="IM33" s="1633"/>
      <c r="IN33" s="1633"/>
      <c r="IO33" s="1633"/>
      <c r="IP33" s="1633"/>
      <c r="IQ33" s="1633"/>
      <c r="IR33" s="1633"/>
      <c r="IS33" s="1633"/>
      <c r="IT33" s="1633"/>
      <c r="IU33" s="1633"/>
      <c r="IV33" s="1633"/>
      <c r="IW33" s="1633"/>
      <c r="IX33" s="1633"/>
      <c r="IY33" s="1633"/>
      <c r="IZ33" s="1633"/>
      <c r="JA33" s="1633"/>
      <c r="JB33" s="1633"/>
      <c r="JC33" s="1633"/>
      <c r="JD33" s="1633"/>
      <c r="JE33" s="1633"/>
      <c r="JF33" s="1633"/>
      <c r="JG33" s="1633"/>
      <c r="JH33" s="1633"/>
      <c r="JI33" s="1633"/>
      <c r="JJ33" s="1633"/>
      <c r="JK33" s="1633"/>
      <c r="JL33" s="1633"/>
      <c r="JM33" s="1633"/>
      <c r="JN33" s="1633"/>
      <c r="JO33" s="1633"/>
      <c r="JP33" s="1633"/>
      <c r="JQ33" s="1633"/>
      <c r="JR33" s="1633"/>
      <c r="JS33" s="1633"/>
      <c r="JT33" s="1633"/>
      <c r="JU33" s="1633"/>
      <c r="JV33" s="1633"/>
      <c r="JW33" s="1633"/>
      <c r="JX33" s="1633"/>
      <c r="JY33" s="1633"/>
      <c r="JZ33" s="1633"/>
      <c r="KA33" s="1633"/>
      <c r="KB33" s="1633"/>
      <c r="KC33" s="1633"/>
      <c r="KD33" s="1633"/>
      <c r="KE33" s="1633"/>
      <c r="KF33" s="1633"/>
      <c r="KG33" s="1633"/>
      <c r="KH33" s="1633"/>
      <c r="KI33" s="1633"/>
      <c r="KJ33" s="1633"/>
      <c r="KK33" s="1633"/>
      <c r="KL33" s="1633"/>
      <c r="KM33" s="1633"/>
      <c r="KN33" s="1633"/>
      <c r="KO33" s="1633"/>
      <c r="KP33" s="1633"/>
      <c r="KQ33" s="1633"/>
      <c r="KR33" s="1633"/>
      <c r="KS33" s="1633"/>
      <c r="KT33" s="1633"/>
      <c r="KU33" s="1633"/>
      <c r="KV33" s="1633"/>
      <c r="KW33" s="1633"/>
      <c r="KX33" s="1633"/>
      <c r="KY33" s="1633"/>
      <c r="KZ33" s="1633"/>
      <c r="LA33" s="1633"/>
      <c r="LB33" s="1633"/>
      <c r="LC33" s="1633"/>
      <c r="LD33" s="1633"/>
      <c r="LE33" s="1633"/>
      <c r="LF33" s="1642"/>
      <c r="LG33" s="1642"/>
      <c r="LH33" s="1642"/>
      <c r="LI33" s="1642"/>
      <c r="LJ33" s="1642"/>
      <c r="LK33" s="1642"/>
      <c r="LL33" s="1642"/>
      <c r="LM33" s="2302"/>
    </row>
    <row r="34" s="1481" customFormat="1" ht="47" customHeight="1" spans="1:325">
      <c r="A34" s="2248">
        <v>45736</v>
      </c>
      <c r="B34" s="1500" t="s">
        <v>3688</v>
      </c>
      <c r="C34" s="1501" t="s">
        <v>165</v>
      </c>
      <c r="D34" s="1502">
        <v>4500160861</v>
      </c>
      <c r="E34" s="1503"/>
      <c r="F34" s="1502" t="s">
        <v>3698</v>
      </c>
      <c r="G34" s="1505" t="s">
        <v>3585</v>
      </c>
      <c r="H34" s="1505" t="s">
        <v>3585</v>
      </c>
      <c r="I34" s="1532" t="s">
        <v>3587</v>
      </c>
      <c r="J34" s="1522">
        <v>3150</v>
      </c>
      <c r="K34" s="1534">
        <v>0</v>
      </c>
      <c r="L34" s="1534">
        <v>75</v>
      </c>
      <c r="M34" s="1534">
        <f t="shared" si="0"/>
        <v>42</v>
      </c>
      <c r="N34" s="1536">
        <v>45798</v>
      </c>
      <c r="O34" s="1536">
        <v>45794</v>
      </c>
      <c r="P34" s="1537"/>
      <c r="Q34" s="1562" t="s">
        <v>78</v>
      </c>
      <c r="R34" s="2261"/>
      <c r="S34" s="2261" t="s">
        <v>168</v>
      </c>
      <c r="T34" s="1565">
        <v>45737</v>
      </c>
      <c r="U34" s="1589" t="s">
        <v>88</v>
      </c>
      <c r="V34" s="1589" t="s">
        <v>88</v>
      </c>
      <c r="W34" s="2262" t="s">
        <v>3691</v>
      </c>
      <c r="X34" s="1589"/>
      <c r="Y34" s="1586" t="s">
        <v>3696</v>
      </c>
      <c r="Z34" s="1590" t="s">
        <v>3599</v>
      </c>
      <c r="AA34" s="2174">
        <v>275.1075</v>
      </c>
      <c r="AB34" s="2175">
        <f>AA34*M34</f>
        <v>11554.515</v>
      </c>
      <c r="AC34" s="1504"/>
      <c r="AD34" s="1609" t="s">
        <v>81</v>
      </c>
      <c r="AE34" s="1609">
        <v>3</v>
      </c>
      <c r="AF34" s="1609"/>
      <c r="AG34" s="1610">
        <f>J34</f>
        <v>3150</v>
      </c>
      <c r="AH34" s="2282"/>
      <c r="AI34" s="2282">
        <f>M34</f>
        <v>42</v>
      </c>
      <c r="AJ34" s="2282" t="s">
        <v>64</v>
      </c>
      <c r="AK34" s="2283"/>
      <c r="AL34" s="2282">
        <f>J34</f>
        <v>3150</v>
      </c>
      <c r="AM34" s="2185">
        <f>J34/3</f>
        <v>1050</v>
      </c>
      <c r="AN34" s="1622">
        <f>J34/3</f>
        <v>1050</v>
      </c>
      <c r="AO34" s="1622">
        <f>J34/3</f>
        <v>1050</v>
      </c>
      <c r="AP34" s="1622"/>
      <c r="AQ34" s="1622"/>
      <c r="AR34" s="1622"/>
      <c r="AS34" s="1622"/>
      <c r="AT34" s="1622"/>
      <c r="AU34" s="2293"/>
      <c r="AV34" s="2292">
        <f t="shared" si="1"/>
        <v>1006.25</v>
      </c>
      <c r="AW34" s="2297">
        <f t="shared" si="2"/>
        <v>43.75</v>
      </c>
      <c r="AX34" s="1631"/>
      <c r="AY34" s="1632"/>
      <c r="AZ34" s="1633"/>
      <c r="BA34" s="1633"/>
      <c r="BB34" s="1633"/>
      <c r="BC34" s="1633"/>
      <c r="BD34" s="1633"/>
      <c r="BE34" s="1633"/>
      <c r="BF34" s="1633"/>
      <c r="BG34" s="1633"/>
      <c r="BH34" s="1633"/>
      <c r="BI34" s="1633"/>
      <c r="BJ34" s="1633"/>
      <c r="BK34" s="1633"/>
      <c r="BL34" s="1633"/>
      <c r="BM34" s="1633"/>
      <c r="BN34" s="1633"/>
      <c r="BO34" s="1633"/>
      <c r="BP34" s="1633"/>
      <c r="BQ34" s="1633"/>
      <c r="BR34" s="1633"/>
      <c r="BS34" s="1633"/>
      <c r="BT34" s="1633"/>
      <c r="BU34" s="1633"/>
      <c r="BV34" s="1633"/>
      <c r="BW34" s="1633"/>
      <c r="BX34" s="1633"/>
      <c r="BY34" s="1633"/>
      <c r="BZ34" s="1633"/>
      <c r="CA34" s="1633"/>
      <c r="CB34" s="1633"/>
      <c r="CC34" s="1633"/>
      <c r="CD34" s="1633"/>
      <c r="CE34" s="1633"/>
      <c r="CF34" s="1633"/>
      <c r="CG34" s="1633"/>
      <c r="CH34" s="1633"/>
      <c r="CI34" s="1633"/>
      <c r="CJ34" s="1633"/>
      <c r="CK34" s="1633"/>
      <c r="CL34" s="1633"/>
      <c r="CM34" s="1633"/>
      <c r="CN34" s="1633"/>
      <c r="CO34" s="1633"/>
      <c r="CP34" s="1633"/>
      <c r="CQ34" s="1633"/>
      <c r="CR34" s="1633"/>
      <c r="CS34" s="1633"/>
      <c r="CT34" s="1633"/>
      <c r="CU34" s="1633"/>
      <c r="CV34" s="1633"/>
      <c r="CW34" s="1633"/>
      <c r="CX34" s="1633"/>
      <c r="CY34" s="1633"/>
      <c r="CZ34" s="1633"/>
      <c r="DA34" s="1633"/>
      <c r="DB34" s="1633"/>
      <c r="DC34" s="1633"/>
      <c r="DD34" s="1633"/>
      <c r="DE34" s="1633"/>
      <c r="DF34" s="1633"/>
      <c r="DG34" s="1633"/>
      <c r="DH34" s="1633"/>
      <c r="DI34" s="1633"/>
      <c r="DJ34" s="1633"/>
      <c r="DK34" s="1633"/>
      <c r="DL34" s="1633"/>
      <c r="DM34" s="1633"/>
      <c r="DN34" s="1633"/>
      <c r="DO34" s="1633"/>
      <c r="DP34" s="1633"/>
      <c r="DQ34" s="1633"/>
      <c r="DR34" s="1633"/>
      <c r="DS34" s="1633"/>
      <c r="DT34" s="1633"/>
      <c r="DU34" s="1633"/>
      <c r="DV34" s="1633"/>
      <c r="DW34" s="1633"/>
      <c r="DX34" s="1633"/>
      <c r="DY34" s="1633"/>
      <c r="DZ34" s="1633"/>
      <c r="EA34" s="1633"/>
      <c r="EB34" s="1633"/>
      <c r="EC34" s="1633"/>
      <c r="ED34" s="1633"/>
      <c r="EE34" s="1633"/>
      <c r="EF34" s="1633"/>
      <c r="EG34" s="1633"/>
      <c r="EH34" s="1633"/>
      <c r="EI34" s="1633"/>
      <c r="EJ34" s="1633"/>
      <c r="EK34" s="1633"/>
      <c r="EL34" s="1633"/>
      <c r="EM34" s="1633"/>
      <c r="EN34" s="1633"/>
      <c r="EO34" s="1633"/>
      <c r="EP34" s="1633"/>
      <c r="EQ34" s="1633"/>
      <c r="ER34" s="1633"/>
      <c r="ES34" s="1633"/>
      <c r="ET34" s="1633"/>
      <c r="EU34" s="1633"/>
      <c r="EV34" s="1633"/>
      <c r="EW34" s="1633"/>
      <c r="EX34" s="1633"/>
      <c r="EY34" s="1633"/>
      <c r="EZ34" s="1633"/>
      <c r="FA34" s="1633"/>
      <c r="FB34" s="1633"/>
      <c r="FC34" s="1633"/>
      <c r="FD34" s="1633"/>
      <c r="FE34" s="1633"/>
      <c r="FF34" s="1633"/>
      <c r="FG34" s="1633"/>
      <c r="FH34" s="1633"/>
      <c r="FI34" s="1633"/>
      <c r="FJ34" s="1633"/>
      <c r="FK34" s="1633"/>
      <c r="FL34" s="1633"/>
      <c r="FM34" s="1633"/>
      <c r="FN34" s="1633"/>
      <c r="FO34" s="1633"/>
      <c r="FP34" s="1633"/>
      <c r="FQ34" s="1633"/>
      <c r="FR34" s="1633"/>
      <c r="FS34" s="1633"/>
      <c r="FT34" s="1633"/>
      <c r="FU34" s="1633"/>
      <c r="FV34" s="1633"/>
      <c r="FW34" s="1633"/>
      <c r="FX34" s="1633"/>
      <c r="FY34" s="1633"/>
      <c r="FZ34" s="1633"/>
      <c r="GA34" s="1633"/>
      <c r="GB34" s="1633"/>
      <c r="GC34" s="1633"/>
      <c r="GD34" s="1633"/>
      <c r="GE34" s="1633"/>
      <c r="GF34" s="1633"/>
      <c r="GG34" s="1633"/>
      <c r="GH34" s="1633"/>
      <c r="GI34" s="1633"/>
      <c r="GJ34" s="1633"/>
      <c r="GK34" s="1633"/>
      <c r="GL34" s="1633"/>
      <c r="GM34" s="1633"/>
      <c r="GN34" s="1633"/>
      <c r="GO34" s="1633"/>
      <c r="GP34" s="1633"/>
      <c r="GQ34" s="1633"/>
      <c r="GR34" s="1633"/>
      <c r="GS34" s="1633"/>
      <c r="GT34" s="1633"/>
      <c r="GU34" s="1633"/>
      <c r="GV34" s="1633"/>
      <c r="GW34" s="1633"/>
      <c r="GX34" s="1633"/>
      <c r="GY34" s="1633"/>
      <c r="GZ34" s="1633"/>
      <c r="HA34" s="1633"/>
      <c r="HB34" s="1633"/>
      <c r="HC34" s="1633"/>
      <c r="HD34" s="1633"/>
      <c r="HE34" s="1633"/>
      <c r="HF34" s="1633"/>
      <c r="HG34" s="1633"/>
      <c r="HH34" s="1633"/>
      <c r="HI34" s="1633"/>
      <c r="HJ34" s="1633"/>
      <c r="HK34" s="1633"/>
      <c r="HL34" s="1633"/>
      <c r="HM34" s="1633"/>
      <c r="HN34" s="1633"/>
      <c r="HO34" s="1633"/>
      <c r="HP34" s="1633"/>
      <c r="HQ34" s="1633"/>
      <c r="HR34" s="1633"/>
      <c r="HS34" s="1633"/>
      <c r="HT34" s="1633"/>
      <c r="HU34" s="1633"/>
      <c r="HV34" s="1633"/>
      <c r="HW34" s="1633"/>
      <c r="HX34" s="1633"/>
      <c r="HY34" s="1633"/>
      <c r="HZ34" s="1633"/>
      <c r="IA34" s="1633"/>
      <c r="IB34" s="1633"/>
      <c r="IC34" s="1633"/>
      <c r="ID34" s="1633"/>
      <c r="IE34" s="1633"/>
      <c r="IF34" s="1633"/>
      <c r="IG34" s="1633"/>
      <c r="IH34" s="1633"/>
      <c r="II34" s="1633"/>
      <c r="IJ34" s="1633"/>
      <c r="IK34" s="1633"/>
      <c r="IL34" s="1633"/>
      <c r="IM34" s="1633"/>
      <c r="IN34" s="1633"/>
      <c r="IO34" s="1633"/>
      <c r="IP34" s="1633"/>
      <c r="IQ34" s="1633"/>
      <c r="IR34" s="1633"/>
      <c r="IS34" s="1633"/>
      <c r="IT34" s="1633"/>
      <c r="IU34" s="1633"/>
      <c r="IV34" s="1633"/>
      <c r="IW34" s="1633"/>
      <c r="IX34" s="1633"/>
      <c r="IY34" s="1633"/>
      <c r="IZ34" s="1633"/>
      <c r="JA34" s="1633"/>
      <c r="JB34" s="1633"/>
      <c r="JC34" s="1633"/>
      <c r="JD34" s="1633"/>
      <c r="JE34" s="1633"/>
      <c r="JF34" s="1633"/>
      <c r="JG34" s="1633"/>
      <c r="JH34" s="1633"/>
      <c r="JI34" s="1633"/>
      <c r="JJ34" s="1633"/>
      <c r="JK34" s="1633"/>
      <c r="JL34" s="1633"/>
      <c r="JM34" s="1633"/>
      <c r="JN34" s="1633"/>
      <c r="JO34" s="1633"/>
      <c r="JP34" s="1633"/>
      <c r="JQ34" s="1633"/>
      <c r="JR34" s="1633"/>
      <c r="JS34" s="1633"/>
      <c r="JT34" s="1633"/>
      <c r="JU34" s="1633"/>
      <c r="JV34" s="1633"/>
      <c r="JW34" s="1633"/>
      <c r="JX34" s="1633"/>
      <c r="JY34" s="1633"/>
      <c r="JZ34" s="1633"/>
      <c r="KA34" s="1633"/>
      <c r="KB34" s="1633"/>
      <c r="KC34" s="1633"/>
      <c r="KD34" s="1633"/>
      <c r="KE34" s="1633"/>
      <c r="KF34" s="1633"/>
      <c r="KG34" s="1633"/>
      <c r="KH34" s="1633"/>
      <c r="KI34" s="1633"/>
      <c r="KJ34" s="1633"/>
      <c r="KK34" s="1633"/>
      <c r="KL34" s="1633"/>
      <c r="KM34" s="1633"/>
      <c r="KN34" s="1633"/>
      <c r="KO34" s="1633"/>
      <c r="KP34" s="1633"/>
      <c r="KQ34" s="1633"/>
      <c r="KR34" s="1633"/>
      <c r="KS34" s="1633"/>
      <c r="KT34" s="1633"/>
      <c r="KU34" s="1633"/>
      <c r="KV34" s="1633"/>
      <c r="KW34" s="1633"/>
      <c r="KX34" s="1633"/>
      <c r="KY34" s="1633"/>
      <c r="KZ34" s="1633"/>
      <c r="LA34" s="1633"/>
      <c r="LB34" s="1633"/>
      <c r="LC34" s="1633"/>
      <c r="LD34" s="1633"/>
      <c r="LE34" s="1633"/>
      <c r="LF34" s="1642"/>
      <c r="LG34" s="1642"/>
      <c r="LH34" s="1642"/>
      <c r="LI34" s="1642"/>
      <c r="LJ34" s="1642"/>
      <c r="LK34" s="1642"/>
      <c r="LL34" s="1642"/>
      <c r="LM34" s="2302"/>
    </row>
    <row r="35" s="1481" customFormat="1" ht="47" customHeight="1" spans="1:325">
      <c r="A35" s="2248">
        <v>45736</v>
      </c>
      <c r="B35" s="1500" t="s">
        <v>3688</v>
      </c>
      <c r="C35" s="1501" t="s">
        <v>165</v>
      </c>
      <c r="D35" s="1502">
        <v>4500160862</v>
      </c>
      <c r="E35" s="1503"/>
      <c r="F35" s="1502" t="s">
        <v>3699</v>
      </c>
      <c r="G35" s="1505" t="s">
        <v>3585</v>
      </c>
      <c r="H35" s="1505" t="s">
        <v>3585</v>
      </c>
      <c r="I35" s="1532" t="s">
        <v>3587</v>
      </c>
      <c r="J35" s="1522">
        <v>3150</v>
      </c>
      <c r="K35" s="1534">
        <v>0</v>
      </c>
      <c r="L35" s="1534">
        <v>75</v>
      </c>
      <c r="M35" s="1534">
        <f t="shared" si="0"/>
        <v>42</v>
      </c>
      <c r="N35" s="1536">
        <v>45798</v>
      </c>
      <c r="O35" s="1536">
        <v>45794</v>
      </c>
      <c r="P35" s="1537"/>
      <c r="Q35" s="1562" t="s">
        <v>78</v>
      </c>
      <c r="R35" s="2261"/>
      <c r="S35" s="2261" t="s">
        <v>168</v>
      </c>
      <c r="T35" s="1565">
        <v>45737</v>
      </c>
      <c r="U35" s="1589" t="s">
        <v>88</v>
      </c>
      <c r="V35" s="1589" t="s">
        <v>88</v>
      </c>
      <c r="W35" s="2262" t="s">
        <v>3691</v>
      </c>
      <c r="X35" s="1589"/>
      <c r="Y35" s="1586" t="s">
        <v>3696</v>
      </c>
      <c r="Z35" s="1590" t="s">
        <v>3599</v>
      </c>
      <c r="AA35" s="2174">
        <v>275.1075</v>
      </c>
      <c r="AB35" s="2175">
        <f>AA35*M35</f>
        <v>11554.515</v>
      </c>
      <c r="AC35" s="1504"/>
      <c r="AD35" s="1609" t="s">
        <v>81</v>
      </c>
      <c r="AE35" s="1609">
        <v>3</v>
      </c>
      <c r="AF35" s="1609"/>
      <c r="AG35" s="1610">
        <f>J35</f>
        <v>3150</v>
      </c>
      <c r="AH35" s="2282"/>
      <c r="AI35" s="2282">
        <f>M35</f>
        <v>42</v>
      </c>
      <c r="AJ35" s="2282" t="s">
        <v>64</v>
      </c>
      <c r="AK35" s="2283"/>
      <c r="AL35" s="2282">
        <f>J35</f>
        <v>3150</v>
      </c>
      <c r="AM35" s="2185">
        <f>J35/3</f>
        <v>1050</v>
      </c>
      <c r="AN35" s="1622">
        <f>J35/3</f>
        <v>1050</v>
      </c>
      <c r="AO35" s="1622">
        <f>J35/3</f>
        <v>1050</v>
      </c>
      <c r="AP35" s="1622"/>
      <c r="AQ35" s="1622"/>
      <c r="AR35" s="1622"/>
      <c r="AS35" s="1622"/>
      <c r="AT35" s="1622"/>
      <c r="AU35" s="2293"/>
      <c r="AV35" s="2292">
        <f t="shared" si="1"/>
        <v>1006.25</v>
      </c>
      <c r="AW35" s="2297">
        <f t="shared" si="2"/>
        <v>43.75</v>
      </c>
      <c r="AX35" s="1631"/>
      <c r="AY35" s="1632"/>
      <c r="AZ35" s="1633"/>
      <c r="BA35" s="1633"/>
      <c r="BB35" s="1633"/>
      <c r="BC35" s="1633"/>
      <c r="BD35" s="1633"/>
      <c r="BE35" s="1633"/>
      <c r="BF35" s="1633"/>
      <c r="BG35" s="1633"/>
      <c r="BH35" s="1633"/>
      <c r="BI35" s="1633"/>
      <c r="BJ35" s="1633"/>
      <c r="BK35" s="1633"/>
      <c r="BL35" s="1633"/>
      <c r="BM35" s="1633"/>
      <c r="BN35" s="1633"/>
      <c r="BO35" s="1633"/>
      <c r="BP35" s="1633"/>
      <c r="BQ35" s="1633"/>
      <c r="BR35" s="1633"/>
      <c r="BS35" s="1633"/>
      <c r="BT35" s="1633"/>
      <c r="BU35" s="1633"/>
      <c r="BV35" s="1633"/>
      <c r="BW35" s="1633"/>
      <c r="BX35" s="1633"/>
      <c r="BY35" s="1633"/>
      <c r="BZ35" s="1633"/>
      <c r="CA35" s="1633"/>
      <c r="CB35" s="1633"/>
      <c r="CC35" s="1633"/>
      <c r="CD35" s="1633"/>
      <c r="CE35" s="1633"/>
      <c r="CF35" s="1633"/>
      <c r="CG35" s="1633"/>
      <c r="CH35" s="1633"/>
      <c r="CI35" s="1633"/>
      <c r="CJ35" s="1633"/>
      <c r="CK35" s="1633"/>
      <c r="CL35" s="1633"/>
      <c r="CM35" s="1633"/>
      <c r="CN35" s="1633"/>
      <c r="CO35" s="1633"/>
      <c r="CP35" s="1633"/>
      <c r="CQ35" s="1633"/>
      <c r="CR35" s="1633"/>
      <c r="CS35" s="1633"/>
      <c r="CT35" s="1633"/>
      <c r="CU35" s="1633"/>
      <c r="CV35" s="1633"/>
      <c r="CW35" s="1633"/>
      <c r="CX35" s="1633"/>
      <c r="CY35" s="1633"/>
      <c r="CZ35" s="1633"/>
      <c r="DA35" s="1633"/>
      <c r="DB35" s="1633"/>
      <c r="DC35" s="1633"/>
      <c r="DD35" s="1633"/>
      <c r="DE35" s="1633"/>
      <c r="DF35" s="1633"/>
      <c r="DG35" s="1633"/>
      <c r="DH35" s="1633"/>
      <c r="DI35" s="1633"/>
      <c r="DJ35" s="1633"/>
      <c r="DK35" s="1633"/>
      <c r="DL35" s="1633"/>
      <c r="DM35" s="1633"/>
      <c r="DN35" s="1633"/>
      <c r="DO35" s="1633"/>
      <c r="DP35" s="1633"/>
      <c r="DQ35" s="1633"/>
      <c r="DR35" s="1633"/>
      <c r="DS35" s="1633"/>
      <c r="DT35" s="1633"/>
      <c r="DU35" s="1633"/>
      <c r="DV35" s="1633"/>
      <c r="DW35" s="1633"/>
      <c r="DX35" s="1633"/>
      <c r="DY35" s="1633"/>
      <c r="DZ35" s="1633"/>
      <c r="EA35" s="1633"/>
      <c r="EB35" s="1633"/>
      <c r="EC35" s="1633"/>
      <c r="ED35" s="1633"/>
      <c r="EE35" s="1633"/>
      <c r="EF35" s="1633"/>
      <c r="EG35" s="1633"/>
      <c r="EH35" s="1633"/>
      <c r="EI35" s="1633"/>
      <c r="EJ35" s="1633"/>
      <c r="EK35" s="1633"/>
      <c r="EL35" s="1633"/>
      <c r="EM35" s="1633"/>
      <c r="EN35" s="1633"/>
      <c r="EO35" s="1633"/>
      <c r="EP35" s="1633"/>
      <c r="EQ35" s="1633"/>
      <c r="ER35" s="1633"/>
      <c r="ES35" s="1633"/>
      <c r="ET35" s="1633"/>
      <c r="EU35" s="1633"/>
      <c r="EV35" s="1633"/>
      <c r="EW35" s="1633"/>
      <c r="EX35" s="1633"/>
      <c r="EY35" s="1633"/>
      <c r="EZ35" s="1633"/>
      <c r="FA35" s="1633"/>
      <c r="FB35" s="1633"/>
      <c r="FC35" s="1633"/>
      <c r="FD35" s="1633"/>
      <c r="FE35" s="1633"/>
      <c r="FF35" s="1633"/>
      <c r="FG35" s="1633"/>
      <c r="FH35" s="1633"/>
      <c r="FI35" s="1633"/>
      <c r="FJ35" s="1633"/>
      <c r="FK35" s="1633"/>
      <c r="FL35" s="1633"/>
      <c r="FM35" s="1633"/>
      <c r="FN35" s="1633"/>
      <c r="FO35" s="1633"/>
      <c r="FP35" s="1633"/>
      <c r="FQ35" s="1633"/>
      <c r="FR35" s="1633"/>
      <c r="FS35" s="1633"/>
      <c r="FT35" s="1633"/>
      <c r="FU35" s="1633"/>
      <c r="FV35" s="1633"/>
      <c r="FW35" s="1633"/>
      <c r="FX35" s="1633"/>
      <c r="FY35" s="1633"/>
      <c r="FZ35" s="1633"/>
      <c r="GA35" s="1633"/>
      <c r="GB35" s="1633"/>
      <c r="GC35" s="1633"/>
      <c r="GD35" s="1633"/>
      <c r="GE35" s="1633"/>
      <c r="GF35" s="1633"/>
      <c r="GG35" s="1633"/>
      <c r="GH35" s="1633"/>
      <c r="GI35" s="1633"/>
      <c r="GJ35" s="1633"/>
      <c r="GK35" s="1633"/>
      <c r="GL35" s="1633"/>
      <c r="GM35" s="1633"/>
      <c r="GN35" s="1633"/>
      <c r="GO35" s="1633"/>
      <c r="GP35" s="1633"/>
      <c r="GQ35" s="1633"/>
      <c r="GR35" s="1633"/>
      <c r="GS35" s="1633"/>
      <c r="GT35" s="1633"/>
      <c r="GU35" s="1633"/>
      <c r="GV35" s="1633"/>
      <c r="GW35" s="1633"/>
      <c r="GX35" s="1633"/>
      <c r="GY35" s="1633"/>
      <c r="GZ35" s="1633"/>
      <c r="HA35" s="1633"/>
      <c r="HB35" s="1633"/>
      <c r="HC35" s="1633"/>
      <c r="HD35" s="1633"/>
      <c r="HE35" s="1633"/>
      <c r="HF35" s="1633"/>
      <c r="HG35" s="1633"/>
      <c r="HH35" s="1633"/>
      <c r="HI35" s="1633"/>
      <c r="HJ35" s="1633"/>
      <c r="HK35" s="1633"/>
      <c r="HL35" s="1633"/>
      <c r="HM35" s="1633"/>
      <c r="HN35" s="1633"/>
      <c r="HO35" s="1633"/>
      <c r="HP35" s="1633"/>
      <c r="HQ35" s="1633"/>
      <c r="HR35" s="1633"/>
      <c r="HS35" s="1633"/>
      <c r="HT35" s="1633"/>
      <c r="HU35" s="1633"/>
      <c r="HV35" s="1633"/>
      <c r="HW35" s="1633"/>
      <c r="HX35" s="1633"/>
      <c r="HY35" s="1633"/>
      <c r="HZ35" s="1633"/>
      <c r="IA35" s="1633"/>
      <c r="IB35" s="1633"/>
      <c r="IC35" s="1633"/>
      <c r="ID35" s="1633"/>
      <c r="IE35" s="1633"/>
      <c r="IF35" s="1633"/>
      <c r="IG35" s="1633"/>
      <c r="IH35" s="1633"/>
      <c r="II35" s="1633"/>
      <c r="IJ35" s="1633"/>
      <c r="IK35" s="1633"/>
      <c r="IL35" s="1633"/>
      <c r="IM35" s="1633"/>
      <c r="IN35" s="1633"/>
      <c r="IO35" s="1633"/>
      <c r="IP35" s="1633"/>
      <c r="IQ35" s="1633"/>
      <c r="IR35" s="1633"/>
      <c r="IS35" s="1633"/>
      <c r="IT35" s="1633"/>
      <c r="IU35" s="1633"/>
      <c r="IV35" s="1633"/>
      <c r="IW35" s="1633"/>
      <c r="IX35" s="1633"/>
      <c r="IY35" s="1633"/>
      <c r="IZ35" s="1633"/>
      <c r="JA35" s="1633"/>
      <c r="JB35" s="1633"/>
      <c r="JC35" s="1633"/>
      <c r="JD35" s="1633"/>
      <c r="JE35" s="1633"/>
      <c r="JF35" s="1633"/>
      <c r="JG35" s="1633"/>
      <c r="JH35" s="1633"/>
      <c r="JI35" s="1633"/>
      <c r="JJ35" s="1633"/>
      <c r="JK35" s="1633"/>
      <c r="JL35" s="1633"/>
      <c r="JM35" s="1633"/>
      <c r="JN35" s="1633"/>
      <c r="JO35" s="1633"/>
      <c r="JP35" s="1633"/>
      <c r="JQ35" s="1633"/>
      <c r="JR35" s="1633"/>
      <c r="JS35" s="1633"/>
      <c r="JT35" s="1633"/>
      <c r="JU35" s="1633"/>
      <c r="JV35" s="1633"/>
      <c r="JW35" s="1633"/>
      <c r="JX35" s="1633"/>
      <c r="JY35" s="1633"/>
      <c r="JZ35" s="1633"/>
      <c r="KA35" s="1633"/>
      <c r="KB35" s="1633"/>
      <c r="KC35" s="1633"/>
      <c r="KD35" s="1633"/>
      <c r="KE35" s="1633"/>
      <c r="KF35" s="1633"/>
      <c r="KG35" s="1633"/>
      <c r="KH35" s="1633"/>
      <c r="KI35" s="1633"/>
      <c r="KJ35" s="1633"/>
      <c r="KK35" s="1633"/>
      <c r="KL35" s="1633"/>
      <c r="KM35" s="1633"/>
      <c r="KN35" s="1633"/>
      <c r="KO35" s="1633"/>
      <c r="KP35" s="1633"/>
      <c r="KQ35" s="1633"/>
      <c r="KR35" s="1633"/>
      <c r="KS35" s="1633"/>
      <c r="KT35" s="1633"/>
      <c r="KU35" s="1633"/>
      <c r="KV35" s="1633"/>
      <c r="KW35" s="1633"/>
      <c r="KX35" s="1633"/>
      <c r="KY35" s="1633"/>
      <c r="KZ35" s="1633"/>
      <c r="LA35" s="1633"/>
      <c r="LB35" s="1633"/>
      <c r="LC35" s="1633"/>
      <c r="LD35" s="1633"/>
      <c r="LE35" s="1633"/>
      <c r="LF35" s="1642"/>
      <c r="LG35" s="1642"/>
      <c r="LH35" s="1642"/>
      <c r="LI35" s="1642"/>
      <c r="LJ35" s="1642"/>
      <c r="LK35" s="1642"/>
      <c r="LL35" s="1642"/>
      <c r="LM35" s="2302"/>
    </row>
    <row r="36" s="1481" customFormat="1" ht="47" customHeight="1" spans="1:323">
      <c r="A36" s="2248">
        <v>45742</v>
      </c>
      <c r="B36" s="1500" t="s">
        <v>3700</v>
      </c>
      <c r="C36" s="1501" t="s">
        <v>295</v>
      </c>
      <c r="D36" s="1502">
        <v>4500161075</v>
      </c>
      <c r="E36" s="2253">
        <v>11098</v>
      </c>
      <c r="F36" s="1502" t="s">
        <v>3701</v>
      </c>
      <c r="G36" s="1504" t="s">
        <v>3580</v>
      </c>
      <c r="H36" s="1505" t="s">
        <v>3580</v>
      </c>
      <c r="I36" s="1532" t="s">
        <v>3581</v>
      </c>
      <c r="J36" s="1522">
        <v>240</v>
      </c>
      <c r="K36" s="1534">
        <v>0</v>
      </c>
      <c r="L36" s="1534">
        <v>6</v>
      </c>
      <c r="M36" s="1534">
        <f t="shared" si="0"/>
        <v>40</v>
      </c>
      <c r="N36" s="1536">
        <v>45799</v>
      </c>
      <c r="O36" s="1536">
        <v>45796</v>
      </c>
      <c r="P36" s="1537"/>
      <c r="Q36" s="1562" t="s">
        <v>78</v>
      </c>
      <c r="R36" s="2265">
        <v>45804</v>
      </c>
      <c r="S36" s="2261" t="s">
        <v>111</v>
      </c>
      <c r="T36" s="1565">
        <v>45758</v>
      </c>
      <c r="U36" s="1589" t="s">
        <v>88</v>
      </c>
      <c r="V36" s="1565">
        <v>45758</v>
      </c>
      <c r="W36" s="2262"/>
      <c r="X36" s="1589"/>
      <c r="Y36" s="1586" t="s">
        <v>3702</v>
      </c>
      <c r="Z36" s="1590" t="s">
        <v>3703</v>
      </c>
      <c r="AA36" s="2174">
        <v>3.64</v>
      </c>
      <c r="AB36" s="2175">
        <f>AA36*J36</f>
        <v>873.6</v>
      </c>
      <c r="AC36" s="1504"/>
      <c r="AD36" s="1609" t="s">
        <v>81</v>
      </c>
      <c r="AE36" s="1609">
        <v>9</v>
      </c>
      <c r="AF36" s="1609">
        <f>J36</f>
        <v>240</v>
      </c>
      <c r="AG36" s="1610"/>
      <c r="AH36" s="2282"/>
      <c r="AI36" s="2282"/>
      <c r="AJ36" s="2282" t="s">
        <v>63</v>
      </c>
      <c r="AK36" s="2185">
        <f>J36</f>
        <v>240</v>
      </c>
      <c r="AL36" s="2288"/>
      <c r="AM36" s="2185">
        <f>J36/9</f>
        <v>26.6666666666667</v>
      </c>
      <c r="AN36" s="1622">
        <f>J36/9</f>
        <v>26.6666666666667</v>
      </c>
      <c r="AO36" s="1622">
        <f>J36/9</f>
        <v>26.6666666666667</v>
      </c>
      <c r="AP36" s="1622">
        <f>J36/9</f>
        <v>26.6666666666667</v>
      </c>
      <c r="AQ36" s="1622">
        <f>J36/9</f>
        <v>26.6666666666667</v>
      </c>
      <c r="AR36" s="1622">
        <f>J36/9</f>
        <v>26.6666666666667</v>
      </c>
      <c r="AS36" s="1622">
        <f>J36/9</f>
        <v>26.6666666666667</v>
      </c>
      <c r="AT36" s="1622">
        <f>J36/9</f>
        <v>26.6666666666667</v>
      </c>
      <c r="AU36" s="2293">
        <f>J36/9</f>
        <v>26.6666666666667</v>
      </c>
      <c r="AV36" s="2292">
        <f t="shared" si="1"/>
        <v>25.5555555555556</v>
      </c>
      <c r="AW36" s="2297">
        <f t="shared" si="2"/>
        <v>1.11111111111111</v>
      </c>
      <c r="AX36" s="1633"/>
      <c r="AY36" s="1633"/>
      <c r="AZ36" s="1633"/>
      <c r="BA36" s="1633"/>
      <c r="BB36" s="1633"/>
      <c r="BC36" s="1633"/>
      <c r="BD36" s="1633"/>
      <c r="BE36" s="1633"/>
      <c r="BF36" s="1633"/>
      <c r="BG36" s="1633"/>
      <c r="BH36" s="1633"/>
      <c r="BI36" s="1633"/>
      <c r="BJ36" s="1633"/>
      <c r="BK36" s="1633"/>
      <c r="BL36" s="1633"/>
      <c r="BM36" s="1633"/>
      <c r="BN36" s="1633"/>
      <c r="BO36" s="1633"/>
      <c r="BP36" s="1633"/>
      <c r="BQ36" s="1633"/>
      <c r="BR36" s="1633" t="s">
        <v>3704</v>
      </c>
      <c r="BS36" s="1633"/>
      <c r="BT36" s="1633"/>
      <c r="BU36" s="1633"/>
      <c r="BV36" s="1633"/>
      <c r="BW36" s="1633"/>
      <c r="BX36" s="1633"/>
      <c r="BY36" s="1633"/>
      <c r="BZ36" s="1633"/>
      <c r="CA36" s="1633"/>
      <c r="CB36" s="1633"/>
      <c r="CC36" s="1633"/>
      <c r="CD36" s="1633"/>
      <c r="CE36" s="1633"/>
      <c r="CF36" s="1633"/>
      <c r="CG36" s="1633"/>
      <c r="CH36" s="1633"/>
      <c r="CI36" s="1633"/>
      <c r="CJ36" s="1633"/>
      <c r="CK36" s="1633"/>
      <c r="CL36" s="1633"/>
      <c r="CM36" s="1633"/>
      <c r="CN36" s="1633"/>
      <c r="CO36" s="1633"/>
      <c r="CP36" s="1633"/>
      <c r="CQ36" s="1633"/>
      <c r="CR36" s="1633"/>
      <c r="CS36" s="1633"/>
      <c r="CT36" s="1633"/>
      <c r="CU36" s="1633"/>
      <c r="CV36" s="1633"/>
      <c r="CW36" s="1633"/>
      <c r="CX36" s="1633"/>
      <c r="CY36" s="1633"/>
      <c r="CZ36" s="1633"/>
      <c r="DA36" s="1633"/>
      <c r="DB36" s="1633"/>
      <c r="DC36" s="1633"/>
      <c r="DD36" s="1633"/>
      <c r="DE36" s="1633"/>
      <c r="DF36" s="1633"/>
      <c r="DG36" s="1633"/>
      <c r="DH36" s="1633"/>
      <c r="DI36" s="1633"/>
      <c r="DJ36" s="1633"/>
      <c r="DK36" s="1633"/>
      <c r="DL36" s="1633"/>
      <c r="DM36" s="1633"/>
      <c r="DN36" s="1633"/>
      <c r="DO36" s="1633"/>
      <c r="DP36" s="1633"/>
      <c r="DQ36" s="1633"/>
      <c r="DR36" s="1633"/>
      <c r="DS36" s="1633"/>
      <c r="DT36" s="1633"/>
      <c r="DU36" s="1633"/>
      <c r="DV36" s="1633"/>
      <c r="DW36" s="1633"/>
      <c r="DX36" s="1633"/>
      <c r="DY36" s="1633"/>
      <c r="DZ36" s="1633"/>
      <c r="EA36" s="1633"/>
      <c r="EB36" s="1633"/>
      <c r="EC36" s="1633"/>
      <c r="ED36" s="1633"/>
      <c r="EE36" s="1633"/>
      <c r="EF36" s="1633"/>
      <c r="EG36" s="1633"/>
      <c r="EH36" s="1633"/>
      <c r="EI36" s="1633"/>
      <c r="EJ36" s="1633"/>
      <c r="EK36" s="1633"/>
      <c r="EL36" s="1633"/>
      <c r="EM36" s="1633"/>
      <c r="EN36" s="1633"/>
      <c r="EO36" s="1633"/>
      <c r="EP36" s="1633"/>
      <c r="EQ36" s="1633"/>
      <c r="ER36" s="1633"/>
      <c r="ES36" s="1633"/>
      <c r="ET36" s="1633"/>
      <c r="EU36" s="1633"/>
      <c r="EV36" s="1633"/>
      <c r="EW36" s="1633"/>
      <c r="EX36" s="1633"/>
      <c r="EY36" s="1633"/>
      <c r="EZ36" s="1633"/>
      <c r="FA36" s="1633"/>
      <c r="FB36" s="1633"/>
      <c r="FC36" s="1633"/>
      <c r="FD36" s="1633"/>
      <c r="FE36" s="1633"/>
      <c r="FF36" s="1633"/>
      <c r="FG36" s="1633"/>
      <c r="FH36" s="1633"/>
      <c r="FI36" s="1633"/>
      <c r="FJ36" s="1633"/>
      <c r="FK36" s="1633"/>
      <c r="FL36" s="1633"/>
      <c r="FM36" s="1633"/>
      <c r="FN36" s="1633"/>
      <c r="FO36" s="1633"/>
      <c r="FP36" s="1633"/>
      <c r="FQ36" s="1633"/>
      <c r="FR36" s="1633"/>
      <c r="FS36" s="1633"/>
      <c r="FT36" s="1633"/>
      <c r="FU36" s="1633"/>
      <c r="FV36" s="1633"/>
      <c r="FW36" s="1633"/>
      <c r="FX36" s="1633"/>
      <c r="FY36" s="1633"/>
      <c r="FZ36" s="1633"/>
      <c r="GA36" s="1633"/>
      <c r="GB36" s="1633"/>
      <c r="GC36" s="1633"/>
      <c r="GD36" s="1633"/>
      <c r="GE36" s="1633"/>
      <c r="GF36" s="1633"/>
      <c r="GG36" s="1633"/>
      <c r="GH36" s="1633"/>
      <c r="GI36" s="1633"/>
      <c r="GJ36" s="1633"/>
      <c r="GK36" s="1633"/>
      <c r="GL36" s="1633"/>
      <c r="GM36" s="1633"/>
      <c r="GN36" s="1633"/>
      <c r="GO36" s="1633"/>
      <c r="GP36" s="1633"/>
      <c r="GQ36" s="1633"/>
      <c r="GR36" s="1633"/>
      <c r="GS36" s="1633"/>
      <c r="GT36" s="1633"/>
      <c r="GU36" s="1633"/>
      <c r="GV36" s="1633"/>
      <c r="GW36" s="1633"/>
      <c r="GX36" s="1633"/>
      <c r="GY36" s="1633"/>
      <c r="GZ36" s="1633"/>
      <c r="HA36" s="1633"/>
      <c r="HB36" s="1633"/>
      <c r="HC36" s="1633"/>
      <c r="HD36" s="1633"/>
      <c r="HE36" s="1633"/>
      <c r="HF36" s="1633"/>
      <c r="HG36" s="1633"/>
      <c r="HH36" s="1633"/>
      <c r="HI36" s="1633"/>
      <c r="HJ36" s="1633"/>
      <c r="HK36" s="1633"/>
      <c r="HL36" s="1633"/>
      <c r="HM36" s="1633"/>
      <c r="HN36" s="1633"/>
      <c r="HO36" s="1633"/>
      <c r="HP36" s="1633"/>
      <c r="HQ36" s="1633"/>
      <c r="HR36" s="1633"/>
      <c r="HS36" s="1633"/>
      <c r="HT36" s="1633"/>
      <c r="HU36" s="1633"/>
      <c r="HV36" s="1633"/>
      <c r="HW36" s="1633"/>
      <c r="HX36" s="1633"/>
      <c r="HY36" s="1633"/>
      <c r="HZ36" s="1633"/>
      <c r="IA36" s="1633"/>
      <c r="IB36" s="1633"/>
      <c r="IC36" s="1633"/>
      <c r="ID36" s="1633"/>
      <c r="IE36" s="1633"/>
      <c r="IF36" s="1633"/>
      <c r="IG36" s="1633"/>
      <c r="IH36" s="1633"/>
      <c r="II36" s="1633"/>
      <c r="IJ36" s="1633"/>
      <c r="IK36" s="1633"/>
      <c r="IL36" s="1633"/>
      <c r="IM36" s="1633"/>
      <c r="IN36" s="1633"/>
      <c r="IO36" s="1633"/>
      <c r="IP36" s="1633"/>
      <c r="IQ36" s="1633"/>
      <c r="IR36" s="1633"/>
      <c r="IS36" s="1633"/>
      <c r="IT36" s="1633"/>
      <c r="IU36" s="1633"/>
      <c r="IV36" s="1633"/>
      <c r="IW36" s="1633"/>
      <c r="IX36" s="1633"/>
      <c r="IY36" s="1633"/>
      <c r="IZ36" s="1633"/>
      <c r="JA36" s="1633"/>
      <c r="JB36" s="1633"/>
      <c r="JC36" s="1633"/>
      <c r="JD36" s="1633"/>
      <c r="JE36" s="1633"/>
      <c r="JF36" s="1633"/>
      <c r="JG36" s="1633"/>
      <c r="JH36" s="1633"/>
      <c r="JI36" s="1633"/>
      <c r="JJ36" s="1633"/>
      <c r="JK36" s="1633"/>
      <c r="JL36" s="1633"/>
      <c r="JM36" s="1633"/>
      <c r="JN36" s="1633"/>
      <c r="JO36" s="1633"/>
      <c r="JP36" s="1633"/>
      <c r="JQ36" s="1633"/>
      <c r="JR36" s="1633"/>
      <c r="JS36" s="1633"/>
      <c r="JT36" s="1633"/>
      <c r="JU36" s="1633"/>
      <c r="JV36" s="1633"/>
      <c r="JW36" s="1633"/>
      <c r="JX36" s="1633"/>
      <c r="JY36" s="1633"/>
      <c r="JZ36" s="1633"/>
      <c r="KA36" s="1633"/>
      <c r="KB36" s="1633"/>
      <c r="KC36" s="1633"/>
      <c r="KD36" s="1633"/>
      <c r="KE36" s="1633"/>
      <c r="KF36" s="1633"/>
      <c r="KG36" s="1633"/>
      <c r="KH36" s="1633"/>
      <c r="KI36" s="1633"/>
      <c r="KJ36" s="1633"/>
      <c r="KK36" s="1633"/>
      <c r="KL36" s="1633"/>
      <c r="KM36" s="1633"/>
      <c r="KN36" s="1633"/>
      <c r="KO36" s="1633"/>
      <c r="KP36" s="1633"/>
      <c r="KQ36" s="1633"/>
      <c r="KR36" s="1633"/>
      <c r="KS36" s="1633"/>
      <c r="KT36" s="1633"/>
      <c r="KU36" s="1633"/>
      <c r="KV36" s="1633"/>
      <c r="KW36" s="1633"/>
      <c r="KX36" s="1633"/>
      <c r="KY36" s="1633"/>
      <c r="KZ36" s="1633"/>
      <c r="LA36" s="1633"/>
      <c r="LB36" s="1633"/>
      <c r="LC36" s="1633"/>
      <c r="LD36" s="1642"/>
      <c r="LE36" s="1642"/>
      <c r="LF36" s="1642"/>
      <c r="LG36" s="1642"/>
      <c r="LH36" s="1642"/>
      <c r="LI36" s="1642"/>
      <c r="LJ36" s="1642"/>
      <c r="LK36" s="2302"/>
    </row>
    <row r="37" s="1481" customFormat="1" ht="47" customHeight="1" spans="1:325">
      <c r="A37" s="2248">
        <v>45749</v>
      </c>
      <c r="B37" s="1500" t="s">
        <v>3705</v>
      </c>
      <c r="C37" s="1501" t="s">
        <v>419</v>
      </c>
      <c r="D37" s="1502">
        <v>4500161573</v>
      </c>
      <c r="E37" s="1503" t="s">
        <v>3706</v>
      </c>
      <c r="F37" s="1502" t="s">
        <v>3707</v>
      </c>
      <c r="G37" s="1504" t="s">
        <v>3580</v>
      </c>
      <c r="H37" s="1505" t="s">
        <v>3580</v>
      </c>
      <c r="I37" s="1532" t="s">
        <v>3581</v>
      </c>
      <c r="J37" s="1522">
        <v>120</v>
      </c>
      <c r="K37" s="1534">
        <v>0</v>
      </c>
      <c r="L37" s="1534">
        <v>6</v>
      </c>
      <c r="M37" s="1534">
        <f t="shared" si="0"/>
        <v>20</v>
      </c>
      <c r="N37" s="1525">
        <v>45803</v>
      </c>
      <c r="O37" s="1525">
        <v>45799</v>
      </c>
      <c r="P37" s="1537"/>
      <c r="Q37" s="1562" t="s">
        <v>78</v>
      </c>
      <c r="R37" s="2265">
        <v>45811</v>
      </c>
      <c r="S37" s="2261" t="s">
        <v>111</v>
      </c>
      <c r="T37" s="1565">
        <v>45770</v>
      </c>
      <c r="U37" s="1589" t="s">
        <v>88</v>
      </c>
      <c r="V37" s="1589">
        <v>45768</v>
      </c>
      <c r="W37" s="2262"/>
      <c r="X37" s="1589"/>
      <c r="Y37" s="1586" t="s">
        <v>3708</v>
      </c>
      <c r="Z37" s="1590" t="s">
        <v>3703</v>
      </c>
      <c r="AA37" s="2174">
        <v>3.64</v>
      </c>
      <c r="AB37" s="2175">
        <f>AA37*J37</f>
        <v>436.8</v>
      </c>
      <c r="AC37" s="1504"/>
      <c r="AD37" s="1609" t="s">
        <v>81</v>
      </c>
      <c r="AE37" s="1609">
        <v>9</v>
      </c>
      <c r="AF37" s="1609">
        <f>J37</f>
        <v>120</v>
      </c>
      <c r="AG37" s="1610"/>
      <c r="AH37" s="2282"/>
      <c r="AI37" s="2282"/>
      <c r="AJ37" s="2282" t="s">
        <v>63</v>
      </c>
      <c r="AK37" s="2283">
        <f>J37</f>
        <v>120</v>
      </c>
      <c r="AL37" s="2282"/>
      <c r="AM37" s="2185">
        <f>J37/9</f>
        <v>13.3333333333333</v>
      </c>
      <c r="AN37" s="1622">
        <f>J37/9</f>
        <v>13.3333333333333</v>
      </c>
      <c r="AO37" s="1622">
        <f>J37/9</f>
        <v>13.3333333333333</v>
      </c>
      <c r="AP37" s="1622">
        <f>J37/9</f>
        <v>13.3333333333333</v>
      </c>
      <c r="AQ37" s="1622">
        <f>J37/9</f>
        <v>13.3333333333333</v>
      </c>
      <c r="AR37" s="1622">
        <f>J37/9</f>
        <v>13.3333333333333</v>
      </c>
      <c r="AS37" s="1622">
        <f>J37/9</f>
        <v>13.3333333333333</v>
      </c>
      <c r="AT37" s="1622">
        <f>J37/9</f>
        <v>13.3333333333333</v>
      </c>
      <c r="AU37" s="2293">
        <f>J37/9</f>
        <v>13.3333333333333</v>
      </c>
      <c r="AV37" s="2292">
        <f t="shared" si="1"/>
        <v>12.7777777777778</v>
      </c>
      <c r="AW37" s="2297">
        <f t="shared" si="2"/>
        <v>0.555555555555556</v>
      </c>
      <c r="AX37" s="1631"/>
      <c r="AY37" s="1632"/>
      <c r="AZ37" s="1633"/>
      <c r="BA37" s="1633"/>
      <c r="BB37" s="1633"/>
      <c r="BC37" s="1633"/>
      <c r="BD37" s="1633"/>
      <c r="BE37" s="1633"/>
      <c r="BF37" s="1633"/>
      <c r="BG37" s="1633"/>
      <c r="BH37" s="1633"/>
      <c r="BI37" s="1633"/>
      <c r="BJ37" s="1633"/>
      <c r="BK37" s="1633"/>
      <c r="BL37" s="1633"/>
      <c r="BM37" s="1633"/>
      <c r="BN37" s="1633"/>
      <c r="BO37" s="1633"/>
      <c r="BP37" s="1633"/>
      <c r="BQ37" s="1633"/>
      <c r="BR37" s="1633"/>
      <c r="BS37" s="1633"/>
      <c r="BT37" s="1633"/>
      <c r="BU37" s="1633"/>
      <c r="BV37" s="1633"/>
      <c r="BW37" s="1633"/>
      <c r="BX37" s="1633"/>
      <c r="BY37" s="1633"/>
      <c r="BZ37" s="1633"/>
      <c r="CA37" s="1633"/>
      <c r="CB37" s="1633"/>
      <c r="CC37" s="1633"/>
      <c r="CD37" s="1633"/>
      <c r="CE37" s="1633"/>
      <c r="CF37" s="1633"/>
      <c r="CG37" s="1633"/>
      <c r="CH37" s="1633"/>
      <c r="CI37" s="1633"/>
      <c r="CJ37" s="1633"/>
      <c r="CK37" s="1633"/>
      <c r="CL37" s="1633"/>
      <c r="CM37" s="1633"/>
      <c r="CN37" s="1633"/>
      <c r="CO37" s="1633"/>
      <c r="CP37" s="1633"/>
      <c r="CQ37" s="1633"/>
      <c r="CR37" s="1633"/>
      <c r="CS37" s="1633"/>
      <c r="CT37" s="1633"/>
      <c r="CU37" s="1633"/>
      <c r="CV37" s="1633"/>
      <c r="CW37" s="1633"/>
      <c r="CX37" s="1633"/>
      <c r="CY37" s="1633"/>
      <c r="CZ37" s="1633"/>
      <c r="DA37" s="1633"/>
      <c r="DB37" s="1633"/>
      <c r="DC37" s="1633"/>
      <c r="DD37" s="1633"/>
      <c r="DE37" s="1633"/>
      <c r="DF37" s="1633"/>
      <c r="DG37" s="1633"/>
      <c r="DH37" s="1633"/>
      <c r="DI37" s="1633"/>
      <c r="DJ37" s="1633"/>
      <c r="DK37" s="1633"/>
      <c r="DL37" s="1633"/>
      <c r="DM37" s="1633"/>
      <c r="DN37" s="1633"/>
      <c r="DO37" s="1633"/>
      <c r="DP37" s="1633"/>
      <c r="DQ37" s="1633"/>
      <c r="DR37" s="1633"/>
      <c r="DS37" s="1633"/>
      <c r="DT37" s="1633"/>
      <c r="DU37" s="1633"/>
      <c r="DV37" s="1633"/>
      <c r="DW37" s="1633"/>
      <c r="DX37" s="1633"/>
      <c r="DY37" s="1633"/>
      <c r="DZ37" s="1633"/>
      <c r="EA37" s="1633"/>
      <c r="EB37" s="1633"/>
      <c r="EC37" s="1633"/>
      <c r="ED37" s="1633"/>
      <c r="EE37" s="1633"/>
      <c r="EF37" s="1633"/>
      <c r="EG37" s="1633"/>
      <c r="EH37" s="1633"/>
      <c r="EI37" s="1633"/>
      <c r="EJ37" s="1633"/>
      <c r="EK37" s="1633"/>
      <c r="EL37" s="1633"/>
      <c r="EM37" s="1633"/>
      <c r="EN37" s="1633"/>
      <c r="EO37" s="1633"/>
      <c r="EP37" s="1633"/>
      <c r="EQ37" s="1633"/>
      <c r="ER37" s="1633"/>
      <c r="ES37" s="1633"/>
      <c r="ET37" s="1633"/>
      <c r="EU37" s="1633"/>
      <c r="EV37" s="1633"/>
      <c r="EW37" s="1633"/>
      <c r="EX37" s="1633"/>
      <c r="EY37" s="1633"/>
      <c r="EZ37" s="1633"/>
      <c r="FA37" s="1633"/>
      <c r="FB37" s="1633"/>
      <c r="FC37" s="1633"/>
      <c r="FD37" s="1633"/>
      <c r="FE37" s="1633"/>
      <c r="FF37" s="1633"/>
      <c r="FG37" s="1633"/>
      <c r="FH37" s="1633"/>
      <c r="FI37" s="1633"/>
      <c r="FJ37" s="1633"/>
      <c r="FK37" s="1633"/>
      <c r="FL37" s="1633"/>
      <c r="FM37" s="1633"/>
      <c r="FN37" s="1633"/>
      <c r="FO37" s="1633"/>
      <c r="FP37" s="1633"/>
      <c r="FQ37" s="1633"/>
      <c r="FR37" s="1633"/>
      <c r="FS37" s="1633"/>
      <c r="FT37" s="1633"/>
      <c r="FU37" s="1633"/>
      <c r="FV37" s="1633"/>
      <c r="FW37" s="1633"/>
      <c r="FX37" s="1633"/>
      <c r="FY37" s="1633"/>
      <c r="FZ37" s="1633"/>
      <c r="GA37" s="1633"/>
      <c r="GB37" s="1633"/>
      <c r="GC37" s="1633"/>
      <c r="GD37" s="1633"/>
      <c r="GE37" s="1633"/>
      <c r="GF37" s="1633"/>
      <c r="GG37" s="1633"/>
      <c r="GH37" s="1633"/>
      <c r="GI37" s="1633"/>
      <c r="GJ37" s="1633"/>
      <c r="GK37" s="1633"/>
      <c r="GL37" s="1633"/>
      <c r="GM37" s="1633"/>
      <c r="GN37" s="1633"/>
      <c r="GO37" s="1633"/>
      <c r="GP37" s="1633"/>
      <c r="GQ37" s="1633"/>
      <c r="GR37" s="1633"/>
      <c r="GS37" s="1633"/>
      <c r="GT37" s="1633"/>
      <c r="GU37" s="1633"/>
      <c r="GV37" s="1633"/>
      <c r="GW37" s="1633"/>
      <c r="GX37" s="1633"/>
      <c r="GY37" s="1633"/>
      <c r="GZ37" s="1633"/>
      <c r="HA37" s="1633"/>
      <c r="HB37" s="1633"/>
      <c r="HC37" s="1633"/>
      <c r="HD37" s="1633"/>
      <c r="HE37" s="1633"/>
      <c r="HF37" s="1633"/>
      <c r="HG37" s="1633"/>
      <c r="HH37" s="1633"/>
      <c r="HI37" s="1633"/>
      <c r="HJ37" s="1633"/>
      <c r="HK37" s="1633"/>
      <c r="HL37" s="1633"/>
      <c r="HM37" s="1633"/>
      <c r="HN37" s="1633"/>
      <c r="HO37" s="1633"/>
      <c r="HP37" s="1633"/>
      <c r="HQ37" s="1633"/>
      <c r="HR37" s="1633"/>
      <c r="HS37" s="1633"/>
      <c r="HT37" s="1633"/>
      <c r="HU37" s="1633"/>
      <c r="HV37" s="1633"/>
      <c r="HW37" s="1633"/>
      <c r="HX37" s="1633"/>
      <c r="HY37" s="1633"/>
      <c r="HZ37" s="1633"/>
      <c r="IA37" s="1633"/>
      <c r="IB37" s="1633"/>
      <c r="IC37" s="1633"/>
      <c r="ID37" s="1633"/>
      <c r="IE37" s="1633"/>
      <c r="IF37" s="1633"/>
      <c r="IG37" s="1633"/>
      <c r="IH37" s="1633"/>
      <c r="II37" s="1633"/>
      <c r="IJ37" s="1633"/>
      <c r="IK37" s="1633"/>
      <c r="IL37" s="1633"/>
      <c r="IM37" s="1633"/>
      <c r="IN37" s="1633"/>
      <c r="IO37" s="1633"/>
      <c r="IP37" s="1633"/>
      <c r="IQ37" s="1633"/>
      <c r="IR37" s="1633"/>
      <c r="IS37" s="1633"/>
      <c r="IT37" s="1633"/>
      <c r="IU37" s="1633"/>
      <c r="IV37" s="1633"/>
      <c r="IW37" s="1633"/>
      <c r="IX37" s="1633"/>
      <c r="IY37" s="1633"/>
      <c r="IZ37" s="1633"/>
      <c r="JA37" s="1633"/>
      <c r="JB37" s="1633"/>
      <c r="JC37" s="1633"/>
      <c r="JD37" s="1633"/>
      <c r="JE37" s="1633"/>
      <c r="JF37" s="1633"/>
      <c r="JG37" s="1633"/>
      <c r="JH37" s="1633"/>
      <c r="JI37" s="1633"/>
      <c r="JJ37" s="1633"/>
      <c r="JK37" s="1633"/>
      <c r="JL37" s="1633"/>
      <c r="JM37" s="1633"/>
      <c r="JN37" s="1633"/>
      <c r="JO37" s="1633"/>
      <c r="JP37" s="1633"/>
      <c r="JQ37" s="1633"/>
      <c r="JR37" s="1633"/>
      <c r="JS37" s="1633"/>
      <c r="JT37" s="1633"/>
      <c r="JU37" s="1633"/>
      <c r="JV37" s="1633"/>
      <c r="JW37" s="1633"/>
      <c r="JX37" s="1633"/>
      <c r="JY37" s="1633"/>
      <c r="JZ37" s="1633"/>
      <c r="KA37" s="1633"/>
      <c r="KB37" s="1633"/>
      <c r="KC37" s="1633"/>
      <c r="KD37" s="1633"/>
      <c r="KE37" s="1633"/>
      <c r="KF37" s="1633"/>
      <c r="KG37" s="1633"/>
      <c r="KH37" s="1633"/>
      <c r="KI37" s="1633"/>
      <c r="KJ37" s="1633"/>
      <c r="KK37" s="1633"/>
      <c r="KL37" s="1633"/>
      <c r="KM37" s="1633"/>
      <c r="KN37" s="1633"/>
      <c r="KO37" s="1633"/>
      <c r="KP37" s="1633"/>
      <c r="KQ37" s="1633"/>
      <c r="KR37" s="1633"/>
      <c r="KS37" s="1633"/>
      <c r="KT37" s="1633"/>
      <c r="KU37" s="1633"/>
      <c r="KV37" s="1633"/>
      <c r="KW37" s="1633"/>
      <c r="KX37" s="1633"/>
      <c r="KY37" s="1633"/>
      <c r="KZ37" s="1633"/>
      <c r="LA37" s="1633"/>
      <c r="LB37" s="1633"/>
      <c r="LC37" s="1633"/>
      <c r="LD37" s="1633"/>
      <c r="LE37" s="1633"/>
      <c r="LF37" s="1642"/>
      <c r="LG37" s="1642"/>
      <c r="LH37" s="1642"/>
      <c r="LI37" s="1642"/>
      <c r="LJ37" s="1642"/>
      <c r="LK37" s="1642"/>
      <c r="LL37" s="1642"/>
      <c r="LM37" s="2302"/>
    </row>
    <row r="38" s="1481" customFormat="1" ht="47" customHeight="1" spans="1:325">
      <c r="A38" s="2248">
        <v>45771</v>
      </c>
      <c r="B38" s="2148" t="s">
        <v>718</v>
      </c>
      <c r="C38" s="1501" t="s">
        <v>158</v>
      </c>
      <c r="D38" s="1502">
        <v>4500164783</v>
      </c>
      <c r="E38" s="1503" t="s">
        <v>3709</v>
      </c>
      <c r="F38" s="1502" t="s">
        <v>3710</v>
      </c>
      <c r="G38" s="1504" t="s">
        <v>3580</v>
      </c>
      <c r="H38" s="1505" t="s">
        <v>3711</v>
      </c>
      <c r="I38" s="1532" t="s">
        <v>3581</v>
      </c>
      <c r="J38" s="1522">
        <v>600</v>
      </c>
      <c r="K38" s="1534">
        <v>0</v>
      </c>
      <c r="L38" s="1534">
        <v>6</v>
      </c>
      <c r="M38" s="1534">
        <f t="shared" si="0"/>
        <v>100</v>
      </c>
      <c r="N38" s="1536">
        <v>45804</v>
      </c>
      <c r="O38" s="1536">
        <f>N38-4</f>
        <v>45800</v>
      </c>
      <c r="P38" s="1537"/>
      <c r="Q38" s="1562" t="s">
        <v>78</v>
      </c>
      <c r="R38" s="2265">
        <v>45804</v>
      </c>
      <c r="S38" s="2261" t="s">
        <v>111</v>
      </c>
      <c r="T38" s="1565">
        <v>45772</v>
      </c>
      <c r="U38" s="1589" t="s">
        <v>88</v>
      </c>
      <c r="V38" s="1589">
        <v>45775</v>
      </c>
      <c r="W38" s="2262"/>
      <c r="X38" s="1589"/>
      <c r="Y38" s="1586" t="s">
        <v>3712</v>
      </c>
      <c r="Z38" s="1590" t="s">
        <v>305</v>
      </c>
      <c r="AA38" s="2174">
        <v>3.4252</v>
      </c>
      <c r="AB38" s="2175">
        <f>AA38*J38</f>
        <v>2055.12</v>
      </c>
      <c r="AC38" s="1504"/>
      <c r="AD38" s="1609" t="s">
        <v>81</v>
      </c>
      <c r="AE38" s="1609">
        <v>9</v>
      </c>
      <c r="AF38" s="1609">
        <f>J38</f>
        <v>600</v>
      </c>
      <c r="AG38" s="1610"/>
      <c r="AH38" s="2282"/>
      <c r="AI38" s="2282"/>
      <c r="AJ38" s="2282" t="s">
        <v>63</v>
      </c>
      <c r="AK38" s="2283">
        <f>J38</f>
        <v>600</v>
      </c>
      <c r="AL38" s="2282"/>
      <c r="AM38" s="2185">
        <f t="shared" ref="AM38:AU38" si="12">$J$49/9</f>
        <v>160</v>
      </c>
      <c r="AN38" s="1622">
        <f t="shared" si="12"/>
        <v>160</v>
      </c>
      <c r="AO38" s="1622">
        <f t="shared" si="12"/>
        <v>160</v>
      </c>
      <c r="AP38" s="1622">
        <f t="shared" si="12"/>
        <v>160</v>
      </c>
      <c r="AQ38" s="1622">
        <f t="shared" si="12"/>
        <v>160</v>
      </c>
      <c r="AR38" s="1622">
        <f t="shared" si="12"/>
        <v>160</v>
      </c>
      <c r="AS38" s="1622">
        <f t="shared" si="12"/>
        <v>160</v>
      </c>
      <c r="AT38" s="1622">
        <f t="shared" si="12"/>
        <v>160</v>
      </c>
      <c r="AU38" s="2293">
        <f t="shared" si="12"/>
        <v>160</v>
      </c>
      <c r="AV38" s="2292">
        <f t="shared" ref="AV38:AV69" si="13">J38*23/24/COUNT(AM38:AU38)</f>
        <v>63.8888888888889</v>
      </c>
      <c r="AW38" s="2297">
        <f t="shared" ref="AW38:AW69" si="14">J38/24/COUNT(AM38:AU38)</f>
        <v>2.77777777777778</v>
      </c>
      <c r="AX38" s="1631"/>
      <c r="AY38" s="1632"/>
      <c r="AZ38" s="1633"/>
      <c r="BA38" s="1633"/>
      <c r="BB38" s="1633"/>
      <c r="BC38" s="1633"/>
      <c r="BD38" s="1633"/>
      <c r="BE38" s="1633"/>
      <c r="BF38" s="1633"/>
      <c r="BG38" s="1633"/>
      <c r="BH38" s="1633"/>
      <c r="BI38" s="1633"/>
      <c r="BJ38" s="1633"/>
      <c r="BK38" s="1633"/>
      <c r="BL38" s="1633"/>
      <c r="BM38" s="1633"/>
      <c r="BN38" s="1633"/>
      <c r="BO38" s="1633"/>
      <c r="BP38" s="1633"/>
      <c r="BQ38" s="1633"/>
      <c r="BR38" s="1633"/>
      <c r="BS38" s="1633"/>
      <c r="BT38" s="1633"/>
      <c r="BU38" s="1633"/>
      <c r="BV38" s="1633"/>
      <c r="BW38" s="1633"/>
      <c r="BX38" s="1633"/>
      <c r="BY38" s="1633"/>
      <c r="BZ38" s="1633"/>
      <c r="CA38" s="1633"/>
      <c r="CB38" s="1633"/>
      <c r="CC38" s="1633"/>
      <c r="CD38" s="1633"/>
      <c r="CE38" s="1633"/>
      <c r="CF38" s="1633"/>
      <c r="CG38" s="1633"/>
      <c r="CH38" s="1633"/>
      <c r="CI38" s="1633"/>
      <c r="CJ38" s="1633"/>
      <c r="CK38" s="1633"/>
      <c r="CL38" s="1633"/>
      <c r="CM38" s="1633"/>
      <c r="CN38" s="1633"/>
      <c r="CO38" s="1633"/>
      <c r="CP38" s="1633"/>
      <c r="CQ38" s="1633"/>
      <c r="CR38" s="1633"/>
      <c r="CS38" s="1633"/>
      <c r="CT38" s="1633"/>
      <c r="CU38" s="1633"/>
      <c r="CV38" s="1633"/>
      <c r="CW38" s="1633"/>
      <c r="CX38" s="1633"/>
      <c r="CY38" s="1633"/>
      <c r="CZ38" s="1633"/>
      <c r="DA38" s="1633"/>
      <c r="DB38" s="1633"/>
      <c r="DC38" s="1633"/>
      <c r="DD38" s="1633"/>
      <c r="DE38" s="1633"/>
      <c r="DF38" s="1633"/>
      <c r="DG38" s="1633"/>
      <c r="DH38" s="1633"/>
      <c r="DI38" s="1633"/>
      <c r="DJ38" s="1633"/>
      <c r="DK38" s="1633"/>
      <c r="DL38" s="1633"/>
      <c r="DM38" s="1633"/>
      <c r="DN38" s="1633"/>
      <c r="DO38" s="1633"/>
      <c r="DP38" s="1633"/>
      <c r="DQ38" s="1633"/>
      <c r="DR38" s="1633"/>
      <c r="DS38" s="1633"/>
      <c r="DT38" s="1633"/>
      <c r="DU38" s="1633"/>
      <c r="DV38" s="1633"/>
      <c r="DW38" s="1633"/>
      <c r="DX38" s="1633"/>
      <c r="DY38" s="1633"/>
      <c r="DZ38" s="1633"/>
      <c r="EA38" s="1633"/>
      <c r="EB38" s="1633"/>
      <c r="EC38" s="1633"/>
      <c r="ED38" s="1633"/>
      <c r="EE38" s="1633"/>
      <c r="EF38" s="1633"/>
      <c r="EG38" s="1633"/>
      <c r="EH38" s="1633"/>
      <c r="EI38" s="1633"/>
      <c r="EJ38" s="1633"/>
      <c r="EK38" s="1633"/>
      <c r="EL38" s="1633"/>
      <c r="EM38" s="1633"/>
      <c r="EN38" s="1633"/>
      <c r="EO38" s="1633"/>
      <c r="EP38" s="1633"/>
      <c r="EQ38" s="1633"/>
      <c r="ER38" s="1633"/>
      <c r="ES38" s="1633"/>
      <c r="ET38" s="1633"/>
      <c r="EU38" s="1633"/>
      <c r="EV38" s="1633"/>
      <c r="EW38" s="1633"/>
      <c r="EX38" s="1633"/>
      <c r="EY38" s="1633"/>
      <c r="EZ38" s="1633"/>
      <c r="FA38" s="1633"/>
      <c r="FB38" s="1633"/>
      <c r="FC38" s="1633"/>
      <c r="FD38" s="1633"/>
      <c r="FE38" s="1633"/>
      <c r="FF38" s="1633"/>
      <c r="FG38" s="1633"/>
      <c r="FH38" s="1633"/>
      <c r="FI38" s="1633"/>
      <c r="FJ38" s="1633"/>
      <c r="FK38" s="1633"/>
      <c r="FL38" s="1633"/>
      <c r="FM38" s="1633"/>
      <c r="FN38" s="1633"/>
      <c r="FO38" s="1633"/>
      <c r="FP38" s="1633"/>
      <c r="FQ38" s="1633"/>
      <c r="FR38" s="1633"/>
      <c r="FS38" s="1633"/>
      <c r="FT38" s="1633"/>
      <c r="FU38" s="1633"/>
      <c r="FV38" s="1633"/>
      <c r="FW38" s="1633"/>
      <c r="FX38" s="1633"/>
      <c r="FY38" s="1633"/>
      <c r="FZ38" s="1633"/>
      <c r="GA38" s="1633"/>
      <c r="GB38" s="1633"/>
      <c r="GC38" s="1633"/>
      <c r="GD38" s="1633"/>
      <c r="GE38" s="1633"/>
      <c r="GF38" s="1633"/>
      <c r="GG38" s="1633"/>
      <c r="GH38" s="1633"/>
      <c r="GI38" s="1633"/>
      <c r="GJ38" s="1633"/>
      <c r="GK38" s="1633"/>
      <c r="GL38" s="1633"/>
      <c r="GM38" s="1633"/>
      <c r="GN38" s="1633"/>
      <c r="GO38" s="1633"/>
      <c r="GP38" s="1633"/>
      <c r="GQ38" s="1633"/>
      <c r="GR38" s="1633"/>
      <c r="GS38" s="1633"/>
      <c r="GT38" s="1633"/>
      <c r="GU38" s="1633"/>
      <c r="GV38" s="1633"/>
      <c r="GW38" s="1633"/>
      <c r="GX38" s="1633"/>
      <c r="GY38" s="1633"/>
      <c r="GZ38" s="1633"/>
      <c r="HA38" s="1633"/>
      <c r="HB38" s="1633"/>
      <c r="HC38" s="1633"/>
      <c r="HD38" s="1633"/>
      <c r="HE38" s="1633"/>
      <c r="HF38" s="1633"/>
      <c r="HG38" s="1633"/>
      <c r="HH38" s="1633"/>
      <c r="HI38" s="1633"/>
      <c r="HJ38" s="1633"/>
      <c r="HK38" s="1633"/>
      <c r="HL38" s="1633"/>
      <c r="HM38" s="1633"/>
      <c r="HN38" s="1633"/>
      <c r="HO38" s="1633"/>
      <c r="HP38" s="1633"/>
      <c r="HQ38" s="1633"/>
      <c r="HR38" s="1633"/>
      <c r="HS38" s="1633"/>
      <c r="HT38" s="1633"/>
      <c r="HU38" s="1633"/>
      <c r="HV38" s="1633"/>
      <c r="HW38" s="1633"/>
      <c r="HX38" s="1633"/>
      <c r="HY38" s="1633"/>
      <c r="HZ38" s="1633"/>
      <c r="IA38" s="1633"/>
      <c r="IB38" s="1633"/>
      <c r="IC38" s="1633"/>
      <c r="ID38" s="1633"/>
      <c r="IE38" s="1633"/>
      <c r="IF38" s="1633"/>
      <c r="IG38" s="1633"/>
      <c r="IH38" s="1633"/>
      <c r="II38" s="1633"/>
      <c r="IJ38" s="1633"/>
      <c r="IK38" s="1633"/>
      <c r="IL38" s="1633"/>
      <c r="IM38" s="1633"/>
      <c r="IN38" s="1633"/>
      <c r="IO38" s="1633"/>
      <c r="IP38" s="1633"/>
      <c r="IQ38" s="1633"/>
      <c r="IR38" s="1633"/>
      <c r="IS38" s="1633"/>
      <c r="IT38" s="1633"/>
      <c r="IU38" s="1633"/>
      <c r="IV38" s="1633"/>
      <c r="IW38" s="1633"/>
      <c r="IX38" s="1633"/>
      <c r="IY38" s="1633"/>
      <c r="IZ38" s="1633"/>
      <c r="JA38" s="1633"/>
      <c r="JB38" s="1633"/>
      <c r="JC38" s="1633"/>
      <c r="JD38" s="1633"/>
      <c r="JE38" s="1633"/>
      <c r="JF38" s="1633"/>
      <c r="JG38" s="1633"/>
      <c r="JH38" s="1633"/>
      <c r="JI38" s="1633"/>
      <c r="JJ38" s="1633"/>
      <c r="JK38" s="1633"/>
      <c r="JL38" s="1633"/>
      <c r="JM38" s="1633"/>
      <c r="JN38" s="1633"/>
      <c r="JO38" s="1633"/>
      <c r="JP38" s="1633"/>
      <c r="JQ38" s="1633"/>
      <c r="JR38" s="1633"/>
      <c r="JS38" s="1633"/>
      <c r="JT38" s="1633"/>
      <c r="JU38" s="1633"/>
      <c r="JV38" s="1633"/>
      <c r="JW38" s="1633"/>
      <c r="JX38" s="1633"/>
      <c r="JY38" s="1633"/>
      <c r="JZ38" s="1633"/>
      <c r="KA38" s="1633"/>
      <c r="KB38" s="1633"/>
      <c r="KC38" s="1633"/>
      <c r="KD38" s="1633"/>
      <c r="KE38" s="1633"/>
      <c r="KF38" s="1633"/>
      <c r="KG38" s="1633"/>
      <c r="KH38" s="1633"/>
      <c r="KI38" s="1633"/>
      <c r="KJ38" s="1633"/>
      <c r="KK38" s="1633"/>
      <c r="KL38" s="1633"/>
      <c r="KM38" s="1633"/>
      <c r="KN38" s="1633"/>
      <c r="KO38" s="1633"/>
      <c r="KP38" s="1633"/>
      <c r="KQ38" s="1633"/>
      <c r="KR38" s="1633"/>
      <c r="KS38" s="1633"/>
      <c r="KT38" s="1633"/>
      <c r="KU38" s="1633"/>
      <c r="KV38" s="1633"/>
      <c r="KW38" s="1633"/>
      <c r="KX38" s="1633"/>
      <c r="KY38" s="1633"/>
      <c r="KZ38" s="1633"/>
      <c r="LA38" s="1633"/>
      <c r="LB38" s="1633"/>
      <c r="LC38" s="1633"/>
      <c r="LD38" s="1633"/>
      <c r="LE38" s="1633"/>
      <c r="LF38" s="1642"/>
      <c r="LG38" s="1642"/>
      <c r="LH38" s="1642"/>
      <c r="LI38" s="1642"/>
      <c r="LJ38" s="1642"/>
      <c r="LK38" s="1642"/>
      <c r="LL38" s="1642"/>
      <c r="LM38" s="2302"/>
    </row>
    <row r="39" s="2036" customFormat="1" ht="47" customHeight="1" spans="1:325">
      <c r="A39" s="2254">
        <v>45736</v>
      </c>
      <c r="B39" s="1656" t="s">
        <v>3688</v>
      </c>
      <c r="C39" s="1657" t="s">
        <v>165</v>
      </c>
      <c r="D39" s="1658">
        <v>4500160853</v>
      </c>
      <c r="E39" s="2252"/>
      <c r="F39" s="1658" t="s">
        <v>3713</v>
      </c>
      <c r="G39" s="2042" t="s">
        <v>3585</v>
      </c>
      <c r="H39" s="2042" t="s">
        <v>3585</v>
      </c>
      <c r="I39" s="2055" t="s">
        <v>3587</v>
      </c>
      <c r="J39" s="1667">
        <v>3150</v>
      </c>
      <c r="K39" s="2056">
        <v>0</v>
      </c>
      <c r="L39" s="2056">
        <v>75</v>
      </c>
      <c r="M39" s="2056">
        <f t="shared" si="0"/>
        <v>42</v>
      </c>
      <c r="N39" s="1672">
        <v>45798</v>
      </c>
      <c r="O39" s="1672">
        <v>45794</v>
      </c>
      <c r="P39" s="2057"/>
      <c r="Q39" s="1562" t="s">
        <v>78</v>
      </c>
      <c r="R39" s="2266"/>
      <c r="S39" s="2266" t="s">
        <v>168</v>
      </c>
      <c r="T39" s="2073">
        <v>45737</v>
      </c>
      <c r="U39" s="2074" t="s">
        <v>88</v>
      </c>
      <c r="V39" s="2074" t="s">
        <v>88</v>
      </c>
      <c r="W39" s="1789" t="s">
        <v>3691</v>
      </c>
      <c r="X39" s="2074"/>
      <c r="Y39" s="2084" t="s">
        <v>3696</v>
      </c>
      <c r="Z39" s="1691" t="s">
        <v>3599</v>
      </c>
      <c r="AA39" s="2221">
        <v>275.1075</v>
      </c>
      <c r="AB39" s="2222">
        <f>AA39*M39</f>
        <v>11554.515</v>
      </c>
      <c r="AC39" s="1699"/>
      <c r="AD39" s="2090" t="s">
        <v>81</v>
      </c>
      <c r="AE39" s="2090">
        <v>3</v>
      </c>
      <c r="AF39" s="2090"/>
      <c r="AG39" s="2097">
        <f>J39</f>
        <v>3150</v>
      </c>
      <c r="AH39" s="2286"/>
      <c r="AI39" s="2286">
        <f>M39</f>
        <v>42</v>
      </c>
      <c r="AJ39" s="2286" t="s">
        <v>64</v>
      </c>
      <c r="AK39" s="2287"/>
      <c r="AL39" s="2286">
        <f>J39</f>
        <v>3150</v>
      </c>
      <c r="AM39" s="2228">
        <f>J39/3</f>
        <v>1050</v>
      </c>
      <c r="AN39" s="1706">
        <f>J39/3</f>
        <v>1050</v>
      </c>
      <c r="AO39" s="1706">
        <f>J39/3</f>
        <v>1050</v>
      </c>
      <c r="AP39" s="1706"/>
      <c r="AQ39" s="1706"/>
      <c r="AR39" s="1706"/>
      <c r="AS39" s="1706"/>
      <c r="AT39" s="1706"/>
      <c r="AU39" s="2298"/>
      <c r="AV39" s="2292">
        <f t="shared" si="13"/>
        <v>1006.25</v>
      </c>
      <c r="AW39" s="2297">
        <f t="shared" si="14"/>
        <v>43.75</v>
      </c>
      <c r="AX39" s="1707"/>
      <c r="AY39" s="1708"/>
      <c r="AZ39" s="1709"/>
      <c r="BA39" s="1709"/>
      <c r="BB39" s="1709"/>
      <c r="BC39" s="1709"/>
      <c r="BD39" s="1709"/>
      <c r="BE39" s="1709"/>
      <c r="BF39" s="1709"/>
      <c r="BG39" s="1709"/>
      <c r="BH39" s="1709"/>
      <c r="BI39" s="1709"/>
      <c r="BJ39" s="1709"/>
      <c r="BK39" s="1709"/>
      <c r="BL39" s="1709"/>
      <c r="BM39" s="1709"/>
      <c r="BN39" s="1709"/>
      <c r="BO39" s="1709"/>
      <c r="BP39" s="1709"/>
      <c r="BQ39" s="1709"/>
      <c r="BR39" s="1709"/>
      <c r="BS39" s="1709"/>
      <c r="BT39" s="1709"/>
      <c r="BU39" s="1709"/>
      <c r="BV39" s="1709"/>
      <c r="BW39" s="1709"/>
      <c r="BX39" s="1709"/>
      <c r="BY39" s="1709"/>
      <c r="BZ39" s="1709"/>
      <c r="CA39" s="1709"/>
      <c r="CB39" s="1709"/>
      <c r="CC39" s="1709"/>
      <c r="CD39" s="1709"/>
      <c r="CE39" s="1709"/>
      <c r="CF39" s="1709"/>
      <c r="CG39" s="1709"/>
      <c r="CH39" s="1709"/>
      <c r="CI39" s="1709"/>
      <c r="CJ39" s="1709"/>
      <c r="CK39" s="1709"/>
      <c r="CL39" s="1709"/>
      <c r="CM39" s="1709"/>
      <c r="CN39" s="1709"/>
      <c r="CO39" s="1709"/>
      <c r="CP39" s="1709"/>
      <c r="CQ39" s="1709"/>
      <c r="CR39" s="1709"/>
      <c r="CS39" s="1709"/>
      <c r="CT39" s="1709"/>
      <c r="CU39" s="1709"/>
      <c r="CV39" s="1709"/>
      <c r="CW39" s="1709"/>
      <c r="CX39" s="1709"/>
      <c r="CY39" s="1709"/>
      <c r="CZ39" s="1709"/>
      <c r="DA39" s="1709"/>
      <c r="DB39" s="1709"/>
      <c r="DC39" s="1709"/>
      <c r="DD39" s="1709"/>
      <c r="DE39" s="1709"/>
      <c r="DF39" s="1709"/>
      <c r="DG39" s="1709"/>
      <c r="DH39" s="1709"/>
      <c r="DI39" s="1709"/>
      <c r="DJ39" s="1709"/>
      <c r="DK39" s="1709"/>
      <c r="DL39" s="1709"/>
      <c r="DM39" s="1709"/>
      <c r="DN39" s="1709"/>
      <c r="DO39" s="1709"/>
      <c r="DP39" s="1709"/>
      <c r="DQ39" s="1709"/>
      <c r="DR39" s="1709"/>
      <c r="DS39" s="1709"/>
      <c r="DT39" s="1709"/>
      <c r="DU39" s="1709"/>
      <c r="DV39" s="1709"/>
      <c r="DW39" s="1709"/>
      <c r="DX39" s="1709"/>
      <c r="DY39" s="1709"/>
      <c r="DZ39" s="1709"/>
      <c r="EA39" s="1709"/>
      <c r="EB39" s="1709"/>
      <c r="EC39" s="1709"/>
      <c r="ED39" s="1709"/>
      <c r="EE39" s="1709"/>
      <c r="EF39" s="1709"/>
      <c r="EG39" s="1709"/>
      <c r="EH39" s="1709"/>
      <c r="EI39" s="1709"/>
      <c r="EJ39" s="1709"/>
      <c r="EK39" s="1709"/>
      <c r="EL39" s="1709"/>
      <c r="EM39" s="1709"/>
      <c r="EN39" s="1709"/>
      <c r="EO39" s="1709"/>
      <c r="EP39" s="1709"/>
      <c r="EQ39" s="1709"/>
      <c r="ER39" s="1709"/>
      <c r="ES39" s="1709"/>
      <c r="ET39" s="1709"/>
      <c r="EU39" s="1709"/>
      <c r="EV39" s="1709"/>
      <c r="EW39" s="1709"/>
      <c r="EX39" s="1709"/>
      <c r="EY39" s="1709"/>
      <c r="EZ39" s="1709"/>
      <c r="FA39" s="1709"/>
      <c r="FB39" s="1709"/>
      <c r="FC39" s="1709"/>
      <c r="FD39" s="1709"/>
      <c r="FE39" s="1709"/>
      <c r="FF39" s="1709"/>
      <c r="FG39" s="1709"/>
      <c r="FH39" s="1709"/>
      <c r="FI39" s="1709"/>
      <c r="FJ39" s="1709"/>
      <c r="FK39" s="1709"/>
      <c r="FL39" s="1709"/>
      <c r="FM39" s="1709"/>
      <c r="FN39" s="1709"/>
      <c r="FO39" s="1709"/>
      <c r="FP39" s="1709"/>
      <c r="FQ39" s="1709"/>
      <c r="FR39" s="1709"/>
      <c r="FS39" s="1709"/>
      <c r="FT39" s="1709"/>
      <c r="FU39" s="1709"/>
      <c r="FV39" s="1709"/>
      <c r="FW39" s="1709"/>
      <c r="FX39" s="1709"/>
      <c r="FY39" s="1709"/>
      <c r="FZ39" s="1709"/>
      <c r="GA39" s="1709"/>
      <c r="GB39" s="1709"/>
      <c r="GC39" s="1709"/>
      <c r="GD39" s="1709"/>
      <c r="GE39" s="1709"/>
      <c r="GF39" s="1709"/>
      <c r="GG39" s="1709"/>
      <c r="GH39" s="1709"/>
      <c r="GI39" s="1709"/>
      <c r="GJ39" s="1709"/>
      <c r="GK39" s="1709"/>
      <c r="GL39" s="1709"/>
      <c r="GM39" s="1709"/>
      <c r="GN39" s="1709"/>
      <c r="GO39" s="1709"/>
      <c r="GP39" s="1709"/>
      <c r="GQ39" s="1709"/>
      <c r="GR39" s="1709"/>
      <c r="GS39" s="1709"/>
      <c r="GT39" s="1709"/>
      <c r="GU39" s="1709"/>
      <c r="GV39" s="1709"/>
      <c r="GW39" s="1709"/>
      <c r="GX39" s="1709"/>
      <c r="GY39" s="1709"/>
      <c r="GZ39" s="1709"/>
      <c r="HA39" s="1709"/>
      <c r="HB39" s="1709"/>
      <c r="HC39" s="1709"/>
      <c r="HD39" s="1709"/>
      <c r="HE39" s="1709"/>
      <c r="HF39" s="1709"/>
      <c r="HG39" s="1709"/>
      <c r="HH39" s="1709"/>
      <c r="HI39" s="1709"/>
      <c r="HJ39" s="1709"/>
      <c r="HK39" s="1709"/>
      <c r="HL39" s="1709"/>
      <c r="HM39" s="1709"/>
      <c r="HN39" s="1709"/>
      <c r="HO39" s="1709"/>
      <c r="HP39" s="1709"/>
      <c r="HQ39" s="1709"/>
      <c r="HR39" s="1709"/>
      <c r="HS39" s="1709"/>
      <c r="HT39" s="1709"/>
      <c r="HU39" s="1709"/>
      <c r="HV39" s="1709"/>
      <c r="HW39" s="1709"/>
      <c r="HX39" s="1709"/>
      <c r="HY39" s="1709"/>
      <c r="HZ39" s="1709"/>
      <c r="IA39" s="1709"/>
      <c r="IB39" s="1709"/>
      <c r="IC39" s="1709"/>
      <c r="ID39" s="1709"/>
      <c r="IE39" s="1709"/>
      <c r="IF39" s="1709"/>
      <c r="IG39" s="1709"/>
      <c r="IH39" s="1709"/>
      <c r="II39" s="1709"/>
      <c r="IJ39" s="1709"/>
      <c r="IK39" s="1709"/>
      <c r="IL39" s="1709"/>
      <c r="IM39" s="1709"/>
      <c r="IN39" s="1709"/>
      <c r="IO39" s="1709"/>
      <c r="IP39" s="1709"/>
      <c r="IQ39" s="1709"/>
      <c r="IR39" s="1709"/>
      <c r="IS39" s="1709"/>
      <c r="IT39" s="1709"/>
      <c r="IU39" s="1709"/>
      <c r="IV39" s="1709"/>
      <c r="IW39" s="1709"/>
      <c r="IX39" s="1709"/>
      <c r="IY39" s="1709"/>
      <c r="IZ39" s="1709"/>
      <c r="JA39" s="1709"/>
      <c r="JB39" s="1709"/>
      <c r="JC39" s="1709"/>
      <c r="JD39" s="1709"/>
      <c r="JE39" s="1709"/>
      <c r="JF39" s="1709"/>
      <c r="JG39" s="1709"/>
      <c r="JH39" s="1709"/>
      <c r="JI39" s="1709"/>
      <c r="JJ39" s="1709"/>
      <c r="JK39" s="1709"/>
      <c r="JL39" s="1709"/>
      <c r="JM39" s="1709"/>
      <c r="JN39" s="1709"/>
      <c r="JO39" s="1709"/>
      <c r="JP39" s="1709"/>
      <c r="JQ39" s="1709"/>
      <c r="JR39" s="1709"/>
      <c r="JS39" s="1709"/>
      <c r="JT39" s="1709"/>
      <c r="JU39" s="1709"/>
      <c r="JV39" s="1709"/>
      <c r="JW39" s="1709"/>
      <c r="JX39" s="1709"/>
      <c r="JY39" s="1709"/>
      <c r="JZ39" s="1709"/>
      <c r="KA39" s="1709"/>
      <c r="KB39" s="1709"/>
      <c r="KC39" s="1709"/>
      <c r="KD39" s="1709"/>
      <c r="KE39" s="1709"/>
      <c r="KF39" s="1709"/>
      <c r="KG39" s="1709"/>
      <c r="KH39" s="1709"/>
      <c r="KI39" s="1709"/>
      <c r="KJ39" s="1709"/>
      <c r="KK39" s="1709"/>
      <c r="KL39" s="1709"/>
      <c r="KM39" s="1709"/>
      <c r="KN39" s="1709"/>
      <c r="KO39" s="1709"/>
      <c r="KP39" s="1709"/>
      <c r="KQ39" s="1709"/>
      <c r="KR39" s="1709"/>
      <c r="KS39" s="1709"/>
      <c r="KT39" s="1709"/>
      <c r="KU39" s="1709"/>
      <c r="KV39" s="1709"/>
      <c r="KW39" s="1709"/>
      <c r="KX39" s="1709"/>
      <c r="KY39" s="1709"/>
      <c r="KZ39" s="1709"/>
      <c r="LA39" s="1709"/>
      <c r="LB39" s="1709"/>
      <c r="LC39" s="1709"/>
      <c r="LD39" s="1709"/>
      <c r="LE39" s="1709"/>
      <c r="LF39" s="1710"/>
      <c r="LG39" s="1710"/>
      <c r="LH39" s="1710"/>
      <c r="LI39" s="1710"/>
      <c r="LJ39" s="1710"/>
      <c r="LK39" s="1710"/>
      <c r="LL39" s="1710"/>
      <c r="LM39" s="2116"/>
    </row>
    <row r="40" s="2036" customFormat="1" ht="47" customHeight="1" spans="1:325">
      <c r="A40" s="2254">
        <v>45736</v>
      </c>
      <c r="B40" s="1656" t="s">
        <v>3688</v>
      </c>
      <c r="C40" s="1657" t="s">
        <v>165</v>
      </c>
      <c r="D40" s="1658">
        <v>4500160852</v>
      </c>
      <c r="E40" s="2252"/>
      <c r="F40" s="1658" t="s">
        <v>3714</v>
      </c>
      <c r="G40" s="2042" t="s">
        <v>3585</v>
      </c>
      <c r="H40" s="2042" t="s">
        <v>3585</v>
      </c>
      <c r="I40" s="2055" t="s">
        <v>3587</v>
      </c>
      <c r="J40" s="1667">
        <v>3150</v>
      </c>
      <c r="K40" s="2056">
        <v>0</v>
      </c>
      <c r="L40" s="2056">
        <v>75</v>
      </c>
      <c r="M40" s="2056">
        <f t="shared" si="0"/>
        <v>42</v>
      </c>
      <c r="N40" s="1672">
        <v>45798</v>
      </c>
      <c r="O40" s="1672">
        <v>45794</v>
      </c>
      <c r="P40" s="2057"/>
      <c r="Q40" s="1562" t="s">
        <v>78</v>
      </c>
      <c r="R40" s="2266"/>
      <c r="S40" s="2266" t="s">
        <v>168</v>
      </c>
      <c r="T40" s="2073">
        <v>45737</v>
      </c>
      <c r="U40" s="2074" t="s">
        <v>88</v>
      </c>
      <c r="V40" s="2074" t="s">
        <v>88</v>
      </c>
      <c r="W40" s="1789" t="s">
        <v>3691</v>
      </c>
      <c r="X40" s="2074"/>
      <c r="Y40" s="2084" t="s">
        <v>3696</v>
      </c>
      <c r="Z40" s="1691" t="s">
        <v>3599</v>
      </c>
      <c r="AA40" s="2221">
        <v>275.1075</v>
      </c>
      <c r="AB40" s="2222">
        <f>AA40*M40</f>
        <v>11554.515</v>
      </c>
      <c r="AC40" s="1699"/>
      <c r="AD40" s="2090" t="s">
        <v>81</v>
      </c>
      <c r="AE40" s="2090">
        <v>3</v>
      </c>
      <c r="AF40" s="2090"/>
      <c r="AG40" s="2097">
        <f>J40</f>
        <v>3150</v>
      </c>
      <c r="AH40" s="2286"/>
      <c r="AI40" s="2286">
        <f>M40</f>
        <v>42</v>
      </c>
      <c r="AJ40" s="2286" t="s">
        <v>64</v>
      </c>
      <c r="AK40" s="2287"/>
      <c r="AL40" s="2286">
        <f>J40</f>
        <v>3150</v>
      </c>
      <c r="AM40" s="2228">
        <f>J40/3</f>
        <v>1050</v>
      </c>
      <c r="AN40" s="1706">
        <f>J40/3</f>
        <v>1050</v>
      </c>
      <c r="AO40" s="1706">
        <f>J40/3</f>
        <v>1050</v>
      </c>
      <c r="AP40" s="1706"/>
      <c r="AQ40" s="1706"/>
      <c r="AR40" s="1706"/>
      <c r="AS40" s="1706"/>
      <c r="AT40" s="1706"/>
      <c r="AU40" s="2298"/>
      <c r="AV40" s="2292">
        <f t="shared" si="13"/>
        <v>1006.25</v>
      </c>
      <c r="AW40" s="2297">
        <f t="shared" si="14"/>
        <v>43.75</v>
      </c>
      <c r="AX40" s="1707"/>
      <c r="AY40" s="1708"/>
      <c r="AZ40" s="1709"/>
      <c r="BA40" s="1709"/>
      <c r="BB40" s="1709"/>
      <c r="BC40" s="1709"/>
      <c r="BD40" s="1709"/>
      <c r="BE40" s="1709"/>
      <c r="BF40" s="1709"/>
      <c r="BG40" s="1709"/>
      <c r="BH40" s="1709"/>
      <c r="BI40" s="1709"/>
      <c r="BJ40" s="1709"/>
      <c r="BK40" s="1709"/>
      <c r="BL40" s="1709"/>
      <c r="BM40" s="1709"/>
      <c r="BN40" s="1709"/>
      <c r="BO40" s="1709"/>
      <c r="BP40" s="1709"/>
      <c r="BQ40" s="1709"/>
      <c r="BR40" s="1709"/>
      <c r="BS40" s="1709"/>
      <c r="BT40" s="1709"/>
      <c r="BU40" s="1709"/>
      <c r="BV40" s="1709"/>
      <c r="BW40" s="1709"/>
      <c r="BX40" s="1709"/>
      <c r="BY40" s="1709"/>
      <c r="BZ40" s="1709"/>
      <c r="CA40" s="1709"/>
      <c r="CB40" s="1709"/>
      <c r="CC40" s="1709"/>
      <c r="CD40" s="1709"/>
      <c r="CE40" s="1709"/>
      <c r="CF40" s="1709"/>
      <c r="CG40" s="1709"/>
      <c r="CH40" s="1709"/>
      <c r="CI40" s="1709"/>
      <c r="CJ40" s="1709"/>
      <c r="CK40" s="1709"/>
      <c r="CL40" s="1709"/>
      <c r="CM40" s="1709"/>
      <c r="CN40" s="1709"/>
      <c r="CO40" s="1709"/>
      <c r="CP40" s="1709"/>
      <c r="CQ40" s="1709"/>
      <c r="CR40" s="1709"/>
      <c r="CS40" s="1709"/>
      <c r="CT40" s="1709"/>
      <c r="CU40" s="1709"/>
      <c r="CV40" s="1709"/>
      <c r="CW40" s="1709"/>
      <c r="CX40" s="1709"/>
      <c r="CY40" s="1709"/>
      <c r="CZ40" s="1709"/>
      <c r="DA40" s="1709"/>
      <c r="DB40" s="1709"/>
      <c r="DC40" s="1709"/>
      <c r="DD40" s="1709"/>
      <c r="DE40" s="1709"/>
      <c r="DF40" s="1709"/>
      <c r="DG40" s="1709"/>
      <c r="DH40" s="1709"/>
      <c r="DI40" s="1709"/>
      <c r="DJ40" s="1709"/>
      <c r="DK40" s="1709"/>
      <c r="DL40" s="1709"/>
      <c r="DM40" s="1709"/>
      <c r="DN40" s="1709"/>
      <c r="DO40" s="1709"/>
      <c r="DP40" s="1709"/>
      <c r="DQ40" s="1709"/>
      <c r="DR40" s="1709"/>
      <c r="DS40" s="1709"/>
      <c r="DT40" s="1709"/>
      <c r="DU40" s="1709"/>
      <c r="DV40" s="1709"/>
      <c r="DW40" s="1709"/>
      <c r="DX40" s="1709"/>
      <c r="DY40" s="1709"/>
      <c r="DZ40" s="1709"/>
      <c r="EA40" s="1709"/>
      <c r="EB40" s="1709"/>
      <c r="EC40" s="1709"/>
      <c r="ED40" s="1709"/>
      <c r="EE40" s="1709"/>
      <c r="EF40" s="1709"/>
      <c r="EG40" s="1709"/>
      <c r="EH40" s="1709"/>
      <c r="EI40" s="1709"/>
      <c r="EJ40" s="1709"/>
      <c r="EK40" s="1709"/>
      <c r="EL40" s="1709"/>
      <c r="EM40" s="1709"/>
      <c r="EN40" s="1709"/>
      <c r="EO40" s="1709"/>
      <c r="EP40" s="1709"/>
      <c r="EQ40" s="1709"/>
      <c r="ER40" s="1709"/>
      <c r="ES40" s="1709"/>
      <c r="ET40" s="1709"/>
      <c r="EU40" s="1709"/>
      <c r="EV40" s="1709"/>
      <c r="EW40" s="1709"/>
      <c r="EX40" s="1709"/>
      <c r="EY40" s="1709"/>
      <c r="EZ40" s="1709"/>
      <c r="FA40" s="1709"/>
      <c r="FB40" s="1709"/>
      <c r="FC40" s="1709"/>
      <c r="FD40" s="1709"/>
      <c r="FE40" s="1709"/>
      <c r="FF40" s="1709"/>
      <c r="FG40" s="1709"/>
      <c r="FH40" s="1709"/>
      <c r="FI40" s="1709"/>
      <c r="FJ40" s="1709"/>
      <c r="FK40" s="1709"/>
      <c r="FL40" s="1709"/>
      <c r="FM40" s="1709"/>
      <c r="FN40" s="1709"/>
      <c r="FO40" s="1709"/>
      <c r="FP40" s="1709"/>
      <c r="FQ40" s="1709"/>
      <c r="FR40" s="1709"/>
      <c r="FS40" s="1709"/>
      <c r="FT40" s="1709"/>
      <c r="FU40" s="1709"/>
      <c r="FV40" s="1709"/>
      <c r="FW40" s="1709"/>
      <c r="FX40" s="1709"/>
      <c r="FY40" s="1709"/>
      <c r="FZ40" s="1709"/>
      <c r="GA40" s="1709"/>
      <c r="GB40" s="1709"/>
      <c r="GC40" s="1709"/>
      <c r="GD40" s="1709"/>
      <c r="GE40" s="1709"/>
      <c r="GF40" s="1709"/>
      <c r="GG40" s="1709"/>
      <c r="GH40" s="1709"/>
      <c r="GI40" s="1709"/>
      <c r="GJ40" s="1709"/>
      <c r="GK40" s="1709"/>
      <c r="GL40" s="1709"/>
      <c r="GM40" s="1709"/>
      <c r="GN40" s="1709"/>
      <c r="GO40" s="1709"/>
      <c r="GP40" s="1709"/>
      <c r="GQ40" s="1709"/>
      <c r="GR40" s="1709"/>
      <c r="GS40" s="1709"/>
      <c r="GT40" s="1709"/>
      <c r="GU40" s="1709"/>
      <c r="GV40" s="1709"/>
      <c r="GW40" s="1709"/>
      <c r="GX40" s="1709"/>
      <c r="GY40" s="1709"/>
      <c r="GZ40" s="1709"/>
      <c r="HA40" s="1709"/>
      <c r="HB40" s="1709"/>
      <c r="HC40" s="1709"/>
      <c r="HD40" s="1709"/>
      <c r="HE40" s="1709"/>
      <c r="HF40" s="1709"/>
      <c r="HG40" s="1709"/>
      <c r="HH40" s="1709"/>
      <c r="HI40" s="1709"/>
      <c r="HJ40" s="1709"/>
      <c r="HK40" s="1709"/>
      <c r="HL40" s="1709"/>
      <c r="HM40" s="1709"/>
      <c r="HN40" s="1709"/>
      <c r="HO40" s="1709"/>
      <c r="HP40" s="1709"/>
      <c r="HQ40" s="1709"/>
      <c r="HR40" s="1709"/>
      <c r="HS40" s="1709"/>
      <c r="HT40" s="1709"/>
      <c r="HU40" s="1709"/>
      <c r="HV40" s="1709"/>
      <c r="HW40" s="1709"/>
      <c r="HX40" s="1709"/>
      <c r="HY40" s="1709"/>
      <c r="HZ40" s="1709"/>
      <c r="IA40" s="1709"/>
      <c r="IB40" s="1709"/>
      <c r="IC40" s="1709"/>
      <c r="ID40" s="1709"/>
      <c r="IE40" s="1709"/>
      <c r="IF40" s="1709"/>
      <c r="IG40" s="1709"/>
      <c r="IH40" s="1709"/>
      <c r="II40" s="1709"/>
      <c r="IJ40" s="1709"/>
      <c r="IK40" s="1709"/>
      <c r="IL40" s="1709"/>
      <c r="IM40" s="1709"/>
      <c r="IN40" s="1709"/>
      <c r="IO40" s="1709"/>
      <c r="IP40" s="1709"/>
      <c r="IQ40" s="1709"/>
      <c r="IR40" s="1709"/>
      <c r="IS40" s="1709"/>
      <c r="IT40" s="1709"/>
      <c r="IU40" s="1709"/>
      <c r="IV40" s="1709"/>
      <c r="IW40" s="1709"/>
      <c r="IX40" s="1709"/>
      <c r="IY40" s="1709"/>
      <c r="IZ40" s="1709"/>
      <c r="JA40" s="1709"/>
      <c r="JB40" s="1709"/>
      <c r="JC40" s="1709"/>
      <c r="JD40" s="1709"/>
      <c r="JE40" s="1709"/>
      <c r="JF40" s="1709"/>
      <c r="JG40" s="1709"/>
      <c r="JH40" s="1709"/>
      <c r="JI40" s="1709"/>
      <c r="JJ40" s="1709"/>
      <c r="JK40" s="1709"/>
      <c r="JL40" s="1709"/>
      <c r="JM40" s="1709"/>
      <c r="JN40" s="1709"/>
      <c r="JO40" s="1709"/>
      <c r="JP40" s="1709"/>
      <c r="JQ40" s="1709"/>
      <c r="JR40" s="1709"/>
      <c r="JS40" s="1709"/>
      <c r="JT40" s="1709"/>
      <c r="JU40" s="1709"/>
      <c r="JV40" s="1709"/>
      <c r="JW40" s="1709"/>
      <c r="JX40" s="1709"/>
      <c r="JY40" s="1709"/>
      <c r="JZ40" s="1709"/>
      <c r="KA40" s="1709"/>
      <c r="KB40" s="1709"/>
      <c r="KC40" s="1709"/>
      <c r="KD40" s="1709"/>
      <c r="KE40" s="1709"/>
      <c r="KF40" s="1709"/>
      <c r="KG40" s="1709"/>
      <c r="KH40" s="1709"/>
      <c r="KI40" s="1709"/>
      <c r="KJ40" s="1709"/>
      <c r="KK40" s="1709"/>
      <c r="KL40" s="1709"/>
      <c r="KM40" s="1709"/>
      <c r="KN40" s="1709"/>
      <c r="KO40" s="1709"/>
      <c r="KP40" s="1709"/>
      <c r="KQ40" s="1709"/>
      <c r="KR40" s="1709"/>
      <c r="KS40" s="1709"/>
      <c r="KT40" s="1709"/>
      <c r="KU40" s="1709"/>
      <c r="KV40" s="1709"/>
      <c r="KW40" s="1709"/>
      <c r="KX40" s="1709"/>
      <c r="KY40" s="1709"/>
      <c r="KZ40" s="1709"/>
      <c r="LA40" s="1709"/>
      <c r="LB40" s="1709"/>
      <c r="LC40" s="1709"/>
      <c r="LD40" s="1709"/>
      <c r="LE40" s="1709"/>
      <c r="LF40" s="1710"/>
      <c r="LG40" s="1710"/>
      <c r="LH40" s="1710"/>
      <c r="LI40" s="1710"/>
      <c r="LJ40" s="1710"/>
      <c r="LK40" s="1710"/>
      <c r="LL40" s="1710"/>
      <c r="LM40" s="2116"/>
    </row>
    <row r="41" s="2036" customFormat="1" ht="47" customHeight="1" spans="1:325">
      <c r="A41" s="2254">
        <v>45756</v>
      </c>
      <c r="B41" s="1656" t="s">
        <v>1738</v>
      </c>
      <c r="C41" s="1657" t="s">
        <v>342</v>
      </c>
      <c r="D41" s="1658">
        <v>4500161772</v>
      </c>
      <c r="E41" s="2252" t="s">
        <v>1915</v>
      </c>
      <c r="F41" s="1658" t="s">
        <v>3715</v>
      </c>
      <c r="G41" s="2255" t="s">
        <v>3580</v>
      </c>
      <c r="H41" s="2042" t="s">
        <v>3580</v>
      </c>
      <c r="I41" s="2055" t="s">
        <v>3581</v>
      </c>
      <c r="J41" s="1667">
        <v>2100</v>
      </c>
      <c r="K41" s="2056">
        <v>0</v>
      </c>
      <c r="L41" s="2056">
        <v>6</v>
      </c>
      <c r="M41" s="2056">
        <f t="shared" si="0"/>
        <v>350</v>
      </c>
      <c r="N41" s="1670">
        <v>45807</v>
      </c>
      <c r="O41" s="1670">
        <v>45803</v>
      </c>
      <c r="P41" s="2057"/>
      <c r="Q41" s="1562" t="s">
        <v>78</v>
      </c>
      <c r="R41" s="2267">
        <v>45810</v>
      </c>
      <c r="S41" s="2266" t="s">
        <v>168</v>
      </c>
      <c r="T41" s="2073">
        <v>45756</v>
      </c>
      <c r="U41" s="2074" t="s">
        <v>88</v>
      </c>
      <c r="V41" s="2074" t="s">
        <v>88</v>
      </c>
      <c r="W41" s="1789"/>
      <c r="X41" s="2074"/>
      <c r="Y41" s="2084" t="s">
        <v>3716</v>
      </c>
      <c r="Z41" s="1691" t="s">
        <v>1745</v>
      </c>
      <c r="AA41" s="2221">
        <v>3.6946</v>
      </c>
      <c r="AB41" s="2222">
        <f>AA41*J41</f>
        <v>7758.66</v>
      </c>
      <c r="AC41" s="1699"/>
      <c r="AD41" s="2090" t="s">
        <v>81</v>
      </c>
      <c r="AE41" s="2090">
        <v>9</v>
      </c>
      <c r="AF41" s="2090">
        <f>J41</f>
        <v>2100</v>
      </c>
      <c r="AG41" s="2097"/>
      <c r="AH41" s="2286"/>
      <c r="AI41" s="2286"/>
      <c r="AJ41" s="2286" t="s">
        <v>63</v>
      </c>
      <c r="AK41" s="2287">
        <f>J41</f>
        <v>2100</v>
      </c>
      <c r="AL41" s="2286"/>
      <c r="AM41" s="2228">
        <f>J41/9</f>
        <v>233.333333333333</v>
      </c>
      <c r="AN41" s="1706">
        <f>J41/9</f>
        <v>233.333333333333</v>
      </c>
      <c r="AO41" s="1706">
        <f>J41/9</f>
        <v>233.333333333333</v>
      </c>
      <c r="AP41" s="1706">
        <f>J41/9</f>
        <v>233.333333333333</v>
      </c>
      <c r="AQ41" s="1706">
        <f>J41/9</f>
        <v>233.333333333333</v>
      </c>
      <c r="AR41" s="1706">
        <f>J41/9</f>
        <v>233.333333333333</v>
      </c>
      <c r="AS41" s="1706">
        <f>J41/9</f>
        <v>233.333333333333</v>
      </c>
      <c r="AT41" s="1706">
        <f>J41/9</f>
        <v>233.333333333333</v>
      </c>
      <c r="AU41" s="2298">
        <f>J41/9</f>
        <v>233.333333333333</v>
      </c>
      <c r="AV41" s="2292">
        <f t="shared" si="13"/>
        <v>223.611111111111</v>
      </c>
      <c r="AW41" s="2297">
        <f t="shared" si="14"/>
        <v>9.72222222222222</v>
      </c>
      <c r="AX41" s="1707"/>
      <c r="AY41" s="1708"/>
      <c r="AZ41" s="1709"/>
      <c r="BA41" s="1709"/>
      <c r="BB41" s="1709"/>
      <c r="BC41" s="1709"/>
      <c r="BD41" s="1709"/>
      <c r="BE41" s="1709"/>
      <c r="BF41" s="1709"/>
      <c r="BG41" s="1709"/>
      <c r="BH41" s="1709"/>
      <c r="BI41" s="1709"/>
      <c r="BJ41" s="1709"/>
      <c r="BK41" s="1709"/>
      <c r="BL41" s="1709"/>
      <c r="BM41" s="1709"/>
      <c r="BN41" s="1709"/>
      <c r="BO41" s="1709"/>
      <c r="BP41" s="1709"/>
      <c r="BQ41" s="1709"/>
      <c r="BR41" s="1709"/>
      <c r="BS41" s="1709"/>
      <c r="BT41" s="1709"/>
      <c r="BU41" s="1709"/>
      <c r="BV41" s="1709"/>
      <c r="BW41" s="1709"/>
      <c r="BX41" s="1709"/>
      <c r="BY41" s="1709"/>
      <c r="BZ41" s="1709"/>
      <c r="CA41" s="1709"/>
      <c r="CB41" s="1709"/>
      <c r="CC41" s="1709"/>
      <c r="CD41" s="1709"/>
      <c r="CE41" s="1709"/>
      <c r="CF41" s="1709"/>
      <c r="CG41" s="1709"/>
      <c r="CH41" s="1709"/>
      <c r="CI41" s="1709"/>
      <c r="CJ41" s="1709"/>
      <c r="CK41" s="1709"/>
      <c r="CL41" s="1709"/>
      <c r="CM41" s="1709"/>
      <c r="CN41" s="1709"/>
      <c r="CO41" s="1709"/>
      <c r="CP41" s="1709"/>
      <c r="CQ41" s="1709"/>
      <c r="CR41" s="1709"/>
      <c r="CS41" s="1709"/>
      <c r="CT41" s="1709"/>
      <c r="CU41" s="1709"/>
      <c r="CV41" s="1709"/>
      <c r="CW41" s="1709"/>
      <c r="CX41" s="1709"/>
      <c r="CY41" s="1709"/>
      <c r="CZ41" s="1709"/>
      <c r="DA41" s="1709"/>
      <c r="DB41" s="1709"/>
      <c r="DC41" s="1709"/>
      <c r="DD41" s="1709"/>
      <c r="DE41" s="1709"/>
      <c r="DF41" s="1709"/>
      <c r="DG41" s="1709"/>
      <c r="DH41" s="1709"/>
      <c r="DI41" s="1709"/>
      <c r="DJ41" s="1709"/>
      <c r="DK41" s="1709"/>
      <c r="DL41" s="1709"/>
      <c r="DM41" s="1709"/>
      <c r="DN41" s="1709"/>
      <c r="DO41" s="1709"/>
      <c r="DP41" s="1709"/>
      <c r="DQ41" s="1709"/>
      <c r="DR41" s="1709"/>
      <c r="DS41" s="1709"/>
      <c r="DT41" s="1709"/>
      <c r="DU41" s="1709"/>
      <c r="DV41" s="1709"/>
      <c r="DW41" s="1709"/>
      <c r="DX41" s="1709"/>
      <c r="DY41" s="1709"/>
      <c r="DZ41" s="1709"/>
      <c r="EA41" s="1709"/>
      <c r="EB41" s="1709"/>
      <c r="EC41" s="1709"/>
      <c r="ED41" s="1709"/>
      <c r="EE41" s="1709"/>
      <c r="EF41" s="1709"/>
      <c r="EG41" s="1709"/>
      <c r="EH41" s="1709"/>
      <c r="EI41" s="1709"/>
      <c r="EJ41" s="1709"/>
      <c r="EK41" s="1709"/>
      <c r="EL41" s="1709"/>
      <c r="EM41" s="1709"/>
      <c r="EN41" s="1709"/>
      <c r="EO41" s="1709"/>
      <c r="EP41" s="1709"/>
      <c r="EQ41" s="1709"/>
      <c r="ER41" s="1709"/>
      <c r="ES41" s="1709"/>
      <c r="ET41" s="1709"/>
      <c r="EU41" s="1709"/>
      <c r="EV41" s="1709"/>
      <c r="EW41" s="1709"/>
      <c r="EX41" s="1709"/>
      <c r="EY41" s="1709"/>
      <c r="EZ41" s="1709"/>
      <c r="FA41" s="1709"/>
      <c r="FB41" s="1709"/>
      <c r="FC41" s="1709"/>
      <c r="FD41" s="1709"/>
      <c r="FE41" s="1709"/>
      <c r="FF41" s="1709"/>
      <c r="FG41" s="1709"/>
      <c r="FH41" s="1709"/>
      <c r="FI41" s="1709"/>
      <c r="FJ41" s="1709"/>
      <c r="FK41" s="1709"/>
      <c r="FL41" s="1709"/>
      <c r="FM41" s="1709"/>
      <c r="FN41" s="1709"/>
      <c r="FO41" s="1709"/>
      <c r="FP41" s="1709"/>
      <c r="FQ41" s="1709"/>
      <c r="FR41" s="1709"/>
      <c r="FS41" s="1709"/>
      <c r="FT41" s="1709"/>
      <c r="FU41" s="1709"/>
      <c r="FV41" s="1709"/>
      <c r="FW41" s="1709"/>
      <c r="FX41" s="1709"/>
      <c r="FY41" s="1709"/>
      <c r="FZ41" s="1709"/>
      <c r="GA41" s="1709"/>
      <c r="GB41" s="1709"/>
      <c r="GC41" s="1709"/>
      <c r="GD41" s="1709"/>
      <c r="GE41" s="1709"/>
      <c r="GF41" s="1709"/>
      <c r="GG41" s="1709"/>
      <c r="GH41" s="1709"/>
      <c r="GI41" s="1709"/>
      <c r="GJ41" s="1709"/>
      <c r="GK41" s="1709"/>
      <c r="GL41" s="1709"/>
      <c r="GM41" s="1709"/>
      <c r="GN41" s="1709"/>
      <c r="GO41" s="1709"/>
      <c r="GP41" s="1709"/>
      <c r="GQ41" s="1709"/>
      <c r="GR41" s="1709"/>
      <c r="GS41" s="1709"/>
      <c r="GT41" s="1709"/>
      <c r="GU41" s="1709"/>
      <c r="GV41" s="1709"/>
      <c r="GW41" s="1709"/>
      <c r="GX41" s="1709"/>
      <c r="GY41" s="1709"/>
      <c r="GZ41" s="1709"/>
      <c r="HA41" s="1709"/>
      <c r="HB41" s="1709"/>
      <c r="HC41" s="1709"/>
      <c r="HD41" s="1709"/>
      <c r="HE41" s="1709"/>
      <c r="HF41" s="1709"/>
      <c r="HG41" s="1709"/>
      <c r="HH41" s="1709"/>
      <c r="HI41" s="1709"/>
      <c r="HJ41" s="1709"/>
      <c r="HK41" s="1709"/>
      <c r="HL41" s="1709"/>
      <c r="HM41" s="1709"/>
      <c r="HN41" s="1709"/>
      <c r="HO41" s="1709"/>
      <c r="HP41" s="1709"/>
      <c r="HQ41" s="1709"/>
      <c r="HR41" s="1709"/>
      <c r="HS41" s="1709"/>
      <c r="HT41" s="1709"/>
      <c r="HU41" s="1709"/>
      <c r="HV41" s="1709"/>
      <c r="HW41" s="1709"/>
      <c r="HX41" s="1709"/>
      <c r="HY41" s="1709"/>
      <c r="HZ41" s="1709"/>
      <c r="IA41" s="1709"/>
      <c r="IB41" s="1709"/>
      <c r="IC41" s="1709"/>
      <c r="ID41" s="1709"/>
      <c r="IE41" s="1709"/>
      <c r="IF41" s="1709"/>
      <c r="IG41" s="1709"/>
      <c r="IH41" s="1709"/>
      <c r="II41" s="1709"/>
      <c r="IJ41" s="1709"/>
      <c r="IK41" s="1709"/>
      <c r="IL41" s="1709"/>
      <c r="IM41" s="1709"/>
      <c r="IN41" s="1709"/>
      <c r="IO41" s="1709"/>
      <c r="IP41" s="1709"/>
      <c r="IQ41" s="1709"/>
      <c r="IR41" s="1709"/>
      <c r="IS41" s="1709"/>
      <c r="IT41" s="1709"/>
      <c r="IU41" s="1709"/>
      <c r="IV41" s="1709"/>
      <c r="IW41" s="1709"/>
      <c r="IX41" s="1709"/>
      <c r="IY41" s="1709"/>
      <c r="IZ41" s="1709"/>
      <c r="JA41" s="1709"/>
      <c r="JB41" s="1709"/>
      <c r="JC41" s="1709"/>
      <c r="JD41" s="1709"/>
      <c r="JE41" s="1709"/>
      <c r="JF41" s="1709"/>
      <c r="JG41" s="1709"/>
      <c r="JH41" s="1709"/>
      <c r="JI41" s="1709"/>
      <c r="JJ41" s="1709"/>
      <c r="JK41" s="1709"/>
      <c r="JL41" s="1709"/>
      <c r="JM41" s="1709"/>
      <c r="JN41" s="1709"/>
      <c r="JO41" s="1709"/>
      <c r="JP41" s="1709"/>
      <c r="JQ41" s="1709"/>
      <c r="JR41" s="1709"/>
      <c r="JS41" s="1709"/>
      <c r="JT41" s="1709"/>
      <c r="JU41" s="1709"/>
      <c r="JV41" s="1709"/>
      <c r="JW41" s="1709"/>
      <c r="JX41" s="1709"/>
      <c r="JY41" s="1709"/>
      <c r="JZ41" s="1709"/>
      <c r="KA41" s="1709"/>
      <c r="KB41" s="1709"/>
      <c r="KC41" s="1709"/>
      <c r="KD41" s="1709"/>
      <c r="KE41" s="1709"/>
      <c r="KF41" s="1709"/>
      <c r="KG41" s="1709"/>
      <c r="KH41" s="1709"/>
      <c r="KI41" s="1709"/>
      <c r="KJ41" s="1709"/>
      <c r="KK41" s="1709"/>
      <c r="KL41" s="1709"/>
      <c r="KM41" s="1709"/>
      <c r="KN41" s="1709"/>
      <c r="KO41" s="1709"/>
      <c r="KP41" s="1709"/>
      <c r="KQ41" s="1709"/>
      <c r="KR41" s="1709"/>
      <c r="KS41" s="1709"/>
      <c r="KT41" s="1709"/>
      <c r="KU41" s="1709"/>
      <c r="KV41" s="1709"/>
      <c r="KW41" s="1709"/>
      <c r="KX41" s="1709"/>
      <c r="KY41" s="1709"/>
      <c r="KZ41" s="1709"/>
      <c r="LA41" s="1709"/>
      <c r="LB41" s="1709"/>
      <c r="LC41" s="1709"/>
      <c r="LD41" s="1709"/>
      <c r="LE41" s="1709"/>
      <c r="LF41" s="1710"/>
      <c r="LG41" s="1710"/>
      <c r="LH41" s="1710"/>
      <c r="LI41" s="1710"/>
      <c r="LJ41" s="1710"/>
      <c r="LK41" s="1710"/>
      <c r="LL41" s="1710"/>
      <c r="LM41" s="2116"/>
    </row>
    <row r="42" s="2036" customFormat="1" ht="47" customHeight="1" spans="1:325">
      <c r="A42" s="2254">
        <v>45756</v>
      </c>
      <c r="B42" s="1656" t="s">
        <v>1738</v>
      </c>
      <c r="C42" s="1657" t="s">
        <v>342</v>
      </c>
      <c r="D42" s="1658">
        <v>4500161772</v>
      </c>
      <c r="E42" s="2252" t="s">
        <v>1918</v>
      </c>
      <c r="F42" s="1658" t="s">
        <v>3717</v>
      </c>
      <c r="G42" s="2255" t="s">
        <v>3580</v>
      </c>
      <c r="H42" s="2042" t="s">
        <v>3580</v>
      </c>
      <c r="I42" s="2055" t="s">
        <v>3581</v>
      </c>
      <c r="J42" s="1667">
        <v>1188</v>
      </c>
      <c r="K42" s="2056">
        <v>0</v>
      </c>
      <c r="L42" s="2056">
        <v>6</v>
      </c>
      <c r="M42" s="2056">
        <f t="shared" si="0"/>
        <v>198</v>
      </c>
      <c r="N42" s="1670">
        <v>45807</v>
      </c>
      <c r="O42" s="1670">
        <v>45803</v>
      </c>
      <c r="P42" s="2057"/>
      <c r="Q42" s="1562" t="s">
        <v>78</v>
      </c>
      <c r="R42" s="2267">
        <v>45810</v>
      </c>
      <c r="S42" s="2266" t="s">
        <v>168</v>
      </c>
      <c r="T42" s="2073">
        <v>45756</v>
      </c>
      <c r="U42" s="2074" t="s">
        <v>88</v>
      </c>
      <c r="V42" s="2074" t="s">
        <v>88</v>
      </c>
      <c r="W42" s="1789"/>
      <c r="X42" s="2074"/>
      <c r="Y42" s="2084" t="s">
        <v>3716</v>
      </c>
      <c r="Z42" s="1691" t="s">
        <v>1745</v>
      </c>
      <c r="AA42" s="2221">
        <v>3.6946</v>
      </c>
      <c r="AB42" s="2222">
        <f>AA42*J42</f>
        <v>4389.1848</v>
      </c>
      <c r="AC42" s="1699"/>
      <c r="AD42" s="2090" t="s">
        <v>81</v>
      </c>
      <c r="AE42" s="2090">
        <v>9</v>
      </c>
      <c r="AF42" s="2090">
        <f>J42</f>
        <v>1188</v>
      </c>
      <c r="AG42" s="2097"/>
      <c r="AH42" s="2286"/>
      <c r="AI42" s="2286"/>
      <c r="AJ42" s="2286" t="s">
        <v>63</v>
      </c>
      <c r="AK42" s="2287">
        <f>J42</f>
        <v>1188</v>
      </c>
      <c r="AL42" s="2286"/>
      <c r="AM42" s="2228">
        <f>J42/9</f>
        <v>132</v>
      </c>
      <c r="AN42" s="1706">
        <f>J42/9</f>
        <v>132</v>
      </c>
      <c r="AO42" s="1706">
        <f>J42/9</f>
        <v>132</v>
      </c>
      <c r="AP42" s="1706">
        <f>J42/9</f>
        <v>132</v>
      </c>
      <c r="AQ42" s="1706">
        <f>J42/9</f>
        <v>132</v>
      </c>
      <c r="AR42" s="1706">
        <f>J42/9</f>
        <v>132</v>
      </c>
      <c r="AS42" s="1706">
        <f>J42/9</f>
        <v>132</v>
      </c>
      <c r="AT42" s="1706">
        <f>J42/9</f>
        <v>132</v>
      </c>
      <c r="AU42" s="2298">
        <f>J42/9</f>
        <v>132</v>
      </c>
      <c r="AV42" s="2292">
        <f t="shared" si="13"/>
        <v>126.5</v>
      </c>
      <c r="AW42" s="2297">
        <f t="shared" si="14"/>
        <v>5.5</v>
      </c>
      <c r="AX42" s="1707"/>
      <c r="AY42" s="1708"/>
      <c r="AZ42" s="1709"/>
      <c r="BA42" s="1709"/>
      <c r="BB42" s="1709"/>
      <c r="BC42" s="1709"/>
      <c r="BD42" s="1709"/>
      <c r="BE42" s="1709"/>
      <c r="BF42" s="1709"/>
      <c r="BG42" s="1709"/>
      <c r="BH42" s="1709"/>
      <c r="BI42" s="1709"/>
      <c r="BJ42" s="1709"/>
      <c r="BK42" s="1709"/>
      <c r="BL42" s="1709"/>
      <c r="BM42" s="1709"/>
      <c r="BN42" s="1709"/>
      <c r="BO42" s="1709"/>
      <c r="BP42" s="1709"/>
      <c r="BQ42" s="1709"/>
      <c r="BR42" s="1709"/>
      <c r="BS42" s="1709"/>
      <c r="BT42" s="1709"/>
      <c r="BU42" s="1709"/>
      <c r="BV42" s="1709"/>
      <c r="BW42" s="1709"/>
      <c r="BX42" s="1709"/>
      <c r="BY42" s="1709"/>
      <c r="BZ42" s="1709"/>
      <c r="CA42" s="1709"/>
      <c r="CB42" s="1709"/>
      <c r="CC42" s="1709"/>
      <c r="CD42" s="1709"/>
      <c r="CE42" s="1709"/>
      <c r="CF42" s="1709"/>
      <c r="CG42" s="1709"/>
      <c r="CH42" s="1709"/>
      <c r="CI42" s="1709"/>
      <c r="CJ42" s="1709"/>
      <c r="CK42" s="1709"/>
      <c r="CL42" s="1709"/>
      <c r="CM42" s="1709"/>
      <c r="CN42" s="1709"/>
      <c r="CO42" s="1709"/>
      <c r="CP42" s="1709"/>
      <c r="CQ42" s="1709"/>
      <c r="CR42" s="1709"/>
      <c r="CS42" s="1709"/>
      <c r="CT42" s="1709"/>
      <c r="CU42" s="1709"/>
      <c r="CV42" s="1709"/>
      <c r="CW42" s="1709"/>
      <c r="CX42" s="1709"/>
      <c r="CY42" s="1709"/>
      <c r="CZ42" s="1709"/>
      <c r="DA42" s="1709"/>
      <c r="DB42" s="1709"/>
      <c r="DC42" s="1709"/>
      <c r="DD42" s="1709"/>
      <c r="DE42" s="1709"/>
      <c r="DF42" s="1709"/>
      <c r="DG42" s="1709"/>
      <c r="DH42" s="1709"/>
      <c r="DI42" s="1709"/>
      <c r="DJ42" s="1709"/>
      <c r="DK42" s="1709"/>
      <c r="DL42" s="1709"/>
      <c r="DM42" s="1709"/>
      <c r="DN42" s="1709"/>
      <c r="DO42" s="1709"/>
      <c r="DP42" s="1709"/>
      <c r="DQ42" s="1709"/>
      <c r="DR42" s="1709"/>
      <c r="DS42" s="1709"/>
      <c r="DT42" s="1709"/>
      <c r="DU42" s="1709"/>
      <c r="DV42" s="1709"/>
      <c r="DW42" s="1709"/>
      <c r="DX42" s="1709"/>
      <c r="DY42" s="1709"/>
      <c r="DZ42" s="1709"/>
      <c r="EA42" s="1709"/>
      <c r="EB42" s="1709"/>
      <c r="EC42" s="1709"/>
      <c r="ED42" s="1709"/>
      <c r="EE42" s="1709"/>
      <c r="EF42" s="1709"/>
      <c r="EG42" s="1709"/>
      <c r="EH42" s="1709"/>
      <c r="EI42" s="1709"/>
      <c r="EJ42" s="1709"/>
      <c r="EK42" s="1709"/>
      <c r="EL42" s="1709"/>
      <c r="EM42" s="1709"/>
      <c r="EN42" s="1709"/>
      <c r="EO42" s="1709"/>
      <c r="EP42" s="1709"/>
      <c r="EQ42" s="1709"/>
      <c r="ER42" s="1709"/>
      <c r="ES42" s="1709"/>
      <c r="ET42" s="1709"/>
      <c r="EU42" s="1709"/>
      <c r="EV42" s="1709"/>
      <c r="EW42" s="1709"/>
      <c r="EX42" s="1709"/>
      <c r="EY42" s="1709"/>
      <c r="EZ42" s="1709"/>
      <c r="FA42" s="1709"/>
      <c r="FB42" s="1709"/>
      <c r="FC42" s="1709"/>
      <c r="FD42" s="1709"/>
      <c r="FE42" s="1709"/>
      <c r="FF42" s="1709"/>
      <c r="FG42" s="1709"/>
      <c r="FH42" s="1709"/>
      <c r="FI42" s="1709"/>
      <c r="FJ42" s="1709"/>
      <c r="FK42" s="1709"/>
      <c r="FL42" s="1709"/>
      <c r="FM42" s="1709"/>
      <c r="FN42" s="1709"/>
      <c r="FO42" s="1709"/>
      <c r="FP42" s="1709"/>
      <c r="FQ42" s="1709"/>
      <c r="FR42" s="1709"/>
      <c r="FS42" s="1709"/>
      <c r="FT42" s="1709"/>
      <c r="FU42" s="1709"/>
      <c r="FV42" s="1709"/>
      <c r="FW42" s="1709"/>
      <c r="FX42" s="1709"/>
      <c r="FY42" s="1709"/>
      <c r="FZ42" s="1709"/>
      <c r="GA42" s="1709"/>
      <c r="GB42" s="1709"/>
      <c r="GC42" s="1709"/>
      <c r="GD42" s="1709"/>
      <c r="GE42" s="1709"/>
      <c r="GF42" s="1709"/>
      <c r="GG42" s="1709"/>
      <c r="GH42" s="1709"/>
      <c r="GI42" s="1709"/>
      <c r="GJ42" s="1709"/>
      <c r="GK42" s="1709"/>
      <c r="GL42" s="1709"/>
      <c r="GM42" s="1709"/>
      <c r="GN42" s="1709"/>
      <c r="GO42" s="1709"/>
      <c r="GP42" s="1709"/>
      <c r="GQ42" s="1709"/>
      <c r="GR42" s="1709"/>
      <c r="GS42" s="1709"/>
      <c r="GT42" s="1709"/>
      <c r="GU42" s="1709"/>
      <c r="GV42" s="1709"/>
      <c r="GW42" s="1709"/>
      <c r="GX42" s="1709"/>
      <c r="GY42" s="1709"/>
      <c r="GZ42" s="1709"/>
      <c r="HA42" s="1709"/>
      <c r="HB42" s="1709"/>
      <c r="HC42" s="1709"/>
      <c r="HD42" s="1709"/>
      <c r="HE42" s="1709"/>
      <c r="HF42" s="1709"/>
      <c r="HG42" s="1709"/>
      <c r="HH42" s="1709"/>
      <c r="HI42" s="1709"/>
      <c r="HJ42" s="1709"/>
      <c r="HK42" s="1709"/>
      <c r="HL42" s="1709"/>
      <c r="HM42" s="1709"/>
      <c r="HN42" s="1709"/>
      <c r="HO42" s="1709"/>
      <c r="HP42" s="1709"/>
      <c r="HQ42" s="1709"/>
      <c r="HR42" s="1709"/>
      <c r="HS42" s="1709"/>
      <c r="HT42" s="1709"/>
      <c r="HU42" s="1709"/>
      <c r="HV42" s="1709"/>
      <c r="HW42" s="1709"/>
      <c r="HX42" s="1709"/>
      <c r="HY42" s="1709"/>
      <c r="HZ42" s="1709"/>
      <c r="IA42" s="1709"/>
      <c r="IB42" s="1709"/>
      <c r="IC42" s="1709"/>
      <c r="ID42" s="1709"/>
      <c r="IE42" s="1709"/>
      <c r="IF42" s="1709"/>
      <c r="IG42" s="1709"/>
      <c r="IH42" s="1709"/>
      <c r="II42" s="1709"/>
      <c r="IJ42" s="1709"/>
      <c r="IK42" s="1709"/>
      <c r="IL42" s="1709"/>
      <c r="IM42" s="1709"/>
      <c r="IN42" s="1709"/>
      <c r="IO42" s="1709"/>
      <c r="IP42" s="1709"/>
      <c r="IQ42" s="1709"/>
      <c r="IR42" s="1709"/>
      <c r="IS42" s="1709"/>
      <c r="IT42" s="1709"/>
      <c r="IU42" s="1709"/>
      <c r="IV42" s="1709"/>
      <c r="IW42" s="1709"/>
      <c r="IX42" s="1709"/>
      <c r="IY42" s="1709"/>
      <c r="IZ42" s="1709"/>
      <c r="JA42" s="1709"/>
      <c r="JB42" s="1709"/>
      <c r="JC42" s="1709"/>
      <c r="JD42" s="1709"/>
      <c r="JE42" s="1709"/>
      <c r="JF42" s="1709"/>
      <c r="JG42" s="1709"/>
      <c r="JH42" s="1709"/>
      <c r="JI42" s="1709"/>
      <c r="JJ42" s="1709"/>
      <c r="JK42" s="1709"/>
      <c r="JL42" s="1709"/>
      <c r="JM42" s="1709"/>
      <c r="JN42" s="1709"/>
      <c r="JO42" s="1709"/>
      <c r="JP42" s="1709"/>
      <c r="JQ42" s="1709"/>
      <c r="JR42" s="1709"/>
      <c r="JS42" s="1709"/>
      <c r="JT42" s="1709"/>
      <c r="JU42" s="1709"/>
      <c r="JV42" s="1709"/>
      <c r="JW42" s="1709"/>
      <c r="JX42" s="1709"/>
      <c r="JY42" s="1709"/>
      <c r="JZ42" s="1709"/>
      <c r="KA42" s="1709"/>
      <c r="KB42" s="1709"/>
      <c r="KC42" s="1709"/>
      <c r="KD42" s="1709"/>
      <c r="KE42" s="1709"/>
      <c r="KF42" s="1709"/>
      <c r="KG42" s="1709"/>
      <c r="KH42" s="1709"/>
      <c r="KI42" s="1709"/>
      <c r="KJ42" s="1709"/>
      <c r="KK42" s="1709"/>
      <c r="KL42" s="1709"/>
      <c r="KM42" s="1709"/>
      <c r="KN42" s="1709"/>
      <c r="KO42" s="1709"/>
      <c r="KP42" s="1709"/>
      <c r="KQ42" s="1709"/>
      <c r="KR42" s="1709"/>
      <c r="KS42" s="1709"/>
      <c r="KT42" s="1709"/>
      <c r="KU42" s="1709"/>
      <c r="KV42" s="1709"/>
      <c r="KW42" s="1709"/>
      <c r="KX42" s="1709"/>
      <c r="KY42" s="1709"/>
      <c r="KZ42" s="1709"/>
      <c r="LA42" s="1709"/>
      <c r="LB42" s="1709"/>
      <c r="LC42" s="1709"/>
      <c r="LD42" s="1709"/>
      <c r="LE42" s="1709"/>
      <c r="LF42" s="1710"/>
      <c r="LG42" s="1710"/>
      <c r="LH42" s="1710"/>
      <c r="LI42" s="1710"/>
      <c r="LJ42" s="1710"/>
      <c r="LK42" s="1710"/>
      <c r="LL42" s="1710"/>
      <c r="LM42" s="2116"/>
    </row>
    <row r="43" s="2036" customFormat="1" ht="47" customHeight="1" spans="1:325">
      <c r="A43" s="2254">
        <v>45736</v>
      </c>
      <c r="B43" s="1656" t="s">
        <v>3688</v>
      </c>
      <c r="C43" s="1657" t="s">
        <v>165</v>
      </c>
      <c r="D43" s="1658">
        <v>4500160863</v>
      </c>
      <c r="E43" s="2252"/>
      <c r="F43" s="1658" t="s">
        <v>3718</v>
      </c>
      <c r="G43" s="2042" t="s">
        <v>3585</v>
      </c>
      <c r="H43" s="2042" t="s">
        <v>3585</v>
      </c>
      <c r="I43" s="2055" t="s">
        <v>3587</v>
      </c>
      <c r="J43" s="1667">
        <v>3150</v>
      </c>
      <c r="K43" s="2056">
        <v>0</v>
      </c>
      <c r="L43" s="2056">
        <v>75</v>
      </c>
      <c r="M43" s="2056">
        <f t="shared" si="0"/>
        <v>42</v>
      </c>
      <c r="N43" s="1672">
        <v>45798</v>
      </c>
      <c r="O43" s="1672">
        <v>45794</v>
      </c>
      <c r="P43" s="2057"/>
      <c r="Q43" s="1562" t="s">
        <v>78</v>
      </c>
      <c r="R43" s="2266" t="s">
        <v>3719</v>
      </c>
      <c r="S43" s="2266" t="s">
        <v>168</v>
      </c>
      <c r="T43" s="2073">
        <v>45737</v>
      </c>
      <c r="U43" s="2074" t="s">
        <v>88</v>
      </c>
      <c r="V43" s="2074" t="s">
        <v>88</v>
      </c>
      <c r="W43" s="1789" t="s">
        <v>3691</v>
      </c>
      <c r="X43" s="2074"/>
      <c r="Y43" s="2084" t="s">
        <v>3696</v>
      </c>
      <c r="Z43" s="1691" t="s">
        <v>3599</v>
      </c>
      <c r="AA43" s="2221">
        <v>275.1075</v>
      </c>
      <c r="AB43" s="2222">
        <f>AA43*M43</f>
        <v>11554.515</v>
      </c>
      <c r="AC43" s="1699"/>
      <c r="AD43" s="2090" t="s">
        <v>81</v>
      </c>
      <c r="AE43" s="2090">
        <v>3</v>
      </c>
      <c r="AF43" s="2090"/>
      <c r="AG43" s="2097">
        <f>J43</f>
        <v>3150</v>
      </c>
      <c r="AH43" s="2286"/>
      <c r="AI43" s="2286">
        <f>M43</f>
        <v>42</v>
      </c>
      <c r="AJ43" s="2286" t="s">
        <v>64</v>
      </c>
      <c r="AK43" s="2287"/>
      <c r="AL43" s="2286">
        <f>J43</f>
        <v>3150</v>
      </c>
      <c r="AM43" s="2228">
        <f>J43/3</f>
        <v>1050</v>
      </c>
      <c r="AN43" s="1706">
        <f>J43/3</f>
        <v>1050</v>
      </c>
      <c r="AO43" s="1706">
        <f>J43/3</f>
        <v>1050</v>
      </c>
      <c r="AP43" s="1706"/>
      <c r="AQ43" s="1706"/>
      <c r="AR43" s="1706"/>
      <c r="AS43" s="1706"/>
      <c r="AT43" s="1706"/>
      <c r="AU43" s="2298"/>
      <c r="AV43" s="2292">
        <f t="shared" si="13"/>
        <v>1006.25</v>
      </c>
      <c r="AW43" s="2297">
        <f t="shared" si="14"/>
        <v>43.75</v>
      </c>
      <c r="AX43" s="1707"/>
      <c r="AY43" s="1708"/>
      <c r="AZ43" s="1709"/>
      <c r="BA43" s="1709"/>
      <c r="BB43" s="1709"/>
      <c r="BC43" s="1709"/>
      <c r="BD43" s="1709"/>
      <c r="BE43" s="1709"/>
      <c r="BF43" s="1709"/>
      <c r="BG43" s="1709"/>
      <c r="BH43" s="1709"/>
      <c r="BI43" s="1709"/>
      <c r="BJ43" s="1709"/>
      <c r="BK43" s="1709"/>
      <c r="BL43" s="1709"/>
      <c r="BM43" s="1709"/>
      <c r="BN43" s="1709"/>
      <c r="BO43" s="1709"/>
      <c r="BP43" s="1709"/>
      <c r="BQ43" s="1709"/>
      <c r="BR43" s="1709"/>
      <c r="BS43" s="1709"/>
      <c r="BT43" s="1709"/>
      <c r="BU43" s="1709"/>
      <c r="BV43" s="1709"/>
      <c r="BW43" s="1709"/>
      <c r="BX43" s="1709"/>
      <c r="BY43" s="1709"/>
      <c r="BZ43" s="1709"/>
      <c r="CA43" s="1709"/>
      <c r="CB43" s="1709"/>
      <c r="CC43" s="1709"/>
      <c r="CD43" s="1709"/>
      <c r="CE43" s="1709"/>
      <c r="CF43" s="1709"/>
      <c r="CG43" s="1709"/>
      <c r="CH43" s="1709"/>
      <c r="CI43" s="1709"/>
      <c r="CJ43" s="1709"/>
      <c r="CK43" s="1709"/>
      <c r="CL43" s="1709"/>
      <c r="CM43" s="1709"/>
      <c r="CN43" s="1709"/>
      <c r="CO43" s="1709"/>
      <c r="CP43" s="1709"/>
      <c r="CQ43" s="1709"/>
      <c r="CR43" s="1709"/>
      <c r="CS43" s="1709"/>
      <c r="CT43" s="1709"/>
      <c r="CU43" s="1709"/>
      <c r="CV43" s="1709"/>
      <c r="CW43" s="1709"/>
      <c r="CX43" s="1709"/>
      <c r="CY43" s="1709"/>
      <c r="CZ43" s="1709"/>
      <c r="DA43" s="1709"/>
      <c r="DB43" s="1709"/>
      <c r="DC43" s="1709"/>
      <c r="DD43" s="1709"/>
      <c r="DE43" s="1709"/>
      <c r="DF43" s="1709"/>
      <c r="DG43" s="1709"/>
      <c r="DH43" s="1709"/>
      <c r="DI43" s="1709"/>
      <c r="DJ43" s="1709"/>
      <c r="DK43" s="1709"/>
      <c r="DL43" s="1709"/>
      <c r="DM43" s="1709"/>
      <c r="DN43" s="1709"/>
      <c r="DO43" s="1709"/>
      <c r="DP43" s="1709"/>
      <c r="DQ43" s="1709"/>
      <c r="DR43" s="1709"/>
      <c r="DS43" s="1709"/>
      <c r="DT43" s="1709"/>
      <c r="DU43" s="1709"/>
      <c r="DV43" s="1709"/>
      <c r="DW43" s="1709"/>
      <c r="DX43" s="1709"/>
      <c r="DY43" s="1709"/>
      <c r="DZ43" s="1709"/>
      <c r="EA43" s="1709"/>
      <c r="EB43" s="1709"/>
      <c r="EC43" s="1709"/>
      <c r="ED43" s="1709"/>
      <c r="EE43" s="1709"/>
      <c r="EF43" s="1709"/>
      <c r="EG43" s="1709"/>
      <c r="EH43" s="1709"/>
      <c r="EI43" s="1709"/>
      <c r="EJ43" s="1709"/>
      <c r="EK43" s="1709"/>
      <c r="EL43" s="1709"/>
      <c r="EM43" s="1709"/>
      <c r="EN43" s="1709"/>
      <c r="EO43" s="1709"/>
      <c r="EP43" s="1709"/>
      <c r="EQ43" s="1709"/>
      <c r="ER43" s="1709"/>
      <c r="ES43" s="1709"/>
      <c r="ET43" s="1709"/>
      <c r="EU43" s="1709"/>
      <c r="EV43" s="1709"/>
      <c r="EW43" s="1709"/>
      <c r="EX43" s="1709"/>
      <c r="EY43" s="1709"/>
      <c r="EZ43" s="1709"/>
      <c r="FA43" s="1709"/>
      <c r="FB43" s="1709"/>
      <c r="FC43" s="1709"/>
      <c r="FD43" s="1709"/>
      <c r="FE43" s="1709"/>
      <c r="FF43" s="1709"/>
      <c r="FG43" s="1709"/>
      <c r="FH43" s="1709"/>
      <c r="FI43" s="1709"/>
      <c r="FJ43" s="1709"/>
      <c r="FK43" s="1709"/>
      <c r="FL43" s="1709"/>
      <c r="FM43" s="1709"/>
      <c r="FN43" s="1709"/>
      <c r="FO43" s="1709"/>
      <c r="FP43" s="1709"/>
      <c r="FQ43" s="1709"/>
      <c r="FR43" s="1709"/>
      <c r="FS43" s="1709"/>
      <c r="FT43" s="1709"/>
      <c r="FU43" s="1709"/>
      <c r="FV43" s="1709"/>
      <c r="FW43" s="1709"/>
      <c r="FX43" s="1709"/>
      <c r="FY43" s="1709"/>
      <c r="FZ43" s="1709"/>
      <c r="GA43" s="1709"/>
      <c r="GB43" s="1709"/>
      <c r="GC43" s="1709"/>
      <c r="GD43" s="1709"/>
      <c r="GE43" s="1709"/>
      <c r="GF43" s="1709"/>
      <c r="GG43" s="1709"/>
      <c r="GH43" s="1709"/>
      <c r="GI43" s="1709"/>
      <c r="GJ43" s="1709"/>
      <c r="GK43" s="1709"/>
      <c r="GL43" s="1709"/>
      <c r="GM43" s="1709"/>
      <c r="GN43" s="1709"/>
      <c r="GO43" s="1709"/>
      <c r="GP43" s="1709"/>
      <c r="GQ43" s="1709"/>
      <c r="GR43" s="1709"/>
      <c r="GS43" s="1709"/>
      <c r="GT43" s="1709"/>
      <c r="GU43" s="1709"/>
      <c r="GV43" s="1709"/>
      <c r="GW43" s="1709"/>
      <c r="GX43" s="1709"/>
      <c r="GY43" s="1709"/>
      <c r="GZ43" s="1709"/>
      <c r="HA43" s="1709"/>
      <c r="HB43" s="1709"/>
      <c r="HC43" s="1709"/>
      <c r="HD43" s="1709"/>
      <c r="HE43" s="1709"/>
      <c r="HF43" s="1709"/>
      <c r="HG43" s="1709"/>
      <c r="HH43" s="1709"/>
      <c r="HI43" s="1709"/>
      <c r="HJ43" s="1709"/>
      <c r="HK43" s="1709"/>
      <c r="HL43" s="1709"/>
      <c r="HM43" s="1709"/>
      <c r="HN43" s="1709"/>
      <c r="HO43" s="1709"/>
      <c r="HP43" s="1709"/>
      <c r="HQ43" s="1709"/>
      <c r="HR43" s="1709"/>
      <c r="HS43" s="1709"/>
      <c r="HT43" s="1709"/>
      <c r="HU43" s="1709"/>
      <c r="HV43" s="1709"/>
      <c r="HW43" s="1709"/>
      <c r="HX43" s="1709"/>
      <c r="HY43" s="1709"/>
      <c r="HZ43" s="1709"/>
      <c r="IA43" s="1709"/>
      <c r="IB43" s="1709"/>
      <c r="IC43" s="1709"/>
      <c r="ID43" s="1709"/>
      <c r="IE43" s="1709"/>
      <c r="IF43" s="1709"/>
      <c r="IG43" s="1709"/>
      <c r="IH43" s="1709"/>
      <c r="II43" s="1709"/>
      <c r="IJ43" s="1709"/>
      <c r="IK43" s="1709"/>
      <c r="IL43" s="1709"/>
      <c r="IM43" s="1709"/>
      <c r="IN43" s="1709"/>
      <c r="IO43" s="1709"/>
      <c r="IP43" s="1709"/>
      <c r="IQ43" s="1709"/>
      <c r="IR43" s="1709"/>
      <c r="IS43" s="1709"/>
      <c r="IT43" s="1709"/>
      <c r="IU43" s="1709"/>
      <c r="IV43" s="1709"/>
      <c r="IW43" s="1709"/>
      <c r="IX43" s="1709"/>
      <c r="IY43" s="1709"/>
      <c r="IZ43" s="1709"/>
      <c r="JA43" s="1709"/>
      <c r="JB43" s="1709"/>
      <c r="JC43" s="1709"/>
      <c r="JD43" s="1709"/>
      <c r="JE43" s="1709"/>
      <c r="JF43" s="1709"/>
      <c r="JG43" s="1709"/>
      <c r="JH43" s="1709"/>
      <c r="JI43" s="1709"/>
      <c r="JJ43" s="1709"/>
      <c r="JK43" s="1709"/>
      <c r="JL43" s="1709"/>
      <c r="JM43" s="1709"/>
      <c r="JN43" s="1709"/>
      <c r="JO43" s="1709"/>
      <c r="JP43" s="1709"/>
      <c r="JQ43" s="1709"/>
      <c r="JR43" s="1709"/>
      <c r="JS43" s="1709"/>
      <c r="JT43" s="1709"/>
      <c r="JU43" s="1709"/>
      <c r="JV43" s="1709"/>
      <c r="JW43" s="1709"/>
      <c r="JX43" s="1709"/>
      <c r="JY43" s="1709"/>
      <c r="JZ43" s="1709"/>
      <c r="KA43" s="1709"/>
      <c r="KB43" s="1709"/>
      <c r="KC43" s="1709"/>
      <c r="KD43" s="1709"/>
      <c r="KE43" s="1709"/>
      <c r="KF43" s="1709"/>
      <c r="KG43" s="1709"/>
      <c r="KH43" s="1709"/>
      <c r="KI43" s="1709"/>
      <c r="KJ43" s="1709"/>
      <c r="KK43" s="1709"/>
      <c r="KL43" s="1709"/>
      <c r="KM43" s="1709"/>
      <c r="KN43" s="1709"/>
      <c r="KO43" s="1709"/>
      <c r="KP43" s="1709"/>
      <c r="KQ43" s="1709"/>
      <c r="KR43" s="1709"/>
      <c r="KS43" s="1709"/>
      <c r="KT43" s="1709"/>
      <c r="KU43" s="1709"/>
      <c r="KV43" s="1709"/>
      <c r="KW43" s="1709"/>
      <c r="KX43" s="1709"/>
      <c r="KY43" s="1709"/>
      <c r="KZ43" s="1709"/>
      <c r="LA43" s="1709"/>
      <c r="LB43" s="1709"/>
      <c r="LC43" s="1709"/>
      <c r="LD43" s="1709"/>
      <c r="LE43" s="1709"/>
      <c r="LF43" s="1710"/>
      <c r="LG43" s="1710"/>
      <c r="LH43" s="1710"/>
      <c r="LI43" s="1710"/>
      <c r="LJ43" s="1710"/>
      <c r="LK43" s="1710"/>
      <c r="LL43" s="1710"/>
      <c r="LM43" s="2116"/>
    </row>
    <row r="44" s="2036" customFormat="1" ht="47" customHeight="1" spans="1:325">
      <c r="A44" s="2254">
        <v>45736</v>
      </c>
      <c r="B44" s="1656" t="s">
        <v>3688</v>
      </c>
      <c r="C44" s="1657" t="s">
        <v>165</v>
      </c>
      <c r="D44" s="1658">
        <v>4500160864</v>
      </c>
      <c r="E44" s="2252"/>
      <c r="F44" s="1658" t="s">
        <v>3720</v>
      </c>
      <c r="G44" s="2042" t="s">
        <v>3585</v>
      </c>
      <c r="H44" s="2042" t="s">
        <v>3585</v>
      </c>
      <c r="I44" s="2055" t="s">
        <v>3587</v>
      </c>
      <c r="J44" s="1667">
        <v>3150</v>
      </c>
      <c r="K44" s="2056">
        <v>0</v>
      </c>
      <c r="L44" s="2056">
        <v>75</v>
      </c>
      <c r="M44" s="2056">
        <f t="shared" si="0"/>
        <v>42</v>
      </c>
      <c r="N44" s="1672">
        <v>45798</v>
      </c>
      <c r="O44" s="1672">
        <v>45794</v>
      </c>
      <c r="P44" s="2057"/>
      <c r="Q44" s="1562" t="s">
        <v>78</v>
      </c>
      <c r="R44" s="2266"/>
      <c r="S44" s="2266" t="s">
        <v>168</v>
      </c>
      <c r="T44" s="2073">
        <v>45737</v>
      </c>
      <c r="U44" s="2074" t="s">
        <v>88</v>
      </c>
      <c r="V44" s="2074" t="s">
        <v>88</v>
      </c>
      <c r="W44" s="1789" t="s">
        <v>3691</v>
      </c>
      <c r="X44" s="2074"/>
      <c r="Y44" s="2084" t="s">
        <v>3696</v>
      </c>
      <c r="Z44" s="1691" t="s">
        <v>3599</v>
      </c>
      <c r="AA44" s="2221">
        <v>275.1075</v>
      </c>
      <c r="AB44" s="2222">
        <f>AA44*M44</f>
        <v>11554.515</v>
      </c>
      <c r="AC44" s="1699"/>
      <c r="AD44" s="2090" t="s">
        <v>81</v>
      </c>
      <c r="AE44" s="2090">
        <v>3</v>
      </c>
      <c r="AF44" s="2090"/>
      <c r="AG44" s="2097">
        <f>J44</f>
        <v>3150</v>
      </c>
      <c r="AH44" s="2286"/>
      <c r="AI44" s="2286">
        <f>M44</f>
        <v>42</v>
      </c>
      <c r="AJ44" s="2286" t="s">
        <v>64</v>
      </c>
      <c r="AK44" s="2287"/>
      <c r="AL44" s="2286">
        <f>J44</f>
        <v>3150</v>
      </c>
      <c r="AM44" s="2228">
        <f>J44/3</f>
        <v>1050</v>
      </c>
      <c r="AN44" s="1706">
        <f>J44/3</f>
        <v>1050</v>
      </c>
      <c r="AO44" s="1706">
        <f>J44/3</f>
        <v>1050</v>
      </c>
      <c r="AP44" s="1706"/>
      <c r="AQ44" s="1706"/>
      <c r="AR44" s="1706"/>
      <c r="AS44" s="1706"/>
      <c r="AT44" s="1706"/>
      <c r="AU44" s="2298"/>
      <c r="AV44" s="2292">
        <f t="shared" si="13"/>
        <v>1006.25</v>
      </c>
      <c r="AW44" s="2297">
        <f t="shared" si="14"/>
        <v>43.75</v>
      </c>
      <c r="AX44" s="1707"/>
      <c r="AY44" s="1708"/>
      <c r="AZ44" s="1709"/>
      <c r="BA44" s="1709"/>
      <c r="BB44" s="1709"/>
      <c r="BC44" s="1709"/>
      <c r="BD44" s="1709"/>
      <c r="BE44" s="1709"/>
      <c r="BF44" s="1709"/>
      <c r="BG44" s="1709"/>
      <c r="BH44" s="1709"/>
      <c r="BI44" s="1709"/>
      <c r="BJ44" s="1709"/>
      <c r="BK44" s="1709"/>
      <c r="BL44" s="1709"/>
      <c r="BM44" s="1709"/>
      <c r="BN44" s="1709"/>
      <c r="BO44" s="1709"/>
      <c r="BP44" s="1709"/>
      <c r="BQ44" s="1709"/>
      <c r="BR44" s="1709"/>
      <c r="BS44" s="1709"/>
      <c r="BT44" s="1709"/>
      <c r="BU44" s="1709"/>
      <c r="BV44" s="1709"/>
      <c r="BW44" s="1709"/>
      <c r="BX44" s="1709"/>
      <c r="BY44" s="1709"/>
      <c r="BZ44" s="1709"/>
      <c r="CA44" s="1709"/>
      <c r="CB44" s="1709"/>
      <c r="CC44" s="1709"/>
      <c r="CD44" s="1709"/>
      <c r="CE44" s="1709"/>
      <c r="CF44" s="1709"/>
      <c r="CG44" s="1709"/>
      <c r="CH44" s="1709"/>
      <c r="CI44" s="1709"/>
      <c r="CJ44" s="1709"/>
      <c r="CK44" s="1709"/>
      <c r="CL44" s="1709"/>
      <c r="CM44" s="1709"/>
      <c r="CN44" s="1709"/>
      <c r="CO44" s="1709"/>
      <c r="CP44" s="1709"/>
      <c r="CQ44" s="1709"/>
      <c r="CR44" s="1709"/>
      <c r="CS44" s="1709"/>
      <c r="CT44" s="1709"/>
      <c r="CU44" s="1709"/>
      <c r="CV44" s="1709"/>
      <c r="CW44" s="1709"/>
      <c r="CX44" s="1709"/>
      <c r="CY44" s="1709"/>
      <c r="CZ44" s="1709"/>
      <c r="DA44" s="1709"/>
      <c r="DB44" s="1709"/>
      <c r="DC44" s="1709"/>
      <c r="DD44" s="1709"/>
      <c r="DE44" s="1709"/>
      <c r="DF44" s="1709"/>
      <c r="DG44" s="1709"/>
      <c r="DH44" s="1709"/>
      <c r="DI44" s="1709"/>
      <c r="DJ44" s="1709"/>
      <c r="DK44" s="1709"/>
      <c r="DL44" s="1709"/>
      <c r="DM44" s="1709"/>
      <c r="DN44" s="1709"/>
      <c r="DO44" s="1709"/>
      <c r="DP44" s="1709"/>
      <c r="DQ44" s="1709"/>
      <c r="DR44" s="1709"/>
      <c r="DS44" s="1709"/>
      <c r="DT44" s="1709"/>
      <c r="DU44" s="1709"/>
      <c r="DV44" s="1709"/>
      <c r="DW44" s="1709"/>
      <c r="DX44" s="1709"/>
      <c r="DY44" s="1709"/>
      <c r="DZ44" s="1709"/>
      <c r="EA44" s="1709"/>
      <c r="EB44" s="1709"/>
      <c r="EC44" s="1709"/>
      <c r="ED44" s="1709"/>
      <c r="EE44" s="1709"/>
      <c r="EF44" s="1709"/>
      <c r="EG44" s="1709"/>
      <c r="EH44" s="1709"/>
      <c r="EI44" s="1709"/>
      <c r="EJ44" s="1709"/>
      <c r="EK44" s="1709"/>
      <c r="EL44" s="1709"/>
      <c r="EM44" s="1709"/>
      <c r="EN44" s="1709"/>
      <c r="EO44" s="1709"/>
      <c r="EP44" s="1709"/>
      <c r="EQ44" s="1709"/>
      <c r="ER44" s="1709"/>
      <c r="ES44" s="1709"/>
      <c r="ET44" s="1709"/>
      <c r="EU44" s="1709"/>
      <c r="EV44" s="1709"/>
      <c r="EW44" s="1709"/>
      <c r="EX44" s="1709"/>
      <c r="EY44" s="1709"/>
      <c r="EZ44" s="1709"/>
      <c r="FA44" s="1709"/>
      <c r="FB44" s="1709"/>
      <c r="FC44" s="1709"/>
      <c r="FD44" s="1709"/>
      <c r="FE44" s="1709"/>
      <c r="FF44" s="1709"/>
      <c r="FG44" s="1709"/>
      <c r="FH44" s="1709"/>
      <c r="FI44" s="1709"/>
      <c r="FJ44" s="1709"/>
      <c r="FK44" s="1709"/>
      <c r="FL44" s="1709"/>
      <c r="FM44" s="1709"/>
      <c r="FN44" s="1709"/>
      <c r="FO44" s="1709"/>
      <c r="FP44" s="1709"/>
      <c r="FQ44" s="1709"/>
      <c r="FR44" s="1709"/>
      <c r="FS44" s="1709"/>
      <c r="FT44" s="1709"/>
      <c r="FU44" s="1709"/>
      <c r="FV44" s="1709"/>
      <c r="FW44" s="1709"/>
      <c r="FX44" s="1709"/>
      <c r="FY44" s="1709"/>
      <c r="FZ44" s="1709"/>
      <c r="GA44" s="1709"/>
      <c r="GB44" s="1709"/>
      <c r="GC44" s="1709"/>
      <c r="GD44" s="1709"/>
      <c r="GE44" s="1709"/>
      <c r="GF44" s="1709"/>
      <c r="GG44" s="1709"/>
      <c r="GH44" s="1709"/>
      <c r="GI44" s="1709"/>
      <c r="GJ44" s="1709"/>
      <c r="GK44" s="1709"/>
      <c r="GL44" s="1709"/>
      <c r="GM44" s="1709"/>
      <c r="GN44" s="1709"/>
      <c r="GO44" s="1709"/>
      <c r="GP44" s="1709"/>
      <c r="GQ44" s="1709"/>
      <c r="GR44" s="1709"/>
      <c r="GS44" s="1709"/>
      <c r="GT44" s="1709"/>
      <c r="GU44" s="1709"/>
      <c r="GV44" s="1709"/>
      <c r="GW44" s="1709"/>
      <c r="GX44" s="1709"/>
      <c r="GY44" s="1709"/>
      <c r="GZ44" s="1709"/>
      <c r="HA44" s="1709"/>
      <c r="HB44" s="1709"/>
      <c r="HC44" s="1709"/>
      <c r="HD44" s="1709"/>
      <c r="HE44" s="1709"/>
      <c r="HF44" s="1709"/>
      <c r="HG44" s="1709"/>
      <c r="HH44" s="1709"/>
      <c r="HI44" s="1709"/>
      <c r="HJ44" s="1709"/>
      <c r="HK44" s="1709"/>
      <c r="HL44" s="1709"/>
      <c r="HM44" s="1709"/>
      <c r="HN44" s="1709"/>
      <c r="HO44" s="1709"/>
      <c r="HP44" s="1709"/>
      <c r="HQ44" s="1709"/>
      <c r="HR44" s="1709"/>
      <c r="HS44" s="1709"/>
      <c r="HT44" s="1709"/>
      <c r="HU44" s="1709"/>
      <c r="HV44" s="1709"/>
      <c r="HW44" s="1709"/>
      <c r="HX44" s="1709"/>
      <c r="HY44" s="1709"/>
      <c r="HZ44" s="1709"/>
      <c r="IA44" s="1709"/>
      <c r="IB44" s="1709"/>
      <c r="IC44" s="1709"/>
      <c r="ID44" s="1709"/>
      <c r="IE44" s="1709"/>
      <c r="IF44" s="1709"/>
      <c r="IG44" s="1709"/>
      <c r="IH44" s="1709"/>
      <c r="II44" s="1709"/>
      <c r="IJ44" s="1709"/>
      <c r="IK44" s="1709"/>
      <c r="IL44" s="1709"/>
      <c r="IM44" s="1709"/>
      <c r="IN44" s="1709"/>
      <c r="IO44" s="1709"/>
      <c r="IP44" s="1709"/>
      <c r="IQ44" s="1709"/>
      <c r="IR44" s="1709"/>
      <c r="IS44" s="1709"/>
      <c r="IT44" s="1709"/>
      <c r="IU44" s="1709"/>
      <c r="IV44" s="1709"/>
      <c r="IW44" s="1709"/>
      <c r="IX44" s="1709"/>
      <c r="IY44" s="1709"/>
      <c r="IZ44" s="1709"/>
      <c r="JA44" s="1709"/>
      <c r="JB44" s="1709"/>
      <c r="JC44" s="1709"/>
      <c r="JD44" s="1709"/>
      <c r="JE44" s="1709"/>
      <c r="JF44" s="1709"/>
      <c r="JG44" s="1709"/>
      <c r="JH44" s="1709"/>
      <c r="JI44" s="1709"/>
      <c r="JJ44" s="1709"/>
      <c r="JK44" s="1709"/>
      <c r="JL44" s="1709"/>
      <c r="JM44" s="1709"/>
      <c r="JN44" s="1709"/>
      <c r="JO44" s="1709"/>
      <c r="JP44" s="1709"/>
      <c r="JQ44" s="1709"/>
      <c r="JR44" s="1709"/>
      <c r="JS44" s="1709"/>
      <c r="JT44" s="1709"/>
      <c r="JU44" s="1709"/>
      <c r="JV44" s="1709"/>
      <c r="JW44" s="1709"/>
      <c r="JX44" s="1709"/>
      <c r="JY44" s="1709"/>
      <c r="JZ44" s="1709"/>
      <c r="KA44" s="1709"/>
      <c r="KB44" s="1709"/>
      <c r="KC44" s="1709"/>
      <c r="KD44" s="1709"/>
      <c r="KE44" s="1709"/>
      <c r="KF44" s="1709"/>
      <c r="KG44" s="1709"/>
      <c r="KH44" s="1709"/>
      <c r="KI44" s="1709"/>
      <c r="KJ44" s="1709"/>
      <c r="KK44" s="1709"/>
      <c r="KL44" s="1709"/>
      <c r="KM44" s="1709"/>
      <c r="KN44" s="1709"/>
      <c r="KO44" s="1709"/>
      <c r="KP44" s="1709"/>
      <c r="KQ44" s="1709"/>
      <c r="KR44" s="1709"/>
      <c r="KS44" s="1709"/>
      <c r="KT44" s="1709"/>
      <c r="KU44" s="1709"/>
      <c r="KV44" s="1709"/>
      <c r="KW44" s="1709"/>
      <c r="KX44" s="1709"/>
      <c r="KY44" s="1709"/>
      <c r="KZ44" s="1709"/>
      <c r="LA44" s="1709"/>
      <c r="LB44" s="1709"/>
      <c r="LC44" s="1709"/>
      <c r="LD44" s="1709"/>
      <c r="LE44" s="1709"/>
      <c r="LF44" s="1710"/>
      <c r="LG44" s="1710"/>
      <c r="LH44" s="1710"/>
      <c r="LI44" s="1710"/>
      <c r="LJ44" s="1710"/>
      <c r="LK44" s="1710"/>
      <c r="LL44" s="1710"/>
      <c r="LM44" s="2116"/>
    </row>
    <row r="45" s="2036" customFormat="1" ht="47" customHeight="1" spans="1:325">
      <c r="A45" s="2254">
        <v>45770</v>
      </c>
      <c r="B45" s="1656" t="s">
        <v>329</v>
      </c>
      <c r="C45" s="1657" t="s">
        <v>330</v>
      </c>
      <c r="D45" s="1658">
        <v>4500164226</v>
      </c>
      <c r="E45" s="2252" t="s">
        <v>331</v>
      </c>
      <c r="F45" s="1658" t="s">
        <v>3721</v>
      </c>
      <c r="G45" s="2042" t="s">
        <v>3580</v>
      </c>
      <c r="H45" s="2042" t="s">
        <v>3580</v>
      </c>
      <c r="I45" s="2055" t="s">
        <v>3581</v>
      </c>
      <c r="J45" s="1667">
        <v>180</v>
      </c>
      <c r="K45" s="2056">
        <v>0</v>
      </c>
      <c r="L45" s="2056">
        <v>6</v>
      </c>
      <c r="M45" s="2056">
        <f t="shared" si="0"/>
        <v>30</v>
      </c>
      <c r="N45" s="1670">
        <v>45811</v>
      </c>
      <c r="O45" s="1670">
        <v>45807</v>
      </c>
      <c r="P45" s="2057"/>
      <c r="Q45" s="2070" t="s">
        <v>78</v>
      </c>
      <c r="R45" s="2266" t="s">
        <v>376</v>
      </c>
      <c r="S45" s="2266" t="s">
        <v>111</v>
      </c>
      <c r="T45" s="2073">
        <v>45768</v>
      </c>
      <c r="U45" s="2074" t="s">
        <v>88</v>
      </c>
      <c r="V45" s="2074">
        <v>45786</v>
      </c>
      <c r="W45" s="1789"/>
      <c r="X45" s="2074"/>
      <c r="Y45" s="2084" t="s">
        <v>3722</v>
      </c>
      <c r="Z45" s="1691" t="s">
        <v>334</v>
      </c>
      <c r="AA45" s="2221">
        <v>3.6946</v>
      </c>
      <c r="AB45" s="2222">
        <f>AA45*J45</f>
        <v>665.028</v>
      </c>
      <c r="AC45" s="1699"/>
      <c r="AD45" s="2090" t="s">
        <v>81</v>
      </c>
      <c r="AE45" s="2090">
        <v>9</v>
      </c>
      <c r="AF45" s="2090">
        <f>J45</f>
        <v>180</v>
      </c>
      <c r="AG45" s="2097"/>
      <c r="AH45" s="2286"/>
      <c r="AI45" s="2286"/>
      <c r="AJ45" s="2286" t="s">
        <v>63</v>
      </c>
      <c r="AK45" s="2287">
        <f>J45</f>
        <v>180</v>
      </c>
      <c r="AL45" s="2286"/>
      <c r="AM45" s="2228">
        <f>J45/9</f>
        <v>20</v>
      </c>
      <c r="AN45" s="1706">
        <f>J45/9</f>
        <v>20</v>
      </c>
      <c r="AO45" s="1706">
        <f>J45/9</f>
        <v>20</v>
      </c>
      <c r="AP45" s="1706">
        <f>J45/9</f>
        <v>20</v>
      </c>
      <c r="AQ45" s="1706">
        <f>J45/9</f>
        <v>20</v>
      </c>
      <c r="AR45" s="1706">
        <f>J45/9</f>
        <v>20</v>
      </c>
      <c r="AS45" s="1706">
        <f>J45/9</f>
        <v>20</v>
      </c>
      <c r="AT45" s="1706">
        <f>J45/9</f>
        <v>20</v>
      </c>
      <c r="AU45" s="2299">
        <f>J45/9</f>
        <v>20</v>
      </c>
      <c r="AV45" s="2292">
        <f t="shared" si="13"/>
        <v>19.1666666666667</v>
      </c>
      <c r="AW45" s="2297">
        <f t="shared" si="14"/>
        <v>0.833333333333333</v>
      </c>
      <c r="AX45" s="1707"/>
      <c r="AY45" s="1708"/>
      <c r="AZ45" s="1709"/>
      <c r="BA45" s="1709"/>
      <c r="BB45" s="1709"/>
      <c r="BC45" s="1709"/>
      <c r="BD45" s="1709"/>
      <c r="BE45" s="1709"/>
      <c r="BF45" s="1709"/>
      <c r="BG45" s="1709"/>
      <c r="BH45" s="1709"/>
      <c r="BI45" s="1709"/>
      <c r="BJ45" s="1709"/>
      <c r="BK45" s="1709"/>
      <c r="BL45" s="1709"/>
      <c r="BM45" s="1709"/>
      <c r="BN45" s="1709"/>
      <c r="BO45" s="1709"/>
      <c r="BP45" s="1709"/>
      <c r="BQ45" s="1709"/>
      <c r="BR45" s="1709"/>
      <c r="BS45" s="1709"/>
      <c r="BT45" s="1709"/>
      <c r="BU45" s="1709"/>
      <c r="BV45" s="1709"/>
      <c r="BW45" s="1709"/>
      <c r="BX45" s="1709"/>
      <c r="BY45" s="1709"/>
      <c r="BZ45" s="1709"/>
      <c r="CA45" s="1709"/>
      <c r="CB45" s="1709"/>
      <c r="CC45" s="1709"/>
      <c r="CD45" s="1709"/>
      <c r="CE45" s="1709"/>
      <c r="CF45" s="1709"/>
      <c r="CG45" s="1709"/>
      <c r="CH45" s="1709"/>
      <c r="CI45" s="1709"/>
      <c r="CJ45" s="1709"/>
      <c r="CK45" s="1709"/>
      <c r="CL45" s="1709"/>
      <c r="CM45" s="1709"/>
      <c r="CN45" s="1709"/>
      <c r="CO45" s="1709"/>
      <c r="CP45" s="1709"/>
      <c r="CQ45" s="1709"/>
      <c r="CR45" s="1709"/>
      <c r="CS45" s="1709"/>
      <c r="CT45" s="1709"/>
      <c r="CU45" s="1709"/>
      <c r="CV45" s="1709"/>
      <c r="CW45" s="1709"/>
      <c r="CX45" s="1709"/>
      <c r="CY45" s="1709"/>
      <c r="CZ45" s="1709"/>
      <c r="DA45" s="1709"/>
      <c r="DB45" s="1709"/>
      <c r="DC45" s="1709"/>
      <c r="DD45" s="1709"/>
      <c r="DE45" s="1709"/>
      <c r="DF45" s="1709"/>
      <c r="DG45" s="1709"/>
      <c r="DH45" s="1709"/>
      <c r="DI45" s="1709"/>
      <c r="DJ45" s="1709"/>
      <c r="DK45" s="1709"/>
      <c r="DL45" s="1709"/>
      <c r="DM45" s="1709"/>
      <c r="DN45" s="1709"/>
      <c r="DO45" s="1709"/>
      <c r="DP45" s="1709"/>
      <c r="DQ45" s="1709"/>
      <c r="DR45" s="1709"/>
      <c r="DS45" s="1709"/>
      <c r="DT45" s="1709"/>
      <c r="DU45" s="1709"/>
      <c r="DV45" s="1709"/>
      <c r="DW45" s="1709"/>
      <c r="DX45" s="1709"/>
      <c r="DY45" s="1709"/>
      <c r="DZ45" s="1709"/>
      <c r="EA45" s="1709"/>
      <c r="EB45" s="1709"/>
      <c r="EC45" s="1709"/>
      <c r="ED45" s="1709"/>
      <c r="EE45" s="1709"/>
      <c r="EF45" s="1709"/>
      <c r="EG45" s="1709"/>
      <c r="EH45" s="1709"/>
      <c r="EI45" s="1709"/>
      <c r="EJ45" s="1709"/>
      <c r="EK45" s="1709"/>
      <c r="EL45" s="1709"/>
      <c r="EM45" s="1709"/>
      <c r="EN45" s="1709"/>
      <c r="EO45" s="1709"/>
      <c r="EP45" s="1709"/>
      <c r="EQ45" s="1709"/>
      <c r="ER45" s="1709"/>
      <c r="ES45" s="1709"/>
      <c r="ET45" s="1709"/>
      <c r="EU45" s="1709"/>
      <c r="EV45" s="1709"/>
      <c r="EW45" s="1709"/>
      <c r="EX45" s="1709"/>
      <c r="EY45" s="1709"/>
      <c r="EZ45" s="1709"/>
      <c r="FA45" s="1709"/>
      <c r="FB45" s="1709"/>
      <c r="FC45" s="1709"/>
      <c r="FD45" s="1709"/>
      <c r="FE45" s="1709"/>
      <c r="FF45" s="1709"/>
      <c r="FG45" s="1709"/>
      <c r="FH45" s="1709"/>
      <c r="FI45" s="1709"/>
      <c r="FJ45" s="1709"/>
      <c r="FK45" s="1709"/>
      <c r="FL45" s="1709"/>
      <c r="FM45" s="1709"/>
      <c r="FN45" s="1709"/>
      <c r="FO45" s="1709"/>
      <c r="FP45" s="1709"/>
      <c r="FQ45" s="1709"/>
      <c r="FR45" s="1709"/>
      <c r="FS45" s="1709"/>
      <c r="FT45" s="1709"/>
      <c r="FU45" s="1709"/>
      <c r="FV45" s="1709"/>
      <c r="FW45" s="1709"/>
      <c r="FX45" s="1709"/>
      <c r="FY45" s="1709"/>
      <c r="FZ45" s="1709"/>
      <c r="GA45" s="1709"/>
      <c r="GB45" s="1709"/>
      <c r="GC45" s="1709"/>
      <c r="GD45" s="1709"/>
      <c r="GE45" s="1709"/>
      <c r="GF45" s="1709"/>
      <c r="GG45" s="1709"/>
      <c r="GH45" s="1709"/>
      <c r="GI45" s="1709"/>
      <c r="GJ45" s="1709"/>
      <c r="GK45" s="1709"/>
      <c r="GL45" s="1709"/>
      <c r="GM45" s="1709"/>
      <c r="GN45" s="1709"/>
      <c r="GO45" s="1709"/>
      <c r="GP45" s="1709"/>
      <c r="GQ45" s="1709"/>
      <c r="GR45" s="1709"/>
      <c r="GS45" s="1709"/>
      <c r="GT45" s="1709"/>
      <c r="GU45" s="1709"/>
      <c r="GV45" s="1709"/>
      <c r="GW45" s="1709"/>
      <c r="GX45" s="1709"/>
      <c r="GY45" s="1709"/>
      <c r="GZ45" s="1709"/>
      <c r="HA45" s="1709"/>
      <c r="HB45" s="1709"/>
      <c r="HC45" s="1709"/>
      <c r="HD45" s="1709"/>
      <c r="HE45" s="1709"/>
      <c r="HF45" s="1709"/>
      <c r="HG45" s="1709"/>
      <c r="HH45" s="1709"/>
      <c r="HI45" s="1709"/>
      <c r="HJ45" s="1709"/>
      <c r="HK45" s="1709"/>
      <c r="HL45" s="1709"/>
      <c r="HM45" s="1709"/>
      <c r="HN45" s="1709"/>
      <c r="HO45" s="1709"/>
      <c r="HP45" s="1709"/>
      <c r="HQ45" s="1709"/>
      <c r="HR45" s="1709"/>
      <c r="HS45" s="1709"/>
      <c r="HT45" s="1709"/>
      <c r="HU45" s="1709"/>
      <c r="HV45" s="1709"/>
      <c r="HW45" s="1709"/>
      <c r="HX45" s="1709"/>
      <c r="HY45" s="1709"/>
      <c r="HZ45" s="1709"/>
      <c r="IA45" s="1709"/>
      <c r="IB45" s="1709"/>
      <c r="IC45" s="1709"/>
      <c r="ID45" s="1709"/>
      <c r="IE45" s="1709"/>
      <c r="IF45" s="1709"/>
      <c r="IG45" s="1709"/>
      <c r="IH45" s="1709"/>
      <c r="II45" s="1709"/>
      <c r="IJ45" s="1709"/>
      <c r="IK45" s="1709"/>
      <c r="IL45" s="1709"/>
      <c r="IM45" s="1709"/>
      <c r="IN45" s="1709"/>
      <c r="IO45" s="1709"/>
      <c r="IP45" s="1709"/>
      <c r="IQ45" s="1709"/>
      <c r="IR45" s="1709"/>
      <c r="IS45" s="1709"/>
      <c r="IT45" s="1709"/>
      <c r="IU45" s="1709"/>
      <c r="IV45" s="1709"/>
      <c r="IW45" s="1709"/>
      <c r="IX45" s="1709"/>
      <c r="IY45" s="1709"/>
      <c r="IZ45" s="1709"/>
      <c r="JA45" s="1709"/>
      <c r="JB45" s="1709"/>
      <c r="JC45" s="1709"/>
      <c r="JD45" s="1709"/>
      <c r="JE45" s="1709"/>
      <c r="JF45" s="1709"/>
      <c r="JG45" s="1709"/>
      <c r="JH45" s="1709"/>
      <c r="JI45" s="1709"/>
      <c r="JJ45" s="1709"/>
      <c r="JK45" s="1709"/>
      <c r="JL45" s="1709"/>
      <c r="JM45" s="1709"/>
      <c r="JN45" s="1709"/>
      <c r="JO45" s="1709"/>
      <c r="JP45" s="1709"/>
      <c r="JQ45" s="1709"/>
      <c r="JR45" s="1709"/>
      <c r="JS45" s="1709"/>
      <c r="JT45" s="1709"/>
      <c r="JU45" s="1709"/>
      <c r="JV45" s="1709"/>
      <c r="JW45" s="1709"/>
      <c r="JX45" s="1709"/>
      <c r="JY45" s="1709"/>
      <c r="JZ45" s="1709"/>
      <c r="KA45" s="1709"/>
      <c r="KB45" s="1709"/>
      <c r="KC45" s="1709"/>
      <c r="KD45" s="1709"/>
      <c r="KE45" s="1709"/>
      <c r="KF45" s="1709"/>
      <c r="KG45" s="1709"/>
      <c r="KH45" s="1709"/>
      <c r="KI45" s="1709"/>
      <c r="KJ45" s="1709"/>
      <c r="KK45" s="1709"/>
      <c r="KL45" s="1709"/>
      <c r="KM45" s="1709"/>
      <c r="KN45" s="1709"/>
      <c r="KO45" s="1709"/>
      <c r="KP45" s="1709"/>
      <c r="KQ45" s="1709"/>
      <c r="KR45" s="1709"/>
      <c r="KS45" s="1709"/>
      <c r="KT45" s="1709"/>
      <c r="KU45" s="1709"/>
      <c r="KV45" s="1709"/>
      <c r="KW45" s="1709"/>
      <c r="KX45" s="1709"/>
      <c r="KY45" s="1709"/>
      <c r="KZ45" s="1709"/>
      <c r="LA45" s="1709"/>
      <c r="LB45" s="1709"/>
      <c r="LC45" s="1709"/>
      <c r="LD45" s="1709"/>
      <c r="LE45" s="1709"/>
      <c r="LF45" s="1710"/>
      <c r="LG45" s="1710"/>
      <c r="LH45" s="1710"/>
      <c r="LI45" s="1710"/>
      <c r="LJ45" s="1710"/>
      <c r="LK45" s="1710"/>
      <c r="LL45" s="1710"/>
      <c r="LM45" s="2116"/>
    </row>
    <row r="46" s="2036" customFormat="1" ht="47" customHeight="1" spans="1:325">
      <c r="A46" s="2254">
        <v>45735</v>
      </c>
      <c r="B46" s="1656" t="s">
        <v>3723</v>
      </c>
      <c r="C46" s="1657" t="s">
        <v>342</v>
      </c>
      <c r="D46" s="1658">
        <v>4500160698</v>
      </c>
      <c r="E46" s="2252" t="s">
        <v>3724</v>
      </c>
      <c r="F46" s="1658" t="s">
        <v>3725</v>
      </c>
      <c r="G46" s="2042" t="s">
        <v>3726</v>
      </c>
      <c r="H46" s="2042" t="s">
        <v>3726</v>
      </c>
      <c r="I46" s="2055" t="s">
        <v>3581</v>
      </c>
      <c r="J46" s="1667">
        <v>2508</v>
      </c>
      <c r="K46" s="2056">
        <v>0</v>
      </c>
      <c r="L46" s="2056">
        <v>6</v>
      </c>
      <c r="M46" s="2056">
        <f t="shared" si="0"/>
        <v>418</v>
      </c>
      <c r="N46" s="1672">
        <v>45812</v>
      </c>
      <c r="O46" s="1672">
        <v>45808</v>
      </c>
      <c r="P46" s="2057"/>
      <c r="Q46" s="2070" t="s">
        <v>78</v>
      </c>
      <c r="R46" s="2267" t="s">
        <v>308</v>
      </c>
      <c r="S46" s="2266" t="s">
        <v>111</v>
      </c>
      <c r="T46" s="2073">
        <v>45789</v>
      </c>
      <c r="U46" s="2074" t="s">
        <v>88</v>
      </c>
      <c r="V46" s="2074">
        <v>45789</v>
      </c>
      <c r="W46" s="1789"/>
      <c r="X46" s="2074"/>
      <c r="Y46" s="2084" t="s">
        <v>3727</v>
      </c>
      <c r="Z46" s="1691" t="s">
        <v>3728</v>
      </c>
      <c r="AA46" s="2221">
        <v>3.64</v>
      </c>
      <c r="AB46" s="2222">
        <f>AA46*J46</f>
        <v>9129.12</v>
      </c>
      <c r="AC46" s="1699"/>
      <c r="AD46" s="2090" t="s">
        <v>81</v>
      </c>
      <c r="AE46" s="2090" t="s">
        <v>1721</v>
      </c>
      <c r="AF46" s="2090">
        <f>J46</f>
        <v>2508</v>
      </c>
      <c r="AG46" s="2097"/>
      <c r="AH46" s="2286"/>
      <c r="AI46" s="2286"/>
      <c r="AJ46" s="2286" t="s">
        <v>63</v>
      </c>
      <c r="AK46" s="2287">
        <f>J46</f>
        <v>2508</v>
      </c>
      <c r="AL46" s="2286"/>
      <c r="AM46" s="2228"/>
      <c r="AN46" s="1706"/>
      <c r="AO46" s="1706">
        <f>J46</f>
        <v>2508</v>
      </c>
      <c r="AP46" s="1706"/>
      <c r="AQ46" s="1706"/>
      <c r="AR46" s="1706"/>
      <c r="AS46" s="1706"/>
      <c r="AT46" s="1706"/>
      <c r="AU46" s="2300"/>
      <c r="AV46" s="2292">
        <f t="shared" si="13"/>
        <v>2403.5</v>
      </c>
      <c r="AW46" s="2297">
        <f t="shared" si="14"/>
        <v>104.5</v>
      </c>
      <c r="AX46" s="1707"/>
      <c r="AY46" s="1708"/>
      <c r="AZ46" s="1709"/>
      <c r="BA46" s="1709"/>
      <c r="BB46" s="1709"/>
      <c r="BC46" s="1709"/>
      <c r="BD46" s="1709"/>
      <c r="BE46" s="1709"/>
      <c r="BF46" s="1709"/>
      <c r="BG46" s="1709"/>
      <c r="BH46" s="1709"/>
      <c r="BI46" s="1709"/>
      <c r="BJ46" s="1709"/>
      <c r="BK46" s="1709"/>
      <c r="BL46" s="1709"/>
      <c r="BM46" s="1709"/>
      <c r="BN46" s="1709"/>
      <c r="BO46" s="1709"/>
      <c r="BP46" s="1709"/>
      <c r="BQ46" s="1709"/>
      <c r="BR46" s="1709"/>
      <c r="BS46" s="1709"/>
      <c r="BT46" s="1709"/>
      <c r="BU46" s="1709"/>
      <c r="BV46" s="1709"/>
      <c r="BW46" s="1709"/>
      <c r="BX46" s="1709"/>
      <c r="BY46" s="1709"/>
      <c r="BZ46" s="1709"/>
      <c r="CA46" s="1709"/>
      <c r="CB46" s="1709"/>
      <c r="CC46" s="1709"/>
      <c r="CD46" s="1709"/>
      <c r="CE46" s="1709"/>
      <c r="CF46" s="1709"/>
      <c r="CG46" s="1709"/>
      <c r="CH46" s="1709"/>
      <c r="CI46" s="1709"/>
      <c r="CJ46" s="1709"/>
      <c r="CK46" s="1709"/>
      <c r="CL46" s="1709"/>
      <c r="CM46" s="1709"/>
      <c r="CN46" s="1709"/>
      <c r="CO46" s="1709"/>
      <c r="CP46" s="1709"/>
      <c r="CQ46" s="1709"/>
      <c r="CR46" s="1709"/>
      <c r="CS46" s="1709"/>
      <c r="CT46" s="1709"/>
      <c r="CU46" s="1709"/>
      <c r="CV46" s="1709"/>
      <c r="CW46" s="1709"/>
      <c r="CX46" s="1709"/>
      <c r="CY46" s="1709"/>
      <c r="CZ46" s="1709"/>
      <c r="DA46" s="1709"/>
      <c r="DB46" s="1709"/>
      <c r="DC46" s="1709"/>
      <c r="DD46" s="1709"/>
      <c r="DE46" s="1709"/>
      <c r="DF46" s="1709"/>
      <c r="DG46" s="1709"/>
      <c r="DH46" s="1709"/>
      <c r="DI46" s="1709"/>
      <c r="DJ46" s="1709"/>
      <c r="DK46" s="1709"/>
      <c r="DL46" s="1709"/>
      <c r="DM46" s="1709"/>
      <c r="DN46" s="1709"/>
      <c r="DO46" s="1709"/>
      <c r="DP46" s="1709"/>
      <c r="DQ46" s="1709"/>
      <c r="DR46" s="1709"/>
      <c r="DS46" s="1709"/>
      <c r="DT46" s="1709"/>
      <c r="DU46" s="1709"/>
      <c r="DV46" s="1709"/>
      <c r="DW46" s="1709"/>
      <c r="DX46" s="1709"/>
      <c r="DY46" s="1709"/>
      <c r="DZ46" s="1709"/>
      <c r="EA46" s="1709"/>
      <c r="EB46" s="1709"/>
      <c r="EC46" s="1709"/>
      <c r="ED46" s="1709"/>
      <c r="EE46" s="1709"/>
      <c r="EF46" s="1709"/>
      <c r="EG46" s="1709"/>
      <c r="EH46" s="1709"/>
      <c r="EI46" s="1709"/>
      <c r="EJ46" s="1709"/>
      <c r="EK46" s="1709"/>
      <c r="EL46" s="1709"/>
      <c r="EM46" s="1709"/>
      <c r="EN46" s="1709"/>
      <c r="EO46" s="1709"/>
      <c r="EP46" s="1709"/>
      <c r="EQ46" s="1709"/>
      <c r="ER46" s="1709"/>
      <c r="ES46" s="1709"/>
      <c r="ET46" s="1709"/>
      <c r="EU46" s="1709"/>
      <c r="EV46" s="1709"/>
      <c r="EW46" s="1709"/>
      <c r="EX46" s="1709"/>
      <c r="EY46" s="1709"/>
      <c r="EZ46" s="1709"/>
      <c r="FA46" s="1709"/>
      <c r="FB46" s="1709"/>
      <c r="FC46" s="1709"/>
      <c r="FD46" s="1709"/>
      <c r="FE46" s="1709"/>
      <c r="FF46" s="1709"/>
      <c r="FG46" s="1709"/>
      <c r="FH46" s="1709"/>
      <c r="FI46" s="1709"/>
      <c r="FJ46" s="1709"/>
      <c r="FK46" s="1709"/>
      <c r="FL46" s="1709"/>
      <c r="FM46" s="1709"/>
      <c r="FN46" s="1709"/>
      <c r="FO46" s="1709"/>
      <c r="FP46" s="1709"/>
      <c r="FQ46" s="1709"/>
      <c r="FR46" s="1709"/>
      <c r="FS46" s="1709"/>
      <c r="FT46" s="1709"/>
      <c r="FU46" s="1709"/>
      <c r="FV46" s="1709"/>
      <c r="FW46" s="1709"/>
      <c r="FX46" s="1709"/>
      <c r="FY46" s="1709"/>
      <c r="FZ46" s="1709"/>
      <c r="GA46" s="1709"/>
      <c r="GB46" s="1709"/>
      <c r="GC46" s="1709"/>
      <c r="GD46" s="1709"/>
      <c r="GE46" s="1709"/>
      <c r="GF46" s="1709"/>
      <c r="GG46" s="1709"/>
      <c r="GH46" s="1709"/>
      <c r="GI46" s="1709"/>
      <c r="GJ46" s="1709"/>
      <c r="GK46" s="1709"/>
      <c r="GL46" s="1709"/>
      <c r="GM46" s="1709"/>
      <c r="GN46" s="1709"/>
      <c r="GO46" s="1709"/>
      <c r="GP46" s="1709"/>
      <c r="GQ46" s="1709"/>
      <c r="GR46" s="1709"/>
      <c r="GS46" s="1709"/>
      <c r="GT46" s="1709"/>
      <c r="GU46" s="1709"/>
      <c r="GV46" s="1709"/>
      <c r="GW46" s="1709"/>
      <c r="GX46" s="1709"/>
      <c r="GY46" s="1709"/>
      <c r="GZ46" s="1709"/>
      <c r="HA46" s="1709"/>
      <c r="HB46" s="1709"/>
      <c r="HC46" s="1709"/>
      <c r="HD46" s="1709"/>
      <c r="HE46" s="1709"/>
      <c r="HF46" s="1709"/>
      <c r="HG46" s="1709"/>
      <c r="HH46" s="1709"/>
      <c r="HI46" s="1709"/>
      <c r="HJ46" s="1709"/>
      <c r="HK46" s="1709"/>
      <c r="HL46" s="1709"/>
      <c r="HM46" s="1709"/>
      <c r="HN46" s="1709"/>
      <c r="HO46" s="1709"/>
      <c r="HP46" s="1709"/>
      <c r="HQ46" s="1709"/>
      <c r="HR46" s="1709"/>
      <c r="HS46" s="1709"/>
      <c r="HT46" s="1709"/>
      <c r="HU46" s="1709"/>
      <c r="HV46" s="1709"/>
      <c r="HW46" s="1709"/>
      <c r="HX46" s="1709"/>
      <c r="HY46" s="1709"/>
      <c r="HZ46" s="1709"/>
      <c r="IA46" s="1709"/>
      <c r="IB46" s="1709"/>
      <c r="IC46" s="1709"/>
      <c r="ID46" s="1709"/>
      <c r="IE46" s="1709"/>
      <c r="IF46" s="1709"/>
      <c r="IG46" s="1709"/>
      <c r="IH46" s="1709"/>
      <c r="II46" s="1709"/>
      <c r="IJ46" s="1709"/>
      <c r="IK46" s="1709"/>
      <c r="IL46" s="1709"/>
      <c r="IM46" s="1709"/>
      <c r="IN46" s="1709"/>
      <c r="IO46" s="1709"/>
      <c r="IP46" s="1709"/>
      <c r="IQ46" s="1709"/>
      <c r="IR46" s="1709"/>
      <c r="IS46" s="1709"/>
      <c r="IT46" s="1709"/>
      <c r="IU46" s="1709"/>
      <c r="IV46" s="1709"/>
      <c r="IW46" s="1709"/>
      <c r="IX46" s="1709"/>
      <c r="IY46" s="1709"/>
      <c r="IZ46" s="1709"/>
      <c r="JA46" s="1709"/>
      <c r="JB46" s="1709"/>
      <c r="JC46" s="1709"/>
      <c r="JD46" s="1709"/>
      <c r="JE46" s="1709"/>
      <c r="JF46" s="1709"/>
      <c r="JG46" s="1709"/>
      <c r="JH46" s="1709"/>
      <c r="JI46" s="1709"/>
      <c r="JJ46" s="1709"/>
      <c r="JK46" s="1709"/>
      <c r="JL46" s="1709"/>
      <c r="JM46" s="1709"/>
      <c r="JN46" s="1709"/>
      <c r="JO46" s="1709"/>
      <c r="JP46" s="1709"/>
      <c r="JQ46" s="1709"/>
      <c r="JR46" s="1709"/>
      <c r="JS46" s="1709"/>
      <c r="JT46" s="1709"/>
      <c r="JU46" s="1709"/>
      <c r="JV46" s="1709"/>
      <c r="JW46" s="1709"/>
      <c r="JX46" s="1709"/>
      <c r="JY46" s="1709"/>
      <c r="JZ46" s="1709"/>
      <c r="KA46" s="1709"/>
      <c r="KB46" s="1709"/>
      <c r="KC46" s="1709"/>
      <c r="KD46" s="1709"/>
      <c r="KE46" s="1709"/>
      <c r="KF46" s="1709"/>
      <c r="KG46" s="1709"/>
      <c r="KH46" s="1709"/>
      <c r="KI46" s="1709"/>
      <c r="KJ46" s="1709"/>
      <c r="KK46" s="1709"/>
      <c r="KL46" s="1709"/>
      <c r="KM46" s="1709"/>
      <c r="KN46" s="1709"/>
      <c r="KO46" s="1709"/>
      <c r="KP46" s="1709"/>
      <c r="KQ46" s="1709"/>
      <c r="KR46" s="1709"/>
      <c r="KS46" s="1709"/>
      <c r="KT46" s="1709"/>
      <c r="KU46" s="1709"/>
      <c r="KV46" s="1709"/>
      <c r="KW46" s="1709"/>
      <c r="KX46" s="1709"/>
      <c r="KY46" s="1709"/>
      <c r="KZ46" s="1709"/>
      <c r="LA46" s="1709"/>
      <c r="LB46" s="1709"/>
      <c r="LC46" s="1709"/>
      <c r="LD46" s="1709"/>
      <c r="LE46" s="1709"/>
      <c r="LF46" s="1710"/>
      <c r="LG46" s="1710"/>
      <c r="LH46" s="1710"/>
      <c r="LI46" s="1710"/>
      <c r="LJ46" s="1710"/>
      <c r="LK46" s="1710"/>
      <c r="LL46" s="1710"/>
      <c r="LM46" s="2116"/>
    </row>
    <row r="47" s="1481" customFormat="1" ht="47" customHeight="1" spans="1:325">
      <c r="A47" s="2248">
        <v>45763</v>
      </c>
      <c r="B47" s="1500" t="s">
        <v>326</v>
      </c>
      <c r="C47" s="1501" t="s">
        <v>295</v>
      </c>
      <c r="D47" s="1502">
        <v>4500163205</v>
      </c>
      <c r="E47" s="1503" t="s">
        <v>3729</v>
      </c>
      <c r="F47" s="1502" t="s">
        <v>3730</v>
      </c>
      <c r="G47" s="1505" t="s">
        <v>3580</v>
      </c>
      <c r="H47" s="1505" t="s">
        <v>3580</v>
      </c>
      <c r="I47" s="1532" t="s">
        <v>3581</v>
      </c>
      <c r="J47" s="1522">
        <v>240</v>
      </c>
      <c r="K47" s="1534">
        <v>0</v>
      </c>
      <c r="L47" s="1534">
        <v>6</v>
      </c>
      <c r="M47" s="1534">
        <f t="shared" si="0"/>
        <v>40</v>
      </c>
      <c r="N47" s="1525">
        <v>45811</v>
      </c>
      <c r="O47" s="1525">
        <v>45807</v>
      </c>
      <c r="P47" s="1537"/>
      <c r="Q47" s="2070" t="s">
        <v>78</v>
      </c>
      <c r="R47" s="2265">
        <v>45814</v>
      </c>
      <c r="S47" s="2261" t="s">
        <v>111</v>
      </c>
      <c r="T47" s="1565">
        <v>45763</v>
      </c>
      <c r="U47" s="1589" t="s">
        <v>88</v>
      </c>
      <c r="V47" s="1589">
        <v>45789</v>
      </c>
      <c r="W47" s="2262"/>
      <c r="X47" s="1589"/>
      <c r="Y47" s="1586" t="s">
        <v>3731</v>
      </c>
      <c r="Z47" s="1590" t="s">
        <v>299</v>
      </c>
      <c r="AA47" s="2174">
        <v>3.6946</v>
      </c>
      <c r="AB47" s="2175">
        <f>AA47*J47</f>
        <v>886.704</v>
      </c>
      <c r="AC47" s="1504"/>
      <c r="AD47" s="1609" t="s">
        <v>81</v>
      </c>
      <c r="AE47" s="1609">
        <v>9</v>
      </c>
      <c r="AF47" s="1609">
        <f>J47</f>
        <v>240</v>
      </c>
      <c r="AG47" s="1610"/>
      <c r="AH47" s="2282"/>
      <c r="AI47" s="2282"/>
      <c r="AJ47" s="2282" t="s">
        <v>63</v>
      </c>
      <c r="AK47" s="2283">
        <f>J47</f>
        <v>240</v>
      </c>
      <c r="AL47" s="2282"/>
      <c r="AM47" s="2185">
        <f>J47/9</f>
        <v>26.6666666666667</v>
      </c>
      <c r="AN47" s="1622">
        <f>J47/9</f>
        <v>26.6666666666667</v>
      </c>
      <c r="AO47" s="1622">
        <f>J47/9</f>
        <v>26.6666666666667</v>
      </c>
      <c r="AP47" s="1622">
        <f>J47/9</f>
        <v>26.6666666666667</v>
      </c>
      <c r="AQ47" s="1622">
        <f>J47/9</f>
        <v>26.6666666666667</v>
      </c>
      <c r="AR47" s="1622">
        <f>J47/9</f>
        <v>26.6666666666667</v>
      </c>
      <c r="AS47" s="1622">
        <f>J47/9</f>
        <v>26.6666666666667</v>
      </c>
      <c r="AT47" s="1622">
        <f>J47/9</f>
        <v>26.6666666666667</v>
      </c>
      <c r="AU47" s="2297">
        <f>J47/9</f>
        <v>26.6666666666667</v>
      </c>
      <c r="AV47" s="2292">
        <f t="shared" si="13"/>
        <v>25.5555555555556</v>
      </c>
      <c r="AW47" s="2297">
        <f t="shared" si="14"/>
        <v>1.11111111111111</v>
      </c>
      <c r="AX47" s="1631"/>
      <c r="AY47" s="1632"/>
      <c r="AZ47" s="1633"/>
      <c r="BA47" s="1633"/>
      <c r="BB47" s="1633"/>
      <c r="BC47" s="1633"/>
      <c r="BD47" s="1633"/>
      <c r="BE47" s="1633"/>
      <c r="BF47" s="1633"/>
      <c r="BG47" s="1633"/>
      <c r="BH47" s="1633"/>
      <c r="BI47" s="1633"/>
      <c r="BJ47" s="1633"/>
      <c r="BK47" s="1633"/>
      <c r="BL47" s="1633"/>
      <c r="BM47" s="1633"/>
      <c r="BN47" s="1633"/>
      <c r="BO47" s="1633"/>
      <c r="BP47" s="1633"/>
      <c r="BQ47" s="1633"/>
      <c r="BR47" s="1633"/>
      <c r="BS47" s="1633"/>
      <c r="BT47" s="1633"/>
      <c r="BU47" s="1633"/>
      <c r="BV47" s="1633"/>
      <c r="BW47" s="1633"/>
      <c r="BX47" s="1633"/>
      <c r="BY47" s="1633"/>
      <c r="BZ47" s="1633"/>
      <c r="CA47" s="1633"/>
      <c r="CB47" s="1633"/>
      <c r="CC47" s="1633"/>
      <c r="CD47" s="1633"/>
      <c r="CE47" s="1633"/>
      <c r="CF47" s="1633"/>
      <c r="CG47" s="1633"/>
      <c r="CH47" s="1633"/>
      <c r="CI47" s="1633"/>
      <c r="CJ47" s="1633"/>
      <c r="CK47" s="1633"/>
      <c r="CL47" s="1633"/>
      <c r="CM47" s="1633"/>
      <c r="CN47" s="1633"/>
      <c r="CO47" s="1633"/>
      <c r="CP47" s="1633"/>
      <c r="CQ47" s="1633"/>
      <c r="CR47" s="1633"/>
      <c r="CS47" s="1633"/>
      <c r="CT47" s="1633"/>
      <c r="CU47" s="1633"/>
      <c r="CV47" s="1633"/>
      <c r="CW47" s="1633"/>
      <c r="CX47" s="1633"/>
      <c r="CY47" s="1633"/>
      <c r="CZ47" s="1633"/>
      <c r="DA47" s="1633"/>
      <c r="DB47" s="1633"/>
      <c r="DC47" s="1633"/>
      <c r="DD47" s="1633"/>
      <c r="DE47" s="1633"/>
      <c r="DF47" s="1633"/>
      <c r="DG47" s="1633"/>
      <c r="DH47" s="1633"/>
      <c r="DI47" s="1633"/>
      <c r="DJ47" s="1633"/>
      <c r="DK47" s="1633"/>
      <c r="DL47" s="1633"/>
      <c r="DM47" s="1633"/>
      <c r="DN47" s="1633"/>
      <c r="DO47" s="1633"/>
      <c r="DP47" s="1633"/>
      <c r="DQ47" s="1633"/>
      <c r="DR47" s="1633"/>
      <c r="DS47" s="1633"/>
      <c r="DT47" s="1633"/>
      <c r="DU47" s="1633"/>
      <c r="DV47" s="1633"/>
      <c r="DW47" s="1633"/>
      <c r="DX47" s="1633"/>
      <c r="DY47" s="1633"/>
      <c r="DZ47" s="1633"/>
      <c r="EA47" s="1633"/>
      <c r="EB47" s="1633"/>
      <c r="EC47" s="1633"/>
      <c r="ED47" s="1633"/>
      <c r="EE47" s="1633"/>
      <c r="EF47" s="1633"/>
      <c r="EG47" s="1633"/>
      <c r="EH47" s="1633"/>
      <c r="EI47" s="1633"/>
      <c r="EJ47" s="1633"/>
      <c r="EK47" s="1633"/>
      <c r="EL47" s="1633"/>
      <c r="EM47" s="1633"/>
      <c r="EN47" s="1633"/>
      <c r="EO47" s="1633"/>
      <c r="EP47" s="1633"/>
      <c r="EQ47" s="1633"/>
      <c r="ER47" s="1633"/>
      <c r="ES47" s="1633"/>
      <c r="ET47" s="1633"/>
      <c r="EU47" s="1633"/>
      <c r="EV47" s="1633"/>
      <c r="EW47" s="1633"/>
      <c r="EX47" s="1633"/>
      <c r="EY47" s="1633"/>
      <c r="EZ47" s="1633"/>
      <c r="FA47" s="1633"/>
      <c r="FB47" s="1633"/>
      <c r="FC47" s="1633"/>
      <c r="FD47" s="1633"/>
      <c r="FE47" s="1633"/>
      <c r="FF47" s="1633"/>
      <c r="FG47" s="1633"/>
      <c r="FH47" s="1633"/>
      <c r="FI47" s="1633"/>
      <c r="FJ47" s="1633"/>
      <c r="FK47" s="1633"/>
      <c r="FL47" s="1633"/>
      <c r="FM47" s="1633"/>
      <c r="FN47" s="1633"/>
      <c r="FO47" s="1633"/>
      <c r="FP47" s="1633"/>
      <c r="FQ47" s="1633"/>
      <c r="FR47" s="1633"/>
      <c r="FS47" s="1633"/>
      <c r="FT47" s="1633"/>
      <c r="FU47" s="1633"/>
      <c r="FV47" s="1633"/>
      <c r="FW47" s="1633"/>
      <c r="FX47" s="1633"/>
      <c r="FY47" s="1633"/>
      <c r="FZ47" s="1633"/>
      <c r="GA47" s="1633"/>
      <c r="GB47" s="1633"/>
      <c r="GC47" s="1633"/>
      <c r="GD47" s="1633"/>
      <c r="GE47" s="1633"/>
      <c r="GF47" s="1633"/>
      <c r="GG47" s="1633"/>
      <c r="GH47" s="1633"/>
      <c r="GI47" s="1633"/>
      <c r="GJ47" s="1633"/>
      <c r="GK47" s="1633"/>
      <c r="GL47" s="1633"/>
      <c r="GM47" s="1633"/>
      <c r="GN47" s="1633"/>
      <c r="GO47" s="1633"/>
      <c r="GP47" s="1633"/>
      <c r="GQ47" s="1633"/>
      <c r="GR47" s="1633"/>
      <c r="GS47" s="1633"/>
      <c r="GT47" s="1633"/>
      <c r="GU47" s="1633"/>
      <c r="GV47" s="1633"/>
      <c r="GW47" s="1633"/>
      <c r="GX47" s="1633"/>
      <c r="GY47" s="1633"/>
      <c r="GZ47" s="1633"/>
      <c r="HA47" s="1633"/>
      <c r="HB47" s="1633"/>
      <c r="HC47" s="1633"/>
      <c r="HD47" s="1633"/>
      <c r="HE47" s="1633"/>
      <c r="HF47" s="1633"/>
      <c r="HG47" s="1633"/>
      <c r="HH47" s="1633"/>
      <c r="HI47" s="1633"/>
      <c r="HJ47" s="1633"/>
      <c r="HK47" s="1633"/>
      <c r="HL47" s="1633"/>
      <c r="HM47" s="1633"/>
      <c r="HN47" s="1633"/>
      <c r="HO47" s="1633"/>
      <c r="HP47" s="1633"/>
      <c r="HQ47" s="1633"/>
      <c r="HR47" s="1633"/>
      <c r="HS47" s="1633"/>
      <c r="HT47" s="1633"/>
      <c r="HU47" s="1633"/>
      <c r="HV47" s="1633"/>
      <c r="HW47" s="1633"/>
      <c r="HX47" s="1633"/>
      <c r="HY47" s="1633"/>
      <c r="HZ47" s="1633"/>
      <c r="IA47" s="1633"/>
      <c r="IB47" s="1633"/>
      <c r="IC47" s="1633"/>
      <c r="ID47" s="1633"/>
      <c r="IE47" s="1633"/>
      <c r="IF47" s="1633"/>
      <c r="IG47" s="1633"/>
      <c r="IH47" s="1633"/>
      <c r="II47" s="1633"/>
      <c r="IJ47" s="1633"/>
      <c r="IK47" s="1633"/>
      <c r="IL47" s="1633"/>
      <c r="IM47" s="1633"/>
      <c r="IN47" s="1633"/>
      <c r="IO47" s="1633"/>
      <c r="IP47" s="1633"/>
      <c r="IQ47" s="1633"/>
      <c r="IR47" s="1633"/>
      <c r="IS47" s="1633"/>
      <c r="IT47" s="1633"/>
      <c r="IU47" s="1633"/>
      <c r="IV47" s="1633"/>
      <c r="IW47" s="1633"/>
      <c r="IX47" s="1633"/>
      <c r="IY47" s="1633"/>
      <c r="IZ47" s="1633"/>
      <c r="JA47" s="1633"/>
      <c r="JB47" s="1633"/>
      <c r="JC47" s="1633"/>
      <c r="JD47" s="1633"/>
      <c r="JE47" s="1633"/>
      <c r="JF47" s="1633"/>
      <c r="JG47" s="1633"/>
      <c r="JH47" s="1633"/>
      <c r="JI47" s="1633"/>
      <c r="JJ47" s="1633"/>
      <c r="JK47" s="1633"/>
      <c r="JL47" s="1633"/>
      <c r="JM47" s="1633"/>
      <c r="JN47" s="1633"/>
      <c r="JO47" s="1633"/>
      <c r="JP47" s="1633"/>
      <c r="JQ47" s="1633"/>
      <c r="JR47" s="1633"/>
      <c r="JS47" s="1633"/>
      <c r="JT47" s="1633"/>
      <c r="JU47" s="1633"/>
      <c r="JV47" s="1633"/>
      <c r="JW47" s="1633"/>
      <c r="JX47" s="1633"/>
      <c r="JY47" s="1633"/>
      <c r="JZ47" s="1633"/>
      <c r="KA47" s="1633"/>
      <c r="KB47" s="1633"/>
      <c r="KC47" s="1633"/>
      <c r="KD47" s="1633"/>
      <c r="KE47" s="1633"/>
      <c r="KF47" s="1633"/>
      <c r="KG47" s="1633"/>
      <c r="KH47" s="1633"/>
      <c r="KI47" s="1633"/>
      <c r="KJ47" s="1633"/>
      <c r="KK47" s="1633"/>
      <c r="KL47" s="1633"/>
      <c r="KM47" s="1633"/>
      <c r="KN47" s="1633"/>
      <c r="KO47" s="1633"/>
      <c r="KP47" s="1633"/>
      <c r="KQ47" s="1633"/>
      <c r="KR47" s="1633"/>
      <c r="KS47" s="1633"/>
      <c r="KT47" s="1633"/>
      <c r="KU47" s="1633"/>
      <c r="KV47" s="1633"/>
      <c r="KW47" s="1633"/>
      <c r="KX47" s="1633"/>
      <c r="KY47" s="1633"/>
      <c r="KZ47" s="1633"/>
      <c r="LA47" s="1633"/>
      <c r="LB47" s="1633"/>
      <c r="LC47" s="1633"/>
      <c r="LD47" s="1633"/>
      <c r="LE47" s="1633"/>
      <c r="LF47" s="1642"/>
      <c r="LG47" s="1642"/>
      <c r="LH47" s="1642"/>
      <c r="LI47" s="1642"/>
      <c r="LJ47" s="1642"/>
      <c r="LK47" s="1642"/>
      <c r="LL47" s="1642"/>
      <c r="LM47" s="2302"/>
    </row>
    <row r="48" s="1481" customFormat="1" ht="47" customHeight="1" spans="1:325">
      <c r="A48" s="2248">
        <v>45750</v>
      </c>
      <c r="B48" s="1500" t="s">
        <v>3732</v>
      </c>
      <c r="C48" s="1501" t="s">
        <v>98</v>
      </c>
      <c r="D48" s="1502">
        <v>4500162499</v>
      </c>
      <c r="E48" s="1503" t="s">
        <v>3733</v>
      </c>
      <c r="F48" s="1502" t="s">
        <v>3734</v>
      </c>
      <c r="G48" s="1504" t="s">
        <v>3661</v>
      </c>
      <c r="H48" s="1505" t="s">
        <v>3580</v>
      </c>
      <c r="I48" s="1532" t="s">
        <v>3581</v>
      </c>
      <c r="J48" s="1522">
        <v>1098</v>
      </c>
      <c r="K48" s="1534">
        <v>0</v>
      </c>
      <c r="L48" s="1534">
        <v>6</v>
      </c>
      <c r="M48" s="1534">
        <f t="shared" si="0"/>
        <v>183</v>
      </c>
      <c r="N48" s="1536">
        <v>45811</v>
      </c>
      <c r="O48" s="1536">
        <v>45807</v>
      </c>
      <c r="P48" s="1537"/>
      <c r="Q48" s="2070" t="s">
        <v>78</v>
      </c>
      <c r="R48" s="2265">
        <v>45814</v>
      </c>
      <c r="S48" s="2261" t="s">
        <v>111</v>
      </c>
      <c r="T48" s="1565">
        <v>45785</v>
      </c>
      <c r="U48" s="1589" t="s">
        <v>88</v>
      </c>
      <c r="V48" s="1589" t="s">
        <v>88</v>
      </c>
      <c r="W48" s="2262"/>
      <c r="X48" s="1589"/>
      <c r="Y48" s="2275" t="s">
        <v>3735</v>
      </c>
      <c r="Z48" s="1590" t="s">
        <v>416</v>
      </c>
      <c r="AA48" s="2174">
        <v>3.64</v>
      </c>
      <c r="AB48" s="2175">
        <f>AA48*J48</f>
        <v>3996.72</v>
      </c>
      <c r="AC48" s="1504" t="s">
        <v>3736</v>
      </c>
      <c r="AD48" s="1609" t="s">
        <v>81</v>
      </c>
      <c r="AE48" s="1609">
        <v>6</v>
      </c>
      <c r="AF48" s="1609">
        <f>J48</f>
        <v>1098</v>
      </c>
      <c r="AG48" s="1610"/>
      <c r="AH48" s="2282"/>
      <c r="AI48" s="2282"/>
      <c r="AJ48" s="2282" t="s">
        <v>63</v>
      </c>
      <c r="AK48" s="2283">
        <f>J48</f>
        <v>1098</v>
      </c>
      <c r="AL48" s="2282"/>
      <c r="AM48" s="2185">
        <f>J48/6</f>
        <v>183</v>
      </c>
      <c r="AN48" s="1622">
        <f>J48/6</f>
        <v>183</v>
      </c>
      <c r="AO48" s="1622">
        <f>J48/6</f>
        <v>183</v>
      </c>
      <c r="AS48" s="1622">
        <f>J48/6</f>
        <v>183</v>
      </c>
      <c r="AT48" s="1622">
        <f>J48/6</f>
        <v>183</v>
      </c>
      <c r="AU48" s="2293">
        <f>J48/6</f>
        <v>183</v>
      </c>
      <c r="AV48" s="2292">
        <f t="shared" si="13"/>
        <v>175.375</v>
      </c>
      <c r="AW48" s="2297">
        <f t="shared" si="14"/>
        <v>7.625</v>
      </c>
      <c r="AX48" s="1631"/>
      <c r="AY48" s="1632"/>
      <c r="AZ48" s="1633"/>
      <c r="BA48" s="1633"/>
      <c r="BB48" s="1633"/>
      <c r="BC48" s="1633"/>
      <c r="BD48" s="1633"/>
      <c r="BE48" s="1633"/>
      <c r="BF48" s="1633"/>
      <c r="BG48" s="1633"/>
      <c r="BH48" s="1633"/>
      <c r="BI48" s="1633"/>
      <c r="BJ48" s="1633"/>
      <c r="BK48" s="1633"/>
      <c r="BL48" s="1633"/>
      <c r="BM48" s="1633"/>
      <c r="BN48" s="1633"/>
      <c r="BO48" s="1633"/>
      <c r="BP48" s="1633"/>
      <c r="BQ48" s="1633"/>
      <c r="BR48" s="1633"/>
      <c r="BS48" s="1633"/>
      <c r="BT48" s="1633"/>
      <c r="BU48" s="1633"/>
      <c r="BV48" s="1633"/>
      <c r="BW48" s="1633"/>
      <c r="BX48" s="1633"/>
      <c r="BY48" s="1633"/>
      <c r="BZ48" s="1633"/>
      <c r="CA48" s="1633"/>
      <c r="CB48" s="1633"/>
      <c r="CC48" s="1633"/>
      <c r="CD48" s="1633"/>
      <c r="CE48" s="1633"/>
      <c r="CF48" s="1633"/>
      <c r="CG48" s="1633"/>
      <c r="CH48" s="1633"/>
      <c r="CI48" s="1633"/>
      <c r="CJ48" s="1633"/>
      <c r="CK48" s="1633"/>
      <c r="CL48" s="1633"/>
      <c r="CM48" s="1633"/>
      <c r="CN48" s="1633"/>
      <c r="CO48" s="1633"/>
      <c r="CP48" s="1633"/>
      <c r="CQ48" s="1633"/>
      <c r="CR48" s="1633"/>
      <c r="CS48" s="1633"/>
      <c r="CT48" s="1633"/>
      <c r="CU48" s="1633"/>
      <c r="CV48" s="1633"/>
      <c r="CW48" s="1633"/>
      <c r="CX48" s="1633"/>
      <c r="CY48" s="1633"/>
      <c r="CZ48" s="1633"/>
      <c r="DA48" s="1633"/>
      <c r="DB48" s="1633"/>
      <c r="DC48" s="1633"/>
      <c r="DD48" s="1633"/>
      <c r="DE48" s="1633"/>
      <c r="DF48" s="1633"/>
      <c r="DG48" s="1633"/>
      <c r="DH48" s="1633"/>
      <c r="DI48" s="1633"/>
      <c r="DJ48" s="1633"/>
      <c r="DK48" s="1633"/>
      <c r="DL48" s="1633"/>
      <c r="DM48" s="1633"/>
      <c r="DN48" s="1633"/>
      <c r="DO48" s="1633"/>
      <c r="DP48" s="1633"/>
      <c r="DQ48" s="1633"/>
      <c r="DR48" s="1633"/>
      <c r="DS48" s="1633"/>
      <c r="DT48" s="1633"/>
      <c r="DU48" s="1633"/>
      <c r="DV48" s="1633"/>
      <c r="DW48" s="1633"/>
      <c r="DX48" s="1633"/>
      <c r="DY48" s="1633"/>
      <c r="DZ48" s="1633"/>
      <c r="EA48" s="1633"/>
      <c r="EB48" s="1633"/>
      <c r="EC48" s="1633"/>
      <c r="ED48" s="1633"/>
      <c r="EE48" s="1633"/>
      <c r="EF48" s="1633"/>
      <c r="EG48" s="1633"/>
      <c r="EH48" s="1633"/>
      <c r="EI48" s="1633"/>
      <c r="EJ48" s="1633"/>
      <c r="EK48" s="1633"/>
      <c r="EL48" s="1633"/>
      <c r="EM48" s="1633"/>
      <c r="EN48" s="1633"/>
      <c r="EO48" s="1633"/>
      <c r="EP48" s="1633"/>
      <c r="EQ48" s="1633"/>
      <c r="ER48" s="1633"/>
      <c r="ES48" s="1633"/>
      <c r="ET48" s="1633"/>
      <c r="EU48" s="1633"/>
      <c r="EV48" s="1633"/>
      <c r="EW48" s="1633"/>
      <c r="EX48" s="1633"/>
      <c r="EY48" s="1633"/>
      <c r="EZ48" s="1633"/>
      <c r="FA48" s="1633"/>
      <c r="FB48" s="1633"/>
      <c r="FC48" s="1633"/>
      <c r="FD48" s="1633"/>
      <c r="FE48" s="1633"/>
      <c r="FF48" s="1633"/>
      <c r="FG48" s="1633"/>
      <c r="FH48" s="1633"/>
      <c r="FI48" s="1633"/>
      <c r="FJ48" s="1633"/>
      <c r="FK48" s="1633"/>
      <c r="FL48" s="1633"/>
      <c r="FM48" s="1633"/>
      <c r="FN48" s="1633"/>
      <c r="FO48" s="1633"/>
      <c r="FP48" s="1633"/>
      <c r="FQ48" s="1633"/>
      <c r="FR48" s="1633"/>
      <c r="FS48" s="1633"/>
      <c r="FT48" s="1633"/>
      <c r="FU48" s="1633"/>
      <c r="FV48" s="1633"/>
      <c r="FW48" s="1633"/>
      <c r="FX48" s="1633"/>
      <c r="FY48" s="1633"/>
      <c r="FZ48" s="1633"/>
      <c r="GA48" s="1633"/>
      <c r="GB48" s="1633"/>
      <c r="GC48" s="1633"/>
      <c r="GD48" s="1633"/>
      <c r="GE48" s="1633"/>
      <c r="GF48" s="1633"/>
      <c r="GG48" s="1633"/>
      <c r="GH48" s="1633"/>
      <c r="GI48" s="1633"/>
      <c r="GJ48" s="1633"/>
      <c r="GK48" s="1633"/>
      <c r="GL48" s="1633"/>
      <c r="GM48" s="1633"/>
      <c r="GN48" s="1633"/>
      <c r="GO48" s="1633"/>
      <c r="GP48" s="1633"/>
      <c r="GQ48" s="1633"/>
      <c r="GR48" s="1633"/>
      <c r="GS48" s="1633"/>
      <c r="GT48" s="1633"/>
      <c r="GU48" s="1633"/>
      <c r="GV48" s="1633"/>
      <c r="GW48" s="1633"/>
      <c r="GX48" s="1633"/>
      <c r="GY48" s="1633"/>
      <c r="GZ48" s="1633"/>
      <c r="HA48" s="1633"/>
      <c r="HB48" s="1633"/>
      <c r="HC48" s="1633"/>
      <c r="HD48" s="1633"/>
      <c r="HE48" s="1633"/>
      <c r="HF48" s="1633"/>
      <c r="HG48" s="1633"/>
      <c r="HH48" s="1633"/>
      <c r="HI48" s="1633"/>
      <c r="HJ48" s="1633"/>
      <c r="HK48" s="1633"/>
      <c r="HL48" s="1633"/>
      <c r="HM48" s="1633"/>
      <c r="HN48" s="1633"/>
      <c r="HO48" s="1633"/>
      <c r="HP48" s="1633"/>
      <c r="HQ48" s="1633"/>
      <c r="HR48" s="1633"/>
      <c r="HS48" s="1633"/>
      <c r="HT48" s="1633"/>
      <c r="HU48" s="1633"/>
      <c r="HV48" s="1633"/>
      <c r="HW48" s="1633"/>
      <c r="HX48" s="1633"/>
      <c r="HY48" s="1633"/>
      <c r="HZ48" s="1633"/>
      <c r="IA48" s="1633"/>
      <c r="IB48" s="1633"/>
      <c r="IC48" s="1633"/>
      <c r="ID48" s="1633"/>
      <c r="IE48" s="1633"/>
      <c r="IF48" s="1633"/>
      <c r="IG48" s="1633"/>
      <c r="IH48" s="1633"/>
      <c r="II48" s="1633"/>
      <c r="IJ48" s="1633"/>
      <c r="IK48" s="1633"/>
      <c r="IL48" s="1633"/>
      <c r="IM48" s="1633"/>
      <c r="IN48" s="1633"/>
      <c r="IO48" s="1633"/>
      <c r="IP48" s="1633"/>
      <c r="IQ48" s="1633"/>
      <c r="IR48" s="1633"/>
      <c r="IS48" s="1633"/>
      <c r="IT48" s="1633"/>
      <c r="IU48" s="1633"/>
      <c r="IV48" s="1633"/>
      <c r="IW48" s="1633"/>
      <c r="IX48" s="1633"/>
      <c r="IY48" s="1633"/>
      <c r="IZ48" s="1633"/>
      <c r="JA48" s="1633"/>
      <c r="JB48" s="1633"/>
      <c r="JC48" s="1633"/>
      <c r="JD48" s="1633"/>
      <c r="JE48" s="1633"/>
      <c r="JF48" s="1633"/>
      <c r="JG48" s="1633"/>
      <c r="JH48" s="1633"/>
      <c r="JI48" s="1633"/>
      <c r="JJ48" s="1633"/>
      <c r="JK48" s="1633"/>
      <c r="JL48" s="1633"/>
      <c r="JM48" s="1633"/>
      <c r="JN48" s="1633"/>
      <c r="JO48" s="1633"/>
      <c r="JP48" s="1633"/>
      <c r="JQ48" s="1633"/>
      <c r="JR48" s="1633"/>
      <c r="JS48" s="1633"/>
      <c r="JT48" s="1633"/>
      <c r="JU48" s="1633"/>
      <c r="JV48" s="1633"/>
      <c r="JW48" s="1633"/>
      <c r="JX48" s="1633"/>
      <c r="JY48" s="1633"/>
      <c r="JZ48" s="1633"/>
      <c r="KA48" s="1633"/>
      <c r="KB48" s="1633"/>
      <c r="KC48" s="1633"/>
      <c r="KD48" s="1633"/>
      <c r="KE48" s="1633"/>
      <c r="KF48" s="1633"/>
      <c r="KG48" s="1633"/>
      <c r="KH48" s="1633"/>
      <c r="KI48" s="1633"/>
      <c r="KJ48" s="1633"/>
      <c r="KK48" s="1633"/>
      <c r="KL48" s="1633"/>
      <c r="KM48" s="1633"/>
      <c r="KN48" s="1633"/>
      <c r="KO48" s="1633"/>
      <c r="KP48" s="1633"/>
      <c r="KQ48" s="1633"/>
      <c r="KR48" s="1633"/>
      <c r="KS48" s="1633"/>
      <c r="KT48" s="1633"/>
      <c r="KU48" s="1633"/>
      <c r="KV48" s="1633"/>
      <c r="KW48" s="1633"/>
      <c r="KX48" s="1633"/>
      <c r="KY48" s="1633"/>
      <c r="KZ48" s="1633"/>
      <c r="LA48" s="1633"/>
      <c r="LB48" s="1633"/>
      <c r="LC48" s="1633"/>
      <c r="LD48" s="1633"/>
      <c r="LE48" s="1633"/>
      <c r="LF48" s="1642"/>
      <c r="LG48" s="1642"/>
      <c r="LH48" s="1642"/>
      <c r="LI48" s="1642"/>
      <c r="LJ48" s="1642"/>
      <c r="LK48" s="1642"/>
      <c r="LL48" s="1642"/>
      <c r="LM48" s="2302"/>
    </row>
    <row r="49" s="1481" customFormat="1" ht="47" customHeight="1" spans="1:325">
      <c r="A49" s="2248">
        <v>45656</v>
      </c>
      <c r="B49" s="1500" t="s">
        <v>106</v>
      </c>
      <c r="C49" s="1501" t="s">
        <v>107</v>
      </c>
      <c r="D49" s="1502">
        <v>4500152081</v>
      </c>
      <c r="E49" s="2253">
        <v>5200005639</v>
      </c>
      <c r="F49" s="1502" t="s">
        <v>3737</v>
      </c>
      <c r="G49" s="1504" t="s">
        <v>3580</v>
      </c>
      <c r="H49" s="1505" t="s">
        <v>3711</v>
      </c>
      <c r="I49" s="1532" t="s">
        <v>3581</v>
      </c>
      <c r="J49" s="1522">
        <v>1440</v>
      </c>
      <c r="K49" s="1534">
        <v>0</v>
      </c>
      <c r="L49" s="1534">
        <v>6</v>
      </c>
      <c r="M49" s="1534">
        <f t="shared" si="0"/>
        <v>240</v>
      </c>
      <c r="N49" s="1536">
        <v>45810</v>
      </c>
      <c r="O49" s="1536">
        <v>45807</v>
      </c>
      <c r="P49" s="1537"/>
      <c r="Q49" s="2070" t="s">
        <v>78</v>
      </c>
      <c r="R49" s="2265">
        <v>45818</v>
      </c>
      <c r="S49" s="2261" t="s">
        <v>111</v>
      </c>
      <c r="T49" s="1565">
        <v>46021</v>
      </c>
      <c r="U49" s="1589" t="s">
        <v>88</v>
      </c>
      <c r="V49" s="1589">
        <v>45664</v>
      </c>
      <c r="W49" s="2262" t="s">
        <v>3738</v>
      </c>
      <c r="X49" s="1589"/>
      <c r="Y49" s="1586" t="s">
        <v>3739</v>
      </c>
      <c r="Z49" s="1590" t="s">
        <v>113</v>
      </c>
      <c r="AA49" s="2174">
        <v>3.5</v>
      </c>
      <c r="AB49" s="2175">
        <f>AA49*J49</f>
        <v>5040</v>
      </c>
      <c r="AC49" s="1504"/>
      <c r="AD49" s="1609" t="s">
        <v>81</v>
      </c>
      <c r="AE49" s="1609">
        <v>9</v>
      </c>
      <c r="AF49" s="1609">
        <f>J49</f>
        <v>1440</v>
      </c>
      <c r="AG49" s="1610"/>
      <c r="AH49" s="2282"/>
      <c r="AI49" s="2282"/>
      <c r="AJ49" s="2282" t="s">
        <v>63</v>
      </c>
      <c r="AK49" s="2283">
        <f>J49</f>
        <v>1440</v>
      </c>
      <c r="AL49" s="2282"/>
      <c r="AM49" s="2185">
        <f>$J$49/9</f>
        <v>160</v>
      </c>
      <c r="AN49" s="1622">
        <f t="shared" ref="AN49:AU49" si="15">$J$49/9</f>
        <v>160</v>
      </c>
      <c r="AO49" s="1622">
        <f t="shared" si="15"/>
        <v>160</v>
      </c>
      <c r="AP49" s="1622">
        <f t="shared" si="15"/>
        <v>160</v>
      </c>
      <c r="AQ49" s="1622">
        <f t="shared" si="15"/>
        <v>160</v>
      </c>
      <c r="AR49" s="1622">
        <f t="shared" si="15"/>
        <v>160</v>
      </c>
      <c r="AS49" s="1622">
        <f t="shared" si="15"/>
        <v>160</v>
      </c>
      <c r="AT49" s="1622">
        <f t="shared" si="15"/>
        <v>160</v>
      </c>
      <c r="AU49" s="2192">
        <f t="shared" si="15"/>
        <v>160</v>
      </c>
      <c r="AV49" s="2292">
        <f t="shared" si="13"/>
        <v>153.333333333333</v>
      </c>
      <c r="AW49" s="2297">
        <f t="shared" si="14"/>
        <v>6.66666666666667</v>
      </c>
      <c r="AX49" s="1631"/>
      <c r="AY49" s="1632"/>
      <c r="AZ49" s="1633"/>
      <c r="BA49" s="1633"/>
      <c r="BB49" s="1633"/>
      <c r="BC49" s="1633"/>
      <c r="BD49" s="1633"/>
      <c r="BE49" s="1633"/>
      <c r="BF49" s="1633"/>
      <c r="BG49" s="1633"/>
      <c r="BH49" s="1633"/>
      <c r="BI49" s="1633"/>
      <c r="BJ49" s="1633"/>
      <c r="BK49" s="1633"/>
      <c r="BL49" s="1633"/>
      <c r="BM49" s="1633"/>
      <c r="BN49" s="1633"/>
      <c r="BO49" s="1633"/>
      <c r="BP49" s="1633"/>
      <c r="BQ49" s="1633"/>
      <c r="BR49" s="1633"/>
      <c r="BS49" s="1633"/>
      <c r="BT49" s="1633"/>
      <c r="BU49" s="1633"/>
      <c r="BV49" s="1633"/>
      <c r="BW49" s="1633"/>
      <c r="BX49" s="1633"/>
      <c r="BY49" s="1633"/>
      <c r="BZ49" s="1633"/>
      <c r="CA49" s="1633"/>
      <c r="CB49" s="1633"/>
      <c r="CC49" s="1633"/>
      <c r="CD49" s="1633"/>
      <c r="CE49" s="1633"/>
      <c r="CF49" s="1633"/>
      <c r="CG49" s="1633"/>
      <c r="CH49" s="1633"/>
      <c r="CI49" s="1633"/>
      <c r="CJ49" s="1633"/>
      <c r="CK49" s="1633"/>
      <c r="CL49" s="1633"/>
      <c r="CM49" s="1633"/>
      <c r="CN49" s="1633"/>
      <c r="CO49" s="1633"/>
      <c r="CP49" s="1633"/>
      <c r="CQ49" s="1633"/>
      <c r="CR49" s="1633"/>
      <c r="CS49" s="1633"/>
      <c r="CT49" s="1633"/>
      <c r="CU49" s="1633"/>
      <c r="CV49" s="1633"/>
      <c r="CW49" s="1633"/>
      <c r="CX49" s="1633"/>
      <c r="CY49" s="1633"/>
      <c r="CZ49" s="1633"/>
      <c r="DA49" s="1633"/>
      <c r="DB49" s="1633"/>
      <c r="DC49" s="1633"/>
      <c r="DD49" s="1633"/>
      <c r="DE49" s="1633"/>
      <c r="DF49" s="1633"/>
      <c r="DG49" s="1633"/>
      <c r="DH49" s="1633"/>
      <c r="DI49" s="1633"/>
      <c r="DJ49" s="1633"/>
      <c r="DK49" s="1633"/>
      <c r="DL49" s="1633"/>
      <c r="DM49" s="1633"/>
      <c r="DN49" s="1633"/>
      <c r="DO49" s="1633"/>
      <c r="DP49" s="1633"/>
      <c r="DQ49" s="1633"/>
      <c r="DR49" s="1633"/>
      <c r="DS49" s="1633"/>
      <c r="DT49" s="1633"/>
      <c r="DU49" s="1633"/>
      <c r="DV49" s="1633"/>
      <c r="DW49" s="1633"/>
      <c r="DX49" s="1633"/>
      <c r="DY49" s="1633"/>
      <c r="DZ49" s="1633"/>
      <c r="EA49" s="1633"/>
      <c r="EB49" s="1633"/>
      <c r="EC49" s="1633"/>
      <c r="ED49" s="1633"/>
      <c r="EE49" s="1633"/>
      <c r="EF49" s="1633"/>
      <c r="EG49" s="1633"/>
      <c r="EH49" s="1633"/>
      <c r="EI49" s="1633"/>
      <c r="EJ49" s="1633"/>
      <c r="EK49" s="1633"/>
      <c r="EL49" s="1633"/>
      <c r="EM49" s="1633"/>
      <c r="EN49" s="1633"/>
      <c r="EO49" s="1633"/>
      <c r="EP49" s="1633"/>
      <c r="EQ49" s="1633"/>
      <c r="ER49" s="1633"/>
      <c r="ES49" s="1633"/>
      <c r="ET49" s="1633"/>
      <c r="EU49" s="1633"/>
      <c r="EV49" s="1633"/>
      <c r="EW49" s="1633"/>
      <c r="EX49" s="1633"/>
      <c r="EY49" s="1633"/>
      <c r="EZ49" s="1633"/>
      <c r="FA49" s="1633"/>
      <c r="FB49" s="1633"/>
      <c r="FC49" s="1633"/>
      <c r="FD49" s="1633"/>
      <c r="FE49" s="1633"/>
      <c r="FF49" s="1633"/>
      <c r="FG49" s="1633"/>
      <c r="FH49" s="1633"/>
      <c r="FI49" s="1633"/>
      <c r="FJ49" s="1633"/>
      <c r="FK49" s="1633"/>
      <c r="FL49" s="1633"/>
      <c r="FM49" s="1633"/>
      <c r="FN49" s="1633"/>
      <c r="FO49" s="1633"/>
      <c r="FP49" s="1633"/>
      <c r="FQ49" s="1633"/>
      <c r="FR49" s="1633"/>
      <c r="FS49" s="1633"/>
      <c r="FT49" s="1633"/>
      <c r="FU49" s="1633"/>
      <c r="FV49" s="1633"/>
      <c r="FW49" s="1633"/>
      <c r="FX49" s="1633"/>
      <c r="FY49" s="1633"/>
      <c r="FZ49" s="1633"/>
      <c r="GA49" s="1633"/>
      <c r="GB49" s="1633"/>
      <c r="GC49" s="1633"/>
      <c r="GD49" s="1633"/>
      <c r="GE49" s="1633"/>
      <c r="GF49" s="1633"/>
      <c r="GG49" s="1633"/>
      <c r="GH49" s="1633"/>
      <c r="GI49" s="1633"/>
      <c r="GJ49" s="1633"/>
      <c r="GK49" s="1633"/>
      <c r="GL49" s="1633"/>
      <c r="GM49" s="1633"/>
      <c r="GN49" s="1633"/>
      <c r="GO49" s="1633"/>
      <c r="GP49" s="1633"/>
      <c r="GQ49" s="1633"/>
      <c r="GR49" s="1633"/>
      <c r="GS49" s="1633"/>
      <c r="GT49" s="1633"/>
      <c r="GU49" s="1633"/>
      <c r="GV49" s="1633"/>
      <c r="GW49" s="1633"/>
      <c r="GX49" s="1633"/>
      <c r="GY49" s="1633"/>
      <c r="GZ49" s="1633"/>
      <c r="HA49" s="1633"/>
      <c r="HB49" s="1633"/>
      <c r="HC49" s="1633"/>
      <c r="HD49" s="1633"/>
      <c r="HE49" s="1633"/>
      <c r="HF49" s="1633"/>
      <c r="HG49" s="1633"/>
      <c r="HH49" s="1633"/>
      <c r="HI49" s="1633"/>
      <c r="HJ49" s="1633"/>
      <c r="HK49" s="1633"/>
      <c r="HL49" s="1633"/>
      <c r="HM49" s="1633"/>
      <c r="HN49" s="1633"/>
      <c r="HO49" s="1633"/>
      <c r="HP49" s="1633"/>
      <c r="HQ49" s="1633"/>
      <c r="HR49" s="1633"/>
      <c r="HS49" s="1633"/>
      <c r="HT49" s="1633"/>
      <c r="HU49" s="1633"/>
      <c r="HV49" s="1633"/>
      <c r="HW49" s="1633"/>
      <c r="HX49" s="1633"/>
      <c r="HY49" s="1633"/>
      <c r="HZ49" s="1633"/>
      <c r="IA49" s="1633"/>
      <c r="IB49" s="1633"/>
      <c r="IC49" s="1633"/>
      <c r="ID49" s="1633"/>
      <c r="IE49" s="1633"/>
      <c r="IF49" s="1633"/>
      <c r="IG49" s="1633"/>
      <c r="IH49" s="1633"/>
      <c r="II49" s="1633"/>
      <c r="IJ49" s="1633"/>
      <c r="IK49" s="1633"/>
      <c r="IL49" s="1633"/>
      <c r="IM49" s="1633"/>
      <c r="IN49" s="1633"/>
      <c r="IO49" s="1633"/>
      <c r="IP49" s="1633"/>
      <c r="IQ49" s="1633"/>
      <c r="IR49" s="1633"/>
      <c r="IS49" s="1633"/>
      <c r="IT49" s="1633"/>
      <c r="IU49" s="1633"/>
      <c r="IV49" s="1633"/>
      <c r="IW49" s="1633"/>
      <c r="IX49" s="1633"/>
      <c r="IY49" s="1633"/>
      <c r="IZ49" s="1633"/>
      <c r="JA49" s="1633"/>
      <c r="JB49" s="1633"/>
      <c r="JC49" s="1633"/>
      <c r="JD49" s="1633"/>
      <c r="JE49" s="1633"/>
      <c r="JF49" s="1633"/>
      <c r="JG49" s="1633"/>
      <c r="JH49" s="1633"/>
      <c r="JI49" s="1633"/>
      <c r="JJ49" s="1633"/>
      <c r="JK49" s="1633"/>
      <c r="JL49" s="1633"/>
      <c r="JM49" s="1633"/>
      <c r="JN49" s="1633"/>
      <c r="JO49" s="1633"/>
      <c r="JP49" s="1633"/>
      <c r="JQ49" s="1633"/>
      <c r="JR49" s="1633"/>
      <c r="JS49" s="1633"/>
      <c r="JT49" s="1633"/>
      <c r="JU49" s="1633"/>
      <c r="JV49" s="1633"/>
      <c r="JW49" s="1633"/>
      <c r="JX49" s="1633"/>
      <c r="JY49" s="1633"/>
      <c r="JZ49" s="1633"/>
      <c r="KA49" s="1633"/>
      <c r="KB49" s="1633"/>
      <c r="KC49" s="1633"/>
      <c r="KD49" s="1633"/>
      <c r="KE49" s="1633"/>
      <c r="KF49" s="1633"/>
      <c r="KG49" s="1633"/>
      <c r="KH49" s="1633"/>
      <c r="KI49" s="1633"/>
      <c r="KJ49" s="1633"/>
      <c r="KK49" s="1633"/>
      <c r="KL49" s="1633"/>
      <c r="KM49" s="1633"/>
      <c r="KN49" s="1633"/>
      <c r="KO49" s="1633"/>
      <c r="KP49" s="1633"/>
      <c r="KQ49" s="1633"/>
      <c r="KR49" s="1633"/>
      <c r="KS49" s="1633"/>
      <c r="KT49" s="1633"/>
      <c r="KU49" s="1633"/>
      <c r="KV49" s="1633"/>
      <c r="KW49" s="1633"/>
      <c r="KX49" s="1633"/>
      <c r="KY49" s="1633"/>
      <c r="KZ49" s="1633"/>
      <c r="LA49" s="1633"/>
      <c r="LB49" s="1633"/>
      <c r="LC49" s="1633"/>
      <c r="LD49" s="1633"/>
      <c r="LE49" s="1633"/>
      <c r="LF49" s="1642"/>
      <c r="LG49" s="1642"/>
      <c r="LH49" s="1642"/>
      <c r="LI49" s="1642"/>
      <c r="LJ49" s="1642"/>
      <c r="LK49" s="1642"/>
      <c r="LL49" s="1642"/>
      <c r="LM49" s="2302"/>
    </row>
    <row r="50" s="1481" customFormat="1" ht="47" customHeight="1" spans="1:325">
      <c r="A50" s="2248">
        <v>45764</v>
      </c>
      <c r="B50" s="1500" t="s">
        <v>3688</v>
      </c>
      <c r="C50" s="1501" t="s">
        <v>165</v>
      </c>
      <c r="D50" s="1502">
        <v>4500164056</v>
      </c>
      <c r="E50" s="1503" t="s">
        <v>3740</v>
      </c>
      <c r="F50" s="1502" t="s">
        <v>3741</v>
      </c>
      <c r="G50" s="1505" t="s">
        <v>3585</v>
      </c>
      <c r="H50" s="1505" t="s">
        <v>3585</v>
      </c>
      <c r="I50" s="1532" t="s">
        <v>3587</v>
      </c>
      <c r="J50" s="1522">
        <v>3150</v>
      </c>
      <c r="K50" s="1534">
        <v>0</v>
      </c>
      <c r="L50" s="1534">
        <v>75</v>
      </c>
      <c r="M50" s="1534">
        <f t="shared" si="0"/>
        <v>42</v>
      </c>
      <c r="N50" s="1536">
        <v>45810</v>
      </c>
      <c r="O50" s="1536">
        <v>45807</v>
      </c>
      <c r="P50" s="1537"/>
      <c r="Q50" s="2070" t="s">
        <v>78</v>
      </c>
      <c r="R50" s="2261"/>
      <c r="S50" s="2261" t="s">
        <v>168</v>
      </c>
      <c r="T50" s="1565">
        <v>45764</v>
      </c>
      <c r="U50" s="1589" t="s">
        <v>88</v>
      </c>
      <c r="V50" s="1589" t="s">
        <v>88</v>
      </c>
      <c r="W50" s="2262" t="s">
        <v>3691</v>
      </c>
      <c r="X50" s="1589"/>
      <c r="Y50" s="1586" t="s">
        <v>3742</v>
      </c>
      <c r="Z50" s="1590" t="s">
        <v>3599</v>
      </c>
      <c r="AA50" s="2174">
        <v>270.4853</v>
      </c>
      <c r="AB50" s="2175">
        <f>AA50*M50</f>
        <v>11360.3826</v>
      </c>
      <c r="AC50" s="1504"/>
      <c r="AD50" s="1609" t="s">
        <v>81</v>
      </c>
      <c r="AE50" s="1609">
        <v>3</v>
      </c>
      <c r="AF50" s="1609"/>
      <c r="AG50" s="1610">
        <f>J50</f>
        <v>3150</v>
      </c>
      <c r="AH50" s="2282"/>
      <c r="AI50" s="2282">
        <f>M50</f>
        <v>42</v>
      </c>
      <c r="AJ50" s="2282" t="s">
        <v>64</v>
      </c>
      <c r="AK50" s="2283"/>
      <c r="AL50" s="2282">
        <f>J50</f>
        <v>3150</v>
      </c>
      <c r="AM50" s="2185">
        <f>J50/3</f>
        <v>1050</v>
      </c>
      <c r="AN50" s="1622">
        <f>J50/3</f>
        <v>1050</v>
      </c>
      <c r="AO50" s="1622">
        <f>J50/3</f>
        <v>1050</v>
      </c>
      <c r="AP50" s="1622"/>
      <c r="AQ50" s="1622"/>
      <c r="AR50" s="1622"/>
      <c r="AS50" s="1622"/>
      <c r="AT50" s="1622"/>
      <c r="AU50" s="2297"/>
      <c r="AV50" s="2292">
        <f t="shared" si="13"/>
        <v>1006.25</v>
      </c>
      <c r="AW50" s="2297">
        <f t="shared" si="14"/>
        <v>43.75</v>
      </c>
      <c r="AX50" s="1631"/>
      <c r="AY50" s="1632"/>
      <c r="AZ50" s="1633"/>
      <c r="BA50" s="1633"/>
      <c r="BB50" s="1633"/>
      <c r="BC50" s="1633"/>
      <c r="BD50" s="1633"/>
      <c r="BE50" s="1633"/>
      <c r="BF50" s="1633"/>
      <c r="BG50" s="1633"/>
      <c r="BH50" s="1633"/>
      <c r="BI50" s="1633"/>
      <c r="BJ50" s="1633"/>
      <c r="BK50" s="1633"/>
      <c r="BL50" s="1633"/>
      <c r="BM50" s="1633"/>
      <c r="BN50" s="1633"/>
      <c r="BO50" s="1633"/>
      <c r="BP50" s="1633"/>
      <c r="BQ50" s="1633"/>
      <c r="BR50" s="1633"/>
      <c r="BS50" s="1633"/>
      <c r="BT50" s="1633"/>
      <c r="BU50" s="1633"/>
      <c r="BV50" s="1633"/>
      <c r="BW50" s="1633"/>
      <c r="BX50" s="1633"/>
      <c r="BY50" s="1633"/>
      <c r="BZ50" s="1633"/>
      <c r="CA50" s="1633"/>
      <c r="CB50" s="1633"/>
      <c r="CC50" s="1633"/>
      <c r="CD50" s="1633"/>
      <c r="CE50" s="1633"/>
      <c r="CF50" s="1633"/>
      <c r="CG50" s="1633"/>
      <c r="CH50" s="1633"/>
      <c r="CI50" s="1633"/>
      <c r="CJ50" s="1633"/>
      <c r="CK50" s="1633"/>
      <c r="CL50" s="1633"/>
      <c r="CM50" s="1633"/>
      <c r="CN50" s="1633"/>
      <c r="CO50" s="1633"/>
      <c r="CP50" s="1633"/>
      <c r="CQ50" s="1633"/>
      <c r="CR50" s="1633"/>
      <c r="CS50" s="1633"/>
      <c r="CT50" s="1633"/>
      <c r="CU50" s="1633"/>
      <c r="CV50" s="1633"/>
      <c r="CW50" s="1633"/>
      <c r="CX50" s="1633"/>
      <c r="CY50" s="1633"/>
      <c r="CZ50" s="1633"/>
      <c r="DA50" s="1633"/>
      <c r="DB50" s="1633"/>
      <c r="DC50" s="1633"/>
      <c r="DD50" s="1633"/>
      <c r="DE50" s="1633"/>
      <c r="DF50" s="1633"/>
      <c r="DG50" s="1633"/>
      <c r="DH50" s="1633"/>
      <c r="DI50" s="1633"/>
      <c r="DJ50" s="1633"/>
      <c r="DK50" s="1633"/>
      <c r="DL50" s="1633"/>
      <c r="DM50" s="1633"/>
      <c r="DN50" s="1633"/>
      <c r="DO50" s="1633"/>
      <c r="DP50" s="1633"/>
      <c r="DQ50" s="1633"/>
      <c r="DR50" s="1633"/>
      <c r="DS50" s="1633"/>
      <c r="DT50" s="1633"/>
      <c r="DU50" s="1633"/>
      <c r="DV50" s="1633"/>
      <c r="DW50" s="1633"/>
      <c r="DX50" s="1633"/>
      <c r="DY50" s="1633"/>
      <c r="DZ50" s="1633"/>
      <c r="EA50" s="1633"/>
      <c r="EB50" s="1633"/>
      <c r="EC50" s="1633"/>
      <c r="ED50" s="1633"/>
      <c r="EE50" s="1633"/>
      <c r="EF50" s="1633"/>
      <c r="EG50" s="1633"/>
      <c r="EH50" s="1633"/>
      <c r="EI50" s="1633"/>
      <c r="EJ50" s="1633"/>
      <c r="EK50" s="1633"/>
      <c r="EL50" s="1633"/>
      <c r="EM50" s="1633"/>
      <c r="EN50" s="1633"/>
      <c r="EO50" s="1633"/>
      <c r="EP50" s="1633"/>
      <c r="EQ50" s="1633"/>
      <c r="ER50" s="1633"/>
      <c r="ES50" s="1633"/>
      <c r="ET50" s="1633"/>
      <c r="EU50" s="1633"/>
      <c r="EV50" s="1633"/>
      <c r="EW50" s="1633"/>
      <c r="EX50" s="1633"/>
      <c r="EY50" s="1633"/>
      <c r="EZ50" s="1633"/>
      <c r="FA50" s="1633"/>
      <c r="FB50" s="1633"/>
      <c r="FC50" s="1633"/>
      <c r="FD50" s="1633"/>
      <c r="FE50" s="1633"/>
      <c r="FF50" s="1633"/>
      <c r="FG50" s="1633"/>
      <c r="FH50" s="1633"/>
      <c r="FI50" s="1633"/>
      <c r="FJ50" s="1633"/>
      <c r="FK50" s="1633"/>
      <c r="FL50" s="1633"/>
      <c r="FM50" s="1633"/>
      <c r="FN50" s="1633"/>
      <c r="FO50" s="1633"/>
      <c r="FP50" s="1633"/>
      <c r="FQ50" s="1633"/>
      <c r="FR50" s="1633"/>
      <c r="FS50" s="1633"/>
      <c r="FT50" s="1633"/>
      <c r="FU50" s="1633"/>
      <c r="FV50" s="1633"/>
      <c r="FW50" s="1633"/>
      <c r="FX50" s="1633"/>
      <c r="FY50" s="1633"/>
      <c r="FZ50" s="1633"/>
      <c r="GA50" s="1633"/>
      <c r="GB50" s="1633"/>
      <c r="GC50" s="1633"/>
      <c r="GD50" s="1633"/>
      <c r="GE50" s="1633"/>
      <c r="GF50" s="1633"/>
      <c r="GG50" s="1633"/>
      <c r="GH50" s="1633"/>
      <c r="GI50" s="1633"/>
      <c r="GJ50" s="1633"/>
      <c r="GK50" s="1633"/>
      <c r="GL50" s="1633"/>
      <c r="GM50" s="1633"/>
      <c r="GN50" s="1633"/>
      <c r="GO50" s="1633"/>
      <c r="GP50" s="1633"/>
      <c r="GQ50" s="1633"/>
      <c r="GR50" s="1633"/>
      <c r="GS50" s="1633"/>
      <c r="GT50" s="1633"/>
      <c r="GU50" s="1633"/>
      <c r="GV50" s="1633"/>
      <c r="GW50" s="1633"/>
      <c r="GX50" s="1633"/>
      <c r="GY50" s="1633"/>
      <c r="GZ50" s="1633"/>
      <c r="HA50" s="1633"/>
      <c r="HB50" s="1633"/>
      <c r="HC50" s="1633"/>
      <c r="HD50" s="1633"/>
      <c r="HE50" s="1633"/>
      <c r="HF50" s="1633"/>
      <c r="HG50" s="1633"/>
      <c r="HH50" s="1633"/>
      <c r="HI50" s="1633"/>
      <c r="HJ50" s="1633"/>
      <c r="HK50" s="1633"/>
      <c r="HL50" s="1633"/>
      <c r="HM50" s="1633"/>
      <c r="HN50" s="1633"/>
      <c r="HO50" s="1633"/>
      <c r="HP50" s="1633"/>
      <c r="HQ50" s="1633"/>
      <c r="HR50" s="1633"/>
      <c r="HS50" s="1633"/>
      <c r="HT50" s="1633"/>
      <c r="HU50" s="1633"/>
      <c r="HV50" s="1633"/>
      <c r="HW50" s="1633"/>
      <c r="HX50" s="1633"/>
      <c r="HY50" s="1633"/>
      <c r="HZ50" s="1633"/>
      <c r="IA50" s="1633"/>
      <c r="IB50" s="1633"/>
      <c r="IC50" s="1633"/>
      <c r="ID50" s="1633"/>
      <c r="IE50" s="1633"/>
      <c r="IF50" s="1633"/>
      <c r="IG50" s="1633"/>
      <c r="IH50" s="1633"/>
      <c r="II50" s="1633"/>
      <c r="IJ50" s="1633"/>
      <c r="IK50" s="1633"/>
      <c r="IL50" s="1633"/>
      <c r="IM50" s="1633"/>
      <c r="IN50" s="1633"/>
      <c r="IO50" s="1633"/>
      <c r="IP50" s="1633"/>
      <c r="IQ50" s="1633"/>
      <c r="IR50" s="1633"/>
      <c r="IS50" s="1633"/>
      <c r="IT50" s="1633"/>
      <c r="IU50" s="1633"/>
      <c r="IV50" s="1633"/>
      <c r="IW50" s="1633"/>
      <c r="IX50" s="1633"/>
      <c r="IY50" s="1633"/>
      <c r="IZ50" s="1633"/>
      <c r="JA50" s="1633"/>
      <c r="JB50" s="1633"/>
      <c r="JC50" s="1633"/>
      <c r="JD50" s="1633"/>
      <c r="JE50" s="1633"/>
      <c r="JF50" s="1633"/>
      <c r="JG50" s="1633"/>
      <c r="JH50" s="1633"/>
      <c r="JI50" s="1633"/>
      <c r="JJ50" s="1633"/>
      <c r="JK50" s="1633"/>
      <c r="JL50" s="1633"/>
      <c r="JM50" s="1633"/>
      <c r="JN50" s="1633"/>
      <c r="JO50" s="1633"/>
      <c r="JP50" s="1633"/>
      <c r="JQ50" s="1633"/>
      <c r="JR50" s="1633"/>
      <c r="JS50" s="1633"/>
      <c r="JT50" s="1633"/>
      <c r="JU50" s="1633"/>
      <c r="JV50" s="1633"/>
      <c r="JW50" s="1633"/>
      <c r="JX50" s="1633"/>
      <c r="JY50" s="1633"/>
      <c r="JZ50" s="1633"/>
      <c r="KA50" s="1633"/>
      <c r="KB50" s="1633"/>
      <c r="KC50" s="1633"/>
      <c r="KD50" s="1633"/>
      <c r="KE50" s="1633"/>
      <c r="KF50" s="1633"/>
      <c r="KG50" s="1633"/>
      <c r="KH50" s="1633"/>
      <c r="KI50" s="1633"/>
      <c r="KJ50" s="1633"/>
      <c r="KK50" s="1633"/>
      <c r="KL50" s="1633"/>
      <c r="KM50" s="1633"/>
      <c r="KN50" s="1633"/>
      <c r="KO50" s="1633"/>
      <c r="KP50" s="1633"/>
      <c r="KQ50" s="1633"/>
      <c r="KR50" s="1633"/>
      <c r="KS50" s="1633"/>
      <c r="KT50" s="1633"/>
      <c r="KU50" s="1633"/>
      <c r="KV50" s="1633"/>
      <c r="KW50" s="1633"/>
      <c r="KX50" s="1633"/>
      <c r="KY50" s="1633"/>
      <c r="KZ50" s="1633"/>
      <c r="LA50" s="1633"/>
      <c r="LB50" s="1633"/>
      <c r="LC50" s="1633"/>
      <c r="LD50" s="1633"/>
      <c r="LE50" s="1633"/>
      <c r="LF50" s="1642"/>
      <c r="LG50" s="1642"/>
      <c r="LH50" s="1642"/>
      <c r="LI50" s="1642"/>
      <c r="LJ50" s="1642"/>
      <c r="LK50" s="1642"/>
      <c r="LL50" s="1642"/>
      <c r="LM50" s="2302"/>
    </row>
    <row r="51" s="1481" customFormat="1" ht="47" customHeight="1" spans="1:325">
      <c r="A51" s="2248">
        <v>45764</v>
      </c>
      <c r="B51" s="1500" t="s">
        <v>3688</v>
      </c>
      <c r="C51" s="1501" t="s">
        <v>165</v>
      </c>
      <c r="D51" s="1502">
        <v>4500164055</v>
      </c>
      <c r="E51" s="1503" t="s">
        <v>3743</v>
      </c>
      <c r="F51" s="1502" t="s">
        <v>3744</v>
      </c>
      <c r="G51" s="1505" t="s">
        <v>3585</v>
      </c>
      <c r="H51" s="1505" t="s">
        <v>3585</v>
      </c>
      <c r="I51" s="1532" t="s">
        <v>3587</v>
      </c>
      <c r="J51" s="1522">
        <v>3150</v>
      </c>
      <c r="K51" s="1534">
        <v>0</v>
      </c>
      <c r="L51" s="1534">
        <v>75</v>
      </c>
      <c r="M51" s="1534">
        <f t="shared" si="0"/>
        <v>42</v>
      </c>
      <c r="N51" s="1536">
        <v>45810</v>
      </c>
      <c r="O51" s="1536">
        <v>45807</v>
      </c>
      <c r="P51" s="1537"/>
      <c r="Q51" s="2070" t="s">
        <v>78</v>
      </c>
      <c r="R51" s="2265">
        <v>45818</v>
      </c>
      <c r="S51" s="2261" t="s">
        <v>168</v>
      </c>
      <c r="T51" s="1565">
        <v>45764</v>
      </c>
      <c r="U51" s="1589" t="s">
        <v>88</v>
      </c>
      <c r="V51" s="1589" t="s">
        <v>88</v>
      </c>
      <c r="W51" s="2262" t="s">
        <v>3691</v>
      </c>
      <c r="X51" s="1589"/>
      <c r="Y51" s="1586" t="s">
        <v>3742</v>
      </c>
      <c r="Z51" s="1590" t="s">
        <v>3599</v>
      </c>
      <c r="AA51" s="2174">
        <v>270.4853</v>
      </c>
      <c r="AB51" s="2175">
        <f>AA51*M51</f>
        <v>11360.3826</v>
      </c>
      <c r="AC51" s="1504"/>
      <c r="AD51" s="1609" t="s">
        <v>81</v>
      </c>
      <c r="AE51" s="1609">
        <v>3</v>
      </c>
      <c r="AF51" s="1609"/>
      <c r="AG51" s="1610">
        <f>J51</f>
        <v>3150</v>
      </c>
      <c r="AH51" s="2282"/>
      <c r="AI51" s="2282">
        <f>M51</f>
        <v>42</v>
      </c>
      <c r="AJ51" s="2282" t="s">
        <v>64</v>
      </c>
      <c r="AK51" s="2283"/>
      <c r="AL51" s="2282">
        <f>J51</f>
        <v>3150</v>
      </c>
      <c r="AM51" s="2185">
        <f>J51/3</f>
        <v>1050</v>
      </c>
      <c r="AN51" s="1622">
        <f>J51/3</f>
        <v>1050</v>
      </c>
      <c r="AO51" s="1622">
        <f>J51/3</f>
        <v>1050</v>
      </c>
      <c r="AP51" s="1622"/>
      <c r="AQ51" s="1622"/>
      <c r="AR51" s="1622"/>
      <c r="AS51" s="1622"/>
      <c r="AT51" s="1622"/>
      <c r="AU51" s="2297"/>
      <c r="AV51" s="2292">
        <f t="shared" si="13"/>
        <v>1006.25</v>
      </c>
      <c r="AW51" s="2297">
        <f t="shared" si="14"/>
        <v>43.75</v>
      </c>
      <c r="AX51" s="1631"/>
      <c r="AY51" s="1632"/>
      <c r="AZ51" s="1633"/>
      <c r="BA51" s="1633"/>
      <c r="BB51" s="1633"/>
      <c r="BC51" s="1633"/>
      <c r="BD51" s="1633"/>
      <c r="BE51" s="1633"/>
      <c r="BF51" s="1633"/>
      <c r="BG51" s="1633"/>
      <c r="BH51" s="1633"/>
      <c r="BI51" s="1633"/>
      <c r="BJ51" s="1633"/>
      <c r="BK51" s="1633"/>
      <c r="BL51" s="1633"/>
      <c r="BM51" s="1633"/>
      <c r="BN51" s="1633"/>
      <c r="BO51" s="1633"/>
      <c r="BP51" s="1633"/>
      <c r="BQ51" s="1633"/>
      <c r="BR51" s="1633"/>
      <c r="BS51" s="1633"/>
      <c r="BT51" s="1633"/>
      <c r="BU51" s="1633"/>
      <c r="BV51" s="1633"/>
      <c r="BW51" s="1633"/>
      <c r="BX51" s="1633"/>
      <c r="BY51" s="1633"/>
      <c r="BZ51" s="1633"/>
      <c r="CA51" s="1633"/>
      <c r="CB51" s="1633"/>
      <c r="CC51" s="1633"/>
      <c r="CD51" s="1633"/>
      <c r="CE51" s="1633"/>
      <c r="CF51" s="1633"/>
      <c r="CG51" s="1633"/>
      <c r="CH51" s="1633"/>
      <c r="CI51" s="1633"/>
      <c r="CJ51" s="1633"/>
      <c r="CK51" s="1633"/>
      <c r="CL51" s="1633"/>
      <c r="CM51" s="1633"/>
      <c r="CN51" s="1633"/>
      <c r="CO51" s="1633"/>
      <c r="CP51" s="1633"/>
      <c r="CQ51" s="1633"/>
      <c r="CR51" s="1633"/>
      <c r="CS51" s="1633"/>
      <c r="CT51" s="1633"/>
      <c r="CU51" s="1633"/>
      <c r="CV51" s="1633"/>
      <c r="CW51" s="1633"/>
      <c r="CX51" s="1633"/>
      <c r="CY51" s="1633"/>
      <c r="CZ51" s="1633"/>
      <c r="DA51" s="1633"/>
      <c r="DB51" s="1633"/>
      <c r="DC51" s="1633"/>
      <c r="DD51" s="1633"/>
      <c r="DE51" s="1633"/>
      <c r="DF51" s="1633"/>
      <c r="DG51" s="1633"/>
      <c r="DH51" s="1633"/>
      <c r="DI51" s="1633"/>
      <c r="DJ51" s="1633"/>
      <c r="DK51" s="1633"/>
      <c r="DL51" s="1633"/>
      <c r="DM51" s="1633"/>
      <c r="DN51" s="1633"/>
      <c r="DO51" s="1633"/>
      <c r="DP51" s="1633"/>
      <c r="DQ51" s="1633"/>
      <c r="DR51" s="1633"/>
      <c r="DS51" s="1633"/>
      <c r="DT51" s="1633"/>
      <c r="DU51" s="1633"/>
      <c r="DV51" s="1633"/>
      <c r="DW51" s="1633"/>
      <c r="DX51" s="1633"/>
      <c r="DY51" s="1633"/>
      <c r="DZ51" s="1633"/>
      <c r="EA51" s="1633"/>
      <c r="EB51" s="1633"/>
      <c r="EC51" s="1633"/>
      <c r="ED51" s="1633"/>
      <c r="EE51" s="1633"/>
      <c r="EF51" s="1633"/>
      <c r="EG51" s="1633"/>
      <c r="EH51" s="1633"/>
      <c r="EI51" s="1633"/>
      <c r="EJ51" s="1633"/>
      <c r="EK51" s="1633"/>
      <c r="EL51" s="1633"/>
      <c r="EM51" s="1633"/>
      <c r="EN51" s="1633"/>
      <c r="EO51" s="1633"/>
      <c r="EP51" s="1633"/>
      <c r="EQ51" s="1633"/>
      <c r="ER51" s="1633"/>
      <c r="ES51" s="1633"/>
      <c r="ET51" s="1633"/>
      <c r="EU51" s="1633"/>
      <c r="EV51" s="1633"/>
      <c r="EW51" s="1633"/>
      <c r="EX51" s="1633"/>
      <c r="EY51" s="1633"/>
      <c r="EZ51" s="1633"/>
      <c r="FA51" s="1633"/>
      <c r="FB51" s="1633"/>
      <c r="FC51" s="1633"/>
      <c r="FD51" s="1633"/>
      <c r="FE51" s="1633"/>
      <c r="FF51" s="1633"/>
      <c r="FG51" s="1633"/>
      <c r="FH51" s="1633"/>
      <c r="FI51" s="1633"/>
      <c r="FJ51" s="1633"/>
      <c r="FK51" s="1633"/>
      <c r="FL51" s="1633"/>
      <c r="FM51" s="1633"/>
      <c r="FN51" s="1633"/>
      <c r="FO51" s="1633"/>
      <c r="FP51" s="1633"/>
      <c r="FQ51" s="1633"/>
      <c r="FR51" s="1633"/>
      <c r="FS51" s="1633"/>
      <c r="FT51" s="1633"/>
      <c r="FU51" s="1633"/>
      <c r="FV51" s="1633"/>
      <c r="FW51" s="1633"/>
      <c r="FX51" s="1633"/>
      <c r="FY51" s="1633"/>
      <c r="FZ51" s="1633"/>
      <c r="GA51" s="1633"/>
      <c r="GB51" s="1633"/>
      <c r="GC51" s="1633"/>
      <c r="GD51" s="1633"/>
      <c r="GE51" s="1633"/>
      <c r="GF51" s="1633"/>
      <c r="GG51" s="1633"/>
      <c r="GH51" s="1633"/>
      <c r="GI51" s="1633"/>
      <c r="GJ51" s="1633"/>
      <c r="GK51" s="1633"/>
      <c r="GL51" s="1633"/>
      <c r="GM51" s="1633"/>
      <c r="GN51" s="1633"/>
      <c r="GO51" s="1633"/>
      <c r="GP51" s="1633"/>
      <c r="GQ51" s="1633"/>
      <c r="GR51" s="1633"/>
      <c r="GS51" s="1633"/>
      <c r="GT51" s="1633"/>
      <c r="GU51" s="1633"/>
      <c r="GV51" s="1633"/>
      <c r="GW51" s="1633"/>
      <c r="GX51" s="1633"/>
      <c r="GY51" s="1633"/>
      <c r="GZ51" s="1633"/>
      <c r="HA51" s="1633"/>
      <c r="HB51" s="1633"/>
      <c r="HC51" s="1633"/>
      <c r="HD51" s="1633"/>
      <c r="HE51" s="1633"/>
      <c r="HF51" s="1633"/>
      <c r="HG51" s="1633"/>
      <c r="HH51" s="1633"/>
      <c r="HI51" s="1633"/>
      <c r="HJ51" s="1633"/>
      <c r="HK51" s="1633"/>
      <c r="HL51" s="1633"/>
      <c r="HM51" s="1633"/>
      <c r="HN51" s="1633"/>
      <c r="HO51" s="1633"/>
      <c r="HP51" s="1633"/>
      <c r="HQ51" s="1633"/>
      <c r="HR51" s="1633"/>
      <c r="HS51" s="1633"/>
      <c r="HT51" s="1633"/>
      <c r="HU51" s="1633"/>
      <c r="HV51" s="1633"/>
      <c r="HW51" s="1633"/>
      <c r="HX51" s="1633"/>
      <c r="HY51" s="1633"/>
      <c r="HZ51" s="1633"/>
      <c r="IA51" s="1633"/>
      <c r="IB51" s="1633"/>
      <c r="IC51" s="1633"/>
      <c r="ID51" s="1633"/>
      <c r="IE51" s="1633"/>
      <c r="IF51" s="1633"/>
      <c r="IG51" s="1633"/>
      <c r="IH51" s="1633"/>
      <c r="II51" s="1633"/>
      <c r="IJ51" s="1633"/>
      <c r="IK51" s="1633"/>
      <c r="IL51" s="1633"/>
      <c r="IM51" s="1633"/>
      <c r="IN51" s="1633"/>
      <c r="IO51" s="1633"/>
      <c r="IP51" s="1633"/>
      <c r="IQ51" s="1633"/>
      <c r="IR51" s="1633"/>
      <c r="IS51" s="1633"/>
      <c r="IT51" s="1633"/>
      <c r="IU51" s="1633"/>
      <c r="IV51" s="1633"/>
      <c r="IW51" s="1633"/>
      <c r="IX51" s="1633"/>
      <c r="IY51" s="1633"/>
      <c r="IZ51" s="1633"/>
      <c r="JA51" s="1633"/>
      <c r="JB51" s="1633"/>
      <c r="JC51" s="1633"/>
      <c r="JD51" s="1633"/>
      <c r="JE51" s="1633"/>
      <c r="JF51" s="1633"/>
      <c r="JG51" s="1633"/>
      <c r="JH51" s="1633"/>
      <c r="JI51" s="1633"/>
      <c r="JJ51" s="1633"/>
      <c r="JK51" s="1633"/>
      <c r="JL51" s="1633"/>
      <c r="JM51" s="1633"/>
      <c r="JN51" s="1633"/>
      <c r="JO51" s="1633"/>
      <c r="JP51" s="1633"/>
      <c r="JQ51" s="1633"/>
      <c r="JR51" s="1633"/>
      <c r="JS51" s="1633"/>
      <c r="JT51" s="1633"/>
      <c r="JU51" s="1633"/>
      <c r="JV51" s="1633"/>
      <c r="JW51" s="1633"/>
      <c r="JX51" s="1633"/>
      <c r="JY51" s="1633"/>
      <c r="JZ51" s="1633"/>
      <c r="KA51" s="1633"/>
      <c r="KB51" s="1633"/>
      <c r="KC51" s="1633"/>
      <c r="KD51" s="1633"/>
      <c r="KE51" s="1633"/>
      <c r="KF51" s="1633"/>
      <c r="KG51" s="1633"/>
      <c r="KH51" s="1633"/>
      <c r="KI51" s="1633"/>
      <c r="KJ51" s="1633"/>
      <c r="KK51" s="1633"/>
      <c r="KL51" s="1633"/>
      <c r="KM51" s="1633"/>
      <c r="KN51" s="1633"/>
      <c r="KO51" s="1633"/>
      <c r="KP51" s="1633"/>
      <c r="KQ51" s="1633"/>
      <c r="KR51" s="1633"/>
      <c r="KS51" s="1633"/>
      <c r="KT51" s="1633"/>
      <c r="KU51" s="1633"/>
      <c r="KV51" s="1633"/>
      <c r="KW51" s="1633"/>
      <c r="KX51" s="1633"/>
      <c r="KY51" s="1633"/>
      <c r="KZ51" s="1633"/>
      <c r="LA51" s="1633"/>
      <c r="LB51" s="1633"/>
      <c r="LC51" s="1633"/>
      <c r="LD51" s="1633"/>
      <c r="LE51" s="1633"/>
      <c r="LF51" s="1642"/>
      <c r="LG51" s="1642"/>
      <c r="LH51" s="1642"/>
      <c r="LI51" s="1642"/>
      <c r="LJ51" s="1642"/>
      <c r="LK51" s="1642"/>
      <c r="LL51" s="1642"/>
      <c r="LM51" s="2302"/>
    </row>
    <row r="52" s="1481" customFormat="1" ht="47" customHeight="1" spans="1:325">
      <c r="A52" s="2248">
        <v>45770</v>
      </c>
      <c r="B52" s="1500" t="s">
        <v>300</v>
      </c>
      <c r="C52" s="1501" t="s">
        <v>301</v>
      </c>
      <c r="D52" s="1502">
        <v>4500164692</v>
      </c>
      <c r="E52" s="1503"/>
      <c r="F52" s="1502" t="s">
        <v>3745</v>
      </c>
      <c r="G52" s="1505" t="s">
        <v>3580</v>
      </c>
      <c r="H52" s="1505" t="s">
        <v>3580</v>
      </c>
      <c r="I52" s="1532" t="s">
        <v>3581</v>
      </c>
      <c r="J52" s="1522">
        <v>240</v>
      </c>
      <c r="K52" s="1534">
        <v>0</v>
      </c>
      <c r="L52" s="1534">
        <v>6</v>
      </c>
      <c r="M52" s="1534">
        <f t="shared" si="0"/>
        <v>40</v>
      </c>
      <c r="N52" s="1525">
        <v>45811</v>
      </c>
      <c r="O52" s="1525">
        <v>45807</v>
      </c>
      <c r="P52" s="1537"/>
      <c r="Q52" s="2070" t="s">
        <v>78</v>
      </c>
      <c r="R52" s="2265">
        <v>45820</v>
      </c>
      <c r="S52" s="2261" t="s">
        <v>111</v>
      </c>
      <c r="T52" s="1565">
        <v>45776</v>
      </c>
      <c r="U52" s="1589" t="s">
        <v>88</v>
      </c>
      <c r="V52" s="1589">
        <v>45777</v>
      </c>
      <c r="W52" s="2262"/>
      <c r="X52" s="1589"/>
      <c r="Y52" s="1586" t="s">
        <v>3746</v>
      </c>
      <c r="Z52" s="1590" t="s">
        <v>187</v>
      </c>
      <c r="AA52" s="2174">
        <v>3.6946</v>
      </c>
      <c r="AB52" s="2175">
        <f>AA52*J52</f>
        <v>886.704</v>
      </c>
      <c r="AC52" s="1504"/>
      <c r="AD52" s="1609" t="s">
        <v>81</v>
      </c>
      <c r="AE52" s="1609">
        <v>9</v>
      </c>
      <c r="AF52" s="1609">
        <f t="shared" ref="AF52:AF73" si="16">J52</f>
        <v>240</v>
      </c>
      <c r="AG52" s="1610"/>
      <c r="AH52" s="2282"/>
      <c r="AI52" s="2282"/>
      <c r="AJ52" s="2282" t="s">
        <v>63</v>
      </c>
      <c r="AK52" s="2283">
        <f t="shared" ref="AK52:AK95" si="17">J52</f>
        <v>240</v>
      </c>
      <c r="AL52" s="2282"/>
      <c r="AM52" s="2185">
        <f>J52/9</f>
        <v>26.6666666666667</v>
      </c>
      <c r="AN52" s="1622">
        <f>J52/9</f>
        <v>26.6666666666667</v>
      </c>
      <c r="AO52" s="1622">
        <f>J52/9</f>
        <v>26.6666666666667</v>
      </c>
      <c r="AP52" s="1622">
        <f>J52/9</f>
        <v>26.6666666666667</v>
      </c>
      <c r="AQ52" s="1622">
        <f>J52/9</f>
        <v>26.6666666666667</v>
      </c>
      <c r="AR52" s="1622">
        <f>J52/9</f>
        <v>26.6666666666667</v>
      </c>
      <c r="AS52" s="1622">
        <f>J52/9</f>
        <v>26.6666666666667</v>
      </c>
      <c r="AT52" s="1622">
        <f>J52/9</f>
        <v>26.6666666666667</v>
      </c>
      <c r="AU52" s="2297">
        <f>J52/9</f>
        <v>26.6666666666667</v>
      </c>
      <c r="AV52" s="2292">
        <f t="shared" si="13"/>
        <v>25.5555555555556</v>
      </c>
      <c r="AW52" s="2297">
        <f t="shared" si="14"/>
        <v>1.11111111111111</v>
      </c>
      <c r="AX52" s="1631"/>
      <c r="AY52" s="1632"/>
      <c r="AZ52" s="1633"/>
      <c r="BA52" s="1633"/>
      <c r="BB52" s="1633"/>
      <c r="BC52" s="1633"/>
      <c r="BD52" s="1633"/>
      <c r="BE52" s="1633"/>
      <c r="BF52" s="1633"/>
      <c r="BG52" s="1633"/>
      <c r="BH52" s="1633"/>
      <c r="BI52" s="1633"/>
      <c r="BJ52" s="1633"/>
      <c r="BK52" s="1633"/>
      <c r="BL52" s="1633"/>
      <c r="BM52" s="1633"/>
      <c r="BN52" s="1633"/>
      <c r="BO52" s="1633"/>
      <c r="BP52" s="1633"/>
      <c r="BQ52" s="1633"/>
      <c r="BR52" s="1633"/>
      <c r="BS52" s="1633"/>
      <c r="BT52" s="1633"/>
      <c r="BU52" s="1633"/>
      <c r="BV52" s="1633"/>
      <c r="BW52" s="1633"/>
      <c r="BX52" s="1633"/>
      <c r="BY52" s="1633"/>
      <c r="BZ52" s="1633"/>
      <c r="CA52" s="1633"/>
      <c r="CB52" s="1633"/>
      <c r="CC52" s="1633"/>
      <c r="CD52" s="1633"/>
      <c r="CE52" s="1633"/>
      <c r="CF52" s="1633"/>
      <c r="CG52" s="1633"/>
      <c r="CH52" s="1633"/>
      <c r="CI52" s="1633"/>
      <c r="CJ52" s="1633"/>
      <c r="CK52" s="1633"/>
      <c r="CL52" s="1633"/>
      <c r="CM52" s="1633"/>
      <c r="CN52" s="1633"/>
      <c r="CO52" s="1633"/>
      <c r="CP52" s="1633"/>
      <c r="CQ52" s="1633"/>
      <c r="CR52" s="1633"/>
      <c r="CS52" s="1633"/>
      <c r="CT52" s="1633"/>
      <c r="CU52" s="1633"/>
      <c r="CV52" s="1633"/>
      <c r="CW52" s="1633"/>
      <c r="CX52" s="1633"/>
      <c r="CY52" s="1633"/>
      <c r="CZ52" s="1633"/>
      <c r="DA52" s="1633"/>
      <c r="DB52" s="1633"/>
      <c r="DC52" s="1633"/>
      <c r="DD52" s="1633"/>
      <c r="DE52" s="1633"/>
      <c r="DF52" s="1633"/>
      <c r="DG52" s="1633"/>
      <c r="DH52" s="1633"/>
      <c r="DI52" s="1633"/>
      <c r="DJ52" s="1633"/>
      <c r="DK52" s="1633"/>
      <c r="DL52" s="1633"/>
      <c r="DM52" s="1633"/>
      <c r="DN52" s="1633"/>
      <c r="DO52" s="1633"/>
      <c r="DP52" s="1633"/>
      <c r="DQ52" s="1633"/>
      <c r="DR52" s="1633"/>
      <c r="DS52" s="1633"/>
      <c r="DT52" s="1633"/>
      <c r="DU52" s="1633"/>
      <c r="DV52" s="1633"/>
      <c r="DW52" s="1633"/>
      <c r="DX52" s="1633"/>
      <c r="DY52" s="1633"/>
      <c r="DZ52" s="1633"/>
      <c r="EA52" s="1633"/>
      <c r="EB52" s="1633"/>
      <c r="EC52" s="1633"/>
      <c r="ED52" s="1633"/>
      <c r="EE52" s="1633"/>
      <c r="EF52" s="1633"/>
      <c r="EG52" s="1633"/>
      <c r="EH52" s="1633"/>
      <c r="EI52" s="1633"/>
      <c r="EJ52" s="1633"/>
      <c r="EK52" s="1633"/>
      <c r="EL52" s="1633"/>
      <c r="EM52" s="1633"/>
      <c r="EN52" s="1633"/>
      <c r="EO52" s="1633"/>
      <c r="EP52" s="1633"/>
      <c r="EQ52" s="1633"/>
      <c r="ER52" s="1633"/>
      <c r="ES52" s="1633"/>
      <c r="ET52" s="1633"/>
      <c r="EU52" s="1633"/>
      <c r="EV52" s="1633"/>
      <c r="EW52" s="1633"/>
      <c r="EX52" s="1633"/>
      <c r="EY52" s="1633"/>
      <c r="EZ52" s="1633"/>
      <c r="FA52" s="1633"/>
      <c r="FB52" s="1633"/>
      <c r="FC52" s="1633"/>
      <c r="FD52" s="1633"/>
      <c r="FE52" s="1633"/>
      <c r="FF52" s="1633"/>
      <c r="FG52" s="1633"/>
      <c r="FH52" s="1633"/>
      <c r="FI52" s="1633"/>
      <c r="FJ52" s="1633"/>
      <c r="FK52" s="1633"/>
      <c r="FL52" s="1633"/>
      <c r="FM52" s="1633"/>
      <c r="FN52" s="1633"/>
      <c r="FO52" s="1633"/>
      <c r="FP52" s="1633"/>
      <c r="FQ52" s="1633"/>
      <c r="FR52" s="1633"/>
      <c r="FS52" s="1633"/>
      <c r="FT52" s="1633"/>
      <c r="FU52" s="1633"/>
      <c r="FV52" s="1633"/>
      <c r="FW52" s="1633"/>
      <c r="FX52" s="1633"/>
      <c r="FY52" s="1633"/>
      <c r="FZ52" s="1633"/>
      <c r="GA52" s="1633"/>
      <c r="GB52" s="1633"/>
      <c r="GC52" s="1633"/>
      <c r="GD52" s="1633"/>
      <c r="GE52" s="1633"/>
      <c r="GF52" s="1633"/>
      <c r="GG52" s="1633"/>
      <c r="GH52" s="1633"/>
      <c r="GI52" s="1633"/>
      <c r="GJ52" s="1633"/>
      <c r="GK52" s="1633"/>
      <c r="GL52" s="1633"/>
      <c r="GM52" s="1633"/>
      <c r="GN52" s="1633"/>
      <c r="GO52" s="1633"/>
      <c r="GP52" s="1633"/>
      <c r="GQ52" s="1633"/>
      <c r="GR52" s="1633"/>
      <c r="GS52" s="1633"/>
      <c r="GT52" s="1633"/>
      <c r="GU52" s="1633"/>
      <c r="GV52" s="1633"/>
      <c r="GW52" s="1633"/>
      <c r="GX52" s="1633"/>
      <c r="GY52" s="1633"/>
      <c r="GZ52" s="1633"/>
      <c r="HA52" s="1633"/>
      <c r="HB52" s="1633"/>
      <c r="HC52" s="1633"/>
      <c r="HD52" s="1633"/>
      <c r="HE52" s="1633"/>
      <c r="HF52" s="1633"/>
      <c r="HG52" s="1633"/>
      <c r="HH52" s="1633"/>
      <c r="HI52" s="1633"/>
      <c r="HJ52" s="1633"/>
      <c r="HK52" s="1633"/>
      <c r="HL52" s="1633"/>
      <c r="HM52" s="1633"/>
      <c r="HN52" s="1633"/>
      <c r="HO52" s="1633"/>
      <c r="HP52" s="1633"/>
      <c r="HQ52" s="1633"/>
      <c r="HR52" s="1633"/>
      <c r="HS52" s="1633"/>
      <c r="HT52" s="1633"/>
      <c r="HU52" s="1633"/>
      <c r="HV52" s="1633"/>
      <c r="HW52" s="1633"/>
      <c r="HX52" s="1633"/>
      <c r="HY52" s="1633"/>
      <c r="HZ52" s="1633"/>
      <c r="IA52" s="1633"/>
      <c r="IB52" s="1633"/>
      <c r="IC52" s="1633"/>
      <c r="ID52" s="1633"/>
      <c r="IE52" s="1633"/>
      <c r="IF52" s="1633"/>
      <c r="IG52" s="1633"/>
      <c r="IH52" s="1633"/>
      <c r="II52" s="1633"/>
      <c r="IJ52" s="1633"/>
      <c r="IK52" s="1633"/>
      <c r="IL52" s="1633"/>
      <c r="IM52" s="1633"/>
      <c r="IN52" s="1633"/>
      <c r="IO52" s="1633"/>
      <c r="IP52" s="1633"/>
      <c r="IQ52" s="1633"/>
      <c r="IR52" s="1633"/>
      <c r="IS52" s="1633"/>
      <c r="IT52" s="1633"/>
      <c r="IU52" s="1633"/>
      <c r="IV52" s="1633"/>
      <c r="IW52" s="1633"/>
      <c r="IX52" s="1633"/>
      <c r="IY52" s="1633"/>
      <c r="IZ52" s="1633"/>
      <c r="JA52" s="1633"/>
      <c r="JB52" s="1633"/>
      <c r="JC52" s="1633"/>
      <c r="JD52" s="1633"/>
      <c r="JE52" s="1633"/>
      <c r="JF52" s="1633"/>
      <c r="JG52" s="1633"/>
      <c r="JH52" s="1633"/>
      <c r="JI52" s="1633"/>
      <c r="JJ52" s="1633"/>
      <c r="JK52" s="1633"/>
      <c r="JL52" s="1633"/>
      <c r="JM52" s="1633"/>
      <c r="JN52" s="1633"/>
      <c r="JO52" s="1633"/>
      <c r="JP52" s="1633"/>
      <c r="JQ52" s="1633"/>
      <c r="JR52" s="1633"/>
      <c r="JS52" s="1633"/>
      <c r="JT52" s="1633"/>
      <c r="JU52" s="1633"/>
      <c r="JV52" s="1633"/>
      <c r="JW52" s="1633"/>
      <c r="JX52" s="1633"/>
      <c r="JY52" s="1633"/>
      <c r="JZ52" s="1633"/>
      <c r="KA52" s="1633"/>
      <c r="KB52" s="1633"/>
      <c r="KC52" s="1633"/>
      <c r="KD52" s="1633"/>
      <c r="KE52" s="1633"/>
      <c r="KF52" s="1633"/>
      <c r="KG52" s="1633"/>
      <c r="KH52" s="1633"/>
      <c r="KI52" s="1633"/>
      <c r="KJ52" s="1633"/>
      <c r="KK52" s="1633"/>
      <c r="KL52" s="1633"/>
      <c r="KM52" s="1633"/>
      <c r="KN52" s="1633"/>
      <c r="KO52" s="1633"/>
      <c r="KP52" s="1633"/>
      <c r="KQ52" s="1633"/>
      <c r="KR52" s="1633"/>
      <c r="KS52" s="1633"/>
      <c r="KT52" s="1633"/>
      <c r="KU52" s="1633"/>
      <c r="KV52" s="1633"/>
      <c r="KW52" s="1633"/>
      <c r="KX52" s="1633"/>
      <c r="KY52" s="1633"/>
      <c r="KZ52" s="1633"/>
      <c r="LA52" s="1633"/>
      <c r="LB52" s="1633"/>
      <c r="LC52" s="1633"/>
      <c r="LD52" s="1633"/>
      <c r="LE52" s="1633"/>
      <c r="LF52" s="1642"/>
      <c r="LG52" s="1642"/>
      <c r="LH52" s="1642"/>
      <c r="LI52" s="1642"/>
      <c r="LJ52" s="1642"/>
      <c r="LK52" s="1642"/>
      <c r="LL52" s="1642"/>
      <c r="LM52" s="2302"/>
    </row>
    <row r="53" s="1481" customFormat="1" ht="47" customHeight="1" spans="1:325">
      <c r="A53" s="2250">
        <v>45771</v>
      </c>
      <c r="B53" s="1500" t="s">
        <v>341</v>
      </c>
      <c r="C53" s="1501" t="s">
        <v>342</v>
      </c>
      <c r="D53" s="1502">
        <v>4500164759</v>
      </c>
      <c r="E53" s="1503" t="s">
        <v>343</v>
      </c>
      <c r="F53" s="1502" t="s">
        <v>3747</v>
      </c>
      <c r="G53" s="2256" t="s">
        <v>3748</v>
      </c>
      <c r="H53" s="1505" t="s">
        <v>3580</v>
      </c>
      <c r="I53" s="1532" t="s">
        <v>3581</v>
      </c>
      <c r="J53" s="1522">
        <v>504</v>
      </c>
      <c r="K53" s="1534">
        <v>0</v>
      </c>
      <c r="L53" s="1534">
        <v>6</v>
      </c>
      <c r="M53" s="1534">
        <f t="shared" si="0"/>
        <v>84</v>
      </c>
      <c r="N53" s="1536">
        <v>45812</v>
      </c>
      <c r="O53" s="1536">
        <f>N53-4</f>
        <v>45808</v>
      </c>
      <c r="P53" s="1537"/>
      <c r="Q53" s="2070" t="s">
        <v>78</v>
      </c>
      <c r="R53" s="2265">
        <v>45817</v>
      </c>
      <c r="S53" s="2261" t="s">
        <v>111</v>
      </c>
      <c r="T53" s="1565">
        <v>45785</v>
      </c>
      <c r="U53" s="1589" t="s">
        <v>88</v>
      </c>
      <c r="V53" s="1589" t="s">
        <v>88</v>
      </c>
      <c r="W53" s="2262"/>
      <c r="X53" s="1589"/>
      <c r="Y53" s="1586" t="s">
        <v>3749</v>
      </c>
      <c r="Z53" s="1590" t="s">
        <v>348</v>
      </c>
      <c r="AA53" s="2174">
        <v>3.6946</v>
      </c>
      <c r="AB53" s="2175">
        <f>AA53*J53</f>
        <v>1862.0784</v>
      </c>
      <c r="AC53" s="1504"/>
      <c r="AD53" s="1609" t="s">
        <v>81</v>
      </c>
      <c r="AE53" s="1609">
        <v>6</v>
      </c>
      <c r="AF53" s="1609">
        <f t="shared" si="16"/>
        <v>504</v>
      </c>
      <c r="AG53" s="1610"/>
      <c r="AH53" s="2282"/>
      <c r="AI53" s="2282"/>
      <c r="AJ53" s="2282" t="s">
        <v>63</v>
      </c>
      <c r="AK53" s="2283">
        <f t="shared" si="17"/>
        <v>504</v>
      </c>
      <c r="AL53" s="2282"/>
      <c r="AM53" s="2185"/>
      <c r="AN53" s="1622"/>
      <c r="AO53" s="1622"/>
      <c r="AP53" s="1622">
        <f>J53/6</f>
        <v>84</v>
      </c>
      <c r="AQ53" s="1622">
        <f>J53/6</f>
        <v>84</v>
      </c>
      <c r="AR53" s="1622">
        <f>J53/6</f>
        <v>84</v>
      </c>
      <c r="AS53" s="1622">
        <f>J53/6</f>
        <v>84</v>
      </c>
      <c r="AT53" s="1622">
        <f>J53/6</f>
        <v>84</v>
      </c>
      <c r="AU53" s="2297">
        <f>J53/6</f>
        <v>84</v>
      </c>
      <c r="AV53" s="2292">
        <f t="shared" si="13"/>
        <v>80.5</v>
      </c>
      <c r="AW53" s="2297">
        <f t="shared" si="14"/>
        <v>3.5</v>
      </c>
      <c r="AX53" s="1631"/>
      <c r="AY53" s="1632"/>
      <c r="AZ53" s="1633"/>
      <c r="BA53" s="1633"/>
      <c r="BB53" s="1633"/>
      <c r="BC53" s="1633"/>
      <c r="BD53" s="1633"/>
      <c r="BE53" s="1633"/>
      <c r="BF53" s="1633"/>
      <c r="BG53" s="1633"/>
      <c r="BH53" s="1633"/>
      <c r="BI53" s="1633"/>
      <c r="BJ53" s="1633"/>
      <c r="BK53" s="1633"/>
      <c r="BL53" s="1633"/>
      <c r="BM53" s="1633"/>
      <c r="BN53" s="1633"/>
      <c r="BO53" s="1633"/>
      <c r="BP53" s="1633"/>
      <c r="BQ53" s="1633"/>
      <c r="BR53" s="1633"/>
      <c r="BS53" s="1633"/>
      <c r="BT53" s="1633"/>
      <c r="BU53" s="1633"/>
      <c r="BV53" s="1633"/>
      <c r="BW53" s="1633"/>
      <c r="BX53" s="1633"/>
      <c r="BY53" s="1633"/>
      <c r="BZ53" s="1633"/>
      <c r="CA53" s="1633"/>
      <c r="CB53" s="1633"/>
      <c r="CC53" s="1633"/>
      <c r="CD53" s="1633"/>
      <c r="CE53" s="1633"/>
      <c r="CF53" s="1633"/>
      <c r="CG53" s="1633"/>
      <c r="CH53" s="1633"/>
      <c r="CI53" s="1633"/>
      <c r="CJ53" s="1633"/>
      <c r="CK53" s="1633"/>
      <c r="CL53" s="1633"/>
      <c r="CM53" s="1633"/>
      <c r="CN53" s="1633"/>
      <c r="CO53" s="1633"/>
      <c r="CP53" s="1633"/>
      <c r="CQ53" s="1633"/>
      <c r="CR53" s="1633"/>
      <c r="CS53" s="1633"/>
      <c r="CT53" s="1633"/>
      <c r="CU53" s="1633"/>
      <c r="CV53" s="1633"/>
      <c r="CW53" s="1633"/>
      <c r="CX53" s="1633"/>
      <c r="CY53" s="1633"/>
      <c r="CZ53" s="1633"/>
      <c r="DA53" s="1633"/>
      <c r="DB53" s="1633"/>
      <c r="DC53" s="1633"/>
      <c r="DD53" s="1633"/>
      <c r="DE53" s="1633"/>
      <c r="DF53" s="1633"/>
      <c r="DG53" s="1633"/>
      <c r="DH53" s="1633"/>
      <c r="DI53" s="1633"/>
      <c r="DJ53" s="1633"/>
      <c r="DK53" s="1633"/>
      <c r="DL53" s="1633"/>
      <c r="DM53" s="1633"/>
      <c r="DN53" s="1633"/>
      <c r="DO53" s="1633"/>
      <c r="DP53" s="1633"/>
      <c r="DQ53" s="1633"/>
      <c r="DR53" s="1633"/>
      <c r="DS53" s="1633"/>
      <c r="DT53" s="1633"/>
      <c r="DU53" s="1633"/>
      <c r="DV53" s="1633"/>
      <c r="DW53" s="1633"/>
      <c r="DX53" s="1633"/>
      <c r="DY53" s="1633"/>
      <c r="DZ53" s="1633"/>
      <c r="EA53" s="1633"/>
      <c r="EB53" s="1633"/>
      <c r="EC53" s="1633"/>
      <c r="ED53" s="1633"/>
      <c r="EE53" s="1633"/>
      <c r="EF53" s="1633"/>
      <c r="EG53" s="1633"/>
      <c r="EH53" s="1633"/>
      <c r="EI53" s="1633"/>
      <c r="EJ53" s="1633"/>
      <c r="EK53" s="1633"/>
      <c r="EL53" s="1633"/>
      <c r="EM53" s="1633"/>
      <c r="EN53" s="1633"/>
      <c r="EO53" s="1633"/>
      <c r="EP53" s="1633"/>
      <c r="EQ53" s="1633"/>
      <c r="ER53" s="1633"/>
      <c r="ES53" s="1633"/>
      <c r="ET53" s="1633"/>
      <c r="EU53" s="1633"/>
      <c r="EV53" s="1633"/>
      <c r="EW53" s="1633"/>
      <c r="EX53" s="1633"/>
      <c r="EY53" s="1633"/>
      <c r="EZ53" s="1633"/>
      <c r="FA53" s="1633"/>
      <c r="FB53" s="1633"/>
      <c r="FC53" s="1633"/>
      <c r="FD53" s="1633"/>
      <c r="FE53" s="1633"/>
      <c r="FF53" s="1633"/>
      <c r="FG53" s="1633"/>
      <c r="FH53" s="1633"/>
      <c r="FI53" s="1633"/>
      <c r="FJ53" s="1633"/>
      <c r="FK53" s="1633"/>
      <c r="FL53" s="1633"/>
      <c r="FM53" s="1633"/>
      <c r="FN53" s="1633"/>
      <c r="FO53" s="1633"/>
      <c r="FP53" s="1633"/>
      <c r="FQ53" s="1633"/>
      <c r="FR53" s="1633"/>
      <c r="FS53" s="1633"/>
      <c r="FT53" s="1633"/>
      <c r="FU53" s="1633"/>
      <c r="FV53" s="1633"/>
      <c r="FW53" s="1633"/>
      <c r="FX53" s="1633"/>
      <c r="FY53" s="1633"/>
      <c r="FZ53" s="1633"/>
      <c r="GA53" s="1633"/>
      <c r="GB53" s="1633"/>
      <c r="GC53" s="1633"/>
      <c r="GD53" s="1633"/>
      <c r="GE53" s="1633"/>
      <c r="GF53" s="1633"/>
      <c r="GG53" s="1633"/>
      <c r="GH53" s="1633"/>
      <c r="GI53" s="1633"/>
      <c r="GJ53" s="1633"/>
      <c r="GK53" s="1633"/>
      <c r="GL53" s="1633"/>
      <c r="GM53" s="1633"/>
      <c r="GN53" s="1633"/>
      <c r="GO53" s="1633"/>
      <c r="GP53" s="1633"/>
      <c r="GQ53" s="1633"/>
      <c r="GR53" s="1633"/>
      <c r="GS53" s="1633"/>
      <c r="GT53" s="1633"/>
      <c r="GU53" s="1633"/>
      <c r="GV53" s="1633"/>
      <c r="GW53" s="1633"/>
      <c r="GX53" s="1633"/>
      <c r="GY53" s="1633"/>
      <c r="GZ53" s="1633"/>
      <c r="HA53" s="1633"/>
      <c r="HB53" s="1633"/>
      <c r="HC53" s="1633"/>
      <c r="HD53" s="1633"/>
      <c r="HE53" s="1633"/>
      <c r="HF53" s="1633"/>
      <c r="HG53" s="1633"/>
      <c r="HH53" s="1633"/>
      <c r="HI53" s="1633"/>
      <c r="HJ53" s="1633"/>
      <c r="HK53" s="1633"/>
      <c r="HL53" s="1633"/>
      <c r="HM53" s="1633"/>
      <c r="HN53" s="1633"/>
      <c r="HO53" s="1633"/>
      <c r="HP53" s="1633"/>
      <c r="HQ53" s="1633"/>
      <c r="HR53" s="1633"/>
      <c r="HS53" s="1633"/>
      <c r="HT53" s="1633"/>
      <c r="HU53" s="1633"/>
      <c r="HV53" s="1633"/>
      <c r="HW53" s="1633"/>
      <c r="HX53" s="1633"/>
      <c r="HY53" s="1633"/>
      <c r="HZ53" s="1633"/>
      <c r="IA53" s="1633"/>
      <c r="IB53" s="1633"/>
      <c r="IC53" s="1633"/>
      <c r="ID53" s="1633"/>
      <c r="IE53" s="1633"/>
      <c r="IF53" s="1633"/>
      <c r="IG53" s="1633"/>
      <c r="IH53" s="1633"/>
      <c r="II53" s="1633"/>
      <c r="IJ53" s="1633"/>
      <c r="IK53" s="1633"/>
      <c r="IL53" s="1633"/>
      <c r="IM53" s="1633"/>
      <c r="IN53" s="1633"/>
      <c r="IO53" s="1633"/>
      <c r="IP53" s="1633"/>
      <c r="IQ53" s="1633"/>
      <c r="IR53" s="1633"/>
      <c r="IS53" s="1633"/>
      <c r="IT53" s="1633"/>
      <c r="IU53" s="1633"/>
      <c r="IV53" s="1633"/>
      <c r="IW53" s="1633"/>
      <c r="IX53" s="1633"/>
      <c r="IY53" s="1633"/>
      <c r="IZ53" s="1633"/>
      <c r="JA53" s="1633"/>
      <c r="JB53" s="1633"/>
      <c r="JC53" s="1633"/>
      <c r="JD53" s="1633"/>
      <c r="JE53" s="1633"/>
      <c r="JF53" s="1633"/>
      <c r="JG53" s="1633"/>
      <c r="JH53" s="1633"/>
      <c r="JI53" s="1633"/>
      <c r="JJ53" s="1633"/>
      <c r="JK53" s="1633"/>
      <c r="JL53" s="1633"/>
      <c r="JM53" s="1633"/>
      <c r="JN53" s="1633"/>
      <c r="JO53" s="1633"/>
      <c r="JP53" s="1633"/>
      <c r="JQ53" s="1633"/>
      <c r="JR53" s="1633"/>
      <c r="JS53" s="1633"/>
      <c r="JT53" s="1633"/>
      <c r="JU53" s="1633"/>
      <c r="JV53" s="1633"/>
      <c r="JW53" s="1633"/>
      <c r="JX53" s="1633"/>
      <c r="JY53" s="1633"/>
      <c r="JZ53" s="1633"/>
      <c r="KA53" s="1633"/>
      <c r="KB53" s="1633"/>
      <c r="KC53" s="1633"/>
      <c r="KD53" s="1633"/>
      <c r="KE53" s="1633"/>
      <c r="KF53" s="1633"/>
      <c r="KG53" s="1633"/>
      <c r="KH53" s="1633"/>
      <c r="KI53" s="1633"/>
      <c r="KJ53" s="1633"/>
      <c r="KK53" s="1633"/>
      <c r="KL53" s="1633"/>
      <c r="KM53" s="1633"/>
      <c r="KN53" s="1633"/>
      <c r="KO53" s="1633"/>
      <c r="KP53" s="1633"/>
      <c r="KQ53" s="1633"/>
      <c r="KR53" s="1633"/>
      <c r="KS53" s="1633"/>
      <c r="KT53" s="1633"/>
      <c r="KU53" s="1633"/>
      <c r="KV53" s="1633"/>
      <c r="KW53" s="1633"/>
      <c r="KX53" s="1633"/>
      <c r="KY53" s="1633"/>
      <c r="KZ53" s="1633"/>
      <c r="LA53" s="1633"/>
      <c r="LB53" s="1633"/>
      <c r="LC53" s="1633"/>
      <c r="LD53" s="1633"/>
      <c r="LE53" s="1633"/>
      <c r="LF53" s="1642"/>
      <c r="LG53" s="1642"/>
      <c r="LH53" s="1642"/>
      <c r="LI53" s="1642"/>
      <c r="LJ53" s="1642"/>
      <c r="LK53" s="1642"/>
      <c r="LL53" s="1642"/>
      <c r="LM53" s="2302"/>
    </row>
    <row r="54" s="1481" customFormat="1" ht="47" customHeight="1" spans="1:325">
      <c r="A54" s="2147">
        <v>45774</v>
      </c>
      <c r="B54" s="2148" t="s">
        <v>418</v>
      </c>
      <c r="C54" s="2149" t="s">
        <v>419</v>
      </c>
      <c r="D54" s="2150">
        <v>4500161056</v>
      </c>
      <c r="E54" s="2151" t="s">
        <v>420</v>
      </c>
      <c r="F54" s="2150" t="s">
        <v>3750</v>
      </c>
      <c r="G54" s="2256" t="s">
        <v>3580</v>
      </c>
      <c r="H54" s="2152" t="s">
        <v>3580</v>
      </c>
      <c r="I54" s="1532" t="s">
        <v>3581</v>
      </c>
      <c r="J54" s="1522">
        <v>54</v>
      </c>
      <c r="K54" s="1534">
        <v>0</v>
      </c>
      <c r="L54" s="1534">
        <v>6</v>
      </c>
      <c r="M54" s="1534">
        <f t="shared" si="0"/>
        <v>9</v>
      </c>
      <c r="N54" s="1536">
        <v>45818</v>
      </c>
      <c r="O54" s="1536">
        <v>45814</v>
      </c>
      <c r="P54" s="1537"/>
      <c r="Q54" s="2070" t="s">
        <v>78</v>
      </c>
      <c r="R54" s="2261"/>
      <c r="S54" s="2261" t="s">
        <v>168</v>
      </c>
      <c r="T54" s="1565">
        <v>45785</v>
      </c>
      <c r="U54" s="1589" t="s">
        <v>88</v>
      </c>
      <c r="V54" s="1589">
        <v>45793</v>
      </c>
      <c r="W54" s="2262"/>
      <c r="X54" s="1589"/>
      <c r="Y54" s="2276" t="s">
        <v>3751</v>
      </c>
      <c r="Z54" s="2173" t="s">
        <v>424</v>
      </c>
      <c r="AA54" s="2174">
        <v>3.6946</v>
      </c>
      <c r="AB54" s="2175">
        <f>AA54*J54</f>
        <v>199.5084</v>
      </c>
      <c r="AC54" s="1504" t="s">
        <v>425</v>
      </c>
      <c r="AD54" s="1609" t="s">
        <v>81</v>
      </c>
      <c r="AE54" s="1609">
        <v>9</v>
      </c>
      <c r="AF54" s="1609">
        <f t="shared" si="16"/>
        <v>54</v>
      </c>
      <c r="AG54" s="1610"/>
      <c r="AH54" s="2282"/>
      <c r="AI54" s="2282"/>
      <c r="AJ54" s="2282" t="s">
        <v>512</v>
      </c>
      <c r="AK54" s="2283">
        <f t="shared" si="17"/>
        <v>54</v>
      </c>
      <c r="AL54" s="2282"/>
      <c r="AM54" s="2185">
        <f>J54/9</f>
        <v>6</v>
      </c>
      <c r="AN54" s="1622">
        <f>J54/9</f>
        <v>6</v>
      </c>
      <c r="AO54" s="1622">
        <f>J54/9</f>
        <v>6</v>
      </c>
      <c r="AP54" s="1622">
        <f>J54/9</f>
        <v>6</v>
      </c>
      <c r="AQ54" s="1622">
        <f>J54/9</f>
        <v>6</v>
      </c>
      <c r="AR54" s="1622">
        <f>J54/9</f>
        <v>6</v>
      </c>
      <c r="AS54" s="1622">
        <f>J54/9</f>
        <v>6</v>
      </c>
      <c r="AT54" s="1622">
        <f>J54/9</f>
        <v>6</v>
      </c>
      <c r="AU54" s="2192">
        <f>J54/9</f>
        <v>6</v>
      </c>
      <c r="AV54" s="2292">
        <f t="shared" si="13"/>
        <v>5.75</v>
      </c>
      <c r="AW54" s="2297">
        <f t="shared" si="14"/>
        <v>0.25</v>
      </c>
      <c r="AX54" s="1631"/>
      <c r="AY54" s="1632"/>
      <c r="AZ54" s="1633"/>
      <c r="BA54" s="1633"/>
      <c r="BB54" s="1633"/>
      <c r="BC54" s="1633"/>
      <c r="BD54" s="1633"/>
      <c r="BE54" s="1633"/>
      <c r="BF54" s="1633"/>
      <c r="BG54" s="1633"/>
      <c r="BH54" s="1633"/>
      <c r="BI54" s="1633"/>
      <c r="BJ54" s="1633"/>
      <c r="BK54" s="1633"/>
      <c r="BL54" s="1633"/>
      <c r="BM54" s="1633"/>
      <c r="BN54" s="1633"/>
      <c r="BO54" s="1633"/>
      <c r="BP54" s="1633"/>
      <c r="BQ54" s="1633"/>
      <c r="BR54" s="1633"/>
      <c r="BS54" s="1633"/>
      <c r="BT54" s="1633"/>
      <c r="BU54" s="1633"/>
      <c r="BV54" s="1633"/>
      <c r="BW54" s="1633"/>
      <c r="BX54" s="1633"/>
      <c r="BY54" s="1633"/>
      <c r="BZ54" s="1633"/>
      <c r="CA54" s="1633"/>
      <c r="CB54" s="1633"/>
      <c r="CC54" s="1633"/>
      <c r="CD54" s="1633"/>
      <c r="CE54" s="1633"/>
      <c r="CF54" s="1633"/>
      <c r="CG54" s="1633"/>
      <c r="CH54" s="1633"/>
      <c r="CI54" s="1633"/>
      <c r="CJ54" s="1633"/>
      <c r="CK54" s="1633"/>
      <c r="CL54" s="1633"/>
      <c r="CM54" s="1633"/>
      <c r="CN54" s="1633"/>
      <c r="CO54" s="1633"/>
      <c r="CP54" s="1633"/>
      <c r="CQ54" s="1633"/>
      <c r="CR54" s="1633"/>
      <c r="CS54" s="1633"/>
      <c r="CT54" s="1633"/>
      <c r="CU54" s="1633"/>
      <c r="CV54" s="1633"/>
      <c r="CW54" s="1633"/>
      <c r="CX54" s="1633"/>
      <c r="CY54" s="1633"/>
      <c r="CZ54" s="1633"/>
      <c r="DA54" s="1633"/>
      <c r="DB54" s="1633"/>
      <c r="DC54" s="1633"/>
      <c r="DD54" s="1633"/>
      <c r="DE54" s="1633"/>
      <c r="DF54" s="1633"/>
      <c r="DG54" s="1633"/>
      <c r="DH54" s="1633"/>
      <c r="DI54" s="1633"/>
      <c r="DJ54" s="1633"/>
      <c r="DK54" s="1633"/>
      <c r="DL54" s="1633"/>
      <c r="DM54" s="1633"/>
      <c r="DN54" s="1633"/>
      <c r="DO54" s="1633"/>
      <c r="DP54" s="1633"/>
      <c r="DQ54" s="1633"/>
      <c r="DR54" s="1633"/>
      <c r="DS54" s="1633"/>
      <c r="DT54" s="1633"/>
      <c r="DU54" s="1633"/>
      <c r="DV54" s="1633"/>
      <c r="DW54" s="1633"/>
      <c r="DX54" s="1633"/>
      <c r="DY54" s="1633"/>
      <c r="DZ54" s="1633"/>
      <c r="EA54" s="1633"/>
      <c r="EB54" s="1633"/>
      <c r="EC54" s="1633"/>
      <c r="ED54" s="1633"/>
      <c r="EE54" s="1633"/>
      <c r="EF54" s="1633"/>
      <c r="EG54" s="1633"/>
      <c r="EH54" s="1633"/>
      <c r="EI54" s="1633"/>
      <c r="EJ54" s="1633"/>
      <c r="EK54" s="1633"/>
      <c r="EL54" s="1633"/>
      <c r="EM54" s="1633"/>
      <c r="EN54" s="1633"/>
      <c r="EO54" s="1633"/>
      <c r="EP54" s="1633"/>
      <c r="EQ54" s="1633"/>
      <c r="ER54" s="1633"/>
      <c r="ES54" s="1633"/>
      <c r="ET54" s="1633"/>
      <c r="EU54" s="1633"/>
      <c r="EV54" s="1633"/>
      <c r="EW54" s="1633"/>
      <c r="EX54" s="1633"/>
      <c r="EY54" s="1633"/>
      <c r="EZ54" s="1633"/>
      <c r="FA54" s="1633"/>
      <c r="FB54" s="1633"/>
      <c r="FC54" s="1633"/>
      <c r="FD54" s="1633"/>
      <c r="FE54" s="1633"/>
      <c r="FF54" s="1633"/>
      <c r="FG54" s="1633"/>
      <c r="FH54" s="1633"/>
      <c r="FI54" s="1633"/>
      <c r="FJ54" s="1633"/>
      <c r="FK54" s="1633"/>
      <c r="FL54" s="1633"/>
      <c r="FM54" s="1633"/>
      <c r="FN54" s="1633"/>
      <c r="FO54" s="1633"/>
      <c r="FP54" s="1633"/>
      <c r="FQ54" s="1633"/>
      <c r="FR54" s="1633"/>
      <c r="FS54" s="1633"/>
      <c r="FT54" s="1633"/>
      <c r="FU54" s="1633"/>
      <c r="FV54" s="1633"/>
      <c r="FW54" s="1633"/>
      <c r="FX54" s="1633"/>
      <c r="FY54" s="1633"/>
      <c r="FZ54" s="1633"/>
      <c r="GA54" s="1633"/>
      <c r="GB54" s="1633"/>
      <c r="GC54" s="1633"/>
      <c r="GD54" s="1633"/>
      <c r="GE54" s="1633"/>
      <c r="GF54" s="1633"/>
      <c r="GG54" s="1633"/>
      <c r="GH54" s="1633"/>
      <c r="GI54" s="1633"/>
      <c r="GJ54" s="1633"/>
      <c r="GK54" s="1633"/>
      <c r="GL54" s="1633"/>
      <c r="GM54" s="1633"/>
      <c r="GN54" s="1633"/>
      <c r="GO54" s="1633"/>
      <c r="GP54" s="1633"/>
      <c r="GQ54" s="1633"/>
      <c r="GR54" s="1633"/>
      <c r="GS54" s="1633"/>
      <c r="GT54" s="1633"/>
      <c r="GU54" s="1633"/>
      <c r="GV54" s="1633"/>
      <c r="GW54" s="1633"/>
      <c r="GX54" s="1633"/>
      <c r="GY54" s="1633"/>
      <c r="GZ54" s="1633"/>
      <c r="HA54" s="1633"/>
      <c r="HB54" s="1633"/>
      <c r="HC54" s="1633"/>
      <c r="HD54" s="1633"/>
      <c r="HE54" s="1633"/>
      <c r="HF54" s="1633"/>
      <c r="HG54" s="1633"/>
      <c r="HH54" s="1633"/>
      <c r="HI54" s="1633"/>
      <c r="HJ54" s="1633"/>
      <c r="HK54" s="1633"/>
      <c r="HL54" s="1633"/>
      <c r="HM54" s="1633"/>
      <c r="HN54" s="1633"/>
      <c r="HO54" s="1633"/>
      <c r="HP54" s="1633"/>
      <c r="HQ54" s="1633"/>
      <c r="HR54" s="1633"/>
      <c r="HS54" s="1633"/>
      <c r="HT54" s="1633"/>
      <c r="HU54" s="1633"/>
      <c r="HV54" s="1633"/>
      <c r="HW54" s="1633"/>
      <c r="HX54" s="1633"/>
      <c r="HY54" s="1633"/>
      <c r="HZ54" s="1633"/>
      <c r="IA54" s="1633"/>
      <c r="IB54" s="1633"/>
      <c r="IC54" s="1633"/>
      <c r="ID54" s="1633"/>
      <c r="IE54" s="1633"/>
      <c r="IF54" s="1633"/>
      <c r="IG54" s="1633"/>
      <c r="IH54" s="1633"/>
      <c r="II54" s="1633"/>
      <c r="IJ54" s="1633"/>
      <c r="IK54" s="1633"/>
      <c r="IL54" s="1633"/>
      <c r="IM54" s="1633"/>
      <c r="IN54" s="1633"/>
      <c r="IO54" s="1633"/>
      <c r="IP54" s="1633"/>
      <c r="IQ54" s="1633"/>
      <c r="IR54" s="1633"/>
      <c r="IS54" s="1633"/>
      <c r="IT54" s="1633"/>
      <c r="IU54" s="1633"/>
      <c r="IV54" s="1633"/>
      <c r="IW54" s="1633"/>
      <c r="IX54" s="1633"/>
      <c r="IY54" s="1633"/>
      <c r="IZ54" s="1633"/>
      <c r="JA54" s="1633"/>
      <c r="JB54" s="1633"/>
      <c r="JC54" s="1633"/>
      <c r="JD54" s="1633"/>
      <c r="JE54" s="1633"/>
      <c r="JF54" s="1633"/>
      <c r="JG54" s="1633"/>
      <c r="JH54" s="1633"/>
      <c r="JI54" s="1633"/>
      <c r="JJ54" s="1633"/>
      <c r="JK54" s="1633"/>
      <c r="JL54" s="1633"/>
      <c r="JM54" s="1633"/>
      <c r="JN54" s="1633"/>
      <c r="JO54" s="1633"/>
      <c r="JP54" s="1633"/>
      <c r="JQ54" s="1633"/>
      <c r="JR54" s="1633"/>
      <c r="JS54" s="1633"/>
      <c r="JT54" s="1633"/>
      <c r="JU54" s="1633"/>
      <c r="JV54" s="1633"/>
      <c r="JW54" s="1633"/>
      <c r="JX54" s="1633"/>
      <c r="JY54" s="1633"/>
      <c r="JZ54" s="1633"/>
      <c r="KA54" s="1633"/>
      <c r="KB54" s="1633"/>
      <c r="KC54" s="1633"/>
      <c r="KD54" s="1633"/>
      <c r="KE54" s="1633"/>
      <c r="KF54" s="1633"/>
      <c r="KG54" s="1633"/>
      <c r="KH54" s="1633"/>
      <c r="KI54" s="1633"/>
      <c r="KJ54" s="1633"/>
      <c r="KK54" s="1633"/>
      <c r="KL54" s="1633"/>
      <c r="KM54" s="1633"/>
      <c r="KN54" s="1633"/>
      <c r="KO54" s="1633"/>
      <c r="KP54" s="1633"/>
      <c r="KQ54" s="1633"/>
      <c r="KR54" s="1633"/>
      <c r="KS54" s="1633"/>
      <c r="KT54" s="1633"/>
      <c r="KU54" s="1633"/>
      <c r="KV54" s="1633"/>
      <c r="KW54" s="1633"/>
      <c r="KX54" s="1633"/>
      <c r="KY54" s="1633"/>
      <c r="KZ54" s="1633"/>
      <c r="LA54" s="1633"/>
      <c r="LB54" s="1633"/>
      <c r="LC54" s="1633"/>
      <c r="LD54" s="1633"/>
      <c r="LE54" s="1633"/>
      <c r="LF54" s="1642"/>
      <c r="LG54" s="1642"/>
      <c r="LH54" s="1642"/>
      <c r="LI54" s="1642"/>
      <c r="LJ54" s="1642"/>
      <c r="LK54" s="1642"/>
      <c r="LL54" s="1642"/>
      <c r="LM54" s="2302"/>
    </row>
    <row r="55" s="1481" customFormat="1" ht="47" customHeight="1" spans="1:325">
      <c r="A55" s="2248">
        <v>45772</v>
      </c>
      <c r="B55" s="1500" t="s">
        <v>372</v>
      </c>
      <c r="C55" s="1501" t="s">
        <v>373</v>
      </c>
      <c r="D55" s="1502">
        <v>4500164995</v>
      </c>
      <c r="E55" s="1503" t="s">
        <v>374</v>
      </c>
      <c r="F55" s="1502" t="s">
        <v>3752</v>
      </c>
      <c r="G55" s="2256" t="s">
        <v>3580</v>
      </c>
      <c r="H55" s="1505" t="s">
        <v>3580</v>
      </c>
      <c r="I55" s="1532" t="s">
        <v>3581</v>
      </c>
      <c r="J55" s="1522">
        <v>504</v>
      </c>
      <c r="K55" s="1534">
        <v>0</v>
      </c>
      <c r="L55" s="1534">
        <v>6</v>
      </c>
      <c r="M55" s="1534">
        <f t="shared" si="0"/>
        <v>84</v>
      </c>
      <c r="N55" s="1536">
        <v>45817</v>
      </c>
      <c r="O55" s="1536">
        <v>45813</v>
      </c>
      <c r="P55" s="1537"/>
      <c r="Q55" s="2070" t="s">
        <v>78</v>
      </c>
      <c r="R55" s="2261" t="s">
        <v>3753</v>
      </c>
      <c r="S55" s="2261" t="s">
        <v>111</v>
      </c>
      <c r="T55" s="1565">
        <v>45783</v>
      </c>
      <c r="U55" s="1589" t="s">
        <v>88</v>
      </c>
      <c r="V55" s="1589">
        <v>45792</v>
      </c>
      <c r="W55" s="2262"/>
      <c r="X55" s="1589"/>
      <c r="Y55" s="2275" t="s">
        <v>3754</v>
      </c>
      <c r="Z55" s="1590" t="s">
        <v>378</v>
      </c>
      <c r="AA55" s="2174">
        <v>3.6946</v>
      </c>
      <c r="AB55" s="2175">
        <f>AA55*J55</f>
        <v>1862.0784</v>
      </c>
      <c r="AC55" s="1504"/>
      <c r="AD55" s="1609" t="s">
        <v>81</v>
      </c>
      <c r="AE55" s="1609">
        <v>9</v>
      </c>
      <c r="AF55" s="1609">
        <f t="shared" si="16"/>
        <v>504</v>
      </c>
      <c r="AG55" s="1610"/>
      <c r="AH55" s="2282"/>
      <c r="AI55" s="2282"/>
      <c r="AJ55" s="2282" t="s">
        <v>63</v>
      </c>
      <c r="AK55" s="2283">
        <f t="shared" si="17"/>
        <v>504</v>
      </c>
      <c r="AL55" s="2282"/>
      <c r="AM55" s="2185">
        <f>J55/9</f>
        <v>56</v>
      </c>
      <c r="AN55" s="1622">
        <f>J55/9</f>
        <v>56</v>
      </c>
      <c r="AO55" s="1622">
        <f>J55/9</f>
        <v>56</v>
      </c>
      <c r="AP55" s="1622">
        <f>J55/9</f>
        <v>56</v>
      </c>
      <c r="AQ55" s="1622">
        <f>J55/9</f>
        <v>56</v>
      </c>
      <c r="AR55" s="1622">
        <f>J55/9</f>
        <v>56</v>
      </c>
      <c r="AS55" s="1622">
        <f>J55/9</f>
        <v>56</v>
      </c>
      <c r="AT55" s="1622">
        <f>J55/9</f>
        <v>56</v>
      </c>
      <c r="AU55" s="2192">
        <f>J55/9</f>
        <v>56</v>
      </c>
      <c r="AV55" s="2292">
        <f t="shared" si="13"/>
        <v>53.6666666666667</v>
      </c>
      <c r="AW55" s="2297">
        <f t="shared" si="14"/>
        <v>2.33333333333333</v>
      </c>
      <c r="AX55" s="1631"/>
      <c r="AY55" s="1632"/>
      <c r="AZ55" s="1633"/>
      <c r="BA55" s="1633"/>
      <c r="BB55" s="1633"/>
      <c r="BC55" s="1633"/>
      <c r="BD55" s="1633"/>
      <c r="BE55" s="1633"/>
      <c r="BF55" s="1633"/>
      <c r="BG55" s="1633"/>
      <c r="BH55" s="1633"/>
      <c r="BI55" s="1633"/>
      <c r="BJ55" s="1633"/>
      <c r="BK55" s="1633"/>
      <c r="BL55" s="1633"/>
      <c r="BM55" s="1633"/>
      <c r="BN55" s="1633"/>
      <c r="BO55" s="1633"/>
      <c r="BP55" s="1633"/>
      <c r="BQ55" s="1633"/>
      <c r="BR55" s="1633"/>
      <c r="BS55" s="1633"/>
      <c r="BT55" s="1633"/>
      <c r="BU55" s="1633"/>
      <c r="BV55" s="1633"/>
      <c r="BW55" s="1633"/>
      <c r="BX55" s="1633"/>
      <c r="BY55" s="1633"/>
      <c r="BZ55" s="1633"/>
      <c r="CA55" s="1633"/>
      <c r="CB55" s="1633"/>
      <c r="CC55" s="1633"/>
      <c r="CD55" s="1633"/>
      <c r="CE55" s="1633"/>
      <c r="CF55" s="1633"/>
      <c r="CG55" s="1633"/>
      <c r="CH55" s="1633"/>
      <c r="CI55" s="1633"/>
      <c r="CJ55" s="1633"/>
      <c r="CK55" s="1633"/>
      <c r="CL55" s="1633"/>
      <c r="CM55" s="1633"/>
      <c r="CN55" s="1633"/>
      <c r="CO55" s="1633"/>
      <c r="CP55" s="1633"/>
      <c r="CQ55" s="1633"/>
      <c r="CR55" s="1633"/>
      <c r="CS55" s="1633"/>
      <c r="CT55" s="1633"/>
      <c r="CU55" s="1633"/>
      <c r="CV55" s="1633"/>
      <c r="CW55" s="1633"/>
      <c r="CX55" s="1633"/>
      <c r="CY55" s="1633"/>
      <c r="CZ55" s="1633"/>
      <c r="DA55" s="1633"/>
      <c r="DB55" s="1633"/>
      <c r="DC55" s="1633"/>
      <c r="DD55" s="1633"/>
      <c r="DE55" s="1633"/>
      <c r="DF55" s="1633"/>
      <c r="DG55" s="1633"/>
      <c r="DH55" s="1633"/>
      <c r="DI55" s="1633"/>
      <c r="DJ55" s="1633"/>
      <c r="DK55" s="1633"/>
      <c r="DL55" s="1633"/>
      <c r="DM55" s="1633"/>
      <c r="DN55" s="1633"/>
      <c r="DO55" s="1633"/>
      <c r="DP55" s="1633"/>
      <c r="DQ55" s="1633"/>
      <c r="DR55" s="1633"/>
      <c r="DS55" s="1633"/>
      <c r="DT55" s="1633"/>
      <c r="DU55" s="1633"/>
      <c r="DV55" s="1633"/>
      <c r="DW55" s="1633"/>
      <c r="DX55" s="1633"/>
      <c r="DY55" s="1633"/>
      <c r="DZ55" s="1633"/>
      <c r="EA55" s="1633"/>
      <c r="EB55" s="1633"/>
      <c r="EC55" s="1633"/>
      <c r="ED55" s="1633"/>
      <c r="EE55" s="1633"/>
      <c r="EF55" s="1633"/>
      <c r="EG55" s="1633"/>
      <c r="EH55" s="1633"/>
      <c r="EI55" s="1633"/>
      <c r="EJ55" s="1633"/>
      <c r="EK55" s="1633"/>
      <c r="EL55" s="1633"/>
      <c r="EM55" s="1633"/>
      <c r="EN55" s="1633"/>
      <c r="EO55" s="1633"/>
      <c r="EP55" s="1633"/>
      <c r="EQ55" s="1633"/>
      <c r="ER55" s="1633"/>
      <c r="ES55" s="1633"/>
      <c r="ET55" s="1633"/>
      <c r="EU55" s="1633"/>
      <c r="EV55" s="1633"/>
      <c r="EW55" s="1633"/>
      <c r="EX55" s="1633"/>
      <c r="EY55" s="1633"/>
      <c r="EZ55" s="1633"/>
      <c r="FA55" s="1633"/>
      <c r="FB55" s="1633"/>
      <c r="FC55" s="1633"/>
      <c r="FD55" s="1633"/>
      <c r="FE55" s="1633"/>
      <c r="FF55" s="1633"/>
      <c r="FG55" s="1633"/>
      <c r="FH55" s="1633"/>
      <c r="FI55" s="1633"/>
      <c r="FJ55" s="1633"/>
      <c r="FK55" s="1633"/>
      <c r="FL55" s="1633"/>
      <c r="FM55" s="1633"/>
      <c r="FN55" s="1633"/>
      <c r="FO55" s="1633"/>
      <c r="FP55" s="1633"/>
      <c r="FQ55" s="1633"/>
      <c r="FR55" s="1633"/>
      <c r="FS55" s="1633"/>
      <c r="FT55" s="1633"/>
      <c r="FU55" s="1633"/>
      <c r="FV55" s="1633"/>
      <c r="FW55" s="1633"/>
      <c r="FX55" s="1633"/>
      <c r="FY55" s="1633"/>
      <c r="FZ55" s="1633"/>
      <c r="GA55" s="1633"/>
      <c r="GB55" s="1633"/>
      <c r="GC55" s="1633"/>
      <c r="GD55" s="1633"/>
      <c r="GE55" s="1633"/>
      <c r="GF55" s="1633"/>
      <c r="GG55" s="1633"/>
      <c r="GH55" s="1633"/>
      <c r="GI55" s="1633"/>
      <c r="GJ55" s="1633"/>
      <c r="GK55" s="1633"/>
      <c r="GL55" s="1633"/>
      <c r="GM55" s="1633"/>
      <c r="GN55" s="1633"/>
      <c r="GO55" s="1633"/>
      <c r="GP55" s="1633"/>
      <c r="GQ55" s="1633"/>
      <c r="GR55" s="1633"/>
      <c r="GS55" s="1633"/>
      <c r="GT55" s="1633"/>
      <c r="GU55" s="1633"/>
      <c r="GV55" s="1633"/>
      <c r="GW55" s="1633"/>
      <c r="GX55" s="1633"/>
      <c r="GY55" s="1633"/>
      <c r="GZ55" s="1633"/>
      <c r="HA55" s="1633"/>
      <c r="HB55" s="1633"/>
      <c r="HC55" s="1633"/>
      <c r="HD55" s="1633"/>
      <c r="HE55" s="1633"/>
      <c r="HF55" s="1633"/>
      <c r="HG55" s="1633"/>
      <c r="HH55" s="1633"/>
      <c r="HI55" s="1633"/>
      <c r="HJ55" s="1633"/>
      <c r="HK55" s="1633"/>
      <c r="HL55" s="1633"/>
      <c r="HM55" s="1633"/>
      <c r="HN55" s="1633"/>
      <c r="HO55" s="1633"/>
      <c r="HP55" s="1633"/>
      <c r="HQ55" s="1633"/>
      <c r="HR55" s="1633"/>
      <c r="HS55" s="1633"/>
      <c r="HT55" s="1633"/>
      <c r="HU55" s="1633"/>
      <c r="HV55" s="1633"/>
      <c r="HW55" s="1633"/>
      <c r="HX55" s="1633"/>
      <c r="HY55" s="1633"/>
      <c r="HZ55" s="1633"/>
      <c r="IA55" s="1633"/>
      <c r="IB55" s="1633"/>
      <c r="IC55" s="1633"/>
      <c r="ID55" s="1633"/>
      <c r="IE55" s="1633"/>
      <c r="IF55" s="1633"/>
      <c r="IG55" s="1633"/>
      <c r="IH55" s="1633"/>
      <c r="II55" s="1633"/>
      <c r="IJ55" s="1633"/>
      <c r="IK55" s="1633"/>
      <c r="IL55" s="1633"/>
      <c r="IM55" s="1633"/>
      <c r="IN55" s="1633"/>
      <c r="IO55" s="1633"/>
      <c r="IP55" s="1633"/>
      <c r="IQ55" s="1633"/>
      <c r="IR55" s="1633"/>
      <c r="IS55" s="1633"/>
      <c r="IT55" s="1633"/>
      <c r="IU55" s="1633"/>
      <c r="IV55" s="1633"/>
      <c r="IW55" s="1633"/>
      <c r="IX55" s="1633"/>
      <c r="IY55" s="1633"/>
      <c r="IZ55" s="1633"/>
      <c r="JA55" s="1633"/>
      <c r="JB55" s="1633"/>
      <c r="JC55" s="1633"/>
      <c r="JD55" s="1633"/>
      <c r="JE55" s="1633"/>
      <c r="JF55" s="1633"/>
      <c r="JG55" s="1633"/>
      <c r="JH55" s="1633"/>
      <c r="JI55" s="1633"/>
      <c r="JJ55" s="1633"/>
      <c r="JK55" s="1633"/>
      <c r="JL55" s="1633"/>
      <c r="JM55" s="1633"/>
      <c r="JN55" s="1633"/>
      <c r="JO55" s="1633"/>
      <c r="JP55" s="1633"/>
      <c r="JQ55" s="1633"/>
      <c r="JR55" s="1633"/>
      <c r="JS55" s="1633"/>
      <c r="JT55" s="1633"/>
      <c r="JU55" s="1633"/>
      <c r="JV55" s="1633"/>
      <c r="JW55" s="1633"/>
      <c r="JX55" s="1633"/>
      <c r="JY55" s="1633"/>
      <c r="JZ55" s="1633"/>
      <c r="KA55" s="1633"/>
      <c r="KB55" s="1633"/>
      <c r="KC55" s="1633"/>
      <c r="KD55" s="1633"/>
      <c r="KE55" s="1633"/>
      <c r="KF55" s="1633"/>
      <c r="KG55" s="1633"/>
      <c r="KH55" s="1633"/>
      <c r="KI55" s="1633"/>
      <c r="KJ55" s="1633"/>
      <c r="KK55" s="1633"/>
      <c r="KL55" s="1633"/>
      <c r="KM55" s="1633"/>
      <c r="KN55" s="1633"/>
      <c r="KO55" s="1633"/>
      <c r="KP55" s="1633"/>
      <c r="KQ55" s="1633"/>
      <c r="KR55" s="1633"/>
      <c r="KS55" s="1633"/>
      <c r="KT55" s="1633"/>
      <c r="KU55" s="1633"/>
      <c r="KV55" s="1633"/>
      <c r="KW55" s="1633"/>
      <c r="KX55" s="1633"/>
      <c r="KY55" s="1633"/>
      <c r="KZ55" s="1633"/>
      <c r="LA55" s="1633"/>
      <c r="LB55" s="1633"/>
      <c r="LC55" s="1633"/>
      <c r="LD55" s="1633"/>
      <c r="LE55" s="1633"/>
      <c r="LF55" s="1642"/>
      <c r="LG55" s="1642"/>
      <c r="LH55" s="1642"/>
      <c r="LI55" s="1642"/>
      <c r="LJ55" s="1642"/>
      <c r="LK55" s="1642"/>
      <c r="LL55" s="1642"/>
      <c r="LM55" s="2302"/>
    </row>
    <row r="56" s="1481" customFormat="1" ht="47" customHeight="1" spans="1:325">
      <c r="A56" s="2248">
        <v>45770</v>
      </c>
      <c r="B56" s="1500" t="s">
        <v>278</v>
      </c>
      <c r="C56" s="1501" t="s">
        <v>98</v>
      </c>
      <c r="D56" s="1502">
        <v>4500164639</v>
      </c>
      <c r="E56" s="1503" t="s">
        <v>3755</v>
      </c>
      <c r="F56" s="1502" t="s">
        <v>3756</v>
      </c>
      <c r="G56" s="2256" t="s">
        <v>3757</v>
      </c>
      <c r="H56" s="1505" t="s">
        <v>3580</v>
      </c>
      <c r="I56" s="1532" t="s">
        <v>3581</v>
      </c>
      <c r="J56" s="1522">
        <v>900</v>
      </c>
      <c r="K56" s="1534">
        <v>0</v>
      </c>
      <c r="L56" s="1534">
        <v>6</v>
      </c>
      <c r="M56" s="1534">
        <f t="shared" si="0"/>
        <v>150</v>
      </c>
      <c r="N56" s="1536">
        <v>45820</v>
      </c>
      <c r="O56" s="1536">
        <v>45817</v>
      </c>
      <c r="P56" s="1537"/>
      <c r="Q56" s="2070" t="s">
        <v>78</v>
      </c>
      <c r="R56" s="2265">
        <v>45819</v>
      </c>
      <c r="S56" s="2261" t="s">
        <v>111</v>
      </c>
      <c r="T56" s="1565">
        <v>45771</v>
      </c>
      <c r="U56" s="1589" t="s">
        <v>88</v>
      </c>
      <c r="V56" s="1589" t="s">
        <v>88</v>
      </c>
      <c r="W56" s="2262"/>
      <c r="X56" s="1589"/>
      <c r="Y56" s="2275" t="s">
        <v>281</v>
      </c>
      <c r="Z56" s="1590" t="s">
        <v>282</v>
      </c>
      <c r="AA56" s="2174">
        <v>2.2168</v>
      </c>
      <c r="AB56" s="2175">
        <f>AA56*J56</f>
        <v>1995.12</v>
      </c>
      <c r="AC56" s="1504" t="s">
        <v>3758</v>
      </c>
      <c r="AD56" s="1609" t="s">
        <v>81</v>
      </c>
      <c r="AE56" s="1609">
        <v>9</v>
      </c>
      <c r="AF56" s="1609">
        <f t="shared" si="16"/>
        <v>900</v>
      </c>
      <c r="AG56" s="1610"/>
      <c r="AH56" s="2282"/>
      <c r="AI56" s="2282"/>
      <c r="AJ56" s="2282" t="s">
        <v>63</v>
      </c>
      <c r="AK56" s="2283">
        <f t="shared" si="17"/>
        <v>900</v>
      </c>
      <c r="AL56" s="2282"/>
      <c r="AM56" s="2185">
        <f>J56/6</f>
        <v>150</v>
      </c>
      <c r="AN56" s="1622">
        <f>J56/6</f>
        <v>150</v>
      </c>
      <c r="AO56" s="1622">
        <f>J56/6</f>
        <v>150</v>
      </c>
      <c r="AP56" s="1622"/>
      <c r="AQ56" s="1622"/>
      <c r="AR56" s="1622"/>
      <c r="AS56" s="1622">
        <f>J56/6</f>
        <v>150</v>
      </c>
      <c r="AT56" s="1622">
        <f>J56/6</f>
        <v>150</v>
      </c>
      <c r="AU56" s="2293">
        <f>J56/6</f>
        <v>150</v>
      </c>
      <c r="AV56" s="2292">
        <f t="shared" si="13"/>
        <v>143.75</v>
      </c>
      <c r="AW56" s="2297">
        <f t="shared" si="14"/>
        <v>6.25</v>
      </c>
      <c r="AX56" s="1631"/>
      <c r="AY56" s="1632"/>
      <c r="AZ56" s="1633"/>
      <c r="BA56" s="1633"/>
      <c r="BB56" s="1633"/>
      <c r="BC56" s="1633"/>
      <c r="BD56" s="1633"/>
      <c r="BE56" s="1633"/>
      <c r="BF56" s="1633"/>
      <c r="BG56" s="1633"/>
      <c r="BH56" s="1633"/>
      <c r="BI56" s="1633"/>
      <c r="BJ56" s="1633"/>
      <c r="BK56" s="1633"/>
      <c r="BL56" s="1633"/>
      <c r="BM56" s="1633"/>
      <c r="BN56" s="1633"/>
      <c r="BO56" s="1633"/>
      <c r="BP56" s="1633"/>
      <c r="BQ56" s="1633"/>
      <c r="BR56" s="1633"/>
      <c r="BS56" s="1633"/>
      <c r="BT56" s="1633"/>
      <c r="BU56" s="1633"/>
      <c r="BV56" s="1633"/>
      <c r="BW56" s="1633"/>
      <c r="BX56" s="1633"/>
      <c r="BY56" s="1633"/>
      <c r="BZ56" s="1633"/>
      <c r="CA56" s="1633"/>
      <c r="CB56" s="1633"/>
      <c r="CC56" s="1633"/>
      <c r="CD56" s="1633"/>
      <c r="CE56" s="1633"/>
      <c r="CF56" s="1633"/>
      <c r="CG56" s="1633"/>
      <c r="CH56" s="1633"/>
      <c r="CI56" s="1633"/>
      <c r="CJ56" s="1633"/>
      <c r="CK56" s="1633"/>
      <c r="CL56" s="1633"/>
      <c r="CM56" s="1633"/>
      <c r="CN56" s="1633"/>
      <c r="CO56" s="1633"/>
      <c r="CP56" s="1633"/>
      <c r="CQ56" s="1633"/>
      <c r="CR56" s="1633"/>
      <c r="CS56" s="1633"/>
      <c r="CT56" s="1633"/>
      <c r="CU56" s="1633"/>
      <c r="CV56" s="1633"/>
      <c r="CW56" s="1633"/>
      <c r="CX56" s="1633"/>
      <c r="CY56" s="1633"/>
      <c r="CZ56" s="1633"/>
      <c r="DA56" s="1633"/>
      <c r="DB56" s="1633"/>
      <c r="DC56" s="1633"/>
      <c r="DD56" s="1633"/>
      <c r="DE56" s="1633"/>
      <c r="DF56" s="1633"/>
      <c r="DG56" s="1633"/>
      <c r="DH56" s="1633"/>
      <c r="DI56" s="1633"/>
      <c r="DJ56" s="1633"/>
      <c r="DK56" s="1633"/>
      <c r="DL56" s="1633"/>
      <c r="DM56" s="1633"/>
      <c r="DN56" s="1633"/>
      <c r="DO56" s="1633"/>
      <c r="DP56" s="1633"/>
      <c r="DQ56" s="1633"/>
      <c r="DR56" s="1633"/>
      <c r="DS56" s="1633"/>
      <c r="DT56" s="1633"/>
      <c r="DU56" s="1633"/>
      <c r="DV56" s="1633"/>
      <c r="DW56" s="1633"/>
      <c r="DX56" s="1633"/>
      <c r="DY56" s="1633"/>
      <c r="DZ56" s="1633"/>
      <c r="EA56" s="1633"/>
      <c r="EB56" s="1633"/>
      <c r="EC56" s="1633"/>
      <c r="ED56" s="1633"/>
      <c r="EE56" s="1633"/>
      <c r="EF56" s="1633"/>
      <c r="EG56" s="1633"/>
      <c r="EH56" s="1633"/>
      <c r="EI56" s="1633"/>
      <c r="EJ56" s="1633"/>
      <c r="EK56" s="1633"/>
      <c r="EL56" s="1633"/>
      <c r="EM56" s="1633"/>
      <c r="EN56" s="1633"/>
      <c r="EO56" s="1633"/>
      <c r="EP56" s="1633"/>
      <c r="EQ56" s="1633"/>
      <c r="ER56" s="1633"/>
      <c r="ES56" s="1633"/>
      <c r="ET56" s="1633"/>
      <c r="EU56" s="1633"/>
      <c r="EV56" s="1633"/>
      <c r="EW56" s="1633"/>
      <c r="EX56" s="1633"/>
      <c r="EY56" s="1633"/>
      <c r="EZ56" s="1633"/>
      <c r="FA56" s="1633"/>
      <c r="FB56" s="1633"/>
      <c r="FC56" s="1633"/>
      <c r="FD56" s="1633"/>
      <c r="FE56" s="1633"/>
      <c r="FF56" s="1633"/>
      <c r="FG56" s="1633"/>
      <c r="FH56" s="1633"/>
      <c r="FI56" s="1633"/>
      <c r="FJ56" s="1633"/>
      <c r="FK56" s="1633"/>
      <c r="FL56" s="1633"/>
      <c r="FM56" s="1633"/>
      <c r="FN56" s="1633"/>
      <c r="FO56" s="1633"/>
      <c r="FP56" s="1633"/>
      <c r="FQ56" s="1633"/>
      <c r="FR56" s="1633"/>
      <c r="FS56" s="1633"/>
      <c r="FT56" s="1633"/>
      <c r="FU56" s="1633"/>
      <c r="FV56" s="1633"/>
      <c r="FW56" s="1633"/>
      <c r="FX56" s="1633"/>
      <c r="FY56" s="1633"/>
      <c r="FZ56" s="1633"/>
      <c r="GA56" s="1633"/>
      <c r="GB56" s="1633"/>
      <c r="GC56" s="1633"/>
      <c r="GD56" s="1633"/>
      <c r="GE56" s="1633"/>
      <c r="GF56" s="1633"/>
      <c r="GG56" s="1633"/>
      <c r="GH56" s="1633"/>
      <c r="GI56" s="1633"/>
      <c r="GJ56" s="1633"/>
      <c r="GK56" s="1633"/>
      <c r="GL56" s="1633"/>
      <c r="GM56" s="1633"/>
      <c r="GN56" s="1633"/>
      <c r="GO56" s="1633"/>
      <c r="GP56" s="1633"/>
      <c r="GQ56" s="1633"/>
      <c r="GR56" s="1633"/>
      <c r="GS56" s="1633"/>
      <c r="GT56" s="1633"/>
      <c r="GU56" s="1633"/>
      <c r="GV56" s="1633"/>
      <c r="GW56" s="1633"/>
      <c r="GX56" s="1633"/>
      <c r="GY56" s="1633"/>
      <c r="GZ56" s="1633"/>
      <c r="HA56" s="1633"/>
      <c r="HB56" s="1633"/>
      <c r="HC56" s="1633"/>
      <c r="HD56" s="1633"/>
      <c r="HE56" s="1633"/>
      <c r="HF56" s="1633"/>
      <c r="HG56" s="1633"/>
      <c r="HH56" s="1633"/>
      <c r="HI56" s="1633"/>
      <c r="HJ56" s="1633"/>
      <c r="HK56" s="1633"/>
      <c r="HL56" s="1633"/>
      <c r="HM56" s="1633"/>
      <c r="HN56" s="1633"/>
      <c r="HO56" s="1633"/>
      <c r="HP56" s="1633"/>
      <c r="HQ56" s="1633"/>
      <c r="HR56" s="1633"/>
      <c r="HS56" s="1633"/>
      <c r="HT56" s="1633"/>
      <c r="HU56" s="1633"/>
      <c r="HV56" s="1633"/>
      <c r="HW56" s="1633"/>
      <c r="HX56" s="1633"/>
      <c r="HY56" s="1633"/>
      <c r="HZ56" s="1633"/>
      <c r="IA56" s="1633"/>
      <c r="IB56" s="1633"/>
      <c r="IC56" s="1633"/>
      <c r="ID56" s="1633"/>
      <c r="IE56" s="1633"/>
      <c r="IF56" s="1633"/>
      <c r="IG56" s="1633"/>
      <c r="IH56" s="1633"/>
      <c r="II56" s="1633"/>
      <c r="IJ56" s="1633"/>
      <c r="IK56" s="1633"/>
      <c r="IL56" s="1633"/>
      <c r="IM56" s="1633"/>
      <c r="IN56" s="1633"/>
      <c r="IO56" s="1633"/>
      <c r="IP56" s="1633"/>
      <c r="IQ56" s="1633"/>
      <c r="IR56" s="1633"/>
      <c r="IS56" s="1633"/>
      <c r="IT56" s="1633"/>
      <c r="IU56" s="1633"/>
      <c r="IV56" s="1633"/>
      <c r="IW56" s="1633"/>
      <c r="IX56" s="1633"/>
      <c r="IY56" s="1633"/>
      <c r="IZ56" s="1633"/>
      <c r="JA56" s="1633"/>
      <c r="JB56" s="1633"/>
      <c r="JC56" s="1633"/>
      <c r="JD56" s="1633"/>
      <c r="JE56" s="1633"/>
      <c r="JF56" s="1633"/>
      <c r="JG56" s="1633"/>
      <c r="JH56" s="1633"/>
      <c r="JI56" s="1633"/>
      <c r="JJ56" s="1633"/>
      <c r="JK56" s="1633"/>
      <c r="JL56" s="1633"/>
      <c r="JM56" s="1633"/>
      <c r="JN56" s="1633"/>
      <c r="JO56" s="1633"/>
      <c r="JP56" s="1633"/>
      <c r="JQ56" s="1633"/>
      <c r="JR56" s="1633"/>
      <c r="JS56" s="1633"/>
      <c r="JT56" s="1633"/>
      <c r="JU56" s="1633"/>
      <c r="JV56" s="1633"/>
      <c r="JW56" s="1633"/>
      <c r="JX56" s="1633"/>
      <c r="JY56" s="1633"/>
      <c r="JZ56" s="1633"/>
      <c r="KA56" s="1633"/>
      <c r="KB56" s="1633"/>
      <c r="KC56" s="1633"/>
      <c r="KD56" s="1633"/>
      <c r="KE56" s="1633"/>
      <c r="KF56" s="1633"/>
      <c r="KG56" s="1633"/>
      <c r="KH56" s="1633"/>
      <c r="KI56" s="1633"/>
      <c r="KJ56" s="1633"/>
      <c r="KK56" s="1633"/>
      <c r="KL56" s="1633"/>
      <c r="KM56" s="1633"/>
      <c r="KN56" s="1633"/>
      <c r="KO56" s="1633"/>
      <c r="KP56" s="1633"/>
      <c r="KQ56" s="1633"/>
      <c r="KR56" s="1633"/>
      <c r="KS56" s="1633"/>
      <c r="KT56" s="1633"/>
      <c r="KU56" s="1633"/>
      <c r="KV56" s="1633"/>
      <c r="KW56" s="1633"/>
      <c r="KX56" s="1633"/>
      <c r="KY56" s="1633"/>
      <c r="KZ56" s="1633"/>
      <c r="LA56" s="1633"/>
      <c r="LB56" s="1633"/>
      <c r="LC56" s="1633"/>
      <c r="LD56" s="1633"/>
      <c r="LE56" s="1633"/>
      <c r="LF56" s="1642"/>
      <c r="LG56" s="1642"/>
      <c r="LH56" s="1642"/>
      <c r="LI56" s="1642"/>
      <c r="LJ56" s="1642"/>
      <c r="LK56" s="1642"/>
      <c r="LL56" s="1642"/>
      <c r="LM56" s="2302"/>
    </row>
    <row r="57" s="1481" customFormat="1" ht="47" customHeight="1" spans="1:325">
      <c r="A57" s="2248">
        <v>45770</v>
      </c>
      <c r="B57" s="1500" t="s">
        <v>97</v>
      </c>
      <c r="C57" s="1501" t="s">
        <v>98</v>
      </c>
      <c r="D57" s="1502">
        <v>4500164697</v>
      </c>
      <c r="E57" s="1503" t="s">
        <v>3759</v>
      </c>
      <c r="F57" s="1502" t="s">
        <v>3760</v>
      </c>
      <c r="G57" s="2257" t="s">
        <v>3761</v>
      </c>
      <c r="H57" s="1505" t="s">
        <v>3761</v>
      </c>
      <c r="I57" s="1532" t="s">
        <v>3762</v>
      </c>
      <c r="J57" s="1522">
        <v>4320</v>
      </c>
      <c r="K57" s="1534">
        <v>0</v>
      </c>
      <c r="L57" s="1534">
        <v>36</v>
      </c>
      <c r="M57" s="1534">
        <f t="shared" si="0"/>
        <v>120</v>
      </c>
      <c r="N57" s="1536">
        <v>45824</v>
      </c>
      <c r="O57" s="1536">
        <v>45821</v>
      </c>
      <c r="P57" s="1537"/>
      <c r="Q57" s="2070" t="s">
        <v>78</v>
      </c>
      <c r="R57" s="2261" t="s">
        <v>1996</v>
      </c>
      <c r="S57" s="2261" t="s">
        <v>111</v>
      </c>
      <c r="T57" s="1565">
        <v>45770</v>
      </c>
      <c r="U57" s="1589" t="s">
        <v>88</v>
      </c>
      <c r="V57" s="1589" t="s">
        <v>88</v>
      </c>
      <c r="W57" s="2262"/>
      <c r="X57" s="1589"/>
      <c r="Y57" s="1586" t="s">
        <v>3763</v>
      </c>
      <c r="Z57" s="1590" t="s">
        <v>104</v>
      </c>
      <c r="AA57" s="2174">
        <v>75.7999</v>
      </c>
      <c r="AB57" s="2175">
        <f>AA57*M57</f>
        <v>9095.988</v>
      </c>
      <c r="AC57" s="1504" t="s">
        <v>3764</v>
      </c>
      <c r="AD57" s="1609" t="s">
        <v>81</v>
      </c>
      <c r="AE57" s="1609">
        <v>9</v>
      </c>
      <c r="AF57" s="1609">
        <f t="shared" si="16"/>
        <v>4320</v>
      </c>
      <c r="AG57" s="1610"/>
      <c r="AH57" s="2282">
        <f>J57/36</f>
        <v>120</v>
      </c>
      <c r="AI57" s="2282"/>
      <c r="AJ57" s="2282" t="s">
        <v>63</v>
      </c>
      <c r="AK57" s="2283">
        <f t="shared" si="17"/>
        <v>4320</v>
      </c>
      <c r="AL57" s="2282"/>
      <c r="AM57" s="2185">
        <f>J57/6</f>
        <v>720</v>
      </c>
      <c r="AN57" s="1622">
        <f>J57/6</f>
        <v>720</v>
      </c>
      <c r="AO57" s="1622">
        <f>J57/6</f>
        <v>720</v>
      </c>
      <c r="AP57" s="1622"/>
      <c r="AQ57" s="1622"/>
      <c r="AR57" s="1622"/>
      <c r="AS57" s="1622">
        <f>J57/6</f>
        <v>720</v>
      </c>
      <c r="AT57" s="1622">
        <f>J57/6</f>
        <v>720</v>
      </c>
      <c r="AU57" s="2293">
        <f>J57/6</f>
        <v>720</v>
      </c>
      <c r="AV57" s="2292">
        <f t="shared" si="13"/>
        <v>690</v>
      </c>
      <c r="AW57" s="2297">
        <f t="shared" si="14"/>
        <v>30</v>
      </c>
      <c r="AX57" s="1631"/>
      <c r="AY57" s="1632"/>
      <c r="AZ57" s="1633"/>
      <c r="BA57" s="1633"/>
      <c r="BB57" s="1633"/>
      <c r="BC57" s="1633"/>
      <c r="BD57" s="1633"/>
      <c r="BE57" s="1633"/>
      <c r="BF57" s="1633"/>
      <c r="BG57" s="1633"/>
      <c r="BH57" s="1633"/>
      <c r="BI57" s="1633"/>
      <c r="BJ57" s="1633"/>
      <c r="BK57" s="1633"/>
      <c r="BL57" s="1633"/>
      <c r="BM57" s="1633"/>
      <c r="BN57" s="1633"/>
      <c r="BO57" s="1633"/>
      <c r="BP57" s="1633"/>
      <c r="BQ57" s="1633"/>
      <c r="BR57" s="1633"/>
      <c r="BS57" s="1633"/>
      <c r="BT57" s="1633"/>
      <c r="BU57" s="1633"/>
      <c r="BV57" s="1633"/>
      <c r="BW57" s="1633"/>
      <c r="BX57" s="1633"/>
      <c r="BY57" s="1633"/>
      <c r="BZ57" s="1633"/>
      <c r="CA57" s="1633"/>
      <c r="CB57" s="1633"/>
      <c r="CC57" s="1633"/>
      <c r="CD57" s="1633"/>
      <c r="CE57" s="1633"/>
      <c r="CF57" s="1633"/>
      <c r="CG57" s="1633"/>
      <c r="CH57" s="1633"/>
      <c r="CI57" s="1633"/>
      <c r="CJ57" s="1633"/>
      <c r="CK57" s="1633"/>
      <c r="CL57" s="1633"/>
      <c r="CM57" s="1633"/>
      <c r="CN57" s="1633"/>
      <c r="CO57" s="1633"/>
      <c r="CP57" s="1633"/>
      <c r="CQ57" s="1633"/>
      <c r="CR57" s="1633"/>
      <c r="CS57" s="1633"/>
      <c r="CT57" s="1633"/>
      <c r="CU57" s="1633"/>
      <c r="CV57" s="1633"/>
      <c r="CW57" s="1633"/>
      <c r="CX57" s="1633"/>
      <c r="CY57" s="1633"/>
      <c r="CZ57" s="1633"/>
      <c r="DA57" s="1633"/>
      <c r="DB57" s="1633"/>
      <c r="DC57" s="1633"/>
      <c r="DD57" s="1633"/>
      <c r="DE57" s="1633"/>
      <c r="DF57" s="1633"/>
      <c r="DG57" s="1633"/>
      <c r="DH57" s="1633"/>
      <c r="DI57" s="1633"/>
      <c r="DJ57" s="1633"/>
      <c r="DK57" s="1633"/>
      <c r="DL57" s="1633"/>
      <c r="DM57" s="1633"/>
      <c r="DN57" s="1633"/>
      <c r="DO57" s="1633"/>
      <c r="DP57" s="1633"/>
      <c r="DQ57" s="1633"/>
      <c r="DR57" s="1633"/>
      <c r="DS57" s="1633"/>
      <c r="DT57" s="1633"/>
      <c r="DU57" s="1633"/>
      <c r="DV57" s="1633"/>
      <c r="DW57" s="1633"/>
      <c r="DX57" s="1633"/>
      <c r="DY57" s="1633"/>
      <c r="DZ57" s="1633"/>
      <c r="EA57" s="1633"/>
      <c r="EB57" s="1633"/>
      <c r="EC57" s="1633"/>
      <c r="ED57" s="1633"/>
      <c r="EE57" s="1633"/>
      <c r="EF57" s="1633"/>
      <c r="EG57" s="1633"/>
      <c r="EH57" s="1633"/>
      <c r="EI57" s="1633"/>
      <c r="EJ57" s="1633"/>
      <c r="EK57" s="1633"/>
      <c r="EL57" s="1633"/>
      <c r="EM57" s="1633"/>
      <c r="EN57" s="1633"/>
      <c r="EO57" s="1633"/>
      <c r="EP57" s="1633"/>
      <c r="EQ57" s="1633"/>
      <c r="ER57" s="1633"/>
      <c r="ES57" s="1633"/>
      <c r="ET57" s="1633"/>
      <c r="EU57" s="1633"/>
      <c r="EV57" s="1633"/>
      <c r="EW57" s="1633"/>
      <c r="EX57" s="1633"/>
      <c r="EY57" s="1633"/>
      <c r="EZ57" s="1633"/>
      <c r="FA57" s="1633"/>
      <c r="FB57" s="1633"/>
      <c r="FC57" s="1633"/>
      <c r="FD57" s="1633"/>
      <c r="FE57" s="1633"/>
      <c r="FF57" s="1633"/>
      <c r="FG57" s="1633"/>
      <c r="FH57" s="1633"/>
      <c r="FI57" s="1633"/>
      <c r="FJ57" s="1633"/>
      <c r="FK57" s="1633"/>
      <c r="FL57" s="1633"/>
      <c r="FM57" s="1633"/>
      <c r="FN57" s="1633"/>
      <c r="FO57" s="1633"/>
      <c r="FP57" s="1633"/>
      <c r="FQ57" s="1633"/>
      <c r="FR57" s="1633"/>
      <c r="FS57" s="1633"/>
      <c r="FT57" s="1633"/>
      <c r="FU57" s="1633"/>
      <c r="FV57" s="1633"/>
      <c r="FW57" s="1633"/>
      <c r="FX57" s="1633"/>
      <c r="FY57" s="1633"/>
      <c r="FZ57" s="1633"/>
      <c r="GA57" s="1633"/>
      <c r="GB57" s="1633"/>
      <c r="GC57" s="1633"/>
      <c r="GD57" s="1633"/>
      <c r="GE57" s="1633"/>
      <c r="GF57" s="1633"/>
      <c r="GG57" s="1633"/>
      <c r="GH57" s="1633"/>
      <c r="GI57" s="1633"/>
      <c r="GJ57" s="1633"/>
      <c r="GK57" s="1633"/>
      <c r="GL57" s="1633"/>
      <c r="GM57" s="1633"/>
      <c r="GN57" s="1633"/>
      <c r="GO57" s="1633"/>
      <c r="GP57" s="1633"/>
      <c r="GQ57" s="1633"/>
      <c r="GR57" s="1633"/>
      <c r="GS57" s="1633"/>
      <c r="GT57" s="1633"/>
      <c r="GU57" s="1633"/>
      <c r="GV57" s="1633"/>
      <c r="GW57" s="1633"/>
      <c r="GX57" s="1633"/>
      <c r="GY57" s="1633"/>
      <c r="GZ57" s="1633"/>
      <c r="HA57" s="1633"/>
      <c r="HB57" s="1633"/>
      <c r="HC57" s="1633"/>
      <c r="HD57" s="1633"/>
      <c r="HE57" s="1633"/>
      <c r="HF57" s="1633"/>
      <c r="HG57" s="1633"/>
      <c r="HH57" s="1633"/>
      <c r="HI57" s="1633"/>
      <c r="HJ57" s="1633"/>
      <c r="HK57" s="1633"/>
      <c r="HL57" s="1633"/>
      <c r="HM57" s="1633"/>
      <c r="HN57" s="1633"/>
      <c r="HO57" s="1633"/>
      <c r="HP57" s="1633"/>
      <c r="HQ57" s="1633"/>
      <c r="HR57" s="1633"/>
      <c r="HS57" s="1633"/>
      <c r="HT57" s="1633"/>
      <c r="HU57" s="1633"/>
      <c r="HV57" s="1633"/>
      <c r="HW57" s="1633"/>
      <c r="HX57" s="1633"/>
      <c r="HY57" s="1633"/>
      <c r="HZ57" s="1633"/>
      <c r="IA57" s="1633"/>
      <c r="IB57" s="1633"/>
      <c r="IC57" s="1633"/>
      <c r="ID57" s="1633"/>
      <c r="IE57" s="1633"/>
      <c r="IF57" s="1633"/>
      <c r="IG57" s="1633"/>
      <c r="IH57" s="1633"/>
      <c r="II57" s="1633"/>
      <c r="IJ57" s="1633"/>
      <c r="IK57" s="1633"/>
      <c r="IL57" s="1633"/>
      <c r="IM57" s="1633"/>
      <c r="IN57" s="1633"/>
      <c r="IO57" s="1633"/>
      <c r="IP57" s="1633"/>
      <c r="IQ57" s="1633"/>
      <c r="IR57" s="1633"/>
      <c r="IS57" s="1633"/>
      <c r="IT57" s="1633"/>
      <c r="IU57" s="1633"/>
      <c r="IV57" s="1633"/>
      <c r="IW57" s="1633"/>
      <c r="IX57" s="1633"/>
      <c r="IY57" s="1633"/>
      <c r="IZ57" s="1633"/>
      <c r="JA57" s="1633"/>
      <c r="JB57" s="1633"/>
      <c r="JC57" s="1633"/>
      <c r="JD57" s="1633"/>
      <c r="JE57" s="1633"/>
      <c r="JF57" s="1633"/>
      <c r="JG57" s="1633"/>
      <c r="JH57" s="1633"/>
      <c r="JI57" s="1633"/>
      <c r="JJ57" s="1633"/>
      <c r="JK57" s="1633"/>
      <c r="JL57" s="1633"/>
      <c r="JM57" s="1633"/>
      <c r="JN57" s="1633"/>
      <c r="JO57" s="1633"/>
      <c r="JP57" s="1633"/>
      <c r="JQ57" s="1633"/>
      <c r="JR57" s="1633"/>
      <c r="JS57" s="1633"/>
      <c r="JT57" s="1633"/>
      <c r="JU57" s="1633"/>
      <c r="JV57" s="1633"/>
      <c r="JW57" s="1633"/>
      <c r="JX57" s="1633"/>
      <c r="JY57" s="1633"/>
      <c r="JZ57" s="1633"/>
      <c r="KA57" s="1633"/>
      <c r="KB57" s="1633"/>
      <c r="KC57" s="1633"/>
      <c r="KD57" s="1633"/>
      <c r="KE57" s="1633"/>
      <c r="KF57" s="1633"/>
      <c r="KG57" s="1633"/>
      <c r="KH57" s="1633"/>
      <c r="KI57" s="1633"/>
      <c r="KJ57" s="1633"/>
      <c r="KK57" s="1633"/>
      <c r="KL57" s="1633"/>
      <c r="KM57" s="1633"/>
      <c r="KN57" s="1633"/>
      <c r="KO57" s="1633"/>
      <c r="KP57" s="1633"/>
      <c r="KQ57" s="1633"/>
      <c r="KR57" s="1633"/>
      <c r="KS57" s="1633"/>
      <c r="KT57" s="1633"/>
      <c r="KU57" s="1633"/>
      <c r="KV57" s="1633"/>
      <c r="KW57" s="1633"/>
      <c r="KX57" s="1633"/>
      <c r="KY57" s="1633"/>
      <c r="KZ57" s="1633"/>
      <c r="LA57" s="1633"/>
      <c r="LB57" s="1633"/>
      <c r="LC57" s="1633"/>
      <c r="LD57" s="1633"/>
      <c r="LE57" s="1633"/>
      <c r="LF57" s="1642"/>
      <c r="LG57" s="1642"/>
      <c r="LH57" s="1642"/>
      <c r="LI57" s="1642"/>
      <c r="LJ57" s="1642"/>
      <c r="LK57" s="1642"/>
      <c r="LL57" s="1642"/>
      <c r="LM57" s="2302"/>
    </row>
    <row r="58" s="1481" customFormat="1" ht="47" customHeight="1" spans="1:325">
      <c r="A58" s="2248">
        <v>45736</v>
      </c>
      <c r="B58" s="1500" t="s">
        <v>151</v>
      </c>
      <c r="C58" s="1501" t="s">
        <v>152</v>
      </c>
      <c r="D58" s="1502">
        <v>4500160911</v>
      </c>
      <c r="E58" s="1503" t="s">
        <v>3765</v>
      </c>
      <c r="F58" s="1502" t="s">
        <v>3766</v>
      </c>
      <c r="G58" s="1504" t="s">
        <v>3580</v>
      </c>
      <c r="H58" s="1505" t="s">
        <v>3580</v>
      </c>
      <c r="I58" s="1532" t="s">
        <v>3581</v>
      </c>
      <c r="J58" s="1522">
        <v>1200</v>
      </c>
      <c r="K58" s="1534">
        <v>0</v>
      </c>
      <c r="L58" s="1534">
        <v>6</v>
      </c>
      <c r="M58" s="1534">
        <f t="shared" si="0"/>
        <v>200</v>
      </c>
      <c r="N58" s="1536">
        <v>45821</v>
      </c>
      <c r="O58" s="1536">
        <v>45817</v>
      </c>
      <c r="P58" s="1537"/>
      <c r="Q58" s="2070" t="s">
        <v>78</v>
      </c>
      <c r="R58" s="2265">
        <v>45831</v>
      </c>
      <c r="S58" s="2261" t="s">
        <v>111</v>
      </c>
      <c r="T58" s="1565">
        <v>45737</v>
      </c>
      <c r="U58" s="1589" t="s">
        <v>88</v>
      </c>
      <c r="V58" s="1589">
        <v>45744</v>
      </c>
      <c r="W58" s="2262"/>
      <c r="X58" s="1589"/>
      <c r="Y58" s="2275" t="s">
        <v>3767</v>
      </c>
      <c r="Z58" s="1590" t="s">
        <v>122</v>
      </c>
      <c r="AA58" s="2174">
        <v>3.64</v>
      </c>
      <c r="AB58" s="2175">
        <f t="shared" ref="AB58:AB67" si="18">AA58*J58</f>
        <v>4368</v>
      </c>
      <c r="AC58" s="1504"/>
      <c r="AD58" s="1609" t="s">
        <v>81</v>
      </c>
      <c r="AE58" s="1609">
        <v>9</v>
      </c>
      <c r="AF58" s="1609">
        <f t="shared" si="16"/>
        <v>1200</v>
      </c>
      <c r="AG58" s="1610"/>
      <c r="AH58" s="2282"/>
      <c r="AI58" s="2282"/>
      <c r="AJ58" s="2282" t="s">
        <v>63</v>
      </c>
      <c r="AK58" s="2283">
        <f t="shared" si="17"/>
        <v>1200</v>
      </c>
      <c r="AL58" s="2282"/>
      <c r="AM58" s="2185">
        <f>J58/9</f>
        <v>133.333333333333</v>
      </c>
      <c r="AN58" s="1622">
        <f>J58/9</f>
        <v>133.333333333333</v>
      </c>
      <c r="AO58" s="1622">
        <f>J58/9</f>
        <v>133.333333333333</v>
      </c>
      <c r="AP58" s="1622">
        <f>J58/9</f>
        <v>133.333333333333</v>
      </c>
      <c r="AQ58" s="1622">
        <f>J58/9</f>
        <v>133.333333333333</v>
      </c>
      <c r="AR58" s="1622">
        <f>J58/9</f>
        <v>133.333333333333</v>
      </c>
      <c r="AS58" s="1622">
        <f>J58/9</f>
        <v>133.333333333333</v>
      </c>
      <c r="AT58" s="1622">
        <f>J58/9</f>
        <v>133.333333333333</v>
      </c>
      <c r="AU58" s="2293">
        <f>J58/9</f>
        <v>133.333333333333</v>
      </c>
      <c r="AV58" s="2292">
        <f t="shared" si="13"/>
        <v>127.777777777778</v>
      </c>
      <c r="AW58" s="2297">
        <f t="shared" si="14"/>
        <v>5.55555555555556</v>
      </c>
      <c r="AX58" s="1631"/>
      <c r="AY58" s="1632"/>
      <c r="AZ58" s="1633"/>
      <c r="BA58" s="1633"/>
      <c r="BB58" s="1633"/>
      <c r="BC58" s="1633"/>
      <c r="BD58" s="1633"/>
      <c r="BE58" s="1633"/>
      <c r="BF58" s="1633"/>
      <c r="BG58" s="1633"/>
      <c r="BH58" s="1633"/>
      <c r="BI58" s="1633"/>
      <c r="BJ58" s="1633"/>
      <c r="BK58" s="1633"/>
      <c r="BL58" s="1633"/>
      <c r="BM58" s="1633"/>
      <c r="BN58" s="1633"/>
      <c r="BO58" s="1633"/>
      <c r="BP58" s="1633"/>
      <c r="BQ58" s="1633"/>
      <c r="BR58" s="1633"/>
      <c r="BS58" s="1633"/>
      <c r="BT58" s="1633"/>
      <c r="BU58" s="1633"/>
      <c r="BV58" s="1633"/>
      <c r="BW58" s="1633"/>
      <c r="BX58" s="1633"/>
      <c r="BY58" s="1633"/>
      <c r="BZ58" s="1633"/>
      <c r="CA58" s="1633"/>
      <c r="CB58" s="1633"/>
      <c r="CC58" s="1633"/>
      <c r="CD58" s="1633"/>
      <c r="CE58" s="1633"/>
      <c r="CF58" s="1633"/>
      <c r="CG58" s="1633"/>
      <c r="CH58" s="1633"/>
      <c r="CI58" s="1633"/>
      <c r="CJ58" s="1633"/>
      <c r="CK58" s="1633"/>
      <c r="CL58" s="1633"/>
      <c r="CM58" s="1633"/>
      <c r="CN58" s="1633"/>
      <c r="CO58" s="1633"/>
      <c r="CP58" s="1633"/>
      <c r="CQ58" s="1633"/>
      <c r="CR58" s="1633"/>
      <c r="CS58" s="1633"/>
      <c r="CT58" s="1633"/>
      <c r="CU58" s="1633"/>
      <c r="CV58" s="1633"/>
      <c r="CW58" s="1633"/>
      <c r="CX58" s="1633"/>
      <c r="CY58" s="1633"/>
      <c r="CZ58" s="1633"/>
      <c r="DA58" s="1633"/>
      <c r="DB58" s="1633"/>
      <c r="DC58" s="1633"/>
      <c r="DD58" s="1633"/>
      <c r="DE58" s="1633"/>
      <c r="DF58" s="1633"/>
      <c r="DG58" s="1633"/>
      <c r="DH58" s="1633"/>
      <c r="DI58" s="1633"/>
      <c r="DJ58" s="1633"/>
      <c r="DK58" s="1633"/>
      <c r="DL58" s="1633"/>
      <c r="DM58" s="1633"/>
      <c r="DN58" s="1633"/>
      <c r="DO58" s="1633"/>
      <c r="DP58" s="1633"/>
      <c r="DQ58" s="1633"/>
      <c r="DR58" s="1633"/>
      <c r="DS58" s="1633"/>
      <c r="DT58" s="1633"/>
      <c r="DU58" s="1633"/>
      <c r="DV58" s="1633"/>
      <c r="DW58" s="1633"/>
      <c r="DX58" s="1633"/>
      <c r="DY58" s="1633"/>
      <c r="DZ58" s="1633"/>
      <c r="EA58" s="1633"/>
      <c r="EB58" s="1633"/>
      <c r="EC58" s="1633"/>
      <c r="ED58" s="1633"/>
      <c r="EE58" s="1633"/>
      <c r="EF58" s="1633"/>
      <c r="EG58" s="1633"/>
      <c r="EH58" s="1633"/>
      <c r="EI58" s="1633"/>
      <c r="EJ58" s="1633"/>
      <c r="EK58" s="1633"/>
      <c r="EL58" s="1633"/>
      <c r="EM58" s="1633"/>
      <c r="EN58" s="1633"/>
      <c r="EO58" s="1633"/>
      <c r="EP58" s="1633"/>
      <c r="EQ58" s="1633"/>
      <c r="ER58" s="1633"/>
      <c r="ES58" s="1633"/>
      <c r="ET58" s="1633"/>
      <c r="EU58" s="1633"/>
      <c r="EV58" s="1633"/>
      <c r="EW58" s="1633"/>
      <c r="EX58" s="1633"/>
      <c r="EY58" s="1633"/>
      <c r="EZ58" s="1633"/>
      <c r="FA58" s="1633"/>
      <c r="FB58" s="1633"/>
      <c r="FC58" s="1633"/>
      <c r="FD58" s="1633"/>
      <c r="FE58" s="1633"/>
      <c r="FF58" s="1633"/>
      <c r="FG58" s="1633"/>
      <c r="FH58" s="1633"/>
      <c r="FI58" s="1633"/>
      <c r="FJ58" s="1633"/>
      <c r="FK58" s="1633"/>
      <c r="FL58" s="1633"/>
      <c r="FM58" s="1633"/>
      <c r="FN58" s="1633"/>
      <c r="FO58" s="1633"/>
      <c r="FP58" s="1633"/>
      <c r="FQ58" s="1633"/>
      <c r="FR58" s="1633"/>
      <c r="FS58" s="1633"/>
      <c r="FT58" s="1633"/>
      <c r="FU58" s="1633"/>
      <c r="FV58" s="1633"/>
      <c r="FW58" s="1633"/>
      <c r="FX58" s="1633"/>
      <c r="FY58" s="1633"/>
      <c r="FZ58" s="1633"/>
      <c r="GA58" s="1633"/>
      <c r="GB58" s="1633"/>
      <c r="GC58" s="1633"/>
      <c r="GD58" s="1633"/>
      <c r="GE58" s="1633"/>
      <c r="GF58" s="1633"/>
      <c r="GG58" s="1633"/>
      <c r="GH58" s="1633"/>
      <c r="GI58" s="1633"/>
      <c r="GJ58" s="1633"/>
      <c r="GK58" s="1633"/>
      <c r="GL58" s="1633"/>
      <c r="GM58" s="1633"/>
      <c r="GN58" s="1633"/>
      <c r="GO58" s="1633"/>
      <c r="GP58" s="1633"/>
      <c r="GQ58" s="1633"/>
      <c r="GR58" s="1633"/>
      <c r="GS58" s="1633"/>
      <c r="GT58" s="1633"/>
      <c r="GU58" s="1633"/>
      <c r="GV58" s="1633"/>
      <c r="GW58" s="1633"/>
      <c r="GX58" s="1633"/>
      <c r="GY58" s="1633"/>
      <c r="GZ58" s="1633"/>
      <c r="HA58" s="1633"/>
      <c r="HB58" s="1633"/>
      <c r="HC58" s="1633"/>
      <c r="HD58" s="1633"/>
      <c r="HE58" s="1633"/>
      <c r="HF58" s="1633"/>
      <c r="HG58" s="1633"/>
      <c r="HH58" s="1633"/>
      <c r="HI58" s="1633"/>
      <c r="HJ58" s="1633"/>
      <c r="HK58" s="1633"/>
      <c r="HL58" s="1633"/>
      <c r="HM58" s="1633"/>
      <c r="HN58" s="1633"/>
      <c r="HO58" s="1633"/>
      <c r="HP58" s="1633"/>
      <c r="HQ58" s="1633"/>
      <c r="HR58" s="1633"/>
      <c r="HS58" s="1633"/>
      <c r="HT58" s="1633"/>
      <c r="HU58" s="1633"/>
      <c r="HV58" s="1633"/>
      <c r="HW58" s="1633"/>
      <c r="HX58" s="1633"/>
      <c r="HY58" s="1633"/>
      <c r="HZ58" s="1633"/>
      <c r="IA58" s="1633"/>
      <c r="IB58" s="1633"/>
      <c r="IC58" s="1633"/>
      <c r="ID58" s="1633"/>
      <c r="IE58" s="1633"/>
      <c r="IF58" s="1633"/>
      <c r="IG58" s="1633"/>
      <c r="IH58" s="1633"/>
      <c r="II58" s="1633"/>
      <c r="IJ58" s="1633"/>
      <c r="IK58" s="1633"/>
      <c r="IL58" s="1633"/>
      <c r="IM58" s="1633"/>
      <c r="IN58" s="1633"/>
      <c r="IO58" s="1633"/>
      <c r="IP58" s="1633"/>
      <c r="IQ58" s="1633"/>
      <c r="IR58" s="1633"/>
      <c r="IS58" s="1633"/>
      <c r="IT58" s="1633"/>
      <c r="IU58" s="1633"/>
      <c r="IV58" s="1633"/>
      <c r="IW58" s="1633"/>
      <c r="IX58" s="1633"/>
      <c r="IY58" s="1633"/>
      <c r="IZ58" s="1633"/>
      <c r="JA58" s="1633"/>
      <c r="JB58" s="1633"/>
      <c r="JC58" s="1633"/>
      <c r="JD58" s="1633"/>
      <c r="JE58" s="1633"/>
      <c r="JF58" s="1633"/>
      <c r="JG58" s="1633"/>
      <c r="JH58" s="1633"/>
      <c r="JI58" s="1633"/>
      <c r="JJ58" s="1633"/>
      <c r="JK58" s="1633"/>
      <c r="JL58" s="1633"/>
      <c r="JM58" s="1633"/>
      <c r="JN58" s="1633"/>
      <c r="JO58" s="1633"/>
      <c r="JP58" s="1633"/>
      <c r="JQ58" s="1633"/>
      <c r="JR58" s="1633"/>
      <c r="JS58" s="1633"/>
      <c r="JT58" s="1633"/>
      <c r="JU58" s="1633"/>
      <c r="JV58" s="1633"/>
      <c r="JW58" s="1633"/>
      <c r="JX58" s="1633"/>
      <c r="JY58" s="1633"/>
      <c r="JZ58" s="1633"/>
      <c r="KA58" s="1633"/>
      <c r="KB58" s="1633"/>
      <c r="KC58" s="1633"/>
      <c r="KD58" s="1633"/>
      <c r="KE58" s="1633"/>
      <c r="KF58" s="1633"/>
      <c r="KG58" s="1633"/>
      <c r="KH58" s="1633"/>
      <c r="KI58" s="1633"/>
      <c r="KJ58" s="1633"/>
      <c r="KK58" s="1633"/>
      <c r="KL58" s="1633"/>
      <c r="KM58" s="1633"/>
      <c r="KN58" s="1633"/>
      <c r="KO58" s="1633"/>
      <c r="KP58" s="1633"/>
      <c r="KQ58" s="1633"/>
      <c r="KR58" s="1633"/>
      <c r="KS58" s="1633"/>
      <c r="KT58" s="1633"/>
      <c r="KU58" s="1633"/>
      <c r="KV58" s="1633"/>
      <c r="KW58" s="1633"/>
      <c r="KX58" s="1633"/>
      <c r="KY58" s="1633"/>
      <c r="KZ58" s="1633"/>
      <c r="LA58" s="1633"/>
      <c r="LB58" s="1633"/>
      <c r="LC58" s="1633"/>
      <c r="LD58" s="1633"/>
      <c r="LE58" s="1633"/>
      <c r="LF58" s="1642"/>
      <c r="LG58" s="1642"/>
      <c r="LH58" s="1642"/>
      <c r="LI58" s="1642"/>
      <c r="LJ58" s="1642"/>
      <c r="LK58" s="1642"/>
      <c r="LL58" s="1642"/>
      <c r="LM58" s="2302"/>
    </row>
    <row r="59" s="1481" customFormat="1" ht="47" customHeight="1" spans="1:325">
      <c r="A59" s="2147">
        <v>45784</v>
      </c>
      <c r="B59" s="2148" t="s">
        <v>508</v>
      </c>
      <c r="C59" s="2149" t="s">
        <v>158</v>
      </c>
      <c r="D59" s="2150">
        <v>4500165600</v>
      </c>
      <c r="E59" s="2151">
        <v>246989</v>
      </c>
      <c r="F59" s="2150" t="s">
        <v>3768</v>
      </c>
      <c r="G59" s="2256" t="s">
        <v>3580</v>
      </c>
      <c r="H59" s="2152" t="s">
        <v>3580</v>
      </c>
      <c r="I59" s="1532" t="s">
        <v>3581</v>
      </c>
      <c r="J59" s="1522">
        <v>720</v>
      </c>
      <c r="K59" s="1534">
        <v>0</v>
      </c>
      <c r="L59" s="1534">
        <v>6</v>
      </c>
      <c r="M59" s="1534">
        <f t="shared" si="0"/>
        <v>120</v>
      </c>
      <c r="N59" s="1536">
        <v>45828</v>
      </c>
      <c r="O59" s="1525">
        <v>45824</v>
      </c>
      <c r="P59" s="1537"/>
      <c r="Q59" s="2070" t="s">
        <v>78</v>
      </c>
      <c r="R59" s="2265">
        <v>45831</v>
      </c>
      <c r="S59" s="2261" t="s">
        <v>111</v>
      </c>
      <c r="T59" s="1565">
        <v>45800</v>
      </c>
      <c r="U59" s="1589" t="s">
        <v>88</v>
      </c>
      <c r="V59" s="1589">
        <v>45803</v>
      </c>
      <c r="W59" s="2262"/>
      <c r="X59" s="1589"/>
      <c r="Y59" s="2274" t="s">
        <v>3769</v>
      </c>
      <c r="Z59" s="2173" t="s">
        <v>511</v>
      </c>
      <c r="AA59" s="2174">
        <v>3.6946</v>
      </c>
      <c r="AB59" s="2175">
        <f t="shared" si="18"/>
        <v>2660.112</v>
      </c>
      <c r="AC59" s="1504"/>
      <c r="AD59" s="1609" t="s">
        <v>81</v>
      </c>
      <c r="AE59" s="1609">
        <v>9</v>
      </c>
      <c r="AF59" s="1609">
        <f t="shared" si="16"/>
        <v>720</v>
      </c>
      <c r="AG59" s="1610"/>
      <c r="AH59" s="2282"/>
      <c r="AI59" s="2282"/>
      <c r="AJ59" s="2282" t="s">
        <v>512</v>
      </c>
      <c r="AK59" s="2283">
        <f t="shared" si="17"/>
        <v>720</v>
      </c>
      <c r="AL59" s="2282"/>
      <c r="AM59" s="2185">
        <f>J59/9</f>
        <v>80</v>
      </c>
      <c r="AN59" s="1622">
        <f>J59/9</f>
        <v>80</v>
      </c>
      <c r="AO59" s="1622">
        <f>J59/9</f>
        <v>80</v>
      </c>
      <c r="AP59" s="1622">
        <f>J59/9</f>
        <v>80</v>
      </c>
      <c r="AQ59" s="1622">
        <f>J59/9</f>
        <v>80</v>
      </c>
      <c r="AR59" s="1622">
        <f>J59/9</f>
        <v>80</v>
      </c>
      <c r="AS59" s="1622">
        <f>J59/9</f>
        <v>80</v>
      </c>
      <c r="AT59" s="1622">
        <f>J59/9</f>
        <v>80</v>
      </c>
      <c r="AU59" s="2192">
        <f>J59/9</f>
        <v>80</v>
      </c>
      <c r="AV59" s="2292">
        <f t="shared" si="13"/>
        <v>76.6666666666667</v>
      </c>
      <c r="AW59" s="2297">
        <f t="shared" si="14"/>
        <v>3.33333333333333</v>
      </c>
      <c r="AX59" s="1631"/>
      <c r="AY59" s="1632"/>
      <c r="AZ59" s="1633"/>
      <c r="BA59" s="1633"/>
      <c r="BB59" s="1633"/>
      <c r="BC59" s="1633"/>
      <c r="BD59" s="1633"/>
      <c r="BE59" s="1633"/>
      <c r="BF59" s="1633"/>
      <c r="BG59" s="1633"/>
      <c r="BH59" s="1633"/>
      <c r="BI59" s="1633"/>
      <c r="BJ59" s="1633"/>
      <c r="BK59" s="1633"/>
      <c r="BL59" s="1633"/>
      <c r="BM59" s="1633"/>
      <c r="BN59" s="1633"/>
      <c r="BO59" s="1633"/>
      <c r="BP59" s="1633"/>
      <c r="BQ59" s="1633"/>
      <c r="BR59" s="1633"/>
      <c r="BS59" s="1633"/>
      <c r="BT59" s="1633"/>
      <c r="BU59" s="1633"/>
      <c r="BV59" s="1633"/>
      <c r="BW59" s="1633"/>
      <c r="BX59" s="1633"/>
      <c r="BY59" s="1633"/>
      <c r="BZ59" s="1633"/>
      <c r="CA59" s="1633"/>
      <c r="CB59" s="1633"/>
      <c r="CC59" s="1633"/>
      <c r="CD59" s="1633"/>
      <c r="CE59" s="1633"/>
      <c r="CF59" s="1633"/>
      <c r="CG59" s="1633"/>
      <c r="CH59" s="1633"/>
      <c r="CI59" s="1633"/>
      <c r="CJ59" s="1633"/>
      <c r="CK59" s="1633"/>
      <c r="CL59" s="1633"/>
      <c r="CM59" s="1633"/>
      <c r="CN59" s="1633"/>
      <c r="CO59" s="1633"/>
      <c r="CP59" s="1633"/>
      <c r="CQ59" s="1633"/>
      <c r="CR59" s="1633"/>
      <c r="CS59" s="1633"/>
      <c r="CT59" s="1633"/>
      <c r="CU59" s="1633"/>
      <c r="CV59" s="1633"/>
      <c r="CW59" s="1633"/>
      <c r="CX59" s="1633"/>
      <c r="CY59" s="1633"/>
      <c r="CZ59" s="1633"/>
      <c r="DA59" s="1633"/>
      <c r="DB59" s="1633"/>
      <c r="DC59" s="1633"/>
      <c r="DD59" s="1633"/>
      <c r="DE59" s="1633"/>
      <c r="DF59" s="1633"/>
      <c r="DG59" s="1633"/>
      <c r="DH59" s="1633"/>
      <c r="DI59" s="1633"/>
      <c r="DJ59" s="1633"/>
      <c r="DK59" s="1633"/>
      <c r="DL59" s="1633"/>
      <c r="DM59" s="1633"/>
      <c r="DN59" s="1633"/>
      <c r="DO59" s="1633"/>
      <c r="DP59" s="1633"/>
      <c r="DQ59" s="1633"/>
      <c r="DR59" s="1633"/>
      <c r="DS59" s="1633"/>
      <c r="DT59" s="1633"/>
      <c r="DU59" s="1633"/>
      <c r="DV59" s="1633"/>
      <c r="DW59" s="1633"/>
      <c r="DX59" s="1633"/>
      <c r="DY59" s="1633"/>
      <c r="DZ59" s="1633"/>
      <c r="EA59" s="1633"/>
      <c r="EB59" s="1633"/>
      <c r="EC59" s="1633"/>
      <c r="ED59" s="1633"/>
      <c r="EE59" s="1633"/>
      <c r="EF59" s="1633"/>
      <c r="EG59" s="1633"/>
      <c r="EH59" s="1633"/>
      <c r="EI59" s="1633"/>
      <c r="EJ59" s="1633"/>
      <c r="EK59" s="1633"/>
      <c r="EL59" s="1633"/>
      <c r="EM59" s="1633"/>
      <c r="EN59" s="1633"/>
      <c r="EO59" s="1633"/>
      <c r="EP59" s="1633"/>
      <c r="EQ59" s="1633"/>
      <c r="ER59" s="1633"/>
      <c r="ES59" s="1633"/>
      <c r="ET59" s="1633"/>
      <c r="EU59" s="1633"/>
      <c r="EV59" s="1633"/>
      <c r="EW59" s="1633"/>
      <c r="EX59" s="1633"/>
      <c r="EY59" s="1633"/>
      <c r="EZ59" s="1633"/>
      <c r="FA59" s="1633"/>
      <c r="FB59" s="1633"/>
      <c r="FC59" s="1633"/>
      <c r="FD59" s="1633"/>
      <c r="FE59" s="1633"/>
      <c r="FF59" s="1633"/>
      <c r="FG59" s="1633"/>
      <c r="FH59" s="1633"/>
      <c r="FI59" s="1633"/>
      <c r="FJ59" s="1633"/>
      <c r="FK59" s="1633"/>
      <c r="FL59" s="1633"/>
      <c r="FM59" s="1633"/>
      <c r="FN59" s="1633"/>
      <c r="FO59" s="1633"/>
      <c r="FP59" s="1633"/>
      <c r="FQ59" s="1633"/>
      <c r="FR59" s="1633"/>
      <c r="FS59" s="1633"/>
      <c r="FT59" s="1633"/>
      <c r="FU59" s="1633"/>
      <c r="FV59" s="1633"/>
      <c r="FW59" s="1633"/>
      <c r="FX59" s="1633"/>
      <c r="FY59" s="1633"/>
      <c r="FZ59" s="1633"/>
      <c r="GA59" s="1633"/>
      <c r="GB59" s="1633"/>
      <c r="GC59" s="1633"/>
      <c r="GD59" s="1633"/>
      <c r="GE59" s="1633"/>
      <c r="GF59" s="1633"/>
      <c r="GG59" s="1633"/>
      <c r="GH59" s="1633"/>
      <c r="GI59" s="1633"/>
      <c r="GJ59" s="1633"/>
      <c r="GK59" s="1633"/>
      <c r="GL59" s="1633"/>
      <c r="GM59" s="1633"/>
      <c r="GN59" s="1633"/>
      <c r="GO59" s="1633"/>
      <c r="GP59" s="1633"/>
      <c r="GQ59" s="1633"/>
      <c r="GR59" s="1633"/>
      <c r="GS59" s="1633"/>
      <c r="GT59" s="1633"/>
      <c r="GU59" s="1633"/>
      <c r="GV59" s="1633"/>
      <c r="GW59" s="1633"/>
      <c r="GX59" s="1633"/>
      <c r="GY59" s="1633"/>
      <c r="GZ59" s="1633"/>
      <c r="HA59" s="1633"/>
      <c r="HB59" s="1633"/>
      <c r="HC59" s="1633"/>
      <c r="HD59" s="1633"/>
      <c r="HE59" s="1633"/>
      <c r="HF59" s="1633"/>
      <c r="HG59" s="1633"/>
      <c r="HH59" s="1633"/>
      <c r="HI59" s="1633"/>
      <c r="HJ59" s="1633"/>
      <c r="HK59" s="1633"/>
      <c r="HL59" s="1633"/>
      <c r="HM59" s="1633"/>
      <c r="HN59" s="1633"/>
      <c r="HO59" s="1633"/>
      <c r="HP59" s="1633"/>
      <c r="HQ59" s="1633"/>
      <c r="HR59" s="1633"/>
      <c r="HS59" s="1633"/>
      <c r="HT59" s="1633"/>
      <c r="HU59" s="1633"/>
      <c r="HV59" s="1633"/>
      <c r="HW59" s="1633"/>
      <c r="HX59" s="1633"/>
      <c r="HY59" s="1633"/>
      <c r="HZ59" s="1633"/>
      <c r="IA59" s="1633"/>
      <c r="IB59" s="1633"/>
      <c r="IC59" s="1633"/>
      <c r="ID59" s="1633"/>
      <c r="IE59" s="1633"/>
      <c r="IF59" s="1633"/>
      <c r="IG59" s="1633"/>
      <c r="IH59" s="1633"/>
      <c r="II59" s="1633"/>
      <c r="IJ59" s="1633"/>
      <c r="IK59" s="1633"/>
      <c r="IL59" s="1633"/>
      <c r="IM59" s="1633"/>
      <c r="IN59" s="1633"/>
      <c r="IO59" s="1633"/>
      <c r="IP59" s="1633"/>
      <c r="IQ59" s="1633"/>
      <c r="IR59" s="1633"/>
      <c r="IS59" s="1633"/>
      <c r="IT59" s="1633"/>
      <c r="IU59" s="1633"/>
      <c r="IV59" s="1633"/>
      <c r="IW59" s="1633"/>
      <c r="IX59" s="1633"/>
      <c r="IY59" s="1633"/>
      <c r="IZ59" s="1633"/>
      <c r="JA59" s="1633"/>
      <c r="JB59" s="1633"/>
      <c r="JC59" s="1633"/>
      <c r="JD59" s="1633"/>
      <c r="JE59" s="1633"/>
      <c r="JF59" s="1633"/>
      <c r="JG59" s="1633"/>
      <c r="JH59" s="1633"/>
      <c r="JI59" s="1633"/>
      <c r="JJ59" s="1633"/>
      <c r="JK59" s="1633"/>
      <c r="JL59" s="1633"/>
      <c r="JM59" s="1633"/>
      <c r="JN59" s="1633"/>
      <c r="JO59" s="1633"/>
      <c r="JP59" s="1633"/>
      <c r="JQ59" s="1633"/>
      <c r="JR59" s="1633"/>
      <c r="JS59" s="1633"/>
      <c r="JT59" s="1633"/>
      <c r="JU59" s="1633"/>
      <c r="JV59" s="1633"/>
      <c r="JW59" s="1633"/>
      <c r="JX59" s="1633"/>
      <c r="JY59" s="1633"/>
      <c r="JZ59" s="1633"/>
      <c r="KA59" s="1633"/>
      <c r="KB59" s="1633"/>
      <c r="KC59" s="1633"/>
      <c r="KD59" s="1633"/>
      <c r="KE59" s="1633"/>
      <c r="KF59" s="1633"/>
      <c r="KG59" s="1633"/>
      <c r="KH59" s="1633"/>
      <c r="KI59" s="1633"/>
      <c r="KJ59" s="1633"/>
      <c r="KK59" s="1633"/>
      <c r="KL59" s="1633"/>
      <c r="KM59" s="1633"/>
      <c r="KN59" s="1633"/>
      <c r="KO59" s="1633"/>
      <c r="KP59" s="1633"/>
      <c r="KQ59" s="1633"/>
      <c r="KR59" s="1633"/>
      <c r="KS59" s="1633"/>
      <c r="KT59" s="1633"/>
      <c r="KU59" s="1633"/>
      <c r="KV59" s="1633"/>
      <c r="KW59" s="1633"/>
      <c r="KX59" s="1633"/>
      <c r="KY59" s="1633"/>
      <c r="KZ59" s="1633"/>
      <c r="LA59" s="1633"/>
      <c r="LB59" s="1633"/>
      <c r="LC59" s="1633"/>
      <c r="LD59" s="1633"/>
      <c r="LE59" s="1633"/>
      <c r="LF59" s="1642"/>
      <c r="LG59" s="1642"/>
      <c r="LH59" s="1642"/>
      <c r="LI59" s="1642"/>
      <c r="LJ59" s="1642"/>
      <c r="LK59" s="1642"/>
      <c r="LL59" s="1642"/>
      <c r="LM59" s="2302"/>
    </row>
    <row r="60" s="1481" customFormat="1" ht="47" customHeight="1" spans="1:325">
      <c r="A60" s="2248">
        <v>45791</v>
      </c>
      <c r="B60" s="1500" t="s">
        <v>1971</v>
      </c>
      <c r="C60" s="1501" t="s">
        <v>107</v>
      </c>
      <c r="D60" s="1502">
        <v>4500163632</v>
      </c>
      <c r="E60" s="1503"/>
      <c r="F60" s="1502" t="s">
        <v>3770</v>
      </c>
      <c r="G60" s="1504" t="s">
        <v>3580</v>
      </c>
      <c r="H60" s="1505" t="s">
        <v>3580</v>
      </c>
      <c r="I60" s="1532" t="s">
        <v>3581</v>
      </c>
      <c r="J60" s="1522">
        <v>600</v>
      </c>
      <c r="K60" s="1534">
        <v>0</v>
      </c>
      <c r="L60" s="1534">
        <v>6</v>
      </c>
      <c r="M60" s="1534">
        <f t="shared" si="0"/>
        <v>100</v>
      </c>
      <c r="N60" s="1536">
        <v>45826</v>
      </c>
      <c r="O60" s="1536">
        <v>45822</v>
      </c>
      <c r="P60" s="1537"/>
      <c r="Q60" s="2070" t="s">
        <v>78</v>
      </c>
      <c r="R60" s="2265">
        <v>45831</v>
      </c>
      <c r="S60" s="2261" t="s">
        <v>168</v>
      </c>
      <c r="T60" s="1565">
        <v>45800</v>
      </c>
      <c r="U60" s="1589" t="s">
        <v>88</v>
      </c>
      <c r="V60" s="1589">
        <v>45799</v>
      </c>
      <c r="W60" s="2262"/>
      <c r="X60" s="1589"/>
      <c r="Y60" s="2275" t="s">
        <v>3771</v>
      </c>
      <c r="Z60" s="1590" t="s">
        <v>1974</v>
      </c>
      <c r="AA60" s="2174">
        <v>3.6946</v>
      </c>
      <c r="AB60" s="2175">
        <f t="shared" si="18"/>
        <v>2216.76</v>
      </c>
      <c r="AC60" s="1504"/>
      <c r="AD60" s="1609" t="s">
        <v>81</v>
      </c>
      <c r="AE60" s="1609">
        <v>9</v>
      </c>
      <c r="AF60" s="1609">
        <f t="shared" si="16"/>
        <v>600</v>
      </c>
      <c r="AG60" s="1610"/>
      <c r="AH60" s="2282"/>
      <c r="AI60" s="2282"/>
      <c r="AJ60" s="2282" t="s">
        <v>63</v>
      </c>
      <c r="AK60" s="2283">
        <f t="shared" si="17"/>
        <v>600</v>
      </c>
      <c r="AL60" s="2282"/>
      <c r="AM60" s="2185">
        <f>J60/9</f>
        <v>66.6666666666667</v>
      </c>
      <c r="AN60" s="1622">
        <f>J60/9</f>
        <v>66.6666666666667</v>
      </c>
      <c r="AO60" s="1622">
        <f>J60/9</f>
        <v>66.6666666666667</v>
      </c>
      <c r="AP60" s="1622">
        <f>J60/9</f>
        <v>66.6666666666667</v>
      </c>
      <c r="AQ60" s="1622">
        <f>J60/9</f>
        <v>66.6666666666667</v>
      </c>
      <c r="AR60" s="1622">
        <f>J60/9</f>
        <v>66.6666666666667</v>
      </c>
      <c r="AS60" s="1622">
        <f>J60/9</f>
        <v>66.6666666666667</v>
      </c>
      <c r="AT60" s="1622">
        <f>J60/9</f>
        <v>66.6666666666667</v>
      </c>
      <c r="AU60" s="2293">
        <f>J60/9</f>
        <v>66.6666666666667</v>
      </c>
      <c r="AV60" s="2292">
        <f t="shared" si="13"/>
        <v>63.8888888888889</v>
      </c>
      <c r="AW60" s="2297">
        <f t="shared" si="14"/>
        <v>2.77777777777778</v>
      </c>
      <c r="AX60" s="1631"/>
      <c r="AY60" s="1632"/>
      <c r="AZ60" s="1633"/>
      <c r="BA60" s="1633"/>
      <c r="BB60" s="1633"/>
      <c r="BC60" s="1633"/>
      <c r="BD60" s="1633"/>
      <c r="BE60" s="1633"/>
      <c r="BF60" s="1633"/>
      <c r="BG60" s="1633"/>
      <c r="BH60" s="1633"/>
      <c r="BI60" s="1633"/>
      <c r="BJ60" s="1633"/>
      <c r="BK60" s="1633"/>
      <c r="BL60" s="1633"/>
      <c r="BM60" s="1633"/>
      <c r="BN60" s="1633"/>
      <c r="BO60" s="1633"/>
      <c r="BP60" s="1633"/>
      <c r="BQ60" s="1633"/>
      <c r="BR60" s="1633"/>
      <c r="BS60" s="1633"/>
      <c r="BT60" s="1633"/>
      <c r="BU60" s="1633"/>
      <c r="BV60" s="1633"/>
      <c r="BW60" s="1633"/>
      <c r="BX60" s="1633"/>
      <c r="BY60" s="1633"/>
      <c r="BZ60" s="1633"/>
      <c r="CA60" s="1633"/>
      <c r="CB60" s="1633"/>
      <c r="CC60" s="1633"/>
      <c r="CD60" s="1633"/>
      <c r="CE60" s="1633"/>
      <c r="CF60" s="1633"/>
      <c r="CG60" s="1633"/>
      <c r="CH60" s="1633"/>
      <c r="CI60" s="1633"/>
      <c r="CJ60" s="1633"/>
      <c r="CK60" s="1633"/>
      <c r="CL60" s="1633"/>
      <c r="CM60" s="1633"/>
      <c r="CN60" s="1633"/>
      <c r="CO60" s="1633"/>
      <c r="CP60" s="1633"/>
      <c r="CQ60" s="1633"/>
      <c r="CR60" s="1633"/>
      <c r="CS60" s="1633"/>
      <c r="CT60" s="1633"/>
      <c r="CU60" s="1633"/>
      <c r="CV60" s="1633"/>
      <c r="CW60" s="1633"/>
      <c r="CX60" s="1633"/>
      <c r="CY60" s="1633"/>
      <c r="CZ60" s="1633"/>
      <c r="DA60" s="1633"/>
      <c r="DB60" s="1633"/>
      <c r="DC60" s="1633"/>
      <c r="DD60" s="1633"/>
      <c r="DE60" s="1633"/>
      <c r="DF60" s="1633"/>
      <c r="DG60" s="1633"/>
      <c r="DH60" s="1633"/>
      <c r="DI60" s="1633"/>
      <c r="DJ60" s="1633"/>
      <c r="DK60" s="1633"/>
      <c r="DL60" s="1633"/>
      <c r="DM60" s="1633"/>
      <c r="DN60" s="1633"/>
      <c r="DO60" s="1633"/>
      <c r="DP60" s="1633"/>
      <c r="DQ60" s="1633"/>
      <c r="DR60" s="1633"/>
      <c r="DS60" s="1633"/>
      <c r="DT60" s="1633"/>
      <c r="DU60" s="1633"/>
      <c r="DV60" s="1633"/>
      <c r="DW60" s="1633"/>
      <c r="DX60" s="1633"/>
      <c r="DY60" s="1633"/>
      <c r="DZ60" s="1633"/>
      <c r="EA60" s="1633"/>
      <c r="EB60" s="1633"/>
      <c r="EC60" s="1633"/>
      <c r="ED60" s="1633"/>
      <c r="EE60" s="1633"/>
      <c r="EF60" s="1633"/>
      <c r="EG60" s="1633"/>
      <c r="EH60" s="1633"/>
      <c r="EI60" s="1633"/>
      <c r="EJ60" s="1633"/>
      <c r="EK60" s="1633"/>
      <c r="EL60" s="1633"/>
      <c r="EM60" s="1633"/>
      <c r="EN60" s="1633"/>
      <c r="EO60" s="1633"/>
      <c r="EP60" s="1633"/>
      <c r="EQ60" s="1633"/>
      <c r="ER60" s="1633"/>
      <c r="ES60" s="1633"/>
      <c r="ET60" s="1633"/>
      <c r="EU60" s="1633"/>
      <c r="EV60" s="1633"/>
      <c r="EW60" s="1633"/>
      <c r="EX60" s="1633"/>
      <c r="EY60" s="1633"/>
      <c r="EZ60" s="1633"/>
      <c r="FA60" s="1633"/>
      <c r="FB60" s="1633"/>
      <c r="FC60" s="1633"/>
      <c r="FD60" s="1633"/>
      <c r="FE60" s="1633"/>
      <c r="FF60" s="1633"/>
      <c r="FG60" s="1633"/>
      <c r="FH60" s="1633"/>
      <c r="FI60" s="1633"/>
      <c r="FJ60" s="1633"/>
      <c r="FK60" s="1633"/>
      <c r="FL60" s="1633"/>
      <c r="FM60" s="1633"/>
      <c r="FN60" s="1633"/>
      <c r="FO60" s="1633"/>
      <c r="FP60" s="1633"/>
      <c r="FQ60" s="1633"/>
      <c r="FR60" s="1633"/>
      <c r="FS60" s="1633"/>
      <c r="FT60" s="1633"/>
      <c r="FU60" s="1633"/>
      <c r="FV60" s="1633"/>
      <c r="FW60" s="1633"/>
      <c r="FX60" s="1633"/>
      <c r="FY60" s="1633"/>
      <c r="FZ60" s="1633"/>
      <c r="GA60" s="1633"/>
      <c r="GB60" s="1633"/>
      <c r="GC60" s="1633"/>
      <c r="GD60" s="1633"/>
      <c r="GE60" s="1633"/>
      <c r="GF60" s="1633"/>
      <c r="GG60" s="1633"/>
      <c r="GH60" s="1633"/>
      <c r="GI60" s="1633"/>
      <c r="GJ60" s="1633"/>
      <c r="GK60" s="1633"/>
      <c r="GL60" s="1633"/>
      <c r="GM60" s="1633"/>
      <c r="GN60" s="1633"/>
      <c r="GO60" s="1633"/>
      <c r="GP60" s="1633"/>
      <c r="GQ60" s="1633"/>
      <c r="GR60" s="1633"/>
      <c r="GS60" s="1633"/>
      <c r="GT60" s="1633"/>
      <c r="GU60" s="1633"/>
      <c r="GV60" s="1633"/>
      <c r="GW60" s="1633"/>
      <c r="GX60" s="1633"/>
      <c r="GY60" s="1633"/>
      <c r="GZ60" s="1633"/>
      <c r="HA60" s="1633"/>
      <c r="HB60" s="1633"/>
      <c r="HC60" s="1633"/>
      <c r="HD60" s="1633"/>
      <c r="HE60" s="1633"/>
      <c r="HF60" s="1633"/>
      <c r="HG60" s="1633"/>
      <c r="HH60" s="1633"/>
      <c r="HI60" s="1633"/>
      <c r="HJ60" s="1633"/>
      <c r="HK60" s="1633"/>
      <c r="HL60" s="1633"/>
      <c r="HM60" s="1633"/>
      <c r="HN60" s="1633"/>
      <c r="HO60" s="1633"/>
      <c r="HP60" s="1633"/>
      <c r="HQ60" s="1633"/>
      <c r="HR60" s="1633"/>
      <c r="HS60" s="1633"/>
      <c r="HT60" s="1633"/>
      <c r="HU60" s="1633"/>
      <c r="HV60" s="1633"/>
      <c r="HW60" s="1633"/>
      <c r="HX60" s="1633"/>
      <c r="HY60" s="1633"/>
      <c r="HZ60" s="1633"/>
      <c r="IA60" s="1633"/>
      <c r="IB60" s="1633"/>
      <c r="IC60" s="1633"/>
      <c r="ID60" s="1633"/>
      <c r="IE60" s="1633"/>
      <c r="IF60" s="1633"/>
      <c r="IG60" s="1633"/>
      <c r="IH60" s="1633"/>
      <c r="II60" s="1633"/>
      <c r="IJ60" s="1633"/>
      <c r="IK60" s="1633"/>
      <c r="IL60" s="1633"/>
      <c r="IM60" s="1633"/>
      <c r="IN60" s="1633"/>
      <c r="IO60" s="1633"/>
      <c r="IP60" s="1633"/>
      <c r="IQ60" s="1633"/>
      <c r="IR60" s="1633"/>
      <c r="IS60" s="1633"/>
      <c r="IT60" s="1633"/>
      <c r="IU60" s="1633"/>
      <c r="IV60" s="1633"/>
      <c r="IW60" s="1633"/>
      <c r="IX60" s="1633"/>
      <c r="IY60" s="1633"/>
      <c r="IZ60" s="1633"/>
      <c r="JA60" s="1633"/>
      <c r="JB60" s="1633"/>
      <c r="JC60" s="1633"/>
      <c r="JD60" s="1633"/>
      <c r="JE60" s="1633"/>
      <c r="JF60" s="1633"/>
      <c r="JG60" s="1633"/>
      <c r="JH60" s="1633"/>
      <c r="JI60" s="1633"/>
      <c r="JJ60" s="1633"/>
      <c r="JK60" s="1633"/>
      <c r="JL60" s="1633"/>
      <c r="JM60" s="1633"/>
      <c r="JN60" s="1633"/>
      <c r="JO60" s="1633"/>
      <c r="JP60" s="1633"/>
      <c r="JQ60" s="1633"/>
      <c r="JR60" s="1633"/>
      <c r="JS60" s="1633"/>
      <c r="JT60" s="1633"/>
      <c r="JU60" s="1633"/>
      <c r="JV60" s="1633"/>
      <c r="JW60" s="1633"/>
      <c r="JX60" s="1633"/>
      <c r="JY60" s="1633"/>
      <c r="JZ60" s="1633"/>
      <c r="KA60" s="1633"/>
      <c r="KB60" s="1633"/>
      <c r="KC60" s="1633"/>
      <c r="KD60" s="1633"/>
      <c r="KE60" s="1633"/>
      <c r="KF60" s="1633"/>
      <c r="KG60" s="1633"/>
      <c r="KH60" s="1633"/>
      <c r="KI60" s="1633"/>
      <c r="KJ60" s="1633"/>
      <c r="KK60" s="1633"/>
      <c r="KL60" s="1633"/>
      <c r="KM60" s="1633"/>
      <c r="KN60" s="1633"/>
      <c r="KO60" s="1633"/>
      <c r="KP60" s="1633"/>
      <c r="KQ60" s="1633"/>
      <c r="KR60" s="1633"/>
      <c r="KS60" s="1633"/>
      <c r="KT60" s="1633"/>
      <c r="KU60" s="1633"/>
      <c r="KV60" s="1633"/>
      <c r="KW60" s="1633"/>
      <c r="KX60" s="1633"/>
      <c r="KY60" s="1633"/>
      <c r="KZ60" s="1633"/>
      <c r="LA60" s="1633"/>
      <c r="LB60" s="1633"/>
      <c r="LC60" s="1633"/>
      <c r="LD60" s="1633"/>
      <c r="LE60" s="1633"/>
      <c r="LF60" s="1642"/>
      <c r="LG60" s="1642"/>
      <c r="LH60" s="1642"/>
      <c r="LI60" s="1642"/>
      <c r="LJ60" s="1642"/>
      <c r="LK60" s="1642"/>
      <c r="LL60" s="1642"/>
      <c r="LM60" s="2302"/>
    </row>
    <row r="61" s="1481" customFormat="1" ht="47" customHeight="1" spans="1:325">
      <c r="A61" s="2248">
        <v>45792</v>
      </c>
      <c r="B61" s="1500" t="s">
        <v>484</v>
      </c>
      <c r="C61" s="1501" t="s">
        <v>195</v>
      </c>
      <c r="D61" s="1502">
        <v>4500166409</v>
      </c>
      <c r="E61" s="1503"/>
      <c r="F61" s="1502" t="s">
        <v>3772</v>
      </c>
      <c r="G61" s="1504" t="s">
        <v>3580</v>
      </c>
      <c r="H61" s="1505" t="s">
        <v>3580</v>
      </c>
      <c r="I61" s="1532" t="s">
        <v>3581</v>
      </c>
      <c r="J61" s="1522">
        <v>480</v>
      </c>
      <c r="K61" s="1534">
        <v>0</v>
      </c>
      <c r="L61" s="1534">
        <v>6</v>
      </c>
      <c r="M61" s="1534">
        <f t="shared" si="0"/>
        <v>80</v>
      </c>
      <c r="N61" s="1525">
        <v>45828</v>
      </c>
      <c r="O61" s="1525">
        <v>45824</v>
      </c>
      <c r="P61" s="1537"/>
      <c r="Q61" s="2070" t="s">
        <v>78</v>
      </c>
      <c r="R61" s="2265">
        <v>45831</v>
      </c>
      <c r="S61" s="2261" t="s">
        <v>111</v>
      </c>
      <c r="T61" s="1565">
        <v>45792</v>
      </c>
      <c r="U61" s="1589" t="s">
        <v>88</v>
      </c>
      <c r="V61" s="1589" t="s">
        <v>88</v>
      </c>
      <c r="W61" s="2262"/>
      <c r="X61" s="1589"/>
      <c r="Y61" s="2275" t="s">
        <v>3773</v>
      </c>
      <c r="Z61" s="1590" t="s">
        <v>122</v>
      </c>
      <c r="AA61" s="2174">
        <v>3.6946</v>
      </c>
      <c r="AB61" s="2175">
        <f t="shared" si="18"/>
        <v>1773.408</v>
      </c>
      <c r="AC61" s="1504"/>
      <c r="AD61" s="1609" t="s">
        <v>81</v>
      </c>
      <c r="AE61" s="1609">
        <v>9</v>
      </c>
      <c r="AF61" s="1609">
        <f t="shared" si="16"/>
        <v>480</v>
      </c>
      <c r="AG61" s="1610"/>
      <c r="AH61" s="2282"/>
      <c r="AI61" s="2282"/>
      <c r="AJ61" s="2282" t="s">
        <v>63</v>
      </c>
      <c r="AK61" s="2283">
        <f t="shared" si="17"/>
        <v>480</v>
      </c>
      <c r="AL61" s="2282"/>
      <c r="AM61" s="2185">
        <f>J61/9</f>
        <v>53.3333333333333</v>
      </c>
      <c r="AN61" s="1622">
        <f>J61/9</f>
        <v>53.3333333333333</v>
      </c>
      <c r="AO61" s="1622">
        <f>J61/9</f>
        <v>53.3333333333333</v>
      </c>
      <c r="AP61" s="1622">
        <f>J61/9</f>
        <v>53.3333333333333</v>
      </c>
      <c r="AQ61" s="1622">
        <f>J61/9</f>
        <v>53.3333333333333</v>
      </c>
      <c r="AR61" s="1622">
        <f>J61/9</f>
        <v>53.3333333333333</v>
      </c>
      <c r="AS61" s="1622">
        <f>J61/9</f>
        <v>53.3333333333333</v>
      </c>
      <c r="AT61" s="1622">
        <f>J61/9</f>
        <v>53.3333333333333</v>
      </c>
      <c r="AU61" s="2293">
        <f>J61/9</f>
        <v>53.3333333333333</v>
      </c>
      <c r="AV61" s="2292">
        <f t="shared" si="13"/>
        <v>51.1111111111111</v>
      </c>
      <c r="AW61" s="2297">
        <f t="shared" si="14"/>
        <v>2.22222222222222</v>
      </c>
      <c r="AX61" s="1631"/>
      <c r="AY61" s="1632"/>
      <c r="AZ61" s="1633"/>
      <c r="BA61" s="1633"/>
      <c r="BB61" s="1633"/>
      <c r="BC61" s="1633"/>
      <c r="BD61" s="1633"/>
      <c r="BE61" s="1633"/>
      <c r="BF61" s="1633"/>
      <c r="BG61" s="1633"/>
      <c r="BH61" s="1633"/>
      <c r="BI61" s="1633"/>
      <c r="BJ61" s="1633"/>
      <c r="BK61" s="1633"/>
      <c r="BL61" s="1633"/>
      <c r="BM61" s="1633"/>
      <c r="BN61" s="1633"/>
      <c r="BO61" s="1633"/>
      <c r="BP61" s="1633"/>
      <c r="BQ61" s="1633"/>
      <c r="BR61" s="1633"/>
      <c r="BS61" s="1633"/>
      <c r="BT61" s="1633"/>
      <c r="BU61" s="1633"/>
      <c r="BV61" s="1633"/>
      <c r="BW61" s="1633"/>
      <c r="BX61" s="1633"/>
      <c r="BY61" s="1633"/>
      <c r="BZ61" s="1633"/>
      <c r="CA61" s="1633"/>
      <c r="CB61" s="1633"/>
      <c r="CC61" s="1633"/>
      <c r="CD61" s="1633"/>
      <c r="CE61" s="1633"/>
      <c r="CF61" s="1633"/>
      <c r="CG61" s="1633"/>
      <c r="CH61" s="1633"/>
      <c r="CI61" s="1633"/>
      <c r="CJ61" s="1633"/>
      <c r="CK61" s="1633"/>
      <c r="CL61" s="1633"/>
      <c r="CM61" s="1633"/>
      <c r="CN61" s="1633"/>
      <c r="CO61" s="1633"/>
      <c r="CP61" s="1633"/>
      <c r="CQ61" s="1633"/>
      <c r="CR61" s="1633"/>
      <c r="CS61" s="1633"/>
      <c r="CT61" s="1633"/>
      <c r="CU61" s="1633"/>
      <c r="CV61" s="1633"/>
      <c r="CW61" s="1633"/>
      <c r="CX61" s="1633"/>
      <c r="CY61" s="1633"/>
      <c r="CZ61" s="1633"/>
      <c r="DA61" s="1633"/>
      <c r="DB61" s="1633"/>
      <c r="DC61" s="1633"/>
      <c r="DD61" s="1633"/>
      <c r="DE61" s="1633"/>
      <c r="DF61" s="1633"/>
      <c r="DG61" s="1633"/>
      <c r="DH61" s="1633"/>
      <c r="DI61" s="1633"/>
      <c r="DJ61" s="1633"/>
      <c r="DK61" s="1633"/>
      <c r="DL61" s="1633"/>
      <c r="DM61" s="1633"/>
      <c r="DN61" s="1633"/>
      <c r="DO61" s="1633"/>
      <c r="DP61" s="1633"/>
      <c r="DQ61" s="1633"/>
      <c r="DR61" s="1633"/>
      <c r="DS61" s="1633"/>
      <c r="DT61" s="1633"/>
      <c r="DU61" s="1633"/>
      <c r="DV61" s="1633"/>
      <c r="DW61" s="1633"/>
      <c r="DX61" s="1633"/>
      <c r="DY61" s="1633"/>
      <c r="DZ61" s="1633"/>
      <c r="EA61" s="1633"/>
      <c r="EB61" s="1633"/>
      <c r="EC61" s="1633"/>
      <c r="ED61" s="1633"/>
      <c r="EE61" s="1633"/>
      <c r="EF61" s="1633"/>
      <c r="EG61" s="1633"/>
      <c r="EH61" s="1633"/>
      <c r="EI61" s="1633"/>
      <c r="EJ61" s="1633"/>
      <c r="EK61" s="1633"/>
      <c r="EL61" s="1633"/>
      <c r="EM61" s="1633"/>
      <c r="EN61" s="1633"/>
      <c r="EO61" s="1633"/>
      <c r="EP61" s="1633"/>
      <c r="EQ61" s="1633"/>
      <c r="ER61" s="1633"/>
      <c r="ES61" s="1633"/>
      <c r="ET61" s="1633"/>
      <c r="EU61" s="1633"/>
      <c r="EV61" s="1633"/>
      <c r="EW61" s="1633"/>
      <c r="EX61" s="1633"/>
      <c r="EY61" s="1633"/>
      <c r="EZ61" s="1633"/>
      <c r="FA61" s="1633"/>
      <c r="FB61" s="1633"/>
      <c r="FC61" s="1633"/>
      <c r="FD61" s="1633"/>
      <c r="FE61" s="1633"/>
      <c r="FF61" s="1633"/>
      <c r="FG61" s="1633"/>
      <c r="FH61" s="1633"/>
      <c r="FI61" s="1633"/>
      <c r="FJ61" s="1633"/>
      <c r="FK61" s="1633"/>
      <c r="FL61" s="1633"/>
      <c r="FM61" s="1633"/>
      <c r="FN61" s="1633"/>
      <c r="FO61" s="1633"/>
      <c r="FP61" s="1633"/>
      <c r="FQ61" s="1633"/>
      <c r="FR61" s="1633"/>
      <c r="FS61" s="1633"/>
      <c r="FT61" s="1633"/>
      <c r="FU61" s="1633"/>
      <c r="FV61" s="1633"/>
      <c r="FW61" s="1633"/>
      <c r="FX61" s="1633"/>
      <c r="FY61" s="1633"/>
      <c r="FZ61" s="1633"/>
      <c r="GA61" s="1633"/>
      <c r="GB61" s="1633"/>
      <c r="GC61" s="1633"/>
      <c r="GD61" s="1633"/>
      <c r="GE61" s="1633"/>
      <c r="GF61" s="1633"/>
      <c r="GG61" s="1633"/>
      <c r="GH61" s="1633"/>
      <c r="GI61" s="1633"/>
      <c r="GJ61" s="1633"/>
      <c r="GK61" s="1633"/>
      <c r="GL61" s="1633"/>
      <c r="GM61" s="1633"/>
      <c r="GN61" s="1633"/>
      <c r="GO61" s="1633"/>
      <c r="GP61" s="1633"/>
      <c r="GQ61" s="1633"/>
      <c r="GR61" s="1633"/>
      <c r="GS61" s="1633"/>
      <c r="GT61" s="1633"/>
      <c r="GU61" s="1633"/>
      <c r="GV61" s="1633"/>
      <c r="GW61" s="1633"/>
      <c r="GX61" s="1633"/>
      <c r="GY61" s="1633"/>
      <c r="GZ61" s="1633"/>
      <c r="HA61" s="1633"/>
      <c r="HB61" s="1633"/>
      <c r="HC61" s="1633"/>
      <c r="HD61" s="1633"/>
      <c r="HE61" s="1633"/>
      <c r="HF61" s="1633"/>
      <c r="HG61" s="1633"/>
      <c r="HH61" s="1633"/>
      <c r="HI61" s="1633"/>
      <c r="HJ61" s="1633"/>
      <c r="HK61" s="1633"/>
      <c r="HL61" s="1633"/>
      <c r="HM61" s="1633"/>
      <c r="HN61" s="1633"/>
      <c r="HO61" s="1633"/>
      <c r="HP61" s="1633"/>
      <c r="HQ61" s="1633"/>
      <c r="HR61" s="1633"/>
      <c r="HS61" s="1633"/>
      <c r="HT61" s="1633"/>
      <c r="HU61" s="1633"/>
      <c r="HV61" s="1633"/>
      <c r="HW61" s="1633"/>
      <c r="HX61" s="1633"/>
      <c r="HY61" s="1633"/>
      <c r="HZ61" s="1633"/>
      <c r="IA61" s="1633"/>
      <c r="IB61" s="1633"/>
      <c r="IC61" s="1633"/>
      <c r="ID61" s="1633"/>
      <c r="IE61" s="1633"/>
      <c r="IF61" s="1633"/>
      <c r="IG61" s="1633"/>
      <c r="IH61" s="1633"/>
      <c r="II61" s="1633"/>
      <c r="IJ61" s="1633"/>
      <c r="IK61" s="1633"/>
      <c r="IL61" s="1633"/>
      <c r="IM61" s="1633"/>
      <c r="IN61" s="1633"/>
      <c r="IO61" s="1633"/>
      <c r="IP61" s="1633"/>
      <c r="IQ61" s="1633"/>
      <c r="IR61" s="1633"/>
      <c r="IS61" s="1633"/>
      <c r="IT61" s="1633"/>
      <c r="IU61" s="1633"/>
      <c r="IV61" s="1633"/>
      <c r="IW61" s="1633"/>
      <c r="IX61" s="1633"/>
      <c r="IY61" s="1633"/>
      <c r="IZ61" s="1633"/>
      <c r="JA61" s="1633"/>
      <c r="JB61" s="1633"/>
      <c r="JC61" s="1633"/>
      <c r="JD61" s="1633"/>
      <c r="JE61" s="1633"/>
      <c r="JF61" s="1633"/>
      <c r="JG61" s="1633"/>
      <c r="JH61" s="1633"/>
      <c r="JI61" s="1633"/>
      <c r="JJ61" s="1633"/>
      <c r="JK61" s="1633"/>
      <c r="JL61" s="1633"/>
      <c r="JM61" s="1633"/>
      <c r="JN61" s="1633"/>
      <c r="JO61" s="1633"/>
      <c r="JP61" s="1633"/>
      <c r="JQ61" s="1633"/>
      <c r="JR61" s="1633"/>
      <c r="JS61" s="1633"/>
      <c r="JT61" s="1633"/>
      <c r="JU61" s="1633"/>
      <c r="JV61" s="1633"/>
      <c r="JW61" s="1633"/>
      <c r="JX61" s="1633"/>
      <c r="JY61" s="1633"/>
      <c r="JZ61" s="1633"/>
      <c r="KA61" s="1633"/>
      <c r="KB61" s="1633"/>
      <c r="KC61" s="1633"/>
      <c r="KD61" s="1633"/>
      <c r="KE61" s="1633"/>
      <c r="KF61" s="1633"/>
      <c r="KG61" s="1633"/>
      <c r="KH61" s="1633"/>
      <c r="KI61" s="1633"/>
      <c r="KJ61" s="1633"/>
      <c r="KK61" s="1633"/>
      <c r="KL61" s="1633"/>
      <c r="KM61" s="1633"/>
      <c r="KN61" s="1633"/>
      <c r="KO61" s="1633"/>
      <c r="KP61" s="1633"/>
      <c r="KQ61" s="1633"/>
      <c r="KR61" s="1633"/>
      <c r="KS61" s="1633"/>
      <c r="KT61" s="1633"/>
      <c r="KU61" s="1633"/>
      <c r="KV61" s="1633"/>
      <c r="KW61" s="1633"/>
      <c r="KX61" s="1633"/>
      <c r="KY61" s="1633"/>
      <c r="KZ61" s="1633"/>
      <c r="LA61" s="1633"/>
      <c r="LB61" s="1633"/>
      <c r="LC61" s="1633"/>
      <c r="LD61" s="1633"/>
      <c r="LE61" s="1633"/>
      <c r="LF61" s="1642"/>
      <c r="LG61" s="1642"/>
      <c r="LH61" s="1642"/>
      <c r="LI61" s="1642"/>
      <c r="LJ61" s="1642"/>
      <c r="LK61" s="1642"/>
      <c r="LL61" s="1642"/>
      <c r="LM61" s="2302"/>
    </row>
    <row r="62" s="2244" customFormat="1" ht="47" customHeight="1" spans="1:325">
      <c r="A62" s="2258">
        <v>45796</v>
      </c>
      <c r="B62" s="1493" t="s">
        <v>157</v>
      </c>
      <c r="C62" s="1494" t="s">
        <v>158</v>
      </c>
      <c r="D62" s="1495">
        <v>4500166868</v>
      </c>
      <c r="E62" s="1496" t="s">
        <v>3774</v>
      </c>
      <c r="F62" s="1495" t="s">
        <v>3775</v>
      </c>
      <c r="G62" s="1504" t="s">
        <v>3580</v>
      </c>
      <c r="H62" s="1498" t="s">
        <v>3580</v>
      </c>
      <c r="I62" s="1532" t="s">
        <v>3581</v>
      </c>
      <c r="J62" s="1522">
        <v>504</v>
      </c>
      <c r="K62" s="1534">
        <v>0</v>
      </c>
      <c r="L62" s="1534">
        <v>6</v>
      </c>
      <c r="M62" s="1534">
        <f t="shared" si="0"/>
        <v>84</v>
      </c>
      <c r="N62" s="1525">
        <v>45834</v>
      </c>
      <c r="O62" s="1525">
        <v>45831</v>
      </c>
      <c r="P62" s="2259"/>
      <c r="Q62" s="2070" t="s">
        <v>78</v>
      </c>
      <c r="R62" s="2265">
        <v>45839</v>
      </c>
      <c r="S62" s="2268" t="s">
        <v>168</v>
      </c>
      <c r="T62" s="2269">
        <v>45798</v>
      </c>
      <c r="U62" s="2270" t="s">
        <v>88</v>
      </c>
      <c r="V62" s="2270">
        <v>45805</v>
      </c>
      <c r="W62" s="2271"/>
      <c r="X62" s="2270"/>
      <c r="Y62" s="2275" t="s">
        <v>3776</v>
      </c>
      <c r="Z62" s="1590" t="s">
        <v>162</v>
      </c>
      <c r="AA62" s="2277">
        <v>3.6946</v>
      </c>
      <c r="AB62" s="2278">
        <f t="shared" si="18"/>
        <v>1862.0784</v>
      </c>
      <c r="AC62" s="1504" t="s">
        <v>3777</v>
      </c>
      <c r="AD62" s="1609" t="s">
        <v>81</v>
      </c>
      <c r="AE62" s="1609">
        <v>9</v>
      </c>
      <c r="AF62" s="2279">
        <f t="shared" si="16"/>
        <v>504</v>
      </c>
      <c r="AG62" s="1610"/>
      <c r="AH62" s="2289"/>
      <c r="AI62" s="2289"/>
      <c r="AJ62" s="2289" t="s">
        <v>63</v>
      </c>
      <c r="AK62" s="2290">
        <f t="shared" si="17"/>
        <v>504</v>
      </c>
      <c r="AL62" s="2289"/>
      <c r="AM62" s="2185">
        <f>J62/9</f>
        <v>56</v>
      </c>
      <c r="AN62" s="1622">
        <f>J62/9</f>
        <v>56</v>
      </c>
      <c r="AO62" s="1622">
        <f>J62/9</f>
        <v>56</v>
      </c>
      <c r="AP62" s="1622">
        <f>J62/9</f>
        <v>56</v>
      </c>
      <c r="AQ62" s="1622">
        <f>J62/9</f>
        <v>56</v>
      </c>
      <c r="AR62" s="1622">
        <f>J62/9</f>
        <v>56</v>
      </c>
      <c r="AS62" s="1622">
        <f>J62/9</f>
        <v>56</v>
      </c>
      <c r="AT62" s="1622">
        <f>J62/9</f>
        <v>56</v>
      </c>
      <c r="AU62" s="2293">
        <f>J62/9</f>
        <v>56</v>
      </c>
      <c r="AV62" s="2292">
        <f t="shared" si="13"/>
        <v>53.6666666666667</v>
      </c>
      <c r="AW62" s="2297">
        <f t="shared" si="14"/>
        <v>2.33333333333333</v>
      </c>
      <c r="AX62" s="1631"/>
      <c r="AY62" s="1632"/>
      <c r="AZ62" s="1633"/>
      <c r="BA62" s="1633"/>
      <c r="BB62" s="1633"/>
      <c r="BC62" s="1633"/>
      <c r="BD62" s="1633"/>
      <c r="BE62" s="1633"/>
      <c r="BF62" s="1633"/>
      <c r="BG62" s="1633"/>
      <c r="BH62" s="1633"/>
      <c r="BI62" s="1633"/>
      <c r="BJ62" s="1633"/>
      <c r="BK62" s="1633"/>
      <c r="BL62" s="1633"/>
      <c r="BM62" s="1633"/>
      <c r="BN62" s="1633"/>
      <c r="BO62" s="1633"/>
      <c r="BP62" s="1633"/>
      <c r="BQ62" s="1633"/>
      <c r="BR62" s="1633"/>
      <c r="BS62" s="1633"/>
      <c r="BT62" s="1633"/>
      <c r="BU62" s="1633"/>
      <c r="BV62" s="1633"/>
      <c r="BW62" s="1633"/>
      <c r="BX62" s="1633"/>
      <c r="BY62" s="1633"/>
      <c r="BZ62" s="1633"/>
      <c r="CA62" s="1633"/>
      <c r="CB62" s="1633"/>
      <c r="CC62" s="1633"/>
      <c r="CD62" s="1633"/>
      <c r="CE62" s="1633"/>
      <c r="CF62" s="1633"/>
      <c r="CG62" s="1633"/>
      <c r="CH62" s="1633"/>
      <c r="CI62" s="1633"/>
      <c r="CJ62" s="1633"/>
      <c r="CK62" s="1633"/>
      <c r="CL62" s="1633"/>
      <c r="CM62" s="1633"/>
      <c r="CN62" s="1633"/>
      <c r="CO62" s="1633"/>
      <c r="CP62" s="1633"/>
      <c r="CQ62" s="1633"/>
      <c r="CR62" s="1633"/>
      <c r="CS62" s="1633"/>
      <c r="CT62" s="1633"/>
      <c r="CU62" s="1633"/>
      <c r="CV62" s="1633"/>
      <c r="CW62" s="1633"/>
      <c r="CX62" s="1633"/>
      <c r="CY62" s="1633"/>
      <c r="CZ62" s="1633"/>
      <c r="DA62" s="1633"/>
      <c r="DB62" s="1633"/>
      <c r="DC62" s="1633"/>
      <c r="DD62" s="1633"/>
      <c r="DE62" s="1633"/>
      <c r="DF62" s="1633"/>
      <c r="DG62" s="1633"/>
      <c r="DH62" s="1633"/>
      <c r="DI62" s="1633"/>
      <c r="DJ62" s="1633"/>
      <c r="DK62" s="1633"/>
      <c r="DL62" s="1633"/>
      <c r="DM62" s="1633"/>
      <c r="DN62" s="1633"/>
      <c r="DO62" s="1633"/>
      <c r="DP62" s="1633"/>
      <c r="DQ62" s="1633"/>
      <c r="DR62" s="1633"/>
      <c r="DS62" s="1633"/>
      <c r="DT62" s="1633"/>
      <c r="DU62" s="1633"/>
      <c r="DV62" s="1633"/>
      <c r="DW62" s="1633"/>
      <c r="DX62" s="1633"/>
      <c r="DY62" s="1633"/>
      <c r="DZ62" s="1633"/>
      <c r="EA62" s="1633"/>
      <c r="EB62" s="1633"/>
      <c r="EC62" s="1633"/>
      <c r="ED62" s="1633"/>
      <c r="EE62" s="1633"/>
      <c r="EF62" s="1633"/>
      <c r="EG62" s="1633"/>
      <c r="EH62" s="1633"/>
      <c r="EI62" s="1633"/>
      <c r="EJ62" s="1633"/>
      <c r="EK62" s="1633"/>
      <c r="EL62" s="1633"/>
      <c r="EM62" s="1633"/>
      <c r="EN62" s="1633"/>
      <c r="EO62" s="1633"/>
      <c r="EP62" s="1633"/>
      <c r="EQ62" s="1633"/>
      <c r="ER62" s="1633"/>
      <c r="ES62" s="1633"/>
      <c r="ET62" s="1633"/>
      <c r="EU62" s="1633"/>
      <c r="EV62" s="1633"/>
      <c r="EW62" s="1633"/>
      <c r="EX62" s="1633"/>
      <c r="EY62" s="1633"/>
      <c r="EZ62" s="1633"/>
      <c r="FA62" s="1633"/>
      <c r="FB62" s="1633"/>
      <c r="FC62" s="1633"/>
      <c r="FD62" s="1633"/>
      <c r="FE62" s="1633"/>
      <c r="FF62" s="1633"/>
      <c r="FG62" s="1633"/>
      <c r="FH62" s="1633"/>
      <c r="FI62" s="1633"/>
      <c r="FJ62" s="1633"/>
      <c r="FK62" s="1633"/>
      <c r="FL62" s="1633"/>
      <c r="FM62" s="1633"/>
      <c r="FN62" s="1633"/>
      <c r="FO62" s="1633"/>
      <c r="FP62" s="1633"/>
      <c r="FQ62" s="1633"/>
      <c r="FR62" s="1633"/>
      <c r="FS62" s="1633"/>
      <c r="FT62" s="1633"/>
      <c r="FU62" s="1633"/>
      <c r="FV62" s="1633"/>
      <c r="FW62" s="1633"/>
      <c r="FX62" s="1633"/>
      <c r="FY62" s="1633"/>
      <c r="FZ62" s="1633"/>
      <c r="GA62" s="1633"/>
      <c r="GB62" s="1633"/>
      <c r="GC62" s="1633"/>
      <c r="GD62" s="1633"/>
      <c r="GE62" s="1633"/>
      <c r="GF62" s="1633"/>
      <c r="GG62" s="1633"/>
      <c r="GH62" s="1633"/>
      <c r="GI62" s="1633"/>
      <c r="GJ62" s="1633"/>
      <c r="GK62" s="1633"/>
      <c r="GL62" s="1633"/>
      <c r="GM62" s="1633"/>
      <c r="GN62" s="1633"/>
      <c r="GO62" s="1633"/>
      <c r="GP62" s="1633"/>
      <c r="GQ62" s="1633"/>
      <c r="GR62" s="1633"/>
      <c r="GS62" s="1633"/>
      <c r="GT62" s="1633"/>
      <c r="GU62" s="1633"/>
      <c r="GV62" s="1633"/>
      <c r="GW62" s="1633"/>
      <c r="GX62" s="1633"/>
      <c r="GY62" s="1633"/>
      <c r="GZ62" s="1633"/>
      <c r="HA62" s="1633"/>
      <c r="HB62" s="1633"/>
      <c r="HC62" s="1633"/>
      <c r="HD62" s="1633"/>
      <c r="HE62" s="1633"/>
      <c r="HF62" s="1633"/>
      <c r="HG62" s="1633"/>
      <c r="HH62" s="1633"/>
      <c r="HI62" s="1633"/>
      <c r="HJ62" s="1633"/>
      <c r="HK62" s="1633"/>
      <c r="HL62" s="1633"/>
      <c r="HM62" s="1633"/>
      <c r="HN62" s="1633"/>
      <c r="HO62" s="1633"/>
      <c r="HP62" s="1633"/>
      <c r="HQ62" s="1633"/>
      <c r="HR62" s="1633"/>
      <c r="HS62" s="1633"/>
      <c r="HT62" s="1633"/>
      <c r="HU62" s="1633"/>
      <c r="HV62" s="1633"/>
      <c r="HW62" s="1633"/>
      <c r="HX62" s="1633"/>
      <c r="HY62" s="1633"/>
      <c r="HZ62" s="1633"/>
      <c r="IA62" s="1633"/>
      <c r="IB62" s="1633"/>
      <c r="IC62" s="1633"/>
      <c r="ID62" s="1633"/>
      <c r="IE62" s="1633"/>
      <c r="IF62" s="1633"/>
      <c r="IG62" s="1633"/>
      <c r="IH62" s="1633"/>
      <c r="II62" s="1633"/>
      <c r="IJ62" s="1633"/>
      <c r="IK62" s="1633"/>
      <c r="IL62" s="1633"/>
      <c r="IM62" s="1633"/>
      <c r="IN62" s="1633"/>
      <c r="IO62" s="1633"/>
      <c r="IP62" s="1633"/>
      <c r="IQ62" s="1633"/>
      <c r="IR62" s="1633"/>
      <c r="IS62" s="1633"/>
      <c r="IT62" s="1633"/>
      <c r="IU62" s="1633"/>
      <c r="IV62" s="1633"/>
      <c r="IW62" s="1633"/>
      <c r="IX62" s="1633"/>
      <c r="IY62" s="1633"/>
      <c r="IZ62" s="1633"/>
      <c r="JA62" s="1633"/>
      <c r="JB62" s="1633"/>
      <c r="JC62" s="1633"/>
      <c r="JD62" s="1633"/>
      <c r="JE62" s="1633"/>
      <c r="JF62" s="1633"/>
      <c r="JG62" s="1633"/>
      <c r="JH62" s="1633"/>
      <c r="JI62" s="1633"/>
      <c r="JJ62" s="1633"/>
      <c r="JK62" s="1633"/>
      <c r="JL62" s="1633"/>
      <c r="JM62" s="1633"/>
      <c r="JN62" s="1633"/>
      <c r="JO62" s="1633"/>
      <c r="JP62" s="1633"/>
      <c r="JQ62" s="1633"/>
      <c r="JR62" s="1633"/>
      <c r="JS62" s="1633"/>
      <c r="JT62" s="1633"/>
      <c r="JU62" s="1633"/>
      <c r="JV62" s="1633"/>
      <c r="JW62" s="1633"/>
      <c r="JX62" s="1633"/>
      <c r="JY62" s="1633"/>
      <c r="JZ62" s="1633"/>
      <c r="KA62" s="1633"/>
      <c r="KB62" s="1633"/>
      <c r="KC62" s="1633"/>
      <c r="KD62" s="1633"/>
      <c r="KE62" s="1633"/>
      <c r="KF62" s="1633"/>
      <c r="KG62" s="1633"/>
      <c r="KH62" s="1633"/>
      <c r="KI62" s="1633"/>
      <c r="KJ62" s="1633"/>
      <c r="KK62" s="1633"/>
      <c r="KL62" s="1633"/>
      <c r="KM62" s="1633"/>
      <c r="KN62" s="1633"/>
      <c r="KO62" s="1633"/>
      <c r="KP62" s="1633"/>
      <c r="KQ62" s="1633"/>
      <c r="KR62" s="1633"/>
      <c r="KS62" s="1633"/>
      <c r="KT62" s="1633"/>
      <c r="KU62" s="1633"/>
      <c r="KV62" s="1633"/>
      <c r="KW62" s="1633"/>
      <c r="KX62" s="1633"/>
      <c r="KY62" s="1633"/>
      <c r="KZ62" s="1633"/>
      <c r="LA62" s="1633"/>
      <c r="LB62" s="1633"/>
      <c r="LC62" s="1633"/>
      <c r="LD62" s="1633"/>
      <c r="LE62" s="1633"/>
      <c r="LF62" s="1642"/>
      <c r="LG62" s="1642"/>
      <c r="LH62" s="1642"/>
      <c r="LI62" s="1642"/>
      <c r="LJ62" s="1642"/>
      <c r="LK62" s="1642"/>
      <c r="LL62" s="1642"/>
      <c r="LM62" s="2303"/>
    </row>
    <row r="63" s="1481" customFormat="1" ht="47" customHeight="1" spans="1:325">
      <c r="A63" s="2248">
        <v>45774</v>
      </c>
      <c r="B63" s="1500" t="s">
        <v>543</v>
      </c>
      <c r="C63" s="1501" t="s">
        <v>98</v>
      </c>
      <c r="D63" s="1502">
        <v>4500165084</v>
      </c>
      <c r="E63" s="1503" t="s">
        <v>544</v>
      </c>
      <c r="F63" s="1502" t="s">
        <v>3778</v>
      </c>
      <c r="G63" s="2256" t="s">
        <v>3757</v>
      </c>
      <c r="H63" s="1505" t="s">
        <v>3580</v>
      </c>
      <c r="I63" s="1532" t="s">
        <v>3581</v>
      </c>
      <c r="J63" s="1522">
        <v>972</v>
      </c>
      <c r="K63" s="1534">
        <v>0</v>
      </c>
      <c r="L63" s="1534">
        <v>6</v>
      </c>
      <c r="M63" s="1534">
        <f t="shared" si="0"/>
        <v>162</v>
      </c>
      <c r="N63" s="1536">
        <v>45834</v>
      </c>
      <c r="O63" s="1536">
        <v>45831</v>
      </c>
      <c r="P63" s="1537"/>
      <c r="Q63" s="2070" t="s">
        <v>78</v>
      </c>
      <c r="R63" s="2261"/>
      <c r="S63" s="2261" t="s">
        <v>111</v>
      </c>
      <c r="T63" s="1565">
        <v>45797</v>
      </c>
      <c r="U63" s="1589" t="s">
        <v>88</v>
      </c>
      <c r="V63" s="1589" t="s">
        <v>88</v>
      </c>
      <c r="W63" s="2262"/>
      <c r="X63" s="1589"/>
      <c r="Y63" s="2275" t="s">
        <v>3779</v>
      </c>
      <c r="Z63" s="1590" t="s">
        <v>550</v>
      </c>
      <c r="AA63" s="2174">
        <v>2.2168</v>
      </c>
      <c r="AB63" s="2175">
        <f t="shared" si="18"/>
        <v>2154.7296</v>
      </c>
      <c r="AC63" s="1504" t="s">
        <v>3780</v>
      </c>
      <c r="AD63" s="1609" t="s">
        <v>81</v>
      </c>
      <c r="AE63" s="1609">
        <v>6</v>
      </c>
      <c r="AF63" s="1609">
        <f t="shared" si="16"/>
        <v>972</v>
      </c>
      <c r="AG63" s="1610"/>
      <c r="AH63" s="2282"/>
      <c r="AI63" s="2282"/>
      <c r="AJ63" s="2282" t="s">
        <v>63</v>
      </c>
      <c r="AK63" s="2283">
        <f t="shared" si="17"/>
        <v>972</v>
      </c>
      <c r="AL63" s="2282"/>
      <c r="AM63" s="2185">
        <f>J63/6</f>
        <v>162</v>
      </c>
      <c r="AN63" s="1622">
        <f>J63/6</f>
        <v>162</v>
      </c>
      <c r="AO63" s="1622">
        <f>J63/6</f>
        <v>162</v>
      </c>
      <c r="AP63" s="1622"/>
      <c r="AQ63" s="1622"/>
      <c r="AR63" s="1622"/>
      <c r="AS63" s="1622">
        <f>J63/6</f>
        <v>162</v>
      </c>
      <c r="AT63" s="1622">
        <f>J63/6</f>
        <v>162</v>
      </c>
      <c r="AU63" s="2293">
        <f>J63/6</f>
        <v>162</v>
      </c>
      <c r="AV63" s="2292">
        <f t="shared" si="13"/>
        <v>155.25</v>
      </c>
      <c r="AW63" s="2297">
        <f t="shared" si="14"/>
        <v>6.75</v>
      </c>
      <c r="AX63" s="1631"/>
      <c r="AY63" s="1632"/>
      <c r="AZ63" s="1633"/>
      <c r="BA63" s="1633"/>
      <c r="BB63" s="1633"/>
      <c r="BC63" s="1633"/>
      <c r="BD63" s="1633"/>
      <c r="BE63" s="1633"/>
      <c r="BF63" s="1633"/>
      <c r="BG63" s="1633"/>
      <c r="BH63" s="1633"/>
      <c r="BI63" s="1633"/>
      <c r="BJ63" s="1633"/>
      <c r="BK63" s="1633"/>
      <c r="BL63" s="1633"/>
      <c r="BM63" s="1633"/>
      <c r="BN63" s="1633"/>
      <c r="BO63" s="1633"/>
      <c r="BP63" s="1633"/>
      <c r="BQ63" s="1633"/>
      <c r="BR63" s="1633"/>
      <c r="BS63" s="1633"/>
      <c r="BT63" s="1633"/>
      <c r="BU63" s="1633"/>
      <c r="BV63" s="1633"/>
      <c r="BW63" s="1633"/>
      <c r="BX63" s="1633"/>
      <c r="BY63" s="1633"/>
      <c r="BZ63" s="1633"/>
      <c r="CA63" s="1633"/>
      <c r="CB63" s="1633"/>
      <c r="CC63" s="1633"/>
      <c r="CD63" s="1633"/>
      <c r="CE63" s="1633"/>
      <c r="CF63" s="1633"/>
      <c r="CG63" s="1633"/>
      <c r="CH63" s="1633"/>
      <c r="CI63" s="1633"/>
      <c r="CJ63" s="1633"/>
      <c r="CK63" s="1633"/>
      <c r="CL63" s="1633"/>
      <c r="CM63" s="1633"/>
      <c r="CN63" s="1633"/>
      <c r="CO63" s="1633"/>
      <c r="CP63" s="1633"/>
      <c r="CQ63" s="1633"/>
      <c r="CR63" s="1633"/>
      <c r="CS63" s="1633"/>
      <c r="CT63" s="1633"/>
      <c r="CU63" s="1633"/>
      <c r="CV63" s="1633"/>
      <c r="CW63" s="1633"/>
      <c r="CX63" s="1633"/>
      <c r="CY63" s="1633"/>
      <c r="CZ63" s="1633"/>
      <c r="DA63" s="1633"/>
      <c r="DB63" s="1633"/>
      <c r="DC63" s="1633"/>
      <c r="DD63" s="1633"/>
      <c r="DE63" s="1633"/>
      <c r="DF63" s="1633"/>
      <c r="DG63" s="1633"/>
      <c r="DH63" s="1633"/>
      <c r="DI63" s="1633"/>
      <c r="DJ63" s="1633"/>
      <c r="DK63" s="1633"/>
      <c r="DL63" s="1633"/>
      <c r="DM63" s="1633"/>
      <c r="DN63" s="1633"/>
      <c r="DO63" s="1633"/>
      <c r="DP63" s="1633"/>
      <c r="DQ63" s="1633"/>
      <c r="DR63" s="1633"/>
      <c r="DS63" s="1633"/>
      <c r="DT63" s="1633"/>
      <c r="DU63" s="1633"/>
      <c r="DV63" s="1633"/>
      <c r="DW63" s="1633"/>
      <c r="DX63" s="1633"/>
      <c r="DY63" s="1633"/>
      <c r="DZ63" s="1633"/>
      <c r="EA63" s="1633"/>
      <c r="EB63" s="1633"/>
      <c r="EC63" s="1633"/>
      <c r="ED63" s="1633"/>
      <c r="EE63" s="1633"/>
      <c r="EF63" s="1633"/>
      <c r="EG63" s="1633"/>
      <c r="EH63" s="1633"/>
      <c r="EI63" s="1633"/>
      <c r="EJ63" s="1633"/>
      <c r="EK63" s="1633"/>
      <c r="EL63" s="1633"/>
      <c r="EM63" s="1633"/>
      <c r="EN63" s="1633"/>
      <c r="EO63" s="1633"/>
      <c r="EP63" s="1633"/>
      <c r="EQ63" s="1633"/>
      <c r="ER63" s="1633"/>
      <c r="ES63" s="1633"/>
      <c r="ET63" s="1633"/>
      <c r="EU63" s="1633"/>
      <c r="EV63" s="1633"/>
      <c r="EW63" s="1633"/>
      <c r="EX63" s="1633"/>
      <c r="EY63" s="1633"/>
      <c r="EZ63" s="1633"/>
      <c r="FA63" s="1633"/>
      <c r="FB63" s="1633"/>
      <c r="FC63" s="1633"/>
      <c r="FD63" s="1633"/>
      <c r="FE63" s="1633"/>
      <c r="FF63" s="1633"/>
      <c r="FG63" s="1633"/>
      <c r="FH63" s="1633"/>
      <c r="FI63" s="1633"/>
      <c r="FJ63" s="1633"/>
      <c r="FK63" s="1633"/>
      <c r="FL63" s="1633"/>
      <c r="FM63" s="1633"/>
      <c r="FN63" s="1633"/>
      <c r="FO63" s="1633"/>
      <c r="FP63" s="1633"/>
      <c r="FQ63" s="1633"/>
      <c r="FR63" s="1633"/>
      <c r="FS63" s="1633"/>
      <c r="FT63" s="1633"/>
      <c r="FU63" s="1633"/>
      <c r="FV63" s="1633"/>
      <c r="FW63" s="1633"/>
      <c r="FX63" s="1633"/>
      <c r="FY63" s="1633"/>
      <c r="FZ63" s="1633"/>
      <c r="GA63" s="1633"/>
      <c r="GB63" s="1633"/>
      <c r="GC63" s="1633"/>
      <c r="GD63" s="1633"/>
      <c r="GE63" s="1633"/>
      <c r="GF63" s="1633"/>
      <c r="GG63" s="1633"/>
      <c r="GH63" s="1633"/>
      <c r="GI63" s="1633"/>
      <c r="GJ63" s="1633"/>
      <c r="GK63" s="1633"/>
      <c r="GL63" s="1633"/>
      <c r="GM63" s="1633"/>
      <c r="GN63" s="1633"/>
      <c r="GO63" s="1633"/>
      <c r="GP63" s="1633"/>
      <c r="GQ63" s="1633"/>
      <c r="GR63" s="1633"/>
      <c r="GS63" s="1633"/>
      <c r="GT63" s="1633"/>
      <c r="GU63" s="1633"/>
      <c r="GV63" s="1633"/>
      <c r="GW63" s="1633"/>
      <c r="GX63" s="1633"/>
      <c r="GY63" s="1633"/>
      <c r="GZ63" s="1633"/>
      <c r="HA63" s="1633"/>
      <c r="HB63" s="1633"/>
      <c r="HC63" s="1633"/>
      <c r="HD63" s="1633"/>
      <c r="HE63" s="1633"/>
      <c r="HF63" s="1633"/>
      <c r="HG63" s="1633"/>
      <c r="HH63" s="1633"/>
      <c r="HI63" s="1633"/>
      <c r="HJ63" s="1633"/>
      <c r="HK63" s="1633"/>
      <c r="HL63" s="1633"/>
      <c r="HM63" s="1633"/>
      <c r="HN63" s="1633"/>
      <c r="HO63" s="1633"/>
      <c r="HP63" s="1633"/>
      <c r="HQ63" s="1633"/>
      <c r="HR63" s="1633"/>
      <c r="HS63" s="1633"/>
      <c r="HT63" s="1633"/>
      <c r="HU63" s="1633"/>
      <c r="HV63" s="1633"/>
      <c r="HW63" s="1633"/>
      <c r="HX63" s="1633"/>
      <c r="HY63" s="1633"/>
      <c r="HZ63" s="1633"/>
      <c r="IA63" s="1633"/>
      <c r="IB63" s="1633"/>
      <c r="IC63" s="1633"/>
      <c r="ID63" s="1633"/>
      <c r="IE63" s="1633"/>
      <c r="IF63" s="1633"/>
      <c r="IG63" s="1633"/>
      <c r="IH63" s="1633"/>
      <c r="II63" s="1633"/>
      <c r="IJ63" s="1633"/>
      <c r="IK63" s="1633"/>
      <c r="IL63" s="1633"/>
      <c r="IM63" s="1633"/>
      <c r="IN63" s="1633"/>
      <c r="IO63" s="1633"/>
      <c r="IP63" s="1633"/>
      <c r="IQ63" s="1633"/>
      <c r="IR63" s="1633"/>
      <c r="IS63" s="1633"/>
      <c r="IT63" s="1633"/>
      <c r="IU63" s="1633"/>
      <c r="IV63" s="1633"/>
      <c r="IW63" s="1633"/>
      <c r="IX63" s="1633"/>
      <c r="IY63" s="1633"/>
      <c r="IZ63" s="1633"/>
      <c r="JA63" s="1633"/>
      <c r="JB63" s="1633"/>
      <c r="JC63" s="1633"/>
      <c r="JD63" s="1633"/>
      <c r="JE63" s="1633"/>
      <c r="JF63" s="1633"/>
      <c r="JG63" s="1633"/>
      <c r="JH63" s="1633"/>
      <c r="JI63" s="1633"/>
      <c r="JJ63" s="1633"/>
      <c r="JK63" s="1633"/>
      <c r="JL63" s="1633"/>
      <c r="JM63" s="1633"/>
      <c r="JN63" s="1633"/>
      <c r="JO63" s="1633"/>
      <c r="JP63" s="1633"/>
      <c r="JQ63" s="1633"/>
      <c r="JR63" s="1633"/>
      <c r="JS63" s="1633"/>
      <c r="JT63" s="1633"/>
      <c r="JU63" s="1633"/>
      <c r="JV63" s="1633"/>
      <c r="JW63" s="1633"/>
      <c r="JX63" s="1633"/>
      <c r="JY63" s="1633"/>
      <c r="JZ63" s="1633"/>
      <c r="KA63" s="1633"/>
      <c r="KB63" s="1633"/>
      <c r="KC63" s="1633"/>
      <c r="KD63" s="1633"/>
      <c r="KE63" s="1633"/>
      <c r="KF63" s="1633"/>
      <c r="KG63" s="1633"/>
      <c r="KH63" s="1633"/>
      <c r="KI63" s="1633"/>
      <c r="KJ63" s="1633"/>
      <c r="KK63" s="1633"/>
      <c r="KL63" s="1633"/>
      <c r="KM63" s="1633"/>
      <c r="KN63" s="1633"/>
      <c r="KO63" s="1633"/>
      <c r="KP63" s="1633"/>
      <c r="KQ63" s="1633"/>
      <c r="KR63" s="1633"/>
      <c r="KS63" s="1633"/>
      <c r="KT63" s="1633"/>
      <c r="KU63" s="1633"/>
      <c r="KV63" s="1633"/>
      <c r="KW63" s="1633"/>
      <c r="KX63" s="1633"/>
      <c r="KY63" s="1633"/>
      <c r="KZ63" s="1633"/>
      <c r="LA63" s="1633"/>
      <c r="LB63" s="1633"/>
      <c r="LC63" s="1633"/>
      <c r="LD63" s="1633"/>
      <c r="LE63" s="1633"/>
      <c r="LF63" s="1642"/>
      <c r="LG63" s="1642"/>
      <c r="LH63" s="1642"/>
      <c r="LI63" s="1642"/>
      <c r="LJ63" s="1642"/>
      <c r="LK63" s="1642"/>
      <c r="LL63" s="1642"/>
      <c r="LM63" s="2302"/>
    </row>
    <row r="64" s="1481" customFormat="1" ht="47" customHeight="1" spans="1:325">
      <c r="A64" s="2248">
        <v>45774</v>
      </c>
      <c r="B64" s="1500" t="s">
        <v>543</v>
      </c>
      <c r="C64" s="1501" t="s">
        <v>98</v>
      </c>
      <c r="D64" s="1502">
        <v>4500165138</v>
      </c>
      <c r="E64" s="1503" t="s">
        <v>553</v>
      </c>
      <c r="F64" s="1502" t="s">
        <v>3781</v>
      </c>
      <c r="G64" s="2256" t="s">
        <v>3757</v>
      </c>
      <c r="H64" s="1505" t="s">
        <v>3580</v>
      </c>
      <c r="I64" s="1532" t="s">
        <v>3581</v>
      </c>
      <c r="J64" s="1522">
        <v>828</v>
      </c>
      <c r="K64" s="1534">
        <v>0</v>
      </c>
      <c r="L64" s="1534">
        <v>6</v>
      </c>
      <c r="M64" s="1534">
        <f t="shared" si="0"/>
        <v>138</v>
      </c>
      <c r="N64" s="1525">
        <v>45834</v>
      </c>
      <c r="O64" s="1525">
        <v>45831</v>
      </c>
      <c r="P64" s="1537"/>
      <c r="Q64" s="2070" t="s">
        <v>78</v>
      </c>
      <c r="R64" s="2261"/>
      <c r="S64" s="2261" t="s">
        <v>111</v>
      </c>
      <c r="T64" s="1565">
        <v>45797</v>
      </c>
      <c r="U64" s="1589" t="s">
        <v>88</v>
      </c>
      <c r="V64" s="1589" t="s">
        <v>88</v>
      </c>
      <c r="W64" s="2262"/>
      <c r="X64" s="1589"/>
      <c r="Y64" s="2275" t="s">
        <v>3779</v>
      </c>
      <c r="Z64" s="1590" t="s">
        <v>550</v>
      </c>
      <c r="AA64" s="2174">
        <v>2.2168</v>
      </c>
      <c r="AB64" s="2175">
        <f t="shared" si="18"/>
        <v>1835.5104</v>
      </c>
      <c r="AC64" s="1504" t="s">
        <v>3782</v>
      </c>
      <c r="AD64" s="1609" t="s">
        <v>81</v>
      </c>
      <c r="AE64" s="1609">
        <v>6</v>
      </c>
      <c r="AF64" s="1609">
        <f t="shared" si="16"/>
        <v>828</v>
      </c>
      <c r="AG64" s="1610"/>
      <c r="AH64" s="2282"/>
      <c r="AI64" s="2282"/>
      <c r="AJ64" s="2282" t="s">
        <v>63</v>
      </c>
      <c r="AK64" s="2283">
        <f t="shared" si="17"/>
        <v>828</v>
      </c>
      <c r="AL64" s="2282"/>
      <c r="AM64" s="2185">
        <f>J64/6</f>
        <v>138</v>
      </c>
      <c r="AN64" s="1622">
        <f>J64/6</f>
        <v>138</v>
      </c>
      <c r="AO64" s="1622">
        <f>J64/6</f>
        <v>138</v>
      </c>
      <c r="AP64" s="1622"/>
      <c r="AQ64" s="1622"/>
      <c r="AR64" s="1622"/>
      <c r="AS64" s="1622">
        <f>J64/6</f>
        <v>138</v>
      </c>
      <c r="AT64" s="1622">
        <f>J64/6</f>
        <v>138</v>
      </c>
      <c r="AU64" s="2293">
        <f>J64/6</f>
        <v>138</v>
      </c>
      <c r="AV64" s="2292">
        <f t="shared" si="13"/>
        <v>132.25</v>
      </c>
      <c r="AW64" s="2297">
        <f t="shared" si="14"/>
        <v>5.75</v>
      </c>
      <c r="AX64" s="1631"/>
      <c r="AY64" s="1632"/>
      <c r="AZ64" s="1633"/>
      <c r="BA64" s="1633"/>
      <c r="BB64" s="1633"/>
      <c r="BC64" s="1633"/>
      <c r="BD64" s="1633"/>
      <c r="BE64" s="1633"/>
      <c r="BF64" s="1633"/>
      <c r="BG64" s="1633"/>
      <c r="BH64" s="1633"/>
      <c r="BI64" s="1633"/>
      <c r="BJ64" s="1633"/>
      <c r="BK64" s="1633"/>
      <c r="BL64" s="1633"/>
      <c r="BM64" s="1633"/>
      <c r="BN64" s="1633"/>
      <c r="BO64" s="1633"/>
      <c r="BP64" s="1633"/>
      <c r="BQ64" s="1633"/>
      <c r="BR64" s="1633"/>
      <c r="BS64" s="1633"/>
      <c r="BT64" s="1633"/>
      <c r="BU64" s="1633"/>
      <c r="BV64" s="1633"/>
      <c r="BW64" s="1633"/>
      <c r="BX64" s="1633"/>
      <c r="BY64" s="1633"/>
      <c r="BZ64" s="1633"/>
      <c r="CA64" s="1633"/>
      <c r="CB64" s="1633"/>
      <c r="CC64" s="1633"/>
      <c r="CD64" s="1633"/>
      <c r="CE64" s="1633"/>
      <c r="CF64" s="1633"/>
      <c r="CG64" s="1633"/>
      <c r="CH64" s="1633"/>
      <c r="CI64" s="1633"/>
      <c r="CJ64" s="1633"/>
      <c r="CK64" s="1633"/>
      <c r="CL64" s="1633"/>
      <c r="CM64" s="1633"/>
      <c r="CN64" s="1633"/>
      <c r="CO64" s="1633"/>
      <c r="CP64" s="1633"/>
      <c r="CQ64" s="1633"/>
      <c r="CR64" s="1633"/>
      <c r="CS64" s="1633"/>
      <c r="CT64" s="1633"/>
      <c r="CU64" s="1633"/>
      <c r="CV64" s="1633"/>
      <c r="CW64" s="1633"/>
      <c r="CX64" s="1633"/>
      <c r="CY64" s="1633"/>
      <c r="CZ64" s="1633"/>
      <c r="DA64" s="1633"/>
      <c r="DB64" s="1633"/>
      <c r="DC64" s="1633"/>
      <c r="DD64" s="1633"/>
      <c r="DE64" s="1633"/>
      <c r="DF64" s="1633"/>
      <c r="DG64" s="1633"/>
      <c r="DH64" s="1633"/>
      <c r="DI64" s="1633"/>
      <c r="DJ64" s="1633"/>
      <c r="DK64" s="1633"/>
      <c r="DL64" s="1633"/>
      <c r="DM64" s="1633"/>
      <c r="DN64" s="1633"/>
      <c r="DO64" s="1633"/>
      <c r="DP64" s="1633"/>
      <c r="DQ64" s="1633"/>
      <c r="DR64" s="1633"/>
      <c r="DS64" s="1633"/>
      <c r="DT64" s="1633"/>
      <c r="DU64" s="1633"/>
      <c r="DV64" s="1633"/>
      <c r="DW64" s="1633"/>
      <c r="DX64" s="1633"/>
      <c r="DY64" s="1633"/>
      <c r="DZ64" s="1633"/>
      <c r="EA64" s="1633"/>
      <c r="EB64" s="1633"/>
      <c r="EC64" s="1633"/>
      <c r="ED64" s="1633"/>
      <c r="EE64" s="1633"/>
      <c r="EF64" s="1633"/>
      <c r="EG64" s="1633"/>
      <c r="EH64" s="1633"/>
      <c r="EI64" s="1633"/>
      <c r="EJ64" s="1633"/>
      <c r="EK64" s="1633"/>
      <c r="EL64" s="1633"/>
      <c r="EM64" s="1633"/>
      <c r="EN64" s="1633"/>
      <c r="EO64" s="1633"/>
      <c r="EP64" s="1633"/>
      <c r="EQ64" s="1633"/>
      <c r="ER64" s="1633"/>
      <c r="ES64" s="1633"/>
      <c r="ET64" s="1633"/>
      <c r="EU64" s="1633"/>
      <c r="EV64" s="1633"/>
      <c r="EW64" s="1633"/>
      <c r="EX64" s="1633"/>
      <c r="EY64" s="1633"/>
      <c r="EZ64" s="1633"/>
      <c r="FA64" s="1633"/>
      <c r="FB64" s="1633"/>
      <c r="FC64" s="1633"/>
      <c r="FD64" s="1633"/>
      <c r="FE64" s="1633"/>
      <c r="FF64" s="1633"/>
      <c r="FG64" s="1633"/>
      <c r="FH64" s="1633"/>
      <c r="FI64" s="1633"/>
      <c r="FJ64" s="1633"/>
      <c r="FK64" s="1633"/>
      <c r="FL64" s="1633"/>
      <c r="FM64" s="1633"/>
      <c r="FN64" s="1633"/>
      <c r="FO64" s="1633"/>
      <c r="FP64" s="1633"/>
      <c r="FQ64" s="1633"/>
      <c r="FR64" s="1633"/>
      <c r="FS64" s="1633"/>
      <c r="FT64" s="1633"/>
      <c r="FU64" s="1633"/>
      <c r="FV64" s="1633"/>
      <c r="FW64" s="1633"/>
      <c r="FX64" s="1633"/>
      <c r="FY64" s="1633"/>
      <c r="FZ64" s="1633"/>
      <c r="GA64" s="1633"/>
      <c r="GB64" s="1633"/>
      <c r="GC64" s="1633"/>
      <c r="GD64" s="1633"/>
      <c r="GE64" s="1633"/>
      <c r="GF64" s="1633"/>
      <c r="GG64" s="1633"/>
      <c r="GH64" s="1633"/>
      <c r="GI64" s="1633"/>
      <c r="GJ64" s="1633"/>
      <c r="GK64" s="1633"/>
      <c r="GL64" s="1633"/>
      <c r="GM64" s="1633"/>
      <c r="GN64" s="1633"/>
      <c r="GO64" s="1633"/>
      <c r="GP64" s="1633"/>
      <c r="GQ64" s="1633"/>
      <c r="GR64" s="1633"/>
      <c r="GS64" s="1633"/>
      <c r="GT64" s="1633"/>
      <c r="GU64" s="1633"/>
      <c r="GV64" s="1633"/>
      <c r="GW64" s="1633"/>
      <c r="GX64" s="1633"/>
      <c r="GY64" s="1633"/>
      <c r="GZ64" s="1633"/>
      <c r="HA64" s="1633"/>
      <c r="HB64" s="1633"/>
      <c r="HC64" s="1633"/>
      <c r="HD64" s="1633"/>
      <c r="HE64" s="1633"/>
      <c r="HF64" s="1633"/>
      <c r="HG64" s="1633"/>
      <c r="HH64" s="1633"/>
      <c r="HI64" s="1633"/>
      <c r="HJ64" s="1633"/>
      <c r="HK64" s="1633"/>
      <c r="HL64" s="1633"/>
      <c r="HM64" s="1633"/>
      <c r="HN64" s="1633"/>
      <c r="HO64" s="1633"/>
      <c r="HP64" s="1633"/>
      <c r="HQ64" s="1633"/>
      <c r="HR64" s="1633"/>
      <c r="HS64" s="1633"/>
      <c r="HT64" s="1633"/>
      <c r="HU64" s="1633"/>
      <c r="HV64" s="1633"/>
      <c r="HW64" s="1633"/>
      <c r="HX64" s="1633"/>
      <c r="HY64" s="1633"/>
      <c r="HZ64" s="1633"/>
      <c r="IA64" s="1633"/>
      <c r="IB64" s="1633"/>
      <c r="IC64" s="1633"/>
      <c r="ID64" s="1633"/>
      <c r="IE64" s="1633"/>
      <c r="IF64" s="1633"/>
      <c r="IG64" s="1633"/>
      <c r="IH64" s="1633"/>
      <c r="II64" s="1633"/>
      <c r="IJ64" s="1633"/>
      <c r="IK64" s="1633"/>
      <c r="IL64" s="1633"/>
      <c r="IM64" s="1633"/>
      <c r="IN64" s="1633"/>
      <c r="IO64" s="1633"/>
      <c r="IP64" s="1633"/>
      <c r="IQ64" s="1633"/>
      <c r="IR64" s="1633"/>
      <c r="IS64" s="1633"/>
      <c r="IT64" s="1633"/>
      <c r="IU64" s="1633"/>
      <c r="IV64" s="1633"/>
      <c r="IW64" s="1633"/>
      <c r="IX64" s="1633"/>
      <c r="IY64" s="1633"/>
      <c r="IZ64" s="1633"/>
      <c r="JA64" s="1633"/>
      <c r="JB64" s="1633"/>
      <c r="JC64" s="1633"/>
      <c r="JD64" s="1633"/>
      <c r="JE64" s="1633"/>
      <c r="JF64" s="1633"/>
      <c r="JG64" s="1633"/>
      <c r="JH64" s="1633"/>
      <c r="JI64" s="1633"/>
      <c r="JJ64" s="1633"/>
      <c r="JK64" s="1633"/>
      <c r="JL64" s="1633"/>
      <c r="JM64" s="1633"/>
      <c r="JN64" s="1633"/>
      <c r="JO64" s="1633"/>
      <c r="JP64" s="1633"/>
      <c r="JQ64" s="1633"/>
      <c r="JR64" s="1633"/>
      <c r="JS64" s="1633"/>
      <c r="JT64" s="1633"/>
      <c r="JU64" s="1633"/>
      <c r="JV64" s="1633"/>
      <c r="JW64" s="1633"/>
      <c r="JX64" s="1633"/>
      <c r="JY64" s="1633"/>
      <c r="JZ64" s="1633"/>
      <c r="KA64" s="1633"/>
      <c r="KB64" s="1633"/>
      <c r="KC64" s="1633"/>
      <c r="KD64" s="1633"/>
      <c r="KE64" s="1633"/>
      <c r="KF64" s="1633"/>
      <c r="KG64" s="1633"/>
      <c r="KH64" s="1633"/>
      <c r="KI64" s="1633"/>
      <c r="KJ64" s="1633"/>
      <c r="KK64" s="1633"/>
      <c r="KL64" s="1633"/>
      <c r="KM64" s="1633"/>
      <c r="KN64" s="1633"/>
      <c r="KO64" s="1633"/>
      <c r="KP64" s="1633"/>
      <c r="KQ64" s="1633"/>
      <c r="KR64" s="1633"/>
      <c r="KS64" s="1633"/>
      <c r="KT64" s="1633"/>
      <c r="KU64" s="1633"/>
      <c r="KV64" s="1633"/>
      <c r="KW64" s="1633"/>
      <c r="KX64" s="1633"/>
      <c r="KY64" s="1633"/>
      <c r="KZ64" s="1633"/>
      <c r="LA64" s="1633"/>
      <c r="LB64" s="1633"/>
      <c r="LC64" s="1633"/>
      <c r="LD64" s="1633"/>
      <c r="LE64" s="1633"/>
      <c r="LF64" s="1642"/>
      <c r="LG64" s="1642"/>
      <c r="LH64" s="1642"/>
      <c r="LI64" s="1642"/>
      <c r="LJ64" s="1642"/>
      <c r="LK64" s="1642"/>
      <c r="LL64" s="1642"/>
      <c r="LM64" s="2302"/>
    </row>
    <row r="65" s="1481" customFormat="1" ht="47" customHeight="1" spans="1:325">
      <c r="A65" s="2248">
        <v>45793</v>
      </c>
      <c r="B65" s="1500" t="s">
        <v>697</v>
      </c>
      <c r="C65" s="1501" t="s">
        <v>698</v>
      </c>
      <c r="D65" s="1502">
        <v>4500166454</v>
      </c>
      <c r="E65" s="1503" t="s">
        <v>3783</v>
      </c>
      <c r="F65" s="1502" t="s">
        <v>3784</v>
      </c>
      <c r="G65" s="1504" t="s">
        <v>3580</v>
      </c>
      <c r="H65" s="1505" t="s">
        <v>3580</v>
      </c>
      <c r="I65" s="1532" t="s">
        <v>3581</v>
      </c>
      <c r="J65" s="1522">
        <v>4506</v>
      </c>
      <c r="K65" s="1534">
        <v>0</v>
      </c>
      <c r="L65" s="1534">
        <v>6</v>
      </c>
      <c r="M65" s="1534">
        <f t="shared" ref="M65:M95" si="19">J65/L65</f>
        <v>751</v>
      </c>
      <c r="N65" s="1525">
        <v>45831</v>
      </c>
      <c r="O65" s="1525">
        <v>45827</v>
      </c>
      <c r="P65" s="1537">
        <v>45839</v>
      </c>
      <c r="Q65" s="2070" t="s">
        <v>78</v>
      </c>
      <c r="R65" s="2261"/>
      <c r="S65" s="2261" t="s">
        <v>168</v>
      </c>
      <c r="T65" s="1565">
        <v>45793</v>
      </c>
      <c r="U65" s="1589" t="s">
        <v>287</v>
      </c>
      <c r="V65" s="1589">
        <v>45805</v>
      </c>
      <c r="W65" s="2262"/>
      <c r="X65" s="1589"/>
      <c r="Y65" s="2275" t="s">
        <v>3785</v>
      </c>
      <c r="Z65" s="1590" t="s">
        <v>696</v>
      </c>
      <c r="AA65" s="2174">
        <v>4.2664</v>
      </c>
      <c r="AB65" s="2175">
        <f t="shared" si="18"/>
        <v>19224.3984</v>
      </c>
      <c r="AC65" s="1504" t="s">
        <v>3786</v>
      </c>
      <c r="AD65" s="1609" t="s">
        <v>81</v>
      </c>
      <c r="AE65" s="1609">
        <v>9</v>
      </c>
      <c r="AF65" s="1609">
        <f t="shared" si="16"/>
        <v>4506</v>
      </c>
      <c r="AG65" s="1610"/>
      <c r="AH65" s="2282"/>
      <c r="AI65" s="2282"/>
      <c r="AJ65" s="2282" t="s">
        <v>63</v>
      </c>
      <c r="AK65" s="2283">
        <f t="shared" si="17"/>
        <v>4506</v>
      </c>
      <c r="AL65" s="2282"/>
      <c r="AM65" s="2185">
        <f>J65/9</f>
        <v>500.666666666667</v>
      </c>
      <c r="AN65" s="1622">
        <f>J65/9</f>
        <v>500.666666666667</v>
      </c>
      <c r="AO65" s="1622">
        <f>J65/9</f>
        <v>500.666666666667</v>
      </c>
      <c r="AP65" s="1622">
        <f>J65/9</f>
        <v>500.666666666667</v>
      </c>
      <c r="AQ65" s="1622">
        <f>J65/9</f>
        <v>500.666666666667</v>
      </c>
      <c r="AR65" s="1622">
        <f>J65/9</f>
        <v>500.666666666667</v>
      </c>
      <c r="AS65" s="1622">
        <f>J65/9</f>
        <v>500.666666666667</v>
      </c>
      <c r="AT65" s="1622">
        <f>J65/9</f>
        <v>500.666666666667</v>
      </c>
      <c r="AU65" s="2293">
        <f>J65/9</f>
        <v>500.666666666667</v>
      </c>
      <c r="AV65" s="2292">
        <f t="shared" si="13"/>
        <v>479.805555555556</v>
      </c>
      <c r="AW65" s="2297">
        <f t="shared" si="14"/>
        <v>20.8611111111111</v>
      </c>
      <c r="AX65" s="1631"/>
      <c r="AY65" s="1632"/>
      <c r="AZ65" s="1633"/>
      <c r="BA65" s="1633"/>
      <c r="BB65" s="1633"/>
      <c r="BC65" s="1633"/>
      <c r="BD65" s="1633"/>
      <c r="BE65" s="1633"/>
      <c r="BF65" s="1633"/>
      <c r="BG65" s="1633"/>
      <c r="BH65" s="1633"/>
      <c r="BI65" s="1633"/>
      <c r="BJ65" s="1633"/>
      <c r="BK65" s="1633"/>
      <c r="BL65" s="1633"/>
      <c r="BM65" s="1633"/>
      <c r="BN65" s="1633"/>
      <c r="BO65" s="1633"/>
      <c r="BP65" s="1633"/>
      <c r="BQ65" s="1633"/>
      <c r="BR65" s="1633"/>
      <c r="BS65" s="1633"/>
      <c r="BT65" s="1633"/>
      <c r="BU65" s="1633"/>
      <c r="BV65" s="1633"/>
      <c r="BW65" s="1633"/>
      <c r="BX65" s="1633"/>
      <c r="BY65" s="1633"/>
      <c r="BZ65" s="1633"/>
      <c r="CA65" s="1633"/>
      <c r="CB65" s="1633"/>
      <c r="CC65" s="1633"/>
      <c r="CD65" s="1633"/>
      <c r="CE65" s="1633"/>
      <c r="CF65" s="1633"/>
      <c r="CG65" s="1633"/>
      <c r="CH65" s="1633"/>
      <c r="CI65" s="1633"/>
      <c r="CJ65" s="1633"/>
      <c r="CK65" s="1633"/>
      <c r="CL65" s="1633"/>
      <c r="CM65" s="1633"/>
      <c r="CN65" s="1633"/>
      <c r="CO65" s="1633"/>
      <c r="CP65" s="1633"/>
      <c r="CQ65" s="1633"/>
      <c r="CR65" s="1633"/>
      <c r="CS65" s="1633"/>
      <c r="CT65" s="1633"/>
      <c r="CU65" s="1633"/>
      <c r="CV65" s="1633"/>
      <c r="CW65" s="1633"/>
      <c r="CX65" s="1633"/>
      <c r="CY65" s="1633"/>
      <c r="CZ65" s="1633"/>
      <c r="DA65" s="1633"/>
      <c r="DB65" s="1633"/>
      <c r="DC65" s="1633"/>
      <c r="DD65" s="1633"/>
      <c r="DE65" s="1633"/>
      <c r="DF65" s="1633"/>
      <c r="DG65" s="1633"/>
      <c r="DH65" s="1633"/>
      <c r="DI65" s="1633"/>
      <c r="DJ65" s="1633"/>
      <c r="DK65" s="1633"/>
      <c r="DL65" s="1633"/>
      <c r="DM65" s="1633"/>
      <c r="DN65" s="1633"/>
      <c r="DO65" s="1633"/>
      <c r="DP65" s="1633"/>
      <c r="DQ65" s="1633"/>
      <c r="DR65" s="1633"/>
      <c r="DS65" s="1633"/>
      <c r="DT65" s="1633"/>
      <c r="DU65" s="1633"/>
      <c r="DV65" s="1633"/>
      <c r="DW65" s="1633"/>
      <c r="DX65" s="1633"/>
      <c r="DY65" s="1633"/>
      <c r="DZ65" s="1633"/>
      <c r="EA65" s="1633"/>
      <c r="EB65" s="1633"/>
      <c r="EC65" s="1633"/>
      <c r="ED65" s="1633"/>
      <c r="EE65" s="1633"/>
      <c r="EF65" s="1633"/>
      <c r="EG65" s="1633"/>
      <c r="EH65" s="1633"/>
      <c r="EI65" s="1633"/>
      <c r="EJ65" s="1633"/>
      <c r="EK65" s="1633"/>
      <c r="EL65" s="1633"/>
      <c r="EM65" s="1633"/>
      <c r="EN65" s="1633"/>
      <c r="EO65" s="1633"/>
      <c r="EP65" s="1633"/>
      <c r="EQ65" s="1633"/>
      <c r="ER65" s="1633"/>
      <c r="ES65" s="1633"/>
      <c r="ET65" s="1633"/>
      <c r="EU65" s="1633"/>
      <c r="EV65" s="1633"/>
      <c r="EW65" s="1633"/>
      <c r="EX65" s="1633"/>
      <c r="EY65" s="1633"/>
      <c r="EZ65" s="1633"/>
      <c r="FA65" s="1633"/>
      <c r="FB65" s="1633"/>
      <c r="FC65" s="1633"/>
      <c r="FD65" s="1633"/>
      <c r="FE65" s="1633"/>
      <c r="FF65" s="1633"/>
      <c r="FG65" s="1633"/>
      <c r="FH65" s="1633"/>
      <c r="FI65" s="1633"/>
      <c r="FJ65" s="1633"/>
      <c r="FK65" s="1633"/>
      <c r="FL65" s="1633"/>
      <c r="FM65" s="1633"/>
      <c r="FN65" s="1633"/>
      <c r="FO65" s="1633"/>
      <c r="FP65" s="1633"/>
      <c r="FQ65" s="1633"/>
      <c r="FR65" s="1633"/>
      <c r="FS65" s="1633"/>
      <c r="FT65" s="1633"/>
      <c r="FU65" s="1633"/>
      <c r="FV65" s="1633"/>
      <c r="FW65" s="1633"/>
      <c r="FX65" s="1633"/>
      <c r="FY65" s="1633"/>
      <c r="FZ65" s="1633"/>
      <c r="GA65" s="1633"/>
      <c r="GB65" s="1633"/>
      <c r="GC65" s="1633"/>
      <c r="GD65" s="1633"/>
      <c r="GE65" s="1633"/>
      <c r="GF65" s="1633"/>
      <c r="GG65" s="1633"/>
      <c r="GH65" s="1633"/>
      <c r="GI65" s="1633"/>
      <c r="GJ65" s="1633"/>
      <c r="GK65" s="1633"/>
      <c r="GL65" s="1633"/>
      <c r="GM65" s="1633"/>
      <c r="GN65" s="1633"/>
      <c r="GO65" s="1633"/>
      <c r="GP65" s="1633"/>
      <c r="GQ65" s="1633"/>
      <c r="GR65" s="1633"/>
      <c r="GS65" s="1633"/>
      <c r="GT65" s="1633"/>
      <c r="GU65" s="1633"/>
      <c r="GV65" s="1633"/>
      <c r="GW65" s="1633"/>
      <c r="GX65" s="1633"/>
      <c r="GY65" s="1633"/>
      <c r="GZ65" s="1633"/>
      <c r="HA65" s="1633"/>
      <c r="HB65" s="1633"/>
      <c r="HC65" s="1633"/>
      <c r="HD65" s="1633"/>
      <c r="HE65" s="1633"/>
      <c r="HF65" s="1633"/>
      <c r="HG65" s="1633"/>
      <c r="HH65" s="1633"/>
      <c r="HI65" s="1633"/>
      <c r="HJ65" s="1633"/>
      <c r="HK65" s="1633"/>
      <c r="HL65" s="1633"/>
      <c r="HM65" s="1633"/>
      <c r="HN65" s="1633"/>
      <c r="HO65" s="1633"/>
      <c r="HP65" s="1633"/>
      <c r="HQ65" s="1633"/>
      <c r="HR65" s="1633"/>
      <c r="HS65" s="1633"/>
      <c r="HT65" s="1633"/>
      <c r="HU65" s="1633"/>
      <c r="HV65" s="1633"/>
      <c r="HW65" s="1633"/>
      <c r="HX65" s="1633"/>
      <c r="HY65" s="1633"/>
      <c r="HZ65" s="1633"/>
      <c r="IA65" s="1633"/>
      <c r="IB65" s="1633"/>
      <c r="IC65" s="1633"/>
      <c r="ID65" s="1633"/>
      <c r="IE65" s="1633"/>
      <c r="IF65" s="1633"/>
      <c r="IG65" s="1633"/>
      <c r="IH65" s="1633"/>
      <c r="II65" s="1633"/>
      <c r="IJ65" s="1633"/>
      <c r="IK65" s="1633"/>
      <c r="IL65" s="1633"/>
      <c r="IM65" s="1633"/>
      <c r="IN65" s="1633"/>
      <c r="IO65" s="1633"/>
      <c r="IP65" s="1633"/>
      <c r="IQ65" s="1633"/>
      <c r="IR65" s="1633"/>
      <c r="IS65" s="1633"/>
      <c r="IT65" s="1633"/>
      <c r="IU65" s="1633"/>
      <c r="IV65" s="1633"/>
      <c r="IW65" s="1633"/>
      <c r="IX65" s="1633"/>
      <c r="IY65" s="1633"/>
      <c r="IZ65" s="1633"/>
      <c r="JA65" s="1633"/>
      <c r="JB65" s="1633"/>
      <c r="JC65" s="1633"/>
      <c r="JD65" s="1633"/>
      <c r="JE65" s="1633"/>
      <c r="JF65" s="1633"/>
      <c r="JG65" s="1633"/>
      <c r="JH65" s="1633"/>
      <c r="JI65" s="1633"/>
      <c r="JJ65" s="1633"/>
      <c r="JK65" s="1633"/>
      <c r="JL65" s="1633"/>
      <c r="JM65" s="1633"/>
      <c r="JN65" s="1633"/>
      <c r="JO65" s="1633"/>
      <c r="JP65" s="1633"/>
      <c r="JQ65" s="1633"/>
      <c r="JR65" s="1633"/>
      <c r="JS65" s="1633"/>
      <c r="JT65" s="1633"/>
      <c r="JU65" s="1633"/>
      <c r="JV65" s="1633"/>
      <c r="JW65" s="1633"/>
      <c r="JX65" s="1633"/>
      <c r="JY65" s="1633"/>
      <c r="JZ65" s="1633"/>
      <c r="KA65" s="1633"/>
      <c r="KB65" s="1633"/>
      <c r="KC65" s="1633"/>
      <c r="KD65" s="1633"/>
      <c r="KE65" s="1633"/>
      <c r="KF65" s="1633"/>
      <c r="KG65" s="1633"/>
      <c r="KH65" s="1633"/>
      <c r="KI65" s="1633"/>
      <c r="KJ65" s="1633"/>
      <c r="KK65" s="1633"/>
      <c r="KL65" s="1633"/>
      <c r="KM65" s="1633"/>
      <c r="KN65" s="1633"/>
      <c r="KO65" s="1633"/>
      <c r="KP65" s="1633"/>
      <c r="KQ65" s="1633"/>
      <c r="KR65" s="1633"/>
      <c r="KS65" s="1633"/>
      <c r="KT65" s="1633"/>
      <c r="KU65" s="1633"/>
      <c r="KV65" s="1633"/>
      <c r="KW65" s="1633"/>
      <c r="KX65" s="1633"/>
      <c r="KY65" s="1633"/>
      <c r="KZ65" s="1633"/>
      <c r="LA65" s="1633"/>
      <c r="LB65" s="1633"/>
      <c r="LC65" s="1633"/>
      <c r="LD65" s="1633"/>
      <c r="LE65" s="1633"/>
      <c r="LF65" s="1642"/>
      <c r="LG65" s="1642"/>
      <c r="LH65" s="1642"/>
      <c r="LI65" s="1642"/>
      <c r="LJ65" s="1642"/>
      <c r="LK65" s="1642"/>
      <c r="LL65" s="1642"/>
      <c r="LM65" s="2302"/>
    </row>
    <row r="66" s="1481" customFormat="1" ht="47" customHeight="1" spans="1:325">
      <c r="A66" s="2248">
        <v>45793</v>
      </c>
      <c r="B66" s="1500" t="s">
        <v>689</v>
      </c>
      <c r="C66" s="1501" t="s">
        <v>690</v>
      </c>
      <c r="D66" s="1502">
        <v>4500166458</v>
      </c>
      <c r="E66" s="1503" t="s">
        <v>3787</v>
      </c>
      <c r="F66" s="1502" t="s">
        <v>3788</v>
      </c>
      <c r="G66" s="1504" t="s">
        <v>3580</v>
      </c>
      <c r="H66" s="1505" t="s">
        <v>3580</v>
      </c>
      <c r="I66" s="1532" t="s">
        <v>3581</v>
      </c>
      <c r="J66" s="1522">
        <v>498</v>
      </c>
      <c r="K66" s="1534">
        <v>0</v>
      </c>
      <c r="L66" s="1534">
        <v>6</v>
      </c>
      <c r="M66" s="1534">
        <f t="shared" si="19"/>
        <v>83</v>
      </c>
      <c r="N66" s="1525">
        <v>45831</v>
      </c>
      <c r="O66" s="1525">
        <v>45827</v>
      </c>
      <c r="P66" s="1537">
        <v>45839</v>
      </c>
      <c r="Q66" s="2070" t="s">
        <v>78</v>
      </c>
      <c r="R66" s="2261"/>
      <c r="S66" s="2261" t="s">
        <v>168</v>
      </c>
      <c r="T66" s="1565">
        <v>45793</v>
      </c>
      <c r="U66" s="1589" t="s">
        <v>287</v>
      </c>
      <c r="V66" s="1589">
        <v>45805</v>
      </c>
      <c r="W66" s="2262"/>
      <c r="X66" s="1589"/>
      <c r="Y66" s="2275" t="s">
        <v>3789</v>
      </c>
      <c r="Z66" s="1590" t="s">
        <v>696</v>
      </c>
      <c r="AA66" s="2174">
        <v>4.2664</v>
      </c>
      <c r="AB66" s="2175">
        <f t="shared" si="18"/>
        <v>2124.6672</v>
      </c>
      <c r="AC66" s="1504" t="s">
        <v>3790</v>
      </c>
      <c r="AD66" s="1609" t="s">
        <v>81</v>
      </c>
      <c r="AE66" s="1609">
        <v>9</v>
      </c>
      <c r="AF66" s="1609">
        <f t="shared" si="16"/>
        <v>498</v>
      </c>
      <c r="AG66" s="1610"/>
      <c r="AH66" s="2282"/>
      <c r="AI66" s="2282"/>
      <c r="AJ66" s="2282" t="s">
        <v>63</v>
      </c>
      <c r="AK66" s="2283">
        <f t="shared" si="17"/>
        <v>498</v>
      </c>
      <c r="AL66" s="2282"/>
      <c r="AM66" s="2185">
        <f>J66/9</f>
        <v>55.3333333333333</v>
      </c>
      <c r="AN66" s="1622">
        <f>J66/9</f>
        <v>55.3333333333333</v>
      </c>
      <c r="AO66" s="1622">
        <f>J66/9</f>
        <v>55.3333333333333</v>
      </c>
      <c r="AP66" s="1622">
        <f>J66/9</f>
        <v>55.3333333333333</v>
      </c>
      <c r="AQ66" s="1622">
        <f>J66/9</f>
        <v>55.3333333333333</v>
      </c>
      <c r="AR66" s="1622">
        <f>J66/9</f>
        <v>55.3333333333333</v>
      </c>
      <c r="AS66" s="1622">
        <f>J66/9</f>
        <v>55.3333333333333</v>
      </c>
      <c r="AT66" s="1622">
        <f>J66/9</f>
        <v>55.3333333333333</v>
      </c>
      <c r="AU66" s="2293">
        <f>J66/9</f>
        <v>55.3333333333333</v>
      </c>
      <c r="AV66" s="2292">
        <f t="shared" si="13"/>
        <v>53.0277777777778</v>
      </c>
      <c r="AW66" s="2297">
        <f t="shared" si="14"/>
        <v>2.30555555555556</v>
      </c>
      <c r="AX66" s="1631"/>
      <c r="AY66" s="1632"/>
      <c r="AZ66" s="1633"/>
      <c r="BA66" s="1633"/>
      <c r="BB66" s="1633"/>
      <c r="BC66" s="1633"/>
      <c r="BD66" s="1633"/>
      <c r="BE66" s="1633"/>
      <c r="BF66" s="1633"/>
      <c r="BG66" s="1633"/>
      <c r="BH66" s="1633"/>
      <c r="BI66" s="1633"/>
      <c r="BJ66" s="1633"/>
      <c r="BK66" s="1633"/>
      <c r="BL66" s="1633"/>
      <c r="BM66" s="1633"/>
      <c r="BN66" s="1633"/>
      <c r="BO66" s="1633"/>
      <c r="BP66" s="1633"/>
      <c r="BQ66" s="1633"/>
      <c r="BR66" s="1633"/>
      <c r="BS66" s="1633"/>
      <c r="BT66" s="1633"/>
      <c r="BU66" s="1633"/>
      <c r="BV66" s="1633"/>
      <c r="BW66" s="1633"/>
      <c r="BX66" s="1633"/>
      <c r="BY66" s="1633"/>
      <c r="BZ66" s="1633"/>
      <c r="CA66" s="1633"/>
      <c r="CB66" s="1633"/>
      <c r="CC66" s="1633"/>
      <c r="CD66" s="1633"/>
      <c r="CE66" s="1633"/>
      <c r="CF66" s="1633"/>
      <c r="CG66" s="1633"/>
      <c r="CH66" s="1633"/>
      <c r="CI66" s="1633"/>
      <c r="CJ66" s="1633"/>
      <c r="CK66" s="1633"/>
      <c r="CL66" s="1633"/>
      <c r="CM66" s="1633"/>
      <c r="CN66" s="1633"/>
      <c r="CO66" s="1633"/>
      <c r="CP66" s="1633"/>
      <c r="CQ66" s="1633"/>
      <c r="CR66" s="1633"/>
      <c r="CS66" s="1633"/>
      <c r="CT66" s="1633"/>
      <c r="CU66" s="1633"/>
      <c r="CV66" s="1633"/>
      <c r="CW66" s="1633"/>
      <c r="CX66" s="1633"/>
      <c r="CY66" s="1633"/>
      <c r="CZ66" s="1633"/>
      <c r="DA66" s="1633"/>
      <c r="DB66" s="1633"/>
      <c r="DC66" s="1633"/>
      <c r="DD66" s="1633"/>
      <c r="DE66" s="1633"/>
      <c r="DF66" s="1633"/>
      <c r="DG66" s="1633"/>
      <c r="DH66" s="1633"/>
      <c r="DI66" s="1633"/>
      <c r="DJ66" s="1633"/>
      <c r="DK66" s="1633"/>
      <c r="DL66" s="1633"/>
      <c r="DM66" s="1633"/>
      <c r="DN66" s="1633"/>
      <c r="DO66" s="1633"/>
      <c r="DP66" s="1633"/>
      <c r="DQ66" s="1633"/>
      <c r="DR66" s="1633"/>
      <c r="DS66" s="1633"/>
      <c r="DT66" s="1633"/>
      <c r="DU66" s="1633"/>
      <c r="DV66" s="1633"/>
      <c r="DW66" s="1633"/>
      <c r="DX66" s="1633"/>
      <c r="DY66" s="1633"/>
      <c r="DZ66" s="1633"/>
      <c r="EA66" s="1633"/>
      <c r="EB66" s="1633"/>
      <c r="EC66" s="1633"/>
      <c r="ED66" s="1633"/>
      <c r="EE66" s="1633"/>
      <c r="EF66" s="1633"/>
      <c r="EG66" s="1633"/>
      <c r="EH66" s="1633"/>
      <c r="EI66" s="1633"/>
      <c r="EJ66" s="1633"/>
      <c r="EK66" s="1633"/>
      <c r="EL66" s="1633"/>
      <c r="EM66" s="1633"/>
      <c r="EN66" s="1633"/>
      <c r="EO66" s="1633"/>
      <c r="EP66" s="1633"/>
      <c r="EQ66" s="1633"/>
      <c r="ER66" s="1633"/>
      <c r="ES66" s="1633"/>
      <c r="ET66" s="1633"/>
      <c r="EU66" s="1633"/>
      <c r="EV66" s="1633"/>
      <c r="EW66" s="1633"/>
      <c r="EX66" s="1633"/>
      <c r="EY66" s="1633"/>
      <c r="EZ66" s="1633"/>
      <c r="FA66" s="1633"/>
      <c r="FB66" s="1633"/>
      <c r="FC66" s="1633"/>
      <c r="FD66" s="1633"/>
      <c r="FE66" s="1633"/>
      <c r="FF66" s="1633"/>
      <c r="FG66" s="1633"/>
      <c r="FH66" s="1633"/>
      <c r="FI66" s="1633"/>
      <c r="FJ66" s="1633"/>
      <c r="FK66" s="1633"/>
      <c r="FL66" s="1633"/>
      <c r="FM66" s="1633"/>
      <c r="FN66" s="1633"/>
      <c r="FO66" s="1633"/>
      <c r="FP66" s="1633"/>
      <c r="FQ66" s="1633"/>
      <c r="FR66" s="1633"/>
      <c r="FS66" s="1633"/>
      <c r="FT66" s="1633"/>
      <c r="FU66" s="1633"/>
      <c r="FV66" s="1633"/>
      <c r="FW66" s="1633"/>
      <c r="FX66" s="1633"/>
      <c r="FY66" s="1633"/>
      <c r="FZ66" s="1633"/>
      <c r="GA66" s="1633"/>
      <c r="GB66" s="1633"/>
      <c r="GC66" s="1633"/>
      <c r="GD66" s="1633"/>
      <c r="GE66" s="1633"/>
      <c r="GF66" s="1633"/>
      <c r="GG66" s="1633"/>
      <c r="GH66" s="1633"/>
      <c r="GI66" s="1633"/>
      <c r="GJ66" s="1633"/>
      <c r="GK66" s="1633"/>
      <c r="GL66" s="1633"/>
      <c r="GM66" s="1633"/>
      <c r="GN66" s="1633"/>
      <c r="GO66" s="1633"/>
      <c r="GP66" s="1633"/>
      <c r="GQ66" s="1633"/>
      <c r="GR66" s="1633"/>
      <c r="GS66" s="1633"/>
      <c r="GT66" s="1633"/>
      <c r="GU66" s="1633"/>
      <c r="GV66" s="1633"/>
      <c r="GW66" s="1633"/>
      <c r="GX66" s="1633"/>
      <c r="GY66" s="1633"/>
      <c r="GZ66" s="1633"/>
      <c r="HA66" s="1633"/>
      <c r="HB66" s="1633"/>
      <c r="HC66" s="1633"/>
      <c r="HD66" s="1633"/>
      <c r="HE66" s="1633"/>
      <c r="HF66" s="1633"/>
      <c r="HG66" s="1633"/>
      <c r="HH66" s="1633"/>
      <c r="HI66" s="1633"/>
      <c r="HJ66" s="1633"/>
      <c r="HK66" s="1633"/>
      <c r="HL66" s="1633"/>
      <c r="HM66" s="1633"/>
      <c r="HN66" s="1633"/>
      <c r="HO66" s="1633"/>
      <c r="HP66" s="1633"/>
      <c r="HQ66" s="1633"/>
      <c r="HR66" s="1633"/>
      <c r="HS66" s="1633"/>
      <c r="HT66" s="1633"/>
      <c r="HU66" s="1633"/>
      <c r="HV66" s="1633"/>
      <c r="HW66" s="1633"/>
      <c r="HX66" s="1633"/>
      <c r="HY66" s="1633"/>
      <c r="HZ66" s="1633"/>
      <c r="IA66" s="1633"/>
      <c r="IB66" s="1633"/>
      <c r="IC66" s="1633"/>
      <c r="ID66" s="1633"/>
      <c r="IE66" s="1633"/>
      <c r="IF66" s="1633"/>
      <c r="IG66" s="1633"/>
      <c r="IH66" s="1633"/>
      <c r="II66" s="1633"/>
      <c r="IJ66" s="1633"/>
      <c r="IK66" s="1633"/>
      <c r="IL66" s="1633"/>
      <c r="IM66" s="1633"/>
      <c r="IN66" s="1633"/>
      <c r="IO66" s="1633"/>
      <c r="IP66" s="1633"/>
      <c r="IQ66" s="1633"/>
      <c r="IR66" s="1633"/>
      <c r="IS66" s="1633"/>
      <c r="IT66" s="1633"/>
      <c r="IU66" s="1633"/>
      <c r="IV66" s="1633"/>
      <c r="IW66" s="1633"/>
      <c r="IX66" s="1633"/>
      <c r="IY66" s="1633"/>
      <c r="IZ66" s="1633"/>
      <c r="JA66" s="1633"/>
      <c r="JB66" s="1633"/>
      <c r="JC66" s="1633"/>
      <c r="JD66" s="1633"/>
      <c r="JE66" s="1633"/>
      <c r="JF66" s="1633"/>
      <c r="JG66" s="1633"/>
      <c r="JH66" s="1633"/>
      <c r="JI66" s="1633"/>
      <c r="JJ66" s="1633"/>
      <c r="JK66" s="1633"/>
      <c r="JL66" s="1633"/>
      <c r="JM66" s="1633"/>
      <c r="JN66" s="1633"/>
      <c r="JO66" s="1633"/>
      <c r="JP66" s="1633"/>
      <c r="JQ66" s="1633"/>
      <c r="JR66" s="1633"/>
      <c r="JS66" s="1633"/>
      <c r="JT66" s="1633"/>
      <c r="JU66" s="1633"/>
      <c r="JV66" s="1633"/>
      <c r="JW66" s="1633"/>
      <c r="JX66" s="1633"/>
      <c r="JY66" s="1633"/>
      <c r="JZ66" s="1633"/>
      <c r="KA66" s="1633"/>
      <c r="KB66" s="1633"/>
      <c r="KC66" s="1633"/>
      <c r="KD66" s="1633"/>
      <c r="KE66" s="1633"/>
      <c r="KF66" s="1633"/>
      <c r="KG66" s="1633"/>
      <c r="KH66" s="1633"/>
      <c r="KI66" s="1633"/>
      <c r="KJ66" s="1633"/>
      <c r="KK66" s="1633"/>
      <c r="KL66" s="1633"/>
      <c r="KM66" s="1633"/>
      <c r="KN66" s="1633"/>
      <c r="KO66" s="1633"/>
      <c r="KP66" s="1633"/>
      <c r="KQ66" s="1633"/>
      <c r="KR66" s="1633"/>
      <c r="KS66" s="1633"/>
      <c r="KT66" s="1633"/>
      <c r="KU66" s="1633"/>
      <c r="KV66" s="1633"/>
      <c r="KW66" s="1633"/>
      <c r="KX66" s="1633"/>
      <c r="KY66" s="1633"/>
      <c r="KZ66" s="1633"/>
      <c r="LA66" s="1633"/>
      <c r="LB66" s="1633"/>
      <c r="LC66" s="1633"/>
      <c r="LD66" s="1633"/>
      <c r="LE66" s="1633"/>
      <c r="LF66" s="1642"/>
      <c r="LG66" s="1642"/>
      <c r="LH66" s="1642"/>
      <c r="LI66" s="1642"/>
      <c r="LJ66" s="1642"/>
      <c r="LK66" s="1642"/>
      <c r="LL66" s="1642"/>
      <c r="LM66" s="2302"/>
    </row>
    <row r="67" s="1481" customFormat="1" ht="47" customHeight="1" spans="1:325">
      <c r="A67" s="2248">
        <v>45791</v>
      </c>
      <c r="B67" s="1500" t="s">
        <v>769</v>
      </c>
      <c r="C67" s="1501" t="s">
        <v>698</v>
      </c>
      <c r="D67" s="1502">
        <v>4500166460</v>
      </c>
      <c r="E67" s="1503" t="s">
        <v>3791</v>
      </c>
      <c r="F67" s="1502" t="s">
        <v>3792</v>
      </c>
      <c r="G67" s="1504" t="s">
        <v>3580</v>
      </c>
      <c r="H67" s="1505" t="s">
        <v>3580</v>
      </c>
      <c r="I67" s="1532" t="s">
        <v>3581</v>
      </c>
      <c r="J67" s="1522">
        <v>1998</v>
      </c>
      <c r="K67" s="1534">
        <v>0</v>
      </c>
      <c r="L67" s="1534">
        <v>6</v>
      </c>
      <c r="M67" s="1534">
        <f t="shared" si="19"/>
        <v>333</v>
      </c>
      <c r="N67" s="1525">
        <v>45831</v>
      </c>
      <c r="O67" s="1525">
        <v>45827</v>
      </c>
      <c r="P67" s="1537">
        <v>45839</v>
      </c>
      <c r="Q67" s="2070" t="s">
        <v>78</v>
      </c>
      <c r="R67" s="2261"/>
      <c r="S67" s="2261" t="s">
        <v>111</v>
      </c>
      <c r="T67" s="1565">
        <v>45793</v>
      </c>
      <c r="U67" s="1589" t="s">
        <v>287</v>
      </c>
      <c r="V67" s="1589">
        <v>45805</v>
      </c>
      <c r="W67" s="2262"/>
      <c r="X67" s="1589"/>
      <c r="Y67" s="2275" t="s">
        <v>3793</v>
      </c>
      <c r="Z67" s="1590" t="s">
        <v>696</v>
      </c>
      <c r="AA67" s="2174">
        <v>4.2664</v>
      </c>
      <c r="AB67" s="2175">
        <f t="shared" si="18"/>
        <v>8524.2672</v>
      </c>
      <c r="AC67" s="1504" t="s">
        <v>3794</v>
      </c>
      <c r="AD67" s="1609" t="s">
        <v>81</v>
      </c>
      <c r="AE67" s="1609">
        <v>9</v>
      </c>
      <c r="AF67" s="1609">
        <f t="shared" si="16"/>
        <v>1998</v>
      </c>
      <c r="AG67" s="1610"/>
      <c r="AH67" s="2282"/>
      <c r="AI67" s="2282"/>
      <c r="AJ67" s="2282" t="s">
        <v>63</v>
      </c>
      <c r="AK67" s="2283">
        <f t="shared" si="17"/>
        <v>1998</v>
      </c>
      <c r="AL67" s="2282"/>
      <c r="AM67" s="2185">
        <f>J67/9</f>
        <v>222</v>
      </c>
      <c r="AN67" s="1622">
        <f>J67/9</f>
        <v>222</v>
      </c>
      <c r="AO67" s="1622">
        <f>J67/9</f>
        <v>222</v>
      </c>
      <c r="AP67" s="1622">
        <f>J67/9</f>
        <v>222</v>
      </c>
      <c r="AQ67" s="1622">
        <f>J67/9</f>
        <v>222</v>
      </c>
      <c r="AR67" s="1622">
        <f>J67/9</f>
        <v>222</v>
      </c>
      <c r="AS67" s="1622">
        <f>J67/9</f>
        <v>222</v>
      </c>
      <c r="AT67" s="1622">
        <f>J67/9</f>
        <v>222</v>
      </c>
      <c r="AU67" s="2293">
        <f>J67/9</f>
        <v>222</v>
      </c>
      <c r="AV67" s="2292">
        <f t="shared" si="13"/>
        <v>212.75</v>
      </c>
      <c r="AW67" s="2297">
        <f t="shared" si="14"/>
        <v>9.25</v>
      </c>
      <c r="AX67" s="1631"/>
      <c r="AY67" s="1632"/>
      <c r="AZ67" s="1633"/>
      <c r="BA67" s="1633"/>
      <c r="BB67" s="1633"/>
      <c r="BC67" s="1633"/>
      <c r="BD67" s="1633"/>
      <c r="BE67" s="1633"/>
      <c r="BF67" s="1633"/>
      <c r="BG67" s="1633"/>
      <c r="BH67" s="1633"/>
      <c r="BI67" s="1633"/>
      <c r="BJ67" s="1633"/>
      <c r="BK67" s="1633"/>
      <c r="BL67" s="1633"/>
      <c r="BM67" s="1633"/>
      <c r="BN67" s="1633"/>
      <c r="BO67" s="1633"/>
      <c r="BP67" s="1633"/>
      <c r="BQ67" s="1633"/>
      <c r="BR67" s="1633"/>
      <c r="BS67" s="1633"/>
      <c r="BT67" s="1633"/>
      <c r="BU67" s="1633"/>
      <c r="BV67" s="1633"/>
      <c r="BW67" s="1633"/>
      <c r="BX67" s="1633"/>
      <c r="BY67" s="1633"/>
      <c r="BZ67" s="1633"/>
      <c r="CA67" s="1633"/>
      <c r="CB67" s="1633"/>
      <c r="CC67" s="1633"/>
      <c r="CD67" s="1633"/>
      <c r="CE67" s="1633"/>
      <c r="CF67" s="1633"/>
      <c r="CG67" s="1633"/>
      <c r="CH67" s="1633"/>
      <c r="CI67" s="1633"/>
      <c r="CJ67" s="1633"/>
      <c r="CK67" s="1633"/>
      <c r="CL67" s="1633"/>
      <c r="CM67" s="1633"/>
      <c r="CN67" s="1633"/>
      <c r="CO67" s="1633"/>
      <c r="CP67" s="1633"/>
      <c r="CQ67" s="1633"/>
      <c r="CR67" s="1633"/>
      <c r="CS67" s="1633"/>
      <c r="CT67" s="1633"/>
      <c r="CU67" s="1633"/>
      <c r="CV67" s="1633"/>
      <c r="CW67" s="1633"/>
      <c r="CX67" s="1633"/>
      <c r="CY67" s="1633"/>
      <c r="CZ67" s="1633"/>
      <c r="DA67" s="1633"/>
      <c r="DB67" s="1633"/>
      <c r="DC67" s="1633"/>
      <c r="DD67" s="1633"/>
      <c r="DE67" s="1633"/>
      <c r="DF67" s="1633"/>
      <c r="DG67" s="1633"/>
      <c r="DH67" s="1633"/>
      <c r="DI67" s="1633"/>
      <c r="DJ67" s="1633"/>
      <c r="DK67" s="1633"/>
      <c r="DL67" s="1633"/>
      <c r="DM67" s="1633"/>
      <c r="DN67" s="1633"/>
      <c r="DO67" s="1633"/>
      <c r="DP67" s="1633"/>
      <c r="DQ67" s="1633"/>
      <c r="DR67" s="1633"/>
      <c r="DS67" s="1633"/>
      <c r="DT67" s="1633"/>
      <c r="DU67" s="1633"/>
      <c r="DV67" s="1633"/>
      <c r="DW67" s="1633"/>
      <c r="DX67" s="1633"/>
      <c r="DY67" s="1633"/>
      <c r="DZ67" s="1633"/>
      <c r="EA67" s="1633"/>
      <c r="EB67" s="1633"/>
      <c r="EC67" s="1633"/>
      <c r="ED67" s="1633"/>
      <c r="EE67" s="1633"/>
      <c r="EF67" s="1633"/>
      <c r="EG67" s="1633"/>
      <c r="EH67" s="1633"/>
      <c r="EI67" s="1633"/>
      <c r="EJ67" s="1633"/>
      <c r="EK67" s="1633"/>
      <c r="EL67" s="1633"/>
      <c r="EM67" s="1633"/>
      <c r="EN67" s="1633"/>
      <c r="EO67" s="1633"/>
      <c r="EP67" s="1633"/>
      <c r="EQ67" s="1633"/>
      <c r="ER67" s="1633"/>
      <c r="ES67" s="1633"/>
      <c r="ET67" s="1633"/>
      <c r="EU67" s="1633"/>
      <c r="EV67" s="1633"/>
      <c r="EW67" s="1633"/>
      <c r="EX67" s="1633"/>
      <c r="EY67" s="1633"/>
      <c r="EZ67" s="1633"/>
      <c r="FA67" s="1633"/>
      <c r="FB67" s="1633"/>
      <c r="FC67" s="1633"/>
      <c r="FD67" s="1633"/>
      <c r="FE67" s="1633"/>
      <c r="FF67" s="1633"/>
      <c r="FG67" s="1633"/>
      <c r="FH67" s="1633"/>
      <c r="FI67" s="1633"/>
      <c r="FJ67" s="1633"/>
      <c r="FK67" s="1633"/>
      <c r="FL67" s="1633"/>
      <c r="FM67" s="1633"/>
      <c r="FN67" s="1633"/>
      <c r="FO67" s="1633"/>
      <c r="FP67" s="1633"/>
      <c r="FQ67" s="1633"/>
      <c r="FR67" s="1633"/>
      <c r="FS67" s="1633"/>
      <c r="FT67" s="1633"/>
      <c r="FU67" s="1633"/>
      <c r="FV67" s="1633"/>
      <c r="FW67" s="1633"/>
      <c r="FX67" s="1633"/>
      <c r="FY67" s="1633"/>
      <c r="FZ67" s="1633"/>
      <c r="GA67" s="1633"/>
      <c r="GB67" s="1633"/>
      <c r="GC67" s="1633"/>
      <c r="GD67" s="1633"/>
      <c r="GE67" s="1633"/>
      <c r="GF67" s="1633"/>
      <c r="GG67" s="1633"/>
      <c r="GH67" s="1633"/>
      <c r="GI67" s="1633"/>
      <c r="GJ67" s="1633"/>
      <c r="GK67" s="1633"/>
      <c r="GL67" s="1633"/>
      <c r="GM67" s="1633"/>
      <c r="GN67" s="1633"/>
      <c r="GO67" s="1633"/>
      <c r="GP67" s="1633"/>
      <c r="GQ67" s="1633"/>
      <c r="GR67" s="1633"/>
      <c r="GS67" s="1633"/>
      <c r="GT67" s="1633"/>
      <c r="GU67" s="1633"/>
      <c r="GV67" s="1633"/>
      <c r="GW67" s="1633"/>
      <c r="GX67" s="1633"/>
      <c r="GY67" s="1633"/>
      <c r="GZ67" s="1633"/>
      <c r="HA67" s="1633"/>
      <c r="HB67" s="1633"/>
      <c r="HC67" s="1633"/>
      <c r="HD67" s="1633"/>
      <c r="HE67" s="1633"/>
      <c r="HF67" s="1633"/>
      <c r="HG67" s="1633"/>
      <c r="HH67" s="1633"/>
      <c r="HI67" s="1633"/>
      <c r="HJ67" s="1633"/>
      <c r="HK67" s="1633"/>
      <c r="HL67" s="1633"/>
      <c r="HM67" s="1633"/>
      <c r="HN67" s="1633"/>
      <c r="HO67" s="1633"/>
      <c r="HP67" s="1633"/>
      <c r="HQ67" s="1633"/>
      <c r="HR67" s="1633"/>
      <c r="HS67" s="1633"/>
      <c r="HT67" s="1633"/>
      <c r="HU67" s="1633"/>
      <c r="HV67" s="1633"/>
      <c r="HW67" s="1633"/>
      <c r="HX67" s="1633"/>
      <c r="HY67" s="1633"/>
      <c r="HZ67" s="1633"/>
      <c r="IA67" s="1633"/>
      <c r="IB67" s="1633"/>
      <c r="IC67" s="1633"/>
      <c r="ID67" s="1633"/>
      <c r="IE67" s="1633"/>
      <c r="IF67" s="1633"/>
      <c r="IG67" s="1633"/>
      <c r="IH67" s="1633"/>
      <c r="II67" s="1633"/>
      <c r="IJ67" s="1633"/>
      <c r="IK67" s="1633"/>
      <c r="IL67" s="1633"/>
      <c r="IM67" s="1633"/>
      <c r="IN67" s="1633"/>
      <c r="IO67" s="1633"/>
      <c r="IP67" s="1633"/>
      <c r="IQ67" s="1633"/>
      <c r="IR67" s="1633"/>
      <c r="IS67" s="1633"/>
      <c r="IT67" s="1633"/>
      <c r="IU67" s="1633"/>
      <c r="IV67" s="1633"/>
      <c r="IW67" s="1633"/>
      <c r="IX67" s="1633"/>
      <c r="IY67" s="1633"/>
      <c r="IZ67" s="1633"/>
      <c r="JA67" s="1633"/>
      <c r="JB67" s="1633"/>
      <c r="JC67" s="1633"/>
      <c r="JD67" s="1633"/>
      <c r="JE67" s="1633"/>
      <c r="JF67" s="1633"/>
      <c r="JG67" s="1633"/>
      <c r="JH67" s="1633"/>
      <c r="JI67" s="1633"/>
      <c r="JJ67" s="1633"/>
      <c r="JK67" s="1633"/>
      <c r="JL67" s="1633"/>
      <c r="JM67" s="1633"/>
      <c r="JN67" s="1633"/>
      <c r="JO67" s="1633"/>
      <c r="JP67" s="1633"/>
      <c r="JQ67" s="1633"/>
      <c r="JR67" s="1633"/>
      <c r="JS67" s="1633"/>
      <c r="JT67" s="1633"/>
      <c r="JU67" s="1633"/>
      <c r="JV67" s="1633"/>
      <c r="JW67" s="1633"/>
      <c r="JX67" s="1633"/>
      <c r="JY67" s="1633"/>
      <c r="JZ67" s="1633"/>
      <c r="KA67" s="1633"/>
      <c r="KB67" s="1633"/>
      <c r="KC67" s="1633"/>
      <c r="KD67" s="1633"/>
      <c r="KE67" s="1633"/>
      <c r="KF67" s="1633"/>
      <c r="KG67" s="1633"/>
      <c r="KH67" s="1633"/>
      <c r="KI67" s="1633"/>
      <c r="KJ67" s="1633"/>
      <c r="KK67" s="1633"/>
      <c r="KL67" s="1633"/>
      <c r="KM67" s="1633"/>
      <c r="KN67" s="1633"/>
      <c r="KO67" s="1633"/>
      <c r="KP67" s="1633"/>
      <c r="KQ67" s="1633"/>
      <c r="KR67" s="1633"/>
      <c r="KS67" s="1633"/>
      <c r="KT67" s="1633"/>
      <c r="KU67" s="1633"/>
      <c r="KV67" s="1633"/>
      <c r="KW67" s="1633"/>
      <c r="KX67" s="1633"/>
      <c r="KY67" s="1633"/>
      <c r="KZ67" s="1633"/>
      <c r="LA67" s="1633"/>
      <c r="LB67" s="1633"/>
      <c r="LC67" s="1633"/>
      <c r="LD67" s="1633"/>
      <c r="LE67" s="1633"/>
      <c r="LF67" s="1642"/>
      <c r="LG67" s="1642"/>
      <c r="LH67" s="1642"/>
      <c r="LI67" s="1642"/>
      <c r="LJ67" s="1642"/>
      <c r="LK67" s="1642"/>
      <c r="LL67" s="1642"/>
      <c r="LM67" s="2302"/>
    </row>
    <row r="68" s="1481" customFormat="1" ht="47" customHeight="1" spans="1:325">
      <c r="A68" s="2248">
        <v>45785</v>
      </c>
      <c r="B68" s="1500" t="s">
        <v>463</v>
      </c>
      <c r="C68" s="1501" t="s">
        <v>115</v>
      </c>
      <c r="D68" s="1502">
        <v>4500165570</v>
      </c>
      <c r="E68" s="1503" t="s">
        <v>3795</v>
      </c>
      <c r="F68" s="1502" t="s">
        <v>3796</v>
      </c>
      <c r="G68" s="1504" t="s">
        <v>3797</v>
      </c>
      <c r="H68" s="1505" t="s">
        <v>3797</v>
      </c>
      <c r="I68" s="1532" t="s">
        <v>3798</v>
      </c>
      <c r="J68" s="1522">
        <v>96</v>
      </c>
      <c r="K68" s="1534">
        <v>0</v>
      </c>
      <c r="L68" s="1534">
        <v>6</v>
      </c>
      <c r="M68" s="1534">
        <f t="shared" si="19"/>
        <v>16</v>
      </c>
      <c r="N68" s="1525">
        <v>45832</v>
      </c>
      <c r="O68" s="1525">
        <v>45828</v>
      </c>
      <c r="P68" s="1537"/>
      <c r="Q68" s="2070" t="s">
        <v>78</v>
      </c>
      <c r="R68" s="2265">
        <v>45839</v>
      </c>
      <c r="S68" s="2261" t="s">
        <v>111</v>
      </c>
      <c r="T68" s="1565">
        <v>45785</v>
      </c>
      <c r="U68" s="1589" t="s">
        <v>88</v>
      </c>
      <c r="V68" s="1589" t="s">
        <v>3799</v>
      </c>
      <c r="W68" s="2262"/>
      <c r="X68" s="1589"/>
      <c r="Y68" s="2275" t="s">
        <v>3800</v>
      </c>
      <c r="Z68" s="1590" t="s">
        <v>468</v>
      </c>
      <c r="AA68" s="2174">
        <v>3.1004</v>
      </c>
      <c r="AB68" s="2175">
        <f t="shared" ref="AB68:AB81" si="20">AA68*J68</f>
        <v>297.6384</v>
      </c>
      <c r="AC68" s="1504" t="s">
        <v>3801</v>
      </c>
      <c r="AD68" s="1609" t="s">
        <v>81</v>
      </c>
      <c r="AE68" s="1609" t="s">
        <v>1720</v>
      </c>
      <c r="AF68" s="1609">
        <f t="shared" ref="AF68:AF84" si="21">J68</f>
        <v>96</v>
      </c>
      <c r="AG68" s="1610"/>
      <c r="AH68" s="2282"/>
      <c r="AI68" s="2282"/>
      <c r="AJ68" s="2282" t="s">
        <v>63</v>
      </c>
      <c r="AK68" s="2283">
        <f t="shared" si="17"/>
        <v>96</v>
      </c>
      <c r="AL68" s="2282"/>
      <c r="AM68" s="2185">
        <f>J68/1</f>
        <v>96</v>
      </c>
      <c r="AN68" s="1622"/>
      <c r="AO68" s="1622"/>
      <c r="AP68" s="1622"/>
      <c r="AQ68" s="1622"/>
      <c r="AR68" s="1622"/>
      <c r="AS68" s="1622"/>
      <c r="AT68" s="1622"/>
      <c r="AU68" s="2293"/>
      <c r="AV68" s="2292">
        <f t="shared" si="13"/>
        <v>92</v>
      </c>
      <c r="AW68" s="2297">
        <f t="shared" si="14"/>
        <v>4</v>
      </c>
      <c r="AX68" s="1631"/>
      <c r="AY68" s="1632"/>
      <c r="AZ68" s="1633"/>
      <c r="BA68" s="1633"/>
      <c r="BB68" s="1633"/>
      <c r="BC68" s="1633"/>
      <c r="BD68" s="1633"/>
      <c r="BE68" s="1633"/>
      <c r="BF68" s="1633"/>
      <c r="BG68" s="1633"/>
      <c r="BH68" s="1633"/>
      <c r="BI68" s="1633"/>
      <c r="BJ68" s="1633"/>
      <c r="BK68" s="1633"/>
      <c r="BL68" s="1633"/>
      <c r="BM68" s="1633"/>
      <c r="BN68" s="1633"/>
      <c r="BO68" s="1633"/>
      <c r="BP68" s="1633"/>
      <c r="BQ68" s="1633"/>
      <c r="BR68" s="1633"/>
      <c r="BS68" s="1633"/>
      <c r="BT68" s="1633"/>
      <c r="BU68" s="1633"/>
      <c r="BV68" s="1633"/>
      <c r="BW68" s="1633"/>
      <c r="BX68" s="1633"/>
      <c r="BY68" s="1633"/>
      <c r="BZ68" s="1633"/>
      <c r="CA68" s="1633"/>
      <c r="CB68" s="1633"/>
      <c r="CC68" s="1633"/>
      <c r="CD68" s="1633"/>
      <c r="CE68" s="1633"/>
      <c r="CF68" s="1633"/>
      <c r="CG68" s="1633"/>
      <c r="CH68" s="1633"/>
      <c r="CI68" s="1633"/>
      <c r="CJ68" s="1633"/>
      <c r="CK68" s="1633"/>
      <c r="CL68" s="1633"/>
      <c r="CM68" s="1633"/>
      <c r="CN68" s="1633"/>
      <c r="CO68" s="1633"/>
      <c r="CP68" s="1633"/>
      <c r="CQ68" s="1633"/>
      <c r="CR68" s="1633"/>
      <c r="CS68" s="1633"/>
      <c r="CT68" s="1633"/>
      <c r="CU68" s="1633"/>
      <c r="CV68" s="1633"/>
      <c r="CW68" s="1633"/>
      <c r="CX68" s="1633"/>
      <c r="CY68" s="1633"/>
      <c r="CZ68" s="1633"/>
      <c r="DA68" s="1633"/>
      <c r="DB68" s="1633"/>
      <c r="DC68" s="1633"/>
      <c r="DD68" s="1633"/>
      <c r="DE68" s="1633"/>
      <c r="DF68" s="1633"/>
      <c r="DG68" s="1633"/>
      <c r="DH68" s="1633"/>
      <c r="DI68" s="1633"/>
      <c r="DJ68" s="1633"/>
      <c r="DK68" s="1633"/>
      <c r="DL68" s="1633"/>
      <c r="DM68" s="1633"/>
      <c r="DN68" s="1633"/>
      <c r="DO68" s="1633"/>
      <c r="DP68" s="1633"/>
      <c r="DQ68" s="1633"/>
      <c r="DR68" s="1633"/>
      <c r="DS68" s="1633"/>
      <c r="DT68" s="1633"/>
      <c r="DU68" s="1633"/>
      <c r="DV68" s="1633"/>
      <c r="DW68" s="1633"/>
      <c r="DX68" s="1633"/>
      <c r="DY68" s="1633"/>
      <c r="DZ68" s="1633"/>
      <c r="EA68" s="1633"/>
      <c r="EB68" s="1633"/>
      <c r="EC68" s="1633"/>
      <c r="ED68" s="1633"/>
      <c r="EE68" s="1633"/>
      <c r="EF68" s="1633"/>
      <c r="EG68" s="1633"/>
      <c r="EH68" s="1633"/>
      <c r="EI68" s="1633"/>
      <c r="EJ68" s="1633"/>
      <c r="EK68" s="1633"/>
      <c r="EL68" s="1633"/>
      <c r="EM68" s="1633"/>
      <c r="EN68" s="1633"/>
      <c r="EO68" s="1633"/>
      <c r="EP68" s="1633"/>
      <c r="EQ68" s="1633"/>
      <c r="ER68" s="1633"/>
      <c r="ES68" s="1633"/>
      <c r="ET68" s="1633"/>
      <c r="EU68" s="1633"/>
      <c r="EV68" s="1633"/>
      <c r="EW68" s="1633"/>
      <c r="EX68" s="1633"/>
      <c r="EY68" s="1633"/>
      <c r="EZ68" s="1633"/>
      <c r="FA68" s="1633"/>
      <c r="FB68" s="1633"/>
      <c r="FC68" s="1633"/>
      <c r="FD68" s="1633"/>
      <c r="FE68" s="1633"/>
      <c r="FF68" s="1633"/>
      <c r="FG68" s="1633"/>
      <c r="FH68" s="1633"/>
      <c r="FI68" s="1633"/>
      <c r="FJ68" s="1633"/>
      <c r="FK68" s="1633"/>
      <c r="FL68" s="1633"/>
      <c r="FM68" s="1633"/>
      <c r="FN68" s="1633"/>
      <c r="FO68" s="1633"/>
      <c r="FP68" s="1633"/>
      <c r="FQ68" s="1633"/>
      <c r="FR68" s="1633"/>
      <c r="FS68" s="1633"/>
      <c r="FT68" s="1633"/>
      <c r="FU68" s="1633"/>
      <c r="FV68" s="1633"/>
      <c r="FW68" s="1633"/>
      <c r="FX68" s="1633"/>
      <c r="FY68" s="1633"/>
      <c r="FZ68" s="1633"/>
      <c r="GA68" s="1633"/>
      <c r="GB68" s="1633"/>
      <c r="GC68" s="1633"/>
      <c r="GD68" s="1633"/>
      <c r="GE68" s="1633"/>
      <c r="GF68" s="1633"/>
      <c r="GG68" s="1633"/>
      <c r="GH68" s="1633"/>
      <c r="GI68" s="1633"/>
      <c r="GJ68" s="1633"/>
      <c r="GK68" s="1633"/>
      <c r="GL68" s="1633"/>
      <c r="GM68" s="1633"/>
      <c r="GN68" s="1633"/>
      <c r="GO68" s="1633"/>
      <c r="GP68" s="1633"/>
      <c r="GQ68" s="1633"/>
      <c r="GR68" s="1633"/>
      <c r="GS68" s="1633"/>
      <c r="GT68" s="1633"/>
      <c r="GU68" s="1633"/>
      <c r="GV68" s="1633"/>
      <c r="GW68" s="1633"/>
      <c r="GX68" s="1633"/>
      <c r="GY68" s="1633"/>
      <c r="GZ68" s="1633"/>
      <c r="HA68" s="1633"/>
      <c r="HB68" s="1633"/>
      <c r="HC68" s="1633"/>
      <c r="HD68" s="1633"/>
      <c r="HE68" s="1633"/>
      <c r="HF68" s="1633"/>
      <c r="HG68" s="1633"/>
      <c r="HH68" s="1633"/>
      <c r="HI68" s="1633"/>
      <c r="HJ68" s="1633"/>
      <c r="HK68" s="1633"/>
      <c r="HL68" s="1633"/>
      <c r="HM68" s="1633"/>
      <c r="HN68" s="1633"/>
      <c r="HO68" s="1633"/>
      <c r="HP68" s="1633"/>
      <c r="HQ68" s="1633"/>
      <c r="HR68" s="1633"/>
      <c r="HS68" s="1633"/>
      <c r="HT68" s="1633"/>
      <c r="HU68" s="1633"/>
      <c r="HV68" s="1633"/>
      <c r="HW68" s="1633"/>
      <c r="HX68" s="1633"/>
      <c r="HY68" s="1633"/>
      <c r="HZ68" s="1633"/>
      <c r="IA68" s="1633"/>
      <c r="IB68" s="1633"/>
      <c r="IC68" s="1633"/>
      <c r="ID68" s="1633"/>
      <c r="IE68" s="1633"/>
      <c r="IF68" s="1633"/>
      <c r="IG68" s="1633"/>
      <c r="IH68" s="1633"/>
      <c r="II68" s="1633"/>
      <c r="IJ68" s="1633"/>
      <c r="IK68" s="1633"/>
      <c r="IL68" s="1633"/>
      <c r="IM68" s="1633"/>
      <c r="IN68" s="1633"/>
      <c r="IO68" s="1633"/>
      <c r="IP68" s="1633"/>
      <c r="IQ68" s="1633"/>
      <c r="IR68" s="1633"/>
      <c r="IS68" s="1633"/>
      <c r="IT68" s="1633"/>
      <c r="IU68" s="1633"/>
      <c r="IV68" s="1633"/>
      <c r="IW68" s="1633"/>
      <c r="IX68" s="1633"/>
      <c r="IY68" s="1633"/>
      <c r="IZ68" s="1633"/>
      <c r="JA68" s="1633"/>
      <c r="JB68" s="1633"/>
      <c r="JC68" s="1633"/>
      <c r="JD68" s="1633"/>
      <c r="JE68" s="1633"/>
      <c r="JF68" s="1633"/>
      <c r="JG68" s="1633"/>
      <c r="JH68" s="1633"/>
      <c r="JI68" s="1633"/>
      <c r="JJ68" s="1633"/>
      <c r="JK68" s="1633"/>
      <c r="JL68" s="1633"/>
      <c r="JM68" s="1633"/>
      <c r="JN68" s="1633"/>
      <c r="JO68" s="1633"/>
      <c r="JP68" s="1633"/>
      <c r="JQ68" s="1633"/>
      <c r="JR68" s="1633"/>
      <c r="JS68" s="1633"/>
      <c r="JT68" s="1633"/>
      <c r="JU68" s="1633"/>
      <c r="JV68" s="1633"/>
      <c r="JW68" s="1633"/>
      <c r="JX68" s="1633"/>
      <c r="JY68" s="1633"/>
      <c r="JZ68" s="1633"/>
      <c r="KA68" s="1633"/>
      <c r="KB68" s="1633"/>
      <c r="KC68" s="1633"/>
      <c r="KD68" s="1633"/>
      <c r="KE68" s="1633"/>
      <c r="KF68" s="1633"/>
      <c r="KG68" s="1633"/>
      <c r="KH68" s="1633"/>
      <c r="KI68" s="1633"/>
      <c r="KJ68" s="1633"/>
      <c r="KK68" s="1633"/>
      <c r="KL68" s="1633"/>
      <c r="KM68" s="1633"/>
      <c r="KN68" s="1633"/>
      <c r="KO68" s="1633"/>
      <c r="KP68" s="1633"/>
      <c r="KQ68" s="1633"/>
      <c r="KR68" s="1633"/>
      <c r="KS68" s="1633"/>
      <c r="KT68" s="1633"/>
      <c r="KU68" s="1633"/>
      <c r="KV68" s="1633"/>
      <c r="KW68" s="1633"/>
      <c r="KX68" s="1633"/>
      <c r="KY68" s="1633"/>
      <c r="KZ68" s="1633"/>
      <c r="LA68" s="1633"/>
      <c r="LB68" s="1633"/>
      <c r="LC68" s="1633"/>
      <c r="LD68" s="1633"/>
      <c r="LE68" s="1633"/>
      <c r="LF68" s="1642"/>
      <c r="LG68" s="1642"/>
      <c r="LH68" s="1642"/>
      <c r="LI68" s="1642"/>
      <c r="LJ68" s="1642"/>
      <c r="LK68" s="1642"/>
      <c r="LL68" s="1642"/>
      <c r="LM68" s="2302"/>
    </row>
    <row r="69" s="1481" customFormat="1" ht="47" customHeight="1" spans="1:325">
      <c r="A69" s="2248">
        <v>45785</v>
      </c>
      <c r="B69" s="1500" t="s">
        <v>463</v>
      </c>
      <c r="C69" s="1501" t="s">
        <v>115</v>
      </c>
      <c r="D69" s="1502">
        <v>4500165570</v>
      </c>
      <c r="E69" s="1503" t="s">
        <v>3795</v>
      </c>
      <c r="F69" s="1502" t="s">
        <v>3802</v>
      </c>
      <c r="G69" s="1504" t="s">
        <v>3803</v>
      </c>
      <c r="H69" s="1505" t="s">
        <v>3803</v>
      </c>
      <c r="I69" s="1532" t="s">
        <v>3804</v>
      </c>
      <c r="J69" s="1522">
        <v>96</v>
      </c>
      <c r="K69" s="1534">
        <v>0</v>
      </c>
      <c r="L69" s="1534">
        <v>6</v>
      </c>
      <c r="M69" s="1534">
        <f t="shared" si="19"/>
        <v>16</v>
      </c>
      <c r="N69" s="1525">
        <v>45832</v>
      </c>
      <c r="O69" s="1525">
        <v>45828</v>
      </c>
      <c r="P69" s="1537"/>
      <c r="Q69" s="2070" t="s">
        <v>78</v>
      </c>
      <c r="R69" s="2265">
        <v>45839</v>
      </c>
      <c r="S69" s="2261" t="s">
        <v>111</v>
      </c>
      <c r="T69" s="1565">
        <v>45785</v>
      </c>
      <c r="U69" s="1589" t="s">
        <v>88</v>
      </c>
      <c r="V69" s="1589" t="s">
        <v>3799</v>
      </c>
      <c r="W69" s="2262"/>
      <c r="X69" s="1589"/>
      <c r="Y69" s="2275" t="s">
        <v>3800</v>
      </c>
      <c r="Z69" s="1590" t="s">
        <v>468</v>
      </c>
      <c r="AA69" s="2174">
        <v>3.4084</v>
      </c>
      <c r="AB69" s="2175">
        <f t="shared" si="20"/>
        <v>327.2064</v>
      </c>
      <c r="AC69" s="1504" t="s">
        <v>3801</v>
      </c>
      <c r="AD69" s="1609" t="s">
        <v>81</v>
      </c>
      <c r="AE69" s="1609" t="s">
        <v>3805</v>
      </c>
      <c r="AF69" s="1609">
        <f t="shared" si="21"/>
        <v>96</v>
      </c>
      <c r="AG69" s="1610"/>
      <c r="AH69" s="2282"/>
      <c r="AI69" s="2282"/>
      <c r="AJ69" s="2282" t="s">
        <v>63</v>
      </c>
      <c r="AK69" s="2283">
        <f t="shared" si="17"/>
        <v>96</v>
      </c>
      <c r="AL69" s="2282"/>
      <c r="AM69" s="2185"/>
      <c r="AN69" s="1622">
        <f>J69/1</f>
        <v>96</v>
      </c>
      <c r="AO69" s="1622"/>
      <c r="AP69" s="1622"/>
      <c r="AQ69" s="1622"/>
      <c r="AR69" s="1622"/>
      <c r="AS69" s="1622"/>
      <c r="AT69" s="1622"/>
      <c r="AU69" s="2293"/>
      <c r="AV69" s="2292">
        <f t="shared" si="13"/>
        <v>92</v>
      </c>
      <c r="AW69" s="2297">
        <f t="shared" si="14"/>
        <v>4</v>
      </c>
      <c r="AX69" s="1631"/>
      <c r="AY69" s="1632"/>
      <c r="AZ69" s="1633"/>
      <c r="BA69" s="1633"/>
      <c r="BB69" s="1633"/>
      <c r="BC69" s="1633"/>
      <c r="BD69" s="1633"/>
      <c r="BE69" s="1633"/>
      <c r="BF69" s="1633"/>
      <c r="BG69" s="1633"/>
      <c r="BH69" s="1633"/>
      <c r="BI69" s="1633"/>
      <c r="BJ69" s="1633"/>
      <c r="BK69" s="1633"/>
      <c r="BL69" s="1633"/>
      <c r="BM69" s="1633"/>
      <c r="BN69" s="1633"/>
      <c r="BO69" s="1633"/>
      <c r="BP69" s="1633"/>
      <c r="BQ69" s="1633"/>
      <c r="BR69" s="1633"/>
      <c r="BS69" s="1633"/>
      <c r="BT69" s="1633"/>
      <c r="BU69" s="1633"/>
      <c r="BV69" s="1633"/>
      <c r="BW69" s="1633"/>
      <c r="BX69" s="1633"/>
      <c r="BY69" s="1633"/>
      <c r="BZ69" s="1633"/>
      <c r="CA69" s="1633"/>
      <c r="CB69" s="1633"/>
      <c r="CC69" s="1633"/>
      <c r="CD69" s="1633"/>
      <c r="CE69" s="1633"/>
      <c r="CF69" s="1633"/>
      <c r="CG69" s="1633"/>
      <c r="CH69" s="1633"/>
      <c r="CI69" s="1633"/>
      <c r="CJ69" s="1633"/>
      <c r="CK69" s="1633"/>
      <c r="CL69" s="1633"/>
      <c r="CM69" s="1633"/>
      <c r="CN69" s="1633"/>
      <c r="CO69" s="1633"/>
      <c r="CP69" s="1633"/>
      <c r="CQ69" s="1633"/>
      <c r="CR69" s="1633"/>
      <c r="CS69" s="1633"/>
      <c r="CT69" s="1633"/>
      <c r="CU69" s="1633"/>
      <c r="CV69" s="1633"/>
      <c r="CW69" s="1633"/>
      <c r="CX69" s="1633"/>
      <c r="CY69" s="1633"/>
      <c r="CZ69" s="1633"/>
      <c r="DA69" s="1633"/>
      <c r="DB69" s="1633"/>
      <c r="DC69" s="1633"/>
      <c r="DD69" s="1633"/>
      <c r="DE69" s="1633"/>
      <c r="DF69" s="1633"/>
      <c r="DG69" s="1633"/>
      <c r="DH69" s="1633"/>
      <c r="DI69" s="1633"/>
      <c r="DJ69" s="1633"/>
      <c r="DK69" s="1633"/>
      <c r="DL69" s="1633"/>
      <c r="DM69" s="1633"/>
      <c r="DN69" s="1633"/>
      <c r="DO69" s="1633"/>
      <c r="DP69" s="1633"/>
      <c r="DQ69" s="1633"/>
      <c r="DR69" s="1633"/>
      <c r="DS69" s="1633"/>
      <c r="DT69" s="1633"/>
      <c r="DU69" s="1633"/>
      <c r="DV69" s="1633"/>
      <c r="DW69" s="1633"/>
      <c r="DX69" s="1633"/>
      <c r="DY69" s="1633"/>
      <c r="DZ69" s="1633"/>
      <c r="EA69" s="1633"/>
      <c r="EB69" s="1633"/>
      <c r="EC69" s="1633"/>
      <c r="ED69" s="1633"/>
      <c r="EE69" s="1633"/>
      <c r="EF69" s="1633"/>
      <c r="EG69" s="1633"/>
      <c r="EH69" s="1633"/>
      <c r="EI69" s="1633"/>
      <c r="EJ69" s="1633"/>
      <c r="EK69" s="1633"/>
      <c r="EL69" s="1633"/>
      <c r="EM69" s="1633"/>
      <c r="EN69" s="1633"/>
      <c r="EO69" s="1633"/>
      <c r="EP69" s="1633"/>
      <c r="EQ69" s="1633"/>
      <c r="ER69" s="1633"/>
      <c r="ES69" s="1633"/>
      <c r="ET69" s="1633"/>
      <c r="EU69" s="1633"/>
      <c r="EV69" s="1633"/>
      <c r="EW69" s="1633"/>
      <c r="EX69" s="1633"/>
      <c r="EY69" s="1633"/>
      <c r="EZ69" s="1633"/>
      <c r="FA69" s="1633"/>
      <c r="FB69" s="1633"/>
      <c r="FC69" s="1633"/>
      <c r="FD69" s="1633"/>
      <c r="FE69" s="1633"/>
      <c r="FF69" s="1633"/>
      <c r="FG69" s="1633"/>
      <c r="FH69" s="1633"/>
      <c r="FI69" s="1633"/>
      <c r="FJ69" s="1633"/>
      <c r="FK69" s="1633"/>
      <c r="FL69" s="1633"/>
      <c r="FM69" s="1633"/>
      <c r="FN69" s="1633"/>
      <c r="FO69" s="1633"/>
      <c r="FP69" s="1633"/>
      <c r="FQ69" s="1633"/>
      <c r="FR69" s="1633"/>
      <c r="FS69" s="1633"/>
      <c r="FT69" s="1633"/>
      <c r="FU69" s="1633"/>
      <c r="FV69" s="1633"/>
      <c r="FW69" s="1633"/>
      <c r="FX69" s="1633"/>
      <c r="FY69" s="1633"/>
      <c r="FZ69" s="1633"/>
      <c r="GA69" s="1633"/>
      <c r="GB69" s="1633"/>
      <c r="GC69" s="1633"/>
      <c r="GD69" s="1633"/>
      <c r="GE69" s="1633"/>
      <c r="GF69" s="1633"/>
      <c r="GG69" s="1633"/>
      <c r="GH69" s="1633"/>
      <c r="GI69" s="1633"/>
      <c r="GJ69" s="1633"/>
      <c r="GK69" s="1633"/>
      <c r="GL69" s="1633"/>
      <c r="GM69" s="1633"/>
      <c r="GN69" s="1633"/>
      <c r="GO69" s="1633"/>
      <c r="GP69" s="1633"/>
      <c r="GQ69" s="1633"/>
      <c r="GR69" s="1633"/>
      <c r="GS69" s="1633"/>
      <c r="GT69" s="1633"/>
      <c r="GU69" s="1633"/>
      <c r="GV69" s="1633"/>
      <c r="GW69" s="1633"/>
      <c r="GX69" s="1633"/>
      <c r="GY69" s="1633"/>
      <c r="GZ69" s="1633"/>
      <c r="HA69" s="1633"/>
      <c r="HB69" s="1633"/>
      <c r="HC69" s="1633"/>
      <c r="HD69" s="1633"/>
      <c r="HE69" s="1633"/>
      <c r="HF69" s="1633"/>
      <c r="HG69" s="1633"/>
      <c r="HH69" s="1633"/>
      <c r="HI69" s="1633"/>
      <c r="HJ69" s="1633"/>
      <c r="HK69" s="1633"/>
      <c r="HL69" s="1633"/>
      <c r="HM69" s="1633"/>
      <c r="HN69" s="1633"/>
      <c r="HO69" s="1633"/>
      <c r="HP69" s="1633"/>
      <c r="HQ69" s="1633"/>
      <c r="HR69" s="1633"/>
      <c r="HS69" s="1633"/>
      <c r="HT69" s="1633"/>
      <c r="HU69" s="1633"/>
      <c r="HV69" s="1633"/>
      <c r="HW69" s="1633"/>
      <c r="HX69" s="1633"/>
      <c r="HY69" s="1633"/>
      <c r="HZ69" s="1633"/>
      <c r="IA69" s="1633"/>
      <c r="IB69" s="1633"/>
      <c r="IC69" s="1633"/>
      <c r="ID69" s="1633"/>
      <c r="IE69" s="1633"/>
      <c r="IF69" s="1633"/>
      <c r="IG69" s="1633"/>
      <c r="IH69" s="1633"/>
      <c r="II69" s="1633"/>
      <c r="IJ69" s="1633"/>
      <c r="IK69" s="1633"/>
      <c r="IL69" s="1633"/>
      <c r="IM69" s="1633"/>
      <c r="IN69" s="1633"/>
      <c r="IO69" s="1633"/>
      <c r="IP69" s="1633"/>
      <c r="IQ69" s="1633"/>
      <c r="IR69" s="1633"/>
      <c r="IS69" s="1633"/>
      <c r="IT69" s="1633"/>
      <c r="IU69" s="1633"/>
      <c r="IV69" s="1633"/>
      <c r="IW69" s="1633"/>
      <c r="IX69" s="1633"/>
      <c r="IY69" s="1633"/>
      <c r="IZ69" s="1633"/>
      <c r="JA69" s="1633"/>
      <c r="JB69" s="1633"/>
      <c r="JC69" s="1633"/>
      <c r="JD69" s="1633"/>
      <c r="JE69" s="1633"/>
      <c r="JF69" s="1633"/>
      <c r="JG69" s="1633"/>
      <c r="JH69" s="1633"/>
      <c r="JI69" s="1633"/>
      <c r="JJ69" s="1633"/>
      <c r="JK69" s="1633"/>
      <c r="JL69" s="1633"/>
      <c r="JM69" s="1633"/>
      <c r="JN69" s="1633"/>
      <c r="JO69" s="1633"/>
      <c r="JP69" s="1633"/>
      <c r="JQ69" s="1633"/>
      <c r="JR69" s="1633"/>
      <c r="JS69" s="1633"/>
      <c r="JT69" s="1633"/>
      <c r="JU69" s="1633"/>
      <c r="JV69" s="1633"/>
      <c r="JW69" s="1633"/>
      <c r="JX69" s="1633"/>
      <c r="JY69" s="1633"/>
      <c r="JZ69" s="1633"/>
      <c r="KA69" s="1633"/>
      <c r="KB69" s="1633"/>
      <c r="KC69" s="1633"/>
      <c r="KD69" s="1633"/>
      <c r="KE69" s="1633"/>
      <c r="KF69" s="1633"/>
      <c r="KG69" s="1633"/>
      <c r="KH69" s="1633"/>
      <c r="KI69" s="1633"/>
      <c r="KJ69" s="1633"/>
      <c r="KK69" s="1633"/>
      <c r="KL69" s="1633"/>
      <c r="KM69" s="1633"/>
      <c r="KN69" s="1633"/>
      <c r="KO69" s="1633"/>
      <c r="KP69" s="1633"/>
      <c r="KQ69" s="1633"/>
      <c r="KR69" s="1633"/>
      <c r="KS69" s="1633"/>
      <c r="KT69" s="1633"/>
      <c r="KU69" s="1633"/>
      <c r="KV69" s="1633"/>
      <c r="KW69" s="1633"/>
      <c r="KX69" s="1633"/>
      <c r="KY69" s="1633"/>
      <c r="KZ69" s="1633"/>
      <c r="LA69" s="1633"/>
      <c r="LB69" s="1633"/>
      <c r="LC69" s="1633"/>
      <c r="LD69" s="1633"/>
      <c r="LE69" s="1633"/>
      <c r="LF69" s="1642"/>
      <c r="LG69" s="1642"/>
      <c r="LH69" s="1642"/>
      <c r="LI69" s="1642"/>
      <c r="LJ69" s="1642"/>
      <c r="LK69" s="1642"/>
      <c r="LL69" s="1642"/>
      <c r="LM69" s="2302"/>
    </row>
    <row r="70" s="1481" customFormat="1" ht="47" customHeight="1" spans="1:325">
      <c r="A70" s="2248">
        <v>45785</v>
      </c>
      <c r="B70" s="1500" t="s">
        <v>463</v>
      </c>
      <c r="C70" s="1501" t="s">
        <v>115</v>
      </c>
      <c r="D70" s="1502">
        <v>4500165570</v>
      </c>
      <c r="E70" s="1503" t="s">
        <v>3795</v>
      </c>
      <c r="F70" s="1502" t="s">
        <v>3806</v>
      </c>
      <c r="G70" s="1504" t="s">
        <v>3726</v>
      </c>
      <c r="H70" s="1505" t="s">
        <v>3726</v>
      </c>
      <c r="I70" s="1532" t="s">
        <v>3807</v>
      </c>
      <c r="J70" s="1522">
        <v>96</v>
      </c>
      <c r="K70" s="1534">
        <v>0</v>
      </c>
      <c r="L70" s="1534">
        <v>6</v>
      </c>
      <c r="M70" s="1534">
        <f t="shared" si="19"/>
        <v>16</v>
      </c>
      <c r="N70" s="1525">
        <v>45832</v>
      </c>
      <c r="O70" s="1525">
        <v>45828</v>
      </c>
      <c r="P70" s="1537"/>
      <c r="Q70" s="2070" t="s">
        <v>78</v>
      </c>
      <c r="R70" s="2265">
        <v>45839</v>
      </c>
      <c r="S70" s="2261" t="s">
        <v>111</v>
      </c>
      <c r="T70" s="1565">
        <v>45785</v>
      </c>
      <c r="U70" s="1589" t="s">
        <v>88</v>
      </c>
      <c r="V70" s="1589" t="s">
        <v>3799</v>
      </c>
      <c r="W70" s="2262"/>
      <c r="X70" s="1589"/>
      <c r="Y70" s="2275" t="s">
        <v>3800</v>
      </c>
      <c r="Z70" s="1590" t="s">
        <v>468</v>
      </c>
      <c r="AA70" s="2174">
        <v>3.3806</v>
      </c>
      <c r="AB70" s="2175">
        <f t="shared" si="20"/>
        <v>324.5376</v>
      </c>
      <c r="AC70" s="1504" t="s">
        <v>3801</v>
      </c>
      <c r="AD70" s="1609" t="s">
        <v>81</v>
      </c>
      <c r="AE70" s="1609" t="s">
        <v>1721</v>
      </c>
      <c r="AF70" s="1609">
        <f t="shared" si="21"/>
        <v>96</v>
      </c>
      <c r="AG70" s="1610"/>
      <c r="AH70" s="2282"/>
      <c r="AI70" s="2282"/>
      <c r="AJ70" s="2282" t="s">
        <v>63</v>
      </c>
      <c r="AK70" s="2283">
        <f t="shared" si="17"/>
        <v>96</v>
      </c>
      <c r="AL70" s="2282"/>
      <c r="AM70" s="2185"/>
      <c r="AN70" s="1622"/>
      <c r="AO70" s="1622">
        <f>J70/1</f>
        <v>96</v>
      </c>
      <c r="AP70" s="1622"/>
      <c r="AQ70" s="1622"/>
      <c r="AR70" s="1622"/>
      <c r="AS70" s="1622"/>
      <c r="AT70" s="1622"/>
      <c r="AU70" s="2293"/>
      <c r="AV70" s="2292">
        <f t="shared" ref="AV70:AV101" si="22">J70*23/24/COUNT(AM70:AU70)</f>
        <v>92</v>
      </c>
      <c r="AW70" s="2297">
        <f t="shared" ref="AW70:AW101" si="23">J70/24/COUNT(AM70:AU70)</f>
        <v>4</v>
      </c>
      <c r="AX70" s="1631"/>
      <c r="AY70" s="1632"/>
      <c r="AZ70" s="1633"/>
      <c r="BA70" s="1633"/>
      <c r="BB70" s="1633"/>
      <c r="BC70" s="1633"/>
      <c r="BD70" s="1633"/>
      <c r="BE70" s="1633"/>
      <c r="BF70" s="1633"/>
      <c r="BG70" s="1633"/>
      <c r="BH70" s="1633"/>
      <c r="BI70" s="1633"/>
      <c r="BJ70" s="1633"/>
      <c r="BK70" s="1633"/>
      <c r="BL70" s="1633"/>
      <c r="BM70" s="1633"/>
      <c r="BN70" s="1633"/>
      <c r="BO70" s="1633"/>
      <c r="BP70" s="1633"/>
      <c r="BQ70" s="1633"/>
      <c r="BR70" s="1633"/>
      <c r="BS70" s="1633"/>
      <c r="BT70" s="1633"/>
      <c r="BU70" s="1633"/>
      <c r="BV70" s="1633"/>
      <c r="BW70" s="1633"/>
      <c r="BX70" s="1633"/>
      <c r="BY70" s="1633"/>
      <c r="BZ70" s="1633"/>
      <c r="CA70" s="1633"/>
      <c r="CB70" s="1633"/>
      <c r="CC70" s="1633"/>
      <c r="CD70" s="1633"/>
      <c r="CE70" s="1633"/>
      <c r="CF70" s="1633"/>
      <c r="CG70" s="1633"/>
      <c r="CH70" s="1633"/>
      <c r="CI70" s="1633"/>
      <c r="CJ70" s="1633"/>
      <c r="CK70" s="1633"/>
      <c r="CL70" s="1633"/>
      <c r="CM70" s="1633"/>
      <c r="CN70" s="1633"/>
      <c r="CO70" s="1633"/>
      <c r="CP70" s="1633"/>
      <c r="CQ70" s="1633"/>
      <c r="CR70" s="1633"/>
      <c r="CS70" s="1633"/>
      <c r="CT70" s="1633"/>
      <c r="CU70" s="1633"/>
      <c r="CV70" s="1633"/>
      <c r="CW70" s="1633"/>
      <c r="CX70" s="1633"/>
      <c r="CY70" s="1633"/>
      <c r="CZ70" s="1633"/>
      <c r="DA70" s="1633"/>
      <c r="DB70" s="1633"/>
      <c r="DC70" s="1633"/>
      <c r="DD70" s="1633"/>
      <c r="DE70" s="1633"/>
      <c r="DF70" s="1633"/>
      <c r="DG70" s="1633"/>
      <c r="DH70" s="1633"/>
      <c r="DI70" s="1633"/>
      <c r="DJ70" s="1633"/>
      <c r="DK70" s="1633"/>
      <c r="DL70" s="1633"/>
      <c r="DM70" s="1633"/>
      <c r="DN70" s="1633"/>
      <c r="DO70" s="1633"/>
      <c r="DP70" s="1633"/>
      <c r="DQ70" s="1633"/>
      <c r="DR70" s="1633"/>
      <c r="DS70" s="1633"/>
      <c r="DT70" s="1633"/>
      <c r="DU70" s="1633"/>
      <c r="DV70" s="1633"/>
      <c r="DW70" s="1633"/>
      <c r="DX70" s="1633"/>
      <c r="DY70" s="1633"/>
      <c r="DZ70" s="1633"/>
      <c r="EA70" s="1633"/>
      <c r="EB70" s="1633"/>
      <c r="EC70" s="1633"/>
      <c r="ED70" s="1633"/>
      <c r="EE70" s="1633"/>
      <c r="EF70" s="1633"/>
      <c r="EG70" s="1633"/>
      <c r="EH70" s="1633"/>
      <c r="EI70" s="1633"/>
      <c r="EJ70" s="1633"/>
      <c r="EK70" s="1633"/>
      <c r="EL70" s="1633"/>
      <c r="EM70" s="1633"/>
      <c r="EN70" s="1633"/>
      <c r="EO70" s="1633"/>
      <c r="EP70" s="1633"/>
      <c r="EQ70" s="1633"/>
      <c r="ER70" s="1633"/>
      <c r="ES70" s="1633"/>
      <c r="ET70" s="1633"/>
      <c r="EU70" s="1633"/>
      <c r="EV70" s="1633"/>
      <c r="EW70" s="1633"/>
      <c r="EX70" s="1633"/>
      <c r="EY70" s="1633"/>
      <c r="EZ70" s="1633"/>
      <c r="FA70" s="1633"/>
      <c r="FB70" s="1633"/>
      <c r="FC70" s="1633"/>
      <c r="FD70" s="1633"/>
      <c r="FE70" s="1633"/>
      <c r="FF70" s="1633"/>
      <c r="FG70" s="1633"/>
      <c r="FH70" s="1633"/>
      <c r="FI70" s="1633"/>
      <c r="FJ70" s="1633"/>
      <c r="FK70" s="1633"/>
      <c r="FL70" s="1633"/>
      <c r="FM70" s="1633"/>
      <c r="FN70" s="1633"/>
      <c r="FO70" s="1633"/>
      <c r="FP70" s="1633"/>
      <c r="FQ70" s="1633"/>
      <c r="FR70" s="1633"/>
      <c r="FS70" s="1633"/>
      <c r="FT70" s="1633"/>
      <c r="FU70" s="1633"/>
      <c r="FV70" s="1633"/>
      <c r="FW70" s="1633"/>
      <c r="FX70" s="1633"/>
      <c r="FY70" s="1633"/>
      <c r="FZ70" s="1633"/>
      <c r="GA70" s="1633"/>
      <c r="GB70" s="1633"/>
      <c r="GC70" s="1633"/>
      <c r="GD70" s="1633"/>
      <c r="GE70" s="1633"/>
      <c r="GF70" s="1633"/>
      <c r="GG70" s="1633"/>
      <c r="GH70" s="1633"/>
      <c r="GI70" s="1633"/>
      <c r="GJ70" s="1633"/>
      <c r="GK70" s="1633"/>
      <c r="GL70" s="1633"/>
      <c r="GM70" s="1633"/>
      <c r="GN70" s="1633"/>
      <c r="GO70" s="1633"/>
      <c r="GP70" s="1633"/>
      <c r="GQ70" s="1633"/>
      <c r="GR70" s="1633"/>
      <c r="GS70" s="1633"/>
      <c r="GT70" s="1633"/>
      <c r="GU70" s="1633"/>
      <c r="GV70" s="1633"/>
      <c r="GW70" s="1633"/>
      <c r="GX70" s="1633"/>
      <c r="GY70" s="1633"/>
      <c r="GZ70" s="1633"/>
      <c r="HA70" s="1633"/>
      <c r="HB70" s="1633"/>
      <c r="HC70" s="1633"/>
      <c r="HD70" s="1633"/>
      <c r="HE70" s="1633"/>
      <c r="HF70" s="1633"/>
      <c r="HG70" s="1633"/>
      <c r="HH70" s="1633"/>
      <c r="HI70" s="1633"/>
      <c r="HJ70" s="1633"/>
      <c r="HK70" s="1633"/>
      <c r="HL70" s="1633"/>
      <c r="HM70" s="1633"/>
      <c r="HN70" s="1633"/>
      <c r="HO70" s="1633"/>
      <c r="HP70" s="1633"/>
      <c r="HQ70" s="1633"/>
      <c r="HR70" s="1633"/>
      <c r="HS70" s="1633"/>
      <c r="HT70" s="1633"/>
      <c r="HU70" s="1633"/>
      <c r="HV70" s="1633"/>
      <c r="HW70" s="1633"/>
      <c r="HX70" s="1633"/>
      <c r="HY70" s="1633"/>
      <c r="HZ70" s="1633"/>
      <c r="IA70" s="1633"/>
      <c r="IB70" s="1633"/>
      <c r="IC70" s="1633"/>
      <c r="ID70" s="1633"/>
      <c r="IE70" s="1633"/>
      <c r="IF70" s="1633"/>
      <c r="IG70" s="1633"/>
      <c r="IH70" s="1633"/>
      <c r="II70" s="1633"/>
      <c r="IJ70" s="1633"/>
      <c r="IK70" s="1633"/>
      <c r="IL70" s="1633"/>
      <c r="IM70" s="1633"/>
      <c r="IN70" s="1633"/>
      <c r="IO70" s="1633"/>
      <c r="IP70" s="1633"/>
      <c r="IQ70" s="1633"/>
      <c r="IR70" s="1633"/>
      <c r="IS70" s="1633"/>
      <c r="IT70" s="1633"/>
      <c r="IU70" s="1633"/>
      <c r="IV70" s="1633"/>
      <c r="IW70" s="1633"/>
      <c r="IX70" s="1633"/>
      <c r="IY70" s="1633"/>
      <c r="IZ70" s="1633"/>
      <c r="JA70" s="1633"/>
      <c r="JB70" s="1633"/>
      <c r="JC70" s="1633"/>
      <c r="JD70" s="1633"/>
      <c r="JE70" s="1633"/>
      <c r="JF70" s="1633"/>
      <c r="JG70" s="1633"/>
      <c r="JH70" s="1633"/>
      <c r="JI70" s="1633"/>
      <c r="JJ70" s="1633"/>
      <c r="JK70" s="1633"/>
      <c r="JL70" s="1633"/>
      <c r="JM70" s="1633"/>
      <c r="JN70" s="1633"/>
      <c r="JO70" s="1633"/>
      <c r="JP70" s="1633"/>
      <c r="JQ70" s="1633"/>
      <c r="JR70" s="1633"/>
      <c r="JS70" s="1633"/>
      <c r="JT70" s="1633"/>
      <c r="JU70" s="1633"/>
      <c r="JV70" s="1633"/>
      <c r="JW70" s="1633"/>
      <c r="JX70" s="1633"/>
      <c r="JY70" s="1633"/>
      <c r="JZ70" s="1633"/>
      <c r="KA70" s="1633"/>
      <c r="KB70" s="1633"/>
      <c r="KC70" s="1633"/>
      <c r="KD70" s="1633"/>
      <c r="KE70" s="1633"/>
      <c r="KF70" s="1633"/>
      <c r="KG70" s="1633"/>
      <c r="KH70" s="1633"/>
      <c r="KI70" s="1633"/>
      <c r="KJ70" s="1633"/>
      <c r="KK70" s="1633"/>
      <c r="KL70" s="1633"/>
      <c r="KM70" s="1633"/>
      <c r="KN70" s="1633"/>
      <c r="KO70" s="1633"/>
      <c r="KP70" s="1633"/>
      <c r="KQ70" s="1633"/>
      <c r="KR70" s="1633"/>
      <c r="KS70" s="1633"/>
      <c r="KT70" s="1633"/>
      <c r="KU70" s="1633"/>
      <c r="KV70" s="1633"/>
      <c r="KW70" s="1633"/>
      <c r="KX70" s="1633"/>
      <c r="KY70" s="1633"/>
      <c r="KZ70" s="1633"/>
      <c r="LA70" s="1633"/>
      <c r="LB70" s="1633"/>
      <c r="LC70" s="1633"/>
      <c r="LD70" s="1633"/>
      <c r="LE70" s="1633"/>
      <c r="LF70" s="1642"/>
      <c r="LG70" s="1642"/>
      <c r="LH70" s="1642"/>
      <c r="LI70" s="1642"/>
      <c r="LJ70" s="1642"/>
      <c r="LK70" s="1642"/>
      <c r="LL70" s="1642"/>
      <c r="LM70" s="2302"/>
    </row>
    <row r="71" s="1481" customFormat="1" ht="47" customHeight="1" spans="1:325">
      <c r="A71" s="2248">
        <v>45785</v>
      </c>
      <c r="B71" s="1500" t="s">
        <v>463</v>
      </c>
      <c r="C71" s="1501" t="s">
        <v>115</v>
      </c>
      <c r="D71" s="1502">
        <v>4500165570</v>
      </c>
      <c r="E71" s="1503" t="s">
        <v>3795</v>
      </c>
      <c r="F71" s="1502" t="s">
        <v>3808</v>
      </c>
      <c r="G71" s="1504" t="s">
        <v>3809</v>
      </c>
      <c r="H71" s="1505" t="s">
        <v>3809</v>
      </c>
      <c r="I71" s="1532" t="s">
        <v>3810</v>
      </c>
      <c r="J71" s="1522">
        <v>96</v>
      </c>
      <c r="K71" s="1534">
        <v>0</v>
      </c>
      <c r="L71" s="1534">
        <v>6</v>
      </c>
      <c r="M71" s="1534">
        <f t="shared" si="19"/>
        <v>16</v>
      </c>
      <c r="N71" s="1525">
        <v>45832</v>
      </c>
      <c r="O71" s="1525">
        <v>45828</v>
      </c>
      <c r="P71" s="1537"/>
      <c r="Q71" s="2070" t="s">
        <v>78</v>
      </c>
      <c r="R71" s="2265">
        <v>45839</v>
      </c>
      <c r="S71" s="2261" t="s">
        <v>111</v>
      </c>
      <c r="T71" s="1565">
        <v>45785</v>
      </c>
      <c r="U71" s="1589" t="s">
        <v>88</v>
      </c>
      <c r="V71" s="1589" t="s">
        <v>3799</v>
      </c>
      <c r="W71" s="2262"/>
      <c r="X71" s="1589"/>
      <c r="Y71" s="2275" t="s">
        <v>3800</v>
      </c>
      <c r="Z71" s="1590" t="s">
        <v>468</v>
      </c>
      <c r="AA71" s="2174">
        <v>3.5737</v>
      </c>
      <c r="AB71" s="2175">
        <f t="shared" si="20"/>
        <v>343.0752</v>
      </c>
      <c r="AC71" s="1504" t="s">
        <v>3801</v>
      </c>
      <c r="AD71" s="1609" t="s">
        <v>81</v>
      </c>
      <c r="AE71" s="1609" t="s">
        <v>3811</v>
      </c>
      <c r="AF71" s="1609">
        <f t="shared" si="21"/>
        <v>96</v>
      </c>
      <c r="AG71" s="1610"/>
      <c r="AH71" s="2282"/>
      <c r="AI71" s="2282"/>
      <c r="AJ71" s="2282" t="s">
        <v>63</v>
      </c>
      <c r="AK71" s="2283">
        <f t="shared" si="17"/>
        <v>96</v>
      </c>
      <c r="AL71" s="2282"/>
      <c r="AM71" s="2185"/>
      <c r="AN71" s="1622"/>
      <c r="AO71" s="1622"/>
      <c r="AP71" s="1622">
        <f>J71/1</f>
        <v>96</v>
      </c>
      <c r="AQ71" s="1622"/>
      <c r="AR71" s="1622"/>
      <c r="AS71" s="1622"/>
      <c r="AT71" s="1622"/>
      <c r="AU71" s="2293"/>
      <c r="AV71" s="2292">
        <f t="shared" si="22"/>
        <v>92</v>
      </c>
      <c r="AW71" s="2297">
        <f t="shared" si="23"/>
        <v>4</v>
      </c>
      <c r="AX71" s="1631"/>
      <c r="AY71" s="1632"/>
      <c r="AZ71" s="1633"/>
      <c r="BA71" s="1633"/>
      <c r="BB71" s="1633"/>
      <c r="BC71" s="1633"/>
      <c r="BD71" s="1633"/>
      <c r="BE71" s="1633"/>
      <c r="BF71" s="1633"/>
      <c r="BG71" s="1633"/>
      <c r="BH71" s="1633"/>
      <c r="BI71" s="1633"/>
      <c r="BJ71" s="1633"/>
      <c r="BK71" s="1633"/>
      <c r="BL71" s="1633"/>
      <c r="BM71" s="1633"/>
      <c r="BN71" s="1633"/>
      <c r="BO71" s="1633"/>
      <c r="BP71" s="1633"/>
      <c r="BQ71" s="1633"/>
      <c r="BR71" s="1633"/>
      <c r="BS71" s="1633"/>
      <c r="BT71" s="1633"/>
      <c r="BU71" s="1633"/>
      <c r="BV71" s="1633"/>
      <c r="BW71" s="1633"/>
      <c r="BX71" s="1633"/>
      <c r="BY71" s="1633"/>
      <c r="BZ71" s="1633"/>
      <c r="CA71" s="1633"/>
      <c r="CB71" s="1633"/>
      <c r="CC71" s="1633"/>
      <c r="CD71" s="1633"/>
      <c r="CE71" s="1633"/>
      <c r="CF71" s="1633"/>
      <c r="CG71" s="1633"/>
      <c r="CH71" s="1633"/>
      <c r="CI71" s="1633"/>
      <c r="CJ71" s="1633"/>
      <c r="CK71" s="1633"/>
      <c r="CL71" s="1633"/>
      <c r="CM71" s="1633"/>
      <c r="CN71" s="1633"/>
      <c r="CO71" s="1633"/>
      <c r="CP71" s="1633"/>
      <c r="CQ71" s="1633"/>
      <c r="CR71" s="1633"/>
      <c r="CS71" s="1633"/>
      <c r="CT71" s="1633"/>
      <c r="CU71" s="1633"/>
      <c r="CV71" s="1633"/>
      <c r="CW71" s="1633"/>
      <c r="CX71" s="1633"/>
      <c r="CY71" s="1633"/>
      <c r="CZ71" s="1633"/>
      <c r="DA71" s="1633"/>
      <c r="DB71" s="1633"/>
      <c r="DC71" s="1633"/>
      <c r="DD71" s="1633"/>
      <c r="DE71" s="1633"/>
      <c r="DF71" s="1633"/>
      <c r="DG71" s="1633"/>
      <c r="DH71" s="1633"/>
      <c r="DI71" s="1633"/>
      <c r="DJ71" s="1633"/>
      <c r="DK71" s="1633"/>
      <c r="DL71" s="1633"/>
      <c r="DM71" s="1633"/>
      <c r="DN71" s="1633"/>
      <c r="DO71" s="1633"/>
      <c r="DP71" s="1633"/>
      <c r="DQ71" s="1633"/>
      <c r="DR71" s="1633"/>
      <c r="DS71" s="1633"/>
      <c r="DT71" s="1633"/>
      <c r="DU71" s="1633"/>
      <c r="DV71" s="1633"/>
      <c r="DW71" s="1633"/>
      <c r="DX71" s="1633"/>
      <c r="DY71" s="1633"/>
      <c r="DZ71" s="1633"/>
      <c r="EA71" s="1633"/>
      <c r="EB71" s="1633"/>
      <c r="EC71" s="1633"/>
      <c r="ED71" s="1633"/>
      <c r="EE71" s="1633"/>
      <c r="EF71" s="1633"/>
      <c r="EG71" s="1633"/>
      <c r="EH71" s="1633"/>
      <c r="EI71" s="1633"/>
      <c r="EJ71" s="1633"/>
      <c r="EK71" s="1633"/>
      <c r="EL71" s="1633"/>
      <c r="EM71" s="1633"/>
      <c r="EN71" s="1633"/>
      <c r="EO71" s="1633"/>
      <c r="EP71" s="1633"/>
      <c r="EQ71" s="1633"/>
      <c r="ER71" s="1633"/>
      <c r="ES71" s="1633"/>
      <c r="ET71" s="1633"/>
      <c r="EU71" s="1633"/>
      <c r="EV71" s="1633"/>
      <c r="EW71" s="1633"/>
      <c r="EX71" s="1633"/>
      <c r="EY71" s="1633"/>
      <c r="EZ71" s="1633"/>
      <c r="FA71" s="1633"/>
      <c r="FB71" s="1633"/>
      <c r="FC71" s="1633"/>
      <c r="FD71" s="1633"/>
      <c r="FE71" s="1633"/>
      <c r="FF71" s="1633"/>
      <c r="FG71" s="1633"/>
      <c r="FH71" s="1633"/>
      <c r="FI71" s="1633"/>
      <c r="FJ71" s="1633"/>
      <c r="FK71" s="1633"/>
      <c r="FL71" s="1633"/>
      <c r="FM71" s="1633"/>
      <c r="FN71" s="1633"/>
      <c r="FO71" s="1633"/>
      <c r="FP71" s="1633"/>
      <c r="FQ71" s="1633"/>
      <c r="FR71" s="1633"/>
      <c r="FS71" s="1633"/>
      <c r="FT71" s="1633"/>
      <c r="FU71" s="1633"/>
      <c r="FV71" s="1633"/>
      <c r="FW71" s="1633"/>
      <c r="FX71" s="1633"/>
      <c r="FY71" s="1633"/>
      <c r="FZ71" s="1633"/>
      <c r="GA71" s="1633"/>
      <c r="GB71" s="1633"/>
      <c r="GC71" s="1633"/>
      <c r="GD71" s="1633"/>
      <c r="GE71" s="1633"/>
      <c r="GF71" s="1633"/>
      <c r="GG71" s="1633"/>
      <c r="GH71" s="1633"/>
      <c r="GI71" s="1633"/>
      <c r="GJ71" s="1633"/>
      <c r="GK71" s="1633"/>
      <c r="GL71" s="1633"/>
      <c r="GM71" s="1633"/>
      <c r="GN71" s="1633"/>
      <c r="GO71" s="1633"/>
      <c r="GP71" s="1633"/>
      <c r="GQ71" s="1633"/>
      <c r="GR71" s="1633"/>
      <c r="GS71" s="1633"/>
      <c r="GT71" s="1633"/>
      <c r="GU71" s="1633"/>
      <c r="GV71" s="1633"/>
      <c r="GW71" s="1633"/>
      <c r="GX71" s="1633"/>
      <c r="GY71" s="1633"/>
      <c r="GZ71" s="1633"/>
      <c r="HA71" s="1633"/>
      <c r="HB71" s="1633"/>
      <c r="HC71" s="1633"/>
      <c r="HD71" s="1633"/>
      <c r="HE71" s="1633"/>
      <c r="HF71" s="1633"/>
      <c r="HG71" s="1633"/>
      <c r="HH71" s="1633"/>
      <c r="HI71" s="1633"/>
      <c r="HJ71" s="1633"/>
      <c r="HK71" s="1633"/>
      <c r="HL71" s="1633"/>
      <c r="HM71" s="1633"/>
      <c r="HN71" s="1633"/>
      <c r="HO71" s="1633"/>
      <c r="HP71" s="1633"/>
      <c r="HQ71" s="1633"/>
      <c r="HR71" s="1633"/>
      <c r="HS71" s="1633"/>
      <c r="HT71" s="1633"/>
      <c r="HU71" s="1633"/>
      <c r="HV71" s="1633"/>
      <c r="HW71" s="1633"/>
      <c r="HX71" s="1633"/>
      <c r="HY71" s="1633"/>
      <c r="HZ71" s="1633"/>
      <c r="IA71" s="1633"/>
      <c r="IB71" s="1633"/>
      <c r="IC71" s="1633"/>
      <c r="ID71" s="1633"/>
      <c r="IE71" s="1633"/>
      <c r="IF71" s="1633"/>
      <c r="IG71" s="1633"/>
      <c r="IH71" s="1633"/>
      <c r="II71" s="1633"/>
      <c r="IJ71" s="1633"/>
      <c r="IK71" s="1633"/>
      <c r="IL71" s="1633"/>
      <c r="IM71" s="1633"/>
      <c r="IN71" s="1633"/>
      <c r="IO71" s="1633"/>
      <c r="IP71" s="1633"/>
      <c r="IQ71" s="1633"/>
      <c r="IR71" s="1633"/>
      <c r="IS71" s="1633"/>
      <c r="IT71" s="1633"/>
      <c r="IU71" s="1633"/>
      <c r="IV71" s="1633"/>
      <c r="IW71" s="1633"/>
      <c r="IX71" s="1633"/>
      <c r="IY71" s="1633"/>
      <c r="IZ71" s="1633"/>
      <c r="JA71" s="1633"/>
      <c r="JB71" s="1633"/>
      <c r="JC71" s="1633"/>
      <c r="JD71" s="1633"/>
      <c r="JE71" s="1633"/>
      <c r="JF71" s="1633"/>
      <c r="JG71" s="1633"/>
      <c r="JH71" s="1633"/>
      <c r="JI71" s="1633"/>
      <c r="JJ71" s="1633"/>
      <c r="JK71" s="1633"/>
      <c r="JL71" s="1633"/>
      <c r="JM71" s="1633"/>
      <c r="JN71" s="1633"/>
      <c r="JO71" s="1633"/>
      <c r="JP71" s="1633"/>
      <c r="JQ71" s="1633"/>
      <c r="JR71" s="1633"/>
      <c r="JS71" s="1633"/>
      <c r="JT71" s="1633"/>
      <c r="JU71" s="1633"/>
      <c r="JV71" s="1633"/>
      <c r="JW71" s="1633"/>
      <c r="JX71" s="1633"/>
      <c r="JY71" s="1633"/>
      <c r="JZ71" s="1633"/>
      <c r="KA71" s="1633"/>
      <c r="KB71" s="1633"/>
      <c r="KC71" s="1633"/>
      <c r="KD71" s="1633"/>
      <c r="KE71" s="1633"/>
      <c r="KF71" s="1633"/>
      <c r="KG71" s="1633"/>
      <c r="KH71" s="1633"/>
      <c r="KI71" s="1633"/>
      <c r="KJ71" s="1633"/>
      <c r="KK71" s="1633"/>
      <c r="KL71" s="1633"/>
      <c r="KM71" s="1633"/>
      <c r="KN71" s="1633"/>
      <c r="KO71" s="1633"/>
      <c r="KP71" s="1633"/>
      <c r="KQ71" s="1633"/>
      <c r="KR71" s="1633"/>
      <c r="KS71" s="1633"/>
      <c r="KT71" s="1633"/>
      <c r="KU71" s="1633"/>
      <c r="KV71" s="1633"/>
      <c r="KW71" s="1633"/>
      <c r="KX71" s="1633"/>
      <c r="KY71" s="1633"/>
      <c r="KZ71" s="1633"/>
      <c r="LA71" s="1633"/>
      <c r="LB71" s="1633"/>
      <c r="LC71" s="1633"/>
      <c r="LD71" s="1633"/>
      <c r="LE71" s="1633"/>
      <c r="LF71" s="1642"/>
      <c r="LG71" s="1642"/>
      <c r="LH71" s="1642"/>
      <c r="LI71" s="1642"/>
      <c r="LJ71" s="1642"/>
      <c r="LK71" s="1642"/>
      <c r="LL71" s="1642"/>
      <c r="LM71" s="2302"/>
    </row>
    <row r="72" s="1481" customFormat="1" ht="47" customHeight="1" spans="1:325">
      <c r="A72" s="2248">
        <v>45785</v>
      </c>
      <c r="B72" s="1500" t="s">
        <v>463</v>
      </c>
      <c r="C72" s="1501" t="s">
        <v>115</v>
      </c>
      <c r="D72" s="1502">
        <v>4500165570</v>
      </c>
      <c r="E72" s="1503" t="s">
        <v>3795</v>
      </c>
      <c r="F72" s="1502" t="s">
        <v>3812</v>
      </c>
      <c r="G72" s="1504" t="s">
        <v>3813</v>
      </c>
      <c r="H72" s="1505" t="s">
        <v>3813</v>
      </c>
      <c r="I72" s="1532" t="s">
        <v>3814</v>
      </c>
      <c r="J72" s="1522">
        <v>96</v>
      </c>
      <c r="K72" s="1534">
        <v>0</v>
      </c>
      <c r="L72" s="1534">
        <v>6</v>
      </c>
      <c r="M72" s="1534">
        <f t="shared" si="19"/>
        <v>16</v>
      </c>
      <c r="N72" s="1525">
        <v>45832</v>
      </c>
      <c r="O72" s="1525">
        <v>45828</v>
      </c>
      <c r="P72" s="1537"/>
      <c r="Q72" s="2070" t="s">
        <v>78</v>
      </c>
      <c r="R72" s="2265">
        <v>45839</v>
      </c>
      <c r="S72" s="2261" t="s">
        <v>111</v>
      </c>
      <c r="T72" s="1565">
        <v>45785</v>
      </c>
      <c r="U72" s="1589" t="s">
        <v>88</v>
      </c>
      <c r="V72" s="1589" t="s">
        <v>3799</v>
      </c>
      <c r="W72" s="2262"/>
      <c r="X72" s="1589"/>
      <c r="Y72" s="2275" t="s">
        <v>3800</v>
      </c>
      <c r="Z72" s="1590" t="s">
        <v>468</v>
      </c>
      <c r="AA72" s="2174">
        <v>3.9359</v>
      </c>
      <c r="AB72" s="2175">
        <f t="shared" si="20"/>
        <v>377.8464</v>
      </c>
      <c r="AC72" s="1504" t="s">
        <v>3801</v>
      </c>
      <c r="AD72" s="1609" t="s">
        <v>81</v>
      </c>
      <c r="AE72" s="1609" t="s">
        <v>3815</v>
      </c>
      <c r="AF72" s="1609">
        <f t="shared" si="21"/>
        <v>96</v>
      </c>
      <c r="AG72" s="1610"/>
      <c r="AH72" s="2282"/>
      <c r="AI72" s="2282"/>
      <c r="AJ72" s="2282" t="s">
        <v>63</v>
      </c>
      <c r="AK72" s="2283">
        <f t="shared" si="17"/>
        <v>96</v>
      </c>
      <c r="AL72" s="2282"/>
      <c r="AM72" s="2185"/>
      <c r="AN72" s="1622"/>
      <c r="AO72" s="1622"/>
      <c r="AP72" s="1622"/>
      <c r="AQ72" s="1622">
        <f>J72/1</f>
        <v>96</v>
      </c>
      <c r="AR72" s="1622"/>
      <c r="AS72" s="1622"/>
      <c r="AT72" s="1622"/>
      <c r="AU72" s="2293"/>
      <c r="AV72" s="2292">
        <f t="shared" si="22"/>
        <v>92</v>
      </c>
      <c r="AW72" s="2297">
        <f t="shared" si="23"/>
        <v>4</v>
      </c>
      <c r="AX72" s="1631"/>
      <c r="AY72" s="1632"/>
      <c r="AZ72" s="1633"/>
      <c r="BA72" s="1633"/>
      <c r="BB72" s="1633"/>
      <c r="BC72" s="1633"/>
      <c r="BD72" s="1633"/>
      <c r="BE72" s="1633"/>
      <c r="BF72" s="1633"/>
      <c r="BG72" s="1633"/>
      <c r="BH72" s="1633"/>
      <c r="BI72" s="1633"/>
      <c r="BJ72" s="1633"/>
      <c r="BK72" s="1633"/>
      <c r="BL72" s="1633"/>
      <c r="BM72" s="1633"/>
      <c r="BN72" s="1633"/>
      <c r="BO72" s="1633"/>
      <c r="BP72" s="1633"/>
      <c r="BQ72" s="1633"/>
      <c r="BR72" s="1633"/>
      <c r="BS72" s="1633"/>
      <c r="BT72" s="1633"/>
      <c r="BU72" s="1633"/>
      <c r="BV72" s="1633"/>
      <c r="BW72" s="1633"/>
      <c r="BX72" s="1633"/>
      <c r="BY72" s="1633"/>
      <c r="BZ72" s="1633"/>
      <c r="CA72" s="1633"/>
      <c r="CB72" s="1633"/>
      <c r="CC72" s="1633"/>
      <c r="CD72" s="1633"/>
      <c r="CE72" s="1633"/>
      <c r="CF72" s="1633"/>
      <c r="CG72" s="1633"/>
      <c r="CH72" s="1633"/>
      <c r="CI72" s="1633"/>
      <c r="CJ72" s="1633"/>
      <c r="CK72" s="1633"/>
      <c r="CL72" s="1633"/>
      <c r="CM72" s="1633"/>
      <c r="CN72" s="1633"/>
      <c r="CO72" s="1633"/>
      <c r="CP72" s="1633"/>
      <c r="CQ72" s="1633"/>
      <c r="CR72" s="1633"/>
      <c r="CS72" s="1633"/>
      <c r="CT72" s="1633"/>
      <c r="CU72" s="1633"/>
      <c r="CV72" s="1633"/>
      <c r="CW72" s="1633"/>
      <c r="CX72" s="1633"/>
      <c r="CY72" s="1633"/>
      <c r="CZ72" s="1633"/>
      <c r="DA72" s="1633"/>
      <c r="DB72" s="1633"/>
      <c r="DC72" s="1633"/>
      <c r="DD72" s="1633"/>
      <c r="DE72" s="1633"/>
      <c r="DF72" s="1633"/>
      <c r="DG72" s="1633"/>
      <c r="DH72" s="1633"/>
      <c r="DI72" s="1633"/>
      <c r="DJ72" s="1633"/>
      <c r="DK72" s="1633"/>
      <c r="DL72" s="1633"/>
      <c r="DM72" s="1633"/>
      <c r="DN72" s="1633"/>
      <c r="DO72" s="1633"/>
      <c r="DP72" s="1633"/>
      <c r="DQ72" s="1633"/>
      <c r="DR72" s="1633"/>
      <c r="DS72" s="1633"/>
      <c r="DT72" s="1633"/>
      <c r="DU72" s="1633"/>
      <c r="DV72" s="1633"/>
      <c r="DW72" s="1633"/>
      <c r="DX72" s="1633"/>
      <c r="DY72" s="1633"/>
      <c r="DZ72" s="1633"/>
      <c r="EA72" s="1633"/>
      <c r="EB72" s="1633"/>
      <c r="EC72" s="1633"/>
      <c r="ED72" s="1633"/>
      <c r="EE72" s="1633"/>
      <c r="EF72" s="1633"/>
      <c r="EG72" s="1633"/>
      <c r="EH72" s="1633"/>
      <c r="EI72" s="1633"/>
      <c r="EJ72" s="1633"/>
      <c r="EK72" s="1633"/>
      <c r="EL72" s="1633"/>
      <c r="EM72" s="1633"/>
      <c r="EN72" s="1633"/>
      <c r="EO72" s="1633"/>
      <c r="EP72" s="1633"/>
      <c r="EQ72" s="1633"/>
      <c r="ER72" s="1633"/>
      <c r="ES72" s="1633"/>
      <c r="ET72" s="1633"/>
      <c r="EU72" s="1633"/>
      <c r="EV72" s="1633"/>
      <c r="EW72" s="1633"/>
      <c r="EX72" s="1633"/>
      <c r="EY72" s="1633"/>
      <c r="EZ72" s="1633"/>
      <c r="FA72" s="1633"/>
      <c r="FB72" s="1633"/>
      <c r="FC72" s="1633"/>
      <c r="FD72" s="1633"/>
      <c r="FE72" s="1633"/>
      <c r="FF72" s="1633"/>
      <c r="FG72" s="1633"/>
      <c r="FH72" s="1633"/>
      <c r="FI72" s="1633"/>
      <c r="FJ72" s="1633"/>
      <c r="FK72" s="1633"/>
      <c r="FL72" s="1633"/>
      <c r="FM72" s="1633"/>
      <c r="FN72" s="1633"/>
      <c r="FO72" s="1633"/>
      <c r="FP72" s="1633"/>
      <c r="FQ72" s="1633"/>
      <c r="FR72" s="1633"/>
      <c r="FS72" s="1633"/>
      <c r="FT72" s="1633"/>
      <c r="FU72" s="1633"/>
      <c r="FV72" s="1633"/>
      <c r="FW72" s="1633"/>
      <c r="FX72" s="1633"/>
      <c r="FY72" s="1633"/>
      <c r="FZ72" s="1633"/>
      <c r="GA72" s="1633"/>
      <c r="GB72" s="1633"/>
      <c r="GC72" s="1633"/>
      <c r="GD72" s="1633"/>
      <c r="GE72" s="1633"/>
      <c r="GF72" s="1633"/>
      <c r="GG72" s="1633"/>
      <c r="GH72" s="1633"/>
      <c r="GI72" s="1633"/>
      <c r="GJ72" s="1633"/>
      <c r="GK72" s="1633"/>
      <c r="GL72" s="1633"/>
      <c r="GM72" s="1633"/>
      <c r="GN72" s="1633"/>
      <c r="GO72" s="1633"/>
      <c r="GP72" s="1633"/>
      <c r="GQ72" s="1633"/>
      <c r="GR72" s="1633"/>
      <c r="GS72" s="1633"/>
      <c r="GT72" s="1633"/>
      <c r="GU72" s="1633"/>
      <c r="GV72" s="1633"/>
      <c r="GW72" s="1633"/>
      <c r="GX72" s="1633"/>
      <c r="GY72" s="1633"/>
      <c r="GZ72" s="1633"/>
      <c r="HA72" s="1633"/>
      <c r="HB72" s="1633"/>
      <c r="HC72" s="1633"/>
      <c r="HD72" s="1633"/>
      <c r="HE72" s="1633"/>
      <c r="HF72" s="1633"/>
      <c r="HG72" s="1633"/>
      <c r="HH72" s="1633"/>
      <c r="HI72" s="1633"/>
      <c r="HJ72" s="1633"/>
      <c r="HK72" s="1633"/>
      <c r="HL72" s="1633"/>
      <c r="HM72" s="1633"/>
      <c r="HN72" s="1633"/>
      <c r="HO72" s="1633"/>
      <c r="HP72" s="1633"/>
      <c r="HQ72" s="1633"/>
      <c r="HR72" s="1633"/>
      <c r="HS72" s="1633"/>
      <c r="HT72" s="1633"/>
      <c r="HU72" s="1633"/>
      <c r="HV72" s="1633"/>
      <c r="HW72" s="1633"/>
      <c r="HX72" s="1633"/>
      <c r="HY72" s="1633"/>
      <c r="HZ72" s="1633"/>
      <c r="IA72" s="1633"/>
      <c r="IB72" s="1633"/>
      <c r="IC72" s="1633"/>
      <c r="ID72" s="1633"/>
      <c r="IE72" s="1633"/>
      <c r="IF72" s="1633"/>
      <c r="IG72" s="1633"/>
      <c r="IH72" s="1633"/>
      <c r="II72" s="1633"/>
      <c r="IJ72" s="1633"/>
      <c r="IK72" s="1633"/>
      <c r="IL72" s="1633"/>
      <c r="IM72" s="1633"/>
      <c r="IN72" s="1633"/>
      <c r="IO72" s="1633"/>
      <c r="IP72" s="1633"/>
      <c r="IQ72" s="1633"/>
      <c r="IR72" s="1633"/>
      <c r="IS72" s="1633"/>
      <c r="IT72" s="1633"/>
      <c r="IU72" s="1633"/>
      <c r="IV72" s="1633"/>
      <c r="IW72" s="1633"/>
      <c r="IX72" s="1633"/>
      <c r="IY72" s="1633"/>
      <c r="IZ72" s="1633"/>
      <c r="JA72" s="1633"/>
      <c r="JB72" s="1633"/>
      <c r="JC72" s="1633"/>
      <c r="JD72" s="1633"/>
      <c r="JE72" s="1633"/>
      <c r="JF72" s="1633"/>
      <c r="JG72" s="1633"/>
      <c r="JH72" s="1633"/>
      <c r="JI72" s="1633"/>
      <c r="JJ72" s="1633"/>
      <c r="JK72" s="1633"/>
      <c r="JL72" s="1633"/>
      <c r="JM72" s="1633"/>
      <c r="JN72" s="1633"/>
      <c r="JO72" s="1633"/>
      <c r="JP72" s="1633"/>
      <c r="JQ72" s="1633"/>
      <c r="JR72" s="1633"/>
      <c r="JS72" s="1633"/>
      <c r="JT72" s="1633"/>
      <c r="JU72" s="1633"/>
      <c r="JV72" s="1633"/>
      <c r="JW72" s="1633"/>
      <c r="JX72" s="1633"/>
      <c r="JY72" s="1633"/>
      <c r="JZ72" s="1633"/>
      <c r="KA72" s="1633"/>
      <c r="KB72" s="1633"/>
      <c r="KC72" s="1633"/>
      <c r="KD72" s="1633"/>
      <c r="KE72" s="1633"/>
      <c r="KF72" s="1633"/>
      <c r="KG72" s="1633"/>
      <c r="KH72" s="1633"/>
      <c r="KI72" s="1633"/>
      <c r="KJ72" s="1633"/>
      <c r="KK72" s="1633"/>
      <c r="KL72" s="1633"/>
      <c r="KM72" s="1633"/>
      <c r="KN72" s="1633"/>
      <c r="KO72" s="1633"/>
      <c r="KP72" s="1633"/>
      <c r="KQ72" s="1633"/>
      <c r="KR72" s="1633"/>
      <c r="KS72" s="1633"/>
      <c r="KT72" s="1633"/>
      <c r="KU72" s="1633"/>
      <c r="KV72" s="1633"/>
      <c r="KW72" s="1633"/>
      <c r="KX72" s="1633"/>
      <c r="KY72" s="1633"/>
      <c r="KZ72" s="1633"/>
      <c r="LA72" s="1633"/>
      <c r="LB72" s="1633"/>
      <c r="LC72" s="1633"/>
      <c r="LD72" s="1633"/>
      <c r="LE72" s="1633"/>
      <c r="LF72" s="1642"/>
      <c r="LG72" s="1642"/>
      <c r="LH72" s="1642"/>
      <c r="LI72" s="1642"/>
      <c r="LJ72" s="1642"/>
      <c r="LK72" s="1642"/>
      <c r="LL72" s="1642"/>
      <c r="LM72" s="2302"/>
    </row>
    <row r="73" s="1481" customFormat="1" ht="47" customHeight="1" spans="1:325">
      <c r="A73" s="2248">
        <v>45785</v>
      </c>
      <c r="B73" s="1500" t="s">
        <v>463</v>
      </c>
      <c r="C73" s="1501" t="s">
        <v>115</v>
      </c>
      <c r="D73" s="1502">
        <v>4500165570</v>
      </c>
      <c r="E73" s="1503" t="s">
        <v>3795</v>
      </c>
      <c r="F73" s="1502" t="s">
        <v>3816</v>
      </c>
      <c r="G73" s="1504" t="s">
        <v>3817</v>
      </c>
      <c r="H73" s="1505" t="s">
        <v>3817</v>
      </c>
      <c r="I73" s="1532" t="s">
        <v>3818</v>
      </c>
      <c r="J73" s="1522">
        <v>96</v>
      </c>
      <c r="K73" s="1534">
        <v>0</v>
      </c>
      <c r="L73" s="1534">
        <v>6</v>
      </c>
      <c r="M73" s="1534">
        <f t="shared" si="19"/>
        <v>16</v>
      </c>
      <c r="N73" s="1525">
        <v>45832</v>
      </c>
      <c r="O73" s="1525">
        <v>45828</v>
      </c>
      <c r="P73" s="1537"/>
      <c r="Q73" s="2070" t="s">
        <v>78</v>
      </c>
      <c r="R73" s="2265">
        <v>45839</v>
      </c>
      <c r="S73" s="2261" t="s">
        <v>111</v>
      </c>
      <c r="T73" s="1565">
        <v>45785</v>
      </c>
      <c r="U73" s="1589" t="s">
        <v>88</v>
      </c>
      <c r="V73" s="1589" t="s">
        <v>3799</v>
      </c>
      <c r="W73" s="2262"/>
      <c r="X73" s="1589"/>
      <c r="Y73" s="2275" t="s">
        <v>3800</v>
      </c>
      <c r="Z73" s="1590" t="s">
        <v>468</v>
      </c>
      <c r="AA73" s="2174">
        <v>3.915</v>
      </c>
      <c r="AB73" s="2175">
        <f t="shared" si="20"/>
        <v>375.84</v>
      </c>
      <c r="AC73" s="1504" t="s">
        <v>3801</v>
      </c>
      <c r="AD73" s="1609" t="s">
        <v>81</v>
      </c>
      <c r="AE73" s="1609" t="s">
        <v>1722</v>
      </c>
      <c r="AF73" s="1609">
        <f t="shared" si="21"/>
        <v>96</v>
      </c>
      <c r="AG73" s="1610"/>
      <c r="AH73" s="2282"/>
      <c r="AI73" s="2282"/>
      <c r="AJ73" s="2282" t="s">
        <v>63</v>
      </c>
      <c r="AK73" s="2283">
        <f t="shared" si="17"/>
        <v>96</v>
      </c>
      <c r="AL73" s="2282"/>
      <c r="AM73" s="2185"/>
      <c r="AN73" s="1622"/>
      <c r="AO73" s="1622"/>
      <c r="AP73" s="1622"/>
      <c r="AQ73" s="1622"/>
      <c r="AR73" s="1622">
        <f>J73/1</f>
        <v>96</v>
      </c>
      <c r="AS73" s="1622"/>
      <c r="AT73" s="1622"/>
      <c r="AU73" s="2293"/>
      <c r="AV73" s="2292">
        <f t="shared" si="22"/>
        <v>92</v>
      </c>
      <c r="AW73" s="2297">
        <f t="shared" si="23"/>
        <v>4</v>
      </c>
      <c r="AX73" s="1631"/>
      <c r="AY73" s="1632"/>
      <c r="AZ73" s="1633"/>
      <c r="BA73" s="1633"/>
      <c r="BB73" s="1633"/>
      <c r="BC73" s="1633"/>
      <c r="BD73" s="1633"/>
      <c r="BE73" s="1633"/>
      <c r="BF73" s="1633"/>
      <c r="BG73" s="1633"/>
      <c r="BH73" s="1633"/>
      <c r="BI73" s="1633"/>
      <c r="BJ73" s="1633"/>
      <c r="BK73" s="1633"/>
      <c r="BL73" s="1633"/>
      <c r="BM73" s="1633"/>
      <c r="BN73" s="1633"/>
      <c r="BO73" s="1633"/>
      <c r="BP73" s="1633"/>
      <c r="BQ73" s="1633"/>
      <c r="BR73" s="1633"/>
      <c r="BS73" s="1633"/>
      <c r="BT73" s="1633"/>
      <c r="BU73" s="1633"/>
      <c r="BV73" s="1633"/>
      <c r="BW73" s="1633"/>
      <c r="BX73" s="1633"/>
      <c r="BY73" s="1633"/>
      <c r="BZ73" s="1633"/>
      <c r="CA73" s="1633"/>
      <c r="CB73" s="1633"/>
      <c r="CC73" s="1633"/>
      <c r="CD73" s="1633"/>
      <c r="CE73" s="1633"/>
      <c r="CF73" s="1633"/>
      <c r="CG73" s="1633"/>
      <c r="CH73" s="1633"/>
      <c r="CI73" s="1633"/>
      <c r="CJ73" s="1633"/>
      <c r="CK73" s="1633"/>
      <c r="CL73" s="1633"/>
      <c r="CM73" s="1633"/>
      <c r="CN73" s="1633"/>
      <c r="CO73" s="1633"/>
      <c r="CP73" s="1633"/>
      <c r="CQ73" s="1633"/>
      <c r="CR73" s="1633"/>
      <c r="CS73" s="1633"/>
      <c r="CT73" s="1633"/>
      <c r="CU73" s="1633"/>
      <c r="CV73" s="1633"/>
      <c r="CW73" s="1633"/>
      <c r="CX73" s="1633"/>
      <c r="CY73" s="1633"/>
      <c r="CZ73" s="1633"/>
      <c r="DA73" s="1633"/>
      <c r="DB73" s="1633"/>
      <c r="DC73" s="1633"/>
      <c r="DD73" s="1633"/>
      <c r="DE73" s="1633"/>
      <c r="DF73" s="1633"/>
      <c r="DG73" s="1633"/>
      <c r="DH73" s="1633"/>
      <c r="DI73" s="1633"/>
      <c r="DJ73" s="1633"/>
      <c r="DK73" s="1633"/>
      <c r="DL73" s="1633"/>
      <c r="DM73" s="1633"/>
      <c r="DN73" s="1633"/>
      <c r="DO73" s="1633"/>
      <c r="DP73" s="1633"/>
      <c r="DQ73" s="1633"/>
      <c r="DR73" s="1633"/>
      <c r="DS73" s="1633"/>
      <c r="DT73" s="1633"/>
      <c r="DU73" s="1633"/>
      <c r="DV73" s="1633"/>
      <c r="DW73" s="1633"/>
      <c r="DX73" s="1633"/>
      <c r="DY73" s="1633"/>
      <c r="DZ73" s="1633"/>
      <c r="EA73" s="1633"/>
      <c r="EB73" s="1633"/>
      <c r="EC73" s="1633"/>
      <c r="ED73" s="1633"/>
      <c r="EE73" s="1633"/>
      <c r="EF73" s="1633"/>
      <c r="EG73" s="1633"/>
      <c r="EH73" s="1633"/>
      <c r="EI73" s="1633"/>
      <c r="EJ73" s="1633"/>
      <c r="EK73" s="1633"/>
      <c r="EL73" s="1633"/>
      <c r="EM73" s="1633"/>
      <c r="EN73" s="1633"/>
      <c r="EO73" s="1633"/>
      <c r="EP73" s="1633"/>
      <c r="EQ73" s="1633"/>
      <c r="ER73" s="1633"/>
      <c r="ES73" s="1633"/>
      <c r="ET73" s="1633"/>
      <c r="EU73" s="1633"/>
      <c r="EV73" s="1633"/>
      <c r="EW73" s="1633"/>
      <c r="EX73" s="1633"/>
      <c r="EY73" s="1633"/>
      <c r="EZ73" s="1633"/>
      <c r="FA73" s="1633"/>
      <c r="FB73" s="1633"/>
      <c r="FC73" s="1633"/>
      <c r="FD73" s="1633"/>
      <c r="FE73" s="1633"/>
      <c r="FF73" s="1633"/>
      <c r="FG73" s="1633"/>
      <c r="FH73" s="1633"/>
      <c r="FI73" s="1633"/>
      <c r="FJ73" s="1633"/>
      <c r="FK73" s="1633"/>
      <c r="FL73" s="1633"/>
      <c r="FM73" s="1633"/>
      <c r="FN73" s="1633"/>
      <c r="FO73" s="1633"/>
      <c r="FP73" s="1633"/>
      <c r="FQ73" s="1633"/>
      <c r="FR73" s="1633"/>
      <c r="FS73" s="1633"/>
      <c r="FT73" s="1633"/>
      <c r="FU73" s="1633"/>
      <c r="FV73" s="1633"/>
      <c r="FW73" s="1633"/>
      <c r="FX73" s="1633"/>
      <c r="FY73" s="1633"/>
      <c r="FZ73" s="1633"/>
      <c r="GA73" s="1633"/>
      <c r="GB73" s="1633"/>
      <c r="GC73" s="1633"/>
      <c r="GD73" s="1633"/>
      <c r="GE73" s="1633"/>
      <c r="GF73" s="1633"/>
      <c r="GG73" s="1633"/>
      <c r="GH73" s="1633"/>
      <c r="GI73" s="1633"/>
      <c r="GJ73" s="1633"/>
      <c r="GK73" s="1633"/>
      <c r="GL73" s="1633"/>
      <c r="GM73" s="1633"/>
      <c r="GN73" s="1633"/>
      <c r="GO73" s="1633"/>
      <c r="GP73" s="1633"/>
      <c r="GQ73" s="1633"/>
      <c r="GR73" s="1633"/>
      <c r="GS73" s="1633"/>
      <c r="GT73" s="1633"/>
      <c r="GU73" s="1633"/>
      <c r="GV73" s="1633"/>
      <c r="GW73" s="1633"/>
      <c r="GX73" s="1633"/>
      <c r="GY73" s="1633"/>
      <c r="GZ73" s="1633"/>
      <c r="HA73" s="1633"/>
      <c r="HB73" s="1633"/>
      <c r="HC73" s="1633"/>
      <c r="HD73" s="1633"/>
      <c r="HE73" s="1633"/>
      <c r="HF73" s="1633"/>
      <c r="HG73" s="1633"/>
      <c r="HH73" s="1633"/>
      <c r="HI73" s="1633"/>
      <c r="HJ73" s="1633"/>
      <c r="HK73" s="1633"/>
      <c r="HL73" s="1633"/>
      <c r="HM73" s="1633"/>
      <c r="HN73" s="1633"/>
      <c r="HO73" s="1633"/>
      <c r="HP73" s="1633"/>
      <c r="HQ73" s="1633"/>
      <c r="HR73" s="1633"/>
      <c r="HS73" s="1633"/>
      <c r="HT73" s="1633"/>
      <c r="HU73" s="1633"/>
      <c r="HV73" s="1633"/>
      <c r="HW73" s="1633"/>
      <c r="HX73" s="1633"/>
      <c r="HY73" s="1633"/>
      <c r="HZ73" s="1633"/>
      <c r="IA73" s="1633"/>
      <c r="IB73" s="1633"/>
      <c r="IC73" s="1633"/>
      <c r="ID73" s="1633"/>
      <c r="IE73" s="1633"/>
      <c r="IF73" s="1633"/>
      <c r="IG73" s="1633"/>
      <c r="IH73" s="1633"/>
      <c r="II73" s="1633"/>
      <c r="IJ73" s="1633"/>
      <c r="IK73" s="1633"/>
      <c r="IL73" s="1633"/>
      <c r="IM73" s="1633"/>
      <c r="IN73" s="1633"/>
      <c r="IO73" s="1633"/>
      <c r="IP73" s="1633"/>
      <c r="IQ73" s="1633"/>
      <c r="IR73" s="1633"/>
      <c r="IS73" s="1633"/>
      <c r="IT73" s="1633"/>
      <c r="IU73" s="1633"/>
      <c r="IV73" s="1633"/>
      <c r="IW73" s="1633"/>
      <c r="IX73" s="1633"/>
      <c r="IY73" s="1633"/>
      <c r="IZ73" s="1633"/>
      <c r="JA73" s="1633"/>
      <c r="JB73" s="1633"/>
      <c r="JC73" s="1633"/>
      <c r="JD73" s="1633"/>
      <c r="JE73" s="1633"/>
      <c r="JF73" s="1633"/>
      <c r="JG73" s="1633"/>
      <c r="JH73" s="1633"/>
      <c r="JI73" s="1633"/>
      <c r="JJ73" s="1633"/>
      <c r="JK73" s="1633"/>
      <c r="JL73" s="1633"/>
      <c r="JM73" s="1633"/>
      <c r="JN73" s="1633"/>
      <c r="JO73" s="1633"/>
      <c r="JP73" s="1633"/>
      <c r="JQ73" s="1633"/>
      <c r="JR73" s="1633"/>
      <c r="JS73" s="1633"/>
      <c r="JT73" s="1633"/>
      <c r="JU73" s="1633"/>
      <c r="JV73" s="1633"/>
      <c r="JW73" s="1633"/>
      <c r="JX73" s="1633"/>
      <c r="JY73" s="1633"/>
      <c r="JZ73" s="1633"/>
      <c r="KA73" s="1633"/>
      <c r="KB73" s="1633"/>
      <c r="KC73" s="1633"/>
      <c r="KD73" s="1633"/>
      <c r="KE73" s="1633"/>
      <c r="KF73" s="1633"/>
      <c r="KG73" s="1633"/>
      <c r="KH73" s="1633"/>
      <c r="KI73" s="1633"/>
      <c r="KJ73" s="1633"/>
      <c r="KK73" s="1633"/>
      <c r="KL73" s="1633"/>
      <c r="KM73" s="1633"/>
      <c r="KN73" s="1633"/>
      <c r="KO73" s="1633"/>
      <c r="KP73" s="1633"/>
      <c r="KQ73" s="1633"/>
      <c r="KR73" s="1633"/>
      <c r="KS73" s="1633"/>
      <c r="KT73" s="1633"/>
      <c r="KU73" s="1633"/>
      <c r="KV73" s="1633"/>
      <c r="KW73" s="1633"/>
      <c r="KX73" s="1633"/>
      <c r="KY73" s="1633"/>
      <c r="KZ73" s="1633"/>
      <c r="LA73" s="1633"/>
      <c r="LB73" s="1633"/>
      <c r="LC73" s="1633"/>
      <c r="LD73" s="1633"/>
      <c r="LE73" s="1633"/>
      <c r="LF73" s="1642"/>
      <c r="LG73" s="1642"/>
      <c r="LH73" s="1642"/>
      <c r="LI73" s="1642"/>
      <c r="LJ73" s="1642"/>
      <c r="LK73" s="1642"/>
      <c r="LL73" s="1642"/>
      <c r="LM73" s="2302"/>
    </row>
    <row r="74" s="1481" customFormat="1" ht="47" customHeight="1" spans="1:325">
      <c r="A74" s="2248">
        <v>45785</v>
      </c>
      <c r="B74" s="1500" t="s">
        <v>463</v>
      </c>
      <c r="C74" s="1501" t="s">
        <v>115</v>
      </c>
      <c r="D74" s="1502">
        <v>4500165570</v>
      </c>
      <c r="E74" s="1503" t="s">
        <v>3795</v>
      </c>
      <c r="F74" s="1502" t="s">
        <v>3819</v>
      </c>
      <c r="G74" s="1609" t="s">
        <v>3820</v>
      </c>
      <c r="H74" s="1505" t="s">
        <v>3820</v>
      </c>
      <c r="I74" s="1532" t="s">
        <v>3821</v>
      </c>
      <c r="J74" s="1522">
        <v>96</v>
      </c>
      <c r="K74" s="1534">
        <v>0</v>
      </c>
      <c r="L74" s="1534">
        <v>6</v>
      </c>
      <c r="M74" s="1534">
        <f t="shared" si="19"/>
        <v>16</v>
      </c>
      <c r="N74" s="1525">
        <v>45832</v>
      </c>
      <c r="O74" s="1525">
        <v>45828</v>
      </c>
      <c r="P74" s="1537"/>
      <c r="Q74" s="2070" t="s">
        <v>78</v>
      </c>
      <c r="R74" s="2265">
        <v>45839</v>
      </c>
      <c r="S74" s="2261" t="s">
        <v>111</v>
      </c>
      <c r="T74" s="1565">
        <v>45785</v>
      </c>
      <c r="U74" s="1589" t="s">
        <v>88</v>
      </c>
      <c r="V74" s="1589" t="s">
        <v>3799</v>
      </c>
      <c r="W74" s="2262"/>
      <c r="X74" s="1589"/>
      <c r="Y74" s="2275" t="s">
        <v>3800</v>
      </c>
      <c r="Z74" s="1590" t="s">
        <v>468</v>
      </c>
      <c r="AA74" s="2174">
        <v>3.4032</v>
      </c>
      <c r="AB74" s="2175">
        <f t="shared" si="20"/>
        <v>326.7072</v>
      </c>
      <c r="AC74" s="1504" t="s">
        <v>3801</v>
      </c>
      <c r="AD74" s="1609" t="s">
        <v>81</v>
      </c>
      <c r="AE74" s="1609" t="s">
        <v>1723</v>
      </c>
      <c r="AF74" s="1609">
        <f t="shared" si="21"/>
        <v>96</v>
      </c>
      <c r="AG74" s="1610"/>
      <c r="AH74" s="2282"/>
      <c r="AI74" s="2282"/>
      <c r="AJ74" s="2282" t="s">
        <v>63</v>
      </c>
      <c r="AK74" s="2283">
        <f t="shared" si="17"/>
        <v>96</v>
      </c>
      <c r="AL74" s="2282"/>
      <c r="AM74" s="2185"/>
      <c r="AN74" s="1622"/>
      <c r="AO74" s="1622"/>
      <c r="AP74" s="1622"/>
      <c r="AQ74" s="1622"/>
      <c r="AR74" s="1622"/>
      <c r="AS74" s="1622">
        <f>J74</f>
        <v>96</v>
      </c>
      <c r="AT74" s="1622"/>
      <c r="AU74" s="2293"/>
      <c r="AV74" s="2292">
        <f t="shared" si="22"/>
        <v>92</v>
      </c>
      <c r="AW74" s="2297">
        <f t="shared" si="23"/>
        <v>4</v>
      </c>
      <c r="AX74" s="1631"/>
      <c r="AY74" s="1632"/>
      <c r="AZ74" s="1633"/>
      <c r="BA74" s="1633"/>
      <c r="BB74" s="1633"/>
      <c r="BC74" s="1633"/>
      <c r="BD74" s="1633"/>
      <c r="BE74" s="1633"/>
      <c r="BF74" s="1633"/>
      <c r="BG74" s="1633"/>
      <c r="BH74" s="1633"/>
      <c r="BI74" s="1633"/>
      <c r="BJ74" s="1633"/>
      <c r="BK74" s="1633"/>
      <c r="BL74" s="1633"/>
      <c r="BM74" s="1633"/>
      <c r="BN74" s="1633"/>
      <c r="BO74" s="1633"/>
      <c r="BP74" s="1633"/>
      <c r="BQ74" s="1633"/>
      <c r="BR74" s="1633"/>
      <c r="BS74" s="1633"/>
      <c r="BT74" s="1633"/>
      <c r="BU74" s="1633"/>
      <c r="BV74" s="1633"/>
      <c r="BW74" s="1633"/>
      <c r="BX74" s="1633"/>
      <c r="BY74" s="1633"/>
      <c r="BZ74" s="1633"/>
      <c r="CA74" s="1633"/>
      <c r="CB74" s="1633"/>
      <c r="CC74" s="1633"/>
      <c r="CD74" s="1633"/>
      <c r="CE74" s="1633"/>
      <c r="CF74" s="1633"/>
      <c r="CG74" s="1633"/>
      <c r="CH74" s="1633"/>
      <c r="CI74" s="1633"/>
      <c r="CJ74" s="1633"/>
      <c r="CK74" s="1633"/>
      <c r="CL74" s="1633"/>
      <c r="CM74" s="1633"/>
      <c r="CN74" s="1633"/>
      <c r="CO74" s="1633"/>
      <c r="CP74" s="1633"/>
      <c r="CQ74" s="1633"/>
      <c r="CR74" s="1633"/>
      <c r="CS74" s="1633"/>
      <c r="CT74" s="1633"/>
      <c r="CU74" s="1633"/>
      <c r="CV74" s="1633"/>
      <c r="CW74" s="1633"/>
      <c r="CX74" s="1633"/>
      <c r="CY74" s="1633"/>
      <c r="CZ74" s="1633"/>
      <c r="DA74" s="1633"/>
      <c r="DB74" s="1633"/>
      <c r="DC74" s="1633"/>
      <c r="DD74" s="1633"/>
      <c r="DE74" s="1633"/>
      <c r="DF74" s="1633"/>
      <c r="DG74" s="1633"/>
      <c r="DH74" s="1633"/>
      <c r="DI74" s="1633"/>
      <c r="DJ74" s="1633"/>
      <c r="DK74" s="1633"/>
      <c r="DL74" s="1633"/>
      <c r="DM74" s="1633"/>
      <c r="DN74" s="1633"/>
      <c r="DO74" s="1633"/>
      <c r="DP74" s="1633"/>
      <c r="DQ74" s="1633"/>
      <c r="DR74" s="1633"/>
      <c r="DS74" s="1633"/>
      <c r="DT74" s="1633"/>
      <c r="DU74" s="1633"/>
      <c r="DV74" s="1633"/>
      <c r="DW74" s="1633"/>
      <c r="DX74" s="1633"/>
      <c r="DY74" s="1633"/>
      <c r="DZ74" s="1633"/>
      <c r="EA74" s="1633"/>
      <c r="EB74" s="1633"/>
      <c r="EC74" s="1633"/>
      <c r="ED74" s="1633"/>
      <c r="EE74" s="1633"/>
      <c r="EF74" s="1633"/>
      <c r="EG74" s="1633"/>
      <c r="EH74" s="1633"/>
      <c r="EI74" s="1633"/>
      <c r="EJ74" s="1633"/>
      <c r="EK74" s="1633"/>
      <c r="EL74" s="1633"/>
      <c r="EM74" s="1633"/>
      <c r="EN74" s="1633"/>
      <c r="EO74" s="1633"/>
      <c r="EP74" s="1633"/>
      <c r="EQ74" s="1633"/>
      <c r="ER74" s="1633"/>
      <c r="ES74" s="1633"/>
      <c r="ET74" s="1633"/>
      <c r="EU74" s="1633"/>
      <c r="EV74" s="1633"/>
      <c r="EW74" s="1633"/>
      <c r="EX74" s="1633"/>
      <c r="EY74" s="1633"/>
      <c r="EZ74" s="1633"/>
      <c r="FA74" s="1633"/>
      <c r="FB74" s="1633"/>
      <c r="FC74" s="1633"/>
      <c r="FD74" s="1633"/>
      <c r="FE74" s="1633"/>
      <c r="FF74" s="1633"/>
      <c r="FG74" s="1633"/>
      <c r="FH74" s="1633"/>
      <c r="FI74" s="1633"/>
      <c r="FJ74" s="1633"/>
      <c r="FK74" s="1633"/>
      <c r="FL74" s="1633"/>
      <c r="FM74" s="1633"/>
      <c r="FN74" s="1633"/>
      <c r="FO74" s="1633"/>
      <c r="FP74" s="1633"/>
      <c r="FQ74" s="1633"/>
      <c r="FR74" s="1633"/>
      <c r="FS74" s="1633"/>
      <c r="FT74" s="1633"/>
      <c r="FU74" s="1633"/>
      <c r="FV74" s="1633"/>
      <c r="FW74" s="1633"/>
      <c r="FX74" s="1633"/>
      <c r="FY74" s="1633"/>
      <c r="FZ74" s="1633"/>
      <c r="GA74" s="1633"/>
      <c r="GB74" s="1633"/>
      <c r="GC74" s="1633"/>
      <c r="GD74" s="1633"/>
      <c r="GE74" s="1633"/>
      <c r="GF74" s="1633"/>
      <c r="GG74" s="1633"/>
      <c r="GH74" s="1633"/>
      <c r="GI74" s="1633"/>
      <c r="GJ74" s="1633"/>
      <c r="GK74" s="1633"/>
      <c r="GL74" s="1633"/>
      <c r="GM74" s="1633"/>
      <c r="GN74" s="1633"/>
      <c r="GO74" s="1633"/>
      <c r="GP74" s="1633"/>
      <c r="GQ74" s="1633"/>
      <c r="GR74" s="1633"/>
      <c r="GS74" s="1633"/>
      <c r="GT74" s="1633"/>
      <c r="GU74" s="1633"/>
      <c r="GV74" s="1633"/>
      <c r="GW74" s="1633"/>
      <c r="GX74" s="1633"/>
      <c r="GY74" s="1633"/>
      <c r="GZ74" s="1633"/>
      <c r="HA74" s="1633"/>
      <c r="HB74" s="1633"/>
      <c r="HC74" s="1633"/>
      <c r="HD74" s="1633"/>
      <c r="HE74" s="1633"/>
      <c r="HF74" s="1633"/>
      <c r="HG74" s="1633"/>
      <c r="HH74" s="1633"/>
      <c r="HI74" s="1633"/>
      <c r="HJ74" s="1633"/>
      <c r="HK74" s="1633"/>
      <c r="HL74" s="1633"/>
      <c r="HM74" s="1633"/>
      <c r="HN74" s="1633"/>
      <c r="HO74" s="1633"/>
      <c r="HP74" s="1633"/>
      <c r="HQ74" s="1633"/>
      <c r="HR74" s="1633"/>
      <c r="HS74" s="1633"/>
      <c r="HT74" s="1633"/>
      <c r="HU74" s="1633"/>
      <c r="HV74" s="1633"/>
      <c r="HW74" s="1633"/>
      <c r="HX74" s="1633"/>
      <c r="HY74" s="1633"/>
      <c r="HZ74" s="1633"/>
      <c r="IA74" s="1633"/>
      <c r="IB74" s="1633"/>
      <c r="IC74" s="1633"/>
      <c r="ID74" s="1633"/>
      <c r="IE74" s="1633"/>
      <c r="IF74" s="1633"/>
      <c r="IG74" s="1633"/>
      <c r="IH74" s="1633"/>
      <c r="II74" s="1633"/>
      <c r="IJ74" s="1633"/>
      <c r="IK74" s="1633"/>
      <c r="IL74" s="1633"/>
      <c r="IM74" s="1633"/>
      <c r="IN74" s="1633"/>
      <c r="IO74" s="1633"/>
      <c r="IP74" s="1633"/>
      <c r="IQ74" s="1633"/>
      <c r="IR74" s="1633"/>
      <c r="IS74" s="1633"/>
      <c r="IT74" s="1633"/>
      <c r="IU74" s="1633"/>
      <c r="IV74" s="1633"/>
      <c r="IW74" s="1633"/>
      <c r="IX74" s="1633"/>
      <c r="IY74" s="1633"/>
      <c r="IZ74" s="1633"/>
      <c r="JA74" s="1633"/>
      <c r="JB74" s="1633"/>
      <c r="JC74" s="1633"/>
      <c r="JD74" s="1633"/>
      <c r="JE74" s="1633"/>
      <c r="JF74" s="1633"/>
      <c r="JG74" s="1633"/>
      <c r="JH74" s="1633"/>
      <c r="JI74" s="1633"/>
      <c r="JJ74" s="1633"/>
      <c r="JK74" s="1633"/>
      <c r="JL74" s="1633"/>
      <c r="JM74" s="1633"/>
      <c r="JN74" s="1633"/>
      <c r="JO74" s="1633"/>
      <c r="JP74" s="1633"/>
      <c r="JQ74" s="1633"/>
      <c r="JR74" s="1633"/>
      <c r="JS74" s="1633"/>
      <c r="JT74" s="1633"/>
      <c r="JU74" s="1633"/>
      <c r="JV74" s="1633"/>
      <c r="JW74" s="1633"/>
      <c r="JX74" s="1633"/>
      <c r="JY74" s="1633"/>
      <c r="JZ74" s="1633"/>
      <c r="KA74" s="1633"/>
      <c r="KB74" s="1633"/>
      <c r="KC74" s="1633"/>
      <c r="KD74" s="1633"/>
      <c r="KE74" s="1633"/>
      <c r="KF74" s="1633"/>
      <c r="KG74" s="1633"/>
      <c r="KH74" s="1633"/>
      <c r="KI74" s="1633"/>
      <c r="KJ74" s="1633"/>
      <c r="KK74" s="1633"/>
      <c r="KL74" s="1633"/>
      <c r="KM74" s="1633"/>
      <c r="KN74" s="1633"/>
      <c r="KO74" s="1633"/>
      <c r="KP74" s="1633"/>
      <c r="KQ74" s="1633"/>
      <c r="KR74" s="1633"/>
      <c r="KS74" s="1633"/>
      <c r="KT74" s="1633"/>
      <c r="KU74" s="1633"/>
      <c r="KV74" s="1633"/>
      <c r="KW74" s="1633"/>
      <c r="KX74" s="1633"/>
      <c r="KY74" s="1633"/>
      <c r="KZ74" s="1633"/>
      <c r="LA74" s="1633"/>
      <c r="LB74" s="1633"/>
      <c r="LC74" s="1633"/>
      <c r="LD74" s="1633"/>
      <c r="LE74" s="1633"/>
      <c r="LF74" s="1642"/>
      <c r="LG74" s="1642"/>
      <c r="LH74" s="1642"/>
      <c r="LI74" s="1642"/>
      <c r="LJ74" s="1642"/>
      <c r="LK74" s="1642"/>
      <c r="LL74" s="1642"/>
      <c r="LM74" s="2302"/>
    </row>
    <row r="75" s="1481" customFormat="1" ht="47" customHeight="1" spans="1:325">
      <c r="A75" s="2248">
        <v>45785</v>
      </c>
      <c r="B75" s="1500" t="s">
        <v>463</v>
      </c>
      <c r="C75" s="1501" t="s">
        <v>115</v>
      </c>
      <c r="D75" s="1502">
        <v>4500165570</v>
      </c>
      <c r="E75" s="1503" t="s">
        <v>3795</v>
      </c>
      <c r="F75" s="1502" t="s">
        <v>3822</v>
      </c>
      <c r="G75" s="1609" t="s">
        <v>3823</v>
      </c>
      <c r="H75" s="1505" t="s">
        <v>3823</v>
      </c>
      <c r="I75" s="1532" t="s">
        <v>3824</v>
      </c>
      <c r="J75" s="1522">
        <v>96</v>
      </c>
      <c r="K75" s="1534">
        <v>0</v>
      </c>
      <c r="L75" s="1534">
        <v>6</v>
      </c>
      <c r="M75" s="1534">
        <f t="shared" si="19"/>
        <v>16</v>
      </c>
      <c r="N75" s="1525">
        <v>45832</v>
      </c>
      <c r="O75" s="1525">
        <v>45828</v>
      </c>
      <c r="P75" s="1537"/>
      <c r="Q75" s="2070" t="s">
        <v>78</v>
      </c>
      <c r="R75" s="2265">
        <v>45839</v>
      </c>
      <c r="S75" s="2261" t="s">
        <v>111</v>
      </c>
      <c r="T75" s="1565">
        <v>45785</v>
      </c>
      <c r="U75" s="1589" t="s">
        <v>88</v>
      </c>
      <c r="V75" s="1589" t="s">
        <v>3799</v>
      </c>
      <c r="W75" s="2262"/>
      <c r="X75" s="1589"/>
      <c r="Y75" s="2275" t="s">
        <v>3800</v>
      </c>
      <c r="Z75" s="1590" t="s">
        <v>468</v>
      </c>
      <c r="AA75" s="2174">
        <v>4.1171</v>
      </c>
      <c r="AB75" s="2175">
        <f t="shared" si="20"/>
        <v>395.2416</v>
      </c>
      <c r="AC75" s="1504" t="s">
        <v>3801</v>
      </c>
      <c r="AD75" s="1609" t="s">
        <v>81</v>
      </c>
      <c r="AE75" s="1609" t="s">
        <v>1724</v>
      </c>
      <c r="AF75" s="1609">
        <f t="shared" si="21"/>
        <v>96</v>
      </c>
      <c r="AG75" s="1610"/>
      <c r="AH75" s="2282"/>
      <c r="AI75" s="2282"/>
      <c r="AJ75" s="2282" t="s">
        <v>63</v>
      </c>
      <c r="AK75" s="2283">
        <f t="shared" si="17"/>
        <v>96</v>
      </c>
      <c r="AL75" s="2282"/>
      <c r="AM75" s="2185"/>
      <c r="AN75" s="1622"/>
      <c r="AO75" s="1622"/>
      <c r="AP75" s="1622"/>
      <c r="AQ75" s="1622"/>
      <c r="AR75" s="1622"/>
      <c r="AS75" s="1622"/>
      <c r="AT75" s="1622">
        <f>J75</f>
        <v>96</v>
      </c>
      <c r="AU75" s="2293"/>
      <c r="AV75" s="2292">
        <f t="shared" si="22"/>
        <v>92</v>
      </c>
      <c r="AW75" s="2297">
        <f t="shared" si="23"/>
        <v>4</v>
      </c>
      <c r="AX75" s="1631"/>
      <c r="AY75" s="1632"/>
      <c r="AZ75" s="1633"/>
      <c r="BA75" s="1633"/>
      <c r="BB75" s="1633"/>
      <c r="BC75" s="1633"/>
      <c r="BD75" s="1633"/>
      <c r="BE75" s="1633"/>
      <c r="BF75" s="1633"/>
      <c r="BG75" s="1633"/>
      <c r="BH75" s="1633"/>
      <c r="BI75" s="1633"/>
      <c r="BJ75" s="1633"/>
      <c r="BK75" s="1633"/>
      <c r="BL75" s="1633"/>
      <c r="BM75" s="1633"/>
      <c r="BN75" s="1633"/>
      <c r="BO75" s="1633"/>
      <c r="BP75" s="1633"/>
      <c r="BQ75" s="1633"/>
      <c r="BR75" s="1633"/>
      <c r="BS75" s="1633"/>
      <c r="BT75" s="1633"/>
      <c r="BU75" s="1633"/>
      <c r="BV75" s="1633"/>
      <c r="BW75" s="1633"/>
      <c r="BX75" s="1633"/>
      <c r="BY75" s="1633"/>
      <c r="BZ75" s="1633"/>
      <c r="CA75" s="1633"/>
      <c r="CB75" s="1633"/>
      <c r="CC75" s="1633"/>
      <c r="CD75" s="1633"/>
      <c r="CE75" s="1633"/>
      <c r="CF75" s="1633"/>
      <c r="CG75" s="1633"/>
      <c r="CH75" s="1633"/>
      <c r="CI75" s="1633"/>
      <c r="CJ75" s="1633"/>
      <c r="CK75" s="1633"/>
      <c r="CL75" s="1633"/>
      <c r="CM75" s="1633"/>
      <c r="CN75" s="1633"/>
      <c r="CO75" s="1633"/>
      <c r="CP75" s="1633"/>
      <c r="CQ75" s="1633"/>
      <c r="CR75" s="1633"/>
      <c r="CS75" s="1633"/>
      <c r="CT75" s="1633"/>
      <c r="CU75" s="1633"/>
      <c r="CV75" s="1633"/>
      <c r="CW75" s="1633"/>
      <c r="CX75" s="1633"/>
      <c r="CY75" s="1633"/>
      <c r="CZ75" s="1633"/>
      <c r="DA75" s="1633"/>
      <c r="DB75" s="1633"/>
      <c r="DC75" s="1633"/>
      <c r="DD75" s="1633"/>
      <c r="DE75" s="1633"/>
      <c r="DF75" s="1633"/>
      <c r="DG75" s="1633"/>
      <c r="DH75" s="1633"/>
      <c r="DI75" s="1633"/>
      <c r="DJ75" s="1633"/>
      <c r="DK75" s="1633"/>
      <c r="DL75" s="1633"/>
      <c r="DM75" s="1633"/>
      <c r="DN75" s="1633"/>
      <c r="DO75" s="1633"/>
      <c r="DP75" s="1633"/>
      <c r="DQ75" s="1633"/>
      <c r="DR75" s="1633"/>
      <c r="DS75" s="1633"/>
      <c r="DT75" s="1633"/>
      <c r="DU75" s="1633"/>
      <c r="DV75" s="1633"/>
      <c r="DW75" s="1633"/>
      <c r="DX75" s="1633"/>
      <c r="DY75" s="1633"/>
      <c r="DZ75" s="1633"/>
      <c r="EA75" s="1633"/>
      <c r="EB75" s="1633"/>
      <c r="EC75" s="1633"/>
      <c r="ED75" s="1633"/>
      <c r="EE75" s="1633"/>
      <c r="EF75" s="1633"/>
      <c r="EG75" s="1633"/>
      <c r="EH75" s="1633"/>
      <c r="EI75" s="1633"/>
      <c r="EJ75" s="1633"/>
      <c r="EK75" s="1633"/>
      <c r="EL75" s="1633"/>
      <c r="EM75" s="1633"/>
      <c r="EN75" s="1633"/>
      <c r="EO75" s="1633"/>
      <c r="EP75" s="1633"/>
      <c r="EQ75" s="1633"/>
      <c r="ER75" s="1633"/>
      <c r="ES75" s="1633"/>
      <c r="ET75" s="1633"/>
      <c r="EU75" s="1633"/>
      <c r="EV75" s="1633"/>
      <c r="EW75" s="1633"/>
      <c r="EX75" s="1633"/>
      <c r="EY75" s="1633"/>
      <c r="EZ75" s="1633"/>
      <c r="FA75" s="1633"/>
      <c r="FB75" s="1633"/>
      <c r="FC75" s="1633"/>
      <c r="FD75" s="1633"/>
      <c r="FE75" s="1633"/>
      <c r="FF75" s="1633"/>
      <c r="FG75" s="1633"/>
      <c r="FH75" s="1633"/>
      <c r="FI75" s="1633"/>
      <c r="FJ75" s="1633"/>
      <c r="FK75" s="1633"/>
      <c r="FL75" s="1633"/>
      <c r="FM75" s="1633"/>
      <c r="FN75" s="1633"/>
      <c r="FO75" s="1633"/>
      <c r="FP75" s="1633"/>
      <c r="FQ75" s="1633"/>
      <c r="FR75" s="1633"/>
      <c r="FS75" s="1633"/>
      <c r="FT75" s="1633"/>
      <c r="FU75" s="1633"/>
      <c r="FV75" s="1633"/>
      <c r="FW75" s="1633"/>
      <c r="FX75" s="1633"/>
      <c r="FY75" s="1633"/>
      <c r="FZ75" s="1633"/>
      <c r="GA75" s="1633"/>
      <c r="GB75" s="1633"/>
      <c r="GC75" s="1633"/>
      <c r="GD75" s="1633"/>
      <c r="GE75" s="1633"/>
      <c r="GF75" s="1633"/>
      <c r="GG75" s="1633"/>
      <c r="GH75" s="1633"/>
      <c r="GI75" s="1633"/>
      <c r="GJ75" s="1633"/>
      <c r="GK75" s="1633"/>
      <c r="GL75" s="1633"/>
      <c r="GM75" s="1633"/>
      <c r="GN75" s="1633"/>
      <c r="GO75" s="1633"/>
      <c r="GP75" s="1633"/>
      <c r="GQ75" s="1633"/>
      <c r="GR75" s="1633"/>
      <c r="GS75" s="1633"/>
      <c r="GT75" s="1633"/>
      <c r="GU75" s="1633"/>
      <c r="GV75" s="1633"/>
      <c r="GW75" s="1633"/>
      <c r="GX75" s="1633"/>
      <c r="GY75" s="1633"/>
      <c r="GZ75" s="1633"/>
      <c r="HA75" s="1633"/>
      <c r="HB75" s="1633"/>
      <c r="HC75" s="1633"/>
      <c r="HD75" s="1633"/>
      <c r="HE75" s="1633"/>
      <c r="HF75" s="1633"/>
      <c r="HG75" s="1633"/>
      <c r="HH75" s="1633"/>
      <c r="HI75" s="1633"/>
      <c r="HJ75" s="1633"/>
      <c r="HK75" s="1633"/>
      <c r="HL75" s="1633"/>
      <c r="HM75" s="1633"/>
      <c r="HN75" s="1633"/>
      <c r="HO75" s="1633"/>
      <c r="HP75" s="1633"/>
      <c r="HQ75" s="1633"/>
      <c r="HR75" s="1633"/>
      <c r="HS75" s="1633"/>
      <c r="HT75" s="1633"/>
      <c r="HU75" s="1633"/>
      <c r="HV75" s="1633"/>
      <c r="HW75" s="1633"/>
      <c r="HX75" s="1633"/>
      <c r="HY75" s="1633"/>
      <c r="HZ75" s="1633"/>
      <c r="IA75" s="1633"/>
      <c r="IB75" s="1633"/>
      <c r="IC75" s="1633"/>
      <c r="ID75" s="1633"/>
      <c r="IE75" s="1633"/>
      <c r="IF75" s="1633"/>
      <c r="IG75" s="1633"/>
      <c r="IH75" s="1633"/>
      <c r="II75" s="1633"/>
      <c r="IJ75" s="1633"/>
      <c r="IK75" s="1633"/>
      <c r="IL75" s="1633"/>
      <c r="IM75" s="1633"/>
      <c r="IN75" s="1633"/>
      <c r="IO75" s="1633"/>
      <c r="IP75" s="1633"/>
      <c r="IQ75" s="1633"/>
      <c r="IR75" s="1633"/>
      <c r="IS75" s="1633"/>
      <c r="IT75" s="1633"/>
      <c r="IU75" s="1633"/>
      <c r="IV75" s="1633"/>
      <c r="IW75" s="1633"/>
      <c r="IX75" s="1633"/>
      <c r="IY75" s="1633"/>
      <c r="IZ75" s="1633"/>
      <c r="JA75" s="1633"/>
      <c r="JB75" s="1633"/>
      <c r="JC75" s="1633"/>
      <c r="JD75" s="1633"/>
      <c r="JE75" s="1633"/>
      <c r="JF75" s="1633"/>
      <c r="JG75" s="1633"/>
      <c r="JH75" s="1633"/>
      <c r="JI75" s="1633"/>
      <c r="JJ75" s="1633"/>
      <c r="JK75" s="1633"/>
      <c r="JL75" s="1633"/>
      <c r="JM75" s="1633"/>
      <c r="JN75" s="1633"/>
      <c r="JO75" s="1633"/>
      <c r="JP75" s="1633"/>
      <c r="JQ75" s="1633"/>
      <c r="JR75" s="1633"/>
      <c r="JS75" s="1633"/>
      <c r="JT75" s="1633"/>
      <c r="JU75" s="1633"/>
      <c r="JV75" s="1633"/>
      <c r="JW75" s="1633"/>
      <c r="JX75" s="1633"/>
      <c r="JY75" s="1633"/>
      <c r="JZ75" s="1633"/>
      <c r="KA75" s="1633"/>
      <c r="KB75" s="1633"/>
      <c r="KC75" s="1633"/>
      <c r="KD75" s="1633"/>
      <c r="KE75" s="1633"/>
      <c r="KF75" s="1633"/>
      <c r="KG75" s="1633"/>
      <c r="KH75" s="1633"/>
      <c r="KI75" s="1633"/>
      <c r="KJ75" s="1633"/>
      <c r="KK75" s="1633"/>
      <c r="KL75" s="1633"/>
      <c r="KM75" s="1633"/>
      <c r="KN75" s="1633"/>
      <c r="KO75" s="1633"/>
      <c r="KP75" s="1633"/>
      <c r="KQ75" s="1633"/>
      <c r="KR75" s="1633"/>
      <c r="KS75" s="1633"/>
      <c r="KT75" s="1633"/>
      <c r="KU75" s="1633"/>
      <c r="KV75" s="1633"/>
      <c r="KW75" s="1633"/>
      <c r="KX75" s="1633"/>
      <c r="KY75" s="1633"/>
      <c r="KZ75" s="1633"/>
      <c r="LA75" s="1633"/>
      <c r="LB75" s="1633"/>
      <c r="LC75" s="1633"/>
      <c r="LD75" s="1633"/>
      <c r="LE75" s="1633"/>
      <c r="LF75" s="1642"/>
      <c r="LG75" s="1642"/>
      <c r="LH75" s="1642"/>
      <c r="LI75" s="1642"/>
      <c r="LJ75" s="1642"/>
      <c r="LK75" s="1642"/>
      <c r="LL75" s="1642"/>
      <c r="LM75" s="2302"/>
    </row>
    <row r="76" s="2244" customFormat="1" ht="47" customHeight="1" spans="1:325">
      <c r="A76" s="2258">
        <v>45785</v>
      </c>
      <c r="B76" s="1493" t="s">
        <v>463</v>
      </c>
      <c r="C76" s="1494" t="s">
        <v>115</v>
      </c>
      <c r="D76" s="1495">
        <v>4500165570</v>
      </c>
      <c r="E76" s="1496" t="s">
        <v>3795</v>
      </c>
      <c r="F76" s="1495" t="s">
        <v>3825</v>
      </c>
      <c r="G76" s="2279" t="s">
        <v>3826</v>
      </c>
      <c r="H76" s="1498" t="s">
        <v>3826</v>
      </c>
      <c r="I76" s="1521" t="s">
        <v>3827</v>
      </c>
      <c r="J76" s="1528">
        <v>96</v>
      </c>
      <c r="K76" s="2305">
        <v>0</v>
      </c>
      <c r="L76" s="2305">
        <v>6</v>
      </c>
      <c r="M76" s="2305">
        <f t="shared" si="19"/>
        <v>16</v>
      </c>
      <c r="N76" s="1525">
        <v>45832</v>
      </c>
      <c r="O76" s="1525">
        <v>45828</v>
      </c>
      <c r="P76" s="2259"/>
      <c r="Q76" s="2070" t="s">
        <v>78</v>
      </c>
      <c r="R76" s="2265">
        <v>45839</v>
      </c>
      <c r="S76" s="2268" t="s">
        <v>111</v>
      </c>
      <c r="T76" s="2269">
        <v>45785</v>
      </c>
      <c r="U76" s="2270" t="s">
        <v>88</v>
      </c>
      <c r="V76" s="1589" t="s">
        <v>3799</v>
      </c>
      <c r="W76" s="2271"/>
      <c r="X76" s="2270"/>
      <c r="Y76" s="2275" t="s">
        <v>3800</v>
      </c>
      <c r="Z76" s="1581" t="s">
        <v>468</v>
      </c>
      <c r="AA76" s="2309">
        <v>3.3318</v>
      </c>
      <c r="AB76" s="2310">
        <f t="shared" si="20"/>
        <v>319.8528</v>
      </c>
      <c r="AC76" s="1504" t="s">
        <v>3801</v>
      </c>
      <c r="AD76" s="1609" t="s">
        <v>81</v>
      </c>
      <c r="AE76" s="2279" t="s">
        <v>1725</v>
      </c>
      <c r="AF76" s="2279">
        <f t="shared" si="21"/>
        <v>96</v>
      </c>
      <c r="AG76" s="2312"/>
      <c r="AH76" s="2289"/>
      <c r="AI76" s="2289"/>
      <c r="AJ76" s="2289" t="s">
        <v>63</v>
      </c>
      <c r="AK76" s="2290">
        <f t="shared" si="17"/>
        <v>96</v>
      </c>
      <c r="AL76" s="2289"/>
      <c r="AM76" s="2313"/>
      <c r="AN76" s="1637"/>
      <c r="AO76" s="1637"/>
      <c r="AP76" s="1637"/>
      <c r="AQ76" s="1637"/>
      <c r="AR76" s="1637"/>
      <c r="AS76" s="1637"/>
      <c r="AT76" s="1637"/>
      <c r="AU76" s="2315">
        <f>J76</f>
        <v>96</v>
      </c>
      <c r="AV76" s="2292">
        <f t="shared" si="22"/>
        <v>92</v>
      </c>
      <c r="AW76" s="2297">
        <f t="shared" si="23"/>
        <v>4</v>
      </c>
      <c r="AX76" s="1631"/>
      <c r="AY76" s="1632"/>
      <c r="AZ76" s="1633"/>
      <c r="BA76" s="1633"/>
      <c r="BB76" s="1633"/>
      <c r="BC76" s="1633"/>
      <c r="BD76" s="1633"/>
      <c r="BE76" s="1633"/>
      <c r="BF76" s="1633"/>
      <c r="BG76" s="1633"/>
      <c r="BH76" s="1633"/>
      <c r="BI76" s="1633"/>
      <c r="BJ76" s="1633"/>
      <c r="BK76" s="1633"/>
      <c r="BL76" s="1633"/>
      <c r="BM76" s="1633"/>
      <c r="BN76" s="1633"/>
      <c r="BO76" s="1633"/>
      <c r="BP76" s="1633"/>
      <c r="BQ76" s="1633"/>
      <c r="BR76" s="1633"/>
      <c r="BS76" s="1633"/>
      <c r="BT76" s="1633"/>
      <c r="BU76" s="1633"/>
      <c r="BV76" s="1633"/>
      <c r="BW76" s="1633"/>
      <c r="BX76" s="1633"/>
      <c r="BY76" s="1633"/>
      <c r="BZ76" s="1633"/>
      <c r="CA76" s="1633"/>
      <c r="CB76" s="1633"/>
      <c r="CC76" s="1633"/>
      <c r="CD76" s="1633"/>
      <c r="CE76" s="1633"/>
      <c r="CF76" s="1633"/>
      <c r="CG76" s="1633"/>
      <c r="CH76" s="1633"/>
      <c r="CI76" s="1633"/>
      <c r="CJ76" s="1633"/>
      <c r="CK76" s="1633"/>
      <c r="CL76" s="1633"/>
      <c r="CM76" s="1633"/>
      <c r="CN76" s="1633"/>
      <c r="CO76" s="1633"/>
      <c r="CP76" s="1633"/>
      <c r="CQ76" s="1633"/>
      <c r="CR76" s="1633"/>
      <c r="CS76" s="1633"/>
      <c r="CT76" s="1633"/>
      <c r="CU76" s="1633"/>
      <c r="CV76" s="1633"/>
      <c r="CW76" s="1633"/>
      <c r="CX76" s="1633"/>
      <c r="CY76" s="1633"/>
      <c r="CZ76" s="1633"/>
      <c r="DA76" s="1633"/>
      <c r="DB76" s="1633"/>
      <c r="DC76" s="1633"/>
      <c r="DD76" s="1633"/>
      <c r="DE76" s="1633"/>
      <c r="DF76" s="1633"/>
      <c r="DG76" s="1633"/>
      <c r="DH76" s="1633"/>
      <c r="DI76" s="1633"/>
      <c r="DJ76" s="1633"/>
      <c r="DK76" s="1633"/>
      <c r="DL76" s="1633"/>
      <c r="DM76" s="1633"/>
      <c r="DN76" s="1633"/>
      <c r="DO76" s="1633"/>
      <c r="DP76" s="1633"/>
      <c r="DQ76" s="1633"/>
      <c r="DR76" s="1633"/>
      <c r="DS76" s="1633"/>
      <c r="DT76" s="1633"/>
      <c r="DU76" s="1633"/>
      <c r="DV76" s="1633"/>
      <c r="DW76" s="1633"/>
      <c r="DX76" s="1633"/>
      <c r="DY76" s="1633"/>
      <c r="DZ76" s="1633"/>
      <c r="EA76" s="1633"/>
      <c r="EB76" s="1633"/>
      <c r="EC76" s="1633"/>
      <c r="ED76" s="1633"/>
      <c r="EE76" s="1633"/>
      <c r="EF76" s="1633"/>
      <c r="EG76" s="1633"/>
      <c r="EH76" s="1633"/>
      <c r="EI76" s="1633"/>
      <c r="EJ76" s="1633"/>
      <c r="EK76" s="1633"/>
      <c r="EL76" s="1633"/>
      <c r="EM76" s="1633"/>
      <c r="EN76" s="1633"/>
      <c r="EO76" s="1633"/>
      <c r="EP76" s="1633"/>
      <c r="EQ76" s="1633"/>
      <c r="ER76" s="1633"/>
      <c r="ES76" s="1633"/>
      <c r="ET76" s="1633"/>
      <c r="EU76" s="1633"/>
      <c r="EV76" s="1633"/>
      <c r="EW76" s="1633"/>
      <c r="EX76" s="1633"/>
      <c r="EY76" s="1633"/>
      <c r="EZ76" s="1633"/>
      <c r="FA76" s="1633"/>
      <c r="FB76" s="1633"/>
      <c r="FC76" s="1633"/>
      <c r="FD76" s="1633"/>
      <c r="FE76" s="1633"/>
      <c r="FF76" s="1633"/>
      <c r="FG76" s="1633"/>
      <c r="FH76" s="1633"/>
      <c r="FI76" s="1633"/>
      <c r="FJ76" s="1633"/>
      <c r="FK76" s="1633"/>
      <c r="FL76" s="1633"/>
      <c r="FM76" s="1633"/>
      <c r="FN76" s="1633"/>
      <c r="FO76" s="1633"/>
      <c r="FP76" s="1633"/>
      <c r="FQ76" s="1633"/>
      <c r="FR76" s="1633"/>
      <c r="FS76" s="1633"/>
      <c r="FT76" s="1633"/>
      <c r="FU76" s="1633"/>
      <c r="FV76" s="1633"/>
      <c r="FW76" s="1633"/>
      <c r="FX76" s="1633"/>
      <c r="FY76" s="1633"/>
      <c r="FZ76" s="1633"/>
      <c r="GA76" s="1633"/>
      <c r="GB76" s="1633"/>
      <c r="GC76" s="1633"/>
      <c r="GD76" s="1633"/>
      <c r="GE76" s="1633"/>
      <c r="GF76" s="1633"/>
      <c r="GG76" s="1633"/>
      <c r="GH76" s="1633"/>
      <c r="GI76" s="1633"/>
      <c r="GJ76" s="1633"/>
      <c r="GK76" s="1633"/>
      <c r="GL76" s="1633"/>
      <c r="GM76" s="1633"/>
      <c r="GN76" s="1633"/>
      <c r="GO76" s="1633"/>
      <c r="GP76" s="1633"/>
      <c r="GQ76" s="1633"/>
      <c r="GR76" s="1633"/>
      <c r="GS76" s="1633"/>
      <c r="GT76" s="1633"/>
      <c r="GU76" s="1633"/>
      <c r="GV76" s="1633"/>
      <c r="GW76" s="1633"/>
      <c r="GX76" s="1633"/>
      <c r="GY76" s="1633"/>
      <c r="GZ76" s="1633"/>
      <c r="HA76" s="1633"/>
      <c r="HB76" s="1633"/>
      <c r="HC76" s="1633"/>
      <c r="HD76" s="1633"/>
      <c r="HE76" s="1633"/>
      <c r="HF76" s="1633"/>
      <c r="HG76" s="1633"/>
      <c r="HH76" s="1633"/>
      <c r="HI76" s="1633"/>
      <c r="HJ76" s="1633"/>
      <c r="HK76" s="1633"/>
      <c r="HL76" s="1633"/>
      <c r="HM76" s="1633"/>
      <c r="HN76" s="1633"/>
      <c r="HO76" s="1633"/>
      <c r="HP76" s="1633"/>
      <c r="HQ76" s="1633"/>
      <c r="HR76" s="1633"/>
      <c r="HS76" s="1633"/>
      <c r="HT76" s="1633"/>
      <c r="HU76" s="1633"/>
      <c r="HV76" s="1633"/>
      <c r="HW76" s="1633"/>
      <c r="HX76" s="1633"/>
      <c r="HY76" s="1633"/>
      <c r="HZ76" s="1633"/>
      <c r="IA76" s="1633"/>
      <c r="IB76" s="1633"/>
      <c r="IC76" s="1633"/>
      <c r="ID76" s="1633"/>
      <c r="IE76" s="1633"/>
      <c r="IF76" s="1633"/>
      <c r="IG76" s="1633"/>
      <c r="IH76" s="1633"/>
      <c r="II76" s="1633"/>
      <c r="IJ76" s="1633"/>
      <c r="IK76" s="1633"/>
      <c r="IL76" s="1633"/>
      <c r="IM76" s="1633"/>
      <c r="IN76" s="1633"/>
      <c r="IO76" s="1633"/>
      <c r="IP76" s="1633"/>
      <c r="IQ76" s="1633"/>
      <c r="IR76" s="1633"/>
      <c r="IS76" s="1633"/>
      <c r="IT76" s="1633"/>
      <c r="IU76" s="1633"/>
      <c r="IV76" s="1633"/>
      <c r="IW76" s="1633"/>
      <c r="IX76" s="1633"/>
      <c r="IY76" s="1633"/>
      <c r="IZ76" s="1633"/>
      <c r="JA76" s="1633"/>
      <c r="JB76" s="1633"/>
      <c r="JC76" s="1633"/>
      <c r="JD76" s="1633"/>
      <c r="JE76" s="1633"/>
      <c r="JF76" s="1633"/>
      <c r="JG76" s="1633"/>
      <c r="JH76" s="1633"/>
      <c r="JI76" s="1633"/>
      <c r="JJ76" s="1633"/>
      <c r="JK76" s="1633"/>
      <c r="JL76" s="1633"/>
      <c r="JM76" s="1633"/>
      <c r="JN76" s="1633"/>
      <c r="JO76" s="1633"/>
      <c r="JP76" s="1633"/>
      <c r="JQ76" s="1633"/>
      <c r="JR76" s="1633"/>
      <c r="JS76" s="1633"/>
      <c r="JT76" s="1633"/>
      <c r="JU76" s="1633"/>
      <c r="JV76" s="1633"/>
      <c r="JW76" s="1633"/>
      <c r="JX76" s="1633"/>
      <c r="JY76" s="1633"/>
      <c r="JZ76" s="1633"/>
      <c r="KA76" s="1633"/>
      <c r="KB76" s="1633"/>
      <c r="KC76" s="1633"/>
      <c r="KD76" s="1633"/>
      <c r="KE76" s="1633"/>
      <c r="KF76" s="1633"/>
      <c r="KG76" s="1633"/>
      <c r="KH76" s="1633"/>
      <c r="KI76" s="1633"/>
      <c r="KJ76" s="1633"/>
      <c r="KK76" s="1633"/>
      <c r="KL76" s="1633"/>
      <c r="KM76" s="1633"/>
      <c r="KN76" s="1633"/>
      <c r="KO76" s="1633"/>
      <c r="KP76" s="1633"/>
      <c r="KQ76" s="1633"/>
      <c r="KR76" s="1633"/>
      <c r="KS76" s="1633"/>
      <c r="KT76" s="1633"/>
      <c r="KU76" s="1633"/>
      <c r="KV76" s="1633"/>
      <c r="KW76" s="1633"/>
      <c r="KX76" s="1633"/>
      <c r="KY76" s="1633"/>
      <c r="KZ76" s="1633"/>
      <c r="LA76" s="1633"/>
      <c r="LB76" s="1633"/>
      <c r="LC76" s="1633"/>
      <c r="LD76" s="1633"/>
      <c r="LE76" s="1633"/>
      <c r="LF76" s="1642"/>
      <c r="LG76" s="1642"/>
      <c r="LH76" s="1642"/>
      <c r="LI76" s="1642"/>
      <c r="LJ76" s="1642"/>
      <c r="LK76" s="1642"/>
      <c r="LL76" s="1642"/>
      <c r="LM76" s="2303"/>
    </row>
    <row r="77" s="1481" customFormat="1" ht="47" customHeight="1" spans="1:317">
      <c r="A77" s="1499">
        <v>45790</v>
      </c>
      <c r="B77" s="1500" t="s">
        <v>2020</v>
      </c>
      <c r="C77" s="1501" t="s">
        <v>2021</v>
      </c>
      <c r="D77" s="1502">
        <v>4500166058</v>
      </c>
      <c r="E77" s="1503"/>
      <c r="F77" s="1502" t="s">
        <v>3828</v>
      </c>
      <c r="G77" s="1504" t="s">
        <v>3580</v>
      </c>
      <c r="H77" s="1505" t="s">
        <v>3580</v>
      </c>
      <c r="I77" s="1532" t="s">
        <v>3581</v>
      </c>
      <c r="J77" s="1522">
        <v>504</v>
      </c>
      <c r="K77" s="1534">
        <v>0</v>
      </c>
      <c r="L77" s="1534">
        <v>6</v>
      </c>
      <c r="M77" s="1534">
        <f t="shared" si="19"/>
        <v>84</v>
      </c>
      <c r="N77" s="1536">
        <v>45835</v>
      </c>
      <c r="O77" s="1536">
        <v>45831</v>
      </c>
      <c r="P77" s="1537"/>
      <c r="Q77" s="2070" t="s">
        <v>78</v>
      </c>
      <c r="R77" s="2308">
        <v>45843</v>
      </c>
      <c r="S77" s="1532" t="s">
        <v>111</v>
      </c>
      <c r="T77" s="1565">
        <v>45792</v>
      </c>
      <c r="U77" s="1589" t="s">
        <v>88</v>
      </c>
      <c r="V77" s="1589">
        <v>45801</v>
      </c>
      <c r="W77" s="1589"/>
      <c r="X77" s="1589"/>
      <c r="Y77" s="2274" t="s">
        <v>3829</v>
      </c>
      <c r="Z77" s="1590" t="s">
        <v>2024</v>
      </c>
      <c r="AA77" s="2277">
        <v>3.4252</v>
      </c>
      <c r="AB77" s="2278">
        <f t="shared" si="20"/>
        <v>1726.3008</v>
      </c>
      <c r="AC77" s="1504" t="s">
        <v>2025</v>
      </c>
      <c r="AD77" s="1609" t="s">
        <v>81</v>
      </c>
      <c r="AE77" s="1609">
        <v>9</v>
      </c>
      <c r="AF77" s="1609">
        <f t="shared" si="21"/>
        <v>504</v>
      </c>
      <c r="AG77" s="1610"/>
      <c r="AH77" s="1610"/>
      <c r="AI77" s="1610"/>
      <c r="AJ77" s="2282" t="s">
        <v>63</v>
      </c>
      <c r="AK77" s="2283">
        <f t="shared" si="17"/>
        <v>504</v>
      </c>
      <c r="AL77" s="1610"/>
      <c r="AM77" s="2185">
        <f>J77/9</f>
        <v>56</v>
      </c>
      <c r="AN77" s="1622">
        <f>J77/9</f>
        <v>56</v>
      </c>
      <c r="AO77" s="1622">
        <f>J77/9</f>
        <v>56</v>
      </c>
      <c r="AP77" s="1622">
        <f>J77/9</f>
        <v>56</v>
      </c>
      <c r="AQ77" s="1622">
        <f>J77/9</f>
        <v>56</v>
      </c>
      <c r="AR77" s="1622">
        <f>J77/9</f>
        <v>56</v>
      </c>
      <c r="AS77" s="1622">
        <f>J77/9</f>
        <v>56</v>
      </c>
      <c r="AT77" s="1622">
        <f>J77/9</f>
        <v>56</v>
      </c>
      <c r="AU77" s="2293">
        <f>J77/9</f>
        <v>56</v>
      </c>
      <c r="AV77" s="2292">
        <f t="shared" si="22"/>
        <v>53.6666666666667</v>
      </c>
      <c r="AW77" s="2297">
        <f t="shared" si="23"/>
        <v>2.33333333333333</v>
      </c>
      <c r="AX77" s="1534"/>
      <c r="AY77" s="1638"/>
      <c r="AZ77" s="1639"/>
      <c r="BA77" s="1639"/>
      <c r="BB77" s="1639"/>
      <c r="BC77" s="1639"/>
      <c r="BD77" s="1639"/>
      <c r="BE77" s="1639"/>
      <c r="BF77" s="1639"/>
      <c r="BG77" s="1639"/>
      <c r="BH77" s="1639"/>
      <c r="BI77" s="1639"/>
      <c r="BJ77" s="1639"/>
      <c r="BK77" s="1639"/>
      <c r="BL77" s="1639"/>
      <c r="BM77" s="1639"/>
      <c r="BN77" s="1639"/>
      <c r="BO77" s="1639"/>
      <c r="BP77" s="1639"/>
      <c r="BQ77" s="1639"/>
      <c r="BR77" s="1639"/>
      <c r="BS77" s="1639"/>
      <c r="BT77" s="1639"/>
      <c r="BU77" s="1639"/>
      <c r="BV77" s="1639"/>
      <c r="BW77" s="1639"/>
      <c r="BX77" s="1639"/>
      <c r="BY77" s="1639"/>
      <c r="BZ77" s="1639"/>
      <c r="CA77" s="1639"/>
      <c r="CB77" s="1639"/>
      <c r="CC77" s="1639"/>
      <c r="CD77" s="1639"/>
      <c r="CE77" s="1639"/>
      <c r="CF77" s="1639"/>
      <c r="CG77" s="1639"/>
      <c r="CH77" s="1639"/>
      <c r="CI77" s="1639"/>
      <c r="CJ77" s="1639"/>
      <c r="CK77" s="1639"/>
      <c r="CL77" s="1639"/>
      <c r="CM77" s="1639"/>
      <c r="CN77" s="1639"/>
      <c r="CO77" s="1639"/>
      <c r="CP77" s="1639"/>
      <c r="CQ77" s="1639"/>
      <c r="CR77" s="1639"/>
      <c r="CS77" s="1639"/>
      <c r="CT77" s="1639"/>
      <c r="CU77" s="1639"/>
      <c r="CV77" s="1639"/>
      <c r="CW77" s="1639"/>
      <c r="CX77" s="1639"/>
      <c r="CY77" s="1639"/>
      <c r="CZ77" s="1639"/>
      <c r="DA77" s="1639"/>
      <c r="DB77" s="1639"/>
      <c r="DC77" s="1639"/>
      <c r="DD77" s="1639"/>
      <c r="DE77" s="1639"/>
      <c r="DF77" s="1639"/>
      <c r="DG77" s="1639"/>
      <c r="DH77" s="1639"/>
      <c r="DI77" s="1639"/>
      <c r="DJ77" s="1639"/>
      <c r="DK77" s="1639"/>
      <c r="DL77" s="1639"/>
      <c r="DM77" s="1639"/>
      <c r="DN77" s="1639"/>
      <c r="DO77" s="1639"/>
      <c r="DP77" s="1639"/>
      <c r="DQ77" s="1639"/>
      <c r="DR77" s="1639"/>
      <c r="DS77" s="1639"/>
      <c r="DT77" s="1639"/>
      <c r="DU77" s="1639"/>
      <c r="DV77" s="1639"/>
      <c r="DW77" s="1639"/>
      <c r="DX77" s="1639"/>
      <c r="DY77" s="1639"/>
      <c r="DZ77" s="1639"/>
      <c r="EA77" s="1639"/>
      <c r="EB77" s="1639"/>
      <c r="EC77" s="1639"/>
      <c r="ED77" s="1639"/>
      <c r="EE77" s="1639"/>
      <c r="EF77" s="1639"/>
      <c r="EG77" s="1639"/>
      <c r="EH77" s="1639"/>
      <c r="EI77" s="1639"/>
      <c r="EJ77" s="1639"/>
      <c r="EK77" s="1639"/>
      <c r="EL77" s="1639"/>
      <c r="EM77" s="1639"/>
      <c r="EN77" s="1639"/>
      <c r="EO77" s="1639"/>
      <c r="EP77" s="1639"/>
      <c r="EQ77" s="1639"/>
      <c r="ER77" s="1639"/>
      <c r="ES77" s="1639"/>
      <c r="ET77" s="1639"/>
      <c r="EU77" s="1639"/>
      <c r="EV77" s="1639"/>
      <c r="EW77" s="1639"/>
      <c r="EX77" s="1639"/>
      <c r="EY77" s="1639"/>
      <c r="EZ77" s="1639"/>
      <c r="FA77" s="1639"/>
      <c r="FB77" s="1639"/>
      <c r="FC77" s="1639"/>
      <c r="FD77" s="1639"/>
      <c r="FE77" s="1639"/>
      <c r="FF77" s="1639"/>
      <c r="FG77" s="1639"/>
      <c r="FH77" s="1639"/>
      <c r="FI77" s="1639"/>
      <c r="FJ77" s="1639"/>
      <c r="FK77" s="1639"/>
      <c r="FL77" s="1639"/>
      <c r="FM77" s="1639"/>
      <c r="FN77" s="1639"/>
      <c r="FO77" s="1639"/>
      <c r="FP77" s="1639"/>
      <c r="FQ77" s="1639"/>
      <c r="FR77" s="1639"/>
      <c r="FS77" s="1639"/>
      <c r="FT77" s="1639"/>
      <c r="FU77" s="1639"/>
      <c r="FV77" s="1639"/>
      <c r="FW77" s="1639"/>
      <c r="FX77" s="1639"/>
      <c r="FY77" s="1639"/>
      <c r="FZ77" s="1639"/>
      <c r="GA77" s="1639"/>
      <c r="GB77" s="1639"/>
      <c r="GC77" s="1639"/>
      <c r="GD77" s="1639"/>
      <c r="GE77" s="1639"/>
      <c r="GF77" s="1639"/>
      <c r="GG77" s="1639"/>
      <c r="GH77" s="1639"/>
      <c r="GI77" s="1639"/>
      <c r="GJ77" s="1639"/>
      <c r="GK77" s="1639"/>
      <c r="GL77" s="1639"/>
      <c r="GM77" s="1639"/>
      <c r="GN77" s="1639"/>
      <c r="GO77" s="1639"/>
      <c r="GP77" s="1639"/>
      <c r="GQ77" s="1639"/>
      <c r="GR77" s="1639"/>
      <c r="GS77" s="1639"/>
      <c r="GT77" s="1639"/>
      <c r="GU77" s="1639"/>
      <c r="GV77" s="1639"/>
      <c r="GW77" s="1639"/>
      <c r="GX77" s="1639"/>
      <c r="GY77" s="1639"/>
      <c r="GZ77" s="1639"/>
      <c r="HA77" s="1639"/>
      <c r="HB77" s="1639"/>
      <c r="HC77" s="1639"/>
      <c r="HD77" s="1639"/>
      <c r="HE77" s="1639"/>
      <c r="HF77" s="1639"/>
      <c r="HG77" s="1639"/>
      <c r="HH77" s="1639"/>
      <c r="HI77" s="1639"/>
      <c r="HJ77" s="1639"/>
      <c r="HK77" s="1639"/>
      <c r="HL77" s="1639"/>
      <c r="HM77" s="1639"/>
      <c r="HN77" s="1639"/>
      <c r="HO77" s="1639"/>
      <c r="HP77" s="1639"/>
      <c r="HQ77" s="1639"/>
      <c r="HR77" s="1639"/>
      <c r="HS77" s="1639"/>
      <c r="HT77" s="1639"/>
      <c r="HU77" s="1639"/>
      <c r="HV77" s="1639"/>
      <c r="HW77" s="1639"/>
      <c r="HX77" s="1639"/>
      <c r="HY77" s="1639"/>
      <c r="HZ77" s="1639"/>
      <c r="IA77" s="1639"/>
      <c r="IB77" s="1639"/>
      <c r="IC77" s="1639"/>
      <c r="ID77" s="1639"/>
      <c r="IE77" s="1639"/>
      <c r="IF77" s="1639"/>
      <c r="IG77" s="1639"/>
      <c r="IH77" s="1639"/>
      <c r="II77" s="1639"/>
      <c r="IJ77" s="1639"/>
      <c r="IK77" s="1639"/>
      <c r="IL77" s="1639"/>
      <c r="IM77" s="1639"/>
      <c r="IN77" s="1639"/>
      <c r="IO77" s="1639"/>
      <c r="IP77" s="1639"/>
      <c r="IQ77" s="1639"/>
      <c r="IR77" s="1639"/>
      <c r="IS77" s="1639"/>
      <c r="IT77" s="1639"/>
      <c r="IU77" s="1639"/>
      <c r="IV77" s="1639"/>
      <c r="IW77" s="1639"/>
      <c r="IX77" s="1639"/>
      <c r="IY77" s="1639"/>
      <c r="IZ77" s="1639"/>
      <c r="JA77" s="1639"/>
      <c r="JB77" s="1639"/>
      <c r="JC77" s="1639"/>
      <c r="JD77" s="1639"/>
      <c r="JE77" s="1639"/>
      <c r="JF77" s="1639"/>
      <c r="JG77" s="1639"/>
      <c r="JH77" s="1639"/>
      <c r="JI77" s="1639"/>
      <c r="JJ77" s="1639"/>
      <c r="JK77" s="1639"/>
      <c r="JL77" s="1639"/>
      <c r="JM77" s="1639"/>
      <c r="JN77" s="1639"/>
      <c r="JO77" s="1639"/>
      <c r="JP77" s="1639"/>
      <c r="JQ77" s="1639"/>
      <c r="JR77" s="1639"/>
      <c r="JS77" s="1639"/>
      <c r="JT77" s="1639"/>
      <c r="JU77" s="1639"/>
      <c r="JV77" s="1639"/>
      <c r="JW77" s="1639"/>
      <c r="JX77" s="1639"/>
      <c r="JY77" s="1639"/>
      <c r="JZ77" s="1639"/>
      <c r="KA77" s="1639"/>
      <c r="KB77" s="1639"/>
      <c r="KC77" s="1639"/>
      <c r="KD77" s="1639"/>
      <c r="KE77" s="1639"/>
      <c r="KF77" s="1639"/>
      <c r="KG77" s="1639"/>
      <c r="KH77" s="1639"/>
      <c r="KI77" s="1639"/>
      <c r="KJ77" s="1639"/>
      <c r="KK77" s="1639"/>
      <c r="KL77" s="1639"/>
      <c r="KM77" s="1639"/>
      <c r="KN77" s="1639"/>
      <c r="KO77" s="1639"/>
      <c r="KP77" s="1639"/>
      <c r="KQ77" s="1639"/>
      <c r="KR77" s="1639"/>
      <c r="KS77" s="1639"/>
      <c r="KT77" s="1639"/>
      <c r="KU77" s="1639"/>
      <c r="KV77" s="1639"/>
      <c r="KW77" s="1639"/>
      <c r="KX77" s="1639"/>
      <c r="KY77" s="1639"/>
      <c r="KZ77" s="1639"/>
      <c r="LA77" s="1639"/>
      <c r="LB77" s="1639"/>
      <c r="LC77" s="1639"/>
      <c r="LD77" s="1639"/>
      <c r="LE77" s="1639"/>
    </row>
    <row r="78" s="1481" customFormat="1" ht="47" customHeight="1" spans="1:317">
      <c r="A78" s="1499">
        <v>45791</v>
      </c>
      <c r="B78" s="1500" t="s">
        <v>2044</v>
      </c>
      <c r="C78" s="1501" t="s">
        <v>342</v>
      </c>
      <c r="D78" s="1502">
        <v>4500162082</v>
      </c>
      <c r="E78" s="1503" t="s">
        <v>2051</v>
      </c>
      <c r="F78" s="1502" t="s">
        <v>3830</v>
      </c>
      <c r="G78" s="1504" t="s">
        <v>3580</v>
      </c>
      <c r="H78" s="1505" t="s">
        <v>3580</v>
      </c>
      <c r="I78" s="1538" t="s">
        <v>3581</v>
      </c>
      <c r="J78" s="2306">
        <v>600</v>
      </c>
      <c r="K78" s="1529">
        <v>0</v>
      </c>
      <c r="L78" s="1529">
        <v>6</v>
      </c>
      <c r="M78" s="1529">
        <f t="shared" si="19"/>
        <v>100</v>
      </c>
      <c r="N78" s="1536">
        <v>45838</v>
      </c>
      <c r="O78" s="1536">
        <v>45834</v>
      </c>
      <c r="P78" s="1537"/>
      <c r="Q78" s="2070" t="s">
        <v>78</v>
      </c>
      <c r="R78" s="2308">
        <v>45845</v>
      </c>
      <c r="S78" s="1532" t="s">
        <v>111</v>
      </c>
      <c r="T78" s="1565">
        <v>45791</v>
      </c>
      <c r="U78" s="1589" t="s">
        <v>88</v>
      </c>
      <c r="V78" s="1589" t="s">
        <v>88</v>
      </c>
      <c r="W78" s="1589"/>
      <c r="X78" s="1589"/>
      <c r="Y78" s="1580" t="s">
        <v>3831</v>
      </c>
      <c r="Z78" s="1590" t="s">
        <v>2049</v>
      </c>
      <c r="AA78" s="2277">
        <v>3.6946</v>
      </c>
      <c r="AB78" s="2278">
        <f t="shared" si="20"/>
        <v>2216.76</v>
      </c>
      <c r="AC78" s="1504" t="s">
        <v>3832</v>
      </c>
      <c r="AD78" s="1609" t="s">
        <v>81</v>
      </c>
      <c r="AE78" s="1609">
        <v>9</v>
      </c>
      <c r="AF78" s="1609">
        <f t="shared" si="21"/>
        <v>600</v>
      </c>
      <c r="AG78" s="1610"/>
      <c r="AH78" s="1610"/>
      <c r="AI78" s="1610"/>
      <c r="AJ78" s="2282" t="s">
        <v>63</v>
      </c>
      <c r="AK78" s="2283">
        <f t="shared" si="17"/>
        <v>600</v>
      </c>
      <c r="AL78" s="1610"/>
      <c r="AM78" s="1622">
        <f>J78/9</f>
        <v>66.6666666666667</v>
      </c>
      <c r="AN78" s="1622">
        <f>J78/9</f>
        <v>66.6666666666667</v>
      </c>
      <c r="AO78" s="1622">
        <f>J78/9</f>
        <v>66.6666666666667</v>
      </c>
      <c r="AP78" s="1622">
        <f>J78/9</f>
        <v>66.6666666666667</v>
      </c>
      <c r="AQ78" s="1622">
        <f>J78/9</f>
        <v>66.6666666666667</v>
      </c>
      <c r="AR78" s="1622">
        <f>J78/9</f>
        <v>66.6666666666667</v>
      </c>
      <c r="AS78" s="1622">
        <f>J78/9</f>
        <v>66.6666666666667</v>
      </c>
      <c r="AT78" s="1622">
        <f>J78/9</f>
        <v>66.6666666666667</v>
      </c>
      <c r="AU78" s="2316">
        <f>J78/9</f>
        <v>66.6666666666667</v>
      </c>
      <c r="AV78" s="2292">
        <f t="shared" si="22"/>
        <v>63.8888888888889</v>
      </c>
      <c r="AW78" s="2297">
        <f t="shared" si="23"/>
        <v>2.77777777777778</v>
      </c>
      <c r="AX78" s="1534"/>
      <c r="AY78" s="1638"/>
      <c r="AZ78" s="1639"/>
      <c r="BA78" s="1639"/>
      <c r="BB78" s="1639"/>
      <c r="BC78" s="1639"/>
      <c r="BD78" s="1639"/>
      <c r="BE78" s="1639"/>
      <c r="BF78" s="1639"/>
      <c r="BG78" s="1639"/>
      <c r="BH78" s="1639"/>
      <c r="BI78" s="1639"/>
      <c r="BJ78" s="1639"/>
      <c r="BK78" s="1639"/>
      <c r="BL78" s="1639"/>
      <c r="BM78" s="1639"/>
      <c r="BN78" s="1639"/>
      <c r="BO78" s="1639"/>
      <c r="BP78" s="1639"/>
      <c r="BQ78" s="1639"/>
      <c r="BR78" s="1639"/>
      <c r="BS78" s="1639"/>
      <c r="BT78" s="1639"/>
      <c r="BU78" s="1639"/>
      <c r="BV78" s="1639"/>
      <c r="BW78" s="1639"/>
      <c r="BX78" s="1639"/>
      <c r="BY78" s="1639"/>
      <c r="BZ78" s="1639"/>
      <c r="CA78" s="1639"/>
      <c r="CB78" s="1639"/>
      <c r="CC78" s="1639"/>
      <c r="CD78" s="1639"/>
      <c r="CE78" s="1639"/>
      <c r="CF78" s="1639"/>
      <c r="CG78" s="1639"/>
      <c r="CH78" s="1639"/>
      <c r="CI78" s="1639"/>
      <c r="CJ78" s="1639"/>
      <c r="CK78" s="1639"/>
      <c r="CL78" s="1639"/>
      <c r="CM78" s="1639"/>
      <c r="CN78" s="1639"/>
      <c r="CO78" s="1639"/>
      <c r="CP78" s="1639"/>
      <c r="CQ78" s="1639"/>
      <c r="CR78" s="1639"/>
      <c r="CS78" s="1639"/>
      <c r="CT78" s="1639"/>
      <c r="CU78" s="1639"/>
      <c r="CV78" s="1639"/>
      <c r="CW78" s="1639"/>
      <c r="CX78" s="1639"/>
      <c r="CY78" s="1639"/>
      <c r="CZ78" s="1639"/>
      <c r="DA78" s="1639"/>
      <c r="DB78" s="1639"/>
      <c r="DC78" s="1639"/>
      <c r="DD78" s="1639"/>
      <c r="DE78" s="1639"/>
      <c r="DF78" s="1639"/>
      <c r="DG78" s="1639"/>
      <c r="DH78" s="1639"/>
      <c r="DI78" s="1639"/>
      <c r="DJ78" s="1639"/>
      <c r="DK78" s="1639"/>
      <c r="DL78" s="1639"/>
      <c r="DM78" s="1639"/>
      <c r="DN78" s="1639"/>
      <c r="DO78" s="1639"/>
      <c r="DP78" s="1639"/>
      <c r="DQ78" s="1639"/>
      <c r="DR78" s="1639"/>
      <c r="DS78" s="1639"/>
      <c r="DT78" s="1639"/>
      <c r="DU78" s="1639"/>
      <c r="DV78" s="1639"/>
      <c r="DW78" s="1639"/>
      <c r="DX78" s="1639"/>
      <c r="DY78" s="1639"/>
      <c r="DZ78" s="1639"/>
      <c r="EA78" s="1639"/>
      <c r="EB78" s="1639"/>
      <c r="EC78" s="1639"/>
      <c r="ED78" s="1639"/>
      <c r="EE78" s="1639"/>
      <c r="EF78" s="1639"/>
      <c r="EG78" s="1639"/>
      <c r="EH78" s="1639"/>
      <c r="EI78" s="1639"/>
      <c r="EJ78" s="1639"/>
      <c r="EK78" s="1639"/>
      <c r="EL78" s="1639"/>
      <c r="EM78" s="1639"/>
      <c r="EN78" s="1639"/>
      <c r="EO78" s="1639"/>
      <c r="EP78" s="1639"/>
      <c r="EQ78" s="1639"/>
      <c r="ER78" s="1639"/>
      <c r="ES78" s="1639"/>
      <c r="ET78" s="1639"/>
      <c r="EU78" s="1639"/>
      <c r="EV78" s="1639"/>
      <c r="EW78" s="1639"/>
      <c r="EX78" s="1639"/>
      <c r="EY78" s="1639"/>
      <c r="EZ78" s="1639"/>
      <c r="FA78" s="1639"/>
      <c r="FB78" s="1639"/>
      <c r="FC78" s="1639"/>
      <c r="FD78" s="1639"/>
      <c r="FE78" s="1639"/>
      <c r="FF78" s="1639"/>
      <c r="FG78" s="1639"/>
      <c r="FH78" s="1639"/>
      <c r="FI78" s="1639"/>
      <c r="FJ78" s="1639"/>
      <c r="FK78" s="1639"/>
      <c r="FL78" s="1639"/>
      <c r="FM78" s="1639"/>
      <c r="FN78" s="1639"/>
      <c r="FO78" s="1639"/>
      <c r="FP78" s="1639"/>
      <c r="FQ78" s="1639"/>
      <c r="FR78" s="1639"/>
      <c r="FS78" s="1639"/>
      <c r="FT78" s="1639"/>
      <c r="FU78" s="1639"/>
      <c r="FV78" s="1639"/>
      <c r="FW78" s="1639"/>
      <c r="FX78" s="1639"/>
      <c r="FY78" s="1639"/>
      <c r="FZ78" s="1639"/>
      <c r="GA78" s="1639"/>
      <c r="GB78" s="1639"/>
      <c r="GC78" s="1639"/>
      <c r="GD78" s="1639"/>
      <c r="GE78" s="1639"/>
      <c r="GF78" s="1639"/>
      <c r="GG78" s="1639"/>
      <c r="GH78" s="1639"/>
      <c r="GI78" s="1639"/>
      <c r="GJ78" s="1639"/>
      <c r="GK78" s="1639"/>
      <c r="GL78" s="1639"/>
      <c r="GM78" s="1639"/>
      <c r="GN78" s="1639"/>
      <c r="GO78" s="1639"/>
      <c r="GP78" s="1639"/>
      <c r="GQ78" s="1639"/>
      <c r="GR78" s="1639"/>
      <c r="GS78" s="1639"/>
      <c r="GT78" s="1639"/>
      <c r="GU78" s="1639"/>
      <c r="GV78" s="1639"/>
      <c r="GW78" s="1639"/>
      <c r="GX78" s="1639"/>
      <c r="GY78" s="1639"/>
      <c r="GZ78" s="1639"/>
      <c r="HA78" s="1639"/>
      <c r="HB78" s="1639"/>
      <c r="HC78" s="1639"/>
      <c r="HD78" s="1639"/>
      <c r="HE78" s="1639"/>
      <c r="HF78" s="1639"/>
      <c r="HG78" s="1639"/>
      <c r="HH78" s="1639"/>
      <c r="HI78" s="1639"/>
      <c r="HJ78" s="1639"/>
      <c r="HK78" s="1639"/>
      <c r="HL78" s="1639"/>
      <c r="HM78" s="1639"/>
      <c r="HN78" s="1639"/>
      <c r="HO78" s="1639"/>
      <c r="HP78" s="1639"/>
      <c r="HQ78" s="1639"/>
      <c r="HR78" s="1639"/>
      <c r="HS78" s="1639"/>
      <c r="HT78" s="1639"/>
      <c r="HU78" s="1639"/>
      <c r="HV78" s="1639"/>
      <c r="HW78" s="1639"/>
      <c r="HX78" s="1639"/>
      <c r="HY78" s="1639"/>
      <c r="HZ78" s="1639"/>
      <c r="IA78" s="1639"/>
      <c r="IB78" s="1639"/>
      <c r="IC78" s="1639"/>
      <c r="ID78" s="1639"/>
      <c r="IE78" s="1639"/>
      <c r="IF78" s="1639"/>
      <c r="IG78" s="1639"/>
      <c r="IH78" s="1639"/>
      <c r="II78" s="1639"/>
      <c r="IJ78" s="1639"/>
      <c r="IK78" s="1639"/>
      <c r="IL78" s="1639"/>
      <c r="IM78" s="1639"/>
      <c r="IN78" s="1639"/>
      <c r="IO78" s="1639"/>
      <c r="IP78" s="1639"/>
      <c r="IQ78" s="1639"/>
      <c r="IR78" s="1639"/>
      <c r="IS78" s="1639"/>
      <c r="IT78" s="1639"/>
      <c r="IU78" s="1639"/>
      <c r="IV78" s="1639"/>
      <c r="IW78" s="1639"/>
      <c r="IX78" s="1639"/>
      <c r="IY78" s="1639"/>
      <c r="IZ78" s="1639"/>
      <c r="JA78" s="1639"/>
      <c r="JB78" s="1639"/>
      <c r="JC78" s="1639"/>
      <c r="JD78" s="1639"/>
      <c r="JE78" s="1639"/>
      <c r="JF78" s="1639"/>
      <c r="JG78" s="1639"/>
      <c r="JH78" s="1639"/>
      <c r="JI78" s="1639"/>
      <c r="JJ78" s="1639"/>
      <c r="JK78" s="1639"/>
      <c r="JL78" s="1639"/>
      <c r="JM78" s="1639"/>
      <c r="JN78" s="1639"/>
      <c r="JO78" s="1639"/>
      <c r="JP78" s="1639"/>
      <c r="JQ78" s="1639"/>
      <c r="JR78" s="1639"/>
      <c r="JS78" s="1639"/>
      <c r="JT78" s="1639"/>
      <c r="JU78" s="1639"/>
      <c r="JV78" s="1639"/>
      <c r="JW78" s="1639"/>
      <c r="JX78" s="1639"/>
      <c r="JY78" s="1639"/>
      <c r="JZ78" s="1639"/>
      <c r="KA78" s="1639"/>
      <c r="KB78" s="1639"/>
      <c r="KC78" s="1639"/>
      <c r="KD78" s="1639"/>
      <c r="KE78" s="1639"/>
      <c r="KF78" s="1639"/>
      <c r="KG78" s="1639"/>
      <c r="KH78" s="1639"/>
      <c r="KI78" s="1639"/>
      <c r="KJ78" s="1639"/>
      <c r="KK78" s="1639"/>
      <c r="KL78" s="1639"/>
      <c r="KM78" s="1639"/>
      <c r="KN78" s="1639"/>
      <c r="KO78" s="1639"/>
      <c r="KP78" s="1639"/>
      <c r="KQ78" s="1639"/>
      <c r="KR78" s="1639"/>
      <c r="KS78" s="1639"/>
      <c r="KT78" s="1639"/>
      <c r="KU78" s="1639"/>
      <c r="KV78" s="1639"/>
      <c r="KW78" s="1639"/>
      <c r="KX78" s="1639"/>
      <c r="KY78" s="1639"/>
      <c r="KZ78" s="1639"/>
      <c r="LA78" s="1639"/>
      <c r="LB78" s="1639"/>
      <c r="LC78" s="1639"/>
      <c r="LD78" s="1639"/>
      <c r="LE78" s="1639"/>
    </row>
    <row r="79" s="1481" customFormat="1" ht="47" customHeight="1" spans="1:325">
      <c r="A79" s="2248">
        <v>45792</v>
      </c>
      <c r="B79" s="1500" t="s">
        <v>577</v>
      </c>
      <c r="C79" s="1501" t="s">
        <v>195</v>
      </c>
      <c r="D79" s="1502">
        <v>4500166559</v>
      </c>
      <c r="E79" s="1503"/>
      <c r="F79" s="1502" t="s">
        <v>3833</v>
      </c>
      <c r="G79" s="1504" t="s">
        <v>3580</v>
      </c>
      <c r="H79" s="1505" t="s">
        <v>3580</v>
      </c>
      <c r="I79" s="1532" t="s">
        <v>3581</v>
      </c>
      <c r="J79" s="1522">
        <v>600</v>
      </c>
      <c r="K79" s="1534">
        <v>0</v>
      </c>
      <c r="L79" s="1534">
        <v>6</v>
      </c>
      <c r="M79" s="1534">
        <f t="shared" si="19"/>
        <v>100</v>
      </c>
      <c r="N79" s="1525">
        <v>45838</v>
      </c>
      <c r="O79" s="1525">
        <v>45834</v>
      </c>
      <c r="P79" s="1537"/>
      <c r="Q79" s="2070" t="s">
        <v>78</v>
      </c>
      <c r="R79" s="2261"/>
      <c r="S79" s="2261" t="s">
        <v>111</v>
      </c>
      <c r="T79" s="1565">
        <v>45792</v>
      </c>
      <c r="U79" s="1589" t="s">
        <v>88</v>
      </c>
      <c r="V79" s="1589" t="s">
        <v>88</v>
      </c>
      <c r="W79" s="2262"/>
      <c r="X79" s="1589"/>
      <c r="Y79" s="2275" t="s">
        <v>2029</v>
      </c>
      <c r="Z79" s="1590" t="s">
        <v>122</v>
      </c>
      <c r="AA79" s="2174">
        <v>3.795</v>
      </c>
      <c r="AB79" s="2175">
        <f t="shared" si="20"/>
        <v>2277</v>
      </c>
      <c r="AC79" s="1504" t="s">
        <v>580</v>
      </c>
      <c r="AD79" s="1609" t="s">
        <v>81</v>
      </c>
      <c r="AE79" s="1609">
        <v>9</v>
      </c>
      <c r="AF79" s="1609">
        <f t="shared" si="21"/>
        <v>600</v>
      </c>
      <c r="AG79" s="1610"/>
      <c r="AH79" s="2282"/>
      <c r="AI79" s="2282"/>
      <c r="AJ79" s="2282" t="s">
        <v>63</v>
      </c>
      <c r="AK79" s="2283">
        <f t="shared" si="17"/>
        <v>600</v>
      </c>
      <c r="AL79" s="2282"/>
      <c r="AM79" s="2185">
        <f>J79/9</f>
        <v>66.6666666666667</v>
      </c>
      <c r="AN79" s="1622">
        <f>J79/9</f>
        <v>66.6666666666667</v>
      </c>
      <c r="AO79" s="1622">
        <f>J79/9</f>
        <v>66.6666666666667</v>
      </c>
      <c r="AP79" s="1622">
        <f>J79/9</f>
        <v>66.6666666666667</v>
      </c>
      <c r="AQ79" s="1622">
        <f>J79/9</f>
        <v>66.6666666666667</v>
      </c>
      <c r="AR79" s="1622">
        <f>J79/9</f>
        <v>66.6666666666667</v>
      </c>
      <c r="AS79" s="1622">
        <f>J79/9</f>
        <v>66.6666666666667</v>
      </c>
      <c r="AT79" s="1622">
        <f>J79/9</f>
        <v>66.6666666666667</v>
      </c>
      <c r="AU79" s="2293">
        <f>J79/9</f>
        <v>66.6666666666667</v>
      </c>
      <c r="AV79" s="2292">
        <f t="shared" si="22"/>
        <v>63.8888888888889</v>
      </c>
      <c r="AW79" s="2297">
        <f t="shared" si="23"/>
        <v>2.77777777777778</v>
      </c>
      <c r="AX79" s="1631"/>
      <c r="AY79" s="1632"/>
      <c r="AZ79" s="1633"/>
      <c r="BA79" s="1633"/>
      <c r="BB79" s="1633"/>
      <c r="BC79" s="1633"/>
      <c r="BD79" s="1633"/>
      <c r="BE79" s="1633"/>
      <c r="BF79" s="1633"/>
      <c r="BG79" s="1633"/>
      <c r="BH79" s="1633"/>
      <c r="BI79" s="1633"/>
      <c r="BJ79" s="1633"/>
      <c r="BK79" s="1633"/>
      <c r="BL79" s="1633"/>
      <c r="BM79" s="1633"/>
      <c r="BN79" s="1633"/>
      <c r="BO79" s="1633"/>
      <c r="BP79" s="1633"/>
      <c r="BQ79" s="1633"/>
      <c r="BR79" s="1633"/>
      <c r="BS79" s="1633"/>
      <c r="BT79" s="1633"/>
      <c r="BU79" s="1633"/>
      <c r="BV79" s="1633"/>
      <c r="BW79" s="1633"/>
      <c r="BX79" s="1633"/>
      <c r="BY79" s="1633"/>
      <c r="BZ79" s="1633"/>
      <c r="CA79" s="1633"/>
      <c r="CB79" s="1633"/>
      <c r="CC79" s="1633"/>
      <c r="CD79" s="1633"/>
      <c r="CE79" s="1633"/>
      <c r="CF79" s="1633"/>
      <c r="CG79" s="1633"/>
      <c r="CH79" s="1633"/>
      <c r="CI79" s="1633"/>
      <c r="CJ79" s="1633"/>
      <c r="CK79" s="1633"/>
      <c r="CL79" s="1633"/>
      <c r="CM79" s="1633"/>
      <c r="CN79" s="1633"/>
      <c r="CO79" s="1633"/>
      <c r="CP79" s="1633"/>
      <c r="CQ79" s="1633"/>
      <c r="CR79" s="1633"/>
      <c r="CS79" s="1633"/>
      <c r="CT79" s="1633"/>
      <c r="CU79" s="1633"/>
      <c r="CV79" s="1633"/>
      <c r="CW79" s="1633"/>
      <c r="CX79" s="1633"/>
      <c r="CY79" s="1633"/>
      <c r="CZ79" s="1633"/>
      <c r="DA79" s="1633"/>
      <c r="DB79" s="1633"/>
      <c r="DC79" s="1633"/>
      <c r="DD79" s="1633"/>
      <c r="DE79" s="1633"/>
      <c r="DF79" s="1633"/>
      <c r="DG79" s="1633"/>
      <c r="DH79" s="1633"/>
      <c r="DI79" s="1633"/>
      <c r="DJ79" s="1633"/>
      <c r="DK79" s="1633"/>
      <c r="DL79" s="1633"/>
      <c r="DM79" s="1633"/>
      <c r="DN79" s="1633"/>
      <c r="DO79" s="1633"/>
      <c r="DP79" s="1633"/>
      <c r="DQ79" s="1633"/>
      <c r="DR79" s="1633"/>
      <c r="DS79" s="1633"/>
      <c r="DT79" s="1633"/>
      <c r="DU79" s="1633"/>
      <c r="DV79" s="1633"/>
      <c r="DW79" s="1633"/>
      <c r="DX79" s="1633"/>
      <c r="DY79" s="1633"/>
      <c r="DZ79" s="1633"/>
      <c r="EA79" s="1633"/>
      <c r="EB79" s="1633"/>
      <c r="EC79" s="1633"/>
      <c r="ED79" s="1633"/>
      <c r="EE79" s="1633"/>
      <c r="EF79" s="1633"/>
      <c r="EG79" s="1633"/>
      <c r="EH79" s="1633"/>
      <c r="EI79" s="1633"/>
      <c r="EJ79" s="1633"/>
      <c r="EK79" s="1633"/>
      <c r="EL79" s="1633"/>
      <c r="EM79" s="1633"/>
      <c r="EN79" s="1633"/>
      <c r="EO79" s="1633"/>
      <c r="EP79" s="1633"/>
      <c r="EQ79" s="1633"/>
      <c r="ER79" s="1633"/>
      <c r="ES79" s="1633"/>
      <c r="ET79" s="1633"/>
      <c r="EU79" s="1633"/>
      <c r="EV79" s="1633"/>
      <c r="EW79" s="1633"/>
      <c r="EX79" s="1633"/>
      <c r="EY79" s="1633"/>
      <c r="EZ79" s="1633"/>
      <c r="FA79" s="1633"/>
      <c r="FB79" s="1633"/>
      <c r="FC79" s="1633"/>
      <c r="FD79" s="1633"/>
      <c r="FE79" s="1633"/>
      <c r="FF79" s="1633"/>
      <c r="FG79" s="1633"/>
      <c r="FH79" s="1633"/>
      <c r="FI79" s="1633"/>
      <c r="FJ79" s="1633"/>
      <c r="FK79" s="1633"/>
      <c r="FL79" s="1633"/>
      <c r="FM79" s="1633"/>
      <c r="FN79" s="1633"/>
      <c r="FO79" s="1633"/>
      <c r="FP79" s="1633"/>
      <c r="FQ79" s="1633"/>
      <c r="FR79" s="1633"/>
      <c r="FS79" s="1633"/>
      <c r="FT79" s="1633"/>
      <c r="FU79" s="1633"/>
      <c r="FV79" s="1633"/>
      <c r="FW79" s="1633"/>
      <c r="FX79" s="1633"/>
      <c r="FY79" s="1633"/>
      <c r="FZ79" s="1633"/>
      <c r="GA79" s="1633"/>
      <c r="GB79" s="1633"/>
      <c r="GC79" s="1633"/>
      <c r="GD79" s="1633"/>
      <c r="GE79" s="1633"/>
      <c r="GF79" s="1633"/>
      <c r="GG79" s="1633"/>
      <c r="GH79" s="1633"/>
      <c r="GI79" s="1633"/>
      <c r="GJ79" s="1633"/>
      <c r="GK79" s="1633"/>
      <c r="GL79" s="1633"/>
      <c r="GM79" s="1633"/>
      <c r="GN79" s="1633"/>
      <c r="GO79" s="1633"/>
      <c r="GP79" s="1633"/>
      <c r="GQ79" s="1633"/>
      <c r="GR79" s="1633"/>
      <c r="GS79" s="1633"/>
      <c r="GT79" s="1633"/>
      <c r="GU79" s="1633"/>
      <c r="GV79" s="1633"/>
      <c r="GW79" s="1633"/>
      <c r="GX79" s="1633"/>
      <c r="GY79" s="1633"/>
      <c r="GZ79" s="1633"/>
      <c r="HA79" s="1633"/>
      <c r="HB79" s="1633"/>
      <c r="HC79" s="1633"/>
      <c r="HD79" s="1633"/>
      <c r="HE79" s="1633"/>
      <c r="HF79" s="1633"/>
      <c r="HG79" s="1633"/>
      <c r="HH79" s="1633"/>
      <c r="HI79" s="1633"/>
      <c r="HJ79" s="1633"/>
      <c r="HK79" s="1633"/>
      <c r="HL79" s="1633"/>
      <c r="HM79" s="1633"/>
      <c r="HN79" s="1633"/>
      <c r="HO79" s="1633"/>
      <c r="HP79" s="1633"/>
      <c r="HQ79" s="1633"/>
      <c r="HR79" s="1633"/>
      <c r="HS79" s="1633"/>
      <c r="HT79" s="1633"/>
      <c r="HU79" s="1633"/>
      <c r="HV79" s="1633"/>
      <c r="HW79" s="1633"/>
      <c r="HX79" s="1633"/>
      <c r="HY79" s="1633"/>
      <c r="HZ79" s="1633"/>
      <c r="IA79" s="1633"/>
      <c r="IB79" s="1633"/>
      <c r="IC79" s="1633"/>
      <c r="ID79" s="1633"/>
      <c r="IE79" s="1633"/>
      <c r="IF79" s="1633"/>
      <c r="IG79" s="1633"/>
      <c r="IH79" s="1633"/>
      <c r="II79" s="1633"/>
      <c r="IJ79" s="1633"/>
      <c r="IK79" s="1633"/>
      <c r="IL79" s="1633"/>
      <c r="IM79" s="1633"/>
      <c r="IN79" s="1633"/>
      <c r="IO79" s="1633"/>
      <c r="IP79" s="1633"/>
      <c r="IQ79" s="1633"/>
      <c r="IR79" s="1633"/>
      <c r="IS79" s="1633"/>
      <c r="IT79" s="1633"/>
      <c r="IU79" s="1633"/>
      <c r="IV79" s="1633"/>
      <c r="IW79" s="1633"/>
      <c r="IX79" s="1633"/>
      <c r="IY79" s="1633"/>
      <c r="IZ79" s="1633"/>
      <c r="JA79" s="1633"/>
      <c r="JB79" s="1633"/>
      <c r="JC79" s="1633"/>
      <c r="JD79" s="1633"/>
      <c r="JE79" s="1633"/>
      <c r="JF79" s="1633"/>
      <c r="JG79" s="1633"/>
      <c r="JH79" s="1633"/>
      <c r="JI79" s="1633"/>
      <c r="JJ79" s="1633"/>
      <c r="JK79" s="1633"/>
      <c r="JL79" s="1633"/>
      <c r="JM79" s="1633"/>
      <c r="JN79" s="1633"/>
      <c r="JO79" s="1633"/>
      <c r="JP79" s="1633"/>
      <c r="JQ79" s="1633"/>
      <c r="JR79" s="1633"/>
      <c r="JS79" s="1633"/>
      <c r="JT79" s="1633"/>
      <c r="JU79" s="1633"/>
      <c r="JV79" s="1633"/>
      <c r="JW79" s="1633"/>
      <c r="JX79" s="1633"/>
      <c r="JY79" s="1633"/>
      <c r="JZ79" s="1633"/>
      <c r="KA79" s="1633"/>
      <c r="KB79" s="1633"/>
      <c r="KC79" s="1633"/>
      <c r="KD79" s="1633"/>
      <c r="KE79" s="1633"/>
      <c r="KF79" s="1633"/>
      <c r="KG79" s="1633"/>
      <c r="KH79" s="1633"/>
      <c r="KI79" s="1633"/>
      <c r="KJ79" s="1633"/>
      <c r="KK79" s="1633"/>
      <c r="KL79" s="1633"/>
      <c r="KM79" s="1633"/>
      <c r="KN79" s="1633"/>
      <c r="KO79" s="1633"/>
      <c r="KP79" s="1633"/>
      <c r="KQ79" s="1633"/>
      <c r="KR79" s="1633"/>
      <c r="KS79" s="1633"/>
      <c r="KT79" s="1633"/>
      <c r="KU79" s="1633"/>
      <c r="KV79" s="1633"/>
      <c r="KW79" s="1633"/>
      <c r="KX79" s="1633"/>
      <c r="KY79" s="1633"/>
      <c r="KZ79" s="1633"/>
      <c r="LA79" s="1633"/>
      <c r="LB79" s="1633"/>
      <c r="LC79" s="1633"/>
      <c r="LD79" s="1633"/>
      <c r="LE79" s="1633"/>
      <c r="LF79" s="1642"/>
      <c r="LG79" s="1642"/>
      <c r="LH79" s="1642"/>
      <c r="LI79" s="1642"/>
      <c r="LJ79" s="1642"/>
      <c r="LK79" s="1642"/>
      <c r="LL79" s="1642"/>
      <c r="LM79" s="2302"/>
    </row>
    <row r="80" s="1481" customFormat="1" ht="47" customHeight="1" spans="1:317">
      <c r="A80" s="1499">
        <v>45814</v>
      </c>
      <c r="B80" s="1500" t="s">
        <v>278</v>
      </c>
      <c r="C80" s="1501" t="s">
        <v>98</v>
      </c>
      <c r="D80" s="1502">
        <v>4500169279</v>
      </c>
      <c r="E80" s="1503" t="s">
        <v>3834</v>
      </c>
      <c r="F80" s="1502" t="s">
        <v>3835</v>
      </c>
      <c r="G80" s="1609" t="s">
        <v>3757</v>
      </c>
      <c r="H80" s="1505" t="s">
        <v>3580</v>
      </c>
      <c r="I80" s="1532" t="s">
        <v>3581</v>
      </c>
      <c r="J80" s="1522">
        <v>1860</v>
      </c>
      <c r="K80" s="1534">
        <v>0</v>
      </c>
      <c r="L80" s="1534">
        <v>6</v>
      </c>
      <c r="M80" s="1534">
        <f t="shared" si="19"/>
        <v>310</v>
      </c>
      <c r="N80" s="1536">
        <v>45849</v>
      </c>
      <c r="O80" s="1536">
        <f>N80-4</f>
        <v>45845</v>
      </c>
      <c r="P80" s="1537"/>
      <c r="Q80" s="2070" t="s">
        <v>78</v>
      </c>
      <c r="R80" s="1532"/>
      <c r="S80" s="1532" t="s">
        <v>111</v>
      </c>
      <c r="T80" s="1565">
        <v>45814</v>
      </c>
      <c r="U80" s="1589" t="s">
        <v>88</v>
      </c>
      <c r="V80" s="1589" t="s">
        <v>88</v>
      </c>
      <c r="W80" s="1589"/>
      <c r="X80" s="1589"/>
      <c r="Y80" s="1580" t="s">
        <v>3836</v>
      </c>
      <c r="Z80" s="1590" t="s">
        <v>282</v>
      </c>
      <c r="AA80" s="2174">
        <v>2.2168</v>
      </c>
      <c r="AB80" s="2175">
        <f t="shared" si="20"/>
        <v>4123.248</v>
      </c>
      <c r="AC80" s="1504"/>
      <c r="AD80" s="1609" t="s">
        <v>81</v>
      </c>
      <c r="AE80" s="1609">
        <v>6</v>
      </c>
      <c r="AF80" s="1609">
        <f t="shared" ref="AF80:AF95" si="24">J80</f>
        <v>1860</v>
      </c>
      <c r="AG80" s="1610"/>
      <c r="AH80" s="1610"/>
      <c r="AI80" s="1610"/>
      <c r="AJ80" s="2282" t="s">
        <v>63</v>
      </c>
      <c r="AK80" s="2283">
        <f t="shared" si="17"/>
        <v>1860</v>
      </c>
      <c r="AL80" s="2282"/>
      <c r="AM80" s="2185">
        <f>J80/6</f>
        <v>310</v>
      </c>
      <c r="AN80" s="1622">
        <f>J80/6</f>
        <v>310</v>
      </c>
      <c r="AO80" s="1622">
        <f>J80/6</f>
        <v>310</v>
      </c>
      <c r="AP80" s="1622"/>
      <c r="AQ80" s="1622"/>
      <c r="AR80" s="1622"/>
      <c r="AS80" s="1622">
        <f>J80/6</f>
        <v>310</v>
      </c>
      <c r="AT80" s="1622">
        <f>J80/6</f>
        <v>310</v>
      </c>
      <c r="AU80" s="2293">
        <f>J80/6</f>
        <v>310</v>
      </c>
      <c r="AV80" s="2292">
        <f t="shared" si="22"/>
        <v>297.083333333333</v>
      </c>
      <c r="AW80" s="2297">
        <f t="shared" si="23"/>
        <v>12.9166666666667</v>
      </c>
      <c r="AX80" s="1534"/>
      <c r="AY80" s="1638"/>
      <c r="AZ80" s="1639"/>
      <c r="BA80" s="1639"/>
      <c r="BB80" s="1639"/>
      <c r="BC80" s="1639"/>
      <c r="BD80" s="1639"/>
      <c r="BE80" s="1639"/>
      <c r="BF80" s="1639"/>
      <c r="BG80" s="1639"/>
      <c r="BH80" s="1639"/>
      <c r="BI80" s="1639"/>
      <c r="BJ80" s="1639"/>
      <c r="BK80" s="1639"/>
      <c r="BL80" s="1639"/>
      <c r="BM80" s="1639"/>
      <c r="BN80" s="1639"/>
      <c r="BO80" s="1639"/>
      <c r="BP80" s="1639"/>
      <c r="BQ80" s="1639"/>
      <c r="BR80" s="1639"/>
      <c r="BS80" s="1639"/>
      <c r="BT80" s="1639"/>
      <c r="BU80" s="1639"/>
      <c r="BV80" s="1639"/>
      <c r="BW80" s="1639"/>
      <c r="BX80" s="1639"/>
      <c r="BY80" s="1639"/>
      <c r="BZ80" s="1639"/>
      <c r="CA80" s="1639"/>
      <c r="CB80" s="1639"/>
      <c r="CC80" s="1639"/>
      <c r="CD80" s="1639"/>
      <c r="CE80" s="1639"/>
      <c r="CF80" s="1639"/>
      <c r="CG80" s="1639"/>
      <c r="CH80" s="1639"/>
      <c r="CI80" s="1639"/>
      <c r="CJ80" s="1639"/>
      <c r="CK80" s="1639"/>
      <c r="CL80" s="1639"/>
      <c r="CM80" s="1639"/>
      <c r="CN80" s="1639"/>
      <c r="CO80" s="1639"/>
      <c r="CP80" s="1639"/>
      <c r="CQ80" s="1639"/>
      <c r="CR80" s="1639"/>
      <c r="CS80" s="1639"/>
      <c r="CT80" s="1639"/>
      <c r="CU80" s="1639"/>
      <c r="CV80" s="1639"/>
      <c r="CW80" s="1639"/>
      <c r="CX80" s="1639"/>
      <c r="CY80" s="1639"/>
      <c r="CZ80" s="1639"/>
      <c r="DA80" s="1639"/>
      <c r="DB80" s="1639"/>
      <c r="DC80" s="1639"/>
      <c r="DD80" s="1639"/>
      <c r="DE80" s="1639"/>
      <c r="DF80" s="1639"/>
      <c r="DG80" s="1639"/>
      <c r="DH80" s="1639"/>
      <c r="DI80" s="1639"/>
      <c r="DJ80" s="1639"/>
      <c r="DK80" s="1639"/>
      <c r="DL80" s="1639"/>
      <c r="DM80" s="1639"/>
      <c r="DN80" s="1639"/>
      <c r="DO80" s="1639"/>
      <c r="DP80" s="1639"/>
      <c r="DQ80" s="1639"/>
      <c r="DR80" s="1639"/>
      <c r="DS80" s="1639"/>
      <c r="DT80" s="1639"/>
      <c r="DU80" s="1639"/>
      <c r="DV80" s="1639"/>
      <c r="DW80" s="1639"/>
      <c r="DX80" s="1639"/>
      <c r="DY80" s="1639"/>
      <c r="DZ80" s="1639"/>
      <c r="EA80" s="1639"/>
      <c r="EB80" s="1639"/>
      <c r="EC80" s="1639"/>
      <c r="ED80" s="1639"/>
      <c r="EE80" s="1639"/>
      <c r="EF80" s="1639"/>
      <c r="EG80" s="1639"/>
      <c r="EH80" s="1639"/>
      <c r="EI80" s="1639"/>
      <c r="EJ80" s="1639"/>
      <c r="EK80" s="1639"/>
      <c r="EL80" s="1639"/>
      <c r="EM80" s="1639"/>
      <c r="EN80" s="1639"/>
      <c r="EO80" s="1639"/>
      <c r="EP80" s="1639"/>
      <c r="EQ80" s="1639"/>
      <c r="ER80" s="1639"/>
      <c r="ES80" s="1639"/>
      <c r="ET80" s="1639"/>
      <c r="EU80" s="1639"/>
      <c r="EV80" s="1639"/>
      <c r="EW80" s="1639"/>
      <c r="EX80" s="1639"/>
      <c r="EY80" s="1639"/>
      <c r="EZ80" s="1639"/>
      <c r="FA80" s="1639"/>
      <c r="FB80" s="1639"/>
      <c r="FC80" s="1639"/>
      <c r="FD80" s="1639"/>
      <c r="FE80" s="1639"/>
      <c r="FF80" s="1639"/>
      <c r="FG80" s="1639"/>
      <c r="FH80" s="1639"/>
      <c r="FI80" s="1639"/>
      <c r="FJ80" s="1639"/>
      <c r="FK80" s="1639"/>
      <c r="FL80" s="1639"/>
      <c r="FM80" s="1639"/>
      <c r="FN80" s="1639"/>
      <c r="FO80" s="1639"/>
      <c r="FP80" s="1639"/>
      <c r="FQ80" s="1639"/>
      <c r="FR80" s="1639"/>
      <c r="FS80" s="1639"/>
      <c r="FT80" s="1639"/>
      <c r="FU80" s="1639"/>
      <c r="FV80" s="1639"/>
      <c r="FW80" s="1639"/>
      <c r="FX80" s="1639"/>
      <c r="FY80" s="1639"/>
      <c r="FZ80" s="1639"/>
      <c r="GA80" s="1639"/>
      <c r="GB80" s="1639"/>
      <c r="GC80" s="1639"/>
      <c r="GD80" s="1639"/>
      <c r="GE80" s="1639"/>
      <c r="GF80" s="1639"/>
      <c r="GG80" s="1639"/>
      <c r="GH80" s="1639"/>
      <c r="GI80" s="1639"/>
      <c r="GJ80" s="1639"/>
      <c r="GK80" s="1639"/>
      <c r="GL80" s="1639"/>
      <c r="GM80" s="1639"/>
      <c r="GN80" s="1639"/>
      <c r="GO80" s="1639"/>
      <c r="GP80" s="1639"/>
      <c r="GQ80" s="1639"/>
      <c r="GR80" s="1639"/>
      <c r="GS80" s="1639"/>
      <c r="GT80" s="1639"/>
      <c r="GU80" s="1639"/>
      <c r="GV80" s="1639"/>
      <c r="GW80" s="1639"/>
      <c r="GX80" s="1639"/>
      <c r="GY80" s="1639"/>
      <c r="GZ80" s="1639"/>
      <c r="HA80" s="1639"/>
      <c r="HB80" s="1639"/>
      <c r="HC80" s="1639"/>
      <c r="HD80" s="1639"/>
      <c r="HE80" s="1639"/>
      <c r="HF80" s="1639"/>
      <c r="HG80" s="1639"/>
      <c r="HH80" s="1639"/>
      <c r="HI80" s="1639"/>
      <c r="HJ80" s="1639"/>
      <c r="HK80" s="1639"/>
      <c r="HL80" s="1639"/>
      <c r="HM80" s="1639"/>
      <c r="HN80" s="1639"/>
      <c r="HO80" s="1639"/>
      <c r="HP80" s="1639"/>
      <c r="HQ80" s="1639"/>
      <c r="HR80" s="1639"/>
      <c r="HS80" s="1639"/>
      <c r="HT80" s="1639"/>
      <c r="HU80" s="1639"/>
      <c r="HV80" s="1639"/>
      <c r="HW80" s="1639"/>
      <c r="HX80" s="1639"/>
      <c r="HY80" s="1639"/>
      <c r="HZ80" s="1639"/>
      <c r="IA80" s="1639"/>
      <c r="IB80" s="1639"/>
      <c r="IC80" s="1639"/>
      <c r="ID80" s="1639"/>
      <c r="IE80" s="1639"/>
      <c r="IF80" s="1639"/>
      <c r="IG80" s="1639"/>
      <c r="IH80" s="1639"/>
      <c r="II80" s="1639"/>
      <c r="IJ80" s="1639"/>
      <c r="IK80" s="1639"/>
      <c r="IL80" s="1639"/>
      <c r="IM80" s="1639"/>
      <c r="IN80" s="1639"/>
      <c r="IO80" s="1639"/>
      <c r="IP80" s="1639"/>
      <c r="IQ80" s="1639"/>
      <c r="IR80" s="1639"/>
      <c r="IS80" s="1639"/>
      <c r="IT80" s="1639"/>
      <c r="IU80" s="1639"/>
      <c r="IV80" s="1639"/>
      <c r="IW80" s="1639"/>
      <c r="IX80" s="1639"/>
      <c r="IY80" s="1639"/>
      <c r="IZ80" s="1639"/>
      <c r="JA80" s="1639"/>
      <c r="JB80" s="1639"/>
      <c r="JC80" s="1639"/>
      <c r="JD80" s="1639"/>
      <c r="JE80" s="1639"/>
      <c r="JF80" s="1639"/>
      <c r="JG80" s="1639"/>
      <c r="JH80" s="1639"/>
      <c r="JI80" s="1639"/>
      <c r="JJ80" s="1639"/>
      <c r="JK80" s="1639"/>
      <c r="JL80" s="1639"/>
      <c r="JM80" s="1639"/>
      <c r="JN80" s="1639"/>
      <c r="JO80" s="1639"/>
      <c r="JP80" s="1639"/>
      <c r="JQ80" s="1639"/>
      <c r="JR80" s="1639"/>
      <c r="JS80" s="1639"/>
      <c r="JT80" s="1639"/>
      <c r="JU80" s="1639"/>
      <c r="JV80" s="1639"/>
      <c r="JW80" s="1639"/>
      <c r="JX80" s="1639"/>
      <c r="JY80" s="1639"/>
      <c r="JZ80" s="1639"/>
      <c r="KA80" s="1639"/>
      <c r="KB80" s="1639"/>
      <c r="KC80" s="1639"/>
      <c r="KD80" s="1639"/>
      <c r="KE80" s="1639"/>
      <c r="KF80" s="1639"/>
      <c r="KG80" s="1639"/>
      <c r="KH80" s="1639"/>
      <c r="KI80" s="1639"/>
      <c r="KJ80" s="1639"/>
      <c r="KK80" s="1639"/>
      <c r="KL80" s="1639"/>
      <c r="KM80" s="1639"/>
      <c r="KN80" s="1639"/>
      <c r="KO80" s="1639"/>
      <c r="KP80" s="1639"/>
      <c r="KQ80" s="1639"/>
      <c r="KR80" s="1639"/>
      <c r="KS80" s="1639"/>
      <c r="KT80" s="1639"/>
      <c r="KU80" s="1639"/>
      <c r="KV80" s="1639"/>
      <c r="KW80" s="1639"/>
      <c r="KX80" s="1639"/>
      <c r="KY80" s="1639"/>
      <c r="KZ80" s="1639"/>
      <c r="LA80" s="1639"/>
      <c r="LB80" s="1639"/>
      <c r="LC80" s="1639"/>
      <c r="LD80" s="1639"/>
      <c r="LE80" s="1639"/>
    </row>
    <row r="81" s="1481" customFormat="1" ht="47" customHeight="1" spans="1:317">
      <c r="A81" s="1499">
        <v>45799</v>
      </c>
      <c r="B81" s="1500" t="s">
        <v>3723</v>
      </c>
      <c r="C81" s="1501" t="s">
        <v>342</v>
      </c>
      <c r="D81" s="1502">
        <v>4500167622</v>
      </c>
      <c r="E81" s="1503" t="s">
        <v>3837</v>
      </c>
      <c r="F81" s="1502" t="s">
        <v>3838</v>
      </c>
      <c r="G81" s="1504" t="s">
        <v>3726</v>
      </c>
      <c r="H81" s="1505" t="s">
        <v>3726</v>
      </c>
      <c r="I81" s="1532" t="s">
        <v>3807</v>
      </c>
      <c r="J81" s="1522">
        <v>2004</v>
      </c>
      <c r="K81" s="1534">
        <v>0</v>
      </c>
      <c r="L81" s="1534">
        <v>6</v>
      </c>
      <c r="M81" s="1534">
        <f t="shared" si="19"/>
        <v>334</v>
      </c>
      <c r="N81" s="1536">
        <v>45852</v>
      </c>
      <c r="O81" s="1536">
        <v>45848</v>
      </c>
      <c r="P81" s="1537"/>
      <c r="Q81" s="2070" t="s">
        <v>78</v>
      </c>
      <c r="R81" s="1532"/>
      <c r="S81" s="1532" t="s">
        <v>111</v>
      </c>
      <c r="T81" s="1565">
        <v>45799</v>
      </c>
      <c r="U81" s="1589" t="s">
        <v>88</v>
      </c>
      <c r="V81" s="1589" t="s">
        <v>3839</v>
      </c>
      <c r="W81" s="1589"/>
      <c r="X81" s="1589"/>
      <c r="Y81" s="1580" t="s">
        <v>3840</v>
      </c>
      <c r="Z81" s="1590" t="s">
        <v>3728</v>
      </c>
      <c r="AA81" s="2174">
        <v>3.3806</v>
      </c>
      <c r="AB81" s="2175">
        <f t="shared" si="20"/>
        <v>6774.7224</v>
      </c>
      <c r="AC81" s="1504" t="s">
        <v>3841</v>
      </c>
      <c r="AD81" s="1609" t="s">
        <v>81</v>
      </c>
      <c r="AE81" s="1609" t="s">
        <v>1721</v>
      </c>
      <c r="AF81" s="1609">
        <f t="shared" si="24"/>
        <v>2004</v>
      </c>
      <c r="AG81" s="1610"/>
      <c r="AH81" s="1610"/>
      <c r="AI81" s="1610"/>
      <c r="AJ81" s="2282" t="s">
        <v>63</v>
      </c>
      <c r="AK81" s="2283">
        <f t="shared" si="17"/>
        <v>2004</v>
      </c>
      <c r="AL81" s="1610"/>
      <c r="AM81" s="2185"/>
      <c r="AN81" s="1622"/>
      <c r="AO81" s="1622">
        <f>J81</f>
        <v>2004</v>
      </c>
      <c r="AP81" s="1622"/>
      <c r="AQ81" s="1622"/>
      <c r="AR81" s="1622"/>
      <c r="AS81" s="1622"/>
      <c r="AT81" s="1622"/>
      <c r="AU81" s="2293"/>
      <c r="AV81" s="2292">
        <f t="shared" si="22"/>
        <v>1920.5</v>
      </c>
      <c r="AW81" s="2297">
        <f t="shared" si="23"/>
        <v>83.5</v>
      </c>
      <c r="AX81" s="1534"/>
      <c r="AY81" s="1638"/>
      <c r="AZ81" s="1639"/>
      <c r="BA81" s="1639"/>
      <c r="BB81" s="1639"/>
      <c r="BC81" s="1639"/>
      <c r="BD81" s="1639"/>
      <c r="BE81" s="1639"/>
      <c r="BF81" s="1639"/>
      <c r="BG81" s="1639"/>
      <c r="BH81" s="1639"/>
      <c r="BI81" s="1639"/>
      <c r="BJ81" s="1639"/>
      <c r="BK81" s="1639"/>
      <c r="BL81" s="1639"/>
      <c r="BM81" s="1639"/>
      <c r="BN81" s="1639"/>
      <c r="BO81" s="1639"/>
      <c r="BP81" s="1639"/>
      <c r="BQ81" s="1639"/>
      <c r="BR81" s="1639"/>
      <c r="BS81" s="1639"/>
      <c r="BT81" s="1639"/>
      <c r="BU81" s="1639"/>
      <c r="BV81" s="1639"/>
      <c r="BW81" s="1639"/>
      <c r="BX81" s="1639"/>
      <c r="BY81" s="1639"/>
      <c r="BZ81" s="1639"/>
      <c r="CA81" s="1639"/>
      <c r="CB81" s="1639"/>
      <c r="CC81" s="1639"/>
      <c r="CD81" s="1639"/>
      <c r="CE81" s="1639"/>
      <c r="CF81" s="1639"/>
      <c r="CG81" s="1639"/>
      <c r="CH81" s="1639"/>
      <c r="CI81" s="1639"/>
      <c r="CJ81" s="1639"/>
      <c r="CK81" s="1639"/>
      <c r="CL81" s="1639"/>
      <c r="CM81" s="1639"/>
      <c r="CN81" s="1639"/>
      <c r="CO81" s="1639"/>
      <c r="CP81" s="1639"/>
      <c r="CQ81" s="1639"/>
      <c r="CR81" s="1639"/>
      <c r="CS81" s="1639"/>
      <c r="CT81" s="1639"/>
      <c r="CU81" s="1639"/>
      <c r="CV81" s="1639"/>
      <c r="CW81" s="1639"/>
      <c r="CX81" s="1639"/>
      <c r="CY81" s="1639"/>
      <c r="CZ81" s="1639"/>
      <c r="DA81" s="1639"/>
      <c r="DB81" s="1639"/>
      <c r="DC81" s="1639"/>
      <c r="DD81" s="1639"/>
      <c r="DE81" s="1639"/>
      <c r="DF81" s="1639"/>
      <c r="DG81" s="1639"/>
      <c r="DH81" s="1639"/>
      <c r="DI81" s="1639"/>
      <c r="DJ81" s="1639"/>
      <c r="DK81" s="1639"/>
      <c r="DL81" s="1639"/>
      <c r="DM81" s="1639"/>
      <c r="DN81" s="1639"/>
      <c r="DO81" s="1639"/>
      <c r="DP81" s="1639"/>
      <c r="DQ81" s="1639"/>
      <c r="DR81" s="1639"/>
      <c r="DS81" s="1639"/>
      <c r="DT81" s="1639"/>
      <c r="DU81" s="1639"/>
      <c r="DV81" s="1639"/>
      <c r="DW81" s="1639"/>
      <c r="DX81" s="1639"/>
      <c r="DY81" s="1639"/>
      <c r="DZ81" s="1639"/>
      <c r="EA81" s="1639"/>
      <c r="EB81" s="1639"/>
      <c r="EC81" s="1639"/>
      <c r="ED81" s="1639"/>
      <c r="EE81" s="1639"/>
      <c r="EF81" s="1639"/>
      <c r="EG81" s="1639"/>
      <c r="EH81" s="1639"/>
      <c r="EI81" s="1639"/>
      <c r="EJ81" s="1639"/>
      <c r="EK81" s="1639"/>
      <c r="EL81" s="1639"/>
      <c r="EM81" s="1639"/>
      <c r="EN81" s="1639"/>
      <c r="EO81" s="1639"/>
      <c r="EP81" s="1639"/>
      <c r="EQ81" s="1639"/>
      <c r="ER81" s="1639"/>
      <c r="ES81" s="1639"/>
      <c r="ET81" s="1639"/>
      <c r="EU81" s="1639"/>
      <c r="EV81" s="1639"/>
      <c r="EW81" s="1639"/>
      <c r="EX81" s="1639"/>
      <c r="EY81" s="1639"/>
      <c r="EZ81" s="1639"/>
      <c r="FA81" s="1639"/>
      <c r="FB81" s="1639"/>
      <c r="FC81" s="1639"/>
      <c r="FD81" s="1639"/>
      <c r="FE81" s="1639"/>
      <c r="FF81" s="1639"/>
      <c r="FG81" s="1639"/>
      <c r="FH81" s="1639"/>
      <c r="FI81" s="1639"/>
      <c r="FJ81" s="1639"/>
      <c r="FK81" s="1639"/>
      <c r="FL81" s="1639"/>
      <c r="FM81" s="1639"/>
      <c r="FN81" s="1639"/>
      <c r="FO81" s="1639"/>
      <c r="FP81" s="1639"/>
      <c r="FQ81" s="1639"/>
      <c r="FR81" s="1639"/>
      <c r="FS81" s="1639"/>
      <c r="FT81" s="1639"/>
      <c r="FU81" s="1639"/>
      <c r="FV81" s="1639"/>
      <c r="FW81" s="1639"/>
      <c r="FX81" s="1639"/>
      <c r="FY81" s="1639"/>
      <c r="FZ81" s="1639"/>
      <c r="GA81" s="1639"/>
      <c r="GB81" s="1639"/>
      <c r="GC81" s="1639"/>
      <c r="GD81" s="1639"/>
      <c r="GE81" s="1639"/>
      <c r="GF81" s="1639"/>
      <c r="GG81" s="1639"/>
      <c r="GH81" s="1639"/>
      <c r="GI81" s="1639"/>
      <c r="GJ81" s="1639"/>
      <c r="GK81" s="1639"/>
      <c r="GL81" s="1639"/>
      <c r="GM81" s="1639"/>
      <c r="GN81" s="1639"/>
      <c r="GO81" s="1639"/>
      <c r="GP81" s="1639"/>
      <c r="GQ81" s="1639"/>
      <c r="GR81" s="1639"/>
      <c r="GS81" s="1639"/>
      <c r="GT81" s="1639"/>
      <c r="GU81" s="1639"/>
      <c r="GV81" s="1639"/>
      <c r="GW81" s="1639"/>
      <c r="GX81" s="1639"/>
      <c r="GY81" s="1639"/>
      <c r="GZ81" s="1639"/>
      <c r="HA81" s="1639"/>
      <c r="HB81" s="1639"/>
      <c r="HC81" s="1639"/>
      <c r="HD81" s="1639"/>
      <c r="HE81" s="1639"/>
      <c r="HF81" s="1639"/>
      <c r="HG81" s="1639"/>
      <c r="HH81" s="1639"/>
      <c r="HI81" s="1639"/>
      <c r="HJ81" s="1639"/>
      <c r="HK81" s="1639"/>
      <c r="HL81" s="1639"/>
      <c r="HM81" s="1639"/>
      <c r="HN81" s="1639"/>
      <c r="HO81" s="1639"/>
      <c r="HP81" s="1639"/>
      <c r="HQ81" s="1639"/>
      <c r="HR81" s="1639"/>
      <c r="HS81" s="1639"/>
      <c r="HT81" s="1639"/>
      <c r="HU81" s="1639"/>
      <c r="HV81" s="1639"/>
      <c r="HW81" s="1639"/>
      <c r="HX81" s="1639"/>
      <c r="HY81" s="1639"/>
      <c r="HZ81" s="1639"/>
      <c r="IA81" s="1639"/>
      <c r="IB81" s="1639"/>
      <c r="IC81" s="1639"/>
      <c r="ID81" s="1639"/>
      <c r="IE81" s="1639"/>
      <c r="IF81" s="1639"/>
      <c r="IG81" s="1639"/>
      <c r="IH81" s="1639"/>
      <c r="II81" s="1639"/>
      <c r="IJ81" s="1639"/>
      <c r="IK81" s="1639"/>
      <c r="IL81" s="1639"/>
      <c r="IM81" s="1639"/>
      <c r="IN81" s="1639"/>
      <c r="IO81" s="1639"/>
      <c r="IP81" s="1639"/>
      <c r="IQ81" s="1639"/>
      <c r="IR81" s="1639"/>
      <c r="IS81" s="1639"/>
      <c r="IT81" s="1639"/>
      <c r="IU81" s="1639"/>
      <c r="IV81" s="1639"/>
      <c r="IW81" s="1639"/>
      <c r="IX81" s="1639"/>
      <c r="IY81" s="1639"/>
      <c r="IZ81" s="1639"/>
      <c r="JA81" s="1639"/>
      <c r="JB81" s="1639"/>
      <c r="JC81" s="1639"/>
      <c r="JD81" s="1639"/>
      <c r="JE81" s="1639"/>
      <c r="JF81" s="1639"/>
      <c r="JG81" s="1639"/>
      <c r="JH81" s="1639"/>
      <c r="JI81" s="1639"/>
      <c r="JJ81" s="1639"/>
      <c r="JK81" s="1639"/>
      <c r="JL81" s="1639"/>
      <c r="JM81" s="1639"/>
      <c r="JN81" s="1639"/>
      <c r="JO81" s="1639"/>
      <c r="JP81" s="1639"/>
      <c r="JQ81" s="1639"/>
      <c r="JR81" s="1639"/>
      <c r="JS81" s="1639"/>
      <c r="JT81" s="1639"/>
      <c r="JU81" s="1639"/>
      <c r="JV81" s="1639"/>
      <c r="JW81" s="1639"/>
      <c r="JX81" s="1639"/>
      <c r="JY81" s="1639"/>
      <c r="JZ81" s="1639"/>
      <c r="KA81" s="1639"/>
      <c r="KB81" s="1639"/>
      <c r="KC81" s="1639"/>
      <c r="KD81" s="1639"/>
      <c r="KE81" s="1639"/>
      <c r="KF81" s="1639"/>
      <c r="KG81" s="1639"/>
      <c r="KH81" s="1639"/>
      <c r="KI81" s="1639"/>
      <c r="KJ81" s="1639"/>
      <c r="KK81" s="1639"/>
      <c r="KL81" s="1639"/>
      <c r="KM81" s="1639"/>
      <c r="KN81" s="1639"/>
      <c r="KO81" s="1639"/>
      <c r="KP81" s="1639"/>
      <c r="KQ81" s="1639"/>
      <c r="KR81" s="1639"/>
      <c r="KS81" s="1639"/>
      <c r="KT81" s="1639"/>
      <c r="KU81" s="1639"/>
      <c r="KV81" s="1639"/>
      <c r="KW81" s="1639"/>
      <c r="KX81" s="1639"/>
      <c r="KY81" s="1639"/>
      <c r="KZ81" s="1639"/>
      <c r="LA81" s="1639"/>
      <c r="LB81" s="1639"/>
      <c r="LC81" s="1639"/>
      <c r="LD81" s="1639"/>
      <c r="LE81" s="1639"/>
    </row>
    <row r="82" s="1481" customFormat="1" ht="47" customHeight="1" spans="1:317">
      <c r="A82" s="1499">
        <v>45799</v>
      </c>
      <c r="B82" s="1500" t="s">
        <v>236</v>
      </c>
      <c r="C82" s="1501" t="s">
        <v>98</v>
      </c>
      <c r="D82" s="1502">
        <v>4500167521</v>
      </c>
      <c r="E82" s="1503" t="s">
        <v>3842</v>
      </c>
      <c r="F82" s="1502" t="s">
        <v>3843</v>
      </c>
      <c r="G82" s="1514" t="s">
        <v>3844</v>
      </c>
      <c r="H82" s="1505" t="s">
        <v>3844</v>
      </c>
      <c r="I82" s="1532" t="s">
        <v>3845</v>
      </c>
      <c r="J82" s="1522">
        <v>1680</v>
      </c>
      <c r="K82" s="1534">
        <v>0</v>
      </c>
      <c r="L82" s="1534">
        <v>16</v>
      </c>
      <c r="M82" s="1534">
        <f t="shared" si="19"/>
        <v>105</v>
      </c>
      <c r="N82" s="1536">
        <v>45853</v>
      </c>
      <c r="O82" s="1536">
        <v>45849</v>
      </c>
      <c r="P82" s="1537"/>
      <c r="Q82" s="2070" t="s">
        <v>78</v>
      </c>
      <c r="R82" s="2261"/>
      <c r="S82" s="1532" t="s">
        <v>111</v>
      </c>
      <c r="T82" s="1565">
        <v>45807</v>
      </c>
      <c r="U82" s="1589" t="s">
        <v>88</v>
      </c>
      <c r="V82" s="1589" t="s">
        <v>88</v>
      </c>
      <c r="W82" s="1589"/>
      <c r="X82" s="1589"/>
      <c r="Y82" s="1580" t="s">
        <v>238</v>
      </c>
      <c r="Z82" s="1590" t="s">
        <v>239</v>
      </c>
      <c r="AA82" s="2174">
        <v>37.1218</v>
      </c>
      <c r="AB82" s="2175">
        <f>AA82*M82</f>
        <v>3897.789</v>
      </c>
      <c r="AC82" s="1504"/>
      <c r="AD82" s="1609" t="s">
        <v>81</v>
      </c>
      <c r="AE82" s="1609">
        <v>6</v>
      </c>
      <c r="AF82" s="1609">
        <f t="shared" si="24"/>
        <v>1680</v>
      </c>
      <c r="AG82" s="1610"/>
      <c r="AH82" s="1610"/>
      <c r="AI82" s="1610"/>
      <c r="AJ82" s="2282" t="s">
        <v>63</v>
      </c>
      <c r="AK82" s="2283">
        <f t="shared" si="17"/>
        <v>1680</v>
      </c>
      <c r="AL82" s="1610"/>
      <c r="AM82" s="2185">
        <f>J82/6</f>
        <v>280</v>
      </c>
      <c r="AN82" s="1622">
        <f>J82/6</f>
        <v>280</v>
      </c>
      <c r="AO82" s="1622">
        <f>J82/6</f>
        <v>280</v>
      </c>
      <c r="AP82" s="1622"/>
      <c r="AQ82" s="1622"/>
      <c r="AR82" s="1622"/>
      <c r="AS82" s="1622">
        <f>J82/6</f>
        <v>280</v>
      </c>
      <c r="AT82" s="1622">
        <f>J82/6</f>
        <v>280</v>
      </c>
      <c r="AU82" s="2293">
        <f>J82/6</f>
        <v>280</v>
      </c>
      <c r="AV82" s="2292">
        <f t="shared" si="22"/>
        <v>268.333333333333</v>
      </c>
      <c r="AW82" s="2297">
        <f t="shared" si="23"/>
        <v>11.6666666666667</v>
      </c>
      <c r="AX82" s="1534"/>
      <c r="AY82" s="1638"/>
      <c r="AZ82" s="1639"/>
      <c r="BA82" s="1639"/>
      <c r="BB82" s="1639"/>
      <c r="BC82" s="1639"/>
      <c r="BD82" s="1639"/>
      <c r="BE82" s="1639"/>
      <c r="BF82" s="1639"/>
      <c r="BG82" s="1639"/>
      <c r="BH82" s="1639"/>
      <c r="BI82" s="1639"/>
      <c r="BJ82" s="1639"/>
      <c r="BK82" s="1639"/>
      <c r="BL82" s="1639"/>
      <c r="BM82" s="1639"/>
      <c r="BN82" s="1639"/>
      <c r="BO82" s="1639"/>
      <c r="BP82" s="1639"/>
      <c r="BQ82" s="1639"/>
      <c r="BR82" s="1639"/>
      <c r="BS82" s="1639"/>
      <c r="BT82" s="1639"/>
      <c r="BU82" s="1639"/>
      <c r="BV82" s="1639"/>
      <c r="BW82" s="1639"/>
      <c r="BX82" s="1639"/>
      <c r="BY82" s="1639"/>
      <c r="BZ82" s="1639"/>
      <c r="CA82" s="1639"/>
      <c r="CB82" s="1639"/>
      <c r="CC82" s="1639"/>
      <c r="CD82" s="1639"/>
      <c r="CE82" s="1639"/>
      <c r="CF82" s="1639"/>
      <c r="CG82" s="1639"/>
      <c r="CH82" s="1639"/>
      <c r="CI82" s="1639"/>
      <c r="CJ82" s="1639"/>
      <c r="CK82" s="1639"/>
      <c r="CL82" s="1639"/>
      <c r="CM82" s="1639"/>
      <c r="CN82" s="1639"/>
      <c r="CO82" s="1639"/>
      <c r="CP82" s="1639"/>
      <c r="CQ82" s="1639"/>
      <c r="CR82" s="1639"/>
      <c r="CS82" s="1639"/>
      <c r="CT82" s="1639"/>
      <c r="CU82" s="1639"/>
      <c r="CV82" s="1639"/>
      <c r="CW82" s="1639"/>
      <c r="CX82" s="1639"/>
      <c r="CY82" s="1639"/>
      <c r="CZ82" s="1639"/>
      <c r="DA82" s="1639"/>
      <c r="DB82" s="1639"/>
      <c r="DC82" s="1639"/>
      <c r="DD82" s="1639"/>
      <c r="DE82" s="1639"/>
      <c r="DF82" s="1639"/>
      <c r="DG82" s="1639"/>
      <c r="DH82" s="1639"/>
      <c r="DI82" s="1639"/>
      <c r="DJ82" s="1639"/>
      <c r="DK82" s="1639"/>
      <c r="DL82" s="1639"/>
      <c r="DM82" s="1639"/>
      <c r="DN82" s="1639"/>
      <c r="DO82" s="1639"/>
      <c r="DP82" s="1639"/>
      <c r="DQ82" s="1639"/>
      <c r="DR82" s="1639"/>
      <c r="DS82" s="1639"/>
      <c r="DT82" s="1639"/>
      <c r="DU82" s="1639"/>
      <c r="DV82" s="1639"/>
      <c r="DW82" s="1639"/>
      <c r="DX82" s="1639"/>
      <c r="DY82" s="1639"/>
      <c r="DZ82" s="1639"/>
      <c r="EA82" s="1639"/>
      <c r="EB82" s="1639"/>
      <c r="EC82" s="1639"/>
      <c r="ED82" s="1639"/>
      <c r="EE82" s="1639"/>
      <c r="EF82" s="1639"/>
      <c r="EG82" s="1639"/>
      <c r="EH82" s="1639"/>
      <c r="EI82" s="1639"/>
      <c r="EJ82" s="1639"/>
      <c r="EK82" s="1639"/>
      <c r="EL82" s="1639"/>
      <c r="EM82" s="1639"/>
      <c r="EN82" s="1639"/>
      <c r="EO82" s="1639"/>
      <c r="EP82" s="1639"/>
      <c r="EQ82" s="1639"/>
      <c r="ER82" s="1639"/>
      <c r="ES82" s="1639"/>
      <c r="ET82" s="1639"/>
      <c r="EU82" s="1639"/>
      <c r="EV82" s="1639"/>
      <c r="EW82" s="1639"/>
      <c r="EX82" s="1639"/>
      <c r="EY82" s="1639"/>
      <c r="EZ82" s="1639"/>
      <c r="FA82" s="1639"/>
      <c r="FB82" s="1639"/>
      <c r="FC82" s="1639"/>
      <c r="FD82" s="1639"/>
      <c r="FE82" s="1639"/>
      <c r="FF82" s="1639"/>
      <c r="FG82" s="1639"/>
      <c r="FH82" s="1639"/>
      <c r="FI82" s="1639"/>
      <c r="FJ82" s="1639"/>
      <c r="FK82" s="1639"/>
      <c r="FL82" s="1639"/>
      <c r="FM82" s="1639"/>
      <c r="FN82" s="1639"/>
      <c r="FO82" s="1639"/>
      <c r="FP82" s="1639"/>
      <c r="FQ82" s="1639"/>
      <c r="FR82" s="1639"/>
      <c r="FS82" s="1639"/>
      <c r="FT82" s="1639"/>
      <c r="FU82" s="1639"/>
      <c r="FV82" s="1639"/>
      <c r="FW82" s="1639"/>
      <c r="FX82" s="1639"/>
      <c r="FY82" s="1639"/>
      <c r="FZ82" s="1639"/>
      <c r="GA82" s="1639"/>
      <c r="GB82" s="1639"/>
      <c r="GC82" s="1639"/>
      <c r="GD82" s="1639"/>
      <c r="GE82" s="1639"/>
      <c r="GF82" s="1639"/>
      <c r="GG82" s="1639"/>
      <c r="GH82" s="1639"/>
      <c r="GI82" s="1639"/>
      <c r="GJ82" s="1639"/>
      <c r="GK82" s="1639"/>
      <c r="GL82" s="1639"/>
      <c r="GM82" s="1639"/>
      <c r="GN82" s="1639"/>
      <c r="GO82" s="1639"/>
      <c r="GP82" s="1639"/>
      <c r="GQ82" s="1639"/>
      <c r="GR82" s="1639"/>
      <c r="GS82" s="1639"/>
      <c r="GT82" s="1639"/>
      <c r="GU82" s="1639"/>
      <c r="GV82" s="1639"/>
      <c r="GW82" s="1639"/>
      <c r="GX82" s="1639"/>
      <c r="GY82" s="1639"/>
      <c r="GZ82" s="1639"/>
      <c r="HA82" s="1639"/>
      <c r="HB82" s="1639"/>
      <c r="HC82" s="1639"/>
      <c r="HD82" s="1639"/>
      <c r="HE82" s="1639"/>
      <c r="HF82" s="1639"/>
      <c r="HG82" s="1639"/>
      <c r="HH82" s="1639"/>
      <c r="HI82" s="1639"/>
      <c r="HJ82" s="1639"/>
      <c r="HK82" s="1639"/>
      <c r="HL82" s="1639"/>
      <c r="HM82" s="1639"/>
      <c r="HN82" s="1639"/>
      <c r="HO82" s="1639"/>
      <c r="HP82" s="1639"/>
      <c r="HQ82" s="1639"/>
      <c r="HR82" s="1639"/>
      <c r="HS82" s="1639"/>
      <c r="HT82" s="1639"/>
      <c r="HU82" s="1639"/>
      <c r="HV82" s="1639"/>
      <c r="HW82" s="1639"/>
      <c r="HX82" s="1639"/>
      <c r="HY82" s="1639"/>
      <c r="HZ82" s="1639"/>
      <c r="IA82" s="1639"/>
      <c r="IB82" s="1639"/>
      <c r="IC82" s="1639"/>
      <c r="ID82" s="1639"/>
      <c r="IE82" s="1639"/>
      <c r="IF82" s="1639"/>
      <c r="IG82" s="1639"/>
      <c r="IH82" s="1639"/>
      <c r="II82" s="1639"/>
      <c r="IJ82" s="1639"/>
      <c r="IK82" s="1639"/>
      <c r="IL82" s="1639"/>
      <c r="IM82" s="1639"/>
      <c r="IN82" s="1639"/>
      <c r="IO82" s="1639"/>
      <c r="IP82" s="1639"/>
      <c r="IQ82" s="1639"/>
      <c r="IR82" s="1639"/>
      <c r="IS82" s="1639"/>
      <c r="IT82" s="1639"/>
      <c r="IU82" s="1639"/>
      <c r="IV82" s="1639"/>
      <c r="IW82" s="1639"/>
      <c r="IX82" s="1639"/>
      <c r="IY82" s="1639"/>
      <c r="IZ82" s="1639"/>
      <c r="JA82" s="1639"/>
      <c r="JB82" s="1639"/>
      <c r="JC82" s="1639"/>
      <c r="JD82" s="1639"/>
      <c r="JE82" s="1639"/>
      <c r="JF82" s="1639"/>
      <c r="JG82" s="1639"/>
      <c r="JH82" s="1639"/>
      <c r="JI82" s="1639"/>
      <c r="JJ82" s="1639"/>
      <c r="JK82" s="1639"/>
      <c r="JL82" s="1639"/>
      <c r="JM82" s="1639"/>
      <c r="JN82" s="1639"/>
      <c r="JO82" s="1639"/>
      <c r="JP82" s="1639"/>
      <c r="JQ82" s="1639"/>
      <c r="JR82" s="1639"/>
      <c r="JS82" s="1639"/>
      <c r="JT82" s="1639"/>
      <c r="JU82" s="1639"/>
      <c r="JV82" s="1639"/>
      <c r="JW82" s="1639"/>
      <c r="JX82" s="1639"/>
      <c r="JY82" s="1639"/>
      <c r="JZ82" s="1639"/>
      <c r="KA82" s="1639"/>
      <c r="KB82" s="1639"/>
      <c r="KC82" s="1639"/>
      <c r="KD82" s="1639"/>
      <c r="KE82" s="1639"/>
      <c r="KF82" s="1639"/>
      <c r="KG82" s="1639"/>
      <c r="KH82" s="1639"/>
      <c r="KI82" s="1639"/>
      <c r="KJ82" s="1639"/>
      <c r="KK82" s="1639"/>
      <c r="KL82" s="1639"/>
      <c r="KM82" s="1639"/>
      <c r="KN82" s="1639"/>
      <c r="KO82" s="1639"/>
      <c r="KP82" s="1639"/>
      <c r="KQ82" s="1639"/>
      <c r="KR82" s="1639"/>
      <c r="KS82" s="1639"/>
      <c r="KT82" s="1639"/>
      <c r="KU82" s="1639"/>
      <c r="KV82" s="1639"/>
      <c r="KW82" s="1639"/>
      <c r="KX82" s="1639"/>
      <c r="KY82" s="1639"/>
      <c r="KZ82" s="1639"/>
      <c r="LA82" s="1639"/>
      <c r="LB82" s="1639"/>
      <c r="LC82" s="1639"/>
      <c r="LD82" s="1639"/>
      <c r="LE82" s="1639"/>
    </row>
    <row r="83" s="1481" customFormat="1" ht="47" customHeight="1" spans="1:317">
      <c r="A83" s="1499">
        <v>45799</v>
      </c>
      <c r="B83" s="1500" t="s">
        <v>236</v>
      </c>
      <c r="C83" s="1501" t="s">
        <v>98</v>
      </c>
      <c r="D83" s="1502">
        <v>4500167519</v>
      </c>
      <c r="E83" s="1503" t="s">
        <v>3846</v>
      </c>
      <c r="F83" s="1502" t="s">
        <v>3847</v>
      </c>
      <c r="G83" s="1514" t="s">
        <v>3844</v>
      </c>
      <c r="H83" s="1505" t="s">
        <v>3844</v>
      </c>
      <c r="I83" s="1532" t="s">
        <v>3845</v>
      </c>
      <c r="J83" s="1522">
        <v>2720</v>
      </c>
      <c r="K83" s="1534">
        <v>0</v>
      </c>
      <c r="L83" s="1534">
        <v>16</v>
      </c>
      <c r="M83" s="1534">
        <f t="shared" si="19"/>
        <v>170</v>
      </c>
      <c r="N83" s="1536">
        <v>45853</v>
      </c>
      <c r="O83" s="1536">
        <v>45849</v>
      </c>
      <c r="P83" s="1537"/>
      <c r="Q83" s="2070" t="s">
        <v>78</v>
      </c>
      <c r="R83" s="2261"/>
      <c r="S83" s="1532" t="s">
        <v>111</v>
      </c>
      <c r="T83" s="1565">
        <v>45807</v>
      </c>
      <c r="U83" s="1589" t="s">
        <v>88</v>
      </c>
      <c r="V83" s="1589" t="s">
        <v>88</v>
      </c>
      <c r="W83" s="1589"/>
      <c r="X83" s="1589"/>
      <c r="Y83" s="1580" t="s">
        <v>238</v>
      </c>
      <c r="Z83" s="1590" t="s">
        <v>239</v>
      </c>
      <c r="AA83" s="2174">
        <v>37.1218</v>
      </c>
      <c r="AB83" s="2175">
        <f>AA83*M83</f>
        <v>6310.706</v>
      </c>
      <c r="AC83" s="1504"/>
      <c r="AD83" s="1609" t="s">
        <v>81</v>
      </c>
      <c r="AE83" s="1609">
        <v>6</v>
      </c>
      <c r="AF83" s="1609">
        <f t="shared" si="24"/>
        <v>2720</v>
      </c>
      <c r="AG83" s="1610"/>
      <c r="AH83" s="1610"/>
      <c r="AI83" s="1610"/>
      <c r="AJ83" s="2282" t="s">
        <v>63</v>
      </c>
      <c r="AK83" s="2283">
        <f t="shared" si="17"/>
        <v>2720</v>
      </c>
      <c r="AL83" s="1610"/>
      <c r="AM83" s="2185">
        <f>J83/6</f>
        <v>453.333333333333</v>
      </c>
      <c r="AN83" s="1622">
        <f>J83/6</f>
        <v>453.333333333333</v>
      </c>
      <c r="AO83" s="1622">
        <f>J83/6</f>
        <v>453.333333333333</v>
      </c>
      <c r="AP83" s="1622"/>
      <c r="AQ83" s="1622"/>
      <c r="AR83" s="1622"/>
      <c r="AS83" s="1622">
        <f>J83/6</f>
        <v>453.333333333333</v>
      </c>
      <c r="AT83" s="1622">
        <f>J83/6</f>
        <v>453.333333333333</v>
      </c>
      <c r="AU83" s="2293">
        <f>J83/6</f>
        <v>453.333333333333</v>
      </c>
      <c r="AV83" s="2292">
        <f t="shared" si="22"/>
        <v>434.444444444444</v>
      </c>
      <c r="AW83" s="2297">
        <f t="shared" si="23"/>
        <v>18.8888888888889</v>
      </c>
      <c r="AX83" s="1534"/>
      <c r="AY83" s="1638"/>
      <c r="AZ83" s="1639"/>
      <c r="BA83" s="1639"/>
      <c r="BB83" s="1639"/>
      <c r="BC83" s="1639"/>
      <c r="BD83" s="1639"/>
      <c r="BE83" s="1639"/>
      <c r="BF83" s="1639"/>
      <c r="BG83" s="1639"/>
      <c r="BH83" s="1639"/>
      <c r="BI83" s="1639"/>
      <c r="BJ83" s="1639"/>
      <c r="BK83" s="1639"/>
      <c r="BL83" s="1639"/>
      <c r="BM83" s="1639"/>
      <c r="BN83" s="1639"/>
      <c r="BO83" s="1639"/>
      <c r="BP83" s="1639"/>
      <c r="BQ83" s="1639"/>
      <c r="BR83" s="1639"/>
      <c r="BS83" s="1639"/>
      <c r="BT83" s="1639"/>
      <c r="BU83" s="1639"/>
      <c r="BV83" s="1639"/>
      <c r="BW83" s="1639"/>
      <c r="BX83" s="1639"/>
      <c r="BY83" s="1639"/>
      <c r="BZ83" s="1639"/>
      <c r="CA83" s="1639"/>
      <c r="CB83" s="1639"/>
      <c r="CC83" s="1639"/>
      <c r="CD83" s="1639"/>
      <c r="CE83" s="1639"/>
      <c r="CF83" s="1639"/>
      <c r="CG83" s="1639"/>
      <c r="CH83" s="1639"/>
      <c r="CI83" s="1639"/>
      <c r="CJ83" s="1639"/>
      <c r="CK83" s="1639"/>
      <c r="CL83" s="1639"/>
      <c r="CM83" s="1639"/>
      <c r="CN83" s="1639"/>
      <c r="CO83" s="1639"/>
      <c r="CP83" s="1639"/>
      <c r="CQ83" s="1639"/>
      <c r="CR83" s="1639"/>
      <c r="CS83" s="1639"/>
      <c r="CT83" s="1639"/>
      <c r="CU83" s="1639"/>
      <c r="CV83" s="1639"/>
      <c r="CW83" s="1639"/>
      <c r="CX83" s="1639"/>
      <c r="CY83" s="1639"/>
      <c r="CZ83" s="1639"/>
      <c r="DA83" s="1639"/>
      <c r="DB83" s="1639"/>
      <c r="DC83" s="1639"/>
      <c r="DD83" s="1639"/>
      <c r="DE83" s="1639"/>
      <c r="DF83" s="1639"/>
      <c r="DG83" s="1639"/>
      <c r="DH83" s="1639"/>
      <c r="DI83" s="1639"/>
      <c r="DJ83" s="1639"/>
      <c r="DK83" s="1639"/>
      <c r="DL83" s="1639"/>
      <c r="DM83" s="1639"/>
      <c r="DN83" s="1639"/>
      <c r="DO83" s="1639"/>
      <c r="DP83" s="1639"/>
      <c r="DQ83" s="1639"/>
      <c r="DR83" s="1639"/>
      <c r="DS83" s="1639"/>
      <c r="DT83" s="1639"/>
      <c r="DU83" s="1639"/>
      <c r="DV83" s="1639"/>
      <c r="DW83" s="1639"/>
      <c r="DX83" s="1639"/>
      <c r="DY83" s="1639"/>
      <c r="DZ83" s="1639"/>
      <c r="EA83" s="1639"/>
      <c r="EB83" s="1639"/>
      <c r="EC83" s="1639"/>
      <c r="ED83" s="1639"/>
      <c r="EE83" s="1639"/>
      <c r="EF83" s="1639"/>
      <c r="EG83" s="1639"/>
      <c r="EH83" s="1639"/>
      <c r="EI83" s="1639"/>
      <c r="EJ83" s="1639"/>
      <c r="EK83" s="1639"/>
      <c r="EL83" s="1639"/>
      <c r="EM83" s="1639"/>
      <c r="EN83" s="1639"/>
      <c r="EO83" s="1639"/>
      <c r="EP83" s="1639"/>
      <c r="EQ83" s="1639"/>
      <c r="ER83" s="1639"/>
      <c r="ES83" s="1639"/>
      <c r="ET83" s="1639"/>
      <c r="EU83" s="1639"/>
      <c r="EV83" s="1639"/>
      <c r="EW83" s="1639"/>
      <c r="EX83" s="1639"/>
      <c r="EY83" s="1639"/>
      <c r="EZ83" s="1639"/>
      <c r="FA83" s="1639"/>
      <c r="FB83" s="1639"/>
      <c r="FC83" s="1639"/>
      <c r="FD83" s="1639"/>
      <c r="FE83" s="1639"/>
      <c r="FF83" s="1639"/>
      <c r="FG83" s="1639"/>
      <c r="FH83" s="1639"/>
      <c r="FI83" s="1639"/>
      <c r="FJ83" s="1639"/>
      <c r="FK83" s="1639"/>
      <c r="FL83" s="1639"/>
      <c r="FM83" s="1639"/>
      <c r="FN83" s="1639"/>
      <c r="FO83" s="1639"/>
      <c r="FP83" s="1639"/>
      <c r="FQ83" s="1639"/>
      <c r="FR83" s="1639"/>
      <c r="FS83" s="1639"/>
      <c r="FT83" s="1639"/>
      <c r="FU83" s="1639"/>
      <c r="FV83" s="1639"/>
      <c r="FW83" s="1639"/>
      <c r="FX83" s="1639"/>
      <c r="FY83" s="1639"/>
      <c r="FZ83" s="1639"/>
      <c r="GA83" s="1639"/>
      <c r="GB83" s="1639"/>
      <c r="GC83" s="1639"/>
      <c r="GD83" s="1639"/>
      <c r="GE83" s="1639"/>
      <c r="GF83" s="1639"/>
      <c r="GG83" s="1639"/>
      <c r="GH83" s="1639"/>
      <c r="GI83" s="1639"/>
      <c r="GJ83" s="1639"/>
      <c r="GK83" s="1639"/>
      <c r="GL83" s="1639"/>
      <c r="GM83" s="1639"/>
      <c r="GN83" s="1639"/>
      <c r="GO83" s="1639"/>
      <c r="GP83" s="1639"/>
      <c r="GQ83" s="1639"/>
      <c r="GR83" s="1639"/>
      <c r="GS83" s="1639"/>
      <c r="GT83" s="1639"/>
      <c r="GU83" s="1639"/>
      <c r="GV83" s="1639"/>
      <c r="GW83" s="1639"/>
      <c r="GX83" s="1639"/>
      <c r="GY83" s="1639"/>
      <c r="GZ83" s="1639"/>
      <c r="HA83" s="1639"/>
      <c r="HB83" s="1639"/>
      <c r="HC83" s="1639"/>
      <c r="HD83" s="1639"/>
      <c r="HE83" s="1639"/>
      <c r="HF83" s="1639"/>
      <c r="HG83" s="1639"/>
      <c r="HH83" s="1639"/>
      <c r="HI83" s="1639"/>
      <c r="HJ83" s="1639"/>
      <c r="HK83" s="1639"/>
      <c r="HL83" s="1639"/>
      <c r="HM83" s="1639"/>
      <c r="HN83" s="1639"/>
      <c r="HO83" s="1639"/>
      <c r="HP83" s="1639"/>
      <c r="HQ83" s="1639"/>
      <c r="HR83" s="1639"/>
      <c r="HS83" s="1639"/>
      <c r="HT83" s="1639"/>
      <c r="HU83" s="1639"/>
      <c r="HV83" s="1639"/>
      <c r="HW83" s="1639"/>
      <c r="HX83" s="1639"/>
      <c r="HY83" s="1639"/>
      <c r="HZ83" s="1639"/>
      <c r="IA83" s="1639"/>
      <c r="IB83" s="1639"/>
      <c r="IC83" s="1639"/>
      <c r="ID83" s="1639"/>
      <c r="IE83" s="1639"/>
      <c r="IF83" s="1639"/>
      <c r="IG83" s="1639"/>
      <c r="IH83" s="1639"/>
      <c r="II83" s="1639"/>
      <c r="IJ83" s="1639"/>
      <c r="IK83" s="1639"/>
      <c r="IL83" s="1639"/>
      <c r="IM83" s="1639"/>
      <c r="IN83" s="1639"/>
      <c r="IO83" s="1639"/>
      <c r="IP83" s="1639"/>
      <c r="IQ83" s="1639"/>
      <c r="IR83" s="1639"/>
      <c r="IS83" s="1639"/>
      <c r="IT83" s="1639"/>
      <c r="IU83" s="1639"/>
      <c r="IV83" s="1639"/>
      <c r="IW83" s="1639"/>
      <c r="IX83" s="1639"/>
      <c r="IY83" s="1639"/>
      <c r="IZ83" s="1639"/>
      <c r="JA83" s="1639"/>
      <c r="JB83" s="1639"/>
      <c r="JC83" s="1639"/>
      <c r="JD83" s="1639"/>
      <c r="JE83" s="1639"/>
      <c r="JF83" s="1639"/>
      <c r="JG83" s="1639"/>
      <c r="JH83" s="1639"/>
      <c r="JI83" s="1639"/>
      <c r="JJ83" s="1639"/>
      <c r="JK83" s="1639"/>
      <c r="JL83" s="1639"/>
      <c r="JM83" s="1639"/>
      <c r="JN83" s="1639"/>
      <c r="JO83" s="1639"/>
      <c r="JP83" s="1639"/>
      <c r="JQ83" s="1639"/>
      <c r="JR83" s="1639"/>
      <c r="JS83" s="1639"/>
      <c r="JT83" s="1639"/>
      <c r="JU83" s="1639"/>
      <c r="JV83" s="1639"/>
      <c r="JW83" s="1639"/>
      <c r="JX83" s="1639"/>
      <c r="JY83" s="1639"/>
      <c r="JZ83" s="1639"/>
      <c r="KA83" s="1639"/>
      <c r="KB83" s="1639"/>
      <c r="KC83" s="1639"/>
      <c r="KD83" s="1639"/>
      <c r="KE83" s="1639"/>
      <c r="KF83" s="1639"/>
      <c r="KG83" s="1639"/>
      <c r="KH83" s="1639"/>
      <c r="KI83" s="1639"/>
      <c r="KJ83" s="1639"/>
      <c r="KK83" s="1639"/>
      <c r="KL83" s="1639"/>
      <c r="KM83" s="1639"/>
      <c r="KN83" s="1639"/>
      <c r="KO83" s="1639"/>
      <c r="KP83" s="1639"/>
      <c r="KQ83" s="1639"/>
      <c r="KR83" s="1639"/>
      <c r="KS83" s="1639"/>
      <c r="KT83" s="1639"/>
      <c r="KU83" s="1639"/>
      <c r="KV83" s="1639"/>
      <c r="KW83" s="1639"/>
      <c r="KX83" s="1639"/>
      <c r="KY83" s="1639"/>
      <c r="KZ83" s="1639"/>
      <c r="LA83" s="1639"/>
      <c r="LB83" s="1639"/>
      <c r="LC83" s="1639"/>
      <c r="LD83" s="1639"/>
      <c r="LE83" s="1639"/>
    </row>
    <row r="84" s="1481" customFormat="1" ht="47" customHeight="1" spans="1:317">
      <c r="A84" s="1499">
        <v>45789</v>
      </c>
      <c r="B84" s="1500" t="s">
        <v>572</v>
      </c>
      <c r="C84" s="1501" t="s">
        <v>165</v>
      </c>
      <c r="D84" s="1502">
        <v>4500165973</v>
      </c>
      <c r="E84" s="1503" t="s">
        <v>573</v>
      </c>
      <c r="F84" s="1502" t="s">
        <v>3848</v>
      </c>
      <c r="G84" s="1504" t="s">
        <v>3580</v>
      </c>
      <c r="H84" s="1505" t="s">
        <v>3580</v>
      </c>
      <c r="I84" s="1532" t="s">
        <v>3581</v>
      </c>
      <c r="J84" s="1522">
        <v>600</v>
      </c>
      <c r="K84" s="1534">
        <v>0</v>
      </c>
      <c r="L84" s="1534">
        <v>6</v>
      </c>
      <c r="M84" s="1534">
        <f t="shared" si="19"/>
        <v>100</v>
      </c>
      <c r="N84" s="1536">
        <v>45835</v>
      </c>
      <c r="O84" s="1536">
        <v>45831</v>
      </c>
      <c r="P84" s="1537"/>
      <c r="Q84" s="2070" t="s">
        <v>78</v>
      </c>
      <c r="R84" s="2308">
        <v>45838</v>
      </c>
      <c r="S84" s="1532" t="s">
        <v>111</v>
      </c>
      <c r="T84" s="1565">
        <v>45797</v>
      </c>
      <c r="U84" s="1589" t="s">
        <v>88</v>
      </c>
      <c r="V84" s="1589">
        <v>45796</v>
      </c>
      <c r="W84" s="1589"/>
      <c r="X84" s="1589"/>
      <c r="Y84" s="2274" t="s">
        <v>3849</v>
      </c>
      <c r="Z84" s="1590" t="s">
        <v>576</v>
      </c>
      <c r="AA84" s="2277">
        <v>3.4252</v>
      </c>
      <c r="AB84" s="2278">
        <f>AA84*J84</f>
        <v>2055.12</v>
      </c>
      <c r="AC84" s="1504"/>
      <c r="AD84" s="1609" t="s">
        <v>81</v>
      </c>
      <c r="AE84" s="1609">
        <v>9</v>
      </c>
      <c r="AF84" s="1609">
        <f t="shared" si="24"/>
        <v>600</v>
      </c>
      <c r="AG84" s="1610"/>
      <c r="AH84" s="1610"/>
      <c r="AI84" s="1610"/>
      <c r="AJ84" s="2282" t="s">
        <v>63</v>
      </c>
      <c r="AK84" s="2283">
        <f t="shared" si="17"/>
        <v>600</v>
      </c>
      <c r="AL84" s="1610"/>
      <c r="AM84" s="2185">
        <f>J84/9</f>
        <v>66.6666666666667</v>
      </c>
      <c r="AN84" s="1622">
        <f>J84/9</f>
        <v>66.6666666666667</v>
      </c>
      <c r="AO84" s="1622">
        <f>J84/9</f>
        <v>66.6666666666667</v>
      </c>
      <c r="AP84" s="1622">
        <f>J84/9</f>
        <v>66.6666666666667</v>
      </c>
      <c r="AQ84" s="1622">
        <f>J84/9</f>
        <v>66.6666666666667</v>
      </c>
      <c r="AR84" s="1622">
        <f>J84/9</f>
        <v>66.6666666666667</v>
      </c>
      <c r="AS84" s="1622">
        <f>J84/9</f>
        <v>66.6666666666667</v>
      </c>
      <c r="AT84" s="1622">
        <f>J84/9</f>
        <v>66.6666666666667</v>
      </c>
      <c r="AU84" s="2293">
        <f>J84/9</f>
        <v>66.6666666666667</v>
      </c>
      <c r="AV84" s="2292">
        <f t="shared" si="22"/>
        <v>63.8888888888889</v>
      </c>
      <c r="AW84" s="2297">
        <f t="shared" si="23"/>
        <v>2.77777777777778</v>
      </c>
      <c r="AX84" s="1534"/>
      <c r="AY84" s="1638"/>
      <c r="AZ84" s="1639"/>
      <c r="BA84" s="1639"/>
      <c r="BB84" s="1639"/>
      <c r="BC84" s="1639"/>
      <c r="BD84" s="1639"/>
      <c r="BE84" s="1639"/>
      <c r="BF84" s="1639"/>
      <c r="BG84" s="1639"/>
      <c r="BH84" s="1639"/>
      <c r="BI84" s="1639"/>
      <c r="BJ84" s="1639"/>
      <c r="BK84" s="1639"/>
      <c r="BL84" s="1639"/>
      <c r="BM84" s="1639"/>
      <c r="BN84" s="1639"/>
      <c r="BO84" s="1639"/>
      <c r="BP84" s="1639"/>
      <c r="BQ84" s="1639"/>
      <c r="BR84" s="1639"/>
      <c r="BS84" s="1639"/>
      <c r="BT84" s="1639"/>
      <c r="BU84" s="1639"/>
      <c r="BV84" s="1639"/>
      <c r="BW84" s="1639"/>
      <c r="BX84" s="1639"/>
      <c r="BY84" s="1639"/>
      <c r="BZ84" s="1639"/>
      <c r="CA84" s="1639"/>
      <c r="CB84" s="1639"/>
      <c r="CC84" s="1639"/>
      <c r="CD84" s="1639"/>
      <c r="CE84" s="1639"/>
      <c r="CF84" s="1639"/>
      <c r="CG84" s="1639"/>
      <c r="CH84" s="1639"/>
      <c r="CI84" s="1639"/>
      <c r="CJ84" s="1639"/>
      <c r="CK84" s="1639"/>
      <c r="CL84" s="1639"/>
      <c r="CM84" s="1639"/>
      <c r="CN84" s="1639"/>
      <c r="CO84" s="1639"/>
      <c r="CP84" s="1639"/>
      <c r="CQ84" s="1639"/>
      <c r="CR84" s="1639"/>
      <c r="CS84" s="1639"/>
      <c r="CT84" s="1639"/>
      <c r="CU84" s="1639"/>
      <c r="CV84" s="1639"/>
      <c r="CW84" s="1639"/>
      <c r="CX84" s="1639"/>
      <c r="CY84" s="1639"/>
      <c r="CZ84" s="1639"/>
      <c r="DA84" s="1639"/>
      <c r="DB84" s="1639"/>
      <c r="DC84" s="1639"/>
      <c r="DD84" s="1639"/>
      <c r="DE84" s="1639"/>
      <c r="DF84" s="1639"/>
      <c r="DG84" s="1639"/>
      <c r="DH84" s="1639"/>
      <c r="DI84" s="1639"/>
      <c r="DJ84" s="1639"/>
      <c r="DK84" s="1639"/>
      <c r="DL84" s="1639"/>
      <c r="DM84" s="1639"/>
      <c r="DN84" s="1639"/>
      <c r="DO84" s="1639"/>
      <c r="DP84" s="1639"/>
      <c r="DQ84" s="1639"/>
      <c r="DR84" s="1639"/>
      <c r="DS84" s="1639"/>
      <c r="DT84" s="1639"/>
      <c r="DU84" s="1639"/>
      <c r="DV84" s="1639"/>
      <c r="DW84" s="1639"/>
      <c r="DX84" s="1639"/>
      <c r="DY84" s="1639"/>
      <c r="DZ84" s="1639"/>
      <c r="EA84" s="1639"/>
      <c r="EB84" s="1639"/>
      <c r="EC84" s="1639"/>
      <c r="ED84" s="1639"/>
      <c r="EE84" s="1639"/>
      <c r="EF84" s="1639"/>
      <c r="EG84" s="1639"/>
      <c r="EH84" s="1639"/>
      <c r="EI84" s="1639"/>
      <c r="EJ84" s="1639"/>
      <c r="EK84" s="1639"/>
      <c r="EL84" s="1639"/>
      <c r="EM84" s="1639"/>
      <c r="EN84" s="1639"/>
      <c r="EO84" s="1639"/>
      <c r="EP84" s="1639"/>
      <c r="EQ84" s="1639"/>
      <c r="ER84" s="1639"/>
      <c r="ES84" s="1639"/>
      <c r="ET84" s="1639"/>
      <c r="EU84" s="1639"/>
      <c r="EV84" s="1639"/>
      <c r="EW84" s="1639"/>
      <c r="EX84" s="1639"/>
      <c r="EY84" s="1639"/>
      <c r="EZ84" s="1639"/>
      <c r="FA84" s="1639"/>
      <c r="FB84" s="1639"/>
      <c r="FC84" s="1639"/>
      <c r="FD84" s="1639"/>
      <c r="FE84" s="1639"/>
      <c r="FF84" s="1639"/>
      <c r="FG84" s="1639"/>
      <c r="FH84" s="1639"/>
      <c r="FI84" s="1639"/>
      <c r="FJ84" s="1639"/>
      <c r="FK84" s="1639"/>
      <c r="FL84" s="1639"/>
      <c r="FM84" s="1639"/>
      <c r="FN84" s="1639"/>
      <c r="FO84" s="1639"/>
      <c r="FP84" s="1639"/>
      <c r="FQ84" s="1639"/>
      <c r="FR84" s="1639"/>
      <c r="FS84" s="1639"/>
      <c r="FT84" s="1639"/>
      <c r="FU84" s="1639"/>
      <c r="FV84" s="1639"/>
      <c r="FW84" s="1639"/>
      <c r="FX84" s="1639"/>
      <c r="FY84" s="1639"/>
      <c r="FZ84" s="1639"/>
      <c r="GA84" s="1639"/>
      <c r="GB84" s="1639"/>
      <c r="GC84" s="1639"/>
      <c r="GD84" s="1639"/>
      <c r="GE84" s="1639"/>
      <c r="GF84" s="1639"/>
      <c r="GG84" s="1639"/>
      <c r="GH84" s="1639"/>
      <c r="GI84" s="1639"/>
      <c r="GJ84" s="1639"/>
      <c r="GK84" s="1639"/>
      <c r="GL84" s="1639"/>
      <c r="GM84" s="1639"/>
      <c r="GN84" s="1639"/>
      <c r="GO84" s="1639"/>
      <c r="GP84" s="1639"/>
      <c r="GQ84" s="1639"/>
      <c r="GR84" s="1639"/>
      <c r="GS84" s="1639"/>
      <c r="GT84" s="1639"/>
      <c r="GU84" s="1639"/>
      <c r="GV84" s="1639"/>
      <c r="GW84" s="1639"/>
      <c r="GX84" s="1639"/>
      <c r="GY84" s="1639"/>
      <c r="GZ84" s="1639"/>
      <c r="HA84" s="1639"/>
      <c r="HB84" s="1639"/>
      <c r="HC84" s="1639"/>
      <c r="HD84" s="1639"/>
      <c r="HE84" s="1639"/>
      <c r="HF84" s="1639"/>
      <c r="HG84" s="1639"/>
      <c r="HH84" s="1639"/>
      <c r="HI84" s="1639"/>
      <c r="HJ84" s="1639"/>
      <c r="HK84" s="1639"/>
      <c r="HL84" s="1639"/>
      <c r="HM84" s="1639"/>
      <c r="HN84" s="1639"/>
      <c r="HO84" s="1639"/>
      <c r="HP84" s="1639"/>
      <c r="HQ84" s="1639"/>
      <c r="HR84" s="1639"/>
      <c r="HS84" s="1639"/>
      <c r="HT84" s="1639"/>
      <c r="HU84" s="1639"/>
      <c r="HV84" s="1639"/>
      <c r="HW84" s="1639"/>
      <c r="HX84" s="1639"/>
      <c r="HY84" s="1639"/>
      <c r="HZ84" s="1639"/>
      <c r="IA84" s="1639"/>
      <c r="IB84" s="1639"/>
      <c r="IC84" s="1639"/>
      <c r="ID84" s="1639"/>
      <c r="IE84" s="1639"/>
      <c r="IF84" s="1639"/>
      <c r="IG84" s="1639"/>
      <c r="IH84" s="1639"/>
      <c r="II84" s="1639"/>
      <c r="IJ84" s="1639"/>
      <c r="IK84" s="1639"/>
      <c r="IL84" s="1639"/>
      <c r="IM84" s="1639"/>
      <c r="IN84" s="1639"/>
      <c r="IO84" s="1639"/>
      <c r="IP84" s="1639"/>
      <c r="IQ84" s="1639"/>
      <c r="IR84" s="1639"/>
      <c r="IS84" s="1639"/>
      <c r="IT84" s="1639"/>
      <c r="IU84" s="1639"/>
      <c r="IV84" s="1639"/>
      <c r="IW84" s="1639"/>
      <c r="IX84" s="1639"/>
      <c r="IY84" s="1639"/>
      <c r="IZ84" s="1639"/>
      <c r="JA84" s="1639"/>
      <c r="JB84" s="1639"/>
      <c r="JC84" s="1639"/>
      <c r="JD84" s="1639"/>
      <c r="JE84" s="1639"/>
      <c r="JF84" s="1639"/>
      <c r="JG84" s="1639"/>
      <c r="JH84" s="1639"/>
      <c r="JI84" s="1639"/>
      <c r="JJ84" s="1639"/>
      <c r="JK84" s="1639"/>
      <c r="JL84" s="1639"/>
      <c r="JM84" s="1639"/>
      <c r="JN84" s="1639"/>
      <c r="JO84" s="1639"/>
      <c r="JP84" s="1639"/>
      <c r="JQ84" s="1639"/>
      <c r="JR84" s="1639"/>
      <c r="JS84" s="1639"/>
      <c r="JT84" s="1639"/>
      <c r="JU84" s="1639"/>
      <c r="JV84" s="1639"/>
      <c r="JW84" s="1639"/>
      <c r="JX84" s="1639"/>
      <c r="JY84" s="1639"/>
      <c r="JZ84" s="1639"/>
      <c r="KA84" s="1639"/>
      <c r="KB84" s="1639"/>
      <c r="KC84" s="1639"/>
      <c r="KD84" s="1639"/>
      <c r="KE84" s="1639"/>
      <c r="KF84" s="1639"/>
      <c r="KG84" s="1639"/>
      <c r="KH84" s="1639"/>
      <c r="KI84" s="1639"/>
      <c r="KJ84" s="1639"/>
      <c r="KK84" s="1639"/>
      <c r="KL84" s="1639"/>
      <c r="KM84" s="1639"/>
      <c r="KN84" s="1639"/>
      <c r="KO84" s="1639"/>
      <c r="KP84" s="1639"/>
      <c r="KQ84" s="1639"/>
      <c r="KR84" s="1639"/>
      <c r="KS84" s="1639"/>
      <c r="KT84" s="1639"/>
      <c r="KU84" s="1639"/>
      <c r="KV84" s="1639"/>
      <c r="KW84" s="1639"/>
      <c r="KX84" s="1639"/>
      <c r="KY84" s="1639"/>
      <c r="KZ84" s="1639"/>
      <c r="LA84" s="1639"/>
      <c r="LB84" s="1639"/>
      <c r="LC84" s="1639"/>
      <c r="LD84" s="1639"/>
      <c r="LE84" s="1639"/>
    </row>
    <row r="85" s="1481" customFormat="1" ht="47" customHeight="1" spans="1:317">
      <c r="A85" s="1499">
        <v>45799</v>
      </c>
      <c r="B85" s="1500" t="s">
        <v>3850</v>
      </c>
      <c r="C85" s="1501" t="s">
        <v>98</v>
      </c>
      <c r="D85" s="1502">
        <v>4500167544</v>
      </c>
      <c r="E85" s="1503">
        <v>4648</v>
      </c>
      <c r="F85" s="1502" t="s">
        <v>3851</v>
      </c>
      <c r="G85" s="1504" t="s">
        <v>3852</v>
      </c>
      <c r="H85" s="1505" t="s">
        <v>3852</v>
      </c>
      <c r="I85" s="1532" t="s">
        <v>3581</v>
      </c>
      <c r="J85" s="1522">
        <v>432</v>
      </c>
      <c r="K85" s="1534">
        <v>0</v>
      </c>
      <c r="L85" s="1534">
        <v>6</v>
      </c>
      <c r="M85" s="1534">
        <f t="shared" si="19"/>
        <v>72</v>
      </c>
      <c r="N85" s="1536">
        <v>45846</v>
      </c>
      <c r="O85" s="1536">
        <v>45842</v>
      </c>
      <c r="P85" s="1537"/>
      <c r="Q85" s="2070" t="s">
        <v>78</v>
      </c>
      <c r="R85" s="1532"/>
      <c r="S85" s="1532" t="s">
        <v>111</v>
      </c>
      <c r="T85" s="1565">
        <v>45805</v>
      </c>
      <c r="U85" s="1589" t="s">
        <v>88</v>
      </c>
      <c r="V85" s="1589" t="s">
        <v>88</v>
      </c>
      <c r="W85" s="1589"/>
      <c r="X85" s="1589"/>
      <c r="Y85" s="1580" t="s">
        <v>3853</v>
      </c>
      <c r="Z85" s="1590" t="s">
        <v>666</v>
      </c>
      <c r="AA85" s="2277">
        <v>1.986</v>
      </c>
      <c r="AB85" s="2278">
        <f>AA85*J85</f>
        <v>857.952</v>
      </c>
      <c r="AC85" s="1504"/>
      <c r="AD85" s="1609" t="s">
        <v>81</v>
      </c>
      <c r="AE85" s="1609">
        <v>6</v>
      </c>
      <c r="AF85" s="1609">
        <f t="shared" si="24"/>
        <v>432</v>
      </c>
      <c r="AG85" s="1610"/>
      <c r="AH85" s="1610"/>
      <c r="AI85" s="1610"/>
      <c r="AJ85" s="2282" t="s">
        <v>63</v>
      </c>
      <c r="AK85" s="2283">
        <f t="shared" si="17"/>
        <v>432</v>
      </c>
      <c r="AL85" s="1610"/>
      <c r="AM85" s="2185">
        <f>J85/6</f>
        <v>72</v>
      </c>
      <c r="AN85" s="1622">
        <f>J85/6</f>
        <v>72</v>
      </c>
      <c r="AO85" s="1622">
        <f>J85/6</f>
        <v>72</v>
      </c>
      <c r="AP85" s="1622"/>
      <c r="AQ85" s="1622"/>
      <c r="AR85" s="1622"/>
      <c r="AS85" s="1622">
        <f>J85/6</f>
        <v>72</v>
      </c>
      <c r="AT85" s="1622">
        <f>J85/6</f>
        <v>72</v>
      </c>
      <c r="AU85" s="2293">
        <f>J85/6</f>
        <v>72</v>
      </c>
      <c r="AV85" s="2292">
        <f t="shared" si="22"/>
        <v>69</v>
      </c>
      <c r="AW85" s="2297">
        <f t="shared" si="23"/>
        <v>3</v>
      </c>
      <c r="AX85" s="1534"/>
      <c r="AY85" s="1638"/>
      <c r="AZ85" s="1639"/>
      <c r="BA85" s="1639"/>
      <c r="BB85" s="1639"/>
      <c r="BC85" s="1639"/>
      <c r="BD85" s="1639"/>
      <c r="BE85" s="1639"/>
      <c r="BF85" s="1639"/>
      <c r="BG85" s="1639"/>
      <c r="BH85" s="1639"/>
      <c r="BI85" s="1639"/>
      <c r="BJ85" s="1639"/>
      <c r="BK85" s="1639"/>
      <c r="BL85" s="1639"/>
      <c r="BM85" s="1639"/>
      <c r="BN85" s="1639"/>
      <c r="BO85" s="1639"/>
      <c r="BP85" s="1639"/>
      <c r="BQ85" s="1639"/>
      <c r="BR85" s="1639"/>
      <c r="BS85" s="1639"/>
      <c r="BT85" s="1639"/>
      <c r="BU85" s="1639"/>
      <c r="BV85" s="1639"/>
      <c r="BW85" s="1639"/>
      <c r="BX85" s="1639"/>
      <c r="BY85" s="1639"/>
      <c r="BZ85" s="1639"/>
      <c r="CA85" s="1639"/>
      <c r="CB85" s="1639"/>
      <c r="CC85" s="1639"/>
      <c r="CD85" s="1639"/>
      <c r="CE85" s="1639"/>
      <c r="CF85" s="1639"/>
      <c r="CG85" s="1639"/>
      <c r="CH85" s="1639"/>
      <c r="CI85" s="1639"/>
      <c r="CJ85" s="1639"/>
      <c r="CK85" s="1639"/>
      <c r="CL85" s="1639"/>
      <c r="CM85" s="1639"/>
      <c r="CN85" s="1639"/>
      <c r="CO85" s="1639"/>
      <c r="CP85" s="1639"/>
      <c r="CQ85" s="1639"/>
      <c r="CR85" s="1639"/>
      <c r="CS85" s="1639"/>
      <c r="CT85" s="1639"/>
      <c r="CU85" s="1639"/>
      <c r="CV85" s="1639"/>
      <c r="CW85" s="1639"/>
      <c r="CX85" s="1639"/>
      <c r="CY85" s="1639"/>
      <c r="CZ85" s="1639"/>
      <c r="DA85" s="1639"/>
      <c r="DB85" s="1639"/>
      <c r="DC85" s="1639"/>
      <c r="DD85" s="1639"/>
      <c r="DE85" s="1639"/>
      <c r="DF85" s="1639"/>
      <c r="DG85" s="1639"/>
      <c r="DH85" s="1639"/>
      <c r="DI85" s="1639"/>
      <c r="DJ85" s="1639"/>
      <c r="DK85" s="1639"/>
      <c r="DL85" s="1639"/>
      <c r="DM85" s="1639"/>
      <c r="DN85" s="1639"/>
      <c r="DO85" s="1639"/>
      <c r="DP85" s="1639"/>
      <c r="DQ85" s="1639"/>
      <c r="DR85" s="1639"/>
      <c r="DS85" s="1639"/>
      <c r="DT85" s="1639"/>
      <c r="DU85" s="1639"/>
      <c r="DV85" s="1639"/>
      <c r="DW85" s="1639"/>
      <c r="DX85" s="1639"/>
      <c r="DY85" s="1639"/>
      <c r="DZ85" s="1639"/>
      <c r="EA85" s="1639"/>
      <c r="EB85" s="1639"/>
      <c r="EC85" s="1639"/>
      <c r="ED85" s="1639"/>
      <c r="EE85" s="1639"/>
      <c r="EF85" s="1639"/>
      <c r="EG85" s="1639"/>
      <c r="EH85" s="1639"/>
      <c r="EI85" s="1639"/>
      <c r="EJ85" s="1639"/>
      <c r="EK85" s="1639"/>
      <c r="EL85" s="1639"/>
      <c r="EM85" s="1639"/>
      <c r="EN85" s="1639"/>
      <c r="EO85" s="1639"/>
      <c r="EP85" s="1639"/>
      <c r="EQ85" s="1639"/>
      <c r="ER85" s="1639"/>
      <c r="ES85" s="1639"/>
      <c r="ET85" s="1639"/>
      <c r="EU85" s="1639"/>
      <c r="EV85" s="1639"/>
      <c r="EW85" s="1639"/>
      <c r="EX85" s="1639"/>
      <c r="EY85" s="1639"/>
      <c r="EZ85" s="1639"/>
      <c r="FA85" s="1639"/>
      <c r="FB85" s="1639"/>
      <c r="FC85" s="1639"/>
      <c r="FD85" s="1639"/>
      <c r="FE85" s="1639"/>
      <c r="FF85" s="1639"/>
      <c r="FG85" s="1639"/>
      <c r="FH85" s="1639"/>
      <c r="FI85" s="1639"/>
      <c r="FJ85" s="1639"/>
      <c r="FK85" s="1639"/>
      <c r="FL85" s="1639"/>
      <c r="FM85" s="1639"/>
      <c r="FN85" s="1639"/>
      <c r="FO85" s="1639"/>
      <c r="FP85" s="1639"/>
      <c r="FQ85" s="1639"/>
      <c r="FR85" s="1639"/>
      <c r="FS85" s="1639"/>
      <c r="FT85" s="1639"/>
      <c r="FU85" s="1639"/>
      <c r="FV85" s="1639"/>
      <c r="FW85" s="1639"/>
      <c r="FX85" s="1639"/>
      <c r="FY85" s="1639"/>
      <c r="FZ85" s="1639"/>
      <c r="GA85" s="1639"/>
      <c r="GB85" s="1639"/>
      <c r="GC85" s="1639"/>
      <c r="GD85" s="1639"/>
      <c r="GE85" s="1639"/>
      <c r="GF85" s="1639"/>
      <c r="GG85" s="1639"/>
      <c r="GH85" s="1639"/>
      <c r="GI85" s="1639"/>
      <c r="GJ85" s="1639"/>
      <c r="GK85" s="1639"/>
      <c r="GL85" s="1639"/>
      <c r="GM85" s="1639"/>
      <c r="GN85" s="1639"/>
      <c r="GO85" s="1639"/>
      <c r="GP85" s="1639"/>
      <c r="GQ85" s="1639"/>
      <c r="GR85" s="1639"/>
      <c r="GS85" s="1639"/>
      <c r="GT85" s="1639"/>
      <c r="GU85" s="1639"/>
      <c r="GV85" s="1639"/>
      <c r="GW85" s="1639"/>
      <c r="GX85" s="1639"/>
      <c r="GY85" s="1639"/>
      <c r="GZ85" s="1639"/>
      <c r="HA85" s="1639"/>
      <c r="HB85" s="1639"/>
      <c r="HC85" s="1639"/>
      <c r="HD85" s="1639"/>
      <c r="HE85" s="1639"/>
      <c r="HF85" s="1639"/>
      <c r="HG85" s="1639"/>
      <c r="HH85" s="1639"/>
      <c r="HI85" s="1639"/>
      <c r="HJ85" s="1639"/>
      <c r="HK85" s="1639"/>
      <c r="HL85" s="1639"/>
      <c r="HM85" s="1639"/>
      <c r="HN85" s="1639"/>
      <c r="HO85" s="1639"/>
      <c r="HP85" s="1639"/>
      <c r="HQ85" s="1639"/>
      <c r="HR85" s="1639"/>
      <c r="HS85" s="1639"/>
      <c r="HT85" s="1639"/>
      <c r="HU85" s="1639"/>
      <c r="HV85" s="1639"/>
      <c r="HW85" s="1639"/>
      <c r="HX85" s="1639"/>
      <c r="HY85" s="1639"/>
      <c r="HZ85" s="1639"/>
      <c r="IA85" s="1639"/>
      <c r="IB85" s="1639"/>
      <c r="IC85" s="1639"/>
      <c r="ID85" s="1639"/>
      <c r="IE85" s="1639"/>
      <c r="IF85" s="1639"/>
      <c r="IG85" s="1639"/>
      <c r="IH85" s="1639"/>
      <c r="II85" s="1639"/>
      <c r="IJ85" s="1639"/>
      <c r="IK85" s="1639"/>
      <c r="IL85" s="1639"/>
      <c r="IM85" s="1639"/>
      <c r="IN85" s="1639"/>
      <c r="IO85" s="1639"/>
      <c r="IP85" s="1639"/>
      <c r="IQ85" s="1639"/>
      <c r="IR85" s="1639"/>
      <c r="IS85" s="1639"/>
      <c r="IT85" s="1639"/>
      <c r="IU85" s="1639"/>
      <c r="IV85" s="1639"/>
      <c r="IW85" s="1639"/>
      <c r="IX85" s="1639"/>
      <c r="IY85" s="1639"/>
      <c r="IZ85" s="1639"/>
      <c r="JA85" s="1639"/>
      <c r="JB85" s="1639"/>
      <c r="JC85" s="1639"/>
      <c r="JD85" s="1639"/>
      <c r="JE85" s="1639"/>
      <c r="JF85" s="1639"/>
      <c r="JG85" s="1639"/>
      <c r="JH85" s="1639"/>
      <c r="JI85" s="1639"/>
      <c r="JJ85" s="1639"/>
      <c r="JK85" s="1639"/>
      <c r="JL85" s="1639"/>
      <c r="JM85" s="1639"/>
      <c r="JN85" s="1639"/>
      <c r="JO85" s="1639"/>
      <c r="JP85" s="1639"/>
      <c r="JQ85" s="1639"/>
      <c r="JR85" s="1639"/>
      <c r="JS85" s="1639"/>
      <c r="JT85" s="1639"/>
      <c r="JU85" s="1639"/>
      <c r="JV85" s="1639"/>
      <c r="JW85" s="1639"/>
      <c r="JX85" s="1639"/>
      <c r="JY85" s="1639"/>
      <c r="JZ85" s="1639"/>
      <c r="KA85" s="1639"/>
      <c r="KB85" s="1639"/>
      <c r="KC85" s="1639"/>
      <c r="KD85" s="1639"/>
      <c r="KE85" s="1639"/>
      <c r="KF85" s="1639"/>
      <c r="KG85" s="1639"/>
      <c r="KH85" s="1639"/>
      <c r="KI85" s="1639"/>
      <c r="KJ85" s="1639"/>
      <c r="KK85" s="1639"/>
      <c r="KL85" s="1639"/>
      <c r="KM85" s="1639"/>
      <c r="KN85" s="1639"/>
      <c r="KO85" s="1639"/>
      <c r="KP85" s="1639"/>
      <c r="KQ85" s="1639"/>
      <c r="KR85" s="1639"/>
      <c r="KS85" s="1639"/>
      <c r="KT85" s="1639"/>
      <c r="KU85" s="1639"/>
      <c r="KV85" s="1639"/>
      <c r="KW85" s="1639"/>
      <c r="KX85" s="1639"/>
      <c r="KY85" s="1639"/>
      <c r="KZ85" s="1639"/>
      <c r="LA85" s="1639"/>
      <c r="LB85" s="1639"/>
      <c r="LC85" s="1639"/>
      <c r="LD85" s="1639"/>
      <c r="LE85" s="1639"/>
    </row>
    <row r="86" s="1481" customFormat="1" ht="47" customHeight="1" spans="1:317">
      <c r="A86" s="1499">
        <v>45821</v>
      </c>
      <c r="B86" s="1500" t="s">
        <v>2105</v>
      </c>
      <c r="C86" s="1501" t="s">
        <v>2106</v>
      </c>
      <c r="D86" s="1502">
        <v>4500170037</v>
      </c>
      <c r="E86" s="1503"/>
      <c r="F86" s="1502" t="s">
        <v>3854</v>
      </c>
      <c r="G86" s="1505" t="s">
        <v>3580</v>
      </c>
      <c r="H86" s="1505" t="s">
        <v>3580</v>
      </c>
      <c r="I86" s="1532" t="s">
        <v>3581</v>
      </c>
      <c r="J86" s="1522">
        <v>960</v>
      </c>
      <c r="K86" s="1534">
        <v>0</v>
      </c>
      <c r="L86" s="1534">
        <v>6</v>
      </c>
      <c r="M86" s="1534">
        <f t="shared" si="19"/>
        <v>160</v>
      </c>
      <c r="N86" s="1536">
        <v>45856</v>
      </c>
      <c r="O86" s="1536">
        <v>45852</v>
      </c>
      <c r="P86" s="1537"/>
      <c r="Q86" s="2070" t="s">
        <v>78</v>
      </c>
      <c r="R86" s="1532"/>
      <c r="S86" s="1532" t="s">
        <v>111</v>
      </c>
      <c r="T86" s="1565">
        <v>45821</v>
      </c>
      <c r="U86" s="1589" t="s">
        <v>88</v>
      </c>
      <c r="V86" s="1589">
        <v>45835</v>
      </c>
      <c r="W86" s="1589"/>
      <c r="X86" s="1589"/>
      <c r="Y86" s="1580" t="s">
        <v>3855</v>
      </c>
      <c r="Z86" s="1590" t="s">
        <v>792</v>
      </c>
      <c r="AA86" s="2174">
        <v>3.6946</v>
      </c>
      <c r="AB86" s="2175">
        <f>AA86*J86</f>
        <v>3546.816</v>
      </c>
      <c r="AC86" s="1504" t="s">
        <v>2109</v>
      </c>
      <c r="AD86" s="1609" t="s">
        <v>81</v>
      </c>
      <c r="AE86" s="1609">
        <v>9</v>
      </c>
      <c r="AF86" s="1609">
        <f t="shared" si="24"/>
        <v>960</v>
      </c>
      <c r="AG86" s="1610"/>
      <c r="AH86" s="1610"/>
      <c r="AI86" s="1610"/>
      <c r="AJ86" s="2282" t="s">
        <v>63</v>
      </c>
      <c r="AK86" s="2283">
        <f t="shared" si="17"/>
        <v>960</v>
      </c>
      <c r="AL86" s="1610"/>
      <c r="AM86" s="2185">
        <f>J86/9</f>
        <v>106.666666666667</v>
      </c>
      <c r="AN86" s="1622">
        <f>J86/9</f>
        <v>106.666666666667</v>
      </c>
      <c r="AO86" s="1622">
        <f>J86/9</f>
        <v>106.666666666667</v>
      </c>
      <c r="AP86" s="1622">
        <f>J86/9</f>
        <v>106.666666666667</v>
      </c>
      <c r="AQ86" s="1622">
        <f>J86/9</f>
        <v>106.666666666667</v>
      </c>
      <c r="AR86" s="1622">
        <f>J86/9</f>
        <v>106.666666666667</v>
      </c>
      <c r="AS86" s="1622">
        <f>J86/9</f>
        <v>106.666666666667</v>
      </c>
      <c r="AT86" s="1622">
        <f>J86/9</f>
        <v>106.666666666667</v>
      </c>
      <c r="AU86" s="2293">
        <f>J86/9</f>
        <v>106.666666666667</v>
      </c>
      <c r="AV86" s="2292">
        <f t="shared" si="22"/>
        <v>102.222222222222</v>
      </c>
      <c r="AW86" s="2297">
        <f t="shared" si="23"/>
        <v>4.44444444444444</v>
      </c>
      <c r="AX86" s="1534"/>
      <c r="AY86" s="1638"/>
      <c r="AZ86" s="1639"/>
      <c r="BA86" s="1639"/>
      <c r="BB86" s="1639"/>
      <c r="BC86" s="1639"/>
      <c r="BD86" s="1639"/>
      <c r="BE86" s="1639"/>
      <c r="BF86" s="1639"/>
      <c r="BG86" s="1639"/>
      <c r="BH86" s="1639"/>
      <c r="BI86" s="1639"/>
      <c r="BJ86" s="1639"/>
      <c r="BK86" s="1639"/>
      <c r="BL86" s="1639"/>
      <c r="BM86" s="1639"/>
      <c r="BN86" s="1639"/>
      <c r="BO86" s="1639"/>
      <c r="BP86" s="1639"/>
      <c r="BQ86" s="1639"/>
      <c r="BR86" s="1639"/>
      <c r="BS86" s="1639"/>
      <c r="BT86" s="1639"/>
      <c r="BU86" s="1639"/>
      <c r="BV86" s="1639"/>
      <c r="BW86" s="1639"/>
      <c r="BX86" s="1639"/>
      <c r="BY86" s="1639"/>
      <c r="BZ86" s="1639"/>
      <c r="CA86" s="1639"/>
      <c r="CB86" s="1639"/>
      <c r="CC86" s="1639"/>
      <c r="CD86" s="1639"/>
      <c r="CE86" s="1639"/>
      <c r="CF86" s="1639"/>
      <c r="CG86" s="1639"/>
      <c r="CH86" s="1639"/>
      <c r="CI86" s="1639"/>
      <c r="CJ86" s="1639"/>
      <c r="CK86" s="1639"/>
      <c r="CL86" s="1639"/>
      <c r="CM86" s="1639"/>
      <c r="CN86" s="1639"/>
      <c r="CO86" s="1639"/>
      <c r="CP86" s="1639"/>
      <c r="CQ86" s="1639"/>
      <c r="CR86" s="1639"/>
      <c r="CS86" s="1639"/>
      <c r="CT86" s="1639"/>
      <c r="CU86" s="1639"/>
      <c r="CV86" s="1639"/>
      <c r="CW86" s="1639"/>
      <c r="CX86" s="1639"/>
      <c r="CY86" s="1639"/>
      <c r="CZ86" s="1639"/>
      <c r="DA86" s="1639"/>
      <c r="DB86" s="1639"/>
      <c r="DC86" s="1639"/>
      <c r="DD86" s="1639"/>
      <c r="DE86" s="1639"/>
      <c r="DF86" s="1639"/>
      <c r="DG86" s="1639"/>
      <c r="DH86" s="1639"/>
      <c r="DI86" s="1639"/>
      <c r="DJ86" s="1639"/>
      <c r="DK86" s="1639"/>
      <c r="DL86" s="1639"/>
      <c r="DM86" s="1639"/>
      <c r="DN86" s="1639"/>
      <c r="DO86" s="1639"/>
      <c r="DP86" s="1639"/>
      <c r="DQ86" s="1639"/>
      <c r="DR86" s="1639"/>
      <c r="DS86" s="1639"/>
      <c r="DT86" s="1639"/>
      <c r="DU86" s="1639"/>
      <c r="DV86" s="1639"/>
      <c r="DW86" s="1639"/>
      <c r="DX86" s="1639"/>
      <c r="DY86" s="1639"/>
      <c r="DZ86" s="1639"/>
      <c r="EA86" s="1639"/>
      <c r="EB86" s="1639"/>
      <c r="EC86" s="1639"/>
      <c r="ED86" s="1639"/>
      <c r="EE86" s="1639"/>
      <c r="EF86" s="1639"/>
      <c r="EG86" s="1639"/>
      <c r="EH86" s="1639"/>
      <c r="EI86" s="1639"/>
      <c r="EJ86" s="1639"/>
      <c r="EK86" s="1639"/>
      <c r="EL86" s="1639"/>
      <c r="EM86" s="1639"/>
      <c r="EN86" s="1639"/>
      <c r="EO86" s="1639"/>
      <c r="EP86" s="1639"/>
      <c r="EQ86" s="1639"/>
      <c r="ER86" s="1639"/>
      <c r="ES86" s="1639"/>
      <c r="ET86" s="1639"/>
      <c r="EU86" s="1639"/>
      <c r="EV86" s="1639"/>
      <c r="EW86" s="1639"/>
      <c r="EX86" s="1639"/>
      <c r="EY86" s="1639"/>
      <c r="EZ86" s="1639"/>
      <c r="FA86" s="1639"/>
      <c r="FB86" s="1639"/>
      <c r="FC86" s="1639"/>
      <c r="FD86" s="1639"/>
      <c r="FE86" s="1639"/>
      <c r="FF86" s="1639"/>
      <c r="FG86" s="1639"/>
      <c r="FH86" s="1639"/>
      <c r="FI86" s="1639"/>
      <c r="FJ86" s="1639"/>
      <c r="FK86" s="1639"/>
      <c r="FL86" s="1639"/>
      <c r="FM86" s="1639"/>
      <c r="FN86" s="1639"/>
      <c r="FO86" s="1639"/>
      <c r="FP86" s="1639"/>
      <c r="FQ86" s="1639"/>
      <c r="FR86" s="1639"/>
      <c r="FS86" s="1639"/>
      <c r="FT86" s="1639"/>
      <c r="FU86" s="1639"/>
      <c r="FV86" s="1639"/>
      <c r="FW86" s="1639"/>
      <c r="FX86" s="1639"/>
      <c r="FY86" s="1639"/>
      <c r="FZ86" s="1639"/>
      <c r="GA86" s="1639"/>
      <c r="GB86" s="1639"/>
      <c r="GC86" s="1639"/>
      <c r="GD86" s="1639"/>
      <c r="GE86" s="1639"/>
      <c r="GF86" s="1639"/>
      <c r="GG86" s="1639"/>
      <c r="GH86" s="1639"/>
      <c r="GI86" s="1639"/>
      <c r="GJ86" s="1639"/>
      <c r="GK86" s="1639"/>
      <c r="GL86" s="1639"/>
      <c r="GM86" s="1639"/>
      <c r="GN86" s="1639"/>
      <c r="GO86" s="1639"/>
      <c r="GP86" s="1639"/>
      <c r="GQ86" s="1639"/>
      <c r="GR86" s="1639"/>
      <c r="GS86" s="1639"/>
      <c r="GT86" s="1639"/>
      <c r="GU86" s="1639"/>
      <c r="GV86" s="1639"/>
      <c r="GW86" s="1639"/>
      <c r="GX86" s="1639"/>
      <c r="GY86" s="1639"/>
      <c r="GZ86" s="1639"/>
      <c r="HA86" s="1639"/>
      <c r="HB86" s="1639"/>
      <c r="HC86" s="1639"/>
      <c r="HD86" s="1639"/>
      <c r="HE86" s="1639"/>
      <c r="HF86" s="1639"/>
      <c r="HG86" s="1639"/>
      <c r="HH86" s="1639"/>
      <c r="HI86" s="1639"/>
      <c r="HJ86" s="1639"/>
      <c r="HK86" s="1639"/>
      <c r="HL86" s="1639"/>
      <c r="HM86" s="1639"/>
      <c r="HN86" s="1639"/>
      <c r="HO86" s="1639"/>
      <c r="HP86" s="1639"/>
      <c r="HQ86" s="1639"/>
      <c r="HR86" s="1639"/>
      <c r="HS86" s="1639"/>
      <c r="HT86" s="1639"/>
      <c r="HU86" s="1639"/>
      <c r="HV86" s="1639"/>
      <c r="HW86" s="1639"/>
      <c r="HX86" s="1639"/>
      <c r="HY86" s="1639"/>
      <c r="HZ86" s="1639"/>
      <c r="IA86" s="1639"/>
      <c r="IB86" s="1639"/>
      <c r="IC86" s="1639"/>
      <c r="ID86" s="1639"/>
      <c r="IE86" s="1639"/>
      <c r="IF86" s="1639"/>
      <c r="IG86" s="1639"/>
      <c r="IH86" s="1639"/>
      <c r="II86" s="1639"/>
      <c r="IJ86" s="1639"/>
      <c r="IK86" s="1639"/>
      <c r="IL86" s="1639"/>
      <c r="IM86" s="1639"/>
      <c r="IN86" s="1639"/>
      <c r="IO86" s="1639"/>
      <c r="IP86" s="1639"/>
      <c r="IQ86" s="1639"/>
      <c r="IR86" s="1639"/>
      <c r="IS86" s="1639"/>
      <c r="IT86" s="1639"/>
      <c r="IU86" s="1639"/>
      <c r="IV86" s="1639"/>
      <c r="IW86" s="1639"/>
      <c r="IX86" s="1639"/>
      <c r="IY86" s="1639"/>
      <c r="IZ86" s="1639"/>
      <c r="JA86" s="1639"/>
      <c r="JB86" s="1639"/>
      <c r="JC86" s="1639"/>
      <c r="JD86" s="1639"/>
      <c r="JE86" s="1639"/>
      <c r="JF86" s="1639"/>
      <c r="JG86" s="1639"/>
      <c r="JH86" s="1639"/>
      <c r="JI86" s="1639"/>
      <c r="JJ86" s="1639"/>
      <c r="JK86" s="1639"/>
      <c r="JL86" s="1639"/>
      <c r="JM86" s="1639"/>
      <c r="JN86" s="1639"/>
      <c r="JO86" s="1639"/>
      <c r="JP86" s="1639"/>
      <c r="JQ86" s="1639"/>
      <c r="JR86" s="1639"/>
      <c r="JS86" s="1639"/>
      <c r="JT86" s="1639"/>
      <c r="JU86" s="1639"/>
      <c r="JV86" s="1639"/>
      <c r="JW86" s="1639"/>
      <c r="JX86" s="1639"/>
      <c r="JY86" s="1639"/>
      <c r="JZ86" s="1639"/>
      <c r="KA86" s="1639"/>
      <c r="KB86" s="1639"/>
      <c r="KC86" s="1639"/>
      <c r="KD86" s="1639"/>
      <c r="KE86" s="1639"/>
      <c r="KF86" s="1639"/>
      <c r="KG86" s="1639"/>
      <c r="KH86" s="1639"/>
      <c r="KI86" s="1639"/>
      <c r="KJ86" s="1639"/>
      <c r="KK86" s="1639"/>
      <c r="KL86" s="1639"/>
      <c r="KM86" s="1639"/>
      <c r="KN86" s="1639"/>
      <c r="KO86" s="1639"/>
      <c r="KP86" s="1639"/>
      <c r="KQ86" s="1639"/>
      <c r="KR86" s="1639"/>
      <c r="KS86" s="1639"/>
      <c r="KT86" s="1639"/>
      <c r="KU86" s="1639"/>
      <c r="KV86" s="1639"/>
      <c r="KW86" s="1639"/>
      <c r="KX86" s="1639"/>
      <c r="KY86" s="1639"/>
      <c r="KZ86" s="1639"/>
      <c r="LA86" s="1639"/>
      <c r="LB86" s="1639"/>
      <c r="LC86" s="1639"/>
      <c r="LD86" s="1639"/>
      <c r="LE86" s="1639"/>
    </row>
    <row r="87" s="1481" customFormat="1" ht="47" customHeight="1" spans="1:317">
      <c r="A87" s="1499">
        <v>45833</v>
      </c>
      <c r="B87" s="1500" t="s">
        <v>97</v>
      </c>
      <c r="C87" s="1501" t="s">
        <v>98</v>
      </c>
      <c r="D87" s="1502">
        <v>4500171183</v>
      </c>
      <c r="E87" s="1503" t="s">
        <v>3856</v>
      </c>
      <c r="F87" s="1502" t="s">
        <v>3857</v>
      </c>
      <c r="G87" s="1609" t="s">
        <v>3761</v>
      </c>
      <c r="H87" s="1505" t="s">
        <v>3761</v>
      </c>
      <c r="I87" s="1532" t="s">
        <v>3762</v>
      </c>
      <c r="J87" s="1522">
        <v>3600</v>
      </c>
      <c r="K87" s="1534">
        <v>0</v>
      </c>
      <c r="L87" s="1534">
        <v>36</v>
      </c>
      <c r="M87" s="1534">
        <f t="shared" si="19"/>
        <v>100</v>
      </c>
      <c r="N87" s="1536">
        <v>45861</v>
      </c>
      <c r="O87" s="1536">
        <f>N87-4</f>
        <v>45857</v>
      </c>
      <c r="P87" s="1537"/>
      <c r="Q87" s="2070" t="s">
        <v>78</v>
      </c>
      <c r="R87" s="1532"/>
      <c r="S87" s="1532" t="s">
        <v>111</v>
      </c>
      <c r="T87" s="1565">
        <v>45833</v>
      </c>
      <c r="U87" s="1589" t="s">
        <v>88</v>
      </c>
      <c r="V87" s="1589" t="s">
        <v>88</v>
      </c>
      <c r="W87" s="1589"/>
      <c r="X87" s="1589"/>
      <c r="Y87" s="1580" t="s">
        <v>3858</v>
      </c>
      <c r="Z87" s="1590" t="s">
        <v>104</v>
      </c>
      <c r="AA87" s="2174">
        <v>87.9023</v>
      </c>
      <c r="AB87" s="2175">
        <f>AA87*M87</f>
        <v>8790.23</v>
      </c>
      <c r="AC87" s="1504"/>
      <c r="AD87" s="1609" t="s">
        <v>81</v>
      </c>
      <c r="AE87" s="1609"/>
      <c r="AF87" s="1609">
        <f t="shared" si="24"/>
        <v>3600</v>
      </c>
      <c r="AG87" s="1610"/>
      <c r="AH87" s="1610">
        <f>J87/36</f>
        <v>100</v>
      </c>
      <c r="AI87" s="1610"/>
      <c r="AJ87" s="2282" t="s">
        <v>63</v>
      </c>
      <c r="AK87" s="2283">
        <f t="shared" si="17"/>
        <v>3600</v>
      </c>
      <c r="AL87" s="1610"/>
      <c r="AM87" s="2185">
        <f>J87/6</f>
        <v>600</v>
      </c>
      <c r="AN87" s="1622">
        <f>J87/6</f>
        <v>600</v>
      </c>
      <c r="AO87" s="1622">
        <f>J87/6</f>
        <v>600</v>
      </c>
      <c r="AP87" s="1622"/>
      <c r="AQ87" s="1622"/>
      <c r="AR87" s="1622"/>
      <c r="AS87" s="1622">
        <f>J87/6</f>
        <v>600</v>
      </c>
      <c r="AT87" s="1622">
        <f>J87/6</f>
        <v>600</v>
      </c>
      <c r="AU87" s="2293">
        <f>J87/6</f>
        <v>600</v>
      </c>
      <c r="AV87" s="2292">
        <f t="shared" si="22"/>
        <v>575</v>
      </c>
      <c r="AW87" s="2297">
        <f t="shared" si="23"/>
        <v>25</v>
      </c>
      <c r="AX87" s="1534"/>
      <c r="AY87" s="1638"/>
      <c r="AZ87" s="1639"/>
      <c r="BA87" s="1639"/>
      <c r="BB87" s="1639"/>
      <c r="BC87" s="1639"/>
      <c r="BD87" s="1639"/>
      <c r="BE87" s="1639"/>
      <c r="BF87" s="1639"/>
      <c r="BG87" s="1639"/>
      <c r="BH87" s="1639"/>
      <c r="BI87" s="1639"/>
      <c r="BJ87" s="1639"/>
      <c r="BK87" s="1639"/>
      <c r="BL87" s="1639"/>
      <c r="BM87" s="1639"/>
      <c r="BN87" s="1639"/>
      <c r="BO87" s="1639"/>
      <c r="BP87" s="1639"/>
      <c r="BQ87" s="1639"/>
      <c r="BR87" s="1639"/>
      <c r="BS87" s="1639"/>
      <c r="BT87" s="1639"/>
      <c r="BU87" s="1639"/>
      <c r="BV87" s="1639"/>
      <c r="BW87" s="1639"/>
      <c r="BX87" s="1639"/>
      <c r="BY87" s="1639"/>
      <c r="BZ87" s="1639"/>
      <c r="CA87" s="1639"/>
      <c r="CB87" s="1639"/>
      <c r="CC87" s="1639"/>
      <c r="CD87" s="1639"/>
      <c r="CE87" s="1639"/>
      <c r="CF87" s="1639"/>
      <c r="CG87" s="1639"/>
      <c r="CH87" s="1639"/>
      <c r="CI87" s="1639"/>
      <c r="CJ87" s="1639"/>
      <c r="CK87" s="1639"/>
      <c r="CL87" s="1639"/>
      <c r="CM87" s="1639"/>
      <c r="CN87" s="1639"/>
      <c r="CO87" s="1639"/>
      <c r="CP87" s="1639"/>
      <c r="CQ87" s="1639"/>
      <c r="CR87" s="1639"/>
      <c r="CS87" s="1639"/>
      <c r="CT87" s="1639"/>
      <c r="CU87" s="1639"/>
      <c r="CV87" s="1639"/>
      <c r="CW87" s="1639"/>
      <c r="CX87" s="1639"/>
      <c r="CY87" s="1639"/>
      <c r="CZ87" s="1639"/>
      <c r="DA87" s="1639"/>
      <c r="DB87" s="1639"/>
      <c r="DC87" s="1639"/>
      <c r="DD87" s="1639"/>
      <c r="DE87" s="1639"/>
      <c r="DF87" s="1639"/>
      <c r="DG87" s="1639"/>
      <c r="DH87" s="1639"/>
      <c r="DI87" s="1639"/>
      <c r="DJ87" s="1639"/>
      <c r="DK87" s="1639"/>
      <c r="DL87" s="1639"/>
      <c r="DM87" s="1639"/>
      <c r="DN87" s="1639"/>
      <c r="DO87" s="1639"/>
      <c r="DP87" s="1639"/>
      <c r="DQ87" s="1639"/>
      <c r="DR87" s="1639"/>
      <c r="DS87" s="1639"/>
      <c r="DT87" s="1639"/>
      <c r="DU87" s="1639"/>
      <c r="DV87" s="1639"/>
      <c r="DW87" s="1639"/>
      <c r="DX87" s="1639"/>
      <c r="DY87" s="1639"/>
      <c r="DZ87" s="1639"/>
      <c r="EA87" s="1639"/>
      <c r="EB87" s="1639"/>
      <c r="EC87" s="1639"/>
      <c r="ED87" s="1639"/>
      <c r="EE87" s="1639"/>
      <c r="EF87" s="1639"/>
      <c r="EG87" s="1639"/>
      <c r="EH87" s="1639"/>
      <c r="EI87" s="1639"/>
      <c r="EJ87" s="1639"/>
      <c r="EK87" s="1639"/>
      <c r="EL87" s="1639"/>
      <c r="EM87" s="1639"/>
      <c r="EN87" s="1639"/>
      <c r="EO87" s="1639"/>
      <c r="EP87" s="1639"/>
      <c r="EQ87" s="1639"/>
      <c r="ER87" s="1639"/>
      <c r="ES87" s="1639"/>
      <c r="ET87" s="1639"/>
      <c r="EU87" s="1639"/>
      <c r="EV87" s="1639"/>
      <c r="EW87" s="1639"/>
      <c r="EX87" s="1639"/>
      <c r="EY87" s="1639"/>
      <c r="EZ87" s="1639"/>
      <c r="FA87" s="1639"/>
      <c r="FB87" s="1639"/>
      <c r="FC87" s="1639"/>
      <c r="FD87" s="1639"/>
      <c r="FE87" s="1639"/>
      <c r="FF87" s="1639"/>
      <c r="FG87" s="1639"/>
      <c r="FH87" s="1639"/>
      <c r="FI87" s="1639"/>
      <c r="FJ87" s="1639"/>
      <c r="FK87" s="1639"/>
      <c r="FL87" s="1639"/>
      <c r="FM87" s="1639"/>
      <c r="FN87" s="1639"/>
      <c r="FO87" s="1639"/>
      <c r="FP87" s="1639"/>
      <c r="FQ87" s="1639"/>
      <c r="FR87" s="1639"/>
      <c r="FS87" s="1639"/>
      <c r="FT87" s="1639"/>
      <c r="FU87" s="1639"/>
      <c r="FV87" s="1639"/>
      <c r="FW87" s="1639"/>
      <c r="FX87" s="1639"/>
      <c r="FY87" s="1639"/>
      <c r="FZ87" s="1639"/>
      <c r="GA87" s="1639"/>
      <c r="GB87" s="1639"/>
      <c r="GC87" s="1639"/>
      <c r="GD87" s="1639"/>
      <c r="GE87" s="1639"/>
      <c r="GF87" s="1639"/>
      <c r="GG87" s="1639"/>
      <c r="GH87" s="1639"/>
      <c r="GI87" s="1639"/>
      <c r="GJ87" s="1639"/>
      <c r="GK87" s="1639"/>
      <c r="GL87" s="1639"/>
      <c r="GM87" s="1639"/>
      <c r="GN87" s="1639"/>
      <c r="GO87" s="1639"/>
      <c r="GP87" s="1639"/>
      <c r="GQ87" s="1639"/>
      <c r="GR87" s="1639"/>
      <c r="GS87" s="1639"/>
      <c r="GT87" s="1639"/>
      <c r="GU87" s="1639"/>
      <c r="GV87" s="1639"/>
      <c r="GW87" s="1639"/>
      <c r="GX87" s="1639"/>
      <c r="GY87" s="1639"/>
      <c r="GZ87" s="1639"/>
      <c r="HA87" s="1639"/>
      <c r="HB87" s="1639"/>
      <c r="HC87" s="1639"/>
      <c r="HD87" s="1639"/>
      <c r="HE87" s="1639"/>
      <c r="HF87" s="1639"/>
      <c r="HG87" s="1639"/>
      <c r="HH87" s="1639"/>
      <c r="HI87" s="1639"/>
      <c r="HJ87" s="1639"/>
      <c r="HK87" s="1639"/>
      <c r="HL87" s="1639"/>
      <c r="HM87" s="1639"/>
      <c r="HN87" s="1639"/>
      <c r="HO87" s="1639"/>
      <c r="HP87" s="1639"/>
      <c r="HQ87" s="1639"/>
      <c r="HR87" s="1639"/>
      <c r="HS87" s="1639"/>
      <c r="HT87" s="1639"/>
      <c r="HU87" s="1639"/>
      <c r="HV87" s="1639"/>
      <c r="HW87" s="1639"/>
      <c r="HX87" s="1639"/>
      <c r="HY87" s="1639"/>
      <c r="HZ87" s="1639"/>
      <c r="IA87" s="1639"/>
      <c r="IB87" s="1639"/>
      <c r="IC87" s="1639"/>
      <c r="ID87" s="1639"/>
      <c r="IE87" s="1639"/>
      <c r="IF87" s="1639"/>
      <c r="IG87" s="1639"/>
      <c r="IH87" s="1639"/>
      <c r="II87" s="1639"/>
      <c r="IJ87" s="1639"/>
      <c r="IK87" s="1639"/>
      <c r="IL87" s="1639"/>
      <c r="IM87" s="1639"/>
      <c r="IN87" s="1639"/>
      <c r="IO87" s="1639"/>
      <c r="IP87" s="1639"/>
      <c r="IQ87" s="1639"/>
      <c r="IR87" s="1639"/>
      <c r="IS87" s="1639"/>
      <c r="IT87" s="1639"/>
      <c r="IU87" s="1639"/>
      <c r="IV87" s="1639"/>
      <c r="IW87" s="1639"/>
      <c r="IX87" s="1639"/>
      <c r="IY87" s="1639"/>
      <c r="IZ87" s="1639"/>
      <c r="JA87" s="1639"/>
      <c r="JB87" s="1639"/>
      <c r="JC87" s="1639"/>
      <c r="JD87" s="1639"/>
      <c r="JE87" s="1639"/>
      <c r="JF87" s="1639"/>
      <c r="JG87" s="1639"/>
      <c r="JH87" s="1639"/>
      <c r="JI87" s="1639"/>
      <c r="JJ87" s="1639"/>
      <c r="JK87" s="1639"/>
      <c r="JL87" s="1639"/>
      <c r="JM87" s="1639"/>
      <c r="JN87" s="1639"/>
      <c r="JO87" s="1639"/>
      <c r="JP87" s="1639"/>
      <c r="JQ87" s="1639"/>
      <c r="JR87" s="1639"/>
      <c r="JS87" s="1639"/>
      <c r="JT87" s="1639"/>
      <c r="JU87" s="1639"/>
      <c r="JV87" s="1639"/>
      <c r="JW87" s="1639"/>
      <c r="JX87" s="1639"/>
      <c r="JY87" s="1639"/>
      <c r="JZ87" s="1639"/>
      <c r="KA87" s="1639"/>
      <c r="KB87" s="1639"/>
      <c r="KC87" s="1639"/>
      <c r="KD87" s="1639"/>
      <c r="KE87" s="1639"/>
      <c r="KF87" s="1639"/>
      <c r="KG87" s="1639"/>
      <c r="KH87" s="1639"/>
      <c r="KI87" s="1639"/>
      <c r="KJ87" s="1639"/>
      <c r="KK87" s="1639"/>
      <c r="KL87" s="1639"/>
      <c r="KM87" s="1639"/>
      <c r="KN87" s="1639"/>
      <c r="KO87" s="1639"/>
      <c r="KP87" s="1639"/>
      <c r="KQ87" s="1639"/>
      <c r="KR87" s="1639"/>
      <c r="KS87" s="1639"/>
      <c r="KT87" s="1639"/>
      <c r="KU87" s="1639"/>
      <c r="KV87" s="1639"/>
      <c r="KW87" s="1639"/>
      <c r="KX87" s="1639"/>
      <c r="KY87" s="1639"/>
      <c r="KZ87" s="1639"/>
      <c r="LA87" s="1639"/>
      <c r="LB87" s="1639"/>
      <c r="LC87" s="1639"/>
      <c r="LD87" s="1639"/>
      <c r="LE87" s="1639"/>
    </row>
    <row r="88" s="1481" customFormat="1" ht="47" customHeight="1" spans="1:325">
      <c r="A88" s="2248">
        <v>45671</v>
      </c>
      <c r="B88" s="1500" t="s">
        <v>1824</v>
      </c>
      <c r="C88" s="1501" t="s">
        <v>563</v>
      </c>
      <c r="D88" s="1502">
        <v>4500155867</v>
      </c>
      <c r="E88" s="1503" t="s">
        <v>2290</v>
      </c>
      <c r="F88" s="1502" t="s">
        <v>3859</v>
      </c>
      <c r="G88" s="1504" t="s">
        <v>3797</v>
      </c>
      <c r="H88" s="1505" t="s">
        <v>3797</v>
      </c>
      <c r="I88" s="1532" t="s">
        <v>3798</v>
      </c>
      <c r="J88" s="1522">
        <v>504</v>
      </c>
      <c r="K88" s="1534">
        <v>0</v>
      </c>
      <c r="L88" s="1534">
        <v>6</v>
      </c>
      <c r="M88" s="1534">
        <f t="shared" si="19"/>
        <v>84</v>
      </c>
      <c r="N88" s="1536">
        <v>45889</v>
      </c>
      <c r="O88" s="1536">
        <v>45887</v>
      </c>
      <c r="P88" s="1537"/>
      <c r="Q88" s="2070" t="s">
        <v>78</v>
      </c>
      <c r="R88" s="2261"/>
      <c r="S88" s="2261" t="s">
        <v>111</v>
      </c>
      <c r="T88" s="1565">
        <v>45702</v>
      </c>
      <c r="U88" s="1589" t="s">
        <v>88</v>
      </c>
      <c r="V88" s="1589">
        <v>45702</v>
      </c>
      <c r="W88" s="2262"/>
      <c r="X88" s="1589"/>
      <c r="Y88" s="2274" t="s">
        <v>3860</v>
      </c>
      <c r="Z88" s="1590" t="s">
        <v>1374</v>
      </c>
      <c r="AA88" s="2174">
        <v>4.2</v>
      </c>
      <c r="AB88" s="2175">
        <f t="shared" ref="AB88:AB93" si="25">AA88*J88</f>
        <v>2116.8</v>
      </c>
      <c r="AC88" s="1504"/>
      <c r="AD88" s="1609" t="s">
        <v>81</v>
      </c>
      <c r="AE88" s="1609" t="s">
        <v>1720</v>
      </c>
      <c r="AF88" s="1609">
        <f t="shared" si="24"/>
        <v>504</v>
      </c>
      <c r="AG88" s="1610"/>
      <c r="AH88" s="2282"/>
      <c r="AI88" s="2282"/>
      <c r="AJ88" s="2282" t="s">
        <v>63</v>
      </c>
      <c r="AK88" s="2283">
        <f t="shared" si="17"/>
        <v>504</v>
      </c>
      <c r="AL88" s="2282"/>
      <c r="AM88" s="2185">
        <f>J88/1</f>
        <v>504</v>
      </c>
      <c r="AN88" s="1622"/>
      <c r="AO88" s="1622"/>
      <c r="AP88" s="1622"/>
      <c r="AQ88" s="1622"/>
      <c r="AR88" s="1622"/>
      <c r="AS88" s="1622"/>
      <c r="AT88" s="1622"/>
      <c r="AU88" s="2293"/>
      <c r="AV88" s="2292">
        <f t="shared" si="22"/>
        <v>483</v>
      </c>
      <c r="AW88" s="2297">
        <f t="shared" si="23"/>
        <v>21</v>
      </c>
      <c r="AX88" s="1631"/>
      <c r="AY88" s="1632"/>
      <c r="AZ88" s="1633"/>
      <c r="BA88" s="1633"/>
      <c r="BB88" s="1633"/>
      <c r="BC88" s="1633"/>
      <c r="BD88" s="1633"/>
      <c r="BE88" s="1633"/>
      <c r="BF88" s="1633"/>
      <c r="BG88" s="1633"/>
      <c r="BH88" s="1633"/>
      <c r="BI88" s="1633"/>
      <c r="BJ88" s="1633"/>
      <c r="BK88" s="1633"/>
      <c r="BL88" s="1633"/>
      <c r="BM88" s="1633"/>
      <c r="BN88" s="1633"/>
      <c r="BO88" s="1633"/>
      <c r="BP88" s="1633"/>
      <c r="BQ88" s="1633"/>
      <c r="BR88" s="1633"/>
      <c r="BS88" s="1633"/>
      <c r="BT88" s="1633"/>
      <c r="BU88" s="1633"/>
      <c r="BV88" s="1633"/>
      <c r="BW88" s="1633"/>
      <c r="BX88" s="1633"/>
      <c r="BY88" s="1633"/>
      <c r="BZ88" s="1633"/>
      <c r="CA88" s="1633"/>
      <c r="CB88" s="1633"/>
      <c r="CC88" s="1633"/>
      <c r="CD88" s="1633"/>
      <c r="CE88" s="1633"/>
      <c r="CF88" s="1633"/>
      <c r="CG88" s="1633"/>
      <c r="CH88" s="1633"/>
      <c r="CI88" s="1633"/>
      <c r="CJ88" s="1633"/>
      <c r="CK88" s="1633"/>
      <c r="CL88" s="1633"/>
      <c r="CM88" s="1633"/>
      <c r="CN88" s="1633"/>
      <c r="CO88" s="1633"/>
      <c r="CP88" s="1633"/>
      <c r="CQ88" s="1633"/>
      <c r="CR88" s="1633"/>
      <c r="CS88" s="1633"/>
      <c r="CT88" s="1633"/>
      <c r="CU88" s="1633"/>
      <c r="CV88" s="1633"/>
      <c r="CW88" s="1633"/>
      <c r="CX88" s="1633"/>
      <c r="CY88" s="1633"/>
      <c r="CZ88" s="1633"/>
      <c r="DA88" s="1633"/>
      <c r="DB88" s="1633"/>
      <c r="DC88" s="1633"/>
      <c r="DD88" s="1633"/>
      <c r="DE88" s="1633"/>
      <c r="DF88" s="1633"/>
      <c r="DG88" s="1633"/>
      <c r="DH88" s="1633"/>
      <c r="DI88" s="1633"/>
      <c r="DJ88" s="1633"/>
      <c r="DK88" s="1633"/>
      <c r="DL88" s="1633"/>
      <c r="DM88" s="1633"/>
      <c r="DN88" s="1633"/>
      <c r="DO88" s="1633"/>
      <c r="DP88" s="1633"/>
      <c r="DQ88" s="1633"/>
      <c r="DR88" s="1633"/>
      <c r="DS88" s="1633"/>
      <c r="DT88" s="1633"/>
      <c r="DU88" s="1633"/>
      <c r="DV88" s="1633"/>
      <c r="DW88" s="1633"/>
      <c r="DX88" s="1633"/>
      <c r="DY88" s="1633"/>
      <c r="DZ88" s="1633"/>
      <c r="EA88" s="1633"/>
      <c r="EB88" s="1633"/>
      <c r="EC88" s="1633"/>
      <c r="ED88" s="1633"/>
      <c r="EE88" s="1633"/>
      <c r="EF88" s="1633"/>
      <c r="EG88" s="1633"/>
      <c r="EH88" s="1633"/>
      <c r="EI88" s="1633"/>
      <c r="EJ88" s="1633"/>
      <c r="EK88" s="1633"/>
      <c r="EL88" s="1633"/>
      <c r="EM88" s="1633"/>
      <c r="EN88" s="1633"/>
      <c r="EO88" s="1633"/>
      <c r="EP88" s="1633"/>
      <c r="EQ88" s="1633"/>
      <c r="ER88" s="1633"/>
      <c r="ES88" s="1633"/>
      <c r="ET88" s="1633"/>
      <c r="EU88" s="1633"/>
      <c r="EV88" s="1633"/>
      <c r="EW88" s="1633"/>
      <c r="EX88" s="1633"/>
      <c r="EY88" s="1633"/>
      <c r="EZ88" s="1633"/>
      <c r="FA88" s="1633"/>
      <c r="FB88" s="1633"/>
      <c r="FC88" s="1633"/>
      <c r="FD88" s="1633"/>
      <c r="FE88" s="1633"/>
      <c r="FF88" s="1633"/>
      <c r="FG88" s="1633"/>
      <c r="FH88" s="1633"/>
      <c r="FI88" s="1633"/>
      <c r="FJ88" s="1633"/>
      <c r="FK88" s="1633"/>
      <c r="FL88" s="1633"/>
      <c r="FM88" s="1633"/>
      <c r="FN88" s="1633"/>
      <c r="FO88" s="1633"/>
      <c r="FP88" s="1633"/>
      <c r="FQ88" s="1633"/>
      <c r="FR88" s="1633"/>
      <c r="FS88" s="1633"/>
      <c r="FT88" s="1633"/>
      <c r="FU88" s="1633"/>
      <c r="FV88" s="1633"/>
      <c r="FW88" s="1633"/>
      <c r="FX88" s="1633"/>
      <c r="FY88" s="1633"/>
      <c r="FZ88" s="1633"/>
      <c r="GA88" s="1633"/>
      <c r="GB88" s="1633"/>
      <c r="GC88" s="1633"/>
      <c r="GD88" s="1633"/>
      <c r="GE88" s="1633"/>
      <c r="GF88" s="1633"/>
      <c r="GG88" s="1633"/>
      <c r="GH88" s="1633"/>
      <c r="GI88" s="1633"/>
      <c r="GJ88" s="1633"/>
      <c r="GK88" s="1633"/>
      <c r="GL88" s="1633"/>
      <c r="GM88" s="1633"/>
      <c r="GN88" s="1633"/>
      <c r="GO88" s="1633"/>
      <c r="GP88" s="1633"/>
      <c r="GQ88" s="1633"/>
      <c r="GR88" s="1633"/>
      <c r="GS88" s="1633"/>
      <c r="GT88" s="1633"/>
      <c r="GU88" s="1633"/>
      <c r="GV88" s="1633"/>
      <c r="GW88" s="1633"/>
      <c r="GX88" s="1633"/>
      <c r="GY88" s="1633"/>
      <c r="GZ88" s="1633"/>
      <c r="HA88" s="1633"/>
      <c r="HB88" s="1633"/>
      <c r="HC88" s="1633"/>
      <c r="HD88" s="1633"/>
      <c r="HE88" s="1633"/>
      <c r="HF88" s="1633"/>
      <c r="HG88" s="1633"/>
      <c r="HH88" s="1633"/>
      <c r="HI88" s="1633"/>
      <c r="HJ88" s="1633"/>
      <c r="HK88" s="1633"/>
      <c r="HL88" s="1633"/>
      <c r="HM88" s="1633"/>
      <c r="HN88" s="1633"/>
      <c r="HO88" s="1633"/>
      <c r="HP88" s="1633"/>
      <c r="HQ88" s="1633"/>
      <c r="HR88" s="1633"/>
      <c r="HS88" s="1633"/>
      <c r="HT88" s="1633"/>
      <c r="HU88" s="1633"/>
      <c r="HV88" s="1633"/>
      <c r="HW88" s="1633"/>
      <c r="HX88" s="1633"/>
      <c r="HY88" s="1633"/>
      <c r="HZ88" s="1633"/>
      <c r="IA88" s="1633"/>
      <c r="IB88" s="1633"/>
      <c r="IC88" s="1633"/>
      <c r="ID88" s="1633"/>
      <c r="IE88" s="1633"/>
      <c r="IF88" s="1633"/>
      <c r="IG88" s="1633"/>
      <c r="IH88" s="1633"/>
      <c r="II88" s="1633"/>
      <c r="IJ88" s="1633"/>
      <c r="IK88" s="1633"/>
      <c r="IL88" s="1633"/>
      <c r="IM88" s="1633"/>
      <c r="IN88" s="1633"/>
      <c r="IO88" s="1633"/>
      <c r="IP88" s="1633"/>
      <c r="IQ88" s="1633"/>
      <c r="IR88" s="1633"/>
      <c r="IS88" s="1633"/>
      <c r="IT88" s="1633"/>
      <c r="IU88" s="1633"/>
      <c r="IV88" s="1633"/>
      <c r="IW88" s="1633"/>
      <c r="IX88" s="1633"/>
      <c r="IY88" s="1633"/>
      <c r="IZ88" s="1633"/>
      <c r="JA88" s="1633"/>
      <c r="JB88" s="1633"/>
      <c r="JC88" s="1633"/>
      <c r="JD88" s="1633"/>
      <c r="JE88" s="1633"/>
      <c r="JF88" s="1633"/>
      <c r="JG88" s="1633"/>
      <c r="JH88" s="1633"/>
      <c r="JI88" s="1633"/>
      <c r="JJ88" s="1633"/>
      <c r="JK88" s="1633"/>
      <c r="JL88" s="1633"/>
      <c r="JM88" s="1633"/>
      <c r="JN88" s="1633"/>
      <c r="JO88" s="1633"/>
      <c r="JP88" s="1633"/>
      <c r="JQ88" s="1633"/>
      <c r="JR88" s="1633"/>
      <c r="JS88" s="1633"/>
      <c r="JT88" s="1633"/>
      <c r="JU88" s="1633"/>
      <c r="JV88" s="1633"/>
      <c r="JW88" s="1633"/>
      <c r="JX88" s="1633"/>
      <c r="JY88" s="1633"/>
      <c r="JZ88" s="1633"/>
      <c r="KA88" s="1633"/>
      <c r="KB88" s="1633"/>
      <c r="KC88" s="1633"/>
      <c r="KD88" s="1633"/>
      <c r="KE88" s="1633"/>
      <c r="KF88" s="1633"/>
      <c r="KG88" s="1633"/>
      <c r="KH88" s="1633"/>
      <c r="KI88" s="1633"/>
      <c r="KJ88" s="1633"/>
      <c r="KK88" s="1633"/>
      <c r="KL88" s="1633"/>
      <c r="KM88" s="1633"/>
      <c r="KN88" s="1633"/>
      <c r="KO88" s="1633"/>
      <c r="KP88" s="1633"/>
      <c r="KQ88" s="1633"/>
      <c r="KR88" s="1633"/>
      <c r="KS88" s="1633"/>
      <c r="KT88" s="1633"/>
      <c r="KU88" s="1633"/>
      <c r="KV88" s="1633"/>
      <c r="KW88" s="1633"/>
      <c r="KX88" s="1633"/>
      <c r="KY88" s="1633"/>
      <c r="KZ88" s="1633"/>
      <c r="LA88" s="1633"/>
      <c r="LB88" s="1633"/>
      <c r="LC88" s="1633"/>
      <c r="LD88" s="1633"/>
      <c r="LE88" s="1633"/>
      <c r="LF88" s="1642"/>
      <c r="LG88" s="1642"/>
      <c r="LH88" s="1642"/>
      <c r="LI88" s="1642"/>
      <c r="LJ88" s="1642"/>
      <c r="LK88" s="1642"/>
      <c r="LL88" s="1642"/>
      <c r="LM88" s="2302"/>
    </row>
    <row r="89" s="1481" customFormat="1" ht="47" customHeight="1" spans="1:325">
      <c r="A89" s="2248">
        <v>45671</v>
      </c>
      <c r="B89" s="1500" t="s">
        <v>1824</v>
      </c>
      <c r="C89" s="1501" t="s">
        <v>563</v>
      </c>
      <c r="D89" s="1502">
        <v>4500155867</v>
      </c>
      <c r="E89" s="1503" t="s">
        <v>2290</v>
      </c>
      <c r="F89" s="1502" t="s">
        <v>3861</v>
      </c>
      <c r="G89" s="1504" t="s">
        <v>3803</v>
      </c>
      <c r="H89" s="1505" t="s">
        <v>3803</v>
      </c>
      <c r="I89" s="1532" t="s">
        <v>3804</v>
      </c>
      <c r="J89" s="1522">
        <v>504</v>
      </c>
      <c r="K89" s="1534">
        <v>0</v>
      </c>
      <c r="L89" s="1534">
        <v>6</v>
      </c>
      <c r="M89" s="1534">
        <f t="shared" si="19"/>
        <v>84</v>
      </c>
      <c r="N89" s="1536">
        <v>45889</v>
      </c>
      <c r="O89" s="1536">
        <v>45887</v>
      </c>
      <c r="P89" s="1537"/>
      <c r="Q89" s="2070" t="s">
        <v>78</v>
      </c>
      <c r="R89" s="2261"/>
      <c r="S89" s="2261" t="s">
        <v>111</v>
      </c>
      <c r="T89" s="1565">
        <v>45702</v>
      </c>
      <c r="U89" s="1589" t="s">
        <v>88</v>
      </c>
      <c r="V89" s="1589">
        <v>45702</v>
      </c>
      <c r="W89" s="2262"/>
      <c r="X89" s="1589"/>
      <c r="Y89" s="2274" t="s">
        <v>3862</v>
      </c>
      <c r="Z89" s="1590" t="s">
        <v>1374</v>
      </c>
      <c r="AA89" s="2174">
        <v>4.2</v>
      </c>
      <c r="AB89" s="2175">
        <f t="shared" si="25"/>
        <v>2116.8</v>
      </c>
      <c r="AC89" s="1504"/>
      <c r="AD89" s="1609" t="s">
        <v>81</v>
      </c>
      <c r="AE89" s="1609" t="s">
        <v>3805</v>
      </c>
      <c r="AF89" s="1609">
        <f t="shared" si="24"/>
        <v>504</v>
      </c>
      <c r="AG89" s="1610"/>
      <c r="AH89" s="2282"/>
      <c r="AI89" s="2282"/>
      <c r="AJ89" s="2282" t="s">
        <v>63</v>
      </c>
      <c r="AK89" s="2283">
        <f t="shared" si="17"/>
        <v>504</v>
      </c>
      <c r="AL89" s="2282"/>
      <c r="AM89" s="2185"/>
      <c r="AN89" s="1622">
        <f>J89/1</f>
        <v>504</v>
      </c>
      <c r="AO89" s="1622"/>
      <c r="AP89" s="1622"/>
      <c r="AQ89" s="1622"/>
      <c r="AR89" s="1622"/>
      <c r="AS89" s="1622"/>
      <c r="AT89" s="1622"/>
      <c r="AU89" s="2293"/>
      <c r="AV89" s="2292">
        <f t="shared" si="22"/>
        <v>483</v>
      </c>
      <c r="AW89" s="2297">
        <f t="shared" si="23"/>
        <v>21</v>
      </c>
      <c r="AX89" s="1631"/>
      <c r="AY89" s="1632"/>
      <c r="AZ89" s="1633"/>
      <c r="BA89" s="1633"/>
      <c r="BB89" s="1633"/>
      <c r="BC89" s="1633"/>
      <c r="BD89" s="1633"/>
      <c r="BE89" s="1633"/>
      <c r="BF89" s="1633"/>
      <c r="BG89" s="1633"/>
      <c r="BH89" s="1633"/>
      <c r="BI89" s="1633"/>
      <c r="BJ89" s="1633"/>
      <c r="BK89" s="1633"/>
      <c r="BL89" s="1633"/>
      <c r="BM89" s="1633"/>
      <c r="BN89" s="1633"/>
      <c r="BO89" s="1633"/>
      <c r="BP89" s="1633"/>
      <c r="BQ89" s="1633"/>
      <c r="BR89" s="1633"/>
      <c r="BS89" s="1633"/>
      <c r="BT89" s="1633"/>
      <c r="BU89" s="1633"/>
      <c r="BV89" s="1633"/>
      <c r="BW89" s="1633"/>
      <c r="BX89" s="1633"/>
      <c r="BY89" s="1633"/>
      <c r="BZ89" s="1633"/>
      <c r="CA89" s="1633"/>
      <c r="CB89" s="1633"/>
      <c r="CC89" s="1633"/>
      <c r="CD89" s="1633"/>
      <c r="CE89" s="1633"/>
      <c r="CF89" s="1633"/>
      <c r="CG89" s="1633"/>
      <c r="CH89" s="1633"/>
      <c r="CI89" s="1633"/>
      <c r="CJ89" s="1633"/>
      <c r="CK89" s="1633"/>
      <c r="CL89" s="1633"/>
      <c r="CM89" s="1633"/>
      <c r="CN89" s="1633"/>
      <c r="CO89" s="1633"/>
      <c r="CP89" s="1633"/>
      <c r="CQ89" s="1633"/>
      <c r="CR89" s="1633"/>
      <c r="CS89" s="1633"/>
      <c r="CT89" s="1633"/>
      <c r="CU89" s="1633"/>
      <c r="CV89" s="1633"/>
      <c r="CW89" s="1633"/>
      <c r="CX89" s="1633"/>
      <c r="CY89" s="1633"/>
      <c r="CZ89" s="1633"/>
      <c r="DA89" s="1633"/>
      <c r="DB89" s="1633"/>
      <c r="DC89" s="1633"/>
      <c r="DD89" s="1633"/>
      <c r="DE89" s="1633"/>
      <c r="DF89" s="1633"/>
      <c r="DG89" s="1633"/>
      <c r="DH89" s="1633"/>
      <c r="DI89" s="1633"/>
      <c r="DJ89" s="1633"/>
      <c r="DK89" s="1633"/>
      <c r="DL89" s="1633"/>
      <c r="DM89" s="1633"/>
      <c r="DN89" s="1633"/>
      <c r="DO89" s="1633"/>
      <c r="DP89" s="1633"/>
      <c r="DQ89" s="1633"/>
      <c r="DR89" s="1633"/>
      <c r="DS89" s="1633"/>
      <c r="DT89" s="1633"/>
      <c r="DU89" s="1633"/>
      <c r="DV89" s="1633"/>
      <c r="DW89" s="1633"/>
      <c r="DX89" s="1633"/>
      <c r="DY89" s="1633"/>
      <c r="DZ89" s="1633"/>
      <c r="EA89" s="1633"/>
      <c r="EB89" s="1633"/>
      <c r="EC89" s="1633"/>
      <c r="ED89" s="1633"/>
      <c r="EE89" s="1633"/>
      <c r="EF89" s="1633"/>
      <c r="EG89" s="1633"/>
      <c r="EH89" s="1633"/>
      <c r="EI89" s="1633"/>
      <c r="EJ89" s="1633"/>
      <c r="EK89" s="1633"/>
      <c r="EL89" s="1633"/>
      <c r="EM89" s="1633"/>
      <c r="EN89" s="1633"/>
      <c r="EO89" s="1633"/>
      <c r="EP89" s="1633"/>
      <c r="EQ89" s="1633"/>
      <c r="ER89" s="1633"/>
      <c r="ES89" s="1633"/>
      <c r="ET89" s="1633"/>
      <c r="EU89" s="1633"/>
      <c r="EV89" s="1633"/>
      <c r="EW89" s="1633"/>
      <c r="EX89" s="1633"/>
      <c r="EY89" s="1633"/>
      <c r="EZ89" s="1633"/>
      <c r="FA89" s="1633"/>
      <c r="FB89" s="1633"/>
      <c r="FC89" s="1633"/>
      <c r="FD89" s="1633"/>
      <c r="FE89" s="1633"/>
      <c r="FF89" s="1633"/>
      <c r="FG89" s="1633"/>
      <c r="FH89" s="1633"/>
      <c r="FI89" s="1633"/>
      <c r="FJ89" s="1633"/>
      <c r="FK89" s="1633"/>
      <c r="FL89" s="1633"/>
      <c r="FM89" s="1633"/>
      <c r="FN89" s="1633"/>
      <c r="FO89" s="1633"/>
      <c r="FP89" s="1633"/>
      <c r="FQ89" s="1633"/>
      <c r="FR89" s="1633"/>
      <c r="FS89" s="1633"/>
      <c r="FT89" s="1633"/>
      <c r="FU89" s="1633"/>
      <c r="FV89" s="1633"/>
      <c r="FW89" s="1633"/>
      <c r="FX89" s="1633"/>
      <c r="FY89" s="1633"/>
      <c r="FZ89" s="1633"/>
      <c r="GA89" s="1633"/>
      <c r="GB89" s="1633"/>
      <c r="GC89" s="1633"/>
      <c r="GD89" s="1633"/>
      <c r="GE89" s="1633"/>
      <c r="GF89" s="1633"/>
      <c r="GG89" s="1633"/>
      <c r="GH89" s="1633"/>
      <c r="GI89" s="1633"/>
      <c r="GJ89" s="1633"/>
      <c r="GK89" s="1633"/>
      <c r="GL89" s="1633"/>
      <c r="GM89" s="1633"/>
      <c r="GN89" s="1633"/>
      <c r="GO89" s="1633"/>
      <c r="GP89" s="1633"/>
      <c r="GQ89" s="1633"/>
      <c r="GR89" s="1633"/>
      <c r="GS89" s="1633"/>
      <c r="GT89" s="1633"/>
      <c r="GU89" s="1633"/>
      <c r="GV89" s="1633"/>
      <c r="GW89" s="1633"/>
      <c r="GX89" s="1633"/>
      <c r="GY89" s="1633"/>
      <c r="GZ89" s="1633"/>
      <c r="HA89" s="1633"/>
      <c r="HB89" s="1633"/>
      <c r="HC89" s="1633"/>
      <c r="HD89" s="1633"/>
      <c r="HE89" s="1633"/>
      <c r="HF89" s="1633"/>
      <c r="HG89" s="1633"/>
      <c r="HH89" s="1633"/>
      <c r="HI89" s="1633"/>
      <c r="HJ89" s="1633"/>
      <c r="HK89" s="1633"/>
      <c r="HL89" s="1633"/>
      <c r="HM89" s="1633"/>
      <c r="HN89" s="1633"/>
      <c r="HO89" s="1633"/>
      <c r="HP89" s="1633"/>
      <c r="HQ89" s="1633"/>
      <c r="HR89" s="1633"/>
      <c r="HS89" s="1633"/>
      <c r="HT89" s="1633"/>
      <c r="HU89" s="1633"/>
      <c r="HV89" s="1633"/>
      <c r="HW89" s="1633"/>
      <c r="HX89" s="1633"/>
      <c r="HY89" s="1633"/>
      <c r="HZ89" s="1633"/>
      <c r="IA89" s="1633"/>
      <c r="IB89" s="1633"/>
      <c r="IC89" s="1633"/>
      <c r="ID89" s="1633"/>
      <c r="IE89" s="1633"/>
      <c r="IF89" s="1633"/>
      <c r="IG89" s="1633"/>
      <c r="IH89" s="1633"/>
      <c r="II89" s="1633"/>
      <c r="IJ89" s="1633"/>
      <c r="IK89" s="1633"/>
      <c r="IL89" s="1633"/>
      <c r="IM89" s="1633"/>
      <c r="IN89" s="1633"/>
      <c r="IO89" s="1633"/>
      <c r="IP89" s="1633"/>
      <c r="IQ89" s="1633"/>
      <c r="IR89" s="1633"/>
      <c r="IS89" s="1633"/>
      <c r="IT89" s="1633"/>
      <c r="IU89" s="1633"/>
      <c r="IV89" s="1633"/>
      <c r="IW89" s="1633"/>
      <c r="IX89" s="1633"/>
      <c r="IY89" s="1633"/>
      <c r="IZ89" s="1633"/>
      <c r="JA89" s="1633"/>
      <c r="JB89" s="1633"/>
      <c r="JC89" s="1633"/>
      <c r="JD89" s="1633"/>
      <c r="JE89" s="1633"/>
      <c r="JF89" s="1633"/>
      <c r="JG89" s="1633"/>
      <c r="JH89" s="1633"/>
      <c r="JI89" s="1633"/>
      <c r="JJ89" s="1633"/>
      <c r="JK89" s="1633"/>
      <c r="JL89" s="1633"/>
      <c r="JM89" s="1633"/>
      <c r="JN89" s="1633"/>
      <c r="JO89" s="1633"/>
      <c r="JP89" s="1633"/>
      <c r="JQ89" s="1633"/>
      <c r="JR89" s="1633"/>
      <c r="JS89" s="1633"/>
      <c r="JT89" s="1633"/>
      <c r="JU89" s="1633"/>
      <c r="JV89" s="1633"/>
      <c r="JW89" s="1633"/>
      <c r="JX89" s="1633"/>
      <c r="JY89" s="1633"/>
      <c r="JZ89" s="1633"/>
      <c r="KA89" s="1633"/>
      <c r="KB89" s="1633"/>
      <c r="KC89" s="1633"/>
      <c r="KD89" s="1633"/>
      <c r="KE89" s="1633"/>
      <c r="KF89" s="1633"/>
      <c r="KG89" s="1633"/>
      <c r="KH89" s="1633"/>
      <c r="KI89" s="1633"/>
      <c r="KJ89" s="1633"/>
      <c r="KK89" s="1633"/>
      <c r="KL89" s="1633"/>
      <c r="KM89" s="1633"/>
      <c r="KN89" s="1633"/>
      <c r="KO89" s="1633"/>
      <c r="KP89" s="1633"/>
      <c r="KQ89" s="1633"/>
      <c r="KR89" s="1633"/>
      <c r="KS89" s="1633"/>
      <c r="KT89" s="1633"/>
      <c r="KU89" s="1633"/>
      <c r="KV89" s="1633"/>
      <c r="KW89" s="1633"/>
      <c r="KX89" s="1633"/>
      <c r="KY89" s="1633"/>
      <c r="KZ89" s="1633"/>
      <c r="LA89" s="1633"/>
      <c r="LB89" s="1633"/>
      <c r="LC89" s="1633"/>
      <c r="LD89" s="1633"/>
      <c r="LE89" s="1633"/>
      <c r="LF89" s="1642"/>
      <c r="LG89" s="1642"/>
      <c r="LH89" s="1642"/>
      <c r="LI89" s="1642"/>
      <c r="LJ89" s="1642"/>
      <c r="LK89" s="1642"/>
      <c r="LL89" s="1642"/>
      <c r="LM89" s="2302"/>
    </row>
    <row r="90" s="1481" customFormat="1" ht="47" customHeight="1" spans="1:325">
      <c r="A90" s="2248">
        <v>45671</v>
      </c>
      <c r="B90" s="1500" t="s">
        <v>1824</v>
      </c>
      <c r="C90" s="1501" t="s">
        <v>563</v>
      </c>
      <c r="D90" s="1502">
        <v>4500155867</v>
      </c>
      <c r="E90" s="1503" t="s">
        <v>2290</v>
      </c>
      <c r="F90" s="1502" t="s">
        <v>3863</v>
      </c>
      <c r="G90" s="1504" t="s">
        <v>3726</v>
      </c>
      <c r="H90" s="1505" t="s">
        <v>3726</v>
      </c>
      <c r="I90" s="1532" t="s">
        <v>3807</v>
      </c>
      <c r="J90" s="1522">
        <v>504</v>
      </c>
      <c r="K90" s="1534">
        <v>0</v>
      </c>
      <c r="L90" s="1534">
        <v>6</v>
      </c>
      <c r="M90" s="1534">
        <f t="shared" si="19"/>
        <v>84</v>
      </c>
      <c r="N90" s="1536">
        <v>45889</v>
      </c>
      <c r="O90" s="1536">
        <v>45887</v>
      </c>
      <c r="P90" s="1537"/>
      <c r="Q90" s="2070" t="s">
        <v>78</v>
      </c>
      <c r="R90" s="2261"/>
      <c r="S90" s="2261" t="s">
        <v>111</v>
      </c>
      <c r="T90" s="1565">
        <v>45702</v>
      </c>
      <c r="U90" s="1589" t="s">
        <v>88</v>
      </c>
      <c r="V90" s="1589">
        <v>45702</v>
      </c>
      <c r="W90" s="2262"/>
      <c r="X90" s="1589"/>
      <c r="Y90" s="2274" t="s">
        <v>3864</v>
      </c>
      <c r="Z90" s="1590" t="s">
        <v>1374</v>
      </c>
      <c r="AA90" s="2174">
        <v>4.2</v>
      </c>
      <c r="AB90" s="2175">
        <f t="shared" si="25"/>
        <v>2116.8</v>
      </c>
      <c r="AC90" s="1504"/>
      <c r="AD90" s="1609" t="s">
        <v>81</v>
      </c>
      <c r="AE90" s="1609" t="s">
        <v>1721</v>
      </c>
      <c r="AF90" s="1609">
        <f t="shared" si="24"/>
        <v>504</v>
      </c>
      <c r="AG90" s="1610"/>
      <c r="AH90" s="2282"/>
      <c r="AI90" s="2282"/>
      <c r="AJ90" s="2282" t="s">
        <v>63</v>
      </c>
      <c r="AK90" s="2283">
        <f t="shared" si="17"/>
        <v>504</v>
      </c>
      <c r="AL90" s="2282"/>
      <c r="AM90" s="2185"/>
      <c r="AN90" s="1622"/>
      <c r="AO90" s="1622">
        <f>J90/1</f>
        <v>504</v>
      </c>
      <c r="AP90" s="1622"/>
      <c r="AQ90" s="1622"/>
      <c r="AR90" s="1622"/>
      <c r="AS90" s="1622"/>
      <c r="AT90" s="1622"/>
      <c r="AU90" s="2293"/>
      <c r="AV90" s="2292">
        <f t="shared" si="22"/>
        <v>483</v>
      </c>
      <c r="AW90" s="2297">
        <f t="shared" si="23"/>
        <v>21</v>
      </c>
      <c r="AX90" s="1631"/>
      <c r="AY90" s="1632"/>
      <c r="AZ90" s="1633"/>
      <c r="BA90" s="1633"/>
      <c r="BB90" s="1633"/>
      <c r="BC90" s="1633"/>
      <c r="BD90" s="1633"/>
      <c r="BE90" s="1633"/>
      <c r="BF90" s="1633"/>
      <c r="BG90" s="1633"/>
      <c r="BH90" s="1633"/>
      <c r="BI90" s="1633"/>
      <c r="BJ90" s="1633"/>
      <c r="BK90" s="1633"/>
      <c r="BL90" s="1633"/>
      <c r="BM90" s="1633"/>
      <c r="BN90" s="1633"/>
      <c r="BO90" s="1633"/>
      <c r="BP90" s="1633"/>
      <c r="BQ90" s="1633"/>
      <c r="BR90" s="1633"/>
      <c r="BS90" s="1633"/>
      <c r="BT90" s="1633"/>
      <c r="BU90" s="1633"/>
      <c r="BV90" s="1633"/>
      <c r="BW90" s="1633"/>
      <c r="BX90" s="1633"/>
      <c r="BY90" s="1633"/>
      <c r="BZ90" s="1633"/>
      <c r="CA90" s="1633"/>
      <c r="CB90" s="1633"/>
      <c r="CC90" s="1633"/>
      <c r="CD90" s="1633"/>
      <c r="CE90" s="1633"/>
      <c r="CF90" s="1633"/>
      <c r="CG90" s="1633"/>
      <c r="CH90" s="1633"/>
      <c r="CI90" s="1633"/>
      <c r="CJ90" s="1633"/>
      <c r="CK90" s="1633"/>
      <c r="CL90" s="1633"/>
      <c r="CM90" s="1633"/>
      <c r="CN90" s="1633"/>
      <c r="CO90" s="1633"/>
      <c r="CP90" s="1633"/>
      <c r="CQ90" s="1633"/>
      <c r="CR90" s="1633"/>
      <c r="CS90" s="1633"/>
      <c r="CT90" s="1633"/>
      <c r="CU90" s="1633"/>
      <c r="CV90" s="1633"/>
      <c r="CW90" s="1633"/>
      <c r="CX90" s="1633"/>
      <c r="CY90" s="1633"/>
      <c r="CZ90" s="1633"/>
      <c r="DA90" s="1633"/>
      <c r="DB90" s="1633"/>
      <c r="DC90" s="1633"/>
      <c r="DD90" s="1633"/>
      <c r="DE90" s="1633"/>
      <c r="DF90" s="1633"/>
      <c r="DG90" s="1633"/>
      <c r="DH90" s="1633"/>
      <c r="DI90" s="1633"/>
      <c r="DJ90" s="1633"/>
      <c r="DK90" s="1633"/>
      <c r="DL90" s="1633"/>
      <c r="DM90" s="1633"/>
      <c r="DN90" s="1633"/>
      <c r="DO90" s="1633"/>
      <c r="DP90" s="1633"/>
      <c r="DQ90" s="1633"/>
      <c r="DR90" s="1633"/>
      <c r="DS90" s="1633"/>
      <c r="DT90" s="1633"/>
      <c r="DU90" s="1633"/>
      <c r="DV90" s="1633"/>
      <c r="DW90" s="1633"/>
      <c r="DX90" s="1633"/>
      <c r="DY90" s="1633"/>
      <c r="DZ90" s="1633"/>
      <c r="EA90" s="1633"/>
      <c r="EB90" s="1633"/>
      <c r="EC90" s="1633"/>
      <c r="ED90" s="1633"/>
      <c r="EE90" s="1633"/>
      <c r="EF90" s="1633"/>
      <c r="EG90" s="1633"/>
      <c r="EH90" s="1633"/>
      <c r="EI90" s="1633"/>
      <c r="EJ90" s="1633"/>
      <c r="EK90" s="1633"/>
      <c r="EL90" s="1633"/>
      <c r="EM90" s="1633"/>
      <c r="EN90" s="1633"/>
      <c r="EO90" s="1633"/>
      <c r="EP90" s="1633"/>
      <c r="EQ90" s="1633"/>
      <c r="ER90" s="1633"/>
      <c r="ES90" s="1633"/>
      <c r="ET90" s="1633"/>
      <c r="EU90" s="1633"/>
      <c r="EV90" s="1633"/>
      <c r="EW90" s="1633"/>
      <c r="EX90" s="1633"/>
      <c r="EY90" s="1633"/>
      <c r="EZ90" s="1633"/>
      <c r="FA90" s="1633"/>
      <c r="FB90" s="1633"/>
      <c r="FC90" s="1633"/>
      <c r="FD90" s="1633"/>
      <c r="FE90" s="1633"/>
      <c r="FF90" s="1633"/>
      <c r="FG90" s="1633"/>
      <c r="FH90" s="1633"/>
      <c r="FI90" s="1633"/>
      <c r="FJ90" s="1633"/>
      <c r="FK90" s="1633"/>
      <c r="FL90" s="1633"/>
      <c r="FM90" s="1633"/>
      <c r="FN90" s="1633"/>
      <c r="FO90" s="1633"/>
      <c r="FP90" s="1633"/>
      <c r="FQ90" s="1633"/>
      <c r="FR90" s="1633"/>
      <c r="FS90" s="1633"/>
      <c r="FT90" s="1633"/>
      <c r="FU90" s="1633"/>
      <c r="FV90" s="1633"/>
      <c r="FW90" s="1633"/>
      <c r="FX90" s="1633"/>
      <c r="FY90" s="1633"/>
      <c r="FZ90" s="1633"/>
      <c r="GA90" s="1633"/>
      <c r="GB90" s="1633"/>
      <c r="GC90" s="1633"/>
      <c r="GD90" s="1633"/>
      <c r="GE90" s="1633"/>
      <c r="GF90" s="1633"/>
      <c r="GG90" s="1633"/>
      <c r="GH90" s="1633"/>
      <c r="GI90" s="1633"/>
      <c r="GJ90" s="1633"/>
      <c r="GK90" s="1633"/>
      <c r="GL90" s="1633"/>
      <c r="GM90" s="1633"/>
      <c r="GN90" s="1633"/>
      <c r="GO90" s="1633"/>
      <c r="GP90" s="1633"/>
      <c r="GQ90" s="1633"/>
      <c r="GR90" s="1633"/>
      <c r="GS90" s="1633"/>
      <c r="GT90" s="1633"/>
      <c r="GU90" s="1633"/>
      <c r="GV90" s="1633"/>
      <c r="GW90" s="1633"/>
      <c r="GX90" s="1633"/>
      <c r="GY90" s="1633"/>
      <c r="GZ90" s="1633"/>
      <c r="HA90" s="1633"/>
      <c r="HB90" s="1633"/>
      <c r="HC90" s="1633"/>
      <c r="HD90" s="1633"/>
      <c r="HE90" s="1633"/>
      <c r="HF90" s="1633"/>
      <c r="HG90" s="1633"/>
      <c r="HH90" s="1633"/>
      <c r="HI90" s="1633"/>
      <c r="HJ90" s="1633"/>
      <c r="HK90" s="1633"/>
      <c r="HL90" s="1633"/>
      <c r="HM90" s="1633"/>
      <c r="HN90" s="1633"/>
      <c r="HO90" s="1633"/>
      <c r="HP90" s="1633"/>
      <c r="HQ90" s="1633"/>
      <c r="HR90" s="1633"/>
      <c r="HS90" s="1633"/>
      <c r="HT90" s="1633"/>
      <c r="HU90" s="1633"/>
      <c r="HV90" s="1633"/>
      <c r="HW90" s="1633"/>
      <c r="HX90" s="1633"/>
      <c r="HY90" s="1633"/>
      <c r="HZ90" s="1633"/>
      <c r="IA90" s="1633"/>
      <c r="IB90" s="1633"/>
      <c r="IC90" s="1633"/>
      <c r="ID90" s="1633"/>
      <c r="IE90" s="1633"/>
      <c r="IF90" s="1633"/>
      <c r="IG90" s="1633"/>
      <c r="IH90" s="1633"/>
      <c r="II90" s="1633"/>
      <c r="IJ90" s="1633"/>
      <c r="IK90" s="1633"/>
      <c r="IL90" s="1633"/>
      <c r="IM90" s="1633"/>
      <c r="IN90" s="1633"/>
      <c r="IO90" s="1633"/>
      <c r="IP90" s="1633"/>
      <c r="IQ90" s="1633"/>
      <c r="IR90" s="1633"/>
      <c r="IS90" s="1633"/>
      <c r="IT90" s="1633"/>
      <c r="IU90" s="1633"/>
      <c r="IV90" s="1633"/>
      <c r="IW90" s="1633"/>
      <c r="IX90" s="1633"/>
      <c r="IY90" s="1633"/>
      <c r="IZ90" s="1633"/>
      <c r="JA90" s="1633"/>
      <c r="JB90" s="1633"/>
      <c r="JC90" s="1633"/>
      <c r="JD90" s="1633"/>
      <c r="JE90" s="1633"/>
      <c r="JF90" s="1633"/>
      <c r="JG90" s="1633"/>
      <c r="JH90" s="1633"/>
      <c r="JI90" s="1633"/>
      <c r="JJ90" s="1633"/>
      <c r="JK90" s="1633"/>
      <c r="JL90" s="1633"/>
      <c r="JM90" s="1633"/>
      <c r="JN90" s="1633"/>
      <c r="JO90" s="1633"/>
      <c r="JP90" s="1633"/>
      <c r="JQ90" s="1633"/>
      <c r="JR90" s="1633"/>
      <c r="JS90" s="1633"/>
      <c r="JT90" s="1633"/>
      <c r="JU90" s="1633"/>
      <c r="JV90" s="1633"/>
      <c r="JW90" s="1633"/>
      <c r="JX90" s="1633"/>
      <c r="JY90" s="1633"/>
      <c r="JZ90" s="1633"/>
      <c r="KA90" s="1633"/>
      <c r="KB90" s="1633"/>
      <c r="KC90" s="1633"/>
      <c r="KD90" s="1633"/>
      <c r="KE90" s="1633"/>
      <c r="KF90" s="1633"/>
      <c r="KG90" s="1633"/>
      <c r="KH90" s="1633"/>
      <c r="KI90" s="1633"/>
      <c r="KJ90" s="1633"/>
      <c r="KK90" s="1633"/>
      <c r="KL90" s="1633"/>
      <c r="KM90" s="1633"/>
      <c r="KN90" s="1633"/>
      <c r="KO90" s="1633"/>
      <c r="KP90" s="1633"/>
      <c r="KQ90" s="1633"/>
      <c r="KR90" s="1633"/>
      <c r="KS90" s="1633"/>
      <c r="KT90" s="1633"/>
      <c r="KU90" s="1633"/>
      <c r="KV90" s="1633"/>
      <c r="KW90" s="1633"/>
      <c r="KX90" s="1633"/>
      <c r="KY90" s="1633"/>
      <c r="KZ90" s="1633"/>
      <c r="LA90" s="1633"/>
      <c r="LB90" s="1633"/>
      <c r="LC90" s="1633"/>
      <c r="LD90" s="1633"/>
      <c r="LE90" s="1633"/>
      <c r="LF90" s="1642"/>
      <c r="LG90" s="1642"/>
      <c r="LH90" s="1642"/>
      <c r="LI90" s="1642"/>
      <c r="LJ90" s="1642"/>
      <c r="LK90" s="1642"/>
      <c r="LL90" s="1642"/>
      <c r="LM90" s="2302"/>
    </row>
    <row r="91" s="1481" customFormat="1" ht="47" customHeight="1" spans="1:325">
      <c r="A91" s="2248">
        <v>45671</v>
      </c>
      <c r="B91" s="1500" t="s">
        <v>1824</v>
      </c>
      <c r="C91" s="1501" t="s">
        <v>563</v>
      </c>
      <c r="D91" s="1502">
        <v>4500155867</v>
      </c>
      <c r="E91" s="1503" t="s">
        <v>2290</v>
      </c>
      <c r="F91" s="1502" t="s">
        <v>3865</v>
      </c>
      <c r="G91" s="1504" t="s">
        <v>3809</v>
      </c>
      <c r="H91" s="1505" t="s">
        <v>3809</v>
      </c>
      <c r="I91" s="1532" t="s">
        <v>3810</v>
      </c>
      <c r="J91" s="1522">
        <v>504</v>
      </c>
      <c r="K91" s="1534">
        <v>0</v>
      </c>
      <c r="L91" s="1534">
        <v>6</v>
      </c>
      <c r="M91" s="1534">
        <f t="shared" si="19"/>
        <v>84</v>
      </c>
      <c r="N91" s="1536">
        <v>45889</v>
      </c>
      <c r="O91" s="1536">
        <v>45887</v>
      </c>
      <c r="P91" s="1537"/>
      <c r="Q91" s="2070" t="s">
        <v>78</v>
      </c>
      <c r="R91" s="2261"/>
      <c r="S91" s="2261" t="s">
        <v>111</v>
      </c>
      <c r="T91" s="1565">
        <v>45702</v>
      </c>
      <c r="U91" s="1589" t="s">
        <v>88</v>
      </c>
      <c r="V91" s="1589">
        <v>45702</v>
      </c>
      <c r="W91" s="2262"/>
      <c r="X91" s="1589"/>
      <c r="Y91" s="2274" t="s">
        <v>3866</v>
      </c>
      <c r="Z91" s="1590" t="s">
        <v>1374</v>
      </c>
      <c r="AA91" s="2174">
        <v>4.2</v>
      </c>
      <c r="AB91" s="2175">
        <f t="shared" si="25"/>
        <v>2116.8</v>
      </c>
      <c r="AC91" s="1504"/>
      <c r="AD91" s="1609" t="s">
        <v>81</v>
      </c>
      <c r="AE91" s="1609" t="s">
        <v>3811</v>
      </c>
      <c r="AF91" s="1609">
        <f t="shared" si="24"/>
        <v>504</v>
      </c>
      <c r="AG91" s="1610"/>
      <c r="AH91" s="2282"/>
      <c r="AI91" s="2282"/>
      <c r="AJ91" s="2282" t="s">
        <v>63</v>
      </c>
      <c r="AK91" s="2283">
        <f t="shared" si="17"/>
        <v>504</v>
      </c>
      <c r="AL91" s="2282"/>
      <c r="AM91" s="2185"/>
      <c r="AN91" s="1622"/>
      <c r="AO91" s="1622"/>
      <c r="AP91" s="1622">
        <f>J91/1</f>
        <v>504</v>
      </c>
      <c r="AQ91" s="1622"/>
      <c r="AR91" s="1622"/>
      <c r="AS91" s="1622"/>
      <c r="AT91" s="1622"/>
      <c r="AU91" s="2293"/>
      <c r="AV91" s="2292">
        <f t="shared" si="22"/>
        <v>483</v>
      </c>
      <c r="AW91" s="2297">
        <f t="shared" si="23"/>
        <v>21</v>
      </c>
      <c r="AX91" s="1631"/>
      <c r="AY91" s="1632"/>
      <c r="AZ91" s="1633"/>
      <c r="BA91" s="1633"/>
      <c r="BB91" s="1633"/>
      <c r="BC91" s="1633"/>
      <c r="BD91" s="1633"/>
      <c r="BE91" s="1633"/>
      <c r="BF91" s="1633"/>
      <c r="BG91" s="1633"/>
      <c r="BH91" s="1633"/>
      <c r="BI91" s="1633"/>
      <c r="BJ91" s="1633"/>
      <c r="BK91" s="1633"/>
      <c r="BL91" s="1633"/>
      <c r="BM91" s="1633"/>
      <c r="BN91" s="1633"/>
      <c r="BO91" s="1633"/>
      <c r="BP91" s="1633"/>
      <c r="BQ91" s="1633"/>
      <c r="BR91" s="1633"/>
      <c r="BS91" s="1633"/>
      <c r="BT91" s="1633"/>
      <c r="BU91" s="1633"/>
      <c r="BV91" s="1633"/>
      <c r="BW91" s="1633"/>
      <c r="BX91" s="1633"/>
      <c r="BY91" s="1633"/>
      <c r="BZ91" s="1633"/>
      <c r="CA91" s="1633"/>
      <c r="CB91" s="1633"/>
      <c r="CC91" s="1633"/>
      <c r="CD91" s="1633"/>
      <c r="CE91" s="1633"/>
      <c r="CF91" s="1633"/>
      <c r="CG91" s="1633"/>
      <c r="CH91" s="1633"/>
      <c r="CI91" s="1633"/>
      <c r="CJ91" s="1633"/>
      <c r="CK91" s="1633"/>
      <c r="CL91" s="1633"/>
      <c r="CM91" s="1633"/>
      <c r="CN91" s="1633"/>
      <c r="CO91" s="1633"/>
      <c r="CP91" s="1633"/>
      <c r="CQ91" s="1633"/>
      <c r="CR91" s="1633"/>
      <c r="CS91" s="1633"/>
      <c r="CT91" s="1633"/>
      <c r="CU91" s="1633"/>
      <c r="CV91" s="1633"/>
      <c r="CW91" s="1633"/>
      <c r="CX91" s="1633"/>
      <c r="CY91" s="1633"/>
      <c r="CZ91" s="1633"/>
      <c r="DA91" s="1633"/>
      <c r="DB91" s="1633"/>
      <c r="DC91" s="1633"/>
      <c r="DD91" s="1633"/>
      <c r="DE91" s="1633"/>
      <c r="DF91" s="1633"/>
      <c r="DG91" s="1633"/>
      <c r="DH91" s="1633"/>
      <c r="DI91" s="1633"/>
      <c r="DJ91" s="1633"/>
      <c r="DK91" s="1633"/>
      <c r="DL91" s="1633"/>
      <c r="DM91" s="1633"/>
      <c r="DN91" s="1633"/>
      <c r="DO91" s="1633"/>
      <c r="DP91" s="1633"/>
      <c r="DQ91" s="1633"/>
      <c r="DR91" s="1633"/>
      <c r="DS91" s="1633"/>
      <c r="DT91" s="1633"/>
      <c r="DU91" s="1633"/>
      <c r="DV91" s="1633"/>
      <c r="DW91" s="1633"/>
      <c r="DX91" s="1633"/>
      <c r="DY91" s="1633"/>
      <c r="DZ91" s="1633"/>
      <c r="EA91" s="1633"/>
      <c r="EB91" s="1633"/>
      <c r="EC91" s="1633"/>
      <c r="ED91" s="1633"/>
      <c r="EE91" s="1633"/>
      <c r="EF91" s="1633"/>
      <c r="EG91" s="1633"/>
      <c r="EH91" s="1633"/>
      <c r="EI91" s="1633"/>
      <c r="EJ91" s="1633"/>
      <c r="EK91" s="1633"/>
      <c r="EL91" s="1633"/>
      <c r="EM91" s="1633"/>
      <c r="EN91" s="1633"/>
      <c r="EO91" s="1633"/>
      <c r="EP91" s="1633"/>
      <c r="EQ91" s="1633"/>
      <c r="ER91" s="1633"/>
      <c r="ES91" s="1633"/>
      <c r="ET91" s="1633"/>
      <c r="EU91" s="1633"/>
      <c r="EV91" s="1633"/>
      <c r="EW91" s="1633"/>
      <c r="EX91" s="1633"/>
      <c r="EY91" s="1633"/>
      <c r="EZ91" s="1633"/>
      <c r="FA91" s="1633"/>
      <c r="FB91" s="1633"/>
      <c r="FC91" s="1633"/>
      <c r="FD91" s="1633"/>
      <c r="FE91" s="1633"/>
      <c r="FF91" s="1633"/>
      <c r="FG91" s="1633"/>
      <c r="FH91" s="1633"/>
      <c r="FI91" s="1633"/>
      <c r="FJ91" s="1633"/>
      <c r="FK91" s="1633"/>
      <c r="FL91" s="1633"/>
      <c r="FM91" s="1633"/>
      <c r="FN91" s="1633"/>
      <c r="FO91" s="1633"/>
      <c r="FP91" s="1633"/>
      <c r="FQ91" s="1633"/>
      <c r="FR91" s="1633"/>
      <c r="FS91" s="1633"/>
      <c r="FT91" s="1633"/>
      <c r="FU91" s="1633"/>
      <c r="FV91" s="1633"/>
      <c r="FW91" s="1633"/>
      <c r="FX91" s="1633"/>
      <c r="FY91" s="1633"/>
      <c r="FZ91" s="1633"/>
      <c r="GA91" s="1633"/>
      <c r="GB91" s="1633"/>
      <c r="GC91" s="1633"/>
      <c r="GD91" s="1633"/>
      <c r="GE91" s="1633"/>
      <c r="GF91" s="1633"/>
      <c r="GG91" s="1633"/>
      <c r="GH91" s="1633"/>
      <c r="GI91" s="1633"/>
      <c r="GJ91" s="1633"/>
      <c r="GK91" s="1633"/>
      <c r="GL91" s="1633"/>
      <c r="GM91" s="1633"/>
      <c r="GN91" s="1633"/>
      <c r="GO91" s="1633"/>
      <c r="GP91" s="1633"/>
      <c r="GQ91" s="1633"/>
      <c r="GR91" s="1633"/>
      <c r="GS91" s="1633"/>
      <c r="GT91" s="1633"/>
      <c r="GU91" s="1633"/>
      <c r="GV91" s="1633"/>
      <c r="GW91" s="1633"/>
      <c r="GX91" s="1633"/>
      <c r="GY91" s="1633"/>
      <c r="GZ91" s="1633"/>
      <c r="HA91" s="1633"/>
      <c r="HB91" s="1633"/>
      <c r="HC91" s="1633"/>
      <c r="HD91" s="1633"/>
      <c r="HE91" s="1633"/>
      <c r="HF91" s="1633"/>
      <c r="HG91" s="1633"/>
      <c r="HH91" s="1633"/>
      <c r="HI91" s="1633"/>
      <c r="HJ91" s="1633"/>
      <c r="HK91" s="1633"/>
      <c r="HL91" s="1633"/>
      <c r="HM91" s="1633"/>
      <c r="HN91" s="1633"/>
      <c r="HO91" s="1633"/>
      <c r="HP91" s="1633"/>
      <c r="HQ91" s="1633"/>
      <c r="HR91" s="1633"/>
      <c r="HS91" s="1633"/>
      <c r="HT91" s="1633"/>
      <c r="HU91" s="1633"/>
      <c r="HV91" s="1633"/>
      <c r="HW91" s="1633"/>
      <c r="HX91" s="1633"/>
      <c r="HY91" s="1633"/>
      <c r="HZ91" s="1633"/>
      <c r="IA91" s="1633"/>
      <c r="IB91" s="1633"/>
      <c r="IC91" s="1633"/>
      <c r="ID91" s="1633"/>
      <c r="IE91" s="1633"/>
      <c r="IF91" s="1633"/>
      <c r="IG91" s="1633"/>
      <c r="IH91" s="1633"/>
      <c r="II91" s="1633"/>
      <c r="IJ91" s="1633"/>
      <c r="IK91" s="1633"/>
      <c r="IL91" s="1633"/>
      <c r="IM91" s="1633"/>
      <c r="IN91" s="1633"/>
      <c r="IO91" s="1633"/>
      <c r="IP91" s="1633"/>
      <c r="IQ91" s="1633"/>
      <c r="IR91" s="1633"/>
      <c r="IS91" s="1633"/>
      <c r="IT91" s="1633"/>
      <c r="IU91" s="1633"/>
      <c r="IV91" s="1633"/>
      <c r="IW91" s="1633"/>
      <c r="IX91" s="1633"/>
      <c r="IY91" s="1633"/>
      <c r="IZ91" s="1633"/>
      <c r="JA91" s="1633"/>
      <c r="JB91" s="1633"/>
      <c r="JC91" s="1633"/>
      <c r="JD91" s="1633"/>
      <c r="JE91" s="1633"/>
      <c r="JF91" s="1633"/>
      <c r="JG91" s="1633"/>
      <c r="JH91" s="1633"/>
      <c r="JI91" s="1633"/>
      <c r="JJ91" s="1633"/>
      <c r="JK91" s="1633"/>
      <c r="JL91" s="1633"/>
      <c r="JM91" s="1633"/>
      <c r="JN91" s="1633"/>
      <c r="JO91" s="1633"/>
      <c r="JP91" s="1633"/>
      <c r="JQ91" s="1633"/>
      <c r="JR91" s="1633"/>
      <c r="JS91" s="1633"/>
      <c r="JT91" s="1633"/>
      <c r="JU91" s="1633"/>
      <c r="JV91" s="1633"/>
      <c r="JW91" s="1633"/>
      <c r="JX91" s="1633"/>
      <c r="JY91" s="1633"/>
      <c r="JZ91" s="1633"/>
      <c r="KA91" s="1633"/>
      <c r="KB91" s="1633"/>
      <c r="KC91" s="1633"/>
      <c r="KD91" s="1633"/>
      <c r="KE91" s="1633"/>
      <c r="KF91" s="1633"/>
      <c r="KG91" s="1633"/>
      <c r="KH91" s="1633"/>
      <c r="KI91" s="1633"/>
      <c r="KJ91" s="1633"/>
      <c r="KK91" s="1633"/>
      <c r="KL91" s="1633"/>
      <c r="KM91" s="1633"/>
      <c r="KN91" s="1633"/>
      <c r="KO91" s="1633"/>
      <c r="KP91" s="1633"/>
      <c r="KQ91" s="1633"/>
      <c r="KR91" s="1633"/>
      <c r="KS91" s="1633"/>
      <c r="KT91" s="1633"/>
      <c r="KU91" s="1633"/>
      <c r="KV91" s="1633"/>
      <c r="KW91" s="1633"/>
      <c r="KX91" s="1633"/>
      <c r="KY91" s="1633"/>
      <c r="KZ91" s="1633"/>
      <c r="LA91" s="1633"/>
      <c r="LB91" s="1633"/>
      <c r="LC91" s="1633"/>
      <c r="LD91" s="1633"/>
      <c r="LE91" s="1633"/>
      <c r="LF91" s="1642"/>
      <c r="LG91" s="1642"/>
      <c r="LH91" s="1642"/>
      <c r="LI91" s="1642"/>
      <c r="LJ91" s="1642"/>
      <c r="LK91" s="1642"/>
      <c r="LL91" s="1642"/>
      <c r="LM91" s="2302"/>
    </row>
    <row r="92" s="1481" customFormat="1" ht="47" customHeight="1" spans="1:325">
      <c r="A92" s="2248">
        <v>45671</v>
      </c>
      <c r="B92" s="1500" t="s">
        <v>1824</v>
      </c>
      <c r="C92" s="1501" t="s">
        <v>563</v>
      </c>
      <c r="D92" s="1502">
        <v>4500155867</v>
      </c>
      <c r="E92" s="1503" t="s">
        <v>2290</v>
      </c>
      <c r="F92" s="1502" t="s">
        <v>3867</v>
      </c>
      <c r="G92" s="1504" t="s">
        <v>3813</v>
      </c>
      <c r="H92" s="1505" t="s">
        <v>3813</v>
      </c>
      <c r="I92" s="1532" t="s">
        <v>3814</v>
      </c>
      <c r="J92" s="1522">
        <v>504</v>
      </c>
      <c r="K92" s="1534">
        <v>0</v>
      </c>
      <c r="L92" s="1534">
        <v>6</v>
      </c>
      <c r="M92" s="1534">
        <f t="shared" si="19"/>
        <v>84</v>
      </c>
      <c r="N92" s="1536">
        <v>45889</v>
      </c>
      <c r="O92" s="1536">
        <v>45887</v>
      </c>
      <c r="P92" s="1537"/>
      <c r="Q92" s="2070" t="s">
        <v>78</v>
      </c>
      <c r="R92" s="2261"/>
      <c r="S92" s="2261" t="s">
        <v>111</v>
      </c>
      <c r="T92" s="1565">
        <v>45702</v>
      </c>
      <c r="U92" s="1589" t="s">
        <v>88</v>
      </c>
      <c r="V92" s="1589">
        <v>45702</v>
      </c>
      <c r="W92" s="2262"/>
      <c r="X92" s="1589"/>
      <c r="Y92" s="2274" t="s">
        <v>3868</v>
      </c>
      <c r="Z92" s="1590" t="s">
        <v>1374</v>
      </c>
      <c r="AA92" s="2174">
        <v>4.2</v>
      </c>
      <c r="AB92" s="2175">
        <f t="shared" si="25"/>
        <v>2116.8</v>
      </c>
      <c r="AC92" s="1504"/>
      <c r="AD92" s="1609" t="s">
        <v>81</v>
      </c>
      <c r="AE92" s="1609" t="s">
        <v>3815</v>
      </c>
      <c r="AF92" s="1609">
        <f t="shared" si="24"/>
        <v>504</v>
      </c>
      <c r="AG92" s="1610"/>
      <c r="AH92" s="2282"/>
      <c r="AI92" s="2282"/>
      <c r="AJ92" s="2282" t="s">
        <v>63</v>
      </c>
      <c r="AK92" s="2283">
        <f t="shared" si="17"/>
        <v>504</v>
      </c>
      <c r="AL92" s="2282"/>
      <c r="AM92" s="2185"/>
      <c r="AN92" s="1622"/>
      <c r="AO92" s="1622"/>
      <c r="AP92" s="1622"/>
      <c r="AQ92" s="1622">
        <f>J92/1</f>
        <v>504</v>
      </c>
      <c r="AR92" s="1622"/>
      <c r="AS92" s="1622"/>
      <c r="AT92" s="1622"/>
      <c r="AU92" s="2293"/>
      <c r="AV92" s="2292">
        <f t="shared" si="22"/>
        <v>483</v>
      </c>
      <c r="AW92" s="2297">
        <f t="shared" si="23"/>
        <v>21</v>
      </c>
      <c r="AX92" s="1631"/>
      <c r="AY92" s="1632"/>
      <c r="AZ92" s="1633"/>
      <c r="BA92" s="1633"/>
      <c r="BB92" s="1633"/>
      <c r="BC92" s="1633"/>
      <c r="BD92" s="1633"/>
      <c r="BE92" s="1633"/>
      <c r="BF92" s="1633"/>
      <c r="BG92" s="1633"/>
      <c r="BH92" s="1633"/>
      <c r="BI92" s="1633"/>
      <c r="BJ92" s="1633"/>
      <c r="BK92" s="1633"/>
      <c r="BL92" s="1633"/>
      <c r="BM92" s="1633"/>
      <c r="BN92" s="1633"/>
      <c r="BO92" s="1633"/>
      <c r="BP92" s="1633"/>
      <c r="BQ92" s="1633"/>
      <c r="BR92" s="1633"/>
      <c r="BS92" s="1633"/>
      <c r="BT92" s="1633"/>
      <c r="BU92" s="1633"/>
      <c r="BV92" s="1633"/>
      <c r="BW92" s="1633"/>
      <c r="BX92" s="1633"/>
      <c r="BY92" s="1633"/>
      <c r="BZ92" s="1633"/>
      <c r="CA92" s="1633"/>
      <c r="CB92" s="1633"/>
      <c r="CC92" s="1633"/>
      <c r="CD92" s="1633"/>
      <c r="CE92" s="1633"/>
      <c r="CF92" s="1633"/>
      <c r="CG92" s="1633"/>
      <c r="CH92" s="1633"/>
      <c r="CI92" s="1633"/>
      <c r="CJ92" s="1633"/>
      <c r="CK92" s="1633"/>
      <c r="CL92" s="1633"/>
      <c r="CM92" s="1633"/>
      <c r="CN92" s="1633"/>
      <c r="CO92" s="1633"/>
      <c r="CP92" s="1633"/>
      <c r="CQ92" s="1633"/>
      <c r="CR92" s="1633"/>
      <c r="CS92" s="1633"/>
      <c r="CT92" s="1633"/>
      <c r="CU92" s="1633"/>
      <c r="CV92" s="1633"/>
      <c r="CW92" s="1633"/>
      <c r="CX92" s="1633"/>
      <c r="CY92" s="1633"/>
      <c r="CZ92" s="1633"/>
      <c r="DA92" s="1633"/>
      <c r="DB92" s="1633"/>
      <c r="DC92" s="1633"/>
      <c r="DD92" s="1633"/>
      <c r="DE92" s="1633"/>
      <c r="DF92" s="1633"/>
      <c r="DG92" s="1633"/>
      <c r="DH92" s="1633"/>
      <c r="DI92" s="1633"/>
      <c r="DJ92" s="1633"/>
      <c r="DK92" s="1633"/>
      <c r="DL92" s="1633"/>
      <c r="DM92" s="1633"/>
      <c r="DN92" s="1633"/>
      <c r="DO92" s="1633"/>
      <c r="DP92" s="1633"/>
      <c r="DQ92" s="1633"/>
      <c r="DR92" s="1633"/>
      <c r="DS92" s="1633"/>
      <c r="DT92" s="1633"/>
      <c r="DU92" s="1633"/>
      <c r="DV92" s="1633"/>
      <c r="DW92" s="1633"/>
      <c r="DX92" s="1633"/>
      <c r="DY92" s="1633"/>
      <c r="DZ92" s="1633"/>
      <c r="EA92" s="1633"/>
      <c r="EB92" s="1633"/>
      <c r="EC92" s="1633"/>
      <c r="ED92" s="1633"/>
      <c r="EE92" s="1633"/>
      <c r="EF92" s="1633"/>
      <c r="EG92" s="1633"/>
      <c r="EH92" s="1633"/>
      <c r="EI92" s="1633"/>
      <c r="EJ92" s="1633"/>
      <c r="EK92" s="1633"/>
      <c r="EL92" s="1633"/>
      <c r="EM92" s="1633"/>
      <c r="EN92" s="1633"/>
      <c r="EO92" s="1633"/>
      <c r="EP92" s="1633"/>
      <c r="EQ92" s="1633"/>
      <c r="ER92" s="1633"/>
      <c r="ES92" s="1633"/>
      <c r="ET92" s="1633"/>
      <c r="EU92" s="1633"/>
      <c r="EV92" s="1633"/>
      <c r="EW92" s="1633"/>
      <c r="EX92" s="1633"/>
      <c r="EY92" s="1633"/>
      <c r="EZ92" s="1633"/>
      <c r="FA92" s="1633"/>
      <c r="FB92" s="1633"/>
      <c r="FC92" s="1633"/>
      <c r="FD92" s="1633"/>
      <c r="FE92" s="1633"/>
      <c r="FF92" s="1633"/>
      <c r="FG92" s="1633"/>
      <c r="FH92" s="1633"/>
      <c r="FI92" s="1633"/>
      <c r="FJ92" s="1633"/>
      <c r="FK92" s="1633"/>
      <c r="FL92" s="1633"/>
      <c r="FM92" s="1633"/>
      <c r="FN92" s="1633"/>
      <c r="FO92" s="1633"/>
      <c r="FP92" s="1633"/>
      <c r="FQ92" s="1633"/>
      <c r="FR92" s="1633"/>
      <c r="FS92" s="1633"/>
      <c r="FT92" s="1633"/>
      <c r="FU92" s="1633"/>
      <c r="FV92" s="1633"/>
      <c r="FW92" s="1633"/>
      <c r="FX92" s="1633"/>
      <c r="FY92" s="1633"/>
      <c r="FZ92" s="1633"/>
      <c r="GA92" s="1633"/>
      <c r="GB92" s="1633"/>
      <c r="GC92" s="1633"/>
      <c r="GD92" s="1633"/>
      <c r="GE92" s="1633"/>
      <c r="GF92" s="1633"/>
      <c r="GG92" s="1633"/>
      <c r="GH92" s="1633"/>
      <c r="GI92" s="1633"/>
      <c r="GJ92" s="1633"/>
      <c r="GK92" s="1633"/>
      <c r="GL92" s="1633"/>
      <c r="GM92" s="1633"/>
      <c r="GN92" s="1633"/>
      <c r="GO92" s="1633"/>
      <c r="GP92" s="1633"/>
      <c r="GQ92" s="1633"/>
      <c r="GR92" s="1633"/>
      <c r="GS92" s="1633"/>
      <c r="GT92" s="1633"/>
      <c r="GU92" s="1633"/>
      <c r="GV92" s="1633"/>
      <c r="GW92" s="1633"/>
      <c r="GX92" s="1633"/>
      <c r="GY92" s="1633"/>
      <c r="GZ92" s="1633"/>
      <c r="HA92" s="1633"/>
      <c r="HB92" s="1633"/>
      <c r="HC92" s="1633"/>
      <c r="HD92" s="1633"/>
      <c r="HE92" s="1633"/>
      <c r="HF92" s="1633"/>
      <c r="HG92" s="1633"/>
      <c r="HH92" s="1633"/>
      <c r="HI92" s="1633"/>
      <c r="HJ92" s="1633"/>
      <c r="HK92" s="1633"/>
      <c r="HL92" s="1633"/>
      <c r="HM92" s="1633"/>
      <c r="HN92" s="1633"/>
      <c r="HO92" s="1633"/>
      <c r="HP92" s="1633"/>
      <c r="HQ92" s="1633"/>
      <c r="HR92" s="1633"/>
      <c r="HS92" s="1633"/>
      <c r="HT92" s="1633"/>
      <c r="HU92" s="1633"/>
      <c r="HV92" s="1633"/>
      <c r="HW92" s="1633"/>
      <c r="HX92" s="1633"/>
      <c r="HY92" s="1633"/>
      <c r="HZ92" s="1633"/>
      <c r="IA92" s="1633"/>
      <c r="IB92" s="1633"/>
      <c r="IC92" s="1633"/>
      <c r="ID92" s="1633"/>
      <c r="IE92" s="1633"/>
      <c r="IF92" s="1633"/>
      <c r="IG92" s="1633"/>
      <c r="IH92" s="1633"/>
      <c r="II92" s="1633"/>
      <c r="IJ92" s="1633"/>
      <c r="IK92" s="1633"/>
      <c r="IL92" s="1633"/>
      <c r="IM92" s="1633"/>
      <c r="IN92" s="1633"/>
      <c r="IO92" s="1633"/>
      <c r="IP92" s="1633"/>
      <c r="IQ92" s="1633"/>
      <c r="IR92" s="1633"/>
      <c r="IS92" s="1633"/>
      <c r="IT92" s="1633"/>
      <c r="IU92" s="1633"/>
      <c r="IV92" s="1633"/>
      <c r="IW92" s="1633"/>
      <c r="IX92" s="1633"/>
      <c r="IY92" s="1633"/>
      <c r="IZ92" s="1633"/>
      <c r="JA92" s="1633"/>
      <c r="JB92" s="1633"/>
      <c r="JC92" s="1633"/>
      <c r="JD92" s="1633"/>
      <c r="JE92" s="1633"/>
      <c r="JF92" s="1633"/>
      <c r="JG92" s="1633"/>
      <c r="JH92" s="1633"/>
      <c r="JI92" s="1633"/>
      <c r="JJ92" s="1633"/>
      <c r="JK92" s="1633"/>
      <c r="JL92" s="1633"/>
      <c r="JM92" s="1633"/>
      <c r="JN92" s="1633"/>
      <c r="JO92" s="1633"/>
      <c r="JP92" s="1633"/>
      <c r="JQ92" s="1633"/>
      <c r="JR92" s="1633"/>
      <c r="JS92" s="1633"/>
      <c r="JT92" s="1633"/>
      <c r="JU92" s="1633"/>
      <c r="JV92" s="1633"/>
      <c r="JW92" s="1633"/>
      <c r="JX92" s="1633"/>
      <c r="JY92" s="1633"/>
      <c r="JZ92" s="1633"/>
      <c r="KA92" s="1633"/>
      <c r="KB92" s="1633"/>
      <c r="KC92" s="1633"/>
      <c r="KD92" s="1633"/>
      <c r="KE92" s="1633"/>
      <c r="KF92" s="1633"/>
      <c r="KG92" s="1633"/>
      <c r="KH92" s="1633"/>
      <c r="KI92" s="1633"/>
      <c r="KJ92" s="1633"/>
      <c r="KK92" s="1633"/>
      <c r="KL92" s="1633"/>
      <c r="KM92" s="1633"/>
      <c r="KN92" s="1633"/>
      <c r="KO92" s="1633"/>
      <c r="KP92" s="1633"/>
      <c r="KQ92" s="1633"/>
      <c r="KR92" s="1633"/>
      <c r="KS92" s="1633"/>
      <c r="KT92" s="1633"/>
      <c r="KU92" s="1633"/>
      <c r="KV92" s="1633"/>
      <c r="KW92" s="1633"/>
      <c r="KX92" s="1633"/>
      <c r="KY92" s="1633"/>
      <c r="KZ92" s="1633"/>
      <c r="LA92" s="1633"/>
      <c r="LB92" s="1633"/>
      <c r="LC92" s="1633"/>
      <c r="LD92" s="1633"/>
      <c r="LE92" s="1633"/>
      <c r="LF92" s="1642"/>
      <c r="LG92" s="1642"/>
      <c r="LH92" s="1642"/>
      <c r="LI92" s="1642"/>
      <c r="LJ92" s="1642"/>
      <c r="LK92" s="1642"/>
      <c r="LL92" s="1642"/>
      <c r="LM92" s="2302"/>
    </row>
    <row r="93" s="1481" customFormat="1" ht="47" customHeight="1" spans="1:325">
      <c r="A93" s="2248">
        <v>45671</v>
      </c>
      <c r="B93" s="1500" t="s">
        <v>1824</v>
      </c>
      <c r="C93" s="1501" t="s">
        <v>563</v>
      </c>
      <c r="D93" s="1502">
        <v>4500155867</v>
      </c>
      <c r="E93" s="1503" t="s">
        <v>2290</v>
      </c>
      <c r="F93" s="1502" t="s">
        <v>3869</v>
      </c>
      <c r="G93" s="1504" t="s">
        <v>3817</v>
      </c>
      <c r="H93" s="1505" t="s">
        <v>3817</v>
      </c>
      <c r="I93" s="1532" t="s">
        <v>3818</v>
      </c>
      <c r="J93" s="1522">
        <v>504</v>
      </c>
      <c r="K93" s="1534">
        <v>0</v>
      </c>
      <c r="L93" s="1534">
        <v>6</v>
      </c>
      <c r="M93" s="1534">
        <f t="shared" si="19"/>
        <v>84</v>
      </c>
      <c r="N93" s="1536">
        <v>45889</v>
      </c>
      <c r="O93" s="1536">
        <v>45887</v>
      </c>
      <c r="P93" s="1537"/>
      <c r="Q93" s="2070" t="s">
        <v>78</v>
      </c>
      <c r="R93" s="2261"/>
      <c r="S93" s="2261" t="s">
        <v>111</v>
      </c>
      <c r="T93" s="1565">
        <v>45702</v>
      </c>
      <c r="U93" s="1589" t="s">
        <v>88</v>
      </c>
      <c r="V93" s="1589">
        <v>45702</v>
      </c>
      <c r="W93" s="2262"/>
      <c r="X93" s="1589"/>
      <c r="Y93" s="2274" t="s">
        <v>3870</v>
      </c>
      <c r="Z93" s="1590" t="s">
        <v>1374</v>
      </c>
      <c r="AA93" s="2174">
        <v>4.2</v>
      </c>
      <c r="AB93" s="2175">
        <f t="shared" si="25"/>
        <v>2116.8</v>
      </c>
      <c r="AC93" s="1504"/>
      <c r="AD93" s="1609" t="s">
        <v>81</v>
      </c>
      <c r="AE93" s="1609" t="s">
        <v>1722</v>
      </c>
      <c r="AF93" s="1609">
        <f t="shared" si="24"/>
        <v>504</v>
      </c>
      <c r="AG93" s="1610"/>
      <c r="AH93" s="2282"/>
      <c r="AI93" s="2282"/>
      <c r="AJ93" s="2282" t="s">
        <v>63</v>
      </c>
      <c r="AK93" s="2283">
        <f t="shared" si="17"/>
        <v>504</v>
      </c>
      <c r="AL93" s="2282"/>
      <c r="AM93" s="2185"/>
      <c r="AN93" s="1622"/>
      <c r="AO93" s="1622"/>
      <c r="AP93" s="1622"/>
      <c r="AQ93" s="1622"/>
      <c r="AR93" s="1622">
        <f>J93/1</f>
        <v>504</v>
      </c>
      <c r="AS93" s="1622"/>
      <c r="AT93" s="1622"/>
      <c r="AU93" s="2293"/>
      <c r="AV93" s="2292">
        <f t="shared" si="22"/>
        <v>483</v>
      </c>
      <c r="AW93" s="2297">
        <f t="shared" si="23"/>
        <v>21</v>
      </c>
      <c r="AX93" s="1631"/>
      <c r="AY93" s="1632"/>
      <c r="AZ93" s="1633"/>
      <c r="BA93" s="1633"/>
      <c r="BB93" s="1633"/>
      <c r="BC93" s="1633"/>
      <c r="BD93" s="1633"/>
      <c r="BE93" s="1633"/>
      <c r="BF93" s="1633"/>
      <c r="BG93" s="1633"/>
      <c r="BH93" s="1633"/>
      <c r="BI93" s="1633"/>
      <c r="BJ93" s="1633"/>
      <c r="BK93" s="1633"/>
      <c r="BL93" s="1633"/>
      <c r="BM93" s="1633"/>
      <c r="BN93" s="1633"/>
      <c r="BO93" s="1633"/>
      <c r="BP93" s="1633"/>
      <c r="BQ93" s="1633"/>
      <c r="BR93" s="1633"/>
      <c r="BS93" s="1633"/>
      <c r="BT93" s="1633"/>
      <c r="BU93" s="1633"/>
      <c r="BV93" s="1633"/>
      <c r="BW93" s="1633"/>
      <c r="BX93" s="1633"/>
      <c r="BY93" s="1633"/>
      <c r="BZ93" s="1633"/>
      <c r="CA93" s="1633"/>
      <c r="CB93" s="1633"/>
      <c r="CC93" s="1633"/>
      <c r="CD93" s="1633"/>
      <c r="CE93" s="1633"/>
      <c r="CF93" s="1633"/>
      <c r="CG93" s="1633"/>
      <c r="CH93" s="1633"/>
      <c r="CI93" s="1633"/>
      <c r="CJ93" s="1633"/>
      <c r="CK93" s="1633"/>
      <c r="CL93" s="1633"/>
      <c r="CM93" s="1633"/>
      <c r="CN93" s="1633"/>
      <c r="CO93" s="1633"/>
      <c r="CP93" s="1633"/>
      <c r="CQ93" s="1633"/>
      <c r="CR93" s="1633"/>
      <c r="CS93" s="1633"/>
      <c r="CT93" s="1633"/>
      <c r="CU93" s="1633"/>
      <c r="CV93" s="1633"/>
      <c r="CW93" s="1633"/>
      <c r="CX93" s="1633"/>
      <c r="CY93" s="1633"/>
      <c r="CZ93" s="1633"/>
      <c r="DA93" s="1633"/>
      <c r="DB93" s="1633"/>
      <c r="DC93" s="1633"/>
      <c r="DD93" s="1633"/>
      <c r="DE93" s="1633"/>
      <c r="DF93" s="1633"/>
      <c r="DG93" s="1633"/>
      <c r="DH93" s="1633"/>
      <c r="DI93" s="1633"/>
      <c r="DJ93" s="1633"/>
      <c r="DK93" s="1633"/>
      <c r="DL93" s="1633"/>
      <c r="DM93" s="1633"/>
      <c r="DN93" s="1633"/>
      <c r="DO93" s="1633"/>
      <c r="DP93" s="1633"/>
      <c r="DQ93" s="1633"/>
      <c r="DR93" s="1633"/>
      <c r="DS93" s="1633"/>
      <c r="DT93" s="1633"/>
      <c r="DU93" s="1633"/>
      <c r="DV93" s="1633"/>
      <c r="DW93" s="1633"/>
      <c r="DX93" s="1633"/>
      <c r="DY93" s="1633"/>
      <c r="DZ93" s="1633"/>
      <c r="EA93" s="1633"/>
      <c r="EB93" s="1633"/>
      <c r="EC93" s="1633"/>
      <c r="ED93" s="1633"/>
      <c r="EE93" s="1633"/>
      <c r="EF93" s="1633"/>
      <c r="EG93" s="1633"/>
      <c r="EH93" s="1633"/>
      <c r="EI93" s="1633"/>
      <c r="EJ93" s="1633"/>
      <c r="EK93" s="1633"/>
      <c r="EL93" s="1633"/>
      <c r="EM93" s="1633"/>
      <c r="EN93" s="1633"/>
      <c r="EO93" s="1633"/>
      <c r="EP93" s="1633"/>
      <c r="EQ93" s="1633"/>
      <c r="ER93" s="1633"/>
      <c r="ES93" s="1633"/>
      <c r="ET93" s="1633"/>
      <c r="EU93" s="1633"/>
      <c r="EV93" s="1633"/>
      <c r="EW93" s="1633"/>
      <c r="EX93" s="1633"/>
      <c r="EY93" s="1633"/>
      <c r="EZ93" s="1633"/>
      <c r="FA93" s="1633"/>
      <c r="FB93" s="1633"/>
      <c r="FC93" s="1633"/>
      <c r="FD93" s="1633"/>
      <c r="FE93" s="1633"/>
      <c r="FF93" s="1633"/>
      <c r="FG93" s="1633"/>
      <c r="FH93" s="1633"/>
      <c r="FI93" s="1633"/>
      <c r="FJ93" s="1633"/>
      <c r="FK93" s="1633"/>
      <c r="FL93" s="1633"/>
      <c r="FM93" s="1633"/>
      <c r="FN93" s="1633"/>
      <c r="FO93" s="1633"/>
      <c r="FP93" s="1633"/>
      <c r="FQ93" s="1633"/>
      <c r="FR93" s="1633"/>
      <c r="FS93" s="1633"/>
      <c r="FT93" s="1633"/>
      <c r="FU93" s="1633"/>
      <c r="FV93" s="1633"/>
      <c r="FW93" s="1633"/>
      <c r="FX93" s="1633"/>
      <c r="FY93" s="1633"/>
      <c r="FZ93" s="1633"/>
      <c r="GA93" s="1633"/>
      <c r="GB93" s="1633"/>
      <c r="GC93" s="1633"/>
      <c r="GD93" s="1633"/>
      <c r="GE93" s="1633"/>
      <c r="GF93" s="1633"/>
      <c r="GG93" s="1633"/>
      <c r="GH93" s="1633"/>
      <c r="GI93" s="1633"/>
      <c r="GJ93" s="1633"/>
      <c r="GK93" s="1633"/>
      <c r="GL93" s="1633"/>
      <c r="GM93" s="1633"/>
      <c r="GN93" s="1633"/>
      <c r="GO93" s="1633"/>
      <c r="GP93" s="1633"/>
      <c r="GQ93" s="1633"/>
      <c r="GR93" s="1633"/>
      <c r="GS93" s="1633"/>
      <c r="GT93" s="1633"/>
      <c r="GU93" s="1633"/>
      <c r="GV93" s="1633"/>
      <c r="GW93" s="1633"/>
      <c r="GX93" s="1633"/>
      <c r="GY93" s="1633"/>
      <c r="GZ93" s="1633"/>
      <c r="HA93" s="1633"/>
      <c r="HB93" s="1633"/>
      <c r="HC93" s="1633"/>
      <c r="HD93" s="1633"/>
      <c r="HE93" s="1633"/>
      <c r="HF93" s="1633"/>
      <c r="HG93" s="1633"/>
      <c r="HH93" s="1633"/>
      <c r="HI93" s="1633"/>
      <c r="HJ93" s="1633"/>
      <c r="HK93" s="1633"/>
      <c r="HL93" s="1633"/>
      <c r="HM93" s="1633"/>
      <c r="HN93" s="1633"/>
      <c r="HO93" s="1633"/>
      <c r="HP93" s="1633"/>
      <c r="HQ93" s="1633"/>
      <c r="HR93" s="1633"/>
      <c r="HS93" s="1633"/>
      <c r="HT93" s="1633"/>
      <c r="HU93" s="1633"/>
      <c r="HV93" s="1633"/>
      <c r="HW93" s="1633"/>
      <c r="HX93" s="1633"/>
      <c r="HY93" s="1633"/>
      <c r="HZ93" s="1633"/>
      <c r="IA93" s="1633"/>
      <c r="IB93" s="1633"/>
      <c r="IC93" s="1633"/>
      <c r="ID93" s="1633"/>
      <c r="IE93" s="1633"/>
      <c r="IF93" s="1633"/>
      <c r="IG93" s="1633"/>
      <c r="IH93" s="1633"/>
      <c r="II93" s="1633"/>
      <c r="IJ93" s="1633"/>
      <c r="IK93" s="1633"/>
      <c r="IL93" s="1633"/>
      <c r="IM93" s="1633"/>
      <c r="IN93" s="1633"/>
      <c r="IO93" s="1633"/>
      <c r="IP93" s="1633"/>
      <c r="IQ93" s="1633"/>
      <c r="IR93" s="1633"/>
      <c r="IS93" s="1633"/>
      <c r="IT93" s="1633"/>
      <c r="IU93" s="1633"/>
      <c r="IV93" s="1633"/>
      <c r="IW93" s="1633"/>
      <c r="IX93" s="1633"/>
      <c r="IY93" s="1633"/>
      <c r="IZ93" s="1633"/>
      <c r="JA93" s="1633"/>
      <c r="JB93" s="1633"/>
      <c r="JC93" s="1633"/>
      <c r="JD93" s="1633"/>
      <c r="JE93" s="1633"/>
      <c r="JF93" s="1633"/>
      <c r="JG93" s="1633"/>
      <c r="JH93" s="1633"/>
      <c r="JI93" s="1633"/>
      <c r="JJ93" s="1633"/>
      <c r="JK93" s="1633"/>
      <c r="JL93" s="1633"/>
      <c r="JM93" s="1633"/>
      <c r="JN93" s="1633"/>
      <c r="JO93" s="1633"/>
      <c r="JP93" s="1633"/>
      <c r="JQ93" s="1633"/>
      <c r="JR93" s="1633"/>
      <c r="JS93" s="1633"/>
      <c r="JT93" s="1633"/>
      <c r="JU93" s="1633"/>
      <c r="JV93" s="1633"/>
      <c r="JW93" s="1633"/>
      <c r="JX93" s="1633"/>
      <c r="JY93" s="1633"/>
      <c r="JZ93" s="1633"/>
      <c r="KA93" s="1633"/>
      <c r="KB93" s="1633"/>
      <c r="KC93" s="1633"/>
      <c r="KD93" s="1633"/>
      <c r="KE93" s="1633"/>
      <c r="KF93" s="1633"/>
      <c r="KG93" s="1633"/>
      <c r="KH93" s="1633"/>
      <c r="KI93" s="1633"/>
      <c r="KJ93" s="1633"/>
      <c r="KK93" s="1633"/>
      <c r="KL93" s="1633"/>
      <c r="KM93" s="1633"/>
      <c r="KN93" s="1633"/>
      <c r="KO93" s="1633"/>
      <c r="KP93" s="1633"/>
      <c r="KQ93" s="1633"/>
      <c r="KR93" s="1633"/>
      <c r="KS93" s="1633"/>
      <c r="KT93" s="1633"/>
      <c r="KU93" s="1633"/>
      <c r="KV93" s="1633"/>
      <c r="KW93" s="1633"/>
      <c r="KX93" s="1633"/>
      <c r="KY93" s="1633"/>
      <c r="KZ93" s="1633"/>
      <c r="LA93" s="1633"/>
      <c r="LB93" s="1633"/>
      <c r="LC93" s="1633"/>
      <c r="LD93" s="1633"/>
      <c r="LE93" s="1633"/>
      <c r="LF93" s="1642"/>
      <c r="LG93" s="1642"/>
      <c r="LH93" s="1642"/>
      <c r="LI93" s="1642"/>
      <c r="LJ93" s="1642"/>
      <c r="LK93" s="1642"/>
      <c r="LL93" s="1642"/>
      <c r="LM93" s="2302"/>
    </row>
    <row r="94" s="1481" customFormat="1" ht="47" customHeight="1" spans="1:317">
      <c r="A94" s="1499">
        <v>45834</v>
      </c>
      <c r="B94" s="1500" t="s">
        <v>236</v>
      </c>
      <c r="C94" s="1501" t="s">
        <v>98</v>
      </c>
      <c r="D94" s="1502">
        <v>4500171339</v>
      </c>
      <c r="E94" s="1503" t="s">
        <v>3871</v>
      </c>
      <c r="F94" s="1502" t="s">
        <v>3872</v>
      </c>
      <c r="G94" s="1609" t="s">
        <v>3844</v>
      </c>
      <c r="H94" s="1505" t="s">
        <v>3844</v>
      </c>
      <c r="I94" s="1532" t="s">
        <v>3845</v>
      </c>
      <c r="J94" s="1522">
        <v>1488</v>
      </c>
      <c r="K94" s="1534">
        <v>0</v>
      </c>
      <c r="L94" s="1534">
        <v>16</v>
      </c>
      <c r="M94" s="1534">
        <f t="shared" si="19"/>
        <v>93</v>
      </c>
      <c r="N94" s="1536">
        <v>45863</v>
      </c>
      <c r="O94" s="1536">
        <f>N94-2</f>
        <v>45861</v>
      </c>
      <c r="P94" s="1537"/>
      <c r="Q94" s="2070" t="s">
        <v>78</v>
      </c>
      <c r="R94" s="1532" t="s">
        <v>3873</v>
      </c>
      <c r="S94" s="1532" t="s">
        <v>111</v>
      </c>
      <c r="T94" s="1565">
        <v>45834</v>
      </c>
      <c r="U94" s="1589" t="s">
        <v>88</v>
      </c>
      <c r="V94" s="1589" t="s">
        <v>3874</v>
      </c>
      <c r="W94" s="1589" t="s">
        <v>61</v>
      </c>
      <c r="X94" s="1589"/>
      <c r="Y94" s="1580" t="s">
        <v>3875</v>
      </c>
      <c r="Z94" s="1590" t="s">
        <v>1523</v>
      </c>
      <c r="AA94" s="2174">
        <v>48.9909</v>
      </c>
      <c r="AB94" s="2175">
        <f>AA94*M94</f>
        <v>4556.1537</v>
      </c>
      <c r="AC94" s="1504"/>
      <c r="AD94" s="1609" t="s">
        <v>81</v>
      </c>
      <c r="AE94" s="1609"/>
      <c r="AF94" s="1609">
        <f t="shared" si="24"/>
        <v>1488</v>
      </c>
      <c r="AG94" s="1610"/>
      <c r="AH94" s="1610"/>
      <c r="AI94" s="1610">
        <f>J94/16</f>
        <v>93</v>
      </c>
      <c r="AJ94" s="2282" t="s">
        <v>63</v>
      </c>
      <c r="AK94" s="2283">
        <f t="shared" si="17"/>
        <v>1488</v>
      </c>
      <c r="AL94" s="1610"/>
      <c r="AM94" s="2185">
        <f>J94/6</f>
        <v>248</v>
      </c>
      <c r="AN94" s="1622">
        <f>J94/6</f>
        <v>248</v>
      </c>
      <c r="AO94" s="1622">
        <f>J94/6</f>
        <v>248</v>
      </c>
      <c r="AP94" s="1622"/>
      <c r="AQ94" s="1622"/>
      <c r="AR94" s="1622"/>
      <c r="AS94" s="1622">
        <f>J94/6</f>
        <v>248</v>
      </c>
      <c r="AT94" s="1622">
        <f>J94/6</f>
        <v>248</v>
      </c>
      <c r="AU94" s="2293">
        <f>J94/6</f>
        <v>248</v>
      </c>
      <c r="AV94" s="2292">
        <f t="shared" si="22"/>
        <v>237.666666666667</v>
      </c>
      <c r="AW94" s="2297">
        <f t="shared" si="23"/>
        <v>10.3333333333333</v>
      </c>
      <c r="AX94" s="1534"/>
      <c r="AY94" s="1638"/>
      <c r="AZ94" s="1639"/>
      <c r="BA94" s="1639"/>
      <c r="BB94" s="1639"/>
      <c r="BC94" s="1639"/>
      <c r="BD94" s="1639"/>
      <c r="BE94" s="1639"/>
      <c r="BF94" s="1639"/>
      <c r="BG94" s="1639"/>
      <c r="BH94" s="1639"/>
      <c r="BI94" s="1639"/>
      <c r="BJ94" s="1639"/>
      <c r="BK94" s="1639"/>
      <c r="BL94" s="1639"/>
      <c r="BM94" s="1639"/>
      <c r="BN94" s="1639"/>
      <c r="BO94" s="1639"/>
      <c r="BP94" s="1639"/>
      <c r="BQ94" s="1639"/>
      <c r="BR94" s="1639"/>
      <c r="BS94" s="1639"/>
      <c r="BT94" s="1639"/>
      <c r="BU94" s="1639"/>
      <c r="BV94" s="1639"/>
      <c r="BW94" s="1639"/>
      <c r="BX94" s="1639"/>
      <c r="BY94" s="1639"/>
      <c r="BZ94" s="1639"/>
      <c r="CA94" s="1639"/>
      <c r="CB94" s="1639"/>
      <c r="CC94" s="1639"/>
      <c r="CD94" s="1639"/>
      <c r="CE94" s="1639"/>
      <c r="CF94" s="1639"/>
      <c r="CG94" s="1639"/>
      <c r="CH94" s="1639"/>
      <c r="CI94" s="1639"/>
      <c r="CJ94" s="1639"/>
      <c r="CK94" s="1639"/>
      <c r="CL94" s="1639"/>
      <c r="CM94" s="1639"/>
      <c r="CN94" s="1639"/>
      <c r="CO94" s="1639"/>
      <c r="CP94" s="1639"/>
      <c r="CQ94" s="1639"/>
      <c r="CR94" s="1639"/>
      <c r="CS94" s="1639"/>
      <c r="CT94" s="1639"/>
      <c r="CU94" s="1639"/>
      <c r="CV94" s="1639"/>
      <c r="CW94" s="1639"/>
      <c r="CX94" s="1639"/>
      <c r="CY94" s="1639"/>
      <c r="CZ94" s="1639"/>
      <c r="DA94" s="1639"/>
      <c r="DB94" s="1639"/>
      <c r="DC94" s="1639"/>
      <c r="DD94" s="1639"/>
      <c r="DE94" s="1639"/>
      <c r="DF94" s="1639"/>
      <c r="DG94" s="1639"/>
      <c r="DH94" s="1639"/>
      <c r="DI94" s="1639"/>
      <c r="DJ94" s="1639"/>
      <c r="DK94" s="1639"/>
      <c r="DL94" s="1639"/>
      <c r="DM94" s="1639"/>
      <c r="DN94" s="1639"/>
      <c r="DO94" s="1639"/>
      <c r="DP94" s="1639"/>
      <c r="DQ94" s="1639"/>
      <c r="DR94" s="1639"/>
      <c r="DS94" s="1639"/>
      <c r="DT94" s="1639"/>
      <c r="DU94" s="1639"/>
      <c r="DV94" s="1639"/>
      <c r="DW94" s="1639"/>
      <c r="DX94" s="1639"/>
      <c r="DY94" s="1639"/>
      <c r="DZ94" s="1639"/>
      <c r="EA94" s="1639"/>
      <c r="EB94" s="1639"/>
      <c r="EC94" s="1639"/>
      <c r="ED94" s="1639"/>
      <c r="EE94" s="1639"/>
      <c r="EF94" s="1639"/>
      <c r="EG94" s="1639"/>
      <c r="EH94" s="1639"/>
      <c r="EI94" s="1639"/>
      <c r="EJ94" s="1639"/>
      <c r="EK94" s="1639"/>
      <c r="EL94" s="1639"/>
      <c r="EM94" s="1639"/>
      <c r="EN94" s="1639"/>
      <c r="EO94" s="1639"/>
      <c r="EP94" s="1639"/>
      <c r="EQ94" s="1639"/>
      <c r="ER94" s="1639"/>
      <c r="ES94" s="1639"/>
      <c r="ET94" s="1639"/>
      <c r="EU94" s="1639"/>
      <c r="EV94" s="1639"/>
      <c r="EW94" s="1639"/>
      <c r="EX94" s="1639"/>
      <c r="EY94" s="1639"/>
      <c r="EZ94" s="1639"/>
      <c r="FA94" s="1639"/>
      <c r="FB94" s="1639"/>
      <c r="FC94" s="1639"/>
      <c r="FD94" s="1639"/>
      <c r="FE94" s="1639"/>
      <c r="FF94" s="1639"/>
      <c r="FG94" s="1639"/>
      <c r="FH94" s="1639"/>
      <c r="FI94" s="1639"/>
      <c r="FJ94" s="1639"/>
      <c r="FK94" s="1639"/>
      <c r="FL94" s="1639"/>
      <c r="FM94" s="1639"/>
      <c r="FN94" s="1639"/>
      <c r="FO94" s="1639"/>
      <c r="FP94" s="1639"/>
      <c r="FQ94" s="1639"/>
      <c r="FR94" s="1639"/>
      <c r="FS94" s="1639"/>
      <c r="FT94" s="1639"/>
      <c r="FU94" s="1639"/>
      <c r="FV94" s="1639"/>
      <c r="FW94" s="1639"/>
      <c r="FX94" s="1639"/>
      <c r="FY94" s="1639"/>
      <c r="FZ94" s="1639"/>
      <c r="GA94" s="1639"/>
      <c r="GB94" s="1639"/>
      <c r="GC94" s="1639"/>
      <c r="GD94" s="1639"/>
      <c r="GE94" s="1639"/>
      <c r="GF94" s="1639"/>
      <c r="GG94" s="1639"/>
      <c r="GH94" s="1639"/>
      <c r="GI94" s="1639"/>
      <c r="GJ94" s="1639"/>
      <c r="GK94" s="1639"/>
      <c r="GL94" s="1639"/>
      <c r="GM94" s="1639"/>
      <c r="GN94" s="1639"/>
      <c r="GO94" s="1639"/>
      <c r="GP94" s="1639"/>
      <c r="GQ94" s="1639"/>
      <c r="GR94" s="1639"/>
      <c r="GS94" s="1639"/>
      <c r="GT94" s="1639"/>
      <c r="GU94" s="1639"/>
      <c r="GV94" s="1639"/>
      <c r="GW94" s="1639"/>
      <c r="GX94" s="1639"/>
      <c r="GY94" s="1639"/>
      <c r="GZ94" s="1639"/>
      <c r="HA94" s="1639"/>
      <c r="HB94" s="1639"/>
      <c r="HC94" s="1639"/>
      <c r="HD94" s="1639"/>
      <c r="HE94" s="1639"/>
      <c r="HF94" s="1639"/>
      <c r="HG94" s="1639"/>
      <c r="HH94" s="1639"/>
      <c r="HI94" s="1639"/>
      <c r="HJ94" s="1639"/>
      <c r="HK94" s="1639"/>
      <c r="HL94" s="1639"/>
      <c r="HM94" s="1639"/>
      <c r="HN94" s="1639"/>
      <c r="HO94" s="1639"/>
      <c r="HP94" s="1639"/>
      <c r="HQ94" s="1639"/>
      <c r="HR94" s="1639"/>
      <c r="HS94" s="1639"/>
      <c r="HT94" s="1639"/>
      <c r="HU94" s="1639"/>
      <c r="HV94" s="1639"/>
      <c r="HW94" s="1639"/>
      <c r="HX94" s="1639"/>
      <c r="HY94" s="1639"/>
      <c r="HZ94" s="1639"/>
      <c r="IA94" s="1639"/>
      <c r="IB94" s="1639"/>
      <c r="IC94" s="1639"/>
      <c r="ID94" s="1639"/>
      <c r="IE94" s="1639"/>
      <c r="IF94" s="1639"/>
      <c r="IG94" s="1639"/>
      <c r="IH94" s="1639"/>
      <c r="II94" s="1639"/>
      <c r="IJ94" s="1639"/>
      <c r="IK94" s="1639"/>
      <c r="IL94" s="1639"/>
      <c r="IM94" s="1639"/>
      <c r="IN94" s="1639"/>
      <c r="IO94" s="1639"/>
      <c r="IP94" s="1639"/>
      <c r="IQ94" s="1639"/>
      <c r="IR94" s="1639"/>
      <c r="IS94" s="1639"/>
      <c r="IT94" s="1639"/>
      <c r="IU94" s="1639"/>
      <c r="IV94" s="1639"/>
      <c r="IW94" s="1639"/>
      <c r="IX94" s="1639"/>
      <c r="IY94" s="1639"/>
      <c r="IZ94" s="1639"/>
      <c r="JA94" s="1639"/>
      <c r="JB94" s="1639"/>
      <c r="JC94" s="1639"/>
      <c r="JD94" s="1639"/>
      <c r="JE94" s="1639"/>
      <c r="JF94" s="1639"/>
      <c r="JG94" s="1639"/>
      <c r="JH94" s="1639"/>
      <c r="JI94" s="1639"/>
      <c r="JJ94" s="1639"/>
      <c r="JK94" s="1639"/>
      <c r="JL94" s="1639"/>
      <c r="JM94" s="1639"/>
      <c r="JN94" s="1639"/>
      <c r="JO94" s="1639"/>
      <c r="JP94" s="1639"/>
      <c r="JQ94" s="1639"/>
      <c r="JR94" s="1639"/>
      <c r="JS94" s="1639"/>
      <c r="JT94" s="1639"/>
      <c r="JU94" s="1639"/>
      <c r="JV94" s="1639"/>
      <c r="JW94" s="1639"/>
      <c r="JX94" s="1639"/>
      <c r="JY94" s="1639"/>
      <c r="JZ94" s="1639"/>
      <c r="KA94" s="1639"/>
      <c r="KB94" s="1639"/>
      <c r="KC94" s="1639"/>
      <c r="KD94" s="1639"/>
      <c r="KE94" s="1639"/>
      <c r="KF94" s="1639"/>
      <c r="KG94" s="1639"/>
      <c r="KH94" s="1639"/>
      <c r="KI94" s="1639"/>
      <c r="KJ94" s="1639"/>
      <c r="KK94" s="1639"/>
      <c r="KL94" s="1639"/>
      <c r="KM94" s="1639"/>
      <c r="KN94" s="1639"/>
      <c r="KO94" s="1639"/>
      <c r="KP94" s="1639"/>
      <c r="KQ94" s="1639"/>
      <c r="KR94" s="1639"/>
      <c r="KS94" s="1639"/>
      <c r="KT94" s="1639"/>
      <c r="KU94" s="1639"/>
      <c r="KV94" s="1639"/>
      <c r="KW94" s="1639"/>
      <c r="KX94" s="1639"/>
      <c r="KY94" s="1639"/>
      <c r="KZ94" s="1639"/>
      <c r="LA94" s="1639"/>
      <c r="LB94" s="1639"/>
      <c r="LC94" s="1639"/>
      <c r="LD94" s="1639"/>
      <c r="LE94" s="1639"/>
    </row>
    <row r="95" s="1481" customFormat="1" ht="47" customHeight="1" spans="1:317">
      <c r="A95" s="1499">
        <v>45834</v>
      </c>
      <c r="B95" s="1500" t="s">
        <v>236</v>
      </c>
      <c r="C95" s="1501" t="s">
        <v>98</v>
      </c>
      <c r="D95" s="1502">
        <v>4500171340</v>
      </c>
      <c r="E95" s="1503" t="s">
        <v>3876</v>
      </c>
      <c r="F95" s="1502" t="s">
        <v>3877</v>
      </c>
      <c r="G95" s="1609" t="s">
        <v>3844</v>
      </c>
      <c r="H95" s="1505" t="s">
        <v>3844</v>
      </c>
      <c r="I95" s="1532" t="s">
        <v>3845</v>
      </c>
      <c r="J95" s="1522">
        <v>912</v>
      </c>
      <c r="K95" s="1534">
        <v>0</v>
      </c>
      <c r="L95" s="1534">
        <v>16</v>
      </c>
      <c r="M95" s="1534">
        <f t="shared" si="19"/>
        <v>57</v>
      </c>
      <c r="N95" s="1536">
        <v>45863</v>
      </c>
      <c r="O95" s="1536">
        <f t="shared" ref="O95:O127" si="26">N95-2</f>
        <v>45861</v>
      </c>
      <c r="P95" s="1537"/>
      <c r="Q95" s="2070" t="s">
        <v>78</v>
      </c>
      <c r="R95" s="1532" t="s">
        <v>3873</v>
      </c>
      <c r="S95" s="1532" t="s">
        <v>111</v>
      </c>
      <c r="T95" s="1565">
        <v>45834</v>
      </c>
      <c r="U95" s="1589" t="s">
        <v>88</v>
      </c>
      <c r="V95" s="1589" t="s">
        <v>3874</v>
      </c>
      <c r="W95" s="1589" t="s">
        <v>61</v>
      </c>
      <c r="X95" s="1589"/>
      <c r="Y95" s="1580" t="s">
        <v>3875</v>
      </c>
      <c r="Z95" s="1590" t="s">
        <v>1523</v>
      </c>
      <c r="AA95" s="2174">
        <v>48.9909</v>
      </c>
      <c r="AB95" s="2175">
        <f>AA95*M95</f>
        <v>2792.4813</v>
      </c>
      <c r="AC95" s="1504"/>
      <c r="AD95" s="1609" t="s">
        <v>81</v>
      </c>
      <c r="AE95" s="1609"/>
      <c r="AF95" s="1609">
        <f t="shared" si="24"/>
        <v>912</v>
      </c>
      <c r="AG95" s="1610"/>
      <c r="AH95" s="1610"/>
      <c r="AI95" s="1610">
        <f>J95/16</f>
        <v>57</v>
      </c>
      <c r="AJ95" s="2282" t="s">
        <v>63</v>
      </c>
      <c r="AK95" s="2283">
        <f t="shared" si="17"/>
        <v>912</v>
      </c>
      <c r="AL95" s="1610"/>
      <c r="AM95" s="2185">
        <f>J95/6</f>
        <v>152</v>
      </c>
      <c r="AN95" s="1622">
        <f>J95/6</f>
        <v>152</v>
      </c>
      <c r="AO95" s="1622">
        <f>J95/6</f>
        <v>152</v>
      </c>
      <c r="AP95" s="1622"/>
      <c r="AQ95" s="1622"/>
      <c r="AR95" s="1622"/>
      <c r="AS95" s="1622">
        <f>J95/6</f>
        <v>152</v>
      </c>
      <c r="AT95" s="1622">
        <f>J95/6</f>
        <v>152</v>
      </c>
      <c r="AU95" s="2293">
        <f>J95/6</f>
        <v>152</v>
      </c>
      <c r="AV95" s="2292">
        <f t="shared" si="22"/>
        <v>145.666666666667</v>
      </c>
      <c r="AW95" s="2297">
        <f t="shared" si="23"/>
        <v>6.33333333333333</v>
      </c>
      <c r="AX95" s="1534"/>
      <c r="AY95" s="1638"/>
      <c r="AZ95" s="1639"/>
      <c r="BA95" s="1639"/>
      <c r="BB95" s="1639"/>
      <c r="BC95" s="1639"/>
      <c r="BD95" s="1639"/>
      <c r="BE95" s="1639"/>
      <c r="BF95" s="1639"/>
      <c r="BG95" s="1639"/>
      <c r="BH95" s="1639"/>
      <c r="BI95" s="1639"/>
      <c r="BJ95" s="1639"/>
      <c r="BK95" s="1639"/>
      <c r="BL95" s="1639"/>
      <c r="BM95" s="1639"/>
      <c r="BN95" s="1639"/>
      <c r="BO95" s="1639"/>
      <c r="BP95" s="1639"/>
      <c r="BQ95" s="1639"/>
      <c r="BR95" s="1639"/>
      <c r="BS95" s="1639"/>
      <c r="BT95" s="1639"/>
      <c r="BU95" s="1639"/>
      <c r="BV95" s="1639"/>
      <c r="BW95" s="1639"/>
      <c r="BX95" s="1639"/>
      <c r="BY95" s="1639"/>
      <c r="BZ95" s="1639"/>
      <c r="CA95" s="1639"/>
      <c r="CB95" s="1639"/>
      <c r="CC95" s="1639"/>
      <c r="CD95" s="1639"/>
      <c r="CE95" s="1639"/>
      <c r="CF95" s="1639"/>
      <c r="CG95" s="1639"/>
      <c r="CH95" s="1639"/>
      <c r="CI95" s="1639"/>
      <c r="CJ95" s="1639"/>
      <c r="CK95" s="1639"/>
      <c r="CL95" s="1639"/>
      <c r="CM95" s="1639"/>
      <c r="CN95" s="1639"/>
      <c r="CO95" s="1639"/>
      <c r="CP95" s="1639"/>
      <c r="CQ95" s="1639"/>
      <c r="CR95" s="1639"/>
      <c r="CS95" s="1639"/>
      <c r="CT95" s="1639"/>
      <c r="CU95" s="1639"/>
      <c r="CV95" s="1639"/>
      <c r="CW95" s="1639"/>
      <c r="CX95" s="1639"/>
      <c r="CY95" s="1639"/>
      <c r="CZ95" s="1639"/>
      <c r="DA95" s="1639"/>
      <c r="DB95" s="1639"/>
      <c r="DC95" s="1639"/>
      <c r="DD95" s="1639"/>
      <c r="DE95" s="1639"/>
      <c r="DF95" s="1639"/>
      <c r="DG95" s="1639"/>
      <c r="DH95" s="1639"/>
      <c r="DI95" s="1639"/>
      <c r="DJ95" s="1639"/>
      <c r="DK95" s="1639"/>
      <c r="DL95" s="1639"/>
      <c r="DM95" s="1639"/>
      <c r="DN95" s="1639"/>
      <c r="DO95" s="1639"/>
      <c r="DP95" s="1639"/>
      <c r="DQ95" s="1639"/>
      <c r="DR95" s="1639"/>
      <c r="DS95" s="1639"/>
      <c r="DT95" s="1639"/>
      <c r="DU95" s="1639"/>
      <c r="DV95" s="1639"/>
      <c r="DW95" s="1639"/>
      <c r="DX95" s="1639"/>
      <c r="DY95" s="1639"/>
      <c r="DZ95" s="1639"/>
      <c r="EA95" s="1639"/>
      <c r="EB95" s="1639"/>
      <c r="EC95" s="1639"/>
      <c r="ED95" s="1639"/>
      <c r="EE95" s="1639"/>
      <c r="EF95" s="1639"/>
      <c r="EG95" s="1639"/>
      <c r="EH95" s="1639"/>
      <c r="EI95" s="1639"/>
      <c r="EJ95" s="1639"/>
      <c r="EK95" s="1639"/>
      <c r="EL95" s="1639"/>
      <c r="EM95" s="1639"/>
      <c r="EN95" s="1639"/>
      <c r="EO95" s="1639"/>
      <c r="EP95" s="1639"/>
      <c r="EQ95" s="1639"/>
      <c r="ER95" s="1639"/>
      <c r="ES95" s="1639"/>
      <c r="ET95" s="1639"/>
      <c r="EU95" s="1639"/>
      <c r="EV95" s="1639"/>
      <c r="EW95" s="1639"/>
      <c r="EX95" s="1639"/>
      <c r="EY95" s="1639"/>
      <c r="EZ95" s="1639"/>
      <c r="FA95" s="1639"/>
      <c r="FB95" s="1639"/>
      <c r="FC95" s="1639"/>
      <c r="FD95" s="1639"/>
      <c r="FE95" s="1639"/>
      <c r="FF95" s="1639"/>
      <c r="FG95" s="1639"/>
      <c r="FH95" s="1639"/>
      <c r="FI95" s="1639"/>
      <c r="FJ95" s="1639"/>
      <c r="FK95" s="1639"/>
      <c r="FL95" s="1639"/>
      <c r="FM95" s="1639"/>
      <c r="FN95" s="1639"/>
      <c r="FO95" s="1639"/>
      <c r="FP95" s="1639"/>
      <c r="FQ95" s="1639"/>
      <c r="FR95" s="1639"/>
      <c r="FS95" s="1639"/>
      <c r="FT95" s="1639"/>
      <c r="FU95" s="1639"/>
      <c r="FV95" s="1639"/>
      <c r="FW95" s="1639"/>
      <c r="FX95" s="1639"/>
      <c r="FY95" s="1639"/>
      <c r="FZ95" s="1639"/>
      <c r="GA95" s="1639"/>
      <c r="GB95" s="1639"/>
      <c r="GC95" s="1639"/>
      <c r="GD95" s="1639"/>
      <c r="GE95" s="1639"/>
      <c r="GF95" s="1639"/>
      <c r="GG95" s="1639"/>
      <c r="GH95" s="1639"/>
      <c r="GI95" s="1639"/>
      <c r="GJ95" s="1639"/>
      <c r="GK95" s="1639"/>
      <c r="GL95" s="1639"/>
      <c r="GM95" s="1639"/>
      <c r="GN95" s="1639"/>
      <c r="GO95" s="1639"/>
      <c r="GP95" s="1639"/>
      <c r="GQ95" s="1639"/>
      <c r="GR95" s="1639"/>
      <c r="GS95" s="1639"/>
      <c r="GT95" s="1639"/>
      <c r="GU95" s="1639"/>
      <c r="GV95" s="1639"/>
      <c r="GW95" s="1639"/>
      <c r="GX95" s="1639"/>
      <c r="GY95" s="1639"/>
      <c r="GZ95" s="1639"/>
      <c r="HA95" s="1639"/>
      <c r="HB95" s="1639"/>
      <c r="HC95" s="1639"/>
      <c r="HD95" s="1639"/>
      <c r="HE95" s="1639"/>
      <c r="HF95" s="1639"/>
      <c r="HG95" s="1639"/>
      <c r="HH95" s="1639"/>
      <c r="HI95" s="1639"/>
      <c r="HJ95" s="1639"/>
      <c r="HK95" s="1639"/>
      <c r="HL95" s="1639"/>
      <c r="HM95" s="1639"/>
      <c r="HN95" s="1639"/>
      <c r="HO95" s="1639"/>
      <c r="HP95" s="1639"/>
      <c r="HQ95" s="1639"/>
      <c r="HR95" s="1639"/>
      <c r="HS95" s="1639"/>
      <c r="HT95" s="1639"/>
      <c r="HU95" s="1639"/>
      <c r="HV95" s="1639"/>
      <c r="HW95" s="1639"/>
      <c r="HX95" s="1639"/>
      <c r="HY95" s="1639"/>
      <c r="HZ95" s="1639"/>
      <c r="IA95" s="1639"/>
      <c r="IB95" s="1639"/>
      <c r="IC95" s="1639"/>
      <c r="ID95" s="1639"/>
      <c r="IE95" s="1639"/>
      <c r="IF95" s="1639"/>
      <c r="IG95" s="1639"/>
      <c r="IH95" s="1639"/>
      <c r="II95" s="1639"/>
      <c r="IJ95" s="1639"/>
      <c r="IK95" s="1639"/>
      <c r="IL95" s="1639"/>
      <c r="IM95" s="1639"/>
      <c r="IN95" s="1639"/>
      <c r="IO95" s="1639"/>
      <c r="IP95" s="1639"/>
      <c r="IQ95" s="1639"/>
      <c r="IR95" s="1639"/>
      <c r="IS95" s="1639"/>
      <c r="IT95" s="1639"/>
      <c r="IU95" s="1639"/>
      <c r="IV95" s="1639"/>
      <c r="IW95" s="1639"/>
      <c r="IX95" s="1639"/>
      <c r="IY95" s="1639"/>
      <c r="IZ95" s="1639"/>
      <c r="JA95" s="1639"/>
      <c r="JB95" s="1639"/>
      <c r="JC95" s="1639"/>
      <c r="JD95" s="1639"/>
      <c r="JE95" s="1639"/>
      <c r="JF95" s="1639"/>
      <c r="JG95" s="1639"/>
      <c r="JH95" s="1639"/>
      <c r="JI95" s="1639"/>
      <c r="JJ95" s="1639"/>
      <c r="JK95" s="1639"/>
      <c r="JL95" s="1639"/>
      <c r="JM95" s="1639"/>
      <c r="JN95" s="1639"/>
      <c r="JO95" s="1639"/>
      <c r="JP95" s="1639"/>
      <c r="JQ95" s="1639"/>
      <c r="JR95" s="1639"/>
      <c r="JS95" s="1639"/>
      <c r="JT95" s="1639"/>
      <c r="JU95" s="1639"/>
      <c r="JV95" s="1639"/>
      <c r="JW95" s="1639"/>
      <c r="JX95" s="1639"/>
      <c r="JY95" s="1639"/>
      <c r="JZ95" s="1639"/>
      <c r="KA95" s="1639"/>
      <c r="KB95" s="1639"/>
      <c r="KC95" s="1639"/>
      <c r="KD95" s="1639"/>
      <c r="KE95" s="1639"/>
      <c r="KF95" s="1639"/>
      <c r="KG95" s="1639"/>
      <c r="KH95" s="1639"/>
      <c r="KI95" s="1639"/>
      <c r="KJ95" s="1639"/>
      <c r="KK95" s="1639"/>
      <c r="KL95" s="1639"/>
      <c r="KM95" s="1639"/>
      <c r="KN95" s="1639"/>
      <c r="KO95" s="1639"/>
      <c r="KP95" s="1639"/>
      <c r="KQ95" s="1639"/>
      <c r="KR95" s="1639"/>
      <c r="KS95" s="1639"/>
      <c r="KT95" s="1639"/>
      <c r="KU95" s="1639"/>
      <c r="KV95" s="1639"/>
      <c r="KW95" s="1639"/>
      <c r="KX95" s="1639"/>
      <c r="KY95" s="1639"/>
      <c r="KZ95" s="1639"/>
      <c r="LA95" s="1639"/>
      <c r="LB95" s="1639"/>
      <c r="LC95" s="1639"/>
      <c r="LD95" s="1639"/>
      <c r="LE95" s="1639"/>
    </row>
    <row r="96" s="1481" customFormat="1" ht="47" customHeight="1" spans="1:317">
      <c r="A96" s="1499">
        <v>45828</v>
      </c>
      <c r="B96" s="1500" t="s">
        <v>713</v>
      </c>
      <c r="C96" s="1501" t="s">
        <v>115</v>
      </c>
      <c r="D96" s="1502">
        <v>4500170800</v>
      </c>
      <c r="E96" s="1503"/>
      <c r="F96" s="1502" t="s">
        <v>3878</v>
      </c>
      <c r="G96" s="1609" t="s">
        <v>3797</v>
      </c>
      <c r="H96" s="1505" t="s">
        <v>3797</v>
      </c>
      <c r="I96" s="1532" t="s">
        <v>3798</v>
      </c>
      <c r="J96" s="1522">
        <v>1200</v>
      </c>
      <c r="K96" s="1534">
        <v>0</v>
      </c>
      <c r="L96" s="1534">
        <v>6</v>
      </c>
      <c r="M96" s="1534">
        <f t="shared" ref="M96:M104" si="27">J96/L96</f>
        <v>200</v>
      </c>
      <c r="N96" s="1536">
        <v>45869</v>
      </c>
      <c r="O96" s="1536">
        <f t="shared" si="26"/>
        <v>45867</v>
      </c>
      <c r="P96" s="1537"/>
      <c r="Q96" s="2070" t="s">
        <v>78</v>
      </c>
      <c r="R96" s="1532" t="s">
        <v>2159</v>
      </c>
      <c r="S96" s="1532" t="s">
        <v>168</v>
      </c>
      <c r="T96" s="1565">
        <v>45832</v>
      </c>
      <c r="U96" s="1589" t="s">
        <v>88</v>
      </c>
      <c r="V96" s="1565">
        <v>45832</v>
      </c>
      <c r="W96" s="1589" t="s">
        <v>716</v>
      </c>
      <c r="X96" s="1589"/>
      <c r="Y96" s="1580" t="s">
        <v>3879</v>
      </c>
      <c r="Z96" s="1590" t="s">
        <v>172</v>
      </c>
      <c r="AA96" s="2174">
        <v>2.8311</v>
      </c>
      <c r="AB96" s="2175">
        <f t="shared" ref="AB96:AB103" si="28">AA96*J96</f>
        <v>3397.32</v>
      </c>
      <c r="AC96" s="1504"/>
      <c r="AD96" s="1609" t="s">
        <v>81</v>
      </c>
      <c r="AE96" s="1609"/>
      <c r="AF96" s="1609">
        <f t="shared" ref="AF96:AF104" si="29">J96</f>
        <v>1200</v>
      </c>
      <c r="AG96" s="1610"/>
      <c r="AH96" s="1610"/>
      <c r="AI96" s="1610"/>
      <c r="AJ96" s="2282" t="s">
        <v>64</v>
      </c>
      <c r="AK96" s="2283">
        <f t="shared" ref="AK94:AK104" si="30">J96</f>
        <v>1200</v>
      </c>
      <c r="AL96" s="1610">
        <f t="shared" ref="AL96:AL101" si="31">J96</f>
        <v>1200</v>
      </c>
      <c r="AM96" s="2185">
        <f>J96/1</f>
        <v>1200</v>
      </c>
      <c r="AN96" s="1622"/>
      <c r="AO96" s="1622"/>
      <c r="AP96" s="1622"/>
      <c r="AQ96" s="1622"/>
      <c r="AR96" s="1622"/>
      <c r="AS96" s="1622"/>
      <c r="AT96" s="1622"/>
      <c r="AU96" s="2293"/>
      <c r="AV96" s="2292">
        <f t="shared" si="22"/>
        <v>1150</v>
      </c>
      <c r="AW96" s="2297">
        <f t="shared" si="23"/>
        <v>50</v>
      </c>
      <c r="AX96" s="1534"/>
      <c r="AY96" s="1638"/>
      <c r="AZ96" s="1639"/>
      <c r="BA96" s="1639"/>
      <c r="BB96" s="1639"/>
      <c r="BC96" s="1639"/>
      <c r="BD96" s="1639"/>
      <c r="BE96" s="1639"/>
      <c r="BF96" s="1639"/>
      <c r="BG96" s="1639"/>
      <c r="BH96" s="1639"/>
      <c r="BI96" s="1639"/>
      <c r="BJ96" s="1639"/>
      <c r="BK96" s="1639"/>
      <c r="BL96" s="1639"/>
      <c r="BM96" s="1639"/>
      <c r="BN96" s="1639"/>
      <c r="BO96" s="1639"/>
      <c r="BP96" s="1639"/>
      <c r="BQ96" s="1639"/>
      <c r="BR96" s="1639"/>
      <c r="BS96" s="1639"/>
      <c r="BT96" s="1639"/>
      <c r="BU96" s="1639"/>
      <c r="BV96" s="1639"/>
      <c r="BW96" s="1639"/>
      <c r="BX96" s="1639"/>
      <c r="BY96" s="1639"/>
      <c r="BZ96" s="1639"/>
      <c r="CA96" s="1639"/>
      <c r="CB96" s="1639"/>
      <c r="CC96" s="1639"/>
      <c r="CD96" s="1639"/>
      <c r="CE96" s="1639"/>
      <c r="CF96" s="1639"/>
      <c r="CG96" s="1639"/>
      <c r="CH96" s="1639"/>
      <c r="CI96" s="1639"/>
      <c r="CJ96" s="1639"/>
      <c r="CK96" s="1639"/>
      <c r="CL96" s="1639"/>
      <c r="CM96" s="1639"/>
      <c r="CN96" s="1639"/>
      <c r="CO96" s="1639"/>
      <c r="CP96" s="1639"/>
      <c r="CQ96" s="1639"/>
      <c r="CR96" s="1639"/>
      <c r="CS96" s="1639"/>
      <c r="CT96" s="1639"/>
      <c r="CU96" s="1639"/>
      <c r="CV96" s="1639"/>
      <c r="CW96" s="1639"/>
      <c r="CX96" s="1639"/>
      <c r="CY96" s="1639"/>
      <c r="CZ96" s="1639"/>
      <c r="DA96" s="1639"/>
      <c r="DB96" s="1639"/>
      <c r="DC96" s="1639"/>
      <c r="DD96" s="1639"/>
      <c r="DE96" s="1639"/>
      <c r="DF96" s="1639"/>
      <c r="DG96" s="1639"/>
      <c r="DH96" s="1639"/>
      <c r="DI96" s="1639"/>
      <c r="DJ96" s="1639"/>
      <c r="DK96" s="1639"/>
      <c r="DL96" s="1639"/>
      <c r="DM96" s="1639"/>
      <c r="DN96" s="1639"/>
      <c r="DO96" s="1639"/>
      <c r="DP96" s="1639"/>
      <c r="DQ96" s="1639"/>
      <c r="DR96" s="1639"/>
      <c r="DS96" s="1639"/>
      <c r="DT96" s="1639"/>
      <c r="DU96" s="1639"/>
      <c r="DV96" s="1639"/>
      <c r="DW96" s="1639"/>
      <c r="DX96" s="1639"/>
      <c r="DY96" s="1639"/>
      <c r="DZ96" s="1639"/>
      <c r="EA96" s="1639"/>
      <c r="EB96" s="1639"/>
      <c r="EC96" s="1639"/>
      <c r="ED96" s="1639"/>
      <c r="EE96" s="1639"/>
      <c r="EF96" s="1639"/>
      <c r="EG96" s="1639"/>
      <c r="EH96" s="1639"/>
      <c r="EI96" s="1639"/>
      <c r="EJ96" s="1639"/>
      <c r="EK96" s="1639"/>
      <c r="EL96" s="1639"/>
      <c r="EM96" s="1639"/>
      <c r="EN96" s="1639"/>
      <c r="EO96" s="1639"/>
      <c r="EP96" s="1639"/>
      <c r="EQ96" s="1639"/>
      <c r="ER96" s="1639"/>
      <c r="ES96" s="1639"/>
      <c r="ET96" s="1639"/>
      <c r="EU96" s="1639"/>
      <c r="EV96" s="1639"/>
      <c r="EW96" s="1639"/>
      <c r="EX96" s="1639"/>
      <c r="EY96" s="1639"/>
      <c r="EZ96" s="1639"/>
      <c r="FA96" s="1639"/>
      <c r="FB96" s="1639"/>
      <c r="FC96" s="1639"/>
      <c r="FD96" s="1639"/>
      <c r="FE96" s="1639"/>
      <c r="FF96" s="1639"/>
      <c r="FG96" s="1639"/>
      <c r="FH96" s="1639"/>
      <c r="FI96" s="1639"/>
      <c r="FJ96" s="1639"/>
      <c r="FK96" s="1639"/>
      <c r="FL96" s="1639"/>
      <c r="FM96" s="1639"/>
      <c r="FN96" s="1639"/>
      <c r="FO96" s="1639"/>
      <c r="FP96" s="1639"/>
      <c r="FQ96" s="1639"/>
      <c r="FR96" s="1639"/>
      <c r="FS96" s="1639"/>
      <c r="FT96" s="1639"/>
      <c r="FU96" s="1639"/>
      <c r="FV96" s="1639"/>
      <c r="FW96" s="1639"/>
      <c r="FX96" s="1639"/>
      <c r="FY96" s="1639"/>
      <c r="FZ96" s="1639"/>
      <c r="GA96" s="1639"/>
      <c r="GB96" s="1639"/>
      <c r="GC96" s="1639"/>
      <c r="GD96" s="1639"/>
      <c r="GE96" s="1639"/>
      <c r="GF96" s="1639"/>
      <c r="GG96" s="1639"/>
      <c r="GH96" s="1639"/>
      <c r="GI96" s="1639"/>
      <c r="GJ96" s="1639"/>
      <c r="GK96" s="1639"/>
      <c r="GL96" s="1639"/>
      <c r="GM96" s="1639"/>
      <c r="GN96" s="1639"/>
      <c r="GO96" s="1639"/>
      <c r="GP96" s="1639"/>
      <c r="GQ96" s="1639"/>
      <c r="GR96" s="1639"/>
      <c r="GS96" s="1639"/>
      <c r="GT96" s="1639"/>
      <c r="GU96" s="1639"/>
      <c r="GV96" s="1639"/>
      <c r="GW96" s="1639"/>
      <c r="GX96" s="1639"/>
      <c r="GY96" s="1639"/>
      <c r="GZ96" s="1639"/>
      <c r="HA96" s="1639"/>
      <c r="HB96" s="1639"/>
      <c r="HC96" s="1639"/>
      <c r="HD96" s="1639"/>
      <c r="HE96" s="1639"/>
      <c r="HF96" s="1639"/>
      <c r="HG96" s="1639"/>
      <c r="HH96" s="1639"/>
      <c r="HI96" s="1639"/>
      <c r="HJ96" s="1639"/>
      <c r="HK96" s="1639"/>
      <c r="HL96" s="1639"/>
      <c r="HM96" s="1639"/>
      <c r="HN96" s="1639"/>
      <c r="HO96" s="1639"/>
      <c r="HP96" s="1639"/>
      <c r="HQ96" s="1639"/>
      <c r="HR96" s="1639"/>
      <c r="HS96" s="1639"/>
      <c r="HT96" s="1639"/>
      <c r="HU96" s="1639"/>
      <c r="HV96" s="1639"/>
      <c r="HW96" s="1639"/>
      <c r="HX96" s="1639"/>
      <c r="HY96" s="1639"/>
      <c r="HZ96" s="1639"/>
      <c r="IA96" s="1639"/>
      <c r="IB96" s="1639"/>
      <c r="IC96" s="1639"/>
      <c r="ID96" s="1639"/>
      <c r="IE96" s="1639"/>
      <c r="IF96" s="1639"/>
      <c r="IG96" s="1639"/>
      <c r="IH96" s="1639"/>
      <c r="II96" s="1639"/>
      <c r="IJ96" s="1639"/>
      <c r="IK96" s="1639"/>
      <c r="IL96" s="1639"/>
      <c r="IM96" s="1639"/>
      <c r="IN96" s="1639"/>
      <c r="IO96" s="1639"/>
      <c r="IP96" s="1639"/>
      <c r="IQ96" s="1639"/>
      <c r="IR96" s="1639"/>
      <c r="IS96" s="1639"/>
      <c r="IT96" s="1639"/>
      <c r="IU96" s="1639"/>
      <c r="IV96" s="1639"/>
      <c r="IW96" s="1639"/>
      <c r="IX96" s="1639"/>
      <c r="IY96" s="1639"/>
      <c r="IZ96" s="1639"/>
      <c r="JA96" s="1639"/>
      <c r="JB96" s="1639"/>
      <c r="JC96" s="1639"/>
      <c r="JD96" s="1639"/>
      <c r="JE96" s="1639"/>
      <c r="JF96" s="1639"/>
      <c r="JG96" s="1639"/>
      <c r="JH96" s="1639"/>
      <c r="JI96" s="1639"/>
      <c r="JJ96" s="1639"/>
      <c r="JK96" s="1639"/>
      <c r="JL96" s="1639"/>
      <c r="JM96" s="1639"/>
      <c r="JN96" s="1639"/>
      <c r="JO96" s="1639"/>
      <c r="JP96" s="1639"/>
      <c r="JQ96" s="1639"/>
      <c r="JR96" s="1639"/>
      <c r="JS96" s="1639"/>
      <c r="JT96" s="1639"/>
      <c r="JU96" s="1639"/>
      <c r="JV96" s="1639"/>
      <c r="JW96" s="1639"/>
      <c r="JX96" s="1639"/>
      <c r="JY96" s="1639"/>
      <c r="JZ96" s="1639"/>
      <c r="KA96" s="1639"/>
      <c r="KB96" s="1639"/>
      <c r="KC96" s="1639"/>
      <c r="KD96" s="1639"/>
      <c r="KE96" s="1639"/>
      <c r="KF96" s="1639"/>
      <c r="KG96" s="1639"/>
      <c r="KH96" s="1639"/>
      <c r="KI96" s="1639"/>
      <c r="KJ96" s="1639"/>
      <c r="KK96" s="1639"/>
      <c r="KL96" s="1639"/>
      <c r="KM96" s="1639"/>
      <c r="KN96" s="1639"/>
      <c r="KO96" s="1639"/>
      <c r="KP96" s="1639"/>
      <c r="KQ96" s="1639"/>
      <c r="KR96" s="1639"/>
      <c r="KS96" s="1639"/>
      <c r="KT96" s="1639"/>
      <c r="KU96" s="1639"/>
      <c r="KV96" s="1639"/>
      <c r="KW96" s="1639"/>
      <c r="KX96" s="1639"/>
      <c r="KY96" s="1639"/>
      <c r="KZ96" s="1639"/>
      <c r="LA96" s="1639"/>
      <c r="LB96" s="1639"/>
      <c r="LC96" s="1639"/>
      <c r="LD96" s="1639"/>
      <c r="LE96" s="1639"/>
    </row>
    <row r="97" s="1481" customFormat="1" ht="47" customHeight="1" spans="1:325">
      <c r="A97" s="1499">
        <v>45828</v>
      </c>
      <c r="B97" s="1500" t="s">
        <v>713</v>
      </c>
      <c r="C97" s="1501" t="s">
        <v>115</v>
      </c>
      <c r="D97" s="1502">
        <v>4500170800</v>
      </c>
      <c r="E97" s="1503"/>
      <c r="F97" s="1502" t="s">
        <v>3880</v>
      </c>
      <c r="G97" s="1609" t="s">
        <v>3803</v>
      </c>
      <c r="H97" s="1505" t="s">
        <v>3803</v>
      </c>
      <c r="I97" s="1532" t="s">
        <v>3804</v>
      </c>
      <c r="J97" s="1522">
        <v>1500</v>
      </c>
      <c r="K97" s="1534">
        <v>0</v>
      </c>
      <c r="L97" s="1534">
        <v>6</v>
      </c>
      <c r="M97" s="1534">
        <f t="shared" si="27"/>
        <v>250</v>
      </c>
      <c r="N97" s="1536">
        <v>45869</v>
      </c>
      <c r="O97" s="1536">
        <f t="shared" si="26"/>
        <v>45867</v>
      </c>
      <c r="P97" s="1537"/>
      <c r="Q97" s="2070" t="s">
        <v>78</v>
      </c>
      <c r="R97" s="1532" t="s">
        <v>2159</v>
      </c>
      <c r="S97" s="1532" t="s">
        <v>168</v>
      </c>
      <c r="T97" s="1565">
        <v>45832</v>
      </c>
      <c r="U97" s="1589" t="s">
        <v>88</v>
      </c>
      <c r="V97" s="1565">
        <v>45832</v>
      </c>
      <c r="W97" s="1589" t="s">
        <v>716</v>
      </c>
      <c r="X97" s="1589"/>
      <c r="Y97" s="1580" t="s">
        <v>3881</v>
      </c>
      <c r="Z97" s="1590" t="s">
        <v>172</v>
      </c>
      <c r="AA97" s="2174">
        <v>3.139</v>
      </c>
      <c r="AB97" s="2175">
        <f t="shared" si="28"/>
        <v>4708.5</v>
      </c>
      <c r="AC97" s="1504"/>
      <c r="AD97" s="1609" t="s">
        <v>81</v>
      </c>
      <c r="AE97" s="1609"/>
      <c r="AF97" s="1609">
        <f t="shared" si="29"/>
        <v>1500</v>
      </c>
      <c r="AG97" s="1610"/>
      <c r="AH97" s="2282"/>
      <c r="AI97" s="2282"/>
      <c r="AJ97" s="2282" t="s">
        <v>64</v>
      </c>
      <c r="AK97" s="2283">
        <f t="shared" si="30"/>
        <v>1500</v>
      </c>
      <c r="AL97" s="1610">
        <f t="shared" si="31"/>
        <v>1500</v>
      </c>
      <c r="AM97" s="2185"/>
      <c r="AN97" s="1622">
        <f>J97/1</f>
        <v>1500</v>
      </c>
      <c r="AO97" s="1622"/>
      <c r="AP97" s="1622"/>
      <c r="AQ97" s="1622"/>
      <c r="AR97" s="1622"/>
      <c r="AS97" s="1622"/>
      <c r="AT97" s="1622"/>
      <c r="AU97" s="2293"/>
      <c r="AV97" s="2292">
        <f t="shared" si="22"/>
        <v>1437.5</v>
      </c>
      <c r="AW97" s="2297">
        <f t="shared" si="23"/>
        <v>62.5</v>
      </c>
      <c r="AX97" s="1631"/>
      <c r="AY97" s="1632"/>
      <c r="AZ97" s="1633"/>
      <c r="BA97" s="1633"/>
      <c r="BB97" s="1633"/>
      <c r="BC97" s="1633"/>
      <c r="BD97" s="1633"/>
      <c r="BE97" s="1633"/>
      <c r="BF97" s="1633"/>
      <c r="BG97" s="1633"/>
      <c r="BH97" s="1633"/>
      <c r="BI97" s="1633"/>
      <c r="BJ97" s="1633"/>
      <c r="BK97" s="1633"/>
      <c r="BL97" s="1633"/>
      <c r="BM97" s="1633"/>
      <c r="BN97" s="1633"/>
      <c r="BO97" s="1633"/>
      <c r="BP97" s="1633"/>
      <c r="BQ97" s="1633"/>
      <c r="BR97" s="1633"/>
      <c r="BS97" s="1633"/>
      <c r="BT97" s="1633"/>
      <c r="BU97" s="1633"/>
      <c r="BV97" s="1633"/>
      <c r="BW97" s="1633"/>
      <c r="BX97" s="1633"/>
      <c r="BY97" s="1633"/>
      <c r="BZ97" s="1633"/>
      <c r="CA97" s="1633"/>
      <c r="CB97" s="1633"/>
      <c r="CC97" s="1633"/>
      <c r="CD97" s="1633"/>
      <c r="CE97" s="1633"/>
      <c r="CF97" s="1633"/>
      <c r="CG97" s="1633"/>
      <c r="CH97" s="1633"/>
      <c r="CI97" s="1633"/>
      <c r="CJ97" s="1633"/>
      <c r="CK97" s="1633"/>
      <c r="CL97" s="1633"/>
      <c r="CM97" s="1633"/>
      <c r="CN97" s="1633"/>
      <c r="CO97" s="1633"/>
      <c r="CP97" s="1633"/>
      <c r="CQ97" s="1633"/>
      <c r="CR97" s="1633"/>
      <c r="CS97" s="1633"/>
      <c r="CT97" s="1633"/>
      <c r="CU97" s="1633"/>
      <c r="CV97" s="1633"/>
      <c r="CW97" s="1633"/>
      <c r="CX97" s="1633"/>
      <c r="CY97" s="1633"/>
      <c r="CZ97" s="1633"/>
      <c r="DA97" s="1633"/>
      <c r="DB97" s="1633"/>
      <c r="DC97" s="1633"/>
      <c r="DD97" s="1633"/>
      <c r="DE97" s="1633"/>
      <c r="DF97" s="1633"/>
      <c r="DG97" s="1633"/>
      <c r="DH97" s="1633"/>
      <c r="DI97" s="1633"/>
      <c r="DJ97" s="1633"/>
      <c r="DK97" s="1633"/>
      <c r="DL97" s="1633"/>
      <c r="DM97" s="1633"/>
      <c r="DN97" s="1633"/>
      <c r="DO97" s="1633"/>
      <c r="DP97" s="1633"/>
      <c r="DQ97" s="1633"/>
      <c r="DR97" s="1633"/>
      <c r="DS97" s="1633"/>
      <c r="DT97" s="1633"/>
      <c r="DU97" s="1633"/>
      <c r="DV97" s="1633"/>
      <c r="DW97" s="1633"/>
      <c r="DX97" s="1633"/>
      <c r="DY97" s="1633"/>
      <c r="DZ97" s="1633"/>
      <c r="EA97" s="1633"/>
      <c r="EB97" s="1633"/>
      <c r="EC97" s="1633"/>
      <c r="ED97" s="1633"/>
      <c r="EE97" s="1633"/>
      <c r="EF97" s="1633"/>
      <c r="EG97" s="1633"/>
      <c r="EH97" s="1633"/>
      <c r="EI97" s="1633"/>
      <c r="EJ97" s="1633"/>
      <c r="EK97" s="1633"/>
      <c r="EL97" s="1633"/>
      <c r="EM97" s="1633"/>
      <c r="EN97" s="1633"/>
      <c r="EO97" s="1633"/>
      <c r="EP97" s="1633"/>
      <c r="EQ97" s="1633"/>
      <c r="ER97" s="1633"/>
      <c r="ES97" s="1633"/>
      <c r="ET97" s="1633"/>
      <c r="EU97" s="1633"/>
      <c r="EV97" s="1633"/>
      <c r="EW97" s="1633"/>
      <c r="EX97" s="1633"/>
      <c r="EY97" s="1633"/>
      <c r="EZ97" s="1633"/>
      <c r="FA97" s="1633"/>
      <c r="FB97" s="1633"/>
      <c r="FC97" s="1633"/>
      <c r="FD97" s="1633"/>
      <c r="FE97" s="1633"/>
      <c r="FF97" s="1633"/>
      <c r="FG97" s="1633"/>
      <c r="FH97" s="1633"/>
      <c r="FI97" s="1633"/>
      <c r="FJ97" s="1633"/>
      <c r="FK97" s="1633"/>
      <c r="FL97" s="1633"/>
      <c r="FM97" s="1633"/>
      <c r="FN97" s="1633"/>
      <c r="FO97" s="1633"/>
      <c r="FP97" s="1633"/>
      <c r="FQ97" s="1633"/>
      <c r="FR97" s="1633"/>
      <c r="FS97" s="1633"/>
      <c r="FT97" s="1633"/>
      <c r="FU97" s="1633"/>
      <c r="FV97" s="1633"/>
      <c r="FW97" s="1633"/>
      <c r="FX97" s="1633"/>
      <c r="FY97" s="1633"/>
      <c r="FZ97" s="1633"/>
      <c r="GA97" s="1633"/>
      <c r="GB97" s="1633"/>
      <c r="GC97" s="1633"/>
      <c r="GD97" s="1633"/>
      <c r="GE97" s="1633"/>
      <c r="GF97" s="1633"/>
      <c r="GG97" s="1633"/>
      <c r="GH97" s="1633"/>
      <c r="GI97" s="1633"/>
      <c r="GJ97" s="1633"/>
      <c r="GK97" s="1633"/>
      <c r="GL97" s="1633"/>
      <c r="GM97" s="1633"/>
      <c r="GN97" s="1633"/>
      <c r="GO97" s="1633"/>
      <c r="GP97" s="1633"/>
      <c r="GQ97" s="1633"/>
      <c r="GR97" s="1633"/>
      <c r="GS97" s="1633"/>
      <c r="GT97" s="1633"/>
      <c r="GU97" s="1633"/>
      <c r="GV97" s="1633"/>
      <c r="GW97" s="1633"/>
      <c r="GX97" s="1633"/>
      <c r="GY97" s="1633"/>
      <c r="GZ97" s="1633"/>
      <c r="HA97" s="1633"/>
      <c r="HB97" s="1633"/>
      <c r="HC97" s="1633"/>
      <c r="HD97" s="1633"/>
      <c r="HE97" s="1633"/>
      <c r="HF97" s="1633"/>
      <c r="HG97" s="1633"/>
      <c r="HH97" s="1633"/>
      <c r="HI97" s="1633"/>
      <c r="HJ97" s="1633"/>
      <c r="HK97" s="1633"/>
      <c r="HL97" s="1633"/>
      <c r="HM97" s="1633"/>
      <c r="HN97" s="1633"/>
      <c r="HO97" s="1633"/>
      <c r="HP97" s="1633"/>
      <c r="HQ97" s="1633"/>
      <c r="HR97" s="1633"/>
      <c r="HS97" s="1633"/>
      <c r="HT97" s="1633"/>
      <c r="HU97" s="1633"/>
      <c r="HV97" s="1633"/>
      <c r="HW97" s="1633"/>
      <c r="HX97" s="1633"/>
      <c r="HY97" s="1633"/>
      <c r="HZ97" s="1633"/>
      <c r="IA97" s="1633"/>
      <c r="IB97" s="1633"/>
      <c r="IC97" s="1633"/>
      <c r="ID97" s="1633"/>
      <c r="IE97" s="1633"/>
      <c r="IF97" s="1633"/>
      <c r="IG97" s="1633"/>
      <c r="IH97" s="1633"/>
      <c r="II97" s="1633"/>
      <c r="IJ97" s="1633"/>
      <c r="IK97" s="1633"/>
      <c r="IL97" s="1633"/>
      <c r="IM97" s="1633"/>
      <c r="IN97" s="1633"/>
      <c r="IO97" s="1633"/>
      <c r="IP97" s="1633"/>
      <c r="IQ97" s="1633"/>
      <c r="IR97" s="1633"/>
      <c r="IS97" s="1633"/>
      <c r="IT97" s="1633"/>
      <c r="IU97" s="1633"/>
      <c r="IV97" s="1633"/>
      <c r="IW97" s="1633"/>
      <c r="IX97" s="1633"/>
      <c r="IY97" s="1633"/>
      <c r="IZ97" s="1633"/>
      <c r="JA97" s="1633"/>
      <c r="JB97" s="1633"/>
      <c r="JC97" s="1633"/>
      <c r="JD97" s="1633"/>
      <c r="JE97" s="1633"/>
      <c r="JF97" s="1633"/>
      <c r="JG97" s="1633"/>
      <c r="JH97" s="1633"/>
      <c r="JI97" s="1633"/>
      <c r="JJ97" s="1633"/>
      <c r="JK97" s="1633"/>
      <c r="JL97" s="1633"/>
      <c r="JM97" s="1633"/>
      <c r="JN97" s="1633"/>
      <c r="JO97" s="1633"/>
      <c r="JP97" s="1633"/>
      <c r="JQ97" s="1633"/>
      <c r="JR97" s="1633"/>
      <c r="JS97" s="1633"/>
      <c r="JT97" s="1633"/>
      <c r="JU97" s="1633"/>
      <c r="JV97" s="1633"/>
      <c r="JW97" s="1633"/>
      <c r="JX97" s="1633"/>
      <c r="JY97" s="1633"/>
      <c r="JZ97" s="1633"/>
      <c r="KA97" s="1633"/>
      <c r="KB97" s="1633"/>
      <c r="KC97" s="1633"/>
      <c r="KD97" s="1633"/>
      <c r="KE97" s="1633"/>
      <c r="KF97" s="1633"/>
      <c r="KG97" s="1633"/>
      <c r="KH97" s="1633"/>
      <c r="KI97" s="1633"/>
      <c r="KJ97" s="1633"/>
      <c r="KK97" s="1633"/>
      <c r="KL97" s="1633"/>
      <c r="KM97" s="1633"/>
      <c r="KN97" s="1633"/>
      <c r="KO97" s="1633"/>
      <c r="KP97" s="1633"/>
      <c r="KQ97" s="1633"/>
      <c r="KR97" s="1633"/>
      <c r="KS97" s="1633"/>
      <c r="KT97" s="1633"/>
      <c r="KU97" s="1633"/>
      <c r="KV97" s="1633"/>
      <c r="KW97" s="1633"/>
      <c r="KX97" s="1633"/>
      <c r="KY97" s="1633"/>
      <c r="KZ97" s="1633"/>
      <c r="LA97" s="1633"/>
      <c r="LB97" s="1633"/>
      <c r="LC97" s="1633"/>
      <c r="LD97" s="1633"/>
      <c r="LE97" s="1633"/>
      <c r="LF97" s="1642"/>
      <c r="LG97" s="1642"/>
      <c r="LH97" s="1642"/>
      <c r="LI97" s="1642"/>
      <c r="LJ97" s="1642"/>
      <c r="LK97" s="1642"/>
      <c r="LL97" s="1642"/>
      <c r="LM97" s="2302"/>
    </row>
    <row r="98" s="1481" customFormat="1" ht="47" customHeight="1" spans="1:325">
      <c r="A98" s="1499">
        <v>45828</v>
      </c>
      <c r="B98" s="1500" t="s">
        <v>713</v>
      </c>
      <c r="C98" s="1501" t="s">
        <v>115</v>
      </c>
      <c r="D98" s="1502">
        <v>4500170800</v>
      </c>
      <c r="E98" s="1503"/>
      <c r="F98" s="1502" t="s">
        <v>3882</v>
      </c>
      <c r="G98" s="1609" t="s">
        <v>3726</v>
      </c>
      <c r="H98" s="1505" t="s">
        <v>3726</v>
      </c>
      <c r="I98" s="1532" t="s">
        <v>3807</v>
      </c>
      <c r="J98" s="1522">
        <v>2100</v>
      </c>
      <c r="K98" s="1534">
        <v>0</v>
      </c>
      <c r="L98" s="1534">
        <v>6</v>
      </c>
      <c r="M98" s="1534">
        <f t="shared" si="27"/>
        <v>350</v>
      </c>
      <c r="N98" s="1536">
        <v>45869</v>
      </c>
      <c r="O98" s="1536">
        <f t="shared" si="26"/>
        <v>45867</v>
      </c>
      <c r="P98" s="1537"/>
      <c r="Q98" s="2070" t="s">
        <v>78</v>
      </c>
      <c r="R98" s="1532" t="s">
        <v>2159</v>
      </c>
      <c r="S98" s="1532" t="s">
        <v>168</v>
      </c>
      <c r="T98" s="1565">
        <v>45832</v>
      </c>
      <c r="U98" s="1589" t="s">
        <v>88</v>
      </c>
      <c r="V98" s="1565">
        <v>45832</v>
      </c>
      <c r="W98" s="1589" t="s">
        <v>716</v>
      </c>
      <c r="X98" s="1589"/>
      <c r="Y98" s="1580" t="s">
        <v>3883</v>
      </c>
      <c r="Z98" s="1590" t="s">
        <v>172</v>
      </c>
      <c r="AA98" s="2174">
        <v>3.1112</v>
      </c>
      <c r="AB98" s="2175">
        <f t="shared" si="28"/>
        <v>6533.52</v>
      </c>
      <c r="AC98" s="1504"/>
      <c r="AD98" s="1609" t="s">
        <v>81</v>
      </c>
      <c r="AE98" s="1609"/>
      <c r="AF98" s="1609">
        <f t="shared" si="29"/>
        <v>2100</v>
      </c>
      <c r="AG98" s="1610"/>
      <c r="AH98" s="2282"/>
      <c r="AI98" s="2282"/>
      <c r="AJ98" s="2282" t="s">
        <v>64</v>
      </c>
      <c r="AK98" s="2283">
        <f t="shared" si="30"/>
        <v>2100</v>
      </c>
      <c r="AL98" s="1610">
        <f t="shared" si="31"/>
        <v>2100</v>
      </c>
      <c r="AM98" s="2185"/>
      <c r="AN98" s="1622"/>
      <c r="AO98" s="1622">
        <f>J98</f>
        <v>2100</v>
      </c>
      <c r="AP98" s="1622"/>
      <c r="AQ98" s="1622"/>
      <c r="AR98" s="1622"/>
      <c r="AS98" s="1622"/>
      <c r="AT98" s="1622"/>
      <c r="AU98" s="2293"/>
      <c r="AV98" s="2292">
        <f t="shared" si="22"/>
        <v>2012.5</v>
      </c>
      <c r="AW98" s="2297">
        <f t="shared" si="23"/>
        <v>87.5</v>
      </c>
      <c r="AX98" s="1631"/>
      <c r="AY98" s="1632"/>
      <c r="AZ98" s="1633"/>
      <c r="BA98" s="1633"/>
      <c r="BB98" s="1633"/>
      <c r="BC98" s="1633"/>
      <c r="BD98" s="1633"/>
      <c r="BE98" s="1633"/>
      <c r="BF98" s="1633"/>
      <c r="BG98" s="1633"/>
      <c r="BH98" s="1633"/>
      <c r="BI98" s="1633"/>
      <c r="BJ98" s="1633"/>
      <c r="BK98" s="1633"/>
      <c r="BL98" s="1633"/>
      <c r="BM98" s="1633"/>
      <c r="BN98" s="1633"/>
      <c r="BO98" s="1633"/>
      <c r="BP98" s="1633"/>
      <c r="BQ98" s="1633"/>
      <c r="BR98" s="1633"/>
      <c r="BS98" s="1633"/>
      <c r="BT98" s="1633"/>
      <c r="BU98" s="1633"/>
      <c r="BV98" s="1633"/>
      <c r="BW98" s="1633"/>
      <c r="BX98" s="1633"/>
      <c r="BY98" s="1633"/>
      <c r="BZ98" s="1633"/>
      <c r="CA98" s="1633"/>
      <c r="CB98" s="1633"/>
      <c r="CC98" s="1633"/>
      <c r="CD98" s="1633"/>
      <c r="CE98" s="1633"/>
      <c r="CF98" s="1633"/>
      <c r="CG98" s="1633"/>
      <c r="CH98" s="1633"/>
      <c r="CI98" s="1633"/>
      <c r="CJ98" s="1633"/>
      <c r="CK98" s="1633"/>
      <c r="CL98" s="1633"/>
      <c r="CM98" s="1633"/>
      <c r="CN98" s="1633"/>
      <c r="CO98" s="1633"/>
      <c r="CP98" s="1633"/>
      <c r="CQ98" s="1633"/>
      <c r="CR98" s="1633"/>
      <c r="CS98" s="1633"/>
      <c r="CT98" s="1633"/>
      <c r="CU98" s="1633"/>
      <c r="CV98" s="1633"/>
      <c r="CW98" s="1633"/>
      <c r="CX98" s="1633"/>
      <c r="CY98" s="1633"/>
      <c r="CZ98" s="1633"/>
      <c r="DA98" s="1633"/>
      <c r="DB98" s="1633"/>
      <c r="DC98" s="1633"/>
      <c r="DD98" s="1633"/>
      <c r="DE98" s="1633"/>
      <c r="DF98" s="1633"/>
      <c r="DG98" s="1633"/>
      <c r="DH98" s="1633"/>
      <c r="DI98" s="1633"/>
      <c r="DJ98" s="1633"/>
      <c r="DK98" s="1633"/>
      <c r="DL98" s="1633"/>
      <c r="DM98" s="1633"/>
      <c r="DN98" s="1633"/>
      <c r="DO98" s="1633"/>
      <c r="DP98" s="1633"/>
      <c r="DQ98" s="1633"/>
      <c r="DR98" s="1633"/>
      <c r="DS98" s="1633"/>
      <c r="DT98" s="1633"/>
      <c r="DU98" s="1633"/>
      <c r="DV98" s="1633"/>
      <c r="DW98" s="1633"/>
      <c r="DX98" s="1633"/>
      <c r="DY98" s="1633"/>
      <c r="DZ98" s="1633"/>
      <c r="EA98" s="1633"/>
      <c r="EB98" s="1633"/>
      <c r="EC98" s="1633"/>
      <c r="ED98" s="1633"/>
      <c r="EE98" s="1633"/>
      <c r="EF98" s="1633"/>
      <c r="EG98" s="1633"/>
      <c r="EH98" s="1633"/>
      <c r="EI98" s="1633"/>
      <c r="EJ98" s="1633"/>
      <c r="EK98" s="1633"/>
      <c r="EL98" s="1633"/>
      <c r="EM98" s="1633"/>
      <c r="EN98" s="1633"/>
      <c r="EO98" s="1633"/>
      <c r="EP98" s="1633"/>
      <c r="EQ98" s="1633"/>
      <c r="ER98" s="1633"/>
      <c r="ES98" s="1633"/>
      <c r="ET98" s="1633"/>
      <c r="EU98" s="1633"/>
      <c r="EV98" s="1633"/>
      <c r="EW98" s="1633"/>
      <c r="EX98" s="1633"/>
      <c r="EY98" s="1633"/>
      <c r="EZ98" s="1633"/>
      <c r="FA98" s="1633"/>
      <c r="FB98" s="1633"/>
      <c r="FC98" s="1633"/>
      <c r="FD98" s="1633"/>
      <c r="FE98" s="1633"/>
      <c r="FF98" s="1633"/>
      <c r="FG98" s="1633"/>
      <c r="FH98" s="1633"/>
      <c r="FI98" s="1633"/>
      <c r="FJ98" s="1633"/>
      <c r="FK98" s="1633"/>
      <c r="FL98" s="1633"/>
      <c r="FM98" s="1633"/>
      <c r="FN98" s="1633"/>
      <c r="FO98" s="1633"/>
      <c r="FP98" s="1633"/>
      <c r="FQ98" s="1633"/>
      <c r="FR98" s="1633"/>
      <c r="FS98" s="1633"/>
      <c r="FT98" s="1633"/>
      <c r="FU98" s="1633"/>
      <c r="FV98" s="1633"/>
      <c r="FW98" s="1633"/>
      <c r="FX98" s="1633"/>
      <c r="FY98" s="1633"/>
      <c r="FZ98" s="1633"/>
      <c r="GA98" s="1633"/>
      <c r="GB98" s="1633"/>
      <c r="GC98" s="1633"/>
      <c r="GD98" s="1633"/>
      <c r="GE98" s="1633"/>
      <c r="GF98" s="1633"/>
      <c r="GG98" s="1633"/>
      <c r="GH98" s="1633"/>
      <c r="GI98" s="1633"/>
      <c r="GJ98" s="1633"/>
      <c r="GK98" s="1633"/>
      <c r="GL98" s="1633"/>
      <c r="GM98" s="1633"/>
      <c r="GN98" s="1633"/>
      <c r="GO98" s="1633"/>
      <c r="GP98" s="1633"/>
      <c r="GQ98" s="1633"/>
      <c r="GR98" s="1633"/>
      <c r="GS98" s="1633"/>
      <c r="GT98" s="1633"/>
      <c r="GU98" s="1633"/>
      <c r="GV98" s="1633"/>
      <c r="GW98" s="1633"/>
      <c r="GX98" s="1633"/>
      <c r="GY98" s="1633"/>
      <c r="GZ98" s="1633"/>
      <c r="HA98" s="1633"/>
      <c r="HB98" s="1633"/>
      <c r="HC98" s="1633"/>
      <c r="HD98" s="1633"/>
      <c r="HE98" s="1633"/>
      <c r="HF98" s="1633"/>
      <c r="HG98" s="1633"/>
      <c r="HH98" s="1633"/>
      <c r="HI98" s="1633"/>
      <c r="HJ98" s="1633"/>
      <c r="HK98" s="1633"/>
      <c r="HL98" s="1633"/>
      <c r="HM98" s="1633"/>
      <c r="HN98" s="1633"/>
      <c r="HO98" s="1633"/>
      <c r="HP98" s="1633"/>
      <c r="HQ98" s="1633"/>
      <c r="HR98" s="1633"/>
      <c r="HS98" s="1633"/>
      <c r="HT98" s="1633"/>
      <c r="HU98" s="1633"/>
      <c r="HV98" s="1633"/>
      <c r="HW98" s="1633"/>
      <c r="HX98" s="1633"/>
      <c r="HY98" s="1633"/>
      <c r="HZ98" s="1633"/>
      <c r="IA98" s="1633"/>
      <c r="IB98" s="1633"/>
      <c r="IC98" s="1633"/>
      <c r="ID98" s="1633"/>
      <c r="IE98" s="1633"/>
      <c r="IF98" s="1633"/>
      <c r="IG98" s="1633"/>
      <c r="IH98" s="1633"/>
      <c r="II98" s="1633"/>
      <c r="IJ98" s="1633"/>
      <c r="IK98" s="1633"/>
      <c r="IL98" s="1633"/>
      <c r="IM98" s="1633"/>
      <c r="IN98" s="1633"/>
      <c r="IO98" s="1633"/>
      <c r="IP98" s="1633"/>
      <c r="IQ98" s="1633"/>
      <c r="IR98" s="1633"/>
      <c r="IS98" s="1633"/>
      <c r="IT98" s="1633"/>
      <c r="IU98" s="1633"/>
      <c r="IV98" s="1633"/>
      <c r="IW98" s="1633"/>
      <c r="IX98" s="1633"/>
      <c r="IY98" s="1633"/>
      <c r="IZ98" s="1633"/>
      <c r="JA98" s="1633"/>
      <c r="JB98" s="1633"/>
      <c r="JC98" s="1633"/>
      <c r="JD98" s="1633"/>
      <c r="JE98" s="1633"/>
      <c r="JF98" s="1633"/>
      <c r="JG98" s="1633"/>
      <c r="JH98" s="1633"/>
      <c r="JI98" s="1633"/>
      <c r="JJ98" s="1633"/>
      <c r="JK98" s="1633"/>
      <c r="JL98" s="1633"/>
      <c r="JM98" s="1633"/>
      <c r="JN98" s="1633"/>
      <c r="JO98" s="1633"/>
      <c r="JP98" s="1633"/>
      <c r="JQ98" s="1633"/>
      <c r="JR98" s="1633"/>
      <c r="JS98" s="1633"/>
      <c r="JT98" s="1633"/>
      <c r="JU98" s="1633"/>
      <c r="JV98" s="1633"/>
      <c r="JW98" s="1633"/>
      <c r="JX98" s="1633"/>
      <c r="JY98" s="1633"/>
      <c r="JZ98" s="1633"/>
      <c r="KA98" s="1633"/>
      <c r="KB98" s="1633"/>
      <c r="KC98" s="1633"/>
      <c r="KD98" s="1633"/>
      <c r="KE98" s="1633"/>
      <c r="KF98" s="1633"/>
      <c r="KG98" s="1633"/>
      <c r="KH98" s="1633"/>
      <c r="KI98" s="1633"/>
      <c r="KJ98" s="1633"/>
      <c r="KK98" s="1633"/>
      <c r="KL98" s="1633"/>
      <c r="KM98" s="1633"/>
      <c r="KN98" s="1633"/>
      <c r="KO98" s="1633"/>
      <c r="KP98" s="1633"/>
      <c r="KQ98" s="1633"/>
      <c r="KR98" s="1633"/>
      <c r="KS98" s="1633"/>
      <c r="KT98" s="1633"/>
      <c r="KU98" s="1633"/>
      <c r="KV98" s="1633"/>
      <c r="KW98" s="1633"/>
      <c r="KX98" s="1633"/>
      <c r="KY98" s="1633"/>
      <c r="KZ98" s="1633"/>
      <c r="LA98" s="1633"/>
      <c r="LB98" s="1633"/>
      <c r="LC98" s="1633"/>
      <c r="LD98" s="1633"/>
      <c r="LE98" s="1633"/>
      <c r="LF98" s="1642"/>
      <c r="LG98" s="1642"/>
      <c r="LH98" s="1642"/>
      <c r="LI98" s="1642"/>
      <c r="LJ98" s="1642"/>
      <c r="LK98" s="1642"/>
      <c r="LL98" s="1642"/>
      <c r="LM98" s="2302"/>
    </row>
    <row r="99" s="1481" customFormat="1" ht="47" customHeight="1" spans="1:325">
      <c r="A99" s="1499">
        <v>45828</v>
      </c>
      <c r="B99" s="1500" t="s">
        <v>713</v>
      </c>
      <c r="C99" s="1501" t="s">
        <v>115</v>
      </c>
      <c r="D99" s="1502">
        <v>4500170800</v>
      </c>
      <c r="E99" s="1503"/>
      <c r="F99" s="1502" t="s">
        <v>3884</v>
      </c>
      <c r="G99" s="1609" t="s">
        <v>3809</v>
      </c>
      <c r="H99" s="1505" t="s">
        <v>3809</v>
      </c>
      <c r="I99" s="1532" t="s">
        <v>3810</v>
      </c>
      <c r="J99" s="1522">
        <v>1002</v>
      </c>
      <c r="K99" s="1534">
        <v>0</v>
      </c>
      <c r="L99" s="1534">
        <v>6</v>
      </c>
      <c r="M99" s="1534">
        <f t="shared" si="27"/>
        <v>167</v>
      </c>
      <c r="N99" s="1536">
        <v>45869</v>
      </c>
      <c r="O99" s="1536">
        <f t="shared" si="26"/>
        <v>45867</v>
      </c>
      <c r="P99" s="1537"/>
      <c r="Q99" s="2070" t="s">
        <v>78</v>
      </c>
      <c r="R99" s="1532" t="s">
        <v>2159</v>
      </c>
      <c r="S99" s="1532" t="s">
        <v>168</v>
      </c>
      <c r="T99" s="1565">
        <v>45832</v>
      </c>
      <c r="U99" s="1589" t="s">
        <v>88</v>
      </c>
      <c r="V99" s="1565">
        <v>45832</v>
      </c>
      <c r="W99" s="1589" t="s">
        <v>716</v>
      </c>
      <c r="X99" s="1589"/>
      <c r="Y99" s="1580" t="s">
        <v>3883</v>
      </c>
      <c r="Z99" s="1590" t="s">
        <v>172</v>
      </c>
      <c r="AA99" s="2174">
        <v>3.3044</v>
      </c>
      <c r="AB99" s="2175">
        <f t="shared" si="28"/>
        <v>3311.0088</v>
      </c>
      <c r="AC99" s="1504"/>
      <c r="AD99" s="1609" t="s">
        <v>81</v>
      </c>
      <c r="AE99" s="1609"/>
      <c r="AF99" s="1609">
        <f t="shared" si="29"/>
        <v>1002</v>
      </c>
      <c r="AG99" s="1610"/>
      <c r="AH99" s="2282"/>
      <c r="AI99" s="2282"/>
      <c r="AJ99" s="2282" t="s">
        <v>64</v>
      </c>
      <c r="AK99" s="2283">
        <f t="shared" si="30"/>
        <v>1002</v>
      </c>
      <c r="AL99" s="1610">
        <f t="shared" si="31"/>
        <v>1002</v>
      </c>
      <c r="AM99" s="2185"/>
      <c r="AN99" s="1622"/>
      <c r="AO99" s="1622"/>
      <c r="AP99" s="1622">
        <f>J99/1</f>
        <v>1002</v>
      </c>
      <c r="AQ99" s="1622"/>
      <c r="AR99" s="1622"/>
      <c r="AS99" s="1622"/>
      <c r="AT99" s="1622"/>
      <c r="AU99" s="2293"/>
      <c r="AV99" s="2292">
        <f t="shared" si="22"/>
        <v>960.25</v>
      </c>
      <c r="AW99" s="2297">
        <f t="shared" si="23"/>
        <v>41.75</v>
      </c>
      <c r="AX99" s="1631"/>
      <c r="AY99" s="1632"/>
      <c r="AZ99" s="1633"/>
      <c r="BA99" s="1633"/>
      <c r="BB99" s="1633"/>
      <c r="BC99" s="1633"/>
      <c r="BD99" s="1633"/>
      <c r="BE99" s="1633"/>
      <c r="BF99" s="1633"/>
      <c r="BG99" s="1633"/>
      <c r="BH99" s="1633"/>
      <c r="BI99" s="1633"/>
      <c r="BJ99" s="1633"/>
      <c r="BK99" s="1633"/>
      <c r="BL99" s="1633"/>
      <c r="BM99" s="1633"/>
      <c r="BN99" s="1633"/>
      <c r="BO99" s="1633"/>
      <c r="BP99" s="1633"/>
      <c r="BQ99" s="1633"/>
      <c r="BR99" s="1633"/>
      <c r="BS99" s="1633"/>
      <c r="BT99" s="1633"/>
      <c r="BU99" s="1633"/>
      <c r="BV99" s="1633"/>
      <c r="BW99" s="1633"/>
      <c r="BX99" s="1633"/>
      <c r="BY99" s="1633"/>
      <c r="BZ99" s="1633"/>
      <c r="CA99" s="1633"/>
      <c r="CB99" s="1633"/>
      <c r="CC99" s="1633"/>
      <c r="CD99" s="1633"/>
      <c r="CE99" s="1633"/>
      <c r="CF99" s="1633"/>
      <c r="CG99" s="1633"/>
      <c r="CH99" s="1633"/>
      <c r="CI99" s="1633"/>
      <c r="CJ99" s="1633"/>
      <c r="CK99" s="1633"/>
      <c r="CL99" s="1633"/>
      <c r="CM99" s="1633"/>
      <c r="CN99" s="1633"/>
      <c r="CO99" s="1633"/>
      <c r="CP99" s="1633"/>
      <c r="CQ99" s="1633"/>
      <c r="CR99" s="1633"/>
      <c r="CS99" s="1633"/>
      <c r="CT99" s="1633"/>
      <c r="CU99" s="1633"/>
      <c r="CV99" s="1633"/>
      <c r="CW99" s="1633"/>
      <c r="CX99" s="1633"/>
      <c r="CY99" s="1633"/>
      <c r="CZ99" s="1633"/>
      <c r="DA99" s="1633"/>
      <c r="DB99" s="1633"/>
      <c r="DC99" s="1633"/>
      <c r="DD99" s="1633"/>
      <c r="DE99" s="1633"/>
      <c r="DF99" s="1633"/>
      <c r="DG99" s="1633"/>
      <c r="DH99" s="1633"/>
      <c r="DI99" s="1633"/>
      <c r="DJ99" s="1633"/>
      <c r="DK99" s="1633"/>
      <c r="DL99" s="1633"/>
      <c r="DM99" s="1633"/>
      <c r="DN99" s="1633"/>
      <c r="DO99" s="1633"/>
      <c r="DP99" s="1633"/>
      <c r="DQ99" s="1633"/>
      <c r="DR99" s="1633"/>
      <c r="DS99" s="1633"/>
      <c r="DT99" s="1633"/>
      <c r="DU99" s="1633"/>
      <c r="DV99" s="1633"/>
      <c r="DW99" s="1633"/>
      <c r="DX99" s="1633"/>
      <c r="DY99" s="1633"/>
      <c r="DZ99" s="1633"/>
      <c r="EA99" s="1633"/>
      <c r="EB99" s="1633"/>
      <c r="EC99" s="1633"/>
      <c r="ED99" s="1633"/>
      <c r="EE99" s="1633"/>
      <c r="EF99" s="1633"/>
      <c r="EG99" s="1633"/>
      <c r="EH99" s="1633"/>
      <c r="EI99" s="1633"/>
      <c r="EJ99" s="1633"/>
      <c r="EK99" s="1633"/>
      <c r="EL99" s="1633"/>
      <c r="EM99" s="1633"/>
      <c r="EN99" s="1633"/>
      <c r="EO99" s="1633"/>
      <c r="EP99" s="1633"/>
      <c r="EQ99" s="1633"/>
      <c r="ER99" s="1633"/>
      <c r="ES99" s="1633"/>
      <c r="ET99" s="1633"/>
      <c r="EU99" s="1633"/>
      <c r="EV99" s="1633"/>
      <c r="EW99" s="1633"/>
      <c r="EX99" s="1633"/>
      <c r="EY99" s="1633"/>
      <c r="EZ99" s="1633"/>
      <c r="FA99" s="1633"/>
      <c r="FB99" s="1633"/>
      <c r="FC99" s="1633"/>
      <c r="FD99" s="1633"/>
      <c r="FE99" s="1633"/>
      <c r="FF99" s="1633"/>
      <c r="FG99" s="1633"/>
      <c r="FH99" s="1633"/>
      <c r="FI99" s="1633"/>
      <c r="FJ99" s="1633"/>
      <c r="FK99" s="1633"/>
      <c r="FL99" s="1633"/>
      <c r="FM99" s="1633"/>
      <c r="FN99" s="1633"/>
      <c r="FO99" s="1633"/>
      <c r="FP99" s="1633"/>
      <c r="FQ99" s="1633"/>
      <c r="FR99" s="1633"/>
      <c r="FS99" s="1633"/>
      <c r="FT99" s="1633"/>
      <c r="FU99" s="1633"/>
      <c r="FV99" s="1633"/>
      <c r="FW99" s="1633"/>
      <c r="FX99" s="1633"/>
      <c r="FY99" s="1633"/>
      <c r="FZ99" s="1633"/>
      <c r="GA99" s="1633"/>
      <c r="GB99" s="1633"/>
      <c r="GC99" s="1633"/>
      <c r="GD99" s="1633"/>
      <c r="GE99" s="1633"/>
      <c r="GF99" s="1633"/>
      <c r="GG99" s="1633"/>
      <c r="GH99" s="1633"/>
      <c r="GI99" s="1633"/>
      <c r="GJ99" s="1633"/>
      <c r="GK99" s="1633"/>
      <c r="GL99" s="1633"/>
      <c r="GM99" s="1633"/>
      <c r="GN99" s="1633"/>
      <c r="GO99" s="1633"/>
      <c r="GP99" s="1633"/>
      <c r="GQ99" s="1633"/>
      <c r="GR99" s="1633"/>
      <c r="GS99" s="1633"/>
      <c r="GT99" s="1633"/>
      <c r="GU99" s="1633"/>
      <c r="GV99" s="1633"/>
      <c r="GW99" s="1633"/>
      <c r="GX99" s="1633"/>
      <c r="GY99" s="1633"/>
      <c r="GZ99" s="1633"/>
      <c r="HA99" s="1633"/>
      <c r="HB99" s="1633"/>
      <c r="HC99" s="1633"/>
      <c r="HD99" s="1633"/>
      <c r="HE99" s="1633"/>
      <c r="HF99" s="1633"/>
      <c r="HG99" s="1633"/>
      <c r="HH99" s="1633"/>
      <c r="HI99" s="1633"/>
      <c r="HJ99" s="1633"/>
      <c r="HK99" s="1633"/>
      <c r="HL99" s="1633"/>
      <c r="HM99" s="1633"/>
      <c r="HN99" s="1633"/>
      <c r="HO99" s="1633"/>
      <c r="HP99" s="1633"/>
      <c r="HQ99" s="1633"/>
      <c r="HR99" s="1633"/>
      <c r="HS99" s="1633"/>
      <c r="HT99" s="1633"/>
      <c r="HU99" s="1633"/>
      <c r="HV99" s="1633"/>
      <c r="HW99" s="1633"/>
      <c r="HX99" s="1633"/>
      <c r="HY99" s="1633"/>
      <c r="HZ99" s="1633"/>
      <c r="IA99" s="1633"/>
      <c r="IB99" s="1633"/>
      <c r="IC99" s="1633"/>
      <c r="ID99" s="1633"/>
      <c r="IE99" s="1633"/>
      <c r="IF99" s="1633"/>
      <c r="IG99" s="1633"/>
      <c r="IH99" s="1633"/>
      <c r="II99" s="1633"/>
      <c r="IJ99" s="1633"/>
      <c r="IK99" s="1633"/>
      <c r="IL99" s="1633"/>
      <c r="IM99" s="1633"/>
      <c r="IN99" s="1633"/>
      <c r="IO99" s="1633"/>
      <c r="IP99" s="1633"/>
      <c r="IQ99" s="1633"/>
      <c r="IR99" s="1633"/>
      <c r="IS99" s="1633"/>
      <c r="IT99" s="1633"/>
      <c r="IU99" s="1633"/>
      <c r="IV99" s="1633"/>
      <c r="IW99" s="1633"/>
      <c r="IX99" s="1633"/>
      <c r="IY99" s="1633"/>
      <c r="IZ99" s="1633"/>
      <c r="JA99" s="1633"/>
      <c r="JB99" s="1633"/>
      <c r="JC99" s="1633"/>
      <c r="JD99" s="1633"/>
      <c r="JE99" s="1633"/>
      <c r="JF99" s="1633"/>
      <c r="JG99" s="1633"/>
      <c r="JH99" s="1633"/>
      <c r="JI99" s="1633"/>
      <c r="JJ99" s="1633"/>
      <c r="JK99" s="1633"/>
      <c r="JL99" s="1633"/>
      <c r="JM99" s="1633"/>
      <c r="JN99" s="1633"/>
      <c r="JO99" s="1633"/>
      <c r="JP99" s="1633"/>
      <c r="JQ99" s="1633"/>
      <c r="JR99" s="1633"/>
      <c r="JS99" s="1633"/>
      <c r="JT99" s="1633"/>
      <c r="JU99" s="1633"/>
      <c r="JV99" s="1633"/>
      <c r="JW99" s="1633"/>
      <c r="JX99" s="1633"/>
      <c r="JY99" s="1633"/>
      <c r="JZ99" s="1633"/>
      <c r="KA99" s="1633"/>
      <c r="KB99" s="1633"/>
      <c r="KC99" s="1633"/>
      <c r="KD99" s="1633"/>
      <c r="KE99" s="1633"/>
      <c r="KF99" s="1633"/>
      <c r="KG99" s="1633"/>
      <c r="KH99" s="1633"/>
      <c r="KI99" s="1633"/>
      <c r="KJ99" s="1633"/>
      <c r="KK99" s="1633"/>
      <c r="KL99" s="1633"/>
      <c r="KM99" s="1633"/>
      <c r="KN99" s="1633"/>
      <c r="KO99" s="1633"/>
      <c r="KP99" s="1633"/>
      <c r="KQ99" s="1633"/>
      <c r="KR99" s="1633"/>
      <c r="KS99" s="1633"/>
      <c r="KT99" s="1633"/>
      <c r="KU99" s="1633"/>
      <c r="KV99" s="1633"/>
      <c r="KW99" s="1633"/>
      <c r="KX99" s="1633"/>
      <c r="KY99" s="1633"/>
      <c r="KZ99" s="1633"/>
      <c r="LA99" s="1633"/>
      <c r="LB99" s="1633"/>
      <c r="LC99" s="1633"/>
      <c r="LD99" s="1633"/>
      <c r="LE99" s="1633"/>
      <c r="LF99" s="1642"/>
      <c r="LG99" s="1642"/>
      <c r="LH99" s="1642"/>
      <c r="LI99" s="1642"/>
      <c r="LJ99" s="1642"/>
      <c r="LK99" s="1642"/>
      <c r="LL99" s="1642"/>
      <c r="LM99" s="2302"/>
    </row>
    <row r="100" s="1481" customFormat="1" ht="47" customHeight="1" spans="1:325">
      <c r="A100" s="1499">
        <v>45828</v>
      </c>
      <c r="B100" s="1500" t="s">
        <v>713</v>
      </c>
      <c r="C100" s="1501" t="s">
        <v>115</v>
      </c>
      <c r="D100" s="1502">
        <v>4500170800</v>
      </c>
      <c r="E100" s="1503"/>
      <c r="F100" s="1502" t="s">
        <v>3885</v>
      </c>
      <c r="G100" s="1609" t="s">
        <v>3813</v>
      </c>
      <c r="H100" s="1505" t="s">
        <v>3813</v>
      </c>
      <c r="I100" s="1532" t="s">
        <v>3814</v>
      </c>
      <c r="J100" s="1522">
        <v>1098</v>
      </c>
      <c r="K100" s="1534">
        <v>0</v>
      </c>
      <c r="L100" s="1534">
        <v>6</v>
      </c>
      <c r="M100" s="1534">
        <f t="shared" si="27"/>
        <v>183</v>
      </c>
      <c r="N100" s="1536">
        <v>45869</v>
      </c>
      <c r="O100" s="1536">
        <f t="shared" si="26"/>
        <v>45867</v>
      </c>
      <c r="P100" s="1537"/>
      <c r="Q100" s="2070" t="s">
        <v>78</v>
      </c>
      <c r="R100" s="1532" t="s">
        <v>2159</v>
      </c>
      <c r="S100" s="1532" t="s">
        <v>168</v>
      </c>
      <c r="T100" s="1565">
        <v>45832</v>
      </c>
      <c r="U100" s="1589" t="s">
        <v>88</v>
      </c>
      <c r="V100" s="1565">
        <v>45832</v>
      </c>
      <c r="W100" s="1589" t="s">
        <v>716</v>
      </c>
      <c r="X100" s="1589"/>
      <c r="Y100" s="1580" t="s">
        <v>3883</v>
      </c>
      <c r="Z100" s="1590" t="s">
        <v>172</v>
      </c>
      <c r="AA100" s="2174">
        <v>3.6665</v>
      </c>
      <c r="AB100" s="2175">
        <f t="shared" si="28"/>
        <v>4025.817</v>
      </c>
      <c r="AC100" s="1504"/>
      <c r="AD100" s="1609" t="s">
        <v>81</v>
      </c>
      <c r="AE100" s="1609"/>
      <c r="AF100" s="1609">
        <f t="shared" si="29"/>
        <v>1098</v>
      </c>
      <c r="AG100" s="1610"/>
      <c r="AH100" s="2282"/>
      <c r="AI100" s="2282"/>
      <c r="AJ100" s="2282" t="s">
        <v>64</v>
      </c>
      <c r="AK100" s="2283">
        <f t="shared" si="30"/>
        <v>1098</v>
      </c>
      <c r="AL100" s="1610">
        <f t="shared" si="31"/>
        <v>1098</v>
      </c>
      <c r="AM100" s="2185"/>
      <c r="AN100" s="1622"/>
      <c r="AO100" s="1622"/>
      <c r="AP100" s="1622"/>
      <c r="AQ100" s="1622">
        <f>J100/1</f>
        <v>1098</v>
      </c>
      <c r="AR100" s="1622"/>
      <c r="AS100" s="1622"/>
      <c r="AT100" s="1622"/>
      <c r="AU100" s="2293"/>
      <c r="AV100" s="2292">
        <f t="shared" si="22"/>
        <v>1052.25</v>
      </c>
      <c r="AW100" s="2297">
        <f t="shared" si="23"/>
        <v>45.75</v>
      </c>
      <c r="AX100" s="1631"/>
      <c r="AY100" s="1632"/>
      <c r="AZ100" s="1633"/>
      <c r="BA100" s="1633"/>
      <c r="BB100" s="1633"/>
      <c r="BC100" s="1633"/>
      <c r="BD100" s="1633"/>
      <c r="BE100" s="1633"/>
      <c r="BF100" s="1633"/>
      <c r="BG100" s="1633"/>
      <c r="BH100" s="1633"/>
      <c r="BI100" s="1633"/>
      <c r="BJ100" s="1633"/>
      <c r="BK100" s="1633"/>
      <c r="BL100" s="1633"/>
      <c r="BM100" s="1633"/>
      <c r="BN100" s="1633"/>
      <c r="BO100" s="1633"/>
      <c r="BP100" s="1633"/>
      <c r="BQ100" s="1633"/>
      <c r="BR100" s="1633"/>
      <c r="BS100" s="1633"/>
      <c r="BT100" s="1633"/>
      <c r="BU100" s="1633"/>
      <c r="BV100" s="1633"/>
      <c r="BW100" s="1633"/>
      <c r="BX100" s="1633"/>
      <c r="BY100" s="1633"/>
      <c r="BZ100" s="1633"/>
      <c r="CA100" s="1633"/>
      <c r="CB100" s="1633"/>
      <c r="CC100" s="1633"/>
      <c r="CD100" s="1633"/>
      <c r="CE100" s="1633"/>
      <c r="CF100" s="1633"/>
      <c r="CG100" s="1633"/>
      <c r="CH100" s="1633"/>
      <c r="CI100" s="1633"/>
      <c r="CJ100" s="1633"/>
      <c r="CK100" s="1633"/>
      <c r="CL100" s="1633"/>
      <c r="CM100" s="1633"/>
      <c r="CN100" s="1633"/>
      <c r="CO100" s="1633"/>
      <c r="CP100" s="1633"/>
      <c r="CQ100" s="1633"/>
      <c r="CR100" s="1633"/>
      <c r="CS100" s="1633"/>
      <c r="CT100" s="1633"/>
      <c r="CU100" s="1633"/>
      <c r="CV100" s="1633"/>
      <c r="CW100" s="1633"/>
      <c r="CX100" s="1633"/>
      <c r="CY100" s="1633"/>
      <c r="CZ100" s="1633"/>
      <c r="DA100" s="1633"/>
      <c r="DB100" s="1633"/>
      <c r="DC100" s="1633"/>
      <c r="DD100" s="1633"/>
      <c r="DE100" s="1633"/>
      <c r="DF100" s="1633"/>
      <c r="DG100" s="1633"/>
      <c r="DH100" s="1633"/>
      <c r="DI100" s="1633"/>
      <c r="DJ100" s="1633"/>
      <c r="DK100" s="1633"/>
      <c r="DL100" s="1633"/>
      <c r="DM100" s="1633"/>
      <c r="DN100" s="1633"/>
      <c r="DO100" s="1633"/>
      <c r="DP100" s="1633"/>
      <c r="DQ100" s="1633"/>
      <c r="DR100" s="1633"/>
      <c r="DS100" s="1633"/>
      <c r="DT100" s="1633"/>
      <c r="DU100" s="1633"/>
      <c r="DV100" s="1633"/>
      <c r="DW100" s="1633"/>
      <c r="DX100" s="1633"/>
      <c r="DY100" s="1633"/>
      <c r="DZ100" s="1633"/>
      <c r="EA100" s="1633"/>
      <c r="EB100" s="1633"/>
      <c r="EC100" s="1633"/>
      <c r="ED100" s="1633"/>
      <c r="EE100" s="1633"/>
      <c r="EF100" s="1633"/>
      <c r="EG100" s="1633"/>
      <c r="EH100" s="1633"/>
      <c r="EI100" s="1633"/>
      <c r="EJ100" s="1633"/>
      <c r="EK100" s="1633"/>
      <c r="EL100" s="1633"/>
      <c r="EM100" s="1633"/>
      <c r="EN100" s="1633"/>
      <c r="EO100" s="1633"/>
      <c r="EP100" s="1633"/>
      <c r="EQ100" s="1633"/>
      <c r="ER100" s="1633"/>
      <c r="ES100" s="1633"/>
      <c r="ET100" s="1633"/>
      <c r="EU100" s="1633"/>
      <c r="EV100" s="1633"/>
      <c r="EW100" s="1633"/>
      <c r="EX100" s="1633"/>
      <c r="EY100" s="1633"/>
      <c r="EZ100" s="1633"/>
      <c r="FA100" s="1633"/>
      <c r="FB100" s="1633"/>
      <c r="FC100" s="1633"/>
      <c r="FD100" s="1633"/>
      <c r="FE100" s="1633"/>
      <c r="FF100" s="1633"/>
      <c r="FG100" s="1633"/>
      <c r="FH100" s="1633"/>
      <c r="FI100" s="1633"/>
      <c r="FJ100" s="1633"/>
      <c r="FK100" s="1633"/>
      <c r="FL100" s="1633"/>
      <c r="FM100" s="1633"/>
      <c r="FN100" s="1633"/>
      <c r="FO100" s="1633"/>
      <c r="FP100" s="1633"/>
      <c r="FQ100" s="1633"/>
      <c r="FR100" s="1633"/>
      <c r="FS100" s="1633"/>
      <c r="FT100" s="1633"/>
      <c r="FU100" s="1633"/>
      <c r="FV100" s="1633"/>
      <c r="FW100" s="1633"/>
      <c r="FX100" s="1633"/>
      <c r="FY100" s="1633"/>
      <c r="FZ100" s="1633"/>
      <c r="GA100" s="1633"/>
      <c r="GB100" s="1633"/>
      <c r="GC100" s="1633"/>
      <c r="GD100" s="1633"/>
      <c r="GE100" s="1633"/>
      <c r="GF100" s="1633"/>
      <c r="GG100" s="1633"/>
      <c r="GH100" s="1633"/>
      <c r="GI100" s="1633"/>
      <c r="GJ100" s="1633"/>
      <c r="GK100" s="1633"/>
      <c r="GL100" s="1633"/>
      <c r="GM100" s="1633"/>
      <c r="GN100" s="1633"/>
      <c r="GO100" s="1633"/>
      <c r="GP100" s="1633"/>
      <c r="GQ100" s="1633"/>
      <c r="GR100" s="1633"/>
      <c r="GS100" s="1633"/>
      <c r="GT100" s="1633"/>
      <c r="GU100" s="1633"/>
      <c r="GV100" s="1633"/>
      <c r="GW100" s="1633"/>
      <c r="GX100" s="1633"/>
      <c r="GY100" s="1633"/>
      <c r="GZ100" s="1633"/>
      <c r="HA100" s="1633"/>
      <c r="HB100" s="1633"/>
      <c r="HC100" s="1633"/>
      <c r="HD100" s="1633"/>
      <c r="HE100" s="1633"/>
      <c r="HF100" s="1633"/>
      <c r="HG100" s="1633"/>
      <c r="HH100" s="1633"/>
      <c r="HI100" s="1633"/>
      <c r="HJ100" s="1633"/>
      <c r="HK100" s="1633"/>
      <c r="HL100" s="1633"/>
      <c r="HM100" s="1633"/>
      <c r="HN100" s="1633"/>
      <c r="HO100" s="1633"/>
      <c r="HP100" s="1633"/>
      <c r="HQ100" s="1633"/>
      <c r="HR100" s="1633"/>
      <c r="HS100" s="1633"/>
      <c r="HT100" s="1633"/>
      <c r="HU100" s="1633"/>
      <c r="HV100" s="1633"/>
      <c r="HW100" s="1633"/>
      <c r="HX100" s="1633"/>
      <c r="HY100" s="1633"/>
      <c r="HZ100" s="1633"/>
      <c r="IA100" s="1633"/>
      <c r="IB100" s="1633"/>
      <c r="IC100" s="1633"/>
      <c r="ID100" s="1633"/>
      <c r="IE100" s="1633"/>
      <c r="IF100" s="1633"/>
      <c r="IG100" s="1633"/>
      <c r="IH100" s="1633"/>
      <c r="II100" s="1633"/>
      <c r="IJ100" s="1633"/>
      <c r="IK100" s="1633"/>
      <c r="IL100" s="1633"/>
      <c r="IM100" s="1633"/>
      <c r="IN100" s="1633"/>
      <c r="IO100" s="1633"/>
      <c r="IP100" s="1633"/>
      <c r="IQ100" s="1633"/>
      <c r="IR100" s="1633"/>
      <c r="IS100" s="1633"/>
      <c r="IT100" s="1633"/>
      <c r="IU100" s="1633"/>
      <c r="IV100" s="1633"/>
      <c r="IW100" s="1633"/>
      <c r="IX100" s="1633"/>
      <c r="IY100" s="1633"/>
      <c r="IZ100" s="1633"/>
      <c r="JA100" s="1633"/>
      <c r="JB100" s="1633"/>
      <c r="JC100" s="1633"/>
      <c r="JD100" s="1633"/>
      <c r="JE100" s="1633"/>
      <c r="JF100" s="1633"/>
      <c r="JG100" s="1633"/>
      <c r="JH100" s="1633"/>
      <c r="JI100" s="1633"/>
      <c r="JJ100" s="1633"/>
      <c r="JK100" s="1633"/>
      <c r="JL100" s="1633"/>
      <c r="JM100" s="1633"/>
      <c r="JN100" s="1633"/>
      <c r="JO100" s="1633"/>
      <c r="JP100" s="1633"/>
      <c r="JQ100" s="1633"/>
      <c r="JR100" s="1633"/>
      <c r="JS100" s="1633"/>
      <c r="JT100" s="1633"/>
      <c r="JU100" s="1633"/>
      <c r="JV100" s="1633"/>
      <c r="JW100" s="1633"/>
      <c r="JX100" s="1633"/>
      <c r="JY100" s="1633"/>
      <c r="JZ100" s="1633"/>
      <c r="KA100" s="1633"/>
      <c r="KB100" s="1633"/>
      <c r="KC100" s="1633"/>
      <c r="KD100" s="1633"/>
      <c r="KE100" s="1633"/>
      <c r="KF100" s="1633"/>
      <c r="KG100" s="1633"/>
      <c r="KH100" s="1633"/>
      <c r="KI100" s="1633"/>
      <c r="KJ100" s="1633"/>
      <c r="KK100" s="1633"/>
      <c r="KL100" s="1633"/>
      <c r="KM100" s="1633"/>
      <c r="KN100" s="1633"/>
      <c r="KO100" s="1633"/>
      <c r="KP100" s="1633"/>
      <c r="KQ100" s="1633"/>
      <c r="KR100" s="1633"/>
      <c r="KS100" s="1633"/>
      <c r="KT100" s="1633"/>
      <c r="KU100" s="1633"/>
      <c r="KV100" s="1633"/>
      <c r="KW100" s="1633"/>
      <c r="KX100" s="1633"/>
      <c r="KY100" s="1633"/>
      <c r="KZ100" s="1633"/>
      <c r="LA100" s="1633"/>
      <c r="LB100" s="1633"/>
      <c r="LC100" s="1633"/>
      <c r="LD100" s="1633"/>
      <c r="LE100" s="1633"/>
      <c r="LF100" s="1642"/>
      <c r="LG100" s="1642"/>
      <c r="LH100" s="1642"/>
      <c r="LI100" s="1642"/>
      <c r="LJ100" s="1642"/>
      <c r="LK100" s="1642"/>
      <c r="LL100" s="1642"/>
      <c r="LM100" s="2302"/>
    </row>
    <row r="101" s="1481" customFormat="1" ht="47" customHeight="1" spans="1:325">
      <c r="A101" s="1499">
        <v>45828</v>
      </c>
      <c r="B101" s="1500" t="s">
        <v>713</v>
      </c>
      <c r="C101" s="1501" t="s">
        <v>115</v>
      </c>
      <c r="D101" s="1502">
        <v>4500170800</v>
      </c>
      <c r="E101" s="1503"/>
      <c r="F101" s="1502" t="s">
        <v>3886</v>
      </c>
      <c r="G101" s="1609" t="s">
        <v>3817</v>
      </c>
      <c r="H101" s="1505" t="s">
        <v>3817</v>
      </c>
      <c r="I101" s="1532" t="s">
        <v>3818</v>
      </c>
      <c r="J101" s="1522">
        <v>2100</v>
      </c>
      <c r="K101" s="1534">
        <v>0</v>
      </c>
      <c r="L101" s="1534">
        <v>6</v>
      </c>
      <c r="M101" s="1534">
        <f t="shared" si="27"/>
        <v>350</v>
      </c>
      <c r="N101" s="1536">
        <v>45869</v>
      </c>
      <c r="O101" s="1536">
        <f t="shared" si="26"/>
        <v>45867</v>
      </c>
      <c r="P101" s="1537"/>
      <c r="Q101" s="2070" t="s">
        <v>78</v>
      </c>
      <c r="R101" s="1532" t="s">
        <v>2159</v>
      </c>
      <c r="S101" s="1532" t="s">
        <v>168</v>
      </c>
      <c r="T101" s="1565">
        <v>45832</v>
      </c>
      <c r="U101" s="1589" t="s">
        <v>88</v>
      </c>
      <c r="V101" s="1565">
        <v>45832</v>
      </c>
      <c r="W101" s="1589" t="s">
        <v>716</v>
      </c>
      <c r="X101" s="1589"/>
      <c r="Y101" s="1580" t="s">
        <v>3883</v>
      </c>
      <c r="Z101" s="1590" t="s">
        <v>172</v>
      </c>
      <c r="AA101" s="2174">
        <v>3.6456</v>
      </c>
      <c r="AB101" s="2175">
        <f t="shared" si="28"/>
        <v>7655.76</v>
      </c>
      <c r="AC101" s="1504"/>
      <c r="AD101" s="1609" t="s">
        <v>81</v>
      </c>
      <c r="AE101" s="1609"/>
      <c r="AF101" s="1609">
        <f t="shared" si="29"/>
        <v>2100</v>
      </c>
      <c r="AG101" s="1610"/>
      <c r="AH101" s="2282"/>
      <c r="AI101" s="2282"/>
      <c r="AJ101" s="2282" t="s">
        <v>64</v>
      </c>
      <c r="AK101" s="2283">
        <f t="shared" si="30"/>
        <v>2100</v>
      </c>
      <c r="AL101" s="1610">
        <f t="shared" si="31"/>
        <v>2100</v>
      </c>
      <c r="AM101" s="2185"/>
      <c r="AN101" s="1622"/>
      <c r="AO101" s="1622"/>
      <c r="AP101" s="1622"/>
      <c r="AQ101" s="1622"/>
      <c r="AR101" s="1622">
        <f>J101/1</f>
        <v>2100</v>
      </c>
      <c r="AS101" s="1622"/>
      <c r="AT101" s="1622"/>
      <c r="AU101" s="2293"/>
      <c r="AV101" s="2292">
        <f t="shared" si="22"/>
        <v>2012.5</v>
      </c>
      <c r="AW101" s="2297">
        <f t="shared" si="23"/>
        <v>87.5</v>
      </c>
      <c r="AX101" s="1631"/>
      <c r="AY101" s="1632"/>
      <c r="AZ101" s="1633"/>
      <c r="BA101" s="1633"/>
      <c r="BB101" s="1633"/>
      <c r="BC101" s="1633"/>
      <c r="BD101" s="1633"/>
      <c r="BE101" s="1633"/>
      <c r="BF101" s="1633"/>
      <c r="BG101" s="1633"/>
      <c r="BH101" s="1633"/>
      <c r="BI101" s="1633"/>
      <c r="BJ101" s="1633"/>
      <c r="BK101" s="1633"/>
      <c r="BL101" s="1633"/>
      <c r="BM101" s="1633"/>
      <c r="BN101" s="1633"/>
      <c r="BO101" s="1633"/>
      <c r="BP101" s="1633"/>
      <c r="BQ101" s="1633"/>
      <c r="BR101" s="1633"/>
      <c r="BS101" s="1633"/>
      <c r="BT101" s="1633"/>
      <c r="BU101" s="1633"/>
      <c r="BV101" s="1633"/>
      <c r="BW101" s="1633"/>
      <c r="BX101" s="1633"/>
      <c r="BY101" s="1633"/>
      <c r="BZ101" s="1633"/>
      <c r="CA101" s="1633"/>
      <c r="CB101" s="1633"/>
      <c r="CC101" s="1633"/>
      <c r="CD101" s="1633"/>
      <c r="CE101" s="1633"/>
      <c r="CF101" s="1633"/>
      <c r="CG101" s="1633"/>
      <c r="CH101" s="1633"/>
      <c r="CI101" s="1633"/>
      <c r="CJ101" s="1633"/>
      <c r="CK101" s="1633"/>
      <c r="CL101" s="1633"/>
      <c r="CM101" s="1633"/>
      <c r="CN101" s="1633"/>
      <c r="CO101" s="1633"/>
      <c r="CP101" s="1633"/>
      <c r="CQ101" s="1633"/>
      <c r="CR101" s="1633"/>
      <c r="CS101" s="1633"/>
      <c r="CT101" s="1633"/>
      <c r="CU101" s="1633"/>
      <c r="CV101" s="1633"/>
      <c r="CW101" s="1633"/>
      <c r="CX101" s="1633"/>
      <c r="CY101" s="1633"/>
      <c r="CZ101" s="1633"/>
      <c r="DA101" s="1633"/>
      <c r="DB101" s="1633"/>
      <c r="DC101" s="1633"/>
      <c r="DD101" s="1633"/>
      <c r="DE101" s="1633"/>
      <c r="DF101" s="1633"/>
      <c r="DG101" s="1633"/>
      <c r="DH101" s="1633"/>
      <c r="DI101" s="1633"/>
      <c r="DJ101" s="1633"/>
      <c r="DK101" s="1633"/>
      <c r="DL101" s="1633"/>
      <c r="DM101" s="1633"/>
      <c r="DN101" s="1633"/>
      <c r="DO101" s="1633"/>
      <c r="DP101" s="1633"/>
      <c r="DQ101" s="1633"/>
      <c r="DR101" s="1633"/>
      <c r="DS101" s="1633"/>
      <c r="DT101" s="1633"/>
      <c r="DU101" s="1633"/>
      <c r="DV101" s="1633"/>
      <c r="DW101" s="1633"/>
      <c r="DX101" s="1633"/>
      <c r="DY101" s="1633"/>
      <c r="DZ101" s="1633"/>
      <c r="EA101" s="1633"/>
      <c r="EB101" s="1633"/>
      <c r="EC101" s="1633"/>
      <c r="ED101" s="1633"/>
      <c r="EE101" s="1633"/>
      <c r="EF101" s="1633"/>
      <c r="EG101" s="1633"/>
      <c r="EH101" s="1633"/>
      <c r="EI101" s="1633"/>
      <c r="EJ101" s="1633"/>
      <c r="EK101" s="1633"/>
      <c r="EL101" s="1633"/>
      <c r="EM101" s="1633"/>
      <c r="EN101" s="1633"/>
      <c r="EO101" s="1633"/>
      <c r="EP101" s="1633"/>
      <c r="EQ101" s="1633"/>
      <c r="ER101" s="1633"/>
      <c r="ES101" s="1633"/>
      <c r="ET101" s="1633"/>
      <c r="EU101" s="1633"/>
      <c r="EV101" s="1633"/>
      <c r="EW101" s="1633"/>
      <c r="EX101" s="1633"/>
      <c r="EY101" s="1633"/>
      <c r="EZ101" s="1633"/>
      <c r="FA101" s="1633"/>
      <c r="FB101" s="1633"/>
      <c r="FC101" s="1633"/>
      <c r="FD101" s="1633"/>
      <c r="FE101" s="1633"/>
      <c r="FF101" s="1633"/>
      <c r="FG101" s="1633"/>
      <c r="FH101" s="1633"/>
      <c r="FI101" s="1633"/>
      <c r="FJ101" s="1633"/>
      <c r="FK101" s="1633"/>
      <c r="FL101" s="1633"/>
      <c r="FM101" s="1633"/>
      <c r="FN101" s="1633"/>
      <c r="FO101" s="1633"/>
      <c r="FP101" s="1633"/>
      <c r="FQ101" s="1633"/>
      <c r="FR101" s="1633"/>
      <c r="FS101" s="1633"/>
      <c r="FT101" s="1633"/>
      <c r="FU101" s="1633"/>
      <c r="FV101" s="1633"/>
      <c r="FW101" s="1633"/>
      <c r="FX101" s="1633"/>
      <c r="FY101" s="1633"/>
      <c r="FZ101" s="1633"/>
      <c r="GA101" s="1633"/>
      <c r="GB101" s="1633"/>
      <c r="GC101" s="1633"/>
      <c r="GD101" s="1633"/>
      <c r="GE101" s="1633"/>
      <c r="GF101" s="1633"/>
      <c r="GG101" s="1633"/>
      <c r="GH101" s="1633"/>
      <c r="GI101" s="1633"/>
      <c r="GJ101" s="1633"/>
      <c r="GK101" s="1633"/>
      <c r="GL101" s="1633"/>
      <c r="GM101" s="1633"/>
      <c r="GN101" s="1633"/>
      <c r="GO101" s="1633"/>
      <c r="GP101" s="1633"/>
      <c r="GQ101" s="1633"/>
      <c r="GR101" s="1633"/>
      <c r="GS101" s="1633"/>
      <c r="GT101" s="1633"/>
      <c r="GU101" s="1633"/>
      <c r="GV101" s="1633"/>
      <c r="GW101" s="1633"/>
      <c r="GX101" s="1633"/>
      <c r="GY101" s="1633"/>
      <c r="GZ101" s="1633"/>
      <c r="HA101" s="1633"/>
      <c r="HB101" s="1633"/>
      <c r="HC101" s="1633"/>
      <c r="HD101" s="1633"/>
      <c r="HE101" s="1633"/>
      <c r="HF101" s="1633"/>
      <c r="HG101" s="1633"/>
      <c r="HH101" s="1633"/>
      <c r="HI101" s="1633"/>
      <c r="HJ101" s="1633"/>
      <c r="HK101" s="1633"/>
      <c r="HL101" s="1633"/>
      <c r="HM101" s="1633"/>
      <c r="HN101" s="1633"/>
      <c r="HO101" s="1633"/>
      <c r="HP101" s="1633"/>
      <c r="HQ101" s="1633"/>
      <c r="HR101" s="1633"/>
      <c r="HS101" s="1633"/>
      <c r="HT101" s="1633"/>
      <c r="HU101" s="1633"/>
      <c r="HV101" s="1633"/>
      <c r="HW101" s="1633"/>
      <c r="HX101" s="1633"/>
      <c r="HY101" s="1633"/>
      <c r="HZ101" s="1633"/>
      <c r="IA101" s="1633"/>
      <c r="IB101" s="1633"/>
      <c r="IC101" s="1633"/>
      <c r="ID101" s="1633"/>
      <c r="IE101" s="1633"/>
      <c r="IF101" s="1633"/>
      <c r="IG101" s="1633"/>
      <c r="IH101" s="1633"/>
      <c r="II101" s="1633"/>
      <c r="IJ101" s="1633"/>
      <c r="IK101" s="1633"/>
      <c r="IL101" s="1633"/>
      <c r="IM101" s="1633"/>
      <c r="IN101" s="1633"/>
      <c r="IO101" s="1633"/>
      <c r="IP101" s="1633"/>
      <c r="IQ101" s="1633"/>
      <c r="IR101" s="1633"/>
      <c r="IS101" s="1633"/>
      <c r="IT101" s="1633"/>
      <c r="IU101" s="1633"/>
      <c r="IV101" s="1633"/>
      <c r="IW101" s="1633"/>
      <c r="IX101" s="1633"/>
      <c r="IY101" s="1633"/>
      <c r="IZ101" s="1633"/>
      <c r="JA101" s="1633"/>
      <c r="JB101" s="1633"/>
      <c r="JC101" s="1633"/>
      <c r="JD101" s="1633"/>
      <c r="JE101" s="1633"/>
      <c r="JF101" s="1633"/>
      <c r="JG101" s="1633"/>
      <c r="JH101" s="1633"/>
      <c r="JI101" s="1633"/>
      <c r="JJ101" s="1633"/>
      <c r="JK101" s="1633"/>
      <c r="JL101" s="1633"/>
      <c r="JM101" s="1633"/>
      <c r="JN101" s="1633"/>
      <c r="JO101" s="1633"/>
      <c r="JP101" s="1633"/>
      <c r="JQ101" s="1633"/>
      <c r="JR101" s="1633"/>
      <c r="JS101" s="1633"/>
      <c r="JT101" s="1633"/>
      <c r="JU101" s="1633"/>
      <c r="JV101" s="1633"/>
      <c r="JW101" s="1633"/>
      <c r="JX101" s="1633"/>
      <c r="JY101" s="1633"/>
      <c r="JZ101" s="1633"/>
      <c r="KA101" s="1633"/>
      <c r="KB101" s="1633"/>
      <c r="KC101" s="1633"/>
      <c r="KD101" s="1633"/>
      <c r="KE101" s="1633"/>
      <c r="KF101" s="1633"/>
      <c r="KG101" s="1633"/>
      <c r="KH101" s="1633"/>
      <c r="KI101" s="1633"/>
      <c r="KJ101" s="1633"/>
      <c r="KK101" s="1633"/>
      <c r="KL101" s="1633"/>
      <c r="KM101" s="1633"/>
      <c r="KN101" s="1633"/>
      <c r="KO101" s="1633"/>
      <c r="KP101" s="1633"/>
      <c r="KQ101" s="1633"/>
      <c r="KR101" s="1633"/>
      <c r="KS101" s="1633"/>
      <c r="KT101" s="1633"/>
      <c r="KU101" s="1633"/>
      <c r="KV101" s="1633"/>
      <c r="KW101" s="1633"/>
      <c r="KX101" s="1633"/>
      <c r="KY101" s="1633"/>
      <c r="KZ101" s="1633"/>
      <c r="LA101" s="1633"/>
      <c r="LB101" s="1633"/>
      <c r="LC101" s="1633"/>
      <c r="LD101" s="1633"/>
      <c r="LE101" s="1633"/>
      <c r="LF101" s="1642"/>
      <c r="LG101" s="1642"/>
      <c r="LH101" s="1642"/>
      <c r="LI101" s="1642"/>
      <c r="LJ101" s="1642"/>
      <c r="LK101" s="1642"/>
      <c r="LL101" s="1642"/>
      <c r="LM101" s="2302"/>
    </row>
    <row r="102" s="1481" customFormat="1" ht="47" customHeight="1" spans="1:325">
      <c r="A102" s="2248">
        <v>45748</v>
      </c>
      <c r="B102" s="1500" t="s">
        <v>2545</v>
      </c>
      <c r="C102" s="1501" t="s">
        <v>98</v>
      </c>
      <c r="D102" s="1502">
        <v>4500162176</v>
      </c>
      <c r="E102" s="2253" t="s">
        <v>3887</v>
      </c>
      <c r="F102" s="1502" t="s">
        <v>3888</v>
      </c>
      <c r="G102" s="1609" t="s">
        <v>3889</v>
      </c>
      <c r="H102" s="1505" t="s">
        <v>3889</v>
      </c>
      <c r="I102" s="1532" t="s">
        <v>3890</v>
      </c>
      <c r="J102" s="1522">
        <v>800</v>
      </c>
      <c r="K102" s="1534">
        <v>0</v>
      </c>
      <c r="L102" s="1534">
        <v>2</v>
      </c>
      <c r="M102" s="1534">
        <f t="shared" si="27"/>
        <v>400</v>
      </c>
      <c r="N102" s="1536">
        <v>45873</v>
      </c>
      <c r="O102" s="1536">
        <f t="shared" si="26"/>
        <v>45871</v>
      </c>
      <c r="P102" s="1537"/>
      <c r="Q102" s="2070" t="s">
        <v>78</v>
      </c>
      <c r="R102" s="2261"/>
      <c r="S102" s="1532" t="s">
        <v>168</v>
      </c>
      <c r="T102" s="1565">
        <v>45748</v>
      </c>
      <c r="U102" s="1589" t="s">
        <v>88</v>
      </c>
      <c r="V102" s="1589" t="s">
        <v>88</v>
      </c>
      <c r="W102" s="2262"/>
      <c r="X102" s="1589"/>
      <c r="Y102" s="1586" t="s">
        <v>3891</v>
      </c>
      <c r="Z102" s="1590" t="s">
        <v>736</v>
      </c>
      <c r="AA102" s="2174">
        <v>3.99</v>
      </c>
      <c r="AB102" s="2175">
        <f t="shared" si="28"/>
        <v>3192</v>
      </c>
      <c r="AC102" s="1504"/>
      <c r="AD102" s="1609" t="s">
        <v>81</v>
      </c>
      <c r="AE102" s="1609">
        <v>6</v>
      </c>
      <c r="AF102" s="1609">
        <f t="shared" si="29"/>
        <v>800</v>
      </c>
      <c r="AG102" s="1610"/>
      <c r="AH102" s="2282"/>
      <c r="AI102" s="2282"/>
      <c r="AJ102" s="2282" t="s">
        <v>63</v>
      </c>
      <c r="AK102" s="2283">
        <f t="shared" si="30"/>
        <v>800</v>
      </c>
      <c r="AL102" s="2288"/>
      <c r="AM102" s="2185">
        <f>J102/6</f>
        <v>133.333333333333</v>
      </c>
      <c r="AN102" s="1622">
        <f>J102/6</f>
        <v>133.333333333333</v>
      </c>
      <c r="AO102" s="1622">
        <f>J102/6</f>
        <v>133.333333333333</v>
      </c>
      <c r="AP102" s="1622"/>
      <c r="AQ102" s="1622"/>
      <c r="AR102" s="1622"/>
      <c r="AS102" s="1622">
        <f>J102/6</f>
        <v>133.333333333333</v>
      </c>
      <c r="AT102" s="1622">
        <f>J102/6</f>
        <v>133.333333333333</v>
      </c>
      <c r="AU102" s="2293">
        <f>J102/6</f>
        <v>133.333333333333</v>
      </c>
      <c r="AV102" s="2292">
        <f t="shared" ref="AV102:AV133" si="32">J102*23/24/COUNT(AM102:AU102)</f>
        <v>127.777777777778</v>
      </c>
      <c r="AW102" s="2297">
        <f t="shared" ref="AW102:AW133" si="33">J102/24/COUNT(AM102:AU102)</f>
        <v>5.55555555555556</v>
      </c>
      <c r="AX102" s="1633"/>
      <c r="AY102" s="1633"/>
      <c r="AZ102" s="1633"/>
      <c r="BA102" s="1633"/>
      <c r="BB102" s="1633"/>
      <c r="BC102" s="1633"/>
      <c r="BD102" s="1633"/>
      <c r="BE102" s="1633"/>
      <c r="BF102" s="1633"/>
      <c r="BG102" s="1633"/>
      <c r="BH102" s="1633"/>
      <c r="BI102" s="1633"/>
      <c r="BJ102" s="1633"/>
      <c r="BK102" s="1633"/>
      <c r="BL102" s="1633"/>
      <c r="BM102" s="1633"/>
      <c r="BN102" s="1633"/>
      <c r="BO102" s="1633"/>
      <c r="BP102" s="1633"/>
      <c r="BQ102" s="1633"/>
      <c r="BR102" s="1633"/>
      <c r="BS102" s="1633"/>
      <c r="BT102" s="1633"/>
      <c r="BU102" s="1633"/>
      <c r="BV102" s="1633"/>
      <c r="BW102" s="1633"/>
      <c r="BX102" s="1633"/>
      <c r="BY102" s="1633"/>
      <c r="BZ102" s="1633"/>
      <c r="CA102" s="1633"/>
      <c r="CB102" s="1633"/>
      <c r="CC102" s="1633"/>
      <c r="CD102" s="1633"/>
      <c r="CE102" s="1633"/>
      <c r="CF102" s="1633"/>
      <c r="CG102" s="1633"/>
      <c r="CH102" s="1633"/>
      <c r="CI102" s="1633"/>
      <c r="CJ102" s="1633"/>
      <c r="CK102" s="1633"/>
      <c r="CL102" s="1633"/>
      <c r="CM102" s="1633"/>
      <c r="CN102" s="1633"/>
      <c r="CO102" s="1633"/>
      <c r="CP102" s="1633"/>
      <c r="CQ102" s="1633"/>
      <c r="CR102" s="1633"/>
      <c r="CS102" s="1633"/>
      <c r="CT102" s="1633"/>
      <c r="CU102" s="1633"/>
      <c r="CV102" s="1633"/>
      <c r="CW102" s="1633"/>
      <c r="CX102" s="1633"/>
      <c r="CY102" s="1633"/>
      <c r="CZ102" s="1633"/>
      <c r="DA102" s="1633"/>
      <c r="DB102" s="1633"/>
      <c r="DC102" s="1633"/>
      <c r="DD102" s="1633"/>
      <c r="DE102" s="1633"/>
      <c r="DF102" s="1633"/>
      <c r="DG102" s="1633"/>
      <c r="DH102" s="1633"/>
      <c r="DI102" s="1633"/>
      <c r="DJ102" s="1633"/>
      <c r="DK102" s="1633"/>
      <c r="DL102" s="1633"/>
      <c r="DM102" s="1633"/>
      <c r="DN102" s="1633"/>
      <c r="DO102" s="1633"/>
      <c r="DP102" s="1633"/>
      <c r="DQ102" s="1633"/>
      <c r="DR102" s="1633"/>
      <c r="DS102" s="1633"/>
      <c r="DT102" s="1633"/>
      <c r="DU102" s="1633"/>
      <c r="DV102" s="1633"/>
      <c r="DW102" s="1633"/>
      <c r="DX102" s="1633"/>
      <c r="DY102" s="1633"/>
      <c r="DZ102" s="1633"/>
      <c r="EA102" s="1633"/>
      <c r="EB102" s="1633"/>
      <c r="EC102" s="1633"/>
      <c r="ED102" s="1633"/>
      <c r="EE102" s="1633"/>
      <c r="EF102" s="1633"/>
      <c r="EG102" s="1633"/>
      <c r="EH102" s="1633"/>
      <c r="EI102" s="1633"/>
      <c r="EJ102" s="1633"/>
      <c r="EK102" s="1633"/>
      <c r="EL102" s="1633"/>
      <c r="EM102" s="1633"/>
      <c r="EN102" s="1633"/>
      <c r="EO102" s="1633"/>
      <c r="EP102" s="1633"/>
      <c r="EQ102" s="1633"/>
      <c r="ER102" s="1633"/>
      <c r="ES102" s="1633"/>
      <c r="ET102" s="1633"/>
      <c r="EU102" s="1633"/>
      <c r="EV102" s="1633"/>
      <c r="EW102" s="1633"/>
      <c r="EX102" s="1633"/>
      <c r="EY102" s="1633"/>
      <c r="EZ102" s="1633"/>
      <c r="FA102" s="1633"/>
      <c r="FB102" s="1633"/>
      <c r="FC102" s="1633"/>
      <c r="FD102" s="1633"/>
      <c r="FE102" s="1633"/>
      <c r="FF102" s="1633"/>
      <c r="FG102" s="1633"/>
      <c r="FH102" s="1633"/>
      <c r="FI102" s="1633"/>
      <c r="FJ102" s="1633"/>
      <c r="FK102" s="1633"/>
      <c r="FL102" s="1633"/>
      <c r="FM102" s="1633"/>
      <c r="FN102" s="1633"/>
      <c r="FO102" s="1633"/>
      <c r="FP102" s="1633"/>
      <c r="FQ102" s="1633"/>
      <c r="FR102" s="1633"/>
      <c r="FS102" s="1633"/>
      <c r="FT102" s="1633"/>
      <c r="FU102" s="1633"/>
      <c r="FV102" s="1633"/>
      <c r="FW102" s="1633"/>
      <c r="FX102" s="1633"/>
      <c r="FY102" s="1633"/>
      <c r="FZ102" s="1633"/>
      <c r="GA102" s="1633"/>
      <c r="GB102" s="1633"/>
      <c r="GC102" s="1633"/>
      <c r="GD102" s="1633"/>
      <c r="GE102" s="1633"/>
      <c r="GF102" s="1633"/>
      <c r="GG102" s="1633"/>
      <c r="GH102" s="1633"/>
      <c r="GI102" s="1633"/>
      <c r="GJ102" s="1633"/>
      <c r="GK102" s="1633"/>
      <c r="GL102" s="1633"/>
      <c r="GM102" s="1633"/>
      <c r="GN102" s="1633"/>
      <c r="GO102" s="1633"/>
      <c r="GP102" s="1633"/>
      <c r="GQ102" s="1633"/>
      <c r="GR102" s="1633"/>
      <c r="GS102" s="1633"/>
      <c r="GT102" s="1633"/>
      <c r="GU102" s="1633"/>
      <c r="GV102" s="1633"/>
      <c r="GW102" s="1633"/>
      <c r="GX102" s="1633"/>
      <c r="GY102" s="1633"/>
      <c r="GZ102" s="1633"/>
      <c r="HA102" s="1633"/>
      <c r="HB102" s="1633"/>
      <c r="HC102" s="1633"/>
      <c r="HD102" s="1633"/>
      <c r="HE102" s="1633"/>
      <c r="HF102" s="1633"/>
      <c r="HG102" s="1633"/>
      <c r="HH102" s="1633"/>
      <c r="HI102" s="1633"/>
      <c r="HJ102" s="1633"/>
      <c r="HK102" s="1633"/>
      <c r="HL102" s="1633"/>
      <c r="HM102" s="1633"/>
      <c r="HN102" s="1633"/>
      <c r="HO102" s="1633"/>
      <c r="HP102" s="1633"/>
      <c r="HQ102" s="1633"/>
      <c r="HR102" s="1633"/>
      <c r="HS102" s="1633"/>
      <c r="HT102" s="1633"/>
      <c r="HU102" s="1633"/>
      <c r="HV102" s="1633"/>
      <c r="HW102" s="1633"/>
      <c r="HX102" s="1633"/>
      <c r="HY102" s="1633"/>
      <c r="HZ102" s="1633"/>
      <c r="IA102" s="1633"/>
      <c r="IB102" s="1633"/>
      <c r="IC102" s="1633"/>
      <c r="ID102" s="1633"/>
      <c r="IE102" s="1633"/>
      <c r="IF102" s="1633"/>
      <c r="IG102" s="1633"/>
      <c r="IH102" s="1633"/>
      <c r="II102" s="1633"/>
      <c r="IJ102" s="1633"/>
      <c r="IK102" s="1633"/>
      <c r="IL102" s="1633"/>
      <c r="IM102" s="1633"/>
      <c r="IN102" s="1633"/>
      <c r="IO102" s="1633"/>
      <c r="IP102" s="1633"/>
      <c r="IQ102" s="1633"/>
      <c r="IR102" s="1633"/>
      <c r="IS102" s="1633"/>
      <c r="IT102" s="1633"/>
      <c r="IU102" s="1633"/>
      <c r="IV102" s="1633"/>
      <c r="IW102" s="1633"/>
      <c r="IX102" s="1633"/>
      <c r="IY102" s="1633"/>
      <c r="IZ102" s="1633"/>
      <c r="JA102" s="1633"/>
      <c r="JB102" s="1633"/>
      <c r="JC102" s="1633"/>
      <c r="JD102" s="1633"/>
      <c r="JE102" s="1633"/>
      <c r="JF102" s="1633"/>
      <c r="JG102" s="1633"/>
      <c r="JH102" s="1633"/>
      <c r="JI102" s="1633"/>
      <c r="JJ102" s="1633"/>
      <c r="JK102" s="1633"/>
      <c r="JL102" s="1633"/>
      <c r="JM102" s="1633"/>
      <c r="JN102" s="1633"/>
      <c r="JO102" s="1633"/>
      <c r="JP102" s="1633"/>
      <c r="JQ102" s="1633"/>
      <c r="JR102" s="1633"/>
      <c r="JS102" s="1633"/>
      <c r="JT102" s="1633"/>
      <c r="JU102" s="1633"/>
      <c r="JV102" s="1633"/>
      <c r="JW102" s="1633"/>
      <c r="JX102" s="1633"/>
      <c r="JY102" s="1633"/>
      <c r="JZ102" s="1633"/>
      <c r="KA102" s="1633"/>
      <c r="KB102" s="1633"/>
      <c r="KC102" s="1633"/>
      <c r="KD102" s="1633"/>
      <c r="KE102" s="1633"/>
      <c r="KF102" s="1633"/>
      <c r="KG102" s="1633"/>
      <c r="KH102" s="1633"/>
      <c r="KI102" s="1633"/>
      <c r="KJ102" s="1633"/>
      <c r="KK102" s="1633"/>
      <c r="KL102" s="1633"/>
      <c r="KM102" s="1633"/>
      <c r="KN102" s="1633"/>
      <c r="KO102" s="1633"/>
      <c r="KP102" s="1633"/>
      <c r="KQ102" s="1633"/>
      <c r="KR102" s="1633"/>
      <c r="KS102" s="1633"/>
      <c r="KT102" s="1633"/>
      <c r="KU102" s="1633"/>
      <c r="KV102" s="1633"/>
      <c r="KW102" s="1633"/>
      <c r="KX102" s="1633"/>
      <c r="KY102" s="1633"/>
      <c r="KZ102" s="1633"/>
      <c r="LA102" s="1633"/>
      <c r="LB102" s="1633"/>
      <c r="LC102" s="1633"/>
      <c r="LD102" s="1642"/>
      <c r="LE102" s="1642"/>
      <c r="LF102" s="1642"/>
      <c r="LG102" s="1642"/>
      <c r="LH102" s="1642"/>
      <c r="LI102" s="1642"/>
      <c r="LJ102" s="1642"/>
      <c r="LK102" s="1642"/>
      <c r="LL102" s="1642"/>
      <c r="LM102" s="2302"/>
    </row>
    <row r="103" s="1479" customFormat="1" ht="47" customHeight="1" spans="1:325">
      <c r="A103" s="2147">
        <v>45838</v>
      </c>
      <c r="B103" s="2148" t="s">
        <v>1866</v>
      </c>
      <c r="C103" s="2149" t="s">
        <v>195</v>
      </c>
      <c r="D103" s="2150">
        <v>4500172090</v>
      </c>
      <c r="E103" s="2160" t="s">
        <v>2141</v>
      </c>
      <c r="F103" s="2150" t="s">
        <v>3892</v>
      </c>
      <c r="G103" s="2152" t="s">
        <v>3580</v>
      </c>
      <c r="H103" s="2152" t="s">
        <v>3580</v>
      </c>
      <c r="I103" s="1532" t="s">
        <v>3581</v>
      </c>
      <c r="J103" s="1522">
        <v>288</v>
      </c>
      <c r="K103" s="1534">
        <v>0</v>
      </c>
      <c r="L103" s="1534">
        <v>6</v>
      </c>
      <c r="M103" s="1534">
        <f t="shared" si="27"/>
        <v>48</v>
      </c>
      <c r="N103" s="1541">
        <v>45873</v>
      </c>
      <c r="O103" s="1536">
        <f t="shared" si="26"/>
        <v>45871</v>
      </c>
      <c r="P103" s="1526"/>
      <c r="Q103" s="2070" t="s">
        <v>78</v>
      </c>
      <c r="R103" s="2167" t="s">
        <v>3893</v>
      </c>
      <c r="S103" s="2167" t="s">
        <v>111</v>
      </c>
      <c r="T103" s="1557">
        <v>45838</v>
      </c>
      <c r="U103" s="1578" t="s">
        <v>88</v>
      </c>
      <c r="V103" s="1578">
        <v>45838</v>
      </c>
      <c r="W103" s="1579"/>
      <c r="X103" s="1578"/>
      <c r="Y103" s="2276" t="s">
        <v>3894</v>
      </c>
      <c r="Z103" s="2173" t="s">
        <v>122</v>
      </c>
      <c r="AA103" s="2174">
        <v>3.4252</v>
      </c>
      <c r="AB103" s="2175">
        <f t="shared" si="28"/>
        <v>986.4576</v>
      </c>
      <c r="AC103" s="1602"/>
      <c r="AD103" s="1603" t="s">
        <v>81</v>
      </c>
      <c r="AE103" s="1603">
        <v>9</v>
      </c>
      <c r="AF103" s="1603">
        <f t="shared" si="29"/>
        <v>288</v>
      </c>
      <c r="AG103" s="1604"/>
      <c r="AH103" s="1605"/>
      <c r="AI103" s="1605"/>
      <c r="AJ103" s="1605" t="s">
        <v>63</v>
      </c>
      <c r="AK103" s="1616">
        <f t="shared" si="30"/>
        <v>288</v>
      </c>
      <c r="AL103" s="2314"/>
      <c r="AM103" s="1617">
        <f>J103/9</f>
        <v>32</v>
      </c>
      <c r="AN103" s="1618">
        <f>J103/9</f>
        <v>32</v>
      </c>
      <c r="AO103" s="1618">
        <f>J103/9</f>
        <v>32</v>
      </c>
      <c r="AP103" s="1618">
        <f>J103/9</f>
        <v>32</v>
      </c>
      <c r="AQ103" s="1618">
        <f>J103/9</f>
        <v>32</v>
      </c>
      <c r="AR103" s="1618">
        <f>J103/9</f>
        <v>32</v>
      </c>
      <c r="AS103" s="1618">
        <f>J103/9</f>
        <v>32</v>
      </c>
      <c r="AT103" s="1618">
        <f>J103/9</f>
        <v>32</v>
      </c>
      <c r="AU103" s="2317">
        <f>J103/9</f>
        <v>32</v>
      </c>
      <c r="AV103" s="2292">
        <f t="shared" si="32"/>
        <v>30.6666666666667</v>
      </c>
      <c r="AW103" s="2297">
        <f t="shared" si="33"/>
        <v>1.33333333333333</v>
      </c>
      <c r="AX103" s="1633"/>
      <c r="AY103" s="1633"/>
      <c r="AZ103" s="1633"/>
      <c r="BA103" s="1633"/>
      <c r="BB103" s="1633"/>
      <c r="BC103" s="1633"/>
      <c r="BD103" s="1633"/>
      <c r="BE103" s="1633"/>
      <c r="BF103" s="1633"/>
      <c r="BG103" s="1633"/>
      <c r="BH103" s="1633"/>
      <c r="BI103" s="1633"/>
      <c r="BJ103" s="1633"/>
      <c r="BK103" s="1633"/>
      <c r="BL103" s="1633"/>
      <c r="BM103" s="1633"/>
      <c r="BN103" s="1633"/>
      <c r="BO103" s="1633"/>
      <c r="BP103" s="1633"/>
      <c r="BQ103" s="1633"/>
      <c r="BR103" s="1633"/>
      <c r="BS103" s="1633"/>
      <c r="BT103" s="1633"/>
      <c r="BU103" s="1633"/>
      <c r="BV103" s="1633"/>
      <c r="BW103" s="1633"/>
      <c r="BX103" s="1633"/>
      <c r="BY103" s="1633"/>
      <c r="BZ103" s="1633"/>
      <c r="CA103" s="1633"/>
      <c r="CB103" s="1633"/>
      <c r="CC103" s="1633"/>
      <c r="CD103" s="1633"/>
      <c r="CE103" s="1633"/>
      <c r="CF103" s="1633"/>
      <c r="CG103" s="1633"/>
      <c r="CH103" s="1633"/>
      <c r="CI103" s="1633"/>
      <c r="CJ103" s="1633"/>
      <c r="CK103" s="1633"/>
      <c r="CL103" s="1633"/>
      <c r="CM103" s="1633"/>
      <c r="CN103" s="1633"/>
      <c r="CO103" s="1633"/>
      <c r="CP103" s="1633"/>
      <c r="CQ103" s="1633"/>
      <c r="CR103" s="1633"/>
      <c r="CS103" s="1633"/>
      <c r="CT103" s="1633"/>
      <c r="CU103" s="1633"/>
      <c r="CV103" s="1633"/>
      <c r="CW103" s="1633"/>
      <c r="CX103" s="1633"/>
      <c r="CY103" s="1633"/>
      <c r="CZ103" s="1633"/>
      <c r="DA103" s="1633"/>
      <c r="DB103" s="1633"/>
      <c r="DC103" s="1633"/>
      <c r="DD103" s="1633"/>
      <c r="DE103" s="1633"/>
      <c r="DF103" s="1633"/>
      <c r="DG103" s="1633"/>
      <c r="DH103" s="1633"/>
      <c r="DI103" s="1633"/>
      <c r="DJ103" s="1633"/>
      <c r="DK103" s="1633"/>
      <c r="DL103" s="1633"/>
      <c r="DM103" s="1633"/>
      <c r="DN103" s="1633"/>
      <c r="DO103" s="1633"/>
      <c r="DP103" s="1633"/>
      <c r="DQ103" s="1633"/>
      <c r="DR103" s="1633"/>
      <c r="DS103" s="1633"/>
      <c r="DT103" s="1633"/>
      <c r="DU103" s="1633"/>
      <c r="DV103" s="1633"/>
      <c r="DW103" s="1633"/>
      <c r="DX103" s="1633"/>
      <c r="DY103" s="1633"/>
      <c r="DZ103" s="1633"/>
      <c r="EA103" s="1633"/>
      <c r="EB103" s="1633"/>
      <c r="EC103" s="1633"/>
      <c r="ED103" s="1633"/>
      <c r="EE103" s="1633"/>
      <c r="EF103" s="1633"/>
      <c r="EG103" s="1633"/>
      <c r="EH103" s="1633"/>
      <c r="EI103" s="1633"/>
      <c r="EJ103" s="1633"/>
      <c r="EK103" s="1633"/>
      <c r="EL103" s="1633"/>
      <c r="EM103" s="1633"/>
      <c r="EN103" s="1633"/>
      <c r="EO103" s="1633"/>
      <c r="EP103" s="1633"/>
      <c r="EQ103" s="1633"/>
      <c r="ER103" s="1633"/>
      <c r="ES103" s="1633"/>
      <c r="ET103" s="1633"/>
      <c r="EU103" s="1633"/>
      <c r="EV103" s="1633"/>
      <c r="EW103" s="1633"/>
      <c r="EX103" s="1633"/>
      <c r="EY103" s="1633"/>
      <c r="EZ103" s="1633"/>
      <c r="FA103" s="1633"/>
      <c r="FB103" s="1633"/>
      <c r="FC103" s="1633"/>
      <c r="FD103" s="1633"/>
      <c r="FE103" s="1633"/>
      <c r="FF103" s="1633"/>
      <c r="FG103" s="1633"/>
      <c r="FH103" s="1633"/>
      <c r="FI103" s="1633"/>
      <c r="FJ103" s="1633"/>
      <c r="FK103" s="1633"/>
      <c r="FL103" s="1633"/>
      <c r="FM103" s="1633"/>
      <c r="FN103" s="1633"/>
      <c r="FO103" s="1633"/>
      <c r="FP103" s="1633"/>
      <c r="FQ103" s="1633"/>
      <c r="FR103" s="1633"/>
      <c r="FS103" s="1633"/>
      <c r="FT103" s="1633"/>
      <c r="FU103" s="1633"/>
      <c r="FV103" s="1633"/>
      <c r="FW103" s="1633"/>
      <c r="FX103" s="1633"/>
      <c r="FY103" s="1633"/>
      <c r="FZ103" s="1633"/>
      <c r="GA103" s="1633"/>
      <c r="GB103" s="1633"/>
      <c r="GC103" s="1633"/>
      <c r="GD103" s="1633"/>
      <c r="GE103" s="1633"/>
      <c r="GF103" s="1633"/>
      <c r="GG103" s="1633"/>
      <c r="GH103" s="1633"/>
      <c r="GI103" s="1633"/>
      <c r="GJ103" s="1633"/>
      <c r="GK103" s="1633"/>
      <c r="GL103" s="1633"/>
      <c r="GM103" s="1633"/>
      <c r="GN103" s="1633"/>
      <c r="GO103" s="1633"/>
      <c r="GP103" s="1633"/>
      <c r="GQ103" s="1633"/>
      <c r="GR103" s="1633"/>
      <c r="GS103" s="1633"/>
      <c r="GT103" s="1633"/>
      <c r="GU103" s="1633"/>
      <c r="GV103" s="1633"/>
      <c r="GW103" s="1633"/>
      <c r="GX103" s="1633"/>
      <c r="GY103" s="1633"/>
      <c r="GZ103" s="1633"/>
      <c r="HA103" s="1633"/>
      <c r="HB103" s="1633"/>
      <c r="HC103" s="1633"/>
      <c r="HD103" s="1633"/>
      <c r="HE103" s="1633"/>
      <c r="HF103" s="1633"/>
      <c r="HG103" s="1633"/>
      <c r="HH103" s="1633"/>
      <c r="HI103" s="1633"/>
      <c r="HJ103" s="1633"/>
      <c r="HK103" s="1633"/>
      <c r="HL103" s="1633"/>
      <c r="HM103" s="1633"/>
      <c r="HN103" s="1633"/>
      <c r="HO103" s="1633"/>
      <c r="HP103" s="1633"/>
      <c r="HQ103" s="1633"/>
      <c r="HR103" s="1633"/>
      <c r="HS103" s="1633"/>
      <c r="HT103" s="1633"/>
      <c r="HU103" s="1633"/>
      <c r="HV103" s="1633"/>
      <c r="HW103" s="1633"/>
      <c r="HX103" s="1633"/>
      <c r="HY103" s="1633"/>
      <c r="HZ103" s="1633"/>
      <c r="IA103" s="1633"/>
      <c r="IB103" s="1633"/>
      <c r="IC103" s="1633"/>
      <c r="ID103" s="1633"/>
      <c r="IE103" s="1633"/>
      <c r="IF103" s="1633"/>
      <c r="IG103" s="1633"/>
      <c r="IH103" s="1633"/>
      <c r="II103" s="1633"/>
      <c r="IJ103" s="1633"/>
      <c r="IK103" s="1633"/>
      <c r="IL103" s="1633"/>
      <c r="IM103" s="1633"/>
      <c r="IN103" s="1633"/>
      <c r="IO103" s="1633"/>
      <c r="IP103" s="1633"/>
      <c r="IQ103" s="1633"/>
      <c r="IR103" s="1633"/>
      <c r="IS103" s="1633"/>
      <c r="IT103" s="1633"/>
      <c r="IU103" s="1633"/>
      <c r="IV103" s="1633"/>
      <c r="IW103" s="1633"/>
      <c r="IX103" s="1633"/>
      <c r="IY103" s="1633"/>
      <c r="IZ103" s="1633"/>
      <c r="JA103" s="1633"/>
      <c r="JB103" s="1633"/>
      <c r="JC103" s="1633"/>
      <c r="JD103" s="1633"/>
      <c r="JE103" s="1633"/>
      <c r="JF103" s="1633"/>
      <c r="JG103" s="1633"/>
      <c r="JH103" s="1633"/>
      <c r="JI103" s="1633"/>
      <c r="JJ103" s="1633"/>
      <c r="JK103" s="1633"/>
      <c r="JL103" s="1633"/>
      <c r="JM103" s="1633"/>
      <c r="JN103" s="1633"/>
      <c r="JO103" s="1633"/>
      <c r="JP103" s="1633"/>
      <c r="JQ103" s="1633"/>
      <c r="JR103" s="1633"/>
      <c r="JS103" s="1633"/>
      <c r="JT103" s="1633"/>
      <c r="JU103" s="1633"/>
      <c r="JV103" s="1633"/>
      <c r="JW103" s="1633"/>
      <c r="JX103" s="1633"/>
      <c r="JY103" s="1633"/>
      <c r="JZ103" s="1633"/>
      <c r="KA103" s="1633"/>
      <c r="KB103" s="1633"/>
      <c r="KC103" s="1633"/>
      <c r="KD103" s="1633"/>
      <c r="KE103" s="1633"/>
      <c r="KF103" s="1633"/>
      <c r="KG103" s="1633"/>
      <c r="KH103" s="1633"/>
      <c r="KI103" s="1633"/>
      <c r="KJ103" s="1633"/>
      <c r="KK103" s="1633"/>
      <c r="KL103" s="1633"/>
      <c r="KM103" s="1633"/>
      <c r="KN103" s="1633"/>
      <c r="KO103" s="1633"/>
      <c r="KP103" s="1633"/>
      <c r="KQ103" s="1633"/>
      <c r="KR103" s="1633"/>
      <c r="KS103" s="1633"/>
      <c r="KT103" s="1633"/>
      <c r="KU103" s="1633"/>
      <c r="KV103" s="1633"/>
      <c r="KW103" s="1633"/>
      <c r="KX103" s="1633"/>
      <c r="KY103" s="1633"/>
      <c r="KZ103" s="1633"/>
      <c r="LA103" s="1633"/>
      <c r="LB103" s="1633"/>
      <c r="LC103" s="1633"/>
      <c r="LD103" s="1642"/>
      <c r="LE103" s="1642"/>
      <c r="LF103" s="1642"/>
      <c r="LG103" s="1642"/>
      <c r="LH103" s="1642"/>
      <c r="LI103" s="1642"/>
      <c r="LJ103" s="1642"/>
      <c r="LK103" s="1642"/>
      <c r="LL103" s="1642"/>
      <c r="LM103" s="1643"/>
    </row>
    <row r="104" s="1479" customFormat="1" ht="47" customHeight="1" spans="1:325">
      <c r="A104" s="2147">
        <v>45842</v>
      </c>
      <c r="B104" s="2148" t="s">
        <v>629</v>
      </c>
      <c r="C104" s="1501" t="s">
        <v>98</v>
      </c>
      <c r="D104" s="2150">
        <v>4500172903</v>
      </c>
      <c r="E104" s="2160" t="s">
        <v>3895</v>
      </c>
      <c r="F104" s="2150" t="s">
        <v>3896</v>
      </c>
      <c r="G104" s="2152" t="s">
        <v>3761</v>
      </c>
      <c r="H104" s="2152" t="s">
        <v>3897</v>
      </c>
      <c r="I104" s="1532" t="s">
        <v>3762</v>
      </c>
      <c r="J104" s="1522">
        <v>4140</v>
      </c>
      <c r="K104" s="1534">
        <v>0</v>
      </c>
      <c r="L104" s="1534">
        <v>36</v>
      </c>
      <c r="M104" s="1534">
        <f t="shared" si="27"/>
        <v>115</v>
      </c>
      <c r="N104" s="1536">
        <v>45876</v>
      </c>
      <c r="O104" s="1536">
        <f t="shared" si="26"/>
        <v>45874</v>
      </c>
      <c r="P104" s="1526"/>
      <c r="Q104" s="2070" t="s">
        <v>78</v>
      </c>
      <c r="R104" s="2167"/>
      <c r="S104" s="2167" t="s">
        <v>168</v>
      </c>
      <c r="T104" s="1557">
        <v>45849</v>
      </c>
      <c r="U104" s="1578" t="s">
        <v>88</v>
      </c>
      <c r="V104" s="1578" t="s">
        <v>88</v>
      </c>
      <c r="W104" s="1579"/>
      <c r="X104" s="1578"/>
      <c r="Y104" s="1580" t="s">
        <v>3898</v>
      </c>
      <c r="Z104" s="2173" t="s">
        <v>416</v>
      </c>
      <c r="AA104" s="2174">
        <v>89.1292</v>
      </c>
      <c r="AB104" s="2175">
        <f>AA104*M104</f>
        <v>10249.858</v>
      </c>
      <c r="AC104" s="1602"/>
      <c r="AD104" s="1603" t="s">
        <v>81</v>
      </c>
      <c r="AE104" s="1603">
        <v>6</v>
      </c>
      <c r="AF104" s="1603">
        <f t="shared" si="29"/>
        <v>4140</v>
      </c>
      <c r="AG104" s="1604"/>
      <c r="AH104" s="1605">
        <f>J104/36</f>
        <v>115</v>
      </c>
      <c r="AI104" s="1605"/>
      <c r="AJ104" s="1605" t="s">
        <v>63</v>
      </c>
      <c r="AK104" s="1616">
        <f t="shared" si="30"/>
        <v>4140</v>
      </c>
      <c r="AL104" s="2314"/>
      <c r="AM104" s="1617">
        <f>J104/6</f>
        <v>690</v>
      </c>
      <c r="AN104" s="1618">
        <f>J104/6</f>
        <v>690</v>
      </c>
      <c r="AO104" s="1618">
        <f>J104/6</f>
        <v>690</v>
      </c>
      <c r="AP104" s="1618"/>
      <c r="AQ104" s="1618"/>
      <c r="AR104" s="1618"/>
      <c r="AS104" s="1618">
        <f>J104/6</f>
        <v>690</v>
      </c>
      <c r="AT104" s="1618">
        <f>J104/6</f>
        <v>690</v>
      </c>
      <c r="AU104" s="2317">
        <f>J104/6</f>
        <v>690</v>
      </c>
      <c r="AV104" s="2292">
        <f t="shared" si="32"/>
        <v>661.25</v>
      </c>
      <c r="AW104" s="2297">
        <f t="shared" si="33"/>
        <v>28.75</v>
      </c>
      <c r="AX104" s="1633"/>
      <c r="AY104" s="1633"/>
      <c r="AZ104" s="1633"/>
      <c r="BA104" s="1633"/>
      <c r="BB104" s="1633"/>
      <c r="BC104" s="1633"/>
      <c r="BD104" s="1633"/>
      <c r="BE104" s="1633"/>
      <c r="BF104" s="1633"/>
      <c r="BG104" s="1633"/>
      <c r="BH104" s="1633"/>
      <c r="BI104" s="1633"/>
      <c r="BJ104" s="1633"/>
      <c r="BK104" s="1633"/>
      <c r="BL104" s="1633"/>
      <c r="BM104" s="1633"/>
      <c r="BN104" s="1633"/>
      <c r="BO104" s="1633"/>
      <c r="BP104" s="1633"/>
      <c r="BQ104" s="1633"/>
      <c r="BR104" s="1633"/>
      <c r="BS104" s="1633"/>
      <c r="BT104" s="1633"/>
      <c r="BU104" s="1633"/>
      <c r="BV104" s="1633"/>
      <c r="BW104" s="1633"/>
      <c r="BX104" s="1633"/>
      <c r="BY104" s="1633"/>
      <c r="BZ104" s="1633"/>
      <c r="CA104" s="1633"/>
      <c r="CB104" s="1633"/>
      <c r="CC104" s="1633"/>
      <c r="CD104" s="1633"/>
      <c r="CE104" s="1633"/>
      <c r="CF104" s="1633"/>
      <c r="CG104" s="1633"/>
      <c r="CH104" s="1633"/>
      <c r="CI104" s="1633"/>
      <c r="CJ104" s="1633"/>
      <c r="CK104" s="1633"/>
      <c r="CL104" s="1633"/>
      <c r="CM104" s="1633"/>
      <c r="CN104" s="1633"/>
      <c r="CO104" s="1633"/>
      <c r="CP104" s="1633"/>
      <c r="CQ104" s="1633"/>
      <c r="CR104" s="1633"/>
      <c r="CS104" s="1633"/>
      <c r="CT104" s="1633"/>
      <c r="CU104" s="1633"/>
      <c r="CV104" s="1633"/>
      <c r="CW104" s="1633"/>
      <c r="CX104" s="1633"/>
      <c r="CY104" s="1633"/>
      <c r="CZ104" s="1633"/>
      <c r="DA104" s="1633"/>
      <c r="DB104" s="1633"/>
      <c r="DC104" s="1633"/>
      <c r="DD104" s="1633"/>
      <c r="DE104" s="1633"/>
      <c r="DF104" s="1633"/>
      <c r="DG104" s="1633"/>
      <c r="DH104" s="1633"/>
      <c r="DI104" s="1633"/>
      <c r="DJ104" s="1633"/>
      <c r="DK104" s="1633"/>
      <c r="DL104" s="1633"/>
      <c r="DM104" s="1633"/>
      <c r="DN104" s="1633"/>
      <c r="DO104" s="1633"/>
      <c r="DP104" s="1633"/>
      <c r="DQ104" s="1633"/>
      <c r="DR104" s="1633"/>
      <c r="DS104" s="1633"/>
      <c r="DT104" s="1633"/>
      <c r="DU104" s="1633"/>
      <c r="DV104" s="1633"/>
      <c r="DW104" s="1633"/>
      <c r="DX104" s="1633"/>
      <c r="DY104" s="1633"/>
      <c r="DZ104" s="1633"/>
      <c r="EA104" s="1633"/>
      <c r="EB104" s="1633"/>
      <c r="EC104" s="1633"/>
      <c r="ED104" s="1633"/>
      <c r="EE104" s="1633"/>
      <c r="EF104" s="1633"/>
      <c r="EG104" s="1633"/>
      <c r="EH104" s="1633"/>
      <c r="EI104" s="1633"/>
      <c r="EJ104" s="1633"/>
      <c r="EK104" s="1633"/>
      <c r="EL104" s="1633"/>
      <c r="EM104" s="1633"/>
      <c r="EN104" s="1633"/>
      <c r="EO104" s="1633"/>
      <c r="EP104" s="1633"/>
      <c r="EQ104" s="1633"/>
      <c r="ER104" s="1633"/>
      <c r="ES104" s="1633"/>
      <c r="ET104" s="1633"/>
      <c r="EU104" s="1633"/>
      <c r="EV104" s="1633"/>
      <c r="EW104" s="1633"/>
      <c r="EX104" s="1633"/>
      <c r="EY104" s="1633"/>
      <c r="EZ104" s="1633"/>
      <c r="FA104" s="1633"/>
      <c r="FB104" s="1633"/>
      <c r="FC104" s="1633"/>
      <c r="FD104" s="1633"/>
      <c r="FE104" s="1633"/>
      <c r="FF104" s="1633"/>
      <c r="FG104" s="1633"/>
      <c r="FH104" s="1633"/>
      <c r="FI104" s="1633"/>
      <c r="FJ104" s="1633"/>
      <c r="FK104" s="1633"/>
      <c r="FL104" s="1633"/>
      <c r="FM104" s="1633"/>
      <c r="FN104" s="1633"/>
      <c r="FO104" s="1633"/>
      <c r="FP104" s="1633"/>
      <c r="FQ104" s="1633"/>
      <c r="FR104" s="1633"/>
      <c r="FS104" s="1633"/>
      <c r="FT104" s="1633"/>
      <c r="FU104" s="1633"/>
      <c r="FV104" s="1633"/>
      <c r="FW104" s="1633"/>
      <c r="FX104" s="1633"/>
      <c r="FY104" s="1633"/>
      <c r="FZ104" s="1633"/>
      <c r="GA104" s="1633"/>
      <c r="GB104" s="1633"/>
      <c r="GC104" s="1633"/>
      <c r="GD104" s="1633"/>
      <c r="GE104" s="1633"/>
      <c r="GF104" s="1633"/>
      <c r="GG104" s="1633"/>
      <c r="GH104" s="1633"/>
      <c r="GI104" s="1633"/>
      <c r="GJ104" s="1633"/>
      <c r="GK104" s="1633"/>
      <c r="GL104" s="1633"/>
      <c r="GM104" s="1633"/>
      <c r="GN104" s="1633"/>
      <c r="GO104" s="1633"/>
      <c r="GP104" s="1633"/>
      <c r="GQ104" s="1633"/>
      <c r="GR104" s="1633"/>
      <c r="GS104" s="1633"/>
      <c r="GT104" s="1633"/>
      <c r="GU104" s="1633"/>
      <c r="GV104" s="1633"/>
      <c r="GW104" s="1633"/>
      <c r="GX104" s="1633"/>
      <c r="GY104" s="1633"/>
      <c r="GZ104" s="1633"/>
      <c r="HA104" s="1633"/>
      <c r="HB104" s="1633"/>
      <c r="HC104" s="1633"/>
      <c r="HD104" s="1633"/>
      <c r="HE104" s="1633"/>
      <c r="HF104" s="1633"/>
      <c r="HG104" s="1633"/>
      <c r="HH104" s="1633"/>
      <c r="HI104" s="1633"/>
      <c r="HJ104" s="1633"/>
      <c r="HK104" s="1633"/>
      <c r="HL104" s="1633"/>
      <c r="HM104" s="1633"/>
      <c r="HN104" s="1633"/>
      <c r="HO104" s="1633"/>
      <c r="HP104" s="1633"/>
      <c r="HQ104" s="1633"/>
      <c r="HR104" s="1633"/>
      <c r="HS104" s="1633"/>
      <c r="HT104" s="1633"/>
      <c r="HU104" s="1633"/>
      <c r="HV104" s="1633"/>
      <c r="HW104" s="1633"/>
      <c r="HX104" s="1633"/>
      <c r="HY104" s="1633"/>
      <c r="HZ104" s="1633"/>
      <c r="IA104" s="1633"/>
      <c r="IB104" s="1633"/>
      <c r="IC104" s="1633"/>
      <c r="ID104" s="1633"/>
      <c r="IE104" s="1633"/>
      <c r="IF104" s="1633"/>
      <c r="IG104" s="1633"/>
      <c r="IH104" s="1633"/>
      <c r="II104" s="1633"/>
      <c r="IJ104" s="1633"/>
      <c r="IK104" s="1633"/>
      <c r="IL104" s="1633"/>
      <c r="IM104" s="1633"/>
      <c r="IN104" s="1633"/>
      <c r="IO104" s="1633"/>
      <c r="IP104" s="1633"/>
      <c r="IQ104" s="1633"/>
      <c r="IR104" s="1633"/>
      <c r="IS104" s="1633"/>
      <c r="IT104" s="1633"/>
      <c r="IU104" s="1633"/>
      <c r="IV104" s="1633"/>
      <c r="IW104" s="1633"/>
      <c r="IX104" s="1633"/>
      <c r="IY104" s="1633"/>
      <c r="IZ104" s="1633"/>
      <c r="JA104" s="1633"/>
      <c r="JB104" s="1633"/>
      <c r="JC104" s="1633"/>
      <c r="JD104" s="1633"/>
      <c r="JE104" s="1633"/>
      <c r="JF104" s="1633"/>
      <c r="JG104" s="1633"/>
      <c r="JH104" s="1633"/>
      <c r="JI104" s="1633"/>
      <c r="JJ104" s="1633"/>
      <c r="JK104" s="1633"/>
      <c r="JL104" s="1633"/>
      <c r="JM104" s="1633"/>
      <c r="JN104" s="1633"/>
      <c r="JO104" s="1633"/>
      <c r="JP104" s="1633"/>
      <c r="JQ104" s="1633"/>
      <c r="JR104" s="1633"/>
      <c r="JS104" s="1633"/>
      <c r="JT104" s="1633"/>
      <c r="JU104" s="1633"/>
      <c r="JV104" s="1633"/>
      <c r="JW104" s="1633"/>
      <c r="JX104" s="1633"/>
      <c r="JY104" s="1633"/>
      <c r="JZ104" s="1633"/>
      <c r="KA104" s="1633"/>
      <c r="KB104" s="1633"/>
      <c r="KC104" s="1633"/>
      <c r="KD104" s="1633"/>
      <c r="KE104" s="1633"/>
      <c r="KF104" s="1633"/>
      <c r="KG104" s="1633"/>
      <c r="KH104" s="1633"/>
      <c r="KI104" s="1633"/>
      <c r="KJ104" s="1633"/>
      <c r="KK104" s="1633"/>
      <c r="KL104" s="1633"/>
      <c r="KM104" s="1633"/>
      <c r="KN104" s="1633"/>
      <c r="KO104" s="1633"/>
      <c r="KP104" s="1633"/>
      <c r="KQ104" s="1633"/>
      <c r="KR104" s="1633"/>
      <c r="KS104" s="1633"/>
      <c r="KT104" s="1633"/>
      <c r="KU104" s="1633"/>
      <c r="KV104" s="1633"/>
      <c r="KW104" s="1633"/>
      <c r="KX104" s="1633"/>
      <c r="KY104" s="1633"/>
      <c r="KZ104" s="1633"/>
      <c r="LA104" s="1633"/>
      <c r="LB104" s="1633"/>
      <c r="LC104" s="1633"/>
      <c r="LD104" s="1642"/>
      <c r="LE104" s="1642"/>
      <c r="LF104" s="1642"/>
      <c r="LG104" s="1642"/>
      <c r="LH104" s="1642"/>
      <c r="LI104" s="1642"/>
      <c r="LJ104" s="1642"/>
      <c r="LK104" s="1642"/>
      <c r="LL104" s="1642"/>
      <c r="LM104" s="1643"/>
    </row>
    <row r="105" s="1479" customFormat="1" ht="47" customHeight="1" spans="1:325">
      <c r="A105" s="2147">
        <v>45842</v>
      </c>
      <c r="B105" s="2148" t="s">
        <v>753</v>
      </c>
      <c r="C105" s="2149" t="s">
        <v>115</v>
      </c>
      <c r="D105" s="2150">
        <v>4500172875</v>
      </c>
      <c r="E105" s="2160"/>
      <c r="F105" s="2150" t="s">
        <v>3899</v>
      </c>
      <c r="G105" s="2152" t="s">
        <v>3797</v>
      </c>
      <c r="H105" s="2152" t="s">
        <v>3797</v>
      </c>
      <c r="I105" s="1532" t="s">
        <v>3798</v>
      </c>
      <c r="J105" s="1522">
        <v>192</v>
      </c>
      <c r="K105" s="1534">
        <v>0</v>
      </c>
      <c r="L105" s="1534">
        <v>6</v>
      </c>
      <c r="M105" s="1534">
        <f t="shared" ref="M105:M127" si="34">J105/L105</f>
        <v>32</v>
      </c>
      <c r="N105" s="1536">
        <v>45877</v>
      </c>
      <c r="O105" s="1536">
        <f t="shared" si="26"/>
        <v>45875</v>
      </c>
      <c r="P105" s="1526"/>
      <c r="Q105" s="2070" t="s">
        <v>78</v>
      </c>
      <c r="R105" s="2167" t="s">
        <v>755</v>
      </c>
      <c r="S105" s="2167" t="s">
        <v>111</v>
      </c>
      <c r="T105" s="1557">
        <v>45852</v>
      </c>
      <c r="U105" s="1578" t="s">
        <v>88</v>
      </c>
      <c r="V105" s="1578" t="s">
        <v>756</v>
      </c>
      <c r="W105" s="1579"/>
      <c r="X105" s="1578"/>
      <c r="Y105" s="1580" t="s">
        <v>757</v>
      </c>
      <c r="Z105" s="2173" t="s">
        <v>122</v>
      </c>
      <c r="AA105" s="2174">
        <v>2.8311</v>
      </c>
      <c r="AB105" s="2175">
        <f>J105*AA105</f>
        <v>543.5712</v>
      </c>
      <c r="AC105" s="1602"/>
      <c r="AD105" s="1603" t="s">
        <v>81</v>
      </c>
      <c r="AE105" s="1603">
        <v>1</v>
      </c>
      <c r="AF105" s="1603">
        <f t="shared" ref="AF105:AF124" si="35">J105</f>
        <v>192</v>
      </c>
      <c r="AG105" s="1604"/>
      <c r="AH105" s="1605"/>
      <c r="AI105" s="1605"/>
      <c r="AJ105" s="1605" t="s">
        <v>63</v>
      </c>
      <c r="AK105" s="1616">
        <f t="shared" ref="AK105:AK115" si="36">J105</f>
        <v>192</v>
      </c>
      <c r="AL105" s="2314"/>
      <c r="AM105" s="2185">
        <f>J105/1</f>
        <v>192</v>
      </c>
      <c r="AN105" s="1618"/>
      <c r="AO105" s="1618"/>
      <c r="AP105" s="1618"/>
      <c r="AQ105" s="1618"/>
      <c r="AR105" s="1618"/>
      <c r="AS105" s="1618"/>
      <c r="AT105" s="1618"/>
      <c r="AU105" s="2317"/>
      <c r="AV105" s="2292">
        <f t="shared" si="32"/>
        <v>184</v>
      </c>
      <c r="AW105" s="2297">
        <f t="shared" si="33"/>
        <v>8</v>
      </c>
      <c r="AX105" s="1633"/>
      <c r="AY105" s="1633"/>
      <c r="AZ105" s="1633"/>
      <c r="BA105" s="1633"/>
      <c r="BB105" s="1633"/>
      <c r="BC105" s="1633"/>
      <c r="BD105" s="1633"/>
      <c r="BE105" s="1633"/>
      <c r="BF105" s="1633"/>
      <c r="BG105" s="1633"/>
      <c r="BH105" s="1633"/>
      <c r="BI105" s="1633"/>
      <c r="BJ105" s="1633"/>
      <c r="BK105" s="1633"/>
      <c r="BL105" s="1633"/>
      <c r="BM105" s="1633"/>
      <c r="BN105" s="1633"/>
      <c r="BO105" s="1633"/>
      <c r="BP105" s="1633"/>
      <c r="BQ105" s="1633"/>
      <c r="BR105" s="1633"/>
      <c r="BS105" s="1633"/>
      <c r="BT105" s="1633"/>
      <c r="BU105" s="1633"/>
      <c r="BV105" s="1633"/>
      <c r="BW105" s="1633"/>
      <c r="BX105" s="1633"/>
      <c r="BY105" s="1633"/>
      <c r="BZ105" s="1633"/>
      <c r="CA105" s="1633"/>
      <c r="CB105" s="1633"/>
      <c r="CC105" s="1633"/>
      <c r="CD105" s="1633"/>
      <c r="CE105" s="1633"/>
      <c r="CF105" s="1633"/>
      <c r="CG105" s="1633"/>
      <c r="CH105" s="1633"/>
      <c r="CI105" s="1633"/>
      <c r="CJ105" s="1633"/>
      <c r="CK105" s="1633"/>
      <c r="CL105" s="1633"/>
      <c r="CM105" s="1633"/>
      <c r="CN105" s="1633"/>
      <c r="CO105" s="1633"/>
      <c r="CP105" s="1633"/>
      <c r="CQ105" s="1633"/>
      <c r="CR105" s="1633"/>
      <c r="CS105" s="1633"/>
      <c r="CT105" s="1633"/>
      <c r="CU105" s="1633"/>
      <c r="CV105" s="1633"/>
      <c r="CW105" s="1633"/>
      <c r="CX105" s="1633"/>
      <c r="CY105" s="1633"/>
      <c r="CZ105" s="1633"/>
      <c r="DA105" s="1633"/>
      <c r="DB105" s="1633"/>
      <c r="DC105" s="1633"/>
      <c r="DD105" s="1633"/>
      <c r="DE105" s="1633"/>
      <c r="DF105" s="1633"/>
      <c r="DG105" s="1633"/>
      <c r="DH105" s="1633"/>
      <c r="DI105" s="1633"/>
      <c r="DJ105" s="1633"/>
      <c r="DK105" s="1633"/>
      <c r="DL105" s="1633"/>
      <c r="DM105" s="1633"/>
      <c r="DN105" s="1633"/>
      <c r="DO105" s="1633"/>
      <c r="DP105" s="1633"/>
      <c r="DQ105" s="1633"/>
      <c r="DR105" s="1633"/>
      <c r="DS105" s="1633"/>
      <c r="DT105" s="1633"/>
      <c r="DU105" s="1633"/>
      <c r="DV105" s="1633"/>
      <c r="DW105" s="1633"/>
      <c r="DX105" s="1633"/>
      <c r="DY105" s="1633"/>
      <c r="DZ105" s="1633"/>
      <c r="EA105" s="1633"/>
      <c r="EB105" s="1633"/>
      <c r="EC105" s="1633"/>
      <c r="ED105" s="1633"/>
      <c r="EE105" s="1633"/>
      <c r="EF105" s="1633"/>
      <c r="EG105" s="1633"/>
      <c r="EH105" s="1633"/>
      <c r="EI105" s="1633"/>
      <c r="EJ105" s="1633"/>
      <c r="EK105" s="1633"/>
      <c r="EL105" s="1633"/>
      <c r="EM105" s="1633"/>
      <c r="EN105" s="1633"/>
      <c r="EO105" s="1633"/>
      <c r="EP105" s="1633"/>
      <c r="EQ105" s="1633"/>
      <c r="ER105" s="1633"/>
      <c r="ES105" s="1633"/>
      <c r="ET105" s="1633"/>
      <c r="EU105" s="1633"/>
      <c r="EV105" s="1633"/>
      <c r="EW105" s="1633"/>
      <c r="EX105" s="1633"/>
      <c r="EY105" s="1633"/>
      <c r="EZ105" s="1633"/>
      <c r="FA105" s="1633"/>
      <c r="FB105" s="1633"/>
      <c r="FC105" s="1633"/>
      <c r="FD105" s="1633"/>
      <c r="FE105" s="1633"/>
      <c r="FF105" s="1633"/>
      <c r="FG105" s="1633"/>
      <c r="FH105" s="1633"/>
      <c r="FI105" s="1633"/>
      <c r="FJ105" s="1633"/>
      <c r="FK105" s="1633"/>
      <c r="FL105" s="1633"/>
      <c r="FM105" s="1633"/>
      <c r="FN105" s="1633"/>
      <c r="FO105" s="1633"/>
      <c r="FP105" s="1633"/>
      <c r="FQ105" s="1633"/>
      <c r="FR105" s="1633"/>
      <c r="FS105" s="1633"/>
      <c r="FT105" s="1633"/>
      <c r="FU105" s="1633"/>
      <c r="FV105" s="1633"/>
      <c r="FW105" s="1633"/>
      <c r="FX105" s="1633"/>
      <c r="FY105" s="1633"/>
      <c r="FZ105" s="1633"/>
      <c r="GA105" s="1633"/>
      <c r="GB105" s="1633"/>
      <c r="GC105" s="1633"/>
      <c r="GD105" s="1633"/>
      <c r="GE105" s="1633"/>
      <c r="GF105" s="1633"/>
      <c r="GG105" s="1633"/>
      <c r="GH105" s="1633"/>
      <c r="GI105" s="1633"/>
      <c r="GJ105" s="1633"/>
      <c r="GK105" s="1633"/>
      <c r="GL105" s="1633"/>
      <c r="GM105" s="1633"/>
      <c r="GN105" s="1633"/>
      <c r="GO105" s="1633"/>
      <c r="GP105" s="1633"/>
      <c r="GQ105" s="1633"/>
      <c r="GR105" s="1633"/>
      <c r="GS105" s="1633"/>
      <c r="GT105" s="1633"/>
      <c r="GU105" s="1633"/>
      <c r="GV105" s="1633"/>
      <c r="GW105" s="1633"/>
      <c r="GX105" s="1633"/>
      <c r="GY105" s="1633"/>
      <c r="GZ105" s="1633"/>
      <c r="HA105" s="1633"/>
      <c r="HB105" s="1633"/>
      <c r="HC105" s="1633"/>
      <c r="HD105" s="1633"/>
      <c r="HE105" s="1633"/>
      <c r="HF105" s="1633"/>
      <c r="HG105" s="1633"/>
      <c r="HH105" s="1633"/>
      <c r="HI105" s="1633"/>
      <c r="HJ105" s="1633"/>
      <c r="HK105" s="1633"/>
      <c r="HL105" s="1633"/>
      <c r="HM105" s="1633"/>
      <c r="HN105" s="1633"/>
      <c r="HO105" s="1633"/>
      <c r="HP105" s="1633"/>
      <c r="HQ105" s="1633"/>
      <c r="HR105" s="1633"/>
      <c r="HS105" s="1633"/>
      <c r="HT105" s="1633"/>
      <c r="HU105" s="1633"/>
      <c r="HV105" s="1633"/>
      <c r="HW105" s="1633"/>
      <c r="HX105" s="1633"/>
      <c r="HY105" s="1633"/>
      <c r="HZ105" s="1633"/>
      <c r="IA105" s="1633"/>
      <c r="IB105" s="1633"/>
      <c r="IC105" s="1633"/>
      <c r="ID105" s="1633"/>
      <c r="IE105" s="1633"/>
      <c r="IF105" s="1633"/>
      <c r="IG105" s="1633"/>
      <c r="IH105" s="1633"/>
      <c r="II105" s="1633"/>
      <c r="IJ105" s="1633"/>
      <c r="IK105" s="1633"/>
      <c r="IL105" s="1633"/>
      <c r="IM105" s="1633"/>
      <c r="IN105" s="1633"/>
      <c r="IO105" s="1633"/>
      <c r="IP105" s="1633"/>
      <c r="IQ105" s="1633"/>
      <c r="IR105" s="1633"/>
      <c r="IS105" s="1633"/>
      <c r="IT105" s="1633"/>
      <c r="IU105" s="1633"/>
      <c r="IV105" s="1633"/>
      <c r="IW105" s="1633"/>
      <c r="IX105" s="1633"/>
      <c r="IY105" s="1633"/>
      <c r="IZ105" s="1633"/>
      <c r="JA105" s="1633"/>
      <c r="JB105" s="1633"/>
      <c r="JC105" s="1633"/>
      <c r="JD105" s="1633"/>
      <c r="JE105" s="1633"/>
      <c r="JF105" s="1633"/>
      <c r="JG105" s="1633"/>
      <c r="JH105" s="1633"/>
      <c r="JI105" s="1633"/>
      <c r="JJ105" s="1633"/>
      <c r="JK105" s="1633"/>
      <c r="JL105" s="1633"/>
      <c r="JM105" s="1633"/>
      <c r="JN105" s="1633"/>
      <c r="JO105" s="1633"/>
      <c r="JP105" s="1633"/>
      <c r="JQ105" s="1633"/>
      <c r="JR105" s="1633"/>
      <c r="JS105" s="1633"/>
      <c r="JT105" s="1633"/>
      <c r="JU105" s="1633"/>
      <c r="JV105" s="1633"/>
      <c r="JW105" s="1633"/>
      <c r="JX105" s="1633"/>
      <c r="JY105" s="1633"/>
      <c r="JZ105" s="1633"/>
      <c r="KA105" s="1633"/>
      <c r="KB105" s="1633"/>
      <c r="KC105" s="1633"/>
      <c r="KD105" s="1633"/>
      <c r="KE105" s="1633"/>
      <c r="KF105" s="1633"/>
      <c r="KG105" s="1633"/>
      <c r="KH105" s="1633"/>
      <c r="KI105" s="1633"/>
      <c r="KJ105" s="1633"/>
      <c r="KK105" s="1633"/>
      <c r="KL105" s="1633"/>
      <c r="KM105" s="1633"/>
      <c r="KN105" s="1633"/>
      <c r="KO105" s="1633"/>
      <c r="KP105" s="1633"/>
      <c r="KQ105" s="1633"/>
      <c r="KR105" s="1633"/>
      <c r="KS105" s="1633"/>
      <c r="KT105" s="1633"/>
      <c r="KU105" s="1633"/>
      <c r="KV105" s="1633"/>
      <c r="KW105" s="1633"/>
      <c r="KX105" s="1633"/>
      <c r="KY105" s="1633"/>
      <c r="KZ105" s="1633"/>
      <c r="LA105" s="1633"/>
      <c r="LB105" s="1633"/>
      <c r="LC105" s="1633"/>
      <c r="LD105" s="1642"/>
      <c r="LE105" s="1642"/>
      <c r="LF105" s="1642"/>
      <c r="LG105" s="1642"/>
      <c r="LH105" s="1642"/>
      <c r="LI105" s="1642"/>
      <c r="LJ105" s="1642"/>
      <c r="LK105" s="1642"/>
      <c r="LL105" s="1642"/>
      <c r="LM105" s="1643"/>
    </row>
    <row r="106" s="1479" customFormat="1" ht="47" customHeight="1" spans="1:325">
      <c r="A106" s="2147">
        <v>45842</v>
      </c>
      <c r="B106" s="2148" t="s">
        <v>753</v>
      </c>
      <c r="C106" s="2149" t="s">
        <v>115</v>
      </c>
      <c r="D106" s="2150">
        <v>4500172875</v>
      </c>
      <c r="E106" s="2160"/>
      <c r="F106" s="2150" t="s">
        <v>3900</v>
      </c>
      <c r="G106" s="2152" t="s">
        <v>3803</v>
      </c>
      <c r="H106" s="2152" t="s">
        <v>3803</v>
      </c>
      <c r="I106" s="1532" t="s">
        <v>3804</v>
      </c>
      <c r="J106" s="1522">
        <v>96</v>
      </c>
      <c r="K106" s="1534">
        <v>0</v>
      </c>
      <c r="L106" s="1534">
        <v>6</v>
      </c>
      <c r="M106" s="1534">
        <f t="shared" si="34"/>
        <v>16</v>
      </c>
      <c r="N106" s="1536">
        <v>45877</v>
      </c>
      <c r="O106" s="1536">
        <f t="shared" si="26"/>
        <v>45875</v>
      </c>
      <c r="P106" s="1526"/>
      <c r="Q106" s="2070" t="s">
        <v>78</v>
      </c>
      <c r="R106" s="2167" t="s">
        <v>755</v>
      </c>
      <c r="S106" s="2167" t="s">
        <v>111</v>
      </c>
      <c r="T106" s="1557">
        <v>45852</v>
      </c>
      <c r="U106" s="1578" t="s">
        <v>88</v>
      </c>
      <c r="V106" s="1578" t="s">
        <v>756</v>
      </c>
      <c r="W106" s="1579"/>
      <c r="X106" s="1578"/>
      <c r="Y106" s="1580" t="s">
        <v>757</v>
      </c>
      <c r="Z106" s="2173" t="s">
        <v>122</v>
      </c>
      <c r="AA106" s="2174">
        <v>3.139</v>
      </c>
      <c r="AB106" s="2175">
        <f t="shared" ref="AB106:AB116" si="37">J106*AA106</f>
        <v>301.344</v>
      </c>
      <c r="AC106" s="1602"/>
      <c r="AD106" s="1603" t="s">
        <v>81</v>
      </c>
      <c r="AE106" s="1603">
        <v>1</v>
      </c>
      <c r="AF106" s="1603">
        <f t="shared" si="35"/>
        <v>96</v>
      </c>
      <c r="AG106" s="1604"/>
      <c r="AH106" s="1605"/>
      <c r="AI106" s="1605"/>
      <c r="AJ106" s="1605" t="s">
        <v>63</v>
      </c>
      <c r="AK106" s="1616">
        <f t="shared" si="36"/>
        <v>96</v>
      </c>
      <c r="AL106" s="2314"/>
      <c r="AM106" s="1617"/>
      <c r="AN106" s="1622">
        <f>J106/1</f>
        <v>96</v>
      </c>
      <c r="AO106" s="1618"/>
      <c r="AP106" s="1618"/>
      <c r="AQ106" s="1618"/>
      <c r="AR106" s="1618"/>
      <c r="AS106" s="1618"/>
      <c r="AT106" s="1618"/>
      <c r="AU106" s="2317"/>
      <c r="AV106" s="2292">
        <f t="shared" si="32"/>
        <v>92</v>
      </c>
      <c r="AW106" s="2297">
        <f t="shared" si="33"/>
        <v>4</v>
      </c>
      <c r="AX106" s="1633"/>
      <c r="AY106" s="1633"/>
      <c r="AZ106" s="1633"/>
      <c r="BA106" s="1633"/>
      <c r="BB106" s="1633"/>
      <c r="BC106" s="1633"/>
      <c r="BD106" s="1633"/>
      <c r="BE106" s="1633"/>
      <c r="BF106" s="1633"/>
      <c r="BG106" s="1633"/>
      <c r="BH106" s="1633"/>
      <c r="BI106" s="1633"/>
      <c r="BJ106" s="1633"/>
      <c r="BK106" s="1633"/>
      <c r="BL106" s="1633"/>
      <c r="BM106" s="1633"/>
      <c r="BN106" s="1633"/>
      <c r="BO106" s="1633"/>
      <c r="BP106" s="1633"/>
      <c r="BQ106" s="1633"/>
      <c r="BR106" s="1633"/>
      <c r="BS106" s="1633"/>
      <c r="BT106" s="1633"/>
      <c r="BU106" s="1633"/>
      <c r="BV106" s="1633"/>
      <c r="BW106" s="1633"/>
      <c r="BX106" s="1633"/>
      <c r="BY106" s="1633"/>
      <c r="BZ106" s="1633"/>
      <c r="CA106" s="1633"/>
      <c r="CB106" s="1633"/>
      <c r="CC106" s="1633"/>
      <c r="CD106" s="1633"/>
      <c r="CE106" s="1633"/>
      <c r="CF106" s="1633"/>
      <c r="CG106" s="1633"/>
      <c r="CH106" s="1633"/>
      <c r="CI106" s="1633"/>
      <c r="CJ106" s="1633"/>
      <c r="CK106" s="1633"/>
      <c r="CL106" s="1633"/>
      <c r="CM106" s="1633"/>
      <c r="CN106" s="1633"/>
      <c r="CO106" s="1633"/>
      <c r="CP106" s="1633"/>
      <c r="CQ106" s="1633"/>
      <c r="CR106" s="1633"/>
      <c r="CS106" s="1633"/>
      <c r="CT106" s="1633"/>
      <c r="CU106" s="1633"/>
      <c r="CV106" s="1633"/>
      <c r="CW106" s="1633"/>
      <c r="CX106" s="1633"/>
      <c r="CY106" s="1633"/>
      <c r="CZ106" s="1633"/>
      <c r="DA106" s="1633"/>
      <c r="DB106" s="1633"/>
      <c r="DC106" s="1633"/>
      <c r="DD106" s="1633"/>
      <c r="DE106" s="1633"/>
      <c r="DF106" s="1633"/>
      <c r="DG106" s="1633"/>
      <c r="DH106" s="1633"/>
      <c r="DI106" s="1633"/>
      <c r="DJ106" s="1633"/>
      <c r="DK106" s="1633"/>
      <c r="DL106" s="1633"/>
      <c r="DM106" s="1633"/>
      <c r="DN106" s="1633"/>
      <c r="DO106" s="1633"/>
      <c r="DP106" s="1633"/>
      <c r="DQ106" s="1633"/>
      <c r="DR106" s="1633"/>
      <c r="DS106" s="1633"/>
      <c r="DT106" s="1633"/>
      <c r="DU106" s="1633"/>
      <c r="DV106" s="1633"/>
      <c r="DW106" s="1633"/>
      <c r="DX106" s="1633"/>
      <c r="DY106" s="1633"/>
      <c r="DZ106" s="1633"/>
      <c r="EA106" s="1633"/>
      <c r="EB106" s="1633"/>
      <c r="EC106" s="1633"/>
      <c r="ED106" s="1633"/>
      <c r="EE106" s="1633"/>
      <c r="EF106" s="1633"/>
      <c r="EG106" s="1633"/>
      <c r="EH106" s="1633"/>
      <c r="EI106" s="1633"/>
      <c r="EJ106" s="1633"/>
      <c r="EK106" s="1633"/>
      <c r="EL106" s="1633"/>
      <c r="EM106" s="1633"/>
      <c r="EN106" s="1633"/>
      <c r="EO106" s="1633"/>
      <c r="EP106" s="1633"/>
      <c r="EQ106" s="1633"/>
      <c r="ER106" s="1633"/>
      <c r="ES106" s="1633"/>
      <c r="ET106" s="1633"/>
      <c r="EU106" s="1633"/>
      <c r="EV106" s="1633"/>
      <c r="EW106" s="1633"/>
      <c r="EX106" s="1633"/>
      <c r="EY106" s="1633"/>
      <c r="EZ106" s="1633"/>
      <c r="FA106" s="1633"/>
      <c r="FB106" s="1633"/>
      <c r="FC106" s="1633"/>
      <c r="FD106" s="1633"/>
      <c r="FE106" s="1633"/>
      <c r="FF106" s="1633"/>
      <c r="FG106" s="1633"/>
      <c r="FH106" s="1633"/>
      <c r="FI106" s="1633"/>
      <c r="FJ106" s="1633"/>
      <c r="FK106" s="1633"/>
      <c r="FL106" s="1633"/>
      <c r="FM106" s="1633"/>
      <c r="FN106" s="1633"/>
      <c r="FO106" s="1633"/>
      <c r="FP106" s="1633"/>
      <c r="FQ106" s="1633"/>
      <c r="FR106" s="1633"/>
      <c r="FS106" s="1633"/>
      <c r="FT106" s="1633"/>
      <c r="FU106" s="1633"/>
      <c r="FV106" s="1633"/>
      <c r="FW106" s="1633"/>
      <c r="FX106" s="1633"/>
      <c r="FY106" s="1633"/>
      <c r="FZ106" s="1633"/>
      <c r="GA106" s="1633"/>
      <c r="GB106" s="1633"/>
      <c r="GC106" s="1633"/>
      <c r="GD106" s="1633"/>
      <c r="GE106" s="1633"/>
      <c r="GF106" s="1633"/>
      <c r="GG106" s="1633"/>
      <c r="GH106" s="1633"/>
      <c r="GI106" s="1633"/>
      <c r="GJ106" s="1633"/>
      <c r="GK106" s="1633"/>
      <c r="GL106" s="1633"/>
      <c r="GM106" s="1633"/>
      <c r="GN106" s="1633"/>
      <c r="GO106" s="1633"/>
      <c r="GP106" s="1633"/>
      <c r="GQ106" s="1633"/>
      <c r="GR106" s="1633"/>
      <c r="GS106" s="1633"/>
      <c r="GT106" s="1633"/>
      <c r="GU106" s="1633"/>
      <c r="GV106" s="1633"/>
      <c r="GW106" s="1633"/>
      <c r="GX106" s="1633"/>
      <c r="GY106" s="1633"/>
      <c r="GZ106" s="1633"/>
      <c r="HA106" s="1633"/>
      <c r="HB106" s="1633"/>
      <c r="HC106" s="1633"/>
      <c r="HD106" s="1633"/>
      <c r="HE106" s="1633"/>
      <c r="HF106" s="1633"/>
      <c r="HG106" s="1633"/>
      <c r="HH106" s="1633"/>
      <c r="HI106" s="1633"/>
      <c r="HJ106" s="1633"/>
      <c r="HK106" s="1633"/>
      <c r="HL106" s="1633"/>
      <c r="HM106" s="1633"/>
      <c r="HN106" s="1633"/>
      <c r="HO106" s="1633"/>
      <c r="HP106" s="1633"/>
      <c r="HQ106" s="1633"/>
      <c r="HR106" s="1633"/>
      <c r="HS106" s="1633"/>
      <c r="HT106" s="1633"/>
      <c r="HU106" s="1633"/>
      <c r="HV106" s="1633"/>
      <c r="HW106" s="1633"/>
      <c r="HX106" s="1633"/>
      <c r="HY106" s="1633"/>
      <c r="HZ106" s="1633"/>
      <c r="IA106" s="1633"/>
      <c r="IB106" s="1633"/>
      <c r="IC106" s="1633"/>
      <c r="ID106" s="1633"/>
      <c r="IE106" s="1633"/>
      <c r="IF106" s="1633"/>
      <c r="IG106" s="1633"/>
      <c r="IH106" s="1633"/>
      <c r="II106" s="1633"/>
      <c r="IJ106" s="1633"/>
      <c r="IK106" s="1633"/>
      <c r="IL106" s="1633"/>
      <c r="IM106" s="1633"/>
      <c r="IN106" s="1633"/>
      <c r="IO106" s="1633"/>
      <c r="IP106" s="1633"/>
      <c r="IQ106" s="1633"/>
      <c r="IR106" s="1633"/>
      <c r="IS106" s="1633"/>
      <c r="IT106" s="1633"/>
      <c r="IU106" s="1633"/>
      <c r="IV106" s="1633"/>
      <c r="IW106" s="1633"/>
      <c r="IX106" s="1633"/>
      <c r="IY106" s="1633"/>
      <c r="IZ106" s="1633"/>
      <c r="JA106" s="1633"/>
      <c r="JB106" s="1633"/>
      <c r="JC106" s="1633"/>
      <c r="JD106" s="1633"/>
      <c r="JE106" s="1633"/>
      <c r="JF106" s="1633"/>
      <c r="JG106" s="1633"/>
      <c r="JH106" s="1633"/>
      <c r="JI106" s="1633"/>
      <c r="JJ106" s="1633"/>
      <c r="JK106" s="1633"/>
      <c r="JL106" s="1633"/>
      <c r="JM106" s="1633"/>
      <c r="JN106" s="1633"/>
      <c r="JO106" s="1633"/>
      <c r="JP106" s="1633"/>
      <c r="JQ106" s="1633"/>
      <c r="JR106" s="1633"/>
      <c r="JS106" s="1633"/>
      <c r="JT106" s="1633"/>
      <c r="JU106" s="1633"/>
      <c r="JV106" s="1633"/>
      <c r="JW106" s="1633"/>
      <c r="JX106" s="1633"/>
      <c r="JY106" s="1633"/>
      <c r="JZ106" s="1633"/>
      <c r="KA106" s="1633"/>
      <c r="KB106" s="1633"/>
      <c r="KC106" s="1633"/>
      <c r="KD106" s="1633"/>
      <c r="KE106" s="1633"/>
      <c r="KF106" s="1633"/>
      <c r="KG106" s="1633"/>
      <c r="KH106" s="1633"/>
      <c r="KI106" s="1633"/>
      <c r="KJ106" s="1633"/>
      <c r="KK106" s="1633"/>
      <c r="KL106" s="1633"/>
      <c r="KM106" s="1633"/>
      <c r="KN106" s="1633"/>
      <c r="KO106" s="1633"/>
      <c r="KP106" s="1633"/>
      <c r="KQ106" s="1633"/>
      <c r="KR106" s="1633"/>
      <c r="KS106" s="1633"/>
      <c r="KT106" s="1633"/>
      <c r="KU106" s="1633"/>
      <c r="KV106" s="1633"/>
      <c r="KW106" s="1633"/>
      <c r="KX106" s="1633"/>
      <c r="KY106" s="1633"/>
      <c r="KZ106" s="1633"/>
      <c r="LA106" s="1633"/>
      <c r="LB106" s="1633"/>
      <c r="LC106" s="1633"/>
      <c r="LD106" s="1642"/>
      <c r="LE106" s="1642"/>
      <c r="LF106" s="1642"/>
      <c r="LG106" s="1642"/>
      <c r="LH106" s="1642"/>
      <c r="LI106" s="1642"/>
      <c r="LJ106" s="1642"/>
      <c r="LK106" s="1642"/>
      <c r="LL106" s="1642"/>
      <c r="LM106" s="1643"/>
    </row>
    <row r="107" s="1479" customFormat="1" ht="47" customHeight="1" spans="1:325">
      <c r="A107" s="2147">
        <v>45842</v>
      </c>
      <c r="B107" s="2148" t="s">
        <v>753</v>
      </c>
      <c r="C107" s="2149" t="s">
        <v>115</v>
      </c>
      <c r="D107" s="2150">
        <v>4500172875</v>
      </c>
      <c r="E107" s="2160"/>
      <c r="F107" s="2150" t="s">
        <v>3901</v>
      </c>
      <c r="G107" s="2152" t="s">
        <v>3726</v>
      </c>
      <c r="H107" s="2152" t="s">
        <v>3726</v>
      </c>
      <c r="I107" s="1532" t="s">
        <v>3807</v>
      </c>
      <c r="J107" s="1522">
        <v>192</v>
      </c>
      <c r="K107" s="1534">
        <v>0</v>
      </c>
      <c r="L107" s="1534">
        <v>6</v>
      </c>
      <c r="M107" s="1534">
        <f t="shared" si="34"/>
        <v>32</v>
      </c>
      <c r="N107" s="1536">
        <v>45877</v>
      </c>
      <c r="O107" s="1536">
        <f t="shared" si="26"/>
        <v>45875</v>
      </c>
      <c r="P107" s="1526"/>
      <c r="Q107" s="2070" t="s">
        <v>78</v>
      </c>
      <c r="R107" s="2167" t="s">
        <v>755</v>
      </c>
      <c r="S107" s="2167" t="s">
        <v>111</v>
      </c>
      <c r="T107" s="1557">
        <v>45852</v>
      </c>
      <c r="U107" s="1578" t="s">
        <v>88</v>
      </c>
      <c r="V107" s="1578" t="s">
        <v>756</v>
      </c>
      <c r="W107" s="1579"/>
      <c r="X107" s="1578"/>
      <c r="Y107" s="1580" t="s">
        <v>757</v>
      </c>
      <c r="Z107" s="2173" t="s">
        <v>122</v>
      </c>
      <c r="AA107" s="2174">
        <v>3.1112</v>
      </c>
      <c r="AB107" s="2175">
        <f t="shared" si="37"/>
        <v>597.3504</v>
      </c>
      <c r="AC107" s="1602"/>
      <c r="AD107" s="1603" t="s">
        <v>81</v>
      </c>
      <c r="AE107" s="1603">
        <v>1</v>
      </c>
      <c r="AF107" s="1603">
        <f t="shared" si="35"/>
        <v>192</v>
      </c>
      <c r="AG107" s="1604"/>
      <c r="AH107" s="1605"/>
      <c r="AI107" s="1605"/>
      <c r="AJ107" s="1605" t="s">
        <v>63</v>
      </c>
      <c r="AK107" s="1616">
        <f t="shared" si="36"/>
        <v>192</v>
      </c>
      <c r="AL107" s="2314"/>
      <c r="AM107" s="1617"/>
      <c r="AN107" s="1618"/>
      <c r="AO107" s="1622">
        <f>J107</f>
        <v>192</v>
      </c>
      <c r="AP107" s="1618"/>
      <c r="AQ107" s="1618"/>
      <c r="AR107" s="1618"/>
      <c r="AS107" s="1618"/>
      <c r="AT107" s="1618"/>
      <c r="AU107" s="2317"/>
      <c r="AV107" s="2292">
        <f t="shared" si="32"/>
        <v>184</v>
      </c>
      <c r="AW107" s="2297">
        <f t="shared" si="33"/>
        <v>8</v>
      </c>
      <c r="AX107" s="1633"/>
      <c r="AY107" s="1633"/>
      <c r="AZ107" s="1633"/>
      <c r="BA107" s="1633"/>
      <c r="BB107" s="1633"/>
      <c r="BC107" s="1633"/>
      <c r="BD107" s="1633"/>
      <c r="BE107" s="1633"/>
      <c r="BF107" s="1633"/>
      <c r="BG107" s="1633"/>
      <c r="BH107" s="1633"/>
      <c r="BI107" s="1633"/>
      <c r="BJ107" s="1633"/>
      <c r="BK107" s="1633"/>
      <c r="BL107" s="1633"/>
      <c r="BM107" s="1633"/>
      <c r="BN107" s="1633"/>
      <c r="BO107" s="1633"/>
      <c r="BP107" s="1633"/>
      <c r="BQ107" s="1633"/>
      <c r="BR107" s="1633"/>
      <c r="BS107" s="1633"/>
      <c r="BT107" s="1633"/>
      <c r="BU107" s="1633"/>
      <c r="BV107" s="1633"/>
      <c r="BW107" s="1633"/>
      <c r="BX107" s="1633"/>
      <c r="BY107" s="1633"/>
      <c r="BZ107" s="1633"/>
      <c r="CA107" s="1633"/>
      <c r="CB107" s="1633"/>
      <c r="CC107" s="1633"/>
      <c r="CD107" s="1633"/>
      <c r="CE107" s="1633"/>
      <c r="CF107" s="1633"/>
      <c r="CG107" s="1633"/>
      <c r="CH107" s="1633"/>
      <c r="CI107" s="1633"/>
      <c r="CJ107" s="1633"/>
      <c r="CK107" s="1633"/>
      <c r="CL107" s="1633"/>
      <c r="CM107" s="1633"/>
      <c r="CN107" s="1633"/>
      <c r="CO107" s="1633"/>
      <c r="CP107" s="1633"/>
      <c r="CQ107" s="1633"/>
      <c r="CR107" s="1633"/>
      <c r="CS107" s="1633"/>
      <c r="CT107" s="1633"/>
      <c r="CU107" s="1633"/>
      <c r="CV107" s="1633"/>
      <c r="CW107" s="1633"/>
      <c r="CX107" s="1633"/>
      <c r="CY107" s="1633"/>
      <c r="CZ107" s="1633"/>
      <c r="DA107" s="1633"/>
      <c r="DB107" s="1633"/>
      <c r="DC107" s="1633"/>
      <c r="DD107" s="1633"/>
      <c r="DE107" s="1633"/>
      <c r="DF107" s="1633"/>
      <c r="DG107" s="1633"/>
      <c r="DH107" s="1633"/>
      <c r="DI107" s="1633"/>
      <c r="DJ107" s="1633"/>
      <c r="DK107" s="1633"/>
      <c r="DL107" s="1633"/>
      <c r="DM107" s="1633"/>
      <c r="DN107" s="1633"/>
      <c r="DO107" s="1633"/>
      <c r="DP107" s="1633"/>
      <c r="DQ107" s="1633"/>
      <c r="DR107" s="1633"/>
      <c r="DS107" s="1633"/>
      <c r="DT107" s="1633"/>
      <c r="DU107" s="1633"/>
      <c r="DV107" s="1633"/>
      <c r="DW107" s="1633"/>
      <c r="DX107" s="1633"/>
      <c r="DY107" s="1633"/>
      <c r="DZ107" s="1633"/>
      <c r="EA107" s="1633"/>
      <c r="EB107" s="1633"/>
      <c r="EC107" s="1633"/>
      <c r="ED107" s="1633"/>
      <c r="EE107" s="1633"/>
      <c r="EF107" s="1633"/>
      <c r="EG107" s="1633"/>
      <c r="EH107" s="1633"/>
      <c r="EI107" s="1633"/>
      <c r="EJ107" s="1633"/>
      <c r="EK107" s="1633"/>
      <c r="EL107" s="1633"/>
      <c r="EM107" s="1633"/>
      <c r="EN107" s="1633"/>
      <c r="EO107" s="1633"/>
      <c r="EP107" s="1633"/>
      <c r="EQ107" s="1633"/>
      <c r="ER107" s="1633"/>
      <c r="ES107" s="1633"/>
      <c r="ET107" s="1633"/>
      <c r="EU107" s="1633"/>
      <c r="EV107" s="1633"/>
      <c r="EW107" s="1633"/>
      <c r="EX107" s="1633"/>
      <c r="EY107" s="1633"/>
      <c r="EZ107" s="1633"/>
      <c r="FA107" s="1633"/>
      <c r="FB107" s="1633"/>
      <c r="FC107" s="1633"/>
      <c r="FD107" s="1633"/>
      <c r="FE107" s="1633"/>
      <c r="FF107" s="1633"/>
      <c r="FG107" s="1633"/>
      <c r="FH107" s="1633"/>
      <c r="FI107" s="1633"/>
      <c r="FJ107" s="1633"/>
      <c r="FK107" s="1633"/>
      <c r="FL107" s="1633"/>
      <c r="FM107" s="1633"/>
      <c r="FN107" s="1633"/>
      <c r="FO107" s="1633"/>
      <c r="FP107" s="1633"/>
      <c r="FQ107" s="1633"/>
      <c r="FR107" s="1633"/>
      <c r="FS107" s="1633"/>
      <c r="FT107" s="1633"/>
      <c r="FU107" s="1633"/>
      <c r="FV107" s="1633"/>
      <c r="FW107" s="1633"/>
      <c r="FX107" s="1633"/>
      <c r="FY107" s="1633"/>
      <c r="FZ107" s="1633"/>
      <c r="GA107" s="1633"/>
      <c r="GB107" s="1633"/>
      <c r="GC107" s="1633"/>
      <c r="GD107" s="1633"/>
      <c r="GE107" s="1633"/>
      <c r="GF107" s="1633"/>
      <c r="GG107" s="1633"/>
      <c r="GH107" s="1633"/>
      <c r="GI107" s="1633"/>
      <c r="GJ107" s="1633"/>
      <c r="GK107" s="1633"/>
      <c r="GL107" s="1633"/>
      <c r="GM107" s="1633"/>
      <c r="GN107" s="1633"/>
      <c r="GO107" s="1633"/>
      <c r="GP107" s="1633"/>
      <c r="GQ107" s="1633"/>
      <c r="GR107" s="1633"/>
      <c r="GS107" s="1633"/>
      <c r="GT107" s="1633"/>
      <c r="GU107" s="1633"/>
      <c r="GV107" s="1633"/>
      <c r="GW107" s="1633"/>
      <c r="GX107" s="1633"/>
      <c r="GY107" s="1633"/>
      <c r="GZ107" s="1633"/>
      <c r="HA107" s="1633"/>
      <c r="HB107" s="1633"/>
      <c r="HC107" s="1633"/>
      <c r="HD107" s="1633"/>
      <c r="HE107" s="1633"/>
      <c r="HF107" s="1633"/>
      <c r="HG107" s="1633"/>
      <c r="HH107" s="1633"/>
      <c r="HI107" s="1633"/>
      <c r="HJ107" s="1633"/>
      <c r="HK107" s="1633"/>
      <c r="HL107" s="1633"/>
      <c r="HM107" s="1633"/>
      <c r="HN107" s="1633"/>
      <c r="HO107" s="1633"/>
      <c r="HP107" s="1633"/>
      <c r="HQ107" s="1633"/>
      <c r="HR107" s="1633"/>
      <c r="HS107" s="1633"/>
      <c r="HT107" s="1633"/>
      <c r="HU107" s="1633"/>
      <c r="HV107" s="1633"/>
      <c r="HW107" s="1633"/>
      <c r="HX107" s="1633"/>
      <c r="HY107" s="1633"/>
      <c r="HZ107" s="1633"/>
      <c r="IA107" s="1633"/>
      <c r="IB107" s="1633"/>
      <c r="IC107" s="1633"/>
      <c r="ID107" s="1633"/>
      <c r="IE107" s="1633"/>
      <c r="IF107" s="1633"/>
      <c r="IG107" s="1633"/>
      <c r="IH107" s="1633"/>
      <c r="II107" s="1633"/>
      <c r="IJ107" s="1633"/>
      <c r="IK107" s="1633"/>
      <c r="IL107" s="1633"/>
      <c r="IM107" s="1633"/>
      <c r="IN107" s="1633"/>
      <c r="IO107" s="1633"/>
      <c r="IP107" s="1633"/>
      <c r="IQ107" s="1633"/>
      <c r="IR107" s="1633"/>
      <c r="IS107" s="1633"/>
      <c r="IT107" s="1633"/>
      <c r="IU107" s="1633"/>
      <c r="IV107" s="1633"/>
      <c r="IW107" s="1633"/>
      <c r="IX107" s="1633"/>
      <c r="IY107" s="1633"/>
      <c r="IZ107" s="1633"/>
      <c r="JA107" s="1633"/>
      <c r="JB107" s="1633"/>
      <c r="JC107" s="1633"/>
      <c r="JD107" s="1633"/>
      <c r="JE107" s="1633"/>
      <c r="JF107" s="1633"/>
      <c r="JG107" s="1633"/>
      <c r="JH107" s="1633"/>
      <c r="JI107" s="1633"/>
      <c r="JJ107" s="1633"/>
      <c r="JK107" s="1633"/>
      <c r="JL107" s="1633"/>
      <c r="JM107" s="1633"/>
      <c r="JN107" s="1633"/>
      <c r="JO107" s="1633"/>
      <c r="JP107" s="1633"/>
      <c r="JQ107" s="1633"/>
      <c r="JR107" s="1633"/>
      <c r="JS107" s="1633"/>
      <c r="JT107" s="1633"/>
      <c r="JU107" s="1633"/>
      <c r="JV107" s="1633"/>
      <c r="JW107" s="1633"/>
      <c r="JX107" s="1633"/>
      <c r="JY107" s="1633"/>
      <c r="JZ107" s="1633"/>
      <c r="KA107" s="1633"/>
      <c r="KB107" s="1633"/>
      <c r="KC107" s="1633"/>
      <c r="KD107" s="1633"/>
      <c r="KE107" s="1633"/>
      <c r="KF107" s="1633"/>
      <c r="KG107" s="1633"/>
      <c r="KH107" s="1633"/>
      <c r="KI107" s="1633"/>
      <c r="KJ107" s="1633"/>
      <c r="KK107" s="1633"/>
      <c r="KL107" s="1633"/>
      <c r="KM107" s="1633"/>
      <c r="KN107" s="1633"/>
      <c r="KO107" s="1633"/>
      <c r="KP107" s="1633"/>
      <c r="KQ107" s="1633"/>
      <c r="KR107" s="1633"/>
      <c r="KS107" s="1633"/>
      <c r="KT107" s="1633"/>
      <c r="KU107" s="1633"/>
      <c r="KV107" s="1633"/>
      <c r="KW107" s="1633"/>
      <c r="KX107" s="1633"/>
      <c r="KY107" s="1633"/>
      <c r="KZ107" s="1633"/>
      <c r="LA107" s="1633"/>
      <c r="LB107" s="1633"/>
      <c r="LC107" s="1633"/>
      <c r="LD107" s="1642"/>
      <c r="LE107" s="1642"/>
      <c r="LF107" s="1642"/>
      <c r="LG107" s="1642"/>
      <c r="LH107" s="1642"/>
      <c r="LI107" s="1642"/>
      <c r="LJ107" s="1642"/>
      <c r="LK107" s="1642"/>
      <c r="LL107" s="1642"/>
      <c r="LM107" s="1643"/>
    </row>
    <row r="108" s="1479" customFormat="1" ht="47" customHeight="1" spans="1:325">
      <c r="A108" s="2147">
        <v>45842</v>
      </c>
      <c r="B108" s="2148" t="s">
        <v>753</v>
      </c>
      <c r="C108" s="2149" t="s">
        <v>115</v>
      </c>
      <c r="D108" s="2150">
        <v>4500172875</v>
      </c>
      <c r="E108" s="2160"/>
      <c r="F108" s="2150" t="s">
        <v>3902</v>
      </c>
      <c r="G108" s="2152" t="s">
        <v>3809</v>
      </c>
      <c r="H108" s="2152" t="s">
        <v>3809</v>
      </c>
      <c r="I108" s="1532" t="s">
        <v>3810</v>
      </c>
      <c r="J108" s="1522">
        <v>96</v>
      </c>
      <c r="K108" s="1534">
        <v>0</v>
      </c>
      <c r="L108" s="1534">
        <v>6</v>
      </c>
      <c r="M108" s="1534">
        <f t="shared" si="34"/>
        <v>16</v>
      </c>
      <c r="N108" s="1536">
        <v>45877</v>
      </c>
      <c r="O108" s="1536">
        <f t="shared" si="26"/>
        <v>45875</v>
      </c>
      <c r="P108" s="1526"/>
      <c r="Q108" s="2070" t="s">
        <v>78</v>
      </c>
      <c r="R108" s="2167" t="s">
        <v>755</v>
      </c>
      <c r="S108" s="2167" t="s">
        <v>111</v>
      </c>
      <c r="T108" s="1557">
        <v>45852</v>
      </c>
      <c r="U108" s="1578" t="s">
        <v>88</v>
      </c>
      <c r="V108" s="1578" t="s">
        <v>756</v>
      </c>
      <c r="W108" s="1579"/>
      <c r="X108" s="1578"/>
      <c r="Y108" s="1580" t="s">
        <v>757</v>
      </c>
      <c r="Z108" s="2173" t="s">
        <v>122</v>
      </c>
      <c r="AA108" s="2174">
        <v>3.3044</v>
      </c>
      <c r="AB108" s="2175">
        <f t="shared" si="37"/>
        <v>317.2224</v>
      </c>
      <c r="AC108" s="1602"/>
      <c r="AD108" s="1603" t="s">
        <v>81</v>
      </c>
      <c r="AE108" s="1603">
        <v>1</v>
      </c>
      <c r="AF108" s="1603">
        <f t="shared" si="35"/>
        <v>96</v>
      </c>
      <c r="AG108" s="1604"/>
      <c r="AH108" s="1605"/>
      <c r="AI108" s="1605"/>
      <c r="AJ108" s="1605" t="s">
        <v>63</v>
      </c>
      <c r="AK108" s="1616">
        <f t="shared" si="36"/>
        <v>96</v>
      </c>
      <c r="AL108" s="2314"/>
      <c r="AM108" s="1617"/>
      <c r="AN108" s="1618"/>
      <c r="AO108" s="1618"/>
      <c r="AP108" s="1622">
        <f>J108/1</f>
        <v>96</v>
      </c>
      <c r="AQ108" s="1618"/>
      <c r="AR108" s="1618"/>
      <c r="AS108" s="1618"/>
      <c r="AT108" s="1618"/>
      <c r="AU108" s="2317"/>
      <c r="AV108" s="2292">
        <f t="shared" si="32"/>
        <v>92</v>
      </c>
      <c r="AW108" s="2297">
        <f t="shared" si="33"/>
        <v>4</v>
      </c>
      <c r="AX108" s="1633"/>
      <c r="AY108" s="1633"/>
      <c r="AZ108" s="1633"/>
      <c r="BA108" s="1633"/>
      <c r="BB108" s="1633"/>
      <c r="BC108" s="1633"/>
      <c r="BD108" s="1633"/>
      <c r="BE108" s="1633"/>
      <c r="BF108" s="1633"/>
      <c r="BG108" s="1633"/>
      <c r="BH108" s="1633"/>
      <c r="BI108" s="1633"/>
      <c r="BJ108" s="1633"/>
      <c r="BK108" s="1633"/>
      <c r="BL108" s="1633"/>
      <c r="BM108" s="1633"/>
      <c r="BN108" s="1633"/>
      <c r="BO108" s="1633"/>
      <c r="BP108" s="1633"/>
      <c r="BQ108" s="1633"/>
      <c r="BR108" s="1633"/>
      <c r="BS108" s="1633"/>
      <c r="BT108" s="1633"/>
      <c r="BU108" s="1633"/>
      <c r="BV108" s="1633"/>
      <c r="BW108" s="1633"/>
      <c r="BX108" s="1633"/>
      <c r="BY108" s="1633"/>
      <c r="BZ108" s="1633"/>
      <c r="CA108" s="1633"/>
      <c r="CB108" s="1633"/>
      <c r="CC108" s="1633"/>
      <c r="CD108" s="1633"/>
      <c r="CE108" s="1633"/>
      <c r="CF108" s="1633"/>
      <c r="CG108" s="1633"/>
      <c r="CH108" s="1633"/>
      <c r="CI108" s="1633"/>
      <c r="CJ108" s="1633"/>
      <c r="CK108" s="1633"/>
      <c r="CL108" s="1633"/>
      <c r="CM108" s="1633"/>
      <c r="CN108" s="1633"/>
      <c r="CO108" s="1633"/>
      <c r="CP108" s="1633"/>
      <c r="CQ108" s="1633"/>
      <c r="CR108" s="1633"/>
      <c r="CS108" s="1633"/>
      <c r="CT108" s="1633"/>
      <c r="CU108" s="1633"/>
      <c r="CV108" s="1633"/>
      <c r="CW108" s="1633"/>
      <c r="CX108" s="1633"/>
      <c r="CY108" s="1633"/>
      <c r="CZ108" s="1633"/>
      <c r="DA108" s="1633"/>
      <c r="DB108" s="1633"/>
      <c r="DC108" s="1633"/>
      <c r="DD108" s="1633"/>
      <c r="DE108" s="1633"/>
      <c r="DF108" s="1633"/>
      <c r="DG108" s="1633"/>
      <c r="DH108" s="1633"/>
      <c r="DI108" s="1633"/>
      <c r="DJ108" s="1633"/>
      <c r="DK108" s="1633"/>
      <c r="DL108" s="1633"/>
      <c r="DM108" s="1633"/>
      <c r="DN108" s="1633"/>
      <c r="DO108" s="1633"/>
      <c r="DP108" s="1633"/>
      <c r="DQ108" s="1633"/>
      <c r="DR108" s="1633"/>
      <c r="DS108" s="1633"/>
      <c r="DT108" s="1633"/>
      <c r="DU108" s="1633"/>
      <c r="DV108" s="1633"/>
      <c r="DW108" s="1633"/>
      <c r="DX108" s="1633"/>
      <c r="DY108" s="1633"/>
      <c r="DZ108" s="1633"/>
      <c r="EA108" s="1633"/>
      <c r="EB108" s="1633"/>
      <c r="EC108" s="1633"/>
      <c r="ED108" s="1633"/>
      <c r="EE108" s="1633"/>
      <c r="EF108" s="1633"/>
      <c r="EG108" s="1633"/>
      <c r="EH108" s="1633"/>
      <c r="EI108" s="1633"/>
      <c r="EJ108" s="1633"/>
      <c r="EK108" s="1633"/>
      <c r="EL108" s="1633"/>
      <c r="EM108" s="1633"/>
      <c r="EN108" s="1633"/>
      <c r="EO108" s="1633"/>
      <c r="EP108" s="1633"/>
      <c r="EQ108" s="1633"/>
      <c r="ER108" s="1633"/>
      <c r="ES108" s="1633"/>
      <c r="ET108" s="1633"/>
      <c r="EU108" s="1633"/>
      <c r="EV108" s="1633"/>
      <c r="EW108" s="1633"/>
      <c r="EX108" s="1633"/>
      <c r="EY108" s="1633"/>
      <c r="EZ108" s="1633"/>
      <c r="FA108" s="1633"/>
      <c r="FB108" s="1633"/>
      <c r="FC108" s="1633"/>
      <c r="FD108" s="1633"/>
      <c r="FE108" s="1633"/>
      <c r="FF108" s="1633"/>
      <c r="FG108" s="1633"/>
      <c r="FH108" s="1633"/>
      <c r="FI108" s="1633"/>
      <c r="FJ108" s="1633"/>
      <c r="FK108" s="1633"/>
      <c r="FL108" s="1633"/>
      <c r="FM108" s="1633"/>
      <c r="FN108" s="1633"/>
      <c r="FO108" s="1633"/>
      <c r="FP108" s="1633"/>
      <c r="FQ108" s="1633"/>
      <c r="FR108" s="1633"/>
      <c r="FS108" s="1633"/>
      <c r="FT108" s="1633"/>
      <c r="FU108" s="1633"/>
      <c r="FV108" s="1633"/>
      <c r="FW108" s="1633"/>
      <c r="FX108" s="1633"/>
      <c r="FY108" s="1633"/>
      <c r="FZ108" s="1633"/>
      <c r="GA108" s="1633"/>
      <c r="GB108" s="1633"/>
      <c r="GC108" s="1633"/>
      <c r="GD108" s="1633"/>
      <c r="GE108" s="1633"/>
      <c r="GF108" s="1633"/>
      <c r="GG108" s="1633"/>
      <c r="GH108" s="1633"/>
      <c r="GI108" s="1633"/>
      <c r="GJ108" s="1633"/>
      <c r="GK108" s="1633"/>
      <c r="GL108" s="1633"/>
      <c r="GM108" s="1633"/>
      <c r="GN108" s="1633"/>
      <c r="GO108" s="1633"/>
      <c r="GP108" s="1633"/>
      <c r="GQ108" s="1633"/>
      <c r="GR108" s="1633"/>
      <c r="GS108" s="1633"/>
      <c r="GT108" s="1633"/>
      <c r="GU108" s="1633"/>
      <c r="GV108" s="1633"/>
      <c r="GW108" s="1633"/>
      <c r="GX108" s="1633"/>
      <c r="GY108" s="1633"/>
      <c r="GZ108" s="1633"/>
      <c r="HA108" s="1633"/>
      <c r="HB108" s="1633"/>
      <c r="HC108" s="1633"/>
      <c r="HD108" s="1633"/>
      <c r="HE108" s="1633"/>
      <c r="HF108" s="1633"/>
      <c r="HG108" s="1633"/>
      <c r="HH108" s="1633"/>
      <c r="HI108" s="1633"/>
      <c r="HJ108" s="1633"/>
      <c r="HK108" s="1633"/>
      <c r="HL108" s="1633"/>
      <c r="HM108" s="1633"/>
      <c r="HN108" s="1633"/>
      <c r="HO108" s="1633"/>
      <c r="HP108" s="1633"/>
      <c r="HQ108" s="1633"/>
      <c r="HR108" s="1633"/>
      <c r="HS108" s="1633"/>
      <c r="HT108" s="1633"/>
      <c r="HU108" s="1633"/>
      <c r="HV108" s="1633"/>
      <c r="HW108" s="1633"/>
      <c r="HX108" s="1633"/>
      <c r="HY108" s="1633"/>
      <c r="HZ108" s="1633"/>
      <c r="IA108" s="1633"/>
      <c r="IB108" s="1633"/>
      <c r="IC108" s="1633"/>
      <c r="ID108" s="1633"/>
      <c r="IE108" s="1633"/>
      <c r="IF108" s="1633"/>
      <c r="IG108" s="1633"/>
      <c r="IH108" s="1633"/>
      <c r="II108" s="1633"/>
      <c r="IJ108" s="1633"/>
      <c r="IK108" s="1633"/>
      <c r="IL108" s="1633"/>
      <c r="IM108" s="1633"/>
      <c r="IN108" s="1633"/>
      <c r="IO108" s="1633"/>
      <c r="IP108" s="1633"/>
      <c r="IQ108" s="1633"/>
      <c r="IR108" s="1633"/>
      <c r="IS108" s="1633"/>
      <c r="IT108" s="1633"/>
      <c r="IU108" s="1633"/>
      <c r="IV108" s="1633"/>
      <c r="IW108" s="1633"/>
      <c r="IX108" s="1633"/>
      <c r="IY108" s="1633"/>
      <c r="IZ108" s="1633"/>
      <c r="JA108" s="1633"/>
      <c r="JB108" s="1633"/>
      <c r="JC108" s="1633"/>
      <c r="JD108" s="1633"/>
      <c r="JE108" s="1633"/>
      <c r="JF108" s="1633"/>
      <c r="JG108" s="1633"/>
      <c r="JH108" s="1633"/>
      <c r="JI108" s="1633"/>
      <c r="JJ108" s="1633"/>
      <c r="JK108" s="1633"/>
      <c r="JL108" s="1633"/>
      <c r="JM108" s="1633"/>
      <c r="JN108" s="1633"/>
      <c r="JO108" s="1633"/>
      <c r="JP108" s="1633"/>
      <c r="JQ108" s="1633"/>
      <c r="JR108" s="1633"/>
      <c r="JS108" s="1633"/>
      <c r="JT108" s="1633"/>
      <c r="JU108" s="1633"/>
      <c r="JV108" s="1633"/>
      <c r="JW108" s="1633"/>
      <c r="JX108" s="1633"/>
      <c r="JY108" s="1633"/>
      <c r="JZ108" s="1633"/>
      <c r="KA108" s="1633"/>
      <c r="KB108" s="1633"/>
      <c r="KC108" s="1633"/>
      <c r="KD108" s="1633"/>
      <c r="KE108" s="1633"/>
      <c r="KF108" s="1633"/>
      <c r="KG108" s="1633"/>
      <c r="KH108" s="1633"/>
      <c r="KI108" s="1633"/>
      <c r="KJ108" s="1633"/>
      <c r="KK108" s="1633"/>
      <c r="KL108" s="1633"/>
      <c r="KM108" s="1633"/>
      <c r="KN108" s="1633"/>
      <c r="KO108" s="1633"/>
      <c r="KP108" s="1633"/>
      <c r="KQ108" s="1633"/>
      <c r="KR108" s="1633"/>
      <c r="KS108" s="1633"/>
      <c r="KT108" s="1633"/>
      <c r="KU108" s="1633"/>
      <c r="KV108" s="1633"/>
      <c r="KW108" s="1633"/>
      <c r="KX108" s="1633"/>
      <c r="KY108" s="1633"/>
      <c r="KZ108" s="1633"/>
      <c r="LA108" s="1633"/>
      <c r="LB108" s="1633"/>
      <c r="LC108" s="1633"/>
      <c r="LD108" s="1642"/>
      <c r="LE108" s="1642"/>
      <c r="LF108" s="1642"/>
      <c r="LG108" s="1642"/>
      <c r="LH108" s="1642"/>
      <c r="LI108" s="1642"/>
      <c r="LJ108" s="1642"/>
      <c r="LK108" s="1642"/>
      <c r="LL108" s="1642"/>
      <c r="LM108" s="1643"/>
    </row>
    <row r="109" s="1479" customFormat="1" ht="47" customHeight="1" spans="1:325">
      <c r="A109" s="2147">
        <v>45842</v>
      </c>
      <c r="B109" s="2148" t="s">
        <v>753</v>
      </c>
      <c r="C109" s="2149" t="s">
        <v>115</v>
      </c>
      <c r="D109" s="2150">
        <v>4500172875</v>
      </c>
      <c r="E109" s="2160"/>
      <c r="F109" s="2150" t="s">
        <v>3903</v>
      </c>
      <c r="G109" s="2152" t="s">
        <v>3813</v>
      </c>
      <c r="H109" s="2152" t="s">
        <v>3813</v>
      </c>
      <c r="I109" s="1532" t="s">
        <v>3814</v>
      </c>
      <c r="J109" s="1522">
        <v>96</v>
      </c>
      <c r="K109" s="1534">
        <v>0</v>
      </c>
      <c r="L109" s="1534">
        <v>6</v>
      </c>
      <c r="M109" s="1534">
        <f t="shared" si="34"/>
        <v>16</v>
      </c>
      <c r="N109" s="1536">
        <v>45877</v>
      </c>
      <c r="O109" s="1536">
        <f t="shared" si="26"/>
        <v>45875</v>
      </c>
      <c r="P109" s="1526"/>
      <c r="Q109" s="2070" t="s">
        <v>78</v>
      </c>
      <c r="R109" s="2167" t="s">
        <v>755</v>
      </c>
      <c r="S109" s="2167" t="s">
        <v>111</v>
      </c>
      <c r="T109" s="1557">
        <v>45852</v>
      </c>
      <c r="U109" s="1578" t="s">
        <v>88</v>
      </c>
      <c r="V109" s="1578" t="s">
        <v>756</v>
      </c>
      <c r="W109" s="1579"/>
      <c r="X109" s="1578"/>
      <c r="Y109" s="1580" t="s">
        <v>757</v>
      </c>
      <c r="Z109" s="2173" t="s">
        <v>122</v>
      </c>
      <c r="AA109" s="2174">
        <v>3.6665</v>
      </c>
      <c r="AB109" s="2175">
        <f t="shared" si="37"/>
        <v>351.984</v>
      </c>
      <c r="AC109" s="1602"/>
      <c r="AD109" s="1603" t="s">
        <v>81</v>
      </c>
      <c r="AE109" s="1603">
        <v>1</v>
      </c>
      <c r="AF109" s="1603">
        <f t="shared" si="35"/>
        <v>96</v>
      </c>
      <c r="AG109" s="1604"/>
      <c r="AH109" s="1605"/>
      <c r="AI109" s="1605"/>
      <c r="AJ109" s="1605" t="s">
        <v>63</v>
      </c>
      <c r="AK109" s="1616">
        <f t="shared" si="36"/>
        <v>96</v>
      </c>
      <c r="AL109" s="2314"/>
      <c r="AM109" s="1617"/>
      <c r="AN109" s="1618"/>
      <c r="AO109" s="1618"/>
      <c r="AP109" s="1618"/>
      <c r="AQ109" s="1622">
        <f>J109/1</f>
        <v>96</v>
      </c>
      <c r="AR109" s="1618"/>
      <c r="AS109" s="1618"/>
      <c r="AT109" s="1618"/>
      <c r="AU109" s="2317"/>
      <c r="AV109" s="2292">
        <f t="shared" si="32"/>
        <v>92</v>
      </c>
      <c r="AW109" s="2297">
        <f t="shared" si="33"/>
        <v>4</v>
      </c>
      <c r="AX109" s="1633"/>
      <c r="AY109" s="1633"/>
      <c r="AZ109" s="1633"/>
      <c r="BA109" s="1633"/>
      <c r="BB109" s="1633"/>
      <c r="BC109" s="1633"/>
      <c r="BD109" s="1633"/>
      <c r="BE109" s="1633"/>
      <c r="BF109" s="1633"/>
      <c r="BG109" s="1633"/>
      <c r="BH109" s="1633"/>
      <c r="BI109" s="1633"/>
      <c r="BJ109" s="1633"/>
      <c r="BK109" s="1633"/>
      <c r="BL109" s="1633"/>
      <c r="BM109" s="1633"/>
      <c r="BN109" s="1633"/>
      <c r="BO109" s="1633"/>
      <c r="BP109" s="1633"/>
      <c r="BQ109" s="1633"/>
      <c r="BR109" s="1633"/>
      <c r="BS109" s="1633"/>
      <c r="BT109" s="1633"/>
      <c r="BU109" s="1633"/>
      <c r="BV109" s="1633"/>
      <c r="BW109" s="1633"/>
      <c r="BX109" s="1633"/>
      <c r="BY109" s="1633"/>
      <c r="BZ109" s="1633"/>
      <c r="CA109" s="1633"/>
      <c r="CB109" s="1633"/>
      <c r="CC109" s="1633"/>
      <c r="CD109" s="1633"/>
      <c r="CE109" s="1633"/>
      <c r="CF109" s="1633"/>
      <c r="CG109" s="1633"/>
      <c r="CH109" s="1633"/>
      <c r="CI109" s="1633"/>
      <c r="CJ109" s="1633"/>
      <c r="CK109" s="1633"/>
      <c r="CL109" s="1633"/>
      <c r="CM109" s="1633"/>
      <c r="CN109" s="1633"/>
      <c r="CO109" s="1633"/>
      <c r="CP109" s="1633"/>
      <c r="CQ109" s="1633"/>
      <c r="CR109" s="1633"/>
      <c r="CS109" s="1633"/>
      <c r="CT109" s="1633"/>
      <c r="CU109" s="1633"/>
      <c r="CV109" s="1633"/>
      <c r="CW109" s="1633"/>
      <c r="CX109" s="1633"/>
      <c r="CY109" s="1633"/>
      <c r="CZ109" s="1633"/>
      <c r="DA109" s="1633"/>
      <c r="DB109" s="1633"/>
      <c r="DC109" s="1633"/>
      <c r="DD109" s="1633"/>
      <c r="DE109" s="1633"/>
      <c r="DF109" s="1633"/>
      <c r="DG109" s="1633"/>
      <c r="DH109" s="1633"/>
      <c r="DI109" s="1633"/>
      <c r="DJ109" s="1633"/>
      <c r="DK109" s="1633"/>
      <c r="DL109" s="1633"/>
      <c r="DM109" s="1633"/>
      <c r="DN109" s="1633"/>
      <c r="DO109" s="1633"/>
      <c r="DP109" s="1633"/>
      <c r="DQ109" s="1633"/>
      <c r="DR109" s="1633"/>
      <c r="DS109" s="1633"/>
      <c r="DT109" s="1633"/>
      <c r="DU109" s="1633"/>
      <c r="DV109" s="1633"/>
      <c r="DW109" s="1633"/>
      <c r="DX109" s="1633"/>
      <c r="DY109" s="1633"/>
      <c r="DZ109" s="1633"/>
      <c r="EA109" s="1633"/>
      <c r="EB109" s="1633"/>
      <c r="EC109" s="1633"/>
      <c r="ED109" s="1633"/>
      <c r="EE109" s="1633"/>
      <c r="EF109" s="1633"/>
      <c r="EG109" s="1633"/>
      <c r="EH109" s="1633"/>
      <c r="EI109" s="1633"/>
      <c r="EJ109" s="1633"/>
      <c r="EK109" s="1633"/>
      <c r="EL109" s="1633"/>
      <c r="EM109" s="1633"/>
      <c r="EN109" s="1633"/>
      <c r="EO109" s="1633"/>
      <c r="EP109" s="1633"/>
      <c r="EQ109" s="1633"/>
      <c r="ER109" s="1633"/>
      <c r="ES109" s="1633"/>
      <c r="ET109" s="1633"/>
      <c r="EU109" s="1633"/>
      <c r="EV109" s="1633"/>
      <c r="EW109" s="1633"/>
      <c r="EX109" s="1633"/>
      <c r="EY109" s="1633"/>
      <c r="EZ109" s="1633"/>
      <c r="FA109" s="1633"/>
      <c r="FB109" s="1633"/>
      <c r="FC109" s="1633"/>
      <c r="FD109" s="1633"/>
      <c r="FE109" s="1633"/>
      <c r="FF109" s="1633"/>
      <c r="FG109" s="1633"/>
      <c r="FH109" s="1633"/>
      <c r="FI109" s="1633"/>
      <c r="FJ109" s="1633"/>
      <c r="FK109" s="1633"/>
      <c r="FL109" s="1633"/>
      <c r="FM109" s="1633"/>
      <c r="FN109" s="1633"/>
      <c r="FO109" s="1633"/>
      <c r="FP109" s="1633"/>
      <c r="FQ109" s="1633"/>
      <c r="FR109" s="1633"/>
      <c r="FS109" s="1633"/>
      <c r="FT109" s="1633"/>
      <c r="FU109" s="1633"/>
      <c r="FV109" s="1633"/>
      <c r="FW109" s="1633"/>
      <c r="FX109" s="1633"/>
      <c r="FY109" s="1633"/>
      <c r="FZ109" s="1633"/>
      <c r="GA109" s="1633"/>
      <c r="GB109" s="1633"/>
      <c r="GC109" s="1633"/>
      <c r="GD109" s="1633"/>
      <c r="GE109" s="1633"/>
      <c r="GF109" s="1633"/>
      <c r="GG109" s="1633"/>
      <c r="GH109" s="1633"/>
      <c r="GI109" s="1633"/>
      <c r="GJ109" s="1633"/>
      <c r="GK109" s="1633"/>
      <c r="GL109" s="1633"/>
      <c r="GM109" s="1633"/>
      <c r="GN109" s="1633"/>
      <c r="GO109" s="1633"/>
      <c r="GP109" s="1633"/>
      <c r="GQ109" s="1633"/>
      <c r="GR109" s="1633"/>
      <c r="GS109" s="1633"/>
      <c r="GT109" s="1633"/>
      <c r="GU109" s="1633"/>
      <c r="GV109" s="1633"/>
      <c r="GW109" s="1633"/>
      <c r="GX109" s="1633"/>
      <c r="GY109" s="1633"/>
      <c r="GZ109" s="1633"/>
      <c r="HA109" s="1633"/>
      <c r="HB109" s="1633"/>
      <c r="HC109" s="1633"/>
      <c r="HD109" s="1633"/>
      <c r="HE109" s="1633"/>
      <c r="HF109" s="1633"/>
      <c r="HG109" s="1633"/>
      <c r="HH109" s="1633"/>
      <c r="HI109" s="1633"/>
      <c r="HJ109" s="1633"/>
      <c r="HK109" s="1633"/>
      <c r="HL109" s="1633"/>
      <c r="HM109" s="1633"/>
      <c r="HN109" s="1633"/>
      <c r="HO109" s="1633"/>
      <c r="HP109" s="1633"/>
      <c r="HQ109" s="1633"/>
      <c r="HR109" s="1633"/>
      <c r="HS109" s="1633"/>
      <c r="HT109" s="1633"/>
      <c r="HU109" s="1633"/>
      <c r="HV109" s="1633"/>
      <c r="HW109" s="1633"/>
      <c r="HX109" s="1633"/>
      <c r="HY109" s="1633"/>
      <c r="HZ109" s="1633"/>
      <c r="IA109" s="1633"/>
      <c r="IB109" s="1633"/>
      <c r="IC109" s="1633"/>
      <c r="ID109" s="1633"/>
      <c r="IE109" s="1633"/>
      <c r="IF109" s="1633"/>
      <c r="IG109" s="1633"/>
      <c r="IH109" s="1633"/>
      <c r="II109" s="1633"/>
      <c r="IJ109" s="1633"/>
      <c r="IK109" s="1633"/>
      <c r="IL109" s="1633"/>
      <c r="IM109" s="1633"/>
      <c r="IN109" s="1633"/>
      <c r="IO109" s="1633"/>
      <c r="IP109" s="1633"/>
      <c r="IQ109" s="1633"/>
      <c r="IR109" s="1633"/>
      <c r="IS109" s="1633"/>
      <c r="IT109" s="1633"/>
      <c r="IU109" s="1633"/>
      <c r="IV109" s="1633"/>
      <c r="IW109" s="1633"/>
      <c r="IX109" s="1633"/>
      <c r="IY109" s="1633"/>
      <c r="IZ109" s="1633"/>
      <c r="JA109" s="1633"/>
      <c r="JB109" s="1633"/>
      <c r="JC109" s="1633"/>
      <c r="JD109" s="1633"/>
      <c r="JE109" s="1633"/>
      <c r="JF109" s="1633"/>
      <c r="JG109" s="1633"/>
      <c r="JH109" s="1633"/>
      <c r="JI109" s="1633"/>
      <c r="JJ109" s="1633"/>
      <c r="JK109" s="1633"/>
      <c r="JL109" s="1633"/>
      <c r="JM109" s="1633"/>
      <c r="JN109" s="1633"/>
      <c r="JO109" s="1633"/>
      <c r="JP109" s="1633"/>
      <c r="JQ109" s="1633"/>
      <c r="JR109" s="1633"/>
      <c r="JS109" s="1633"/>
      <c r="JT109" s="1633"/>
      <c r="JU109" s="1633"/>
      <c r="JV109" s="1633"/>
      <c r="JW109" s="1633"/>
      <c r="JX109" s="1633"/>
      <c r="JY109" s="1633"/>
      <c r="JZ109" s="1633"/>
      <c r="KA109" s="1633"/>
      <c r="KB109" s="1633"/>
      <c r="KC109" s="1633"/>
      <c r="KD109" s="1633"/>
      <c r="KE109" s="1633"/>
      <c r="KF109" s="1633"/>
      <c r="KG109" s="1633"/>
      <c r="KH109" s="1633"/>
      <c r="KI109" s="1633"/>
      <c r="KJ109" s="1633"/>
      <c r="KK109" s="1633"/>
      <c r="KL109" s="1633"/>
      <c r="KM109" s="1633"/>
      <c r="KN109" s="1633"/>
      <c r="KO109" s="1633"/>
      <c r="KP109" s="1633"/>
      <c r="KQ109" s="1633"/>
      <c r="KR109" s="1633"/>
      <c r="KS109" s="1633"/>
      <c r="KT109" s="1633"/>
      <c r="KU109" s="1633"/>
      <c r="KV109" s="1633"/>
      <c r="KW109" s="1633"/>
      <c r="KX109" s="1633"/>
      <c r="KY109" s="1633"/>
      <c r="KZ109" s="1633"/>
      <c r="LA109" s="1633"/>
      <c r="LB109" s="1633"/>
      <c r="LC109" s="1633"/>
      <c r="LD109" s="1642"/>
      <c r="LE109" s="1642"/>
      <c r="LF109" s="1642"/>
      <c r="LG109" s="1642"/>
      <c r="LH109" s="1642"/>
      <c r="LI109" s="1642"/>
      <c r="LJ109" s="1642"/>
      <c r="LK109" s="1642"/>
      <c r="LL109" s="1642"/>
      <c r="LM109" s="1643"/>
    </row>
    <row r="110" s="1479" customFormat="1" ht="47" customHeight="1" spans="1:325">
      <c r="A110" s="2147">
        <v>45842</v>
      </c>
      <c r="B110" s="2148" t="s">
        <v>753</v>
      </c>
      <c r="C110" s="2149" t="s">
        <v>115</v>
      </c>
      <c r="D110" s="2150">
        <v>4500172875</v>
      </c>
      <c r="E110" s="2160"/>
      <c r="F110" s="2150" t="s">
        <v>3904</v>
      </c>
      <c r="G110" s="2152" t="s">
        <v>3817</v>
      </c>
      <c r="H110" s="2152" t="s">
        <v>3817</v>
      </c>
      <c r="I110" s="1532" t="s">
        <v>3818</v>
      </c>
      <c r="J110" s="1522">
        <v>192</v>
      </c>
      <c r="K110" s="1534">
        <v>0</v>
      </c>
      <c r="L110" s="1534">
        <v>6</v>
      </c>
      <c r="M110" s="1534">
        <f t="shared" si="34"/>
        <v>32</v>
      </c>
      <c r="N110" s="1536">
        <v>45877</v>
      </c>
      <c r="O110" s="1536">
        <f t="shared" si="26"/>
        <v>45875</v>
      </c>
      <c r="P110" s="1526"/>
      <c r="Q110" s="2070" t="s">
        <v>78</v>
      </c>
      <c r="R110" s="2167" t="s">
        <v>755</v>
      </c>
      <c r="S110" s="2167" t="s">
        <v>111</v>
      </c>
      <c r="T110" s="1557">
        <v>45852</v>
      </c>
      <c r="U110" s="1578" t="s">
        <v>88</v>
      </c>
      <c r="V110" s="1578" t="s">
        <v>756</v>
      </c>
      <c r="W110" s="1579"/>
      <c r="X110" s="1578"/>
      <c r="Y110" s="1580" t="s">
        <v>757</v>
      </c>
      <c r="Z110" s="2173" t="s">
        <v>122</v>
      </c>
      <c r="AA110" s="2174">
        <v>3.6456</v>
      </c>
      <c r="AB110" s="2175">
        <f t="shared" si="37"/>
        <v>699.9552</v>
      </c>
      <c r="AC110" s="1602"/>
      <c r="AD110" s="1603" t="s">
        <v>81</v>
      </c>
      <c r="AE110" s="1603">
        <v>1</v>
      </c>
      <c r="AF110" s="1603">
        <f t="shared" si="35"/>
        <v>192</v>
      </c>
      <c r="AG110" s="1604"/>
      <c r="AH110" s="1605"/>
      <c r="AI110" s="1605"/>
      <c r="AJ110" s="1605" t="s">
        <v>63</v>
      </c>
      <c r="AK110" s="1616">
        <f t="shared" si="36"/>
        <v>192</v>
      </c>
      <c r="AL110" s="2314"/>
      <c r="AM110" s="1617"/>
      <c r="AN110" s="1618"/>
      <c r="AO110" s="1618"/>
      <c r="AP110" s="1618"/>
      <c r="AQ110" s="1618"/>
      <c r="AR110" s="1622">
        <f>J110/1</f>
        <v>192</v>
      </c>
      <c r="AS110" s="1618"/>
      <c r="AT110" s="1618"/>
      <c r="AU110" s="2317"/>
      <c r="AV110" s="2292">
        <f t="shared" si="32"/>
        <v>184</v>
      </c>
      <c r="AW110" s="2297">
        <f t="shared" si="33"/>
        <v>8</v>
      </c>
      <c r="AX110" s="1633"/>
      <c r="AY110" s="1633"/>
      <c r="AZ110" s="1633"/>
      <c r="BA110" s="1633"/>
      <c r="BB110" s="1633"/>
      <c r="BC110" s="1633"/>
      <c r="BD110" s="1633"/>
      <c r="BE110" s="1633"/>
      <c r="BF110" s="1633"/>
      <c r="BG110" s="1633"/>
      <c r="BH110" s="1633"/>
      <c r="BI110" s="1633"/>
      <c r="BJ110" s="1633"/>
      <c r="BK110" s="1633"/>
      <c r="BL110" s="1633"/>
      <c r="BM110" s="1633"/>
      <c r="BN110" s="1633"/>
      <c r="BO110" s="1633"/>
      <c r="BP110" s="1633"/>
      <c r="BQ110" s="1633"/>
      <c r="BR110" s="1633"/>
      <c r="BS110" s="1633"/>
      <c r="BT110" s="1633"/>
      <c r="BU110" s="1633"/>
      <c r="BV110" s="1633"/>
      <c r="BW110" s="1633"/>
      <c r="BX110" s="1633"/>
      <c r="BY110" s="1633"/>
      <c r="BZ110" s="1633"/>
      <c r="CA110" s="1633"/>
      <c r="CB110" s="1633"/>
      <c r="CC110" s="1633"/>
      <c r="CD110" s="1633"/>
      <c r="CE110" s="1633"/>
      <c r="CF110" s="1633"/>
      <c r="CG110" s="1633"/>
      <c r="CH110" s="1633"/>
      <c r="CI110" s="1633"/>
      <c r="CJ110" s="1633"/>
      <c r="CK110" s="1633"/>
      <c r="CL110" s="1633"/>
      <c r="CM110" s="1633"/>
      <c r="CN110" s="1633"/>
      <c r="CO110" s="1633"/>
      <c r="CP110" s="1633"/>
      <c r="CQ110" s="1633"/>
      <c r="CR110" s="1633"/>
      <c r="CS110" s="1633"/>
      <c r="CT110" s="1633"/>
      <c r="CU110" s="1633"/>
      <c r="CV110" s="1633"/>
      <c r="CW110" s="1633"/>
      <c r="CX110" s="1633"/>
      <c r="CY110" s="1633"/>
      <c r="CZ110" s="1633"/>
      <c r="DA110" s="1633"/>
      <c r="DB110" s="1633"/>
      <c r="DC110" s="1633"/>
      <c r="DD110" s="1633"/>
      <c r="DE110" s="1633"/>
      <c r="DF110" s="1633"/>
      <c r="DG110" s="1633"/>
      <c r="DH110" s="1633"/>
      <c r="DI110" s="1633"/>
      <c r="DJ110" s="1633"/>
      <c r="DK110" s="1633"/>
      <c r="DL110" s="1633"/>
      <c r="DM110" s="1633"/>
      <c r="DN110" s="1633"/>
      <c r="DO110" s="1633"/>
      <c r="DP110" s="1633"/>
      <c r="DQ110" s="1633"/>
      <c r="DR110" s="1633"/>
      <c r="DS110" s="1633"/>
      <c r="DT110" s="1633"/>
      <c r="DU110" s="1633"/>
      <c r="DV110" s="1633"/>
      <c r="DW110" s="1633"/>
      <c r="DX110" s="1633"/>
      <c r="DY110" s="1633"/>
      <c r="DZ110" s="1633"/>
      <c r="EA110" s="1633"/>
      <c r="EB110" s="1633"/>
      <c r="EC110" s="1633"/>
      <c r="ED110" s="1633"/>
      <c r="EE110" s="1633"/>
      <c r="EF110" s="1633"/>
      <c r="EG110" s="1633"/>
      <c r="EH110" s="1633"/>
      <c r="EI110" s="1633"/>
      <c r="EJ110" s="1633"/>
      <c r="EK110" s="1633"/>
      <c r="EL110" s="1633"/>
      <c r="EM110" s="1633"/>
      <c r="EN110" s="1633"/>
      <c r="EO110" s="1633"/>
      <c r="EP110" s="1633"/>
      <c r="EQ110" s="1633"/>
      <c r="ER110" s="1633"/>
      <c r="ES110" s="1633"/>
      <c r="ET110" s="1633"/>
      <c r="EU110" s="1633"/>
      <c r="EV110" s="1633"/>
      <c r="EW110" s="1633"/>
      <c r="EX110" s="1633"/>
      <c r="EY110" s="1633"/>
      <c r="EZ110" s="1633"/>
      <c r="FA110" s="1633"/>
      <c r="FB110" s="1633"/>
      <c r="FC110" s="1633"/>
      <c r="FD110" s="1633"/>
      <c r="FE110" s="1633"/>
      <c r="FF110" s="1633"/>
      <c r="FG110" s="1633"/>
      <c r="FH110" s="1633"/>
      <c r="FI110" s="1633"/>
      <c r="FJ110" s="1633"/>
      <c r="FK110" s="1633"/>
      <c r="FL110" s="1633"/>
      <c r="FM110" s="1633"/>
      <c r="FN110" s="1633"/>
      <c r="FO110" s="1633"/>
      <c r="FP110" s="1633"/>
      <c r="FQ110" s="1633"/>
      <c r="FR110" s="1633"/>
      <c r="FS110" s="1633"/>
      <c r="FT110" s="1633"/>
      <c r="FU110" s="1633"/>
      <c r="FV110" s="1633"/>
      <c r="FW110" s="1633"/>
      <c r="FX110" s="1633"/>
      <c r="FY110" s="1633"/>
      <c r="FZ110" s="1633"/>
      <c r="GA110" s="1633"/>
      <c r="GB110" s="1633"/>
      <c r="GC110" s="1633"/>
      <c r="GD110" s="1633"/>
      <c r="GE110" s="1633"/>
      <c r="GF110" s="1633"/>
      <c r="GG110" s="1633"/>
      <c r="GH110" s="1633"/>
      <c r="GI110" s="1633"/>
      <c r="GJ110" s="1633"/>
      <c r="GK110" s="1633"/>
      <c r="GL110" s="1633"/>
      <c r="GM110" s="1633"/>
      <c r="GN110" s="1633"/>
      <c r="GO110" s="1633"/>
      <c r="GP110" s="1633"/>
      <c r="GQ110" s="1633"/>
      <c r="GR110" s="1633"/>
      <c r="GS110" s="1633"/>
      <c r="GT110" s="1633"/>
      <c r="GU110" s="1633"/>
      <c r="GV110" s="1633"/>
      <c r="GW110" s="1633"/>
      <c r="GX110" s="1633"/>
      <c r="GY110" s="1633"/>
      <c r="GZ110" s="1633"/>
      <c r="HA110" s="1633"/>
      <c r="HB110" s="1633"/>
      <c r="HC110" s="1633"/>
      <c r="HD110" s="1633"/>
      <c r="HE110" s="1633"/>
      <c r="HF110" s="1633"/>
      <c r="HG110" s="1633"/>
      <c r="HH110" s="1633"/>
      <c r="HI110" s="1633"/>
      <c r="HJ110" s="1633"/>
      <c r="HK110" s="1633"/>
      <c r="HL110" s="1633"/>
      <c r="HM110" s="1633"/>
      <c r="HN110" s="1633"/>
      <c r="HO110" s="1633"/>
      <c r="HP110" s="1633"/>
      <c r="HQ110" s="1633"/>
      <c r="HR110" s="1633"/>
      <c r="HS110" s="1633"/>
      <c r="HT110" s="1633"/>
      <c r="HU110" s="1633"/>
      <c r="HV110" s="1633"/>
      <c r="HW110" s="1633"/>
      <c r="HX110" s="1633"/>
      <c r="HY110" s="1633"/>
      <c r="HZ110" s="1633"/>
      <c r="IA110" s="1633"/>
      <c r="IB110" s="1633"/>
      <c r="IC110" s="1633"/>
      <c r="ID110" s="1633"/>
      <c r="IE110" s="1633"/>
      <c r="IF110" s="1633"/>
      <c r="IG110" s="1633"/>
      <c r="IH110" s="1633"/>
      <c r="II110" s="1633"/>
      <c r="IJ110" s="1633"/>
      <c r="IK110" s="1633"/>
      <c r="IL110" s="1633"/>
      <c r="IM110" s="1633"/>
      <c r="IN110" s="1633"/>
      <c r="IO110" s="1633"/>
      <c r="IP110" s="1633"/>
      <c r="IQ110" s="1633"/>
      <c r="IR110" s="1633"/>
      <c r="IS110" s="1633"/>
      <c r="IT110" s="1633"/>
      <c r="IU110" s="1633"/>
      <c r="IV110" s="1633"/>
      <c r="IW110" s="1633"/>
      <c r="IX110" s="1633"/>
      <c r="IY110" s="1633"/>
      <c r="IZ110" s="1633"/>
      <c r="JA110" s="1633"/>
      <c r="JB110" s="1633"/>
      <c r="JC110" s="1633"/>
      <c r="JD110" s="1633"/>
      <c r="JE110" s="1633"/>
      <c r="JF110" s="1633"/>
      <c r="JG110" s="1633"/>
      <c r="JH110" s="1633"/>
      <c r="JI110" s="1633"/>
      <c r="JJ110" s="1633"/>
      <c r="JK110" s="1633"/>
      <c r="JL110" s="1633"/>
      <c r="JM110" s="1633"/>
      <c r="JN110" s="1633"/>
      <c r="JO110" s="1633"/>
      <c r="JP110" s="1633"/>
      <c r="JQ110" s="1633"/>
      <c r="JR110" s="1633"/>
      <c r="JS110" s="1633"/>
      <c r="JT110" s="1633"/>
      <c r="JU110" s="1633"/>
      <c r="JV110" s="1633"/>
      <c r="JW110" s="1633"/>
      <c r="JX110" s="1633"/>
      <c r="JY110" s="1633"/>
      <c r="JZ110" s="1633"/>
      <c r="KA110" s="1633"/>
      <c r="KB110" s="1633"/>
      <c r="KC110" s="1633"/>
      <c r="KD110" s="1633"/>
      <c r="KE110" s="1633"/>
      <c r="KF110" s="1633"/>
      <c r="KG110" s="1633"/>
      <c r="KH110" s="1633"/>
      <c r="KI110" s="1633"/>
      <c r="KJ110" s="1633"/>
      <c r="KK110" s="1633"/>
      <c r="KL110" s="1633"/>
      <c r="KM110" s="1633"/>
      <c r="KN110" s="1633"/>
      <c r="KO110" s="1633"/>
      <c r="KP110" s="1633"/>
      <c r="KQ110" s="1633"/>
      <c r="KR110" s="1633"/>
      <c r="KS110" s="1633"/>
      <c r="KT110" s="1633"/>
      <c r="KU110" s="1633"/>
      <c r="KV110" s="1633"/>
      <c r="KW110" s="1633"/>
      <c r="KX110" s="1633"/>
      <c r="KY110" s="1633"/>
      <c r="KZ110" s="1633"/>
      <c r="LA110" s="1633"/>
      <c r="LB110" s="1633"/>
      <c r="LC110" s="1633"/>
      <c r="LD110" s="1642"/>
      <c r="LE110" s="1642"/>
      <c r="LF110" s="1642"/>
      <c r="LG110" s="1642"/>
      <c r="LH110" s="1642"/>
      <c r="LI110" s="1642"/>
      <c r="LJ110" s="1642"/>
      <c r="LK110" s="1642"/>
      <c r="LL110" s="1642"/>
      <c r="LM110" s="1643"/>
    </row>
    <row r="111" s="1479" customFormat="1" ht="47" customHeight="1" spans="1:325">
      <c r="A111" s="2147">
        <v>45842</v>
      </c>
      <c r="B111" s="2148" t="s">
        <v>753</v>
      </c>
      <c r="C111" s="2149" t="s">
        <v>115</v>
      </c>
      <c r="D111" s="2150">
        <v>4500172875</v>
      </c>
      <c r="E111" s="2160"/>
      <c r="F111" s="2150" t="s">
        <v>3905</v>
      </c>
      <c r="G111" s="2152" t="s">
        <v>3820</v>
      </c>
      <c r="H111" s="2152" t="s">
        <v>3820</v>
      </c>
      <c r="I111" s="1532" t="s">
        <v>3821</v>
      </c>
      <c r="J111" s="1522">
        <v>96</v>
      </c>
      <c r="K111" s="1534">
        <v>0</v>
      </c>
      <c r="L111" s="1534">
        <v>6</v>
      </c>
      <c r="M111" s="1534">
        <f t="shared" si="34"/>
        <v>16</v>
      </c>
      <c r="N111" s="1536">
        <v>45877</v>
      </c>
      <c r="O111" s="1536">
        <f t="shared" si="26"/>
        <v>45875</v>
      </c>
      <c r="P111" s="1526"/>
      <c r="Q111" s="2070" t="s">
        <v>78</v>
      </c>
      <c r="R111" s="2167" t="s">
        <v>755</v>
      </c>
      <c r="S111" s="2167" t="s">
        <v>111</v>
      </c>
      <c r="T111" s="1557">
        <v>45852</v>
      </c>
      <c r="U111" s="1578" t="s">
        <v>88</v>
      </c>
      <c r="V111" s="1578" t="s">
        <v>756</v>
      </c>
      <c r="W111" s="1579"/>
      <c r="X111" s="1578"/>
      <c r="Y111" s="1580" t="s">
        <v>757</v>
      </c>
      <c r="Z111" s="2173" t="s">
        <v>122</v>
      </c>
      <c r="AA111" s="2174">
        <v>3.4742</v>
      </c>
      <c r="AB111" s="2175">
        <f t="shared" si="37"/>
        <v>333.5232</v>
      </c>
      <c r="AC111" s="1602"/>
      <c r="AD111" s="1603" t="s">
        <v>81</v>
      </c>
      <c r="AE111" s="1603">
        <v>1</v>
      </c>
      <c r="AF111" s="1603">
        <f t="shared" si="35"/>
        <v>96</v>
      </c>
      <c r="AG111" s="1604"/>
      <c r="AH111" s="1605"/>
      <c r="AI111" s="1605"/>
      <c r="AJ111" s="1605" t="s">
        <v>63</v>
      </c>
      <c r="AK111" s="1616">
        <f t="shared" si="36"/>
        <v>96</v>
      </c>
      <c r="AL111" s="2314"/>
      <c r="AM111" s="1617"/>
      <c r="AN111" s="1618"/>
      <c r="AO111" s="1618"/>
      <c r="AP111" s="1618"/>
      <c r="AQ111" s="1618"/>
      <c r="AR111" s="1618"/>
      <c r="AS111" s="1622">
        <f>J111</f>
        <v>96</v>
      </c>
      <c r="AT111" s="1618"/>
      <c r="AU111" s="2317"/>
      <c r="AV111" s="2292">
        <f t="shared" si="32"/>
        <v>92</v>
      </c>
      <c r="AW111" s="2297">
        <f t="shared" si="33"/>
        <v>4</v>
      </c>
      <c r="AX111" s="1633"/>
      <c r="AY111" s="1633"/>
      <c r="AZ111" s="1633"/>
      <c r="BA111" s="1633"/>
      <c r="BB111" s="1633"/>
      <c r="BC111" s="1633"/>
      <c r="BD111" s="1633"/>
      <c r="BE111" s="1633"/>
      <c r="BF111" s="1633"/>
      <c r="BG111" s="1633"/>
      <c r="BH111" s="1633"/>
      <c r="BI111" s="1633"/>
      <c r="BJ111" s="1633"/>
      <c r="BK111" s="1633"/>
      <c r="BL111" s="1633"/>
      <c r="BM111" s="1633"/>
      <c r="BN111" s="1633"/>
      <c r="BO111" s="1633"/>
      <c r="BP111" s="1633"/>
      <c r="BQ111" s="1633"/>
      <c r="BR111" s="1633"/>
      <c r="BS111" s="1633"/>
      <c r="BT111" s="1633"/>
      <c r="BU111" s="1633"/>
      <c r="BV111" s="1633"/>
      <c r="BW111" s="1633"/>
      <c r="BX111" s="1633"/>
      <c r="BY111" s="1633"/>
      <c r="BZ111" s="1633"/>
      <c r="CA111" s="1633"/>
      <c r="CB111" s="1633"/>
      <c r="CC111" s="1633"/>
      <c r="CD111" s="1633"/>
      <c r="CE111" s="1633"/>
      <c r="CF111" s="1633"/>
      <c r="CG111" s="1633"/>
      <c r="CH111" s="1633"/>
      <c r="CI111" s="1633"/>
      <c r="CJ111" s="1633"/>
      <c r="CK111" s="1633"/>
      <c r="CL111" s="1633"/>
      <c r="CM111" s="1633"/>
      <c r="CN111" s="1633"/>
      <c r="CO111" s="1633"/>
      <c r="CP111" s="1633"/>
      <c r="CQ111" s="1633"/>
      <c r="CR111" s="1633"/>
      <c r="CS111" s="1633"/>
      <c r="CT111" s="1633"/>
      <c r="CU111" s="1633"/>
      <c r="CV111" s="1633"/>
      <c r="CW111" s="1633"/>
      <c r="CX111" s="1633"/>
      <c r="CY111" s="1633"/>
      <c r="CZ111" s="1633"/>
      <c r="DA111" s="1633"/>
      <c r="DB111" s="1633"/>
      <c r="DC111" s="1633"/>
      <c r="DD111" s="1633"/>
      <c r="DE111" s="1633"/>
      <c r="DF111" s="1633"/>
      <c r="DG111" s="1633"/>
      <c r="DH111" s="1633"/>
      <c r="DI111" s="1633"/>
      <c r="DJ111" s="1633"/>
      <c r="DK111" s="1633"/>
      <c r="DL111" s="1633"/>
      <c r="DM111" s="1633"/>
      <c r="DN111" s="1633"/>
      <c r="DO111" s="1633"/>
      <c r="DP111" s="1633"/>
      <c r="DQ111" s="1633"/>
      <c r="DR111" s="1633"/>
      <c r="DS111" s="1633"/>
      <c r="DT111" s="1633"/>
      <c r="DU111" s="1633"/>
      <c r="DV111" s="1633"/>
      <c r="DW111" s="1633"/>
      <c r="DX111" s="1633"/>
      <c r="DY111" s="1633"/>
      <c r="DZ111" s="1633"/>
      <c r="EA111" s="1633"/>
      <c r="EB111" s="1633"/>
      <c r="EC111" s="1633"/>
      <c r="ED111" s="1633"/>
      <c r="EE111" s="1633"/>
      <c r="EF111" s="1633"/>
      <c r="EG111" s="1633"/>
      <c r="EH111" s="1633"/>
      <c r="EI111" s="1633"/>
      <c r="EJ111" s="1633"/>
      <c r="EK111" s="1633"/>
      <c r="EL111" s="1633"/>
      <c r="EM111" s="1633"/>
      <c r="EN111" s="1633"/>
      <c r="EO111" s="1633"/>
      <c r="EP111" s="1633"/>
      <c r="EQ111" s="1633"/>
      <c r="ER111" s="1633"/>
      <c r="ES111" s="1633"/>
      <c r="ET111" s="1633"/>
      <c r="EU111" s="1633"/>
      <c r="EV111" s="1633"/>
      <c r="EW111" s="1633"/>
      <c r="EX111" s="1633"/>
      <c r="EY111" s="1633"/>
      <c r="EZ111" s="1633"/>
      <c r="FA111" s="1633"/>
      <c r="FB111" s="1633"/>
      <c r="FC111" s="1633"/>
      <c r="FD111" s="1633"/>
      <c r="FE111" s="1633"/>
      <c r="FF111" s="1633"/>
      <c r="FG111" s="1633"/>
      <c r="FH111" s="1633"/>
      <c r="FI111" s="1633"/>
      <c r="FJ111" s="1633"/>
      <c r="FK111" s="1633"/>
      <c r="FL111" s="1633"/>
      <c r="FM111" s="1633"/>
      <c r="FN111" s="1633"/>
      <c r="FO111" s="1633"/>
      <c r="FP111" s="1633"/>
      <c r="FQ111" s="1633"/>
      <c r="FR111" s="1633"/>
      <c r="FS111" s="1633"/>
      <c r="FT111" s="1633"/>
      <c r="FU111" s="1633"/>
      <c r="FV111" s="1633"/>
      <c r="FW111" s="1633"/>
      <c r="FX111" s="1633"/>
      <c r="FY111" s="1633"/>
      <c r="FZ111" s="1633"/>
      <c r="GA111" s="1633"/>
      <c r="GB111" s="1633"/>
      <c r="GC111" s="1633"/>
      <c r="GD111" s="1633"/>
      <c r="GE111" s="1633"/>
      <c r="GF111" s="1633"/>
      <c r="GG111" s="1633"/>
      <c r="GH111" s="1633"/>
      <c r="GI111" s="1633"/>
      <c r="GJ111" s="1633"/>
      <c r="GK111" s="1633"/>
      <c r="GL111" s="1633"/>
      <c r="GM111" s="1633"/>
      <c r="GN111" s="1633"/>
      <c r="GO111" s="1633"/>
      <c r="GP111" s="1633"/>
      <c r="GQ111" s="1633"/>
      <c r="GR111" s="1633"/>
      <c r="GS111" s="1633"/>
      <c r="GT111" s="1633"/>
      <c r="GU111" s="1633"/>
      <c r="GV111" s="1633"/>
      <c r="GW111" s="1633"/>
      <c r="GX111" s="1633"/>
      <c r="GY111" s="1633"/>
      <c r="GZ111" s="1633"/>
      <c r="HA111" s="1633"/>
      <c r="HB111" s="1633"/>
      <c r="HC111" s="1633"/>
      <c r="HD111" s="1633"/>
      <c r="HE111" s="1633"/>
      <c r="HF111" s="1633"/>
      <c r="HG111" s="1633"/>
      <c r="HH111" s="1633"/>
      <c r="HI111" s="1633"/>
      <c r="HJ111" s="1633"/>
      <c r="HK111" s="1633"/>
      <c r="HL111" s="1633"/>
      <c r="HM111" s="1633"/>
      <c r="HN111" s="1633"/>
      <c r="HO111" s="1633"/>
      <c r="HP111" s="1633"/>
      <c r="HQ111" s="1633"/>
      <c r="HR111" s="1633"/>
      <c r="HS111" s="1633"/>
      <c r="HT111" s="1633"/>
      <c r="HU111" s="1633"/>
      <c r="HV111" s="1633"/>
      <c r="HW111" s="1633"/>
      <c r="HX111" s="1633"/>
      <c r="HY111" s="1633"/>
      <c r="HZ111" s="1633"/>
      <c r="IA111" s="1633"/>
      <c r="IB111" s="1633"/>
      <c r="IC111" s="1633"/>
      <c r="ID111" s="1633"/>
      <c r="IE111" s="1633"/>
      <c r="IF111" s="1633"/>
      <c r="IG111" s="1633"/>
      <c r="IH111" s="1633"/>
      <c r="II111" s="1633"/>
      <c r="IJ111" s="1633"/>
      <c r="IK111" s="1633"/>
      <c r="IL111" s="1633"/>
      <c r="IM111" s="1633"/>
      <c r="IN111" s="1633"/>
      <c r="IO111" s="1633"/>
      <c r="IP111" s="1633"/>
      <c r="IQ111" s="1633"/>
      <c r="IR111" s="1633"/>
      <c r="IS111" s="1633"/>
      <c r="IT111" s="1633"/>
      <c r="IU111" s="1633"/>
      <c r="IV111" s="1633"/>
      <c r="IW111" s="1633"/>
      <c r="IX111" s="1633"/>
      <c r="IY111" s="1633"/>
      <c r="IZ111" s="1633"/>
      <c r="JA111" s="1633"/>
      <c r="JB111" s="1633"/>
      <c r="JC111" s="1633"/>
      <c r="JD111" s="1633"/>
      <c r="JE111" s="1633"/>
      <c r="JF111" s="1633"/>
      <c r="JG111" s="1633"/>
      <c r="JH111" s="1633"/>
      <c r="JI111" s="1633"/>
      <c r="JJ111" s="1633"/>
      <c r="JK111" s="1633"/>
      <c r="JL111" s="1633"/>
      <c r="JM111" s="1633"/>
      <c r="JN111" s="1633"/>
      <c r="JO111" s="1633"/>
      <c r="JP111" s="1633"/>
      <c r="JQ111" s="1633"/>
      <c r="JR111" s="1633"/>
      <c r="JS111" s="1633"/>
      <c r="JT111" s="1633"/>
      <c r="JU111" s="1633"/>
      <c r="JV111" s="1633"/>
      <c r="JW111" s="1633"/>
      <c r="JX111" s="1633"/>
      <c r="JY111" s="1633"/>
      <c r="JZ111" s="1633"/>
      <c r="KA111" s="1633"/>
      <c r="KB111" s="1633"/>
      <c r="KC111" s="1633"/>
      <c r="KD111" s="1633"/>
      <c r="KE111" s="1633"/>
      <c r="KF111" s="1633"/>
      <c r="KG111" s="1633"/>
      <c r="KH111" s="1633"/>
      <c r="KI111" s="1633"/>
      <c r="KJ111" s="1633"/>
      <c r="KK111" s="1633"/>
      <c r="KL111" s="1633"/>
      <c r="KM111" s="1633"/>
      <c r="KN111" s="1633"/>
      <c r="KO111" s="1633"/>
      <c r="KP111" s="1633"/>
      <c r="KQ111" s="1633"/>
      <c r="KR111" s="1633"/>
      <c r="KS111" s="1633"/>
      <c r="KT111" s="1633"/>
      <c r="KU111" s="1633"/>
      <c r="KV111" s="1633"/>
      <c r="KW111" s="1633"/>
      <c r="KX111" s="1633"/>
      <c r="KY111" s="1633"/>
      <c r="KZ111" s="1633"/>
      <c r="LA111" s="1633"/>
      <c r="LB111" s="1633"/>
      <c r="LC111" s="1633"/>
      <c r="LD111" s="1642"/>
      <c r="LE111" s="1642"/>
      <c r="LF111" s="1642"/>
      <c r="LG111" s="1642"/>
      <c r="LH111" s="1642"/>
      <c r="LI111" s="1642"/>
      <c r="LJ111" s="1642"/>
      <c r="LK111" s="1642"/>
      <c r="LL111" s="1642"/>
      <c r="LM111" s="1643"/>
    </row>
    <row r="112" s="1479" customFormat="1" ht="47" customHeight="1" spans="1:325">
      <c r="A112" s="2147">
        <v>45842</v>
      </c>
      <c r="B112" s="2148" t="s">
        <v>753</v>
      </c>
      <c r="C112" s="2149" t="s">
        <v>115</v>
      </c>
      <c r="D112" s="2150">
        <v>4500172875</v>
      </c>
      <c r="E112" s="2160"/>
      <c r="F112" s="2150" t="s">
        <v>3906</v>
      </c>
      <c r="G112" s="2152" t="s">
        <v>3823</v>
      </c>
      <c r="H112" s="2152" t="s">
        <v>3823</v>
      </c>
      <c r="I112" s="1532" t="s">
        <v>3824</v>
      </c>
      <c r="J112" s="1522">
        <v>96</v>
      </c>
      <c r="K112" s="1534">
        <v>0</v>
      </c>
      <c r="L112" s="1534">
        <v>6</v>
      </c>
      <c r="M112" s="1534">
        <f t="shared" si="34"/>
        <v>16</v>
      </c>
      <c r="N112" s="1536">
        <v>45877</v>
      </c>
      <c r="O112" s="1536">
        <f t="shared" si="26"/>
        <v>45875</v>
      </c>
      <c r="P112" s="1526"/>
      <c r="Q112" s="2070" t="s">
        <v>78</v>
      </c>
      <c r="R112" s="2167" t="s">
        <v>755</v>
      </c>
      <c r="S112" s="2167" t="s">
        <v>111</v>
      </c>
      <c r="T112" s="1557">
        <v>45852</v>
      </c>
      <c r="U112" s="1578" t="s">
        <v>88</v>
      </c>
      <c r="V112" s="1578" t="s">
        <v>756</v>
      </c>
      <c r="W112" s="1579"/>
      <c r="X112" s="1578"/>
      <c r="Y112" s="1580" t="s">
        <v>757</v>
      </c>
      <c r="Z112" s="2173" t="s">
        <v>122</v>
      </c>
      <c r="AA112" s="2174">
        <v>4.2594</v>
      </c>
      <c r="AB112" s="2175">
        <f t="shared" si="37"/>
        <v>408.9024</v>
      </c>
      <c r="AC112" s="1602"/>
      <c r="AD112" s="1603" t="s">
        <v>81</v>
      </c>
      <c r="AE112" s="1603">
        <v>1</v>
      </c>
      <c r="AF112" s="1603">
        <f t="shared" si="35"/>
        <v>96</v>
      </c>
      <c r="AG112" s="1604"/>
      <c r="AH112" s="1605"/>
      <c r="AI112" s="1605"/>
      <c r="AJ112" s="1605" t="s">
        <v>63</v>
      </c>
      <c r="AK112" s="1616">
        <f t="shared" si="36"/>
        <v>96</v>
      </c>
      <c r="AL112" s="2314"/>
      <c r="AM112" s="1617"/>
      <c r="AN112" s="1618"/>
      <c r="AO112" s="1618"/>
      <c r="AP112" s="1618"/>
      <c r="AQ112" s="1618"/>
      <c r="AR112" s="1618"/>
      <c r="AS112" s="1618"/>
      <c r="AT112" s="1622">
        <f>J112</f>
        <v>96</v>
      </c>
      <c r="AU112" s="2317"/>
      <c r="AV112" s="2292">
        <f t="shared" si="32"/>
        <v>92</v>
      </c>
      <c r="AW112" s="2297">
        <f t="shared" si="33"/>
        <v>4</v>
      </c>
      <c r="AX112" s="1633"/>
      <c r="AY112" s="1633"/>
      <c r="AZ112" s="1633"/>
      <c r="BA112" s="1633"/>
      <c r="BB112" s="1633"/>
      <c r="BC112" s="1633"/>
      <c r="BD112" s="1633"/>
      <c r="BE112" s="1633"/>
      <c r="BF112" s="1633"/>
      <c r="BG112" s="1633"/>
      <c r="BH112" s="1633"/>
      <c r="BI112" s="1633"/>
      <c r="BJ112" s="1633"/>
      <c r="BK112" s="1633"/>
      <c r="BL112" s="1633"/>
      <c r="BM112" s="1633"/>
      <c r="BN112" s="1633"/>
      <c r="BO112" s="1633"/>
      <c r="BP112" s="1633"/>
      <c r="BQ112" s="1633"/>
      <c r="BR112" s="1633"/>
      <c r="BS112" s="1633"/>
      <c r="BT112" s="1633"/>
      <c r="BU112" s="1633"/>
      <c r="BV112" s="1633"/>
      <c r="BW112" s="1633"/>
      <c r="BX112" s="1633"/>
      <c r="BY112" s="1633"/>
      <c r="BZ112" s="1633"/>
      <c r="CA112" s="1633"/>
      <c r="CB112" s="1633"/>
      <c r="CC112" s="1633"/>
      <c r="CD112" s="1633"/>
      <c r="CE112" s="1633"/>
      <c r="CF112" s="1633"/>
      <c r="CG112" s="1633"/>
      <c r="CH112" s="1633"/>
      <c r="CI112" s="1633"/>
      <c r="CJ112" s="1633"/>
      <c r="CK112" s="1633"/>
      <c r="CL112" s="1633"/>
      <c r="CM112" s="1633"/>
      <c r="CN112" s="1633"/>
      <c r="CO112" s="1633"/>
      <c r="CP112" s="1633"/>
      <c r="CQ112" s="1633"/>
      <c r="CR112" s="1633"/>
      <c r="CS112" s="1633"/>
      <c r="CT112" s="1633"/>
      <c r="CU112" s="1633"/>
      <c r="CV112" s="1633"/>
      <c r="CW112" s="1633"/>
      <c r="CX112" s="1633"/>
      <c r="CY112" s="1633"/>
      <c r="CZ112" s="1633"/>
      <c r="DA112" s="1633"/>
      <c r="DB112" s="1633"/>
      <c r="DC112" s="1633"/>
      <c r="DD112" s="1633"/>
      <c r="DE112" s="1633"/>
      <c r="DF112" s="1633"/>
      <c r="DG112" s="1633"/>
      <c r="DH112" s="1633"/>
      <c r="DI112" s="1633"/>
      <c r="DJ112" s="1633"/>
      <c r="DK112" s="1633"/>
      <c r="DL112" s="1633"/>
      <c r="DM112" s="1633"/>
      <c r="DN112" s="1633"/>
      <c r="DO112" s="1633"/>
      <c r="DP112" s="1633"/>
      <c r="DQ112" s="1633"/>
      <c r="DR112" s="1633"/>
      <c r="DS112" s="1633"/>
      <c r="DT112" s="1633"/>
      <c r="DU112" s="1633"/>
      <c r="DV112" s="1633"/>
      <c r="DW112" s="1633"/>
      <c r="DX112" s="1633"/>
      <c r="DY112" s="1633"/>
      <c r="DZ112" s="1633"/>
      <c r="EA112" s="1633"/>
      <c r="EB112" s="1633"/>
      <c r="EC112" s="1633"/>
      <c r="ED112" s="1633"/>
      <c r="EE112" s="1633"/>
      <c r="EF112" s="1633"/>
      <c r="EG112" s="1633"/>
      <c r="EH112" s="1633"/>
      <c r="EI112" s="1633"/>
      <c r="EJ112" s="1633"/>
      <c r="EK112" s="1633"/>
      <c r="EL112" s="1633"/>
      <c r="EM112" s="1633"/>
      <c r="EN112" s="1633"/>
      <c r="EO112" s="1633"/>
      <c r="EP112" s="1633"/>
      <c r="EQ112" s="1633"/>
      <c r="ER112" s="1633"/>
      <c r="ES112" s="1633"/>
      <c r="ET112" s="1633"/>
      <c r="EU112" s="1633"/>
      <c r="EV112" s="1633"/>
      <c r="EW112" s="1633"/>
      <c r="EX112" s="1633"/>
      <c r="EY112" s="1633"/>
      <c r="EZ112" s="1633"/>
      <c r="FA112" s="1633"/>
      <c r="FB112" s="1633"/>
      <c r="FC112" s="1633"/>
      <c r="FD112" s="1633"/>
      <c r="FE112" s="1633"/>
      <c r="FF112" s="1633"/>
      <c r="FG112" s="1633"/>
      <c r="FH112" s="1633"/>
      <c r="FI112" s="1633"/>
      <c r="FJ112" s="1633"/>
      <c r="FK112" s="1633"/>
      <c r="FL112" s="1633"/>
      <c r="FM112" s="1633"/>
      <c r="FN112" s="1633"/>
      <c r="FO112" s="1633"/>
      <c r="FP112" s="1633"/>
      <c r="FQ112" s="1633"/>
      <c r="FR112" s="1633"/>
      <c r="FS112" s="1633"/>
      <c r="FT112" s="1633"/>
      <c r="FU112" s="1633"/>
      <c r="FV112" s="1633"/>
      <c r="FW112" s="1633"/>
      <c r="FX112" s="1633"/>
      <c r="FY112" s="1633"/>
      <c r="FZ112" s="1633"/>
      <c r="GA112" s="1633"/>
      <c r="GB112" s="1633"/>
      <c r="GC112" s="1633"/>
      <c r="GD112" s="1633"/>
      <c r="GE112" s="1633"/>
      <c r="GF112" s="1633"/>
      <c r="GG112" s="1633"/>
      <c r="GH112" s="1633"/>
      <c r="GI112" s="1633"/>
      <c r="GJ112" s="1633"/>
      <c r="GK112" s="1633"/>
      <c r="GL112" s="1633"/>
      <c r="GM112" s="1633"/>
      <c r="GN112" s="1633"/>
      <c r="GO112" s="1633"/>
      <c r="GP112" s="1633"/>
      <c r="GQ112" s="1633"/>
      <c r="GR112" s="1633"/>
      <c r="GS112" s="1633"/>
      <c r="GT112" s="1633"/>
      <c r="GU112" s="1633"/>
      <c r="GV112" s="1633"/>
      <c r="GW112" s="1633"/>
      <c r="GX112" s="1633"/>
      <c r="GY112" s="1633"/>
      <c r="GZ112" s="1633"/>
      <c r="HA112" s="1633"/>
      <c r="HB112" s="1633"/>
      <c r="HC112" s="1633"/>
      <c r="HD112" s="1633"/>
      <c r="HE112" s="1633"/>
      <c r="HF112" s="1633"/>
      <c r="HG112" s="1633"/>
      <c r="HH112" s="1633"/>
      <c r="HI112" s="1633"/>
      <c r="HJ112" s="1633"/>
      <c r="HK112" s="1633"/>
      <c r="HL112" s="1633"/>
      <c r="HM112" s="1633"/>
      <c r="HN112" s="1633"/>
      <c r="HO112" s="1633"/>
      <c r="HP112" s="1633"/>
      <c r="HQ112" s="1633"/>
      <c r="HR112" s="1633"/>
      <c r="HS112" s="1633"/>
      <c r="HT112" s="1633"/>
      <c r="HU112" s="1633"/>
      <c r="HV112" s="1633"/>
      <c r="HW112" s="1633"/>
      <c r="HX112" s="1633"/>
      <c r="HY112" s="1633"/>
      <c r="HZ112" s="1633"/>
      <c r="IA112" s="1633"/>
      <c r="IB112" s="1633"/>
      <c r="IC112" s="1633"/>
      <c r="ID112" s="1633"/>
      <c r="IE112" s="1633"/>
      <c r="IF112" s="1633"/>
      <c r="IG112" s="1633"/>
      <c r="IH112" s="1633"/>
      <c r="II112" s="1633"/>
      <c r="IJ112" s="1633"/>
      <c r="IK112" s="1633"/>
      <c r="IL112" s="1633"/>
      <c r="IM112" s="1633"/>
      <c r="IN112" s="1633"/>
      <c r="IO112" s="1633"/>
      <c r="IP112" s="1633"/>
      <c r="IQ112" s="1633"/>
      <c r="IR112" s="1633"/>
      <c r="IS112" s="1633"/>
      <c r="IT112" s="1633"/>
      <c r="IU112" s="1633"/>
      <c r="IV112" s="1633"/>
      <c r="IW112" s="1633"/>
      <c r="IX112" s="1633"/>
      <c r="IY112" s="1633"/>
      <c r="IZ112" s="1633"/>
      <c r="JA112" s="1633"/>
      <c r="JB112" s="1633"/>
      <c r="JC112" s="1633"/>
      <c r="JD112" s="1633"/>
      <c r="JE112" s="1633"/>
      <c r="JF112" s="1633"/>
      <c r="JG112" s="1633"/>
      <c r="JH112" s="1633"/>
      <c r="JI112" s="1633"/>
      <c r="JJ112" s="1633"/>
      <c r="JK112" s="1633"/>
      <c r="JL112" s="1633"/>
      <c r="JM112" s="1633"/>
      <c r="JN112" s="1633"/>
      <c r="JO112" s="1633"/>
      <c r="JP112" s="1633"/>
      <c r="JQ112" s="1633"/>
      <c r="JR112" s="1633"/>
      <c r="JS112" s="1633"/>
      <c r="JT112" s="1633"/>
      <c r="JU112" s="1633"/>
      <c r="JV112" s="1633"/>
      <c r="JW112" s="1633"/>
      <c r="JX112" s="1633"/>
      <c r="JY112" s="1633"/>
      <c r="JZ112" s="1633"/>
      <c r="KA112" s="1633"/>
      <c r="KB112" s="1633"/>
      <c r="KC112" s="1633"/>
      <c r="KD112" s="1633"/>
      <c r="KE112" s="1633"/>
      <c r="KF112" s="1633"/>
      <c r="KG112" s="1633"/>
      <c r="KH112" s="1633"/>
      <c r="KI112" s="1633"/>
      <c r="KJ112" s="1633"/>
      <c r="KK112" s="1633"/>
      <c r="KL112" s="1633"/>
      <c r="KM112" s="1633"/>
      <c r="KN112" s="1633"/>
      <c r="KO112" s="1633"/>
      <c r="KP112" s="1633"/>
      <c r="KQ112" s="1633"/>
      <c r="KR112" s="1633"/>
      <c r="KS112" s="1633"/>
      <c r="KT112" s="1633"/>
      <c r="KU112" s="1633"/>
      <c r="KV112" s="1633"/>
      <c r="KW112" s="1633"/>
      <c r="KX112" s="1633"/>
      <c r="KY112" s="1633"/>
      <c r="KZ112" s="1633"/>
      <c r="LA112" s="1633"/>
      <c r="LB112" s="1633"/>
      <c r="LC112" s="1633"/>
      <c r="LD112" s="1642"/>
      <c r="LE112" s="1642"/>
      <c r="LF112" s="1642"/>
      <c r="LG112" s="1642"/>
      <c r="LH112" s="1642"/>
      <c r="LI112" s="1642"/>
      <c r="LJ112" s="1642"/>
      <c r="LK112" s="1642"/>
      <c r="LL112" s="1642"/>
      <c r="LM112" s="1643"/>
    </row>
    <row r="113" s="1479" customFormat="1" ht="47" customHeight="1" spans="1:325">
      <c r="A113" s="2147">
        <v>45842</v>
      </c>
      <c r="B113" s="2148" t="s">
        <v>753</v>
      </c>
      <c r="C113" s="2149" t="s">
        <v>115</v>
      </c>
      <c r="D113" s="2150">
        <v>4500172875</v>
      </c>
      <c r="E113" s="2160"/>
      <c r="F113" s="2150" t="s">
        <v>3907</v>
      </c>
      <c r="G113" s="2152" t="s">
        <v>3826</v>
      </c>
      <c r="H113" s="2152" t="s">
        <v>3826</v>
      </c>
      <c r="I113" s="1521" t="s">
        <v>3827</v>
      </c>
      <c r="J113" s="1522">
        <v>96</v>
      </c>
      <c r="K113" s="1534">
        <v>0</v>
      </c>
      <c r="L113" s="1534">
        <v>6</v>
      </c>
      <c r="M113" s="1534">
        <f t="shared" si="34"/>
        <v>16</v>
      </c>
      <c r="N113" s="1536">
        <v>45877</v>
      </c>
      <c r="O113" s="1536">
        <f t="shared" si="26"/>
        <v>45875</v>
      </c>
      <c r="P113" s="1526"/>
      <c r="Q113" s="2070" t="s">
        <v>78</v>
      </c>
      <c r="R113" s="2167" t="s">
        <v>755</v>
      </c>
      <c r="S113" s="2167" t="s">
        <v>111</v>
      </c>
      <c r="T113" s="1557">
        <v>45852</v>
      </c>
      <c r="U113" s="1578" t="s">
        <v>88</v>
      </c>
      <c r="V113" s="1578" t="s">
        <v>756</v>
      </c>
      <c r="W113" s="1579"/>
      <c r="X113" s="1578"/>
      <c r="Y113" s="1580" t="s">
        <v>757</v>
      </c>
      <c r="Z113" s="2173" t="s">
        <v>122</v>
      </c>
      <c r="AA113" s="2174">
        <v>3.3955</v>
      </c>
      <c r="AB113" s="2175">
        <f t="shared" si="37"/>
        <v>325.968</v>
      </c>
      <c r="AC113" s="1602"/>
      <c r="AD113" s="1603" t="s">
        <v>81</v>
      </c>
      <c r="AE113" s="1603">
        <v>1</v>
      </c>
      <c r="AF113" s="1603">
        <f t="shared" si="35"/>
        <v>96</v>
      </c>
      <c r="AG113" s="1604"/>
      <c r="AH113" s="1605"/>
      <c r="AI113" s="1605"/>
      <c r="AJ113" s="1605" t="s">
        <v>63</v>
      </c>
      <c r="AK113" s="1616">
        <f t="shared" si="36"/>
        <v>96</v>
      </c>
      <c r="AL113" s="2314"/>
      <c r="AM113" s="1617"/>
      <c r="AN113" s="1618"/>
      <c r="AO113" s="1618"/>
      <c r="AP113" s="1618"/>
      <c r="AQ113" s="1618"/>
      <c r="AR113" s="1618"/>
      <c r="AS113" s="1618"/>
      <c r="AT113" s="1618"/>
      <c r="AU113" s="2315">
        <f>J113</f>
        <v>96</v>
      </c>
      <c r="AV113" s="2292">
        <f t="shared" si="32"/>
        <v>92</v>
      </c>
      <c r="AW113" s="2297">
        <f t="shared" si="33"/>
        <v>4</v>
      </c>
      <c r="AX113" s="1633"/>
      <c r="AY113" s="1633"/>
      <c r="AZ113" s="1633"/>
      <c r="BA113" s="1633"/>
      <c r="BB113" s="1633"/>
      <c r="BC113" s="1633"/>
      <c r="BD113" s="1633"/>
      <c r="BE113" s="1633"/>
      <c r="BF113" s="1633"/>
      <c r="BG113" s="1633"/>
      <c r="BH113" s="1633"/>
      <c r="BI113" s="1633"/>
      <c r="BJ113" s="1633"/>
      <c r="BK113" s="1633"/>
      <c r="BL113" s="1633"/>
      <c r="BM113" s="1633"/>
      <c r="BN113" s="1633"/>
      <c r="BO113" s="1633"/>
      <c r="BP113" s="1633"/>
      <c r="BQ113" s="1633"/>
      <c r="BR113" s="1633"/>
      <c r="BS113" s="1633"/>
      <c r="BT113" s="1633"/>
      <c r="BU113" s="1633"/>
      <c r="BV113" s="1633"/>
      <c r="BW113" s="1633"/>
      <c r="BX113" s="1633"/>
      <c r="BY113" s="1633"/>
      <c r="BZ113" s="1633"/>
      <c r="CA113" s="1633"/>
      <c r="CB113" s="1633"/>
      <c r="CC113" s="1633"/>
      <c r="CD113" s="1633"/>
      <c r="CE113" s="1633"/>
      <c r="CF113" s="1633"/>
      <c r="CG113" s="1633"/>
      <c r="CH113" s="1633"/>
      <c r="CI113" s="1633"/>
      <c r="CJ113" s="1633"/>
      <c r="CK113" s="1633"/>
      <c r="CL113" s="1633"/>
      <c r="CM113" s="1633"/>
      <c r="CN113" s="1633"/>
      <c r="CO113" s="1633"/>
      <c r="CP113" s="1633"/>
      <c r="CQ113" s="1633"/>
      <c r="CR113" s="1633"/>
      <c r="CS113" s="1633"/>
      <c r="CT113" s="1633"/>
      <c r="CU113" s="1633"/>
      <c r="CV113" s="1633"/>
      <c r="CW113" s="1633"/>
      <c r="CX113" s="1633"/>
      <c r="CY113" s="1633"/>
      <c r="CZ113" s="1633"/>
      <c r="DA113" s="1633"/>
      <c r="DB113" s="1633"/>
      <c r="DC113" s="1633"/>
      <c r="DD113" s="1633"/>
      <c r="DE113" s="1633"/>
      <c r="DF113" s="1633"/>
      <c r="DG113" s="1633"/>
      <c r="DH113" s="1633"/>
      <c r="DI113" s="1633"/>
      <c r="DJ113" s="1633"/>
      <c r="DK113" s="1633"/>
      <c r="DL113" s="1633"/>
      <c r="DM113" s="1633"/>
      <c r="DN113" s="1633"/>
      <c r="DO113" s="1633"/>
      <c r="DP113" s="1633"/>
      <c r="DQ113" s="1633"/>
      <c r="DR113" s="1633"/>
      <c r="DS113" s="1633"/>
      <c r="DT113" s="1633"/>
      <c r="DU113" s="1633"/>
      <c r="DV113" s="1633"/>
      <c r="DW113" s="1633"/>
      <c r="DX113" s="1633"/>
      <c r="DY113" s="1633"/>
      <c r="DZ113" s="1633"/>
      <c r="EA113" s="1633"/>
      <c r="EB113" s="1633"/>
      <c r="EC113" s="1633"/>
      <c r="ED113" s="1633"/>
      <c r="EE113" s="1633"/>
      <c r="EF113" s="1633"/>
      <c r="EG113" s="1633"/>
      <c r="EH113" s="1633"/>
      <c r="EI113" s="1633"/>
      <c r="EJ113" s="1633"/>
      <c r="EK113" s="1633"/>
      <c r="EL113" s="1633"/>
      <c r="EM113" s="1633"/>
      <c r="EN113" s="1633"/>
      <c r="EO113" s="1633"/>
      <c r="EP113" s="1633"/>
      <c r="EQ113" s="1633"/>
      <c r="ER113" s="1633"/>
      <c r="ES113" s="1633"/>
      <c r="ET113" s="1633"/>
      <c r="EU113" s="1633"/>
      <c r="EV113" s="1633"/>
      <c r="EW113" s="1633"/>
      <c r="EX113" s="1633"/>
      <c r="EY113" s="1633"/>
      <c r="EZ113" s="1633"/>
      <c r="FA113" s="1633"/>
      <c r="FB113" s="1633"/>
      <c r="FC113" s="1633"/>
      <c r="FD113" s="1633"/>
      <c r="FE113" s="1633"/>
      <c r="FF113" s="1633"/>
      <c r="FG113" s="1633"/>
      <c r="FH113" s="1633"/>
      <c r="FI113" s="1633"/>
      <c r="FJ113" s="1633"/>
      <c r="FK113" s="1633"/>
      <c r="FL113" s="1633"/>
      <c r="FM113" s="1633"/>
      <c r="FN113" s="1633"/>
      <c r="FO113" s="1633"/>
      <c r="FP113" s="1633"/>
      <c r="FQ113" s="1633"/>
      <c r="FR113" s="1633"/>
      <c r="FS113" s="1633"/>
      <c r="FT113" s="1633"/>
      <c r="FU113" s="1633"/>
      <c r="FV113" s="1633"/>
      <c r="FW113" s="1633"/>
      <c r="FX113" s="1633"/>
      <c r="FY113" s="1633"/>
      <c r="FZ113" s="1633"/>
      <c r="GA113" s="1633"/>
      <c r="GB113" s="1633"/>
      <c r="GC113" s="1633"/>
      <c r="GD113" s="1633"/>
      <c r="GE113" s="1633"/>
      <c r="GF113" s="1633"/>
      <c r="GG113" s="1633"/>
      <c r="GH113" s="1633"/>
      <c r="GI113" s="1633"/>
      <c r="GJ113" s="1633"/>
      <c r="GK113" s="1633"/>
      <c r="GL113" s="1633"/>
      <c r="GM113" s="1633"/>
      <c r="GN113" s="1633"/>
      <c r="GO113" s="1633"/>
      <c r="GP113" s="1633"/>
      <c r="GQ113" s="1633"/>
      <c r="GR113" s="1633"/>
      <c r="GS113" s="1633"/>
      <c r="GT113" s="1633"/>
      <c r="GU113" s="1633"/>
      <c r="GV113" s="1633"/>
      <c r="GW113" s="1633"/>
      <c r="GX113" s="1633"/>
      <c r="GY113" s="1633"/>
      <c r="GZ113" s="1633"/>
      <c r="HA113" s="1633"/>
      <c r="HB113" s="1633"/>
      <c r="HC113" s="1633"/>
      <c r="HD113" s="1633"/>
      <c r="HE113" s="1633"/>
      <c r="HF113" s="1633"/>
      <c r="HG113" s="1633"/>
      <c r="HH113" s="1633"/>
      <c r="HI113" s="1633"/>
      <c r="HJ113" s="1633"/>
      <c r="HK113" s="1633"/>
      <c r="HL113" s="1633"/>
      <c r="HM113" s="1633"/>
      <c r="HN113" s="1633"/>
      <c r="HO113" s="1633"/>
      <c r="HP113" s="1633"/>
      <c r="HQ113" s="1633"/>
      <c r="HR113" s="1633"/>
      <c r="HS113" s="1633"/>
      <c r="HT113" s="1633"/>
      <c r="HU113" s="1633"/>
      <c r="HV113" s="1633"/>
      <c r="HW113" s="1633"/>
      <c r="HX113" s="1633"/>
      <c r="HY113" s="1633"/>
      <c r="HZ113" s="1633"/>
      <c r="IA113" s="1633"/>
      <c r="IB113" s="1633"/>
      <c r="IC113" s="1633"/>
      <c r="ID113" s="1633"/>
      <c r="IE113" s="1633"/>
      <c r="IF113" s="1633"/>
      <c r="IG113" s="1633"/>
      <c r="IH113" s="1633"/>
      <c r="II113" s="1633"/>
      <c r="IJ113" s="1633"/>
      <c r="IK113" s="1633"/>
      <c r="IL113" s="1633"/>
      <c r="IM113" s="1633"/>
      <c r="IN113" s="1633"/>
      <c r="IO113" s="1633"/>
      <c r="IP113" s="1633"/>
      <c r="IQ113" s="1633"/>
      <c r="IR113" s="1633"/>
      <c r="IS113" s="1633"/>
      <c r="IT113" s="1633"/>
      <c r="IU113" s="1633"/>
      <c r="IV113" s="1633"/>
      <c r="IW113" s="1633"/>
      <c r="IX113" s="1633"/>
      <c r="IY113" s="1633"/>
      <c r="IZ113" s="1633"/>
      <c r="JA113" s="1633"/>
      <c r="JB113" s="1633"/>
      <c r="JC113" s="1633"/>
      <c r="JD113" s="1633"/>
      <c r="JE113" s="1633"/>
      <c r="JF113" s="1633"/>
      <c r="JG113" s="1633"/>
      <c r="JH113" s="1633"/>
      <c r="JI113" s="1633"/>
      <c r="JJ113" s="1633"/>
      <c r="JK113" s="1633"/>
      <c r="JL113" s="1633"/>
      <c r="JM113" s="1633"/>
      <c r="JN113" s="1633"/>
      <c r="JO113" s="1633"/>
      <c r="JP113" s="1633"/>
      <c r="JQ113" s="1633"/>
      <c r="JR113" s="1633"/>
      <c r="JS113" s="1633"/>
      <c r="JT113" s="1633"/>
      <c r="JU113" s="1633"/>
      <c r="JV113" s="1633"/>
      <c r="JW113" s="1633"/>
      <c r="JX113" s="1633"/>
      <c r="JY113" s="1633"/>
      <c r="JZ113" s="1633"/>
      <c r="KA113" s="1633"/>
      <c r="KB113" s="1633"/>
      <c r="KC113" s="1633"/>
      <c r="KD113" s="1633"/>
      <c r="KE113" s="1633"/>
      <c r="KF113" s="1633"/>
      <c r="KG113" s="1633"/>
      <c r="KH113" s="1633"/>
      <c r="KI113" s="1633"/>
      <c r="KJ113" s="1633"/>
      <c r="KK113" s="1633"/>
      <c r="KL113" s="1633"/>
      <c r="KM113" s="1633"/>
      <c r="KN113" s="1633"/>
      <c r="KO113" s="1633"/>
      <c r="KP113" s="1633"/>
      <c r="KQ113" s="1633"/>
      <c r="KR113" s="1633"/>
      <c r="KS113" s="1633"/>
      <c r="KT113" s="1633"/>
      <c r="KU113" s="1633"/>
      <c r="KV113" s="1633"/>
      <c r="KW113" s="1633"/>
      <c r="KX113" s="1633"/>
      <c r="KY113" s="1633"/>
      <c r="KZ113" s="1633"/>
      <c r="LA113" s="1633"/>
      <c r="LB113" s="1633"/>
      <c r="LC113" s="1633"/>
      <c r="LD113" s="1642"/>
      <c r="LE113" s="1642"/>
      <c r="LF113" s="1642"/>
      <c r="LG113" s="1642"/>
      <c r="LH113" s="1642"/>
      <c r="LI113" s="1642"/>
      <c r="LJ113" s="1642"/>
      <c r="LK113" s="1642"/>
      <c r="LL113" s="1642"/>
      <c r="LM113" s="1643"/>
    </row>
    <row r="114" s="1479" customFormat="1" ht="47" customHeight="1" spans="1:325">
      <c r="A114" s="2147">
        <v>45855</v>
      </c>
      <c r="B114" s="2148" t="s">
        <v>713</v>
      </c>
      <c r="C114" s="2149" t="s">
        <v>115</v>
      </c>
      <c r="D114" s="2150">
        <v>4500174254</v>
      </c>
      <c r="E114" s="2160"/>
      <c r="F114" s="2150" t="s">
        <v>3908</v>
      </c>
      <c r="G114" s="2152" t="s">
        <v>3826</v>
      </c>
      <c r="H114" s="2152" t="s">
        <v>3826</v>
      </c>
      <c r="I114" s="1521" t="s">
        <v>3827</v>
      </c>
      <c r="J114" s="1522">
        <v>24</v>
      </c>
      <c r="K114" s="1534">
        <v>0</v>
      </c>
      <c r="L114" s="1534">
        <v>6</v>
      </c>
      <c r="M114" s="1534">
        <f t="shared" si="34"/>
        <v>4</v>
      </c>
      <c r="N114" s="1536">
        <v>45886</v>
      </c>
      <c r="O114" s="1536">
        <v>45889</v>
      </c>
      <c r="P114" s="1526" t="s">
        <v>3909</v>
      </c>
      <c r="Q114" s="2070" t="s">
        <v>78</v>
      </c>
      <c r="R114" s="2170">
        <v>45894</v>
      </c>
      <c r="S114" s="2167" t="s">
        <v>111</v>
      </c>
      <c r="T114" s="1578">
        <v>45856</v>
      </c>
      <c r="U114" s="1578" t="s">
        <v>88</v>
      </c>
      <c r="V114" s="1578">
        <v>45856</v>
      </c>
      <c r="W114" s="1579"/>
      <c r="X114" s="1578"/>
      <c r="Y114" s="1580" t="s">
        <v>3910</v>
      </c>
      <c r="Z114" s="2173" t="s">
        <v>172</v>
      </c>
      <c r="AA114" s="2174">
        <v>3.3955</v>
      </c>
      <c r="AB114" s="2175">
        <f t="shared" si="37"/>
        <v>81.492</v>
      </c>
      <c r="AC114" s="1602"/>
      <c r="AD114" s="1603" t="s">
        <v>81</v>
      </c>
      <c r="AE114" s="1603">
        <v>1</v>
      </c>
      <c r="AF114" s="1603">
        <f t="shared" si="35"/>
        <v>24</v>
      </c>
      <c r="AG114" s="1604"/>
      <c r="AH114" s="1605"/>
      <c r="AI114" s="1605"/>
      <c r="AJ114" s="1605" t="s">
        <v>64</v>
      </c>
      <c r="AK114" s="1616"/>
      <c r="AL114" s="2314">
        <f>J114</f>
        <v>24</v>
      </c>
      <c r="AM114" s="1617"/>
      <c r="AN114" s="1618"/>
      <c r="AO114" s="1618"/>
      <c r="AP114" s="1618"/>
      <c r="AQ114" s="1618"/>
      <c r="AR114" s="1618"/>
      <c r="AS114" s="1618"/>
      <c r="AT114" s="1618"/>
      <c r="AU114" s="2316">
        <f>J114</f>
        <v>24</v>
      </c>
      <c r="AV114" s="2292">
        <f t="shared" si="32"/>
        <v>23</v>
      </c>
      <c r="AW114" s="2297">
        <f t="shared" si="33"/>
        <v>1</v>
      </c>
      <c r="AX114" s="1633"/>
      <c r="AY114" s="1633"/>
      <c r="AZ114" s="1633"/>
      <c r="BA114" s="1633"/>
      <c r="BB114" s="1633"/>
      <c r="BC114" s="1633"/>
      <c r="BD114" s="1633"/>
      <c r="BE114" s="1633"/>
      <c r="BF114" s="1633"/>
      <c r="BG114" s="1633"/>
      <c r="BH114" s="1633"/>
      <c r="BI114" s="1633"/>
      <c r="BJ114" s="1633"/>
      <c r="BK114" s="1633"/>
      <c r="BL114" s="1633"/>
      <c r="BM114" s="1633"/>
      <c r="BN114" s="1633"/>
      <c r="BO114" s="1633"/>
      <c r="BP114" s="1633"/>
      <c r="BQ114" s="1633"/>
      <c r="BR114" s="1633"/>
      <c r="BS114" s="1633"/>
      <c r="BT114" s="1633"/>
      <c r="BU114" s="1633"/>
      <c r="BV114" s="1633"/>
      <c r="BW114" s="1633"/>
      <c r="BX114" s="1633"/>
      <c r="BY114" s="1633"/>
      <c r="BZ114" s="1633"/>
      <c r="CA114" s="1633"/>
      <c r="CB114" s="1633"/>
      <c r="CC114" s="1633"/>
      <c r="CD114" s="1633"/>
      <c r="CE114" s="1633"/>
      <c r="CF114" s="1633"/>
      <c r="CG114" s="1633"/>
      <c r="CH114" s="1633"/>
      <c r="CI114" s="1633"/>
      <c r="CJ114" s="1633"/>
      <c r="CK114" s="1633"/>
      <c r="CL114" s="1633"/>
      <c r="CM114" s="1633"/>
      <c r="CN114" s="1633"/>
      <c r="CO114" s="1633"/>
      <c r="CP114" s="1633"/>
      <c r="CQ114" s="1633"/>
      <c r="CR114" s="1633"/>
      <c r="CS114" s="1633"/>
      <c r="CT114" s="1633"/>
      <c r="CU114" s="1633"/>
      <c r="CV114" s="1633"/>
      <c r="CW114" s="1633"/>
      <c r="CX114" s="1633"/>
      <c r="CY114" s="1633"/>
      <c r="CZ114" s="1633"/>
      <c r="DA114" s="1633"/>
      <c r="DB114" s="1633"/>
      <c r="DC114" s="1633"/>
      <c r="DD114" s="1633"/>
      <c r="DE114" s="1633"/>
      <c r="DF114" s="1633"/>
      <c r="DG114" s="1633"/>
      <c r="DH114" s="1633"/>
      <c r="DI114" s="1633"/>
      <c r="DJ114" s="1633"/>
      <c r="DK114" s="1633"/>
      <c r="DL114" s="1633"/>
      <c r="DM114" s="1633"/>
      <c r="DN114" s="1633"/>
      <c r="DO114" s="1633"/>
      <c r="DP114" s="1633"/>
      <c r="DQ114" s="1633"/>
      <c r="DR114" s="1633"/>
      <c r="DS114" s="1633"/>
      <c r="DT114" s="1633"/>
      <c r="DU114" s="1633"/>
      <c r="DV114" s="1633"/>
      <c r="DW114" s="1633"/>
      <c r="DX114" s="1633"/>
      <c r="DY114" s="1633"/>
      <c r="DZ114" s="1633"/>
      <c r="EA114" s="1633"/>
      <c r="EB114" s="1633"/>
      <c r="EC114" s="1633"/>
      <c r="ED114" s="1633"/>
      <c r="EE114" s="1633"/>
      <c r="EF114" s="1633"/>
      <c r="EG114" s="1633"/>
      <c r="EH114" s="1633"/>
      <c r="EI114" s="1633"/>
      <c r="EJ114" s="1633"/>
      <c r="EK114" s="1633"/>
      <c r="EL114" s="1633"/>
      <c r="EM114" s="1633"/>
      <c r="EN114" s="1633"/>
      <c r="EO114" s="1633"/>
      <c r="EP114" s="1633"/>
      <c r="EQ114" s="1633"/>
      <c r="ER114" s="1633"/>
      <c r="ES114" s="1633"/>
      <c r="ET114" s="1633"/>
      <c r="EU114" s="1633"/>
      <c r="EV114" s="1633"/>
      <c r="EW114" s="1633"/>
      <c r="EX114" s="1633"/>
      <c r="EY114" s="1633"/>
      <c r="EZ114" s="1633"/>
      <c r="FA114" s="1633"/>
      <c r="FB114" s="1633"/>
      <c r="FC114" s="1633"/>
      <c r="FD114" s="1633"/>
      <c r="FE114" s="1633"/>
      <c r="FF114" s="1633"/>
      <c r="FG114" s="1633"/>
      <c r="FH114" s="1633"/>
      <c r="FI114" s="1633"/>
      <c r="FJ114" s="1633"/>
      <c r="FK114" s="1633"/>
      <c r="FL114" s="1633"/>
      <c r="FM114" s="1633"/>
      <c r="FN114" s="1633"/>
      <c r="FO114" s="1633"/>
      <c r="FP114" s="1633"/>
      <c r="FQ114" s="1633"/>
      <c r="FR114" s="1633"/>
      <c r="FS114" s="1633"/>
      <c r="FT114" s="1633"/>
      <c r="FU114" s="1633"/>
      <c r="FV114" s="1633"/>
      <c r="FW114" s="1633"/>
      <c r="FX114" s="1633"/>
      <c r="FY114" s="1633"/>
      <c r="FZ114" s="1633"/>
      <c r="GA114" s="1633"/>
      <c r="GB114" s="1633"/>
      <c r="GC114" s="1633"/>
      <c r="GD114" s="1633"/>
      <c r="GE114" s="1633"/>
      <c r="GF114" s="1633"/>
      <c r="GG114" s="1633"/>
      <c r="GH114" s="1633"/>
      <c r="GI114" s="1633"/>
      <c r="GJ114" s="1633"/>
      <c r="GK114" s="1633"/>
      <c r="GL114" s="1633"/>
      <c r="GM114" s="1633"/>
      <c r="GN114" s="1633"/>
      <c r="GO114" s="1633"/>
      <c r="GP114" s="1633"/>
      <c r="GQ114" s="1633"/>
      <c r="GR114" s="1633"/>
      <c r="GS114" s="1633"/>
      <c r="GT114" s="1633"/>
      <c r="GU114" s="1633"/>
      <c r="GV114" s="1633"/>
      <c r="GW114" s="1633"/>
      <c r="GX114" s="1633"/>
      <c r="GY114" s="1633"/>
      <c r="GZ114" s="1633"/>
      <c r="HA114" s="1633"/>
      <c r="HB114" s="1633"/>
      <c r="HC114" s="1633"/>
      <c r="HD114" s="1633"/>
      <c r="HE114" s="1633"/>
      <c r="HF114" s="1633"/>
      <c r="HG114" s="1633"/>
      <c r="HH114" s="1633"/>
      <c r="HI114" s="1633"/>
      <c r="HJ114" s="1633"/>
      <c r="HK114" s="1633"/>
      <c r="HL114" s="1633"/>
      <c r="HM114" s="1633"/>
      <c r="HN114" s="1633"/>
      <c r="HO114" s="1633"/>
      <c r="HP114" s="1633"/>
      <c r="HQ114" s="1633"/>
      <c r="HR114" s="1633"/>
      <c r="HS114" s="1633"/>
      <c r="HT114" s="1633"/>
      <c r="HU114" s="1633"/>
      <c r="HV114" s="1633"/>
      <c r="HW114" s="1633"/>
      <c r="HX114" s="1633"/>
      <c r="HY114" s="1633"/>
      <c r="HZ114" s="1633"/>
      <c r="IA114" s="1633"/>
      <c r="IB114" s="1633"/>
      <c r="IC114" s="1633"/>
      <c r="ID114" s="1633"/>
      <c r="IE114" s="1633"/>
      <c r="IF114" s="1633"/>
      <c r="IG114" s="1633"/>
      <c r="IH114" s="1633"/>
      <c r="II114" s="1633"/>
      <c r="IJ114" s="1633"/>
      <c r="IK114" s="1633"/>
      <c r="IL114" s="1633"/>
      <c r="IM114" s="1633"/>
      <c r="IN114" s="1633"/>
      <c r="IO114" s="1633"/>
      <c r="IP114" s="1633"/>
      <c r="IQ114" s="1633"/>
      <c r="IR114" s="1633"/>
      <c r="IS114" s="1633"/>
      <c r="IT114" s="1633"/>
      <c r="IU114" s="1633"/>
      <c r="IV114" s="1633"/>
      <c r="IW114" s="1633"/>
      <c r="IX114" s="1633"/>
      <c r="IY114" s="1633"/>
      <c r="IZ114" s="1633"/>
      <c r="JA114" s="1633"/>
      <c r="JB114" s="1633"/>
      <c r="JC114" s="1633"/>
      <c r="JD114" s="1633"/>
      <c r="JE114" s="1633"/>
      <c r="JF114" s="1633"/>
      <c r="JG114" s="1633"/>
      <c r="JH114" s="1633"/>
      <c r="JI114" s="1633"/>
      <c r="JJ114" s="1633"/>
      <c r="JK114" s="1633"/>
      <c r="JL114" s="1633"/>
      <c r="JM114" s="1633"/>
      <c r="JN114" s="1633"/>
      <c r="JO114" s="1633"/>
      <c r="JP114" s="1633"/>
      <c r="JQ114" s="1633"/>
      <c r="JR114" s="1633"/>
      <c r="JS114" s="1633"/>
      <c r="JT114" s="1633"/>
      <c r="JU114" s="1633"/>
      <c r="JV114" s="1633"/>
      <c r="JW114" s="1633"/>
      <c r="JX114" s="1633"/>
      <c r="JY114" s="1633"/>
      <c r="JZ114" s="1633"/>
      <c r="KA114" s="1633"/>
      <c r="KB114" s="1633"/>
      <c r="KC114" s="1633"/>
      <c r="KD114" s="1633"/>
      <c r="KE114" s="1633"/>
      <c r="KF114" s="1633"/>
      <c r="KG114" s="1633"/>
      <c r="KH114" s="1633"/>
      <c r="KI114" s="1633"/>
      <c r="KJ114" s="1633"/>
      <c r="KK114" s="1633"/>
      <c r="KL114" s="1633"/>
      <c r="KM114" s="1633"/>
      <c r="KN114" s="1633"/>
      <c r="KO114" s="1633"/>
      <c r="KP114" s="1633"/>
      <c r="KQ114" s="1633"/>
      <c r="KR114" s="1633"/>
      <c r="KS114" s="1633"/>
      <c r="KT114" s="1633"/>
      <c r="KU114" s="1633"/>
      <c r="KV114" s="1633"/>
      <c r="KW114" s="1633"/>
      <c r="KX114" s="1633"/>
      <c r="KY114" s="1633"/>
      <c r="KZ114" s="1633"/>
      <c r="LA114" s="1633"/>
      <c r="LB114" s="1633"/>
      <c r="LC114" s="1633"/>
      <c r="LD114" s="1642"/>
      <c r="LE114" s="1642"/>
      <c r="LF114" s="1642"/>
      <c r="LG114" s="1642"/>
      <c r="LH114" s="1642"/>
      <c r="LI114" s="1642"/>
      <c r="LJ114" s="1642"/>
      <c r="LK114" s="1642"/>
      <c r="LL114" s="1642"/>
      <c r="LM114" s="1643"/>
    </row>
    <row r="115" s="1479" customFormat="1" ht="47" customHeight="1" spans="1:325">
      <c r="A115" s="2147">
        <v>45855</v>
      </c>
      <c r="B115" s="2148" t="s">
        <v>713</v>
      </c>
      <c r="C115" s="2149" t="s">
        <v>115</v>
      </c>
      <c r="D115" s="2150">
        <v>4500174254</v>
      </c>
      <c r="E115" s="2160"/>
      <c r="F115" s="2150" t="s">
        <v>3911</v>
      </c>
      <c r="G115" s="2152" t="s">
        <v>3823</v>
      </c>
      <c r="H115" s="2152" t="s">
        <v>3823</v>
      </c>
      <c r="I115" s="1532" t="s">
        <v>3824</v>
      </c>
      <c r="J115" s="1522">
        <v>48</v>
      </c>
      <c r="K115" s="1534">
        <v>0</v>
      </c>
      <c r="L115" s="1534">
        <v>6</v>
      </c>
      <c r="M115" s="1534">
        <f t="shared" si="34"/>
        <v>8</v>
      </c>
      <c r="N115" s="1536">
        <v>45886</v>
      </c>
      <c r="O115" s="1536">
        <v>45889</v>
      </c>
      <c r="P115" s="1526" t="s">
        <v>3909</v>
      </c>
      <c r="Q115" s="2070" t="s">
        <v>78</v>
      </c>
      <c r="R115" s="2170">
        <v>45894</v>
      </c>
      <c r="S115" s="2167" t="s">
        <v>111</v>
      </c>
      <c r="T115" s="1578">
        <v>45856</v>
      </c>
      <c r="U115" s="1578" t="s">
        <v>88</v>
      </c>
      <c r="V115" s="1578">
        <v>45856</v>
      </c>
      <c r="W115" s="1579"/>
      <c r="X115" s="1578"/>
      <c r="Y115" s="1580" t="s">
        <v>3910</v>
      </c>
      <c r="Z115" s="2173" t="s">
        <v>172</v>
      </c>
      <c r="AA115" s="2174">
        <v>4.2594</v>
      </c>
      <c r="AB115" s="2175">
        <f t="shared" si="37"/>
        <v>204.4512</v>
      </c>
      <c r="AC115" s="1602"/>
      <c r="AD115" s="1603" t="s">
        <v>81</v>
      </c>
      <c r="AE115" s="1603">
        <v>1</v>
      </c>
      <c r="AF115" s="1603">
        <f t="shared" si="35"/>
        <v>48</v>
      </c>
      <c r="AG115" s="1604"/>
      <c r="AH115" s="1605"/>
      <c r="AI115" s="1605"/>
      <c r="AJ115" s="1605" t="s">
        <v>64</v>
      </c>
      <c r="AK115" s="1616"/>
      <c r="AL115" s="2314">
        <f>J115</f>
        <v>48</v>
      </c>
      <c r="AM115" s="1617"/>
      <c r="AN115" s="1618"/>
      <c r="AO115" s="1618"/>
      <c r="AP115" s="1618"/>
      <c r="AQ115" s="1618"/>
      <c r="AR115" s="1618"/>
      <c r="AS115" s="1618"/>
      <c r="AT115" s="1622">
        <f>J115</f>
        <v>48</v>
      </c>
      <c r="AU115" s="2316"/>
      <c r="AV115" s="2292">
        <f t="shared" si="32"/>
        <v>46</v>
      </c>
      <c r="AW115" s="2297">
        <f t="shared" si="33"/>
        <v>2</v>
      </c>
      <c r="AX115" s="1633"/>
      <c r="AY115" s="1633"/>
      <c r="AZ115" s="1633"/>
      <c r="BA115" s="1633"/>
      <c r="BB115" s="1633"/>
      <c r="BC115" s="1633"/>
      <c r="BD115" s="1633"/>
      <c r="BE115" s="1633"/>
      <c r="BF115" s="1633"/>
      <c r="BG115" s="1633"/>
      <c r="BH115" s="1633"/>
      <c r="BI115" s="1633"/>
      <c r="BJ115" s="1633"/>
      <c r="BK115" s="1633"/>
      <c r="BL115" s="1633"/>
      <c r="BM115" s="1633"/>
      <c r="BN115" s="1633"/>
      <c r="BO115" s="1633"/>
      <c r="BP115" s="1633"/>
      <c r="BQ115" s="1633"/>
      <c r="BR115" s="1633"/>
      <c r="BS115" s="1633"/>
      <c r="BT115" s="1633"/>
      <c r="BU115" s="1633"/>
      <c r="BV115" s="1633"/>
      <c r="BW115" s="1633"/>
      <c r="BX115" s="1633"/>
      <c r="BY115" s="1633"/>
      <c r="BZ115" s="1633"/>
      <c r="CA115" s="1633"/>
      <c r="CB115" s="1633"/>
      <c r="CC115" s="1633"/>
      <c r="CD115" s="1633"/>
      <c r="CE115" s="1633"/>
      <c r="CF115" s="1633"/>
      <c r="CG115" s="1633"/>
      <c r="CH115" s="1633"/>
      <c r="CI115" s="1633"/>
      <c r="CJ115" s="1633"/>
      <c r="CK115" s="1633"/>
      <c r="CL115" s="1633"/>
      <c r="CM115" s="1633"/>
      <c r="CN115" s="1633"/>
      <c r="CO115" s="1633"/>
      <c r="CP115" s="1633"/>
      <c r="CQ115" s="1633"/>
      <c r="CR115" s="1633"/>
      <c r="CS115" s="1633"/>
      <c r="CT115" s="1633"/>
      <c r="CU115" s="1633"/>
      <c r="CV115" s="1633"/>
      <c r="CW115" s="1633"/>
      <c r="CX115" s="1633"/>
      <c r="CY115" s="1633"/>
      <c r="CZ115" s="1633"/>
      <c r="DA115" s="1633"/>
      <c r="DB115" s="1633"/>
      <c r="DC115" s="1633"/>
      <c r="DD115" s="1633"/>
      <c r="DE115" s="1633"/>
      <c r="DF115" s="1633"/>
      <c r="DG115" s="1633"/>
      <c r="DH115" s="1633"/>
      <c r="DI115" s="1633"/>
      <c r="DJ115" s="1633"/>
      <c r="DK115" s="1633"/>
      <c r="DL115" s="1633"/>
      <c r="DM115" s="1633"/>
      <c r="DN115" s="1633"/>
      <c r="DO115" s="1633"/>
      <c r="DP115" s="1633"/>
      <c r="DQ115" s="1633"/>
      <c r="DR115" s="1633"/>
      <c r="DS115" s="1633"/>
      <c r="DT115" s="1633"/>
      <c r="DU115" s="1633"/>
      <c r="DV115" s="1633"/>
      <c r="DW115" s="1633"/>
      <c r="DX115" s="1633"/>
      <c r="DY115" s="1633"/>
      <c r="DZ115" s="1633"/>
      <c r="EA115" s="1633"/>
      <c r="EB115" s="1633"/>
      <c r="EC115" s="1633"/>
      <c r="ED115" s="1633"/>
      <c r="EE115" s="1633"/>
      <c r="EF115" s="1633"/>
      <c r="EG115" s="1633"/>
      <c r="EH115" s="1633"/>
      <c r="EI115" s="1633"/>
      <c r="EJ115" s="1633"/>
      <c r="EK115" s="1633"/>
      <c r="EL115" s="1633"/>
      <c r="EM115" s="1633"/>
      <c r="EN115" s="1633"/>
      <c r="EO115" s="1633"/>
      <c r="EP115" s="1633"/>
      <c r="EQ115" s="1633"/>
      <c r="ER115" s="1633"/>
      <c r="ES115" s="1633"/>
      <c r="ET115" s="1633"/>
      <c r="EU115" s="1633"/>
      <c r="EV115" s="1633"/>
      <c r="EW115" s="1633"/>
      <c r="EX115" s="1633"/>
      <c r="EY115" s="1633"/>
      <c r="EZ115" s="1633"/>
      <c r="FA115" s="1633"/>
      <c r="FB115" s="1633"/>
      <c r="FC115" s="1633"/>
      <c r="FD115" s="1633"/>
      <c r="FE115" s="1633"/>
      <c r="FF115" s="1633"/>
      <c r="FG115" s="1633"/>
      <c r="FH115" s="1633"/>
      <c r="FI115" s="1633"/>
      <c r="FJ115" s="1633"/>
      <c r="FK115" s="1633"/>
      <c r="FL115" s="1633"/>
      <c r="FM115" s="1633"/>
      <c r="FN115" s="1633"/>
      <c r="FO115" s="1633"/>
      <c r="FP115" s="1633"/>
      <c r="FQ115" s="1633"/>
      <c r="FR115" s="1633"/>
      <c r="FS115" s="1633"/>
      <c r="FT115" s="1633"/>
      <c r="FU115" s="1633"/>
      <c r="FV115" s="1633"/>
      <c r="FW115" s="1633"/>
      <c r="FX115" s="1633"/>
      <c r="FY115" s="1633"/>
      <c r="FZ115" s="1633"/>
      <c r="GA115" s="1633"/>
      <c r="GB115" s="1633"/>
      <c r="GC115" s="1633"/>
      <c r="GD115" s="1633"/>
      <c r="GE115" s="1633"/>
      <c r="GF115" s="1633"/>
      <c r="GG115" s="1633"/>
      <c r="GH115" s="1633"/>
      <c r="GI115" s="1633"/>
      <c r="GJ115" s="1633"/>
      <c r="GK115" s="1633"/>
      <c r="GL115" s="1633"/>
      <c r="GM115" s="1633"/>
      <c r="GN115" s="1633"/>
      <c r="GO115" s="1633"/>
      <c r="GP115" s="1633"/>
      <c r="GQ115" s="1633"/>
      <c r="GR115" s="1633"/>
      <c r="GS115" s="1633"/>
      <c r="GT115" s="1633"/>
      <c r="GU115" s="1633"/>
      <c r="GV115" s="1633"/>
      <c r="GW115" s="1633"/>
      <c r="GX115" s="1633"/>
      <c r="GY115" s="1633"/>
      <c r="GZ115" s="1633"/>
      <c r="HA115" s="1633"/>
      <c r="HB115" s="1633"/>
      <c r="HC115" s="1633"/>
      <c r="HD115" s="1633"/>
      <c r="HE115" s="1633"/>
      <c r="HF115" s="1633"/>
      <c r="HG115" s="1633"/>
      <c r="HH115" s="1633"/>
      <c r="HI115" s="1633"/>
      <c r="HJ115" s="1633"/>
      <c r="HK115" s="1633"/>
      <c r="HL115" s="1633"/>
      <c r="HM115" s="1633"/>
      <c r="HN115" s="1633"/>
      <c r="HO115" s="1633"/>
      <c r="HP115" s="1633"/>
      <c r="HQ115" s="1633"/>
      <c r="HR115" s="1633"/>
      <c r="HS115" s="1633"/>
      <c r="HT115" s="1633"/>
      <c r="HU115" s="1633"/>
      <c r="HV115" s="1633"/>
      <c r="HW115" s="1633"/>
      <c r="HX115" s="1633"/>
      <c r="HY115" s="1633"/>
      <c r="HZ115" s="1633"/>
      <c r="IA115" s="1633"/>
      <c r="IB115" s="1633"/>
      <c r="IC115" s="1633"/>
      <c r="ID115" s="1633"/>
      <c r="IE115" s="1633"/>
      <c r="IF115" s="1633"/>
      <c r="IG115" s="1633"/>
      <c r="IH115" s="1633"/>
      <c r="II115" s="1633"/>
      <c r="IJ115" s="1633"/>
      <c r="IK115" s="1633"/>
      <c r="IL115" s="1633"/>
      <c r="IM115" s="1633"/>
      <c r="IN115" s="1633"/>
      <c r="IO115" s="1633"/>
      <c r="IP115" s="1633"/>
      <c r="IQ115" s="1633"/>
      <c r="IR115" s="1633"/>
      <c r="IS115" s="1633"/>
      <c r="IT115" s="1633"/>
      <c r="IU115" s="1633"/>
      <c r="IV115" s="1633"/>
      <c r="IW115" s="1633"/>
      <c r="IX115" s="1633"/>
      <c r="IY115" s="1633"/>
      <c r="IZ115" s="1633"/>
      <c r="JA115" s="1633"/>
      <c r="JB115" s="1633"/>
      <c r="JC115" s="1633"/>
      <c r="JD115" s="1633"/>
      <c r="JE115" s="1633"/>
      <c r="JF115" s="1633"/>
      <c r="JG115" s="1633"/>
      <c r="JH115" s="1633"/>
      <c r="JI115" s="1633"/>
      <c r="JJ115" s="1633"/>
      <c r="JK115" s="1633"/>
      <c r="JL115" s="1633"/>
      <c r="JM115" s="1633"/>
      <c r="JN115" s="1633"/>
      <c r="JO115" s="1633"/>
      <c r="JP115" s="1633"/>
      <c r="JQ115" s="1633"/>
      <c r="JR115" s="1633"/>
      <c r="JS115" s="1633"/>
      <c r="JT115" s="1633"/>
      <c r="JU115" s="1633"/>
      <c r="JV115" s="1633"/>
      <c r="JW115" s="1633"/>
      <c r="JX115" s="1633"/>
      <c r="JY115" s="1633"/>
      <c r="JZ115" s="1633"/>
      <c r="KA115" s="1633"/>
      <c r="KB115" s="1633"/>
      <c r="KC115" s="1633"/>
      <c r="KD115" s="1633"/>
      <c r="KE115" s="1633"/>
      <c r="KF115" s="1633"/>
      <c r="KG115" s="1633"/>
      <c r="KH115" s="1633"/>
      <c r="KI115" s="1633"/>
      <c r="KJ115" s="1633"/>
      <c r="KK115" s="1633"/>
      <c r="KL115" s="1633"/>
      <c r="KM115" s="1633"/>
      <c r="KN115" s="1633"/>
      <c r="KO115" s="1633"/>
      <c r="KP115" s="1633"/>
      <c r="KQ115" s="1633"/>
      <c r="KR115" s="1633"/>
      <c r="KS115" s="1633"/>
      <c r="KT115" s="1633"/>
      <c r="KU115" s="1633"/>
      <c r="KV115" s="1633"/>
      <c r="KW115" s="1633"/>
      <c r="KX115" s="1633"/>
      <c r="KY115" s="1633"/>
      <c r="KZ115" s="1633"/>
      <c r="LA115" s="1633"/>
      <c r="LB115" s="1633"/>
      <c r="LC115" s="1633"/>
      <c r="LD115" s="1642"/>
      <c r="LE115" s="1642"/>
      <c r="LF115" s="1642"/>
      <c r="LG115" s="1642"/>
      <c r="LH115" s="1642"/>
      <c r="LI115" s="1642"/>
      <c r="LJ115" s="1642"/>
      <c r="LK115" s="1642"/>
      <c r="LL115" s="1642"/>
      <c r="LM115" s="1643"/>
    </row>
    <row r="116" s="1479" customFormat="1" ht="47" customHeight="1" spans="1:325">
      <c r="A116" s="2147">
        <v>45855</v>
      </c>
      <c r="B116" s="2148" t="s">
        <v>713</v>
      </c>
      <c r="C116" s="2149" t="s">
        <v>115</v>
      </c>
      <c r="D116" s="2150">
        <v>4500174254</v>
      </c>
      <c r="E116" s="2160"/>
      <c r="F116" s="2150" t="s">
        <v>3912</v>
      </c>
      <c r="G116" s="2152" t="s">
        <v>3820</v>
      </c>
      <c r="H116" s="2152" t="s">
        <v>3820</v>
      </c>
      <c r="I116" s="1532" t="s">
        <v>3821</v>
      </c>
      <c r="J116" s="1522">
        <v>24</v>
      </c>
      <c r="K116" s="1534">
        <v>0</v>
      </c>
      <c r="L116" s="1534">
        <v>6</v>
      </c>
      <c r="M116" s="1534">
        <f t="shared" si="34"/>
        <v>4</v>
      </c>
      <c r="N116" s="1536">
        <v>45886</v>
      </c>
      <c r="O116" s="1536">
        <v>45889</v>
      </c>
      <c r="P116" s="1526" t="s">
        <v>3909</v>
      </c>
      <c r="Q116" s="2070" t="s">
        <v>78</v>
      </c>
      <c r="R116" s="2170">
        <v>45894</v>
      </c>
      <c r="S116" s="2167" t="s">
        <v>111</v>
      </c>
      <c r="T116" s="1578">
        <v>45856</v>
      </c>
      <c r="U116" s="1578" t="s">
        <v>88</v>
      </c>
      <c r="V116" s="1578">
        <v>45856</v>
      </c>
      <c r="W116" s="1579"/>
      <c r="X116" s="1578"/>
      <c r="Y116" s="1580" t="s">
        <v>3910</v>
      </c>
      <c r="Z116" s="2173" t="s">
        <v>172</v>
      </c>
      <c r="AA116" s="2174">
        <v>3.4742</v>
      </c>
      <c r="AB116" s="2175">
        <f t="shared" si="37"/>
        <v>83.3808</v>
      </c>
      <c r="AC116" s="1602"/>
      <c r="AD116" s="1603" t="s">
        <v>81</v>
      </c>
      <c r="AE116" s="1603">
        <v>1</v>
      </c>
      <c r="AF116" s="1603">
        <f t="shared" si="35"/>
        <v>24</v>
      </c>
      <c r="AG116" s="1604"/>
      <c r="AH116" s="1605"/>
      <c r="AI116" s="1605"/>
      <c r="AJ116" s="1605" t="s">
        <v>64</v>
      </c>
      <c r="AK116" s="1616"/>
      <c r="AL116" s="2314">
        <f>J116</f>
        <v>24</v>
      </c>
      <c r="AM116" s="1617"/>
      <c r="AN116" s="1618"/>
      <c r="AO116" s="1618"/>
      <c r="AP116" s="1618"/>
      <c r="AQ116" s="1618"/>
      <c r="AR116" s="1618"/>
      <c r="AS116" s="1622">
        <f>J116</f>
        <v>24</v>
      </c>
      <c r="AT116" s="1618"/>
      <c r="AU116" s="2316"/>
      <c r="AV116" s="2292">
        <f t="shared" si="32"/>
        <v>23</v>
      </c>
      <c r="AW116" s="2297">
        <f t="shared" si="33"/>
        <v>1</v>
      </c>
      <c r="AX116" s="1633"/>
      <c r="AY116" s="1633"/>
      <c r="AZ116" s="1633"/>
      <c r="BA116" s="1633"/>
      <c r="BB116" s="1633"/>
      <c r="BC116" s="1633"/>
      <c r="BD116" s="1633"/>
      <c r="BE116" s="1633"/>
      <c r="BF116" s="1633"/>
      <c r="BG116" s="1633"/>
      <c r="BH116" s="1633"/>
      <c r="BI116" s="1633"/>
      <c r="BJ116" s="1633"/>
      <c r="BK116" s="1633"/>
      <c r="BL116" s="1633"/>
      <c r="BM116" s="1633"/>
      <c r="BN116" s="1633"/>
      <c r="BO116" s="1633"/>
      <c r="BP116" s="1633"/>
      <c r="BQ116" s="1633"/>
      <c r="BR116" s="1633"/>
      <c r="BS116" s="1633"/>
      <c r="BT116" s="1633"/>
      <c r="BU116" s="1633"/>
      <c r="BV116" s="1633"/>
      <c r="BW116" s="1633"/>
      <c r="BX116" s="1633"/>
      <c r="BY116" s="1633"/>
      <c r="BZ116" s="1633"/>
      <c r="CA116" s="1633"/>
      <c r="CB116" s="1633"/>
      <c r="CC116" s="1633"/>
      <c r="CD116" s="1633"/>
      <c r="CE116" s="1633"/>
      <c r="CF116" s="1633"/>
      <c r="CG116" s="1633"/>
      <c r="CH116" s="1633"/>
      <c r="CI116" s="1633"/>
      <c r="CJ116" s="1633"/>
      <c r="CK116" s="1633"/>
      <c r="CL116" s="1633"/>
      <c r="CM116" s="1633"/>
      <c r="CN116" s="1633"/>
      <c r="CO116" s="1633"/>
      <c r="CP116" s="1633"/>
      <c r="CQ116" s="1633"/>
      <c r="CR116" s="1633"/>
      <c r="CS116" s="1633"/>
      <c r="CT116" s="1633"/>
      <c r="CU116" s="1633"/>
      <c r="CV116" s="1633"/>
      <c r="CW116" s="1633"/>
      <c r="CX116" s="1633"/>
      <c r="CY116" s="1633"/>
      <c r="CZ116" s="1633"/>
      <c r="DA116" s="1633"/>
      <c r="DB116" s="1633"/>
      <c r="DC116" s="1633"/>
      <c r="DD116" s="1633"/>
      <c r="DE116" s="1633"/>
      <c r="DF116" s="1633"/>
      <c r="DG116" s="1633"/>
      <c r="DH116" s="1633"/>
      <c r="DI116" s="1633"/>
      <c r="DJ116" s="1633"/>
      <c r="DK116" s="1633"/>
      <c r="DL116" s="1633"/>
      <c r="DM116" s="1633"/>
      <c r="DN116" s="1633"/>
      <c r="DO116" s="1633"/>
      <c r="DP116" s="1633"/>
      <c r="DQ116" s="1633"/>
      <c r="DR116" s="1633"/>
      <c r="DS116" s="1633"/>
      <c r="DT116" s="1633"/>
      <c r="DU116" s="1633"/>
      <c r="DV116" s="1633"/>
      <c r="DW116" s="1633"/>
      <c r="DX116" s="1633"/>
      <c r="DY116" s="1633"/>
      <c r="DZ116" s="1633"/>
      <c r="EA116" s="1633"/>
      <c r="EB116" s="1633"/>
      <c r="EC116" s="1633"/>
      <c r="ED116" s="1633"/>
      <c r="EE116" s="1633"/>
      <c r="EF116" s="1633"/>
      <c r="EG116" s="1633"/>
      <c r="EH116" s="1633"/>
      <c r="EI116" s="1633"/>
      <c r="EJ116" s="1633"/>
      <c r="EK116" s="1633"/>
      <c r="EL116" s="1633"/>
      <c r="EM116" s="1633"/>
      <c r="EN116" s="1633"/>
      <c r="EO116" s="1633"/>
      <c r="EP116" s="1633"/>
      <c r="EQ116" s="1633"/>
      <c r="ER116" s="1633"/>
      <c r="ES116" s="1633"/>
      <c r="ET116" s="1633"/>
      <c r="EU116" s="1633"/>
      <c r="EV116" s="1633"/>
      <c r="EW116" s="1633"/>
      <c r="EX116" s="1633"/>
      <c r="EY116" s="1633"/>
      <c r="EZ116" s="1633"/>
      <c r="FA116" s="1633"/>
      <c r="FB116" s="1633"/>
      <c r="FC116" s="1633"/>
      <c r="FD116" s="1633"/>
      <c r="FE116" s="1633"/>
      <c r="FF116" s="1633"/>
      <c r="FG116" s="1633"/>
      <c r="FH116" s="1633"/>
      <c r="FI116" s="1633"/>
      <c r="FJ116" s="1633"/>
      <c r="FK116" s="1633"/>
      <c r="FL116" s="1633"/>
      <c r="FM116" s="1633"/>
      <c r="FN116" s="1633"/>
      <c r="FO116" s="1633"/>
      <c r="FP116" s="1633"/>
      <c r="FQ116" s="1633"/>
      <c r="FR116" s="1633"/>
      <c r="FS116" s="1633"/>
      <c r="FT116" s="1633"/>
      <c r="FU116" s="1633"/>
      <c r="FV116" s="1633"/>
      <c r="FW116" s="1633"/>
      <c r="FX116" s="1633"/>
      <c r="FY116" s="1633"/>
      <c r="FZ116" s="1633"/>
      <c r="GA116" s="1633"/>
      <c r="GB116" s="1633"/>
      <c r="GC116" s="1633"/>
      <c r="GD116" s="1633"/>
      <c r="GE116" s="1633"/>
      <c r="GF116" s="1633"/>
      <c r="GG116" s="1633"/>
      <c r="GH116" s="1633"/>
      <c r="GI116" s="1633"/>
      <c r="GJ116" s="1633"/>
      <c r="GK116" s="1633"/>
      <c r="GL116" s="1633"/>
      <c r="GM116" s="1633"/>
      <c r="GN116" s="1633"/>
      <c r="GO116" s="1633"/>
      <c r="GP116" s="1633"/>
      <c r="GQ116" s="1633"/>
      <c r="GR116" s="1633"/>
      <c r="GS116" s="1633"/>
      <c r="GT116" s="1633"/>
      <c r="GU116" s="1633"/>
      <c r="GV116" s="1633"/>
      <c r="GW116" s="1633"/>
      <c r="GX116" s="1633"/>
      <c r="GY116" s="1633"/>
      <c r="GZ116" s="1633"/>
      <c r="HA116" s="1633"/>
      <c r="HB116" s="1633"/>
      <c r="HC116" s="1633"/>
      <c r="HD116" s="1633"/>
      <c r="HE116" s="1633"/>
      <c r="HF116" s="1633"/>
      <c r="HG116" s="1633"/>
      <c r="HH116" s="1633"/>
      <c r="HI116" s="1633"/>
      <c r="HJ116" s="1633"/>
      <c r="HK116" s="1633"/>
      <c r="HL116" s="1633"/>
      <c r="HM116" s="1633"/>
      <c r="HN116" s="1633"/>
      <c r="HO116" s="1633"/>
      <c r="HP116" s="1633"/>
      <c r="HQ116" s="1633"/>
      <c r="HR116" s="1633"/>
      <c r="HS116" s="1633"/>
      <c r="HT116" s="1633"/>
      <c r="HU116" s="1633"/>
      <c r="HV116" s="1633"/>
      <c r="HW116" s="1633"/>
      <c r="HX116" s="1633"/>
      <c r="HY116" s="1633"/>
      <c r="HZ116" s="1633"/>
      <c r="IA116" s="1633"/>
      <c r="IB116" s="1633"/>
      <c r="IC116" s="1633"/>
      <c r="ID116" s="1633"/>
      <c r="IE116" s="1633"/>
      <c r="IF116" s="1633"/>
      <c r="IG116" s="1633"/>
      <c r="IH116" s="1633"/>
      <c r="II116" s="1633"/>
      <c r="IJ116" s="1633"/>
      <c r="IK116" s="1633"/>
      <c r="IL116" s="1633"/>
      <c r="IM116" s="1633"/>
      <c r="IN116" s="1633"/>
      <c r="IO116" s="1633"/>
      <c r="IP116" s="1633"/>
      <c r="IQ116" s="1633"/>
      <c r="IR116" s="1633"/>
      <c r="IS116" s="1633"/>
      <c r="IT116" s="1633"/>
      <c r="IU116" s="1633"/>
      <c r="IV116" s="1633"/>
      <c r="IW116" s="1633"/>
      <c r="IX116" s="1633"/>
      <c r="IY116" s="1633"/>
      <c r="IZ116" s="1633"/>
      <c r="JA116" s="1633"/>
      <c r="JB116" s="1633"/>
      <c r="JC116" s="1633"/>
      <c r="JD116" s="1633"/>
      <c r="JE116" s="1633"/>
      <c r="JF116" s="1633"/>
      <c r="JG116" s="1633"/>
      <c r="JH116" s="1633"/>
      <c r="JI116" s="1633"/>
      <c r="JJ116" s="1633"/>
      <c r="JK116" s="1633"/>
      <c r="JL116" s="1633"/>
      <c r="JM116" s="1633"/>
      <c r="JN116" s="1633"/>
      <c r="JO116" s="1633"/>
      <c r="JP116" s="1633"/>
      <c r="JQ116" s="1633"/>
      <c r="JR116" s="1633"/>
      <c r="JS116" s="1633"/>
      <c r="JT116" s="1633"/>
      <c r="JU116" s="1633"/>
      <c r="JV116" s="1633"/>
      <c r="JW116" s="1633"/>
      <c r="JX116" s="1633"/>
      <c r="JY116" s="1633"/>
      <c r="JZ116" s="1633"/>
      <c r="KA116" s="1633"/>
      <c r="KB116" s="1633"/>
      <c r="KC116" s="1633"/>
      <c r="KD116" s="1633"/>
      <c r="KE116" s="1633"/>
      <c r="KF116" s="1633"/>
      <c r="KG116" s="1633"/>
      <c r="KH116" s="1633"/>
      <c r="KI116" s="1633"/>
      <c r="KJ116" s="1633"/>
      <c r="KK116" s="1633"/>
      <c r="KL116" s="1633"/>
      <c r="KM116" s="1633"/>
      <c r="KN116" s="1633"/>
      <c r="KO116" s="1633"/>
      <c r="KP116" s="1633"/>
      <c r="KQ116" s="1633"/>
      <c r="KR116" s="1633"/>
      <c r="KS116" s="1633"/>
      <c r="KT116" s="1633"/>
      <c r="KU116" s="1633"/>
      <c r="KV116" s="1633"/>
      <c r="KW116" s="1633"/>
      <c r="KX116" s="1633"/>
      <c r="KY116" s="1633"/>
      <c r="KZ116" s="1633"/>
      <c r="LA116" s="1633"/>
      <c r="LB116" s="1633"/>
      <c r="LC116" s="1633"/>
      <c r="LD116" s="1642"/>
      <c r="LE116" s="1642"/>
      <c r="LF116" s="1642"/>
      <c r="LG116" s="1642"/>
      <c r="LH116" s="1642"/>
      <c r="LI116" s="1642"/>
      <c r="LJ116" s="1642"/>
      <c r="LK116" s="1642"/>
      <c r="LL116" s="1642"/>
      <c r="LM116" s="1643"/>
    </row>
    <row r="117" s="1479" customFormat="1" ht="47" customHeight="1" spans="1:325">
      <c r="A117" s="2147">
        <v>45846</v>
      </c>
      <c r="B117" s="2148" t="s">
        <v>689</v>
      </c>
      <c r="C117" s="2149" t="s">
        <v>690</v>
      </c>
      <c r="D117" s="2150">
        <v>4500173036</v>
      </c>
      <c r="E117" s="2160" t="s">
        <v>3913</v>
      </c>
      <c r="F117" s="2150" t="s">
        <v>3914</v>
      </c>
      <c r="G117" s="2152" t="s">
        <v>3580</v>
      </c>
      <c r="H117" s="2152" t="s">
        <v>3580</v>
      </c>
      <c r="I117" s="1532" t="s">
        <v>3581</v>
      </c>
      <c r="J117" s="1522">
        <v>498</v>
      </c>
      <c r="K117" s="1534">
        <v>0</v>
      </c>
      <c r="L117" s="1534">
        <v>6</v>
      </c>
      <c r="M117" s="1534">
        <f t="shared" si="34"/>
        <v>83</v>
      </c>
      <c r="N117" s="1536">
        <v>45887</v>
      </c>
      <c r="O117" s="1536">
        <v>45890</v>
      </c>
      <c r="P117" s="1526" t="s">
        <v>3915</v>
      </c>
      <c r="Q117" s="2070" t="s">
        <v>78</v>
      </c>
      <c r="R117" s="2167"/>
      <c r="S117" s="2167" t="s">
        <v>111</v>
      </c>
      <c r="T117" s="1557">
        <v>45846</v>
      </c>
      <c r="U117" s="1578" t="s">
        <v>287</v>
      </c>
      <c r="V117" s="1578">
        <v>45848</v>
      </c>
      <c r="W117" s="1579"/>
      <c r="X117" s="1578"/>
      <c r="Y117" s="1580" t="s">
        <v>3916</v>
      </c>
      <c r="Z117" s="2173" t="s">
        <v>696</v>
      </c>
      <c r="AA117" s="2174">
        <v>4.2664</v>
      </c>
      <c r="AB117" s="2175">
        <f t="shared" ref="AB117:AB125" si="38">AA117*J117</f>
        <v>2124.6672</v>
      </c>
      <c r="AC117" s="1602"/>
      <c r="AD117" s="1603" t="s">
        <v>81</v>
      </c>
      <c r="AE117" s="1603">
        <v>9</v>
      </c>
      <c r="AF117" s="1603">
        <f t="shared" si="35"/>
        <v>498</v>
      </c>
      <c r="AG117" s="1604"/>
      <c r="AH117" s="1605"/>
      <c r="AI117" s="1605"/>
      <c r="AJ117" s="1605" t="s">
        <v>63</v>
      </c>
      <c r="AK117" s="1616">
        <f t="shared" ref="AK117:AK124" si="39">J117</f>
        <v>498</v>
      </c>
      <c r="AL117" s="2314"/>
      <c r="AM117" s="1617">
        <f t="shared" ref="AM117:AM123" si="40">J117/9</f>
        <v>55.3333333333333</v>
      </c>
      <c r="AN117" s="1618">
        <f t="shared" ref="AN117:AN123" si="41">J117/9</f>
        <v>55.3333333333333</v>
      </c>
      <c r="AO117" s="1618">
        <f t="shared" ref="AO117:AO123" si="42">J117/9</f>
        <v>55.3333333333333</v>
      </c>
      <c r="AP117" s="1618">
        <f t="shared" ref="AP117:AP123" si="43">J117/9</f>
        <v>55.3333333333333</v>
      </c>
      <c r="AQ117" s="1618">
        <f t="shared" ref="AQ117:AQ123" si="44">J117/9</f>
        <v>55.3333333333333</v>
      </c>
      <c r="AR117" s="1618">
        <f t="shared" ref="AR117:AR123" si="45">J117/9</f>
        <v>55.3333333333333</v>
      </c>
      <c r="AS117" s="1618">
        <f t="shared" ref="AS117:AS123" si="46">J117/9</f>
        <v>55.3333333333333</v>
      </c>
      <c r="AT117" s="1618">
        <f t="shared" ref="AT117:AT123" si="47">J117/9</f>
        <v>55.3333333333333</v>
      </c>
      <c r="AU117" s="2317">
        <f t="shared" ref="AU117:AU123" si="48">J117/9</f>
        <v>55.3333333333333</v>
      </c>
      <c r="AV117" s="2292">
        <f t="shared" si="32"/>
        <v>53.0277777777778</v>
      </c>
      <c r="AW117" s="2297">
        <f t="shared" si="33"/>
        <v>2.30555555555556</v>
      </c>
      <c r="AX117" s="1633"/>
      <c r="AY117" s="1633"/>
      <c r="AZ117" s="1633"/>
      <c r="BA117" s="1633"/>
      <c r="BB117" s="1633"/>
      <c r="BC117" s="1633"/>
      <c r="BD117" s="1633"/>
      <c r="BE117" s="1633"/>
      <c r="BF117" s="1633"/>
      <c r="BG117" s="1633"/>
      <c r="BH117" s="1633"/>
      <c r="BI117" s="1633"/>
      <c r="BJ117" s="1633"/>
      <c r="BK117" s="1633"/>
      <c r="BL117" s="1633"/>
      <c r="BM117" s="1633"/>
      <c r="BN117" s="1633"/>
      <c r="BO117" s="1633"/>
      <c r="BP117" s="1633"/>
      <c r="BQ117" s="1633"/>
      <c r="BR117" s="1633"/>
      <c r="BS117" s="1633"/>
      <c r="BT117" s="1633"/>
      <c r="BU117" s="1633"/>
      <c r="BV117" s="1633"/>
      <c r="BW117" s="1633"/>
      <c r="BX117" s="1633"/>
      <c r="BY117" s="1633"/>
      <c r="BZ117" s="1633"/>
      <c r="CA117" s="1633"/>
      <c r="CB117" s="1633"/>
      <c r="CC117" s="1633"/>
      <c r="CD117" s="1633"/>
      <c r="CE117" s="1633"/>
      <c r="CF117" s="1633"/>
      <c r="CG117" s="1633"/>
      <c r="CH117" s="1633"/>
      <c r="CI117" s="1633"/>
      <c r="CJ117" s="1633"/>
      <c r="CK117" s="1633"/>
      <c r="CL117" s="1633"/>
      <c r="CM117" s="1633"/>
      <c r="CN117" s="1633"/>
      <c r="CO117" s="1633"/>
      <c r="CP117" s="1633"/>
      <c r="CQ117" s="1633"/>
      <c r="CR117" s="1633"/>
      <c r="CS117" s="1633"/>
      <c r="CT117" s="1633"/>
      <c r="CU117" s="1633"/>
      <c r="CV117" s="1633"/>
      <c r="CW117" s="1633"/>
      <c r="CX117" s="1633"/>
      <c r="CY117" s="1633"/>
      <c r="CZ117" s="1633"/>
      <c r="DA117" s="1633"/>
      <c r="DB117" s="1633"/>
      <c r="DC117" s="1633"/>
      <c r="DD117" s="1633"/>
      <c r="DE117" s="1633"/>
      <c r="DF117" s="1633"/>
      <c r="DG117" s="1633"/>
      <c r="DH117" s="1633"/>
      <c r="DI117" s="1633"/>
      <c r="DJ117" s="1633"/>
      <c r="DK117" s="1633"/>
      <c r="DL117" s="1633"/>
      <c r="DM117" s="1633"/>
      <c r="DN117" s="1633"/>
      <c r="DO117" s="1633"/>
      <c r="DP117" s="1633"/>
      <c r="DQ117" s="1633"/>
      <c r="DR117" s="1633"/>
      <c r="DS117" s="1633"/>
      <c r="DT117" s="1633"/>
      <c r="DU117" s="1633"/>
      <c r="DV117" s="1633"/>
      <c r="DW117" s="1633"/>
      <c r="DX117" s="1633"/>
      <c r="DY117" s="1633"/>
      <c r="DZ117" s="1633"/>
      <c r="EA117" s="1633"/>
      <c r="EB117" s="1633"/>
      <c r="EC117" s="1633"/>
      <c r="ED117" s="1633"/>
      <c r="EE117" s="1633"/>
      <c r="EF117" s="1633"/>
      <c r="EG117" s="1633"/>
      <c r="EH117" s="1633"/>
      <c r="EI117" s="1633"/>
      <c r="EJ117" s="1633"/>
      <c r="EK117" s="1633"/>
      <c r="EL117" s="1633"/>
      <c r="EM117" s="1633"/>
      <c r="EN117" s="1633"/>
      <c r="EO117" s="1633"/>
      <c r="EP117" s="1633"/>
      <c r="EQ117" s="1633"/>
      <c r="ER117" s="1633"/>
      <c r="ES117" s="1633"/>
      <c r="ET117" s="1633"/>
      <c r="EU117" s="1633"/>
      <c r="EV117" s="1633"/>
      <c r="EW117" s="1633"/>
      <c r="EX117" s="1633"/>
      <c r="EY117" s="1633"/>
      <c r="EZ117" s="1633"/>
      <c r="FA117" s="1633"/>
      <c r="FB117" s="1633"/>
      <c r="FC117" s="1633"/>
      <c r="FD117" s="1633"/>
      <c r="FE117" s="1633"/>
      <c r="FF117" s="1633"/>
      <c r="FG117" s="1633"/>
      <c r="FH117" s="1633"/>
      <c r="FI117" s="1633"/>
      <c r="FJ117" s="1633"/>
      <c r="FK117" s="1633"/>
      <c r="FL117" s="1633"/>
      <c r="FM117" s="1633"/>
      <c r="FN117" s="1633"/>
      <c r="FO117" s="1633"/>
      <c r="FP117" s="1633"/>
      <c r="FQ117" s="1633"/>
      <c r="FR117" s="1633"/>
      <c r="FS117" s="1633"/>
      <c r="FT117" s="1633"/>
      <c r="FU117" s="1633"/>
      <c r="FV117" s="1633"/>
      <c r="FW117" s="1633"/>
      <c r="FX117" s="1633"/>
      <c r="FY117" s="1633"/>
      <c r="FZ117" s="1633"/>
      <c r="GA117" s="1633"/>
      <c r="GB117" s="1633"/>
      <c r="GC117" s="1633"/>
      <c r="GD117" s="1633"/>
      <c r="GE117" s="1633"/>
      <c r="GF117" s="1633"/>
      <c r="GG117" s="1633"/>
      <c r="GH117" s="1633"/>
      <c r="GI117" s="1633"/>
      <c r="GJ117" s="1633"/>
      <c r="GK117" s="1633"/>
      <c r="GL117" s="1633"/>
      <c r="GM117" s="1633"/>
      <c r="GN117" s="1633"/>
      <c r="GO117" s="1633"/>
      <c r="GP117" s="1633"/>
      <c r="GQ117" s="1633"/>
      <c r="GR117" s="1633"/>
      <c r="GS117" s="1633"/>
      <c r="GT117" s="1633"/>
      <c r="GU117" s="1633"/>
      <c r="GV117" s="1633"/>
      <c r="GW117" s="1633"/>
      <c r="GX117" s="1633"/>
      <c r="GY117" s="1633"/>
      <c r="GZ117" s="1633"/>
      <c r="HA117" s="1633"/>
      <c r="HB117" s="1633"/>
      <c r="HC117" s="1633"/>
      <c r="HD117" s="1633"/>
      <c r="HE117" s="1633"/>
      <c r="HF117" s="1633"/>
      <c r="HG117" s="1633"/>
      <c r="HH117" s="1633"/>
      <c r="HI117" s="1633"/>
      <c r="HJ117" s="1633"/>
      <c r="HK117" s="1633"/>
      <c r="HL117" s="1633"/>
      <c r="HM117" s="1633"/>
      <c r="HN117" s="1633"/>
      <c r="HO117" s="1633"/>
      <c r="HP117" s="1633"/>
      <c r="HQ117" s="1633"/>
      <c r="HR117" s="1633"/>
      <c r="HS117" s="1633"/>
      <c r="HT117" s="1633"/>
      <c r="HU117" s="1633"/>
      <c r="HV117" s="1633"/>
      <c r="HW117" s="1633"/>
      <c r="HX117" s="1633"/>
      <c r="HY117" s="1633"/>
      <c r="HZ117" s="1633"/>
      <c r="IA117" s="1633"/>
      <c r="IB117" s="1633"/>
      <c r="IC117" s="1633"/>
      <c r="ID117" s="1633"/>
      <c r="IE117" s="1633"/>
      <c r="IF117" s="1633"/>
      <c r="IG117" s="1633"/>
      <c r="IH117" s="1633"/>
      <c r="II117" s="1633"/>
      <c r="IJ117" s="1633"/>
      <c r="IK117" s="1633"/>
      <c r="IL117" s="1633"/>
      <c r="IM117" s="1633"/>
      <c r="IN117" s="1633"/>
      <c r="IO117" s="1633"/>
      <c r="IP117" s="1633"/>
      <c r="IQ117" s="1633"/>
      <c r="IR117" s="1633"/>
      <c r="IS117" s="1633"/>
      <c r="IT117" s="1633"/>
      <c r="IU117" s="1633"/>
      <c r="IV117" s="1633"/>
      <c r="IW117" s="1633"/>
      <c r="IX117" s="1633"/>
      <c r="IY117" s="1633"/>
      <c r="IZ117" s="1633"/>
      <c r="JA117" s="1633"/>
      <c r="JB117" s="1633"/>
      <c r="JC117" s="1633"/>
      <c r="JD117" s="1633"/>
      <c r="JE117" s="1633"/>
      <c r="JF117" s="1633"/>
      <c r="JG117" s="1633"/>
      <c r="JH117" s="1633"/>
      <c r="JI117" s="1633"/>
      <c r="JJ117" s="1633"/>
      <c r="JK117" s="1633"/>
      <c r="JL117" s="1633"/>
      <c r="JM117" s="1633"/>
      <c r="JN117" s="1633"/>
      <c r="JO117" s="1633"/>
      <c r="JP117" s="1633"/>
      <c r="JQ117" s="1633"/>
      <c r="JR117" s="1633"/>
      <c r="JS117" s="1633"/>
      <c r="JT117" s="1633"/>
      <c r="JU117" s="1633"/>
      <c r="JV117" s="1633"/>
      <c r="JW117" s="1633"/>
      <c r="JX117" s="1633"/>
      <c r="JY117" s="1633"/>
      <c r="JZ117" s="1633"/>
      <c r="KA117" s="1633"/>
      <c r="KB117" s="1633"/>
      <c r="KC117" s="1633"/>
      <c r="KD117" s="1633"/>
      <c r="KE117" s="1633"/>
      <c r="KF117" s="1633"/>
      <c r="KG117" s="1633"/>
      <c r="KH117" s="1633"/>
      <c r="KI117" s="1633"/>
      <c r="KJ117" s="1633"/>
      <c r="KK117" s="1633"/>
      <c r="KL117" s="1633"/>
      <c r="KM117" s="1633"/>
      <c r="KN117" s="1633"/>
      <c r="KO117" s="1633"/>
      <c r="KP117" s="1633"/>
      <c r="KQ117" s="1633"/>
      <c r="KR117" s="1633"/>
      <c r="KS117" s="1633"/>
      <c r="KT117" s="1633"/>
      <c r="KU117" s="1633"/>
      <c r="KV117" s="1633"/>
      <c r="KW117" s="1633"/>
      <c r="KX117" s="1633"/>
      <c r="KY117" s="1633"/>
      <c r="KZ117" s="1633"/>
      <c r="LA117" s="1633"/>
      <c r="LB117" s="1633"/>
      <c r="LC117" s="1633"/>
      <c r="LD117" s="1642"/>
      <c r="LE117" s="1642"/>
      <c r="LF117" s="1642"/>
      <c r="LG117" s="1642"/>
      <c r="LH117" s="1642"/>
      <c r="LI117" s="1642"/>
      <c r="LJ117" s="1642"/>
      <c r="LK117" s="1642"/>
      <c r="LL117" s="1642"/>
      <c r="LM117" s="1643"/>
    </row>
    <row r="118" s="1479" customFormat="1" ht="47" customHeight="1" spans="1:325">
      <c r="A118" s="2147">
        <v>45846</v>
      </c>
      <c r="B118" s="2148" t="s">
        <v>697</v>
      </c>
      <c r="C118" s="2149" t="s">
        <v>698</v>
      </c>
      <c r="D118" s="2150">
        <v>4500173035</v>
      </c>
      <c r="E118" s="2160">
        <v>209582</v>
      </c>
      <c r="F118" s="2150" t="s">
        <v>3917</v>
      </c>
      <c r="G118" s="2152" t="s">
        <v>3580</v>
      </c>
      <c r="H118" s="2152" t="s">
        <v>3580</v>
      </c>
      <c r="I118" s="1532" t="s">
        <v>3581</v>
      </c>
      <c r="J118" s="1522">
        <v>4998</v>
      </c>
      <c r="K118" s="1534">
        <v>0</v>
      </c>
      <c r="L118" s="1534">
        <v>6</v>
      </c>
      <c r="M118" s="1534">
        <f t="shared" si="34"/>
        <v>833</v>
      </c>
      <c r="N118" s="1536">
        <v>45887</v>
      </c>
      <c r="O118" s="1536">
        <v>45890</v>
      </c>
      <c r="P118" s="1526" t="s">
        <v>3915</v>
      </c>
      <c r="Q118" s="2070" t="s">
        <v>78</v>
      </c>
      <c r="R118" s="2167"/>
      <c r="S118" s="2167" t="s">
        <v>168</v>
      </c>
      <c r="T118" s="1557">
        <v>45846</v>
      </c>
      <c r="U118" s="1578" t="s">
        <v>287</v>
      </c>
      <c r="V118" s="1578">
        <v>45848</v>
      </c>
      <c r="W118" s="1579"/>
      <c r="X118" s="1578"/>
      <c r="Y118" s="1580" t="s">
        <v>3918</v>
      </c>
      <c r="Z118" s="2173" t="s">
        <v>696</v>
      </c>
      <c r="AA118" s="2174">
        <v>4.2664</v>
      </c>
      <c r="AB118" s="2175">
        <f t="shared" si="38"/>
        <v>21323.4672</v>
      </c>
      <c r="AC118" s="1602"/>
      <c r="AD118" s="1603" t="s">
        <v>81</v>
      </c>
      <c r="AE118" s="1603">
        <v>9</v>
      </c>
      <c r="AF118" s="1603">
        <f t="shared" si="35"/>
        <v>4998</v>
      </c>
      <c r="AG118" s="1604"/>
      <c r="AH118" s="1605"/>
      <c r="AI118" s="1605"/>
      <c r="AJ118" s="1605" t="s">
        <v>63</v>
      </c>
      <c r="AK118" s="1616">
        <f t="shared" si="39"/>
        <v>4998</v>
      </c>
      <c r="AL118" s="2314"/>
      <c r="AM118" s="1617">
        <f t="shared" si="40"/>
        <v>555.333333333333</v>
      </c>
      <c r="AN118" s="1618">
        <f t="shared" si="41"/>
        <v>555.333333333333</v>
      </c>
      <c r="AO118" s="1618">
        <f t="shared" si="42"/>
        <v>555.333333333333</v>
      </c>
      <c r="AP118" s="1618">
        <f t="shared" si="43"/>
        <v>555.333333333333</v>
      </c>
      <c r="AQ118" s="1618">
        <f t="shared" si="44"/>
        <v>555.333333333333</v>
      </c>
      <c r="AR118" s="1618">
        <f t="shared" si="45"/>
        <v>555.333333333333</v>
      </c>
      <c r="AS118" s="1618">
        <f t="shared" si="46"/>
        <v>555.333333333333</v>
      </c>
      <c r="AT118" s="1618">
        <f t="shared" si="47"/>
        <v>555.333333333333</v>
      </c>
      <c r="AU118" s="2317">
        <f t="shared" si="48"/>
        <v>555.333333333333</v>
      </c>
      <c r="AV118" s="2292">
        <f t="shared" si="32"/>
        <v>532.194444444444</v>
      </c>
      <c r="AW118" s="2297">
        <f t="shared" si="33"/>
        <v>23.1388888888889</v>
      </c>
      <c r="AX118" s="1633"/>
      <c r="AY118" s="1633"/>
      <c r="AZ118" s="1633"/>
      <c r="BA118" s="1633"/>
      <c r="BB118" s="1633"/>
      <c r="BC118" s="1633"/>
      <c r="BD118" s="1633"/>
      <c r="BE118" s="1633"/>
      <c r="BF118" s="1633"/>
      <c r="BG118" s="1633"/>
      <c r="BH118" s="1633"/>
      <c r="BI118" s="1633"/>
      <c r="BJ118" s="1633"/>
      <c r="BK118" s="1633"/>
      <c r="BL118" s="1633"/>
      <c r="BM118" s="1633"/>
      <c r="BN118" s="1633"/>
      <c r="BO118" s="1633"/>
      <c r="BP118" s="1633"/>
      <c r="BQ118" s="1633"/>
      <c r="BR118" s="1633"/>
      <c r="BS118" s="1633"/>
      <c r="BT118" s="1633"/>
      <c r="BU118" s="1633"/>
      <c r="BV118" s="1633"/>
      <c r="BW118" s="1633"/>
      <c r="BX118" s="1633"/>
      <c r="BY118" s="1633"/>
      <c r="BZ118" s="1633"/>
      <c r="CA118" s="1633"/>
      <c r="CB118" s="1633"/>
      <c r="CC118" s="1633"/>
      <c r="CD118" s="1633"/>
      <c r="CE118" s="1633"/>
      <c r="CF118" s="1633"/>
      <c r="CG118" s="1633"/>
      <c r="CH118" s="1633"/>
      <c r="CI118" s="1633"/>
      <c r="CJ118" s="1633"/>
      <c r="CK118" s="1633"/>
      <c r="CL118" s="1633"/>
      <c r="CM118" s="1633"/>
      <c r="CN118" s="1633"/>
      <c r="CO118" s="1633"/>
      <c r="CP118" s="1633"/>
      <c r="CQ118" s="1633"/>
      <c r="CR118" s="1633"/>
      <c r="CS118" s="1633"/>
      <c r="CT118" s="1633"/>
      <c r="CU118" s="1633"/>
      <c r="CV118" s="1633"/>
      <c r="CW118" s="1633"/>
      <c r="CX118" s="1633"/>
      <c r="CY118" s="1633"/>
      <c r="CZ118" s="1633"/>
      <c r="DA118" s="1633"/>
      <c r="DB118" s="1633"/>
      <c r="DC118" s="1633"/>
      <c r="DD118" s="1633"/>
      <c r="DE118" s="1633"/>
      <c r="DF118" s="1633"/>
      <c r="DG118" s="1633"/>
      <c r="DH118" s="1633"/>
      <c r="DI118" s="1633"/>
      <c r="DJ118" s="1633"/>
      <c r="DK118" s="1633"/>
      <c r="DL118" s="1633"/>
      <c r="DM118" s="1633"/>
      <c r="DN118" s="1633"/>
      <c r="DO118" s="1633"/>
      <c r="DP118" s="1633"/>
      <c r="DQ118" s="1633"/>
      <c r="DR118" s="1633"/>
      <c r="DS118" s="1633"/>
      <c r="DT118" s="1633"/>
      <c r="DU118" s="1633"/>
      <c r="DV118" s="1633"/>
      <c r="DW118" s="1633"/>
      <c r="DX118" s="1633"/>
      <c r="DY118" s="1633"/>
      <c r="DZ118" s="1633"/>
      <c r="EA118" s="1633"/>
      <c r="EB118" s="1633"/>
      <c r="EC118" s="1633"/>
      <c r="ED118" s="1633"/>
      <c r="EE118" s="1633"/>
      <c r="EF118" s="1633"/>
      <c r="EG118" s="1633"/>
      <c r="EH118" s="1633"/>
      <c r="EI118" s="1633"/>
      <c r="EJ118" s="1633"/>
      <c r="EK118" s="1633"/>
      <c r="EL118" s="1633"/>
      <c r="EM118" s="1633"/>
      <c r="EN118" s="1633"/>
      <c r="EO118" s="1633"/>
      <c r="EP118" s="1633"/>
      <c r="EQ118" s="1633"/>
      <c r="ER118" s="1633"/>
      <c r="ES118" s="1633"/>
      <c r="ET118" s="1633"/>
      <c r="EU118" s="1633"/>
      <c r="EV118" s="1633"/>
      <c r="EW118" s="1633"/>
      <c r="EX118" s="1633"/>
      <c r="EY118" s="1633"/>
      <c r="EZ118" s="1633"/>
      <c r="FA118" s="1633"/>
      <c r="FB118" s="1633"/>
      <c r="FC118" s="1633"/>
      <c r="FD118" s="1633"/>
      <c r="FE118" s="1633"/>
      <c r="FF118" s="1633"/>
      <c r="FG118" s="1633"/>
      <c r="FH118" s="1633"/>
      <c r="FI118" s="1633"/>
      <c r="FJ118" s="1633"/>
      <c r="FK118" s="1633"/>
      <c r="FL118" s="1633"/>
      <c r="FM118" s="1633"/>
      <c r="FN118" s="1633"/>
      <c r="FO118" s="1633"/>
      <c r="FP118" s="1633"/>
      <c r="FQ118" s="1633"/>
      <c r="FR118" s="1633"/>
      <c r="FS118" s="1633"/>
      <c r="FT118" s="1633"/>
      <c r="FU118" s="1633"/>
      <c r="FV118" s="1633"/>
      <c r="FW118" s="1633"/>
      <c r="FX118" s="1633"/>
      <c r="FY118" s="1633"/>
      <c r="FZ118" s="1633"/>
      <c r="GA118" s="1633"/>
      <c r="GB118" s="1633"/>
      <c r="GC118" s="1633"/>
      <c r="GD118" s="1633"/>
      <c r="GE118" s="1633"/>
      <c r="GF118" s="1633"/>
      <c r="GG118" s="1633"/>
      <c r="GH118" s="1633"/>
      <c r="GI118" s="1633"/>
      <c r="GJ118" s="1633"/>
      <c r="GK118" s="1633"/>
      <c r="GL118" s="1633"/>
      <c r="GM118" s="1633"/>
      <c r="GN118" s="1633"/>
      <c r="GO118" s="1633"/>
      <c r="GP118" s="1633"/>
      <c r="GQ118" s="1633"/>
      <c r="GR118" s="1633"/>
      <c r="GS118" s="1633"/>
      <c r="GT118" s="1633"/>
      <c r="GU118" s="1633"/>
      <c r="GV118" s="1633"/>
      <c r="GW118" s="1633"/>
      <c r="GX118" s="1633"/>
      <c r="GY118" s="1633"/>
      <c r="GZ118" s="1633"/>
      <c r="HA118" s="1633"/>
      <c r="HB118" s="1633"/>
      <c r="HC118" s="1633"/>
      <c r="HD118" s="1633"/>
      <c r="HE118" s="1633"/>
      <c r="HF118" s="1633"/>
      <c r="HG118" s="1633"/>
      <c r="HH118" s="1633"/>
      <c r="HI118" s="1633"/>
      <c r="HJ118" s="1633"/>
      <c r="HK118" s="1633"/>
      <c r="HL118" s="1633"/>
      <c r="HM118" s="1633"/>
      <c r="HN118" s="1633"/>
      <c r="HO118" s="1633"/>
      <c r="HP118" s="1633"/>
      <c r="HQ118" s="1633"/>
      <c r="HR118" s="1633"/>
      <c r="HS118" s="1633"/>
      <c r="HT118" s="1633"/>
      <c r="HU118" s="1633"/>
      <c r="HV118" s="1633"/>
      <c r="HW118" s="1633"/>
      <c r="HX118" s="1633"/>
      <c r="HY118" s="1633"/>
      <c r="HZ118" s="1633"/>
      <c r="IA118" s="1633"/>
      <c r="IB118" s="1633"/>
      <c r="IC118" s="1633"/>
      <c r="ID118" s="1633"/>
      <c r="IE118" s="1633"/>
      <c r="IF118" s="1633"/>
      <c r="IG118" s="1633"/>
      <c r="IH118" s="1633"/>
      <c r="II118" s="1633"/>
      <c r="IJ118" s="1633"/>
      <c r="IK118" s="1633"/>
      <c r="IL118" s="1633"/>
      <c r="IM118" s="1633"/>
      <c r="IN118" s="1633"/>
      <c r="IO118" s="1633"/>
      <c r="IP118" s="1633"/>
      <c r="IQ118" s="1633"/>
      <c r="IR118" s="1633"/>
      <c r="IS118" s="1633"/>
      <c r="IT118" s="1633"/>
      <c r="IU118" s="1633"/>
      <c r="IV118" s="1633"/>
      <c r="IW118" s="1633"/>
      <c r="IX118" s="1633"/>
      <c r="IY118" s="1633"/>
      <c r="IZ118" s="1633"/>
      <c r="JA118" s="1633"/>
      <c r="JB118" s="1633"/>
      <c r="JC118" s="1633"/>
      <c r="JD118" s="1633"/>
      <c r="JE118" s="1633"/>
      <c r="JF118" s="1633"/>
      <c r="JG118" s="1633"/>
      <c r="JH118" s="1633"/>
      <c r="JI118" s="1633"/>
      <c r="JJ118" s="1633"/>
      <c r="JK118" s="1633"/>
      <c r="JL118" s="1633"/>
      <c r="JM118" s="1633"/>
      <c r="JN118" s="1633"/>
      <c r="JO118" s="1633"/>
      <c r="JP118" s="1633"/>
      <c r="JQ118" s="1633"/>
      <c r="JR118" s="1633"/>
      <c r="JS118" s="1633"/>
      <c r="JT118" s="1633"/>
      <c r="JU118" s="1633"/>
      <c r="JV118" s="1633"/>
      <c r="JW118" s="1633"/>
      <c r="JX118" s="1633"/>
      <c r="JY118" s="1633"/>
      <c r="JZ118" s="1633"/>
      <c r="KA118" s="1633"/>
      <c r="KB118" s="1633"/>
      <c r="KC118" s="1633"/>
      <c r="KD118" s="1633"/>
      <c r="KE118" s="1633"/>
      <c r="KF118" s="1633"/>
      <c r="KG118" s="1633"/>
      <c r="KH118" s="1633"/>
      <c r="KI118" s="1633"/>
      <c r="KJ118" s="1633"/>
      <c r="KK118" s="1633"/>
      <c r="KL118" s="1633"/>
      <c r="KM118" s="1633"/>
      <c r="KN118" s="1633"/>
      <c r="KO118" s="1633"/>
      <c r="KP118" s="1633"/>
      <c r="KQ118" s="1633"/>
      <c r="KR118" s="1633"/>
      <c r="KS118" s="1633"/>
      <c r="KT118" s="1633"/>
      <c r="KU118" s="1633"/>
      <c r="KV118" s="1633"/>
      <c r="KW118" s="1633"/>
      <c r="KX118" s="1633"/>
      <c r="KY118" s="1633"/>
      <c r="KZ118" s="1633"/>
      <c r="LA118" s="1633"/>
      <c r="LB118" s="1633"/>
      <c r="LC118" s="1633"/>
      <c r="LD118" s="1642"/>
      <c r="LE118" s="1642"/>
      <c r="LF118" s="1642"/>
      <c r="LG118" s="1642"/>
      <c r="LH118" s="1642"/>
      <c r="LI118" s="1642"/>
      <c r="LJ118" s="1642"/>
      <c r="LK118" s="1642"/>
      <c r="LL118" s="1642"/>
      <c r="LM118" s="1643"/>
    </row>
    <row r="119" s="1479" customFormat="1" ht="47" customHeight="1" spans="1:325">
      <c r="A119" s="2147">
        <v>45854</v>
      </c>
      <c r="B119" s="2148" t="s">
        <v>769</v>
      </c>
      <c r="C119" s="2149" t="s">
        <v>698</v>
      </c>
      <c r="D119" s="2150">
        <v>4500174086</v>
      </c>
      <c r="E119" s="2160" t="s">
        <v>769</v>
      </c>
      <c r="F119" s="2150" t="s">
        <v>3919</v>
      </c>
      <c r="G119" s="2152" t="s">
        <v>3580</v>
      </c>
      <c r="H119" s="2152" t="s">
        <v>3580</v>
      </c>
      <c r="I119" s="1532" t="s">
        <v>3581</v>
      </c>
      <c r="J119" s="1522">
        <v>1002</v>
      </c>
      <c r="K119" s="1534">
        <v>0</v>
      </c>
      <c r="L119" s="1534">
        <v>6</v>
      </c>
      <c r="M119" s="1534">
        <f t="shared" si="34"/>
        <v>167</v>
      </c>
      <c r="N119" s="2163">
        <v>45894</v>
      </c>
      <c r="O119" s="1536">
        <f>N119-2</f>
        <v>45892</v>
      </c>
      <c r="P119" s="2164" t="s">
        <v>3920</v>
      </c>
      <c r="Q119" s="2070" t="s">
        <v>78</v>
      </c>
      <c r="R119" s="2167"/>
      <c r="S119" s="2167" t="s">
        <v>111</v>
      </c>
      <c r="T119" s="1557">
        <v>45854</v>
      </c>
      <c r="U119" s="1578" t="s">
        <v>287</v>
      </c>
      <c r="V119" s="1578">
        <v>45866</v>
      </c>
      <c r="W119" s="1579"/>
      <c r="X119" s="1578"/>
      <c r="Y119" s="1580" t="s">
        <v>3921</v>
      </c>
      <c r="Z119" s="2173" t="s">
        <v>696</v>
      </c>
      <c r="AA119" s="2174">
        <v>4.2664</v>
      </c>
      <c r="AB119" s="2175">
        <f t="shared" si="38"/>
        <v>4274.9328</v>
      </c>
      <c r="AC119" s="1602" t="s">
        <v>3922</v>
      </c>
      <c r="AD119" s="1603" t="s">
        <v>81</v>
      </c>
      <c r="AE119" s="1603">
        <v>9</v>
      </c>
      <c r="AF119" s="1603">
        <f t="shared" si="35"/>
        <v>1002</v>
      </c>
      <c r="AG119" s="1604"/>
      <c r="AH119" s="1605"/>
      <c r="AI119" s="1605"/>
      <c r="AJ119" s="1605" t="s">
        <v>63</v>
      </c>
      <c r="AK119" s="1616">
        <f t="shared" si="39"/>
        <v>1002</v>
      </c>
      <c r="AL119" s="2314"/>
      <c r="AM119" s="1617">
        <f t="shared" si="40"/>
        <v>111.333333333333</v>
      </c>
      <c r="AN119" s="1618">
        <f t="shared" si="41"/>
        <v>111.333333333333</v>
      </c>
      <c r="AO119" s="1618">
        <f t="shared" si="42"/>
        <v>111.333333333333</v>
      </c>
      <c r="AP119" s="1618">
        <f t="shared" si="43"/>
        <v>111.333333333333</v>
      </c>
      <c r="AQ119" s="1618">
        <f t="shared" si="44"/>
        <v>111.333333333333</v>
      </c>
      <c r="AR119" s="1618">
        <f t="shared" si="45"/>
        <v>111.333333333333</v>
      </c>
      <c r="AS119" s="1618">
        <f t="shared" si="46"/>
        <v>111.333333333333</v>
      </c>
      <c r="AT119" s="1618">
        <f t="shared" si="47"/>
        <v>111.333333333333</v>
      </c>
      <c r="AU119" s="2317">
        <f t="shared" si="48"/>
        <v>111.333333333333</v>
      </c>
      <c r="AV119" s="2292">
        <f t="shared" si="32"/>
        <v>106.694444444444</v>
      </c>
      <c r="AW119" s="2297">
        <f t="shared" si="33"/>
        <v>4.63888888888889</v>
      </c>
      <c r="AX119" s="1633"/>
      <c r="AY119" s="1633"/>
      <c r="AZ119" s="1633"/>
      <c r="BA119" s="1633"/>
      <c r="BB119" s="1633"/>
      <c r="BC119" s="1633"/>
      <c r="BD119" s="1633"/>
      <c r="BE119" s="1633"/>
      <c r="BF119" s="1633"/>
      <c r="BG119" s="1633"/>
      <c r="BH119" s="1633"/>
      <c r="BI119" s="1633"/>
      <c r="BJ119" s="1633"/>
      <c r="BK119" s="1633"/>
      <c r="BL119" s="1633"/>
      <c r="BM119" s="1633"/>
      <c r="BN119" s="1633"/>
      <c r="BO119" s="1633"/>
      <c r="BP119" s="1633"/>
      <c r="BQ119" s="1633"/>
      <c r="BR119" s="1633"/>
      <c r="BS119" s="1633"/>
      <c r="BT119" s="1633"/>
      <c r="BU119" s="1633"/>
      <c r="BV119" s="1633"/>
      <c r="BW119" s="1633"/>
      <c r="BX119" s="1633"/>
      <c r="BY119" s="1633"/>
      <c r="BZ119" s="1633"/>
      <c r="CA119" s="1633"/>
      <c r="CB119" s="1633"/>
      <c r="CC119" s="1633"/>
      <c r="CD119" s="1633"/>
      <c r="CE119" s="1633"/>
      <c r="CF119" s="1633"/>
      <c r="CG119" s="1633"/>
      <c r="CH119" s="1633"/>
      <c r="CI119" s="1633"/>
      <c r="CJ119" s="1633"/>
      <c r="CK119" s="1633"/>
      <c r="CL119" s="1633"/>
      <c r="CM119" s="1633"/>
      <c r="CN119" s="1633"/>
      <c r="CO119" s="1633"/>
      <c r="CP119" s="1633"/>
      <c r="CQ119" s="1633"/>
      <c r="CR119" s="1633"/>
      <c r="CS119" s="1633"/>
      <c r="CT119" s="1633"/>
      <c r="CU119" s="1633"/>
      <c r="CV119" s="1633"/>
      <c r="CW119" s="1633"/>
      <c r="CX119" s="1633"/>
      <c r="CY119" s="1633"/>
      <c r="CZ119" s="1633"/>
      <c r="DA119" s="1633"/>
      <c r="DB119" s="1633"/>
      <c r="DC119" s="1633"/>
      <c r="DD119" s="1633"/>
      <c r="DE119" s="1633"/>
      <c r="DF119" s="1633"/>
      <c r="DG119" s="1633"/>
      <c r="DH119" s="1633"/>
      <c r="DI119" s="1633"/>
      <c r="DJ119" s="1633"/>
      <c r="DK119" s="1633"/>
      <c r="DL119" s="1633"/>
      <c r="DM119" s="1633"/>
      <c r="DN119" s="1633"/>
      <c r="DO119" s="1633"/>
      <c r="DP119" s="1633"/>
      <c r="DQ119" s="1633"/>
      <c r="DR119" s="1633"/>
      <c r="DS119" s="1633"/>
      <c r="DT119" s="1633"/>
      <c r="DU119" s="1633"/>
      <c r="DV119" s="1633"/>
      <c r="DW119" s="1633"/>
      <c r="DX119" s="1633"/>
      <c r="DY119" s="1633"/>
      <c r="DZ119" s="1633"/>
      <c r="EA119" s="1633"/>
      <c r="EB119" s="1633"/>
      <c r="EC119" s="1633"/>
      <c r="ED119" s="1633"/>
      <c r="EE119" s="1633"/>
      <c r="EF119" s="1633"/>
      <c r="EG119" s="1633"/>
      <c r="EH119" s="1633"/>
      <c r="EI119" s="1633"/>
      <c r="EJ119" s="1633"/>
      <c r="EK119" s="1633"/>
      <c r="EL119" s="1633"/>
      <c r="EM119" s="1633"/>
      <c r="EN119" s="1633"/>
      <c r="EO119" s="1633"/>
      <c r="EP119" s="1633"/>
      <c r="EQ119" s="1633"/>
      <c r="ER119" s="1633"/>
      <c r="ES119" s="1633"/>
      <c r="ET119" s="1633"/>
      <c r="EU119" s="1633"/>
      <c r="EV119" s="1633"/>
      <c r="EW119" s="1633"/>
      <c r="EX119" s="1633"/>
      <c r="EY119" s="1633"/>
      <c r="EZ119" s="1633"/>
      <c r="FA119" s="1633"/>
      <c r="FB119" s="1633"/>
      <c r="FC119" s="1633"/>
      <c r="FD119" s="1633"/>
      <c r="FE119" s="1633"/>
      <c r="FF119" s="1633"/>
      <c r="FG119" s="1633"/>
      <c r="FH119" s="1633"/>
      <c r="FI119" s="1633"/>
      <c r="FJ119" s="1633"/>
      <c r="FK119" s="1633"/>
      <c r="FL119" s="1633"/>
      <c r="FM119" s="1633"/>
      <c r="FN119" s="1633"/>
      <c r="FO119" s="1633"/>
      <c r="FP119" s="1633"/>
      <c r="FQ119" s="1633"/>
      <c r="FR119" s="1633"/>
      <c r="FS119" s="1633"/>
      <c r="FT119" s="1633"/>
      <c r="FU119" s="1633"/>
      <c r="FV119" s="1633"/>
      <c r="FW119" s="1633"/>
      <c r="FX119" s="1633"/>
      <c r="FY119" s="1633"/>
      <c r="FZ119" s="1633"/>
      <c r="GA119" s="1633"/>
      <c r="GB119" s="1633"/>
      <c r="GC119" s="1633"/>
      <c r="GD119" s="1633"/>
      <c r="GE119" s="1633"/>
      <c r="GF119" s="1633"/>
      <c r="GG119" s="1633"/>
      <c r="GH119" s="1633"/>
      <c r="GI119" s="1633"/>
      <c r="GJ119" s="1633"/>
      <c r="GK119" s="1633"/>
      <c r="GL119" s="1633"/>
      <c r="GM119" s="1633"/>
      <c r="GN119" s="1633"/>
      <c r="GO119" s="1633"/>
      <c r="GP119" s="1633"/>
      <c r="GQ119" s="1633"/>
      <c r="GR119" s="1633"/>
      <c r="GS119" s="1633"/>
      <c r="GT119" s="1633"/>
      <c r="GU119" s="1633"/>
      <c r="GV119" s="1633"/>
      <c r="GW119" s="1633"/>
      <c r="GX119" s="1633"/>
      <c r="GY119" s="1633"/>
      <c r="GZ119" s="1633"/>
      <c r="HA119" s="1633"/>
      <c r="HB119" s="1633"/>
      <c r="HC119" s="1633"/>
      <c r="HD119" s="1633"/>
      <c r="HE119" s="1633"/>
      <c r="HF119" s="1633"/>
      <c r="HG119" s="1633"/>
      <c r="HH119" s="1633"/>
      <c r="HI119" s="1633"/>
      <c r="HJ119" s="1633"/>
      <c r="HK119" s="1633"/>
      <c r="HL119" s="1633"/>
      <c r="HM119" s="1633"/>
      <c r="HN119" s="1633"/>
      <c r="HO119" s="1633"/>
      <c r="HP119" s="1633"/>
      <c r="HQ119" s="1633"/>
      <c r="HR119" s="1633"/>
      <c r="HS119" s="1633"/>
      <c r="HT119" s="1633"/>
      <c r="HU119" s="1633"/>
      <c r="HV119" s="1633"/>
      <c r="HW119" s="1633"/>
      <c r="HX119" s="1633"/>
      <c r="HY119" s="1633"/>
      <c r="HZ119" s="1633"/>
      <c r="IA119" s="1633"/>
      <c r="IB119" s="1633"/>
      <c r="IC119" s="1633"/>
      <c r="ID119" s="1633"/>
      <c r="IE119" s="1633"/>
      <c r="IF119" s="1633"/>
      <c r="IG119" s="1633"/>
      <c r="IH119" s="1633"/>
      <c r="II119" s="1633"/>
      <c r="IJ119" s="1633"/>
      <c r="IK119" s="1633"/>
      <c r="IL119" s="1633"/>
      <c r="IM119" s="1633"/>
      <c r="IN119" s="1633"/>
      <c r="IO119" s="1633"/>
      <c r="IP119" s="1633"/>
      <c r="IQ119" s="1633"/>
      <c r="IR119" s="1633"/>
      <c r="IS119" s="1633"/>
      <c r="IT119" s="1633"/>
      <c r="IU119" s="1633"/>
      <c r="IV119" s="1633"/>
      <c r="IW119" s="1633"/>
      <c r="IX119" s="1633"/>
      <c r="IY119" s="1633"/>
      <c r="IZ119" s="1633"/>
      <c r="JA119" s="1633"/>
      <c r="JB119" s="1633"/>
      <c r="JC119" s="1633"/>
      <c r="JD119" s="1633"/>
      <c r="JE119" s="1633"/>
      <c r="JF119" s="1633"/>
      <c r="JG119" s="1633"/>
      <c r="JH119" s="1633"/>
      <c r="JI119" s="1633"/>
      <c r="JJ119" s="1633"/>
      <c r="JK119" s="1633"/>
      <c r="JL119" s="1633"/>
      <c r="JM119" s="1633"/>
      <c r="JN119" s="1633"/>
      <c r="JO119" s="1633"/>
      <c r="JP119" s="1633"/>
      <c r="JQ119" s="1633"/>
      <c r="JR119" s="1633"/>
      <c r="JS119" s="1633"/>
      <c r="JT119" s="1633"/>
      <c r="JU119" s="1633"/>
      <c r="JV119" s="1633"/>
      <c r="JW119" s="1633"/>
      <c r="JX119" s="1633"/>
      <c r="JY119" s="1633"/>
      <c r="JZ119" s="1633"/>
      <c r="KA119" s="1633"/>
      <c r="KB119" s="1633"/>
      <c r="KC119" s="1633"/>
      <c r="KD119" s="1633"/>
      <c r="KE119" s="1633"/>
      <c r="KF119" s="1633"/>
      <c r="KG119" s="1633"/>
      <c r="KH119" s="1633"/>
      <c r="KI119" s="1633"/>
      <c r="KJ119" s="1633"/>
      <c r="KK119" s="1633"/>
      <c r="KL119" s="1633"/>
      <c r="KM119" s="1633"/>
      <c r="KN119" s="1633"/>
      <c r="KO119" s="1633"/>
      <c r="KP119" s="1633"/>
      <c r="KQ119" s="1633"/>
      <c r="KR119" s="1633"/>
      <c r="KS119" s="1633"/>
      <c r="KT119" s="1633"/>
      <c r="KU119" s="1633"/>
      <c r="KV119" s="1633"/>
      <c r="KW119" s="1633"/>
      <c r="KX119" s="1633"/>
      <c r="KY119" s="1633"/>
      <c r="KZ119" s="1633"/>
      <c r="LA119" s="1633"/>
      <c r="LB119" s="1633"/>
      <c r="LC119" s="1633"/>
      <c r="LD119" s="1642"/>
      <c r="LE119" s="1642"/>
      <c r="LF119" s="1642"/>
      <c r="LG119" s="1642"/>
      <c r="LH119" s="1642"/>
      <c r="LI119" s="1642"/>
      <c r="LJ119" s="1642"/>
      <c r="LK119" s="1642"/>
      <c r="LL119" s="1642"/>
      <c r="LM119" s="1643"/>
    </row>
    <row r="120" s="1479" customFormat="1" ht="47" customHeight="1" spans="1:325">
      <c r="A120" s="2147">
        <v>45859</v>
      </c>
      <c r="B120" s="2148" t="s">
        <v>697</v>
      </c>
      <c r="C120" s="2149" t="s">
        <v>698</v>
      </c>
      <c r="D120" s="2150">
        <v>4500174501</v>
      </c>
      <c r="E120" s="2160">
        <v>209584</v>
      </c>
      <c r="F120" s="2150" t="s">
        <v>3923</v>
      </c>
      <c r="G120" s="2152" t="s">
        <v>3580</v>
      </c>
      <c r="H120" s="2152" t="s">
        <v>3580</v>
      </c>
      <c r="I120" s="1532" t="s">
        <v>3581</v>
      </c>
      <c r="J120" s="1522">
        <v>4884</v>
      </c>
      <c r="K120" s="1534">
        <v>0</v>
      </c>
      <c r="L120" s="1534">
        <v>6</v>
      </c>
      <c r="M120" s="1534">
        <f t="shared" si="34"/>
        <v>814</v>
      </c>
      <c r="N120" s="2163">
        <v>45901</v>
      </c>
      <c r="O120" s="1536">
        <f>N120-2</f>
        <v>45899</v>
      </c>
      <c r="P120" s="2164" t="s">
        <v>3924</v>
      </c>
      <c r="Q120" s="2070" t="s">
        <v>78</v>
      </c>
      <c r="R120" s="2167"/>
      <c r="S120" s="2167"/>
      <c r="T120" s="1557">
        <v>45860</v>
      </c>
      <c r="U120" s="1578" t="s">
        <v>287</v>
      </c>
      <c r="V120" s="1578">
        <v>45866</v>
      </c>
      <c r="W120" s="1579"/>
      <c r="X120" s="1578"/>
      <c r="Y120" s="1580" t="s">
        <v>3925</v>
      </c>
      <c r="Z120" s="2173" t="s">
        <v>696</v>
      </c>
      <c r="AA120" s="2174">
        <v>4.2664</v>
      </c>
      <c r="AB120" s="2175">
        <f t="shared" si="38"/>
        <v>20837.0976</v>
      </c>
      <c r="AC120" s="1602" t="s">
        <v>3926</v>
      </c>
      <c r="AD120" s="1603" t="s">
        <v>81</v>
      </c>
      <c r="AE120" s="1603">
        <v>9</v>
      </c>
      <c r="AF120" s="1603">
        <f t="shared" si="35"/>
        <v>4884</v>
      </c>
      <c r="AG120" s="1604"/>
      <c r="AH120" s="1605"/>
      <c r="AI120" s="1605"/>
      <c r="AJ120" s="1605" t="s">
        <v>63</v>
      </c>
      <c r="AK120" s="1616">
        <f t="shared" si="39"/>
        <v>4884</v>
      </c>
      <c r="AL120" s="2314"/>
      <c r="AM120" s="1617">
        <f t="shared" si="40"/>
        <v>542.666666666667</v>
      </c>
      <c r="AN120" s="1618">
        <f t="shared" si="41"/>
        <v>542.666666666667</v>
      </c>
      <c r="AO120" s="1618">
        <f t="shared" si="42"/>
        <v>542.666666666667</v>
      </c>
      <c r="AP120" s="1618">
        <f t="shared" si="43"/>
        <v>542.666666666667</v>
      </c>
      <c r="AQ120" s="1618">
        <f t="shared" si="44"/>
        <v>542.666666666667</v>
      </c>
      <c r="AR120" s="1618">
        <f t="shared" si="45"/>
        <v>542.666666666667</v>
      </c>
      <c r="AS120" s="1618">
        <f t="shared" si="46"/>
        <v>542.666666666667</v>
      </c>
      <c r="AT120" s="1618">
        <f t="shared" si="47"/>
        <v>542.666666666667</v>
      </c>
      <c r="AU120" s="2317">
        <f t="shared" si="48"/>
        <v>542.666666666667</v>
      </c>
      <c r="AV120" s="2292">
        <f t="shared" si="32"/>
        <v>520.055555555556</v>
      </c>
      <c r="AW120" s="2297">
        <f t="shared" si="33"/>
        <v>22.6111111111111</v>
      </c>
      <c r="AX120" s="1633"/>
      <c r="AY120" s="1633"/>
      <c r="AZ120" s="1633"/>
      <c r="BA120" s="1633"/>
      <c r="BB120" s="1633"/>
      <c r="BC120" s="1633"/>
      <c r="BD120" s="1633"/>
      <c r="BE120" s="1633"/>
      <c r="BF120" s="1633"/>
      <c r="BG120" s="1633"/>
      <c r="BH120" s="1633"/>
      <c r="BI120" s="1633"/>
      <c r="BJ120" s="1633"/>
      <c r="BK120" s="1633"/>
      <c r="BL120" s="1633"/>
      <c r="BM120" s="1633"/>
      <c r="BN120" s="1633"/>
      <c r="BO120" s="1633"/>
      <c r="BP120" s="1633"/>
      <c r="BQ120" s="1633"/>
      <c r="BR120" s="1633"/>
      <c r="BS120" s="1633"/>
      <c r="BT120" s="1633"/>
      <c r="BU120" s="1633"/>
      <c r="BV120" s="1633"/>
      <c r="BW120" s="1633"/>
      <c r="BX120" s="1633"/>
      <c r="BY120" s="1633"/>
      <c r="BZ120" s="1633"/>
      <c r="CA120" s="1633"/>
      <c r="CB120" s="1633"/>
      <c r="CC120" s="1633"/>
      <c r="CD120" s="1633"/>
      <c r="CE120" s="1633"/>
      <c r="CF120" s="1633"/>
      <c r="CG120" s="1633"/>
      <c r="CH120" s="1633"/>
      <c r="CI120" s="1633"/>
      <c r="CJ120" s="1633"/>
      <c r="CK120" s="1633"/>
      <c r="CL120" s="1633"/>
      <c r="CM120" s="1633"/>
      <c r="CN120" s="1633"/>
      <c r="CO120" s="1633"/>
      <c r="CP120" s="1633"/>
      <c r="CQ120" s="1633"/>
      <c r="CR120" s="1633"/>
      <c r="CS120" s="1633"/>
      <c r="CT120" s="1633"/>
      <c r="CU120" s="1633"/>
      <c r="CV120" s="1633"/>
      <c r="CW120" s="1633"/>
      <c r="CX120" s="1633"/>
      <c r="CY120" s="1633"/>
      <c r="CZ120" s="1633"/>
      <c r="DA120" s="1633"/>
      <c r="DB120" s="1633"/>
      <c r="DC120" s="1633"/>
      <c r="DD120" s="1633"/>
      <c r="DE120" s="1633"/>
      <c r="DF120" s="1633"/>
      <c r="DG120" s="1633"/>
      <c r="DH120" s="1633"/>
      <c r="DI120" s="1633"/>
      <c r="DJ120" s="1633"/>
      <c r="DK120" s="1633"/>
      <c r="DL120" s="1633"/>
      <c r="DM120" s="1633"/>
      <c r="DN120" s="1633"/>
      <c r="DO120" s="1633"/>
      <c r="DP120" s="1633"/>
      <c r="DQ120" s="1633"/>
      <c r="DR120" s="1633"/>
      <c r="DS120" s="1633"/>
      <c r="DT120" s="1633"/>
      <c r="DU120" s="1633"/>
      <c r="DV120" s="1633"/>
      <c r="DW120" s="1633"/>
      <c r="DX120" s="1633"/>
      <c r="DY120" s="1633"/>
      <c r="DZ120" s="1633"/>
      <c r="EA120" s="1633"/>
      <c r="EB120" s="1633"/>
      <c r="EC120" s="1633"/>
      <c r="ED120" s="1633"/>
      <c r="EE120" s="1633"/>
      <c r="EF120" s="1633"/>
      <c r="EG120" s="1633"/>
      <c r="EH120" s="1633"/>
      <c r="EI120" s="1633"/>
      <c r="EJ120" s="1633"/>
      <c r="EK120" s="1633"/>
      <c r="EL120" s="1633"/>
      <c r="EM120" s="1633"/>
      <c r="EN120" s="1633"/>
      <c r="EO120" s="1633"/>
      <c r="EP120" s="1633"/>
      <c r="EQ120" s="1633"/>
      <c r="ER120" s="1633"/>
      <c r="ES120" s="1633"/>
      <c r="ET120" s="1633"/>
      <c r="EU120" s="1633"/>
      <c r="EV120" s="1633"/>
      <c r="EW120" s="1633"/>
      <c r="EX120" s="1633"/>
      <c r="EY120" s="1633"/>
      <c r="EZ120" s="1633"/>
      <c r="FA120" s="1633"/>
      <c r="FB120" s="1633"/>
      <c r="FC120" s="1633"/>
      <c r="FD120" s="1633"/>
      <c r="FE120" s="1633"/>
      <c r="FF120" s="1633"/>
      <c r="FG120" s="1633"/>
      <c r="FH120" s="1633"/>
      <c r="FI120" s="1633"/>
      <c r="FJ120" s="1633"/>
      <c r="FK120" s="1633"/>
      <c r="FL120" s="1633"/>
      <c r="FM120" s="1633"/>
      <c r="FN120" s="1633"/>
      <c r="FO120" s="1633"/>
      <c r="FP120" s="1633"/>
      <c r="FQ120" s="1633"/>
      <c r="FR120" s="1633"/>
      <c r="FS120" s="1633"/>
      <c r="FT120" s="1633"/>
      <c r="FU120" s="1633"/>
      <c r="FV120" s="1633"/>
      <c r="FW120" s="1633"/>
      <c r="FX120" s="1633"/>
      <c r="FY120" s="1633"/>
      <c r="FZ120" s="1633"/>
      <c r="GA120" s="1633"/>
      <c r="GB120" s="1633"/>
      <c r="GC120" s="1633"/>
      <c r="GD120" s="1633"/>
      <c r="GE120" s="1633"/>
      <c r="GF120" s="1633"/>
      <c r="GG120" s="1633"/>
      <c r="GH120" s="1633"/>
      <c r="GI120" s="1633"/>
      <c r="GJ120" s="1633"/>
      <c r="GK120" s="1633"/>
      <c r="GL120" s="1633"/>
      <c r="GM120" s="1633"/>
      <c r="GN120" s="1633"/>
      <c r="GO120" s="1633"/>
      <c r="GP120" s="1633"/>
      <c r="GQ120" s="1633"/>
      <c r="GR120" s="1633"/>
      <c r="GS120" s="1633"/>
      <c r="GT120" s="1633"/>
      <c r="GU120" s="1633"/>
      <c r="GV120" s="1633"/>
      <c r="GW120" s="1633"/>
      <c r="GX120" s="1633"/>
      <c r="GY120" s="1633"/>
      <c r="GZ120" s="1633"/>
      <c r="HA120" s="1633"/>
      <c r="HB120" s="1633"/>
      <c r="HC120" s="1633"/>
      <c r="HD120" s="1633"/>
      <c r="HE120" s="1633"/>
      <c r="HF120" s="1633"/>
      <c r="HG120" s="1633"/>
      <c r="HH120" s="1633"/>
      <c r="HI120" s="1633"/>
      <c r="HJ120" s="1633"/>
      <c r="HK120" s="1633"/>
      <c r="HL120" s="1633"/>
      <c r="HM120" s="1633"/>
      <c r="HN120" s="1633"/>
      <c r="HO120" s="1633"/>
      <c r="HP120" s="1633"/>
      <c r="HQ120" s="1633"/>
      <c r="HR120" s="1633"/>
      <c r="HS120" s="1633"/>
      <c r="HT120" s="1633"/>
      <c r="HU120" s="1633"/>
      <c r="HV120" s="1633"/>
      <c r="HW120" s="1633"/>
      <c r="HX120" s="1633"/>
      <c r="HY120" s="1633"/>
      <c r="HZ120" s="1633"/>
      <c r="IA120" s="1633"/>
      <c r="IB120" s="1633"/>
      <c r="IC120" s="1633"/>
      <c r="ID120" s="1633"/>
      <c r="IE120" s="1633"/>
      <c r="IF120" s="1633"/>
      <c r="IG120" s="1633"/>
      <c r="IH120" s="1633"/>
      <c r="II120" s="1633"/>
      <c r="IJ120" s="1633"/>
      <c r="IK120" s="1633"/>
      <c r="IL120" s="1633"/>
      <c r="IM120" s="1633"/>
      <c r="IN120" s="1633"/>
      <c r="IO120" s="1633"/>
      <c r="IP120" s="1633"/>
      <c r="IQ120" s="1633"/>
      <c r="IR120" s="1633"/>
      <c r="IS120" s="1633"/>
      <c r="IT120" s="1633"/>
      <c r="IU120" s="1633"/>
      <c r="IV120" s="1633"/>
      <c r="IW120" s="1633"/>
      <c r="IX120" s="1633"/>
      <c r="IY120" s="1633"/>
      <c r="IZ120" s="1633"/>
      <c r="JA120" s="1633"/>
      <c r="JB120" s="1633"/>
      <c r="JC120" s="1633"/>
      <c r="JD120" s="1633"/>
      <c r="JE120" s="1633"/>
      <c r="JF120" s="1633"/>
      <c r="JG120" s="1633"/>
      <c r="JH120" s="1633"/>
      <c r="JI120" s="1633"/>
      <c r="JJ120" s="1633"/>
      <c r="JK120" s="1633"/>
      <c r="JL120" s="1633"/>
      <c r="JM120" s="1633"/>
      <c r="JN120" s="1633"/>
      <c r="JO120" s="1633"/>
      <c r="JP120" s="1633"/>
      <c r="JQ120" s="1633"/>
      <c r="JR120" s="1633"/>
      <c r="JS120" s="1633"/>
      <c r="JT120" s="1633"/>
      <c r="JU120" s="1633"/>
      <c r="JV120" s="1633"/>
      <c r="JW120" s="1633"/>
      <c r="JX120" s="1633"/>
      <c r="JY120" s="1633"/>
      <c r="JZ120" s="1633"/>
      <c r="KA120" s="1633"/>
      <c r="KB120" s="1633"/>
      <c r="KC120" s="1633"/>
      <c r="KD120" s="1633"/>
      <c r="KE120" s="1633"/>
      <c r="KF120" s="1633"/>
      <c r="KG120" s="1633"/>
      <c r="KH120" s="1633"/>
      <c r="KI120" s="1633"/>
      <c r="KJ120" s="1633"/>
      <c r="KK120" s="1633"/>
      <c r="KL120" s="1633"/>
      <c r="KM120" s="1633"/>
      <c r="KN120" s="1633"/>
      <c r="KO120" s="1633"/>
      <c r="KP120" s="1633"/>
      <c r="KQ120" s="1633"/>
      <c r="KR120" s="1633"/>
      <c r="KS120" s="1633"/>
      <c r="KT120" s="1633"/>
      <c r="KU120" s="1633"/>
      <c r="KV120" s="1633"/>
      <c r="KW120" s="1633"/>
      <c r="KX120" s="1633"/>
      <c r="KY120" s="1633"/>
      <c r="KZ120" s="1633"/>
      <c r="LA120" s="1633"/>
      <c r="LB120" s="1633"/>
      <c r="LC120" s="1633"/>
      <c r="LD120" s="1642"/>
      <c r="LE120" s="1642"/>
      <c r="LF120" s="1642"/>
      <c r="LG120" s="1642"/>
      <c r="LH120" s="1642"/>
      <c r="LI120" s="1642"/>
      <c r="LJ120" s="1642"/>
      <c r="LK120" s="1642"/>
      <c r="LL120" s="1642"/>
      <c r="LM120" s="1643"/>
    </row>
    <row r="121" s="1479" customFormat="1" ht="47" customHeight="1" spans="1:325">
      <c r="A121" s="2147">
        <v>45853</v>
      </c>
      <c r="B121" s="2148" t="s">
        <v>151</v>
      </c>
      <c r="C121" s="2149" t="s">
        <v>152</v>
      </c>
      <c r="D121" s="2150">
        <v>4500173961</v>
      </c>
      <c r="E121" s="2160" t="s">
        <v>938</v>
      </c>
      <c r="F121" s="2150" t="s">
        <v>3927</v>
      </c>
      <c r="G121" s="2152" t="s">
        <v>3928</v>
      </c>
      <c r="H121" s="2304" t="s">
        <v>3928</v>
      </c>
      <c r="I121" s="1532" t="s">
        <v>3581</v>
      </c>
      <c r="J121" s="1522">
        <v>480</v>
      </c>
      <c r="K121" s="1534">
        <v>0</v>
      </c>
      <c r="L121" s="1534">
        <v>6</v>
      </c>
      <c r="M121" s="1534">
        <f t="shared" si="34"/>
        <v>80</v>
      </c>
      <c r="N121" s="2163">
        <v>45891</v>
      </c>
      <c r="O121" s="2307">
        <v>45890</v>
      </c>
      <c r="P121" s="1526"/>
      <c r="Q121" s="2070" t="s">
        <v>78</v>
      </c>
      <c r="R121" s="2167"/>
      <c r="S121" s="2167" t="s">
        <v>111</v>
      </c>
      <c r="T121" s="1557">
        <v>45853</v>
      </c>
      <c r="U121" s="1578" t="s">
        <v>88</v>
      </c>
      <c r="V121" s="1578">
        <v>45862</v>
      </c>
      <c r="W121" s="1579" t="s">
        <v>3929</v>
      </c>
      <c r="X121" s="1578"/>
      <c r="Y121" s="2311" t="s">
        <v>3930</v>
      </c>
      <c r="Z121" s="2173" t="s">
        <v>855</v>
      </c>
      <c r="AA121" s="2174">
        <v>3.4252</v>
      </c>
      <c r="AB121" s="2175">
        <f t="shared" si="38"/>
        <v>1644.096</v>
      </c>
      <c r="AC121" s="1602" t="s">
        <v>941</v>
      </c>
      <c r="AD121" s="1603" t="s">
        <v>81</v>
      </c>
      <c r="AE121" s="1603">
        <v>9</v>
      </c>
      <c r="AF121" s="1603">
        <f t="shared" si="35"/>
        <v>480</v>
      </c>
      <c r="AG121" s="1604"/>
      <c r="AH121" s="1605"/>
      <c r="AI121" s="1605"/>
      <c r="AJ121" s="1605" t="s">
        <v>63</v>
      </c>
      <c r="AK121" s="1616">
        <f t="shared" si="39"/>
        <v>480</v>
      </c>
      <c r="AL121" s="2314"/>
      <c r="AM121" s="1617">
        <f t="shared" si="40"/>
        <v>53.3333333333333</v>
      </c>
      <c r="AN121" s="1618">
        <f t="shared" si="41"/>
        <v>53.3333333333333</v>
      </c>
      <c r="AO121" s="1618">
        <f t="shared" si="42"/>
        <v>53.3333333333333</v>
      </c>
      <c r="AP121" s="1618">
        <f t="shared" si="43"/>
        <v>53.3333333333333</v>
      </c>
      <c r="AQ121" s="1618">
        <f t="shared" si="44"/>
        <v>53.3333333333333</v>
      </c>
      <c r="AR121" s="1618">
        <f t="shared" si="45"/>
        <v>53.3333333333333</v>
      </c>
      <c r="AS121" s="1618">
        <f t="shared" si="46"/>
        <v>53.3333333333333</v>
      </c>
      <c r="AT121" s="1618">
        <f t="shared" si="47"/>
        <v>53.3333333333333</v>
      </c>
      <c r="AU121" s="2317">
        <f t="shared" si="48"/>
        <v>53.3333333333333</v>
      </c>
      <c r="AV121" s="2292">
        <f t="shared" si="32"/>
        <v>51.1111111111111</v>
      </c>
      <c r="AW121" s="2297">
        <f t="shared" si="33"/>
        <v>2.22222222222222</v>
      </c>
      <c r="AX121" s="1633"/>
      <c r="AY121" s="1633"/>
      <c r="AZ121" s="1633"/>
      <c r="BA121" s="1633"/>
      <c r="BB121" s="1633"/>
      <c r="BC121" s="1633"/>
      <c r="BD121" s="1633"/>
      <c r="BE121" s="1633"/>
      <c r="BF121" s="1633"/>
      <c r="BG121" s="1633"/>
      <c r="BH121" s="1633"/>
      <c r="BI121" s="1633"/>
      <c r="BJ121" s="1633"/>
      <c r="BK121" s="1633"/>
      <c r="BL121" s="1633"/>
      <c r="BM121" s="1633"/>
      <c r="BN121" s="1633"/>
      <c r="BO121" s="1633"/>
      <c r="BP121" s="1633"/>
      <c r="BQ121" s="1633"/>
      <c r="BR121" s="1633"/>
      <c r="BS121" s="1633"/>
      <c r="BT121" s="1633"/>
      <c r="BU121" s="1633"/>
      <c r="BV121" s="1633"/>
      <c r="BW121" s="1633"/>
      <c r="BX121" s="1633"/>
      <c r="BY121" s="1633"/>
      <c r="BZ121" s="1633"/>
      <c r="CA121" s="1633"/>
      <c r="CB121" s="1633"/>
      <c r="CC121" s="1633"/>
      <c r="CD121" s="1633"/>
      <c r="CE121" s="1633"/>
      <c r="CF121" s="1633"/>
      <c r="CG121" s="1633"/>
      <c r="CH121" s="1633"/>
      <c r="CI121" s="1633"/>
      <c r="CJ121" s="1633"/>
      <c r="CK121" s="1633"/>
      <c r="CL121" s="1633"/>
      <c r="CM121" s="1633"/>
      <c r="CN121" s="1633"/>
      <c r="CO121" s="1633"/>
      <c r="CP121" s="1633"/>
      <c r="CQ121" s="1633"/>
      <c r="CR121" s="1633"/>
      <c r="CS121" s="1633"/>
      <c r="CT121" s="1633"/>
      <c r="CU121" s="1633"/>
      <c r="CV121" s="1633"/>
      <c r="CW121" s="1633"/>
      <c r="CX121" s="1633"/>
      <c r="CY121" s="1633"/>
      <c r="CZ121" s="1633"/>
      <c r="DA121" s="1633"/>
      <c r="DB121" s="1633"/>
      <c r="DC121" s="1633"/>
      <c r="DD121" s="1633"/>
      <c r="DE121" s="1633"/>
      <c r="DF121" s="1633"/>
      <c r="DG121" s="1633"/>
      <c r="DH121" s="1633"/>
      <c r="DI121" s="1633"/>
      <c r="DJ121" s="1633"/>
      <c r="DK121" s="1633"/>
      <c r="DL121" s="1633"/>
      <c r="DM121" s="1633"/>
      <c r="DN121" s="1633"/>
      <c r="DO121" s="1633"/>
      <c r="DP121" s="1633"/>
      <c r="DQ121" s="1633"/>
      <c r="DR121" s="1633"/>
      <c r="DS121" s="1633"/>
      <c r="DT121" s="1633"/>
      <c r="DU121" s="1633"/>
      <c r="DV121" s="1633"/>
      <c r="DW121" s="1633"/>
      <c r="DX121" s="1633"/>
      <c r="DY121" s="1633"/>
      <c r="DZ121" s="1633"/>
      <c r="EA121" s="1633"/>
      <c r="EB121" s="1633"/>
      <c r="EC121" s="1633"/>
      <c r="ED121" s="1633"/>
      <c r="EE121" s="1633"/>
      <c r="EF121" s="1633"/>
      <c r="EG121" s="1633"/>
      <c r="EH121" s="1633"/>
      <c r="EI121" s="1633"/>
      <c r="EJ121" s="1633"/>
      <c r="EK121" s="1633"/>
      <c r="EL121" s="1633"/>
      <c r="EM121" s="1633"/>
      <c r="EN121" s="1633"/>
      <c r="EO121" s="1633"/>
      <c r="EP121" s="1633"/>
      <c r="EQ121" s="1633"/>
      <c r="ER121" s="1633"/>
      <c r="ES121" s="1633"/>
      <c r="ET121" s="1633"/>
      <c r="EU121" s="1633"/>
      <c r="EV121" s="1633"/>
      <c r="EW121" s="1633"/>
      <c r="EX121" s="1633"/>
      <c r="EY121" s="1633"/>
      <c r="EZ121" s="1633"/>
      <c r="FA121" s="1633"/>
      <c r="FB121" s="1633"/>
      <c r="FC121" s="1633"/>
      <c r="FD121" s="1633"/>
      <c r="FE121" s="1633"/>
      <c r="FF121" s="1633"/>
      <c r="FG121" s="1633"/>
      <c r="FH121" s="1633"/>
      <c r="FI121" s="1633"/>
      <c r="FJ121" s="1633"/>
      <c r="FK121" s="1633"/>
      <c r="FL121" s="1633"/>
      <c r="FM121" s="1633"/>
      <c r="FN121" s="1633"/>
      <c r="FO121" s="1633"/>
      <c r="FP121" s="1633"/>
      <c r="FQ121" s="1633"/>
      <c r="FR121" s="1633"/>
      <c r="FS121" s="1633"/>
      <c r="FT121" s="1633"/>
      <c r="FU121" s="1633"/>
      <c r="FV121" s="1633"/>
      <c r="FW121" s="1633"/>
      <c r="FX121" s="1633"/>
      <c r="FY121" s="1633"/>
      <c r="FZ121" s="1633"/>
      <c r="GA121" s="1633"/>
      <c r="GB121" s="1633"/>
      <c r="GC121" s="1633"/>
      <c r="GD121" s="1633"/>
      <c r="GE121" s="1633"/>
      <c r="GF121" s="1633"/>
      <c r="GG121" s="1633"/>
      <c r="GH121" s="1633"/>
      <c r="GI121" s="1633"/>
      <c r="GJ121" s="1633"/>
      <c r="GK121" s="1633"/>
      <c r="GL121" s="1633"/>
      <c r="GM121" s="1633"/>
      <c r="GN121" s="1633"/>
      <c r="GO121" s="1633"/>
      <c r="GP121" s="1633"/>
      <c r="GQ121" s="1633"/>
      <c r="GR121" s="1633"/>
      <c r="GS121" s="1633"/>
      <c r="GT121" s="1633"/>
      <c r="GU121" s="1633"/>
      <c r="GV121" s="1633"/>
      <c r="GW121" s="1633"/>
      <c r="GX121" s="1633"/>
      <c r="GY121" s="1633"/>
      <c r="GZ121" s="1633"/>
      <c r="HA121" s="1633"/>
      <c r="HB121" s="1633"/>
      <c r="HC121" s="1633"/>
      <c r="HD121" s="1633"/>
      <c r="HE121" s="1633"/>
      <c r="HF121" s="1633"/>
      <c r="HG121" s="1633"/>
      <c r="HH121" s="1633"/>
      <c r="HI121" s="1633"/>
      <c r="HJ121" s="1633"/>
      <c r="HK121" s="1633"/>
      <c r="HL121" s="1633"/>
      <c r="HM121" s="1633"/>
      <c r="HN121" s="1633"/>
      <c r="HO121" s="1633"/>
      <c r="HP121" s="1633"/>
      <c r="HQ121" s="1633"/>
      <c r="HR121" s="1633"/>
      <c r="HS121" s="1633"/>
      <c r="HT121" s="1633"/>
      <c r="HU121" s="1633"/>
      <c r="HV121" s="1633"/>
      <c r="HW121" s="1633"/>
      <c r="HX121" s="1633"/>
      <c r="HY121" s="1633"/>
      <c r="HZ121" s="1633"/>
      <c r="IA121" s="1633"/>
      <c r="IB121" s="1633"/>
      <c r="IC121" s="1633"/>
      <c r="ID121" s="1633"/>
      <c r="IE121" s="1633"/>
      <c r="IF121" s="1633"/>
      <c r="IG121" s="1633"/>
      <c r="IH121" s="1633"/>
      <c r="II121" s="1633"/>
      <c r="IJ121" s="1633"/>
      <c r="IK121" s="1633"/>
      <c r="IL121" s="1633"/>
      <c r="IM121" s="1633"/>
      <c r="IN121" s="1633"/>
      <c r="IO121" s="1633"/>
      <c r="IP121" s="1633"/>
      <c r="IQ121" s="1633"/>
      <c r="IR121" s="1633"/>
      <c r="IS121" s="1633"/>
      <c r="IT121" s="1633"/>
      <c r="IU121" s="1633"/>
      <c r="IV121" s="1633"/>
      <c r="IW121" s="1633"/>
      <c r="IX121" s="1633"/>
      <c r="IY121" s="1633"/>
      <c r="IZ121" s="1633"/>
      <c r="JA121" s="1633"/>
      <c r="JB121" s="1633"/>
      <c r="JC121" s="1633"/>
      <c r="JD121" s="1633"/>
      <c r="JE121" s="1633"/>
      <c r="JF121" s="1633"/>
      <c r="JG121" s="1633"/>
      <c r="JH121" s="1633"/>
      <c r="JI121" s="1633"/>
      <c r="JJ121" s="1633"/>
      <c r="JK121" s="1633"/>
      <c r="JL121" s="1633"/>
      <c r="JM121" s="1633"/>
      <c r="JN121" s="1633"/>
      <c r="JO121" s="1633"/>
      <c r="JP121" s="1633"/>
      <c r="JQ121" s="1633"/>
      <c r="JR121" s="1633"/>
      <c r="JS121" s="1633"/>
      <c r="JT121" s="1633"/>
      <c r="JU121" s="1633"/>
      <c r="JV121" s="1633"/>
      <c r="JW121" s="1633"/>
      <c r="JX121" s="1633"/>
      <c r="JY121" s="1633"/>
      <c r="JZ121" s="1633"/>
      <c r="KA121" s="1633"/>
      <c r="KB121" s="1633"/>
      <c r="KC121" s="1633"/>
      <c r="KD121" s="1633"/>
      <c r="KE121" s="1633"/>
      <c r="KF121" s="1633"/>
      <c r="KG121" s="1633"/>
      <c r="KH121" s="1633"/>
      <c r="KI121" s="1633"/>
      <c r="KJ121" s="1633"/>
      <c r="KK121" s="1633"/>
      <c r="KL121" s="1633"/>
      <c r="KM121" s="1633"/>
      <c r="KN121" s="1633"/>
      <c r="KO121" s="1633"/>
      <c r="KP121" s="1633"/>
      <c r="KQ121" s="1633"/>
      <c r="KR121" s="1633"/>
      <c r="KS121" s="1633"/>
      <c r="KT121" s="1633"/>
      <c r="KU121" s="1633"/>
      <c r="KV121" s="1633"/>
      <c r="KW121" s="1633"/>
      <c r="KX121" s="1633"/>
      <c r="KY121" s="1633"/>
      <c r="KZ121" s="1633"/>
      <c r="LA121" s="1633"/>
      <c r="LB121" s="1633"/>
      <c r="LC121" s="1633"/>
      <c r="LD121" s="1642"/>
      <c r="LE121" s="1642"/>
      <c r="LF121" s="1642"/>
      <c r="LG121" s="1642"/>
      <c r="LH121" s="1642"/>
      <c r="LI121" s="1642"/>
      <c r="LJ121" s="1642"/>
      <c r="LK121" s="1642"/>
      <c r="LL121" s="1642"/>
      <c r="LM121" s="1643"/>
    </row>
    <row r="122" s="1479" customFormat="1" ht="47" customHeight="1" spans="1:325">
      <c r="A122" s="2147">
        <v>45861</v>
      </c>
      <c r="B122" s="2148" t="s">
        <v>151</v>
      </c>
      <c r="C122" s="2149" t="s">
        <v>152</v>
      </c>
      <c r="D122" s="2150">
        <v>4500174830</v>
      </c>
      <c r="E122" s="2160" t="s">
        <v>923</v>
      </c>
      <c r="F122" s="2150" t="s">
        <v>3931</v>
      </c>
      <c r="G122" s="2152" t="s">
        <v>3580</v>
      </c>
      <c r="H122" s="2304" t="s">
        <v>3928</v>
      </c>
      <c r="I122" s="1532" t="s">
        <v>3581</v>
      </c>
      <c r="J122" s="1522">
        <v>120</v>
      </c>
      <c r="K122" s="1534">
        <v>0</v>
      </c>
      <c r="L122" s="1534">
        <v>6</v>
      </c>
      <c r="M122" s="1534">
        <f t="shared" si="34"/>
        <v>20</v>
      </c>
      <c r="N122" s="2163">
        <v>45894</v>
      </c>
      <c r="O122" s="1536">
        <f>N122-2</f>
        <v>45892</v>
      </c>
      <c r="P122" s="1526"/>
      <c r="Q122" s="2070" t="s">
        <v>78</v>
      </c>
      <c r="R122" s="2167"/>
      <c r="S122" s="2167" t="s">
        <v>111</v>
      </c>
      <c r="T122" s="1557">
        <v>45862</v>
      </c>
      <c r="U122" s="1578" t="s">
        <v>88</v>
      </c>
      <c r="V122" s="1578">
        <v>45870</v>
      </c>
      <c r="W122" s="1579"/>
      <c r="X122" s="1578"/>
      <c r="Y122" s="2311" t="s">
        <v>3932</v>
      </c>
      <c r="Z122" s="2173" t="s">
        <v>855</v>
      </c>
      <c r="AA122" s="2174">
        <v>3.795</v>
      </c>
      <c r="AB122" s="2175">
        <f t="shared" si="38"/>
        <v>455.4</v>
      </c>
      <c r="AC122" s="1504" t="s">
        <v>930</v>
      </c>
      <c r="AD122" s="1603" t="s">
        <v>81</v>
      </c>
      <c r="AE122" s="1603">
        <v>9</v>
      </c>
      <c r="AF122" s="1603">
        <f t="shared" si="35"/>
        <v>120</v>
      </c>
      <c r="AG122" s="1604"/>
      <c r="AH122" s="1605"/>
      <c r="AI122" s="1605"/>
      <c r="AJ122" s="1605" t="s">
        <v>63</v>
      </c>
      <c r="AK122" s="1616">
        <f t="shared" si="39"/>
        <v>120</v>
      </c>
      <c r="AL122" s="2314"/>
      <c r="AM122" s="1617">
        <f t="shared" si="40"/>
        <v>13.3333333333333</v>
      </c>
      <c r="AN122" s="1618">
        <f t="shared" si="41"/>
        <v>13.3333333333333</v>
      </c>
      <c r="AO122" s="1618">
        <f t="shared" si="42"/>
        <v>13.3333333333333</v>
      </c>
      <c r="AP122" s="1618">
        <f t="shared" si="43"/>
        <v>13.3333333333333</v>
      </c>
      <c r="AQ122" s="1618">
        <f t="shared" si="44"/>
        <v>13.3333333333333</v>
      </c>
      <c r="AR122" s="1618">
        <f t="shared" si="45"/>
        <v>13.3333333333333</v>
      </c>
      <c r="AS122" s="1618">
        <f t="shared" si="46"/>
        <v>13.3333333333333</v>
      </c>
      <c r="AT122" s="1618">
        <f t="shared" si="47"/>
        <v>13.3333333333333</v>
      </c>
      <c r="AU122" s="2317">
        <f t="shared" si="48"/>
        <v>13.3333333333333</v>
      </c>
      <c r="AV122" s="2292">
        <f t="shared" si="32"/>
        <v>12.7777777777778</v>
      </c>
      <c r="AW122" s="2297">
        <f t="shared" si="33"/>
        <v>0.555555555555556</v>
      </c>
      <c r="AX122" s="1633"/>
      <c r="AY122" s="1633"/>
      <c r="AZ122" s="1633"/>
      <c r="BA122" s="1633"/>
      <c r="BB122" s="1633"/>
      <c r="BC122" s="1633"/>
      <c r="BD122" s="1633"/>
      <c r="BE122" s="1633"/>
      <c r="BF122" s="1633"/>
      <c r="BG122" s="1633"/>
      <c r="BH122" s="1633"/>
      <c r="BI122" s="1633"/>
      <c r="BJ122" s="1633"/>
      <c r="BK122" s="1633"/>
      <c r="BL122" s="1633"/>
      <c r="BM122" s="1633"/>
      <c r="BN122" s="1633"/>
      <c r="BO122" s="1633"/>
      <c r="BP122" s="1633"/>
      <c r="BQ122" s="1633"/>
      <c r="BR122" s="1633"/>
      <c r="BS122" s="1633"/>
      <c r="BT122" s="1633"/>
      <c r="BU122" s="1633"/>
      <c r="BV122" s="1633"/>
      <c r="BW122" s="1633"/>
      <c r="BX122" s="1633"/>
      <c r="BY122" s="1633"/>
      <c r="BZ122" s="1633"/>
      <c r="CA122" s="1633"/>
      <c r="CB122" s="1633"/>
      <c r="CC122" s="1633"/>
      <c r="CD122" s="1633"/>
      <c r="CE122" s="1633"/>
      <c r="CF122" s="1633"/>
      <c r="CG122" s="1633"/>
      <c r="CH122" s="1633"/>
      <c r="CI122" s="1633"/>
      <c r="CJ122" s="1633"/>
      <c r="CK122" s="1633"/>
      <c r="CL122" s="1633"/>
      <c r="CM122" s="1633"/>
      <c r="CN122" s="1633"/>
      <c r="CO122" s="1633"/>
      <c r="CP122" s="1633"/>
      <c r="CQ122" s="1633"/>
      <c r="CR122" s="1633"/>
      <c r="CS122" s="1633"/>
      <c r="CT122" s="1633"/>
      <c r="CU122" s="1633"/>
      <c r="CV122" s="1633"/>
      <c r="CW122" s="1633"/>
      <c r="CX122" s="1633"/>
      <c r="CY122" s="1633"/>
      <c r="CZ122" s="1633"/>
      <c r="DA122" s="1633"/>
      <c r="DB122" s="1633"/>
      <c r="DC122" s="1633"/>
      <c r="DD122" s="1633"/>
      <c r="DE122" s="1633"/>
      <c r="DF122" s="1633"/>
      <c r="DG122" s="1633"/>
      <c r="DH122" s="1633"/>
      <c r="DI122" s="1633"/>
      <c r="DJ122" s="1633"/>
      <c r="DK122" s="1633"/>
      <c r="DL122" s="1633"/>
      <c r="DM122" s="1633"/>
      <c r="DN122" s="1633"/>
      <c r="DO122" s="1633"/>
      <c r="DP122" s="1633"/>
      <c r="DQ122" s="1633"/>
      <c r="DR122" s="1633"/>
      <c r="DS122" s="1633"/>
      <c r="DT122" s="1633"/>
      <c r="DU122" s="1633"/>
      <c r="DV122" s="1633"/>
      <c r="DW122" s="1633"/>
      <c r="DX122" s="1633"/>
      <c r="DY122" s="1633"/>
      <c r="DZ122" s="1633"/>
      <c r="EA122" s="1633"/>
      <c r="EB122" s="1633"/>
      <c r="EC122" s="1633"/>
      <c r="ED122" s="1633"/>
      <c r="EE122" s="1633"/>
      <c r="EF122" s="1633"/>
      <c r="EG122" s="1633"/>
      <c r="EH122" s="1633"/>
      <c r="EI122" s="1633"/>
      <c r="EJ122" s="1633"/>
      <c r="EK122" s="1633"/>
      <c r="EL122" s="1633"/>
      <c r="EM122" s="1633"/>
      <c r="EN122" s="1633"/>
      <c r="EO122" s="1633"/>
      <c r="EP122" s="1633"/>
      <c r="EQ122" s="1633"/>
      <c r="ER122" s="1633"/>
      <c r="ES122" s="1633"/>
      <c r="ET122" s="1633"/>
      <c r="EU122" s="1633"/>
      <c r="EV122" s="1633"/>
      <c r="EW122" s="1633"/>
      <c r="EX122" s="1633"/>
      <c r="EY122" s="1633"/>
      <c r="EZ122" s="1633"/>
      <c r="FA122" s="1633"/>
      <c r="FB122" s="1633"/>
      <c r="FC122" s="1633"/>
      <c r="FD122" s="1633"/>
      <c r="FE122" s="1633"/>
      <c r="FF122" s="1633"/>
      <c r="FG122" s="1633"/>
      <c r="FH122" s="1633"/>
      <c r="FI122" s="1633"/>
      <c r="FJ122" s="1633"/>
      <c r="FK122" s="1633"/>
      <c r="FL122" s="1633"/>
      <c r="FM122" s="1633"/>
      <c r="FN122" s="1633"/>
      <c r="FO122" s="1633"/>
      <c r="FP122" s="1633"/>
      <c r="FQ122" s="1633"/>
      <c r="FR122" s="1633"/>
      <c r="FS122" s="1633"/>
      <c r="FT122" s="1633"/>
      <c r="FU122" s="1633"/>
      <c r="FV122" s="1633"/>
      <c r="FW122" s="1633"/>
      <c r="FX122" s="1633"/>
      <c r="FY122" s="1633"/>
      <c r="FZ122" s="1633"/>
      <c r="GA122" s="1633"/>
      <c r="GB122" s="1633"/>
      <c r="GC122" s="1633"/>
      <c r="GD122" s="1633"/>
      <c r="GE122" s="1633"/>
      <c r="GF122" s="1633"/>
      <c r="GG122" s="1633"/>
      <c r="GH122" s="1633"/>
      <c r="GI122" s="1633"/>
      <c r="GJ122" s="1633"/>
      <c r="GK122" s="1633"/>
      <c r="GL122" s="1633"/>
      <c r="GM122" s="1633"/>
      <c r="GN122" s="1633"/>
      <c r="GO122" s="1633"/>
      <c r="GP122" s="1633"/>
      <c r="GQ122" s="1633"/>
      <c r="GR122" s="1633"/>
      <c r="GS122" s="1633"/>
      <c r="GT122" s="1633"/>
      <c r="GU122" s="1633"/>
      <c r="GV122" s="1633"/>
      <c r="GW122" s="1633"/>
      <c r="GX122" s="1633"/>
      <c r="GY122" s="1633"/>
      <c r="GZ122" s="1633"/>
      <c r="HA122" s="1633"/>
      <c r="HB122" s="1633"/>
      <c r="HC122" s="1633"/>
      <c r="HD122" s="1633"/>
      <c r="HE122" s="1633"/>
      <c r="HF122" s="1633"/>
      <c r="HG122" s="1633"/>
      <c r="HH122" s="1633"/>
      <c r="HI122" s="1633"/>
      <c r="HJ122" s="1633"/>
      <c r="HK122" s="1633"/>
      <c r="HL122" s="1633"/>
      <c r="HM122" s="1633"/>
      <c r="HN122" s="1633"/>
      <c r="HO122" s="1633"/>
      <c r="HP122" s="1633"/>
      <c r="HQ122" s="1633"/>
      <c r="HR122" s="1633"/>
      <c r="HS122" s="1633"/>
      <c r="HT122" s="1633"/>
      <c r="HU122" s="1633"/>
      <c r="HV122" s="1633"/>
      <c r="HW122" s="1633"/>
      <c r="HX122" s="1633"/>
      <c r="HY122" s="1633"/>
      <c r="HZ122" s="1633"/>
      <c r="IA122" s="1633"/>
      <c r="IB122" s="1633"/>
      <c r="IC122" s="1633"/>
      <c r="ID122" s="1633"/>
      <c r="IE122" s="1633"/>
      <c r="IF122" s="1633"/>
      <c r="IG122" s="1633"/>
      <c r="IH122" s="1633"/>
      <c r="II122" s="1633"/>
      <c r="IJ122" s="1633"/>
      <c r="IK122" s="1633"/>
      <c r="IL122" s="1633"/>
      <c r="IM122" s="1633"/>
      <c r="IN122" s="1633"/>
      <c r="IO122" s="1633"/>
      <c r="IP122" s="1633"/>
      <c r="IQ122" s="1633"/>
      <c r="IR122" s="1633"/>
      <c r="IS122" s="1633"/>
      <c r="IT122" s="1633"/>
      <c r="IU122" s="1633"/>
      <c r="IV122" s="1633"/>
      <c r="IW122" s="1633"/>
      <c r="IX122" s="1633"/>
      <c r="IY122" s="1633"/>
      <c r="IZ122" s="1633"/>
      <c r="JA122" s="1633"/>
      <c r="JB122" s="1633"/>
      <c r="JC122" s="1633"/>
      <c r="JD122" s="1633"/>
      <c r="JE122" s="1633"/>
      <c r="JF122" s="1633"/>
      <c r="JG122" s="1633"/>
      <c r="JH122" s="1633"/>
      <c r="JI122" s="1633"/>
      <c r="JJ122" s="1633"/>
      <c r="JK122" s="1633"/>
      <c r="JL122" s="1633"/>
      <c r="JM122" s="1633"/>
      <c r="JN122" s="1633"/>
      <c r="JO122" s="1633"/>
      <c r="JP122" s="1633"/>
      <c r="JQ122" s="1633"/>
      <c r="JR122" s="1633"/>
      <c r="JS122" s="1633"/>
      <c r="JT122" s="1633"/>
      <c r="JU122" s="1633"/>
      <c r="JV122" s="1633"/>
      <c r="JW122" s="1633"/>
      <c r="JX122" s="1633"/>
      <c r="JY122" s="1633"/>
      <c r="JZ122" s="1633"/>
      <c r="KA122" s="1633"/>
      <c r="KB122" s="1633"/>
      <c r="KC122" s="1633"/>
      <c r="KD122" s="1633"/>
      <c r="KE122" s="1633"/>
      <c r="KF122" s="1633"/>
      <c r="KG122" s="1633"/>
      <c r="KH122" s="1633"/>
      <c r="KI122" s="1633"/>
      <c r="KJ122" s="1633"/>
      <c r="KK122" s="1633"/>
      <c r="KL122" s="1633"/>
      <c r="KM122" s="1633"/>
      <c r="KN122" s="1633"/>
      <c r="KO122" s="1633"/>
      <c r="KP122" s="1633"/>
      <c r="KQ122" s="1633"/>
      <c r="KR122" s="1633"/>
      <c r="KS122" s="1633"/>
      <c r="KT122" s="1633"/>
      <c r="KU122" s="1633"/>
      <c r="KV122" s="1633"/>
      <c r="KW122" s="1633"/>
      <c r="KX122" s="1633"/>
      <c r="KY122" s="1633"/>
      <c r="KZ122" s="1633"/>
      <c r="LA122" s="1633"/>
      <c r="LB122" s="1633"/>
      <c r="LC122" s="1633"/>
      <c r="LD122" s="1642"/>
      <c r="LE122" s="1642"/>
      <c r="LF122" s="1642"/>
      <c r="LG122" s="1642"/>
      <c r="LH122" s="1642"/>
      <c r="LI122" s="1642"/>
      <c r="LJ122" s="1642"/>
      <c r="LK122" s="1642"/>
      <c r="LL122" s="1642"/>
      <c r="LM122" s="1643"/>
    </row>
    <row r="123" s="1479" customFormat="1" ht="47" customHeight="1" spans="1:325">
      <c r="A123" s="2147">
        <v>45859</v>
      </c>
      <c r="B123" s="2148" t="s">
        <v>689</v>
      </c>
      <c r="C123" s="2149" t="s">
        <v>690</v>
      </c>
      <c r="D123" s="2150">
        <v>4500174505</v>
      </c>
      <c r="E123" s="2160">
        <v>209585</v>
      </c>
      <c r="F123" s="2150" t="s">
        <v>3933</v>
      </c>
      <c r="G123" s="2152" t="s">
        <v>3580</v>
      </c>
      <c r="H123" s="2152" t="s">
        <v>3580</v>
      </c>
      <c r="I123" s="1532" t="s">
        <v>3581</v>
      </c>
      <c r="J123" s="1522">
        <v>396</v>
      </c>
      <c r="K123" s="1534">
        <v>0</v>
      </c>
      <c r="L123" s="1534">
        <v>6</v>
      </c>
      <c r="M123" s="1534">
        <f t="shared" si="34"/>
        <v>66</v>
      </c>
      <c r="N123" s="2163">
        <v>45901</v>
      </c>
      <c r="O123" s="1536">
        <f t="shared" si="26"/>
        <v>45899</v>
      </c>
      <c r="P123" s="2164" t="s">
        <v>3924</v>
      </c>
      <c r="Q123" s="2070" t="s">
        <v>78</v>
      </c>
      <c r="R123" s="2167"/>
      <c r="S123" s="2167"/>
      <c r="T123" s="1557"/>
      <c r="U123" s="1578"/>
      <c r="V123" s="1578"/>
      <c r="W123" s="1579"/>
      <c r="X123" s="1578"/>
      <c r="Y123" s="1580" t="s">
        <v>3934</v>
      </c>
      <c r="Z123" s="2173" t="s">
        <v>696</v>
      </c>
      <c r="AA123" s="2174">
        <v>4.2664</v>
      </c>
      <c r="AB123" s="2175">
        <f t="shared" si="38"/>
        <v>1689.4944</v>
      </c>
      <c r="AC123" s="1602" t="s">
        <v>3935</v>
      </c>
      <c r="AD123" s="1603" t="s">
        <v>81</v>
      </c>
      <c r="AE123" s="1603">
        <v>9</v>
      </c>
      <c r="AF123" s="1603">
        <f t="shared" si="35"/>
        <v>396</v>
      </c>
      <c r="AG123" s="1604"/>
      <c r="AH123" s="1605"/>
      <c r="AI123" s="1605"/>
      <c r="AJ123" s="1605" t="s">
        <v>63</v>
      </c>
      <c r="AK123" s="1616">
        <f t="shared" si="39"/>
        <v>396</v>
      </c>
      <c r="AL123" s="2314"/>
      <c r="AM123" s="1617">
        <f t="shared" si="40"/>
        <v>44</v>
      </c>
      <c r="AN123" s="1618">
        <f t="shared" si="41"/>
        <v>44</v>
      </c>
      <c r="AO123" s="1618">
        <f t="shared" si="42"/>
        <v>44</v>
      </c>
      <c r="AP123" s="1618">
        <f t="shared" si="43"/>
        <v>44</v>
      </c>
      <c r="AQ123" s="1618">
        <f t="shared" si="44"/>
        <v>44</v>
      </c>
      <c r="AR123" s="1618">
        <f t="shared" si="45"/>
        <v>44</v>
      </c>
      <c r="AS123" s="1618">
        <f t="shared" si="46"/>
        <v>44</v>
      </c>
      <c r="AT123" s="1618">
        <f t="shared" si="47"/>
        <v>44</v>
      </c>
      <c r="AU123" s="2317">
        <f t="shared" si="48"/>
        <v>44</v>
      </c>
      <c r="AV123" s="2292">
        <f t="shared" si="32"/>
        <v>42.1666666666667</v>
      </c>
      <c r="AW123" s="2297">
        <f t="shared" si="33"/>
        <v>1.83333333333333</v>
      </c>
      <c r="AX123" s="1633"/>
      <c r="AY123" s="1633"/>
      <c r="AZ123" s="1633"/>
      <c r="BA123" s="1633"/>
      <c r="BB123" s="1633"/>
      <c r="BC123" s="1633"/>
      <c r="BD123" s="1633"/>
      <c r="BE123" s="1633"/>
      <c r="BF123" s="1633"/>
      <c r="BG123" s="1633"/>
      <c r="BH123" s="1633"/>
      <c r="BI123" s="1633"/>
      <c r="BJ123" s="1633"/>
      <c r="BK123" s="1633"/>
      <c r="BL123" s="1633"/>
      <c r="BM123" s="1633"/>
      <c r="BN123" s="1633"/>
      <c r="BO123" s="1633"/>
      <c r="BP123" s="1633"/>
      <c r="BQ123" s="1633"/>
      <c r="BR123" s="1633"/>
      <c r="BS123" s="1633"/>
      <c r="BT123" s="1633"/>
      <c r="BU123" s="1633"/>
      <c r="BV123" s="1633"/>
      <c r="BW123" s="1633"/>
      <c r="BX123" s="1633"/>
      <c r="BY123" s="1633"/>
      <c r="BZ123" s="1633"/>
      <c r="CA123" s="1633"/>
      <c r="CB123" s="1633"/>
      <c r="CC123" s="1633"/>
      <c r="CD123" s="1633"/>
      <c r="CE123" s="1633"/>
      <c r="CF123" s="1633"/>
      <c r="CG123" s="1633"/>
      <c r="CH123" s="1633"/>
      <c r="CI123" s="1633"/>
      <c r="CJ123" s="1633"/>
      <c r="CK123" s="1633"/>
      <c r="CL123" s="1633"/>
      <c r="CM123" s="1633"/>
      <c r="CN123" s="1633"/>
      <c r="CO123" s="1633"/>
      <c r="CP123" s="1633"/>
      <c r="CQ123" s="1633"/>
      <c r="CR123" s="1633"/>
      <c r="CS123" s="1633"/>
      <c r="CT123" s="1633"/>
      <c r="CU123" s="1633"/>
      <c r="CV123" s="1633"/>
      <c r="CW123" s="1633"/>
      <c r="CX123" s="1633"/>
      <c r="CY123" s="1633"/>
      <c r="CZ123" s="1633"/>
      <c r="DA123" s="1633"/>
      <c r="DB123" s="1633"/>
      <c r="DC123" s="1633"/>
      <c r="DD123" s="1633"/>
      <c r="DE123" s="1633"/>
      <c r="DF123" s="1633"/>
      <c r="DG123" s="1633"/>
      <c r="DH123" s="1633"/>
      <c r="DI123" s="1633"/>
      <c r="DJ123" s="1633"/>
      <c r="DK123" s="1633"/>
      <c r="DL123" s="1633"/>
      <c r="DM123" s="1633"/>
      <c r="DN123" s="1633"/>
      <c r="DO123" s="1633"/>
      <c r="DP123" s="1633"/>
      <c r="DQ123" s="1633"/>
      <c r="DR123" s="1633"/>
      <c r="DS123" s="1633"/>
      <c r="DT123" s="1633"/>
      <c r="DU123" s="1633"/>
      <c r="DV123" s="1633"/>
      <c r="DW123" s="1633"/>
      <c r="DX123" s="1633"/>
      <c r="DY123" s="1633"/>
      <c r="DZ123" s="1633"/>
      <c r="EA123" s="1633"/>
      <c r="EB123" s="1633"/>
      <c r="EC123" s="1633"/>
      <c r="ED123" s="1633"/>
      <c r="EE123" s="1633"/>
      <c r="EF123" s="1633"/>
      <c r="EG123" s="1633"/>
      <c r="EH123" s="1633"/>
      <c r="EI123" s="1633"/>
      <c r="EJ123" s="1633"/>
      <c r="EK123" s="1633"/>
      <c r="EL123" s="1633"/>
      <c r="EM123" s="1633"/>
      <c r="EN123" s="1633"/>
      <c r="EO123" s="1633"/>
      <c r="EP123" s="1633"/>
      <c r="EQ123" s="1633"/>
      <c r="ER123" s="1633"/>
      <c r="ES123" s="1633"/>
      <c r="ET123" s="1633"/>
      <c r="EU123" s="1633"/>
      <c r="EV123" s="1633"/>
      <c r="EW123" s="1633"/>
      <c r="EX123" s="1633"/>
      <c r="EY123" s="1633"/>
      <c r="EZ123" s="1633"/>
      <c r="FA123" s="1633"/>
      <c r="FB123" s="1633"/>
      <c r="FC123" s="1633"/>
      <c r="FD123" s="1633"/>
      <c r="FE123" s="1633"/>
      <c r="FF123" s="1633"/>
      <c r="FG123" s="1633"/>
      <c r="FH123" s="1633"/>
      <c r="FI123" s="1633"/>
      <c r="FJ123" s="1633"/>
      <c r="FK123" s="1633"/>
      <c r="FL123" s="1633"/>
      <c r="FM123" s="1633"/>
      <c r="FN123" s="1633"/>
      <c r="FO123" s="1633"/>
      <c r="FP123" s="1633"/>
      <c r="FQ123" s="1633"/>
      <c r="FR123" s="1633"/>
      <c r="FS123" s="1633"/>
      <c r="FT123" s="1633"/>
      <c r="FU123" s="1633"/>
      <c r="FV123" s="1633"/>
      <c r="FW123" s="1633"/>
      <c r="FX123" s="1633"/>
      <c r="FY123" s="1633"/>
      <c r="FZ123" s="1633"/>
      <c r="GA123" s="1633"/>
      <c r="GB123" s="1633"/>
      <c r="GC123" s="1633"/>
      <c r="GD123" s="1633"/>
      <c r="GE123" s="1633"/>
      <c r="GF123" s="1633"/>
      <c r="GG123" s="1633"/>
      <c r="GH123" s="1633"/>
      <c r="GI123" s="1633"/>
      <c r="GJ123" s="1633"/>
      <c r="GK123" s="1633"/>
      <c r="GL123" s="1633"/>
      <c r="GM123" s="1633"/>
      <c r="GN123" s="1633"/>
      <c r="GO123" s="1633"/>
      <c r="GP123" s="1633"/>
      <c r="GQ123" s="1633"/>
      <c r="GR123" s="1633"/>
      <c r="GS123" s="1633"/>
      <c r="GT123" s="1633"/>
      <c r="GU123" s="1633"/>
      <c r="GV123" s="1633"/>
      <c r="GW123" s="1633"/>
      <c r="GX123" s="1633"/>
      <c r="GY123" s="1633"/>
      <c r="GZ123" s="1633"/>
      <c r="HA123" s="1633"/>
      <c r="HB123" s="1633"/>
      <c r="HC123" s="1633"/>
      <c r="HD123" s="1633"/>
      <c r="HE123" s="1633"/>
      <c r="HF123" s="1633"/>
      <c r="HG123" s="1633"/>
      <c r="HH123" s="1633"/>
      <c r="HI123" s="1633"/>
      <c r="HJ123" s="1633"/>
      <c r="HK123" s="1633"/>
      <c r="HL123" s="1633"/>
      <c r="HM123" s="1633"/>
      <c r="HN123" s="1633"/>
      <c r="HO123" s="1633"/>
      <c r="HP123" s="1633"/>
      <c r="HQ123" s="1633"/>
      <c r="HR123" s="1633"/>
      <c r="HS123" s="1633"/>
      <c r="HT123" s="1633"/>
      <c r="HU123" s="1633"/>
      <c r="HV123" s="1633"/>
      <c r="HW123" s="1633"/>
      <c r="HX123" s="1633"/>
      <c r="HY123" s="1633"/>
      <c r="HZ123" s="1633"/>
      <c r="IA123" s="1633"/>
      <c r="IB123" s="1633"/>
      <c r="IC123" s="1633"/>
      <c r="ID123" s="1633"/>
      <c r="IE123" s="1633"/>
      <c r="IF123" s="1633"/>
      <c r="IG123" s="1633"/>
      <c r="IH123" s="1633"/>
      <c r="II123" s="1633"/>
      <c r="IJ123" s="1633"/>
      <c r="IK123" s="1633"/>
      <c r="IL123" s="1633"/>
      <c r="IM123" s="1633"/>
      <c r="IN123" s="1633"/>
      <c r="IO123" s="1633"/>
      <c r="IP123" s="1633"/>
      <c r="IQ123" s="1633"/>
      <c r="IR123" s="1633"/>
      <c r="IS123" s="1633"/>
      <c r="IT123" s="1633"/>
      <c r="IU123" s="1633"/>
      <c r="IV123" s="1633"/>
      <c r="IW123" s="1633"/>
      <c r="IX123" s="1633"/>
      <c r="IY123" s="1633"/>
      <c r="IZ123" s="1633"/>
      <c r="JA123" s="1633"/>
      <c r="JB123" s="1633"/>
      <c r="JC123" s="1633"/>
      <c r="JD123" s="1633"/>
      <c r="JE123" s="1633"/>
      <c r="JF123" s="1633"/>
      <c r="JG123" s="1633"/>
      <c r="JH123" s="1633"/>
      <c r="JI123" s="1633"/>
      <c r="JJ123" s="1633"/>
      <c r="JK123" s="1633"/>
      <c r="JL123" s="1633"/>
      <c r="JM123" s="1633"/>
      <c r="JN123" s="1633"/>
      <c r="JO123" s="1633"/>
      <c r="JP123" s="1633"/>
      <c r="JQ123" s="1633"/>
      <c r="JR123" s="1633"/>
      <c r="JS123" s="1633"/>
      <c r="JT123" s="1633"/>
      <c r="JU123" s="1633"/>
      <c r="JV123" s="1633"/>
      <c r="JW123" s="1633"/>
      <c r="JX123" s="1633"/>
      <c r="JY123" s="1633"/>
      <c r="JZ123" s="1633"/>
      <c r="KA123" s="1633"/>
      <c r="KB123" s="1633"/>
      <c r="KC123" s="1633"/>
      <c r="KD123" s="1633"/>
      <c r="KE123" s="1633"/>
      <c r="KF123" s="1633"/>
      <c r="KG123" s="1633"/>
      <c r="KH123" s="1633"/>
      <c r="KI123" s="1633"/>
      <c r="KJ123" s="1633"/>
      <c r="KK123" s="1633"/>
      <c r="KL123" s="1633"/>
      <c r="KM123" s="1633"/>
      <c r="KN123" s="1633"/>
      <c r="KO123" s="1633"/>
      <c r="KP123" s="1633"/>
      <c r="KQ123" s="1633"/>
      <c r="KR123" s="1633"/>
      <c r="KS123" s="1633"/>
      <c r="KT123" s="1633"/>
      <c r="KU123" s="1633"/>
      <c r="KV123" s="1633"/>
      <c r="KW123" s="1633"/>
      <c r="KX123" s="1633"/>
      <c r="KY123" s="1633"/>
      <c r="KZ123" s="1633"/>
      <c r="LA123" s="1633"/>
      <c r="LB123" s="1633"/>
      <c r="LC123" s="1633"/>
      <c r="LD123" s="1642"/>
      <c r="LE123" s="1642"/>
      <c r="LF123" s="1642"/>
      <c r="LG123" s="1642"/>
      <c r="LH123" s="1642"/>
      <c r="LI123" s="1642"/>
      <c r="LJ123" s="1642"/>
      <c r="LK123" s="1642"/>
      <c r="LL123" s="1642"/>
      <c r="LM123" s="1643"/>
    </row>
    <row r="124" s="1479" customFormat="1" ht="47" customHeight="1" spans="1:325">
      <c r="A124" s="2147">
        <v>45868</v>
      </c>
      <c r="B124" s="2148" t="s">
        <v>3024</v>
      </c>
      <c r="C124" s="2149" t="s">
        <v>98</v>
      </c>
      <c r="D124" s="2150">
        <v>4500175552</v>
      </c>
      <c r="E124" s="2160" t="s">
        <v>3936</v>
      </c>
      <c r="F124" s="2150" t="s">
        <v>3937</v>
      </c>
      <c r="G124" s="2152" t="s">
        <v>3852</v>
      </c>
      <c r="H124" s="2152" t="s">
        <v>3852</v>
      </c>
      <c r="I124" s="1532" t="s">
        <v>3581</v>
      </c>
      <c r="J124" s="1522">
        <v>144</v>
      </c>
      <c r="K124" s="1534">
        <v>0</v>
      </c>
      <c r="L124" s="1534">
        <v>6</v>
      </c>
      <c r="M124" s="1534">
        <f t="shared" si="34"/>
        <v>24</v>
      </c>
      <c r="N124" s="2163">
        <v>45905</v>
      </c>
      <c r="O124" s="1536">
        <f t="shared" si="26"/>
        <v>45903</v>
      </c>
      <c r="P124" s="1526"/>
      <c r="Q124" s="2070" t="s">
        <v>78</v>
      </c>
      <c r="R124" s="2167"/>
      <c r="S124" s="2167" t="s">
        <v>111</v>
      </c>
      <c r="T124" s="1557">
        <v>45875</v>
      </c>
      <c r="U124" s="1578" t="s">
        <v>88</v>
      </c>
      <c r="V124" s="1578" t="s">
        <v>88</v>
      </c>
      <c r="W124" s="1579"/>
      <c r="X124" s="1578"/>
      <c r="Y124" s="1580" t="s">
        <v>3938</v>
      </c>
      <c r="Z124" s="2173" t="s">
        <v>666</v>
      </c>
      <c r="AA124" s="2277">
        <v>2.021</v>
      </c>
      <c r="AB124" s="2278">
        <f t="shared" si="38"/>
        <v>291.024</v>
      </c>
      <c r="AC124" s="1602" t="s">
        <v>3939</v>
      </c>
      <c r="AD124" s="1603" t="s">
        <v>81</v>
      </c>
      <c r="AE124" s="1603">
        <v>6</v>
      </c>
      <c r="AF124" s="1603">
        <f t="shared" si="35"/>
        <v>144</v>
      </c>
      <c r="AG124" s="1604"/>
      <c r="AH124" s="1605"/>
      <c r="AI124" s="1605"/>
      <c r="AJ124" s="1605" t="s">
        <v>63</v>
      </c>
      <c r="AK124" s="1616">
        <f t="shared" si="39"/>
        <v>144</v>
      </c>
      <c r="AL124" s="2314"/>
      <c r="AM124" s="2185">
        <f>J124/6</f>
        <v>24</v>
      </c>
      <c r="AN124" s="1622">
        <f>J124/6</f>
        <v>24</v>
      </c>
      <c r="AO124" s="1622">
        <f>J124/6</f>
        <v>24</v>
      </c>
      <c r="AP124" s="1622"/>
      <c r="AQ124" s="1622"/>
      <c r="AR124" s="1622"/>
      <c r="AS124" s="1622">
        <f>J124/6</f>
        <v>24</v>
      </c>
      <c r="AT124" s="1622">
        <f>J124/6</f>
        <v>24</v>
      </c>
      <c r="AU124" s="2293">
        <f>J124/6</f>
        <v>24</v>
      </c>
      <c r="AV124" s="2292">
        <f t="shared" si="32"/>
        <v>23</v>
      </c>
      <c r="AW124" s="2297">
        <f t="shared" si="33"/>
        <v>1</v>
      </c>
      <c r="AX124" s="1633"/>
      <c r="AY124" s="1633"/>
      <c r="AZ124" s="1633"/>
      <c r="BA124" s="1633"/>
      <c r="BB124" s="1633"/>
      <c r="BC124" s="1633"/>
      <c r="BD124" s="1633"/>
      <c r="BE124" s="1633"/>
      <c r="BF124" s="1633"/>
      <c r="BG124" s="1633"/>
      <c r="BH124" s="1633"/>
      <c r="BI124" s="1633"/>
      <c r="BJ124" s="1633"/>
      <c r="BK124" s="1633"/>
      <c r="BL124" s="1633"/>
      <c r="BM124" s="1633"/>
      <c r="BN124" s="1633"/>
      <c r="BO124" s="1633"/>
      <c r="BP124" s="1633"/>
      <c r="BQ124" s="1633"/>
      <c r="BR124" s="1633"/>
      <c r="BS124" s="1633"/>
      <c r="BT124" s="1633"/>
      <c r="BU124" s="1633"/>
      <c r="BV124" s="1633"/>
      <c r="BW124" s="1633"/>
      <c r="BX124" s="1633"/>
      <c r="BY124" s="1633"/>
      <c r="BZ124" s="1633"/>
      <c r="CA124" s="1633"/>
      <c r="CB124" s="1633"/>
      <c r="CC124" s="1633"/>
      <c r="CD124" s="1633"/>
      <c r="CE124" s="1633"/>
      <c r="CF124" s="1633"/>
      <c r="CG124" s="1633"/>
      <c r="CH124" s="1633"/>
      <c r="CI124" s="1633"/>
      <c r="CJ124" s="1633"/>
      <c r="CK124" s="1633"/>
      <c r="CL124" s="1633"/>
      <c r="CM124" s="1633"/>
      <c r="CN124" s="1633"/>
      <c r="CO124" s="1633"/>
      <c r="CP124" s="1633"/>
      <c r="CQ124" s="1633"/>
      <c r="CR124" s="1633"/>
      <c r="CS124" s="1633"/>
      <c r="CT124" s="1633"/>
      <c r="CU124" s="1633"/>
      <c r="CV124" s="1633"/>
      <c r="CW124" s="1633"/>
      <c r="CX124" s="1633"/>
      <c r="CY124" s="1633"/>
      <c r="CZ124" s="1633"/>
      <c r="DA124" s="1633"/>
      <c r="DB124" s="1633"/>
      <c r="DC124" s="1633"/>
      <c r="DD124" s="1633"/>
      <c r="DE124" s="1633"/>
      <c r="DF124" s="1633"/>
      <c r="DG124" s="1633"/>
      <c r="DH124" s="1633"/>
      <c r="DI124" s="1633"/>
      <c r="DJ124" s="1633"/>
      <c r="DK124" s="1633"/>
      <c r="DL124" s="1633"/>
      <c r="DM124" s="1633"/>
      <c r="DN124" s="1633"/>
      <c r="DO124" s="1633"/>
      <c r="DP124" s="1633"/>
      <c r="DQ124" s="1633"/>
      <c r="DR124" s="1633"/>
      <c r="DS124" s="1633"/>
      <c r="DT124" s="1633"/>
      <c r="DU124" s="1633"/>
      <c r="DV124" s="1633"/>
      <c r="DW124" s="1633"/>
      <c r="DX124" s="1633"/>
      <c r="DY124" s="1633"/>
      <c r="DZ124" s="1633"/>
      <c r="EA124" s="1633"/>
      <c r="EB124" s="1633"/>
      <c r="EC124" s="1633"/>
      <c r="ED124" s="1633"/>
      <c r="EE124" s="1633"/>
      <c r="EF124" s="1633"/>
      <c r="EG124" s="1633"/>
      <c r="EH124" s="1633"/>
      <c r="EI124" s="1633"/>
      <c r="EJ124" s="1633"/>
      <c r="EK124" s="1633"/>
      <c r="EL124" s="1633"/>
      <c r="EM124" s="1633"/>
      <c r="EN124" s="1633"/>
      <c r="EO124" s="1633"/>
      <c r="EP124" s="1633"/>
      <c r="EQ124" s="1633"/>
      <c r="ER124" s="1633"/>
      <c r="ES124" s="1633"/>
      <c r="ET124" s="1633"/>
      <c r="EU124" s="1633"/>
      <c r="EV124" s="1633"/>
      <c r="EW124" s="1633"/>
      <c r="EX124" s="1633"/>
      <c r="EY124" s="1633"/>
      <c r="EZ124" s="1633"/>
      <c r="FA124" s="1633"/>
      <c r="FB124" s="1633"/>
      <c r="FC124" s="1633"/>
      <c r="FD124" s="1633"/>
      <c r="FE124" s="1633"/>
      <c r="FF124" s="1633"/>
      <c r="FG124" s="1633"/>
      <c r="FH124" s="1633"/>
      <c r="FI124" s="1633"/>
      <c r="FJ124" s="1633"/>
      <c r="FK124" s="1633"/>
      <c r="FL124" s="1633"/>
      <c r="FM124" s="1633"/>
      <c r="FN124" s="1633"/>
      <c r="FO124" s="1633"/>
      <c r="FP124" s="1633"/>
      <c r="FQ124" s="1633"/>
      <c r="FR124" s="1633"/>
      <c r="FS124" s="1633"/>
      <c r="FT124" s="1633"/>
      <c r="FU124" s="1633"/>
      <c r="FV124" s="1633"/>
      <c r="FW124" s="1633"/>
      <c r="FX124" s="1633"/>
      <c r="FY124" s="1633"/>
      <c r="FZ124" s="1633"/>
      <c r="GA124" s="1633"/>
      <c r="GB124" s="1633"/>
      <c r="GC124" s="1633"/>
      <c r="GD124" s="1633"/>
      <c r="GE124" s="1633"/>
      <c r="GF124" s="1633"/>
      <c r="GG124" s="1633"/>
      <c r="GH124" s="1633"/>
      <c r="GI124" s="1633"/>
      <c r="GJ124" s="1633"/>
      <c r="GK124" s="1633"/>
      <c r="GL124" s="1633"/>
      <c r="GM124" s="1633"/>
      <c r="GN124" s="1633"/>
      <c r="GO124" s="1633"/>
      <c r="GP124" s="1633"/>
      <c r="GQ124" s="1633"/>
      <c r="GR124" s="1633"/>
      <c r="GS124" s="1633"/>
      <c r="GT124" s="1633"/>
      <c r="GU124" s="1633"/>
      <c r="GV124" s="1633"/>
      <c r="GW124" s="1633"/>
      <c r="GX124" s="1633"/>
      <c r="GY124" s="1633"/>
      <c r="GZ124" s="1633"/>
      <c r="HA124" s="1633"/>
      <c r="HB124" s="1633"/>
      <c r="HC124" s="1633"/>
      <c r="HD124" s="1633"/>
      <c r="HE124" s="1633"/>
      <c r="HF124" s="1633"/>
      <c r="HG124" s="1633"/>
      <c r="HH124" s="1633"/>
      <c r="HI124" s="1633"/>
      <c r="HJ124" s="1633"/>
      <c r="HK124" s="1633"/>
      <c r="HL124" s="1633"/>
      <c r="HM124" s="1633"/>
      <c r="HN124" s="1633"/>
      <c r="HO124" s="1633"/>
      <c r="HP124" s="1633"/>
      <c r="HQ124" s="1633"/>
      <c r="HR124" s="1633"/>
      <c r="HS124" s="1633"/>
      <c r="HT124" s="1633"/>
      <c r="HU124" s="1633"/>
      <c r="HV124" s="1633"/>
      <c r="HW124" s="1633"/>
      <c r="HX124" s="1633"/>
      <c r="HY124" s="1633"/>
      <c r="HZ124" s="1633"/>
      <c r="IA124" s="1633"/>
      <c r="IB124" s="1633"/>
      <c r="IC124" s="1633"/>
      <c r="ID124" s="1633"/>
      <c r="IE124" s="1633"/>
      <c r="IF124" s="1633"/>
      <c r="IG124" s="1633"/>
      <c r="IH124" s="1633"/>
      <c r="II124" s="1633"/>
      <c r="IJ124" s="1633"/>
      <c r="IK124" s="1633"/>
      <c r="IL124" s="1633"/>
      <c r="IM124" s="1633"/>
      <c r="IN124" s="1633"/>
      <c r="IO124" s="1633"/>
      <c r="IP124" s="1633"/>
      <c r="IQ124" s="1633"/>
      <c r="IR124" s="1633"/>
      <c r="IS124" s="1633"/>
      <c r="IT124" s="1633"/>
      <c r="IU124" s="1633"/>
      <c r="IV124" s="1633"/>
      <c r="IW124" s="1633"/>
      <c r="IX124" s="1633"/>
      <c r="IY124" s="1633"/>
      <c r="IZ124" s="1633"/>
      <c r="JA124" s="1633"/>
      <c r="JB124" s="1633"/>
      <c r="JC124" s="1633"/>
      <c r="JD124" s="1633"/>
      <c r="JE124" s="1633"/>
      <c r="JF124" s="1633"/>
      <c r="JG124" s="1633"/>
      <c r="JH124" s="1633"/>
      <c r="JI124" s="1633"/>
      <c r="JJ124" s="1633"/>
      <c r="JK124" s="1633"/>
      <c r="JL124" s="1633"/>
      <c r="JM124" s="1633"/>
      <c r="JN124" s="1633"/>
      <c r="JO124" s="1633"/>
      <c r="JP124" s="1633"/>
      <c r="JQ124" s="1633"/>
      <c r="JR124" s="1633"/>
      <c r="JS124" s="1633"/>
      <c r="JT124" s="1633"/>
      <c r="JU124" s="1633"/>
      <c r="JV124" s="1633"/>
      <c r="JW124" s="1633"/>
      <c r="JX124" s="1633"/>
      <c r="JY124" s="1633"/>
      <c r="JZ124" s="1633"/>
      <c r="KA124" s="1633"/>
      <c r="KB124" s="1633"/>
      <c r="KC124" s="1633"/>
      <c r="KD124" s="1633"/>
      <c r="KE124" s="1633"/>
      <c r="KF124" s="1633"/>
      <c r="KG124" s="1633"/>
      <c r="KH124" s="1633"/>
      <c r="KI124" s="1633"/>
      <c r="KJ124" s="1633"/>
      <c r="KK124" s="1633"/>
      <c r="KL124" s="1633"/>
      <c r="KM124" s="1633"/>
      <c r="KN124" s="1633"/>
      <c r="KO124" s="1633"/>
      <c r="KP124" s="1633"/>
      <c r="KQ124" s="1633"/>
      <c r="KR124" s="1633"/>
      <c r="KS124" s="1633"/>
      <c r="KT124" s="1633"/>
      <c r="KU124" s="1633"/>
      <c r="KV124" s="1633"/>
      <c r="KW124" s="1633"/>
      <c r="KX124" s="1633"/>
      <c r="KY124" s="1633"/>
      <c r="KZ124" s="1633"/>
      <c r="LA124" s="1633"/>
      <c r="LB124" s="1633"/>
      <c r="LC124" s="1633"/>
      <c r="LD124" s="1642"/>
      <c r="LE124" s="1642"/>
      <c r="LF124" s="1642"/>
      <c r="LG124" s="1642"/>
      <c r="LH124" s="1642"/>
      <c r="LI124" s="1642"/>
      <c r="LJ124" s="1642"/>
      <c r="LK124" s="1642"/>
      <c r="LL124" s="1642"/>
      <c r="LM124" s="1643"/>
    </row>
    <row r="125" s="1479" customFormat="1" ht="47" customHeight="1" spans="1:325">
      <c r="A125" s="2147">
        <v>45869</v>
      </c>
      <c r="B125" s="2148" t="s">
        <v>753</v>
      </c>
      <c r="C125" s="2149" t="s">
        <v>115</v>
      </c>
      <c r="D125" s="2150">
        <v>4500175689</v>
      </c>
      <c r="E125" s="2160"/>
      <c r="F125" s="2150" t="s">
        <v>3940</v>
      </c>
      <c r="G125" s="2152" t="s">
        <v>3726</v>
      </c>
      <c r="H125" s="2152" t="s">
        <v>3726</v>
      </c>
      <c r="I125" s="1532" t="s">
        <v>3807</v>
      </c>
      <c r="J125" s="1522">
        <v>324</v>
      </c>
      <c r="K125" s="1534">
        <v>0</v>
      </c>
      <c r="L125" s="1534">
        <v>6</v>
      </c>
      <c r="M125" s="1534">
        <f t="shared" ref="M125:M141" si="49">J125/L125</f>
        <v>54</v>
      </c>
      <c r="N125" s="2163">
        <v>45905</v>
      </c>
      <c r="O125" s="1536">
        <f t="shared" ref="O125:O133" si="50">N125-2</f>
        <v>45903</v>
      </c>
      <c r="P125" s="1526"/>
      <c r="Q125" s="2070" t="s">
        <v>78</v>
      </c>
      <c r="R125" s="2167"/>
      <c r="S125" s="2167" t="s">
        <v>111</v>
      </c>
      <c r="T125" s="1557">
        <v>45869</v>
      </c>
      <c r="U125" s="1578" t="s">
        <v>88</v>
      </c>
      <c r="V125" s="1578">
        <v>45875</v>
      </c>
      <c r="W125" s="1579"/>
      <c r="X125" s="1578"/>
      <c r="Y125" s="1580" t="s">
        <v>3941</v>
      </c>
      <c r="Z125" s="2173" t="s">
        <v>122</v>
      </c>
      <c r="AA125" s="2174">
        <v>3.1112</v>
      </c>
      <c r="AB125" s="2175">
        <f t="shared" ref="AB125:AB137" si="51">AA125*J125</f>
        <v>1008.0288</v>
      </c>
      <c r="AC125" s="1602"/>
      <c r="AD125" s="1603" t="s">
        <v>81</v>
      </c>
      <c r="AE125" s="1603">
        <v>1</v>
      </c>
      <c r="AF125" s="1603">
        <f t="shared" ref="AF125:AF147" si="52">J125</f>
        <v>324</v>
      </c>
      <c r="AG125" s="1604"/>
      <c r="AH125" s="1605"/>
      <c r="AI125" s="1605"/>
      <c r="AJ125" s="1605" t="s">
        <v>63</v>
      </c>
      <c r="AK125" s="1616">
        <f t="shared" ref="AK125:AK147" si="53">J125</f>
        <v>324</v>
      </c>
      <c r="AL125" s="2314"/>
      <c r="AM125" s="1617"/>
      <c r="AN125" s="1618"/>
      <c r="AO125" s="1622">
        <f>J125</f>
        <v>324</v>
      </c>
      <c r="AP125" s="1618"/>
      <c r="AQ125" s="1618"/>
      <c r="AR125" s="1618"/>
      <c r="AS125" s="1618"/>
      <c r="AT125" s="1618"/>
      <c r="AU125" s="2317"/>
      <c r="AV125" s="2292">
        <f t="shared" si="32"/>
        <v>310.5</v>
      </c>
      <c r="AW125" s="2297">
        <f t="shared" si="33"/>
        <v>13.5</v>
      </c>
      <c r="AX125" s="1633"/>
      <c r="AY125" s="1633"/>
      <c r="AZ125" s="1633"/>
      <c r="BA125" s="1633"/>
      <c r="BB125" s="1633"/>
      <c r="BC125" s="1633"/>
      <c r="BD125" s="1633"/>
      <c r="BE125" s="1633"/>
      <c r="BF125" s="1633"/>
      <c r="BG125" s="1633"/>
      <c r="BH125" s="1633"/>
      <c r="BI125" s="1633"/>
      <c r="BJ125" s="1633"/>
      <c r="BK125" s="1633"/>
      <c r="BL125" s="1633"/>
      <c r="BM125" s="1633"/>
      <c r="BN125" s="1633"/>
      <c r="BO125" s="1633"/>
      <c r="BP125" s="1633"/>
      <c r="BQ125" s="1633"/>
      <c r="BR125" s="1633"/>
      <c r="BS125" s="1633"/>
      <c r="BT125" s="1633"/>
      <c r="BU125" s="1633"/>
      <c r="BV125" s="1633"/>
      <c r="BW125" s="1633"/>
      <c r="BX125" s="1633"/>
      <c r="BY125" s="1633"/>
      <c r="BZ125" s="1633"/>
      <c r="CA125" s="1633"/>
      <c r="CB125" s="1633"/>
      <c r="CC125" s="1633"/>
      <c r="CD125" s="1633"/>
      <c r="CE125" s="1633"/>
      <c r="CF125" s="1633"/>
      <c r="CG125" s="1633"/>
      <c r="CH125" s="1633"/>
      <c r="CI125" s="1633"/>
      <c r="CJ125" s="1633"/>
      <c r="CK125" s="1633"/>
      <c r="CL125" s="1633"/>
      <c r="CM125" s="1633"/>
      <c r="CN125" s="1633"/>
      <c r="CO125" s="1633"/>
      <c r="CP125" s="1633"/>
      <c r="CQ125" s="1633"/>
      <c r="CR125" s="1633"/>
      <c r="CS125" s="1633"/>
      <c r="CT125" s="1633"/>
      <c r="CU125" s="1633"/>
      <c r="CV125" s="1633"/>
      <c r="CW125" s="1633"/>
      <c r="CX125" s="1633"/>
      <c r="CY125" s="1633"/>
      <c r="CZ125" s="1633"/>
      <c r="DA125" s="1633"/>
      <c r="DB125" s="1633"/>
      <c r="DC125" s="1633"/>
      <c r="DD125" s="1633"/>
      <c r="DE125" s="1633"/>
      <c r="DF125" s="1633"/>
      <c r="DG125" s="1633"/>
      <c r="DH125" s="1633"/>
      <c r="DI125" s="1633"/>
      <c r="DJ125" s="1633"/>
      <c r="DK125" s="1633"/>
      <c r="DL125" s="1633"/>
      <c r="DM125" s="1633"/>
      <c r="DN125" s="1633"/>
      <c r="DO125" s="1633"/>
      <c r="DP125" s="1633"/>
      <c r="DQ125" s="1633"/>
      <c r="DR125" s="1633"/>
      <c r="DS125" s="1633"/>
      <c r="DT125" s="1633"/>
      <c r="DU125" s="1633"/>
      <c r="DV125" s="1633"/>
      <c r="DW125" s="1633"/>
      <c r="DX125" s="1633"/>
      <c r="DY125" s="1633"/>
      <c r="DZ125" s="1633"/>
      <c r="EA125" s="1633"/>
      <c r="EB125" s="1633"/>
      <c r="EC125" s="1633"/>
      <c r="ED125" s="1633"/>
      <c r="EE125" s="1633"/>
      <c r="EF125" s="1633"/>
      <c r="EG125" s="1633"/>
      <c r="EH125" s="1633"/>
      <c r="EI125" s="1633"/>
      <c r="EJ125" s="1633"/>
      <c r="EK125" s="1633"/>
      <c r="EL125" s="1633"/>
      <c r="EM125" s="1633"/>
      <c r="EN125" s="1633"/>
      <c r="EO125" s="1633"/>
      <c r="EP125" s="1633"/>
      <c r="EQ125" s="1633"/>
      <c r="ER125" s="1633"/>
      <c r="ES125" s="1633"/>
      <c r="ET125" s="1633"/>
      <c r="EU125" s="1633"/>
      <c r="EV125" s="1633"/>
      <c r="EW125" s="1633"/>
      <c r="EX125" s="1633"/>
      <c r="EY125" s="1633"/>
      <c r="EZ125" s="1633"/>
      <c r="FA125" s="1633"/>
      <c r="FB125" s="1633"/>
      <c r="FC125" s="1633"/>
      <c r="FD125" s="1633"/>
      <c r="FE125" s="1633"/>
      <c r="FF125" s="1633"/>
      <c r="FG125" s="1633"/>
      <c r="FH125" s="1633"/>
      <c r="FI125" s="1633"/>
      <c r="FJ125" s="1633"/>
      <c r="FK125" s="1633"/>
      <c r="FL125" s="1633"/>
      <c r="FM125" s="1633"/>
      <c r="FN125" s="1633"/>
      <c r="FO125" s="1633"/>
      <c r="FP125" s="1633"/>
      <c r="FQ125" s="1633"/>
      <c r="FR125" s="1633"/>
      <c r="FS125" s="1633"/>
      <c r="FT125" s="1633"/>
      <c r="FU125" s="1633"/>
      <c r="FV125" s="1633"/>
      <c r="FW125" s="1633"/>
      <c r="FX125" s="1633"/>
      <c r="FY125" s="1633"/>
      <c r="FZ125" s="1633"/>
      <c r="GA125" s="1633"/>
      <c r="GB125" s="1633"/>
      <c r="GC125" s="1633"/>
      <c r="GD125" s="1633"/>
      <c r="GE125" s="1633"/>
      <c r="GF125" s="1633"/>
      <c r="GG125" s="1633"/>
      <c r="GH125" s="1633"/>
      <c r="GI125" s="1633"/>
      <c r="GJ125" s="1633"/>
      <c r="GK125" s="1633"/>
      <c r="GL125" s="1633"/>
      <c r="GM125" s="1633"/>
      <c r="GN125" s="1633"/>
      <c r="GO125" s="1633"/>
      <c r="GP125" s="1633"/>
      <c r="GQ125" s="1633"/>
      <c r="GR125" s="1633"/>
      <c r="GS125" s="1633"/>
      <c r="GT125" s="1633"/>
      <c r="GU125" s="1633"/>
      <c r="GV125" s="1633"/>
      <c r="GW125" s="1633"/>
      <c r="GX125" s="1633"/>
      <c r="GY125" s="1633"/>
      <c r="GZ125" s="1633"/>
      <c r="HA125" s="1633"/>
      <c r="HB125" s="1633"/>
      <c r="HC125" s="1633"/>
      <c r="HD125" s="1633"/>
      <c r="HE125" s="1633"/>
      <c r="HF125" s="1633"/>
      <c r="HG125" s="1633"/>
      <c r="HH125" s="1633"/>
      <c r="HI125" s="1633"/>
      <c r="HJ125" s="1633"/>
      <c r="HK125" s="1633"/>
      <c r="HL125" s="1633"/>
      <c r="HM125" s="1633"/>
      <c r="HN125" s="1633"/>
      <c r="HO125" s="1633"/>
      <c r="HP125" s="1633"/>
      <c r="HQ125" s="1633"/>
      <c r="HR125" s="1633"/>
      <c r="HS125" s="1633"/>
      <c r="HT125" s="1633"/>
      <c r="HU125" s="1633"/>
      <c r="HV125" s="1633"/>
      <c r="HW125" s="1633"/>
      <c r="HX125" s="1633"/>
      <c r="HY125" s="1633"/>
      <c r="HZ125" s="1633"/>
      <c r="IA125" s="1633"/>
      <c r="IB125" s="1633"/>
      <c r="IC125" s="1633"/>
      <c r="ID125" s="1633"/>
      <c r="IE125" s="1633"/>
      <c r="IF125" s="1633"/>
      <c r="IG125" s="1633"/>
      <c r="IH125" s="1633"/>
      <c r="II125" s="1633"/>
      <c r="IJ125" s="1633"/>
      <c r="IK125" s="1633"/>
      <c r="IL125" s="1633"/>
      <c r="IM125" s="1633"/>
      <c r="IN125" s="1633"/>
      <c r="IO125" s="1633"/>
      <c r="IP125" s="1633"/>
      <c r="IQ125" s="1633"/>
      <c r="IR125" s="1633"/>
      <c r="IS125" s="1633"/>
      <c r="IT125" s="1633"/>
      <c r="IU125" s="1633"/>
      <c r="IV125" s="1633"/>
      <c r="IW125" s="1633"/>
      <c r="IX125" s="1633"/>
      <c r="IY125" s="1633"/>
      <c r="IZ125" s="1633"/>
      <c r="JA125" s="1633"/>
      <c r="JB125" s="1633"/>
      <c r="JC125" s="1633"/>
      <c r="JD125" s="1633"/>
      <c r="JE125" s="1633"/>
      <c r="JF125" s="1633"/>
      <c r="JG125" s="1633"/>
      <c r="JH125" s="1633"/>
      <c r="JI125" s="1633"/>
      <c r="JJ125" s="1633"/>
      <c r="JK125" s="1633"/>
      <c r="JL125" s="1633"/>
      <c r="JM125" s="1633"/>
      <c r="JN125" s="1633"/>
      <c r="JO125" s="1633"/>
      <c r="JP125" s="1633"/>
      <c r="JQ125" s="1633"/>
      <c r="JR125" s="1633"/>
      <c r="JS125" s="1633"/>
      <c r="JT125" s="1633"/>
      <c r="JU125" s="1633"/>
      <c r="JV125" s="1633"/>
      <c r="JW125" s="1633"/>
      <c r="JX125" s="1633"/>
      <c r="JY125" s="1633"/>
      <c r="JZ125" s="1633"/>
      <c r="KA125" s="1633"/>
      <c r="KB125" s="1633"/>
      <c r="KC125" s="1633"/>
      <c r="KD125" s="1633"/>
      <c r="KE125" s="1633"/>
      <c r="KF125" s="1633"/>
      <c r="KG125" s="1633"/>
      <c r="KH125" s="1633"/>
      <c r="KI125" s="1633"/>
      <c r="KJ125" s="1633"/>
      <c r="KK125" s="1633"/>
      <c r="KL125" s="1633"/>
      <c r="KM125" s="1633"/>
      <c r="KN125" s="1633"/>
      <c r="KO125" s="1633"/>
      <c r="KP125" s="1633"/>
      <c r="KQ125" s="1633"/>
      <c r="KR125" s="1633"/>
      <c r="KS125" s="1633"/>
      <c r="KT125" s="1633"/>
      <c r="KU125" s="1633"/>
      <c r="KV125" s="1633"/>
      <c r="KW125" s="1633"/>
      <c r="KX125" s="1633"/>
      <c r="KY125" s="1633"/>
      <c r="KZ125" s="1633"/>
      <c r="LA125" s="1633"/>
      <c r="LB125" s="1633"/>
      <c r="LC125" s="1633"/>
      <c r="LD125" s="1642"/>
      <c r="LE125" s="1642"/>
      <c r="LF125" s="1642"/>
      <c r="LG125" s="1642"/>
      <c r="LH125" s="1642"/>
      <c r="LI125" s="1642"/>
      <c r="LJ125" s="1642"/>
      <c r="LK125" s="1642"/>
      <c r="LL125" s="1642"/>
      <c r="LM125" s="1643"/>
    </row>
    <row r="126" s="1479" customFormat="1" ht="47" customHeight="1" spans="1:325">
      <c r="A126" s="2147">
        <v>45869</v>
      </c>
      <c r="B126" s="2148" t="s">
        <v>753</v>
      </c>
      <c r="C126" s="2149" t="s">
        <v>115</v>
      </c>
      <c r="D126" s="2150">
        <v>4500175689</v>
      </c>
      <c r="E126" s="2160"/>
      <c r="F126" s="2150" t="s">
        <v>3942</v>
      </c>
      <c r="G126" s="2152" t="s">
        <v>3809</v>
      </c>
      <c r="H126" s="2152" t="s">
        <v>3809</v>
      </c>
      <c r="I126" s="1532" t="s">
        <v>3810</v>
      </c>
      <c r="J126" s="1522">
        <v>204</v>
      </c>
      <c r="K126" s="1534">
        <v>0</v>
      </c>
      <c r="L126" s="1534">
        <v>6</v>
      </c>
      <c r="M126" s="1534">
        <f t="shared" si="49"/>
        <v>34</v>
      </c>
      <c r="N126" s="2163">
        <v>45905</v>
      </c>
      <c r="O126" s="1536">
        <f t="shared" si="50"/>
        <v>45903</v>
      </c>
      <c r="P126" s="1526"/>
      <c r="Q126" s="2070" t="s">
        <v>78</v>
      </c>
      <c r="R126" s="2167"/>
      <c r="S126" s="2167" t="s">
        <v>111</v>
      </c>
      <c r="T126" s="1557">
        <v>45869</v>
      </c>
      <c r="U126" s="1578" t="s">
        <v>88</v>
      </c>
      <c r="V126" s="1578">
        <v>45875</v>
      </c>
      <c r="W126" s="1579"/>
      <c r="X126" s="1578"/>
      <c r="Y126" s="1580" t="s">
        <v>3941</v>
      </c>
      <c r="Z126" s="2173" t="s">
        <v>122</v>
      </c>
      <c r="AA126" s="2174">
        <v>3.3044</v>
      </c>
      <c r="AB126" s="2175">
        <f t="shared" si="51"/>
        <v>674.0976</v>
      </c>
      <c r="AC126" s="1602" t="s">
        <v>2387</v>
      </c>
      <c r="AD126" s="1603" t="s">
        <v>81</v>
      </c>
      <c r="AE126" s="1603">
        <v>1</v>
      </c>
      <c r="AF126" s="1603">
        <f t="shared" si="52"/>
        <v>204</v>
      </c>
      <c r="AG126" s="1604"/>
      <c r="AH126" s="1605"/>
      <c r="AI126" s="1605"/>
      <c r="AJ126" s="1605" t="s">
        <v>63</v>
      </c>
      <c r="AK126" s="1616">
        <f t="shared" si="53"/>
        <v>204</v>
      </c>
      <c r="AL126" s="2314"/>
      <c r="AM126" s="1617"/>
      <c r="AN126" s="1618"/>
      <c r="AO126" s="1618"/>
      <c r="AP126" s="1622">
        <f>J126/1</f>
        <v>204</v>
      </c>
      <c r="AQ126" s="1618"/>
      <c r="AR126" s="1618"/>
      <c r="AS126" s="1618"/>
      <c r="AT126" s="1618"/>
      <c r="AU126" s="2317"/>
      <c r="AV126" s="2292">
        <f t="shared" si="32"/>
        <v>195.5</v>
      </c>
      <c r="AW126" s="2297">
        <f t="shared" si="33"/>
        <v>8.5</v>
      </c>
      <c r="AX126" s="1633"/>
      <c r="AY126" s="1633"/>
      <c r="AZ126" s="1633"/>
      <c r="BA126" s="1633"/>
      <c r="BB126" s="1633"/>
      <c r="BC126" s="1633"/>
      <c r="BD126" s="1633"/>
      <c r="BE126" s="1633"/>
      <c r="BF126" s="1633"/>
      <c r="BG126" s="1633"/>
      <c r="BH126" s="1633"/>
      <c r="BI126" s="1633"/>
      <c r="BJ126" s="1633"/>
      <c r="BK126" s="1633"/>
      <c r="BL126" s="1633"/>
      <c r="BM126" s="1633"/>
      <c r="BN126" s="1633"/>
      <c r="BO126" s="1633"/>
      <c r="BP126" s="1633"/>
      <c r="BQ126" s="1633"/>
      <c r="BR126" s="1633"/>
      <c r="BS126" s="1633"/>
      <c r="BT126" s="1633"/>
      <c r="BU126" s="1633"/>
      <c r="BV126" s="1633"/>
      <c r="BW126" s="1633"/>
      <c r="BX126" s="1633"/>
      <c r="BY126" s="1633"/>
      <c r="BZ126" s="1633"/>
      <c r="CA126" s="1633"/>
      <c r="CB126" s="1633"/>
      <c r="CC126" s="1633"/>
      <c r="CD126" s="1633"/>
      <c r="CE126" s="1633"/>
      <c r="CF126" s="1633"/>
      <c r="CG126" s="1633"/>
      <c r="CH126" s="1633"/>
      <c r="CI126" s="1633"/>
      <c r="CJ126" s="1633"/>
      <c r="CK126" s="1633"/>
      <c r="CL126" s="1633"/>
      <c r="CM126" s="1633"/>
      <c r="CN126" s="1633"/>
      <c r="CO126" s="1633"/>
      <c r="CP126" s="1633"/>
      <c r="CQ126" s="1633"/>
      <c r="CR126" s="1633"/>
      <c r="CS126" s="1633"/>
      <c r="CT126" s="1633"/>
      <c r="CU126" s="1633"/>
      <c r="CV126" s="1633"/>
      <c r="CW126" s="1633"/>
      <c r="CX126" s="1633"/>
      <c r="CY126" s="1633"/>
      <c r="CZ126" s="1633"/>
      <c r="DA126" s="1633"/>
      <c r="DB126" s="1633"/>
      <c r="DC126" s="1633"/>
      <c r="DD126" s="1633"/>
      <c r="DE126" s="1633"/>
      <c r="DF126" s="1633"/>
      <c r="DG126" s="1633"/>
      <c r="DH126" s="1633"/>
      <c r="DI126" s="1633"/>
      <c r="DJ126" s="1633"/>
      <c r="DK126" s="1633"/>
      <c r="DL126" s="1633"/>
      <c r="DM126" s="1633"/>
      <c r="DN126" s="1633"/>
      <c r="DO126" s="1633"/>
      <c r="DP126" s="1633"/>
      <c r="DQ126" s="1633"/>
      <c r="DR126" s="1633"/>
      <c r="DS126" s="1633"/>
      <c r="DT126" s="1633"/>
      <c r="DU126" s="1633"/>
      <c r="DV126" s="1633"/>
      <c r="DW126" s="1633"/>
      <c r="DX126" s="1633"/>
      <c r="DY126" s="1633"/>
      <c r="DZ126" s="1633"/>
      <c r="EA126" s="1633"/>
      <c r="EB126" s="1633"/>
      <c r="EC126" s="1633"/>
      <c r="ED126" s="1633"/>
      <c r="EE126" s="1633"/>
      <c r="EF126" s="1633"/>
      <c r="EG126" s="1633"/>
      <c r="EH126" s="1633"/>
      <c r="EI126" s="1633"/>
      <c r="EJ126" s="1633"/>
      <c r="EK126" s="1633"/>
      <c r="EL126" s="1633"/>
      <c r="EM126" s="1633"/>
      <c r="EN126" s="1633"/>
      <c r="EO126" s="1633"/>
      <c r="EP126" s="1633"/>
      <c r="EQ126" s="1633"/>
      <c r="ER126" s="1633"/>
      <c r="ES126" s="1633"/>
      <c r="ET126" s="1633"/>
      <c r="EU126" s="1633"/>
      <c r="EV126" s="1633"/>
      <c r="EW126" s="1633"/>
      <c r="EX126" s="1633"/>
      <c r="EY126" s="1633"/>
      <c r="EZ126" s="1633"/>
      <c r="FA126" s="1633"/>
      <c r="FB126" s="1633"/>
      <c r="FC126" s="1633"/>
      <c r="FD126" s="1633"/>
      <c r="FE126" s="1633"/>
      <c r="FF126" s="1633"/>
      <c r="FG126" s="1633"/>
      <c r="FH126" s="1633"/>
      <c r="FI126" s="1633"/>
      <c r="FJ126" s="1633"/>
      <c r="FK126" s="1633"/>
      <c r="FL126" s="1633"/>
      <c r="FM126" s="1633"/>
      <c r="FN126" s="1633"/>
      <c r="FO126" s="1633"/>
      <c r="FP126" s="1633"/>
      <c r="FQ126" s="1633"/>
      <c r="FR126" s="1633"/>
      <c r="FS126" s="1633"/>
      <c r="FT126" s="1633"/>
      <c r="FU126" s="1633"/>
      <c r="FV126" s="1633"/>
      <c r="FW126" s="1633"/>
      <c r="FX126" s="1633"/>
      <c r="FY126" s="1633"/>
      <c r="FZ126" s="1633"/>
      <c r="GA126" s="1633"/>
      <c r="GB126" s="1633"/>
      <c r="GC126" s="1633"/>
      <c r="GD126" s="1633"/>
      <c r="GE126" s="1633"/>
      <c r="GF126" s="1633"/>
      <c r="GG126" s="1633"/>
      <c r="GH126" s="1633"/>
      <c r="GI126" s="1633"/>
      <c r="GJ126" s="1633"/>
      <c r="GK126" s="1633"/>
      <c r="GL126" s="1633"/>
      <c r="GM126" s="1633"/>
      <c r="GN126" s="1633"/>
      <c r="GO126" s="1633"/>
      <c r="GP126" s="1633"/>
      <c r="GQ126" s="1633"/>
      <c r="GR126" s="1633"/>
      <c r="GS126" s="1633"/>
      <c r="GT126" s="1633"/>
      <c r="GU126" s="1633"/>
      <c r="GV126" s="1633"/>
      <c r="GW126" s="1633"/>
      <c r="GX126" s="1633"/>
      <c r="GY126" s="1633"/>
      <c r="GZ126" s="1633"/>
      <c r="HA126" s="1633"/>
      <c r="HB126" s="1633"/>
      <c r="HC126" s="1633"/>
      <c r="HD126" s="1633"/>
      <c r="HE126" s="1633"/>
      <c r="HF126" s="1633"/>
      <c r="HG126" s="1633"/>
      <c r="HH126" s="1633"/>
      <c r="HI126" s="1633"/>
      <c r="HJ126" s="1633"/>
      <c r="HK126" s="1633"/>
      <c r="HL126" s="1633"/>
      <c r="HM126" s="1633"/>
      <c r="HN126" s="1633"/>
      <c r="HO126" s="1633"/>
      <c r="HP126" s="1633"/>
      <c r="HQ126" s="1633"/>
      <c r="HR126" s="1633"/>
      <c r="HS126" s="1633"/>
      <c r="HT126" s="1633"/>
      <c r="HU126" s="1633"/>
      <c r="HV126" s="1633"/>
      <c r="HW126" s="1633"/>
      <c r="HX126" s="1633"/>
      <c r="HY126" s="1633"/>
      <c r="HZ126" s="1633"/>
      <c r="IA126" s="1633"/>
      <c r="IB126" s="1633"/>
      <c r="IC126" s="1633"/>
      <c r="ID126" s="1633"/>
      <c r="IE126" s="1633"/>
      <c r="IF126" s="1633"/>
      <c r="IG126" s="1633"/>
      <c r="IH126" s="1633"/>
      <c r="II126" s="1633"/>
      <c r="IJ126" s="1633"/>
      <c r="IK126" s="1633"/>
      <c r="IL126" s="1633"/>
      <c r="IM126" s="1633"/>
      <c r="IN126" s="1633"/>
      <c r="IO126" s="1633"/>
      <c r="IP126" s="1633"/>
      <c r="IQ126" s="1633"/>
      <c r="IR126" s="1633"/>
      <c r="IS126" s="1633"/>
      <c r="IT126" s="1633"/>
      <c r="IU126" s="1633"/>
      <c r="IV126" s="1633"/>
      <c r="IW126" s="1633"/>
      <c r="IX126" s="1633"/>
      <c r="IY126" s="1633"/>
      <c r="IZ126" s="1633"/>
      <c r="JA126" s="1633"/>
      <c r="JB126" s="1633"/>
      <c r="JC126" s="1633"/>
      <c r="JD126" s="1633"/>
      <c r="JE126" s="1633"/>
      <c r="JF126" s="1633"/>
      <c r="JG126" s="1633"/>
      <c r="JH126" s="1633"/>
      <c r="JI126" s="1633"/>
      <c r="JJ126" s="1633"/>
      <c r="JK126" s="1633"/>
      <c r="JL126" s="1633"/>
      <c r="JM126" s="1633"/>
      <c r="JN126" s="1633"/>
      <c r="JO126" s="1633"/>
      <c r="JP126" s="1633"/>
      <c r="JQ126" s="1633"/>
      <c r="JR126" s="1633"/>
      <c r="JS126" s="1633"/>
      <c r="JT126" s="1633"/>
      <c r="JU126" s="1633"/>
      <c r="JV126" s="1633"/>
      <c r="JW126" s="1633"/>
      <c r="JX126" s="1633"/>
      <c r="JY126" s="1633"/>
      <c r="JZ126" s="1633"/>
      <c r="KA126" s="1633"/>
      <c r="KB126" s="1633"/>
      <c r="KC126" s="1633"/>
      <c r="KD126" s="1633"/>
      <c r="KE126" s="1633"/>
      <c r="KF126" s="1633"/>
      <c r="KG126" s="1633"/>
      <c r="KH126" s="1633"/>
      <c r="KI126" s="1633"/>
      <c r="KJ126" s="1633"/>
      <c r="KK126" s="1633"/>
      <c r="KL126" s="1633"/>
      <c r="KM126" s="1633"/>
      <c r="KN126" s="1633"/>
      <c r="KO126" s="1633"/>
      <c r="KP126" s="1633"/>
      <c r="KQ126" s="1633"/>
      <c r="KR126" s="1633"/>
      <c r="KS126" s="1633"/>
      <c r="KT126" s="1633"/>
      <c r="KU126" s="1633"/>
      <c r="KV126" s="1633"/>
      <c r="KW126" s="1633"/>
      <c r="KX126" s="1633"/>
      <c r="KY126" s="1633"/>
      <c r="KZ126" s="1633"/>
      <c r="LA126" s="1633"/>
      <c r="LB126" s="1633"/>
      <c r="LC126" s="1633"/>
      <c r="LD126" s="1642"/>
      <c r="LE126" s="1642"/>
      <c r="LF126" s="1642"/>
      <c r="LG126" s="1642"/>
      <c r="LH126" s="1642"/>
      <c r="LI126" s="1642"/>
      <c r="LJ126" s="1642"/>
      <c r="LK126" s="1642"/>
      <c r="LL126" s="1642"/>
      <c r="LM126" s="1643"/>
    </row>
    <row r="127" s="1479" customFormat="1" ht="47" customHeight="1" spans="1:325">
      <c r="A127" s="2147">
        <v>45869</v>
      </c>
      <c r="B127" s="2148" t="s">
        <v>753</v>
      </c>
      <c r="C127" s="2149" t="s">
        <v>115</v>
      </c>
      <c r="D127" s="2150">
        <v>4500175689</v>
      </c>
      <c r="E127" s="2160"/>
      <c r="F127" s="2150" t="s">
        <v>3943</v>
      </c>
      <c r="G127" s="2152" t="s">
        <v>3813</v>
      </c>
      <c r="H127" s="2152" t="s">
        <v>3813</v>
      </c>
      <c r="I127" s="1532" t="s">
        <v>3814</v>
      </c>
      <c r="J127" s="1522">
        <v>288</v>
      </c>
      <c r="K127" s="1534">
        <v>0</v>
      </c>
      <c r="L127" s="1534">
        <v>6</v>
      </c>
      <c r="M127" s="1534">
        <f t="shared" si="49"/>
        <v>48</v>
      </c>
      <c r="N127" s="2163">
        <v>45905</v>
      </c>
      <c r="O127" s="1536">
        <f t="shared" si="50"/>
        <v>45903</v>
      </c>
      <c r="P127" s="1526"/>
      <c r="Q127" s="2070" t="s">
        <v>78</v>
      </c>
      <c r="R127" s="2167"/>
      <c r="S127" s="2167" t="s">
        <v>111</v>
      </c>
      <c r="T127" s="1557">
        <v>45869</v>
      </c>
      <c r="U127" s="1578" t="s">
        <v>88</v>
      </c>
      <c r="V127" s="1578">
        <v>45875</v>
      </c>
      <c r="W127" s="1579"/>
      <c r="X127" s="1578"/>
      <c r="Y127" s="1580" t="s">
        <v>3941</v>
      </c>
      <c r="Z127" s="2173" t="s">
        <v>122</v>
      </c>
      <c r="AA127" s="2174">
        <v>3.6665</v>
      </c>
      <c r="AB127" s="2175">
        <f t="shared" si="51"/>
        <v>1055.952</v>
      </c>
      <c r="AC127" s="1602" t="s">
        <v>2387</v>
      </c>
      <c r="AD127" s="1603" t="s">
        <v>81</v>
      </c>
      <c r="AE127" s="1603">
        <v>1</v>
      </c>
      <c r="AF127" s="1603">
        <f t="shared" si="52"/>
        <v>288</v>
      </c>
      <c r="AG127" s="1604"/>
      <c r="AH127" s="1605"/>
      <c r="AI127" s="1605"/>
      <c r="AJ127" s="1605" t="s">
        <v>63</v>
      </c>
      <c r="AK127" s="1616">
        <f t="shared" si="53"/>
        <v>288</v>
      </c>
      <c r="AL127" s="2314"/>
      <c r="AM127" s="1617"/>
      <c r="AN127" s="1618"/>
      <c r="AO127" s="1618"/>
      <c r="AP127" s="1618"/>
      <c r="AQ127" s="1622">
        <f>J127/1</f>
        <v>288</v>
      </c>
      <c r="AR127" s="1618"/>
      <c r="AS127" s="1618"/>
      <c r="AT127" s="1618"/>
      <c r="AU127" s="2317"/>
      <c r="AV127" s="2292">
        <f t="shared" si="32"/>
        <v>276</v>
      </c>
      <c r="AW127" s="2297">
        <f t="shared" si="33"/>
        <v>12</v>
      </c>
      <c r="AX127" s="1633"/>
      <c r="AY127" s="1633"/>
      <c r="AZ127" s="1633"/>
      <c r="BA127" s="1633"/>
      <c r="BB127" s="1633"/>
      <c r="BC127" s="1633"/>
      <c r="BD127" s="1633"/>
      <c r="BE127" s="1633"/>
      <c r="BF127" s="1633"/>
      <c r="BG127" s="1633"/>
      <c r="BH127" s="1633"/>
      <c r="BI127" s="1633"/>
      <c r="BJ127" s="1633"/>
      <c r="BK127" s="1633"/>
      <c r="BL127" s="1633"/>
      <c r="BM127" s="1633"/>
      <c r="BN127" s="1633"/>
      <c r="BO127" s="1633"/>
      <c r="BP127" s="1633"/>
      <c r="BQ127" s="1633"/>
      <c r="BR127" s="1633"/>
      <c r="BS127" s="1633"/>
      <c r="BT127" s="1633"/>
      <c r="BU127" s="1633"/>
      <c r="BV127" s="1633"/>
      <c r="BW127" s="1633"/>
      <c r="BX127" s="1633"/>
      <c r="BY127" s="1633"/>
      <c r="BZ127" s="1633"/>
      <c r="CA127" s="1633"/>
      <c r="CB127" s="1633"/>
      <c r="CC127" s="1633"/>
      <c r="CD127" s="1633"/>
      <c r="CE127" s="1633"/>
      <c r="CF127" s="1633"/>
      <c r="CG127" s="1633"/>
      <c r="CH127" s="1633"/>
      <c r="CI127" s="1633"/>
      <c r="CJ127" s="1633"/>
      <c r="CK127" s="1633"/>
      <c r="CL127" s="1633"/>
      <c r="CM127" s="1633"/>
      <c r="CN127" s="1633"/>
      <c r="CO127" s="1633"/>
      <c r="CP127" s="1633"/>
      <c r="CQ127" s="1633"/>
      <c r="CR127" s="1633"/>
      <c r="CS127" s="1633"/>
      <c r="CT127" s="1633"/>
      <c r="CU127" s="1633"/>
      <c r="CV127" s="1633"/>
      <c r="CW127" s="1633"/>
      <c r="CX127" s="1633"/>
      <c r="CY127" s="1633"/>
      <c r="CZ127" s="1633"/>
      <c r="DA127" s="1633"/>
      <c r="DB127" s="1633"/>
      <c r="DC127" s="1633"/>
      <c r="DD127" s="1633"/>
      <c r="DE127" s="1633"/>
      <c r="DF127" s="1633"/>
      <c r="DG127" s="1633"/>
      <c r="DH127" s="1633"/>
      <c r="DI127" s="1633"/>
      <c r="DJ127" s="1633"/>
      <c r="DK127" s="1633"/>
      <c r="DL127" s="1633"/>
      <c r="DM127" s="1633"/>
      <c r="DN127" s="1633"/>
      <c r="DO127" s="1633"/>
      <c r="DP127" s="1633"/>
      <c r="DQ127" s="1633"/>
      <c r="DR127" s="1633"/>
      <c r="DS127" s="1633"/>
      <c r="DT127" s="1633"/>
      <c r="DU127" s="1633"/>
      <c r="DV127" s="1633"/>
      <c r="DW127" s="1633"/>
      <c r="DX127" s="1633"/>
      <c r="DY127" s="1633"/>
      <c r="DZ127" s="1633"/>
      <c r="EA127" s="1633"/>
      <c r="EB127" s="1633"/>
      <c r="EC127" s="1633"/>
      <c r="ED127" s="1633"/>
      <c r="EE127" s="1633"/>
      <c r="EF127" s="1633"/>
      <c r="EG127" s="1633"/>
      <c r="EH127" s="1633"/>
      <c r="EI127" s="1633"/>
      <c r="EJ127" s="1633"/>
      <c r="EK127" s="1633"/>
      <c r="EL127" s="1633"/>
      <c r="EM127" s="1633"/>
      <c r="EN127" s="1633"/>
      <c r="EO127" s="1633"/>
      <c r="EP127" s="1633"/>
      <c r="EQ127" s="1633"/>
      <c r="ER127" s="1633"/>
      <c r="ES127" s="1633"/>
      <c r="ET127" s="1633"/>
      <c r="EU127" s="1633"/>
      <c r="EV127" s="1633"/>
      <c r="EW127" s="1633"/>
      <c r="EX127" s="1633"/>
      <c r="EY127" s="1633"/>
      <c r="EZ127" s="1633"/>
      <c r="FA127" s="1633"/>
      <c r="FB127" s="1633"/>
      <c r="FC127" s="1633"/>
      <c r="FD127" s="1633"/>
      <c r="FE127" s="1633"/>
      <c r="FF127" s="1633"/>
      <c r="FG127" s="1633"/>
      <c r="FH127" s="1633"/>
      <c r="FI127" s="1633"/>
      <c r="FJ127" s="1633"/>
      <c r="FK127" s="1633"/>
      <c r="FL127" s="1633"/>
      <c r="FM127" s="1633"/>
      <c r="FN127" s="1633"/>
      <c r="FO127" s="1633"/>
      <c r="FP127" s="1633"/>
      <c r="FQ127" s="1633"/>
      <c r="FR127" s="1633"/>
      <c r="FS127" s="1633"/>
      <c r="FT127" s="1633"/>
      <c r="FU127" s="1633"/>
      <c r="FV127" s="1633"/>
      <c r="FW127" s="1633"/>
      <c r="FX127" s="1633"/>
      <c r="FY127" s="1633"/>
      <c r="FZ127" s="1633"/>
      <c r="GA127" s="1633"/>
      <c r="GB127" s="1633"/>
      <c r="GC127" s="1633"/>
      <c r="GD127" s="1633"/>
      <c r="GE127" s="1633"/>
      <c r="GF127" s="1633"/>
      <c r="GG127" s="1633"/>
      <c r="GH127" s="1633"/>
      <c r="GI127" s="1633"/>
      <c r="GJ127" s="1633"/>
      <c r="GK127" s="1633"/>
      <c r="GL127" s="1633"/>
      <c r="GM127" s="1633"/>
      <c r="GN127" s="1633"/>
      <c r="GO127" s="1633"/>
      <c r="GP127" s="1633"/>
      <c r="GQ127" s="1633"/>
      <c r="GR127" s="1633"/>
      <c r="GS127" s="1633"/>
      <c r="GT127" s="1633"/>
      <c r="GU127" s="1633"/>
      <c r="GV127" s="1633"/>
      <c r="GW127" s="1633"/>
      <c r="GX127" s="1633"/>
      <c r="GY127" s="1633"/>
      <c r="GZ127" s="1633"/>
      <c r="HA127" s="1633"/>
      <c r="HB127" s="1633"/>
      <c r="HC127" s="1633"/>
      <c r="HD127" s="1633"/>
      <c r="HE127" s="1633"/>
      <c r="HF127" s="1633"/>
      <c r="HG127" s="1633"/>
      <c r="HH127" s="1633"/>
      <c r="HI127" s="1633"/>
      <c r="HJ127" s="1633"/>
      <c r="HK127" s="1633"/>
      <c r="HL127" s="1633"/>
      <c r="HM127" s="1633"/>
      <c r="HN127" s="1633"/>
      <c r="HO127" s="1633"/>
      <c r="HP127" s="1633"/>
      <c r="HQ127" s="1633"/>
      <c r="HR127" s="1633"/>
      <c r="HS127" s="1633"/>
      <c r="HT127" s="1633"/>
      <c r="HU127" s="1633"/>
      <c r="HV127" s="1633"/>
      <c r="HW127" s="1633"/>
      <c r="HX127" s="1633"/>
      <c r="HY127" s="1633"/>
      <c r="HZ127" s="1633"/>
      <c r="IA127" s="1633"/>
      <c r="IB127" s="1633"/>
      <c r="IC127" s="1633"/>
      <c r="ID127" s="1633"/>
      <c r="IE127" s="1633"/>
      <c r="IF127" s="1633"/>
      <c r="IG127" s="1633"/>
      <c r="IH127" s="1633"/>
      <c r="II127" s="1633"/>
      <c r="IJ127" s="1633"/>
      <c r="IK127" s="1633"/>
      <c r="IL127" s="1633"/>
      <c r="IM127" s="1633"/>
      <c r="IN127" s="1633"/>
      <c r="IO127" s="1633"/>
      <c r="IP127" s="1633"/>
      <c r="IQ127" s="1633"/>
      <c r="IR127" s="1633"/>
      <c r="IS127" s="1633"/>
      <c r="IT127" s="1633"/>
      <c r="IU127" s="1633"/>
      <c r="IV127" s="1633"/>
      <c r="IW127" s="1633"/>
      <c r="IX127" s="1633"/>
      <c r="IY127" s="1633"/>
      <c r="IZ127" s="1633"/>
      <c r="JA127" s="1633"/>
      <c r="JB127" s="1633"/>
      <c r="JC127" s="1633"/>
      <c r="JD127" s="1633"/>
      <c r="JE127" s="1633"/>
      <c r="JF127" s="1633"/>
      <c r="JG127" s="1633"/>
      <c r="JH127" s="1633"/>
      <c r="JI127" s="1633"/>
      <c r="JJ127" s="1633"/>
      <c r="JK127" s="1633"/>
      <c r="JL127" s="1633"/>
      <c r="JM127" s="1633"/>
      <c r="JN127" s="1633"/>
      <c r="JO127" s="1633"/>
      <c r="JP127" s="1633"/>
      <c r="JQ127" s="1633"/>
      <c r="JR127" s="1633"/>
      <c r="JS127" s="1633"/>
      <c r="JT127" s="1633"/>
      <c r="JU127" s="1633"/>
      <c r="JV127" s="1633"/>
      <c r="JW127" s="1633"/>
      <c r="JX127" s="1633"/>
      <c r="JY127" s="1633"/>
      <c r="JZ127" s="1633"/>
      <c r="KA127" s="1633"/>
      <c r="KB127" s="1633"/>
      <c r="KC127" s="1633"/>
      <c r="KD127" s="1633"/>
      <c r="KE127" s="1633"/>
      <c r="KF127" s="1633"/>
      <c r="KG127" s="1633"/>
      <c r="KH127" s="1633"/>
      <c r="KI127" s="1633"/>
      <c r="KJ127" s="1633"/>
      <c r="KK127" s="1633"/>
      <c r="KL127" s="1633"/>
      <c r="KM127" s="1633"/>
      <c r="KN127" s="1633"/>
      <c r="KO127" s="1633"/>
      <c r="KP127" s="1633"/>
      <c r="KQ127" s="1633"/>
      <c r="KR127" s="1633"/>
      <c r="KS127" s="1633"/>
      <c r="KT127" s="1633"/>
      <c r="KU127" s="1633"/>
      <c r="KV127" s="1633"/>
      <c r="KW127" s="1633"/>
      <c r="KX127" s="1633"/>
      <c r="KY127" s="1633"/>
      <c r="KZ127" s="1633"/>
      <c r="LA127" s="1633"/>
      <c r="LB127" s="1633"/>
      <c r="LC127" s="1633"/>
      <c r="LD127" s="1642"/>
      <c r="LE127" s="1642"/>
      <c r="LF127" s="1642"/>
      <c r="LG127" s="1642"/>
      <c r="LH127" s="1642"/>
      <c r="LI127" s="1642"/>
      <c r="LJ127" s="1642"/>
      <c r="LK127" s="1642"/>
      <c r="LL127" s="1642"/>
      <c r="LM127" s="1643"/>
    </row>
    <row r="128" s="1479" customFormat="1" ht="47" customHeight="1" spans="1:325">
      <c r="A128" s="2147">
        <v>45869</v>
      </c>
      <c r="B128" s="2148" t="s">
        <v>753</v>
      </c>
      <c r="C128" s="2149" t="s">
        <v>115</v>
      </c>
      <c r="D128" s="2150">
        <v>4500175689</v>
      </c>
      <c r="E128" s="2160"/>
      <c r="F128" s="2150" t="s">
        <v>3944</v>
      </c>
      <c r="G128" s="2152" t="s">
        <v>3817</v>
      </c>
      <c r="H128" s="2152" t="s">
        <v>3817</v>
      </c>
      <c r="I128" s="1532" t="s">
        <v>3818</v>
      </c>
      <c r="J128" s="1522">
        <v>576</v>
      </c>
      <c r="K128" s="1534">
        <v>0</v>
      </c>
      <c r="L128" s="1534">
        <v>6</v>
      </c>
      <c r="M128" s="1534">
        <f t="shared" si="49"/>
        <v>96</v>
      </c>
      <c r="N128" s="2163">
        <v>45905</v>
      </c>
      <c r="O128" s="1536">
        <f t="shared" si="50"/>
        <v>45903</v>
      </c>
      <c r="P128" s="1526"/>
      <c r="Q128" s="2070" t="s">
        <v>78</v>
      </c>
      <c r="R128" s="2167"/>
      <c r="S128" s="2167" t="s">
        <v>111</v>
      </c>
      <c r="T128" s="1557">
        <v>45869</v>
      </c>
      <c r="U128" s="1578" t="s">
        <v>88</v>
      </c>
      <c r="V128" s="1578">
        <v>45875</v>
      </c>
      <c r="W128" s="1579"/>
      <c r="X128" s="1578"/>
      <c r="Y128" s="1580" t="s">
        <v>3941</v>
      </c>
      <c r="Z128" s="2173" t="s">
        <v>122</v>
      </c>
      <c r="AA128" s="2174">
        <v>3.6456</v>
      </c>
      <c r="AB128" s="2175">
        <f t="shared" si="51"/>
        <v>2099.8656</v>
      </c>
      <c r="AC128" s="1602" t="s">
        <v>2387</v>
      </c>
      <c r="AD128" s="1603" t="s">
        <v>81</v>
      </c>
      <c r="AE128" s="1603">
        <v>1</v>
      </c>
      <c r="AF128" s="1603">
        <f t="shared" si="52"/>
        <v>576</v>
      </c>
      <c r="AG128" s="1604"/>
      <c r="AH128" s="1605"/>
      <c r="AI128" s="1605"/>
      <c r="AJ128" s="1605" t="s">
        <v>63</v>
      </c>
      <c r="AK128" s="1616">
        <f t="shared" si="53"/>
        <v>576</v>
      </c>
      <c r="AL128" s="2314"/>
      <c r="AM128" s="1617"/>
      <c r="AN128" s="1618"/>
      <c r="AO128" s="1618"/>
      <c r="AP128" s="1618"/>
      <c r="AQ128" s="1618"/>
      <c r="AR128" s="1622">
        <f>J128/1</f>
        <v>576</v>
      </c>
      <c r="AS128" s="1618"/>
      <c r="AT128" s="1618"/>
      <c r="AU128" s="2317"/>
      <c r="AV128" s="2292">
        <f t="shared" si="32"/>
        <v>552</v>
      </c>
      <c r="AW128" s="2297">
        <f t="shared" si="33"/>
        <v>24</v>
      </c>
      <c r="AX128" s="1633"/>
      <c r="AY128" s="1633"/>
      <c r="AZ128" s="1633"/>
      <c r="BA128" s="1633"/>
      <c r="BB128" s="1633"/>
      <c r="BC128" s="1633"/>
      <c r="BD128" s="1633"/>
      <c r="BE128" s="1633"/>
      <c r="BF128" s="1633"/>
      <c r="BG128" s="1633"/>
      <c r="BH128" s="1633"/>
      <c r="BI128" s="1633"/>
      <c r="BJ128" s="1633"/>
      <c r="BK128" s="1633"/>
      <c r="BL128" s="1633"/>
      <c r="BM128" s="1633"/>
      <c r="BN128" s="1633"/>
      <c r="BO128" s="1633"/>
      <c r="BP128" s="1633"/>
      <c r="BQ128" s="1633"/>
      <c r="BR128" s="1633"/>
      <c r="BS128" s="1633"/>
      <c r="BT128" s="1633"/>
      <c r="BU128" s="1633"/>
      <c r="BV128" s="1633"/>
      <c r="BW128" s="1633"/>
      <c r="BX128" s="1633"/>
      <c r="BY128" s="1633"/>
      <c r="BZ128" s="1633"/>
      <c r="CA128" s="1633"/>
      <c r="CB128" s="1633"/>
      <c r="CC128" s="1633"/>
      <c r="CD128" s="1633"/>
      <c r="CE128" s="1633"/>
      <c r="CF128" s="1633"/>
      <c r="CG128" s="1633"/>
      <c r="CH128" s="1633"/>
      <c r="CI128" s="1633"/>
      <c r="CJ128" s="1633"/>
      <c r="CK128" s="1633"/>
      <c r="CL128" s="1633"/>
      <c r="CM128" s="1633"/>
      <c r="CN128" s="1633"/>
      <c r="CO128" s="1633"/>
      <c r="CP128" s="1633"/>
      <c r="CQ128" s="1633"/>
      <c r="CR128" s="1633"/>
      <c r="CS128" s="1633"/>
      <c r="CT128" s="1633"/>
      <c r="CU128" s="1633"/>
      <c r="CV128" s="1633"/>
      <c r="CW128" s="1633"/>
      <c r="CX128" s="1633"/>
      <c r="CY128" s="1633"/>
      <c r="CZ128" s="1633"/>
      <c r="DA128" s="1633"/>
      <c r="DB128" s="1633"/>
      <c r="DC128" s="1633"/>
      <c r="DD128" s="1633"/>
      <c r="DE128" s="1633"/>
      <c r="DF128" s="1633"/>
      <c r="DG128" s="1633"/>
      <c r="DH128" s="1633"/>
      <c r="DI128" s="1633"/>
      <c r="DJ128" s="1633"/>
      <c r="DK128" s="1633"/>
      <c r="DL128" s="1633"/>
      <c r="DM128" s="1633"/>
      <c r="DN128" s="1633"/>
      <c r="DO128" s="1633"/>
      <c r="DP128" s="1633"/>
      <c r="DQ128" s="1633"/>
      <c r="DR128" s="1633"/>
      <c r="DS128" s="1633"/>
      <c r="DT128" s="1633"/>
      <c r="DU128" s="1633"/>
      <c r="DV128" s="1633"/>
      <c r="DW128" s="1633"/>
      <c r="DX128" s="1633"/>
      <c r="DY128" s="1633"/>
      <c r="DZ128" s="1633"/>
      <c r="EA128" s="1633"/>
      <c r="EB128" s="1633"/>
      <c r="EC128" s="1633"/>
      <c r="ED128" s="1633"/>
      <c r="EE128" s="1633"/>
      <c r="EF128" s="1633"/>
      <c r="EG128" s="1633"/>
      <c r="EH128" s="1633"/>
      <c r="EI128" s="1633"/>
      <c r="EJ128" s="1633"/>
      <c r="EK128" s="1633"/>
      <c r="EL128" s="1633"/>
      <c r="EM128" s="1633"/>
      <c r="EN128" s="1633"/>
      <c r="EO128" s="1633"/>
      <c r="EP128" s="1633"/>
      <c r="EQ128" s="1633"/>
      <c r="ER128" s="1633"/>
      <c r="ES128" s="1633"/>
      <c r="ET128" s="1633"/>
      <c r="EU128" s="1633"/>
      <c r="EV128" s="1633"/>
      <c r="EW128" s="1633"/>
      <c r="EX128" s="1633"/>
      <c r="EY128" s="1633"/>
      <c r="EZ128" s="1633"/>
      <c r="FA128" s="1633"/>
      <c r="FB128" s="1633"/>
      <c r="FC128" s="1633"/>
      <c r="FD128" s="1633"/>
      <c r="FE128" s="1633"/>
      <c r="FF128" s="1633"/>
      <c r="FG128" s="1633"/>
      <c r="FH128" s="1633"/>
      <c r="FI128" s="1633"/>
      <c r="FJ128" s="1633"/>
      <c r="FK128" s="1633"/>
      <c r="FL128" s="1633"/>
      <c r="FM128" s="1633"/>
      <c r="FN128" s="1633"/>
      <c r="FO128" s="1633"/>
      <c r="FP128" s="1633"/>
      <c r="FQ128" s="1633"/>
      <c r="FR128" s="1633"/>
      <c r="FS128" s="1633"/>
      <c r="FT128" s="1633"/>
      <c r="FU128" s="1633"/>
      <c r="FV128" s="1633"/>
      <c r="FW128" s="1633"/>
      <c r="FX128" s="1633"/>
      <c r="FY128" s="1633"/>
      <c r="FZ128" s="1633"/>
      <c r="GA128" s="1633"/>
      <c r="GB128" s="1633"/>
      <c r="GC128" s="1633"/>
      <c r="GD128" s="1633"/>
      <c r="GE128" s="1633"/>
      <c r="GF128" s="1633"/>
      <c r="GG128" s="1633"/>
      <c r="GH128" s="1633"/>
      <c r="GI128" s="1633"/>
      <c r="GJ128" s="1633"/>
      <c r="GK128" s="1633"/>
      <c r="GL128" s="1633"/>
      <c r="GM128" s="1633"/>
      <c r="GN128" s="1633"/>
      <c r="GO128" s="1633"/>
      <c r="GP128" s="1633"/>
      <c r="GQ128" s="1633"/>
      <c r="GR128" s="1633"/>
      <c r="GS128" s="1633"/>
      <c r="GT128" s="1633"/>
      <c r="GU128" s="1633"/>
      <c r="GV128" s="1633"/>
      <c r="GW128" s="1633"/>
      <c r="GX128" s="1633"/>
      <c r="GY128" s="1633"/>
      <c r="GZ128" s="1633"/>
      <c r="HA128" s="1633"/>
      <c r="HB128" s="1633"/>
      <c r="HC128" s="1633"/>
      <c r="HD128" s="1633"/>
      <c r="HE128" s="1633"/>
      <c r="HF128" s="1633"/>
      <c r="HG128" s="1633"/>
      <c r="HH128" s="1633"/>
      <c r="HI128" s="1633"/>
      <c r="HJ128" s="1633"/>
      <c r="HK128" s="1633"/>
      <c r="HL128" s="1633"/>
      <c r="HM128" s="1633"/>
      <c r="HN128" s="1633"/>
      <c r="HO128" s="1633"/>
      <c r="HP128" s="1633"/>
      <c r="HQ128" s="1633"/>
      <c r="HR128" s="1633"/>
      <c r="HS128" s="1633"/>
      <c r="HT128" s="1633"/>
      <c r="HU128" s="1633"/>
      <c r="HV128" s="1633"/>
      <c r="HW128" s="1633"/>
      <c r="HX128" s="1633"/>
      <c r="HY128" s="1633"/>
      <c r="HZ128" s="1633"/>
      <c r="IA128" s="1633"/>
      <c r="IB128" s="1633"/>
      <c r="IC128" s="1633"/>
      <c r="ID128" s="1633"/>
      <c r="IE128" s="1633"/>
      <c r="IF128" s="1633"/>
      <c r="IG128" s="1633"/>
      <c r="IH128" s="1633"/>
      <c r="II128" s="1633"/>
      <c r="IJ128" s="1633"/>
      <c r="IK128" s="1633"/>
      <c r="IL128" s="1633"/>
      <c r="IM128" s="1633"/>
      <c r="IN128" s="1633"/>
      <c r="IO128" s="1633"/>
      <c r="IP128" s="1633"/>
      <c r="IQ128" s="1633"/>
      <c r="IR128" s="1633"/>
      <c r="IS128" s="1633"/>
      <c r="IT128" s="1633"/>
      <c r="IU128" s="1633"/>
      <c r="IV128" s="1633"/>
      <c r="IW128" s="1633"/>
      <c r="IX128" s="1633"/>
      <c r="IY128" s="1633"/>
      <c r="IZ128" s="1633"/>
      <c r="JA128" s="1633"/>
      <c r="JB128" s="1633"/>
      <c r="JC128" s="1633"/>
      <c r="JD128" s="1633"/>
      <c r="JE128" s="1633"/>
      <c r="JF128" s="1633"/>
      <c r="JG128" s="1633"/>
      <c r="JH128" s="1633"/>
      <c r="JI128" s="1633"/>
      <c r="JJ128" s="1633"/>
      <c r="JK128" s="1633"/>
      <c r="JL128" s="1633"/>
      <c r="JM128" s="1633"/>
      <c r="JN128" s="1633"/>
      <c r="JO128" s="1633"/>
      <c r="JP128" s="1633"/>
      <c r="JQ128" s="1633"/>
      <c r="JR128" s="1633"/>
      <c r="JS128" s="1633"/>
      <c r="JT128" s="1633"/>
      <c r="JU128" s="1633"/>
      <c r="JV128" s="1633"/>
      <c r="JW128" s="1633"/>
      <c r="JX128" s="1633"/>
      <c r="JY128" s="1633"/>
      <c r="JZ128" s="1633"/>
      <c r="KA128" s="1633"/>
      <c r="KB128" s="1633"/>
      <c r="KC128" s="1633"/>
      <c r="KD128" s="1633"/>
      <c r="KE128" s="1633"/>
      <c r="KF128" s="1633"/>
      <c r="KG128" s="1633"/>
      <c r="KH128" s="1633"/>
      <c r="KI128" s="1633"/>
      <c r="KJ128" s="1633"/>
      <c r="KK128" s="1633"/>
      <c r="KL128" s="1633"/>
      <c r="KM128" s="1633"/>
      <c r="KN128" s="1633"/>
      <c r="KO128" s="1633"/>
      <c r="KP128" s="1633"/>
      <c r="KQ128" s="1633"/>
      <c r="KR128" s="1633"/>
      <c r="KS128" s="1633"/>
      <c r="KT128" s="1633"/>
      <c r="KU128" s="1633"/>
      <c r="KV128" s="1633"/>
      <c r="KW128" s="1633"/>
      <c r="KX128" s="1633"/>
      <c r="KY128" s="1633"/>
      <c r="KZ128" s="1633"/>
      <c r="LA128" s="1633"/>
      <c r="LB128" s="1633"/>
      <c r="LC128" s="1633"/>
      <c r="LD128" s="1642"/>
      <c r="LE128" s="1642"/>
      <c r="LF128" s="1642"/>
      <c r="LG128" s="1642"/>
      <c r="LH128" s="1642"/>
      <c r="LI128" s="1642"/>
      <c r="LJ128" s="1642"/>
      <c r="LK128" s="1642"/>
      <c r="LL128" s="1642"/>
      <c r="LM128" s="1643"/>
    </row>
    <row r="129" s="1479" customFormat="1" ht="47" customHeight="1" spans="1:325">
      <c r="A129" s="2147">
        <v>45869</v>
      </c>
      <c r="B129" s="2148" t="s">
        <v>753</v>
      </c>
      <c r="C129" s="2149" t="s">
        <v>115</v>
      </c>
      <c r="D129" s="2150">
        <v>4500175689</v>
      </c>
      <c r="E129" s="2160"/>
      <c r="F129" s="2150" t="s">
        <v>3945</v>
      </c>
      <c r="G129" s="2152" t="s">
        <v>3820</v>
      </c>
      <c r="H129" s="2152" t="s">
        <v>3820</v>
      </c>
      <c r="I129" s="1532" t="s">
        <v>3821</v>
      </c>
      <c r="J129" s="1522">
        <v>96</v>
      </c>
      <c r="K129" s="1534">
        <v>0</v>
      </c>
      <c r="L129" s="1534">
        <v>6</v>
      </c>
      <c r="M129" s="1534">
        <f t="shared" si="49"/>
        <v>16</v>
      </c>
      <c r="N129" s="2163">
        <v>45905</v>
      </c>
      <c r="O129" s="1536">
        <f t="shared" si="50"/>
        <v>45903</v>
      </c>
      <c r="P129" s="1526"/>
      <c r="Q129" s="2070" t="s">
        <v>78</v>
      </c>
      <c r="R129" s="2167"/>
      <c r="S129" s="2167" t="s">
        <v>111</v>
      </c>
      <c r="T129" s="1557">
        <v>45869</v>
      </c>
      <c r="U129" s="1578" t="s">
        <v>88</v>
      </c>
      <c r="V129" s="1578">
        <v>45875</v>
      </c>
      <c r="W129" s="1579"/>
      <c r="X129" s="1578"/>
      <c r="Y129" s="1580" t="s">
        <v>3941</v>
      </c>
      <c r="Z129" s="2173" t="s">
        <v>122</v>
      </c>
      <c r="AA129" s="2174">
        <v>3.4742</v>
      </c>
      <c r="AB129" s="2175">
        <f t="shared" si="51"/>
        <v>333.5232</v>
      </c>
      <c r="AC129" s="1602" t="s">
        <v>2387</v>
      </c>
      <c r="AD129" s="1603" t="s">
        <v>81</v>
      </c>
      <c r="AE129" s="1603">
        <v>1</v>
      </c>
      <c r="AF129" s="1603">
        <f t="shared" si="52"/>
        <v>96</v>
      </c>
      <c r="AG129" s="1604"/>
      <c r="AH129" s="1605"/>
      <c r="AI129" s="1605"/>
      <c r="AJ129" s="1605" t="s">
        <v>63</v>
      </c>
      <c r="AK129" s="1616">
        <f t="shared" si="53"/>
        <v>96</v>
      </c>
      <c r="AL129" s="2314"/>
      <c r="AM129" s="1617"/>
      <c r="AN129" s="1618"/>
      <c r="AO129" s="1618"/>
      <c r="AP129" s="1618"/>
      <c r="AQ129" s="1618"/>
      <c r="AR129" s="1618"/>
      <c r="AS129" s="1622">
        <f>J129</f>
        <v>96</v>
      </c>
      <c r="AT129" s="1618"/>
      <c r="AU129" s="2317"/>
      <c r="AV129" s="2292">
        <f t="shared" si="32"/>
        <v>92</v>
      </c>
      <c r="AW129" s="2297">
        <f t="shared" si="33"/>
        <v>4</v>
      </c>
      <c r="AX129" s="1633"/>
      <c r="AY129" s="1633"/>
      <c r="AZ129" s="1633"/>
      <c r="BA129" s="1633"/>
      <c r="BB129" s="1633"/>
      <c r="BC129" s="1633"/>
      <c r="BD129" s="1633"/>
      <c r="BE129" s="1633"/>
      <c r="BF129" s="1633"/>
      <c r="BG129" s="1633"/>
      <c r="BH129" s="1633"/>
      <c r="BI129" s="1633"/>
      <c r="BJ129" s="1633"/>
      <c r="BK129" s="1633"/>
      <c r="BL129" s="1633"/>
      <c r="BM129" s="1633"/>
      <c r="BN129" s="1633"/>
      <c r="BO129" s="1633"/>
      <c r="BP129" s="1633"/>
      <c r="BQ129" s="1633"/>
      <c r="BR129" s="1633"/>
      <c r="BS129" s="1633"/>
      <c r="BT129" s="1633"/>
      <c r="BU129" s="1633"/>
      <c r="BV129" s="1633"/>
      <c r="BW129" s="1633"/>
      <c r="BX129" s="1633"/>
      <c r="BY129" s="1633"/>
      <c r="BZ129" s="1633"/>
      <c r="CA129" s="1633"/>
      <c r="CB129" s="1633"/>
      <c r="CC129" s="1633"/>
      <c r="CD129" s="1633"/>
      <c r="CE129" s="1633"/>
      <c r="CF129" s="1633"/>
      <c r="CG129" s="1633"/>
      <c r="CH129" s="1633"/>
      <c r="CI129" s="1633"/>
      <c r="CJ129" s="1633"/>
      <c r="CK129" s="1633"/>
      <c r="CL129" s="1633"/>
      <c r="CM129" s="1633"/>
      <c r="CN129" s="1633"/>
      <c r="CO129" s="1633"/>
      <c r="CP129" s="1633"/>
      <c r="CQ129" s="1633"/>
      <c r="CR129" s="1633"/>
      <c r="CS129" s="1633"/>
      <c r="CT129" s="1633"/>
      <c r="CU129" s="1633"/>
      <c r="CV129" s="1633"/>
      <c r="CW129" s="1633"/>
      <c r="CX129" s="1633"/>
      <c r="CY129" s="1633"/>
      <c r="CZ129" s="1633"/>
      <c r="DA129" s="1633"/>
      <c r="DB129" s="1633"/>
      <c r="DC129" s="1633"/>
      <c r="DD129" s="1633"/>
      <c r="DE129" s="1633"/>
      <c r="DF129" s="1633"/>
      <c r="DG129" s="1633"/>
      <c r="DH129" s="1633"/>
      <c r="DI129" s="1633"/>
      <c r="DJ129" s="1633"/>
      <c r="DK129" s="1633"/>
      <c r="DL129" s="1633"/>
      <c r="DM129" s="1633"/>
      <c r="DN129" s="1633"/>
      <c r="DO129" s="1633"/>
      <c r="DP129" s="1633"/>
      <c r="DQ129" s="1633"/>
      <c r="DR129" s="1633"/>
      <c r="DS129" s="1633"/>
      <c r="DT129" s="1633"/>
      <c r="DU129" s="1633"/>
      <c r="DV129" s="1633"/>
      <c r="DW129" s="1633"/>
      <c r="DX129" s="1633"/>
      <c r="DY129" s="1633"/>
      <c r="DZ129" s="1633"/>
      <c r="EA129" s="1633"/>
      <c r="EB129" s="1633"/>
      <c r="EC129" s="1633"/>
      <c r="ED129" s="1633"/>
      <c r="EE129" s="1633"/>
      <c r="EF129" s="1633"/>
      <c r="EG129" s="1633"/>
      <c r="EH129" s="1633"/>
      <c r="EI129" s="1633"/>
      <c r="EJ129" s="1633"/>
      <c r="EK129" s="1633"/>
      <c r="EL129" s="1633"/>
      <c r="EM129" s="1633"/>
      <c r="EN129" s="1633"/>
      <c r="EO129" s="1633"/>
      <c r="EP129" s="1633"/>
      <c r="EQ129" s="1633"/>
      <c r="ER129" s="1633"/>
      <c r="ES129" s="1633"/>
      <c r="ET129" s="1633"/>
      <c r="EU129" s="1633"/>
      <c r="EV129" s="1633"/>
      <c r="EW129" s="1633"/>
      <c r="EX129" s="1633"/>
      <c r="EY129" s="1633"/>
      <c r="EZ129" s="1633"/>
      <c r="FA129" s="1633"/>
      <c r="FB129" s="1633"/>
      <c r="FC129" s="1633"/>
      <c r="FD129" s="1633"/>
      <c r="FE129" s="1633"/>
      <c r="FF129" s="1633"/>
      <c r="FG129" s="1633"/>
      <c r="FH129" s="1633"/>
      <c r="FI129" s="1633"/>
      <c r="FJ129" s="1633"/>
      <c r="FK129" s="1633"/>
      <c r="FL129" s="1633"/>
      <c r="FM129" s="1633"/>
      <c r="FN129" s="1633"/>
      <c r="FO129" s="1633"/>
      <c r="FP129" s="1633"/>
      <c r="FQ129" s="1633"/>
      <c r="FR129" s="1633"/>
      <c r="FS129" s="1633"/>
      <c r="FT129" s="1633"/>
      <c r="FU129" s="1633"/>
      <c r="FV129" s="1633"/>
      <c r="FW129" s="1633"/>
      <c r="FX129" s="1633"/>
      <c r="FY129" s="1633"/>
      <c r="FZ129" s="1633"/>
      <c r="GA129" s="1633"/>
      <c r="GB129" s="1633"/>
      <c r="GC129" s="1633"/>
      <c r="GD129" s="1633"/>
      <c r="GE129" s="1633"/>
      <c r="GF129" s="1633"/>
      <c r="GG129" s="1633"/>
      <c r="GH129" s="1633"/>
      <c r="GI129" s="1633"/>
      <c r="GJ129" s="1633"/>
      <c r="GK129" s="1633"/>
      <c r="GL129" s="1633"/>
      <c r="GM129" s="1633"/>
      <c r="GN129" s="1633"/>
      <c r="GO129" s="1633"/>
      <c r="GP129" s="1633"/>
      <c r="GQ129" s="1633"/>
      <c r="GR129" s="1633"/>
      <c r="GS129" s="1633"/>
      <c r="GT129" s="1633"/>
      <c r="GU129" s="1633"/>
      <c r="GV129" s="1633"/>
      <c r="GW129" s="1633"/>
      <c r="GX129" s="1633"/>
      <c r="GY129" s="1633"/>
      <c r="GZ129" s="1633"/>
      <c r="HA129" s="1633"/>
      <c r="HB129" s="1633"/>
      <c r="HC129" s="1633"/>
      <c r="HD129" s="1633"/>
      <c r="HE129" s="1633"/>
      <c r="HF129" s="1633"/>
      <c r="HG129" s="1633"/>
      <c r="HH129" s="1633"/>
      <c r="HI129" s="1633"/>
      <c r="HJ129" s="1633"/>
      <c r="HK129" s="1633"/>
      <c r="HL129" s="1633"/>
      <c r="HM129" s="1633"/>
      <c r="HN129" s="1633"/>
      <c r="HO129" s="1633"/>
      <c r="HP129" s="1633"/>
      <c r="HQ129" s="1633"/>
      <c r="HR129" s="1633"/>
      <c r="HS129" s="1633"/>
      <c r="HT129" s="1633"/>
      <c r="HU129" s="1633"/>
      <c r="HV129" s="1633"/>
      <c r="HW129" s="1633"/>
      <c r="HX129" s="1633"/>
      <c r="HY129" s="1633"/>
      <c r="HZ129" s="1633"/>
      <c r="IA129" s="1633"/>
      <c r="IB129" s="1633"/>
      <c r="IC129" s="1633"/>
      <c r="ID129" s="1633"/>
      <c r="IE129" s="1633"/>
      <c r="IF129" s="1633"/>
      <c r="IG129" s="1633"/>
      <c r="IH129" s="1633"/>
      <c r="II129" s="1633"/>
      <c r="IJ129" s="1633"/>
      <c r="IK129" s="1633"/>
      <c r="IL129" s="1633"/>
      <c r="IM129" s="1633"/>
      <c r="IN129" s="1633"/>
      <c r="IO129" s="1633"/>
      <c r="IP129" s="1633"/>
      <c r="IQ129" s="1633"/>
      <c r="IR129" s="1633"/>
      <c r="IS129" s="1633"/>
      <c r="IT129" s="1633"/>
      <c r="IU129" s="1633"/>
      <c r="IV129" s="1633"/>
      <c r="IW129" s="1633"/>
      <c r="IX129" s="1633"/>
      <c r="IY129" s="1633"/>
      <c r="IZ129" s="1633"/>
      <c r="JA129" s="1633"/>
      <c r="JB129" s="1633"/>
      <c r="JC129" s="1633"/>
      <c r="JD129" s="1633"/>
      <c r="JE129" s="1633"/>
      <c r="JF129" s="1633"/>
      <c r="JG129" s="1633"/>
      <c r="JH129" s="1633"/>
      <c r="JI129" s="1633"/>
      <c r="JJ129" s="1633"/>
      <c r="JK129" s="1633"/>
      <c r="JL129" s="1633"/>
      <c r="JM129" s="1633"/>
      <c r="JN129" s="1633"/>
      <c r="JO129" s="1633"/>
      <c r="JP129" s="1633"/>
      <c r="JQ129" s="1633"/>
      <c r="JR129" s="1633"/>
      <c r="JS129" s="1633"/>
      <c r="JT129" s="1633"/>
      <c r="JU129" s="1633"/>
      <c r="JV129" s="1633"/>
      <c r="JW129" s="1633"/>
      <c r="JX129" s="1633"/>
      <c r="JY129" s="1633"/>
      <c r="JZ129" s="1633"/>
      <c r="KA129" s="1633"/>
      <c r="KB129" s="1633"/>
      <c r="KC129" s="1633"/>
      <c r="KD129" s="1633"/>
      <c r="KE129" s="1633"/>
      <c r="KF129" s="1633"/>
      <c r="KG129" s="1633"/>
      <c r="KH129" s="1633"/>
      <c r="KI129" s="1633"/>
      <c r="KJ129" s="1633"/>
      <c r="KK129" s="1633"/>
      <c r="KL129" s="1633"/>
      <c r="KM129" s="1633"/>
      <c r="KN129" s="1633"/>
      <c r="KO129" s="1633"/>
      <c r="KP129" s="1633"/>
      <c r="KQ129" s="1633"/>
      <c r="KR129" s="1633"/>
      <c r="KS129" s="1633"/>
      <c r="KT129" s="1633"/>
      <c r="KU129" s="1633"/>
      <c r="KV129" s="1633"/>
      <c r="KW129" s="1633"/>
      <c r="KX129" s="1633"/>
      <c r="KY129" s="1633"/>
      <c r="KZ129" s="1633"/>
      <c r="LA129" s="1633"/>
      <c r="LB129" s="1633"/>
      <c r="LC129" s="1633"/>
      <c r="LD129" s="1642"/>
      <c r="LE129" s="1642"/>
      <c r="LF129" s="1642"/>
      <c r="LG129" s="1642"/>
      <c r="LH129" s="1642"/>
      <c r="LI129" s="1642"/>
      <c r="LJ129" s="1642"/>
      <c r="LK129" s="1642"/>
      <c r="LL129" s="1642"/>
      <c r="LM129" s="1643"/>
    </row>
    <row r="130" s="1479" customFormat="1" ht="47" customHeight="1" spans="1:325">
      <c r="A130" s="2147">
        <v>45869</v>
      </c>
      <c r="B130" s="2148" t="s">
        <v>753</v>
      </c>
      <c r="C130" s="2149" t="s">
        <v>115</v>
      </c>
      <c r="D130" s="2150">
        <v>4500175689</v>
      </c>
      <c r="E130" s="2160"/>
      <c r="F130" s="2150" t="s">
        <v>3946</v>
      </c>
      <c r="G130" s="2152" t="s">
        <v>3823</v>
      </c>
      <c r="H130" s="2152" t="s">
        <v>3823</v>
      </c>
      <c r="I130" s="1532" t="s">
        <v>3824</v>
      </c>
      <c r="J130" s="1522">
        <v>288</v>
      </c>
      <c r="K130" s="1534">
        <v>0</v>
      </c>
      <c r="L130" s="1534">
        <v>6</v>
      </c>
      <c r="M130" s="1534">
        <f t="shared" si="49"/>
        <v>48</v>
      </c>
      <c r="N130" s="2163">
        <v>45905</v>
      </c>
      <c r="O130" s="1536">
        <f t="shared" si="50"/>
        <v>45903</v>
      </c>
      <c r="P130" s="1526"/>
      <c r="Q130" s="2070" t="s">
        <v>78</v>
      </c>
      <c r="R130" s="2167"/>
      <c r="S130" s="2167" t="s">
        <v>111</v>
      </c>
      <c r="T130" s="1557">
        <v>45869</v>
      </c>
      <c r="U130" s="1578" t="s">
        <v>88</v>
      </c>
      <c r="V130" s="1578">
        <v>45875</v>
      </c>
      <c r="W130" s="1579"/>
      <c r="X130" s="1578"/>
      <c r="Y130" s="1580" t="s">
        <v>3941</v>
      </c>
      <c r="Z130" s="2173" t="s">
        <v>122</v>
      </c>
      <c r="AA130" s="2174">
        <v>4.2594</v>
      </c>
      <c r="AB130" s="2175">
        <f t="shared" si="51"/>
        <v>1226.7072</v>
      </c>
      <c r="AC130" s="1602" t="s">
        <v>2387</v>
      </c>
      <c r="AD130" s="1603" t="s">
        <v>81</v>
      </c>
      <c r="AE130" s="1603">
        <v>1</v>
      </c>
      <c r="AF130" s="1603">
        <f t="shared" si="52"/>
        <v>288</v>
      </c>
      <c r="AG130" s="1604"/>
      <c r="AH130" s="1605"/>
      <c r="AI130" s="1605"/>
      <c r="AJ130" s="1605" t="s">
        <v>63</v>
      </c>
      <c r="AK130" s="1616">
        <f t="shared" si="53"/>
        <v>288</v>
      </c>
      <c r="AL130" s="2314"/>
      <c r="AM130" s="1617"/>
      <c r="AN130" s="1618"/>
      <c r="AO130" s="1618"/>
      <c r="AP130" s="1618"/>
      <c r="AQ130" s="1618"/>
      <c r="AR130" s="1618"/>
      <c r="AS130" s="1618"/>
      <c r="AT130" s="1622">
        <f>J130</f>
        <v>288</v>
      </c>
      <c r="AU130" s="2317"/>
      <c r="AV130" s="2292">
        <f t="shared" si="32"/>
        <v>276</v>
      </c>
      <c r="AW130" s="2297">
        <f t="shared" si="33"/>
        <v>12</v>
      </c>
      <c r="AX130" s="1633"/>
      <c r="AY130" s="1633"/>
      <c r="AZ130" s="1633"/>
      <c r="BA130" s="1633"/>
      <c r="BB130" s="1633"/>
      <c r="BC130" s="1633"/>
      <c r="BD130" s="1633"/>
      <c r="BE130" s="1633"/>
      <c r="BF130" s="1633"/>
      <c r="BG130" s="1633"/>
      <c r="BH130" s="1633"/>
      <c r="BI130" s="1633"/>
      <c r="BJ130" s="1633"/>
      <c r="BK130" s="1633"/>
      <c r="BL130" s="1633"/>
      <c r="BM130" s="1633"/>
      <c r="BN130" s="1633"/>
      <c r="BO130" s="1633"/>
      <c r="BP130" s="1633"/>
      <c r="BQ130" s="1633"/>
      <c r="BR130" s="1633"/>
      <c r="BS130" s="1633"/>
      <c r="BT130" s="1633"/>
      <c r="BU130" s="1633"/>
      <c r="BV130" s="1633"/>
      <c r="BW130" s="1633"/>
      <c r="BX130" s="1633"/>
      <c r="BY130" s="1633"/>
      <c r="BZ130" s="1633"/>
      <c r="CA130" s="1633"/>
      <c r="CB130" s="1633"/>
      <c r="CC130" s="1633"/>
      <c r="CD130" s="1633"/>
      <c r="CE130" s="1633"/>
      <c r="CF130" s="1633"/>
      <c r="CG130" s="1633"/>
      <c r="CH130" s="1633"/>
      <c r="CI130" s="1633"/>
      <c r="CJ130" s="1633"/>
      <c r="CK130" s="1633"/>
      <c r="CL130" s="1633"/>
      <c r="CM130" s="1633"/>
      <c r="CN130" s="1633"/>
      <c r="CO130" s="1633"/>
      <c r="CP130" s="1633"/>
      <c r="CQ130" s="1633"/>
      <c r="CR130" s="1633"/>
      <c r="CS130" s="1633"/>
      <c r="CT130" s="1633"/>
      <c r="CU130" s="1633"/>
      <c r="CV130" s="1633"/>
      <c r="CW130" s="1633"/>
      <c r="CX130" s="1633"/>
      <c r="CY130" s="1633"/>
      <c r="CZ130" s="1633"/>
      <c r="DA130" s="1633"/>
      <c r="DB130" s="1633"/>
      <c r="DC130" s="1633"/>
      <c r="DD130" s="1633"/>
      <c r="DE130" s="1633"/>
      <c r="DF130" s="1633"/>
      <c r="DG130" s="1633"/>
      <c r="DH130" s="1633"/>
      <c r="DI130" s="1633"/>
      <c r="DJ130" s="1633"/>
      <c r="DK130" s="1633"/>
      <c r="DL130" s="1633"/>
      <c r="DM130" s="1633"/>
      <c r="DN130" s="1633"/>
      <c r="DO130" s="1633"/>
      <c r="DP130" s="1633"/>
      <c r="DQ130" s="1633"/>
      <c r="DR130" s="1633"/>
      <c r="DS130" s="1633"/>
      <c r="DT130" s="1633"/>
      <c r="DU130" s="1633"/>
      <c r="DV130" s="1633"/>
      <c r="DW130" s="1633"/>
      <c r="DX130" s="1633"/>
      <c r="DY130" s="1633"/>
      <c r="DZ130" s="1633"/>
      <c r="EA130" s="1633"/>
      <c r="EB130" s="1633"/>
      <c r="EC130" s="1633"/>
      <c r="ED130" s="1633"/>
      <c r="EE130" s="1633"/>
      <c r="EF130" s="1633"/>
      <c r="EG130" s="1633"/>
      <c r="EH130" s="1633"/>
      <c r="EI130" s="1633"/>
      <c r="EJ130" s="1633"/>
      <c r="EK130" s="1633"/>
      <c r="EL130" s="1633"/>
      <c r="EM130" s="1633"/>
      <c r="EN130" s="1633"/>
      <c r="EO130" s="1633"/>
      <c r="EP130" s="1633"/>
      <c r="EQ130" s="1633"/>
      <c r="ER130" s="1633"/>
      <c r="ES130" s="1633"/>
      <c r="ET130" s="1633"/>
      <c r="EU130" s="1633"/>
      <c r="EV130" s="1633"/>
      <c r="EW130" s="1633"/>
      <c r="EX130" s="1633"/>
      <c r="EY130" s="1633"/>
      <c r="EZ130" s="1633"/>
      <c r="FA130" s="1633"/>
      <c r="FB130" s="1633"/>
      <c r="FC130" s="1633"/>
      <c r="FD130" s="1633"/>
      <c r="FE130" s="1633"/>
      <c r="FF130" s="1633"/>
      <c r="FG130" s="1633"/>
      <c r="FH130" s="1633"/>
      <c r="FI130" s="1633"/>
      <c r="FJ130" s="1633"/>
      <c r="FK130" s="1633"/>
      <c r="FL130" s="1633"/>
      <c r="FM130" s="1633"/>
      <c r="FN130" s="1633"/>
      <c r="FO130" s="1633"/>
      <c r="FP130" s="1633"/>
      <c r="FQ130" s="1633"/>
      <c r="FR130" s="1633"/>
      <c r="FS130" s="1633"/>
      <c r="FT130" s="1633"/>
      <c r="FU130" s="1633"/>
      <c r="FV130" s="1633"/>
      <c r="FW130" s="1633"/>
      <c r="FX130" s="1633"/>
      <c r="FY130" s="1633"/>
      <c r="FZ130" s="1633"/>
      <c r="GA130" s="1633"/>
      <c r="GB130" s="1633"/>
      <c r="GC130" s="1633"/>
      <c r="GD130" s="1633"/>
      <c r="GE130" s="1633"/>
      <c r="GF130" s="1633"/>
      <c r="GG130" s="1633"/>
      <c r="GH130" s="1633"/>
      <c r="GI130" s="1633"/>
      <c r="GJ130" s="1633"/>
      <c r="GK130" s="1633"/>
      <c r="GL130" s="1633"/>
      <c r="GM130" s="1633"/>
      <c r="GN130" s="1633"/>
      <c r="GO130" s="1633"/>
      <c r="GP130" s="1633"/>
      <c r="GQ130" s="1633"/>
      <c r="GR130" s="1633"/>
      <c r="GS130" s="1633"/>
      <c r="GT130" s="1633"/>
      <c r="GU130" s="1633"/>
      <c r="GV130" s="1633"/>
      <c r="GW130" s="1633"/>
      <c r="GX130" s="1633"/>
      <c r="GY130" s="1633"/>
      <c r="GZ130" s="1633"/>
      <c r="HA130" s="1633"/>
      <c r="HB130" s="1633"/>
      <c r="HC130" s="1633"/>
      <c r="HD130" s="1633"/>
      <c r="HE130" s="1633"/>
      <c r="HF130" s="1633"/>
      <c r="HG130" s="1633"/>
      <c r="HH130" s="1633"/>
      <c r="HI130" s="1633"/>
      <c r="HJ130" s="1633"/>
      <c r="HK130" s="1633"/>
      <c r="HL130" s="1633"/>
      <c r="HM130" s="1633"/>
      <c r="HN130" s="1633"/>
      <c r="HO130" s="1633"/>
      <c r="HP130" s="1633"/>
      <c r="HQ130" s="1633"/>
      <c r="HR130" s="1633"/>
      <c r="HS130" s="1633"/>
      <c r="HT130" s="1633"/>
      <c r="HU130" s="1633"/>
      <c r="HV130" s="1633"/>
      <c r="HW130" s="1633"/>
      <c r="HX130" s="1633"/>
      <c r="HY130" s="1633"/>
      <c r="HZ130" s="1633"/>
      <c r="IA130" s="1633"/>
      <c r="IB130" s="1633"/>
      <c r="IC130" s="1633"/>
      <c r="ID130" s="1633"/>
      <c r="IE130" s="1633"/>
      <c r="IF130" s="1633"/>
      <c r="IG130" s="1633"/>
      <c r="IH130" s="1633"/>
      <c r="II130" s="1633"/>
      <c r="IJ130" s="1633"/>
      <c r="IK130" s="1633"/>
      <c r="IL130" s="1633"/>
      <c r="IM130" s="1633"/>
      <c r="IN130" s="1633"/>
      <c r="IO130" s="1633"/>
      <c r="IP130" s="1633"/>
      <c r="IQ130" s="1633"/>
      <c r="IR130" s="1633"/>
      <c r="IS130" s="1633"/>
      <c r="IT130" s="1633"/>
      <c r="IU130" s="1633"/>
      <c r="IV130" s="1633"/>
      <c r="IW130" s="1633"/>
      <c r="IX130" s="1633"/>
      <c r="IY130" s="1633"/>
      <c r="IZ130" s="1633"/>
      <c r="JA130" s="1633"/>
      <c r="JB130" s="1633"/>
      <c r="JC130" s="1633"/>
      <c r="JD130" s="1633"/>
      <c r="JE130" s="1633"/>
      <c r="JF130" s="1633"/>
      <c r="JG130" s="1633"/>
      <c r="JH130" s="1633"/>
      <c r="JI130" s="1633"/>
      <c r="JJ130" s="1633"/>
      <c r="JK130" s="1633"/>
      <c r="JL130" s="1633"/>
      <c r="JM130" s="1633"/>
      <c r="JN130" s="1633"/>
      <c r="JO130" s="1633"/>
      <c r="JP130" s="1633"/>
      <c r="JQ130" s="1633"/>
      <c r="JR130" s="1633"/>
      <c r="JS130" s="1633"/>
      <c r="JT130" s="1633"/>
      <c r="JU130" s="1633"/>
      <c r="JV130" s="1633"/>
      <c r="JW130" s="1633"/>
      <c r="JX130" s="1633"/>
      <c r="JY130" s="1633"/>
      <c r="JZ130" s="1633"/>
      <c r="KA130" s="1633"/>
      <c r="KB130" s="1633"/>
      <c r="KC130" s="1633"/>
      <c r="KD130" s="1633"/>
      <c r="KE130" s="1633"/>
      <c r="KF130" s="1633"/>
      <c r="KG130" s="1633"/>
      <c r="KH130" s="1633"/>
      <c r="KI130" s="1633"/>
      <c r="KJ130" s="1633"/>
      <c r="KK130" s="1633"/>
      <c r="KL130" s="1633"/>
      <c r="KM130" s="1633"/>
      <c r="KN130" s="1633"/>
      <c r="KO130" s="1633"/>
      <c r="KP130" s="1633"/>
      <c r="KQ130" s="1633"/>
      <c r="KR130" s="1633"/>
      <c r="KS130" s="1633"/>
      <c r="KT130" s="1633"/>
      <c r="KU130" s="1633"/>
      <c r="KV130" s="1633"/>
      <c r="KW130" s="1633"/>
      <c r="KX130" s="1633"/>
      <c r="KY130" s="1633"/>
      <c r="KZ130" s="1633"/>
      <c r="LA130" s="1633"/>
      <c r="LB130" s="1633"/>
      <c r="LC130" s="1633"/>
      <c r="LD130" s="1642"/>
      <c r="LE130" s="1642"/>
      <c r="LF130" s="1642"/>
      <c r="LG130" s="1642"/>
      <c r="LH130" s="1642"/>
      <c r="LI130" s="1642"/>
      <c r="LJ130" s="1642"/>
      <c r="LK130" s="1642"/>
      <c r="LL130" s="1642"/>
      <c r="LM130" s="1643"/>
    </row>
    <row r="131" s="1479" customFormat="1" ht="47" customHeight="1" spans="1:325">
      <c r="A131" s="2147">
        <v>45869</v>
      </c>
      <c r="B131" s="2148" t="s">
        <v>753</v>
      </c>
      <c r="C131" s="2149" t="s">
        <v>115</v>
      </c>
      <c r="D131" s="2150">
        <v>4500175689</v>
      </c>
      <c r="E131" s="2160"/>
      <c r="F131" s="2150" t="s">
        <v>3947</v>
      </c>
      <c r="G131" s="2152" t="s">
        <v>3826</v>
      </c>
      <c r="H131" s="2152" t="s">
        <v>3826</v>
      </c>
      <c r="I131" s="1521" t="s">
        <v>3827</v>
      </c>
      <c r="J131" s="1522">
        <v>192</v>
      </c>
      <c r="K131" s="1534">
        <v>0</v>
      </c>
      <c r="L131" s="1534">
        <v>6</v>
      </c>
      <c r="M131" s="1534">
        <f t="shared" si="49"/>
        <v>32</v>
      </c>
      <c r="N131" s="2163">
        <v>45905</v>
      </c>
      <c r="O131" s="1536">
        <f t="shared" si="50"/>
        <v>45903</v>
      </c>
      <c r="P131" s="1526"/>
      <c r="Q131" s="2070" t="s">
        <v>78</v>
      </c>
      <c r="R131" s="2167"/>
      <c r="S131" s="2167" t="s">
        <v>111</v>
      </c>
      <c r="T131" s="1557">
        <v>45869</v>
      </c>
      <c r="U131" s="1578" t="s">
        <v>88</v>
      </c>
      <c r="V131" s="1578">
        <v>45875</v>
      </c>
      <c r="W131" s="1579"/>
      <c r="X131" s="1578"/>
      <c r="Y131" s="1580" t="s">
        <v>3941</v>
      </c>
      <c r="Z131" s="2173" t="s">
        <v>122</v>
      </c>
      <c r="AA131" s="2174">
        <v>3.3955</v>
      </c>
      <c r="AB131" s="2175">
        <f t="shared" si="51"/>
        <v>651.936</v>
      </c>
      <c r="AC131" s="1602" t="s">
        <v>2387</v>
      </c>
      <c r="AD131" s="1603" t="s">
        <v>81</v>
      </c>
      <c r="AE131" s="1603">
        <v>1</v>
      </c>
      <c r="AF131" s="1603">
        <f t="shared" si="52"/>
        <v>192</v>
      </c>
      <c r="AG131" s="1604"/>
      <c r="AH131" s="1605"/>
      <c r="AI131" s="1605"/>
      <c r="AJ131" s="1605" t="s">
        <v>63</v>
      </c>
      <c r="AK131" s="1616">
        <f t="shared" si="53"/>
        <v>192</v>
      </c>
      <c r="AL131" s="2314"/>
      <c r="AM131" s="1617"/>
      <c r="AN131" s="1618"/>
      <c r="AO131" s="1618"/>
      <c r="AP131" s="1618"/>
      <c r="AQ131" s="1618"/>
      <c r="AR131" s="1618"/>
      <c r="AS131" s="1618"/>
      <c r="AT131" s="1618"/>
      <c r="AU131" s="2316">
        <f>J131</f>
        <v>192</v>
      </c>
      <c r="AV131" s="2292">
        <f t="shared" si="32"/>
        <v>184</v>
      </c>
      <c r="AW131" s="2297">
        <f t="shared" si="33"/>
        <v>8</v>
      </c>
      <c r="AX131" s="1633"/>
      <c r="AY131" s="1633"/>
      <c r="AZ131" s="1633"/>
      <c r="BA131" s="1633"/>
      <c r="BB131" s="1633"/>
      <c r="BC131" s="1633"/>
      <c r="BD131" s="1633"/>
      <c r="BE131" s="1633"/>
      <c r="BF131" s="1633"/>
      <c r="BG131" s="1633"/>
      <c r="BH131" s="1633"/>
      <c r="BI131" s="1633"/>
      <c r="BJ131" s="1633"/>
      <c r="BK131" s="1633"/>
      <c r="BL131" s="1633"/>
      <c r="BM131" s="1633"/>
      <c r="BN131" s="1633"/>
      <c r="BO131" s="1633"/>
      <c r="BP131" s="1633"/>
      <c r="BQ131" s="1633"/>
      <c r="BR131" s="1633"/>
      <c r="BS131" s="1633"/>
      <c r="BT131" s="1633"/>
      <c r="BU131" s="1633"/>
      <c r="BV131" s="1633"/>
      <c r="BW131" s="1633"/>
      <c r="BX131" s="1633"/>
      <c r="BY131" s="1633"/>
      <c r="BZ131" s="1633"/>
      <c r="CA131" s="1633"/>
      <c r="CB131" s="1633"/>
      <c r="CC131" s="1633"/>
      <c r="CD131" s="1633"/>
      <c r="CE131" s="1633"/>
      <c r="CF131" s="1633"/>
      <c r="CG131" s="1633"/>
      <c r="CH131" s="1633"/>
      <c r="CI131" s="1633"/>
      <c r="CJ131" s="1633"/>
      <c r="CK131" s="1633"/>
      <c r="CL131" s="1633"/>
      <c r="CM131" s="1633"/>
      <c r="CN131" s="1633"/>
      <c r="CO131" s="1633"/>
      <c r="CP131" s="1633"/>
      <c r="CQ131" s="1633"/>
      <c r="CR131" s="1633"/>
      <c r="CS131" s="1633"/>
      <c r="CT131" s="1633"/>
      <c r="CU131" s="1633"/>
      <c r="CV131" s="1633"/>
      <c r="CW131" s="1633"/>
      <c r="CX131" s="1633"/>
      <c r="CY131" s="1633"/>
      <c r="CZ131" s="1633"/>
      <c r="DA131" s="1633"/>
      <c r="DB131" s="1633"/>
      <c r="DC131" s="1633"/>
      <c r="DD131" s="1633"/>
      <c r="DE131" s="1633"/>
      <c r="DF131" s="1633"/>
      <c r="DG131" s="1633"/>
      <c r="DH131" s="1633"/>
      <c r="DI131" s="1633"/>
      <c r="DJ131" s="1633"/>
      <c r="DK131" s="1633"/>
      <c r="DL131" s="1633"/>
      <c r="DM131" s="1633"/>
      <c r="DN131" s="1633"/>
      <c r="DO131" s="1633"/>
      <c r="DP131" s="1633"/>
      <c r="DQ131" s="1633"/>
      <c r="DR131" s="1633"/>
      <c r="DS131" s="1633"/>
      <c r="DT131" s="1633"/>
      <c r="DU131" s="1633"/>
      <c r="DV131" s="1633"/>
      <c r="DW131" s="1633"/>
      <c r="DX131" s="1633"/>
      <c r="DY131" s="1633"/>
      <c r="DZ131" s="1633"/>
      <c r="EA131" s="1633"/>
      <c r="EB131" s="1633"/>
      <c r="EC131" s="1633"/>
      <c r="ED131" s="1633"/>
      <c r="EE131" s="1633"/>
      <c r="EF131" s="1633"/>
      <c r="EG131" s="1633"/>
      <c r="EH131" s="1633"/>
      <c r="EI131" s="1633"/>
      <c r="EJ131" s="1633"/>
      <c r="EK131" s="1633"/>
      <c r="EL131" s="1633"/>
      <c r="EM131" s="1633"/>
      <c r="EN131" s="1633"/>
      <c r="EO131" s="1633"/>
      <c r="EP131" s="1633"/>
      <c r="EQ131" s="1633"/>
      <c r="ER131" s="1633"/>
      <c r="ES131" s="1633"/>
      <c r="ET131" s="1633"/>
      <c r="EU131" s="1633"/>
      <c r="EV131" s="1633"/>
      <c r="EW131" s="1633"/>
      <c r="EX131" s="1633"/>
      <c r="EY131" s="1633"/>
      <c r="EZ131" s="1633"/>
      <c r="FA131" s="1633"/>
      <c r="FB131" s="1633"/>
      <c r="FC131" s="1633"/>
      <c r="FD131" s="1633"/>
      <c r="FE131" s="1633"/>
      <c r="FF131" s="1633"/>
      <c r="FG131" s="1633"/>
      <c r="FH131" s="1633"/>
      <c r="FI131" s="1633"/>
      <c r="FJ131" s="1633"/>
      <c r="FK131" s="1633"/>
      <c r="FL131" s="1633"/>
      <c r="FM131" s="1633"/>
      <c r="FN131" s="1633"/>
      <c r="FO131" s="1633"/>
      <c r="FP131" s="1633"/>
      <c r="FQ131" s="1633"/>
      <c r="FR131" s="1633"/>
      <c r="FS131" s="1633"/>
      <c r="FT131" s="1633"/>
      <c r="FU131" s="1633"/>
      <c r="FV131" s="1633"/>
      <c r="FW131" s="1633"/>
      <c r="FX131" s="1633"/>
      <c r="FY131" s="1633"/>
      <c r="FZ131" s="1633"/>
      <c r="GA131" s="1633"/>
      <c r="GB131" s="1633"/>
      <c r="GC131" s="1633"/>
      <c r="GD131" s="1633"/>
      <c r="GE131" s="1633"/>
      <c r="GF131" s="1633"/>
      <c r="GG131" s="1633"/>
      <c r="GH131" s="1633"/>
      <c r="GI131" s="1633"/>
      <c r="GJ131" s="1633"/>
      <c r="GK131" s="1633"/>
      <c r="GL131" s="1633"/>
      <c r="GM131" s="1633"/>
      <c r="GN131" s="1633"/>
      <c r="GO131" s="1633"/>
      <c r="GP131" s="1633"/>
      <c r="GQ131" s="1633"/>
      <c r="GR131" s="1633"/>
      <c r="GS131" s="1633"/>
      <c r="GT131" s="1633"/>
      <c r="GU131" s="1633"/>
      <c r="GV131" s="1633"/>
      <c r="GW131" s="1633"/>
      <c r="GX131" s="1633"/>
      <c r="GY131" s="1633"/>
      <c r="GZ131" s="1633"/>
      <c r="HA131" s="1633"/>
      <c r="HB131" s="1633"/>
      <c r="HC131" s="1633"/>
      <c r="HD131" s="1633"/>
      <c r="HE131" s="1633"/>
      <c r="HF131" s="1633"/>
      <c r="HG131" s="1633"/>
      <c r="HH131" s="1633"/>
      <c r="HI131" s="1633"/>
      <c r="HJ131" s="1633"/>
      <c r="HK131" s="1633"/>
      <c r="HL131" s="1633"/>
      <c r="HM131" s="1633"/>
      <c r="HN131" s="1633"/>
      <c r="HO131" s="1633"/>
      <c r="HP131" s="1633"/>
      <c r="HQ131" s="1633"/>
      <c r="HR131" s="1633"/>
      <c r="HS131" s="1633"/>
      <c r="HT131" s="1633"/>
      <c r="HU131" s="1633"/>
      <c r="HV131" s="1633"/>
      <c r="HW131" s="1633"/>
      <c r="HX131" s="1633"/>
      <c r="HY131" s="1633"/>
      <c r="HZ131" s="1633"/>
      <c r="IA131" s="1633"/>
      <c r="IB131" s="1633"/>
      <c r="IC131" s="1633"/>
      <c r="ID131" s="1633"/>
      <c r="IE131" s="1633"/>
      <c r="IF131" s="1633"/>
      <c r="IG131" s="1633"/>
      <c r="IH131" s="1633"/>
      <c r="II131" s="1633"/>
      <c r="IJ131" s="1633"/>
      <c r="IK131" s="1633"/>
      <c r="IL131" s="1633"/>
      <c r="IM131" s="1633"/>
      <c r="IN131" s="1633"/>
      <c r="IO131" s="1633"/>
      <c r="IP131" s="1633"/>
      <c r="IQ131" s="1633"/>
      <c r="IR131" s="1633"/>
      <c r="IS131" s="1633"/>
      <c r="IT131" s="1633"/>
      <c r="IU131" s="1633"/>
      <c r="IV131" s="1633"/>
      <c r="IW131" s="1633"/>
      <c r="IX131" s="1633"/>
      <c r="IY131" s="1633"/>
      <c r="IZ131" s="1633"/>
      <c r="JA131" s="1633"/>
      <c r="JB131" s="1633"/>
      <c r="JC131" s="1633"/>
      <c r="JD131" s="1633"/>
      <c r="JE131" s="1633"/>
      <c r="JF131" s="1633"/>
      <c r="JG131" s="1633"/>
      <c r="JH131" s="1633"/>
      <c r="JI131" s="1633"/>
      <c r="JJ131" s="1633"/>
      <c r="JK131" s="1633"/>
      <c r="JL131" s="1633"/>
      <c r="JM131" s="1633"/>
      <c r="JN131" s="1633"/>
      <c r="JO131" s="1633"/>
      <c r="JP131" s="1633"/>
      <c r="JQ131" s="1633"/>
      <c r="JR131" s="1633"/>
      <c r="JS131" s="1633"/>
      <c r="JT131" s="1633"/>
      <c r="JU131" s="1633"/>
      <c r="JV131" s="1633"/>
      <c r="JW131" s="1633"/>
      <c r="JX131" s="1633"/>
      <c r="JY131" s="1633"/>
      <c r="JZ131" s="1633"/>
      <c r="KA131" s="1633"/>
      <c r="KB131" s="1633"/>
      <c r="KC131" s="1633"/>
      <c r="KD131" s="1633"/>
      <c r="KE131" s="1633"/>
      <c r="KF131" s="1633"/>
      <c r="KG131" s="1633"/>
      <c r="KH131" s="1633"/>
      <c r="KI131" s="1633"/>
      <c r="KJ131" s="1633"/>
      <c r="KK131" s="1633"/>
      <c r="KL131" s="1633"/>
      <c r="KM131" s="1633"/>
      <c r="KN131" s="1633"/>
      <c r="KO131" s="1633"/>
      <c r="KP131" s="1633"/>
      <c r="KQ131" s="1633"/>
      <c r="KR131" s="1633"/>
      <c r="KS131" s="1633"/>
      <c r="KT131" s="1633"/>
      <c r="KU131" s="1633"/>
      <c r="KV131" s="1633"/>
      <c r="KW131" s="1633"/>
      <c r="KX131" s="1633"/>
      <c r="KY131" s="1633"/>
      <c r="KZ131" s="1633"/>
      <c r="LA131" s="1633"/>
      <c r="LB131" s="1633"/>
      <c r="LC131" s="1633"/>
      <c r="LD131" s="1642"/>
      <c r="LE131" s="1642"/>
      <c r="LF131" s="1642"/>
      <c r="LG131" s="1642"/>
      <c r="LH131" s="1642"/>
      <c r="LI131" s="1642"/>
      <c r="LJ131" s="1642"/>
      <c r="LK131" s="1642"/>
      <c r="LL131" s="1642"/>
      <c r="LM131" s="1643"/>
    </row>
    <row r="132" s="1479" customFormat="1" ht="47" customHeight="1" spans="1:325">
      <c r="A132" s="2147">
        <v>45868</v>
      </c>
      <c r="B132" s="2148" t="s">
        <v>689</v>
      </c>
      <c r="C132" s="2149" t="s">
        <v>690</v>
      </c>
      <c r="D132" s="2150">
        <v>4500175533</v>
      </c>
      <c r="E132" s="2160">
        <v>209587</v>
      </c>
      <c r="F132" s="2150" t="s">
        <v>3948</v>
      </c>
      <c r="G132" s="2152" t="s">
        <v>3580</v>
      </c>
      <c r="H132" s="2152" t="s">
        <v>3580</v>
      </c>
      <c r="I132" s="1532" t="s">
        <v>3581</v>
      </c>
      <c r="J132" s="1522">
        <v>396</v>
      </c>
      <c r="K132" s="1534">
        <v>0</v>
      </c>
      <c r="L132" s="1534">
        <v>6</v>
      </c>
      <c r="M132" s="1534">
        <f t="shared" si="49"/>
        <v>66</v>
      </c>
      <c r="N132" s="2163">
        <v>45908</v>
      </c>
      <c r="O132" s="1536">
        <f t="shared" si="50"/>
        <v>45906</v>
      </c>
      <c r="P132" s="2164">
        <v>45916</v>
      </c>
      <c r="Q132" s="2070" t="s">
        <v>78</v>
      </c>
      <c r="R132" s="2167"/>
      <c r="S132" s="2167" t="s">
        <v>111</v>
      </c>
      <c r="T132" s="1557">
        <v>45868</v>
      </c>
      <c r="U132" s="1578" t="s">
        <v>287</v>
      </c>
      <c r="V132" s="1578">
        <v>45875</v>
      </c>
      <c r="W132" s="1579"/>
      <c r="X132" s="1578"/>
      <c r="Y132" s="1580" t="s">
        <v>3949</v>
      </c>
      <c r="Z132" s="2173" t="s">
        <v>696</v>
      </c>
      <c r="AA132" s="2174">
        <v>4.2664</v>
      </c>
      <c r="AB132" s="2175">
        <f t="shared" si="51"/>
        <v>1689.4944</v>
      </c>
      <c r="AC132" s="1602" t="s">
        <v>3950</v>
      </c>
      <c r="AD132" s="1603" t="s">
        <v>81</v>
      </c>
      <c r="AE132" s="1603">
        <v>9</v>
      </c>
      <c r="AF132" s="1603">
        <f t="shared" si="52"/>
        <v>396</v>
      </c>
      <c r="AG132" s="1604"/>
      <c r="AH132" s="1605"/>
      <c r="AI132" s="1605"/>
      <c r="AJ132" s="1605" t="s">
        <v>63</v>
      </c>
      <c r="AK132" s="1616">
        <f t="shared" si="53"/>
        <v>396</v>
      </c>
      <c r="AL132" s="2314"/>
      <c r="AM132" s="1617">
        <f>J132/9</f>
        <v>44</v>
      </c>
      <c r="AN132" s="1618">
        <f>J132/9</f>
        <v>44</v>
      </c>
      <c r="AO132" s="1618">
        <f>J132/9</f>
        <v>44</v>
      </c>
      <c r="AP132" s="1618">
        <f>J132/9</f>
        <v>44</v>
      </c>
      <c r="AQ132" s="1618">
        <f>J132/9</f>
        <v>44</v>
      </c>
      <c r="AR132" s="1618">
        <f>J132/9</f>
        <v>44</v>
      </c>
      <c r="AS132" s="1618">
        <f>J132/9</f>
        <v>44</v>
      </c>
      <c r="AT132" s="1618">
        <f>J132/9</f>
        <v>44</v>
      </c>
      <c r="AU132" s="2317">
        <f>J132/9</f>
        <v>44</v>
      </c>
      <c r="AV132" s="2292">
        <f t="shared" si="32"/>
        <v>42.1666666666667</v>
      </c>
      <c r="AW132" s="2297">
        <f t="shared" si="33"/>
        <v>1.83333333333333</v>
      </c>
      <c r="AX132" s="1633"/>
      <c r="AY132" s="1633"/>
      <c r="AZ132" s="1633"/>
      <c r="BA132" s="1633"/>
      <c r="BB132" s="1633"/>
      <c r="BC132" s="1633"/>
      <c r="BD132" s="1633"/>
      <c r="BE132" s="1633"/>
      <c r="BF132" s="1633"/>
      <c r="BG132" s="1633"/>
      <c r="BH132" s="1633"/>
      <c r="BI132" s="1633"/>
      <c r="BJ132" s="1633"/>
      <c r="BK132" s="1633"/>
      <c r="BL132" s="1633"/>
      <c r="BM132" s="1633"/>
      <c r="BN132" s="1633"/>
      <c r="BO132" s="1633"/>
      <c r="BP132" s="1633"/>
      <c r="BQ132" s="1633"/>
      <c r="BR132" s="1633"/>
      <c r="BS132" s="1633"/>
      <c r="BT132" s="1633"/>
      <c r="BU132" s="1633"/>
      <c r="BV132" s="1633"/>
      <c r="BW132" s="1633"/>
      <c r="BX132" s="1633"/>
      <c r="BY132" s="1633"/>
      <c r="BZ132" s="1633"/>
      <c r="CA132" s="1633"/>
      <c r="CB132" s="1633"/>
      <c r="CC132" s="1633"/>
      <c r="CD132" s="1633"/>
      <c r="CE132" s="1633"/>
      <c r="CF132" s="1633"/>
      <c r="CG132" s="1633"/>
      <c r="CH132" s="1633"/>
      <c r="CI132" s="1633"/>
      <c r="CJ132" s="1633"/>
      <c r="CK132" s="1633"/>
      <c r="CL132" s="1633"/>
      <c r="CM132" s="1633"/>
      <c r="CN132" s="1633"/>
      <c r="CO132" s="1633"/>
      <c r="CP132" s="1633"/>
      <c r="CQ132" s="1633"/>
      <c r="CR132" s="1633"/>
      <c r="CS132" s="1633"/>
      <c r="CT132" s="1633"/>
      <c r="CU132" s="1633"/>
      <c r="CV132" s="1633"/>
      <c r="CW132" s="1633"/>
      <c r="CX132" s="1633"/>
      <c r="CY132" s="1633"/>
      <c r="CZ132" s="1633"/>
      <c r="DA132" s="1633"/>
      <c r="DB132" s="1633"/>
      <c r="DC132" s="1633"/>
      <c r="DD132" s="1633"/>
      <c r="DE132" s="1633"/>
      <c r="DF132" s="1633"/>
      <c r="DG132" s="1633"/>
      <c r="DH132" s="1633"/>
      <c r="DI132" s="1633"/>
      <c r="DJ132" s="1633"/>
      <c r="DK132" s="1633"/>
      <c r="DL132" s="1633"/>
      <c r="DM132" s="1633"/>
      <c r="DN132" s="1633"/>
      <c r="DO132" s="1633"/>
      <c r="DP132" s="1633"/>
      <c r="DQ132" s="1633"/>
      <c r="DR132" s="1633"/>
      <c r="DS132" s="1633"/>
      <c r="DT132" s="1633"/>
      <c r="DU132" s="1633"/>
      <c r="DV132" s="1633"/>
      <c r="DW132" s="1633"/>
      <c r="DX132" s="1633"/>
      <c r="DY132" s="1633"/>
      <c r="DZ132" s="1633"/>
      <c r="EA132" s="1633"/>
      <c r="EB132" s="1633"/>
      <c r="EC132" s="1633"/>
      <c r="ED132" s="1633"/>
      <c r="EE132" s="1633"/>
      <c r="EF132" s="1633"/>
      <c r="EG132" s="1633"/>
      <c r="EH132" s="1633"/>
      <c r="EI132" s="1633"/>
      <c r="EJ132" s="1633"/>
      <c r="EK132" s="1633"/>
      <c r="EL132" s="1633"/>
      <c r="EM132" s="1633"/>
      <c r="EN132" s="1633"/>
      <c r="EO132" s="1633"/>
      <c r="EP132" s="1633"/>
      <c r="EQ132" s="1633"/>
      <c r="ER132" s="1633"/>
      <c r="ES132" s="1633"/>
      <c r="ET132" s="1633"/>
      <c r="EU132" s="1633"/>
      <c r="EV132" s="1633"/>
      <c r="EW132" s="1633"/>
      <c r="EX132" s="1633"/>
      <c r="EY132" s="1633"/>
      <c r="EZ132" s="1633"/>
      <c r="FA132" s="1633"/>
      <c r="FB132" s="1633"/>
      <c r="FC132" s="1633"/>
      <c r="FD132" s="1633"/>
      <c r="FE132" s="1633"/>
      <c r="FF132" s="1633"/>
      <c r="FG132" s="1633"/>
      <c r="FH132" s="1633"/>
      <c r="FI132" s="1633"/>
      <c r="FJ132" s="1633"/>
      <c r="FK132" s="1633"/>
      <c r="FL132" s="1633"/>
      <c r="FM132" s="1633"/>
      <c r="FN132" s="1633"/>
      <c r="FO132" s="1633"/>
      <c r="FP132" s="1633"/>
      <c r="FQ132" s="1633"/>
      <c r="FR132" s="1633"/>
      <c r="FS132" s="1633"/>
      <c r="FT132" s="1633"/>
      <c r="FU132" s="1633"/>
      <c r="FV132" s="1633"/>
      <c r="FW132" s="1633"/>
      <c r="FX132" s="1633"/>
      <c r="FY132" s="1633"/>
      <c r="FZ132" s="1633"/>
      <c r="GA132" s="1633"/>
      <c r="GB132" s="1633"/>
      <c r="GC132" s="1633"/>
      <c r="GD132" s="1633"/>
      <c r="GE132" s="1633"/>
      <c r="GF132" s="1633"/>
      <c r="GG132" s="1633"/>
      <c r="GH132" s="1633"/>
      <c r="GI132" s="1633"/>
      <c r="GJ132" s="1633"/>
      <c r="GK132" s="1633"/>
      <c r="GL132" s="1633"/>
      <c r="GM132" s="1633"/>
      <c r="GN132" s="1633"/>
      <c r="GO132" s="1633"/>
      <c r="GP132" s="1633"/>
      <c r="GQ132" s="1633"/>
      <c r="GR132" s="1633"/>
      <c r="GS132" s="1633"/>
      <c r="GT132" s="1633"/>
      <c r="GU132" s="1633"/>
      <c r="GV132" s="1633"/>
      <c r="GW132" s="1633"/>
      <c r="GX132" s="1633"/>
      <c r="GY132" s="1633"/>
      <c r="GZ132" s="1633"/>
      <c r="HA132" s="1633"/>
      <c r="HB132" s="1633"/>
      <c r="HC132" s="1633"/>
      <c r="HD132" s="1633"/>
      <c r="HE132" s="1633"/>
      <c r="HF132" s="1633"/>
      <c r="HG132" s="1633"/>
      <c r="HH132" s="1633"/>
      <c r="HI132" s="1633"/>
      <c r="HJ132" s="1633"/>
      <c r="HK132" s="1633"/>
      <c r="HL132" s="1633"/>
      <c r="HM132" s="1633"/>
      <c r="HN132" s="1633"/>
      <c r="HO132" s="1633"/>
      <c r="HP132" s="1633"/>
      <c r="HQ132" s="1633"/>
      <c r="HR132" s="1633"/>
      <c r="HS132" s="1633"/>
      <c r="HT132" s="1633"/>
      <c r="HU132" s="1633"/>
      <c r="HV132" s="1633"/>
      <c r="HW132" s="1633"/>
      <c r="HX132" s="1633"/>
      <c r="HY132" s="1633"/>
      <c r="HZ132" s="1633"/>
      <c r="IA132" s="1633"/>
      <c r="IB132" s="1633"/>
      <c r="IC132" s="1633"/>
      <c r="ID132" s="1633"/>
      <c r="IE132" s="1633"/>
      <c r="IF132" s="1633"/>
      <c r="IG132" s="1633"/>
      <c r="IH132" s="1633"/>
      <c r="II132" s="1633"/>
      <c r="IJ132" s="1633"/>
      <c r="IK132" s="1633"/>
      <c r="IL132" s="1633"/>
      <c r="IM132" s="1633"/>
      <c r="IN132" s="1633"/>
      <c r="IO132" s="1633"/>
      <c r="IP132" s="1633"/>
      <c r="IQ132" s="1633"/>
      <c r="IR132" s="1633"/>
      <c r="IS132" s="1633"/>
      <c r="IT132" s="1633"/>
      <c r="IU132" s="1633"/>
      <c r="IV132" s="1633"/>
      <c r="IW132" s="1633"/>
      <c r="IX132" s="1633"/>
      <c r="IY132" s="1633"/>
      <c r="IZ132" s="1633"/>
      <c r="JA132" s="1633"/>
      <c r="JB132" s="1633"/>
      <c r="JC132" s="1633"/>
      <c r="JD132" s="1633"/>
      <c r="JE132" s="1633"/>
      <c r="JF132" s="1633"/>
      <c r="JG132" s="1633"/>
      <c r="JH132" s="1633"/>
      <c r="JI132" s="1633"/>
      <c r="JJ132" s="1633"/>
      <c r="JK132" s="1633"/>
      <c r="JL132" s="1633"/>
      <c r="JM132" s="1633"/>
      <c r="JN132" s="1633"/>
      <c r="JO132" s="1633"/>
      <c r="JP132" s="1633"/>
      <c r="JQ132" s="1633"/>
      <c r="JR132" s="1633"/>
      <c r="JS132" s="1633"/>
      <c r="JT132" s="1633"/>
      <c r="JU132" s="1633"/>
      <c r="JV132" s="1633"/>
      <c r="JW132" s="1633"/>
      <c r="JX132" s="1633"/>
      <c r="JY132" s="1633"/>
      <c r="JZ132" s="1633"/>
      <c r="KA132" s="1633"/>
      <c r="KB132" s="1633"/>
      <c r="KC132" s="1633"/>
      <c r="KD132" s="1633"/>
      <c r="KE132" s="1633"/>
      <c r="KF132" s="1633"/>
      <c r="KG132" s="1633"/>
      <c r="KH132" s="1633"/>
      <c r="KI132" s="1633"/>
      <c r="KJ132" s="1633"/>
      <c r="KK132" s="1633"/>
      <c r="KL132" s="1633"/>
      <c r="KM132" s="1633"/>
      <c r="KN132" s="1633"/>
      <c r="KO132" s="1633"/>
      <c r="KP132" s="1633"/>
      <c r="KQ132" s="1633"/>
      <c r="KR132" s="1633"/>
      <c r="KS132" s="1633"/>
      <c r="KT132" s="1633"/>
      <c r="KU132" s="1633"/>
      <c r="KV132" s="1633"/>
      <c r="KW132" s="1633"/>
      <c r="KX132" s="1633"/>
      <c r="KY132" s="1633"/>
      <c r="KZ132" s="1633"/>
      <c r="LA132" s="1633"/>
      <c r="LB132" s="1633"/>
      <c r="LC132" s="1633"/>
      <c r="LD132" s="1642"/>
      <c r="LE132" s="1642"/>
      <c r="LF132" s="1642"/>
      <c r="LG132" s="1642"/>
      <c r="LH132" s="1642"/>
      <c r="LI132" s="1642"/>
      <c r="LJ132" s="1642"/>
      <c r="LK132" s="1642"/>
      <c r="LL132" s="1642"/>
      <c r="LM132" s="1643"/>
    </row>
    <row r="133" s="1479" customFormat="1" ht="47" customHeight="1" spans="1:325">
      <c r="A133" s="2147">
        <v>45868</v>
      </c>
      <c r="B133" s="2148" t="s">
        <v>697</v>
      </c>
      <c r="C133" s="2149" t="s">
        <v>698</v>
      </c>
      <c r="D133" s="2150">
        <v>4500175532</v>
      </c>
      <c r="E133" s="2160">
        <v>209586</v>
      </c>
      <c r="F133" s="2150" t="s">
        <v>3951</v>
      </c>
      <c r="G133" s="2152" t="s">
        <v>3580</v>
      </c>
      <c r="H133" s="2152" t="s">
        <v>3580</v>
      </c>
      <c r="I133" s="1532" t="s">
        <v>3581</v>
      </c>
      <c r="J133" s="1522">
        <v>4500</v>
      </c>
      <c r="K133" s="1534">
        <v>0</v>
      </c>
      <c r="L133" s="1534">
        <v>6</v>
      </c>
      <c r="M133" s="1534">
        <f t="shared" si="49"/>
        <v>750</v>
      </c>
      <c r="N133" s="2163">
        <v>45908</v>
      </c>
      <c r="O133" s="1536">
        <f t="shared" si="50"/>
        <v>45906</v>
      </c>
      <c r="P133" s="2164">
        <v>45916</v>
      </c>
      <c r="Q133" s="2070" t="s">
        <v>78</v>
      </c>
      <c r="R133" s="2167"/>
      <c r="S133" s="2167" t="s">
        <v>111</v>
      </c>
      <c r="T133" s="1557">
        <v>45868</v>
      </c>
      <c r="U133" s="1578" t="s">
        <v>287</v>
      </c>
      <c r="V133" s="1578">
        <v>45875</v>
      </c>
      <c r="W133" s="1579"/>
      <c r="X133" s="1578"/>
      <c r="Y133" s="1580" t="s">
        <v>3952</v>
      </c>
      <c r="Z133" s="2173" t="s">
        <v>696</v>
      </c>
      <c r="AA133" s="2174">
        <v>4.2664</v>
      </c>
      <c r="AB133" s="2175">
        <f t="shared" si="51"/>
        <v>19198.8</v>
      </c>
      <c r="AC133" s="1602" t="s">
        <v>3953</v>
      </c>
      <c r="AD133" s="1603" t="s">
        <v>81</v>
      </c>
      <c r="AE133" s="1603">
        <v>9</v>
      </c>
      <c r="AF133" s="1603">
        <f t="shared" si="52"/>
        <v>4500</v>
      </c>
      <c r="AG133" s="1604"/>
      <c r="AH133" s="1605"/>
      <c r="AI133" s="1605"/>
      <c r="AJ133" s="1605" t="s">
        <v>63</v>
      </c>
      <c r="AK133" s="1616">
        <f t="shared" si="53"/>
        <v>4500</v>
      </c>
      <c r="AL133" s="2314"/>
      <c r="AM133" s="1617">
        <f>J133/9</f>
        <v>500</v>
      </c>
      <c r="AN133" s="1618">
        <f>J133/9</f>
        <v>500</v>
      </c>
      <c r="AO133" s="1618">
        <f>J133/9</f>
        <v>500</v>
      </c>
      <c r="AP133" s="1618">
        <f>J133/9</f>
        <v>500</v>
      </c>
      <c r="AQ133" s="1618">
        <f>J133/9</f>
        <v>500</v>
      </c>
      <c r="AR133" s="1618">
        <f>J133/9</f>
        <v>500</v>
      </c>
      <c r="AS133" s="1618">
        <f>J133/9</f>
        <v>500</v>
      </c>
      <c r="AT133" s="1618">
        <f>J133/9</f>
        <v>500</v>
      </c>
      <c r="AU133" s="2317">
        <f>J133/9</f>
        <v>500</v>
      </c>
      <c r="AV133" s="2292">
        <f t="shared" si="32"/>
        <v>479.166666666667</v>
      </c>
      <c r="AW133" s="2297">
        <f t="shared" si="33"/>
        <v>20.8333333333333</v>
      </c>
      <c r="AX133" s="1633"/>
      <c r="AY133" s="1633"/>
      <c r="AZ133" s="1633"/>
      <c r="BA133" s="1633"/>
      <c r="BB133" s="1633"/>
      <c r="BC133" s="1633"/>
      <c r="BD133" s="1633"/>
      <c r="BE133" s="1633"/>
      <c r="BF133" s="1633"/>
      <c r="BG133" s="1633"/>
      <c r="BH133" s="1633"/>
      <c r="BI133" s="1633"/>
      <c r="BJ133" s="1633"/>
      <c r="BK133" s="1633"/>
      <c r="BL133" s="1633"/>
      <c r="BM133" s="1633"/>
      <c r="BN133" s="1633"/>
      <c r="BO133" s="1633"/>
      <c r="BP133" s="1633"/>
      <c r="BQ133" s="1633"/>
      <c r="BR133" s="1633"/>
      <c r="BS133" s="1633"/>
      <c r="BT133" s="1633"/>
      <c r="BU133" s="1633"/>
      <c r="BV133" s="1633"/>
      <c r="BW133" s="1633"/>
      <c r="BX133" s="1633"/>
      <c r="BY133" s="1633"/>
      <c r="BZ133" s="1633"/>
      <c r="CA133" s="1633"/>
      <c r="CB133" s="1633"/>
      <c r="CC133" s="1633"/>
      <c r="CD133" s="1633"/>
      <c r="CE133" s="1633"/>
      <c r="CF133" s="1633"/>
      <c r="CG133" s="1633"/>
      <c r="CH133" s="1633"/>
      <c r="CI133" s="1633"/>
      <c r="CJ133" s="1633"/>
      <c r="CK133" s="1633"/>
      <c r="CL133" s="1633"/>
      <c r="CM133" s="1633"/>
      <c r="CN133" s="1633"/>
      <c r="CO133" s="1633"/>
      <c r="CP133" s="1633"/>
      <c r="CQ133" s="1633"/>
      <c r="CR133" s="1633"/>
      <c r="CS133" s="1633"/>
      <c r="CT133" s="1633"/>
      <c r="CU133" s="1633"/>
      <c r="CV133" s="1633"/>
      <c r="CW133" s="1633"/>
      <c r="CX133" s="1633"/>
      <c r="CY133" s="1633"/>
      <c r="CZ133" s="1633"/>
      <c r="DA133" s="1633"/>
      <c r="DB133" s="1633"/>
      <c r="DC133" s="1633"/>
      <c r="DD133" s="1633"/>
      <c r="DE133" s="1633"/>
      <c r="DF133" s="1633"/>
      <c r="DG133" s="1633"/>
      <c r="DH133" s="1633"/>
      <c r="DI133" s="1633"/>
      <c r="DJ133" s="1633"/>
      <c r="DK133" s="1633"/>
      <c r="DL133" s="1633"/>
      <c r="DM133" s="1633"/>
      <c r="DN133" s="1633"/>
      <c r="DO133" s="1633"/>
      <c r="DP133" s="1633"/>
      <c r="DQ133" s="1633"/>
      <c r="DR133" s="1633"/>
      <c r="DS133" s="1633"/>
      <c r="DT133" s="1633"/>
      <c r="DU133" s="1633"/>
      <c r="DV133" s="1633"/>
      <c r="DW133" s="1633"/>
      <c r="DX133" s="1633"/>
      <c r="DY133" s="1633"/>
      <c r="DZ133" s="1633"/>
      <c r="EA133" s="1633"/>
      <c r="EB133" s="1633"/>
      <c r="EC133" s="1633"/>
      <c r="ED133" s="1633"/>
      <c r="EE133" s="1633"/>
      <c r="EF133" s="1633"/>
      <c r="EG133" s="1633"/>
      <c r="EH133" s="1633"/>
      <c r="EI133" s="1633"/>
      <c r="EJ133" s="1633"/>
      <c r="EK133" s="1633"/>
      <c r="EL133" s="1633"/>
      <c r="EM133" s="1633"/>
      <c r="EN133" s="1633"/>
      <c r="EO133" s="1633"/>
      <c r="EP133" s="1633"/>
      <c r="EQ133" s="1633"/>
      <c r="ER133" s="1633"/>
      <c r="ES133" s="1633"/>
      <c r="ET133" s="1633"/>
      <c r="EU133" s="1633"/>
      <c r="EV133" s="1633"/>
      <c r="EW133" s="1633"/>
      <c r="EX133" s="1633"/>
      <c r="EY133" s="1633"/>
      <c r="EZ133" s="1633"/>
      <c r="FA133" s="1633"/>
      <c r="FB133" s="1633"/>
      <c r="FC133" s="1633"/>
      <c r="FD133" s="1633"/>
      <c r="FE133" s="1633"/>
      <c r="FF133" s="1633"/>
      <c r="FG133" s="1633"/>
      <c r="FH133" s="1633"/>
      <c r="FI133" s="1633"/>
      <c r="FJ133" s="1633"/>
      <c r="FK133" s="1633"/>
      <c r="FL133" s="1633"/>
      <c r="FM133" s="1633"/>
      <c r="FN133" s="1633"/>
      <c r="FO133" s="1633"/>
      <c r="FP133" s="1633"/>
      <c r="FQ133" s="1633"/>
      <c r="FR133" s="1633"/>
      <c r="FS133" s="1633"/>
      <c r="FT133" s="1633"/>
      <c r="FU133" s="1633"/>
      <c r="FV133" s="1633"/>
      <c r="FW133" s="1633"/>
      <c r="FX133" s="1633"/>
      <c r="FY133" s="1633"/>
      <c r="FZ133" s="1633"/>
      <c r="GA133" s="1633"/>
      <c r="GB133" s="1633"/>
      <c r="GC133" s="1633"/>
      <c r="GD133" s="1633"/>
      <c r="GE133" s="1633"/>
      <c r="GF133" s="1633"/>
      <c r="GG133" s="1633"/>
      <c r="GH133" s="1633"/>
      <c r="GI133" s="1633"/>
      <c r="GJ133" s="1633"/>
      <c r="GK133" s="1633"/>
      <c r="GL133" s="1633"/>
      <c r="GM133" s="1633"/>
      <c r="GN133" s="1633"/>
      <c r="GO133" s="1633"/>
      <c r="GP133" s="1633"/>
      <c r="GQ133" s="1633"/>
      <c r="GR133" s="1633"/>
      <c r="GS133" s="1633"/>
      <c r="GT133" s="1633"/>
      <c r="GU133" s="1633"/>
      <c r="GV133" s="1633"/>
      <c r="GW133" s="1633"/>
      <c r="GX133" s="1633"/>
      <c r="GY133" s="1633"/>
      <c r="GZ133" s="1633"/>
      <c r="HA133" s="1633"/>
      <c r="HB133" s="1633"/>
      <c r="HC133" s="1633"/>
      <c r="HD133" s="1633"/>
      <c r="HE133" s="1633"/>
      <c r="HF133" s="1633"/>
      <c r="HG133" s="1633"/>
      <c r="HH133" s="1633"/>
      <c r="HI133" s="1633"/>
      <c r="HJ133" s="1633"/>
      <c r="HK133" s="1633"/>
      <c r="HL133" s="1633"/>
      <c r="HM133" s="1633"/>
      <c r="HN133" s="1633"/>
      <c r="HO133" s="1633"/>
      <c r="HP133" s="1633"/>
      <c r="HQ133" s="1633"/>
      <c r="HR133" s="1633"/>
      <c r="HS133" s="1633"/>
      <c r="HT133" s="1633"/>
      <c r="HU133" s="1633"/>
      <c r="HV133" s="1633"/>
      <c r="HW133" s="1633"/>
      <c r="HX133" s="1633"/>
      <c r="HY133" s="1633"/>
      <c r="HZ133" s="1633"/>
      <c r="IA133" s="1633"/>
      <c r="IB133" s="1633"/>
      <c r="IC133" s="1633"/>
      <c r="ID133" s="1633"/>
      <c r="IE133" s="1633"/>
      <c r="IF133" s="1633"/>
      <c r="IG133" s="1633"/>
      <c r="IH133" s="1633"/>
      <c r="II133" s="1633"/>
      <c r="IJ133" s="1633"/>
      <c r="IK133" s="1633"/>
      <c r="IL133" s="1633"/>
      <c r="IM133" s="1633"/>
      <c r="IN133" s="1633"/>
      <c r="IO133" s="1633"/>
      <c r="IP133" s="1633"/>
      <c r="IQ133" s="1633"/>
      <c r="IR133" s="1633"/>
      <c r="IS133" s="1633"/>
      <c r="IT133" s="1633"/>
      <c r="IU133" s="1633"/>
      <c r="IV133" s="1633"/>
      <c r="IW133" s="1633"/>
      <c r="IX133" s="1633"/>
      <c r="IY133" s="1633"/>
      <c r="IZ133" s="1633"/>
      <c r="JA133" s="1633"/>
      <c r="JB133" s="1633"/>
      <c r="JC133" s="1633"/>
      <c r="JD133" s="1633"/>
      <c r="JE133" s="1633"/>
      <c r="JF133" s="1633"/>
      <c r="JG133" s="1633"/>
      <c r="JH133" s="1633"/>
      <c r="JI133" s="1633"/>
      <c r="JJ133" s="1633"/>
      <c r="JK133" s="1633"/>
      <c r="JL133" s="1633"/>
      <c r="JM133" s="1633"/>
      <c r="JN133" s="1633"/>
      <c r="JO133" s="1633"/>
      <c r="JP133" s="1633"/>
      <c r="JQ133" s="1633"/>
      <c r="JR133" s="1633"/>
      <c r="JS133" s="1633"/>
      <c r="JT133" s="1633"/>
      <c r="JU133" s="1633"/>
      <c r="JV133" s="1633"/>
      <c r="JW133" s="1633"/>
      <c r="JX133" s="1633"/>
      <c r="JY133" s="1633"/>
      <c r="JZ133" s="1633"/>
      <c r="KA133" s="1633"/>
      <c r="KB133" s="1633"/>
      <c r="KC133" s="1633"/>
      <c r="KD133" s="1633"/>
      <c r="KE133" s="1633"/>
      <c r="KF133" s="1633"/>
      <c r="KG133" s="1633"/>
      <c r="KH133" s="1633"/>
      <c r="KI133" s="1633"/>
      <c r="KJ133" s="1633"/>
      <c r="KK133" s="1633"/>
      <c r="KL133" s="1633"/>
      <c r="KM133" s="1633"/>
      <c r="KN133" s="1633"/>
      <c r="KO133" s="1633"/>
      <c r="KP133" s="1633"/>
      <c r="KQ133" s="1633"/>
      <c r="KR133" s="1633"/>
      <c r="KS133" s="1633"/>
      <c r="KT133" s="1633"/>
      <c r="KU133" s="1633"/>
      <c r="KV133" s="1633"/>
      <c r="KW133" s="1633"/>
      <c r="KX133" s="1633"/>
      <c r="KY133" s="1633"/>
      <c r="KZ133" s="1633"/>
      <c r="LA133" s="1633"/>
      <c r="LB133" s="1633"/>
      <c r="LC133" s="1633"/>
      <c r="LD133" s="1642"/>
      <c r="LE133" s="1642"/>
      <c r="LF133" s="1642"/>
      <c r="LG133" s="1642"/>
      <c r="LH133" s="1642"/>
      <c r="LI133" s="1642"/>
      <c r="LJ133" s="1642"/>
      <c r="LK133" s="1642"/>
      <c r="LL133" s="1642"/>
      <c r="LM133" s="1643"/>
    </row>
    <row r="134" s="1479" customFormat="1" ht="47" customHeight="1" spans="1:325">
      <c r="A134" s="2147">
        <v>45876</v>
      </c>
      <c r="B134" s="2148" t="s">
        <v>1866</v>
      </c>
      <c r="C134" s="2149" t="s">
        <v>195</v>
      </c>
      <c r="D134" s="2150">
        <v>4500176315</v>
      </c>
      <c r="E134" s="2160" t="s">
        <v>2430</v>
      </c>
      <c r="F134" s="2150" t="s">
        <v>3954</v>
      </c>
      <c r="G134" s="2152" t="s">
        <v>3580</v>
      </c>
      <c r="H134" s="2152" t="s">
        <v>3580</v>
      </c>
      <c r="I134" s="1532" t="s">
        <v>3581</v>
      </c>
      <c r="J134" s="1522">
        <v>576</v>
      </c>
      <c r="K134" s="1534">
        <v>0</v>
      </c>
      <c r="L134" s="1534">
        <v>6</v>
      </c>
      <c r="M134" s="1534">
        <f t="shared" si="49"/>
        <v>96</v>
      </c>
      <c r="N134" s="2163">
        <v>45911</v>
      </c>
      <c r="O134" s="2163">
        <v>45908</v>
      </c>
      <c r="P134" s="1526"/>
      <c r="Q134" s="2070" t="s">
        <v>78</v>
      </c>
      <c r="R134" s="2167"/>
      <c r="S134" s="2167" t="s">
        <v>111</v>
      </c>
      <c r="T134" s="1557">
        <v>45876</v>
      </c>
      <c r="U134" s="1578" t="s">
        <v>88</v>
      </c>
      <c r="V134" s="1578">
        <v>45876</v>
      </c>
      <c r="W134" s="1579"/>
      <c r="X134" s="1578"/>
      <c r="Y134" s="1580" t="s">
        <v>3955</v>
      </c>
      <c r="Z134" s="2173" t="s">
        <v>855</v>
      </c>
      <c r="AA134" s="2174">
        <v>3.4252</v>
      </c>
      <c r="AB134" s="2175">
        <f t="shared" si="51"/>
        <v>1972.9152</v>
      </c>
      <c r="AC134" s="1602" t="s">
        <v>2433</v>
      </c>
      <c r="AD134" s="1603" t="s">
        <v>81</v>
      </c>
      <c r="AE134" s="1603">
        <v>9</v>
      </c>
      <c r="AF134" s="1603">
        <f t="shared" si="52"/>
        <v>576</v>
      </c>
      <c r="AG134" s="1604"/>
      <c r="AH134" s="1605"/>
      <c r="AI134" s="1605"/>
      <c r="AJ134" s="1605" t="s">
        <v>63</v>
      </c>
      <c r="AK134" s="1616">
        <f t="shared" si="53"/>
        <v>576</v>
      </c>
      <c r="AL134" s="2314"/>
      <c r="AM134" s="1617">
        <f>J134/9</f>
        <v>64</v>
      </c>
      <c r="AN134" s="1618">
        <f>J134/9</f>
        <v>64</v>
      </c>
      <c r="AO134" s="1618">
        <f>J134/9</f>
        <v>64</v>
      </c>
      <c r="AP134" s="1618">
        <f>J134/9</f>
        <v>64</v>
      </c>
      <c r="AQ134" s="1618">
        <f>J134/9</f>
        <v>64</v>
      </c>
      <c r="AR134" s="1618">
        <f>J134/9</f>
        <v>64</v>
      </c>
      <c r="AS134" s="1618">
        <f>J134/9</f>
        <v>64</v>
      </c>
      <c r="AT134" s="1618">
        <f>J134/9</f>
        <v>64</v>
      </c>
      <c r="AU134" s="2317">
        <f>J134/9</f>
        <v>64</v>
      </c>
      <c r="AV134" s="2292">
        <f t="shared" ref="AV134:AV183" si="54">J134*23/24/COUNT(AM134:AU134)</f>
        <v>61.3333333333333</v>
      </c>
      <c r="AW134" s="2297">
        <f t="shared" ref="AW134:AW183" si="55">J134/24/COUNT(AM134:AU134)</f>
        <v>2.66666666666667</v>
      </c>
      <c r="AX134" s="1633"/>
      <c r="AY134" s="1633"/>
      <c r="AZ134" s="1633"/>
      <c r="BA134" s="1633"/>
      <c r="BB134" s="1633"/>
      <c r="BC134" s="1633"/>
      <c r="BD134" s="1633"/>
      <c r="BE134" s="1633"/>
      <c r="BF134" s="1633"/>
      <c r="BG134" s="1633"/>
      <c r="BH134" s="1633"/>
      <c r="BI134" s="1633"/>
      <c r="BJ134" s="1633"/>
      <c r="BK134" s="1633"/>
      <c r="BL134" s="1633"/>
      <c r="BM134" s="1633"/>
      <c r="BN134" s="1633"/>
      <c r="BO134" s="1633"/>
      <c r="BP134" s="1633"/>
      <c r="BQ134" s="1633"/>
      <c r="BR134" s="1633"/>
      <c r="BS134" s="1633"/>
      <c r="BT134" s="1633"/>
      <c r="BU134" s="1633"/>
      <c r="BV134" s="1633"/>
      <c r="BW134" s="1633"/>
      <c r="BX134" s="1633"/>
      <c r="BY134" s="1633"/>
      <c r="BZ134" s="1633"/>
      <c r="CA134" s="1633"/>
      <c r="CB134" s="1633"/>
      <c r="CC134" s="1633"/>
      <c r="CD134" s="1633"/>
      <c r="CE134" s="1633"/>
      <c r="CF134" s="1633"/>
      <c r="CG134" s="1633"/>
      <c r="CH134" s="1633"/>
      <c r="CI134" s="1633"/>
      <c r="CJ134" s="1633"/>
      <c r="CK134" s="1633"/>
      <c r="CL134" s="1633"/>
      <c r="CM134" s="1633"/>
      <c r="CN134" s="1633"/>
      <c r="CO134" s="1633"/>
      <c r="CP134" s="1633"/>
      <c r="CQ134" s="1633"/>
      <c r="CR134" s="1633"/>
      <c r="CS134" s="1633"/>
      <c r="CT134" s="1633"/>
      <c r="CU134" s="1633"/>
      <c r="CV134" s="1633"/>
      <c r="CW134" s="1633"/>
      <c r="CX134" s="1633"/>
      <c r="CY134" s="1633"/>
      <c r="CZ134" s="1633"/>
      <c r="DA134" s="1633"/>
      <c r="DB134" s="1633"/>
      <c r="DC134" s="1633"/>
      <c r="DD134" s="1633"/>
      <c r="DE134" s="1633"/>
      <c r="DF134" s="1633"/>
      <c r="DG134" s="1633"/>
      <c r="DH134" s="1633"/>
      <c r="DI134" s="1633"/>
      <c r="DJ134" s="1633"/>
      <c r="DK134" s="1633"/>
      <c r="DL134" s="1633"/>
      <c r="DM134" s="1633"/>
      <c r="DN134" s="1633"/>
      <c r="DO134" s="1633"/>
      <c r="DP134" s="1633"/>
      <c r="DQ134" s="1633"/>
      <c r="DR134" s="1633"/>
      <c r="DS134" s="1633"/>
      <c r="DT134" s="1633"/>
      <c r="DU134" s="1633"/>
      <c r="DV134" s="1633"/>
      <c r="DW134" s="1633"/>
      <c r="DX134" s="1633"/>
      <c r="DY134" s="1633"/>
      <c r="DZ134" s="1633"/>
      <c r="EA134" s="1633"/>
      <c r="EB134" s="1633"/>
      <c r="EC134" s="1633"/>
      <c r="ED134" s="1633"/>
      <c r="EE134" s="1633"/>
      <c r="EF134" s="1633"/>
      <c r="EG134" s="1633"/>
      <c r="EH134" s="1633"/>
      <c r="EI134" s="1633"/>
      <c r="EJ134" s="1633"/>
      <c r="EK134" s="1633"/>
      <c r="EL134" s="1633"/>
      <c r="EM134" s="1633"/>
      <c r="EN134" s="1633"/>
      <c r="EO134" s="1633"/>
      <c r="EP134" s="1633"/>
      <c r="EQ134" s="1633"/>
      <c r="ER134" s="1633"/>
      <c r="ES134" s="1633"/>
      <c r="ET134" s="1633"/>
      <c r="EU134" s="1633"/>
      <c r="EV134" s="1633"/>
      <c r="EW134" s="1633"/>
      <c r="EX134" s="1633"/>
      <c r="EY134" s="1633"/>
      <c r="EZ134" s="1633"/>
      <c r="FA134" s="1633"/>
      <c r="FB134" s="1633"/>
      <c r="FC134" s="1633"/>
      <c r="FD134" s="1633"/>
      <c r="FE134" s="1633"/>
      <c r="FF134" s="1633"/>
      <c r="FG134" s="1633"/>
      <c r="FH134" s="1633"/>
      <c r="FI134" s="1633"/>
      <c r="FJ134" s="1633"/>
      <c r="FK134" s="1633"/>
      <c r="FL134" s="1633"/>
      <c r="FM134" s="1633"/>
      <c r="FN134" s="1633"/>
      <c r="FO134" s="1633"/>
      <c r="FP134" s="1633"/>
      <c r="FQ134" s="1633"/>
      <c r="FR134" s="1633"/>
      <c r="FS134" s="1633"/>
      <c r="FT134" s="1633"/>
      <c r="FU134" s="1633"/>
      <c r="FV134" s="1633"/>
      <c r="FW134" s="1633"/>
      <c r="FX134" s="1633"/>
      <c r="FY134" s="1633"/>
      <c r="FZ134" s="1633"/>
      <c r="GA134" s="1633"/>
      <c r="GB134" s="1633"/>
      <c r="GC134" s="1633"/>
      <c r="GD134" s="1633"/>
      <c r="GE134" s="1633"/>
      <c r="GF134" s="1633"/>
      <c r="GG134" s="1633"/>
      <c r="GH134" s="1633"/>
      <c r="GI134" s="1633"/>
      <c r="GJ134" s="1633"/>
      <c r="GK134" s="1633"/>
      <c r="GL134" s="1633"/>
      <c r="GM134" s="1633"/>
      <c r="GN134" s="1633"/>
      <c r="GO134" s="1633"/>
      <c r="GP134" s="1633"/>
      <c r="GQ134" s="1633"/>
      <c r="GR134" s="1633"/>
      <c r="GS134" s="1633"/>
      <c r="GT134" s="1633"/>
      <c r="GU134" s="1633"/>
      <c r="GV134" s="1633"/>
      <c r="GW134" s="1633"/>
      <c r="GX134" s="1633"/>
      <c r="GY134" s="1633"/>
      <c r="GZ134" s="1633"/>
      <c r="HA134" s="1633"/>
      <c r="HB134" s="1633"/>
      <c r="HC134" s="1633"/>
      <c r="HD134" s="1633"/>
      <c r="HE134" s="1633"/>
      <c r="HF134" s="1633"/>
      <c r="HG134" s="1633"/>
      <c r="HH134" s="1633"/>
      <c r="HI134" s="1633"/>
      <c r="HJ134" s="1633"/>
      <c r="HK134" s="1633"/>
      <c r="HL134" s="1633"/>
      <c r="HM134" s="1633"/>
      <c r="HN134" s="1633"/>
      <c r="HO134" s="1633"/>
      <c r="HP134" s="1633"/>
      <c r="HQ134" s="1633"/>
      <c r="HR134" s="1633"/>
      <c r="HS134" s="1633"/>
      <c r="HT134" s="1633"/>
      <c r="HU134" s="1633"/>
      <c r="HV134" s="1633"/>
      <c r="HW134" s="1633"/>
      <c r="HX134" s="1633"/>
      <c r="HY134" s="1633"/>
      <c r="HZ134" s="1633"/>
      <c r="IA134" s="1633"/>
      <c r="IB134" s="1633"/>
      <c r="IC134" s="1633"/>
      <c r="ID134" s="1633"/>
      <c r="IE134" s="1633"/>
      <c r="IF134" s="1633"/>
      <c r="IG134" s="1633"/>
      <c r="IH134" s="1633"/>
      <c r="II134" s="1633"/>
      <c r="IJ134" s="1633"/>
      <c r="IK134" s="1633"/>
      <c r="IL134" s="1633"/>
      <c r="IM134" s="1633"/>
      <c r="IN134" s="1633"/>
      <c r="IO134" s="1633"/>
      <c r="IP134" s="1633"/>
      <c r="IQ134" s="1633"/>
      <c r="IR134" s="1633"/>
      <c r="IS134" s="1633"/>
      <c r="IT134" s="1633"/>
      <c r="IU134" s="1633"/>
      <c r="IV134" s="1633"/>
      <c r="IW134" s="1633"/>
      <c r="IX134" s="1633"/>
      <c r="IY134" s="1633"/>
      <c r="IZ134" s="1633"/>
      <c r="JA134" s="1633"/>
      <c r="JB134" s="1633"/>
      <c r="JC134" s="1633"/>
      <c r="JD134" s="1633"/>
      <c r="JE134" s="1633"/>
      <c r="JF134" s="1633"/>
      <c r="JG134" s="1633"/>
      <c r="JH134" s="1633"/>
      <c r="JI134" s="1633"/>
      <c r="JJ134" s="1633"/>
      <c r="JK134" s="1633"/>
      <c r="JL134" s="1633"/>
      <c r="JM134" s="1633"/>
      <c r="JN134" s="1633"/>
      <c r="JO134" s="1633"/>
      <c r="JP134" s="1633"/>
      <c r="JQ134" s="1633"/>
      <c r="JR134" s="1633"/>
      <c r="JS134" s="1633"/>
      <c r="JT134" s="1633"/>
      <c r="JU134" s="1633"/>
      <c r="JV134" s="1633"/>
      <c r="JW134" s="1633"/>
      <c r="JX134" s="1633"/>
      <c r="JY134" s="1633"/>
      <c r="JZ134" s="1633"/>
      <c r="KA134" s="1633"/>
      <c r="KB134" s="1633"/>
      <c r="KC134" s="1633"/>
      <c r="KD134" s="1633"/>
      <c r="KE134" s="1633"/>
      <c r="KF134" s="1633"/>
      <c r="KG134" s="1633"/>
      <c r="KH134" s="1633"/>
      <c r="KI134" s="1633"/>
      <c r="KJ134" s="1633"/>
      <c r="KK134" s="1633"/>
      <c r="KL134" s="1633"/>
      <c r="KM134" s="1633"/>
      <c r="KN134" s="1633"/>
      <c r="KO134" s="1633"/>
      <c r="KP134" s="1633"/>
      <c r="KQ134" s="1633"/>
      <c r="KR134" s="1633"/>
      <c r="KS134" s="1633"/>
      <c r="KT134" s="1633"/>
      <c r="KU134" s="1633"/>
      <c r="KV134" s="1633"/>
      <c r="KW134" s="1633"/>
      <c r="KX134" s="1633"/>
      <c r="KY134" s="1633"/>
      <c r="KZ134" s="1633"/>
      <c r="LA134" s="1633"/>
      <c r="LB134" s="1633"/>
      <c r="LC134" s="1633"/>
      <c r="LD134" s="1642"/>
      <c r="LE134" s="1642"/>
      <c r="LF134" s="1642"/>
      <c r="LG134" s="1642"/>
      <c r="LH134" s="1642"/>
      <c r="LI134" s="1642"/>
      <c r="LJ134" s="1642"/>
      <c r="LK134" s="1642"/>
      <c r="LL134" s="1642"/>
      <c r="LM134" s="1643"/>
    </row>
    <row r="135" s="1479" customFormat="1" ht="47" customHeight="1" spans="1:325">
      <c r="A135" s="2147">
        <v>45869</v>
      </c>
      <c r="B135" s="2148" t="s">
        <v>753</v>
      </c>
      <c r="C135" s="2149" t="s">
        <v>115</v>
      </c>
      <c r="D135" s="2150">
        <v>4500175689</v>
      </c>
      <c r="E135" s="2160"/>
      <c r="F135" s="2150" t="s">
        <v>3956</v>
      </c>
      <c r="G135" s="2152" t="s">
        <v>3797</v>
      </c>
      <c r="H135" s="2152" t="s">
        <v>3797</v>
      </c>
      <c r="I135" s="1532" t="s">
        <v>3798</v>
      </c>
      <c r="J135" s="1522">
        <v>708</v>
      </c>
      <c r="K135" s="1534">
        <v>0</v>
      </c>
      <c r="L135" s="1534">
        <v>6</v>
      </c>
      <c r="M135" s="1534">
        <f t="shared" si="49"/>
        <v>118</v>
      </c>
      <c r="N135" s="2163">
        <v>45905</v>
      </c>
      <c r="O135" s="1536">
        <f>N135-2</f>
        <v>45903</v>
      </c>
      <c r="P135" s="1526"/>
      <c r="Q135" s="2070" t="s">
        <v>78</v>
      </c>
      <c r="R135" s="2167"/>
      <c r="S135" s="2167" t="s">
        <v>111</v>
      </c>
      <c r="T135" s="1557">
        <v>45869</v>
      </c>
      <c r="U135" s="1578" t="s">
        <v>88</v>
      </c>
      <c r="V135" s="1578">
        <v>45875</v>
      </c>
      <c r="W135" s="1579"/>
      <c r="X135" s="1578"/>
      <c r="Y135" s="1580" t="s">
        <v>3941</v>
      </c>
      <c r="Z135" s="2173" t="s">
        <v>122</v>
      </c>
      <c r="AA135" s="2174">
        <v>2.8311</v>
      </c>
      <c r="AB135" s="2175">
        <f t="shared" si="51"/>
        <v>2004.4188</v>
      </c>
      <c r="AC135" s="1602" t="s">
        <v>3957</v>
      </c>
      <c r="AD135" s="1603" t="s">
        <v>81</v>
      </c>
      <c r="AE135" s="1603">
        <v>1</v>
      </c>
      <c r="AF135" s="1603">
        <f t="shared" si="52"/>
        <v>708</v>
      </c>
      <c r="AG135" s="1604"/>
      <c r="AH135" s="1605"/>
      <c r="AI135" s="1605"/>
      <c r="AJ135" s="1605" t="s">
        <v>63</v>
      </c>
      <c r="AK135" s="1616">
        <f t="shared" si="53"/>
        <v>708</v>
      </c>
      <c r="AL135" s="2314"/>
      <c r="AM135" s="2185">
        <f>J135/1</f>
        <v>708</v>
      </c>
      <c r="AN135" s="1618"/>
      <c r="AO135" s="1618"/>
      <c r="AP135" s="1618"/>
      <c r="AQ135" s="1618"/>
      <c r="AR135" s="1618"/>
      <c r="AS135" s="1618"/>
      <c r="AT135" s="1618"/>
      <c r="AU135" s="2317"/>
      <c r="AV135" s="2292">
        <f t="shared" si="54"/>
        <v>678.5</v>
      </c>
      <c r="AW135" s="2297">
        <f t="shared" si="55"/>
        <v>29.5</v>
      </c>
      <c r="AX135" s="1633"/>
      <c r="AY135" s="1633"/>
      <c r="AZ135" s="1633"/>
      <c r="BA135" s="1633"/>
      <c r="BB135" s="1633"/>
      <c r="BC135" s="1633"/>
      <c r="BD135" s="1633"/>
      <c r="BE135" s="1633"/>
      <c r="BF135" s="1633"/>
      <c r="BG135" s="1633"/>
      <c r="BH135" s="1633"/>
      <c r="BI135" s="1633"/>
      <c r="BJ135" s="1633"/>
      <c r="BK135" s="1633"/>
      <c r="BL135" s="1633"/>
      <c r="BM135" s="1633"/>
      <c r="BN135" s="1633"/>
      <c r="BO135" s="1633"/>
      <c r="BP135" s="1633"/>
      <c r="BQ135" s="1633"/>
      <c r="BR135" s="1633"/>
      <c r="BS135" s="1633"/>
      <c r="BT135" s="1633"/>
      <c r="BU135" s="1633"/>
      <c r="BV135" s="1633"/>
      <c r="BW135" s="1633"/>
      <c r="BX135" s="1633"/>
      <c r="BY135" s="1633"/>
      <c r="BZ135" s="1633"/>
      <c r="CA135" s="1633"/>
      <c r="CB135" s="1633"/>
      <c r="CC135" s="1633"/>
      <c r="CD135" s="1633"/>
      <c r="CE135" s="1633"/>
      <c r="CF135" s="1633"/>
      <c r="CG135" s="1633"/>
      <c r="CH135" s="1633"/>
      <c r="CI135" s="1633"/>
      <c r="CJ135" s="1633"/>
      <c r="CK135" s="1633"/>
      <c r="CL135" s="1633"/>
      <c r="CM135" s="1633"/>
      <c r="CN135" s="1633"/>
      <c r="CO135" s="1633"/>
      <c r="CP135" s="1633"/>
      <c r="CQ135" s="1633"/>
      <c r="CR135" s="1633"/>
      <c r="CS135" s="1633"/>
      <c r="CT135" s="1633"/>
      <c r="CU135" s="1633"/>
      <c r="CV135" s="1633"/>
      <c r="CW135" s="1633"/>
      <c r="CX135" s="1633"/>
      <c r="CY135" s="1633"/>
      <c r="CZ135" s="1633"/>
      <c r="DA135" s="1633"/>
      <c r="DB135" s="1633"/>
      <c r="DC135" s="1633"/>
      <c r="DD135" s="1633"/>
      <c r="DE135" s="1633"/>
      <c r="DF135" s="1633"/>
      <c r="DG135" s="1633"/>
      <c r="DH135" s="1633"/>
      <c r="DI135" s="1633"/>
      <c r="DJ135" s="1633"/>
      <c r="DK135" s="1633"/>
      <c r="DL135" s="1633"/>
      <c r="DM135" s="1633"/>
      <c r="DN135" s="1633"/>
      <c r="DO135" s="1633"/>
      <c r="DP135" s="1633"/>
      <c r="DQ135" s="1633"/>
      <c r="DR135" s="1633"/>
      <c r="DS135" s="1633"/>
      <c r="DT135" s="1633"/>
      <c r="DU135" s="1633"/>
      <c r="DV135" s="1633"/>
      <c r="DW135" s="1633"/>
      <c r="DX135" s="1633"/>
      <c r="DY135" s="1633"/>
      <c r="DZ135" s="1633"/>
      <c r="EA135" s="1633"/>
      <c r="EB135" s="1633"/>
      <c r="EC135" s="1633"/>
      <c r="ED135" s="1633"/>
      <c r="EE135" s="1633"/>
      <c r="EF135" s="1633"/>
      <c r="EG135" s="1633"/>
      <c r="EH135" s="1633"/>
      <c r="EI135" s="1633"/>
      <c r="EJ135" s="1633"/>
      <c r="EK135" s="1633"/>
      <c r="EL135" s="1633"/>
      <c r="EM135" s="1633"/>
      <c r="EN135" s="1633"/>
      <c r="EO135" s="1633"/>
      <c r="EP135" s="1633"/>
      <c r="EQ135" s="1633"/>
      <c r="ER135" s="1633"/>
      <c r="ES135" s="1633"/>
      <c r="ET135" s="1633"/>
      <c r="EU135" s="1633"/>
      <c r="EV135" s="1633"/>
      <c r="EW135" s="1633"/>
      <c r="EX135" s="1633"/>
      <c r="EY135" s="1633"/>
      <c r="EZ135" s="1633"/>
      <c r="FA135" s="1633"/>
      <c r="FB135" s="1633"/>
      <c r="FC135" s="1633"/>
      <c r="FD135" s="1633"/>
      <c r="FE135" s="1633"/>
      <c r="FF135" s="1633"/>
      <c r="FG135" s="1633"/>
      <c r="FH135" s="1633"/>
      <c r="FI135" s="1633"/>
      <c r="FJ135" s="1633"/>
      <c r="FK135" s="1633"/>
      <c r="FL135" s="1633"/>
      <c r="FM135" s="1633"/>
      <c r="FN135" s="1633"/>
      <c r="FO135" s="1633"/>
      <c r="FP135" s="1633"/>
      <c r="FQ135" s="1633"/>
      <c r="FR135" s="1633"/>
      <c r="FS135" s="1633"/>
      <c r="FT135" s="1633"/>
      <c r="FU135" s="1633"/>
      <c r="FV135" s="1633"/>
      <c r="FW135" s="1633"/>
      <c r="FX135" s="1633"/>
      <c r="FY135" s="1633"/>
      <c r="FZ135" s="1633"/>
      <c r="GA135" s="1633"/>
      <c r="GB135" s="1633"/>
      <c r="GC135" s="1633"/>
      <c r="GD135" s="1633"/>
      <c r="GE135" s="1633"/>
      <c r="GF135" s="1633"/>
      <c r="GG135" s="1633"/>
      <c r="GH135" s="1633"/>
      <c r="GI135" s="1633"/>
      <c r="GJ135" s="1633"/>
      <c r="GK135" s="1633"/>
      <c r="GL135" s="1633"/>
      <c r="GM135" s="1633"/>
      <c r="GN135" s="1633"/>
      <c r="GO135" s="1633"/>
      <c r="GP135" s="1633"/>
      <c r="GQ135" s="1633"/>
      <c r="GR135" s="1633"/>
      <c r="GS135" s="1633"/>
      <c r="GT135" s="1633"/>
      <c r="GU135" s="1633"/>
      <c r="GV135" s="1633"/>
      <c r="GW135" s="1633"/>
      <c r="GX135" s="1633"/>
      <c r="GY135" s="1633"/>
      <c r="GZ135" s="1633"/>
      <c r="HA135" s="1633"/>
      <c r="HB135" s="1633"/>
      <c r="HC135" s="1633"/>
      <c r="HD135" s="1633"/>
      <c r="HE135" s="1633"/>
      <c r="HF135" s="1633"/>
      <c r="HG135" s="1633"/>
      <c r="HH135" s="1633"/>
      <c r="HI135" s="1633"/>
      <c r="HJ135" s="1633"/>
      <c r="HK135" s="1633"/>
      <c r="HL135" s="1633"/>
      <c r="HM135" s="1633"/>
      <c r="HN135" s="1633"/>
      <c r="HO135" s="1633"/>
      <c r="HP135" s="1633"/>
      <c r="HQ135" s="1633"/>
      <c r="HR135" s="1633"/>
      <c r="HS135" s="1633"/>
      <c r="HT135" s="1633"/>
      <c r="HU135" s="1633"/>
      <c r="HV135" s="1633"/>
      <c r="HW135" s="1633"/>
      <c r="HX135" s="1633"/>
      <c r="HY135" s="1633"/>
      <c r="HZ135" s="1633"/>
      <c r="IA135" s="1633"/>
      <c r="IB135" s="1633"/>
      <c r="IC135" s="1633"/>
      <c r="ID135" s="1633"/>
      <c r="IE135" s="1633"/>
      <c r="IF135" s="1633"/>
      <c r="IG135" s="1633"/>
      <c r="IH135" s="1633"/>
      <c r="II135" s="1633"/>
      <c r="IJ135" s="1633"/>
      <c r="IK135" s="1633"/>
      <c r="IL135" s="1633"/>
      <c r="IM135" s="1633"/>
      <c r="IN135" s="1633"/>
      <c r="IO135" s="1633"/>
      <c r="IP135" s="1633"/>
      <c r="IQ135" s="1633"/>
      <c r="IR135" s="1633"/>
      <c r="IS135" s="1633"/>
      <c r="IT135" s="1633"/>
      <c r="IU135" s="1633"/>
      <c r="IV135" s="1633"/>
      <c r="IW135" s="1633"/>
      <c r="IX135" s="1633"/>
      <c r="IY135" s="1633"/>
      <c r="IZ135" s="1633"/>
      <c r="JA135" s="1633"/>
      <c r="JB135" s="1633"/>
      <c r="JC135" s="1633"/>
      <c r="JD135" s="1633"/>
      <c r="JE135" s="1633"/>
      <c r="JF135" s="1633"/>
      <c r="JG135" s="1633"/>
      <c r="JH135" s="1633"/>
      <c r="JI135" s="1633"/>
      <c r="JJ135" s="1633"/>
      <c r="JK135" s="1633"/>
      <c r="JL135" s="1633"/>
      <c r="JM135" s="1633"/>
      <c r="JN135" s="1633"/>
      <c r="JO135" s="1633"/>
      <c r="JP135" s="1633"/>
      <c r="JQ135" s="1633"/>
      <c r="JR135" s="1633"/>
      <c r="JS135" s="1633"/>
      <c r="JT135" s="1633"/>
      <c r="JU135" s="1633"/>
      <c r="JV135" s="1633"/>
      <c r="JW135" s="1633"/>
      <c r="JX135" s="1633"/>
      <c r="JY135" s="1633"/>
      <c r="JZ135" s="1633"/>
      <c r="KA135" s="1633"/>
      <c r="KB135" s="1633"/>
      <c r="KC135" s="1633"/>
      <c r="KD135" s="1633"/>
      <c r="KE135" s="1633"/>
      <c r="KF135" s="1633"/>
      <c r="KG135" s="1633"/>
      <c r="KH135" s="1633"/>
      <c r="KI135" s="1633"/>
      <c r="KJ135" s="1633"/>
      <c r="KK135" s="1633"/>
      <c r="KL135" s="1633"/>
      <c r="KM135" s="1633"/>
      <c r="KN135" s="1633"/>
      <c r="KO135" s="1633"/>
      <c r="KP135" s="1633"/>
      <c r="KQ135" s="1633"/>
      <c r="KR135" s="1633"/>
      <c r="KS135" s="1633"/>
      <c r="KT135" s="1633"/>
      <c r="KU135" s="1633"/>
      <c r="KV135" s="1633"/>
      <c r="KW135" s="1633"/>
      <c r="KX135" s="1633"/>
      <c r="KY135" s="1633"/>
      <c r="KZ135" s="1633"/>
      <c r="LA135" s="1633"/>
      <c r="LB135" s="1633"/>
      <c r="LC135" s="1633"/>
      <c r="LD135" s="1642"/>
      <c r="LE135" s="1642"/>
      <c r="LF135" s="1642"/>
      <c r="LG135" s="1642"/>
      <c r="LH135" s="1642"/>
      <c r="LI135" s="1642"/>
      <c r="LJ135" s="1642"/>
      <c r="LK135" s="1642"/>
      <c r="LL135" s="1642"/>
      <c r="LM135" s="1643"/>
    </row>
    <row r="136" s="1479" customFormat="1" ht="47" customHeight="1" spans="1:325">
      <c r="A136" s="2147">
        <v>45869</v>
      </c>
      <c r="B136" s="2148" t="s">
        <v>753</v>
      </c>
      <c r="C136" s="2149" t="s">
        <v>115</v>
      </c>
      <c r="D136" s="2150">
        <v>4500175689</v>
      </c>
      <c r="E136" s="2160"/>
      <c r="F136" s="2150" t="s">
        <v>3958</v>
      </c>
      <c r="G136" s="2152" t="s">
        <v>3803</v>
      </c>
      <c r="H136" s="2152" t="s">
        <v>3803</v>
      </c>
      <c r="I136" s="1532" t="s">
        <v>3804</v>
      </c>
      <c r="J136" s="1522">
        <v>384</v>
      </c>
      <c r="K136" s="1534">
        <v>0</v>
      </c>
      <c r="L136" s="1534">
        <v>6</v>
      </c>
      <c r="M136" s="1534">
        <f t="shared" si="49"/>
        <v>64</v>
      </c>
      <c r="N136" s="2163">
        <v>45905</v>
      </c>
      <c r="O136" s="1536">
        <f>N136-2</f>
        <v>45903</v>
      </c>
      <c r="P136" s="1526"/>
      <c r="Q136" s="2070" t="s">
        <v>78</v>
      </c>
      <c r="R136" s="2167"/>
      <c r="S136" s="2167" t="s">
        <v>111</v>
      </c>
      <c r="T136" s="1557">
        <v>45869</v>
      </c>
      <c r="U136" s="1578" t="s">
        <v>88</v>
      </c>
      <c r="V136" s="1578">
        <v>45875</v>
      </c>
      <c r="W136" s="1579"/>
      <c r="X136" s="1578"/>
      <c r="Y136" s="1580" t="s">
        <v>3941</v>
      </c>
      <c r="Z136" s="2173" t="s">
        <v>122</v>
      </c>
      <c r="AA136" s="2174">
        <v>3.139</v>
      </c>
      <c r="AB136" s="2175">
        <f t="shared" si="51"/>
        <v>1205.376</v>
      </c>
      <c r="AC136" s="1602" t="s">
        <v>2387</v>
      </c>
      <c r="AD136" s="1603" t="s">
        <v>81</v>
      </c>
      <c r="AE136" s="1603">
        <v>1</v>
      </c>
      <c r="AF136" s="1603">
        <f t="shared" si="52"/>
        <v>384</v>
      </c>
      <c r="AG136" s="1604"/>
      <c r="AH136" s="1605"/>
      <c r="AI136" s="1605"/>
      <c r="AJ136" s="1605" t="s">
        <v>63</v>
      </c>
      <c r="AK136" s="1616">
        <f t="shared" si="53"/>
        <v>384</v>
      </c>
      <c r="AL136" s="2314"/>
      <c r="AM136" s="1617"/>
      <c r="AN136" s="1622">
        <f>J136/1</f>
        <v>384</v>
      </c>
      <c r="AO136" s="1618"/>
      <c r="AP136" s="1618"/>
      <c r="AQ136" s="1618"/>
      <c r="AR136" s="1618"/>
      <c r="AS136" s="1618"/>
      <c r="AT136" s="1618"/>
      <c r="AU136" s="2317"/>
      <c r="AV136" s="2292">
        <f t="shared" si="54"/>
        <v>368</v>
      </c>
      <c r="AW136" s="2297">
        <f t="shared" si="55"/>
        <v>16</v>
      </c>
      <c r="AX136" s="1633"/>
      <c r="AY136" s="1633"/>
      <c r="AZ136" s="1633"/>
      <c r="BA136" s="1633"/>
      <c r="BB136" s="1633"/>
      <c r="BC136" s="1633"/>
      <c r="BD136" s="1633"/>
      <c r="BE136" s="1633"/>
      <c r="BF136" s="1633"/>
      <c r="BG136" s="1633"/>
      <c r="BH136" s="1633"/>
      <c r="BI136" s="1633"/>
      <c r="BJ136" s="1633"/>
      <c r="BK136" s="1633"/>
      <c r="BL136" s="1633"/>
      <c r="BM136" s="1633"/>
      <c r="BN136" s="1633"/>
      <c r="BO136" s="1633"/>
      <c r="BP136" s="1633"/>
      <c r="BQ136" s="1633"/>
      <c r="BR136" s="1633"/>
      <c r="BS136" s="1633"/>
      <c r="BT136" s="1633"/>
      <c r="BU136" s="1633"/>
      <c r="BV136" s="1633"/>
      <c r="BW136" s="1633"/>
      <c r="BX136" s="1633"/>
      <c r="BY136" s="1633"/>
      <c r="BZ136" s="1633"/>
      <c r="CA136" s="1633"/>
      <c r="CB136" s="1633"/>
      <c r="CC136" s="1633"/>
      <c r="CD136" s="1633"/>
      <c r="CE136" s="1633"/>
      <c r="CF136" s="1633"/>
      <c r="CG136" s="1633"/>
      <c r="CH136" s="1633"/>
      <c r="CI136" s="1633"/>
      <c r="CJ136" s="1633"/>
      <c r="CK136" s="1633"/>
      <c r="CL136" s="1633"/>
      <c r="CM136" s="1633"/>
      <c r="CN136" s="1633"/>
      <c r="CO136" s="1633"/>
      <c r="CP136" s="1633"/>
      <c r="CQ136" s="1633"/>
      <c r="CR136" s="1633"/>
      <c r="CS136" s="1633"/>
      <c r="CT136" s="1633"/>
      <c r="CU136" s="1633"/>
      <c r="CV136" s="1633"/>
      <c r="CW136" s="1633"/>
      <c r="CX136" s="1633"/>
      <c r="CY136" s="1633"/>
      <c r="CZ136" s="1633"/>
      <c r="DA136" s="1633"/>
      <c r="DB136" s="1633"/>
      <c r="DC136" s="1633"/>
      <c r="DD136" s="1633"/>
      <c r="DE136" s="1633"/>
      <c r="DF136" s="1633"/>
      <c r="DG136" s="1633"/>
      <c r="DH136" s="1633"/>
      <c r="DI136" s="1633"/>
      <c r="DJ136" s="1633"/>
      <c r="DK136" s="1633"/>
      <c r="DL136" s="1633"/>
      <c r="DM136" s="1633"/>
      <c r="DN136" s="1633"/>
      <c r="DO136" s="1633"/>
      <c r="DP136" s="1633"/>
      <c r="DQ136" s="1633"/>
      <c r="DR136" s="1633"/>
      <c r="DS136" s="1633"/>
      <c r="DT136" s="1633"/>
      <c r="DU136" s="1633"/>
      <c r="DV136" s="1633"/>
      <c r="DW136" s="1633"/>
      <c r="DX136" s="1633"/>
      <c r="DY136" s="1633"/>
      <c r="DZ136" s="1633"/>
      <c r="EA136" s="1633"/>
      <c r="EB136" s="1633"/>
      <c r="EC136" s="1633"/>
      <c r="ED136" s="1633"/>
      <c r="EE136" s="1633"/>
      <c r="EF136" s="1633"/>
      <c r="EG136" s="1633"/>
      <c r="EH136" s="1633"/>
      <c r="EI136" s="1633"/>
      <c r="EJ136" s="1633"/>
      <c r="EK136" s="1633"/>
      <c r="EL136" s="1633"/>
      <c r="EM136" s="1633"/>
      <c r="EN136" s="1633"/>
      <c r="EO136" s="1633"/>
      <c r="EP136" s="1633"/>
      <c r="EQ136" s="1633"/>
      <c r="ER136" s="1633"/>
      <c r="ES136" s="1633"/>
      <c r="ET136" s="1633"/>
      <c r="EU136" s="1633"/>
      <c r="EV136" s="1633"/>
      <c r="EW136" s="1633"/>
      <c r="EX136" s="1633"/>
      <c r="EY136" s="1633"/>
      <c r="EZ136" s="1633"/>
      <c r="FA136" s="1633"/>
      <c r="FB136" s="1633"/>
      <c r="FC136" s="1633"/>
      <c r="FD136" s="1633"/>
      <c r="FE136" s="1633"/>
      <c r="FF136" s="1633"/>
      <c r="FG136" s="1633"/>
      <c r="FH136" s="1633"/>
      <c r="FI136" s="1633"/>
      <c r="FJ136" s="1633"/>
      <c r="FK136" s="1633"/>
      <c r="FL136" s="1633"/>
      <c r="FM136" s="1633"/>
      <c r="FN136" s="1633"/>
      <c r="FO136" s="1633"/>
      <c r="FP136" s="1633"/>
      <c r="FQ136" s="1633"/>
      <c r="FR136" s="1633"/>
      <c r="FS136" s="1633"/>
      <c r="FT136" s="1633"/>
      <c r="FU136" s="1633"/>
      <c r="FV136" s="1633"/>
      <c r="FW136" s="1633"/>
      <c r="FX136" s="1633"/>
      <c r="FY136" s="1633"/>
      <c r="FZ136" s="1633"/>
      <c r="GA136" s="1633"/>
      <c r="GB136" s="1633"/>
      <c r="GC136" s="1633"/>
      <c r="GD136" s="1633"/>
      <c r="GE136" s="1633"/>
      <c r="GF136" s="1633"/>
      <c r="GG136" s="1633"/>
      <c r="GH136" s="1633"/>
      <c r="GI136" s="1633"/>
      <c r="GJ136" s="1633"/>
      <c r="GK136" s="1633"/>
      <c r="GL136" s="1633"/>
      <c r="GM136" s="1633"/>
      <c r="GN136" s="1633"/>
      <c r="GO136" s="1633"/>
      <c r="GP136" s="1633"/>
      <c r="GQ136" s="1633"/>
      <c r="GR136" s="1633"/>
      <c r="GS136" s="1633"/>
      <c r="GT136" s="1633"/>
      <c r="GU136" s="1633"/>
      <c r="GV136" s="1633"/>
      <c r="GW136" s="1633"/>
      <c r="GX136" s="1633"/>
      <c r="GY136" s="1633"/>
      <c r="GZ136" s="1633"/>
      <c r="HA136" s="1633"/>
      <c r="HB136" s="1633"/>
      <c r="HC136" s="1633"/>
      <c r="HD136" s="1633"/>
      <c r="HE136" s="1633"/>
      <c r="HF136" s="1633"/>
      <c r="HG136" s="1633"/>
      <c r="HH136" s="1633"/>
      <c r="HI136" s="1633"/>
      <c r="HJ136" s="1633"/>
      <c r="HK136" s="1633"/>
      <c r="HL136" s="1633"/>
      <c r="HM136" s="1633"/>
      <c r="HN136" s="1633"/>
      <c r="HO136" s="1633"/>
      <c r="HP136" s="1633"/>
      <c r="HQ136" s="1633"/>
      <c r="HR136" s="1633"/>
      <c r="HS136" s="1633"/>
      <c r="HT136" s="1633"/>
      <c r="HU136" s="1633"/>
      <c r="HV136" s="1633"/>
      <c r="HW136" s="1633"/>
      <c r="HX136" s="1633"/>
      <c r="HY136" s="1633"/>
      <c r="HZ136" s="1633"/>
      <c r="IA136" s="1633"/>
      <c r="IB136" s="1633"/>
      <c r="IC136" s="1633"/>
      <c r="ID136" s="1633"/>
      <c r="IE136" s="1633"/>
      <c r="IF136" s="1633"/>
      <c r="IG136" s="1633"/>
      <c r="IH136" s="1633"/>
      <c r="II136" s="1633"/>
      <c r="IJ136" s="1633"/>
      <c r="IK136" s="1633"/>
      <c r="IL136" s="1633"/>
      <c r="IM136" s="1633"/>
      <c r="IN136" s="1633"/>
      <c r="IO136" s="1633"/>
      <c r="IP136" s="1633"/>
      <c r="IQ136" s="1633"/>
      <c r="IR136" s="1633"/>
      <c r="IS136" s="1633"/>
      <c r="IT136" s="1633"/>
      <c r="IU136" s="1633"/>
      <c r="IV136" s="1633"/>
      <c r="IW136" s="1633"/>
      <c r="IX136" s="1633"/>
      <c r="IY136" s="1633"/>
      <c r="IZ136" s="1633"/>
      <c r="JA136" s="1633"/>
      <c r="JB136" s="1633"/>
      <c r="JC136" s="1633"/>
      <c r="JD136" s="1633"/>
      <c r="JE136" s="1633"/>
      <c r="JF136" s="1633"/>
      <c r="JG136" s="1633"/>
      <c r="JH136" s="1633"/>
      <c r="JI136" s="1633"/>
      <c r="JJ136" s="1633"/>
      <c r="JK136" s="1633"/>
      <c r="JL136" s="1633"/>
      <c r="JM136" s="1633"/>
      <c r="JN136" s="1633"/>
      <c r="JO136" s="1633"/>
      <c r="JP136" s="1633"/>
      <c r="JQ136" s="1633"/>
      <c r="JR136" s="1633"/>
      <c r="JS136" s="1633"/>
      <c r="JT136" s="1633"/>
      <c r="JU136" s="1633"/>
      <c r="JV136" s="1633"/>
      <c r="JW136" s="1633"/>
      <c r="JX136" s="1633"/>
      <c r="JY136" s="1633"/>
      <c r="JZ136" s="1633"/>
      <c r="KA136" s="1633"/>
      <c r="KB136" s="1633"/>
      <c r="KC136" s="1633"/>
      <c r="KD136" s="1633"/>
      <c r="KE136" s="1633"/>
      <c r="KF136" s="1633"/>
      <c r="KG136" s="1633"/>
      <c r="KH136" s="1633"/>
      <c r="KI136" s="1633"/>
      <c r="KJ136" s="1633"/>
      <c r="KK136" s="1633"/>
      <c r="KL136" s="1633"/>
      <c r="KM136" s="1633"/>
      <c r="KN136" s="1633"/>
      <c r="KO136" s="1633"/>
      <c r="KP136" s="1633"/>
      <c r="KQ136" s="1633"/>
      <c r="KR136" s="1633"/>
      <c r="KS136" s="1633"/>
      <c r="KT136" s="1633"/>
      <c r="KU136" s="1633"/>
      <c r="KV136" s="1633"/>
      <c r="KW136" s="1633"/>
      <c r="KX136" s="1633"/>
      <c r="KY136" s="1633"/>
      <c r="KZ136" s="1633"/>
      <c r="LA136" s="1633"/>
      <c r="LB136" s="1633"/>
      <c r="LC136" s="1633"/>
      <c r="LD136" s="1642"/>
      <c r="LE136" s="1642"/>
      <c r="LF136" s="1642"/>
      <c r="LG136" s="1642"/>
      <c r="LH136" s="1642"/>
      <c r="LI136" s="1642"/>
      <c r="LJ136" s="1642"/>
      <c r="LK136" s="1642"/>
      <c r="LL136" s="1642"/>
      <c r="LM136" s="1643"/>
    </row>
    <row r="137" s="1479" customFormat="1" ht="47" customHeight="1" spans="1:325">
      <c r="A137" s="2147">
        <v>45877</v>
      </c>
      <c r="B137" s="2148" t="s">
        <v>3959</v>
      </c>
      <c r="C137" s="2149" t="s">
        <v>2058</v>
      </c>
      <c r="D137" s="2150">
        <v>4500176439</v>
      </c>
      <c r="E137" s="2160"/>
      <c r="F137" s="2150" t="s">
        <v>3960</v>
      </c>
      <c r="G137" s="2152" t="s">
        <v>3897</v>
      </c>
      <c r="H137" s="2152" t="s">
        <v>3897</v>
      </c>
      <c r="I137" s="1532" t="s">
        <v>3762</v>
      </c>
      <c r="J137" s="1522">
        <v>2664</v>
      </c>
      <c r="K137" s="1534">
        <v>0</v>
      </c>
      <c r="L137" s="1534">
        <v>36</v>
      </c>
      <c r="M137" s="1534">
        <f t="shared" si="49"/>
        <v>74</v>
      </c>
      <c r="N137" s="2163">
        <v>45912</v>
      </c>
      <c r="O137" s="2163">
        <v>45908</v>
      </c>
      <c r="P137" s="1526">
        <v>45915</v>
      </c>
      <c r="Q137" s="2070" t="s">
        <v>78</v>
      </c>
      <c r="R137" s="2167"/>
      <c r="S137" s="2167" t="s">
        <v>168</v>
      </c>
      <c r="T137" s="1557">
        <v>45884</v>
      </c>
      <c r="U137" s="1578" t="s">
        <v>88</v>
      </c>
      <c r="V137" s="1578">
        <v>45883</v>
      </c>
      <c r="W137" s="1579"/>
      <c r="X137" s="1578" t="s">
        <v>3961</v>
      </c>
      <c r="Y137" s="1580" t="s">
        <v>3962</v>
      </c>
      <c r="Z137" s="2173" t="s">
        <v>262</v>
      </c>
      <c r="AA137" s="2174">
        <v>31.6387</v>
      </c>
      <c r="AB137" s="2175">
        <f>AA137*M137</f>
        <v>2341.2638</v>
      </c>
      <c r="AC137" s="1602" t="s">
        <v>3963</v>
      </c>
      <c r="AD137" s="1603" t="s">
        <v>81</v>
      </c>
      <c r="AE137" s="1603">
        <v>9</v>
      </c>
      <c r="AF137" s="1603">
        <f t="shared" si="52"/>
        <v>2664</v>
      </c>
      <c r="AG137" s="1604"/>
      <c r="AH137" s="1605">
        <f>J137/36</f>
        <v>74</v>
      </c>
      <c r="AI137" s="1605"/>
      <c r="AJ137" s="1605" t="s">
        <v>512</v>
      </c>
      <c r="AK137" s="1616">
        <f t="shared" si="53"/>
        <v>2664</v>
      </c>
      <c r="AL137" s="2314"/>
      <c r="AM137" s="1617">
        <f>J137/9</f>
        <v>296</v>
      </c>
      <c r="AN137" s="1618">
        <f>J137/9</f>
        <v>296</v>
      </c>
      <c r="AO137" s="1618">
        <f>J137/9</f>
        <v>296</v>
      </c>
      <c r="AP137" s="1618">
        <f>J137/9</f>
        <v>296</v>
      </c>
      <c r="AQ137" s="1618">
        <f>J137/9</f>
        <v>296</v>
      </c>
      <c r="AR137" s="1618">
        <f>J137/9</f>
        <v>296</v>
      </c>
      <c r="AS137" s="1618">
        <f>J137/9</f>
        <v>296</v>
      </c>
      <c r="AT137" s="1618">
        <f>J137/9</f>
        <v>296</v>
      </c>
      <c r="AU137" s="2317">
        <f>J137/9</f>
        <v>296</v>
      </c>
      <c r="AV137" s="2292">
        <f t="shared" si="54"/>
        <v>283.666666666667</v>
      </c>
      <c r="AW137" s="2297">
        <f t="shared" si="55"/>
        <v>12.3333333333333</v>
      </c>
      <c r="AX137" s="1633"/>
      <c r="AY137" s="1633"/>
      <c r="AZ137" s="1633"/>
      <c r="BA137" s="1633"/>
      <c r="BB137" s="1633"/>
      <c r="BC137" s="1633"/>
      <c r="BD137" s="1633"/>
      <c r="BE137" s="1633"/>
      <c r="BF137" s="1633"/>
      <c r="BG137" s="1633"/>
      <c r="BH137" s="1633"/>
      <c r="BI137" s="1633"/>
      <c r="BJ137" s="1633"/>
      <c r="BK137" s="1633"/>
      <c r="BL137" s="1633"/>
      <c r="BM137" s="1633"/>
      <c r="BN137" s="1633"/>
      <c r="BO137" s="1633"/>
      <c r="BP137" s="1633"/>
      <c r="BQ137" s="1633"/>
      <c r="BR137" s="1633"/>
      <c r="BS137" s="1633"/>
      <c r="BT137" s="1633"/>
      <c r="BU137" s="1633"/>
      <c r="BV137" s="1633"/>
      <c r="BW137" s="1633"/>
      <c r="BX137" s="1633"/>
      <c r="BY137" s="1633"/>
      <c r="BZ137" s="1633"/>
      <c r="CA137" s="1633"/>
      <c r="CB137" s="1633"/>
      <c r="CC137" s="1633"/>
      <c r="CD137" s="1633"/>
      <c r="CE137" s="1633"/>
      <c r="CF137" s="1633"/>
      <c r="CG137" s="1633"/>
      <c r="CH137" s="1633"/>
      <c r="CI137" s="1633"/>
      <c r="CJ137" s="1633"/>
      <c r="CK137" s="1633"/>
      <c r="CL137" s="1633"/>
      <c r="CM137" s="1633"/>
      <c r="CN137" s="1633"/>
      <c r="CO137" s="1633"/>
      <c r="CP137" s="1633"/>
      <c r="CQ137" s="1633"/>
      <c r="CR137" s="1633"/>
      <c r="CS137" s="1633"/>
      <c r="CT137" s="1633"/>
      <c r="CU137" s="1633"/>
      <c r="CV137" s="1633"/>
      <c r="CW137" s="1633"/>
      <c r="CX137" s="1633"/>
      <c r="CY137" s="1633"/>
      <c r="CZ137" s="1633"/>
      <c r="DA137" s="1633"/>
      <c r="DB137" s="1633"/>
      <c r="DC137" s="1633"/>
      <c r="DD137" s="1633"/>
      <c r="DE137" s="1633"/>
      <c r="DF137" s="1633"/>
      <c r="DG137" s="1633"/>
      <c r="DH137" s="1633"/>
      <c r="DI137" s="1633"/>
      <c r="DJ137" s="1633"/>
      <c r="DK137" s="1633"/>
      <c r="DL137" s="1633"/>
      <c r="DM137" s="1633"/>
      <c r="DN137" s="1633"/>
      <c r="DO137" s="1633"/>
      <c r="DP137" s="1633"/>
      <c r="DQ137" s="1633"/>
      <c r="DR137" s="1633"/>
      <c r="DS137" s="1633"/>
      <c r="DT137" s="1633"/>
      <c r="DU137" s="1633"/>
      <c r="DV137" s="1633"/>
      <c r="DW137" s="1633"/>
      <c r="DX137" s="1633"/>
      <c r="DY137" s="1633"/>
      <c r="DZ137" s="1633"/>
      <c r="EA137" s="1633"/>
      <c r="EB137" s="1633"/>
      <c r="EC137" s="1633"/>
      <c r="ED137" s="1633"/>
      <c r="EE137" s="1633"/>
      <c r="EF137" s="1633"/>
      <c r="EG137" s="1633"/>
      <c r="EH137" s="1633"/>
      <c r="EI137" s="1633"/>
      <c r="EJ137" s="1633"/>
      <c r="EK137" s="1633"/>
      <c r="EL137" s="1633"/>
      <c r="EM137" s="1633"/>
      <c r="EN137" s="1633"/>
      <c r="EO137" s="1633"/>
      <c r="EP137" s="1633"/>
      <c r="EQ137" s="1633"/>
      <c r="ER137" s="1633"/>
      <c r="ES137" s="1633"/>
      <c r="ET137" s="1633"/>
      <c r="EU137" s="1633"/>
      <c r="EV137" s="1633"/>
      <c r="EW137" s="1633"/>
      <c r="EX137" s="1633"/>
      <c r="EY137" s="1633"/>
      <c r="EZ137" s="1633"/>
      <c r="FA137" s="1633"/>
      <c r="FB137" s="1633"/>
      <c r="FC137" s="1633"/>
      <c r="FD137" s="1633"/>
      <c r="FE137" s="1633"/>
      <c r="FF137" s="1633"/>
      <c r="FG137" s="1633"/>
      <c r="FH137" s="1633"/>
      <c r="FI137" s="1633"/>
      <c r="FJ137" s="1633"/>
      <c r="FK137" s="1633"/>
      <c r="FL137" s="1633"/>
      <c r="FM137" s="1633"/>
      <c r="FN137" s="1633"/>
      <c r="FO137" s="1633"/>
      <c r="FP137" s="1633"/>
      <c r="FQ137" s="1633"/>
      <c r="FR137" s="1633"/>
      <c r="FS137" s="1633"/>
      <c r="FT137" s="1633"/>
      <c r="FU137" s="1633"/>
      <c r="FV137" s="1633"/>
      <c r="FW137" s="1633"/>
      <c r="FX137" s="1633"/>
      <c r="FY137" s="1633"/>
      <c r="FZ137" s="1633"/>
      <c r="GA137" s="1633"/>
      <c r="GB137" s="1633"/>
      <c r="GC137" s="1633"/>
      <c r="GD137" s="1633"/>
      <c r="GE137" s="1633"/>
      <c r="GF137" s="1633"/>
      <c r="GG137" s="1633"/>
      <c r="GH137" s="1633"/>
      <c r="GI137" s="1633"/>
      <c r="GJ137" s="1633"/>
      <c r="GK137" s="1633"/>
      <c r="GL137" s="1633"/>
      <c r="GM137" s="1633"/>
      <c r="GN137" s="1633"/>
      <c r="GO137" s="1633"/>
      <c r="GP137" s="1633"/>
      <c r="GQ137" s="1633"/>
      <c r="GR137" s="1633"/>
      <c r="GS137" s="1633"/>
      <c r="GT137" s="1633"/>
      <c r="GU137" s="1633"/>
      <c r="GV137" s="1633"/>
      <c r="GW137" s="1633"/>
      <c r="GX137" s="1633"/>
      <c r="GY137" s="1633"/>
      <c r="GZ137" s="1633"/>
      <c r="HA137" s="1633"/>
      <c r="HB137" s="1633"/>
      <c r="HC137" s="1633"/>
      <c r="HD137" s="1633"/>
      <c r="HE137" s="1633"/>
      <c r="HF137" s="1633"/>
      <c r="HG137" s="1633"/>
      <c r="HH137" s="1633"/>
      <c r="HI137" s="1633"/>
      <c r="HJ137" s="1633"/>
      <c r="HK137" s="1633"/>
      <c r="HL137" s="1633"/>
      <c r="HM137" s="1633"/>
      <c r="HN137" s="1633"/>
      <c r="HO137" s="1633"/>
      <c r="HP137" s="1633"/>
      <c r="HQ137" s="1633"/>
      <c r="HR137" s="1633"/>
      <c r="HS137" s="1633"/>
      <c r="HT137" s="1633"/>
      <c r="HU137" s="1633"/>
      <c r="HV137" s="1633"/>
      <c r="HW137" s="1633"/>
      <c r="HX137" s="1633"/>
      <c r="HY137" s="1633"/>
      <c r="HZ137" s="1633"/>
      <c r="IA137" s="1633"/>
      <c r="IB137" s="1633"/>
      <c r="IC137" s="1633"/>
      <c r="ID137" s="1633"/>
      <c r="IE137" s="1633"/>
      <c r="IF137" s="1633"/>
      <c r="IG137" s="1633"/>
      <c r="IH137" s="1633"/>
      <c r="II137" s="1633"/>
      <c r="IJ137" s="1633"/>
      <c r="IK137" s="1633"/>
      <c r="IL137" s="1633"/>
      <c r="IM137" s="1633"/>
      <c r="IN137" s="1633"/>
      <c r="IO137" s="1633"/>
      <c r="IP137" s="1633"/>
      <c r="IQ137" s="1633"/>
      <c r="IR137" s="1633"/>
      <c r="IS137" s="1633"/>
      <c r="IT137" s="1633"/>
      <c r="IU137" s="1633"/>
      <c r="IV137" s="1633"/>
      <c r="IW137" s="1633"/>
      <c r="IX137" s="1633"/>
      <c r="IY137" s="1633"/>
      <c r="IZ137" s="1633"/>
      <c r="JA137" s="1633"/>
      <c r="JB137" s="1633"/>
      <c r="JC137" s="1633"/>
      <c r="JD137" s="1633"/>
      <c r="JE137" s="1633"/>
      <c r="JF137" s="1633"/>
      <c r="JG137" s="1633"/>
      <c r="JH137" s="1633"/>
      <c r="JI137" s="1633"/>
      <c r="JJ137" s="1633"/>
      <c r="JK137" s="1633"/>
      <c r="JL137" s="1633"/>
      <c r="JM137" s="1633"/>
      <c r="JN137" s="1633"/>
      <c r="JO137" s="1633"/>
      <c r="JP137" s="1633"/>
      <c r="JQ137" s="1633"/>
      <c r="JR137" s="1633"/>
      <c r="JS137" s="1633"/>
      <c r="JT137" s="1633"/>
      <c r="JU137" s="1633"/>
      <c r="JV137" s="1633"/>
      <c r="JW137" s="1633"/>
      <c r="JX137" s="1633"/>
      <c r="JY137" s="1633"/>
      <c r="JZ137" s="1633"/>
      <c r="KA137" s="1633"/>
      <c r="KB137" s="1633"/>
      <c r="KC137" s="1633"/>
      <c r="KD137" s="1633"/>
      <c r="KE137" s="1633"/>
      <c r="KF137" s="1633"/>
      <c r="KG137" s="1633"/>
      <c r="KH137" s="1633"/>
      <c r="KI137" s="1633"/>
      <c r="KJ137" s="1633"/>
      <c r="KK137" s="1633"/>
      <c r="KL137" s="1633"/>
      <c r="KM137" s="1633"/>
      <c r="KN137" s="1633"/>
      <c r="KO137" s="1633"/>
      <c r="KP137" s="1633"/>
      <c r="KQ137" s="1633"/>
      <c r="KR137" s="1633"/>
      <c r="KS137" s="1633"/>
      <c r="KT137" s="1633"/>
      <c r="KU137" s="1633"/>
      <c r="KV137" s="1633"/>
      <c r="KW137" s="1633"/>
      <c r="KX137" s="1633"/>
      <c r="KY137" s="1633"/>
      <c r="KZ137" s="1633"/>
      <c r="LA137" s="1633"/>
      <c r="LB137" s="1633"/>
      <c r="LC137" s="1633"/>
      <c r="LD137" s="1642"/>
      <c r="LE137" s="1642"/>
      <c r="LF137" s="1642"/>
      <c r="LG137" s="1642"/>
      <c r="LH137" s="1642"/>
      <c r="LI137" s="1642"/>
      <c r="LJ137" s="1642"/>
      <c r="LK137" s="1642"/>
      <c r="LL137" s="1642"/>
      <c r="LM137" s="1643"/>
    </row>
    <row r="138" s="1479" customFormat="1" ht="47" customHeight="1" spans="1:325">
      <c r="A138" s="2147">
        <v>45870</v>
      </c>
      <c r="B138" s="2148" t="s">
        <v>671</v>
      </c>
      <c r="C138" s="2149" t="s">
        <v>342</v>
      </c>
      <c r="D138" s="2150">
        <v>4500175727</v>
      </c>
      <c r="E138" s="2160" t="s">
        <v>1117</v>
      </c>
      <c r="F138" s="2150" t="s">
        <v>3964</v>
      </c>
      <c r="G138" s="2152" t="s">
        <v>3757</v>
      </c>
      <c r="H138" s="2152" t="s">
        <v>3580</v>
      </c>
      <c r="I138" s="1532" t="s">
        <v>3581</v>
      </c>
      <c r="J138" s="1522">
        <v>504</v>
      </c>
      <c r="K138" s="1534">
        <v>0</v>
      </c>
      <c r="L138" s="1534">
        <v>6</v>
      </c>
      <c r="M138" s="1534">
        <f t="shared" si="49"/>
        <v>84</v>
      </c>
      <c r="N138" s="2163">
        <v>45905</v>
      </c>
      <c r="O138" s="1536">
        <f>N138-2</f>
        <v>45903</v>
      </c>
      <c r="P138" s="1526"/>
      <c r="Q138" s="2070" t="s">
        <v>78</v>
      </c>
      <c r="R138" s="2167" t="s">
        <v>3965</v>
      </c>
      <c r="S138" s="2167" t="s">
        <v>111</v>
      </c>
      <c r="T138" s="1557">
        <v>45870</v>
      </c>
      <c r="U138" s="1578" t="s">
        <v>88</v>
      </c>
      <c r="V138" s="1578" t="s">
        <v>88</v>
      </c>
      <c r="W138" s="1579"/>
      <c r="X138" s="1578"/>
      <c r="Y138" s="1580" t="s">
        <v>3966</v>
      </c>
      <c r="Z138" s="2173" t="s">
        <v>299</v>
      </c>
      <c r="AA138" s="2174">
        <v>3.795</v>
      </c>
      <c r="AB138" s="2175">
        <f>AA138*J138</f>
        <v>1912.68</v>
      </c>
      <c r="AC138" s="1602" t="s">
        <v>1120</v>
      </c>
      <c r="AD138" s="1603" t="s">
        <v>81</v>
      </c>
      <c r="AE138" s="1603">
        <v>9</v>
      </c>
      <c r="AF138" s="1603">
        <f t="shared" si="52"/>
        <v>504</v>
      </c>
      <c r="AG138" s="1604"/>
      <c r="AH138" s="1605"/>
      <c r="AI138" s="1605"/>
      <c r="AJ138" s="1605" t="s">
        <v>63</v>
      </c>
      <c r="AK138" s="1616">
        <f t="shared" si="53"/>
        <v>504</v>
      </c>
      <c r="AL138" s="2314"/>
      <c r="AM138" s="1617">
        <f>J138/9</f>
        <v>56</v>
      </c>
      <c r="AN138" s="1618">
        <f>J138/9</f>
        <v>56</v>
      </c>
      <c r="AO138" s="1618">
        <f>J138/9</f>
        <v>56</v>
      </c>
      <c r="AP138" s="1618">
        <f>J138/9</f>
        <v>56</v>
      </c>
      <c r="AQ138" s="1618">
        <f>J138/9</f>
        <v>56</v>
      </c>
      <c r="AR138" s="1618">
        <f>J138/9</f>
        <v>56</v>
      </c>
      <c r="AS138" s="1618">
        <f>J138/9</f>
        <v>56</v>
      </c>
      <c r="AT138" s="1618">
        <f>J138/9</f>
        <v>56</v>
      </c>
      <c r="AU138" s="2317">
        <f>J138/9</f>
        <v>56</v>
      </c>
      <c r="AV138" s="2292">
        <f t="shared" si="54"/>
        <v>53.6666666666667</v>
      </c>
      <c r="AW138" s="2297">
        <f t="shared" si="55"/>
        <v>2.33333333333333</v>
      </c>
      <c r="AX138" s="1633"/>
      <c r="AY138" s="1633"/>
      <c r="AZ138" s="1633"/>
      <c r="BA138" s="1633"/>
      <c r="BB138" s="1633"/>
      <c r="BC138" s="1633"/>
      <c r="BD138" s="1633"/>
      <c r="BE138" s="1633"/>
      <c r="BF138" s="1633"/>
      <c r="BG138" s="1633"/>
      <c r="BH138" s="1633"/>
      <c r="BI138" s="1633"/>
      <c r="BJ138" s="1633"/>
      <c r="BK138" s="1633"/>
      <c r="BL138" s="1633"/>
      <c r="BM138" s="1633"/>
      <c r="BN138" s="1633"/>
      <c r="BO138" s="1633"/>
      <c r="BP138" s="1633"/>
      <c r="BQ138" s="1633"/>
      <c r="BR138" s="1633"/>
      <c r="BS138" s="1633"/>
      <c r="BT138" s="1633"/>
      <c r="BU138" s="1633"/>
      <c r="BV138" s="1633"/>
      <c r="BW138" s="1633"/>
      <c r="BX138" s="1633"/>
      <c r="BY138" s="1633"/>
      <c r="BZ138" s="1633"/>
      <c r="CA138" s="1633"/>
      <c r="CB138" s="1633"/>
      <c r="CC138" s="1633"/>
      <c r="CD138" s="1633"/>
      <c r="CE138" s="1633"/>
      <c r="CF138" s="1633"/>
      <c r="CG138" s="1633"/>
      <c r="CH138" s="1633"/>
      <c r="CI138" s="1633"/>
      <c r="CJ138" s="1633"/>
      <c r="CK138" s="1633"/>
      <c r="CL138" s="1633"/>
      <c r="CM138" s="1633"/>
      <c r="CN138" s="1633"/>
      <c r="CO138" s="1633"/>
      <c r="CP138" s="1633"/>
      <c r="CQ138" s="1633"/>
      <c r="CR138" s="1633"/>
      <c r="CS138" s="1633"/>
      <c r="CT138" s="1633"/>
      <c r="CU138" s="1633"/>
      <c r="CV138" s="1633"/>
      <c r="CW138" s="1633"/>
      <c r="CX138" s="1633"/>
      <c r="CY138" s="1633"/>
      <c r="CZ138" s="1633"/>
      <c r="DA138" s="1633"/>
      <c r="DB138" s="1633"/>
      <c r="DC138" s="1633"/>
      <c r="DD138" s="1633"/>
      <c r="DE138" s="1633"/>
      <c r="DF138" s="1633"/>
      <c r="DG138" s="1633"/>
      <c r="DH138" s="1633"/>
      <c r="DI138" s="1633"/>
      <c r="DJ138" s="1633"/>
      <c r="DK138" s="1633"/>
      <c r="DL138" s="1633"/>
      <c r="DM138" s="1633"/>
      <c r="DN138" s="1633"/>
      <c r="DO138" s="1633"/>
      <c r="DP138" s="1633"/>
      <c r="DQ138" s="1633"/>
      <c r="DR138" s="1633"/>
      <c r="DS138" s="1633"/>
      <c r="DT138" s="1633"/>
      <c r="DU138" s="1633"/>
      <c r="DV138" s="1633"/>
      <c r="DW138" s="1633"/>
      <c r="DX138" s="1633"/>
      <c r="DY138" s="1633"/>
      <c r="DZ138" s="1633"/>
      <c r="EA138" s="1633"/>
      <c r="EB138" s="1633"/>
      <c r="EC138" s="1633"/>
      <c r="ED138" s="1633"/>
      <c r="EE138" s="1633"/>
      <c r="EF138" s="1633"/>
      <c r="EG138" s="1633"/>
      <c r="EH138" s="1633"/>
      <c r="EI138" s="1633"/>
      <c r="EJ138" s="1633"/>
      <c r="EK138" s="1633"/>
      <c r="EL138" s="1633"/>
      <c r="EM138" s="1633"/>
      <c r="EN138" s="1633"/>
      <c r="EO138" s="1633"/>
      <c r="EP138" s="1633"/>
      <c r="EQ138" s="1633"/>
      <c r="ER138" s="1633"/>
      <c r="ES138" s="1633"/>
      <c r="ET138" s="1633"/>
      <c r="EU138" s="1633"/>
      <c r="EV138" s="1633"/>
      <c r="EW138" s="1633"/>
      <c r="EX138" s="1633"/>
      <c r="EY138" s="1633"/>
      <c r="EZ138" s="1633"/>
      <c r="FA138" s="1633"/>
      <c r="FB138" s="1633"/>
      <c r="FC138" s="1633"/>
      <c r="FD138" s="1633"/>
      <c r="FE138" s="1633"/>
      <c r="FF138" s="1633"/>
      <c r="FG138" s="1633"/>
      <c r="FH138" s="1633"/>
      <c r="FI138" s="1633"/>
      <c r="FJ138" s="1633"/>
      <c r="FK138" s="1633"/>
      <c r="FL138" s="1633"/>
      <c r="FM138" s="1633"/>
      <c r="FN138" s="1633"/>
      <c r="FO138" s="1633"/>
      <c r="FP138" s="1633"/>
      <c r="FQ138" s="1633"/>
      <c r="FR138" s="1633"/>
      <c r="FS138" s="1633"/>
      <c r="FT138" s="1633"/>
      <c r="FU138" s="1633"/>
      <c r="FV138" s="1633"/>
      <c r="FW138" s="1633"/>
      <c r="FX138" s="1633"/>
      <c r="FY138" s="1633"/>
      <c r="FZ138" s="1633"/>
      <c r="GA138" s="1633"/>
      <c r="GB138" s="1633"/>
      <c r="GC138" s="1633"/>
      <c r="GD138" s="1633"/>
      <c r="GE138" s="1633"/>
      <c r="GF138" s="1633"/>
      <c r="GG138" s="1633"/>
      <c r="GH138" s="1633"/>
      <c r="GI138" s="1633"/>
      <c r="GJ138" s="1633"/>
      <c r="GK138" s="1633"/>
      <c r="GL138" s="1633"/>
      <c r="GM138" s="1633"/>
      <c r="GN138" s="1633"/>
      <c r="GO138" s="1633"/>
      <c r="GP138" s="1633"/>
      <c r="GQ138" s="1633"/>
      <c r="GR138" s="1633"/>
      <c r="GS138" s="1633"/>
      <c r="GT138" s="1633"/>
      <c r="GU138" s="1633"/>
      <c r="GV138" s="1633"/>
      <c r="GW138" s="1633"/>
      <c r="GX138" s="1633"/>
      <c r="GY138" s="1633"/>
      <c r="GZ138" s="1633"/>
      <c r="HA138" s="1633"/>
      <c r="HB138" s="1633"/>
      <c r="HC138" s="1633"/>
      <c r="HD138" s="1633"/>
      <c r="HE138" s="1633"/>
      <c r="HF138" s="1633"/>
      <c r="HG138" s="1633"/>
      <c r="HH138" s="1633"/>
      <c r="HI138" s="1633"/>
      <c r="HJ138" s="1633"/>
      <c r="HK138" s="1633"/>
      <c r="HL138" s="1633"/>
      <c r="HM138" s="1633"/>
      <c r="HN138" s="1633"/>
      <c r="HO138" s="1633"/>
      <c r="HP138" s="1633"/>
      <c r="HQ138" s="1633"/>
      <c r="HR138" s="1633"/>
      <c r="HS138" s="1633"/>
      <c r="HT138" s="1633"/>
      <c r="HU138" s="1633"/>
      <c r="HV138" s="1633"/>
      <c r="HW138" s="1633"/>
      <c r="HX138" s="1633"/>
      <c r="HY138" s="1633"/>
      <c r="HZ138" s="1633"/>
      <c r="IA138" s="1633"/>
      <c r="IB138" s="1633"/>
      <c r="IC138" s="1633"/>
      <c r="ID138" s="1633"/>
      <c r="IE138" s="1633"/>
      <c r="IF138" s="1633"/>
      <c r="IG138" s="1633"/>
      <c r="IH138" s="1633"/>
      <c r="II138" s="1633"/>
      <c r="IJ138" s="1633"/>
      <c r="IK138" s="1633"/>
      <c r="IL138" s="1633"/>
      <c r="IM138" s="1633"/>
      <c r="IN138" s="1633"/>
      <c r="IO138" s="1633"/>
      <c r="IP138" s="1633"/>
      <c r="IQ138" s="1633"/>
      <c r="IR138" s="1633"/>
      <c r="IS138" s="1633"/>
      <c r="IT138" s="1633"/>
      <c r="IU138" s="1633"/>
      <c r="IV138" s="1633"/>
      <c r="IW138" s="1633"/>
      <c r="IX138" s="1633"/>
      <c r="IY138" s="1633"/>
      <c r="IZ138" s="1633"/>
      <c r="JA138" s="1633"/>
      <c r="JB138" s="1633"/>
      <c r="JC138" s="1633"/>
      <c r="JD138" s="1633"/>
      <c r="JE138" s="1633"/>
      <c r="JF138" s="1633"/>
      <c r="JG138" s="1633"/>
      <c r="JH138" s="1633"/>
      <c r="JI138" s="1633"/>
      <c r="JJ138" s="1633"/>
      <c r="JK138" s="1633"/>
      <c r="JL138" s="1633"/>
      <c r="JM138" s="1633"/>
      <c r="JN138" s="1633"/>
      <c r="JO138" s="1633"/>
      <c r="JP138" s="1633"/>
      <c r="JQ138" s="1633"/>
      <c r="JR138" s="1633"/>
      <c r="JS138" s="1633"/>
      <c r="JT138" s="1633"/>
      <c r="JU138" s="1633"/>
      <c r="JV138" s="1633"/>
      <c r="JW138" s="1633"/>
      <c r="JX138" s="1633"/>
      <c r="JY138" s="1633"/>
      <c r="JZ138" s="1633"/>
      <c r="KA138" s="1633"/>
      <c r="KB138" s="1633"/>
      <c r="KC138" s="1633"/>
      <c r="KD138" s="1633"/>
      <c r="KE138" s="1633"/>
      <c r="KF138" s="1633"/>
      <c r="KG138" s="1633"/>
      <c r="KH138" s="1633"/>
      <c r="KI138" s="1633"/>
      <c r="KJ138" s="1633"/>
      <c r="KK138" s="1633"/>
      <c r="KL138" s="1633"/>
      <c r="KM138" s="1633"/>
      <c r="KN138" s="1633"/>
      <c r="KO138" s="1633"/>
      <c r="KP138" s="1633"/>
      <c r="KQ138" s="1633"/>
      <c r="KR138" s="1633"/>
      <c r="KS138" s="1633"/>
      <c r="KT138" s="1633"/>
      <c r="KU138" s="1633"/>
      <c r="KV138" s="1633"/>
      <c r="KW138" s="1633"/>
      <c r="KX138" s="1633"/>
      <c r="KY138" s="1633"/>
      <c r="KZ138" s="1633"/>
      <c r="LA138" s="1633"/>
      <c r="LB138" s="1633"/>
      <c r="LC138" s="1633"/>
      <c r="LD138" s="1642"/>
      <c r="LE138" s="1642"/>
      <c r="LF138" s="1642"/>
      <c r="LG138" s="1642"/>
      <c r="LH138" s="1642"/>
      <c r="LI138" s="1642"/>
      <c r="LJ138" s="1642"/>
      <c r="LK138" s="1642"/>
      <c r="LL138" s="1642"/>
      <c r="LM138" s="1643"/>
    </row>
    <row r="139" s="1479" customFormat="1" ht="47" customHeight="1" spans="1:325">
      <c r="A139" s="2147">
        <v>45887</v>
      </c>
      <c r="B139" s="2148" t="s">
        <v>1810</v>
      </c>
      <c r="C139" s="2149" t="s">
        <v>1811</v>
      </c>
      <c r="D139" s="2150">
        <v>4500177186</v>
      </c>
      <c r="E139" s="2160"/>
      <c r="F139" s="2150" t="s">
        <v>3967</v>
      </c>
      <c r="G139" s="2152" t="s">
        <v>3797</v>
      </c>
      <c r="H139" s="2152" t="s">
        <v>3797</v>
      </c>
      <c r="I139" s="1532" t="s">
        <v>3798</v>
      </c>
      <c r="J139" s="1522">
        <v>402</v>
      </c>
      <c r="K139" s="1534">
        <v>0</v>
      </c>
      <c r="L139" s="1534">
        <v>6</v>
      </c>
      <c r="M139" s="1534">
        <v>67</v>
      </c>
      <c r="N139" s="2163">
        <v>45922</v>
      </c>
      <c r="O139" s="2163">
        <v>45918</v>
      </c>
      <c r="P139" s="1526"/>
      <c r="Q139" s="2070" t="s">
        <v>78</v>
      </c>
      <c r="R139" s="2167" t="s">
        <v>3968</v>
      </c>
      <c r="S139" s="2167" t="s">
        <v>168</v>
      </c>
      <c r="T139" s="1557">
        <v>45890</v>
      </c>
      <c r="U139" s="1578" t="s">
        <v>88</v>
      </c>
      <c r="V139" s="1578">
        <v>45894</v>
      </c>
      <c r="W139" s="1579"/>
      <c r="X139" s="1578"/>
      <c r="Y139" s="1580" t="s">
        <v>3969</v>
      </c>
      <c r="Z139" s="2173" t="s">
        <v>1814</v>
      </c>
      <c r="AA139" s="2174">
        <v>3.1004</v>
      </c>
      <c r="AB139" s="2175">
        <v>1246.3608</v>
      </c>
      <c r="AC139" s="1602" t="s">
        <v>3970</v>
      </c>
      <c r="AD139" s="1603" t="s">
        <v>81</v>
      </c>
      <c r="AE139" s="1603">
        <v>1</v>
      </c>
      <c r="AF139" s="1603">
        <f t="shared" si="52"/>
        <v>402</v>
      </c>
      <c r="AG139" s="1604"/>
      <c r="AH139" s="1605"/>
      <c r="AI139" s="1605"/>
      <c r="AJ139" s="1605" t="s">
        <v>63</v>
      </c>
      <c r="AK139" s="1616">
        <f t="shared" si="53"/>
        <v>402</v>
      </c>
      <c r="AL139" s="2314"/>
      <c r="AM139" s="2185">
        <v>402</v>
      </c>
      <c r="AN139" s="1618"/>
      <c r="AO139" s="1618"/>
      <c r="AP139" s="1618"/>
      <c r="AQ139" s="1618"/>
      <c r="AR139" s="1618"/>
      <c r="AS139" s="1618"/>
      <c r="AT139" s="1618"/>
      <c r="AU139" s="2317"/>
      <c r="AV139" s="2292">
        <f t="shared" si="54"/>
        <v>385.25</v>
      </c>
      <c r="AW139" s="2297">
        <f t="shared" si="55"/>
        <v>16.75</v>
      </c>
      <c r="AX139" s="1633"/>
      <c r="AY139" s="1633"/>
      <c r="AZ139" s="1633"/>
      <c r="BA139" s="1633"/>
      <c r="BB139" s="1633"/>
      <c r="BC139" s="1633"/>
      <c r="BD139" s="1633"/>
      <c r="BE139" s="1633"/>
      <c r="BF139" s="1633"/>
      <c r="BG139" s="1633"/>
      <c r="BH139" s="1633"/>
      <c r="BI139" s="1633"/>
      <c r="BJ139" s="1633"/>
      <c r="BK139" s="1633"/>
      <c r="BL139" s="1633"/>
      <c r="BM139" s="1633"/>
      <c r="BN139" s="1633"/>
      <c r="BO139" s="1633"/>
      <c r="BP139" s="1633"/>
      <c r="BQ139" s="1633"/>
      <c r="BR139" s="1633"/>
      <c r="BS139" s="1633"/>
      <c r="BT139" s="1633"/>
      <c r="BU139" s="1633"/>
      <c r="BV139" s="1633"/>
      <c r="BW139" s="1633"/>
      <c r="BX139" s="1633"/>
      <c r="BY139" s="1633"/>
      <c r="BZ139" s="1633"/>
      <c r="CA139" s="1633"/>
      <c r="CB139" s="1633"/>
      <c r="CC139" s="1633"/>
      <c r="CD139" s="1633"/>
      <c r="CE139" s="1633"/>
      <c r="CF139" s="1633"/>
      <c r="CG139" s="1633"/>
      <c r="CH139" s="1633"/>
      <c r="CI139" s="1633"/>
      <c r="CJ139" s="1633"/>
      <c r="CK139" s="1633"/>
      <c r="CL139" s="1633"/>
      <c r="CM139" s="1633"/>
      <c r="CN139" s="1633"/>
      <c r="CO139" s="1633"/>
      <c r="CP139" s="1633"/>
      <c r="CQ139" s="1633"/>
      <c r="CR139" s="1633"/>
      <c r="CS139" s="1633"/>
      <c r="CT139" s="1633"/>
      <c r="CU139" s="1633"/>
      <c r="CV139" s="1633"/>
      <c r="CW139" s="1633"/>
      <c r="CX139" s="1633"/>
      <c r="CY139" s="1633"/>
      <c r="CZ139" s="1633"/>
      <c r="DA139" s="1633"/>
      <c r="DB139" s="1633"/>
      <c r="DC139" s="1633"/>
      <c r="DD139" s="1633"/>
      <c r="DE139" s="1633"/>
      <c r="DF139" s="1633"/>
      <c r="DG139" s="1633"/>
      <c r="DH139" s="1633"/>
      <c r="DI139" s="1633"/>
      <c r="DJ139" s="1633"/>
      <c r="DK139" s="1633"/>
      <c r="DL139" s="1633"/>
      <c r="DM139" s="1633"/>
      <c r="DN139" s="1633"/>
      <c r="DO139" s="1633"/>
      <c r="DP139" s="1633"/>
      <c r="DQ139" s="1633"/>
      <c r="DR139" s="1633"/>
      <c r="DS139" s="1633"/>
      <c r="DT139" s="1633"/>
      <c r="DU139" s="1633"/>
      <c r="DV139" s="1633"/>
      <c r="DW139" s="1633"/>
      <c r="DX139" s="1633"/>
      <c r="DY139" s="1633"/>
      <c r="DZ139" s="1633"/>
      <c r="EA139" s="1633"/>
      <c r="EB139" s="1633"/>
      <c r="EC139" s="1633"/>
      <c r="ED139" s="1633"/>
      <c r="EE139" s="1633"/>
      <c r="EF139" s="1633"/>
      <c r="EG139" s="1633"/>
      <c r="EH139" s="1633"/>
      <c r="EI139" s="1633"/>
      <c r="EJ139" s="1633"/>
      <c r="EK139" s="1633"/>
      <c r="EL139" s="1633"/>
      <c r="EM139" s="1633"/>
      <c r="EN139" s="1633"/>
      <c r="EO139" s="1633"/>
      <c r="EP139" s="1633"/>
      <c r="EQ139" s="1633"/>
      <c r="ER139" s="1633"/>
      <c r="ES139" s="1633"/>
      <c r="ET139" s="1633"/>
      <c r="EU139" s="1633"/>
      <c r="EV139" s="1633"/>
      <c r="EW139" s="1633"/>
      <c r="EX139" s="1633"/>
      <c r="EY139" s="1633"/>
      <c r="EZ139" s="1633"/>
      <c r="FA139" s="1633"/>
      <c r="FB139" s="1633"/>
      <c r="FC139" s="1633"/>
      <c r="FD139" s="1633"/>
      <c r="FE139" s="1633"/>
      <c r="FF139" s="1633"/>
      <c r="FG139" s="1633"/>
      <c r="FH139" s="1633"/>
      <c r="FI139" s="1633"/>
      <c r="FJ139" s="1633"/>
      <c r="FK139" s="1633"/>
      <c r="FL139" s="1633"/>
      <c r="FM139" s="1633"/>
      <c r="FN139" s="1633"/>
      <c r="FO139" s="1633"/>
      <c r="FP139" s="1633"/>
      <c r="FQ139" s="1633"/>
      <c r="FR139" s="1633"/>
      <c r="FS139" s="1633"/>
      <c r="FT139" s="1633"/>
      <c r="FU139" s="1633"/>
      <c r="FV139" s="1633"/>
      <c r="FW139" s="1633"/>
      <c r="FX139" s="1633"/>
      <c r="FY139" s="1633"/>
      <c r="FZ139" s="1633"/>
      <c r="GA139" s="1633"/>
      <c r="GB139" s="1633"/>
      <c r="GC139" s="1633"/>
      <c r="GD139" s="1633"/>
      <c r="GE139" s="1633"/>
      <c r="GF139" s="1633"/>
      <c r="GG139" s="1633"/>
      <c r="GH139" s="1633"/>
      <c r="GI139" s="1633"/>
      <c r="GJ139" s="1633"/>
      <c r="GK139" s="1633"/>
      <c r="GL139" s="1633"/>
      <c r="GM139" s="1633"/>
      <c r="GN139" s="1633"/>
      <c r="GO139" s="1633"/>
      <c r="GP139" s="1633"/>
      <c r="GQ139" s="1633"/>
      <c r="GR139" s="1633"/>
      <c r="GS139" s="1633"/>
      <c r="GT139" s="1633"/>
      <c r="GU139" s="1633"/>
      <c r="GV139" s="1633"/>
      <c r="GW139" s="1633"/>
      <c r="GX139" s="1633"/>
      <c r="GY139" s="1633"/>
      <c r="GZ139" s="1633"/>
      <c r="HA139" s="1633"/>
      <c r="HB139" s="1633"/>
      <c r="HC139" s="1633"/>
      <c r="HD139" s="1633"/>
      <c r="HE139" s="1633"/>
      <c r="HF139" s="1633"/>
      <c r="HG139" s="1633"/>
      <c r="HH139" s="1633"/>
      <c r="HI139" s="1633"/>
      <c r="HJ139" s="1633"/>
      <c r="HK139" s="1633"/>
      <c r="HL139" s="1633"/>
      <c r="HM139" s="1633"/>
      <c r="HN139" s="1633"/>
      <c r="HO139" s="1633"/>
      <c r="HP139" s="1633"/>
      <c r="HQ139" s="1633"/>
      <c r="HR139" s="1633"/>
      <c r="HS139" s="1633"/>
      <c r="HT139" s="1633"/>
      <c r="HU139" s="1633"/>
      <c r="HV139" s="1633"/>
      <c r="HW139" s="1633"/>
      <c r="HX139" s="1633"/>
      <c r="HY139" s="1633"/>
      <c r="HZ139" s="1633"/>
      <c r="IA139" s="1633"/>
      <c r="IB139" s="1633"/>
      <c r="IC139" s="1633"/>
      <c r="ID139" s="1633"/>
      <c r="IE139" s="1633"/>
      <c r="IF139" s="1633"/>
      <c r="IG139" s="1633"/>
      <c r="IH139" s="1633"/>
      <c r="II139" s="1633"/>
      <c r="IJ139" s="1633"/>
      <c r="IK139" s="1633"/>
      <c r="IL139" s="1633"/>
      <c r="IM139" s="1633"/>
      <c r="IN139" s="1633"/>
      <c r="IO139" s="1633"/>
      <c r="IP139" s="1633"/>
      <c r="IQ139" s="1633"/>
      <c r="IR139" s="1633"/>
      <c r="IS139" s="1633"/>
      <c r="IT139" s="1633"/>
      <c r="IU139" s="1633"/>
      <c r="IV139" s="1633"/>
      <c r="IW139" s="1633"/>
      <c r="IX139" s="1633"/>
      <c r="IY139" s="1633"/>
      <c r="IZ139" s="1633"/>
      <c r="JA139" s="1633"/>
      <c r="JB139" s="1633"/>
      <c r="JC139" s="1633"/>
      <c r="JD139" s="1633"/>
      <c r="JE139" s="1633"/>
      <c r="JF139" s="1633"/>
      <c r="JG139" s="1633"/>
      <c r="JH139" s="1633"/>
      <c r="JI139" s="1633"/>
      <c r="JJ139" s="1633"/>
      <c r="JK139" s="1633"/>
      <c r="JL139" s="1633"/>
      <c r="JM139" s="1633"/>
      <c r="JN139" s="1633"/>
      <c r="JO139" s="1633"/>
      <c r="JP139" s="1633"/>
      <c r="JQ139" s="1633"/>
      <c r="JR139" s="1633"/>
      <c r="JS139" s="1633"/>
      <c r="JT139" s="1633"/>
      <c r="JU139" s="1633"/>
      <c r="JV139" s="1633"/>
      <c r="JW139" s="1633"/>
      <c r="JX139" s="1633"/>
      <c r="JY139" s="1633"/>
      <c r="JZ139" s="1633"/>
      <c r="KA139" s="1633"/>
      <c r="KB139" s="1633"/>
      <c r="KC139" s="1633"/>
      <c r="KD139" s="1633"/>
      <c r="KE139" s="1633"/>
      <c r="KF139" s="1633"/>
      <c r="KG139" s="1633"/>
      <c r="KH139" s="1633"/>
      <c r="KI139" s="1633"/>
      <c r="KJ139" s="1633"/>
      <c r="KK139" s="1633"/>
      <c r="KL139" s="1633"/>
      <c r="KM139" s="1633"/>
      <c r="KN139" s="1633"/>
      <c r="KO139" s="1633"/>
      <c r="KP139" s="1633"/>
      <c r="KQ139" s="1633"/>
      <c r="KR139" s="1633"/>
      <c r="KS139" s="1633"/>
      <c r="KT139" s="1633"/>
      <c r="KU139" s="1633"/>
      <c r="KV139" s="1633"/>
      <c r="KW139" s="1633"/>
      <c r="KX139" s="1633"/>
      <c r="KY139" s="1633"/>
      <c r="KZ139" s="1633"/>
      <c r="LA139" s="1633"/>
      <c r="LB139" s="1633"/>
      <c r="LC139" s="1633"/>
      <c r="LD139" s="1642"/>
      <c r="LE139" s="1642"/>
      <c r="LF139" s="1642"/>
      <c r="LG139" s="1642"/>
      <c r="LH139" s="1642"/>
      <c r="LI139" s="1642"/>
      <c r="LJ139" s="1642"/>
      <c r="LK139" s="1642"/>
      <c r="LL139" s="1642"/>
      <c r="LM139" s="1643"/>
    </row>
    <row r="140" s="1479" customFormat="1" ht="47" customHeight="1" spans="1:325">
      <c r="A140" s="2147">
        <v>45887</v>
      </c>
      <c r="B140" s="2148" t="s">
        <v>1810</v>
      </c>
      <c r="C140" s="2149" t="s">
        <v>1811</v>
      </c>
      <c r="D140" s="2150">
        <v>4500177186</v>
      </c>
      <c r="E140" s="2160"/>
      <c r="F140" s="2150" t="s">
        <v>3971</v>
      </c>
      <c r="G140" s="2152" t="s">
        <v>3803</v>
      </c>
      <c r="H140" s="2152" t="s">
        <v>3803</v>
      </c>
      <c r="I140" s="1532" t="s">
        <v>3804</v>
      </c>
      <c r="J140" s="1522">
        <v>402</v>
      </c>
      <c r="K140" s="1534">
        <v>0</v>
      </c>
      <c r="L140" s="1534">
        <v>6</v>
      </c>
      <c r="M140" s="1534">
        <v>67</v>
      </c>
      <c r="N140" s="2163">
        <v>45922</v>
      </c>
      <c r="O140" s="2163">
        <v>45918</v>
      </c>
      <c r="P140" s="1526"/>
      <c r="Q140" s="2070" t="s">
        <v>78</v>
      </c>
      <c r="R140" s="2167" t="s">
        <v>3968</v>
      </c>
      <c r="S140" s="2167" t="s">
        <v>168</v>
      </c>
      <c r="T140" s="1557">
        <v>45890</v>
      </c>
      <c r="U140" s="1578" t="s">
        <v>88</v>
      </c>
      <c r="V140" s="1578">
        <v>45894</v>
      </c>
      <c r="W140" s="1579"/>
      <c r="X140" s="1578"/>
      <c r="Y140" s="1580" t="s">
        <v>3972</v>
      </c>
      <c r="Z140" s="2173" t="s">
        <v>1814</v>
      </c>
      <c r="AA140" s="2174">
        <v>3.1004</v>
      </c>
      <c r="AB140" s="2175">
        <v>1246.3608</v>
      </c>
      <c r="AC140" s="1602" t="s">
        <v>3970</v>
      </c>
      <c r="AD140" s="1603" t="s">
        <v>81</v>
      </c>
      <c r="AE140" s="1603">
        <v>1</v>
      </c>
      <c r="AF140" s="1603">
        <f t="shared" si="52"/>
        <v>402</v>
      </c>
      <c r="AG140" s="1604"/>
      <c r="AH140" s="1605"/>
      <c r="AI140" s="1605"/>
      <c r="AJ140" s="1605" t="s">
        <v>63</v>
      </c>
      <c r="AK140" s="1616">
        <f t="shared" si="53"/>
        <v>402</v>
      </c>
      <c r="AL140" s="2314"/>
      <c r="AM140" s="1617"/>
      <c r="AN140" s="1622">
        <v>402</v>
      </c>
      <c r="AO140" s="1618"/>
      <c r="AP140" s="1618"/>
      <c r="AQ140" s="1618"/>
      <c r="AR140" s="1618"/>
      <c r="AS140" s="1618"/>
      <c r="AT140" s="1618"/>
      <c r="AU140" s="2317"/>
      <c r="AV140" s="2292">
        <f t="shared" si="54"/>
        <v>385.25</v>
      </c>
      <c r="AW140" s="2297">
        <f t="shared" si="55"/>
        <v>16.75</v>
      </c>
      <c r="AX140" s="1633"/>
      <c r="AY140" s="1633"/>
      <c r="AZ140" s="1633"/>
      <c r="BA140" s="1633"/>
      <c r="BB140" s="1633"/>
      <c r="BC140" s="1633"/>
      <c r="BD140" s="1633"/>
      <c r="BE140" s="1633"/>
      <c r="BF140" s="1633"/>
      <c r="BG140" s="1633"/>
      <c r="BH140" s="1633"/>
      <c r="BI140" s="1633"/>
      <c r="BJ140" s="1633"/>
      <c r="BK140" s="1633"/>
      <c r="BL140" s="1633"/>
      <c r="BM140" s="1633"/>
      <c r="BN140" s="1633"/>
      <c r="BO140" s="1633"/>
      <c r="BP140" s="1633"/>
      <c r="BQ140" s="1633"/>
      <c r="BR140" s="1633"/>
      <c r="BS140" s="1633"/>
      <c r="BT140" s="1633"/>
      <c r="BU140" s="1633"/>
      <c r="BV140" s="1633"/>
      <c r="BW140" s="1633"/>
      <c r="BX140" s="1633"/>
      <c r="BY140" s="1633"/>
      <c r="BZ140" s="1633"/>
      <c r="CA140" s="1633"/>
      <c r="CB140" s="1633"/>
      <c r="CC140" s="1633"/>
      <c r="CD140" s="1633"/>
      <c r="CE140" s="1633"/>
      <c r="CF140" s="1633"/>
      <c r="CG140" s="1633"/>
      <c r="CH140" s="1633"/>
      <c r="CI140" s="1633"/>
      <c r="CJ140" s="1633"/>
      <c r="CK140" s="1633"/>
      <c r="CL140" s="1633"/>
      <c r="CM140" s="1633"/>
      <c r="CN140" s="1633"/>
      <c r="CO140" s="1633"/>
      <c r="CP140" s="1633"/>
      <c r="CQ140" s="1633"/>
      <c r="CR140" s="1633"/>
      <c r="CS140" s="1633"/>
      <c r="CT140" s="1633"/>
      <c r="CU140" s="1633"/>
      <c r="CV140" s="1633"/>
      <c r="CW140" s="1633"/>
      <c r="CX140" s="1633"/>
      <c r="CY140" s="1633"/>
      <c r="CZ140" s="1633"/>
      <c r="DA140" s="1633"/>
      <c r="DB140" s="1633"/>
      <c r="DC140" s="1633"/>
      <c r="DD140" s="1633"/>
      <c r="DE140" s="1633"/>
      <c r="DF140" s="1633"/>
      <c r="DG140" s="1633"/>
      <c r="DH140" s="1633"/>
      <c r="DI140" s="1633"/>
      <c r="DJ140" s="1633"/>
      <c r="DK140" s="1633"/>
      <c r="DL140" s="1633"/>
      <c r="DM140" s="1633"/>
      <c r="DN140" s="1633"/>
      <c r="DO140" s="1633"/>
      <c r="DP140" s="1633"/>
      <c r="DQ140" s="1633"/>
      <c r="DR140" s="1633"/>
      <c r="DS140" s="1633"/>
      <c r="DT140" s="1633"/>
      <c r="DU140" s="1633"/>
      <c r="DV140" s="1633"/>
      <c r="DW140" s="1633"/>
      <c r="DX140" s="1633"/>
      <c r="DY140" s="1633"/>
      <c r="DZ140" s="1633"/>
      <c r="EA140" s="1633"/>
      <c r="EB140" s="1633"/>
      <c r="EC140" s="1633"/>
      <c r="ED140" s="1633"/>
      <c r="EE140" s="1633"/>
      <c r="EF140" s="1633"/>
      <c r="EG140" s="1633"/>
      <c r="EH140" s="1633"/>
      <c r="EI140" s="1633"/>
      <c r="EJ140" s="1633"/>
      <c r="EK140" s="1633"/>
      <c r="EL140" s="1633"/>
      <c r="EM140" s="1633"/>
      <c r="EN140" s="1633"/>
      <c r="EO140" s="1633"/>
      <c r="EP140" s="1633"/>
      <c r="EQ140" s="1633"/>
      <c r="ER140" s="1633"/>
      <c r="ES140" s="1633"/>
      <c r="ET140" s="1633"/>
      <c r="EU140" s="1633"/>
      <c r="EV140" s="1633"/>
      <c r="EW140" s="1633"/>
      <c r="EX140" s="1633"/>
      <c r="EY140" s="1633"/>
      <c r="EZ140" s="1633"/>
      <c r="FA140" s="1633"/>
      <c r="FB140" s="1633"/>
      <c r="FC140" s="1633"/>
      <c r="FD140" s="1633"/>
      <c r="FE140" s="1633"/>
      <c r="FF140" s="1633"/>
      <c r="FG140" s="1633"/>
      <c r="FH140" s="1633"/>
      <c r="FI140" s="1633"/>
      <c r="FJ140" s="1633"/>
      <c r="FK140" s="1633"/>
      <c r="FL140" s="1633"/>
      <c r="FM140" s="1633"/>
      <c r="FN140" s="1633"/>
      <c r="FO140" s="1633"/>
      <c r="FP140" s="1633"/>
      <c r="FQ140" s="1633"/>
      <c r="FR140" s="1633"/>
      <c r="FS140" s="1633"/>
      <c r="FT140" s="1633"/>
      <c r="FU140" s="1633"/>
      <c r="FV140" s="1633"/>
      <c r="FW140" s="1633"/>
      <c r="FX140" s="1633"/>
      <c r="FY140" s="1633"/>
      <c r="FZ140" s="1633"/>
      <c r="GA140" s="1633"/>
      <c r="GB140" s="1633"/>
      <c r="GC140" s="1633"/>
      <c r="GD140" s="1633"/>
      <c r="GE140" s="1633"/>
      <c r="GF140" s="1633"/>
      <c r="GG140" s="1633"/>
      <c r="GH140" s="1633"/>
      <c r="GI140" s="1633"/>
      <c r="GJ140" s="1633"/>
      <c r="GK140" s="1633"/>
      <c r="GL140" s="1633"/>
      <c r="GM140" s="1633"/>
      <c r="GN140" s="1633"/>
      <c r="GO140" s="1633"/>
      <c r="GP140" s="1633"/>
      <c r="GQ140" s="1633"/>
      <c r="GR140" s="1633"/>
      <c r="GS140" s="1633"/>
      <c r="GT140" s="1633"/>
      <c r="GU140" s="1633"/>
      <c r="GV140" s="1633"/>
      <c r="GW140" s="1633"/>
      <c r="GX140" s="1633"/>
      <c r="GY140" s="1633"/>
      <c r="GZ140" s="1633"/>
      <c r="HA140" s="1633"/>
      <c r="HB140" s="1633"/>
      <c r="HC140" s="1633"/>
      <c r="HD140" s="1633"/>
      <c r="HE140" s="1633"/>
      <c r="HF140" s="1633"/>
      <c r="HG140" s="1633"/>
      <c r="HH140" s="1633"/>
      <c r="HI140" s="1633"/>
      <c r="HJ140" s="1633"/>
      <c r="HK140" s="1633"/>
      <c r="HL140" s="1633"/>
      <c r="HM140" s="1633"/>
      <c r="HN140" s="1633"/>
      <c r="HO140" s="1633"/>
      <c r="HP140" s="1633"/>
      <c r="HQ140" s="1633"/>
      <c r="HR140" s="1633"/>
      <c r="HS140" s="1633"/>
      <c r="HT140" s="1633"/>
      <c r="HU140" s="1633"/>
      <c r="HV140" s="1633"/>
      <c r="HW140" s="1633"/>
      <c r="HX140" s="1633"/>
      <c r="HY140" s="1633"/>
      <c r="HZ140" s="1633"/>
      <c r="IA140" s="1633"/>
      <c r="IB140" s="1633"/>
      <c r="IC140" s="1633"/>
      <c r="ID140" s="1633"/>
      <c r="IE140" s="1633"/>
      <c r="IF140" s="1633"/>
      <c r="IG140" s="1633"/>
      <c r="IH140" s="1633"/>
      <c r="II140" s="1633"/>
      <c r="IJ140" s="1633"/>
      <c r="IK140" s="1633"/>
      <c r="IL140" s="1633"/>
      <c r="IM140" s="1633"/>
      <c r="IN140" s="1633"/>
      <c r="IO140" s="1633"/>
      <c r="IP140" s="1633"/>
      <c r="IQ140" s="1633"/>
      <c r="IR140" s="1633"/>
      <c r="IS140" s="1633"/>
      <c r="IT140" s="1633"/>
      <c r="IU140" s="1633"/>
      <c r="IV140" s="1633"/>
      <c r="IW140" s="1633"/>
      <c r="IX140" s="1633"/>
      <c r="IY140" s="1633"/>
      <c r="IZ140" s="1633"/>
      <c r="JA140" s="1633"/>
      <c r="JB140" s="1633"/>
      <c r="JC140" s="1633"/>
      <c r="JD140" s="1633"/>
      <c r="JE140" s="1633"/>
      <c r="JF140" s="1633"/>
      <c r="JG140" s="1633"/>
      <c r="JH140" s="1633"/>
      <c r="JI140" s="1633"/>
      <c r="JJ140" s="1633"/>
      <c r="JK140" s="1633"/>
      <c r="JL140" s="1633"/>
      <c r="JM140" s="1633"/>
      <c r="JN140" s="1633"/>
      <c r="JO140" s="1633"/>
      <c r="JP140" s="1633"/>
      <c r="JQ140" s="1633"/>
      <c r="JR140" s="1633"/>
      <c r="JS140" s="1633"/>
      <c r="JT140" s="1633"/>
      <c r="JU140" s="1633"/>
      <c r="JV140" s="1633"/>
      <c r="JW140" s="1633"/>
      <c r="JX140" s="1633"/>
      <c r="JY140" s="1633"/>
      <c r="JZ140" s="1633"/>
      <c r="KA140" s="1633"/>
      <c r="KB140" s="1633"/>
      <c r="KC140" s="1633"/>
      <c r="KD140" s="1633"/>
      <c r="KE140" s="1633"/>
      <c r="KF140" s="1633"/>
      <c r="KG140" s="1633"/>
      <c r="KH140" s="1633"/>
      <c r="KI140" s="1633"/>
      <c r="KJ140" s="1633"/>
      <c r="KK140" s="1633"/>
      <c r="KL140" s="1633"/>
      <c r="KM140" s="1633"/>
      <c r="KN140" s="1633"/>
      <c r="KO140" s="1633"/>
      <c r="KP140" s="1633"/>
      <c r="KQ140" s="1633"/>
      <c r="KR140" s="1633"/>
      <c r="KS140" s="1633"/>
      <c r="KT140" s="1633"/>
      <c r="KU140" s="1633"/>
      <c r="KV140" s="1633"/>
      <c r="KW140" s="1633"/>
      <c r="KX140" s="1633"/>
      <c r="KY140" s="1633"/>
      <c r="KZ140" s="1633"/>
      <c r="LA140" s="1633"/>
      <c r="LB140" s="1633"/>
      <c r="LC140" s="1633"/>
      <c r="LD140" s="1642"/>
      <c r="LE140" s="1642"/>
      <c r="LF140" s="1642"/>
      <c r="LG140" s="1642"/>
      <c r="LH140" s="1642"/>
      <c r="LI140" s="1642"/>
      <c r="LJ140" s="1642"/>
      <c r="LK140" s="1642"/>
      <c r="LL140" s="1642"/>
      <c r="LM140" s="1643"/>
    </row>
    <row r="141" s="1479" customFormat="1" ht="47" customHeight="1" spans="1:325">
      <c r="A141" s="2147">
        <v>45887</v>
      </c>
      <c r="B141" s="2148" t="s">
        <v>1810</v>
      </c>
      <c r="C141" s="2149" t="s">
        <v>1811</v>
      </c>
      <c r="D141" s="2150">
        <v>4500177186</v>
      </c>
      <c r="E141" s="2160"/>
      <c r="F141" s="2150" t="s">
        <v>3973</v>
      </c>
      <c r="G141" s="2152" t="s">
        <v>3813</v>
      </c>
      <c r="H141" s="2152" t="s">
        <v>3813</v>
      </c>
      <c r="I141" s="1532" t="s">
        <v>3814</v>
      </c>
      <c r="J141" s="1522">
        <v>402</v>
      </c>
      <c r="K141" s="1534">
        <v>0</v>
      </c>
      <c r="L141" s="1534">
        <v>6</v>
      </c>
      <c r="M141" s="1534">
        <v>67</v>
      </c>
      <c r="N141" s="2163">
        <v>45922</v>
      </c>
      <c r="O141" s="2163">
        <v>45918</v>
      </c>
      <c r="P141" s="1526"/>
      <c r="Q141" s="2070" t="s">
        <v>78</v>
      </c>
      <c r="R141" s="2167" t="s">
        <v>3968</v>
      </c>
      <c r="S141" s="2167" t="s">
        <v>168</v>
      </c>
      <c r="T141" s="1557">
        <v>45890</v>
      </c>
      <c r="U141" s="1578" t="s">
        <v>88</v>
      </c>
      <c r="V141" s="1578">
        <v>45894</v>
      </c>
      <c r="W141" s="1579"/>
      <c r="X141" s="1578"/>
      <c r="Y141" s="1580" t="s">
        <v>3974</v>
      </c>
      <c r="Z141" s="2173" t="s">
        <v>1814</v>
      </c>
      <c r="AA141" s="2174">
        <v>3.1004</v>
      </c>
      <c r="AB141" s="2175">
        <v>1246.3608</v>
      </c>
      <c r="AC141" s="1602" t="s">
        <v>3970</v>
      </c>
      <c r="AD141" s="1603" t="s">
        <v>81</v>
      </c>
      <c r="AE141" s="1603">
        <v>1</v>
      </c>
      <c r="AF141" s="1603">
        <f t="shared" si="52"/>
        <v>402</v>
      </c>
      <c r="AG141" s="1604"/>
      <c r="AH141" s="1605"/>
      <c r="AI141" s="1605"/>
      <c r="AJ141" s="1605" t="s">
        <v>63</v>
      </c>
      <c r="AK141" s="1616">
        <f t="shared" si="53"/>
        <v>402</v>
      </c>
      <c r="AL141" s="2314"/>
      <c r="AM141" s="1617"/>
      <c r="AN141" s="1618"/>
      <c r="AO141" s="1618"/>
      <c r="AP141" s="1618"/>
      <c r="AQ141" s="1622">
        <v>402</v>
      </c>
      <c r="AR141" s="1618"/>
      <c r="AS141" s="1618"/>
      <c r="AT141" s="1618"/>
      <c r="AU141" s="2317"/>
      <c r="AV141" s="2292">
        <f t="shared" si="54"/>
        <v>385.25</v>
      </c>
      <c r="AW141" s="2297">
        <f t="shared" si="55"/>
        <v>16.75</v>
      </c>
      <c r="AX141" s="1633"/>
      <c r="AY141" s="1633"/>
      <c r="AZ141" s="1633"/>
      <c r="BA141" s="1633"/>
      <c r="BB141" s="1633"/>
      <c r="BC141" s="1633"/>
      <c r="BD141" s="1633"/>
      <c r="BE141" s="1633"/>
      <c r="BF141" s="1633"/>
      <c r="BG141" s="1633"/>
      <c r="BH141" s="1633"/>
      <c r="BI141" s="1633"/>
      <c r="BJ141" s="1633"/>
      <c r="BK141" s="1633"/>
      <c r="BL141" s="1633"/>
      <c r="BM141" s="1633"/>
      <c r="BN141" s="1633"/>
      <c r="BO141" s="1633"/>
      <c r="BP141" s="1633"/>
      <c r="BQ141" s="1633"/>
      <c r="BR141" s="1633"/>
      <c r="BS141" s="1633"/>
      <c r="BT141" s="1633"/>
      <c r="BU141" s="1633"/>
      <c r="BV141" s="1633"/>
      <c r="BW141" s="1633"/>
      <c r="BX141" s="1633"/>
      <c r="BY141" s="1633"/>
      <c r="BZ141" s="1633"/>
      <c r="CA141" s="1633"/>
      <c r="CB141" s="1633"/>
      <c r="CC141" s="1633"/>
      <c r="CD141" s="1633"/>
      <c r="CE141" s="1633"/>
      <c r="CF141" s="1633"/>
      <c r="CG141" s="1633"/>
      <c r="CH141" s="1633"/>
      <c r="CI141" s="1633"/>
      <c r="CJ141" s="1633"/>
      <c r="CK141" s="1633"/>
      <c r="CL141" s="1633"/>
      <c r="CM141" s="1633"/>
      <c r="CN141" s="1633"/>
      <c r="CO141" s="1633"/>
      <c r="CP141" s="1633"/>
      <c r="CQ141" s="1633"/>
      <c r="CR141" s="1633"/>
      <c r="CS141" s="1633"/>
      <c r="CT141" s="1633"/>
      <c r="CU141" s="1633"/>
      <c r="CV141" s="1633"/>
      <c r="CW141" s="1633"/>
      <c r="CX141" s="1633"/>
      <c r="CY141" s="1633"/>
      <c r="CZ141" s="1633"/>
      <c r="DA141" s="1633"/>
      <c r="DB141" s="1633"/>
      <c r="DC141" s="1633"/>
      <c r="DD141" s="1633"/>
      <c r="DE141" s="1633"/>
      <c r="DF141" s="1633"/>
      <c r="DG141" s="1633"/>
      <c r="DH141" s="1633"/>
      <c r="DI141" s="1633"/>
      <c r="DJ141" s="1633"/>
      <c r="DK141" s="1633"/>
      <c r="DL141" s="1633"/>
      <c r="DM141" s="1633"/>
      <c r="DN141" s="1633"/>
      <c r="DO141" s="1633"/>
      <c r="DP141" s="1633"/>
      <c r="DQ141" s="1633"/>
      <c r="DR141" s="1633"/>
      <c r="DS141" s="1633"/>
      <c r="DT141" s="1633"/>
      <c r="DU141" s="1633"/>
      <c r="DV141" s="1633"/>
      <c r="DW141" s="1633"/>
      <c r="DX141" s="1633"/>
      <c r="DY141" s="1633"/>
      <c r="DZ141" s="1633"/>
      <c r="EA141" s="1633"/>
      <c r="EB141" s="1633"/>
      <c r="EC141" s="1633"/>
      <c r="ED141" s="1633"/>
      <c r="EE141" s="1633"/>
      <c r="EF141" s="1633"/>
      <c r="EG141" s="1633"/>
      <c r="EH141" s="1633"/>
      <c r="EI141" s="1633"/>
      <c r="EJ141" s="1633"/>
      <c r="EK141" s="1633"/>
      <c r="EL141" s="1633"/>
      <c r="EM141" s="1633"/>
      <c r="EN141" s="1633"/>
      <c r="EO141" s="1633"/>
      <c r="EP141" s="1633"/>
      <c r="EQ141" s="1633"/>
      <c r="ER141" s="1633"/>
      <c r="ES141" s="1633"/>
      <c r="ET141" s="1633"/>
      <c r="EU141" s="1633"/>
      <c r="EV141" s="1633"/>
      <c r="EW141" s="1633"/>
      <c r="EX141" s="1633"/>
      <c r="EY141" s="1633"/>
      <c r="EZ141" s="1633"/>
      <c r="FA141" s="1633"/>
      <c r="FB141" s="1633"/>
      <c r="FC141" s="1633"/>
      <c r="FD141" s="1633"/>
      <c r="FE141" s="1633"/>
      <c r="FF141" s="1633"/>
      <c r="FG141" s="1633"/>
      <c r="FH141" s="1633"/>
      <c r="FI141" s="1633"/>
      <c r="FJ141" s="1633"/>
      <c r="FK141" s="1633"/>
      <c r="FL141" s="1633"/>
      <c r="FM141" s="1633"/>
      <c r="FN141" s="1633"/>
      <c r="FO141" s="1633"/>
      <c r="FP141" s="1633"/>
      <c r="FQ141" s="1633"/>
      <c r="FR141" s="1633"/>
      <c r="FS141" s="1633"/>
      <c r="FT141" s="1633"/>
      <c r="FU141" s="1633"/>
      <c r="FV141" s="1633"/>
      <c r="FW141" s="1633"/>
      <c r="FX141" s="1633"/>
      <c r="FY141" s="1633"/>
      <c r="FZ141" s="1633"/>
      <c r="GA141" s="1633"/>
      <c r="GB141" s="1633"/>
      <c r="GC141" s="1633"/>
      <c r="GD141" s="1633"/>
      <c r="GE141" s="1633"/>
      <c r="GF141" s="1633"/>
      <c r="GG141" s="1633"/>
      <c r="GH141" s="1633"/>
      <c r="GI141" s="1633"/>
      <c r="GJ141" s="1633"/>
      <c r="GK141" s="1633"/>
      <c r="GL141" s="1633"/>
      <c r="GM141" s="1633"/>
      <c r="GN141" s="1633"/>
      <c r="GO141" s="1633"/>
      <c r="GP141" s="1633"/>
      <c r="GQ141" s="1633"/>
      <c r="GR141" s="1633"/>
      <c r="GS141" s="1633"/>
      <c r="GT141" s="1633"/>
      <c r="GU141" s="1633"/>
      <c r="GV141" s="1633"/>
      <c r="GW141" s="1633"/>
      <c r="GX141" s="1633"/>
      <c r="GY141" s="1633"/>
      <c r="GZ141" s="1633"/>
      <c r="HA141" s="1633"/>
      <c r="HB141" s="1633"/>
      <c r="HC141" s="1633"/>
      <c r="HD141" s="1633"/>
      <c r="HE141" s="1633"/>
      <c r="HF141" s="1633"/>
      <c r="HG141" s="1633"/>
      <c r="HH141" s="1633"/>
      <c r="HI141" s="1633"/>
      <c r="HJ141" s="1633"/>
      <c r="HK141" s="1633"/>
      <c r="HL141" s="1633"/>
      <c r="HM141" s="1633"/>
      <c r="HN141" s="1633"/>
      <c r="HO141" s="1633"/>
      <c r="HP141" s="1633"/>
      <c r="HQ141" s="1633"/>
      <c r="HR141" s="1633"/>
      <c r="HS141" s="1633"/>
      <c r="HT141" s="1633"/>
      <c r="HU141" s="1633"/>
      <c r="HV141" s="1633"/>
      <c r="HW141" s="1633"/>
      <c r="HX141" s="1633"/>
      <c r="HY141" s="1633"/>
      <c r="HZ141" s="1633"/>
      <c r="IA141" s="1633"/>
      <c r="IB141" s="1633"/>
      <c r="IC141" s="1633"/>
      <c r="ID141" s="1633"/>
      <c r="IE141" s="1633"/>
      <c r="IF141" s="1633"/>
      <c r="IG141" s="1633"/>
      <c r="IH141" s="1633"/>
      <c r="II141" s="1633"/>
      <c r="IJ141" s="1633"/>
      <c r="IK141" s="1633"/>
      <c r="IL141" s="1633"/>
      <c r="IM141" s="1633"/>
      <c r="IN141" s="1633"/>
      <c r="IO141" s="1633"/>
      <c r="IP141" s="1633"/>
      <c r="IQ141" s="1633"/>
      <c r="IR141" s="1633"/>
      <c r="IS141" s="1633"/>
      <c r="IT141" s="1633"/>
      <c r="IU141" s="1633"/>
      <c r="IV141" s="1633"/>
      <c r="IW141" s="1633"/>
      <c r="IX141" s="1633"/>
      <c r="IY141" s="1633"/>
      <c r="IZ141" s="1633"/>
      <c r="JA141" s="1633"/>
      <c r="JB141" s="1633"/>
      <c r="JC141" s="1633"/>
      <c r="JD141" s="1633"/>
      <c r="JE141" s="1633"/>
      <c r="JF141" s="1633"/>
      <c r="JG141" s="1633"/>
      <c r="JH141" s="1633"/>
      <c r="JI141" s="1633"/>
      <c r="JJ141" s="1633"/>
      <c r="JK141" s="1633"/>
      <c r="JL141" s="1633"/>
      <c r="JM141" s="1633"/>
      <c r="JN141" s="1633"/>
      <c r="JO141" s="1633"/>
      <c r="JP141" s="1633"/>
      <c r="JQ141" s="1633"/>
      <c r="JR141" s="1633"/>
      <c r="JS141" s="1633"/>
      <c r="JT141" s="1633"/>
      <c r="JU141" s="1633"/>
      <c r="JV141" s="1633"/>
      <c r="JW141" s="1633"/>
      <c r="JX141" s="1633"/>
      <c r="JY141" s="1633"/>
      <c r="JZ141" s="1633"/>
      <c r="KA141" s="1633"/>
      <c r="KB141" s="1633"/>
      <c r="KC141" s="1633"/>
      <c r="KD141" s="1633"/>
      <c r="KE141" s="1633"/>
      <c r="KF141" s="1633"/>
      <c r="KG141" s="1633"/>
      <c r="KH141" s="1633"/>
      <c r="KI141" s="1633"/>
      <c r="KJ141" s="1633"/>
      <c r="KK141" s="1633"/>
      <c r="KL141" s="1633"/>
      <c r="KM141" s="1633"/>
      <c r="KN141" s="1633"/>
      <c r="KO141" s="1633"/>
      <c r="KP141" s="1633"/>
      <c r="KQ141" s="1633"/>
      <c r="KR141" s="1633"/>
      <c r="KS141" s="1633"/>
      <c r="KT141" s="1633"/>
      <c r="KU141" s="1633"/>
      <c r="KV141" s="1633"/>
      <c r="KW141" s="1633"/>
      <c r="KX141" s="1633"/>
      <c r="KY141" s="1633"/>
      <c r="KZ141" s="1633"/>
      <c r="LA141" s="1633"/>
      <c r="LB141" s="1633"/>
      <c r="LC141" s="1633"/>
      <c r="LD141" s="1642"/>
      <c r="LE141" s="1642"/>
      <c r="LF141" s="1642"/>
      <c r="LG141" s="1642"/>
      <c r="LH141" s="1642"/>
      <c r="LI141" s="1642"/>
      <c r="LJ141" s="1642"/>
      <c r="LK141" s="1642"/>
      <c r="LL141" s="1642"/>
      <c r="LM141" s="1643"/>
    </row>
    <row r="142" s="1479" customFormat="1" ht="47" customHeight="1" spans="1:325">
      <c r="A142" s="2147">
        <v>45887</v>
      </c>
      <c r="B142" s="2148" t="s">
        <v>1810</v>
      </c>
      <c r="C142" s="2149" t="s">
        <v>1811</v>
      </c>
      <c r="D142" s="2150">
        <v>4500177186</v>
      </c>
      <c r="E142" s="2160"/>
      <c r="F142" s="2150" t="s">
        <v>3975</v>
      </c>
      <c r="G142" s="2152" t="s">
        <v>3817</v>
      </c>
      <c r="H142" s="2152" t="s">
        <v>3817</v>
      </c>
      <c r="I142" s="1532" t="s">
        <v>3818</v>
      </c>
      <c r="J142" s="1522">
        <v>402</v>
      </c>
      <c r="K142" s="1534">
        <v>0</v>
      </c>
      <c r="L142" s="1534">
        <v>6</v>
      </c>
      <c r="M142" s="1534">
        <v>67</v>
      </c>
      <c r="N142" s="2163">
        <v>45922</v>
      </c>
      <c r="O142" s="2163">
        <v>45918</v>
      </c>
      <c r="P142" s="1526"/>
      <c r="Q142" s="2070" t="s">
        <v>78</v>
      </c>
      <c r="R142" s="2167" t="s">
        <v>3968</v>
      </c>
      <c r="S142" s="2167" t="s">
        <v>168</v>
      </c>
      <c r="T142" s="1557">
        <v>45890</v>
      </c>
      <c r="U142" s="1578" t="s">
        <v>88</v>
      </c>
      <c r="V142" s="1578">
        <v>45894</v>
      </c>
      <c r="W142" s="1579"/>
      <c r="X142" s="1578"/>
      <c r="Y142" s="1580" t="s">
        <v>3976</v>
      </c>
      <c r="Z142" s="2173" t="s">
        <v>1814</v>
      </c>
      <c r="AA142" s="2174">
        <v>3.1004</v>
      </c>
      <c r="AB142" s="2175">
        <v>1246.3608</v>
      </c>
      <c r="AC142" s="1602" t="s">
        <v>3970</v>
      </c>
      <c r="AD142" s="1603" t="s">
        <v>81</v>
      </c>
      <c r="AE142" s="1603">
        <v>1</v>
      </c>
      <c r="AF142" s="1603">
        <f t="shared" si="52"/>
        <v>402</v>
      </c>
      <c r="AG142" s="1604"/>
      <c r="AH142" s="1605"/>
      <c r="AI142" s="1605"/>
      <c r="AJ142" s="1605" t="s">
        <v>63</v>
      </c>
      <c r="AK142" s="1616">
        <f t="shared" si="53"/>
        <v>402</v>
      </c>
      <c r="AL142" s="2314"/>
      <c r="AM142" s="1617"/>
      <c r="AN142" s="1618"/>
      <c r="AO142" s="1618"/>
      <c r="AP142" s="1618"/>
      <c r="AQ142" s="1618"/>
      <c r="AR142" s="1622">
        <v>402</v>
      </c>
      <c r="AS142" s="1618"/>
      <c r="AT142" s="1618"/>
      <c r="AU142" s="2317"/>
      <c r="AV142" s="2292">
        <f t="shared" si="54"/>
        <v>385.25</v>
      </c>
      <c r="AW142" s="2297">
        <f t="shared" si="55"/>
        <v>16.75</v>
      </c>
      <c r="AX142" s="1633"/>
      <c r="AY142" s="1633"/>
      <c r="AZ142" s="1633"/>
      <c r="BA142" s="1633"/>
      <c r="BB142" s="1633"/>
      <c r="BC142" s="1633"/>
      <c r="BD142" s="1633"/>
      <c r="BE142" s="1633"/>
      <c r="BF142" s="1633"/>
      <c r="BG142" s="1633"/>
      <c r="BH142" s="1633"/>
      <c r="BI142" s="1633"/>
      <c r="BJ142" s="1633"/>
      <c r="BK142" s="1633"/>
      <c r="BL142" s="1633"/>
      <c r="BM142" s="1633"/>
      <c r="BN142" s="1633"/>
      <c r="BO142" s="1633"/>
      <c r="BP142" s="1633"/>
      <c r="BQ142" s="1633"/>
      <c r="BR142" s="1633"/>
      <c r="BS142" s="1633"/>
      <c r="BT142" s="1633"/>
      <c r="BU142" s="1633"/>
      <c r="BV142" s="1633"/>
      <c r="BW142" s="1633"/>
      <c r="BX142" s="1633"/>
      <c r="BY142" s="1633"/>
      <c r="BZ142" s="1633"/>
      <c r="CA142" s="1633"/>
      <c r="CB142" s="1633"/>
      <c r="CC142" s="1633"/>
      <c r="CD142" s="1633"/>
      <c r="CE142" s="1633"/>
      <c r="CF142" s="1633"/>
      <c r="CG142" s="1633"/>
      <c r="CH142" s="1633"/>
      <c r="CI142" s="1633"/>
      <c r="CJ142" s="1633"/>
      <c r="CK142" s="1633"/>
      <c r="CL142" s="1633"/>
      <c r="CM142" s="1633"/>
      <c r="CN142" s="1633"/>
      <c r="CO142" s="1633"/>
      <c r="CP142" s="1633"/>
      <c r="CQ142" s="1633"/>
      <c r="CR142" s="1633"/>
      <c r="CS142" s="1633"/>
      <c r="CT142" s="1633"/>
      <c r="CU142" s="1633"/>
      <c r="CV142" s="1633"/>
      <c r="CW142" s="1633"/>
      <c r="CX142" s="1633"/>
      <c r="CY142" s="1633"/>
      <c r="CZ142" s="1633"/>
      <c r="DA142" s="1633"/>
      <c r="DB142" s="1633"/>
      <c r="DC142" s="1633"/>
      <c r="DD142" s="1633"/>
      <c r="DE142" s="1633"/>
      <c r="DF142" s="1633"/>
      <c r="DG142" s="1633"/>
      <c r="DH142" s="1633"/>
      <c r="DI142" s="1633"/>
      <c r="DJ142" s="1633"/>
      <c r="DK142" s="1633"/>
      <c r="DL142" s="1633"/>
      <c r="DM142" s="1633"/>
      <c r="DN142" s="1633"/>
      <c r="DO142" s="1633"/>
      <c r="DP142" s="1633"/>
      <c r="DQ142" s="1633"/>
      <c r="DR142" s="1633"/>
      <c r="DS142" s="1633"/>
      <c r="DT142" s="1633"/>
      <c r="DU142" s="1633"/>
      <c r="DV142" s="1633"/>
      <c r="DW142" s="1633"/>
      <c r="DX142" s="1633"/>
      <c r="DY142" s="1633"/>
      <c r="DZ142" s="1633"/>
      <c r="EA142" s="1633"/>
      <c r="EB142" s="1633"/>
      <c r="EC142" s="1633"/>
      <c r="ED142" s="1633"/>
      <c r="EE142" s="1633"/>
      <c r="EF142" s="1633"/>
      <c r="EG142" s="1633"/>
      <c r="EH142" s="1633"/>
      <c r="EI142" s="1633"/>
      <c r="EJ142" s="1633"/>
      <c r="EK142" s="1633"/>
      <c r="EL142" s="1633"/>
      <c r="EM142" s="1633"/>
      <c r="EN142" s="1633"/>
      <c r="EO142" s="1633"/>
      <c r="EP142" s="1633"/>
      <c r="EQ142" s="1633"/>
      <c r="ER142" s="1633"/>
      <c r="ES142" s="1633"/>
      <c r="ET142" s="1633"/>
      <c r="EU142" s="1633"/>
      <c r="EV142" s="1633"/>
      <c r="EW142" s="1633"/>
      <c r="EX142" s="1633"/>
      <c r="EY142" s="1633"/>
      <c r="EZ142" s="1633"/>
      <c r="FA142" s="1633"/>
      <c r="FB142" s="1633"/>
      <c r="FC142" s="1633"/>
      <c r="FD142" s="1633"/>
      <c r="FE142" s="1633"/>
      <c r="FF142" s="1633"/>
      <c r="FG142" s="1633"/>
      <c r="FH142" s="1633"/>
      <c r="FI142" s="1633"/>
      <c r="FJ142" s="1633"/>
      <c r="FK142" s="1633"/>
      <c r="FL142" s="1633"/>
      <c r="FM142" s="1633"/>
      <c r="FN142" s="1633"/>
      <c r="FO142" s="1633"/>
      <c r="FP142" s="1633"/>
      <c r="FQ142" s="1633"/>
      <c r="FR142" s="1633"/>
      <c r="FS142" s="1633"/>
      <c r="FT142" s="1633"/>
      <c r="FU142" s="1633"/>
      <c r="FV142" s="1633"/>
      <c r="FW142" s="1633"/>
      <c r="FX142" s="1633"/>
      <c r="FY142" s="1633"/>
      <c r="FZ142" s="1633"/>
      <c r="GA142" s="1633"/>
      <c r="GB142" s="1633"/>
      <c r="GC142" s="1633"/>
      <c r="GD142" s="1633"/>
      <c r="GE142" s="1633"/>
      <c r="GF142" s="1633"/>
      <c r="GG142" s="1633"/>
      <c r="GH142" s="1633"/>
      <c r="GI142" s="1633"/>
      <c r="GJ142" s="1633"/>
      <c r="GK142" s="1633"/>
      <c r="GL142" s="1633"/>
      <c r="GM142" s="1633"/>
      <c r="GN142" s="1633"/>
      <c r="GO142" s="1633"/>
      <c r="GP142" s="1633"/>
      <c r="GQ142" s="1633"/>
      <c r="GR142" s="1633"/>
      <c r="GS142" s="1633"/>
      <c r="GT142" s="1633"/>
      <c r="GU142" s="1633"/>
      <c r="GV142" s="1633"/>
      <c r="GW142" s="1633"/>
      <c r="GX142" s="1633"/>
      <c r="GY142" s="1633"/>
      <c r="GZ142" s="1633"/>
      <c r="HA142" s="1633"/>
      <c r="HB142" s="1633"/>
      <c r="HC142" s="1633"/>
      <c r="HD142" s="1633"/>
      <c r="HE142" s="1633"/>
      <c r="HF142" s="1633"/>
      <c r="HG142" s="1633"/>
      <c r="HH142" s="1633"/>
      <c r="HI142" s="1633"/>
      <c r="HJ142" s="1633"/>
      <c r="HK142" s="1633"/>
      <c r="HL142" s="1633"/>
      <c r="HM142" s="1633"/>
      <c r="HN142" s="1633"/>
      <c r="HO142" s="1633"/>
      <c r="HP142" s="1633"/>
      <c r="HQ142" s="1633"/>
      <c r="HR142" s="1633"/>
      <c r="HS142" s="1633"/>
      <c r="HT142" s="1633"/>
      <c r="HU142" s="1633"/>
      <c r="HV142" s="1633"/>
      <c r="HW142" s="1633"/>
      <c r="HX142" s="1633"/>
      <c r="HY142" s="1633"/>
      <c r="HZ142" s="1633"/>
      <c r="IA142" s="1633"/>
      <c r="IB142" s="1633"/>
      <c r="IC142" s="1633"/>
      <c r="ID142" s="1633"/>
      <c r="IE142" s="1633"/>
      <c r="IF142" s="1633"/>
      <c r="IG142" s="1633"/>
      <c r="IH142" s="1633"/>
      <c r="II142" s="1633"/>
      <c r="IJ142" s="1633"/>
      <c r="IK142" s="1633"/>
      <c r="IL142" s="1633"/>
      <c r="IM142" s="1633"/>
      <c r="IN142" s="1633"/>
      <c r="IO142" s="1633"/>
      <c r="IP142" s="1633"/>
      <c r="IQ142" s="1633"/>
      <c r="IR142" s="1633"/>
      <c r="IS142" s="1633"/>
      <c r="IT142" s="1633"/>
      <c r="IU142" s="1633"/>
      <c r="IV142" s="1633"/>
      <c r="IW142" s="1633"/>
      <c r="IX142" s="1633"/>
      <c r="IY142" s="1633"/>
      <c r="IZ142" s="1633"/>
      <c r="JA142" s="1633"/>
      <c r="JB142" s="1633"/>
      <c r="JC142" s="1633"/>
      <c r="JD142" s="1633"/>
      <c r="JE142" s="1633"/>
      <c r="JF142" s="1633"/>
      <c r="JG142" s="1633"/>
      <c r="JH142" s="1633"/>
      <c r="JI142" s="1633"/>
      <c r="JJ142" s="1633"/>
      <c r="JK142" s="1633"/>
      <c r="JL142" s="1633"/>
      <c r="JM142" s="1633"/>
      <c r="JN142" s="1633"/>
      <c r="JO142" s="1633"/>
      <c r="JP142" s="1633"/>
      <c r="JQ142" s="1633"/>
      <c r="JR142" s="1633"/>
      <c r="JS142" s="1633"/>
      <c r="JT142" s="1633"/>
      <c r="JU142" s="1633"/>
      <c r="JV142" s="1633"/>
      <c r="JW142" s="1633"/>
      <c r="JX142" s="1633"/>
      <c r="JY142" s="1633"/>
      <c r="JZ142" s="1633"/>
      <c r="KA142" s="1633"/>
      <c r="KB142" s="1633"/>
      <c r="KC142" s="1633"/>
      <c r="KD142" s="1633"/>
      <c r="KE142" s="1633"/>
      <c r="KF142" s="1633"/>
      <c r="KG142" s="1633"/>
      <c r="KH142" s="1633"/>
      <c r="KI142" s="1633"/>
      <c r="KJ142" s="1633"/>
      <c r="KK142" s="1633"/>
      <c r="KL142" s="1633"/>
      <c r="KM142" s="1633"/>
      <c r="KN142" s="1633"/>
      <c r="KO142" s="1633"/>
      <c r="KP142" s="1633"/>
      <c r="KQ142" s="1633"/>
      <c r="KR142" s="1633"/>
      <c r="KS142" s="1633"/>
      <c r="KT142" s="1633"/>
      <c r="KU142" s="1633"/>
      <c r="KV142" s="1633"/>
      <c r="KW142" s="1633"/>
      <c r="KX142" s="1633"/>
      <c r="KY142" s="1633"/>
      <c r="KZ142" s="1633"/>
      <c r="LA142" s="1633"/>
      <c r="LB142" s="1633"/>
      <c r="LC142" s="1633"/>
      <c r="LD142" s="1642"/>
      <c r="LE142" s="1642"/>
      <c r="LF142" s="1642"/>
      <c r="LG142" s="1642"/>
      <c r="LH142" s="1642"/>
      <c r="LI142" s="1642"/>
      <c r="LJ142" s="1642"/>
      <c r="LK142" s="1642"/>
      <c r="LL142" s="1642"/>
      <c r="LM142" s="1643"/>
    </row>
    <row r="143" s="1479" customFormat="1" ht="47" customHeight="1" spans="1:325">
      <c r="A143" s="2147">
        <v>45887</v>
      </c>
      <c r="B143" s="2148" t="s">
        <v>1810</v>
      </c>
      <c r="C143" s="2149" t="s">
        <v>1811</v>
      </c>
      <c r="D143" s="2150">
        <v>4500177186</v>
      </c>
      <c r="E143" s="2160"/>
      <c r="F143" s="2150" t="s">
        <v>3977</v>
      </c>
      <c r="G143" s="2152" t="s">
        <v>3820</v>
      </c>
      <c r="H143" s="2152" t="s">
        <v>3820</v>
      </c>
      <c r="I143" s="1532" t="s">
        <v>3821</v>
      </c>
      <c r="J143" s="1522">
        <v>402</v>
      </c>
      <c r="K143" s="1534">
        <v>0</v>
      </c>
      <c r="L143" s="1534">
        <v>6</v>
      </c>
      <c r="M143" s="1534">
        <v>67</v>
      </c>
      <c r="N143" s="2163">
        <v>45922</v>
      </c>
      <c r="O143" s="2163">
        <v>45918</v>
      </c>
      <c r="P143" s="1526"/>
      <c r="Q143" s="2070" t="s">
        <v>78</v>
      </c>
      <c r="R143" s="2167" t="s">
        <v>3968</v>
      </c>
      <c r="S143" s="2167" t="s">
        <v>168</v>
      </c>
      <c r="T143" s="1557">
        <v>45890</v>
      </c>
      <c r="U143" s="1578" t="s">
        <v>88</v>
      </c>
      <c r="V143" s="1578">
        <v>45894</v>
      </c>
      <c r="W143" s="1579"/>
      <c r="X143" s="1578"/>
      <c r="Y143" s="1580" t="s">
        <v>3978</v>
      </c>
      <c r="Z143" s="2173" t="s">
        <v>1814</v>
      </c>
      <c r="AA143" s="2174">
        <v>3.1004</v>
      </c>
      <c r="AB143" s="2175">
        <v>1246.3608</v>
      </c>
      <c r="AC143" s="1602" t="s">
        <v>3970</v>
      </c>
      <c r="AD143" s="1603" t="s">
        <v>81</v>
      </c>
      <c r="AE143" s="1603">
        <v>1</v>
      </c>
      <c r="AF143" s="1603">
        <f t="shared" si="52"/>
        <v>402</v>
      </c>
      <c r="AG143" s="1604"/>
      <c r="AH143" s="1605"/>
      <c r="AI143" s="1605"/>
      <c r="AJ143" s="1605" t="s">
        <v>63</v>
      </c>
      <c r="AK143" s="1616">
        <f t="shared" si="53"/>
        <v>402</v>
      </c>
      <c r="AL143" s="2314"/>
      <c r="AM143" s="1617"/>
      <c r="AN143" s="1618"/>
      <c r="AO143" s="1618"/>
      <c r="AP143" s="1618"/>
      <c r="AQ143" s="1618"/>
      <c r="AR143" s="1618"/>
      <c r="AS143" s="1622">
        <v>402</v>
      </c>
      <c r="AT143" s="1618"/>
      <c r="AU143" s="2317"/>
      <c r="AV143" s="2292">
        <f t="shared" si="54"/>
        <v>385.25</v>
      </c>
      <c r="AW143" s="2297">
        <f t="shared" si="55"/>
        <v>16.75</v>
      </c>
      <c r="AX143" s="1633"/>
      <c r="AY143" s="1633"/>
      <c r="AZ143" s="1633"/>
      <c r="BA143" s="1633"/>
      <c r="BB143" s="1633"/>
      <c r="BC143" s="1633"/>
      <c r="BD143" s="1633"/>
      <c r="BE143" s="1633"/>
      <c r="BF143" s="1633"/>
      <c r="BG143" s="1633"/>
      <c r="BH143" s="1633"/>
      <c r="BI143" s="1633"/>
      <c r="BJ143" s="1633"/>
      <c r="BK143" s="1633"/>
      <c r="BL143" s="1633"/>
      <c r="BM143" s="1633"/>
      <c r="BN143" s="1633"/>
      <c r="BO143" s="1633"/>
      <c r="BP143" s="1633"/>
      <c r="BQ143" s="1633"/>
      <c r="BR143" s="1633"/>
      <c r="BS143" s="1633"/>
      <c r="BT143" s="1633"/>
      <c r="BU143" s="1633"/>
      <c r="BV143" s="1633"/>
      <c r="BW143" s="1633"/>
      <c r="BX143" s="1633"/>
      <c r="BY143" s="1633"/>
      <c r="BZ143" s="1633"/>
      <c r="CA143" s="1633"/>
      <c r="CB143" s="1633"/>
      <c r="CC143" s="1633"/>
      <c r="CD143" s="1633"/>
      <c r="CE143" s="1633"/>
      <c r="CF143" s="1633"/>
      <c r="CG143" s="1633"/>
      <c r="CH143" s="1633"/>
      <c r="CI143" s="1633"/>
      <c r="CJ143" s="1633"/>
      <c r="CK143" s="1633"/>
      <c r="CL143" s="1633"/>
      <c r="CM143" s="1633"/>
      <c r="CN143" s="1633"/>
      <c r="CO143" s="1633"/>
      <c r="CP143" s="1633"/>
      <c r="CQ143" s="1633"/>
      <c r="CR143" s="1633"/>
      <c r="CS143" s="1633"/>
      <c r="CT143" s="1633"/>
      <c r="CU143" s="1633"/>
      <c r="CV143" s="1633"/>
      <c r="CW143" s="1633"/>
      <c r="CX143" s="1633"/>
      <c r="CY143" s="1633"/>
      <c r="CZ143" s="1633"/>
      <c r="DA143" s="1633"/>
      <c r="DB143" s="1633"/>
      <c r="DC143" s="1633"/>
      <c r="DD143" s="1633"/>
      <c r="DE143" s="1633"/>
      <c r="DF143" s="1633"/>
      <c r="DG143" s="1633"/>
      <c r="DH143" s="1633"/>
      <c r="DI143" s="1633"/>
      <c r="DJ143" s="1633"/>
      <c r="DK143" s="1633"/>
      <c r="DL143" s="1633"/>
      <c r="DM143" s="1633"/>
      <c r="DN143" s="1633"/>
      <c r="DO143" s="1633"/>
      <c r="DP143" s="1633"/>
      <c r="DQ143" s="1633"/>
      <c r="DR143" s="1633"/>
      <c r="DS143" s="1633"/>
      <c r="DT143" s="1633"/>
      <c r="DU143" s="1633"/>
      <c r="DV143" s="1633"/>
      <c r="DW143" s="1633"/>
      <c r="DX143" s="1633"/>
      <c r="DY143" s="1633"/>
      <c r="DZ143" s="1633"/>
      <c r="EA143" s="1633"/>
      <c r="EB143" s="1633"/>
      <c r="EC143" s="1633"/>
      <c r="ED143" s="1633"/>
      <c r="EE143" s="1633"/>
      <c r="EF143" s="1633"/>
      <c r="EG143" s="1633"/>
      <c r="EH143" s="1633"/>
      <c r="EI143" s="1633"/>
      <c r="EJ143" s="1633"/>
      <c r="EK143" s="1633"/>
      <c r="EL143" s="1633"/>
      <c r="EM143" s="1633"/>
      <c r="EN143" s="1633"/>
      <c r="EO143" s="1633"/>
      <c r="EP143" s="1633"/>
      <c r="EQ143" s="1633"/>
      <c r="ER143" s="1633"/>
      <c r="ES143" s="1633"/>
      <c r="ET143" s="1633"/>
      <c r="EU143" s="1633"/>
      <c r="EV143" s="1633"/>
      <c r="EW143" s="1633"/>
      <c r="EX143" s="1633"/>
      <c r="EY143" s="1633"/>
      <c r="EZ143" s="1633"/>
      <c r="FA143" s="1633"/>
      <c r="FB143" s="1633"/>
      <c r="FC143" s="1633"/>
      <c r="FD143" s="1633"/>
      <c r="FE143" s="1633"/>
      <c r="FF143" s="1633"/>
      <c r="FG143" s="1633"/>
      <c r="FH143" s="1633"/>
      <c r="FI143" s="1633"/>
      <c r="FJ143" s="1633"/>
      <c r="FK143" s="1633"/>
      <c r="FL143" s="1633"/>
      <c r="FM143" s="1633"/>
      <c r="FN143" s="1633"/>
      <c r="FO143" s="1633"/>
      <c r="FP143" s="1633"/>
      <c r="FQ143" s="1633"/>
      <c r="FR143" s="1633"/>
      <c r="FS143" s="1633"/>
      <c r="FT143" s="1633"/>
      <c r="FU143" s="1633"/>
      <c r="FV143" s="1633"/>
      <c r="FW143" s="1633"/>
      <c r="FX143" s="1633"/>
      <c r="FY143" s="1633"/>
      <c r="FZ143" s="1633"/>
      <c r="GA143" s="1633"/>
      <c r="GB143" s="1633"/>
      <c r="GC143" s="1633"/>
      <c r="GD143" s="1633"/>
      <c r="GE143" s="1633"/>
      <c r="GF143" s="1633"/>
      <c r="GG143" s="1633"/>
      <c r="GH143" s="1633"/>
      <c r="GI143" s="1633"/>
      <c r="GJ143" s="1633"/>
      <c r="GK143" s="1633"/>
      <c r="GL143" s="1633"/>
      <c r="GM143" s="1633"/>
      <c r="GN143" s="1633"/>
      <c r="GO143" s="1633"/>
      <c r="GP143" s="1633"/>
      <c r="GQ143" s="1633"/>
      <c r="GR143" s="1633"/>
      <c r="GS143" s="1633"/>
      <c r="GT143" s="1633"/>
      <c r="GU143" s="1633"/>
      <c r="GV143" s="1633"/>
      <c r="GW143" s="1633"/>
      <c r="GX143" s="1633"/>
      <c r="GY143" s="1633"/>
      <c r="GZ143" s="1633"/>
      <c r="HA143" s="1633"/>
      <c r="HB143" s="1633"/>
      <c r="HC143" s="1633"/>
      <c r="HD143" s="1633"/>
      <c r="HE143" s="1633"/>
      <c r="HF143" s="1633"/>
      <c r="HG143" s="1633"/>
      <c r="HH143" s="1633"/>
      <c r="HI143" s="1633"/>
      <c r="HJ143" s="1633"/>
      <c r="HK143" s="1633"/>
      <c r="HL143" s="1633"/>
      <c r="HM143" s="1633"/>
      <c r="HN143" s="1633"/>
      <c r="HO143" s="1633"/>
      <c r="HP143" s="1633"/>
      <c r="HQ143" s="1633"/>
      <c r="HR143" s="1633"/>
      <c r="HS143" s="1633"/>
      <c r="HT143" s="1633"/>
      <c r="HU143" s="1633"/>
      <c r="HV143" s="1633"/>
      <c r="HW143" s="1633"/>
      <c r="HX143" s="1633"/>
      <c r="HY143" s="1633"/>
      <c r="HZ143" s="1633"/>
      <c r="IA143" s="1633"/>
      <c r="IB143" s="1633"/>
      <c r="IC143" s="1633"/>
      <c r="ID143" s="1633"/>
      <c r="IE143" s="1633"/>
      <c r="IF143" s="1633"/>
      <c r="IG143" s="1633"/>
      <c r="IH143" s="1633"/>
      <c r="II143" s="1633"/>
      <c r="IJ143" s="1633"/>
      <c r="IK143" s="1633"/>
      <c r="IL143" s="1633"/>
      <c r="IM143" s="1633"/>
      <c r="IN143" s="1633"/>
      <c r="IO143" s="1633"/>
      <c r="IP143" s="1633"/>
      <c r="IQ143" s="1633"/>
      <c r="IR143" s="1633"/>
      <c r="IS143" s="1633"/>
      <c r="IT143" s="1633"/>
      <c r="IU143" s="1633"/>
      <c r="IV143" s="1633"/>
      <c r="IW143" s="1633"/>
      <c r="IX143" s="1633"/>
      <c r="IY143" s="1633"/>
      <c r="IZ143" s="1633"/>
      <c r="JA143" s="1633"/>
      <c r="JB143" s="1633"/>
      <c r="JC143" s="1633"/>
      <c r="JD143" s="1633"/>
      <c r="JE143" s="1633"/>
      <c r="JF143" s="1633"/>
      <c r="JG143" s="1633"/>
      <c r="JH143" s="1633"/>
      <c r="JI143" s="1633"/>
      <c r="JJ143" s="1633"/>
      <c r="JK143" s="1633"/>
      <c r="JL143" s="1633"/>
      <c r="JM143" s="1633"/>
      <c r="JN143" s="1633"/>
      <c r="JO143" s="1633"/>
      <c r="JP143" s="1633"/>
      <c r="JQ143" s="1633"/>
      <c r="JR143" s="1633"/>
      <c r="JS143" s="1633"/>
      <c r="JT143" s="1633"/>
      <c r="JU143" s="1633"/>
      <c r="JV143" s="1633"/>
      <c r="JW143" s="1633"/>
      <c r="JX143" s="1633"/>
      <c r="JY143" s="1633"/>
      <c r="JZ143" s="1633"/>
      <c r="KA143" s="1633"/>
      <c r="KB143" s="1633"/>
      <c r="KC143" s="1633"/>
      <c r="KD143" s="1633"/>
      <c r="KE143" s="1633"/>
      <c r="KF143" s="1633"/>
      <c r="KG143" s="1633"/>
      <c r="KH143" s="1633"/>
      <c r="KI143" s="1633"/>
      <c r="KJ143" s="1633"/>
      <c r="KK143" s="1633"/>
      <c r="KL143" s="1633"/>
      <c r="KM143" s="1633"/>
      <c r="KN143" s="1633"/>
      <c r="KO143" s="1633"/>
      <c r="KP143" s="1633"/>
      <c r="KQ143" s="1633"/>
      <c r="KR143" s="1633"/>
      <c r="KS143" s="1633"/>
      <c r="KT143" s="1633"/>
      <c r="KU143" s="1633"/>
      <c r="KV143" s="1633"/>
      <c r="KW143" s="1633"/>
      <c r="KX143" s="1633"/>
      <c r="KY143" s="1633"/>
      <c r="KZ143" s="1633"/>
      <c r="LA143" s="1633"/>
      <c r="LB143" s="1633"/>
      <c r="LC143" s="1633"/>
      <c r="LD143" s="1642"/>
      <c r="LE143" s="1642"/>
      <c r="LF143" s="1642"/>
      <c r="LG143" s="1642"/>
      <c r="LH143" s="1642"/>
      <c r="LI143" s="1642"/>
      <c r="LJ143" s="1642"/>
      <c r="LK143" s="1642"/>
      <c r="LL143" s="1642"/>
      <c r="LM143" s="1643"/>
    </row>
    <row r="144" s="1479" customFormat="1" ht="47" customHeight="1" spans="1:325">
      <c r="A144" s="2147">
        <v>45887</v>
      </c>
      <c r="B144" s="2148" t="s">
        <v>1810</v>
      </c>
      <c r="C144" s="2149" t="s">
        <v>1811</v>
      </c>
      <c r="D144" s="2150">
        <v>4500177186</v>
      </c>
      <c r="E144" s="2160"/>
      <c r="F144" s="2150" t="s">
        <v>3979</v>
      </c>
      <c r="G144" s="2152" t="s">
        <v>3823</v>
      </c>
      <c r="H144" s="2152" t="s">
        <v>3823</v>
      </c>
      <c r="I144" s="1532" t="s">
        <v>3824</v>
      </c>
      <c r="J144" s="1522">
        <v>402</v>
      </c>
      <c r="K144" s="1534">
        <v>0</v>
      </c>
      <c r="L144" s="1534">
        <v>6</v>
      </c>
      <c r="M144" s="1534">
        <v>67</v>
      </c>
      <c r="N144" s="2163">
        <v>45922</v>
      </c>
      <c r="O144" s="2163">
        <v>45918</v>
      </c>
      <c r="P144" s="1526"/>
      <c r="Q144" s="2070" t="s">
        <v>78</v>
      </c>
      <c r="R144" s="2167" t="s">
        <v>3968</v>
      </c>
      <c r="S144" s="2167" t="s">
        <v>168</v>
      </c>
      <c r="T144" s="1557">
        <v>45890</v>
      </c>
      <c r="U144" s="1578" t="s">
        <v>88</v>
      </c>
      <c r="V144" s="1578">
        <v>45894</v>
      </c>
      <c r="W144" s="1579"/>
      <c r="X144" s="1578"/>
      <c r="Y144" s="1580" t="s">
        <v>3980</v>
      </c>
      <c r="Z144" s="2173" t="s">
        <v>1814</v>
      </c>
      <c r="AA144" s="2174">
        <v>3.1004</v>
      </c>
      <c r="AB144" s="2175">
        <v>1246.3608</v>
      </c>
      <c r="AC144" s="1602" t="s">
        <v>3970</v>
      </c>
      <c r="AD144" s="1603" t="s">
        <v>81</v>
      </c>
      <c r="AE144" s="1603">
        <v>1</v>
      </c>
      <c r="AF144" s="1603">
        <f t="shared" si="52"/>
        <v>402</v>
      </c>
      <c r="AG144" s="1604"/>
      <c r="AH144" s="1605"/>
      <c r="AI144" s="1605"/>
      <c r="AJ144" s="1605" t="s">
        <v>63</v>
      </c>
      <c r="AK144" s="1616">
        <f t="shared" si="53"/>
        <v>402</v>
      </c>
      <c r="AL144" s="2314"/>
      <c r="AM144" s="1617"/>
      <c r="AN144" s="1618"/>
      <c r="AO144" s="1618"/>
      <c r="AP144" s="1618"/>
      <c r="AQ144" s="1618"/>
      <c r="AR144" s="1618"/>
      <c r="AS144" s="1618"/>
      <c r="AT144" s="1622">
        <v>402</v>
      </c>
      <c r="AU144" s="2317"/>
      <c r="AV144" s="2292">
        <f t="shared" si="54"/>
        <v>385.25</v>
      </c>
      <c r="AW144" s="2297">
        <f t="shared" si="55"/>
        <v>16.75</v>
      </c>
      <c r="AX144" s="1633"/>
      <c r="AY144" s="1633"/>
      <c r="AZ144" s="1633"/>
      <c r="BA144" s="1633"/>
      <c r="BB144" s="1633"/>
      <c r="BC144" s="1633"/>
      <c r="BD144" s="1633"/>
      <c r="BE144" s="1633"/>
      <c r="BF144" s="1633"/>
      <c r="BG144" s="1633"/>
      <c r="BH144" s="1633"/>
      <c r="BI144" s="1633"/>
      <c r="BJ144" s="1633"/>
      <c r="BK144" s="1633"/>
      <c r="BL144" s="1633"/>
      <c r="BM144" s="1633"/>
      <c r="BN144" s="1633"/>
      <c r="BO144" s="1633"/>
      <c r="BP144" s="1633"/>
      <c r="BQ144" s="1633"/>
      <c r="BR144" s="1633"/>
      <c r="BS144" s="1633"/>
      <c r="BT144" s="1633"/>
      <c r="BU144" s="1633"/>
      <c r="BV144" s="1633"/>
      <c r="BW144" s="1633"/>
      <c r="BX144" s="1633"/>
      <c r="BY144" s="1633"/>
      <c r="BZ144" s="1633"/>
      <c r="CA144" s="1633"/>
      <c r="CB144" s="1633"/>
      <c r="CC144" s="1633"/>
      <c r="CD144" s="1633"/>
      <c r="CE144" s="1633"/>
      <c r="CF144" s="1633"/>
      <c r="CG144" s="1633"/>
      <c r="CH144" s="1633"/>
      <c r="CI144" s="1633"/>
      <c r="CJ144" s="1633"/>
      <c r="CK144" s="1633"/>
      <c r="CL144" s="1633"/>
      <c r="CM144" s="1633"/>
      <c r="CN144" s="1633"/>
      <c r="CO144" s="1633"/>
      <c r="CP144" s="1633"/>
      <c r="CQ144" s="1633"/>
      <c r="CR144" s="1633"/>
      <c r="CS144" s="1633"/>
      <c r="CT144" s="1633"/>
      <c r="CU144" s="1633"/>
      <c r="CV144" s="1633"/>
      <c r="CW144" s="1633"/>
      <c r="CX144" s="1633"/>
      <c r="CY144" s="1633"/>
      <c r="CZ144" s="1633"/>
      <c r="DA144" s="1633"/>
      <c r="DB144" s="1633"/>
      <c r="DC144" s="1633"/>
      <c r="DD144" s="1633"/>
      <c r="DE144" s="1633"/>
      <c r="DF144" s="1633"/>
      <c r="DG144" s="1633"/>
      <c r="DH144" s="1633"/>
      <c r="DI144" s="1633"/>
      <c r="DJ144" s="1633"/>
      <c r="DK144" s="1633"/>
      <c r="DL144" s="1633"/>
      <c r="DM144" s="1633"/>
      <c r="DN144" s="1633"/>
      <c r="DO144" s="1633"/>
      <c r="DP144" s="1633"/>
      <c r="DQ144" s="1633"/>
      <c r="DR144" s="1633"/>
      <c r="DS144" s="1633"/>
      <c r="DT144" s="1633"/>
      <c r="DU144" s="1633"/>
      <c r="DV144" s="1633"/>
      <c r="DW144" s="1633"/>
      <c r="DX144" s="1633"/>
      <c r="DY144" s="1633"/>
      <c r="DZ144" s="1633"/>
      <c r="EA144" s="1633"/>
      <c r="EB144" s="1633"/>
      <c r="EC144" s="1633"/>
      <c r="ED144" s="1633"/>
      <c r="EE144" s="1633"/>
      <c r="EF144" s="1633"/>
      <c r="EG144" s="1633"/>
      <c r="EH144" s="1633"/>
      <c r="EI144" s="1633"/>
      <c r="EJ144" s="1633"/>
      <c r="EK144" s="1633"/>
      <c r="EL144" s="1633"/>
      <c r="EM144" s="1633"/>
      <c r="EN144" s="1633"/>
      <c r="EO144" s="1633"/>
      <c r="EP144" s="1633"/>
      <c r="EQ144" s="1633"/>
      <c r="ER144" s="1633"/>
      <c r="ES144" s="1633"/>
      <c r="ET144" s="1633"/>
      <c r="EU144" s="1633"/>
      <c r="EV144" s="1633"/>
      <c r="EW144" s="1633"/>
      <c r="EX144" s="1633"/>
      <c r="EY144" s="1633"/>
      <c r="EZ144" s="1633"/>
      <c r="FA144" s="1633"/>
      <c r="FB144" s="1633"/>
      <c r="FC144" s="1633"/>
      <c r="FD144" s="1633"/>
      <c r="FE144" s="1633"/>
      <c r="FF144" s="1633"/>
      <c r="FG144" s="1633"/>
      <c r="FH144" s="1633"/>
      <c r="FI144" s="1633"/>
      <c r="FJ144" s="1633"/>
      <c r="FK144" s="1633"/>
      <c r="FL144" s="1633"/>
      <c r="FM144" s="1633"/>
      <c r="FN144" s="1633"/>
      <c r="FO144" s="1633"/>
      <c r="FP144" s="1633"/>
      <c r="FQ144" s="1633"/>
      <c r="FR144" s="1633"/>
      <c r="FS144" s="1633"/>
      <c r="FT144" s="1633"/>
      <c r="FU144" s="1633"/>
      <c r="FV144" s="1633"/>
      <c r="FW144" s="1633"/>
      <c r="FX144" s="1633"/>
      <c r="FY144" s="1633"/>
      <c r="FZ144" s="1633"/>
      <c r="GA144" s="1633"/>
      <c r="GB144" s="1633"/>
      <c r="GC144" s="1633"/>
      <c r="GD144" s="1633"/>
      <c r="GE144" s="1633"/>
      <c r="GF144" s="1633"/>
      <c r="GG144" s="1633"/>
      <c r="GH144" s="1633"/>
      <c r="GI144" s="1633"/>
      <c r="GJ144" s="1633"/>
      <c r="GK144" s="1633"/>
      <c r="GL144" s="1633"/>
      <c r="GM144" s="1633"/>
      <c r="GN144" s="1633"/>
      <c r="GO144" s="1633"/>
      <c r="GP144" s="1633"/>
      <c r="GQ144" s="1633"/>
      <c r="GR144" s="1633"/>
      <c r="GS144" s="1633"/>
      <c r="GT144" s="1633"/>
      <c r="GU144" s="1633"/>
      <c r="GV144" s="1633"/>
      <c r="GW144" s="1633"/>
      <c r="GX144" s="1633"/>
      <c r="GY144" s="1633"/>
      <c r="GZ144" s="1633"/>
      <c r="HA144" s="1633"/>
      <c r="HB144" s="1633"/>
      <c r="HC144" s="1633"/>
      <c r="HD144" s="1633"/>
      <c r="HE144" s="1633"/>
      <c r="HF144" s="1633"/>
      <c r="HG144" s="1633"/>
      <c r="HH144" s="1633"/>
      <c r="HI144" s="1633"/>
      <c r="HJ144" s="1633"/>
      <c r="HK144" s="1633"/>
      <c r="HL144" s="1633"/>
      <c r="HM144" s="1633"/>
      <c r="HN144" s="1633"/>
      <c r="HO144" s="1633"/>
      <c r="HP144" s="1633"/>
      <c r="HQ144" s="1633"/>
      <c r="HR144" s="1633"/>
      <c r="HS144" s="1633"/>
      <c r="HT144" s="1633"/>
      <c r="HU144" s="1633"/>
      <c r="HV144" s="1633"/>
      <c r="HW144" s="1633"/>
      <c r="HX144" s="1633"/>
      <c r="HY144" s="1633"/>
      <c r="HZ144" s="1633"/>
      <c r="IA144" s="1633"/>
      <c r="IB144" s="1633"/>
      <c r="IC144" s="1633"/>
      <c r="ID144" s="1633"/>
      <c r="IE144" s="1633"/>
      <c r="IF144" s="1633"/>
      <c r="IG144" s="1633"/>
      <c r="IH144" s="1633"/>
      <c r="II144" s="1633"/>
      <c r="IJ144" s="1633"/>
      <c r="IK144" s="1633"/>
      <c r="IL144" s="1633"/>
      <c r="IM144" s="1633"/>
      <c r="IN144" s="1633"/>
      <c r="IO144" s="1633"/>
      <c r="IP144" s="1633"/>
      <c r="IQ144" s="1633"/>
      <c r="IR144" s="1633"/>
      <c r="IS144" s="1633"/>
      <c r="IT144" s="1633"/>
      <c r="IU144" s="1633"/>
      <c r="IV144" s="1633"/>
      <c r="IW144" s="1633"/>
      <c r="IX144" s="1633"/>
      <c r="IY144" s="1633"/>
      <c r="IZ144" s="1633"/>
      <c r="JA144" s="1633"/>
      <c r="JB144" s="1633"/>
      <c r="JC144" s="1633"/>
      <c r="JD144" s="1633"/>
      <c r="JE144" s="1633"/>
      <c r="JF144" s="1633"/>
      <c r="JG144" s="1633"/>
      <c r="JH144" s="1633"/>
      <c r="JI144" s="1633"/>
      <c r="JJ144" s="1633"/>
      <c r="JK144" s="1633"/>
      <c r="JL144" s="1633"/>
      <c r="JM144" s="1633"/>
      <c r="JN144" s="1633"/>
      <c r="JO144" s="1633"/>
      <c r="JP144" s="1633"/>
      <c r="JQ144" s="1633"/>
      <c r="JR144" s="1633"/>
      <c r="JS144" s="1633"/>
      <c r="JT144" s="1633"/>
      <c r="JU144" s="1633"/>
      <c r="JV144" s="1633"/>
      <c r="JW144" s="1633"/>
      <c r="JX144" s="1633"/>
      <c r="JY144" s="1633"/>
      <c r="JZ144" s="1633"/>
      <c r="KA144" s="1633"/>
      <c r="KB144" s="1633"/>
      <c r="KC144" s="1633"/>
      <c r="KD144" s="1633"/>
      <c r="KE144" s="1633"/>
      <c r="KF144" s="1633"/>
      <c r="KG144" s="1633"/>
      <c r="KH144" s="1633"/>
      <c r="KI144" s="1633"/>
      <c r="KJ144" s="1633"/>
      <c r="KK144" s="1633"/>
      <c r="KL144" s="1633"/>
      <c r="KM144" s="1633"/>
      <c r="KN144" s="1633"/>
      <c r="KO144" s="1633"/>
      <c r="KP144" s="1633"/>
      <c r="KQ144" s="1633"/>
      <c r="KR144" s="1633"/>
      <c r="KS144" s="1633"/>
      <c r="KT144" s="1633"/>
      <c r="KU144" s="1633"/>
      <c r="KV144" s="1633"/>
      <c r="KW144" s="1633"/>
      <c r="KX144" s="1633"/>
      <c r="KY144" s="1633"/>
      <c r="KZ144" s="1633"/>
      <c r="LA144" s="1633"/>
      <c r="LB144" s="1633"/>
      <c r="LC144" s="1633"/>
      <c r="LD144" s="1642"/>
      <c r="LE144" s="1642"/>
      <c r="LF144" s="1642"/>
      <c r="LG144" s="1642"/>
      <c r="LH144" s="1642"/>
      <c r="LI144" s="1642"/>
      <c r="LJ144" s="1642"/>
      <c r="LK144" s="1642"/>
      <c r="LL144" s="1642"/>
      <c r="LM144" s="1643"/>
    </row>
    <row r="145" s="1479" customFormat="1" ht="47" customHeight="1" spans="1:325">
      <c r="A145" s="2147">
        <v>45876</v>
      </c>
      <c r="B145" s="2148" t="s">
        <v>484</v>
      </c>
      <c r="C145" s="2149" t="s">
        <v>195</v>
      </c>
      <c r="D145" s="2150">
        <v>4500176300</v>
      </c>
      <c r="E145" s="2160" t="s">
        <v>1205</v>
      </c>
      <c r="F145" s="2150" t="s">
        <v>3981</v>
      </c>
      <c r="G145" s="2152" t="s">
        <v>3580</v>
      </c>
      <c r="H145" s="2152" t="s">
        <v>3580</v>
      </c>
      <c r="I145" s="1532" t="s">
        <v>3581</v>
      </c>
      <c r="J145" s="1522">
        <v>360</v>
      </c>
      <c r="K145" s="1534">
        <v>0</v>
      </c>
      <c r="L145" s="1534">
        <v>6</v>
      </c>
      <c r="M145" s="1534">
        <f>J145/L145</f>
        <v>60</v>
      </c>
      <c r="N145" s="2163">
        <v>45922</v>
      </c>
      <c r="O145" s="2163">
        <v>45918</v>
      </c>
      <c r="P145" s="1526"/>
      <c r="Q145" s="1554" t="s">
        <v>78</v>
      </c>
      <c r="R145" s="2167" t="s">
        <v>2402</v>
      </c>
      <c r="S145" s="2167" t="s">
        <v>111</v>
      </c>
      <c r="T145" s="1557">
        <v>45876</v>
      </c>
      <c r="U145" s="1578" t="s">
        <v>88</v>
      </c>
      <c r="V145" s="1578" t="s">
        <v>88</v>
      </c>
      <c r="W145" s="1579"/>
      <c r="X145" s="1578"/>
      <c r="Y145" s="1580" t="s">
        <v>1208</v>
      </c>
      <c r="Z145" s="2173" t="s">
        <v>855</v>
      </c>
      <c r="AA145" s="2174">
        <v>3.4252</v>
      </c>
      <c r="AB145" s="2175">
        <f>AA145*J145</f>
        <v>1233.072</v>
      </c>
      <c r="AC145" s="1504" t="s">
        <v>1209</v>
      </c>
      <c r="AD145" s="1603" t="s">
        <v>81</v>
      </c>
      <c r="AE145" s="1603">
        <v>9</v>
      </c>
      <c r="AF145" s="1603">
        <f t="shared" si="52"/>
        <v>360</v>
      </c>
      <c r="AG145" s="1604"/>
      <c r="AH145" s="1605"/>
      <c r="AI145" s="1605"/>
      <c r="AJ145" s="1605" t="s">
        <v>63</v>
      </c>
      <c r="AK145" s="1616">
        <f t="shared" si="53"/>
        <v>360</v>
      </c>
      <c r="AL145" s="2314"/>
      <c r="AM145" s="1617">
        <f>J145/9</f>
        <v>40</v>
      </c>
      <c r="AN145" s="1618">
        <f>J145/9</f>
        <v>40</v>
      </c>
      <c r="AO145" s="1618">
        <f>J145/9</f>
        <v>40</v>
      </c>
      <c r="AP145" s="1618">
        <f>J145/9</f>
        <v>40</v>
      </c>
      <c r="AQ145" s="1618">
        <f>J145/9</f>
        <v>40</v>
      </c>
      <c r="AR145" s="1618">
        <f>J145/9</f>
        <v>40</v>
      </c>
      <c r="AS145" s="1618">
        <f>J145/9</f>
        <v>40</v>
      </c>
      <c r="AT145" s="1618">
        <f>J145/9</f>
        <v>40</v>
      </c>
      <c r="AU145" s="2317">
        <f>J145/9</f>
        <v>40</v>
      </c>
      <c r="AV145" s="2292">
        <f t="shared" si="54"/>
        <v>38.3333333333333</v>
      </c>
      <c r="AW145" s="2297">
        <f t="shared" si="55"/>
        <v>1.66666666666667</v>
      </c>
      <c r="AX145" s="1633"/>
      <c r="AY145" s="1633"/>
      <c r="AZ145" s="1633"/>
      <c r="BA145" s="1633"/>
      <c r="BB145" s="1633"/>
      <c r="BC145" s="1633"/>
      <c r="BD145" s="1633"/>
      <c r="BE145" s="1633"/>
      <c r="BF145" s="1633"/>
      <c r="BG145" s="1633"/>
      <c r="BH145" s="1633"/>
      <c r="BI145" s="1633"/>
      <c r="BJ145" s="1633"/>
      <c r="BK145" s="1633"/>
      <c r="BL145" s="1633"/>
      <c r="BM145" s="1633"/>
      <c r="BN145" s="1633"/>
      <c r="BO145" s="1633"/>
      <c r="BP145" s="1633"/>
      <c r="BQ145" s="1633"/>
      <c r="BR145" s="1633"/>
      <c r="BS145" s="1633"/>
      <c r="BT145" s="1633"/>
      <c r="BU145" s="1633"/>
      <c r="BV145" s="1633"/>
      <c r="BW145" s="1633"/>
      <c r="BX145" s="1633"/>
      <c r="BY145" s="1633"/>
      <c r="BZ145" s="1633"/>
      <c r="CA145" s="1633"/>
      <c r="CB145" s="1633"/>
      <c r="CC145" s="1633"/>
      <c r="CD145" s="1633"/>
      <c r="CE145" s="1633"/>
      <c r="CF145" s="1633"/>
      <c r="CG145" s="1633"/>
      <c r="CH145" s="1633"/>
      <c r="CI145" s="1633"/>
      <c r="CJ145" s="1633"/>
      <c r="CK145" s="1633"/>
      <c r="CL145" s="1633"/>
      <c r="CM145" s="1633"/>
      <c r="CN145" s="1633"/>
      <c r="CO145" s="1633"/>
      <c r="CP145" s="1633"/>
      <c r="CQ145" s="1633"/>
      <c r="CR145" s="1633"/>
      <c r="CS145" s="1633"/>
      <c r="CT145" s="1633"/>
      <c r="CU145" s="1633"/>
      <c r="CV145" s="1633"/>
      <c r="CW145" s="1633"/>
      <c r="CX145" s="1633"/>
      <c r="CY145" s="1633"/>
      <c r="CZ145" s="1633"/>
      <c r="DA145" s="1633"/>
      <c r="DB145" s="1633"/>
      <c r="DC145" s="1633"/>
      <c r="DD145" s="1633"/>
      <c r="DE145" s="1633"/>
      <c r="DF145" s="1633"/>
      <c r="DG145" s="1633"/>
      <c r="DH145" s="1633"/>
      <c r="DI145" s="1633"/>
      <c r="DJ145" s="1633"/>
      <c r="DK145" s="1633"/>
      <c r="DL145" s="1633"/>
      <c r="DM145" s="1633"/>
      <c r="DN145" s="1633"/>
      <c r="DO145" s="1633"/>
      <c r="DP145" s="1633"/>
      <c r="DQ145" s="1633"/>
      <c r="DR145" s="1633"/>
      <c r="DS145" s="1633"/>
      <c r="DT145" s="1633"/>
      <c r="DU145" s="1633"/>
      <c r="DV145" s="1633"/>
      <c r="DW145" s="1633"/>
      <c r="DX145" s="1633"/>
      <c r="DY145" s="1633"/>
      <c r="DZ145" s="1633"/>
      <c r="EA145" s="1633"/>
      <c r="EB145" s="1633"/>
      <c r="EC145" s="1633"/>
      <c r="ED145" s="1633"/>
      <c r="EE145" s="1633"/>
      <c r="EF145" s="1633"/>
      <c r="EG145" s="1633"/>
      <c r="EH145" s="1633"/>
      <c r="EI145" s="1633"/>
      <c r="EJ145" s="1633"/>
      <c r="EK145" s="1633"/>
      <c r="EL145" s="1633"/>
      <c r="EM145" s="1633"/>
      <c r="EN145" s="1633"/>
      <c r="EO145" s="1633"/>
      <c r="EP145" s="1633"/>
      <c r="EQ145" s="1633"/>
      <c r="ER145" s="1633"/>
      <c r="ES145" s="1633"/>
      <c r="ET145" s="1633"/>
      <c r="EU145" s="1633"/>
      <c r="EV145" s="1633"/>
      <c r="EW145" s="1633"/>
      <c r="EX145" s="1633"/>
      <c r="EY145" s="1633"/>
      <c r="EZ145" s="1633"/>
      <c r="FA145" s="1633"/>
      <c r="FB145" s="1633"/>
      <c r="FC145" s="1633"/>
      <c r="FD145" s="1633"/>
      <c r="FE145" s="1633"/>
      <c r="FF145" s="1633"/>
      <c r="FG145" s="1633"/>
      <c r="FH145" s="1633"/>
      <c r="FI145" s="1633"/>
      <c r="FJ145" s="1633"/>
      <c r="FK145" s="1633"/>
      <c r="FL145" s="1633"/>
      <c r="FM145" s="1633"/>
      <c r="FN145" s="1633"/>
      <c r="FO145" s="1633"/>
      <c r="FP145" s="1633"/>
      <c r="FQ145" s="1633"/>
      <c r="FR145" s="1633"/>
      <c r="FS145" s="1633"/>
      <c r="FT145" s="1633"/>
      <c r="FU145" s="1633"/>
      <c r="FV145" s="1633"/>
      <c r="FW145" s="1633"/>
      <c r="FX145" s="1633"/>
      <c r="FY145" s="1633"/>
      <c r="FZ145" s="1633"/>
      <c r="GA145" s="1633"/>
      <c r="GB145" s="1633"/>
      <c r="GC145" s="1633"/>
      <c r="GD145" s="1633"/>
      <c r="GE145" s="1633"/>
      <c r="GF145" s="1633"/>
      <c r="GG145" s="1633"/>
      <c r="GH145" s="1633"/>
      <c r="GI145" s="1633"/>
      <c r="GJ145" s="1633"/>
      <c r="GK145" s="1633"/>
      <c r="GL145" s="1633"/>
      <c r="GM145" s="1633"/>
      <c r="GN145" s="1633"/>
      <c r="GO145" s="1633"/>
      <c r="GP145" s="1633"/>
      <c r="GQ145" s="1633"/>
      <c r="GR145" s="1633"/>
      <c r="GS145" s="1633"/>
      <c r="GT145" s="1633"/>
      <c r="GU145" s="1633"/>
      <c r="GV145" s="1633"/>
      <c r="GW145" s="1633"/>
      <c r="GX145" s="1633"/>
      <c r="GY145" s="1633"/>
      <c r="GZ145" s="1633"/>
      <c r="HA145" s="1633"/>
      <c r="HB145" s="1633"/>
      <c r="HC145" s="1633"/>
      <c r="HD145" s="1633"/>
      <c r="HE145" s="1633"/>
      <c r="HF145" s="1633"/>
      <c r="HG145" s="1633"/>
      <c r="HH145" s="1633"/>
      <c r="HI145" s="1633"/>
      <c r="HJ145" s="1633"/>
      <c r="HK145" s="1633"/>
      <c r="HL145" s="1633"/>
      <c r="HM145" s="1633"/>
      <c r="HN145" s="1633"/>
      <c r="HO145" s="1633"/>
      <c r="HP145" s="1633"/>
      <c r="HQ145" s="1633"/>
      <c r="HR145" s="1633"/>
      <c r="HS145" s="1633"/>
      <c r="HT145" s="1633"/>
      <c r="HU145" s="1633"/>
      <c r="HV145" s="1633"/>
      <c r="HW145" s="1633"/>
      <c r="HX145" s="1633"/>
      <c r="HY145" s="1633"/>
      <c r="HZ145" s="1633"/>
      <c r="IA145" s="1633"/>
      <c r="IB145" s="1633"/>
      <c r="IC145" s="1633"/>
      <c r="ID145" s="1633"/>
      <c r="IE145" s="1633"/>
      <c r="IF145" s="1633"/>
      <c r="IG145" s="1633"/>
      <c r="IH145" s="1633"/>
      <c r="II145" s="1633"/>
      <c r="IJ145" s="1633"/>
      <c r="IK145" s="1633"/>
      <c r="IL145" s="1633"/>
      <c r="IM145" s="1633"/>
      <c r="IN145" s="1633"/>
      <c r="IO145" s="1633"/>
      <c r="IP145" s="1633"/>
      <c r="IQ145" s="1633"/>
      <c r="IR145" s="1633"/>
      <c r="IS145" s="1633"/>
      <c r="IT145" s="1633"/>
      <c r="IU145" s="1633"/>
      <c r="IV145" s="1633"/>
      <c r="IW145" s="1633"/>
      <c r="IX145" s="1633"/>
      <c r="IY145" s="1633"/>
      <c r="IZ145" s="1633"/>
      <c r="JA145" s="1633"/>
      <c r="JB145" s="1633"/>
      <c r="JC145" s="1633"/>
      <c r="JD145" s="1633"/>
      <c r="JE145" s="1633"/>
      <c r="JF145" s="1633"/>
      <c r="JG145" s="1633"/>
      <c r="JH145" s="1633"/>
      <c r="JI145" s="1633"/>
      <c r="JJ145" s="1633"/>
      <c r="JK145" s="1633"/>
      <c r="JL145" s="1633"/>
      <c r="JM145" s="1633"/>
      <c r="JN145" s="1633"/>
      <c r="JO145" s="1633"/>
      <c r="JP145" s="1633"/>
      <c r="JQ145" s="1633"/>
      <c r="JR145" s="1633"/>
      <c r="JS145" s="1633"/>
      <c r="JT145" s="1633"/>
      <c r="JU145" s="1633"/>
      <c r="JV145" s="1633"/>
      <c r="JW145" s="1633"/>
      <c r="JX145" s="1633"/>
      <c r="JY145" s="1633"/>
      <c r="JZ145" s="1633"/>
      <c r="KA145" s="1633"/>
      <c r="KB145" s="1633"/>
      <c r="KC145" s="1633"/>
      <c r="KD145" s="1633"/>
      <c r="KE145" s="1633"/>
      <c r="KF145" s="1633"/>
      <c r="KG145" s="1633"/>
      <c r="KH145" s="1633"/>
      <c r="KI145" s="1633"/>
      <c r="KJ145" s="1633"/>
      <c r="KK145" s="1633"/>
      <c r="KL145" s="1633"/>
      <c r="KM145" s="1633"/>
      <c r="KN145" s="1633"/>
      <c r="KO145" s="1633"/>
      <c r="KP145" s="1633"/>
      <c r="KQ145" s="1633"/>
      <c r="KR145" s="1633"/>
      <c r="KS145" s="1633"/>
      <c r="KT145" s="1633"/>
      <c r="KU145" s="1633"/>
      <c r="KV145" s="1633"/>
      <c r="KW145" s="1633"/>
      <c r="KX145" s="1633"/>
      <c r="KY145" s="1633"/>
      <c r="KZ145" s="1633"/>
      <c r="LA145" s="1633"/>
      <c r="LB145" s="1633"/>
      <c r="LC145" s="1633"/>
      <c r="LD145" s="1642"/>
      <c r="LE145" s="1642"/>
      <c r="LF145" s="1642"/>
      <c r="LG145" s="1642"/>
      <c r="LH145" s="1642"/>
      <c r="LI145" s="1642"/>
      <c r="LJ145" s="1642"/>
      <c r="LK145" s="1642"/>
      <c r="LL145" s="1642"/>
      <c r="LM145" s="1643"/>
    </row>
    <row r="146" s="1479" customFormat="1" ht="47" customHeight="1" spans="1:325">
      <c r="A146" s="2147">
        <v>45887</v>
      </c>
      <c r="B146" s="2148" t="s">
        <v>1738</v>
      </c>
      <c r="C146" s="2149" t="s">
        <v>342</v>
      </c>
      <c r="D146" s="2150">
        <v>4500177198</v>
      </c>
      <c r="E146" s="2160" t="s">
        <v>3982</v>
      </c>
      <c r="F146" s="2318" t="s">
        <v>3983</v>
      </c>
      <c r="G146" s="2152" t="s">
        <v>3580</v>
      </c>
      <c r="H146" s="2152" t="s">
        <v>3580</v>
      </c>
      <c r="I146" s="1532" t="s">
        <v>3581</v>
      </c>
      <c r="J146" s="1522">
        <v>1200</v>
      </c>
      <c r="K146" s="1534">
        <v>0</v>
      </c>
      <c r="L146" s="1534">
        <v>6</v>
      </c>
      <c r="M146" s="1534">
        <f>J146/L146</f>
        <v>200</v>
      </c>
      <c r="N146" s="2163">
        <v>45922</v>
      </c>
      <c r="O146" s="2163">
        <v>45918</v>
      </c>
      <c r="P146" s="1526"/>
      <c r="Q146" s="1554" t="s">
        <v>78</v>
      </c>
      <c r="R146" s="2167" t="s">
        <v>3984</v>
      </c>
      <c r="S146" s="2167" t="s">
        <v>168</v>
      </c>
      <c r="T146" s="1557">
        <v>45887</v>
      </c>
      <c r="U146" s="1578" t="s">
        <v>88</v>
      </c>
      <c r="V146" s="1578">
        <v>45902</v>
      </c>
      <c r="W146" s="1579"/>
      <c r="X146" s="1578"/>
      <c r="Y146" s="1580" t="s">
        <v>3985</v>
      </c>
      <c r="Z146" s="2173" t="s">
        <v>3986</v>
      </c>
      <c r="AA146" s="2174">
        <v>3.6946</v>
      </c>
      <c r="AB146" s="2175">
        <f>AA146*J146</f>
        <v>4433.52</v>
      </c>
      <c r="AC146" s="1602"/>
      <c r="AD146" s="1603" t="s">
        <v>81</v>
      </c>
      <c r="AE146" s="1603">
        <v>9</v>
      </c>
      <c r="AF146" s="1603">
        <f t="shared" si="52"/>
        <v>1200</v>
      </c>
      <c r="AG146" s="1604"/>
      <c r="AH146" s="1605"/>
      <c r="AI146" s="1605"/>
      <c r="AJ146" s="1605" t="s">
        <v>63</v>
      </c>
      <c r="AK146" s="1616">
        <f t="shared" si="53"/>
        <v>1200</v>
      </c>
      <c r="AL146" s="2314"/>
      <c r="AM146" s="1617">
        <f>J146/9</f>
        <v>133.333333333333</v>
      </c>
      <c r="AN146" s="1618">
        <f>J146/9</f>
        <v>133.333333333333</v>
      </c>
      <c r="AO146" s="1618">
        <f>J146/9</f>
        <v>133.333333333333</v>
      </c>
      <c r="AP146" s="1618">
        <f>J146/9</f>
        <v>133.333333333333</v>
      </c>
      <c r="AQ146" s="1618">
        <f>J146/9</f>
        <v>133.333333333333</v>
      </c>
      <c r="AR146" s="1618">
        <f>J146/9</f>
        <v>133.333333333333</v>
      </c>
      <c r="AS146" s="1618">
        <f>J146/9</f>
        <v>133.333333333333</v>
      </c>
      <c r="AT146" s="1618">
        <f>J146/9</f>
        <v>133.333333333333</v>
      </c>
      <c r="AU146" s="2317">
        <f>J146/9</f>
        <v>133.333333333333</v>
      </c>
      <c r="AV146" s="2292">
        <f t="shared" si="54"/>
        <v>127.777777777778</v>
      </c>
      <c r="AW146" s="2297">
        <f t="shared" si="55"/>
        <v>5.55555555555556</v>
      </c>
      <c r="AX146" s="1633"/>
      <c r="AY146" s="1633"/>
      <c r="AZ146" s="1633"/>
      <c r="BA146" s="1633"/>
      <c r="BB146" s="1633"/>
      <c r="BC146" s="1633"/>
      <c r="BD146" s="1633"/>
      <c r="BE146" s="1633"/>
      <c r="BF146" s="1633"/>
      <c r="BG146" s="1633"/>
      <c r="BH146" s="1633"/>
      <c r="BI146" s="1633"/>
      <c r="BJ146" s="1633"/>
      <c r="BK146" s="1633"/>
      <c r="BL146" s="1633"/>
      <c r="BM146" s="1633"/>
      <c r="BN146" s="1633"/>
      <c r="BO146" s="1633"/>
      <c r="BP146" s="1633"/>
      <c r="BQ146" s="1633"/>
      <c r="BR146" s="1633"/>
      <c r="BS146" s="1633"/>
      <c r="BT146" s="1633"/>
      <c r="BU146" s="1633"/>
      <c r="BV146" s="1633"/>
      <c r="BW146" s="1633"/>
      <c r="BX146" s="1633"/>
      <c r="BY146" s="1633"/>
      <c r="BZ146" s="1633"/>
      <c r="CA146" s="1633"/>
      <c r="CB146" s="1633"/>
      <c r="CC146" s="1633"/>
      <c r="CD146" s="1633"/>
      <c r="CE146" s="1633"/>
      <c r="CF146" s="1633"/>
      <c r="CG146" s="1633"/>
      <c r="CH146" s="1633"/>
      <c r="CI146" s="1633"/>
      <c r="CJ146" s="1633"/>
      <c r="CK146" s="1633"/>
      <c r="CL146" s="1633"/>
      <c r="CM146" s="1633"/>
      <c r="CN146" s="1633"/>
      <c r="CO146" s="1633"/>
      <c r="CP146" s="1633"/>
      <c r="CQ146" s="1633"/>
      <c r="CR146" s="1633"/>
      <c r="CS146" s="1633"/>
      <c r="CT146" s="1633"/>
      <c r="CU146" s="1633"/>
      <c r="CV146" s="1633"/>
      <c r="CW146" s="1633"/>
      <c r="CX146" s="1633"/>
      <c r="CY146" s="1633"/>
      <c r="CZ146" s="1633"/>
      <c r="DA146" s="1633"/>
      <c r="DB146" s="1633"/>
      <c r="DC146" s="1633"/>
      <c r="DD146" s="1633"/>
      <c r="DE146" s="1633"/>
      <c r="DF146" s="1633"/>
      <c r="DG146" s="1633"/>
      <c r="DH146" s="1633"/>
      <c r="DI146" s="1633"/>
      <c r="DJ146" s="1633"/>
      <c r="DK146" s="1633"/>
      <c r="DL146" s="1633"/>
      <c r="DM146" s="1633"/>
      <c r="DN146" s="1633"/>
      <c r="DO146" s="1633"/>
      <c r="DP146" s="1633"/>
      <c r="DQ146" s="1633"/>
      <c r="DR146" s="1633"/>
      <c r="DS146" s="1633"/>
      <c r="DT146" s="1633"/>
      <c r="DU146" s="1633"/>
      <c r="DV146" s="1633"/>
      <c r="DW146" s="1633"/>
      <c r="DX146" s="1633"/>
      <c r="DY146" s="1633"/>
      <c r="DZ146" s="1633"/>
      <c r="EA146" s="1633"/>
      <c r="EB146" s="1633"/>
      <c r="EC146" s="1633"/>
      <c r="ED146" s="1633"/>
      <c r="EE146" s="1633"/>
      <c r="EF146" s="1633"/>
      <c r="EG146" s="1633"/>
      <c r="EH146" s="1633"/>
      <c r="EI146" s="1633"/>
      <c r="EJ146" s="1633"/>
      <c r="EK146" s="1633"/>
      <c r="EL146" s="1633"/>
      <c r="EM146" s="1633"/>
      <c r="EN146" s="1633"/>
      <c r="EO146" s="1633"/>
      <c r="EP146" s="1633"/>
      <c r="EQ146" s="1633"/>
      <c r="ER146" s="1633"/>
      <c r="ES146" s="1633"/>
      <c r="ET146" s="1633"/>
      <c r="EU146" s="1633"/>
      <c r="EV146" s="1633"/>
      <c r="EW146" s="1633"/>
      <c r="EX146" s="1633"/>
      <c r="EY146" s="1633"/>
      <c r="EZ146" s="1633"/>
      <c r="FA146" s="1633"/>
      <c r="FB146" s="1633"/>
      <c r="FC146" s="1633"/>
      <c r="FD146" s="1633"/>
      <c r="FE146" s="1633"/>
      <c r="FF146" s="1633"/>
      <c r="FG146" s="1633"/>
      <c r="FH146" s="1633"/>
      <c r="FI146" s="1633"/>
      <c r="FJ146" s="1633"/>
      <c r="FK146" s="1633"/>
      <c r="FL146" s="1633"/>
      <c r="FM146" s="1633"/>
      <c r="FN146" s="1633"/>
      <c r="FO146" s="1633"/>
      <c r="FP146" s="1633"/>
      <c r="FQ146" s="1633"/>
      <c r="FR146" s="1633"/>
      <c r="FS146" s="1633"/>
      <c r="FT146" s="1633"/>
      <c r="FU146" s="1633"/>
      <c r="FV146" s="1633"/>
      <c r="FW146" s="1633"/>
      <c r="FX146" s="1633"/>
      <c r="FY146" s="1633"/>
      <c r="FZ146" s="1633"/>
      <c r="GA146" s="1633"/>
      <c r="GB146" s="1633"/>
      <c r="GC146" s="1633"/>
      <c r="GD146" s="1633"/>
      <c r="GE146" s="1633"/>
      <c r="GF146" s="1633"/>
      <c r="GG146" s="1633"/>
      <c r="GH146" s="1633"/>
      <c r="GI146" s="1633"/>
      <c r="GJ146" s="1633"/>
      <c r="GK146" s="1633"/>
      <c r="GL146" s="1633"/>
      <c r="GM146" s="1633"/>
      <c r="GN146" s="1633"/>
      <c r="GO146" s="1633"/>
      <c r="GP146" s="1633"/>
      <c r="GQ146" s="1633"/>
      <c r="GR146" s="1633"/>
      <c r="GS146" s="1633"/>
      <c r="GT146" s="1633"/>
      <c r="GU146" s="1633"/>
      <c r="GV146" s="1633"/>
      <c r="GW146" s="1633"/>
      <c r="GX146" s="1633"/>
      <c r="GY146" s="1633"/>
      <c r="GZ146" s="1633"/>
      <c r="HA146" s="1633"/>
      <c r="HB146" s="1633"/>
      <c r="HC146" s="1633"/>
      <c r="HD146" s="1633"/>
      <c r="HE146" s="1633"/>
      <c r="HF146" s="1633"/>
      <c r="HG146" s="1633"/>
      <c r="HH146" s="1633"/>
      <c r="HI146" s="1633"/>
      <c r="HJ146" s="1633"/>
      <c r="HK146" s="1633"/>
      <c r="HL146" s="1633"/>
      <c r="HM146" s="1633"/>
      <c r="HN146" s="1633"/>
      <c r="HO146" s="1633"/>
      <c r="HP146" s="1633"/>
      <c r="HQ146" s="1633"/>
      <c r="HR146" s="1633"/>
      <c r="HS146" s="1633"/>
      <c r="HT146" s="1633"/>
      <c r="HU146" s="1633"/>
      <c r="HV146" s="1633"/>
      <c r="HW146" s="1633"/>
      <c r="HX146" s="1633"/>
      <c r="HY146" s="1633"/>
      <c r="HZ146" s="1633"/>
      <c r="IA146" s="1633"/>
      <c r="IB146" s="1633"/>
      <c r="IC146" s="1633"/>
      <c r="ID146" s="1633"/>
      <c r="IE146" s="1633"/>
      <c r="IF146" s="1633"/>
      <c r="IG146" s="1633"/>
      <c r="IH146" s="1633"/>
      <c r="II146" s="1633"/>
      <c r="IJ146" s="1633"/>
      <c r="IK146" s="1633"/>
      <c r="IL146" s="1633"/>
      <c r="IM146" s="1633"/>
      <c r="IN146" s="1633"/>
      <c r="IO146" s="1633"/>
      <c r="IP146" s="1633"/>
      <c r="IQ146" s="1633"/>
      <c r="IR146" s="1633"/>
      <c r="IS146" s="1633"/>
      <c r="IT146" s="1633"/>
      <c r="IU146" s="1633"/>
      <c r="IV146" s="1633"/>
      <c r="IW146" s="1633"/>
      <c r="IX146" s="1633"/>
      <c r="IY146" s="1633"/>
      <c r="IZ146" s="1633"/>
      <c r="JA146" s="1633"/>
      <c r="JB146" s="1633"/>
      <c r="JC146" s="1633"/>
      <c r="JD146" s="1633"/>
      <c r="JE146" s="1633"/>
      <c r="JF146" s="1633"/>
      <c r="JG146" s="1633"/>
      <c r="JH146" s="1633"/>
      <c r="JI146" s="1633"/>
      <c r="JJ146" s="1633"/>
      <c r="JK146" s="1633"/>
      <c r="JL146" s="1633"/>
      <c r="JM146" s="1633"/>
      <c r="JN146" s="1633"/>
      <c r="JO146" s="1633"/>
      <c r="JP146" s="1633"/>
      <c r="JQ146" s="1633"/>
      <c r="JR146" s="1633"/>
      <c r="JS146" s="1633"/>
      <c r="JT146" s="1633"/>
      <c r="JU146" s="1633"/>
      <c r="JV146" s="1633"/>
      <c r="JW146" s="1633"/>
      <c r="JX146" s="1633"/>
      <c r="JY146" s="1633"/>
      <c r="JZ146" s="1633"/>
      <c r="KA146" s="1633"/>
      <c r="KB146" s="1633"/>
      <c r="KC146" s="1633"/>
      <c r="KD146" s="1633"/>
      <c r="KE146" s="1633"/>
      <c r="KF146" s="1633"/>
      <c r="KG146" s="1633"/>
      <c r="KH146" s="1633"/>
      <c r="KI146" s="1633"/>
      <c r="KJ146" s="1633"/>
      <c r="KK146" s="1633"/>
      <c r="KL146" s="1633"/>
      <c r="KM146" s="1633"/>
      <c r="KN146" s="1633"/>
      <c r="KO146" s="1633"/>
      <c r="KP146" s="1633"/>
      <c r="KQ146" s="1633"/>
      <c r="KR146" s="1633"/>
      <c r="KS146" s="1633"/>
      <c r="KT146" s="1633"/>
      <c r="KU146" s="1633"/>
      <c r="KV146" s="1633"/>
      <c r="KW146" s="1633"/>
      <c r="KX146" s="1633"/>
      <c r="KY146" s="1633"/>
      <c r="KZ146" s="1633"/>
      <c r="LA146" s="1633"/>
      <c r="LB146" s="1633"/>
      <c r="LC146" s="1633"/>
      <c r="LD146" s="1642"/>
      <c r="LE146" s="1642"/>
      <c r="LF146" s="1642"/>
      <c r="LG146" s="1642"/>
      <c r="LH146" s="1642"/>
      <c r="LI146" s="1642"/>
      <c r="LJ146" s="1642"/>
      <c r="LK146" s="1642"/>
      <c r="LL146" s="1642"/>
      <c r="LM146" s="1643"/>
    </row>
    <row r="147" s="1479" customFormat="1" ht="47" customHeight="1" spans="1:325">
      <c r="A147" s="2147">
        <v>45887</v>
      </c>
      <c r="B147" s="2148" t="s">
        <v>1738</v>
      </c>
      <c r="C147" s="2149" t="s">
        <v>342</v>
      </c>
      <c r="D147" s="2150">
        <v>4500177198</v>
      </c>
      <c r="E147" s="2160" t="s">
        <v>3987</v>
      </c>
      <c r="F147" s="2150" t="s">
        <v>3988</v>
      </c>
      <c r="G147" s="2152" t="s">
        <v>3580</v>
      </c>
      <c r="H147" s="2152" t="s">
        <v>3580</v>
      </c>
      <c r="I147" s="1532" t="s">
        <v>3581</v>
      </c>
      <c r="J147" s="1522">
        <v>3828</v>
      </c>
      <c r="K147" s="1534">
        <v>0</v>
      </c>
      <c r="L147" s="1534">
        <v>6</v>
      </c>
      <c r="M147" s="1534">
        <f>J147/L147</f>
        <v>638</v>
      </c>
      <c r="N147" s="2163">
        <v>45922</v>
      </c>
      <c r="O147" s="2163">
        <v>45918</v>
      </c>
      <c r="P147" s="1526"/>
      <c r="Q147" s="1554" t="s">
        <v>78</v>
      </c>
      <c r="R147" s="2167" t="s">
        <v>3984</v>
      </c>
      <c r="S147" s="2167" t="s">
        <v>168</v>
      </c>
      <c r="T147" s="1557">
        <v>45887</v>
      </c>
      <c r="U147" s="1578" t="s">
        <v>88</v>
      </c>
      <c r="V147" s="1578">
        <v>45902</v>
      </c>
      <c r="W147" s="1579"/>
      <c r="X147" s="1578"/>
      <c r="Y147" s="1580" t="s">
        <v>3985</v>
      </c>
      <c r="Z147" s="2173" t="s">
        <v>3986</v>
      </c>
      <c r="AA147" s="2174">
        <v>3.6946</v>
      </c>
      <c r="AB147" s="2175">
        <f>AA147*J147</f>
        <v>14142.9288</v>
      </c>
      <c r="AC147" s="1602" t="s">
        <v>3989</v>
      </c>
      <c r="AD147" s="1603" t="s">
        <v>81</v>
      </c>
      <c r="AE147" s="1603">
        <v>9</v>
      </c>
      <c r="AF147" s="1603">
        <f t="shared" si="52"/>
        <v>3828</v>
      </c>
      <c r="AG147" s="1604"/>
      <c r="AH147" s="1605"/>
      <c r="AI147" s="1605"/>
      <c r="AJ147" s="1605" t="s">
        <v>63</v>
      </c>
      <c r="AK147" s="1616">
        <f t="shared" si="53"/>
        <v>3828</v>
      </c>
      <c r="AL147" s="2314"/>
      <c r="AM147" s="1617">
        <f>J147/9</f>
        <v>425.333333333333</v>
      </c>
      <c r="AN147" s="1618">
        <f>J147/9</f>
        <v>425.333333333333</v>
      </c>
      <c r="AO147" s="1618">
        <f>J147/9</f>
        <v>425.333333333333</v>
      </c>
      <c r="AP147" s="1618">
        <f>J147/9</f>
        <v>425.333333333333</v>
      </c>
      <c r="AQ147" s="1618">
        <f>J147/9</f>
        <v>425.333333333333</v>
      </c>
      <c r="AR147" s="1618">
        <f>J147/9</f>
        <v>425.333333333333</v>
      </c>
      <c r="AS147" s="1618">
        <f>J147/9</f>
        <v>425.333333333333</v>
      </c>
      <c r="AT147" s="1618">
        <f>J147/9</f>
        <v>425.333333333333</v>
      </c>
      <c r="AU147" s="2317">
        <f>J147/9</f>
        <v>425.333333333333</v>
      </c>
      <c r="AV147" s="2292">
        <f t="shared" si="54"/>
        <v>407.611111111111</v>
      </c>
      <c r="AW147" s="2297">
        <f t="shared" si="55"/>
        <v>17.7222222222222</v>
      </c>
      <c r="AX147" s="1633"/>
      <c r="AY147" s="1633"/>
      <c r="AZ147" s="1633"/>
      <c r="BA147" s="1633"/>
      <c r="BB147" s="1633"/>
      <c r="BC147" s="1633"/>
      <c r="BD147" s="1633"/>
      <c r="BE147" s="1633"/>
      <c r="BF147" s="1633"/>
      <c r="BG147" s="1633"/>
      <c r="BH147" s="1633"/>
      <c r="BI147" s="1633"/>
      <c r="BJ147" s="1633"/>
      <c r="BK147" s="1633"/>
      <c r="BL147" s="1633"/>
      <c r="BM147" s="1633"/>
      <c r="BN147" s="1633"/>
      <c r="BO147" s="1633"/>
      <c r="BP147" s="1633"/>
      <c r="BQ147" s="1633"/>
      <c r="BR147" s="1633"/>
      <c r="BS147" s="1633"/>
      <c r="BT147" s="1633"/>
      <c r="BU147" s="1633"/>
      <c r="BV147" s="1633"/>
      <c r="BW147" s="1633"/>
      <c r="BX147" s="1633"/>
      <c r="BY147" s="1633"/>
      <c r="BZ147" s="1633"/>
      <c r="CA147" s="1633"/>
      <c r="CB147" s="1633"/>
      <c r="CC147" s="1633"/>
      <c r="CD147" s="1633"/>
      <c r="CE147" s="1633"/>
      <c r="CF147" s="1633"/>
      <c r="CG147" s="1633"/>
      <c r="CH147" s="1633"/>
      <c r="CI147" s="1633"/>
      <c r="CJ147" s="1633"/>
      <c r="CK147" s="1633"/>
      <c r="CL147" s="1633"/>
      <c r="CM147" s="1633"/>
      <c r="CN147" s="1633"/>
      <c r="CO147" s="1633"/>
      <c r="CP147" s="1633"/>
      <c r="CQ147" s="1633"/>
      <c r="CR147" s="1633"/>
      <c r="CS147" s="1633"/>
      <c r="CT147" s="1633"/>
      <c r="CU147" s="1633"/>
      <c r="CV147" s="1633"/>
      <c r="CW147" s="1633"/>
      <c r="CX147" s="1633"/>
      <c r="CY147" s="1633"/>
      <c r="CZ147" s="1633"/>
      <c r="DA147" s="1633"/>
      <c r="DB147" s="1633"/>
      <c r="DC147" s="1633"/>
      <c r="DD147" s="1633"/>
      <c r="DE147" s="1633"/>
      <c r="DF147" s="1633"/>
      <c r="DG147" s="1633"/>
      <c r="DH147" s="1633"/>
      <c r="DI147" s="1633"/>
      <c r="DJ147" s="1633"/>
      <c r="DK147" s="1633"/>
      <c r="DL147" s="1633"/>
      <c r="DM147" s="1633"/>
      <c r="DN147" s="1633"/>
      <c r="DO147" s="1633"/>
      <c r="DP147" s="1633"/>
      <c r="DQ147" s="1633"/>
      <c r="DR147" s="1633"/>
      <c r="DS147" s="1633"/>
      <c r="DT147" s="1633"/>
      <c r="DU147" s="1633"/>
      <c r="DV147" s="1633"/>
      <c r="DW147" s="1633"/>
      <c r="DX147" s="1633"/>
      <c r="DY147" s="1633"/>
      <c r="DZ147" s="1633"/>
      <c r="EA147" s="1633"/>
      <c r="EB147" s="1633"/>
      <c r="EC147" s="1633"/>
      <c r="ED147" s="1633"/>
      <c r="EE147" s="1633"/>
      <c r="EF147" s="1633"/>
      <c r="EG147" s="1633"/>
      <c r="EH147" s="1633"/>
      <c r="EI147" s="1633"/>
      <c r="EJ147" s="1633"/>
      <c r="EK147" s="1633"/>
      <c r="EL147" s="1633"/>
      <c r="EM147" s="1633"/>
      <c r="EN147" s="1633"/>
      <c r="EO147" s="1633"/>
      <c r="EP147" s="1633"/>
      <c r="EQ147" s="1633"/>
      <c r="ER147" s="1633"/>
      <c r="ES147" s="1633"/>
      <c r="ET147" s="1633"/>
      <c r="EU147" s="1633"/>
      <c r="EV147" s="1633"/>
      <c r="EW147" s="1633"/>
      <c r="EX147" s="1633"/>
      <c r="EY147" s="1633"/>
      <c r="EZ147" s="1633"/>
      <c r="FA147" s="1633"/>
      <c r="FB147" s="1633"/>
      <c r="FC147" s="1633"/>
      <c r="FD147" s="1633"/>
      <c r="FE147" s="1633"/>
      <c r="FF147" s="1633"/>
      <c r="FG147" s="1633"/>
      <c r="FH147" s="1633"/>
      <c r="FI147" s="1633"/>
      <c r="FJ147" s="1633"/>
      <c r="FK147" s="1633"/>
      <c r="FL147" s="1633"/>
      <c r="FM147" s="1633"/>
      <c r="FN147" s="1633"/>
      <c r="FO147" s="1633"/>
      <c r="FP147" s="1633"/>
      <c r="FQ147" s="1633"/>
      <c r="FR147" s="1633"/>
      <c r="FS147" s="1633"/>
      <c r="FT147" s="1633"/>
      <c r="FU147" s="1633"/>
      <c r="FV147" s="1633"/>
      <c r="FW147" s="1633"/>
      <c r="FX147" s="1633"/>
      <c r="FY147" s="1633"/>
      <c r="FZ147" s="1633"/>
      <c r="GA147" s="1633"/>
      <c r="GB147" s="1633"/>
      <c r="GC147" s="1633"/>
      <c r="GD147" s="1633"/>
      <c r="GE147" s="1633"/>
      <c r="GF147" s="1633"/>
      <c r="GG147" s="1633"/>
      <c r="GH147" s="1633"/>
      <c r="GI147" s="1633"/>
      <c r="GJ147" s="1633"/>
      <c r="GK147" s="1633"/>
      <c r="GL147" s="1633"/>
      <c r="GM147" s="1633"/>
      <c r="GN147" s="1633"/>
      <c r="GO147" s="1633"/>
      <c r="GP147" s="1633"/>
      <c r="GQ147" s="1633"/>
      <c r="GR147" s="1633"/>
      <c r="GS147" s="1633"/>
      <c r="GT147" s="1633"/>
      <c r="GU147" s="1633"/>
      <c r="GV147" s="1633"/>
      <c r="GW147" s="1633"/>
      <c r="GX147" s="1633"/>
      <c r="GY147" s="1633"/>
      <c r="GZ147" s="1633"/>
      <c r="HA147" s="1633"/>
      <c r="HB147" s="1633"/>
      <c r="HC147" s="1633"/>
      <c r="HD147" s="1633"/>
      <c r="HE147" s="1633"/>
      <c r="HF147" s="1633"/>
      <c r="HG147" s="1633"/>
      <c r="HH147" s="1633"/>
      <c r="HI147" s="1633"/>
      <c r="HJ147" s="1633"/>
      <c r="HK147" s="1633"/>
      <c r="HL147" s="1633"/>
      <c r="HM147" s="1633"/>
      <c r="HN147" s="1633"/>
      <c r="HO147" s="1633"/>
      <c r="HP147" s="1633"/>
      <c r="HQ147" s="1633"/>
      <c r="HR147" s="1633"/>
      <c r="HS147" s="1633"/>
      <c r="HT147" s="1633"/>
      <c r="HU147" s="1633"/>
      <c r="HV147" s="1633"/>
      <c r="HW147" s="1633"/>
      <c r="HX147" s="1633"/>
      <c r="HY147" s="1633"/>
      <c r="HZ147" s="1633"/>
      <c r="IA147" s="1633"/>
      <c r="IB147" s="1633"/>
      <c r="IC147" s="1633"/>
      <c r="ID147" s="1633"/>
      <c r="IE147" s="1633"/>
      <c r="IF147" s="1633"/>
      <c r="IG147" s="1633"/>
      <c r="IH147" s="1633"/>
      <c r="II147" s="1633"/>
      <c r="IJ147" s="1633"/>
      <c r="IK147" s="1633"/>
      <c r="IL147" s="1633"/>
      <c r="IM147" s="1633"/>
      <c r="IN147" s="1633"/>
      <c r="IO147" s="1633"/>
      <c r="IP147" s="1633"/>
      <c r="IQ147" s="1633"/>
      <c r="IR147" s="1633"/>
      <c r="IS147" s="1633"/>
      <c r="IT147" s="1633"/>
      <c r="IU147" s="1633"/>
      <c r="IV147" s="1633"/>
      <c r="IW147" s="1633"/>
      <c r="IX147" s="1633"/>
      <c r="IY147" s="1633"/>
      <c r="IZ147" s="1633"/>
      <c r="JA147" s="1633"/>
      <c r="JB147" s="1633"/>
      <c r="JC147" s="1633"/>
      <c r="JD147" s="1633"/>
      <c r="JE147" s="1633"/>
      <c r="JF147" s="1633"/>
      <c r="JG147" s="1633"/>
      <c r="JH147" s="1633"/>
      <c r="JI147" s="1633"/>
      <c r="JJ147" s="1633"/>
      <c r="JK147" s="1633"/>
      <c r="JL147" s="1633"/>
      <c r="JM147" s="1633"/>
      <c r="JN147" s="1633"/>
      <c r="JO147" s="1633"/>
      <c r="JP147" s="1633"/>
      <c r="JQ147" s="1633"/>
      <c r="JR147" s="1633"/>
      <c r="JS147" s="1633"/>
      <c r="JT147" s="1633"/>
      <c r="JU147" s="1633"/>
      <c r="JV147" s="1633"/>
      <c r="JW147" s="1633"/>
      <c r="JX147" s="1633"/>
      <c r="JY147" s="1633"/>
      <c r="JZ147" s="1633"/>
      <c r="KA147" s="1633"/>
      <c r="KB147" s="1633"/>
      <c r="KC147" s="1633"/>
      <c r="KD147" s="1633"/>
      <c r="KE147" s="1633"/>
      <c r="KF147" s="1633"/>
      <c r="KG147" s="1633"/>
      <c r="KH147" s="1633"/>
      <c r="KI147" s="1633"/>
      <c r="KJ147" s="1633"/>
      <c r="KK147" s="1633"/>
      <c r="KL147" s="1633"/>
      <c r="KM147" s="1633"/>
      <c r="KN147" s="1633"/>
      <c r="KO147" s="1633"/>
      <c r="KP147" s="1633"/>
      <c r="KQ147" s="1633"/>
      <c r="KR147" s="1633"/>
      <c r="KS147" s="1633"/>
      <c r="KT147" s="1633"/>
      <c r="KU147" s="1633"/>
      <c r="KV147" s="1633"/>
      <c r="KW147" s="1633"/>
      <c r="KX147" s="1633"/>
      <c r="KY147" s="1633"/>
      <c r="KZ147" s="1633"/>
      <c r="LA147" s="1633"/>
      <c r="LB147" s="1633"/>
      <c r="LC147" s="1633"/>
      <c r="LD147" s="1642"/>
      <c r="LE147" s="1642"/>
      <c r="LF147" s="1642"/>
      <c r="LG147" s="1642"/>
      <c r="LH147" s="1642"/>
      <c r="LI147" s="1642"/>
      <c r="LJ147" s="1642"/>
      <c r="LK147" s="1642"/>
      <c r="LL147" s="1642"/>
      <c r="LM147" s="1643"/>
    </row>
    <row r="148" s="1479" customFormat="1" ht="47" customHeight="1" spans="1:325">
      <c r="A148" s="2147">
        <v>45874</v>
      </c>
      <c r="B148" s="2148" t="s">
        <v>713</v>
      </c>
      <c r="C148" s="2149" t="s">
        <v>115</v>
      </c>
      <c r="D148" s="2150">
        <v>4500176040</v>
      </c>
      <c r="E148" s="2160"/>
      <c r="F148" s="2150" t="s">
        <v>3990</v>
      </c>
      <c r="G148" s="2152" t="s">
        <v>3991</v>
      </c>
      <c r="H148" s="2152" t="s">
        <v>3797</v>
      </c>
      <c r="I148" s="1532" t="s">
        <v>3798</v>
      </c>
      <c r="J148" s="1522">
        <v>810</v>
      </c>
      <c r="K148" s="1534">
        <v>0</v>
      </c>
      <c r="L148" s="1534">
        <v>6</v>
      </c>
      <c r="M148" s="1534">
        <f t="shared" ref="M148:M162" si="56">J148/L148</f>
        <v>135</v>
      </c>
      <c r="N148" s="2320">
        <v>45924</v>
      </c>
      <c r="O148" s="2320">
        <v>45922</v>
      </c>
      <c r="P148" s="1526">
        <v>45924</v>
      </c>
      <c r="Q148" s="1554" t="s">
        <v>78</v>
      </c>
      <c r="R148" s="2167" t="s">
        <v>3992</v>
      </c>
      <c r="S148" s="2167" t="s">
        <v>111</v>
      </c>
      <c r="T148" s="1557">
        <v>45874</v>
      </c>
      <c r="U148" s="1578" t="s">
        <v>88</v>
      </c>
      <c r="V148" s="1578" t="s">
        <v>88</v>
      </c>
      <c r="W148" s="1579" t="s">
        <v>3993</v>
      </c>
      <c r="X148" s="1578"/>
      <c r="Y148" s="1580" t="s">
        <v>3994</v>
      </c>
      <c r="Z148" s="2173" t="s">
        <v>172</v>
      </c>
      <c r="AA148" s="2174">
        <v>2.8311</v>
      </c>
      <c r="AB148" s="2175">
        <f t="shared" ref="AB148:AB162" si="57">AA148*J148</f>
        <v>2293.191</v>
      </c>
      <c r="AC148" s="1602" t="s">
        <v>3995</v>
      </c>
      <c r="AD148" s="1603" t="s">
        <v>81</v>
      </c>
      <c r="AE148" s="1603">
        <v>1</v>
      </c>
      <c r="AF148" s="1603"/>
      <c r="AG148" s="1604">
        <f>J148</f>
        <v>810</v>
      </c>
      <c r="AH148" s="1605"/>
      <c r="AI148" s="1605"/>
      <c r="AJ148" s="1605" t="s">
        <v>64</v>
      </c>
      <c r="AK148" s="1616"/>
      <c r="AL148" s="2314">
        <f>J148</f>
        <v>810</v>
      </c>
      <c r="AM148" s="2185">
        <f>J148/1</f>
        <v>810</v>
      </c>
      <c r="AN148" s="1618"/>
      <c r="AO148" s="1618"/>
      <c r="AP148" s="1618"/>
      <c r="AQ148" s="1618"/>
      <c r="AR148" s="1618"/>
      <c r="AS148" s="1618"/>
      <c r="AT148" s="1618"/>
      <c r="AU148" s="2317"/>
      <c r="AV148" s="2292">
        <f t="shared" si="54"/>
        <v>776.25</v>
      </c>
      <c r="AW148" s="2297">
        <f t="shared" si="55"/>
        <v>33.75</v>
      </c>
      <c r="AX148" s="1633"/>
      <c r="AY148" s="1633"/>
      <c r="AZ148" s="1633"/>
      <c r="BA148" s="1633"/>
      <c r="BB148" s="1633"/>
      <c r="BC148" s="1633"/>
      <c r="BD148" s="1633"/>
      <c r="BE148" s="1633"/>
      <c r="BF148" s="1633"/>
      <c r="BG148" s="1633"/>
      <c r="BH148" s="1633"/>
      <c r="BI148" s="1633"/>
      <c r="BJ148" s="1633"/>
      <c r="BK148" s="1633"/>
      <c r="BL148" s="1633"/>
      <c r="BM148" s="1633"/>
      <c r="BN148" s="1633"/>
      <c r="BO148" s="1633"/>
      <c r="BP148" s="1633"/>
      <c r="BQ148" s="1633"/>
      <c r="BR148" s="1633"/>
      <c r="BS148" s="1633"/>
      <c r="BT148" s="1633"/>
      <c r="BU148" s="1633"/>
      <c r="BV148" s="1633"/>
      <c r="BW148" s="1633"/>
      <c r="BX148" s="1633"/>
      <c r="BY148" s="1633"/>
      <c r="BZ148" s="1633"/>
      <c r="CA148" s="1633"/>
      <c r="CB148" s="1633"/>
      <c r="CC148" s="1633"/>
      <c r="CD148" s="1633"/>
      <c r="CE148" s="1633"/>
      <c r="CF148" s="1633"/>
      <c r="CG148" s="1633"/>
      <c r="CH148" s="1633"/>
      <c r="CI148" s="1633"/>
      <c r="CJ148" s="1633"/>
      <c r="CK148" s="1633"/>
      <c r="CL148" s="1633"/>
      <c r="CM148" s="1633"/>
      <c r="CN148" s="1633"/>
      <c r="CO148" s="1633"/>
      <c r="CP148" s="1633"/>
      <c r="CQ148" s="1633"/>
      <c r="CR148" s="1633"/>
      <c r="CS148" s="1633"/>
      <c r="CT148" s="1633"/>
      <c r="CU148" s="1633"/>
      <c r="CV148" s="1633"/>
      <c r="CW148" s="1633"/>
      <c r="CX148" s="1633"/>
      <c r="CY148" s="1633"/>
      <c r="CZ148" s="1633"/>
      <c r="DA148" s="1633"/>
      <c r="DB148" s="1633"/>
      <c r="DC148" s="1633"/>
      <c r="DD148" s="1633"/>
      <c r="DE148" s="1633"/>
      <c r="DF148" s="1633"/>
      <c r="DG148" s="1633"/>
      <c r="DH148" s="1633"/>
      <c r="DI148" s="1633"/>
      <c r="DJ148" s="1633"/>
      <c r="DK148" s="1633"/>
      <c r="DL148" s="1633"/>
      <c r="DM148" s="1633"/>
      <c r="DN148" s="1633"/>
      <c r="DO148" s="1633"/>
      <c r="DP148" s="1633"/>
      <c r="DQ148" s="1633"/>
      <c r="DR148" s="1633"/>
      <c r="DS148" s="1633"/>
      <c r="DT148" s="1633"/>
      <c r="DU148" s="1633"/>
      <c r="DV148" s="1633"/>
      <c r="DW148" s="1633"/>
      <c r="DX148" s="1633"/>
      <c r="DY148" s="1633"/>
      <c r="DZ148" s="1633"/>
      <c r="EA148" s="1633"/>
      <c r="EB148" s="1633"/>
      <c r="EC148" s="1633"/>
      <c r="ED148" s="1633"/>
      <c r="EE148" s="1633"/>
      <c r="EF148" s="1633"/>
      <c r="EG148" s="1633"/>
      <c r="EH148" s="1633"/>
      <c r="EI148" s="1633"/>
      <c r="EJ148" s="1633"/>
      <c r="EK148" s="1633"/>
      <c r="EL148" s="1633"/>
      <c r="EM148" s="1633"/>
      <c r="EN148" s="1633"/>
      <c r="EO148" s="1633"/>
      <c r="EP148" s="1633"/>
      <c r="EQ148" s="1633"/>
      <c r="ER148" s="1633"/>
      <c r="ES148" s="1633"/>
      <c r="ET148" s="1633"/>
      <c r="EU148" s="1633"/>
      <c r="EV148" s="1633"/>
      <c r="EW148" s="1633"/>
      <c r="EX148" s="1633"/>
      <c r="EY148" s="1633"/>
      <c r="EZ148" s="1633"/>
      <c r="FA148" s="1633"/>
      <c r="FB148" s="1633"/>
      <c r="FC148" s="1633"/>
      <c r="FD148" s="1633"/>
      <c r="FE148" s="1633"/>
      <c r="FF148" s="1633"/>
      <c r="FG148" s="1633"/>
      <c r="FH148" s="1633"/>
      <c r="FI148" s="1633"/>
      <c r="FJ148" s="1633"/>
      <c r="FK148" s="1633"/>
      <c r="FL148" s="1633"/>
      <c r="FM148" s="1633"/>
      <c r="FN148" s="1633"/>
      <c r="FO148" s="1633"/>
      <c r="FP148" s="1633"/>
      <c r="FQ148" s="1633"/>
      <c r="FR148" s="1633"/>
      <c r="FS148" s="1633"/>
      <c r="FT148" s="1633"/>
      <c r="FU148" s="1633"/>
      <c r="FV148" s="1633"/>
      <c r="FW148" s="1633"/>
      <c r="FX148" s="1633"/>
      <c r="FY148" s="1633"/>
      <c r="FZ148" s="1633"/>
      <c r="GA148" s="1633"/>
      <c r="GB148" s="1633"/>
      <c r="GC148" s="1633"/>
      <c r="GD148" s="1633"/>
      <c r="GE148" s="1633"/>
      <c r="GF148" s="1633"/>
      <c r="GG148" s="1633"/>
      <c r="GH148" s="1633"/>
      <c r="GI148" s="1633"/>
      <c r="GJ148" s="1633"/>
      <c r="GK148" s="1633"/>
      <c r="GL148" s="1633"/>
      <c r="GM148" s="1633"/>
      <c r="GN148" s="1633"/>
      <c r="GO148" s="1633"/>
      <c r="GP148" s="1633"/>
      <c r="GQ148" s="1633"/>
      <c r="GR148" s="1633"/>
      <c r="GS148" s="1633"/>
      <c r="GT148" s="1633"/>
      <c r="GU148" s="1633"/>
      <c r="GV148" s="1633"/>
      <c r="GW148" s="1633"/>
      <c r="GX148" s="1633"/>
      <c r="GY148" s="1633"/>
      <c r="GZ148" s="1633"/>
      <c r="HA148" s="1633"/>
      <c r="HB148" s="1633"/>
      <c r="HC148" s="1633"/>
      <c r="HD148" s="1633"/>
      <c r="HE148" s="1633"/>
      <c r="HF148" s="1633"/>
      <c r="HG148" s="1633"/>
      <c r="HH148" s="1633"/>
      <c r="HI148" s="1633"/>
      <c r="HJ148" s="1633"/>
      <c r="HK148" s="1633"/>
      <c r="HL148" s="1633"/>
      <c r="HM148" s="1633"/>
      <c r="HN148" s="1633"/>
      <c r="HO148" s="1633"/>
      <c r="HP148" s="1633"/>
      <c r="HQ148" s="1633"/>
      <c r="HR148" s="1633"/>
      <c r="HS148" s="1633"/>
      <c r="HT148" s="1633"/>
      <c r="HU148" s="1633"/>
      <c r="HV148" s="1633"/>
      <c r="HW148" s="1633"/>
      <c r="HX148" s="1633"/>
      <c r="HY148" s="1633"/>
      <c r="HZ148" s="1633"/>
      <c r="IA148" s="1633"/>
      <c r="IB148" s="1633"/>
      <c r="IC148" s="1633"/>
      <c r="ID148" s="1633"/>
      <c r="IE148" s="1633"/>
      <c r="IF148" s="1633"/>
      <c r="IG148" s="1633"/>
      <c r="IH148" s="1633"/>
      <c r="II148" s="1633"/>
      <c r="IJ148" s="1633"/>
      <c r="IK148" s="1633"/>
      <c r="IL148" s="1633"/>
      <c r="IM148" s="1633"/>
      <c r="IN148" s="1633"/>
      <c r="IO148" s="1633"/>
      <c r="IP148" s="1633"/>
      <c r="IQ148" s="1633"/>
      <c r="IR148" s="1633"/>
      <c r="IS148" s="1633"/>
      <c r="IT148" s="1633"/>
      <c r="IU148" s="1633"/>
      <c r="IV148" s="1633"/>
      <c r="IW148" s="1633"/>
      <c r="IX148" s="1633"/>
      <c r="IY148" s="1633"/>
      <c r="IZ148" s="1633"/>
      <c r="JA148" s="1633"/>
      <c r="JB148" s="1633"/>
      <c r="JC148" s="1633"/>
      <c r="JD148" s="1633"/>
      <c r="JE148" s="1633"/>
      <c r="JF148" s="1633"/>
      <c r="JG148" s="1633"/>
      <c r="JH148" s="1633"/>
      <c r="JI148" s="1633"/>
      <c r="JJ148" s="1633"/>
      <c r="JK148" s="1633"/>
      <c r="JL148" s="1633"/>
      <c r="JM148" s="1633"/>
      <c r="JN148" s="1633"/>
      <c r="JO148" s="1633"/>
      <c r="JP148" s="1633"/>
      <c r="JQ148" s="1633"/>
      <c r="JR148" s="1633"/>
      <c r="JS148" s="1633"/>
      <c r="JT148" s="1633"/>
      <c r="JU148" s="1633"/>
      <c r="JV148" s="1633"/>
      <c r="JW148" s="1633"/>
      <c r="JX148" s="1633"/>
      <c r="JY148" s="1633"/>
      <c r="JZ148" s="1633"/>
      <c r="KA148" s="1633"/>
      <c r="KB148" s="1633"/>
      <c r="KC148" s="1633"/>
      <c r="KD148" s="1633"/>
      <c r="KE148" s="1633"/>
      <c r="KF148" s="1633"/>
      <c r="KG148" s="1633"/>
      <c r="KH148" s="1633"/>
      <c r="KI148" s="1633"/>
      <c r="KJ148" s="1633"/>
      <c r="KK148" s="1633"/>
      <c r="KL148" s="1633"/>
      <c r="KM148" s="1633"/>
      <c r="KN148" s="1633"/>
      <c r="KO148" s="1633"/>
      <c r="KP148" s="1633"/>
      <c r="KQ148" s="1633"/>
      <c r="KR148" s="1633"/>
      <c r="KS148" s="1633"/>
      <c r="KT148" s="1633"/>
      <c r="KU148" s="1633"/>
      <c r="KV148" s="1633"/>
      <c r="KW148" s="1633"/>
      <c r="KX148" s="1633"/>
      <c r="KY148" s="1633"/>
      <c r="KZ148" s="1633"/>
      <c r="LA148" s="1633"/>
      <c r="LB148" s="1633"/>
      <c r="LC148" s="1633"/>
      <c r="LD148" s="1642"/>
      <c r="LE148" s="1642"/>
      <c r="LF148" s="1642"/>
      <c r="LG148" s="1642"/>
      <c r="LH148" s="1642"/>
      <c r="LI148" s="1642"/>
      <c r="LJ148" s="1642"/>
      <c r="LK148" s="1642"/>
      <c r="LL148" s="1642"/>
      <c r="LM148" s="1643"/>
    </row>
    <row r="149" s="1479" customFormat="1" ht="47" customHeight="1" spans="1:325">
      <c r="A149" s="2147">
        <v>45874</v>
      </c>
      <c r="B149" s="2148" t="s">
        <v>713</v>
      </c>
      <c r="C149" s="2149" t="s">
        <v>115</v>
      </c>
      <c r="D149" s="2150">
        <v>4500176040</v>
      </c>
      <c r="E149" s="2160"/>
      <c r="F149" s="2150" t="s">
        <v>3996</v>
      </c>
      <c r="G149" s="2152" t="s">
        <v>3997</v>
      </c>
      <c r="H149" s="2152" t="s">
        <v>3803</v>
      </c>
      <c r="I149" s="1532" t="s">
        <v>3804</v>
      </c>
      <c r="J149" s="1522">
        <v>714</v>
      </c>
      <c r="K149" s="1534">
        <v>0</v>
      </c>
      <c r="L149" s="1534">
        <v>6</v>
      </c>
      <c r="M149" s="1534">
        <f t="shared" si="56"/>
        <v>119</v>
      </c>
      <c r="N149" s="2320">
        <v>45924</v>
      </c>
      <c r="O149" s="2320">
        <v>45922</v>
      </c>
      <c r="P149" s="1526">
        <v>45924</v>
      </c>
      <c r="Q149" s="1554" t="s">
        <v>78</v>
      </c>
      <c r="R149" s="2167" t="s">
        <v>3998</v>
      </c>
      <c r="S149" s="2167" t="s">
        <v>111</v>
      </c>
      <c r="T149" s="1557">
        <v>45874</v>
      </c>
      <c r="U149" s="1578" t="s">
        <v>88</v>
      </c>
      <c r="V149" s="1578" t="s">
        <v>88</v>
      </c>
      <c r="W149" s="1579" t="s">
        <v>3993</v>
      </c>
      <c r="X149" s="1578"/>
      <c r="Y149" s="1580" t="s">
        <v>3994</v>
      </c>
      <c r="Z149" s="2173" t="s">
        <v>172</v>
      </c>
      <c r="AA149" s="2174">
        <v>3.139</v>
      </c>
      <c r="AB149" s="2175">
        <f t="shared" si="57"/>
        <v>2241.246</v>
      </c>
      <c r="AC149" s="1602" t="s">
        <v>3995</v>
      </c>
      <c r="AD149" s="1603" t="s">
        <v>81</v>
      </c>
      <c r="AE149" s="1603">
        <v>1</v>
      </c>
      <c r="AF149" s="1603"/>
      <c r="AG149" s="1604">
        <f t="shared" ref="AG149:AG156" si="58">J149</f>
        <v>714</v>
      </c>
      <c r="AH149" s="1605"/>
      <c r="AI149" s="1605"/>
      <c r="AJ149" s="1605" t="s">
        <v>64</v>
      </c>
      <c r="AK149" s="1616"/>
      <c r="AL149" s="2314">
        <f t="shared" ref="AL149:AL156" si="59">J149</f>
        <v>714</v>
      </c>
      <c r="AM149" s="1617"/>
      <c r="AN149" s="1622">
        <f>J149/1</f>
        <v>714</v>
      </c>
      <c r="AO149" s="1618"/>
      <c r="AP149" s="1618"/>
      <c r="AQ149" s="1618"/>
      <c r="AR149" s="1618"/>
      <c r="AS149" s="1618"/>
      <c r="AT149" s="1618"/>
      <c r="AU149" s="2317"/>
      <c r="AV149" s="2292">
        <f t="shared" si="54"/>
        <v>684.25</v>
      </c>
      <c r="AW149" s="2297">
        <f t="shared" si="55"/>
        <v>29.75</v>
      </c>
      <c r="AX149" s="1633"/>
      <c r="AY149" s="1633"/>
      <c r="AZ149" s="1633"/>
      <c r="BA149" s="1633"/>
      <c r="BB149" s="1633"/>
      <c r="BC149" s="1633"/>
      <c r="BD149" s="1633"/>
      <c r="BE149" s="1633"/>
      <c r="BF149" s="1633"/>
      <c r="BG149" s="1633"/>
      <c r="BH149" s="1633"/>
      <c r="BI149" s="1633"/>
      <c r="BJ149" s="1633"/>
      <c r="BK149" s="1633"/>
      <c r="BL149" s="1633"/>
      <c r="BM149" s="1633"/>
      <c r="BN149" s="1633"/>
      <c r="BO149" s="1633"/>
      <c r="BP149" s="1633"/>
      <c r="BQ149" s="1633"/>
      <c r="BR149" s="1633"/>
      <c r="BS149" s="1633"/>
      <c r="BT149" s="1633"/>
      <c r="BU149" s="1633"/>
      <c r="BV149" s="1633"/>
      <c r="BW149" s="1633"/>
      <c r="BX149" s="1633"/>
      <c r="BY149" s="1633"/>
      <c r="BZ149" s="1633"/>
      <c r="CA149" s="1633"/>
      <c r="CB149" s="1633"/>
      <c r="CC149" s="1633"/>
      <c r="CD149" s="1633"/>
      <c r="CE149" s="1633"/>
      <c r="CF149" s="1633"/>
      <c r="CG149" s="1633"/>
      <c r="CH149" s="1633"/>
      <c r="CI149" s="1633"/>
      <c r="CJ149" s="1633"/>
      <c r="CK149" s="1633"/>
      <c r="CL149" s="1633"/>
      <c r="CM149" s="1633"/>
      <c r="CN149" s="1633"/>
      <c r="CO149" s="1633"/>
      <c r="CP149" s="1633"/>
      <c r="CQ149" s="1633"/>
      <c r="CR149" s="1633"/>
      <c r="CS149" s="1633"/>
      <c r="CT149" s="1633"/>
      <c r="CU149" s="1633"/>
      <c r="CV149" s="1633"/>
      <c r="CW149" s="1633"/>
      <c r="CX149" s="1633"/>
      <c r="CY149" s="1633"/>
      <c r="CZ149" s="1633"/>
      <c r="DA149" s="1633"/>
      <c r="DB149" s="1633"/>
      <c r="DC149" s="1633"/>
      <c r="DD149" s="1633"/>
      <c r="DE149" s="1633"/>
      <c r="DF149" s="1633"/>
      <c r="DG149" s="1633"/>
      <c r="DH149" s="1633"/>
      <c r="DI149" s="1633"/>
      <c r="DJ149" s="1633"/>
      <c r="DK149" s="1633"/>
      <c r="DL149" s="1633"/>
      <c r="DM149" s="1633"/>
      <c r="DN149" s="1633"/>
      <c r="DO149" s="1633"/>
      <c r="DP149" s="1633"/>
      <c r="DQ149" s="1633"/>
      <c r="DR149" s="1633"/>
      <c r="DS149" s="1633"/>
      <c r="DT149" s="1633"/>
      <c r="DU149" s="1633"/>
      <c r="DV149" s="1633"/>
      <c r="DW149" s="1633"/>
      <c r="DX149" s="1633"/>
      <c r="DY149" s="1633"/>
      <c r="DZ149" s="1633"/>
      <c r="EA149" s="1633"/>
      <c r="EB149" s="1633"/>
      <c r="EC149" s="1633"/>
      <c r="ED149" s="1633"/>
      <c r="EE149" s="1633"/>
      <c r="EF149" s="1633"/>
      <c r="EG149" s="1633"/>
      <c r="EH149" s="1633"/>
      <c r="EI149" s="1633"/>
      <c r="EJ149" s="1633"/>
      <c r="EK149" s="1633"/>
      <c r="EL149" s="1633"/>
      <c r="EM149" s="1633"/>
      <c r="EN149" s="1633"/>
      <c r="EO149" s="1633"/>
      <c r="EP149" s="1633"/>
      <c r="EQ149" s="1633"/>
      <c r="ER149" s="1633"/>
      <c r="ES149" s="1633"/>
      <c r="ET149" s="1633"/>
      <c r="EU149" s="1633"/>
      <c r="EV149" s="1633"/>
      <c r="EW149" s="1633"/>
      <c r="EX149" s="1633"/>
      <c r="EY149" s="1633"/>
      <c r="EZ149" s="1633"/>
      <c r="FA149" s="1633"/>
      <c r="FB149" s="1633"/>
      <c r="FC149" s="1633"/>
      <c r="FD149" s="1633"/>
      <c r="FE149" s="1633"/>
      <c r="FF149" s="1633"/>
      <c r="FG149" s="1633"/>
      <c r="FH149" s="1633"/>
      <c r="FI149" s="1633"/>
      <c r="FJ149" s="1633"/>
      <c r="FK149" s="1633"/>
      <c r="FL149" s="1633"/>
      <c r="FM149" s="1633"/>
      <c r="FN149" s="1633"/>
      <c r="FO149" s="1633"/>
      <c r="FP149" s="1633"/>
      <c r="FQ149" s="1633"/>
      <c r="FR149" s="1633"/>
      <c r="FS149" s="1633"/>
      <c r="FT149" s="1633"/>
      <c r="FU149" s="1633"/>
      <c r="FV149" s="1633"/>
      <c r="FW149" s="1633"/>
      <c r="FX149" s="1633"/>
      <c r="FY149" s="1633"/>
      <c r="FZ149" s="1633"/>
      <c r="GA149" s="1633"/>
      <c r="GB149" s="1633"/>
      <c r="GC149" s="1633"/>
      <c r="GD149" s="1633"/>
      <c r="GE149" s="1633"/>
      <c r="GF149" s="1633"/>
      <c r="GG149" s="1633"/>
      <c r="GH149" s="1633"/>
      <c r="GI149" s="1633"/>
      <c r="GJ149" s="1633"/>
      <c r="GK149" s="1633"/>
      <c r="GL149" s="1633"/>
      <c r="GM149" s="1633"/>
      <c r="GN149" s="1633"/>
      <c r="GO149" s="1633"/>
      <c r="GP149" s="1633"/>
      <c r="GQ149" s="1633"/>
      <c r="GR149" s="1633"/>
      <c r="GS149" s="1633"/>
      <c r="GT149" s="1633"/>
      <c r="GU149" s="1633"/>
      <c r="GV149" s="1633"/>
      <c r="GW149" s="1633"/>
      <c r="GX149" s="1633"/>
      <c r="GY149" s="1633"/>
      <c r="GZ149" s="1633"/>
      <c r="HA149" s="1633"/>
      <c r="HB149" s="1633"/>
      <c r="HC149" s="1633"/>
      <c r="HD149" s="1633"/>
      <c r="HE149" s="1633"/>
      <c r="HF149" s="1633"/>
      <c r="HG149" s="1633"/>
      <c r="HH149" s="1633"/>
      <c r="HI149" s="1633"/>
      <c r="HJ149" s="1633"/>
      <c r="HK149" s="1633"/>
      <c r="HL149" s="1633"/>
      <c r="HM149" s="1633"/>
      <c r="HN149" s="1633"/>
      <c r="HO149" s="1633"/>
      <c r="HP149" s="1633"/>
      <c r="HQ149" s="1633"/>
      <c r="HR149" s="1633"/>
      <c r="HS149" s="1633"/>
      <c r="HT149" s="1633"/>
      <c r="HU149" s="1633"/>
      <c r="HV149" s="1633"/>
      <c r="HW149" s="1633"/>
      <c r="HX149" s="1633"/>
      <c r="HY149" s="1633"/>
      <c r="HZ149" s="1633"/>
      <c r="IA149" s="1633"/>
      <c r="IB149" s="1633"/>
      <c r="IC149" s="1633"/>
      <c r="ID149" s="1633"/>
      <c r="IE149" s="1633"/>
      <c r="IF149" s="1633"/>
      <c r="IG149" s="1633"/>
      <c r="IH149" s="1633"/>
      <c r="II149" s="1633"/>
      <c r="IJ149" s="1633"/>
      <c r="IK149" s="1633"/>
      <c r="IL149" s="1633"/>
      <c r="IM149" s="1633"/>
      <c r="IN149" s="1633"/>
      <c r="IO149" s="1633"/>
      <c r="IP149" s="1633"/>
      <c r="IQ149" s="1633"/>
      <c r="IR149" s="1633"/>
      <c r="IS149" s="1633"/>
      <c r="IT149" s="1633"/>
      <c r="IU149" s="1633"/>
      <c r="IV149" s="1633"/>
      <c r="IW149" s="1633"/>
      <c r="IX149" s="1633"/>
      <c r="IY149" s="1633"/>
      <c r="IZ149" s="1633"/>
      <c r="JA149" s="1633"/>
      <c r="JB149" s="1633"/>
      <c r="JC149" s="1633"/>
      <c r="JD149" s="1633"/>
      <c r="JE149" s="1633"/>
      <c r="JF149" s="1633"/>
      <c r="JG149" s="1633"/>
      <c r="JH149" s="1633"/>
      <c r="JI149" s="1633"/>
      <c r="JJ149" s="1633"/>
      <c r="JK149" s="1633"/>
      <c r="JL149" s="1633"/>
      <c r="JM149" s="1633"/>
      <c r="JN149" s="1633"/>
      <c r="JO149" s="1633"/>
      <c r="JP149" s="1633"/>
      <c r="JQ149" s="1633"/>
      <c r="JR149" s="1633"/>
      <c r="JS149" s="1633"/>
      <c r="JT149" s="1633"/>
      <c r="JU149" s="1633"/>
      <c r="JV149" s="1633"/>
      <c r="JW149" s="1633"/>
      <c r="JX149" s="1633"/>
      <c r="JY149" s="1633"/>
      <c r="JZ149" s="1633"/>
      <c r="KA149" s="1633"/>
      <c r="KB149" s="1633"/>
      <c r="KC149" s="1633"/>
      <c r="KD149" s="1633"/>
      <c r="KE149" s="1633"/>
      <c r="KF149" s="1633"/>
      <c r="KG149" s="1633"/>
      <c r="KH149" s="1633"/>
      <c r="KI149" s="1633"/>
      <c r="KJ149" s="1633"/>
      <c r="KK149" s="1633"/>
      <c r="KL149" s="1633"/>
      <c r="KM149" s="1633"/>
      <c r="KN149" s="1633"/>
      <c r="KO149" s="1633"/>
      <c r="KP149" s="1633"/>
      <c r="KQ149" s="1633"/>
      <c r="KR149" s="1633"/>
      <c r="KS149" s="1633"/>
      <c r="KT149" s="1633"/>
      <c r="KU149" s="1633"/>
      <c r="KV149" s="1633"/>
      <c r="KW149" s="1633"/>
      <c r="KX149" s="1633"/>
      <c r="KY149" s="1633"/>
      <c r="KZ149" s="1633"/>
      <c r="LA149" s="1633"/>
      <c r="LB149" s="1633"/>
      <c r="LC149" s="1633"/>
      <c r="LD149" s="1642"/>
      <c r="LE149" s="1642"/>
      <c r="LF149" s="1642"/>
      <c r="LG149" s="1642"/>
      <c r="LH149" s="1642"/>
      <c r="LI149" s="1642"/>
      <c r="LJ149" s="1642"/>
      <c r="LK149" s="1642"/>
      <c r="LL149" s="1642"/>
      <c r="LM149" s="1643"/>
    </row>
    <row r="150" s="1479" customFormat="1" ht="47" customHeight="1" spans="1:325">
      <c r="A150" s="2147">
        <v>45874</v>
      </c>
      <c r="B150" s="2148" t="s">
        <v>713</v>
      </c>
      <c r="C150" s="2149" t="s">
        <v>115</v>
      </c>
      <c r="D150" s="2150">
        <v>4500176040</v>
      </c>
      <c r="E150" s="2160"/>
      <c r="F150" s="2150" t="s">
        <v>3999</v>
      </c>
      <c r="G150" s="2152" t="s">
        <v>4000</v>
      </c>
      <c r="H150" s="2152" t="s">
        <v>3726</v>
      </c>
      <c r="I150" s="1532" t="s">
        <v>3807</v>
      </c>
      <c r="J150" s="1522">
        <v>2352</v>
      </c>
      <c r="K150" s="1534">
        <v>0</v>
      </c>
      <c r="L150" s="1534">
        <v>6</v>
      </c>
      <c r="M150" s="1534">
        <f t="shared" si="56"/>
        <v>392</v>
      </c>
      <c r="N150" s="2320">
        <v>45924</v>
      </c>
      <c r="O150" s="2320">
        <v>45922</v>
      </c>
      <c r="P150" s="1526">
        <v>45924</v>
      </c>
      <c r="Q150" s="1554" t="s">
        <v>78</v>
      </c>
      <c r="R150" s="2167" t="s">
        <v>3998</v>
      </c>
      <c r="S150" s="2167" t="s">
        <v>111</v>
      </c>
      <c r="T150" s="1557">
        <v>45874</v>
      </c>
      <c r="U150" s="1578" t="s">
        <v>88</v>
      </c>
      <c r="V150" s="1578" t="s">
        <v>88</v>
      </c>
      <c r="W150" s="1579" t="s">
        <v>3993</v>
      </c>
      <c r="X150" s="1578"/>
      <c r="Y150" s="1580" t="s">
        <v>3994</v>
      </c>
      <c r="Z150" s="2173" t="s">
        <v>172</v>
      </c>
      <c r="AA150" s="2174">
        <v>3.1112</v>
      </c>
      <c r="AB150" s="2175">
        <f t="shared" si="57"/>
        <v>7317.5424</v>
      </c>
      <c r="AC150" s="1602" t="s">
        <v>3995</v>
      </c>
      <c r="AD150" s="1603" t="s">
        <v>81</v>
      </c>
      <c r="AE150" s="1603">
        <v>1</v>
      </c>
      <c r="AF150" s="1603"/>
      <c r="AG150" s="1604">
        <f t="shared" si="58"/>
        <v>2352</v>
      </c>
      <c r="AH150" s="1605"/>
      <c r="AI150" s="1605"/>
      <c r="AJ150" s="1605" t="s">
        <v>64</v>
      </c>
      <c r="AK150" s="1616"/>
      <c r="AL150" s="2314">
        <f t="shared" si="59"/>
        <v>2352</v>
      </c>
      <c r="AM150" s="1617"/>
      <c r="AN150" s="1618"/>
      <c r="AO150" s="1622">
        <f>J150</f>
        <v>2352</v>
      </c>
      <c r="AP150" s="1618"/>
      <c r="AQ150" s="1618"/>
      <c r="AR150" s="1618"/>
      <c r="AS150" s="1618"/>
      <c r="AT150" s="1618"/>
      <c r="AU150" s="2317"/>
      <c r="AV150" s="2292">
        <f t="shared" si="54"/>
        <v>2254</v>
      </c>
      <c r="AW150" s="2297">
        <f t="shared" si="55"/>
        <v>98</v>
      </c>
      <c r="AX150" s="1633"/>
      <c r="AY150" s="1633"/>
      <c r="AZ150" s="1633"/>
      <c r="BA150" s="1633"/>
      <c r="BB150" s="1633"/>
      <c r="BC150" s="1633"/>
      <c r="BD150" s="1633"/>
      <c r="BE150" s="1633"/>
      <c r="BF150" s="1633"/>
      <c r="BG150" s="1633"/>
      <c r="BH150" s="1633"/>
      <c r="BI150" s="1633"/>
      <c r="BJ150" s="1633"/>
      <c r="BK150" s="1633"/>
      <c r="BL150" s="1633"/>
      <c r="BM150" s="1633"/>
      <c r="BN150" s="1633"/>
      <c r="BO150" s="1633"/>
      <c r="BP150" s="1633"/>
      <c r="BQ150" s="1633"/>
      <c r="BR150" s="1633"/>
      <c r="BS150" s="1633"/>
      <c r="BT150" s="1633"/>
      <c r="BU150" s="1633"/>
      <c r="BV150" s="1633"/>
      <c r="BW150" s="1633"/>
      <c r="BX150" s="1633"/>
      <c r="BY150" s="1633"/>
      <c r="BZ150" s="1633"/>
      <c r="CA150" s="1633"/>
      <c r="CB150" s="1633"/>
      <c r="CC150" s="1633"/>
      <c r="CD150" s="1633"/>
      <c r="CE150" s="1633"/>
      <c r="CF150" s="1633"/>
      <c r="CG150" s="1633"/>
      <c r="CH150" s="1633"/>
      <c r="CI150" s="1633"/>
      <c r="CJ150" s="1633"/>
      <c r="CK150" s="1633"/>
      <c r="CL150" s="1633"/>
      <c r="CM150" s="1633"/>
      <c r="CN150" s="1633"/>
      <c r="CO150" s="1633"/>
      <c r="CP150" s="1633"/>
      <c r="CQ150" s="1633"/>
      <c r="CR150" s="1633"/>
      <c r="CS150" s="1633"/>
      <c r="CT150" s="1633"/>
      <c r="CU150" s="1633"/>
      <c r="CV150" s="1633"/>
      <c r="CW150" s="1633"/>
      <c r="CX150" s="1633"/>
      <c r="CY150" s="1633"/>
      <c r="CZ150" s="1633"/>
      <c r="DA150" s="1633"/>
      <c r="DB150" s="1633"/>
      <c r="DC150" s="1633"/>
      <c r="DD150" s="1633"/>
      <c r="DE150" s="1633"/>
      <c r="DF150" s="1633"/>
      <c r="DG150" s="1633"/>
      <c r="DH150" s="1633"/>
      <c r="DI150" s="1633"/>
      <c r="DJ150" s="1633"/>
      <c r="DK150" s="1633"/>
      <c r="DL150" s="1633"/>
      <c r="DM150" s="1633"/>
      <c r="DN150" s="1633"/>
      <c r="DO150" s="1633"/>
      <c r="DP150" s="1633"/>
      <c r="DQ150" s="1633"/>
      <c r="DR150" s="1633"/>
      <c r="DS150" s="1633"/>
      <c r="DT150" s="1633"/>
      <c r="DU150" s="1633"/>
      <c r="DV150" s="1633"/>
      <c r="DW150" s="1633"/>
      <c r="DX150" s="1633"/>
      <c r="DY150" s="1633"/>
      <c r="DZ150" s="1633"/>
      <c r="EA150" s="1633"/>
      <c r="EB150" s="1633"/>
      <c r="EC150" s="1633"/>
      <c r="ED150" s="1633"/>
      <c r="EE150" s="1633"/>
      <c r="EF150" s="1633"/>
      <c r="EG150" s="1633"/>
      <c r="EH150" s="1633"/>
      <c r="EI150" s="1633"/>
      <c r="EJ150" s="1633"/>
      <c r="EK150" s="1633"/>
      <c r="EL150" s="1633"/>
      <c r="EM150" s="1633"/>
      <c r="EN150" s="1633"/>
      <c r="EO150" s="1633"/>
      <c r="EP150" s="1633"/>
      <c r="EQ150" s="1633"/>
      <c r="ER150" s="1633"/>
      <c r="ES150" s="1633"/>
      <c r="ET150" s="1633"/>
      <c r="EU150" s="1633"/>
      <c r="EV150" s="1633"/>
      <c r="EW150" s="1633"/>
      <c r="EX150" s="1633"/>
      <c r="EY150" s="1633"/>
      <c r="EZ150" s="1633"/>
      <c r="FA150" s="1633"/>
      <c r="FB150" s="1633"/>
      <c r="FC150" s="1633"/>
      <c r="FD150" s="1633"/>
      <c r="FE150" s="1633"/>
      <c r="FF150" s="1633"/>
      <c r="FG150" s="1633"/>
      <c r="FH150" s="1633"/>
      <c r="FI150" s="1633"/>
      <c r="FJ150" s="1633"/>
      <c r="FK150" s="1633"/>
      <c r="FL150" s="1633"/>
      <c r="FM150" s="1633"/>
      <c r="FN150" s="1633"/>
      <c r="FO150" s="1633"/>
      <c r="FP150" s="1633"/>
      <c r="FQ150" s="1633"/>
      <c r="FR150" s="1633"/>
      <c r="FS150" s="1633"/>
      <c r="FT150" s="1633"/>
      <c r="FU150" s="1633"/>
      <c r="FV150" s="1633"/>
      <c r="FW150" s="1633"/>
      <c r="FX150" s="1633"/>
      <c r="FY150" s="1633"/>
      <c r="FZ150" s="1633"/>
      <c r="GA150" s="1633"/>
      <c r="GB150" s="1633"/>
      <c r="GC150" s="1633"/>
      <c r="GD150" s="1633"/>
      <c r="GE150" s="1633"/>
      <c r="GF150" s="1633"/>
      <c r="GG150" s="1633"/>
      <c r="GH150" s="1633"/>
      <c r="GI150" s="1633"/>
      <c r="GJ150" s="1633"/>
      <c r="GK150" s="1633"/>
      <c r="GL150" s="1633"/>
      <c r="GM150" s="1633"/>
      <c r="GN150" s="1633"/>
      <c r="GO150" s="1633"/>
      <c r="GP150" s="1633"/>
      <c r="GQ150" s="1633"/>
      <c r="GR150" s="1633"/>
      <c r="GS150" s="1633"/>
      <c r="GT150" s="1633"/>
      <c r="GU150" s="1633"/>
      <c r="GV150" s="1633"/>
      <c r="GW150" s="1633"/>
      <c r="GX150" s="1633"/>
      <c r="GY150" s="1633"/>
      <c r="GZ150" s="1633"/>
      <c r="HA150" s="1633"/>
      <c r="HB150" s="1633"/>
      <c r="HC150" s="1633"/>
      <c r="HD150" s="1633"/>
      <c r="HE150" s="1633"/>
      <c r="HF150" s="1633"/>
      <c r="HG150" s="1633"/>
      <c r="HH150" s="1633"/>
      <c r="HI150" s="1633"/>
      <c r="HJ150" s="1633"/>
      <c r="HK150" s="1633"/>
      <c r="HL150" s="1633"/>
      <c r="HM150" s="1633"/>
      <c r="HN150" s="1633"/>
      <c r="HO150" s="1633"/>
      <c r="HP150" s="1633"/>
      <c r="HQ150" s="1633"/>
      <c r="HR150" s="1633"/>
      <c r="HS150" s="1633"/>
      <c r="HT150" s="1633"/>
      <c r="HU150" s="1633"/>
      <c r="HV150" s="1633"/>
      <c r="HW150" s="1633"/>
      <c r="HX150" s="1633"/>
      <c r="HY150" s="1633"/>
      <c r="HZ150" s="1633"/>
      <c r="IA150" s="1633"/>
      <c r="IB150" s="1633"/>
      <c r="IC150" s="1633"/>
      <c r="ID150" s="1633"/>
      <c r="IE150" s="1633"/>
      <c r="IF150" s="1633"/>
      <c r="IG150" s="1633"/>
      <c r="IH150" s="1633"/>
      <c r="II150" s="1633"/>
      <c r="IJ150" s="1633"/>
      <c r="IK150" s="1633"/>
      <c r="IL150" s="1633"/>
      <c r="IM150" s="1633"/>
      <c r="IN150" s="1633"/>
      <c r="IO150" s="1633"/>
      <c r="IP150" s="1633"/>
      <c r="IQ150" s="1633"/>
      <c r="IR150" s="1633"/>
      <c r="IS150" s="1633"/>
      <c r="IT150" s="1633"/>
      <c r="IU150" s="1633"/>
      <c r="IV150" s="1633"/>
      <c r="IW150" s="1633"/>
      <c r="IX150" s="1633"/>
      <c r="IY150" s="1633"/>
      <c r="IZ150" s="1633"/>
      <c r="JA150" s="1633"/>
      <c r="JB150" s="1633"/>
      <c r="JC150" s="1633"/>
      <c r="JD150" s="1633"/>
      <c r="JE150" s="1633"/>
      <c r="JF150" s="1633"/>
      <c r="JG150" s="1633"/>
      <c r="JH150" s="1633"/>
      <c r="JI150" s="1633"/>
      <c r="JJ150" s="1633"/>
      <c r="JK150" s="1633"/>
      <c r="JL150" s="1633"/>
      <c r="JM150" s="1633"/>
      <c r="JN150" s="1633"/>
      <c r="JO150" s="1633"/>
      <c r="JP150" s="1633"/>
      <c r="JQ150" s="1633"/>
      <c r="JR150" s="1633"/>
      <c r="JS150" s="1633"/>
      <c r="JT150" s="1633"/>
      <c r="JU150" s="1633"/>
      <c r="JV150" s="1633"/>
      <c r="JW150" s="1633"/>
      <c r="JX150" s="1633"/>
      <c r="JY150" s="1633"/>
      <c r="JZ150" s="1633"/>
      <c r="KA150" s="1633"/>
      <c r="KB150" s="1633"/>
      <c r="KC150" s="1633"/>
      <c r="KD150" s="1633"/>
      <c r="KE150" s="1633"/>
      <c r="KF150" s="1633"/>
      <c r="KG150" s="1633"/>
      <c r="KH150" s="1633"/>
      <c r="KI150" s="1633"/>
      <c r="KJ150" s="1633"/>
      <c r="KK150" s="1633"/>
      <c r="KL150" s="1633"/>
      <c r="KM150" s="1633"/>
      <c r="KN150" s="1633"/>
      <c r="KO150" s="1633"/>
      <c r="KP150" s="1633"/>
      <c r="KQ150" s="1633"/>
      <c r="KR150" s="1633"/>
      <c r="KS150" s="1633"/>
      <c r="KT150" s="1633"/>
      <c r="KU150" s="1633"/>
      <c r="KV150" s="1633"/>
      <c r="KW150" s="1633"/>
      <c r="KX150" s="1633"/>
      <c r="KY150" s="1633"/>
      <c r="KZ150" s="1633"/>
      <c r="LA150" s="1633"/>
      <c r="LB150" s="1633"/>
      <c r="LC150" s="1633"/>
      <c r="LD150" s="1642"/>
      <c r="LE150" s="1642"/>
      <c r="LF150" s="1642"/>
      <c r="LG150" s="1642"/>
      <c r="LH150" s="1642"/>
      <c r="LI150" s="1642"/>
      <c r="LJ150" s="1642"/>
      <c r="LK150" s="1642"/>
      <c r="LL150" s="1642"/>
      <c r="LM150" s="1643"/>
    </row>
    <row r="151" s="1479" customFormat="1" ht="47" customHeight="1" spans="1:325">
      <c r="A151" s="2147">
        <v>45874</v>
      </c>
      <c r="B151" s="2148" t="s">
        <v>713</v>
      </c>
      <c r="C151" s="2149" t="s">
        <v>115</v>
      </c>
      <c r="D151" s="2150">
        <v>4500176040</v>
      </c>
      <c r="E151" s="2160"/>
      <c r="F151" s="2150" t="s">
        <v>4001</v>
      </c>
      <c r="G151" s="2152" t="s">
        <v>4002</v>
      </c>
      <c r="H151" s="2152" t="s">
        <v>3809</v>
      </c>
      <c r="I151" s="1532" t="s">
        <v>3810</v>
      </c>
      <c r="J151" s="1522">
        <v>1518</v>
      </c>
      <c r="K151" s="1534">
        <v>0</v>
      </c>
      <c r="L151" s="1534">
        <v>6</v>
      </c>
      <c r="M151" s="1534">
        <f t="shared" si="56"/>
        <v>253</v>
      </c>
      <c r="N151" s="2320">
        <v>45924</v>
      </c>
      <c r="O151" s="2320">
        <v>45922</v>
      </c>
      <c r="P151" s="1526">
        <v>45924</v>
      </c>
      <c r="Q151" s="1554" t="s">
        <v>78</v>
      </c>
      <c r="R151" s="2167" t="s">
        <v>3998</v>
      </c>
      <c r="S151" s="2167" t="s">
        <v>111</v>
      </c>
      <c r="T151" s="1557">
        <v>45874</v>
      </c>
      <c r="U151" s="1578" t="s">
        <v>88</v>
      </c>
      <c r="V151" s="1578" t="s">
        <v>88</v>
      </c>
      <c r="W151" s="1579" t="s">
        <v>3993</v>
      </c>
      <c r="X151" s="1578"/>
      <c r="Y151" s="1580" t="s">
        <v>3994</v>
      </c>
      <c r="Z151" s="2173" t="s">
        <v>172</v>
      </c>
      <c r="AA151" s="2174">
        <v>3.3044</v>
      </c>
      <c r="AB151" s="2175">
        <f t="shared" si="57"/>
        <v>5016.0792</v>
      </c>
      <c r="AC151" s="1602" t="s">
        <v>3995</v>
      </c>
      <c r="AD151" s="1603" t="s">
        <v>81</v>
      </c>
      <c r="AE151" s="1603">
        <v>1</v>
      </c>
      <c r="AF151" s="1603"/>
      <c r="AG151" s="1604">
        <f t="shared" si="58"/>
        <v>1518</v>
      </c>
      <c r="AH151" s="1605"/>
      <c r="AI151" s="1605"/>
      <c r="AJ151" s="1605" t="s">
        <v>64</v>
      </c>
      <c r="AK151" s="1616"/>
      <c r="AL151" s="2314">
        <f t="shared" si="59"/>
        <v>1518</v>
      </c>
      <c r="AM151" s="1617"/>
      <c r="AN151" s="1618"/>
      <c r="AO151" s="1618"/>
      <c r="AP151" s="1622">
        <f>J151/1</f>
        <v>1518</v>
      </c>
      <c r="AQ151" s="1618"/>
      <c r="AR151" s="1618"/>
      <c r="AS151" s="1618"/>
      <c r="AT151" s="1618"/>
      <c r="AU151" s="2317"/>
      <c r="AV151" s="2292">
        <f t="shared" si="54"/>
        <v>1454.75</v>
      </c>
      <c r="AW151" s="2297">
        <f t="shared" si="55"/>
        <v>63.25</v>
      </c>
      <c r="AX151" s="1633"/>
      <c r="AY151" s="1633"/>
      <c r="AZ151" s="1633"/>
      <c r="BA151" s="1633"/>
      <c r="BB151" s="1633"/>
      <c r="BC151" s="1633"/>
      <c r="BD151" s="1633"/>
      <c r="BE151" s="1633"/>
      <c r="BF151" s="1633"/>
      <c r="BG151" s="1633"/>
      <c r="BH151" s="1633"/>
      <c r="BI151" s="1633"/>
      <c r="BJ151" s="1633"/>
      <c r="BK151" s="1633"/>
      <c r="BL151" s="1633"/>
      <c r="BM151" s="1633"/>
      <c r="BN151" s="1633"/>
      <c r="BO151" s="1633"/>
      <c r="BP151" s="1633"/>
      <c r="BQ151" s="1633"/>
      <c r="BR151" s="1633"/>
      <c r="BS151" s="1633"/>
      <c r="BT151" s="1633"/>
      <c r="BU151" s="1633"/>
      <c r="BV151" s="1633"/>
      <c r="BW151" s="1633"/>
      <c r="BX151" s="1633"/>
      <c r="BY151" s="1633"/>
      <c r="BZ151" s="1633"/>
      <c r="CA151" s="1633"/>
      <c r="CB151" s="1633"/>
      <c r="CC151" s="1633"/>
      <c r="CD151" s="1633"/>
      <c r="CE151" s="1633"/>
      <c r="CF151" s="1633"/>
      <c r="CG151" s="1633"/>
      <c r="CH151" s="1633"/>
      <c r="CI151" s="1633"/>
      <c r="CJ151" s="1633"/>
      <c r="CK151" s="1633"/>
      <c r="CL151" s="1633"/>
      <c r="CM151" s="1633"/>
      <c r="CN151" s="1633"/>
      <c r="CO151" s="1633"/>
      <c r="CP151" s="1633"/>
      <c r="CQ151" s="1633"/>
      <c r="CR151" s="1633"/>
      <c r="CS151" s="1633"/>
      <c r="CT151" s="1633"/>
      <c r="CU151" s="1633"/>
      <c r="CV151" s="1633"/>
      <c r="CW151" s="1633"/>
      <c r="CX151" s="1633"/>
      <c r="CY151" s="1633"/>
      <c r="CZ151" s="1633"/>
      <c r="DA151" s="1633"/>
      <c r="DB151" s="1633"/>
      <c r="DC151" s="1633"/>
      <c r="DD151" s="1633"/>
      <c r="DE151" s="1633"/>
      <c r="DF151" s="1633"/>
      <c r="DG151" s="1633"/>
      <c r="DH151" s="1633"/>
      <c r="DI151" s="1633"/>
      <c r="DJ151" s="1633"/>
      <c r="DK151" s="1633"/>
      <c r="DL151" s="1633"/>
      <c r="DM151" s="1633"/>
      <c r="DN151" s="1633"/>
      <c r="DO151" s="1633"/>
      <c r="DP151" s="1633"/>
      <c r="DQ151" s="1633"/>
      <c r="DR151" s="1633"/>
      <c r="DS151" s="1633"/>
      <c r="DT151" s="1633"/>
      <c r="DU151" s="1633"/>
      <c r="DV151" s="1633"/>
      <c r="DW151" s="1633"/>
      <c r="DX151" s="1633"/>
      <c r="DY151" s="1633"/>
      <c r="DZ151" s="1633"/>
      <c r="EA151" s="1633"/>
      <c r="EB151" s="1633"/>
      <c r="EC151" s="1633"/>
      <c r="ED151" s="1633"/>
      <c r="EE151" s="1633"/>
      <c r="EF151" s="1633"/>
      <c r="EG151" s="1633"/>
      <c r="EH151" s="1633"/>
      <c r="EI151" s="1633"/>
      <c r="EJ151" s="1633"/>
      <c r="EK151" s="1633"/>
      <c r="EL151" s="1633"/>
      <c r="EM151" s="1633"/>
      <c r="EN151" s="1633"/>
      <c r="EO151" s="1633"/>
      <c r="EP151" s="1633"/>
      <c r="EQ151" s="1633"/>
      <c r="ER151" s="1633"/>
      <c r="ES151" s="1633"/>
      <c r="ET151" s="1633"/>
      <c r="EU151" s="1633"/>
      <c r="EV151" s="1633"/>
      <c r="EW151" s="1633"/>
      <c r="EX151" s="1633"/>
      <c r="EY151" s="1633"/>
      <c r="EZ151" s="1633"/>
      <c r="FA151" s="1633"/>
      <c r="FB151" s="1633"/>
      <c r="FC151" s="1633"/>
      <c r="FD151" s="1633"/>
      <c r="FE151" s="1633"/>
      <c r="FF151" s="1633"/>
      <c r="FG151" s="1633"/>
      <c r="FH151" s="1633"/>
      <c r="FI151" s="1633"/>
      <c r="FJ151" s="1633"/>
      <c r="FK151" s="1633"/>
      <c r="FL151" s="1633"/>
      <c r="FM151" s="1633"/>
      <c r="FN151" s="1633"/>
      <c r="FO151" s="1633"/>
      <c r="FP151" s="1633"/>
      <c r="FQ151" s="1633"/>
      <c r="FR151" s="1633"/>
      <c r="FS151" s="1633"/>
      <c r="FT151" s="1633"/>
      <c r="FU151" s="1633"/>
      <c r="FV151" s="1633"/>
      <c r="FW151" s="1633"/>
      <c r="FX151" s="1633"/>
      <c r="FY151" s="1633"/>
      <c r="FZ151" s="1633"/>
      <c r="GA151" s="1633"/>
      <c r="GB151" s="1633"/>
      <c r="GC151" s="1633"/>
      <c r="GD151" s="1633"/>
      <c r="GE151" s="1633"/>
      <c r="GF151" s="1633"/>
      <c r="GG151" s="1633"/>
      <c r="GH151" s="1633"/>
      <c r="GI151" s="1633"/>
      <c r="GJ151" s="1633"/>
      <c r="GK151" s="1633"/>
      <c r="GL151" s="1633"/>
      <c r="GM151" s="1633"/>
      <c r="GN151" s="1633"/>
      <c r="GO151" s="1633"/>
      <c r="GP151" s="1633"/>
      <c r="GQ151" s="1633"/>
      <c r="GR151" s="1633"/>
      <c r="GS151" s="1633"/>
      <c r="GT151" s="1633"/>
      <c r="GU151" s="1633"/>
      <c r="GV151" s="1633"/>
      <c r="GW151" s="1633"/>
      <c r="GX151" s="1633"/>
      <c r="GY151" s="1633"/>
      <c r="GZ151" s="1633"/>
      <c r="HA151" s="1633"/>
      <c r="HB151" s="1633"/>
      <c r="HC151" s="1633"/>
      <c r="HD151" s="1633"/>
      <c r="HE151" s="1633"/>
      <c r="HF151" s="1633"/>
      <c r="HG151" s="1633"/>
      <c r="HH151" s="1633"/>
      <c r="HI151" s="1633"/>
      <c r="HJ151" s="1633"/>
      <c r="HK151" s="1633"/>
      <c r="HL151" s="1633"/>
      <c r="HM151" s="1633"/>
      <c r="HN151" s="1633"/>
      <c r="HO151" s="1633"/>
      <c r="HP151" s="1633"/>
      <c r="HQ151" s="1633"/>
      <c r="HR151" s="1633"/>
      <c r="HS151" s="1633"/>
      <c r="HT151" s="1633"/>
      <c r="HU151" s="1633"/>
      <c r="HV151" s="1633"/>
      <c r="HW151" s="1633"/>
      <c r="HX151" s="1633"/>
      <c r="HY151" s="1633"/>
      <c r="HZ151" s="1633"/>
      <c r="IA151" s="1633"/>
      <c r="IB151" s="1633"/>
      <c r="IC151" s="1633"/>
      <c r="ID151" s="1633"/>
      <c r="IE151" s="1633"/>
      <c r="IF151" s="1633"/>
      <c r="IG151" s="1633"/>
      <c r="IH151" s="1633"/>
      <c r="II151" s="1633"/>
      <c r="IJ151" s="1633"/>
      <c r="IK151" s="1633"/>
      <c r="IL151" s="1633"/>
      <c r="IM151" s="1633"/>
      <c r="IN151" s="1633"/>
      <c r="IO151" s="1633"/>
      <c r="IP151" s="1633"/>
      <c r="IQ151" s="1633"/>
      <c r="IR151" s="1633"/>
      <c r="IS151" s="1633"/>
      <c r="IT151" s="1633"/>
      <c r="IU151" s="1633"/>
      <c r="IV151" s="1633"/>
      <c r="IW151" s="1633"/>
      <c r="IX151" s="1633"/>
      <c r="IY151" s="1633"/>
      <c r="IZ151" s="1633"/>
      <c r="JA151" s="1633"/>
      <c r="JB151" s="1633"/>
      <c r="JC151" s="1633"/>
      <c r="JD151" s="1633"/>
      <c r="JE151" s="1633"/>
      <c r="JF151" s="1633"/>
      <c r="JG151" s="1633"/>
      <c r="JH151" s="1633"/>
      <c r="JI151" s="1633"/>
      <c r="JJ151" s="1633"/>
      <c r="JK151" s="1633"/>
      <c r="JL151" s="1633"/>
      <c r="JM151" s="1633"/>
      <c r="JN151" s="1633"/>
      <c r="JO151" s="1633"/>
      <c r="JP151" s="1633"/>
      <c r="JQ151" s="1633"/>
      <c r="JR151" s="1633"/>
      <c r="JS151" s="1633"/>
      <c r="JT151" s="1633"/>
      <c r="JU151" s="1633"/>
      <c r="JV151" s="1633"/>
      <c r="JW151" s="1633"/>
      <c r="JX151" s="1633"/>
      <c r="JY151" s="1633"/>
      <c r="JZ151" s="1633"/>
      <c r="KA151" s="1633"/>
      <c r="KB151" s="1633"/>
      <c r="KC151" s="1633"/>
      <c r="KD151" s="1633"/>
      <c r="KE151" s="1633"/>
      <c r="KF151" s="1633"/>
      <c r="KG151" s="1633"/>
      <c r="KH151" s="1633"/>
      <c r="KI151" s="1633"/>
      <c r="KJ151" s="1633"/>
      <c r="KK151" s="1633"/>
      <c r="KL151" s="1633"/>
      <c r="KM151" s="1633"/>
      <c r="KN151" s="1633"/>
      <c r="KO151" s="1633"/>
      <c r="KP151" s="1633"/>
      <c r="KQ151" s="1633"/>
      <c r="KR151" s="1633"/>
      <c r="KS151" s="1633"/>
      <c r="KT151" s="1633"/>
      <c r="KU151" s="1633"/>
      <c r="KV151" s="1633"/>
      <c r="KW151" s="1633"/>
      <c r="KX151" s="1633"/>
      <c r="KY151" s="1633"/>
      <c r="KZ151" s="1633"/>
      <c r="LA151" s="1633"/>
      <c r="LB151" s="1633"/>
      <c r="LC151" s="1633"/>
      <c r="LD151" s="1642"/>
      <c r="LE151" s="1642"/>
      <c r="LF151" s="1642"/>
      <c r="LG151" s="1642"/>
      <c r="LH151" s="1642"/>
      <c r="LI151" s="1642"/>
      <c r="LJ151" s="1642"/>
      <c r="LK151" s="1642"/>
      <c r="LL151" s="1642"/>
      <c r="LM151" s="1643"/>
    </row>
    <row r="152" s="1479" customFormat="1" ht="47" customHeight="1" spans="1:325">
      <c r="A152" s="2147">
        <v>45874</v>
      </c>
      <c r="B152" s="2148" t="s">
        <v>713</v>
      </c>
      <c r="C152" s="2149" t="s">
        <v>115</v>
      </c>
      <c r="D152" s="2150">
        <v>4500176040</v>
      </c>
      <c r="E152" s="2160"/>
      <c r="F152" s="2150" t="s">
        <v>4003</v>
      </c>
      <c r="G152" s="2152" t="s">
        <v>4004</v>
      </c>
      <c r="H152" s="2152" t="s">
        <v>3813</v>
      </c>
      <c r="I152" s="1532" t="s">
        <v>3814</v>
      </c>
      <c r="J152" s="1522">
        <v>2340</v>
      </c>
      <c r="K152" s="1534">
        <v>0</v>
      </c>
      <c r="L152" s="1534">
        <v>6</v>
      </c>
      <c r="M152" s="1534">
        <f t="shared" si="56"/>
        <v>390</v>
      </c>
      <c r="N152" s="2320">
        <v>45924</v>
      </c>
      <c r="O152" s="2320">
        <v>45922</v>
      </c>
      <c r="P152" s="1526">
        <v>45924</v>
      </c>
      <c r="Q152" s="1554" t="s">
        <v>78</v>
      </c>
      <c r="R152" s="2167" t="s">
        <v>3998</v>
      </c>
      <c r="S152" s="2167" t="s">
        <v>111</v>
      </c>
      <c r="T152" s="1557">
        <v>45874</v>
      </c>
      <c r="U152" s="1578" t="s">
        <v>88</v>
      </c>
      <c r="V152" s="1578" t="s">
        <v>88</v>
      </c>
      <c r="W152" s="1579" t="s">
        <v>3993</v>
      </c>
      <c r="X152" s="1578"/>
      <c r="Y152" s="1580" t="s">
        <v>3994</v>
      </c>
      <c r="Z152" s="2173" t="s">
        <v>172</v>
      </c>
      <c r="AA152" s="2174">
        <v>3.6665</v>
      </c>
      <c r="AB152" s="2175">
        <f t="shared" si="57"/>
        <v>8579.61</v>
      </c>
      <c r="AC152" s="1602" t="s">
        <v>3995</v>
      </c>
      <c r="AD152" s="1603" t="s">
        <v>81</v>
      </c>
      <c r="AE152" s="1603">
        <v>1</v>
      </c>
      <c r="AF152" s="1603"/>
      <c r="AG152" s="1604">
        <f t="shared" si="58"/>
        <v>2340</v>
      </c>
      <c r="AH152" s="1605"/>
      <c r="AI152" s="1605"/>
      <c r="AJ152" s="1605" t="s">
        <v>64</v>
      </c>
      <c r="AK152" s="1616"/>
      <c r="AL152" s="2314">
        <f t="shared" si="59"/>
        <v>2340</v>
      </c>
      <c r="AM152" s="1617"/>
      <c r="AN152" s="1618"/>
      <c r="AO152" s="1618"/>
      <c r="AP152" s="1618"/>
      <c r="AQ152" s="1622">
        <f>J152/1</f>
        <v>2340</v>
      </c>
      <c r="AR152" s="1618"/>
      <c r="AS152" s="1618"/>
      <c r="AT152" s="1618"/>
      <c r="AU152" s="2317"/>
      <c r="AV152" s="2292">
        <f t="shared" si="54"/>
        <v>2242.5</v>
      </c>
      <c r="AW152" s="2297">
        <f t="shared" si="55"/>
        <v>97.5</v>
      </c>
      <c r="AX152" s="1633"/>
      <c r="AY152" s="1633"/>
      <c r="AZ152" s="1633"/>
      <c r="BA152" s="1633"/>
      <c r="BB152" s="1633"/>
      <c r="BC152" s="1633"/>
      <c r="BD152" s="1633"/>
      <c r="BE152" s="1633"/>
      <c r="BF152" s="1633"/>
      <c r="BG152" s="1633"/>
      <c r="BH152" s="1633"/>
      <c r="BI152" s="1633"/>
      <c r="BJ152" s="1633"/>
      <c r="BK152" s="1633"/>
      <c r="BL152" s="1633"/>
      <c r="BM152" s="1633"/>
      <c r="BN152" s="1633"/>
      <c r="BO152" s="1633"/>
      <c r="BP152" s="1633"/>
      <c r="BQ152" s="1633"/>
      <c r="BR152" s="1633"/>
      <c r="BS152" s="1633"/>
      <c r="BT152" s="1633"/>
      <c r="BU152" s="1633"/>
      <c r="BV152" s="1633"/>
      <c r="BW152" s="1633"/>
      <c r="BX152" s="1633"/>
      <c r="BY152" s="1633"/>
      <c r="BZ152" s="1633"/>
      <c r="CA152" s="1633"/>
      <c r="CB152" s="1633"/>
      <c r="CC152" s="1633"/>
      <c r="CD152" s="1633"/>
      <c r="CE152" s="1633"/>
      <c r="CF152" s="1633"/>
      <c r="CG152" s="1633"/>
      <c r="CH152" s="1633"/>
      <c r="CI152" s="1633"/>
      <c r="CJ152" s="1633"/>
      <c r="CK152" s="1633"/>
      <c r="CL152" s="1633"/>
      <c r="CM152" s="1633"/>
      <c r="CN152" s="1633"/>
      <c r="CO152" s="1633"/>
      <c r="CP152" s="1633"/>
      <c r="CQ152" s="1633"/>
      <c r="CR152" s="1633"/>
      <c r="CS152" s="1633"/>
      <c r="CT152" s="1633"/>
      <c r="CU152" s="1633"/>
      <c r="CV152" s="1633"/>
      <c r="CW152" s="1633"/>
      <c r="CX152" s="1633"/>
      <c r="CY152" s="1633"/>
      <c r="CZ152" s="1633"/>
      <c r="DA152" s="1633"/>
      <c r="DB152" s="1633"/>
      <c r="DC152" s="1633"/>
      <c r="DD152" s="1633"/>
      <c r="DE152" s="1633"/>
      <c r="DF152" s="1633"/>
      <c r="DG152" s="1633"/>
      <c r="DH152" s="1633"/>
      <c r="DI152" s="1633"/>
      <c r="DJ152" s="1633"/>
      <c r="DK152" s="1633"/>
      <c r="DL152" s="1633"/>
      <c r="DM152" s="1633"/>
      <c r="DN152" s="1633"/>
      <c r="DO152" s="1633"/>
      <c r="DP152" s="1633"/>
      <c r="DQ152" s="1633"/>
      <c r="DR152" s="1633"/>
      <c r="DS152" s="1633"/>
      <c r="DT152" s="1633"/>
      <c r="DU152" s="1633"/>
      <c r="DV152" s="1633"/>
      <c r="DW152" s="1633"/>
      <c r="DX152" s="1633"/>
      <c r="DY152" s="1633"/>
      <c r="DZ152" s="1633"/>
      <c r="EA152" s="1633"/>
      <c r="EB152" s="1633"/>
      <c r="EC152" s="1633"/>
      <c r="ED152" s="1633"/>
      <c r="EE152" s="1633"/>
      <c r="EF152" s="1633"/>
      <c r="EG152" s="1633"/>
      <c r="EH152" s="1633"/>
      <c r="EI152" s="1633"/>
      <c r="EJ152" s="1633"/>
      <c r="EK152" s="1633"/>
      <c r="EL152" s="1633"/>
      <c r="EM152" s="1633"/>
      <c r="EN152" s="1633"/>
      <c r="EO152" s="1633"/>
      <c r="EP152" s="1633"/>
      <c r="EQ152" s="1633"/>
      <c r="ER152" s="1633"/>
      <c r="ES152" s="1633"/>
      <c r="ET152" s="1633"/>
      <c r="EU152" s="1633"/>
      <c r="EV152" s="1633"/>
      <c r="EW152" s="1633"/>
      <c r="EX152" s="1633"/>
      <c r="EY152" s="1633"/>
      <c r="EZ152" s="1633"/>
      <c r="FA152" s="1633"/>
      <c r="FB152" s="1633"/>
      <c r="FC152" s="1633"/>
      <c r="FD152" s="1633"/>
      <c r="FE152" s="1633"/>
      <c r="FF152" s="1633"/>
      <c r="FG152" s="1633"/>
      <c r="FH152" s="1633"/>
      <c r="FI152" s="1633"/>
      <c r="FJ152" s="1633"/>
      <c r="FK152" s="1633"/>
      <c r="FL152" s="1633"/>
      <c r="FM152" s="1633"/>
      <c r="FN152" s="1633"/>
      <c r="FO152" s="1633"/>
      <c r="FP152" s="1633"/>
      <c r="FQ152" s="1633"/>
      <c r="FR152" s="1633"/>
      <c r="FS152" s="1633"/>
      <c r="FT152" s="1633"/>
      <c r="FU152" s="1633"/>
      <c r="FV152" s="1633"/>
      <c r="FW152" s="1633"/>
      <c r="FX152" s="1633"/>
      <c r="FY152" s="1633"/>
      <c r="FZ152" s="1633"/>
      <c r="GA152" s="1633"/>
      <c r="GB152" s="1633"/>
      <c r="GC152" s="1633"/>
      <c r="GD152" s="1633"/>
      <c r="GE152" s="1633"/>
      <c r="GF152" s="1633"/>
      <c r="GG152" s="1633"/>
      <c r="GH152" s="1633"/>
      <c r="GI152" s="1633"/>
      <c r="GJ152" s="1633"/>
      <c r="GK152" s="1633"/>
      <c r="GL152" s="1633"/>
      <c r="GM152" s="1633"/>
      <c r="GN152" s="1633"/>
      <c r="GO152" s="1633"/>
      <c r="GP152" s="1633"/>
      <c r="GQ152" s="1633"/>
      <c r="GR152" s="1633"/>
      <c r="GS152" s="1633"/>
      <c r="GT152" s="1633"/>
      <c r="GU152" s="1633"/>
      <c r="GV152" s="1633"/>
      <c r="GW152" s="1633"/>
      <c r="GX152" s="1633"/>
      <c r="GY152" s="1633"/>
      <c r="GZ152" s="1633"/>
      <c r="HA152" s="1633"/>
      <c r="HB152" s="1633"/>
      <c r="HC152" s="1633"/>
      <c r="HD152" s="1633"/>
      <c r="HE152" s="1633"/>
      <c r="HF152" s="1633"/>
      <c r="HG152" s="1633"/>
      <c r="HH152" s="1633"/>
      <c r="HI152" s="1633"/>
      <c r="HJ152" s="1633"/>
      <c r="HK152" s="1633"/>
      <c r="HL152" s="1633"/>
      <c r="HM152" s="1633"/>
      <c r="HN152" s="1633"/>
      <c r="HO152" s="1633"/>
      <c r="HP152" s="1633"/>
      <c r="HQ152" s="1633"/>
      <c r="HR152" s="1633"/>
      <c r="HS152" s="1633"/>
      <c r="HT152" s="1633"/>
      <c r="HU152" s="1633"/>
      <c r="HV152" s="1633"/>
      <c r="HW152" s="1633"/>
      <c r="HX152" s="1633"/>
      <c r="HY152" s="1633"/>
      <c r="HZ152" s="1633"/>
      <c r="IA152" s="1633"/>
      <c r="IB152" s="1633"/>
      <c r="IC152" s="1633"/>
      <c r="ID152" s="1633"/>
      <c r="IE152" s="1633"/>
      <c r="IF152" s="1633"/>
      <c r="IG152" s="1633"/>
      <c r="IH152" s="1633"/>
      <c r="II152" s="1633"/>
      <c r="IJ152" s="1633"/>
      <c r="IK152" s="1633"/>
      <c r="IL152" s="1633"/>
      <c r="IM152" s="1633"/>
      <c r="IN152" s="1633"/>
      <c r="IO152" s="1633"/>
      <c r="IP152" s="1633"/>
      <c r="IQ152" s="1633"/>
      <c r="IR152" s="1633"/>
      <c r="IS152" s="1633"/>
      <c r="IT152" s="1633"/>
      <c r="IU152" s="1633"/>
      <c r="IV152" s="1633"/>
      <c r="IW152" s="1633"/>
      <c r="IX152" s="1633"/>
      <c r="IY152" s="1633"/>
      <c r="IZ152" s="1633"/>
      <c r="JA152" s="1633"/>
      <c r="JB152" s="1633"/>
      <c r="JC152" s="1633"/>
      <c r="JD152" s="1633"/>
      <c r="JE152" s="1633"/>
      <c r="JF152" s="1633"/>
      <c r="JG152" s="1633"/>
      <c r="JH152" s="1633"/>
      <c r="JI152" s="1633"/>
      <c r="JJ152" s="1633"/>
      <c r="JK152" s="1633"/>
      <c r="JL152" s="1633"/>
      <c r="JM152" s="1633"/>
      <c r="JN152" s="1633"/>
      <c r="JO152" s="1633"/>
      <c r="JP152" s="1633"/>
      <c r="JQ152" s="1633"/>
      <c r="JR152" s="1633"/>
      <c r="JS152" s="1633"/>
      <c r="JT152" s="1633"/>
      <c r="JU152" s="1633"/>
      <c r="JV152" s="1633"/>
      <c r="JW152" s="1633"/>
      <c r="JX152" s="1633"/>
      <c r="JY152" s="1633"/>
      <c r="JZ152" s="1633"/>
      <c r="KA152" s="1633"/>
      <c r="KB152" s="1633"/>
      <c r="KC152" s="1633"/>
      <c r="KD152" s="1633"/>
      <c r="KE152" s="1633"/>
      <c r="KF152" s="1633"/>
      <c r="KG152" s="1633"/>
      <c r="KH152" s="1633"/>
      <c r="KI152" s="1633"/>
      <c r="KJ152" s="1633"/>
      <c r="KK152" s="1633"/>
      <c r="KL152" s="1633"/>
      <c r="KM152" s="1633"/>
      <c r="KN152" s="1633"/>
      <c r="KO152" s="1633"/>
      <c r="KP152" s="1633"/>
      <c r="KQ152" s="1633"/>
      <c r="KR152" s="1633"/>
      <c r="KS152" s="1633"/>
      <c r="KT152" s="1633"/>
      <c r="KU152" s="1633"/>
      <c r="KV152" s="1633"/>
      <c r="KW152" s="1633"/>
      <c r="KX152" s="1633"/>
      <c r="KY152" s="1633"/>
      <c r="KZ152" s="1633"/>
      <c r="LA152" s="1633"/>
      <c r="LB152" s="1633"/>
      <c r="LC152" s="1633"/>
      <c r="LD152" s="1642"/>
      <c r="LE152" s="1642"/>
      <c r="LF152" s="1642"/>
      <c r="LG152" s="1642"/>
      <c r="LH152" s="1642"/>
      <c r="LI152" s="1642"/>
      <c r="LJ152" s="1642"/>
      <c r="LK152" s="1642"/>
      <c r="LL152" s="1642"/>
      <c r="LM152" s="1643"/>
    </row>
    <row r="153" s="1479" customFormat="1" ht="47" customHeight="1" spans="1:325">
      <c r="A153" s="2147">
        <v>45874</v>
      </c>
      <c r="B153" s="2148" t="s">
        <v>713</v>
      </c>
      <c r="C153" s="2149" t="s">
        <v>115</v>
      </c>
      <c r="D153" s="2150">
        <v>4500176040</v>
      </c>
      <c r="E153" s="2160"/>
      <c r="F153" s="2150" t="s">
        <v>4005</v>
      </c>
      <c r="G153" s="2152" t="s">
        <v>4006</v>
      </c>
      <c r="H153" s="2152" t="s">
        <v>3817</v>
      </c>
      <c r="I153" s="1532" t="s">
        <v>3818</v>
      </c>
      <c r="J153" s="1522">
        <v>1554</v>
      </c>
      <c r="K153" s="1534">
        <v>0</v>
      </c>
      <c r="L153" s="1534">
        <v>6</v>
      </c>
      <c r="M153" s="1534">
        <f t="shared" si="56"/>
        <v>259</v>
      </c>
      <c r="N153" s="2320">
        <v>45924</v>
      </c>
      <c r="O153" s="2320">
        <v>45922</v>
      </c>
      <c r="P153" s="1526">
        <v>45924</v>
      </c>
      <c r="Q153" s="1554" t="s">
        <v>78</v>
      </c>
      <c r="R153" s="2167" t="s">
        <v>3998</v>
      </c>
      <c r="S153" s="2167" t="s">
        <v>111</v>
      </c>
      <c r="T153" s="1557">
        <v>45874</v>
      </c>
      <c r="U153" s="1578" t="s">
        <v>88</v>
      </c>
      <c r="V153" s="1578" t="s">
        <v>88</v>
      </c>
      <c r="W153" s="1579" t="s">
        <v>3993</v>
      </c>
      <c r="X153" s="1578"/>
      <c r="Y153" s="1580" t="s">
        <v>3994</v>
      </c>
      <c r="Z153" s="2173" t="s">
        <v>172</v>
      </c>
      <c r="AA153" s="2174">
        <v>3.6456</v>
      </c>
      <c r="AB153" s="2175">
        <f t="shared" si="57"/>
        <v>5665.2624</v>
      </c>
      <c r="AC153" s="1602" t="s">
        <v>3995</v>
      </c>
      <c r="AD153" s="1603" t="s">
        <v>81</v>
      </c>
      <c r="AE153" s="1603">
        <v>1</v>
      </c>
      <c r="AF153" s="1603"/>
      <c r="AG153" s="1604">
        <f t="shared" si="58"/>
        <v>1554</v>
      </c>
      <c r="AH153" s="1605"/>
      <c r="AI153" s="1605"/>
      <c r="AJ153" s="1605" t="s">
        <v>64</v>
      </c>
      <c r="AK153" s="1616"/>
      <c r="AL153" s="2314">
        <f t="shared" si="59"/>
        <v>1554</v>
      </c>
      <c r="AM153" s="1617"/>
      <c r="AN153" s="1618"/>
      <c r="AO153" s="1618"/>
      <c r="AP153" s="1618"/>
      <c r="AQ153" s="1618"/>
      <c r="AR153" s="1622">
        <f>J153/1</f>
        <v>1554</v>
      </c>
      <c r="AS153" s="1618"/>
      <c r="AT153" s="1618"/>
      <c r="AU153" s="2317"/>
      <c r="AV153" s="2292">
        <f t="shared" si="54"/>
        <v>1489.25</v>
      </c>
      <c r="AW153" s="2297">
        <f t="shared" si="55"/>
        <v>64.75</v>
      </c>
      <c r="AX153" s="1633"/>
      <c r="AY153" s="1633"/>
      <c r="AZ153" s="1633"/>
      <c r="BA153" s="1633"/>
      <c r="BB153" s="1633"/>
      <c r="BC153" s="1633"/>
      <c r="BD153" s="1633"/>
      <c r="BE153" s="1633"/>
      <c r="BF153" s="1633"/>
      <c r="BG153" s="1633"/>
      <c r="BH153" s="1633"/>
      <c r="BI153" s="1633"/>
      <c r="BJ153" s="1633"/>
      <c r="BK153" s="1633"/>
      <c r="BL153" s="1633"/>
      <c r="BM153" s="1633"/>
      <c r="BN153" s="1633"/>
      <c r="BO153" s="1633"/>
      <c r="BP153" s="1633"/>
      <c r="BQ153" s="1633"/>
      <c r="BR153" s="1633"/>
      <c r="BS153" s="1633"/>
      <c r="BT153" s="1633"/>
      <c r="BU153" s="1633"/>
      <c r="BV153" s="1633"/>
      <c r="BW153" s="1633"/>
      <c r="BX153" s="1633"/>
      <c r="BY153" s="1633"/>
      <c r="BZ153" s="1633"/>
      <c r="CA153" s="1633"/>
      <c r="CB153" s="1633"/>
      <c r="CC153" s="1633"/>
      <c r="CD153" s="1633"/>
      <c r="CE153" s="1633"/>
      <c r="CF153" s="1633"/>
      <c r="CG153" s="1633"/>
      <c r="CH153" s="1633"/>
      <c r="CI153" s="1633"/>
      <c r="CJ153" s="1633"/>
      <c r="CK153" s="1633"/>
      <c r="CL153" s="1633"/>
      <c r="CM153" s="1633"/>
      <c r="CN153" s="1633"/>
      <c r="CO153" s="1633"/>
      <c r="CP153" s="1633"/>
      <c r="CQ153" s="1633"/>
      <c r="CR153" s="1633"/>
      <c r="CS153" s="1633"/>
      <c r="CT153" s="1633"/>
      <c r="CU153" s="1633"/>
      <c r="CV153" s="1633"/>
      <c r="CW153" s="1633"/>
      <c r="CX153" s="1633"/>
      <c r="CY153" s="1633"/>
      <c r="CZ153" s="1633"/>
      <c r="DA153" s="1633"/>
      <c r="DB153" s="1633"/>
      <c r="DC153" s="1633"/>
      <c r="DD153" s="1633"/>
      <c r="DE153" s="1633"/>
      <c r="DF153" s="1633"/>
      <c r="DG153" s="1633"/>
      <c r="DH153" s="1633"/>
      <c r="DI153" s="1633"/>
      <c r="DJ153" s="1633"/>
      <c r="DK153" s="1633"/>
      <c r="DL153" s="1633"/>
      <c r="DM153" s="1633"/>
      <c r="DN153" s="1633"/>
      <c r="DO153" s="1633"/>
      <c r="DP153" s="1633"/>
      <c r="DQ153" s="1633"/>
      <c r="DR153" s="1633"/>
      <c r="DS153" s="1633"/>
      <c r="DT153" s="1633"/>
      <c r="DU153" s="1633"/>
      <c r="DV153" s="1633"/>
      <c r="DW153" s="1633"/>
      <c r="DX153" s="1633"/>
      <c r="DY153" s="1633"/>
      <c r="DZ153" s="1633"/>
      <c r="EA153" s="1633"/>
      <c r="EB153" s="1633"/>
      <c r="EC153" s="1633"/>
      <c r="ED153" s="1633"/>
      <c r="EE153" s="1633"/>
      <c r="EF153" s="1633"/>
      <c r="EG153" s="1633"/>
      <c r="EH153" s="1633"/>
      <c r="EI153" s="1633"/>
      <c r="EJ153" s="1633"/>
      <c r="EK153" s="1633"/>
      <c r="EL153" s="1633"/>
      <c r="EM153" s="1633"/>
      <c r="EN153" s="1633"/>
      <c r="EO153" s="1633"/>
      <c r="EP153" s="1633"/>
      <c r="EQ153" s="1633"/>
      <c r="ER153" s="1633"/>
      <c r="ES153" s="1633"/>
      <c r="ET153" s="1633"/>
      <c r="EU153" s="1633"/>
      <c r="EV153" s="1633"/>
      <c r="EW153" s="1633"/>
      <c r="EX153" s="1633"/>
      <c r="EY153" s="1633"/>
      <c r="EZ153" s="1633"/>
      <c r="FA153" s="1633"/>
      <c r="FB153" s="1633"/>
      <c r="FC153" s="1633"/>
      <c r="FD153" s="1633"/>
      <c r="FE153" s="1633"/>
      <c r="FF153" s="1633"/>
      <c r="FG153" s="1633"/>
      <c r="FH153" s="1633"/>
      <c r="FI153" s="1633"/>
      <c r="FJ153" s="1633"/>
      <c r="FK153" s="1633"/>
      <c r="FL153" s="1633"/>
      <c r="FM153" s="1633"/>
      <c r="FN153" s="1633"/>
      <c r="FO153" s="1633"/>
      <c r="FP153" s="1633"/>
      <c r="FQ153" s="1633"/>
      <c r="FR153" s="1633"/>
      <c r="FS153" s="1633"/>
      <c r="FT153" s="1633"/>
      <c r="FU153" s="1633"/>
      <c r="FV153" s="1633"/>
      <c r="FW153" s="1633"/>
      <c r="FX153" s="1633"/>
      <c r="FY153" s="1633"/>
      <c r="FZ153" s="1633"/>
      <c r="GA153" s="1633"/>
      <c r="GB153" s="1633"/>
      <c r="GC153" s="1633"/>
      <c r="GD153" s="1633"/>
      <c r="GE153" s="1633"/>
      <c r="GF153" s="1633"/>
      <c r="GG153" s="1633"/>
      <c r="GH153" s="1633"/>
      <c r="GI153" s="1633"/>
      <c r="GJ153" s="1633"/>
      <c r="GK153" s="1633"/>
      <c r="GL153" s="1633"/>
      <c r="GM153" s="1633"/>
      <c r="GN153" s="1633"/>
      <c r="GO153" s="1633"/>
      <c r="GP153" s="1633"/>
      <c r="GQ153" s="1633"/>
      <c r="GR153" s="1633"/>
      <c r="GS153" s="1633"/>
      <c r="GT153" s="1633"/>
      <c r="GU153" s="1633"/>
      <c r="GV153" s="1633"/>
      <c r="GW153" s="1633"/>
      <c r="GX153" s="1633"/>
      <c r="GY153" s="1633"/>
      <c r="GZ153" s="1633"/>
      <c r="HA153" s="1633"/>
      <c r="HB153" s="1633"/>
      <c r="HC153" s="1633"/>
      <c r="HD153" s="1633"/>
      <c r="HE153" s="1633"/>
      <c r="HF153" s="1633"/>
      <c r="HG153" s="1633"/>
      <c r="HH153" s="1633"/>
      <c r="HI153" s="1633"/>
      <c r="HJ153" s="1633"/>
      <c r="HK153" s="1633"/>
      <c r="HL153" s="1633"/>
      <c r="HM153" s="1633"/>
      <c r="HN153" s="1633"/>
      <c r="HO153" s="1633"/>
      <c r="HP153" s="1633"/>
      <c r="HQ153" s="1633"/>
      <c r="HR153" s="1633"/>
      <c r="HS153" s="1633"/>
      <c r="HT153" s="1633"/>
      <c r="HU153" s="1633"/>
      <c r="HV153" s="1633"/>
      <c r="HW153" s="1633"/>
      <c r="HX153" s="1633"/>
      <c r="HY153" s="1633"/>
      <c r="HZ153" s="1633"/>
      <c r="IA153" s="1633"/>
      <c r="IB153" s="1633"/>
      <c r="IC153" s="1633"/>
      <c r="ID153" s="1633"/>
      <c r="IE153" s="1633"/>
      <c r="IF153" s="1633"/>
      <c r="IG153" s="1633"/>
      <c r="IH153" s="1633"/>
      <c r="II153" s="1633"/>
      <c r="IJ153" s="1633"/>
      <c r="IK153" s="1633"/>
      <c r="IL153" s="1633"/>
      <c r="IM153" s="1633"/>
      <c r="IN153" s="1633"/>
      <c r="IO153" s="1633"/>
      <c r="IP153" s="1633"/>
      <c r="IQ153" s="1633"/>
      <c r="IR153" s="1633"/>
      <c r="IS153" s="1633"/>
      <c r="IT153" s="1633"/>
      <c r="IU153" s="1633"/>
      <c r="IV153" s="1633"/>
      <c r="IW153" s="1633"/>
      <c r="IX153" s="1633"/>
      <c r="IY153" s="1633"/>
      <c r="IZ153" s="1633"/>
      <c r="JA153" s="1633"/>
      <c r="JB153" s="1633"/>
      <c r="JC153" s="1633"/>
      <c r="JD153" s="1633"/>
      <c r="JE153" s="1633"/>
      <c r="JF153" s="1633"/>
      <c r="JG153" s="1633"/>
      <c r="JH153" s="1633"/>
      <c r="JI153" s="1633"/>
      <c r="JJ153" s="1633"/>
      <c r="JK153" s="1633"/>
      <c r="JL153" s="1633"/>
      <c r="JM153" s="1633"/>
      <c r="JN153" s="1633"/>
      <c r="JO153" s="1633"/>
      <c r="JP153" s="1633"/>
      <c r="JQ153" s="1633"/>
      <c r="JR153" s="1633"/>
      <c r="JS153" s="1633"/>
      <c r="JT153" s="1633"/>
      <c r="JU153" s="1633"/>
      <c r="JV153" s="1633"/>
      <c r="JW153" s="1633"/>
      <c r="JX153" s="1633"/>
      <c r="JY153" s="1633"/>
      <c r="JZ153" s="1633"/>
      <c r="KA153" s="1633"/>
      <c r="KB153" s="1633"/>
      <c r="KC153" s="1633"/>
      <c r="KD153" s="1633"/>
      <c r="KE153" s="1633"/>
      <c r="KF153" s="1633"/>
      <c r="KG153" s="1633"/>
      <c r="KH153" s="1633"/>
      <c r="KI153" s="1633"/>
      <c r="KJ153" s="1633"/>
      <c r="KK153" s="1633"/>
      <c r="KL153" s="1633"/>
      <c r="KM153" s="1633"/>
      <c r="KN153" s="1633"/>
      <c r="KO153" s="1633"/>
      <c r="KP153" s="1633"/>
      <c r="KQ153" s="1633"/>
      <c r="KR153" s="1633"/>
      <c r="KS153" s="1633"/>
      <c r="KT153" s="1633"/>
      <c r="KU153" s="1633"/>
      <c r="KV153" s="1633"/>
      <c r="KW153" s="1633"/>
      <c r="KX153" s="1633"/>
      <c r="KY153" s="1633"/>
      <c r="KZ153" s="1633"/>
      <c r="LA153" s="1633"/>
      <c r="LB153" s="1633"/>
      <c r="LC153" s="1633"/>
      <c r="LD153" s="1642"/>
      <c r="LE153" s="1642"/>
      <c r="LF153" s="1642"/>
      <c r="LG153" s="1642"/>
      <c r="LH153" s="1642"/>
      <c r="LI153" s="1642"/>
      <c r="LJ153" s="1642"/>
      <c r="LK153" s="1642"/>
      <c r="LL153" s="1642"/>
      <c r="LM153" s="1643"/>
    </row>
    <row r="154" s="1479" customFormat="1" ht="47" customHeight="1" spans="1:325">
      <c r="A154" s="2147">
        <v>45874</v>
      </c>
      <c r="B154" s="2148" t="s">
        <v>713</v>
      </c>
      <c r="C154" s="2149" t="s">
        <v>115</v>
      </c>
      <c r="D154" s="2150">
        <v>4500176040</v>
      </c>
      <c r="E154" s="2160"/>
      <c r="F154" s="2150" t="s">
        <v>4007</v>
      </c>
      <c r="G154" s="2152" t="s">
        <v>4008</v>
      </c>
      <c r="H154" s="2152" t="s">
        <v>3820</v>
      </c>
      <c r="I154" s="1532" t="s">
        <v>3821</v>
      </c>
      <c r="J154" s="1522">
        <v>30</v>
      </c>
      <c r="K154" s="1534">
        <v>0</v>
      </c>
      <c r="L154" s="1534">
        <v>6</v>
      </c>
      <c r="M154" s="1534">
        <f t="shared" si="56"/>
        <v>5</v>
      </c>
      <c r="N154" s="2320">
        <v>45924</v>
      </c>
      <c r="O154" s="2320">
        <v>45922</v>
      </c>
      <c r="P154" s="1526">
        <v>45924</v>
      </c>
      <c r="Q154" s="1554" t="s">
        <v>78</v>
      </c>
      <c r="R154" s="2167" t="s">
        <v>3998</v>
      </c>
      <c r="S154" s="2167" t="s">
        <v>111</v>
      </c>
      <c r="T154" s="1557">
        <v>45874</v>
      </c>
      <c r="U154" s="1578" t="s">
        <v>88</v>
      </c>
      <c r="V154" s="1578" t="s">
        <v>88</v>
      </c>
      <c r="W154" s="1579" t="s">
        <v>3993</v>
      </c>
      <c r="X154" s="1578"/>
      <c r="Y154" s="1580" t="s">
        <v>3994</v>
      </c>
      <c r="Z154" s="2173" t="s">
        <v>172</v>
      </c>
      <c r="AA154" s="2174">
        <v>3.4742</v>
      </c>
      <c r="AB154" s="2175">
        <f t="shared" si="57"/>
        <v>104.226</v>
      </c>
      <c r="AC154" s="1602" t="s">
        <v>3995</v>
      </c>
      <c r="AD154" s="1603" t="s">
        <v>81</v>
      </c>
      <c r="AE154" s="1603">
        <v>1</v>
      </c>
      <c r="AF154" s="1603"/>
      <c r="AG154" s="1604">
        <f t="shared" si="58"/>
        <v>30</v>
      </c>
      <c r="AH154" s="1605"/>
      <c r="AI154" s="1605"/>
      <c r="AJ154" s="1605" t="s">
        <v>64</v>
      </c>
      <c r="AK154" s="1616"/>
      <c r="AL154" s="2314">
        <f t="shared" si="59"/>
        <v>30</v>
      </c>
      <c r="AM154" s="1617"/>
      <c r="AN154" s="1618"/>
      <c r="AO154" s="1618"/>
      <c r="AP154" s="1618"/>
      <c r="AQ154" s="1618"/>
      <c r="AR154" s="1618"/>
      <c r="AS154" s="1622">
        <f>J154</f>
        <v>30</v>
      </c>
      <c r="AT154" s="1618"/>
      <c r="AU154" s="2317"/>
      <c r="AV154" s="2292">
        <f t="shared" si="54"/>
        <v>28.75</v>
      </c>
      <c r="AW154" s="2297">
        <f t="shared" si="55"/>
        <v>1.25</v>
      </c>
      <c r="AX154" s="1633"/>
      <c r="AY154" s="1633"/>
      <c r="AZ154" s="1633"/>
      <c r="BA154" s="1633"/>
      <c r="BB154" s="1633"/>
      <c r="BC154" s="1633"/>
      <c r="BD154" s="1633"/>
      <c r="BE154" s="1633"/>
      <c r="BF154" s="1633"/>
      <c r="BG154" s="1633"/>
      <c r="BH154" s="1633"/>
      <c r="BI154" s="1633"/>
      <c r="BJ154" s="1633"/>
      <c r="BK154" s="1633"/>
      <c r="BL154" s="1633"/>
      <c r="BM154" s="1633"/>
      <c r="BN154" s="1633"/>
      <c r="BO154" s="1633"/>
      <c r="BP154" s="1633"/>
      <c r="BQ154" s="1633"/>
      <c r="BR154" s="1633"/>
      <c r="BS154" s="1633"/>
      <c r="BT154" s="1633"/>
      <c r="BU154" s="1633"/>
      <c r="BV154" s="1633"/>
      <c r="BW154" s="1633"/>
      <c r="BX154" s="1633"/>
      <c r="BY154" s="1633"/>
      <c r="BZ154" s="1633"/>
      <c r="CA154" s="1633"/>
      <c r="CB154" s="1633"/>
      <c r="CC154" s="1633"/>
      <c r="CD154" s="1633"/>
      <c r="CE154" s="1633"/>
      <c r="CF154" s="1633"/>
      <c r="CG154" s="1633"/>
      <c r="CH154" s="1633"/>
      <c r="CI154" s="1633"/>
      <c r="CJ154" s="1633"/>
      <c r="CK154" s="1633"/>
      <c r="CL154" s="1633"/>
      <c r="CM154" s="1633"/>
      <c r="CN154" s="1633"/>
      <c r="CO154" s="1633"/>
      <c r="CP154" s="1633"/>
      <c r="CQ154" s="1633"/>
      <c r="CR154" s="1633"/>
      <c r="CS154" s="1633"/>
      <c r="CT154" s="1633"/>
      <c r="CU154" s="1633"/>
      <c r="CV154" s="1633"/>
      <c r="CW154" s="1633"/>
      <c r="CX154" s="1633"/>
      <c r="CY154" s="1633"/>
      <c r="CZ154" s="1633"/>
      <c r="DA154" s="1633"/>
      <c r="DB154" s="1633"/>
      <c r="DC154" s="1633"/>
      <c r="DD154" s="1633"/>
      <c r="DE154" s="1633"/>
      <c r="DF154" s="1633"/>
      <c r="DG154" s="1633"/>
      <c r="DH154" s="1633"/>
      <c r="DI154" s="1633"/>
      <c r="DJ154" s="1633"/>
      <c r="DK154" s="1633"/>
      <c r="DL154" s="1633"/>
      <c r="DM154" s="1633"/>
      <c r="DN154" s="1633"/>
      <c r="DO154" s="1633"/>
      <c r="DP154" s="1633"/>
      <c r="DQ154" s="1633"/>
      <c r="DR154" s="1633"/>
      <c r="DS154" s="1633"/>
      <c r="DT154" s="1633"/>
      <c r="DU154" s="1633"/>
      <c r="DV154" s="1633"/>
      <c r="DW154" s="1633"/>
      <c r="DX154" s="1633"/>
      <c r="DY154" s="1633"/>
      <c r="DZ154" s="1633"/>
      <c r="EA154" s="1633"/>
      <c r="EB154" s="1633"/>
      <c r="EC154" s="1633"/>
      <c r="ED154" s="1633"/>
      <c r="EE154" s="1633"/>
      <c r="EF154" s="1633"/>
      <c r="EG154" s="1633"/>
      <c r="EH154" s="1633"/>
      <c r="EI154" s="1633"/>
      <c r="EJ154" s="1633"/>
      <c r="EK154" s="1633"/>
      <c r="EL154" s="1633"/>
      <c r="EM154" s="1633"/>
      <c r="EN154" s="1633"/>
      <c r="EO154" s="1633"/>
      <c r="EP154" s="1633"/>
      <c r="EQ154" s="1633"/>
      <c r="ER154" s="1633"/>
      <c r="ES154" s="1633"/>
      <c r="ET154" s="1633"/>
      <c r="EU154" s="1633"/>
      <c r="EV154" s="1633"/>
      <c r="EW154" s="1633"/>
      <c r="EX154" s="1633"/>
      <c r="EY154" s="1633"/>
      <c r="EZ154" s="1633"/>
      <c r="FA154" s="1633"/>
      <c r="FB154" s="1633"/>
      <c r="FC154" s="1633"/>
      <c r="FD154" s="1633"/>
      <c r="FE154" s="1633"/>
      <c r="FF154" s="1633"/>
      <c r="FG154" s="1633"/>
      <c r="FH154" s="1633"/>
      <c r="FI154" s="1633"/>
      <c r="FJ154" s="1633"/>
      <c r="FK154" s="1633"/>
      <c r="FL154" s="1633"/>
      <c r="FM154" s="1633"/>
      <c r="FN154" s="1633"/>
      <c r="FO154" s="1633"/>
      <c r="FP154" s="1633"/>
      <c r="FQ154" s="1633"/>
      <c r="FR154" s="1633"/>
      <c r="FS154" s="1633"/>
      <c r="FT154" s="1633"/>
      <c r="FU154" s="1633"/>
      <c r="FV154" s="1633"/>
      <c r="FW154" s="1633"/>
      <c r="FX154" s="1633"/>
      <c r="FY154" s="1633"/>
      <c r="FZ154" s="1633"/>
      <c r="GA154" s="1633"/>
      <c r="GB154" s="1633"/>
      <c r="GC154" s="1633"/>
      <c r="GD154" s="1633"/>
      <c r="GE154" s="1633"/>
      <c r="GF154" s="1633"/>
      <c r="GG154" s="1633"/>
      <c r="GH154" s="1633"/>
      <c r="GI154" s="1633"/>
      <c r="GJ154" s="1633"/>
      <c r="GK154" s="1633"/>
      <c r="GL154" s="1633"/>
      <c r="GM154" s="1633"/>
      <c r="GN154" s="1633"/>
      <c r="GO154" s="1633"/>
      <c r="GP154" s="1633"/>
      <c r="GQ154" s="1633"/>
      <c r="GR154" s="1633"/>
      <c r="GS154" s="1633"/>
      <c r="GT154" s="1633"/>
      <c r="GU154" s="1633"/>
      <c r="GV154" s="1633"/>
      <c r="GW154" s="1633"/>
      <c r="GX154" s="1633"/>
      <c r="GY154" s="1633"/>
      <c r="GZ154" s="1633"/>
      <c r="HA154" s="1633"/>
      <c r="HB154" s="1633"/>
      <c r="HC154" s="1633"/>
      <c r="HD154" s="1633"/>
      <c r="HE154" s="1633"/>
      <c r="HF154" s="1633"/>
      <c r="HG154" s="1633"/>
      <c r="HH154" s="1633"/>
      <c r="HI154" s="1633"/>
      <c r="HJ154" s="1633"/>
      <c r="HK154" s="1633"/>
      <c r="HL154" s="1633"/>
      <c r="HM154" s="1633"/>
      <c r="HN154" s="1633"/>
      <c r="HO154" s="1633"/>
      <c r="HP154" s="1633"/>
      <c r="HQ154" s="1633"/>
      <c r="HR154" s="1633"/>
      <c r="HS154" s="1633"/>
      <c r="HT154" s="1633"/>
      <c r="HU154" s="1633"/>
      <c r="HV154" s="1633"/>
      <c r="HW154" s="1633"/>
      <c r="HX154" s="1633"/>
      <c r="HY154" s="1633"/>
      <c r="HZ154" s="1633"/>
      <c r="IA154" s="1633"/>
      <c r="IB154" s="1633"/>
      <c r="IC154" s="1633"/>
      <c r="ID154" s="1633"/>
      <c r="IE154" s="1633"/>
      <c r="IF154" s="1633"/>
      <c r="IG154" s="1633"/>
      <c r="IH154" s="1633"/>
      <c r="II154" s="1633"/>
      <c r="IJ154" s="1633"/>
      <c r="IK154" s="1633"/>
      <c r="IL154" s="1633"/>
      <c r="IM154" s="1633"/>
      <c r="IN154" s="1633"/>
      <c r="IO154" s="1633"/>
      <c r="IP154" s="1633"/>
      <c r="IQ154" s="1633"/>
      <c r="IR154" s="1633"/>
      <c r="IS154" s="1633"/>
      <c r="IT154" s="1633"/>
      <c r="IU154" s="1633"/>
      <c r="IV154" s="1633"/>
      <c r="IW154" s="1633"/>
      <c r="IX154" s="1633"/>
      <c r="IY154" s="1633"/>
      <c r="IZ154" s="1633"/>
      <c r="JA154" s="1633"/>
      <c r="JB154" s="1633"/>
      <c r="JC154" s="1633"/>
      <c r="JD154" s="1633"/>
      <c r="JE154" s="1633"/>
      <c r="JF154" s="1633"/>
      <c r="JG154" s="1633"/>
      <c r="JH154" s="1633"/>
      <c r="JI154" s="1633"/>
      <c r="JJ154" s="1633"/>
      <c r="JK154" s="1633"/>
      <c r="JL154" s="1633"/>
      <c r="JM154" s="1633"/>
      <c r="JN154" s="1633"/>
      <c r="JO154" s="1633"/>
      <c r="JP154" s="1633"/>
      <c r="JQ154" s="1633"/>
      <c r="JR154" s="1633"/>
      <c r="JS154" s="1633"/>
      <c r="JT154" s="1633"/>
      <c r="JU154" s="1633"/>
      <c r="JV154" s="1633"/>
      <c r="JW154" s="1633"/>
      <c r="JX154" s="1633"/>
      <c r="JY154" s="1633"/>
      <c r="JZ154" s="1633"/>
      <c r="KA154" s="1633"/>
      <c r="KB154" s="1633"/>
      <c r="KC154" s="1633"/>
      <c r="KD154" s="1633"/>
      <c r="KE154" s="1633"/>
      <c r="KF154" s="1633"/>
      <c r="KG154" s="1633"/>
      <c r="KH154" s="1633"/>
      <c r="KI154" s="1633"/>
      <c r="KJ154" s="1633"/>
      <c r="KK154" s="1633"/>
      <c r="KL154" s="1633"/>
      <c r="KM154" s="1633"/>
      <c r="KN154" s="1633"/>
      <c r="KO154" s="1633"/>
      <c r="KP154" s="1633"/>
      <c r="KQ154" s="1633"/>
      <c r="KR154" s="1633"/>
      <c r="KS154" s="1633"/>
      <c r="KT154" s="1633"/>
      <c r="KU154" s="1633"/>
      <c r="KV154" s="1633"/>
      <c r="KW154" s="1633"/>
      <c r="KX154" s="1633"/>
      <c r="KY154" s="1633"/>
      <c r="KZ154" s="1633"/>
      <c r="LA154" s="1633"/>
      <c r="LB154" s="1633"/>
      <c r="LC154" s="1633"/>
      <c r="LD154" s="1642"/>
      <c r="LE154" s="1642"/>
      <c r="LF154" s="1642"/>
      <c r="LG154" s="1642"/>
      <c r="LH154" s="1642"/>
      <c r="LI154" s="1642"/>
      <c r="LJ154" s="1642"/>
      <c r="LK154" s="1642"/>
      <c r="LL154" s="1642"/>
      <c r="LM154" s="1643"/>
    </row>
    <row r="155" s="1479" customFormat="1" ht="47" customHeight="1" spans="1:325">
      <c r="A155" s="2147">
        <v>45874</v>
      </c>
      <c r="B155" s="2148" t="s">
        <v>713</v>
      </c>
      <c r="C155" s="2149" t="s">
        <v>115</v>
      </c>
      <c r="D155" s="2150">
        <v>4500176040</v>
      </c>
      <c r="E155" s="2160"/>
      <c r="F155" s="2150" t="s">
        <v>4009</v>
      </c>
      <c r="G155" s="2152" t="s">
        <v>4010</v>
      </c>
      <c r="H155" s="2152" t="s">
        <v>3823</v>
      </c>
      <c r="I155" s="1532" t="s">
        <v>3824</v>
      </c>
      <c r="J155" s="1522">
        <v>2952</v>
      </c>
      <c r="K155" s="1534">
        <v>0</v>
      </c>
      <c r="L155" s="1534">
        <v>6</v>
      </c>
      <c r="M155" s="1534">
        <f t="shared" si="56"/>
        <v>492</v>
      </c>
      <c r="N155" s="2320">
        <v>45924</v>
      </c>
      <c r="O155" s="2320">
        <v>45922</v>
      </c>
      <c r="P155" s="1526">
        <v>45924</v>
      </c>
      <c r="Q155" s="1554" t="s">
        <v>78</v>
      </c>
      <c r="R155" s="2167" t="s">
        <v>3998</v>
      </c>
      <c r="S155" s="2167" t="s">
        <v>111</v>
      </c>
      <c r="T155" s="1557">
        <v>45874</v>
      </c>
      <c r="U155" s="1578" t="s">
        <v>88</v>
      </c>
      <c r="V155" s="1578" t="s">
        <v>88</v>
      </c>
      <c r="W155" s="1579" t="s">
        <v>3993</v>
      </c>
      <c r="X155" s="1578"/>
      <c r="Y155" s="1580" t="s">
        <v>3994</v>
      </c>
      <c r="Z155" s="2173" t="s">
        <v>172</v>
      </c>
      <c r="AA155" s="2174">
        <v>4.2594</v>
      </c>
      <c r="AB155" s="2175">
        <f t="shared" si="57"/>
        <v>12573.7488</v>
      </c>
      <c r="AC155" s="1602" t="s">
        <v>3995</v>
      </c>
      <c r="AD155" s="1603" t="s">
        <v>81</v>
      </c>
      <c r="AE155" s="1603">
        <v>1</v>
      </c>
      <c r="AF155" s="1603"/>
      <c r="AG155" s="1604">
        <f t="shared" si="58"/>
        <v>2952</v>
      </c>
      <c r="AH155" s="1605"/>
      <c r="AI155" s="1605"/>
      <c r="AJ155" s="1605" t="s">
        <v>64</v>
      </c>
      <c r="AK155" s="1616"/>
      <c r="AL155" s="2314">
        <f t="shared" si="59"/>
        <v>2952</v>
      </c>
      <c r="AM155" s="1617"/>
      <c r="AN155" s="1618"/>
      <c r="AO155" s="1618"/>
      <c r="AP155" s="1618"/>
      <c r="AQ155" s="1618"/>
      <c r="AR155" s="1618"/>
      <c r="AS155" s="1618"/>
      <c r="AT155" s="1622">
        <f>J155</f>
        <v>2952</v>
      </c>
      <c r="AU155" s="2317"/>
      <c r="AV155" s="2292">
        <f t="shared" si="54"/>
        <v>2829</v>
      </c>
      <c r="AW155" s="2297">
        <f t="shared" si="55"/>
        <v>123</v>
      </c>
      <c r="AX155" s="1633"/>
      <c r="AY155" s="1633"/>
      <c r="AZ155" s="1633"/>
      <c r="BA155" s="1633"/>
      <c r="BB155" s="1633"/>
      <c r="BC155" s="1633"/>
      <c r="BD155" s="1633"/>
      <c r="BE155" s="1633"/>
      <c r="BF155" s="1633"/>
      <c r="BG155" s="1633"/>
      <c r="BH155" s="1633"/>
      <c r="BI155" s="1633"/>
      <c r="BJ155" s="1633"/>
      <c r="BK155" s="1633"/>
      <c r="BL155" s="1633"/>
      <c r="BM155" s="1633"/>
      <c r="BN155" s="1633"/>
      <c r="BO155" s="1633"/>
      <c r="BP155" s="1633"/>
      <c r="BQ155" s="1633"/>
      <c r="BR155" s="1633"/>
      <c r="BS155" s="1633"/>
      <c r="BT155" s="1633"/>
      <c r="BU155" s="1633"/>
      <c r="BV155" s="1633"/>
      <c r="BW155" s="1633"/>
      <c r="BX155" s="1633"/>
      <c r="BY155" s="1633"/>
      <c r="BZ155" s="1633"/>
      <c r="CA155" s="1633"/>
      <c r="CB155" s="1633"/>
      <c r="CC155" s="1633"/>
      <c r="CD155" s="1633"/>
      <c r="CE155" s="1633"/>
      <c r="CF155" s="1633"/>
      <c r="CG155" s="1633"/>
      <c r="CH155" s="1633"/>
      <c r="CI155" s="1633"/>
      <c r="CJ155" s="1633"/>
      <c r="CK155" s="1633"/>
      <c r="CL155" s="1633"/>
      <c r="CM155" s="1633"/>
      <c r="CN155" s="1633"/>
      <c r="CO155" s="1633"/>
      <c r="CP155" s="1633"/>
      <c r="CQ155" s="1633"/>
      <c r="CR155" s="1633"/>
      <c r="CS155" s="1633"/>
      <c r="CT155" s="1633"/>
      <c r="CU155" s="1633"/>
      <c r="CV155" s="1633"/>
      <c r="CW155" s="1633"/>
      <c r="CX155" s="1633"/>
      <c r="CY155" s="1633"/>
      <c r="CZ155" s="1633"/>
      <c r="DA155" s="1633"/>
      <c r="DB155" s="1633"/>
      <c r="DC155" s="1633"/>
      <c r="DD155" s="1633"/>
      <c r="DE155" s="1633"/>
      <c r="DF155" s="1633"/>
      <c r="DG155" s="1633"/>
      <c r="DH155" s="1633"/>
      <c r="DI155" s="1633"/>
      <c r="DJ155" s="1633"/>
      <c r="DK155" s="1633"/>
      <c r="DL155" s="1633"/>
      <c r="DM155" s="1633"/>
      <c r="DN155" s="1633"/>
      <c r="DO155" s="1633"/>
      <c r="DP155" s="1633"/>
      <c r="DQ155" s="1633"/>
      <c r="DR155" s="1633"/>
      <c r="DS155" s="1633"/>
      <c r="DT155" s="1633"/>
      <c r="DU155" s="1633"/>
      <c r="DV155" s="1633"/>
      <c r="DW155" s="1633"/>
      <c r="DX155" s="1633"/>
      <c r="DY155" s="1633"/>
      <c r="DZ155" s="1633"/>
      <c r="EA155" s="1633"/>
      <c r="EB155" s="1633"/>
      <c r="EC155" s="1633"/>
      <c r="ED155" s="1633"/>
      <c r="EE155" s="1633"/>
      <c r="EF155" s="1633"/>
      <c r="EG155" s="1633"/>
      <c r="EH155" s="1633"/>
      <c r="EI155" s="1633"/>
      <c r="EJ155" s="1633"/>
      <c r="EK155" s="1633"/>
      <c r="EL155" s="1633"/>
      <c r="EM155" s="1633"/>
      <c r="EN155" s="1633"/>
      <c r="EO155" s="1633"/>
      <c r="EP155" s="1633"/>
      <c r="EQ155" s="1633"/>
      <c r="ER155" s="1633"/>
      <c r="ES155" s="1633"/>
      <c r="ET155" s="1633"/>
      <c r="EU155" s="1633"/>
      <c r="EV155" s="1633"/>
      <c r="EW155" s="1633"/>
      <c r="EX155" s="1633"/>
      <c r="EY155" s="1633"/>
      <c r="EZ155" s="1633"/>
      <c r="FA155" s="1633"/>
      <c r="FB155" s="1633"/>
      <c r="FC155" s="1633"/>
      <c r="FD155" s="1633"/>
      <c r="FE155" s="1633"/>
      <c r="FF155" s="1633"/>
      <c r="FG155" s="1633"/>
      <c r="FH155" s="1633"/>
      <c r="FI155" s="1633"/>
      <c r="FJ155" s="1633"/>
      <c r="FK155" s="1633"/>
      <c r="FL155" s="1633"/>
      <c r="FM155" s="1633"/>
      <c r="FN155" s="1633"/>
      <c r="FO155" s="1633"/>
      <c r="FP155" s="1633"/>
      <c r="FQ155" s="1633"/>
      <c r="FR155" s="1633"/>
      <c r="FS155" s="1633"/>
      <c r="FT155" s="1633"/>
      <c r="FU155" s="1633"/>
      <c r="FV155" s="1633"/>
      <c r="FW155" s="1633"/>
      <c r="FX155" s="1633"/>
      <c r="FY155" s="1633"/>
      <c r="FZ155" s="1633"/>
      <c r="GA155" s="1633"/>
      <c r="GB155" s="1633"/>
      <c r="GC155" s="1633"/>
      <c r="GD155" s="1633"/>
      <c r="GE155" s="1633"/>
      <c r="GF155" s="1633"/>
      <c r="GG155" s="1633"/>
      <c r="GH155" s="1633"/>
      <c r="GI155" s="1633"/>
      <c r="GJ155" s="1633"/>
      <c r="GK155" s="1633"/>
      <c r="GL155" s="1633"/>
      <c r="GM155" s="1633"/>
      <c r="GN155" s="1633"/>
      <c r="GO155" s="1633"/>
      <c r="GP155" s="1633"/>
      <c r="GQ155" s="1633"/>
      <c r="GR155" s="1633"/>
      <c r="GS155" s="1633"/>
      <c r="GT155" s="1633"/>
      <c r="GU155" s="1633"/>
      <c r="GV155" s="1633"/>
      <c r="GW155" s="1633"/>
      <c r="GX155" s="1633"/>
      <c r="GY155" s="1633"/>
      <c r="GZ155" s="1633"/>
      <c r="HA155" s="1633"/>
      <c r="HB155" s="1633"/>
      <c r="HC155" s="1633"/>
      <c r="HD155" s="1633"/>
      <c r="HE155" s="1633"/>
      <c r="HF155" s="1633"/>
      <c r="HG155" s="1633"/>
      <c r="HH155" s="1633"/>
      <c r="HI155" s="1633"/>
      <c r="HJ155" s="1633"/>
      <c r="HK155" s="1633"/>
      <c r="HL155" s="1633"/>
      <c r="HM155" s="1633"/>
      <c r="HN155" s="1633"/>
      <c r="HO155" s="1633"/>
      <c r="HP155" s="1633"/>
      <c r="HQ155" s="1633"/>
      <c r="HR155" s="1633"/>
      <c r="HS155" s="1633"/>
      <c r="HT155" s="1633"/>
      <c r="HU155" s="1633"/>
      <c r="HV155" s="1633"/>
      <c r="HW155" s="1633"/>
      <c r="HX155" s="1633"/>
      <c r="HY155" s="1633"/>
      <c r="HZ155" s="1633"/>
      <c r="IA155" s="1633"/>
      <c r="IB155" s="1633"/>
      <c r="IC155" s="1633"/>
      <c r="ID155" s="1633"/>
      <c r="IE155" s="1633"/>
      <c r="IF155" s="1633"/>
      <c r="IG155" s="1633"/>
      <c r="IH155" s="1633"/>
      <c r="II155" s="1633"/>
      <c r="IJ155" s="1633"/>
      <c r="IK155" s="1633"/>
      <c r="IL155" s="1633"/>
      <c r="IM155" s="1633"/>
      <c r="IN155" s="1633"/>
      <c r="IO155" s="1633"/>
      <c r="IP155" s="1633"/>
      <c r="IQ155" s="1633"/>
      <c r="IR155" s="1633"/>
      <c r="IS155" s="1633"/>
      <c r="IT155" s="1633"/>
      <c r="IU155" s="1633"/>
      <c r="IV155" s="1633"/>
      <c r="IW155" s="1633"/>
      <c r="IX155" s="1633"/>
      <c r="IY155" s="1633"/>
      <c r="IZ155" s="1633"/>
      <c r="JA155" s="1633"/>
      <c r="JB155" s="1633"/>
      <c r="JC155" s="1633"/>
      <c r="JD155" s="1633"/>
      <c r="JE155" s="1633"/>
      <c r="JF155" s="1633"/>
      <c r="JG155" s="1633"/>
      <c r="JH155" s="1633"/>
      <c r="JI155" s="1633"/>
      <c r="JJ155" s="1633"/>
      <c r="JK155" s="1633"/>
      <c r="JL155" s="1633"/>
      <c r="JM155" s="1633"/>
      <c r="JN155" s="1633"/>
      <c r="JO155" s="1633"/>
      <c r="JP155" s="1633"/>
      <c r="JQ155" s="1633"/>
      <c r="JR155" s="1633"/>
      <c r="JS155" s="1633"/>
      <c r="JT155" s="1633"/>
      <c r="JU155" s="1633"/>
      <c r="JV155" s="1633"/>
      <c r="JW155" s="1633"/>
      <c r="JX155" s="1633"/>
      <c r="JY155" s="1633"/>
      <c r="JZ155" s="1633"/>
      <c r="KA155" s="1633"/>
      <c r="KB155" s="1633"/>
      <c r="KC155" s="1633"/>
      <c r="KD155" s="1633"/>
      <c r="KE155" s="1633"/>
      <c r="KF155" s="1633"/>
      <c r="KG155" s="1633"/>
      <c r="KH155" s="1633"/>
      <c r="KI155" s="1633"/>
      <c r="KJ155" s="1633"/>
      <c r="KK155" s="1633"/>
      <c r="KL155" s="1633"/>
      <c r="KM155" s="1633"/>
      <c r="KN155" s="1633"/>
      <c r="KO155" s="1633"/>
      <c r="KP155" s="1633"/>
      <c r="KQ155" s="1633"/>
      <c r="KR155" s="1633"/>
      <c r="KS155" s="1633"/>
      <c r="KT155" s="1633"/>
      <c r="KU155" s="1633"/>
      <c r="KV155" s="1633"/>
      <c r="KW155" s="1633"/>
      <c r="KX155" s="1633"/>
      <c r="KY155" s="1633"/>
      <c r="KZ155" s="1633"/>
      <c r="LA155" s="1633"/>
      <c r="LB155" s="1633"/>
      <c r="LC155" s="1633"/>
      <c r="LD155" s="1642"/>
      <c r="LE155" s="1642"/>
      <c r="LF155" s="1642"/>
      <c r="LG155" s="1642"/>
      <c r="LH155" s="1642"/>
      <c r="LI155" s="1642"/>
      <c r="LJ155" s="1642"/>
      <c r="LK155" s="1642"/>
      <c r="LL155" s="1642"/>
      <c r="LM155" s="1643"/>
    </row>
    <row r="156" s="1479" customFormat="1" ht="47" customHeight="1" spans="1:325">
      <c r="A156" s="2147">
        <v>45874</v>
      </c>
      <c r="B156" s="2148" t="s">
        <v>713</v>
      </c>
      <c r="C156" s="2149" t="s">
        <v>115</v>
      </c>
      <c r="D156" s="2150">
        <v>4500176040</v>
      </c>
      <c r="E156" s="2160"/>
      <c r="F156" s="2150" t="s">
        <v>4011</v>
      </c>
      <c r="G156" s="2152" t="s">
        <v>4012</v>
      </c>
      <c r="H156" s="2152" t="s">
        <v>3826</v>
      </c>
      <c r="I156" s="1521" t="s">
        <v>3827</v>
      </c>
      <c r="J156" s="1522">
        <v>30</v>
      </c>
      <c r="K156" s="1534">
        <v>0</v>
      </c>
      <c r="L156" s="1534">
        <v>6</v>
      </c>
      <c r="M156" s="1534">
        <f t="shared" si="56"/>
        <v>5</v>
      </c>
      <c r="N156" s="2320">
        <v>45924</v>
      </c>
      <c r="O156" s="2320">
        <v>45922</v>
      </c>
      <c r="P156" s="1526">
        <v>45924</v>
      </c>
      <c r="Q156" s="1554" t="s">
        <v>78</v>
      </c>
      <c r="R156" s="2167" t="s">
        <v>3998</v>
      </c>
      <c r="S156" s="2167" t="s">
        <v>111</v>
      </c>
      <c r="T156" s="1557">
        <v>45874</v>
      </c>
      <c r="U156" s="1578" t="s">
        <v>88</v>
      </c>
      <c r="V156" s="1578" t="s">
        <v>88</v>
      </c>
      <c r="W156" s="1579" t="s">
        <v>3993</v>
      </c>
      <c r="X156" s="1578"/>
      <c r="Y156" s="1580" t="s">
        <v>3994</v>
      </c>
      <c r="Z156" s="2173" t="s">
        <v>172</v>
      </c>
      <c r="AA156" s="2174">
        <v>3.3955</v>
      </c>
      <c r="AB156" s="2175">
        <f t="shared" si="57"/>
        <v>101.865</v>
      </c>
      <c r="AC156" s="1602" t="s">
        <v>3995</v>
      </c>
      <c r="AD156" s="1603" t="s">
        <v>81</v>
      </c>
      <c r="AE156" s="1603">
        <v>1</v>
      </c>
      <c r="AF156" s="1603"/>
      <c r="AG156" s="1604">
        <f t="shared" si="58"/>
        <v>30</v>
      </c>
      <c r="AH156" s="1605"/>
      <c r="AI156" s="1605"/>
      <c r="AJ156" s="1605" t="s">
        <v>64</v>
      </c>
      <c r="AK156" s="1616"/>
      <c r="AL156" s="2314">
        <f t="shared" si="59"/>
        <v>30</v>
      </c>
      <c r="AM156" s="1617"/>
      <c r="AN156" s="1618"/>
      <c r="AO156" s="1618"/>
      <c r="AP156" s="1618"/>
      <c r="AQ156" s="1618"/>
      <c r="AR156" s="1618"/>
      <c r="AS156" s="1618"/>
      <c r="AT156" s="1618"/>
      <c r="AU156" s="2316">
        <f>J156</f>
        <v>30</v>
      </c>
      <c r="AV156" s="2292">
        <f t="shared" si="54"/>
        <v>28.75</v>
      </c>
      <c r="AW156" s="2297">
        <f t="shared" si="55"/>
        <v>1.25</v>
      </c>
      <c r="AX156" s="1633"/>
      <c r="AY156" s="1633"/>
      <c r="AZ156" s="1633"/>
      <c r="BA156" s="1633"/>
      <c r="BB156" s="1633"/>
      <c r="BC156" s="1633"/>
      <c r="BD156" s="1633"/>
      <c r="BE156" s="1633"/>
      <c r="BF156" s="1633"/>
      <c r="BG156" s="1633"/>
      <c r="BH156" s="1633"/>
      <c r="BI156" s="1633"/>
      <c r="BJ156" s="1633"/>
      <c r="BK156" s="1633"/>
      <c r="BL156" s="1633"/>
      <c r="BM156" s="1633"/>
      <c r="BN156" s="1633"/>
      <c r="BO156" s="1633"/>
      <c r="BP156" s="1633"/>
      <c r="BQ156" s="1633"/>
      <c r="BR156" s="1633"/>
      <c r="BS156" s="1633"/>
      <c r="BT156" s="1633"/>
      <c r="BU156" s="1633"/>
      <c r="BV156" s="1633"/>
      <c r="BW156" s="1633"/>
      <c r="BX156" s="1633"/>
      <c r="BY156" s="1633"/>
      <c r="BZ156" s="1633"/>
      <c r="CA156" s="1633"/>
      <c r="CB156" s="1633"/>
      <c r="CC156" s="1633"/>
      <c r="CD156" s="1633"/>
      <c r="CE156" s="1633"/>
      <c r="CF156" s="1633"/>
      <c r="CG156" s="1633"/>
      <c r="CH156" s="1633"/>
      <c r="CI156" s="1633"/>
      <c r="CJ156" s="1633"/>
      <c r="CK156" s="1633"/>
      <c r="CL156" s="1633"/>
      <c r="CM156" s="1633"/>
      <c r="CN156" s="1633"/>
      <c r="CO156" s="1633"/>
      <c r="CP156" s="1633"/>
      <c r="CQ156" s="1633"/>
      <c r="CR156" s="1633"/>
      <c r="CS156" s="1633"/>
      <c r="CT156" s="1633"/>
      <c r="CU156" s="1633"/>
      <c r="CV156" s="1633"/>
      <c r="CW156" s="1633"/>
      <c r="CX156" s="1633"/>
      <c r="CY156" s="1633"/>
      <c r="CZ156" s="1633"/>
      <c r="DA156" s="1633"/>
      <c r="DB156" s="1633"/>
      <c r="DC156" s="1633"/>
      <c r="DD156" s="1633"/>
      <c r="DE156" s="1633"/>
      <c r="DF156" s="1633"/>
      <c r="DG156" s="1633"/>
      <c r="DH156" s="1633"/>
      <c r="DI156" s="1633"/>
      <c r="DJ156" s="1633"/>
      <c r="DK156" s="1633"/>
      <c r="DL156" s="1633"/>
      <c r="DM156" s="1633"/>
      <c r="DN156" s="1633"/>
      <c r="DO156" s="1633"/>
      <c r="DP156" s="1633"/>
      <c r="DQ156" s="1633"/>
      <c r="DR156" s="1633"/>
      <c r="DS156" s="1633"/>
      <c r="DT156" s="1633"/>
      <c r="DU156" s="1633"/>
      <c r="DV156" s="1633"/>
      <c r="DW156" s="1633"/>
      <c r="DX156" s="1633"/>
      <c r="DY156" s="1633"/>
      <c r="DZ156" s="1633"/>
      <c r="EA156" s="1633"/>
      <c r="EB156" s="1633"/>
      <c r="EC156" s="1633"/>
      <c r="ED156" s="1633"/>
      <c r="EE156" s="1633"/>
      <c r="EF156" s="1633"/>
      <c r="EG156" s="1633"/>
      <c r="EH156" s="1633"/>
      <c r="EI156" s="1633"/>
      <c r="EJ156" s="1633"/>
      <c r="EK156" s="1633"/>
      <c r="EL156" s="1633"/>
      <c r="EM156" s="1633"/>
      <c r="EN156" s="1633"/>
      <c r="EO156" s="1633"/>
      <c r="EP156" s="1633"/>
      <c r="EQ156" s="1633"/>
      <c r="ER156" s="1633"/>
      <c r="ES156" s="1633"/>
      <c r="ET156" s="1633"/>
      <c r="EU156" s="1633"/>
      <c r="EV156" s="1633"/>
      <c r="EW156" s="1633"/>
      <c r="EX156" s="1633"/>
      <c r="EY156" s="1633"/>
      <c r="EZ156" s="1633"/>
      <c r="FA156" s="1633"/>
      <c r="FB156" s="1633"/>
      <c r="FC156" s="1633"/>
      <c r="FD156" s="1633"/>
      <c r="FE156" s="1633"/>
      <c r="FF156" s="1633"/>
      <c r="FG156" s="1633"/>
      <c r="FH156" s="1633"/>
      <c r="FI156" s="1633"/>
      <c r="FJ156" s="1633"/>
      <c r="FK156" s="1633"/>
      <c r="FL156" s="1633"/>
      <c r="FM156" s="1633"/>
      <c r="FN156" s="1633"/>
      <c r="FO156" s="1633"/>
      <c r="FP156" s="1633"/>
      <c r="FQ156" s="1633"/>
      <c r="FR156" s="1633"/>
      <c r="FS156" s="1633"/>
      <c r="FT156" s="1633"/>
      <c r="FU156" s="1633"/>
      <c r="FV156" s="1633"/>
      <c r="FW156" s="1633"/>
      <c r="FX156" s="1633"/>
      <c r="FY156" s="1633"/>
      <c r="FZ156" s="1633"/>
      <c r="GA156" s="1633"/>
      <c r="GB156" s="1633"/>
      <c r="GC156" s="1633"/>
      <c r="GD156" s="1633"/>
      <c r="GE156" s="1633"/>
      <c r="GF156" s="1633"/>
      <c r="GG156" s="1633"/>
      <c r="GH156" s="1633"/>
      <c r="GI156" s="1633"/>
      <c r="GJ156" s="1633"/>
      <c r="GK156" s="1633"/>
      <c r="GL156" s="1633"/>
      <c r="GM156" s="1633"/>
      <c r="GN156" s="1633"/>
      <c r="GO156" s="1633"/>
      <c r="GP156" s="1633"/>
      <c r="GQ156" s="1633"/>
      <c r="GR156" s="1633"/>
      <c r="GS156" s="1633"/>
      <c r="GT156" s="1633"/>
      <c r="GU156" s="1633"/>
      <c r="GV156" s="1633"/>
      <c r="GW156" s="1633"/>
      <c r="GX156" s="1633"/>
      <c r="GY156" s="1633"/>
      <c r="GZ156" s="1633"/>
      <c r="HA156" s="1633"/>
      <c r="HB156" s="1633"/>
      <c r="HC156" s="1633"/>
      <c r="HD156" s="1633"/>
      <c r="HE156" s="1633"/>
      <c r="HF156" s="1633"/>
      <c r="HG156" s="1633"/>
      <c r="HH156" s="1633"/>
      <c r="HI156" s="1633"/>
      <c r="HJ156" s="1633"/>
      <c r="HK156" s="1633"/>
      <c r="HL156" s="1633"/>
      <c r="HM156" s="1633"/>
      <c r="HN156" s="1633"/>
      <c r="HO156" s="1633"/>
      <c r="HP156" s="1633"/>
      <c r="HQ156" s="1633"/>
      <c r="HR156" s="1633"/>
      <c r="HS156" s="1633"/>
      <c r="HT156" s="1633"/>
      <c r="HU156" s="1633"/>
      <c r="HV156" s="1633"/>
      <c r="HW156" s="1633"/>
      <c r="HX156" s="1633"/>
      <c r="HY156" s="1633"/>
      <c r="HZ156" s="1633"/>
      <c r="IA156" s="1633"/>
      <c r="IB156" s="1633"/>
      <c r="IC156" s="1633"/>
      <c r="ID156" s="1633"/>
      <c r="IE156" s="1633"/>
      <c r="IF156" s="1633"/>
      <c r="IG156" s="1633"/>
      <c r="IH156" s="1633"/>
      <c r="II156" s="1633"/>
      <c r="IJ156" s="1633"/>
      <c r="IK156" s="1633"/>
      <c r="IL156" s="1633"/>
      <c r="IM156" s="1633"/>
      <c r="IN156" s="1633"/>
      <c r="IO156" s="1633"/>
      <c r="IP156" s="1633"/>
      <c r="IQ156" s="1633"/>
      <c r="IR156" s="1633"/>
      <c r="IS156" s="1633"/>
      <c r="IT156" s="1633"/>
      <c r="IU156" s="1633"/>
      <c r="IV156" s="1633"/>
      <c r="IW156" s="1633"/>
      <c r="IX156" s="1633"/>
      <c r="IY156" s="1633"/>
      <c r="IZ156" s="1633"/>
      <c r="JA156" s="1633"/>
      <c r="JB156" s="1633"/>
      <c r="JC156" s="1633"/>
      <c r="JD156" s="1633"/>
      <c r="JE156" s="1633"/>
      <c r="JF156" s="1633"/>
      <c r="JG156" s="1633"/>
      <c r="JH156" s="1633"/>
      <c r="JI156" s="1633"/>
      <c r="JJ156" s="1633"/>
      <c r="JK156" s="1633"/>
      <c r="JL156" s="1633"/>
      <c r="JM156" s="1633"/>
      <c r="JN156" s="1633"/>
      <c r="JO156" s="1633"/>
      <c r="JP156" s="1633"/>
      <c r="JQ156" s="1633"/>
      <c r="JR156" s="1633"/>
      <c r="JS156" s="1633"/>
      <c r="JT156" s="1633"/>
      <c r="JU156" s="1633"/>
      <c r="JV156" s="1633"/>
      <c r="JW156" s="1633"/>
      <c r="JX156" s="1633"/>
      <c r="JY156" s="1633"/>
      <c r="JZ156" s="1633"/>
      <c r="KA156" s="1633"/>
      <c r="KB156" s="1633"/>
      <c r="KC156" s="1633"/>
      <c r="KD156" s="1633"/>
      <c r="KE156" s="1633"/>
      <c r="KF156" s="1633"/>
      <c r="KG156" s="1633"/>
      <c r="KH156" s="1633"/>
      <c r="KI156" s="1633"/>
      <c r="KJ156" s="1633"/>
      <c r="KK156" s="1633"/>
      <c r="KL156" s="1633"/>
      <c r="KM156" s="1633"/>
      <c r="KN156" s="1633"/>
      <c r="KO156" s="1633"/>
      <c r="KP156" s="1633"/>
      <c r="KQ156" s="1633"/>
      <c r="KR156" s="1633"/>
      <c r="KS156" s="1633"/>
      <c r="KT156" s="1633"/>
      <c r="KU156" s="1633"/>
      <c r="KV156" s="1633"/>
      <c r="KW156" s="1633"/>
      <c r="KX156" s="1633"/>
      <c r="KY156" s="1633"/>
      <c r="KZ156" s="1633"/>
      <c r="LA156" s="1633"/>
      <c r="LB156" s="1633"/>
      <c r="LC156" s="1633"/>
      <c r="LD156" s="1642"/>
      <c r="LE156" s="1642"/>
      <c r="LF156" s="1642"/>
      <c r="LG156" s="1642"/>
      <c r="LH156" s="1642"/>
      <c r="LI156" s="1642"/>
      <c r="LJ156" s="1642"/>
      <c r="LK156" s="1642"/>
      <c r="LL156" s="1642"/>
      <c r="LM156" s="1643"/>
    </row>
    <row r="157" s="1479" customFormat="1" ht="47" customHeight="1" spans="1:325">
      <c r="A157" s="2147">
        <v>45894</v>
      </c>
      <c r="B157" s="2148" t="s">
        <v>1738</v>
      </c>
      <c r="C157" s="2149" t="s">
        <v>342</v>
      </c>
      <c r="D157" s="2150">
        <v>4500177765</v>
      </c>
      <c r="E157" s="2160" t="s">
        <v>4013</v>
      </c>
      <c r="F157" s="2150" t="s">
        <v>4014</v>
      </c>
      <c r="G157" s="2152" t="s">
        <v>3580</v>
      </c>
      <c r="H157" s="2152" t="s">
        <v>3580</v>
      </c>
      <c r="I157" s="1532" t="s">
        <v>3581</v>
      </c>
      <c r="J157" s="1522">
        <v>552</v>
      </c>
      <c r="K157" s="1534">
        <v>0</v>
      </c>
      <c r="L157" s="1534">
        <v>6</v>
      </c>
      <c r="M157" s="1534">
        <f t="shared" si="56"/>
        <v>92</v>
      </c>
      <c r="N157" s="2163">
        <v>45922</v>
      </c>
      <c r="O157" s="2163">
        <v>45920</v>
      </c>
      <c r="P157" s="1526"/>
      <c r="Q157" s="1554" t="s">
        <v>78</v>
      </c>
      <c r="R157" s="2167" t="s">
        <v>4015</v>
      </c>
      <c r="S157" s="2167" t="s">
        <v>168</v>
      </c>
      <c r="T157" s="1557">
        <v>45898</v>
      </c>
      <c r="U157" s="1578" t="s">
        <v>88</v>
      </c>
      <c r="V157" s="1578">
        <v>45902</v>
      </c>
      <c r="W157" s="1579"/>
      <c r="X157" s="1578"/>
      <c r="Y157" s="1580" t="s">
        <v>4016</v>
      </c>
      <c r="Z157" s="2173" t="s">
        <v>4017</v>
      </c>
      <c r="AA157" s="2174">
        <v>3.6946</v>
      </c>
      <c r="AB157" s="2175">
        <f t="shared" si="57"/>
        <v>2039.4192</v>
      </c>
      <c r="AC157" s="1602"/>
      <c r="AD157" s="1603" t="s">
        <v>81</v>
      </c>
      <c r="AE157" s="1603">
        <v>6</v>
      </c>
      <c r="AF157" s="1603">
        <f t="shared" ref="AF157:AF170" si="60">J157</f>
        <v>552</v>
      </c>
      <c r="AG157" s="1604"/>
      <c r="AH157" s="1605"/>
      <c r="AI157" s="1605"/>
      <c r="AJ157" s="1605" t="s">
        <v>63</v>
      </c>
      <c r="AK157" s="1616">
        <f t="shared" ref="AK157:AK170" si="61">J157</f>
        <v>552</v>
      </c>
      <c r="AL157" s="2314"/>
      <c r="AM157" s="1617">
        <f>J157/9</f>
        <v>61.3333333333333</v>
      </c>
      <c r="AN157" s="1618">
        <f>J157/9</f>
        <v>61.3333333333333</v>
      </c>
      <c r="AO157" s="1618">
        <f>J157/9</f>
        <v>61.3333333333333</v>
      </c>
      <c r="AP157" s="1618">
        <f>J157/9</f>
        <v>61.3333333333333</v>
      </c>
      <c r="AQ157" s="1618">
        <f>J157/9</f>
        <v>61.3333333333333</v>
      </c>
      <c r="AR157" s="1618">
        <f>J157/9</f>
        <v>61.3333333333333</v>
      </c>
      <c r="AS157" s="1618">
        <f>J157/9</f>
        <v>61.3333333333333</v>
      </c>
      <c r="AT157" s="1618">
        <f>J157/9</f>
        <v>61.3333333333333</v>
      </c>
      <c r="AU157" s="2317">
        <f>J157/9</f>
        <v>61.3333333333333</v>
      </c>
      <c r="AV157" s="2292">
        <f t="shared" si="54"/>
        <v>58.7777777777778</v>
      </c>
      <c r="AW157" s="2297">
        <f t="shared" si="55"/>
        <v>2.55555555555556</v>
      </c>
      <c r="AX157" s="1633"/>
      <c r="AY157" s="1633"/>
      <c r="AZ157" s="1633"/>
      <c r="BA157" s="1633"/>
      <c r="BB157" s="1633"/>
      <c r="BC157" s="1633"/>
      <c r="BD157" s="1633"/>
      <c r="BE157" s="1633"/>
      <c r="BF157" s="1633"/>
      <c r="BG157" s="1633"/>
      <c r="BH157" s="1633"/>
      <c r="BI157" s="1633"/>
      <c r="BJ157" s="1633"/>
      <c r="BK157" s="1633"/>
      <c r="BL157" s="1633"/>
      <c r="BM157" s="1633"/>
      <c r="BN157" s="1633"/>
      <c r="BO157" s="1633"/>
      <c r="BP157" s="1633"/>
      <c r="BQ157" s="1633"/>
      <c r="BR157" s="1633"/>
      <c r="BS157" s="1633"/>
      <c r="BT157" s="1633"/>
      <c r="BU157" s="1633"/>
      <c r="BV157" s="1633"/>
      <c r="BW157" s="1633"/>
      <c r="BX157" s="1633"/>
      <c r="BY157" s="1633"/>
      <c r="BZ157" s="1633"/>
      <c r="CA157" s="1633"/>
      <c r="CB157" s="1633"/>
      <c r="CC157" s="1633"/>
      <c r="CD157" s="1633"/>
      <c r="CE157" s="1633"/>
      <c r="CF157" s="1633"/>
      <c r="CG157" s="1633"/>
      <c r="CH157" s="1633"/>
      <c r="CI157" s="1633"/>
      <c r="CJ157" s="1633"/>
      <c r="CK157" s="1633"/>
      <c r="CL157" s="1633"/>
      <c r="CM157" s="1633"/>
      <c r="CN157" s="1633"/>
      <c r="CO157" s="1633"/>
      <c r="CP157" s="1633"/>
      <c r="CQ157" s="1633"/>
      <c r="CR157" s="1633"/>
      <c r="CS157" s="1633"/>
      <c r="CT157" s="1633"/>
      <c r="CU157" s="1633"/>
      <c r="CV157" s="1633"/>
      <c r="CW157" s="1633"/>
      <c r="CX157" s="1633"/>
      <c r="CY157" s="1633"/>
      <c r="CZ157" s="1633"/>
      <c r="DA157" s="1633"/>
      <c r="DB157" s="1633"/>
      <c r="DC157" s="1633"/>
      <c r="DD157" s="1633"/>
      <c r="DE157" s="1633"/>
      <c r="DF157" s="1633"/>
      <c r="DG157" s="1633"/>
      <c r="DH157" s="1633"/>
      <c r="DI157" s="1633"/>
      <c r="DJ157" s="1633"/>
      <c r="DK157" s="1633"/>
      <c r="DL157" s="1633"/>
      <c r="DM157" s="1633"/>
      <c r="DN157" s="1633"/>
      <c r="DO157" s="1633"/>
      <c r="DP157" s="1633"/>
      <c r="DQ157" s="1633"/>
      <c r="DR157" s="1633"/>
      <c r="DS157" s="1633"/>
      <c r="DT157" s="1633"/>
      <c r="DU157" s="1633"/>
      <c r="DV157" s="1633"/>
      <c r="DW157" s="1633"/>
      <c r="DX157" s="1633"/>
      <c r="DY157" s="1633"/>
      <c r="DZ157" s="1633"/>
      <c r="EA157" s="1633"/>
      <c r="EB157" s="1633"/>
      <c r="EC157" s="1633"/>
      <c r="ED157" s="1633"/>
      <c r="EE157" s="1633"/>
      <c r="EF157" s="1633"/>
      <c r="EG157" s="1633"/>
      <c r="EH157" s="1633"/>
      <c r="EI157" s="1633"/>
      <c r="EJ157" s="1633"/>
      <c r="EK157" s="1633"/>
      <c r="EL157" s="1633"/>
      <c r="EM157" s="1633"/>
      <c r="EN157" s="1633"/>
      <c r="EO157" s="1633"/>
      <c r="EP157" s="1633"/>
      <c r="EQ157" s="1633"/>
      <c r="ER157" s="1633"/>
      <c r="ES157" s="1633"/>
      <c r="ET157" s="1633"/>
      <c r="EU157" s="1633"/>
      <c r="EV157" s="1633"/>
      <c r="EW157" s="1633"/>
      <c r="EX157" s="1633"/>
      <c r="EY157" s="1633"/>
      <c r="EZ157" s="1633"/>
      <c r="FA157" s="1633"/>
      <c r="FB157" s="1633"/>
      <c r="FC157" s="1633"/>
      <c r="FD157" s="1633"/>
      <c r="FE157" s="1633"/>
      <c r="FF157" s="1633"/>
      <c r="FG157" s="1633"/>
      <c r="FH157" s="1633"/>
      <c r="FI157" s="1633"/>
      <c r="FJ157" s="1633"/>
      <c r="FK157" s="1633"/>
      <c r="FL157" s="1633"/>
      <c r="FM157" s="1633"/>
      <c r="FN157" s="1633"/>
      <c r="FO157" s="1633"/>
      <c r="FP157" s="1633"/>
      <c r="FQ157" s="1633"/>
      <c r="FR157" s="1633"/>
      <c r="FS157" s="1633"/>
      <c r="FT157" s="1633"/>
      <c r="FU157" s="1633"/>
      <c r="FV157" s="1633"/>
      <c r="FW157" s="1633"/>
      <c r="FX157" s="1633"/>
      <c r="FY157" s="1633"/>
      <c r="FZ157" s="1633"/>
      <c r="GA157" s="1633"/>
      <c r="GB157" s="1633"/>
      <c r="GC157" s="1633"/>
      <c r="GD157" s="1633"/>
      <c r="GE157" s="1633"/>
      <c r="GF157" s="1633"/>
      <c r="GG157" s="1633"/>
      <c r="GH157" s="1633"/>
      <c r="GI157" s="1633"/>
      <c r="GJ157" s="1633"/>
      <c r="GK157" s="1633"/>
      <c r="GL157" s="1633"/>
      <c r="GM157" s="1633"/>
      <c r="GN157" s="1633"/>
      <c r="GO157" s="1633"/>
      <c r="GP157" s="1633"/>
      <c r="GQ157" s="1633"/>
      <c r="GR157" s="1633"/>
      <c r="GS157" s="1633"/>
      <c r="GT157" s="1633"/>
      <c r="GU157" s="1633"/>
      <c r="GV157" s="1633"/>
      <c r="GW157" s="1633"/>
      <c r="GX157" s="1633"/>
      <c r="GY157" s="1633"/>
      <c r="GZ157" s="1633"/>
      <c r="HA157" s="1633"/>
      <c r="HB157" s="1633"/>
      <c r="HC157" s="1633"/>
      <c r="HD157" s="1633"/>
      <c r="HE157" s="1633"/>
      <c r="HF157" s="1633"/>
      <c r="HG157" s="1633"/>
      <c r="HH157" s="1633"/>
      <c r="HI157" s="1633"/>
      <c r="HJ157" s="1633"/>
      <c r="HK157" s="1633"/>
      <c r="HL157" s="1633"/>
      <c r="HM157" s="1633"/>
      <c r="HN157" s="1633"/>
      <c r="HO157" s="1633"/>
      <c r="HP157" s="1633"/>
      <c r="HQ157" s="1633"/>
      <c r="HR157" s="1633"/>
      <c r="HS157" s="1633"/>
      <c r="HT157" s="1633"/>
      <c r="HU157" s="1633"/>
      <c r="HV157" s="1633"/>
      <c r="HW157" s="1633"/>
      <c r="HX157" s="1633"/>
      <c r="HY157" s="1633"/>
      <c r="HZ157" s="1633"/>
      <c r="IA157" s="1633"/>
      <c r="IB157" s="1633"/>
      <c r="IC157" s="1633"/>
      <c r="ID157" s="1633"/>
      <c r="IE157" s="1633"/>
      <c r="IF157" s="1633"/>
      <c r="IG157" s="1633"/>
      <c r="IH157" s="1633"/>
      <c r="II157" s="1633"/>
      <c r="IJ157" s="1633"/>
      <c r="IK157" s="1633"/>
      <c r="IL157" s="1633"/>
      <c r="IM157" s="1633"/>
      <c r="IN157" s="1633"/>
      <c r="IO157" s="1633"/>
      <c r="IP157" s="1633"/>
      <c r="IQ157" s="1633"/>
      <c r="IR157" s="1633"/>
      <c r="IS157" s="1633"/>
      <c r="IT157" s="1633"/>
      <c r="IU157" s="1633"/>
      <c r="IV157" s="1633"/>
      <c r="IW157" s="1633"/>
      <c r="IX157" s="1633"/>
      <c r="IY157" s="1633"/>
      <c r="IZ157" s="1633"/>
      <c r="JA157" s="1633"/>
      <c r="JB157" s="1633"/>
      <c r="JC157" s="1633"/>
      <c r="JD157" s="1633"/>
      <c r="JE157" s="1633"/>
      <c r="JF157" s="1633"/>
      <c r="JG157" s="1633"/>
      <c r="JH157" s="1633"/>
      <c r="JI157" s="1633"/>
      <c r="JJ157" s="1633"/>
      <c r="JK157" s="1633"/>
      <c r="JL157" s="1633"/>
      <c r="JM157" s="1633"/>
      <c r="JN157" s="1633"/>
      <c r="JO157" s="1633"/>
      <c r="JP157" s="1633"/>
      <c r="JQ157" s="1633"/>
      <c r="JR157" s="1633"/>
      <c r="JS157" s="1633"/>
      <c r="JT157" s="1633"/>
      <c r="JU157" s="1633"/>
      <c r="JV157" s="1633"/>
      <c r="JW157" s="1633"/>
      <c r="JX157" s="1633"/>
      <c r="JY157" s="1633"/>
      <c r="JZ157" s="1633"/>
      <c r="KA157" s="1633"/>
      <c r="KB157" s="1633"/>
      <c r="KC157" s="1633"/>
      <c r="KD157" s="1633"/>
      <c r="KE157" s="1633"/>
      <c r="KF157" s="1633"/>
      <c r="KG157" s="1633"/>
      <c r="KH157" s="1633"/>
      <c r="KI157" s="1633"/>
      <c r="KJ157" s="1633"/>
      <c r="KK157" s="1633"/>
      <c r="KL157" s="1633"/>
      <c r="KM157" s="1633"/>
      <c r="KN157" s="1633"/>
      <c r="KO157" s="1633"/>
      <c r="KP157" s="1633"/>
      <c r="KQ157" s="1633"/>
      <c r="KR157" s="1633"/>
      <c r="KS157" s="1633"/>
      <c r="KT157" s="1633"/>
      <c r="KU157" s="1633"/>
      <c r="KV157" s="1633"/>
      <c r="KW157" s="1633"/>
      <c r="KX157" s="1633"/>
      <c r="KY157" s="1633"/>
      <c r="KZ157" s="1633"/>
      <c r="LA157" s="1633"/>
      <c r="LB157" s="1633"/>
      <c r="LC157" s="1633"/>
      <c r="LD157" s="1642"/>
      <c r="LE157" s="1642"/>
      <c r="LF157" s="1642"/>
      <c r="LG157" s="1642"/>
      <c r="LH157" s="1642"/>
      <c r="LI157" s="1642"/>
      <c r="LJ157" s="1642"/>
      <c r="LK157" s="1642"/>
      <c r="LL157" s="1642"/>
      <c r="LM157" s="1643"/>
    </row>
    <row r="158" s="1479" customFormat="1" ht="47" customHeight="1" spans="1:325">
      <c r="A158" s="2147">
        <v>45875</v>
      </c>
      <c r="B158" s="2148" t="s">
        <v>151</v>
      </c>
      <c r="C158" s="2149" t="s">
        <v>152</v>
      </c>
      <c r="D158" s="2150">
        <v>4500176118</v>
      </c>
      <c r="E158" s="2319" t="s">
        <v>4018</v>
      </c>
      <c r="F158" s="2150" t="s">
        <v>4019</v>
      </c>
      <c r="G158" s="2152" t="s">
        <v>3928</v>
      </c>
      <c r="H158" s="2152" t="s">
        <v>3928</v>
      </c>
      <c r="I158" s="1532" t="s">
        <v>3581</v>
      </c>
      <c r="J158" s="1522">
        <v>1440</v>
      </c>
      <c r="K158" s="1534">
        <v>0</v>
      </c>
      <c r="L158" s="1534">
        <v>6</v>
      </c>
      <c r="M158" s="1534">
        <f t="shared" si="56"/>
        <v>240</v>
      </c>
      <c r="N158" s="2163">
        <v>45924</v>
      </c>
      <c r="O158" s="2163">
        <v>45922</v>
      </c>
      <c r="P158" s="1526"/>
      <c r="Q158" s="1554" t="s">
        <v>78</v>
      </c>
      <c r="R158" s="2167" t="s">
        <v>4020</v>
      </c>
      <c r="S158" s="2167" t="s">
        <v>111</v>
      </c>
      <c r="T158" s="1557">
        <v>45875</v>
      </c>
      <c r="U158" s="1578" t="s">
        <v>88</v>
      </c>
      <c r="V158" s="1578" t="s">
        <v>4021</v>
      </c>
      <c r="W158" s="1579" t="s">
        <v>4022</v>
      </c>
      <c r="X158" s="1578"/>
      <c r="Y158" s="2311" t="s">
        <v>4023</v>
      </c>
      <c r="Z158" s="2173" t="s">
        <v>855</v>
      </c>
      <c r="AA158" s="2174">
        <v>3.46</v>
      </c>
      <c r="AB158" s="2175">
        <f t="shared" si="57"/>
        <v>4982.4</v>
      </c>
      <c r="AC158" s="1602" t="s">
        <v>4024</v>
      </c>
      <c r="AD158" s="1603" t="s">
        <v>81</v>
      </c>
      <c r="AE158" s="1603">
        <v>9</v>
      </c>
      <c r="AF158" s="1603">
        <f t="shared" si="60"/>
        <v>1440</v>
      </c>
      <c r="AG158" s="1604"/>
      <c r="AH158" s="1605"/>
      <c r="AI158" s="1605"/>
      <c r="AJ158" s="1605" t="s">
        <v>63</v>
      </c>
      <c r="AK158" s="1616">
        <f t="shared" si="61"/>
        <v>1440</v>
      </c>
      <c r="AL158" s="2314"/>
      <c r="AM158" s="1617">
        <f>J158/9</f>
        <v>160</v>
      </c>
      <c r="AN158" s="1618">
        <f>J158/9</f>
        <v>160</v>
      </c>
      <c r="AO158" s="1618">
        <f>J158/9</f>
        <v>160</v>
      </c>
      <c r="AP158" s="1618">
        <f>J158/9</f>
        <v>160</v>
      </c>
      <c r="AQ158" s="1618">
        <f>J158/9</f>
        <v>160</v>
      </c>
      <c r="AR158" s="1618">
        <f>J158/9</f>
        <v>160</v>
      </c>
      <c r="AS158" s="1618">
        <f>J158/9</f>
        <v>160</v>
      </c>
      <c r="AT158" s="1618">
        <f>J158/9</f>
        <v>160</v>
      </c>
      <c r="AU158" s="2317">
        <f>J158/9</f>
        <v>160</v>
      </c>
      <c r="AV158" s="2292">
        <f t="shared" si="54"/>
        <v>153.333333333333</v>
      </c>
      <c r="AW158" s="2297">
        <f t="shared" si="55"/>
        <v>6.66666666666667</v>
      </c>
      <c r="AX158" s="1633"/>
      <c r="AY158" s="1633"/>
      <c r="AZ158" s="1633"/>
      <c r="BA158" s="1633"/>
      <c r="BB158" s="1633"/>
      <c r="BC158" s="1633"/>
      <c r="BD158" s="1633"/>
      <c r="BE158" s="1633"/>
      <c r="BF158" s="1633"/>
      <c r="BG158" s="1633"/>
      <c r="BH158" s="1633"/>
      <c r="BI158" s="1633"/>
      <c r="BJ158" s="1633"/>
      <c r="BK158" s="1633"/>
      <c r="BL158" s="1633"/>
      <c r="BM158" s="1633"/>
      <c r="BN158" s="1633"/>
      <c r="BO158" s="1633"/>
      <c r="BP158" s="1633"/>
      <c r="BQ158" s="1633"/>
      <c r="BR158" s="1633"/>
      <c r="BS158" s="1633"/>
      <c r="BT158" s="1633"/>
      <c r="BU158" s="1633"/>
      <c r="BV158" s="1633"/>
      <c r="BW158" s="1633"/>
      <c r="BX158" s="1633"/>
      <c r="BY158" s="1633"/>
      <c r="BZ158" s="1633"/>
      <c r="CA158" s="1633"/>
      <c r="CB158" s="1633"/>
      <c r="CC158" s="1633"/>
      <c r="CD158" s="1633"/>
      <c r="CE158" s="1633"/>
      <c r="CF158" s="1633"/>
      <c r="CG158" s="1633"/>
      <c r="CH158" s="1633"/>
      <c r="CI158" s="1633"/>
      <c r="CJ158" s="1633"/>
      <c r="CK158" s="1633"/>
      <c r="CL158" s="1633"/>
      <c r="CM158" s="1633"/>
      <c r="CN158" s="1633"/>
      <c r="CO158" s="1633"/>
      <c r="CP158" s="1633"/>
      <c r="CQ158" s="1633"/>
      <c r="CR158" s="1633"/>
      <c r="CS158" s="1633"/>
      <c r="CT158" s="1633"/>
      <c r="CU158" s="1633"/>
      <c r="CV158" s="1633"/>
      <c r="CW158" s="1633"/>
      <c r="CX158" s="1633"/>
      <c r="CY158" s="1633"/>
      <c r="CZ158" s="1633"/>
      <c r="DA158" s="1633"/>
      <c r="DB158" s="1633"/>
      <c r="DC158" s="1633"/>
      <c r="DD158" s="1633"/>
      <c r="DE158" s="1633"/>
      <c r="DF158" s="1633"/>
      <c r="DG158" s="1633"/>
      <c r="DH158" s="1633"/>
      <c r="DI158" s="1633"/>
      <c r="DJ158" s="1633"/>
      <c r="DK158" s="1633"/>
      <c r="DL158" s="1633"/>
      <c r="DM158" s="1633"/>
      <c r="DN158" s="1633"/>
      <c r="DO158" s="1633"/>
      <c r="DP158" s="1633"/>
      <c r="DQ158" s="1633"/>
      <c r="DR158" s="1633"/>
      <c r="DS158" s="1633"/>
      <c r="DT158" s="1633"/>
      <c r="DU158" s="1633"/>
      <c r="DV158" s="1633"/>
      <c r="DW158" s="1633"/>
      <c r="DX158" s="1633"/>
      <c r="DY158" s="1633"/>
      <c r="DZ158" s="1633"/>
      <c r="EA158" s="1633"/>
      <c r="EB158" s="1633"/>
      <c r="EC158" s="1633"/>
      <c r="ED158" s="1633"/>
      <c r="EE158" s="1633"/>
      <c r="EF158" s="1633"/>
      <c r="EG158" s="1633"/>
      <c r="EH158" s="1633"/>
      <c r="EI158" s="1633"/>
      <c r="EJ158" s="1633"/>
      <c r="EK158" s="1633"/>
      <c r="EL158" s="1633"/>
      <c r="EM158" s="1633"/>
      <c r="EN158" s="1633"/>
      <c r="EO158" s="1633"/>
      <c r="EP158" s="1633"/>
      <c r="EQ158" s="1633"/>
      <c r="ER158" s="1633"/>
      <c r="ES158" s="1633"/>
      <c r="ET158" s="1633"/>
      <c r="EU158" s="1633"/>
      <c r="EV158" s="1633"/>
      <c r="EW158" s="1633"/>
      <c r="EX158" s="1633"/>
      <c r="EY158" s="1633"/>
      <c r="EZ158" s="1633"/>
      <c r="FA158" s="1633"/>
      <c r="FB158" s="1633"/>
      <c r="FC158" s="1633"/>
      <c r="FD158" s="1633"/>
      <c r="FE158" s="1633"/>
      <c r="FF158" s="1633"/>
      <c r="FG158" s="1633"/>
      <c r="FH158" s="1633"/>
      <c r="FI158" s="1633"/>
      <c r="FJ158" s="1633"/>
      <c r="FK158" s="1633"/>
      <c r="FL158" s="1633"/>
      <c r="FM158" s="1633"/>
      <c r="FN158" s="1633"/>
      <c r="FO158" s="1633"/>
      <c r="FP158" s="1633"/>
      <c r="FQ158" s="1633"/>
      <c r="FR158" s="1633"/>
      <c r="FS158" s="1633"/>
      <c r="FT158" s="1633"/>
      <c r="FU158" s="1633"/>
      <c r="FV158" s="1633"/>
      <c r="FW158" s="1633"/>
      <c r="FX158" s="1633"/>
      <c r="FY158" s="1633"/>
      <c r="FZ158" s="1633"/>
      <c r="GA158" s="1633"/>
      <c r="GB158" s="1633"/>
      <c r="GC158" s="1633"/>
      <c r="GD158" s="1633"/>
      <c r="GE158" s="1633"/>
      <c r="GF158" s="1633"/>
      <c r="GG158" s="1633"/>
      <c r="GH158" s="1633"/>
      <c r="GI158" s="1633"/>
      <c r="GJ158" s="1633"/>
      <c r="GK158" s="1633"/>
      <c r="GL158" s="1633"/>
      <c r="GM158" s="1633"/>
      <c r="GN158" s="1633"/>
      <c r="GO158" s="1633"/>
      <c r="GP158" s="1633"/>
      <c r="GQ158" s="1633"/>
      <c r="GR158" s="1633"/>
      <c r="GS158" s="1633"/>
      <c r="GT158" s="1633"/>
      <c r="GU158" s="1633"/>
      <c r="GV158" s="1633"/>
      <c r="GW158" s="1633"/>
      <c r="GX158" s="1633"/>
      <c r="GY158" s="1633"/>
      <c r="GZ158" s="1633"/>
      <c r="HA158" s="1633"/>
      <c r="HB158" s="1633"/>
      <c r="HC158" s="1633"/>
      <c r="HD158" s="1633"/>
      <c r="HE158" s="1633"/>
      <c r="HF158" s="1633"/>
      <c r="HG158" s="1633"/>
      <c r="HH158" s="1633"/>
      <c r="HI158" s="1633"/>
      <c r="HJ158" s="1633"/>
      <c r="HK158" s="1633"/>
      <c r="HL158" s="1633"/>
      <c r="HM158" s="1633"/>
      <c r="HN158" s="1633"/>
      <c r="HO158" s="1633"/>
      <c r="HP158" s="1633"/>
      <c r="HQ158" s="1633"/>
      <c r="HR158" s="1633"/>
      <c r="HS158" s="1633"/>
      <c r="HT158" s="1633"/>
      <c r="HU158" s="1633"/>
      <c r="HV158" s="1633"/>
      <c r="HW158" s="1633"/>
      <c r="HX158" s="1633"/>
      <c r="HY158" s="1633"/>
      <c r="HZ158" s="1633"/>
      <c r="IA158" s="1633"/>
      <c r="IB158" s="1633"/>
      <c r="IC158" s="1633"/>
      <c r="ID158" s="1633"/>
      <c r="IE158" s="1633"/>
      <c r="IF158" s="1633"/>
      <c r="IG158" s="1633"/>
      <c r="IH158" s="1633"/>
      <c r="II158" s="1633"/>
      <c r="IJ158" s="1633"/>
      <c r="IK158" s="1633"/>
      <c r="IL158" s="1633"/>
      <c r="IM158" s="1633"/>
      <c r="IN158" s="1633"/>
      <c r="IO158" s="1633"/>
      <c r="IP158" s="1633"/>
      <c r="IQ158" s="1633"/>
      <c r="IR158" s="1633"/>
      <c r="IS158" s="1633"/>
      <c r="IT158" s="1633"/>
      <c r="IU158" s="1633"/>
      <c r="IV158" s="1633"/>
      <c r="IW158" s="1633"/>
      <c r="IX158" s="1633"/>
      <c r="IY158" s="1633"/>
      <c r="IZ158" s="1633"/>
      <c r="JA158" s="1633"/>
      <c r="JB158" s="1633"/>
      <c r="JC158" s="1633"/>
      <c r="JD158" s="1633"/>
      <c r="JE158" s="1633"/>
      <c r="JF158" s="1633"/>
      <c r="JG158" s="1633"/>
      <c r="JH158" s="1633"/>
      <c r="JI158" s="1633"/>
      <c r="JJ158" s="1633"/>
      <c r="JK158" s="1633"/>
      <c r="JL158" s="1633"/>
      <c r="JM158" s="1633"/>
      <c r="JN158" s="1633"/>
      <c r="JO158" s="1633"/>
      <c r="JP158" s="1633"/>
      <c r="JQ158" s="1633"/>
      <c r="JR158" s="1633"/>
      <c r="JS158" s="1633"/>
      <c r="JT158" s="1633"/>
      <c r="JU158" s="1633"/>
      <c r="JV158" s="1633"/>
      <c r="JW158" s="1633"/>
      <c r="JX158" s="1633"/>
      <c r="JY158" s="1633"/>
      <c r="JZ158" s="1633"/>
      <c r="KA158" s="1633"/>
      <c r="KB158" s="1633"/>
      <c r="KC158" s="1633"/>
      <c r="KD158" s="1633"/>
      <c r="KE158" s="1633"/>
      <c r="KF158" s="1633"/>
      <c r="KG158" s="1633"/>
      <c r="KH158" s="1633"/>
      <c r="KI158" s="1633"/>
      <c r="KJ158" s="1633"/>
      <c r="KK158" s="1633"/>
      <c r="KL158" s="1633"/>
      <c r="KM158" s="1633"/>
      <c r="KN158" s="1633"/>
      <c r="KO158" s="1633"/>
      <c r="KP158" s="1633"/>
      <c r="KQ158" s="1633"/>
      <c r="KR158" s="1633"/>
      <c r="KS158" s="1633"/>
      <c r="KT158" s="1633"/>
      <c r="KU158" s="1633"/>
      <c r="KV158" s="1633"/>
      <c r="KW158" s="1633"/>
      <c r="KX158" s="1633"/>
      <c r="KY158" s="1633"/>
      <c r="KZ158" s="1633"/>
      <c r="LA158" s="1633"/>
      <c r="LB158" s="1633"/>
      <c r="LC158" s="1633"/>
      <c r="LD158" s="1642"/>
      <c r="LE158" s="1642"/>
      <c r="LF158" s="1642"/>
      <c r="LG158" s="1642"/>
      <c r="LH158" s="1642"/>
      <c r="LI158" s="1642"/>
      <c r="LJ158" s="1642"/>
      <c r="LK158" s="1642"/>
      <c r="LL158" s="1642"/>
      <c r="LM158" s="1643"/>
    </row>
    <row r="159" s="1479" customFormat="1" ht="47" customHeight="1" spans="1:325">
      <c r="A159" s="2147">
        <v>45897</v>
      </c>
      <c r="B159" s="2148" t="s">
        <v>676</v>
      </c>
      <c r="C159" s="2149" t="s">
        <v>427</v>
      </c>
      <c r="D159" s="2150">
        <v>4500178095</v>
      </c>
      <c r="E159" s="2160"/>
      <c r="F159" s="2150" t="s">
        <v>4025</v>
      </c>
      <c r="G159" s="2152" t="s">
        <v>3580</v>
      </c>
      <c r="H159" s="2152" t="s">
        <v>3580</v>
      </c>
      <c r="I159" s="1532" t="s">
        <v>3581</v>
      </c>
      <c r="J159" s="1522">
        <v>504</v>
      </c>
      <c r="K159" s="1534">
        <v>0</v>
      </c>
      <c r="L159" s="1534">
        <v>6</v>
      </c>
      <c r="M159" s="1534">
        <f t="shared" si="56"/>
        <v>84</v>
      </c>
      <c r="N159" s="2163">
        <v>45927</v>
      </c>
      <c r="O159" s="2163">
        <v>45925</v>
      </c>
      <c r="P159" s="1526"/>
      <c r="Q159" s="1554" t="s">
        <v>78</v>
      </c>
      <c r="R159" s="2167" t="s">
        <v>4026</v>
      </c>
      <c r="S159" s="2167" t="s">
        <v>88</v>
      </c>
      <c r="T159" s="1557">
        <v>45897</v>
      </c>
      <c r="U159" s="1578" t="s">
        <v>88</v>
      </c>
      <c r="V159" s="1578">
        <v>45903</v>
      </c>
      <c r="W159" s="1579"/>
      <c r="X159" s="1578"/>
      <c r="Y159" s="2311" t="s">
        <v>4027</v>
      </c>
      <c r="Z159" s="2173" t="s">
        <v>680</v>
      </c>
      <c r="AA159" s="2174">
        <v>3.6946</v>
      </c>
      <c r="AB159" s="2175">
        <f t="shared" si="57"/>
        <v>1862.0784</v>
      </c>
      <c r="AC159" s="1602"/>
      <c r="AD159" s="1603" t="s">
        <v>81</v>
      </c>
      <c r="AE159" s="1603">
        <v>9</v>
      </c>
      <c r="AF159" s="1603">
        <f t="shared" si="60"/>
        <v>504</v>
      </c>
      <c r="AG159" s="1604"/>
      <c r="AH159" s="1605"/>
      <c r="AI159" s="1605"/>
      <c r="AJ159" s="1605" t="s">
        <v>63</v>
      </c>
      <c r="AK159" s="1616">
        <f t="shared" si="61"/>
        <v>504</v>
      </c>
      <c r="AL159" s="2314"/>
      <c r="AM159" s="1617">
        <f>J159/9</f>
        <v>56</v>
      </c>
      <c r="AN159" s="1618">
        <f>J159/9</f>
        <v>56</v>
      </c>
      <c r="AO159" s="1618">
        <f>J159/9</f>
        <v>56</v>
      </c>
      <c r="AP159" s="1618">
        <f>J159/9</f>
        <v>56</v>
      </c>
      <c r="AQ159" s="1618">
        <f>J159/9</f>
        <v>56</v>
      </c>
      <c r="AR159" s="1618">
        <f>J159/9</f>
        <v>56</v>
      </c>
      <c r="AS159" s="1618">
        <f>J159/9</f>
        <v>56</v>
      </c>
      <c r="AT159" s="1618">
        <f>J159/9</f>
        <v>56</v>
      </c>
      <c r="AU159" s="2317">
        <f>J159/9</f>
        <v>56</v>
      </c>
      <c r="AV159" s="2292">
        <f t="shared" si="54"/>
        <v>53.6666666666667</v>
      </c>
      <c r="AW159" s="2297">
        <f t="shared" si="55"/>
        <v>2.33333333333333</v>
      </c>
      <c r="AX159" s="1633"/>
      <c r="AY159" s="1633"/>
      <c r="AZ159" s="1633"/>
      <c r="BA159" s="1633"/>
      <c r="BB159" s="1633"/>
      <c r="BC159" s="1633"/>
      <c r="BD159" s="1633"/>
      <c r="BE159" s="1633"/>
      <c r="BF159" s="1633"/>
      <c r="BG159" s="1633"/>
      <c r="BH159" s="1633"/>
      <c r="BI159" s="1633"/>
      <c r="BJ159" s="1633"/>
      <c r="BK159" s="1633"/>
      <c r="BL159" s="1633"/>
      <c r="BM159" s="1633"/>
      <c r="BN159" s="1633"/>
      <c r="BO159" s="1633"/>
      <c r="BP159" s="1633"/>
      <c r="BQ159" s="1633"/>
      <c r="BR159" s="1633"/>
      <c r="BS159" s="1633"/>
      <c r="BT159" s="1633"/>
      <c r="BU159" s="1633"/>
      <c r="BV159" s="1633"/>
      <c r="BW159" s="1633"/>
      <c r="BX159" s="1633"/>
      <c r="BY159" s="1633"/>
      <c r="BZ159" s="1633"/>
      <c r="CA159" s="1633"/>
      <c r="CB159" s="1633"/>
      <c r="CC159" s="1633"/>
      <c r="CD159" s="1633"/>
      <c r="CE159" s="1633"/>
      <c r="CF159" s="1633"/>
      <c r="CG159" s="1633"/>
      <c r="CH159" s="1633"/>
      <c r="CI159" s="1633"/>
      <c r="CJ159" s="1633"/>
      <c r="CK159" s="1633"/>
      <c r="CL159" s="1633"/>
      <c r="CM159" s="1633"/>
      <c r="CN159" s="1633"/>
      <c r="CO159" s="1633"/>
      <c r="CP159" s="1633"/>
      <c r="CQ159" s="1633"/>
      <c r="CR159" s="1633"/>
      <c r="CS159" s="1633"/>
      <c r="CT159" s="1633"/>
      <c r="CU159" s="1633"/>
      <c r="CV159" s="1633"/>
      <c r="CW159" s="1633"/>
      <c r="CX159" s="1633"/>
      <c r="CY159" s="1633"/>
      <c r="CZ159" s="1633"/>
      <c r="DA159" s="1633"/>
      <c r="DB159" s="1633"/>
      <c r="DC159" s="1633"/>
      <c r="DD159" s="1633"/>
      <c r="DE159" s="1633"/>
      <c r="DF159" s="1633"/>
      <c r="DG159" s="1633"/>
      <c r="DH159" s="1633"/>
      <c r="DI159" s="1633"/>
      <c r="DJ159" s="1633"/>
      <c r="DK159" s="1633"/>
      <c r="DL159" s="1633"/>
      <c r="DM159" s="1633"/>
      <c r="DN159" s="1633"/>
      <c r="DO159" s="1633"/>
      <c r="DP159" s="1633"/>
      <c r="DQ159" s="1633"/>
      <c r="DR159" s="1633"/>
      <c r="DS159" s="1633"/>
      <c r="DT159" s="1633"/>
      <c r="DU159" s="1633"/>
      <c r="DV159" s="1633"/>
      <c r="DW159" s="1633"/>
      <c r="DX159" s="1633"/>
      <c r="DY159" s="1633"/>
      <c r="DZ159" s="1633"/>
      <c r="EA159" s="1633"/>
      <c r="EB159" s="1633"/>
      <c r="EC159" s="1633"/>
      <c r="ED159" s="1633"/>
      <c r="EE159" s="1633"/>
      <c r="EF159" s="1633"/>
      <c r="EG159" s="1633"/>
      <c r="EH159" s="1633"/>
      <c r="EI159" s="1633"/>
      <c r="EJ159" s="1633"/>
      <c r="EK159" s="1633"/>
      <c r="EL159" s="1633"/>
      <c r="EM159" s="1633"/>
      <c r="EN159" s="1633"/>
      <c r="EO159" s="1633"/>
      <c r="EP159" s="1633"/>
      <c r="EQ159" s="1633"/>
      <c r="ER159" s="1633"/>
      <c r="ES159" s="1633"/>
      <c r="ET159" s="1633"/>
      <c r="EU159" s="1633"/>
      <c r="EV159" s="1633"/>
      <c r="EW159" s="1633"/>
      <c r="EX159" s="1633"/>
      <c r="EY159" s="1633"/>
      <c r="EZ159" s="1633"/>
      <c r="FA159" s="1633"/>
      <c r="FB159" s="1633"/>
      <c r="FC159" s="1633"/>
      <c r="FD159" s="1633"/>
      <c r="FE159" s="1633"/>
      <c r="FF159" s="1633"/>
      <c r="FG159" s="1633"/>
      <c r="FH159" s="1633"/>
      <c r="FI159" s="1633"/>
      <c r="FJ159" s="1633"/>
      <c r="FK159" s="1633"/>
      <c r="FL159" s="1633"/>
      <c r="FM159" s="1633"/>
      <c r="FN159" s="1633"/>
      <c r="FO159" s="1633"/>
      <c r="FP159" s="1633"/>
      <c r="FQ159" s="1633"/>
      <c r="FR159" s="1633"/>
      <c r="FS159" s="1633"/>
      <c r="FT159" s="1633"/>
      <c r="FU159" s="1633"/>
      <c r="FV159" s="1633"/>
      <c r="FW159" s="1633"/>
      <c r="FX159" s="1633"/>
      <c r="FY159" s="1633"/>
      <c r="FZ159" s="1633"/>
      <c r="GA159" s="1633"/>
      <c r="GB159" s="1633"/>
      <c r="GC159" s="1633"/>
      <c r="GD159" s="1633"/>
      <c r="GE159" s="1633"/>
      <c r="GF159" s="1633"/>
      <c r="GG159" s="1633"/>
      <c r="GH159" s="1633"/>
      <c r="GI159" s="1633"/>
      <c r="GJ159" s="1633"/>
      <c r="GK159" s="1633"/>
      <c r="GL159" s="1633"/>
      <c r="GM159" s="1633"/>
      <c r="GN159" s="1633"/>
      <c r="GO159" s="1633"/>
      <c r="GP159" s="1633"/>
      <c r="GQ159" s="1633"/>
      <c r="GR159" s="1633"/>
      <c r="GS159" s="1633"/>
      <c r="GT159" s="1633"/>
      <c r="GU159" s="1633"/>
      <c r="GV159" s="1633"/>
      <c r="GW159" s="1633"/>
      <c r="GX159" s="1633"/>
      <c r="GY159" s="1633"/>
      <c r="GZ159" s="1633"/>
      <c r="HA159" s="1633"/>
      <c r="HB159" s="1633"/>
      <c r="HC159" s="1633"/>
      <c r="HD159" s="1633"/>
      <c r="HE159" s="1633"/>
      <c r="HF159" s="1633"/>
      <c r="HG159" s="1633"/>
      <c r="HH159" s="1633"/>
      <c r="HI159" s="1633"/>
      <c r="HJ159" s="1633"/>
      <c r="HK159" s="1633"/>
      <c r="HL159" s="1633"/>
      <c r="HM159" s="1633"/>
      <c r="HN159" s="1633"/>
      <c r="HO159" s="1633"/>
      <c r="HP159" s="1633"/>
      <c r="HQ159" s="1633"/>
      <c r="HR159" s="1633"/>
      <c r="HS159" s="1633"/>
      <c r="HT159" s="1633"/>
      <c r="HU159" s="1633"/>
      <c r="HV159" s="1633"/>
      <c r="HW159" s="1633"/>
      <c r="HX159" s="1633"/>
      <c r="HY159" s="1633"/>
      <c r="HZ159" s="1633"/>
      <c r="IA159" s="1633"/>
      <c r="IB159" s="1633"/>
      <c r="IC159" s="1633"/>
      <c r="ID159" s="1633"/>
      <c r="IE159" s="1633"/>
      <c r="IF159" s="1633"/>
      <c r="IG159" s="1633"/>
      <c r="IH159" s="1633"/>
      <c r="II159" s="1633"/>
      <c r="IJ159" s="1633"/>
      <c r="IK159" s="1633"/>
      <c r="IL159" s="1633"/>
      <c r="IM159" s="1633"/>
      <c r="IN159" s="1633"/>
      <c r="IO159" s="1633"/>
      <c r="IP159" s="1633"/>
      <c r="IQ159" s="1633"/>
      <c r="IR159" s="1633"/>
      <c r="IS159" s="1633"/>
      <c r="IT159" s="1633"/>
      <c r="IU159" s="1633"/>
      <c r="IV159" s="1633"/>
      <c r="IW159" s="1633"/>
      <c r="IX159" s="1633"/>
      <c r="IY159" s="1633"/>
      <c r="IZ159" s="1633"/>
      <c r="JA159" s="1633"/>
      <c r="JB159" s="1633"/>
      <c r="JC159" s="1633"/>
      <c r="JD159" s="1633"/>
      <c r="JE159" s="1633"/>
      <c r="JF159" s="1633"/>
      <c r="JG159" s="1633"/>
      <c r="JH159" s="1633"/>
      <c r="JI159" s="1633"/>
      <c r="JJ159" s="1633"/>
      <c r="JK159" s="1633"/>
      <c r="JL159" s="1633"/>
      <c r="JM159" s="1633"/>
      <c r="JN159" s="1633"/>
      <c r="JO159" s="1633"/>
      <c r="JP159" s="1633"/>
      <c r="JQ159" s="1633"/>
      <c r="JR159" s="1633"/>
      <c r="JS159" s="1633"/>
      <c r="JT159" s="1633"/>
      <c r="JU159" s="1633"/>
      <c r="JV159" s="1633"/>
      <c r="JW159" s="1633"/>
      <c r="JX159" s="1633"/>
      <c r="JY159" s="1633"/>
      <c r="JZ159" s="1633"/>
      <c r="KA159" s="1633"/>
      <c r="KB159" s="1633"/>
      <c r="KC159" s="1633"/>
      <c r="KD159" s="1633"/>
      <c r="KE159" s="1633"/>
      <c r="KF159" s="1633"/>
      <c r="KG159" s="1633"/>
      <c r="KH159" s="1633"/>
      <c r="KI159" s="1633"/>
      <c r="KJ159" s="1633"/>
      <c r="KK159" s="1633"/>
      <c r="KL159" s="1633"/>
      <c r="KM159" s="1633"/>
      <c r="KN159" s="1633"/>
      <c r="KO159" s="1633"/>
      <c r="KP159" s="1633"/>
      <c r="KQ159" s="1633"/>
      <c r="KR159" s="1633"/>
      <c r="KS159" s="1633"/>
      <c r="KT159" s="1633"/>
      <c r="KU159" s="1633"/>
      <c r="KV159" s="1633"/>
      <c r="KW159" s="1633"/>
      <c r="KX159" s="1633"/>
      <c r="KY159" s="1633"/>
      <c r="KZ159" s="1633"/>
      <c r="LA159" s="1633"/>
      <c r="LB159" s="1633"/>
      <c r="LC159" s="1633"/>
      <c r="LD159" s="1642"/>
      <c r="LE159" s="1642"/>
      <c r="LF159" s="1642"/>
      <c r="LG159" s="1642"/>
      <c r="LH159" s="1642"/>
      <c r="LI159" s="1642"/>
      <c r="LJ159" s="1642"/>
      <c r="LK159" s="1642"/>
      <c r="LL159" s="1642"/>
      <c r="LM159" s="1643"/>
    </row>
    <row r="160" s="1479" customFormat="1" ht="47" customHeight="1" spans="1:325">
      <c r="A160" s="2147">
        <v>45889</v>
      </c>
      <c r="B160" s="2148" t="s">
        <v>769</v>
      </c>
      <c r="C160" s="2149" t="s">
        <v>698</v>
      </c>
      <c r="D160" s="2150">
        <v>4500177407</v>
      </c>
      <c r="E160" s="2160">
        <v>208766</v>
      </c>
      <c r="F160" s="2150" t="s">
        <v>4028</v>
      </c>
      <c r="G160" s="2152" t="s">
        <v>3580</v>
      </c>
      <c r="H160" s="2152" t="s">
        <v>3580</v>
      </c>
      <c r="I160" s="1532" t="s">
        <v>3581</v>
      </c>
      <c r="J160" s="1522">
        <v>1002</v>
      </c>
      <c r="K160" s="1534">
        <v>0</v>
      </c>
      <c r="L160" s="1534">
        <v>6</v>
      </c>
      <c r="M160" s="1534">
        <f t="shared" si="56"/>
        <v>167</v>
      </c>
      <c r="N160" s="2163">
        <v>45930</v>
      </c>
      <c r="O160" s="2163">
        <v>45929</v>
      </c>
      <c r="P160" s="1526">
        <v>45944</v>
      </c>
      <c r="Q160" s="1554" t="s">
        <v>78</v>
      </c>
      <c r="R160" s="2167"/>
      <c r="S160" s="2167" t="s">
        <v>111</v>
      </c>
      <c r="T160" s="1557">
        <v>45889</v>
      </c>
      <c r="U160" s="1578" t="s">
        <v>287</v>
      </c>
      <c r="V160" s="1578">
        <v>45889</v>
      </c>
      <c r="W160" s="1579"/>
      <c r="X160" s="1578"/>
      <c r="Y160" s="1580" t="s">
        <v>4029</v>
      </c>
      <c r="Z160" s="2173" t="s">
        <v>696</v>
      </c>
      <c r="AA160" s="2174">
        <v>4.2664</v>
      </c>
      <c r="AB160" s="2175">
        <f t="shared" si="57"/>
        <v>4274.9328</v>
      </c>
      <c r="AC160" s="1602"/>
      <c r="AD160" s="1603" t="s">
        <v>81</v>
      </c>
      <c r="AE160" s="1603">
        <v>9</v>
      </c>
      <c r="AF160" s="1603">
        <f t="shared" si="60"/>
        <v>1002</v>
      </c>
      <c r="AG160" s="1604"/>
      <c r="AH160" s="1605"/>
      <c r="AI160" s="1605"/>
      <c r="AJ160" s="1605" t="s">
        <v>63</v>
      </c>
      <c r="AK160" s="1616">
        <f t="shared" si="61"/>
        <v>1002</v>
      </c>
      <c r="AL160" s="2314"/>
      <c r="AM160" s="1617">
        <f>J160/9</f>
        <v>111.333333333333</v>
      </c>
      <c r="AN160" s="1618">
        <f>J160/9</f>
        <v>111.333333333333</v>
      </c>
      <c r="AO160" s="1618">
        <f>J160/9</f>
        <v>111.333333333333</v>
      </c>
      <c r="AP160" s="1618">
        <f>J160/9</f>
        <v>111.333333333333</v>
      </c>
      <c r="AQ160" s="1618">
        <f>J160/9</f>
        <v>111.333333333333</v>
      </c>
      <c r="AR160" s="1618">
        <f>J160/9</f>
        <v>111.333333333333</v>
      </c>
      <c r="AS160" s="1618">
        <f>J160/9</f>
        <v>111.333333333333</v>
      </c>
      <c r="AT160" s="1618">
        <f>J160/9</f>
        <v>111.333333333333</v>
      </c>
      <c r="AU160" s="2317">
        <f>J160/9</f>
        <v>111.333333333333</v>
      </c>
      <c r="AV160" s="2292">
        <f t="shared" si="54"/>
        <v>106.694444444444</v>
      </c>
      <c r="AW160" s="2297">
        <f t="shared" si="55"/>
        <v>4.63888888888889</v>
      </c>
      <c r="AX160" s="1633"/>
      <c r="AY160" s="1633"/>
      <c r="AZ160" s="1633"/>
      <c r="BA160" s="1633"/>
      <c r="BB160" s="1633"/>
      <c r="BC160" s="1633"/>
      <c r="BD160" s="1633"/>
      <c r="BE160" s="1633"/>
      <c r="BF160" s="1633"/>
      <c r="BG160" s="1633"/>
      <c r="BH160" s="1633"/>
      <c r="BI160" s="1633"/>
      <c r="BJ160" s="1633"/>
      <c r="BK160" s="1633"/>
      <c r="BL160" s="1633"/>
      <c r="BM160" s="1633"/>
      <c r="BN160" s="1633"/>
      <c r="BO160" s="1633"/>
      <c r="BP160" s="1633"/>
      <c r="BQ160" s="1633"/>
      <c r="BR160" s="1633"/>
      <c r="BS160" s="1633"/>
      <c r="BT160" s="1633"/>
      <c r="BU160" s="1633"/>
      <c r="BV160" s="1633"/>
      <c r="BW160" s="1633"/>
      <c r="BX160" s="1633"/>
      <c r="BY160" s="1633"/>
      <c r="BZ160" s="1633"/>
      <c r="CA160" s="1633"/>
      <c r="CB160" s="1633"/>
      <c r="CC160" s="1633"/>
      <c r="CD160" s="1633"/>
      <c r="CE160" s="1633"/>
      <c r="CF160" s="1633"/>
      <c r="CG160" s="1633"/>
      <c r="CH160" s="1633"/>
      <c r="CI160" s="1633"/>
      <c r="CJ160" s="1633"/>
      <c r="CK160" s="1633"/>
      <c r="CL160" s="1633"/>
      <c r="CM160" s="1633"/>
      <c r="CN160" s="1633"/>
      <c r="CO160" s="1633"/>
      <c r="CP160" s="1633"/>
      <c r="CQ160" s="1633"/>
      <c r="CR160" s="1633"/>
      <c r="CS160" s="1633"/>
      <c r="CT160" s="1633"/>
      <c r="CU160" s="1633"/>
      <c r="CV160" s="1633"/>
      <c r="CW160" s="1633"/>
      <c r="CX160" s="1633"/>
      <c r="CY160" s="1633"/>
      <c r="CZ160" s="1633"/>
      <c r="DA160" s="1633"/>
      <c r="DB160" s="1633"/>
      <c r="DC160" s="1633"/>
      <c r="DD160" s="1633"/>
      <c r="DE160" s="1633"/>
      <c r="DF160" s="1633"/>
      <c r="DG160" s="1633"/>
      <c r="DH160" s="1633"/>
      <c r="DI160" s="1633"/>
      <c r="DJ160" s="1633"/>
      <c r="DK160" s="1633"/>
      <c r="DL160" s="1633"/>
      <c r="DM160" s="1633"/>
      <c r="DN160" s="1633"/>
      <c r="DO160" s="1633"/>
      <c r="DP160" s="1633"/>
      <c r="DQ160" s="1633"/>
      <c r="DR160" s="1633"/>
      <c r="DS160" s="1633"/>
      <c r="DT160" s="1633"/>
      <c r="DU160" s="1633"/>
      <c r="DV160" s="1633"/>
      <c r="DW160" s="1633"/>
      <c r="DX160" s="1633"/>
      <c r="DY160" s="1633"/>
      <c r="DZ160" s="1633"/>
      <c r="EA160" s="1633"/>
      <c r="EB160" s="1633"/>
      <c r="EC160" s="1633"/>
      <c r="ED160" s="1633"/>
      <c r="EE160" s="1633"/>
      <c r="EF160" s="1633"/>
      <c r="EG160" s="1633"/>
      <c r="EH160" s="1633"/>
      <c r="EI160" s="1633"/>
      <c r="EJ160" s="1633"/>
      <c r="EK160" s="1633"/>
      <c r="EL160" s="1633"/>
      <c r="EM160" s="1633"/>
      <c r="EN160" s="1633"/>
      <c r="EO160" s="1633"/>
      <c r="EP160" s="1633"/>
      <c r="EQ160" s="1633"/>
      <c r="ER160" s="1633"/>
      <c r="ES160" s="1633"/>
      <c r="ET160" s="1633"/>
      <c r="EU160" s="1633"/>
      <c r="EV160" s="1633"/>
      <c r="EW160" s="1633"/>
      <c r="EX160" s="1633"/>
      <c r="EY160" s="1633"/>
      <c r="EZ160" s="1633"/>
      <c r="FA160" s="1633"/>
      <c r="FB160" s="1633"/>
      <c r="FC160" s="1633"/>
      <c r="FD160" s="1633"/>
      <c r="FE160" s="1633"/>
      <c r="FF160" s="1633"/>
      <c r="FG160" s="1633"/>
      <c r="FH160" s="1633"/>
      <c r="FI160" s="1633"/>
      <c r="FJ160" s="1633"/>
      <c r="FK160" s="1633"/>
      <c r="FL160" s="1633"/>
      <c r="FM160" s="1633"/>
      <c r="FN160" s="1633"/>
      <c r="FO160" s="1633"/>
      <c r="FP160" s="1633"/>
      <c r="FQ160" s="1633"/>
      <c r="FR160" s="1633"/>
      <c r="FS160" s="1633"/>
      <c r="FT160" s="1633"/>
      <c r="FU160" s="1633"/>
      <c r="FV160" s="1633"/>
      <c r="FW160" s="1633"/>
      <c r="FX160" s="1633"/>
      <c r="FY160" s="1633"/>
      <c r="FZ160" s="1633"/>
      <c r="GA160" s="1633"/>
      <c r="GB160" s="1633"/>
      <c r="GC160" s="1633"/>
      <c r="GD160" s="1633"/>
      <c r="GE160" s="1633"/>
      <c r="GF160" s="1633"/>
      <c r="GG160" s="1633"/>
      <c r="GH160" s="1633"/>
      <c r="GI160" s="1633"/>
      <c r="GJ160" s="1633"/>
      <c r="GK160" s="1633"/>
      <c r="GL160" s="1633"/>
      <c r="GM160" s="1633"/>
      <c r="GN160" s="1633"/>
      <c r="GO160" s="1633"/>
      <c r="GP160" s="1633"/>
      <c r="GQ160" s="1633"/>
      <c r="GR160" s="1633"/>
      <c r="GS160" s="1633"/>
      <c r="GT160" s="1633"/>
      <c r="GU160" s="1633"/>
      <c r="GV160" s="1633"/>
      <c r="GW160" s="1633"/>
      <c r="GX160" s="1633"/>
      <c r="GY160" s="1633"/>
      <c r="GZ160" s="1633"/>
      <c r="HA160" s="1633"/>
      <c r="HB160" s="1633"/>
      <c r="HC160" s="1633"/>
      <c r="HD160" s="1633"/>
      <c r="HE160" s="1633"/>
      <c r="HF160" s="1633"/>
      <c r="HG160" s="1633"/>
      <c r="HH160" s="1633"/>
      <c r="HI160" s="1633"/>
      <c r="HJ160" s="1633"/>
      <c r="HK160" s="1633"/>
      <c r="HL160" s="1633"/>
      <c r="HM160" s="1633"/>
      <c r="HN160" s="1633"/>
      <c r="HO160" s="1633"/>
      <c r="HP160" s="1633"/>
      <c r="HQ160" s="1633"/>
      <c r="HR160" s="1633"/>
      <c r="HS160" s="1633"/>
      <c r="HT160" s="1633"/>
      <c r="HU160" s="1633"/>
      <c r="HV160" s="1633"/>
      <c r="HW160" s="1633"/>
      <c r="HX160" s="1633"/>
      <c r="HY160" s="1633"/>
      <c r="HZ160" s="1633"/>
      <c r="IA160" s="1633"/>
      <c r="IB160" s="1633"/>
      <c r="IC160" s="1633"/>
      <c r="ID160" s="1633"/>
      <c r="IE160" s="1633"/>
      <c r="IF160" s="1633"/>
      <c r="IG160" s="1633"/>
      <c r="IH160" s="1633"/>
      <c r="II160" s="1633"/>
      <c r="IJ160" s="1633"/>
      <c r="IK160" s="1633"/>
      <c r="IL160" s="1633"/>
      <c r="IM160" s="1633"/>
      <c r="IN160" s="1633"/>
      <c r="IO160" s="1633"/>
      <c r="IP160" s="1633"/>
      <c r="IQ160" s="1633"/>
      <c r="IR160" s="1633"/>
      <c r="IS160" s="1633"/>
      <c r="IT160" s="1633"/>
      <c r="IU160" s="1633"/>
      <c r="IV160" s="1633"/>
      <c r="IW160" s="1633"/>
      <c r="IX160" s="1633"/>
      <c r="IY160" s="1633"/>
      <c r="IZ160" s="1633"/>
      <c r="JA160" s="1633"/>
      <c r="JB160" s="1633"/>
      <c r="JC160" s="1633"/>
      <c r="JD160" s="1633"/>
      <c r="JE160" s="1633"/>
      <c r="JF160" s="1633"/>
      <c r="JG160" s="1633"/>
      <c r="JH160" s="1633"/>
      <c r="JI160" s="1633"/>
      <c r="JJ160" s="1633"/>
      <c r="JK160" s="1633"/>
      <c r="JL160" s="1633"/>
      <c r="JM160" s="1633"/>
      <c r="JN160" s="1633"/>
      <c r="JO160" s="1633"/>
      <c r="JP160" s="1633"/>
      <c r="JQ160" s="1633"/>
      <c r="JR160" s="1633"/>
      <c r="JS160" s="1633"/>
      <c r="JT160" s="1633"/>
      <c r="JU160" s="1633"/>
      <c r="JV160" s="1633"/>
      <c r="JW160" s="1633"/>
      <c r="JX160" s="1633"/>
      <c r="JY160" s="1633"/>
      <c r="JZ160" s="1633"/>
      <c r="KA160" s="1633"/>
      <c r="KB160" s="1633"/>
      <c r="KC160" s="1633"/>
      <c r="KD160" s="1633"/>
      <c r="KE160" s="1633"/>
      <c r="KF160" s="1633"/>
      <c r="KG160" s="1633"/>
      <c r="KH160" s="1633"/>
      <c r="KI160" s="1633"/>
      <c r="KJ160" s="1633"/>
      <c r="KK160" s="1633"/>
      <c r="KL160" s="1633"/>
      <c r="KM160" s="1633"/>
      <c r="KN160" s="1633"/>
      <c r="KO160" s="1633"/>
      <c r="KP160" s="1633"/>
      <c r="KQ160" s="1633"/>
      <c r="KR160" s="1633"/>
      <c r="KS160" s="1633"/>
      <c r="KT160" s="1633"/>
      <c r="KU160" s="1633"/>
      <c r="KV160" s="1633"/>
      <c r="KW160" s="1633"/>
      <c r="KX160" s="1633"/>
      <c r="KY160" s="1633"/>
      <c r="KZ160" s="1633"/>
      <c r="LA160" s="1633"/>
      <c r="LB160" s="1633"/>
      <c r="LC160" s="1633"/>
      <c r="LD160" s="1642"/>
      <c r="LE160" s="1642"/>
      <c r="LF160" s="1642"/>
      <c r="LG160" s="1642"/>
      <c r="LH160" s="1642"/>
      <c r="LI160" s="1642"/>
      <c r="LJ160" s="1642"/>
      <c r="LK160" s="1642"/>
      <c r="LL160" s="1642"/>
      <c r="LM160" s="1643"/>
    </row>
    <row r="161" s="1479" customFormat="1" ht="47" customHeight="1" spans="1:325">
      <c r="A161" s="2147">
        <v>45906</v>
      </c>
      <c r="B161" s="2148" t="s">
        <v>753</v>
      </c>
      <c r="C161" s="2149" t="s">
        <v>115</v>
      </c>
      <c r="D161" s="2150">
        <v>4500178976</v>
      </c>
      <c r="E161" s="2160"/>
      <c r="F161" s="2150" t="s">
        <v>4030</v>
      </c>
      <c r="G161" s="2152" t="s">
        <v>3797</v>
      </c>
      <c r="H161" s="2152" t="s">
        <v>3797</v>
      </c>
      <c r="I161" s="1532" t="s">
        <v>3798</v>
      </c>
      <c r="J161" s="1522">
        <v>576</v>
      </c>
      <c r="K161" s="1534">
        <v>0</v>
      </c>
      <c r="L161" s="1534">
        <v>6</v>
      </c>
      <c r="M161" s="1534">
        <f t="shared" si="56"/>
        <v>96</v>
      </c>
      <c r="N161" s="2163">
        <v>45947</v>
      </c>
      <c r="O161" s="2163">
        <v>45945</v>
      </c>
      <c r="P161" s="1526"/>
      <c r="Q161" s="1554" t="s">
        <v>78</v>
      </c>
      <c r="R161" s="2167"/>
      <c r="S161" s="2167" t="s">
        <v>111</v>
      </c>
      <c r="T161" s="1557" t="s">
        <v>1366</v>
      </c>
      <c r="U161" s="1578" t="s">
        <v>88</v>
      </c>
      <c r="V161" s="1578" t="s">
        <v>4031</v>
      </c>
      <c r="W161" s="1579"/>
      <c r="X161" s="1578"/>
      <c r="Y161" s="1580" t="s">
        <v>4032</v>
      </c>
      <c r="Z161" s="2173" t="s">
        <v>122</v>
      </c>
      <c r="AA161" s="2174">
        <v>2.8311</v>
      </c>
      <c r="AB161" s="2175">
        <f t="shared" si="57"/>
        <v>1630.7136</v>
      </c>
      <c r="AC161" s="1602"/>
      <c r="AD161" s="1603" t="s">
        <v>81</v>
      </c>
      <c r="AE161" s="1603">
        <v>1</v>
      </c>
      <c r="AF161" s="1603">
        <f t="shared" si="60"/>
        <v>576</v>
      </c>
      <c r="AG161" s="1604"/>
      <c r="AH161" s="1605"/>
      <c r="AI161" s="1605"/>
      <c r="AJ161" s="1605" t="s">
        <v>63</v>
      </c>
      <c r="AK161" s="1616">
        <f t="shared" si="61"/>
        <v>576</v>
      </c>
      <c r="AL161" s="2314"/>
      <c r="AM161" s="2185">
        <f>J161/1</f>
        <v>576</v>
      </c>
      <c r="AN161" s="1618"/>
      <c r="AO161" s="1618"/>
      <c r="AP161" s="1618"/>
      <c r="AQ161" s="1618"/>
      <c r="AR161" s="1618"/>
      <c r="AS161" s="1618"/>
      <c r="AT161" s="1618"/>
      <c r="AU161" s="2316"/>
      <c r="AV161" s="2292">
        <f t="shared" si="54"/>
        <v>552</v>
      </c>
      <c r="AW161" s="2297">
        <f t="shared" si="55"/>
        <v>24</v>
      </c>
      <c r="AX161" s="1633"/>
      <c r="AY161" s="1633"/>
      <c r="AZ161" s="1633"/>
      <c r="BA161" s="1633"/>
      <c r="BB161" s="1633"/>
      <c r="BC161" s="1633"/>
      <c r="BD161" s="1633"/>
      <c r="BE161" s="1633"/>
      <c r="BF161" s="1633"/>
      <c r="BG161" s="1633"/>
      <c r="BH161" s="1633"/>
      <c r="BI161" s="1633"/>
      <c r="BJ161" s="1633"/>
      <c r="BK161" s="1633"/>
      <c r="BL161" s="1633"/>
      <c r="BM161" s="1633"/>
      <c r="BN161" s="1633"/>
      <c r="BO161" s="1633"/>
      <c r="BP161" s="1633"/>
      <c r="BQ161" s="1633"/>
      <c r="BR161" s="1633"/>
      <c r="BS161" s="1633"/>
      <c r="BT161" s="1633"/>
      <c r="BU161" s="1633"/>
      <c r="BV161" s="1633"/>
      <c r="BW161" s="1633"/>
      <c r="BX161" s="1633"/>
      <c r="BY161" s="1633"/>
      <c r="BZ161" s="1633"/>
      <c r="CA161" s="1633"/>
      <c r="CB161" s="1633"/>
      <c r="CC161" s="1633"/>
      <c r="CD161" s="1633"/>
      <c r="CE161" s="1633"/>
      <c r="CF161" s="1633"/>
      <c r="CG161" s="1633"/>
      <c r="CH161" s="1633"/>
      <c r="CI161" s="1633"/>
      <c r="CJ161" s="1633"/>
      <c r="CK161" s="1633"/>
      <c r="CL161" s="1633"/>
      <c r="CM161" s="1633"/>
      <c r="CN161" s="1633"/>
      <c r="CO161" s="1633"/>
      <c r="CP161" s="1633"/>
      <c r="CQ161" s="1633"/>
      <c r="CR161" s="1633"/>
      <c r="CS161" s="1633"/>
      <c r="CT161" s="1633"/>
      <c r="CU161" s="1633"/>
      <c r="CV161" s="1633"/>
      <c r="CW161" s="1633"/>
      <c r="CX161" s="1633"/>
      <c r="CY161" s="1633"/>
      <c r="CZ161" s="1633"/>
      <c r="DA161" s="1633"/>
      <c r="DB161" s="1633"/>
      <c r="DC161" s="1633"/>
      <c r="DD161" s="1633"/>
      <c r="DE161" s="1633"/>
      <c r="DF161" s="1633"/>
      <c r="DG161" s="1633"/>
      <c r="DH161" s="1633"/>
      <c r="DI161" s="1633"/>
      <c r="DJ161" s="1633"/>
      <c r="DK161" s="1633"/>
      <c r="DL161" s="1633"/>
      <c r="DM161" s="1633"/>
      <c r="DN161" s="1633"/>
      <c r="DO161" s="1633"/>
      <c r="DP161" s="1633"/>
      <c r="DQ161" s="1633"/>
      <c r="DR161" s="1633"/>
      <c r="DS161" s="1633"/>
      <c r="DT161" s="1633"/>
      <c r="DU161" s="1633"/>
      <c r="DV161" s="1633"/>
      <c r="DW161" s="1633"/>
      <c r="DX161" s="1633"/>
      <c r="DY161" s="1633"/>
      <c r="DZ161" s="1633"/>
      <c r="EA161" s="1633"/>
      <c r="EB161" s="1633"/>
      <c r="EC161" s="1633"/>
      <c r="ED161" s="1633"/>
      <c r="EE161" s="1633"/>
      <c r="EF161" s="1633"/>
      <c r="EG161" s="1633"/>
      <c r="EH161" s="1633"/>
      <c r="EI161" s="1633"/>
      <c r="EJ161" s="1633"/>
      <c r="EK161" s="1633"/>
      <c r="EL161" s="1633"/>
      <c r="EM161" s="1633"/>
      <c r="EN161" s="1633"/>
      <c r="EO161" s="1633"/>
      <c r="EP161" s="1633"/>
      <c r="EQ161" s="1633"/>
      <c r="ER161" s="1633"/>
      <c r="ES161" s="1633"/>
      <c r="ET161" s="1633"/>
      <c r="EU161" s="1633"/>
      <c r="EV161" s="1633"/>
      <c r="EW161" s="1633"/>
      <c r="EX161" s="1633"/>
      <c r="EY161" s="1633"/>
      <c r="EZ161" s="1633"/>
      <c r="FA161" s="1633"/>
      <c r="FB161" s="1633"/>
      <c r="FC161" s="1633"/>
      <c r="FD161" s="1633"/>
      <c r="FE161" s="1633"/>
      <c r="FF161" s="1633"/>
      <c r="FG161" s="1633"/>
      <c r="FH161" s="1633"/>
      <c r="FI161" s="1633"/>
      <c r="FJ161" s="1633"/>
      <c r="FK161" s="1633"/>
      <c r="FL161" s="1633"/>
      <c r="FM161" s="1633"/>
      <c r="FN161" s="1633"/>
      <c r="FO161" s="1633"/>
      <c r="FP161" s="1633"/>
      <c r="FQ161" s="1633"/>
      <c r="FR161" s="1633"/>
      <c r="FS161" s="1633"/>
      <c r="FT161" s="1633"/>
      <c r="FU161" s="1633"/>
      <c r="FV161" s="1633"/>
      <c r="FW161" s="1633"/>
      <c r="FX161" s="1633"/>
      <c r="FY161" s="1633"/>
      <c r="FZ161" s="1633"/>
      <c r="GA161" s="1633"/>
      <c r="GB161" s="1633"/>
      <c r="GC161" s="1633"/>
      <c r="GD161" s="1633"/>
      <c r="GE161" s="1633"/>
      <c r="GF161" s="1633"/>
      <c r="GG161" s="1633"/>
      <c r="GH161" s="1633"/>
      <c r="GI161" s="1633"/>
      <c r="GJ161" s="1633"/>
      <c r="GK161" s="1633"/>
      <c r="GL161" s="1633"/>
      <c r="GM161" s="1633"/>
      <c r="GN161" s="1633"/>
      <c r="GO161" s="1633"/>
      <c r="GP161" s="1633"/>
      <c r="GQ161" s="1633"/>
      <c r="GR161" s="1633"/>
      <c r="GS161" s="1633"/>
      <c r="GT161" s="1633"/>
      <c r="GU161" s="1633"/>
      <c r="GV161" s="1633"/>
      <c r="GW161" s="1633"/>
      <c r="GX161" s="1633"/>
      <c r="GY161" s="1633"/>
      <c r="GZ161" s="1633"/>
      <c r="HA161" s="1633"/>
      <c r="HB161" s="1633"/>
      <c r="HC161" s="1633"/>
      <c r="HD161" s="1633"/>
      <c r="HE161" s="1633"/>
      <c r="HF161" s="1633"/>
      <c r="HG161" s="1633"/>
      <c r="HH161" s="1633"/>
      <c r="HI161" s="1633"/>
      <c r="HJ161" s="1633"/>
      <c r="HK161" s="1633"/>
      <c r="HL161" s="1633"/>
      <c r="HM161" s="1633"/>
      <c r="HN161" s="1633"/>
      <c r="HO161" s="1633"/>
      <c r="HP161" s="1633"/>
      <c r="HQ161" s="1633"/>
      <c r="HR161" s="1633"/>
      <c r="HS161" s="1633"/>
      <c r="HT161" s="1633"/>
      <c r="HU161" s="1633"/>
      <c r="HV161" s="1633"/>
      <c r="HW161" s="1633"/>
      <c r="HX161" s="1633"/>
      <c r="HY161" s="1633"/>
      <c r="HZ161" s="1633"/>
      <c r="IA161" s="1633"/>
      <c r="IB161" s="1633"/>
      <c r="IC161" s="1633"/>
      <c r="ID161" s="1633"/>
      <c r="IE161" s="1633"/>
      <c r="IF161" s="1633"/>
      <c r="IG161" s="1633"/>
      <c r="IH161" s="1633"/>
      <c r="II161" s="1633"/>
      <c r="IJ161" s="1633"/>
      <c r="IK161" s="1633"/>
      <c r="IL161" s="1633"/>
      <c r="IM161" s="1633"/>
      <c r="IN161" s="1633"/>
      <c r="IO161" s="1633"/>
      <c r="IP161" s="1633"/>
      <c r="IQ161" s="1633"/>
      <c r="IR161" s="1633"/>
      <c r="IS161" s="1633"/>
      <c r="IT161" s="1633"/>
      <c r="IU161" s="1633"/>
      <c r="IV161" s="1633"/>
      <c r="IW161" s="1633"/>
      <c r="IX161" s="1633"/>
      <c r="IY161" s="1633"/>
      <c r="IZ161" s="1633"/>
      <c r="JA161" s="1633"/>
      <c r="JB161" s="1633"/>
      <c r="JC161" s="1633"/>
      <c r="JD161" s="1633"/>
      <c r="JE161" s="1633"/>
      <c r="JF161" s="1633"/>
      <c r="JG161" s="1633"/>
      <c r="JH161" s="1633"/>
      <c r="JI161" s="1633"/>
      <c r="JJ161" s="1633"/>
      <c r="JK161" s="1633"/>
      <c r="JL161" s="1633"/>
      <c r="JM161" s="1633"/>
      <c r="JN161" s="1633"/>
      <c r="JO161" s="1633"/>
      <c r="JP161" s="1633"/>
      <c r="JQ161" s="1633"/>
      <c r="JR161" s="1633"/>
      <c r="JS161" s="1633"/>
      <c r="JT161" s="1633"/>
      <c r="JU161" s="1633"/>
      <c r="JV161" s="1633"/>
      <c r="JW161" s="1633"/>
      <c r="JX161" s="1633"/>
      <c r="JY161" s="1633"/>
      <c r="JZ161" s="1633"/>
      <c r="KA161" s="1633"/>
      <c r="KB161" s="1633"/>
      <c r="KC161" s="1633"/>
      <c r="KD161" s="1633"/>
      <c r="KE161" s="1633"/>
      <c r="KF161" s="1633"/>
      <c r="KG161" s="1633"/>
      <c r="KH161" s="1633"/>
      <c r="KI161" s="1633"/>
      <c r="KJ161" s="1633"/>
      <c r="KK161" s="1633"/>
      <c r="KL161" s="1633"/>
      <c r="KM161" s="1633"/>
      <c r="KN161" s="1633"/>
      <c r="KO161" s="1633"/>
      <c r="KP161" s="1633"/>
      <c r="KQ161" s="1633"/>
      <c r="KR161" s="1633"/>
      <c r="KS161" s="1633"/>
      <c r="KT161" s="1633"/>
      <c r="KU161" s="1633"/>
      <c r="KV161" s="1633"/>
      <c r="KW161" s="1633"/>
      <c r="KX161" s="1633"/>
      <c r="KY161" s="1633"/>
      <c r="KZ161" s="1633"/>
      <c r="LA161" s="1633"/>
      <c r="LB161" s="1633"/>
      <c r="LC161" s="1633"/>
      <c r="LD161" s="1642"/>
      <c r="LE161" s="1642"/>
      <c r="LF161" s="1642"/>
      <c r="LG161" s="1642"/>
      <c r="LH161" s="1642"/>
      <c r="LI161" s="1642"/>
      <c r="LJ161" s="1642"/>
      <c r="LK161" s="1642"/>
      <c r="LL161" s="1642"/>
      <c r="LM161" s="1643"/>
    </row>
    <row r="162" s="1479" customFormat="1" ht="47" customHeight="1" spans="1:325">
      <c r="A162" s="2147">
        <v>45911</v>
      </c>
      <c r="B162" s="2148" t="s">
        <v>753</v>
      </c>
      <c r="C162" s="2149" t="s">
        <v>115</v>
      </c>
      <c r="D162" s="2150">
        <v>4500178976</v>
      </c>
      <c r="E162" s="2160"/>
      <c r="F162" s="2150" t="s">
        <v>4033</v>
      </c>
      <c r="G162" s="2152" t="s">
        <v>3803</v>
      </c>
      <c r="H162" s="2152" t="s">
        <v>3803</v>
      </c>
      <c r="I162" s="1532" t="s">
        <v>3804</v>
      </c>
      <c r="J162" s="1522">
        <v>240</v>
      </c>
      <c r="K162" s="1534">
        <v>0</v>
      </c>
      <c r="L162" s="1534">
        <v>6</v>
      </c>
      <c r="M162" s="1534">
        <f t="shared" si="56"/>
        <v>40</v>
      </c>
      <c r="N162" s="2163">
        <v>45947</v>
      </c>
      <c r="O162" s="2163">
        <v>45945</v>
      </c>
      <c r="P162" s="1526"/>
      <c r="Q162" s="1554" t="s">
        <v>78</v>
      </c>
      <c r="R162" s="2167"/>
      <c r="S162" s="2167" t="s">
        <v>111</v>
      </c>
      <c r="T162" s="1557" t="s">
        <v>1366</v>
      </c>
      <c r="U162" s="1578" t="s">
        <v>88</v>
      </c>
      <c r="V162" s="1578" t="s">
        <v>4031</v>
      </c>
      <c r="W162" s="1579"/>
      <c r="X162" s="1578"/>
      <c r="Y162" s="1580" t="s">
        <v>4032</v>
      </c>
      <c r="Z162" s="2173" t="s">
        <v>122</v>
      </c>
      <c r="AA162" s="2174">
        <v>3.139</v>
      </c>
      <c r="AB162" s="2175">
        <f t="shared" si="57"/>
        <v>753.36</v>
      </c>
      <c r="AC162" s="1602"/>
      <c r="AD162" s="1603" t="s">
        <v>81</v>
      </c>
      <c r="AE162" s="1603">
        <v>1</v>
      </c>
      <c r="AF162" s="1603">
        <f t="shared" si="60"/>
        <v>240</v>
      </c>
      <c r="AG162" s="1604"/>
      <c r="AH162" s="1605"/>
      <c r="AI162" s="1605"/>
      <c r="AJ162" s="1605" t="s">
        <v>63</v>
      </c>
      <c r="AK162" s="1616">
        <f t="shared" si="61"/>
        <v>240</v>
      </c>
      <c r="AL162" s="2314"/>
      <c r="AM162" s="1617"/>
      <c r="AN162" s="1622">
        <f>J162/1</f>
        <v>240</v>
      </c>
      <c r="AO162" s="1618"/>
      <c r="AP162" s="1618"/>
      <c r="AQ162" s="1618"/>
      <c r="AR162" s="1618"/>
      <c r="AS162" s="1618"/>
      <c r="AT162" s="1618"/>
      <c r="AU162" s="2316"/>
      <c r="AV162" s="2292">
        <f t="shared" si="54"/>
        <v>230</v>
      </c>
      <c r="AW162" s="2297">
        <f t="shared" si="55"/>
        <v>10</v>
      </c>
      <c r="AX162" s="1633"/>
      <c r="AY162" s="1633"/>
      <c r="AZ162" s="1633"/>
      <c r="BA162" s="1633"/>
      <c r="BB162" s="1633"/>
      <c r="BC162" s="1633"/>
      <c r="BD162" s="1633"/>
      <c r="BE162" s="1633"/>
      <c r="BF162" s="1633"/>
      <c r="BG162" s="1633"/>
      <c r="BH162" s="1633"/>
      <c r="BI162" s="1633"/>
      <c r="BJ162" s="1633"/>
      <c r="BK162" s="1633"/>
      <c r="BL162" s="1633"/>
      <c r="BM162" s="1633"/>
      <c r="BN162" s="1633"/>
      <c r="BO162" s="1633"/>
      <c r="BP162" s="1633"/>
      <c r="BQ162" s="1633"/>
      <c r="BR162" s="1633"/>
      <c r="BS162" s="1633"/>
      <c r="BT162" s="1633"/>
      <c r="BU162" s="1633"/>
      <c r="BV162" s="1633"/>
      <c r="BW162" s="1633"/>
      <c r="BX162" s="1633"/>
      <c r="BY162" s="1633"/>
      <c r="BZ162" s="1633"/>
      <c r="CA162" s="1633"/>
      <c r="CB162" s="1633"/>
      <c r="CC162" s="1633"/>
      <c r="CD162" s="1633"/>
      <c r="CE162" s="1633"/>
      <c r="CF162" s="1633"/>
      <c r="CG162" s="1633"/>
      <c r="CH162" s="1633"/>
      <c r="CI162" s="1633"/>
      <c r="CJ162" s="1633"/>
      <c r="CK162" s="1633"/>
      <c r="CL162" s="1633"/>
      <c r="CM162" s="1633"/>
      <c r="CN162" s="1633"/>
      <c r="CO162" s="1633"/>
      <c r="CP162" s="1633"/>
      <c r="CQ162" s="1633"/>
      <c r="CR162" s="1633"/>
      <c r="CS162" s="1633"/>
      <c r="CT162" s="1633"/>
      <c r="CU162" s="1633"/>
      <c r="CV162" s="1633"/>
      <c r="CW162" s="1633"/>
      <c r="CX162" s="1633"/>
      <c r="CY162" s="1633"/>
      <c r="CZ162" s="1633"/>
      <c r="DA162" s="1633"/>
      <c r="DB162" s="1633"/>
      <c r="DC162" s="1633"/>
      <c r="DD162" s="1633"/>
      <c r="DE162" s="1633"/>
      <c r="DF162" s="1633"/>
      <c r="DG162" s="1633"/>
      <c r="DH162" s="1633"/>
      <c r="DI162" s="1633"/>
      <c r="DJ162" s="1633"/>
      <c r="DK162" s="1633"/>
      <c r="DL162" s="1633"/>
      <c r="DM162" s="1633"/>
      <c r="DN162" s="1633"/>
      <c r="DO162" s="1633"/>
      <c r="DP162" s="1633"/>
      <c r="DQ162" s="1633"/>
      <c r="DR162" s="1633"/>
      <c r="DS162" s="1633"/>
      <c r="DT162" s="1633"/>
      <c r="DU162" s="1633"/>
      <c r="DV162" s="1633"/>
      <c r="DW162" s="1633"/>
      <c r="DX162" s="1633"/>
      <c r="DY162" s="1633"/>
      <c r="DZ162" s="1633"/>
      <c r="EA162" s="1633"/>
      <c r="EB162" s="1633"/>
      <c r="EC162" s="1633"/>
      <c r="ED162" s="1633"/>
      <c r="EE162" s="1633"/>
      <c r="EF162" s="1633"/>
      <c r="EG162" s="1633"/>
      <c r="EH162" s="1633"/>
      <c r="EI162" s="1633"/>
      <c r="EJ162" s="1633"/>
      <c r="EK162" s="1633"/>
      <c r="EL162" s="1633"/>
      <c r="EM162" s="1633"/>
      <c r="EN162" s="1633"/>
      <c r="EO162" s="1633"/>
      <c r="EP162" s="1633"/>
      <c r="EQ162" s="1633"/>
      <c r="ER162" s="1633"/>
      <c r="ES162" s="1633"/>
      <c r="ET162" s="1633"/>
      <c r="EU162" s="1633"/>
      <c r="EV162" s="1633"/>
      <c r="EW162" s="1633"/>
      <c r="EX162" s="1633"/>
      <c r="EY162" s="1633"/>
      <c r="EZ162" s="1633"/>
      <c r="FA162" s="1633"/>
      <c r="FB162" s="1633"/>
      <c r="FC162" s="1633"/>
      <c r="FD162" s="1633"/>
      <c r="FE162" s="1633"/>
      <c r="FF162" s="1633"/>
      <c r="FG162" s="1633"/>
      <c r="FH162" s="1633"/>
      <c r="FI162" s="1633"/>
      <c r="FJ162" s="1633"/>
      <c r="FK162" s="1633"/>
      <c r="FL162" s="1633"/>
      <c r="FM162" s="1633"/>
      <c r="FN162" s="1633"/>
      <c r="FO162" s="1633"/>
      <c r="FP162" s="1633"/>
      <c r="FQ162" s="1633"/>
      <c r="FR162" s="1633"/>
      <c r="FS162" s="1633"/>
      <c r="FT162" s="1633"/>
      <c r="FU162" s="1633"/>
      <c r="FV162" s="1633"/>
      <c r="FW162" s="1633"/>
      <c r="FX162" s="1633"/>
      <c r="FY162" s="1633"/>
      <c r="FZ162" s="1633"/>
      <c r="GA162" s="1633"/>
      <c r="GB162" s="1633"/>
      <c r="GC162" s="1633"/>
      <c r="GD162" s="1633"/>
      <c r="GE162" s="1633"/>
      <c r="GF162" s="1633"/>
      <c r="GG162" s="1633"/>
      <c r="GH162" s="1633"/>
      <c r="GI162" s="1633"/>
      <c r="GJ162" s="1633"/>
      <c r="GK162" s="1633"/>
      <c r="GL162" s="1633"/>
      <c r="GM162" s="1633"/>
      <c r="GN162" s="1633"/>
      <c r="GO162" s="1633"/>
      <c r="GP162" s="1633"/>
      <c r="GQ162" s="1633"/>
      <c r="GR162" s="1633"/>
      <c r="GS162" s="1633"/>
      <c r="GT162" s="1633"/>
      <c r="GU162" s="1633"/>
      <c r="GV162" s="1633"/>
      <c r="GW162" s="1633"/>
      <c r="GX162" s="1633"/>
      <c r="GY162" s="1633"/>
      <c r="GZ162" s="1633"/>
      <c r="HA162" s="1633"/>
      <c r="HB162" s="1633"/>
      <c r="HC162" s="1633"/>
      <c r="HD162" s="1633"/>
      <c r="HE162" s="1633"/>
      <c r="HF162" s="1633"/>
      <c r="HG162" s="1633"/>
      <c r="HH162" s="1633"/>
      <c r="HI162" s="1633"/>
      <c r="HJ162" s="1633"/>
      <c r="HK162" s="1633"/>
      <c r="HL162" s="1633"/>
      <c r="HM162" s="1633"/>
      <c r="HN162" s="1633"/>
      <c r="HO162" s="1633"/>
      <c r="HP162" s="1633"/>
      <c r="HQ162" s="1633"/>
      <c r="HR162" s="1633"/>
      <c r="HS162" s="1633"/>
      <c r="HT162" s="1633"/>
      <c r="HU162" s="1633"/>
      <c r="HV162" s="1633"/>
      <c r="HW162" s="1633"/>
      <c r="HX162" s="1633"/>
      <c r="HY162" s="1633"/>
      <c r="HZ162" s="1633"/>
      <c r="IA162" s="1633"/>
      <c r="IB162" s="1633"/>
      <c r="IC162" s="1633"/>
      <c r="ID162" s="1633"/>
      <c r="IE162" s="1633"/>
      <c r="IF162" s="1633"/>
      <c r="IG162" s="1633"/>
      <c r="IH162" s="1633"/>
      <c r="II162" s="1633"/>
      <c r="IJ162" s="1633"/>
      <c r="IK162" s="1633"/>
      <c r="IL162" s="1633"/>
      <c r="IM162" s="1633"/>
      <c r="IN162" s="1633"/>
      <c r="IO162" s="1633"/>
      <c r="IP162" s="1633"/>
      <c r="IQ162" s="1633"/>
      <c r="IR162" s="1633"/>
      <c r="IS162" s="1633"/>
      <c r="IT162" s="1633"/>
      <c r="IU162" s="1633"/>
      <c r="IV162" s="1633"/>
      <c r="IW162" s="1633"/>
      <c r="IX162" s="1633"/>
      <c r="IY162" s="1633"/>
      <c r="IZ162" s="1633"/>
      <c r="JA162" s="1633"/>
      <c r="JB162" s="1633"/>
      <c r="JC162" s="1633"/>
      <c r="JD162" s="1633"/>
      <c r="JE162" s="1633"/>
      <c r="JF162" s="1633"/>
      <c r="JG162" s="1633"/>
      <c r="JH162" s="1633"/>
      <c r="JI162" s="1633"/>
      <c r="JJ162" s="1633"/>
      <c r="JK162" s="1633"/>
      <c r="JL162" s="1633"/>
      <c r="JM162" s="1633"/>
      <c r="JN162" s="1633"/>
      <c r="JO162" s="1633"/>
      <c r="JP162" s="1633"/>
      <c r="JQ162" s="1633"/>
      <c r="JR162" s="1633"/>
      <c r="JS162" s="1633"/>
      <c r="JT162" s="1633"/>
      <c r="JU162" s="1633"/>
      <c r="JV162" s="1633"/>
      <c r="JW162" s="1633"/>
      <c r="JX162" s="1633"/>
      <c r="JY162" s="1633"/>
      <c r="JZ162" s="1633"/>
      <c r="KA162" s="1633"/>
      <c r="KB162" s="1633"/>
      <c r="KC162" s="1633"/>
      <c r="KD162" s="1633"/>
      <c r="KE162" s="1633"/>
      <c r="KF162" s="1633"/>
      <c r="KG162" s="1633"/>
      <c r="KH162" s="1633"/>
      <c r="KI162" s="1633"/>
      <c r="KJ162" s="1633"/>
      <c r="KK162" s="1633"/>
      <c r="KL162" s="1633"/>
      <c r="KM162" s="1633"/>
      <c r="KN162" s="1633"/>
      <c r="KO162" s="1633"/>
      <c r="KP162" s="1633"/>
      <c r="KQ162" s="1633"/>
      <c r="KR162" s="1633"/>
      <c r="KS162" s="1633"/>
      <c r="KT162" s="1633"/>
      <c r="KU162" s="1633"/>
      <c r="KV162" s="1633"/>
      <c r="KW162" s="1633"/>
      <c r="KX162" s="1633"/>
      <c r="KY162" s="1633"/>
      <c r="KZ162" s="1633"/>
      <c r="LA162" s="1633"/>
      <c r="LB162" s="1633"/>
      <c r="LC162" s="1633"/>
      <c r="LD162" s="1642"/>
      <c r="LE162" s="1642"/>
      <c r="LF162" s="1642"/>
      <c r="LG162" s="1642"/>
      <c r="LH162" s="1642"/>
      <c r="LI162" s="1642"/>
      <c r="LJ162" s="1642"/>
      <c r="LK162" s="1642"/>
      <c r="LL162" s="1642"/>
      <c r="LM162" s="1643"/>
    </row>
    <row r="163" s="1479" customFormat="1" ht="47" customHeight="1" spans="1:325">
      <c r="A163" s="2147">
        <v>45906</v>
      </c>
      <c r="B163" s="2148" t="s">
        <v>753</v>
      </c>
      <c r="C163" s="2149" t="s">
        <v>115</v>
      </c>
      <c r="D163" s="2150">
        <v>4500178976</v>
      </c>
      <c r="E163" s="2160"/>
      <c r="F163" s="2150" t="s">
        <v>4034</v>
      </c>
      <c r="G163" s="2152" t="s">
        <v>3726</v>
      </c>
      <c r="H163" s="2152" t="s">
        <v>3726</v>
      </c>
      <c r="I163" s="1532" t="s">
        <v>3807</v>
      </c>
      <c r="J163" s="1522">
        <v>240</v>
      </c>
      <c r="K163" s="1534">
        <v>0</v>
      </c>
      <c r="L163" s="1534">
        <v>6</v>
      </c>
      <c r="M163" s="1534">
        <f t="shared" ref="M163:M170" si="62">J163/L163</f>
        <v>40</v>
      </c>
      <c r="N163" s="2163">
        <v>45947</v>
      </c>
      <c r="O163" s="2163">
        <v>45945</v>
      </c>
      <c r="P163" s="1526"/>
      <c r="Q163" s="1554" t="s">
        <v>78</v>
      </c>
      <c r="R163" s="2167"/>
      <c r="S163" s="2167" t="s">
        <v>111</v>
      </c>
      <c r="T163" s="1557" t="s">
        <v>1366</v>
      </c>
      <c r="U163" s="1578" t="s">
        <v>88</v>
      </c>
      <c r="V163" s="1578" t="s">
        <v>4031</v>
      </c>
      <c r="W163" s="1579"/>
      <c r="X163" s="1578"/>
      <c r="Y163" s="1580" t="s">
        <v>4032</v>
      </c>
      <c r="Z163" s="2173" t="s">
        <v>122</v>
      </c>
      <c r="AA163" s="2174">
        <v>3.1112</v>
      </c>
      <c r="AB163" s="2175">
        <f t="shared" ref="AB163:AB170" si="63">AA163*J163</f>
        <v>746.688</v>
      </c>
      <c r="AC163" s="1602"/>
      <c r="AD163" s="1603" t="s">
        <v>81</v>
      </c>
      <c r="AE163" s="1603">
        <v>1</v>
      </c>
      <c r="AF163" s="1603">
        <f t="shared" si="60"/>
        <v>240</v>
      </c>
      <c r="AG163" s="1604"/>
      <c r="AH163" s="1605"/>
      <c r="AI163" s="1605"/>
      <c r="AJ163" s="1605" t="s">
        <v>63</v>
      </c>
      <c r="AK163" s="1616">
        <f t="shared" si="61"/>
        <v>240</v>
      </c>
      <c r="AL163" s="2314"/>
      <c r="AM163" s="1617"/>
      <c r="AN163" s="1618"/>
      <c r="AO163" s="1622">
        <f>J163</f>
        <v>240</v>
      </c>
      <c r="AP163" s="1618"/>
      <c r="AQ163" s="1618"/>
      <c r="AR163" s="1618"/>
      <c r="AS163" s="1618"/>
      <c r="AT163" s="1618"/>
      <c r="AU163" s="2316"/>
      <c r="AV163" s="2292">
        <f t="shared" si="54"/>
        <v>230</v>
      </c>
      <c r="AW163" s="2297">
        <f t="shared" si="55"/>
        <v>10</v>
      </c>
      <c r="AX163" s="1633"/>
      <c r="AY163" s="1633"/>
      <c r="AZ163" s="1633"/>
      <c r="BA163" s="1633"/>
      <c r="BB163" s="1633"/>
      <c r="BC163" s="1633"/>
      <c r="BD163" s="1633"/>
      <c r="BE163" s="1633"/>
      <c r="BF163" s="1633"/>
      <c r="BG163" s="1633"/>
      <c r="BH163" s="1633"/>
      <c r="BI163" s="1633"/>
      <c r="BJ163" s="1633"/>
      <c r="BK163" s="1633"/>
      <c r="BL163" s="1633"/>
      <c r="BM163" s="1633"/>
      <c r="BN163" s="1633"/>
      <c r="BO163" s="1633"/>
      <c r="BP163" s="1633"/>
      <c r="BQ163" s="1633"/>
      <c r="BR163" s="1633"/>
      <c r="BS163" s="1633"/>
      <c r="BT163" s="1633"/>
      <c r="BU163" s="1633"/>
      <c r="BV163" s="1633"/>
      <c r="BW163" s="1633"/>
      <c r="BX163" s="1633"/>
      <c r="BY163" s="1633"/>
      <c r="BZ163" s="1633"/>
      <c r="CA163" s="1633"/>
      <c r="CB163" s="1633"/>
      <c r="CC163" s="1633"/>
      <c r="CD163" s="1633"/>
      <c r="CE163" s="1633"/>
      <c r="CF163" s="1633"/>
      <c r="CG163" s="1633"/>
      <c r="CH163" s="1633"/>
      <c r="CI163" s="1633"/>
      <c r="CJ163" s="1633"/>
      <c r="CK163" s="1633"/>
      <c r="CL163" s="1633"/>
      <c r="CM163" s="1633"/>
      <c r="CN163" s="1633"/>
      <c r="CO163" s="1633"/>
      <c r="CP163" s="1633"/>
      <c r="CQ163" s="1633"/>
      <c r="CR163" s="1633"/>
      <c r="CS163" s="1633"/>
      <c r="CT163" s="1633"/>
      <c r="CU163" s="1633"/>
      <c r="CV163" s="1633"/>
      <c r="CW163" s="1633"/>
      <c r="CX163" s="1633"/>
      <c r="CY163" s="1633"/>
      <c r="CZ163" s="1633"/>
      <c r="DA163" s="1633"/>
      <c r="DB163" s="1633"/>
      <c r="DC163" s="1633"/>
      <c r="DD163" s="1633"/>
      <c r="DE163" s="1633"/>
      <c r="DF163" s="1633"/>
      <c r="DG163" s="1633"/>
      <c r="DH163" s="1633"/>
      <c r="DI163" s="1633"/>
      <c r="DJ163" s="1633"/>
      <c r="DK163" s="1633"/>
      <c r="DL163" s="1633"/>
      <c r="DM163" s="1633"/>
      <c r="DN163" s="1633"/>
      <c r="DO163" s="1633"/>
      <c r="DP163" s="1633"/>
      <c r="DQ163" s="1633"/>
      <c r="DR163" s="1633"/>
      <c r="DS163" s="1633"/>
      <c r="DT163" s="1633"/>
      <c r="DU163" s="1633"/>
      <c r="DV163" s="1633"/>
      <c r="DW163" s="1633"/>
      <c r="DX163" s="1633"/>
      <c r="DY163" s="1633"/>
      <c r="DZ163" s="1633"/>
      <c r="EA163" s="1633"/>
      <c r="EB163" s="1633"/>
      <c r="EC163" s="1633"/>
      <c r="ED163" s="1633"/>
      <c r="EE163" s="1633"/>
      <c r="EF163" s="1633"/>
      <c r="EG163" s="1633"/>
      <c r="EH163" s="1633"/>
      <c r="EI163" s="1633"/>
      <c r="EJ163" s="1633"/>
      <c r="EK163" s="1633"/>
      <c r="EL163" s="1633"/>
      <c r="EM163" s="1633"/>
      <c r="EN163" s="1633"/>
      <c r="EO163" s="1633"/>
      <c r="EP163" s="1633"/>
      <c r="EQ163" s="1633"/>
      <c r="ER163" s="1633"/>
      <c r="ES163" s="1633"/>
      <c r="ET163" s="1633"/>
      <c r="EU163" s="1633"/>
      <c r="EV163" s="1633"/>
      <c r="EW163" s="1633"/>
      <c r="EX163" s="1633"/>
      <c r="EY163" s="1633"/>
      <c r="EZ163" s="1633"/>
      <c r="FA163" s="1633"/>
      <c r="FB163" s="1633"/>
      <c r="FC163" s="1633"/>
      <c r="FD163" s="1633"/>
      <c r="FE163" s="1633"/>
      <c r="FF163" s="1633"/>
      <c r="FG163" s="1633"/>
      <c r="FH163" s="1633"/>
      <c r="FI163" s="1633"/>
      <c r="FJ163" s="1633"/>
      <c r="FK163" s="1633"/>
      <c r="FL163" s="1633"/>
      <c r="FM163" s="1633"/>
      <c r="FN163" s="1633"/>
      <c r="FO163" s="1633"/>
      <c r="FP163" s="1633"/>
      <c r="FQ163" s="1633"/>
      <c r="FR163" s="1633"/>
      <c r="FS163" s="1633"/>
      <c r="FT163" s="1633"/>
      <c r="FU163" s="1633"/>
      <c r="FV163" s="1633"/>
      <c r="FW163" s="1633"/>
      <c r="FX163" s="1633"/>
      <c r="FY163" s="1633"/>
      <c r="FZ163" s="1633"/>
      <c r="GA163" s="1633"/>
      <c r="GB163" s="1633"/>
      <c r="GC163" s="1633"/>
      <c r="GD163" s="1633"/>
      <c r="GE163" s="1633"/>
      <c r="GF163" s="1633"/>
      <c r="GG163" s="1633"/>
      <c r="GH163" s="1633"/>
      <c r="GI163" s="1633"/>
      <c r="GJ163" s="1633"/>
      <c r="GK163" s="1633"/>
      <c r="GL163" s="1633"/>
      <c r="GM163" s="1633"/>
      <c r="GN163" s="1633"/>
      <c r="GO163" s="1633"/>
      <c r="GP163" s="1633"/>
      <c r="GQ163" s="1633"/>
      <c r="GR163" s="1633"/>
      <c r="GS163" s="1633"/>
      <c r="GT163" s="1633"/>
      <c r="GU163" s="1633"/>
      <c r="GV163" s="1633"/>
      <c r="GW163" s="1633"/>
      <c r="GX163" s="1633"/>
      <c r="GY163" s="1633"/>
      <c r="GZ163" s="1633"/>
      <c r="HA163" s="1633"/>
      <c r="HB163" s="1633"/>
      <c r="HC163" s="1633"/>
      <c r="HD163" s="1633"/>
      <c r="HE163" s="1633"/>
      <c r="HF163" s="1633"/>
      <c r="HG163" s="1633"/>
      <c r="HH163" s="1633"/>
      <c r="HI163" s="1633"/>
      <c r="HJ163" s="1633"/>
      <c r="HK163" s="1633"/>
      <c r="HL163" s="1633"/>
      <c r="HM163" s="1633"/>
      <c r="HN163" s="1633"/>
      <c r="HO163" s="1633"/>
      <c r="HP163" s="1633"/>
      <c r="HQ163" s="1633"/>
      <c r="HR163" s="1633"/>
      <c r="HS163" s="1633"/>
      <c r="HT163" s="1633"/>
      <c r="HU163" s="1633"/>
      <c r="HV163" s="1633"/>
      <c r="HW163" s="1633"/>
      <c r="HX163" s="1633"/>
      <c r="HY163" s="1633"/>
      <c r="HZ163" s="1633"/>
      <c r="IA163" s="1633"/>
      <c r="IB163" s="1633"/>
      <c r="IC163" s="1633"/>
      <c r="ID163" s="1633"/>
      <c r="IE163" s="1633"/>
      <c r="IF163" s="1633"/>
      <c r="IG163" s="1633"/>
      <c r="IH163" s="1633"/>
      <c r="II163" s="1633"/>
      <c r="IJ163" s="1633"/>
      <c r="IK163" s="1633"/>
      <c r="IL163" s="1633"/>
      <c r="IM163" s="1633"/>
      <c r="IN163" s="1633"/>
      <c r="IO163" s="1633"/>
      <c r="IP163" s="1633"/>
      <c r="IQ163" s="1633"/>
      <c r="IR163" s="1633"/>
      <c r="IS163" s="1633"/>
      <c r="IT163" s="1633"/>
      <c r="IU163" s="1633"/>
      <c r="IV163" s="1633"/>
      <c r="IW163" s="1633"/>
      <c r="IX163" s="1633"/>
      <c r="IY163" s="1633"/>
      <c r="IZ163" s="1633"/>
      <c r="JA163" s="1633"/>
      <c r="JB163" s="1633"/>
      <c r="JC163" s="1633"/>
      <c r="JD163" s="1633"/>
      <c r="JE163" s="1633"/>
      <c r="JF163" s="1633"/>
      <c r="JG163" s="1633"/>
      <c r="JH163" s="1633"/>
      <c r="JI163" s="1633"/>
      <c r="JJ163" s="1633"/>
      <c r="JK163" s="1633"/>
      <c r="JL163" s="1633"/>
      <c r="JM163" s="1633"/>
      <c r="JN163" s="1633"/>
      <c r="JO163" s="1633"/>
      <c r="JP163" s="1633"/>
      <c r="JQ163" s="1633"/>
      <c r="JR163" s="1633"/>
      <c r="JS163" s="1633"/>
      <c r="JT163" s="1633"/>
      <c r="JU163" s="1633"/>
      <c r="JV163" s="1633"/>
      <c r="JW163" s="1633"/>
      <c r="JX163" s="1633"/>
      <c r="JY163" s="1633"/>
      <c r="JZ163" s="1633"/>
      <c r="KA163" s="1633"/>
      <c r="KB163" s="1633"/>
      <c r="KC163" s="1633"/>
      <c r="KD163" s="1633"/>
      <c r="KE163" s="1633"/>
      <c r="KF163" s="1633"/>
      <c r="KG163" s="1633"/>
      <c r="KH163" s="1633"/>
      <c r="KI163" s="1633"/>
      <c r="KJ163" s="1633"/>
      <c r="KK163" s="1633"/>
      <c r="KL163" s="1633"/>
      <c r="KM163" s="1633"/>
      <c r="KN163" s="1633"/>
      <c r="KO163" s="1633"/>
      <c r="KP163" s="1633"/>
      <c r="KQ163" s="1633"/>
      <c r="KR163" s="1633"/>
      <c r="KS163" s="1633"/>
      <c r="KT163" s="1633"/>
      <c r="KU163" s="1633"/>
      <c r="KV163" s="1633"/>
      <c r="KW163" s="1633"/>
      <c r="KX163" s="1633"/>
      <c r="KY163" s="1633"/>
      <c r="KZ163" s="1633"/>
      <c r="LA163" s="1633"/>
      <c r="LB163" s="1633"/>
      <c r="LC163" s="1633"/>
      <c r="LD163" s="1642"/>
      <c r="LE163" s="1642"/>
      <c r="LF163" s="1642"/>
      <c r="LG163" s="1642"/>
      <c r="LH163" s="1642"/>
      <c r="LI163" s="1642"/>
      <c r="LJ163" s="1642"/>
      <c r="LK163" s="1642"/>
      <c r="LL163" s="1642"/>
      <c r="LM163" s="1643"/>
    </row>
    <row r="164" s="1479" customFormat="1" ht="47" customHeight="1" spans="1:325">
      <c r="A164" s="2147">
        <v>45906</v>
      </c>
      <c r="B164" s="2148" t="s">
        <v>753</v>
      </c>
      <c r="C164" s="2149" t="s">
        <v>115</v>
      </c>
      <c r="D164" s="2150">
        <v>4500178976</v>
      </c>
      <c r="E164" s="2160"/>
      <c r="F164" s="2150" t="s">
        <v>4035</v>
      </c>
      <c r="G164" s="2152" t="s">
        <v>3809</v>
      </c>
      <c r="H164" s="2152" t="s">
        <v>3809</v>
      </c>
      <c r="I164" s="1532" t="s">
        <v>3810</v>
      </c>
      <c r="J164" s="1522">
        <v>240</v>
      </c>
      <c r="K164" s="1534">
        <v>0</v>
      </c>
      <c r="L164" s="1534">
        <v>6</v>
      </c>
      <c r="M164" s="1534">
        <f t="shared" si="62"/>
        <v>40</v>
      </c>
      <c r="N164" s="2163">
        <v>45947</v>
      </c>
      <c r="O164" s="2163">
        <v>45945</v>
      </c>
      <c r="P164" s="1526"/>
      <c r="Q164" s="1554" t="s">
        <v>78</v>
      </c>
      <c r="R164" s="2167"/>
      <c r="S164" s="2167" t="s">
        <v>111</v>
      </c>
      <c r="T164" s="1557" t="s">
        <v>1366</v>
      </c>
      <c r="U164" s="1578" t="s">
        <v>88</v>
      </c>
      <c r="V164" s="1578" t="s">
        <v>4031</v>
      </c>
      <c r="W164" s="1579"/>
      <c r="X164" s="1578"/>
      <c r="Y164" s="1580" t="s">
        <v>4032</v>
      </c>
      <c r="Z164" s="2173" t="s">
        <v>122</v>
      </c>
      <c r="AA164" s="2174">
        <v>3.3044</v>
      </c>
      <c r="AB164" s="2175">
        <f t="shared" si="63"/>
        <v>793.056</v>
      </c>
      <c r="AC164" s="1602"/>
      <c r="AD164" s="1603" t="s">
        <v>81</v>
      </c>
      <c r="AE164" s="1603">
        <v>1</v>
      </c>
      <c r="AF164" s="1603">
        <f t="shared" si="60"/>
        <v>240</v>
      </c>
      <c r="AG164" s="1604"/>
      <c r="AH164" s="1605"/>
      <c r="AI164" s="1605"/>
      <c r="AJ164" s="1605" t="s">
        <v>63</v>
      </c>
      <c r="AK164" s="1616">
        <f t="shared" si="61"/>
        <v>240</v>
      </c>
      <c r="AL164" s="2314"/>
      <c r="AM164" s="1617"/>
      <c r="AN164" s="1618"/>
      <c r="AO164" s="1618"/>
      <c r="AP164" s="1622">
        <f>J164/1</f>
        <v>240</v>
      </c>
      <c r="AQ164" s="1618"/>
      <c r="AR164" s="1618"/>
      <c r="AS164" s="1618"/>
      <c r="AT164" s="1618"/>
      <c r="AU164" s="2316"/>
      <c r="AV164" s="2292">
        <f t="shared" si="54"/>
        <v>230</v>
      </c>
      <c r="AW164" s="2297">
        <f t="shared" si="55"/>
        <v>10</v>
      </c>
      <c r="AX164" s="1633"/>
      <c r="AY164" s="1633"/>
      <c r="AZ164" s="1633"/>
      <c r="BA164" s="1633"/>
      <c r="BB164" s="1633"/>
      <c r="BC164" s="1633"/>
      <c r="BD164" s="1633"/>
      <c r="BE164" s="1633"/>
      <c r="BF164" s="1633"/>
      <c r="BG164" s="1633"/>
      <c r="BH164" s="1633"/>
      <c r="BI164" s="1633"/>
      <c r="BJ164" s="1633"/>
      <c r="BK164" s="1633"/>
      <c r="BL164" s="1633"/>
      <c r="BM164" s="1633"/>
      <c r="BN164" s="1633"/>
      <c r="BO164" s="1633"/>
      <c r="BP164" s="1633"/>
      <c r="BQ164" s="1633"/>
      <c r="BR164" s="1633"/>
      <c r="BS164" s="1633"/>
      <c r="BT164" s="1633"/>
      <c r="BU164" s="1633"/>
      <c r="BV164" s="1633"/>
      <c r="BW164" s="1633"/>
      <c r="BX164" s="1633"/>
      <c r="BY164" s="1633"/>
      <c r="BZ164" s="1633"/>
      <c r="CA164" s="1633"/>
      <c r="CB164" s="1633"/>
      <c r="CC164" s="1633"/>
      <c r="CD164" s="1633"/>
      <c r="CE164" s="1633"/>
      <c r="CF164" s="1633"/>
      <c r="CG164" s="1633"/>
      <c r="CH164" s="1633"/>
      <c r="CI164" s="1633"/>
      <c r="CJ164" s="1633"/>
      <c r="CK164" s="1633"/>
      <c r="CL164" s="1633"/>
      <c r="CM164" s="1633"/>
      <c r="CN164" s="1633"/>
      <c r="CO164" s="1633"/>
      <c r="CP164" s="1633"/>
      <c r="CQ164" s="1633"/>
      <c r="CR164" s="1633"/>
      <c r="CS164" s="1633"/>
      <c r="CT164" s="1633"/>
      <c r="CU164" s="1633"/>
      <c r="CV164" s="1633"/>
      <c r="CW164" s="1633"/>
      <c r="CX164" s="1633"/>
      <c r="CY164" s="1633"/>
      <c r="CZ164" s="1633"/>
      <c r="DA164" s="1633"/>
      <c r="DB164" s="1633"/>
      <c r="DC164" s="1633"/>
      <c r="DD164" s="1633"/>
      <c r="DE164" s="1633"/>
      <c r="DF164" s="1633"/>
      <c r="DG164" s="1633"/>
      <c r="DH164" s="1633"/>
      <c r="DI164" s="1633"/>
      <c r="DJ164" s="1633"/>
      <c r="DK164" s="1633"/>
      <c r="DL164" s="1633"/>
      <c r="DM164" s="1633"/>
      <c r="DN164" s="1633"/>
      <c r="DO164" s="1633"/>
      <c r="DP164" s="1633"/>
      <c r="DQ164" s="1633"/>
      <c r="DR164" s="1633"/>
      <c r="DS164" s="1633"/>
      <c r="DT164" s="1633"/>
      <c r="DU164" s="1633"/>
      <c r="DV164" s="1633"/>
      <c r="DW164" s="1633"/>
      <c r="DX164" s="1633"/>
      <c r="DY164" s="1633"/>
      <c r="DZ164" s="1633"/>
      <c r="EA164" s="1633"/>
      <c r="EB164" s="1633"/>
      <c r="EC164" s="1633"/>
      <c r="ED164" s="1633"/>
      <c r="EE164" s="1633"/>
      <c r="EF164" s="1633"/>
      <c r="EG164" s="1633"/>
      <c r="EH164" s="1633"/>
      <c r="EI164" s="1633"/>
      <c r="EJ164" s="1633"/>
      <c r="EK164" s="1633"/>
      <c r="EL164" s="1633"/>
      <c r="EM164" s="1633"/>
      <c r="EN164" s="1633"/>
      <c r="EO164" s="1633"/>
      <c r="EP164" s="1633"/>
      <c r="EQ164" s="1633"/>
      <c r="ER164" s="1633"/>
      <c r="ES164" s="1633"/>
      <c r="ET164" s="1633"/>
      <c r="EU164" s="1633"/>
      <c r="EV164" s="1633"/>
      <c r="EW164" s="1633"/>
      <c r="EX164" s="1633"/>
      <c r="EY164" s="1633"/>
      <c r="EZ164" s="1633"/>
      <c r="FA164" s="1633"/>
      <c r="FB164" s="1633"/>
      <c r="FC164" s="1633"/>
      <c r="FD164" s="1633"/>
      <c r="FE164" s="1633"/>
      <c r="FF164" s="1633"/>
      <c r="FG164" s="1633"/>
      <c r="FH164" s="1633"/>
      <c r="FI164" s="1633"/>
      <c r="FJ164" s="1633"/>
      <c r="FK164" s="1633"/>
      <c r="FL164" s="1633"/>
      <c r="FM164" s="1633"/>
      <c r="FN164" s="1633"/>
      <c r="FO164" s="1633"/>
      <c r="FP164" s="1633"/>
      <c r="FQ164" s="1633"/>
      <c r="FR164" s="1633"/>
      <c r="FS164" s="1633"/>
      <c r="FT164" s="1633"/>
      <c r="FU164" s="1633"/>
      <c r="FV164" s="1633"/>
      <c r="FW164" s="1633"/>
      <c r="FX164" s="1633"/>
      <c r="FY164" s="1633"/>
      <c r="FZ164" s="1633"/>
      <c r="GA164" s="1633"/>
      <c r="GB164" s="1633"/>
      <c r="GC164" s="1633"/>
      <c r="GD164" s="1633"/>
      <c r="GE164" s="1633"/>
      <c r="GF164" s="1633"/>
      <c r="GG164" s="1633"/>
      <c r="GH164" s="1633"/>
      <c r="GI164" s="1633"/>
      <c r="GJ164" s="1633"/>
      <c r="GK164" s="1633"/>
      <c r="GL164" s="1633"/>
      <c r="GM164" s="1633"/>
      <c r="GN164" s="1633"/>
      <c r="GO164" s="1633"/>
      <c r="GP164" s="1633"/>
      <c r="GQ164" s="1633"/>
      <c r="GR164" s="1633"/>
      <c r="GS164" s="1633"/>
      <c r="GT164" s="1633"/>
      <c r="GU164" s="1633"/>
      <c r="GV164" s="1633"/>
      <c r="GW164" s="1633"/>
      <c r="GX164" s="1633"/>
      <c r="GY164" s="1633"/>
      <c r="GZ164" s="1633"/>
      <c r="HA164" s="1633"/>
      <c r="HB164" s="1633"/>
      <c r="HC164" s="1633"/>
      <c r="HD164" s="1633"/>
      <c r="HE164" s="1633"/>
      <c r="HF164" s="1633"/>
      <c r="HG164" s="1633"/>
      <c r="HH164" s="1633"/>
      <c r="HI164" s="1633"/>
      <c r="HJ164" s="1633"/>
      <c r="HK164" s="1633"/>
      <c r="HL164" s="1633"/>
      <c r="HM164" s="1633"/>
      <c r="HN164" s="1633"/>
      <c r="HO164" s="1633"/>
      <c r="HP164" s="1633"/>
      <c r="HQ164" s="1633"/>
      <c r="HR164" s="1633"/>
      <c r="HS164" s="1633"/>
      <c r="HT164" s="1633"/>
      <c r="HU164" s="1633"/>
      <c r="HV164" s="1633"/>
      <c r="HW164" s="1633"/>
      <c r="HX164" s="1633"/>
      <c r="HY164" s="1633"/>
      <c r="HZ164" s="1633"/>
      <c r="IA164" s="1633"/>
      <c r="IB164" s="1633"/>
      <c r="IC164" s="1633"/>
      <c r="ID164" s="1633"/>
      <c r="IE164" s="1633"/>
      <c r="IF164" s="1633"/>
      <c r="IG164" s="1633"/>
      <c r="IH164" s="1633"/>
      <c r="II164" s="1633"/>
      <c r="IJ164" s="1633"/>
      <c r="IK164" s="1633"/>
      <c r="IL164" s="1633"/>
      <c r="IM164" s="1633"/>
      <c r="IN164" s="1633"/>
      <c r="IO164" s="1633"/>
      <c r="IP164" s="1633"/>
      <c r="IQ164" s="1633"/>
      <c r="IR164" s="1633"/>
      <c r="IS164" s="1633"/>
      <c r="IT164" s="1633"/>
      <c r="IU164" s="1633"/>
      <c r="IV164" s="1633"/>
      <c r="IW164" s="1633"/>
      <c r="IX164" s="1633"/>
      <c r="IY164" s="1633"/>
      <c r="IZ164" s="1633"/>
      <c r="JA164" s="1633"/>
      <c r="JB164" s="1633"/>
      <c r="JC164" s="1633"/>
      <c r="JD164" s="1633"/>
      <c r="JE164" s="1633"/>
      <c r="JF164" s="1633"/>
      <c r="JG164" s="1633"/>
      <c r="JH164" s="1633"/>
      <c r="JI164" s="1633"/>
      <c r="JJ164" s="1633"/>
      <c r="JK164" s="1633"/>
      <c r="JL164" s="1633"/>
      <c r="JM164" s="1633"/>
      <c r="JN164" s="1633"/>
      <c r="JO164" s="1633"/>
      <c r="JP164" s="1633"/>
      <c r="JQ164" s="1633"/>
      <c r="JR164" s="1633"/>
      <c r="JS164" s="1633"/>
      <c r="JT164" s="1633"/>
      <c r="JU164" s="1633"/>
      <c r="JV164" s="1633"/>
      <c r="JW164" s="1633"/>
      <c r="JX164" s="1633"/>
      <c r="JY164" s="1633"/>
      <c r="JZ164" s="1633"/>
      <c r="KA164" s="1633"/>
      <c r="KB164" s="1633"/>
      <c r="KC164" s="1633"/>
      <c r="KD164" s="1633"/>
      <c r="KE164" s="1633"/>
      <c r="KF164" s="1633"/>
      <c r="KG164" s="1633"/>
      <c r="KH164" s="1633"/>
      <c r="KI164" s="1633"/>
      <c r="KJ164" s="1633"/>
      <c r="KK164" s="1633"/>
      <c r="KL164" s="1633"/>
      <c r="KM164" s="1633"/>
      <c r="KN164" s="1633"/>
      <c r="KO164" s="1633"/>
      <c r="KP164" s="1633"/>
      <c r="KQ164" s="1633"/>
      <c r="KR164" s="1633"/>
      <c r="KS164" s="1633"/>
      <c r="KT164" s="1633"/>
      <c r="KU164" s="1633"/>
      <c r="KV164" s="1633"/>
      <c r="KW164" s="1633"/>
      <c r="KX164" s="1633"/>
      <c r="KY164" s="1633"/>
      <c r="KZ164" s="1633"/>
      <c r="LA164" s="1633"/>
      <c r="LB164" s="1633"/>
      <c r="LC164" s="1633"/>
      <c r="LD164" s="1642"/>
      <c r="LE164" s="1642"/>
      <c r="LF164" s="1642"/>
      <c r="LG164" s="1642"/>
      <c r="LH164" s="1642"/>
      <c r="LI164" s="1642"/>
      <c r="LJ164" s="1642"/>
      <c r="LK164" s="1642"/>
      <c r="LL164" s="1642"/>
      <c r="LM164" s="1643"/>
    </row>
    <row r="165" s="1479" customFormat="1" ht="47" customHeight="1" spans="1:325">
      <c r="A165" s="2147">
        <v>45906</v>
      </c>
      <c r="B165" s="2148" t="s">
        <v>753</v>
      </c>
      <c r="C165" s="2149" t="s">
        <v>115</v>
      </c>
      <c r="D165" s="2150">
        <v>4500178976</v>
      </c>
      <c r="E165" s="2160"/>
      <c r="F165" s="2150" t="s">
        <v>4036</v>
      </c>
      <c r="G165" s="2152" t="s">
        <v>3813</v>
      </c>
      <c r="H165" s="2152" t="s">
        <v>3813</v>
      </c>
      <c r="I165" s="1532" t="s">
        <v>3814</v>
      </c>
      <c r="J165" s="1522">
        <v>324</v>
      </c>
      <c r="K165" s="1534">
        <v>0</v>
      </c>
      <c r="L165" s="1534">
        <v>6</v>
      </c>
      <c r="M165" s="1534">
        <f t="shared" si="62"/>
        <v>54</v>
      </c>
      <c r="N165" s="2163">
        <v>45947</v>
      </c>
      <c r="O165" s="2163">
        <v>45945</v>
      </c>
      <c r="P165" s="1526"/>
      <c r="Q165" s="1554" t="s">
        <v>78</v>
      </c>
      <c r="R165" s="2167"/>
      <c r="S165" s="2167" t="s">
        <v>111</v>
      </c>
      <c r="T165" s="1557" t="s">
        <v>1366</v>
      </c>
      <c r="U165" s="1578" t="s">
        <v>88</v>
      </c>
      <c r="V165" s="1578" t="s">
        <v>4031</v>
      </c>
      <c r="W165" s="1579"/>
      <c r="X165" s="1578"/>
      <c r="Y165" s="1580" t="s">
        <v>4032</v>
      </c>
      <c r="Z165" s="2173" t="s">
        <v>122</v>
      </c>
      <c r="AA165" s="2174">
        <v>3.6665</v>
      </c>
      <c r="AB165" s="2175">
        <f t="shared" si="63"/>
        <v>1187.946</v>
      </c>
      <c r="AC165" s="1602"/>
      <c r="AD165" s="1603" t="s">
        <v>81</v>
      </c>
      <c r="AE165" s="1603">
        <v>1</v>
      </c>
      <c r="AF165" s="1603">
        <f t="shared" si="60"/>
        <v>324</v>
      </c>
      <c r="AG165" s="1604"/>
      <c r="AH165" s="1605"/>
      <c r="AI165" s="1605"/>
      <c r="AJ165" s="1605" t="s">
        <v>63</v>
      </c>
      <c r="AK165" s="1616">
        <f t="shared" si="61"/>
        <v>324</v>
      </c>
      <c r="AL165" s="2314"/>
      <c r="AM165" s="1617"/>
      <c r="AN165" s="1618"/>
      <c r="AO165" s="1618"/>
      <c r="AP165" s="1618"/>
      <c r="AQ165" s="1622">
        <f>J165/1</f>
        <v>324</v>
      </c>
      <c r="AR165" s="1618"/>
      <c r="AS165" s="1618"/>
      <c r="AT165" s="1618"/>
      <c r="AU165" s="2316"/>
      <c r="AV165" s="2292">
        <f t="shared" si="54"/>
        <v>310.5</v>
      </c>
      <c r="AW165" s="2297">
        <f t="shared" si="55"/>
        <v>13.5</v>
      </c>
      <c r="AX165" s="1633"/>
      <c r="AY165" s="1633"/>
      <c r="AZ165" s="1633"/>
      <c r="BA165" s="1633"/>
      <c r="BB165" s="1633"/>
      <c r="BC165" s="1633"/>
      <c r="BD165" s="1633"/>
      <c r="BE165" s="1633"/>
      <c r="BF165" s="1633"/>
      <c r="BG165" s="1633"/>
      <c r="BH165" s="1633"/>
      <c r="BI165" s="1633"/>
      <c r="BJ165" s="1633"/>
      <c r="BK165" s="1633"/>
      <c r="BL165" s="1633"/>
      <c r="BM165" s="1633"/>
      <c r="BN165" s="1633"/>
      <c r="BO165" s="1633"/>
      <c r="BP165" s="1633"/>
      <c r="BQ165" s="1633"/>
      <c r="BR165" s="1633"/>
      <c r="BS165" s="1633"/>
      <c r="BT165" s="1633"/>
      <c r="BU165" s="1633"/>
      <c r="BV165" s="1633"/>
      <c r="BW165" s="1633"/>
      <c r="BX165" s="1633"/>
      <c r="BY165" s="1633"/>
      <c r="BZ165" s="1633"/>
      <c r="CA165" s="1633"/>
      <c r="CB165" s="1633"/>
      <c r="CC165" s="1633"/>
      <c r="CD165" s="1633"/>
      <c r="CE165" s="1633"/>
      <c r="CF165" s="1633"/>
      <c r="CG165" s="1633"/>
      <c r="CH165" s="1633"/>
      <c r="CI165" s="1633"/>
      <c r="CJ165" s="1633"/>
      <c r="CK165" s="1633"/>
      <c r="CL165" s="1633"/>
      <c r="CM165" s="1633"/>
      <c r="CN165" s="1633"/>
      <c r="CO165" s="1633"/>
      <c r="CP165" s="1633"/>
      <c r="CQ165" s="1633"/>
      <c r="CR165" s="1633"/>
      <c r="CS165" s="1633"/>
      <c r="CT165" s="1633"/>
      <c r="CU165" s="1633"/>
      <c r="CV165" s="1633"/>
      <c r="CW165" s="1633"/>
      <c r="CX165" s="1633"/>
      <c r="CY165" s="1633"/>
      <c r="CZ165" s="1633"/>
      <c r="DA165" s="1633"/>
      <c r="DB165" s="1633"/>
      <c r="DC165" s="1633"/>
      <c r="DD165" s="1633"/>
      <c r="DE165" s="1633"/>
      <c r="DF165" s="1633"/>
      <c r="DG165" s="1633"/>
      <c r="DH165" s="1633"/>
      <c r="DI165" s="1633"/>
      <c r="DJ165" s="1633"/>
      <c r="DK165" s="1633"/>
      <c r="DL165" s="1633"/>
      <c r="DM165" s="1633"/>
      <c r="DN165" s="1633"/>
      <c r="DO165" s="1633"/>
      <c r="DP165" s="1633"/>
      <c r="DQ165" s="1633"/>
      <c r="DR165" s="1633"/>
      <c r="DS165" s="1633"/>
      <c r="DT165" s="1633"/>
      <c r="DU165" s="1633"/>
      <c r="DV165" s="1633"/>
      <c r="DW165" s="1633"/>
      <c r="DX165" s="1633"/>
      <c r="DY165" s="1633"/>
      <c r="DZ165" s="1633"/>
      <c r="EA165" s="1633"/>
      <c r="EB165" s="1633"/>
      <c r="EC165" s="1633"/>
      <c r="ED165" s="1633"/>
      <c r="EE165" s="1633"/>
      <c r="EF165" s="1633"/>
      <c r="EG165" s="1633"/>
      <c r="EH165" s="1633"/>
      <c r="EI165" s="1633"/>
      <c r="EJ165" s="1633"/>
      <c r="EK165" s="1633"/>
      <c r="EL165" s="1633"/>
      <c r="EM165" s="1633"/>
      <c r="EN165" s="1633"/>
      <c r="EO165" s="1633"/>
      <c r="EP165" s="1633"/>
      <c r="EQ165" s="1633"/>
      <c r="ER165" s="1633"/>
      <c r="ES165" s="1633"/>
      <c r="ET165" s="1633"/>
      <c r="EU165" s="1633"/>
      <c r="EV165" s="1633"/>
      <c r="EW165" s="1633"/>
      <c r="EX165" s="1633"/>
      <c r="EY165" s="1633"/>
      <c r="EZ165" s="1633"/>
      <c r="FA165" s="1633"/>
      <c r="FB165" s="1633"/>
      <c r="FC165" s="1633"/>
      <c r="FD165" s="1633"/>
      <c r="FE165" s="1633"/>
      <c r="FF165" s="1633"/>
      <c r="FG165" s="1633"/>
      <c r="FH165" s="1633"/>
      <c r="FI165" s="1633"/>
      <c r="FJ165" s="1633"/>
      <c r="FK165" s="1633"/>
      <c r="FL165" s="1633"/>
      <c r="FM165" s="1633"/>
      <c r="FN165" s="1633"/>
      <c r="FO165" s="1633"/>
      <c r="FP165" s="1633"/>
      <c r="FQ165" s="1633"/>
      <c r="FR165" s="1633"/>
      <c r="FS165" s="1633"/>
      <c r="FT165" s="1633"/>
      <c r="FU165" s="1633"/>
      <c r="FV165" s="1633"/>
      <c r="FW165" s="1633"/>
      <c r="FX165" s="1633"/>
      <c r="FY165" s="1633"/>
      <c r="FZ165" s="1633"/>
      <c r="GA165" s="1633"/>
      <c r="GB165" s="1633"/>
      <c r="GC165" s="1633"/>
      <c r="GD165" s="1633"/>
      <c r="GE165" s="1633"/>
      <c r="GF165" s="1633"/>
      <c r="GG165" s="1633"/>
      <c r="GH165" s="1633"/>
      <c r="GI165" s="1633"/>
      <c r="GJ165" s="1633"/>
      <c r="GK165" s="1633"/>
      <c r="GL165" s="1633"/>
      <c r="GM165" s="1633"/>
      <c r="GN165" s="1633"/>
      <c r="GO165" s="1633"/>
      <c r="GP165" s="1633"/>
      <c r="GQ165" s="1633"/>
      <c r="GR165" s="1633"/>
      <c r="GS165" s="1633"/>
      <c r="GT165" s="1633"/>
      <c r="GU165" s="1633"/>
      <c r="GV165" s="1633"/>
      <c r="GW165" s="1633"/>
      <c r="GX165" s="1633"/>
      <c r="GY165" s="1633"/>
      <c r="GZ165" s="1633"/>
      <c r="HA165" s="1633"/>
      <c r="HB165" s="1633"/>
      <c r="HC165" s="1633"/>
      <c r="HD165" s="1633"/>
      <c r="HE165" s="1633"/>
      <c r="HF165" s="1633"/>
      <c r="HG165" s="1633"/>
      <c r="HH165" s="1633"/>
      <c r="HI165" s="1633"/>
      <c r="HJ165" s="1633"/>
      <c r="HK165" s="1633"/>
      <c r="HL165" s="1633"/>
      <c r="HM165" s="1633"/>
      <c r="HN165" s="1633"/>
      <c r="HO165" s="1633"/>
      <c r="HP165" s="1633"/>
      <c r="HQ165" s="1633"/>
      <c r="HR165" s="1633"/>
      <c r="HS165" s="1633"/>
      <c r="HT165" s="1633"/>
      <c r="HU165" s="1633"/>
      <c r="HV165" s="1633"/>
      <c r="HW165" s="1633"/>
      <c r="HX165" s="1633"/>
      <c r="HY165" s="1633"/>
      <c r="HZ165" s="1633"/>
      <c r="IA165" s="1633"/>
      <c r="IB165" s="1633"/>
      <c r="IC165" s="1633"/>
      <c r="ID165" s="1633"/>
      <c r="IE165" s="1633"/>
      <c r="IF165" s="1633"/>
      <c r="IG165" s="1633"/>
      <c r="IH165" s="1633"/>
      <c r="II165" s="1633"/>
      <c r="IJ165" s="1633"/>
      <c r="IK165" s="1633"/>
      <c r="IL165" s="1633"/>
      <c r="IM165" s="1633"/>
      <c r="IN165" s="1633"/>
      <c r="IO165" s="1633"/>
      <c r="IP165" s="1633"/>
      <c r="IQ165" s="1633"/>
      <c r="IR165" s="1633"/>
      <c r="IS165" s="1633"/>
      <c r="IT165" s="1633"/>
      <c r="IU165" s="1633"/>
      <c r="IV165" s="1633"/>
      <c r="IW165" s="1633"/>
      <c r="IX165" s="1633"/>
      <c r="IY165" s="1633"/>
      <c r="IZ165" s="1633"/>
      <c r="JA165" s="1633"/>
      <c r="JB165" s="1633"/>
      <c r="JC165" s="1633"/>
      <c r="JD165" s="1633"/>
      <c r="JE165" s="1633"/>
      <c r="JF165" s="1633"/>
      <c r="JG165" s="1633"/>
      <c r="JH165" s="1633"/>
      <c r="JI165" s="1633"/>
      <c r="JJ165" s="1633"/>
      <c r="JK165" s="1633"/>
      <c r="JL165" s="1633"/>
      <c r="JM165" s="1633"/>
      <c r="JN165" s="1633"/>
      <c r="JO165" s="1633"/>
      <c r="JP165" s="1633"/>
      <c r="JQ165" s="1633"/>
      <c r="JR165" s="1633"/>
      <c r="JS165" s="1633"/>
      <c r="JT165" s="1633"/>
      <c r="JU165" s="1633"/>
      <c r="JV165" s="1633"/>
      <c r="JW165" s="1633"/>
      <c r="JX165" s="1633"/>
      <c r="JY165" s="1633"/>
      <c r="JZ165" s="1633"/>
      <c r="KA165" s="1633"/>
      <c r="KB165" s="1633"/>
      <c r="KC165" s="1633"/>
      <c r="KD165" s="1633"/>
      <c r="KE165" s="1633"/>
      <c r="KF165" s="1633"/>
      <c r="KG165" s="1633"/>
      <c r="KH165" s="1633"/>
      <c r="KI165" s="1633"/>
      <c r="KJ165" s="1633"/>
      <c r="KK165" s="1633"/>
      <c r="KL165" s="1633"/>
      <c r="KM165" s="1633"/>
      <c r="KN165" s="1633"/>
      <c r="KO165" s="1633"/>
      <c r="KP165" s="1633"/>
      <c r="KQ165" s="1633"/>
      <c r="KR165" s="1633"/>
      <c r="KS165" s="1633"/>
      <c r="KT165" s="1633"/>
      <c r="KU165" s="1633"/>
      <c r="KV165" s="1633"/>
      <c r="KW165" s="1633"/>
      <c r="KX165" s="1633"/>
      <c r="KY165" s="1633"/>
      <c r="KZ165" s="1633"/>
      <c r="LA165" s="1633"/>
      <c r="LB165" s="1633"/>
      <c r="LC165" s="1633"/>
      <c r="LD165" s="1642"/>
      <c r="LE165" s="1642"/>
      <c r="LF165" s="1642"/>
      <c r="LG165" s="1642"/>
      <c r="LH165" s="1642"/>
      <c r="LI165" s="1642"/>
      <c r="LJ165" s="1642"/>
      <c r="LK165" s="1642"/>
      <c r="LL165" s="1642"/>
      <c r="LM165" s="1643"/>
    </row>
    <row r="166" s="1479" customFormat="1" ht="47" customHeight="1" spans="1:325">
      <c r="A166" s="2147">
        <v>45906</v>
      </c>
      <c r="B166" s="2148" t="s">
        <v>753</v>
      </c>
      <c r="C166" s="2149" t="s">
        <v>115</v>
      </c>
      <c r="D166" s="2150">
        <v>4500178976</v>
      </c>
      <c r="E166" s="2160"/>
      <c r="F166" s="2150" t="s">
        <v>4037</v>
      </c>
      <c r="G166" s="2152" t="s">
        <v>3817</v>
      </c>
      <c r="H166" s="2152" t="s">
        <v>3817</v>
      </c>
      <c r="I166" s="1532" t="s">
        <v>3818</v>
      </c>
      <c r="J166" s="1522">
        <v>288</v>
      </c>
      <c r="K166" s="1534">
        <v>0</v>
      </c>
      <c r="L166" s="1534">
        <v>6</v>
      </c>
      <c r="M166" s="1534">
        <f t="shared" si="62"/>
        <v>48</v>
      </c>
      <c r="N166" s="2163">
        <v>45947</v>
      </c>
      <c r="O166" s="2163">
        <v>45945</v>
      </c>
      <c r="P166" s="1526"/>
      <c r="Q166" s="1554" t="s">
        <v>78</v>
      </c>
      <c r="R166" s="2167"/>
      <c r="S166" s="2167" t="s">
        <v>111</v>
      </c>
      <c r="T166" s="1557" t="s">
        <v>1366</v>
      </c>
      <c r="U166" s="1578" t="s">
        <v>88</v>
      </c>
      <c r="V166" s="1578" t="s">
        <v>4031</v>
      </c>
      <c r="W166" s="1579"/>
      <c r="X166" s="1578"/>
      <c r="Y166" s="1580" t="s">
        <v>4032</v>
      </c>
      <c r="Z166" s="2173" t="s">
        <v>122</v>
      </c>
      <c r="AA166" s="2174">
        <v>3.6456</v>
      </c>
      <c r="AB166" s="2175">
        <f t="shared" si="63"/>
        <v>1049.9328</v>
      </c>
      <c r="AC166" s="1602"/>
      <c r="AD166" s="1603" t="s">
        <v>81</v>
      </c>
      <c r="AE166" s="1603">
        <v>1</v>
      </c>
      <c r="AF166" s="1603">
        <f t="shared" si="60"/>
        <v>288</v>
      </c>
      <c r="AG166" s="1604"/>
      <c r="AH166" s="1605"/>
      <c r="AI166" s="1605"/>
      <c r="AJ166" s="1605" t="s">
        <v>63</v>
      </c>
      <c r="AK166" s="1616">
        <f t="shared" si="61"/>
        <v>288</v>
      </c>
      <c r="AL166" s="2314"/>
      <c r="AM166" s="1617"/>
      <c r="AN166" s="1618"/>
      <c r="AO166" s="1618"/>
      <c r="AP166" s="1618"/>
      <c r="AQ166" s="1618"/>
      <c r="AR166" s="1622">
        <f>J166/1</f>
        <v>288</v>
      </c>
      <c r="AS166" s="1618"/>
      <c r="AT166" s="1618"/>
      <c r="AU166" s="2316"/>
      <c r="AV166" s="2292">
        <f t="shared" si="54"/>
        <v>276</v>
      </c>
      <c r="AW166" s="2297">
        <f t="shared" si="55"/>
        <v>12</v>
      </c>
      <c r="AX166" s="1633"/>
      <c r="AY166" s="1633"/>
      <c r="AZ166" s="1633"/>
      <c r="BA166" s="1633"/>
      <c r="BB166" s="1633"/>
      <c r="BC166" s="1633"/>
      <c r="BD166" s="1633"/>
      <c r="BE166" s="1633"/>
      <c r="BF166" s="1633"/>
      <c r="BG166" s="1633"/>
      <c r="BH166" s="1633"/>
      <c r="BI166" s="1633"/>
      <c r="BJ166" s="1633"/>
      <c r="BK166" s="1633"/>
      <c r="BL166" s="1633"/>
      <c r="BM166" s="1633"/>
      <c r="BN166" s="1633"/>
      <c r="BO166" s="1633"/>
      <c r="BP166" s="1633"/>
      <c r="BQ166" s="1633"/>
      <c r="BR166" s="1633"/>
      <c r="BS166" s="1633"/>
      <c r="BT166" s="1633"/>
      <c r="BU166" s="1633"/>
      <c r="BV166" s="1633"/>
      <c r="BW166" s="1633"/>
      <c r="BX166" s="1633"/>
      <c r="BY166" s="1633"/>
      <c r="BZ166" s="1633"/>
      <c r="CA166" s="1633"/>
      <c r="CB166" s="1633"/>
      <c r="CC166" s="1633"/>
      <c r="CD166" s="1633"/>
      <c r="CE166" s="1633"/>
      <c r="CF166" s="1633"/>
      <c r="CG166" s="1633"/>
      <c r="CH166" s="1633"/>
      <c r="CI166" s="1633"/>
      <c r="CJ166" s="1633"/>
      <c r="CK166" s="1633"/>
      <c r="CL166" s="1633"/>
      <c r="CM166" s="1633"/>
      <c r="CN166" s="1633"/>
      <c r="CO166" s="1633"/>
      <c r="CP166" s="1633"/>
      <c r="CQ166" s="1633"/>
      <c r="CR166" s="1633"/>
      <c r="CS166" s="1633"/>
      <c r="CT166" s="1633"/>
      <c r="CU166" s="1633"/>
      <c r="CV166" s="1633"/>
      <c r="CW166" s="1633"/>
      <c r="CX166" s="1633"/>
      <c r="CY166" s="1633"/>
      <c r="CZ166" s="1633"/>
      <c r="DA166" s="1633"/>
      <c r="DB166" s="1633"/>
      <c r="DC166" s="1633"/>
      <c r="DD166" s="1633"/>
      <c r="DE166" s="1633"/>
      <c r="DF166" s="1633"/>
      <c r="DG166" s="1633"/>
      <c r="DH166" s="1633"/>
      <c r="DI166" s="1633"/>
      <c r="DJ166" s="1633"/>
      <c r="DK166" s="1633"/>
      <c r="DL166" s="1633"/>
      <c r="DM166" s="1633"/>
      <c r="DN166" s="1633"/>
      <c r="DO166" s="1633"/>
      <c r="DP166" s="1633"/>
      <c r="DQ166" s="1633"/>
      <c r="DR166" s="1633"/>
      <c r="DS166" s="1633"/>
      <c r="DT166" s="1633"/>
      <c r="DU166" s="1633"/>
      <c r="DV166" s="1633"/>
      <c r="DW166" s="1633"/>
      <c r="DX166" s="1633"/>
      <c r="DY166" s="1633"/>
      <c r="DZ166" s="1633"/>
      <c r="EA166" s="1633"/>
      <c r="EB166" s="1633"/>
      <c r="EC166" s="1633"/>
      <c r="ED166" s="1633"/>
      <c r="EE166" s="1633"/>
      <c r="EF166" s="1633"/>
      <c r="EG166" s="1633"/>
      <c r="EH166" s="1633"/>
      <c r="EI166" s="1633"/>
      <c r="EJ166" s="1633"/>
      <c r="EK166" s="1633"/>
      <c r="EL166" s="1633"/>
      <c r="EM166" s="1633"/>
      <c r="EN166" s="1633"/>
      <c r="EO166" s="1633"/>
      <c r="EP166" s="1633"/>
      <c r="EQ166" s="1633"/>
      <c r="ER166" s="1633"/>
      <c r="ES166" s="1633"/>
      <c r="ET166" s="1633"/>
      <c r="EU166" s="1633"/>
      <c r="EV166" s="1633"/>
      <c r="EW166" s="1633"/>
      <c r="EX166" s="1633"/>
      <c r="EY166" s="1633"/>
      <c r="EZ166" s="1633"/>
      <c r="FA166" s="1633"/>
      <c r="FB166" s="1633"/>
      <c r="FC166" s="1633"/>
      <c r="FD166" s="1633"/>
      <c r="FE166" s="1633"/>
      <c r="FF166" s="1633"/>
      <c r="FG166" s="1633"/>
      <c r="FH166" s="1633"/>
      <c r="FI166" s="1633"/>
      <c r="FJ166" s="1633"/>
      <c r="FK166" s="1633"/>
      <c r="FL166" s="1633"/>
      <c r="FM166" s="1633"/>
      <c r="FN166" s="1633"/>
      <c r="FO166" s="1633"/>
      <c r="FP166" s="1633"/>
      <c r="FQ166" s="1633"/>
      <c r="FR166" s="1633"/>
      <c r="FS166" s="1633"/>
      <c r="FT166" s="1633"/>
      <c r="FU166" s="1633"/>
      <c r="FV166" s="1633"/>
      <c r="FW166" s="1633"/>
      <c r="FX166" s="1633"/>
      <c r="FY166" s="1633"/>
      <c r="FZ166" s="1633"/>
      <c r="GA166" s="1633"/>
      <c r="GB166" s="1633"/>
      <c r="GC166" s="1633"/>
      <c r="GD166" s="1633"/>
      <c r="GE166" s="1633"/>
      <c r="GF166" s="1633"/>
      <c r="GG166" s="1633"/>
      <c r="GH166" s="1633"/>
      <c r="GI166" s="1633"/>
      <c r="GJ166" s="1633"/>
      <c r="GK166" s="1633"/>
      <c r="GL166" s="1633"/>
      <c r="GM166" s="1633"/>
      <c r="GN166" s="1633"/>
      <c r="GO166" s="1633"/>
      <c r="GP166" s="1633"/>
      <c r="GQ166" s="1633"/>
      <c r="GR166" s="1633"/>
      <c r="GS166" s="1633"/>
      <c r="GT166" s="1633"/>
      <c r="GU166" s="1633"/>
      <c r="GV166" s="1633"/>
      <c r="GW166" s="1633"/>
      <c r="GX166" s="1633"/>
      <c r="GY166" s="1633"/>
      <c r="GZ166" s="1633"/>
      <c r="HA166" s="1633"/>
      <c r="HB166" s="1633"/>
      <c r="HC166" s="1633"/>
      <c r="HD166" s="1633"/>
      <c r="HE166" s="1633"/>
      <c r="HF166" s="1633"/>
      <c r="HG166" s="1633"/>
      <c r="HH166" s="1633"/>
      <c r="HI166" s="1633"/>
      <c r="HJ166" s="1633"/>
      <c r="HK166" s="1633"/>
      <c r="HL166" s="1633"/>
      <c r="HM166" s="1633"/>
      <c r="HN166" s="1633"/>
      <c r="HO166" s="1633"/>
      <c r="HP166" s="1633"/>
      <c r="HQ166" s="1633"/>
      <c r="HR166" s="1633"/>
      <c r="HS166" s="1633"/>
      <c r="HT166" s="1633"/>
      <c r="HU166" s="1633"/>
      <c r="HV166" s="1633"/>
      <c r="HW166" s="1633"/>
      <c r="HX166" s="1633"/>
      <c r="HY166" s="1633"/>
      <c r="HZ166" s="1633"/>
      <c r="IA166" s="1633"/>
      <c r="IB166" s="1633"/>
      <c r="IC166" s="1633"/>
      <c r="ID166" s="1633"/>
      <c r="IE166" s="1633"/>
      <c r="IF166" s="1633"/>
      <c r="IG166" s="1633"/>
      <c r="IH166" s="1633"/>
      <c r="II166" s="1633"/>
      <c r="IJ166" s="1633"/>
      <c r="IK166" s="1633"/>
      <c r="IL166" s="1633"/>
      <c r="IM166" s="1633"/>
      <c r="IN166" s="1633"/>
      <c r="IO166" s="1633"/>
      <c r="IP166" s="1633"/>
      <c r="IQ166" s="1633"/>
      <c r="IR166" s="1633"/>
      <c r="IS166" s="1633"/>
      <c r="IT166" s="1633"/>
      <c r="IU166" s="1633"/>
      <c r="IV166" s="1633"/>
      <c r="IW166" s="1633"/>
      <c r="IX166" s="1633"/>
      <c r="IY166" s="1633"/>
      <c r="IZ166" s="1633"/>
      <c r="JA166" s="1633"/>
      <c r="JB166" s="1633"/>
      <c r="JC166" s="1633"/>
      <c r="JD166" s="1633"/>
      <c r="JE166" s="1633"/>
      <c r="JF166" s="1633"/>
      <c r="JG166" s="1633"/>
      <c r="JH166" s="1633"/>
      <c r="JI166" s="1633"/>
      <c r="JJ166" s="1633"/>
      <c r="JK166" s="1633"/>
      <c r="JL166" s="1633"/>
      <c r="JM166" s="1633"/>
      <c r="JN166" s="1633"/>
      <c r="JO166" s="1633"/>
      <c r="JP166" s="1633"/>
      <c r="JQ166" s="1633"/>
      <c r="JR166" s="1633"/>
      <c r="JS166" s="1633"/>
      <c r="JT166" s="1633"/>
      <c r="JU166" s="1633"/>
      <c r="JV166" s="1633"/>
      <c r="JW166" s="1633"/>
      <c r="JX166" s="1633"/>
      <c r="JY166" s="1633"/>
      <c r="JZ166" s="1633"/>
      <c r="KA166" s="1633"/>
      <c r="KB166" s="1633"/>
      <c r="KC166" s="1633"/>
      <c r="KD166" s="1633"/>
      <c r="KE166" s="1633"/>
      <c r="KF166" s="1633"/>
      <c r="KG166" s="1633"/>
      <c r="KH166" s="1633"/>
      <c r="KI166" s="1633"/>
      <c r="KJ166" s="1633"/>
      <c r="KK166" s="1633"/>
      <c r="KL166" s="1633"/>
      <c r="KM166" s="1633"/>
      <c r="KN166" s="1633"/>
      <c r="KO166" s="1633"/>
      <c r="KP166" s="1633"/>
      <c r="KQ166" s="1633"/>
      <c r="KR166" s="1633"/>
      <c r="KS166" s="1633"/>
      <c r="KT166" s="1633"/>
      <c r="KU166" s="1633"/>
      <c r="KV166" s="1633"/>
      <c r="KW166" s="1633"/>
      <c r="KX166" s="1633"/>
      <c r="KY166" s="1633"/>
      <c r="KZ166" s="1633"/>
      <c r="LA166" s="1633"/>
      <c r="LB166" s="1633"/>
      <c r="LC166" s="1633"/>
      <c r="LD166" s="1642"/>
      <c r="LE166" s="1642"/>
      <c r="LF166" s="1642"/>
      <c r="LG166" s="1642"/>
      <c r="LH166" s="1642"/>
      <c r="LI166" s="1642"/>
      <c r="LJ166" s="1642"/>
      <c r="LK166" s="1642"/>
      <c r="LL166" s="1642"/>
      <c r="LM166" s="1643"/>
    </row>
    <row r="167" s="1479" customFormat="1" ht="47" customHeight="1" spans="1:325">
      <c r="A167" s="2147">
        <v>45906</v>
      </c>
      <c r="B167" s="2148" t="s">
        <v>753</v>
      </c>
      <c r="C167" s="2149" t="s">
        <v>115</v>
      </c>
      <c r="D167" s="2150">
        <v>4500178976</v>
      </c>
      <c r="E167" s="2160"/>
      <c r="F167" s="2150" t="s">
        <v>4038</v>
      </c>
      <c r="G167" s="2152" t="s">
        <v>3820</v>
      </c>
      <c r="H167" s="2152" t="s">
        <v>3820</v>
      </c>
      <c r="I167" s="1532" t="s">
        <v>3821</v>
      </c>
      <c r="J167" s="1522">
        <v>144</v>
      </c>
      <c r="K167" s="1534">
        <v>0</v>
      </c>
      <c r="L167" s="1534">
        <v>6</v>
      </c>
      <c r="M167" s="1534">
        <f t="shared" si="62"/>
        <v>24</v>
      </c>
      <c r="N167" s="2163">
        <v>45947</v>
      </c>
      <c r="O167" s="2163">
        <v>45945</v>
      </c>
      <c r="P167" s="1526"/>
      <c r="Q167" s="1554" t="s">
        <v>78</v>
      </c>
      <c r="R167" s="2167"/>
      <c r="S167" s="2167" t="s">
        <v>111</v>
      </c>
      <c r="T167" s="1557" t="s">
        <v>1366</v>
      </c>
      <c r="U167" s="1578" t="s">
        <v>88</v>
      </c>
      <c r="V167" s="1578" t="s">
        <v>4031</v>
      </c>
      <c r="W167" s="1579"/>
      <c r="X167" s="1578"/>
      <c r="Y167" s="1580" t="s">
        <v>4032</v>
      </c>
      <c r="Z167" s="2173" t="s">
        <v>122</v>
      </c>
      <c r="AA167" s="2174">
        <v>3.4742</v>
      </c>
      <c r="AB167" s="2175">
        <f t="shared" si="63"/>
        <v>500.2848</v>
      </c>
      <c r="AC167" s="1602"/>
      <c r="AD167" s="1603" t="s">
        <v>81</v>
      </c>
      <c r="AE167" s="1603">
        <v>1</v>
      </c>
      <c r="AF167" s="1603">
        <f t="shared" si="60"/>
        <v>144</v>
      </c>
      <c r="AG167" s="1604"/>
      <c r="AH167" s="1605"/>
      <c r="AI167" s="1605"/>
      <c r="AJ167" s="1605" t="s">
        <v>63</v>
      </c>
      <c r="AK167" s="1616">
        <f t="shared" si="61"/>
        <v>144</v>
      </c>
      <c r="AL167" s="2314"/>
      <c r="AM167" s="1617"/>
      <c r="AN167" s="1618"/>
      <c r="AO167" s="1618"/>
      <c r="AP167" s="1618"/>
      <c r="AQ167" s="1618"/>
      <c r="AR167" s="1618"/>
      <c r="AS167" s="1622">
        <f>J167</f>
        <v>144</v>
      </c>
      <c r="AT167" s="1618"/>
      <c r="AU167" s="2316"/>
      <c r="AV167" s="2292">
        <f t="shared" si="54"/>
        <v>138</v>
      </c>
      <c r="AW167" s="2297">
        <f t="shared" si="55"/>
        <v>6</v>
      </c>
      <c r="AX167" s="1633"/>
      <c r="AY167" s="1633"/>
      <c r="AZ167" s="1633"/>
      <c r="BA167" s="1633"/>
      <c r="BB167" s="1633"/>
      <c r="BC167" s="1633"/>
      <c r="BD167" s="1633"/>
      <c r="BE167" s="1633"/>
      <c r="BF167" s="1633"/>
      <c r="BG167" s="1633"/>
      <c r="BH167" s="1633"/>
      <c r="BI167" s="1633"/>
      <c r="BJ167" s="1633"/>
      <c r="BK167" s="1633"/>
      <c r="BL167" s="1633"/>
      <c r="BM167" s="1633"/>
      <c r="BN167" s="1633"/>
      <c r="BO167" s="1633"/>
      <c r="BP167" s="1633"/>
      <c r="BQ167" s="1633"/>
      <c r="BR167" s="1633"/>
      <c r="BS167" s="1633"/>
      <c r="BT167" s="1633"/>
      <c r="BU167" s="1633"/>
      <c r="BV167" s="1633"/>
      <c r="BW167" s="1633"/>
      <c r="BX167" s="1633"/>
      <c r="BY167" s="1633"/>
      <c r="BZ167" s="1633"/>
      <c r="CA167" s="1633"/>
      <c r="CB167" s="1633"/>
      <c r="CC167" s="1633"/>
      <c r="CD167" s="1633"/>
      <c r="CE167" s="1633"/>
      <c r="CF167" s="1633"/>
      <c r="CG167" s="1633"/>
      <c r="CH167" s="1633"/>
      <c r="CI167" s="1633"/>
      <c r="CJ167" s="1633"/>
      <c r="CK167" s="1633"/>
      <c r="CL167" s="1633"/>
      <c r="CM167" s="1633"/>
      <c r="CN167" s="1633"/>
      <c r="CO167" s="1633"/>
      <c r="CP167" s="1633"/>
      <c r="CQ167" s="1633"/>
      <c r="CR167" s="1633"/>
      <c r="CS167" s="1633"/>
      <c r="CT167" s="1633"/>
      <c r="CU167" s="1633"/>
      <c r="CV167" s="1633"/>
      <c r="CW167" s="1633"/>
      <c r="CX167" s="1633"/>
      <c r="CY167" s="1633"/>
      <c r="CZ167" s="1633"/>
      <c r="DA167" s="1633"/>
      <c r="DB167" s="1633"/>
      <c r="DC167" s="1633"/>
      <c r="DD167" s="1633"/>
      <c r="DE167" s="1633"/>
      <c r="DF167" s="1633"/>
      <c r="DG167" s="1633"/>
      <c r="DH167" s="1633"/>
      <c r="DI167" s="1633"/>
      <c r="DJ167" s="1633"/>
      <c r="DK167" s="1633"/>
      <c r="DL167" s="1633"/>
      <c r="DM167" s="1633"/>
      <c r="DN167" s="1633"/>
      <c r="DO167" s="1633"/>
      <c r="DP167" s="1633"/>
      <c r="DQ167" s="1633"/>
      <c r="DR167" s="1633"/>
      <c r="DS167" s="1633"/>
      <c r="DT167" s="1633"/>
      <c r="DU167" s="1633"/>
      <c r="DV167" s="1633"/>
      <c r="DW167" s="1633"/>
      <c r="DX167" s="1633"/>
      <c r="DY167" s="1633"/>
      <c r="DZ167" s="1633"/>
      <c r="EA167" s="1633"/>
      <c r="EB167" s="1633"/>
      <c r="EC167" s="1633"/>
      <c r="ED167" s="1633"/>
      <c r="EE167" s="1633"/>
      <c r="EF167" s="1633"/>
      <c r="EG167" s="1633"/>
      <c r="EH167" s="1633"/>
      <c r="EI167" s="1633"/>
      <c r="EJ167" s="1633"/>
      <c r="EK167" s="1633"/>
      <c r="EL167" s="1633"/>
      <c r="EM167" s="1633"/>
      <c r="EN167" s="1633"/>
      <c r="EO167" s="1633"/>
      <c r="EP167" s="1633"/>
      <c r="EQ167" s="1633"/>
      <c r="ER167" s="1633"/>
      <c r="ES167" s="1633"/>
      <c r="ET167" s="1633"/>
      <c r="EU167" s="1633"/>
      <c r="EV167" s="1633"/>
      <c r="EW167" s="1633"/>
      <c r="EX167" s="1633"/>
      <c r="EY167" s="1633"/>
      <c r="EZ167" s="1633"/>
      <c r="FA167" s="1633"/>
      <c r="FB167" s="1633"/>
      <c r="FC167" s="1633"/>
      <c r="FD167" s="1633"/>
      <c r="FE167" s="1633"/>
      <c r="FF167" s="1633"/>
      <c r="FG167" s="1633"/>
      <c r="FH167" s="1633"/>
      <c r="FI167" s="1633"/>
      <c r="FJ167" s="1633"/>
      <c r="FK167" s="1633"/>
      <c r="FL167" s="1633"/>
      <c r="FM167" s="1633"/>
      <c r="FN167" s="1633"/>
      <c r="FO167" s="1633"/>
      <c r="FP167" s="1633"/>
      <c r="FQ167" s="1633"/>
      <c r="FR167" s="1633"/>
      <c r="FS167" s="1633"/>
      <c r="FT167" s="1633"/>
      <c r="FU167" s="1633"/>
      <c r="FV167" s="1633"/>
      <c r="FW167" s="1633"/>
      <c r="FX167" s="1633"/>
      <c r="FY167" s="1633"/>
      <c r="FZ167" s="1633"/>
      <c r="GA167" s="1633"/>
      <c r="GB167" s="1633"/>
      <c r="GC167" s="1633"/>
      <c r="GD167" s="1633"/>
      <c r="GE167" s="1633"/>
      <c r="GF167" s="1633"/>
      <c r="GG167" s="1633"/>
      <c r="GH167" s="1633"/>
      <c r="GI167" s="1633"/>
      <c r="GJ167" s="1633"/>
      <c r="GK167" s="1633"/>
      <c r="GL167" s="1633"/>
      <c r="GM167" s="1633"/>
      <c r="GN167" s="1633"/>
      <c r="GO167" s="1633"/>
      <c r="GP167" s="1633"/>
      <c r="GQ167" s="1633"/>
      <c r="GR167" s="1633"/>
      <c r="GS167" s="1633"/>
      <c r="GT167" s="1633"/>
      <c r="GU167" s="1633"/>
      <c r="GV167" s="1633"/>
      <c r="GW167" s="1633"/>
      <c r="GX167" s="1633"/>
      <c r="GY167" s="1633"/>
      <c r="GZ167" s="1633"/>
      <c r="HA167" s="1633"/>
      <c r="HB167" s="1633"/>
      <c r="HC167" s="1633"/>
      <c r="HD167" s="1633"/>
      <c r="HE167" s="1633"/>
      <c r="HF167" s="1633"/>
      <c r="HG167" s="1633"/>
      <c r="HH167" s="1633"/>
      <c r="HI167" s="1633"/>
      <c r="HJ167" s="1633"/>
      <c r="HK167" s="1633"/>
      <c r="HL167" s="1633"/>
      <c r="HM167" s="1633"/>
      <c r="HN167" s="1633"/>
      <c r="HO167" s="1633"/>
      <c r="HP167" s="1633"/>
      <c r="HQ167" s="1633"/>
      <c r="HR167" s="1633"/>
      <c r="HS167" s="1633"/>
      <c r="HT167" s="1633"/>
      <c r="HU167" s="1633"/>
      <c r="HV167" s="1633"/>
      <c r="HW167" s="1633"/>
      <c r="HX167" s="1633"/>
      <c r="HY167" s="1633"/>
      <c r="HZ167" s="1633"/>
      <c r="IA167" s="1633"/>
      <c r="IB167" s="1633"/>
      <c r="IC167" s="1633"/>
      <c r="ID167" s="1633"/>
      <c r="IE167" s="1633"/>
      <c r="IF167" s="1633"/>
      <c r="IG167" s="1633"/>
      <c r="IH167" s="1633"/>
      <c r="II167" s="1633"/>
      <c r="IJ167" s="1633"/>
      <c r="IK167" s="1633"/>
      <c r="IL167" s="1633"/>
      <c r="IM167" s="1633"/>
      <c r="IN167" s="1633"/>
      <c r="IO167" s="1633"/>
      <c r="IP167" s="1633"/>
      <c r="IQ167" s="1633"/>
      <c r="IR167" s="1633"/>
      <c r="IS167" s="1633"/>
      <c r="IT167" s="1633"/>
      <c r="IU167" s="1633"/>
      <c r="IV167" s="1633"/>
      <c r="IW167" s="1633"/>
      <c r="IX167" s="1633"/>
      <c r="IY167" s="1633"/>
      <c r="IZ167" s="1633"/>
      <c r="JA167" s="1633"/>
      <c r="JB167" s="1633"/>
      <c r="JC167" s="1633"/>
      <c r="JD167" s="1633"/>
      <c r="JE167" s="1633"/>
      <c r="JF167" s="1633"/>
      <c r="JG167" s="1633"/>
      <c r="JH167" s="1633"/>
      <c r="JI167" s="1633"/>
      <c r="JJ167" s="1633"/>
      <c r="JK167" s="1633"/>
      <c r="JL167" s="1633"/>
      <c r="JM167" s="1633"/>
      <c r="JN167" s="1633"/>
      <c r="JO167" s="1633"/>
      <c r="JP167" s="1633"/>
      <c r="JQ167" s="1633"/>
      <c r="JR167" s="1633"/>
      <c r="JS167" s="1633"/>
      <c r="JT167" s="1633"/>
      <c r="JU167" s="1633"/>
      <c r="JV167" s="1633"/>
      <c r="JW167" s="1633"/>
      <c r="JX167" s="1633"/>
      <c r="JY167" s="1633"/>
      <c r="JZ167" s="1633"/>
      <c r="KA167" s="1633"/>
      <c r="KB167" s="1633"/>
      <c r="KC167" s="1633"/>
      <c r="KD167" s="1633"/>
      <c r="KE167" s="1633"/>
      <c r="KF167" s="1633"/>
      <c r="KG167" s="1633"/>
      <c r="KH167" s="1633"/>
      <c r="KI167" s="1633"/>
      <c r="KJ167" s="1633"/>
      <c r="KK167" s="1633"/>
      <c r="KL167" s="1633"/>
      <c r="KM167" s="1633"/>
      <c r="KN167" s="1633"/>
      <c r="KO167" s="1633"/>
      <c r="KP167" s="1633"/>
      <c r="KQ167" s="1633"/>
      <c r="KR167" s="1633"/>
      <c r="KS167" s="1633"/>
      <c r="KT167" s="1633"/>
      <c r="KU167" s="1633"/>
      <c r="KV167" s="1633"/>
      <c r="KW167" s="1633"/>
      <c r="KX167" s="1633"/>
      <c r="KY167" s="1633"/>
      <c r="KZ167" s="1633"/>
      <c r="LA167" s="1633"/>
      <c r="LB167" s="1633"/>
      <c r="LC167" s="1633"/>
      <c r="LD167" s="1642"/>
      <c r="LE167" s="1642"/>
      <c r="LF167" s="1642"/>
      <c r="LG167" s="1642"/>
      <c r="LH167" s="1642"/>
      <c r="LI167" s="1642"/>
      <c r="LJ167" s="1642"/>
      <c r="LK167" s="1642"/>
      <c r="LL167" s="1642"/>
      <c r="LM167" s="1643"/>
    </row>
    <row r="168" s="1479" customFormat="1" ht="47" customHeight="1" spans="1:325">
      <c r="A168" s="2147">
        <v>45906</v>
      </c>
      <c r="B168" s="2148" t="s">
        <v>753</v>
      </c>
      <c r="C168" s="2149" t="s">
        <v>115</v>
      </c>
      <c r="D168" s="2150">
        <v>4500178976</v>
      </c>
      <c r="E168" s="2160"/>
      <c r="F168" s="2150" t="s">
        <v>4039</v>
      </c>
      <c r="G168" s="2152" t="s">
        <v>3823</v>
      </c>
      <c r="H168" s="2152" t="s">
        <v>3823</v>
      </c>
      <c r="I168" s="1532" t="s">
        <v>3824</v>
      </c>
      <c r="J168" s="1522">
        <v>240</v>
      </c>
      <c r="K168" s="1534">
        <v>0</v>
      </c>
      <c r="L168" s="1534">
        <v>6</v>
      </c>
      <c r="M168" s="1534">
        <f t="shared" si="62"/>
        <v>40</v>
      </c>
      <c r="N168" s="2163">
        <v>45947</v>
      </c>
      <c r="O168" s="2163">
        <v>45945</v>
      </c>
      <c r="P168" s="1526"/>
      <c r="Q168" s="1554" t="s">
        <v>78</v>
      </c>
      <c r="R168" s="2167"/>
      <c r="S168" s="2167" t="s">
        <v>111</v>
      </c>
      <c r="T168" s="1557" t="s">
        <v>1366</v>
      </c>
      <c r="U168" s="1578" t="s">
        <v>88</v>
      </c>
      <c r="V168" s="1578" t="s">
        <v>4031</v>
      </c>
      <c r="W168" s="1579"/>
      <c r="X168" s="1578"/>
      <c r="Y168" s="1580" t="s">
        <v>4032</v>
      </c>
      <c r="Z168" s="2173" t="s">
        <v>122</v>
      </c>
      <c r="AA168" s="2174">
        <v>4.2594</v>
      </c>
      <c r="AB168" s="2175">
        <f t="shared" si="63"/>
        <v>1022.256</v>
      </c>
      <c r="AC168" s="1602"/>
      <c r="AD168" s="1603" t="s">
        <v>81</v>
      </c>
      <c r="AE168" s="1603">
        <v>1</v>
      </c>
      <c r="AF168" s="1603">
        <f t="shared" si="60"/>
        <v>240</v>
      </c>
      <c r="AG168" s="1604"/>
      <c r="AH168" s="1605"/>
      <c r="AI168" s="1605"/>
      <c r="AJ168" s="1605" t="s">
        <v>63</v>
      </c>
      <c r="AK168" s="1616">
        <f t="shared" si="61"/>
        <v>240</v>
      </c>
      <c r="AL168" s="2314"/>
      <c r="AM168" s="1617"/>
      <c r="AN168" s="1618"/>
      <c r="AO168" s="1618"/>
      <c r="AP168" s="1618"/>
      <c r="AQ168" s="1618"/>
      <c r="AR168" s="1618"/>
      <c r="AS168" s="1618"/>
      <c r="AT168" s="1622">
        <f>J168</f>
        <v>240</v>
      </c>
      <c r="AU168" s="2316"/>
      <c r="AV168" s="2292">
        <f t="shared" si="54"/>
        <v>230</v>
      </c>
      <c r="AW168" s="2297">
        <f t="shared" si="55"/>
        <v>10</v>
      </c>
      <c r="AX168" s="1633"/>
      <c r="AY168" s="1633"/>
      <c r="AZ168" s="1633"/>
      <c r="BA168" s="1633"/>
      <c r="BB168" s="1633"/>
      <c r="BC168" s="1633"/>
      <c r="BD168" s="1633"/>
      <c r="BE168" s="1633"/>
      <c r="BF168" s="1633"/>
      <c r="BG168" s="1633"/>
      <c r="BH168" s="1633"/>
      <c r="BI168" s="1633"/>
      <c r="BJ168" s="1633"/>
      <c r="BK168" s="1633"/>
      <c r="BL168" s="1633"/>
      <c r="BM168" s="1633"/>
      <c r="BN168" s="1633"/>
      <c r="BO168" s="1633"/>
      <c r="BP168" s="1633"/>
      <c r="BQ168" s="1633"/>
      <c r="BR168" s="1633"/>
      <c r="BS168" s="1633"/>
      <c r="BT168" s="1633"/>
      <c r="BU168" s="1633"/>
      <c r="BV168" s="1633"/>
      <c r="BW168" s="1633"/>
      <c r="BX168" s="1633"/>
      <c r="BY168" s="1633"/>
      <c r="BZ168" s="1633"/>
      <c r="CA168" s="1633"/>
      <c r="CB168" s="1633"/>
      <c r="CC168" s="1633"/>
      <c r="CD168" s="1633"/>
      <c r="CE168" s="1633"/>
      <c r="CF168" s="1633"/>
      <c r="CG168" s="1633"/>
      <c r="CH168" s="1633"/>
      <c r="CI168" s="1633"/>
      <c r="CJ168" s="1633"/>
      <c r="CK168" s="1633"/>
      <c r="CL168" s="1633"/>
      <c r="CM168" s="1633"/>
      <c r="CN168" s="1633"/>
      <c r="CO168" s="1633"/>
      <c r="CP168" s="1633"/>
      <c r="CQ168" s="1633"/>
      <c r="CR168" s="1633"/>
      <c r="CS168" s="1633"/>
      <c r="CT168" s="1633"/>
      <c r="CU168" s="1633"/>
      <c r="CV168" s="1633"/>
      <c r="CW168" s="1633"/>
      <c r="CX168" s="1633"/>
      <c r="CY168" s="1633"/>
      <c r="CZ168" s="1633"/>
      <c r="DA168" s="1633"/>
      <c r="DB168" s="1633"/>
      <c r="DC168" s="1633"/>
      <c r="DD168" s="1633"/>
      <c r="DE168" s="1633"/>
      <c r="DF168" s="1633"/>
      <c r="DG168" s="1633"/>
      <c r="DH168" s="1633"/>
      <c r="DI168" s="1633"/>
      <c r="DJ168" s="1633"/>
      <c r="DK168" s="1633"/>
      <c r="DL168" s="1633"/>
      <c r="DM168" s="1633"/>
      <c r="DN168" s="1633"/>
      <c r="DO168" s="1633"/>
      <c r="DP168" s="1633"/>
      <c r="DQ168" s="1633"/>
      <c r="DR168" s="1633"/>
      <c r="DS168" s="1633"/>
      <c r="DT168" s="1633"/>
      <c r="DU168" s="1633"/>
      <c r="DV168" s="1633"/>
      <c r="DW168" s="1633"/>
      <c r="DX168" s="1633"/>
      <c r="DY168" s="1633"/>
      <c r="DZ168" s="1633"/>
      <c r="EA168" s="1633"/>
      <c r="EB168" s="1633"/>
      <c r="EC168" s="1633"/>
      <c r="ED168" s="1633"/>
      <c r="EE168" s="1633"/>
      <c r="EF168" s="1633"/>
      <c r="EG168" s="1633"/>
      <c r="EH168" s="1633"/>
      <c r="EI168" s="1633"/>
      <c r="EJ168" s="1633"/>
      <c r="EK168" s="1633"/>
      <c r="EL168" s="1633"/>
      <c r="EM168" s="1633"/>
      <c r="EN168" s="1633"/>
      <c r="EO168" s="1633"/>
      <c r="EP168" s="1633"/>
      <c r="EQ168" s="1633"/>
      <c r="ER168" s="1633"/>
      <c r="ES168" s="1633"/>
      <c r="ET168" s="1633"/>
      <c r="EU168" s="1633"/>
      <c r="EV168" s="1633"/>
      <c r="EW168" s="1633"/>
      <c r="EX168" s="1633"/>
      <c r="EY168" s="1633"/>
      <c r="EZ168" s="1633"/>
      <c r="FA168" s="1633"/>
      <c r="FB168" s="1633"/>
      <c r="FC168" s="1633"/>
      <c r="FD168" s="1633"/>
      <c r="FE168" s="1633"/>
      <c r="FF168" s="1633"/>
      <c r="FG168" s="1633"/>
      <c r="FH168" s="1633"/>
      <c r="FI168" s="1633"/>
      <c r="FJ168" s="1633"/>
      <c r="FK168" s="1633"/>
      <c r="FL168" s="1633"/>
      <c r="FM168" s="1633"/>
      <c r="FN168" s="1633"/>
      <c r="FO168" s="1633"/>
      <c r="FP168" s="1633"/>
      <c r="FQ168" s="1633"/>
      <c r="FR168" s="1633"/>
      <c r="FS168" s="1633"/>
      <c r="FT168" s="1633"/>
      <c r="FU168" s="1633"/>
      <c r="FV168" s="1633"/>
      <c r="FW168" s="1633"/>
      <c r="FX168" s="1633"/>
      <c r="FY168" s="1633"/>
      <c r="FZ168" s="1633"/>
      <c r="GA168" s="1633"/>
      <c r="GB168" s="1633"/>
      <c r="GC168" s="1633"/>
      <c r="GD168" s="1633"/>
      <c r="GE168" s="1633"/>
      <c r="GF168" s="1633"/>
      <c r="GG168" s="1633"/>
      <c r="GH168" s="1633"/>
      <c r="GI168" s="1633"/>
      <c r="GJ168" s="1633"/>
      <c r="GK168" s="1633"/>
      <c r="GL168" s="1633"/>
      <c r="GM168" s="1633"/>
      <c r="GN168" s="1633"/>
      <c r="GO168" s="1633"/>
      <c r="GP168" s="1633"/>
      <c r="GQ168" s="1633"/>
      <c r="GR168" s="1633"/>
      <c r="GS168" s="1633"/>
      <c r="GT168" s="1633"/>
      <c r="GU168" s="1633"/>
      <c r="GV168" s="1633"/>
      <c r="GW168" s="1633"/>
      <c r="GX168" s="1633"/>
      <c r="GY168" s="1633"/>
      <c r="GZ168" s="1633"/>
      <c r="HA168" s="1633"/>
      <c r="HB168" s="1633"/>
      <c r="HC168" s="1633"/>
      <c r="HD168" s="1633"/>
      <c r="HE168" s="1633"/>
      <c r="HF168" s="1633"/>
      <c r="HG168" s="1633"/>
      <c r="HH168" s="1633"/>
      <c r="HI168" s="1633"/>
      <c r="HJ168" s="1633"/>
      <c r="HK168" s="1633"/>
      <c r="HL168" s="1633"/>
      <c r="HM168" s="1633"/>
      <c r="HN168" s="1633"/>
      <c r="HO168" s="1633"/>
      <c r="HP168" s="1633"/>
      <c r="HQ168" s="1633"/>
      <c r="HR168" s="1633"/>
      <c r="HS168" s="1633"/>
      <c r="HT168" s="1633"/>
      <c r="HU168" s="1633"/>
      <c r="HV168" s="1633"/>
      <c r="HW168" s="1633"/>
      <c r="HX168" s="1633"/>
      <c r="HY168" s="1633"/>
      <c r="HZ168" s="1633"/>
      <c r="IA168" s="1633"/>
      <c r="IB168" s="1633"/>
      <c r="IC168" s="1633"/>
      <c r="ID168" s="1633"/>
      <c r="IE168" s="1633"/>
      <c r="IF168" s="1633"/>
      <c r="IG168" s="1633"/>
      <c r="IH168" s="1633"/>
      <c r="II168" s="1633"/>
      <c r="IJ168" s="1633"/>
      <c r="IK168" s="1633"/>
      <c r="IL168" s="1633"/>
      <c r="IM168" s="1633"/>
      <c r="IN168" s="1633"/>
      <c r="IO168" s="1633"/>
      <c r="IP168" s="1633"/>
      <c r="IQ168" s="1633"/>
      <c r="IR168" s="1633"/>
      <c r="IS168" s="1633"/>
      <c r="IT168" s="1633"/>
      <c r="IU168" s="1633"/>
      <c r="IV168" s="1633"/>
      <c r="IW168" s="1633"/>
      <c r="IX168" s="1633"/>
      <c r="IY168" s="1633"/>
      <c r="IZ168" s="1633"/>
      <c r="JA168" s="1633"/>
      <c r="JB168" s="1633"/>
      <c r="JC168" s="1633"/>
      <c r="JD168" s="1633"/>
      <c r="JE168" s="1633"/>
      <c r="JF168" s="1633"/>
      <c r="JG168" s="1633"/>
      <c r="JH168" s="1633"/>
      <c r="JI168" s="1633"/>
      <c r="JJ168" s="1633"/>
      <c r="JK168" s="1633"/>
      <c r="JL168" s="1633"/>
      <c r="JM168" s="1633"/>
      <c r="JN168" s="1633"/>
      <c r="JO168" s="1633"/>
      <c r="JP168" s="1633"/>
      <c r="JQ168" s="1633"/>
      <c r="JR168" s="1633"/>
      <c r="JS168" s="1633"/>
      <c r="JT168" s="1633"/>
      <c r="JU168" s="1633"/>
      <c r="JV168" s="1633"/>
      <c r="JW168" s="1633"/>
      <c r="JX168" s="1633"/>
      <c r="JY168" s="1633"/>
      <c r="JZ168" s="1633"/>
      <c r="KA168" s="1633"/>
      <c r="KB168" s="1633"/>
      <c r="KC168" s="1633"/>
      <c r="KD168" s="1633"/>
      <c r="KE168" s="1633"/>
      <c r="KF168" s="1633"/>
      <c r="KG168" s="1633"/>
      <c r="KH168" s="1633"/>
      <c r="KI168" s="1633"/>
      <c r="KJ168" s="1633"/>
      <c r="KK168" s="1633"/>
      <c r="KL168" s="1633"/>
      <c r="KM168" s="1633"/>
      <c r="KN168" s="1633"/>
      <c r="KO168" s="1633"/>
      <c r="KP168" s="1633"/>
      <c r="KQ168" s="1633"/>
      <c r="KR168" s="1633"/>
      <c r="KS168" s="1633"/>
      <c r="KT168" s="1633"/>
      <c r="KU168" s="1633"/>
      <c r="KV168" s="1633"/>
      <c r="KW168" s="1633"/>
      <c r="KX168" s="1633"/>
      <c r="KY168" s="1633"/>
      <c r="KZ168" s="1633"/>
      <c r="LA168" s="1633"/>
      <c r="LB168" s="1633"/>
      <c r="LC168" s="1633"/>
      <c r="LD168" s="1642"/>
      <c r="LE168" s="1642"/>
      <c r="LF168" s="1642"/>
      <c r="LG168" s="1642"/>
      <c r="LH168" s="1642"/>
      <c r="LI168" s="1642"/>
      <c r="LJ168" s="1642"/>
      <c r="LK168" s="1642"/>
      <c r="LL168" s="1642"/>
      <c r="LM168" s="1643"/>
    </row>
    <row r="169" s="1479" customFormat="1" ht="47" customHeight="1" spans="1:325">
      <c r="A169" s="2147">
        <v>45906</v>
      </c>
      <c r="B169" s="2148" t="s">
        <v>753</v>
      </c>
      <c r="C169" s="2149" t="s">
        <v>115</v>
      </c>
      <c r="D169" s="2150">
        <v>4500178976</v>
      </c>
      <c r="E169" s="2160"/>
      <c r="F169" s="2150" t="s">
        <v>4040</v>
      </c>
      <c r="G169" s="2152" t="s">
        <v>3826</v>
      </c>
      <c r="H169" s="2152" t="s">
        <v>3826</v>
      </c>
      <c r="I169" s="1521" t="s">
        <v>3827</v>
      </c>
      <c r="J169" s="1522">
        <v>192</v>
      </c>
      <c r="K169" s="1534">
        <v>0</v>
      </c>
      <c r="L169" s="1534">
        <v>6</v>
      </c>
      <c r="M169" s="1534">
        <f t="shared" si="62"/>
        <v>32</v>
      </c>
      <c r="N169" s="2163">
        <v>45947</v>
      </c>
      <c r="O169" s="2163">
        <v>45945</v>
      </c>
      <c r="P169" s="1526"/>
      <c r="Q169" s="1554" t="s">
        <v>78</v>
      </c>
      <c r="R169" s="2167"/>
      <c r="S169" s="2167" t="s">
        <v>111</v>
      </c>
      <c r="T169" s="1557" t="s">
        <v>1366</v>
      </c>
      <c r="U169" s="1578" t="s">
        <v>88</v>
      </c>
      <c r="V169" s="1578" t="s">
        <v>4031</v>
      </c>
      <c r="W169" s="1579"/>
      <c r="X169" s="1578"/>
      <c r="Y169" s="1580" t="s">
        <v>4032</v>
      </c>
      <c r="Z169" s="2173" t="s">
        <v>122</v>
      </c>
      <c r="AA169" s="2174">
        <v>3.3955</v>
      </c>
      <c r="AB169" s="2175">
        <f t="shared" si="63"/>
        <v>651.936</v>
      </c>
      <c r="AC169" s="1602"/>
      <c r="AD169" s="1603" t="s">
        <v>81</v>
      </c>
      <c r="AE169" s="1603">
        <v>1</v>
      </c>
      <c r="AF169" s="1603">
        <f t="shared" si="60"/>
        <v>192</v>
      </c>
      <c r="AG169" s="1604"/>
      <c r="AH169" s="1605"/>
      <c r="AI169" s="1605"/>
      <c r="AJ169" s="1605" t="s">
        <v>63</v>
      </c>
      <c r="AK169" s="1616">
        <f t="shared" si="61"/>
        <v>192</v>
      </c>
      <c r="AL169" s="2314"/>
      <c r="AM169" s="1617"/>
      <c r="AN169" s="1618"/>
      <c r="AO169" s="1618"/>
      <c r="AP169" s="1618"/>
      <c r="AQ169" s="1618"/>
      <c r="AR169" s="1618"/>
      <c r="AS169" s="1618"/>
      <c r="AT169" s="1618"/>
      <c r="AU169" s="2316">
        <f>J169</f>
        <v>192</v>
      </c>
      <c r="AV169" s="2292">
        <f t="shared" si="54"/>
        <v>184</v>
      </c>
      <c r="AW169" s="2297">
        <f t="shared" si="55"/>
        <v>8</v>
      </c>
      <c r="AX169" s="1633"/>
      <c r="AY169" s="1633"/>
      <c r="AZ169" s="1633"/>
      <c r="BA169" s="1633"/>
      <c r="BB169" s="1633"/>
      <c r="BC169" s="1633"/>
      <c r="BD169" s="1633"/>
      <c r="BE169" s="1633"/>
      <c r="BF169" s="1633"/>
      <c r="BG169" s="1633"/>
      <c r="BH169" s="1633"/>
      <c r="BI169" s="1633"/>
      <c r="BJ169" s="1633"/>
      <c r="BK169" s="1633"/>
      <c r="BL169" s="1633"/>
      <c r="BM169" s="1633"/>
      <c r="BN169" s="1633"/>
      <c r="BO169" s="1633"/>
      <c r="BP169" s="1633"/>
      <c r="BQ169" s="1633"/>
      <c r="BR169" s="1633"/>
      <c r="BS169" s="1633"/>
      <c r="BT169" s="1633"/>
      <c r="BU169" s="1633"/>
      <c r="BV169" s="1633"/>
      <c r="BW169" s="1633"/>
      <c r="BX169" s="1633"/>
      <c r="BY169" s="1633"/>
      <c r="BZ169" s="1633"/>
      <c r="CA169" s="1633"/>
      <c r="CB169" s="1633"/>
      <c r="CC169" s="1633"/>
      <c r="CD169" s="1633"/>
      <c r="CE169" s="1633"/>
      <c r="CF169" s="1633"/>
      <c r="CG169" s="1633"/>
      <c r="CH169" s="1633"/>
      <c r="CI169" s="1633"/>
      <c r="CJ169" s="1633"/>
      <c r="CK169" s="1633"/>
      <c r="CL169" s="1633"/>
      <c r="CM169" s="1633"/>
      <c r="CN169" s="1633"/>
      <c r="CO169" s="1633"/>
      <c r="CP169" s="1633"/>
      <c r="CQ169" s="1633"/>
      <c r="CR169" s="1633"/>
      <c r="CS169" s="1633"/>
      <c r="CT169" s="1633"/>
      <c r="CU169" s="1633"/>
      <c r="CV169" s="1633"/>
      <c r="CW169" s="1633"/>
      <c r="CX169" s="1633"/>
      <c r="CY169" s="1633"/>
      <c r="CZ169" s="1633"/>
      <c r="DA169" s="1633"/>
      <c r="DB169" s="1633"/>
      <c r="DC169" s="1633"/>
      <c r="DD169" s="1633"/>
      <c r="DE169" s="1633"/>
      <c r="DF169" s="1633"/>
      <c r="DG169" s="1633"/>
      <c r="DH169" s="1633"/>
      <c r="DI169" s="1633"/>
      <c r="DJ169" s="1633"/>
      <c r="DK169" s="1633"/>
      <c r="DL169" s="1633"/>
      <c r="DM169" s="1633"/>
      <c r="DN169" s="1633"/>
      <c r="DO169" s="1633"/>
      <c r="DP169" s="1633"/>
      <c r="DQ169" s="1633"/>
      <c r="DR169" s="1633"/>
      <c r="DS169" s="1633"/>
      <c r="DT169" s="1633"/>
      <c r="DU169" s="1633"/>
      <c r="DV169" s="1633"/>
      <c r="DW169" s="1633"/>
      <c r="DX169" s="1633"/>
      <c r="DY169" s="1633"/>
      <c r="DZ169" s="1633"/>
      <c r="EA169" s="1633"/>
      <c r="EB169" s="1633"/>
      <c r="EC169" s="1633"/>
      <c r="ED169" s="1633"/>
      <c r="EE169" s="1633"/>
      <c r="EF169" s="1633"/>
      <c r="EG169" s="1633"/>
      <c r="EH169" s="1633"/>
      <c r="EI169" s="1633"/>
      <c r="EJ169" s="1633"/>
      <c r="EK169" s="1633"/>
      <c r="EL169" s="1633"/>
      <c r="EM169" s="1633"/>
      <c r="EN169" s="1633"/>
      <c r="EO169" s="1633"/>
      <c r="EP169" s="1633"/>
      <c r="EQ169" s="1633"/>
      <c r="ER169" s="1633"/>
      <c r="ES169" s="1633"/>
      <c r="ET169" s="1633"/>
      <c r="EU169" s="1633"/>
      <c r="EV169" s="1633"/>
      <c r="EW169" s="1633"/>
      <c r="EX169" s="1633"/>
      <c r="EY169" s="1633"/>
      <c r="EZ169" s="1633"/>
      <c r="FA169" s="1633"/>
      <c r="FB169" s="1633"/>
      <c r="FC169" s="1633"/>
      <c r="FD169" s="1633"/>
      <c r="FE169" s="1633"/>
      <c r="FF169" s="1633"/>
      <c r="FG169" s="1633"/>
      <c r="FH169" s="1633"/>
      <c r="FI169" s="1633"/>
      <c r="FJ169" s="1633"/>
      <c r="FK169" s="1633"/>
      <c r="FL169" s="1633"/>
      <c r="FM169" s="1633"/>
      <c r="FN169" s="1633"/>
      <c r="FO169" s="1633"/>
      <c r="FP169" s="1633"/>
      <c r="FQ169" s="1633"/>
      <c r="FR169" s="1633"/>
      <c r="FS169" s="1633"/>
      <c r="FT169" s="1633"/>
      <c r="FU169" s="1633"/>
      <c r="FV169" s="1633"/>
      <c r="FW169" s="1633"/>
      <c r="FX169" s="1633"/>
      <c r="FY169" s="1633"/>
      <c r="FZ169" s="1633"/>
      <c r="GA169" s="1633"/>
      <c r="GB169" s="1633"/>
      <c r="GC169" s="1633"/>
      <c r="GD169" s="1633"/>
      <c r="GE169" s="1633"/>
      <c r="GF169" s="1633"/>
      <c r="GG169" s="1633"/>
      <c r="GH169" s="1633"/>
      <c r="GI169" s="1633"/>
      <c r="GJ169" s="1633"/>
      <c r="GK169" s="1633"/>
      <c r="GL169" s="1633"/>
      <c r="GM169" s="1633"/>
      <c r="GN169" s="1633"/>
      <c r="GO169" s="1633"/>
      <c r="GP169" s="1633"/>
      <c r="GQ169" s="1633"/>
      <c r="GR169" s="1633"/>
      <c r="GS169" s="1633"/>
      <c r="GT169" s="1633"/>
      <c r="GU169" s="1633"/>
      <c r="GV169" s="1633"/>
      <c r="GW169" s="1633"/>
      <c r="GX169" s="1633"/>
      <c r="GY169" s="1633"/>
      <c r="GZ169" s="1633"/>
      <c r="HA169" s="1633"/>
      <c r="HB169" s="1633"/>
      <c r="HC169" s="1633"/>
      <c r="HD169" s="1633"/>
      <c r="HE169" s="1633"/>
      <c r="HF169" s="1633"/>
      <c r="HG169" s="1633"/>
      <c r="HH169" s="1633"/>
      <c r="HI169" s="1633"/>
      <c r="HJ169" s="1633"/>
      <c r="HK169" s="1633"/>
      <c r="HL169" s="1633"/>
      <c r="HM169" s="1633"/>
      <c r="HN169" s="1633"/>
      <c r="HO169" s="1633"/>
      <c r="HP169" s="1633"/>
      <c r="HQ169" s="1633"/>
      <c r="HR169" s="1633"/>
      <c r="HS169" s="1633"/>
      <c r="HT169" s="1633"/>
      <c r="HU169" s="1633"/>
      <c r="HV169" s="1633"/>
      <c r="HW169" s="1633"/>
      <c r="HX169" s="1633"/>
      <c r="HY169" s="1633"/>
      <c r="HZ169" s="1633"/>
      <c r="IA169" s="1633"/>
      <c r="IB169" s="1633"/>
      <c r="IC169" s="1633"/>
      <c r="ID169" s="1633"/>
      <c r="IE169" s="1633"/>
      <c r="IF169" s="1633"/>
      <c r="IG169" s="1633"/>
      <c r="IH169" s="1633"/>
      <c r="II169" s="1633"/>
      <c r="IJ169" s="1633"/>
      <c r="IK169" s="1633"/>
      <c r="IL169" s="1633"/>
      <c r="IM169" s="1633"/>
      <c r="IN169" s="1633"/>
      <c r="IO169" s="1633"/>
      <c r="IP169" s="1633"/>
      <c r="IQ169" s="1633"/>
      <c r="IR169" s="1633"/>
      <c r="IS169" s="1633"/>
      <c r="IT169" s="1633"/>
      <c r="IU169" s="1633"/>
      <c r="IV169" s="1633"/>
      <c r="IW169" s="1633"/>
      <c r="IX169" s="1633"/>
      <c r="IY169" s="1633"/>
      <c r="IZ169" s="1633"/>
      <c r="JA169" s="1633"/>
      <c r="JB169" s="1633"/>
      <c r="JC169" s="1633"/>
      <c r="JD169" s="1633"/>
      <c r="JE169" s="1633"/>
      <c r="JF169" s="1633"/>
      <c r="JG169" s="1633"/>
      <c r="JH169" s="1633"/>
      <c r="JI169" s="1633"/>
      <c r="JJ169" s="1633"/>
      <c r="JK169" s="1633"/>
      <c r="JL169" s="1633"/>
      <c r="JM169" s="1633"/>
      <c r="JN169" s="1633"/>
      <c r="JO169" s="1633"/>
      <c r="JP169" s="1633"/>
      <c r="JQ169" s="1633"/>
      <c r="JR169" s="1633"/>
      <c r="JS169" s="1633"/>
      <c r="JT169" s="1633"/>
      <c r="JU169" s="1633"/>
      <c r="JV169" s="1633"/>
      <c r="JW169" s="1633"/>
      <c r="JX169" s="1633"/>
      <c r="JY169" s="1633"/>
      <c r="JZ169" s="1633"/>
      <c r="KA169" s="1633"/>
      <c r="KB169" s="1633"/>
      <c r="KC169" s="1633"/>
      <c r="KD169" s="1633"/>
      <c r="KE169" s="1633"/>
      <c r="KF169" s="1633"/>
      <c r="KG169" s="1633"/>
      <c r="KH169" s="1633"/>
      <c r="KI169" s="1633"/>
      <c r="KJ169" s="1633"/>
      <c r="KK169" s="1633"/>
      <c r="KL169" s="1633"/>
      <c r="KM169" s="1633"/>
      <c r="KN169" s="1633"/>
      <c r="KO169" s="1633"/>
      <c r="KP169" s="1633"/>
      <c r="KQ169" s="1633"/>
      <c r="KR169" s="1633"/>
      <c r="KS169" s="1633"/>
      <c r="KT169" s="1633"/>
      <c r="KU169" s="1633"/>
      <c r="KV169" s="1633"/>
      <c r="KW169" s="1633"/>
      <c r="KX169" s="1633"/>
      <c r="KY169" s="1633"/>
      <c r="KZ169" s="1633"/>
      <c r="LA169" s="1633"/>
      <c r="LB169" s="1633"/>
      <c r="LC169" s="1633"/>
      <c r="LD169" s="1642"/>
      <c r="LE169" s="1642"/>
      <c r="LF169" s="1642"/>
      <c r="LG169" s="1642"/>
      <c r="LH169" s="1642"/>
      <c r="LI169" s="1642"/>
      <c r="LJ169" s="1642"/>
      <c r="LK169" s="1642"/>
      <c r="LL169" s="1642"/>
      <c r="LM169" s="1643"/>
    </row>
    <row r="170" s="1479" customFormat="1" ht="47" customHeight="1" spans="1:325">
      <c r="A170" s="2147">
        <v>45902</v>
      </c>
      <c r="B170" s="2148" t="s">
        <v>1370</v>
      </c>
      <c r="C170" s="2149" t="s">
        <v>563</v>
      </c>
      <c r="D170" s="2150">
        <v>4500178496</v>
      </c>
      <c r="E170" s="2985" t="s">
        <v>1371</v>
      </c>
      <c r="F170" s="2150" t="s">
        <v>4041</v>
      </c>
      <c r="G170" s="2152" t="s">
        <v>3580</v>
      </c>
      <c r="H170" s="2152" t="s">
        <v>3580</v>
      </c>
      <c r="I170" s="1532" t="s">
        <v>3581</v>
      </c>
      <c r="J170" s="1522">
        <v>300</v>
      </c>
      <c r="K170" s="1534">
        <v>0</v>
      </c>
      <c r="L170" s="1534">
        <v>6</v>
      </c>
      <c r="M170" s="1534">
        <f t="shared" si="62"/>
        <v>50</v>
      </c>
      <c r="N170" s="2163">
        <v>45945</v>
      </c>
      <c r="O170" s="2163">
        <v>45943</v>
      </c>
      <c r="P170" s="1526"/>
      <c r="Q170" s="1554" t="s">
        <v>78</v>
      </c>
      <c r="R170" s="2170" t="s">
        <v>4042</v>
      </c>
      <c r="S170" s="2167" t="s">
        <v>111</v>
      </c>
      <c r="T170" s="1557">
        <v>45912</v>
      </c>
      <c r="U170" s="1578" t="s">
        <v>287</v>
      </c>
      <c r="V170" s="1578">
        <v>45917</v>
      </c>
      <c r="W170" s="1579"/>
      <c r="X170" s="1578"/>
      <c r="Y170" s="2311" t="s">
        <v>4043</v>
      </c>
      <c r="Z170" s="2173" t="s">
        <v>1374</v>
      </c>
      <c r="AA170" s="2174">
        <v>3.4252</v>
      </c>
      <c r="AB170" s="2175">
        <f t="shared" si="63"/>
        <v>1027.56</v>
      </c>
      <c r="AC170" s="1602" t="s">
        <v>1375</v>
      </c>
      <c r="AD170" s="1603" t="s">
        <v>81</v>
      </c>
      <c r="AE170" s="1603">
        <v>9</v>
      </c>
      <c r="AF170" s="1603">
        <f t="shared" si="60"/>
        <v>300</v>
      </c>
      <c r="AG170" s="1604"/>
      <c r="AH170" s="1605"/>
      <c r="AI170" s="1605"/>
      <c r="AJ170" s="1605" t="s">
        <v>63</v>
      </c>
      <c r="AK170" s="1616">
        <f t="shared" si="61"/>
        <v>300</v>
      </c>
      <c r="AL170" s="2314"/>
      <c r="AM170" s="1617">
        <f>J170/9</f>
        <v>33.3333333333333</v>
      </c>
      <c r="AN170" s="1618">
        <f>J170/9</f>
        <v>33.3333333333333</v>
      </c>
      <c r="AO170" s="1618">
        <f>J170/9</f>
        <v>33.3333333333333</v>
      </c>
      <c r="AP170" s="1618">
        <f>J170/9</f>
        <v>33.3333333333333</v>
      </c>
      <c r="AQ170" s="1618">
        <f>J170/9</f>
        <v>33.3333333333333</v>
      </c>
      <c r="AR170" s="1618">
        <f>J170/9</f>
        <v>33.3333333333333</v>
      </c>
      <c r="AS170" s="1618">
        <f>J170/9</f>
        <v>33.3333333333333</v>
      </c>
      <c r="AT170" s="1618">
        <f>J170/9</f>
        <v>33.3333333333333</v>
      </c>
      <c r="AU170" s="2317">
        <f>J170/9</f>
        <v>33.3333333333333</v>
      </c>
      <c r="AV170" s="2292">
        <f t="shared" si="54"/>
        <v>31.9444444444444</v>
      </c>
      <c r="AW170" s="2297">
        <f t="shared" si="55"/>
        <v>1.38888888888889</v>
      </c>
      <c r="AX170" s="1633"/>
      <c r="AY170" s="1633"/>
      <c r="AZ170" s="1633"/>
      <c r="BA170" s="1633"/>
      <c r="BB170" s="1633"/>
      <c r="BC170" s="1633"/>
      <c r="BD170" s="1633"/>
      <c r="BE170" s="1633"/>
      <c r="BF170" s="1633"/>
      <c r="BG170" s="1633"/>
      <c r="BH170" s="1633"/>
      <c r="BI170" s="1633"/>
      <c r="BJ170" s="1633"/>
      <c r="BK170" s="1633"/>
      <c r="BL170" s="1633"/>
      <c r="BM170" s="1633"/>
      <c r="BN170" s="1633"/>
      <c r="BO170" s="1633"/>
      <c r="BP170" s="1633"/>
      <c r="BQ170" s="1633"/>
      <c r="BR170" s="1633"/>
      <c r="BS170" s="1633"/>
      <c r="BT170" s="1633"/>
      <c r="BU170" s="1633"/>
      <c r="BV170" s="1633"/>
      <c r="BW170" s="1633"/>
      <c r="BX170" s="1633"/>
      <c r="BY170" s="1633"/>
      <c r="BZ170" s="1633"/>
      <c r="CA170" s="1633"/>
      <c r="CB170" s="1633"/>
      <c r="CC170" s="1633"/>
      <c r="CD170" s="1633"/>
      <c r="CE170" s="1633"/>
      <c r="CF170" s="1633"/>
      <c r="CG170" s="1633"/>
      <c r="CH170" s="1633"/>
      <c r="CI170" s="1633"/>
      <c r="CJ170" s="1633"/>
      <c r="CK170" s="1633"/>
      <c r="CL170" s="1633"/>
      <c r="CM170" s="1633"/>
      <c r="CN170" s="1633"/>
      <c r="CO170" s="1633"/>
      <c r="CP170" s="1633"/>
      <c r="CQ170" s="1633"/>
      <c r="CR170" s="1633"/>
      <c r="CS170" s="1633"/>
      <c r="CT170" s="1633"/>
      <c r="CU170" s="1633"/>
      <c r="CV170" s="1633"/>
      <c r="CW170" s="1633"/>
      <c r="CX170" s="1633"/>
      <c r="CY170" s="1633"/>
      <c r="CZ170" s="1633"/>
      <c r="DA170" s="1633"/>
      <c r="DB170" s="1633"/>
      <c r="DC170" s="1633"/>
      <c r="DD170" s="1633"/>
      <c r="DE170" s="1633"/>
      <c r="DF170" s="1633"/>
      <c r="DG170" s="1633"/>
      <c r="DH170" s="1633"/>
      <c r="DI170" s="1633"/>
      <c r="DJ170" s="1633"/>
      <c r="DK170" s="1633"/>
      <c r="DL170" s="1633"/>
      <c r="DM170" s="1633"/>
      <c r="DN170" s="1633"/>
      <c r="DO170" s="1633"/>
      <c r="DP170" s="1633"/>
      <c r="DQ170" s="1633"/>
      <c r="DR170" s="1633"/>
      <c r="DS170" s="1633"/>
      <c r="DT170" s="1633"/>
      <c r="DU170" s="1633"/>
      <c r="DV170" s="1633"/>
      <c r="DW170" s="1633"/>
      <c r="DX170" s="1633"/>
      <c r="DY170" s="1633"/>
      <c r="DZ170" s="1633"/>
      <c r="EA170" s="1633"/>
      <c r="EB170" s="1633"/>
      <c r="EC170" s="1633"/>
      <c r="ED170" s="1633"/>
      <c r="EE170" s="1633"/>
      <c r="EF170" s="1633"/>
      <c r="EG170" s="1633"/>
      <c r="EH170" s="1633"/>
      <c r="EI170" s="1633"/>
      <c r="EJ170" s="1633"/>
      <c r="EK170" s="1633"/>
      <c r="EL170" s="1633"/>
      <c r="EM170" s="1633"/>
      <c r="EN170" s="1633"/>
      <c r="EO170" s="1633"/>
      <c r="EP170" s="1633"/>
      <c r="EQ170" s="1633"/>
      <c r="ER170" s="1633"/>
      <c r="ES170" s="1633"/>
      <c r="ET170" s="1633"/>
      <c r="EU170" s="1633"/>
      <c r="EV170" s="1633"/>
      <c r="EW170" s="1633"/>
      <c r="EX170" s="1633"/>
      <c r="EY170" s="1633"/>
      <c r="EZ170" s="1633"/>
      <c r="FA170" s="1633"/>
      <c r="FB170" s="1633"/>
      <c r="FC170" s="1633"/>
      <c r="FD170" s="1633"/>
      <c r="FE170" s="1633"/>
      <c r="FF170" s="1633"/>
      <c r="FG170" s="1633"/>
      <c r="FH170" s="1633"/>
      <c r="FI170" s="1633"/>
      <c r="FJ170" s="1633"/>
      <c r="FK170" s="1633"/>
      <c r="FL170" s="1633"/>
      <c r="FM170" s="1633"/>
      <c r="FN170" s="1633"/>
      <c r="FO170" s="1633"/>
      <c r="FP170" s="1633"/>
      <c r="FQ170" s="1633"/>
      <c r="FR170" s="1633"/>
      <c r="FS170" s="1633"/>
      <c r="FT170" s="1633"/>
      <c r="FU170" s="1633"/>
      <c r="FV170" s="1633"/>
      <c r="FW170" s="1633"/>
      <c r="FX170" s="1633"/>
      <c r="FY170" s="1633"/>
      <c r="FZ170" s="1633"/>
      <c r="GA170" s="1633"/>
      <c r="GB170" s="1633"/>
      <c r="GC170" s="1633"/>
      <c r="GD170" s="1633"/>
      <c r="GE170" s="1633"/>
      <c r="GF170" s="1633"/>
      <c r="GG170" s="1633"/>
      <c r="GH170" s="1633"/>
      <c r="GI170" s="1633"/>
      <c r="GJ170" s="1633"/>
      <c r="GK170" s="1633"/>
      <c r="GL170" s="1633"/>
      <c r="GM170" s="1633"/>
      <c r="GN170" s="1633"/>
      <c r="GO170" s="1633"/>
      <c r="GP170" s="1633"/>
      <c r="GQ170" s="1633"/>
      <c r="GR170" s="1633"/>
      <c r="GS170" s="1633"/>
      <c r="GT170" s="1633"/>
      <c r="GU170" s="1633"/>
      <c r="GV170" s="1633"/>
      <c r="GW170" s="1633"/>
      <c r="GX170" s="1633"/>
      <c r="GY170" s="1633"/>
      <c r="GZ170" s="1633"/>
      <c r="HA170" s="1633"/>
      <c r="HB170" s="1633"/>
      <c r="HC170" s="1633"/>
      <c r="HD170" s="1633"/>
      <c r="HE170" s="1633"/>
      <c r="HF170" s="1633"/>
      <c r="HG170" s="1633"/>
      <c r="HH170" s="1633"/>
      <c r="HI170" s="1633"/>
      <c r="HJ170" s="1633"/>
      <c r="HK170" s="1633"/>
      <c r="HL170" s="1633"/>
      <c r="HM170" s="1633"/>
      <c r="HN170" s="1633"/>
      <c r="HO170" s="1633"/>
      <c r="HP170" s="1633"/>
      <c r="HQ170" s="1633"/>
      <c r="HR170" s="1633"/>
      <c r="HS170" s="1633"/>
      <c r="HT170" s="1633"/>
      <c r="HU170" s="1633"/>
      <c r="HV170" s="1633"/>
      <c r="HW170" s="1633"/>
      <c r="HX170" s="1633"/>
      <c r="HY170" s="1633"/>
      <c r="HZ170" s="1633"/>
      <c r="IA170" s="1633"/>
      <c r="IB170" s="1633"/>
      <c r="IC170" s="1633"/>
      <c r="ID170" s="1633"/>
      <c r="IE170" s="1633"/>
      <c r="IF170" s="1633"/>
      <c r="IG170" s="1633"/>
      <c r="IH170" s="1633"/>
      <c r="II170" s="1633"/>
      <c r="IJ170" s="1633"/>
      <c r="IK170" s="1633"/>
      <c r="IL170" s="1633"/>
      <c r="IM170" s="1633"/>
      <c r="IN170" s="1633"/>
      <c r="IO170" s="1633"/>
      <c r="IP170" s="1633"/>
      <c r="IQ170" s="1633"/>
      <c r="IR170" s="1633"/>
      <c r="IS170" s="1633"/>
      <c r="IT170" s="1633"/>
      <c r="IU170" s="1633"/>
      <c r="IV170" s="1633"/>
      <c r="IW170" s="1633"/>
      <c r="IX170" s="1633"/>
      <c r="IY170" s="1633"/>
      <c r="IZ170" s="1633"/>
      <c r="JA170" s="1633"/>
      <c r="JB170" s="1633"/>
      <c r="JC170" s="1633"/>
      <c r="JD170" s="1633"/>
      <c r="JE170" s="1633"/>
      <c r="JF170" s="1633"/>
      <c r="JG170" s="1633"/>
      <c r="JH170" s="1633"/>
      <c r="JI170" s="1633"/>
      <c r="JJ170" s="1633"/>
      <c r="JK170" s="1633"/>
      <c r="JL170" s="1633"/>
      <c r="JM170" s="1633"/>
      <c r="JN170" s="1633"/>
      <c r="JO170" s="1633"/>
      <c r="JP170" s="1633"/>
      <c r="JQ170" s="1633"/>
      <c r="JR170" s="1633"/>
      <c r="JS170" s="1633"/>
      <c r="JT170" s="1633"/>
      <c r="JU170" s="1633"/>
      <c r="JV170" s="1633"/>
      <c r="JW170" s="1633"/>
      <c r="JX170" s="1633"/>
      <c r="JY170" s="1633"/>
      <c r="JZ170" s="1633"/>
      <c r="KA170" s="1633"/>
      <c r="KB170" s="1633"/>
      <c r="KC170" s="1633"/>
      <c r="KD170" s="1633"/>
      <c r="KE170" s="1633"/>
      <c r="KF170" s="1633"/>
      <c r="KG170" s="1633"/>
      <c r="KH170" s="1633"/>
      <c r="KI170" s="1633"/>
      <c r="KJ170" s="1633"/>
      <c r="KK170" s="1633"/>
      <c r="KL170" s="1633"/>
      <c r="KM170" s="1633"/>
      <c r="KN170" s="1633"/>
      <c r="KO170" s="1633"/>
      <c r="KP170" s="1633"/>
      <c r="KQ170" s="1633"/>
      <c r="KR170" s="1633"/>
      <c r="KS170" s="1633"/>
      <c r="KT170" s="1633"/>
      <c r="KU170" s="1633"/>
      <c r="KV170" s="1633"/>
      <c r="KW170" s="1633"/>
      <c r="KX170" s="1633"/>
      <c r="KY170" s="1633"/>
      <c r="KZ170" s="1633"/>
      <c r="LA170" s="1633"/>
      <c r="LB170" s="1633"/>
      <c r="LC170" s="1633"/>
      <c r="LD170" s="1642"/>
      <c r="LE170" s="1642"/>
      <c r="LF170" s="1642"/>
      <c r="LG170" s="1642"/>
      <c r="LH170" s="1642"/>
      <c r="LI170" s="1642"/>
      <c r="LJ170" s="1642"/>
      <c r="LK170" s="1642"/>
      <c r="LL170" s="1642"/>
      <c r="LM170" s="1643"/>
    </row>
    <row r="171" s="1482" customFormat="1" ht="47" customHeight="1" spans="1:325">
      <c r="A171" s="2153">
        <v>45901</v>
      </c>
      <c r="B171" s="2154" t="s">
        <v>713</v>
      </c>
      <c r="C171" s="2155" t="s">
        <v>115</v>
      </c>
      <c r="D171" s="2156">
        <v>4500178374</v>
      </c>
      <c r="E171" s="2157"/>
      <c r="F171" s="2156" t="s">
        <v>4044</v>
      </c>
      <c r="G171" s="2158" t="s">
        <v>3991</v>
      </c>
      <c r="H171" s="2158" t="s">
        <v>3797</v>
      </c>
      <c r="I171" s="1880" t="s">
        <v>3798</v>
      </c>
      <c r="J171" s="1543">
        <v>804</v>
      </c>
      <c r="K171" s="1876">
        <v>0</v>
      </c>
      <c r="L171" s="1876">
        <v>6</v>
      </c>
      <c r="M171" s="1876">
        <f t="shared" ref="M171:M183" si="64">J171/L171</f>
        <v>134</v>
      </c>
      <c r="N171" s="2166">
        <v>45947</v>
      </c>
      <c r="O171" s="2166">
        <v>45945</v>
      </c>
      <c r="P171" s="1546" t="s">
        <v>4045</v>
      </c>
      <c r="Q171" s="1570" t="s">
        <v>78</v>
      </c>
      <c r="R171" s="2166" t="s">
        <v>4046</v>
      </c>
      <c r="S171" s="2168" t="s">
        <v>111</v>
      </c>
      <c r="T171" s="1573">
        <v>45904</v>
      </c>
      <c r="U171" s="1595" t="s">
        <v>88</v>
      </c>
      <c r="V171" s="1595" t="s">
        <v>88</v>
      </c>
      <c r="W171" s="1596" t="s">
        <v>4047</v>
      </c>
      <c r="X171" s="1595" t="s">
        <v>1423</v>
      </c>
      <c r="Y171" s="1597" t="s">
        <v>4048</v>
      </c>
      <c r="Z171" s="2178" t="s">
        <v>172</v>
      </c>
      <c r="AA171" s="2179">
        <v>2.8311</v>
      </c>
      <c r="AB171" s="2180">
        <f t="shared" ref="AB171:AB183" si="65">AA171*J171</f>
        <v>2276.2044</v>
      </c>
      <c r="AC171" s="1612"/>
      <c r="AD171" s="1613" t="s">
        <v>81</v>
      </c>
      <c r="AE171" s="1613">
        <v>1</v>
      </c>
      <c r="AF171" s="1613"/>
      <c r="AG171" s="1614">
        <f>J171</f>
        <v>804</v>
      </c>
      <c r="AH171" s="1615"/>
      <c r="AI171" s="1615"/>
      <c r="AJ171" s="1615" t="s">
        <v>1425</v>
      </c>
      <c r="AK171" s="1623"/>
      <c r="AL171" s="2324">
        <f>J171</f>
        <v>804</v>
      </c>
      <c r="AM171" s="2187">
        <f>J171/1</f>
        <v>804</v>
      </c>
      <c r="AN171" s="1625"/>
      <c r="AO171" s="1625"/>
      <c r="AP171" s="1625"/>
      <c r="AQ171" s="1625"/>
      <c r="AR171" s="1625"/>
      <c r="AS171" s="1625"/>
      <c r="AT171" s="1625"/>
      <c r="AU171" s="2325"/>
      <c r="AV171" s="2326">
        <f t="shared" si="54"/>
        <v>770.5</v>
      </c>
      <c r="AW171" s="2329">
        <f t="shared" si="55"/>
        <v>33.5</v>
      </c>
      <c r="AX171" s="1455"/>
      <c r="AY171" s="1455"/>
      <c r="AZ171" s="1455"/>
      <c r="BA171" s="1455"/>
      <c r="BB171" s="1455"/>
      <c r="BC171" s="1455"/>
      <c r="BD171" s="1455"/>
      <c r="BE171" s="1455"/>
      <c r="BF171" s="1455"/>
      <c r="BG171" s="1455"/>
      <c r="BH171" s="1455"/>
      <c r="BI171" s="1455"/>
      <c r="BJ171" s="1455"/>
      <c r="BK171" s="1455"/>
      <c r="BL171" s="1455"/>
      <c r="BM171" s="1455"/>
      <c r="BN171" s="1455"/>
      <c r="BO171" s="1455"/>
      <c r="BP171" s="1455"/>
      <c r="BQ171" s="1455"/>
      <c r="BR171" s="1455"/>
      <c r="BS171" s="1455"/>
      <c r="BT171" s="1455"/>
      <c r="BU171" s="1455"/>
      <c r="BV171" s="1455"/>
      <c r="BW171" s="1455"/>
      <c r="BX171" s="1455"/>
      <c r="BY171" s="1455"/>
      <c r="BZ171" s="1455"/>
      <c r="CA171" s="1455"/>
      <c r="CB171" s="1455"/>
      <c r="CC171" s="1455"/>
      <c r="CD171" s="1455"/>
      <c r="CE171" s="1455"/>
      <c r="CF171" s="1455"/>
      <c r="CG171" s="1455"/>
      <c r="CH171" s="1455"/>
      <c r="CI171" s="1455"/>
      <c r="CJ171" s="1455"/>
      <c r="CK171" s="1455"/>
      <c r="CL171" s="1455"/>
      <c r="CM171" s="1455"/>
      <c r="CN171" s="1455"/>
      <c r="CO171" s="1455"/>
      <c r="CP171" s="1455"/>
      <c r="CQ171" s="1455"/>
      <c r="CR171" s="1455"/>
      <c r="CS171" s="1455"/>
      <c r="CT171" s="1455"/>
      <c r="CU171" s="1455"/>
      <c r="CV171" s="1455"/>
      <c r="CW171" s="1455"/>
      <c r="CX171" s="1455"/>
      <c r="CY171" s="1455"/>
      <c r="CZ171" s="1455"/>
      <c r="DA171" s="1455"/>
      <c r="DB171" s="1455"/>
      <c r="DC171" s="1455"/>
      <c r="DD171" s="1455"/>
      <c r="DE171" s="1455"/>
      <c r="DF171" s="1455"/>
      <c r="DG171" s="1455"/>
      <c r="DH171" s="1455"/>
      <c r="DI171" s="1455"/>
      <c r="DJ171" s="1455"/>
      <c r="DK171" s="1455"/>
      <c r="DL171" s="1455"/>
      <c r="DM171" s="1455"/>
      <c r="DN171" s="1455"/>
      <c r="DO171" s="1455"/>
      <c r="DP171" s="1455"/>
      <c r="DQ171" s="1455"/>
      <c r="DR171" s="1455"/>
      <c r="DS171" s="1455"/>
      <c r="DT171" s="1455"/>
      <c r="DU171" s="1455"/>
      <c r="DV171" s="1455"/>
      <c r="DW171" s="1455"/>
      <c r="DX171" s="1455"/>
      <c r="DY171" s="1455"/>
      <c r="DZ171" s="1455"/>
      <c r="EA171" s="1455"/>
      <c r="EB171" s="1455"/>
      <c r="EC171" s="1455"/>
      <c r="ED171" s="1455"/>
      <c r="EE171" s="1455"/>
      <c r="EF171" s="1455"/>
      <c r="EG171" s="1455"/>
      <c r="EH171" s="1455"/>
      <c r="EI171" s="1455"/>
      <c r="EJ171" s="1455"/>
      <c r="EK171" s="1455"/>
      <c r="EL171" s="1455"/>
      <c r="EM171" s="1455"/>
      <c r="EN171" s="1455"/>
      <c r="EO171" s="1455"/>
      <c r="EP171" s="1455"/>
      <c r="EQ171" s="1455"/>
      <c r="ER171" s="1455"/>
      <c r="ES171" s="1455"/>
      <c r="ET171" s="1455"/>
      <c r="EU171" s="1455"/>
      <c r="EV171" s="1455"/>
      <c r="EW171" s="1455"/>
      <c r="EX171" s="1455"/>
      <c r="EY171" s="1455"/>
      <c r="EZ171" s="1455"/>
      <c r="FA171" s="1455"/>
      <c r="FB171" s="1455"/>
      <c r="FC171" s="1455"/>
      <c r="FD171" s="1455"/>
      <c r="FE171" s="1455"/>
      <c r="FF171" s="1455"/>
      <c r="FG171" s="1455"/>
      <c r="FH171" s="1455"/>
      <c r="FI171" s="1455"/>
      <c r="FJ171" s="1455"/>
      <c r="FK171" s="1455"/>
      <c r="FL171" s="1455"/>
      <c r="FM171" s="1455"/>
      <c r="FN171" s="1455"/>
      <c r="FO171" s="1455"/>
      <c r="FP171" s="1455"/>
      <c r="FQ171" s="1455"/>
      <c r="FR171" s="1455"/>
      <c r="FS171" s="1455"/>
      <c r="FT171" s="1455"/>
      <c r="FU171" s="1455"/>
      <c r="FV171" s="1455"/>
      <c r="FW171" s="1455"/>
      <c r="FX171" s="1455"/>
      <c r="FY171" s="1455"/>
      <c r="FZ171" s="1455"/>
      <c r="GA171" s="1455"/>
      <c r="GB171" s="1455"/>
      <c r="GC171" s="1455"/>
      <c r="GD171" s="1455"/>
      <c r="GE171" s="1455"/>
      <c r="GF171" s="1455"/>
      <c r="GG171" s="1455"/>
      <c r="GH171" s="1455"/>
      <c r="GI171" s="1455"/>
      <c r="GJ171" s="1455"/>
      <c r="GK171" s="1455"/>
      <c r="GL171" s="1455"/>
      <c r="GM171" s="1455"/>
      <c r="GN171" s="1455"/>
      <c r="GO171" s="1455"/>
      <c r="GP171" s="1455"/>
      <c r="GQ171" s="1455"/>
      <c r="GR171" s="1455"/>
      <c r="GS171" s="1455"/>
      <c r="GT171" s="1455"/>
      <c r="GU171" s="1455"/>
      <c r="GV171" s="1455"/>
      <c r="GW171" s="1455"/>
      <c r="GX171" s="1455"/>
      <c r="GY171" s="1455"/>
      <c r="GZ171" s="1455"/>
      <c r="HA171" s="1455"/>
      <c r="HB171" s="1455"/>
      <c r="HC171" s="1455"/>
      <c r="HD171" s="1455"/>
      <c r="HE171" s="1455"/>
      <c r="HF171" s="1455"/>
      <c r="HG171" s="1455"/>
      <c r="HH171" s="1455"/>
      <c r="HI171" s="1455"/>
      <c r="HJ171" s="1455"/>
      <c r="HK171" s="1455"/>
      <c r="HL171" s="1455"/>
      <c r="HM171" s="1455"/>
      <c r="HN171" s="1455"/>
      <c r="HO171" s="1455"/>
      <c r="HP171" s="1455"/>
      <c r="HQ171" s="1455"/>
      <c r="HR171" s="1455"/>
      <c r="HS171" s="1455"/>
      <c r="HT171" s="1455"/>
      <c r="HU171" s="1455"/>
      <c r="HV171" s="1455"/>
      <c r="HW171" s="1455"/>
      <c r="HX171" s="1455"/>
      <c r="HY171" s="1455"/>
      <c r="HZ171" s="1455"/>
      <c r="IA171" s="1455"/>
      <c r="IB171" s="1455"/>
      <c r="IC171" s="1455"/>
      <c r="ID171" s="1455"/>
      <c r="IE171" s="1455"/>
      <c r="IF171" s="1455"/>
      <c r="IG171" s="1455"/>
      <c r="IH171" s="1455"/>
      <c r="II171" s="1455"/>
      <c r="IJ171" s="1455"/>
      <c r="IK171" s="1455"/>
      <c r="IL171" s="1455"/>
      <c r="IM171" s="1455"/>
      <c r="IN171" s="1455"/>
      <c r="IO171" s="1455"/>
      <c r="IP171" s="1455"/>
      <c r="IQ171" s="1455"/>
      <c r="IR171" s="1455"/>
      <c r="IS171" s="1455"/>
      <c r="IT171" s="1455"/>
      <c r="IU171" s="1455"/>
      <c r="IV171" s="1455"/>
      <c r="IW171" s="1455"/>
      <c r="IX171" s="1455"/>
      <c r="IY171" s="1455"/>
      <c r="IZ171" s="1455"/>
      <c r="JA171" s="1455"/>
      <c r="JB171" s="1455"/>
      <c r="JC171" s="1455"/>
      <c r="JD171" s="1455"/>
      <c r="JE171" s="1455"/>
      <c r="JF171" s="1455"/>
      <c r="JG171" s="1455"/>
      <c r="JH171" s="1455"/>
      <c r="JI171" s="1455"/>
      <c r="JJ171" s="1455"/>
      <c r="JK171" s="1455"/>
      <c r="JL171" s="1455"/>
      <c r="JM171" s="1455"/>
      <c r="JN171" s="1455"/>
      <c r="JO171" s="1455"/>
      <c r="JP171" s="1455"/>
      <c r="JQ171" s="1455"/>
      <c r="JR171" s="1455"/>
      <c r="JS171" s="1455"/>
      <c r="JT171" s="1455"/>
      <c r="JU171" s="1455"/>
      <c r="JV171" s="1455"/>
      <c r="JW171" s="1455"/>
      <c r="JX171" s="1455"/>
      <c r="JY171" s="1455"/>
      <c r="JZ171" s="1455"/>
      <c r="KA171" s="1455"/>
      <c r="KB171" s="1455"/>
      <c r="KC171" s="1455"/>
      <c r="KD171" s="1455"/>
      <c r="KE171" s="1455"/>
      <c r="KF171" s="1455"/>
      <c r="KG171" s="1455"/>
      <c r="KH171" s="1455"/>
      <c r="KI171" s="1455"/>
      <c r="KJ171" s="1455"/>
      <c r="KK171" s="1455"/>
      <c r="KL171" s="1455"/>
      <c r="KM171" s="1455"/>
      <c r="KN171" s="1455"/>
      <c r="KO171" s="1455"/>
      <c r="KP171" s="1455"/>
      <c r="KQ171" s="1455"/>
      <c r="KR171" s="1455"/>
      <c r="KS171" s="1455"/>
      <c r="KT171" s="1455"/>
      <c r="KU171" s="1455"/>
      <c r="KV171" s="1455"/>
      <c r="KW171" s="1455"/>
      <c r="KX171" s="1455"/>
      <c r="KY171" s="1455"/>
      <c r="KZ171" s="1455"/>
      <c r="LA171" s="1455"/>
      <c r="LB171" s="1455"/>
      <c r="LC171" s="1455"/>
      <c r="LD171" s="1467"/>
      <c r="LE171" s="1467"/>
      <c r="LF171" s="1467"/>
      <c r="LG171" s="1467"/>
      <c r="LH171" s="1467"/>
      <c r="LI171" s="1467"/>
      <c r="LJ171" s="1467"/>
      <c r="LK171" s="1467"/>
      <c r="LL171" s="1467"/>
      <c r="LM171" s="1645"/>
    </row>
    <row r="172" s="1479" customFormat="1" ht="47" customHeight="1" spans="1:325">
      <c r="A172" s="2147">
        <v>45901</v>
      </c>
      <c r="B172" s="2148" t="s">
        <v>713</v>
      </c>
      <c r="C172" s="2149" t="s">
        <v>115</v>
      </c>
      <c r="D172" s="2150">
        <v>4500178374</v>
      </c>
      <c r="E172" s="2160"/>
      <c r="F172" s="2150" t="s">
        <v>4049</v>
      </c>
      <c r="G172" s="2152" t="s">
        <v>3997</v>
      </c>
      <c r="H172" s="2152" t="s">
        <v>3803</v>
      </c>
      <c r="I172" s="1532" t="s">
        <v>3804</v>
      </c>
      <c r="J172" s="1522">
        <v>900</v>
      </c>
      <c r="K172" s="1534">
        <v>0</v>
      </c>
      <c r="L172" s="1534">
        <v>6</v>
      </c>
      <c r="M172" s="1534">
        <f t="shared" si="64"/>
        <v>150</v>
      </c>
      <c r="N172" s="2163">
        <v>45947</v>
      </c>
      <c r="O172" s="2163">
        <v>45945</v>
      </c>
      <c r="P172" s="1526" t="s">
        <v>4045</v>
      </c>
      <c r="Q172" s="1554" t="s">
        <v>78</v>
      </c>
      <c r="R172" s="2167"/>
      <c r="S172" s="2167" t="s">
        <v>111</v>
      </c>
      <c r="T172" s="1557">
        <v>45904</v>
      </c>
      <c r="U172" s="1578" t="s">
        <v>88</v>
      </c>
      <c r="V172" s="1578" t="s">
        <v>88</v>
      </c>
      <c r="W172" s="1579" t="s">
        <v>4047</v>
      </c>
      <c r="X172" s="1578" t="s">
        <v>1423</v>
      </c>
      <c r="Y172" s="1580" t="s">
        <v>4050</v>
      </c>
      <c r="Z172" s="2173" t="s">
        <v>172</v>
      </c>
      <c r="AA172" s="2174">
        <v>3.139</v>
      </c>
      <c r="AB172" s="2175">
        <f t="shared" si="65"/>
        <v>2825.1</v>
      </c>
      <c r="AC172" s="1602"/>
      <c r="AD172" s="1603" t="s">
        <v>81</v>
      </c>
      <c r="AE172" s="1603">
        <v>1</v>
      </c>
      <c r="AF172" s="1603"/>
      <c r="AG172" s="1604">
        <f t="shared" ref="AG172:AG178" si="66">J172</f>
        <v>900</v>
      </c>
      <c r="AH172" s="1605"/>
      <c r="AI172" s="1605"/>
      <c r="AJ172" s="1605" t="s">
        <v>1425</v>
      </c>
      <c r="AK172" s="1616"/>
      <c r="AL172" s="2314">
        <f t="shared" ref="AL172:AL178" si="67">J172</f>
        <v>900</v>
      </c>
      <c r="AM172" s="1617"/>
      <c r="AN172" s="1622">
        <f>J172/1</f>
        <v>900</v>
      </c>
      <c r="AO172" s="1618"/>
      <c r="AP172" s="1618"/>
      <c r="AQ172" s="1618"/>
      <c r="AR172" s="1618"/>
      <c r="AS172" s="1618"/>
      <c r="AT172" s="1618"/>
      <c r="AU172" s="2317"/>
      <c r="AV172" s="2292">
        <f t="shared" si="54"/>
        <v>862.5</v>
      </c>
      <c r="AW172" s="2297">
        <f t="shared" si="55"/>
        <v>37.5</v>
      </c>
      <c r="AX172" s="1633"/>
      <c r="AY172" s="1633"/>
      <c r="AZ172" s="1633"/>
      <c r="BA172" s="1633"/>
      <c r="BB172" s="1633"/>
      <c r="BC172" s="1633"/>
      <c r="BD172" s="1633"/>
      <c r="BE172" s="1633"/>
      <c r="BF172" s="1633"/>
      <c r="BG172" s="1633"/>
      <c r="BH172" s="1633"/>
      <c r="BI172" s="1633"/>
      <c r="BJ172" s="1633"/>
      <c r="BK172" s="1633"/>
      <c r="BL172" s="1633"/>
      <c r="BM172" s="1633"/>
      <c r="BN172" s="1633"/>
      <c r="BO172" s="1633"/>
      <c r="BP172" s="1633"/>
      <c r="BQ172" s="1633"/>
      <c r="BR172" s="1633"/>
      <c r="BS172" s="1633"/>
      <c r="BT172" s="1633"/>
      <c r="BU172" s="1633"/>
      <c r="BV172" s="1633"/>
      <c r="BW172" s="1633"/>
      <c r="BX172" s="1633"/>
      <c r="BY172" s="1633"/>
      <c r="BZ172" s="1633"/>
      <c r="CA172" s="1633"/>
      <c r="CB172" s="1633"/>
      <c r="CC172" s="1633"/>
      <c r="CD172" s="1633"/>
      <c r="CE172" s="1633"/>
      <c r="CF172" s="1633"/>
      <c r="CG172" s="1633"/>
      <c r="CH172" s="1633"/>
      <c r="CI172" s="1633"/>
      <c r="CJ172" s="1633"/>
      <c r="CK172" s="1633"/>
      <c r="CL172" s="1633"/>
      <c r="CM172" s="1633"/>
      <c r="CN172" s="1633"/>
      <c r="CO172" s="1633"/>
      <c r="CP172" s="1633"/>
      <c r="CQ172" s="1633"/>
      <c r="CR172" s="1633"/>
      <c r="CS172" s="1633"/>
      <c r="CT172" s="1633"/>
      <c r="CU172" s="1633"/>
      <c r="CV172" s="1633"/>
      <c r="CW172" s="1633"/>
      <c r="CX172" s="1633"/>
      <c r="CY172" s="1633"/>
      <c r="CZ172" s="1633"/>
      <c r="DA172" s="1633"/>
      <c r="DB172" s="1633"/>
      <c r="DC172" s="1633"/>
      <c r="DD172" s="1633"/>
      <c r="DE172" s="1633"/>
      <c r="DF172" s="1633"/>
      <c r="DG172" s="1633"/>
      <c r="DH172" s="1633"/>
      <c r="DI172" s="1633"/>
      <c r="DJ172" s="1633"/>
      <c r="DK172" s="1633"/>
      <c r="DL172" s="1633"/>
      <c r="DM172" s="1633"/>
      <c r="DN172" s="1633"/>
      <c r="DO172" s="1633"/>
      <c r="DP172" s="1633"/>
      <c r="DQ172" s="1633"/>
      <c r="DR172" s="1633"/>
      <c r="DS172" s="1633"/>
      <c r="DT172" s="1633"/>
      <c r="DU172" s="1633"/>
      <c r="DV172" s="1633"/>
      <c r="DW172" s="1633"/>
      <c r="DX172" s="1633"/>
      <c r="DY172" s="1633"/>
      <c r="DZ172" s="1633"/>
      <c r="EA172" s="1633"/>
      <c r="EB172" s="1633"/>
      <c r="EC172" s="1633"/>
      <c r="ED172" s="1633"/>
      <c r="EE172" s="1633"/>
      <c r="EF172" s="1633"/>
      <c r="EG172" s="1633"/>
      <c r="EH172" s="1633"/>
      <c r="EI172" s="1633"/>
      <c r="EJ172" s="1633"/>
      <c r="EK172" s="1633"/>
      <c r="EL172" s="1633"/>
      <c r="EM172" s="1633"/>
      <c r="EN172" s="1633"/>
      <c r="EO172" s="1633"/>
      <c r="EP172" s="1633"/>
      <c r="EQ172" s="1633"/>
      <c r="ER172" s="1633"/>
      <c r="ES172" s="1633"/>
      <c r="ET172" s="1633"/>
      <c r="EU172" s="1633"/>
      <c r="EV172" s="1633"/>
      <c r="EW172" s="1633"/>
      <c r="EX172" s="1633"/>
      <c r="EY172" s="1633"/>
      <c r="EZ172" s="1633"/>
      <c r="FA172" s="1633"/>
      <c r="FB172" s="1633"/>
      <c r="FC172" s="1633"/>
      <c r="FD172" s="1633"/>
      <c r="FE172" s="1633"/>
      <c r="FF172" s="1633"/>
      <c r="FG172" s="1633"/>
      <c r="FH172" s="1633"/>
      <c r="FI172" s="1633"/>
      <c r="FJ172" s="1633"/>
      <c r="FK172" s="1633"/>
      <c r="FL172" s="1633"/>
      <c r="FM172" s="1633"/>
      <c r="FN172" s="1633"/>
      <c r="FO172" s="1633"/>
      <c r="FP172" s="1633"/>
      <c r="FQ172" s="1633"/>
      <c r="FR172" s="1633"/>
      <c r="FS172" s="1633"/>
      <c r="FT172" s="1633"/>
      <c r="FU172" s="1633"/>
      <c r="FV172" s="1633"/>
      <c r="FW172" s="1633"/>
      <c r="FX172" s="1633"/>
      <c r="FY172" s="1633"/>
      <c r="FZ172" s="1633"/>
      <c r="GA172" s="1633"/>
      <c r="GB172" s="1633"/>
      <c r="GC172" s="1633"/>
      <c r="GD172" s="1633"/>
      <c r="GE172" s="1633"/>
      <c r="GF172" s="1633"/>
      <c r="GG172" s="1633"/>
      <c r="GH172" s="1633"/>
      <c r="GI172" s="1633"/>
      <c r="GJ172" s="1633"/>
      <c r="GK172" s="1633"/>
      <c r="GL172" s="1633"/>
      <c r="GM172" s="1633"/>
      <c r="GN172" s="1633"/>
      <c r="GO172" s="1633"/>
      <c r="GP172" s="1633"/>
      <c r="GQ172" s="1633"/>
      <c r="GR172" s="1633"/>
      <c r="GS172" s="1633"/>
      <c r="GT172" s="1633"/>
      <c r="GU172" s="1633"/>
      <c r="GV172" s="1633"/>
      <c r="GW172" s="1633"/>
      <c r="GX172" s="1633"/>
      <c r="GY172" s="1633"/>
      <c r="GZ172" s="1633"/>
      <c r="HA172" s="1633"/>
      <c r="HB172" s="1633"/>
      <c r="HC172" s="1633"/>
      <c r="HD172" s="1633"/>
      <c r="HE172" s="1633"/>
      <c r="HF172" s="1633"/>
      <c r="HG172" s="1633"/>
      <c r="HH172" s="1633"/>
      <c r="HI172" s="1633"/>
      <c r="HJ172" s="1633"/>
      <c r="HK172" s="1633"/>
      <c r="HL172" s="1633"/>
      <c r="HM172" s="1633"/>
      <c r="HN172" s="1633"/>
      <c r="HO172" s="1633"/>
      <c r="HP172" s="1633"/>
      <c r="HQ172" s="1633"/>
      <c r="HR172" s="1633"/>
      <c r="HS172" s="1633"/>
      <c r="HT172" s="1633"/>
      <c r="HU172" s="1633"/>
      <c r="HV172" s="1633"/>
      <c r="HW172" s="1633"/>
      <c r="HX172" s="1633"/>
      <c r="HY172" s="1633"/>
      <c r="HZ172" s="1633"/>
      <c r="IA172" s="1633"/>
      <c r="IB172" s="1633"/>
      <c r="IC172" s="1633"/>
      <c r="ID172" s="1633"/>
      <c r="IE172" s="1633"/>
      <c r="IF172" s="1633"/>
      <c r="IG172" s="1633"/>
      <c r="IH172" s="1633"/>
      <c r="II172" s="1633"/>
      <c r="IJ172" s="1633"/>
      <c r="IK172" s="1633"/>
      <c r="IL172" s="1633"/>
      <c r="IM172" s="1633"/>
      <c r="IN172" s="1633"/>
      <c r="IO172" s="1633"/>
      <c r="IP172" s="1633"/>
      <c r="IQ172" s="1633"/>
      <c r="IR172" s="1633"/>
      <c r="IS172" s="1633"/>
      <c r="IT172" s="1633"/>
      <c r="IU172" s="1633"/>
      <c r="IV172" s="1633"/>
      <c r="IW172" s="1633"/>
      <c r="IX172" s="1633"/>
      <c r="IY172" s="1633"/>
      <c r="IZ172" s="1633"/>
      <c r="JA172" s="1633"/>
      <c r="JB172" s="1633"/>
      <c r="JC172" s="1633"/>
      <c r="JD172" s="1633"/>
      <c r="JE172" s="1633"/>
      <c r="JF172" s="1633"/>
      <c r="JG172" s="1633"/>
      <c r="JH172" s="1633"/>
      <c r="JI172" s="1633"/>
      <c r="JJ172" s="1633"/>
      <c r="JK172" s="1633"/>
      <c r="JL172" s="1633"/>
      <c r="JM172" s="1633"/>
      <c r="JN172" s="1633"/>
      <c r="JO172" s="1633"/>
      <c r="JP172" s="1633"/>
      <c r="JQ172" s="1633"/>
      <c r="JR172" s="1633"/>
      <c r="JS172" s="1633"/>
      <c r="JT172" s="1633"/>
      <c r="JU172" s="1633"/>
      <c r="JV172" s="1633"/>
      <c r="JW172" s="1633"/>
      <c r="JX172" s="1633"/>
      <c r="JY172" s="1633"/>
      <c r="JZ172" s="1633"/>
      <c r="KA172" s="1633"/>
      <c r="KB172" s="1633"/>
      <c r="KC172" s="1633"/>
      <c r="KD172" s="1633"/>
      <c r="KE172" s="1633"/>
      <c r="KF172" s="1633"/>
      <c r="KG172" s="1633"/>
      <c r="KH172" s="1633"/>
      <c r="KI172" s="1633"/>
      <c r="KJ172" s="1633"/>
      <c r="KK172" s="1633"/>
      <c r="KL172" s="1633"/>
      <c r="KM172" s="1633"/>
      <c r="KN172" s="1633"/>
      <c r="KO172" s="1633"/>
      <c r="KP172" s="1633"/>
      <c r="KQ172" s="1633"/>
      <c r="KR172" s="1633"/>
      <c r="KS172" s="1633"/>
      <c r="KT172" s="1633"/>
      <c r="KU172" s="1633"/>
      <c r="KV172" s="1633"/>
      <c r="KW172" s="1633"/>
      <c r="KX172" s="1633"/>
      <c r="KY172" s="1633"/>
      <c r="KZ172" s="1633"/>
      <c r="LA172" s="1633"/>
      <c r="LB172" s="1633"/>
      <c r="LC172" s="1633"/>
      <c r="LD172" s="1642"/>
      <c r="LE172" s="1642"/>
      <c r="LF172" s="1642"/>
      <c r="LG172" s="1642"/>
      <c r="LH172" s="1642"/>
      <c r="LI172" s="1642"/>
      <c r="LJ172" s="1642"/>
      <c r="LK172" s="1642"/>
      <c r="LL172" s="1642"/>
      <c r="LM172" s="1643"/>
    </row>
    <row r="173" s="1479" customFormat="1" ht="47" customHeight="1" spans="1:325">
      <c r="A173" s="2147">
        <v>45901</v>
      </c>
      <c r="B173" s="2148" t="s">
        <v>713</v>
      </c>
      <c r="C173" s="2149" t="s">
        <v>115</v>
      </c>
      <c r="D173" s="2150">
        <v>4500178374</v>
      </c>
      <c r="E173" s="2160"/>
      <c r="F173" s="2150" t="s">
        <v>4051</v>
      </c>
      <c r="G173" s="2152" t="s">
        <v>4000</v>
      </c>
      <c r="H173" s="2152" t="s">
        <v>3726</v>
      </c>
      <c r="I173" s="1532" t="s">
        <v>3807</v>
      </c>
      <c r="J173" s="1522">
        <v>504</v>
      </c>
      <c r="K173" s="1534">
        <v>0</v>
      </c>
      <c r="L173" s="1534">
        <v>6</v>
      </c>
      <c r="M173" s="1534">
        <f t="shared" si="64"/>
        <v>84</v>
      </c>
      <c r="N173" s="2163">
        <v>45947</v>
      </c>
      <c r="O173" s="2163">
        <v>45945</v>
      </c>
      <c r="P173" s="1526" t="s">
        <v>4045</v>
      </c>
      <c r="Q173" s="1554" t="s">
        <v>78</v>
      </c>
      <c r="R173" s="2167"/>
      <c r="S173" s="2167" t="s">
        <v>111</v>
      </c>
      <c r="T173" s="1557">
        <v>45904</v>
      </c>
      <c r="U173" s="1578" t="s">
        <v>88</v>
      </c>
      <c r="V173" s="1578" t="s">
        <v>88</v>
      </c>
      <c r="W173" s="1579" t="s">
        <v>4047</v>
      </c>
      <c r="X173" s="1578" t="s">
        <v>1423</v>
      </c>
      <c r="Y173" s="1580" t="s">
        <v>4052</v>
      </c>
      <c r="Z173" s="2173" t="s">
        <v>172</v>
      </c>
      <c r="AA173" s="2174">
        <v>3.1112</v>
      </c>
      <c r="AB173" s="2175">
        <f t="shared" si="65"/>
        <v>1568.0448</v>
      </c>
      <c r="AC173" s="1602"/>
      <c r="AD173" s="1603" t="s">
        <v>81</v>
      </c>
      <c r="AE173" s="1603">
        <v>1</v>
      </c>
      <c r="AF173" s="1603"/>
      <c r="AG173" s="1604">
        <f t="shared" si="66"/>
        <v>504</v>
      </c>
      <c r="AH173" s="1605"/>
      <c r="AI173" s="1605"/>
      <c r="AJ173" s="1605" t="s">
        <v>1425</v>
      </c>
      <c r="AK173" s="1616"/>
      <c r="AL173" s="2314">
        <f t="shared" si="67"/>
        <v>504</v>
      </c>
      <c r="AM173" s="1617"/>
      <c r="AN173" s="1618"/>
      <c r="AO173" s="1622">
        <f>J173</f>
        <v>504</v>
      </c>
      <c r="AP173" s="1618"/>
      <c r="AQ173" s="1618"/>
      <c r="AR173" s="1618"/>
      <c r="AS173" s="1618"/>
      <c r="AT173" s="1618"/>
      <c r="AU173" s="2317"/>
      <c r="AV173" s="2292">
        <f t="shared" si="54"/>
        <v>483</v>
      </c>
      <c r="AW173" s="2297">
        <f t="shared" si="55"/>
        <v>21</v>
      </c>
      <c r="AX173" s="1633"/>
      <c r="AY173" s="1633"/>
      <c r="AZ173" s="1633"/>
      <c r="BA173" s="1633"/>
      <c r="BB173" s="1633"/>
      <c r="BC173" s="1633"/>
      <c r="BD173" s="1633"/>
      <c r="BE173" s="1633"/>
      <c r="BF173" s="1633"/>
      <c r="BG173" s="1633"/>
      <c r="BH173" s="1633"/>
      <c r="BI173" s="1633"/>
      <c r="BJ173" s="1633"/>
      <c r="BK173" s="1633"/>
      <c r="BL173" s="1633"/>
      <c r="BM173" s="1633"/>
      <c r="BN173" s="1633"/>
      <c r="BO173" s="1633"/>
      <c r="BP173" s="1633"/>
      <c r="BQ173" s="1633"/>
      <c r="BR173" s="1633"/>
      <c r="BS173" s="1633"/>
      <c r="BT173" s="1633"/>
      <c r="BU173" s="1633"/>
      <c r="BV173" s="1633"/>
      <c r="BW173" s="1633"/>
      <c r="BX173" s="1633"/>
      <c r="BY173" s="1633"/>
      <c r="BZ173" s="1633"/>
      <c r="CA173" s="1633"/>
      <c r="CB173" s="1633"/>
      <c r="CC173" s="1633"/>
      <c r="CD173" s="1633"/>
      <c r="CE173" s="1633"/>
      <c r="CF173" s="1633"/>
      <c r="CG173" s="1633"/>
      <c r="CH173" s="1633"/>
      <c r="CI173" s="1633"/>
      <c r="CJ173" s="1633"/>
      <c r="CK173" s="1633"/>
      <c r="CL173" s="1633"/>
      <c r="CM173" s="1633"/>
      <c r="CN173" s="1633"/>
      <c r="CO173" s="1633"/>
      <c r="CP173" s="1633"/>
      <c r="CQ173" s="1633"/>
      <c r="CR173" s="1633"/>
      <c r="CS173" s="1633"/>
      <c r="CT173" s="1633"/>
      <c r="CU173" s="1633"/>
      <c r="CV173" s="1633"/>
      <c r="CW173" s="1633"/>
      <c r="CX173" s="1633"/>
      <c r="CY173" s="1633"/>
      <c r="CZ173" s="1633"/>
      <c r="DA173" s="1633"/>
      <c r="DB173" s="1633"/>
      <c r="DC173" s="1633"/>
      <c r="DD173" s="1633"/>
      <c r="DE173" s="1633"/>
      <c r="DF173" s="1633"/>
      <c r="DG173" s="1633"/>
      <c r="DH173" s="1633"/>
      <c r="DI173" s="1633"/>
      <c r="DJ173" s="1633"/>
      <c r="DK173" s="1633"/>
      <c r="DL173" s="1633"/>
      <c r="DM173" s="1633"/>
      <c r="DN173" s="1633"/>
      <c r="DO173" s="1633"/>
      <c r="DP173" s="1633"/>
      <c r="DQ173" s="1633"/>
      <c r="DR173" s="1633"/>
      <c r="DS173" s="1633"/>
      <c r="DT173" s="1633"/>
      <c r="DU173" s="1633"/>
      <c r="DV173" s="1633"/>
      <c r="DW173" s="1633"/>
      <c r="DX173" s="1633"/>
      <c r="DY173" s="1633"/>
      <c r="DZ173" s="1633"/>
      <c r="EA173" s="1633"/>
      <c r="EB173" s="1633"/>
      <c r="EC173" s="1633"/>
      <c r="ED173" s="1633"/>
      <c r="EE173" s="1633"/>
      <c r="EF173" s="1633"/>
      <c r="EG173" s="1633"/>
      <c r="EH173" s="1633"/>
      <c r="EI173" s="1633"/>
      <c r="EJ173" s="1633"/>
      <c r="EK173" s="1633"/>
      <c r="EL173" s="1633"/>
      <c r="EM173" s="1633"/>
      <c r="EN173" s="1633"/>
      <c r="EO173" s="1633"/>
      <c r="EP173" s="1633"/>
      <c r="EQ173" s="1633"/>
      <c r="ER173" s="1633"/>
      <c r="ES173" s="1633"/>
      <c r="ET173" s="1633"/>
      <c r="EU173" s="1633"/>
      <c r="EV173" s="1633"/>
      <c r="EW173" s="1633"/>
      <c r="EX173" s="1633"/>
      <c r="EY173" s="1633"/>
      <c r="EZ173" s="1633"/>
      <c r="FA173" s="1633"/>
      <c r="FB173" s="1633"/>
      <c r="FC173" s="1633"/>
      <c r="FD173" s="1633"/>
      <c r="FE173" s="1633"/>
      <c r="FF173" s="1633"/>
      <c r="FG173" s="1633"/>
      <c r="FH173" s="1633"/>
      <c r="FI173" s="1633"/>
      <c r="FJ173" s="1633"/>
      <c r="FK173" s="1633"/>
      <c r="FL173" s="1633"/>
      <c r="FM173" s="1633"/>
      <c r="FN173" s="1633"/>
      <c r="FO173" s="1633"/>
      <c r="FP173" s="1633"/>
      <c r="FQ173" s="1633"/>
      <c r="FR173" s="1633"/>
      <c r="FS173" s="1633"/>
      <c r="FT173" s="1633"/>
      <c r="FU173" s="1633"/>
      <c r="FV173" s="1633"/>
      <c r="FW173" s="1633"/>
      <c r="FX173" s="1633"/>
      <c r="FY173" s="1633"/>
      <c r="FZ173" s="1633"/>
      <c r="GA173" s="1633"/>
      <c r="GB173" s="1633"/>
      <c r="GC173" s="1633"/>
      <c r="GD173" s="1633"/>
      <c r="GE173" s="1633"/>
      <c r="GF173" s="1633"/>
      <c r="GG173" s="1633"/>
      <c r="GH173" s="1633"/>
      <c r="GI173" s="1633"/>
      <c r="GJ173" s="1633"/>
      <c r="GK173" s="1633"/>
      <c r="GL173" s="1633"/>
      <c r="GM173" s="1633"/>
      <c r="GN173" s="1633"/>
      <c r="GO173" s="1633"/>
      <c r="GP173" s="1633"/>
      <c r="GQ173" s="1633"/>
      <c r="GR173" s="1633"/>
      <c r="GS173" s="1633"/>
      <c r="GT173" s="1633"/>
      <c r="GU173" s="1633"/>
      <c r="GV173" s="1633"/>
      <c r="GW173" s="1633"/>
      <c r="GX173" s="1633"/>
      <c r="GY173" s="1633"/>
      <c r="GZ173" s="1633"/>
      <c r="HA173" s="1633"/>
      <c r="HB173" s="1633"/>
      <c r="HC173" s="1633"/>
      <c r="HD173" s="1633"/>
      <c r="HE173" s="1633"/>
      <c r="HF173" s="1633"/>
      <c r="HG173" s="1633"/>
      <c r="HH173" s="1633"/>
      <c r="HI173" s="1633"/>
      <c r="HJ173" s="1633"/>
      <c r="HK173" s="1633"/>
      <c r="HL173" s="1633"/>
      <c r="HM173" s="1633"/>
      <c r="HN173" s="1633"/>
      <c r="HO173" s="1633"/>
      <c r="HP173" s="1633"/>
      <c r="HQ173" s="1633"/>
      <c r="HR173" s="1633"/>
      <c r="HS173" s="1633"/>
      <c r="HT173" s="1633"/>
      <c r="HU173" s="1633"/>
      <c r="HV173" s="1633"/>
      <c r="HW173" s="1633"/>
      <c r="HX173" s="1633"/>
      <c r="HY173" s="1633"/>
      <c r="HZ173" s="1633"/>
      <c r="IA173" s="1633"/>
      <c r="IB173" s="1633"/>
      <c r="IC173" s="1633"/>
      <c r="ID173" s="1633"/>
      <c r="IE173" s="1633"/>
      <c r="IF173" s="1633"/>
      <c r="IG173" s="1633"/>
      <c r="IH173" s="1633"/>
      <c r="II173" s="1633"/>
      <c r="IJ173" s="1633"/>
      <c r="IK173" s="1633"/>
      <c r="IL173" s="1633"/>
      <c r="IM173" s="1633"/>
      <c r="IN173" s="1633"/>
      <c r="IO173" s="1633"/>
      <c r="IP173" s="1633"/>
      <c r="IQ173" s="1633"/>
      <c r="IR173" s="1633"/>
      <c r="IS173" s="1633"/>
      <c r="IT173" s="1633"/>
      <c r="IU173" s="1633"/>
      <c r="IV173" s="1633"/>
      <c r="IW173" s="1633"/>
      <c r="IX173" s="1633"/>
      <c r="IY173" s="1633"/>
      <c r="IZ173" s="1633"/>
      <c r="JA173" s="1633"/>
      <c r="JB173" s="1633"/>
      <c r="JC173" s="1633"/>
      <c r="JD173" s="1633"/>
      <c r="JE173" s="1633"/>
      <c r="JF173" s="1633"/>
      <c r="JG173" s="1633"/>
      <c r="JH173" s="1633"/>
      <c r="JI173" s="1633"/>
      <c r="JJ173" s="1633"/>
      <c r="JK173" s="1633"/>
      <c r="JL173" s="1633"/>
      <c r="JM173" s="1633"/>
      <c r="JN173" s="1633"/>
      <c r="JO173" s="1633"/>
      <c r="JP173" s="1633"/>
      <c r="JQ173" s="1633"/>
      <c r="JR173" s="1633"/>
      <c r="JS173" s="1633"/>
      <c r="JT173" s="1633"/>
      <c r="JU173" s="1633"/>
      <c r="JV173" s="1633"/>
      <c r="JW173" s="1633"/>
      <c r="JX173" s="1633"/>
      <c r="JY173" s="1633"/>
      <c r="JZ173" s="1633"/>
      <c r="KA173" s="1633"/>
      <c r="KB173" s="1633"/>
      <c r="KC173" s="1633"/>
      <c r="KD173" s="1633"/>
      <c r="KE173" s="1633"/>
      <c r="KF173" s="1633"/>
      <c r="KG173" s="1633"/>
      <c r="KH173" s="1633"/>
      <c r="KI173" s="1633"/>
      <c r="KJ173" s="1633"/>
      <c r="KK173" s="1633"/>
      <c r="KL173" s="1633"/>
      <c r="KM173" s="1633"/>
      <c r="KN173" s="1633"/>
      <c r="KO173" s="1633"/>
      <c r="KP173" s="1633"/>
      <c r="KQ173" s="1633"/>
      <c r="KR173" s="1633"/>
      <c r="KS173" s="1633"/>
      <c r="KT173" s="1633"/>
      <c r="KU173" s="1633"/>
      <c r="KV173" s="1633"/>
      <c r="KW173" s="1633"/>
      <c r="KX173" s="1633"/>
      <c r="KY173" s="1633"/>
      <c r="KZ173" s="1633"/>
      <c r="LA173" s="1633"/>
      <c r="LB173" s="1633"/>
      <c r="LC173" s="1633"/>
      <c r="LD173" s="1642"/>
      <c r="LE173" s="1642"/>
      <c r="LF173" s="1642"/>
      <c r="LG173" s="1642"/>
      <c r="LH173" s="1642"/>
      <c r="LI173" s="1642"/>
      <c r="LJ173" s="1642"/>
      <c r="LK173" s="1642"/>
      <c r="LL173" s="1642"/>
      <c r="LM173" s="1643"/>
    </row>
    <row r="174" s="1479" customFormat="1" ht="47" customHeight="1" spans="1:325">
      <c r="A174" s="2147">
        <v>45901</v>
      </c>
      <c r="B174" s="2148" t="s">
        <v>713</v>
      </c>
      <c r="C174" s="2149" t="s">
        <v>115</v>
      </c>
      <c r="D174" s="2150">
        <v>4500178374</v>
      </c>
      <c r="E174" s="2160"/>
      <c r="F174" s="2150" t="s">
        <v>4053</v>
      </c>
      <c r="G174" s="2152" t="s">
        <v>4002</v>
      </c>
      <c r="H174" s="2152" t="s">
        <v>3809</v>
      </c>
      <c r="I174" s="1532" t="s">
        <v>3810</v>
      </c>
      <c r="J174" s="1522">
        <v>300</v>
      </c>
      <c r="K174" s="1534">
        <v>0</v>
      </c>
      <c r="L174" s="1534">
        <v>6</v>
      </c>
      <c r="M174" s="1534">
        <f t="shared" si="64"/>
        <v>50</v>
      </c>
      <c r="N174" s="2163">
        <v>45947</v>
      </c>
      <c r="O174" s="2163">
        <v>45945</v>
      </c>
      <c r="P174" s="1526" t="s">
        <v>4045</v>
      </c>
      <c r="Q174" s="1554" t="s">
        <v>78</v>
      </c>
      <c r="R174" s="2167"/>
      <c r="S174" s="2167" t="s">
        <v>111</v>
      </c>
      <c r="T174" s="1557">
        <v>45904</v>
      </c>
      <c r="U174" s="1578" t="s">
        <v>88</v>
      </c>
      <c r="V174" s="1578" t="s">
        <v>88</v>
      </c>
      <c r="W174" s="1579" t="s">
        <v>4047</v>
      </c>
      <c r="X174" s="1578" t="s">
        <v>1423</v>
      </c>
      <c r="Y174" s="1580" t="s">
        <v>4054</v>
      </c>
      <c r="Z174" s="2173" t="s">
        <v>172</v>
      </c>
      <c r="AA174" s="2174">
        <v>3.3044</v>
      </c>
      <c r="AB174" s="2175">
        <f t="shared" si="65"/>
        <v>991.32</v>
      </c>
      <c r="AC174" s="1602"/>
      <c r="AD174" s="1603" t="s">
        <v>81</v>
      </c>
      <c r="AE174" s="1603">
        <v>1</v>
      </c>
      <c r="AF174" s="1603"/>
      <c r="AG174" s="1604">
        <f t="shared" si="66"/>
        <v>300</v>
      </c>
      <c r="AH174" s="1605"/>
      <c r="AI174" s="1605"/>
      <c r="AJ174" s="1605" t="s">
        <v>1425</v>
      </c>
      <c r="AK174" s="1616"/>
      <c r="AL174" s="2314">
        <f t="shared" si="67"/>
        <v>300</v>
      </c>
      <c r="AM174" s="1617"/>
      <c r="AN174" s="1618"/>
      <c r="AO174" s="1618"/>
      <c r="AP174" s="1622">
        <f>J174/1</f>
        <v>300</v>
      </c>
      <c r="AQ174" s="1618"/>
      <c r="AR174" s="1618"/>
      <c r="AS174" s="1618"/>
      <c r="AT174" s="1618"/>
      <c r="AU174" s="2317"/>
      <c r="AV174" s="2292">
        <f t="shared" si="54"/>
        <v>287.5</v>
      </c>
      <c r="AW174" s="2297">
        <f t="shared" si="55"/>
        <v>12.5</v>
      </c>
      <c r="AX174" s="1633"/>
      <c r="AY174" s="1633"/>
      <c r="AZ174" s="1633"/>
      <c r="BA174" s="1633"/>
      <c r="BB174" s="1633"/>
      <c r="BC174" s="1633"/>
      <c r="BD174" s="1633"/>
      <c r="BE174" s="1633"/>
      <c r="BF174" s="1633"/>
      <c r="BG174" s="1633"/>
      <c r="BH174" s="1633"/>
      <c r="BI174" s="1633"/>
      <c r="BJ174" s="1633"/>
      <c r="BK174" s="1633"/>
      <c r="BL174" s="1633"/>
      <c r="BM174" s="1633"/>
      <c r="BN174" s="1633"/>
      <c r="BO174" s="1633"/>
      <c r="BP174" s="1633"/>
      <c r="BQ174" s="1633"/>
      <c r="BR174" s="1633"/>
      <c r="BS174" s="1633"/>
      <c r="BT174" s="1633"/>
      <c r="BU174" s="1633"/>
      <c r="BV174" s="1633"/>
      <c r="BW174" s="1633"/>
      <c r="BX174" s="1633"/>
      <c r="BY174" s="1633"/>
      <c r="BZ174" s="1633"/>
      <c r="CA174" s="1633"/>
      <c r="CB174" s="1633"/>
      <c r="CC174" s="1633"/>
      <c r="CD174" s="1633"/>
      <c r="CE174" s="1633"/>
      <c r="CF174" s="1633"/>
      <c r="CG174" s="1633"/>
      <c r="CH174" s="1633"/>
      <c r="CI174" s="1633"/>
      <c r="CJ174" s="1633"/>
      <c r="CK174" s="1633"/>
      <c r="CL174" s="1633"/>
      <c r="CM174" s="1633"/>
      <c r="CN174" s="1633"/>
      <c r="CO174" s="1633"/>
      <c r="CP174" s="1633"/>
      <c r="CQ174" s="1633"/>
      <c r="CR174" s="1633"/>
      <c r="CS174" s="1633"/>
      <c r="CT174" s="1633"/>
      <c r="CU174" s="1633"/>
      <c r="CV174" s="1633"/>
      <c r="CW174" s="1633"/>
      <c r="CX174" s="1633"/>
      <c r="CY174" s="1633"/>
      <c r="CZ174" s="1633"/>
      <c r="DA174" s="1633"/>
      <c r="DB174" s="1633"/>
      <c r="DC174" s="1633"/>
      <c r="DD174" s="1633"/>
      <c r="DE174" s="1633"/>
      <c r="DF174" s="1633"/>
      <c r="DG174" s="1633"/>
      <c r="DH174" s="1633"/>
      <c r="DI174" s="1633"/>
      <c r="DJ174" s="1633"/>
      <c r="DK174" s="1633"/>
      <c r="DL174" s="1633"/>
      <c r="DM174" s="1633"/>
      <c r="DN174" s="1633"/>
      <c r="DO174" s="1633"/>
      <c r="DP174" s="1633"/>
      <c r="DQ174" s="1633"/>
      <c r="DR174" s="1633"/>
      <c r="DS174" s="1633"/>
      <c r="DT174" s="1633"/>
      <c r="DU174" s="1633"/>
      <c r="DV174" s="1633"/>
      <c r="DW174" s="1633"/>
      <c r="DX174" s="1633"/>
      <c r="DY174" s="1633"/>
      <c r="DZ174" s="1633"/>
      <c r="EA174" s="1633"/>
      <c r="EB174" s="1633"/>
      <c r="EC174" s="1633"/>
      <c r="ED174" s="1633"/>
      <c r="EE174" s="1633"/>
      <c r="EF174" s="1633"/>
      <c r="EG174" s="1633"/>
      <c r="EH174" s="1633"/>
      <c r="EI174" s="1633"/>
      <c r="EJ174" s="1633"/>
      <c r="EK174" s="1633"/>
      <c r="EL174" s="1633"/>
      <c r="EM174" s="1633"/>
      <c r="EN174" s="1633"/>
      <c r="EO174" s="1633"/>
      <c r="EP174" s="1633"/>
      <c r="EQ174" s="1633"/>
      <c r="ER174" s="1633"/>
      <c r="ES174" s="1633"/>
      <c r="ET174" s="1633"/>
      <c r="EU174" s="1633"/>
      <c r="EV174" s="1633"/>
      <c r="EW174" s="1633"/>
      <c r="EX174" s="1633"/>
      <c r="EY174" s="1633"/>
      <c r="EZ174" s="1633"/>
      <c r="FA174" s="1633"/>
      <c r="FB174" s="1633"/>
      <c r="FC174" s="1633"/>
      <c r="FD174" s="1633"/>
      <c r="FE174" s="1633"/>
      <c r="FF174" s="1633"/>
      <c r="FG174" s="1633"/>
      <c r="FH174" s="1633"/>
      <c r="FI174" s="1633"/>
      <c r="FJ174" s="1633"/>
      <c r="FK174" s="1633"/>
      <c r="FL174" s="1633"/>
      <c r="FM174" s="1633"/>
      <c r="FN174" s="1633"/>
      <c r="FO174" s="1633"/>
      <c r="FP174" s="1633"/>
      <c r="FQ174" s="1633"/>
      <c r="FR174" s="1633"/>
      <c r="FS174" s="1633"/>
      <c r="FT174" s="1633"/>
      <c r="FU174" s="1633"/>
      <c r="FV174" s="1633"/>
      <c r="FW174" s="1633"/>
      <c r="FX174" s="1633"/>
      <c r="FY174" s="1633"/>
      <c r="FZ174" s="1633"/>
      <c r="GA174" s="1633"/>
      <c r="GB174" s="1633"/>
      <c r="GC174" s="1633"/>
      <c r="GD174" s="1633"/>
      <c r="GE174" s="1633"/>
      <c r="GF174" s="1633"/>
      <c r="GG174" s="1633"/>
      <c r="GH174" s="1633"/>
      <c r="GI174" s="1633"/>
      <c r="GJ174" s="1633"/>
      <c r="GK174" s="1633"/>
      <c r="GL174" s="1633"/>
      <c r="GM174" s="1633"/>
      <c r="GN174" s="1633"/>
      <c r="GO174" s="1633"/>
      <c r="GP174" s="1633"/>
      <c r="GQ174" s="1633"/>
      <c r="GR174" s="1633"/>
      <c r="GS174" s="1633"/>
      <c r="GT174" s="1633"/>
      <c r="GU174" s="1633"/>
      <c r="GV174" s="1633"/>
      <c r="GW174" s="1633"/>
      <c r="GX174" s="1633"/>
      <c r="GY174" s="1633"/>
      <c r="GZ174" s="1633"/>
      <c r="HA174" s="1633"/>
      <c r="HB174" s="1633"/>
      <c r="HC174" s="1633"/>
      <c r="HD174" s="1633"/>
      <c r="HE174" s="1633"/>
      <c r="HF174" s="1633"/>
      <c r="HG174" s="1633"/>
      <c r="HH174" s="1633"/>
      <c r="HI174" s="1633"/>
      <c r="HJ174" s="1633"/>
      <c r="HK174" s="1633"/>
      <c r="HL174" s="1633"/>
      <c r="HM174" s="1633"/>
      <c r="HN174" s="1633"/>
      <c r="HO174" s="1633"/>
      <c r="HP174" s="1633"/>
      <c r="HQ174" s="1633"/>
      <c r="HR174" s="1633"/>
      <c r="HS174" s="1633"/>
      <c r="HT174" s="1633"/>
      <c r="HU174" s="1633"/>
      <c r="HV174" s="1633"/>
      <c r="HW174" s="1633"/>
      <c r="HX174" s="1633"/>
      <c r="HY174" s="1633"/>
      <c r="HZ174" s="1633"/>
      <c r="IA174" s="1633"/>
      <c r="IB174" s="1633"/>
      <c r="IC174" s="1633"/>
      <c r="ID174" s="1633"/>
      <c r="IE174" s="1633"/>
      <c r="IF174" s="1633"/>
      <c r="IG174" s="1633"/>
      <c r="IH174" s="1633"/>
      <c r="II174" s="1633"/>
      <c r="IJ174" s="1633"/>
      <c r="IK174" s="1633"/>
      <c r="IL174" s="1633"/>
      <c r="IM174" s="1633"/>
      <c r="IN174" s="1633"/>
      <c r="IO174" s="1633"/>
      <c r="IP174" s="1633"/>
      <c r="IQ174" s="1633"/>
      <c r="IR174" s="1633"/>
      <c r="IS174" s="1633"/>
      <c r="IT174" s="1633"/>
      <c r="IU174" s="1633"/>
      <c r="IV174" s="1633"/>
      <c r="IW174" s="1633"/>
      <c r="IX174" s="1633"/>
      <c r="IY174" s="1633"/>
      <c r="IZ174" s="1633"/>
      <c r="JA174" s="1633"/>
      <c r="JB174" s="1633"/>
      <c r="JC174" s="1633"/>
      <c r="JD174" s="1633"/>
      <c r="JE174" s="1633"/>
      <c r="JF174" s="1633"/>
      <c r="JG174" s="1633"/>
      <c r="JH174" s="1633"/>
      <c r="JI174" s="1633"/>
      <c r="JJ174" s="1633"/>
      <c r="JK174" s="1633"/>
      <c r="JL174" s="1633"/>
      <c r="JM174" s="1633"/>
      <c r="JN174" s="1633"/>
      <c r="JO174" s="1633"/>
      <c r="JP174" s="1633"/>
      <c r="JQ174" s="1633"/>
      <c r="JR174" s="1633"/>
      <c r="JS174" s="1633"/>
      <c r="JT174" s="1633"/>
      <c r="JU174" s="1633"/>
      <c r="JV174" s="1633"/>
      <c r="JW174" s="1633"/>
      <c r="JX174" s="1633"/>
      <c r="JY174" s="1633"/>
      <c r="JZ174" s="1633"/>
      <c r="KA174" s="1633"/>
      <c r="KB174" s="1633"/>
      <c r="KC174" s="1633"/>
      <c r="KD174" s="1633"/>
      <c r="KE174" s="1633"/>
      <c r="KF174" s="1633"/>
      <c r="KG174" s="1633"/>
      <c r="KH174" s="1633"/>
      <c r="KI174" s="1633"/>
      <c r="KJ174" s="1633"/>
      <c r="KK174" s="1633"/>
      <c r="KL174" s="1633"/>
      <c r="KM174" s="1633"/>
      <c r="KN174" s="1633"/>
      <c r="KO174" s="1633"/>
      <c r="KP174" s="1633"/>
      <c r="KQ174" s="1633"/>
      <c r="KR174" s="1633"/>
      <c r="KS174" s="1633"/>
      <c r="KT174" s="1633"/>
      <c r="KU174" s="1633"/>
      <c r="KV174" s="1633"/>
      <c r="KW174" s="1633"/>
      <c r="KX174" s="1633"/>
      <c r="KY174" s="1633"/>
      <c r="KZ174" s="1633"/>
      <c r="LA174" s="1633"/>
      <c r="LB174" s="1633"/>
      <c r="LC174" s="1633"/>
      <c r="LD174" s="1642"/>
      <c r="LE174" s="1642"/>
      <c r="LF174" s="1642"/>
      <c r="LG174" s="1642"/>
      <c r="LH174" s="1642"/>
      <c r="LI174" s="1642"/>
      <c r="LJ174" s="1642"/>
      <c r="LK174" s="1642"/>
      <c r="LL174" s="1642"/>
      <c r="LM174" s="1643"/>
    </row>
    <row r="175" s="1479" customFormat="1" ht="47" customHeight="1" spans="1:325">
      <c r="A175" s="2147">
        <v>45901</v>
      </c>
      <c r="B175" s="2148" t="s">
        <v>713</v>
      </c>
      <c r="C175" s="2149" t="s">
        <v>115</v>
      </c>
      <c r="D175" s="2150">
        <v>4500178374</v>
      </c>
      <c r="E175" s="2160"/>
      <c r="F175" s="2150" t="s">
        <v>4055</v>
      </c>
      <c r="G175" s="2152" t="s">
        <v>4004</v>
      </c>
      <c r="H175" s="2152" t="s">
        <v>3813</v>
      </c>
      <c r="I175" s="1532" t="s">
        <v>3814</v>
      </c>
      <c r="J175" s="1522">
        <v>504</v>
      </c>
      <c r="K175" s="1534">
        <v>0</v>
      </c>
      <c r="L175" s="1534">
        <v>6</v>
      </c>
      <c r="M175" s="1534">
        <f t="shared" si="64"/>
        <v>84</v>
      </c>
      <c r="N175" s="2163">
        <v>45947</v>
      </c>
      <c r="O175" s="2163">
        <v>45945</v>
      </c>
      <c r="P175" s="1526" t="s">
        <v>4045</v>
      </c>
      <c r="Q175" s="1554" t="s">
        <v>78</v>
      </c>
      <c r="R175" s="2167"/>
      <c r="S175" s="2167" t="s">
        <v>111</v>
      </c>
      <c r="T175" s="1557">
        <v>45904</v>
      </c>
      <c r="U175" s="1578" t="s">
        <v>88</v>
      </c>
      <c r="V175" s="1578" t="s">
        <v>88</v>
      </c>
      <c r="W175" s="1579" t="s">
        <v>4047</v>
      </c>
      <c r="X175" s="1578" t="s">
        <v>1423</v>
      </c>
      <c r="Y175" s="1580" t="s">
        <v>4056</v>
      </c>
      <c r="Z175" s="2173" t="s">
        <v>172</v>
      </c>
      <c r="AA175" s="2174">
        <v>3.6665</v>
      </c>
      <c r="AB175" s="2175">
        <f t="shared" si="65"/>
        <v>1847.916</v>
      </c>
      <c r="AC175" s="1602"/>
      <c r="AD175" s="1603" t="s">
        <v>81</v>
      </c>
      <c r="AE175" s="1603">
        <v>1</v>
      </c>
      <c r="AF175" s="1603"/>
      <c r="AG175" s="1604">
        <f t="shared" si="66"/>
        <v>504</v>
      </c>
      <c r="AH175" s="1605"/>
      <c r="AI175" s="1605"/>
      <c r="AJ175" s="1605" t="s">
        <v>1425</v>
      </c>
      <c r="AK175" s="1616"/>
      <c r="AL175" s="2314">
        <f t="shared" si="67"/>
        <v>504</v>
      </c>
      <c r="AM175" s="1617"/>
      <c r="AN175" s="1618"/>
      <c r="AO175" s="1618"/>
      <c r="AP175" s="1618"/>
      <c r="AQ175" s="1622">
        <f>J175/1</f>
        <v>504</v>
      </c>
      <c r="AR175" s="1618"/>
      <c r="AS175" s="1618"/>
      <c r="AT175" s="1618"/>
      <c r="AU175" s="2317"/>
      <c r="AV175" s="2292">
        <f t="shared" si="54"/>
        <v>483</v>
      </c>
      <c r="AW175" s="2297">
        <f t="shared" si="55"/>
        <v>21</v>
      </c>
      <c r="AX175" s="1633"/>
      <c r="AY175" s="1633"/>
      <c r="AZ175" s="1633"/>
      <c r="BA175" s="1633"/>
      <c r="BB175" s="1633"/>
      <c r="BC175" s="1633"/>
      <c r="BD175" s="1633"/>
      <c r="BE175" s="1633"/>
      <c r="BF175" s="1633"/>
      <c r="BG175" s="1633"/>
      <c r="BH175" s="1633"/>
      <c r="BI175" s="1633"/>
      <c r="BJ175" s="1633"/>
      <c r="BK175" s="1633"/>
      <c r="BL175" s="1633"/>
      <c r="BM175" s="1633"/>
      <c r="BN175" s="1633"/>
      <c r="BO175" s="1633"/>
      <c r="BP175" s="1633"/>
      <c r="BQ175" s="1633"/>
      <c r="BR175" s="1633"/>
      <c r="BS175" s="1633"/>
      <c r="BT175" s="1633"/>
      <c r="BU175" s="1633"/>
      <c r="BV175" s="1633"/>
      <c r="BW175" s="1633"/>
      <c r="BX175" s="1633"/>
      <c r="BY175" s="1633"/>
      <c r="BZ175" s="1633"/>
      <c r="CA175" s="1633"/>
      <c r="CB175" s="1633"/>
      <c r="CC175" s="1633"/>
      <c r="CD175" s="1633"/>
      <c r="CE175" s="1633"/>
      <c r="CF175" s="1633"/>
      <c r="CG175" s="1633"/>
      <c r="CH175" s="1633"/>
      <c r="CI175" s="1633"/>
      <c r="CJ175" s="1633"/>
      <c r="CK175" s="1633"/>
      <c r="CL175" s="1633"/>
      <c r="CM175" s="1633"/>
      <c r="CN175" s="1633"/>
      <c r="CO175" s="1633"/>
      <c r="CP175" s="1633"/>
      <c r="CQ175" s="1633"/>
      <c r="CR175" s="1633"/>
      <c r="CS175" s="1633"/>
      <c r="CT175" s="1633"/>
      <c r="CU175" s="1633"/>
      <c r="CV175" s="1633"/>
      <c r="CW175" s="1633"/>
      <c r="CX175" s="1633"/>
      <c r="CY175" s="1633"/>
      <c r="CZ175" s="1633"/>
      <c r="DA175" s="1633"/>
      <c r="DB175" s="1633"/>
      <c r="DC175" s="1633"/>
      <c r="DD175" s="1633"/>
      <c r="DE175" s="1633"/>
      <c r="DF175" s="1633"/>
      <c r="DG175" s="1633"/>
      <c r="DH175" s="1633"/>
      <c r="DI175" s="1633"/>
      <c r="DJ175" s="1633"/>
      <c r="DK175" s="1633"/>
      <c r="DL175" s="1633"/>
      <c r="DM175" s="1633"/>
      <c r="DN175" s="1633"/>
      <c r="DO175" s="1633"/>
      <c r="DP175" s="1633"/>
      <c r="DQ175" s="1633"/>
      <c r="DR175" s="1633"/>
      <c r="DS175" s="1633"/>
      <c r="DT175" s="1633"/>
      <c r="DU175" s="1633"/>
      <c r="DV175" s="1633"/>
      <c r="DW175" s="1633"/>
      <c r="DX175" s="1633"/>
      <c r="DY175" s="1633"/>
      <c r="DZ175" s="1633"/>
      <c r="EA175" s="1633"/>
      <c r="EB175" s="1633"/>
      <c r="EC175" s="1633"/>
      <c r="ED175" s="1633"/>
      <c r="EE175" s="1633"/>
      <c r="EF175" s="1633"/>
      <c r="EG175" s="1633"/>
      <c r="EH175" s="1633"/>
      <c r="EI175" s="1633"/>
      <c r="EJ175" s="1633"/>
      <c r="EK175" s="1633"/>
      <c r="EL175" s="1633"/>
      <c r="EM175" s="1633"/>
      <c r="EN175" s="1633"/>
      <c r="EO175" s="1633"/>
      <c r="EP175" s="1633"/>
      <c r="EQ175" s="1633"/>
      <c r="ER175" s="1633"/>
      <c r="ES175" s="1633"/>
      <c r="ET175" s="1633"/>
      <c r="EU175" s="1633"/>
      <c r="EV175" s="1633"/>
      <c r="EW175" s="1633"/>
      <c r="EX175" s="1633"/>
      <c r="EY175" s="1633"/>
      <c r="EZ175" s="1633"/>
      <c r="FA175" s="1633"/>
      <c r="FB175" s="1633"/>
      <c r="FC175" s="1633"/>
      <c r="FD175" s="1633"/>
      <c r="FE175" s="1633"/>
      <c r="FF175" s="1633"/>
      <c r="FG175" s="1633"/>
      <c r="FH175" s="1633"/>
      <c r="FI175" s="1633"/>
      <c r="FJ175" s="1633"/>
      <c r="FK175" s="1633"/>
      <c r="FL175" s="1633"/>
      <c r="FM175" s="1633"/>
      <c r="FN175" s="1633"/>
      <c r="FO175" s="1633"/>
      <c r="FP175" s="1633"/>
      <c r="FQ175" s="1633"/>
      <c r="FR175" s="1633"/>
      <c r="FS175" s="1633"/>
      <c r="FT175" s="1633"/>
      <c r="FU175" s="1633"/>
      <c r="FV175" s="1633"/>
      <c r="FW175" s="1633"/>
      <c r="FX175" s="1633"/>
      <c r="FY175" s="1633"/>
      <c r="FZ175" s="1633"/>
      <c r="GA175" s="1633"/>
      <c r="GB175" s="1633"/>
      <c r="GC175" s="1633"/>
      <c r="GD175" s="1633"/>
      <c r="GE175" s="1633"/>
      <c r="GF175" s="1633"/>
      <c r="GG175" s="1633"/>
      <c r="GH175" s="1633"/>
      <c r="GI175" s="1633"/>
      <c r="GJ175" s="1633"/>
      <c r="GK175" s="1633"/>
      <c r="GL175" s="1633"/>
      <c r="GM175" s="1633"/>
      <c r="GN175" s="1633"/>
      <c r="GO175" s="1633"/>
      <c r="GP175" s="1633"/>
      <c r="GQ175" s="1633"/>
      <c r="GR175" s="1633"/>
      <c r="GS175" s="1633"/>
      <c r="GT175" s="1633"/>
      <c r="GU175" s="1633"/>
      <c r="GV175" s="1633"/>
      <c r="GW175" s="1633"/>
      <c r="GX175" s="1633"/>
      <c r="GY175" s="1633"/>
      <c r="GZ175" s="1633"/>
      <c r="HA175" s="1633"/>
      <c r="HB175" s="1633"/>
      <c r="HC175" s="1633"/>
      <c r="HD175" s="1633"/>
      <c r="HE175" s="1633"/>
      <c r="HF175" s="1633"/>
      <c r="HG175" s="1633"/>
      <c r="HH175" s="1633"/>
      <c r="HI175" s="1633"/>
      <c r="HJ175" s="1633"/>
      <c r="HK175" s="1633"/>
      <c r="HL175" s="1633"/>
      <c r="HM175" s="1633"/>
      <c r="HN175" s="1633"/>
      <c r="HO175" s="1633"/>
      <c r="HP175" s="1633"/>
      <c r="HQ175" s="1633"/>
      <c r="HR175" s="1633"/>
      <c r="HS175" s="1633"/>
      <c r="HT175" s="1633"/>
      <c r="HU175" s="1633"/>
      <c r="HV175" s="1633"/>
      <c r="HW175" s="1633"/>
      <c r="HX175" s="1633"/>
      <c r="HY175" s="1633"/>
      <c r="HZ175" s="1633"/>
      <c r="IA175" s="1633"/>
      <c r="IB175" s="1633"/>
      <c r="IC175" s="1633"/>
      <c r="ID175" s="1633"/>
      <c r="IE175" s="1633"/>
      <c r="IF175" s="1633"/>
      <c r="IG175" s="1633"/>
      <c r="IH175" s="1633"/>
      <c r="II175" s="1633"/>
      <c r="IJ175" s="1633"/>
      <c r="IK175" s="1633"/>
      <c r="IL175" s="1633"/>
      <c r="IM175" s="1633"/>
      <c r="IN175" s="1633"/>
      <c r="IO175" s="1633"/>
      <c r="IP175" s="1633"/>
      <c r="IQ175" s="1633"/>
      <c r="IR175" s="1633"/>
      <c r="IS175" s="1633"/>
      <c r="IT175" s="1633"/>
      <c r="IU175" s="1633"/>
      <c r="IV175" s="1633"/>
      <c r="IW175" s="1633"/>
      <c r="IX175" s="1633"/>
      <c r="IY175" s="1633"/>
      <c r="IZ175" s="1633"/>
      <c r="JA175" s="1633"/>
      <c r="JB175" s="1633"/>
      <c r="JC175" s="1633"/>
      <c r="JD175" s="1633"/>
      <c r="JE175" s="1633"/>
      <c r="JF175" s="1633"/>
      <c r="JG175" s="1633"/>
      <c r="JH175" s="1633"/>
      <c r="JI175" s="1633"/>
      <c r="JJ175" s="1633"/>
      <c r="JK175" s="1633"/>
      <c r="JL175" s="1633"/>
      <c r="JM175" s="1633"/>
      <c r="JN175" s="1633"/>
      <c r="JO175" s="1633"/>
      <c r="JP175" s="1633"/>
      <c r="JQ175" s="1633"/>
      <c r="JR175" s="1633"/>
      <c r="JS175" s="1633"/>
      <c r="JT175" s="1633"/>
      <c r="JU175" s="1633"/>
      <c r="JV175" s="1633"/>
      <c r="JW175" s="1633"/>
      <c r="JX175" s="1633"/>
      <c r="JY175" s="1633"/>
      <c r="JZ175" s="1633"/>
      <c r="KA175" s="1633"/>
      <c r="KB175" s="1633"/>
      <c r="KC175" s="1633"/>
      <c r="KD175" s="1633"/>
      <c r="KE175" s="1633"/>
      <c r="KF175" s="1633"/>
      <c r="KG175" s="1633"/>
      <c r="KH175" s="1633"/>
      <c r="KI175" s="1633"/>
      <c r="KJ175" s="1633"/>
      <c r="KK175" s="1633"/>
      <c r="KL175" s="1633"/>
      <c r="KM175" s="1633"/>
      <c r="KN175" s="1633"/>
      <c r="KO175" s="1633"/>
      <c r="KP175" s="1633"/>
      <c r="KQ175" s="1633"/>
      <c r="KR175" s="1633"/>
      <c r="KS175" s="1633"/>
      <c r="KT175" s="1633"/>
      <c r="KU175" s="1633"/>
      <c r="KV175" s="1633"/>
      <c r="KW175" s="1633"/>
      <c r="KX175" s="1633"/>
      <c r="KY175" s="1633"/>
      <c r="KZ175" s="1633"/>
      <c r="LA175" s="1633"/>
      <c r="LB175" s="1633"/>
      <c r="LC175" s="1633"/>
      <c r="LD175" s="1642"/>
      <c r="LE175" s="1642"/>
      <c r="LF175" s="1642"/>
      <c r="LG175" s="1642"/>
      <c r="LH175" s="1642"/>
      <c r="LI175" s="1642"/>
      <c r="LJ175" s="1642"/>
      <c r="LK175" s="1642"/>
      <c r="LL175" s="1642"/>
      <c r="LM175" s="1643"/>
    </row>
    <row r="176" s="1482" customFormat="1" ht="47" customHeight="1" spans="1:325">
      <c r="A176" s="2153">
        <v>45901</v>
      </c>
      <c r="B176" s="2154" t="s">
        <v>713</v>
      </c>
      <c r="C176" s="2155" t="s">
        <v>115</v>
      </c>
      <c r="D176" s="2156">
        <v>4500178374</v>
      </c>
      <c r="E176" s="2157"/>
      <c r="F176" s="2156" t="s">
        <v>4057</v>
      </c>
      <c r="G176" s="2158" t="s">
        <v>4006</v>
      </c>
      <c r="H176" s="2158" t="s">
        <v>3817</v>
      </c>
      <c r="I176" s="1880" t="s">
        <v>3818</v>
      </c>
      <c r="J176" s="1543">
        <v>900</v>
      </c>
      <c r="K176" s="1876">
        <v>0</v>
      </c>
      <c r="L176" s="1876">
        <v>6</v>
      </c>
      <c r="M176" s="1876">
        <f t="shared" si="64"/>
        <v>150</v>
      </c>
      <c r="N176" s="2166">
        <v>45947</v>
      </c>
      <c r="O176" s="2166">
        <v>45945</v>
      </c>
      <c r="P176" s="1546" t="s">
        <v>4045</v>
      </c>
      <c r="Q176" s="1554" t="s">
        <v>78</v>
      </c>
      <c r="R176" s="2168"/>
      <c r="S176" s="2168" t="s">
        <v>111</v>
      </c>
      <c r="T176" s="1573">
        <v>45904</v>
      </c>
      <c r="U176" s="1595" t="s">
        <v>88</v>
      </c>
      <c r="V176" s="1595" t="s">
        <v>88</v>
      </c>
      <c r="W176" s="1596" t="s">
        <v>4047</v>
      </c>
      <c r="X176" s="1595" t="s">
        <v>1423</v>
      </c>
      <c r="Y176" s="1597" t="s">
        <v>4058</v>
      </c>
      <c r="Z176" s="2178" t="s">
        <v>172</v>
      </c>
      <c r="AA176" s="2179">
        <v>3.6456</v>
      </c>
      <c r="AB176" s="2180">
        <f t="shared" si="65"/>
        <v>3281.04</v>
      </c>
      <c r="AC176" s="1612"/>
      <c r="AD176" s="1613" t="s">
        <v>81</v>
      </c>
      <c r="AE176" s="1613">
        <v>1</v>
      </c>
      <c r="AF176" s="1613"/>
      <c r="AG176" s="1614">
        <f t="shared" si="66"/>
        <v>900</v>
      </c>
      <c r="AH176" s="1615"/>
      <c r="AI176" s="1615"/>
      <c r="AJ176" s="1615" t="s">
        <v>1425</v>
      </c>
      <c r="AK176" s="1623"/>
      <c r="AL176" s="2324">
        <f t="shared" si="67"/>
        <v>900</v>
      </c>
      <c r="AM176" s="1624"/>
      <c r="AN176" s="1625"/>
      <c r="AO176" s="1625"/>
      <c r="AP176" s="1625"/>
      <c r="AQ176" s="1625"/>
      <c r="AR176" s="1430">
        <f>J176/1</f>
        <v>900</v>
      </c>
      <c r="AS176" s="1625"/>
      <c r="AT176" s="1625"/>
      <c r="AU176" s="2325"/>
      <c r="AV176" s="2326">
        <f t="shared" si="54"/>
        <v>862.5</v>
      </c>
      <c r="AW176" s="2329">
        <f t="shared" si="55"/>
        <v>37.5</v>
      </c>
      <c r="AX176" s="1455"/>
      <c r="AY176" s="1455"/>
      <c r="AZ176" s="1455"/>
      <c r="BA176" s="1455"/>
      <c r="BB176" s="1455"/>
      <c r="BC176" s="1455"/>
      <c r="BD176" s="1455"/>
      <c r="BE176" s="1455"/>
      <c r="BF176" s="1455"/>
      <c r="BG176" s="1455"/>
      <c r="BH176" s="1455"/>
      <c r="BI176" s="1455"/>
      <c r="BJ176" s="1455"/>
      <c r="BK176" s="1455"/>
      <c r="BL176" s="1455"/>
      <c r="BM176" s="1455"/>
      <c r="BN176" s="1455"/>
      <c r="BO176" s="1455"/>
      <c r="BP176" s="1455"/>
      <c r="BQ176" s="1455"/>
      <c r="BR176" s="1455"/>
      <c r="BS176" s="1455"/>
      <c r="BT176" s="1455"/>
      <c r="BU176" s="1455"/>
      <c r="BV176" s="1455"/>
      <c r="BW176" s="1455"/>
      <c r="BX176" s="1455"/>
      <c r="BY176" s="1455"/>
      <c r="BZ176" s="1455"/>
      <c r="CA176" s="1455"/>
      <c r="CB176" s="1455"/>
      <c r="CC176" s="1455"/>
      <c r="CD176" s="1455"/>
      <c r="CE176" s="1455"/>
      <c r="CF176" s="1455"/>
      <c r="CG176" s="1455"/>
      <c r="CH176" s="1455"/>
      <c r="CI176" s="1455"/>
      <c r="CJ176" s="1455"/>
      <c r="CK176" s="1455"/>
      <c r="CL176" s="1455"/>
      <c r="CM176" s="1455"/>
      <c r="CN176" s="1455"/>
      <c r="CO176" s="1455"/>
      <c r="CP176" s="1455"/>
      <c r="CQ176" s="1455"/>
      <c r="CR176" s="1455"/>
      <c r="CS176" s="1455"/>
      <c r="CT176" s="1455"/>
      <c r="CU176" s="1455"/>
      <c r="CV176" s="1455"/>
      <c r="CW176" s="1455"/>
      <c r="CX176" s="1455"/>
      <c r="CY176" s="1455"/>
      <c r="CZ176" s="1455"/>
      <c r="DA176" s="1455"/>
      <c r="DB176" s="1455"/>
      <c r="DC176" s="1455"/>
      <c r="DD176" s="1455"/>
      <c r="DE176" s="1455"/>
      <c r="DF176" s="1455"/>
      <c r="DG176" s="1455"/>
      <c r="DH176" s="1455"/>
      <c r="DI176" s="1455"/>
      <c r="DJ176" s="1455"/>
      <c r="DK176" s="1455"/>
      <c r="DL176" s="1455"/>
      <c r="DM176" s="1455"/>
      <c r="DN176" s="1455"/>
      <c r="DO176" s="1455"/>
      <c r="DP176" s="1455"/>
      <c r="DQ176" s="1455"/>
      <c r="DR176" s="1455"/>
      <c r="DS176" s="1455"/>
      <c r="DT176" s="1455"/>
      <c r="DU176" s="1455"/>
      <c r="DV176" s="1455"/>
      <c r="DW176" s="1455"/>
      <c r="DX176" s="1455"/>
      <c r="DY176" s="1455"/>
      <c r="DZ176" s="1455"/>
      <c r="EA176" s="1455"/>
      <c r="EB176" s="1455"/>
      <c r="EC176" s="1455"/>
      <c r="ED176" s="1455"/>
      <c r="EE176" s="1455"/>
      <c r="EF176" s="1455"/>
      <c r="EG176" s="1455"/>
      <c r="EH176" s="1455"/>
      <c r="EI176" s="1455"/>
      <c r="EJ176" s="1455"/>
      <c r="EK176" s="1455"/>
      <c r="EL176" s="1455"/>
      <c r="EM176" s="1455"/>
      <c r="EN176" s="1455"/>
      <c r="EO176" s="1455"/>
      <c r="EP176" s="1455"/>
      <c r="EQ176" s="1455"/>
      <c r="ER176" s="1455"/>
      <c r="ES176" s="1455"/>
      <c r="ET176" s="1455"/>
      <c r="EU176" s="1455"/>
      <c r="EV176" s="1455"/>
      <c r="EW176" s="1455"/>
      <c r="EX176" s="1455"/>
      <c r="EY176" s="1455"/>
      <c r="EZ176" s="1455"/>
      <c r="FA176" s="1455"/>
      <c r="FB176" s="1455"/>
      <c r="FC176" s="1455"/>
      <c r="FD176" s="1455"/>
      <c r="FE176" s="1455"/>
      <c r="FF176" s="1455"/>
      <c r="FG176" s="1455"/>
      <c r="FH176" s="1455"/>
      <c r="FI176" s="1455"/>
      <c r="FJ176" s="1455"/>
      <c r="FK176" s="1455"/>
      <c r="FL176" s="1455"/>
      <c r="FM176" s="1455"/>
      <c r="FN176" s="1455"/>
      <c r="FO176" s="1455"/>
      <c r="FP176" s="1455"/>
      <c r="FQ176" s="1455"/>
      <c r="FR176" s="1455"/>
      <c r="FS176" s="1455"/>
      <c r="FT176" s="1455"/>
      <c r="FU176" s="1455"/>
      <c r="FV176" s="1455"/>
      <c r="FW176" s="1455"/>
      <c r="FX176" s="1455"/>
      <c r="FY176" s="1455"/>
      <c r="FZ176" s="1455"/>
      <c r="GA176" s="1455"/>
      <c r="GB176" s="1455"/>
      <c r="GC176" s="1455"/>
      <c r="GD176" s="1455"/>
      <c r="GE176" s="1455"/>
      <c r="GF176" s="1455"/>
      <c r="GG176" s="1455"/>
      <c r="GH176" s="1455"/>
      <c r="GI176" s="1455"/>
      <c r="GJ176" s="1455"/>
      <c r="GK176" s="1455"/>
      <c r="GL176" s="1455"/>
      <c r="GM176" s="1455"/>
      <c r="GN176" s="1455"/>
      <c r="GO176" s="1455"/>
      <c r="GP176" s="1455"/>
      <c r="GQ176" s="1455"/>
      <c r="GR176" s="1455"/>
      <c r="GS176" s="1455"/>
      <c r="GT176" s="1455"/>
      <c r="GU176" s="1455"/>
      <c r="GV176" s="1455"/>
      <c r="GW176" s="1455"/>
      <c r="GX176" s="1455"/>
      <c r="GY176" s="1455"/>
      <c r="GZ176" s="1455"/>
      <c r="HA176" s="1455"/>
      <c r="HB176" s="1455"/>
      <c r="HC176" s="1455"/>
      <c r="HD176" s="1455"/>
      <c r="HE176" s="1455"/>
      <c r="HF176" s="1455"/>
      <c r="HG176" s="1455"/>
      <c r="HH176" s="1455"/>
      <c r="HI176" s="1455"/>
      <c r="HJ176" s="1455"/>
      <c r="HK176" s="1455"/>
      <c r="HL176" s="1455"/>
      <c r="HM176" s="1455"/>
      <c r="HN176" s="1455"/>
      <c r="HO176" s="1455"/>
      <c r="HP176" s="1455"/>
      <c r="HQ176" s="1455"/>
      <c r="HR176" s="1455"/>
      <c r="HS176" s="1455"/>
      <c r="HT176" s="1455"/>
      <c r="HU176" s="1455"/>
      <c r="HV176" s="1455"/>
      <c r="HW176" s="1455"/>
      <c r="HX176" s="1455"/>
      <c r="HY176" s="1455"/>
      <c r="HZ176" s="1455"/>
      <c r="IA176" s="1455"/>
      <c r="IB176" s="1455"/>
      <c r="IC176" s="1455"/>
      <c r="ID176" s="1455"/>
      <c r="IE176" s="1455"/>
      <c r="IF176" s="1455"/>
      <c r="IG176" s="1455"/>
      <c r="IH176" s="1455"/>
      <c r="II176" s="1455"/>
      <c r="IJ176" s="1455"/>
      <c r="IK176" s="1455"/>
      <c r="IL176" s="1455"/>
      <c r="IM176" s="1455"/>
      <c r="IN176" s="1455"/>
      <c r="IO176" s="1455"/>
      <c r="IP176" s="1455"/>
      <c r="IQ176" s="1455"/>
      <c r="IR176" s="1455"/>
      <c r="IS176" s="1455"/>
      <c r="IT176" s="1455"/>
      <c r="IU176" s="1455"/>
      <c r="IV176" s="1455"/>
      <c r="IW176" s="1455"/>
      <c r="IX176" s="1455"/>
      <c r="IY176" s="1455"/>
      <c r="IZ176" s="1455"/>
      <c r="JA176" s="1455"/>
      <c r="JB176" s="1455"/>
      <c r="JC176" s="1455"/>
      <c r="JD176" s="1455"/>
      <c r="JE176" s="1455"/>
      <c r="JF176" s="1455"/>
      <c r="JG176" s="1455"/>
      <c r="JH176" s="1455"/>
      <c r="JI176" s="1455"/>
      <c r="JJ176" s="1455"/>
      <c r="JK176" s="1455"/>
      <c r="JL176" s="1455"/>
      <c r="JM176" s="1455"/>
      <c r="JN176" s="1455"/>
      <c r="JO176" s="1455"/>
      <c r="JP176" s="1455"/>
      <c r="JQ176" s="1455"/>
      <c r="JR176" s="1455"/>
      <c r="JS176" s="1455"/>
      <c r="JT176" s="1455"/>
      <c r="JU176" s="1455"/>
      <c r="JV176" s="1455"/>
      <c r="JW176" s="1455"/>
      <c r="JX176" s="1455"/>
      <c r="JY176" s="1455"/>
      <c r="JZ176" s="1455"/>
      <c r="KA176" s="1455"/>
      <c r="KB176" s="1455"/>
      <c r="KC176" s="1455"/>
      <c r="KD176" s="1455"/>
      <c r="KE176" s="1455"/>
      <c r="KF176" s="1455"/>
      <c r="KG176" s="1455"/>
      <c r="KH176" s="1455"/>
      <c r="KI176" s="1455"/>
      <c r="KJ176" s="1455"/>
      <c r="KK176" s="1455"/>
      <c r="KL176" s="1455"/>
      <c r="KM176" s="1455"/>
      <c r="KN176" s="1455"/>
      <c r="KO176" s="1455"/>
      <c r="KP176" s="1455"/>
      <c r="KQ176" s="1455"/>
      <c r="KR176" s="1455"/>
      <c r="KS176" s="1455"/>
      <c r="KT176" s="1455"/>
      <c r="KU176" s="1455"/>
      <c r="KV176" s="1455"/>
      <c r="KW176" s="1455"/>
      <c r="KX176" s="1455"/>
      <c r="KY176" s="1455"/>
      <c r="KZ176" s="1455"/>
      <c r="LA176" s="1455"/>
      <c r="LB176" s="1455"/>
      <c r="LC176" s="1455"/>
      <c r="LD176" s="1467"/>
      <c r="LE176" s="1467"/>
      <c r="LF176" s="1467"/>
      <c r="LG176" s="1467"/>
      <c r="LH176" s="1467"/>
      <c r="LI176" s="1467"/>
      <c r="LJ176" s="1467"/>
      <c r="LK176" s="1467"/>
      <c r="LL176" s="1467"/>
      <c r="LM176" s="1645"/>
    </row>
    <row r="177" s="1479" customFormat="1" ht="47" customHeight="1" spans="1:325">
      <c r="A177" s="2147">
        <v>45901</v>
      </c>
      <c r="B177" s="2148" t="s">
        <v>713</v>
      </c>
      <c r="C177" s="2149" t="s">
        <v>115</v>
      </c>
      <c r="D177" s="2150">
        <v>4500178374</v>
      </c>
      <c r="E177" s="2160"/>
      <c r="F177" s="2150" t="s">
        <v>4059</v>
      </c>
      <c r="G177" s="2152" t="s">
        <v>4008</v>
      </c>
      <c r="H177" s="2152" t="s">
        <v>3820</v>
      </c>
      <c r="I177" s="1532" t="s">
        <v>3821</v>
      </c>
      <c r="J177" s="1522">
        <v>102</v>
      </c>
      <c r="K177" s="1534">
        <v>0</v>
      </c>
      <c r="L177" s="1534">
        <v>6</v>
      </c>
      <c r="M177" s="1534">
        <f t="shared" si="64"/>
        <v>17</v>
      </c>
      <c r="N177" s="2163">
        <v>45947</v>
      </c>
      <c r="O177" s="2163">
        <v>45945</v>
      </c>
      <c r="P177" s="1526" t="s">
        <v>4045</v>
      </c>
      <c r="Q177" s="1554" t="s">
        <v>78</v>
      </c>
      <c r="R177" s="2167"/>
      <c r="S177" s="2167" t="s">
        <v>111</v>
      </c>
      <c r="T177" s="1557">
        <v>45904</v>
      </c>
      <c r="U177" s="1578" t="s">
        <v>88</v>
      </c>
      <c r="V177" s="1578" t="s">
        <v>88</v>
      </c>
      <c r="W177" s="1579" t="s">
        <v>4047</v>
      </c>
      <c r="X177" s="1578" t="s">
        <v>1423</v>
      </c>
      <c r="Y177" s="1580" t="s">
        <v>4060</v>
      </c>
      <c r="Z177" s="2173" t="s">
        <v>172</v>
      </c>
      <c r="AA177" s="2174">
        <v>3.4742</v>
      </c>
      <c r="AB177" s="2175">
        <f t="shared" si="65"/>
        <v>354.3684</v>
      </c>
      <c r="AC177" s="1602"/>
      <c r="AD177" s="1603" t="s">
        <v>81</v>
      </c>
      <c r="AE177" s="1603">
        <v>1</v>
      </c>
      <c r="AF177" s="1603"/>
      <c r="AG177" s="1604">
        <f t="shared" si="66"/>
        <v>102</v>
      </c>
      <c r="AH177" s="1605"/>
      <c r="AI177" s="1605"/>
      <c r="AJ177" s="1605" t="s">
        <v>1425</v>
      </c>
      <c r="AK177" s="1616"/>
      <c r="AL177" s="2314">
        <f t="shared" si="67"/>
        <v>102</v>
      </c>
      <c r="AM177" s="1617"/>
      <c r="AN177" s="1618"/>
      <c r="AO177" s="1618"/>
      <c r="AP177" s="1618"/>
      <c r="AQ177" s="1618"/>
      <c r="AR177" s="1618"/>
      <c r="AS177" s="1622">
        <f>J177</f>
        <v>102</v>
      </c>
      <c r="AT177" s="1618"/>
      <c r="AU177" s="2317"/>
      <c r="AV177" s="2292">
        <f t="shared" si="54"/>
        <v>97.75</v>
      </c>
      <c r="AW177" s="2297">
        <f t="shared" si="55"/>
        <v>4.25</v>
      </c>
      <c r="AX177" s="1633"/>
      <c r="AY177" s="1633"/>
      <c r="AZ177" s="1633"/>
      <c r="BA177" s="1633"/>
      <c r="BB177" s="1633"/>
      <c r="BC177" s="1633"/>
      <c r="BD177" s="1633"/>
      <c r="BE177" s="1633"/>
      <c r="BF177" s="1633"/>
      <c r="BG177" s="1633"/>
      <c r="BH177" s="1633"/>
      <c r="BI177" s="1633"/>
      <c r="BJ177" s="1633"/>
      <c r="BK177" s="1633"/>
      <c r="BL177" s="1633"/>
      <c r="BM177" s="1633"/>
      <c r="BN177" s="1633"/>
      <c r="BO177" s="1633"/>
      <c r="BP177" s="1633"/>
      <c r="BQ177" s="1633"/>
      <c r="BR177" s="1633"/>
      <c r="BS177" s="1633"/>
      <c r="BT177" s="1633"/>
      <c r="BU177" s="1633"/>
      <c r="BV177" s="1633"/>
      <c r="BW177" s="1633"/>
      <c r="BX177" s="1633"/>
      <c r="BY177" s="1633"/>
      <c r="BZ177" s="1633"/>
      <c r="CA177" s="1633"/>
      <c r="CB177" s="1633"/>
      <c r="CC177" s="1633"/>
      <c r="CD177" s="1633"/>
      <c r="CE177" s="1633"/>
      <c r="CF177" s="1633"/>
      <c r="CG177" s="1633"/>
      <c r="CH177" s="1633"/>
      <c r="CI177" s="1633"/>
      <c r="CJ177" s="1633"/>
      <c r="CK177" s="1633"/>
      <c r="CL177" s="1633"/>
      <c r="CM177" s="1633"/>
      <c r="CN177" s="1633"/>
      <c r="CO177" s="1633"/>
      <c r="CP177" s="1633"/>
      <c r="CQ177" s="1633"/>
      <c r="CR177" s="1633"/>
      <c r="CS177" s="1633"/>
      <c r="CT177" s="1633"/>
      <c r="CU177" s="1633"/>
      <c r="CV177" s="1633"/>
      <c r="CW177" s="1633"/>
      <c r="CX177" s="1633"/>
      <c r="CY177" s="1633"/>
      <c r="CZ177" s="1633"/>
      <c r="DA177" s="1633"/>
      <c r="DB177" s="1633"/>
      <c r="DC177" s="1633"/>
      <c r="DD177" s="1633"/>
      <c r="DE177" s="1633"/>
      <c r="DF177" s="1633"/>
      <c r="DG177" s="1633"/>
      <c r="DH177" s="1633"/>
      <c r="DI177" s="1633"/>
      <c r="DJ177" s="1633"/>
      <c r="DK177" s="1633"/>
      <c r="DL177" s="1633"/>
      <c r="DM177" s="1633"/>
      <c r="DN177" s="1633"/>
      <c r="DO177" s="1633"/>
      <c r="DP177" s="1633"/>
      <c r="DQ177" s="1633"/>
      <c r="DR177" s="1633"/>
      <c r="DS177" s="1633"/>
      <c r="DT177" s="1633"/>
      <c r="DU177" s="1633"/>
      <c r="DV177" s="1633"/>
      <c r="DW177" s="1633"/>
      <c r="DX177" s="1633"/>
      <c r="DY177" s="1633"/>
      <c r="DZ177" s="1633"/>
      <c r="EA177" s="1633"/>
      <c r="EB177" s="1633"/>
      <c r="EC177" s="1633"/>
      <c r="ED177" s="1633"/>
      <c r="EE177" s="1633"/>
      <c r="EF177" s="1633"/>
      <c r="EG177" s="1633"/>
      <c r="EH177" s="1633"/>
      <c r="EI177" s="1633"/>
      <c r="EJ177" s="1633"/>
      <c r="EK177" s="1633"/>
      <c r="EL177" s="1633"/>
      <c r="EM177" s="1633"/>
      <c r="EN177" s="1633"/>
      <c r="EO177" s="1633"/>
      <c r="EP177" s="1633"/>
      <c r="EQ177" s="1633"/>
      <c r="ER177" s="1633"/>
      <c r="ES177" s="1633"/>
      <c r="ET177" s="1633"/>
      <c r="EU177" s="1633"/>
      <c r="EV177" s="1633"/>
      <c r="EW177" s="1633"/>
      <c r="EX177" s="1633"/>
      <c r="EY177" s="1633"/>
      <c r="EZ177" s="1633"/>
      <c r="FA177" s="1633"/>
      <c r="FB177" s="1633"/>
      <c r="FC177" s="1633"/>
      <c r="FD177" s="1633"/>
      <c r="FE177" s="1633"/>
      <c r="FF177" s="1633"/>
      <c r="FG177" s="1633"/>
      <c r="FH177" s="1633"/>
      <c r="FI177" s="1633"/>
      <c r="FJ177" s="1633"/>
      <c r="FK177" s="1633"/>
      <c r="FL177" s="1633"/>
      <c r="FM177" s="1633"/>
      <c r="FN177" s="1633"/>
      <c r="FO177" s="1633"/>
      <c r="FP177" s="1633"/>
      <c r="FQ177" s="1633"/>
      <c r="FR177" s="1633"/>
      <c r="FS177" s="1633"/>
      <c r="FT177" s="1633"/>
      <c r="FU177" s="1633"/>
      <c r="FV177" s="1633"/>
      <c r="FW177" s="1633"/>
      <c r="FX177" s="1633"/>
      <c r="FY177" s="1633"/>
      <c r="FZ177" s="1633"/>
      <c r="GA177" s="1633"/>
      <c r="GB177" s="1633"/>
      <c r="GC177" s="1633"/>
      <c r="GD177" s="1633"/>
      <c r="GE177" s="1633"/>
      <c r="GF177" s="1633"/>
      <c r="GG177" s="1633"/>
      <c r="GH177" s="1633"/>
      <c r="GI177" s="1633"/>
      <c r="GJ177" s="1633"/>
      <c r="GK177" s="1633"/>
      <c r="GL177" s="1633"/>
      <c r="GM177" s="1633"/>
      <c r="GN177" s="1633"/>
      <c r="GO177" s="1633"/>
      <c r="GP177" s="1633"/>
      <c r="GQ177" s="1633"/>
      <c r="GR177" s="1633"/>
      <c r="GS177" s="1633"/>
      <c r="GT177" s="1633"/>
      <c r="GU177" s="1633"/>
      <c r="GV177" s="1633"/>
      <c r="GW177" s="1633"/>
      <c r="GX177" s="1633"/>
      <c r="GY177" s="1633"/>
      <c r="GZ177" s="1633"/>
      <c r="HA177" s="1633"/>
      <c r="HB177" s="1633"/>
      <c r="HC177" s="1633"/>
      <c r="HD177" s="1633"/>
      <c r="HE177" s="1633"/>
      <c r="HF177" s="1633"/>
      <c r="HG177" s="1633"/>
      <c r="HH177" s="1633"/>
      <c r="HI177" s="1633"/>
      <c r="HJ177" s="1633"/>
      <c r="HK177" s="1633"/>
      <c r="HL177" s="1633"/>
      <c r="HM177" s="1633"/>
      <c r="HN177" s="1633"/>
      <c r="HO177" s="1633"/>
      <c r="HP177" s="1633"/>
      <c r="HQ177" s="1633"/>
      <c r="HR177" s="1633"/>
      <c r="HS177" s="1633"/>
      <c r="HT177" s="1633"/>
      <c r="HU177" s="1633"/>
      <c r="HV177" s="1633"/>
      <c r="HW177" s="1633"/>
      <c r="HX177" s="1633"/>
      <c r="HY177" s="1633"/>
      <c r="HZ177" s="1633"/>
      <c r="IA177" s="1633"/>
      <c r="IB177" s="1633"/>
      <c r="IC177" s="1633"/>
      <c r="ID177" s="1633"/>
      <c r="IE177" s="1633"/>
      <c r="IF177" s="1633"/>
      <c r="IG177" s="1633"/>
      <c r="IH177" s="1633"/>
      <c r="II177" s="1633"/>
      <c r="IJ177" s="1633"/>
      <c r="IK177" s="1633"/>
      <c r="IL177" s="1633"/>
      <c r="IM177" s="1633"/>
      <c r="IN177" s="1633"/>
      <c r="IO177" s="1633"/>
      <c r="IP177" s="1633"/>
      <c r="IQ177" s="1633"/>
      <c r="IR177" s="1633"/>
      <c r="IS177" s="1633"/>
      <c r="IT177" s="1633"/>
      <c r="IU177" s="1633"/>
      <c r="IV177" s="1633"/>
      <c r="IW177" s="1633"/>
      <c r="IX177" s="1633"/>
      <c r="IY177" s="1633"/>
      <c r="IZ177" s="1633"/>
      <c r="JA177" s="1633"/>
      <c r="JB177" s="1633"/>
      <c r="JC177" s="1633"/>
      <c r="JD177" s="1633"/>
      <c r="JE177" s="1633"/>
      <c r="JF177" s="1633"/>
      <c r="JG177" s="1633"/>
      <c r="JH177" s="1633"/>
      <c r="JI177" s="1633"/>
      <c r="JJ177" s="1633"/>
      <c r="JK177" s="1633"/>
      <c r="JL177" s="1633"/>
      <c r="JM177" s="1633"/>
      <c r="JN177" s="1633"/>
      <c r="JO177" s="1633"/>
      <c r="JP177" s="1633"/>
      <c r="JQ177" s="1633"/>
      <c r="JR177" s="1633"/>
      <c r="JS177" s="1633"/>
      <c r="JT177" s="1633"/>
      <c r="JU177" s="1633"/>
      <c r="JV177" s="1633"/>
      <c r="JW177" s="1633"/>
      <c r="JX177" s="1633"/>
      <c r="JY177" s="1633"/>
      <c r="JZ177" s="1633"/>
      <c r="KA177" s="1633"/>
      <c r="KB177" s="1633"/>
      <c r="KC177" s="1633"/>
      <c r="KD177" s="1633"/>
      <c r="KE177" s="1633"/>
      <c r="KF177" s="1633"/>
      <c r="KG177" s="1633"/>
      <c r="KH177" s="1633"/>
      <c r="KI177" s="1633"/>
      <c r="KJ177" s="1633"/>
      <c r="KK177" s="1633"/>
      <c r="KL177" s="1633"/>
      <c r="KM177" s="1633"/>
      <c r="KN177" s="1633"/>
      <c r="KO177" s="1633"/>
      <c r="KP177" s="1633"/>
      <c r="KQ177" s="1633"/>
      <c r="KR177" s="1633"/>
      <c r="KS177" s="1633"/>
      <c r="KT177" s="1633"/>
      <c r="KU177" s="1633"/>
      <c r="KV177" s="1633"/>
      <c r="KW177" s="1633"/>
      <c r="KX177" s="1633"/>
      <c r="KY177" s="1633"/>
      <c r="KZ177" s="1633"/>
      <c r="LA177" s="1633"/>
      <c r="LB177" s="1633"/>
      <c r="LC177" s="1633"/>
      <c r="LD177" s="1642"/>
      <c r="LE177" s="1642"/>
      <c r="LF177" s="1642"/>
      <c r="LG177" s="1642"/>
      <c r="LH177" s="1642"/>
      <c r="LI177" s="1642"/>
      <c r="LJ177" s="1642"/>
      <c r="LK177" s="1642"/>
      <c r="LL177" s="1642"/>
      <c r="LM177" s="1643"/>
    </row>
    <row r="178" s="1479" customFormat="1" ht="47" customHeight="1" spans="1:325">
      <c r="A178" s="2147">
        <v>45901</v>
      </c>
      <c r="B178" s="2148" t="s">
        <v>713</v>
      </c>
      <c r="C178" s="2149" t="s">
        <v>115</v>
      </c>
      <c r="D178" s="2150">
        <v>4500178374</v>
      </c>
      <c r="E178" s="2160"/>
      <c r="F178" s="2150" t="s">
        <v>4061</v>
      </c>
      <c r="G178" s="2152" t="s">
        <v>4012</v>
      </c>
      <c r="H178" s="2152" t="s">
        <v>3826</v>
      </c>
      <c r="I178" s="1521" t="s">
        <v>3827</v>
      </c>
      <c r="J178" s="1522">
        <v>102</v>
      </c>
      <c r="K178" s="1534">
        <v>0</v>
      </c>
      <c r="L178" s="1534">
        <v>6</v>
      </c>
      <c r="M178" s="1534">
        <f t="shared" si="64"/>
        <v>17</v>
      </c>
      <c r="N178" s="2163">
        <v>45947</v>
      </c>
      <c r="O178" s="2163">
        <v>45945</v>
      </c>
      <c r="P178" s="1526" t="s">
        <v>4045</v>
      </c>
      <c r="Q178" s="1554" t="s">
        <v>78</v>
      </c>
      <c r="R178" s="2167"/>
      <c r="S178" s="2167" t="s">
        <v>111</v>
      </c>
      <c r="T178" s="1557">
        <v>45904</v>
      </c>
      <c r="U178" s="1578" t="s">
        <v>88</v>
      </c>
      <c r="V178" s="1578" t="s">
        <v>88</v>
      </c>
      <c r="W178" s="1579" t="s">
        <v>4047</v>
      </c>
      <c r="X178" s="1578" t="s">
        <v>1423</v>
      </c>
      <c r="Y178" s="1580" t="s">
        <v>4062</v>
      </c>
      <c r="Z178" s="2173" t="s">
        <v>172</v>
      </c>
      <c r="AA178" s="2174">
        <v>3.3955</v>
      </c>
      <c r="AB178" s="2175">
        <f t="shared" si="65"/>
        <v>346.341</v>
      </c>
      <c r="AC178" s="1602"/>
      <c r="AD178" s="1603" t="s">
        <v>81</v>
      </c>
      <c r="AE178" s="1603">
        <v>1</v>
      </c>
      <c r="AF178" s="1603"/>
      <c r="AG178" s="1604">
        <f t="shared" si="66"/>
        <v>102</v>
      </c>
      <c r="AH178" s="1605"/>
      <c r="AI178" s="1605"/>
      <c r="AJ178" s="1605" t="s">
        <v>1425</v>
      </c>
      <c r="AK178" s="1616"/>
      <c r="AL178" s="2314">
        <f t="shared" si="67"/>
        <v>102</v>
      </c>
      <c r="AM178" s="1617"/>
      <c r="AN178" s="1618"/>
      <c r="AO178" s="1618"/>
      <c r="AP178" s="1618"/>
      <c r="AQ178" s="1618"/>
      <c r="AR178" s="1618"/>
      <c r="AS178" s="1618"/>
      <c r="AT178" s="1618"/>
      <c r="AU178" s="2316">
        <f>J178</f>
        <v>102</v>
      </c>
      <c r="AV178" s="2292">
        <f t="shared" si="54"/>
        <v>97.75</v>
      </c>
      <c r="AW178" s="2297">
        <f t="shared" si="55"/>
        <v>4.25</v>
      </c>
      <c r="AX178" s="1633"/>
      <c r="AY178" s="1633"/>
      <c r="AZ178" s="1633"/>
      <c r="BA178" s="1633"/>
      <c r="BB178" s="1633"/>
      <c r="BC178" s="1633"/>
      <c r="BD178" s="1633"/>
      <c r="BE178" s="1633"/>
      <c r="BF178" s="1633"/>
      <c r="BG178" s="1633"/>
      <c r="BH178" s="1633"/>
      <c r="BI178" s="1633"/>
      <c r="BJ178" s="1633"/>
      <c r="BK178" s="1633"/>
      <c r="BL178" s="1633"/>
      <c r="BM178" s="1633"/>
      <c r="BN178" s="1633"/>
      <c r="BO178" s="1633"/>
      <c r="BP178" s="1633"/>
      <c r="BQ178" s="1633"/>
      <c r="BR178" s="1633"/>
      <c r="BS178" s="1633"/>
      <c r="BT178" s="1633"/>
      <c r="BU178" s="1633"/>
      <c r="BV178" s="1633"/>
      <c r="BW178" s="1633"/>
      <c r="BX178" s="1633"/>
      <c r="BY178" s="1633"/>
      <c r="BZ178" s="1633"/>
      <c r="CA178" s="1633"/>
      <c r="CB178" s="1633"/>
      <c r="CC178" s="1633"/>
      <c r="CD178" s="1633"/>
      <c r="CE178" s="1633"/>
      <c r="CF178" s="1633"/>
      <c r="CG178" s="1633"/>
      <c r="CH178" s="1633"/>
      <c r="CI178" s="1633"/>
      <c r="CJ178" s="1633"/>
      <c r="CK178" s="1633"/>
      <c r="CL178" s="1633"/>
      <c r="CM178" s="1633"/>
      <c r="CN178" s="1633"/>
      <c r="CO178" s="1633"/>
      <c r="CP178" s="1633"/>
      <c r="CQ178" s="1633"/>
      <c r="CR178" s="1633"/>
      <c r="CS178" s="1633"/>
      <c r="CT178" s="1633"/>
      <c r="CU178" s="1633"/>
      <c r="CV178" s="1633"/>
      <c r="CW178" s="1633"/>
      <c r="CX178" s="1633"/>
      <c r="CY178" s="1633"/>
      <c r="CZ178" s="1633"/>
      <c r="DA178" s="1633"/>
      <c r="DB178" s="1633"/>
      <c r="DC178" s="1633"/>
      <c r="DD178" s="1633"/>
      <c r="DE178" s="1633"/>
      <c r="DF178" s="1633"/>
      <c r="DG178" s="1633"/>
      <c r="DH178" s="1633"/>
      <c r="DI178" s="1633"/>
      <c r="DJ178" s="1633"/>
      <c r="DK178" s="1633"/>
      <c r="DL178" s="1633"/>
      <c r="DM178" s="1633"/>
      <c r="DN178" s="1633"/>
      <c r="DO178" s="1633"/>
      <c r="DP178" s="1633"/>
      <c r="DQ178" s="1633"/>
      <c r="DR178" s="1633"/>
      <c r="DS178" s="1633"/>
      <c r="DT178" s="1633"/>
      <c r="DU178" s="1633"/>
      <c r="DV178" s="1633"/>
      <c r="DW178" s="1633"/>
      <c r="DX178" s="1633"/>
      <c r="DY178" s="1633"/>
      <c r="DZ178" s="1633"/>
      <c r="EA178" s="1633"/>
      <c r="EB178" s="1633"/>
      <c r="EC178" s="1633"/>
      <c r="ED178" s="1633"/>
      <c r="EE178" s="1633"/>
      <c r="EF178" s="1633"/>
      <c r="EG178" s="1633"/>
      <c r="EH178" s="1633"/>
      <c r="EI178" s="1633"/>
      <c r="EJ178" s="1633"/>
      <c r="EK178" s="1633"/>
      <c r="EL178" s="1633"/>
      <c r="EM178" s="1633"/>
      <c r="EN178" s="1633"/>
      <c r="EO178" s="1633"/>
      <c r="EP178" s="1633"/>
      <c r="EQ178" s="1633"/>
      <c r="ER178" s="1633"/>
      <c r="ES178" s="1633"/>
      <c r="ET178" s="1633"/>
      <c r="EU178" s="1633"/>
      <c r="EV178" s="1633"/>
      <c r="EW178" s="1633"/>
      <c r="EX178" s="1633"/>
      <c r="EY178" s="1633"/>
      <c r="EZ178" s="1633"/>
      <c r="FA178" s="1633"/>
      <c r="FB178" s="1633"/>
      <c r="FC178" s="1633"/>
      <c r="FD178" s="1633"/>
      <c r="FE178" s="1633"/>
      <c r="FF178" s="1633"/>
      <c r="FG178" s="1633"/>
      <c r="FH178" s="1633"/>
      <c r="FI178" s="1633"/>
      <c r="FJ178" s="1633"/>
      <c r="FK178" s="1633"/>
      <c r="FL178" s="1633"/>
      <c r="FM178" s="1633"/>
      <c r="FN178" s="1633"/>
      <c r="FO178" s="1633"/>
      <c r="FP178" s="1633"/>
      <c r="FQ178" s="1633"/>
      <c r="FR178" s="1633"/>
      <c r="FS178" s="1633"/>
      <c r="FT178" s="1633"/>
      <c r="FU178" s="1633"/>
      <c r="FV178" s="1633"/>
      <c r="FW178" s="1633"/>
      <c r="FX178" s="1633"/>
      <c r="FY178" s="1633"/>
      <c r="FZ178" s="1633"/>
      <c r="GA178" s="1633"/>
      <c r="GB178" s="1633"/>
      <c r="GC178" s="1633"/>
      <c r="GD178" s="1633"/>
      <c r="GE178" s="1633"/>
      <c r="GF178" s="1633"/>
      <c r="GG178" s="1633"/>
      <c r="GH178" s="1633"/>
      <c r="GI178" s="1633"/>
      <c r="GJ178" s="1633"/>
      <c r="GK178" s="1633"/>
      <c r="GL178" s="1633"/>
      <c r="GM178" s="1633"/>
      <c r="GN178" s="1633"/>
      <c r="GO178" s="1633"/>
      <c r="GP178" s="1633"/>
      <c r="GQ178" s="1633"/>
      <c r="GR178" s="1633"/>
      <c r="GS178" s="1633"/>
      <c r="GT178" s="1633"/>
      <c r="GU178" s="1633"/>
      <c r="GV178" s="1633"/>
      <c r="GW178" s="1633"/>
      <c r="GX178" s="1633"/>
      <c r="GY178" s="1633"/>
      <c r="GZ178" s="1633"/>
      <c r="HA178" s="1633"/>
      <c r="HB178" s="1633"/>
      <c r="HC178" s="1633"/>
      <c r="HD178" s="1633"/>
      <c r="HE178" s="1633"/>
      <c r="HF178" s="1633"/>
      <c r="HG178" s="1633"/>
      <c r="HH178" s="1633"/>
      <c r="HI178" s="1633"/>
      <c r="HJ178" s="1633"/>
      <c r="HK178" s="1633"/>
      <c r="HL178" s="1633"/>
      <c r="HM178" s="1633"/>
      <c r="HN178" s="1633"/>
      <c r="HO178" s="1633"/>
      <c r="HP178" s="1633"/>
      <c r="HQ178" s="1633"/>
      <c r="HR178" s="1633"/>
      <c r="HS178" s="1633"/>
      <c r="HT178" s="1633"/>
      <c r="HU178" s="1633"/>
      <c r="HV178" s="1633"/>
      <c r="HW178" s="1633"/>
      <c r="HX178" s="1633"/>
      <c r="HY178" s="1633"/>
      <c r="HZ178" s="1633"/>
      <c r="IA178" s="1633"/>
      <c r="IB178" s="1633"/>
      <c r="IC178" s="1633"/>
      <c r="ID178" s="1633"/>
      <c r="IE178" s="1633"/>
      <c r="IF178" s="1633"/>
      <c r="IG178" s="1633"/>
      <c r="IH178" s="1633"/>
      <c r="II178" s="1633"/>
      <c r="IJ178" s="1633"/>
      <c r="IK178" s="1633"/>
      <c r="IL178" s="1633"/>
      <c r="IM178" s="1633"/>
      <c r="IN178" s="1633"/>
      <c r="IO178" s="1633"/>
      <c r="IP178" s="1633"/>
      <c r="IQ178" s="1633"/>
      <c r="IR178" s="1633"/>
      <c r="IS178" s="1633"/>
      <c r="IT178" s="1633"/>
      <c r="IU178" s="1633"/>
      <c r="IV178" s="1633"/>
      <c r="IW178" s="1633"/>
      <c r="IX178" s="1633"/>
      <c r="IY178" s="1633"/>
      <c r="IZ178" s="1633"/>
      <c r="JA178" s="1633"/>
      <c r="JB178" s="1633"/>
      <c r="JC178" s="1633"/>
      <c r="JD178" s="1633"/>
      <c r="JE178" s="1633"/>
      <c r="JF178" s="1633"/>
      <c r="JG178" s="1633"/>
      <c r="JH178" s="1633"/>
      <c r="JI178" s="1633"/>
      <c r="JJ178" s="1633"/>
      <c r="JK178" s="1633"/>
      <c r="JL178" s="1633"/>
      <c r="JM178" s="1633"/>
      <c r="JN178" s="1633"/>
      <c r="JO178" s="1633"/>
      <c r="JP178" s="1633"/>
      <c r="JQ178" s="1633"/>
      <c r="JR178" s="1633"/>
      <c r="JS178" s="1633"/>
      <c r="JT178" s="1633"/>
      <c r="JU178" s="1633"/>
      <c r="JV178" s="1633"/>
      <c r="JW178" s="1633"/>
      <c r="JX178" s="1633"/>
      <c r="JY178" s="1633"/>
      <c r="JZ178" s="1633"/>
      <c r="KA178" s="1633"/>
      <c r="KB178" s="1633"/>
      <c r="KC178" s="1633"/>
      <c r="KD178" s="1633"/>
      <c r="KE178" s="1633"/>
      <c r="KF178" s="1633"/>
      <c r="KG178" s="1633"/>
      <c r="KH178" s="1633"/>
      <c r="KI178" s="1633"/>
      <c r="KJ178" s="1633"/>
      <c r="KK178" s="1633"/>
      <c r="KL178" s="1633"/>
      <c r="KM178" s="1633"/>
      <c r="KN178" s="1633"/>
      <c r="KO178" s="1633"/>
      <c r="KP178" s="1633"/>
      <c r="KQ178" s="1633"/>
      <c r="KR178" s="1633"/>
      <c r="KS178" s="1633"/>
      <c r="KT178" s="1633"/>
      <c r="KU178" s="1633"/>
      <c r="KV178" s="1633"/>
      <c r="KW178" s="1633"/>
      <c r="KX178" s="1633"/>
      <c r="KY178" s="1633"/>
      <c r="KZ178" s="1633"/>
      <c r="LA178" s="1633"/>
      <c r="LB178" s="1633"/>
      <c r="LC178" s="1633"/>
      <c r="LD178" s="1642"/>
      <c r="LE178" s="1642"/>
      <c r="LF178" s="1642"/>
      <c r="LG178" s="1642"/>
      <c r="LH178" s="1642"/>
      <c r="LI178" s="1642"/>
      <c r="LJ178" s="1642"/>
      <c r="LK178" s="1642"/>
      <c r="LL178" s="1642"/>
      <c r="LM178" s="1643"/>
    </row>
    <row r="179" s="1482" customFormat="1" ht="47" customHeight="1" spans="1:325">
      <c r="A179" s="2153">
        <v>45903</v>
      </c>
      <c r="B179" s="2154" t="s">
        <v>1397</v>
      </c>
      <c r="C179" s="2155" t="s">
        <v>1398</v>
      </c>
      <c r="D179" s="2156">
        <v>4500178686</v>
      </c>
      <c r="E179" s="2157" t="s">
        <v>1399</v>
      </c>
      <c r="F179" s="2156" t="s">
        <v>4063</v>
      </c>
      <c r="G179" s="2158" t="s">
        <v>3797</v>
      </c>
      <c r="H179" s="2158" t="s">
        <v>3797</v>
      </c>
      <c r="I179" s="1880" t="s">
        <v>3798</v>
      </c>
      <c r="J179" s="1543">
        <v>618</v>
      </c>
      <c r="K179" s="1876">
        <v>0</v>
      </c>
      <c r="L179" s="1876">
        <v>6</v>
      </c>
      <c r="M179" s="1876">
        <f t="shared" si="64"/>
        <v>103</v>
      </c>
      <c r="N179" s="2166">
        <v>45950</v>
      </c>
      <c r="O179" s="2166">
        <v>45948</v>
      </c>
      <c r="P179" s="1546"/>
      <c r="Q179" s="1570" t="s">
        <v>78</v>
      </c>
      <c r="R179" s="2321">
        <v>45953</v>
      </c>
      <c r="S179" s="2168" t="s">
        <v>111</v>
      </c>
      <c r="T179" s="1573">
        <v>45904</v>
      </c>
      <c r="U179" s="1595" t="s">
        <v>88</v>
      </c>
      <c r="V179" s="1595" t="s">
        <v>88</v>
      </c>
      <c r="W179" s="1596"/>
      <c r="X179" s="1595"/>
      <c r="Y179" s="1597" t="s">
        <v>1401</v>
      </c>
      <c r="Z179" s="2178" t="s">
        <v>855</v>
      </c>
      <c r="AA179" s="2179">
        <v>3.3955</v>
      </c>
      <c r="AB179" s="2180">
        <f t="shared" si="65"/>
        <v>2098.419</v>
      </c>
      <c r="AC179" s="1612" t="s">
        <v>1402</v>
      </c>
      <c r="AD179" s="1613" t="s">
        <v>81</v>
      </c>
      <c r="AE179" s="1613">
        <v>1</v>
      </c>
      <c r="AF179" s="1613">
        <f t="shared" ref="AF172:AF185" si="68">J179</f>
        <v>618</v>
      </c>
      <c r="AG179" s="1614"/>
      <c r="AH179" s="1615"/>
      <c r="AI179" s="1615"/>
      <c r="AJ179" s="1615" t="s">
        <v>63</v>
      </c>
      <c r="AK179" s="1623">
        <f t="shared" ref="AK172:AK185" si="69">J179</f>
        <v>618</v>
      </c>
      <c r="AL179" s="2324"/>
      <c r="AM179" s="2187">
        <f>J179/1</f>
        <v>618</v>
      </c>
      <c r="AN179" s="1625"/>
      <c r="AO179" s="1625"/>
      <c r="AP179" s="1625"/>
      <c r="AQ179" s="1625"/>
      <c r="AR179" s="1625"/>
      <c r="AS179" s="1625"/>
      <c r="AT179" s="1625"/>
      <c r="AU179" s="2327"/>
      <c r="AV179" s="2326">
        <f t="shared" si="54"/>
        <v>592.25</v>
      </c>
      <c r="AW179" s="2329">
        <f t="shared" si="55"/>
        <v>25.75</v>
      </c>
      <c r="AX179" s="1455"/>
      <c r="AY179" s="1455"/>
      <c r="AZ179" s="1455"/>
      <c r="BA179" s="1455"/>
      <c r="BB179" s="1455"/>
      <c r="BC179" s="1455"/>
      <c r="BD179" s="1455"/>
      <c r="BE179" s="1455"/>
      <c r="BF179" s="1455"/>
      <c r="BG179" s="1455"/>
      <c r="BH179" s="1455"/>
      <c r="BI179" s="1455"/>
      <c r="BJ179" s="1455"/>
      <c r="BK179" s="1455"/>
      <c r="BL179" s="1455"/>
      <c r="BM179" s="1455"/>
      <c r="BN179" s="1455"/>
      <c r="BO179" s="1455"/>
      <c r="BP179" s="1455"/>
      <c r="BQ179" s="1455"/>
      <c r="BR179" s="1455"/>
      <c r="BS179" s="1455"/>
      <c r="BT179" s="1455"/>
      <c r="BU179" s="1455"/>
      <c r="BV179" s="1455"/>
      <c r="BW179" s="1455"/>
      <c r="BX179" s="1455"/>
      <c r="BY179" s="1455"/>
      <c r="BZ179" s="1455"/>
      <c r="CA179" s="1455"/>
      <c r="CB179" s="1455"/>
      <c r="CC179" s="1455"/>
      <c r="CD179" s="1455"/>
      <c r="CE179" s="1455"/>
      <c r="CF179" s="1455"/>
      <c r="CG179" s="1455"/>
      <c r="CH179" s="1455"/>
      <c r="CI179" s="1455"/>
      <c r="CJ179" s="1455"/>
      <c r="CK179" s="1455"/>
      <c r="CL179" s="1455"/>
      <c r="CM179" s="1455"/>
      <c r="CN179" s="1455"/>
      <c r="CO179" s="1455"/>
      <c r="CP179" s="1455"/>
      <c r="CQ179" s="1455"/>
      <c r="CR179" s="1455"/>
      <c r="CS179" s="1455"/>
      <c r="CT179" s="1455"/>
      <c r="CU179" s="1455"/>
      <c r="CV179" s="1455"/>
      <c r="CW179" s="1455"/>
      <c r="CX179" s="1455"/>
      <c r="CY179" s="1455"/>
      <c r="CZ179" s="1455"/>
      <c r="DA179" s="1455"/>
      <c r="DB179" s="1455"/>
      <c r="DC179" s="1455"/>
      <c r="DD179" s="1455"/>
      <c r="DE179" s="1455"/>
      <c r="DF179" s="1455"/>
      <c r="DG179" s="1455"/>
      <c r="DH179" s="1455"/>
      <c r="DI179" s="1455"/>
      <c r="DJ179" s="1455"/>
      <c r="DK179" s="1455"/>
      <c r="DL179" s="1455"/>
      <c r="DM179" s="1455"/>
      <c r="DN179" s="1455"/>
      <c r="DO179" s="1455"/>
      <c r="DP179" s="1455"/>
      <c r="DQ179" s="1455"/>
      <c r="DR179" s="1455"/>
      <c r="DS179" s="1455"/>
      <c r="DT179" s="1455"/>
      <c r="DU179" s="1455"/>
      <c r="DV179" s="1455"/>
      <c r="DW179" s="1455"/>
      <c r="DX179" s="1455"/>
      <c r="DY179" s="1455"/>
      <c r="DZ179" s="1455"/>
      <c r="EA179" s="1455"/>
      <c r="EB179" s="1455"/>
      <c r="EC179" s="1455"/>
      <c r="ED179" s="1455"/>
      <c r="EE179" s="1455"/>
      <c r="EF179" s="1455"/>
      <c r="EG179" s="1455"/>
      <c r="EH179" s="1455"/>
      <c r="EI179" s="1455"/>
      <c r="EJ179" s="1455"/>
      <c r="EK179" s="1455"/>
      <c r="EL179" s="1455"/>
      <c r="EM179" s="1455"/>
      <c r="EN179" s="1455"/>
      <c r="EO179" s="1455"/>
      <c r="EP179" s="1455"/>
      <c r="EQ179" s="1455"/>
      <c r="ER179" s="1455"/>
      <c r="ES179" s="1455"/>
      <c r="ET179" s="1455"/>
      <c r="EU179" s="1455"/>
      <c r="EV179" s="1455"/>
      <c r="EW179" s="1455"/>
      <c r="EX179" s="1455"/>
      <c r="EY179" s="1455"/>
      <c r="EZ179" s="1455"/>
      <c r="FA179" s="1455"/>
      <c r="FB179" s="1455"/>
      <c r="FC179" s="1455"/>
      <c r="FD179" s="1455"/>
      <c r="FE179" s="1455"/>
      <c r="FF179" s="1455"/>
      <c r="FG179" s="1455"/>
      <c r="FH179" s="1455"/>
      <c r="FI179" s="1455"/>
      <c r="FJ179" s="1455"/>
      <c r="FK179" s="1455"/>
      <c r="FL179" s="1455"/>
      <c r="FM179" s="1455"/>
      <c r="FN179" s="1455"/>
      <c r="FO179" s="1455"/>
      <c r="FP179" s="1455"/>
      <c r="FQ179" s="1455"/>
      <c r="FR179" s="1455"/>
      <c r="FS179" s="1455"/>
      <c r="FT179" s="1455"/>
      <c r="FU179" s="1455"/>
      <c r="FV179" s="1455"/>
      <c r="FW179" s="1455"/>
      <c r="FX179" s="1455"/>
      <c r="FY179" s="1455"/>
      <c r="FZ179" s="1455"/>
      <c r="GA179" s="1455"/>
      <c r="GB179" s="1455"/>
      <c r="GC179" s="1455"/>
      <c r="GD179" s="1455"/>
      <c r="GE179" s="1455"/>
      <c r="GF179" s="1455"/>
      <c r="GG179" s="1455"/>
      <c r="GH179" s="1455"/>
      <c r="GI179" s="1455"/>
      <c r="GJ179" s="1455"/>
      <c r="GK179" s="1455"/>
      <c r="GL179" s="1455"/>
      <c r="GM179" s="1455"/>
      <c r="GN179" s="1455"/>
      <c r="GO179" s="1455"/>
      <c r="GP179" s="1455"/>
      <c r="GQ179" s="1455"/>
      <c r="GR179" s="1455"/>
      <c r="GS179" s="1455"/>
      <c r="GT179" s="1455"/>
      <c r="GU179" s="1455"/>
      <c r="GV179" s="1455"/>
      <c r="GW179" s="1455"/>
      <c r="GX179" s="1455"/>
      <c r="GY179" s="1455"/>
      <c r="GZ179" s="1455"/>
      <c r="HA179" s="1455"/>
      <c r="HB179" s="1455"/>
      <c r="HC179" s="1455"/>
      <c r="HD179" s="1455"/>
      <c r="HE179" s="1455"/>
      <c r="HF179" s="1455"/>
      <c r="HG179" s="1455"/>
      <c r="HH179" s="1455"/>
      <c r="HI179" s="1455"/>
      <c r="HJ179" s="1455"/>
      <c r="HK179" s="1455"/>
      <c r="HL179" s="1455"/>
      <c r="HM179" s="1455"/>
      <c r="HN179" s="1455"/>
      <c r="HO179" s="1455"/>
      <c r="HP179" s="1455"/>
      <c r="HQ179" s="1455"/>
      <c r="HR179" s="1455"/>
      <c r="HS179" s="1455"/>
      <c r="HT179" s="1455"/>
      <c r="HU179" s="1455"/>
      <c r="HV179" s="1455"/>
      <c r="HW179" s="1455"/>
      <c r="HX179" s="1455"/>
      <c r="HY179" s="1455"/>
      <c r="HZ179" s="1455"/>
      <c r="IA179" s="1455"/>
      <c r="IB179" s="1455"/>
      <c r="IC179" s="1455"/>
      <c r="ID179" s="1455"/>
      <c r="IE179" s="1455"/>
      <c r="IF179" s="1455"/>
      <c r="IG179" s="1455"/>
      <c r="IH179" s="1455"/>
      <c r="II179" s="1455"/>
      <c r="IJ179" s="1455"/>
      <c r="IK179" s="1455"/>
      <c r="IL179" s="1455"/>
      <c r="IM179" s="1455"/>
      <c r="IN179" s="1455"/>
      <c r="IO179" s="1455"/>
      <c r="IP179" s="1455"/>
      <c r="IQ179" s="1455"/>
      <c r="IR179" s="1455"/>
      <c r="IS179" s="1455"/>
      <c r="IT179" s="1455"/>
      <c r="IU179" s="1455"/>
      <c r="IV179" s="1455"/>
      <c r="IW179" s="1455"/>
      <c r="IX179" s="1455"/>
      <c r="IY179" s="1455"/>
      <c r="IZ179" s="1455"/>
      <c r="JA179" s="1455"/>
      <c r="JB179" s="1455"/>
      <c r="JC179" s="1455"/>
      <c r="JD179" s="1455"/>
      <c r="JE179" s="1455"/>
      <c r="JF179" s="1455"/>
      <c r="JG179" s="1455"/>
      <c r="JH179" s="1455"/>
      <c r="JI179" s="1455"/>
      <c r="JJ179" s="1455"/>
      <c r="JK179" s="1455"/>
      <c r="JL179" s="1455"/>
      <c r="JM179" s="1455"/>
      <c r="JN179" s="1455"/>
      <c r="JO179" s="1455"/>
      <c r="JP179" s="1455"/>
      <c r="JQ179" s="1455"/>
      <c r="JR179" s="1455"/>
      <c r="JS179" s="1455"/>
      <c r="JT179" s="1455"/>
      <c r="JU179" s="1455"/>
      <c r="JV179" s="1455"/>
      <c r="JW179" s="1455"/>
      <c r="JX179" s="1455"/>
      <c r="JY179" s="1455"/>
      <c r="JZ179" s="1455"/>
      <c r="KA179" s="1455"/>
      <c r="KB179" s="1455"/>
      <c r="KC179" s="1455"/>
      <c r="KD179" s="1455"/>
      <c r="KE179" s="1455"/>
      <c r="KF179" s="1455"/>
      <c r="KG179" s="1455"/>
      <c r="KH179" s="1455"/>
      <c r="KI179" s="1455"/>
      <c r="KJ179" s="1455"/>
      <c r="KK179" s="1455"/>
      <c r="KL179" s="1455"/>
      <c r="KM179" s="1455"/>
      <c r="KN179" s="1455"/>
      <c r="KO179" s="1455"/>
      <c r="KP179" s="1455"/>
      <c r="KQ179" s="1455"/>
      <c r="KR179" s="1455"/>
      <c r="KS179" s="1455"/>
      <c r="KT179" s="1455"/>
      <c r="KU179" s="1455"/>
      <c r="KV179" s="1455"/>
      <c r="KW179" s="1455"/>
      <c r="KX179" s="1455"/>
      <c r="KY179" s="1455"/>
      <c r="KZ179" s="1455"/>
      <c r="LA179" s="1455"/>
      <c r="LB179" s="1455"/>
      <c r="LC179" s="1455"/>
      <c r="LD179" s="1467"/>
      <c r="LE179" s="1467"/>
      <c r="LF179" s="1467"/>
      <c r="LG179" s="1467"/>
      <c r="LH179" s="1467"/>
      <c r="LI179" s="1467"/>
      <c r="LJ179" s="1467"/>
      <c r="LK179" s="1467"/>
      <c r="LL179" s="1467"/>
      <c r="LM179" s="1645"/>
    </row>
    <row r="180" s="1482" customFormat="1" ht="47" customHeight="1" spans="1:325">
      <c r="A180" s="2153">
        <v>45903</v>
      </c>
      <c r="B180" s="2154" t="s">
        <v>1397</v>
      </c>
      <c r="C180" s="2155" t="s">
        <v>1398</v>
      </c>
      <c r="D180" s="2156">
        <v>4500178686</v>
      </c>
      <c r="E180" s="2157" t="s">
        <v>1399</v>
      </c>
      <c r="F180" s="2156" t="s">
        <v>4064</v>
      </c>
      <c r="G180" s="2158" t="s">
        <v>3803</v>
      </c>
      <c r="H180" s="2158" t="s">
        <v>3803</v>
      </c>
      <c r="I180" s="1880" t="s">
        <v>3804</v>
      </c>
      <c r="J180" s="1543">
        <v>618</v>
      </c>
      <c r="K180" s="1876">
        <v>0</v>
      </c>
      <c r="L180" s="1876">
        <v>6</v>
      </c>
      <c r="M180" s="1876">
        <f t="shared" si="64"/>
        <v>103</v>
      </c>
      <c r="N180" s="2166">
        <v>45950</v>
      </c>
      <c r="O180" s="2166">
        <v>45948</v>
      </c>
      <c r="P180" s="1546"/>
      <c r="Q180" s="1570" t="s">
        <v>78</v>
      </c>
      <c r="R180" s="2321">
        <v>45953</v>
      </c>
      <c r="S180" s="2168" t="s">
        <v>111</v>
      </c>
      <c r="T180" s="1573">
        <v>45904</v>
      </c>
      <c r="U180" s="1595" t="s">
        <v>88</v>
      </c>
      <c r="V180" s="1595" t="s">
        <v>88</v>
      </c>
      <c r="W180" s="1596"/>
      <c r="X180" s="1595"/>
      <c r="Y180" s="1597" t="s">
        <v>1401</v>
      </c>
      <c r="Z180" s="2178" t="s">
        <v>855</v>
      </c>
      <c r="AA180" s="2179">
        <v>3.3955</v>
      </c>
      <c r="AB180" s="2180">
        <f t="shared" si="65"/>
        <v>2098.419</v>
      </c>
      <c r="AC180" s="1612" t="s">
        <v>1402</v>
      </c>
      <c r="AD180" s="1613" t="s">
        <v>81</v>
      </c>
      <c r="AE180" s="1613">
        <v>1</v>
      </c>
      <c r="AF180" s="1613">
        <f t="shared" si="68"/>
        <v>618</v>
      </c>
      <c r="AG180" s="1614"/>
      <c r="AH180" s="1615"/>
      <c r="AI180" s="1615"/>
      <c r="AJ180" s="1615" t="s">
        <v>63</v>
      </c>
      <c r="AK180" s="1623">
        <f t="shared" si="69"/>
        <v>618</v>
      </c>
      <c r="AL180" s="2324"/>
      <c r="AM180" s="1624"/>
      <c r="AN180" s="1430">
        <f>J180/1</f>
        <v>618</v>
      </c>
      <c r="AO180" s="1625"/>
      <c r="AP180" s="1625"/>
      <c r="AQ180" s="1625"/>
      <c r="AR180" s="1625"/>
      <c r="AS180" s="1625"/>
      <c r="AT180" s="1625"/>
      <c r="AU180" s="2328"/>
      <c r="AV180" s="2326">
        <f t="shared" si="54"/>
        <v>592.25</v>
      </c>
      <c r="AW180" s="2329">
        <f t="shared" si="55"/>
        <v>25.75</v>
      </c>
      <c r="AX180" s="1455"/>
      <c r="AY180" s="1455"/>
      <c r="AZ180" s="1455"/>
      <c r="BA180" s="1455"/>
      <c r="BB180" s="1455"/>
      <c r="BC180" s="1455"/>
      <c r="BD180" s="1455"/>
      <c r="BE180" s="1455"/>
      <c r="BF180" s="1455"/>
      <c r="BG180" s="1455"/>
      <c r="BH180" s="1455"/>
      <c r="BI180" s="1455"/>
      <c r="BJ180" s="1455"/>
      <c r="BK180" s="1455"/>
      <c r="BL180" s="1455"/>
      <c r="BM180" s="1455"/>
      <c r="BN180" s="1455"/>
      <c r="BO180" s="1455"/>
      <c r="BP180" s="1455"/>
      <c r="BQ180" s="1455"/>
      <c r="BR180" s="1455"/>
      <c r="BS180" s="1455"/>
      <c r="BT180" s="1455"/>
      <c r="BU180" s="1455"/>
      <c r="BV180" s="1455"/>
      <c r="BW180" s="1455"/>
      <c r="BX180" s="1455"/>
      <c r="BY180" s="1455"/>
      <c r="BZ180" s="1455"/>
      <c r="CA180" s="1455"/>
      <c r="CB180" s="1455"/>
      <c r="CC180" s="1455"/>
      <c r="CD180" s="1455"/>
      <c r="CE180" s="1455"/>
      <c r="CF180" s="1455"/>
      <c r="CG180" s="1455"/>
      <c r="CH180" s="1455"/>
      <c r="CI180" s="1455"/>
      <c r="CJ180" s="1455"/>
      <c r="CK180" s="1455"/>
      <c r="CL180" s="1455"/>
      <c r="CM180" s="1455"/>
      <c r="CN180" s="1455"/>
      <c r="CO180" s="1455"/>
      <c r="CP180" s="1455"/>
      <c r="CQ180" s="1455"/>
      <c r="CR180" s="1455"/>
      <c r="CS180" s="1455"/>
      <c r="CT180" s="1455"/>
      <c r="CU180" s="1455"/>
      <c r="CV180" s="1455"/>
      <c r="CW180" s="1455"/>
      <c r="CX180" s="1455"/>
      <c r="CY180" s="1455"/>
      <c r="CZ180" s="1455"/>
      <c r="DA180" s="1455"/>
      <c r="DB180" s="1455"/>
      <c r="DC180" s="1455"/>
      <c r="DD180" s="1455"/>
      <c r="DE180" s="1455"/>
      <c r="DF180" s="1455"/>
      <c r="DG180" s="1455"/>
      <c r="DH180" s="1455"/>
      <c r="DI180" s="1455"/>
      <c r="DJ180" s="1455"/>
      <c r="DK180" s="1455"/>
      <c r="DL180" s="1455"/>
      <c r="DM180" s="1455"/>
      <c r="DN180" s="1455"/>
      <c r="DO180" s="1455"/>
      <c r="DP180" s="1455"/>
      <c r="DQ180" s="1455"/>
      <c r="DR180" s="1455"/>
      <c r="DS180" s="1455"/>
      <c r="DT180" s="1455"/>
      <c r="DU180" s="1455"/>
      <c r="DV180" s="1455"/>
      <c r="DW180" s="1455"/>
      <c r="DX180" s="1455"/>
      <c r="DY180" s="1455"/>
      <c r="DZ180" s="1455"/>
      <c r="EA180" s="1455"/>
      <c r="EB180" s="1455"/>
      <c r="EC180" s="1455"/>
      <c r="ED180" s="1455"/>
      <c r="EE180" s="1455"/>
      <c r="EF180" s="1455"/>
      <c r="EG180" s="1455"/>
      <c r="EH180" s="1455"/>
      <c r="EI180" s="1455"/>
      <c r="EJ180" s="1455"/>
      <c r="EK180" s="1455"/>
      <c r="EL180" s="1455"/>
      <c r="EM180" s="1455"/>
      <c r="EN180" s="1455"/>
      <c r="EO180" s="1455"/>
      <c r="EP180" s="1455"/>
      <c r="EQ180" s="1455"/>
      <c r="ER180" s="1455"/>
      <c r="ES180" s="1455"/>
      <c r="ET180" s="1455"/>
      <c r="EU180" s="1455"/>
      <c r="EV180" s="1455"/>
      <c r="EW180" s="1455"/>
      <c r="EX180" s="1455"/>
      <c r="EY180" s="1455"/>
      <c r="EZ180" s="1455"/>
      <c r="FA180" s="1455"/>
      <c r="FB180" s="1455"/>
      <c r="FC180" s="1455"/>
      <c r="FD180" s="1455"/>
      <c r="FE180" s="1455"/>
      <c r="FF180" s="1455"/>
      <c r="FG180" s="1455"/>
      <c r="FH180" s="1455"/>
      <c r="FI180" s="1455"/>
      <c r="FJ180" s="1455"/>
      <c r="FK180" s="1455"/>
      <c r="FL180" s="1455"/>
      <c r="FM180" s="1455"/>
      <c r="FN180" s="1455"/>
      <c r="FO180" s="1455"/>
      <c r="FP180" s="1455"/>
      <c r="FQ180" s="1455"/>
      <c r="FR180" s="1455"/>
      <c r="FS180" s="1455"/>
      <c r="FT180" s="1455"/>
      <c r="FU180" s="1455"/>
      <c r="FV180" s="1455"/>
      <c r="FW180" s="1455"/>
      <c r="FX180" s="1455"/>
      <c r="FY180" s="1455"/>
      <c r="FZ180" s="1455"/>
      <c r="GA180" s="1455"/>
      <c r="GB180" s="1455"/>
      <c r="GC180" s="1455"/>
      <c r="GD180" s="1455"/>
      <c r="GE180" s="1455"/>
      <c r="GF180" s="1455"/>
      <c r="GG180" s="1455"/>
      <c r="GH180" s="1455"/>
      <c r="GI180" s="1455"/>
      <c r="GJ180" s="1455"/>
      <c r="GK180" s="1455"/>
      <c r="GL180" s="1455"/>
      <c r="GM180" s="1455"/>
      <c r="GN180" s="1455"/>
      <c r="GO180" s="1455"/>
      <c r="GP180" s="1455"/>
      <c r="GQ180" s="1455"/>
      <c r="GR180" s="1455"/>
      <c r="GS180" s="1455"/>
      <c r="GT180" s="1455"/>
      <c r="GU180" s="1455"/>
      <c r="GV180" s="1455"/>
      <c r="GW180" s="1455"/>
      <c r="GX180" s="1455"/>
      <c r="GY180" s="1455"/>
      <c r="GZ180" s="1455"/>
      <c r="HA180" s="1455"/>
      <c r="HB180" s="1455"/>
      <c r="HC180" s="1455"/>
      <c r="HD180" s="1455"/>
      <c r="HE180" s="1455"/>
      <c r="HF180" s="1455"/>
      <c r="HG180" s="1455"/>
      <c r="HH180" s="1455"/>
      <c r="HI180" s="1455"/>
      <c r="HJ180" s="1455"/>
      <c r="HK180" s="1455"/>
      <c r="HL180" s="1455"/>
      <c r="HM180" s="1455"/>
      <c r="HN180" s="1455"/>
      <c r="HO180" s="1455"/>
      <c r="HP180" s="1455"/>
      <c r="HQ180" s="1455"/>
      <c r="HR180" s="1455"/>
      <c r="HS180" s="1455"/>
      <c r="HT180" s="1455"/>
      <c r="HU180" s="1455"/>
      <c r="HV180" s="1455"/>
      <c r="HW180" s="1455"/>
      <c r="HX180" s="1455"/>
      <c r="HY180" s="1455"/>
      <c r="HZ180" s="1455"/>
      <c r="IA180" s="1455"/>
      <c r="IB180" s="1455"/>
      <c r="IC180" s="1455"/>
      <c r="ID180" s="1455"/>
      <c r="IE180" s="1455"/>
      <c r="IF180" s="1455"/>
      <c r="IG180" s="1455"/>
      <c r="IH180" s="1455"/>
      <c r="II180" s="1455"/>
      <c r="IJ180" s="1455"/>
      <c r="IK180" s="1455"/>
      <c r="IL180" s="1455"/>
      <c r="IM180" s="1455"/>
      <c r="IN180" s="1455"/>
      <c r="IO180" s="1455"/>
      <c r="IP180" s="1455"/>
      <c r="IQ180" s="1455"/>
      <c r="IR180" s="1455"/>
      <c r="IS180" s="1455"/>
      <c r="IT180" s="1455"/>
      <c r="IU180" s="1455"/>
      <c r="IV180" s="1455"/>
      <c r="IW180" s="1455"/>
      <c r="IX180" s="1455"/>
      <c r="IY180" s="1455"/>
      <c r="IZ180" s="1455"/>
      <c r="JA180" s="1455"/>
      <c r="JB180" s="1455"/>
      <c r="JC180" s="1455"/>
      <c r="JD180" s="1455"/>
      <c r="JE180" s="1455"/>
      <c r="JF180" s="1455"/>
      <c r="JG180" s="1455"/>
      <c r="JH180" s="1455"/>
      <c r="JI180" s="1455"/>
      <c r="JJ180" s="1455"/>
      <c r="JK180" s="1455"/>
      <c r="JL180" s="1455"/>
      <c r="JM180" s="1455"/>
      <c r="JN180" s="1455"/>
      <c r="JO180" s="1455"/>
      <c r="JP180" s="1455"/>
      <c r="JQ180" s="1455"/>
      <c r="JR180" s="1455"/>
      <c r="JS180" s="1455"/>
      <c r="JT180" s="1455"/>
      <c r="JU180" s="1455"/>
      <c r="JV180" s="1455"/>
      <c r="JW180" s="1455"/>
      <c r="JX180" s="1455"/>
      <c r="JY180" s="1455"/>
      <c r="JZ180" s="1455"/>
      <c r="KA180" s="1455"/>
      <c r="KB180" s="1455"/>
      <c r="KC180" s="1455"/>
      <c r="KD180" s="1455"/>
      <c r="KE180" s="1455"/>
      <c r="KF180" s="1455"/>
      <c r="KG180" s="1455"/>
      <c r="KH180" s="1455"/>
      <c r="KI180" s="1455"/>
      <c r="KJ180" s="1455"/>
      <c r="KK180" s="1455"/>
      <c r="KL180" s="1455"/>
      <c r="KM180" s="1455"/>
      <c r="KN180" s="1455"/>
      <c r="KO180" s="1455"/>
      <c r="KP180" s="1455"/>
      <c r="KQ180" s="1455"/>
      <c r="KR180" s="1455"/>
      <c r="KS180" s="1455"/>
      <c r="KT180" s="1455"/>
      <c r="KU180" s="1455"/>
      <c r="KV180" s="1455"/>
      <c r="KW180" s="1455"/>
      <c r="KX180" s="1455"/>
      <c r="KY180" s="1455"/>
      <c r="KZ180" s="1455"/>
      <c r="LA180" s="1455"/>
      <c r="LB180" s="1455"/>
      <c r="LC180" s="1455"/>
      <c r="LD180" s="1467"/>
      <c r="LE180" s="1467"/>
      <c r="LF180" s="1467"/>
      <c r="LG180" s="1467"/>
      <c r="LH180" s="1467"/>
      <c r="LI180" s="1467"/>
      <c r="LJ180" s="1467"/>
      <c r="LK180" s="1467"/>
      <c r="LL180" s="1467"/>
      <c r="LM180" s="1645"/>
    </row>
    <row r="181" s="1482" customFormat="1" ht="47" customHeight="1" spans="1:325">
      <c r="A181" s="2153">
        <v>45903</v>
      </c>
      <c r="B181" s="2154" t="s">
        <v>1397</v>
      </c>
      <c r="C181" s="2155" t="s">
        <v>1398</v>
      </c>
      <c r="D181" s="2156">
        <v>4500178686</v>
      </c>
      <c r="E181" s="2157" t="s">
        <v>1399</v>
      </c>
      <c r="F181" s="2156" t="s">
        <v>4065</v>
      </c>
      <c r="G181" s="2158" t="s">
        <v>3726</v>
      </c>
      <c r="H181" s="2158" t="s">
        <v>3726</v>
      </c>
      <c r="I181" s="1880" t="s">
        <v>3807</v>
      </c>
      <c r="J181" s="1543">
        <v>618</v>
      </c>
      <c r="K181" s="1876">
        <v>0</v>
      </c>
      <c r="L181" s="1876">
        <v>6</v>
      </c>
      <c r="M181" s="1876">
        <f t="shared" si="64"/>
        <v>103</v>
      </c>
      <c r="N181" s="2166">
        <v>45950</v>
      </c>
      <c r="O181" s="2166">
        <v>45948</v>
      </c>
      <c r="P181" s="1546"/>
      <c r="Q181" s="1570" t="s">
        <v>78</v>
      </c>
      <c r="R181" s="2321">
        <v>45953</v>
      </c>
      <c r="S181" s="2168" t="s">
        <v>111</v>
      </c>
      <c r="T181" s="1573">
        <v>45904</v>
      </c>
      <c r="U181" s="1595" t="s">
        <v>88</v>
      </c>
      <c r="V181" s="1595" t="s">
        <v>88</v>
      </c>
      <c r="W181" s="1596"/>
      <c r="X181" s="1595"/>
      <c r="Y181" s="1597" t="s">
        <v>1401</v>
      </c>
      <c r="Z181" s="2178" t="s">
        <v>855</v>
      </c>
      <c r="AA181" s="2179">
        <v>3.3955</v>
      </c>
      <c r="AB181" s="2180">
        <f t="shared" si="65"/>
        <v>2098.419</v>
      </c>
      <c r="AC181" s="1612" t="s">
        <v>1402</v>
      </c>
      <c r="AD181" s="1613" t="s">
        <v>81</v>
      </c>
      <c r="AE181" s="1613">
        <v>1</v>
      </c>
      <c r="AF181" s="1613">
        <f t="shared" si="68"/>
        <v>618</v>
      </c>
      <c r="AG181" s="1614"/>
      <c r="AH181" s="1615"/>
      <c r="AI181" s="1615"/>
      <c r="AJ181" s="1615" t="s">
        <v>63</v>
      </c>
      <c r="AK181" s="1623">
        <f t="shared" si="69"/>
        <v>618</v>
      </c>
      <c r="AL181" s="2324"/>
      <c r="AM181" s="1624"/>
      <c r="AN181" s="1625"/>
      <c r="AO181" s="1430">
        <f>J181</f>
        <v>618</v>
      </c>
      <c r="AP181" s="1625"/>
      <c r="AQ181" s="1625"/>
      <c r="AR181" s="1625"/>
      <c r="AS181" s="1625"/>
      <c r="AT181" s="1625"/>
      <c r="AU181" s="2328"/>
      <c r="AV181" s="2326">
        <f t="shared" si="54"/>
        <v>592.25</v>
      </c>
      <c r="AW181" s="2329">
        <f t="shared" si="55"/>
        <v>25.75</v>
      </c>
      <c r="AX181" s="1455"/>
      <c r="AY181" s="1455"/>
      <c r="AZ181" s="1455"/>
      <c r="BA181" s="1455"/>
      <c r="BB181" s="1455"/>
      <c r="BC181" s="1455"/>
      <c r="BD181" s="1455"/>
      <c r="BE181" s="1455"/>
      <c r="BF181" s="1455"/>
      <c r="BG181" s="1455"/>
      <c r="BH181" s="1455"/>
      <c r="BI181" s="1455"/>
      <c r="BJ181" s="1455"/>
      <c r="BK181" s="1455"/>
      <c r="BL181" s="1455"/>
      <c r="BM181" s="1455"/>
      <c r="BN181" s="1455"/>
      <c r="BO181" s="1455"/>
      <c r="BP181" s="1455"/>
      <c r="BQ181" s="1455"/>
      <c r="BR181" s="1455"/>
      <c r="BS181" s="1455"/>
      <c r="BT181" s="1455"/>
      <c r="BU181" s="1455"/>
      <c r="BV181" s="1455"/>
      <c r="BW181" s="1455"/>
      <c r="BX181" s="1455"/>
      <c r="BY181" s="1455"/>
      <c r="BZ181" s="1455"/>
      <c r="CA181" s="1455"/>
      <c r="CB181" s="1455"/>
      <c r="CC181" s="1455"/>
      <c r="CD181" s="1455"/>
      <c r="CE181" s="1455"/>
      <c r="CF181" s="1455"/>
      <c r="CG181" s="1455"/>
      <c r="CH181" s="1455"/>
      <c r="CI181" s="1455"/>
      <c r="CJ181" s="1455"/>
      <c r="CK181" s="1455"/>
      <c r="CL181" s="1455"/>
      <c r="CM181" s="1455"/>
      <c r="CN181" s="1455"/>
      <c r="CO181" s="1455"/>
      <c r="CP181" s="1455"/>
      <c r="CQ181" s="1455"/>
      <c r="CR181" s="1455"/>
      <c r="CS181" s="1455"/>
      <c r="CT181" s="1455"/>
      <c r="CU181" s="1455"/>
      <c r="CV181" s="1455"/>
      <c r="CW181" s="1455"/>
      <c r="CX181" s="1455"/>
      <c r="CY181" s="1455"/>
      <c r="CZ181" s="1455"/>
      <c r="DA181" s="1455"/>
      <c r="DB181" s="1455"/>
      <c r="DC181" s="1455"/>
      <c r="DD181" s="1455"/>
      <c r="DE181" s="1455"/>
      <c r="DF181" s="1455"/>
      <c r="DG181" s="1455"/>
      <c r="DH181" s="1455"/>
      <c r="DI181" s="1455"/>
      <c r="DJ181" s="1455"/>
      <c r="DK181" s="1455"/>
      <c r="DL181" s="1455"/>
      <c r="DM181" s="1455"/>
      <c r="DN181" s="1455"/>
      <c r="DO181" s="1455"/>
      <c r="DP181" s="1455"/>
      <c r="DQ181" s="1455"/>
      <c r="DR181" s="1455"/>
      <c r="DS181" s="1455"/>
      <c r="DT181" s="1455"/>
      <c r="DU181" s="1455"/>
      <c r="DV181" s="1455"/>
      <c r="DW181" s="1455"/>
      <c r="DX181" s="1455"/>
      <c r="DY181" s="1455"/>
      <c r="DZ181" s="1455"/>
      <c r="EA181" s="1455"/>
      <c r="EB181" s="1455"/>
      <c r="EC181" s="1455"/>
      <c r="ED181" s="1455"/>
      <c r="EE181" s="1455"/>
      <c r="EF181" s="1455"/>
      <c r="EG181" s="1455"/>
      <c r="EH181" s="1455"/>
      <c r="EI181" s="1455"/>
      <c r="EJ181" s="1455"/>
      <c r="EK181" s="1455"/>
      <c r="EL181" s="1455"/>
      <c r="EM181" s="1455"/>
      <c r="EN181" s="1455"/>
      <c r="EO181" s="1455"/>
      <c r="EP181" s="1455"/>
      <c r="EQ181" s="1455"/>
      <c r="ER181" s="1455"/>
      <c r="ES181" s="1455"/>
      <c r="ET181" s="1455"/>
      <c r="EU181" s="1455"/>
      <c r="EV181" s="1455"/>
      <c r="EW181" s="1455"/>
      <c r="EX181" s="1455"/>
      <c r="EY181" s="1455"/>
      <c r="EZ181" s="1455"/>
      <c r="FA181" s="1455"/>
      <c r="FB181" s="1455"/>
      <c r="FC181" s="1455"/>
      <c r="FD181" s="1455"/>
      <c r="FE181" s="1455"/>
      <c r="FF181" s="1455"/>
      <c r="FG181" s="1455"/>
      <c r="FH181" s="1455"/>
      <c r="FI181" s="1455"/>
      <c r="FJ181" s="1455"/>
      <c r="FK181" s="1455"/>
      <c r="FL181" s="1455"/>
      <c r="FM181" s="1455"/>
      <c r="FN181" s="1455"/>
      <c r="FO181" s="1455"/>
      <c r="FP181" s="1455"/>
      <c r="FQ181" s="1455"/>
      <c r="FR181" s="1455"/>
      <c r="FS181" s="1455"/>
      <c r="FT181" s="1455"/>
      <c r="FU181" s="1455"/>
      <c r="FV181" s="1455"/>
      <c r="FW181" s="1455"/>
      <c r="FX181" s="1455"/>
      <c r="FY181" s="1455"/>
      <c r="FZ181" s="1455"/>
      <c r="GA181" s="1455"/>
      <c r="GB181" s="1455"/>
      <c r="GC181" s="1455"/>
      <c r="GD181" s="1455"/>
      <c r="GE181" s="1455"/>
      <c r="GF181" s="1455"/>
      <c r="GG181" s="1455"/>
      <c r="GH181" s="1455"/>
      <c r="GI181" s="1455"/>
      <c r="GJ181" s="1455"/>
      <c r="GK181" s="1455"/>
      <c r="GL181" s="1455"/>
      <c r="GM181" s="1455"/>
      <c r="GN181" s="1455"/>
      <c r="GO181" s="1455"/>
      <c r="GP181" s="1455"/>
      <c r="GQ181" s="1455"/>
      <c r="GR181" s="1455"/>
      <c r="GS181" s="1455"/>
      <c r="GT181" s="1455"/>
      <c r="GU181" s="1455"/>
      <c r="GV181" s="1455"/>
      <c r="GW181" s="1455"/>
      <c r="GX181" s="1455"/>
      <c r="GY181" s="1455"/>
      <c r="GZ181" s="1455"/>
      <c r="HA181" s="1455"/>
      <c r="HB181" s="1455"/>
      <c r="HC181" s="1455"/>
      <c r="HD181" s="1455"/>
      <c r="HE181" s="1455"/>
      <c r="HF181" s="1455"/>
      <c r="HG181" s="1455"/>
      <c r="HH181" s="1455"/>
      <c r="HI181" s="1455"/>
      <c r="HJ181" s="1455"/>
      <c r="HK181" s="1455"/>
      <c r="HL181" s="1455"/>
      <c r="HM181" s="1455"/>
      <c r="HN181" s="1455"/>
      <c r="HO181" s="1455"/>
      <c r="HP181" s="1455"/>
      <c r="HQ181" s="1455"/>
      <c r="HR181" s="1455"/>
      <c r="HS181" s="1455"/>
      <c r="HT181" s="1455"/>
      <c r="HU181" s="1455"/>
      <c r="HV181" s="1455"/>
      <c r="HW181" s="1455"/>
      <c r="HX181" s="1455"/>
      <c r="HY181" s="1455"/>
      <c r="HZ181" s="1455"/>
      <c r="IA181" s="1455"/>
      <c r="IB181" s="1455"/>
      <c r="IC181" s="1455"/>
      <c r="ID181" s="1455"/>
      <c r="IE181" s="1455"/>
      <c r="IF181" s="1455"/>
      <c r="IG181" s="1455"/>
      <c r="IH181" s="1455"/>
      <c r="II181" s="1455"/>
      <c r="IJ181" s="1455"/>
      <c r="IK181" s="1455"/>
      <c r="IL181" s="1455"/>
      <c r="IM181" s="1455"/>
      <c r="IN181" s="1455"/>
      <c r="IO181" s="1455"/>
      <c r="IP181" s="1455"/>
      <c r="IQ181" s="1455"/>
      <c r="IR181" s="1455"/>
      <c r="IS181" s="1455"/>
      <c r="IT181" s="1455"/>
      <c r="IU181" s="1455"/>
      <c r="IV181" s="1455"/>
      <c r="IW181" s="1455"/>
      <c r="IX181" s="1455"/>
      <c r="IY181" s="1455"/>
      <c r="IZ181" s="1455"/>
      <c r="JA181" s="1455"/>
      <c r="JB181" s="1455"/>
      <c r="JC181" s="1455"/>
      <c r="JD181" s="1455"/>
      <c r="JE181" s="1455"/>
      <c r="JF181" s="1455"/>
      <c r="JG181" s="1455"/>
      <c r="JH181" s="1455"/>
      <c r="JI181" s="1455"/>
      <c r="JJ181" s="1455"/>
      <c r="JK181" s="1455"/>
      <c r="JL181" s="1455"/>
      <c r="JM181" s="1455"/>
      <c r="JN181" s="1455"/>
      <c r="JO181" s="1455"/>
      <c r="JP181" s="1455"/>
      <c r="JQ181" s="1455"/>
      <c r="JR181" s="1455"/>
      <c r="JS181" s="1455"/>
      <c r="JT181" s="1455"/>
      <c r="JU181" s="1455"/>
      <c r="JV181" s="1455"/>
      <c r="JW181" s="1455"/>
      <c r="JX181" s="1455"/>
      <c r="JY181" s="1455"/>
      <c r="JZ181" s="1455"/>
      <c r="KA181" s="1455"/>
      <c r="KB181" s="1455"/>
      <c r="KC181" s="1455"/>
      <c r="KD181" s="1455"/>
      <c r="KE181" s="1455"/>
      <c r="KF181" s="1455"/>
      <c r="KG181" s="1455"/>
      <c r="KH181" s="1455"/>
      <c r="KI181" s="1455"/>
      <c r="KJ181" s="1455"/>
      <c r="KK181" s="1455"/>
      <c r="KL181" s="1455"/>
      <c r="KM181" s="1455"/>
      <c r="KN181" s="1455"/>
      <c r="KO181" s="1455"/>
      <c r="KP181" s="1455"/>
      <c r="KQ181" s="1455"/>
      <c r="KR181" s="1455"/>
      <c r="KS181" s="1455"/>
      <c r="KT181" s="1455"/>
      <c r="KU181" s="1455"/>
      <c r="KV181" s="1455"/>
      <c r="KW181" s="1455"/>
      <c r="KX181" s="1455"/>
      <c r="KY181" s="1455"/>
      <c r="KZ181" s="1455"/>
      <c r="LA181" s="1455"/>
      <c r="LB181" s="1455"/>
      <c r="LC181" s="1455"/>
      <c r="LD181" s="1467"/>
      <c r="LE181" s="1467"/>
      <c r="LF181" s="1467"/>
      <c r="LG181" s="1467"/>
      <c r="LH181" s="1467"/>
      <c r="LI181" s="1467"/>
      <c r="LJ181" s="1467"/>
      <c r="LK181" s="1467"/>
      <c r="LL181" s="1467"/>
      <c r="LM181" s="1645"/>
    </row>
    <row r="182" s="1482" customFormat="1" ht="47" customHeight="1" spans="1:325">
      <c r="A182" s="2153">
        <v>45908</v>
      </c>
      <c r="B182" s="2154" t="s">
        <v>769</v>
      </c>
      <c r="C182" s="2155" t="s">
        <v>698</v>
      </c>
      <c r="D182" s="2156">
        <v>4500179082</v>
      </c>
      <c r="E182" s="2157" t="s">
        <v>4066</v>
      </c>
      <c r="F182" s="2156" t="s">
        <v>4067</v>
      </c>
      <c r="G182" s="2158" t="s">
        <v>3580</v>
      </c>
      <c r="H182" s="2158" t="s">
        <v>3580</v>
      </c>
      <c r="I182" s="1880" t="s">
        <v>3581</v>
      </c>
      <c r="J182" s="1543">
        <v>1002</v>
      </c>
      <c r="K182" s="1876">
        <v>0</v>
      </c>
      <c r="L182" s="1876">
        <v>6</v>
      </c>
      <c r="M182" s="1876">
        <f t="shared" si="64"/>
        <v>167</v>
      </c>
      <c r="N182" s="2166">
        <v>45951</v>
      </c>
      <c r="O182" s="2166">
        <v>45950</v>
      </c>
      <c r="P182" s="1546" t="s">
        <v>1421</v>
      </c>
      <c r="Q182" s="1841" t="s">
        <v>4068</v>
      </c>
      <c r="R182" s="2168"/>
      <c r="S182" s="2168" t="s">
        <v>111</v>
      </c>
      <c r="T182" s="1573">
        <v>45908</v>
      </c>
      <c r="U182" s="1595" t="s">
        <v>287</v>
      </c>
      <c r="V182" s="1595" t="s">
        <v>4069</v>
      </c>
      <c r="W182" s="1596"/>
      <c r="X182" s="1595"/>
      <c r="Y182" s="1597" t="s">
        <v>4070</v>
      </c>
      <c r="Z182" s="2178" t="s">
        <v>696</v>
      </c>
      <c r="AA182" s="2179">
        <v>4.2664</v>
      </c>
      <c r="AB182" s="2180">
        <f t="shared" si="65"/>
        <v>4274.9328</v>
      </c>
      <c r="AC182" s="1612" t="s">
        <v>4071</v>
      </c>
      <c r="AD182" s="1613" t="s">
        <v>81</v>
      </c>
      <c r="AE182" s="1613">
        <v>9</v>
      </c>
      <c r="AF182" s="1613">
        <f t="shared" si="68"/>
        <v>1002</v>
      </c>
      <c r="AG182" s="1614"/>
      <c r="AH182" s="1615"/>
      <c r="AI182" s="1615"/>
      <c r="AJ182" s="1615" t="s">
        <v>63</v>
      </c>
      <c r="AK182" s="1623">
        <f t="shared" si="69"/>
        <v>1002</v>
      </c>
      <c r="AL182" s="2324"/>
      <c r="AM182" s="1624">
        <f>J182/9</f>
        <v>111.333333333333</v>
      </c>
      <c r="AN182" s="1625">
        <f>J182/9</f>
        <v>111.333333333333</v>
      </c>
      <c r="AO182" s="1625">
        <f>J182/9</f>
        <v>111.333333333333</v>
      </c>
      <c r="AP182" s="1625">
        <f>J182/9</f>
        <v>111.333333333333</v>
      </c>
      <c r="AQ182" s="1625">
        <f>J182/9</f>
        <v>111.333333333333</v>
      </c>
      <c r="AR182" s="1625">
        <f>J182/9</f>
        <v>111.333333333333</v>
      </c>
      <c r="AS182" s="1625">
        <f>J182/9</f>
        <v>111.333333333333</v>
      </c>
      <c r="AT182" s="1625">
        <f>J182/9</f>
        <v>111.333333333333</v>
      </c>
      <c r="AU182" s="2325">
        <f>J182/9</f>
        <v>111.333333333333</v>
      </c>
      <c r="AV182" s="2326">
        <f t="shared" si="54"/>
        <v>106.694444444444</v>
      </c>
      <c r="AW182" s="2329">
        <f t="shared" si="55"/>
        <v>4.63888888888889</v>
      </c>
      <c r="AX182" s="1455"/>
      <c r="AY182" s="1455"/>
      <c r="AZ182" s="1455"/>
      <c r="BA182" s="1455"/>
      <c r="BB182" s="1455"/>
      <c r="BC182" s="1455"/>
      <c r="BD182" s="1455"/>
      <c r="BE182" s="1455"/>
      <c r="BF182" s="1455"/>
      <c r="BG182" s="1455"/>
      <c r="BH182" s="1455"/>
      <c r="BI182" s="1455"/>
      <c r="BJ182" s="1455"/>
      <c r="BK182" s="1455"/>
      <c r="BL182" s="1455"/>
      <c r="BM182" s="1455"/>
      <c r="BN182" s="1455"/>
      <c r="BO182" s="1455"/>
      <c r="BP182" s="1455"/>
      <c r="BQ182" s="1455"/>
      <c r="BR182" s="1455"/>
      <c r="BS182" s="1455"/>
      <c r="BT182" s="1455"/>
      <c r="BU182" s="1455"/>
      <c r="BV182" s="1455"/>
      <c r="BW182" s="1455"/>
      <c r="BX182" s="1455"/>
      <c r="BY182" s="1455"/>
      <c r="BZ182" s="1455"/>
      <c r="CA182" s="1455"/>
      <c r="CB182" s="1455"/>
      <c r="CC182" s="1455"/>
      <c r="CD182" s="1455"/>
      <c r="CE182" s="1455"/>
      <c r="CF182" s="1455"/>
      <c r="CG182" s="1455"/>
      <c r="CH182" s="1455"/>
      <c r="CI182" s="1455"/>
      <c r="CJ182" s="1455"/>
      <c r="CK182" s="1455"/>
      <c r="CL182" s="1455"/>
      <c r="CM182" s="1455"/>
      <c r="CN182" s="1455"/>
      <c r="CO182" s="1455"/>
      <c r="CP182" s="1455"/>
      <c r="CQ182" s="1455"/>
      <c r="CR182" s="1455"/>
      <c r="CS182" s="1455"/>
      <c r="CT182" s="1455"/>
      <c r="CU182" s="1455"/>
      <c r="CV182" s="1455"/>
      <c r="CW182" s="1455"/>
      <c r="CX182" s="1455"/>
      <c r="CY182" s="1455"/>
      <c r="CZ182" s="1455"/>
      <c r="DA182" s="1455"/>
      <c r="DB182" s="1455"/>
      <c r="DC182" s="1455"/>
      <c r="DD182" s="1455"/>
      <c r="DE182" s="1455"/>
      <c r="DF182" s="1455"/>
      <c r="DG182" s="1455"/>
      <c r="DH182" s="1455"/>
      <c r="DI182" s="1455"/>
      <c r="DJ182" s="1455"/>
      <c r="DK182" s="1455"/>
      <c r="DL182" s="1455"/>
      <c r="DM182" s="1455"/>
      <c r="DN182" s="1455"/>
      <c r="DO182" s="1455"/>
      <c r="DP182" s="1455"/>
      <c r="DQ182" s="1455"/>
      <c r="DR182" s="1455"/>
      <c r="DS182" s="1455"/>
      <c r="DT182" s="1455"/>
      <c r="DU182" s="1455"/>
      <c r="DV182" s="1455"/>
      <c r="DW182" s="1455"/>
      <c r="DX182" s="1455"/>
      <c r="DY182" s="1455"/>
      <c r="DZ182" s="1455"/>
      <c r="EA182" s="1455"/>
      <c r="EB182" s="1455"/>
      <c r="EC182" s="1455"/>
      <c r="ED182" s="1455"/>
      <c r="EE182" s="1455"/>
      <c r="EF182" s="1455"/>
      <c r="EG182" s="1455"/>
      <c r="EH182" s="1455"/>
      <c r="EI182" s="1455"/>
      <c r="EJ182" s="1455"/>
      <c r="EK182" s="1455"/>
      <c r="EL182" s="1455"/>
      <c r="EM182" s="1455"/>
      <c r="EN182" s="1455"/>
      <c r="EO182" s="1455"/>
      <c r="EP182" s="1455"/>
      <c r="EQ182" s="1455"/>
      <c r="ER182" s="1455"/>
      <c r="ES182" s="1455"/>
      <c r="ET182" s="1455"/>
      <c r="EU182" s="1455"/>
      <c r="EV182" s="1455"/>
      <c r="EW182" s="1455"/>
      <c r="EX182" s="1455"/>
      <c r="EY182" s="1455"/>
      <c r="EZ182" s="1455"/>
      <c r="FA182" s="1455"/>
      <c r="FB182" s="1455"/>
      <c r="FC182" s="1455"/>
      <c r="FD182" s="1455"/>
      <c r="FE182" s="1455"/>
      <c r="FF182" s="1455"/>
      <c r="FG182" s="1455"/>
      <c r="FH182" s="1455"/>
      <c r="FI182" s="1455"/>
      <c r="FJ182" s="1455"/>
      <c r="FK182" s="1455"/>
      <c r="FL182" s="1455"/>
      <c r="FM182" s="1455"/>
      <c r="FN182" s="1455"/>
      <c r="FO182" s="1455"/>
      <c r="FP182" s="1455"/>
      <c r="FQ182" s="1455"/>
      <c r="FR182" s="1455"/>
      <c r="FS182" s="1455"/>
      <c r="FT182" s="1455"/>
      <c r="FU182" s="1455"/>
      <c r="FV182" s="1455"/>
      <c r="FW182" s="1455"/>
      <c r="FX182" s="1455"/>
      <c r="FY182" s="1455"/>
      <c r="FZ182" s="1455"/>
      <c r="GA182" s="1455"/>
      <c r="GB182" s="1455"/>
      <c r="GC182" s="1455"/>
      <c r="GD182" s="1455"/>
      <c r="GE182" s="1455"/>
      <c r="GF182" s="1455"/>
      <c r="GG182" s="1455"/>
      <c r="GH182" s="1455"/>
      <c r="GI182" s="1455"/>
      <c r="GJ182" s="1455"/>
      <c r="GK182" s="1455"/>
      <c r="GL182" s="1455"/>
      <c r="GM182" s="1455"/>
      <c r="GN182" s="1455"/>
      <c r="GO182" s="1455"/>
      <c r="GP182" s="1455"/>
      <c r="GQ182" s="1455"/>
      <c r="GR182" s="1455"/>
      <c r="GS182" s="1455"/>
      <c r="GT182" s="1455"/>
      <c r="GU182" s="1455"/>
      <c r="GV182" s="1455"/>
      <c r="GW182" s="1455"/>
      <c r="GX182" s="1455"/>
      <c r="GY182" s="1455"/>
      <c r="GZ182" s="1455"/>
      <c r="HA182" s="1455"/>
      <c r="HB182" s="1455"/>
      <c r="HC182" s="1455"/>
      <c r="HD182" s="1455"/>
      <c r="HE182" s="1455"/>
      <c r="HF182" s="1455"/>
      <c r="HG182" s="1455"/>
      <c r="HH182" s="1455"/>
      <c r="HI182" s="1455"/>
      <c r="HJ182" s="1455"/>
      <c r="HK182" s="1455"/>
      <c r="HL182" s="1455"/>
      <c r="HM182" s="1455"/>
      <c r="HN182" s="1455"/>
      <c r="HO182" s="1455"/>
      <c r="HP182" s="1455"/>
      <c r="HQ182" s="1455"/>
      <c r="HR182" s="1455"/>
      <c r="HS182" s="1455"/>
      <c r="HT182" s="1455"/>
      <c r="HU182" s="1455"/>
      <c r="HV182" s="1455"/>
      <c r="HW182" s="1455"/>
      <c r="HX182" s="1455"/>
      <c r="HY182" s="1455"/>
      <c r="HZ182" s="1455"/>
      <c r="IA182" s="1455"/>
      <c r="IB182" s="1455"/>
      <c r="IC182" s="1455"/>
      <c r="ID182" s="1455"/>
      <c r="IE182" s="1455"/>
      <c r="IF182" s="1455"/>
      <c r="IG182" s="1455"/>
      <c r="IH182" s="1455"/>
      <c r="II182" s="1455"/>
      <c r="IJ182" s="1455"/>
      <c r="IK182" s="1455"/>
      <c r="IL182" s="1455"/>
      <c r="IM182" s="1455"/>
      <c r="IN182" s="1455"/>
      <c r="IO182" s="1455"/>
      <c r="IP182" s="1455"/>
      <c r="IQ182" s="1455"/>
      <c r="IR182" s="1455"/>
      <c r="IS182" s="1455"/>
      <c r="IT182" s="1455"/>
      <c r="IU182" s="1455"/>
      <c r="IV182" s="1455"/>
      <c r="IW182" s="1455"/>
      <c r="IX182" s="1455"/>
      <c r="IY182" s="1455"/>
      <c r="IZ182" s="1455"/>
      <c r="JA182" s="1455"/>
      <c r="JB182" s="1455"/>
      <c r="JC182" s="1455"/>
      <c r="JD182" s="1455"/>
      <c r="JE182" s="1455"/>
      <c r="JF182" s="1455"/>
      <c r="JG182" s="1455"/>
      <c r="JH182" s="1455"/>
      <c r="JI182" s="1455"/>
      <c r="JJ182" s="1455"/>
      <c r="JK182" s="1455"/>
      <c r="JL182" s="1455"/>
      <c r="JM182" s="1455"/>
      <c r="JN182" s="1455"/>
      <c r="JO182" s="1455"/>
      <c r="JP182" s="1455"/>
      <c r="JQ182" s="1455"/>
      <c r="JR182" s="1455"/>
      <c r="JS182" s="1455"/>
      <c r="JT182" s="1455"/>
      <c r="JU182" s="1455"/>
      <c r="JV182" s="1455"/>
      <c r="JW182" s="1455"/>
      <c r="JX182" s="1455"/>
      <c r="JY182" s="1455"/>
      <c r="JZ182" s="1455"/>
      <c r="KA182" s="1455"/>
      <c r="KB182" s="1455"/>
      <c r="KC182" s="1455"/>
      <c r="KD182" s="1455"/>
      <c r="KE182" s="1455"/>
      <c r="KF182" s="1455"/>
      <c r="KG182" s="1455"/>
      <c r="KH182" s="1455"/>
      <c r="KI182" s="1455"/>
      <c r="KJ182" s="1455"/>
      <c r="KK182" s="1455"/>
      <c r="KL182" s="1455"/>
      <c r="KM182" s="1455"/>
      <c r="KN182" s="1455"/>
      <c r="KO182" s="1455"/>
      <c r="KP182" s="1455"/>
      <c r="KQ182" s="1455"/>
      <c r="KR182" s="1455"/>
      <c r="KS182" s="1455"/>
      <c r="KT182" s="1455"/>
      <c r="KU182" s="1455"/>
      <c r="KV182" s="1455"/>
      <c r="KW182" s="1455"/>
      <c r="KX182" s="1455"/>
      <c r="KY182" s="1455"/>
      <c r="KZ182" s="1455"/>
      <c r="LA182" s="1455"/>
      <c r="LB182" s="1455"/>
      <c r="LC182" s="1455"/>
      <c r="LD182" s="1467"/>
      <c r="LE182" s="1467"/>
      <c r="LF182" s="1467"/>
      <c r="LG182" s="1467"/>
      <c r="LH182" s="1467"/>
      <c r="LI182" s="1467"/>
      <c r="LJ182" s="1467"/>
      <c r="LK182" s="1467"/>
      <c r="LL182" s="1467"/>
      <c r="LM182" s="1645"/>
    </row>
    <row r="183" s="1482" customFormat="1" ht="47" customHeight="1" spans="1:325">
      <c r="A183" s="2153">
        <v>45912</v>
      </c>
      <c r="B183" s="2154" t="s">
        <v>681</v>
      </c>
      <c r="C183" s="2155" t="s">
        <v>682</v>
      </c>
      <c r="D183" s="2156">
        <v>4500179452</v>
      </c>
      <c r="E183" s="2157" t="s">
        <v>2682</v>
      </c>
      <c r="F183" s="2156" t="s">
        <v>4072</v>
      </c>
      <c r="G183" s="2158" t="s">
        <v>3580</v>
      </c>
      <c r="H183" s="2158" t="s">
        <v>3580</v>
      </c>
      <c r="I183" s="1880" t="s">
        <v>3581</v>
      </c>
      <c r="J183" s="1543">
        <v>804</v>
      </c>
      <c r="K183" s="1876">
        <v>0</v>
      </c>
      <c r="L183" s="1876">
        <v>6</v>
      </c>
      <c r="M183" s="1876">
        <f t="shared" si="64"/>
        <v>134</v>
      </c>
      <c r="N183" s="2166">
        <v>45957</v>
      </c>
      <c r="O183" s="2166">
        <v>45955</v>
      </c>
      <c r="P183" s="1546"/>
      <c r="Q183" s="1841" t="s">
        <v>78</v>
      </c>
      <c r="R183" s="2168"/>
      <c r="S183" s="2168" t="s">
        <v>111</v>
      </c>
      <c r="T183" s="1573">
        <v>45912</v>
      </c>
      <c r="U183" s="1595" t="s">
        <v>88</v>
      </c>
      <c r="V183" s="1595">
        <v>45919</v>
      </c>
      <c r="W183" s="1596"/>
      <c r="X183" s="1595"/>
      <c r="Y183" s="1597" t="s">
        <v>4073</v>
      </c>
      <c r="Z183" s="2178" t="s">
        <v>680</v>
      </c>
      <c r="AA183" s="2179">
        <v>3.6946</v>
      </c>
      <c r="AB183" s="2180">
        <f t="shared" si="65"/>
        <v>2970.4584</v>
      </c>
      <c r="AC183" s="1612" t="s">
        <v>2685</v>
      </c>
      <c r="AD183" s="1613" t="s">
        <v>81</v>
      </c>
      <c r="AE183" s="1613">
        <v>9</v>
      </c>
      <c r="AF183" s="1613">
        <f t="shared" si="68"/>
        <v>804</v>
      </c>
      <c r="AG183" s="1614"/>
      <c r="AH183" s="1615"/>
      <c r="AI183" s="1615"/>
      <c r="AJ183" s="1615" t="s">
        <v>63</v>
      </c>
      <c r="AK183" s="1623">
        <f t="shared" si="69"/>
        <v>804</v>
      </c>
      <c r="AL183" s="2324"/>
      <c r="AM183" s="1624">
        <f>J183/9</f>
        <v>89.3333333333333</v>
      </c>
      <c r="AN183" s="1625">
        <f>J183/9</f>
        <v>89.3333333333333</v>
      </c>
      <c r="AO183" s="1625">
        <f>J183/9</f>
        <v>89.3333333333333</v>
      </c>
      <c r="AP183" s="1625">
        <f>J183/9</f>
        <v>89.3333333333333</v>
      </c>
      <c r="AQ183" s="1625">
        <f>J183/9</f>
        <v>89.3333333333333</v>
      </c>
      <c r="AR183" s="1625">
        <f>J183/9</f>
        <v>89.3333333333333</v>
      </c>
      <c r="AS183" s="1625">
        <f>J183/9</f>
        <v>89.3333333333333</v>
      </c>
      <c r="AT183" s="1625">
        <f>J183/9</f>
        <v>89.3333333333333</v>
      </c>
      <c r="AU183" s="2325">
        <f>J183/9</f>
        <v>89.3333333333333</v>
      </c>
      <c r="AV183" s="2326">
        <f t="shared" si="54"/>
        <v>85.6111111111111</v>
      </c>
      <c r="AW183" s="2329">
        <f t="shared" si="55"/>
        <v>3.72222222222222</v>
      </c>
      <c r="AX183" s="1455"/>
      <c r="AY183" s="1455"/>
      <c r="AZ183" s="1455"/>
      <c r="BA183" s="1455"/>
      <c r="BB183" s="1455"/>
      <c r="BC183" s="1455"/>
      <c r="BD183" s="1455"/>
      <c r="BE183" s="1455"/>
      <c r="BF183" s="1455"/>
      <c r="BG183" s="1455"/>
      <c r="BH183" s="1455"/>
      <c r="BI183" s="1455"/>
      <c r="BJ183" s="1455"/>
      <c r="BK183" s="1455"/>
      <c r="BL183" s="1455"/>
      <c r="BM183" s="1455"/>
      <c r="BN183" s="1455"/>
      <c r="BO183" s="1455"/>
      <c r="BP183" s="1455"/>
      <c r="BQ183" s="1455"/>
      <c r="BR183" s="1455"/>
      <c r="BS183" s="1455"/>
      <c r="BT183" s="1455"/>
      <c r="BU183" s="1455"/>
      <c r="BV183" s="1455"/>
      <c r="BW183" s="1455"/>
      <c r="BX183" s="1455"/>
      <c r="BY183" s="1455"/>
      <c r="BZ183" s="1455"/>
      <c r="CA183" s="1455"/>
      <c r="CB183" s="1455"/>
      <c r="CC183" s="1455"/>
      <c r="CD183" s="1455"/>
      <c r="CE183" s="1455"/>
      <c r="CF183" s="1455"/>
      <c r="CG183" s="1455"/>
      <c r="CH183" s="1455"/>
      <c r="CI183" s="1455"/>
      <c r="CJ183" s="1455"/>
      <c r="CK183" s="1455"/>
      <c r="CL183" s="1455"/>
      <c r="CM183" s="1455"/>
      <c r="CN183" s="1455"/>
      <c r="CO183" s="1455"/>
      <c r="CP183" s="1455"/>
      <c r="CQ183" s="1455"/>
      <c r="CR183" s="1455"/>
      <c r="CS183" s="1455"/>
      <c r="CT183" s="1455"/>
      <c r="CU183" s="1455"/>
      <c r="CV183" s="1455"/>
      <c r="CW183" s="1455"/>
      <c r="CX183" s="1455"/>
      <c r="CY183" s="1455"/>
      <c r="CZ183" s="1455"/>
      <c r="DA183" s="1455"/>
      <c r="DB183" s="1455"/>
      <c r="DC183" s="1455"/>
      <c r="DD183" s="1455"/>
      <c r="DE183" s="1455"/>
      <c r="DF183" s="1455"/>
      <c r="DG183" s="1455"/>
      <c r="DH183" s="1455"/>
      <c r="DI183" s="1455"/>
      <c r="DJ183" s="1455"/>
      <c r="DK183" s="1455"/>
      <c r="DL183" s="1455"/>
      <c r="DM183" s="1455"/>
      <c r="DN183" s="1455"/>
      <c r="DO183" s="1455"/>
      <c r="DP183" s="1455"/>
      <c r="DQ183" s="1455"/>
      <c r="DR183" s="1455"/>
      <c r="DS183" s="1455"/>
      <c r="DT183" s="1455"/>
      <c r="DU183" s="1455"/>
      <c r="DV183" s="1455"/>
      <c r="DW183" s="1455"/>
      <c r="DX183" s="1455"/>
      <c r="DY183" s="1455"/>
      <c r="DZ183" s="1455"/>
      <c r="EA183" s="1455"/>
      <c r="EB183" s="1455"/>
      <c r="EC183" s="1455"/>
      <c r="ED183" s="1455"/>
      <c r="EE183" s="1455"/>
      <c r="EF183" s="1455"/>
      <c r="EG183" s="1455"/>
      <c r="EH183" s="1455"/>
      <c r="EI183" s="1455"/>
      <c r="EJ183" s="1455"/>
      <c r="EK183" s="1455"/>
      <c r="EL183" s="1455"/>
      <c r="EM183" s="1455"/>
      <c r="EN183" s="1455"/>
      <c r="EO183" s="1455"/>
      <c r="EP183" s="1455"/>
      <c r="EQ183" s="1455"/>
      <c r="ER183" s="1455"/>
      <c r="ES183" s="1455"/>
      <c r="ET183" s="1455"/>
      <c r="EU183" s="1455"/>
      <c r="EV183" s="1455"/>
      <c r="EW183" s="1455"/>
      <c r="EX183" s="1455"/>
      <c r="EY183" s="1455"/>
      <c r="EZ183" s="1455"/>
      <c r="FA183" s="1455"/>
      <c r="FB183" s="1455"/>
      <c r="FC183" s="1455"/>
      <c r="FD183" s="1455"/>
      <c r="FE183" s="1455"/>
      <c r="FF183" s="1455"/>
      <c r="FG183" s="1455"/>
      <c r="FH183" s="1455"/>
      <c r="FI183" s="1455"/>
      <c r="FJ183" s="1455"/>
      <c r="FK183" s="1455"/>
      <c r="FL183" s="1455"/>
      <c r="FM183" s="1455"/>
      <c r="FN183" s="1455"/>
      <c r="FO183" s="1455"/>
      <c r="FP183" s="1455"/>
      <c r="FQ183" s="1455"/>
      <c r="FR183" s="1455"/>
      <c r="FS183" s="1455"/>
      <c r="FT183" s="1455"/>
      <c r="FU183" s="1455"/>
      <c r="FV183" s="1455"/>
      <c r="FW183" s="1455"/>
      <c r="FX183" s="1455"/>
      <c r="FY183" s="1455"/>
      <c r="FZ183" s="1455"/>
      <c r="GA183" s="1455"/>
      <c r="GB183" s="1455"/>
      <c r="GC183" s="1455"/>
      <c r="GD183" s="1455"/>
      <c r="GE183" s="1455"/>
      <c r="GF183" s="1455"/>
      <c r="GG183" s="1455"/>
      <c r="GH183" s="1455"/>
      <c r="GI183" s="1455"/>
      <c r="GJ183" s="1455"/>
      <c r="GK183" s="1455"/>
      <c r="GL183" s="1455"/>
      <c r="GM183" s="1455"/>
      <c r="GN183" s="1455"/>
      <c r="GO183" s="1455"/>
      <c r="GP183" s="1455"/>
      <c r="GQ183" s="1455"/>
      <c r="GR183" s="1455"/>
      <c r="GS183" s="1455"/>
      <c r="GT183" s="1455"/>
      <c r="GU183" s="1455"/>
      <c r="GV183" s="1455"/>
      <c r="GW183" s="1455"/>
      <c r="GX183" s="1455"/>
      <c r="GY183" s="1455"/>
      <c r="GZ183" s="1455"/>
      <c r="HA183" s="1455"/>
      <c r="HB183" s="1455"/>
      <c r="HC183" s="1455"/>
      <c r="HD183" s="1455"/>
      <c r="HE183" s="1455"/>
      <c r="HF183" s="1455"/>
      <c r="HG183" s="1455"/>
      <c r="HH183" s="1455"/>
      <c r="HI183" s="1455"/>
      <c r="HJ183" s="1455"/>
      <c r="HK183" s="1455"/>
      <c r="HL183" s="1455"/>
      <c r="HM183" s="1455"/>
      <c r="HN183" s="1455"/>
      <c r="HO183" s="1455"/>
      <c r="HP183" s="1455"/>
      <c r="HQ183" s="1455"/>
      <c r="HR183" s="1455"/>
      <c r="HS183" s="1455"/>
      <c r="HT183" s="1455"/>
      <c r="HU183" s="1455"/>
      <c r="HV183" s="1455"/>
      <c r="HW183" s="1455"/>
      <c r="HX183" s="1455"/>
      <c r="HY183" s="1455"/>
      <c r="HZ183" s="1455"/>
      <c r="IA183" s="1455"/>
      <c r="IB183" s="1455"/>
      <c r="IC183" s="1455"/>
      <c r="ID183" s="1455"/>
      <c r="IE183" s="1455"/>
      <c r="IF183" s="1455"/>
      <c r="IG183" s="1455"/>
      <c r="IH183" s="1455"/>
      <c r="II183" s="1455"/>
      <c r="IJ183" s="1455"/>
      <c r="IK183" s="1455"/>
      <c r="IL183" s="1455"/>
      <c r="IM183" s="1455"/>
      <c r="IN183" s="1455"/>
      <c r="IO183" s="1455"/>
      <c r="IP183" s="1455"/>
      <c r="IQ183" s="1455"/>
      <c r="IR183" s="1455"/>
      <c r="IS183" s="1455"/>
      <c r="IT183" s="1455"/>
      <c r="IU183" s="1455"/>
      <c r="IV183" s="1455"/>
      <c r="IW183" s="1455"/>
      <c r="IX183" s="1455"/>
      <c r="IY183" s="1455"/>
      <c r="IZ183" s="1455"/>
      <c r="JA183" s="1455"/>
      <c r="JB183" s="1455"/>
      <c r="JC183" s="1455"/>
      <c r="JD183" s="1455"/>
      <c r="JE183" s="1455"/>
      <c r="JF183" s="1455"/>
      <c r="JG183" s="1455"/>
      <c r="JH183" s="1455"/>
      <c r="JI183" s="1455"/>
      <c r="JJ183" s="1455"/>
      <c r="JK183" s="1455"/>
      <c r="JL183" s="1455"/>
      <c r="JM183" s="1455"/>
      <c r="JN183" s="1455"/>
      <c r="JO183" s="1455"/>
      <c r="JP183" s="1455"/>
      <c r="JQ183" s="1455"/>
      <c r="JR183" s="1455"/>
      <c r="JS183" s="1455"/>
      <c r="JT183" s="1455"/>
      <c r="JU183" s="1455"/>
      <c r="JV183" s="1455"/>
      <c r="JW183" s="1455"/>
      <c r="JX183" s="1455"/>
      <c r="JY183" s="1455"/>
      <c r="JZ183" s="1455"/>
      <c r="KA183" s="1455"/>
      <c r="KB183" s="1455"/>
      <c r="KC183" s="1455"/>
      <c r="KD183" s="1455"/>
      <c r="KE183" s="1455"/>
      <c r="KF183" s="1455"/>
      <c r="KG183" s="1455"/>
      <c r="KH183" s="1455"/>
      <c r="KI183" s="1455"/>
      <c r="KJ183" s="1455"/>
      <c r="KK183" s="1455"/>
      <c r="KL183" s="1455"/>
      <c r="KM183" s="1455"/>
      <c r="KN183" s="1455"/>
      <c r="KO183" s="1455"/>
      <c r="KP183" s="1455"/>
      <c r="KQ183" s="1455"/>
      <c r="KR183" s="1455"/>
      <c r="KS183" s="1455"/>
      <c r="KT183" s="1455"/>
      <c r="KU183" s="1455"/>
      <c r="KV183" s="1455"/>
      <c r="KW183" s="1455"/>
      <c r="KX183" s="1455"/>
      <c r="KY183" s="1455"/>
      <c r="KZ183" s="1455"/>
      <c r="LA183" s="1455"/>
      <c r="LB183" s="1455"/>
      <c r="LC183" s="1455"/>
      <c r="LD183" s="1467"/>
      <c r="LE183" s="1467"/>
      <c r="LF183" s="1467"/>
      <c r="LG183" s="1467"/>
      <c r="LH183" s="1467"/>
      <c r="LI183" s="1467"/>
      <c r="LJ183" s="1467"/>
      <c r="LK183" s="1467"/>
      <c r="LL183" s="1467"/>
      <c r="LM183" s="1645"/>
    </row>
    <row r="184" s="1482" customFormat="1" ht="47" customHeight="1" spans="1:325">
      <c r="A184" s="2153">
        <v>45919</v>
      </c>
      <c r="B184" s="2154" t="s">
        <v>613</v>
      </c>
      <c r="C184" s="2155" t="s">
        <v>158</v>
      </c>
      <c r="D184" s="2156">
        <v>4500179860</v>
      </c>
      <c r="E184" s="2157" t="s">
        <v>4074</v>
      </c>
      <c r="F184" s="2156" t="s">
        <v>4075</v>
      </c>
      <c r="G184" s="2158" t="s">
        <v>3726</v>
      </c>
      <c r="H184" s="2158" t="s">
        <v>3726</v>
      </c>
      <c r="I184" s="1880" t="s">
        <v>3807</v>
      </c>
      <c r="J184" s="1543">
        <v>4182</v>
      </c>
      <c r="K184" s="1876">
        <v>0</v>
      </c>
      <c r="L184" s="1876">
        <v>6</v>
      </c>
      <c r="M184" s="1876">
        <v>697</v>
      </c>
      <c r="N184" s="2166">
        <v>45960</v>
      </c>
      <c r="O184" s="2166">
        <v>45958</v>
      </c>
      <c r="P184" s="1546"/>
      <c r="Q184" s="1841" t="s">
        <v>78</v>
      </c>
      <c r="R184" s="2322" t="s">
        <v>4076</v>
      </c>
      <c r="S184" s="2168" t="s">
        <v>111</v>
      </c>
      <c r="T184" s="1573">
        <v>45927</v>
      </c>
      <c r="U184" s="1595" t="s">
        <v>88</v>
      </c>
      <c r="V184" s="1595" t="s">
        <v>4077</v>
      </c>
      <c r="W184" s="1596"/>
      <c r="X184" s="1595"/>
      <c r="Y184" s="1597" t="s">
        <v>4078</v>
      </c>
      <c r="Z184" s="2178" t="s">
        <v>618</v>
      </c>
      <c r="AA184" s="2179">
        <v>3.3806</v>
      </c>
      <c r="AB184" s="2180">
        <v>14137.6692</v>
      </c>
      <c r="AC184" s="1612"/>
      <c r="AD184" s="1613" t="s">
        <v>81</v>
      </c>
      <c r="AE184" s="1613">
        <v>1</v>
      </c>
      <c r="AF184" s="1613">
        <f t="shared" si="68"/>
        <v>4182</v>
      </c>
      <c r="AG184" s="1614"/>
      <c r="AH184" s="1615"/>
      <c r="AI184" s="1615"/>
      <c r="AJ184" s="1615" t="s">
        <v>63</v>
      </c>
      <c r="AK184" s="1623">
        <f t="shared" si="69"/>
        <v>4182</v>
      </c>
      <c r="AL184" s="2324"/>
      <c r="AM184" s="1624"/>
      <c r="AN184" s="1625"/>
      <c r="AO184" s="1430">
        <v>4182</v>
      </c>
      <c r="AP184" s="1625"/>
      <c r="AQ184" s="1625"/>
      <c r="AR184" s="1625"/>
      <c r="AS184" s="1625"/>
      <c r="AT184" s="1625"/>
      <c r="AU184" s="2328"/>
      <c r="AV184" s="2326">
        <v>4007.75</v>
      </c>
      <c r="AW184" s="2329">
        <v>174.25</v>
      </c>
      <c r="AX184" s="1455"/>
      <c r="AY184" s="1455"/>
      <c r="AZ184" s="1455"/>
      <c r="BA184" s="1455"/>
      <c r="BB184" s="1455"/>
      <c r="BC184" s="1455"/>
      <c r="BD184" s="1455"/>
      <c r="BE184" s="1455"/>
      <c r="BF184" s="1455"/>
      <c r="BG184" s="1455"/>
      <c r="BH184" s="1455"/>
      <c r="BI184" s="1455"/>
      <c r="BJ184" s="1455"/>
      <c r="BK184" s="1455"/>
      <c r="BL184" s="1455"/>
      <c r="BM184" s="1455"/>
      <c r="BN184" s="1455"/>
      <c r="BO184" s="1455"/>
      <c r="BP184" s="1455"/>
      <c r="BQ184" s="1455"/>
      <c r="BR184" s="1455"/>
      <c r="BS184" s="1455"/>
      <c r="BT184" s="1455"/>
      <c r="BU184" s="1455"/>
      <c r="BV184" s="1455"/>
      <c r="BW184" s="1455"/>
      <c r="BX184" s="1455"/>
      <c r="BY184" s="1455"/>
      <c r="BZ184" s="1455"/>
      <c r="CA184" s="1455"/>
      <c r="CB184" s="1455"/>
      <c r="CC184" s="1455"/>
      <c r="CD184" s="1455"/>
      <c r="CE184" s="1455"/>
      <c r="CF184" s="1455"/>
      <c r="CG184" s="1455"/>
      <c r="CH184" s="1455"/>
      <c r="CI184" s="1455"/>
      <c r="CJ184" s="1455"/>
      <c r="CK184" s="1455"/>
      <c r="CL184" s="1455"/>
      <c r="CM184" s="1455"/>
      <c r="CN184" s="1455"/>
      <c r="CO184" s="1455"/>
      <c r="CP184" s="1455"/>
      <c r="CQ184" s="1455"/>
      <c r="CR184" s="1455"/>
      <c r="CS184" s="1455"/>
      <c r="CT184" s="1455"/>
      <c r="CU184" s="1455"/>
      <c r="CV184" s="1455"/>
      <c r="CW184" s="1455"/>
      <c r="CX184" s="1455"/>
      <c r="CY184" s="1455"/>
      <c r="CZ184" s="1455"/>
      <c r="DA184" s="1455"/>
      <c r="DB184" s="1455"/>
      <c r="DC184" s="1455"/>
      <c r="DD184" s="1455"/>
      <c r="DE184" s="1455"/>
      <c r="DF184" s="1455"/>
      <c r="DG184" s="1455"/>
      <c r="DH184" s="1455"/>
      <c r="DI184" s="1455"/>
      <c r="DJ184" s="1455"/>
      <c r="DK184" s="1455"/>
      <c r="DL184" s="1455"/>
      <c r="DM184" s="1455"/>
      <c r="DN184" s="1455"/>
      <c r="DO184" s="1455"/>
      <c r="DP184" s="1455"/>
      <c r="DQ184" s="1455"/>
      <c r="DR184" s="1455"/>
      <c r="DS184" s="1455"/>
      <c r="DT184" s="1455"/>
      <c r="DU184" s="1455"/>
      <c r="DV184" s="1455"/>
      <c r="DW184" s="1455"/>
      <c r="DX184" s="1455"/>
      <c r="DY184" s="1455"/>
      <c r="DZ184" s="1455"/>
      <c r="EA184" s="1455"/>
      <c r="EB184" s="1455"/>
      <c r="EC184" s="1455"/>
      <c r="ED184" s="1455"/>
      <c r="EE184" s="1455"/>
      <c r="EF184" s="1455"/>
      <c r="EG184" s="1455"/>
      <c r="EH184" s="1455"/>
      <c r="EI184" s="1455"/>
      <c r="EJ184" s="1455"/>
      <c r="EK184" s="1455"/>
      <c r="EL184" s="1455"/>
      <c r="EM184" s="1455"/>
      <c r="EN184" s="1455"/>
      <c r="EO184" s="1455"/>
      <c r="EP184" s="1455"/>
      <c r="EQ184" s="1455"/>
      <c r="ER184" s="1455"/>
      <c r="ES184" s="1455"/>
      <c r="ET184" s="1455"/>
      <c r="EU184" s="1455"/>
      <c r="EV184" s="1455"/>
      <c r="EW184" s="1455"/>
      <c r="EX184" s="1455"/>
      <c r="EY184" s="1455"/>
      <c r="EZ184" s="1455"/>
      <c r="FA184" s="1455"/>
      <c r="FB184" s="1455"/>
      <c r="FC184" s="1455"/>
      <c r="FD184" s="1455"/>
      <c r="FE184" s="1455"/>
      <c r="FF184" s="1455"/>
      <c r="FG184" s="1455"/>
      <c r="FH184" s="1455"/>
      <c r="FI184" s="1455"/>
      <c r="FJ184" s="1455"/>
      <c r="FK184" s="1455"/>
      <c r="FL184" s="1455"/>
      <c r="FM184" s="1455"/>
      <c r="FN184" s="1455"/>
      <c r="FO184" s="1455"/>
      <c r="FP184" s="1455"/>
      <c r="FQ184" s="1455"/>
      <c r="FR184" s="1455"/>
      <c r="FS184" s="1455"/>
      <c r="FT184" s="1455"/>
      <c r="FU184" s="1455"/>
      <c r="FV184" s="1455"/>
      <c r="FW184" s="1455"/>
      <c r="FX184" s="1455"/>
      <c r="FY184" s="1455"/>
      <c r="FZ184" s="1455"/>
      <c r="GA184" s="1455"/>
      <c r="GB184" s="1455"/>
      <c r="GC184" s="1455"/>
      <c r="GD184" s="1455"/>
      <c r="GE184" s="1455"/>
      <c r="GF184" s="1455"/>
      <c r="GG184" s="1455"/>
      <c r="GH184" s="1455"/>
      <c r="GI184" s="1455"/>
      <c r="GJ184" s="1455"/>
      <c r="GK184" s="1455"/>
      <c r="GL184" s="1455"/>
      <c r="GM184" s="1455"/>
      <c r="GN184" s="1455"/>
      <c r="GO184" s="1455"/>
      <c r="GP184" s="1455"/>
      <c r="GQ184" s="1455"/>
      <c r="GR184" s="1455"/>
      <c r="GS184" s="1455"/>
      <c r="GT184" s="1455"/>
      <c r="GU184" s="1455"/>
      <c r="GV184" s="1455"/>
      <c r="GW184" s="1455"/>
      <c r="GX184" s="1455"/>
      <c r="GY184" s="1455"/>
      <c r="GZ184" s="1455"/>
      <c r="HA184" s="1455"/>
      <c r="HB184" s="1455"/>
      <c r="HC184" s="1455"/>
      <c r="HD184" s="1455"/>
      <c r="HE184" s="1455"/>
      <c r="HF184" s="1455"/>
      <c r="HG184" s="1455"/>
      <c r="HH184" s="1455"/>
      <c r="HI184" s="1455"/>
      <c r="HJ184" s="1455"/>
      <c r="HK184" s="1455"/>
      <c r="HL184" s="1455"/>
      <c r="HM184" s="1455"/>
      <c r="HN184" s="1455"/>
      <c r="HO184" s="1455"/>
      <c r="HP184" s="1455"/>
      <c r="HQ184" s="1455"/>
      <c r="HR184" s="1455"/>
      <c r="HS184" s="1455"/>
      <c r="HT184" s="1455"/>
      <c r="HU184" s="1455"/>
      <c r="HV184" s="1455"/>
      <c r="HW184" s="1455"/>
      <c r="HX184" s="1455"/>
      <c r="HY184" s="1455"/>
      <c r="HZ184" s="1455"/>
      <c r="IA184" s="1455"/>
      <c r="IB184" s="1455"/>
      <c r="IC184" s="1455"/>
      <c r="ID184" s="1455"/>
      <c r="IE184" s="1455"/>
      <c r="IF184" s="1455"/>
      <c r="IG184" s="1455"/>
      <c r="IH184" s="1455"/>
      <c r="II184" s="1455"/>
      <c r="IJ184" s="1455"/>
      <c r="IK184" s="1455"/>
      <c r="IL184" s="1455"/>
      <c r="IM184" s="1455"/>
      <c r="IN184" s="1455"/>
      <c r="IO184" s="1455"/>
      <c r="IP184" s="1455"/>
      <c r="IQ184" s="1455"/>
      <c r="IR184" s="1455"/>
      <c r="IS184" s="1455"/>
      <c r="IT184" s="1455"/>
      <c r="IU184" s="1455"/>
      <c r="IV184" s="1455"/>
      <c r="IW184" s="1455"/>
      <c r="IX184" s="1455"/>
      <c r="IY184" s="1455"/>
      <c r="IZ184" s="1455"/>
      <c r="JA184" s="1455"/>
      <c r="JB184" s="1455"/>
      <c r="JC184" s="1455"/>
      <c r="JD184" s="1455"/>
      <c r="JE184" s="1455"/>
      <c r="JF184" s="1455"/>
      <c r="JG184" s="1455"/>
      <c r="JH184" s="1455"/>
      <c r="JI184" s="1455"/>
      <c r="JJ184" s="1455"/>
      <c r="JK184" s="1455"/>
      <c r="JL184" s="1455"/>
      <c r="JM184" s="1455"/>
      <c r="JN184" s="1455"/>
      <c r="JO184" s="1455"/>
      <c r="JP184" s="1455"/>
      <c r="JQ184" s="1455"/>
      <c r="JR184" s="1455"/>
      <c r="JS184" s="1455"/>
      <c r="JT184" s="1455"/>
      <c r="JU184" s="1455"/>
      <c r="JV184" s="1455"/>
      <c r="JW184" s="1455"/>
      <c r="JX184" s="1455"/>
      <c r="JY184" s="1455"/>
      <c r="JZ184" s="1455"/>
      <c r="KA184" s="1455"/>
      <c r="KB184" s="1455"/>
      <c r="KC184" s="1455"/>
      <c r="KD184" s="1455"/>
      <c r="KE184" s="1455"/>
      <c r="KF184" s="1455"/>
      <c r="KG184" s="1455"/>
      <c r="KH184" s="1455"/>
      <c r="KI184" s="1455"/>
      <c r="KJ184" s="1455"/>
      <c r="KK184" s="1455"/>
      <c r="KL184" s="1455"/>
      <c r="KM184" s="1455"/>
      <c r="KN184" s="1455"/>
      <c r="KO184" s="1455"/>
      <c r="KP184" s="1455"/>
      <c r="KQ184" s="1455"/>
      <c r="KR184" s="1455"/>
      <c r="KS184" s="1455"/>
      <c r="KT184" s="1455"/>
      <c r="KU184" s="1455"/>
      <c r="KV184" s="1455"/>
      <c r="KW184" s="1455"/>
      <c r="KX184" s="1455"/>
      <c r="KY184" s="1455"/>
      <c r="KZ184" s="1455"/>
      <c r="LA184" s="1455"/>
      <c r="LB184" s="1455"/>
      <c r="LC184" s="1455"/>
      <c r="LD184" s="1467"/>
      <c r="LE184" s="1467"/>
      <c r="LF184" s="1467"/>
      <c r="LG184" s="1467"/>
      <c r="LH184" s="1467"/>
      <c r="LI184" s="1467"/>
      <c r="LJ184" s="1467"/>
      <c r="LK184" s="1467"/>
      <c r="LL184" s="1467"/>
      <c r="LM184" s="1645"/>
    </row>
    <row r="185" s="1479" customFormat="1" ht="47" customHeight="1" spans="1:325">
      <c r="A185" s="2147">
        <v>45922</v>
      </c>
      <c r="B185" s="2148" t="s">
        <v>713</v>
      </c>
      <c r="C185" s="2149" t="s">
        <v>115</v>
      </c>
      <c r="D185" s="2150">
        <v>4500180104</v>
      </c>
      <c r="E185" s="1605" t="s">
        <v>1519</v>
      </c>
      <c r="F185" s="2150" t="s">
        <v>4079</v>
      </c>
      <c r="G185" s="2152" t="s">
        <v>3991</v>
      </c>
      <c r="H185" s="2152" t="s">
        <v>3797</v>
      </c>
      <c r="I185" s="1532" t="s">
        <v>3798</v>
      </c>
      <c r="J185" s="1522">
        <v>804</v>
      </c>
      <c r="K185" s="1534">
        <v>0</v>
      </c>
      <c r="L185" s="1534">
        <v>6</v>
      </c>
      <c r="M185" s="1534">
        <f t="shared" ref="M185:M222" si="70">J185/L185</f>
        <v>134</v>
      </c>
      <c r="N185" s="2163">
        <v>45964</v>
      </c>
      <c r="O185" s="2163">
        <v>45962</v>
      </c>
      <c r="P185" s="2164" t="s">
        <v>4080</v>
      </c>
      <c r="Q185" s="2169" t="s">
        <v>78</v>
      </c>
      <c r="R185" s="2167" t="s">
        <v>4081</v>
      </c>
      <c r="S185" s="2167" t="s">
        <v>111</v>
      </c>
      <c r="T185" s="1557">
        <v>45928</v>
      </c>
      <c r="U185" s="1578" t="s">
        <v>111</v>
      </c>
      <c r="V185" s="1578" t="s">
        <v>88</v>
      </c>
      <c r="W185" s="1579" t="s">
        <v>3993</v>
      </c>
      <c r="X185" s="1578" t="s">
        <v>1423</v>
      </c>
      <c r="Y185" s="1580" t="s">
        <v>4082</v>
      </c>
      <c r="Z185" s="2173" t="s">
        <v>172</v>
      </c>
      <c r="AA185" s="2174">
        <v>2.8311</v>
      </c>
      <c r="AB185" s="2175">
        <f t="shared" ref="AB185:AB198" si="71">AA185*J185</f>
        <v>2276.2044</v>
      </c>
      <c r="AC185" s="1602" t="s">
        <v>1518</v>
      </c>
      <c r="AD185" s="1603" t="s">
        <v>81</v>
      </c>
      <c r="AE185" s="1603">
        <v>1</v>
      </c>
      <c r="AF185" s="1603"/>
      <c r="AG185" s="1604">
        <f t="shared" ref="AG185:AG190" si="72">J185</f>
        <v>804</v>
      </c>
      <c r="AH185" s="1605"/>
      <c r="AI185" s="1605"/>
      <c r="AJ185" s="1605" t="s">
        <v>1519</v>
      </c>
      <c r="AK185" s="1616"/>
      <c r="AL185" s="2314">
        <f t="shared" ref="AL185:AL190" si="73">J185</f>
        <v>804</v>
      </c>
      <c r="AM185" s="2185">
        <f>J185/1</f>
        <v>804</v>
      </c>
      <c r="AN185" s="1618"/>
      <c r="AO185" s="1618"/>
      <c r="AP185" s="1618"/>
      <c r="AQ185" s="1618"/>
      <c r="AR185" s="1618"/>
      <c r="AS185" s="1618"/>
      <c r="AT185" s="1618"/>
      <c r="AU185" s="2317"/>
      <c r="AV185" s="2292">
        <f t="shared" ref="AV185:AV198" si="74">J185*23/24/COUNT(AM185:AU185)</f>
        <v>770.5</v>
      </c>
      <c r="AW185" s="2297">
        <f t="shared" ref="AW185:AW198" si="75">J185/24/COUNT(AM185:AU185)</f>
        <v>33.5</v>
      </c>
      <c r="AX185" s="1633"/>
      <c r="AY185" s="1633"/>
      <c r="AZ185" s="1633"/>
      <c r="BA185" s="1633"/>
      <c r="BB185" s="1633"/>
      <c r="BC185" s="1633"/>
      <c r="BD185" s="1633"/>
      <c r="BE185" s="1633"/>
      <c r="BF185" s="1633"/>
      <c r="BG185" s="1633"/>
      <c r="BH185" s="1633"/>
      <c r="BI185" s="1633"/>
      <c r="BJ185" s="1633"/>
      <c r="BK185" s="1633"/>
      <c r="BL185" s="1633"/>
      <c r="BM185" s="1633"/>
      <c r="BN185" s="1633"/>
      <c r="BO185" s="1633"/>
      <c r="BP185" s="1633"/>
      <c r="BQ185" s="1633"/>
      <c r="BR185" s="1633"/>
      <c r="BS185" s="1633"/>
      <c r="BT185" s="1633"/>
      <c r="BU185" s="1633"/>
      <c r="BV185" s="1633"/>
      <c r="BW185" s="1633"/>
      <c r="BX185" s="1633"/>
      <c r="BY185" s="1633"/>
      <c r="BZ185" s="1633"/>
      <c r="CA185" s="1633"/>
      <c r="CB185" s="1633"/>
      <c r="CC185" s="1633"/>
      <c r="CD185" s="1633"/>
      <c r="CE185" s="1633"/>
      <c r="CF185" s="1633"/>
      <c r="CG185" s="1633"/>
      <c r="CH185" s="1633"/>
      <c r="CI185" s="1633"/>
      <c r="CJ185" s="1633"/>
      <c r="CK185" s="1633"/>
      <c r="CL185" s="1633"/>
      <c r="CM185" s="1633"/>
      <c r="CN185" s="1633"/>
      <c r="CO185" s="1633"/>
      <c r="CP185" s="1633"/>
      <c r="CQ185" s="1633"/>
      <c r="CR185" s="1633"/>
      <c r="CS185" s="1633"/>
      <c r="CT185" s="1633"/>
      <c r="CU185" s="1633"/>
      <c r="CV185" s="1633"/>
      <c r="CW185" s="1633"/>
      <c r="CX185" s="1633"/>
      <c r="CY185" s="1633"/>
      <c r="CZ185" s="1633"/>
      <c r="DA185" s="1633"/>
      <c r="DB185" s="1633"/>
      <c r="DC185" s="1633"/>
      <c r="DD185" s="1633"/>
      <c r="DE185" s="1633"/>
      <c r="DF185" s="1633"/>
      <c r="DG185" s="1633"/>
      <c r="DH185" s="1633"/>
      <c r="DI185" s="1633"/>
      <c r="DJ185" s="1633"/>
      <c r="DK185" s="1633"/>
      <c r="DL185" s="1633"/>
      <c r="DM185" s="1633"/>
      <c r="DN185" s="1633"/>
      <c r="DO185" s="1633"/>
      <c r="DP185" s="1633"/>
      <c r="DQ185" s="1633"/>
      <c r="DR185" s="1633"/>
      <c r="DS185" s="1633"/>
      <c r="DT185" s="1633"/>
      <c r="DU185" s="1633"/>
      <c r="DV185" s="1633"/>
      <c r="DW185" s="1633"/>
      <c r="DX185" s="1633"/>
      <c r="DY185" s="1633"/>
      <c r="DZ185" s="1633"/>
      <c r="EA185" s="1633"/>
      <c r="EB185" s="1633"/>
      <c r="EC185" s="1633"/>
      <c r="ED185" s="1633"/>
      <c r="EE185" s="1633"/>
      <c r="EF185" s="1633"/>
      <c r="EG185" s="1633"/>
      <c r="EH185" s="1633"/>
      <c r="EI185" s="1633"/>
      <c r="EJ185" s="1633"/>
      <c r="EK185" s="1633"/>
      <c r="EL185" s="1633"/>
      <c r="EM185" s="1633"/>
      <c r="EN185" s="1633"/>
      <c r="EO185" s="1633"/>
      <c r="EP185" s="1633"/>
      <c r="EQ185" s="1633"/>
      <c r="ER185" s="1633"/>
      <c r="ES185" s="1633"/>
      <c r="ET185" s="1633"/>
      <c r="EU185" s="1633"/>
      <c r="EV185" s="1633"/>
      <c r="EW185" s="1633"/>
      <c r="EX185" s="1633"/>
      <c r="EY185" s="1633"/>
      <c r="EZ185" s="1633"/>
      <c r="FA185" s="1633"/>
      <c r="FB185" s="1633"/>
      <c r="FC185" s="1633"/>
      <c r="FD185" s="1633"/>
      <c r="FE185" s="1633"/>
      <c r="FF185" s="1633"/>
      <c r="FG185" s="1633"/>
      <c r="FH185" s="1633"/>
      <c r="FI185" s="1633"/>
      <c r="FJ185" s="1633"/>
      <c r="FK185" s="1633"/>
      <c r="FL185" s="1633"/>
      <c r="FM185" s="1633"/>
      <c r="FN185" s="1633"/>
      <c r="FO185" s="1633"/>
      <c r="FP185" s="1633"/>
      <c r="FQ185" s="1633"/>
      <c r="FR185" s="1633"/>
      <c r="FS185" s="1633"/>
      <c r="FT185" s="1633"/>
      <c r="FU185" s="1633"/>
      <c r="FV185" s="1633"/>
      <c r="FW185" s="1633"/>
      <c r="FX185" s="1633"/>
      <c r="FY185" s="1633"/>
      <c r="FZ185" s="1633"/>
      <c r="GA185" s="1633"/>
      <c r="GB185" s="1633"/>
      <c r="GC185" s="1633"/>
      <c r="GD185" s="1633"/>
      <c r="GE185" s="1633"/>
      <c r="GF185" s="1633"/>
      <c r="GG185" s="1633"/>
      <c r="GH185" s="1633"/>
      <c r="GI185" s="1633"/>
      <c r="GJ185" s="1633"/>
      <c r="GK185" s="1633"/>
      <c r="GL185" s="1633"/>
      <c r="GM185" s="1633"/>
      <c r="GN185" s="1633"/>
      <c r="GO185" s="1633"/>
      <c r="GP185" s="1633"/>
      <c r="GQ185" s="1633"/>
      <c r="GR185" s="1633"/>
      <c r="GS185" s="1633"/>
      <c r="GT185" s="1633"/>
      <c r="GU185" s="1633"/>
      <c r="GV185" s="1633"/>
      <c r="GW185" s="1633"/>
      <c r="GX185" s="1633"/>
      <c r="GY185" s="1633"/>
      <c r="GZ185" s="1633"/>
      <c r="HA185" s="1633"/>
      <c r="HB185" s="1633"/>
      <c r="HC185" s="1633"/>
      <c r="HD185" s="1633"/>
      <c r="HE185" s="1633"/>
      <c r="HF185" s="1633"/>
      <c r="HG185" s="1633"/>
      <c r="HH185" s="1633"/>
      <c r="HI185" s="1633"/>
      <c r="HJ185" s="1633"/>
      <c r="HK185" s="1633"/>
      <c r="HL185" s="1633"/>
      <c r="HM185" s="1633"/>
      <c r="HN185" s="1633"/>
      <c r="HO185" s="1633"/>
      <c r="HP185" s="1633"/>
      <c r="HQ185" s="1633"/>
      <c r="HR185" s="1633"/>
      <c r="HS185" s="1633"/>
      <c r="HT185" s="1633"/>
      <c r="HU185" s="1633"/>
      <c r="HV185" s="1633"/>
      <c r="HW185" s="1633"/>
      <c r="HX185" s="1633"/>
      <c r="HY185" s="1633"/>
      <c r="HZ185" s="1633"/>
      <c r="IA185" s="1633"/>
      <c r="IB185" s="1633"/>
      <c r="IC185" s="1633"/>
      <c r="ID185" s="1633"/>
      <c r="IE185" s="1633"/>
      <c r="IF185" s="1633"/>
      <c r="IG185" s="1633"/>
      <c r="IH185" s="1633"/>
      <c r="II185" s="1633"/>
      <c r="IJ185" s="1633"/>
      <c r="IK185" s="1633"/>
      <c r="IL185" s="1633"/>
      <c r="IM185" s="1633"/>
      <c r="IN185" s="1633"/>
      <c r="IO185" s="1633"/>
      <c r="IP185" s="1633"/>
      <c r="IQ185" s="1633"/>
      <c r="IR185" s="1633"/>
      <c r="IS185" s="1633"/>
      <c r="IT185" s="1633"/>
      <c r="IU185" s="1633"/>
      <c r="IV185" s="1633"/>
      <c r="IW185" s="1633"/>
      <c r="IX185" s="1633"/>
      <c r="IY185" s="1633"/>
      <c r="IZ185" s="1633"/>
      <c r="JA185" s="1633"/>
      <c r="JB185" s="1633"/>
      <c r="JC185" s="1633"/>
      <c r="JD185" s="1633"/>
      <c r="JE185" s="1633"/>
      <c r="JF185" s="1633"/>
      <c r="JG185" s="1633"/>
      <c r="JH185" s="1633"/>
      <c r="JI185" s="1633"/>
      <c r="JJ185" s="1633"/>
      <c r="JK185" s="1633"/>
      <c r="JL185" s="1633"/>
      <c r="JM185" s="1633"/>
      <c r="JN185" s="1633"/>
      <c r="JO185" s="1633"/>
      <c r="JP185" s="1633"/>
      <c r="JQ185" s="1633"/>
      <c r="JR185" s="1633"/>
      <c r="JS185" s="1633"/>
      <c r="JT185" s="1633"/>
      <c r="JU185" s="1633"/>
      <c r="JV185" s="1633"/>
      <c r="JW185" s="1633"/>
      <c r="JX185" s="1633"/>
      <c r="JY185" s="1633"/>
      <c r="JZ185" s="1633"/>
      <c r="KA185" s="1633"/>
      <c r="KB185" s="1633"/>
      <c r="KC185" s="1633"/>
      <c r="KD185" s="1633"/>
      <c r="KE185" s="1633"/>
      <c r="KF185" s="1633"/>
      <c r="KG185" s="1633"/>
      <c r="KH185" s="1633"/>
      <c r="KI185" s="1633"/>
      <c r="KJ185" s="1633"/>
      <c r="KK185" s="1633"/>
      <c r="KL185" s="1633"/>
      <c r="KM185" s="1633"/>
      <c r="KN185" s="1633"/>
      <c r="KO185" s="1633"/>
      <c r="KP185" s="1633"/>
      <c r="KQ185" s="1633"/>
      <c r="KR185" s="1633"/>
      <c r="KS185" s="1633"/>
      <c r="KT185" s="1633"/>
      <c r="KU185" s="1633"/>
      <c r="KV185" s="1633"/>
      <c r="KW185" s="1633"/>
      <c r="KX185" s="1633"/>
      <c r="KY185" s="1633"/>
      <c r="KZ185" s="1633"/>
      <c r="LA185" s="1633"/>
      <c r="LB185" s="1633"/>
      <c r="LC185" s="1633"/>
      <c r="LD185" s="1642"/>
      <c r="LE185" s="1642"/>
      <c r="LF185" s="1642"/>
      <c r="LG185" s="1642"/>
      <c r="LH185" s="1642"/>
      <c r="LI185" s="1642"/>
      <c r="LJ185" s="1642"/>
      <c r="LK185" s="1642"/>
      <c r="LL185" s="1642"/>
      <c r="LM185" s="1643"/>
    </row>
    <row r="186" s="1482" customFormat="1" ht="47" customHeight="1" spans="1:325">
      <c r="A186" s="2153">
        <v>45922</v>
      </c>
      <c r="B186" s="2154" t="s">
        <v>713</v>
      </c>
      <c r="C186" s="2155" t="s">
        <v>115</v>
      </c>
      <c r="D186" s="2156">
        <v>4500180104</v>
      </c>
      <c r="E186" s="1615" t="s">
        <v>1519</v>
      </c>
      <c r="F186" s="2156" t="s">
        <v>4083</v>
      </c>
      <c r="G186" s="2158" t="s">
        <v>4000</v>
      </c>
      <c r="H186" s="2158" t="s">
        <v>3726</v>
      </c>
      <c r="I186" s="1880" t="s">
        <v>3807</v>
      </c>
      <c r="J186" s="1543">
        <v>1104</v>
      </c>
      <c r="K186" s="1876">
        <v>0</v>
      </c>
      <c r="L186" s="1876">
        <v>6</v>
      </c>
      <c r="M186" s="1876">
        <f t="shared" si="70"/>
        <v>184</v>
      </c>
      <c r="N186" s="2166">
        <v>45964</v>
      </c>
      <c r="O186" s="2166">
        <v>45962</v>
      </c>
      <c r="P186" s="2164" t="s">
        <v>4080</v>
      </c>
      <c r="Q186" s="1841" t="s">
        <v>78</v>
      </c>
      <c r="R186" s="2168" t="s">
        <v>4081</v>
      </c>
      <c r="S186" s="2168" t="s">
        <v>111</v>
      </c>
      <c r="T186" s="1573">
        <v>45928</v>
      </c>
      <c r="U186" s="1595" t="s">
        <v>111</v>
      </c>
      <c r="V186" s="1595" t="s">
        <v>88</v>
      </c>
      <c r="W186" s="1596" t="s">
        <v>3993</v>
      </c>
      <c r="X186" s="1595" t="s">
        <v>1423</v>
      </c>
      <c r="Y186" s="1597" t="s">
        <v>4082</v>
      </c>
      <c r="Z186" s="2178" t="s">
        <v>172</v>
      </c>
      <c r="AA186" s="2179">
        <v>3.1112</v>
      </c>
      <c r="AB186" s="2180">
        <f t="shared" si="71"/>
        <v>3434.7648</v>
      </c>
      <c r="AC186" s="1602" t="s">
        <v>1518</v>
      </c>
      <c r="AD186" s="1613" t="s">
        <v>81</v>
      </c>
      <c r="AE186" s="1613">
        <v>1</v>
      </c>
      <c r="AF186" s="1613"/>
      <c r="AG186" s="1614">
        <f t="shared" si="72"/>
        <v>1104</v>
      </c>
      <c r="AH186" s="1615"/>
      <c r="AI186" s="1615"/>
      <c r="AJ186" s="1615" t="s">
        <v>1519</v>
      </c>
      <c r="AK186" s="1623"/>
      <c r="AL186" s="2324">
        <f t="shared" si="73"/>
        <v>1104</v>
      </c>
      <c r="AM186" s="1624"/>
      <c r="AN186" s="1625"/>
      <c r="AO186" s="1430">
        <f>J186</f>
        <v>1104</v>
      </c>
      <c r="AP186" s="1625"/>
      <c r="AQ186" s="1625"/>
      <c r="AR186" s="1625"/>
      <c r="AS186" s="1625"/>
      <c r="AT186" s="1625"/>
      <c r="AU186" s="2325"/>
      <c r="AV186" s="2326">
        <f t="shared" si="74"/>
        <v>1058</v>
      </c>
      <c r="AW186" s="2329">
        <f t="shared" si="75"/>
        <v>46</v>
      </c>
      <c r="AX186" s="1455"/>
      <c r="AY186" s="1455"/>
      <c r="AZ186" s="1455"/>
      <c r="BA186" s="1455"/>
      <c r="BB186" s="1455"/>
      <c r="BC186" s="1455"/>
      <c r="BD186" s="1455"/>
      <c r="BE186" s="1455"/>
      <c r="BF186" s="1455"/>
      <c r="BG186" s="1455"/>
      <c r="BH186" s="1455"/>
      <c r="BI186" s="1455"/>
      <c r="BJ186" s="1455"/>
      <c r="BK186" s="1455"/>
      <c r="BL186" s="1455"/>
      <c r="BM186" s="1455"/>
      <c r="BN186" s="1455"/>
      <c r="BO186" s="1455"/>
      <c r="BP186" s="1455"/>
      <c r="BQ186" s="1455"/>
      <c r="BR186" s="1455"/>
      <c r="BS186" s="1455"/>
      <c r="BT186" s="1455"/>
      <c r="BU186" s="1455"/>
      <c r="BV186" s="1455"/>
      <c r="BW186" s="1455"/>
      <c r="BX186" s="1455"/>
      <c r="BY186" s="1455"/>
      <c r="BZ186" s="1455"/>
      <c r="CA186" s="1455"/>
      <c r="CB186" s="1455"/>
      <c r="CC186" s="1455"/>
      <c r="CD186" s="1455"/>
      <c r="CE186" s="1455"/>
      <c r="CF186" s="1455"/>
      <c r="CG186" s="1455"/>
      <c r="CH186" s="1455"/>
      <c r="CI186" s="1455"/>
      <c r="CJ186" s="1455"/>
      <c r="CK186" s="1455"/>
      <c r="CL186" s="1455"/>
      <c r="CM186" s="1455"/>
      <c r="CN186" s="1455"/>
      <c r="CO186" s="1455"/>
      <c r="CP186" s="1455"/>
      <c r="CQ186" s="1455"/>
      <c r="CR186" s="1455"/>
      <c r="CS186" s="1455"/>
      <c r="CT186" s="1455"/>
      <c r="CU186" s="1455"/>
      <c r="CV186" s="1455"/>
      <c r="CW186" s="1455"/>
      <c r="CX186" s="1455"/>
      <c r="CY186" s="1455"/>
      <c r="CZ186" s="1455"/>
      <c r="DA186" s="1455"/>
      <c r="DB186" s="1455"/>
      <c r="DC186" s="1455"/>
      <c r="DD186" s="1455"/>
      <c r="DE186" s="1455"/>
      <c r="DF186" s="1455"/>
      <c r="DG186" s="1455"/>
      <c r="DH186" s="1455"/>
      <c r="DI186" s="1455"/>
      <c r="DJ186" s="1455"/>
      <c r="DK186" s="1455"/>
      <c r="DL186" s="1455"/>
      <c r="DM186" s="1455"/>
      <c r="DN186" s="1455"/>
      <c r="DO186" s="1455"/>
      <c r="DP186" s="1455"/>
      <c r="DQ186" s="1455"/>
      <c r="DR186" s="1455"/>
      <c r="DS186" s="1455"/>
      <c r="DT186" s="1455"/>
      <c r="DU186" s="1455"/>
      <c r="DV186" s="1455"/>
      <c r="DW186" s="1455"/>
      <c r="DX186" s="1455"/>
      <c r="DY186" s="1455"/>
      <c r="DZ186" s="1455"/>
      <c r="EA186" s="1455"/>
      <c r="EB186" s="1455"/>
      <c r="EC186" s="1455"/>
      <c r="ED186" s="1455"/>
      <c r="EE186" s="1455"/>
      <c r="EF186" s="1455"/>
      <c r="EG186" s="1455"/>
      <c r="EH186" s="1455"/>
      <c r="EI186" s="1455"/>
      <c r="EJ186" s="1455"/>
      <c r="EK186" s="1455"/>
      <c r="EL186" s="1455"/>
      <c r="EM186" s="1455"/>
      <c r="EN186" s="1455"/>
      <c r="EO186" s="1455"/>
      <c r="EP186" s="1455"/>
      <c r="EQ186" s="1455"/>
      <c r="ER186" s="1455"/>
      <c r="ES186" s="1455"/>
      <c r="ET186" s="1455"/>
      <c r="EU186" s="1455"/>
      <c r="EV186" s="1455"/>
      <c r="EW186" s="1455"/>
      <c r="EX186" s="1455"/>
      <c r="EY186" s="1455"/>
      <c r="EZ186" s="1455"/>
      <c r="FA186" s="1455"/>
      <c r="FB186" s="1455"/>
      <c r="FC186" s="1455"/>
      <c r="FD186" s="1455"/>
      <c r="FE186" s="1455"/>
      <c r="FF186" s="1455"/>
      <c r="FG186" s="1455"/>
      <c r="FH186" s="1455"/>
      <c r="FI186" s="1455"/>
      <c r="FJ186" s="1455"/>
      <c r="FK186" s="1455"/>
      <c r="FL186" s="1455"/>
      <c r="FM186" s="1455"/>
      <c r="FN186" s="1455"/>
      <c r="FO186" s="1455"/>
      <c r="FP186" s="1455"/>
      <c r="FQ186" s="1455"/>
      <c r="FR186" s="1455"/>
      <c r="FS186" s="1455"/>
      <c r="FT186" s="1455"/>
      <c r="FU186" s="1455"/>
      <c r="FV186" s="1455"/>
      <c r="FW186" s="1455"/>
      <c r="FX186" s="1455"/>
      <c r="FY186" s="1455"/>
      <c r="FZ186" s="1455"/>
      <c r="GA186" s="1455"/>
      <c r="GB186" s="1455"/>
      <c r="GC186" s="1455"/>
      <c r="GD186" s="1455"/>
      <c r="GE186" s="1455"/>
      <c r="GF186" s="1455"/>
      <c r="GG186" s="1455"/>
      <c r="GH186" s="1455"/>
      <c r="GI186" s="1455"/>
      <c r="GJ186" s="1455"/>
      <c r="GK186" s="1455"/>
      <c r="GL186" s="1455"/>
      <c r="GM186" s="1455"/>
      <c r="GN186" s="1455"/>
      <c r="GO186" s="1455"/>
      <c r="GP186" s="1455"/>
      <c r="GQ186" s="1455"/>
      <c r="GR186" s="1455"/>
      <c r="GS186" s="1455"/>
      <c r="GT186" s="1455"/>
      <c r="GU186" s="1455"/>
      <c r="GV186" s="1455"/>
      <c r="GW186" s="1455"/>
      <c r="GX186" s="1455"/>
      <c r="GY186" s="1455"/>
      <c r="GZ186" s="1455"/>
      <c r="HA186" s="1455"/>
      <c r="HB186" s="1455"/>
      <c r="HC186" s="1455"/>
      <c r="HD186" s="1455"/>
      <c r="HE186" s="1455"/>
      <c r="HF186" s="1455"/>
      <c r="HG186" s="1455"/>
      <c r="HH186" s="1455"/>
      <c r="HI186" s="1455"/>
      <c r="HJ186" s="1455"/>
      <c r="HK186" s="1455"/>
      <c r="HL186" s="1455"/>
      <c r="HM186" s="1455"/>
      <c r="HN186" s="1455"/>
      <c r="HO186" s="1455"/>
      <c r="HP186" s="1455"/>
      <c r="HQ186" s="1455"/>
      <c r="HR186" s="1455"/>
      <c r="HS186" s="1455"/>
      <c r="HT186" s="1455"/>
      <c r="HU186" s="1455"/>
      <c r="HV186" s="1455"/>
      <c r="HW186" s="1455"/>
      <c r="HX186" s="1455"/>
      <c r="HY186" s="1455"/>
      <c r="HZ186" s="1455"/>
      <c r="IA186" s="1455"/>
      <c r="IB186" s="1455"/>
      <c r="IC186" s="1455"/>
      <c r="ID186" s="1455"/>
      <c r="IE186" s="1455"/>
      <c r="IF186" s="1455"/>
      <c r="IG186" s="1455"/>
      <c r="IH186" s="1455"/>
      <c r="II186" s="1455"/>
      <c r="IJ186" s="1455"/>
      <c r="IK186" s="1455"/>
      <c r="IL186" s="1455"/>
      <c r="IM186" s="1455"/>
      <c r="IN186" s="1455"/>
      <c r="IO186" s="1455"/>
      <c r="IP186" s="1455"/>
      <c r="IQ186" s="1455"/>
      <c r="IR186" s="1455"/>
      <c r="IS186" s="1455"/>
      <c r="IT186" s="1455"/>
      <c r="IU186" s="1455"/>
      <c r="IV186" s="1455"/>
      <c r="IW186" s="1455"/>
      <c r="IX186" s="1455"/>
      <c r="IY186" s="1455"/>
      <c r="IZ186" s="1455"/>
      <c r="JA186" s="1455"/>
      <c r="JB186" s="1455"/>
      <c r="JC186" s="1455"/>
      <c r="JD186" s="1455"/>
      <c r="JE186" s="1455"/>
      <c r="JF186" s="1455"/>
      <c r="JG186" s="1455"/>
      <c r="JH186" s="1455"/>
      <c r="JI186" s="1455"/>
      <c r="JJ186" s="1455"/>
      <c r="JK186" s="1455"/>
      <c r="JL186" s="1455"/>
      <c r="JM186" s="1455"/>
      <c r="JN186" s="1455"/>
      <c r="JO186" s="1455"/>
      <c r="JP186" s="1455"/>
      <c r="JQ186" s="1455"/>
      <c r="JR186" s="1455"/>
      <c r="JS186" s="1455"/>
      <c r="JT186" s="1455"/>
      <c r="JU186" s="1455"/>
      <c r="JV186" s="1455"/>
      <c r="JW186" s="1455"/>
      <c r="JX186" s="1455"/>
      <c r="JY186" s="1455"/>
      <c r="JZ186" s="1455"/>
      <c r="KA186" s="1455"/>
      <c r="KB186" s="1455"/>
      <c r="KC186" s="1455"/>
      <c r="KD186" s="1455"/>
      <c r="KE186" s="1455"/>
      <c r="KF186" s="1455"/>
      <c r="KG186" s="1455"/>
      <c r="KH186" s="1455"/>
      <c r="KI186" s="1455"/>
      <c r="KJ186" s="1455"/>
      <c r="KK186" s="1455"/>
      <c r="KL186" s="1455"/>
      <c r="KM186" s="1455"/>
      <c r="KN186" s="1455"/>
      <c r="KO186" s="1455"/>
      <c r="KP186" s="1455"/>
      <c r="KQ186" s="1455"/>
      <c r="KR186" s="1455"/>
      <c r="KS186" s="1455"/>
      <c r="KT186" s="1455"/>
      <c r="KU186" s="1455"/>
      <c r="KV186" s="1455"/>
      <c r="KW186" s="1455"/>
      <c r="KX186" s="1455"/>
      <c r="KY186" s="1455"/>
      <c r="KZ186" s="1455"/>
      <c r="LA186" s="1455"/>
      <c r="LB186" s="1455"/>
      <c r="LC186" s="1455"/>
      <c r="LD186" s="1467"/>
      <c r="LE186" s="1467"/>
      <c r="LF186" s="1467"/>
      <c r="LG186" s="1467"/>
      <c r="LH186" s="1467"/>
      <c r="LI186" s="1467"/>
      <c r="LJ186" s="1467"/>
      <c r="LK186" s="1467"/>
      <c r="LL186" s="1467"/>
      <c r="LM186" s="1645"/>
    </row>
    <row r="187" s="1482" customFormat="1" ht="47" customHeight="1" spans="1:325">
      <c r="A187" s="2153">
        <v>45922</v>
      </c>
      <c r="B187" s="2154" t="s">
        <v>713</v>
      </c>
      <c r="C187" s="2155" t="s">
        <v>115</v>
      </c>
      <c r="D187" s="2156">
        <v>4500180104</v>
      </c>
      <c r="E187" s="1615" t="s">
        <v>1519</v>
      </c>
      <c r="F187" s="2156" t="s">
        <v>4084</v>
      </c>
      <c r="G187" s="2158" t="s">
        <v>4002</v>
      </c>
      <c r="H187" s="2158" t="s">
        <v>3809</v>
      </c>
      <c r="I187" s="1880" t="s">
        <v>3810</v>
      </c>
      <c r="J187" s="1543">
        <v>1500</v>
      </c>
      <c r="K187" s="1876">
        <v>0</v>
      </c>
      <c r="L187" s="1876">
        <v>6</v>
      </c>
      <c r="M187" s="1876">
        <f t="shared" si="70"/>
        <v>250</v>
      </c>
      <c r="N187" s="2166">
        <v>45964</v>
      </c>
      <c r="O187" s="2166">
        <v>45962</v>
      </c>
      <c r="P187" s="2164" t="s">
        <v>4080</v>
      </c>
      <c r="Q187" s="1841" t="s">
        <v>78</v>
      </c>
      <c r="R187" s="2168" t="s">
        <v>4081</v>
      </c>
      <c r="S187" s="2168" t="s">
        <v>111</v>
      </c>
      <c r="T187" s="1573">
        <v>45928</v>
      </c>
      <c r="U187" s="1595" t="s">
        <v>111</v>
      </c>
      <c r="V187" s="1595" t="s">
        <v>88</v>
      </c>
      <c r="W187" s="1596" t="s">
        <v>3993</v>
      </c>
      <c r="X187" s="1595" t="s">
        <v>1423</v>
      </c>
      <c r="Y187" s="1597" t="s">
        <v>4082</v>
      </c>
      <c r="Z187" s="2178" t="s">
        <v>172</v>
      </c>
      <c r="AA187" s="2179">
        <v>3.3044</v>
      </c>
      <c r="AB187" s="2180">
        <f t="shared" si="71"/>
        <v>4956.6</v>
      </c>
      <c r="AC187" s="1602" t="s">
        <v>1518</v>
      </c>
      <c r="AD187" s="1613" t="s">
        <v>81</v>
      </c>
      <c r="AE187" s="1613">
        <v>1</v>
      </c>
      <c r="AF187" s="1613"/>
      <c r="AG187" s="1614">
        <f t="shared" si="72"/>
        <v>1500</v>
      </c>
      <c r="AH187" s="1615"/>
      <c r="AI187" s="1615"/>
      <c r="AJ187" s="1615" t="s">
        <v>1519</v>
      </c>
      <c r="AK187" s="1623"/>
      <c r="AL187" s="2324">
        <f t="shared" si="73"/>
        <v>1500</v>
      </c>
      <c r="AM187" s="1624"/>
      <c r="AN187" s="1625"/>
      <c r="AO187" s="1625"/>
      <c r="AP187" s="1430">
        <f>J187/1</f>
        <v>1500</v>
      </c>
      <c r="AQ187" s="1625"/>
      <c r="AR187" s="1625"/>
      <c r="AS187" s="1625"/>
      <c r="AT187" s="1625"/>
      <c r="AU187" s="2325"/>
      <c r="AV187" s="2326">
        <f t="shared" si="74"/>
        <v>1437.5</v>
      </c>
      <c r="AW187" s="2329">
        <f t="shared" si="75"/>
        <v>62.5</v>
      </c>
      <c r="AX187" s="1455"/>
      <c r="AY187" s="1455"/>
      <c r="AZ187" s="1455"/>
      <c r="BA187" s="1455"/>
      <c r="BB187" s="1455"/>
      <c r="BC187" s="1455"/>
      <c r="BD187" s="1455"/>
      <c r="BE187" s="1455"/>
      <c r="BF187" s="1455"/>
      <c r="BG187" s="1455"/>
      <c r="BH187" s="1455"/>
      <c r="BI187" s="1455"/>
      <c r="BJ187" s="1455"/>
      <c r="BK187" s="1455"/>
      <c r="BL187" s="1455"/>
      <c r="BM187" s="1455"/>
      <c r="BN187" s="1455"/>
      <c r="BO187" s="1455"/>
      <c r="BP187" s="1455"/>
      <c r="BQ187" s="1455"/>
      <c r="BR187" s="1455"/>
      <c r="BS187" s="1455"/>
      <c r="BT187" s="1455"/>
      <c r="BU187" s="1455"/>
      <c r="BV187" s="1455"/>
      <c r="BW187" s="1455"/>
      <c r="BX187" s="1455"/>
      <c r="BY187" s="1455"/>
      <c r="BZ187" s="1455"/>
      <c r="CA187" s="1455"/>
      <c r="CB187" s="1455"/>
      <c r="CC187" s="1455"/>
      <c r="CD187" s="1455"/>
      <c r="CE187" s="1455"/>
      <c r="CF187" s="1455"/>
      <c r="CG187" s="1455"/>
      <c r="CH187" s="1455"/>
      <c r="CI187" s="1455"/>
      <c r="CJ187" s="1455"/>
      <c r="CK187" s="1455"/>
      <c r="CL187" s="1455"/>
      <c r="CM187" s="1455"/>
      <c r="CN187" s="1455"/>
      <c r="CO187" s="1455"/>
      <c r="CP187" s="1455"/>
      <c r="CQ187" s="1455"/>
      <c r="CR187" s="1455"/>
      <c r="CS187" s="1455"/>
      <c r="CT187" s="1455"/>
      <c r="CU187" s="1455"/>
      <c r="CV187" s="1455"/>
      <c r="CW187" s="1455"/>
      <c r="CX187" s="1455"/>
      <c r="CY187" s="1455"/>
      <c r="CZ187" s="1455"/>
      <c r="DA187" s="1455"/>
      <c r="DB187" s="1455"/>
      <c r="DC187" s="1455"/>
      <c r="DD187" s="1455"/>
      <c r="DE187" s="1455"/>
      <c r="DF187" s="1455"/>
      <c r="DG187" s="1455"/>
      <c r="DH187" s="1455"/>
      <c r="DI187" s="1455"/>
      <c r="DJ187" s="1455"/>
      <c r="DK187" s="1455"/>
      <c r="DL187" s="1455"/>
      <c r="DM187" s="1455"/>
      <c r="DN187" s="1455"/>
      <c r="DO187" s="1455"/>
      <c r="DP187" s="1455"/>
      <c r="DQ187" s="1455"/>
      <c r="DR187" s="1455"/>
      <c r="DS187" s="1455"/>
      <c r="DT187" s="1455"/>
      <c r="DU187" s="1455"/>
      <c r="DV187" s="1455"/>
      <c r="DW187" s="1455"/>
      <c r="DX187" s="1455"/>
      <c r="DY187" s="1455"/>
      <c r="DZ187" s="1455"/>
      <c r="EA187" s="1455"/>
      <c r="EB187" s="1455"/>
      <c r="EC187" s="1455"/>
      <c r="ED187" s="1455"/>
      <c r="EE187" s="1455"/>
      <c r="EF187" s="1455"/>
      <c r="EG187" s="1455"/>
      <c r="EH187" s="1455"/>
      <c r="EI187" s="1455"/>
      <c r="EJ187" s="1455"/>
      <c r="EK187" s="1455"/>
      <c r="EL187" s="1455"/>
      <c r="EM187" s="1455"/>
      <c r="EN187" s="1455"/>
      <c r="EO187" s="1455"/>
      <c r="EP187" s="1455"/>
      <c r="EQ187" s="1455"/>
      <c r="ER187" s="1455"/>
      <c r="ES187" s="1455"/>
      <c r="ET187" s="1455"/>
      <c r="EU187" s="1455"/>
      <c r="EV187" s="1455"/>
      <c r="EW187" s="1455"/>
      <c r="EX187" s="1455"/>
      <c r="EY187" s="1455"/>
      <c r="EZ187" s="1455"/>
      <c r="FA187" s="1455"/>
      <c r="FB187" s="1455"/>
      <c r="FC187" s="1455"/>
      <c r="FD187" s="1455"/>
      <c r="FE187" s="1455"/>
      <c r="FF187" s="1455"/>
      <c r="FG187" s="1455"/>
      <c r="FH187" s="1455"/>
      <c r="FI187" s="1455"/>
      <c r="FJ187" s="1455"/>
      <c r="FK187" s="1455"/>
      <c r="FL187" s="1455"/>
      <c r="FM187" s="1455"/>
      <c r="FN187" s="1455"/>
      <c r="FO187" s="1455"/>
      <c r="FP187" s="1455"/>
      <c r="FQ187" s="1455"/>
      <c r="FR187" s="1455"/>
      <c r="FS187" s="1455"/>
      <c r="FT187" s="1455"/>
      <c r="FU187" s="1455"/>
      <c r="FV187" s="1455"/>
      <c r="FW187" s="1455"/>
      <c r="FX187" s="1455"/>
      <c r="FY187" s="1455"/>
      <c r="FZ187" s="1455"/>
      <c r="GA187" s="1455"/>
      <c r="GB187" s="1455"/>
      <c r="GC187" s="1455"/>
      <c r="GD187" s="1455"/>
      <c r="GE187" s="1455"/>
      <c r="GF187" s="1455"/>
      <c r="GG187" s="1455"/>
      <c r="GH187" s="1455"/>
      <c r="GI187" s="1455"/>
      <c r="GJ187" s="1455"/>
      <c r="GK187" s="1455"/>
      <c r="GL187" s="1455"/>
      <c r="GM187" s="1455"/>
      <c r="GN187" s="1455"/>
      <c r="GO187" s="1455"/>
      <c r="GP187" s="1455"/>
      <c r="GQ187" s="1455"/>
      <c r="GR187" s="1455"/>
      <c r="GS187" s="1455"/>
      <c r="GT187" s="1455"/>
      <c r="GU187" s="1455"/>
      <c r="GV187" s="1455"/>
      <c r="GW187" s="1455"/>
      <c r="GX187" s="1455"/>
      <c r="GY187" s="1455"/>
      <c r="GZ187" s="1455"/>
      <c r="HA187" s="1455"/>
      <c r="HB187" s="1455"/>
      <c r="HC187" s="1455"/>
      <c r="HD187" s="1455"/>
      <c r="HE187" s="1455"/>
      <c r="HF187" s="1455"/>
      <c r="HG187" s="1455"/>
      <c r="HH187" s="1455"/>
      <c r="HI187" s="1455"/>
      <c r="HJ187" s="1455"/>
      <c r="HK187" s="1455"/>
      <c r="HL187" s="1455"/>
      <c r="HM187" s="1455"/>
      <c r="HN187" s="1455"/>
      <c r="HO187" s="1455"/>
      <c r="HP187" s="1455"/>
      <c r="HQ187" s="1455"/>
      <c r="HR187" s="1455"/>
      <c r="HS187" s="1455"/>
      <c r="HT187" s="1455"/>
      <c r="HU187" s="1455"/>
      <c r="HV187" s="1455"/>
      <c r="HW187" s="1455"/>
      <c r="HX187" s="1455"/>
      <c r="HY187" s="1455"/>
      <c r="HZ187" s="1455"/>
      <c r="IA187" s="1455"/>
      <c r="IB187" s="1455"/>
      <c r="IC187" s="1455"/>
      <c r="ID187" s="1455"/>
      <c r="IE187" s="1455"/>
      <c r="IF187" s="1455"/>
      <c r="IG187" s="1455"/>
      <c r="IH187" s="1455"/>
      <c r="II187" s="1455"/>
      <c r="IJ187" s="1455"/>
      <c r="IK187" s="1455"/>
      <c r="IL187" s="1455"/>
      <c r="IM187" s="1455"/>
      <c r="IN187" s="1455"/>
      <c r="IO187" s="1455"/>
      <c r="IP187" s="1455"/>
      <c r="IQ187" s="1455"/>
      <c r="IR187" s="1455"/>
      <c r="IS187" s="1455"/>
      <c r="IT187" s="1455"/>
      <c r="IU187" s="1455"/>
      <c r="IV187" s="1455"/>
      <c r="IW187" s="1455"/>
      <c r="IX187" s="1455"/>
      <c r="IY187" s="1455"/>
      <c r="IZ187" s="1455"/>
      <c r="JA187" s="1455"/>
      <c r="JB187" s="1455"/>
      <c r="JC187" s="1455"/>
      <c r="JD187" s="1455"/>
      <c r="JE187" s="1455"/>
      <c r="JF187" s="1455"/>
      <c r="JG187" s="1455"/>
      <c r="JH187" s="1455"/>
      <c r="JI187" s="1455"/>
      <c r="JJ187" s="1455"/>
      <c r="JK187" s="1455"/>
      <c r="JL187" s="1455"/>
      <c r="JM187" s="1455"/>
      <c r="JN187" s="1455"/>
      <c r="JO187" s="1455"/>
      <c r="JP187" s="1455"/>
      <c r="JQ187" s="1455"/>
      <c r="JR187" s="1455"/>
      <c r="JS187" s="1455"/>
      <c r="JT187" s="1455"/>
      <c r="JU187" s="1455"/>
      <c r="JV187" s="1455"/>
      <c r="JW187" s="1455"/>
      <c r="JX187" s="1455"/>
      <c r="JY187" s="1455"/>
      <c r="JZ187" s="1455"/>
      <c r="KA187" s="1455"/>
      <c r="KB187" s="1455"/>
      <c r="KC187" s="1455"/>
      <c r="KD187" s="1455"/>
      <c r="KE187" s="1455"/>
      <c r="KF187" s="1455"/>
      <c r="KG187" s="1455"/>
      <c r="KH187" s="1455"/>
      <c r="KI187" s="1455"/>
      <c r="KJ187" s="1455"/>
      <c r="KK187" s="1455"/>
      <c r="KL187" s="1455"/>
      <c r="KM187" s="1455"/>
      <c r="KN187" s="1455"/>
      <c r="KO187" s="1455"/>
      <c r="KP187" s="1455"/>
      <c r="KQ187" s="1455"/>
      <c r="KR187" s="1455"/>
      <c r="KS187" s="1455"/>
      <c r="KT187" s="1455"/>
      <c r="KU187" s="1455"/>
      <c r="KV187" s="1455"/>
      <c r="KW187" s="1455"/>
      <c r="KX187" s="1455"/>
      <c r="KY187" s="1455"/>
      <c r="KZ187" s="1455"/>
      <c r="LA187" s="1455"/>
      <c r="LB187" s="1455"/>
      <c r="LC187" s="1455"/>
      <c r="LD187" s="1467"/>
      <c r="LE187" s="1467"/>
      <c r="LF187" s="1467"/>
      <c r="LG187" s="1467"/>
      <c r="LH187" s="1467"/>
      <c r="LI187" s="1467"/>
      <c r="LJ187" s="1467"/>
      <c r="LK187" s="1467"/>
      <c r="LL187" s="1467"/>
      <c r="LM187" s="1645"/>
    </row>
    <row r="188" s="1482" customFormat="1" ht="47" customHeight="1" spans="1:325">
      <c r="A188" s="2153">
        <v>45922</v>
      </c>
      <c r="B188" s="2154" t="s">
        <v>713</v>
      </c>
      <c r="C188" s="2155" t="s">
        <v>115</v>
      </c>
      <c r="D188" s="2156">
        <v>4500180104</v>
      </c>
      <c r="E188" s="1615" t="s">
        <v>1519</v>
      </c>
      <c r="F188" s="2156" t="s">
        <v>4085</v>
      </c>
      <c r="G188" s="2158" t="s">
        <v>4004</v>
      </c>
      <c r="H188" s="2158" t="s">
        <v>3813</v>
      </c>
      <c r="I188" s="1880" t="s">
        <v>3814</v>
      </c>
      <c r="J188" s="1543">
        <v>1704</v>
      </c>
      <c r="K188" s="1876">
        <v>0</v>
      </c>
      <c r="L188" s="1876">
        <v>6</v>
      </c>
      <c r="M188" s="1876">
        <f t="shared" si="70"/>
        <v>284</v>
      </c>
      <c r="N188" s="2166">
        <v>45964</v>
      </c>
      <c r="O188" s="2166">
        <v>45962</v>
      </c>
      <c r="P188" s="2164" t="s">
        <v>4080</v>
      </c>
      <c r="Q188" s="1841" t="s">
        <v>78</v>
      </c>
      <c r="R188" s="2168" t="s">
        <v>4081</v>
      </c>
      <c r="S188" s="2168" t="s">
        <v>111</v>
      </c>
      <c r="T188" s="1573">
        <v>45928</v>
      </c>
      <c r="U188" s="1595" t="s">
        <v>111</v>
      </c>
      <c r="V188" s="1595" t="s">
        <v>88</v>
      </c>
      <c r="W188" s="1596" t="s">
        <v>3993</v>
      </c>
      <c r="X188" s="1595" t="s">
        <v>1423</v>
      </c>
      <c r="Y188" s="1597" t="s">
        <v>4082</v>
      </c>
      <c r="Z188" s="2178" t="s">
        <v>172</v>
      </c>
      <c r="AA188" s="2179">
        <v>3.6665</v>
      </c>
      <c r="AB188" s="2180">
        <f t="shared" si="71"/>
        <v>6247.716</v>
      </c>
      <c r="AC188" s="1602" t="s">
        <v>1518</v>
      </c>
      <c r="AD188" s="1613" t="s">
        <v>81</v>
      </c>
      <c r="AE188" s="1613">
        <v>1</v>
      </c>
      <c r="AF188" s="1613"/>
      <c r="AG188" s="1614">
        <f t="shared" si="72"/>
        <v>1704</v>
      </c>
      <c r="AH188" s="1615"/>
      <c r="AI188" s="1615"/>
      <c r="AJ188" s="1615" t="s">
        <v>1519</v>
      </c>
      <c r="AK188" s="1623"/>
      <c r="AL188" s="2324">
        <f t="shared" si="73"/>
        <v>1704</v>
      </c>
      <c r="AM188" s="1624"/>
      <c r="AN188" s="1625"/>
      <c r="AO188" s="1625"/>
      <c r="AP188" s="1625"/>
      <c r="AQ188" s="1430">
        <f>J188/1</f>
        <v>1704</v>
      </c>
      <c r="AR188" s="1625"/>
      <c r="AS188" s="1625"/>
      <c r="AT188" s="1625"/>
      <c r="AU188" s="2325"/>
      <c r="AV188" s="2326">
        <f t="shared" si="74"/>
        <v>1633</v>
      </c>
      <c r="AW188" s="2329">
        <f t="shared" si="75"/>
        <v>71</v>
      </c>
      <c r="AX188" s="1455"/>
      <c r="AY188" s="1455"/>
      <c r="AZ188" s="1455"/>
      <c r="BA188" s="1455"/>
      <c r="BB188" s="1455"/>
      <c r="BC188" s="1455"/>
      <c r="BD188" s="1455"/>
      <c r="BE188" s="1455"/>
      <c r="BF188" s="1455"/>
      <c r="BG188" s="1455"/>
      <c r="BH188" s="1455"/>
      <c r="BI188" s="1455"/>
      <c r="BJ188" s="1455"/>
      <c r="BK188" s="1455"/>
      <c r="BL188" s="1455"/>
      <c r="BM188" s="1455"/>
      <c r="BN188" s="1455"/>
      <c r="BO188" s="1455"/>
      <c r="BP188" s="1455"/>
      <c r="BQ188" s="1455"/>
      <c r="BR188" s="1455"/>
      <c r="BS188" s="1455"/>
      <c r="BT188" s="1455"/>
      <c r="BU188" s="1455"/>
      <c r="BV188" s="1455"/>
      <c r="BW188" s="1455"/>
      <c r="BX188" s="1455"/>
      <c r="BY188" s="1455"/>
      <c r="BZ188" s="1455"/>
      <c r="CA188" s="1455"/>
      <c r="CB188" s="1455"/>
      <c r="CC188" s="1455"/>
      <c r="CD188" s="1455"/>
      <c r="CE188" s="1455"/>
      <c r="CF188" s="1455"/>
      <c r="CG188" s="1455"/>
      <c r="CH188" s="1455"/>
      <c r="CI188" s="1455"/>
      <c r="CJ188" s="1455"/>
      <c r="CK188" s="1455"/>
      <c r="CL188" s="1455"/>
      <c r="CM188" s="1455"/>
      <c r="CN188" s="1455"/>
      <c r="CO188" s="1455"/>
      <c r="CP188" s="1455"/>
      <c r="CQ188" s="1455"/>
      <c r="CR188" s="1455"/>
      <c r="CS188" s="1455"/>
      <c r="CT188" s="1455"/>
      <c r="CU188" s="1455"/>
      <c r="CV188" s="1455"/>
      <c r="CW188" s="1455"/>
      <c r="CX188" s="1455"/>
      <c r="CY188" s="1455"/>
      <c r="CZ188" s="1455"/>
      <c r="DA188" s="1455"/>
      <c r="DB188" s="1455"/>
      <c r="DC188" s="1455"/>
      <c r="DD188" s="1455"/>
      <c r="DE188" s="1455"/>
      <c r="DF188" s="1455"/>
      <c r="DG188" s="1455"/>
      <c r="DH188" s="1455"/>
      <c r="DI188" s="1455"/>
      <c r="DJ188" s="1455"/>
      <c r="DK188" s="1455"/>
      <c r="DL188" s="1455"/>
      <c r="DM188" s="1455"/>
      <c r="DN188" s="1455"/>
      <c r="DO188" s="1455"/>
      <c r="DP188" s="1455"/>
      <c r="DQ188" s="1455"/>
      <c r="DR188" s="1455"/>
      <c r="DS188" s="1455"/>
      <c r="DT188" s="1455"/>
      <c r="DU188" s="1455"/>
      <c r="DV188" s="1455"/>
      <c r="DW188" s="1455"/>
      <c r="DX188" s="1455"/>
      <c r="DY188" s="1455"/>
      <c r="DZ188" s="1455"/>
      <c r="EA188" s="1455"/>
      <c r="EB188" s="1455"/>
      <c r="EC188" s="1455"/>
      <c r="ED188" s="1455"/>
      <c r="EE188" s="1455"/>
      <c r="EF188" s="1455"/>
      <c r="EG188" s="1455"/>
      <c r="EH188" s="1455"/>
      <c r="EI188" s="1455"/>
      <c r="EJ188" s="1455"/>
      <c r="EK188" s="1455"/>
      <c r="EL188" s="1455"/>
      <c r="EM188" s="1455"/>
      <c r="EN188" s="1455"/>
      <c r="EO188" s="1455"/>
      <c r="EP188" s="1455"/>
      <c r="EQ188" s="1455"/>
      <c r="ER188" s="1455"/>
      <c r="ES188" s="1455"/>
      <c r="ET188" s="1455"/>
      <c r="EU188" s="1455"/>
      <c r="EV188" s="1455"/>
      <c r="EW188" s="1455"/>
      <c r="EX188" s="1455"/>
      <c r="EY188" s="1455"/>
      <c r="EZ188" s="1455"/>
      <c r="FA188" s="1455"/>
      <c r="FB188" s="1455"/>
      <c r="FC188" s="1455"/>
      <c r="FD188" s="1455"/>
      <c r="FE188" s="1455"/>
      <c r="FF188" s="1455"/>
      <c r="FG188" s="1455"/>
      <c r="FH188" s="1455"/>
      <c r="FI188" s="1455"/>
      <c r="FJ188" s="1455"/>
      <c r="FK188" s="1455"/>
      <c r="FL188" s="1455"/>
      <c r="FM188" s="1455"/>
      <c r="FN188" s="1455"/>
      <c r="FO188" s="1455"/>
      <c r="FP188" s="1455"/>
      <c r="FQ188" s="1455"/>
      <c r="FR188" s="1455"/>
      <c r="FS188" s="1455"/>
      <c r="FT188" s="1455"/>
      <c r="FU188" s="1455"/>
      <c r="FV188" s="1455"/>
      <c r="FW188" s="1455"/>
      <c r="FX188" s="1455"/>
      <c r="FY188" s="1455"/>
      <c r="FZ188" s="1455"/>
      <c r="GA188" s="1455"/>
      <c r="GB188" s="1455"/>
      <c r="GC188" s="1455"/>
      <c r="GD188" s="1455"/>
      <c r="GE188" s="1455"/>
      <c r="GF188" s="1455"/>
      <c r="GG188" s="1455"/>
      <c r="GH188" s="1455"/>
      <c r="GI188" s="1455"/>
      <c r="GJ188" s="1455"/>
      <c r="GK188" s="1455"/>
      <c r="GL188" s="1455"/>
      <c r="GM188" s="1455"/>
      <c r="GN188" s="1455"/>
      <c r="GO188" s="1455"/>
      <c r="GP188" s="1455"/>
      <c r="GQ188" s="1455"/>
      <c r="GR188" s="1455"/>
      <c r="GS188" s="1455"/>
      <c r="GT188" s="1455"/>
      <c r="GU188" s="1455"/>
      <c r="GV188" s="1455"/>
      <c r="GW188" s="1455"/>
      <c r="GX188" s="1455"/>
      <c r="GY188" s="1455"/>
      <c r="GZ188" s="1455"/>
      <c r="HA188" s="1455"/>
      <c r="HB188" s="1455"/>
      <c r="HC188" s="1455"/>
      <c r="HD188" s="1455"/>
      <c r="HE188" s="1455"/>
      <c r="HF188" s="1455"/>
      <c r="HG188" s="1455"/>
      <c r="HH188" s="1455"/>
      <c r="HI188" s="1455"/>
      <c r="HJ188" s="1455"/>
      <c r="HK188" s="1455"/>
      <c r="HL188" s="1455"/>
      <c r="HM188" s="1455"/>
      <c r="HN188" s="1455"/>
      <c r="HO188" s="1455"/>
      <c r="HP188" s="1455"/>
      <c r="HQ188" s="1455"/>
      <c r="HR188" s="1455"/>
      <c r="HS188" s="1455"/>
      <c r="HT188" s="1455"/>
      <c r="HU188" s="1455"/>
      <c r="HV188" s="1455"/>
      <c r="HW188" s="1455"/>
      <c r="HX188" s="1455"/>
      <c r="HY188" s="1455"/>
      <c r="HZ188" s="1455"/>
      <c r="IA188" s="1455"/>
      <c r="IB188" s="1455"/>
      <c r="IC188" s="1455"/>
      <c r="ID188" s="1455"/>
      <c r="IE188" s="1455"/>
      <c r="IF188" s="1455"/>
      <c r="IG188" s="1455"/>
      <c r="IH188" s="1455"/>
      <c r="II188" s="1455"/>
      <c r="IJ188" s="1455"/>
      <c r="IK188" s="1455"/>
      <c r="IL188" s="1455"/>
      <c r="IM188" s="1455"/>
      <c r="IN188" s="1455"/>
      <c r="IO188" s="1455"/>
      <c r="IP188" s="1455"/>
      <c r="IQ188" s="1455"/>
      <c r="IR188" s="1455"/>
      <c r="IS188" s="1455"/>
      <c r="IT188" s="1455"/>
      <c r="IU188" s="1455"/>
      <c r="IV188" s="1455"/>
      <c r="IW188" s="1455"/>
      <c r="IX188" s="1455"/>
      <c r="IY188" s="1455"/>
      <c r="IZ188" s="1455"/>
      <c r="JA188" s="1455"/>
      <c r="JB188" s="1455"/>
      <c r="JC188" s="1455"/>
      <c r="JD188" s="1455"/>
      <c r="JE188" s="1455"/>
      <c r="JF188" s="1455"/>
      <c r="JG188" s="1455"/>
      <c r="JH188" s="1455"/>
      <c r="JI188" s="1455"/>
      <c r="JJ188" s="1455"/>
      <c r="JK188" s="1455"/>
      <c r="JL188" s="1455"/>
      <c r="JM188" s="1455"/>
      <c r="JN188" s="1455"/>
      <c r="JO188" s="1455"/>
      <c r="JP188" s="1455"/>
      <c r="JQ188" s="1455"/>
      <c r="JR188" s="1455"/>
      <c r="JS188" s="1455"/>
      <c r="JT188" s="1455"/>
      <c r="JU188" s="1455"/>
      <c r="JV188" s="1455"/>
      <c r="JW188" s="1455"/>
      <c r="JX188" s="1455"/>
      <c r="JY188" s="1455"/>
      <c r="JZ188" s="1455"/>
      <c r="KA188" s="1455"/>
      <c r="KB188" s="1455"/>
      <c r="KC188" s="1455"/>
      <c r="KD188" s="1455"/>
      <c r="KE188" s="1455"/>
      <c r="KF188" s="1455"/>
      <c r="KG188" s="1455"/>
      <c r="KH188" s="1455"/>
      <c r="KI188" s="1455"/>
      <c r="KJ188" s="1455"/>
      <c r="KK188" s="1455"/>
      <c r="KL188" s="1455"/>
      <c r="KM188" s="1455"/>
      <c r="KN188" s="1455"/>
      <c r="KO188" s="1455"/>
      <c r="KP188" s="1455"/>
      <c r="KQ188" s="1455"/>
      <c r="KR188" s="1455"/>
      <c r="KS188" s="1455"/>
      <c r="KT188" s="1455"/>
      <c r="KU188" s="1455"/>
      <c r="KV188" s="1455"/>
      <c r="KW188" s="1455"/>
      <c r="KX188" s="1455"/>
      <c r="KY188" s="1455"/>
      <c r="KZ188" s="1455"/>
      <c r="LA188" s="1455"/>
      <c r="LB188" s="1455"/>
      <c r="LC188" s="1455"/>
      <c r="LD188" s="1467"/>
      <c r="LE188" s="1467"/>
      <c r="LF188" s="1467"/>
      <c r="LG188" s="1467"/>
      <c r="LH188" s="1467"/>
      <c r="LI188" s="1467"/>
      <c r="LJ188" s="1467"/>
      <c r="LK188" s="1467"/>
      <c r="LL188" s="1467"/>
      <c r="LM188" s="1645"/>
    </row>
    <row r="189" s="1479" customFormat="1" ht="47" customHeight="1" spans="1:325">
      <c r="A189" s="2147">
        <v>45922</v>
      </c>
      <c r="B189" s="2148" t="s">
        <v>713</v>
      </c>
      <c r="C189" s="2149" t="s">
        <v>115</v>
      </c>
      <c r="D189" s="2150">
        <v>4500180104</v>
      </c>
      <c r="E189" s="1605" t="s">
        <v>1519</v>
      </c>
      <c r="F189" s="2150" t="s">
        <v>4086</v>
      </c>
      <c r="G189" s="2152" t="s">
        <v>4006</v>
      </c>
      <c r="H189" s="2152" t="s">
        <v>3817</v>
      </c>
      <c r="I189" s="1532" t="s">
        <v>3818</v>
      </c>
      <c r="J189" s="1522">
        <v>900</v>
      </c>
      <c r="K189" s="1534">
        <v>0</v>
      </c>
      <c r="L189" s="1534">
        <v>6</v>
      </c>
      <c r="M189" s="1534">
        <f t="shared" si="70"/>
        <v>150</v>
      </c>
      <c r="N189" s="2163">
        <v>45964</v>
      </c>
      <c r="O189" s="2163">
        <v>45962</v>
      </c>
      <c r="P189" s="2164" t="s">
        <v>4080</v>
      </c>
      <c r="Q189" s="2169" t="s">
        <v>78</v>
      </c>
      <c r="R189" s="2167" t="s">
        <v>4081</v>
      </c>
      <c r="S189" s="2167" t="s">
        <v>111</v>
      </c>
      <c r="T189" s="1557">
        <v>45928</v>
      </c>
      <c r="U189" s="1578" t="s">
        <v>111</v>
      </c>
      <c r="V189" s="1578" t="s">
        <v>88</v>
      </c>
      <c r="W189" s="1579" t="s">
        <v>3993</v>
      </c>
      <c r="X189" s="1578" t="s">
        <v>1423</v>
      </c>
      <c r="Y189" s="1580" t="s">
        <v>4082</v>
      </c>
      <c r="Z189" s="2173" t="s">
        <v>172</v>
      </c>
      <c r="AA189" s="2174">
        <v>3.6456</v>
      </c>
      <c r="AB189" s="2175">
        <f t="shared" si="71"/>
        <v>3281.04</v>
      </c>
      <c r="AC189" s="1602" t="s">
        <v>1518</v>
      </c>
      <c r="AD189" s="1603" t="s">
        <v>81</v>
      </c>
      <c r="AE189" s="1603">
        <v>1</v>
      </c>
      <c r="AF189" s="1603"/>
      <c r="AG189" s="1604">
        <f t="shared" si="72"/>
        <v>900</v>
      </c>
      <c r="AH189" s="1605"/>
      <c r="AI189" s="1605"/>
      <c r="AJ189" s="1605" t="s">
        <v>1519</v>
      </c>
      <c r="AK189" s="1616"/>
      <c r="AL189" s="2314">
        <f t="shared" si="73"/>
        <v>900</v>
      </c>
      <c r="AM189" s="1617"/>
      <c r="AN189" s="1618"/>
      <c r="AO189" s="1618"/>
      <c r="AP189" s="1618"/>
      <c r="AQ189" s="1618"/>
      <c r="AR189" s="1622">
        <f>J189/1</f>
        <v>900</v>
      </c>
      <c r="AS189" s="1618"/>
      <c r="AT189" s="1618"/>
      <c r="AU189" s="2317"/>
      <c r="AV189" s="2292">
        <f t="shared" si="74"/>
        <v>862.5</v>
      </c>
      <c r="AW189" s="2297">
        <f t="shared" si="75"/>
        <v>37.5</v>
      </c>
      <c r="AX189" s="1633"/>
      <c r="AY189" s="1633"/>
      <c r="AZ189" s="1633"/>
      <c r="BA189" s="1633"/>
      <c r="BB189" s="1633"/>
      <c r="BC189" s="1633"/>
      <c r="BD189" s="1633"/>
      <c r="BE189" s="1633"/>
      <c r="BF189" s="1633"/>
      <c r="BG189" s="1633"/>
      <c r="BH189" s="1633"/>
      <c r="BI189" s="1633"/>
      <c r="BJ189" s="1633"/>
      <c r="BK189" s="1633"/>
      <c r="BL189" s="1633"/>
      <c r="BM189" s="1633"/>
      <c r="BN189" s="1633"/>
      <c r="BO189" s="1633"/>
      <c r="BP189" s="1633"/>
      <c r="BQ189" s="1633"/>
      <c r="BR189" s="1633"/>
      <c r="BS189" s="1633"/>
      <c r="BT189" s="1633"/>
      <c r="BU189" s="1633"/>
      <c r="BV189" s="1633"/>
      <c r="BW189" s="1633"/>
      <c r="BX189" s="1633"/>
      <c r="BY189" s="1633"/>
      <c r="BZ189" s="1633"/>
      <c r="CA189" s="1633"/>
      <c r="CB189" s="1633"/>
      <c r="CC189" s="1633"/>
      <c r="CD189" s="1633"/>
      <c r="CE189" s="1633"/>
      <c r="CF189" s="1633"/>
      <c r="CG189" s="1633"/>
      <c r="CH189" s="1633"/>
      <c r="CI189" s="1633"/>
      <c r="CJ189" s="1633"/>
      <c r="CK189" s="1633"/>
      <c r="CL189" s="1633"/>
      <c r="CM189" s="1633"/>
      <c r="CN189" s="1633"/>
      <c r="CO189" s="1633"/>
      <c r="CP189" s="1633"/>
      <c r="CQ189" s="1633"/>
      <c r="CR189" s="1633"/>
      <c r="CS189" s="1633"/>
      <c r="CT189" s="1633"/>
      <c r="CU189" s="1633"/>
      <c r="CV189" s="1633"/>
      <c r="CW189" s="1633"/>
      <c r="CX189" s="1633"/>
      <c r="CY189" s="1633"/>
      <c r="CZ189" s="1633"/>
      <c r="DA189" s="1633"/>
      <c r="DB189" s="1633"/>
      <c r="DC189" s="1633"/>
      <c r="DD189" s="1633"/>
      <c r="DE189" s="1633"/>
      <c r="DF189" s="1633"/>
      <c r="DG189" s="1633"/>
      <c r="DH189" s="1633"/>
      <c r="DI189" s="1633"/>
      <c r="DJ189" s="1633"/>
      <c r="DK189" s="1633"/>
      <c r="DL189" s="1633"/>
      <c r="DM189" s="1633"/>
      <c r="DN189" s="1633"/>
      <c r="DO189" s="1633"/>
      <c r="DP189" s="1633"/>
      <c r="DQ189" s="1633"/>
      <c r="DR189" s="1633"/>
      <c r="DS189" s="1633"/>
      <c r="DT189" s="1633"/>
      <c r="DU189" s="1633"/>
      <c r="DV189" s="1633"/>
      <c r="DW189" s="1633"/>
      <c r="DX189" s="1633"/>
      <c r="DY189" s="1633"/>
      <c r="DZ189" s="1633"/>
      <c r="EA189" s="1633"/>
      <c r="EB189" s="1633"/>
      <c r="EC189" s="1633"/>
      <c r="ED189" s="1633"/>
      <c r="EE189" s="1633"/>
      <c r="EF189" s="1633"/>
      <c r="EG189" s="1633"/>
      <c r="EH189" s="1633"/>
      <c r="EI189" s="1633"/>
      <c r="EJ189" s="1633"/>
      <c r="EK189" s="1633"/>
      <c r="EL189" s="1633"/>
      <c r="EM189" s="1633"/>
      <c r="EN189" s="1633"/>
      <c r="EO189" s="1633"/>
      <c r="EP189" s="1633"/>
      <c r="EQ189" s="1633"/>
      <c r="ER189" s="1633"/>
      <c r="ES189" s="1633"/>
      <c r="ET189" s="1633"/>
      <c r="EU189" s="1633"/>
      <c r="EV189" s="1633"/>
      <c r="EW189" s="1633"/>
      <c r="EX189" s="1633"/>
      <c r="EY189" s="1633"/>
      <c r="EZ189" s="1633"/>
      <c r="FA189" s="1633"/>
      <c r="FB189" s="1633"/>
      <c r="FC189" s="1633"/>
      <c r="FD189" s="1633"/>
      <c r="FE189" s="1633"/>
      <c r="FF189" s="1633"/>
      <c r="FG189" s="1633"/>
      <c r="FH189" s="1633"/>
      <c r="FI189" s="1633"/>
      <c r="FJ189" s="1633"/>
      <c r="FK189" s="1633"/>
      <c r="FL189" s="1633"/>
      <c r="FM189" s="1633"/>
      <c r="FN189" s="1633"/>
      <c r="FO189" s="1633"/>
      <c r="FP189" s="1633"/>
      <c r="FQ189" s="1633"/>
      <c r="FR189" s="1633"/>
      <c r="FS189" s="1633"/>
      <c r="FT189" s="1633"/>
      <c r="FU189" s="1633"/>
      <c r="FV189" s="1633"/>
      <c r="FW189" s="1633"/>
      <c r="FX189" s="1633"/>
      <c r="FY189" s="1633"/>
      <c r="FZ189" s="1633"/>
      <c r="GA189" s="1633"/>
      <c r="GB189" s="1633"/>
      <c r="GC189" s="1633"/>
      <c r="GD189" s="1633"/>
      <c r="GE189" s="1633"/>
      <c r="GF189" s="1633"/>
      <c r="GG189" s="1633"/>
      <c r="GH189" s="1633"/>
      <c r="GI189" s="1633"/>
      <c r="GJ189" s="1633"/>
      <c r="GK189" s="1633"/>
      <c r="GL189" s="1633"/>
      <c r="GM189" s="1633"/>
      <c r="GN189" s="1633"/>
      <c r="GO189" s="1633"/>
      <c r="GP189" s="1633"/>
      <c r="GQ189" s="1633"/>
      <c r="GR189" s="1633"/>
      <c r="GS189" s="1633"/>
      <c r="GT189" s="1633"/>
      <c r="GU189" s="1633"/>
      <c r="GV189" s="1633"/>
      <c r="GW189" s="1633"/>
      <c r="GX189" s="1633"/>
      <c r="GY189" s="1633"/>
      <c r="GZ189" s="1633"/>
      <c r="HA189" s="1633"/>
      <c r="HB189" s="1633"/>
      <c r="HC189" s="1633"/>
      <c r="HD189" s="1633"/>
      <c r="HE189" s="1633"/>
      <c r="HF189" s="1633"/>
      <c r="HG189" s="1633"/>
      <c r="HH189" s="1633"/>
      <c r="HI189" s="1633"/>
      <c r="HJ189" s="1633"/>
      <c r="HK189" s="1633"/>
      <c r="HL189" s="1633"/>
      <c r="HM189" s="1633"/>
      <c r="HN189" s="1633"/>
      <c r="HO189" s="1633"/>
      <c r="HP189" s="1633"/>
      <c r="HQ189" s="1633"/>
      <c r="HR189" s="1633"/>
      <c r="HS189" s="1633"/>
      <c r="HT189" s="1633"/>
      <c r="HU189" s="1633"/>
      <c r="HV189" s="1633"/>
      <c r="HW189" s="1633"/>
      <c r="HX189" s="1633"/>
      <c r="HY189" s="1633"/>
      <c r="HZ189" s="1633"/>
      <c r="IA189" s="1633"/>
      <c r="IB189" s="1633"/>
      <c r="IC189" s="1633"/>
      <c r="ID189" s="1633"/>
      <c r="IE189" s="1633"/>
      <c r="IF189" s="1633"/>
      <c r="IG189" s="1633"/>
      <c r="IH189" s="1633"/>
      <c r="II189" s="1633"/>
      <c r="IJ189" s="1633"/>
      <c r="IK189" s="1633"/>
      <c r="IL189" s="1633"/>
      <c r="IM189" s="1633"/>
      <c r="IN189" s="1633"/>
      <c r="IO189" s="1633"/>
      <c r="IP189" s="1633"/>
      <c r="IQ189" s="1633"/>
      <c r="IR189" s="1633"/>
      <c r="IS189" s="1633"/>
      <c r="IT189" s="1633"/>
      <c r="IU189" s="1633"/>
      <c r="IV189" s="1633"/>
      <c r="IW189" s="1633"/>
      <c r="IX189" s="1633"/>
      <c r="IY189" s="1633"/>
      <c r="IZ189" s="1633"/>
      <c r="JA189" s="1633"/>
      <c r="JB189" s="1633"/>
      <c r="JC189" s="1633"/>
      <c r="JD189" s="1633"/>
      <c r="JE189" s="1633"/>
      <c r="JF189" s="1633"/>
      <c r="JG189" s="1633"/>
      <c r="JH189" s="1633"/>
      <c r="JI189" s="1633"/>
      <c r="JJ189" s="1633"/>
      <c r="JK189" s="1633"/>
      <c r="JL189" s="1633"/>
      <c r="JM189" s="1633"/>
      <c r="JN189" s="1633"/>
      <c r="JO189" s="1633"/>
      <c r="JP189" s="1633"/>
      <c r="JQ189" s="1633"/>
      <c r="JR189" s="1633"/>
      <c r="JS189" s="1633"/>
      <c r="JT189" s="1633"/>
      <c r="JU189" s="1633"/>
      <c r="JV189" s="1633"/>
      <c r="JW189" s="1633"/>
      <c r="JX189" s="1633"/>
      <c r="JY189" s="1633"/>
      <c r="JZ189" s="1633"/>
      <c r="KA189" s="1633"/>
      <c r="KB189" s="1633"/>
      <c r="KC189" s="1633"/>
      <c r="KD189" s="1633"/>
      <c r="KE189" s="1633"/>
      <c r="KF189" s="1633"/>
      <c r="KG189" s="1633"/>
      <c r="KH189" s="1633"/>
      <c r="KI189" s="1633"/>
      <c r="KJ189" s="1633"/>
      <c r="KK189" s="1633"/>
      <c r="KL189" s="1633"/>
      <c r="KM189" s="1633"/>
      <c r="KN189" s="1633"/>
      <c r="KO189" s="1633"/>
      <c r="KP189" s="1633"/>
      <c r="KQ189" s="1633"/>
      <c r="KR189" s="1633"/>
      <c r="KS189" s="1633"/>
      <c r="KT189" s="1633"/>
      <c r="KU189" s="1633"/>
      <c r="KV189" s="1633"/>
      <c r="KW189" s="1633"/>
      <c r="KX189" s="1633"/>
      <c r="KY189" s="1633"/>
      <c r="KZ189" s="1633"/>
      <c r="LA189" s="1633"/>
      <c r="LB189" s="1633"/>
      <c r="LC189" s="1633"/>
      <c r="LD189" s="1642"/>
      <c r="LE189" s="1642"/>
      <c r="LF189" s="1642"/>
      <c r="LG189" s="1642"/>
      <c r="LH189" s="1642"/>
      <c r="LI189" s="1642"/>
      <c r="LJ189" s="1642"/>
      <c r="LK189" s="1642"/>
      <c r="LL189" s="1642"/>
      <c r="LM189" s="1643"/>
    </row>
    <row r="190" s="1482" customFormat="1" ht="47" customHeight="1" spans="1:325">
      <c r="A190" s="2153">
        <v>45922</v>
      </c>
      <c r="B190" s="2154" t="s">
        <v>713</v>
      </c>
      <c r="C190" s="2155" t="s">
        <v>115</v>
      </c>
      <c r="D190" s="2156">
        <v>4500180104</v>
      </c>
      <c r="E190" s="1615" t="s">
        <v>1519</v>
      </c>
      <c r="F190" s="2156" t="s">
        <v>4087</v>
      </c>
      <c r="G190" s="2158" t="s">
        <v>4010</v>
      </c>
      <c r="H190" s="2158" t="s">
        <v>3823</v>
      </c>
      <c r="I190" s="1880" t="s">
        <v>3824</v>
      </c>
      <c r="J190" s="1543">
        <v>1122</v>
      </c>
      <c r="K190" s="1876">
        <v>0</v>
      </c>
      <c r="L190" s="1876">
        <v>6</v>
      </c>
      <c r="M190" s="1876">
        <f t="shared" si="70"/>
        <v>187</v>
      </c>
      <c r="N190" s="2166">
        <v>45964</v>
      </c>
      <c r="O190" s="2166">
        <v>45962</v>
      </c>
      <c r="P190" s="1835" t="s">
        <v>4080</v>
      </c>
      <c r="Q190" s="1841" t="s">
        <v>78</v>
      </c>
      <c r="R190" s="2168" t="s">
        <v>4081</v>
      </c>
      <c r="S190" s="2168" t="s">
        <v>111</v>
      </c>
      <c r="T190" s="1573">
        <v>45928</v>
      </c>
      <c r="U190" s="1595" t="s">
        <v>111</v>
      </c>
      <c r="V190" s="1595" t="s">
        <v>88</v>
      </c>
      <c r="W190" s="1596" t="s">
        <v>3993</v>
      </c>
      <c r="X190" s="1595" t="s">
        <v>1423</v>
      </c>
      <c r="Y190" s="1597" t="s">
        <v>4082</v>
      </c>
      <c r="Z190" s="2178" t="s">
        <v>172</v>
      </c>
      <c r="AA190" s="2179">
        <v>4.2594</v>
      </c>
      <c r="AB190" s="2180">
        <f t="shared" si="71"/>
        <v>4779.0468</v>
      </c>
      <c r="AC190" s="1602" t="s">
        <v>1518</v>
      </c>
      <c r="AD190" s="1613" t="s">
        <v>81</v>
      </c>
      <c r="AE190" s="1613">
        <v>1</v>
      </c>
      <c r="AF190" s="1613"/>
      <c r="AG190" s="1614">
        <f t="shared" si="72"/>
        <v>1122</v>
      </c>
      <c r="AH190" s="1615"/>
      <c r="AI190" s="1615"/>
      <c r="AJ190" s="1615" t="s">
        <v>1519</v>
      </c>
      <c r="AK190" s="1623"/>
      <c r="AL190" s="2324">
        <f t="shared" si="73"/>
        <v>1122</v>
      </c>
      <c r="AM190" s="1624"/>
      <c r="AN190" s="1625"/>
      <c r="AO190" s="1625"/>
      <c r="AP190" s="1625"/>
      <c r="AQ190" s="1625"/>
      <c r="AR190" s="1625"/>
      <c r="AS190" s="1625"/>
      <c r="AT190" s="1430">
        <f>J190</f>
        <v>1122</v>
      </c>
      <c r="AU190" s="2327"/>
      <c r="AV190" s="2326">
        <f t="shared" si="74"/>
        <v>1075.25</v>
      </c>
      <c r="AW190" s="2329">
        <f t="shared" si="75"/>
        <v>46.75</v>
      </c>
      <c r="AX190" s="1455"/>
      <c r="AY190" s="1455"/>
      <c r="AZ190" s="1455"/>
      <c r="BA190" s="1455"/>
      <c r="BB190" s="1455"/>
      <c r="BC190" s="1455"/>
      <c r="BD190" s="1455"/>
      <c r="BE190" s="1455"/>
      <c r="BF190" s="1455"/>
      <c r="BG190" s="1455"/>
      <c r="BH190" s="1455"/>
      <c r="BI190" s="1455"/>
      <c r="BJ190" s="1455"/>
      <c r="BK190" s="1455"/>
      <c r="BL190" s="1455"/>
      <c r="BM190" s="1455"/>
      <c r="BN190" s="1455"/>
      <c r="BO190" s="1455"/>
      <c r="BP190" s="1455"/>
      <c r="BQ190" s="1455"/>
      <c r="BR190" s="1455"/>
      <c r="BS190" s="1455"/>
      <c r="BT190" s="1455"/>
      <c r="BU190" s="1455"/>
      <c r="BV190" s="1455"/>
      <c r="BW190" s="1455"/>
      <c r="BX190" s="1455"/>
      <c r="BY190" s="1455"/>
      <c r="BZ190" s="1455"/>
      <c r="CA190" s="1455"/>
      <c r="CB190" s="1455"/>
      <c r="CC190" s="1455"/>
      <c r="CD190" s="1455"/>
      <c r="CE190" s="1455"/>
      <c r="CF190" s="1455"/>
      <c r="CG190" s="1455"/>
      <c r="CH190" s="1455"/>
      <c r="CI190" s="1455"/>
      <c r="CJ190" s="1455"/>
      <c r="CK190" s="1455"/>
      <c r="CL190" s="1455"/>
      <c r="CM190" s="1455"/>
      <c r="CN190" s="1455"/>
      <c r="CO190" s="1455"/>
      <c r="CP190" s="1455"/>
      <c r="CQ190" s="1455"/>
      <c r="CR190" s="1455"/>
      <c r="CS190" s="1455"/>
      <c r="CT190" s="1455"/>
      <c r="CU190" s="1455"/>
      <c r="CV190" s="1455"/>
      <c r="CW190" s="1455"/>
      <c r="CX190" s="1455"/>
      <c r="CY190" s="1455"/>
      <c r="CZ190" s="1455"/>
      <c r="DA190" s="1455"/>
      <c r="DB190" s="1455"/>
      <c r="DC190" s="1455"/>
      <c r="DD190" s="1455"/>
      <c r="DE190" s="1455"/>
      <c r="DF190" s="1455"/>
      <c r="DG190" s="1455"/>
      <c r="DH190" s="1455"/>
      <c r="DI190" s="1455"/>
      <c r="DJ190" s="1455"/>
      <c r="DK190" s="1455"/>
      <c r="DL190" s="1455"/>
      <c r="DM190" s="1455"/>
      <c r="DN190" s="1455"/>
      <c r="DO190" s="1455"/>
      <c r="DP190" s="1455"/>
      <c r="DQ190" s="1455"/>
      <c r="DR190" s="1455"/>
      <c r="DS190" s="1455"/>
      <c r="DT190" s="1455"/>
      <c r="DU190" s="1455"/>
      <c r="DV190" s="1455"/>
      <c r="DW190" s="1455"/>
      <c r="DX190" s="1455"/>
      <c r="DY190" s="1455"/>
      <c r="DZ190" s="1455"/>
      <c r="EA190" s="1455"/>
      <c r="EB190" s="1455"/>
      <c r="EC190" s="1455"/>
      <c r="ED190" s="1455"/>
      <c r="EE190" s="1455"/>
      <c r="EF190" s="1455"/>
      <c r="EG190" s="1455"/>
      <c r="EH190" s="1455"/>
      <c r="EI190" s="1455"/>
      <c r="EJ190" s="1455"/>
      <c r="EK190" s="1455"/>
      <c r="EL190" s="1455"/>
      <c r="EM190" s="1455"/>
      <c r="EN190" s="1455"/>
      <c r="EO190" s="1455"/>
      <c r="EP190" s="1455"/>
      <c r="EQ190" s="1455"/>
      <c r="ER190" s="1455"/>
      <c r="ES190" s="1455"/>
      <c r="ET190" s="1455"/>
      <c r="EU190" s="1455"/>
      <c r="EV190" s="1455"/>
      <c r="EW190" s="1455"/>
      <c r="EX190" s="1455"/>
      <c r="EY190" s="1455"/>
      <c r="EZ190" s="1455"/>
      <c r="FA190" s="1455"/>
      <c r="FB190" s="1455"/>
      <c r="FC190" s="1455"/>
      <c r="FD190" s="1455"/>
      <c r="FE190" s="1455"/>
      <c r="FF190" s="1455"/>
      <c r="FG190" s="1455"/>
      <c r="FH190" s="1455"/>
      <c r="FI190" s="1455"/>
      <c r="FJ190" s="1455"/>
      <c r="FK190" s="1455"/>
      <c r="FL190" s="1455"/>
      <c r="FM190" s="1455"/>
      <c r="FN190" s="1455"/>
      <c r="FO190" s="1455"/>
      <c r="FP190" s="1455"/>
      <c r="FQ190" s="1455"/>
      <c r="FR190" s="1455"/>
      <c r="FS190" s="1455"/>
      <c r="FT190" s="1455"/>
      <c r="FU190" s="1455"/>
      <c r="FV190" s="1455"/>
      <c r="FW190" s="1455"/>
      <c r="FX190" s="1455"/>
      <c r="FY190" s="1455"/>
      <c r="FZ190" s="1455"/>
      <c r="GA190" s="1455"/>
      <c r="GB190" s="1455"/>
      <c r="GC190" s="1455"/>
      <c r="GD190" s="1455"/>
      <c r="GE190" s="1455"/>
      <c r="GF190" s="1455"/>
      <c r="GG190" s="1455"/>
      <c r="GH190" s="1455"/>
      <c r="GI190" s="1455"/>
      <c r="GJ190" s="1455"/>
      <c r="GK190" s="1455"/>
      <c r="GL190" s="1455"/>
      <c r="GM190" s="1455"/>
      <c r="GN190" s="1455"/>
      <c r="GO190" s="1455"/>
      <c r="GP190" s="1455"/>
      <c r="GQ190" s="1455"/>
      <c r="GR190" s="1455"/>
      <c r="GS190" s="1455"/>
      <c r="GT190" s="1455"/>
      <c r="GU190" s="1455"/>
      <c r="GV190" s="1455"/>
      <c r="GW190" s="1455"/>
      <c r="GX190" s="1455"/>
      <c r="GY190" s="1455"/>
      <c r="GZ190" s="1455"/>
      <c r="HA190" s="1455"/>
      <c r="HB190" s="1455"/>
      <c r="HC190" s="1455"/>
      <c r="HD190" s="1455"/>
      <c r="HE190" s="1455"/>
      <c r="HF190" s="1455"/>
      <c r="HG190" s="1455"/>
      <c r="HH190" s="1455"/>
      <c r="HI190" s="1455"/>
      <c r="HJ190" s="1455"/>
      <c r="HK190" s="1455"/>
      <c r="HL190" s="1455"/>
      <c r="HM190" s="1455"/>
      <c r="HN190" s="1455"/>
      <c r="HO190" s="1455"/>
      <c r="HP190" s="1455"/>
      <c r="HQ190" s="1455"/>
      <c r="HR190" s="1455"/>
      <c r="HS190" s="1455"/>
      <c r="HT190" s="1455"/>
      <c r="HU190" s="1455"/>
      <c r="HV190" s="1455"/>
      <c r="HW190" s="1455"/>
      <c r="HX190" s="1455"/>
      <c r="HY190" s="1455"/>
      <c r="HZ190" s="1455"/>
      <c r="IA190" s="1455"/>
      <c r="IB190" s="1455"/>
      <c r="IC190" s="1455"/>
      <c r="ID190" s="1455"/>
      <c r="IE190" s="1455"/>
      <c r="IF190" s="1455"/>
      <c r="IG190" s="1455"/>
      <c r="IH190" s="1455"/>
      <c r="II190" s="1455"/>
      <c r="IJ190" s="1455"/>
      <c r="IK190" s="1455"/>
      <c r="IL190" s="1455"/>
      <c r="IM190" s="1455"/>
      <c r="IN190" s="1455"/>
      <c r="IO190" s="1455"/>
      <c r="IP190" s="1455"/>
      <c r="IQ190" s="1455"/>
      <c r="IR190" s="1455"/>
      <c r="IS190" s="1455"/>
      <c r="IT190" s="1455"/>
      <c r="IU190" s="1455"/>
      <c r="IV190" s="1455"/>
      <c r="IW190" s="1455"/>
      <c r="IX190" s="1455"/>
      <c r="IY190" s="1455"/>
      <c r="IZ190" s="1455"/>
      <c r="JA190" s="1455"/>
      <c r="JB190" s="1455"/>
      <c r="JC190" s="1455"/>
      <c r="JD190" s="1455"/>
      <c r="JE190" s="1455"/>
      <c r="JF190" s="1455"/>
      <c r="JG190" s="1455"/>
      <c r="JH190" s="1455"/>
      <c r="JI190" s="1455"/>
      <c r="JJ190" s="1455"/>
      <c r="JK190" s="1455"/>
      <c r="JL190" s="1455"/>
      <c r="JM190" s="1455"/>
      <c r="JN190" s="1455"/>
      <c r="JO190" s="1455"/>
      <c r="JP190" s="1455"/>
      <c r="JQ190" s="1455"/>
      <c r="JR190" s="1455"/>
      <c r="JS190" s="1455"/>
      <c r="JT190" s="1455"/>
      <c r="JU190" s="1455"/>
      <c r="JV190" s="1455"/>
      <c r="JW190" s="1455"/>
      <c r="JX190" s="1455"/>
      <c r="JY190" s="1455"/>
      <c r="JZ190" s="1455"/>
      <c r="KA190" s="1455"/>
      <c r="KB190" s="1455"/>
      <c r="KC190" s="1455"/>
      <c r="KD190" s="1455"/>
      <c r="KE190" s="1455"/>
      <c r="KF190" s="1455"/>
      <c r="KG190" s="1455"/>
      <c r="KH190" s="1455"/>
      <c r="KI190" s="1455"/>
      <c r="KJ190" s="1455"/>
      <c r="KK190" s="1455"/>
      <c r="KL190" s="1455"/>
      <c r="KM190" s="1455"/>
      <c r="KN190" s="1455"/>
      <c r="KO190" s="1455"/>
      <c r="KP190" s="1455"/>
      <c r="KQ190" s="1455"/>
      <c r="KR190" s="1455"/>
      <c r="KS190" s="1455"/>
      <c r="KT190" s="1455"/>
      <c r="KU190" s="1455"/>
      <c r="KV190" s="1455"/>
      <c r="KW190" s="1455"/>
      <c r="KX190" s="1455"/>
      <c r="KY190" s="1455"/>
      <c r="KZ190" s="1455"/>
      <c r="LA190" s="1455"/>
      <c r="LB190" s="1455"/>
      <c r="LC190" s="1455"/>
      <c r="LD190" s="1467"/>
      <c r="LE190" s="1467"/>
      <c r="LF190" s="1467"/>
      <c r="LG190" s="1467"/>
      <c r="LH190" s="1467"/>
      <c r="LI190" s="1467"/>
      <c r="LJ190" s="1467"/>
      <c r="LK190" s="1467"/>
      <c r="LL190" s="1467"/>
      <c r="LM190" s="1645"/>
    </row>
    <row r="191" s="1482" customFormat="1" ht="47" customHeight="1" spans="1:325">
      <c r="A191" s="2153">
        <v>45945</v>
      </c>
      <c r="B191" s="2154" t="s">
        <v>753</v>
      </c>
      <c r="C191" s="2155" t="s">
        <v>115</v>
      </c>
      <c r="D191" s="2156">
        <v>4500181943</v>
      </c>
      <c r="E191" s="2157"/>
      <c r="F191" s="2156" t="s">
        <v>4088</v>
      </c>
      <c r="G191" s="2158" t="s">
        <v>3797</v>
      </c>
      <c r="H191" s="2158" t="s">
        <v>3797</v>
      </c>
      <c r="I191" s="1880" t="s">
        <v>3798</v>
      </c>
      <c r="J191" s="1543">
        <v>672</v>
      </c>
      <c r="K191" s="1876">
        <v>0</v>
      </c>
      <c r="L191" s="1876">
        <v>6</v>
      </c>
      <c r="M191" s="1876">
        <f t="shared" si="70"/>
        <v>112</v>
      </c>
      <c r="N191" s="2166">
        <v>45982</v>
      </c>
      <c r="O191" s="2166">
        <v>45978</v>
      </c>
      <c r="P191" s="1546"/>
      <c r="Q191" s="1841" t="s">
        <v>78</v>
      </c>
      <c r="R191" s="2168"/>
      <c r="S191" s="2168" t="s">
        <v>111</v>
      </c>
      <c r="T191" s="1842">
        <v>45952</v>
      </c>
      <c r="U191" s="1595" t="s">
        <v>88</v>
      </c>
      <c r="V191" s="1595" t="s">
        <v>4031</v>
      </c>
      <c r="W191" s="1596"/>
      <c r="X191" s="1595"/>
      <c r="Y191" s="1597" t="s">
        <v>4032</v>
      </c>
      <c r="Z191" s="2178" t="s">
        <v>122</v>
      </c>
      <c r="AA191" s="2179">
        <v>3.1004</v>
      </c>
      <c r="AB191" s="2180">
        <f t="shared" si="71"/>
        <v>2083.4688</v>
      </c>
      <c r="AC191" s="2323" t="s">
        <v>4089</v>
      </c>
      <c r="AD191" s="1613" t="s">
        <v>81</v>
      </c>
      <c r="AE191" s="1613">
        <v>1</v>
      </c>
      <c r="AF191" s="1613">
        <f t="shared" ref="AF191:AF215" si="76">J191</f>
        <v>672</v>
      </c>
      <c r="AG191" s="1614"/>
      <c r="AH191" s="1615"/>
      <c r="AI191" s="1615"/>
      <c r="AJ191" s="1615" t="s">
        <v>63</v>
      </c>
      <c r="AK191" s="1623">
        <f t="shared" ref="AK191:AK204" si="77">J191</f>
        <v>672</v>
      </c>
      <c r="AL191" s="2324"/>
      <c r="AM191" s="2187">
        <f>J191/1</f>
        <v>672</v>
      </c>
      <c r="AN191" s="1625"/>
      <c r="AO191" s="1625"/>
      <c r="AP191" s="1625"/>
      <c r="AQ191" s="1625"/>
      <c r="AR191" s="1625"/>
      <c r="AS191" s="1625"/>
      <c r="AT191" s="1625"/>
      <c r="AU191" s="2325"/>
      <c r="AV191" s="2326">
        <f t="shared" si="74"/>
        <v>644</v>
      </c>
      <c r="AW191" s="2329">
        <f t="shared" si="75"/>
        <v>28</v>
      </c>
      <c r="AX191" s="1455"/>
      <c r="AY191" s="1455"/>
      <c r="AZ191" s="1455"/>
      <c r="BA191" s="1455"/>
      <c r="BB191" s="1455"/>
      <c r="BC191" s="1455"/>
      <c r="BD191" s="1455"/>
      <c r="BE191" s="1455"/>
      <c r="BF191" s="1455"/>
      <c r="BG191" s="1455"/>
      <c r="BH191" s="1455"/>
      <c r="BI191" s="1455"/>
      <c r="BJ191" s="1455"/>
      <c r="BK191" s="1455"/>
      <c r="BL191" s="1455"/>
      <c r="BM191" s="1455"/>
      <c r="BN191" s="1455"/>
      <c r="BO191" s="1455"/>
      <c r="BP191" s="1455"/>
      <c r="BQ191" s="1455"/>
      <c r="BR191" s="1455"/>
      <c r="BS191" s="1455"/>
      <c r="BT191" s="1455"/>
      <c r="BU191" s="1455"/>
      <c r="BV191" s="1455"/>
      <c r="BW191" s="1455"/>
      <c r="BX191" s="1455"/>
      <c r="BY191" s="1455"/>
      <c r="BZ191" s="1455"/>
      <c r="CA191" s="1455"/>
      <c r="CB191" s="1455"/>
      <c r="CC191" s="1455"/>
      <c r="CD191" s="1455"/>
      <c r="CE191" s="1455"/>
      <c r="CF191" s="1455"/>
      <c r="CG191" s="1455"/>
      <c r="CH191" s="1455"/>
      <c r="CI191" s="1455"/>
      <c r="CJ191" s="1455"/>
      <c r="CK191" s="1455"/>
      <c r="CL191" s="1455"/>
      <c r="CM191" s="1455"/>
      <c r="CN191" s="1455"/>
      <c r="CO191" s="1455"/>
      <c r="CP191" s="1455"/>
      <c r="CQ191" s="1455"/>
      <c r="CR191" s="1455"/>
      <c r="CS191" s="1455"/>
      <c r="CT191" s="1455"/>
      <c r="CU191" s="1455"/>
      <c r="CV191" s="1455"/>
      <c r="CW191" s="1455"/>
      <c r="CX191" s="1455"/>
      <c r="CY191" s="1455"/>
      <c r="CZ191" s="1455"/>
      <c r="DA191" s="1455"/>
      <c r="DB191" s="1455"/>
      <c r="DC191" s="1455"/>
      <c r="DD191" s="1455"/>
      <c r="DE191" s="1455"/>
      <c r="DF191" s="1455"/>
      <c r="DG191" s="1455"/>
      <c r="DH191" s="1455"/>
      <c r="DI191" s="1455"/>
      <c r="DJ191" s="1455"/>
      <c r="DK191" s="1455"/>
      <c r="DL191" s="1455"/>
      <c r="DM191" s="1455"/>
      <c r="DN191" s="1455"/>
      <c r="DO191" s="1455"/>
      <c r="DP191" s="1455"/>
      <c r="DQ191" s="1455"/>
      <c r="DR191" s="1455"/>
      <c r="DS191" s="1455"/>
      <c r="DT191" s="1455"/>
      <c r="DU191" s="1455"/>
      <c r="DV191" s="1455"/>
      <c r="DW191" s="1455"/>
      <c r="DX191" s="1455"/>
      <c r="DY191" s="1455"/>
      <c r="DZ191" s="1455"/>
      <c r="EA191" s="1455"/>
      <c r="EB191" s="1455"/>
      <c r="EC191" s="1455"/>
      <c r="ED191" s="1455"/>
      <c r="EE191" s="1455"/>
      <c r="EF191" s="1455"/>
      <c r="EG191" s="1455"/>
      <c r="EH191" s="1455"/>
      <c r="EI191" s="1455"/>
      <c r="EJ191" s="1455"/>
      <c r="EK191" s="1455"/>
      <c r="EL191" s="1455"/>
      <c r="EM191" s="1455"/>
      <c r="EN191" s="1455"/>
      <c r="EO191" s="1455"/>
      <c r="EP191" s="1455"/>
      <c r="EQ191" s="1455"/>
      <c r="ER191" s="1455"/>
      <c r="ES191" s="1455"/>
      <c r="ET191" s="1455"/>
      <c r="EU191" s="1455"/>
      <c r="EV191" s="1455"/>
      <c r="EW191" s="1455"/>
      <c r="EX191" s="1455"/>
      <c r="EY191" s="1455"/>
      <c r="EZ191" s="1455"/>
      <c r="FA191" s="1455"/>
      <c r="FB191" s="1455"/>
      <c r="FC191" s="1455"/>
      <c r="FD191" s="1455"/>
      <c r="FE191" s="1455"/>
      <c r="FF191" s="1455"/>
      <c r="FG191" s="1455"/>
      <c r="FH191" s="1455"/>
      <c r="FI191" s="1455"/>
      <c r="FJ191" s="1455"/>
      <c r="FK191" s="1455"/>
      <c r="FL191" s="1455"/>
      <c r="FM191" s="1455"/>
      <c r="FN191" s="1455"/>
      <c r="FO191" s="1455"/>
      <c r="FP191" s="1455"/>
      <c r="FQ191" s="1455"/>
      <c r="FR191" s="1455"/>
      <c r="FS191" s="1455"/>
      <c r="FT191" s="1455"/>
      <c r="FU191" s="1455"/>
      <c r="FV191" s="1455"/>
      <c r="FW191" s="1455"/>
      <c r="FX191" s="1455"/>
      <c r="FY191" s="1455"/>
      <c r="FZ191" s="1455"/>
      <c r="GA191" s="1455"/>
      <c r="GB191" s="1455"/>
      <c r="GC191" s="1455"/>
      <c r="GD191" s="1455"/>
      <c r="GE191" s="1455"/>
      <c r="GF191" s="1455"/>
      <c r="GG191" s="1455"/>
      <c r="GH191" s="1455"/>
      <c r="GI191" s="1455"/>
      <c r="GJ191" s="1455"/>
      <c r="GK191" s="1455"/>
      <c r="GL191" s="1455"/>
      <c r="GM191" s="1455"/>
      <c r="GN191" s="1455"/>
      <c r="GO191" s="1455"/>
      <c r="GP191" s="1455"/>
      <c r="GQ191" s="1455"/>
      <c r="GR191" s="1455"/>
      <c r="GS191" s="1455"/>
      <c r="GT191" s="1455"/>
      <c r="GU191" s="1455"/>
      <c r="GV191" s="1455"/>
      <c r="GW191" s="1455"/>
      <c r="GX191" s="1455"/>
      <c r="GY191" s="1455"/>
      <c r="GZ191" s="1455"/>
      <c r="HA191" s="1455"/>
      <c r="HB191" s="1455"/>
      <c r="HC191" s="1455"/>
      <c r="HD191" s="1455"/>
      <c r="HE191" s="1455"/>
      <c r="HF191" s="1455"/>
      <c r="HG191" s="1455"/>
      <c r="HH191" s="1455"/>
      <c r="HI191" s="1455"/>
      <c r="HJ191" s="1455"/>
      <c r="HK191" s="1455"/>
      <c r="HL191" s="1455"/>
      <c r="HM191" s="1455"/>
      <c r="HN191" s="1455"/>
      <c r="HO191" s="1455"/>
      <c r="HP191" s="1455"/>
      <c r="HQ191" s="1455"/>
      <c r="HR191" s="1455"/>
      <c r="HS191" s="1455"/>
      <c r="HT191" s="1455"/>
      <c r="HU191" s="1455"/>
      <c r="HV191" s="1455"/>
      <c r="HW191" s="1455"/>
      <c r="HX191" s="1455"/>
      <c r="HY191" s="1455"/>
      <c r="HZ191" s="1455"/>
      <c r="IA191" s="1455"/>
      <c r="IB191" s="1455"/>
      <c r="IC191" s="1455"/>
      <c r="ID191" s="1455"/>
      <c r="IE191" s="1455"/>
      <c r="IF191" s="1455"/>
      <c r="IG191" s="1455"/>
      <c r="IH191" s="1455"/>
      <c r="II191" s="1455"/>
      <c r="IJ191" s="1455"/>
      <c r="IK191" s="1455"/>
      <c r="IL191" s="1455"/>
      <c r="IM191" s="1455"/>
      <c r="IN191" s="1455"/>
      <c r="IO191" s="1455"/>
      <c r="IP191" s="1455"/>
      <c r="IQ191" s="1455"/>
      <c r="IR191" s="1455"/>
      <c r="IS191" s="1455"/>
      <c r="IT191" s="1455"/>
      <c r="IU191" s="1455"/>
      <c r="IV191" s="1455"/>
      <c r="IW191" s="1455"/>
      <c r="IX191" s="1455"/>
      <c r="IY191" s="1455"/>
      <c r="IZ191" s="1455"/>
      <c r="JA191" s="1455"/>
      <c r="JB191" s="1455"/>
      <c r="JC191" s="1455"/>
      <c r="JD191" s="1455"/>
      <c r="JE191" s="1455"/>
      <c r="JF191" s="1455"/>
      <c r="JG191" s="1455"/>
      <c r="JH191" s="1455"/>
      <c r="JI191" s="1455"/>
      <c r="JJ191" s="1455"/>
      <c r="JK191" s="1455"/>
      <c r="JL191" s="1455"/>
      <c r="JM191" s="1455"/>
      <c r="JN191" s="1455"/>
      <c r="JO191" s="1455"/>
      <c r="JP191" s="1455"/>
      <c r="JQ191" s="1455"/>
      <c r="JR191" s="1455"/>
      <c r="JS191" s="1455"/>
      <c r="JT191" s="1455"/>
      <c r="JU191" s="1455"/>
      <c r="JV191" s="1455"/>
      <c r="JW191" s="1455"/>
      <c r="JX191" s="1455"/>
      <c r="JY191" s="1455"/>
      <c r="JZ191" s="1455"/>
      <c r="KA191" s="1455"/>
      <c r="KB191" s="1455"/>
      <c r="KC191" s="1455"/>
      <c r="KD191" s="1455"/>
      <c r="KE191" s="1455"/>
      <c r="KF191" s="1455"/>
      <c r="KG191" s="1455"/>
      <c r="KH191" s="1455"/>
      <c r="KI191" s="1455"/>
      <c r="KJ191" s="1455"/>
      <c r="KK191" s="1455"/>
      <c r="KL191" s="1455"/>
      <c r="KM191" s="1455"/>
      <c r="KN191" s="1455"/>
      <c r="KO191" s="1455"/>
      <c r="KP191" s="1455"/>
      <c r="KQ191" s="1455"/>
      <c r="KR191" s="1455"/>
      <c r="KS191" s="1455"/>
      <c r="KT191" s="1455"/>
      <c r="KU191" s="1455"/>
      <c r="KV191" s="1455"/>
      <c r="KW191" s="1455"/>
      <c r="KX191" s="1455"/>
      <c r="KY191" s="1455"/>
      <c r="KZ191" s="1455"/>
      <c r="LA191" s="1455"/>
      <c r="LB191" s="1455"/>
      <c r="LC191" s="1455"/>
      <c r="LD191" s="1467"/>
      <c r="LE191" s="1467"/>
      <c r="LF191" s="1467"/>
      <c r="LG191" s="1467"/>
      <c r="LH191" s="1467"/>
      <c r="LI191" s="1467"/>
      <c r="LJ191" s="1467"/>
      <c r="LK191" s="1467"/>
      <c r="LL191" s="1467"/>
      <c r="LM191" s="1645"/>
    </row>
    <row r="192" s="1482" customFormat="1" ht="47" customHeight="1" spans="1:325">
      <c r="A192" s="2153">
        <v>45945</v>
      </c>
      <c r="B192" s="2154" t="s">
        <v>753</v>
      </c>
      <c r="C192" s="2155" t="s">
        <v>115</v>
      </c>
      <c r="D192" s="2156">
        <v>4500181943</v>
      </c>
      <c r="E192" s="2157"/>
      <c r="F192" s="2156" t="s">
        <v>4090</v>
      </c>
      <c r="G192" s="2158" t="s">
        <v>3803</v>
      </c>
      <c r="H192" s="2158" t="s">
        <v>3803</v>
      </c>
      <c r="I192" s="1880" t="s">
        <v>3804</v>
      </c>
      <c r="J192" s="1543">
        <v>636</v>
      </c>
      <c r="K192" s="1876">
        <v>0</v>
      </c>
      <c r="L192" s="1876">
        <v>6</v>
      </c>
      <c r="M192" s="1876">
        <f t="shared" si="70"/>
        <v>106</v>
      </c>
      <c r="N192" s="2166">
        <v>45982</v>
      </c>
      <c r="O192" s="2166">
        <v>45978</v>
      </c>
      <c r="P192" s="1546"/>
      <c r="Q192" s="1841" t="s">
        <v>78</v>
      </c>
      <c r="R192" s="2168"/>
      <c r="S192" s="2168" t="s">
        <v>111</v>
      </c>
      <c r="T192" s="1842">
        <v>45952</v>
      </c>
      <c r="U192" s="1595" t="s">
        <v>88</v>
      </c>
      <c r="V192" s="1595" t="s">
        <v>4031</v>
      </c>
      <c r="W192" s="1596"/>
      <c r="X192" s="1595"/>
      <c r="Y192" s="1597" t="s">
        <v>4032</v>
      </c>
      <c r="Z192" s="2178" t="s">
        <v>122</v>
      </c>
      <c r="AA192" s="2179">
        <v>3.4084</v>
      </c>
      <c r="AB192" s="2180">
        <f t="shared" si="71"/>
        <v>2167.7424</v>
      </c>
      <c r="AC192" s="2323" t="s">
        <v>4089</v>
      </c>
      <c r="AD192" s="1613" t="s">
        <v>81</v>
      </c>
      <c r="AE192" s="1613">
        <v>1</v>
      </c>
      <c r="AF192" s="1613">
        <f t="shared" si="76"/>
        <v>636</v>
      </c>
      <c r="AG192" s="1614"/>
      <c r="AH192" s="1615"/>
      <c r="AI192" s="1615"/>
      <c r="AJ192" s="1615" t="s">
        <v>63</v>
      </c>
      <c r="AK192" s="1623">
        <f t="shared" si="77"/>
        <v>636</v>
      </c>
      <c r="AL192" s="2324"/>
      <c r="AM192" s="1624"/>
      <c r="AN192" s="1430">
        <f>J192/1</f>
        <v>636</v>
      </c>
      <c r="AO192" s="1625"/>
      <c r="AP192" s="1625"/>
      <c r="AQ192" s="1625"/>
      <c r="AR192" s="1625"/>
      <c r="AS192" s="1625"/>
      <c r="AT192" s="1625"/>
      <c r="AU192" s="2325"/>
      <c r="AV192" s="2326">
        <f t="shared" si="74"/>
        <v>609.5</v>
      </c>
      <c r="AW192" s="2329">
        <f t="shared" si="75"/>
        <v>26.5</v>
      </c>
      <c r="AX192" s="1455"/>
      <c r="AY192" s="1455"/>
      <c r="AZ192" s="1455"/>
      <c r="BA192" s="1455"/>
      <c r="BB192" s="1455"/>
      <c r="BC192" s="1455"/>
      <c r="BD192" s="1455"/>
      <c r="BE192" s="1455"/>
      <c r="BF192" s="1455"/>
      <c r="BG192" s="1455"/>
      <c r="BH192" s="1455"/>
      <c r="BI192" s="1455"/>
      <c r="BJ192" s="1455"/>
      <c r="BK192" s="1455"/>
      <c r="BL192" s="1455"/>
      <c r="BM192" s="1455"/>
      <c r="BN192" s="1455"/>
      <c r="BO192" s="1455"/>
      <c r="BP192" s="1455"/>
      <c r="BQ192" s="1455"/>
      <c r="BR192" s="1455"/>
      <c r="BS192" s="1455"/>
      <c r="BT192" s="1455"/>
      <c r="BU192" s="1455"/>
      <c r="BV192" s="1455"/>
      <c r="BW192" s="1455"/>
      <c r="BX192" s="1455"/>
      <c r="BY192" s="1455"/>
      <c r="BZ192" s="1455"/>
      <c r="CA192" s="1455"/>
      <c r="CB192" s="1455"/>
      <c r="CC192" s="1455"/>
      <c r="CD192" s="1455"/>
      <c r="CE192" s="1455"/>
      <c r="CF192" s="1455"/>
      <c r="CG192" s="1455"/>
      <c r="CH192" s="1455"/>
      <c r="CI192" s="1455"/>
      <c r="CJ192" s="1455"/>
      <c r="CK192" s="1455"/>
      <c r="CL192" s="1455"/>
      <c r="CM192" s="1455"/>
      <c r="CN192" s="1455"/>
      <c r="CO192" s="1455"/>
      <c r="CP192" s="1455"/>
      <c r="CQ192" s="1455"/>
      <c r="CR192" s="1455"/>
      <c r="CS192" s="1455"/>
      <c r="CT192" s="1455"/>
      <c r="CU192" s="1455"/>
      <c r="CV192" s="1455"/>
      <c r="CW192" s="1455"/>
      <c r="CX192" s="1455"/>
      <c r="CY192" s="1455"/>
      <c r="CZ192" s="1455"/>
      <c r="DA192" s="1455"/>
      <c r="DB192" s="1455"/>
      <c r="DC192" s="1455"/>
      <c r="DD192" s="1455"/>
      <c r="DE192" s="1455"/>
      <c r="DF192" s="1455"/>
      <c r="DG192" s="1455"/>
      <c r="DH192" s="1455"/>
      <c r="DI192" s="1455"/>
      <c r="DJ192" s="1455"/>
      <c r="DK192" s="1455"/>
      <c r="DL192" s="1455"/>
      <c r="DM192" s="1455"/>
      <c r="DN192" s="1455"/>
      <c r="DO192" s="1455"/>
      <c r="DP192" s="1455"/>
      <c r="DQ192" s="1455"/>
      <c r="DR192" s="1455"/>
      <c r="DS192" s="1455"/>
      <c r="DT192" s="1455"/>
      <c r="DU192" s="1455"/>
      <c r="DV192" s="1455"/>
      <c r="DW192" s="1455"/>
      <c r="DX192" s="1455"/>
      <c r="DY192" s="1455"/>
      <c r="DZ192" s="1455"/>
      <c r="EA192" s="1455"/>
      <c r="EB192" s="1455"/>
      <c r="EC192" s="1455"/>
      <c r="ED192" s="1455"/>
      <c r="EE192" s="1455"/>
      <c r="EF192" s="1455"/>
      <c r="EG192" s="1455"/>
      <c r="EH192" s="1455"/>
      <c r="EI192" s="1455"/>
      <c r="EJ192" s="1455"/>
      <c r="EK192" s="1455"/>
      <c r="EL192" s="1455"/>
      <c r="EM192" s="1455"/>
      <c r="EN192" s="1455"/>
      <c r="EO192" s="1455"/>
      <c r="EP192" s="1455"/>
      <c r="EQ192" s="1455"/>
      <c r="ER192" s="1455"/>
      <c r="ES192" s="1455"/>
      <c r="ET192" s="1455"/>
      <c r="EU192" s="1455"/>
      <c r="EV192" s="1455"/>
      <c r="EW192" s="1455"/>
      <c r="EX192" s="1455"/>
      <c r="EY192" s="1455"/>
      <c r="EZ192" s="1455"/>
      <c r="FA192" s="1455"/>
      <c r="FB192" s="1455"/>
      <c r="FC192" s="1455"/>
      <c r="FD192" s="1455"/>
      <c r="FE192" s="1455"/>
      <c r="FF192" s="1455"/>
      <c r="FG192" s="1455"/>
      <c r="FH192" s="1455"/>
      <c r="FI192" s="1455"/>
      <c r="FJ192" s="1455"/>
      <c r="FK192" s="1455"/>
      <c r="FL192" s="1455"/>
      <c r="FM192" s="1455"/>
      <c r="FN192" s="1455"/>
      <c r="FO192" s="1455"/>
      <c r="FP192" s="1455"/>
      <c r="FQ192" s="1455"/>
      <c r="FR192" s="1455"/>
      <c r="FS192" s="1455"/>
      <c r="FT192" s="1455"/>
      <c r="FU192" s="1455"/>
      <c r="FV192" s="1455"/>
      <c r="FW192" s="1455"/>
      <c r="FX192" s="1455"/>
      <c r="FY192" s="1455"/>
      <c r="FZ192" s="1455"/>
      <c r="GA192" s="1455"/>
      <c r="GB192" s="1455"/>
      <c r="GC192" s="1455"/>
      <c r="GD192" s="1455"/>
      <c r="GE192" s="1455"/>
      <c r="GF192" s="1455"/>
      <c r="GG192" s="1455"/>
      <c r="GH192" s="1455"/>
      <c r="GI192" s="1455"/>
      <c r="GJ192" s="1455"/>
      <c r="GK192" s="1455"/>
      <c r="GL192" s="1455"/>
      <c r="GM192" s="1455"/>
      <c r="GN192" s="1455"/>
      <c r="GO192" s="1455"/>
      <c r="GP192" s="1455"/>
      <c r="GQ192" s="1455"/>
      <c r="GR192" s="1455"/>
      <c r="GS192" s="1455"/>
      <c r="GT192" s="1455"/>
      <c r="GU192" s="1455"/>
      <c r="GV192" s="1455"/>
      <c r="GW192" s="1455"/>
      <c r="GX192" s="1455"/>
      <c r="GY192" s="1455"/>
      <c r="GZ192" s="1455"/>
      <c r="HA192" s="1455"/>
      <c r="HB192" s="1455"/>
      <c r="HC192" s="1455"/>
      <c r="HD192" s="1455"/>
      <c r="HE192" s="1455"/>
      <c r="HF192" s="1455"/>
      <c r="HG192" s="1455"/>
      <c r="HH192" s="1455"/>
      <c r="HI192" s="1455"/>
      <c r="HJ192" s="1455"/>
      <c r="HK192" s="1455"/>
      <c r="HL192" s="1455"/>
      <c r="HM192" s="1455"/>
      <c r="HN192" s="1455"/>
      <c r="HO192" s="1455"/>
      <c r="HP192" s="1455"/>
      <c r="HQ192" s="1455"/>
      <c r="HR192" s="1455"/>
      <c r="HS192" s="1455"/>
      <c r="HT192" s="1455"/>
      <c r="HU192" s="1455"/>
      <c r="HV192" s="1455"/>
      <c r="HW192" s="1455"/>
      <c r="HX192" s="1455"/>
      <c r="HY192" s="1455"/>
      <c r="HZ192" s="1455"/>
      <c r="IA192" s="1455"/>
      <c r="IB192" s="1455"/>
      <c r="IC192" s="1455"/>
      <c r="ID192" s="1455"/>
      <c r="IE192" s="1455"/>
      <c r="IF192" s="1455"/>
      <c r="IG192" s="1455"/>
      <c r="IH192" s="1455"/>
      <c r="II192" s="1455"/>
      <c r="IJ192" s="1455"/>
      <c r="IK192" s="1455"/>
      <c r="IL192" s="1455"/>
      <c r="IM192" s="1455"/>
      <c r="IN192" s="1455"/>
      <c r="IO192" s="1455"/>
      <c r="IP192" s="1455"/>
      <c r="IQ192" s="1455"/>
      <c r="IR192" s="1455"/>
      <c r="IS192" s="1455"/>
      <c r="IT192" s="1455"/>
      <c r="IU192" s="1455"/>
      <c r="IV192" s="1455"/>
      <c r="IW192" s="1455"/>
      <c r="IX192" s="1455"/>
      <c r="IY192" s="1455"/>
      <c r="IZ192" s="1455"/>
      <c r="JA192" s="1455"/>
      <c r="JB192" s="1455"/>
      <c r="JC192" s="1455"/>
      <c r="JD192" s="1455"/>
      <c r="JE192" s="1455"/>
      <c r="JF192" s="1455"/>
      <c r="JG192" s="1455"/>
      <c r="JH192" s="1455"/>
      <c r="JI192" s="1455"/>
      <c r="JJ192" s="1455"/>
      <c r="JK192" s="1455"/>
      <c r="JL192" s="1455"/>
      <c r="JM192" s="1455"/>
      <c r="JN192" s="1455"/>
      <c r="JO192" s="1455"/>
      <c r="JP192" s="1455"/>
      <c r="JQ192" s="1455"/>
      <c r="JR192" s="1455"/>
      <c r="JS192" s="1455"/>
      <c r="JT192" s="1455"/>
      <c r="JU192" s="1455"/>
      <c r="JV192" s="1455"/>
      <c r="JW192" s="1455"/>
      <c r="JX192" s="1455"/>
      <c r="JY192" s="1455"/>
      <c r="JZ192" s="1455"/>
      <c r="KA192" s="1455"/>
      <c r="KB192" s="1455"/>
      <c r="KC192" s="1455"/>
      <c r="KD192" s="1455"/>
      <c r="KE192" s="1455"/>
      <c r="KF192" s="1455"/>
      <c r="KG192" s="1455"/>
      <c r="KH192" s="1455"/>
      <c r="KI192" s="1455"/>
      <c r="KJ192" s="1455"/>
      <c r="KK192" s="1455"/>
      <c r="KL192" s="1455"/>
      <c r="KM192" s="1455"/>
      <c r="KN192" s="1455"/>
      <c r="KO192" s="1455"/>
      <c r="KP192" s="1455"/>
      <c r="KQ192" s="1455"/>
      <c r="KR192" s="1455"/>
      <c r="KS192" s="1455"/>
      <c r="KT192" s="1455"/>
      <c r="KU192" s="1455"/>
      <c r="KV192" s="1455"/>
      <c r="KW192" s="1455"/>
      <c r="KX192" s="1455"/>
      <c r="KY192" s="1455"/>
      <c r="KZ192" s="1455"/>
      <c r="LA192" s="1455"/>
      <c r="LB192" s="1455"/>
      <c r="LC192" s="1455"/>
      <c r="LD192" s="1467"/>
      <c r="LE192" s="1467"/>
      <c r="LF192" s="1467"/>
      <c r="LG192" s="1467"/>
      <c r="LH192" s="1467"/>
      <c r="LI192" s="1467"/>
      <c r="LJ192" s="1467"/>
      <c r="LK192" s="1467"/>
      <c r="LL192" s="1467"/>
      <c r="LM192" s="1645"/>
    </row>
    <row r="193" s="1482" customFormat="1" ht="47" customHeight="1" spans="1:325">
      <c r="A193" s="2153">
        <v>45945</v>
      </c>
      <c r="B193" s="2154" t="s">
        <v>753</v>
      </c>
      <c r="C193" s="2155" t="s">
        <v>115</v>
      </c>
      <c r="D193" s="2156">
        <v>4500181943</v>
      </c>
      <c r="E193" s="2157"/>
      <c r="F193" s="2156" t="s">
        <v>4091</v>
      </c>
      <c r="G193" s="2158" t="s">
        <v>3726</v>
      </c>
      <c r="H193" s="2158" t="s">
        <v>3726</v>
      </c>
      <c r="I193" s="1880" t="s">
        <v>3807</v>
      </c>
      <c r="J193" s="1543">
        <v>240</v>
      </c>
      <c r="K193" s="1876">
        <v>0</v>
      </c>
      <c r="L193" s="1876">
        <v>6</v>
      </c>
      <c r="M193" s="1876">
        <f t="shared" si="70"/>
        <v>40</v>
      </c>
      <c r="N193" s="2166">
        <v>45982</v>
      </c>
      <c r="O193" s="2166">
        <v>45978</v>
      </c>
      <c r="P193" s="1546"/>
      <c r="Q193" s="1841" t="s">
        <v>78</v>
      </c>
      <c r="R193" s="2168"/>
      <c r="S193" s="2168" t="s">
        <v>111</v>
      </c>
      <c r="T193" s="1842">
        <v>45952</v>
      </c>
      <c r="U193" s="1595" t="s">
        <v>88</v>
      </c>
      <c r="V193" s="1595" t="s">
        <v>4031</v>
      </c>
      <c r="W193" s="1596"/>
      <c r="X193" s="1595"/>
      <c r="Y193" s="1597" t="s">
        <v>4032</v>
      </c>
      <c r="Z193" s="2178" t="s">
        <v>122</v>
      </c>
      <c r="AA193" s="2179">
        <v>3.3806</v>
      </c>
      <c r="AB193" s="2180">
        <f t="shared" si="71"/>
        <v>811.344</v>
      </c>
      <c r="AC193" s="2323" t="s">
        <v>4089</v>
      </c>
      <c r="AD193" s="1613" t="s">
        <v>81</v>
      </c>
      <c r="AE193" s="1613">
        <v>1</v>
      </c>
      <c r="AF193" s="1613">
        <f t="shared" si="76"/>
        <v>240</v>
      </c>
      <c r="AG193" s="1614"/>
      <c r="AH193" s="1615"/>
      <c r="AI193" s="1615"/>
      <c r="AJ193" s="1615" t="s">
        <v>63</v>
      </c>
      <c r="AK193" s="1623">
        <f t="shared" si="77"/>
        <v>240</v>
      </c>
      <c r="AL193" s="2324"/>
      <c r="AM193" s="1624"/>
      <c r="AN193" s="1625"/>
      <c r="AO193" s="1430">
        <f>J193</f>
        <v>240</v>
      </c>
      <c r="AP193" s="1625"/>
      <c r="AQ193" s="1625"/>
      <c r="AR193" s="1625"/>
      <c r="AS193" s="1625"/>
      <c r="AT193" s="1625"/>
      <c r="AU193" s="2325"/>
      <c r="AV193" s="2326">
        <f t="shared" si="74"/>
        <v>230</v>
      </c>
      <c r="AW193" s="2329">
        <f t="shared" si="75"/>
        <v>10</v>
      </c>
      <c r="AX193" s="1455"/>
      <c r="AY193" s="1455"/>
      <c r="AZ193" s="1455"/>
      <c r="BA193" s="1455"/>
      <c r="BB193" s="1455"/>
      <c r="BC193" s="1455"/>
      <c r="BD193" s="1455"/>
      <c r="BE193" s="1455"/>
      <c r="BF193" s="1455"/>
      <c r="BG193" s="1455"/>
      <c r="BH193" s="1455"/>
      <c r="BI193" s="1455"/>
      <c r="BJ193" s="1455"/>
      <c r="BK193" s="1455"/>
      <c r="BL193" s="1455"/>
      <c r="BM193" s="1455"/>
      <c r="BN193" s="1455"/>
      <c r="BO193" s="1455"/>
      <c r="BP193" s="1455"/>
      <c r="BQ193" s="1455"/>
      <c r="BR193" s="1455"/>
      <c r="BS193" s="1455"/>
      <c r="BT193" s="1455"/>
      <c r="BU193" s="1455"/>
      <c r="BV193" s="1455"/>
      <c r="BW193" s="1455"/>
      <c r="BX193" s="1455"/>
      <c r="BY193" s="1455"/>
      <c r="BZ193" s="1455"/>
      <c r="CA193" s="1455"/>
      <c r="CB193" s="1455"/>
      <c r="CC193" s="1455"/>
      <c r="CD193" s="1455"/>
      <c r="CE193" s="1455"/>
      <c r="CF193" s="1455"/>
      <c r="CG193" s="1455"/>
      <c r="CH193" s="1455"/>
      <c r="CI193" s="1455"/>
      <c r="CJ193" s="1455"/>
      <c r="CK193" s="1455"/>
      <c r="CL193" s="1455"/>
      <c r="CM193" s="1455"/>
      <c r="CN193" s="1455"/>
      <c r="CO193" s="1455"/>
      <c r="CP193" s="1455"/>
      <c r="CQ193" s="1455"/>
      <c r="CR193" s="1455"/>
      <c r="CS193" s="1455"/>
      <c r="CT193" s="1455"/>
      <c r="CU193" s="1455"/>
      <c r="CV193" s="1455"/>
      <c r="CW193" s="1455"/>
      <c r="CX193" s="1455"/>
      <c r="CY193" s="1455"/>
      <c r="CZ193" s="1455"/>
      <c r="DA193" s="1455"/>
      <c r="DB193" s="1455"/>
      <c r="DC193" s="1455"/>
      <c r="DD193" s="1455"/>
      <c r="DE193" s="1455"/>
      <c r="DF193" s="1455"/>
      <c r="DG193" s="1455"/>
      <c r="DH193" s="1455"/>
      <c r="DI193" s="1455"/>
      <c r="DJ193" s="1455"/>
      <c r="DK193" s="1455"/>
      <c r="DL193" s="1455"/>
      <c r="DM193" s="1455"/>
      <c r="DN193" s="1455"/>
      <c r="DO193" s="1455"/>
      <c r="DP193" s="1455"/>
      <c r="DQ193" s="1455"/>
      <c r="DR193" s="1455"/>
      <c r="DS193" s="1455"/>
      <c r="DT193" s="1455"/>
      <c r="DU193" s="1455"/>
      <c r="DV193" s="1455"/>
      <c r="DW193" s="1455"/>
      <c r="DX193" s="1455"/>
      <c r="DY193" s="1455"/>
      <c r="DZ193" s="1455"/>
      <c r="EA193" s="1455"/>
      <c r="EB193" s="1455"/>
      <c r="EC193" s="1455"/>
      <c r="ED193" s="1455"/>
      <c r="EE193" s="1455"/>
      <c r="EF193" s="1455"/>
      <c r="EG193" s="1455"/>
      <c r="EH193" s="1455"/>
      <c r="EI193" s="1455"/>
      <c r="EJ193" s="1455"/>
      <c r="EK193" s="1455"/>
      <c r="EL193" s="1455"/>
      <c r="EM193" s="1455"/>
      <c r="EN193" s="1455"/>
      <c r="EO193" s="1455"/>
      <c r="EP193" s="1455"/>
      <c r="EQ193" s="1455"/>
      <c r="ER193" s="1455"/>
      <c r="ES193" s="1455"/>
      <c r="ET193" s="1455"/>
      <c r="EU193" s="1455"/>
      <c r="EV193" s="1455"/>
      <c r="EW193" s="1455"/>
      <c r="EX193" s="1455"/>
      <c r="EY193" s="1455"/>
      <c r="EZ193" s="1455"/>
      <c r="FA193" s="1455"/>
      <c r="FB193" s="1455"/>
      <c r="FC193" s="1455"/>
      <c r="FD193" s="1455"/>
      <c r="FE193" s="1455"/>
      <c r="FF193" s="1455"/>
      <c r="FG193" s="1455"/>
      <c r="FH193" s="1455"/>
      <c r="FI193" s="1455"/>
      <c r="FJ193" s="1455"/>
      <c r="FK193" s="1455"/>
      <c r="FL193" s="1455"/>
      <c r="FM193" s="1455"/>
      <c r="FN193" s="1455"/>
      <c r="FO193" s="1455"/>
      <c r="FP193" s="1455"/>
      <c r="FQ193" s="1455"/>
      <c r="FR193" s="1455"/>
      <c r="FS193" s="1455"/>
      <c r="FT193" s="1455"/>
      <c r="FU193" s="1455"/>
      <c r="FV193" s="1455"/>
      <c r="FW193" s="1455"/>
      <c r="FX193" s="1455"/>
      <c r="FY193" s="1455"/>
      <c r="FZ193" s="1455"/>
      <c r="GA193" s="1455"/>
      <c r="GB193" s="1455"/>
      <c r="GC193" s="1455"/>
      <c r="GD193" s="1455"/>
      <c r="GE193" s="1455"/>
      <c r="GF193" s="1455"/>
      <c r="GG193" s="1455"/>
      <c r="GH193" s="1455"/>
      <c r="GI193" s="1455"/>
      <c r="GJ193" s="1455"/>
      <c r="GK193" s="1455"/>
      <c r="GL193" s="1455"/>
      <c r="GM193" s="1455"/>
      <c r="GN193" s="1455"/>
      <c r="GO193" s="1455"/>
      <c r="GP193" s="1455"/>
      <c r="GQ193" s="1455"/>
      <c r="GR193" s="1455"/>
      <c r="GS193" s="1455"/>
      <c r="GT193" s="1455"/>
      <c r="GU193" s="1455"/>
      <c r="GV193" s="1455"/>
      <c r="GW193" s="1455"/>
      <c r="GX193" s="1455"/>
      <c r="GY193" s="1455"/>
      <c r="GZ193" s="1455"/>
      <c r="HA193" s="1455"/>
      <c r="HB193" s="1455"/>
      <c r="HC193" s="1455"/>
      <c r="HD193" s="1455"/>
      <c r="HE193" s="1455"/>
      <c r="HF193" s="1455"/>
      <c r="HG193" s="1455"/>
      <c r="HH193" s="1455"/>
      <c r="HI193" s="1455"/>
      <c r="HJ193" s="1455"/>
      <c r="HK193" s="1455"/>
      <c r="HL193" s="1455"/>
      <c r="HM193" s="1455"/>
      <c r="HN193" s="1455"/>
      <c r="HO193" s="1455"/>
      <c r="HP193" s="1455"/>
      <c r="HQ193" s="1455"/>
      <c r="HR193" s="1455"/>
      <c r="HS193" s="1455"/>
      <c r="HT193" s="1455"/>
      <c r="HU193" s="1455"/>
      <c r="HV193" s="1455"/>
      <c r="HW193" s="1455"/>
      <c r="HX193" s="1455"/>
      <c r="HY193" s="1455"/>
      <c r="HZ193" s="1455"/>
      <c r="IA193" s="1455"/>
      <c r="IB193" s="1455"/>
      <c r="IC193" s="1455"/>
      <c r="ID193" s="1455"/>
      <c r="IE193" s="1455"/>
      <c r="IF193" s="1455"/>
      <c r="IG193" s="1455"/>
      <c r="IH193" s="1455"/>
      <c r="II193" s="1455"/>
      <c r="IJ193" s="1455"/>
      <c r="IK193" s="1455"/>
      <c r="IL193" s="1455"/>
      <c r="IM193" s="1455"/>
      <c r="IN193" s="1455"/>
      <c r="IO193" s="1455"/>
      <c r="IP193" s="1455"/>
      <c r="IQ193" s="1455"/>
      <c r="IR193" s="1455"/>
      <c r="IS193" s="1455"/>
      <c r="IT193" s="1455"/>
      <c r="IU193" s="1455"/>
      <c r="IV193" s="1455"/>
      <c r="IW193" s="1455"/>
      <c r="IX193" s="1455"/>
      <c r="IY193" s="1455"/>
      <c r="IZ193" s="1455"/>
      <c r="JA193" s="1455"/>
      <c r="JB193" s="1455"/>
      <c r="JC193" s="1455"/>
      <c r="JD193" s="1455"/>
      <c r="JE193" s="1455"/>
      <c r="JF193" s="1455"/>
      <c r="JG193" s="1455"/>
      <c r="JH193" s="1455"/>
      <c r="JI193" s="1455"/>
      <c r="JJ193" s="1455"/>
      <c r="JK193" s="1455"/>
      <c r="JL193" s="1455"/>
      <c r="JM193" s="1455"/>
      <c r="JN193" s="1455"/>
      <c r="JO193" s="1455"/>
      <c r="JP193" s="1455"/>
      <c r="JQ193" s="1455"/>
      <c r="JR193" s="1455"/>
      <c r="JS193" s="1455"/>
      <c r="JT193" s="1455"/>
      <c r="JU193" s="1455"/>
      <c r="JV193" s="1455"/>
      <c r="JW193" s="1455"/>
      <c r="JX193" s="1455"/>
      <c r="JY193" s="1455"/>
      <c r="JZ193" s="1455"/>
      <c r="KA193" s="1455"/>
      <c r="KB193" s="1455"/>
      <c r="KC193" s="1455"/>
      <c r="KD193" s="1455"/>
      <c r="KE193" s="1455"/>
      <c r="KF193" s="1455"/>
      <c r="KG193" s="1455"/>
      <c r="KH193" s="1455"/>
      <c r="KI193" s="1455"/>
      <c r="KJ193" s="1455"/>
      <c r="KK193" s="1455"/>
      <c r="KL193" s="1455"/>
      <c r="KM193" s="1455"/>
      <c r="KN193" s="1455"/>
      <c r="KO193" s="1455"/>
      <c r="KP193" s="1455"/>
      <c r="KQ193" s="1455"/>
      <c r="KR193" s="1455"/>
      <c r="KS193" s="1455"/>
      <c r="KT193" s="1455"/>
      <c r="KU193" s="1455"/>
      <c r="KV193" s="1455"/>
      <c r="KW193" s="1455"/>
      <c r="KX193" s="1455"/>
      <c r="KY193" s="1455"/>
      <c r="KZ193" s="1455"/>
      <c r="LA193" s="1455"/>
      <c r="LB193" s="1455"/>
      <c r="LC193" s="1455"/>
      <c r="LD193" s="1467"/>
      <c r="LE193" s="1467"/>
      <c r="LF193" s="1467"/>
      <c r="LG193" s="1467"/>
      <c r="LH193" s="1467"/>
      <c r="LI193" s="1467"/>
      <c r="LJ193" s="1467"/>
      <c r="LK193" s="1467"/>
      <c r="LL193" s="1467"/>
      <c r="LM193" s="1645"/>
    </row>
    <row r="194" s="1482" customFormat="1" ht="47" customHeight="1" spans="1:325">
      <c r="A194" s="2153">
        <v>45945</v>
      </c>
      <c r="B194" s="2154" t="s">
        <v>753</v>
      </c>
      <c r="C194" s="2155" t="s">
        <v>115</v>
      </c>
      <c r="D194" s="2156">
        <v>4500181943</v>
      </c>
      <c r="E194" s="2157"/>
      <c r="F194" s="2156" t="s">
        <v>4092</v>
      </c>
      <c r="G194" s="2158" t="s">
        <v>3809</v>
      </c>
      <c r="H194" s="2158" t="s">
        <v>3809</v>
      </c>
      <c r="I194" s="1880" t="s">
        <v>3810</v>
      </c>
      <c r="J194" s="1543">
        <v>240</v>
      </c>
      <c r="K194" s="1876">
        <v>0</v>
      </c>
      <c r="L194" s="1876">
        <v>6</v>
      </c>
      <c r="M194" s="1876">
        <f t="shared" si="70"/>
        <v>40</v>
      </c>
      <c r="N194" s="2166">
        <v>45982</v>
      </c>
      <c r="O194" s="2166">
        <v>45978</v>
      </c>
      <c r="P194" s="1546"/>
      <c r="Q194" s="1841" t="s">
        <v>78</v>
      </c>
      <c r="R194" s="2168"/>
      <c r="S194" s="2168" t="s">
        <v>111</v>
      </c>
      <c r="T194" s="1842">
        <v>45952</v>
      </c>
      <c r="U194" s="1595" t="s">
        <v>88</v>
      </c>
      <c r="V194" s="1595" t="s">
        <v>4031</v>
      </c>
      <c r="W194" s="1596"/>
      <c r="X194" s="1595"/>
      <c r="Y194" s="1597" t="s">
        <v>4032</v>
      </c>
      <c r="Z194" s="2178" t="s">
        <v>122</v>
      </c>
      <c r="AA194" s="2179">
        <v>3.5737</v>
      </c>
      <c r="AB194" s="2180">
        <f t="shared" si="71"/>
        <v>857.688</v>
      </c>
      <c r="AC194" s="2323" t="s">
        <v>4089</v>
      </c>
      <c r="AD194" s="1613" t="s">
        <v>81</v>
      </c>
      <c r="AE194" s="1613">
        <v>1</v>
      </c>
      <c r="AF194" s="1613">
        <f t="shared" si="76"/>
        <v>240</v>
      </c>
      <c r="AG194" s="1614"/>
      <c r="AH194" s="1615"/>
      <c r="AI194" s="1615"/>
      <c r="AJ194" s="1615" t="s">
        <v>63</v>
      </c>
      <c r="AK194" s="1623">
        <f t="shared" si="77"/>
        <v>240</v>
      </c>
      <c r="AL194" s="2324"/>
      <c r="AM194" s="1624"/>
      <c r="AN194" s="1625"/>
      <c r="AO194" s="1625"/>
      <c r="AP194" s="1430">
        <f>J194/1</f>
        <v>240</v>
      </c>
      <c r="AQ194" s="1625"/>
      <c r="AR194" s="1625"/>
      <c r="AS194" s="1625"/>
      <c r="AT194" s="1625"/>
      <c r="AU194" s="2325"/>
      <c r="AV194" s="2326">
        <f t="shared" si="74"/>
        <v>230</v>
      </c>
      <c r="AW194" s="2329">
        <f t="shared" si="75"/>
        <v>10</v>
      </c>
      <c r="AX194" s="1455"/>
      <c r="AY194" s="1455"/>
      <c r="AZ194" s="1455"/>
      <c r="BA194" s="1455"/>
      <c r="BB194" s="1455"/>
      <c r="BC194" s="1455"/>
      <c r="BD194" s="1455"/>
      <c r="BE194" s="1455"/>
      <c r="BF194" s="1455"/>
      <c r="BG194" s="1455"/>
      <c r="BH194" s="1455"/>
      <c r="BI194" s="1455"/>
      <c r="BJ194" s="1455"/>
      <c r="BK194" s="1455"/>
      <c r="BL194" s="1455"/>
      <c r="BM194" s="1455"/>
      <c r="BN194" s="1455"/>
      <c r="BO194" s="1455"/>
      <c r="BP194" s="1455"/>
      <c r="BQ194" s="1455"/>
      <c r="BR194" s="1455"/>
      <c r="BS194" s="1455"/>
      <c r="BT194" s="1455"/>
      <c r="BU194" s="1455"/>
      <c r="BV194" s="1455"/>
      <c r="BW194" s="1455"/>
      <c r="BX194" s="1455"/>
      <c r="BY194" s="1455"/>
      <c r="BZ194" s="1455"/>
      <c r="CA194" s="1455"/>
      <c r="CB194" s="1455"/>
      <c r="CC194" s="1455"/>
      <c r="CD194" s="1455"/>
      <c r="CE194" s="1455"/>
      <c r="CF194" s="1455"/>
      <c r="CG194" s="1455"/>
      <c r="CH194" s="1455"/>
      <c r="CI194" s="1455"/>
      <c r="CJ194" s="1455"/>
      <c r="CK194" s="1455"/>
      <c r="CL194" s="1455"/>
      <c r="CM194" s="1455"/>
      <c r="CN194" s="1455"/>
      <c r="CO194" s="1455"/>
      <c r="CP194" s="1455"/>
      <c r="CQ194" s="1455"/>
      <c r="CR194" s="1455"/>
      <c r="CS194" s="1455"/>
      <c r="CT194" s="1455"/>
      <c r="CU194" s="1455"/>
      <c r="CV194" s="1455"/>
      <c r="CW194" s="1455"/>
      <c r="CX194" s="1455"/>
      <c r="CY194" s="1455"/>
      <c r="CZ194" s="1455"/>
      <c r="DA194" s="1455"/>
      <c r="DB194" s="1455"/>
      <c r="DC194" s="1455"/>
      <c r="DD194" s="1455"/>
      <c r="DE194" s="1455"/>
      <c r="DF194" s="1455"/>
      <c r="DG194" s="1455"/>
      <c r="DH194" s="1455"/>
      <c r="DI194" s="1455"/>
      <c r="DJ194" s="1455"/>
      <c r="DK194" s="1455"/>
      <c r="DL194" s="1455"/>
      <c r="DM194" s="1455"/>
      <c r="DN194" s="1455"/>
      <c r="DO194" s="1455"/>
      <c r="DP194" s="1455"/>
      <c r="DQ194" s="1455"/>
      <c r="DR194" s="1455"/>
      <c r="DS194" s="1455"/>
      <c r="DT194" s="1455"/>
      <c r="DU194" s="1455"/>
      <c r="DV194" s="1455"/>
      <c r="DW194" s="1455"/>
      <c r="DX194" s="1455"/>
      <c r="DY194" s="1455"/>
      <c r="DZ194" s="1455"/>
      <c r="EA194" s="1455"/>
      <c r="EB194" s="1455"/>
      <c r="EC194" s="1455"/>
      <c r="ED194" s="1455"/>
      <c r="EE194" s="1455"/>
      <c r="EF194" s="1455"/>
      <c r="EG194" s="1455"/>
      <c r="EH194" s="1455"/>
      <c r="EI194" s="1455"/>
      <c r="EJ194" s="1455"/>
      <c r="EK194" s="1455"/>
      <c r="EL194" s="1455"/>
      <c r="EM194" s="1455"/>
      <c r="EN194" s="1455"/>
      <c r="EO194" s="1455"/>
      <c r="EP194" s="1455"/>
      <c r="EQ194" s="1455"/>
      <c r="ER194" s="1455"/>
      <c r="ES194" s="1455"/>
      <c r="ET194" s="1455"/>
      <c r="EU194" s="1455"/>
      <c r="EV194" s="1455"/>
      <c r="EW194" s="1455"/>
      <c r="EX194" s="1455"/>
      <c r="EY194" s="1455"/>
      <c r="EZ194" s="1455"/>
      <c r="FA194" s="1455"/>
      <c r="FB194" s="1455"/>
      <c r="FC194" s="1455"/>
      <c r="FD194" s="1455"/>
      <c r="FE194" s="1455"/>
      <c r="FF194" s="1455"/>
      <c r="FG194" s="1455"/>
      <c r="FH194" s="1455"/>
      <c r="FI194" s="1455"/>
      <c r="FJ194" s="1455"/>
      <c r="FK194" s="1455"/>
      <c r="FL194" s="1455"/>
      <c r="FM194" s="1455"/>
      <c r="FN194" s="1455"/>
      <c r="FO194" s="1455"/>
      <c r="FP194" s="1455"/>
      <c r="FQ194" s="1455"/>
      <c r="FR194" s="1455"/>
      <c r="FS194" s="1455"/>
      <c r="FT194" s="1455"/>
      <c r="FU194" s="1455"/>
      <c r="FV194" s="1455"/>
      <c r="FW194" s="1455"/>
      <c r="FX194" s="1455"/>
      <c r="FY194" s="1455"/>
      <c r="FZ194" s="1455"/>
      <c r="GA194" s="1455"/>
      <c r="GB194" s="1455"/>
      <c r="GC194" s="1455"/>
      <c r="GD194" s="1455"/>
      <c r="GE194" s="1455"/>
      <c r="GF194" s="1455"/>
      <c r="GG194" s="1455"/>
      <c r="GH194" s="1455"/>
      <c r="GI194" s="1455"/>
      <c r="GJ194" s="1455"/>
      <c r="GK194" s="1455"/>
      <c r="GL194" s="1455"/>
      <c r="GM194" s="1455"/>
      <c r="GN194" s="1455"/>
      <c r="GO194" s="1455"/>
      <c r="GP194" s="1455"/>
      <c r="GQ194" s="1455"/>
      <c r="GR194" s="1455"/>
      <c r="GS194" s="1455"/>
      <c r="GT194" s="1455"/>
      <c r="GU194" s="1455"/>
      <c r="GV194" s="1455"/>
      <c r="GW194" s="1455"/>
      <c r="GX194" s="1455"/>
      <c r="GY194" s="1455"/>
      <c r="GZ194" s="1455"/>
      <c r="HA194" s="1455"/>
      <c r="HB194" s="1455"/>
      <c r="HC194" s="1455"/>
      <c r="HD194" s="1455"/>
      <c r="HE194" s="1455"/>
      <c r="HF194" s="1455"/>
      <c r="HG194" s="1455"/>
      <c r="HH194" s="1455"/>
      <c r="HI194" s="1455"/>
      <c r="HJ194" s="1455"/>
      <c r="HK194" s="1455"/>
      <c r="HL194" s="1455"/>
      <c r="HM194" s="1455"/>
      <c r="HN194" s="1455"/>
      <c r="HO194" s="1455"/>
      <c r="HP194" s="1455"/>
      <c r="HQ194" s="1455"/>
      <c r="HR194" s="1455"/>
      <c r="HS194" s="1455"/>
      <c r="HT194" s="1455"/>
      <c r="HU194" s="1455"/>
      <c r="HV194" s="1455"/>
      <c r="HW194" s="1455"/>
      <c r="HX194" s="1455"/>
      <c r="HY194" s="1455"/>
      <c r="HZ194" s="1455"/>
      <c r="IA194" s="1455"/>
      <c r="IB194" s="1455"/>
      <c r="IC194" s="1455"/>
      <c r="ID194" s="1455"/>
      <c r="IE194" s="1455"/>
      <c r="IF194" s="1455"/>
      <c r="IG194" s="1455"/>
      <c r="IH194" s="1455"/>
      <c r="II194" s="1455"/>
      <c r="IJ194" s="1455"/>
      <c r="IK194" s="1455"/>
      <c r="IL194" s="1455"/>
      <c r="IM194" s="1455"/>
      <c r="IN194" s="1455"/>
      <c r="IO194" s="1455"/>
      <c r="IP194" s="1455"/>
      <c r="IQ194" s="1455"/>
      <c r="IR194" s="1455"/>
      <c r="IS194" s="1455"/>
      <c r="IT194" s="1455"/>
      <c r="IU194" s="1455"/>
      <c r="IV194" s="1455"/>
      <c r="IW194" s="1455"/>
      <c r="IX194" s="1455"/>
      <c r="IY194" s="1455"/>
      <c r="IZ194" s="1455"/>
      <c r="JA194" s="1455"/>
      <c r="JB194" s="1455"/>
      <c r="JC194" s="1455"/>
      <c r="JD194" s="1455"/>
      <c r="JE194" s="1455"/>
      <c r="JF194" s="1455"/>
      <c r="JG194" s="1455"/>
      <c r="JH194" s="1455"/>
      <c r="JI194" s="1455"/>
      <c r="JJ194" s="1455"/>
      <c r="JK194" s="1455"/>
      <c r="JL194" s="1455"/>
      <c r="JM194" s="1455"/>
      <c r="JN194" s="1455"/>
      <c r="JO194" s="1455"/>
      <c r="JP194" s="1455"/>
      <c r="JQ194" s="1455"/>
      <c r="JR194" s="1455"/>
      <c r="JS194" s="1455"/>
      <c r="JT194" s="1455"/>
      <c r="JU194" s="1455"/>
      <c r="JV194" s="1455"/>
      <c r="JW194" s="1455"/>
      <c r="JX194" s="1455"/>
      <c r="JY194" s="1455"/>
      <c r="JZ194" s="1455"/>
      <c r="KA194" s="1455"/>
      <c r="KB194" s="1455"/>
      <c r="KC194" s="1455"/>
      <c r="KD194" s="1455"/>
      <c r="KE194" s="1455"/>
      <c r="KF194" s="1455"/>
      <c r="KG194" s="1455"/>
      <c r="KH194" s="1455"/>
      <c r="KI194" s="1455"/>
      <c r="KJ194" s="1455"/>
      <c r="KK194" s="1455"/>
      <c r="KL194" s="1455"/>
      <c r="KM194" s="1455"/>
      <c r="KN194" s="1455"/>
      <c r="KO194" s="1455"/>
      <c r="KP194" s="1455"/>
      <c r="KQ194" s="1455"/>
      <c r="KR194" s="1455"/>
      <c r="KS194" s="1455"/>
      <c r="KT194" s="1455"/>
      <c r="KU194" s="1455"/>
      <c r="KV194" s="1455"/>
      <c r="KW194" s="1455"/>
      <c r="KX194" s="1455"/>
      <c r="KY194" s="1455"/>
      <c r="KZ194" s="1455"/>
      <c r="LA194" s="1455"/>
      <c r="LB194" s="1455"/>
      <c r="LC194" s="1455"/>
      <c r="LD194" s="1467"/>
      <c r="LE194" s="1467"/>
      <c r="LF194" s="1467"/>
      <c r="LG194" s="1467"/>
      <c r="LH194" s="1467"/>
      <c r="LI194" s="1467"/>
      <c r="LJ194" s="1467"/>
      <c r="LK194" s="1467"/>
      <c r="LL194" s="1467"/>
      <c r="LM194" s="1645"/>
    </row>
    <row r="195" s="1482" customFormat="1" ht="47" customHeight="1" spans="1:325">
      <c r="A195" s="2153">
        <v>45945</v>
      </c>
      <c r="B195" s="2154" t="s">
        <v>753</v>
      </c>
      <c r="C195" s="2155" t="s">
        <v>115</v>
      </c>
      <c r="D195" s="2156">
        <v>4500181943</v>
      </c>
      <c r="E195" s="2157"/>
      <c r="F195" s="2156" t="s">
        <v>4093</v>
      </c>
      <c r="G195" s="2158" t="s">
        <v>3813</v>
      </c>
      <c r="H195" s="2158" t="s">
        <v>3813</v>
      </c>
      <c r="I195" s="1880" t="s">
        <v>3814</v>
      </c>
      <c r="J195" s="1543">
        <v>240</v>
      </c>
      <c r="K195" s="1876">
        <v>0</v>
      </c>
      <c r="L195" s="1876">
        <v>6</v>
      </c>
      <c r="M195" s="1876">
        <f t="shared" si="70"/>
        <v>40</v>
      </c>
      <c r="N195" s="2166">
        <v>45982</v>
      </c>
      <c r="O195" s="2166">
        <v>45978</v>
      </c>
      <c r="P195" s="1546"/>
      <c r="Q195" s="1841" t="s">
        <v>78</v>
      </c>
      <c r="R195" s="2168"/>
      <c r="S195" s="2168" t="s">
        <v>111</v>
      </c>
      <c r="T195" s="1842">
        <v>45952</v>
      </c>
      <c r="U195" s="1595" t="s">
        <v>88</v>
      </c>
      <c r="V195" s="1595" t="s">
        <v>4031</v>
      </c>
      <c r="W195" s="1596"/>
      <c r="X195" s="1595"/>
      <c r="Y195" s="1597" t="s">
        <v>4032</v>
      </c>
      <c r="Z195" s="2178" t="s">
        <v>122</v>
      </c>
      <c r="AA195" s="2179">
        <v>3.9359</v>
      </c>
      <c r="AB195" s="2180">
        <f t="shared" si="71"/>
        <v>944.616</v>
      </c>
      <c r="AC195" s="2323" t="s">
        <v>4089</v>
      </c>
      <c r="AD195" s="1613" t="s">
        <v>81</v>
      </c>
      <c r="AE195" s="1613">
        <v>1</v>
      </c>
      <c r="AF195" s="1613">
        <f t="shared" si="76"/>
        <v>240</v>
      </c>
      <c r="AG195" s="1614"/>
      <c r="AH195" s="1615"/>
      <c r="AI195" s="1615"/>
      <c r="AJ195" s="1615" t="s">
        <v>63</v>
      </c>
      <c r="AK195" s="1623">
        <f t="shared" si="77"/>
        <v>240</v>
      </c>
      <c r="AL195" s="2324"/>
      <c r="AM195" s="1624"/>
      <c r="AN195" s="1625"/>
      <c r="AO195" s="1625"/>
      <c r="AP195" s="1625"/>
      <c r="AQ195" s="1430">
        <f>J195/1</f>
        <v>240</v>
      </c>
      <c r="AR195" s="1625"/>
      <c r="AS195" s="1625"/>
      <c r="AT195" s="1625"/>
      <c r="AU195" s="2325"/>
      <c r="AV195" s="2326">
        <f t="shared" si="74"/>
        <v>230</v>
      </c>
      <c r="AW195" s="2329">
        <f t="shared" si="75"/>
        <v>10</v>
      </c>
      <c r="AX195" s="1455"/>
      <c r="AY195" s="1455"/>
      <c r="AZ195" s="1455"/>
      <c r="BA195" s="1455"/>
      <c r="BB195" s="1455"/>
      <c r="BC195" s="1455"/>
      <c r="BD195" s="1455"/>
      <c r="BE195" s="1455"/>
      <c r="BF195" s="1455"/>
      <c r="BG195" s="1455"/>
      <c r="BH195" s="1455"/>
      <c r="BI195" s="1455"/>
      <c r="BJ195" s="1455"/>
      <c r="BK195" s="1455"/>
      <c r="BL195" s="1455"/>
      <c r="BM195" s="1455"/>
      <c r="BN195" s="1455"/>
      <c r="BO195" s="1455"/>
      <c r="BP195" s="1455"/>
      <c r="BQ195" s="1455"/>
      <c r="BR195" s="1455"/>
      <c r="BS195" s="1455"/>
      <c r="BT195" s="1455"/>
      <c r="BU195" s="1455"/>
      <c r="BV195" s="1455"/>
      <c r="BW195" s="1455"/>
      <c r="BX195" s="1455"/>
      <c r="BY195" s="1455"/>
      <c r="BZ195" s="1455"/>
      <c r="CA195" s="1455"/>
      <c r="CB195" s="1455"/>
      <c r="CC195" s="1455"/>
      <c r="CD195" s="1455"/>
      <c r="CE195" s="1455"/>
      <c r="CF195" s="1455"/>
      <c r="CG195" s="1455"/>
      <c r="CH195" s="1455"/>
      <c r="CI195" s="1455"/>
      <c r="CJ195" s="1455"/>
      <c r="CK195" s="1455"/>
      <c r="CL195" s="1455"/>
      <c r="CM195" s="1455"/>
      <c r="CN195" s="1455"/>
      <c r="CO195" s="1455"/>
      <c r="CP195" s="1455"/>
      <c r="CQ195" s="1455"/>
      <c r="CR195" s="1455"/>
      <c r="CS195" s="1455"/>
      <c r="CT195" s="1455"/>
      <c r="CU195" s="1455"/>
      <c r="CV195" s="1455"/>
      <c r="CW195" s="1455"/>
      <c r="CX195" s="1455"/>
      <c r="CY195" s="1455"/>
      <c r="CZ195" s="1455"/>
      <c r="DA195" s="1455"/>
      <c r="DB195" s="1455"/>
      <c r="DC195" s="1455"/>
      <c r="DD195" s="1455"/>
      <c r="DE195" s="1455"/>
      <c r="DF195" s="1455"/>
      <c r="DG195" s="1455"/>
      <c r="DH195" s="1455"/>
      <c r="DI195" s="1455"/>
      <c r="DJ195" s="1455"/>
      <c r="DK195" s="1455"/>
      <c r="DL195" s="1455"/>
      <c r="DM195" s="1455"/>
      <c r="DN195" s="1455"/>
      <c r="DO195" s="1455"/>
      <c r="DP195" s="1455"/>
      <c r="DQ195" s="1455"/>
      <c r="DR195" s="1455"/>
      <c r="DS195" s="1455"/>
      <c r="DT195" s="1455"/>
      <c r="DU195" s="1455"/>
      <c r="DV195" s="1455"/>
      <c r="DW195" s="1455"/>
      <c r="DX195" s="1455"/>
      <c r="DY195" s="1455"/>
      <c r="DZ195" s="1455"/>
      <c r="EA195" s="1455"/>
      <c r="EB195" s="1455"/>
      <c r="EC195" s="1455"/>
      <c r="ED195" s="1455"/>
      <c r="EE195" s="1455"/>
      <c r="EF195" s="1455"/>
      <c r="EG195" s="1455"/>
      <c r="EH195" s="1455"/>
      <c r="EI195" s="1455"/>
      <c r="EJ195" s="1455"/>
      <c r="EK195" s="1455"/>
      <c r="EL195" s="1455"/>
      <c r="EM195" s="1455"/>
      <c r="EN195" s="1455"/>
      <c r="EO195" s="1455"/>
      <c r="EP195" s="1455"/>
      <c r="EQ195" s="1455"/>
      <c r="ER195" s="1455"/>
      <c r="ES195" s="1455"/>
      <c r="ET195" s="1455"/>
      <c r="EU195" s="1455"/>
      <c r="EV195" s="1455"/>
      <c r="EW195" s="1455"/>
      <c r="EX195" s="1455"/>
      <c r="EY195" s="1455"/>
      <c r="EZ195" s="1455"/>
      <c r="FA195" s="1455"/>
      <c r="FB195" s="1455"/>
      <c r="FC195" s="1455"/>
      <c r="FD195" s="1455"/>
      <c r="FE195" s="1455"/>
      <c r="FF195" s="1455"/>
      <c r="FG195" s="1455"/>
      <c r="FH195" s="1455"/>
      <c r="FI195" s="1455"/>
      <c r="FJ195" s="1455"/>
      <c r="FK195" s="1455"/>
      <c r="FL195" s="1455"/>
      <c r="FM195" s="1455"/>
      <c r="FN195" s="1455"/>
      <c r="FO195" s="1455"/>
      <c r="FP195" s="1455"/>
      <c r="FQ195" s="1455"/>
      <c r="FR195" s="1455"/>
      <c r="FS195" s="1455"/>
      <c r="FT195" s="1455"/>
      <c r="FU195" s="1455"/>
      <c r="FV195" s="1455"/>
      <c r="FW195" s="1455"/>
      <c r="FX195" s="1455"/>
      <c r="FY195" s="1455"/>
      <c r="FZ195" s="1455"/>
      <c r="GA195" s="1455"/>
      <c r="GB195" s="1455"/>
      <c r="GC195" s="1455"/>
      <c r="GD195" s="1455"/>
      <c r="GE195" s="1455"/>
      <c r="GF195" s="1455"/>
      <c r="GG195" s="1455"/>
      <c r="GH195" s="1455"/>
      <c r="GI195" s="1455"/>
      <c r="GJ195" s="1455"/>
      <c r="GK195" s="1455"/>
      <c r="GL195" s="1455"/>
      <c r="GM195" s="1455"/>
      <c r="GN195" s="1455"/>
      <c r="GO195" s="1455"/>
      <c r="GP195" s="1455"/>
      <c r="GQ195" s="1455"/>
      <c r="GR195" s="1455"/>
      <c r="GS195" s="1455"/>
      <c r="GT195" s="1455"/>
      <c r="GU195" s="1455"/>
      <c r="GV195" s="1455"/>
      <c r="GW195" s="1455"/>
      <c r="GX195" s="1455"/>
      <c r="GY195" s="1455"/>
      <c r="GZ195" s="1455"/>
      <c r="HA195" s="1455"/>
      <c r="HB195" s="1455"/>
      <c r="HC195" s="1455"/>
      <c r="HD195" s="1455"/>
      <c r="HE195" s="1455"/>
      <c r="HF195" s="1455"/>
      <c r="HG195" s="1455"/>
      <c r="HH195" s="1455"/>
      <c r="HI195" s="1455"/>
      <c r="HJ195" s="1455"/>
      <c r="HK195" s="1455"/>
      <c r="HL195" s="1455"/>
      <c r="HM195" s="1455"/>
      <c r="HN195" s="1455"/>
      <c r="HO195" s="1455"/>
      <c r="HP195" s="1455"/>
      <c r="HQ195" s="1455"/>
      <c r="HR195" s="1455"/>
      <c r="HS195" s="1455"/>
      <c r="HT195" s="1455"/>
      <c r="HU195" s="1455"/>
      <c r="HV195" s="1455"/>
      <c r="HW195" s="1455"/>
      <c r="HX195" s="1455"/>
      <c r="HY195" s="1455"/>
      <c r="HZ195" s="1455"/>
      <c r="IA195" s="1455"/>
      <c r="IB195" s="1455"/>
      <c r="IC195" s="1455"/>
      <c r="ID195" s="1455"/>
      <c r="IE195" s="1455"/>
      <c r="IF195" s="1455"/>
      <c r="IG195" s="1455"/>
      <c r="IH195" s="1455"/>
      <c r="II195" s="1455"/>
      <c r="IJ195" s="1455"/>
      <c r="IK195" s="1455"/>
      <c r="IL195" s="1455"/>
      <c r="IM195" s="1455"/>
      <c r="IN195" s="1455"/>
      <c r="IO195" s="1455"/>
      <c r="IP195" s="1455"/>
      <c r="IQ195" s="1455"/>
      <c r="IR195" s="1455"/>
      <c r="IS195" s="1455"/>
      <c r="IT195" s="1455"/>
      <c r="IU195" s="1455"/>
      <c r="IV195" s="1455"/>
      <c r="IW195" s="1455"/>
      <c r="IX195" s="1455"/>
      <c r="IY195" s="1455"/>
      <c r="IZ195" s="1455"/>
      <c r="JA195" s="1455"/>
      <c r="JB195" s="1455"/>
      <c r="JC195" s="1455"/>
      <c r="JD195" s="1455"/>
      <c r="JE195" s="1455"/>
      <c r="JF195" s="1455"/>
      <c r="JG195" s="1455"/>
      <c r="JH195" s="1455"/>
      <c r="JI195" s="1455"/>
      <c r="JJ195" s="1455"/>
      <c r="JK195" s="1455"/>
      <c r="JL195" s="1455"/>
      <c r="JM195" s="1455"/>
      <c r="JN195" s="1455"/>
      <c r="JO195" s="1455"/>
      <c r="JP195" s="1455"/>
      <c r="JQ195" s="1455"/>
      <c r="JR195" s="1455"/>
      <c r="JS195" s="1455"/>
      <c r="JT195" s="1455"/>
      <c r="JU195" s="1455"/>
      <c r="JV195" s="1455"/>
      <c r="JW195" s="1455"/>
      <c r="JX195" s="1455"/>
      <c r="JY195" s="1455"/>
      <c r="JZ195" s="1455"/>
      <c r="KA195" s="1455"/>
      <c r="KB195" s="1455"/>
      <c r="KC195" s="1455"/>
      <c r="KD195" s="1455"/>
      <c r="KE195" s="1455"/>
      <c r="KF195" s="1455"/>
      <c r="KG195" s="1455"/>
      <c r="KH195" s="1455"/>
      <c r="KI195" s="1455"/>
      <c r="KJ195" s="1455"/>
      <c r="KK195" s="1455"/>
      <c r="KL195" s="1455"/>
      <c r="KM195" s="1455"/>
      <c r="KN195" s="1455"/>
      <c r="KO195" s="1455"/>
      <c r="KP195" s="1455"/>
      <c r="KQ195" s="1455"/>
      <c r="KR195" s="1455"/>
      <c r="KS195" s="1455"/>
      <c r="KT195" s="1455"/>
      <c r="KU195" s="1455"/>
      <c r="KV195" s="1455"/>
      <c r="KW195" s="1455"/>
      <c r="KX195" s="1455"/>
      <c r="KY195" s="1455"/>
      <c r="KZ195" s="1455"/>
      <c r="LA195" s="1455"/>
      <c r="LB195" s="1455"/>
      <c r="LC195" s="1455"/>
      <c r="LD195" s="1467"/>
      <c r="LE195" s="1467"/>
      <c r="LF195" s="1467"/>
      <c r="LG195" s="1467"/>
      <c r="LH195" s="1467"/>
      <c r="LI195" s="1467"/>
      <c r="LJ195" s="1467"/>
      <c r="LK195" s="1467"/>
      <c r="LL195" s="1467"/>
      <c r="LM195" s="1645"/>
    </row>
    <row r="196" s="1482" customFormat="1" ht="47" customHeight="1" spans="1:325">
      <c r="A196" s="2153">
        <v>45945</v>
      </c>
      <c r="B196" s="2154" t="s">
        <v>753</v>
      </c>
      <c r="C196" s="2155" t="s">
        <v>115</v>
      </c>
      <c r="D196" s="2156">
        <v>4500181943</v>
      </c>
      <c r="E196" s="2157"/>
      <c r="F196" s="2156" t="s">
        <v>4094</v>
      </c>
      <c r="G196" s="2158" t="s">
        <v>3817</v>
      </c>
      <c r="H196" s="2158" t="s">
        <v>3817</v>
      </c>
      <c r="I196" s="1880" t="s">
        <v>3818</v>
      </c>
      <c r="J196" s="1543">
        <v>672</v>
      </c>
      <c r="K196" s="1876">
        <v>0</v>
      </c>
      <c r="L196" s="1876">
        <v>6</v>
      </c>
      <c r="M196" s="1876">
        <f t="shared" si="70"/>
        <v>112</v>
      </c>
      <c r="N196" s="2166">
        <v>45982</v>
      </c>
      <c r="O196" s="2166">
        <v>45978</v>
      </c>
      <c r="P196" s="1546"/>
      <c r="Q196" s="1841" t="s">
        <v>78</v>
      </c>
      <c r="R196" s="2168"/>
      <c r="S196" s="2168" t="s">
        <v>111</v>
      </c>
      <c r="T196" s="1842">
        <v>45952</v>
      </c>
      <c r="U196" s="1595" t="s">
        <v>88</v>
      </c>
      <c r="V196" s="1595" t="s">
        <v>4031</v>
      </c>
      <c r="W196" s="1596"/>
      <c r="X196" s="1595"/>
      <c r="Y196" s="1597" t="s">
        <v>4032</v>
      </c>
      <c r="Z196" s="2178" t="s">
        <v>122</v>
      </c>
      <c r="AA196" s="2179">
        <v>3.915</v>
      </c>
      <c r="AB196" s="2180">
        <f t="shared" si="71"/>
        <v>2630.88</v>
      </c>
      <c r="AC196" s="2323" t="s">
        <v>4089</v>
      </c>
      <c r="AD196" s="1613" t="s">
        <v>81</v>
      </c>
      <c r="AE196" s="1613">
        <v>1</v>
      </c>
      <c r="AF196" s="1613">
        <f t="shared" si="76"/>
        <v>672</v>
      </c>
      <c r="AG196" s="1614"/>
      <c r="AH196" s="1615"/>
      <c r="AI196" s="1615"/>
      <c r="AJ196" s="1615" t="s">
        <v>63</v>
      </c>
      <c r="AK196" s="1623">
        <f t="shared" si="77"/>
        <v>672</v>
      </c>
      <c r="AL196" s="2324"/>
      <c r="AM196" s="1624"/>
      <c r="AN196" s="1625"/>
      <c r="AO196" s="1625"/>
      <c r="AP196" s="1625"/>
      <c r="AQ196" s="1625"/>
      <c r="AR196" s="1430">
        <f>J196/1</f>
        <v>672</v>
      </c>
      <c r="AS196" s="1625"/>
      <c r="AT196" s="1625"/>
      <c r="AU196" s="2325"/>
      <c r="AV196" s="2326">
        <f t="shared" si="74"/>
        <v>644</v>
      </c>
      <c r="AW196" s="2329">
        <f t="shared" si="75"/>
        <v>28</v>
      </c>
      <c r="AX196" s="1455"/>
      <c r="AY196" s="1455"/>
      <c r="AZ196" s="1455"/>
      <c r="BA196" s="1455"/>
      <c r="BB196" s="1455"/>
      <c r="BC196" s="1455"/>
      <c r="BD196" s="1455"/>
      <c r="BE196" s="1455"/>
      <c r="BF196" s="1455"/>
      <c r="BG196" s="1455"/>
      <c r="BH196" s="1455"/>
      <c r="BI196" s="1455"/>
      <c r="BJ196" s="1455"/>
      <c r="BK196" s="1455"/>
      <c r="BL196" s="1455"/>
      <c r="BM196" s="1455"/>
      <c r="BN196" s="1455"/>
      <c r="BO196" s="1455"/>
      <c r="BP196" s="1455"/>
      <c r="BQ196" s="1455"/>
      <c r="BR196" s="1455"/>
      <c r="BS196" s="1455"/>
      <c r="BT196" s="1455"/>
      <c r="BU196" s="1455"/>
      <c r="BV196" s="1455"/>
      <c r="BW196" s="1455"/>
      <c r="BX196" s="1455"/>
      <c r="BY196" s="1455"/>
      <c r="BZ196" s="1455"/>
      <c r="CA196" s="1455"/>
      <c r="CB196" s="1455"/>
      <c r="CC196" s="1455"/>
      <c r="CD196" s="1455"/>
      <c r="CE196" s="1455"/>
      <c r="CF196" s="1455"/>
      <c r="CG196" s="1455"/>
      <c r="CH196" s="1455"/>
      <c r="CI196" s="1455"/>
      <c r="CJ196" s="1455"/>
      <c r="CK196" s="1455"/>
      <c r="CL196" s="1455"/>
      <c r="CM196" s="1455"/>
      <c r="CN196" s="1455"/>
      <c r="CO196" s="1455"/>
      <c r="CP196" s="1455"/>
      <c r="CQ196" s="1455"/>
      <c r="CR196" s="1455"/>
      <c r="CS196" s="1455"/>
      <c r="CT196" s="1455"/>
      <c r="CU196" s="1455"/>
      <c r="CV196" s="1455"/>
      <c r="CW196" s="1455"/>
      <c r="CX196" s="1455"/>
      <c r="CY196" s="1455"/>
      <c r="CZ196" s="1455"/>
      <c r="DA196" s="1455"/>
      <c r="DB196" s="1455"/>
      <c r="DC196" s="1455"/>
      <c r="DD196" s="1455"/>
      <c r="DE196" s="1455"/>
      <c r="DF196" s="1455"/>
      <c r="DG196" s="1455"/>
      <c r="DH196" s="1455"/>
      <c r="DI196" s="1455"/>
      <c r="DJ196" s="1455"/>
      <c r="DK196" s="1455"/>
      <c r="DL196" s="1455"/>
      <c r="DM196" s="1455"/>
      <c r="DN196" s="1455"/>
      <c r="DO196" s="1455"/>
      <c r="DP196" s="1455"/>
      <c r="DQ196" s="1455"/>
      <c r="DR196" s="1455"/>
      <c r="DS196" s="1455"/>
      <c r="DT196" s="1455"/>
      <c r="DU196" s="1455"/>
      <c r="DV196" s="1455"/>
      <c r="DW196" s="1455"/>
      <c r="DX196" s="1455"/>
      <c r="DY196" s="1455"/>
      <c r="DZ196" s="1455"/>
      <c r="EA196" s="1455"/>
      <c r="EB196" s="1455"/>
      <c r="EC196" s="1455"/>
      <c r="ED196" s="1455"/>
      <c r="EE196" s="1455"/>
      <c r="EF196" s="1455"/>
      <c r="EG196" s="1455"/>
      <c r="EH196" s="1455"/>
      <c r="EI196" s="1455"/>
      <c r="EJ196" s="1455"/>
      <c r="EK196" s="1455"/>
      <c r="EL196" s="1455"/>
      <c r="EM196" s="1455"/>
      <c r="EN196" s="1455"/>
      <c r="EO196" s="1455"/>
      <c r="EP196" s="1455"/>
      <c r="EQ196" s="1455"/>
      <c r="ER196" s="1455"/>
      <c r="ES196" s="1455"/>
      <c r="ET196" s="1455"/>
      <c r="EU196" s="1455"/>
      <c r="EV196" s="1455"/>
      <c r="EW196" s="1455"/>
      <c r="EX196" s="1455"/>
      <c r="EY196" s="1455"/>
      <c r="EZ196" s="1455"/>
      <c r="FA196" s="1455"/>
      <c r="FB196" s="1455"/>
      <c r="FC196" s="1455"/>
      <c r="FD196" s="1455"/>
      <c r="FE196" s="1455"/>
      <c r="FF196" s="1455"/>
      <c r="FG196" s="1455"/>
      <c r="FH196" s="1455"/>
      <c r="FI196" s="1455"/>
      <c r="FJ196" s="1455"/>
      <c r="FK196" s="1455"/>
      <c r="FL196" s="1455"/>
      <c r="FM196" s="1455"/>
      <c r="FN196" s="1455"/>
      <c r="FO196" s="1455"/>
      <c r="FP196" s="1455"/>
      <c r="FQ196" s="1455"/>
      <c r="FR196" s="1455"/>
      <c r="FS196" s="1455"/>
      <c r="FT196" s="1455"/>
      <c r="FU196" s="1455"/>
      <c r="FV196" s="1455"/>
      <c r="FW196" s="1455"/>
      <c r="FX196" s="1455"/>
      <c r="FY196" s="1455"/>
      <c r="FZ196" s="1455"/>
      <c r="GA196" s="1455"/>
      <c r="GB196" s="1455"/>
      <c r="GC196" s="1455"/>
      <c r="GD196" s="1455"/>
      <c r="GE196" s="1455"/>
      <c r="GF196" s="1455"/>
      <c r="GG196" s="1455"/>
      <c r="GH196" s="1455"/>
      <c r="GI196" s="1455"/>
      <c r="GJ196" s="1455"/>
      <c r="GK196" s="1455"/>
      <c r="GL196" s="1455"/>
      <c r="GM196" s="1455"/>
      <c r="GN196" s="1455"/>
      <c r="GO196" s="1455"/>
      <c r="GP196" s="1455"/>
      <c r="GQ196" s="1455"/>
      <c r="GR196" s="1455"/>
      <c r="GS196" s="1455"/>
      <c r="GT196" s="1455"/>
      <c r="GU196" s="1455"/>
      <c r="GV196" s="1455"/>
      <c r="GW196" s="1455"/>
      <c r="GX196" s="1455"/>
      <c r="GY196" s="1455"/>
      <c r="GZ196" s="1455"/>
      <c r="HA196" s="1455"/>
      <c r="HB196" s="1455"/>
      <c r="HC196" s="1455"/>
      <c r="HD196" s="1455"/>
      <c r="HE196" s="1455"/>
      <c r="HF196" s="1455"/>
      <c r="HG196" s="1455"/>
      <c r="HH196" s="1455"/>
      <c r="HI196" s="1455"/>
      <c r="HJ196" s="1455"/>
      <c r="HK196" s="1455"/>
      <c r="HL196" s="1455"/>
      <c r="HM196" s="1455"/>
      <c r="HN196" s="1455"/>
      <c r="HO196" s="1455"/>
      <c r="HP196" s="1455"/>
      <c r="HQ196" s="1455"/>
      <c r="HR196" s="1455"/>
      <c r="HS196" s="1455"/>
      <c r="HT196" s="1455"/>
      <c r="HU196" s="1455"/>
      <c r="HV196" s="1455"/>
      <c r="HW196" s="1455"/>
      <c r="HX196" s="1455"/>
      <c r="HY196" s="1455"/>
      <c r="HZ196" s="1455"/>
      <c r="IA196" s="1455"/>
      <c r="IB196" s="1455"/>
      <c r="IC196" s="1455"/>
      <c r="ID196" s="1455"/>
      <c r="IE196" s="1455"/>
      <c r="IF196" s="1455"/>
      <c r="IG196" s="1455"/>
      <c r="IH196" s="1455"/>
      <c r="II196" s="1455"/>
      <c r="IJ196" s="1455"/>
      <c r="IK196" s="1455"/>
      <c r="IL196" s="1455"/>
      <c r="IM196" s="1455"/>
      <c r="IN196" s="1455"/>
      <c r="IO196" s="1455"/>
      <c r="IP196" s="1455"/>
      <c r="IQ196" s="1455"/>
      <c r="IR196" s="1455"/>
      <c r="IS196" s="1455"/>
      <c r="IT196" s="1455"/>
      <c r="IU196" s="1455"/>
      <c r="IV196" s="1455"/>
      <c r="IW196" s="1455"/>
      <c r="IX196" s="1455"/>
      <c r="IY196" s="1455"/>
      <c r="IZ196" s="1455"/>
      <c r="JA196" s="1455"/>
      <c r="JB196" s="1455"/>
      <c r="JC196" s="1455"/>
      <c r="JD196" s="1455"/>
      <c r="JE196" s="1455"/>
      <c r="JF196" s="1455"/>
      <c r="JG196" s="1455"/>
      <c r="JH196" s="1455"/>
      <c r="JI196" s="1455"/>
      <c r="JJ196" s="1455"/>
      <c r="JK196" s="1455"/>
      <c r="JL196" s="1455"/>
      <c r="JM196" s="1455"/>
      <c r="JN196" s="1455"/>
      <c r="JO196" s="1455"/>
      <c r="JP196" s="1455"/>
      <c r="JQ196" s="1455"/>
      <c r="JR196" s="1455"/>
      <c r="JS196" s="1455"/>
      <c r="JT196" s="1455"/>
      <c r="JU196" s="1455"/>
      <c r="JV196" s="1455"/>
      <c r="JW196" s="1455"/>
      <c r="JX196" s="1455"/>
      <c r="JY196" s="1455"/>
      <c r="JZ196" s="1455"/>
      <c r="KA196" s="1455"/>
      <c r="KB196" s="1455"/>
      <c r="KC196" s="1455"/>
      <c r="KD196" s="1455"/>
      <c r="KE196" s="1455"/>
      <c r="KF196" s="1455"/>
      <c r="KG196" s="1455"/>
      <c r="KH196" s="1455"/>
      <c r="KI196" s="1455"/>
      <c r="KJ196" s="1455"/>
      <c r="KK196" s="1455"/>
      <c r="KL196" s="1455"/>
      <c r="KM196" s="1455"/>
      <c r="KN196" s="1455"/>
      <c r="KO196" s="1455"/>
      <c r="KP196" s="1455"/>
      <c r="KQ196" s="1455"/>
      <c r="KR196" s="1455"/>
      <c r="KS196" s="1455"/>
      <c r="KT196" s="1455"/>
      <c r="KU196" s="1455"/>
      <c r="KV196" s="1455"/>
      <c r="KW196" s="1455"/>
      <c r="KX196" s="1455"/>
      <c r="KY196" s="1455"/>
      <c r="KZ196" s="1455"/>
      <c r="LA196" s="1455"/>
      <c r="LB196" s="1455"/>
      <c r="LC196" s="1455"/>
      <c r="LD196" s="1467"/>
      <c r="LE196" s="1467"/>
      <c r="LF196" s="1467"/>
      <c r="LG196" s="1467"/>
      <c r="LH196" s="1467"/>
      <c r="LI196" s="1467"/>
      <c r="LJ196" s="1467"/>
      <c r="LK196" s="1467"/>
      <c r="LL196" s="1467"/>
      <c r="LM196" s="1645"/>
    </row>
    <row r="197" s="1482" customFormat="1" ht="47" customHeight="1" spans="1:325">
      <c r="A197" s="2153">
        <v>45945</v>
      </c>
      <c r="B197" s="2154" t="s">
        <v>753</v>
      </c>
      <c r="C197" s="2155" t="s">
        <v>115</v>
      </c>
      <c r="D197" s="2156">
        <v>4500181943</v>
      </c>
      <c r="E197" s="2157"/>
      <c r="F197" s="2156" t="s">
        <v>4095</v>
      </c>
      <c r="G197" s="2158" t="s">
        <v>3826</v>
      </c>
      <c r="H197" s="2158" t="s">
        <v>3826</v>
      </c>
      <c r="I197" s="1542" t="s">
        <v>3827</v>
      </c>
      <c r="J197" s="1543">
        <v>240</v>
      </c>
      <c r="K197" s="1876">
        <v>0</v>
      </c>
      <c r="L197" s="1876">
        <v>6</v>
      </c>
      <c r="M197" s="1876">
        <f t="shared" si="70"/>
        <v>40</v>
      </c>
      <c r="N197" s="2166">
        <v>45982</v>
      </c>
      <c r="O197" s="2166">
        <v>45978</v>
      </c>
      <c r="P197" s="1546"/>
      <c r="Q197" s="1841" t="s">
        <v>78</v>
      </c>
      <c r="R197" s="2168"/>
      <c r="S197" s="2168" t="s">
        <v>111</v>
      </c>
      <c r="T197" s="1842">
        <v>45952</v>
      </c>
      <c r="U197" s="1595" t="s">
        <v>88</v>
      </c>
      <c r="V197" s="1595" t="s">
        <v>4031</v>
      </c>
      <c r="W197" s="1596"/>
      <c r="X197" s="1595"/>
      <c r="Y197" s="1597" t="s">
        <v>4032</v>
      </c>
      <c r="Z197" s="2178" t="s">
        <v>122</v>
      </c>
      <c r="AA197" s="2179">
        <v>3.6649</v>
      </c>
      <c r="AB197" s="2180">
        <f t="shared" si="71"/>
        <v>879.576</v>
      </c>
      <c r="AC197" s="2323" t="s">
        <v>4089</v>
      </c>
      <c r="AD197" s="1613" t="s">
        <v>81</v>
      </c>
      <c r="AE197" s="1613">
        <v>1</v>
      </c>
      <c r="AF197" s="1613">
        <f t="shared" si="76"/>
        <v>240</v>
      </c>
      <c r="AG197" s="1614"/>
      <c r="AH197" s="1615"/>
      <c r="AI197" s="1615"/>
      <c r="AJ197" s="1615" t="s">
        <v>63</v>
      </c>
      <c r="AK197" s="1623">
        <f t="shared" si="77"/>
        <v>240</v>
      </c>
      <c r="AL197" s="2324"/>
      <c r="AM197" s="1624"/>
      <c r="AN197" s="1625"/>
      <c r="AO197" s="1625"/>
      <c r="AP197" s="1625"/>
      <c r="AQ197" s="1625"/>
      <c r="AR197" s="1625"/>
      <c r="AS197" s="1625"/>
      <c r="AT197" s="1625"/>
      <c r="AU197" s="2327">
        <f>J197</f>
        <v>240</v>
      </c>
      <c r="AV197" s="2326">
        <f t="shared" si="74"/>
        <v>230</v>
      </c>
      <c r="AW197" s="2329">
        <f t="shared" si="75"/>
        <v>10</v>
      </c>
      <c r="AX197" s="1455"/>
      <c r="AY197" s="1455"/>
      <c r="AZ197" s="1455"/>
      <c r="BA197" s="1455"/>
      <c r="BB197" s="1455"/>
      <c r="BC197" s="1455"/>
      <c r="BD197" s="1455"/>
      <c r="BE197" s="1455"/>
      <c r="BF197" s="1455"/>
      <c r="BG197" s="1455"/>
      <c r="BH197" s="1455"/>
      <c r="BI197" s="1455"/>
      <c r="BJ197" s="1455"/>
      <c r="BK197" s="1455"/>
      <c r="BL197" s="1455"/>
      <c r="BM197" s="1455"/>
      <c r="BN197" s="1455"/>
      <c r="BO197" s="1455"/>
      <c r="BP197" s="1455"/>
      <c r="BQ197" s="1455"/>
      <c r="BR197" s="1455"/>
      <c r="BS197" s="1455"/>
      <c r="BT197" s="1455"/>
      <c r="BU197" s="1455"/>
      <c r="BV197" s="1455"/>
      <c r="BW197" s="1455"/>
      <c r="BX197" s="1455"/>
      <c r="BY197" s="1455"/>
      <c r="BZ197" s="1455"/>
      <c r="CA197" s="1455"/>
      <c r="CB197" s="1455"/>
      <c r="CC197" s="1455"/>
      <c r="CD197" s="1455"/>
      <c r="CE197" s="1455"/>
      <c r="CF197" s="1455"/>
      <c r="CG197" s="1455"/>
      <c r="CH197" s="1455"/>
      <c r="CI197" s="1455"/>
      <c r="CJ197" s="1455"/>
      <c r="CK197" s="1455"/>
      <c r="CL197" s="1455"/>
      <c r="CM197" s="1455"/>
      <c r="CN197" s="1455"/>
      <c r="CO197" s="1455"/>
      <c r="CP197" s="1455"/>
      <c r="CQ197" s="1455"/>
      <c r="CR197" s="1455"/>
      <c r="CS197" s="1455"/>
      <c r="CT197" s="1455"/>
      <c r="CU197" s="1455"/>
      <c r="CV197" s="1455"/>
      <c r="CW197" s="1455"/>
      <c r="CX197" s="1455"/>
      <c r="CY197" s="1455"/>
      <c r="CZ197" s="1455"/>
      <c r="DA197" s="1455"/>
      <c r="DB197" s="1455"/>
      <c r="DC197" s="1455"/>
      <c r="DD197" s="1455"/>
      <c r="DE197" s="1455"/>
      <c r="DF197" s="1455"/>
      <c r="DG197" s="1455"/>
      <c r="DH197" s="1455"/>
      <c r="DI197" s="1455"/>
      <c r="DJ197" s="1455"/>
      <c r="DK197" s="1455"/>
      <c r="DL197" s="1455"/>
      <c r="DM197" s="1455"/>
      <c r="DN197" s="1455"/>
      <c r="DO197" s="1455"/>
      <c r="DP197" s="1455"/>
      <c r="DQ197" s="1455"/>
      <c r="DR197" s="1455"/>
      <c r="DS197" s="1455"/>
      <c r="DT197" s="1455"/>
      <c r="DU197" s="1455"/>
      <c r="DV197" s="1455"/>
      <c r="DW197" s="1455"/>
      <c r="DX197" s="1455"/>
      <c r="DY197" s="1455"/>
      <c r="DZ197" s="1455"/>
      <c r="EA197" s="1455"/>
      <c r="EB197" s="1455"/>
      <c r="EC197" s="1455"/>
      <c r="ED197" s="1455"/>
      <c r="EE197" s="1455"/>
      <c r="EF197" s="1455"/>
      <c r="EG197" s="1455"/>
      <c r="EH197" s="1455"/>
      <c r="EI197" s="1455"/>
      <c r="EJ197" s="1455"/>
      <c r="EK197" s="1455"/>
      <c r="EL197" s="1455"/>
      <c r="EM197" s="1455"/>
      <c r="EN197" s="1455"/>
      <c r="EO197" s="1455"/>
      <c r="EP197" s="1455"/>
      <c r="EQ197" s="1455"/>
      <c r="ER197" s="1455"/>
      <c r="ES197" s="1455"/>
      <c r="ET197" s="1455"/>
      <c r="EU197" s="1455"/>
      <c r="EV197" s="1455"/>
      <c r="EW197" s="1455"/>
      <c r="EX197" s="1455"/>
      <c r="EY197" s="1455"/>
      <c r="EZ197" s="1455"/>
      <c r="FA197" s="1455"/>
      <c r="FB197" s="1455"/>
      <c r="FC197" s="1455"/>
      <c r="FD197" s="1455"/>
      <c r="FE197" s="1455"/>
      <c r="FF197" s="1455"/>
      <c r="FG197" s="1455"/>
      <c r="FH197" s="1455"/>
      <c r="FI197" s="1455"/>
      <c r="FJ197" s="1455"/>
      <c r="FK197" s="1455"/>
      <c r="FL197" s="1455"/>
      <c r="FM197" s="1455"/>
      <c r="FN197" s="1455"/>
      <c r="FO197" s="1455"/>
      <c r="FP197" s="1455"/>
      <c r="FQ197" s="1455"/>
      <c r="FR197" s="1455"/>
      <c r="FS197" s="1455"/>
      <c r="FT197" s="1455"/>
      <c r="FU197" s="1455"/>
      <c r="FV197" s="1455"/>
      <c r="FW197" s="1455"/>
      <c r="FX197" s="1455"/>
      <c r="FY197" s="1455"/>
      <c r="FZ197" s="1455"/>
      <c r="GA197" s="1455"/>
      <c r="GB197" s="1455"/>
      <c r="GC197" s="1455"/>
      <c r="GD197" s="1455"/>
      <c r="GE197" s="1455"/>
      <c r="GF197" s="1455"/>
      <c r="GG197" s="1455"/>
      <c r="GH197" s="1455"/>
      <c r="GI197" s="1455"/>
      <c r="GJ197" s="1455"/>
      <c r="GK197" s="1455"/>
      <c r="GL197" s="1455"/>
      <c r="GM197" s="1455"/>
      <c r="GN197" s="1455"/>
      <c r="GO197" s="1455"/>
      <c r="GP197" s="1455"/>
      <c r="GQ197" s="1455"/>
      <c r="GR197" s="1455"/>
      <c r="GS197" s="1455"/>
      <c r="GT197" s="1455"/>
      <c r="GU197" s="1455"/>
      <c r="GV197" s="1455"/>
      <c r="GW197" s="1455"/>
      <c r="GX197" s="1455"/>
      <c r="GY197" s="1455"/>
      <c r="GZ197" s="1455"/>
      <c r="HA197" s="1455"/>
      <c r="HB197" s="1455"/>
      <c r="HC197" s="1455"/>
      <c r="HD197" s="1455"/>
      <c r="HE197" s="1455"/>
      <c r="HF197" s="1455"/>
      <c r="HG197" s="1455"/>
      <c r="HH197" s="1455"/>
      <c r="HI197" s="1455"/>
      <c r="HJ197" s="1455"/>
      <c r="HK197" s="1455"/>
      <c r="HL197" s="1455"/>
      <c r="HM197" s="1455"/>
      <c r="HN197" s="1455"/>
      <c r="HO197" s="1455"/>
      <c r="HP197" s="1455"/>
      <c r="HQ197" s="1455"/>
      <c r="HR197" s="1455"/>
      <c r="HS197" s="1455"/>
      <c r="HT197" s="1455"/>
      <c r="HU197" s="1455"/>
      <c r="HV197" s="1455"/>
      <c r="HW197" s="1455"/>
      <c r="HX197" s="1455"/>
      <c r="HY197" s="1455"/>
      <c r="HZ197" s="1455"/>
      <c r="IA197" s="1455"/>
      <c r="IB197" s="1455"/>
      <c r="IC197" s="1455"/>
      <c r="ID197" s="1455"/>
      <c r="IE197" s="1455"/>
      <c r="IF197" s="1455"/>
      <c r="IG197" s="1455"/>
      <c r="IH197" s="1455"/>
      <c r="II197" s="1455"/>
      <c r="IJ197" s="1455"/>
      <c r="IK197" s="1455"/>
      <c r="IL197" s="1455"/>
      <c r="IM197" s="1455"/>
      <c r="IN197" s="1455"/>
      <c r="IO197" s="1455"/>
      <c r="IP197" s="1455"/>
      <c r="IQ197" s="1455"/>
      <c r="IR197" s="1455"/>
      <c r="IS197" s="1455"/>
      <c r="IT197" s="1455"/>
      <c r="IU197" s="1455"/>
      <c r="IV197" s="1455"/>
      <c r="IW197" s="1455"/>
      <c r="IX197" s="1455"/>
      <c r="IY197" s="1455"/>
      <c r="IZ197" s="1455"/>
      <c r="JA197" s="1455"/>
      <c r="JB197" s="1455"/>
      <c r="JC197" s="1455"/>
      <c r="JD197" s="1455"/>
      <c r="JE197" s="1455"/>
      <c r="JF197" s="1455"/>
      <c r="JG197" s="1455"/>
      <c r="JH197" s="1455"/>
      <c r="JI197" s="1455"/>
      <c r="JJ197" s="1455"/>
      <c r="JK197" s="1455"/>
      <c r="JL197" s="1455"/>
      <c r="JM197" s="1455"/>
      <c r="JN197" s="1455"/>
      <c r="JO197" s="1455"/>
      <c r="JP197" s="1455"/>
      <c r="JQ197" s="1455"/>
      <c r="JR197" s="1455"/>
      <c r="JS197" s="1455"/>
      <c r="JT197" s="1455"/>
      <c r="JU197" s="1455"/>
      <c r="JV197" s="1455"/>
      <c r="JW197" s="1455"/>
      <c r="JX197" s="1455"/>
      <c r="JY197" s="1455"/>
      <c r="JZ197" s="1455"/>
      <c r="KA197" s="1455"/>
      <c r="KB197" s="1455"/>
      <c r="KC197" s="1455"/>
      <c r="KD197" s="1455"/>
      <c r="KE197" s="1455"/>
      <c r="KF197" s="1455"/>
      <c r="KG197" s="1455"/>
      <c r="KH197" s="1455"/>
      <c r="KI197" s="1455"/>
      <c r="KJ197" s="1455"/>
      <c r="KK197" s="1455"/>
      <c r="KL197" s="1455"/>
      <c r="KM197" s="1455"/>
      <c r="KN197" s="1455"/>
      <c r="KO197" s="1455"/>
      <c r="KP197" s="1455"/>
      <c r="KQ197" s="1455"/>
      <c r="KR197" s="1455"/>
      <c r="KS197" s="1455"/>
      <c r="KT197" s="1455"/>
      <c r="KU197" s="1455"/>
      <c r="KV197" s="1455"/>
      <c r="KW197" s="1455"/>
      <c r="KX197" s="1455"/>
      <c r="KY197" s="1455"/>
      <c r="KZ197" s="1455"/>
      <c r="LA197" s="1455"/>
      <c r="LB197" s="1455"/>
      <c r="LC197" s="1455"/>
      <c r="LD197" s="1467"/>
      <c r="LE197" s="1467"/>
      <c r="LF197" s="1467"/>
      <c r="LG197" s="1467"/>
      <c r="LH197" s="1467"/>
      <c r="LI197" s="1467"/>
      <c r="LJ197" s="1467"/>
      <c r="LK197" s="1467"/>
      <c r="LL197" s="1467"/>
      <c r="LM197" s="1645"/>
    </row>
    <row r="198" s="1482" customFormat="1" ht="47" customHeight="1" spans="1:325">
      <c r="A198" s="2153">
        <v>45918</v>
      </c>
      <c r="B198" s="2154" t="s">
        <v>151</v>
      </c>
      <c r="C198" s="2155" t="s">
        <v>152</v>
      </c>
      <c r="D198" s="2156">
        <v>4500179819</v>
      </c>
      <c r="E198" s="2157" t="s">
        <v>1499</v>
      </c>
      <c r="F198" s="2156" t="s">
        <v>4096</v>
      </c>
      <c r="G198" s="2158" t="s">
        <v>3928</v>
      </c>
      <c r="H198" s="2158" t="s">
        <v>3928</v>
      </c>
      <c r="I198" s="1880" t="s">
        <v>3581</v>
      </c>
      <c r="J198" s="1543">
        <v>240</v>
      </c>
      <c r="K198" s="1876">
        <v>0</v>
      </c>
      <c r="L198" s="1876">
        <v>6</v>
      </c>
      <c r="M198" s="1876">
        <f t="shared" si="70"/>
        <v>40</v>
      </c>
      <c r="N198" s="2166">
        <v>45961</v>
      </c>
      <c r="O198" s="2166">
        <v>45959</v>
      </c>
      <c r="P198" s="1546"/>
      <c r="Q198" s="1570" t="s">
        <v>78</v>
      </c>
      <c r="R198" s="2168" t="s">
        <v>4097</v>
      </c>
      <c r="S198" s="2168" t="s">
        <v>111</v>
      </c>
      <c r="T198" s="1573">
        <v>45918</v>
      </c>
      <c r="U198" s="1595" t="s">
        <v>88</v>
      </c>
      <c r="V198" s="1595">
        <v>45922</v>
      </c>
      <c r="W198" s="1596" t="s">
        <v>4098</v>
      </c>
      <c r="X198" s="1595"/>
      <c r="Y198" s="1597" t="s">
        <v>4099</v>
      </c>
      <c r="Z198" s="2178" t="s">
        <v>855</v>
      </c>
      <c r="AA198" s="2179">
        <v>3.8895</v>
      </c>
      <c r="AB198" s="2180">
        <f t="shared" si="71"/>
        <v>933.48</v>
      </c>
      <c r="AC198" s="1612" t="s">
        <v>1502</v>
      </c>
      <c r="AD198" s="1613" t="s">
        <v>81</v>
      </c>
      <c r="AE198" s="1613">
        <v>9</v>
      </c>
      <c r="AF198" s="1613">
        <f t="shared" si="76"/>
        <v>240</v>
      </c>
      <c r="AG198" s="1614"/>
      <c r="AH198" s="1615"/>
      <c r="AI198" s="1615"/>
      <c r="AJ198" s="1615" t="s">
        <v>63</v>
      </c>
      <c r="AK198" s="1623">
        <f t="shared" si="77"/>
        <v>240</v>
      </c>
      <c r="AL198" s="2324"/>
      <c r="AM198" s="1624">
        <f>J198/9</f>
        <v>26.6666666666667</v>
      </c>
      <c r="AN198" s="1625">
        <f>J198/9</f>
        <v>26.6666666666667</v>
      </c>
      <c r="AO198" s="1625">
        <f>J198/9</f>
        <v>26.6666666666667</v>
      </c>
      <c r="AP198" s="1625">
        <f>J198/9</f>
        <v>26.6666666666667</v>
      </c>
      <c r="AQ198" s="1625">
        <f>J198/9</f>
        <v>26.6666666666667</v>
      </c>
      <c r="AR198" s="1625">
        <f>J198/9</f>
        <v>26.6666666666667</v>
      </c>
      <c r="AS198" s="1625">
        <f>J198/9</f>
        <v>26.6666666666667</v>
      </c>
      <c r="AT198" s="1625">
        <f>J198/9</f>
        <v>26.6666666666667</v>
      </c>
      <c r="AU198" s="2325">
        <f>J198/9</f>
        <v>26.6666666666667</v>
      </c>
      <c r="AV198" s="2326">
        <f t="shared" si="74"/>
        <v>25.5555555555556</v>
      </c>
      <c r="AW198" s="2329">
        <f t="shared" si="75"/>
        <v>1.11111111111111</v>
      </c>
      <c r="AX198" s="1455"/>
      <c r="AY198" s="1455"/>
      <c r="AZ198" s="1455"/>
      <c r="BA198" s="1455"/>
      <c r="BB198" s="1455"/>
      <c r="BC198" s="1455"/>
      <c r="BD198" s="1455"/>
      <c r="BE198" s="1455"/>
      <c r="BF198" s="1455"/>
      <c r="BG198" s="1455"/>
      <c r="BH198" s="1455"/>
      <c r="BI198" s="1455"/>
      <c r="BJ198" s="1455"/>
      <c r="BK198" s="1455"/>
      <c r="BL198" s="1455"/>
      <c r="BM198" s="1455"/>
      <c r="BN198" s="1455"/>
      <c r="BO198" s="1455"/>
      <c r="BP198" s="1455"/>
      <c r="BQ198" s="1455"/>
      <c r="BR198" s="1455"/>
      <c r="BS198" s="1455"/>
      <c r="BT198" s="1455"/>
      <c r="BU198" s="1455"/>
      <c r="BV198" s="1455"/>
      <c r="BW198" s="1455"/>
      <c r="BX198" s="1455"/>
      <c r="BY198" s="1455"/>
      <c r="BZ198" s="1455"/>
      <c r="CA198" s="1455"/>
      <c r="CB198" s="1455"/>
      <c r="CC198" s="1455"/>
      <c r="CD198" s="1455"/>
      <c r="CE198" s="1455"/>
      <c r="CF198" s="1455"/>
      <c r="CG198" s="1455"/>
      <c r="CH198" s="1455"/>
      <c r="CI198" s="1455"/>
      <c r="CJ198" s="1455"/>
      <c r="CK198" s="1455"/>
      <c r="CL198" s="1455"/>
      <c r="CM198" s="1455"/>
      <c r="CN198" s="1455"/>
      <c r="CO198" s="1455"/>
      <c r="CP198" s="1455"/>
      <c r="CQ198" s="1455"/>
      <c r="CR198" s="1455"/>
      <c r="CS198" s="1455"/>
      <c r="CT198" s="1455"/>
      <c r="CU198" s="1455"/>
      <c r="CV198" s="1455"/>
      <c r="CW198" s="1455"/>
      <c r="CX198" s="1455"/>
      <c r="CY198" s="1455"/>
      <c r="CZ198" s="1455"/>
      <c r="DA198" s="1455"/>
      <c r="DB198" s="1455"/>
      <c r="DC198" s="1455"/>
      <c r="DD198" s="1455"/>
      <c r="DE198" s="1455"/>
      <c r="DF198" s="1455"/>
      <c r="DG198" s="1455"/>
      <c r="DH198" s="1455"/>
      <c r="DI198" s="1455"/>
      <c r="DJ198" s="1455"/>
      <c r="DK198" s="1455"/>
      <c r="DL198" s="1455"/>
      <c r="DM198" s="1455"/>
      <c r="DN198" s="1455"/>
      <c r="DO198" s="1455"/>
      <c r="DP198" s="1455"/>
      <c r="DQ198" s="1455"/>
      <c r="DR198" s="1455"/>
      <c r="DS198" s="1455"/>
      <c r="DT198" s="1455"/>
      <c r="DU198" s="1455"/>
      <c r="DV198" s="1455"/>
      <c r="DW198" s="1455"/>
      <c r="DX198" s="1455"/>
      <c r="DY198" s="1455"/>
      <c r="DZ198" s="1455"/>
      <c r="EA198" s="1455"/>
      <c r="EB198" s="1455"/>
      <c r="EC198" s="1455"/>
      <c r="ED198" s="1455"/>
      <c r="EE198" s="1455"/>
      <c r="EF198" s="1455"/>
      <c r="EG198" s="1455"/>
      <c r="EH198" s="1455"/>
      <c r="EI198" s="1455"/>
      <c r="EJ198" s="1455"/>
      <c r="EK198" s="1455"/>
      <c r="EL198" s="1455"/>
      <c r="EM198" s="1455"/>
      <c r="EN198" s="1455"/>
      <c r="EO198" s="1455"/>
      <c r="EP198" s="1455"/>
      <c r="EQ198" s="1455"/>
      <c r="ER198" s="1455"/>
      <c r="ES198" s="1455"/>
      <c r="ET198" s="1455"/>
      <c r="EU198" s="1455"/>
      <c r="EV198" s="1455"/>
      <c r="EW198" s="1455"/>
      <c r="EX198" s="1455"/>
      <c r="EY198" s="1455"/>
      <c r="EZ198" s="1455"/>
      <c r="FA198" s="1455"/>
      <c r="FB198" s="1455"/>
      <c r="FC198" s="1455"/>
      <c r="FD198" s="1455"/>
      <c r="FE198" s="1455"/>
      <c r="FF198" s="1455"/>
      <c r="FG198" s="1455"/>
      <c r="FH198" s="1455"/>
      <c r="FI198" s="1455"/>
      <c r="FJ198" s="1455"/>
      <c r="FK198" s="1455"/>
      <c r="FL198" s="1455"/>
      <c r="FM198" s="1455"/>
      <c r="FN198" s="1455"/>
      <c r="FO198" s="1455"/>
      <c r="FP198" s="1455"/>
      <c r="FQ198" s="1455"/>
      <c r="FR198" s="1455"/>
      <c r="FS198" s="1455"/>
      <c r="FT198" s="1455"/>
      <c r="FU198" s="1455"/>
      <c r="FV198" s="1455"/>
      <c r="FW198" s="1455"/>
      <c r="FX198" s="1455"/>
      <c r="FY198" s="1455"/>
      <c r="FZ198" s="1455"/>
      <c r="GA198" s="1455"/>
      <c r="GB198" s="1455"/>
      <c r="GC198" s="1455"/>
      <c r="GD198" s="1455"/>
      <c r="GE198" s="1455"/>
      <c r="GF198" s="1455"/>
      <c r="GG198" s="1455"/>
      <c r="GH198" s="1455"/>
      <c r="GI198" s="1455"/>
      <c r="GJ198" s="1455"/>
      <c r="GK198" s="1455"/>
      <c r="GL198" s="1455"/>
      <c r="GM198" s="1455"/>
      <c r="GN198" s="1455"/>
      <c r="GO198" s="1455"/>
      <c r="GP198" s="1455"/>
      <c r="GQ198" s="1455"/>
      <c r="GR198" s="1455"/>
      <c r="GS198" s="1455"/>
      <c r="GT198" s="1455"/>
      <c r="GU198" s="1455"/>
      <c r="GV198" s="1455"/>
      <c r="GW198" s="1455"/>
      <c r="GX198" s="1455"/>
      <c r="GY198" s="1455"/>
      <c r="GZ198" s="1455"/>
      <c r="HA198" s="1455"/>
      <c r="HB198" s="1455"/>
      <c r="HC198" s="1455"/>
      <c r="HD198" s="1455"/>
      <c r="HE198" s="1455"/>
      <c r="HF198" s="1455"/>
      <c r="HG198" s="1455"/>
      <c r="HH198" s="1455"/>
      <c r="HI198" s="1455"/>
      <c r="HJ198" s="1455"/>
      <c r="HK198" s="1455"/>
      <c r="HL198" s="1455"/>
      <c r="HM198" s="1455"/>
      <c r="HN198" s="1455"/>
      <c r="HO198" s="1455"/>
      <c r="HP198" s="1455"/>
      <c r="HQ198" s="1455"/>
      <c r="HR198" s="1455"/>
      <c r="HS198" s="1455"/>
      <c r="HT198" s="1455"/>
      <c r="HU198" s="1455"/>
      <c r="HV198" s="1455"/>
      <c r="HW198" s="1455"/>
      <c r="HX198" s="1455"/>
      <c r="HY198" s="1455"/>
      <c r="HZ198" s="1455"/>
      <c r="IA198" s="1455"/>
      <c r="IB198" s="1455"/>
      <c r="IC198" s="1455"/>
      <c r="ID198" s="1455"/>
      <c r="IE198" s="1455"/>
      <c r="IF198" s="1455"/>
      <c r="IG198" s="1455"/>
      <c r="IH198" s="1455"/>
      <c r="II198" s="1455"/>
      <c r="IJ198" s="1455"/>
      <c r="IK198" s="1455"/>
      <c r="IL198" s="1455"/>
      <c r="IM198" s="1455"/>
      <c r="IN198" s="1455"/>
      <c r="IO198" s="1455"/>
      <c r="IP198" s="1455"/>
      <c r="IQ198" s="1455"/>
      <c r="IR198" s="1455"/>
      <c r="IS198" s="1455"/>
      <c r="IT198" s="1455"/>
      <c r="IU198" s="1455"/>
      <c r="IV198" s="1455"/>
      <c r="IW198" s="1455"/>
      <c r="IX198" s="1455"/>
      <c r="IY198" s="1455"/>
      <c r="IZ198" s="1455"/>
      <c r="JA198" s="1455"/>
      <c r="JB198" s="1455"/>
      <c r="JC198" s="1455"/>
      <c r="JD198" s="1455"/>
      <c r="JE198" s="1455"/>
      <c r="JF198" s="1455"/>
      <c r="JG198" s="1455"/>
      <c r="JH198" s="1455"/>
      <c r="JI198" s="1455"/>
      <c r="JJ198" s="1455"/>
      <c r="JK198" s="1455"/>
      <c r="JL198" s="1455"/>
      <c r="JM198" s="1455"/>
      <c r="JN198" s="1455"/>
      <c r="JO198" s="1455"/>
      <c r="JP198" s="1455"/>
      <c r="JQ198" s="1455"/>
      <c r="JR198" s="1455"/>
      <c r="JS198" s="1455"/>
      <c r="JT198" s="1455"/>
      <c r="JU198" s="1455"/>
      <c r="JV198" s="1455"/>
      <c r="JW198" s="1455"/>
      <c r="JX198" s="1455"/>
      <c r="JY198" s="1455"/>
      <c r="JZ198" s="1455"/>
      <c r="KA198" s="1455"/>
      <c r="KB198" s="1455"/>
      <c r="KC198" s="1455"/>
      <c r="KD198" s="1455"/>
      <c r="KE198" s="1455"/>
      <c r="KF198" s="1455"/>
      <c r="KG198" s="1455"/>
      <c r="KH198" s="1455"/>
      <c r="KI198" s="1455"/>
      <c r="KJ198" s="1455"/>
      <c r="KK198" s="1455"/>
      <c r="KL198" s="1455"/>
      <c r="KM198" s="1455"/>
      <c r="KN198" s="1455"/>
      <c r="KO198" s="1455"/>
      <c r="KP198" s="1455"/>
      <c r="KQ198" s="1455"/>
      <c r="KR198" s="1455"/>
      <c r="KS198" s="1455"/>
      <c r="KT198" s="1455"/>
      <c r="KU198" s="1455"/>
      <c r="KV198" s="1455"/>
      <c r="KW198" s="1455"/>
      <c r="KX198" s="1455"/>
      <c r="KY198" s="1455"/>
      <c r="KZ198" s="1455"/>
      <c r="LA198" s="1455"/>
      <c r="LB198" s="1455"/>
      <c r="LC198" s="1455"/>
      <c r="LD198" s="1467"/>
      <c r="LE198" s="1467"/>
      <c r="LF198" s="1467"/>
      <c r="LG198" s="1467"/>
      <c r="LH198" s="1467"/>
      <c r="LI198" s="1467"/>
      <c r="LJ198" s="1467"/>
      <c r="LK198" s="1467"/>
      <c r="LL198" s="1467"/>
      <c r="LM198" s="1645"/>
    </row>
    <row r="199" s="1482" customFormat="1" ht="47" customHeight="1" spans="1:325">
      <c r="A199" s="2153">
        <v>45944</v>
      </c>
      <c r="B199" s="2154" t="s">
        <v>4100</v>
      </c>
      <c r="C199" s="2155" t="s">
        <v>98</v>
      </c>
      <c r="D199" s="2156">
        <v>4500181882</v>
      </c>
      <c r="E199" s="2157">
        <v>116989259</v>
      </c>
      <c r="F199" s="2156" t="s">
        <v>4101</v>
      </c>
      <c r="G199" s="2158" t="s">
        <v>4102</v>
      </c>
      <c r="H199" s="2158" t="s">
        <v>3897</v>
      </c>
      <c r="I199" s="1880" t="s">
        <v>3762</v>
      </c>
      <c r="J199" s="1543">
        <v>2880</v>
      </c>
      <c r="K199" s="1876">
        <v>0</v>
      </c>
      <c r="L199" s="1876">
        <v>36</v>
      </c>
      <c r="M199" s="1876">
        <f t="shared" si="70"/>
        <v>80</v>
      </c>
      <c r="N199" s="2166">
        <v>45979</v>
      </c>
      <c r="O199" s="2166">
        <v>45978</v>
      </c>
      <c r="P199" s="1546"/>
      <c r="Q199" s="1841" t="s">
        <v>78</v>
      </c>
      <c r="R199" s="2168" t="s">
        <v>4103</v>
      </c>
      <c r="S199" s="2168" t="s">
        <v>168</v>
      </c>
      <c r="T199" s="1842">
        <v>45953</v>
      </c>
      <c r="U199" s="1595" t="s">
        <v>111</v>
      </c>
      <c r="V199" s="1595" t="s">
        <v>88</v>
      </c>
      <c r="W199" s="1596"/>
      <c r="X199" s="1595"/>
      <c r="Y199" s="1597" t="s">
        <v>4104</v>
      </c>
      <c r="Z199" s="2178" t="s">
        <v>2516</v>
      </c>
      <c r="AA199" s="2179">
        <v>18.9833</v>
      </c>
      <c r="AB199" s="2180">
        <f>AA199*M199</f>
        <v>1518.664</v>
      </c>
      <c r="AC199" s="1612" t="s">
        <v>4105</v>
      </c>
      <c r="AD199" s="1613" t="s">
        <v>81</v>
      </c>
      <c r="AE199" s="1613">
        <v>8</v>
      </c>
      <c r="AF199" s="1613">
        <f t="shared" si="76"/>
        <v>2880</v>
      </c>
      <c r="AG199" s="1614"/>
      <c r="AH199" s="1615">
        <f>M199</f>
        <v>80</v>
      </c>
      <c r="AI199" s="1615"/>
      <c r="AJ199" s="1615"/>
      <c r="AK199" s="1623">
        <f t="shared" si="77"/>
        <v>2880</v>
      </c>
      <c r="AL199" s="2324"/>
      <c r="AM199" s="1624">
        <f>J199/36*4</f>
        <v>320</v>
      </c>
      <c r="AN199" s="1625">
        <f>J199/36*4</f>
        <v>320</v>
      </c>
      <c r="AO199" s="1625">
        <f>J199/36*4</f>
        <v>320</v>
      </c>
      <c r="AP199" s="1625">
        <f>J199/36*4</f>
        <v>320</v>
      </c>
      <c r="AQ199" s="1625">
        <f>J199/36*5</f>
        <v>400</v>
      </c>
      <c r="AR199" s="1625">
        <f>J199/36*5</f>
        <v>400</v>
      </c>
      <c r="AS199" s="1625"/>
      <c r="AT199" s="1625">
        <f>J199/36*5</f>
        <v>400</v>
      </c>
      <c r="AU199" s="2325">
        <f>J199/36*5</f>
        <v>400</v>
      </c>
      <c r="AV199" s="2326" t="s">
        <v>551</v>
      </c>
      <c r="AW199" s="2329" t="s">
        <v>552</v>
      </c>
      <c r="AX199" s="1455"/>
      <c r="AY199" s="1455"/>
      <c r="AZ199" s="1455"/>
      <c r="BA199" s="1455"/>
      <c r="BB199" s="1455"/>
      <c r="BC199" s="1455"/>
      <c r="BD199" s="1455"/>
      <c r="BE199" s="1455"/>
      <c r="BF199" s="1455"/>
      <c r="BG199" s="1455"/>
      <c r="BH199" s="1455"/>
      <c r="BI199" s="1455"/>
      <c r="BJ199" s="1455"/>
      <c r="BK199" s="1455"/>
      <c r="BL199" s="1455"/>
      <c r="BM199" s="1455"/>
      <c r="BN199" s="1455"/>
      <c r="BO199" s="1455"/>
      <c r="BP199" s="1455"/>
      <c r="BQ199" s="1455"/>
      <c r="BR199" s="1455"/>
      <c r="BS199" s="1455"/>
      <c r="BT199" s="1455"/>
      <c r="BU199" s="1455"/>
      <c r="BV199" s="1455"/>
      <c r="BW199" s="1455"/>
      <c r="BX199" s="1455"/>
      <c r="BY199" s="1455"/>
      <c r="BZ199" s="1455"/>
      <c r="CA199" s="1455"/>
      <c r="CB199" s="1455"/>
      <c r="CC199" s="1455"/>
      <c r="CD199" s="1455"/>
      <c r="CE199" s="1455"/>
      <c r="CF199" s="1455"/>
      <c r="CG199" s="1455"/>
      <c r="CH199" s="1455"/>
      <c r="CI199" s="1455"/>
      <c r="CJ199" s="1455"/>
      <c r="CK199" s="1455"/>
      <c r="CL199" s="1455"/>
      <c r="CM199" s="1455"/>
      <c r="CN199" s="1455"/>
      <c r="CO199" s="1455"/>
      <c r="CP199" s="1455"/>
      <c r="CQ199" s="1455"/>
      <c r="CR199" s="1455"/>
      <c r="CS199" s="1455"/>
      <c r="CT199" s="1455"/>
      <c r="CU199" s="1455"/>
      <c r="CV199" s="1455"/>
      <c r="CW199" s="1455"/>
      <c r="CX199" s="1455"/>
      <c r="CY199" s="1455"/>
      <c r="CZ199" s="1455"/>
      <c r="DA199" s="1455"/>
      <c r="DB199" s="1455"/>
      <c r="DC199" s="1455"/>
      <c r="DD199" s="1455"/>
      <c r="DE199" s="1455"/>
      <c r="DF199" s="1455"/>
      <c r="DG199" s="1455"/>
      <c r="DH199" s="1455"/>
      <c r="DI199" s="1455"/>
      <c r="DJ199" s="1455"/>
      <c r="DK199" s="1455"/>
      <c r="DL199" s="1455"/>
      <c r="DM199" s="1455"/>
      <c r="DN199" s="1455"/>
      <c r="DO199" s="1455"/>
      <c r="DP199" s="1455"/>
      <c r="DQ199" s="1455"/>
      <c r="DR199" s="1455"/>
      <c r="DS199" s="1455"/>
      <c r="DT199" s="1455"/>
      <c r="DU199" s="1455"/>
      <c r="DV199" s="1455"/>
      <c r="DW199" s="1455"/>
      <c r="DX199" s="1455"/>
      <c r="DY199" s="1455"/>
      <c r="DZ199" s="1455"/>
      <c r="EA199" s="1455"/>
      <c r="EB199" s="1455"/>
      <c r="EC199" s="1455"/>
      <c r="ED199" s="1455"/>
      <c r="EE199" s="1455"/>
      <c r="EF199" s="1455"/>
      <c r="EG199" s="1455"/>
      <c r="EH199" s="1455"/>
      <c r="EI199" s="1455"/>
      <c r="EJ199" s="1455"/>
      <c r="EK199" s="1455"/>
      <c r="EL199" s="1455"/>
      <c r="EM199" s="1455"/>
      <c r="EN199" s="1455"/>
      <c r="EO199" s="1455"/>
      <c r="EP199" s="1455"/>
      <c r="EQ199" s="1455"/>
      <c r="ER199" s="1455"/>
      <c r="ES199" s="1455"/>
      <c r="ET199" s="1455"/>
      <c r="EU199" s="1455"/>
      <c r="EV199" s="1455"/>
      <c r="EW199" s="1455"/>
      <c r="EX199" s="1455"/>
      <c r="EY199" s="1455"/>
      <c r="EZ199" s="1455"/>
      <c r="FA199" s="1455"/>
      <c r="FB199" s="1455"/>
      <c r="FC199" s="1455"/>
      <c r="FD199" s="1455"/>
      <c r="FE199" s="1455"/>
      <c r="FF199" s="1455"/>
      <c r="FG199" s="1455"/>
      <c r="FH199" s="1455"/>
      <c r="FI199" s="1455"/>
      <c r="FJ199" s="1455"/>
      <c r="FK199" s="1455"/>
      <c r="FL199" s="1455"/>
      <c r="FM199" s="1455"/>
      <c r="FN199" s="1455"/>
      <c r="FO199" s="1455"/>
      <c r="FP199" s="1455"/>
      <c r="FQ199" s="1455"/>
      <c r="FR199" s="1455"/>
      <c r="FS199" s="1455"/>
      <c r="FT199" s="1455"/>
      <c r="FU199" s="1455"/>
      <c r="FV199" s="1455"/>
      <c r="FW199" s="1455"/>
      <c r="FX199" s="1455"/>
      <c r="FY199" s="1455"/>
      <c r="FZ199" s="1455"/>
      <c r="GA199" s="1455"/>
      <c r="GB199" s="1455"/>
      <c r="GC199" s="1455"/>
      <c r="GD199" s="1455"/>
      <c r="GE199" s="1455"/>
      <c r="GF199" s="1455"/>
      <c r="GG199" s="1455"/>
      <c r="GH199" s="1455"/>
      <c r="GI199" s="1455"/>
      <c r="GJ199" s="1455"/>
      <c r="GK199" s="1455"/>
      <c r="GL199" s="1455"/>
      <c r="GM199" s="1455"/>
      <c r="GN199" s="1455"/>
      <c r="GO199" s="1455"/>
      <c r="GP199" s="1455"/>
      <c r="GQ199" s="1455"/>
      <c r="GR199" s="1455"/>
      <c r="GS199" s="1455"/>
      <c r="GT199" s="1455"/>
      <c r="GU199" s="1455"/>
      <c r="GV199" s="1455"/>
      <c r="GW199" s="1455"/>
      <c r="GX199" s="1455"/>
      <c r="GY199" s="1455"/>
      <c r="GZ199" s="1455"/>
      <c r="HA199" s="1455"/>
      <c r="HB199" s="1455"/>
      <c r="HC199" s="1455"/>
      <c r="HD199" s="1455"/>
      <c r="HE199" s="1455"/>
      <c r="HF199" s="1455"/>
      <c r="HG199" s="1455"/>
      <c r="HH199" s="1455"/>
      <c r="HI199" s="1455"/>
      <c r="HJ199" s="1455"/>
      <c r="HK199" s="1455"/>
      <c r="HL199" s="1455"/>
      <c r="HM199" s="1455"/>
      <c r="HN199" s="1455"/>
      <c r="HO199" s="1455"/>
      <c r="HP199" s="1455"/>
      <c r="HQ199" s="1455"/>
      <c r="HR199" s="1455"/>
      <c r="HS199" s="1455"/>
      <c r="HT199" s="1455"/>
      <c r="HU199" s="1455"/>
      <c r="HV199" s="1455"/>
      <c r="HW199" s="1455"/>
      <c r="HX199" s="1455"/>
      <c r="HY199" s="1455"/>
      <c r="HZ199" s="1455"/>
      <c r="IA199" s="1455"/>
      <c r="IB199" s="1455"/>
      <c r="IC199" s="1455"/>
      <c r="ID199" s="1455"/>
      <c r="IE199" s="1455"/>
      <c r="IF199" s="1455"/>
      <c r="IG199" s="1455"/>
      <c r="IH199" s="1455"/>
      <c r="II199" s="1455"/>
      <c r="IJ199" s="1455"/>
      <c r="IK199" s="1455"/>
      <c r="IL199" s="1455"/>
      <c r="IM199" s="1455"/>
      <c r="IN199" s="1455"/>
      <c r="IO199" s="1455"/>
      <c r="IP199" s="1455"/>
      <c r="IQ199" s="1455"/>
      <c r="IR199" s="1455"/>
      <c r="IS199" s="1455"/>
      <c r="IT199" s="1455"/>
      <c r="IU199" s="1455"/>
      <c r="IV199" s="1455"/>
      <c r="IW199" s="1455"/>
      <c r="IX199" s="1455"/>
      <c r="IY199" s="1455"/>
      <c r="IZ199" s="1455"/>
      <c r="JA199" s="1455"/>
      <c r="JB199" s="1455"/>
      <c r="JC199" s="1455"/>
      <c r="JD199" s="1455"/>
      <c r="JE199" s="1455"/>
      <c r="JF199" s="1455"/>
      <c r="JG199" s="1455"/>
      <c r="JH199" s="1455"/>
      <c r="JI199" s="1455"/>
      <c r="JJ199" s="1455"/>
      <c r="JK199" s="1455"/>
      <c r="JL199" s="1455"/>
      <c r="JM199" s="1455"/>
      <c r="JN199" s="1455"/>
      <c r="JO199" s="1455"/>
      <c r="JP199" s="1455"/>
      <c r="JQ199" s="1455"/>
      <c r="JR199" s="1455"/>
      <c r="JS199" s="1455"/>
      <c r="JT199" s="1455"/>
      <c r="JU199" s="1455"/>
      <c r="JV199" s="1455"/>
      <c r="JW199" s="1455"/>
      <c r="JX199" s="1455"/>
      <c r="JY199" s="1455"/>
      <c r="JZ199" s="1455"/>
      <c r="KA199" s="1455"/>
      <c r="KB199" s="1455"/>
      <c r="KC199" s="1455"/>
      <c r="KD199" s="1455"/>
      <c r="KE199" s="1455"/>
      <c r="KF199" s="1455"/>
      <c r="KG199" s="1455"/>
      <c r="KH199" s="1455"/>
      <c r="KI199" s="1455"/>
      <c r="KJ199" s="1455"/>
      <c r="KK199" s="1455"/>
      <c r="KL199" s="1455"/>
      <c r="KM199" s="1455"/>
      <c r="KN199" s="1455"/>
      <c r="KO199" s="1455"/>
      <c r="KP199" s="1455"/>
      <c r="KQ199" s="1455"/>
      <c r="KR199" s="1455"/>
      <c r="KS199" s="1455"/>
      <c r="KT199" s="1455"/>
      <c r="KU199" s="1455"/>
      <c r="KV199" s="1455"/>
      <c r="KW199" s="1455"/>
      <c r="KX199" s="1455"/>
      <c r="KY199" s="1455"/>
      <c r="KZ199" s="1455"/>
      <c r="LA199" s="1455"/>
      <c r="LB199" s="1455"/>
      <c r="LC199" s="1455"/>
      <c r="LD199" s="1467"/>
      <c r="LE199" s="1467"/>
      <c r="LF199" s="1467"/>
      <c r="LG199" s="1467"/>
      <c r="LH199" s="1467"/>
      <c r="LI199" s="1467"/>
      <c r="LJ199" s="1467"/>
      <c r="LK199" s="1467"/>
      <c r="LL199" s="1467"/>
      <c r="LM199" s="1645"/>
    </row>
    <row r="200" s="1482" customFormat="1" ht="47" customHeight="1" spans="1:325">
      <c r="A200" s="2153">
        <v>45944</v>
      </c>
      <c r="B200" s="2154" t="s">
        <v>4100</v>
      </c>
      <c r="C200" s="2155" t="s">
        <v>98</v>
      </c>
      <c r="D200" s="2156">
        <v>4500181884</v>
      </c>
      <c r="E200" s="2157">
        <v>116989260</v>
      </c>
      <c r="F200" s="2156" t="s">
        <v>4106</v>
      </c>
      <c r="G200" s="2158" t="s">
        <v>4102</v>
      </c>
      <c r="H200" s="2158" t="s">
        <v>3897</v>
      </c>
      <c r="I200" s="1880" t="s">
        <v>3762</v>
      </c>
      <c r="J200" s="1543">
        <v>2880</v>
      </c>
      <c r="K200" s="1876">
        <v>0</v>
      </c>
      <c r="L200" s="1876">
        <v>36</v>
      </c>
      <c r="M200" s="1876">
        <f t="shared" si="70"/>
        <v>80</v>
      </c>
      <c r="N200" s="2166">
        <v>45987</v>
      </c>
      <c r="O200" s="2166">
        <v>45985</v>
      </c>
      <c r="P200" s="1546"/>
      <c r="Q200" s="1841" t="s">
        <v>78</v>
      </c>
      <c r="R200" s="2168" t="s">
        <v>4107</v>
      </c>
      <c r="S200" s="2168" t="s">
        <v>168</v>
      </c>
      <c r="T200" s="1842">
        <v>45952</v>
      </c>
      <c r="U200" s="1595" t="s">
        <v>111</v>
      </c>
      <c r="V200" s="1595" t="s">
        <v>88</v>
      </c>
      <c r="W200" s="1596"/>
      <c r="X200" s="1595"/>
      <c r="Y200" s="1597" t="s">
        <v>4108</v>
      </c>
      <c r="Z200" s="2178" t="s">
        <v>2516</v>
      </c>
      <c r="AA200" s="2179">
        <v>18.9833</v>
      </c>
      <c r="AB200" s="2180">
        <f>AA200*M200</f>
        <v>1518.664</v>
      </c>
      <c r="AC200" s="1612" t="s">
        <v>4109</v>
      </c>
      <c r="AD200" s="1613" t="s">
        <v>81</v>
      </c>
      <c r="AE200" s="1613">
        <v>8</v>
      </c>
      <c r="AF200" s="1613">
        <f t="shared" si="76"/>
        <v>2880</v>
      </c>
      <c r="AG200" s="1614"/>
      <c r="AH200" s="1615">
        <f>M200</f>
        <v>80</v>
      </c>
      <c r="AI200" s="1615"/>
      <c r="AJ200" s="1615"/>
      <c r="AK200" s="1623">
        <f t="shared" si="77"/>
        <v>2880</v>
      </c>
      <c r="AL200" s="2324"/>
      <c r="AM200" s="1624">
        <f>J200/36*4</f>
        <v>320</v>
      </c>
      <c r="AN200" s="1625">
        <f>J200/36*4</f>
        <v>320</v>
      </c>
      <c r="AO200" s="1625">
        <f>J200/36*4</f>
        <v>320</v>
      </c>
      <c r="AP200" s="1625">
        <f>J200/36*4</f>
        <v>320</v>
      </c>
      <c r="AQ200" s="1625">
        <f>J200/36*5</f>
        <v>400</v>
      </c>
      <c r="AR200" s="1625">
        <f>J200/36*5</f>
        <v>400</v>
      </c>
      <c r="AS200" s="1625"/>
      <c r="AT200" s="1625">
        <f>J200/36*5</f>
        <v>400</v>
      </c>
      <c r="AU200" s="2325">
        <f>J200/36*5</f>
        <v>400</v>
      </c>
      <c r="AV200" s="2326" t="s">
        <v>551</v>
      </c>
      <c r="AW200" s="2329" t="s">
        <v>552</v>
      </c>
      <c r="AX200" s="1455"/>
      <c r="AY200" s="1455"/>
      <c r="AZ200" s="1455"/>
      <c r="BA200" s="1455"/>
      <c r="BB200" s="1455"/>
      <c r="BC200" s="1455"/>
      <c r="BD200" s="1455"/>
      <c r="BE200" s="1455"/>
      <c r="BF200" s="1455"/>
      <c r="BG200" s="1455"/>
      <c r="BH200" s="1455"/>
      <c r="BI200" s="1455"/>
      <c r="BJ200" s="1455"/>
      <c r="BK200" s="1455"/>
      <c r="BL200" s="1455"/>
      <c r="BM200" s="1455"/>
      <c r="BN200" s="1455"/>
      <c r="BO200" s="1455"/>
      <c r="BP200" s="1455"/>
      <c r="BQ200" s="1455"/>
      <c r="BR200" s="1455"/>
      <c r="BS200" s="1455"/>
      <c r="BT200" s="1455"/>
      <c r="BU200" s="1455"/>
      <c r="BV200" s="1455"/>
      <c r="BW200" s="1455"/>
      <c r="BX200" s="1455"/>
      <c r="BY200" s="1455"/>
      <c r="BZ200" s="1455"/>
      <c r="CA200" s="1455"/>
      <c r="CB200" s="1455"/>
      <c r="CC200" s="1455"/>
      <c r="CD200" s="1455"/>
      <c r="CE200" s="1455"/>
      <c r="CF200" s="1455"/>
      <c r="CG200" s="1455"/>
      <c r="CH200" s="1455"/>
      <c r="CI200" s="1455"/>
      <c r="CJ200" s="1455"/>
      <c r="CK200" s="1455"/>
      <c r="CL200" s="1455"/>
      <c r="CM200" s="1455"/>
      <c r="CN200" s="1455"/>
      <c r="CO200" s="1455"/>
      <c r="CP200" s="1455"/>
      <c r="CQ200" s="1455"/>
      <c r="CR200" s="1455"/>
      <c r="CS200" s="1455"/>
      <c r="CT200" s="1455"/>
      <c r="CU200" s="1455"/>
      <c r="CV200" s="1455"/>
      <c r="CW200" s="1455"/>
      <c r="CX200" s="1455"/>
      <c r="CY200" s="1455"/>
      <c r="CZ200" s="1455"/>
      <c r="DA200" s="1455"/>
      <c r="DB200" s="1455"/>
      <c r="DC200" s="1455"/>
      <c r="DD200" s="1455"/>
      <c r="DE200" s="1455"/>
      <c r="DF200" s="1455"/>
      <c r="DG200" s="1455"/>
      <c r="DH200" s="1455"/>
      <c r="DI200" s="1455"/>
      <c r="DJ200" s="1455"/>
      <c r="DK200" s="1455"/>
      <c r="DL200" s="1455"/>
      <c r="DM200" s="1455"/>
      <c r="DN200" s="1455"/>
      <c r="DO200" s="1455"/>
      <c r="DP200" s="1455"/>
      <c r="DQ200" s="1455"/>
      <c r="DR200" s="1455"/>
      <c r="DS200" s="1455"/>
      <c r="DT200" s="1455"/>
      <c r="DU200" s="1455"/>
      <c r="DV200" s="1455"/>
      <c r="DW200" s="1455"/>
      <c r="DX200" s="1455"/>
      <c r="DY200" s="1455"/>
      <c r="DZ200" s="1455"/>
      <c r="EA200" s="1455"/>
      <c r="EB200" s="1455"/>
      <c r="EC200" s="1455"/>
      <c r="ED200" s="1455"/>
      <c r="EE200" s="1455"/>
      <c r="EF200" s="1455"/>
      <c r="EG200" s="1455"/>
      <c r="EH200" s="1455"/>
      <c r="EI200" s="1455"/>
      <c r="EJ200" s="1455"/>
      <c r="EK200" s="1455"/>
      <c r="EL200" s="1455"/>
      <c r="EM200" s="1455"/>
      <c r="EN200" s="1455"/>
      <c r="EO200" s="1455"/>
      <c r="EP200" s="1455"/>
      <c r="EQ200" s="1455"/>
      <c r="ER200" s="1455"/>
      <c r="ES200" s="1455"/>
      <c r="ET200" s="1455"/>
      <c r="EU200" s="1455"/>
      <c r="EV200" s="1455"/>
      <c r="EW200" s="1455"/>
      <c r="EX200" s="1455"/>
      <c r="EY200" s="1455"/>
      <c r="EZ200" s="1455"/>
      <c r="FA200" s="1455"/>
      <c r="FB200" s="1455"/>
      <c r="FC200" s="1455"/>
      <c r="FD200" s="1455"/>
      <c r="FE200" s="1455"/>
      <c r="FF200" s="1455"/>
      <c r="FG200" s="1455"/>
      <c r="FH200" s="1455"/>
      <c r="FI200" s="1455"/>
      <c r="FJ200" s="1455"/>
      <c r="FK200" s="1455"/>
      <c r="FL200" s="1455"/>
      <c r="FM200" s="1455"/>
      <c r="FN200" s="1455"/>
      <c r="FO200" s="1455"/>
      <c r="FP200" s="1455"/>
      <c r="FQ200" s="1455"/>
      <c r="FR200" s="1455"/>
      <c r="FS200" s="1455"/>
      <c r="FT200" s="1455"/>
      <c r="FU200" s="1455"/>
      <c r="FV200" s="1455"/>
      <c r="FW200" s="1455"/>
      <c r="FX200" s="1455"/>
      <c r="FY200" s="1455"/>
      <c r="FZ200" s="1455"/>
      <c r="GA200" s="1455"/>
      <c r="GB200" s="1455"/>
      <c r="GC200" s="1455"/>
      <c r="GD200" s="1455"/>
      <c r="GE200" s="1455"/>
      <c r="GF200" s="1455"/>
      <c r="GG200" s="1455"/>
      <c r="GH200" s="1455"/>
      <c r="GI200" s="1455"/>
      <c r="GJ200" s="1455"/>
      <c r="GK200" s="1455"/>
      <c r="GL200" s="1455"/>
      <c r="GM200" s="1455"/>
      <c r="GN200" s="1455"/>
      <c r="GO200" s="1455"/>
      <c r="GP200" s="1455"/>
      <c r="GQ200" s="1455"/>
      <c r="GR200" s="1455"/>
      <c r="GS200" s="1455"/>
      <c r="GT200" s="1455"/>
      <c r="GU200" s="1455"/>
      <c r="GV200" s="1455"/>
      <c r="GW200" s="1455"/>
      <c r="GX200" s="1455"/>
      <c r="GY200" s="1455"/>
      <c r="GZ200" s="1455"/>
      <c r="HA200" s="1455"/>
      <c r="HB200" s="1455"/>
      <c r="HC200" s="1455"/>
      <c r="HD200" s="1455"/>
      <c r="HE200" s="1455"/>
      <c r="HF200" s="1455"/>
      <c r="HG200" s="1455"/>
      <c r="HH200" s="1455"/>
      <c r="HI200" s="1455"/>
      <c r="HJ200" s="1455"/>
      <c r="HK200" s="1455"/>
      <c r="HL200" s="1455"/>
      <c r="HM200" s="1455"/>
      <c r="HN200" s="1455"/>
      <c r="HO200" s="1455"/>
      <c r="HP200" s="1455"/>
      <c r="HQ200" s="1455"/>
      <c r="HR200" s="1455"/>
      <c r="HS200" s="1455"/>
      <c r="HT200" s="1455"/>
      <c r="HU200" s="1455"/>
      <c r="HV200" s="1455"/>
      <c r="HW200" s="1455"/>
      <c r="HX200" s="1455"/>
      <c r="HY200" s="1455"/>
      <c r="HZ200" s="1455"/>
      <c r="IA200" s="1455"/>
      <c r="IB200" s="1455"/>
      <c r="IC200" s="1455"/>
      <c r="ID200" s="1455"/>
      <c r="IE200" s="1455"/>
      <c r="IF200" s="1455"/>
      <c r="IG200" s="1455"/>
      <c r="IH200" s="1455"/>
      <c r="II200" s="1455"/>
      <c r="IJ200" s="1455"/>
      <c r="IK200" s="1455"/>
      <c r="IL200" s="1455"/>
      <c r="IM200" s="1455"/>
      <c r="IN200" s="1455"/>
      <c r="IO200" s="1455"/>
      <c r="IP200" s="1455"/>
      <c r="IQ200" s="1455"/>
      <c r="IR200" s="1455"/>
      <c r="IS200" s="1455"/>
      <c r="IT200" s="1455"/>
      <c r="IU200" s="1455"/>
      <c r="IV200" s="1455"/>
      <c r="IW200" s="1455"/>
      <c r="IX200" s="1455"/>
      <c r="IY200" s="1455"/>
      <c r="IZ200" s="1455"/>
      <c r="JA200" s="1455"/>
      <c r="JB200" s="1455"/>
      <c r="JC200" s="1455"/>
      <c r="JD200" s="1455"/>
      <c r="JE200" s="1455"/>
      <c r="JF200" s="1455"/>
      <c r="JG200" s="1455"/>
      <c r="JH200" s="1455"/>
      <c r="JI200" s="1455"/>
      <c r="JJ200" s="1455"/>
      <c r="JK200" s="1455"/>
      <c r="JL200" s="1455"/>
      <c r="JM200" s="1455"/>
      <c r="JN200" s="1455"/>
      <c r="JO200" s="1455"/>
      <c r="JP200" s="1455"/>
      <c r="JQ200" s="1455"/>
      <c r="JR200" s="1455"/>
      <c r="JS200" s="1455"/>
      <c r="JT200" s="1455"/>
      <c r="JU200" s="1455"/>
      <c r="JV200" s="1455"/>
      <c r="JW200" s="1455"/>
      <c r="JX200" s="1455"/>
      <c r="JY200" s="1455"/>
      <c r="JZ200" s="1455"/>
      <c r="KA200" s="1455"/>
      <c r="KB200" s="1455"/>
      <c r="KC200" s="1455"/>
      <c r="KD200" s="1455"/>
      <c r="KE200" s="1455"/>
      <c r="KF200" s="1455"/>
      <c r="KG200" s="1455"/>
      <c r="KH200" s="1455"/>
      <c r="KI200" s="1455"/>
      <c r="KJ200" s="1455"/>
      <c r="KK200" s="1455"/>
      <c r="KL200" s="1455"/>
      <c r="KM200" s="1455"/>
      <c r="KN200" s="1455"/>
      <c r="KO200" s="1455"/>
      <c r="KP200" s="1455"/>
      <c r="KQ200" s="1455"/>
      <c r="KR200" s="1455"/>
      <c r="KS200" s="1455"/>
      <c r="KT200" s="1455"/>
      <c r="KU200" s="1455"/>
      <c r="KV200" s="1455"/>
      <c r="KW200" s="1455"/>
      <c r="KX200" s="1455"/>
      <c r="KY200" s="1455"/>
      <c r="KZ200" s="1455"/>
      <c r="LA200" s="1455"/>
      <c r="LB200" s="1455"/>
      <c r="LC200" s="1455"/>
      <c r="LD200" s="1467"/>
      <c r="LE200" s="1467"/>
      <c r="LF200" s="1467"/>
      <c r="LG200" s="1467"/>
      <c r="LH200" s="1467"/>
      <c r="LI200" s="1467"/>
      <c r="LJ200" s="1467"/>
      <c r="LK200" s="1467"/>
      <c r="LL200" s="1467"/>
      <c r="LM200" s="1645"/>
    </row>
    <row r="201" s="1482" customFormat="1" ht="47" customHeight="1" spans="1:325">
      <c r="A201" s="2153">
        <v>45945</v>
      </c>
      <c r="B201" s="2154" t="s">
        <v>753</v>
      </c>
      <c r="C201" s="2155" t="s">
        <v>115</v>
      </c>
      <c r="D201" s="2156">
        <v>4500181943</v>
      </c>
      <c r="E201" s="2157"/>
      <c r="F201" s="2156" t="s">
        <v>4095</v>
      </c>
      <c r="G201" s="2158" t="s">
        <v>3823</v>
      </c>
      <c r="H201" s="2158" t="s">
        <v>3823</v>
      </c>
      <c r="I201" s="1880" t="s">
        <v>3824</v>
      </c>
      <c r="J201" s="1543">
        <v>720</v>
      </c>
      <c r="K201" s="1876">
        <v>0</v>
      </c>
      <c r="L201" s="1876">
        <v>6</v>
      </c>
      <c r="M201" s="1876">
        <f t="shared" si="70"/>
        <v>120</v>
      </c>
      <c r="N201" s="2166">
        <v>45982</v>
      </c>
      <c r="O201" s="2166">
        <v>45978</v>
      </c>
      <c r="P201" s="1546"/>
      <c r="Q201" s="1841" t="s">
        <v>78</v>
      </c>
      <c r="R201" s="2168"/>
      <c r="S201" s="2168" t="s">
        <v>111</v>
      </c>
      <c r="T201" s="1842">
        <v>45952</v>
      </c>
      <c r="U201" s="1595" t="s">
        <v>88</v>
      </c>
      <c r="V201" s="1595" t="s">
        <v>4031</v>
      </c>
      <c r="W201" s="1596"/>
      <c r="X201" s="1595"/>
      <c r="Y201" s="1597" t="s">
        <v>4032</v>
      </c>
      <c r="Z201" s="2178" t="s">
        <v>122</v>
      </c>
      <c r="AA201" s="2179">
        <v>4.5288</v>
      </c>
      <c r="AB201" s="2180">
        <f>AA201*J201</f>
        <v>3260.736</v>
      </c>
      <c r="AC201" s="2323" t="s">
        <v>4089</v>
      </c>
      <c r="AD201" s="1613" t="s">
        <v>81</v>
      </c>
      <c r="AE201" s="1613">
        <v>1</v>
      </c>
      <c r="AF201" s="1613">
        <f t="shared" si="76"/>
        <v>720</v>
      </c>
      <c r="AG201" s="1614"/>
      <c r="AH201" s="1615"/>
      <c r="AI201" s="1615"/>
      <c r="AJ201" s="1615" t="s">
        <v>63</v>
      </c>
      <c r="AK201" s="1623">
        <f t="shared" si="77"/>
        <v>720</v>
      </c>
      <c r="AL201" s="2324"/>
      <c r="AM201" s="1624"/>
      <c r="AN201" s="1625"/>
      <c r="AO201" s="1625"/>
      <c r="AP201" s="1625"/>
      <c r="AQ201" s="1625"/>
      <c r="AR201" s="1625"/>
      <c r="AS201" s="1625"/>
      <c r="AT201" s="1430">
        <f>J201</f>
        <v>720</v>
      </c>
      <c r="AU201" s="2325"/>
      <c r="AV201" s="2326">
        <f>J201*23/24/COUNT(AM201:AU201)</f>
        <v>690</v>
      </c>
      <c r="AW201" s="2329">
        <f>J201/24/COUNT(AM201:AU201)</f>
        <v>30</v>
      </c>
      <c r="AX201" s="1455"/>
      <c r="AY201" s="1455"/>
      <c r="AZ201" s="1455"/>
      <c r="BA201" s="1455"/>
      <c r="BB201" s="1455"/>
      <c r="BC201" s="1455"/>
      <c r="BD201" s="1455"/>
      <c r="BE201" s="1455"/>
      <c r="BF201" s="1455"/>
      <c r="BG201" s="1455"/>
      <c r="BH201" s="1455"/>
      <c r="BI201" s="1455"/>
      <c r="BJ201" s="1455"/>
      <c r="BK201" s="1455"/>
      <c r="BL201" s="1455"/>
      <c r="BM201" s="1455"/>
      <c r="BN201" s="1455"/>
      <c r="BO201" s="1455"/>
      <c r="BP201" s="1455"/>
      <c r="BQ201" s="1455"/>
      <c r="BR201" s="1455"/>
      <c r="BS201" s="1455"/>
      <c r="BT201" s="1455"/>
      <c r="BU201" s="1455"/>
      <c r="BV201" s="1455"/>
      <c r="BW201" s="1455"/>
      <c r="BX201" s="1455"/>
      <c r="BY201" s="1455"/>
      <c r="BZ201" s="1455"/>
      <c r="CA201" s="1455"/>
      <c r="CB201" s="1455"/>
      <c r="CC201" s="1455"/>
      <c r="CD201" s="1455"/>
      <c r="CE201" s="1455"/>
      <c r="CF201" s="1455"/>
      <c r="CG201" s="1455"/>
      <c r="CH201" s="1455"/>
      <c r="CI201" s="1455"/>
      <c r="CJ201" s="1455"/>
      <c r="CK201" s="1455"/>
      <c r="CL201" s="1455"/>
      <c r="CM201" s="1455"/>
      <c r="CN201" s="1455"/>
      <c r="CO201" s="1455"/>
      <c r="CP201" s="1455"/>
      <c r="CQ201" s="1455"/>
      <c r="CR201" s="1455"/>
      <c r="CS201" s="1455"/>
      <c r="CT201" s="1455"/>
      <c r="CU201" s="1455"/>
      <c r="CV201" s="1455"/>
      <c r="CW201" s="1455"/>
      <c r="CX201" s="1455"/>
      <c r="CY201" s="1455"/>
      <c r="CZ201" s="1455"/>
      <c r="DA201" s="1455"/>
      <c r="DB201" s="1455"/>
      <c r="DC201" s="1455"/>
      <c r="DD201" s="1455"/>
      <c r="DE201" s="1455"/>
      <c r="DF201" s="1455"/>
      <c r="DG201" s="1455"/>
      <c r="DH201" s="1455"/>
      <c r="DI201" s="1455"/>
      <c r="DJ201" s="1455"/>
      <c r="DK201" s="1455"/>
      <c r="DL201" s="1455"/>
      <c r="DM201" s="1455"/>
      <c r="DN201" s="1455"/>
      <c r="DO201" s="1455"/>
      <c r="DP201" s="1455"/>
      <c r="DQ201" s="1455"/>
      <c r="DR201" s="1455"/>
      <c r="DS201" s="1455"/>
      <c r="DT201" s="1455"/>
      <c r="DU201" s="1455"/>
      <c r="DV201" s="1455"/>
      <c r="DW201" s="1455"/>
      <c r="DX201" s="1455"/>
      <c r="DY201" s="1455"/>
      <c r="DZ201" s="1455"/>
      <c r="EA201" s="1455"/>
      <c r="EB201" s="1455"/>
      <c r="EC201" s="1455"/>
      <c r="ED201" s="1455"/>
      <c r="EE201" s="1455"/>
      <c r="EF201" s="1455"/>
      <c r="EG201" s="1455"/>
      <c r="EH201" s="1455"/>
      <c r="EI201" s="1455"/>
      <c r="EJ201" s="1455"/>
      <c r="EK201" s="1455"/>
      <c r="EL201" s="1455"/>
      <c r="EM201" s="1455"/>
      <c r="EN201" s="1455"/>
      <c r="EO201" s="1455"/>
      <c r="EP201" s="1455"/>
      <c r="EQ201" s="1455"/>
      <c r="ER201" s="1455"/>
      <c r="ES201" s="1455"/>
      <c r="ET201" s="1455"/>
      <c r="EU201" s="1455"/>
      <c r="EV201" s="1455"/>
      <c r="EW201" s="1455"/>
      <c r="EX201" s="1455"/>
      <c r="EY201" s="1455"/>
      <c r="EZ201" s="1455"/>
      <c r="FA201" s="1455"/>
      <c r="FB201" s="1455"/>
      <c r="FC201" s="1455"/>
      <c r="FD201" s="1455"/>
      <c r="FE201" s="1455"/>
      <c r="FF201" s="1455"/>
      <c r="FG201" s="1455"/>
      <c r="FH201" s="1455"/>
      <c r="FI201" s="1455"/>
      <c r="FJ201" s="1455"/>
      <c r="FK201" s="1455"/>
      <c r="FL201" s="1455"/>
      <c r="FM201" s="1455"/>
      <c r="FN201" s="1455"/>
      <c r="FO201" s="1455"/>
      <c r="FP201" s="1455"/>
      <c r="FQ201" s="1455"/>
      <c r="FR201" s="1455"/>
      <c r="FS201" s="1455"/>
      <c r="FT201" s="1455"/>
      <c r="FU201" s="1455"/>
      <c r="FV201" s="1455"/>
      <c r="FW201" s="1455"/>
      <c r="FX201" s="1455"/>
      <c r="FY201" s="1455"/>
      <c r="FZ201" s="1455"/>
      <c r="GA201" s="1455"/>
      <c r="GB201" s="1455"/>
      <c r="GC201" s="1455"/>
      <c r="GD201" s="1455"/>
      <c r="GE201" s="1455"/>
      <c r="GF201" s="1455"/>
      <c r="GG201" s="1455"/>
      <c r="GH201" s="1455"/>
      <c r="GI201" s="1455"/>
      <c r="GJ201" s="1455"/>
      <c r="GK201" s="1455"/>
      <c r="GL201" s="1455"/>
      <c r="GM201" s="1455"/>
      <c r="GN201" s="1455"/>
      <c r="GO201" s="1455"/>
      <c r="GP201" s="1455"/>
      <c r="GQ201" s="1455"/>
      <c r="GR201" s="1455"/>
      <c r="GS201" s="1455"/>
      <c r="GT201" s="1455"/>
      <c r="GU201" s="1455"/>
      <c r="GV201" s="1455"/>
      <c r="GW201" s="1455"/>
      <c r="GX201" s="1455"/>
      <c r="GY201" s="1455"/>
      <c r="GZ201" s="1455"/>
      <c r="HA201" s="1455"/>
      <c r="HB201" s="1455"/>
      <c r="HC201" s="1455"/>
      <c r="HD201" s="1455"/>
      <c r="HE201" s="1455"/>
      <c r="HF201" s="1455"/>
      <c r="HG201" s="1455"/>
      <c r="HH201" s="1455"/>
      <c r="HI201" s="1455"/>
      <c r="HJ201" s="1455"/>
      <c r="HK201" s="1455"/>
      <c r="HL201" s="1455"/>
      <c r="HM201" s="1455"/>
      <c r="HN201" s="1455"/>
      <c r="HO201" s="1455"/>
      <c r="HP201" s="1455"/>
      <c r="HQ201" s="1455"/>
      <c r="HR201" s="1455"/>
      <c r="HS201" s="1455"/>
      <c r="HT201" s="1455"/>
      <c r="HU201" s="1455"/>
      <c r="HV201" s="1455"/>
      <c r="HW201" s="1455"/>
      <c r="HX201" s="1455"/>
      <c r="HY201" s="1455"/>
      <c r="HZ201" s="1455"/>
      <c r="IA201" s="1455"/>
      <c r="IB201" s="1455"/>
      <c r="IC201" s="1455"/>
      <c r="ID201" s="1455"/>
      <c r="IE201" s="1455"/>
      <c r="IF201" s="1455"/>
      <c r="IG201" s="1455"/>
      <c r="IH201" s="1455"/>
      <c r="II201" s="1455"/>
      <c r="IJ201" s="1455"/>
      <c r="IK201" s="1455"/>
      <c r="IL201" s="1455"/>
      <c r="IM201" s="1455"/>
      <c r="IN201" s="1455"/>
      <c r="IO201" s="1455"/>
      <c r="IP201" s="1455"/>
      <c r="IQ201" s="1455"/>
      <c r="IR201" s="1455"/>
      <c r="IS201" s="1455"/>
      <c r="IT201" s="1455"/>
      <c r="IU201" s="1455"/>
      <c r="IV201" s="1455"/>
      <c r="IW201" s="1455"/>
      <c r="IX201" s="1455"/>
      <c r="IY201" s="1455"/>
      <c r="IZ201" s="1455"/>
      <c r="JA201" s="1455"/>
      <c r="JB201" s="1455"/>
      <c r="JC201" s="1455"/>
      <c r="JD201" s="1455"/>
      <c r="JE201" s="1455"/>
      <c r="JF201" s="1455"/>
      <c r="JG201" s="1455"/>
      <c r="JH201" s="1455"/>
      <c r="JI201" s="1455"/>
      <c r="JJ201" s="1455"/>
      <c r="JK201" s="1455"/>
      <c r="JL201" s="1455"/>
      <c r="JM201" s="1455"/>
      <c r="JN201" s="1455"/>
      <c r="JO201" s="1455"/>
      <c r="JP201" s="1455"/>
      <c r="JQ201" s="1455"/>
      <c r="JR201" s="1455"/>
      <c r="JS201" s="1455"/>
      <c r="JT201" s="1455"/>
      <c r="JU201" s="1455"/>
      <c r="JV201" s="1455"/>
      <c r="JW201" s="1455"/>
      <c r="JX201" s="1455"/>
      <c r="JY201" s="1455"/>
      <c r="JZ201" s="1455"/>
      <c r="KA201" s="1455"/>
      <c r="KB201" s="1455"/>
      <c r="KC201" s="1455"/>
      <c r="KD201" s="1455"/>
      <c r="KE201" s="1455"/>
      <c r="KF201" s="1455"/>
      <c r="KG201" s="1455"/>
      <c r="KH201" s="1455"/>
      <c r="KI201" s="1455"/>
      <c r="KJ201" s="1455"/>
      <c r="KK201" s="1455"/>
      <c r="KL201" s="1455"/>
      <c r="KM201" s="1455"/>
      <c r="KN201" s="1455"/>
      <c r="KO201" s="1455"/>
      <c r="KP201" s="1455"/>
      <c r="KQ201" s="1455"/>
      <c r="KR201" s="1455"/>
      <c r="KS201" s="1455"/>
      <c r="KT201" s="1455"/>
      <c r="KU201" s="1455"/>
      <c r="KV201" s="1455"/>
      <c r="KW201" s="1455"/>
      <c r="KX201" s="1455"/>
      <c r="KY201" s="1455"/>
      <c r="KZ201" s="1455"/>
      <c r="LA201" s="1455"/>
      <c r="LB201" s="1455"/>
      <c r="LC201" s="1455"/>
      <c r="LD201" s="1467"/>
      <c r="LE201" s="1467"/>
      <c r="LF201" s="1467"/>
      <c r="LG201" s="1467"/>
      <c r="LH201" s="1467"/>
      <c r="LI201" s="1467"/>
      <c r="LJ201" s="1467"/>
      <c r="LK201" s="1467"/>
      <c r="LL201" s="1467"/>
      <c r="LM201" s="1645"/>
    </row>
    <row r="202" s="1482" customFormat="1" ht="47" customHeight="1" spans="1:325">
      <c r="A202" s="2153">
        <v>45944</v>
      </c>
      <c r="B202" s="2154" t="s">
        <v>4100</v>
      </c>
      <c r="C202" s="2155" t="s">
        <v>98</v>
      </c>
      <c r="D202" s="2156">
        <v>4500181886</v>
      </c>
      <c r="E202" s="2157">
        <v>116989263</v>
      </c>
      <c r="F202" s="2156" t="s">
        <v>4110</v>
      </c>
      <c r="G202" s="2158" t="s">
        <v>4102</v>
      </c>
      <c r="H202" s="2158" t="s">
        <v>3897</v>
      </c>
      <c r="I202" s="1880" t="s">
        <v>3762</v>
      </c>
      <c r="J202" s="1543">
        <v>2880</v>
      </c>
      <c r="K202" s="1876">
        <v>0</v>
      </c>
      <c r="L202" s="1876">
        <v>36</v>
      </c>
      <c r="M202" s="1876">
        <f t="shared" si="70"/>
        <v>80</v>
      </c>
      <c r="N202" s="2166">
        <v>45987</v>
      </c>
      <c r="O202" s="2166">
        <v>45985</v>
      </c>
      <c r="P202" s="1546"/>
      <c r="Q202" s="1841" t="s">
        <v>78</v>
      </c>
      <c r="R202" s="2168" t="s">
        <v>4111</v>
      </c>
      <c r="S202" s="2168" t="s">
        <v>168</v>
      </c>
      <c r="T202" s="1842">
        <v>45952</v>
      </c>
      <c r="U202" s="1595" t="s">
        <v>111</v>
      </c>
      <c r="V202" s="1595" t="s">
        <v>88</v>
      </c>
      <c r="W202" s="1596"/>
      <c r="X202" s="1595"/>
      <c r="Y202" s="1597" t="s">
        <v>4108</v>
      </c>
      <c r="Z202" s="2178" t="s">
        <v>2516</v>
      </c>
      <c r="AA202" s="2179">
        <v>18.9833</v>
      </c>
      <c r="AB202" s="2180">
        <f>AA202*M202</f>
        <v>1518.664</v>
      </c>
      <c r="AC202" s="1612" t="s">
        <v>4112</v>
      </c>
      <c r="AD202" s="1613" t="s">
        <v>81</v>
      </c>
      <c r="AE202" s="1613">
        <v>8</v>
      </c>
      <c r="AF202" s="1613">
        <f t="shared" si="76"/>
        <v>2880</v>
      </c>
      <c r="AG202" s="1614"/>
      <c r="AH202" s="1615">
        <f>M202</f>
        <v>80</v>
      </c>
      <c r="AI202" s="1615"/>
      <c r="AJ202" s="1615"/>
      <c r="AK202" s="1623">
        <f t="shared" si="77"/>
        <v>2880</v>
      </c>
      <c r="AL202" s="2324"/>
      <c r="AM202" s="1624">
        <f>J202/36*4</f>
        <v>320</v>
      </c>
      <c r="AN202" s="1625">
        <f>J202/36*4</f>
        <v>320</v>
      </c>
      <c r="AO202" s="1625">
        <f>J202/36*4</f>
        <v>320</v>
      </c>
      <c r="AP202" s="1625">
        <f>J202/36*4</f>
        <v>320</v>
      </c>
      <c r="AQ202" s="1625">
        <f>J202/36*5</f>
        <v>400</v>
      </c>
      <c r="AR202" s="1625">
        <f>J202/36*5</f>
        <v>400</v>
      </c>
      <c r="AS202" s="1625"/>
      <c r="AT202" s="1625">
        <f>J202/36*5</f>
        <v>400</v>
      </c>
      <c r="AU202" s="2325">
        <f>J202/36*5</f>
        <v>400</v>
      </c>
      <c r="AV202" s="2326" t="s">
        <v>551</v>
      </c>
      <c r="AW202" s="2329" t="s">
        <v>552</v>
      </c>
      <c r="AX202" s="1455"/>
      <c r="AY202" s="1455"/>
      <c r="AZ202" s="1455"/>
      <c r="BA202" s="1455"/>
      <c r="BB202" s="1455"/>
      <c r="BC202" s="1455"/>
      <c r="BD202" s="1455"/>
      <c r="BE202" s="1455"/>
      <c r="BF202" s="1455"/>
      <c r="BG202" s="1455"/>
      <c r="BH202" s="1455"/>
      <c r="BI202" s="1455"/>
      <c r="BJ202" s="1455"/>
      <c r="BK202" s="1455"/>
      <c r="BL202" s="1455"/>
      <c r="BM202" s="1455"/>
      <c r="BN202" s="1455"/>
      <c r="BO202" s="1455"/>
      <c r="BP202" s="1455"/>
      <c r="BQ202" s="1455"/>
      <c r="BR202" s="1455"/>
      <c r="BS202" s="1455"/>
      <c r="BT202" s="1455"/>
      <c r="BU202" s="1455"/>
      <c r="BV202" s="1455"/>
      <c r="BW202" s="1455"/>
      <c r="BX202" s="1455"/>
      <c r="BY202" s="1455"/>
      <c r="BZ202" s="1455"/>
      <c r="CA202" s="1455"/>
      <c r="CB202" s="1455"/>
      <c r="CC202" s="1455"/>
      <c r="CD202" s="1455"/>
      <c r="CE202" s="1455"/>
      <c r="CF202" s="1455"/>
      <c r="CG202" s="1455"/>
      <c r="CH202" s="1455"/>
      <c r="CI202" s="1455"/>
      <c r="CJ202" s="1455"/>
      <c r="CK202" s="1455"/>
      <c r="CL202" s="1455"/>
      <c r="CM202" s="1455"/>
      <c r="CN202" s="1455"/>
      <c r="CO202" s="1455"/>
      <c r="CP202" s="1455"/>
      <c r="CQ202" s="1455"/>
      <c r="CR202" s="1455"/>
      <c r="CS202" s="1455"/>
      <c r="CT202" s="1455"/>
      <c r="CU202" s="1455"/>
      <c r="CV202" s="1455"/>
      <c r="CW202" s="1455"/>
      <c r="CX202" s="1455"/>
      <c r="CY202" s="1455"/>
      <c r="CZ202" s="1455"/>
      <c r="DA202" s="1455"/>
      <c r="DB202" s="1455"/>
      <c r="DC202" s="1455"/>
      <c r="DD202" s="1455"/>
      <c r="DE202" s="1455"/>
      <c r="DF202" s="1455"/>
      <c r="DG202" s="1455"/>
      <c r="DH202" s="1455"/>
      <c r="DI202" s="1455"/>
      <c r="DJ202" s="1455"/>
      <c r="DK202" s="1455"/>
      <c r="DL202" s="1455"/>
      <c r="DM202" s="1455"/>
      <c r="DN202" s="1455"/>
      <c r="DO202" s="1455"/>
      <c r="DP202" s="1455"/>
      <c r="DQ202" s="1455"/>
      <c r="DR202" s="1455"/>
      <c r="DS202" s="1455"/>
      <c r="DT202" s="1455"/>
      <c r="DU202" s="1455"/>
      <c r="DV202" s="1455"/>
      <c r="DW202" s="1455"/>
      <c r="DX202" s="1455"/>
      <c r="DY202" s="1455"/>
      <c r="DZ202" s="1455"/>
      <c r="EA202" s="1455"/>
      <c r="EB202" s="1455"/>
      <c r="EC202" s="1455"/>
      <c r="ED202" s="1455"/>
      <c r="EE202" s="1455"/>
      <c r="EF202" s="1455"/>
      <c r="EG202" s="1455"/>
      <c r="EH202" s="1455"/>
      <c r="EI202" s="1455"/>
      <c r="EJ202" s="1455"/>
      <c r="EK202" s="1455"/>
      <c r="EL202" s="1455"/>
      <c r="EM202" s="1455"/>
      <c r="EN202" s="1455"/>
      <c r="EO202" s="1455"/>
      <c r="EP202" s="1455"/>
      <c r="EQ202" s="1455"/>
      <c r="ER202" s="1455"/>
      <c r="ES202" s="1455"/>
      <c r="ET202" s="1455"/>
      <c r="EU202" s="1455"/>
      <c r="EV202" s="1455"/>
      <c r="EW202" s="1455"/>
      <c r="EX202" s="1455"/>
      <c r="EY202" s="1455"/>
      <c r="EZ202" s="1455"/>
      <c r="FA202" s="1455"/>
      <c r="FB202" s="1455"/>
      <c r="FC202" s="1455"/>
      <c r="FD202" s="1455"/>
      <c r="FE202" s="1455"/>
      <c r="FF202" s="1455"/>
      <c r="FG202" s="1455"/>
      <c r="FH202" s="1455"/>
      <c r="FI202" s="1455"/>
      <c r="FJ202" s="1455"/>
      <c r="FK202" s="1455"/>
      <c r="FL202" s="1455"/>
      <c r="FM202" s="1455"/>
      <c r="FN202" s="1455"/>
      <c r="FO202" s="1455"/>
      <c r="FP202" s="1455"/>
      <c r="FQ202" s="1455"/>
      <c r="FR202" s="1455"/>
      <c r="FS202" s="1455"/>
      <c r="FT202" s="1455"/>
      <c r="FU202" s="1455"/>
      <c r="FV202" s="1455"/>
      <c r="FW202" s="1455"/>
      <c r="FX202" s="1455"/>
      <c r="FY202" s="1455"/>
      <c r="FZ202" s="1455"/>
      <c r="GA202" s="1455"/>
      <c r="GB202" s="1455"/>
      <c r="GC202" s="1455"/>
      <c r="GD202" s="1455"/>
      <c r="GE202" s="1455"/>
      <c r="GF202" s="1455"/>
      <c r="GG202" s="1455"/>
      <c r="GH202" s="1455"/>
      <c r="GI202" s="1455"/>
      <c r="GJ202" s="1455"/>
      <c r="GK202" s="1455"/>
      <c r="GL202" s="1455"/>
      <c r="GM202" s="1455"/>
      <c r="GN202" s="1455"/>
      <c r="GO202" s="1455"/>
      <c r="GP202" s="1455"/>
      <c r="GQ202" s="1455"/>
      <c r="GR202" s="1455"/>
      <c r="GS202" s="1455"/>
      <c r="GT202" s="1455"/>
      <c r="GU202" s="1455"/>
      <c r="GV202" s="1455"/>
      <c r="GW202" s="1455"/>
      <c r="GX202" s="1455"/>
      <c r="GY202" s="1455"/>
      <c r="GZ202" s="1455"/>
      <c r="HA202" s="1455"/>
      <c r="HB202" s="1455"/>
      <c r="HC202" s="1455"/>
      <c r="HD202" s="1455"/>
      <c r="HE202" s="1455"/>
      <c r="HF202" s="1455"/>
      <c r="HG202" s="1455"/>
      <c r="HH202" s="1455"/>
      <c r="HI202" s="1455"/>
      <c r="HJ202" s="1455"/>
      <c r="HK202" s="1455"/>
      <c r="HL202" s="1455"/>
      <c r="HM202" s="1455"/>
      <c r="HN202" s="1455"/>
      <c r="HO202" s="1455"/>
      <c r="HP202" s="1455"/>
      <c r="HQ202" s="1455"/>
      <c r="HR202" s="1455"/>
      <c r="HS202" s="1455"/>
      <c r="HT202" s="1455"/>
      <c r="HU202" s="1455"/>
      <c r="HV202" s="1455"/>
      <c r="HW202" s="1455"/>
      <c r="HX202" s="1455"/>
      <c r="HY202" s="1455"/>
      <c r="HZ202" s="1455"/>
      <c r="IA202" s="1455"/>
      <c r="IB202" s="1455"/>
      <c r="IC202" s="1455"/>
      <c r="ID202" s="1455"/>
      <c r="IE202" s="1455"/>
      <c r="IF202" s="1455"/>
      <c r="IG202" s="1455"/>
      <c r="IH202" s="1455"/>
      <c r="II202" s="1455"/>
      <c r="IJ202" s="1455"/>
      <c r="IK202" s="1455"/>
      <c r="IL202" s="1455"/>
      <c r="IM202" s="1455"/>
      <c r="IN202" s="1455"/>
      <c r="IO202" s="1455"/>
      <c r="IP202" s="1455"/>
      <c r="IQ202" s="1455"/>
      <c r="IR202" s="1455"/>
      <c r="IS202" s="1455"/>
      <c r="IT202" s="1455"/>
      <c r="IU202" s="1455"/>
      <c r="IV202" s="1455"/>
      <c r="IW202" s="1455"/>
      <c r="IX202" s="1455"/>
      <c r="IY202" s="1455"/>
      <c r="IZ202" s="1455"/>
      <c r="JA202" s="1455"/>
      <c r="JB202" s="1455"/>
      <c r="JC202" s="1455"/>
      <c r="JD202" s="1455"/>
      <c r="JE202" s="1455"/>
      <c r="JF202" s="1455"/>
      <c r="JG202" s="1455"/>
      <c r="JH202" s="1455"/>
      <c r="JI202" s="1455"/>
      <c r="JJ202" s="1455"/>
      <c r="JK202" s="1455"/>
      <c r="JL202" s="1455"/>
      <c r="JM202" s="1455"/>
      <c r="JN202" s="1455"/>
      <c r="JO202" s="1455"/>
      <c r="JP202" s="1455"/>
      <c r="JQ202" s="1455"/>
      <c r="JR202" s="1455"/>
      <c r="JS202" s="1455"/>
      <c r="JT202" s="1455"/>
      <c r="JU202" s="1455"/>
      <c r="JV202" s="1455"/>
      <c r="JW202" s="1455"/>
      <c r="JX202" s="1455"/>
      <c r="JY202" s="1455"/>
      <c r="JZ202" s="1455"/>
      <c r="KA202" s="1455"/>
      <c r="KB202" s="1455"/>
      <c r="KC202" s="1455"/>
      <c r="KD202" s="1455"/>
      <c r="KE202" s="1455"/>
      <c r="KF202" s="1455"/>
      <c r="KG202" s="1455"/>
      <c r="KH202" s="1455"/>
      <c r="KI202" s="1455"/>
      <c r="KJ202" s="1455"/>
      <c r="KK202" s="1455"/>
      <c r="KL202" s="1455"/>
      <c r="KM202" s="1455"/>
      <c r="KN202" s="1455"/>
      <c r="KO202" s="1455"/>
      <c r="KP202" s="1455"/>
      <c r="KQ202" s="1455"/>
      <c r="KR202" s="1455"/>
      <c r="KS202" s="1455"/>
      <c r="KT202" s="1455"/>
      <c r="KU202" s="1455"/>
      <c r="KV202" s="1455"/>
      <c r="KW202" s="1455"/>
      <c r="KX202" s="1455"/>
      <c r="KY202" s="1455"/>
      <c r="KZ202" s="1455"/>
      <c r="LA202" s="1455"/>
      <c r="LB202" s="1455"/>
      <c r="LC202" s="1455"/>
      <c r="LD202" s="1467"/>
      <c r="LE202" s="1467"/>
      <c r="LF202" s="1467"/>
      <c r="LG202" s="1467"/>
      <c r="LH202" s="1467"/>
      <c r="LI202" s="1467"/>
      <c r="LJ202" s="1467"/>
      <c r="LK202" s="1467"/>
      <c r="LL202" s="1467"/>
      <c r="LM202" s="1645"/>
    </row>
    <row r="203" s="1482" customFormat="1" ht="47" customHeight="1" spans="1:325">
      <c r="A203" s="2153">
        <v>45946</v>
      </c>
      <c r="B203" s="2154" t="s">
        <v>3140</v>
      </c>
      <c r="C203" s="2155" t="s">
        <v>158</v>
      </c>
      <c r="D203" s="2156">
        <v>4500181680</v>
      </c>
      <c r="E203" s="2157" t="s">
        <v>3141</v>
      </c>
      <c r="F203" s="2156" t="s">
        <v>4113</v>
      </c>
      <c r="G203" s="2158" t="s">
        <v>4102</v>
      </c>
      <c r="H203" s="2158" t="s">
        <v>3897</v>
      </c>
      <c r="I203" s="1880" t="s">
        <v>3762</v>
      </c>
      <c r="J203" s="1543">
        <v>3744</v>
      </c>
      <c r="K203" s="1876">
        <v>0</v>
      </c>
      <c r="L203" s="1876">
        <v>36</v>
      </c>
      <c r="M203" s="1876">
        <f t="shared" si="70"/>
        <v>104</v>
      </c>
      <c r="N203" s="2166">
        <v>45985</v>
      </c>
      <c r="O203" s="2166">
        <v>45983</v>
      </c>
      <c r="P203" s="1546"/>
      <c r="Q203" s="1570" t="s">
        <v>78</v>
      </c>
      <c r="R203" s="2321" t="s">
        <v>4114</v>
      </c>
      <c r="S203" s="2168" t="s">
        <v>111</v>
      </c>
      <c r="T203" s="1573">
        <v>45950</v>
      </c>
      <c r="U203" s="1595" t="s">
        <v>88</v>
      </c>
      <c r="V203" s="1595">
        <v>45954</v>
      </c>
      <c r="W203" s="1596"/>
      <c r="X203" s="1595"/>
      <c r="Y203" s="1597" t="s">
        <v>4115</v>
      </c>
      <c r="Z203" s="2178" t="s">
        <v>2933</v>
      </c>
      <c r="AA203" s="2179">
        <v>31.6387</v>
      </c>
      <c r="AB203" s="2180">
        <f>AA203*M203</f>
        <v>3290.4248</v>
      </c>
      <c r="AC203" s="1612"/>
      <c r="AD203" s="1613" t="s">
        <v>81</v>
      </c>
      <c r="AE203" s="1613">
        <v>8</v>
      </c>
      <c r="AF203" s="1613">
        <f t="shared" si="76"/>
        <v>3744</v>
      </c>
      <c r="AG203" s="1614"/>
      <c r="AH203" s="1615">
        <f>J203/36</f>
        <v>104</v>
      </c>
      <c r="AI203" s="1615"/>
      <c r="AJ203" s="1615" t="s">
        <v>512</v>
      </c>
      <c r="AK203" s="1623">
        <f t="shared" si="77"/>
        <v>3744</v>
      </c>
      <c r="AL203" s="2324"/>
      <c r="AM203" s="1624">
        <f>J203/8</f>
        <v>468</v>
      </c>
      <c r="AN203" s="1625">
        <f>J203/8</f>
        <v>468</v>
      </c>
      <c r="AO203" s="1625">
        <f>J203/8</f>
        <v>468</v>
      </c>
      <c r="AP203" s="1625">
        <f>J203/8</f>
        <v>468</v>
      </c>
      <c r="AQ203" s="1625">
        <f>J203/8</f>
        <v>468</v>
      </c>
      <c r="AR203" s="1625">
        <f>J203/8</f>
        <v>468</v>
      </c>
      <c r="AS203" s="1625">
        <v>0</v>
      </c>
      <c r="AT203" s="1625">
        <f>J203/8</f>
        <v>468</v>
      </c>
      <c r="AU203" s="2325">
        <f>J203/8</f>
        <v>468</v>
      </c>
      <c r="AV203" s="2326" t="s">
        <v>551</v>
      </c>
      <c r="AW203" s="2329" t="s">
        <v>552</v>
      </c>
      <c r="AX203" s="1455"/>
      <c r="AY203" s="1455"/>
      <c r="AZ203" s="1455"/>
      <c r="BA203" s="1455"/>
      <c r="BB203" s="1455"/>
      <c r="BC203" s="1455"/>
      <c r="BD203" s="1455"/>
      <c r="BE203" s="1455"/>
      <c r="BF203" s="1455"/>
      <c r="BG203" s="1455"/>
      <c r="BH203" s="1455"/>
      <c r="BI203" s="1455"/>
      <c r="BJ203" s="1455"/>
      <c r="BK203" s="1455"/>
      <c r="BL203" s="1455"/>
      <c r="BM203" s="1455"/>
      <c r="BN203" s="1455"/>
      <c r="BO203" s="1455"/>
      <c r="BP203" s="1455"/>
      <c r="BQ203" s="1455"/>
      <c r="BR203" s="1455"/>
      <c r="BS203" s="1455"/>
      <c r="BT203" s="1455"/>
      <c r="BU203" s="1455"/>
      <c r="BV203" s="1455"/>
      <c r="BW203" s="1455"/>
      <c r="BX203" s="1455"/>
      <c r="BY203" s="1455"/>
      <c r="BZ203" s="1455"/>
      <c r="CA203" s="1455"/>
      <c r="CB203" s="1455"/>
      <c r="CC203" s="1455"/>
      <c r="CD203" s="1455"/>
      <c r="CE203" s="1455"/>
      <c r="CF203" s="1455"/>
      <c r="CG203" s="1455"/>
      <c r="CH203" s="1455"/>
      <c r="CI203" s="1455"/>
      <c r="CJ203" s="1455"/>
      <c r="CK203" s="1455"/>
      <c r="CL203" s="1455"/>
      <c r="CM203" s="1455"/>
      <c r="CN203" s="1455"/>
      <c r="CO203" s="1455"/>
      <c r="CP203" s="1455"/>
      <c r="CQ203" s="1455"/>
      <c r="CR203" s="1455"/>
      <c r="CS203" s="1455"/>
      <c r="CT203" s="1455"/>
      <c r="CU203" s="1455"/>
      <c r="CV203" s="1455"/>
      <c r="CW203" s="1455"/>
      <c r="CX203" s="1455"/>
      <c r="CY203" s="1455"/>
      <c r="CZ203" s="1455"/>
      <c r="DA203" s="1455"/>
      <c r="DB203" s="1455"/>
      <c r="DC203" s="1455"/>
      <c r="DD203" s="1455"/>
      <c r="DE203" s="1455"/>
      <c r="DF203" s="1455"/>
      <c r="DG203" s="1455"/>
      <c r="DH203" s="1455"/>
      <c r="DI203" s="1455"/>
      <c r="DJ203" s="1455"/>
      <c r="DK203" s="1455"/>
      <c r="DL203" s="1455"/>
      <c r="DM203" s="1455"/>
      <c r="DN203" s="1455"/>
      <c r="DO203" s="1455"/>
      <c r="DP203" s="1455"/>
      <c r="DQ203" s="1455"/>
      <c r="DR203" s="1455"/>
      <c r="DS203" s="1455"/>
      <c r="DT203" s="1455"/>
      <c r="DU203" s="1455"/>
      <c r="DV203" s="1455"/>
      <c r="DW203" s="1455"/>
      <c r="DX203" s="1455"/>
      <c r="DY203" s="1455"/>
      <c r="DZ203" s="1455"/>
      <c r="EA203" s="1455"/>
      <c r="EB203" s="1455"/>
      <c r="EC203" s="1455"/>
      <c r="ED203" s="1455"/>
      <c r="EE203" s="1455"/>
      <c r="EF203" s="1455"/>
      <c r="EG203" s="1455"/>
      <c r="EH203" s="1455"/>
      <c r="EI203" s="1455"/>
      <c r="EJ203" s="1455"/>
      <c r="EK203" s="1455"/>
      <c r="EL203" s="1455"/>
      <c r="EM203" s="1455"/>
      <c r="EN203" s="1455"/>
      <c r="EO203" s="1455"/>
      <c r="EP203" s="1455"/>
      <c r="EQ203" s="1455"/>
      <c r="ER203" s="1455"/>
      <c r="ES203" s="1455"/>
      <c r="ET203" s="1455"/>
      <c r="EU203" s="1455"/>
      <c r="EV203" s="1455"/>
      <c r="EW203" s="1455"/>
      <c r="EX203" s="1455"/>
      <c r="EY203" s="1455"/>
      <c r="EZ203" s="1455"/>
      <c r="FA203" s="1455"/>
      <c r="FB203" s="1455"/>
      <c r="FC203" s="1455"/>
      <c r="FD203" s="1455"/>
      <c r="FE203" s="1455"/>
      <c r="FF203" s="1455"/>
      <c r="FG203" s="1455"/>
      <c r="FH203" s="1455"/>
      <c r="FI203" s="1455"/>
      <c r="FJ203" s="1455"/>
      <c r="FK203" s="1455"/>
      <c r="FL203" s="1455"/>
      <c r="FM203" s="1455"/>
      <c r="FN203" s="1455"/>
      <c r="FO203" s="1455"/>
      <c r="FP203" s="1455"/>
      <c r="FQ203" s="1455"/>
      <c r="FR203" s="1455"/>
      <c r="FS203" s="1455"/>
      <c r="FT203" s="1455"/>
      <c r="FU203" s="1455"/>
      <c r="FV203" s="1455"/>
      <c r="FW203" s="1455"/>
      <c r="FX203" s="1455"/>
      <c r="FY203" s="1455"/>
      <c r="FZ203" s="1455"/>
      <c r="GA203" s="1455"/>
      <c r="GB203" s="1455"/>
      <c r="GC203" s="1455"/>
      <c r="GD203" s="1455"/>
      <c r="GE203" s="1455"/>
      <c r="GF203" s="1455"/>
      <c r="GG203" s="1455"/>
      <c r="GH203" s="1455"/>
      <c r="GI203" s="1455"/>
      <c r="GJ203" s="1455"/>
      <c r="GK203" s="1455"/>
      <c r="GL203" s="1455"/>
      <c r="GM203" s="1455"/>
      <c r="GN203" s="1455"/>
      <c r="GO203" s="1455"/>
      <c r="GP203" s="1455"/>
      <c r="GQ203" s="1455"/>
      <c r="GR203" s="1455"/>
      <c r="GS203" s="1455"/>
      <c r="GT203" s="1455"/>
      <c r="GU203" s="1455"/>
      <c r="GV203" s="1455"/>
      <c r="GW203" s="1455"/>
      <c r="GX203" s="1455"/>
      <c r="GY203" s="1455"/>
      <c r="GZ203" s="1455"/>
      <c r="HA203" s="1455"/>
      <c r="HB203" s="1455"/>
      <c r="HC203" s="1455"/>
      <c r="HD203" s="1455"/>
      <c r="HE203" s="1455"/>
      <c r="HF203" s="1455"/>
      <c r="HG203" s="1455"/>
      <c r="HH203" s="1455"/>
      <c r="HI203" s="1455"/>
      <c r="HJ203" s="1455"/>
      <c r="HK203" s="1455"/>
      <c r="HL203" s="1455"/>
      <c r="HM203" s="1455"/>
      <c r="HN203" s="1455"/>
      <c r="HO203" s="1455"/>
      <c r="HP203" s="1455"/>
      <c r="HQ203" s="1455"/>
      <c r="HR203" s="1455"/>
      <c r="HS203" s="1455"/>
      <c r="HT203" s="1455"/>
      <c r="HU203" s="1455"/>
      <c r="HV203" s="1455"/>
      <c r="HW203" s="1455"/>
      <c r="HX203" s="1455"/>
      <c r="HY203" s="1455"/>
      <c r="HZ203" s="1455"/>
      <c r="IA203" s="1455"/>
      <c r="IB203" s="1455"/>
      <c r="IC203" s="1455"/>
      <c r="ID203" s="1455"/>
      <c r="IE203" s="1455"/>
      <c r="IF203" s="1455"/>
      <c r="IG203" s="1455"/>
      <c r="IH203" s="1455"/>
      <c r="II203" s="1455"/>
      <c r="IJ203" s="1455"/>
      <c r="IK203" s="1455"/>
      <c r="IL203" s="1455"/>
      <c r="IM203" s="1455"/>
      <c r="IN203" s="1455"/>
      <c r="IO203" s="1455"/>
      <c r="IP203" s="1455"/>
      <c r="IQ203" s="1455"/>
      <c r="IR203" s="1455"/>
      <c r="IS203" s="1455"/>
      <c r="IT203" s="1455"/>
      <c r="IU203" s="1455"/>
      <c r="IV203" s="1455"/>
      <c r="IW203" s="1455"/>
      <c r="IX203" s="1455"/>
      <c r="IY203" s="1455"/>
      <c r="IZ203" s="1455"/>
      <c r="JA203" s="1455"/>
      <c r="JB203" s="1455"/>
      <c r="JC203" s="1455"/>
      <c r="JD203" s="1455"/>
      <c r="JE203" s="1455"/>
      <c r="JF203" s="1455"/>
      <c r="JG203" s="1455"/>
      <c r="JH203" s="1455"/>
      <c r="JI203" s="1455"/>
      <c r="JJ203" s="1455"/>
      <c r="JK203" s="1455"/>
      <c r="JL203" s="1455"/>
      <c r="JM203" s="1455"/>
      <c r="JN203" s="1455"/>
      <c r="JO203" s="1455"/>
      <c r="JP203" s="1455"/>
      <c r="JQ203" s="1455"/>
      <c r="JR203" s="1455"/>
      <c r="JS203" s="1455"/>
      <c r="JT203" s="1455"/>
      <c r="JU203" s="1455"/>
      <c r="JV203" s="1455"/>
      <c r="JW203" s="1455"/>
      <c r="JX203" s="1455"/>
      <c r="JY203" s="1455"/>
      <c r="JZ203" s="1455"/>
      <c r="KA203" s="1455"/>
      <c r="KB203" s="1455"/>
      <c r="KC203" s="1455"/>
      <c r="KD203" s="1455"/>
      <c r="KE203" s="1455"/>
      <c r="KF203" s="1455"/>
      <c r="KG203" s="1455"/>
      <c r="KH203" s="1455"/>
      <c r="KI203" s="1455"/>
      <c r="KJ203" s="1455"/>
      <c r="KK203" s="1455"/>
      <c r="KL203" s="1455"/>
      <c r="KM203" s="1455"/>
      <c r="KN203" s="1455"/>
      <c r="KO203" s="1455"/>
      <c r="KP203" s="1455"/>
      <c r="KQ203" s="1455"/>
      <c r="KR203" s="1455"/>
      <c r="KS203" s="1455"/>
      <c r="KT203" s="1455"/>
      <c r="KU203" s="1455"/>
      <c r="KV203" s="1455"/>
      <c r="KW203" s="1455"/>
      <c r="KX203" s="1455"/>
      <c r="KY203" s="1455"/>
      <c r="KZ203" s="1455"/>
      <c r="LA203" s="1455"/>
      <c r="LB203" s="1455"/>
      <c r="LC203" s="1455"/>
      <c r="LD203" s="1467"/>
      <c r="LE203" s="1467"/>
      <c r="LF203" s="1467"/>
      <c r="LG203" s="1467"/>
      <c r="LH203" s="1467"/>
      <c r="LI203" s="1467"/>
      <c r="LJ203" s="1467"/>
      <c r="LK203" s="1467"/>
      <c r="LL203" s="1467"/>
      <c r="LM203" s="1645"/>
    </row>
    <row r="204" s="1482" customFormat="1" ht="47" customHeight="1" spans="1:325">
      <c r="A204" s="2153">
        <v>45946</v>
      </c>
      <c r="B204" s="2154" t="s">
        <v>326</v>
      </c>
      <c r="C204" s="2155" t="s">
        <v>295</v>
      </c>
      <c r="D204" s="2156">
        <v>4500182163</v>
      </c>
      <c r="E204" s="2157">
        <v>14873</v>
      </c>
      <c r="F204" s="2156" t="s">
        <v>4116</v>
      </c>
      <c r="G204" s="2158" t="s">
        <v>3580</v>
      </c>
      <c r="H204" s="2158" t="s">
        <v>3580</v>
      </c>
      <c r="I204" s="1880" t="s">
        <v>3581</v>
      </c>
      <c r="J204" s="1543">
        <v>150</v>
      </c>
      <c r="K204" s="1876">
        <v>0</v>
      </c>
      <c r="L204" s="1876">
        <v>6</v>
      </c>
      <c r="M204" s="1876">
        <f t="shared" si="70"/>
        <v>25</v>
      </c>
      <c r="N204" s="2166">
        <v>45989</v>
      </c>
      <c r="O204" s="2166">
        <v>45987</v>
      </c>
      <c r="P204" s="1546"/>
      <c r="Q204" s="1570" t="s">
        <v>78</v>
      </c>
      <c r="R204" s="2321" t="s">
        <v>4114</v>
      </c>
      <c r="S204" s="2168" t="s">
        <v>111</v>
      </c>
      <c r="T204" s="1573">
        <v>45946</v>
      </c>
      <c r="U204" s="1595" t="s">
        <v>88</v>
      </c>
      <c r="V204" s="1595" t="s">
        <v>4117</v>
      </c>
      <c r="W204" s="1596"/>
      <c r="X204" s="1595"/>
      <c r="Y204" s="1683" t="s">
        <v>4118</v>
      </c>
      <c r="Z204" s="2178" t="s">
        <v>334</v>
      </c>
      <c r="AA204" s="2179">
        <v>3.6946</v>
      </c>
      <c r="AB204" s="2180">
        <f>AA204*J204</f>
        <v>554.19</v>
      </c>
      <c r="AC204" s="1612"/>
      <c r="AD204" s="1613" t="s">
        <v>81</v>
      </c>
      <c r="AE204" s="1613">
        <v>9</v>
      </c>
      <c r="AF204" s="1613">
        <f t="shared" si="76"/>
        <v>150</v>
      </c>
      <c r="AG204" s="1614"/>
      <c r="AH204" s="1615"/>
      <c r="AI204" s="1615"/>
      <c r="AJ204" s="1615" t="s">
        <v>63</v>
      </c>
      <c r="AK204" s="1623">
        <f t="shared" si="77"/>
        <v>150</v>
      </c>
      <c r="AL204" s="2324"/>
      <c r="AM204" s="1624">
        <f>J204/9</f>
        <v>16.6666666666667</v>
      </c>
      <c r="AN204" s="1625">
        <f>J204/9</f>
        <v>16.6666666666667</v>
      </c>
      <c r="AO204" s="1625">
        <f>J204/9</f>
        <v>16.6666666666667</v>
      </c>
      <c r="AP204" s="1625">
        <f>J204/9</f>
        <v>16.6666666666667</v>
      </c>
      <c r="AQ204" s="1625">
        <f>J204/9</f>
        <v>16.6666666666667</v>
      </c>
      <c r="AR204" s="1625">
        <f>J204/9</f>
        <v>16.6666666666667</v>
      </c>
      <c r="AS204" s="1625">
        <f>J204/9</f>
        <v>16.6666666666667</v>
      </c>
      <c r="AT204" s="1625">
        <f>J204/9</f>
        <v>16.6666666666667</v>
      </c>
      <c r="AU204" s="2325">
        <f>J204/9</f>
        <v>16.6666666666667</v>
      </c>
      <c r="AV204" s="2326">
        <f>J204*23/24/COUNT(AM204:AU204)</f>
        <v>15.9722222222222</v>
      </c>
      <c r="AW204" s="2329">
        <f>J204/24/COUNT(AM204:AU204)</f>
        <v>0.694444444444444</v>
      </c>
      <c r="AX204" s="1455"/>
      <c r="AY204" s="1455"/>
      <c r="AZ204" s="1455"/>
      <c r="BA204" s="1455"/>
      <c r="BB204" s="1455"/>
      <c r="BC204" s="1455"/>
      <c r="BD204" s="1455"/>
      <c r="BE204" s="1455"/>
      <c r="BF204" s="1455"/>
      <c r="BG204" s="1455"/>
      <c r="BH204" s="1455"/>
      <c r="BI204" s="1455"/>
      <c r="BJ204" s="1455"/>
      <c r="BK204" s="1455"/>
      <c r="BL204" s="1455"/>
      <c r="BM204" s="1455"/>
      <c r="BN204" s="1455"/>
      <c r="BO204" s="1455"/>
      <c r="BP204" s="1455"/>
      <c r="BQ204" s="1455"/>
      <c r="BR204" s="1455"/>
      <c r="BS204" s="1455"/>
      <c r="BT204" s="1455"/>
      <c r="BU204" s="1455"/>
      <c r="BV204" s="1455"/>
      <c r="BW204" s="1455"/>
      <c r="BX204" s="1455"/>
      <c r="BY204" s="1455"/>
      <c r="BZ204" s="1455"/>
      <c r="CA204" s="1455"/>
      <c r="CB204" s="1455"/>
      <c r="CC204" s="1455"/>
      <c r="CD204" s="1455"/>
      <c r="CE204" s="1455"/>
      <c r="CF204" s="1455"/>
      <c r="CG204" s="1455"/>
      <c r="CH204" s="1455"/>
      <c r="CI204" s="1455"/>
      <c r="CJ204" s="1455"/>
      <c r="CK204" s="1455"/>
      <c r="CL204" s="1455"/>
      <c r="CM204" s="1455"/>
      <c r="CN204" s="1455"/>
      <c r="CO204" s="1455"/>
      <c r="CP204" s="1455"/>
      <c r="CQ204" s="1455"/>
      <c r="CR204" s="1455"/>
      <c r="CS204" s="1455"/>
      <c r="CT204" s="1455"/>
      <c r="CU204" s="1455"/>
      <c r="CV204" s="1455"/>
      <c r="CW204" s="1455"/>
      <c r="CX204" s="1455"/>
      <c r="CY204" s="1455"/>
      <c r="CZ204" s="1455"/>
      <c r="DA204" s="1455"/>
      <c r="DB204" s="1455"/>
      <c r="DC204" s="1455"/>
      <c r="DD204" s="1455"/>
      <c r="DE204" s="1455"/>
      <c r="DF204" s="1455"/>
      <c r="DG204" s="1455"/>
      <c r="DH204" s="1455"/>
      <c r="DI204" s="1455"/>
      <c r="DJ204" s="1455"/>
      <c r="DK204" s="1455"/>
      <c r="DL204" s="1455"/>
      <c r="DM204" s="1455"/>
      <c r="DN204" s="1455"/>
      <c r="DO204" s="1455"/>
      <c r="DP204" s="1455"/>
      <c r="DQ204" s="1455"/>
      <c r="DR204" s="1455"/>
      <c r="DS204" s="1455"/>
      <c r="DT204" s="1455"/>
      <c r="DU204" s="1455"/>
      <c r="DV204" s="1455"/>
      <c r="DW204" s="1455"/>
      <c r="DX204" s="1455"/>
      <c r="DY204" s="1455"/>
      <c r="DZ204" s="1455"/>
      <c r="EA204" s="1455"/>
      <c r="EB204" s="1455"/>
      <c r="EC204" s="1455"/>
      <c r="ED204" s="1455"/>
      <c r="EE204" s="1455"/>
      <c r="EF204" s="1455"/>
      <c r="EG204" s="1455"/>
      <c r="EH204" s="1455"/>
      <c r="EI204" s="1455"/>
      <c r="EJ204" s="1455"/>
      <c r="EK204" s="1455"/>
      <c r="EL204" s="1455"/>
      <c r="EM204" s="1455"/>
      <c r="EN204" s="1455"/>
      <c r="EO204" s="1455"/>
      <c r="EP204" s="1455"/>
      <c r="EQ204" s="1455"/>
      <c r="ER204" s="1455"/>
      <c r="ES204" s="1455"/>
      <c r="ET204" s="1455"/>
      <c r="EU204" s="1455"/>
      <c r="EV204" s="1455"/>
      <c r="EW204" s="1455"/>
      <c r="EX204" s="1455"/>
      <c r="EY204" s="1455"/>
      <c r="EZ204" s="1455"/>
      <c r="FA204" s="1455"/>
      <c r="FB204" s="1455"/>
      <c r="FC204" s="1455"/>
      <c r="FD204" s="1455"/>
      <c r="FE204" s="1455"/>
      <c r="FF204" s="1455"/>
      <c r="FG204" s="1455"/>
      <c r="FH204" s="1455"/>
      <c r="FI204" s="1455"/>
      <c r="FJ204" s="1455"/>
      <c r="FK204" s="1455"/>
      <c r="FL204" s="1455"/>
      <c r="FM204" s="1455"/>
      <c r="FN204" s="1455"/>
      <c r="FO204" s="1455"/>
      <c r="FP204" s="1455"/>
      <c r="FQ204" s="1455"/>
      <c r="FR204" s="1455"/>
      <c r="FS204" s="1455"/>
      <c r="FT204" s="1455"/>
      <c r="FU204" s="1455"/>
      <c r="FV204" s="1455"/>
      <c r="FW204" s="1455"/>
      <c r="FX204" s="1455"/>
      <c r="FY204" s="1455"/>
      <c r="FZ204" s="1455"/>
      <c r="GA204" s="1455"/>
      <c r="GB204" s="1455"/>
      <c r="GC204" s="1455"/>
      <c r="GD204" s="1455"/>
      <c r="GE204" s="1455"/>
      <c r="GF204" s="1455"/>
      <c r="GG204" s="1455"/>
      <c r="GH204" s="1455"/>
      <c r="GI204" s="1455"/>
      <c r="GJ204" s="1455"/>
      <c r="GK204" s="1455"/>
      <c r="GL204" s="1455"/>
      <c r="GM204" s="1455"/>
      <c r="GN204" s="1455"/>
      <c r="GO204" s="1455"/>
      <c r="GP204" s="1455"/>
      <c r="GQ204" s="1455"/>
      <c r="GR204" s="1455"/>
      <c r="GS204" s="1455"/>
      <c r="GT204" s="1455"/>
      <c r="GU204" s="1455"/>
      <c r="GV204" s="1455"/>
      <c r="GW204" s="1455"/>
      <c r="GX204" s="1455"/>
      <c r="GY204" s="1455"/>
      <c r="GZ204" s="1455"/>
      <c r="HA204" s="1455"/>
      <c r="HB204" s="1455"/>
      <c r="HC204" s="1455"/>
      <c r="HD204" s="1455"/>
      <c r="HE204" s="1455"/>
      <c r="HF204" s="1455"/>
      <c r="HG204" s="1455"/>
      <c r="HH204" s="1455"/>
      <c r="HI204" s="1455"/>
      <c r="HJ204" s="1455"/>
      <c r="HK204" s="1455"/>
      <c r="HL204" s="1455"/>
      <c r="HM204" s="1455"/>
      <c r="HN204" s="1455"/>
      <c r="HO204" s="1455"/>
      <c r="HP204" s="1455"/>
      <c r="HQ204" s="1455"/>
      <c r="HR204" s="1455"/>
      <c r="HS204" s="1455"/>
      <c r="HT204" s="1455"/>
      <c r="HU204" s="1455"/>
      <c r="HV204" s="1455"/>
      <c r="HW204" s="1455"/>
      <c r="HX204" s="1455"/>
      <c r="HY204" s="1455"/>
      <c r="HZ204" s="1455"/>
      <c r="IA204" s="1455"/>
      <c r="IB204" s="1455"/>
      <c r="IC204" s="1455"/>
      <c r="ID204" s="1455"/>
      <c r="IE204" s="1455"/>
      <c r="IF204" s="1455"/>
      <c r="IG204" s="1455"/>
      <c r="IH204" s="1455"/>
      <c r="II204" s="1455"/>
      <c r="IJ204" s="1455"/>
      <c r="IK204" s="1455"/>
      <c r="IL204" s="1455"/>
      <c r="IM204" s="1455"/>
      <c r="IN204" s="1455"/>
      <c r="IO204" s="1455"/>
      <c r="IP204" s="1455"/>
      <c r="IQ204" s="1455"/>
      <c r="IR204" s="1455"/>
      <c r="IS204" s="1455"/>
      <c r="IT204" s="1455"/>
      <c r="IU204" s="1455"/>
      <c r="IV204" s="1455"/>
      <c r="IW204" s="1455"/>
      <c r="IX204" s="1455"/>
      <c r="IY204" s="1455"/>
      <c r="IZ204" s="1455"/>
      <c r="JA204" s="1455"/>
      <c r="JB204" s="1455"/>
      <c r="JC204" s="1455"/>
      <c r="JD204" s="1455"/>
      <c r="JE204" s="1455"/>
      <c r="JF204" s="1455"/>
      <c r="JG204" s="1455"/>
      <c r="JH204" s="1455"/>
      <c r="JI204" s="1455"/>
      <c r="JJ204" s="1455"/>
      <c r="JK204" s="1455"/>
      <c r="JL204" s="1455"/>
      <c r="JM204" s="1455"/>
      <c r="JN204" s="1455"/>
      <c r="JO204" s="1455"/>
      <c r="JP204" s="1455"/>
      <c r="JQ204" s="1455"/>
      <c r="JR204" s="1455"/>
      <c r="JS204" s="1455"/>
      <c r="JT204" s="1455"/>
      <c r="JU204" s="1455"/>
      <c r="JV204" s="1455"/>
      <c r="JW204" s="1455"/>
      <c r="JX204" s="1455"/>
      <c r="JY204" s="1455"/>
      <c r="JZ204" s="1455"/>
      <c r="KA204" s="1455"/>
      <c r="KB204" s="1455"/>
      <c r="KC204" s="1455"/>
      <c r="KD204" s="1455"/>
      <c r="KE204" s="1455"/>
      <c r="KF204" s="1455"/>
      <c r="KG204" s="1455"/>
      <c r="KH204" s="1455"/>
      <c r="KI204" s="1455"/>
      <c r="KJ204" s="1455"/>
      <c r="KK204" s="1455"/>
      <c r="KL204" s="1455"/>
      <c r="KM204" s="1455"/>
      <c r="KN204" s="1455"/>
      <c r="KO204" s="1455"/>
      <c r="KP204" s="1455"/>
      <c r="KQ204" s="1455"/>
      <c r="KR204" s="1455"/>
      <c r="KS204" s="1455"/>
      <c r="KT204" s="1455"/>
      <c r="KU204" s="1455"/>
      <c r="KV204" s="1455"/>
      <c r="KW204" s="1455"/>
      <c r="KX204" s="1455"/>
      <c r="KY204" s="1455"/>
      <c r="KZ204" s="1455"/>
      <c r="LA204" s="1455"/>
      <c r="LB204" s="1455"/>
      <c r="LC204" s="1455"/>
      <c r="LD204" s="1467"/>
      <c r="LE204" s="1467"/>
      <c r="LF204" s="1467"/>
      <c r="LG204" s="1467"/>
      <c r="LH204" s="1467"/>
      <c r="LI204" s="1467"/>
      <c r="LJ204" s="1467"/>
      <c r="LK204" s="1467"/>
      <c r="LL204" s="1467"/>
      <c r="LM204" s="1645"/>
    </row>
    <row r="205" s="1482" customFormat="1" ht="47" customHeight="1" spans="1:325">
      <c r="A205" s="2153">
        <v>45964</v>
      </c>
      <c r="B205" s="2154" t="s">
        <v>793</v>
      </c>
      <c r="C205" s="2155" t="s">
        <v>330</v>
      </c>
      <c r="D205" s="2156">
        <v>4500183592</v>
      </c>
      <c r="E205" s="2330">
        <v>157055</v>
      </c>
      <c r="F205" s="2156" t="s">
        <v>4119</v>
      </c>
      <c r="G205" s="2158" t="s">
        <v>3580</v>
      </c>
      <c r="H205" s="2158" t="s">
        <v>3580</v>
      </c>
      <c r="I205" s="1880" t="s">
        <v>3581</v>
      </c>
      <c r="J205" s="1543">
        <v>504</v>
      </c>
      <c r="K205" s="1876">
        <v>0</v>
      </c>
      <c r="L205" s="1876">
        <v>6</v>
      </c>
      <c r="M205" s="1876">
        <f t="shared" si="70"/>
        <v>84</v>
      </c>
      <c r="N205" s="2166">
        <v>46001</v>
      </c>
      <c r="O205" s="2166">
        <v>45999</v>
      </c>
      <c r="P205" s="1546"/>
      <c r="Q205" s="1570" t="s">
        <v>78</v>
      </c>
      <c r="R205" s="2168" t="s">
        <v>4120</v>
      </c>
      <c r="S205" s="2168" t="s">
        <v>111</v>
      </c>
      <c r="T205" s="1842">
        <v>45972</v>
      </c>
      <c r="U205" s="1595" t="s">
        <v>88</v>
      </c>
      <c r="V205" s="1856">
        <v>45976</v>
      </c>
      <c r="W205" s="1596"/>
      <c r="X205" s="1595"/>
      <c r="Y205" s="1683" t="s">
        <v>4121</v>
      </c>
      <c r="Z205" s="2178" t="s">
        <v>3233</v>
      </c>
      <c r="AA205" s="2179">
        <v>3.4252</v>
      </c>
      <c r="AB205" s="2180">
        <f>AA205*J205</f>
        <v>1726.3008</v>
      </c>
      <c r="AC205" s="1612"/>
      <c r="AD205" s="1613" t="s">
        <v>81</v>
      </c>
      <c r="AE205" s="1613">
        <v>7</v>
      </c>
      <c r="AF205" s="1613">
        <f t="shared" si="76"/>
        <v>504</v>
      </c>
      <c r="AG205" s="1614"/>
      <c r="AH205" s="1615"/>
      <c r="AI205" s="1615"/>
      <c r="AJ205" s="1615" t="s">
        <v>63</v>
      </c>
      <c r="AK205" s="1623">
        <v>504</v>
      </c>
      <c r="AL205" s="2324"/>
      <c r="AM205" s="1624">
        <f>J205/9</f>
        <v>56</v>
      </c>
      <c r="AN205" s="1625">
        <f>J205/9</f>
        <v>56</v>
      </c>
      <c r="AO205" s="1625">
        <f>J205/9</f>
        <v>56</v>
      </c>
      <c r="AP205" s="1625">
        <f>J205/9</f>
        <v>56</v>
      </c>
      <c r="AQ205" s="1625">
        <f>J205/9</f>
        <v>56</v>
      </c>
      <c r="AR205" s="1625">
        <f>J205/9</f>
        <v>56</v>
      </c>
      <c r="AS205" s="1625">
        <f>J205/9</f>
        <v>56</v>
      </c>
      <c r="AT205" s="1625">
        <f>J205/9</f>
        <v>56</v>
      </c>
      <c r="AU205" s="2325">
        <f>J205/9</f>
        <v>56</v>
      </c>
      <c r="AV205" s="2326">
        <v>69</v>
      </c>
      <c r="AW205" s="2329">
        <f>AU205*1/24</f>
        <v>2.33333333333333</v>
      </c>
      <c r="AX205" s="1455"/>
      <c r="AY205" s="1455"/>
      <c r="AZ205" s="1455"/>
      <c r="BA205" s="1455"/>
      <c r="BB205" s="1455"/>
      <c r="BC205" s="1455"/>
      <c r="BD205" s="1455"/>
      <c r="BE205" s="1455"/>
      <c r="BF205" s="1455"/>
      <c r="BG205" s="1455"/>
      <c r="BH205" s="1455"/>
      <c r="BI205" s="1455"/>
      <c r="BJ205" s="1455"/>
      <c r="BK205" s="1455"/>
      <c r="BL205" s="1455"/>
      <c r="BM205" s="1455"/>
      <c r="BN205" s="1455"/>
      <c r="BO205" s="1455"/>
      <c r="BP205" s="1455"/>
      <c r="BQ205" s="1455"/>
      <c r="BR205" s="1455"/>
      <c r="BS205" s="1455"/>
      <c r="BT205" s="1455"/>
      <c r="BU205" s="1455"/>
      <c r="BV205" s="1455"/>
      <c r="BW205" s="1455"/>
      <c r="BX205" s="1455"/>
      <c r="BY205" s="1455"/>
      <c r="BZ205" s="1455"/>
      <c r="CA205" s="1455"/>
      <c r="CB205" s="1455"/>
      <c r="CC205" s="1455"/>
      <c r="CD205" s="1455"/>
      <c r="CE205" s="1455"/>
      <c r="CF205" s="1455"/>
      <c r="CG205" s="1455"/>
      <c r="CH205" s="1455"/>
      <c r="CI205" s="1455"/>
      <c r="CJ205" s="1455"/>
      <c r="CK205" s="1455"/>
      <c r="CL205" s="1455"/>
      <c r="CM205" s="1455"/>
      <c r="CN205" s="1455"/>
      <c r="CO205" s="1455"/>
      <c r="CP205" s="1455"/>
      <c r="CQ205" s="1455"/>
      <c r="CR205" s="1455"/>
      <c r="CS205" s="1455"/>
      <c r="CT205" s="1455"/>
      <c r="CU205" s="1455"/>
      <c r="CV205" s="1455"/>
      <c r="CW205" s="1455"/>
      <c r="CX205" s="1455"/>
      <c r="CY205" s="1455"/>
      <c r="CZ205" s="1455"/>
      <c r="DA205" s="1455"/>
      <c r="DB205" s="1455"/>
      <c r="DC205" s="1455"/>
      <c r="DD205" s="1455"/>
      <c r="DE205" s="1455"/>
      <c r="DF205" s="1455"/>
      <c r="DG205" s="1455"/>
      <c r="DH205" s="1455"/>
      <c r="DI205" s="1455"/>
      <c r="DJ205" s="1455"/>
      <c r="DK205" s="1455"/>
      <c r="DL205" s="1455"/>
      <c r="DM205" s="1455"/>
      <c r="DN205" s="1455"/>
      <c r="DO205" s="1455"/>
      <c r="DP205" s="1455"/>
      <c r="DQ205" s="1455"/>
      <c r="DR205" s="1455"/>
      <c r="DS205" s="1455"/>
      <c r="DT205" s="1455"/>
      <c r="DU205" s="1455"/>
      <c r="DV205" s="1455"/>
      <c r="DW205" s="1455"/>
      <c r="DX205" s="1455"/>
      <c r="DY205" s="1455"/>
      <c r="DZ205" s="1455"/>
      <c r="EA205" s="1455"/>
      <c r="EB205" s="1455"/>
      <c r="EC205" s="1455"/>
      <c r="ED205" s="1455"/>
      <c r="EE205" s="1455"/>
      <c r="EF205" s="1455"/>
      <c r="EG205" s="1455"/>
      <c r="EH205" s="1455"/>
      <c r="EI205" s="1455"/>
      <c r="EJ205" s="1455"/>
      <c r="EK205" s="1455"/>
      <c r="EL205" s="1455"/>
      <c r="EM205" s="1455"/>
      <c r="EN205" s="1455"/>
      <c r="EO205" s="1455"/>
      <c r="EP205" s="1455"/>
      <c r="EQ205" s="1455"/>
      <c r="ER205" s="1455"/>
      <c r="ES205" s="1455"/>
      <c r="ET205" s="1455"/>
      <c r="EU205" s="1455"/>
      <c r="EV205" s="1455"/>
      <c r="EW205" s="1455"/>
      <c r="EX205" s="1455"/>
      <c r="EY205" s="1455"/>
      <c r="EZ205" s="1455"/>
      <c r="FA205" s="1455"/>
      <c r="FB205" s="1455"/>
      <c r="FC205" s="1455"/>
      <c r="FD205" s="1455"/>
      <c r="FE205" s="1455"/>
      <c r="FF205" s="1455"/>
      <c r="FG205" s="1455"/>
      <c r="FH205" s="1455"/>
      <c r="FI205" s="1455"/>
      <c r="FJ205" s="1455"/>
      <c r="FK205" s="1455"/>
      <c r="FL205" s="1455"/>
      <c r="FM205" s="1455"/>
      <c r="FN205" s="1455"/>
      <c r="FO205" s="1455"/>
      <c r="FP205" s="1455"/>
      <c r="FQ205" s="1455"/>
      <c r="FR205" s="1455"/>
      <c r="FS205" s="1455"/>
      <c r="FT205" s="1455"/>
      <c r="FU205" s="1455"/>
      <c r="FV205" s="1455"/>
      <c r="FW205" s="1455"/>
      <c r="FX205" s="1455"/>
      <c r="FY205" s="1455"/>
      <c r="FZ205" s="1455"/>
      <c r="GA205" s="1455"/>
      <c r="GB205" s="1455"/>
      <c r="GC205" s="1455"/>
      <c r="GD205" s="1455"/>
      <c r="GE205" s="1455"/>
      <c r="GF205" s="1455"/>
      <c r="GG205" s="1455"/>
      <c r="GH205" s="1455"/>
      <c r="GI205" s="1455"/>
      <c r="GJ205" s="1455"/>
      <c r="GK205" s="1455"/>
      <c r="GL205" s="1455"/>
      <c r="GM205" s="1455"/>
      <c r="GN205" s="1455"/>
      <c r="GO205" s="1455"/>
      <c r="GP205" s="1455"/>
      <c r="GQ205" s="1455"/>
      <c r="GR205" s="1455"/>
      <c r="GS205" s="1455"/>
      <c r="GT205" s="1455"/>
      <c r="GU205" s="1455"/>
      <c r="GV205" s="1455"/>
      <c r="GW205" s="1455"/>
      <c r="GX205" s="1455"/>
      <c r="GY205" s="1455"/>
      <c r="GZ205" s="1455"/>
      <c r="HA205" s="1455"/>
      <c r="HB205" s="1455"/>
      <c r="HC205" s="1455"/>
      <c r="HD205" s="1455"/>
      <c r="HE205" s="1455"/>
      <c r="HF205" s="1455"/>
      <c r="HG205" s="1455"/>
      <c r="HH205" s="1455"/>
      <c r="HI205" s="1455"/>
      <c r="HJ205" s="1455"/>
      <c r="HK205" s="1455"/>
      <c r="HL205" s="1455"/>
      <c r="HM205" s="1455"/>
      <c r="HN205" s="1455"/>
      <c r="HO205" s="1455"/>
      <c r="HP205" s="1455"/>
      <c r="HQ205" s="1455"/>
      <c r="HR205" s="1455"/>
      <c r="HS205" s="1455"/>
      <c r="HT205" s="1455"/>
      <c r="HU205" s="1455"/>
      <c r="HV205" s="1455"/>
      <c r="HW205" s="1455"/>
      <c r="HX205" s="1455"/>
      <c r="HY205" s="1455"/>
      <c r="HZ205" s="1455"/>
      <c r="IA205" s="1455"/>
      <c r="IB205" s="1455"/>
      <c r="IC205" s="1455"/>
      <c r="ID205" s="1455"/>
      <c r="IE205" s="1455"/>
      <c r="IF205" s="1455"/>
      <c r="IG205" s="1455"/>
      <c r="IH205" s="1455"/>
      <c r="II205" s="1455"/>
      <c r="IJ205" s="1455"/>
      <c r="IK205" s="1455"/>
      <c r="IL205" s="1455"/>
      <c r="IM205" s="1455"/>
      <c r="IN205" s="1455"/>
      <c r="IO205" s="1455"/>
      <c r="IP205" s="1455"/>
      <c r="IQ205" s="1455"/>
      <c r="IR205" s="1455"/>
      <c r="IS205" s="1455"/>
      <c r="IT205" s="1455"/>
      <c r="IU205" s="1455"/>
      <c r="IV205" s="1455"/>
      <c r="IW205" s="1455"/>
      <c r="IX205" s="1455"/>
      <c r="IY205" s="1455"/>
      <c r="IZ205" s="1455"/>
      <c r="JA205" s="1455"/>
      <c r="JB205" s="1455"/>
      <c r="JC205" s="1455"/>
      <c r="JD205" s="1455"/>
      <c r="JE205" s="1455"/>
      <c r="JF205" s="1455"/>
      <c r="JG205" s="1455"/>
      <c r="JH205" s="1455"/>
      <c r="JI205" s="1455"/>
      <c r="JJ205" s="1455"/>
      <c r="JK205" s="1455"/>
      <c r="JL205" s="1455"/>
      <c r="JM205" s="1455"/>
      <c r="JN205" s="1455"/>
      <c r="JO205" s="1455"/>
      <c r="JP205" s="1455"/>
      <c r="JQ205" s="1455"/>
      <c r="JR205" s="1455"/>
      <c r="JS205" s="1455"/>
      <c r="JT205" s="1455"/>
      <c r="JU205" s="1455"/>
      <c r="JV205" s="1455"/>
      <c r="JW205" s="1455"/>
      <c r="JX205" s="1455"/>
      <c r="JY205" s="1455"/>
      <c r="JZ205" s="1455"/>
      <c r="KA205" s="1455"/>
      <c r="KB205" s="1455"/>
      <c r="KC205" s="1455"/>
      <c r="KD205" s="1455"/>
      <c r="KE205" s="1455"/>
      <c r="KF205" s="1455"/>
      <c r="KG205" s="1455"/>
      <c r="KH205" s="1455"/>
      <c r="KI205" s="1455"/>
      <c r="KJ205" s="1455"/>
      <c r="KK205" s="1455"/>
      <c r="KL205" s="1455"/>
      <c r="KM205" s="1455"/>
      <c r="KN205" s="1455"/>
      <c r="KO205" s="1455"/>
      <c r="KP205" s="1455"/>
      <c r="KQ205" s="1455"/>
      <c r="KR205" s="1455"/>
      <c r="KS205" s="1455"/>
      <c r="KT205" s="1455"/>
      <c r="KU205" s="1455"/>
      <c r="KV205" s="1455"/>
      <c r="KW205" s="1455"/>
      <c r="KX205" s="1455"/>
      <c r="KY205" s="1455"/>
      <c r="KZ205" s="1455"/>
      <c r="LA205" s="1455"/>
      <c r="LB205" s="1455"/>
      <c r="LC205" s="1455"/>
      <c r="LD205" s="1467"/>
      <c r="LE205" s="1467"/>
      <c r="LF205" s="1467"/>
      <c r="LG205" s="1467"/>
      <c r="LH205" s="1467"/>
      <c r="LI205" s="1467"/>
      <c r="LJ205" s="1467"/>
      <c r="LK205" s="1467"/>
      <c r="LL205" s="1467"/>
      <c r="LM205" s="1645"/>
    </row>
    <row r="206" s="1484" customFormat="1" ht="47" customHeight="1" spans="1:325">
      <c r="A206" s="2203">
        <v>45944</v>
      </c>
      <c r="B206" s="2204" t="s">
        <v>4100</v>
      </c>
      <c r="C206" s="2205" t="s">
        <v>98</v>
      </c>
      <c r="D206" s="2206">
        <v>4500181887</v>
      </c>
      <c r="E206" s="2331">
        <v>116989261</v>
      </c>
      <c r="F206" s="2206" t="s">
        <v>4122</v>
      </c>
      <c r="G206" s="2208" t="s">
        <v>4102</v>
      </c>
      <c r="H206" s="2208" t="s">
        <v>3897</v>
      </c>
      <c r="I206" s="1746" t="s">
        <v>3762</v>
      </c>
      <c r="J206" s="1736">
        <v>2880</v>
      </c>
      <c r="K206" s="1747">
        <v>0</v>
      </c>
      <c r="L206" s="1747">
        <v>36</v>
      </c>
      <c r="M206" s="1747">
        <f t="shared" si="70"/>
        <v>80</v>
      </c>
      <c r="N206" s="2348">
        <v>46017</v>
      </c>
      <c r="O206" s="2348">
        <v>46016</v>
      </c>
      <c r="P206" s="1740"/>
      <c r="Q206" s="1753" t="s">
        <v>78</v>
      </c>
      <c r="R206" s="2353" t="s">
        <v>4123</v>
      </c>
      <c r="S206" s="2215" t="s">
        <v>168</v>
      </c>
      <c r="T206" s="2354">
        <v>45952</v>
      </c>
      <c r="U206" s="1770" t="s">
        <v>111</v>
      </c>
      <c r="V206" s="1770" t="s">
        <v>88</v>
      </c>
      <c r="W206" s="1771"/>
      <c r="X206" s="1770"/>
      <c r="Y206" s="1772" t="s">
        <v>4108</v>
      </c>
      <c r="Z206" s="2224" t="s">
        <v>2516</v>
      </c>
      <c r="AA206" s="2225">
        <v>18.9833</v>
      </c>
      <c r="AB206" s="2226">
        <f>AA206*M206</f>
        <v>1518.664</v>
      </c>
      <c r="AC206" s="1791"/>
      <c r="AD206" s="1792" t="s">
        <v>81</v>
      </c>
      <c r="AE206" s="1792">
        <v>8</v>
      </c>
      <c r="AF206" s="1792">
        <f t="shared" si="76"/>
        <v>2880</v>
      </c>
      <c r="AG206" s="1793"/>
      <c r="AH206" s="1794">
        <f>M206</f>
        <v>80</v>
      </c>
      <c r="AI206" s="1794"/>
      <c r="AJ206" s="1794" t="s">
        <v>63</v>
      </c>
      <c r="AK206" s="1801">
        <f>J206</f>
        <v>2880</v>
      </c>
      <c r="AL206" s="2375"/>
      <c r="AM206" s="1802">
        <f>J206/36*4</f>
        <v>320</v>
      </c>
      <c r="AN206" s="1803">
        <f>J206/36*4</f>
        <v>320</v>
      </c>
      <c r="AO206" s="1803">
        <f>J206/36*4</f>
        <v>320</v>
      </c>
      <c r="AP206" s="1803">
        <f>J206/36*4</f>
        <v>320</v>
      </c>
      <c r="AQ206" s="1803">
        <f>J206/36*5</f>
        <v>400</v>
      </c>
      <c r="AR206" s="1803">
        <f>J206/36*5</f>
        <v>400</v>
      </c>
      <c r="AS206" s="1803"/>
      <c r="AT206" s="1803">
        <f>J206/36*5</f>
        <v>400</v>
      </c>
      <c r="AU206" s="2384">
        <f>J206/36*5</f>
        <v>400</v>
      </c>
      <c r="AV206" s="2385" t="s">
        <v>551</v>
      </c>
      <c r="AW206" s="2397" t="s">
        <v>552</v>
      </c>
      <c r="AX206" s="1814"/>
      <c r="AY206" s="1814"/>
      <c r="AZ206" s="1814"/>
      <c r="BA206" s="1814"/>
      <c r="BB206" s="1814"/>
      <c r="BC206" s="1814"/>
      <c r="BD206" s="1814"/>
      <c r="BE206" s="1814"/>
      <c r="BF206" s="1814"/>
      <c r="BG206" s="1814"/>
      <c r="BH206" s="1814"/>
      <c r="BI206" s="1814"/>
      <c r="BJ206" s="1814"/>
      <c r="BK206" s="1814"/>
      <c r="BL206" s="1814"/>
      <c r="BM206" s="1814"/>
      <c r="BN206" s="1814"/>
      <c r="BO206" s="1814"/>
      <c r="BP206" s="1814"/>
      <c r="BQ206" s="1814"/>
      <c r="BR206" s="1814"/>
      <c r="BS206" s="1814"/>
      <c r="BT206" s="1814"/>
      <c r="BU206" s="1814"/>
      <c r="BV206" s="1814"/>
      <c r="BW206" s="1814"/>
      <c r="BX206" s="1814"/>
      <c r="BY206" s="1814"/>
      <c r="BZ206" s="1814"/>
      <c r="CA206" s="1814"/>
      <c r="CB206" s="1814"/>
      <c r="CC206" s="1814"/>
      <c r="CD206" s="1814"/>
      <c r="CE206" s="1814"/>
      <c r="CF206" s="1814"/>
      <c r="CG206" s="1814"/>
      <c r="CH206" s="1814"/>
      <c r="CI206" s="1814"/>
      <c r="CJ206" s="1814"/>
      <c r="CK206" s="1814"/>
      <c r="CL206" s="1814"/>
      <c r="CM206" s="1814"/>
      <c r="CN206" s="1814"/>
      <c r="CO206" s="1814"/>
      <c r="CP206" s="1814"/>
      <c r="CQ206" s="1814"/>
      <c r="CR206" s="1814"/>
      <c r="CS206" s="1814"/>
      <c r="CT206" s="1814"/>
      <c r="CU206" s="1814"/>
      <c r="CV206" s="1814"/>
      <c r="CW206" s="1814"/>
      <c r="CX206" s="1814"/>
      <c r="CY206" s="1814"/>
      <c r="CZ206" s="1814"/>
      <c r="DA206" s="1814"/>
      <c r="DB206" s="1814"/>
      <c r="DC206" s="1814"/>
      <c r="DD206" s="1814"/>
      <c r="DE206" s="1814"/>
      <c r="DF206" s="1814"/>
      <c r="DG206" s="1814"/>
      <c r="DH206" s="1814"/>
      <c r="DI206" s="1814"/>
      <c r="DJ206" s="1814"/>
      <c r="DK206" s="1814"/>
      <c r="DL206" s="1814"/>
      <c r="DM206" s="1814"/>
      <c r="DN206" s="1814"/>
      <c r="DO206" s="1814"/>
      <c r="DP206" s="1814"/>
      <c r="DQ206" s="1814"/>
      <c r="DR206" s="1814"/>
      <c r="DS206" s="1814"/>
      <c r="DT206" s="1814"/>
      <c r="DU206" s="1814"/>
      <c r="DV206" s="1814"/>
      <c r="DW206" s="1814"/>
      <c r="DX206" s="1814"/>
      <c r="DY206" s="1814"/>
      <c r="DZ206" s="1814"/>
      <c r="EA206" s="1814"/>
      <c r="EB206" s="1814"/>
      <c r="EC206" s="1814"/>
      <c r="ED206" s="1814"/>
      <c r="EE206" s="1814"/>
      <c r="EF206" s="1814"/>
      <c r="EG206" s="1814"/>
      <c r="EH206" s="1814"/>
      <c r="EI206" s="1814"/>
      <c r="EJ206" s="1814"/>
      <c r="EK206" s="1814"/>
      <c r="EL206" s="1814"/>
      <c r="EM206" s="1814"/>
      <c r="EN206" s="1814"/>
      <c r="EO206" s="1814"/>
      <c r="EP206" s="1814"/>
      <c r="EQ206" s="1814"/>
      <c r="ER206" s="1814"/>
      <c r="ES206" s="1814"/>
      <c r="ET206" s="1814"/>
      <c r="EU206" s="1814"/>
      <c r="EV206" s="1814"/>
      <c r="EW206" s="1814"/>
      <c r="EX206" s="1814"/>
      <c r="EY206" s="1814"/>
      <c r="EZ206" s="1814"/>
      <c r="FA206" s="1814"/>
      <c r="FB206" s="1814"/>
      <c r="FC206" s="1814"/>
      <c r="FD206" s="1814"/>
      <c r="FE206" s="1814"/>
      <c r="FF206" s="1814"/>
      <c r="FG206" s="1814"/>
      <c r="FH206" s="1814"/>
      <c r="FI206" s="1814"/>
      <c r="FJ206" s="1814"/>
      <c r="FK206" s="1814"/>
      <c r="FL206" s="1814"/>
      <c r="FM206" s="1814"/>
      <c r="FN206" s="1814"/>
      <c r="FO206" s="1814"/>
      <c r="FP206" s="1814"/>
      <c r="FQ206" s="1814"/>
      <c r="FR206" s="1814"/>
      <c r="FS206" s="1814"/>
      <c r="FT206" s="1814"/>
      <c r="FU206" s="1814"/>
      <c r="FV206" s="1814"/>
      <c r="FW206" s="1814"/>
      <c r="FX206" s="1814"/>
      <c r="FY206" s="1814"/>
      <c r="FZ206" s="1814"/>
      <c r="GA206" s="1814"/>
      <c r="GB206" s="1814"/>
      <c r="GC206" s="1814"/>
      <c r="GD206" s="1814"/>
      <c r="GE206" s="1814"/>
      <c r="GF206" s="1814"/>
      <c r="GG206" s="1814"/>
      <c r="GH206" s="1814"/>
      <c r="GI206" s="1814"/>
      <c r="GJ206" s="1814"/>
      <c r="GK206" s="1814"/>
      <c r="GL206" s="1814"/>
      <c r="GM206" s="1814"/>
      <c r="GN206" s="1814"/>
      <c r="GO206" s="1814"/>
      <c r="GP206" s="1814"/>
      <c r="GQ206" s="1814"/>
      <c r="GR206" s="1814"/>
      <c r="GS206" s="1814"/>
      <c r="GT206" s="1814"/>
      <c r="GU206" s="1814"/>
      <c r="GV206" s="1814"/>
      <c r="GW206" s="1814"/>
      <c r="GX206" s="1814"/>
      <c r="GY206" s="1814"/>
      <c r="GZ206" s="1814"/>
      <c r="HA206" s="1814"/>
      <c r="HB206" s="1814"/>
      <c r="HC206" s="1814"/>
      <c r="HD206" s="1814"/>
      <c r="HE206" s="1814"/>
      <c r="HF206" s="1814"/>
      <c r="HG206" s="1814"/>
      <c r="HH206" s="1814"/>
      <c r="HI206" s="1814"/>
      <c r="HJ206" s="1814"/>
      <c r="HK206" s="1814"/>
      <c r="HL206" s="1814"/>
      <c r="HM206" s="1814"/>
      <c r="HN206" s="1814"/>
      <c r="HO206" s="1814"/>
      <c r="HP206" s="1814"/>
      <c r="HQ206" s="1814"/>
      <c r="HR206" s="1814"/>
      <c r="HS206" s="1814"/>
      <c r="HT206" s="1814"/>
      <c r="HU206" s="1814"/>
      <c r="HV206" s="1814"/>
      <c r="HW206" s="1814"/>
      <c r="HX206" s="1814"/>
      <c r="HY206" s="1814"/>
      <c r="HZ206" s="1814"/>
      <c r="IA206" s="1814"/>
      <c r="IB206" s="1814"/>
      <c r="IC206" s="1814"/>
      <c r="ID206" s="1814"/>
      <c r="IE206" s="1814"/>
      <c r="IF206" s="1814"/>
      <c r="IG206" s="1814"/>
      <c r="IH206" s="1814"/>
      <c r="II206" s="1814"/>
      <c r="IJ206" s="1814"/>
      <c r="IK206" s="1814"/>
      <c r="IL206" s="1814"/>
      <c r="IM206" s="1814"/>
      <c r="IN206" s="1814"/>
      <c r="IO206" s="1814"/>
      <c r="IP206" s="1814"/>
      <c r="IQ206" s="1814"/>
      <c r="IR206" s="1814"/>
      <c r="IS206" s="1814"/>
      <c r="IT206" s="1814"/>
      <c r="IU206" s="1814"/>
      <c r="IV206" s="1814"/>
      <c r="IW206" s="1814"/>
      <c r="IX206" s="1814"/>
      <c r="IY206" s="1814"/>
      <c r="IZ206" s="1814"/>
      <c r="JA206" s="1814"/>
      <c r="JB206" s="1814"/>
      <c r="JC206" s="1814"/>
      <c r="JD206" s="1814"/>
      <c r="JE206" s="1814"/>
      <c r="JF206" s="1814"/>
      <c r="JG206" s="1814"/>
      <c r="JH206" s="1814"/>
      <c r="JI206" s="1814"/>
      <c r="JJ206" s="1814"/>
      <c r="JK206" s="1814"/>
      <c r="JL206" s="1814"/>
      <c r="JM206" s="1814"/>
      <c r="JN206" s="1814"/>
      <c r="JO206" s="1814"/>
      <c r="JP206" s="1814"/>
      <c r="JQ206" s="1814"/>
      <c r="JR206" s="1814"/>
      <c r="JS206" s="1814"/>
      <c r="JT206" s="1814"/>
      <c r="JU206" s="1814"/>
      <c r="JV206" s="1814"/>
      <c r="JW206" s="1814"/>
      <c r="JX206" s="1814"/>
      <c r="JY206" s="1814"/>
      <c r="JZ206" s="1814"/>
      <c r="KA206" s="1814"/>
      <c r="KB206" s="1814"/>
      <c r="KC206" s="1814"/>
      <c r="KD206" s="1814"/>
      <c r="KE206" s="1814"/>
      <c r="KF206" s="1814"/>
      <c r="KG206" s="1814"/>
      <c r="KH206" s="1814"/>
      <c r="KI206" s="1814"/>
      <c r="KJ206" s="1814"/>
      <c r="KK206" s="1814"/>
      <c r="KL206" s="1814"/>
      <c r="KM206" s="1814"/>
      <c r="KN206" s="1814"/>
      <c r="KO206" s="1814"/>
      <c r="KP206" s="1814"/>
      <c r="KQ206" s="1814"/>
      <c r="KR206" s="1814"/>
      <c r="KS206" s="1814"/>
      <c r="KT206" s="1814"/>
      <c r="KU206" s="1814"/>
      <c r="KV206" s="1814"/>
      <c r="KW206" s="1814"/>
      <c r="KX206" s="1814"/>
      <c r="KY206" s="1814"/>
      <c r="KZ206" s="1814"/>
      <c r="LA206" s="1814"/>
      <c r="LB206" s="1814"/>
      <c r="LC206" s="1814"/>
      <c r="LD206" s="1825"/>
      <c r="LE206" s="1825"/>
      <c r="LF206" s="1825"/>
      <c r="LG206" s="1825"/>
      <c r="LH206" s="1825"/>
      <c r="LI206" s="1825"/>
      <c r="LJ206" s="1825"/>
      <c r="LK206" s="1825"/>
      <c r="LL206" s="1825"/>
      <c r="LM206" s="1826"/>
    </row>
    <row r="207" s="1484" customFormat="1" ht="47" customHeight="1" spans="1:325">
      <c r="A207" s="2203">
        <v>45980</v>
      </c>
      <c r="B207" s="2204" t="s">
        <v>3355</v>
      </c>
      <c r="C207" s="2205" t="s">
        <v>2021</v>
      </c>
      <c r="D207" s="2206">
        <v>4500186145</v>
      </c>
      <c r="E207" s="2331"/>
      <c r="F207" s="2206" t="s">
        <v>4124</v>
      </c>
      <c r="G207" s="2208" t="s">
        <v>3580</v>
      </c>
      <c r="H207" s="2208" t="s">
        <v>3580</v>
      </c>
      <c r="I207" s="1746" t="s">
        <v>3581</v>
      </c>
      <c r="J207" s="1736">
        <v>300</v>
      </c>
      <c r="K207" s="1747">
        <v>0</v>
      </c>
      <c r="L207" s="1747">
        <v>6</v>
      </c>
      <c r="M207" s="1747">
        <f t="shared" si="70"/>
        <v>50</v>
      </c>
      <c r="N207" s="2213">
        <v>46017</v>
      </c>
      <c r="O207" s="2213">
        <v>46015</v>
      </c>
      <c r="P207" s="1740"/>
      <c r="Q207" s="1753" t="s">
        <v>78</v>
      </c>
      <c r="R207" s="2353" t="s">
        <v>4125</v>
      </c>
      <c r="S207" s="2215" t="s">
        <v>111</v>
      </c>
      <c r="T207" s="1758">
        <v>45980</v>
      </c>
      <c r="U207" s="1770" t="s">
        <v>88</v>
      </c>
      <c r="V207" s="2355">
        <v>45994</v>
      </c>
      <c r="W207" s="1771"/>
      <c r="X207" s="1770"/>
      <c r="Y207" s="1772" t="s">
        <v>4126</v>
      </c>
      <c r="Z207" s="2224" t="s">
        <v>651</v>
      </c>
      <c r="AA207" s="2225">
        <v>3.4252</v>
      </c>
      <c r="AB207" s="2226">
        <f t="shared" ref="AB207:AB214" si="78">AA207*J207</f>
        <v>1027.56</v>
      </c>
      <c r="AC207" s="1791"/>
      <c r="AD207" s="1792" t="s">
        <v>81</v>
      </c>
      <c r="AE207" s="1792"/>
      <c r="AF207" s="1792">
        <f t="shared" si="76"/>
        <v>300</v>
      </c>
      <c r="AG207" s="1793"/>
      <c r="AH207" s="1794"/>
      <c r="AI207" s="1794"/>
      <c r="AJ207" s="1794" t="s">
        <v>63</v>
      </c>
      <c r="AK207" s="1801">
        <f>J207</f>
        <v>300</v>
      </c>
      <c r="AL207" s="2375"/>
      <c r="AM207" s="1802">
        <f t="shared" ref="AM207:AM212" si="79">J207/9</f>
        <v>33.3333333333333</v>
      </c>
      <c r="AN207" s="1803">
        <f t="shared" ref="AN207:AN212" si="80">J207/9</f>
        <v>33.3333333333333</v>
      </c>
      <c r="AO207" s="1803">
        <f t="shared" ref="AO207:AO212" si="81">J207/9</f>
        <v>33.3333333333333</v>
      </c>
      <c r="AP207" s="1803">
        <f t="shared" ref="AP207:AP212" si="82">J207/9</f>
        <v>33.3333333333333</v>
      </c>
      <c r="AQ207" s="1803">
        <f t="shared" ref="AQ207:AQ212" si="83">J207/9</f>
        <v>33.3333333333333</v>
      </c>
      <c r="AR207" s="1803">
        <f t="shared" ref="AR207:AR212" si="84">J207/9</f>
        <v>33.3333333333333</v>
      </c>
      <c r="AS207" s="1803">
        <f t="shared" ref="AS207:AS212" si="85">J207/9</f>
        <v>33.3333333333333</v>
      </c>
      <c r="AT207" s="1803">
        <f t="shared" ref="AT207:AT212" si="86">J207/9</f>
        <v>33.3333333333333</v>
      </c>
      <c r="AU207" s="2384">
        <f t="shared" ref="AU207:AU212" si="87">J207/9</f>
        <v>33.3333333333333</v>
      </c>
      <c r="AV207" s="2385">
        <v>69</v>
      </c>
      <c r="AW207" s="2397">
        <f>AU207*1/24</f>
        <v>1.38888888888889</v>
      </c>
      <c r="AX207" s="1814"/>
      <c r="AY207" s="1814"/>
      <c r="AZ207" s="1814"/>
      <c r="BA207" s="1814"/>
      <c r="BB207" s="1814"/>
      <c r="BC207" s="1814"/>
      <c r="BD207" s="1814"/>
      <c r="BE207" s="1814"/>
      <c r="BF207" s="1814"/>
      <c r="BG207" s="1814"/>
      <c r="BH207" s="1814"/>
      <c r="BI207" s="1814"/>
      <c r="BJ207" s="1814"/>
      <c r="BK207" s="1814"/>
      <c r="BL207" s="1814"/>
      <c r="BM207" s="1814"/>
      <c r="BN207" s="1814"/>
      <c r="BO207" s="1814"/>
      <c r="BP207" s="1814"/>
      <c r="BQ207" s="1814"/>
      <c r="BR207" s="1814"/>
      <c r="BS207" s="1814"/>
      <c r="BT207" s="1814"/>
      <c r="BU207" s="1814"/>
      <c r="BV207" s="1814"/>
      <c r="BW207" s="1814"/>
      <c r="BX207" s="1814"/>
      <c r="BY207" s="1814"/>
      <c r="BZ207" s="1814"/>
      <c r="CA207" s="1814"/>
      <c r="CB207" s="1814"/>
      <c r="CC207" s="1814"/>
      <c r="CD207" s="1814"/>
      <c r="CE207" s="1814"/>
      <c r="CF207" s="1814"/>
      <c r="CG207" s="1814"/>
      <c r="CH207" s="1814"/>
      <c r="CI207" s="1814"/>
      <c r="CJ207" s="1814"/>
      <c r="CK207" s="1814"/>
      <c r="CL207" s="1814"/>
      <c r="CM207" s="1814"/>
      <c r="CN207" s="1814"/>
      <c r="CO207" s="1814"/>
      <c r="CP207" s="1814"/>
      <c r="CQ207" s="1814"/>
      <c r="CR207" s="1814"/>
      <c r="CS207" s="1814"/>
      <c r="CT207" s="1814"/>
      <c r="CU207" s="1814"/>
      <c r="CV207" s="1814"/>
      <c r="CW207" s="1814"/>
      <c r="CX207" s="1814"/>
      <c r="CY207" s="1814"/>
      <c r="CZ207" s="1814"/>
      <c r="DA207" s="1814"/>
      <c r="DB207" s="1814"/>
      <c r="DC207" s="1814"/>
      <c r="DD207" s="1814"/>
      <c r="DE207" s="1814"/>
      <c r="DF207" s="1814"/>
      <c r="DG207" s="1814"/>
      <c r="DH207" s="1814"/>
      <c r="DI207" s="1814"/>
      <c r="DJ207" s="1814"/>
      <c r="DK207" s="1814"/>
      <c r="DL207" s="1814"/>
      <c r="DM207" s="1814"/>
      <c r="DN207" s="1814"/>
      <c r="DO207" s="1814"/>
      <c r="DP207" s="1814"/>
      <c r="DQ207" s="1814"/>
      <c r="DR207" s="1814"/>
      <c r="DS207" s="1814"/>
      <c r="DT207" s="1814"/>
      <c r="DU207" s="1814"/>
      <c r="DV207" s="1814"/>
      <c r="DW207" s="1814"/>
      <c r="DX207" s="1814"/>
      <c r="DY207" s="1814"/>
      <c r="DZ207" s="1814"/>
      <c r="EA207" s="1814"/>
      <c r="EB207" s="1814"/>
      <c r="EC207" s="1814"/>
      <c r="ED207" s="1814"/>
      <c r="EE207" s="1814"/>
      <c r="EF207" s="1814"/>
      <c r="EG207" s="1814"/>
      <c r="EH207" s="1814"/>
      <c r="EI207" s="1814"/>
      <c r="EJ207" s="1814"/>
      <c r="EK207" s="1814"/>
      <c r="EL207" s="1814"/>
      <c r="EM207" s="1814"/>
      <c r="EN207" s="1814"/>
      <c r="EO207" s="1814"/>
      <c r="EP207" s="1814"/>
      <c r="EQ207" s="1814"/>
      <c r="ER207" s="1814"/>
      <c r="ES207" s="1814"/>
      <c r="ET207" s="1814"/>
      <c r="EU207" s="1814"/>
      <c r="EV207" s="1814"/>
      <c r="EW207" s="1814"/>
      <c r="EX207" s="1814"/>
      <c r="EY207" s="1814"/>
      <c r="EZ207" s="1814"/>
      <c r="FA207" s="1814"/>
      <c r="FB207" s="1814"/>
      <c r="FC207" s="1814"/>
      <c r="FD207" s="1814"/>
      <c r="FE207" s="1814"/>
      <c r="FF207" s="1814"/>
      <c r="FG207" s="1814"/>
      <c r="FH207" s="1814"/>
      <c r="FI207" s="1814"/>
      <c r="FJ207" s="1814"/>
      <c r="FK207" s="1814"/>
      <c r="FL207" s="1814"/>
      <c r="FM207" s="1814"/>
      <c r="FN207" s="1814"/>
      <c r="FO207" s="1814"/>
      <c r="FP207" s="1814"/>
      <c r="FQ207" s="1814"/>
      <c r="FR207" s="1814"/>
      <c r="FS207" s="1814"/>
      <c r="FT207" s="1814"/>
      <c r="FU207" s="1814"/>
      <c r="FV207" s="1814"/>
      <c r="FW207" s="1814"/>
      <c r="FX207" s="1814"/>
      <c r="FY207" s="1814"/>
      <c r="FZ207" s="1814"/>
      <c r="GA207" s="1814"/>
      <c r="GB207" s="1814"/>
      <c r="GC207" s="1814"/>
      <c r="GD207" s="1814"/>
      <c r="GE207" s="1814"/>
      <c r="GF207" s="1814"/>
      <c r="GG207" s="1814"/>
      <c r="GH207" s="1814"/>
      <c r="GI207" s="1814"/>
      <c r="GJ207" s="1814"/>
      <c r="GK207" s="1814"/>
      <c r="GL207" s="1814"/>
      <c r="GM207" s="1814"/>
      <c r="GN207" s="1814"/>
      <c r="GO207" s="1814"/>
      <c r="GP207" s="1814"/>
      <c r="GQ207" s="1814"/>
      <c r="GR207" s="1814"/>
      <c r="GS207" s="1814"/>
      <c r="GT207" s="1814"/>
      <c r="GU207" s="1814"/>
      <c r="GV207" s="1814"/>
      <c r="GW207" s="1814"/>
      <c r="GX207" s="1814"/>
      <c r="GY207" s="1814"/>
      <c r="GZ207" s="1814"/>
      <c r="HA207" s="1814"/>
      <c r="HB207" s="1814"/>
      <c r="HC207" s="1814"/>
      <c r="HD207" s="1814"/>
      <c r="HE207" s="1814"/>
      <c r="HF207" s="1814"/>
      <c r="HG207" s="1814"/>
      <c r="HH207" s="1814"/>
      <c r="HI207" s="1814"/>
      <c r="HJ207" s="1814"/>
      <c r="HK207" s="1814"/>
      <c r="HL207" s="1814"/>
      <c r="HM207" s="1814"/>
      <c r="HN207" s="1814"/>
      <c r="HO207" s="1814"/>
      <c r="HP207" s="1814"/>
      <c r="HQ207" s="1814"/>
      <c r="HR207" s="1814"/>
      <c r="HS207" s="1814"/>
      <c r="HT207" s="1814"/>
      <c r="HU207" s="1814"/>
      <c r="HV207" s="1814"/>
      <c r="HW207" s="1814"/>
      <c r="HX207" s="1814"/>
      <c r="HY207" s="1814"/>
      <c r="HZ207" s="1814"/>
      <c r="IA207" s="1814"/>
      <c r="IB207" s="1814"/>
      <c r="IC207" s="1814"/>
      <c r="ID207" s="1814"/>
      <c r="IE207" s="1814"/>
      <c r="IF207" s="1814"/>
      <c r="IG207" s="1814"/>
      <c r="IH207" s="1814"/>
      <c r="II207" s="1814"/>
      <c r="IJ207" s="1814"/>
      <c r="IK207" s="1814"/>
      <c r="IL207" s="1814"/>
      <c r="IM207" s="1814"/>
      <c r="IN207" s="1814"/>
      <c r="IO207" s="1814"/>
      <c r="IP207" s="1814"/>
      <c r="IQ207" s="1814"/>
      <c r="IR207" s="1814"/>
      <c r="IS207" s="1814"/>
      <c r="IT207" s="1814"/>
      <c r="IU207" s="1814"/>
      <c r="IV207" s="1814"/>
      <c r="IW207" s="1814"/>
      <c r="IX207" s="1814"/>
      <c r="IY207" s="1814"/>
      <c r="IZ207" s="1814"/>
      <c r="JA207" s="1814"/>
      <c r="JB207" s="1814"/>
      <c r="JC207" s="1814"/>
      <c r="JD207" s="1814"/>
      <c r="JE207" s="1814"/>
      <c r="JF207" s="1814"/>
      <c r="JG207" s="1814"/>
      <c r="JH207" s="1814"/>
      <c r="JI207" s="1814"/>
      <c r="JJ207" s="1814"/>
      <c r="JK207" s="1814"/>
      <c r="JL207" s="1814"/>
      <c r="JM207" s="1814"/>
      <c r="JN207" s="1814"/>
      <c r="JO207" s="1814"/>
      <c r="JP207" s="1814"/>
      <c r="JQ207" s="1814"/>
      <c r="JR207" s="1814"/>
      <c r="JS207" s="1814"/>
      <c r="JT207" s="1814"/>
      <c r="JU207" s="1814"/>
      <c r="JV207" s="1814"/>
      <c r="JW207" s="1814"/>
      <c r="JX207" s="1814"/>
      <c r="JY207" s="1814"/>
      <c r="JZ207" s="1814"/>
      <c r="KA207" s="1814"/>
      <c r="KB207" s="1814"/>
      <c r="KC207" s="1814"/>
      <c r="KD207" s="1814"/>
      <c r="KE207" s="1814"/>
      <c r="KF207" s="1814"/>
      <c r="KG207" s="1814"/>
      <c r="KH207" s="1814"/>
      <c r="KI207" s="1814"/>
      <c r="KJ207" s="1814"/>
      <c r="KK207" s="1814"/>
      <c r="KL207" s="1814"/>
      <c r="KM207" s="1814"/>
      <c r="KN207" s="1814"/>
      <c r="KO207" s="1814"/>
      <c r="KP207" s="1814"/>
      <c r="KQ207" s="1814"/>
      <c r="KR207" s="1814"/>
      <c r="KS207" s="1814"/>
      <c r="KT207" s="1814"/>
      <c r="KU207" s="1814"/>
      <c r="KV207" s="1814"/>
      <c r="KW207" s="1814"/>
      <c r="KX207" s="1814"/>
      <c r="KY207" s="1814"/>
      <c r="KZ207" s="1814"/>
      <c r="LA207" s="1814"/>
      <c r="LB207" s="1814"/>
      <c r="LC207" s="1814"/>
      <c r="LD207" s="1825"/>
      <c r="LE207" s="1825"/>
      <c r="LF207" s="1825"/>
      <c r="LG207" s="1825"/>
      <c r="LH207" s="1825"/>
      <c r="LI207" s="1825"/>
      <c r="LJ207" s="1825"/>
      <c r="LK207" s="1825"/>
      <c r="LL207" s="1825"/>
      <c r="LM207" s="1826"/>
    </row>
    <row r="208" s="1484" customFormat="1" ht="47" customHeight="1" spans="1:325">
      <c r="A208" s="2203">
        <v>45967</v>
      </c>
      <c r="B208" s="2204" t="s">
        <v>4127</v>
      </c>
      <c r="C208" s="2205" t="s">
        <v>4128</v>
      </c>
      <c r="D208" s="2206">
        <v>4500184600</v>
      </c>
      <c r="E208" s="2331"/>
      <c r="F208" s="2206" t="s">
        <v>4129</v>
      </c>
      <c r="G208" s="2208" t="s">
        <v>3580</v>
      </c>
      <c r="H208" s="2208" t="s">
        <v>3580</v>
      </c>
      <c r="I208" s="1746" t="s">
        <v>3581</v>
      </c>
      <c r="J208" s="1736">
        <v>150</v>
      </c>
      <c r="K208" s="1747">
        <v>0</v>
      </c>
      <c r="L208" s="1747">
        <v>6</v>
      </c>
      <c r="M208" s="1747">
        <f t="shared" si="70"/>
        <v>25</v>
      </c>
      <c r="N208" s="2348">
        <v>46015</v>
      </c>
      <c r="O208" s="2348">
        <v>46013</v>
      </c>
      <c r="P208" s="1740"/>
      <c r="Q208" s="1753" t="s">
        <v>78</v>
      </c>
      <c r="R208" s="2215"/>
      <c r="S208" s="2215" t="s">
        <v>111</v>
      </c>
      <c r="T208" s="1758">
        <v>45967</v>
      </c>
      <c r="U208" s="1770" t="s">
        <v>88</v>
      </c>
      <c r="V208" s="1770" t="s">
        <v>4130</v>
      </c>
      <c r="W208" s="1771"/>
      <c r="X208" s="1770"/>
      <c r="Y208" s="1772" t="s">
        <v>4131</v>
      </c>
      <c r="Z208" s="2224" t="s">
        <v>1374</v>
      </c>
      <c r="AA208" s="2225">
        <v>3.6946</v>
      </c>
      <c r="AB208" s="2226">
        <f t="shared" si="78"/>
        <v>554.19</v>
      </c>
      <c r="AC208" s="1791"/>
      <c r="AD208" s="1792" t="s">
        <v>81</v>
      </c>
      <c r="AE208" s="1792">
        <v>9</v>
      </c>
      <c r="AF208" s="1792">
        <f t="shared" si="76"/>
        <v>150</v>
      </c>
      <c r="AG208" s="1793"/>
      <c r="AH208" s="1794"/>
      <c r="AI208" s="1794"/>
      <c r="AJ208" s="1794" t="s">
        <v>63</v>
      </c>
      <c r="AK208" s="1801">
        <v>150</v>
      </c>
      <c r="AL208" s="2375"/>
      <c r="AM208" s="1802">
        <f t="shared" si="79"/>
        <v>16.6666666666667</v>
      </c>
      <c r="AN208" s="1803">
        <f t="shared" si="80"/>
        <v>16.6666666666667</v>
      </c>
      <c r="AO208" s="1803">
        <f t="shared" si="81"/>
        <v>16.6666666666667</v>
      </c>
      <c r="AP208" s="1803">
        <f t="shared" si="82"/>
        <v>16.6666666666667</v>
      </c>
      <c r="AQ208" s="1803">
        <f t="shared" si="83"/>
        <v>16.6666666666667</v>
      </c>
      <c r="AR208" s="1803">
        <f t="shared" si="84"/>
        <v>16.6666666666667</v>
      </c>
      <c r="AS208" s="1803">
        <f t="shared" si="85"/>
        <v>16.6666666666667</v>
      </c>
      <c r="AT208" s="1803">
        <f t="shared" si="86"/>
        <v>16.6666666666667</v>
      </c>
      <c r="AU208" s="2384">
        <f t="shared" si="87"/>
        <v>16.6666666666667</v>
      </c>
      <c r="AV208" s="2385">
        <f t="shared" ref="AV208:AV214" si="88">J208*23/24/COUNT(AM208:AU208)</f>
        <v>15.9722222222222</v>
      </c>
      <c r="AW208" s="2397">
        <f t="shared" ref="AW208:AW214" si="89">J208/24/COUNT(AM208:AU208)</f>
        <v>0.694444444444444</v>
      </c>
      <c r="AX208" s="1814"/>
      <c r="AY208" s="1814"/>
      <c r="AZ208" s="1814"/>
      <c r="BA208" s="1814"/>
      <c r="BB208" s="1814"/>
      <c r="BC208" s="1814"/>
      <c r="BD208" s="1814"/>
      <c r="BE208" s="1814"/>
      <c r="BF208" s="1814"/>
      <c r="BG208" s="1814"/>
      <c r="BH208" s="1814"/>
      <c r="BI208" s="1814"/>
      <c r="BJ208" s="1814"/>
      <c r="BK208" s="1814"/>
      <c r="BL208" s="1814"/>
      <c r="BM208" s="1814"/>
      <c r="BN208" s="1814"/>
      <c r="BO208" s="1814"/>
      <c r="BP208" s="1814"/>
      <c r="BQ208" s="1814"/>
      <c r="BR208" s="1814"/>
      <c r="BS208" s="1814"/>
      <c r="BT208" s="1814"/>
      <c r="BU208" s="1814"/>
      <c r="BV208" s="1814"/>
      <c r="BW208" s="1814"/>
      <c r="BX208" s="1814"/>
      <c r="BY208" s="1814"/>
      <c r="BZ208" s="1814"/>
      <c r="CA208" s="1814"/>
      <c r="CB208" s="1814"/>
      <c r="CC208" s="1814"/>
      <c r="CD208" s="1814"/>
      <c r="CE208" s="1814"/>
      <c r="CF208" s="1814"/>
      <c r="CG208" s="1814"/>
      <c r="CH208" s="1814"/>
      <c r="CI208" s="1814"/>
      <c r="CJ208" s="1814"/>
      <c r="CK208" s="1814"/>
      <c r="CL208" s="1814"/>
      <c r="CM208" s="1814"/>
      <c r="CN208" s="1814"/>
      <c r="CO208" s="1814"/>
      <c r="CP208" s="1814"/>
      <c r="CQ208" s="1814"/>
      <c r="CR208" s="1814"/>
      <c r="CS208" s="1814"/>
      <c r="CT208" s="1814"/>
      <c r="CU208" s="1814"/>
      <c r="CV208" s="1814"/>
      <c r="CW208" s="1814"/>
      <c r="CX208" s="1814"/>
      <c r="CY208" s="1814"/>
      <c r="CZ208" s="1814"/>
      <c r="DA208" s="1814"/>
      <c r="DB208" s="1814"/>
      <c r="DC208" s="1814"/>
      <c r="DD208" s="1814"/>
      <c r="DE208" s="1814"/>
      <c r="DF208" s="1814"/>
      <c r="DG208" s="1814"/>
      <c r="DH208" s="1814"/>
      <c r="DI208" s="1814"/>
      <c r="DJ208" s="1814"/>
      <c r="DK208" s="1814"/>
      <c r="DL208" s="1814"/>
      <c r="DM208" s="1814"/>
      <c r="DN208" s="1814"/>
      <c r="DO208" s="1814"/>
      <c r="DP208" s="1814"/>
      <c r="DQ208" s="1814"/>
      <c r="DR208" s="1814"/>
      <c r="DS208" s="1814"/>
      <c r="DT208" s="1814"/>
      <c r="DU208" s="1814"/>
      <c r="DV208" s="1814"/>
      <c r="DW208" s="1814"/>
      <c r="DX208" s="1814"/>
      <c r="DY208" s="1814"/>
      <c r="DZ208" s="1814"/>
      <c r="EA208" s="1814"/>
      <c r="EB208" s="1814"/>
      <c r="EC208" s="1814"/>
      <c r="ED208" s="1814"/>
      <c r="EE208" s="1814"/>
      <c r="EF208" s="1814"/>
      <c r="EG208" s="1814"/>
      <c r="EH208" s="1814"/>
      <c r="EI208" s="1814"/>
      <c r="EJ208" s="1814"/>
      <c r="EK208" s="1814"/>
      <c r="EL208" s="1814"/>
      <c r="EM208" s="1814"/>
      <c r="EN208" s="1814"/>
      <c r="EO208" s="1814"/>
      <c r="EP208" s="1814"/>
      <c r="EQ208" s="1814"/>
      <c r="ER208" s="1814"/>
      <c r="ES208" s="1814"/>
      <c r="ET208" s="1814"/>
      <c r="EU208" s="1814"/>
      <c r="EV208" s="1814"/>
      <c r="EW208" s="1814"/>
      <c r="EX208" s="1814"/>
      <c r="EY208" s="1814"/>
      <c r="EZ208" s="1814"/>
      <c r="FA208" s="1814"/>
      <c r="FB208" s="1814"/>
      <c r="FC208" s="1814"/>
      <c r="FD208" s="1814"/>
      <c r="FE208" s="1814"/>
      <c r="FF208" s="1814"/>
      <c r="FG208" s="1814"/>
      <c r="FH208" s="1814"/>
      <c r="FI208" s="1814"/>
      <c r="FJ208" s="1814"/>
      <c r="FK208" s="1814"/>
      <c r="FL208" s="1814"/>
      <c r="FM208" s="1814"/>
      <c r="FN208" s="1814"/>
      <c r="FO208" s="1814"/>
      <c r="FP208" s="1814"/>
      <c r="FQ208" s="1814"/>
      <c r="FR208" s="1814"/>
      <c r="FS208" s="1814"/>
      <c r="FT208" s="1814"/>
      <c r="FU208" s="1814"/>
      <c r="FV208" s="1814"/>
      <c r="FW208" s="1814"/>
      <c r="FX208" s="1814"/>
      <c r="FY208" s="1814"/>
      <c r="FZ208" s="1814"/>
      <c r="GA208" s="1814"/>
      <c r="GB208" s="1814"/>
      <c r="GC208" s="1814"/>
      <c r="GD208" s="1814"/>
      <c r="GE208" s="1814"/>
      <c r="GF208" s="1814"/>
      <c r="GG208" s="1814"/>
      <c r="GH208" s="1814"/>
      <c r="GI208" s="1814"/>
      <c r="GJ208" s="1814"/>
      <c r="GK208" s="1814"/>
      <c r="GL208" s="1814"/>
      <c r="GM208" s="1814"/>
      <c r="GN208" s="1814"/>
      <c r="GO208" s="1814"/>
      <c r="GP208" s="1814"/>
      <c r="GQ208" s="1814"/>
      <c r="GR208" s="1814"/>
      <c r="GS208" s="1814"/>
      <c r="GT208" s="1814"/>
      <c r="GU208" s="1814"/>
      <c r="GV208" s="1814"/>
      <c r="GW208" s="1814"/>
      <c r="GX208" s="1814"/>
      <c r="GY208" s="1814"/>
      <c r="GZ208" s="1814"/>
      <c r="HA208" s="1814"/>
      <c r="HB208" s="1814"/>
      <c r="HC208" s="1814"/>
      <c r="HD208" s="1814"/>
      <c r="HE208" s="1814"/>
      <c r="HF208" s="1814"/>
      <c r="HG208" s="1814"/>
      <c r="HH208" s="1814"/>
      <c r="HI208" s="1814"/>
      <c r="HJ208" s="1814"/>
      <c r="HK208" s="1814"/>
      <c r="HL208" s="1814"/>
      <c r="HM208" s="1814"/>
      <c r="HN208" s="1814"/>
      <c r="HO208" s="1814"/>
      <c r="HP208" s="1814"/>
      <c r="HQ208" s="1814"/>
      <c r="HR208" s="1814"/>
      <c r="HS208" s="1814"/>
      <c r="HT208" s="1814"/>
      <c r="HU208" s="1814"/>
      <c r="HV208" s="1814"/>
      <c r="HW208" s="1814"/>
      <c r="HX208" s="1814"/>
      <c r="HY208" s="1814"/>
      <c r="HZ208" s="1814"/>
      <c r="IA208" s="1814"/>
      <c r="IB208" s="1814"/>
      <c r="IC208" s="1814"/>
      <c r="ID208" s="1814"/>
      <c r="IE208" s="1814"/>
      <c r="IF208" s="1814"/>
      <c r="IG208" s="1814"/>
      <c r="IH208" s="1814"/>
      <c r="II208" s="1814"/>
      <c r="IJ208" s="1814"/>
      <c r="IK208" s="1814"/>
      <c r="IL208" s="1814"/>
      <c r="IM208" s="1814"/>
      <c r="IN208" s="1814"/>
      <c r="IO208" s="1814"/>
      <c r="IP208" s="1814"/>
      <c r="IQ208" s="1814"/>
      <c r="IR208" s="1814"/>
      <c r="IS208" s="1814"/>
      <c r="IT208" s="1814"/>
      <c r="IU208" s="1814"/>
      <c r="IV208" s="1814"/>
      <c r="IW208" s="1814"/>
      <c r="IX208" s="1814"/>
      <c r="IY208" s="1814"/>
      <c r="IZ208" s="1814"/>
      <c r="JA208" s="1814"/>
      <c r="JB208" s="1814"/>
      <c r="JC208" s="1814"/>
      <c r="JD208" s="1814"/>
      <c r="JE208" s="1814"/>
      <c r="JF208" s="1814"/>
      <c r="JG208" s="1814"/>
      <c r="JH208" s="1814"/>
      <c r="JI208" s="1814"/>
      <c r="JJ208" s="1814"/>
      <c r="JK208" s="1814"/>
      <c r="JL208" s="1814"/>
      <c r="JM208" s="1814"/>
      <c r="JN208" s="1814"/>
      <c r="JO208" s="1814"/>
      <c r="JP208" s="1814"/>
      <c r="JQ208" s="1814"/>
      <c r="JR208" s="1814"/>
      <c r="JS208" s="1814"/>
      <c r="JT208" s="1814"/>
      <c r="JU208" s="1814"/>
      <c r="JV208" s="1814"/>
      <c r="JW208" s="1814"/>
      <c r="JX208" s="1814"/>
      <c r="JY208" s="1814"/>
      <c r="JZ208" s="1814"/>
      <c r="KA208" s="1814"/>
      <c r="KB208" s="1814"/>
      <c r="KC208" s="1814"/>
      <c r="KD208" s="1814"/>
      <c r="KE208" s="1814"/>
      <c r="KF208" s="1814"/>
      <c r="KG208" s="1814"/>
      <c r="KH208" s="1814"/>
      <c r="KI208" s="1814"/>
      <c r="KJ208" s="1814"/>
      <c r="KK208" s="1814"/>
      <c r="KL208" s="1814"/>
      <c r="KM208" s="1814"/>
      <c r="KN208" s="1814"/>
      <c r="KO208" s="1814"/>
      <c r="KP208" s="1814"/>
      <c r="KQ208" s="1814"/>
      <c r="KR208" s="1814"/>
      <c r="KS208" s="1814"/>
      <c r="KT208" s="1814"/>
      <c r="KU208" s="1814"/>
      <c r="KV208" s="1814"/>
      <c r="KW208" s="1814"/>
      <c r="KX208" s="1814"/>
      <c r="KY208" s="1814"/>
      <c r="KZ208" s="1814"/>
      <c r="LA208" s="1814"/>
      <c r="LB208" s="1814"/>
      <c r="LC208" s="1814"/>
      <c r="LD208" s="1825"/>
      <c r="LE208" s="1825"/>
      <c r="LF208" s="1825"/>
      <c r="LG208" s="1825"/>
      <c r="LH208" s="1825"/>
      <c r="LI208" s="1825"/>
      <c r="LJ208" s="1825"/>
      <c r="LK208" s="1825"/>
      <c r="LL208" s="1825"/>
      <c r="LM208" s="1826"/>
    </row>
    <row r="209" s="1483" customFormat="1" ht="47" customHeight="1" spans="1:325">
      <c r="A209" s="2197">
        <v>46002</v>
      </c>
      <c r="B209" s="2198" t="s">
        <v>4132</v>
      </c>
      <c r="C209" s="2199" t="s">
        <v>4133</v>
      </c>
      <c r="D209" s="2200">
        <v>4500188532</v>
      </c>
      <c r="E209" s="2332"/>
      <c r="F209" s="2200" t="s">
        <v>4134</v>
      </c>
      <c r="G209" s="2202" t="s">
        <v>3580</v>
      </c>
      <c r="H209" s="2202" t="s">
        <v>3580</v>
      </c>
      <c r="I209" s="2055" t="s">
        <v>3581</v>
      </c>
      <c r="J209" s="1667">
        <v>180</v>
      </c>
      <c r="K209" s="2056">
        <v>0</v>
      </c>
      <c r="L209" s="2056">
        <v>6</v>
      </c>
      <c r="M209" s="2056">
        <f t="shared" si="70"/>
        <v>30</v>
      </c>
      <c r="N209" s="2211">
        <v>46038</v>
      </c>
      <c r="O209" s="2211">
        <v>46036</v>
      </c>
      <c r="P209" s="1671"/>
      <c r="Q209" s="1676" t="s">
        <v>78</v>
      </c>
      <c r="R209" s="2214"/>
      <c r="S209" s="2214" t="s">
        <v>111</v>
      </c>
      <c r="T209" s="1681">
        <v>46002</v>
      </c>
      <c r="U209" s="1685" t="s">
        <v>88</v>
      </c>
      <c r="V209" s="1685">
        <v>46003</v>
      </c>
      <c r="W209" s="1685" t="s">
        <v>4135</v>
      </c>
      <c r="X209" s="1685"/>
      <c r="Y209" s="1687" t="s">
        <v>4136</v>
      </c>
      <c r="Z209" s="2220" t="s">
        <v>187</v>
      </c>
      <c r="AA209" s="2221">
        <v>3.4252</v>
      </c>
      <c r="AB209" s="2222">
        <f t="shared" si="78"/>
        <v>616.536</v>
      </c>
      <c r="AC209" s="1695"/>
      <c r="AD209" s="1696" t="s">
        <v>81</v>
      </c>
      <c r="AE209" s="1696">
        <v>9</v>
      </c>
      <c r="AF209" s="1696">
        <f t="shared" si="76"/>
        <v>180</v>
      </c>
      <c r="AG209" s="1697"/>
      <c r="AH209" s="1698"/>
      <c r="AI209" s="1698"/>
      <c r="AJ209" s="1698" t="s">
        <v>4137</v>
      </c>
      <c r="AK209" s="1700">
        <f t="shared" ref="AK209:AK222" si="90">J209</f>
        <v>180</v>
      </c>
      <c r="AL209" s="2376"/>
      <c r="AM209" s="1701">
        <f t="shared" si="79"/>
        <v>20</v>
      </c>
      <c r="AN209" s="1702">
        <f t="shared" si="80"/>
        <v>20</v>
      </c>
      <c r="AO209" s="1702">
        <f t="shared" si="81"/>
        <v>20</v>
      </c>
      <c r="AP209" s="1702">
        <f t="shared" si="82"/>
        <v>20</v>
      </c>
      <c r="AQ209" s="1702">
        <f t="shared" si="83"/>
        <v>20</v>
      </c>
      <c r="AR209" s="1702">
        <f t="shared" si="84"/>
        <v>20</v>
      </c>
      <c r="AS209" s="1702">
        <f t="shared" si="85"/>
        <v>20</v>
      </c>
      <c r="AT209" s="1702">
        <f t="shared" si="86"/>
        <v>20</v>
      </c>
      <c r="AU209" s="2386">
        <f t="shared" si="87"/>
        <v>20</v>
      </c>
      <c r="AV209" s="2387">
        <f t="shared" si="88"/>
        <v>19.1666666666667</v>
      </c>
      <c r="AW209" s="2299">
        <f t="shared" si="89"/>
        <v>0.833333333333333</v>
      </c>
      <c r="AX209" s="1709"/>
      <c r="AY209" s="1709"/>
      <c r="AZ209" s="1709"/>
      <c r="BA209" s="1709"/>
      <c r="BB209" s="1709"/>
      <c r="BC209" s="1709"/>
      <c r="BD209" s="1709"/>
      <c r="BE209" s="1709"/>
      <c r="BF209" s="1709"/>
      <c r="BG209" s="1709"/>
      <c r="BH209" s="1709"/>
      <c r="BI209" s="1709"/>
      <c r="BJ209" s="1709"/>
      <c r="BK209" s="1709"/>
      <c r="BL209" s="1709"/>
      <c r="BM209" s="1709"/>
      <c r="BN209" s="1709"/>
      <c r="BO209" s="1709"/>
      <c r="BP209" s="1709"/>
      <c r="BQ209" s="1709"/>
      <c r="BR209" s="1709"/>
      <c r="BS209" s="1709"/>
      <c r="BT209" s="1709"/>
      <c r="BU209" s="1709"/>
      <c r="BV209" s="1709"/>
      <c r="BW209" s="1709"/>
      <c r="BX209" s="1709"/>
      <c r="BY209" s="1709"/>
      <c r="BZ209" s="1709"/>
      <c r="CA209" s="1709"/>
      <c r="CB209" s="1709"/>
      <c r="CC209" s="1709"/>
      <c r="CD209" s="1709"/>
      <c r="CE209" s="1709"/>
      <c r="CF209" s="1709"/>
      <c r="CG209" s="1709"/>
      <c r="CH209" s="1709"/>
      <c r="CI209" s="1709"/>
      <c r="CJ209" s="1709"/>
      <c r="CK209" s="1709"/>
      <c r="CL209" s="1709"/>
      <c r="CM209" s="1709"/>
      <c r="CN209" s="1709"/>
      <c r="CO209" s="1709"/>
      <c r="CP209" s="1709"/>
      <c r="CQ209" s="1709"/>
      <c r="CR209" s="1709"/>
      <c r="CS209" s="1709"/>
      <c r="CT209" s="1709"/>
      <c r="CU209" s="1709"/>
      <c r="CV209" s="1709"/>
      <c r="CW209" s="1709"/>
      <c r="CX209" s="1709"/>
      <c r="CY209" s="1709"/>
      <c r="CZ209" s="1709"/>
      <c r="DA209" s="1709"/>
      <c r="DB209" s="1709"/>
      <c r="DC209" s="1709"/>
      <c r="DD209" s="1709"/>
      <c r="DE209" s="1709"/>
      <c r="DF209" s="1709"/>
      <c r="DG209" s="1709"/>
      <c r="DH209" s="1709"/>
      <c r="DI209" s="1709"/>
      <c r="DJ209" s="1709"/>
      <c r="DK209" s="1709"/>
      <c r="DL209" s="1709"/>
      <c r="DM209" s="1709"/>
      <c r="DN209" s="1709"/>
      <c r="DO209" s="1709"/>
      <c r="DP209" s="1709"/>
      <c r="DQ209" s="1709"/>
      <c r="DR209" s="1709"/>
      <c r="DS209" s="1709"/>
      <c r="DT209" s="1709"/>
      <c r="DU209" s="1709"/>
      <c r="DV209" s="1709"/>
      <c r="DW209" s="1709"/>
      <c r="DX209" s="1709"/>
      <c r="DY209" s="1709"/>
      <c r="DZ209" s="1709"/>
      <c r="EA209" s="1709"/>
      <c r="EB209" s="1709"/>
      <c r="EC209" s="1709"/>
      <c r="ED209" s="1709"/>
      <c r="EE209" s="1709"/>
      <c r="EF209" s="1709"/>
      <c r="EG209" s="1709"/>
      <c r="EH209" s="1709"/>
      <c r="EI209" s="1709"/>
      <c r="EJ209" s="1709"/>
      <c r="EK209" s="1709"/>
      <c r="EL209" s="1709"/>
      <c r="EM209" s="1709"/>
      <c r="EN209" s="1709"/>
      <c r="EO209" s="1709"/>
      <c r="EP209" s="1709"/>
      <c r="EQ209" s="1709"/>
      <c r="ER209" s="1709"/>
      <c r="ES209" s="1709"/>
      <c r="ET209" s="1709"/>
      <c r="EU209" s="1709"/>
      <c r="EV209" s="1709"/>
      <c r="EW209" s="1709"/>
      <c r="EX209" s="1709"/>
      <c r="EY209" s="1709"/>
      <c r="EZ209" s="1709"/>
      <c r="FA209" s="1709"/>
      <c r="FB209" s="1709"/>
      <c r="FC209" s="1709"/>
      <c r="FD209" s="1709"/>
      <c r="FE209" s="1709"/>
      <c r="FF209" s="1709"/>
      <c r="FG209" s="1709"/>
      <c r="FH209" s="1709"/>
      <c r="FI209" s="1709"/>
      <c r="FJ209" s="1709"/>
      <c r="FK209" s="1709"/>
      <c r="FL209" s="1709"/>
      <c r="FM209" s="1709"/>
      <c r="FN209" s="1709"/>
      <c r="FO209" s="1709"/>
      <c r="FP209" s="1709"/>
      <c r="FQ209" s="1709"/>
      <c r="FR209" s="1709"/>
      <c r="FS209" s="1709"/>
      <c r="FT209" s="1709"/>
      <c r="FU209" s="1709"/>
      <c r="FV209" s="1709"/>
      <c r="FW209" s="1709"/>
      <c r="FX209" s="1709"/>
      <c r="FY209" s="1709"/>
      <c r="FZ209" s="1709"/>
      <c r="GA209" s="1709"/>
      <c r="GB209" s="1709"/>
      <c r="GC209" s="1709"/>
      <c r="GD209" s="1709"/>
      <c r="GE209" s="1709"/>
      <c r="GF209" s="1709"/>
      <c r="GG209" s="1709"/>
      <c r="GH209" s="1709"/>
      <c r="GI209" s="1709"/>
      <c r="GJ209" s="1709"/>
      <c r="GK209" s="1709"/>
      <c r="GL209" s="1709"/>
      <c r="GM209" s="1709"/>
      <c r="GN209" s="1709"/>
      <c r="GO209" s="1709"/>
      <c r="GP209" s="1709"/>
      <c r="GQ209" s="1709"/>
      <c r="GR209" s="1709"/>
      <c r="GS209" s="1709"/>
      <c r="GT209" s="1709"/>
      <c r="GU209" s="1709"/>
      <c r="GV209" s="1709"/>
      <c r="GW209" s="1709"/>
      <c r="GX209" s="1709"/>
      <c r="GY209" s="1709"/>
      <c r="GZ209" s="1709"/>
      <c r="HA209" s="1709"/>
      <c r="HB209" s="1709"/>
      <c r="HC209" s="1709"/>
      <c r="HD209" s="1709"/>
      <c r="HE209" s="1709"/>
      <c r="HF209" s="1709"/>
      <c r="HG209" s="1709"/>
      <c r="HH209" s="1709"/>
      <c r="HI209" s="1709"/>
      <c r="HJ209" s="1709"/>
      <c r="HK209" s="1709"/>
      <c r="HL209" s="1709"/>
      <c r="HM209" s="1709"/>
      <c r="HN209" s="1709"/>
      <c r="HO209" s="1709"/>
      <c r="HP209" s="1709"/>
      <c r="HQ209" s="1709"/>
      <c r="HR209" s="1709"/>
      <c r="HS209" s="1709"/>
      <c r="HT209" s="1709"/>
      <c r="HU209" s="1709"/>
      <c r="HV209" s="1709"/>
      <c r="HW209" s="1709"/>
      <c r="HX209" s="1709"/>
      <c r="HY209" s="1709"/>
      <c r="HZ209" s="1709"/>
      <c r="IA209" s="1709"/>
      <c r="IB209" s="1709"/>
      <c r="IC209" s="1709"/>
      <c r="ID209" s="1709"/>
      <c r="IE209" s="1709"/>
      <c r="IF209" s="1709"/>
      <c r="IG209" s="1709"/>
      <c r="IH209" s="1709"/>
      <c r="II209" s="1709"/>
      <c r="IJ209" s="1709"/>
      <c r="IK209" s="1709"/>
      <c r="IL209" s="1709"/>
      <c r="IM209" s="1709"/>
      <c r="IN209" s="1709"/>
      <c r="IO209" s="1709"/>
      <c r="IP209" s="1709"/>
      <c r="IQ209" s="1709"/>
      <c r="IR209" s="1709"/>
      <c r="IS209" s="1709"/>
      <c r="IT209" s="1709"/>
      <c r="IU209" s="1709"/>
      <c r="IV209" s="1709"/>
      <c r="IW209" s="1709"/>
      <c r="IX209" s="1709"/>
      <c r="IY209" s="1709"/>
      <c r="IZ209" s="1709"/>
      <c r="JA209" s="1709"/>
      <c r="JB209" s="1709"/>
      <c r="JC209" s="1709"/>
      <c r="JD209" s="1709"/>
      <c r="JE209" s="1709"/>
      <c r="JF209" s="1709"/>
      <c r="JG209" s="1709"/>
      <c r="JH209" s="1709"/>
      <c r="JI209" s="1709"/>
      <c r="JJ209" s="1709"/>
      <c r="JK209" s="1709"/>
      <c r="JL209" s="1709"/>
      <c r="JM209" s="1709"/>
      <c r="JN209" s="1709"/>
      <c r="JO209" s="1709"/>
      <c r="JP209" s="1709"/>
      <c r="JQ209" s="1709"/>
      <c r="JR209" s="1709"/>
      <c r="JS209" s="1709"/>
      <c r="JT209" s="1709"/>
      <c r="JU209" s="1709"/>
      <c r="JV209" s="1709"/>
      <c r="JW209" s="1709"/>
      <c r="JX209" s="1709"/>
      <c r="JY209" s="1709"/>
      <c r="JZ209" s="1709"/>
      <c r="KA209" s="1709"/>
      <c r="KB209" s="1709"/>
      <c r="KC209" s="1709"/>
      <c r="KD209" s="1709"/>
      <c r="KE209" s="1709"/>
      <c r="KF209" s="1709"/>
      <c r="KG209" s="1709"/>
      <c r="KH209" s="1709"/>
      <c r="KI209" s="1709"/>
      <c r="KJ209" s="1709"/>
      <c r="KK209" s="1709"/>
      <c r="KL209" s="1709"/>
      <c r="KM209" s="1709"/>
      <c r="KN209" s="1709"/>
      <c r="KO209" s="1709"/>
      <c r="KP209" s="1709"/>
      <c r="KQ209" s="1709"/>
      <c r="KR209" s="1709"/>
      <c r="KS209" s="1709"/>
      <c r="KT209" s="1709"/>
      <c r="KU209" s="1709"/>
      <c r="KV209" s="1709"/>
      <c r="KW209" s="1709"/>
      <c r="KX209" s="1709"/>
      <c r="KY209" s="1709"/>
      <c r="KZ209" s="1709"/>
      <c r="LA209" s="1709"/>
      <c r="LB209" s="1709"/>
      <c r="LC209" s="1709"/>
      <c r="LD209" s="1710"/>
      <c r="LE209" s="1710"/>
      <c r="LF209" s="1710"/>
      <c r="LG209" s="1710"/>
      <c r="LH209" s="1710"/>
      <c r="LI209" s="1710"/>
      <c r="LJ209" s="1710"/>
      <c r="LK209" s="1710"/>
      <c r="LL209" s="1710"/>
      <c r="LM209" s="1711"/>
    </row>
    <row r="210" s="1483" customFormat="1" ht="47" customHeight="1" spans="1:325">
      <c r="A210" s="2197">
        <v>46003</v>
      </c>
      <c r="B210" s="2198" t="s">
        <v>676</v>
      </c>
      <c r="C210" s="2199" t="s">
        <v>427</v>
      </c>
      <c r="D210" s="2200">
        <v>4500188846</v>
      </c>
      <c r="E210" s="2332"/>
      <c r="F210" s="2200" t="s">
        <v>4138</v>
      </c>
      <c r="G210" s="2202" t="s">
        <v>3580</v>
      </c>
      <c r="H210" s="2202" t="s">
        <v>3580</v>
      </c>
      <c r="I210" s="2055" t="s">
        <v>3581</v>
      </c>
      <c r="J210" s="1667">
        <v>504</v>
      </c>
      <c r="K210" s="2056">
        <v>0</v>
      </c>
      <c r="L210" s="2056">
        <v>6</v>
      </c>
      <c r="M210" s="2056">
        <f t="shared" si="70"/>
        <v>84</v>
      </c>
      <c r="N210" s="2211">
        <v>46041</v>
      </c>
      <c r="O210" s="2211">
        <v>46039</v>
      </c>
      <c r="P210" s="1671"/>
      <c r="Q210" s="1676" t="s">
        <v>78</v>
      </c>
      <c r="R210" s="2214"/>
      <c r="S210" s="2214" t="s">
        <v>111</v>
      </c>
      <c r="T210" s="1847">
        <v>46013</v>
      </c>
      <c r="U210" s="1685" t="s">
        <v>88</v>
      </c>
      <c r="V210" s="1685" t="s">
        <v>4139</v>
      </c>
      <c r="W210" s="1686" t="s">
        <v>4140</v>
      </c>
      <c r="X210" s="1685"/>
      <c r="Y210" s="1687" t="s">
        <v>4141</v>
      </c>
      <c r="Z210" s="2220" t="s">
        <v>680</v>
      </c>
      <c r="AA210" s="2221">
        <v>3.6946</v>
      </c>
      <c r="AB210" s="2222">
        <f t="shared" si="78"/>
        <v>1862.0784</v>
      </c>
      <c r="AC210" s="1695"/>
      <c r="AD210" s="1696" t="s">
        <v>81</v>
      </c>
      <c r="AE210" s="1696">
        <v>9</v>
      </c>
      <c r="AF210" s="1696">
        <f t="shared" si="76"/>
        <v>504</v>
      </c>
      <c r="AG210" s="1697"/>
      <c r="AH210" s="1698"/>
      <c r="AI210" s="1698"/>
      <c r="AJ210" s="1698" t="s">
        <v>63</v>
      </c>
      <c r="AK210" s="1700">
        <f t="shared" si="90"/>
        <v>504</v>
      </c>
      <c r="AL210" s="2376"/>
      <c r="AM210" s="1701">
        <f t="shared" si="79"/>
        <v>56</v>
      </c>
      <c r="AN210" s="1702">
        <f t="shared" si="80"/>
        <v>56</v>
      </c>
      <c r="AO210" s="1702">
        <f t="shared" si="81"/>
        <v>56</v>
      </c>
      <c r="AP210" s="1702">
        <f t="shared" si="82"/>
        <v>56</v>
      </c>
      <c r="AQ210" s="1702">
        <f t="shared" si="83"/>
        <v>56</v>
      </c>
      <c r="AR210" s="1702">
        <f t="shared" si="84"/>
        <v>56</v>
      </c>
      <c r="AS210" s="1702">
        <f t="shared" si="85"/>
        <v>56</v>
      </c>
      <c r="AT210" s="1702">
        <f t="shared" si="86"/>
        <v>56</v>
      </c>
      <c r="AU210" s="2386">
        <f t="shared" si="87"/>
        <v>56</v>
      </c>
      <c r="AV210" s="2387">
        <f t="shared" si="88"/>
        <v>53.6666666666667</v>
      </c>
      <c r="AW210" s="2299">
        <f t="shared" si="89"/>
        <v>2.33333333333333</v>
      </c>
      <c r="AX210" s="1709"/>
      <c r="AY210" s="1709"/>
      <c r="AZ210" s="1709"/>
      <c r="BA210" s="1709"/>
      <c r="BB210" s="1709"/>
      <c r="BC210" s="1709"/>
      <c r="BD210" s="1709"/>
      <c r="BE210" s="1709"/>
      <c r="BF210" s="1709"/>
      <c r="BG210" s="1709"/>
      <c r="BH210" s="1709"/>
      <c r="BI210" s="1709"/>
      <c r="BJ210" s="1709"/>
      <c r="BK210" s="1709"/>
      <c r="BL210" s="1709"/>
      <c r="BM210" s="1709"/>
      <c r="BN210" s="1709"/>
      <c r="BO210" s="1709"/>
      <c r="BP210" s="1709"/>
      <c r="BQ210" s="1709"/>
      <c r="BR210" s="1709"/>
      <c r="BS210" s="1709"/>
      <c r="BT210" s="1709"/>
      <c r="BU210" s="1709"/>
      <c r="BV210" s="1709"/>
      <c r="BW210" s="1709"/>
      <c r="BX210" s="1709"/>
      <c r="BY210" s="1709"/>
      <c r="BZ210" s="1709"/>
      <c r="CA210" s="1709"/>
      <c r="CB210" s="1709"/>
      <c r="CC210" s="1709"/>
      <c r="CD210" s="1709"/>
      <c r="CE210" s="1709"/>
      <c r="CF210" s="1709"/>
      <c r="CG210" s="1709"/>
      <c r="CH210" s="1709"/>
      <c r="CI210" s="1709"/>
      <c r="CJ210" s="1709"/>
      <c r="CK210" s="1709"/>
      <c r="CL210" s="1709"/>
      <c r="CM210" s="1709"/>
      <c r="CN210" s="1709"/>
      <c r="CO210" s="1709"/>
      <c r="CP210" s="1709"/>
      <c r="CQ210" s="1709"/>
      <c r="CR210" s="1709"/>
      <c r="CS210" s="1709"/>
      <c r="CT210" s="1709"/>
      <c r="CU210" s="1709"/>
      <c r="CV210" s="1709"/>
      <c r="CW210" s="1709"/>
      <c r="CX210" s="1709"/>
      <c r="CY210" s="1709"/>
      <c r="CZ210" s="1709"/>
      <c r="DA210" s="1709"/>
      <c r="DB210" s="1709"/>
      <c r="DC210" s="1709"/>
      <c r="DD210" s="1709"/>
      <c r="DE210" s="1709"/>
      <c r="DF210" s="1709"/>
      <c r="DG210" s="1709"/>
      <c r="DH210" s="1709"/>
      <c r="DI210" s="1709"/>
      <c r="DJ210" s="1709"/>
      <c r="DK210" s="1709"/>
      <c r="DL210" s="1709"/>
      <c r="DM210" s="1709"/>
      <c r="DN210" s="1709"/>
      <c r="DO210" s="1709"/>
      <c r="DP210" s="1709"/>
      <c r="DQ210" s="1709"/>
      <c r="DR210" s="1709"/>
      <c r="DS210" s="1709"/>
      <c r="DT210" s="1709"/>
      <c r="DU210" s="1709"/>
      <c r="DV210" s="1709"/>
      <c r="DW210" s="1709"/>
      <c r="DX210" s="1709"/>
      <c r="DY210" s="1709"/>
      <c r="DZ210" s="1709"/>
      <c r="EA210" s="1709"/>
      <c r="EB210" s="1709"/>
      <c r="EC210" s="1709"/>
      <c r="ED210" s="1709"/>
      <c r="EE210" s="1709"/>
      <c r="EF210" s="1709"/>
      <c r="EG210" s="1709"/>
      <c r="EH210" s="1709"/>
      <c r="EI210" s="1709"/>
      <c r="EJ210" s="1709"/>
      <c r="EK210" s="1709"/>
      <c r="EL210" s="1709"/>
      <c r="EM210" s="1709"/>
      <c r="EN210" s="1709"/>
      <c r="EO210" s="1709"/>
      <c r="EP210" s="1709"/>
      <c r="EQ210" s="1709"/>
      <c r="ER210" s="1709"/>
      <c r="ES210" s="1709"/>
      <c r="ET210" s="1709"/>
      <c r="EU210" s="1709"/>
      <c r="EV210" s="1709"/>
      <c r="EW210" s="1709"/>
      <c r="EX210" s="1709"/>
      <c r="EY210" s="1709"/>
      <c r="EZ210" s="1709"/>
      <c r="FA210" s="1709"/>
      <c r="FB210" s="1709"/>
      <c r="FC210" s="1709"/>
      <c r="FD210" s="1709"/>
      <c r="FE210" s="1709"/>
      <c r="FF210" s="1709"/>
      <c r="FG210" s="1709"/>
      <c r="FH210" s="1709"/>
      <c r="FI210" s="1709"/>
      <c r="FJ210" s="1709"/>
      <c r="FK210" s="1709"/>
      <c r="FL210" s="1709"/>
      <c r="FM210" s="1709"/>
      <c r="FN210" s="1709"/>
      <c r="FO210" s="1709"/>
      <c r="FP210" s="1709"/>
      <c r="FQ210" s="1709"/>
      <c r="FR210" s="1709"/>
      <c r="FS210" s="1709"/>
      <c r="FT210" s="1709"/>
      <c r="FU210" s="1709"/>
      <c r="FV210" s="1709"/>
      <c r="FW210" s="1709"/>
      <c r="FX210" s="1709"/>
      <c r="FY210" s="1709"/>
      <c r="FZ210" s="1709"/>
      <c r="GA210" s="1709"/>
      <c r="GB210" s="1709"/>
      <c r="GC210" s="1709"/>
      <c r="GD210" s="1709"/>
      <c r="GE210" s="1709"/>
      <c r="GF210" s="1709"/>
      <c r="GG210" s="1709"/>
      <c r="GH210" s="1709"/>
      <c r="GI210" s="1709"/>
      <c r="GJ210" s="1709"/>
      <c r="GK210" s="1709"/>
      <c r="GL210" s="1709"/>
      <c r="GM210" s="1709"/>
      <c r="GN210" s="1709"/>
      <c r="GO210" s="1709"/>
      <c r="GP210" s="1709"/>
      <c r="GQ210" s="1709"/>
      <c r="GR210" s="1709"/>
      <c r="GS210" s="1709"/>
      <c r="GT210" s="1709"/>
      <c r="GU210" s="1709"/>
      <c r="GV210" s="1709"/>
      <c r="GW210" s="1709"/>
      <c r="GX210" s="1709"/>
      <c r="GY210" s="1709"/>
      <c r="GZ210" s="1709"/>
      <c r="HA210" s="1709"/>
      <c r="HB210" s="1709"/>
      <c r="HC210" s="1709"/>
      <c r="HD210" s="1709"/>
      <c r="HE210" s="1709"/>
      <c r="HF210" s="1709"/>
      <c r="HG210" s="1709"/>
      <c r="HH210" s="1709"/>
      <c r="HI210" s="1709"/>
      <c r="HJ210" s="1709"/>
      <c r="HK210" s="1709"/>
      <c r="HL210" s="1709"/>
      <c r="HM210" s="1709"/>
      <c r="HN210" s="1709"/>
      <c r="HO210" s="1709"/>
      <c r="HP210" s="1709"/>
      <c r="HQ210" s="1709"/>
      <c r="HR210" s="1709"/>
      <c r="HS210" s="1709"/>
      <c r="HT210" s="1709"/>
      <c r="HU210" s="1709"/>
      <c r="HV210" s="1709"/>
      <c r="HW210" s="1709"/>
      <c r="HX210" s="1709"/>
      <c r="HY210" s="1709"/>
      <c r="HZ210" s="1709"/>
      <c r="IA210" s="1709"/>
      <c r="IB210" s="1709"/>
      <c r="IC210" s="1709"/>
      <c r="ID210" s="1709"/>
      <c r="IE210" s="1709"/>
      <c r="IF210" s="1709"/>
      <c r="IG210" s="1709"/>
      <c r="IH210" s="1709"/>
      <c r="II210" s="1709"/>
      <c r="IJ210" s="1709"/>
      <c r="IK210" s="1709"/>
      <c r="IL210" s="1709"/>
      <c r="IM210" s="1709"/>
      <c r="IN210" s="1709"/>
      <c r="IO210" s="1709"/>
      <c r="IP210" s="1709"/>
      <c r="IQ210" s="1709"/>
      <c r="IR210" s="1709"/>
      <c r="IS210" s="1709"/>
      <c r="IT210" s="1709"/>
      <c r="IU210" s="1709"/>
      <c r="IV210" s="1709"/>
      <c r="IW210" s="1709"/>
      <c r="IX210" s="1709"/>
      <c r="IY210" s="1709"/>
      <c r="IZ210" s="1709"/>
      <c r="JA210" s="1709"/>
      <c r="JB210" s="1709"/>
      <c r="JC210" s="1709"/>
      <c r="JD210" s="1709"/>
      <c r="JE210" s="1709"/>
      <c r="JF210" s="1709"/>
      <c r="JG210" s="1709"/>
      <c r="JH210" s="1709"/>
      <c r="JI210" s="1709"/>
      <c r="JJ210" s="1709"/>
      <c r="JK210" s="1709"/>
      <c r="JL210" s="1709"/>
      <c r="JM210" s="1709"/>
      <c r="JN210" s="1709"/>
      <c r="JO210" s="1709"/>
      <c r="JP210" s="1709"/>
      <c r="JQ210" s="1709"/>
      <c r="JR210" s="1709"/>
      <c r="JS210" s="1709"/>
      <c r="JT210" s="1709"/>
      <c r="JU210" s="1709"/>
      <c r="JV210" s="1709"/>
      <c r="JW210" s="1709"/>
      <c r="JX210" s="1709"/>
      <c r="JY210" s="1709"/>
      <c r="JZ210" s="1709"/>
      <c r="KA210" s="1709"/>
      <c r="KB210" s="1709"/>
      <c r="KC210" s="1709"/>
      <c r="KD210" s="1709"/>
      <c r="KE210" s="1709"/>
      <c r="KF210" s="1709"/>
      <c r="KG210" s="1709"/>
      <c r="KH210" s="1709"/>
      <c r="KI210" s="1709"/>
      <c r="KJ210" s="1709"/>
      <c r="KK210" s="1709"/>
      <c r="KL210" s="1709"/>
      <c r="KM210" s="1709"/>
      <c r="KN210" s="1709"/>
      <c r="KO210" s="1709"/>
      <c r="KP210" s="1709"/>
      <c r="KQ210" s="1709"/>
      <c r="KR210" s="1709"/>
      <c r="KS210" s="1709"/>
      <c r="KT210" s="1709"/>
      <c r="KU210" s="1709"/>
      <c r="KV210" s="1709"/>
      <c r="KW210" s="1709"/>
      <c r="KX210" s="1709"/>
      <c r="KY210" s="1709"/>
      <c r="KZ210" s="1709"/>
      <c r="LA210" s="1709"/>
      <c r="LB210" s="1709"/>
      <c r="LC210" s="1709"/>
      <c r="LD210" s="1710"/>
      <c r="LE210" s="1710"/>
      <c r="LF210" s="1710"/>
      <c r="LG210" s="1710"/>
      <c r="LH210" s="1710"/>
      <c r="LI210" s="1710"/>
      <c r="LJ210" s="1710"/>
      <c r="LK210" s="1710"/>
      <c r="LL210" s="1710"/>
      <c r="LM210" s="1711"/>
    </row>
    <row r="211" s="1483" customFormat="1" ht="47" customHeight="1" spans="1:325">
      <c r="A211" s="2197">
        <v>46003</v>
      </c>
      <c r="B211" s="2198" t="s">
        <v>681</v>
      </c>
      <c r="C211" s="2199" t="s">
        <v>682</v>
      </c>
      <c r="D211" s="2200">
        <v>4500188857</v>
      </c>
      <c r="E211" s="2332"/>
      <c r="F211" s="2200" t="s">
        <v>4142</v>
      </c>
      <c r="G211" s="2202" t="s">
        <v>3580</v>
      </c>
      <c r="H211" s="2202" t="s">
        <v>3580</v>
      </c>
      <c r="I211" s="2055" t="s">
        <v>3581</v>
      </c>
      <c r="J211" s="1667">
        <v>504</v>
      </c>
      <c r="K211" s="2056">
        <v>0</v>
      </c>
      <c r="L211" s="2056">
        <v>6</v>
      </c>
      <c r="M211" s="2056">
        <f t="shared" si="70"/>
        <v>84</v>
      </c>
      <c r="N211" s="2211">
        <v>46041</v>
      </c>
      <c r="O211" s="2211">
        <v>46039</v>
      </c>
      <c r="P211" s="1671"/>
      <c r="Q211" s="1676" t="s">
        <v>78</v>
      </c>
      <c r="R211" s="2356">
        <v>46047</v>
      </c>
      <c r="S211" s="2214" t="s">
        <v>111</v>
      </c>
      <c r="T211" s="1681">
        <v>46003</v>
      </c>
      <c r="U211" s="1685" t="s">
        <v>88</v>
      </c>
      <c r="V211" s="1685" t="s">
        <v>4143</v>
      </c>
      <c r="W211" s="1686" t="s">
        <v>4144</v>
      </c>
      <c r="X211" s="1685"/>
      <c r="Y211" s="1687" t="s">
        <v>4145</v>
      </c>
      <c r="Z211" s="2220" t="s">
        <v>680</v>
      </c>
      <c r="AA211" s="2221">
        <v>3.6946</v>
      </c>
      <c r="AB211" s="2222">
        <f t="shared" si="78"/>
        <v>1862.0784</v>
      </c>
      <c r="AC211" s="1695"/>
      <c r="AD211" s="1696" t="s">
        <v>81</v>
      </c>
      <c r="AE211" s="1696">
        <v>9</v>
      </c>
      <c r="AF211" s="1696">
        <f t="shared" si="76"/>
        <v>504</v>
      </c>
      <c r="AG211" s="1697"/>
      <c r="AH211" s="1698"/>
      <c r="AI211" s="1698"/>
      <c r="AJ211" s="1698" t="s">
        <v>63</v>
      </c>
      <c r="AK211" s="1700">
        <f t="shared" si="90"/>
        <v>504</v>
      </c>
      <c r="AL211" s="2376"/>
      <c r="AM211" s="1701">
        <f t="shared" si="79"/>
        <v>56</v>
      </c>
      <c r="AN211" s="1702">
        <f t="shared" si="80"/>
        <v>56</v>
      </c>
      <c r="AO211" s="1702">
        <f t="shared" si="81"/>
        <v>56</v>
      </c>
      <c r="AP211" s="1702">
        <f t="shared" si="82"/>
        <v>56</v>
      </c>
      <c r="AQ211" s="1702">
        <f t="shared" si="83"/>
        <v>56</v>
      </c>
      <c r="AR211" s="1702">
        <f t="shared" si="84"/>
        <v>56</v>
      </c>
      <c r="AS211" s="1702">
        <f t="shared" si="85"/>
        <v>56</v>
      </c>
      <c r="AT211" s="1702">
        <f t="shared" si="86"/>
        <v>56</v>
      </c>
      <c r="AU211" s="2386">
        <f t="shared" si="87"/>
        <v>56</v>
      </c>
      <c r="AV211" s="2387">
        <f t="shared" si="88"/>
        <v>53.6666666666667</v>
      </c>
      <c r="AW211" s="2299">
        <f t="shared" si="89"/>
        <v>2.33333333333333</v>
      </c>
      <c r="AX211" s="1709"/>
      <c r="AY211" s="1709"/>
      <c r="AZ211" s="1709"/>
      <c r="BA211" s="1709"/>
      <c r="BB211" s="1709"/>
      <c r="BC211" s="1709"/>
      <c r="BD211" s="1709"/>
      <c r="BE211" s="1709"/>
      <c r="BF211" s="1709"/>
      <c r="BG211" s="1709"/>
      <c r="BH211" s="1709"/>
      <c r="BI211" s="1709"/>
      <c r="BJ211" s="1709"/>
      <c r="BK211" s="1709"/>
      <c r="BL211" s="1709"/>
      <c r="BM211" s="1709"/>
      <c r="BN211" s="1709"/>
      <c r="BO211" s="1709"/>
      <c r="BP211" s="1709"/>
      <c r="BQ211" s="1709"/>
      <c r="BR211" s="1709"/>
      <c r="BS211" s="1709"/>
      <c r="BT211" s="1709"/>
      <c r="BU211" s="1709"/>
      <c r="BV211" s="1709"/>
      <c r="BW211" s="1709"/>
      <c r="BX211" s="1709"/>
      <c r="BY211" s="1709"/>
      <c r="BZ211" s="1709"/>
      <c r="CA211" s="1709"/>
      <c r="CB211" s="1709"/>
      <c r="CC211" s="1709"/>
      <c r="CD211" s="1709"/>
      <c r="CE211" s="1709"/>
      <c r="CF211" s="1709"/>
      <c r="CG211" s="1709"/>
      <c r="CH211" s="1709"/>
      <c r="CI211" s="1709"/>
      <c r="CJ211" s="1709"/>
      <c r="CK211" s="1709"/>
      <c r="CL211" s="1709"/>
      <c r="CM211" s="1709"/>
      <c r="CN211" s="1709"/>
      <c r="CO211" s="1709"/>
      <c r="CP211" s="1709"/>
      <c r="CQ211" s="1709"/>
      <c r="CR211" s="1709"/>
      <c r="CS211" s="1709"/>
      <c r="CT211" s="1709"/>
      <c r="CU211" s="1709"/>
      <c r="CV211" s="1709"/>
      <c r="CW211" s="1709"/>
      <c r="CX211" s="1709"/>
      <c r="CY211" s="1709"/>
      <c r="CZ211" s="1709"/>
      <c r="DA211" s="1709"/>
      <c r="DB211" s="1709"/>
      <c r="DC211" s="1709"/>
      <c r="DD211" s="1709"/>
      <c r="DE211" s="1709"/>
      <c r="DF211" s="1709"/>
      <c r="DG211" s="1709"/>
      <c r="DH211" s="1709"/>
      <c r="DI211" s="1709"/>
      <c r="DJ211" s="1709"/>
      <c r="DK211" s="1709"/>
      <c r="DL211" s="1709"/>
      <c r="DM211" s="1709"/>
      <c r="DN211" s="1709"/>
      <c r="DO211" s="1709"/>
      <c r="DP211" s="1709"/>
      <c r="DQ211" s="1709"/>
      <c r="DR211" s="1709"/>
      <c r="DS211" s="1709"/>
      <c r="DT211" s="1709"/>
      <c r="DU211" s="1709"/>
      <c r="DV211" s="1709"/>
      <c r="DW211" s="1709"/>
      <c r="DX211" s="1709"/>
      <c r="DY211" s="1709"/>
      <c r="DZ211" s="1709"/>
      <c r="EA211" s="1709"/>
      <c r="EB211" s="1709"/>
      <c r="EC211" s="1709"/>
      <c r="ED211" s="1709"/>
      <c r="EE211" s="1709"/>
      <c r="EF211" s="1709"/>
      <c r="EG211" s="1709"/>
      <c r="EH211" s="1709"/>
      <c r="EI211" s="1709"/>
      <c r="EJ211" s="1709"/>
      <c r="EK211" s="1709"/>
      <c r="EL211" s="1709"/>
      <c r="EM211" s="1709"/>
      <c r="EN211" s="1709"/>
      <c r="EO211" s="1709"/>
      <c r="EP211" s="1709"/>
      <c r="EQ211" s="1709"/>
      <c r="ER211" s="1709"/>
      <c r="ES211" s="1709"/>
      <c r="ET211" s="1709"/>
      <c r="EU211" s="1709"/>
      <c r="EV211" s="1709"/>
      <c r="EW211" s="1709"/>
      <c r="EX211" s="1709"/>
      <c r="EY211" s="1709"/>
      <c r="EZ211" s="1709"/>
      <c r="FA211" s="1709"/>
      <c r="FB211" s="1709"/>
      <c r="FC211" s="1709"/>
      <c r="FD211" s="1709"/>
      <c r="FE211" s="1709"/>
      <c r="FF211" s="1709"/>
      <c r="FG211" s="1709"/>
      <c r="FH211" s="1709"/>
      <c r="FI211" s="1709"/>
      <c r="FJ211" s="1709"/>
      <c r="FK211" s="1709"/>
      <c r="FL211" s="1709"/>
      <c r="FM211" s="1709"/>
      <c r="FN211" s="1709"/>
      <c r="FO211" s="1709"/>
      <c r="FP211" s="1709"/>
      <c r="FQ211" s="1709"/>
      <c r="FR211" s="1709"/>
      <c r="FS211" s="1709"/>
      <c r="FT211" s="1709"/>
      <c r="FU211" s="1709"/>
      <c r="FV211" s="1709"/>
      <c r="FW211" s="1709"/>
      <c r="FX211" s="1709"/>
      <c r="FY211" s="1709"/>
      <c r="FZ211" s="1709"/>
      <c r="GA211" s="1709"/>
      <c r="GB211" s="1709"/>
      <c r="GC211" s="1709"/>
      <c r="GD211" s="1709"/>
      <c r="GE211" s="1709"/>
      <c r="GF211" s="1709"/>
      <c r="GG211" s="1709"/>
      <c r="GH211" s="1709"/>
      <c r="GI211" s="1709"/>
      <c r="GJ211" s="1709"/>
      <c r="GK211" s="1709"/>
      <c r="GL211" s="1709"/>
      <c r="GM211" s="1709"/>
      <c r="GN211" s="1709"/>
      <c r="GO211" s="1709"/>
      <c r="GP211" s="1709"/>
      <c r="GQ211" s="1709"/>
      <c r="GR211" s="1709"/>
      <c r="GS211" s="1709"/>
      <c r="GT211" s="1709"/>
      <c r="GU211" s="1709"/>
      <c r="GV211" s="1709"/>
      <c r="GW211" s="1709"/>
      <c r="GX211" s="1709"/>
      <c r="GY211" s="1709"/>
      <c r="GZ211" s="1709"/>
      <c r="HA211" s="1709"/>
      <c r="HB211" s="1709"/>
      <c r="HC211" s="1709"/>
      <c r="HD211" s="1709"/>
      <c r="HE211" s="1709"/>
      <c r="HF211" s="1709"/>
      <c r="HG211" s="1709"/>
      <c r="HH211" s="1709"/>
      <c r="HI211" s="1709"/>
      <c r="HJ211" s="1709"/>
      <c r="HK211" s="1709"/>
      <c r="HL211" s="1709"/>
      <c r="HM211" s="1709"/>
      <c r="HN211" s="1709"/>
      <c r="HO211" s="1709"/>
      <c r="HP211" s="1709"/>
      <c r="HQ211" s="1709"/>
      <c r="HR211" s="1709"/>
      <c r="HS211" s="1709"/>
      <c r="HT211" s="1709"/>
      <c r="HU211" s="1709"/>
      <c r="HV211" s="1709"/>
      <c r="HW211" s="1709"/>
      <c r="HX211" s="1709"/>
      <c r="HY211" s="1709"/>
      <c r="HZ211" s="1709"/>
      <c r="IA211" s="1709"/>
      <c r="IB211" s="1709"/>
      <c r="IC211" s="1709"/>
      <c r="ID211" s="1709"/>
      <c r="IE211" s="1709"/>
      <c r="IF211" s="1709"/>
      <c r="IG211" s="1709"/>
      <c r="IH211" s="1709"/>
      <c r="II211" s="1709"/>
      <c r="IJ211" s="1709"/>
      <c r="IK211" s="1709"/>
      <c r="IL211" s="1709"/>
      <c r="IM211" s="1709"/>
      <c r="IN211" s="1709"/>
      <c r="IO211" s="1709"/>
      <c r="IP211" s="1709"/>
      <c r="IQ211" s="1709"/>
      <c r="IR211" s="1709"/>
      <c r="IS211" s="1709"/>
      <c r="IT211" s="1709"/>
      <c r="IU211" s="1709"/>
      <c r="IV211" s="1709"/>
      <c r="IW211" s="1709"/>
      <c r="IX211" s="1709"/>
      <c r="IY211" s="1709"/>
      <c r="IZ211" s="1709"/>
      <c r="JA211" s="1709"/>
      <c r="JB211" s="1709"/>
      <c r="JC211" s="1709"/>
      <c r="JD211" s="1709"/>
      <c r="JE211" s="1709"/>
      <c r="JF211" s="1709"/>
      <c r="JG211" s="1709"/>
      <c r="JH211" s="1709"/>
      <c r="JI211" s="1709"/>
      <c r="JJ211" s="1709"/>
      <c r="JK211" s="1709"/>
      <c r="JL211" s="1709"/>
      <c r="JM211" s="1709"/>
      <c r="JN211" s="1709"/>
      <c r="JO211" s="1709"/>
      <c r="JP211" s="1709"/>
      <c r="JQ211" s="1709"/>
      <c r="JR211" s="1709"/>
      <c r="JS211" s="1709"/>
      <c r="JT211" s="1709"/>
      <c r="JU211" s="1709"/>
      <c r="JV211" s="1709"/>
      <c r="JW211" s="1709"/>
      <c r="JX211" s="1709"/>
      <c r="JY211" s="1709"/>
      <c r="JZ211" s="1709"/>
      <c r="KA211" s="1709"/>
      <c r="KB211" s="1709"/>
      <c r="KC211" s="1709"/>
      <c r="KD211" s="1709"/>
      <c r="KE211" s="1709"/>
      <c r="KF211" s="1709"/>
      <c r="KG211" s="1709"/>
      <c r="KH211" s="1709"/>
      <c r="KI211" s="1709"/>
      <c r="KJ211" s="1709"/>
      <c r="KK211" s="1709"/>
      <c r="KL211" s="1709"/>
      <c r="KM211" s="1709"/>
      <c r="KN211" s="1709"/>
      <c r="KO211" s="1709"/>
      <c r="KP211" s="1709"/>
      <c r="KQ211" s="1709"/>
      <c r="KR211" s="1709"/>
      <c r="KS211" s="1709"/>
      <c r="KT211" s="1709"/>
      <c r="KU211" s="1709"/>
      <c r="KV211" s="1709"/>
      <c r="KW211" s="1709"/>
      <c r="KX211" s="1709"/>
      <c r="KY211" s="1709"/>
      <c r="KZ211" s="1709"/>
      <c r="LA211" s="1709"/>
      <c r="LB211" s="1709"/>
      <c r="LC211" s="1709"/>
      <c r="LD211" s="1710"/>
      <c r="LE211" s="1710"/>
      <c r="LF211" s="1710"/>
      <c r="LG211" s="1710"/>
      <c r="LH211" s="1710"/>
      <c r="LI211" s="1710"/>
      <c r="LJ211" s="1710"/>
      <c r="LK211" s="1710"/>
      <c r="LL211" s="1710"/>
      <c r="LM211" s="1711"/>
    </row>
    <row r="212" s="1483" customFormat="1" ht="47" customHeight="1" spans="1:325">
      <c r="A212" s="2197">
        <v>45980</v>
      </c>
      <c r="B212" s="2198" t="s">
        <v>671</v>
      </c>
      <c r="C212" s="2199" t="s">
        <v>342</v>
      </c>
      <c r="D212" s="2200">
        <v>4500185077</v>
      </c>
      <c r="E212" s="2332" t="s">
        <v>4146</v>
      </c>
      <c r="F212" s="2200" t="s">
        <v>4147</v>
      </c>
      <c r="G212" s="2202" t="s">
        <v>3580</v>
      </c>
      <c r="H212" s="2202" t="s">
        <v>3580</v>
      </c>
      <c r="I212" s="2055" t="s">
        <v>3581</v>
      </c>
      <c r="J212" s="1667">
        <v>504</v>
      </c>
      <c r="K212" s="2056">
        <v>0</v>
      </c>
      <c r="L212" s="2056">
        <v>6</v>
      </c>
      <c r="M212" s="2056">
        <f t="shared" si="70"/>
        <v>84</v>
      </c>
      <c r="N212" s="2211">
        <v>46045</v>
      </c>
      <c r="O212" s="2211">
        <v>46043</v>
      </c>
      <c r="P212" s="1671"/>
      <c r="Q212" s="1676" t="s">
        <v>78</v>
      </c>
      <c r="R212" s="2214" t="s">
        <v>4148</v>
      </c>
      <c r="S212" s="2214" t="s">
        <v>111</v>
      </c>
      <c r="T212" s="1681">
        <v>45981</v>
      </c>
      <c r="U212" s="1685" t="s">
        <v>111</v>
      </c>
      <c r="V212" s="1685" t="s">
        <v>4149</v>
      </c>
      <c r="W212" s="1686"/>
      <c r="X212" s="1685"/>
      <c r="Y212" s="1687" t="s">
        <v>4150</v>
      </c>
      <c r="Z212" s="2220" t="s">
        <v>4151</v>
      </c>
      <c r="AA212" s="2221">
        <v>3.6946</v>
      </c>
      <c r="AB212" s="2222">
        <f t="shared" si="78"/>
        <v>1862.0784</v>
      </c>
      <c r="AC212" s="1695"/>
      <c r="AD212" s="1696" t="s">
        <v>81</v>
      </c>
      <c r="AE212" s="1696">
        <v>9</v>
      </c>
      <c r="AF212" s="1696">
        <f t="shared" si="76"/>
        <v>504</v>
      </c>
      <c r="AG212" s="1697"/>
      <c r="AH212" s="1698"/>
      <c r="AI212" s="1698"/>
      <c r="AJ212" s="1698" t="s">
        <v>63</v>
      </c>
      <c r="AK212" s="1700">
        <f t="shared" si="90"/>
        <v>504</v>
      </c>
      <c r="AL212" s="2376"/>
      <c r="AM212" s="1701">
        <f t="shared" si="79"/>
        <v>56</v>
      </c>
      <c r="AN212" s="1702">
        <f t="shared" si="80"/>
        <v>56</v>
      </c>
      <c r="AO212" s="1702">
        <f t="shared" si="81"/>
        <v>56</v>
      </c>
      <c r="AP212" s="1702">
        <f t="shared" si="82"/>
        <v>56</v>
      </c>
      <c r="AQ212" s="1702">
        <f t="shared" si="83"/>
        <v>56</v>
      </c>
      <c r="AR212" s="1702">
        <f t="shared" si="84"/>
        <v>56</v>
      </c>
      <c r="AS212" s="1702">
        <f t="shared" si="85"/>
        <v>56</v>
      </c>
      <c r="AT212" s="1702">
        <f t="shared" si="86"/>
        <v>56</v>
      </c>
      <c r="AU212" s="2386">
        <f t="shared" si="87"/>
        <v>56</v>
      </c>
      <c r="AV212" s="2387">
        <f t="shared" si="88"/>
        <v>53.6666666666667</v>
      </c>
      <c r="AW212" s="2299">
        <f t="shared" si="89"/>
        <v>2.33333333333333</v>
      </c>
      <c r="AX212" s="1709"/>
      <c r="AY212" s="1709"/>
      <c r="AZ212" s="1709"/>
      <c r="BA212" s="1709"/>
      <c r="BB212" s="1709"/>
      <c r="BC212" s="1709"/>
      <c r="BD212" s="1709"/>
      <c r="BE212" s="1709"/>
      <c r="BF212" s="1709"/>
      <c r="BG212" s="1709"/>
      <c r="BH212" s="1709"/>
      <c r="BI212" s="1709"/>
      <c r="BJ212" s="1709"/>
      <c r="BK212" s="1709"/>
      <c r="BL212" s="1709"/>
      <c r="BM212" s="1709"/>
      <c r="BN212" s="1709"/>
      <c r="BO212" s="1709"/>
      <c r="BP212" s="1709"/>
      <c r="BQ212" s="1709"/>
      <c r="BR212" s="1709"/>
      <c r="BS212" s="1709"/>
      <c r="BT212" s="1709"/>
      <c r="BU212" s="1709"/>
      <c r="BV212" s="1709"/>
      <c r="BW212" s="1709"/>
      <c r="BX212" s="1709"/>
      <c r="BY212" s="1709"/>
      <c r="BZ212" s="1709"/>
      <c r="CA212" s="1709"/>
      <c r="CB212" s="1709"/>
      <c r="CC212" s="1709"/>
      <c r="CD212" s="1709"/>
      <c r="CE212" s="1709"/>
      <c r="CF212" s="1709"/>
      <c r="CG212" s="1709"/>
      <c r="CH212" s="1709"/>
      <c r="CI212" s="1709"/>
      <c r="CJ212" s="1709"/>
      <c r="CK212" s="1709"/>
      <c r="CL212" s="1709"/>
      <c r="CM212" s="1709"/>
      <c r="CN212" s="1709"/>
      <c r="CO212" s="1709"/>
      <c r="CP212" s="1709"/>
      <c r="CQ212" s="1709"/>
      <c r="CR212" s="1709"/>
      <c r="CS212" s="1709"/>
      <c r="CT212" s="1709"/>
      <c r="CU212" s="1709"/>
      <c r="CV212" s="1709"/>
      <c r="CW212" s="1709"/>
      <c r="CX212" s="1709"/>
      <c r="CY212" s="1709"/>
      <c r="CZ212" s="1709"/>
      <c r="DA212" s="1709"/>
      <c r="DB212" s="1709"/>
      <c r="DC212" s="1709"/>
      <c r="DD212" s="1709"/>
      <c r="DE212" s="1709"/>
      <c r="DF212" s="1709"/>
      <c r="DG212" s="1709"/>
      <c r="DH212" s="1709"/>
      <c r="DI212" s="1709"/>
      <c r="DJ212" s="1709"/>
      <c r="DK212" s="1709"/>
      <c r="DL212" s="1709"/>
      <c r="DM212" s="1709"/>
      <c r="DN212" s="1709"/>
      <c r="DO212" s="1709"/>
      <c r="DP212" s="1709"/>
      <c r="DQ212" s="1709"/>
      <c r="DR212" s="1709"/>
      <c r="DS212" s="1709"/>
      <c r="DT212" s="1709"/>
      <c r="DU212" s="1709"/>
      <c r="DV212" s="1709"/>
      <c r="DW212" s="1709"/>
      <c r="DX212" s="1709"/>
      <c r="DY212" s="1709"/>
      <c r="DZ212" s="1709"/>
      <c r="EA212" s="1709"/>
      <c r="EB212" s="1709"/>
      <c r="EC212" s="1709"/>
      <c r="ED212" s="1709"/>
      <c r="EE212" s="1709"/>
      <c r="EF212" s="1709"/>
      <c r="EG212" s="1709"/>
      <c r="EH212" s="1709"/>
      <c r="EI212" s="1709"/>
      <c r="EJ212" s="1709"/>
      <c r="EK212" s="1709"/>
      <c r="EL212" s="1709"/>
      <c r="EM212" s="1709"/>
      <c r="EN212" s="1709"/>
      <c r="EO212" s="1709"/>
      <c r="EP212" s="1709"/>
      <c r="EQ212" s="1709"/>
      <c r="ER212" s="1709"/>
      <c r="ES212" s="1709"/>
      <c r="ET212" s="1709"/>
      <c r="EU212" s="1709"/>
      <c r="EV212" s="1709"/>
      <c r="EW212" s="1709"/>
      <c r="EX212" s="1709"/>
      <c r="EY212" s="1709"/>
      <c r="EZ212" s="1709"/>
      <c r="FA212" s="1709"/>
      <c r="FB212" s="1709"/>
      <c r="FC212" s="1709"/>
      <c r="FD212" s="1709"/>
      <c r="FE212" s="1709"/>
      <c r="FF212" s="1709"/>
      <c r="FG212" s="1709"/>
      <c r="FH212" s="1709"/>
      <c r="FI212" s="1709"/>
      <c r="FJ212" s="1709"/>
      <c r="FK212" s="1709"/>
      <c r="FL212" s="1709"/>
      <c r="FM212" s="1709"/>
      <c r="FN212" s="1709"/>
      <c r="FO212" s="1709"/>
      <c r="FP212" s="1709"/>
      <c r="FQ212" s="1709"/>
      <c r="FR212" s="1709"/>
      <c r="FS212" s="1709"/>
      <c r="FT212" s="1709"/>
      <c r="FU212" s="1709"/>
      <c r="FV212" s="1709"/>
      <c r="FW212" s="1709"/>
      <c r="FX212" s="1709"/>
      <c r="FY212" s="1709"/>
      <c r="FZ212" s="1709"/>
      <c r="GA212" s="1709"/>
      <c r="GB212" s="1709"/>
      <c r="GC212" s="1709"/>
      <c r="GD212" s="1709"/>
      <c r="GE212" s="1709"/>
      <c r="GF212" s="1709"/>
      <c r="GG212" s="1709"/>
      <c r="GH212" s="1709"/>
      <c r="GI212" s="1709"/>
      <c r="GJ212" s="1709"/>
      <c r="GK212" s="1709"/>
      <c r="GL212" s="1709"/>
      <c r="GM212" s="1709"/>
      <c r="GN212" s="1709"/>
      <c r="GO212" s="1709"/>
      <c r="GP212" s="1709"/>
      <c r="GQ212" s="1709"/>
      <c r="GR212" s="1709"/>
      <c r="GS212" s="1709"/>
      <c r="GT212" s="1709"/>
      <c r="GU212" s="1709"/>
      <c r="GV212" s="1709"/>
      <c r="GW212" s="1709"/>
      <c r="GX212" s="1709"/>
      <c r="GY212" s="1709"/>
      <c r="GZ212" s="1709"/>
      <c r="HA212" s="1709"/>
      <c r="HB212" s="1709"/>
      <c r="HC212" s="1709"/>
      <c r="HD212" s="1709"/>
      <c r="HE212" s="1709"/>
      <c r="HF212" s="1709"/>
      <c r="HG212" s="1709"/>
      <c r="HH212" s="1709"/>
      <c r="HI212" s="1709"/>
      <c r="HJ212" s="1709"/>
      <c r="HK212" s="1709"/>
      <c r="HL212" s="1709"/>
      <c r="HM212" s="1709"/>
      <c r="HN212" s="1709"/>
      <c r="HO212" s="1709"/>
      <c r="HP212" s="1709"/>
      <c r="HQ212" s="1709"/>
      <c r="HR212" s="1709"/>
      <c r="HS212" s="1709"/>
      <c r="HT212" s="1709"/>
      <c r="HU212" s="1709"/>
      <c r="HV212" s="1709"/>
      <c r="HW212" s="1709"/>
      <c r="HX212" s="1709"/>
      <c r="HY212" s="1709"/>
      <c r="HZ212" s="1709"/>
      <c r="IA212" s="1709"/>
      <c r="IB212" s="1709"/>
      <c r="IC212" s="1709"/>
      <c r="ID212" s="1709"/>
      <c r="IE212" s="1709"/>
      <c r="IF212" s="1709"/>
      <c r="IG212" s="1709"/>
      <c r="IH212" s="1709"/>
      <c r="II212" s="1709"/>
      <c r="IJ212" s="1709"/>
      <c r="IK212" s="1709"/>
      <c r="IL212" s="1709"/>
      <c r="IM212" s="1709"/>
      <c r="IN212" s="1709"/>
      <c r="IO212" s="1709"/>
      <c r="IP212" s="1709"/>
      <c r="IQ212" s="1709"/>
      <c r="IR212" s="1709"/>
      <c r="IS212" s="1709"/>
      <c r="IT212" s="1709"/>
      <c r="IU212" s="1709"/>
      <c r="IV212" s="1709"/>
      <c r="IW212" s="1709"/>
      <c r="IX212" s="1709"/>
      <c r="IY212" s="1709"/>
      <c r="IZ212" s="1709"/>
      <c r="JA212" s="1709"/>
      <c r="JB212" s="1709"/>
      <c r="JC212" s="1709"/>
      <c r="JD212" s="1709"/>
      <c r="JE212" s="1709"/>
      <c r="JF212" s="1709"/>
      <c r="JG212" s="1709"/>
      <c r="JH212" s="1709"/>
      <c r="JI212" s="1709"/>
      <c r="JJ212" s="1709"/>
      <c r="JK212" s="1709"/>
      <c r="JL212" s="1709"/>
      <c r="JM212" s="1709"/>
      <c r="JN212" s="1709"/>
      <c r="JO212" s="1709"/>
      <c r="JP212" s="1709"/>
      <c r="JQ212" s="1709"/>
      <c r="JR212" s="1709"/>
      <c r="JS212" s="1709"/>
      <c r="JT212" s="1709"/>
      <c r="JU212" s="1709"/>
      <c r="JV212" s="1709"/>
      <c r="JW212" s="1709"/>
      <c r="JX212" s="1709"/>
      <c r="JY212" s="1709"/>
      <c r="JZ212" s="1709"/>
      <c r="KA212" s="1709"/>
      <c r="KB212" s="1709"/>
      <c r="KC212" s="1709"/>
      <c r="KD212" s="1709"/>
      <c r="KE212" s="1709"/>
      <c r="KF212" s="1709"/>
      <c r="KG212" s="1709"/>
      <c r="KH212" s="1709"/>
      <c r="KI212" s="1709"/>
      <c r="KJ212" s="1709"/>
      <c r="KK212" s="1709"/>
      <c r="KL212" s="1709"/>
      <c r="KM212" s="1709"/>
      <c r="KN212" s="1709"/>
      <c r="KO212" s="1709"/>
      <c r="KP212" s="1709"/>
      <c r="KQ212" s="1709"/>
      <c r="KR212" s="1709"/>
      <c r="KS212" s="1709"/>
      <c r="KT212" s="1709"/>
      <c r="KU212" s="1709"/>
      <c r="KV212" s="1709"/>
      <c r="KW212" s="1709"/>
      <c r="KX212" s="1709"/>
      <c r="KY212" s="1709"/>
      <c r="KZ212" s="1709"/>
      <c r="LA212" s="1709"/>
      <c r="LB212" s="1709"/>
      <c r="LC212" s="1709"/>
      <c r="LD212" s="1710"/>
      <c r="LE212" s="1710"/>
      <c r="LF212" s="1710"/>
      <c r="LG212" s="1710"/>
      <c r="LH212" s="1710"/>
      <c r="LI212" s="1710"/>
      <c r="LJ212" s="1710"/>
      <c r="LK212" s="1710"/>
      <c r="LL212" s="1710"/>
      <c r="LM212" s="1711"/>
    </row>
    <row r="213" s="1482" customFormat="1" ht="47" customHeight="1" spans="1:325">
      <c r="A213" s="2153">
        <v>46006</v>
      </c>
      <c r="B213" s="2154" t="s">
        <v>3453</v>
      </c>
      <c r="C213" s="2155" t="s">
        <v>3454</v>
      </c>
      <c r="D213" s="2156">
        <v>4500188631</v>
      </c>
      <c r="E213" s="2157"/>
      <c r="F213" s="2156" t="s">
        <v>4152</v>
      </c>
      <c r="G213" s="2158" t="s">
        <v>3823</v>
      </c>
      <c r="H213" s="2158" t="s">
        <v>3823</v>
      </c>
      <c r="I213" s="1880" t="s">
        <v>3824</v>
      </c>
      <c r="J213" s="1543">
        <v>2004</v>
      </c>
      <c r="K213" s="1876">
        <v>0</v>
      </c>
      <c r="L213" s="1876">
        <v>6</v>
      </c>
      <c r="M213" s="1876">
        <f t="shared" si="70"/>
        <v>334</v>
      </c>
      <c r="N213" s="2166">
        <v>46045</v>
      </c>
      <c r="O213" s="2166">
        <v>46041</v>
      </c>
      <c r="P213" s="1546"/>
      <c r="Q213" s="1570" t="s">
        <v>4153</v>
      </c>
      <c r="R213" s="2168"/>
      <c r="S213" s="2168" t="s">
        <v>111</v>
      </c>
      <c r="T213" s="1573" t="s">
        <v>4154</v>
      </c>
      <c r="U213" s="1595" t="s">
        <v>88</v>
      </c>
      <c r="V213" s="1595" t="s">
        <v>88</v>
      </c>
      <c r="W213" s="1596" t="s">
        <v>4155</v>
      </c>
      <c r="X213" s="1595"/>
      <c r="Y213" s="1597" t="s">
        <v>4156</v>
      </c>
      <c r="Z213" s="2178" t="s">
        <v>172</v>
      </c>
      <c r="AA213" s="2179">
        <v>4.2594</v>
      </c>
      <c r="AB213" s="2180">
        <f t="shared" si="78"/>
        <v>8535.8376</v>
      </c>
      <c r="AC213" s="1612"/>
      <c r="AD213" s="1613" t="s">
        <v>81</v>
      </c>
      <c r="AE213" s="1613">
        <v>1</v>
      </c>
      <c r="AF213" s="1613"/>
      <c r="AG213" s="1614">
        <f>J213</f>
        <v>2004</v>
      </c>
      <c r="AH213" s="1615"/>
      <c r="AI213" s="1615"/>
      <c r="AJ213" s="1615" t="s">
        <v>1519</v>
      </c>
      <c r="AK213" s="1623">
        <f t="shared" si="90"/>
        <v>2004</v>
      </c>
      <c r="AL213" s="2324"/>
      <c r="AM213" s="1624"/>
      <c r="AN213" s="1625"/>
      <c r="AO213" s="1625"/>
      <c r="AP213" s="1625"/>
      <c r="AQ213" s="1625"/>
      <c r="AR213" s="1625"/>
      <c r="AS213" s="1625"/>
      <c r="AT213" s="1430">
        <f>J213</f>
        <v>2004</v>
      </c>
      <c r="AU213" s="2325"/>
      <c r="AV213" s="2326">
        <f t="shared" si="88"/>
        <v>1920.5</v>
      </c>
      <c r="AW213" s="2329">
        <f t="shared" si="89"/>
        <v>83.5</v>
      </c>
      <c r="AX213" s="1455"/>
      <c r="AY213" s="1455"/>
      <c r="AZ213" s="1455"/>
      <c r="BA213" s="1455"/>
      <c r="BB213" s="1455"/>
      <c r="BC213" s="1455"/>
      <c r="BD213" s="1455"/>
      <c r="BE213" s="1455"/>
      <c r="BF213" s="1455"/>
      <c r="BG213" s="1455"/>
      <c r="BH213" s="1455"/>
      <c r="BI213" s="1455"/>
      <c r="BJ213" s="1455"/>
      <c r="BK213" s="1455"/>
      <c r="BL213" s="1455"/>
      <c r="BM213" s="1455"/>
      <c r="BN213" s="1455"/>
      <c r="BO213" s="1455"/>
      <c r="BP213" s="1455"/>
      <c r="BQ213" s="1455"/>
      <c r="BR213" s="1455"/>
      <c r="BS213" s="1455"/>
      <c r="BT213" s="1455"/>
      <c r="BU213" s="1455"/>
      <c r="BV213" s="1455"/>
      <c r="BW213" s="1455"/>
      <c r="BX213" s="1455"/>
      <c r="BY213" s="1455"/>
      <c r="BZ213" s="1455"/>
      <c r="CA213" s="1455"/>
      <c r="CB213" s="1455"/>
      <c r="CC213" s="1455"/>
      <c r="CD213" s="1455"/>
      <c r="CE213" s="1455"/>
      <c r="CF213" s="1455"/>
      <c r="CG213" s="1455"/>
      <c r="CH213" s="1455"/>
      <c r="CI213" s="1455"/>
      <c r="CJ213" s="1455"/>
      <c r="CK213" s="1455"/>
      <c r="CL213" s="1455"/>
      <c r="CM213" s="1455"/>
      <c r="CN213" s="1455"/>
      <c r="CO213" s="1455"/>
      <c r="CP213" s="1455"/>
      <c r="CQ213" s="1455"/>
      <c r="CR213" s="1455"/>
      <c r="CS213" s="1455"/>
      <c r="CT213" s="1455"/>
      <c r="CU213" s="1455"/>
      <c r="CV213" s="1455"/>
      <c r="CW213" s="1455"/>
      <c r="CX213" s="1455"/>
      <c r="CY213" s="1455"/>
      <c r="CZ213" s="1455"/>
      <c r="DA213" s="1455"/>
      <c r="DB213" s="1455"/>
      <c r="DC213" s="1455"/>
      <c r="DD213" s="1455"/>
      <c r="DE213" s="1455"/>
      <c r="DF213" s="1455"/>
      <c r="DG213" s="1455"/>
      <c r="DH213" s="1455"/>
      <c r="DI213" s="1455"/>
      <c r="DJ213" s="1455"/>
      <c r="DK213" s="1455"/>
      <c r="DL213" s="1455"/>
      <c r="DM213" s="1455"/>
      <c r="DN213" s="1455"/>
      <c r="DO213" s="1455"/>
      <c r="DP213" s="1455"/>
      <c r="DQ213" s="1455"/>
      <c r="DR213" s="1455"/>
      <c r="DS213" s="1455"/>
      <c r="DT213" s="1455"/>
      <c r="DU213" s="1455"/>
      <c r="DV213" s="1455"/>
      <c r="DW213" s="1455"/>
      <c r="DX213" s="1455"/>
      <c r="DY213" s="1455"/>
      <c r="DZ213" s="1455"/>
      <c r="EA213" s="1455"/>
      <c r="EB213" s="1455"/>
      <c r="EC213" s="1455"/>
      <c r="ED213" s="1455"/>
      <c r="EE213" s="1455"/>
      <c r="EF213" s="1455"/>
      <c r="EG213" s="1455"/>
      <c r="EH213" s="1455"/>
      <c r="EI213" s="1455"/>
      <c r="EJ213" s="1455"/>
      <c r="EK213" s="1455"/>
      <c r="EL213" s="1455"/>
      <c r="EM213" s="1455"/>
      <c r="EN213" s="1455"/>
      <c r="EO213" s="1455"/>
      <c r="EP213" s="1455"/>
      <c r="EQ213" s="1455"/>
      <c r="ER213" s="1455"/>
      <c r="ES213" s="1455"/>
      <c r="ET213" s="1455"/>
      <c r="EU213" s="1455"/>
      <c r="EV213" s="1455"/>
      <c r="EW213" s="1455"/>
      <c r="EX213" s="1455"/>
      <c r="EY213" s="1455"/>
      <c r="EZ213" s="1455"/>
      <c r="FA213" s="1455"/>
      <c r="FB213" s="1455"/>
      <c r="FC213" s="1455"/>
      <c r="FD213" s="1455"/>
      <c r="FE213" s="1455"/>
      <c r="FF213" s="1455"/>
      <c r="FG213" s="1455"/>
      <c r="FH213" s="1455"/>
      <c r="FI213" s="1455"/>
      <c r="FJ213" s="1455"/>
      <c r="FK213" s="1455"/>
      <c r="FL213" s="1455"/>
      <c r="FM213" s="1455"/>
      <c r="FN213" s="1455"/>
      <c r="FO213" s="1455"/>
      <c r="FP213" s="1455"/>
      <c r="FQ213" s="1455"/>
      <c r="FR213" s="1455"/>
      <c r="FS213" s="1455"/>
      <c r="FT213" s="1455"/>
      <c r="FU213" s="1455"/>
      <c r="FV213" s="1455"/>
      <c r="FW213" s="1455"/>
      <c r="FX213" s="1455"/>
      <c r="FY213" s="1455"/>
      <c r="FZ213" s="1455"/>
      <c r="GA213" s="1455"/>
      <c r="GB213" s="1455"/>
      <c r="GC213" s="1455"/>
      <c r="GD213" s="1455"/>
      <c r="GE213" s="1455"/>
      <c r="GF213" s="1455"/>
      <c r="GG213" s="1455"/>
      <c r="GH213" s="1455"/>
      <c r="GI213" s="1455"/>
      <c r="GJ213" s="1455"/>
      <c r="GK213" s="1455"/>
      <c r="GL213" s="1455"/>
      <c r="GM213" s="1455"/>
      <c r="GN213" s="1455"/>
      <c r="GO213" s="1455"/>
      <c r="GP213" s="1455"/>
      <c r="GQ213" s="1455"/>
      <c r="GR213" s="1455"/>
      <c r="GS213" s="1455"/>
      <c r="GT213" s="1455"/>
      <c r="GU213" s="1455"/>
      <c r="GV213" s="1455"/>
      <c r="GW213" s="1455"/>
      <c r="GX213" s="1455"/>
      <c r="GY213" s="1455"/>
      <c r="GZ213" s="1455"/>
      <c r="HA213" s="1455"/>
      <c r="HB213" s="1455"/>
      <c r="HC213" s="1455"/>
      <c r="HD213" s="1455"/>
      <c r="HE213" s="1455"/>
      <c r="HF213" s="1455"/>
      <c r="HG213" s="1455"/>
      <c r="HH213" s="1455"/>
      <c r="HI213" s="1455"/>
      <c r="HJ213" s="1455"/>
      <c r="HK213" s="1455"/>
      <c r="HL213" s="1455"/>
      <c r="HM213" s="1455"/>
      <c r="HN213" s="1455"/>
      <c r="HO213" s="1455"/>
      <c r="HP213" s="1455"/>
      <c r="HQ213" s="1455"/>
      <c r="HR213" s="1455"/>
      <c r="HS213" s="1455"/>
      <c r="HT213" s="1455"/>
      <c r="HU213" s="1455"/>
      <c r="HV213" s="1455"/>
      <c r="HW213" s="1455"/>
      <c r="HX213" s="1455"/>
      <c r="HY213" s="1455"/>
      <c r="HZ213" s="1455"/>
      <c r="IA213" s="1455"/>
      <c r="IB213" s="1455"/>
      <c r="IC213" s="1455"/>
      <c r="ID213" s="1455"/>
      <c r="IE213" s="1455"/>
      <c r="IF213" s="1455"/>
      <c r="IG213" s="1455"/>
      <c r="IH213" s="1455"/>
      <c r="II213" s="1455"/>
      <c r="IJ213" s="1455"/>
      <c r="IK213" s="1455"/>
      <c r="IL213" s="1455"/>
      <c r="IM213" s="1455"/>
      <c r="IN213" s="1455"/>
      <c r="IO213" s="1455"/>
      <c r="IP213" s="1455"/>
      <c r="IQ213" s="1455"/>
      <c r="IR213" s="1455"/>
      <c r="IS213" s="1455"/>
      <c r="IT213" s="1455"/>
      <c r="IU213" s="1455"/>
      <c r="IV213" s="1455"/>
      <c r="IW213" s="1455"/>
      <c r="IX213" s="1455"/>
      <c r="IY213" s="1455"/>
      <c r="IZ213" s="1455"/>
      <c r="JA213" s="1455"/>
      <c r="JB213" s="1455"/>
      <c r="JC213" s="1455"/>
      <c r="JD213" s="1455"/>
      <c r="JE213" s="1455"/>
      <c r="JF213" s="1455"/>
      <c r="JG213" s="1455"/>
      <c r="JH213" s="1455"/>
      <c r="JI213" s="1455"/>
      <c r="JJ213" s="1455"/>
      <c r="JK213" s="1455"/>
      <c r="JL213" s="1455"/>
      <c r="JM213" s="1455"/>
      <c r="JN213" s="1455"/>
      <c r="JO213" s="1455"/>
      <c r="JP213" s="1455"/>
      <c r="JQ213" s="1455"/>
      <c r="JR213" s="1455"/>
      <c r="JS213" s="1455"/>
      <c r="JT213" s="1455"/>
      <c r="JU213" s="1455"/>
      <c r="JV213" s="1455"/>
      <c r="JW213" s="1455"/>
      <c r="JX213" s="1455"/>
      <c r="JY213" s="1455"/>
      <c r="JZ213" s="1455"/>
      <c r="KA213" s="1455"/>
      <c r="KB213" s="1455"/>
      <c r="KC213" s="1455"/>
      <c r="KD213" s="1455"/>
      <c r="KE213" s="1455"/>
      <c r="KF213" s="1455"/>
      <c r="KG213" s="1455"/>
      <c r="KH213" s="1455"/>
      <c r="KI213" s="1455"/>
      <c r="KJ213" s="1455"/>
      <c r="KK213" s="1455"/>
      <c r="KL213" s="1455"/>
      <c r="KM213" s="1455"/>
      <c r="KN213" s="1455"/>
      <c r="KO213" s="1455"/>
      <c r="KP213" s="1455"/>
      <c r="KQ213" s="1455"/>
      <c r="KR213" s="1455"/>
      <c r="KS213" s="1455"/>
      <c r="KT213" s="1455"/>
      <c r="KU213" s="1455"/>
      <c r="KV213" s="1455"/>
      <c r="KW213" s="1455"/>
      <c r="KX213" s="1455"/>
      <c r="KY213" s="1455"/>
      <c r="KZ213" s="1455"/>
      <c r="LA213" s="1455"/>
      <c r="LB213" s="1455"/>
      <c r="LC213" s="1455"/>
      <c r="LD213" s="1467"/>
      <c r="LE213" s="1467"/>
      <c r="LF213" s="1467"/>
      <c r="LG213" s="1467"/>
      <c r="LH213" s="1467"/>
      <c r="LI213" s="1467"/>
      <c r="LJ213" s="1467"/>
      <c r="LK213" s="1467"/>
      <c r="LL213" s="1467"/>
      <c r="LM213" s="1645"/>
    </row>
    <row r="214" s="1483" customFormat="1" ht="47" customHeight="1" spans="1:325">
      <c r="A214" s="2197">
        <v>46001</v>
      </c>
      <c r="B214" s="2198" t="s">
        <v>278</v>
      </c>
      <c r="C214" s="2199" t="s">
        <v>342</v>
      </c>
      <c r="D214" s="2200">
        <v>4500188547</v>
      </c>
      <c r="E214" s="2332">
        <v>36099</v>
      </c>
      <c r="F214" s="2200" t="s">
        <v>4157</v>
      </c>
      <c r="G214" s="2202" t="s">
        <v>3580</v>
      </c>
      <c r="H214" s="2202" t="s">
        <v>3580</v>
      </c>
      <c r="I214" s="2055" t="s">
        <v>3581</v>
      </c>
      <c r="J214" s="1667">
        <v>2100</v>
      </c>
      <c r="K214" s="2056">
        <v>0</v>
      </c>
      <c r="L214" s="2056">
        <v>6</v>
      </c>
      <c r="M214" s="2056">
        <f t="shared" si="70"/>
        <v>350</v>
      </c>
      <c r="N214" s="2211">
        <v>46041</v>
      </c>
      <c r="O214" s="2211">
        <v>46039</v>
      </c>
      <c r="P214" s="1671"/>
      <c r="Q214" s="1570" t="s">
        <v>4153</v>
      </c>
      <c r="R214" s="2214" t="s">
        <v>4158</v>
      </c>
      <c r="S214" s="2214" t="s">
        <v>111</v>
      </c>
      <c r="T214" s="1681">
        <v>46001</v>
      </c>
      <c r="U214" s="1685" t="s">
        <v>88</v>
      </c>
      <c r="V214" s="1685" t="s">
        <v>4143</v>
      </c>
      <c r="W214" s="1686" t="s">
        <v>4159</v>
      </c>
      <c r="X214" s="1685"/>
      <c r="Y214" s="1687" t="s">
        <v>4160</v>
      </c>
      <c r="Z214" s="2220" t="s">
        <v>1231</v>
      </c>
      <c r="AA214" s="2221">
        <v>2.2168</v>
      </c>
      <c r="AB214" s="2222">
        <f t="shared" si="78"/>
        <v>4655.28</v>
      </c>
      <c r="AC214" s="1695"/>
      <c r="AD214" s="1696" t="s">
        <v>81</v>
      </c>
      <c r="AE214" s="1696">
        <v>9</v>
      </c>
      <c r="AF214" s="1696">
        <f t="shared" ref="AF214:AF222" si="91">J214</f>
        <v>2100</v>
      </c>
      <c r="AG214" s="1697"/>
      <c r="AH214" s="1698"/>
      <c r="AI214" s="1698"/>
      <c r="AJ214" s="1698" t="s">
        <v>63</v>
      </c>
      <c r="AK214" s="1700">
        <f t="shared" si="90"/>
        <v>2100</v>
      </c>
      <c r="AL214" s="2376"/>
      <c r="AM214" s="1701">
        <f>J214/9</f>
        <v>233.333333333333</v>
      </c>
      <c r="AN214" s="1702">
        <f>J214/9</f>
        <v>233.333333333333</v>
      </c>
      <c r="AO214" s="1702">
        <f>J214/9</f>
        <v>233.333333333333</v>
      </c>
      <c r="AP214" s="1702">
        <f>J214/9</f>
        <v>233.333333333333</v>
      </c>
      <c r="AQ214" s="1702">
        <f>J214/9</f>
        <v>233.333333333333</v>
      </c>
      <c r="AR214" s="1702">
        <f>J214/9</f>
        <v>233.333333333333</v>
      </c>
      <c r="AS214" s="1702">
        <f>J214/9</f>
        <v>233.333333333333</v>
      </c>
      <c r="AT214" s="1702">
        <f>J214/9</f>
        <v>233.333333333333</v>
      </c>
      <c r="AU214" s="2386">
        <f>J214/9</f>
        <v>233.333333333333</v>
      </c>
      <c r="AV214" s="2387">
        <f t="shared" si="88"/>
        <v>223.611111111111</v>
      </c>
      <c r="AW214" s="2299">
        <f t="shared" si="89"/>
        <v>9.72222222222222</v>
      </c>
      <c r="AX214" s="1709"/>
      <c r="AY214" s="1709"/>
      <c r="AZ214" s="1709"/>
      <c r="BA214" s="1709"/>
      <c r="BB214" s="1709"/>
      <c r="BC214" s="1709"/>
      <c r="BD214" s="1709"/>
      <c r="BE214" s="1709"/>
      <c r="BF214" s="1709"/>
      <c r="BG214" s="1709"/>
      <c r="BH214" s="1709"/>
      <c r="BI214" s="1709"/>
      <c r="BJ214" s="1709"/>
      <c r="BK214" s="1709"/>
      <c r="BL214" s="1709"/>
      <c r="BM214" s="1709"/>
      <c r="BN214" s="1709"/>
      <c r="BO214" s="1709"/>
      <c r="BP214" s="1709"/>
      <c r="BQ214" s="1709"/>
      <c r="BR214" s="1709"/>
      <c r="BS214" s="1709"/>
      <c r="BT214" s="1709"/>
      <c r="BU214" s="1709"/>
      <c r="BV214" s="1709"/>
      <c r="BW214" s="1709"/>
      <c r="BX214" s="1709"/>
      <c r="BY214" s="1709"/>
      <c r="BZ214" s="1709"/>
      <c r="CA214" s="1709"/>
      <c r="CB214" s="1709"/>
      <c r="CC214" s="1709"/>
      <c r="CD214" s="1709"/>
      <c r="CE214" s="1709"/>
      <c r="CF214" s="1709"/>
      <c r="CG214" s="1709"/>
      <c r="CH214" s="1709"/>
      <c r="CI214" s="1709"/>
      <c r="CJ214" s="1709"/>
      <c r="CK214" s="1709"/>
      <c r="CL214" s="1709"/>
      <c r="CM214" s="1709"/>
      <c r="CN214" s="1709"/>
      <c r="CO214" s="1709"/>
      <c r="CP214" s="1709"/>
      <c r="CQ214" s="1709"/>
      <c r="CR214" s="1709"/>
      <c r="CS214" s="1709"/>
      <c r="CT214" s="1709"/>
      <c r="CU214" s="1709"/>
      <c r="CV214" s="1709"/>
      <c r="CW214" s="1709"/>
      <c r="CX214" s="1709"/>
      <c r="CY214" s="1709"/>
      <c r="CZ214" s="1709"/>
      <c r="DA214" s="1709"/>
      <c r="DB214" s="1709"/>
      <c r="DC214" s="1709"/>
      <c r="DD214" s="1709"/>
      <c r="DE214" s="1709"/>
      <c r="DF214" s="1709"/>
      <c r="DG214" s="1709"/>
      <c r="DH214" s="1709"/>
      <c r="DI214" s="1709"/>
      <c r="DJ214" s="1709"/>
      <c r="DK214" s="1709"/>
      <c r="DL214" s="1709"/>
      <c r="DM214" s="1709"/>
      <c r="DN214" s="1709"/>
      <c r="DO214" s="1709"/>
      <c r="DP214" s="1709"/>
      <c r="DQ214" s="1709"/>
      <c r="DR214" s="1709"/>
      <c r="DS214" s="1709"/>
      <c r="DT214" s="1709"/>
      <c r="DU214" s="1709"/>
      <c r="DV214" s="1709"/>
      <c r="DW214" s="1709"/>
      <c r="DX214" s="1709"/>
      <c r="DY214" s="1709"/>
      <c r="DZ214" s="1709"/>
      <c r="EA214" s="1709"/>
      <c r="EB214" s="1709"/>
      <c r="EC214" s="1709"/>
      <c r="ED214" s="1709"/>
      <c r="EE214" s="1709"/>
      <c r="EF214" s="1709"/>
      <c r="EG214" s="1709"/>
      <c r="EH214" s="1709"/>
      <c r="EI214" s="1709"/>
      <c r="EJ214" s="1709"/>
      <c r="EK214" s="1709"/>
      <c r="EL214" s="1709"/>
      <c r="EM214" s="1709"/>
      <c r="EN214" s="1709"/>
      <c r="EO214" s="1709"/>
      <c r="EP214" s="1709"/>
      <c r="EQ214" s="1709"/>
      <c r="ER214" s="1709"/>
      <c r="ES214" s="1709"/>
      <c r="ET214" s="1709"/>
      <c r="EU214" s="1709"/>
      <c r="EV214" s="1709"/>
      <c r="EW214" s="1709"/>
      <c r="EX214" s="1709"/>
      <c r="EY214" s="1709"/>
      <c r="EZ214" s="1709"/>
      <c r="FA214" s="1709"/>
      <c r="FB214" s="1709"/>
      <c r="FC214" s="1709"/>
      <c r="FD214" s="1709"/>
      <c r="FE214" s="1709"/>
      <c r="FF214" s="1709"/>
      <c r="FG214" s="1709"/>
      <c r="FH214" s="1709"/>
      <c r="FI214" s="1709"/>
      <c r="FJ214" s="1709"/>
      <c r="FK214" s="1709"/>
      <c r="FL214" s="1709"/>
      <c r="FM214" s="1709"/>
      <c r="FN214" s="1709"/>
      <c r="FO214" s="1709"/>
      <c r="FP214" s="1709"/>
      <c r="FQ214" s="1709"/>
      <c r="FR214" s="1709"/>
      <c r="FS214" s="1709"/>
      <c r="FT214" s="1709"/>
      <c r="FU214" s="1709"/>
      <c r="FV214" s="1709"/>
      <c r="FW214" s="1709"/>
      <c r="FX214" s="1709"/>
      <c r="FY214" s="1709"/>
      <c r="FZ214" s="1709"/>
      <c r="GA214" s="1709"/>
      <c r="GB214" s="1709"/>
      <c r="GC214" s="1709"/>
      <c r="GD214" s="1709"/>
      <c r="GE214" s="1709"/>
      <c r="GF214" s="1709"/>
      <c r="GG214" s="1709"/>
      <c r="GH214" s="1709"/>
      <c r="GI214" s="1709"/>
      <c r="GJ214" s="1709"/>
      <c r="GK214" s="1709"/>
      <c r="GL214" s="1709"/>
      <c r="GM214" s="1709"/>
      <c r="GN214" s="1709"/>
      <c r="GO214" s="1709"/>
      <c r="GP214" s="1709"/>
      <c r="GQ214" s="1709"/>
      <c r="GR214" s="1709"/>
      <c r="GS214" s="1709"/>
      <c r="GT214" s="1709"/>
      <c r="GU214" s="1709"/>
      <c r="GV214" s="1709"/>
      <c r="GW214" s="1709"/>
      <c r="GX214" s="1709"/>
      <c r="GY214" s="1709"/>
      <c r="GZ214" s="1709"/>
      <c r="HA214" s="1709"/>
      <c r="HB214" s="1709"/>
      <c r="HC214" s="1709"/>
      <c r="HD214" s="1709"/>
      <c r="HE214" s="1709"/>
      <c r="HF214" s="1709"/>
      <c r="HG214" s="1709"/>
      <c r="HH214" s="1709"/>
      <c r="HI214" s="1709"/>
      <c r="HJ214" s="1709"/>
      <c r="HK214" s="1709"/>
      <c r="HL214" s="1709"/>
      <c r="HM214" s="1709"/>
      <c r="HN214" s="1709"/>
      <c r="HO214" s="1709"/>
      <c r="HP214" s="1709"/>
      <c r="HQ214" s="1709"/>
      <c r="HR214" s="1709"/>
      <c r="HS214" s="1709"/>
      <c r="HT214" s="1709"/>
      <c r="HU214" s="1709"/>
      <c r="HV214" s="1709"/>
      <c r="HW214" s="1709"/>
      <c r="HX214" s="1709"/>
      <c r="HY214" s="1709"/>
      <c r="HZ214" s="1709"/>
      <c r="IA214" s="1709"/>
      <c r="IB214" s="1709"/>
      <c r="IC214" s="1709"/>
      <c r="ID214" s="1709"/>
      <c r="IE214" s="1709"/>
      <c r="IF214" s="1709"/>
      <c r="IG214" s="1709"/>
      <c r="IH214" s="1709"/>
      <c r="II214" s="1709"/>
      <c r="IJ214" s="1709"/>
      <c r="IK214" s="1709"/>
      <c r="IL214" s="1709"/>
      <c r="IM214" s="1709"/>
      <c r="IN214" s="1709"/>
      <c r="IO214" s="1709"/>
      <c r="IP214" s="1709"/>
      <c r="IQ214" s="1709"/>
      <c r="IR214" s="1709"/>
      <c r="IS214" s="1709"/>
      <c r="IT214" s="1709"/>
      <c r="IU214" s="1709"/>
      <c r="IV214" s="1709"/>
      <c r="IW214" s="1709"/>
      <c r="IX214" s="1709"/>
      <c r="IY214" s="1709"/>
      <c r="IZ214" s="1709"/>
      <c r="JA214" s="1709"/>
      <c r="JB214" s="1709"/>
      <c r="JC214" s="1709"/>
      <c r="JD214" s="1709"/>
      <c r="JE214" s="1709"/>
      <c r="JF214" s="1709"/>
      <c r="JG214" s="1709"/>
      <c r="JH214" s="1709"/>
      <c r="JI214" s="1709"/>
      <c r="JJ214" s="1709"/>
      <c r="JK214" s="1709"/>
      <c r="JL214" s="1709"/>
      <c r="JM214" s="1709"/>
      <c r="JN214" s="1709"/>
      <c r="JO214" s="1709"/>
      <c r="JP214" s="1709"/>
      <c r="JQ214" s="1709"/>
      <c r="JR214" s="1709"/>
      <c r="JS214" s="1709"/>
      <c r="JT214" s="1709"/>
      <c r="JU214" s="1709"/>
      <c r="JV214" s="1709"/>
      <c r="JW214" s="1709"/>
      <c r="JX214" s="1709"/>
      <c r="JY214" s="1709"/>
      <c r="JZ214" s="1709"/>
      <c r="KA214" s="1709"/>
      <c r="KB214" s="1709"/>
      <c r="KC214" s="1709"/>
      <c r="KD214" s="1709"/>
      <c r="KE214" s="1709"/>
      <c r="KF214" s="1709"/>
      <c r="KG214" s="1709"/>
      <c r="KH214" s="1709"/>
      <c r="KI214" s="1709"/>
      <c r="KJ214" s="1709"/>
      <c r="KK214" s="1709"/>
      <c r="KL214" s="1709"/>
      <c r="KM214" s="1709"/>
      <c r="KN214" s="1709"/>
      <c r="KO214" s="1709"/>
      <c r="KP214" s="1709"/>
      <c r="KQ214" s="1709"/>
      <c r="KR214" s="1709"/>
      <c r="KS214" s="1709"/>
      <c r="KT214" s="1709"/>
      <c r="KU214" s="1709"/>
      <c r="KV214" s="1709"/>
      <c r="KW214" s="1709"/>
      <c r="KX214" s="1709"/>
      <c r="KY214" s="1709"/>
      <c r="KZ214" s="1709"/>
      <c r="LA214" s="1709"/>
      <c r="LB214" s="1709"/>
      <c r="LC214" s="1709"/>
      <c r="LD214" s="1710"/>
      <c r="LE214" s="1710"/>
      <c r="LF214" s="1710"/>
      <c r="LG214" s="1710"/>
      <c r="LH214" s="1710"/>
      <c r="LI214" s="1710"/>
      <c r="LJ214" s="1710"/>
      <c r="LK214" s="1710"/>
      <c r="LL214" s="1710"/>
      <c r="LM214" s="1711"/>
    </row>
    <row r="215" s="1484" customFormat="1" ht="47" customHeight="1" spans="1:325">
      <c r="A215" s="2203">
        <v>45944</v>
      </c>
      <c r="B215" s="2204" t="s">
        <v>4100</v>
      </c>
      <c r="C215" s="2205" t="s">
        <v>98</v>
      </c>
      <c r="D215" s="2206">
        <v>4500181888</v>
      </c>
      <c r="E215" s="2331">
        <v>116989262</v>
      </c>
      <c r="F215" s="2206" t="s">
        <v>4161</v>
      </c>
      <c r="G215" s="2208" t="s">
        <v>4102</v>
      </c>
      <c r="H215" s="2208" t="s">
        <v>3897</v>
      </c>
      <c r="I215" s="1746" t="s">
        <v>3762</v>
      </c>
      <c r="J215" s="1736">
        <v>2592</v>
      </c>
      <c r="K215" s="1747">
        <v>0</v>
      </c>
      <c r="L215" s="1747">
        <v>36</v>
      </c>
      <c r="M215" s="1747">
        <f t="shared" si="70"/>
        <v>72</v>
      </c>
      <c r="N215" s="2348">
        <v>46078</v>
      </c>
      <c r="O215" s="2348">
        <v>46076</v>
      </c>
      <c r="P215" s="1740"/>
      <c r="Q215" s="1903" t="s">
        <v>78</v>
      </c>
      <c r="R215" s="2215"/>
      <c r="S215" s="2215" t="s">
        <v>168</v>
      </c>
      <c r="T215" s="1758">
        <v>46317</v>
      </c>
      <c r="U215" s="1770" t="s">
        <v>111</v>
      </c>
      <c r="V215" s="1770" t="s">
        <v>88</v>
      </c>
      <c r="W215" s="1771"/>
      <c r="X215" s="1770"/>
      <c r="Y215" s="1772" t="s">
        <v>4162</v>
      </c>
      <c r="Z215" s="2224" t="s">
        <v>2516</v>
      </c>
      <c r="AA215" s="2225">
        <v>18.9832</v>
      </c>
      <c r="AB215" s="2226">
        <f>AA215*M215</f>
        <v>1366.7904</v>
      </c>
      <c r="AC215" s="1791"/>
      <c r="AD215" s="1792" t="s">
        <v>81</v>
      </c>
      <c r="AE215" s="1792">
        <v>8</v>
      </c>
      <c r="AF215" s="1792">
        <f t="shared" si="91"/>
        <v>2592</v>
      </c>
      <c r="AG215" s="1793"/>
      <c r="AH215" s="1794">
        <f>M215</f>
        <v>72</v>
      </c>
      <c r="AI215" s="1794"/>
      <c r="AJ215" s="1794" t="s">
        <v>63</v>
      </c>
      <c r="AK215" s="1801">
        <f t="shared" si="90"/>
        <v>2592</v>
      </c>
      <c r="AL215" s="2375"/>
      <c r="AM215" s="1802">
        <f>J215/36*4</f>
        <v>288</v>
      </c>
      <c r="AN215" s="1803">
        <f>J215/36*4</f>
        <v>288</v>
      </c>
      <c r="AO215" s="1803">
        <f>J215/36*4</f>
        <v>288</v>
      </c>
      <c r="AP215" s="1803">
        <f>J215/36*4</f>
        <v>288</v>
      </c>
      <c r="AQ215" s="1803">
        <f>J215/36*5</f>
        <v>360</v>
      </c>
      <c r="AR215" s="1803">
        <f>J215/36*5</f>
        <v>360</v>
      </c>
      <c r="AS215" s="1803"/>
      <c r="AT215" s="1803">
        <f>J215/36*5</f>
        <v>360</v>
      </c>
      <c r="AU215" s="2384">
        <f>J215/36*5</f>
        <v>360</v>
      </c>
      <c r="AV215" s="2385" t="s">
        <v>551</v>
      </c>
      <c r="AW215" s="2397" t="s">
        <v>552</v>
      </c>
      <c r="AX215" s="1814"/>
      <c r="AY215" s="1814"/>
      <c r="AZ215" s="1814"/>
      <c r="BA215" s="1814"/>
      <c r="BB215" s="1814"/>
      <c r="BC215" s="1814"/>
      <c r="BD215" s="1814"/>
      <c r="BE215" s="1814"/>
      <c r="BF215" s="1814"/>
      <c r="BG215" s="1814"/>
      <c r="BH215" s="1814"/>
      <c r="BI215" s="1814"/>
      <c r="BJ215" s="1814"/>
      <c r="BK215" s="1814"/>
      <c r="BL215" s="1814"/>
      <c r="BM215" s="1814"/>
      <c r="BN215" s="1814"/>
      <c r="BO215" s="1814"/>
      <c r="BP215" s="1814"/>
      <c r="BQ215" s="1814"/>
      <c r="BR215" s="1814"/>
      <c r="BS215" s="1814"/>
      <c r="BT215" s="1814"/>
      <c r="BU215" s="1814"/>
      <c r="BV215" s="1814"/>
      <c r="BW215" s="1814"/>
      <c r="BX215" s="1814"/>
      <c r="BY215" s="1814"/>
      <c r="BZ215" s="1814"/>
      <c r="CA215" s="1814"/>
      <c r="CB215" s="1814"/>
      <c r="CC215" s="1814"/>
      <c r="CD215" s="1814"/>
      <c r="CE215" s="1814"/>
      <c r="CF215" s="1814"/>
      <c r="CG215" s="1814"/>
      <c r="CH215" s="1814"/>
      <c r="CI215" s="1814"/>
      <c r="CJ215" s="1814"/>
      <c r="CK215" s="1814"/>
      <c r="CL215" s="1814"/>
      <c r="CM215" s="1814"/>
      <c r="CN215" s="1814"/>
      <c r="CO215" s="1814"/>
      <c r="CP215" s="1814"/>
      <c r="CQ215" s="1814"/>
      <c r="CR215" s="1814"/>
      <c r="CS215" s="1814"/>
      <c r="CT215" s="1814"/>
      <c r="CU215" s="1814"/>
      <c r="CV215" s="1814"/>
      <c r="CW215" s="1814"/>
      <c r="CX215" s="1814"/>
      <c r="CY215" s="1814"/>
      <c r="CZ215" s="1814"/>
      <c r="DA215" s="1814"/>
      <c r="DB215" s="1814"/>
      <c r="DC215" s="1814"/>
      <c r="DD215" s="1814"/>
      <c r="DE215" s="1814"/>
      <c r="DF215" s="1814"/>
      <c r="DG215" s="1814"/>
      <c r="DH215" s="1814"/>
      <c r="DI215" s="1814"/>
      <c r="DJ215" s="1814"/>
      <c r="DK215" s="1814"/>
      <c r="DL215" s="1814"/>
      <c r="DM215" s="1814"/>
      <c r="DN215" s="1814"/>
      <c r="DO215" s="1814"/>
      <c r="DP215" s="1814"/>
      <c r="DQ215" s="1814"/>
      <c r="DR215" s="1814"/>
      <c r="DS215" s="1814"/>
      <c r="DT215" s="1814"/>
      <c r="DU215" s="1814"/>
      <c r="DV215" s="1814"/>
      <c r="DW215" s="1814"/>
      <c r="DX215" s="1814"/>
      <c r="DY215" s="1814"/>
      <c r="DZ215" s="1814"/>
      <c r="EA215" s="1814"/>
      <c r="EB215" s="1814"/>
      <c r="EC215" s="1814"/>
      <c r="ED215" s="1814"/>
      <c r="EE215" s="1814"/>
      <c r="EF215" s="1814"/>
      <c r="EG215" s="1814"/>
      <c r="EH215" s="1814"/>
      <c r="EI215" s="1814"/>
      <c r="EJ215" s="1814"/>
      <c r="EK215" s="1814"/>
      <c r="EL215" s="1814"/>
      <c r="EM215" s="1814"/>
      <c r="EN215" s="1814"/>
      <c r="EO215" s="1814"/>
      <c r="EP215" s="1814"/>
      <c r="EQ215" s="1814"/>
      <c r="ER215" s="1814"/>
      <c r="ES215" s="1814"/>
      <c r="ET215" s="1814"/>
      <c r="EU215" s="1814"/>
      <c r="EV215" s="1814"/>
      <c r="EW215" s="1814"/>
      <c r="EX215" s="1814"/>
      <c r="EY215" s="1814"/>
      <c r="EZ215" s="1814"/>
      <c r="FA215" s="1814"/>
      <c r="FB215" s="1814"/>
      <c r="FC215" s="1814"/>
      <c r="FD215" s="1814"/>
      <c r="FE215" s="1814"/>
      <c r="FF215" s="1814"/>
      <c r="FG215" s="1814"/>
      <c r="FH215" s="1814"/>
      <c r="FI215" s="1814"/>
      <c r="FJ215" s="1814"/>
      <c r="FK215" s="1814"/>
      <c r="FL215" s="1814"/>
      <c r="FM215" s="1814"/>
      <c r="FN215" s="1814"/>
      <c r="FO215" s="1814"/>
      <c r="FP215" s="1814"/>
      <c r="FQ215" s="1814"/>
      <c r="FR215" s="1814"/>
      <c r="FS215" s="1814"/>
      <c r="FT215" s="1814"/>
      <c r="FU215" s="1814"/>
      <c r="FV215" s="1814"/>
      <c r="FW215" s="1814"/>
      <c r="FX215" s="1814"/>
      <c r="FY215" s="1814"/>
      <c r="FZ215" s="1814"/>
      <c r="GA215" s="1814"/>
      <c r="GB215" s="1814"/>
      <c r="GC215" s="1814"/>
      <c r="GD215" s="1814"/>
      <c r="GE215" s="1814"/>
      <c r="GF215" s="1814"/>
      <c r="GG215" s="1814"/>
      <c r="GH215" s="1814"/>
      <c r="GI215" s="1814"/>
      <c r="GJ215" s="1814"/>
      <c r="GK215" s="1814"/>
      <c r="GL215" s="1814"/>
      <c r="GM215" s="1814"/>
      <c r="GN215" s="1814"/>
      <c r="GO215" s="1814"/>
      <c r="GP215" s="1814"/>
      <c r="GQ215" s="1814"/>
      <c r="GR215" s="1814"/>
      <c r="GS215" s="1814"/>
      <c r="GT215" s="1814"/>
      <c r="GU215" s="1814"/>
      <c r="GV215" s="1814"/>
      <c r="GW215" s="1814"/>
      <c r="GX215" s="1814"/>
      <c r="GY215" s="1814"/>
      <c r="GZ215" s="1814"/>
      <c r="HA215" s="1814"/>
      <c r="HB215" s="1814"/>
      <c r="HC215" s="1814"/>
      <c r="HD215" s="1814"/>
      <c r="HE215" s="1814"/>
      <c r="HF215" s="1814"/>
      <c r="HG215" s="1814"/>
      <c r="HH215" s="1814"/>
      <c r="HI215" s="1814"/>
      <c r="HJ215" s="1814"/>
      <c r="HK215" s="1814"/>
      <c r="HL215" s="1814"/>
      <c r="HM215" s="1814"/>
      <c r="HN215" s="1814"/>
      <c r="HO215" s="1814"/>
      <c r="HP215" s="1814"/>
      <c r="HQ215" s="1814"/>
      <c r="HR215" s="1814"/>
      <c r="HS215" s="1814"/>
      <c r="HT215" s="1814"/>
      <c r="HU215" s="1814"/>
      <c r="HV215" s="1814"/>
      <c r="HW215" s="1814"/>
      <c r="HX215" s="1814"/>
      <c r="HY215" s="1814"/>
      <c r="HZ215" s="1814"/>
      <c r="IA215" s="1814"/>
      <c r="IB215" s="1814"/>
      <c r="IC215" s="1814"/>
      <c r="ID215" s="1814"/>
      <c r="IE215" s="1814"/>
      <c r="IF215" s="1814"/>
      <c r="IG215" s="1814"/>
      <c r="IH215" s="1814"/>
      <c r="II215" s="1814"/>
      <c r="IJ215" s="1814"/>
      <c r="IK215" s="1814"/>
      <c r="IL215" s="1814"/>
      <c r="IM215" s="1814"/>
      <c r="IN215" s="1814"/>
      <c r="IO215" s="1814"/>
      <c r="IP215" s="1814"/>
      <c r="IQ215" s="1814"/>
      <c r="IR215" s="1814"/>
      <c r="IS215" s="1814"/>
      <c r="IT215" s="1814"/>
      <c r="IU215" s="1814"/>
      <c r="IV215" s="1814"/>
      <c r="IW215" s="1814"/>
      <c r="IX215" s="1814"/>
      <c r="IY215" s="1814"/>
      <c r="IZ215" s="1814"/>
      <c r="JA215" s="1814"/>
      <c r="JB215" s="1814"/>
      <c r="JC215" s="1814"/>
      <c r="JD215" s="1814"/>
      <c r="JE215" s="1814"/>
      <c r="JF215" s="1814"/>
      <c r="JG215" s="1814"/>
      <c r="JH215" s="1814"/>
      <c r="JI215" s="1814"/>
      <c r="JJ215" s="1814"/>
      <c r="JK215" s="1814"/>
      <c r="JL215" s="1814"/>
      <c r="JM215" s="1814"/>
      <c r="JN215" s="1814"/>
      <c r="JO215" s="1814"/>
      <c r="JP215" s="1814"/>
      <c r="JQ215" s="1814"/>
      <c r="JR215" s="1814"/>
      <c r="JS215" s="1814"/>
      <c r="JT215" s="1814"/>
      <c r="JU215" s="1814"/>
      <c r="JV215" s="1814"/>
      <c r="JW215" s="1814"/>
      <c r="JX215" s="1814"/>
      <c r="JY215" s="1814"/>
      <c r="JZ215" s="1814"/>
      <c r="KA215" s="1814"/>
      <c r="KB215" s="1814"/>
      <c r="KC215" s="1814"/>
      <c r="KD215" s="1814"/>
      <c r="KE215" s="1814"/>
      <c r="KF215" s="1814"/>
      <c r="KG215" s="1814"/>
      <c r="KH215" s="1814"/>
      <c r="KI215" s="1814"/>
      <c r="KJ215" s="1814"/>
      <c r="KK215" s="1814"/>
      <c r="KL215" s="1814"/>
      <c r="KM215" s="1814"/>
      <c r="KN215" s="1814"/>
      <c r="KO215" s="1814"/>
      <c r="KP215" s="1814"/>
      <c r="KQ215" s="1814"/>
      <c r="KR215" s="1814"/>
      <c r="KS215" s="1814"/>
      <c r="KT215" s="1814"/>
      <c r="KU215" s="1814"/>
      <c r="KV215" s="1814"/>
      <c r="KW215" s="1814"/>
      <c r="KX215" s="1814"/>
      <c r="KY215" s="1814"/>
      <c r="KZ215" s="1814"/>
      <c r="LA215" s="1814"/>
      <c r="LB215" s="1814"/>
      <c r="LC215" s="1814"/>
      <c r="LD215" s="1825"/>
      <c r="LE215" s="1825"/>
      <c r="LF215" s="1825"/>
      <c r="LG215" s="1825"/>
      <c r="LH215" s="1825"/>
      <c r="LI215" s="1825"/>
      <c r="LJ215" s="1825"/>
      <c r="LK215" s="1825"/>
      <c r="LL215" s="1825"/>
      <c r="LM215" s="1826"/>
    </row>
    <row r="216" s="1223" customFormat="1" ht="47" customHeight="1" spans="1:325">
      <c r="A216" s="2196">
        <v>46000</v>
      </c>
      <c r="B216" s="1867" t="s">
        <v>671</v>
      </c>
      <c r="C216" s="1868" t="s">
        <v>342</v>
      </c>
      <c r="D216" s="1869">
        <v>4500187028</v>
      </c>
      <c r="E216" s="2333" t="s">
        <v>4163</v>
      </c>
      <c r="F216" s="1869" t="s">
        <v>4164</v>
      </c>
      <c r="G216" s="1967" t="s">
        <v>3580</v>
      </c>
      <c r="H216" s="1967" t="s">
        <v>3580</v>
      </c>
      <c r="I216" s="1887" t="s">
        <v>3581</v>
      </c>
      <c r="J216" s="1277">
        <v>504</v>
      </c>
      <c r="K216" s="1068">
        <v>0</v>
      </c>
      <c r="L216" s="1068">
        <v>6</v>
      </c>
      <c r="M216" s="1068">
        <f t="shared" si="70"/>
        <v>84</v>
      </c>
      <c r="N216" s="2209">
        <v>46090</v>
      </c>
      <c r="O216" s="2209">
        <v>46088</v>
      </c>
      <c r="P216" s="1884"/>
      <c r="Q216" s="1908"/>
      <c r="R216" s="1919"/>
      <c r="S216" s="1919" t="s">
        <v>111</v>
      </c>
      <c r="T216" s="1335">
        <v>46000</v>
      </c>
      <c r="U216" s="1336" t="s">
        <v>111</v>
      </c>
      <c r="V216" s="1336" t="s">
        <v>4149</v>
      </c>
      <c r="W216" s="1937"/>
      <c r="X216" s="1336"/>
      <c r="Y216" s="1390" t="s">
        <v>4165</v>
      </c>
      <c r="Z216" s="1938" t="s">
        <v>299</v>
      </c>
      <c r="AA216" s="2217">
        <v>3.6946</v>
      </c>
      <c r="AB216" s="2218">
        <f t="shared" ref="AB216:AB222" si="92">AA216*J216</f>
        <v>1862.0784</v>
      </c>
      <c r="AC216" s="1949"/>
      <c r="AD216" s="1950" t="s">
        <v>81</v>
      </c>
      <c r="AE216" s="1950">
        <v>9</v>
      </c>
      <c r="AF216" s="1950">
        <f t="shared" si="91"/>
        <v>504</v>
      </c>
      <c r="AG216" s="1951"/>
      <c r="AH216" s="1952"/>
      <c r="AI216" s="1952"/>
      <c r="AJ216" s="1952" t="s">
        <v>63</v>
      </c>
      <c r="AK216" s="2227">
        <f t="shared" si="90"/>
        <v>504</v>
      </c>
      <c r="AL216" s="1956"/>
      <c r="AM216" s="1446">
        <f>J216/9</f>
        <v>56</v>
      </c>
      <c r="AN216" s="1447">
        <f>J216/9</f>
        <v>56</v>
      </c>
      <c r="AO216" s="1447">
        <f>J216/9</f>
        <v>56</v>
      </c>
      <c r="AP216" s="1447">
        <f>J216/9</f>
        <v>56</v>
      </c>
      <c r="AQ216" s="1447">
        <f>J216/9</f>
        <v>56</v>
      </c>
      <c r="AR216" s="1447">
        <f>J216/9</f>
        <v>56</v>
      </c>
      <c r="AS216" s="1447">
        <f>J216/9</f>
        <v>56</v>
      </c>
      <c r="AT216" s="1447">
        <f>J216/9</f>
        <v>56</v>
      </c>
      <c r="AU216" s="2388">
        <f>J216/9</f>
        <v>56</v>
      </c>
      <c r="AV216" s="1180">
        <f t="shared" ref="AV216:AV222" si="93">J216*23/24/COUNT(AM216:AU216)</f>
        <v>53.6666666666667</v>
      </c>
      <c r="AW216" s="2398">
        <f t="shared" ref="AW216:AW222" si="94">J216/24/COUNT(AM216:AU216)</f>
        <v>2.33333333333333</v>
      </c>
      <c r="AX216" s="1193"/>
      <c r="AY216" s="1193"/>
      <c r="AZ216" s="1193"/>
      <c r="BA216" s="1193"/>
      <c r="BB216" s="1193"/>
      <c r="BC216" s="1193"/>
      <c r="BD216" s="1193"/>
      <c r="BE216" s="1193"/>
      <c r="BF216" s="1193"/>
      <c r="BG216" s="1193"/>
      <c r="BH216" s="1193"/>
      <c r="BI216" s="1193"/>
      <c r="BJ216" s="1193"/>
      <c r="BK216" s="1193"/>
      <c r="BL216" s="1193"/>
      <c r="BM216" s="1193"/>
      <c r="BN216" s="1193"/>
      <c r="BO216" s="1193"/>
      <c r="BP216" s="1193"/>
      <c r="BQ216" s="1193"/>
      <c r="BR216" s="1193"/>
      <c r="BS216" s="1193"/>
      <c r="BT216" s="1193"/>
      <c r="BU216" s="1193"/>
      <c r="BV216" s="1193"/>
      <c r="BW216" s="1193"/>
      <c r="BX216" s="1193"/>
      <c r="BY216" s="1193"/>
      <c r="BZ216" s="1193"/>
      <c r="CA216" s="1193"/>
      <c r="CB216" s="1193"/>
      <c r="CC216" s="1193"/>
      <c r="CD216" s="1193"/>
      <c r="CE216" s="1193"/>
      <c r="CF216" s="1193"/>
      <c r="CG216" s="1193"/>
      <c r="CH216" s="1193"/>
      <c r="CI216" s="1193"/>
      <c r="CJ216" s="1193"/>
      <c r="CK216" s="1193"/>
      <c r="CL216" s="1193"/>
      <c r="CM216" s="1193"/>
      <c r="CN216" s="1193"/>
      <c r="CO216" s="1193"/>
      <c r="CP216" s="1193"/>
      <c r="CQ216" s="1193"/>
      <c r="CR216" s="1193"/>
      <c r="CS216" s="1193"/>
      <c r="CT216" s="1193"/>
      <c r="CU216" s="1193"/>
      <c r="CV216" s="1193"/>
      <c r="CW216" s="1193"/>
      <c r="CX216" s="1193"/>
      <c r="CY216" s="1193"/>
      <c r="CZ216" s="1193"/>
      <c r="DA216" s="1193"/>
      <c r="DB216" s="1193"/>
      <c r="DC216" s="1193"/>
      <c r="DD216" s="1193"/>
      <c r="DE216" s="1193"/>
      <c r="DF216" s="1193"/>
      <c r="DG216" s="1193"/>
      <c r="DH216" s="1193"/>
      <c r="DI216" s="1193"/>
      <c r="DJ216" s="1193"/>
      <c r="DK216" s="1193"/>
      <c r="DL216" s="1193"/>
      <c r="DM216" s="1193"/>
      <c r="DN216" s="1193"/>
      <c r="DO216" s="1193"/>
      <c r="DP216" s="1193"/>
      <c r="DQ216" s="1193"/>
      <c r="DR216" s="1193"/>
      <c r="DS216" s="1193"/>
      <c r="DT216" s="1193"/>
      <c r="DU216" s="1193"/>
      <c r="DV216" s="1193"/>
      <c r="DW216" s="1193"/>
      <c r="DX216" s="1193"/>
      <c r="DY216" s="1193"/>
      <c r="DZ216" s="1193"/>
      <c r="EA216" s="1193"/>
      <c r="EB216" s="1193"/>
      <c r="EC216" s="1193"/>
      <c r="ED216" s="1193"/>
      <c r="EE216" s="1193"/>
      <c r="EF216" s="1193"/>
      <c r="EG216" s="1193"/>
      <c r="EH216" s="1193"/>
      <c r="EI216" s="1193"/>
      <c r="EJ216" s="1193"/>
      <c r="EK216" s="1193"/>
      <c r="EL216" s="1193"/>
      <c r="EM216" s="1193"/>
      <c r="EN216" s="1193"/>
      <c r="EO216" s="1193"/>
      <c r="EP216" s="1193"/>
      <c r="EQ216" s="1193"/>
      <c r="ER216" s="1193"/>
      <c r="ES216" s="1193"/>
      <c r="ET216" s="1193"/>
      <c r="EU216" s="1193"/>
      <c r="EV216" s="1193"/>
      <c r="EW216" s="1193"/>
      <c r="EX216" s="1193"/>
      <c r="EY216" s="1193"/>
      <c r="EZ216" s="1193"/>
      <c r="FA216" s="1193"/>
      <c r="FB216" s="1193"/>
      <c r="FC216" s="1193"/>
      <c r="FD216" s="1193"/>
      <c r="FE216" s="1193"/>
      <c r="FF216" s="1193"/>
      <c r="FG216" s="1193"/>
      <c r="FH216" s="1193"/>
      <c r="FI216" s="1193"/>
      <c r="FJ216" s="1193"/>
      <c r="FK216" s="1193"/>
      <c r="FL216" s="1193"/>
      <c r="FM216" s="1193"/>
      <c r="FN216" s="1193"/>
      <c r="FO216" s="1193"/>
      <c r="FP216" s="1193"/>
      <c r="FQ216" s="1193"/>
      <c r="FR216" s="1193"/>
      <c r="FS216" s="1193"/>
      <c r="FT216" s="1193"/>
      <c r="FU216" s="1193"/>
      <c r="FV216" s="1193"/>
      <c r="FW216" s="1193"/>
      <c r="FX216" s="1193"/>
      <c r="FY216" s="1193"/>
      <c r="FZ216" s="1193"/>
      <c r="GA216" s="1193"/>
      <c r="GB216" s="1193"/>
      <c r="GC216" s="1193"/>
      <c r="GD216" s="1193"/>
      <c r="GE216" s="1193"/>
      <c r="GF216" s="1193"/>
      <c r="GG216" s="1193"/>
      <c r="GH216" s="1193"/>
      <c r="GI216" s="1193"/>
      <c r="GJ216" s="1193"/>
      <c r="GK216" s="1193"/>
      <c r="GL216" s="1193"/>
      <c r="GM216" s="1193"/>
      <c r="GN216" s="1193"/>
      <c r="GO216" s="1193"/>
      <c r="GP216" s="1193"/>
      <c r="GQ216" s="1193"/>
      <c r="GR216" s="1193"/>
      <c r="GS216" s="1193"/>
      <c r="GT216" s="1193"/>
      <c r="GU216" s="1193"/>
      <c r="GV216" s="1193"/>
      <c r="GW216" s="1193"/>
      <c r="GX216" s="1193"/>
      <c r="GY216" s="1193"/>
      <c r="GZ216" s="1193"/>
      <c r="HA216" s="1193"/>
      <c r="HB216" s="1193"/>
      <c r="HC216" s="1193"/>
      <c r="HD216" s="1193"/>
      <c r="HE216" s="1193"/>
      <c r="HF216" s="1193"/>
      <c r="HG216" s="1193"/>
      <c r="HH216" s="1193"/>
      <c r="HI216" s="1193"/>
      <c r="HJ216" s="1193"/>
      <c r="HK216" s="1193"/>
      <c r="HL216" s="1193"/>
      <c r="HM216" s="1193"/>
      <c r="HN216" s="1193"/>
      <c r="HO216" s="1193"/>
      <c r="HP216" s="1193"/>
      <c r="HQ216" s="1193"/>
      <c r="HR216" s="1193"/>
      <c r="HS216" s="1193"/>
      <c r="HT216" s="1193"/>
      <c r="HU216" s="1193"/>
      <c r="HV216" s="1193"/>
      <c r="HW216" s="1193"/>
      <c r="HX216" s="1193"/>
      <c r="HY216" s="1193"/>
      <c r="HZ216" s="1193"/>
      <c r="IA216" s="1193"/>
      <c r="IB216" s="1193"/>
      <c r="IC216" s="1193"/>
      <c r="ID216" s="1193"/>
      <c r="IE216" s="1193"/>
      <c r="IF216" s="1193"/>
      <c r="IG216" s="1193"/>
      <c r="IH216" s="1193"/>
      <c r="II216" s="1193"/>
      <c r="IJ216" s="1193"/>
      <c r="IK216" s="1193"/>
      <c r="IL216" s="1193"/>
      <c r="IM216" s="1193"/>
      <c r="IN216" s="1193"/>
      <c r="IO216" s="1193"/>
      <c r="IP216" s="1193"/>
      <c r="IQ216" s="1193"/>
      <c r="IR216" s="1193"/>
      <c r="IS216" s="1193"/>
      <c r="IT216" s="1193"/>
      <c r="IU216" s="1193"/>
      <c r="IV216" s="1193"/>
      <c r="IW216" s="1193"/>
      <c r="IX216" s="1193"/>
      <c r="IY216" s="1193"/>
      <c r="IZ216" s="1193"/>
      <c r="JA216" s="1193"/>
      <c r="JB216" s="1193"/>
      <c r="JC216" s="1193"/>
      <c r="JD216" s="1193"/>
      <c r="JE216" s="1193"/>
      <c r="JF216" s="1193"/>
      <c r="JG216" s="1193"/>
      <c r="JH216" s="1193"/>
      <c r="JI216" s="1193"/>
      <c r="JJ216" s="1193"/>
      <c r="JK216" s="1193"/>
      <c r="JL216" s="1193"/>
      <c r="JM216" s="1193"/>
      <c r="JN216" s="1193"/>
      <c r="JO216" s="1193"/>
      <c r="JP216" s="1193"/>
      <c r="JQ216" s="1193"/>
      <c r="JR216" s="1193"/>
      <c r="JS216" s="1193"/>
      <c r="JT216" s="1193"/>
      <c r="JU216" s="1193"/>
      <c r="JV216" s="1193"/>
      <c r="JW216" s="1193"/>
      <c r="JX216" s="1193"/>
      <c r="JY216" s="1193"/>
      <c r="JZ216" s="1193"/>
      <c r="KA216" s="1193"/>
      <c r="KB216" s="1193"/>
      <c r="KC216" s="1193"/>
      <c r="KD216" s="1193"/>
      <c r="KE216" s="1193"/>
      <c r="KF216" s="1193"/>
      <c r="KG216" s="1193"/>
      <c r="KH216" s="1193"/>
      <c r="KI216" s="1193"/>
      <c r="KJ216" s="1193"/>
      <c r="KK216" s="1193"/>
      <c r="KL216" s="1193"/>
      <c r="KM216" s="1193"/>
      <c r="KN216" s="1193"/>
      <c r="KO216" s="1193"/>
      <c r="KP216" s="1193"/>
      <c r="KQ216" s="1193"/>
      <c r="KR216" s="1193"/>
      <c r="KS216" s="1193"/>
      <c r="KT216" s="1193"/>
      <c r="KU216" s="1193"/>
      <c r="KV216" s="1193"/>
      <c r="KW216" s="1193"/>
      <c r="KX216" s="1193"/>
      <c r="KY216" s="1193"/>
      <c r="KZ216" s="1193"/>
      <c r="LA216" s="1193"/>
      <c r="LB216" s="1193"/>
      <c r="LC216" s="1193"/>
      <c r="LD216" s="1200"/>
      <c r="LE216" s="1200"/>
      <c r="LF216" s="1200"/>
      <c r="LG216" s="1200"/>
      <c r="LH216" s="1200"/>
      <c r="LI216" s="1200"/>
      <c r="LJ216" s="1200"/>
      <c r="LK216" s="1200"/>
      <c r="LL216" s="1200"/>
      <c r="LM216" s="1472"/>
    </row>
    <row r="217" s="1489" customFormat="1" ht="47" customHeight="1" spans="1:325">
      <c r="A217" s="2334">
        <v>46050</v>
      </c>
      <c r="B217" s="2335" t="s">
        <v>3024</v>
      </c>
      <c r="C217" s="2336" t="s">
        <v>98</v>
      </c>
      <c r="D217" s="2337">
        <v>4500192425</v>
      </c>
      <c r="E217" s="2338" t="s">
        <v>3525</v>
      </c>
      <c r="F217" s="2337" t="s">
        <v>4166</v>
      </c>
      <c r="G217" s="2339" t="s">
        <v>3852</v>
      </c>
      <c r="H217" s="2339" t="s">
        <v>3852</v>
      </c>
      <c r="I217" s="1978" t="s">
        <v>3581</v>
      </c>
      <c r="J217" s="1979">
        <v>144</v>
      </c>
      <c r="K217" s="1466">
        <v>0</v>
      </c>
      <c r="L217" s="1466">
        <v>6</v>
      </c>
      <c r="M217" s="1466">
        <f t="shared" si="70"/>
        <v>24</v>
      </c>
      <c r="N217" s="2349">
        <v>46106</v>
      </c>
      <c r="O217" s="1294">
        <v>46104</v>
      </c>
      <c r="P217" s="2350"/>
      <c r="Q217" s="1339"/>
      <c r="R217" s="2357"/>
      <c r="S217" s="2357" t="s">
        <v>111</v>
      </c>
      <c r="T217" s="2358">
        <v>46056</v>
      </c>
      <c r="U217" s="2359" t="s">
        <v>4167</v>
      </c>
      <c r="V217" s="2359" t="s">
        <v>4143</v>
      </c>
      <c r="W217" s="2360"/>
      <c r="X217" s="2359"/>
      <c r="Y217" s="1384" t="s">
        <v>4168</v>
      </c>
      <c r="Z217" s="2367" t="s">
        <v>666</v>
      </c>
      <c r="AA217" s="2368">
        <v>0.1043</v>
      </c>
      <c r="AB217" s="2369">
        <f t="shared" si="92"/>
        <v>15.0192</v>
      </c>
      <c r="AC217" s="2370"/>
      <c r="AD217" s="2014" t="s">
        <v>81</v>
      </c>
      <c r="AE217" s="2014">
        <v>6</v>
      </c>
      <c r="AF217" s="2014">
        <f t="shared" si="91"/>
        <v>144</v>
      </c>
      <c r="AG217" s="2377"/>
      <c r="AH217" s="2378"/>
      <c r="AI217" s="2378"/>
      <c r="AJ217" s="2378" t="s">
        <v>63</v>
      </c>
      <c r="AK217" s="2379">
        <f t="shared" si="90"/>
        <v>144</v>
      </c>
      <c r="AL217" s="2380"/>
      <c r="AM217" s="2381">
        <f>J217/6</f>
        <v>24</v>
      </c>
      <c r="AN217" s="1444">
        <f>J217/6</f>
        <v>24</v>
      </c>
      <c r="AO217" s="1444">
        <f>J217/6</f>
        <v>24</v>
      </c>
      <c r="AP217" s="1444"/>
      <c r="AQ217" s="1444"/>
      <c r="AR217" s="1444"/>
      <c r="AS217" s="1444">
        <f>J217/6</f>
        <v>24</v>
      </c>
      <c r="AT217" s="1444">
        <f>J217/6</f>
        <v>24</v>
      </c>
      <c r="AU217" s="2389">
        <f>J217/6</f>
        <v>24</v>
      </c>
      <c r="AV217" s="2390">
        <f t="shared" si="93"/>
        <v>23</v>
      </c>
      <c r="AW217" s="2399">
        <f t="shared" si="94"/>
        <v>1</v>
      </c>
      <c r="AX217" s="2400"/>
      <c r="AY217" s="1196"/>
      <c r="AZ217" s="1196"/>
      <c r="BA217" s="1196"/>
      <c r="BB217" s="1196"/>
      <c r="BC217" s="1196"/>
      <c r="BD217" s="1196"/>
      <c r="BE217" s="1196"/>
      <c r="BF217" s="1196"/>
      <c r="BG217" s="1196"/>
      <c r="BH217" s="1196"/>
      <c r="BI217" s="1196"/>
      <c r="BJ217" s="1196"/>
      <c r="BK217" s="1196"/>
      <c r="BL217" s="1196"/>
      <c r="BM217" s="1196"/>
      <c r="BN217" s="1196"/>
      <c r="BO217" s="1196"/>
      <c r="BP217" s="1196"/>
      <c r="BQ217" s="1196"/>
      <c r="BR217" s="1196"/>
      <c r="BS217" s="1196"/>
      <c r="BT217" s="1196"/>
      <c r="BU217" s="1196"/>
      <c r="BV217" s="1196"/>
      <c r="BW217" s="1196"/>
      <c r="BX217" s="1196"/>
      <c r="BY217" s="1196"/>
      <c r="BZ217" s="1196"/>
      <c r="CA217" s="1196"/>
      <c r="CB217" s="1196"/>
      <c r="CC217" s="1196"/>
      <c r="CD217" s="1196"/>
      <c r="CE217" s="1196"/>
      <c r="CF217" s="1196"/>
      <c r="CG217" s="1196"/>
      <c r="CH217" s="1196"/>
      <c r="CI217" s="1196"/>
      <c r="CJ217" s="1196"/>
      <c r="CK217" s="1196"/>
      <c r="CL217" s="1196"/>
      <c r="CM217" s="1196"/>
      <c r="CN217" s="1196"/>
      <c r="CO217" s="1196"/>
      <c r="CP217" s="1196"/>
      <c r="CQ217" s="1196"/>
      <c r="CR217" s="1196"/>
      <c r="CS217" s="1196"/>
      <c r="CT217" s="1196"/>
      <c r="CU217" s="1196"/>
      <c r="CV217" s="1196"/>
      <c r="CW217" s="1196"/>
      <c r="CX217" s="1196"/>
      <c r="CY217" s="1196"/>
      <c r="CZ217" s="1196"/>
      <c r="DA217" s="1196"/>
      <c r="DB217" s="1196"/>
      <c r="DC217" s="1196"/>
      <c r="DD217" s="1196"/>
      <c r="DE217" s="1196"/>
      <c r="DF217" s="1196"/>
      <c r="DG217" s="1196"/>
      <c r="DH217" s="1196"/>
      <c r="DI217" s="1196"/>
      <c r="DJ217" s="1196"/>
      <c r="DK217" s="1196"/>
      <c r="DL217" s="1196"/>
      <c r="DM217" s="1196"/>
      <c r="DN217" s="1196"/>
      <c r="DO217" s="1196"/>
      <c r="DP217" s="1196"/>
      <c r="DQ217" s="1196"/>
      <c r="DR217" s="1196"/>
      <c r="DS217" s="1196"/>
      <c r="DT217" s="1196"/>
      <c r="DU217" s="1196"/>
      <c r="DV217" s="1196"/>
      <c r="DW217" s="1196"/>
      <c r="DX217" s="1196"/>
      <c r="DY217" s="1196"/>
      <c r="DZ217" s="1196"/>
      <c r="EA217" s="1196"/>
      <c r="EB217" s="1196"/>
      <c r="EC217" s="1196"/>
      <c r="ED217" s="1196"/>
      <c r="EE217" s="1196"/>
      <c r="EF217" s="1196"/>
      <c r="EG217" s="1196"/>
      <c r="EH217" s="1196"/>
      <c r="EI217" s="1196"/>
      <c r="EJ217" s="1196"/>
      <c r="EK217" s="1196"/>
      <c r="EL217" s="1196"/>
      <c r="EM217" s="1196"/>
      <c r="EN217" s="1196"/>
      <c r="EO217" s="1196"/>
      <c r="EP217" s="1196"/>
      <c r="EQ217" s="1196"/>
      <c r="ER217" s="1196"/>
      <c r="ES217" s="1196"/>
      <c r="ET217" s="1196"/>
      <c r="EU217" s="1196"/>
      <c r="EV217" s="1196"/>
      <c r="EW217" s="1196"/>
      <c r="EX217" s="1196"/>
      <c r="EY217" s="1196"/>
      <c r="EZ217" s="1196"/>
      <c r="FA217" s="1196"/>
      <c r="FB217" s="1196"/>
      <c r="FC217" s="1196"/>
      <c r="FD217" s="1196"/>
      <c r="FE217" s="1196"/>
      <c r="FF217" s="1196"/>
      <c r="FG217" s="1196"/>
      <c r="FH217" s="1196"/>
      <c r="FI217" s="1196"/>
      <c r="FJ217" s="1196"/>
      <c r="FK217" s="1196"/>
      <c r="FL217" s="1196"/>
      <c r="FM217" s="1196"/>
      <c r="FN217" s="1196"/>
      <c r="FO217" s="1196"/>
      <c r="FP217" s="1196"/>
      <c r="FQ217" s="1196"/>
      <c r="FR217" s="1196"/>
      <c r="FS217" s="1196"/>
      <c r="FT217" s="1196"/>
      <c r="FU217" s="1196"/>
      <c r="FV217" s="1196"/>
      <c r="FW217" s="1196"/>
      <c r="FX217" s="1196"/>
      <c r="FY217" s="1196"/>
      <c r="FZ217" s="1196"/>
      <c r="GA217" s="1196"/>
      <c r="GB217" s="1196"/>
      <c r="GC217" s="1196"/>
      <c r="GD217" s="1196"/>
      <c r="GE217" s="1196"/>
      <c r="GF217" s="1196"/>
      <c r="GG217" s="1196"/>
      <c r="GH217" s="1196"/>
      <c r="GI217" s="1196"/>
      <c r="GJ217" s="1196"/>
      <c r="GK217" s="1196"/>
      <c r="GL217" s="1196"/>
      <c r="GM217" s="1196"/>
      <c r="GN217" s="1196"/>
      <c r="GO217" s="1196"/>
      <c r="GP217" s="1196"/>
      <c r="GQ217" s="1196"/>
      <c r="GR217" s="1196"/>
      <c r="GS217" s="1196"/>
      <c r="GT217" s="1196"/>
      <c r="GU217" s="1196"/>
      <c r="GV217" s="1196"/>
      <c r="GW217" s="1196"/>
      <c r="GX217" s="1196"/>
      <c r="GY217" s="1196"/>
      <c r="GZ217" s="1196"/>
      <c r="HA217" s="1196"/>
      <c r="HB217" s="1196"/>
      <c r="HC217" s="1196"/>
      <c r="HD217" s="1196"/>
      <c r="HE217" s="1196"/>
      <c r="HF217" s="1196"/>
      <c r="HG217" s="1196"/>
      <c r="HH217" s="1196"/>
      <c r="HI217" s="1196"/>
      <c r="HJ217" s="1196"/>
      <c r="HK217" s="1196"/>
      <c r="HL217" s="1196"/>
      <c r="HM217" s="1196"/>
      <c r="HN217" s="1196"/>
      <c r="HO217" s="1196"/>
      <c r="HP217" s="1196"/>
      <c r="HQ217" s="1196"/>
      <c r="HR217" s="1196"/>
      <c r="HS217" s="1196"/>
      <c r="HT217" s="1196"/>
      <c r="HU217" s="1196"/>
      <c r="HV217" s="1196"/>
      <c r="HW217" s="1196"/>
      <c r="HX217" s="1196"/>
      <c r="HY217" s="1196"/>
      <c r="HZ217" s="1196"/>
      <c r="IA217" s="1196"/>
      <c r="IB217" s="1196"/>
      <c r="IC217" s="1196"/>
      <c r="ID217" s="1196"/>
      <c r="IE217" s="1196"/>
      <c r="IF217" s="1196"/>
      <c r="IG217" s="1196"/>
      <c r="IH217" s="1196"/>
      <c r="II217" s="1196"/>
      <c r="IJ217" s="1196"/>
      <c r="IK217" s="1196"/>
      <c r="IL217" s="1196"/>
      <c r="IM217" s="1196"/>
      <c r="IN217" s="1196"/>
      <c r="IO217" s="1196"/>
      <c r="IP217" s="1196"/>
      <c r="IQ217" s="1196"/>
      <c r="IR217" s="1196"/>
      <c r="IS217" s="1196"/>
      <c r="IT217" s="1196"/>
      <c r="IU217" s="1196"/>
      <c r="IV217" s="1196"/>
      <c r="IW217" s="1196"/>
      <c r="IX217" s="1196"/>
      <c r="IY217" s="1196"/>
      <c r="IZ217" s="1196"/>
      <c r="JA217" s="1196"/>
      <c r="JB217" s="1196"/>
      <c r="JC217" s="1196"/>
      <c r="JD217" s="1196"/>
      <c r="JE217" s="1196"/>
      <c r="JF217" s="1196"/>
      <c r="JG217" s="1196"/>
      <c r="JH217" s="1196"/>
      <c r="JI217" s="1196"/>
      <c r="JJ217" s="1196"/>
      <c r="JK217" s="1196"/>
      <c r="JL217" s="1196"/>
      <c r="JM217" s="1196"/>
      <c r="JN217" s="1196"/>
      <c r="JO217" s="1196"/>
      <c r="JP217" s="1196"/>
      <c r="JQ217" s="1196"/>
      <c r="JR217" s="1196"/>
      <c r="JS217" s="1196"/>
      <c r="JT217" s="1196"/>
      <c r="JU217" s="1196"/>
      <c r="JV217" s="1196"/>
      <c r="JW217" s="1196"/>
      <c r="JX217" s="1196"/>
      <c r="JY217" s="1196"/>
      <c r="JZ217" s="1196"/>
      <c r="KA217" s="1196"/>
      <c r="KB217" s="1196"/>
      <c r="KC217" s="1196"/>
      <c r="KD217" s="1196"/>
      <c r="KE217" s="1196"/>
      <c r="KF217" s="1196"/>
      <c r="KG217" s="1196"/>
      <c r="KH217" s="1196"/>
      <c r="KI217" s="1196"/>
      <c r="KJ217" s="1196"/>
      <c r="KK217" s="1196"/>
      <c r="KL217" s="1196"/>
      <c r="KM217" s="1196"/>
      <c r="KN217" s="1196"/>
      <c r="KO217" s="1196"/>
      <c r="KP217" s="1196"/>
      <c r="KQ217" s="1196"/>
      <c r="KR217" s="1196"/>
      <c r="KS217" s="1196"/>
      <c r="KT217" s="1196"/>
      <c r="KU217" s="1196"/>
      <c r="KV217" s="1196"/>
      <c r="KW217" s="1196"/>
      <c r="KX217" s="1196"/>
      <c r="KY217" s="1196"/>
      <c r="KZ217" s="1196"/>
      <c r="LA217" s="1196"/>
      <c r="LB217" s="1196"/>
      <c r="LC217" s="1196"/>
      <c r="LD217" s="1201"/>
      <c r="LE217" s="1201"/>
      <c r="LF217" s="1201"/>
      <c r="LG217" s="1201"/>
      <c r="LH217" s="1201"/>
      <c r="LI217" s="1201"/>
      <c r="LJ217" s="1201"/>
      <c r="LK217" s="1201"/>
      <c r="LL217" s="1201"/>
      <c r="LM217" s="1965"/>
    </row>
    <row r="218" s="1014" customFormat="1" ht="47" customHeight="1" spans="1:315">
      <c r="A218" s="1252">
        <v>46056</v>
      </c>
      <c r="B218" s="1253" t="s">
        <v>3024</v>
      </c>
      <c r="C218" s="1254" t="s">
        <v>98</v>
      </c>
      <c r="D218" s="1255">
        <v>4500192425</v>
      </c>
      <c r="E218" s="1256">
        <v>5153</v>
      </c>
      <c r="F218" s="1255" t="s">
        <v>4169</v>
      </c>
      <c r="G218" s="1258" t="s">
        <v>3580</v>
      </c>
      <c r="H218" s="1258" t="s">
        <v>3580</v>
      </c>
      <c r="I218" s="1978" t="s">
        <v>3581</v>
      </c>
      <c r="J218" s="1979">
        <v>144</v>
      </c>
      <c r="K218" s="1466">
        <v>0</v>
      </c>
      <c r="L218" s="1466">
        <v>6</v>
      </c>
      <c r="M218" s="1466">
        <f t="shared" si="70"/>
        <v>24</v>
      </c>
      <c r="N218" s="1294">
        <v>46106</v>
      </c>
      <c r="O218" s="1294">
        <v>46104</v>
      </c>
      <c r="P218" s="1295"/>
      <c r="Q218" s="1339"/>
      <c r="R218" s="1978"/>
      <c r="S218" s="1978" t="s">
        <v>88</v>
      </c>
      <c r="T218" s="1341">
        <v>46056</v>
      </c>
      <c r="U218" s="2359" t="s">
        <v>4170</v>
      </c>
      <c r="V218" s="1342" t="s">
        <v>4171</v>
      </c>
      <c r="W218" s="1342"/>
      <c r="X218" s="1342"/>
      <c r="Y218" s="1384" t="s">
        <v>4172</v>
      </c>
      <c r="Z218" s="1385" t="s">
        <v>666</v>
      </c>
      <c r="AA218" s="2368">
        <v>0.1043</v>
      </c>
      <c r="AB218" s="2369">
        <f t="shared" si="92"/>
        <v>15.0192</v>
      </c>
      <c r="AC218" s="1388"/>
      <c r="AD218" s="1389"/>
      <c r="AE218" s="1389">
        <v>8</v>
      </c>
      <c r="AF218" s="1389">
        <f t="shared" si="91"/>
        <v>144</v>
      </c>
      <c r="AG218" s="1411"/>
      <c r="AH218" s="1411"/>
      <c r="AI218" s="1411"/>
      <c r="AJ218" s="2378" t="s">
        <v>63</v>
      </c>
      <c r="AK218" s="1411">
        <f t="shared" si="90"/>
        <v>144</v>
      </c>
      <c r="AL218" s="1444"/>
      <c r="AM218" s="1444">
        <f>J218/8</f>
        <v>18</v>
      </c>
      <c r="AN218" s="1444">
        <f>J218/8</f>
        <v>18</v>
      </c>
      <c r="AO218" s="1444">
        <f>J218/8</f>
        <v>18</v>
      </c>
      <c r="AP218" s="1444">
        <f>J218/8</f>
        <v>18</v>
      </c>
      <c r="AQ218" s="1444">
        <v>0</v>
      </c>
      <c r="AR218" s="1444">
        <f>J218/8</f>
        <v>18</v>
      </c>
      <c r="AS218" s="1444">
        <f>J218/8</f>
        <v>18</v>
      </c>
      <c r="AT218" s="1444">
        <f>J218/8</f>
        <v>18</v>
      </c>
      <c r="AU218" s="2391">
        <f>J218/8</f>
        <v>18</v>
      </c>
      <c r="AV218" s="1444">
        <f t="shared" si="93"/>
        <v>15.3333333333333</v>
      </c>
      <c r="AW218" s="2401">
        <f t="shared" si="94"/>
        <v>0.666666666666667</v>
      </c>
      <c r="AX218" s="2402"/>
      <c r="AY218" s="1457"/>
      <c r="AZ218" s="1457"/>
      <c r="BA218" s="1457"/>
      <c r="BB218" s="1457"/>
      <c r="BC218" s="1457"/>
      <c r="BD218" s="1457"/>
      <c r="BE218" s="1457"/>
      <c r="BF218" s="1457"/>
      <c r="BG218" s="1457"/>
      <c r="BH218" s="1457"/>
      <c r="BI218" s="1457"/>
      <c r="BJ218" s="1457"/>
      <c r="BK218" s="1457"/>
      <c r="BL218" s="1457"/>
      <c r="BM218" s="1457"/>
      <c r="BN218" s="1457"/>
      <c r="BO218" s="1457"/>
      <c r="BP218" s="1457"/>
      <c r="BQ218" s="1457"/>
      <c r="BR218" s="1457"/>
      <c r="BS218" s="1457"/>
      <c r="BT218" s="1457"/>
      <c r="BU218" s="1457"/>
      <c r="BV218" s="1457"/>
      <c r="BW218" s="1457"/>
      <c r="BX218" s="1457"/>
      <c r="BY218" s="1457"/>
      <c r="BZ218" s="1457"/>
      <c r="CA218" s="1457"/>
      <c r="CB218" s="1457"/>
      <c r="CC218" s="1457"/>
      <c r="CD218" s="1457"/>
      <c r="CE218" s="1457"/>
      <c r="CF218" s="1457"/>
      <c r="CG218" s="1457"/>
      <c r="CH218" s="1457"/>
      <c r="CI218" s="1457"/>
      <c r="CJ218" s="1457"/>
      <c r="CK218" s="1457"/>
      <c r="CL218" s="1457"/>
      <c r="CM218" s="1457"/>
      <c r="CN218" s="1457"/>
      <c r="CO218" s="1457"/>
      <c r="CP218" s="1457"/>
      <c r="CQ218" s="1457"/>
      <c r="CR218" s="1457"/>
      <c r="CS218" s="1457"/>
      <c r="CT218" s="1457"/>
      <c r="CU218" s="1457"/>
      <c r="CV218" s="1457"/>
      <c r="CW218" s="1457"/>
      <c r="CX218" s="1457"/>
      <c r="CY218" s="1457"/>
      <c r="CZ218" s="1457"/>
      <c r="DA218" s="1457"/>
      <c r="DB218" s="1457"/>
      <c r="DC218" s="1457"/>
      <c r="DD218" s="1457"/>
      <c r="DE218" s="1457"/>
      <c r="DF218" s="1457"/>
      <c r="DG218" s="1457"/>
      <c r="DH218" s="1457"/>
      <c r="DI218" s="1457"/>
      <c r="DJ218" s="1457"/>
      <c r="DK218" s="1457"/>
      <c r="DL218" s="1457"/>
      <c r="DM218" s="1457"/>
      <c r="DN218" s="1457"/>
      <c r="DO218" s="1457"/>
      <c r="DP218" s="1457"/>
      <c r="DQ218" s="1457"/>
      <c r="DR218" s="1457"/>
      <c r="DS218" s="1457"/>
      <c r="DT218" s="1457"/>
      <c r="DU218" s="1457"/>
      <c r="DV218" s="1457"/>
      <c r="DW218" s="1457"/>
      <c r="DX218" s="1457"/>
      <c r="DY218" s="1457"/>
      <c r="DZ218" s="1457"/>
      <c r="EA218" s="1457"/>
      <c r="EB218" s="1457"/>
      <c r="EC218" s="1457"/>
      <c r="ED218" s="1457"/>
      <c r="EE218" s="1457"/>
      <c r="EF218" s="1457"/>
      <c r="EG218" s="1457"/>
      <c r="EH218" s="1457"/>
      <c r="EI218" s="1457"/>
      <c r="EJ218" s="1457"/>
      <c r="EK218" s="1457"/>
      <c r="EL218" s="1457"/>
      <c r="EM218" s="1457"/>
      <c r="EN218" s="1457"/>
      <c r="EO218" s="1457"/>
      <c r="EP218" s="1457"/>
      <c r="EQ218" s="1457"/>
      <c r="ER218" s="1457"/>
      <c r="ES218" s="1457"/>
      <c r="ET218" s="1457"/>
      <c r="EU218" s="1457"/>
      <c r="EV218" s="1457"/>
      <c r="EW218" s="1457"/>
      <c r="EX218" s="1457"/>
      <c r="EY218" s="1457"/>
      <c r="EZ218" s="1457"/>
      <c r="FA218" s="1457"/>
      <c r="FB218" s="1457"/>
      <c r="FC218" s="1457"/>
      <c r="FD218" s="1457"/>
      <c r="FE218" s="1457"/>
      <c r="FF218" s="1457"/>
      <c r="FG218" s="1457"/>
      <c r="FH218" s="1457"/>
      <c r="FI218" s="1457"/>
      <c r="FJ218" s="1457"/>
      <c r="FK218" s="1457"/>
      <c r="FL218" s="1457"/>
      <c r="FM218" s="1457"/>
      <c r="FN218" s="1457"/>
      <c r="FO218" s="1457"/>
      <c r="FP218" s="1457"/>
      <c r="FQ218" s="1457"/>
      <c r="FR218" s="1457"/>
      <c r="FS218" s="1457"/>
      <c r="FT218" s="1457"/>
      <c r="FU218" s="1457"/>
      <c r="FV218" s="1457"/>
      <c r="FW218" s="1457"/>
      <c r="FX218" s="1457"/>
      <c r="FY218" s="1457"/>
      <c r="FZ218" s="1457"/>
      <c r="GA218" s="1457"/>
      <c r="GB218" s="1457"/>
      <c r="GC218" s="1457"/>
      <c r="GD218" s="1457"/>
      <c r="GE218" s="1457"/>
      <c r="GF218" s="1457"/>
      <c r="GG218" s="1457"/>
      <c r="GH218" s="1457"/>
      <c r="GI218" s="1457"/>
      <c r="GJ218" s="1457"/>
      <c r="GK218" s="1457"/>
      <c r="GL218" s="1457"/>
      <c r="GM218" s="1457"/>
      <c r="GN218" s="1457"/>
      <c r="GO218" s="1457"/>
      <c r="GP218" s="1457"/>
      <c r="GQ218" s="1457"/>
      <c r="GR218" s="1457"/>
      <c r="GS218" s="1457"/>
      <c r="GT218" s="1457"/>
      <c r="GU218" s="1457"/>
      <c r="GV218" s="1457"/>
      <c r="GW218" s="1457"/>
      <c r="GX218" s="1457"/>
      <c r="GY218" s="1457"/>
      <c r="GZ218" s="1457"/>
      <c r="HA218" s="1457"/>
      <c r="HB218" s="1457"/>
      <c r="HC218" s="1457"/>
      <c r="HD218" s="1457"/>
      <c r="HE218" s="1457"/>
      <c r="HF218" s="1457"/>
      <c r="HG218" s="1457"/>
      <c r="HH218" s="1457"/>
      <c r="HI218" s="1457"/>
      <c r="HJ218" s="1457"/>
      <c r="HK218" s="1457"/>
      <c r="HL218" s="1457"/>
      <c r="HM218" s="1457"/>
      <c r="HN218" s="1457"/>
      <c r="HO218" s="1457"/>
      <c r="HP218" s="1457"/>
      <c r="HQ218" s="1457"/>
      <c r="HR218" s="1457"/>
      <c r="HS218" s="1457"/>
      <c r="HT218" s="1457"/>
      <c r="HU218" s="1457"/>
      <c r="HV218" s="1457"/>
      <c r="HW218" s="1457"/>
      <c r="HX218" s="1457"/>
      <c r="HY218" s="1457"/>
      <c r="HZ218" s="1457"/>
      <c r="IA218" s="1457"/>
      <c r="IB218" s="1457"/>
      <c r="IC218" s="1457"/>
      <c r="ID218" s="1457"/>
      <c r="IE218" s="1457"/>
      <c r="IF218" s="1457"/>
      <c r="IG218" s="1457"/>
      <c r="IH218" s="1457"/>
      <c r="II218" s="1457"/>
      <c r="IJ218" s="1457"/>
      <c r="IK218" s="1457"/>
      <c r="IL218" s="1457"/>
      <c r="IM218" s="1457"/>
      <c r="IN218" s="1457"/>
      <c r="IO218" s="1457"/>
      <c r="IP218" s="1457"/>
      <c r="IQ218" s="1457"/>
      <c r="IR218" s="1457"/>
      <c r="IS218" s="1457"/>
      <c r="IT218" s="1457"/>
      <c r="IU218" s="1457"/>
      <c r="IV218" s="1457"/>
      <c r="IW218" s="1457"/>
      <c r="IX218" s="1457"/>
      <c r="IY218" s="1457"/>
      <c r="IZ218" s="1457"/>
      <c r="JA218" s="1457"/>
      <c r="JB218" s="1457"/>
      <c r="JC218" s="1457"/>
      <c r="JD218" s="1457"/>
      <c r="JE218" s="1457"/>
      <c r="JF218" s="1457"/>
      <c r="JG218" s="1457"/>
      <c r="JH218" s="1457"/>
      <c r="JI218" s="1457"/>
      <c r="JJ218" s="1457"/>
      <c r="JK218" s="1457"/>
      <c r="JL218" s="1457"/>
      <c r="JM218" s="1457"/>
      <c r="JN218" s="1457"/>
      <c r="JO218" s="1457"/>
      <c r="JP218" s="1457"/>
      <c r="JQ218" s="1457"/>
      <c r="JR218" s="1457"/>
      <c r="JS218" s="1457"/>
      <c r="JT218" s="1457"/>
      <c r="JU218" s="1457"/>
      <c r="JV218" s="1457"/>
      <c r="JW218" s="1457"/>
      <c r="JX218" s="1457"/>
      <c r="JY218" s="1457"/>
      <c r="JZ218" s="1457"/>
      <c r="KA218" s="1457"/>
      <c r="KB218" s="1457"/>
      <c r="KC218" s="1457"/>
      <c r="KD218" s="1457"/>
      <c r="KE218" s="1457"/>
      <c r="KF218" s="1457"/>
      <c r="KG218" s="1457"/>
      <c r="KH218" s="1457"/>
      <c r="KI218" s="1457"/>
      <c r="KJ218" s="1457"/>
      <c r="KK218" s="1457"/>
      <c r="KL218" s="1457"/>
      <c r="KM218" s="1457"/>
      <c r="KN218" s="1457"/>
      <c r="KO218" s="1457"/>
      <c r="KP218" s="1457"/>
      <c r="KQ218" s="1457"/>
      <c r="KR218" s="1457"/>
      <c r="KS218" s="1457"/>
      <c r="KT218" s="1457"/>
      <c r="KU218" s="1457"/>
      <c r="KV218" s="1457"/>
      <c r="KW218" s="1457"/>
      <c r="KX218" s="1457"/>
      <c r="KY218" s="1457"/>
      <c r="KZ218" s="1457"/>
      <c r="LA218" s="1457"/>
      <c r="LB218" s="1457"/>
      <c r="LC218" s="1457"/>
    </row>
    <row r="219" s="1223" customFormat="1" ht="47" customHeight="1" spans="1:325">
      <c r="A219" s="2196">
        <v>46045</v>
      </c>
      <c r="B219" s="1867" t="s">
        <v>278</v>
      </c>
      <c r="C219" s="1868" t="s">
        <v>98</v>
      </c>
      <c r="D219" s="1869">
        <v>4500192208</v>
      </c>
      <c r="E219" s="2333">
        <v>36244</v>
      </c>
      <c r="F219" s="1869" t="s">
        <v>4173</v>
      </c>
      <c r="G219" s="1967" t="s">
        <v>3580</v>
      </c>
      <c r="H219" s="1967" t="s">
        <v>3580</v>
      </c>
      <c r="I219" s="1887" t="s">
        <v>3581</v>
      </c>
      <c r="J219" s="1277">
        <v>3000</v>
      </c>
      <c r="K219" s="1068">
        <v>0</v>
      </c>
      <c r="L219" s="1068">
        <v>6</v>
      </c>
      <c r="M219" s="1068">
        <f t="shared" si="70"/>
        <v>500</v>
      </c>
      <c r="N219" s="2209">
        <v>46108</v>
      </c>
      <c r="O219" s="2209">
        <f>N219-2</f>
        <v>46106</v>
      </c>
      <c r="P219" s="1884"/>
      <c r="Q219" s="1908"/>
      <c r="R219" s="1919"/>
      <c r="S219" s="1919" t="s">
        <v>88</v>
      </c>
      <c r="T219" s="1335" t="s">
        <v>1555</v>
      </c>
      <c r="U219" s="1336" t="s">
        <v>4174</v>
      </c>
      <c r="V219" s="1336" t="s">
        <v>4171</v>
      </c>
      <c r="W219" s="1937"/>
      <c r="X219" s="1336"/>
      <c r="Y219" s="1126" t="s">
        <v>3533</v>
      </c>
      <c r="Z219" s="1938" t="s">
        <v>1231</v>
      </c>
      <c r="AA219" s="2217">
        <v>2.2168</v>
      </c>
      <c r="AB219" s="2218">
        <f t="shared" si="92"/>
        <v>6650.4</v>
      </c>
      <c r="AC219" s="1949"/>
      <c r="AD219" s="1950" t="s">
        <v>81</v>
      </c>
      <c r="AE219" s="1950">
        <v>6</v>
      </c>
      <c r="AF219" s="1950">
        <f t="shared" si="91"/>
        <v>3000</v>
      </c>
      <c r="AG219" s="1951"/>
      <c r="AH219" s="1952"/>
      <c r="AI219" s="1952"/>
      <c r="AJ219" s="1952" t="s">
        <v>63</v>
      </c>
      <c r="AK219" s="2227">
        <f t="shared" si="90"/>
        <v>3000</v>
      </c>
      <c r="AL219" s="1956"/>
      <c r="AM219" s="1446">
        <f>J219/6</f>
        <v>500</v>
      </c>
      <c r="AN219" s="1447">
        <f>J219/6</f>
        <v>500</v>
      </c>
      <c r="AO219" s="1447">
        <f>J219/6</f>
        <v>500</v>
      </c>
      <c r="AP219" s="1447"/>
      <c r="AQ219" s="1447">
        <f t="shared" ref="AQ219:AQ222" si="95">J219/6</f>
        <v>500</v>
      </c>
      <c r="AR219" s="1447">
        <f t="shared" ref="AR219:AR222" si="96">J219/6</f>
        <v>500</v>
      </c>
      <c r="AS219" s="1447"/>
      <c r="AT219" s="1447"/>
      <c r="AU219" s="2388">
        <f>J219/6</f>
        <v>500</v>
      </c>
      <c r="AV219" s="1180">
        <f t="shared" si="93"/>
        <v>479.166666666667</v>
      </c>
      <c r="AW219" s="2398">
        <f t="shared" si="94"/>
        <v>20.8333333333333</v>
      </c>
      <c r="AX219" s="1193"/>
      <c r="AY219" s="1193"/>
      <c r="AZ219" s="1193"/>
      <c r="BA219" s="1193"/>
      <c r="BB219" s="1193"/>
      <c r="BC219" s="1193"/>
      <c r="BD219" s="1193"/>
      <c r="BE219" s="1193"/>
      <c r="BF219" s="1193"/>
      <c r="BG219" s="1193"/>
      <c r="BH219" s="1193"/>
      <c r="BI219" s="1193"/>
      <c r="BJ219" s="1193"/>
      <c r="BK219" s="1193"/>
      <c r="BL219" s="1193"/>
      <c r="BM219" s="1193"/>
      <c r="BN219" s="1193"/>
      <c r="BO219" s="1193"/>
      <c r="BP219" s="1193"/>
      <c r="BQ219" s="1193"/>
      <c r="BR219" s="1193"/>
      <c r="BS219" s="1193"/>
      <c r="BT219" s="1193"/>
      <c r="BU219" s="1193"/>
      <c r="BV219" s="1193"/>
      <c r="BW219" s="1193"/>
      <c r="BX219" s="1193"/>
      <c r="BY219" s="1193"/>
      <c r="BZ219" s="1193"/>
      <c r="CA219" s="1193"/>
      <c r="CB219" s="1193"/>
      <c r="CC219" s="1193"/>
      <c r="CD219" s="1193"/>
      <c r="CE219" s="1193"/>
      <c r="CF219" s="1193"/>
      <c r="CG219" s="1193"/>
      <c r="CH219" s="1193"/>
      <c r="CI219" s="1193"/>
      <c r="CJ219" s="1193"/>
      <c r="CK219" s="1193"/>
      <c r="CL219" s="1193"/>
      <c r="CM219" s="1193"/>
      <c r="CN219" s="1193"/>
      <c r="CO219" s="1193"/>
      <c r="CP219" s="1193"/>
      <c r="CQ219" s="1193"/>
      <c r="CR219" s="1193"/>
      <c r="CS219" s="1193"/>
      <c r="CT219" s="1193"/>
      <c r="CU219" s="1193"/>
      <c r="CV219" s="1193"/>
      <c r="CW219" s="1193"/>
      <c r="CX219" s="1193"/>
      <c r="CY219" s="1193"/>
      <c r="CZ219" s="1193"/>
      <c r="DA219" s="1193"/>
      <c r="DB219" s="1193"/>
      <c r="DC219" s="1193"/>
      <c r="DD219" s="1193"/>
      <c r="DE219" s="1193"/>
      <c r="DF219" s="1193"/>
      <c r="DG219" s="1193"/>
      <c r="DH219" s="1193"/>
      <c r="DI219" s="1193"/>
      <c r="DJ219" s="1193"/>
      <c r="DK219" s="1193"/>
      <c r="DL219" s="1193"/>
      <c r="DM219" s="1193"/>
      <c r="DN219" s="1193"/>
      <c r="DO219" s="1193"/>
      <c r="DP219" s="1193"/>
      <c r="DQ219" s="1193"/>
      <c r="DR219" s="1193"/>
      <c r="DS219" s="1193"/>
      <c r="DT219" s="1193"/>
      <c r="DU219" s="1193"/>
      <c r="DV219" s="1193"/>
      <c r="DW219" s="1193"/>
      <c r="DX219" s="1193"/>
      <c r="DY219" s="1193"/>
      <c r="DZ219" s="1193"/>
      <c r="EA219" s="1193"/>
      <c r="EB219" s="1193"/>
      <c r="EC219" s="1193"/>
      <c r="ED219" s="1193"/>
      <c r="EE219" s="1193"/>
      <c r="EF219" s="1193"/>
      <c r="EG219" s="1193"/>
      <c r="EH219" s="1193"/>
      <c r="EI219" s="1193"/>
      <c r="EJ219" s="1193"/>
      <c r="EK219" s="1193"/>
      <c r="EL219" s="1193"/>
      <c r="EM219" s="1193"/>
      <c r="EN219" s="1193"/>
      <c r="EO219" s="1193"/>
      <c r="EP219" s="1193"/>
      <c r="EQ219" s="1193"/>
      <c r="ER219" s="1193"/>
      <c r="ES219" s="1193"/>
      <c r="ET219" s="1193"/>
      <c r="EU219" s="1193"/>
      <c r="EV219" s="1193"/>
      <c r="EW219" s="1193"/>
      <c r="EX219" s="1193"/>
      <c r="EY219" s="1193"/>
      <c r="EZ219" s="1193"/>
      <c r="FA219" s="1193"/>
      <c r="FB219" s="1193"/>
      <c r="FC219" s="1193"/>
      <c r="FD219" s="1193"/>
      <c r="FE219" s="1193"/>
      <c r="FF219" s="1193"/>
      <c r="FG219" s="1193"/>
      <c r="FH219" s="1193"/>
      <c r="FI219" s="1193"/>
      <c r="FJ219" s="1193"/>
      <c r="FK219" s="1193"/>
      <c r="FL219" s="1193"/>
      <c r="FM219" s="1193"/>
      <c r="FN219" s="1193"/>
      <c r="FO219" s="1193"/>
      <c r="FP219" s="1193"/>
      <c r="FQ219" s="1193"/>
      <c r="FR219" s="1193"/>
      <c r="FS219" s="1193"/>
      <c r="FT219" s="1193"/>
      <c r="FU219" s="1193"/>
      <c r="FV219" s="1193"/>
      <c r="FW219" s="1193"/>
      <c r="FX219" s="1193"/>
      <c r="FY219" s="1193"/>
      <c r="FZ219" s="1193"/>
      <c r="GA219" s="1193"/>
      <c r="GB219" s="1193"/>
      <c r="GC219" s="1193"/>
      <c r="GD219" s="1193"/>
      <c r="GE219" s="1193"/>
      <c r="GF219" s="1193"/>
      <c r="GG219" s="1193"/>
      <c r="GH219" s="1193"/>
      <c r="GI219" s="1193"/>
      <c r="GJ219" s="1193"/>
      <c r="GK219" s="1193"/>
      <c r="GL219" s="1193"/>
      <c r="GM219" s="1193"/>
      <c r="GN219" s="1193"/>
      <c r="GO219" s="1193"/>
      <c r="GP219" s="1193"/>
      <c r="GQ219" s="1193"/>
      <c r="GR219" s="1193"/>
      <c r="GS219" s="1193"/>
      <c r="GT219" s="1193"/>
      <c r="GU219" s="1193"/>
      <c r="GV219" s="1193"/>
      <c r="GW219" s="1193"/>
      <c r="GX219" s="1193"/>
      <c r="GY219" s="1193"/>
      <c r="GZ219" s="1193"/>
      <c r="HA219" s="1193"/>
      <c r="HB219" s="1193"/>
      <c r="HC219" s="1193"/>
      <c r="HD219" s="1193"/>
      <c r="HE219" s="1193"/>
      <c r="HF219" s="1193"/>
      <c r="HG219" s="1193"/>
      <c r="HH219" s="1193"/>
      <c r="HI219" s="1193"/>
      <c r="HJ219" s="1193"/>
      <c r="HK219" s="1193"/>
      <c r="HL219" s="1193"/>
      <c r="HM219" s="1193"/>
      <c r="HN219" s="1193"/>
      <c r="HO219" s="1193"/>
      <c r="HP219" s="1193"/>
      <c r="HQ219" s="1193"/>
      <c r="HR219" s="1193"/>
      <c r="HS219" s="1193"/>
      <c r="HT219" s="1193"/>
      <c r="HU219" s="1193"/>
      <c r="HV219" s="1193"/>
      <c r="HW219" s="1193"/>
      <c r="HX219" s="1193"/>
      <c r="HY219" s="1193"/>
      <c r="HZ219" s="1193"/>
      <c r="IA219" s="1193"/>
      <c r="IB219" s="1193"/>
      <c r="IC219" s="1193"/>
      <c r="ID219" s="1193"/>
      <c r="IE219" s="1193"/>
      <c r="IF219" s="1193"/>
      <c r="IG219" s="1193"/>
      <c r="IH219" s="1193"/>
      <c r="II219" s="1193"/>
      <c r="IJ219" s="1193"/>
      <c r="IK219" s="1193"/>
      <c r="IL219" s="1193"/>
      <c r="IM219" s="1193"/>
      <c r="IN219" s="1193"/>
      <c r="IO219" s="1193"/>
      <c r="IP219" s="1193"/>
      <c r="IQ219" s="1193"/>
      <c r="IR219" s="1193"/>
      <c r="IS219" s="1193"/>
      <c r="IT219" s="1193"/>
      <c r="IU219" s="1193"/>
      <c r="IV219" s="1193"/>
      <c r="IW219" s="1193"/>
      <c r="IX219" s="1193"/>
      <c r="IY219" s="1193"/>
      <c r="IZ219" s="1193"/>
      <c r="JA219" s="1193"/>
      <c r="JB219" s="1193"/>
      <c r="JC219" s="1193"/>
      <c r="JD219" s="1193"/>
      <c r="JE219" s="1193"/>
      <c r="JF219" s="1193"/>
      <c r="JG219" s="1193"/>
      <c r="JH219" s="1193"/>
      <c r="JI219" s="1193"/>
      <c r="JJ219" s="1193"/>
      <c r="JK219" s="1193"/>
      <c r="JL219" s="1193"/>
      <c r="JM219" s="1193"/>
      <c r="JN219" s="1193"/>
      <c r="JO219" s="1193"/>
      <c r="JP219" s="1193"/>
      <c r="JQ219" s="1193"/>
      <c r="JR219" s="1193"/>
      <c r="JS219" s="1193"/>
      <c r="JT219" s="1193"/>
      <c r="JU219" s="1193"/>
      <c r="JV219" s="1193"/>
      <c r="JW219" s="1193"/>
      <c r="JX219" s="1193"/>
      <c r="JY219" s="1193"/>
      <c r="JZ219" s="1193"/>
      <c r="KA219" s="1193"/>
      <c r="KB219" s="1193"/>
      <c r="KC219" s="1193"/>
      <c r="KD219" s="1193"/>
      <c r="KE219" s="1193"/>
      <c r="KF219" s="1193"/>
      <c r="KG219" s="1193"/>
      <c r="KH219" s="1193"/>
      <c r="KI219" s="1193"/>
      <c r="KJ219" s="1193"/>
      <c r="KK219" s="1193"/>
      <c r="KL219" s="1193"/>
      <c r="KM219" s="1193"/>
      <c r="KN219" s="1193"/>
      <c r="KO219" s="1193"/>
      <c r="KP219" s="1193"/>
      <c r="KQ219" s="1193"/>
      <c r="KR219" s="1193"/>
      <c r="KS219" s="1193"/>
      <c r="KT219" s="1193"/>
      <c r="KU219" s="1193"/>
      <c r="KV219" s="1193"/>
      <c r="KW219" s="1193"/>
      <c r="KX219" s="1193"/>
      <c r="KY219" s="1193"/>
      <c r="KZ219" s="1193"/>
      <c r="LA219" s="1193"/>
      <c r="LB219" s="1193"/>
      <c r="LC219" s="1193"/>
      <c r="LD219" s="1200"/>
      <c r="LE219" s="1200"/>
      <c r="LF219" s="1200"/>
      <c r="LG219" s="1200"/>
      <c r="LH219" s="1200"/>
      <c r="LI219" s="1200"/>
      <c r="LJ219" s="1200"/>
      <c r="LK219" s="1200"/>
      <c r="LL219" s="1200"/>
      <c r="LM219" s="1472"/>
    </row>
    <row r="220" s="2245" customFormat="1" ht="47" customHeight="1" spans="1:325">
      <c r="A220" s="1237">
        <v>46050</v>
      </c>
      <c r="B220" s="1238" t="s">
        <v>372</v>
      </c>
      <c r="C220" s="1239" t="s">
        <v>4175</v>
      </c>
      <c r="D220" s="1240">
        <v>4500192301</v>
      </c>
      <c r="E220" s="2340"/>
      <c r="F220" s="1240" t="s">
        <v>4176</v>
      </c>
      <c r="G220" s="1242" t="s">
        <v>3580</v>
      </c>
      <c r="H220" s="1242" t="s">
        <v>3580</v>
      </c>
      <c r="I220" s="1066" t="s">
        <v>3581</v>
      </c>
      <c r="J220" s="1067">
        <v>504</v>
      </c>
      <c r="K220" s="1270">
        <v>0</v>
      </c>
      <c r="L220" s="1270">
        <v>6</v>
      </c>
      <c r="M220" s="1270">
        <f t="shared" si="70"/>
        <v>84</v>
      </c>
      <c r="N220" s="1281">
        <v>46112</v>
      </c>
      <c r="O220" s="1281">
        <v>46109</v>
      </c>
      <c r="P220" s="1282"/>
      <c r="Q220" s="1315"/>
      <c r="R220" s="2361"/>
      <c r="S220" s="2361" t="s">
        <v>88</v>
      </c>
      <c r="T220" s="1317" t="s">
        <v>1555</v>
      </c>
      <c r="U220" s="1318" t="s">
        <v>88</v>
      </c>
      <c r="V220" s="1318" t="s">
        <v>4177</v>
      </c>
      <c r="W220" s="1319"/>
      <c r="X220" s="1318"/>
      <c r="Y220" s="1371" t="s">
        <v>4178</v>
      </c>
      <c r="Z220" s="1366" t="s">
        <v>4179</v>
      </c>
      <c r="AA220" s="2371">
        <v>3.6946</v>
      </c>
      <c r="AB220" s="2372">
        <f t="shared" si="92"/>
        <v>1862.0784</v>
      </c>
      <c r="AC220" s="1369"/>
      <c r="AD220" s="1370" t="s">
        <v>81</v>
      </c>
      <c r="AE220" s="1370">
        <v>6</v>
      </c>
      <c r="AF220" s="1370">
        <f t="shared" si="91"/>
        <v>504</v>
      </c>
      <c r="AG220" s="1404"/>
      <c r="AH220" s="1405"/>
      <c r="AI220" s="1405"/>
      <c r="AJ220" s="1405" t="s">
        <v>63</v>
      </c>
      <c r="AK220" s="1414">
        <f t="shared" si="90"/>
        <v>504</v>
      </c>
      <c r="AL220" s="2382"/>
      <c r="AM220" s="1431">
        <f>J220/6</f>
        <v>84</v>
      </c>
      <c r="AN220" s="1432">
        <f>J220/6</f>
        <v>84</v>
      </c>
      <c r="AO220" s="1432">
        <f>J220/6</f>
        <v>84</v>
      </c>
      <c r="AP220" s="1432"/>
      <c r="AQ220" s="1432">
        <f t="shared" si="95"/>
        <v>84</v>
      </c>
      <c r="AR220" s="1432">
        <f t="shared" si="96"/>
        <v>84</v>
      </c>
      <c r="AS220" s="1432"/>
      <c r="AT220" s="1432"/>
      <c r="AU220" s="2392">
        <f>J220/6</f>
        <v>84</v>
      </c>
      <c r="AV220" s="1477">
        <f t="shared" si="93"/>
        <v>80.5</v>
      </c>
      <c r="AW220" s="2403">
        <f t="shared" si="94"/>
        <v>3.5</v>
      </c>
      <c r="AX220" s="1193"/>
      <c r="AY220" s="1196"/>
      <c r="AZ220" s="1196"/>
      <c r="BA220" s="1196"/>
      <c r="BB220" s="1196"/>
      <c r="BC220" s="1196"/>
      <c r="BD220" s="1196"/>
      <c r="BE220" s="1196"/>
      <c r="BF220" s="1196"/>
      <c r="BG220" s="1196"/>
      <c r="BH220" s="1196"/>
      <c r="BI220" s="1196"/>
      <c r="BJ220" s="1196"/>
      <c r="BK220" s="1196"/>
      <c r="BL220" s="1196"/>
      <c r="BM220" s="1196"/>
      <c r="BN220" s="1196"/>
      <c r="BO220" s="1196"/>
      <c r="BP220" s="1196"/>
      <c r="BQ220" s="1196"/>
      <c r="BR220" s="1196"/>
      <c r="BS220" s="1196"/>
      <c r="BT220" s="1196"/>
      <c r="BU220" s="1196"/>
      <c r="BV220" s="1196"/>
      <c r="BW220" s="1196"/>
      <c r="BX220" s="1196"/>
      <c r="BY220" s="1196"/>
      <c r="BZ220" s="1196"/>
      <c r="CA220" s="1196"/>
      <c r="CB220" s="1196"/>
      <c r="CC220" s="1196"/>
      <c r="CD220" s="1196"/>
      <c r="CE220" s="1196"/>
      <c r="CF220" s="1196"/>
      <c r="CG220" s="1196"/>
      <c r="CH220" s="1196"/>
      <c r="CI220" s="1196"/>
      <c r="CJ220" s="1196"/>
      <c r="CK220" s="1196"/>
      <c r="CL220" s="1196"/>
      <c r="CM220" s="1196"/>
      <c r="CN220" s="1196"/>
      <c r="CO220" s="1196"/>
      <c r="CP220" s="1196"/>
      <c r="CQ220" s="1196"/>
      <c r="CR220" s="1196"/>
      <c r="CS220" s="1196"/>
      <c r="CT220" s="1196"/>
      <c r="CU220" s="1196"/>
      <c r="CV220" s="1196"/>
      <c r="CW220" s="1196"/>
      <c r="CX220" s="1196"/>
      <c r="CY220" s="1196"/>
      <c r="CZ220" s="1196"/>
      <c r="DA220" s="1196"/>
      <c r="DB220" s="1196"/>
      <c r="DC220" s="1196"/>
      <c r="DD220" s="1196"/>
      <c r="DE220" s="1196"/>
      <c r="DF220" s="1196"/>
      <c r="DG220" s="1196"/>
      <c r="DH220" s="1196"/>
      <c r="DI220" s="1196"/>
      <c r="DJ220" s="1196"/>
      <c r="DK220" s="1196"/>
      <c r="DL220" s="1196"/>
      <c r="DM220" s="1196"/>
      <c r="DN220" s="1196"/>
      <c r="DO220" s="1196"/>
      <c r="DP220" s="1196"/>
      <c r="DQ220" s="1196"/>
      <c r="DR220" s="1196"/>
      <c r="DS220" s="1196"/>
      <c r="DT220" s="1196"/>
      <c r="DU220" s="1196"/>
      <c r="DV220" s="1196"/>
      <c r="DW220" s="1196"/>
      <c r="DX220" s="1196"/>
      <c r="DY220" s="1196"/>
      <c r="DZ220" s="1196"/>
      <c r="EA220" s="1196"/>
      <c r="EB220" s="1196"/>
      <c r="EC220" s="1196"/>
      <c r="ED220" s="1196"/>
      <c r="EE220" s="1196"/>
      <c r="EF220" s="1196"/>
      <c r="EG220" s="1196"/>
      <c r="EH220" s="1196"/>
      <c r="EI220" s="1196"/>
      <c r="EJ220" s="1196"/>
      <c r="EK220" s="1196"/>
      <c r="EL220" s="1196"/>
      <c r="EM220" s="1196"/>
      <c r="EN220" s="1196"/>
      <c r="EO220" s="1196"/>
      <c r="EP220" s="1196"/>
      <c r="EQ220" s="1196"/>
      <c r="ER220" s="1196"/>
      <c r="ES220" s="1196"/>
      <c r="ET220" s="1196"/>
      <c r="EU220" s="1196"/>
      <c r="EV220" s="1196"/>
      <c r="EW220" s="1196"/>
      <c r="EX220" s="1196"/>
      <c r="EY220" s="1196"/>
      <c r="EZ220" s="1196"/>
      <c r="FA220" s="1196"/>
      <c r="FB220" s="1196"/>
      <c r="FC220" s="1196"/>
      <c r="FD220" s="1196"/>
      <c r="FE220" s="1196"/>
      <c r="FF220" s="1196"/>
      <c r="FG220" s="1196"/>
      <c r="FH220" s="1196"/>
      <c r="FI220" s="1196"/>
      <c r="FJ220" s="1196"/>
      <c r="FK220" s="1196"/>
      <c r="FL220" s="1196"/>
      <c r="FM220" s="1196"/>
      <c r="FN220" s="1196"/>
      <c r="FO220" s="1196"/>
      <c r="FP220" s="1196"/>
      <c r="FQ220" s="1196"/>
      <c r="FR220" s="1196"/>
      <c r="FS220" s="1196"/>
      <c r="FT220" s="1196"/>
      <c r="FU220" s="1196"/>
      <c r="FV220" s="1196"/>
      <c r="FW220" s="1196"/>
      <c r="FX220" s="1196"/>
      <c r="FY220" s="1196"/>
      <c r="FZ220" s="1196"/>
      <c r="GA220" s="1196"/>
      <c r="GB220" s="1196"/>
      <c r="GC220" s="1196"/>
      <c r="GD220" s="1196"/>
      <c r="GE220" s="1196"/>
      <c r="GF220" s="1196"/>
      <c r="GG220" s="1196"/>
      <c r="GH220" s="1196"/>
      <c r="GI220" s="1196"/>
      <c r="GJ220" s="1196"/>
      <c r="GK220" s="1196"/>
      <c r="GL220" s="1196"/>
      <c r="GM220" s="1196"/>
      <c r="GN220" s="1196"/>
      <c r="GO220" s="1196"/>
      <c r="GP220" s="1196"/>
      <c r="GQ220" s="1196"/>
      <c r="GR220" s="1196"/>
      <c r="GS220" s="1196"/>
      <c r="GT220" s="1196"/>
      <c r="GU220" s="1196"/>
      <c r="GV220" s="1196"/>
      <c r="GW220" s="1196"/>
      <c r="GX220" s="1196"/>
      <c r="GY220" s="1196"/>
      <c r="GZ220" s="1196"/>
      <c r="HA220" s="1196"/>
      <c r="HB220" s="1196"/>
      <c r="HC220" s="1196"/>
      <c r="HD220" s="1196"/>
      <c r="HE220" s="1196"/>
      <c r="HF220" s="1196"/>
      <c r="HG220" s="1196"/>
      <c r="HH220" s="1196"/>
      <c r="HI220" s="1196"/>
      <c r="HJ220" s="1196"/>
      <c r="HK220" s="1196"/>
      <c r="HL220" s="1196"/>
      <c r="HM220" s="1196"/>
      <c r="HN220" s="1196"/>
      <c r="HO220" s="1196"/>
      <c r="HP220" s="1196"/>
      <c r="HQ220" s="1196"/>
      <c r="HR220" s="1196"/>
      <c r="HS220" s="1196"/>
      <c r="HT220" s="1196"/>
      <c r="HU220" s="1196"/>
      <c r="HV220" s="1196"/>
      <c r="HW220" s="1196"/>
      <c r="HX220" s="1196"/>
      <c r="HY220" s="1196"/>
      <c r="HZ220" s="1196"/>
      <c r="IA220" s="1196"/>
      <c r="IB220" s="1196"/>
      <c r="IC220" s="1196"/>
      <c r="ID220" s="1196"/>
      <c r="IE220" s="1196"/>
      <c r="IF220" s="1196"/>
      <c r="IG220" s="1196"/>
      <c r="IH220" s="1196"/>
      <c r="II220" s="1196"/>
      <c r="IJ220" s="1196"/>
      <c r="IK220" s="1196"/>
      <c r="IL220" s="1196"/>
      <c r="IM220" s="1196"/>
      <c r="IN220" s="1196"/>
      <c r="IO220" s="1196"/>
      <c r="IP220" s="1196"/>
      <c r="IQ220" s="1196"/>
      <c r="IR220" s="1196"/>
      <c r="IS220" s="1196"/>
      <c r="IT220" s="1196"/>
      <c r="IU220" s="1196"/>
      <c r="IV220" s="1196"/>
      <c r="IW220" s="1196"/>
      <c r="IX220" s="1196"/>
      <c r="IY220" s="1196"/>
      <c r="IZ220" s="1196"/>
      <c r="JA220" s="1196"/>
      <c r="JB220" s="1196"/>
      <c r="JC220" s="1196"/>
      <c r="JD220" s="1196"/>
      <c r="JE220" s="1196"/>
      <c r="JF220" s="1196"/>
      <c r="JG220" s="1196"/>
      <c r="JH220" s="1196"/>
      <c r="JI220" s="1196"/>
      <c r="JJ220" s="1196"/>
      <c r="JK220" s="1196"/>
      <c r="JL220" s="1196"/>
      <c r="JM220" s="1196"/>
      <c r="JN220" s="1196"/>
      <c r="JO220" s="1196"/>
      <c r="JP220" s="1196"/>
      <c r="JQ220" s="1196"/>
      <c r="JR220" s="1196"/>
      <c r="JS220" s="1196"/>
      <c r="JT220" s="1196"/>
      <c r="JU220" s="1196"/>
      <c r="JV220" s="1196"/>
      <c r="JW220" s="1196"/>
      <c r="JX220" s="1196"/>
      <c r="JY220" s="1196"/>
      <c r="JZ220" s="1196"/>
      <c r="KA220" s="1196"/>
      <c r="KB220" s="1196"/>
      <c r="KC220" s="1196"/>
      <c r="KD220" s="1196"/>
      <c r="KE220" s="1196"/>
      <c r="KF220" s="1196"/>
      <c r="KG220" s="1196"/>
      <c r="KH220" s="1196"/>
      <c r="KI220" s="1196"/>
      <c r="KJ220" s="1196"/>
      <c r="KK220" s="1196"/>
      <c r="KL220" s="1196"/>
      <c r="KM220" s="1196"/>
      <c r="KN220" s="1196"/>
      <c r="KO220" s="1196"/>
      <c r="KP220" s="1196"/>
      <c r="KQ220" s="1196"/>
      <c r="KR220" s="1196"/>
      <c r="KS220" s="1196"/>
      <c r="KT220" s="1196"/>
      <c r="KU220" s="1196"/>
      <c r="KV220" s="1196"/>
      <c r="KW220" s="1196"/>
      <c r="KX220" s="1196"/>
      <c r="KY220" s="1196"/>
      <c r="KZ220" s="1196"/>
      <c r="LA220" s="1196"/>
      <c r="LB220" s="1196"/>
      <c r="LC220" s="1196"/>
      <c r="LD220" s="1201"/>
      <c r="LE220" s="1201"/>
      <c r="LF220" s="1201"/>
      <c r="LG220" s="1201"/>
      <c r="LH220" s="1201"/>
      <c r="LI220" s="1201"/>
      <c r="LJ220" s="1201"/>
      <c r="LK220" s="1201"/>
      <c r="LL220" s="1201"/>
      <c r="LM220" s="2407"/>
    </row>
    <row r="221" s="1014" customFormat="1" ht="47" customHeight="1" spans="1:315">
      <c r="A221" s="1231">
        <v>46057</v>
      </c>
      <c r="B221" s="1232" t="s">
        <v>1683</v>
      </c>
      <c r="C221" s="1233" t="s">
        <v>789</v>
      </c>
      <c r="D221" s="1234">
        <v>4500193085</v>
      </c>
      <c r="E221" s="1235"/>
      <c r="F221" s="1234" t="s">
        <v>4180</v>
      </c>
      <c r="G221" s="1236" t="s">
        <v>3580</v>
      </c>
      <c r="H221" s="1236" t="s">
        <v>3580</v>
      </c>
      <c r="I221" s="1887" t="s">
        <v>3581</v>
      </c>
      <c r="J221" s="1277">
        <v>660</v>
      </c>
      <c r="K221" s="1068">
        <v>0</v>
      </c>
      <c r="L221" s="1068">
        <v>6</v>
      </c>
      <c r="M221" s="1068">
        <f t="shared" si="70"/>
        <v>110</v>
      </c>
      <c r="N221" s="1069">
        <v>46115</v>
      </c>
      <c r="O221" s="1069">
        <f>N221-2</f>
        <v>46113</v>
      </c>
      <c r="P221" s="1070"/>
      <c r="Q221" s="1096"/>
      <c r="R221" s="1887"/>
      <c r="S221" s="1887" t="s">
        <v>88</v>
      </c>
      <c r="T221" s="1098" t="s">
        <v>1555</v>
      </c>
      <c r="U221" s="1099" t="s">
        <v>88</v>
      </c>
      <c r="V221" s="1099" t="s">
        <v>4181</v>
      </c>
      <c r="W221" s="1099"/>
      <c r="X221" s="1099"/>
      <c r="Y221" s="1126" t="s">
        <v>4182</v>
      </c>
      <c r="Z221" s="1127" t="s">
        <v>1687</v>
      </c>
      <c r="AA221" s="1383">
        <v>3.6946</v>
      </c>
      <c r="AB221" s="1936">
        <f t="shared" si="92"/>
        <v>2438.436</v>
      </c>
      <c r="AC221" s="1130"/>
      <c r="AD221" s="1131"/>
      <c r="AE221" s="1131">
        <v>8</v>
      </c>
      <c r="AF221" s="1131">
        <f t="shared" si="91"/>
        <v>660</v>
      </c>
      <c r="AG221" s="1152"/>
      <c r="AH221" s="1152"/>
      <c r="AI221" s="1152"/>
      <c r="AJ221" s="1153" t="s">
        <v>63</v>
      </c>
      <c r="AK221" s="1152">
        <f t="shared" si="90"/>
        <v>660</v>
      </c>
      <c r="AL221" s="1178"/>
      <c r="AM221" s="1178">
        <f>J221*1/6</f>
        <v>110</v>
      </c>
      <c r="AN221" s="1178">
        <f>J221*1/6</f>
        <v>110</v>
      </c>
      <c r="AO221" s="1178">
        <f>J221*1/6</f>
        <v>110</v>
      </c>
      <c r="AP221" s="1178">
        <f>J221*1/6</f>
        <v>110</v>
      </c>
      <c r="AQ221" s="1178">
        <v>0</v>
      </c>
      <c r="AR221" s="1178">
        <f>J221*1/12</f>
        <v>55</v>
      </c>
      <c r="AS221" s="1178">
        <f>J221*1/12</f>
        <v>55</v>
      </c>
      <c r="AT221" s="1178">
        <f>J221*1/12</f>
        <v>55</v>
      </c>
      <c r="AU221" s="1178">
        <f>J221*1/12</f>
        <v>55</v>
      </c>
      <c r="AV221" s="1180" t="s">
        <v>551</v>
      </c>
      <c r="AW221" s="2398" t="s">
        <v>552</v>
      </c>
      <c r="AX221" s="1457"/>
      <c r="AY221" s="1457"/>
      <c r="AZ221" s="1457"/>
      <c r="BA221" s="1457"/>
      <c r="BB221" s="1457"/>
      <c r="BC221" s="1457"/>
      <c r="BD221" s="1457"/>
      <c r="BE221" s="1457"/>
      <c r="BF221" s="1457"/>
      <c r="BG221" s="1457"/>
      <c r="BH221" s="1457"/>
      <c r="BI221" s="1457"/>
      <c r="BJ221" s="1457"/>
      <c r="BK221" s="1457"/>
      <c r="BL221" s="1457"/>
      <c r="BM221" s="1457"/>
      <c r="BN221" s="1457"/>
      <c r="BO221" s="1457"/>
      <c r="BP221" s="1457"/>
      <c r="BQ221" s="1457"/>
      <c r="BR221" s="1457"/>
      <c r="BS221" s="1457"/>
      <c r="BT221" s="1457"/>
      <c r="BU221" s="1457"/>
      <c r="BV221" s="1457"/>
      <c r="BW221" s="1457"/>
      <c r="BX221" s="1457"/>
      <c r="BY221" s="1457"/>
      <c r="BZ221" s="1457"/>
      <c r="CA221" s="1457"/>
      <c r="CB221" s="1457"/>
      <c r="CC221" s="1457"/>
      <c r="CD221" s="1457"/>
      <c r="CE221" s="1457"/>
      <c r="CF221" s="1457"/>
      <c r="CG221" s="1457"/>
      <c r="CH221" s="1457"/>
      <c r="CI221" s="1457"/>
      <c r="CJ221" s="1457"/>
      <c r="CK221" s="1457"/>
      <c r="CL221" s="1457"/>
      <c r="CM221" s="1457"/>
      <c r="CN221" s="1457"/>
      <c r="CO221" s="1457"/>
      <c r="CP221" s="1457"/>
      <c r="CQ221" s="1457"/>
      <c r="CR221" s="1457"/>
      <c r="CS221" s="1457"/>
      <c r="CT221" s="1457"/>
      <c r="CU221" s="1457"/>
      <c r="CV221" s="1457"/>
      <c r="CW221" s="1457"/>
      <c r="CX221" s="1457"/>
      <c r="CY221" s="1457"/>
      <c r="CZ221" s="1457"/>
      <c r="DA221" s="1457"/>
      <c r="DB221" s="1457"/>
      <c r="DC221" s="1457"/>
      <c r="DD221" s="1457"/>
      <c r="DE221" s="1457"/>
      <c r="DF221" s="1457"/>
      <c r="DG221" s="1457"/>
      <c r="DH221" s="1457"/>
      <c r="DI221" s="1457"/>
      <c r="DJ221" s="1457"/>
      <c r="DK221" s="1457"/>
      <c r="DL221" s="1457"/>
      <c r="DM221" s="1457"/>
      <c r="DN221" s="1457"/>
      <c r="DO221" s="1457"/>
      <c r="DP221" s="1457"/>
      <c r="DQ221" s="1457"/>
      <c r="DR221" s="1457"/>
      <c r="DS221" s="1457"/>
      <c r="DT221" s="1457"/>
      <c r="DU221" s="1457"/>
      <c r="DV221" s="1457"/>
      <c r="DW221" s="1457"/>
      <c r="DX221" s="1457"/>
      <c r="DY221" s="1457"/>
      <c r="DZ221" s="1457"/>
      <c r="EA221" s="1457"/>
      <c r="EB221" s="1457"/>
      <c r="EC221" s="1457"/>
      <c r="ED221" s="1457"/>
      <c r="EE221" s="1457"/>
      <c r="EF221" s="1457"/>
      <c r="EG221" s="1457"/>
      <c r="EH221" s="1457"/>
      <c r="EI221" s="1457"/>
      <c r="EJ221" s="1457"/>
      <c r="EK221" s="1457"/>
      <c r="EL221" s="1457"/>
      <c r="EM221" s="1457"/>
      <c r="EN221" s="1457"/>
      <c r="EO221" s="1457"/>
      <c r="EP221" s="1457"/>
      <c r="EQ221" s="1457"/>
      <c r="ER221" s="1457"/>
      <c r="ES221" s="1457"/>
      <c r="ET221" s="1457"/>
      <c r="EU221" s="1457"/>
      <c r="EV221" s="1457"/>
      <c r="EW221" s="1457"/>
      <c r="EX221" s="1457"/>
      <c r="EY221" s="1457"/>
      <c r="EZ221" s="1457"/>
      <c r="FA221" s="1457"/>
      <c r="FB221" s="1457"/>
      <c r="FC221" s="1457"/>
      <c r="FD221" s="1457"/>
      <c r="FE221" s="1457"/>
      <c r="FF221" s="1457"/>
      <c r="FG221" s="1457"/>
      <c r="FH221" s="1457"/>
      <c r="FI221" s="1457"/>
      <c r="FJ221" s="1457"/>
      <c r="FK221" s="1457"/>
      <c r="FL221" s="1457"/>
      <c r="FM221" s="1457"/>
      <c r="FN221" s="1457"/>
      <c r="FO221" s="1457"/>
      <c r="FP221" s="1457"/>
      <c r="FQ221" s="1457"/>
      <c r="FR221" s="1457"/>
      <c r="FS221" s="1457"/>
      <c r="FT221" s="1457"/>
      <c r="FU221" s="1457"/>
      <c r="FV221" s="1457"/>
      <c r="FW221" s="1457"/>
      <c r="FX221" s="1457"/>
      <c r="FY221" s="1457"/>
      <c r="FZ221" s="1457"/>
      <c r="GA221" s="1457"/>
      <c r="GB221" s="1457"/>
      <c r="GC221" s="1457"/>
      <c r="GD221" s="1457"/>
      <c r="GE221" s="1457"/>
      <c r="GF221" s="1457"/>
      <c r="GG221" s="1457"/>
      <c r="GH221" s="1457"/>
      <c r="GI221" s="1457"/>
      <c r="GJ221" s="1457"/>
      <c r="GK221" s="1457"/>
      <c r="GL221" s="1457"/>
      <c r="GM221" s="1457"/>
      <c r="GN221" s="1457"/>
      <c r="GO221" s="1457"/>
      <c r="GP221" s="1457"/>
      <c r="GQ221" s="1457"/>
      <c r="GR221" s="1457"/>
      <c r="GS221" s="1457"/>
      <c r="GT221" s="1457"/>
      <c r="GU221" s="1457"/>
      <c r="GV221" s="1457"/>
      <c r="GW221" s="1457"/>
      <c r="GX221" s="1457"/>
      <c r="GY221" s="1457"/>
      <c r="GZ221" s="1457"/>
      <c r="HA221" s="1457"/>
      <c r="HB221" s="1457"/>
      <c r="HC221" s="1457"/>
      <c r="HD221" s="1457"/>
      <c r="HE221" s="1457"/>
      <c r="HF221" s="1457"/>
      <c r="HG221" s="1457"/>
      <c r="HH221" s="1457"/>
      <c r="HI221" s="1457"/>
      <c r="HJ221" s="1457"/>
      <c r="HK221" s="1457"/>
      <c r="HL221" s="1457"/>
      <c r="HM221" s="1457"/>
      <c r="HN221" s="1457"/>
      <c r="HO221" s="1457"/>
      <c r="HP221" s="1457"/>
      <c r="HQ221" s="1457"/>
      <c r="HR221" s="1457"/>
      <c r="HS221" s="1457"/>
      <c r="HT221" s="1457"/>
      <c r="HU221" s="1457"/>
      <c r="HV221" s="1457"/>
      <c r="HW221" s="1457"/>
      <c r="HX221" s="1457"/>
      <c r="HY221" s="1457"/>
      <c r="HZ221" s="1457"/>
      <c r="IA221" s="1457"/>
      <c r="IB221" s="1457"/>
      <c r="IC221" s="1457"/>
      <c r="ID221" s="1457"/>
      <c r="IE221" s="1457"/>
      <c r="IF221" s="1457"/>
      <c r="IG221" s="1457"/>
      <c r="IH221" s="1457"/>
      <c r="II221" s="1457"/>
      <c r="IJ221" s="1457"/>
      <c r="IK221" s="1457"/>
      <c r="IL221" s="1457"/>
      <c r="IM221" s="1457"/>
      <c r="IN221" s="1457"/>
      <c r="IO221" s="1457"/>
      <c r="IP221" s="1457"/>
      <c r="IQ221" s="1457"/>
      <c r="IR221" s="1457"/>
      <c r="IS221" s="1457"/>
      <c r="IT221" s="1457"/>
      <c r="IU221" s="1457"/>
      <c r="IV221" s="1457"/>
      <c r="IW221" s="1457"/>
      <c r="IX221" s="1457"/>
      <c r="IY221" s="1457"/>
      <c r="IZ221" s="1457"/>
      <c r="JA221" s="1457"/>
      <c r="JB221" s="1457"/>
      <c r="JC221" s="1457"/>
      <c r="JD221" s="1457"/>
      <c r="JE221" s="1457"/>
      <c r="JF221" s="1457"/>
      <c r="JG221" s="1457"/>
      <c r="JH221" s="1457"/>
      <c r="JI221" s="1457"/>
      <c r="JJ221" s="1457"/>
      <c r="JK221" s="1457"/>
      <c r="JL221" s="1457"/>
      <c r="JM221" s="1457"/>
      <c r="JN221" s="1457"/>
      <c r="JO221" s="1457"/>
      <c r="JP221" s="1457"/>
      <c r="JQ221" s="1457"/>
      <c r="JR221" s="1457"/>
      <c r="JS221" s="1457"/>
      <c r="JT221" s="1457"/>
      <c r="JU221" s="1457"/>
      <c r="JV221" s="1457"/>
      <c r="JW221" s="1457"/>
      <c r="JX221" s="1457"/>
      <c r="JY221" s="1457"/>
      <c r="JZ221" s="1457"/>
      <c r="KA221" s="1457"/>
      <c r="KB221" s="1457"/>
      <c r="KC221" s="1457"/>
      <c r="KD221" s="1457"/>
      <c r="KE221" s="1457"/>
      <c r="KF221" s="1457"/>
      <c r="KG221" s="1457"/>
      <c r="KH221" s="1457"/>
      <c r="KI221" s="1457"/>
      <c r="KJ221" s="1457"/>
      <c r="KK221" s="1457"/>
      <c r="KL221" s="1457"/>
      <c r="KM221" s="1457"/>
      <c r="KN221" s="1457"/>
      <c r="KO221" s="1457"/>
      <c r="KP221" s="1457"/>
      <c r="KQ221" s="1457"/>
      <c r="KR221" s="1457"/>
      <c r="KS221" s="1457"/>
      <c r="KT221" s="1457"/>
      <c r="KU221" s="1457"/>
      <c r="KV221" s="1457"/>
      <c r="KW221" s="1457"/>
      <c r="KX221" s="1457"/>
      <c r="KY221" s="1457"/>
      <c r="KZ221" s="1457"/>
      <c r="LA221" s="1457"/>
      <c r="LB221" s="1457"/>
      <c r="LC221" s="1457"/>
    </row>
    <row r="222" s="1014" customFormat="1" ht="47" customHeight="1" spans="1:315">
      <c r="A222" s="1231">
        <v>46057</v>
      </c>
      <c r="B222" s="1232" t="s">
        <v>1688</v>
      </c>
      <c r="C222" s="1233" t="s">
        <v>534</v>
      </c>
      <c r="D222" s="1234">
        <v>4500193080</v>
      </c>
      <c r="E222" s="2341"/>
      <c r="F222" s="1234" t="s">
        <v>4183</v>
      </c>
      <c r="G222" s="1236" t="s">
        <v>3580</v>
      </c>
      <c r="H222" s="1236" t="s">
        <v>3580</v>
      </c>
      <c r="I222" s="1887" t="s">
        <v>3581</v>
      </c>
      <c r="J222" s="1277">
        <v>1860</v>
      </c>
      <c r="K222" s="1068">
        <v>0</v>
      </c>
      <c r="L222" s="1068">
        <v>6</v>
      </c>
      <c r="M222" s="1068">
        <f t="shared" si="70"/>
        <v>310</v>
      </c>
      <c r="N222" s="1069">
        <v>46118</v>
      </c>
      <c r="O222" s="1069">
        <v>46116</v>
      </c>
      <c r="P222" s="1070"/>
      <c r="Q222" s="1096"/>
      <c r="R222" s="1887"/>
      <c r="S222" s="1887" t="s">
        <v>88</v>
      </c>
      <c r="T222" s="1098" t="s">
        <v>1555</v>
      </c>
      <c r="U222" s="1099" t="s">
        <v>88</v>
      </c>
      <c r="V222" s="1099" t="s">
        <v>4181</v>
      </c>
      <c r="W222" s="1099"/>
      <c r="X222" s="1099"/>
      <c r="Y222" s="1126" t="s">
        <v>4184</v>
      </c>
      <c r="Z222" s="1127" t="s">
        <v>1687</v>
      </c>
      <c r="AA222" s="1383">
        <v>3.6946</v>
      </c>
      <c r="AB222" s="1936">
        <f t="shared" si="92"/>
        <v>6871.956</v>
      </c>
      <c r="AC222" s="1130"/>
      <c r="AD222" s="1131"/>
      <c r="AE222" s="1131">
        <v>8</v>
      </c>
      <c r="AF222" s="1131">
        <f t="shared" si="91"/>
        <v>1860</v>
      </c>
      <c r="AG222" s="1152"/>
      <c r="AH222" s="1152"/>
      <c r="AI222" s="1152"/>
      <c r="AJ222" s="1153" t="s">
        <v>63</v>
      </c>
      <c r="AK222" s="1152">
        <f t="shared" si="90"/>
        <v>1860</v>
      </c>
      <c r="AL222" s="1178"/>
      <c r="AM222" s="1178">
        <f>J222/8</f>
        <v>232.5</v>
      </c>
      <c r="AN222" s="1178">
        <f>J222/8</f>
        <v>232.5</v>
      </c>
      <c r="AO222" s="1178">
        <f>J222/8</f>
        <v>232.5</v>
      </c>
      <c r="AP222" s="1178">
        <f>J222/8</f>
        <v>232.5</v>
      </c>
      <c r="AQ222" s="1178">
        <v>0</v>
      </c>
      <c r="AR222" s="1178">
        <f>J222/8</f>
        <v>232.5</v>
      </c>
      <c r="AS222" s="1178">
        <f>J222/8</f>
        <v>232.5</v>
      </c>
      <c r="AT222" s="1178">
        <f>J222/8</f>
        <v>232.5</v>
      </c>
      <c r="AU222" s="2393">
        <f>J222/8</f>
        <v>232.5</v>
      </c>
      <c r="AV222" s="1178">
        <f t="shared" si="93"/>
        <v>198.055555555556</v>
      </c>
      <c r="AW222" s="2404">
        <f t="shared" si="94"/>
        <v>8.61111111111111</v>
      </c>
      <c r="AX222" s="1457"/>
      <c r="AY222" s="1457"/>
      <c r="AZ222" s="1457"/>
      <c r="BA222" s="1457"/>
      <c r="BB222" s="1457"/>
      <c r="BC222" s="1457"/>
      <c r="BD222" s="1457"/>
      <c r="BE222" s="1457"/>
      <c r="BF222" s="1457"/>
      <c r="BG222" s="1457"/>
      <c r="BH222" s="1457"/>
      <c r="BI222" s="1457"/>
      <c r="BJ222" s="1457"/>
      <c r="BK222" s="1457"/>
      <c r="BL222" s="1457"/>
      <c r="BM222" s="1457"/>
      <c r="BN222" s="1457"/>
      <c r="BO222" s="1457"/>
      <c r="BP222" s="1457"/>
      <c r="BQ222" s="1457"/>
      <c r="BR222" s="1457"/>
      <c r="BS222" s="1457"/>
      <c r="BT222" s="1457"/>
      <c r="BU222" s="1457"/>
      <c r="BV222" s="1457"/>
      <c r="BW222" s="1457"/>
      <c r="BX222" s="1457"/>
      <c r="BY222" s="1457"/>
      <c r="BZ222" s="1457"/>
      <c r="CA222" s="1457"/>
      <c r="CB222" s="1457"/>
      <c r="CC222" s="1457"/>
      <c r="CD222" s="1457"/>
      <c r="CE222" s="1457"/>
      <c r="CF222" s="1457"/>
      <c r="CG222" s="1457"/>
      <c r="CH222" s="1457"/>
      <c r="CI222" s="1457"/>
      <c r="CJ222" s="1457"/>
      <c r="CK222" s="1457"/>
      <c r="CL222" s="1457"/>
      <c r="CM222" s="1457"/>
      <c r="CN222" s="1457"/>
      <c r="CO222" s="1457"/>
      <c r="CP222" s="1457"/>
      <c r="CQ222" s="1457"/>
      <c r="CR222" s="1457"/>
      <c r="CS222" s="1457"/>
      <c r="CT222" s="1457"/>
      <c r="CU222" s="1457"/>
      <c r="CV222" s="1457"/>
      <c r="CW222" s="1457"/>
      <c r="CX222" s="1457"/>
      <c r="CY222" s="1457"/>
      <c r="CZ222" s="1457"/>
      <c r="DA222" s="1457"/>
      <c r="DB222" s="1457"/>
      <c r="DC222" s="1457"/>
      <c r="DD222" s="1457"/>
      <c r="DE222" s="1457"/>
      <c r="DF222" s="1457"/>
      <c r="DG222" s="1457"/>
      <c r="DH222" s="1457"/>
      <c r="DI222" s="1457"/>
      <c r="DJ222" s="1457"/>
      <c r="DK222" s="1457"/>
      <c r="DL222" s="1457"/>
      <c r="DM222" s="1457"/>
      <c r="DN222" s="1457"/>
      <c r="DO222" s="1457"/>
      <c r="DP222" s="1457"/>
      <c r="DQ222" s="1457"/>
      <c r="DR222" s="1457"/>
      <c r="DS222" s="1457"/>
      <c r="DT222" s="1457"/>
      <c r="DU222" s="1457"/>
      <c r="DV222" s="1457"/>
      <c r="DW222" s="1457"/>
      <c r="DX222" s="1457"/>
      <c r="DY222" s="1457"/>
      <c r="DZ222" s="1457"/>
      <c r="EA222" s="1457"/>
      <c r="EB222" s="1457"/>
      <c r="EC222" s="1457"/>
      <c r="ED222" s="1457"/>
      <c r="EE222" s="1457"/>
      <c r="EF222" s="1457"/>
      <c r="EG222" s="1457"/>
      <c r="EH222" s="1457"/>
      <c r="EI222" s="1457"/>
      <c r="EJ222" s="1457"/>
      <c r="EK222" s="1457"/>
      <c r="EL222" s="1457"/>
      <c r="EM222" s="1457"/>
      <c r="EN222" s="1457"/>
      <c r="EO222" s="1457"/>
      <c r="EP222" s="1457"/>
      <c r="EQ222" s="1457"/>
      <c r="ER222" s="1457"/>
      <c r="ES222" s="1457"/>
      <c r="ET222" s="1457"/>
      <c r="EU222" s="1457"/>
      <c r="EV222" s="1457"/>
      <c r="EW222" s="1457"/>
      <c r="EX222" s="1457"/>
      <c r="EY222" s="1457"/>
      <c r="EZ222" s="1457"/>
      <c r="FA222" s="1457"/>
      <c r="FB222" s="1457"/>
      <c r="FC222" s="1457"/>
      <c r="FD222" s="1457"/>
      <c r="FE222" s="1457"/>
      <c r="FF222" s="1457"/>
      <c r="FG222" s="1457"/>
      <c r="FH222" s="1457"/>
      <c r="FI222" s="1457"/>
      <c r="FJ222" s="1457"/>
      <c r="FK222" s="1457"/>
      <c r="FL222" s="1457"/>
      <c r="FM222" s="1457"/>
      <c r="FN222" s="1457"/>
      <c r="FO222" s="1457"/>
      <c r="FP222" s="1457"/>
      <c r="FQ222" s="1457"/>
      <c r="FR222" s="1457"/>
      <c r="FS222" s="1457"/>
      <c r="FT222" s="1457"/>
      <c r="FU222" s="1457"/>
      <c r="FV222" s="1457"/>
      <c r="FW222" s="1457"/>
      <c r="FX222" s="1457"/>
      <c r="FY222" s="1457"/>
      <c r="FZ222" s="1457"/>
      <c r="GA222" s="1457"/>
      <c r="GB222" s="1457"/>
      <c r="GC222" s="1457"/>
      <c r="GD222" s="1457"/>
      <c r="GE222" s="1457"/>
      <c r="GF222" s="1457"/>
      <c r="GG222" s="1457"/>
      <c r="GH222" s="1457"/>
      <c r="GI222" s="1457"/>
      <c r="GJ222" s="1457"/>
      <c r="GK222" s="1457"/>
      <c r="GL222" s="1457"/>
      <c r="GM222" s="1457"/>
      <c r="GN222" s="1457"/>
      <c r="GO222" s="1457"/>
      <c r="GP222" s="1457"/>
      <c r="GQ222" s="1457"/>
      <c r="GR222" s="1457"/>
      <c r="GS222" s="1457"/>
      <c r="GT222" s="1457"/>
      <c r="GU222" s="1457"/>
      <c r="GV222" s="1457"/>
      <c r="GW222" s="1457"/>
      <c r="GX222" s="1457"/>
      <c r="GY222" s="1457"/>
      <c r="GZ222" s="1457"/>
      <c r="HA222" s="1457"/>
      <c r="HB222" s="1457"/>
      <c r="HC222" s="1457"/>
      <c r="HD222" s="1457"/>
      <c r="HE222" s="1457"/>
      <c r="HF222" s="1457"/>
      <c r="HG222" s="1457"/>
      <c r="HH222" s="1457"/>
      <c r="HI222" s="1457"/>
      <c r="HJ222" s="1457"/>
      <c r="HK222" s="1457"/>
      <c r="HL222" s="1457"/>
      <c r="HM222" s="1457"/>
      <c r="HN222" s="1457"/>
      <c r="HO222" s="1457"/>
      <c r="HP222" s="1457"/>
      <c r="HQ222" s="1457"/>
      <c r="HR222" s="1457"/>
      <c r="HS222" s="1457"/>
      <c r="HT222" s="1457"/>
      <c r="HU222" s="1457"/>
      <c r="HV222" s="1457"/>
      <c r="HW222" s="1457"/>
      <c r="HX222" s="1457"/>
      <c r="HY222" s="1457"/>
      <c r="HZ222" s="1457"/>
      <c r="IA222" s="1457"/>
      <c r="IB222" s="1457"/>
      <c r="IC222" s="1457"/>
      <c r="ID222" s="1457"/>
      <c r="IE222" s="1457"/>
      <c r="IF222" s="1457"/>
      <c r="IG222" s="1457"/>
      <c r="IH222" s="1457"/>
      <c r="II222" s="1457"/>
      <c r="IJ222" s="1457"/>
      <c r="IK222" s="1457"/>
      <c r="IL222" s="1457"/>
      <c r="IM222" s="1457"/>
      <c r="IN222" s="1457"/>
      <c r="IO222" s="1457"/>
      <c r="IP222" s="1457"/>
      <c r="IQ222" s="1457"/>
      <c r="IR222" s="1457"/>
      <c r="IS222" s="1457"/>
      <c r="IT222" s="1457"/>
      <c r="IU222" s="1457"/>
      <c r="IV222" s="1457"/>
      <c r="IW222" s="1457"/>
      <c r="IX222" s="1457"/>
      <c r="IY222" s="1457"/>
      <c r="IZ222" s="1457"/>
      <c r="JA222" s="1457"/>
      <c r="JB222" s="1457"/>
      <c r="JC222" s="1457"/>
      <c r="JD222" s="1457"/>
      <c r="JE222" s="1457"/>
      <c r="JF222" s="1457"/>
      <c r="JG222" s="1457"/>
      <c r="JH222" s="1457"/>
      <c r="JI222" s="1457"/>
      <c r="JJ222" s="1457"/>
      <c r="JK222" s="1457"/>
      <c r="JL222" s="1457"/>
      <c r="JM222" s="1457"/>
      <c r="JN222" s="1457"/>
      <c r="JO222" s="1457"/>
      <c r="JP222" s="1457"/>
      <c r="JQ222" s="1457"/>
      <c r="JR222" s="1457"/>
      <c r="JS222" s="1457"/>
      <c r="JT222" s="1457"/>
      <c r="JU222" s="1457"/>
      <c r="JV222" s="1457"/>
      <c r="JW222" s="1457"/>
      <c r="JX222" s="1457"/>
      <c r="JY222" s="1457"/>
      <c r="JZ222" s="1457"/>
      <c r="KA222" s="1457"/>
      <c r="KB222" s="1457"/>
      <c r="KC222" s="1457"/>
      <c r="KD222" s="1457"/>
      <c r="KE222" s="1457"/>
      <c r="KF222" s="1457"/>
      <c r="KG222" s="1457"/>
      <c r="KH222" s="1457"/>
      <c r="KI222" s="1457"/>
      <c r="KJ222" s="1457"/>
      <c r="KK222" s="1457"/>
      <c r="KL222" s="1457"/>
      <c r="KM222" s="1457"/>
      <c r="KN222" s="1457"/>
      <c r="KO222" s="1457"/>
      <c r="KP222" s="1457"/>
      <c r="KQ222" s="1457"/>
      <c r="KR222" s="1457"/>
      <c r="KS222" s="1457"/>
      <c r="KT222" s="1457"/>
      <c r="KU222" s="1457"/>
      <c r="KV222" s="1457"/>
      <c r="KW222" s="1457"/>
      <c r="KX222" s="1457"/>
      <c r="KY222" s="1457"/>
      <c r="KZ222" s="1457"/>
      <c r="LA222" s="1457"/>
      <c r="LB222" s="1457"/>
      <c r="LC222" s="1457"/>
    </row>
    <row r="223" s="1223" customFormat="1" ht="47" customHeight="1" spans="1:325">
      <c r="A223" s="2342"/>
      <c r="B223" s="1867"/>
      <c r="C223" s="1868"/>
      <c r="D223" s="1869"/>
      <c r="E223" s="1870"/>
      <c r="F223" s="1869"/>
      <c r="G223" s="1949"/>
      <c r="H223" s="1967"/>
      <c r="I223" s="1334"/>
      <c r="J223" s="1890"/>
      <c r="K223" s="1883"/>
      <c r="L223" s="1883"/>
      <c r="M223" s="1883"/>
      <c r="N223" s="2209"/>
      <c r="O223" s="2209"/>
      <c r="P223" s="1884"/>
      <c r="Q223" s="1908"/>
      <c r="R223" s="1569"/>
      <c r="S223" s="1569"/>
      <c r="T223" s="1335"/>
      <c r="U223" s="1336"/>
      <c r="V223" s="1335"/>
      <c r="W223" s="1937"/>
      <c r="X223" s="1336"/>
      <c r="Y223" s="1939"/>
      <c r="Z223" s="1938"/>
      <c r="AA223" s="1128"/>
      <c r="AB223" s="1129"/>
      <c r="AC223" s="1949"/>
      <c r="AD223" s="1950"/>
      <c r="AE223" s="1950"/>
      <c r="AF223" s="1950"/>
      <c r="AG223" s="1951"/>
      <c r="AH223" s="1952"/>
      <c r="AI223" s="1952"/>
      <c r="AJ223" s="1952"/>
      <c r="AK223" s="2227"/>
      <c r="AL223" s="1952"/>
      <c r="AM223" s="1446"/>
      <c r="AN223" s="1447"/>
      <c r="AO223" s="1447"/>
      <c r="AP223" s="1447"/>
      <c r="AQ223" s="1447"/>
      <c r="AR223" s="1447"/>
      <c r="AS223" s="1447"/>
      <c r="AT223" s="1447"/>
      <c r="AU223" s="2394"/>
      <c r="AV223" s="1634"/>
      <c r="AW223" s="1448"/>
      <c r="AX223" s="1030"/>
      <c r="AY223" s="1013"/>
      <c r="AZ223" s="1193"/>
      <c r="BA223" s="1193"/>
      <c r="BB223" s="1193"/>
      <c r="BC223" s="1193"/>
      <c r="BD223" s="1193"/>
      <c r="BE223" s="1193"/>
      <c r="BF223" s="1193"/>
      <c r="BG223" s="1193"/>
      <c r="BH223" s="1193"/>
      <c r="BI223" s="1193"/>
      <c r="BJ223" s="1193"/>
      <c r="BK223" s="1193"/>
      <c r="BL223" s="1193"/>
      <c r="BM223" s="1193"/>
      <c r="BN223" s="1193"/>
      <c r="BO223" s="1193"/>
      <c r="BP223" s="1193"/>
      <c r="BQ223" s="1193"/>
      <c r="BR223" s="1193"/>
      <c r="BS223" s="1193"/>
      <c r="BT223" s="1193"/>
      <c r="BU223" s="1193"/>
      <c r="BV223" s="1193"/>
      <c r="BW223" s="1193"/>
      <c r="BX223" s="1193"/>
      <c r="BY223" s="1193"/>
      <c r="BZ223" s="1193"/>
      <c r="CA223" s="1193"/>
      <c r="CB223" s="1193"/>
      <c r="CC223" s="1193"/>
      <c r="CD223" s="1193"/>
      <c r="CE223" s="1193"/>
      <c r="CF223" s="1193"/>
      <c r="CG223" s="1193"/>
      <c r="CH223" s="1193"/>
      <c r="CI223" s="1193"/>
      <c r="CJ223" s="1193"/>
      <c r="CK223" s="1193"/>
      <c r="CL223" s="1193"/>
      <c r="CM223" s="1193"/>
      <c r="CN223" s="1193"/>
      <c r="CO223" s="1193"/>
      <c r="CP223" s="1193"/>
      <c r="CQ223" s="1193"/>
      <c r="CR223" s="1193"/>
      <c r="CS223" s="1193"/>
      <c r="CT223" s="1193"/>
      <c r="CU223" s="1193"/>
      <c r="CV223" s="1193"/>
      <c r="CW223" s="1193"/>
      <c r="CX223" s="1193"/>
      <c r="CY223" s="1193"/>
      <c r="CZ223" s="1193"/>
      <c r="DA223" s="1193"/>
      <c r="DB223" s="1193"/>
      <c r="DC223" s="1193"/>
      <c r="DD223" s="1193"/>
      <c r="DE223" s="1193"/>
      <c r="DF223" s="1193"/>
      <c r="DG223" s="1193"/>
      <c r="DH223" s="1193"/>
      <c r="DI223" s="1193"/>
      <c r="DJ223" s="1193"/>
      <c r="DK223" s="1193"/>
      <c r="DL223" s="1193"/>
      <c r="DM223" s="1193"/>
      <c r="DN223" s="1193"/>
      <c r="DO223" s="1193"/>
      <c r="DP223" s="1193"/>
      <c r="DQ223" s="1193"/>
      <c r="DR223" s="1193"/>
      <c r="DS223" s="1193"/>
      <c r="DT223" s="1193"/>
      <c r="DU223" s="1193"/>
      <c r="DV223" s="1193"/>
      <c r="DW223" s="1193"/>
      <c r="DX223" s="1193"/>
      <c r="DY223" s="1193"/>
      <c r="DZ223" s="1193"/>
      <c r="EA223" s="1193"/>
      <c r="EB223" s="1193"/>
      <c r="EC223" s="1193"/>
      <c r="ED223" s="1193"/>
      <c r="EE223" s="1193"/>
      <c r="EF223" s="1193"/>
      <c r="EG223" s="1193"/>
      <c r="EH223" s="1193"/>
      <c r="EI223" s="1193"/>
      <c r="EJ223" s="1193"/>
      <c r="EK223" s="1193"/>
      <c r="EL223" s="1193"/>
      <c r="EM223" s="1193"/>
      <c r="EN223" s="1193"/>
      <c r="EO223" s="1193"/>
      <c r="EP223" s="1193"/>
      <c r="EQ223" s="1193"/>
      <c r="ER223" s="1193"/>
      <c r="ES223" s="1193"/>
      <c r="ET223" s="1193"/>
      <c r="EU223" s="1193"/>
      <c r="EV223" s="1193"/>
      <c r="EW223" s="1193"/>
      <c r="EX223" s="1193"/>
      <c r="EY223" s="1193"/>
      <c r="EZ223" s="1193"/>
      <c r="FA223" s="1193"/>
      <c r="FB223" s="1193"/>
      <c r="FC223" s="1193"/>
      <c r="FD223" s="1193"/>
      <c r="FE223" s="1193"/>
      <c r="FF223" s="1193"/>
      <c r="FG223" s="1193"/>
      <c r="FH223" s="1193"/>
      <c r="FI223" s="1193"/>
      <c r="FJ223" s="1193"/>
      <c r="FK223" s="1193"/>
      <c r="FL223" s="1193"/>
      <c r="FM223" s="1193"/>
      <c r="FN223" s="1193"/>
      <c r="FO223" s="1193"/>
      <c r="FP223" s="1193"/>
      <c r="FQ223" s="1193"/>
      <c r="FR223" s="1193"/>
      <c r="FS223" s="1193"/>
      <c r="FT223" s="1193"/>
      <c r="FU223" s="1193"/>
      <c r="FV223" s="1193"/>
      <c r="FW223" s="1193"/>
      <c r="FX223" s="1193"/>
      <c r="FY223" s="1193"/>
      <c r="FZ223" s="1193"/>
      <c r="GA223" s="1193"/>
      <c r="GB223" s="1193"/>
      <c r="GC223" s="1193"/>
      <c r="GD223" s="1193"/>
      <c r="GE223" s="1193"/>
      <c r="GF223" s="1193"/>
      <c r="GG223" s="1193"/>
      <c r="GH223" s="1193"/>
      <c r="GI223" s="1193"/>
      <c r="GJ223" s="1193"/>
      <c r="GK223" s="1193"/>
      <c r="GL223" s="1193"/>
      <c r="GM223" s="1193"/>
      <c r="GN223" s="1193"/>
      <c r="GO223" s="1193"/>
      <c r="GP223" s="1193"/>
      <c r="GQ223" s="1193"/>
      <c r="GR223" s="1193"/>
      <c r="GS223" s="1193"/>
      <c r="GT223" s="1193"/>
      <c r="GU223" s="1193"/>
      <c r="GV223" s="1193"/>
      <c r="GW223" s="1193"/>
      <c r="GX223" s="1193"/>
      <c r="GY223" s="1193"/>
      <c r="GZ223" s="1193"/>
      <c r="HA223" s="1193"/>
      <c r="HB223" s="1193"/>
      <c r="HC223" s="1193"/>
      <c r="HD223" s="1193"/>
      <c r="HE223" s="1193"/>
      <c r="HF223" s="1193"/>
      <c r="HG223" s="1193"/>
      <c r="HH223" s="1193"/>
      <c r="HI223" s="1193"/>
      <c r="HJ223" s="1193"/>
      <c r="HK223" s="1193"/>
      <c r="HL223" s="1193"/>
      <c r="HM223" s="1193"/>
      <c r="HN223" s="1193"/>
      <c r="HO223" s="1193"/>
      <c r="HP223" s="1193"/>
      <c r="HQ223" s="1193"/>
      <c r="HR223" s="1193"/>
      <c r="HS223" s="1193"/>
      <c r="HT223" s="1193"/>
      <c r="HU223" s="1193"/>
      <c r="HV223" s="1193"/>
      <c r="HW223" s="1193"/>
      <c r="HX223" s="1193"/>
      <c r="HY223" s="1193"/>
      <c r="HZ223" s="1193"/>
      <c r="IA223" s="1193"/>
      <c r="IB223" s="1193"/>
      <c r="IC223" s="1193"/>
      <c r="ID223" s="1193"/>
      <c r="IE223" s="1193"/>
      <c r="IF223" s="1193"/>
      <c r="IG223" s="1193"/>
      <c r="IH223" s="1193"/>
      <c r="II223" s="1193"/>
      <c r="IJ223" s="1193"/>
      <c r="IK223" s="1193"/>
      <c r="IL223" s="1193"/>
      <c r="IM223" s="1193"/>
      <c r="IN223" s="1193"/>
      <c r="IO223" s="1193"/>
      <c r="IP223" s="1193"/>
      <c r="IQ223" s="1193"/>
      <c r="IR223" s="1193"/>
      <c r="IS223" s="1193"/>
      <c r="IT223" s="1193"/>
      <c r="IU223" s="1193"/>
      <c r="IV223" s="1193"/>
      <c r="IW223" s="1193"/>
      <c r="IX223" s="1193"/>
      <c r="IY223" s="1193"/>
      <c r="IZ223" s="1193"/>
      <c r="JA223" s="1193"/>
      <c r="JB223" s="1193"/>
      <c r="JC223" s="1193"/>
      <c r="JD223" s="1193"/>
      <c r="JE223" s="1193"/>
      <c r="JF223" s="1193"/>
      <c r="JG223" s="1193"/>
      <c r="JH223" s="1193"/>
      <c r="JI223" s="1193"/>
      <c r="JJ223" s="1193"/>
      <c r="JK223" s="1193"/>
      <c r="JL223" s="1193"/>
      <c r="JM223" s="1193"/>
      <c r="JN223" s="1193"/>
      <c r="JO223" s="1193"/>
      <c r="JP223" s="1193"/>
      <c r="JQ223" s="1193"/>
      <c r="JR223" s="1193"/>
      <c r="JS223" s="1193"/>
      <c r="JT223" s="1193"/>
      <c r="JU223" s="1193"/>
      <c r="JV223" s="1193"/>
      <c r="JW223" s="1193"/>
      <c r="JX223" s="1193"/>
      <c r="JY223" s="1193"/>
      <c r="JZ223" s="1193"/>
      <c r="KA223" s="1193"/>
      <c r="KB223" s="1193"/>
      <c r="KC223" s="1193"/>
      <c r="KD223" s="1193"/>
      <c r="KE223" s="1193"/>
      <c r="KF223" s="1193"/>
      <c r="KG223" s="1193"/>
      <c r="KH223" s="1193"/>
      <c r="KI223" s="1193"/>
      <c r="KJ223" s="1193"/>
      <c r="KK223" s="1193"/>
      <c r="KL223" s="1193"/>
      <c r="KM223" s="1193"/>
      <c r="KN223" s="1193"/>
      <c r="KO223" s="1193"/>
      <c r="KP223" s="1193"/>
      <c r="KQ223" s="1193"/>
      <c r="KR223" s="1193"/>
      <c r="KS223" s="1193"/>
      <c r="KT223" s="1193"/>
      <c r="KU223" s="1193"/>
      <c r="KV223" s="1193"/>
      <c r="KW223" s="1193"/>
      <c r="KX223" s="1193"/>
      <c r="KY223" s="1193"/>
      <c r="KZ223" s="1193"/>
      <c r="LA223" s="1193"/>
      <c r="LB223" s="1193"/>
      <c r="LC223" s="1193"/>
      <c r="LD223" s="1193"/>
      <c r="LE223" s="1193"/>
      <c r="LF223" s="1200"/>
      <c r="LG223" s="1200"/>
      <c r="LH223" s="1200"/>
      <c r="LI223" s="1200"/>
      <c r="LJ223" s="1200"/>
      <c r="LK223" s="1200"/>
      <c r="LL223" s="1200"/>
      <c r="LM223" s="1472"/>
    </row>
    <row r="224" s="1014" customFormat="1" ht="47" customHeight="1" spans="1:325">
      <c r="A224" s="1970"/>
      <c r="B224" s="1232"/>
      <c r="C224" s="1233"/>
      <c r="D224" s="1234"/>
      <c r="E224" s="1235"/>
      <c r="F224" s="1234"/>
      <c r="G224" s="1130"/>
      <c r="H224" s="1236"/>
      <c r="I224" s="1887"/>
      <c r="J224" s="1277"/>
      <c r="K224" s="1068"/>
      <c r="L224" s="1068"/>
      <c r="M224" s="1068"/>
      <c r="N224" s="1069"/>
      <c r="O224" s="1069"/>
      <c r="P224" s="1070"/>
      <c r="Q224" s="1096"/>
      <c r="R224" s="1097"/>
      <c r="S224" s="1097"/>
      <c r="T224" s="1098"/>
      <c r="U224" s="1099"/>
      <c r="V224" s="1098"/>
      <c r="W224" s="1100"/>
      <c r="X224" s="1099"/>
      <c r="Y224" s="1371"/>
      <c r="Z224" s="1127"/>
      <c r="AA224" s="1128"/>
      <c r="AB224" s="1129"/>
      <c r="AC224" s="1130"/>
      <c r="AD224" s="1131"/>
      <c r="AE224" s="1131"/>
      <c r="AF224" s="1131"/>
      <c r="AG224" s="1152"/>
      <c r="AH224" s="1153"/>
      <c r="AI224" s="1153"/>
      <c r="AJ224" s="1153"/>
      <c r="AK224" s="1154"/>
      <c r="AL224" s="1153"/>
      <c r="AM224" s="1177"/>
      <c r="AN224" s="1178"/>
      <c r="AO224" s="1178"/>
      <c r="AP224" s="1178"/>
      <c r="AQ224" s="1178"/>
      <c r="AR224" s="1178"/>
      <c r="AS224" s="1178"/>
      <c r="AT224" s="1178"/>
      <c r="AU224" s="2395"/>
      <c r="AV224" s="1180"/>
      <c r="AW224" s="1192"/>
      <c r="AX224" s="1030"/>
      <c r="AY224" s="1013"/>
      <c r="AZ224" s="1193"/>
      <c r="BA224" s="1193"/>
      <c r="BB224" s="1193"/>
      <c r="BC224" s="1193"/>
      <c r="BD224" s="1193"/>
      <c r="BE224" s="1193"/>
      <c r="BF224" s="1193"/>
      <c r="BG224" s="1193"/>
      <c r="BH224" s="1193"/>
      <c r="BI224" s="1193"/>
      <c r="BJ224" s="1193"/>
      <c r="BK224" s="1193"/>
      <c r="BL224" s="1193"/>
      <c r="BM224" s="1193"/>
      <c r="BN224" s="1193"/>
      <c r="BO224" s="1193"/>
      <c r="BP224" s="1193"/>
      <c r="BQ224" s="1193"/>
      <c r="BR224" s="1193"/>
      <c r="BS224" s="1193"/>
      <c r="BT224" s="1193"/>
      <c r="BU224" s="1193"/>
      <c r="BV224" s="1193"/>
      <c r="BW224" s="1193"/>
      <c r="BX224" s="1193"/>
      <c r="BY224" s="1193"/>
      <c r="BZ224" s="1193"/>
      <c r="CA224" s="1193"/>
      <c r="CB224" s="1193"/>
      <c r="CC224" s="1193"/>
      <c r="CD224" s="1193"/>
      <c r="CE224" s="1193"/>
      <c r="CF224" s="1193"/>
      <c r="CG224" s="1193"/>
      <c r="CH224" s="1193"/>
      <c r="CI224" s="1193"/>
      <c r="CJ224" s="1193"/>
      <c r="CK224" s="1193"/>
      <c r="CL224" s="1193"/>
      <c r="CM224" s="1193"/>
      <c r="CN224" s="1193"/>
      <c r="CO224" s="1193"/>
      <c r="CP224" s="1193"/>
      <c r="CQ224" s="1193"/>
      <c r="CR224" s="1193"/>
      <c r="CS224" s="1193"/>
      <c r="CT224" s="1193"/>
      <c r="CU224" s="1193"/>
      <c r="CV224" s="1193"/>
      <c r="CW224" s="1193"/>
      <c r="CX224" s="1193"/>
      <c r="CY224" s="1193"/>
      <c r="CZ224" s="1193"/>
      <c r="DA224" s="1193"/>
      <c r="DB224" s="1193"/>
      <c r="DC224" s="1193"/>
      <c r="DD224" s="1193"/>
      <c r="DE224" s="1193"/>
      <c r="DF224" s="1193"/>
      <c r="DG224" s="1193"/>
      <c r="DH224" s="1193"/>
      <c r="DI224" s="1193"/>
      <c r="DJ224" s="1193"/>
      <c r="DK224" s="1193"/>
      <c r="DL224" s="1193"/>
      <c r="DM224" s="1193"/>
      <c r="DN224" s="1193"/>
      <c r="DO224" s="1193"/>
      <c r="DP224" s="1193"/>
      <c r="DQ224" s="1193"/>
      <c r="DR224" s="1193"/>
      <c r="DS224" s="1193"/>
      <c r="DT224" s="1193"/>
      <c r="DU224" s="1193"/>
      <c r="DV224" s="1193"/>
      <c r="DW224" s="1193"/>
      <c r="DX224" s="1193"/>
      <c r="DY224" s="1193"/>
      <c r="DZ224" s="1193"/>
      <c r="EA224" s="1193"/>
      <c r="EB224" s="1193"/>
      <c r="EC224" s="1193"/>
      <c r="ED224" s="1193"/>
      <c r="EE224" s="1193"/>
      <c r="EF224" s="1193"/>
      <c r="EG224" s="1193"/>
      <c r="EH224" s="1193"/>
      <c r="EI224" s="1193"/>
      <c r="EJ224" s="1193"/>
      <c r="EK224" s="1193"/>
      <c r="EL224" s="1193"/>
      <c r="EM224" s="1193"/>
      <c r="EN224" s="1193"/>
      <c r="EO224" s="1193"/>
      <c r="EP224" s="1193"/>
      <c r="EQ224" s="1193"/>
      <c r="ER224" s="1193"/>
      <c r="ES224" s="1193"/>
      <c r="ET224" s="1193"/>
      <c r="EU224" s="1193"/>
      <c r="EV224" s="1193"/>
      <c r="EW224" s="1193"/>
      <c r="EX224" s="1193"/>
      <c r="EY224" s="1193"/>
      <c r="EZ224" s="1193"/>
      <c r="FA224" s="1193"/>
      <c r="FB224" s="1193"/>
      <c r="FC224" s="1193"/>
      <c r="FD224" s="1193"/>
      <c r="FE224" s="1193"/>
      <c r="FF224" s="1193"/>
      <c r="FG224" s="1193"/>
      <c r="FH224" s="1193"/>
      <c r="FI224" s="1193"/>
      <c r="FJ224" s="1193"/>
      <c r="FK224" s="1193"/>
      <c r="FL224" s="1193"/>
      <c r="FM224" s="1193"/>
      <c r="FN224" s="1193"/>
      <c r="FO224" s="1193"/>
      <c r="FP224" s="1193"/>
      <c r="FQ224" s="1193"/>
      <c r="FR224" s="1193"/>
      <c r="FS224" s="1193"/>
      <c r="FT224" s="1193"/>
      <c r="FU224" s="1193"/>
      <c r="FV224" s="1193"/>
      <c r="FW224" s="1193"/>
      <c r="FX224" s="1193"/>
      <c r="FY224" s="1193"/>
      <c r="FZ224" s="1193"/>
      <c r="GA224" s="1193"/>
      <c r="GB224" s="1193"/>
      <c r="GC224" s="1193"/>
      <c r="GD224" s="1193"/>
      <c r="GE224" s="1193"/>
      <c r="GF224" s="1193"/>
      <c r="GG224" s="1193"/>
      <c r="GH224" s="1193"/>
      <c r="GI224" s="1193"/>
      <c r="GJ224" s="1193"/>
      <c r="GK224" s="1193"/>
      <c r="GL224" s="1193"/>
      <c r="GM224" s="1193"/>
      <c r="GN224" s="1193"/>
      <c r="GO224" s="1193"/>
      <c r="GP224" s="1193"/>
      <c r="GQ224" s="1193"/>
      <c r="GR224" s="1193"/>
      <c r="GS224" s="1193"/>
      <c r="GT224" s="1193"/>
      <c r="GU224" s="1193"/>
      <c r="GV224" s="1193"/>
      <c r="GW224" s="1193"/>
      <c r="GX224" s="1193"/>
      <c r="GY224" s="1193"/>
      <c r="GZ224" s="1193"/>
      <c r="HA224" s="1193"/>
      <c r="HB224" s="1193"/>
      <c r="HC224" s="1193"/>
      <c r="HD224" s="1193"/>
      <c r="HE224" s="1193"/>
      <c r="HF224" s="1193"/>
      <c r="HG224" s="1193"/>
      <c r="HH224" s="1193"/>
      <c r="HI224" s="1193"/>
      <c r="HJ224" s="1193"/>
      <c r="HK224" s="1193"/>
      <c r="HL224" s="1193"/>
      <c r="HM224" s="1193"/>
      <c r="HN224" s="1193"/>
      <c r="HO224" s="1193"/>
      <c r="HP224" s="1193"/>
      <c r="HQ224" s="1193"/>
      <c r="HR224" s="1193"/>
      <c r="HS224" s="1193"/>
      <c r="HT224" s="1193"/>
      <c r="HU224" s="1193"/>
      <c r="HV224" s="1193"/>
      <c r="HW224" s="1193"/>
      <c r="HX224" s="1193"/>
      <c r="HY224" s="1193"/>
      <c r="HZ224" s="1193"/>
      <c r="IA224" s="1193"/>
      <c r="IB224" s="1193"/>
      <c r="IC224" s="1193"/>
      <c r="ID224" s="1193"/>
      <c r="IE224" s="1193"/>
      <c r="IF224" s="1193"/>
      <c r="IG224" s="1193"/>
      <c r="IH224" s="1193"/>
      <c r="II224" s="1193"/>
      <c r="IJ224" s="1193"/>
      <c r="IK224" s="1193"/>
      <c r="IL224" s="1193"/>
      <c r="IM224" s="1193"/>
      <c r="IN224" s="1193"/>
      <c r="IO224" s="1193"/>
      <c r="IP224" s="1193"/>
      <c r="IQ224" s="1193"/>
      <c r="IR224" s="1193"/>
      <c r="IS224" s="1193"/>
      <c r="IT224" s="1193"/>
      <c r="IU224" s="1193"/>
      <c r="IV224" s="1193"/>
      <c r="IW224" s="1193"/>
      <c r="IX224" s="1193"/>
      <c r="IY224" s="1193"/>
      <c r="IZ224" s="1193"/>
      <c r="JA224" s="1193"/>
      <c r="JB224" s="1193"/>
      <c r="JC224" s="1193"/>
      <c r="JD224" s="1193"/>
      <c r="JE224" s="1193"/>
      <c r="JF224" s="1193"/>
      <c r="JG224" s="1193"/>
      <c r="JH224" s="1193"/>
      <c r="JI224" s="1193"/>
      <c r="JJ224" s="1193"/>
      <c r="JK224" s="1193"/>
      <c r="JL224" s="1193"/>
      <c r="JM224" s="1193"/>
      <c r="JN224" s="1193"/>
      <c r="JO224" s="1193"/>
      <c r="JP224" s="1193"/>
      <c r="JQ224" s="1193"/>
      <c r="JR224" s="1193"/>
      <c r="JS224" s="1193"/>
      <c r="JT224" s="1193"/>
      <c r="JU224" s="1193"/>
      <c r="JV224" s="1193"/>
      <c r="JW224" s="1193"/>
      <c r="JX224" s="1193"/>
      <c r="JY224" s="1193"/>
      <c r="JZ224" s="1193"/>
      <c r="KA224" s="1193"/>
      <c r="KB224" s="1193"/>
      <c r="KC224" s="1193"/>
      <c r="KD224" s="1193"/>
      <c r="KE224" s="1193"/>
      <c r="KF224" s="1193"/>
      <c r="KG224" s="1193"/>
      <c r="KH224" s="1193"/>
      <c r="KI224" s="1193"/>
      <c r="KJ224" s="1193"/>
      <c r="KK224" s="1193"/>
      <c r="KL224" s="1193"/>
      <c r="KM224" s="1193"/>
      <c r="KN224" s="1193"/>
      <c r="KO224" s="1193"/>
      <c r="KP224" s="1193"/>
      <c r="KQ224" s="1193"/>
      <c r="KR224" s="1193"/>
      <c r="KS224" s="1193"/>
      <c r="KT224" s="1193"/>
      <c r="KU224" s="1193"/>
      <c r="KV224" s="1193"/>
      <c r="KW224" s="1193"/>
      <c r="KX224" s="1193"/>
      <c r="KY224" s="1193"/>
      <c r="KZ224" s="1193"/>
      <c r="LA224" s="1193"/>
      <c r="LB224" s="1193"/>
      <c r="LC224" s="1193"/>
      <c r="LD224" s="1193"/>
      <c r="LE224" s="1193"/>
      <c r="LF224" s="1200"/>
      <c r="LG224" s="1200"/>
      <c r="LH224" s="1200"/>
      <c r="LI224" s="1200"/>
      <c r="LJ224" s="1200"/>
      <c r="LK224" s="1200"/>
      <c r="LL224" s="1200"/>
      <c r="LM224" s="1203"/>
    </row>
    <row r="225" s="1490" customFormat="1" ht="47" customHeight="1" spans="1:325">
      <c r="A225" s="1971"/>
      <c r="B225" s="1972"/>
      <c r="C225" s="1972"/>
      <c r="D225" s="1972"/>
      <c r="E225" s="1972"/>
      <c r="F225" s="1973"/>
      <c r="G225" s="1972"/>
      <c r="H225" s="1972"/>
      <c r="I225" s="1972"/>
      <c r="J225" s="1972"/>
      <c r="K225" s="1972"/>
      <c r="L225" s="1972"/>
      <c r="M225" s="1972"/>
      <c r="N225" s="1972" t="s">
        <v>1690</v>
      </c>
      <c r="O225" s="1973"/>
      <c r="P225" s="1972"/>
      <c r="Q225" s="1972"/>
      <c r="R225" s="2000"/>
      <c r="S225" s="2000"/>
      <c r="T225" s="1972"/>
      <c r="U225" s="1972"/>
      <c r="V225" s="1972"/>
      <c r="W225" s="2008"/>
      <c r="X225" s="1972"/>
      <c r="Y225" s="1972"/>
      <c r="Z225" s="1972"/>
      <c r="AA225" s="1972"/>
      <c r="AB225" s="1972"/>
      <c r="AC225" s="1972"/>
      <c r="AD225" s="1972"/>
      <c r="AE225" s="1972"/>
      <c r="AF225" s="1972"/>
      <c r="AG225" s="1972"/>
      <c r="AH225" s="1972"/>
      <c r="AI225" s="1972"/>
      <c r="AJ225" s="2000"/>
      <c r="AK225" s="2021"/>
      <c r="AL225" s="2000"/>
      <c r="AM225" s="2022"/>
      <c r="AN225" s="2023"/>
      <c r="AO225" s="2023"/>
      <c r="AP225" s="2023"/>
      <c r="AQ225" s="2023"/>
      <c r="AR225" s="2023"/>
      <c r="AS225" s="2023"/>
      <c r="AT225" s="2023"/>
      <c r="AU225" s="2396"/>
      <c r="AV225" s="2032"/>
      <c r="AW225" s="2031"/>
      <c r="AX225" s="1031"/>
      <c r="AY225" s="1031"/>
      <c r="AZ225" s="1031"/>
      <c r="BA225" s="1031"/>
      <c r="BB225" s="1031"/>
      <c r="BC225" s="1031"/>
      <c r="BD225" s="1031"/>
      <c r="BE225" s="1031"/>
      <c r="BF225" s="1031"/>
      <c r="BG225" s="1031"/>
      <c r="BH225" s="1031"/>
      <c r="BI225" s="1031"/>
      <c r="BJ225" s="1031"/>
      <c r="BK225" s="1031"/>
      <c r="BL225" s="1031"/>
      <c r="BM225" s="1031"/>
      <c r="BN225" s="1031"/>
      <c r="BO225" s="1031"/>
      <c r="BP225" s="1031"/>
      <c r="BQ225" s="1031"/>
      <c r="BR225" s="1031"/>
      <c r="BS225" s="1031"/>
      <c r="BT225" s="1031"/>
      <c r="BU225" s="1031"/>
      <c r="BV225" s="1031"/>
      <c r="BW225" s="1031"/>
      <c r="BX225" s="1031"/>
      <c r="BY225" s="1031"/>
      <c r="BZ225" s="1031"/>
      <c r="CA225" s="1031"/>
      <c r="CB225" s="1031"/>
      <c r="CC225" s="1031"/>
      <c r="CD225" s="1031"/>
      <c r="CE225" s="1031"/>
      <c r="CF225" s="1031"/>
      <c r="CG225" s="1031"/>
      <c r="CH225" s="1031"/>
      <c r="CI225" s="1031"/>
      <c r="CJ225" s="1031"/>
      <c r="CK225" s="1031"/>
      <c r="CL225" s="1031"/>
      <c r="CM225" s="1031"/>
      <c r="CN225" s="1031"/>
      <c r="CO225" s="1031"/>
      <c r="CP225" s="1031"/>
      <c r="CQ225" s="1031"/>
      <c r="CR225" s="1031"/>
      <c r="CS225" s="1031"/>
      <c r="CT225" s="1031"/>
      <c r="CU225" s="1031"/>
      <c r="CV225" s="1031"/>
      <c r="CW225" s="1031"/>
      <c r="CX225" s="1031"/>
      <c r="CY225" s="1031"/>
      <c r="CZ225" s="1031"/>
      <c r="DA225" s="1031"/>
      <c r="DB225" s="1031"/>
      <c r="DC225" s="1031"/>
      <c r="DD225" s="1031"/>
      <c r="DE225" s="1031"/>
      <c r="DF225" s="1031"/>
      <c r="DG225" s="1031"/>
      <c r="DH225" s="1031"/>
      <c r="DI225" s="1031"/>
      <c r="DJ225" s="1031"/>
      <c r="DK225" s="1031"/>
      <c r="DL225" s="1031"/>
      <c r="DM225" s="1031"/>
      <c r="DN225" s="1031"/>
      <c r="DO225" s="1031"/>
      <c r="DP225" s="1031"/>
      <c r="DQ225" s="1031"/>
      <c r="DR225" s="1031"/>
      <c r="DS225" s="1031"/>
      <c r="DT225" s="1031"/>
      <c r="DU225" s="1031"/>
      <c r="DV225" s="1031"/>
      <c r="DW225" s="1031"/>
      <c r="DX225" s="1031"/>
      <c r="DY225" s="1031"/>
      <c r="DZ225" s="1031"/>
      <c r="EA225" s="1031"/>
      <c r="EB225" s="1031"/>
      <c r="EC225" s="1031"/>
      <c r="ED225" s="1031"/>
      <c r="EE225" s="1031"/>
      <c r="EF225" s="1031"/>
      <c r="EG225" s="1031"/>
      <c r="EH225" s="1031"/>
      <c r="EI225" s="1031"/>
      <c r="EJ225" s="1031"/>
      <c r="EK225" s="1031"/>
      <c r="EL225" s="1031"/>
      <c r="EM225" s="1031"/>
      <c r="EN225" s="1031"/>
      <c r="EO225" s="1031"/>
      <c r="EP225" s="1031"/>
      <c r="EQ225" s="1031"/>
      <c r="ER225" s="1031"/>
      <c r="ES225" s="1031"/>
      <c r="ET225" s="1031"/>
      <c r="EU225" s="1031"/>
      <c r="EV225" s="1031"/>
      <c r="EW225" s="1031"/>
      <c r="EX225" s="1031"/>
      <c r="EY225" s="1031"/>
      <c r="EZ225" s="1031"/>
      <c r="FA225" s="1031"/>
      <c r="FB225" s="1031"/>
      <c r="FC225" s="1031"/>
      <c r="FD225" s="1031"/>
      <c r="FE225" s="1031"/>
      <c r="FF225" s="1031"/>
      <c r="FG225" s="1031"/>
      <c r="FH225" s="1031"/>
      <c r="FI225" s="1031"/>
      <c r="FJ225" s="1031"/>
      <c r="FK225" s="1031"/>
      <c r="FL225" s="1031"/>
      <c r="FM225" s="1031"/>
      <c r="FN225" s="1031"/>
      <c r="FO225" s="1031"/>
      <c r="FP225" s="1031"/>
      <c r="FQ225" s="1031"/>
      <c r="FR225" s="1031"/>
      <c r="FS225" s="1031"/>
      <c r="FT225" s="1031"/>
      <c r="FU225" s="1031"/>
      <c r="FV225" s="1031"/>
      <c r="FW225" s="1031"/>
      <c r="FX225" s="1031"/>
      <c r="FY225" s="1031"/>
      <c r="FZ225" s="1031"/>
      <c r="GA225" s="1031"/>
      <c r="GB225" s="1031"/>
      <c r="GC225" s="1031"/>
      <c r="GD225" s="1031"/>
      <c r="GE225" s="1031"/>
      <c r="GF225" s="1031"/>
      <c r="GG225" s="1031"/>
      <c r="GH225" s="1031"/>
      <c r="GI225" s="1031"/>
      <c r="GJ225" s="1031"/>
      <c r="GK225" s="1031"/>
      <c r="GL225" s="1031"/>
      <c r="GM225" s="1031"/>
      <c r="GN225" s="1031"/>
      <c r="GO225" s="1031"/>
      <c r="GP225" s="1031"/>
      <c r="GQ225" s="1031"/>
      <c r="GR225" s="1031"/>
      <c r="GS225" s="1031"/>
      <c r="GT225" s="1031"/>
      <c r="GU225" s="1031"/>
      <c r="GV225" s="1031"/>
      <c r="GW225" s="1031"/>
      <c r="GX225" s="1031"/>
      <c r="GY225" s="1031"/>
      <c r="GZ225" s="1031"/>
      <c r="HA225" s="1031"/>
      <c r="HB225" s="1031"/>
      <c r="HC225" s="1031"/>
      <c r="HD225" s="1031"/>
      <c r="HE225" s="1031"/>
      <c r="HF225" s="1031"/>
      <c r="HG225" s="1031"/>
      <c r="HH225" s="1031"/>
      <c r="HI225" s="1031"/>
      <c r="HJ225" s="1031"/>
      <c r="HK225" s="1031"/>
      <c r="HL225" s="1031"/>
      <c r="HM225" s="1031"/>
      <c r="HN225" s="1031"/>
      <c r="HO225" s="1031"/>
      <c r="HP225" s="1031"/>
      <c r="HQ225" s="1031"/>
      <c r="HR225" s="1031"/>
      <c r="HS225" s="1031"/>
      <c r="HT225" s="1031"/>
      <c r="HU225" s="1031"/>
      <c r="HV225" s="1031"/>
      <c r="HW225" s="1031"/>
      <c r="HX225" s="1031"/>
      <c r="HY225" s="1031"/>
      <c r="HZ225" s="1031"/>
      <c r="IA225" s="1031"/>
      <c r="IB225" s="1031"/>
      <c r="IC225" s="1031"/>
      <c r="ID225" s="1031"/>
      <c r="IE225" s="1031"/>
      <c r="IF225" s="1031"/>
      <c r="IG225" s="1031"/>
      <c r="IH225" s="1031"/>
      <c r="II225" s="1031"/>
      <c r="IJ225" s="1031"/>
      <c r="IK225" s="1031"/>
      <c r="IL225" s="1031"/>
      <c r="IM225" s="1031"/>
      <c r="IN225" s="1031"/>
      <c r="IO225" s="1031"/>
      <c r="IP225" s="1031"/>
      <c r="IQ225" s="1031"/>
      <c r="IR225" s="1031"/>
      <c r="IS225" s="1031"/>
      <c r="IT225" s="1031"/>
      <c r="IU225" s="1031"/>
      <c r="IV225" s="1031"/>
      <c r="IW225" s="1031"/>
      <c r="IX225" s="1031"/>
      <c r="IY225" s="1031"/>
      <c r="IZ225" s="1031"/>
      <c r="JA225" s="1031"/>
      <c r="JB225" s="1031"/>
      <c r="JC225" s="1031"/>
      <c r="JD225" s="1031"/>
      <c r="JE225" s="1031"/>
      <c r="JF225" s="1031"/>
      <c r="JG225" s="1031"/>
      <c r="JH225" s="1031"/>
      <c r="JI225" s="1031"/>
      <c r="JJ225" s="1031"/>
      <c r="JK225" s="1031"/>
      <c r="JL225" s="1031"/>
      <c r="JM225" s="1031"/>
      <c r="JN225" s="1031"/>
      <c r="JO225" s="1031"/>
      <c r="JP225" s="1031"/>
      <c r="JQ225" s="1031"/>
      <c r="JR225" s="1031"/>
      <c r="JS225" s="1031"/>
      <c r="JT225" s="1031"/>
      <c r="JU225" s="1031"/>
      <c r="JV225" s="1031"/>
      <c r="JW225" s="1031"/>
      <c r="JX225" s="1031"/>
      <c r="JY225" s="1031"/>
      <c r="JZ225" s="1031"/>
      <c r="KA225" s="1031"/>
      <c r="KB225" s="1031"/>
      <c r="KC225" s="1031"/>
      <c r="KD225" s="1031"/>
      <c r="KE225" s="1031"/>
      <c r="KF225" s="1031"/>
      <c r="KG225" s="1031"/>
      <c r="KH225" s="1031"/>
      <c r="KI225" s="1031"/>
      <c r="KJ225" s="1031"/>
      <c r="KK225" s="1031"/>
      <c r="KL225" s="1031"/>
      <c r="KM225" s="1031"/>
      <c r="KN225" s="1031"/>
      <c r="KO225" s="1031"/>
      <c r="KP225" s="1031"/>
      <c r="KQ225" s="1031"/>
      <c r="KR225" s="1031"/>
      <c r="KS225" s="1031"/>
      <c r="KT225" s="1031"/>
      <c r="KU225" s="1031"/>
      <c r="KV225" s="1031"/>
      <c r="KW225" s="1031"/>
      <c r="KX225" s="1031"/>
      <c r="KY225" s="1031"/>
      <c r="KZ225" s="1031"/>
      <c r="LA225" s="1031"/>
      <c r="LB225" s="1031"/>
      <c r="LC225" s="1031"/>
      <c r="LD225" s="1031"/>
      <c r="LE225" s="1031"/>
      <c r="LF225" s="1031"/>
      <c r="LG225" s="1031"/>
      <c r="LH225" s="1031"/>
      <c r="LI225" s="1031"/>
      <c r="LJ225" s="1031"/>
      <c r="LK225" s="1031"/>
      <c r="LL225" s="1031"/>
      <c r="LM225" s="2034"/>
    </row>
    <row r="226" s="1010" customFormat="1" ht="26.25" customHeight="1" spans="1:324">
      <c r="A226" s="1974"/>
      <c r="B226" s="1019"/>
      <c r="C226" s="1059"/>
      <c r="D226" s="1011"/>
      <c r="E226" s="1019"/>
      <c r="F226" s="1019"/>
      <c r="G226" s="1020"/>
      <c r="H226" s="1011"/>
      <c r="I226" s="1982" t="s">
        <v>1691</v>
      </c>
      <c r="J226" s="1983">
        <f>SUM(J5:J225)</f>
        <v>266218</v>
      </c>
      <c r="K226" s="1011"/>
      <c r="L226" s="1011"/>
      <c r="M226" s="1011"/>
      <c r="N226" s="1077"/>
      <c r="O226" s="1077"/>
      <c r="P226" s="1078"/>
      <c r="Q226" s="1022"/>
      <c r="R226" s="1112"/>
      <c r="S226" s="1112"/>
      <c r="T226" s="1111"/>
      <c r="U226" s="1113"/>
      <c r="V226" s="1111"/>
      <c r="W226" s="1026"/>
      <c r="X226" s="1026"/>
      <c r="Y226" s="1027"/>
      <c r="Z226" s="1011"/>
      <c r="AA226" s="1140"/>
      <c r="AB226" s="2009">
        <f>SUM(AB5:AB225)</f>
        <v>944595.282200001</v>
      </c>
      <c r="AC226" s="1020"/>
      <c r="AD226" s="1020"/>
      <c r="AE226" s="2015"/>
      <c r="AF226" s="2015">
        <f>SUM(AF5:AF225)</f>
        <v>158914</v>
      </c>
      <c r="AG226" s="2015">
        <f>SUM(AG5:AG225)</f>
        <v>107304</v>
      </c>
      <c r="AH226" s="2015">
        <f>SUM(AH5:AH225)</f>
        <v>905</v>
      </c>
      <c r="AI226" s="2015">
        <f>SUM(AI5:AI225)</f>
        <v>1240</v>
      </c>
      <c r="AJ226" s="2015"/>
      <c r="AK226" s="2015">
        <f t="shared" ref="AK226:AW226" si="97">SUM(AK5:AK225)</f>
        <v>159658</v>
      </c>
      <c r="AL226" s="2015">
        <f t="shared" si="97"/>
        <v>114396</v>
      </c>
      <c r="AM226" s="2024">
        <f t="shared" si="97"/>
        <v>50757.1666666667</v>
      </c>
      <c r="AN226" s="2024">
        <f t="shared" si="97"/>
        <v>49461.1666666667</v>
      </c>
      <c r="AO226" s="2024">
        <f t="shared" si="97"/>
        <v>60339.1666666667</v>
      </c>
      <c r="AP226" s="2024">
        <f t="shared" si="97"/>
        <v>16981.5</v>
      </c>
      <c r="AQ226" s="2024">
        <f t="shared" si="97"/>
        <v>19493</v>
      </c>
      <c r="AR226" s="2024">
        <f t="shared" si="97"/>
        <v>20386.5</v>
      </c>
      <c r="AS226" s="2024">
        <f t="shared" si="97"/>
        <v>12413.1666666667</v>
      </c>
      <c r="AT226" s="2024">
        <f t="shared" si="97"/>
        <v>21819.1666666667</v>
      </c>
      <c r="AU226" s="2024">
        <f t="shared" si="97"/>
        <v>15407.1666666667</v>
      </c>
      <c r="AV226" s="2024">
        <f t="shared" si="97"/>
        <v>98800.9722222222</v>
      </c>
      <c r="AW226" s="2024">
        <f t="shared" si="97"/>
        <v>4293.41666666667</v>
      </c>
      <c r="AX226" s="2024"/>
      <c r="AY226" s="1030"/>
      <c r="AZ226" s="1031"/>
      <c r="BA226" s="1031"/>
      <c r="BB226" s="1031"/>
      <c r="BC226" s="1031"/>
      <c r="BD226" s="1031"/>
      <c r="BE226" s="1031"/>
      <c r="BF226" s="1031"/>
      <c r="BG226" s="1031"/>
      <c r="BH226" s="1031"/>
      <c r="BI226" s="1031"/>
      <c r="BJ226" s="1031"/>
      <c r="BK226" s="1031"/>
      <c r="BL226" s="1031"/>
      <c r="BM226" s="1031"/>
      <c r="BN226" s="1031"/>
      <c r="BO226" s="1031"/>
      <c r="BP226" s="1031"/>
      <c r="BQ226" s="1031"/>
      <c r="BR226" s="1031"/>
      <c r="BS226" s="1031"/>
      <c r="BT226" s="1031"/>
      <c r="BU226" s="1031"/>
      <c r="BV226" s="1031"/>
      <c r="BW226" s="1031"/>
      <c r="BX226" s="1031"/>
      <c r="BY226" s="1031"/>
      <c r="BZ226" s="1031"/>
      <c r="CA226" s="1031"/>
      <c r="CB226" s="1031"/>
      <c r="CC226" s="1031"/>
      <c r="CD226" s="1031"/>
      <c r="CE226" s="1031"/>
      <c r="CF226" s="1031"/>
      <c r="CG226" s="1031"/>
      <c r="CH226" s="1031"/>
      <c r="CI226" s="1031"/>
      <c r="CJ226" s="1031"/>
      <c r="CK226" s="1031"/>
      <c r="CL226" s="1031"/>
      <c r="CM226" s="1031"/>
      <c r="CN226" s="1031"/>
      <c r="CO226" s="1031"/>
      <c r="CP226" s="1031"/>
      <c r="CQ226" s="1031"/>
      <c r="CR226" s="1031"/>
      <c r="CS226" s="1031"/>
      <c r="CT226" s="1031"/>
      <c r="CU226" s="1031"/>
      <c r="CV226" s="1031"/>
      <c r="CW226" s="1031"/>
      <c r="CX226" s="1031"/>
      <c r="CY226" s="1031"/>
      <c r="CZ226" s="1031"/>
      <c r="DA226" s="1031"/>
      <c r="DB226" s="1031"/>
      <c r="DC226" s="1031"/>
      <c r="DD226" s="1031"/>
      <c r="DE226" s="1031"/>
      <c r="DF226" s="1031"/>
      <c r="DG226" s="1031"/>
      <c r="DH226" s="1031"/>
      <c r="DI226" s="1031"/>
      <c r="DJ226" s="1031"/>
      <c r="DK226" s="1031"/>
      <c r="DL226" s="1031"/>
      <c r="DM226" s="1031"/>
      <c r="DN226" s="1031"/>
      <c r="DO226" s="1031"/>
      <c r="DP226" s="1031"/>
      <c r="DQ226" s="1031"/>
      <c r="DR226" s="1031"/>
      <c r="DS226" s="1031"/>
      <c r="DT226" s="1031"/>
      <c r="DU226" s="1031"/>
      <c r="DV226" s="1031"/>
      <c r="DW226" s="1031"/>
      <c r="DX226" s="1031"/>
      <c r="DY226" s="1031"/>
      <c r="DZ226" s="1031"/>
      <c r="EA226" s="1031"/>
      <c r="EB226" s="1031"/>
      <c r="EC226" s="1031"/>
      <c r="ED226" s="1031"/>
      <c r="EE226" s="1031"/>
      <c r="EF226" s="1031"/>
      <c r="EG226" s="1031"/>
      <c r="EH226" s="1031"/>
      <c r="EI226" s="1031"/>
      <c r="EJ226" s="1031"/>
      <c r="EK226" s="1031"/>
      <c r="EL226" s="1031"/>
      <c r="EM226" s="1031"/>
      <c r="EN226" s="1031"/>
      <c r="EO226" s="1031"/>
      <c r="EP226" s="1031"/>
      <c r="EQ226" s="1031"/>
      <c r="ER226" s="1031"/>
      <c r="ES226" s="1031"/>
      <c r="ET226" s="1031"/>
      <c r="EU226" s="1031"/>
      <c r="EV226" s="1031"/>
      <c r="EW226" s="1031"/>
      <c r="EX226" s="1031"/>
      <c r="EY226" s="1031"/>
      <c r="EZ226" s="1031"/>
      <c r="FA226" s="1031"/>
      <c r="FB226" s="1031"/>
      <c r="FC226" s="1031"/>
      <c r="FD226" s="1031"/>
      <c r="FE226" s="1031"/>
      <c r="FF226" s="1031"/>
      <c r="FG226" s="1031"/>
      <c r="FH226" s="1031"/>
      <c r="FI226" s="1031"/>
      <c r="FJ226" s="1031"/>
      <c r="FK226" s="1031"/>
      <c r="FL226" s="1031"/>
      <c r="FM226" s="1031"/>
      <c r="FN226" s="1031"/>
      <c r="FO226" s="1031"/>
      <c r="FP226" s="1031"/>
      <c r="FQ226" s="1031"/>
      <c r="FR226" s="1031"/>
      <c r="FS226" s="1031"/>
      <c r="FT226" s="1031"/>
      <c r="FU226" s="1031"/>
      <c r="FV226" s="1031"/>
      <c r="FW226" s="1031"/>
      <c r="FX226" s="1031"/>
      <c r="FY226" s="1031"/>
      <c r="FZ226" s="1031"/>
      <c r="GA226" s="1031"/>
      <c r="GB226" s="1031"/>
      <c r="GC226" s="1031"/>
      <c r="GD226" s="1031"/>
      <c r="GE226" s="1031"/>
      <c r="GF226" s="1031"/>
      <c r="GG226" s="1031"/>
      <c r="GH226" s="1031"/>
      <c r="GI226" s="1031"/>
      <c r="GJ226" s="1031"/>
      <c r="GK226" s="1031"/>
      <c r="GL226" s="1031"/>
      <c r="GM226" s="1031"/>
      <c r="GN226" s="1031"/>
      <c r="GO226" s="1031"/>
      <c r="GP226" s="1031"/>
      <c r="GQ226" s="1031"/>
      <c r="GR226" s="1031"/>
      <c r="GS226" s="1031"/>
      <c r="GT226" s="1031"/>
      <c r="GU226" s="1031"/>
      <c r="GV226" s="1031"/>
      <c r="GW226" s="1031"/>
      <c r="GX226" s="1031"/>
      <c r="GY226" s="1031"/>
      <c r="GZ226" s="1031"/>
      <c r="HA226" s="1031"/>
      <c r="HB226" s="1031"/>
      <c r="HC226" s="1031"/>
      <c r="HD226" s="1031"/>
      <c r="HE226" s="1031"/>
      <c r="HF226" s="1031"/>
      <c r="HG226" s="1031"/>
      <c r="HH226" s="1031"/>
      <c r="HI226" s="1031"/>
      <c r="HJ226" s="1031"/>
      <c r="HK226" s="1031"/>
      <c r="HL226" s="1031"/>
      <c r="HM226" s="1031"/>
      <c r="HN226" s="1031"/>
      <c r="HO226" s="1031"/>
      <c r="HP226" s="1031"/>
      <c r="HQ226" s="1031"/>
      <c r="HR226" s="1031"/>
      <c r="HS226" s="1031"/>
      <c r="HT226" s="1031"/>
      <c r="HU226" s="1031"/>
      <c r="HV226" s="1031"/>
      <c r="HW226" s="1031"/>
      <c r="HX226" s="1031"/>
      <c r="HY226" s="1031"/>
      <c r="HZ226" s="1031"/>
      <c r="IA226" s="1031"/>
      <c r="IB226" s="1031"/>
      <c r="IC226" s="1031"/>
      <c r="ID226" s="1031"/>
      <c r="IE226" s="1031"/>
      <c r="IF226" s="1031"/>
      <c r="IG226" s="1031"/>
      <c r="IH226" s="1031"/>
      <c r="II226" s="1031"/>
      <c r="IJ226" s="1031"/>
      <c r="IK226" s="1031"/>
      <c r="IL226" s="1031"/>
      <c r="IM226" s="1031"/>
      <c r="IN226" s="1031"/>
      <c r="IO226" s="1031"/>
      <c r="IP226" s="1031"/>
      <c r="IQ226" s="1031"/>
      <c r="IR226" s="1031"/>
      <c r="IS226" s="1031"/>
      <c r="IT226" s="1031"/>
      <c r="IU226" s="1031"/>
      <c r="IV226" s="1031"/>
      <c r="IW226" s="1031"/>
      <c r="IX226" s="1031"/>
      <c r="IY226" s="1031"/>
      <c r="IZ226" s="1031"/>
      <c r="JA226" s="1031"/>
      <c r="JB226" s="1031"/>
      <c r="JC226" s="1031"/>
      <c r="JD226" s="1031"/>
      <c r="JE226" s="1031"/>
      <c r="JF226" s="1031"/>
      <c r="JG226" s="1031"/>
      <c r="JH226" s="1031"/>
      <c r="JI226" s="1031"/>
      <c r="JJ226" s="1031"/>
      <c r="JK226" s="1031"/>
      <c r="JL226" s="1031"/>
      <c r="JM226" s="1031"/>
      <c r="JN226" s="1031"/>
      <c r="JO226" s="1031"/>
      <c r="JP226" s="1031"/>
      <c r="JQ226" s="1031"/>
      <c r="JR226" s="1031"/>
      <c r="JS226" s="1031"/>
      <c r="JT226" s="1031"/>
      <c r="JU226" s="1031"/>
      <c r="JV226" s="1031"/>
      <c r="JW226" s="1031"/>
      <c r="JX226" s="1031"/>
      <c r="JY226" s="1031"/>
      <c r="JZ226" s="1031"/>
      <c r="KA226" s="1031"/>
      <c r="KB226" s="1031"/>
      <c r="KC226" s="1031"/>
      <c r="KD226" s="1031"/>
      <c r="KE226" s="1031"/>
      <c r="KF226" s="1031"/>
      <c r="KG226" s="1031"/>
      <c r="KH226" s="1031"/>
      <c r="KI226" s="1031"/>
      <c r="KJ226" s="1031"/>
      <c r="KK226" s="1031"/>
      <c r="KL226" s="1031"/>
      <c r="KM226" s="1031"/>
      <c r="KN226" s="1031"/>
      <c r="KO226" s="1031"/>
      <c r="KP226" s="1031"/>
      <c r="KQ226" s="1031"/>
      <c r="KR226" s="1031"/>
      <c r="KS226" s="1031"/>
      <c r="KT226" s="1031"/>
      <c r="KU226" s="1031"/>
      <c r="KV226" s="1031"/>
      <c r="KW226" s="1031"/>
      <c r="KX226" s="1031"/>
      <c r="KY226" s="1031"/>
      <c r="KZ226" s="1031"/>
      <c r="LA226" s="1031"/>
      <c r="LB226" s="1031"/>
      <c r="LC226" s="1031"/>
      <c r="LD226" s="1031"/>
      <c r="LE226" s="1031"/>
      <c r="LF226" s="1031"/>
      <c r="LG226" s="1031"/>
      <c r="LH226" s="1031"/>
      <c r="LI226" s="1031"/>
      <c r="LJ226" s="1031"/>
      <c r="LK226" s="1031"/>
      <c r="LL226" s="1031"/>
    </row>
    <row r="227" s="2246" customFormat="1" spans="1:324">
      <c r="A227" s="2343"/>
      <c r="B227" s="2344"/>
      <c r="C227" s="2344"/>
      <c r="D227" s="2345"/>
      <c r="E227" s="2344"/>
      <c r="F227" s="2344"/>
      <c r="G227" s="2346"/>
      <c r="H227" s="2345"/>
      <c r="I227" s="2344"/>
      <c r="J227" s="2345"/>
      <c r="K227" s="2345"/>
      <c r="L227" s="2345"/>
      <c r="M227" s="2345"/>
      <c r="N227" s="2351"/>
      <c r="O227" s="2351"/>
      <c r="P227" s="2352"/>
      <c r="Q227" s="2362"/>
      <c r="R227" s="2363"/>
      <c r="S227" s="2363"/>
      <c r="T227" s="2364"/>
      <c r="U227" s="2365"/>
      <c r="V227" s="2364"/>
      <c r="W227" s="2366"/>
      <c r="X227" s="2366"/>
      <c r="Y227" s="2373"/>
      <c r="Z227" s="2345"/>
      <c r="AA227" s="2345"/>
      <c r="AB227" s="2374"/>
      <c r="AC227" s="2346"/>
      <c r="AD227" s="2346"/>
      <c r="AE227" s="2346"/>
      <c r="AF227" s="2346"/>
      <c r="AG227" s="2344"/>
      <c r="AH227" s="2344"/>
      <c r="AI227" s="2344"/>
      <c r="AJ227" s="2344"/>
      <c r="AK227" s="2344"/>
      <c r="AL227" s="2344" t="s">
        <v>2815</v>
      </c>
      <c r="AM227" s="2383">
        <f>SUMIF($AF$5:$AF$225,"&lt;&gt;",AM5:AM225)</f>
        <v>21089.1666666667</v>
      </c>
      <c r="AN227" s="2383">
        <f t="shared" ref="AN227:AV227" si="98">SUMIF($AF$5:$AF$225,"&lt;&gt;",AN5:AN225)</f>
        <v>20597.1666666667</v>
      </c>
      <c r="AO227" s="2383">
        <f t="shared" si="98"/>
        <v>29129.1666666667</v>
      </c>
      <c r="AP227" s="2383">
        <f t="shared" si="98"/>
        <v>13663.5</v>
      </c>
      <c r="AQ227" s="2383">
        <f t="shared" si="98"/>
        <v>14945</v>
      </c>
      <c r="AR227" s="2383">
        <f t="shared" si="98"/>
        <v>17032.5</v>
      </c>
      <c r="AS227" s="2383">
        <f t="shared" si="98"/>
        <v>12281.1666666667</v>
      </c>
      <c r="AT227" s="2383">
        <f t="shared" si="98"/>
        <v>15741.1666666667</v>
      </c>
      <c r="AU227" s="2383">
        <f t="shared" si="98"/>
        <v>15275.1666666667</v>
      </c>
      <c r="AV227" s="2383"/>
      <c r="AW227" s="2383"/>
      <c r="AX227" s="2405"/>
      <c r="AY227" s="2405"/>
      <c r="AZ227" s="2406"/>
      <c r="BA227" s="2406"/>
      <c r="BB227" s="2406"/>
      <c r="BC227" s="2406"/>
      <c r="BD227" s="2406"/>
      <c r="BE227" s="2406"/>
      <c r="BF227" s="2406"/>
      <c r="BG227" s="2406"/>
      <c r="BH227" s="2406"/>
      <c r="BI227" s="2406"/>
      <c r="BJ227" s="2406"/>
      <c r="BK227" s="2406"/>
      <c r="BL227" s="2406"/>
      <c r="BM227" s="2406"/>
      <c r="BN227" s="2406"/>
      <c r="BO227" s="2406"/>
      <c r="BP227" s="2406"/>
      <c r="BQ227" s="2406"/>
      <c r="BR227" s="2406"/>
      <c r="BS227" s="2406"/>
      <c r="BT227" s="2406"/>
      <c r="BU227" s="2406"/>
      <c r="BV227" s="2406"/>
      <c r="BW227" s="2406"/>
      <c r="BX227" s="2406"/>
      <c r="BY227" s="2406"/>
      <c r="BZ227" s="2406"/>
      <c r="CA227" s="2406"/>
      <c r="CB227" s="2406"/>
      <c r="CC227" s="2406"/>
      <c r="CD227" s="2406"/>
      <c r="CE227" s="2406"/>
      <c r="CF227" s="2406"/>
      <c r="CG227" s="2406"/>
      <c r="CH227" s="2406"/>
      <c r="CI227" s="2406"/>
      <c r="CJ227" s="2406"/>
      <c r="CK227" s="2406"/>
      <c r="CL227" s="2406"/>
      <c r="CM227" s="2406"/>
      <c r="CN227" s="2406"/>
      <c r="CO227" s="2406"/>
      <c r="CP227" s="2406"/>
      <c r="CQ227" s="2406"/>
      <c r="CR227" s="2406"/>
      <c r="CS227" s="2406"/>
      <c r="CT227" s="2406"/>
      <c r="CU227" s="2406"/>
      <c r="CV227" s="2406"/>
      <c r="CW227" s="2406"/>
      <c r="CX227" s="2406"/>
      <c r="CY227" s="2406"/>
      <c r="CZ227" s="2406"/>
      <c r="DA227" s="2406"/>
      <c r="DB227" s="2406"/>
      <c r="DC227" s="2406"/>
      <c r="DD227" s="2406"/>
      <c r="DE227" s="2406"/>
      <c r="DF227" s="2406"/>
      <c r="DG227" s="2406"/>
      <c r="DH227" s="2406"/>
      <c r="DI227" s="2406"/>
      <c r="DJ227" s="2406"/>
      <c r="DK227" s="2406"/>
      <c r="DL227" s="2406"/>
      <c r="DM227" s="2406"/>
      <c r="DN227" s="2406"/>
      <c r="DO227" s="2406"/>
      <c r="DP227" s="2406"/>
      <c r="DQ227" s="2406"/>
      <c r="DR227" s="2406"/>
      <c r="DS227" s="2406"/>
      <c r="DT227" s="2406"/>
      <c r="DU227" s="2406"/>
      <c r="DV227" s="2406"/>
      <c r="DW227" s="2406"/>
      <c r="DX227" s="2406"/>
      <c r="DY227" s="2406"/>
      <c r="DZ227" s="2406"/>
      <c r="EA227" s="2406"/>
      <c r="EB227" s="2406"/>
      <c r="EC227" s="2406"/>
      <c r="ED227" s="2406"/>
      <c r="EE227" s="2406"/>
      <c r="EF227" s="2406"/>
      <c r="EG227" s="2406"/>
      <c r="EH227" s="2406"/>
      <c r="EI227" s="2406"/>
      <c r="EJ227" s="2406"/>
      <c r="EK227" s="2406"/>
      <c r="EL227" s="2406"/>
      <c r="EM227" s="2406"/>
      <c r="EN227" s="2406"/>
      <c r="EO227" s="2406"/>
      <c r="EP227" s="2406"/>
      <c r="EQ227" s="2406"/>
      <c r="ER227" s="2406"/>
      <c r="ES227" s="2406"/>
      <c r="ET227" s="2406"/>
      <c r="EU227" s="2406"/>
      <c r="EV227" s="2406"/>
      <c r="EW227" s="2406"/>
      <c r="EX227" s="2406"/>
      <c r="EY227" s="2406"/>
      <c r="EZ227" s="2406"/>
      <c r="FA227" s="2406"/>
      <c r="FB227" s="2406"/>
      <c r="FC227" s="2406"/>
      <c r="FD227" s="2406"/>
      <c r="FE227" s="2406"/>
      <c r="FF227" s="2406"/>
      <c r="FG227" s="2406"/>
      <c r="FH227" s="2406"/>
      <c r="FI227" s="2406"/>
      <c r="FJ227" s="2406"/>
      <c r="FK227" s="2406"/>
      <c r="FL227" s="2406"/>
      <c r="FM227" s="2406"/>
      <c r="FN227" s="2406"/>
      <c r="FO227" s="2406"/>
      <c r="FP227" s="2406"/>
      <c r="FQ227" s="2406"/>
      <c r="FR227" s="2406"/>
      <c r="FS227" s="2406"/>
      <c r="FT227" s="2406"/>
      <c r="FU227" s="2406"/>
      <c r="FV227" s="2406"/>
      <c r="FW227" s="2406"/>
      <c r="FX227" s="2406"/>
      <c r="FY227" s="2406"/>
      <c r="FZ227" s="2406"/>
      <c r="GA227" s="2406"/>
      <c r="GB227" s="2406"/>
      <c r="GC227" s="2406"/>
      <c r="GD227" s="2406"/>
      <c r="GE227" s="2406"/>
      <c r="GF227" s="2406"/>
      <c r="GG227" s="2406"/>
      <c r="GH227" s="2406"/>
      <c r="GI227" s="2406"/>
      <c r="GJ227" s="2406"/>
      <c r="GK227" s="2406"/>
      <c r="GL227" s="2406"/>
      <c r="GM227" s="2406"/>
      <c r="GN227" s="2406"/>
      <c r="GO227" s="2406"/>
      <c r="GP227" s="2406"/>
      <c r="GQ227" s="2406"/>
      <c r="GR227" s="2406"/>
      <c r="GS227" s="2406"/>
      <c r="GT227" s="2406"/>
      <c r="GU227" s="2406"/>
      <c r="GV227" s="2406"/>
      <c r="GW227" s="2406"/>
      <c r="GX227" s="2406"/>
      <c r="GY227" s="2406"/>
      <c r="GZ227" s="2406"/>
      <c r="HA227" s="2406"/>
      <c r="HB227" s="2406"/>
      <c r="HC227" s="2406"/>
      <c r="HD227" s="2406"/>
      <c r="HE227" s="2406"/>
      <c r="HF227" s="2406"/>
      <c r="HG227" s="2406"/>
      <c r="HH227" s="2406"/>
      <c r="HI227" s="2406"/>
      <c r="HJ227" s="2406"/>
      <c r="HK227" s="2406"/>
      <c r="HL227" s="2406"/>
      <c r="HM227" s="2406"/>
      <c r="HN227" s="2406"/>
      <c r="HO227" s="2406"/>
      <c r="HP227" s="2406"/>
      <c r="HQ227" s="2406"/>
      <c r="HR227" s="2406"/>
      <c r="HS227" s="2406"/>
      <c r="HT227" s="2406"/>
      <c r="HU227" s="2406"/>
      <c r="HV227" s="2406"/>
      <c r="HW227" s="2406"/>
      <c r="HX227" s="2406"/>
      <c r="HY227" s="2406"/>
      <c r="HZ227" s="2406"/>
      <c r="IA227" s="2406"/>
      <c r="IB227" s="2406"/>
      <c r="IC227" s="2406"/>
      <c r="ID227" s="2406"/>
      <c r="IE227" s="2406"/>
      <c r="IF227" s="2406"/>
      <c r="IG227" s="2406"/>
      <c r="IH227" s="2406"/>
      <c r="II227" s="2406"/>
      <c r="IJ227" s="2406"/>
      <c r="IK227" s="2406"/>
      <c r="IL227" s="2406"/>
      <c r="IM227" s="2406"/>
      <c r="IN227" s="2406"/>
      <c r="IO227" s="2406"/>
      <c r="IP227" s="2406"/>
      <c r="IQ227" s="2406"/>
      <c r="IR227" s="2406"/>
      <c r="IS227" s="2406"/>
      <c r="IT227" s="2406"/>
      <c r="IU227" s="2406"/>
      <c r="IV227" s="2406"/>
      <c r="IW227" s="2406"/>
      <c r="IX227" s="2406"/>
      <c r="IY227" s="2406"/>
      <c r="IZ227" s="2406"/>
      <c r="JA227" s="2406"/>
      <c r="JB227" s="2406"/>
      <c r="JC227" s="2406"/>
      <c r="JD227" s="2406"/>
      <c r="JE227" s="2406"/>
      <c r="JF227" s="2406"/>
      <c r="JG227" s="2406"/>
      <c r="JH227" s="2406"/>
      <c r="JI227" s="2406"/>
      <c r="JJ227" s="2406"/>
      <c r="JK227" s="2406"/>
      <c r="JL227" s="2406"/>
      <c r="JM227" s="2406"/>
      <c r="JN227" s="2406"/>
      <c r="JO227" s="2406"/>
      <c r="JP227" s="2406"/>
      <c r="JQ227" s="2406"/>
      <c r="JR227" s="2406"/>
      <c r="JS227" s="2406"/>
      <c r="JT227" s="2406"/>
      <c r="JU227" s="2406"/>
      <c r="JV227" s="2406"/>
      <c r="JW227" s="2406"/>
      <c r="JX227" s="2406"/>
      <c r="JY227" s="2406"/>
      <c r="JZ227" s="2406"/>
      <c r="KA227" s="2406"/>
      <c r="KB227" s="2406"/>
      <c r="KC227" s="2406"/>
      <c r="KD227" s="2406"/>
      <c r="KE227" s="2406"/>
      <c r="KF227" s="2406"/>
      <c r="KG227" s="2406"/>
      <c r="KH227" s="2406"/>
      <c r="KI227" s="2406"/>
      <c r="KJ227" s="2406"/>
      <c r="KK227" s="2406"/>
      <c r="KL227" s="2406"/>
      <c r="KM227" s="2406"/>
      <c r="KN227" s="2406"/>
      <c r="KO227" s="2406"/>
      <c r="KP227" s="2406"/>
      <c r="KQ227" s="2406"/>
      <c r="KR227" s="2406"/>
      <c r="KS227" s="2406"/>
      <c r="KT227" s="2406"/>
      <c r="KU227" s="2406"/>
      <c r="KV227" s="2406"/>
      <c r="KW227" s="2406"/>
      <c r="KX227" s="2406"/>
      <c r="KY227" s="2406"/>
      <c r="KZ227" s="2406"/>
      <c r="LA227" s="2406"/>
      <c r="LB227" s="2406"/>
      <c r="LC227" s="2406"/>
      <c r="LD227" s="2406"/>
      <c r="LE227" s="2406"/>
      <c r="LF227" s="2406"/>
      <c r="LG227" s="2406"/>
      <c r="LH227" s="2406"/>
      <c r="LI227" s="2406"/>
      <c r="LJ227" s="2406"/>
      <c r="LK227" s="2406"/>
      <c r="LL227" s="2406"/>
    </row>
    <row r="228" s="2246" customFormat="1" spans="1:324">
      <c r="A228" s="2343"/>
      <c r="B228" s="2344"/>
      <c r="C228" s="2344"/>
      <c r="D228" s="2345"/>
      <c r="E228" s="2344"/>
      <c r="F228" s="2344"/>
      <c r="G228" s="2346"/>
      <c r="H228" s="2345"/>
      <c r="I228" s="2344"/>
      <c r="J228" s="2345"/>
      <c r="K228" s="2345"/>
      <c r="L228" s="2345"/>
      <c r="M228" s="2345"/>
      <c r="N228" s="2351"/>
      <c r="O228" s="2351"/>
      <c r="P228" s="2352"/>
      <c r="Q228" s="2362"/>
      <c r="R228" s="2363"/>
      <c r="S228" s="2363"/>
      <c r="T228" s="2364"/>
      <c r="U228" s="2365"/>
      <c r="V228" s="2364"/>
      <c r="W228" s="2366"/>
      <c r="X228" s="2366"/>
      <c r="Y228" s="2373"/>
      <c r="Z228" s="2345"/>
      <c r="AA228" s="2345"/>
      <c r="AB228" s="2374"/>
      <c r="AC228" s="2346"/>
      <c r="AD228" s="2346"/>
      <c r="AE228" s="2346"/>
      <c r="AF228" s="2346"/>
      <c r="AG228" s="2344"/>
      <c r="AH228" s="2344"/>
      <c r="AI228" s="2344"/>
      <c r="AJ228" s="2344"/>
      <c r="AK228" s="2344"/>
      <c r="AL228" s="2344" t="s">
        <v>1716</v>
      </c>
      <c r="AM228" s="2383">
        <f>SUMIF($AG$5:$AG$225,"&lt;&gt;",AM5:AM225)</f>
        <v>29668</v>
      </c>
      <c r="AN228" s="2383">
        <f t="shared" ref="AN228:AU228" si="99">SUMIF($AG$5:$AG$225,"&lt;&gt;",AN5:AN225)</f>
        <v>28864</v>
      </c>
      <c r="AO228" s="2383">
        <f t="shared" si="99"/>
        <v>31210</v>
      </c>
      <c r="AP228" s="2383">
        <f t="shared" si="99"/>
        <v>3318</v>
      </c>
      <c r="AQ228" s="2383">
        <f t="shared" si="99"/>
        <v>4548</v>
      </c>
      <c r="AR228" s="2383">
        <f t="shared" si="99"/>
        <v>3354</v>
      </c>
      <c r="AS228" s="2383">
        <f t="shared" si="99"/>
        <v>132</v>
      </c>
      <c r="AT228" s="2383">
        <f t="shared" si="99"/>
        <v>6078</v>
      </c>
      <c r="AU228" s="2383">
        <f t="shared" si="99"/>
        <v>132</v>
      </c>
      <c r="AV228" s="2383"/>
      <c r="AW228" s="2383"/>
      <c r="AX228" s="2405"/>
      <c r="AY228" s="2405"/>
      <c r="AZ228" s="2406"/>
      <c r="BA228" s="2406"/>
      <c r="BB228" s="2406"/>
      <c r="BC228" s="2406"/>
      <c r="BD228" s="2406"/>
      <c r="BE228" s="2406"/>
      <c r="BF228" s="2406"/>
      <c r="BG228" s="2406"/>
      <c r="BH228" s="2406"/>
      <c r="BI228" s="2406"/>
      <c r="BJ228" s="2406"/>
      <c r="BK228" s="2406"/>
      <c r="BL228" s="2406"/>
      <c r="BM228" s="2406"/>
      <c r="BN228" s="2406"/>
      <c r="BO228" s="2406"/>
      <c r="BP228" s="2406"/>
      <c r="BQ228" s="2406"/>
      <c r="BR228" s="2406"/>
      <c r="BS228" s="2406"/>
      <c r="BT228" s="2406"/>
      <c r="BU228" s="2406"/>
      <c r="BV228" s="2406"/>
      <c r="BW228" s="2406"/>
      <c r="BX228" s="2406"/>
      <c r="BY228" s="2406"/>
      <c r="BZ228" s="2406"/>
      <c r="CA228" s="2406"/>
      <c r="CB228" s="2406"/>
      <c r="CC228" s="2406"/>
      <c r="CD228" s="2406"/>
      <c r="CE228" s="2406"/>
      <c r="CF228" s="2406"/>
      <c r="CG228" s="2406"/>
      <c r="CH228" s="2406"/>
      <c r="CI228" s="2406"/>
      <c r="CJ228" s="2406"/>
      <c r="CK228" s="2406"/>
      <c r="CL228" s="2406"/>
      <c r="CM228" s="2406"/>
      <c r="CN228" s="2406"/>
      <c r="CO228" s="2406"/>
      <c r="CP228" s="2406"/>
      <c r="CQ228" s="2406"/>
      <c r="CR228" s="2406"/>
      <c r="CS228" s="2406"/>
      <c r="CT228" s="2406"/>
      <c r="CU228" s="2406"/>
      <c r="CV228" s="2406"/>
      <c r="CW228" s="2406"/>
      <c r="CX228" s="2406"/>
      <c r="CY228" s="2406"/>
      <c r="CZ228" s="2406"/>
      <c r="DA228" s="2406"/>
      <c r="DB228" s="2406"/>
      <c r="DC228" s="2406"/>
      <c r="DD228" s="2406"/>
      <c r="DE228" s="2406"/>
      <c r="DF228" s="2406"/>
      <c r="DG228" s="2406"/>
      <c r="DH228" s="2406"/>
      <c r="DI228" s="2406"/>
      <c r="DJ228" s="2406"/>
      <c r="DK228" s="2406"/>
      <c r="DL228" s="2406"/>
      <c r="DM228" s="2406"/>
      <c r="DN228" s="2406"/>
      <c r="DO228" s="2406"/>
      <c r="DP228" s="2406"/>
      <c r="DQ228" s="2406"/>
      <c r="DR228" s="2406"/>
      <c r="DS228" s="2406"/>
      <c r="DT228" s="2406"/>
      <c r="DU228" s="2406"/>
      <c r="DV228" s="2406"/>
      <c r="DW228" s="2406"/>
      <c r="DX228" s="2406"/>
      <c r="DY228" s="2406"/>
      <c r="DZ228" s="2406"/>
      <c r="EA228" s="2406"/>
      <c r="EB228" s="2406"/>
      <c r="EC228" s="2406"/>
      <c r="ED228" s="2406"/>
      <c r="EE228" s="2406"/>
      <c r="EF228" s="2406"/>
      <c r="EG228" s="2406"/>
      <c r="EH228" s="2406"/>
      <c r="EI228" s="2406"/>
      <c r="EJ228" s="2406"/>
      <c r="EK228" s="2406"/>
      <c r="EL228" s="2406"/>
      <c r="EM228" s="2406"/>
      <c r="EN228" s="2406"/>
      <c r="EO228" s="2406"/>
      <c r="EP228" s="2406"/>
      <c r="EQ228" s="2406"/>
      <c r="ER228" s="2406"/>
      <c r="ES228" s="2406"/>
      <c r="ET228" s="2406"/>
      <c r="EU228" s="2406"/>
      <c r="EV228" s="2406"/>
      <c r="EW228" s="2406"/>
      <c r="EX228" s="2406"/>
      <c r="EY228" s="2406"/>
      <c r="EZ228" s="2406"/>
      <c r="FA228" s="2406"/>
      <c r="FB228" s="2406"/>
      <c r="FC228" s="2406"/>
      <c r="FD228" s="2406"/>
      <c r="FE228" s="2406"/>
      <c r="FF228" s="2406"/>
      <c r="FG228" s="2406"/>
      <c r="FH228" s="2406"/>
      <c r="FI228" s="2406"/>
      <c r="FJ228" s="2406"/>
      <c r="FK228" s="2406"/>
      <c r="FL228" s="2406"/>
      <c r="FM228" s="2406"/>
      <c r="FN228" s="2406"/>
      <c r="FO228" s="2406"/>
      <c r="FP228" s="2406"/>
      <c r="FQ228" s="2406"/>
      <c r="FR228" s="2406"/>
      <c r="FS228" s="2406"/>
      <c r="FT228" s="2406"/>
      <c r="FU228" s="2406"/>
      <c r="FV228" s="2406"/>
      <c r="FW228" s="2406"/>
      <c r="FX228" s="2406"/>
      <c r="FY228" s="2406"/>
      <c r="FZ228" s="2406"/>
      <c r="GA228" s="2406"/>
      <c r="GB228" s="2406"/>
      <c r="GC228" s="2406"/>
      <c r="GD228" s="2406"/>
      <c r="GE228" s="2406"/>
      <c r="GF228" s="2406"/>
      <c r="GG228" s="2406"/>
      <c r="GH228" s="2406"/>
      <c r="GI228" s="2406"/>
      <c r="GJ228" s="2406"/>
      <c r="GK228" s="2406"/>
      <c r="GL228" s="2406"/>
      <c r="GM228" s="2406"/>
      <c r="GN228" s="2406"/>
      <c r="GO228" s="2406"/>
      <c r="GP228" s="2406"/>
      <c r="GQ228" s="2406"/>
      <c r="GR228" s="2406"/>
      <c r="GS228" s="2406"/>
      <c r="GT228" s="2406"/>
      <c r="GU228" s="2406"/>
      <c r="GV228" s="2406"/>
      <c r="GW228" s="2406"/>
      <c r="GX228" s="2406"/>
      <c r="GY228" s="2406"/>
      <c r="GZ228" s="2406"/>
      <c r="HA228" s="2406"/>
      <c r="HB228" s="2406"/>
      <c r="HC228" s="2406"/>
      <c r="HD228" s="2406"/>
      <c r="HE228" s="2406"/>
      <c r="HF228" s="2406"/>
      <c r="HG228" s="2406"/>
      <c r="HH228" s="2406"/>
      <c r="HI228" s="2406"/>
      <c r="HJ228" s="2406"/>
      <c r="HK228" s="2406"/>
      <c r="HL228" s="2406"/>
      <c r="HM228" s="2406"/>
      <c r="HN228" s="2406"/>
      <c r="HO228" s="2406"/>
      <c r="HP228" s="2406"/>
      <c r="HQ228" s="2406"/>
      <c r="HR228" s="2406"/>
      <c r="HS228" s="2406"/>
      <c r="HT228" s="2406"/>
      <c r="HU228" s="2406"/>
      <c r="HV228" s="2406"/>
      <c r="HW228" s="2406"/>
      <c r="HX228" s="2406"/>
      <c r="HY228" s="2406"/>
      <c r="HZ228" s="2406"/>
      <c r="IA228" s="2406"/>
      <c r="IB228" s="2406"/>
      <c r="IC228" s="2406"/>
      <c r="ID228" s="2406"/>
      <c r="IE228" s="2406"/>
      <c r="IF228" s="2406"/>
      <c r="IG228" s="2406"/>
      <c r="IH228" s="2406"/>
      <c r="II228" s="2406"/>
      <c r="IJ228" s="2406"/>
      <c r="IK228" s="2406"/>
      <c r="IL228" s="2406"/>
      <c r="IM228" s="2406"/>
      <c r="IN228" s="2406"/>
      <c r="IO228" s="2406"/>
      <c r="IP228" s="2406"/>
      <c r="IQ228" s="2406"/>
      <c r="IR228" s="2406"/>
      <c r="IS228" s="2406"/>
      <c r="IT228" s="2406"/>
      <c r="IU228" s="2406"/>
      <c r="IV228" s="2406"/>
      <c r="IW228" s="2406"/>
      <c r="IX228" s="2406"/>
      <c r="IY228" s="2406"/>
      <c r="IZ228" s="2406"/>
      <c r="JA228" s="2406"/>
      <c r="JB228" s="2406"/>
      <c r="JC228" s="2406"/>
      <c r="JD228" s="2406"/>
      <c r="JE228" s="2406"/>
      <c r="JF228" s="2406"/>
      <c r="JG228" s="2406"/>
      <c r="JH228" s="2406"/>
      <c r="JI228" s="2406"/>
      <c r="JJ228" s="2406"/>
      <c r="JK228" s="2406"/>
      <c r="JL228" s="2406"/>
      <c r="JM228" s="2406"/>
      <c r="JN228" s="2406"/>
      <c r="JO228" s="2406"/>
      <c r="JP228" s="2406"/>
      <c r="JQ228" s="2406"/>
      <c r="JR228" s="2406"/>
      <c r="JS228" s="2406"/>
      <c r="JT228" s="2406"/>
      <c r="JU228" s="2406"/>
      <c r="JV228" s="2406"/>
      <c r="JW228" s="2406"/>
      <c r="JX228" s="2406"/>
      <c r="JY228" s="2406"/>
      <c r="JZ228" s="2406"/>
      <c r="KA228" s="2406"/>
      <c r="KB228" s="2406"/>
      <c r="KC228" s="2406"/>
      <c r="KD228" s="2406"/>
      <c r="KE228" s="2406"/>
      <c r="KF228" s="2406"/>
      <c r="KG228" s="2406"/>
      <c r="KH228" s="2406"/>
      <c r="KI228" s="2406"/>
      <c r="KJ228" s="2406"/>
      <c r="KK228" s="2406"/>
      <c r="KL228" s="2406"/>
      <c r="KM228" s="2406"/>
      <c r="KN228" s="2406"/>
      <c r="KO228" s="2406"/>
      <c r="KP228" s="2406"/>
      <c r="KQ228" s="2406"/>
      <c r="KR228" s="2406"/>
      <c r="KS228" s="2406"/>
      <c r="KT228" s="2406"/>
      <c r="KU228" s="2406"/>
      <c r="KV228" s="2406"/>
      <c r="KW228" s="2406"/>
      <c r="KX228" s="2406"/>
      <c r="KY228" s="2406"/>
      <c r="KZ228" s="2406"/>
      <c r="LA228" s="2406"/>
      <c r="LB228" s="2406"/>
      <c r="LC228" s="2406"/>
      <c r="LD228" s="2406"/>
      <c r="LE228" s="2406"/>
      <c r="LF228" s="2406"/>
      <c r="LG228" s="2406"/>
      <c r="LH228" s="2406"/>
      <c r="LI228" s="2406"/>
      <c r="LJ228" s="2406"/>
      <c r="LK228" s="2406"/>
      <c r="LL228" s="2406"/>
    </row>
    <row r="229" s="1010" customFormat="1" spans="1:324">
      <c r="A229" s="1018"/>
      <c r="B229" s="1019"/>
      <c r="C229" s="1019"/>
      <c r="D229" s="1011"/>
      <c r="E229" s="1019"/>
      <c r="F229" s="1058"/>
      <c r="G229" s="1020"/>
      <c r="H229" s="1011"/>
      <c r="I229" s="1019"/>
      <c r="J229" s="1011"/>
      <c r="K229" s="1011"/>
      <c r="L229" s="1011"/>
      <c r="M229" s="1011"/>
      <c r="N229" s="1011"/>
      <c r="O229" s="1011"/>
      <c r="P229" s="1021"/>
      <c r="Q229" s="1022"/>
      <c r="R229" s="1023"/>
      <c r="S229" s="1023"/>
      <c r="T229" s="1111"/>
      <c r="U229" s="1025"/>
      <c r="V229" s="1111"/>
      <c r="W229" s="1026"/>
      <c r="X229" s="1026"/>
      <c r="Y229" s="1027"/>
      <c r="Z229" s="1011"/>
      <c r="AA229" s="1011"/>
      <c r="AB229" s="1028"/>
      <c r="AC229" s="1020"/>
      <c r="AD229" s="1020"/>
      <c r="AE229" s="1020"/>
      <c r="AF229" s="1020"/>
      <c r="AG229" s="1019"/>
      <c r="AH229" s="1019"/>
      <c r="AI229" s="1019"/>
      <c r="AJ229" s="1019"/>
      <c r="AK229" s="1019"/>
      <c r="AL229" s="1076" t="s">
        <v>1693</v>
      </c>
      <c r="AM229" s="1029">
        <f>AM227+AM228-AM226</f>
        <v>0</v>
      </c>
      <c r="AN229" s="1029">
        <f t="shared" ref="AN229:AU229" si="100">AN227+AN228-AN226</f>
        <v>0</v>
      </c>
      <c r="AO229" s="1029">
        <f t="shared" si="100"/>
        <v>0</v>
      </c>
      <c r="AP229" s="1029">
        <f t="shared" si="100"/>
        <v>0</v>
      </c>
      <c r="AQ229" s="1029">
        <f t="shared" si="100"/>
        <v>0</v>
      </c>
      <c r="AR229" s="1029">
        <f t="shared" si="100"/>
        <v>0</v>
      </c>
      <c r="AS229" s="1029">
        <f t="shared" si="100"/>
        <v>0</v>
      </c>
      <c r="AT229" s="1029">
        <f t="shared" si="100"/>
        <v>0</v>
      </c>
      <c r="AU229" s="1029">
        <f t="shared" si="100"/>
        <v>0</v>
      </c>
      <c r="AV229" s="1029"/>
      <c r="AW229" s="1029"/>
      <c r="AX229" s="1030"/>
      <c r="AY229" s="1030"/>
      <c r="AZ229" s="1031"/>
      <c r="BA229" s="1031"/>
      <c r="BB229" s="1031"/>
      <c r="BC229" s="1031"/>
      <c r="BD229" s="1031"/>
      <c r="BE229" s="1031"/>
      <c r="BF229" s="1031"/>
      <c r="BG229" s="1031"/>
      <c r="BH229" s="1031"/>
      <c r="BI229" s="1031"/>
      <c r="BJ229" s="1031"/>
      <c r="BK229" s="1031"/>
      <c r="BL229" s="1031"/>
      <c r="BM229" s="1031"/>
      <c r="BN229" s="1031"/>
      <c r="BO229" s="1031"/>
      <c r="BP229" s="1031"/>
      <c r="BQ229" s="1031"/>
      <c r="BR229" s="1031"/>
      <c r="BS229" s="1031"/>
      <c r="BT229" s="1031"/>
      <c r="BU229" s="1031"/>
      <c r="BV229" s="1031"/>
      <c r="BW229" s="1031"/>
      <c r="BX229" s="1031"/>
      <c r="BY229" s="1031"/>
      <c r="BZ229" s="1031"/>
      <c r="CA229" s="1031"/>
      <c r="CB229" s="1031"/>
      <c r="CC229" s="1031"/>
      <c r="CD229" s="1031"/>
      <c r="CE229" s="1031"/>
      <c r="CF229" s="1031"/>
      <c r="CG229" s="1031"/>
      <c r="CH229" s="1031"/>
      <c r="CI229" s="1031"/>
      <c r="CJ229" s="1031"/>
      <c r="CK229" s="1031"/>
      <c r="CL229" s="1031"/>
      <c r="CM229" s="1031"/>
      <c r="CN229" s="1031"/>
      <c r="CO229" s="1031"/>
      <c r="CP229" s="1031"/>
      <c r="CQ229" s="1031"/>
      <c r="CR229" s="1031"/>
      <c r="CS229" s="1031"/>
      <c r="CT229" s="1031"/>
      <c r="CU229" s="1031"/>
      <c r="CV229" s="1031"/>
      <c r="CW229" s="1031"/>
      <c r="CX229" s="1031"/>
      <c r="CY229" s="1031"/>
      <c r="CZ229" s="1031"/>
      <c r="DA229" s="1031"/>
      <c r="DB229" s="1031"/>
      <c r="DC229" s="1031"/>
      <c r="DD229" s="1031"/>
      <c r="DE229" s="1031"/>
      <c r="DF229" s="1031"/>
      <c r="DG229" s="1031"/>
      <c r="DH229" s="1031"/>
      <c r="DI229" s="1031"/>
      <c r="DJ229" s="1031"/>
      <c r="DK229" s="1031"/>
      <c r="DL229" s="1031"/>
      <c r="DM229" s="1031"/>
      <c r="DN229" s="1031"/>
      <c r="DO229" s="1031"/>
      <c r="DP229" s="1031"/>
      <c r="DQ229" s="1031"/>
      <c r="DR229" s="1031"/>
      <c r="DS229" s="1031"/>
      <c r="DT229" s="1031"/>
      <c r="DU229" s="1031"/>
      <c r="DV229" s="1031"/>
      <c r="DW229" s="1031"/>
      <c r="DX229" s="1031"/>
      <c r="DY229" s="1031"/>
      <c r="DZ229" s="1031"/>
      <c r="EA229" s="1031"/>
      <c r="EB229" s="1031"/>
      <c r="EC229" s="1031"/>
      <c r="ED229" s="1031"/>
      <c r="EE229" s="1031"/>
      <c r="EF229" s="1031"/>
      <c r="EG229" s="1031"/>
      <c r="EH229" s="1031"/>
      <c r="EI229" s="1031"/>
      <c r="EJ229" s="1031"/>
      <c r="EK229" s="1031"/>
      <c r="EL229" s="1031"/>
      <c r="EM229" s="1031"/>
      <c r="EN229" s="1031"/>
      <c r="EO229" s="1031"/>
      <c r="EP229" s="1031"/>
      <c r="EQ229" s="1031"/>
      <c r="ER229" s="1031"/>
      <c r="ES229" s="1031"/>
      <c r="ET229" s="1031"/>
      <c r="EU229" s="1031"/>
      <c r="EV229" s="1031"/>
      <c r="EW229" s="1031"/>
      <c r="EX229" s="1031"/>
      <c r="EY229" s="1031"/>
      <c r="EZ229" s="1031"/>
      <c r="FA229" s="1031"/>
      <c r="FB229" s="1031"/>
      <c r="FC229" s="1031"/>
      <c r="FD229" s="1031"/>
      <c r="FE229" s="1031"/>
      <c r="FF229" s="1031"/>
      <c r="FG229" s="1031"/>
      <c r="FH229" s="1031"/>
      <c r="FI229" s="1031"/>
      <c r="FJ229" s="1031"/>
      <c r="FK229" s="1031"/>
      <c r="FL229" s="1031"/>
      <c r="FM229" s="1031"/>
      <c r="FN229" s="1031"/>
      <c r="FO229" s="1031"/>
      <c r="FP229" s="1031"/>
      <c r="FQ229" s="1031"/>
      <c r="FR229" s="1031"/>
      <c r="FS229" s="1031"/>
      <c r="FT229" s="1031"/>
      <c r="FU229" s="1031"/>
      <c r="FV229" s="1031"/>
      <c r="FW229" s="1031"/>
      <c r="FX229" s="1031"/>
      <c r="FY229" s="1031"/>
      <c r="FZ229" s="1031"/>
      <c r="GA229" s="1031"/>
      <c r="GB229" s="1031"/>
      <c r="GC229" s="1031"/>
      <c r="GD229" s="1031"/>
      <c r="GE229" s="1031"/>
      <c r="GF229" s="1031"/>
      <c r="GG229" s="1031"/>
      <c r="GH229" s="1031"/>
      <c r="GI229" s="1031"/>
      <c r="GJ229" s="1031"/>
      <c r="GK229" s="1031"/>
      <c r="GL229" s="1031"/>
      <c r="GM229" s="1031"/>
      <c r="GN229" s="1031"/>
      <c r="GO229" s="1031"/>
      <c r="GP229" s="1031"/>
      <c r="GQ229" s="1031"/>
      <c r="GR229" s="1031"/>
      <c r="GS229" s="1031"/>
      <c r="GT229" s="1031"/>
      <c r="GU229" s="1031"/>
      <c r="GV229" s="1031"/>
      <c r="GW229" s="1031"/>
      <c r="GX229" s="1031"/>
      <c r="GY229" s="1031"/>
      <c r="GZ229" s="1031"/>
      <c r="HA229" s="1031"/>
      <c r="HB229" s="1031"/>
      <c r="HC229" s="1031"/>
      <c r="HD229" s="1031"/>
      <c r="HE229" s="1031"/>
      <c r="HF229" s="1031"/>
      <c r="HG229" s="1031"/>
      <c r="HH229" s="1031"/>
      <c r="HI229" s="1031"/>
      <c r="HJ229" s="1031"/>
      <c r="HK229" s="1031"/>
      <c r="HL229" s="1031"/>
      <c r="HM229" s="1031"/>
      <c r="HN229" s="1031"/>
      <c r="HO229" s="1031"/>
      <c r="HP229" s="1031"/>
      <c r="HQ229" s="1031"/>
      <c r="HR229" s="1031"/>
      <c r="HS229" s="1031"/>
      <c r="HT229" s="1031"/>
      <c r="HU229" s="1031"/>
      <c r="HV229" s="1031"/>
      <c r="HW229" s="1031"/>
      <c r="HX229" s="1031"/>
      <c r="HY229" s="1031"/>
      <c r="HZ229" s="1031"/>
      <c r="IA229" s="1031"/>
      <c r="IB229" s="1031"/>
      <c r="IC229" s="1031"/>
      <c r="ID229" s="1031"/>
      <c r="IE229" s="1031"/>
      <c r="IF229" s="1031"/>
      <c r="IG229" s="1031"/>
      <c r="IH229" s="1031"/>
      <c r="II229" s="1031"/>
      <c r="IJ229" s="1031"/>
      <c r="IK229" s="1031"/>
      <c r="IL229" s="1031"/>
      <c r="IM229" s="1031"/>
      <c r="IN229" s="1031"/>
      <c r="IO229" s="1031"/>
      <c r="IP229" s="1031"/>
      <c r="IQ229" s="1031"/>
      <c r="IR229" s="1031"/>
      <c r="IS229" s="1031"/>
      <c r="IT229" s="1031"/>
      <c r="IU229" s="1031"/>
      <c r="IV229" s="1031"/>
      <c r="IW229" s="1031"/>
      <c r="IX229" s="1031"/>
      <c r="IY229" s="1031"/>
      <c r="IZ229" s="1031"/>
      <c r="JA229" s="1031"/>
      <c r="JB229" s="1031"/>
      <c r="JC229" s="1031"/>
      <c r="JD229" s="1031"/>
      <c r="JE229" s="1031"/>
      <c r="JF229" s="1031"/>
      <c r="JG229" s="1031"/>
      <c r="JH229" s="1031"/>
      <c r="JI229" s="1031"/>
      <c r="JJ229" s="1031"/>
      <c r="JK229" s="1031"/>
      <c r="JL229" s="1031"/>
      <c r="JM229" s="1031"/>
      <c r="JN229" s="1031"/>
      <c r="JO229" s="1031"/>
      <c r="JP229" s="1031"/>
      <c r="JQ229" s="1031"/>
      <c r="JR229" s="1031"/>
      <c r="JS229" s="1031"/>
      <c r="JT229" s="1031"/>
      <c r="JU229" s="1031"/>
      <c r="JV229" s="1031"/>
      <c r="JW229" s="1031"/>
      <c r="JX229" s="1031"/>
      <c r="JY229" s="1031"/>
      <c r="JZ229" s="1031"/>
      <c r="KA229" s="1031"/>
      <c r="KB229" s="1031"/>
      <c r="KC229" s="1031"/>
      <c r="KD229" s="1031"/>
      <c r="KE229" s="1031"/>
      <c r="KF229" s="1031"/>
      <c r="KG229" s="1031"/>
      <c r="KH229" s="1031"/>
      <c r="KI229" s="1031"/>
      <c r="KJ229" s="1031"/>
      <c r="KK229" s="1031"/>
      <c r="KL229" s="1031"/>
      <c r="KM229" s="1031"/>
      <c r="KN229" s="1031"/>
      <c r="KO229" s="1031"/>
      <c r="KP229" s="1031"/>
      <c r="KQ229" s="1031"/>
      <c r="KR229" s="1031"/>
      <c r="KS229" s="1031"/>
      <c r="KT229" s="1031"/>
      <c r="KU229" s="1031"/>
      <c r="KV229" s="1031"/>
      <c r="KW229" s="1031"/>
      <c r="KX229" s="1031"/>
      <c r="KY229" s="1031"/>
      <c r="KZ229" s="1031"/>
      <c r="LA229" s="1031"/>
      <c r="LB229" s="1031"/>
      <c r="LC229" s="1031"/>
      <c r="LD229" s="1031"/>
      <c r="LE229" s="1031"/>
      <c r="LF229" s="1031"/>
      <c r="LG229" s="1031"/>
      <c r="LH229" s="1031"/>
      <c r="LI229" s="1031"/>
      <c r="LJ229" s="1031"/>
      <c r="LK229" s="1031"/>
      <c r="LL229" s="1031"/>
    </row>
    <row r="230" s="1010" customFormat="1" spans="1:324">
      <c r="A230" s="1018"/>
      <c r="B230" s="1019"/>
      <c r="C230" s="1019"/>
      <c r="D230" s="1011"/>
      <c r="E230" s="1019"/>
      <c r="F230" s="1019"/>
      <c r="G230" s="1020"/>
      <c r="H230" s="1011"/>
      <c r="I230" s="1019"/>
      <c r="J230" s="1011"/>
      <c r="K230" s="1011"/>
      <c r="L230" s="1011"/>
      <c r="M230" s="1011"/>
      <c r="N230" s="1011"/>
      <c r="O230" s="1011"/>
      <c r="P230" s="1021"/>
      <c r="Q230" s="1022"/>
      <c r="R230" s="1023"/>
      <c r="S230" s="1023"/>
      <c r="T230" s="1111"/>
      <c r="U230" s="1025"/>
      <c r="V230" s="1111"/>
      <c r="W230" s="1026"/>
      <c r="X230" s="1026"/>
      <c r="Y230" s="1027"/>
      <c r="Z230" s="1011"/>
      <c r="AA230" s="1011"/>
      <c r="AB230" s="1028"/>
      <c r="AC230" s="1020"/>
      <c r="AD230" s="1020"/>
      <c r="AE230" s="1020"/>
      <c r="AF230" s="1020"/>
      <c r="AG230" s="1019"/>
      <c r="AH230" s="1019"/>
      <c r="AI230" s="1019"/>
      <c r="AJ230" s="1019"/>
      <c r="AK230" s="1019"/>
      <c r="AL230" s="1019"/>
      <c r="AM230" s="1029"/>
      <c r="AN230" s="1029"/>
      <c r="AO230" s="1029"/>
      <c r="AP230" s="1029"/>
      <c r="AQ230" s="1029"/>
      <c r="AR230" s="1029"/>
      <c r="AS230" s="1029"/>
      <c r="AU230" s="1031"/>
      <c r="AV230" s="1029"/>
      <c r="AW230" s="1029"/>
      <c r="AX230" s="1030"/>
      <c r="AY230" s="1030"/>
      <c r="AZ230" s="1031"/>
      <c r="BA230" s="1031"/>
      <c r="BB230" s="1031"/>
      <c r="BC230" s="1031"/>
      <c r="BD230" s="1031"/>
      <c r="BE230" s="1031"/>
      <c r="BF230" s="1031"/>
      <c r="BG230" s="1031"/>
      <c r="BH230" s="1031"/>
      <c r="BI230" s="1031"/>
      <c r="BJ230" s="1031"/>
      <c r="BK230" s="1031"/>
      <c r="BL230" s="1031"/>
      <c r="BM230" s="1031"/>
      <c r="BN230" s="1031"/>
      <c r="BO230" s="1031"/>
      <c r="BP230" s="1031"/>
      <c r="BQ230" s="1031"/>
      <c r="BR230" s="1031"/>
      <c r="BS230" s="1031"/>
      <c r="BT230" s="1031"/>
      <c r="BU230" s="1031"/>
      <c r="BV230" s="1031"/>
      <c r="BW230" s="1031"/>
      <c r="BX230" s="1031"/>
      <c r="BY230" s="1031"/>
      <c r="BZ230" s="1031"/>
      <c r="CA230" s="1031"/>
      <c r="CB230" s="1031"/>
      <c r="CC230" s="1031"/>
      <c r="CD230" s="1031"/>
      <c r="CE230" s="1031"/>
      <c r="CF230" s="1031"/>
      <c r="CG230" s="1031"/>
      <c r="CH230" s="1031"/>
      <c r="CI230" s="1031"/>
      <c r="CJ230" s="1031"/>
      <c r="CK230" s="1031"/>
      <c r="CL230" s="1031"/>
      <c r="CM230" s="1031"/>
      <c r="CN230" s="1031"/>
      <c r="CO230" s="1031"/>
      <c r="CP230" s="1031"/>
      <c r="CQ230" s="1031"/>
      <c r="CR230" s="1031"/>
      <c r="CS230" s="1031"/>
      <c r="CT230" s="1031"/>
      <c r="CU230" s="1031"/>
      <c r="CV230" s="1031"/>
      <c r="CW230" s="1031"/>
      <c r="CX230" s="1031"/>
      <c r="CY230" s="1031"/>
      <c r="CZ230" s="1031"/>
      <c r="DA230" s="1031"/>
      <c r="DB230" s="1031"/>
      <c r="DC230" s="1031"/>
      <c r="DD230" s="1031"/>
      <c r="DE230" s="1031"/>
      <c r="DF230" s="1031"/>
      <c r="DG230" s="1031"/>
      <c r="DH230" s="1031"/>
      <c r="DI230" s="1031"/>
      <c r="DJ230" s="1031"/>
      <c r="DK230" s="1031"/>
      <c r="DL230" s="1031"/>
      <c r="DM230" s="1031"/>
      <c r="DN230" s="1031"/>
      <c r="DO230" s="1031"/>
      <c r="DP230" s="1031"/>
      <c r="DQ230" s="1031"/>
      <c r="DR230" s="1031"/>
      <c r="DS230" s="1031"/>
      <c r="DT230" s="1031"/>
      <c r="DU230" s="1031"/>
      <c r="DV230" s="1031"/>
      <c r="DW230" s="1031"/>
      <c r="DX230" s="1031"/>
      <c r="DY230" s="1031"/>
      <c r="DZ230" s="1031"/>
      <c r="EA230" s="1031"/>
      <c r="EB230" s="1031"/>
      <c r="EC230" s="1031"/>
      <c r="ED230" s="1031"/>
      <c r="EE230" s="1031"/>
      <c r="EF230" s="1031"/>
      <c r="EG230" s="1031"/>
      <c r="EH230" s="1031"/>
      <c r="EI230" s="1031"/>
      <c r="EJ230" s="1031"/>
      <c r="EK230" s="1031"/>
      <c r="EL230" s="1031"/>
      <c r="EM230" s="1031"/>
      <c r="EN230" s="1031"/>
      <c r="EO230" s="1031"/>
      <c r="EP230" s="1031"/>
      <c r="EQ230" s="1031"/>
      <c r="ER230" s="1031"/>
      <c r="ES230" s="1031"/>
      <c r="ET230" s="1031"/>
      <c r="EU230" s="1031"/>
      <c r="EV230" s="1031"/>
      <c r="EW230" s="1031"/>
      <c r="EX230" s="1031"/>
      <c r="EY230" s="1031"/>
      <c r="EZ230" s="1031"/>
      <c r="FA230" s="1031"/>
      <c r="FB230" s="1031"/>
      <c r="FC230" s="1031"/>
      <c r="FD230" s="1031"/>
      <c r="FE230" s="1031"/>
      <c r="FF230" s="1031"/>
      <c r="FG230" s="1031"/>
      <c r="FH230" s="1031"/>
      <c r="FI230" s="1031"/>
      <c r="FJ230" s="1031"/>
      <c r="FK230" s="1031"/>
      <c r="FL230" s="1031"/>
      <c r="FM230" s="1031"/>
      <c r="FN230" s="1031"/>
      <c r="FO230" s="1031"/>
      <c r="FP230" s="1031"/>
      <c r="FQ230" s="1031"/>
      <c r="FR230" s="1031"/>
      <c r="FS230" s="1031"/>
      <c r="FT230" s="1031"/>
      <c r="FU230" s="1031"/>
      <c r="FV230" s="1031"/>
      <c r="FW230" s="1031"/>
      <c r="FX230" s="1031"/>
      <c r="FY230" s="1031"/>
      <c r="FZ230" s="1031"/>
      <c r="GA230" s="1031"/>
      <c r="GB230" s="1031"/>
      <c r="GC230" s="1031"/>
      <c r="GD230" s="1031"/>
      <c r="GE230" s="1031"/>
      <c r="GF230" s="1031"/>
      <c r="GG230" s="1031"/>
      <c r="GH230" s="1031"/>
      <c r="GI230" s="1031"/>
      <c r="GJ230" s="1031"/>
      <c r="GK230" s="1031"/>
      <c r="GL230" s="1031"/>
      <c r="GM230" s="1031"/>
      <c r="GN230" s="1031"/>
      <c r="GO230" s="1031"/>
      <c r="GP230" s="1031"/>
      <c r="GQ230" s="1031"/>
      <c r="GR230" s="1031"/>
      <c r="GS230" s="1031"/>
      <c r="GT230" s="1031"/>
      <c r="GU230" s="1031"/>
      <c r="GV230" s="1031"/>
      <c r="GW230" s="1031"/>
      <c r="GX230" s="1031"/>
      <c r="GY230" s="1031"/>
      <c r="GZ230" s="1031"/>
      <c r="HA230" s="1031"/>
      <c r="HB230" s="1031"/>
      <c r="HC230" s="1031"/>
      <c r="HD230" s="1031"/>
      <c r="HE230" s="1031"/>
      <c r="HF230" s="1031"/>
      <c r="HG230" s="1031"/>
      <c r="HH230" s="1031"/>
      <c r="HI230" s="1031"/>
      <c r="HJ230" s="1031"/>
      <c r="HK230" s="1031"/>
      <c r="HL230" s="1031"/>
      <c r="HM230" s="1031"/>
      <c r="HN230" s="1031"/>
      <c r="HO230" s="1031"/>
      <c r="HP230" s="1031"/>
      <c r="HQ230" s="1031"/>
      <c r="HR230" s="1031"/>
      <c r="HS230" s="1031"/>
      <c r="HT230" s="1031"/>
      <c r="HU230" s="1031"/>
      <c r="HV230" s="1031"/>
      <c r="HW230" s="1031"/>
      <c r="HX230" s="1031"/>
      <c r="HY230" s="1031"/>
      <c r="HZ230" s="1031"/>
      <c r="IA230" s="1031"/>
      <c r="IB230" s="1031"/>
      <c r="IC230" s="1031"/>
      <c r="ID230" s="1031"/>
      <c r="IE230" s="1031"/>
      <c r="IF230" s="1031"/>
      <c r="IG230" s="1031"/>
      <c r="IH230" s="1031"/>
      <c r="II230" s="1031"/>
      <c r="IJ230" s="1031"/>
      <c r="IK230" s="1031"/>
      <c r="IL230" s="1031"/>
      <c r="IM230" s="1031"/>
      <c r="IN230" s="1031"/>
      <c r="IO230" s="1031"/>
      <c r="IP230" s="1031"/>
      <c r="IQ230" s="1031"/>
      <c r="IR230" s="1031"/>
      <c r="IS230" s="1031"/>
      <c r="IT230" s="1031"/>
      <c r="IU230" s="1031"/>
      <c r="IV230" s="1031"/>
      <c r="IW230" s="1031"/>
      <c r="IX230" s="1031"/>
      <c r="IY230" s="1031"/>
      <c r="IZ230" s="1031"/>
      <c r="JA230" s="1031"/>
      <c r="JB230" s="1031"/>
      <c r="JC230" s="1031"/>
      <c r="JD230" s="1031"/>
      <c r="JE230" s="1031"/>
      <c r="JF230" s="1031"/>
      <c r="JG230" s="1031"/>
      <c r="JH230" s="1031"/>
      <c r="JI230" s="1031"/>
      <c r="JJ230" s="1031"/>
      <c r="JK230" s="1031"/>
      <c r="JL230" s="1031"/>
      <c r="JM230" s="1031"/>
      <c r="JN230" s="1031"/>
      <c r="JO230" s="1031"/>
      <c r="JP230" s="1031"/>
      <c r="JQ230" s="1031"/>
      <c r="JR230" s="1031"/>
      <c r="JS230" s="1031"/>
      <c r="JT230" s="1031"/>
      <c r="JU230" s="1031"/>
      <c r="JV230" s="1031"/>
      <c r="JW230" s="1031"/>
      <c r="JX230" s="1031"/>
      <c r="JY230" s="1031"/>
      <c r="JZ230" s="1031"/>
      <c r="KA230" s="1031"/>
      <c r="KB230" s="1031"/>
      <c r="KC230" s="1031"/>
      <c r="KD230" s="1031"/>
      <c r="KE230" s="1031"/>
      <c r="KF230" s="1031"/>
      <c r="KG230" s="1031"/>
      <c r="KH230" s="1031"/>
      <c r="KI230" s="1031"/>
      <c r="KJ230" s="1031"/>
      <c r="KK230" s="1031"/>
      <c r="KL230" s="1031"/>
      <c r="KM230" s="1031"/>
      <c r="KN230" s="1031"/>
      <c r="KO230" s="1031"/>
      <c r="KP230" s="1031"/>
      <c r="KQ230" s="1031"/>
      <c r="KR230" s="1031"/>
      <c r="KS230" s="1031"/>
      <c r="KT230" s="1031"/>
      <c r="KU230" s="1031"/>
      <c r="KV230" s="1031"/>
      <c r="KW230" s="1031"/>
      <c r="KX230" s="1031"/>
      <c r="KY230" s="1031"/>
      <c r="KZ230" s="1031"/>
      <c r="LA230" s="1031"/>
      <c r="LB230" s="1031"/>
      <c r="LC230" s="1031"/>
      <c r="LD230" s="1031"/>
      <c r="LE230" s="1031"/>
      <c r="LF230" s="1031"/>
      <c r="LG230" s="1031"/>
      <c r="LH230" s="1031"/>
      <c r="LI230" s="1031"/>
      <c r="LJ230" s="1031"/>
      <c r="LK230" s="1031"/>
      <c r="LL230" s="1031"/>
    </row>
    <row r="231" spans="8:22">
      <c r="H231" s="2347"/>
      <c r="T231" s="1111"/>
      <c r="V231" s="1111"/>
    </row>
    <row r="232" ht="26.25" customHeight="1" spans="3:47">
      <c r="C232" s="1059"/>
      <c r="N232" s="1077"/>
      <c r="O232" s="1077"/>
      <c r="P232" s="1078"/>
      <c r="R232" s="1112"/>
      <c r="S232" s="1112"/>
      <c r="T232" s="1111"/>
      <c r="U232" s="1113"/>
      <c r="V232" s="1111"/>
      <c r="AG232" s="1059"/>
      <c r="AH232" s="1059"/>
      <c r="AI232" s="1059"/>
      <c r="AJ232" s="1059"/>
      <c r="AK232" s="1059"/>
      <c r="AL232" s="1059"/>
      <c r="AM232" s="1029">
        <f>SUBTOTAL(9,AM7:AM113)</f>
        <v>38021.3333333333</v>
      </c>
      <c r="AN232" s="1029">
        <f t="shared" ref="AN232:AU232" si="101">SUBTOTAL(9,AN7:AN113)</f>
        <v>38225.3333333333</v>
      </c>
      <c r="AO232" s="1029">
        <f t="shared" si="101"/>
        <v>43433.3333333333</v>
      </c>
      <c r="AP232" s="1029">
        <f t="shared" si="101"/>
        <v>6269.66666666667</v>
      </c>
      <c r="AQ232" s="1029">
        <f t="shared" si="101"/>
        <v>6365.66666666667</v>
      </c>
      <c r="AR232" s="1029">
        <f t="shared" si="101"/>
        <v>7463.66666666667</v>
      </c>
      <c r="AS232" s="1029">
        <f t="shared" si="101"/>
        <v>7078.33333333333</v>
      </c>
      <c r="AT232" s="1029">
        <f t="shared" si="101"/>
        <v>7078.33333333333</v>
      </c>
      <c r="AU232" s="1029">
        <f t="shared" si="101"/>
        <v>7078.33333333333</v>
      </c>
    </row>
    <row r="233" ht="26.25" customHeight="1" spans="3:42">
      <c r="C233" s="1059"/>
      <c r="N233" s="1077"/>
      <c r="O233" s="1077"/>
      <c r="P233" s="1078"/>
      <c r="R233" s="1112"/>
      <c r="S233" s="1112"/>
      <c r="T233" s="1111"/>
      <c r="U233" s="1113"/>
      <c r="V233" s="1111"/>
      <c r="AA233" s="1140"/>
      <c r="AG233" s="1059"/>
      <c r="AH233" s="1059"/>
      <c r="AI233" s="1059"/>
      <c r="AJ233" s="1059"/>
      <c r="AK233" s="1059"/>
      <c r="AL233" s="1059"/>
      <c r="AP233" s="1140"/>
    </row>
    <row r="234" spans="18:22">
      <c r="R234" s="1112"/>
      <c r="S234" s="1112"/>
      <c r="T234" s="1111"/>
      <c r="V234" s="1111"/>
    </row>
    <row r="235" spans="18:22">
      <c r="R235" s="1112"/>
      <c r="S235" s="1112"/>
      <c r="T235" s="1111"/>
      <c r="V235" s="1111"/>
    </row>
    <row r="236" spans="18:22">
      <c r="R236" s="1112"/>
      <c r="S236" s="1112"/>
      <c r="T236" s="1111"/>
      <c r="V236" s="1111"/>
    </row>
    <row r="237" spans="18:22">
      <c r="R237" s="1112"/>
      <c r="S237" s="1112"/>
      <c r="T237" s="1111"/>
      <c r="V237" s="1111"/>
    </row>
    <row r="238" spans="18:22">
      <c r="R238" s="1112"/>
      <c r="S238" s="1112"/>
      <c r="T238" s="1111"/>
      <c r="V238" s="1111"/>
    </row>
    <row r="239" spans="18:22">
      <c r="R239" s="1112"/>
      <c r="S239" s="1112"/>
      <c r="T239" s="1111"/>
      <c r="V239" s="1111"/>
    </row>
    <row r="240" spans="18:22">
      <c r="R240" s="1112"/>
      <c r="S240" s="1112"/>
      <c r="T240" s="1111"/>
      <c r="V240" s="1111"/>
    </row>
    <row r="241" spans="18:22">
      <c r="R241" s="1112"/>
      <c r="S241" s="1112"/>
      <c r="T241" s="1111"/>
      <c r="V241" s="1111"/>
    </row>
    <row r="242" spans="18:22">
      <c r="R242" s="1112"/>
      <c r="S242" s="1112"/>
      <c r="T242" s="1111"/>
      <c r="V242" s="1111"/>
    </row>
    <row r="243" spans="18:22">
      <c r="R243" s="1112"/>
      <c r="S243" s="1112"/>
      <c r="T243" s="1111"/>
      <c r="V243" s="1111"/>
    </row>
    <row r="244" spans="18:22">
      <c r="R244" s="1112"/>
      <c r="S244" s="1112"/>
      <c r="T244" s="1111"/>
      <c r="V244" s="1111"/>
    </row>
    <row r="245" spans="18:22">
      <c r="R245" s="1112"/>
      <c r="S245" s="1112"/>
      <c r="T245" s="1111"/>
      <c r="V245" s="1111"/>
    </row>
    <row r="246" spans="18:22">
      <c r="R246" s="1112"/>
      <c r="S246" s="1112"/>
      <c r="T246" s="1111"/>
      <c r="V246" s="1111"/>
    </row>
    <row r="247" spans="18:22">
      <c r="R247" s="1112"/>
      <c r="S247" s="1112"/>
      <c r="T247" s="1111"/>
      <c r="V247" s="1111"/>
    </row>
    <row r="248" spans="18:22">
      <c r="R248" s="1112"/>
      <c r="S248" s="1112"/>
      <c r="T248" s="1111"/>
      <c r="V248" s="1111"/>
    </row>
    <row r="249" spans="18:22">
      <c r="R249" s="1112"/>
      <c r="S249" s="1112"/>
      <c r="T249" s="1111"/>
      <c r="V249" s="1111"/>
    </row>
    <row r="250" spans="18:22">
      <c r="R250" s="1112"/>
      <c r="S250" s="1112"/>
      <c r="T250" s="1111"/>
      <c r="V250" s="1111"/>
    </row>
    <row r="251" spans="18:22">
      <c r="R251" s="1112"/>
      <c r="S251" s="1112"/>
      <c r="T251" s="1111"/>
      <c r="V251" s="1111"/>
    </row>
    <row r="252" spans="18:22">
      <c r="R252" s="1112"/>
      <c r="S252" s="1112"/>
      <c r="T252" s="1111"/>
      <c r="V252" s="1111"/>
    </row>
    <row r="253" spans="18:22">
      <c r="R253" s="1112"/>
      <c r="S253" s="1112"/>
      <c r="T253" s="1111"/>
      <c r="V253" s="1111"/>
    </row>
    <row r="254" spans="18:22">
      <c r="R254" s="1112"/>
      <c r="S254" s="1112"/>
      <c r="T254" s="1111"/>
      <c r="V254" s="1111"/>
    </row>
    <row r="255" spans="18:22">
      <c r="R255" s="1112"/>
      <c r="S255" s="1112"/>
      <c r="T255" s="1111"/>
      <c r="V255" s="1111"/>
    </row>
    <row r="256" spans="18:22">
      <c r="R256" s="1112"/>
      <c r="S256" s="1112"/>
      <c r="T256" s="1111"/>
      <c r="V256" s="1111"/>
    </row>
    <row r="257" spans="18:22">
      <c r="R257" s="1112"/>
      <c r="S257" s="1112"/>
      <c r="T257" s="1111"/>
      <c r="V257" s="1111"/>
    </row>
    <row r="258" spans="18:22">
      <c r="R258" s="1112"/>
      <c r="S258" s="1112"/>
      <c r="T258" s="1111"/>
      <c r="V258" s="1111"/>
    </row>
    <row r="259" spans="18:22">
      <c r="R259" s="1112"/>
      <c r="S259" s="1112"/>
      <c r="T259" s="1111"/>
      <c r="V259" s="1111"/>
    </row>
    <row r="260" spans="18:22">
      <c r="R260" s="1112"/>
      <c r="S260" s="1112"/>
      <c r="T260" s="1111"/>
      <c r="V260" s="1111"/>
    </row>
    <row r="261" spans="18:22">
      <c r="R261" s="1112"/>
      <c r="S261" s="1112"/>
      <c r="T261" s="1111"/>
      <c r="V261" s="1111"/>
    </row>
    <row r="262" spans="18:22">
      <c r="R262" s="1112"/>
      <c r="S262" s="1112"/>
      <c r="T262" s="1111"/>
      <c r="V262" s="1111"/>
    </row>
    <row r="263" spans="18:22">
      <c r="R263" s="1112"/>
      <c r="S263" s="1112"/>
      <c r="T263" s="1111"/>
      <c r="V263" s="1111"/>
    </row>
    <row r="264" spans="18:22">
      <c r="R264" s="1112"/>
      <c r="S264" s="1112"/>
      <c r="T264" s="1111"/>
      <c r="V264" s="1111"/>
    </row>
    <row r="265" spans="18:22">
      <c r="R265" s="1112"/>
      <c r="S265" s="1112"/>
      <c r="T265" s="1111"/>
      <c r="V265" s="1111"/>
    </row>
    <row r="266" spans="18:22">
      <c r="R266" s="1112"/>
      <c r="S266" s="1112"/>
      <c r="T266" s="1111"/>
      <c r="V266" s="1111"/>
    </row>
    <row r="267" spans="18:22">
      <c r="R267" s="1112"/>
      <c r="S267" s="1112"/>
      <c r="T267" s="1111"/>
      <c r="V267" s="1111"/>
    </row>
    <row r="268" spans="18:22">
      <c r="R268" s="1112"/>
      <c r="S268" s="1112"/>
      <c r="T268" s="1111"/>
      <c r="V268" s="1111"/>
    </row>
    <row r="269" spans="18:22">
      <c r="R269" s="1112"/>
      <c r="S269" s="1112"/>
      <c r="T269" s="1111"/>
      <c r="V269" s="1111"/>
    </row>
    <row r="270" spans="18:22">
      <c r="R270" s="1112"/>
      <c r="S270" s="1112"/>
      <c r="T270" s="1111"/>
      <c r="V270" s="1111"/>
    </row>
    <row r="271" spans="18:22">
      <c r="R271" s="1112"/>
      <c r="S271" s="1112"/>
      <c r="T271" s="1111"/>
      <c r="V271" s="1111"/>
    </row>
    <row r="272" spans="18:22">
      <c r="R272" s="1112"/>
      <c r="S272" s="1112"/>
      <c r="T272" s="1111"/>
      <c r="V272" s="1111"/>
    </row>
    <row r="273" spans="18:22">
      <c r="R273" s="1112"/>
      <c r="S273" s="1112"/>
      <c r="T273" s="1111"/>
      <c r="V273" s="1111"/>
    </row>
    <row r="274" spans="18:22">
      <c r="R274" s="1112"/>
      <c r="S274" s="1112"/>
      <c r="T274" s="1111"/>
      <c r="V274" s="1111"/>
    </row>
    <row r="275" spans="18:22">
      <c r="R275" s="1112"/>
      <c r="S275" s="1112"/>
      <c r="T275" s="1111"/>
      <c r="V275" s="1111"/>
    </row>
    <row r="276" spans="18:22">
      <c r="R276" s="1112"/>
      <c r="S276" s="1112"/>
      <c r="T276" s="1111"/>
      <c r="V276" s="1111"/>
    </row>
    <row r="277" spans="18:22">
      <c r="R277" s="1112"/>
      <c r="S277" s="1112"/>
      <c r="T277" s="1111"/>
      <c r="V277" s="1111"/>
    </row>
    <row r="278" spans="18:22">
      <c r="R278" s="1112"/>
      <c r="S278" s="1112"/>
      <c r="T278" s="1111"/>
      <c r="V278" s="1111"/>
    </row>
    <row r="279" spans="18:22">
      <c r="R279" s="1112"/>
      <c r="S279" s="1112"/>
      <c r="T279" s="1111"/>
      <c r="V279" s="1111"/>
    </row>
    <row r="280" spans="18:22">
      <c r="R280" s="1112"/>
      <c r="S280" s="1112"/>
      <c r="T280" s="1111"/>
      <c r="V280" s="1111"/>
    </row>
    <row r="281" spans="18:22">
      <c r="R281" s="1112"/>
      <c r="S281" s="1112"/>
      <c r="T281" s="1111"/>
      <c r="V281" s="1111"/>
    </row>
    <row r="282" spans="18:22">
      <c r="R282" s="1112"/>
      <c r="S282" s="1112"/>
      <c r="T282" s="1111"/>
      <c r="V282" s="1111"/>
    </row>
    <row r="283" spans="18:22">
      <c r="R283" s="1112"/>
      <c r="S283" s="1112"/>
      <c r="T283" s="1111"/>
      <c r="V283" s="1111"/>
    </row>
    <row r="284" spans="18:22">
      <c r="R284" s="1112"/>
      <c r="S284" s="1112"/>
      <c r="T284" s="1111"/>
      <c r="V284" s="1111"/>
    </row>
    <row r="285" spans="18:22">
      <c r="R285" s="1112"/>
      <c r="S285" s="1112"/>
      <c r="T285" s="1111"/>
      <c r="V285" s="1111"/>
    </row>
    <row r="286" spans="18:22">
      <c r="R286" s="1112"/>
      <c r="S286" s="1112"/>
      <c r="T286" s="1111"/>
      <c r="V286" s="1111"/>
    </row>
    <row r="287" spans="18:22">
      <c r="R287" s="1112"/>
      <c r="S287" s="1112"/>
      <c r="T287" s="1111"/>
      <c r="V287" s="1111"/>
    </row>
    <row r="288" spans="18:22">
      <c r="R288" s="1112"/>
      <c r="S288" s="1112"/>
      <c r="T288" s="1111"/>
      <c r="V288" s="1111"/>
    </row>
    <row r="289" spans="18:22">
      <c r="R289" s="1112"/>
      <c r="S289" s="1112"/>
      <c r="T289" s="1111"/>
      <c r="V289" s="1111"/>
    </row>
    <row r="290" spans="18:22">
      <c r="R290" s="1112"/>
      <c r="S290" s="1112"/>
      <c r="T290" s="1111"/>
      <c r="V290" s="1111"/>
    </row>
    <row r="291" spans="18:22">
      <c r="R291" s="1112"/>
      <c r="S291" s="1112"/>
      <c r="T291" s="1111"/>
      <c r="V291" s="1111"/>
    </row>
    <row r="292" spans="18:22">
      <c r="R292" s="1112"/>
      <c r="S292" s="1112"/>
      <c r="T292" s="1111"/>
      <c r="V292" s="1111"/>
    </row>
    <row r="293" spans="18:22">
      <c r="R293" s="1112"/>
      <c r="S293" s="1112"/>
      <c r="T293" s="1111"/>
      <c r="V293" s="1111"/>
    </row>
    <row r="294" spans="18:22">
      <c r="R294" s="1112"/>
      <c r="S294" s="1112"/>
      <c r="T294" s="1111"/>
      <c r="V294" s="1111"/>
    </row>
    <row r="295" spans="18:22">
      <c r="R295" s="1112"/>
      <c r="S295" s="1112"/>
      <c r="T295" s="1111"/>
      <c r="V295" s="1111"/>
    </row>
    <row r="296" spans="18:22">
      <c r="R296" s="1112"/>
      <c r="S296" s="1112"/>
      <c r="T296" s="1111"/>
      <c r="V296" s="1111"/>
    </row>
    <row r="297" spans="18:22">
      <c r="R297" s="1112"/>
      <c r="S297" s="1112"/>
      <c r="T297" s="1111"/>
      <c r="V297" s="1111"/>
    </row>
    <row r="298" spans="18:22">
      <c r="R298" s="1112"/>
      <c r="S298" s="1112"/>
      <c r="T298" s="1111"/>
      <c r="V298" s="1111"/>
    </row>
    <row r="299" spans="18:22">
      <c r="R299" s="1112"/>
      <c r="S299" s="1112"/>
      <c r="T299" s="1111"/>
      <c r="V299" s="1111"/>
    </row>
    <row r="300" spans="18:22">
      <c r="R300" s="1112"/>
      <c r="S300" s="1112"/>
      <c r="T300" s="1111"/>
      <c r="V300" s="1111"/>
    </row>
    <row r="301" spans="18:22">
      <c r="R301" s="1112"/>
      <c r="S301" s="1112"/>
      <c r="T301" s="1111"/>
      <c r="V301" s="1111"/>
    </row>
    <row r="302" spans="18:22">
      <c r="R302" s="1112"/>
      <c r="S302" s="1112"/>
      <c r="T302" s="1111"/>
      <c r="V302" s="1111"/>
    </row>
    <row r="303" spans="18:22">
      <c r="R303" s="1112"/>
      <c r="S303" s="1112"/>
      <c r="T303" s="1111"/>
      <c r="V303" s="1111"/>
    </row>
    <row r="304" spans="18:22">
      <c r="R304" s="1112"/>
      <c r="S304" s="1112"/>
      <c r="T304" s="1111"/>
      <c r="V304" s="1111"/>
    </row>
    <row r="305" spans="18:22">
      <c r="R305" s="1112"/>
      <c r="S305" s="1112"/>
      <c r="T305" s="1111"/>
      <c r="V305" s="1111"/>
    </row>
    <row r="306" spans="18:22">
      <c r="R306" s="1112"/>
      <c r="S306" s="1112"/>
      <c r="T306" s="1111"/>
      <c r="V306" s="1111"/>
    </row>
    <row r="307" spans="18:22">
      <c r="R307" s="1112"/>
      <c r="S307" s="1112"/>
      <c r="T307" s="1111"/>
      <c r="V307" s="1111"/>
    </row>
    <row r="308" spans="18:22">
      <c r="R308" s="1112"/>
      <c r="S308" s="1112"/>
      <c r="T308" s="1111"/>
      <c r="V308" s="1111"/>
    </row>
    <row r="309" spans="18:22">
      <c r="R309" s="1112"/>
      <c r="S309" s="1112"/>
      <c r="T309" s="1111"/>
      <c r="V309" s="1111"/>
    </row>
    <row r="310" spans="18:22">
      <c r="R310" s="1112"/>
      <c r="S310" s="1112"/>
      <c r="T310" s="1111"/>
      <c r="V310" s="1111"/>
    </row>
    <row r="311" spans="18:22">
      <c r="R311" s="1112"/>
      <c r="S311" s="1112"/>
      <c r="T311" s="1111"/>
      <c r="V311" s="1111"/>
    </row>
    <row r="312" spans="18:22">
      <c r="R312" s="1112"/>
      <c r="S312" s="1112"/>
      <c r="T312" s="1111"/>
      <c r="V312" s="1111"/>
    </row>
    <row r="313" spans="18:22">
      <c r="R313" s="1112"/>
      <c r="S313" s="1112"/>
      <c r="T313" s="1111"/>
      <c r="V313" s="1111"/>
    </row>
    <row r="314" spans="18:22">
      <c r="R314" s="1112"/>
      <c r="S314" s="1112"/>
      <c r="T314" s="1111"/>
      <c r="V314" s="1111"/>
    </row>
    <row r="315" spans="18:22">
      <c r="R315" s="1112"/>
      <c r="S315" s="1112"/>
      <c r="T315" s="1111"/>
      <c r="V315" s="1111"/>
    </row>
    <row r="316" spans="18:22">
      <c r="R316" s="1112"/>
      <c r="S316" s="1112"/>
      <c r="T316" s="1111"/>
      <c r="V316" s="1111"/>
    </row>
    <row r="317" spans="18:22">
      <c r="R317" s="1112"/>
      <c r="S317" s="1112"/>
      <c r="T317" s="1111"/>
      <c r="V317" s="1111"/>
    </row>
    <row r="318" spans="18:22">
      <c r="R318" s="1112"/>
      <c r="S318" s="1112"/>
      <c r="T318" s="1111"/>
      <c r="V318" s="1111"/>
    </row>
    <row r="319" spans="18:22">
      <c r="R319" s="1112"/>
      <c r="S319" s="1112"/>
      <c r="T319" s="1111"/>
      <c r="V319" s="1111"/>
    </row>
    <row r="320" spans="18:22">
      <c r="R320" s="1112"/>
      <c r="S320" s="1112"/>
      <c r="T320" s="1111"/>
      <c r="V320" s="1111"/>
    </row>
    <row r="321" spans="18:22">
      <c r="R321" s="1112"/>
      <c r="S321" s="1112"/>
      <c r="T321" s="1111"/>
      <c r="V321" s="1111"/>
    </row>
    <row r="322" spans="18:22">
      <c r="R322" s="1112"/>
      <c r="S322" s="1112"/>
      <c r="T322" s="1111"/>
      <c r="V322" s="1111"/>
    </row>
    <row r="323" spans="18:22">
      <c r="R323" s="1112"/>
      <c r="S323" s="1112"/>
      <c r="T323" s="1111"/>
      <c r="V323" s="1111"/>
    </row>
    <row r="324" spans="18:22">
      <c r="R324" s="1112"/>
      <c r="S324" s="1112"/>
      <c r="T324" s="1111"/>
      <c r="V324" s="1111"/>
    </row>
    <row r="325" spans="18:22">
      <c r="R325" s="1112"/>
      <c r="S325" s="1112"/>
      <c r="T325" s="1111"/>
      <c r="V325" s="1111"/>
    </row>
    <row r="326" spans="18:22">
      <c r="R326" s="1112"/>
      <c r="S326" s="1112"/>
      <c r="T326" s="1111"/>
      <c r="V326" s="1111"/>
    </row>
    <row r="327" spans="18:22">
      <c r="R327" s="1112"/>
      <c r="S327" s="1112"/>
      <c r="T327" s="1111"/>
      <c r="V327" s="1111"/>
    </row>
    <row r="328" spans="18:22">
      <c r="R328" s="1112"/>
      <c r="S328" s="1112"/>
      <c r="T328" s="1111"/>
      <c r="V328" s="1111"/>
    </row>
    <row r="329" spans="18:22">
      <c r="R329" s="1112"/>
      <c r="S329" s="1112"/>
      <c r="T329" s="1111"/>
      <c r="V329" s="1111"/>
    </row>
    <row r="330" spans="18:22">
      <c r="R330" s="1112"/>
      <c r="S330" s="1112"/>
      <c r="T330" s="1111"/>
      <c r="V330" s="1111"/>
    </row>
    <row r="331" spans="18:22">
      <c r="R331" s="1112"/>
      <c r="S331" s="1112"/>
      <c r="T331" s="1111"/>
      <c r="V331" s="1111"/>
    </row>
    <row r="332" spans="18:22">
      <c r="R332" s="1112"/>
      <c r="S332" s="1112"/>
      <c r="T332" s="1111"/>
      <c r="V332" s="1111"/>
    </row>
    <row r="333" spans="18:22">
      <c r="R333" s="1112"/>
      <c r="S333" s="1112"/>
      <c r="T333" s="1111"/>
      <c r="V333" s="1111"/>
    </row>
    <row r="334" spans="18:22">
      <c r="R334" s="1112"/>
      <c r="S334" s="1112"/>
      <c r="T334" s="1111"/>
      <c r="V334" s="1111"/>
    </row>
    <row r="335" spans="18:22">
      <c r="R335" s="1112"/>
      <c r="S335" s="1112"/>
      <c r="T335" s="1111"/>
      <c r="V335" s="1111"/>
    </row>
    <row r="336" spans="18:22">
      <c r="R336" s="1112"/>
      <c r="S336" s="1112"/>
      <c r="T336" s="1111"/>
      <c r="V336" s="1111"/>
    </row>
    <row r="337" spans="18:22">
      <c r="R337" s="1112"/>
      <c r="S337" s="1112"/>
      <c r="T337" s="1111"/>
      <c r="V337" s="1111"/>
    </row>
    <row r="338" spans="18:22">
      <c r="R338" s="1112"/>
      <c r="S338" s="1112"/>
      <c r="T338" s="1111"/>
      <c r="V338" s="1111"/>
    </row>
    <row r="339" spans="18:22">
      <c r="R339" s="1112"/>
      <c r="S339" s="1112"/>
      <c r="T339" s="1111"/>
      <c r="V339" s="1111"/>
    </row>
    <row r="340" spans="18:22">
      <c r="R340" s="1112"/>
      <c r="S340" s="1112"/>
      <c r="T340" s="1111"/>
      <c r="V340" s="1111"/>
    </row>
    <row r="341" spans="18:22">
      <c r="R341" s="1112"/>
      <c r="S341" s="1112"/>
      <c r="T341" s="1111"/>
      <c r="V341" s="1111"/>
    </row>
    <row r="342" spans="18:22">
      <c r="R342" s="1112"/>
      <c r="S342" s="1112"/>
      <c r="T342" s="1111"/>
      <c r="V342" s="1111"/>
    </row>
    <row r="343" spans="18:22">
      <c r="R343" s="1112"/>
      <c r="S343" s="1112"/>
      <c r="T343" s="1111"/>
      <c r="V343" s="1111"/>
    </row>
    <row r="344" spans="18:22">
      <c r="R344" s="1112"/>
      <c r="S344" s="1112"/>
      <c r="T344" s="1111"/>
      <c r="V344" s="1111"/>
    </row>
    <row r="345" spans="18:22">
      <c r="R345" s="1112"/>
      <c r="S345" s="1112"/>
      <c r="T345" s="1111"/>
      <c r="V345" s="1111"/>
    </row>
    <row r="346" spans="18:22">
      <c r="R346" s="1112"/>
      <c r="S346" s="1112"/>
      <c r="T346" s="1111"/>
      <c r="V346" s="1111"/>
    </row>
    <row r="347" spans="18:22">
      <c r="R347" s="1112"/>
      <c r="S347" s="1112"/>
      <c r="T347" s="1111"/>
      <c r="V347" s="1111"/>
    </row>
    <row r="348" spans="18:22">
      <c r="R348" s="1112"/>
      <c r="S348" s="1112"/>
      <c r="T348" s="1111"/>
      <c r="V348" s="1111"/>
    </row>
    <row r="349" spans="18:22">
      <c r="R349" s="1112"/>
      <c r="S349" s="1112"/>
      <c r="T349" s="1111"/>
      <c r="V349" s="1111"/>
    </row>
    <row r="350" spans="18:22">
      <c r="R350" s="1112"/>
      <c r="S350" s="1112"/>
      <c r="T350" s="1111"/>
      <c r="V350" s="1111"/>
    </row>
    <row r="351" spans="18:22">
      <c r="R351" s="1112"/>
      <c r="S351" s="1112"/>
      <c r="T351" s="1111"/>
      <c r="V351" s="1111"/>
    </row>
    <row r="352" spans="18:22">
      <c r="R352" s="1112"/>
      <c r="S352" s="1112"/>
      <c r="T352" s="1111"/>
      <c r="V352" s="1111"/>
    </row>
    <row r="353" spans="18:22">
      <c r="R353" s="1112"/>
      <c r="S353" s="1112"/>
      <c r="T353" s="1111"/>
      <c r="V353" s="1111"/>
    </row>
    <row r="354" spans="18:22">
      <c r="R354" s="1112"/>
      <c r="S354" s="1112"/>
      <c r="T354" s="1111"/>
      <c r="V354" s="1111"/>
    </row>
    <row r="355" spans="18:22">
      <c r="R355" s="1206"/>
      <c r="S355" s="1206"/>
      <c r="T355" s="1111"/>
      <c r="V355" s="1111"/>
    </row>
    <row r="356" spans="18:22">
      <c r="R356" s="1206"/>
      <c r="S356" s="1206"/>
      <c r="T356" s="1111"/>
      <c r="V356" s="1111"/>
    </row>
    <row r="357" spans="18:22">
      <c r="R357" s="1207"/>
      <c r="S357" s="1207"/>
      <c r="T357" s="1111"/>
      <c r="V357" s="1111"/>
    </row>
    <row r="358" spans="18:22">
      <c r="R358" s="1206"/>
      <c r="S358" s="1206"/>
      <c r="T358" s="1111"/>
      <c r="V358" s="1111"/>
    </row>
    <row r="359" spans="18:22">
      <c r="R359" s="1206"/>
      <c r="S359" s="1206"/>
      <c r="T359" s="1111"/>
      <c r="V359" s="1111"/>
    </row>
    <row r="360" spans="18:22">
      <c r="R360" s="1206"/>
      <c r="S360" s="1206"/>
      <c r="T360" s="1111"/>
      <c r="V360" s="1111"/>
    </row>
    <row r="361" spans="18:22">
      <c r="R361" s="1206"/>
      <c r="S361" s="1206"/>
      <c r="T361" s="1111"/>
      <c r="V361" s="1111"/>
    </row>
    <row r="362" spans="18:22">
      <c r="R362" s="1206"/>
      <c r="S362" s="1206"/>
      <c r="T362" s="1111"/>
      <c r="V362" s="1111"/>
    </row>
    <row r="363" spans="18:22">
      <c r="R363" s="1208"/>
      <c r="S363" s="1208"/>
      <c r="T363" s="1111"/>
      <c r="V363" s="1111"/>
    </row>
    <row r="364" spans="18:22">
      <c r="R364" s="1206"/>
      <c r="S364" s="1206"/>
      <c r="T364" s="1111"/>
      <c r="V364" s="1111"/>
    </row>
    <row r="365" spans="18:22">
      <c r="R365" s="1206"/>
      <c r="S365" s="1206"/>
      <c r="T365" s="1111"/>
      <c r="V365" s="1111"/>
    </row>
    <row r="366" spans="18:22">
      <c r="R366" s="1206"/>
      <c r="S366" s="1206"/>
      <c r="T366" s="1111"/>
      <c r="V366" s="1111"/>
    </row>
    <row r="367" spans="18:22">
      <c r="R367" s="1206"/>
      <c r="S367" s="1206"/>
      <c r="T367" s="1111"/>
      <c r="V367" s="1111"/>
    </row>
    <row r="368" spans="18:22">
      <c r="R368" s="1206"/>
      <c r="S368" s="1206"/>
      <c r="T368" s="1111"/>
      <c r="V368" s="1111"/>
    </row>
    <row r="369" spans="18:22">
      <c r="R369" s="1206"/>
      <c r="S369" s="1206"/>
      <c r="T369" s="1111"/>
      <c r="V369" s="1111"/>
    </row>
    <row r="370" spans="18:22">
      <c r="R370" s="1206"/>
      <c r="S370" s="1206"/>
      <c r="T370" s="1111"/>
      <c r="V370" s="1111"/>
    </row>
    <row r="371" spans="18:22">
      <c r="R371" s="1206"/>
      <c r="S371" s="1206"/>
      <c r="T371" s="1111"/>
      <c r="V371" s="1111"/>
    </row>
    <row r="372" spans="18:22">
      <c r="R372" s="1206"/>
      <c r="S372" s="1206"/>
      <c r="T372" s="1111"/>
      <c r="V372" s="1111"/>
    </row>
    <row r="373" spans="18:22">
      <c r="R373" s="1206"/>
      <c r="S373" s="1206"/>
      <c r="T373" s="1111"/>
      <c r="V373" s="1111"/>
    </row>
    <row r="374" spans="18:22">
      <c r="R374" s="1209"/>
      <c r="S374" s="1209"/>
      <c r="T374" s="1111"/>
      <c r="V374" s="1111"/>
    </row>
    <row r="375" spans="18:22">
      <c r="R375" s="1209"/>
      <c r="S375" s="1209"/>
      <c r="T375" s="1111"/>
      <c r="V375" s="1111"/>
    </row>
    <row r="376" spans="18:22">
      <c r="R376" s="1210"/>
      <c r="S376" s="1210"/>
      <c r="T376" s="1111"/>
      <c r="V376" s="1111"/>
    </row>
    <row r="377" spans="18:22">
      <c r="R377" s="1206"/>
      <c r="S377" s="1206"/>
      <c r="T377" s="1111"/>
      <c r="V377" s="1111"/>
    </row>
    <row r="378" spans="18:22">
      <c r="R378" s="1206"/>
      <c r="S378" s="1206"/>
      <c r="T378" s="1111"/>
      <c r="V378" s="1111"/>
    </row>
    <row r="379" spans="18:22">
      <c r="R379" s="1206"/>
      <c r="S379" s="1206"/>
      <c r="T379" s="1111"/>
      <c r="V379" s="1111"/>
    </row>
    <row r="380" spans="18:22">
      <c r="R380" s="1206"/>
      <c r="S380" s="1206"/>
      <c r="T380" s="1111"/>
      <c r="V380" s="1111"/>
    </row>
    <row r="381" spans="18:22">
      <c r="R381" s="1207"/>
      <c r="S381" s="1207"/>
      <c r="T381" s="1111"/>
      <c r="V381" s="1111"/>
    </row>
    <row r="382" spans="18:22">
      <c r="R382" s="1207"/>
      <c r="S382" s="1207"/>
      <c r="T382" s="1111"/>
      <c r="V382" s="1111"/>
    </row>
    <row r="383" spans="18:22">
      <c r="R383" s="1207"/>
      <c r="S383" s="1207"/>
      <c r="T383" s="1111"/>
      <c r="V383" s="1111"/>
    </row>
    <row r="384" spans="18:22">
      <c r="R384" s="1207"/>
      <c r="S384" s="1207"/>
      <c r="T384" s="1111"/>
      <c r="V384" s="1111"/>
    </row>
    <row r="385" spans="18:22">
      <c r="R385" s="1207"/>
      <c r="S385" s="1207"/>
      <c r="T385" s="1111"/>
      <c r="V385" s="1111"/>
    </row>
    <row r="386" spans="18:22">
      <c r="R386" s="1207"/>
      <c r="S386" s="1207"/>
      <c r="T386" s="1111"/>
      <c r="V386" s="1111"/>
    </row>
    <row r="387" spans="18:22">
      <c r="R387" s="1207"/>
      <c r="S387" s="1207"/>
      <c r="T387" s="1111"/>
      <c r="V387" s="1111"/>
    </row>
    <row r="388" spans="18:22">
      <c r="R388" s="1207"/>
      <c r="S388" s="1207"/>
      <c r="T388" s="1111"/>
      <c r="V388" s="1111"/>
    </row>
    <row r="389" spans="18:22">
      <c r="R389" s="1207"/>
      <c r="S389" s="1207"/>
      <c r="T389" s="1111"/>
      <c r="V389" s="1111"/>
    </row>
    <row r="390" spans="18:22">
      <c r="R390" s="1207"/>
      <c r="S390" s="1207"/>
      <c r="T390" s="1111"/>
      <c r="V390" s="1111"/>
    </row>
    <row r="391" spans="18:22">
      <c r="R391" s="1207"/>
      <c r="S391" s="1207"/>
      <c r="T391" s="1111"/>
      <c r="V391" s="1111"/>
    </row>
    <row r="392" spans="18:22">
      <c r="R392" s="1207"/>
      <c r="S392" s="1207"/>
      <c r="T392" s="1111"/>
      <c r="V392" s="1111"/>
    </row>
    <row r="393" spans="18:22">
      <c r="R393" s="1207"/>
      <c r="S393" s="1207"/>
      <c r="T393" s="1111"/>
      <c r="V393" s="1111"/>
    </row>
    <row r="394" spans="18:22">
      <c r="R394" s="1207"/>
      <c r="S394" s="1207"/>
      <c r="T394" s="1111"/>
      <c r="V394" s="1111"/>
    </row>
    <row r="395" spans="18:22">
      <c r="R395" s="1211"/>
      <c r="S395" s="1211"/>
      <c r="T395" s="1111"/>
      <c r="V395" s="1111"/>
    </row>
    <row r="396" spans="18:22">
      <c r="R396" s="1211"/>
      <c r="S396" s="1211"/>
      <c r="T396" s="1111"/>
      <c r="V396" s="1111"/>
    </row>
    <row r="397" spans="18:22">
      <c r="R397" s="1211"/>
      <c r="S397" s="1211"/>
      <c r="T397" s="1111"/>
      <c r="V397" s="1111"/>
    </row>
    <row r="398" spans="18:22">
      <c r="R398" s="1211"/>
      <c r="S398" s="1211"/>
      <c r="T398" s="1111"/>
      <c r="V398" s="1111"/>
    </row>
    <row r="399" spans="18:22">
      <c r="R399" s="1211"/>
      <c r="S399" s="1211"/>
      <c r="T399" s="1111"/>
      <c r="V399" s="1111"/>
    </row>
    <row r="400" spans="18:22">
      <c r="R400" s="1211"/>
      <c r="S400" s="1211"/>
      <c r="T400" s="1111"/>
      <c r="V400" s="1111"/>
    </row>
    <row r="401" spans="18:22">
      <c r="R401" s="1212"/>
      <c r="S401" s="1212"/>
      <c r="T401" s="1111"/>
      <c r="V401" s="1111"/>
    </row>
    <row r="402" spans="18:22">
      <c r="R402" s="1211"/>
      <c r="S402" s="1211"/>
      <c r="T402" s="1111"/>
      <c r="V402" s="1111"/>
    </row>
    <row r="403" ht="16.5" spans="18:22">
      <c r="R403" s="1213"/>
      <c r="S403" s="1213"/>
      <c r="T403" s="1111"/>
      <c r="V403" s="1111"/>
    </row>
    <row r="404" spans="18:22">
      <c r="R404" s="1211"/>
      <c r="S404" s="1211"/>
      <c r="T404" s="1111"/>
      <c r="V404" s="1111"/>
    </row>
    <row r="405" spans="18:22">
      <c r="R405" s="1211"/>
      <c r="S405" s="1211"/>
      <c r="T405" s="1111"/>
      <c r="V405" s="1111"/>
    </row>
    <row r="406" spans="18:22">
      <c r="R406" s="1211"/>
      <c r="S406" s="1211"/>
      <c r="T406" s="1111"/>
      <c r="V406" s="1111"/>
    </row>
    <row r="407" spans="18:22">
      <c r="R407" s="1112"/>
      <c r="S407" s="1112"/>
      <c r="T407" s="1111"/>
      <c r="V407" s="1111"/>
    </row>
    <row r="408" spans="18:22">
      <c r="R408" s="1112"/>
      <c r="S408" s="1112"/>
      <c r="T408" s="1111"/>
      <c r="V408" s="1111"/>
    </row>
    <row r="409" spans="18:22">
      <c r="R409" s="1112"/>
      <c r="S409" s="1112"/>
      <c r="T409" s="1111"/>
      <c r="V409" s="1111"/>
    </row>
    <row r="410" spans="18:22">
      <c r="R410" s="1112"/>
      <c r="S410" s="1112"/>
      <c r="T410" s="1111"/>
      <c r="V410" s="1111"/>
    </row>
    <row r="411" spans="18:22">
      <c r="R411" s="1112"/>
      <c r="S411" s="1112"/>
      <c r="T411" s="1111"/>
      <c r="V411" s="1111"/>
    </row>
    <row r="412" spans="18:22">
      <c r="R412" s="1112"/>
      <c r="S412" s="1112"/>
      <c r="T412" s="1111"/>
      <c r="V412" s="1111"/>
    </row>
    <row r="413" spans="18:22">
      <c r="R413" s="1112"/>
      <c r="S413" s="1112"/>
      <c r="T413" s="1111"/>
      <c r="V413" s="1111"/>
    </row>
    <row r="414" spans="18:22">
      <c r="R414" s="1112"/>
      <c r="S414" s="1112"/>
      <c r="T414" s="1111"/>
      <c r="V414" s="1111"/>
    </row>
    <row r="415" spans="18:22">
      <c r="R415" s="1112"/>
      <c r="S415" s="1112"/>
      <c r="T415" s="1111"/>
      <c r="V415" s="1111"/>
    </row>
    <row r="416" spans="18:22">
      <c r="R416" s="1112"/>
      <c r="S416" s="1112"/>
      <c r="T416" s="1111"/>
      <c r="V416" s="1111"/>
    </row>
    <row r="417" spans="18:22">
      <c r="R417" s="1112"/>
      <c r="S417" s="1112"/>
      <c r="T417" s="1111"/>
      <c r="V417" s="1111"/>
    </row>
    <row r="418" spans="18:22">
      <c r="R418" s="1112"/>
      <c r="S418" s="1112"/>
      <c r="T418" s="1111"/>
      <c r="V418" s="1111"/>
    </row>
    <row r="419" spans="18:22">
      <c r="R419" s="1112"/>
      <c r="S419" s="1112"/>
      <c r="T419" s="1111"/>
      <c r="V419" s="1111"/>
    </row>
    <row r="420" spans="18:22">
      <c r="R420" s="1112"/>
      <c r="S420" s="1112"/>
      <c r="T420" s="1111"/>
      <c r="V420" s="1111"/>
    </row>
    <row r="421" spans="18:22">
      <c r="R421" s="1112"/>
      <c r="S421" s="1112"/>
      <c r="T421" s="1111"/>
      <c r="V421" s="1111"/>
    </row>
    <row r="422" spans="18:22">
      <c r="R422" s="1112"/>
      <c r="S422" s="1112"/>
      <c r="T422" s="1111"/>
      <c r="V422" s="1111"/>
    </row>
    <row r="423" spans="18:22">
      <c r="R423" s="1112"/>
      <c r="S423" s="1112"/>
      <c r="T423" s="1111"/>
      <c r="V423" s="1111"/>
    </row>
    <row r="424" spans="18:22">
      <c r="R424" s="1112"/>
      <c r="S424" s="1112"/>
      <c r="T424" s="1111"/>
      <c r="V424" s="1111"/>
    </row>
    <row r="425" spans="18:22">
      <c r="R425" s="1112"/>
      <c r="S425" s="1112"/>
      <c r="T425" s="1111"/>
      <c r="V425" s="1111"/>
    </row>
    <row r="426" spans="18:22">
      <c r="R426" s="1112"/>
      <c r="S426" s="1112"/>
      <c r="T426" s="1111"/>
      <c r="V426" s="1111"/>
    </row>
    <row r="427" spans="18:22">
      <c r="R427" s="1112"/>
      <c r="S427" s="1112"/>
      <c r="T427" s="1111"/>
      <c r="V427" s="1111"/>
    </row>
    <row r="428" spans="18:22">
      <c r="R428" s="1112"/>
      <c r="S428" s="1112"/>
      <c r="T428" s="1111"/>
      <c r="V428" s="1111"/>
    </row>
    <row r="429" spans="18:22">
      <c r="R429" s="1112"/>
      <c r="S429" s="1112"/>
      <c r="T429" s="1111"/>
      <c r="V429" s="1111"/>
    </row>
    <row r="430" spans="18:22">
      <c r="R430" s="1112"/>
      <c r="S430" s="1112"/>
      <c r="T430" s="1111"/>
      <c r="V430" s="1111"/>
    </row>
    <row r="431" spans="18:22">
      <c r="R431" s="1112"/>
      <c r="S431" s="1112"/>
      <c r="T431" s="1111"/>
      <c r="V431" s="1111"/>
    </row>
    <row r="432" spans="18:22">
      <c r="R432" s="1112"/>
      <c r="S432" s="1112"/>
      <c r="T432" s="1111"/>
      <c r="V432" s="1111"/>
    </row>
    <row r="433" spans="18:22">
      <c r="R433" s="1112"/>
      <c r="S433" s="1112"/>
      <c r="T433" s="1111"/>
      <c r="V433" s="1111"/>
    </row>
    <row r="434" spans="18:22">
      <c r="R434" s="1112"/>
      <c r="S434" s="1112"/>
      <c r="T434" s="1111"/>
      <c r="V434" s="1111"/>
    </row>
    <row r="435" spans="18:22">
      <c r="R435" s="1112"/>
      <c r="S435" s="1112"/>
      <c r="T435" s="1111"/>
      <c r="V435" s="1111"/>
    </row>
    <row r="436" spans="18:22">
      <c r="R436" s="1112"/>
      <c r="S436" s="1112"/>
      <c r="T436" s="1111"/>
      <c r="V436" s="1111"/>
    </row>
    <row r="437" spans="18:22">
      <c r="R437" s="1112"/>
      <c r="S437" s="1112"/>
      <c r="T437" s="1111"/>
      <c r="V437" s="1111"/>
    </row>
    <row r="438" spans="18:22">
      <c r="R438" s="1112"/>
      <c r="S438" s="1112"/>
      <c r="T438" s="1111"/>
      <c r="V438" s="1111"/>
    </row>
    <row r="439" spans="18:22">
      <c r="R439" s="1112"/>
      <c r="S439" s="1112"/>
      <c r="T439" s="1111"/>
      <c r="V439" s="1111"/>
    </row>
    <row r="440" spans="18:22">
      <c r="R440" s="1112"/>
      <c r="S440" s="1112"/>
      <c r="T440" s="1111"/>
      <c r="V440" s="1111"/>
    </row>
    <row r="441" spans="18:22">
      <c r="R441" s="1112"/>
      <c r="S441" s="1112"/>
      <c r="T441" s="1111"/>
      <c r="V441" s="1111"/>
    </row>
    <row r="442" spans="18:22">
      <c r="R442" s="1112"/>
      <c r="S442" s="1112"/>
      <c r="T442" s="1111"/>
      <c r="V442" s="1111"/>
    </row>
    <row r="443" spans="18:22">
      <c r="R443" s="1112"/>
      <c r="S443" s="1112"/>
      <c r="T443" s="1111"/>
      <c r="V443" s="1111"/>
    </row>
    <row r="444" spans="18:22">
      <c r="R444" s="1112"/>
      <c r="S444" s="1112"/>
      <c r="T444" s="1111"/>
      <c r="V444" s="1111"/>
    </row>
    <row r="445" spans="18:22">
      <c r="R445" s="1112"/>
      <c r="S445" s="1112"/>
      <c r="T445" s="1111"/>
      <c r="V445" s="1111"/>
    </row>
    <row r="446" spans="18:22">
      <c r="R446" s="1112"/>
      <c r="S446" s="1112"/>
      <c r="T446" s="1111"/>
      <c r="V446" s="1111"/>
    </row>
    <row r="447" spans="18:22">
      <c r="R447" s="1112"/>
      <c r="S447" s="1112"/>
      <c r="T447" s="1111"/>
      <c r="V447" s="1111"/>
    </row>
    <row r="448" spans="18:22">
      <c r="R448" s="1112"/>
      <c r="S448" s="1112"/>
      <c r="T448" s="1111"/>
      <c r="V448" s="1111"/>
    </row>
    <row r="449" spans="18:22">
      <c r="R449" s="1112"/>
      <c r="S449" s="1112"/>
      <c r="T449" s="1111"/>
      <c r="V449" s="1111"/>
    </row>
    <row r="450" spans="18:22">
      <c r="R450" s="1112"/>
      <c r="S450" s="1112"/>
      <c r="T450" s="1111"/>
      <c r="V450" s="1111"/>
    </row>
    <row r="451" spans="18:22">
      <c r="R451" s="1112"/>
      <c r="S451" s="1112"/>
      <c r="T451" s="1111"/>
      <c r="V451" s="1111"/>
    </row>
    <row r="452" spans="18:22">
      <c r="R452" s="1112"/>
      <c r="S452" s="1112"/>
      <c r="T452" s="1111"/>
      <c r="V452" s="1111"/>
    </row>
    <row r="453" spans="18:22">
      <c r="R453" s="1112"/>
      <c r="S453" s="1112"/>
      <c r="T453" s="1111"/>
      <c r="V453" s="1111"/>
    </row>
    <row r="454" spans="18:22">
      <c r="R454" s="1112"/>
      <c r="S454" s="1112"/>
      <c r="T454" s="1111"/>
      <c r="V454" s="1111"/>
    </row>
    <row r="455" spans="18:22">
      <c r="R455" s="1112"/>
      <c r="S455" s="1112"/>
      <c r="T455" s="1111"/>
      <c r="V455" s="1111"/>
    </row>
    <row r="456" spans="18:22">
      <c r="R456" s="1112"/>
      <c r="S456" s="1112"/>
      <c r="T456" s="1111"/>
      <c r="V456" s="1111"/>
    </row>
    <row r="457" spans="18:22">
      <c r="R457" s="1112"/>
      <c r="S457" s="1112"/>
      <c r="T457" s="1111"/>
      <c r="V457" s="1111"/>
    </row>
    <row r="458" spans="18:22">
      <c r="R458" s="1112"/>
      <c r="S458" s="1112"/>
      <c r="T458" s="1111"/>
      <c r="V458" s="1111"/>
    </row>
    <row r="459" spans="18:22">
      <c r="R459" s="1112"/>
      <c r="S459" s="1112"/>
      <c r="T459" s="1111"/>
      <c r="V459" s="1111"/>
    </row>
    <row r="460" spans="18:22">
      <c r="R460" s="1112"/>
      <c r="S460" s="1112"/>
      <c r="T460" s="1214"/>
      <c r="V460" s="1111"/>
    </row>
    <row r="461" spans="18:22">
      <c r="R461" s="1112"/>
      <c r="S461" s="1112"/>
      <c r="T461" s="1214"/>
      <c r="V461" s="1111"/>
    </row>
    <row r="462" spans="18:22">
      <c r="R462" s="1112"/>
      <c r="S462" s="1112"/>
      <c r="T462" s="1111"/>
      <c r="V462" s="1111"/>
    </row>
    <row r="463" spans="18:22">
      <c r="R463" s="1112"/>
      <c r="S463" s="1112"/>
      <c r="T463" s="1111"/>
      <c r="V463" s="1111"/>
    </row>
    <row r="464" spans="18:22">
      <c r="R464" s="1112"/>
      <c r="S464" s="1112"/>
      <c r="T464" s="1111"/>
      <c r="V464" s="1111"/>
    </row>
    <row r="465" spans="18:22">
      <c r="R465" s="1112"/>
      <c r="S465" s="1112"/>
      <c r="T465" s="1111"/>
      <c r="V465" s="1111"/>
    </row>
    <row r="466" spans="18:22">
      <c r="R466" s="1112"/>
      <c r="S466" s="1112"/>
      <c r="T466" s="1111"/>
      <c r="V466" s="1111"/>
    </row>
    <row r="467" spans="18:22">
      <c r="R467" s="1112"/>
      <c r="S467" s="1112"/>
      <c r="T467" s="1111"/>
      <c r="V467" s="1111"/>
    </row>
    <row r="468" spans="18:22">
      <c r="R468" s="1112"/>
      <c r="S468" s="1112"/>
      <c r="T468" s="1111"/>
      <c r="V468" s="1111"/>
    </row>
    <row r="469" spans="18:22">
      <c r="R469" s="1112"/>
      <c r="S469" s="1112"/>
      <c r="T469" s="1111"/>
      <c r="V469" s="1111"/>
    </row>
    <row r="470" spans="18:22">
      <c r="R470" s="1112"/>
      <c r="S470" s="1112"/>
      <c r="T470" s="1111"/>
      <c r="V470" s="1111"/>
    </row>
    <row r="471" spans="18:22">
      <c r="R471" s="1112"/>
      <c r="S471" s="1112"/>
      <c r="T471" s="1111"/>
      <c r="V471" s="1111"/>
    </row>
    <row r="472" spans="18:22">
      <c r="R472" s="1112"/>
      <c r="S472" s="1112"/>
      <c r="T472" s="1111"/>
      <c r="V472" s="1111"/>
    </row>
    <row r="473" spans="18:22">
      <c r="R473" s="1112"/>
      <c r="S473" s="1112"/>
      <c r="T473" s="1111"/>
      <c r="V473" s="1111"/>
    </row>
    <row r="474" spans="18:22">
      <c r="R474" s="1112"/>
      <c r="S474" s="1112"/>
      <c r="T474" s="1111"/>
      <c r="V474" s="1111"/>
    </row>
    <row r="475" spans="18:22">
      <c r="R475" s="1112"/>
      <c r="S475" s="1112"/>
      <c r="T475" s="1111"/>
      <c r="V475" s="1111"/>
    </row>
    <row r="476" spans="18:22">
      <c r="R476" s="1112"/>
      <c r="S476" s="1112"/>
      <c r="T476" s="1111"/>
      <c r="V476" s="1111"/>
    </row>
    <row r="477" spans="18:22">
      <c r="R477" s="1112"/>
      <c r="S477" s="1112"/>
      <c r="T477" s="1111"/>
      <c r="V477" s="1111"/>
    </row>
    <row r="478" spans="18:22">
      <c r="R478" s="1112"/>
      <c r="S478" s="1112"/>
      <c r="T478" s="1111"/>
      <c r="V478" s="1111"/>
    </row>
    <row r="479" spans="18:22">
      <c r="R479" s="1112"/>
      <c r="S479" s="1112"/>
      <c r="T479" s="1111"/>
      <c r="V479" s="1111"/>
    </row>
    <row r="480" spans="18:22">
      <c r="R480" s="1112"/>
      <c r="S480" s="1112"/>
      <c r="T480" s="1111"/>
      <c r="V480" s="1111"/>
    </row>
    <row r="481" spans="18:22">
      <c r="R481" s="1112"/>
      <c r="S481" s="1112"/>
      <c r="T481" s="1111"/>
      <c r="V481" s="1111"/>
    </row>
    <row r="482" spans="18:22">
      <c r="R482" s="1112"/>
      <c r="S482" s="1112"/>
      <c r="T482" s="1111"/>
      <c r="V482" s="1111"/>
    </row>
    <row r="483" spans="18:22">
      <c r="R483" s="1112"/>
      <c r="S483" s="1112"/>
      <c r="T483" s="1111"/>
      <c r="V483" s="1111"/>
    </row>
    <row r="484" spans="18:22">
      <c r="R484" s="1112"/>
      <c r="S484" s="1112"/>
      <c r="T484" s="1111"/>
      <c r="V484" s="1111"/>
    </row>
    <row r="485" spans="18:22">
      <c r="R485" s="1112"/>
      <c r="S485" s="1112"/>
      <c r="T485" s="1111"/>
      <c r="V485" s="1111"/>
    </row>
    <row r="486" spans="18:22">
      <c r="R486" s="1112"/>
      <c r="S486" s="1112"/>
      <c r="T486" s="1111"/>
      <c r="V486" s="1111"/>
    </row>
    <row r="487" spans="18:22">
      <c r="R487" s="1112"/>
      <c r="S487" s="1112"/>
      <c r="T487" s="1111"/>
      <c r="V487" s="1111"/>
    </row>
    <row r="488" spans="18:22">
      <c r="R488" s="1112"/>
      <c r="S488" s="1112"/>
      <c r="T488" s="1111"/>
      <c r="V488" s="1111"/>
    </row>
    <row r="489" spans="18:22">
      <c r="R489" s="1112"/>
      <c r="S489" s="1112"/>
      <c r="T489" s="1111"/>
      <c r="V489" s="1111"/>
    </row>
    <row r="490" spans="18:22">
      <c r="R490" s="1112"/>
      <c r="S490" s="1112"/>
      <c r="T490" s="1111"/>
      <c r="V490" s="1111"/>
    </row>
    <row r="491" spans="18:22">
      <c r="R491" s="1112"/>
      <c r="S491" s="1112"/>
      <c r="T491" s="1111"/>
      <c r="V491" s="1111"/>
    </row>
    <row r="492" spans="18:22">
      <c r="R492" s="1112"/>
      <c r="S492" s="1112"/>
      <c r="T492" s="1111"/>
      <c r="V492" s="1111"/>
    </row>
    <row r="493" spans="18:22">
      <c r="R493" s="1112"/>
      <c r="S493" s="1112"/>
      <c r="T493" s="1111"/>
      <c r="V493" s="1111"/>
    </row>
    <row r="494" spans="18:22">
      <c r="R494" s="1112"/>
      <c r="S494" s="1112"/>
      <c r="T494" s="1111"/>
      <c r="V494" s="1111"/>
    </row>
    <row r="495" spans="18:22">
      <c r="R495" s="1112"/>
      <c r="S495" s="1112"/>
      <c r="T495" s="1111"/>
      <c r="V495" s="1111"/>
    </row>
    <row r="496" spans="18:22">
      <c r="R496" s="1215"/>
      <c r="S496" s="1215"/>
      <c r="T496" s="1111"/>
      <c r="V496" s="1111"/>
    </row>
    <row r="497" spans="18:22">
      <c r="R497" s="1112"/>
      <c r="S497" s="1112"/>
      <c r="T497" s="1111"/>
      <c r="V497" s="1111"/>
    </row>
    <row r="498" spans="18:22">
      <c r="R498" s="1112"/>
      <c r="S498" s="1112"/>
      <c r="T498" s="1111"/>
      <c r="V498" s="1111"/>
    </row>
    <row r="499" spans="18:22">
      <c r="R499" s="1112"/>
      <c r="S499" s="1112"/>
      <c r="T499" s="1111"/>
      <c r="V499" s="1111"/>
    </row>
    <row r="500" spans="18:22">
      <c r="R500" s="1112"/>
      <c r="S500" s="1112"/>
      <c r="T500" s="1111"/>
      <c r="V500" s="1111"/>
    </row>
    <row r="501" spans="18:22">
      <c r="R501" s="1112"/>
      <c r="S501" s="1112"/>
      <c r="T501" s="1111"/>
      <c r="V501" s="1111"/>
    </row>
    <row r="502" spans="18:22">
      <c r="R502" s="1112"/>
      <c r="S502" s="1112"/>
      <c r="T502" s="1111"/>
      <c r="V502" s="1111"/>
    </row>
    <row r="503" spans="18:22">
      <c r="R503" s="1112"/>
      <c r="S503" s="1112"/>
      <c r="T503" s="1111"/>
      <c r="V503" s="1111"/>
    </row>
    <row r="504" spans="18:22">
      <c r="R504" s="1112"/>
      <c r="S504" s="1112"/>
      <c r="T504" s="1111"/>
      <c r="V504" s="1111"/>
    </row>
    <row r="505" spans="18:22">
      <c r="R505" s="1112"/>
      <c r="S505" s="1112"/>
      <c r="T505" s="1111"/>
      <c r="V505" s="1111"/>
    </row>
    <row r="506" spans="18:22">
      <c r="R506" s="1112"/>
      <c r="S506" s="1112"/>
      <c r="T506" s="1111"/>
      <c r="V506" s="1216"/>
    </row>
    <row r="507" spans="18:22">
      <c r="R507" s="1112"/>
      <c r="S507" s="1112"/>
      <c r="T507" s="1111"/>
      <c r="V507" s="1111"/>
    </row>
    <row r="508" spans="18:22">
      <c r="R508" s="1112"/>
      <c r="S508" s="1112"/>
      <c r="T508" s="1111"/>
      <c r="V508" s="1111"/>
    </row>
    <row r="509" spans="18:22">
      <c r="R509" s="1112"/>
      <c r="S509" s="1112"/>
      <c r="T509" s="1111"/>
      <c r="V509" s="1111"/>
    </row>
    <row r="510" spans="18:22">
      <c r="R510" s="1112"/>
      <c r="S510" s="1112"/>
      <c r="T510" s="1111"/>
      <c r="V510" s="1111"/>
    </row>
    <row r="511" spans="18:22">
      <c r="R511" s="1112"/>
      <c r="S511" s="1112"/>
      <c r="T511" s="1111"/>
      <c r="V511" s="1111"/>
    </row>
    <row r="512" spans="18:22">
      <c r="R512" s="1112"/>
      <c r="S512" s="1112"/>
      <c r="T512" s="1111"/>
      <c r="V512" s="1111"/>
    </row>
    <row r="513" spans="18:22">
      <c r="R513" s="1112"/>
      <c r="S513" s="1112"/>
      <c r="T513" s="1111"/>
      <c r="V513" s="1111"/>
    </row>
    <row r="514" spans="18:22">
      <c r="R514" s="1112"/>
      <c r="S514" s="1112"/>
      <c r="T514" s="1111"/>
      <c r="V514" s="1111"/>
    </row>
    <row r="515" spans="18:22">
      <c r="R515" s="1112"/>
      <c r="S515" s="1112"/>
      <c r="T515" s="1111"/>
      <c r="V515" s="1111"/>
    </row>
    <row r="516" spans="18:22">
      <c r="R516" s="1112"/>
      <c r="S516" s="1112"/>
      <c r="T516" s="1111"/>
      <c r="V516" s="1111"/>
    </row>
    <row r="517" spans="18:22">
      <c r="R517" s="1112"/>
      <c r="S517" s="1112"/>
      <c r="T517" s="1111"/>
      <c r="V517" s="1111"/>
    </row>
    <row r="518" spans="18:22">
      <c r="R518" s="1112"/>
      <c r="S518" s="1112"/>
      <c r="T518" s="1111"/>
      <c r="V518" s="1111"/>
    </row>
    <row r="519" spans="18:22">
      <c r="R519" s="1112"/>
      <c r="S519" s="1112"/>
      <c r="T519" s="1111"/>
      <c r="V519" s="1111"/>
    </row>
    <row r="520" spans="18:22">
      <c r="R520" s="1112"/>
      <c r="S520" s="1112"/>
      <c r="T520" s="1111"/>
      <c r="V520" s="1111"/>
    </row>
    <row r="521" spans="18:22">
      <c r="R521" s="1112"/>
      <c r="S521" s="1112"/>
      <c r="T521" s="1111"/>
      <c r="V521" s="1111"/>
    </row>
    <row r="522" spans="18:22">
      <c r="R522" s="1112"/>
      <c r="S522" s="1112"/>
      <c r="T522" s="1111"/>
      <c r="V522" s="1111"/>
    </row>
    <row r="523" spans="18:22">
      <c r="R523" s="1112"/>
      <c r="S523" s="1112"/>
      <c r="T523" s="1111"/>
      <c r="V523" s="1111"/>
    </row>
    <row r="524" spans="18:22">
      <c r="R524" s="1112"/>
      <c r="S524" s="1112"/>
      <c r="T524" s="1111"/>
      <c r="V524" s="1111"/>
    </row>
    <row r="525" spans="18:22">
      <c r="R525" s="1112"/>
      <c r="S525" s="1112"/>
      <c r="T525" s="1111"/>
      <c r="V525" s="1111"/>
    </row>
    <row r="526" spans="18:22">
      <c r="R526" s="1112"/>
      <c r="S526" s="1112"/>
      <c r="T526" s="1111"/>
      <c r="V526" s="1111"/>
    </row>
    <row r="527" spans="18:22">
      <c r="R527" s="1112"/>
      <c r="S527" s="1112"/>
      <c r="T527" s="1111"/>
      <c r="V527" s="1111"/>
    </row>
    <row r="528" spans="18:22">
      <c r="R528" s="1112"/>
      <c r="S528" s="1112"/>
      <c r="T528" s="1111"/>
      <c r="V528" s="1111"/>
    </row>
    <row r="529" spans="18:22">
      <c r="R529" s="1215"/>
      <c r="S529" s="1215"/>
      <c r="T529" s="1111"/>
      <c r="V529" s="1111"/>
    </row>
    <row r="530" spans="18:22">
      <c r="R530" s="1112"/>
      <c r="S530" s="1112"/>
      <c r="T530" s="1111"/>
      <c r="V530" s="1111"/>
    </row>
    <row r="531" spans="18:22">
      <c r="R531" s="1112"/>
      <c r="S531" s="1112"/>
      <c r="T531" s="1111"/>
      <c r="V531" s="1111"/>
    </row>
    <row r="532" spans="18:22">
      <c r="R532" s="1112"/>
      <c r="S532" s="1112"/>
      <c r="T532" s="1111"/>
      <c r="V532" s="1111"/>
    </row>
    <row r="533" spans="18:22">
      <c r="R533" s="1112"/>
      <c r="S533" s="1112"/>
      <c r="T533" s="1111"/>
      <c r="V533" s="1111"/>
    </row>
    <row r="534" spans="18:22">
      <c r="R534" s="1112"/>
      <c r="S534" s="1112"/>
      <c r="T534" s="1111"/>
      <c r="V534" s="1111"/>
    </row>
    <row r="535" spans="18:22">
      <c r="R535" s="1112"/>
      <c r="S535" s="1112"/>
      <c r="T535" s="1111"/>
      <c r="V535" s="1111"/>
    </row>
    <row r="536" spans="18:22">
      <c r="R536" s="1112"/>
      <c r="S536" s="1112"/>
      <c r="T536" s="1111"/>
      <c r="V536" s="1111"/>
    </row>
    <row r="537" spans="18:22">
      <c r="R537" s="1112"/>
      <c r="S537" s="1112"/>
      <c r="T537" s="1111"/>
      <c r="V537" s="1111"/>
    </row>
    <row r="538" spans="18:22">
      <c r="R538" s="1112"/>
      <c r="S538" s="1112"/>
      <c r="T538" s="1111"/>
      <c r="V538" s="1111"/>
    </row>
    <row r="539" spans="18:22">
      <c r="R539" s="1112"/>
      <c r="S539" s="1112"/>
      <c r="T539" s="1111"/>
      <c r="V539" s="1111"/>
    </row>
    <row r="540" spans="18:22">
      <c r="R540" s="1112"/>
      <c r="S540" s="1112"/>
      <c r="T540" s="1111"/>
      <c r="V540" s="1111"/>
    </row>
    <row r="541" spans="18:22">
      <c r="R541" s="1112"/>
      <c r="S541" s="1112"/>
      <c r="T541" s="1111"/>
      <c r="V541" s="1111"/>
    </row>
    <row r="542" spans="18:22">
      <c r="R542" s="1112"/>
      <c r="S542" s="1112"/>
      <c r="T542" s="1111"/>
      <c r="V542" s="1111"/>
    </row>
    <row r="543" spans="18:22">
      <c r="R543" s="1112"/>
      <c r="S543" s="1112"/>
      <c r="T543" s="1111"/>
      <c r="V543" s="1111"/>
    </row>
    <row r="544" spans="18:22">
      <c r="R544" s="1112"/>
      <c r="S544" s="1112"/>
      <c r="T544" s="1111"/>
      <c r="V544" s="1111"/>
    </row>
    <row r="545" spans="18:22">
      <c r="R545" s="1112"/>
      <c r="S545" s="1112"/>
      <c r="T545" s="1111"/>
      <c r="V545" s="1111"/>
    </row>
    <row r="546" spans="18:22">
      <c r="R546" s="1112"/>
      <c r="S546" s="1112"/>
      <c r="T546" s="1111"/>
      <c r="V546" s="1111"/>
    </row>
    <row r="547" spans="18:22">
      <c r="R547" s="1112"/>
      <c r="S547" s="1112"/>
      <c r="T547" s="1111"/>
      <c r="V547" s="1111"/>
    </row>
    <row r="548" spans="18:22">
      <c r="R548" s="1112"/>
      <c r="S548" s="1112"/>
      <c r="T548" s="1111"/>
      <c r="V548" s="1111"/>
    </row>
    <row r="549" spans="18:22">
      <c r="R549" s="1112"/>
      <c r="S549" s="1112"/>
      <c r="T549" s="1111"/>
      <c r="V549" s="1111"/>
    </row>
    <row r="550" spans="18:22">
      <c r="R550" s="1112"/>
      <c r="S550" s="1112"/>
      <c r="T550" s="1111"/>
      <c r="V550" s="1111"/>
    </row>
    <row r="551" spans="18:22">
      <c r="R551" s="1112"/>
      <c r="S551" s="1112"/>
      <c r="T551" s="1111"/>
      <c r="V551" s="1111"/>
    </row>
    <row r="552" spans="18:22">
      <c r="R552" s="1112"/>
      <c r="S552" s="1112"/>
      <c r="T552" s="1111"/>
      <c r="V552" s="1111"/>
    </row>
    <row r="553" spans="18:22">
      <c r="R553" s="1112"/>
      <c r="S553" s="1112"/>
      <c r="T553" s="1111"/>
      <c r="V553" s="1111"/>
    </row>
    <row r="554" spans="18:22">
      <c r="R554" s="1112"/>
      <c r="S554" s="1112"/>
      <c r="T554" s="1111"/>
      <c r="V554" s="1111"/>
    </row>
    <row r="555" spans="18:22">
      <c r="R555" s="1112"/>
      <c r="S555" s="1112"/>
      <c r="T555" s="1111"/>
      <c r="V555" s="1111"/>
    </row>
    <row r="556" spans="18:22">
      <c r="R556" s="1112"/>
      <c r="S556" s="1112"/>
      <c r="T556" s="1111"/>
      <c r="V556" s="1111"/>
    </row>
    <row r="557" spans="18:22">
      <c r="R557" s="1112"/>
      <c r="S557" s="1112"/>
      <c r="T557" s="1111"/>
      <c r="V557" s="1111"/>
    </row>
    <row r="558" spans="18:22">
      <c r="R558" s="1112"/>
      <c r="S558" s="1112"/>
      <c r="T558" s="1111"/>
      <c r="V558" s="1111"/>
    </row>
    <row r="559" spans="18:22">
      <c r="R559" s="1112"/>
      <c r="S559" s="1112"/>
      <c r="T559" s="1111"/>
      <c r="V559" s="1111"/>
    </row>
    <row r="560" spans="18:22">
      <c r="R560" s="1112"/>
      <c r="S560" s="1112"/>
      <c r="T560" s="1111"/>
      <c r="V560" s="1111"/>
    </row>
    <row r="561" spans="18:22">
      <c r="R561" s="1112"/>
      <c r="S561" s="1112"/>
      <c r="T561" s="1111"/>
      <c r="V561" s="1111"/>
    </row>
    <row r="562" spans="18:22">
      <c r="R562" s="1112"/>
      <c r="S562" s="1112"/>
      <c r="T562" s="1111"/>
      <c r="V562" s="1111"/>
    </row>
    <row r="563" spans="18:22">
      <c r="R563" s="1112"/>
      <c r="S563" s="1112"/>
      <c r="T563" s="1111"/>
      <c r="V563" s="1111"/>
    </row>
    <row r="564" spans="18:22">
      <c r="R564" s="1112"/>
      <c r="S564" s="1112"/>
      <c r="T564" s="1111"/>
      <c r="V564" s="1111"/>
    </row>
    <row r="565" spans="18:22">
      <c r="R565" s="1112"/>
      <c r="S565" s="1112"/>
      <c r="T565" s="1111"/>
      <c r="V565" s="1111"/>
    </row>
    <row r="566" spans="18:22">
      <c r="R566" s="1112"/>
      <c r="S566" s="1112"/>
      <c r="T566" s="1111"/>
      <c r="V566" s="1111"/>
    </row>
    <row r="567" spans="18:22">
      <c r="R567" s="1112"/>
      <c r="S567" s="1112"/>
      <c r="T567" s="1111"/>
      <c r="V567" s="1111"/>
    </row>
    <row r="568" spans="18:22">
      <c r="R568" s="1112"/>
      <c r="S568" s="1112"/>
      <c r="T568" s="1111"/>
      <c r="V568" s="1111"/>
    </row>
    <row r="569" spans="18:22">
      <c r="R569" s="1112"/>
      <c r="S569" s="1112"/>
      <c r="T569" s="1111"/>
      <c r="V569" s="1111"/>
    </row>
    <row r="570" spans="18:22">
      <c r="R570" s="1112"/>
      <c r="S570" s="1112"/>
      <c r="T570" s="1111"/>
      <c r="V570" s="1111"/>
    </row>
    <row r="571" spans="18:22">
      <c r="R571" s="1112"/>
      <c r="S571" s="1112"/>
      <c r="T571" s="1111"/>
      <c r="V571" s="1111"/>
    </row>
    <row r="572" spans="18:22">
      <c r="R572" s="1112"/>
      <c r="S572" s="1112"/>
      <c r="T572" s="1111"/>
      <c r="V572" s="1111"/>
    </row>
    <row r="573" spans="18:22">
      <c r="R573" s="1112"/>
      <c r="S573" s="1112"/>
      <c r="T573" s="1111"/>
      <c r="V573" s="1111"/>
    </row>
    <row r="574" spans="18:22">
      <c r="R574" s="1112"/>
      <c r="S574" s="1112"/>
      <c r="T574" s="1111"/>
      <c r="V574" s="1111"/>
    </row>
    <row r="575" spans="18:22">
      <c r="R575" s="1112"/>
      <c r="S575" s="1112"/>
      <c r="T575" s="1111"/>
      <c r="V575" s="1111"/>
    </row>
    <row r="576" spans="18:22">
      <c r="R576" s="1112"/>
      <c r="S576" s="1112"/>
      <c r="T576" s="1111"/>
      <c r="V576" s="1111"/>
    </row>
    <row r="577" spans="18:22">
      <c r="R577" s="1112"/>
      <c r="S577" s="1112"/>
      <c r="T577" s="1111"/>
      <c r="V577" s="1111"/>
    </row>
    <row r="578" spans="18:22">
      <c r="R578" s="1112"/>
      <c r="S578" s="1112"/>
      <c r="T578" s="1111"/>
      <c r="V578" s="1111"/>
    </row>
    <row r="579" spans="18:22">
      <c r="R579" s="1112"/>
      <c r="S579" s="1112"/>
      <c r="T579" s="1111"/>
      <c r="V579" s="1111"/>
    </row>
    <row r="580" spans="18:22">
      <c r="R580" s="1112"/>
      <c r="S580" s="1112"/>
      <c r="T580" s="1111"/>
      <c r="V580" s="1111"/>
    </row>
    <row r="581" spans="18:22">
      <c r="R581" s="1112"/>
      <c r="S581" s="1112"/>
      <c r="T581" s="1111"/>
      <c r="V581" s="1111"/>
    </row>
    <row r="582" spans="18:22">
      <c r="R582" s="1112"/>
      <c r="S582" s="1112"/>
      <c r="T582" s="1111"/>
      <c r="V582" s="1111"/>
    </row>
    <row r="583" spans="18:22">
      <c r="R583" s="1112"/>
      <c r="S583" s="1112"/>
      <c r="T583" s="1111"/>
      <c r="V583" s="1111"/>
    </row>
    <row r="584" spans="18:22">
      <c r="R584" s="1112"/>
      <c r="S584" s="1112"/>
      <c r="T584" s="1111"/>
      <c r="V584" s="1111"/>
    </row>
    <row r="585" spans="18:22">
      <c r="R585" s="1112"/>
      <c r="S585" s="1112"/>
      <c r="T585" s="1111"/>
      <c r="V585" s="1111"/>
    </row>
    <row r="586" spans="18:22">
      <c r="R586" s="1112"/>
      <c r="S586" s="1112"/>
      <c r="T586" s="1111"/>
      <c r="V586" s="1111"/>
    </row>
    <row r="587" spans="18:22">
      <c r="R587" s="1112"/>
      <c r="S587" s="1112"/>
      <c r="T587" s="1111"/>
      <c r="V587" s="1111"/>
    </row>
    <row r="588" spans="18:22">
      <c r="R588" s="1112"/>
      <c r="S588" s="1112"/>
      <c r="T588" s="1111"/>
      <c r="V588" s="1111"/>
    </row>
    <row r="589" spans="18:22">
      <c r="R589" s="1112"/>
      <c r="S589" s="1112"/>
      <c r="T589" s="1111"/>
      <c r="V589" s="1111"/>
    </row>
    <row r="590" spans="18:22">
      <c r="R590" s="1112"/>
      <c r="S590" s="1112"/>
      <c r="T590" s="1111"/>
      <c r="V590" s="1111"/>
    </row>
    <row r="591" spans="18:22">
      <c r="R591" s="1112"/>
      <c r="S591" s="1112"/>
      <c r="T591" s="1111"/>
      <c r="V591" s="1111"/>
    </row>
    <row r="592" spans="18:22">
      <c r="R592" s="1112"/>
      <c r="S592" s="1112"/>
      <c r="T592" s="1111"/>
      <c r="V592" s="1111"/>
    </row>
    <row r="593" spans="18:22">
      <c r="R593" s="1112"/>
      <c r="S593" s="1112"/>
      <c r="T593" s="1111"/>
      <c r="V593" s="1111"/>
    </row>
    <row r="594" spans="18:22">
      <c r="R594" s="1112"/>
      <c r="S594" s="1112"/>
      <c r="T594" s="1111"/>
      <c r="V594" s="1111"/>
    </row>
    <row r="595" spans="18:22">
      <c r="R595" s="1112"/>
      <c r="S595" s="1112"/>
      <c r="T595" s="1111"/>
      <c r="V595" s="1111"/>
    </row>
    <row r="596" spans="18:22">
      <c r="R596" s="1112"/>
      <c r="S596" s="1112"/>
      <c r="T596" s="1111"/>
      <c r="V596" s="1111"/>
    </row>
    <row r="597" spans="18:22">
      <c r="R597" s="1112"/>
      <c r="S597" s="1112"/>
      <c r="T597" s="1111"/>
      <c r="V597" s="1111"/>
    </row>
    <row r="598" spans="18:22">
      <c r="R598" s="1112"/>
      <c r="S598" s="1112"/>
      <c r="T598" s="1111"/>
      <c r="V598" s="1111"/>
    </row>
    <row r="599" spans="18:22">
      <c r="R599" s="1112"/>
      <c r="S599" s="1112"/>
      <c r="T599" s="1111"/>
      <c r="V599" s="1111"/>
    </row>
    <row r="600" spans="18:22">
      <c r="R600" s="1112"/>
      <c r="S600" s="1112"/>
      <c r="T600" s="1111"/>
      <c r="V600" s="1111"/>
    </row>
    <row r="601" spans="18:22">
      <c r="R601" s="1112"/>
      <c r="S601" s="1112"/>
      <c r="T601" s="1111"/>
      <c r="V601" s="1111"/>
    </row>
    <row r="602" spans="18:22">
      <c r="R602" s="1112"/>
      <c r="S602" s="1112"/>
      <c r="T602" s="1111"/>
      <c r="V602" s="1111"/>
    </row>
    <row r="603" spans="18:22">
      <c r="R603" s="1112"/>
      <c r="S603" s="1112"/>
      <c r="T603" s="1111"/>
      <c r="V603" s="1111"/>
    </row>
    <row r="604" spans="18:22">
      <c r="R604" s="1112"/>
      <c r="S604" s="1112"/>
      <c r="T604" s="1111"/>
      <c r="V604" s="1111"/>
    </row>
    <row r="605" spans="18:22">
      <c r="R605" s="1112"/>
      <c r="S605" s="1112"/>
      <c r="T605" s="1111"/>
      <c r="V605" s="1111"/>
    </row>
    <row r="606" spans="18:22">
      <c r="R606" s="1112"/>
      <c r="S606" s="1112"/>
      <c r="T606" s="1111"/>
      <c r="V606" s="1111"/>
    </row>
    <row r="607" spans="18:22">
      <c r="R607" s="1112"/>
      <c r="S607" s="1112"/>
      <c r="T607" s="1111"/>
      <c r="V607" s="1111"/>
    </row>
    <row r="608" spans="18:22">
      <c r="R608" s="1112"/>
      <c r="S608" s="1112"/>
      <c r="T608" s="1111"/>
      <c r="V608" s="1111"/>
    </row>
    <row r="609" spans="18:22">
      <c r="R609" s="1112"/>
      <c r="S609" s="1112"/>
      <c r="T609" s="1111"/>
      <c r="V609" s="1111"/>
    </row>
    <row r="610" spans="18:22">
      <c r="R610" s="1112"/>
      <c r="S610" s="1112"/>
      <c r="T610" s="1111"/>
      <c r="V610" s="1111"/>
    </row>
    <row r="611" spans="18:22">
      <c r="R611" s="1112"/>
      <c r="S611" s="1112"/>
      <c r="T611" s="1111"/>
      <c r="V611" s="1111"/>
    </row>
    <row r="612" spans="18:22">
      <c r="R612" s="1112"/>
      <c r="S612" s="1112"/>
      <c r="T612" s="1111"/>
      <c r="V612" s="1111"/>
    </row>
    <row r="613" spans="18:22">
      <c r="R613" s="1112"/>
      <c r="S613" s="1112"/>
      <c r="T613" s="1111"/>
      <c r="V613" s="1111"/>
    </row>
    <row r="614" spans="18:22">
      <c r="R614" s="1112"/>
      <c r="S614" s="1112"/>
      <c r="T614" s="1111"/>
      <c r="V614" s="1111"/>
    </row>
    <row r="615" spans="18:22">
      <c r="R615" s="1112"/>
      <c r="S615" s="1112"/>
      <c r="T615" s="1111"/>
      <c r="V615" s="1111"/>
    </row>
    <row r="616" spans="18:22">
      <c r="R616" s="1112"/>
      <c r="S616" s="1112"/>
      <c r="T616" s="1111"/>
      <c r="V616" s="1111"/>
    </row>
    <row r="617" spans="18:22">
      <c r="R617" s="1112"/>
      <c r="S617" s="1112"/>
      <c r="T617" s="1111"/>
      <c r="V617" s="1111"/>
    </row>
    <row r="618" spans="18:22">
      <c r="R618" s="1112"/>
      <c r="S618" s="1112"/>
      <c r="T618" s="1111"/>
      <c r="V618" s="1111"/>
    </row>
    <row r="619" spans="18:22">
      <c r="R619" s="1112"/>
      <c r="S619" s="1112"/>
      <c r="T619" s="1111"/>
      <c r="V619" s="1111"/>
    </row>
    <row r="620" spans="18:22">
      <c r="R620" s="1112"/>
      <c r="S620" s="1112"/>
      <c r="T620" s="1111"/>
      <c r="V620" s="1111"/>
    </row>
    <row r="621" spans="18:22">
      <c r="R621" s="1112"/>
      <c r="S621" s="1112"/>
      <c r="T621" s="1111"/>
      <c r="V621" s="1111"/>
    </row>
    <row r="622" spans="18:22">
      <c r="R622" s="1112"/>
      <c r="S622" s="1112"/>
      <c r="T622" s="1111"/>
      <c r="V622" s="1111"/>
    </row>
    <row r="623" spans="18:22">
      <c r="R623" s="1112"/>
      <c r="S623" s="1112"/>
      <c r="T623" s="1111"/>
      <c r="V623" s="1111"/>
    </row>
    <row r="624" spans="18:22">
      <c r="R624" s="1112"/>
      <c r="S624" s="1112"/>
      <c r="T624" s="1111"/>
      <c r="V624" s="1111"/>
    </row>
    <row r="625" spans="18:22">
      <c r="R625" s="1112"/>
      <c r="S625" s="1112"/>
      <c r="T625" s="1111"/>
      <c r="V625" s="1216"/>
    </row>
    <row r="626" spans="18:22">
      <c r="R626" s="1112"/>
      <c r="S626" s="1112"/>
      <c r="T626" s="1111"/>
      <c r="V626" s="1216"/>
    </row>
    <row r="627" spans="18:22">
      <c r="R627" s="1112"/>
      <c r="S627" s="1112"/>
      <c r="T627" s="1111"/>
      <c r="V627" s="1216"/>
    </row>
    <row r="628" spans="18:22">
      <c r="R628" s="1112"/>
      <c r="S628" s="1112"/>
      <c r="T628" s="1111"/>
      <c r="V628" s="1216"/>
    </row>
    <row r="629" spans="18:22">
      <c r="R629" s="1112"/>
      <c r="S629" s="1112"/>
      <c r="T629" s="1111"/>
      <c r="V629" s="1216"/>
    </row>
    <row r="630" spans="18:22">
      <c r="R630" s="1217"/>
      <c r="S630" s="1217"/>
      <c r="T630" s="1111"/>
      <c r="V630" s="1216"/>
    </row>
    <row r="631" spans="18:22">
      <c r="R631" s="1217"/>
      <c r="S631" s="1217"/>
      <c r="T631" s="1111"/>
      <c r="V631" s="1216"/>
    </row>
    <row r="632" spans="18:22">
      <c r="R632" s="1217"/>
      <c r="S632" s="1217"/>
      <c r="T632" s="1111"/>
      <c r="V632" s="1216"/>
    </row>
    <row r="633" spans="18:22">
      <c r="R633" s="1217"/>
      <c r="S633" s="1217"/>
      <c r="T633" s="1111"/>
      <c r="V633" s="1216"/>
    </row>
    <row r="634" spans="18:22">
      <c r="R634" s="1217"/>
      <c r="S634" s="1217"/>
      <c r="T634" s="1111"/>
      <c r="V634" s="1216"/>
    </row>
    <row r="635" spans="18:22">
      <c r="R635" s="1217"/>
      <c r="S635" s="1217"/>
      <c r="T635" s="1111"/>
      <c r="V635" s="1216"/>
    </row>
    <row r="636" spans="18:22">
      <c r="R636" s="1217"/>
      <c r="S636" s="1217"/>
      <c r="T636" s="1111"/>
      <c r="V636" s="1216"/>
    </row>
    <row r="637" spans="18:22">
      <c r="R637" s="1217"/>
      <c r="S637" s="1217"/>
      <c r="T637" s="1111"/>
      <c r="V637" s="1111"/>
    </row>
    <row r="638" spans="18:22">
      <c r="R638" s="1217"/>
      <c r="S638" s="1217"/>
      <c r="T638" s="1111"/>
      <c r="V638" s="1111"/>
    </row>
    <row r="639" spans="18:22">
      <c r="R639" s="1217"/>
      <c r="S639" s="1217"/>
      <c r="T639" s="1111"/>
      <c r="V639" s="1111"/>
    </row>
    <row r="640" spans="18:22">
      <c r="R640" s="1217"/>
      <c r="S640" s="1217"/>
      <c r="T640" s="1111"/>
      <c r="V640" s="1111"/>
    </row>
    <row r="641" spans="18:22">
      <c r="R641" s="1217"/>
      <c r="S641" s="1217"/>
      <c r="T641" s="1111"/>
      <c r="V641" s="1111"/>
    </row>
    <row r="642" spans="18:22">
      <c r="R642" s="1217"/>
      <c r="S642" s="1217"/>
      <c r="T642" s="1111"/>
      <c r="V642" s="1111"/>
    </row>
    <row r="643" spans="18:22">
      <c r="R643" s="1217"/>
      <c r="S643" s="1217"/>
      <c r="T643" s="1111"/>
      <c r="V643" s="1111"/>
    </row>
    <row r="644" spans="18:22">
      <c r="R644" s="1217"/>
      <c r="S644" s="1217"/>
      <c r="T644" s="1111"/>
      <c r="V644" s="1111"/>
    </row>
    <row r="645" spans="18:22">
      <c r="R645" s="1217"/>
      <c r="S645" s="1217"/>
      <c r="T645" s="1111"/>
      <c r="V645" s="1111"/>
    </row>
    <row r="646" spans="18:22">
      <c r="R646" s="1217"/>
      <c r="S646" s="1217"/>
      <c r="T646" s="1111"/>
      <c r="V646" s="1111"/>
    </row>
    <row r="647" spans="18:22">
      <c r="R647" s="1217"/>
      <c r="S647" s="1217"/>
      <c r="T647" s="1111"/>
      <c r="V647" s="1111"/>
    </row>
    <row r="648" spans="20:22">
      <c r="T648" s="1111"/>
      <c r="V648" s="1111"/>
    </row>
    <row r="649" spans="20:22">
      <c r="T649" s="1111"/>
      <c r="V649" s="1111"/>
    </row>
    <row r="650" spans="20:22">
      <c r="T650" s="1111"/>
      <c r="V650" s="1216"/>
    </row>
    <row r="651" spans="20:22">
      <c r="T651" s="1111"/>
      <c r="V651" s="1216"/>
    </row>
    <row r="652" spans="20:22">
      <c r="T652" s="1111"/>
      <c r="V652" s="1216"/>
    </row>
    <row r="653" spans="20:22">
      <c r="T653" s="1111"/>
      <c r="V653" s="1111"/>
    </row>
    <row r="654" spans="20:22">
      <c r="T654" s="1111"/>
      <c r="V654" s="1111"/>
    </row>
    <row r="655" spans="20:22">
      <c r="T655" s="1111"/>
      <c r="V655" s="1216"/>
    </row>
    <row r="656" spans="20:22">
      <c r="T656" s="1111"/>
      <c r="V656" s="1216"/>
    </row>
    <row r="657" spans="20:22">
      <c r="T657" s="1111"/>
      <c r="V657" s="1216"/>
    </row>
    <row r="658" spans="20:22">
      <c r="T658" s="1111"/>
      <c r="V658" s="1216"/>
    </row>
    <row r="659" spans="20:22">
      <c r="T659" s="1111"/>
      <c r="V659" s="1216"/>
    </row>
    <row r="660" spans="20:22">
      <c r="T660" s="1111"/>
      <c r="V660" s="1216"/>
    </row>
    <row r="661" spans="20:22">
      <c r="T661" s="1216"/>
      <c r="V661" s="1216"/>
    </row>
    <row r="662" spans="20:22">
      <c r="T662" s="1216"/>
      <c r="V662" s="1216"/>
    </row>
    <row r="663" spans="20:22">
      <c r="T663" s="1216"/>
      <c r="V663" s="1216"/>
    </row>
    <row r="664" spans="20:22">
      <c r="T664" s="1216"/>
      <c r="V664" s="1216"/>
    </row>
    <row r="665" spans="20:22">
      <c r="T665" s="1216"/>
      <c r="V665" s="1216"/>
    </row>
    <row r="666" spans="20:22">
      <c r="T666" s="1216"/>
      <c r="V666" s="1216"/>
    </row>
    <row r="667" spans="20:22">
      <c r="T667" s="1216"/>
      <c r="V667" s="1216"/>
    </row>
    <row r="668" spans="20:22">
      <c r="T668" s="1216"/>
      <c r="V668" s="1216"/>
    </row>
    <row r="669" spans="20:22">
      <c r="T669" s="1216"/>
      <c r="V669" s="1216"/>
    </row>
    <row r="670" spans="20:22">
      <c r="T670" s="1216"/>
      <c r="V670" s="1216"/>
    </row>
    <row r="671" spans="20:22">
      <c r="T671" s="1216"/>
      <c r="V671" s="1216"/>
    </row>
  </sheetData>
  <sheetProtection selectLockedCells="1" autoFilter="0"/>
  <autoFilter xmlns:etc="http://www.wps.cn/officeDocument/2017/etCustomData" ref="A4:LM222" etc:filterBottomFollowUsedRange="0">
    <extLst/>
  </autoFilter>
  <mergeCells count="10">
    <mergeCell ref="AM1:AU1"/>
    <mergeCell ref="T2:Y2"/>
    <mergeCell ref="A3:B3"/>
    <mergeCell ref="H3:I3"/>
    <mergeCell ref="K3:M3"/>
    <mergeCell ref="N3:P3"/>
    <mergeCell ref="AF3:AG3"/>
    <mergeCell ref="AV3:AV4"/>
    <mergeCell ref="AW3:AW4"/>
    <mergeCell ref="A1:O2"/>
  </mergeCells>
  <conditionalFormatting sqref="T25">
    <cfRule type="containsText" dxfId="0" priority="201" operator="between" text="欠">
      <formula>NOT(ISERROR(SEARCH("欠",T25)))</formula>
    </cfRule>
    <cfRule type="cellIs" dxfId="1" priority="202" operator="equal">
      <formula>"欠"</formula>
    </cfRule>
  </conditionalFormatting>
  <conditionalFormatting sqref="T25:V25">
    <cfRule type="containsText" dxfId="0" priority="200" operator="between" text="欠">
      <formula>NOT(ISERROR(SEARCH("欠",T25)))</formula>
    </cfRule>
  </conditionalFormatting>
  <conditionalFormatting sqref="W25">
    <cfRule type="containsText" dxfId="0" priority="203" operator="between" text="欠">
      <formula>NOT(ISERROR(SEARCH("欠",W25)))</formula>
    </cfRule>
  </conditionalFormatting>
  <conditionalFormatting sqref="V36">
    <cfRule type="containsText" dxfId="0" priority="162" operator="between" text="欠">
      <formula>NOT(ISERROR(SEARCH("欠",V36)))</formula>
    </cfRule>
    <cfRule type="cellIs" dxfId="1" priority="163" operator="equal">
      <formula>"欠"</formula>
    </cfRule>
  </conditionalFormatting>
  <conditionalFormatting sqref="T59">
    <cfRule type="containsText" dxfId="0" priority="152" operator="between" text="欠">
      <formula>NOT(ISERROR(SEARCH("欠",T59)))</formula>
    </cfRule>
    <cfRule type="cellIs" dxfId="1" priority="153" operator="equal">
      <formula>"欠"</formula>
    </cfRule>
  </conditionalFormatting>
  <conditionalFormatting sqref="U59">
    <cfRule type="containsText" dxfId="0" priority="154" operator="between" text="欠">
      <formula>NOT(ISERROR(SEARCH("欠",U59)))</formula>
    </cfRule>
  </conditionalFormatting>
  <conditionalFormatting sqref="T68">
    <cfRule type="containsText" dxfId="0" priority="148" operator="between" text="欠">
      <formula>NOT(ISERROR(SEARCH("欠",T68)))</formula>
    </cfRule>
    <cfRule type="cellIs" dxfId="1" priority="149" operator="equal">
      <formula>"欠"</formula>
    </cfRule>
  </conditionalFormatting>
  <conditionalFormatting sqref="U68">
    <cfRule type="containsText" dxfId="0" priority="150" operator="between" text="欠">
      <formula>NOT(ISERROR(SEARCH("欠",U68)))</formula>
    </cfRule>
  </conditionalFormatting>
  <conditionalFormatting sqref="T80">
    <cfRule type="containsText" dxfId="0" priority="133" operator="between" text="欠">
      <formula>NOT(ISERROR(SEARCH("欠",T80)))</formula>
    </cfRule>
    <cfRule type="cellIs" dxfId="1" priority="134" operator="equal">
      <formula>"欠"</formula>
    </cfRule>
  </conditionalFormatting>
  <conditionalFormatting sqref="T80:V80">
    <cfRule type="containsText" dxfId="0" priority="132" operator="between" text="欠">
      <formula>NOT(ISERROR(SEARCH("欠",T80)))</formula>
    </cfRule>
  </conditionalFormatting>
  <conditionalFormatting sqref="W80">
    <cfRule type="containsText" dxfId="0" priority="131" operator="between" text="欠">
      <formula>NOT(ISERROR(SEARCH("欠",W80)))</formula>
    </cfRule>
  </conditionalFormatting>
  <conditionalFormatting sqref="V81">
    <cfRule type="containsText" dxfId="0" priority="135" operator="between" text="欠">
      <formula>NOT(ISERROR(SEARCH("欠",V81)))</formula>
    </cfRule>
  </conditionalFormatting>
  <conditionalFormatting sqref="W81">
    <cfRule type="containsText" dxfId="0" priority="138" operator="between" text="欠">
      <formula>NOT(ISERROR(SEARCH("欠",W81)))</formula>
    </cfRule>
  </conditionalFormatting>
  <conditionalFormatting sqref="W85">
    <cfRule type="containsText" dxfId="0" priority="142" operator="between" text="欠">
      <formula>NOT(ISERROR(SEARCH("欠",W85)))</formula>
    </cfRule>
  </conditionalFormatting>
  <conditionalFormatting sqref="T86:U86">
    <cfRule type="containsText" dxfId="0" priority="128" operator="between" text="欠">
      <formula>NOT(ISERROR(SEARCH("欠",T86)))</formula>
    </cfRule>
  </conditionalFormatting>
  <conditionalFormatting sqref="T86">
    <cfRule type="containsText" dxfId="0" priority="129" operator="between" text="欠">
      <formula>NOT(ISERROR(SEARCH("欠",T86)))</formula>
    </cfRule>
    <cfRule type="cellIs" dxfId="1" priority="130" operator="equal">
      <formula>"欠"</formula>
    </cfRule>
  </conditionalFormatting>
  <conditionalFormatting sqref="V86">
    <cfRule type="containsText" dxfId="0" priority="126" operator="between" text="欠">
      <formula>NOT(ISERROR(SEARCH("欠",V86)))</formula>
    </cfRule>
  </conditionalFormatting>
  <conditionalFormatting sqref="W86">
    <cfRule type="containsText" dxfId="0" priority="127" operator="between" text="欠">
      <formula>NOT(ISERROR(SEARCH("欠",W86)))</formula>
    </cfRule>
  </conditionalFormatting>
  <conditionalFormatting sqref="W88">
    <cfRule type="containsText" dxfId="0" priority="227" operator="between" text="欠">
      <formula>NOT(ISERROR(SEARCH("欠",W88)))</formula>
    </cfRule>
  </conditionalFormatting>
  <conditionalFormatting sqref="W89">
    <cfRule type="containsText" dxfId="0" priority="226" operator="between" text="欠">
      <formula>NOT(ISERROR(SEARCH("欠",W89)))</formula>
    </cfRule>
  </conditionalFormatting>
  <conditionalFormatting sqref="W90">
    <cfRule type="containsText" dxfId="0" priority="225" operator="between" text="欠">
      <formula>NOT(ISERROR(SEARCH("欠",W90)))</formula>
    </cfRule>
  </conditionalFormatting>
  <conditionalFormatting sqref="W91">
    <cfRule type="containsText" dxfId="0" priority="224" operator="between" text="欠">
      <formula>NOT(ISERROR(SEARCH("欠",W91)))</formula>
    </cfRule>
  </conditionalFormatting>
  <conditionalFormatting sqref="W92">
    <cfRule type="containsText" dxfId="0" priority="223" operator="between" text="欠">
      <formula>NOT(ISERROR(SEARCH("欠",W92)))</formula>
    </cfRule>
  </conditionalFormatting>
  <conditionalFormatting sqref="W105">
    <cfRule type="containsText" dxfId="0" priority="112" operator="between" text="欠">
      <formula>NOT(ISERROR(SEARCH("欠",W105)))</formula>
    </cfRule>
  </conditionalFormatting>
  <conditionalFormatting sqref="T121">
    <cfRule type="containsText" dxfId="0" priority="96" operator="between" text="欠">
      <formula>NOT(ISERROR(SEARCH("欠",T121)))</formula>
    </cfRule>
    <cfRule type="cellIs" dxfId="1" priority="97" operator="equal">
      <formula>"欠"</formula>
    </cfRule>
  </conditionalFormatting>
  <conditionalFormatting sqref="T121:V121">
    <cfRule type="containsText" dxfId="0" priority="95" operator="between" text="欠">
      <formula>NOT(ISERROR(SEARCH("欠",T121)))</formula>
    </cfRule>
  </conditionalFormatting>
  <conditionalFormatting sqref="W121">
    <cfRule type="containsText" dxfId="0" priority="70" operator="between" text="欠">
      <formula>NOT(ISERROR(SEARCH("欠",W121)))</formula>
    </cfRule>
  </conditionalFormatting>
  <conditionalFormatting sqref="T122">
    <cfRule type="containsText" dxfId="0" priority="92" operator="between" text="欠">
      <formula>NOT(ISERROR(SEARCH("欠",T122)))</formula>
    </cfRule>
    <cfRule type="cellIs" dxfId="1" priority="93" operator="equal">
      <formula>"欠"</formula>
    </cfRule>
  </conditionalFormatting>
  <conditionalFormatting sqref="T122:V122">
    <cfRule type="containsText" dxfId="0" priority="91" operator="between" text="欠">
      <formula>NOT(ISERROR(SEARCH("欠",T122)))</formula>
    </cfRule>
  </conditionalFormatting>
  <conditionalFormatting sqref="W122">
    <cfRule type="containsText" dxfId="0" priority="94" operator="between" text="欠">
      <formula>NOT(ISERROR(SEARCH("欠",W122)))</formula>
    </cfRule>
  </conditionalFormatting>
  <conditionalFormatting sqref="T124">
    <cfRule type="containsText" dxfId="0" priority="84" operator="between" text="欠">
      <formula>NOT(ISERROR(SEARCH("欠",T124)))</formula>
    </cfRule>
    <cfRule type="cellIs" dxfId="1" priority="85" operator="equal">
      <formula>"欠"</formula>
    </cfRule>
  </conditionalFormatting>
  <conditionalFormatting sqref="W124">
    <cfRule type="containsText" dxfId="0" priority="86" operator="between" text="欠">
      <formula>NOT(ISERROR(SEARCH("欠",W124)))</formula>
    </cfRule>
  </conditionalFormatting>
  <conditionalFormatting sqref="W135">
    <cfRule type="containsText" dxfId="0" priority="78" operator="between" text="欠">
      <formula>NOT(ISERROR(SEARCH("欠",W135)))</formula>
    </cfRule>
  </conditionalFormatting>
  <conditionalFormatting sqref="T138">
    <cfRule type="containsText" dxfId="0" priority="79" operator="between" text="欠">
      <formula>NOT(ISERROR(SEARCH("欠",T138)))</formula>
    </cfRule>
    <cfRule type="cellIs" dxfId="1" priority="81" operator="equal">
      <formula>"欠"</formula>
    </cfRule>
  </conditionalFormatting>
  <conditionalFormatting sqref="T159">
    <cfRule type="containsText" dxfId="0" priority="67" operator="between" text="欠">
      <formula>NOT(ISERROR(SEARCH("欠",T159)))</formula>
    </cfRule>
    <cfRule type="cellIs" dxfId="1" priority="68" operator="equal">
      <formula>"欠"</formula>
    </cfRule>
  </conditionalFormatting>
  <conditionalFormatting sqref="T159:V159">
    <cfRule type="containsText" dxfId="0" priority="66" operator="between" text="欠">
      <formula>NOT(ISERROR(SEARCH("欠",T159)))</formula>
    </cfRule>
  </conditionalFormatting>
  <conditionalFormatting sqref="W159">
    <cfRule type="containsText" dxfId="0" priority="69" operator="between" text="欠">
      <formula>NOT(ISERROR(SEARCH("欠",W159)))</formula>
    </cfRule>
  </conditionalFormatting>
  <conditionalFormatting sqref="W161">
    <cfRule type="containsText" dxfId="0" priority="52" operator="between" text="欠">
      <formula>NOT(ISERROR(SEARCH("欠",W161)))</formula>
    </cfRule>
  </conditionalFormatting>
  <conditionalFormatting sqref="T170">
    <cfRule type="containsText" dxfId="0" priority="59" operator="between" text="欠">
      <formula>NOT(ISERROR(SEARCH("欠",T170)))</formula>
    </cfRule>
    <cfRule type="cellIs" dxfId="1" priority="60" operator="equal">
      <formula>"欠"</formula>
    </cfRule>
  </conditionalFormatting>
  <conditionalFormatting sqref="T170:V170">
    <cfRule type="containsText" dxfId="0" priority="58" operator="between" text="欠">
      <formula>NOT(ISERROR(SEARCH("欠",T170)))</formula>
    </cfRule>
  </conditionalFormatting>
  <conditionalFormatting sqref="W170">
    <cfRule type="containsText" dxfId="0" priority="61" operator="between" text="欠">
      <formula>NOT(ISERROR(SEARCH("欠",W170)))</formula>
    </cfRule>
  </conditionalFormatting>
  <conditionalFormatting sqref="W179">
    <cfRule type="containsText" dxfId="0" priority="57" operator="between" text="欠">
      <formula>NOT(ISERROR(SEARCH("欠",W179)))</formula>
    </cfRule>
  </conditionalFormatting>
  <conditionalFormatting sqref="W203">
    <cfRule type="containsText" dxfId="0" priority="41" operator="between" text="欠">
      <formula>NOT(ISERROR(SEARCH("欠",W203)))</formula>
    </cfRule>
  </conditionalFormatting>
  <conditionalFormatting sqref="W209">
    <cfRule type="containsText" dxfId="0" priority="21" operator="between" text="欠">
      <formula>NOT(ISERROR(SEARCH("欠",W209)))</formula>
    </cfRule>
  </conditionalFormatting>
  <conditionalFormatting sqref="W214">
    <cfRule type="containsText" dxfId="0" priority="33" operator="between" text="欠">
      <formula>NOT(ISERROR(SEARCH("欠",W214)))</formula>
    </cfRule>
  </conditionalFormatting>
  <conditionalFormatting sqref="T216">
    <cfRule type="containsText" dxfId="0" priority="26" operator="between" text="欠">
      <formula>NOT(ISERROR(SEARCH("欠",T216)))</formula>
    </cfRule>
    <cfRule type="cellIs" dxfId="1" priority="27" operator="equal">
      <formula>"欠"</formula>
    </cfRule>
  </conditionalFormatting>
  <conditionalFormatting sqref="V216">
    <cfRule type="containsText" dxfId="0" priority="28" operator="between" text="欠">
      <formula>NOT(ISERROR(SEARCH("欠",V216)))</formula>
    </cfRule>
  </conditionalFormatting>
  <conditionalFormatting sqref="W216">
    <cfRule type="containsText" dxfId="0" priority="29" operator="between" text="欠">
      <formula>NOT(ISERROR(SEARCH("欠",W216)))</formula>
    </cfRule>
  </conditionalFormatting>
  <conditionalFormatting sqref="T217">
    <cfRule type="containsText" dxfId="0" priority="13" operator="between" text="欠">
      <formula>NOT(ISERROR(SEARCH("欠",T217)))</formula>
    </cfRule>
    <cfRule type="cellIs" dxfId="1" priority="14" operator="equal">
      <formula>"欠"</formula>
    </cfRule>
  </conditionalFormatting>
  <conditionalFormatting sqref="T217:V217">
    <cfRule type="containsText" dxfId="0" priority="12" operator="between" text="欠">
      <formula>NOT(ISERROR(SEARCH("欠",T217)))</formula>
    </cfRule>
  </conditionalFormatting>
  <conditionalFormatting sqref="W217">
    <cfRule type="containsText" dxfId="0" priority="15" operator="between" text="欠">
      <formula>NOT(ISERROR(SEARCH("欠",W217)))</formula>
    </cfRule>
  </conditionalFormatting>
  <conditionalFormatting sqref="T218">
    <cfRule type="cellIs" dxfId="1" priority="3" operator="equal">
      <formula>"欠"</formula>
    </cfRule>
    <cfRule type="containsText" dxfId="0" priority="2" operator="between" text="欠">
      <formula>NOT(ISERROR(SEARCH("欠",T218)))</formula>
    </cfRule>
  </conditionalFormatting>
  <conditionalFormatting sqref="U218">
    <cfRule type="containsText" dxfId="0" priority="1" operator="between" text="欠">
      <formula>NOT(ISERROR(SEARCH("欠",U218)))</formula>
    </cfRule>
  </conditionalFormatting>
  <conditionalFormatting sqref="V218">
    <cfRule type="containsText" dxfId="0" priority="4" operator="between" text="欠">
      <formula>NOT(ISERROR(SEARCH("欠",V218)))</formula>
    </cfRule>
  </conditionalFormatting>
  <conditionalFormatting sqref="W218">
    <cfRule type="containsText" dxfId="0" priority="5" operator="between" text="欠">
      <formula>NOT(ISERROR(SEARCH("欠",W218)))</formula>
    </cfRule>
  </conditionalFormatting>
  <conditionalFormatting sqref="U222">
    <cfRule type="containsText" dxfId="0" priority="11" operator="between" text="欠">
      <formula>NOT(ISERROR(SEARCH("欠",U222)))</formula>
    </cfRule>
  </conditionalFormatting>
  <conditionalFormatting sqref="V222">
    <cfRule type="containsText" dxfId="0" priority="9" operator="between" text="欠">
      <formula>NOT(ISERROR(SEARCH("欠",V222)))</formula>
    </cfRule>
  </conditionalFormatting>
  <conditionalFormatting sqref="W222">
    <cfRule type="containsText" dxfId="0" priority="10" operator="between" text="欠">
      <formula>NOT(ISERROR(SEARCH("欠",W222)))</formula>
    </cfRule>
  </conditionalFormatting>
  <conditionalFormatting sqref="T223">
    <cfRule type="containsText" dxfId="0" priority="323" operator="between" text="欠">
      <formula>NOT(ISERROR(SEARCH("欠",T223)))</formula>
    </cfRule>
    <cfRule type="cellIs" dxfId="1" priority="324" operator="equal">
      <formula>"欠"</formula>
    </cfRule>
  </conditionalFormatting>
  <conditionalFormatting sqref="V223">
    <cfRule type="containsText" dxfId="0" priority="271" operator="between" text="欠">
      <formula>NOT(ISERROR(SEARCH("欠",V223)))</formula>
    </cfRule>
    <cfRule type="cellIs" dxfId="1" priority="272" operator="equal">
      <formula>"欠"</formula>
    </cfRule>
  </conditionalFormatting>
  <conditionalFormatting sqref="W223">
    <cfRule type="containsText" dxfId="0" priority="346" operator="between" text="欠">
      <formula>NOT(ISERROR(SEARCH("欠",W223)))</formula>
    </cfRule>
  </conditionalFormatting>
  <conditionalFormatting sqref="T224">
    <cfRule type="containsText" dxfId="0" priority="159" operator="between" text="欠">
      <formula>NOT(ISERROR(SEARCH("欠",T224)))</formula>
    </cfRule>
    <cfRule type="cellIs" dxfId="1" priority="160" operator="equal">
      <formula>"欠"</formula>
    </cfRule>
  </conditionalFormatting>
  <conditionalFormatting sqref="T224:V224">
    <cfRule type="containsText" dxfId="0" priority="156" operator="between" text="欠">
      <formula>NOT(ISERROR(SEARCH("欠",T224)))</formula>
    </cfRule>
  </conditionalFormatting>
  <conditionalFormatting sqref="V224">
    <cfRule type="containsText" dxfId="0" priority="157" operator="between" text="欠">
      <formula>NOT(ISERROR(SEARCH("欠",V224)))</formula>
    </cfRule>
    <cfRule type="cellIs" dxfId="1" priority="158" operator="equal">
      <formula>"欠"</formula>
    </cfRule>
  </conditionalFormatting>
  <conditionalFormatting sqref="W224">
    <cfRule type="containsText" dxfId="0" priority="161" operator="between" text="欠">
      <formula>NOT(ISERROR(SEARCH("欠",W224)))</formula>
    </cfRule>
  </conditionalFormatting>
  <conditionalFormatting sqref="T228">
    <cfRule type="containsText" dxfId="0" priority="102" operator="between" text="欠">
      <formula>NOT(ISERROR(SEARCH("欠",T228)))</formula>
    </cfRule>
    <cfRule type="cellIs" dxfId="1" priority="103" operator="equal">
      <formula>"欠"</formula>
    </cfRule>
  </conditionalFormatting>
  <conditionalFormatting sqref="T228:V228">
    <cfRule type="containsText" dxfId="0" priority="99" operator="between" text="欠">
      <formula>NOT(ISERROR(SEARCH("欠",T228)))</formula>
    </cfRule>
  </conditionalFormatting>
  <conditionalFormatting sqref="V228">
    <cfRule type="containsText" dxfId="0" priority="100" operator="between" text="欠">
      <formula>NOT(ISERROR(SEARCH("欠",V228)))</formula>
    </cfRule>
    <cfRule type="cellIs" dxfId="1" priority="101" operator="equal">
      <formula>"欠"</formula>
    </cfRule>
  </conditionalFormatting>
  <conditionalFormatting sqref="W228">
    <cfRule type="containsText" dxfId="0" priority="104" operator="between" text="欠">
      <formula>NOT(ISERROR(SEARCH("欠",W228)))</formula>
    </cfRule>
  </conditionalFormatting>
  <conditionalFormatting sqref="T245">
    <cfRule type="cellIs" dxfId="1" priority="339" operator="equal">
      <formula>"欠"</formula>
    </cfRule>
  </conditionalFormatting>
  <conditionalFormatting sqref="V245">
    <cfRule type="cellIs" dxfId="1" priority="287" operator="equal">
      <formula>"欠"</formula>
    </cfRule>
  </conditionalFormatting>
  <conditionalFormatting sqref="T271">
    <cfRule type="cellIs" dxfId="1" priority="330" operator="equal">
      <formula>"欠"</formula>
    </cfRule>
  </conditionalFormatting>
  <conditionalFormatting sqref="V271">
    <cfRule type="cellIs" dxfId="1" priority="278" operator="equal">
      <formula>"欠"</formula>
    </cfRule>
  </conditionalFormatting>
  <conditionalFormatting sqref="T359">
    <cfRule type="containsText" dxfId="0" priority="306" operator="between" text="欠">
      <formula>NOT(ISERROR(SEARCH("欠",T359)))</formula>
    </cfRule>
    <cfRule type="cellIs" dxfId="1" priority="307" operator="equal">
      <formula>"欠"</formula>
    </cfRule>
  </conditionalFormatting>
  <conditionalFormatting sqref="V359">
    <cfRule type="containsText" dxfId="0" priority="252" operator="between" text="欠">
      <formula>NOT(ISERROR(SEARCH("欠",V359)))</formula>
    </cfRule>
    <cfRule type="cellIs" dxfId="1" priority="253" operator="equal">
      <formula>"欠"</formula>
    </cfRule>
  </conditionalFormatting>
  <conditionalFormatting sqref="T376">
    <cfRule type="containsText" dxfId="0" priority="319" operator="between" text="欠">
      <formula>NOT(ISERROR(SEARCH("欠",T376)))</formula>
    </cfRule>
    <cfRule type="cellIs" dxfId="1" priority="320" operator="equal">
      <formula>"欠"</formula>
    </cfRule>
  </conditionalFormatting>
  <conditionalFormatting sqref="V376">
    <cfRule type="containsText" dxfId="0" priority="267" operator="between" text="欠">
      <formula>NOT(ISERROR(SEARCH("欠",V376)))</formula>
    </cfRule>
    <cfRule type="cellIs" dxfId="1" priority="268" operator="equal">
      <formula>"欠"</formula>
    </cfRule>
  </conditionalFormatting>
  <conditionalFormatting sqref="T384">
    <cfRule type="cellIs" dxfId="1" priority="340" operator="equal">
      <formula>"欠"</formula>
    </cfRule>
  </conditionalFormatting>
  <conditionalFormatting sqref="V384">
    <cfRule type="cellIs" dxfId="1" priority="288" operator="equal">
      <formula>"欠"</formula>
    </cfRule>
  </conditionalFormatting>
  <conditionalFormatting sqref="T387">
    <cfRule type="containsText" dxfId="0" priority="312" operator="between" text="欠">
      <formula>NOT(ISERROR(SEARCH("欠",T387)))</formula>
    </cfRule>
    <cfRule type="cellIs" dxfId="1" priority="313" operator="equal">
      <formula>"欠"</formula>
    </cfRule>
  </conditionalFormatting>
  <conditionalFormatting sqref="V387">
    <cfRule type="containsText" dxfId="0" priority="260" operator="between" text="欠">
      <formula>NOT(ISERROR(SEARCH("欠",V387)))</formula>
    </cfRule>
    <cfRule type="cellIs" dxfId="1" priority="261" operator="equal">
      <formula>"欠"</formula>
    </cfRule>
  </conditionalFormatting>
  <conditionalFormatting sqref="T389">
    <cfRule type="containsText" dxfId="0" priority="316" operator="between" text="欠">
      <formula>NOT(ISERROR(SEARCH("欠",T389)))</formula>
    </cfRule>
    <cfRule type="cellIs" dxfId="1" priority="317" operator="equal">
      <formula>"欠"</formula>
    </cfRule>
  </conditionalFormatting>
  <conditionalFormatting sqref="V389">
    <cfRule type="containsText" dxfId="0" priority="264" operator="between" text="欠">
      <formula>NOT(ISERROR(SEARCH("欠",V389)))</formula>
    </cfRule>
    <cfRule type="cellIs" dxfId="1" priority="265" operator="equal">
      <formula>"欠"</formula>
    </cfRule>
  </conditionalFormatting>
  <conditionalFormatting sqref="V420">
    <cfRule type="containsText" dxfId="0" priority="248" operator="between" text="欠">
      <formula>NOT(ISERROR(SEARCH("欠",V420)))</formula>
    </cfRule>
    <cfRule type="cellIs" dxfId="1" priority="249" operator="equal">
      <formula>"欠"</formula>
    </cfRule>
  </conditionalFormatting>
  <conditionalFormatting sqref="V426">
    <cfRule type="containsText" dxfId="0" priority="250" operator="between" text="欠">
      <formula>NOT(ISERROR(SEARCH("欠",V426)))</formula>
    </cfRule>
    <cfRule type="cellIs" dxfId="1" priority="251" operator="equal">
      <formula>"欠"</formula>
    </cfRule>
  </conditionalFormatting>
  <conditionalFormatting sqref="V447">
    <cfRule type="cellIs" dxfId="1" priority="257" operator="equal">
      <formula>"欠"</formula>
    </cfRule>
    <cfRule type="containsText" dxfId="0" priority="259" operator="between" text="欠">
      <formula>NOT(ISERROR(SEARCH("欠",V447)))</formula>
    </cfRule>
  </conditionalFormatting>
  <conditionalFormatting sqref="V448">
    <cfRule type="cellIs" dxfId="1" priority="256" operator="equal">
      <formula>"欠"</formula>
    </cfRule>
    <cfRule type="containsText" dxfId="0" priority="258" operator="between" text="欠">
      <formula>NOT(ISERROR(SEARCH("欠",V448)))</formula>
    </cfRule>
  </conditionalFormatting>
  <conditionalFormatting sqref="T449">
    <cfRule type="cellIs" dxfId="1" priority="308" operator="equal">
      <formula>"欠"</formula>
    </cfRule>
    <cfRule type="containsText" dxfId="0" priority="309" operator="between" text="欠">
      <formula>NOT(ISERROR(SEARCH("欠",T449)))</formula>
    </cfRule>
  </conditionalFormatting>
  <conditionalFormatting sqref="V449">
    <cfRule type="cellIs" dxfId="1" priority="254" operator="equal">
      <formula>"欠"</formula>
    </cfRule>
    <cfRule type="containsText" dxfId="0" priority="255" operator="between" text="欠">
      <formula>NOT(ISERROR(SEARCH("欠",V449)))</formula>
    </cfRule>
  </conditionalFormatting>
  <conditionalFormatting sqref="V473">
    <cfRule type="cellIs" dxfId="1" priority="246" operator="equal">
      <formula>"欠"</formula>
    </cfRule>
  </conditionalFormatting>
  <conditionalFormatting sqref="T499">
    <cfRule type="cellIs" dxfId="1" priority="336" operator="equal">
      <formula>"欠"</formula>
    </cfRule>
  </conditionalFormatting>
  <conditionalFormatting sqref="V499">
    <cfRule type="cellIs" dxfId="1" priority="284" operator="equal">
      <formula>"欠"</formula>
    </cfRule>
  </conditionalFormatting>
  <conditionalFormatting sqref="T500">
    <cfRule type="cellIs" dxfId="1" priority="296" operator="equal">
      <formula>"欠"</formula>
    </cfRule>
    <cfRule type="containsText" dxfId="0" priority="297" operator="between" text="欠">
      <formula>NOT(ISERROR(SEARCH("欠",T500)))</formula>
    </cfRule>
  </conditionalFormatting>
  <conditionalFormatting sqref="V500">
    <cfRule type="cellIs" dxfId="1" priority="240" operator="equal">
      <formula>"欠"</formula>
    </cfRule>
    <cfRule type="containsText" dxfId="0" priority="241" operator="between" text="欠">
      <formula>NOT(ISERROR(SEARCH("欠",V500)))</formula>
    </cfRule>
  </conditionalFormatting>
  <conditionalFormatting sqref="V638">
    <cfRule type="cellIs" dxfId="1" priority="238" operator="equal">
      <formula>"欠"</formula>
    </cfRule>
    <cfRule type="containsText" dxfId="0" priority="239" operator="between" text="欠">
      <formula>NOT(ISERROR(SEARCH("欠",V638)))</formula>
    </cfRule>
  </conditionalFormatting>
  <conditionalFormatting sqref="T640">
    <cfRule type="containsText" dxfId="0" priority="294" operator="between" text="欠">
      <formula>NOT(ISERROR(SEARCH("欠",T640)))</formula>
    </cfRule>
    <cfRule type="cellIs" dxfId="1" priority="295" operator="equal">
      <formula>"欠"</formula>
    </cfRule>
  </conditionalFormatting>
  <conditionalFormatting sqref="T21:T22">
    <cfRule type="containsText" dxfId="0" priority="190" operator="between" text="欠">
      <formula>NOT(ISERROR(SEARCH("欠",T21)))</formula>
    </cfRule>
    <cfRule type="cellIs" dxfId="1" priority="192" operator="equal">
      <formula>"欠"</formula>
    </cfRule>
  </conditionalFormatting>
  <conditionalFormatting sqref="T96:T101">
    <cfRule type="containsText" dxfId="0" priority="124" operator="between" text="欠">
      <formula>NOT(ISERROR(SEARCH("欠",T96)))</formula>
    </cfRule>
    <cfRule type="cellIs" dxfId="1" priority="125" operator="equal">
      <formula>"欠"</formula>
    </cfRule>
  </conditionalFormatting>
  <conditionalFormatting sqref="T105:T113">
    <cfRule type="containsText" dxfId="0" priority="110" operator="between" text="欠">
      <formula>NOT(ISERROR(SEARCH("欠",T105)))</formula>
    </cfRule>
    <cfRule type="cellIs" dxfId="1" priority="111" operator="equal">
      <formula>"欠"</formula>
    </cfRule>
  </conditionalFormatting>
  <conditionalFormatting sqref="T139:T147">
    <cfRule type="containsText" dxfId="0" priority="71" operator="between" text="欠">
      <formula>NOT(ISERROR(SEARCH("欠",T139)))</formula>
    </cfRule>
    <cfRule type="cellIs" dxfId="1" priority="73" operator="equal">
      <formula>"欠"</formula>
    </cfRule>
  </conditionalFormatting>
  <conditionalFormatting sqref="T161:T169">
    <cfRule type="containsText" dxfId="0" priority="50" operator="between" text="欠">
      <formula>NOT(ISERROR(SEARCH("欠",T161)))</formula>
    </cfRule>
    <cfRule type="cellIs" dxfId="1" priority="51" operator="equal">
      <formula>"欠"</formula>
    </cfRule>
  </conditionalFormatting>
  <conditionalFormatting sqref="T179:T182">
    <cfRule type="containsText" dxfId="0" priority="55" operator="between" text="欠">
      <formula>NOT(ISERROR(SEARCH("欠",T179)))</formula>
    </cfRule>
    <cfRule type="cellIs" dxfId="1" priority="56" operator="equal">
      <formula>"欠"</formula>
    </cfRule>
  </conditionalFormatting>
  <conditionalFormatting sqref="T183:T184">
    <cfRule type="containsText" dxfId="0" priority="46" operator="between" text="欠">
      <formula>NOT(ISERROR(SEARCH("欠",T183)))</formula>
    </cfRule>
    <cfRule type="cellIs" dxfId="1" priority="47" operator="equal">
      <formula>"欠"</formula>
    </cfRule>
  </conditionalFormatting>
  <conditionalFormatting sqref="T210:T211">
    <cfRule type="containsText" dxfId="0" priority="22" operator="between" text="欠">
      <formula>NOT(ISERROR(SEARCH("欠",T210)))</formula>
    </cfRule>
    <cfRule type="cellIs" dxfId="1" priority="23" operator="equal">
      <formula>"欠"</formula>
    </cfRule>
  </conditionalFormatting>
  <conditionalFormatting sqref="T212:T213">
    <cfRule type="containsText" dxfId="0" priority="34" operator="between" text="欠">
      <formula>NOT(ISERROR(SEARCH("欠",T212)))</formula>
    </cfRule>
    <cfRule type="cellIs" dxfId="1" priority="35" operator="equal">
      <formula>"欠"</formula>
    </cfRule>
  </conditionalFormatting>
  <conditionalFormatting sqref="T219:T222">
    <cfRule type="containsText" dxfId="0" priority="16" operator="between" text="欠">
      <formula>NOT(ISERROR(SEARCH("欠",T219)))</formula>
    </cfRule>
    <cfRule type="cellIs" dxfId="1" priority="17" operator="equal">
      <formula>"欠"</formula>
    </cfRule>
  </conditionalFormatting>
  <conditionalFormatting sqref="T229:T230">
    <cfRule type="cellIs" dxfId="1" priority="344" operator="equal">
      <formula>"欠"</formula>
    </cfRule>
  </conditionalFormatting>
  <conditionalFormatting sqref="T231:T232">
    <cfRule type="cellIs" dxfId="1" priority="343" operator="equal">
      <formula>"欠"</formula>
    </cfRule>
  </conditionalFormatting>
  <conditionalFormatting sqref="T447:T448">
    <cfRule type="cellIs" dxfId="1" priority="310" operator="equal">
      <formula>"欠"</formula>
    </cfRule>
    <cfRule type="containsText" dxfId="0" priority="311" operator="between" text="欠">
      <formula>NOT(ISERROR(SEARCH("欠",T447)))</formula>
    </cfRule>
  </conditionalFormatting>
  <conditionalFormatting sqref="T460:T461">
    <cfRule type="containsText" dxfId="0" priority="302" operator="between" text="欠">
      <formula>NOT(ISERROR(SEARCH("欠",T460)))</formula>
    </cfRule>
  </conditionalFormatting>
  <conditionalFormatting sqref="T570:T572">
    <cfRule type="cellIs" dxfId="1" priority="299" operator="equal">
      <formula>"欠"</formula>
    </cfRule>
  </conditionalFormatting>
  <conditionalFormatting sqref="U219:U221">
    <cfRule type="containsText" dxfId="0" priority="20" operator="between" text="欠">
      <formula>NOT(ISERROR(SEARCH("欠",U219)))</formula>
    </cfRule>
  </conditionalFormatting>
  <conditionalFormatting sqref="V96:V101">
    <cfRule type="containsText" dxfId="0" priority="114" operator="between" text="欠">
      <formula>NOT(ISERROR(SEARCH("欠",V96)))</formula>
    </cfRule>
    <cfRule type="cellIs" dxfId="1" priority="115" operator="equal">
      <formula>"欠"</formula>
    </cfRule>
  </conditionalFormatting>
  <conditionalFormatting sqref="V210:V211">
    <cfRule type="containsText" dxfId="0" priority="24" operator="between" text="欠">
      <formula>NOT(ISERROR(SEARCH("欠",V210)))</formula>
    </cfRule>
  </conditionalFormatting>
  <conditionalFormatting sqref="V219:V221">
    <cfRule type="containsText" dxfId="0" priority="18" operator="between" text="欠">
      <formula>NOT(ISERROR(SEARCH("欠",V219)))</formula>
    </cfRule>
  </conditionalFormatting>
  <conditionalFormatting sqref="V229:V230">
    <cfRule type="cellIs" dxfId="1" priority="292" operator="equal">
      <formula>"欠"</formula>
    </cfRule>
  </conditionalFormatting>
  <conditionalFormatting sqref="V231:V232">
    <cfRule type="cellIs" dxfId="1" priority="291" operator="equal">
      <formula>"欠"</formula>
    </cfRule>
  </conditionalFormatting>
  <conditionalFormatting sqref="V427:V428">
    <cfRule type="cellIs" dxfId="1" priority="247" operator="equal">
      <formula>"欠"</formula>
    </cfRule>
  </conditionalFormatting>
  <conditionalFormatting sqref="W21:W22">
    <cfRule type="containsText" dxfId="0" priority="194" operator="between" text="欠">
      <formula>NOT(ISERROR(SEARCH("欠",W21)))</formula>
    </cfRule>
  </conditionalFormatting>
  <conditionalFormatting sqref="W96:W101">
    <cfRule type="containsText" dxfId="0" priority="122" operator="between" text="欠">
      <formula>NOT(ISERROR(SEARCH("欠",W96)))</formula>
    </cfRule>
  </conditionalFormatting>
  <conditionalFormatting sqref="W139:W147">
    <cfRule type="containsText" dxfId="0" priority="74" operator="between" text="欠">
      <formula>NOT(ISERROR(SEARCH("欠",W139)))</formula>
    </cfRule>
  </conditionalFormatting>
  <conditionalFormatting sqref="W183:W184">
    <cfRule type="containsText" dxfId="0" priority="49" operator="between" text="欠">
      <formula>NOT(ISERROR(SEARCH("欠",W183)))</formula>
    </cfRule>
  </conditionalFormatting>
  <conditionalFormatting sqref="W210:W211">
    <cfRule type="containsText" dxfId="0" priority="25" operator="between" text="欠">
      <formula>NOT(ISERROR(SEARCH("欠",W210)))</formula>
    </cfRule>
  </conditionalFormatting>
  <conditionalFormatting sqref="W212:W213">
    <cfRule type="containsText" dxfId="0" priority="37" operator="between" text="欠">
      <formula>NOT(ISERROR(SEARCH("欠",W212)))</formula>
    </cfRule>
  </conditionalFormatting>
  <conditionalFormatting sqref="W219:W221">
    <cfRule type="containsText" dxfId="0" priority="19" operator="between" text="欠">
      <formula>NOT(ISERROR(SEARCH("欠",W219)))</formula>
    </cfRule>
  </conditionalFormatting>
  <conditionalFormatting sqref="T2:T3 T226:T227 T377:T386 T388 T360:T375 T412:T446 T450:T459 T395:T399 T610:T639 T602:T608 T390:T393 T595:T599 T641:T1048576 T584 T320:T358 T462:T499 T307:T318 T501:T581 T402:T408 T229:T305">
    <cfRule type="containsText" dxfId="0" priority="325" operator="between" text="欠">
      <formula>NOT(ISERROR(SEARCH("欠",T2)))</formula>
    </cfRule>
  </conditionalFormatting>
  <conditionalFormatting sqref="T2 T7:V20 T23:V24 T47:V47 T49:V52 T26:V28 T3:V5 T30:V35 T39:V40 T43:V45 U69:U77 U88:U93 U84 T102:V104 T58:V58 U62 T226:V227 T223:V223 T229:V1048576">
    <cfRule type="containsText" dxfId="0" priority="228" operator="between" text="欠">
      <formula>NOT(ISERROR(SEARCH("欠",T2)))</formula>
    </cfRule>
  </conditionalFormatting>
  <conditionalFormatting sqref="V3 V226:V227 V307:V318 V427:V446 V421:V425 V501:V505 V360:V375 V402:V408 V320:V358 V411:V419 V602:V608 V610:V637 V639:V1048576 V584 V507:V549 V595:V599 V450:V499 V388 V554:V581 V551 V390:V399 V377:V386 V229:V305">
    <cfRule type="containsText" dxfId="0" priority="273" operator="between" text="欠">
      <formula>NOT(ISERROR(SEARCH("欠",V3)))</formula>
    </cfRule>
  </conditionalFormatting>
  <conditionalFormatting sqref="W3:W4 W225:W227 W229:W1048576">
    <cfRule type="containsText" dxfId="0" priority="347" operator="between" text="欠">
      <formula>NOT(ISERROR(SEARCH("欠",W3)))</formula>
    </cfRule>
  </conditionalFormatting>
  <conditionalFormatting sqref="T26:T28 T7 T5 T9:T12 T23:T24 T30:T35 T39:T40 T43:T45 T47 T49:T52 T58 T102:T104">
    <cfRule type="containsText" dxfId="0" priority="235" operator="between" text="欠">
      <formula>NOT(ISERROR(SEARCH("欠",T5)))</formula>
    </cfRule>
    <cfRule type="cellIs" dxfId="1" priority="236" operator="equal">
      <formula>"欠"</formula>
    </cfRule>
  </conditionalFormatting>
  <conditionalFormatting sqref="W26:W28 W7 W5 W9:W12 W23:W24 W30:W35 W39:W40 W43:W45 W47 W49:W52 W58 W102:W104 W106:W116">
    <cfRule type="containsText" dxfId="0" priority="237" operator="between" text="欠">
      <formula>NOT(ISERROR(SEARCH("欠",W5)))</formula>
    </cfRule>
  </conditionalFormatting>
  <conditionalFormatting sqref="T6:V6 T82:V83 T78:V78 T81:U81 T85:V85">
    <cfRule type="containsText" dxfId="0" priority="168" operator="between" text="欠">
      <formula>NOT(ISERROR(SEARCH("欠",T6)))</formula>
    </cfRule>
  </conditionalFormatting>
  <conditionalFormatting sqref="T6 T81:T83 T78 T85">
    <cfRule type="containsText" dxfId="0" priority="169" operator="between" text="欠">
      <formula>NOT(ISERROR(SEARCH("欠",T6)))</formula>
    </cfRule>
    <cfRule type="cellIs" dxfId="1" priority="170" operator="equal">
      <formula>"欠"</formula>
    </cfRule>
  </conditionalFormatting>
  <conditionalFormatting sqref="W6 W78 W82:W83">
    <cfRule type="containsText" dxfId="0" priority="171" operator="between" text="欠">
      <formula>NOT(ISERROR(SEARCH("欠",W6)))</formula>
    </cfRule>
  </conditionalFormatting>
  <conditionalFormatting sqref="T8 T13:T20">
    <cfRule type="containsText" dxfId="0" priority="232" operator="between" text="欠">
      <formula>NOT(ISERROR(SEARCH("欠",T8)))</formula>
    </cfRule>
    <cfRule type="cellIs" dxfId="1" priority="233" operator="equal">
      <formula>"欠"</formula>
    </cfRule>
  </conditionalFormatting>
  <conditionalFormatting sqref="W8 W13:W20">
    <cfRule type="containsText" dxfId="0" priority="234" operator="between" text="欠">
      <formula>NOT(ISERROR(SEARCH("欠",W8)))</formula>
    </cfRule>
  </conditionalFormatting>
  <conditionalFormatting sqref="T21:V22">
    <cfRule type="containsText" dxfId="0" priority="188" operator="between" text="欠">
      <formula>NOT(ISERROR(SEARCH("欠",T21)))</formula>
    </cfRule>
  </conditionalFormatting>
  <conditionalFormatting sqref="T29 T53:T56 T46 T48 T63:T64">
    <cfRule type="containsText" dxfId="0" priority="181" operator="between" text="欠">
      <formula>NOT(ISERROR(SEARCH("欠",T29)))</formula>
    </cfRule>
    <cfRule type="cellIs" dxfId="1" priority="182" operator="equal">
      <formula>"欠"</formula>
    </cfRule>
  </conditionalFormatting>
  <conditionalFormatting sqref="T29:V29 T53:V56 T46:V46 T48:V48 T63:V64">
    <cfRule type="containsText" dxfId="0" priority="180" operator="between" text="欠">
      <formula>NOT(ISERROR(SEARCH("欠",T29)))</formula>
    </cfRule>
  </conditionalFormatting>
  <conditionalFormatting sqref="W29 W53:W56 W59 W48 W46 W63:W64">
    <cfRule type="containsText" dxfId="0" priority="183" operator="between" text="欠">
      <formula>NOT(ISERROR(SEARCH("欠",W29)))</formula>
    </cfRule>
  </conditionalFormatting>
  <conditionalFormatting sqref="T41:T42 T36:T38 T57">
    <cfRule type="containsText" dxfId="0" priority="165" operator="between" text="欠">
      <formula>NOT(ISERROR(SEARCH("欠",T36)))</formula>
    </cfRule>
    <cfRule type="cellIs" dxfId="1" priority="166" operator="equal">
      <formula>"欠"</formula>
    </cfRule>
  </conditionalFormatting>
  <conditionalFormatting sqref="T41:V42 T36:V38 T57:V57">
    <cfRule type="containsText" dxfId="0" priority="164" operator="between" text="欠">
      <formula>NOT(ISERROR(SEARCH("欠",T36)))</formula>
    </cfRule>
  </conditionalFormatting>
  <conditionalFormatting sqref="W41:W42 W36:W38 W57">
    <cfRule type="containsText" dxfId="0" priority="167" operator="between" text="欠">
      <formula>NOT(ISERROR(SEARCH("欠",W36)))</formula>
    </cfRule>
  </conditionalFormatting>
  <conditionalFormatting sqref="V68:V77 V59 V62 V84">
    <cfRule type="containsText" dxfId="0" priority="155" operator="between" text="欠">
      <formula>NOT(ISERROR(SEARCH("欠",V59)))</formula>
    </cfRule>
  </conditionalFormatting>
  <conditionalFormatting sqref="T65:T67 T60:T61 T79">
    <cfRule type="containsText" dxfId="0" priority="144" operator="between" text="欠">
      <formula>NOT(ISERROR(SEARCH("欠",T60)))</formula>
    </cfRule>
    <cfRule type="cellIs" dxfId="1" priority="145" operator="equal">
      <formula>"欠"</formula>
    </cfRule>
  </conditionalFormatting>
  <conditionalFormatting sqref="T65:V67 T60:V61 T79:V79">
    <cfRule type="containsText" dxfId="0" priority="143" operator="between" text="欠">
      <formula>NOT(ISERROR(SEARCH("欠",T60)))</formula>
    </cfRule>
  </conditionalFormatting>
  <conditionalFormatting sqref="W65:W67 W60:W61 W79">
    <cfRule type="containsText" dxfId="0" priority="146" operator="between" text="欠">
      <formula>NOT(ISERROR(SEARCH("欠",W60)))</formula>
    </cfRule>
  </conditionalFormatting>
  <conditionalFormatting sqref="T69:T77 T62 T84 T88:T93">
    <cfRule type="containsText" dxfId="0" priority="215" operator="between" text="欠">
      <formula>NOT(ISERROR(SEARCH("欠",T62)))</formula>
    </cfRule>
    <cfRule type="cellIs" dxfId="1" priority="221" operator="equal">
      <formula>"欠"</formula>
    </cfRule>
  </conditionalFormatting>
  <conditionalFormatting sqref="T69:T77 T62 T84 V88:V93 T88:T93">
    <cfRule type="containsText" dxfId="0" priority="209" operator="between" text="欠">
      <formula>NOT(ISERROR(SEARCH("欠",T62)))</formula>
    </cfRule>
  </conditionalFormatting>
  <conditionalFormatting sqref="W68:W77 W62 W84 W93">
    <cfRule type="containsText" dxfId="0" priority="222" operator="between" text="欠">
      <formula>NOT(ISERROR(SEARCH("欠",W62)))</formula>
    </cfRule>
  </conditionalFormatting>
  <conditionalFormatting sqref="T94:T95 T87">
    <cfRule type="containsText" dxfId="0" priority="119" operator="between" text="欠">
      <formula>NOT(ISERROR(SEARCH("欠",T87)))</formula>
    </cfRule>
    <cfRule type="cellIs" dxfId="1" priority="120" operator="equal">
      <formula>"欠"</formula>
    </cfRule>
  </conditionalFormatting>
  <conditionalFormatting sqref="T94:U95 T87:U87">
    <cfRule type="containsText" dxfId="0" priority="118" operator="between" text="欠">
      <formula>NOT(ISERROR(SEARCH("欠",T87)))</formula>
    </cfRule>
  </conditionalFormatting>
  <conditionalFormatting sqref="V94:V95 V87">
    <cfRule type="containsText" dxfId="0" priority="116" operator="between" text="欠">
      <formula>NOT(ISERROR(SEARCH("欠",V87)))</formula>
    </cfRule>
  </conditionalFormatting>
  <conditionalFormatting sqref="W94:W95 W87">
    <cfRule type="containsText" dxfId="0" priority="117" operator="between" text="欠">
      <formula>NOT(ISERROR(SEARCH("欠",W87)))</formula>
    </cfRule>
  </conditionalFormatting>
  <conditionalFormatting sqref="T96:U101">
    <cfRule type="containsText" dxfId="0" priority="123" operator="between" text="欠">
      <formula>NOT(ISERROR(SEARCH("欠",T96)))</formula>
    </cfRule>
  </conditionalFormatting>
  <conditionalFormatting sqref="T105:V116">
    <cfRule type="containsText" dxfId="0" priority="109" operator="between" text="欠">
      <formula>NOT(ISERROR(SEARCH("欠",T105)))</formula>
    </cfRule>
  </conditionalFormatting>
  <conditionalFormatting sqref="T117:T120 T123">
    <cfRule type="containsText" dxfId="0" priority="106" operator="between" text="欠">
      <formula>NOT(ISERROR(SEARCH("欠",T117)))</formula>
    </cfRule>
    <cfRule type="cellIs" dxfId="1" priority="107" operator="equal">
      <formula>"欠"</formula>
    </cfRule>
  </conditionalFormatting>
  <conditionalFormatting sqref="T117:V120 T123:V123">
    <cfRule type="containsText" dxfId="0" priority="105" operator="between" text="欠">
      <formula>NOT(ISERROR(SEARCH("欠",T117)))</formula>
    </cfRule>
  </conditionalFormatting>
  <conditionalFormatting sqref="W117:W120 W123">
    <cfRule type="containsText" dxfId="0" priority="108" operator="between" text="欠">
      <formula>NOT(ISERROR(SEARCH("欠",W117)))</formula>
    </cfRule>
  </conditionalFormatting>
  <conditionalFormatting sqref="T124:V124 U125:U131 U135:U136 U138:V138">
    <cfRule type="containsText" dxfId="0" priority="83" operator="between" text="欠">
      <formula>NOT(ISERROR(SEARCH("欠",T124)))</formula>
    </cfRule>
  </conditionalFormatting>
  <conditionalFormatting sqref="T125:T131 T135:T136">
    <cfRule type="containsText" dxfId="0" priority="76" operator="between" text="欠">
      <formula>NOT(ISERROR(SEARCH("欠",T125)))</formula>
    </cfRule>
    <cfRule type="cellIs" dxfId="1" priority="77" operator="equal">
      <formula>"欠"</formula>
    </cfRule>
  </conditionalFormatting>
  <conditionalFormatting sqref="T125:T131 V125:V133 T135:T136 V135:V136">
    <cfRule type="containsText" dxfId="0" priority="75" operator="between" text="欠">
      <formula>NOT(ISERROR(SEARCH("欠",T125)))</formula>
    </cfRule>
  </conditionalFormatting>
  <conditionalFormatting sqref="W125:W131 W136 W138">
    <cfRule type="containsText" dxfId="0" priority="82" operator="between" text="欠">
      <formula>NOT(ISERROR(SEARCH("欠",W125)))</formula>
    </cfRule>
  </conditionalFormatting>
  <conditionalFormatting sqref="T132:T134 T137 T148:T156 T160 T158">
    <cfRule type="containsText" dxfId="0" priority="88" operator="between" text="欠">
      <formula>NOT(ISERROR(SEARCH("欠",T132)))</formula>
    </cfRule>
    <cfRule type="cellIs" dxfId="1" priority="89" operator="equal">
      <formula>"欠"</formula>
    </cfRule>
  </conditionalFormatting>
  <conditionalFormatting sqref="T132:U133 T134:V134 T148:V156 T160:V160 T137:V137 U139:V147 T158:V158">
    <cfRule type="containsText" dxfId="0" priority="87" operator="between" text="欠">
      <formula>NOT(ISERROR(SEARCH("欠",T132)))</formula>
    </cfRule>
  </conditionalFormatting>
  <conditionalFormatting sqref="W132:W134 W137 W148:W156 W160 W158">
    <cfRule type="containsText" dxfId="0" priority="90" operator="between" text="欠">
      <formula>NOT(ISERROR(SEARCH("欠",W132)))</formula>
    </cfRule>
  </conditionalFormatting>
  <conditionalFormatting sqref="T157 T171:T178">
    <cfRule type="containsText" dxfId="0" priority="63" operator="between" text="欠">
      <formula>NOT(ISERROR(SEARCH("欠",T157)))</formula>
    </cfRule>
    <cfRule type="cellIs" dxfId="1" priority="64" operator="equal">
      <formula>"欠"</formula>
    </cfRule>
  </conditionalFormatting>
  <conditionalFormatting sqref="U179:V182 T157:V157 T171:V178">
    <cfRule type="containsText" dxfId="0" priority="62" operator="between" text="欠">
      <formula>NOT(ISERROR(SEARCH("欠",T157)))</formula>
    </cfRule>
  </conditionalFormatting>
  <conditionalFormatting sqref="W157 W180:W182 W162:W169 W171:W178">
    <cfRule type="containsText" dxfId="0" priority="65" operator="between" text="欠">
      <formula>NOT(ISERROR(SEARCH("欠",W157)))</formula>
    </cfRule>
  </conditionalFormatting>
  <conditionalFormatting sqref="U161:V169">
    <cfRule type="containsText" dxfId="0" priority="53" operator="between" text="欠">
      <formula>NOT(ISERROR(SEARCH("欠",U161)))</formula>
    </cfRule>
  </conditionalFormatting>
  <conditionalFormatting sqref="U183:V184 U198">
    <cfRule type="containsText" dxfId="0" priority="48" operator="between" text="欠">
      <formula>NOT(ISERROR(SEARCH("欠",U183)))</formula>
    </cfRule>
  </conditionalFormatting>
  <conditionalFormatting sqref="T185:T208 T215">
    <cfRule type="containsText" dxfId="0" priority="42" operator="between" text="欠">
      <formula>NOT(ISERROR(SEARCH("欠",T185)))</formula>
    </cfRule>
    <cfRule type="cellIs" dxfId="1" priority="43" operator="equal">
      <formula>"欠"</formula>
    </cfRule>
  </conditionalFormatting>
  <conditionalFormatting sqref="U199:V208 U185:V197 V198 U209:U211 U214 U216 U215:V215">
    <cfRule type="containsText" dxfId="0" priority="44" operator="between" text="欠">
      <formula>NOT(ISERROR(SEARCH("欠",U185)))</formula>
    </cfRule>
  </conditionalFormatting>
  <conditionalFormatting sqref="W185:W202 W204:W208 W215">
    <cfRule type="containsText" dxfId="0" priority="45" operator="between" text="欠">
      <formula>NOT(ISERROR(SEARCH("欠",W185)))</formula>
    </cfRule>
  </conditionalFormatting>
  <conditionalFormatting sqref="T209 T214">
    <cfRule type="containsText" dxfId="0" priority="30" operator="between" text="欠">
      <formula>NOT(ISERROR(SEARCH("欠",T209)))</formula>
    </cfRule>
    <cfRule type="cellIs" dxfId="1" priority="31" operator="equal">
      <formula>"欠"</formula>
    </cfRule>
  </conditionalFormatting>
  <conditionalFormatting sqref="V209 V214">
    <cfRule type="containsText" dxfId="0" priority="32" operator="between" text="欠">
      <formula>NOT(ISERROR(SEARCH("欠",V209)))</formula>
    </cfRule>
  </conditionalFormatting>
  <conditionalFormatting sqref="U212:V213">
    <cfRule type="containsText" dxfId="0" priority="36" operator="between" text="欠">
      <formula>NOT(ISERROR(SEARCH("欠",U212)))</formula>
    </cfRule>
  </conditionalFormatting>
  <conditionalFormatting sqref="T226:T227 T576:T577 T544:T545 T529:T532 T525 T520 T507 T516:T518 T554:T556 T468:T470 T398 T431 T474 T483:T496 T424 T404 T455:T457 T322 T478:T480 T510:T514 T303 T268:T270 T253 T237 T241:T244 T233 T595">
    <cfRule type="cellIs" dxfId="1" priority="341" operator="equal">
      <formula>"欠"</formula>
    </cfRule>
  </conditionalFormatting>
  <conditionalFormatting sqref="V226:V227 V581 V576:V577 V547 V554:V562 V541:V545 V507 V529:V533 V516:V518 V520 V536 V524:V525 V549 V478:V481 V431 V474 V451 V468:V470 V322 V483:V498 V459:V461 V424 V398 V404 V504 V502 V455:V457 V510:V514 V303 V268:V270 V253 V237 V241:V244 V233 V595">
    <cfRule type="cellIs" dxfId="1" priority="289" operator="equal">
      <formula>"欠"</formula>
    </cfRule>
  </conditionalFormatting>
  <conditionalFormatting sqref="T234:T236 T515 T339 T399 T296 T261:T266 T275:T285 T273 T238:T240">
    <cfRule type="cellIs" dxfId="1" priority="331" operator="equal">
      <formula>"欠"</formula>
    </cfRule>
  </conditionalFormatting>
  <conditionalFormatting sqref="V234:V236 V515 V339 V399 V296 V261:V266 V275:V285 V273 V238:V240">
    <cfRule type="cellIs" dxfId="1" priority="279" operator="equal">
      <formula>"欠"</formula>
    </cfRule>
  </conditionalFormatting>
  <conditionalFormatting sqref="T377:T379 T308:T309 T304:T305 T375 T391:T393 T407:T408 T395 T347:T348 T425 T453:T454 T300:T302 T267 T286:T293 T246:T252 T254:T260 T272 T274 T338">
    <cfRule type="cellIs" dxfId="1" priority="345" operator="equal">
      <formula>"欠"</formula>
    </cfRule>
  </conditionalFormatting>
  <conditionalFormatting sqref="V377:V379 V308:V309 V304:V305 V375 V391:V393 V407:V408 V395 V347:V348 V425 V453:V454 V300:V302 V267 V286:V293 V246:V252 V254:V260 V272 V274 V338">
    <cfRule type="cellIs" dxfId="1" priority="293" operator="equal">
      <formula>"欠"</formula>
    </cfRule>
  </conditionalFormatting>
  <conditionalFormatting sqref="T294 T336:T337 T340:T342 T413 T402:T403 T366:T367 T344 T433:T434 T349:T351 T405 T421 T427:T428 T458 T462:T466">
    <cfRule type="cellIs" dxfId="1" priority="338" operator="equal">
      <formula>"欠"</formula>
    </cfRule>
  </conditionalFormatting>
  <conditionalFormatting sqref="V294 V336:V337 V340:V342 V394 V433:V434 V413 V366:V367 V344 V405 V349:V351 V411 V402:V403 V421 V458 V462:V466">
    <cfRule type="cellIs" dxfId="1" priority="286" operator="equal">
      <formula>"欠"</formula>
    </cfRule>
  </conditionalFormatting>
  <conditionalFormatting sqref="T295 T327:T335 T307 T373:T374 T297:T299 T412 T467 T396:T397 T354 T365 T343 T368 T380:T383 T497:T498 T452 T430 T360:T363 T345 T356:T358 T473 T432 T414:T419 T422:T423 T435:T443 T450 T475">
    <cfRule type="cellIs" dxfId="1" priority="329" operator="equal">
      <formula>"欠"</formula>
    </cfRule>
  </conditionalFormatting>
  <conditionalFormatting sqref="V327:V335 V412 V295 V297:V299 V307 V345 V343 V396:V397 V373:V374 V432 V380:V383 V368 V354 V356:V358 V365 V360:V363 V422 V436:V443 V414:V419 V475">
    <cfRule type="cellIs" dxfId="1" priority="277" operator="equal">
      <formula>"欠"</formula>
    </cfRule>
  </conditionalFormatting>
  <conditionalFormatting sqref="T306 T319">
    <cfRule type="containsText" dxfId="0" priority="321" operator="between" text="欠">
      <formula>NOT(ISERROR(SEARCH("欠",T306)))</formula>
    </cfRule>
    <cfRule type="cellIs" dxfId="1" priority="322" operator="equal">
      <formula>"欠"</formula>
    </cfRule>
  </conditionalFormatting>
  <conditionalFormatting sqref="V306 V319">
    <cfRule type="containsText" dxfId="0" priority="269" operator="between" text="欠">
      <formula>NOT(ISERROR(SEARCH("欠",V306)))</formula>
    </cfRule>
    <cfRule type="cellIs" dxfId="1" priority="270" operator="equal">
      <formula>"欠"</formula>
    </cfRule>
  </conditionalFormatting>
  <conditionalFormatting sqref="T323:T326 T310:T318 T320:T321 T446">
    <cfRule type="cellIs" dxfId="1" priority="332" operator="equal">
      <formula>"欠"</formula>
    </cfRule>
  </conditionalFormatting>
  <conditionalFormatting sqref="V323:V326 V310:V318 V320:V321 V446">
    <cfRule type="cellIs" dxfId="1" priority="280" operator="equal">
      <formula>"欠"</formula>
    </cfRule>
  </conditionalFormatting>
  <conditionalFormatting sqref="T346 T371:T372 T386 T388 T390">
    <cfRule type="cellIs" dxfId="1" priority="326" operator="equal">
      <formula>"欠"</formula>
    </cfRule>
  </conditionalFormatting>
  <conditionalFormatting sqref="V346 V371:V372 V386 V388 V390">
    <cfRule type="cellIs" dxfId="1" priority="274" operator="equal">
      <formula>"欠"</formula>
    </cfRule>
  </conditionalFormatting>
  <conditionalFormatting sqref="T355 T352:T353 T370">
    <cfRule type="cellIs" dxfId="1" priority="327" operator="equal">
      <formula>"欠"</formula>
    </cfRule>
  </conditionalFormatting>
  <conditionalFormatting sqref="V355 V352:V353 V370">
    <cfRule type="cellIs" dxfId="1" priority="275" operator="equal">
      <formula>"欠"</formula>
    </cfRule>
  </conditionalFormatting>
  <conditionalFormatting sqref="T364 T369 T385">
    <cfRule type="cellIs" dxfId="1" priority="328" operator="equal">
      <formula>"欠"</formula>
    </cfRule>
  </conditionalFormatting>
  <conditionalFormatting sqref="V364 V369 V385">
    <cfRule type="cellIs" dxfId="1" priority="276" operator="equal">
      <formula>"欠"</formula>
    </cfRule>
  </conditionalFormatting>
  <conditionalFormatting sqref="T394 T400:T401 T409:T411">
    <cfRule type="containsText" dxfId="0" priority="314" operator="between" text="欠">
      <formula>NOT(ISERROR(SEARCH("欠",T394)))</formula>
    </cfRule>
    <cfRule type="cellIs" dxfId="1" priority="315" operator="equal">
      <formula>"欠"</formula>
    </cfRule>
  </conditionalFormatting>
  <conditionalFormatting sqref="V400:V401 V409:V410">
    <cfRule type="containsText" dxfId="0" priority="262" operator="between" text="欠">
      <formula>NOT(ISERROR(SEARCH("欠",V400)))</formula>
    </cfRule>
    <cfRule type="cellIs" dxfId="1" priority="263" operator="equal">
      <formula>"欠"</formula>
    </cfRule>
  </conditionalFormatting>
  <conditionalFormatting sqref="T406 T641:T644 T602 T637:T638 T620:T624 T596:T599 T610:T611 T653:T654 T584 T573:T575 T578:T581 T563:T569 T445 T526:T528 T501:T503 T521:T524 T533:T538 T541:T543 T547 T519 T508:T509">
    <cfRule type="cellIs" dxfId="1" priority="318" operator="equal">
      <formula>"欠"</formula>
    </cfRule>
  </conditionalFormatting>
  <conditionalFormatting sqref="V452 V610:V611 V602 V584 V578:V580 V596:V599 V637 V621:V624 V563:V575 V519 V526:V528 V521:V523 V537:V538 V534:V535 V548 V423 V482 V471:V472 V467 V445 V450 V435 V430 V501 V476:V477 V406 V503 V505 V508:V509">
    <cfRule type="cellIs" dxfId="1" priority="266" operator="equal">
      <formula>"欠"</formula>
    </cfRule>
  </conditionalFormatting>
  <conditionalFormatting sqref="T420 T426 T429 T444">
    <cfRule type="cellIs" dxfId="1" priority="337" operator="equal">
      <formula>"欠"</formula>
    </cfRule>
  </conditionalFormatting>
  <conditionalFormatting sqref="V429 V444">
    <cfRule type="cellIs" dxfId="1" priority="285" operator="equal">
      <formula>"欠"</formula>
    </cfRule>
  </conditionalFormatting>
  <conditionalFormatting sqref="T459 T451 T481">
    <cfRule type="cellIs" dxfId="1" priority="305" operator="equal">
      <formula>"欠"</formula>
    </cfRule>
  </conditionalFormatting>
  <conditionalFormatting sqref="T476:T477 T471:T472 T482">
    <cfRule type="cellIs" dxfId="1" priority="304" operator="equal">
      <formula>"欠"</formula>
    </cfRule>
  </conditionalFormatting>
  <conditionalFormatting sqref="T504:T506 T548">
    <cfRule type="cellIs" dxfId="1" priority="303" operator="equal">
      <formula>"欠"</formula>
    </cfRule>
  </conditionalFormatting>
  <conditionalFormatting sqref="T539:T540 T608 T557:T562 T549:T553 T546">
    <cfRule type="cellIs" dxfId="1" priority="335" operator="equal">
      <formula>"欠"</formula>
    </cfRule>
  </conditionalFormatting>
  <conditionalFormatting sqref="V551 V608 V546 V539:V540">
    <cfRule type="cellIs" dxfId="1" priority="283" operator="equal">
      <formula>"欠"</formula>
    </cfRule>
  </conditionalFormatting>
  <conditionalFormatting sqref="V550 V552:V553">
    <cfRule type="containsText" dxfId="0" priority="244" operator="between" text="欠">
      <formula>NOT(ISERROR(SEARCH("欠",V550)))</formula>
    </cfRule>
    <cfRule type="cellIs" dxfId="1" priority="245" operator="equal">
      <formula>"欠"</formula>
    </cfRule>
  </conditionalFormatting>
  <conditionalFormatting sqref="T582:T583 T609 T600:T601 T585:T594">
    <cfRule type="cellIs" dxfId="1" priority="300" operator="equal">
      <formula>"欠"</formula>
    </cfRule>
    <cfRule type="containsText" dxfId="0" priority="301" operator="between" text="欠">
      <formula>NOT(ISERROR(SEARCH("欠",T582)))</formula>
    </cfRule>
  </conditionalFormatting>
  <conditionalFormatting sqref="V582:V583 V609 V600:V601 V585:V594">
    <cfRule type="cellIs" dxfId="1" priority="242" operator="equal">
      <formula>"欠"</formula>
    </cfRule>
    <cfRule type="containsText" dxfId="0" priority="243" operator="between" text="欠">
      <formula>NOT(ISERROR(SEARCH("欠",V582)))</formula>
    </cfRule>
  </conditionalFormatting>
  <conditionalFormatting sqref="T603:T607 T612:T619">
    <cfRule type="cellIs" dxfId="1" priority="334" operator="equal">
      <formula>"欠"</formula>
    </cfRule>
  </conditionalFormatting>
  <conditionalFormatting sqref="V603:V607 V641:V644 V653:V654 V612:V620">
    <cfRule type="cellIs" dxfId="1" priority="282" operator="equal">
      <formula>"欠"</formula>
    </cfRule>
  </conditionalFormatting>
  <conditionalFormatting sqref="T625:T636 T650:T652 T655:T660">
    <cfRule type="cellIs" dxfId="1" priority="298" operator="equal">
      <formula>"欠"</formula>
    </cfRule>
  </conditionalFormatting>
  <conditionalFormatting sqref="T639 T645:T649">
    <cfRule type="cellIs" dxfId="1" priority="333" operator="equal">
      <formula>"欠"</formula>
    </cfRule>
  </conditionalFormatting>
  <conditionalFormatting sqref="V639:V640 V645:V649">
    <cfRule type="cellIs" dxfId="1" priority="281" operator="equal">
      <formula>"欠"</formula>
    </cfRule>
  </conditionalFormatting>
  <pageMargins left="0" right="0.0791666666666667" top="0.309027777777778" bottom="0.309027777777778" header="0.5" footer="0.5"/>
  <pageSetup paperSize="9" scale="58" orientation="landscape" horizontalDpi="600"/>
  <headerFooter alignWithMargins="0" scaleWithDoc="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L546"/>
  <sheetViews>
    <sheetView zoomScale="70" zoomScaleNormal="70" workbookViewId="0">
      <pane xSplit="15" ySplit="4" topLeftCell="AD89" activePane="bottomRight" state="frozen"/>
      <selection/>
      <selection pane="topRight"/>
      <selection pane="bottomLeft"/>
      <selection pane="bottomRight" activeCell="D92" sqref="D92"/>
    </sheetView>
  </sheetViews>
  <sheetFormatPr defaultColWidth="9" defaultRowHeight="14.25"/>
  <cols>
    <col min="1" max="1" width="15" style="1018" customWidth="1"/>
    <col min="2" max="2" width="13.1833333333333" style="1019" customWidth="1"/>
    <col min="3" max="3" width="10.35" style="1019" customWidth="1"/>
    <col min="4" max="4" width="12.6" style="1011" customWidth="1"/>
    <col min="5" max="5" width="11.425" style="1019" customWidth="1"/>
    <col min="6" max="6" width="12.8833333333333" style="1019" customWidth="1"/>
    <col min="7" max="7" width="13.0333333333333" style="1020" customWidth="1"/>
    <col min="8" max="8" width="15.4666666666667" style="1011" customWidth="1"/>
    <col min="9" max="9" width="14.0833333333333"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6" style="1011" customWidth="1"/>
    <col min="16" max="16" width="9.28333333333333" style="1021" customWidth="1"/>
    <col min="17" max="17" width="8.63333333333333" style="1022" customWidth="1"/>
    <col min="18" max="18" width="10.45" style="1023" customWidth="1"/>
    <col min="19" max="19" width="11.7833333333333" style="1023" customWidth="1"/>
    <col min="20" max="20" width="8.28333333333333" style="1024" customWidth="1"/>
    <col min="21" max="21" width="8.99166666666667" style="1025" customWidth="1"/>
    <col min="22" max="22" width="11.575" style="1024" customWidth="1"/>
    <col min="23" max="23" width="8.63333333333333" style="1026" customWidth="1"/>
    <col min="24" max="24" width="9.09166666666667" style="1026" customWidth="1"/>
    <col min="25" max="25" width="26.8166666666667" style="1027" customWidth="1"/>
    <col min="26" max="26" width="12.5" style="1011" customWidth="1"/>
    <col min="27" max="27" width="13.2083333333333" style="1011" customWidth="1"/>
    <col min="28" max="28" width="14.5333333333333" style="1028" customWidth="1"/>
    <col min="29" max="29" width="13.2833333333333" style="1020" customWidth="1"/>
    <col min="30" max="31" width="7.25" style="1020" customWidth="1"/>
    <col min="32" max="32" width="8.39166666666667" style="1020" customWidth="1"/>
    <col min="33" max="34" width="10.375" style="1019" customWidth="1"/>
    <col min="35" max="35" width="11.425" style="1019" customWidth="1"/>
    <col min="36" max="38" width="10.375" style="1019" customWidth="1"/>
    <col min="39" max="39" width="10.15" style="1029" customWidth="1"/>
    <col min="40" max="46" width="11.3666666666667" style="1029" customWidth="1"/>
    <col min="47" max="48" width="13.05" style="1029" customWidth="1"/>
    <col min="49" max="49" width="9" style="1030" customWidth="1"/>
    <col min="50" max="50" width="9" style="1030"/>
    <col min="51" max="323" width="9" style="1031"/>
    <col min="324" max="16384" width="9" style="1010"/>
  </cols>
  <sheetData>
    <row r="1" s="1010" customFormat="1" ht="70" customHeight="1" spans="1:323">
      <c r="A1" s="1032" t="s">
        <v>4185</v>
      </c>
      <c r="B1" s="1033"/>
      <c r="C1" s="1033"/>
      <c r="D1" s="1033"/>
      <c r="E1" s="1033"/>
      <c r="F1" s="1033"/>
      <c r="G1" s="1033"/>
      <c r="H1" s="1033"/>
      <c r="I1" s="1033"/>
      <c r="J1" s="1033"/>
      <c r="K1" s="1033"/>
      <c r="L1" s="1033"/>
      <c r="M1" s="1033"/>
      <c r="N1" s="1033"/>
      <c r="O1" s="1033"/>
      <c r="P1" s="1021"/>
      <c r="Q1" s="1022"/>
      <c r="R1" s="1023"/>
      <c r="S1" s="1023"/>
      <c r="T1" s="1024"/>
      <c r="U1" s="1025"/>
      <c r="V1" s="1024"/>
      <c r="W1" s="1026"/>
      <c r="X1" s="1026"/>
      <c r="Y1" s="1027"/>
      <c r="Z1" s="1011"/>
      <c r="AA1" s="1011"/>
      <c r="AB1" s="1028"/>
      <c r="AC1" s="1020"/>
      <c r="AD1" s="1020"/>
      <c r="AE1" s="1020"/>
      <c r="AF1" s="1020"/>
      <c r="AG1" s="1019"/>
      <c r="AH1" s="1019"/>
      <c r="AI1" s="1019"/>
      <c r="AJ1" s="1019"/>
      <c r="AK1" s="1019"/>
      <c r="AL1" s="1019"/>
      <c r="AM1" s="1162"/>
      <c r="AN1" s="1474"/>
      <c r="AO1" s="1474"/>
      <c r="AP1" s="1474"/>
      <c r="AQ1" s="1474"/>
      <c r="AR1" s="1474"/>
      <c r="AS1" s="2188" t="s">
        <v>4186</v>
      </c>
      <c r="AT1" s="2188"/>
      <c r="AU1" s="1029"/>
      <c r="AV1" s="1029"/>
      <c r="AW1" s="1030"/>
      <c r="AX1" s="1030"/>
      <c r="AY1" s="1031"/>
      <c r="AZ1" s="1031"/>
      <c r="BA1" s="1031"/>
      <c r="BB1" s="1031"/>
      <c r="BC1" s="1031"/>
      <c r="BD1" s="1031"/>
      <c r="BE1" s="1031"/>
      <c r="BF1" s="1031"/>
      <c r="BG1" s="1031"/>
      <c r="BH1" s="1031"/>
      <c r="BI1" s="1031"/>
      <c r="BJ1" s="1031"/>
      <c r="BK1" s="1031"/>
      <c r="BL1" s="1031"/>
      <c r="BM1" s="1031"/>
      <c r="BN1" s="1031"/>
      <c r="BO1" s="1031"/>
      <c r="BP1" s="1031"/>
      <c r="BQ1" s="1031"/>
      <c r="BR1" s="1031"/>
      <c r="BS1" s="1031"/>
      <c r="BT1" s="1031"/>
      <c r="BU1" s="1031"/>
      <c r="BV1" s="1031"/>
      <c r="BW1" s="1031"/>
      <c r="BX1" s="1031"/>
      <c r="BY1" s="1031"/>
      <c r="BZ1" s="1031"/>
      <c r="CA1" s="1031"/>
      <c r="CB1" s="1031"/>
      <c r="CC1" s="1031"/>
      <c r="CD1" s="1031"/>
      <c r="CE1" s="1031"/>
      <c r="CF1" s="1031"/>
      <c r="CG1" s="1031"/>
      <c r="CH1" s="1031"/>
      <c r="CI1" s="1031"/>
      <c r="CJ1" s="1031"/>
      <c r="CK1" s="1031"/>
      <c r="CL1" s="1031"/>
      <c r="CM1" s="1031"/>
      <c r="CN1" s="1031"/>
      <c r="CO1" s="1031"/>
      <c r="CP1" s="1031"/>
      <c r="CQ1" s="1031"/>
      <c r="CR1" s="1031"/>
      <c r="CS1" s="1031"/>
      <c r="CT1" s="1031"/>
      <c r="CU1" s="1031"/>
      <c r="CV1" s="1031"/>
      <c r="CW1" s="1031"/>
      <c r="CX1" s="1031"/>
      <c r="CY1" s="1031"/>
      <c r="CZ1" s="1031"/>
      <c r="DA1" s="1031"/>
      <c r="DB1" s="1031"/>
      <c r="DC1" s="1031"/>
      <c r="DD1" s="1031"/>
      <c r="DE1" s="1031"/>
      <c r="DF1" s="1031"/>
      <c r="DG1" s="1031"/>
      <c r="DH1" s="1031"/>
      <c r="DI1" s="1031"/>
      <c r="DJ1" s="1031"/>
      <c r="DK1" s="1031"/>
      <c r="DL1" s="1031"/>
      <c r="DM1" s="1031"/>
      <c r="DN1" s="1031"/>
      <c r="DO1" s="1031"/>
      <c r="DP1" s="1031"/>
      <c r="DQ1" s="1031"/>
      <c r="DR1" s="1031"/>
      <c r="DS1" s="1031"/>
      <c r="DT1" s="1031"/>
      <c r="DU1" s="1031"/>
      <c r="DV1" s="1031"/>
      <c r="DW1" s="1031"/>
      <c r="DX1" s="1031"/>
      <c r="DY1" s="1031"/>
      <c r="DZ1" s="1031"/>
      <c r="EA1" s="1031"/>
      <c r="EB1" s="1031"/>
      <c r="EC1" s="1031"/>
      <c r="ED1" s="1031"/>
      <c r="EE1" s="1031"/>
      <c r="EF1" s="1031"/>
      <c r="EG1" s="1031"/>
      <c r="EH1" s="1031"/>
      <c r="EI1" s="1031"/>
      <c r="EJ1" s="1031"/>
      <c r="EK1" s="1031"/>
      <c r="EL1" s="1031"/>
      <c r="EM1" s="1031"/>
      <c r="EN1" s="1031"/>
      <c r="EO1" s="1031"/>
      <c r="EP1" s="1031"/>
      <c r="EQ1" s="1031"/>
      <c r="ER1" s="1031"/>
      <c r="ES1" s="1031"/>
      <c r="ET1" s="1031"/>
      <c r="EU1" s="1031"/>
      <c r="EV1" s="1031"/>
      <c r="EW1" s="1031"/>
      <c r="EX1" s="1031"/>
      <c r="EY1" s="1031"/>
      <c r="EZ1" s="1031"/>
      <c r="FA1" s="1031"/>
      <c r="FB1" s="1031"/>
      <c r="FC1" s="1031"/>
      <c r="FD1" s="1031"/>
      <c r="FE1" s="1031"/>
      <c r="FF1" s="1031"/>
      <c r="FG1" s="1031"/>
      <c r="FH1" s="1031"/>
      <c r="FI1" s="1031"/>
      <c r="FJ1" s="1031"/>
      <c r="FK1" s="1031"/>
      <c r="FL1" s="1031"/>
      <c r="FM1" s="1031"/>
      <c r="FN1" s="1031"/>
      <c r="FO1" s="1031"/>
      <c r="FP1" s="1031"/>
      <c r="FQ1" s="1031"/>
      <c r="FR1" s="1031"/>
      <c r="FS1" s="1031"/>
      <c r="FT1" s="1031"/>
      <c r="FU1" s="1031"/>
      <c r="FV1" s="1031"/>
      <c r="FW1" s="1031"/>
      <c r="FX1" s="1031"/>
      <c r="FY1" s="1031"/>
      <c r="FZ1" s="1031"/>
      <c r="GA1" s="1031"/>
      <c r="GB1" s="1031"/>
      <c r="GC1" s="1031"/>
      <c r="GD1" s="1031"/>
      <c r="GE1" s="1031"/>
      <c r="GF1" s="1031"/>
      <c r="GG1" s="1031"/>
      <c r="GH1" s="1031"/>
      <c r="GI1" s="1031"/>
      <c r="GJ1" s="1031"/>
      <c r="GK1" s="1031"/>
      <c r="GL1" s="1031"/>
      <c r="GM1" s="1031"/>
      <c r="GN1" s="1031"/>
      <c r="GO1" s="1031"/>
      <c r="GP1" s="1031"/>
      <c r="GQ1" s="1031"/>
      <c r="GR1" s="1031"/>
      <c r="GS1" s="1031"/>
      <c r="GT1" s="1031"/>
      <c r="GU1" s="1031"/>
      <c r="GV1" s="1031"/>
      <c r="GW1" s="1031"/>
      <c r="GX1" s="1031"/>
      <c r="GY1" s="1031"/>
      <c r="GZ1" s="1031"/>
      <c r="HA1" s="1031"/>
      <c r="HB1" s="1031"/>
      <c r="HC1" s="1031"/>
      <c r="HD1" s="1031"/>
      <c r="HE1" s="1031"/>
      <c r="HF1" s="1031"/>
      <c r="HG1" s="1031"/>
      <c r="HH1" s="1031"/>
      <c r="HI1" s="1031"/>
      <c r="HJ1" s="1031"/>
      <c r="HK1" s="1031"/>
      <c r="HL1" s="1031"/>
      <c r="HM1" s="1031"/>
      <c r="HN1" s="1031"/>
      <c r="HO1" s="1031"/>
      <c r="HP1" s="1031"/>
      <c r="HQ1" s="1031"/>
      <c r="HR1" s="1031"/>
      <c r="HS1" s="1031"/>
      <c r="HT1" s="1031"/>
      <c r="HU1" s="1031"/>
      <c r="HV1" s="1031"/>
      <c r="HW1" s="1031"/>
      <c r="HX1" s="1031"/>
      <c r="HY1" s="1031"/>
      <c r="HZ1" s="1031"/>
      <c r="IA1" s="1031"/>
      <c r="IB1" s="1031"/>
      <c r="IC1" s="1031"/>
      <c r="ID1" s="1031"/>
      <c r="IE1" s="1031"/>
      <c r="IF1" s="1031"/>
      <c r="IG1" s="1031"/>
      <c r="IH1" s="1031"/>
      <c r="II1" s="1031"/>
      <c r="IJ1" s="1031"/>
      <c r="IK1" s="1031"/>
      <c r="IL1" s="1031"/>
      <c r="IM1" s="1031"/>
      <c r="IN1" s="1031"/>
      <c r="IO1" s="1031"/>
      <c r="IP1" s="1031"/>
      <c r="IQ1" s="1031"/>
      <c r="IR1" s="1031"/>
      <c r="IS1" s="1031"/>
      <c r="IT1" s="1031"/>
      <c r="IU1" s="1031"/>
      <c r="IV1" s="1031"/>
      <c r="IW1" s="1031"/>
      <c r="IX1" s="1031"/>
      <c r="IY1" s="1031"/>
      <c r="IZ1" s="1031"/>
      <c r="JA1" s="1031"/>
      <c r="JB1" s="1031"/>
      <c r="JC1" s="1031"/>
      <c r="JD1" s="1031"/>
      <c r="JE1" s="1031"/>
      <c r="JF1" s="1031"/>
      <c r="JG1" s="1031"/>
      <c r="JH1" s="1031"/>
      <c r="JI1" s="1031"/>
      <c r="JJ1" s="1031"/>
      <c r="JK1" s="1031"/>
      <c r="JL1" s="1031"/>
      <c r="JM1" s="1031"/>
      <c r="JN1" s="1031"/>
      <c r="JO1" s="1031"/>
      <c r="JP1" s="1031"/>
      <c r="JQ1" s="1031"/>
      <c r="JR1" s="1031"/>
      <c r="JS1" s="1031"/>
      <c r="JT1" s="1031"/>
      <c r="JU1" s="1031"/>
      <c r="JV1" s="1031"/>
      <c r="JW1" s="1031"/>
      <c r="JX1" s="1031"/>
      <c r="JY1" s="1031"/>
      <c r="JZ1" s="1031"/>
      <c r="KA1" s="1031"/>
      <c r="KB1" s="1031"/>
      <c r="KC1" s="1031"/>
      <c r="KD1" s="1031"/>
      <c r="KE1" s="1031"/>
      <c r="KF1" s="1031"/>
      <c r="KG1" s="1031"/>
      <c r="KH1" s="1031"/>
      <c r="KI1" s="1031"/>
      <c r="KJ1" s="1031"/>
      <c r="KK1" s="1031"/>
      <c r="KL1" s="1031"/>
      <c r="KM1" s="1031"/>
      <c r="KN1" s="1031"/>
      <c r="KO1" s="1031"/>
      <c r="KP1" s="1031"/>
      <c r="KQ1" s="1031"/>
      <c r="KR1" s="1031"/>
      <c r="KS1" s="1031"/>
      <c r="KT1" s="1031"/>
      <c r="KU1" s="1031"/>
      <c r="KV1" s="1031"/>
      <c r="KW1" s="1031"/>
      <c r="KX1" s="1031"/>
      <c r="KY1" s="1031"/>
      <c r="KZ1" s="1031"/>
      <c r="LA1" s="1031"/>
      <c r="LB1" s="1031"/>
      <c r="LC1" s="1031"/>
      <c r="LD1" s="1031"/>
      <c r="LE1" s="1031"/>
      <c r="LF1" s="1031"/>
      <c r="LG1" s="1031"/>
      <c r="LH1" s="1031"/>
      <c r="LI1" s="1031"/>
      <c r="LJ1" s="1031"/>
      <c r="LK1" s="1031"/>
    </row>
    <row r="2" s="1011" customFormat="1" ht="58" customHeight="1" spans="1:323">
      <c r="A2" s="1032"/>
      <c r="B2" s="1033"/>
      <c r="C2" s="1033"/>
      <c r="D2" s="1033"/>
      <c r="E2" s="1033"/>
      <c r="F2" s="1033"/>
      <c r="G2" s="1033"/>
      <c r="H2" s="1033"/>
      <c r="I2" s="1033"/>
      <c r="J2" s="1033"/>
      <c r="K2" s="1033"/>
      <c r="L2" s="1033"/>
      <c r="M2" s="1033"/>
      <c r="N2" s="1033"/>
      <c r="O2" s="1033"/>
      <c r="P2" s="1060"/>
      <c r="Q2" s="1079"/>
      <c r="R2" s="1080"/>
      <c r="S2" s="1080" t="s">
        <v>4</v>
      </c>
      <c r="T2" s="1080"/>
      <c r="U2" s="1080"/>
      <c r="V2" s="1080"/>
      <c r="W2" s="1080"/>
      <c r="X2" s="1080"/>
      <c r="Y2" s="1080"/>
      <c r="Z2" s="1114"/>
      <c r="AA2" s="1115"/>
      <c r="AB2" s="1116"/>
      <c r="AC2" s="1117"/>
      <c r="AD2" s="1117"/>
      <c r="AE2" s="1117"/>
      <c r="AF2" s="1117"/>
      <c r="AG2" s="1141"/>
      <c r="AH2" s="1141"/>
      <c r="AI2" s="1141"/>
      <c r="AJ2" s="1141"/>
      <c r="AK2" s="1142"/>
      <c r="AL2" s="1400"/>
      <c r="AM2" s="2182"/>
      <c r="AN2" s="2183"/>
      <c r="AO2" s="2183"/>
      <c r="AP2" s="2183"/>
      <c r="AQ2" s="2183"/>
      <c r="AR2" s="2183"/>
      <c r="AS2" s="2183"/>
      <c r="AT2" s="2189"/>
      <c r="AU2" s="1165"/>
      <c r="AV2" s="1165"/>
      <c r="AW2" s="1189"/>
      <c r="AX2" s="1189"/>
      <c r="AY2" s="1030"/>
      <c r="AZ2" s="1030"/>
      <c r="BA2" s="1030"/>
      <c r="BB2" s="1030"/>
      <c r="BC2" s="1030"/>
      <c r="BD2" s="1030"/>
      <c r="BE2" s="1030"/>
      <c r="BF2" s="1030"/>
      <c r="BG2" s="1030"/>
      <c r="BH2" s="1030"/>
      <c r="BI2" s="1030"/>
      <c r="BJ2" s="1030"/>
      <c r="BK2" s="1030"/>
      <c r="BL2" s="1030"/>
      <c r="BM2" s="1030"/>
      <c r="BN2" s="1030"/>
      <c r="BO2" s="1030"/>
      <c r="BP2" s="1030"/>
      <c r="BQ2" s="1030"/>
      <c r="BR2" s="1030"/>
      <c r="BS2" s="1030"/>
      <c r="BT2" s="1030"/>
      <c r="BU2" s="1030"/>
      <c r="BV2" s="1030"/>
      <c r="BW2" s="1030"/>
      <c r="BX2" s="1030"/>
      <c r="BY2" s="1030"/>
      <c r="BZ2" s="1030"/>
      <c r="CA2" s="1030"/>
      <c r="CB2" s="1030"/>
      <c r="CC2" s="1030"/>
      <c r="CD2" s="1030"/>
      <c r="CE2" s="1030"/>
      <c r="CF2" s="1030"/>
      <c r="CG2" s="1030"/>
      <c r="CH2" s="1030"/>
      <c r="CI2" s="1030"/>
      <c r="CJ2" s="1030"/>
      <c r="CK2" s="1030"/>
      <c r="CL2" s="1030"/>
      <c r="CM2" s="1030"/>
      <c r="CN2" s="1030"/>
      <c r="CO2" s="1030"/>
      <c r="CP2" s="1030"/>
      <c r="CQ2" s="1030"/>
      <c r="CR2" s="1030"/>
      <c r="CS2" s="1030"/>
      <c r="CT2" s="1030"/>
      <c r="CU2" s="1030"/>
      <c r="CV2" s="1030"/>
      <c r="CW2" s="1030"/>
      <c r="CX2" s="1030"/>
      <c r="CY2" s="1030"/>
      <c r="CZ2" s="1030"/>
      <c r="DA2" s="1030"/>
      <c r="DB2" s="1030"/>
      <c r="DC2" s="1030"/>
      <c r="DD2" s="1030"/>
      <c r="DE2" s="1030"/>
      <c r="DF2" s="1030"/>
      <c r="DG2" s="1030"/>
      <c r="DH2" s="1030"/>
      <c r="DI2" s="1030"/>
      <c r="DJ2" s="1030"/>
      <c r="DK2" s="1030"/>
      <c r="DL2" s="1030"/>
      <c r="DM2" s="1030"/>
      <c r="DN2" s="1030"/>
      <c r="DO2" s="1030"/>
      <c r="DP2" s="1030"/>
      <c r="DQ2" s="1030"/>
      <c r="DR2" s="1030"/>
      <c r="DS2" s="1030"/>
      <c r="DT2" s="1030"/>
      <c r="DU2" s="1030"/>
      <c r="DV2" s="1030"/>
      <c r="DW2" s="1030"/>
      <c r="DX2" s="1030"/>
      <c r="DY2" s="1030"/>
      <c r="DZ2" s="1030"/>
      <c r="EA2" s="1030"/>
      <c r="EB2" s="1030"/>
      <c r="EC2" s="1030"/>
      <c r="ED2" s="1030"/>
      <c r="EE2" s="1030"/>
      <c r="EF2" s="1030"/>
      <c r="EG2" s="1030"/>
      <c r="EH2" s="1030"/>
      <c r="EI2" s="1030"/>
      <c r="EJ2" s="1030"/>
      <c r="EK2" s="1030"/>
      <c r="EL2" s="1030"/>
      <c r="EM2" s="1030"/>
      <c r="EN2" s="1030"/>
      <c r="EO2" s="1030"/>
      <c r="EP2" s="1030"/>
      <c r="EQ2" s="1030"/>
      <c r="ER2" s="1030"/>
      <c r="ES2" s="1030"/>
      <c r="ET2" s="1030"/>
      <c r="EU2" s="1030"/>
      <c r="EV2" s="1030"/>
      <c r="EW2" s="1030"/>
      <c r="EX2" s="1030"/>
      <c r="EY2" s="1030"/>
      <c r="EZ2" s="1030"/>
      <c r="FA2" s="1030"/>
      <c r="FB2" s="1030"/>
      <c r="FC2" s="1030"/>
      <c r="FD2" s="1030"/>
      <c r="FE2" s="1030"/>
      <c r="FF2" s="1030"/>
      <c r="FG2" s="1030"/>
      <c r="FH2" s="1030"/>
      <c r="FI2" s="1030"/>
      <c r="FJ2" s="1030"/>
      <c r="FK2" s="1030"/>
      <c r="FL2" s="1030"/>
      <c r="FM2" s="1030"/>
      <c r="FN2" s="1030"/>
      <c r="FO2" s="1030"/>
      <c r="FP2" s="1030"/>
      <c r="FQ2" s="1030"/>
      <c r="FR2" s="1030"/>
      <c r="FS2" s="1030"/>
      <c r="FT2" s="1030"/>
      <c r="FU2" s="1030"/>
      <c r="FV2" s="1030"/>
      <c r="FW2" s="1030"/>
      <c r="FX2" s="1030"/>
      <c r="FY2" s="1030"/>
      <c r="FZ2" s="1030"/>
      <c r="GA2" s="1030"/>
      <c r="GB2" s="1030"/>
      <c r="GC2" s="1030"/>
      <c r="GD2" s="1030"/>
      <c r="GE2" s="1030"/>
      <c r="GF2" s="1030"/>
      <c r="GG2" s="1030"/>
      <c r="GH2" s="1030"/>
      <c r="GI2" s="1030"/>
      <c r="GJ2" s="1030"/>
      <c r="GK2" s="1030"/>
      <c r="GL2" s="1030"/>
      <c r="GM2" s="1030"/>
      <c r="GN2" s="1030"/>
      <c r="GO2" s="1030"/>
      <c r="GP2" s="1030"/>
      <c r="GQ2" s="1030"/>
      <c r="GR2" s="1030"/>
      <c r="GS2" s="1030"/>
      <c r="GT2" s="1030"/>
      <c r="GU2" s="1030"/>
      <c r="GV2" s="1030"/>
      <c r="GW2" s="1030"/>
      <c r="GX2" s="1030"/>
      <c r="GY2" s="1030"/>
      <c r="GZ2" s="1030"/>
      <c r="HA2" s="1030"/>
      <c r="HB2" s="1030"/>
      <c r="HC2" s="1030"/>
      <c r="HD2" s="1030"/>
      <c r="HE2" s="1030"/>
      <c r="HF2" s="1030"/>
      <c r="HG2" s="1030"/>
      <c r="HH2" s="1030"/>
      <c r="HI2" s="1030"/>
      <c r="HJ2" s="1030"/>
      <c r="HK2" s="1030"/>
      <c r="HL2" s="1030"/>
      <c r="HM2" s="1030"/>
      <c r="HN2" s="1030"/>
      <c r="HO2" s="1030"/>
      <c r="HP2" s="1030"/>
      <c r="HQ2" s="1030"/>
      <c r="HR2" s="1030"/>
      <c r="HS2" s="1030"/>
      <c r="HT2" s="1030"/>
      <c r="HU2" s="1030"/>
      <c r="HV2" s="1030"/>
      <c r="HW2" s="1030"/>
      <c r="HX2" s="1030"/>
      <c r="HY2" s="1030"/>
      <c r="HZ2" s="1030"/>
      <c r="IA2" s="1030"/>
      <c r="IB2" s="1030"/>
      <c r="IC2" s="1030"/>
      <c r="ID2" s="1030"/>
      <c r="IE2" s="1030"/>
      <c r="IF2" s="1030"/>
      <c r="IG2" s="1030"/>
      <c r="IH2" s="1030"/>
      <c r="II2" s="1030"/>
      <c r="IJ2" s="1030"/>
      <c r="IK2" s="1030"/>
      <c r="IL2" s="1030"/>
      <c r="IM2" s="1030"/>
      <c r="IN2" s="1030"/>
      <c r="IO2" s="1030"/>
      <c r="IP2" s="1030"/>
      <c r="IQ2" s="1030"/>
      <c r="IR2" s="1030"/>
      <c r="IS2" s="1030"/>
      <c r="IT2" s="1030"/>
      <c r="IU2" s="1030"/>
      <c r="IV2" s="1030"/>
      <c r="IW2" s="1030"/>
      <c r="IX2" s="1030"/>
      <c r="IY2" s="1030"/>
      <c r="IZ2" s="1030"/>
      <c r="JA2" s="1030"/>
      <c r="JB2" s="1030"/>
      <c r="JC2" s="1030"/>
      <c r="JD2" s="1030"/>
      <c r="JE2" s="1030"/>
      <c r="JF2" s="1030"/>
      <c r="JG2" s="1030"/>
      <c r="JH2" s="1030"/>
      <c r="JI2" s="1030"/>
      <c r="JJ2" s="1030"/>
      <c r="JK2" s="1030"/>
      <c r="JL2" s="1030"/>
      <c r="JM2" s="1030"/>
      <c r="JN2" s="1030"/>
      <c r="JO2" s="1030"/>
      <c r="JP2" s="1030"/>
      <c r="JQ2" s="1030"/>
      <c r="JR2" s="1030"/>
      <c r="JS2" s="1030"/>
      <c r="JT2" s="1030"/>
      <c r="JU2" s="1030"/>
      <c r="JV2" s="1030"/>
      <c r="JW2" s="1030"/>
      <c r="JX2" s="1030"/>
      <c r="JY2" s="1030"/>
      <c r="JZ2" s="1030"/>
      <c r="KA2" s="1030"/>
      <c r="KB2" s="1030"/>
      <c r="KC2" s="1030"/>
      <c r="KD2" s="1030"/>
      <c r="KE2" s="1030"/>
      <c r="KF2" s="1030"/>
      <c r="KG2" s="1030"/>
      <c r="KH2" s="1030"/>
      <c r="KI2" s="1030"/>
      <c r="KJ2" s="1030"/>
      <c r="KK2" s="1030"/>
      <c r="KL2" s="1030"/>
      <c r="KM2" s="1030"/>
      <c r="KN2" s="1030"/>
      <c r="KO2" s="1030"/>
      <c r="KP2" s="1030"/>
      <c r="KQ2" s="1030"/>
      <c r="KR2" s="1030"/>
      <c r="KS2" s="1030"/>
      <c r="KT2" s="1030"/>
      <c r="KU2" s="1030"/>
      <c r="KV2" s="1030"/>
      <c r="KW2" s="1030"/>
      <c r="KX2" s="1030"/>
      <c r="KY2" s="1030"/>
      <c r="KZ2" s="1030"/>
      <c r="LA2" s="1030"/>
      <c r="LB2" s="1030"/>
      <c r="LC2" s="1030"/>
      <c r="LD2" s="1030"/>
      <c r="LE2" s="1030"/>
      <c r="LF2" s="1030"/>
      <c r="LG2" s="1030"/>
      <c r="LH2" s="1030"/>
      <c r="LI2" s="1030"/>
      <c r="LJ2" s="1030"/>
      <c r="LK2" s="1030"/>
    </row>
    <row r="3" s="1012" customFormat="1" ht="83" customHeight="1" spans="1:324">
      <c r="A3" s="1034">
        <v>45617</v>
      </c>
      <c r="B3" s="1035"/>
      <c r="C3" s="1036"/>
      <c r="D3" s="1035"/>
      <c r="E3" s="1037"/>
      <c r="F3" s="1037"/>
      <c r="G3" s="1038"/>
      <c r="H3" s="1039" t="s">
        <v>1</v>
      </c>
      <c r="I3" s="1039"/>
      <c r="J3" s="1039"/>
      <c r="K3" s="1061" t="s">
        <v>2</v>
      </c>
      <c r="L3" s="1061"/>
      <c r="M3" s="1061"/>
      <c r="N3" s="1062" t="s">
        <v>3</v>
      </c>
      <c r="O3" s="1062"/>
      <c r="P3" s="1062"/>
      <c r="Q3" s="1084"/>
      <c r="R3" s="1085"/>
      <c r="S3" s="1086" t="s">
        <v>2818</v>
      </c>
      <c r="T3" s="1087"/>
      <c r="U3" s="1088"/>
      <c r="V3" s="1087"/>
      <c r="W3" s="1089"/>
      <c r="X3" s="1090"/>
      <c r="Y3" s="1118"/>
      <c r="Z3" s="1119"/>
      <c r="AA3" s="1061"/>
      <c r="AB3" s="1120"/>
      <c r="AC3" s="1038"/>
      <c r="AD3" s="1038"/>
      <c r="AE3" s="1121"/>
      <c r="AF3" s="1093" t="s">
        <v>2819</v>
      </c>
      <c r="AG3" s="1093"/>
      <c r="AH3" s="1093"/>
      <c r="AI3" s="1036"/>
      <c r="AJ3" s="1147"/>
      <c r="AK3" s="1148"/>
      <c r="AL3" s="1147"/>
      <c r="AM3" s="2184" t="s">
        <v>4187</v>
      </c>
      <c r="AN3" s="1175" t="s">
        <v>4188</v>
      </c>
      <c r="AO3" s="1175" t="s">
        <v>4189</v>
      </c>
      <c r="AP3" s="2190" t="s">
        <v>4190</v>
      </c>
      <c r="AQ3" s="1175" t="s">
        <v>4191</v>
      </c>
      <c r="AR3" s="1175" t="s">
        <v>4192</v>
      </c>
      <c r="AS3" s="1175" t="s">
        <v>3575</v>
      </c>
      <c r="AT3" s="2191" t="s">
        <v>3577</v>
      </c>
      <c r="AU3" s="1171" t="s">
        <v>17</v>
      </c>
      <c r="AV3" s="1175" t="s">
        <v>18</v>
      </c>
      <c r="AW3" s="1189"/>
      <c r="AX3" s="1189"/>
      <c r="AY3" s="1189"/>
      <c r="AZ3" s="1189"/>
      <c r="BA3" s="1189"/>
      <c r="BB3" s="1189"/>
      <c r="BC3" s="1189"/>
      <c r="BD3" s="1189"/>
      <c r="BE3" s="1189"/>
      <c r="BF3" s="1189"/>
      <c r="BG3" s="1189"/>
      <c r="BH3" s="1189"/>
      <c r="BI3" s="1189"/>
      <c r="BJ3" s="1189"/>
      <c r="BK3" s="1189"/>
      <c r="BL3" s="1189"/>
      <c r="BM3" s="1189"/>
      <c r="BN3" s="1189"/>
      <c r="BO3" s="1189"/>
      <c r="BP3" s="1189"/>
      <c r="BQ3" s="1189"/>
      <c r="BR3" s="1189"/>
      <c r="BS3" s="1189"/>
      <c r="BT3" s="1189"/>
      <c r="BU3" s="1189"/>
      <c r="BV3" s="1189"/>
      <c r="BW3" s="1189"/>
      <c r="BX3" s="1189"/>
      <c r="BY3" s="1189"/>
      <c r="BZ3" s="1189"/>
      <c r="CA3" s="1189"/>
      <c r="CB3" s="1189"/>
      <c r="CC3" s="1189"/>
      <c r="CD3" s="1189"/>
      <c r="CE3" s="1189"/>
      <c r="CF3" s="1189"/>
      <c r="CG3" s="1189"/>
      <c r="CH3" s="1189"/>
      <c r="CI3" s="1189"/>
      <c r="CJ3" s="1189"/>
      <c r="CK3" s="1189"/>
      <c r="CL3" s="1189"/>
      <c r="CM3" s="1189"/>
      <c r="CN3" s="1189"/>
      <c r="CO3" s="1189"/>
      <c r="CP3" s="1189"/>
      <c r="CQ3" s="1189"/>
      <c r="CR3" s="1189"/>
      <c r="CS3" s="1189"/>
      <c r="CT3" s="1189"/>
      <c r="CU3" s="1189"/>
      <c r="CV3" s="1189"/>
      <c r="CW3" s="1189"/>
      <c r="CX3" s="1189"/>
      <c r="CY3" s="1189"/>
      <c r="CZ3" s="1189"/>
      <c r="DA3" s="1189"/>
      <c r="DB3" s="1189"/>
      <c r="DC3" s="1189"/>
      <c r="DD3" s="1189"/>
      <c r="DE3" s="1189"/>
      <c r="DF3" s="1189"/>
      <c r="DG3" s="1189"/>
      <c r="DH3" s="1189"/>
      <c r="DI3" s="1189"/>
      <c r="DJ3" s="1189"/>
      <c r="DK3" s="1189"/>
      <c r="DL3" s="1189"/>
      <c r="DM3" s="1189"/>
      <c r="DN3" s="1189"/>
      <c r="DO3" s="1189"/>
      <c r="DP3" s="1189"/>
      <c r="DQ3" s="1189"/>
      <c r="DR3" s="1189"/>
      <c r="DS3" s="1189"/>
      <c r="DT3" s="1189"/>
      <c r="DU3" s="1189"/>
      <c r="DV3" s="1189"/>
      <c r="DW3" s="1189"/>
      <c r="DX3" s="1189"/>
      <c r="DY3" s="1189"/>
      <c r="DZ3" s="1189"/>
      <c r="EA3" s="1189"/>
      <c r="EB3" s="1189"/>
      <c r="EC3" s="1189"/>
      <c r="ED3" s="1189"/>
      <c r="EE3" s="1189"/>
      <c r="EF3" s="1189"/>
      <c r="EG3" s="1189"/>
      <c r="EH3" s="1189"/>
      <c r="EI3" s="1189"/>
      <c r="EJ3" s="1189"/>
      <c r="EK3" s="1189"/>
      <c r="EL3" s="1189"/>
      <c r="EM3" s="1189"/>
      <c r="EN3" s="1189"/>
      <c r="EO3" s="1189"/>
      <c r="EP3" s="1189"/>
      <c r="EQ3" s="1189"/>
      <c r="ER3" s="1189"/>
      <c r="ES3" s="1189"/>
      <c r="ET3" s="1189"/>
      <c r="EU3" s="1189"/>
      <c r="EV3" s="1189"/>
      <c r="EW3" s="1189"/>
      <c r="EX3" s="1189"/>
      <c r="EY3" s="1189"/>
      <c r="EZ3" s="1189"/>
      <c r="FA3" s="1189"/>
      <c r="FB3" s="1189"/>
      <c r="FC3" s="1189"/>
      <c r="FD3" s="1189"/>
      <c r="FE3" s="1189"/>
      <c r="FF3" s="1189"/>
      <c r="FG3" s="1189"/>
      <c r="FH3" s="1189"/>
      <c r="FI3" s="1189"/>
      <c r="FJ3" s="1189"/>
      <c r="FK3" s="1189"/>
      <c r="FL3" s="1189"/>
      <c r="FM3" s="1189"/>
      <c r="FN3" s="1189"/>
      <c r="FO3" s="1189"/>
      <c r="FP3" s="1189"/>
      <c r="FQ3" s="1189"/>
      <c r="FR3" s="1189"/>
      <c r="FS3" s="1189"/>
      <c r="FT3" s="1189"/>
      <c r="FU3" s="1189"/>
      <c r="FV3" s="1189"/>
      <c r="FW3" s="1189"/>
      <c r="FX3" s="1189"/>
      <c r="FY3" s="1189"/>
      <c r="FZ3" s="1189"/>
      <c r="GA3" s="1189"/>
      <c r="GB3" s="1189"/>
      <c r="GC3" s="1189"/>
      <c r="GD3" s="1189"/>
      <c r="GE3" s="1189"/>
      <c r="GF3" s="1189"/>
      <c r="GG3" s="1189"/>
      <c r="GH3" s="1189"/>
      <c r="GI3" s="1189"/>
      <c r="GJ3" s="1189"/>
      <c r="GK3" s="1189"/>
      <c r="GL3" s="1189"/>
      <c r="GM3" s="1189"/>
      <c r="GN3" s="1189"/>
      <c r="GO3" s="1189"/>
      <c r="GP3" s="1189"/>
      <c r="GQ3" s="1189"/>
      <c r="GR3" s="1189"/>
      <c r="GS3" s="1189"/>
      <c r="GT3" s="1189"/>
      <c r="GU3" s="1189"/>
      <c r="GV3" s="1189"/>
      <c r="GW3" s="1189"/>
      <c r="GX3" s="1189"/>
      <c r="GY3" s="1189"/>
      <c r="GZ3" s="1189"/>
      <c r="HA3" s="1189"/>
      <c r="HB3" s="1189"/>
      <c r="HC3" s="1189"/>
      <c r="HD3" s="1189"/>
      <c r="HE3" s="1189"/>
      <c r="HF3" s="1189"/>
      <c r="HG3" s="1189"/>
      <c r="HH3" s="1189"/>
      <c r="HI3" s="1189"/>
      <c r="HJ3" s="1189"/>
      <c r="HK3" s="1189"/>
      <c r="HL3" s="1189"/>
      <c r="HM3" s="1189"/>
      <c r="HN3" s="1189"/>
      <c r="HO3" s="1189"/>
      <c r="HP3" s="1189"/>
      <c r="HQ3" s="1189"/>
      <c r="HR3" s="1189"/>
      <c r="HS3" s="1189"/>
      <c r="HT3" s="1189"/>
      <c r="HU3" s="1189"/>
      <c r="HV3" s="1189"/>
      <c r="HW3" s="1189"/>
      <c r="HX3" s="1189"/>
      <c r="HY3" s="1189"/>
      <c r="HZ3" s="1189"/>
      <c r="IA3" s="1189"/>
      <c r="IB3" s="1189"/>
      <c r="IC3" s="1189"/>
      <c r="ID3" s="1189"/>
      <c r="IE3" s="1189"/>
      <c r="IF3" s="1189"/>
      <c r="IG3" s="1189"/>
      <c r="IH3" s="1189"/>
      <c r="II3" s="1189"/>
      <c r="IJ3" s="1189"/>
      <c r="IK3" s="1189"/>
      <c r="IL3" s="1189"/>
      <c r="IM3" s="1189"/>
      <c r="IN3" s="1189"/>
      <c r="IO3" s="1189"/>
      <c r="IP3" s="1189"/>
      <c r="IQ3" s="1189"/>
      <c r="IR3" s="1189"/>
      <c r="IS3" s="1189"/>
      <c r="IT3" s="1189"/>
      <c r="IU3" s="1189"/>
      <c r="IV3" s="1189"/>
      <c r="IW3" s="1189"/>
      <c r="IX3" s="1189"/>
      <c r="IY3" s="1189"/>
      <c r="IZ3" s="1189"/>
      <c r="JA3" s="1189"/>
      <c r="JB3" s="1189"/>
      <c r="JC3" s="1189"/>
      <c r="JD3" s="1189"/>
      <c r="JE3" s="1189"/>
      <c r="JF3" s="1189"/>
      <c r="JG3" s="1189"/>
      <c r="JH3" s="1189"/>
      <c r="JI3" s="1189"/>
      <c r="JJ3" s="1189"/>
      <c r="JK3" s="1189"/>
      <c r="JL3" s="1189"/>
      <c r="JM3" s="1189"/>
      <c r="JN3" s="1189"/>
      <c r="JO3" s="1189"/>
      <c r="JP3" s="1189"/>
      <c r="JQ3" s="1189"/>
      <c r="JR3" s="1189"/>
      <c r="JS3" s="1189"/>
      <c r="JT3" s="1189"/>
      <c r="JU3" s="1189"/>
      <c r="JV3" s="1189"/>
      <c r="JW3" s="1189"/>
      <c r="JX3" s="1189"/>
      <c r="JY3" s="1189"/>
      <c r="JZ3" s="1189"/>
      <c r="KA3" s="1189"/>
      <c r="KB3" s="1189"/>
      <c r="KC3" s="1189"/>
      <c r="KD3" s="1189"/>
      <c r="KE3" s="1189"/>
      <c r="KF3" s="1189"/>
      <c r="KG3" s="1189"/>
      <c r="KH3" s="1189"/>
      <c r="KI3" s="1189"/>
      <c r="KJ3" s="1189"/>
      <c r="KK3" s="1189"/>
      <c r="KL3" s="1189"/>
      <c r="KM3" s="1189"/>
      <c r="KN3" s="1189"/>
      <c r="KO3" s="1189"/>
      <c r="KP3" s="1189"/>
      <c r="KQ3" s="1189"/>
      <c r="KR3" s="1189"/>
      <c r="KS3" s="1189"/>
      <c r="KT3" s="1189"/>
      <c r="KU3" s="1189"/>
      <c r="KV3" s="1189"/>
      <c r="KW3" s="1189"/>
      <c r="KX3" s="1189"/>
      <c r="KY3" s="1189"/>
      <c r="KZ3" s="1189"/>
      <c r="LA3" s="1189"/>
      <c r="LB3" s="1189"/>
      <c r="LC3" s="1189"/>
      <c r="LD3" s="1189"/>
      <c r="LE3" s="1189"/>
      <c r="LF3" s="1189"/>
      <c r="LG3" s="1189"/>
      <c r="LH3" s="1189"/>
      <c r="LI3" s="1189"/>
      <c r="LJ3" s="1189"/>
      <c r="LK3" s="1189"/>
      <c r="LL3" s="1202"/>
    </row>
    <row r="4" s="1013" customFormat="1" ht="37" customHeight="1" spans="1:50">
      <c r="A4" s="1040" t="s">
        <v>19</v>
      </c>
      <c r="B4" s="1041" t="s">
        <v>20</v>
      </c>
      <c r="C4" s="1041" t="s">
        <v>21</v>
      </c>
      <c r="D4" s="1041" t="s">
        <v>22</v>
      </c>
      <c r="E4" s="1042" t="s">
        <v>23</v>
      </c>
      <c r="F4" s="1042" t="s">
        <v>24</v>
      </c>
      <c r="G4" s="1042" t="s">
        <v>25</v>
      </c>
      <c r="H4" s="1041" t="s">
        <v>26</v>
      </c>
      <c r="I4" s="1063" t="s">
        <v>27</v>
      </c>
      <c r="J4" s="1063" t="s">
        <v>1707</v>
      </c>
      <c r="K4" s="1063" t="s">
        <v>1708</v>
      </c>
      <c r="L4" s="1041" t="s">
        <v>1709</v>
      </c>
      <c r="M4" s="1041" t="s">
        <v>31</v>
      </c>
      <c r="N4" s="1042" t="s">
        <v>32</v>
      </c>
      <c r="O4" s="1042" t="s">
        <v>33</v>
      </c>
      <c r="P4" s="1065" t="s">
        <v>34</v>
      </c>
      <c r="Q4" s="1091" t="s">
        <v>35</v>
      </c>
      <c r="R4" s="1092" t="s">
        <v>40</v>
      </c>
      <c r="S4" s="1092" t="s">
        <v>4</v>
      </c>
      <c r="T4" s="1093" t="s">
        <v>42</v>
      </c>
      <c r="U4" s="1093" t="s">
        <v>43</v>
      </c>
      <c r="V4" s="1093" t="s">
        <v>44</v>
      </c>
      <c r="W4" s="1094" t="s">
        <v>45</v>
      </c>
      <c r="X4" s="1095" t="s">
        <v>46</v>
      </c>
      <c r="Y4" s="1122" t="s">
        <v>47</v>
      </c>
      <c r="Z4" s="1041" t="s">
        <v>1711</v>
      </c>
      <c r="AA4" s="1041" t="s">
        <v>1712</v>
      </c>
      <c r="AB4" s="1123" t="s">
        <v>1713</v>
      </c>
      <c r="AC4" s="1124" t="s">
        <v>51</v>
      </c>
      <c r="AD4" s="1125" t="s">
        <v>52</v>
      </c>
      <c r="AE4" s="1125" t="s">
        <v>1714</v>
      </c>
      <c r="AF4" s="1125" t="s">
        <v>1715</v>
      </c>
      <c r="AG4" s="1042" t="s">
        <v>1716</v>
      </c>
      <c r="AH4" s="1149" t="s">
        <v>60</v>
      </c>
      <c r="AI4" s="1149" t="s">
        <v>61</v>
      </c>
      <c r="AJ4" s="1149" t="s">
        <v>62</v>
      </c>
      <c r="AK4" s="1150" t="s">
        <v>63</v>
      </c>
      <c r="AL4" s="1151" t="s">
        <v>64</v>
      </c>
      <c r="AM4" s="1172" t="s">
        <v>1720</v>
      </c>
      <c r="AN4" s="1173" t="s">
        <v>66</v>
      </c>
      <c r="AO4" s="1173" t="s">
        <v>1721</v>
      </c>
      <c r="AP4" s="1173" t="s">
        <v>68</v>
      </c>
      <c r="AQ4" s="1173" t="s">
        <v>69</v>
      </c>
      <c r="AR4" s="1173" t="s">
        <v>70</v>
      </c>
      <c r="AS4" s="1173" t="s">
        <v>1723</v>
      </c>
      <c r="AT4" s="1628" t="s">
        <v>1724</v>
      </c>
      <c r="AU4" s="1176"/>
      <c r="AV4" s="1190"/>
      <c r="AW4" s="1191"/>
      <c r="AX4" s="1191"/>
    </row>
    <row r="5" s="2140" customFormat="1" ht="47" customHeight="1" spans="1:324">
      <c r="A5" s="2147">
        <v>45813</v>
      </c>
      <c r="B5" s="2148" t="s">
        <v>74</v>
      </c>
      <c r="C5" s="2149"/>
      <c r="D5" s="2150" t="s">
        <v>2829</v>
      </c>
      <c r="E5" s="2151" t="s">
        <v>2830</v>
      </c>
      <c r="F5" s="2150"/>
      <c r="G5" s="2152"/>
      <c r="H5" s="2152" t="s">
        <v>4193</v>
      </c>
      <c r="I5" s="2162"/>
      <c r="J5" s="1522">
        <v>300</v>
      </c>
      <c r="K5" s="1534"/>
      <c r="L5" s="1534"/>
      <c r="M5" s="1534"/>
      <c r="N5" s="2163"/>
      <c r="O5" s="2163"/>
      <c r="P5" s="1526"/>
      <c r="Q5" s="1554"/>
      <c r="R5" s="2167"/>
      <c r="S5" s="2167"/>
      <c r="T5" s="1557"/>
      <c r="U5" s="1578"/>
      <c r="V5" s="1578"/>
      <c r="W5" s="1579"/>
      <c r="X5" s="1578"/>
      <c r="Y5" s="2172"/>
      <c r="Z5" s="2173" t="s">
        <v>83</v>
      </c>
      <c r="AA5" s="2174"/>
      <c r="AB5" s="2175"/>
      <c r="AC5" s="1602"/>
      <c r="AD5" s="1603"/>
      <c r="AE5" s="1603"/>
      <c r="AF5" s="1603"/>
      <c r="AG5" s="1604"/>
      <c r="AH5" s="1605"/>
      <c r="AI5" s="1605"/>
      <c r="AJ5" s="1605"/>
      <c r="AK5" s="1616"/>
      <c r="AL5" s="1605"/>
      <c r="AM5" s="2185">
        <v>50</v>
      </c>
      <c r="AN5" s="1622">
        <v>50</v>
      </c>
      <c r="AO5" s="1622">
        <v>50</v>
      </c>
      <c r="AP5" s="1622">
        <v>50</v>
      </c>
      <c r="AQ5" s="1622">
        <v>50</v>
      </c>
      <c r="AR5" s="1622">
        <v>50</v>
      </c>
      <c r="AS5" s="1622"/>
      <c r="AT5" s="2192"/>
      <c r="AU5" s="1630"/>
      <c r="AV5" s="2193"/>
      <c r="AW5" s="1631"/>
      <c r="AX5" s="1632"/>
      <c r="AY5" s="1633"/>
      <c r="AZ5" s="1633"/>
      <c r="BA5" s="1633"/>
      <c r="BB5" s="1633"/>
      <c r="BC5" s="1633"/>
      <c r="BD5" s="1633"/>
      <c r="BE5" s="1633"/>
      <c r="BF5" s="1633"/>
      <c r="BG5" s="1633"/>
      <c r="BH5" s="1633"/>
      <c r="BI5" s="1633"/>
      <c r="BJ5" s="1633"/>
      <c r="BK5" s="1633"/>
      <c r="BL5" s="1633"/>
      <c r="BM5" s="1633"/>
      <c r="BN5" s="1633"/>
      <c r="BO5" s="1633"/>
      <c r="BP5" s="1633"/>
      <c r="BQ5" s="1633"/>
      <c r="BR5" s="1633"/>
      <c r="BS5" s="1633"/>
      <c r="BT5" s="1633"/>
      <c r="BU5" s="1633"/>
      <c r="BV5" s="1633"/>
      <c r="BW5" s="1633"/>
      <c r="BX5" s="1633"/>
      <c r="BY5" s="1633"/>
      <c r="BZ5" s="1633"/>
      <c r="CA5" s="1633"/>
      <c r="CB5" s="1633"/>
      <c r="CC5" s="1633"/>
      <c r="CD5" s="1633"/>
      <c r="CE5" s="1633"/>
      <c r="CF5" s="1633"/>
      <c r="CG5" s="1633"/>
      <c r="CH5" s="1633"/>
      <c r="CI5" s="1633"/>
      <c r="CJ5" s="1633"/>
      <c r="CK5" s="1633"/>
      <c r="CL5" s="1633"/>
      <c r="CM5" s="1633"/>
      <c r="CN5" s="1633"/>
      <c r="CO5" s="1633"/>
      <c r="CP5" s="1633"/>
      <c r="CQ5" s="1633"/>
      <c r="CR5" s="1633"/>
      <c r="CS5" s="1633"/>
      <c r="CT5" s="1633"/>
      <c r="CU5" s="1633"/>
      <c r="CV5" s="1633"/>
      <c r="CW5" s="1633"/>
      <c r="CX5" s="1633"/>
      <c r="CY5" s="1633"/>
      <c r="CZ5" s="1633"/>
      <c r="DA5" s="1633"/>
      <c r="DB5" s="1633"/>
      <c r="DC5" s="1633"/>
      <c r="DD5" s="1633"/>
      <c r="DE5" s="1633"/>
      <c r="DF5" s="1633"/>
      <c r="DG5" s="1633"/>
      <c r="DH5" s="1633"/>
      <c r="DI5" s="1633"/>
      <c r="DJ5" s="1633"/>
      <c r="DK5" s="1633"/>
      <c r="DL5" s="1633"/>
      <c r="DM5" s="1633"/>
      <c r="DN5" s="1633"/>
      <c r="DO5" s="1633"/>
      <c r="DP5" s="1633"/>
      <c r="DQ5" s="1633"/>
      <c r="DR5" s="1633"/>
      <c r="DS5" s="1633"/>
      <c r="DT5" s="1633"/>
      <c r="DU5" s="1633"/>
      <c r="DV5" s="1633"/>
      <c r="DW5" s="1633"/>
      <c r="DX5" s="1633"/>
      <c r="DY5" s="1633"/>
      <c r="DZ5" s="1633"/>
      <c r="EA5" s="1633"/>
      <c r="EB5" s="1633"/>
      <c r="EC5" s="1633"/>
      <c r="ED5" s="1633"/>
      <c r="EE5" s="1633"/>
      <c r="EF5" s="1633"/>
      <c r="EG5" s="1633"/>
      <c r="EH5" s="1633"/>
      <c r="EI5" s="1633"/>
      <c r="EJ5" s="1633"/>
      <c r="EK5" s="1633"/>
      <c r="EL5" s="1633"/>
      <c r="EM5" s="1633"/>
      <c r="EN5" s="1633"/>
      <c r="EO5" s="1633"/>
      <c r="EP5" s="1633"/>
      <c r="EQ5" s="1633"/>
      <c r="ER5" s="1633"/>
      <c r="ES5" s="1633"/>
      <c r="ET5" s="1633"/>
      <c r="EU5" s="1633"/>
      <c r="EV5" s="1633"/>
      <c r="EW5" s="1633"/>
      <c r="EX5" s="1633"/>
      <c r="EY5" s="1633"/>
      <c r="EZ5" s="1633"/>
      <c r="FA5" s="1633"/>
      <c r="FB5" s="1633"/>
      <c r="FC5" s="1633"/>
      <c r="FD5" s="1633"/>
      <c r="FE5" s="1633"/>
      <c r="FF5" s="1633"/>
      <c r="FG5" s="1633"/>
      <c r="FH5" s="1633"/>
      <c r="FI5" s="1633"/>
      <c r="FJ5" s="1633"/>
      <c r="FK5" s="1633"/>
      <c r="FL5" s="1633"/>
      <c r="FM5" s="1633"/>
      <c r="FN5" s="1633"/>
      <c r="FO5" s="1633"/>
      <c r="FP5" s="1633"/>
      <c r="FQ5" s="1633"/>
      <c r="FR5" s="1633"/>
      <c r="FS5" s="1633"/>
      <c r="FT5" s="1633"/>
      <c r="FU5" s="1633"/>
      <c r="FV5" s="1633"/>
      <c r="FW5" s="1633"/>
      <c r="FX5" s="1633"/>
      <c r="FY5" s="1633"/>
      <c r="FZ5" s="1633"/>
      <c r="GA5" s="1633"/>
      <c r="GB5" s="1633"/>
      <c r="GC5" s="1633"/>
      <c r="GD5" s="1633"/>
      <c r="GE5" s="1633"/>
      <c r="GF5" s="1633"/>
      <c r="GG5" s="1633"/>
      <c r="GH5" s="1633"/>
      <c r="GI5" s="1633"/>
      <c r="GJ5" s="1633"/>
      <c r="GK5" s="1633"/>
      <c r="GL5" s="1633"/>
      <c r="GM5" s="1633"/>
      <c r="GN5" s="1633"/>
      <c r="GO5" s="1633"/>
      <c r="GP5" s="1633"/>
      <c r="GQ5" s="1633"/>
      <c r="GR5" s="1633"/>
      <c r="GS5" s="1633"/>
      <c r="GT5" s="1633"/>
      <c r="GU5" s="1633"/>
      <c r="GV5" s="1633"/>
      <c r="GW5" s="1633"/>
      <c r="GX5" s="1633"/>
      <c r="GY5" s="1633"/>
      <c r="GZ5" s="1633"/>
      <c r="HA5" s="1633"/>
      <c r="HB5" s="1633"/>
      <c r="HC5" s="1633"/>
      <c r="HD5" s="1633"/>
      <c r="HE5" s="1633"/>
      <c r="HF5" s="1633"/>
      <c r="HG5" s="1633"/>
      <c r="HH5" s="1633"/>
      <c r="HI5" s="1633"/>
      <c r="HJ5" s="1633"/>
      <c r="HK5" s="1633"/>
      <c r="HL5" s="1633"/>
      <c r="HM5" s="1633"/>
      <c r="HN5" s="1633"/>
      <c r="HO5" s="1633"/>
      <c r="HP5" s="1633"/>
      <c r="HQ5" s="1633"/>
      <c r="HR5" s="1633"/>
      <c r="HS5" s="1633"/>
      <c r="HT5" s="1633"/>
      <c r="HU5" s="1633"/>
      <c r="HV5" s="1633"/>
      <c r="HW5" s="1633"/>
      <c r="HX5" s="1633"/>
      <c r="HY5" s="1633"/>
      <c r="HZ5" s="1633"/>
      <c r="IA5" s="1633"/>
      <c r="IB5" s="1633"/>
      <c r="IC5" s="1633"/>
      <c r="ID5" s="1633"/>
      <c r="IE5" s="1633"/>
      <c r="IF5" s="1633"/>
      <c r="IG5" s="1633"/>
      <c r="IH5" s="1633"/>
      <c r="II5" s="1633"/>
      <c r="IJ5" s="1633"/>
      <c r="IK5" s="1633"/>
      <c r="IL5" s="1633"/>
      <c r="IM5" s="1633"/>
      <c r="IN5" s="1633"/>
      <c r="IO5" s="1633"/>
      <c r="IP5" s="1633"/>
      <c r="IQ5" s="1633"/>
      <c r="IR5" s="1633"/>
      <c r="IS5" s="1633"/>
      <c r="IT5" s="1633"/>
      <c r="IU5" s="1633"/>
      <c r="IV5" s="1633"/>
      <c r="IW5" s="1633"/>
      <c r="IX5" s="1633"/>
      <c r="IY5" s="1633"/>
      <c r="IZ5" s="1633"/>
      <c r="JA5" s="1633"/>
      <c r="JB5" s="1633"/>
      <c r="JC5" s="1633"/>
      <c r="JD5" s="1633"/>
      <c r="JE5" s="1633"/>
      <c r="JF5" s="1633"/>
      <c r="JG5" s="1633"/>
      <c r="JH5" s="1633"/>
      <c r="JI5" s="1633"/>
      <c r="JJ5" s="1633"/>
      <c r="JK5" s="1633"/>
      <c r="JL5" s="1633"/>
      <c r="JM5" s="1633"/>
      <c r="JN5" s="1633"/>
      <c r="JO5" s="1633"/>
      <c r="JP5" s="1633"/>
      <c r="JQ5" s="1633"/>
      <c r="JR5" s="1633"/>
      <c r="JS5" s="1633"/>
      <c r="JT5" s="1633"/>
      <c r="JU5" s="1633"/>
      <c r="JV5" s="1633"/>
      <c r="JW5" s="1633"/>
      <c r="JX5" s="1633"/>
      <c r="JY5" s="1633"/>
      <c r="JZ5" s="1633"/>
      <c r="KA5" s="1633"/>
      <c r="KB5" s="1633"/>
      <c r="KC5" s="1633"/>
      <c r="KD5" s="1633"/>
      <c r="KE5" s="1633"/>
      <c r="KF5" s="1633"/>
      <c r="KG5" s="1633"/>
      <c r="KH5" s="1633"/>
      <c r="KI5" s="1633"/>
      <c r="KJ5" s="1633"/>
      <c r="KK5" s="1633"/>
      <c r="KL5" s="1633"/>
      <c r="KM5" s="1633"/>
      <c r="KN5" s="1633"/>
      <c r="KO5" s="1633"/>
      <c r="KP5" s="1633"/>
      <c r="KQ5" s="1633"/>
      <c r="KR5" s="1633"/>
      <c r="KS5" s="1633"/>
      <c r="KT5" s="1633"/>
      <c r="KU5" s="1633"/>
      <c r="KV5" s="1633"/>
      <c r="KW5" s="1633"/>
      <c r="KX5" s="1633"/>
      <c r="KY5" s="1633"/>
      <c r="KZ5" s="1633"/>
      <c r="LA5" s="1633"/>
      <c r="LB5" s="1633"/>
      <c r="LC5" s="1633"/>
      <c r="LD5" s="1633"/>
      <c r="LE5" s="1642"/>
      <c r="LF5" s="1642"/>
      <c r="LG5" s="1642"/>
      <c r="LH5" s="1642"/>
      <c r="LI5" s="1642"/>
      <c r="LJ5" s="1642"/>
      <c r="LK5" s="1642"/>
      <c r="LL5" s="1643"/>
    </row>
    <row r="6" s="2140" customFormat="1" ht="47" customHeight="1" spans="1:324">
      <c r="A6" s="2147">
        <v>45805</v>
      </c>
      <c r="B6" s="2148" t="s">
        <v>3625</v>
      </c>
      <c r="C6" s="2149" t="s">
        <v>1811</v>
      </c>
      <c r="D6" s="2150">
        <v>4500167721</v>
      </c>
      <c r="E6" s="2151" t="s">
        <v>4194</v>
      </c>
      <c r="F6" s="2150" t="s">
        <v>4195</v>
      </c>
      <c r="G6" s="2152" t="s">
        <v>4196</v>
      </c>
      <c r="H6" s="2152" t="s">
        <v>4196</v>
      </c>
      <c r="I6" s="2162" t="s">
        <v>4197</v>
      </c>
      <c r="J6" s="1522">
        <v>375</v>
      </c>
      <c r="K6" s="1534">
        <v>0</v>
      </c>
      <c r="L6" s="1534">
        <v>75</v>
      </c>
      <c r="M6" s="1534">
        <f t="shared" ref="M6:M43" si="0">J6/L6</f>
        <v>5</v>
      </c>
      <c r="N6" s="2163">
        <v>45889</v>
      </c>
      <c r="O6" s="2163">
        <f>N6-2</f>
        <v>45887</v>
      </c>
      <c r="P6" s="1526"/>
      <c r="Q6" s="1554" t="s">
        <v>78</v>
      </c>
      <c r="R6" s="2167"/>
      <c r="S6" s="2167"/>
      <c r="T6" s="1557" t="s">
        <v>168</v>
      </c>
      <c r="U6" s="1578" t="s">
        <v>88</v>
      </c>
      <c r="V6" s="1578">
        <v>45812</v>
      </c>
      <c r="W6" s="1579" t="s">
        <v>4198</v>
      </c>
      <c r="X6" s="1578"/>
      <c r="Y6" s="2176" t="s">
        <v>4199</v>
      </c>
      <c r="Z6" s="2173" t="s">
        <v>424</v>
      </c>
      <c r="AA6" s="2174">
        <v>273.57</v>
      </c>
      <c r="AB6" s="2175">
        <f t="shared" ref="AB6:AB69" si="1">AA6*M6</f>
        <v>1367.85</v>
      </c>
      <c r="AC6" s="1602" t="s">
        <v>4200</v>
      </c>
      <c r="AD6" s="1603" t="s">
        <v>81</v>
      </c>
      <c r="AE6" s="1603">
        <v>6</v>
      </c>
      <c r="AF6" s="1603"/>
      <c r="AG6" s="1604">
        <f t="shared" ref="AG6:AG14" si="2">J6</f>
        <v>375</v>
      </c>
      <c r="AH6" s="1605"/>
      <c r="AI6" s="1605">
        <f>J6/L6</f>
        <v>5</v>
      </c>
      <c r="AJ6" s="1605" t="s">
        <v>64</v>
      </c>
      <c r="AK6" s="1616"/>
      <c r="AL6" s="1605">
        <f t="shared" ref="AL6:AL14" si="3">J6</f>
        <v>375</v>
      </c>
      <c r="AM6" s="2185">
        <f t="shared" ref="AM6:AM12" si="4">J6*19%</f>
        <v>71.25</v>
      </c>
      <c r="AN6" s="1622">
        <f t="shared" ref="AN6:AN12" si="5">J6*12%</f>
        <v>45</v>
      </c>
      <c r="AO6" s="1622">
        <f t="shared" ref="AO6:AO12" si="6">J6*12%</f>
        <v>45</v>
      </c>
      <c r="AP6" s="1622">
        <f t="shared" ref="AP6:AP12" si="7">J6*24%</f>
        <v>90</v>
      </c>
      <c r="AQ6" s="1622">
        <f t="shared" ref="AQ6:AQ12" si="8">J6*17%</f>
        <v>63.75</v>
      </c>
      <c r="AR6" s="1622">
        <f t="shared" ref="AR6:AR13" si="9">J6*16%</f>
        <v>60</v>
      </c>
      <c r="AS6" s="1622"/>
      <c r="AT6" s="2192"/>
      <c r="AU6" s="1630" t="s">
        <v>4201</v>
      </c>
      <c r="AV6" s="2193" t="s">
        <v>4202</v>
      </c>
      <c r="AW6" s="1631"/>
      <c r="AX6" s="1632"/>
      <c r="AY6" s="1633"/>
      <c r="AZ6" s="1633"/>
      <c r="BA6" s="1633"/>
      <c r="BB6" s="1633"/>
      <c r="BC6" s="1633"/>
      <c r="BD6" s="1633"/>
      <c r="BE6" s="1633"/>
      <c r="BF6" s="1633"/>
      <c r="BG6" s="1633"/>
      <c r="BH6" s="1633"/>
      <c r="BI6" s="1633"/>
      <c r="BJ6" s="1633"/>
      <c r="BK6" s="1633"/>
      <c r="BL6" s="1633"/>
      <c r="BM6" s="1633"/>
      <c r="BN6" s="1633"/>
      <c r="BO6" s="1633"/>
      <c r="BP6" s="1633"/>
      <c r="BQ6" s="1633"/>
      <c r="BR6" s="1633"/>
      <c r="BS6" s="1633"/>
      <c r="BT6" s="1633"/>
      <c r="BU6" s="1633"/>
      <c r="BV6" s="1633"/>
      <c r="BW6" s="1633"/>
      <c r="BX6" s="1633"/>
      <c r="BY6" s="1633"/>
      <c r="BZ6" s="1633"/>
      <c r="CA6" s="1633"/>
      <c r="CB6" s="1633"/>
      <c r="CC6" s="1633"/>
      <c r="CD6" s="1633"/>
      <c r="CE6" s="1633"/>
      <c r="CF6" s="1633"/>
      <c r="CG6" s="1633"/>
      <c r="CH6" s="1633"/>
      <c r="CI6" s="1633"/>
      <c r="CJ6" s="1633"/>
      <c r="CK6" s="1633"/>
      <c r="CL6" s="1633"/>
      <c r="CM6" s="1633"/>
      <c r="CN6" s="1633"/>
      <c r="CO6" s="1633"/>
      <c r="CP6" s="1633"/>
      <c r="CQ6" s="1633"/>
      <c r="CR6" s="1633"/>
      <c r="CS6" s="1633"/>
      <c r="CT6" s="1633"/>
      <c r="CU6" s="1633"/>
      <c r="CV6" s="1633"/>
      <c r="CW6" s="1633"/>
      <c r="CX6" s="1633"/>
      <c r="CY6" s="1633"/>
      <c r="CZ6" s="1633"/>
      <c r="DA6" s="1633"/>
      <c r="DB6" s="1633"/>
      <c r="DC6" s="1633"/>
      <c r="DD6" s="1633"/>
      <c r="DE6" s="1633"/>
      <c r="DF6" s="1633"/>
      <c r="DG6" s="1633"/>
      <c r="DH6" s="1633"/>
      <c r="DI6" s="1633"/>
      <c r="DJ6" s="1633"/>
      <c r="DK6" s="1633"/>
      <c r="DL6" s="1633"/>
      <c r="DM6" s="1633"/>
      <c r="DN6" s="1633"/>
      <c r="DO6" s="1633"/>
      <c r="DP6" s="1633"/>
      <c r="DQ6" s="1633"/>
      <c r="DR6" s="1633"/>
      <c r="DS6" s="1633"/>
      <c r="DT6" s="1633"/>
      <c r="DU6" s="1633"/>
      <c r="DV6" s="1633"/>
      <c r="DW6" s="1633"/>
      <c r="DX6" s="1633"/>
      <c r="DY6" s="1633"/>
      <c r="DZ6" s="1633"/>
      <c r="EA6" s="1633"/>
      <c r="EB6" s="1633"/>
      <c r="EC6" s="1633"/>
      <c r="ED6" s="1633"/>
      <c r="EE6" s="1633"/>
      <c r="EF6" s="1633"/>
      <c r="EG6" s="1633"/>
      <c r="EH6" s="1633"/>
      <c r="EI6" s="1633"/>
      <c r="EJ6" s="1633"/>
      <c r="EK6" s="1633"/>
      <c r="EL6" s="1633"/>
      <c r="EM6" s="1633"/>
      <c r="EN6" s="1633"/>
      <c r="EO6" s="1633"/>
      <c r="EP6" s="1633"/>
      <c r="EQ6" s="1633"/>
      <c r="ER6" s="1633"/>
      <c r="ES6" s="1633"/>
      <c r="ET6" s="1633"/>
      <c r="EU6" s="1633"/>
      <c r="EV6" s="1633"/>
      <c r="EW6" s="1633"/>
      <c r="EX6" s="1633"/>
      <c r="EY6" s="1633"/>
      <c r="EZ6" s="1633"/>
      <c r="FA6" s="1633"/>
      <c r="FB6" s="1633"/>
      <c r="FC6" s="1633"/>
      <c r="FD6" s="1633"/>
      <c r="FE6" s="1633"/>
      <c r="FF6" s="1633"/>
      <c r="FG6" s="1633"/>
      <c r="FH6" s="1633"/>
      <c r="FI6" s="1633"/>
      <c r="FJ6" s="1633"/>
      <c r="FK6" s="1633"/>
      <c r="FL6" s="1633"/>
      <c r="FM6" s="1633"/>
      <c r="FN6" s="1633"/>
      <c r="FO6" s="1633"/>
      <c r="FP6" s="1633"/>
      <c r="FQ6" s="1633"/>
      <c r="FR6" s="1633"/>
      <c r="FS6" s="1633"/>
      <c r="FT6" s="1633"/>
      <c r="FU6" s="1633"/>
      <c r="FV6" s="1633"/>
      <c r="FW6" s="1633"/>
      <c r="FX6" s="1633"/>
      <c r="FY6" s="1633"/>
      <c r="FZ6" s="1633"/>
      <c r="GA6" s="1633"/>
      <c r="GB6" s="1633"/>
      <c r="GC6" s="1633"/>
      <c r="GD6" s="1633"/>
      <c r="GE6" s="1633"/>
      <c r="GF6" s="1633"/>
      <c r="GG6" s="1633"/>
      <c r="GH6" s="1633"/>
      <c r="GI6" s="1633"/>
      <c r="GJ6" s="1633"/>
      <c r="GK6" s="1633"/>
      <c r="GL6" s="1633"/>
      <c r="GM6" s="1633"/>
      <c r="GN6" s="1633"/>
      <c r="GO6" s="1633"/>
      <c r="GP6" s="1633"/>
      <c r="GQ6" s="1633"/>
      <c r="GR6" s="1633"/>
      <c r="GS6" s="1633"/>
      <c r="GT6" s="1633"/>
      <c r="GU6" s="1633"/>
      <c r="GV6" s="1633"/>
      <c r="GW6" s="1633"/>
      <c r="GX6" s="1633"/>
      <c r="GY6" s="1633"/>
      <c r="GZ6" s="1633"/>
      <c r="HA6" s="1633"/>
      <c r="HB6" s="1633"/>
      <c r="HC6" s="1633"/>
      <c r="HD6" s="1633"/>
      <c r="HE6" s="1633"/>
      <c r="HF6" s="1633"/>
      <c r="HG6" s="1633"/>
      <c r="HH6" s="1633"/>
      <c r="HI6" s="1633"/>
      <c r="HJ6" s="1633"/>
      <c r="HK6" s="1633"/>
      <c r="HL6" s="1633"/>
      <c r="HM6" s="1633"/>
      <c r="HN6" s="1633"/>
      <c r="HO6" s="1633"/>
      <c r="HP6" s="1633"/>
      <c r="HQ6" s="1633"/>
      <c r="HR6" s="1633"/>
      <c r="HS6" s="1633"/>
      <c r="HT6" s="1633"/>
      <c r="HU6" s="1633"/>
      <c r="HV6" s="1633"/>
      <c r="HW6" s="1633"/>
      <c r="HX6" s="1633"/>
      <c r="HY6" s="1633"/>
      <c r="HZ6" s="1633"/>
      <c r="IA6" s="1633"/>
      <c r="IB6" s="1633"/>
      <c r="IC6" s="1633"/>
      <c r="ID6" s="1633"/>
      <c r="IE6" s="1633"/>
      <c r="IF6" s="1633"/>
      <c r="IG6" s="1633"/>
      <c r="IH6" s="1633"/>
      <c r="II6" s="1633"/>
      <c r="IJ6" s="1633"/>
      <c r="IK6" s="1633"/>
      <c r="IL6" s="1633"/>
      <c r="IM6" s="1633"/>
      <c r="IN6" s="1633"/>
      <c r="IO6" s="1633"/>
      <c r="IP6" s="1633"/>
      <c r="IQ6" s="1633"/>
      <c r="IR6" s="1633"/>
      <c r="IS6" s="1633"/>
      <c r="IT6" s="1633"/>
      <c r="IU6" s="1633"/>
      <c r="IV6" s="1633"/>
      <c r="IW6" s="1633"/>
      <c r="IX6" s="1633"/>
      <c r="IY6" s="1633"/>
      <c r="IZ6" s="1633"/>
      <c r="JA6" s="1633"/>
      <c r="JB6" s="1633"/>
      <c r="JC6" s="1633"/>
      <c r="JD6" s="1633"/>
      <c r="JE6" s="1633"/>
      <c r="JF6" s="1633"/>
      <c r="JG6" s="1633"/>
      <c r="JH6" s="1633"/>
      <c r="JI6" s="1633"/>
      <c r="JJ6" s="1633"/>
      <c r="JK6" s="1633"/>
      <c r="JL6" s="1633"/>
      <c r="JM6" s="1633"/>
      <c r="JN6" s="1633"/>
      <c r="JO6" s="1633"/>
      <c r="JP6" s="1633"/>
      <c r="JQ6" s="1633"/>
      <c r="JR6" s="1633"/>
      <c r="JS6" s="1633"/>
      <c r="JT6" s="1633"/>
      <c r="JU6" s="1633"/>
      <c r="JV6" s="1633"/>
      <c r="JW6" s="1633"/>
      <c r="JX6" s="1633"/>
      <c r="JY6" s="1633"/>
      <c r="JZ6" s="1633"/>
      <c r="KA6" s="1633"/>
      <c r="KB6" s="1633"/>
      <c r="KC6" s="1633"/>
      <c r="KD6" s="1633"/>
      <c r="KE6" s="1633"/>
      <c r="KF6" s="1633"/>
      <c r="KG6" s="1633"/>
      <c r="KH6" s="1633"/>
      <c r="KI6" s="1633"/>
      <c r="KJ6" s="1633"/>
      <c r="KK6" s="1633"/>
      <c r="KL6" s="1633"/>
      <c r="KM6" s="1633"/>
      <c r="KN6" s="1633"/>
      <c r="KO6" s="1633"/>
      <c r="KP6" s="1633"/>
      <c r="KQ6" s="1633"/>
      <c r="KR6" s="1633"/>
      <c r="KS6" s="1633"/>
      <c r="KT6" s="1633"/>
      <c r="KU6" s="1633"/>
      <c r="KV6" s="1633"/>
      <c r="KW6" s="1633"/>
      <c r="KX6" s="1633"/>
      <c r="KY6" s="1633"/>
      <c r="KZ6" s="1633"/>
      <c r="LA6" s="1633"/>
      <c r="LB6" s="1633"/>
      <c r="LC6" s="1633"/>
      <c r="LD6" s="1633"/>
      <c r="LE6" s="1642"/>
      <c r="LF6" s="1642"/>
      <c r="LG6" s="1642"/>
      <c r="LH6" s="1642"/>
      <c r="LI6" s="1642"/>
      <c r="LJ6" s="1642"/>
      <c r="LK6" s="1642"/>
      <c r="LL6" s="1643"/>
    </row>
    <row r="7" s="2140" customFormat="1" ht="47" customHeight="1" spans="1:324">
      <c r="A7" s="2147">
        <v>45805</v>
      </c>
      <c r="B7" s="2148" t="s">
        <v>3625</v>
      </c>
      <c r="C7" s="2149" t="s">
        <v>1811</v>
      </c>
      <c r="D7" s="2150">
        <v>4500167721</v>
      </c>
      <c r="E7" s="2151" t="s">
        <v>4203</v>
      </c>
      <c r="F7" s="2150" t="s">
        <v>4204</v>
      </c>
      <c r="G7" s="2152" t="s">
        <v>4196</v>
      </c>
      <c r="H7" s="2152" t="s">
        <v>4196</v>
      </c>
      <c r="I7" s="2162" t="s">
        <v>4197</v>
      </c>
      <c r="J7" s="1522">
        <v>1500</v>
      </c>
      <c r="K7" s="1534">
        <v>0</v>
      </c>
      <c r="L7" s="1534">
        <v>75</v>
      </c>
      <c r="M7" s="1534">
        <f t="shared" si="0"/>
        <v>20</v>
      </c>
      <c r="N7" s="2163">
        <v>45889</v>
      </c>
      <c r="O7" s="2163">
        <f t="shared" ref="O7:O38" si="10">N7-2</f>
        <v>45887</v>
      </c>
      <c r="P7" s="1526" t="s">
        <v>4205</v>
      </c>
      <c r="Q7" s="1554" t="s">
        <v>78</v>
      </c>
      <c r="R7" s="2167"/>
      <c r="S7" s="2167"/>
      <c r="T7" s="1557" t="s">
        <v>168</v>
      </c>
      <c r="U7" s="1578" t="s">
        <v>88</v>
      </c>
      <c r="V7" s="1578">
        <v>45812</v>
      </c>
      <c r="W7" s="1579" t="s">
        <v>4198</v>
      </c>
      <c r="X7" s="1578"/>
      <c r="Y7" s="2176" t="s">
        <v>4199</v>
      </c>
      <c r="Z7" s="2173" t="s">
        <v>424</v>
      </c>
      <c r="AA7" s="2174">
        <v>273.57</v>
      </c>
      <c r="AB7" s="2175">
        <f t="shared" si="1"/>
        <v>5471.4</v>
      </c>
      <c r="AC7" s="1602" t="s">
        <v>4206</v>
      </c>
      <c r="AD7" s="1603" t="s">
        <v>81</v>
      </c>
      <c r="AE7" s="1603">
        <v>6</v>
      </c>
      <c r="AF7" s="1603"/>
      <c r="AG7" s="1604">
        <f t="shared" si="2"/>
        <v>1500</v>
      </c>
      <c r="AH7" s="1605"/>
      <c r="AI7" s="1605">
        <f t="shared" ref="AI7:AI56" si="11">J7/L7</f>
        <v>20</v>
      </c>
      <c r="AJ7" s="1605" t="s">
        <v>64</v>
      </c>
      <c r="AK7" s="1616"/>
      <c r="AL7" s="1605">
        <f t="shared" si="3"/>
        <v>1500</v>
      </c>
      <c r="AM7" s="2185">
        <f t="shared" si="4"/>
        <v>285</v>
      </c>
      <c r="AN7" s="1622">
        <f t="shared" si="5"/>
        <v>180</v>
      </c>
      <c r="AO7" s="1622">
        <f t="shared" si="6"/>
        <v>180</v>
      </c>
      <c r="AP7" s="1622">
        <f t="shared" si="7"/>
        <v>360</v>
      </c>
      <c r="AQ7" s="1622">
        <f t="shared" si="8"/>
        <v>255</v>
      </c>
      <c r="AR7" s="1622">
        <f t="shared" si="9"/>
        <v>240</v>
      </c>
      <c r="AS7" s="1622"/>
      <c r="AT7" s="2192"/>
      <c r="AU7" s="1630" t="s">
        <v>4201</v>
      </c>
      <c r="AV7" s="2193" t="s">
        <v>4202</v>
      </c>
      <c r="AW7" s="1631"/>
      <c r="AX7" s="1632"/>
      <c r="AY7" s="1633"/>
      <c r="AZ7" s="1633"/>
      <c r="BA7" s="1633"/>
      <c r="BB7" s="1633"/>
      <c r="BC7" s="1633"/>
      <c r="BD7" s="1633"/>
      <c r="BE7" s="1633"/>
      <c r="BF7" s="1633"/>
      <c r="BG7" s="1633"/>
      <c r="BH7" s="1633"/>
      <c r="BI7" s="1633"/>
      <c r="BJ7" s="1633"/>
      <c r="BK7" s="1633"/>
      <c r="BL7" s="1633"/>
      <c r="BM7" s="1633"/>
      <c r="BN7" s="1633"/>
      <c r="BO7" s="1633"/>
      <c r="BP7" s="1633"/>
      <c r="BQ7" s="1633"/>
      <c r="BR7" s="1633"/>
      <c r="BS7" s="1633"/>
      <c r="BT7" s="1633"/>
      <c r="BU7" s="1633"/>
      <c r="BV7" s="1633"/>
      <c r="BW7" s="1633"/>
      <c r="BX7" s="1633"/>
      <c r="BY7" s="1633"/>
      <c r="BZ7" s="1633"/>
      <c r="CA7" s="1633"/>
      <c r="CB7" s="1633"/>
      <c r="CC7" s="1633"/>
      <c r="CD7" s="1633"/>
      <c r="CE7" s="1633"/>
      <c r="CF7" s="1633"/>
      <c r="CG7" s="1633"/>
      <c r="CH7" s="1633"/>
      <c r="CI7" s="1633"/>
      <c r="CJ7" s="1633"/>
      <c r="CK7" s="1633"/>
      <c r="CL7" s="1633"/>
      <c r="CM7" s="1633"/>
      <c r="CN7" s="1633"/>
      <c r="CO7" s="1633"/>
      <c r="CP7" s="1633"/>
      <c r="CQ7" s="1633"/>
      <c r="CR7" s="1633"/>
      <c r="CS7" s="1633"/>
      <c r="CT7" s="1633"/>
      <c r="CU7" s="1633"/>
      <c r="CV7" s="1633"/>
      <c r="CW7" s="1633"/>
      <c r="CX7" s="1633"/>
      <c r="CY7" s="1633"/>
      <c r="CZ7" s="1633"/>
      <c r="DA7" s="1633"/>
      <c r="DB7" s="1633"/>
      <c r="DC7" s="1633"/>
      <c r="DD7" s="1633"/>
      <c r="DE7" s="1633"/>
      <c r="DF7" s="1633"/>
      <c r="DG7" s="1633"/>
      <c r="DH7" s="1633"/>
      <c r="DI7" s="1633"/>
      <c r="DJ7" s="1633"/>
      <c r="DK7" s="1633"/>
      <c r="DL7" s="1633"/>
      <c r="DM7" s="1633"/>
      <c r="DN7" s="1633"/>
      <c r="DO7" s="1633"/>
      <c r="DP7" s="1633"/>
      <c r="DQ7" s="1633"/>
      <c r="DR7" s="1633"/>
      <c r="DS7" s="1633"/>
      <c r="DT7" s="1633"/>
      <c r="DU7" s="1633"/>
      <c r="DV7" s="1633"/>
      <c r="DW7" s="1633"/>
      <c r="DX7" s="1633"/>
      <c r="DY7" s="1633"/>
      <c r="DZ7" s="1633"/>
      <c r="EA7" s="1633"/>
      <c r="EB7" s="1633"/>
      <c r="EC7" s="1633"/>
      <c r="ED7" s="1633"/>
      <c r="EE7" s="1633"/>
      <c r="EF7" s="1633"/>
      <c r="EG7" s="1633"/>
      <c r="EH7" s="1633"/>
      <c r="EI7" s="1633"/>
      <c r="EJ7" s="1633"/>
      <c r="EK7" s="1633"/>
      <c r="EL7" s="1633"/>
      <c r="EM7" s="1633"/>
      <c r="EN7" s="1633"/>
      <c r="EO7" s="1633"/>
      <c r="EP7" s="1633"/>
      <c r="EQ7" s="1633"/>
      <c r="ER7" s="1633"/>
      <c r="ES7" s="1633"/>
      <c r="ET7" s="1633"/>
      <c r="EU7" s="1633"/>
      <c r="EV7" s="1633"/>
      <c r="EW7" s="1633"/>
      <c r="EX7" s="1633"/>
      <c r="EY7" s="1633"/>
      <c r="EZ7" s="1633"/>
      <c r="FA7" s="1633"/>
      <c r="FB7" s="1633"/>
      <c r="FC7" s="1633"/>
      <c r="FD7" s="1633"/>
      <c r="FE7" s="1633"/>
      <c r="FF7" s="1633"/>
      <c r="FG7" s="1633"/>
      <c r="FH7" s="1633"/>
      <c r="FI7" s="1633"/>
      <c r="FJ7" s="1633"/>
      <c r="FK7" s="1633"/>
      <c r="FL7" s="1633"/>
      <c r="FM7" s="1633"/>
      <c r="FN7" s="1633"/>
      <c r="FO7" s="1633"/>
      <c r="FP7" s="1633"/>
      <c r="FQ7" s="1633"/>
      <c r="FR7" s="1633"/>
      <c r="FS7" s="1633"/>
      <c r="FT7" s="1633"/>
      <c r="FU7" s="1633"/>
      <c r="FV7" s="1633"/>
      <c r="FW7" s="1633"/>
      <c r="FX7" s="1633"/>
      <c r="FY7" s="1633"/>
      <c r="FZ7" s="1633"/>
      <c r="GA7" s="1633"/>
      <c r="GB7" s="1633"/>
      <c r="GC7" s="1633"/>
      <c r="GD7" s="1633"/>
      <c r="GE7" s="1633"/>
      <c r="GF7" s="1633"/>
      <c r="GG7" s="1633"/>
      <c r="GH7" s="1633"/>
      <c r="GI7" s="1633"/>
      <c r="GJ7" s="1633"/>
      <c r="GK7" s="1633"/>
      <c r="GL7" s="1633"/>
      <c r="GM7" s="1633"/>
      <c r="GN7" s="1633"/>
      <c r="GO7" s="1633"/>
      <c r="GP7" s="1633"/>
      <c r="GQ7" s="1633"/>
      <c r="GR7" s="1633"/>
      <c r="GS7" s="1633"/>
      <c r="GT7" s="1633"/>
      <c r="GU7" s="1633"/>
      <c r="GV7" s="1633"/>
      <c r="GW7" s="1633"/>
      <c r="GX7" s="1633"/>
      <c r="GY7" s="1633"/>
      <c r="GZ7" s="1633"/>
      <c r="HA7" s="1633"/>
      <c r="HB7" s="1633"/>
      <c r="HC7" s="1633"/>
      <c r="HD7" s="1633"/>
      <c r="HE7" s="1633"/>
      <c r="HF7" s="1633"/>
      <c r="HG7" s="1633"/>
      <c r="HH7" s="1633"/>
      <c r="HI7" s="1633"/>
      <c r="HJ7" s="1633"/>
      <c r="HK7" s="1633"/>
      <c r="HL7" s="1633"/>
      <c r="HM7" s="1633"/>
      <c r="HN7" s="1633"/>
      <c r="HO7" s="1633"/>
      <c r="HP7" s="1633"/>
      <c r="HQ7" s="1633"/>
      <c r="HR7" s="1633"/>
      <c r="HS7" s="1633"/>
      <c r="HT7" s="1633"/>
      <c r="HU7" s="1633"/>
      <c r="HV7" s="1633"/>
      <c r="HW7" s="1633"/>
      <c r="HX7" s="1633"/>
      <c r="HY7" s="1633"/>
      <c r="HZ7" s="1633"/>
      <c r="IA7" s="1633"/>
      <c r="IB7" s="1633"/>
      <c r="IC7" s="1633"/>
      <c r="ID7" s="1633"/>
      <c r="IE7" s="1633"/>
      <c r="IF7" s="1633"/>
      <c r="IG7" s="1633"/>
      <c r="IH7" s="1633"/>
      <c r="II7" s="1633"/>
      <c r="IJ7" s="1633"/>
      <c r="IK7" s="1633"/>
      <c r="IL7" s="1633"/>
      <c r="IM7" s="1633"/>
      <c r="IN7" s="1633"/>
      <c r="IO7" s="1633"/>
      <c r="IP7" s="1633"/>
      <c r="IQ7" s="1633"/>
      <c r="IR7" s="1633"/>
      <c r="IS7" s="1633"/>
      <c r="IT7" s="1633"/>
      <c r="IU7" s="1633"/>
      <c r="IV7" s="1633"/>
      <c r="IW7" s="1633"/>
      <c r="IX7" s="1633"/>
      <c r="IY7" s="1633"/>
      <c r="IZ7" s="1633"/>
      <c r="JA7" s="1633"/>
      <c r="JB7" s="1633"/>
      <c r="JC7" s="1633"/>
      <c r="JD7" s="1633"/>
      <c r="JE7" s="1633"/>
      <c r="JF7" s="1633"/>
      <c r="JG7" s="1633"/>
      <c r="JH7" s="1633"/>
      <c r="JI7" s="1633"/>
      <c r="JJ7" s="1633"/>
      <c r="JK7" s="1633"/>
      <c r="JL7" s="1633"/>
      <c r="JM7" s="1633"/>
      <c r="JN7" s="1633"/>
      <c r="JO7" s="1633"/>
      <c r="JP7" s="1633"/>
      <c r="JQ7" s="1633"/>
      <c r="JR7" s="1633"/>
      <c r="JS7" s="1633"/>
      <c r="JT7" s="1633"/>
      <c r="JU7" s="1633"/>
      <c r="JV7" s="1633"/>
      <c r="JW7" s="1633"/>
      <c r="JX7" s="1633"/>
      <c r="JY7" s="1633"/>
      <c r="JZ7" s="1633"/>
      <c r="KA7" s="1633"/>
      <c r="KB7" s="1633"/>
      <c r="KC7" s="1633"/>
      <c r="KD7" s="1633"/>
      <c r="KE7" s="1633"/>
      <c r="KF7" s="1633"/>
      <c r="KG7" s="1633"/>
      <c r="KH7" s="1633"/>
      <c r="KI7" s="1633"/>
      <c r="KJ7" s="1633"/>
      <c r="KK7" s="1633"/>
      <c r="KL7" s="1633"/>
      <c r="KM7" s="1633"/>
      <c r="KN7" s="1633"/>
      <c r="KO7" s="1633"/>
      <c r="KP7" s="1633"/>
      <c r="KQ7" s="1633"/>
      <c r="KR7" s="1633"/>
      <c r="KS7" s="1633"/>
      <c r="KT7" s="1633"/>
      <c r="KU7" s="1633"/>
      <c r="KV7" s="1633"/>
      <c r="KW7" s="1633"/>
      <c r="KX7" s="1633"/>
      <c r="KY7" s="1633"/>
      <c r="KZ7" s="1633"/>
      <c r="LA7" s="1633"/>
      <c r="LB7" s="1633"/>
      <c r="LC7" s="1633"/>
      <c r="LD7" s="1633"/>
      <c r="LE7" s="1642"/>
      <c r="LF7" s="1642"/>
      <c r="LG7" s="1642"/>
      <c r="LH7" s="1642"/>
      <c r="LI7" s="1642"/>
      <c r="LJ7" s="1642"/>
      <c r="LK7" s="1642"/>
      <c r="LL7" s="1643"/>
    </row>
    <row r="8" s="2140" customFormat="1" ht="47" customHeight="1" spans="1:324">
      <c r="A8" s="2147">
        <v>45805</v>
      </c>
      <c r="B8" s="2148" t="s">
        <v>3601</v>
      </c>
      <c r="C8" s="2149" t="s">
        <v>342</v>
      </c>
      <c r="D8" s="2150">
        <v>4500168147</v>
      </c>
      <c r="E8" s="2151" t="s">
        <v>4207</v>
      </c>
      <c r="F8" s="2150" t="s">
        <v>4208</v>
      </c>
      <c r="G8" s="2152" t="s">
        <v>4196</v>
      </c>
      <c r="H8" s="2152" t="s">
        <v>4196</v>
      </c>
      <c r="I8" s="2162" t="s">
        <v>4197</v>
      </c>
      <c r="J8" s="1522">
        <v>3150</v>
      </c>
      <c r="K8" s="1534">
        <v>0</v>
      </c>
      <c r="L8" s="1534">
        <v>75</v>
      </c>
      <c r="M8" s="1534">
        <f t="shared" si="0"/>
        <v>42</v>
      </c>
      <c r="N8" s="2163">
        <v>45889</v>
      </c>
      <c r="O8" s="2163">
        <f t="shared" si="10"/>
        <v>45887</v>
      </c>
      <c r="P8" s="1526" t="s">
        <v>4209</v>
      </c>
      <c r="Q8" s="1554" t="s">
        <v>78</v>
      </c>
      <c r="R8" s="2167"/>
      <c r="S8" s="2167"/>
      <c r="T8" s="1557" t="s">
        <v>168</v>
      </c>
      <c r="U8" s="1578" t="s">
        <v>88</v>
      </c>
      <c r="V8" s="1578" t="s">
        <v>4210</v>
      </c>
      <c r="W8" s="1579" t="s">
        <v>4198</v>
      </c>
      <c r="X8" s="1578"/>
      <c r="Y8" s="2176" t="s">
        <v>4199</v>
      </c>
      <c r="Z8" s="2173" t="s">
        <v>348</v>
      </c>
      <c r="AA8" s="2174">
        <v>273.57</v>
      </c>
      <c r="AB8" s="2175">
        <f t="shared" si="1"/>
        <v>11489.94</v>
      </c>
      <c r="AC8" s="1602" t="s">
        <v>4211</v>
      </c>
      <c r="AD8" s="1603" t="s">
        <v>81</v>
      </c>
      <c r="AE8" s="1603">
        <v>6</v>
      </c>
      <c r="AF8" s="1603"/>
      <c r="AG8" s="1604">
        <f t="shared" si="2"/>
        <v>3150</v>
      </c>
      <c r="AH8" s="1605"/>
      <c r="AI8" s="1605">
        <f t="shared" si="11"/>
        <v>42</v>
      </c>
      <c r="AJ8" s="1605" t="s">
        <v>64</v>
      </c>
      <c r="AK8" s="1616"/>
      <c r="AL8" s="1605">
        <f t="shared" si="3"/>
        <v>3150</v>
      </c>
      <c r="AM8" s="2185">
        <f t="shared" si="4"/>
        <v>598.5</v>
      </c>
      <c r="AN8" s="1622">
        <f t="shared" si="5"/>
        <v>378</v>
      </c>
      <c r="AO8" s="1622">
        <f t="shared" si="6"/>
        <v>378</v>
      </c>
      <c r="AP8" s="1622">
        <f t="shared" si="7"/>
        <v>756</v>
      </c>
      <c r="AQ8" s="1622">
        <f t="shared" si="8"/>
        <v>535.5</v>
      </c>
      <c r="AR8" s="1622">
        <f t="shared" si="9"/>
        <v>504</v>
      </c>
      <c r="AS8" s="1622"/>
      <c r="AT8" s="2192"/>
      <c r="AU8" s="1630" t="s">
        <v>4201</v>
      </c>
      <c r="AV8" s="2193" t="s">
        <v>4202</v>
      </c>
      <c r="AW8" s="1631"/>
      <c r="AX8" s="1632"/>
      <c r="AY8" s="1633"/>
      <c r="AZ8" s="1633"/>
      <c r="BA8" s="1633"/>
      <c r="BB8" s="1633"/>
      <c r="BC8" s="1633"/>
      <c r="BD8" s="1633"/>
      <c r="BE8" s="1633"/>
      <c r="BF8" s="1633"/>
      <c r="BG8" s="1633"/>
      <c r="BH8" s="1633"/>
      <c r="BI8" s="1633"/>
      <c r="BJ8" s="1633"/>
      <c r="BK8" s="1633"/>
      <c r="BL8" s="1633"/>
      <c r="BM8" s="1633"/>
      <c r="BN8" s="1633"/>
      <c r="BO8" s="1633"/>
      <c r="BP8" s="1633"/>
      <c r="BQ8" s="1633"/>
      <c r="BR8" s="1633"/>
      <c r="BS8" s="1633"/>
      <c r="BT8" s="1633"/>
      <c r="BU8" s="1633"/>
      <c r="BV8" s="1633"/>
      <c r="BW8" s="1633"/>
      <c r="BX8" s="1633"/>
      <c r="BY8" s="1633"/>
      <c r="BZ8" s="1633"/>
      <c r="CA8" s="1633"/>
      <c r="CB8" s="1633"/>
      <c r="CC8" s="1633"/>
      <c r="CD8" s="1633"/>
      <c r="CE8" s="1633"/>
      <c r="CF8" s="1633"/>
      <c r="CG8" s="1633"/>
      <c r="CH8" s="1633"/>
      <c r="CI8" s="1633"/>
      <c r="CJ8" s="1633"/>
      <c r="CK8" s="1633"/>
      <c r="CL8" s="1633"/>
      <c r="CM8" s="1633"/>
      <c r="CN8" s="1633"/>
      <c r="CO8" s="1633"/>
      <c r="CP8" s="1633"/>
      <c r="CQ8" s="1633"/>
      <c r="CR8" s="1633"/>
      <c r="CS8" s="1633"/>
      <c r="CT8" s="1633"/>
      <c r="CU8" s="1633"/>
      <c r="CV8" s="1633"/>
      <c r="CW8" s="1633"/>
      <c r="CX8" s="1633"/>
      <c r="CY8" s="1633"/>
      <c r="CZ8" s="1633"/>
      <c r="DA8" s="1633"/>
      <c r="DB8" s="1633"/>
      <c r="DC8" s="1633"/>
      <c r="DD8" s="1633"/>
      <c r="DE8" s="1633"/>
      <c r="DF8" s="1633"/>
      <c r="DG8" s="1633"/>
      <c r="DH8" s="1633"/>
      <c r="DI8" s="1633"/>
      <c r="DJ8" s="1633"/>
      <c r="DK8" s="1633"/>
      <c r="DL8" s="1633"/>
      <c r="DM8" s="1633"/>
      <c r="DN8" s="1633"/>
      <c r="DO8" s="1633"/>
      <c r="DP8" s="1633"/>
      <c r="DQ8" s="1633"/>
      <c r="DR8" s="1633"/>
      <c r="DS8" s="1633"/>
      <c r="DT8" s="1633"/>
      <c r="DU8" s="1633"/>
      <c r="DV8" s="1633"/>
      <c r="DW8" s="1633"/>
      <c r="DX8" s="1633"/>
      <c r="DY8" s="1633"/>
      <c r="DZ8" s="1633"/>
      <c r="EA8" s="1633"/>
      <c r="EB8" s="1633"/>
      <c r="EC8" s="1633"/>
      <c r="ED8" s="1633"/>
      <c r="EE8" s="1633"/>
      <c r="EF8" s="1633"/>
      <c r="EG8" s="1633"/>
      <c r="EH8" s="1633"/>
      <c r="EI8" s="1633"/>
      <c r="EJ8" s="1633"/>
      <c r="EK8" s="1633"/>
      <c r="EL8" s="1633"/>
      <c r="EM8" s="1633"/>
      <c r="EN8" s="1633"/>
      <c r="EO8" s="1633"/>
      <c r="EP8" s="1633"/>
      <c r="EQ8" s="1633"/>
      <c r="ER8" s="1633"/>
      <c r="ES8" s="1633"/>
      <c r="ET8" s="1633"/>
      <c r="EU8" s="1633"/>
      <c r="EV8" s="1633"/>
      <c r="EW8" s="1633"/>
      <c r="EX8" s="1633"/>
      <c r="EY8" s="1633"/>
      <c r="EZ8" s="1633"/>
      <c r="FA8" s="1633"/>
      <c r="FB8" s="1633"/>
      <c r="FC8" s="1633"/>
      <c r="FD8" s="1633"/>
      <c r="FE8" s="1633"/>
      <c r="FF8" s="1633"/>
      <c r="FG8" s="1633"/>
      <c r="FH8" s="1633"/>
      <c r="FI8" s="1633"/>
      <c r="FJ8" s="1633"/>
      <c r="FK8" s="1633"/>
      <c r="FL8" s="1633"/>
      <c r="FM8" s="1633"/>
      <c r="FN8" s="1633"/>
      <c r="FO8" s="1633"/>
      <c r="FP8" s="1633"/>
      <c r="FQ8" s="1633"/>
      <c r="FR8" s="1633"/>
      <c r="FS8" s="1633"/>
      <c r="FT8" s="1633"/>
      <c r="FU8" s="1633"/>
      <c r="FV8" s="1633"/>
      <c r="FW8" s="1633"/>
      <c r="FX8" s="1633"/>
      <c r="FY8" s="1633"/>
      <c r="FZ8" s="1633"/>
      <c r="GA8" s="1633"/>
      <c r="GB8" s="1633"/>
      <c r="GC8" s="1633"/>
      <c r="GD8" s="1633"/>
      <c r="GE8" s="1633"/>
      <c r="GF8" s="1633"/>
      <c r="GG8" s="1633"/>
      <c r="GH8" s="1633"/>
      <c r="GI8" s="1633"/>
      <c r="GJ8" s="1633"/>
      <c r="GK8" s="1633"/>
      <c r="GL8" s="1633"/>
      <c r="GM8" s="1633"/>
      <c r="GN8" s="1633"/>
      <c r="GO8" s="1633"/>
      <c r="GP8" s="1633"/>
      <c r="GQ8" s="1633"/>
      <c r="GR8" s="1633"/>
      <c r="GS8" s="1633"/>
      <c r="GT8" s="1633"/>
      <c r="GU8" s="1633"/>
      <c r="GV8" s="1633"/>
      <c r="GW8" s="1633"/>
      <c r="GX8" s="1633"/>
      <c r="GY8" s="1633"/>
      <c r="GZ8" s="1633"/>
      <c r="HA8" s="1633"/>
      <c r="HB8" s="1633"/>
      <c r="HC8" s="1633"/>
      <c r="HD8" s="1633"/>
      <c r="HE8" s="1633"/>
      <c r="HF8" s="1633"/>
      <c r="HG8" s="1633"/>
      <c r="HH8" s="1633"/>
      <c r="HI8" s="1633"/>
      <c r="HJ8" s="1633"/>
      <c r="HK8" s="1633"/>
      <c r="HL8" s="1633"/>
      <c r="HM8" s="1633"/>
      <c r="HN8" s="1633"/>
      <c r="HO8" s="1633"/>
      <c r="HP8" s="1633"/>
      <c r="HQ8" s="1633"/>
      <c r="HR8" s="1633"/>
      <c r="HS8" s="1633"/>
      <c r="HT8" s="1633"/>
      <c r="HU8" s="1633"/>
      <c r="HV8" s="1633"/>
      <c r="HW8" s="1633"/>
      <c r="HX8" s="1633"/>
      <c r="HY8" s="1633"/>
      <c r="HZ8" s="1633"/>
      <c r="IA8" s="1633"/>
      <c r="IB8" s="1633"/>
      <c r="IC8" s="1633"/>
      <c r="ID8" s="1633"/>
      <c r="IE8" s="1633"/>
      <c r="IF8" s="1633"/>
      <c r="IG8" s="1633"/>
      <c r="IH8" s="1633"/>
      <c r="II8" s="1633"/>
      <c r="IJ8" s="1633"/>
      <c r="IK8" s="1633"/>
      <c r="IL8" s="1633"/>
      <c r="IM8" s="1633"/>
      <c r="IN8" s="1633"/>
      <c r="IO8" s="1633"/>
      <c r="IP8" s="1633"/>
      <c r="IQ8" s="1633"/>
      <c r="IR8" s="1633"/>
      <c r="IS8" s="1633"/>
      <c r="IT8" s="1633"/>
      <c r="IU8" s="1633"/>
      <c r="IV8" s="1633"/>
      <c r="IW8" s="1633"/>
      <c r="IX8" s="1633"/>
      <c r="IY8" s="1633"/>
      <c r="IZ8" s="1633"/>
      <c r="JA8" s="1633"/>
      <c r="JB8" s="1633"/>
      <c r="JC8" s="1633"/>
      <c r="JD8" s="1633"/>
      <c r="JE8" s="1633"/>
      <c r="JF8" s="1633"/>
      <c r="JG8" s="1633"/>
      <c r="JH8" s="1633"/>
      <c r="JI8" s="1633"/>
      <c r="JJ8" s="1633"/>
      <c r="JK8" s="1633"/>
      <c r="JL8" s="1633"/>
      <c r="JM8" s="1633"/>
      <c r="JN8" s="1633"/>
      <c r="JO8" s="1633"/>
      <c r="JP8" s="1633"/>
      <c r="JQ8" s="1633"/>
      <c r="JR8" s="1633"/>
      <c r="JS8" s="1633"/>
      <c r="JT8" s="1633"/>
      <c r="JU8" s="1633"/>
      <c r="JV8" s="1633"/>
      <c r="JW8" s="1633"/>
      <c r="JX8" s="1633"/>
      <c r="JY8" s="1633"/>
      <c r="JZ8" s="1633"/>
      <c r="KA8" s="1633"/>
      <c r="KB8" s="1633"/>
      <c r="KC8" s="1633"/>
      <c r="KD8" s="1633"/>
      <c r="KE8" s="1633"/>
      <c r="KF8" s="1633"/>
      <c r="KG8" s="1633"/>
      <c r="KH8" s="1633"/>
      <c r="KI8" s="1633"/>
      <c r="KJ8" s="1633"/>
      <c r="KK8" s="1633"/>
      <c r="KL8" s="1633"/>
      <c r="KM8" s="1633"/>
      <c r="KN8" s="1633"/>
      <c r="KO8" s="1633"/>
      <c r="KP8" s="1633"/>
      <c r="KQ8" s="1633"/>
      <c r="KR8" s="1633"/>
      <c r="KS8" s="1633"/>
      <c r="KT8" s="1633"/>
      <c r="KU8" s="1633"/>
      <c r="KV8" s="1633"/>
      <c r="KW8" s="1633"/>
      <c r="KX8" s="1633"/>
      <c r="KY8" s="1633"/>
      <c r="KZ8" s="1633"/>
      <c r="LA8" s="1633"/>
      <c r="LB8" s="1633"/>
      <c r="LC8" s="1633"/>
      <c r="LD8" s="1633"/>
      <c r="LE8" s="1642"/>
      <c r="LF8" s="1642"/>
      <c r="LG8" s="1642"/>
      <c r="LH8" s="1642"/>
      <c r="LI8" s="1642"/>
      <c r="LJ8" s="1642"/>
      <c r="LK8" s="1642"/>
      <c r="LL8" s="1643"/>
    </row>
    <row r="9" s="2140" customFormat="1" ht="47" customHeight="1" spans="1:324">
      <c r="A9" s="2147">
        <v>45805</v>
      </c>
      <c r="B9" s="2148" t="s">
        <v>3601</v>
      </c>
      <c r="C9" s="2149" t="s">
        <v>342</v>
      </c>
      <c r="D9" s="2150">
        <v>4500168147</v>
      </c>
      <c r="E9" s="2151" t="s">
        <v>4212</v>
      </c>
      <c r="F9" s="2150" t="s">
        <v>4213</v>
      </c>
      <c r="G9" s="2152" t="s">
        <v>4196</v>
      </c>
      <c r="H9" s="2152" t="s">
        <v>4196</v>
      </c>
      <c r="I9" s="2162" t="s">
        <v>4197</v>
      </c>
      <c r="J9" s="1522">
        <v>1500</v>
      </c>
      <c r="K9" s="1534">
        <v>0</v>
      </c>
      <c r="L9" s="1534">
        <v>75</v>
      </c>
      <c r="M9" s="1534">
        <f t="shared" si="0"/>
        <v>20</v>
      </c>
      <c r="N9" s="2163">
        <v>45889</v>
      </c>
      <c r="O9" s="2163">
        <f t="shared" si="10"/>
        <v>45887</v>
      </c>
      <c r="P9" s="1526"/>
      <c r="Q9" s="1554" t="s">
        <v>78</v>
      </c>
      <c r="R9" s="2167"/>
      <c r="S9" s="2167"/>
      <c r="T9" s="1557" t="s">
        <v>168</v>
      </c>
      <c r="U9" s="1578" t="s">
        <v>88</v>
      </c>
      <c r="V9" s="1578" t="s">
        <v>4210</v>
      </c>
      <c r="W9" s="1579" t="s">
        <v>4198</v>
      </c>
      <c r="X9" s="1578"/>
      <c r="Y9" s="2176" t="s">
        <v>4199</v>
      </c>
      <c r="Z9" s="2173" t="s">
        <v>348</v>
      </c>
      <c r="AA9" s="2174">
        <v>273.57</v>
      </c>
      <c r="AB9" s="2175">
        <f t="shared" si="1"/>
        <v>5471.4</v>
      </c>
      <c r="AC9" s="1602" t="s">
        <v>4211</v>
      </c>
      <c r="AD9" s="1603" t="s">
        <v>81</v>
      </c>
      <c r="AE9" s="1603">
        <v>6</v>
      </c>
      <c r="AF9" s="1603"/>
      <c r="AG9" s="1604">
        <f t="shared" si="2"/>
        <v>1500</v>
      </c>
      <c r="AH9" s="1605"/>
      <c r="AI9" s="1605">
        <f t="shared" si="11"/>
        <v>20</v>
      </c>
      <c r="AJ9" s="1605" t="s">
        <v>64</v>
      </c>
      <c r="AK9" s="1616"/>
      <c r="AL9" s="1605">
        <f t="shared" si="3"/>
        <v>1500</v>
      </c>
      <c r="AM9" s="2185">
        <f t="shared" si="4"/>
        <v>285</v>
      </c>
      <c r="AN9" s="1622">
        <f t="shared" si="5"/>
        <v>180</v>
      </c>
      <c r="AO9" s="1622">
        <f t="shared" si="6"/>
        <v>180</v>
      </c>
      <c r="AP9" s="1622">
        <f t="shared" si="7"/>
        <v>360</v>
      </c>
      <c r="AQ9" s="1622">
        <f t="shared" si="8"/>
        <v>255</v>
      </c>
      <c r="AR9" s="1622">
        <f t="shared" si="9"/>
        <v>240</v>
      </c>
      <c r="AS9" s="1622"/>
      <c r="AT9" s="2192"/>
      <c r="AU9" s="1630" t="s">
        <v>4201</v>
      </c>
      <c r="AV9" s="2193" t="s">
        <v>4202</v>
      </c>
      <c r="AW9" s="1631"/>
      <c r="AX9" s="1632"/>
      <c r="AY9" s="1633"/>
      <c r="AZ9" s="1633"/>
      <c r="BA9" s="1633"/>
      <c r="BB9" s="1633"/>
      <c r="BC9" s="1633"/>
      <c r="BD9" s="1633"/>
      <c r="BE9" s="1633"/>
      <c r="BF9" s="1633"/>
      <c r="BG9" s="1633"/>
      <c r="BH9" s="1633"/>
      <c r="BI9" s="1633"/>
      <c r="BJ9" s="1633"/>
      <c r="BK9" s="1633"/>
      <c r="BL9" s="1633"/>
      <c r="BM9" s="1633"/>
      <c r="BN9" s="1633"/>
      <c r="BO9" s="1633"/>
      <c r="BP9" s="1633"/>
      <c r="BQ9" s="1633"/>
      <c r="BR9" s="1633"/>
      <c r="BS9" s="1633"/>
      <c r="BT9" s="1633"/>
      <c r="BU9" s="1633"/>
      <c r="BV9" s="1633"/>
      <c r="BW9" s="1633"/>
      <c r="BX9" s="1633"/>
      <c r="BY9" s="1633"/>
      <c r="BZ9" s="1633"/>
      <c r="CA9" s="1633"/>
      <c r="CB9" s="1633"/>
      <c r="CC9" s="1633"/>
      <c r="CD9" s="1633"/>
      <c r="CE9" s="1633"/>
      <c r="CF9" s="1633"/>
      <c r="CG9" s="1633"/>
      <c r="CH9" s="1633"/>
      <c r="CI9" s="1633"/>
      <c r="CJ9" s="1633"/>
      <c r="CK9" s="1633"/>
      <c r="CL9" s="1633"/>
      <c r="CM9" s="1633"/>
      <c r="CN9" s="1633"/>
      <c r="CO9" s="1633"/>
      <c r="CP9" s="1633"/>
      <c r="CQ9" s="1633"/>
      <c r="CR9" s="1633"/>
      <c r="CS9" s="1633"/>
      <c r="CT9" s="1633"/>
      <c r="CU9" s="1633"/>
      <c r="CV9" s="1633"/>
      <c r="CW9" s="1633"/>
      <c r="CX9" s="1633"/>
      <c r="CY9" s="1633"/>
      <c r="CZ9" s="1633"/>
      <c r="DA9" s="1633"/>
      <c r="DB9" s="1633"/>
      <c r="DC9" s="1633"/>
      <c r="DD9" s="1633"/>
      <c r="DE9" s="1633"/>
      <c r="DF9" s="1633"/>
      <c r="DG9" s="1633"/>
      <c r="DH9" s="1633"/>
      <c r="DI9" s="1633"/>
      <c r="DJ9" s="1633"/>
      <c r="DK9" s="1633"/>
      <c r="DL9" s="1633"/>
      <c r="DM9" s="1633"/>
      <c r="DN9" s="1633"/>
      <c r="DO9" s="1633"/>
      <c r="DP9" s="1633"/>
      <c r="DQ9" s="1633"/>
      <c r="DR9" s="1633"/>
      <c r="DS9" s="1633"/>
      <c r="DT9" s="1633"/>
      <c r="DU9" s="1633"/>
      <c r="DV9" s="1633"/>
      <c r="DW9" s="1633"/>
      <c r="DX9" s="1633"/>
      <c r="DY9" s="1633"/>
      <c r="DZ9" s="1633"/>
      <c r="EA9" s="1633"/>
      <c r="EB9" s="1633"/>
      <c r="EC9" s="1633"/>
      <c r="ED9" s="1633"/>
      <c r="EE9" s="1633"/>
      <c r="EF9" s="1633"/>
      <c r="EG9" s="1633"/>
      <c r="EH9" s="1633"/>
      <c r="EI9" s="1633"/>
      <c r="EJ9" s="1633"/>
      <c r="EK9" s="1633"/>
      <c r="EL9" s="1633"/>
      <c r="EM9" s="1633"/>
      <c r="EN9" s="1633"/>
      <c r="EO9" s="1633"/>
      <c r="EP9" s="1633"/>
      <c r="EQ9" s="1633"/>
      <c r="ER9" s="1633"/>
      <c r="ES9" s="1633"/>
      <c r="ET9" s="1633"/>
      <c r="EU9" s="1633"/>
      <c r="EV9" s="1633"/>
      <c r="EW9" s="1633"/>
      <c r="EX9" s="1633"/>
      <c r="EY9" s="1633"/>
      <c r="EZ9" s="1633"/>
      <c r="FA9" s="1633"/>
      <c r="FB9" s="1633"/>
      <c r="FC9" s="1633"/>
      <c r="FD9" s="1633"/>
      <c r="FE9" s="1633"/>
      <c r="FF9" s="1633"/>
      <c r="FG9" s="1633"/>
      <c r="FH9" s="1633"/>
      <c r="FI9" s="1633"/>
      <c r="FJ9" s="1633"/>
      <c r="FK9" s="1633"/>
      <c r="FL9" s="1633"/>
      <c r="FM9" s="1633"/>
      <c r="FN9" s="1633"/>
      <c r="FO9" s="1633"/>
      <c r="FP9" s="1633"/>
      <c r="FQ9" s="1633"/>
      <c r="FR9" s="1633"/>
      <c r="FS9" s="1633"/>
      <c r="FT9" s="1633"/>
      <c r="FU9" s="1633"/>
      <c r="FV9" s="1633"/>
      <c r="FW9" s="1633"/>
      <c r="FX9" s="1633"/>
      <c r="FY9" s="1633"/>
      <c r="FZ9" s="1633"/>
      <c r="GA9" s="1633"/>
      <c r="GB9" s="1633"/>
      <c r="GC9" s="1633"/>
      <c r="GD9" s="1633"/>
      <c r="GE9" s="1633"/>
      <c r="GF9" s="1633"/>
      <c r="GG9" s="1633"/>
      <c r="GH9" s="1633"/>
      <c r="GI9" s="1633"/>
      <c r="GJ9" s="1633"/>
      <c r="GK9" s="1633"/>
      <c r="GL9" s="1633"/>
      <c r="GM9" s="1633"/>
      <c r="GN9" s="1633"/>
      <c r="GO9" s="1633"/>
      <c r="GP9" s="1633"/>
      <c r="GQ9" s="1633"/>
      <c r="GR9" s="1633"/>
      <c r="GS9" s="1633"/>
      <c r="GT9" s="1633"/>
      <c r="GU9" s="1633"/>
      <c r="GV9" s="1633"/>
      <c r="GW9" s="1633"/>
      <c r="GX9" s="1633"/>
      <c r="GY9" s="1633"/>
      <c r="GZ9" s="1633"/>
      <c r="HA9" s="1633"/>
      <c r="HB9" s="1633"/>
      <c r="HC9" s="1633"/>
      <c r="HD9" s="1633"/>
      <c r="HE9" s="1633"/>
      <c r="HF9" s="1633"/>
      <c r="HG9" s="1633"/>
      <c r="HH9" s="1633"/>
      <c r="HI9" s="1633"/>
      <c r="HJ9" s="1633"/>
      <c r="HK9" s="1633"/>
      <c r="HL9" s="1633"/>
      <c r="HM9" s="1633"/>
      <c r="HN9" s="1633"/>
      <c r="HO9" s="1633"/>
      <c r="HP9" s="1633"/>
      <c r="HQ9" s="1633"/>
      <c r="HR9" s="1633"/>
      <c r="HS9" s="1633"/>
      <c r="HT9" s="1633"/>
      <c r="HU9" s="1633"/>
      <c r="HV9" s="1633"/>
      <c r="HW9" s="1633"/>
      <c r="HX9" s="1633"/>
      <c r="HY9" s="1633"/>
      <c r="HZ9" s="1633"/>
      <c r="IA9" s="1633"/>
      <c r="IB9" s="1633"/>
      <c r="IC9" s="1633"/>
      <c r="ID9" s="1633"/>
      <c r="IE9" s="1633"/>
      <c r="IF9" s="1633"/>
      <c r="IG9" s="1633"/>
      <c r="IH9" s="1633"/>
      <c r="II9" s="1633"/>
      <c r="IJ9" s="1633"/>
      <c r="IK9" s="1633"/>
      <c r="IL9" s="1633"/>
      <c r="IM9" s="1633"/>
      <c r="IN9" s="1633"/>
      <c r="IO9" s="1633"/>
      <c r="IP9" s="1633"/>
      <c r="IQ9" s="1633"/>
      <c r="IR9" s="1633"/>
      <c r="IS9" s="1633"/>
      <c r="IT9" s="1633"/>
      <c r="IU9" s="1633"/>
      <c r="IV9" s="1633"/>
      <c r="IW9" s="1633"/>
      <c r="IX9" s="1633"/>
      <c r="IY9" s="1633"/>
      <c r="IZ9" s="1633"/>
      <c r="JA9" s="1633"/>
      <c r="JB9" s="1633"/>
      <c r="JC9" s="1633"/>
      <c r="JD9" s="1633"/>
      <c r="JE9" s="1633"/>
      <c r="JF9" s="1633"/>
      <c r="JG9" s="1633"/>
      <c r="JH9" s="1633"/>
      <c r="JI9" s="1633"/>
      <c r="JJ9" s="1633"/>
      <c r="JK9" s="1633"/>
      <c r="JL9" s="1633"/>
      <c r="JM9" s="1633"/>
      <c r="JN9" s="1633"/>
      <c r="JO9" s="1633"/>
      <c r="JP9" s="1633"/>
      <c r="JQ9" s="1633"/>
      <c r="JR9" s="1633"/>
      <c r="JS9" s="1633"/>
      <c r="JT9" s="1633"/>
      <c r="JU9" s="1633"/>
      <c r="JV9" s="1633"/>
      <c r="JW9" s="1633"/>
      <c r="JX9" s="1633"/>
      <c r="JY9" s="1633"/>
      <c r="JZ9" s="1633"/>
      <c r="KA9" s="1633"/>
      <c r="KB9" s="1633"/>
      <c r="KC9" s="1633"/>
      <c r="KD9" s="1633"/>
      <c r="KE9" s="1633"/>
      <c r="KF9" s="1633"/>
      <c r="KG9" s="1633"/>
      <c r="KH9" s="1633"/>
      <c r="KI9" s="1633"/>
      <c r="KJ9" s="1633"/>
      <c r="KK9" s="1633"/>
      <c r="KL9" s="1633"/>
      <c r="KM9" s="1633"/>
      <c r="KN9" s="1633"/>
      <c r="KO9" s="1633"/>
      <c r="KP9" s="1633"/>
      <c r="KQ9" s="1633"/>
      <c r="KR9" s="1633"/>
      <c r="KS9" s="1633"/>
      <c r="KT9" s="1633"/>
      <c r="KU9" s="1633"/>
      <c r="KV9" s="1633"/>
      <c r="KW9" s="1633"/>
      <c r="KX9" s="1633"/>
      <c r="KY9" s="1633"/>
      <c r="KZ9" s="1633"/>
      <c r="LA9" s="1633"/>
      <c r="LB9" s="1633"/>
      <c r="LC9" s="1633"/>
      <c r="LD9" s="1633"/>
      <c r="LE9" s="1642"/>
      <c r="LF9" s="1642"/>
      <c r="LG9" s="1642"/>
      <c r="LH9" s="1642"/>
      <c r="LI9" s="1642"/>
      <c r="LJ9" s="1642"/>
      <c r="LK9" s="1642"/>
      <c r="LL9" s="1643"/>
    </row>
    <row r="10" s="2140" customFormat="1" ht="47" customHeight="1" spans="1:324">
      <c r="A10" s="2147">
        <v>45805</v>
      </c>
      <c r="B10" s="2148" t="s">
        <v>3601</v>
      </c>
      <c r="C10" s="2149" t="s">
        <v>342</v>
      </c>
      <c r="D10" s="2150">
        <v>4500168148</v>
      </c>
      <c r="E10" s="2151" t="s">
        <v>4214</v>
      </c>
      <c r="F10" s="2150" t="s">
        <v>4215</v>
      </c>
      <c r="G10" s="2152" t="s">
        <v>4196</v>
      </c>
      <c r="H10" s="2152" t="s">
        <v>4196</v>
      </c>
      <c r="I10" s="2162" t="s">
        <v>4197</v>
      </c>
      <c r="J10" s="1522">
        <v>3150</v>
      </c>
      <c r="K10" s="1534">
        <v>0</v>
      </c>
      <c r="L10" s="1534">
        <v>75</v>
      </c>
      <c r="M10" s="1534">
        <f t="shared" si="0"/>
        <v>42</v>
      </c>
      <c r="N10" s="2163">
        <v>45894</v>
      </c>
      <c r="O10" s="2163">
        <f t="shared" si="10"/>
        <v>45892</v>
      </c>
      <c r="P10" s="1526"/>
      <c r="Q10" s="1554" t="s">
        <v>78</v>
      </c>
      <c r="R10" s="2167"/>
      <c r="S10" s="2167"/>
      <c r="T10" s="1557" t="s">
        <v>168</v>
      </c>
      <c r="U10" s="1578" t="s">
        <v>88</v>
      </c>
      <c r="V10" s="1578" t="s">
        <v>4210</v>
      </c>
      <c r="W10" s="1579" t="s">
        <v>4198</v>
      </c>
      <c r="X10" s="1578"/>
      <c r="Y10" s="2176" t="s">
        <v>4199</v>
      </c>
      <c r="Z10" s="2173" t="s">
        <v>348</v>
      </c>
      <c r="AA10" s="2174">
        <v>273.57</v>
      </c>
      <c r="AB10" s="2175">
        <f t="shared" si="1"/>
        <v>11489.94</v>
      </c>
      <c r="AC10" s="1602" t="s">
        <v>4216</v>
      </c>
      <c r="AD10" s="1603" t="s">
        <v>81</v>
      </c>
      <c r="AE10" s="1603">
        <v>6</v>
      </c>
      <c r="AF10" s="1603"/>
      <c r="AG10" s="1604">
        <f t="shared" si="2"/>
        <v>3150</v>
      </c>
      <c r="AH10" s="1605"/>
      <c r="AI10" s="1605">
        <f t="shared" si="11"/>
        <v>42</v>
      </c>
      <c r="AJ10" s="1605" t="s">
        <v>64</v>
      </c>
      <c r="AK10" s="1616"/>
      <c r="AL10" s="1605">
        <f t="shared" si="3"/>
        <v>3150</v>
      </c>
      <c r="AM10" s="2185">
        <f t="shared" si="4"/>
        <v>598.5</v>
      </c>
      <c r="AN10" s="1622">
        <f t="shared" si="5"/>
        <v>378</v>
      </c>
      <c r="AO10" s="1622">
        <f t="shared" si="6"/>
        <v>378</v>
      </c>
      <c r="AP10" s="1622">
        <f t="shared" si="7"/>
        <v>756</v>
      </c>
      <c r="AQ10" s="1622">
        <f t="shared" si="8"/>
        <v>535.5</v>
      </c>
      <c r="AR10" s="1622">
        <f t="shared" si="9"/>
        <v>504</v>
      </c>
      <c r="AS10" s="1622"/>
      <c r="AT10" s="2192"/>
      <c r="AU10" s="1630" t="s">
        <v>4201</v>
      </c>
      <c r="AV10" s="2193" t="s">
        <v>4202</v>
      </c>
      <c r="AW10" s="1631"/>
      <c r="AX10" s="1632"/>
      <c r="AY10" s="1633"/>
      <c r="AZ10" s="1633"/>
      <c r="BA10" s="1633"/>
      <c r="BB10" s="1633"/>
      <c r="BC10" s="1633"/>
      <c r="BD10" s="1633"/>
      <c r="BE10" s="1633"/>
      <c r="BF10" s="1633"/>
      <c r="BG10" s="1633"/>
      <c r="BH10" s="1633"/>
      <c r="BI10" s="1633"/>
      <c r="BJ10" s="1633"/>
      <c r="BK10" s="1633"/>
      <c r="BL10" s="1633"/>
      <c r="BM10" s="1633"/>
      <c r="BN10" s="1633"/>
      <c r="BO10" s="1633"/>
      <c r="BP10" s="1633"/>
      <c r="BQ10" s="1633"/>
      <c r="BR10" s="1633"/>
      <c r="BS10" s="1633"/>
      <c r="BT10" s="1633"/>
      <c r="BU10" s="1633"/>
      <c r="BV10" s="1633"/>
      <c r="BW10" s="1633"/>
      <c r="BX10" s="1633"/>
      <c r="BY10" s="1633"/>
      <c r="BZ10" s="1633"/>
      <c r="CA10" s="1633"/>
      <c r="CB10" s="1633"/>
      <c r="CC10" s="1633"/>
      <c r="CD10" s="1633"/>
      <c r="CE10" s="1633"/>
      <c r="CF10" s="1633"/>
      <c r="CG10" s="1633"/>
      <c r="CH10" s="1633"/>
      <c r="CI10" s="1633"/>
      <c r="CJ10" s="1633"/>
      <c r="CK10" s="1633"/>
      <c r="CL10" s="1633"/>
      <c r="CM10" s="1633"/>
      <c r="CN10" s="1633"/>
      <c r="CO10" s="1633"/>
      <c r="CP10" s="1633"/>
      <c r="CQ10" s="1633"/>
      <c r="CR10" s="1633"/>
      <c r="CS10" s="1633"/>
      <c r="CT10" s="1633"/>
      <c r="CU10" s="1633"/>
      <c r="CV10" s="1633"/>
      <c r="CW10" s="1633"/>
      <c r="CX10" s="1633"/>
      <c r="CY10" s="1633"/>
      <c r="CZ10" s="1633"/>
      <c r="DA10" s="1633"/>
      <c r="DB10" s="1633"/>
      <c r="DC10" s="1633"/>
      <c r="DD10" s="1633"/>
      <c r="DE10" s="1633"/>
      <c r="DF10" s="1633"/>
      <c r="DG10" s="1633"/>
      <c r="DH10" s="1633"/>
      <c r="DI10" s="1633"/>
      <c r="DJ10" s="1633"/>
      <c r="DK10" s="1633"/>
      <c r="DL10" s="1633"/>
      <c r="DM10" s="1633"/>
      <c r="DN10" s="1633"/>
      <c r="DO10" s="1633"/>
      <c r="DP10" s="1633"/>
      <c r="DQ10" s="1633"/>
      <c r="DR10" s="1633"/>
      <c r="DS10" s="1633"/>
      <c r="DT10" s="1633"/>
      <c r="DU10" s="1633"/>
      <c r="DV10" s="1633"/>
      <c r="DW10" s="1633"/>
      <c r="DX10" s="1633"/>
      <c r="DY10" s="1633"/>
      <c r="DZ10" s="1633"/>
      <c r="EA10" s="1633"/>
      <c r="EB10" s="1633"/>
      <c r="EC10" s="1633"/>
      <c r="ED10" s="1633"/>
      <c r="EE10" s="1633"/>
      <c r="EF10" s="1633"/>
      <c r="EG10" s="1633"/>
      <c r="EH10" s="1633"/>
      <c r="EI10" s="1633"/>
      <c r="EJ10" s="1633"/>
      <c r="EK10" s="1633"/>
      <c r="EL10" s="1633"/>
      <c r="EM10" s="1633"/>
      <c r="EN10" s="1633"/>
      <c r="EO10" s="1633"/>
      <c r="EP10" s="1633"/>
      <c r="EQ10" s="1633"/>
      <c r="ER10" s="1633"/>
      <c r="ES10" s="1633"/>
      <c r="ET10" s="1633"/>
      <c r="EU10" s="1633"/>
      <c r="EV10" s="1633"/>
      <c r="EW10" s="1633"/>
      <c r="EX10" s="1633"/>
      <c r="EY10" s="1633"/>
      <c r="EZ10" s="1633"/>
      <c r="FA10" s="1633"/>
      <c r="FB10" s="1633"/>
      <c r="FC10" s="1633"/>
      <c r="FD10" s="1633"/>
      <c r="FE10" s="1633"/>
      <c r="FF10" s="1633"/>
      <c r="FG10" s="1633"/>
      <c r="FH10" s="1633"/>
      <c r="FI10" s="1633"/>
      <c r="FJ10" s="1633"/>
      <c r="FK10" s="1633"/>
      <c r="FL10" s="1633"/>
      <c r="FM10" s="1633"/>
      <c r="FN10" s="1633"/>
      <c r="FO10" s="1633"/>
      <c r="FP10" s="1633"/>
      <c r="FQ10" s="1633"/>
      <c r="FR10" s="1633"/>
      <c r="FS10" s="1633"/>
      <c r="FT10" s="1633"/>
      <c r="FU10" s="1633"/>
      <c r="FV10" s="1633"/>
      <c r="FW10" s="1633"/>
      <c r="FX10" s="1633"/>
      <c r="FY10" s="1633"/>
      <c r="FZ10" s="1633"/>
      <c r="GA10" s="1633"/>
      <c r="GB10" s="1633"/>
      <c r="GC10" s="1633"/>
      <c r="GD10" s="1633"/>
      <c r="GE10" s="1633"/>
      <c r="GF10" s="1633"/>
      <c r="GG10" s="1633"/>
      <c r="GH10" s="1633"/>
      <c r="GI10" s="1633"/>
      <c r="GJ10" s="1633"/>
      <c r="GK10" s="1633"/>
      <c r="GL10" s="1633"/>
      <c r="GM10" s="1633"/>
      <c r="GN10" s="1633"/>
      <c r="GO10" s="1633"/>
      <c r="GP10" s="1633"/>
      <c r="GQ10" s="1633"/>
      <c r="GR10" s="1633"/>
      <c r="GS10" s="1633"/>
      <c r="GT10" s="1633"/>
      <c r="GU10" s="1633"/>
      <c r="GV10" s="1633"/>
      <c r="GW10" s="1633"/>
      <c r="GX10" s="1633"/>
      <c r="GY10" s="1633"/>
      <c r="GZ10" s="1633"/>
      <c r="HA10" s="1633"/>
      <c r="HB10" s="1633"/>
      <c r="HC10" s="1633"/>
      <c r="HD10" s="1633"/>
      <c r="HE10" s="1633"/>
      <c r="HF10" s="1633"/>
      <c r="HG10" s="1633"/>
      <c r="HH10" s="1633"/>
      <c r="HI10" s="1633"/>
      <c r="HJ10" s="1633"/>
      <c r="HK10" s="1633"/>
      <c r="HL10" s="1633"/>
      <c r="HM10" s="1633"/>
      <c r="HN10" s="1633"/>
      <c r="HO10" s="1633"/>
      <c r="HP10" s="1633"/>
      <c r="HQ10" s="1633"/>
      <c r="HR10" s="1633"/>
      <c r="HS10" s="1633"/>
      <c r="HT10" s="1633"/>
      <c r="HU10" s="1633"/>
      <c r="HV10" s="1633"/>
      <c r="HW10" s="1633"/>
      <c r="HX10" s="1633"/>
      <c r="HY10" s="1633"/>
      <c r="HZ10" s="1633"/>
      <c r="IA10" s="1633"/>
      <c r="IB10" s="1633"/>
      <c r="IC10" s="1633"/>
      <c r="ID10" s="1633"/>
      <c r="IE10" s="1633"/>
      <c r="IF10" s="1633"/>
      <c r="IG10" s="1633"/>
      <c r="IH10" s="1633"/>
      <c r="II10" s="1633"/>
      <c r="IJ10" s="1633"/>
      <c r="IK10" s="1633"/>
      <c r="IL10" s="1633"/>
      <c r="IM10" s="1633"/>
      <c r="IN10" s="1633"/>
      <c r="IO10" s="1633"/>
      <c r="IP10" s="1633"/>
      <c r="IQ10" s="1633"/>
      <c r="IR10" s="1633"/>
      <c r="IS10" s="1633"/>
      <c r="IT10" s="1633"/>
      <c r="IU10" s="1633"/>
      <c r="IV10" s="1633"/>
      <c r="IW10" s="1633"/>
      <c r="IX10" s="1633"/>
      <c r="IY10" s="1633"/>
      <c r="IZ10" s="1633"/>
      <c r="JA10" s="1633"/>
      <c r="JB10" s="1633"/>
      <c r="JC10" s="1633"/>
      <c r="JD10" s="1633"/>
      <c r="JE10" s="1633"/>
      <c r="JF10" s="1633"/>
      <c r="JG10" s="1633"/>
      <c r="JH10" s="1633"/>
      <c r="JI10" s="1633"/>
      <c r="JJ10" s="1633"/>
      <c r="JK10" s="1633"/>
      <c r="JL10" s="1633"/>
      <c r="JM10" s="1633"/>
      <c r="JN10" s="1633"/>
      <c r="JO10" s="1633"/>
      <c r="JP10" s="1633"/>
      <c r="JQ10" s="1633"/>
      <c r="JR10" s="1633"/>
      <c r="JS10" s="1633"/>
      <c r="JT10" s="1633"/>
      <c r="JU10" s="1633"/>
      <c r="JV10" s="1633"/>
      <c r="JW10" s="1633"/>
      <c r="JX10" s="1633"/>
      <c r="JY10" s="1633"/>
      <c r="JZ10" s="1633"/>
      <c r="KA10" s="1633"/>
      <c r="KB10" s="1633"/>
      <c r="KC10" s="1633"/>
      <c r="KD10" s="1633"/>
      <c r="KE10" s="1633"/>
      <c r="KF10" s="1633"/>
      <c r="KG10" s="1633"/>
      <c r="KH10" s="1633"/>
      <c r="KI10" s="1633"/>
      <c r="KJ10" s="1633"/>
      <c r="KK10" s="1633"/>
      <c r="KL10" s="1633"/>
      <c r="KM10" s="1633"/>
      <c r="KN10" s="1633"/>
      <c r="KO10" s="1633"/>
      <c r="KP10" s="1633"/>
      <c r="KQ10" s="1633"/>
      <c r="KR10" s="1633"/>
      <c r="KS10" s="1633"/>
      <c r="KT10" s="1633"/>
      <c r="KU10" s="1633"/>
      <c r="KV10" s="1633"/>
      <c r="KW10" s="1633"/>
      <c r="KX10" s="1633"/>
      <c r="KY10" s="1633"/>
      <c r="KZ10" s="1633"/>
      <c r="LA10" s="1633"/>
      <c r="LB10" s="1633"/>
      <c r="LC10" s="1633"/>
      <c r="LD10" s="1633"/>
      <c r="LE10" s="1642"/>
      <c r="LF10" s="1642"/>
      <c r="LG10" s="1642"/>
      <c r="LH10" s="1642"/>
      <c r="LI10" s="1642"/>
      <c r="LJ10" s="1642"/>
      <c r="LK10" s="1642"/>
      <c r="LL10" s="1643"/>
    </row>
    <row r="11" s="2140" customFormat="1" ht="47" customHeight="1" spans="1:324">
      <c r="A11" s="2147">
        <v>45805</v>
      </c>
      <c r="B11" s="2148" t="s">
        <v>3601</v>
      </c>
      <c r="C11" s="2149" t="s">
        <v>342</v>
      </c>
      <c r="D11" s="2150">
        <v>4500168149</v>
      </c>
      <c r="E11" s="2151" t="s">
        <v>4217</v>
      </c>
      <c r="F11" s="2150" t="s">
        <v>4218</v>
      </c>
      <c r="G11" s="2152" t="s">
        <v>4196</v>
      </c>
      <c r="H11" s="2152" t="s">
        <v>4196</v>
      </c>
      <c r="I11" s="2162" t="s">
        <v>4197</v>
      </c>
      <c r="J11" s="1522">
        <v>1500</v>
      </c>
      <c r="K11" s="1534">
        <v>0</v>
      </c>
      <c r="L11" s="1534">
        <v>75</v>
      </c>
      <c r="M11" s="1534">
        <f t="shared" si="0"/>
        <v>20</v>
      </c>
      <c r="N11" s="2163">
        <v>45911</v>
      </c>
      <c r="O11" s="2163">
        <f t="shared" si="10"/>
        <v>45909</v>
      </c>
      <c r="P11" s="1526"/>
      <c r="Q11" s="1554" t="s">
        <v>78</v>
      </c>
      <c r="R11" s="2167"/>
      <c r="S11" s="2167"/>
      <c r="T11" s="1557" t="s">
        <v>168</v>
      </c>
      <c r="U11" s="1578" t="s">
        <v>88</v>
      </c>
      <c r="V11" s="1578" t="s">
        <v>4210</v>
      </c>
      <c r="W11" s="1579" t="s">
        <v>4198</v>
      </c>
      <c r="X11" s="1578"/>
      <c r="Y11" s="2176" t="s">
        <v>4199</v>
      </c>
      <c r="Z11" s="2173" t="s">
        <v>348</v>
      </c>
      <c r="AA11" s="2174">
        <v>273.57</v>
      </c>
      <c r="AB11" s="2175">
        <f t="shared" si="1"/>
        <v>5471.4</v>
      </c>
      <c r="AC11" s="1602" t="s">
        <v>4219</v>
      </c>
      <c r="AD11" s="1603" t="s">
        <v>81</v>
      </c>
      <c r="AE11" s="1603">
        <v>6</v>
      </c>
      <c r="AF11" s="1603"/>
      <c r="AG11" s="1604">
        <f t="shared" si="2"/>
        <v>1500</v>
      </c>
      <c r="AH11" s="1605"/>
      <c r="AI11" s="1605">
        <f t="shared" si="11"/>
        <v>20</v>
      </c>
      <c r="AJ11" s="1605" t="s">
        <v>64</v>
      </c>
      <c r="AK11" s="1616"/>
      <c r="AL11" s="1605">
        <f t="shared" si="3"/>
        <v>1500</v>
      </c>
      <c r="AM11" s="2185">
        <f t="shared" si="4"/>
        <v>285</v>
      </c>
      <c r="AN11" s="1622">
        <f t="shared" si="5"/>
        <v>180</v>
      </c>
      <c r="AO11" s="1622">
        <f t="shared" si="6"/>
        <v>180</v>
      </c>
      <c r="AP11" s="1622">
        <f t="shared" si="7"/>
        <v>360</v>
      </c>
      <c r="AQ11" s="1622">
        <f t="shared" si="8"/>
        <v>255</v>
      </c>
      <c r="AR11" s="1622">
        <f t="shared" si="9"/>
        <v>240</v>
      </c>
      <c r="AS11" s="1622"/>
      <c r="AT11" s="2192"/>
      <c r="AU11" s="1630" t="s">
        <v>4201</v>
      </c>
      <c r="AV11" s="2193" t="s">
        <v>4202</v>
      </c>
      <c r="AW11" s="1631"/>
      <c r="AX11" s="1632"/>
      <c r="AY11" s="1633"/>
      <c r="AZ11" s="1633"/>
      <c r="BA11" s="1633"/>
      <c r="BB11" s="1633"/>
      <c r="BC11" s="1633"/>
      <c r="BD11" s="1633"/>
      <c r="BE11" s="1633"/>
      <c r="BF11" s="1633"/>
      <c r="BG11" s="1633"/>
      <c r="BH11" s="1633"/>
      <c r="BI11" s="1633"/>
      <c r="BJ11" s="1633"/>
      <c r="BK11" s="1633"/>
      <c r="BL11" s="1633"/>
      <c r="BM11" s="1633"/>
      <c r="BN11" s="1633"/>
      <c r="BO11" s="1633"/>
      <c r="BP11" s="1633"/>
      <c r="BQ11" s="1633"/>
      <c r="BR11" s="1633"/>
      <c r="BS11" s="1633"/>
      <c r="BT11" s="1633"/>
      <c r="BU11" s="1633"/>
      <c r="BV11" s="1633"/>
      <c r="BW11" s="1633"/>
      <c r="BX11" s="1633"/>
      <c r="BY11" s="1633"/>
      <c r="BZ11" s="1633"/>
      <c r="CA11" s="1633"/>
      <c r="CB11" s="1633"/>
      <c r="CC11" s="1633"/>
      <c r="CD11" s="1633"/>
      <c r="CE11" s="1633"/>
      <c r="CF11" s="1633"/>
      <c r="CG11" s="1633"/>
      <c r="CH11" s="1633"/>
      <c r="CI11" s="1633"/>
      <c r="CJ11" s="1633"/>
      <c r="CK11" s="1633"/>
      <c r="CL11" s="1633"/>
      <c r="CM11" s="1633"/>
      <c r="CN11" s="1633"/>
      <c r="CO11" s="1633"/>
      <c r="CP11" s="1633"/>
      <c r="CQ11" s="1633"/>
      <c r="CR11" s="1633"/>
      <c r="CS11" s="1633"/>
      <c r="CT11" s="1633"/>
      <c r="CU11" s="1633"/>
      <c r="CV11" s="1633"/>
      <c r="CW11" s="1633"/>
      <c r="CX11" s="1633"/>
      <c r="CY11" s="1633"/>
      <c r="CZ11" s="1633"/>
      <c r="DA11" s="1633"/>
      <c r="DB11" s="1633"/>
      <c r="DC11" s="1633"/>
      <c r="DD11" s="1633"/>
      <c r="DE11" s="1633"/>
      <c r="DF11" s="1633"/>
      <c r="DG11" s="1633"/>
      <c r="DH11" s="1633"/>
      <c r="DI11" s="1633"/>
      <c r="DJ11" s="1633"/>
      <c r="DK11" s="1633"/>
      <c r="DL11" s="1633"/>
      <c r="DM11" s="1633"/>
      <c r="DN11" s="1633"/>
      <c r="DO11" s="1633"/>
      <c r="DP11" s="1633"/>
      <c r="DQ11" s="1633"/>
      <c r="DR11" s="1633"/>
      <c r="DS11" s="1633"/>
      <c r="DT11" s="1633"/>
      <c r="DU11" s="1633"/>
      <c r="DV11" s="1633"/>
      <c r="DW11" s="1633"/>
      <c r="DX11" s="1633"/>
      <c r="DY11" s="1633"/>
      <c r="DZ11" s="1633"/>
      <c r="EA11" s="1633"/>
      <c r="EB11" s="1633"/>
      <c r="EC11" s="1633"/>
      <c r="ED11" s="1633"/>
      <c r="EE11" s="1633"/>
      <c r="EF11" s="1633"/>
      <c r="EG11" s="1633"/>
      <c r="EH11" s="1633"/>
      <c r="EI11" s="1633"/>
      <c r="EJ11" s="1633"/>
      <c r="EK11" s="1633"/>
      <c r="EL11" s="1633"/>
      <c r="EM11" s="1633"/>
      <c r="EN11" s="1633"/>
      <c r="EO11" s="1633"/>
      <c r="EP11" s="1633"/>
      <c r="EQ11" s="1633"/>
      <c r="ER11" s="1633"/>
      <c r="ES11" s="1633"/>
      <c r="ET11" s="1633"/>
      <c r="EU11" s="1633"/>
      <c r="EV11" s="1633"/>
      <c r="EW11" s="1633"/>
      <c r="EX11" s="1633"/>
      <c r="EY11" s="1633"/>
      <c r="EZ11" s="1633"/>
      <c r="FA11" s="1633"/>
      <c r="FB11" s="1633"/>
      <c r="FC11" s="1633"/>
      <c r="FD11" s="1633"/>
      <c r="FE11" s="1633"/>
      <c r="FF11" s="1633"/>
      <c r="FG11" s="1633"/>
      <c r="FH11" s="1633"/>
      <c r="FI11" s="1633"/>
      <c r="FJ11" s="1633"/>
      <c r="FK11" s="1633"/>
      <c r="FL11" s="1633"/>
      <c r="FM11" s="1633"/>
      <c r="FN11" s="1633"/>
      <c r="FO11" s="1633"/>
      <c r="FP11" s="1633"/>
      <c r="FQ11" s="1633"/>
      <c r="FR11" s="1633"/>
      <c r="FS11" s="1633"/>
      <c r="FT11" s="1633"/>
      <c r="FU11" s="1633"/>
      <c r="FV11" s="1633"/>
      <c r="FW11" s="1633"/>
      <c r="FX11" s="1633"/>
      <c r="FY11" s="1633"/>
      <c r="FZ11" s="1633"/>
      <c r="GA11" s="1633"/>
      <c r="GB11" s="1633"/>
      <c r="GC11" s="1633"/>
      <c r="GD11" s="1633"/>
      <c r="GE11" s="1633"/>
      <c r="GF11" s="1633"/>
      <c r="GG11" s="1633"/>
      <c r="GH11" s="1633"/>
      <c r="GI11" s="1633"/>
      <c r="GJ11" s="1633"/>
      <c r="GK11" s="1633"/>
      <c r="GL11" s="1633"/>
      <c r="GM11" s="1633"/>
      <c r="GN11" s="1633"/>
      <c r="GO11" s="1633"/>
      <c r="GP11" s="1633"/>
      <c r="GQ11" s="1633"/>
      <c r="GR11" s="1633"/>
      <c r="GS11" s="1633"/>
      <c r="GT11" s="1633"/>
      <c r="GU11" s="1633"/>
      <c r="GV11" s="1633"/>
      <c r="GW11" s="1633"/>
      <c r="GX11" s="1633"/>
      <c r="GY11" s="1633"/>
      <c r="GZ11" s="1633"/>
      <c r="HA11" s="1633"/>
      <c r="HB11" s="1633"/>
      <c r="HC11" s="1633"/>
      <c r="HD11" s="1633"/>
      <c r="HE11" s="1633"/>
      <c r="HF11" s="1633"/>
      <c r="HG11" s="1633"/>
      <c r="HH11" s="1633"/>
      <c r="HI11" s="1633"/>
      <c r="HJ11" s="1633"/>
      <c r="HK11" s="1633"/>
      <c r="HL11" s="1633"/>
      <c r="HM11" s="1633"/>
      <c r="HN11" s="1633"/>
      <c r="HO11" s="1633"/>
      <c r="HP11" s="1633"/>
      <c r="HQ11" s="1633"/>
      <c r="HR11" s="1633"/>
      <c r="HS11" s="1633"/>
      <c r="HT11" s="1633"/>
      <c r="HU11" s="1633"/>
      <c r="HV11" s="1633"/>
      <c r="HW11" s="1633"/>
      <c r="HX11" s="1633"/>
      <c r="HY11" s="1633"/>
      <c r="HZ11" s="1633"/>
      <c r="IA11" s="1633"/>
      <c r="IB11" s="1633"/>
      <c r="IC11" s="1633"/>
      <c r="ID11" s="1633"/>
      <c r="IE11" s="1633"/>
      <c r="IF11" s="1633"/>
      <c r="IG11" s="1633"/>
      <c r="IH11" s="1633"/>
      <c r="II11" s="1633"/>
      <c r="IJ11" s="1633"/>
      <c r="IK11" s="1633"/>
      <c r="IL11" s="1633"/>
      <c r="IM11" s="1633"/>
      <c r="IN11" s="1633"/>
      <c r="IO11" s="1633"/>
      <c r="IP11" s="1633"/>
      <c r="IQ11" s="1633"/>
      <c r="IR11" s="1633"/>
      <c r="IS11" s="1633"/>
      <c r="IT11" s="1633"/>
      <c r="IU11" s="1633"/>
      <c r="IV11" s="1633"/>
      <c r="IW11" s="1633"/>
      <c r="IX11" s="1633"/>
      <c r="IY11" s="1633"/>
      <c r="IZ11" s="1633"/>
      <c r="JA11" s="1633"/>
      <c r="JB11" s="1633"/>
      <c r="JC11" s="1633"/>
      <c r="JD11" s="1633"/>
      <c r="JE11" s="1633"/>
      <c r="JF11" s="1633"/>
      <c r="JG11" s="1633"/>
      <c r="JH11" s="1633"/>
      <c r="JI11" s="1633"/>
      <c r="JJ11" s="1633"/>
      <c r="JK11" s="1633"/>
      <c r="JL11" s="1633"/>
      <c r="JM11" s="1633"/>
      <c r="JN11" s="1633"/>
      <c r="JO11" s="1633"/>
      <c r="JP11" s="1633"/>
      <c r="JQ11" s="1633"/>
      <c r="JR11" s="1633"/>
      <c r="JS11" s="1633"/>
      <c r="JT11" s="1633"/>
      <c r="JU11" s="1633"/>
      <c r="JV11" s="1633"/>
      <c r="JW11" s="1633"/>
      <c r="JX11" s="1633"/>
      <c r="JY11" s="1633"/>
      <c r="JZ11" s="1633"/>
      <c r="KA11" s="1633"/>
      <c r="KB11" s="1633"/>
      <c r="KC11" s="1633"/>
      <c r="KD11" s="1633"/>
      <c r="KE11" s="1633"/>
      <c r="KF11" s="1633"/>
      <c r="KG11" s="1633"/>
      <c r="KH11" s="1633"/>
      <c r="KI11" s="1633"/>
      <c r="KJ11" s="1633"/>
      <c r="KK11" s="1633"/>
      <c r="KL11" s="1633"/>
      <c r="KM11" s="1633"/>
      <c r="KN11" s="1633"/>
      <c r="KO11" s="1633"/>
      <c r="KP11" s="1633"/>
      <c r="KQ11" s="1633"/>
      <c r="KR11" s="1633"/>
      <c r="KS11" s="1633"/>
      <c r="KT11" s="1633"/>
      <c r="KU11" s="1633"/>
      <c r="KV11" s="1633"/>
      <c r="KW11" s="1633"/>
      <c r="KX11" s="1633"/>
      <c r="KY11" s="1633"/>
      <c r="KZ11" s="1633"/>
      <c r="LA11" s="1633"/>
      <c r="LB11" s="1633"/>
      <c r="LC11" s="1633"/>
      <c r="LD11" s="1633"/>
      <c r="LE11" s="1642"/>
      <c r="LF11" s="1642"/>
      <c r="LG11" s="1642"/>
      <c r="LH11" s="1642"/>
      <c r="LI11" s="1642"/>
      <c r="LJ11" s="1642"/>
      <c r="LK11" s="1642"/>
      <c r="LL11" s="1643"/>
    </row>
    <row r="12" s="2140" customFormat="1" ht="47" customHeight="1" spans="1:324">
      <c r="A12" s="2147">
        <v>45805</v>
      </c>
      <c r="B12" s="2148" t="s">
        <v>3601</v>
      </c>
      <c r="C12" s="2149" t="s">
        <v>342</v>
      </c>
      <c r="D12" s="2150">
        <v>4500168150</v>
      </c>
      <c r="E12" s="2151" t="s">
        <v>4220</v>
      </c>
      <c r="F12" s="2150" t="s">
        <v>4221</v>
      </c>
      <c r="G12" s="2152" t="s">
        <v>4196</v>
      </c>
      <c r="H12" s="2152" t="s">
        <v>4196</v>
      </c>
      <c r="I12" s="2162" t="s">
        <v>4197</v>
      </c>
      <c r="J12" s="1522">
        <v>1500</v>
      </c>
      <c r="K12" s="1534">
        <v>0</v>
      </c>
      <c r="L12" s="1534">
        <v>75</v>
      </c>
      <c r="M12" s="1534">
        <f t="shared" si="0"/>
        <v>20</v>
      </c>
      <c r="N12" s="2163">
        <v>45918</v>
      </c>
      <c r="O12" s="2163">
        <f t="shared" si="10"/>
        <v>45916</v>
      </c>
      <c r="P12" s="1526"/>
      <c r="Q12" s="1554" t="s">
        <v>78</v>
      </c>
      <c r="R12" s="2167"/>
      <c r="S12" s="2167"/>
      <c r="T12" s="1557" t="s">
        <v>168</v>
      </c>
      <c r="U12" s="1578" t="s">
        <v>88</v>
      </c>
      <c r="V12" s="1578" t="s">
        <v>4210</v>
      </c>
      <c r="W12" s="1579" t="s">
        <v>4198</v>
      </c>
      <c r="X12" s="1578"/>
      <c r="Y12" s="2176" t="s">
        <v>4199</v>
      </c>
      <c r="Z12" s="2173" t="s">
        <v>348</v>
      </c>
      <c r="AA12" s="2174">
        <v>273.57</v>
      </c>
      <c r="AB12" s="2175">
        <f t="shared" si="1"/>
        <v>5471.4</v>
      </c>
      <c r="AC12" s="1602" t="s">
        <v>4222</v>
      </c>
      <c r="AD12" s="1603" t="s">
        <v>81</v>
      </c>
      <c r="AE12" s="1603">
        <v>6</v>
      </c>
      <c r="AF12" s="1603"/>
      <c r="AG12" s="1604">
        <f t="shared" si="2"/>
        <v>1500</v>
      </c>
      <c r="AH12" s="1605"/>
      <c r="AI12" s="1605">
        <f t="shared" si="11"/>
        <v>20</v>
      </c>
      <c r="AJ12" s="1605" t="s">
        <v>64</v>
      </c>
      <c r="AK12" s="1616"/>
      <c r="AL12" s="1605">
        <f t="shared" si="3"/>
        <v>1500</v>
      </c>
      <c r="AM12" s="2185">
        <f t="shared" si="4"/>
        <v>285</v>
      </c>
      <c r="AN12" s="1622">
        <f t="shared" si="5"/>
        <v>180</v>
      </c>
      <c r="AO12" s="1622">
        <f t="shared" si="6"/>
        <v>180</v>
      </c>
      <c r="AP12" s="1622">
        <f t="shared" si="7"/>
        <v>360</v>
      </c>
      <c r="AQ12" s="1622">
        <f t="shared" si="8"/>
        <v>255</v>
      </c>
      <c r="AR12" s="1622">
        <f t="shared" si="9"/>
        <v>240</v>
      </c>
      <c r="AS12" s="1622"/>
      <c r="AT12" s="2192"/>
      <c r="AU12" s="1630" t="s">
        <v>4201</v>
      </c>
      <c r="AV12" s="2193" t="s">
        <v>4202</v>
      </c>
      <c r="AW12" s="1631"/>
      <c r="AX12" s="1632"/>
      <c r="AY12" s="1633"/>
      <c r="AZ12" s="1633"/>
      <c r="BA12" s="1633"/>
      <c r="BB12" s="1633"/>
      <c r="BC12" s="1633"/>
      <c r="BD12" s="1633"/>
      <c r="BE12" s="1633"/>
      <c r="BF12" s="1633"/>
      <c r="BG12" s="1633"/>
      <c r="BH12" s="1633"/>
      <c r="BI12" s="1633"/>
      <c r="BJ12" s="1633"/>
      <c r="BK12" s="1633"/>
      <c r="BL12" s="1633"/>
      <c r="BM12" s="1633"/>
      <c r="BN12" s="1633"/>
      <c r="BO12" s="1633"/>
      <c r="BP12" s="1633"/>
      <c r="BQ12" s="1633"/>
      <c r="BR12" s="1633"/>
      <c r="BS12" s="1633"/>
      <c r="BT12" s="1633"/>
      <c r="BU12" s="1633"/>
      <c r="BV12" s="1633"/>
      <c r="BW12" s="1633"/>
      <c r="BX12" s="1633"/>
      <c r="BY12" s="1633"/>
      <c r="BZ12" s="1633"/>
      <c r="CA12" s="1633"/>
      <c r="CB12" s="1633"/>
      <c r="CC12" s="1633"/>
      <c r="CD12" s="1633"/>
      <c r="CE12" s="1633"/>
      <c r="CF12" s="1633"/>
      <c r="CG12" s="1633"/>
      <c r="CH12" s="1633"/>
      <c r="CI12" s="1633"/>
      <c r="CJ12" s="1633"/>
      <c r="CK12" s="1633"/>
      <c r="CL12" s="1633"/>
      <c r="CM12" s="1633"/>
      <c r="CN12" s="1633"/>
      <c r="CO12" s="1633"/>
      <c r="CP12" s="1633"/>
      <c r="CQ12" s="1633"/>
      <c r="CR12" s="1633"/>
      <c r="CS12" s="1633"/>
      <c r="CT12" s="1633"/>
      <c r="CU12" s="1633"/>
      <c r="CV12" s="1633"/>
      <c r="CW12" s="1633"/>
      <c r="CX12" s="1633"/>
      <c r="CY12" s="1633"/>
      <c r="CZ12" s="1633"/>
      <c r="DA12" s="1633"/>
      <c r="DB12" s="1633"/>
      <c r="DC12" s="1633"/>
      <c r="DD12" s="1633"/>
      <c r="DE12" s="1633"/>
      <c r="DF12" s="1633"/>
      <c r="DG12" s="1633"/>
      <c r="DH12" s="1633"/>
      <c r="DI12" s="1633"/>
      <c r="DJ12" s="1633"/>
      <c r="DK12" s="1633"/>
      <c r="DL12" s="1633"/>
      <c r="DM12" s="1633"/>
      <c r="DN12" s="1633"/>
      <c r="DO12" s="1633"/>
      <c r="DP12" s="1633"/>
      <c r="DQ12" s="1633"/>
      <c r="DR12" s="1633"/>
      <c r="DS12" s="1633"/>
      <c r="DT12" s="1633"/>
      <c r="DU12" s="1633"/>
      <c r="DV12" s="1633"/>
      <c r="DW12" s="1633"/>
      <c r="DX12" s="1633"/>
      <c r="DY12" s="1633"/>
      <c r="DZ12" s="1633"/>
      <c r="EA12" s="1633"/>
      <c r="EB12" s="1633"/>
      <c r="EC12" s="1633"/>
      <c r="ED12" s="1633"/>
      <c r="EE12" s="1633"/>
      <c r="EF12" s="1633"/>
      <c r="EG12" s="1633"/>
      <c r="EH12" s="1633"/>
      <c r="EI12" s="1633"/>
      <c r="EJ12" s="1633"/>
      <c r="EK12" s="1633"/>
      <c r="EL12" s="1633"/>
      <c r="EM12" s="1633"/>
      <c r="EN12" s="1633"/>
      <c r="EO12" s="1633"/>
      <c r="EP12" s="1633"/>
      <c r="EQ12" s="1633"/>
      <c r="ER12" s="1633"/>
      <c r="ES12" s="1633"/>
      <c r="ET12" s="1633"/>
      <c r="EU12" s="1633"/>
      <c r="EV12" s="1633"/>
      <c r="EW12" s="1633"/>
      <c r="EX12" s="1633"/>
      <c r="EY12" s="1633"/>
      <c r="EZ12" s="1633"/>
      <c r="FA12" s="1633"/>
      <c r="FB12" s="1633"/>
      <c r="FC12" s="1633"/>
      <c r="FD12" s="1633"/>
      <c r="FE12" s="1633"/>
      <c r="FF12" s="1633"/>
      <c r="FG12" s="1633"/>
      <c r="FH12" s="1633"/>
      <c r="FI12" s="1633"/>
      <c r="FJ12" s="1633"/>
      <c r="FK12" s="1633"/>
      <c r="FL12" s="1633"/>
      <c r="FM12" s="1633"/>
      <c r="FN12" s="1633"/>
      <c r="FO12" s="1633"/>
      <c r="FP12" s="1633"/>
      <c r="FQ12" s="1633"/>
      <c r="FR12" s="1633"/>
      <c r="FS12" s="1633"/>
      <c r="FT12" s="1633"/>
      <c r="FU12" s="1633"/>
      <c r="FV12" s="1633"/>
      <c r="FW12" s="1633"/>
      <c r="FX12" s="1633"/>
      <c r="FY12" s="1633"/>
      <c r="FZ12" s="1633"/>
      <c r="GA12" s="1633"/>
      <c r="GB12" s="1633"/>
      <c r="GC12" s="1633"/>
      <c r="GD12" s="1633"/>
      <c r="GE12" s="1633"/>
      <c r="GF12" s="1633"/>
      <c r="GG12" s="1633"/>
      <c r="GH12" s="1633"/>
      <c r="GI12" s="1633"/>
      <c r="GJ12" s="1633"/>
      <c r="GK12" s="1633"/>
      <c r="GL12" s="1633"/>
      <c r="GM12" s="1633"/>
      <c r="GN12" s="1633"/>
      <c r="GO12" s="1633"/>
      <c r="GP12" s="1633"/>
      <c r="GQ12" s="1633"/>
      <c r="GR12" s="1633"/>
      <c r="GS12" s="1633"/>
      <c r="GT12" s="1633"/>
      <c r="GU12" s="1633"/>
      <c r="GV12" s="1633"/>
      <c r="GW12" s="1633"/>
      <c r="GX12" s="1633"/>
      <c r="GY12" s="1633"/>
      <c r="GZ12" s="1633"/>
      <c r="HA12" s="1633"/>
      <c r="HB12" s="1633"/>
      <c r="HC12" s="1633"/>
      <c r="HD12" s="1633"/>
      <c r="HE12" s="1633"/>
      <c r="HF12" s="1633"/>
      <c r="HG12" s="1633"/>
      <c r="HH12" s="1633"/>
      <c r="HI12" s="1633"/>
      <c r="HJ12" s="1633"/>
      <c r="HK12" s="1633"/>
      <c r="HL12" s="1633"/>
      <c r="HM12" s="1633"/>
      <c r="HN12" s="1633"/>
      <c r="HO12" s="1633"/>
      <c r="HP12" s="1633"/>
      <c r="HQ12" s="1633"/>
      <c r="HR12" s="1633"/>
      <c r="HS12" s="1633"/>
      <c r="HT12" s="1633"/>
      <c r="HU12" s="1633"/>
      <c r="HV12" s="1633"/>
      <c r="HW12" s="1633"/>
      <c r="HX12" s="1633"/>
      <c r="HY12" s="1633"/>
      <c r="HZ12" s="1633"/>
      <c r="IA12" s="1633"/>
      <c r="IB12" s="1633"/>
      <c r="IC12" s="1633"/>
      <c r="ID12" s="1633"/>
      <c r="IE12" s="1633"/>
      <c r="IF12" s="1633"/>
      <c r="IG12" s="1633"/>
      <c r="IH12" s="1633"/>
      <c r="II12" s="1633"/>
      <c r="IJ12" s="1633"/>
      <c r="IK12" s="1633"/>
      <c r="IL12" s="1633"/>
      <c r="IM12" s="1633"/>
      <c r="IN12" s="1633"/>
      <c r="IO12" s="1633"/>
      <c r="IP12" s="1633"/>
      <c r="IQ12" s="1633"/>
      <c r="IR12" s="1633"/>
      <c r="IS12" s="1633"/>
      <c r="IT12" s="1633"/>
      <c r="IU12" s="1633"/>
      <c r="IV12" s="1633"/>
      <c r="IW12" s="1633"/>
      <c r="IX12" s="1633"/>
      <c r="IY12" s="1633"/>
      <c r="IZ12" s="1633"/>
      <c r="JA12" s="1633"/>
      <c r="JB12" s="1633"/>
      <c r="JC12" s="1633"/>
      <c r="JD12" s="1633"/>
      <c r="JE12" s="1633"/>
      <c r="JF12" s="1633"/>
      <c r="JG12" s="1633"/>
      <c r="JH12" s="1633"/>
      <c r="JI12" s="1633"/>
      <c r="JJ12" s="1633"/>
      <c r="JK12" s="1633"/>
      <c r="JL12" s="1633"/>
      <c r="JM12" s="1633"/>
      <c r="JN12" s="1633"/>
      <c r="JO12" s="1633"/>
      <c r="JP12" s="1633"/>
      <c r="JQ12" s="1633"/>
      <c r="JR12" s="1633"/>
      <c r="JS12" s="1633"/>
      <c r="JT12" s="1633"/>
      <c r="JU12" s="1633"/>
      <c r="JV12" s="1633"/>
      <c r="JW12" s="1633"/>
      <c r="JX12" s="1633"/>
      <c r="JY12" s="1633"/>
      <c r="JZ12" s="1633"/>
      <c r="KA12" s="1633"/>
      <c r="KB12" s="1633"/>
      <c r="KC12" s="1633"/>
      <c r="KD12" s="1633"/>
      <c r="KE12" s="1633"/>
      <c r="KF12" s="1633"/>
      <c r="KG12" s="1633"/>
      <c r="KH12" s="1633"/>
      <c r="KI12" s="1633"/>
      <c r="KJ12" s="1633"/>
      <c r="KK12" s="1633"/>
      <c r="KL12" s="1633"/>
      <c r="KM12" s="1633"/>
      <c r="KN12" s="1633"/>
      <c r="KO12" s="1633"/>
      <c r="KP12" s="1633"/>
      <c r="KQ12" s="1633"/>
      <c r="KR12" s="1633"/>
      <c r="KS12" s="1633"/>
      <c r="KT12" s="1633"/>
      <c r="KU12" s="1633"/>
      <c r="KV12" s="1633"/>
      <c r="KW12" s="1633"/>
      <c r="KX12" s="1633"/>
      <c r="KY12" s="1633"/>
      <c r="KZ12" s="1633"/>
      <c r="LA12" s="1633"/>
      <c r="LB12" s="1633"/>
      <c r="LC12" s="1633"/>
      <c r="LD12" s="1633"/>
      <c r="LE12" s="1642"/>
      <c r="LF12" s="1642"/>
      <c r="LG12" s="1642"/>
      <c r="LH12" s="1642"/>
      <c r="LI12" s="1642"/>
      <c r="LJ12" s="1642"/>
      <c r="LK12" s="1642"/>
      <c r="LL12" s="1643"/>
    </row>
    <row r="13" s="2140" customFormat="1" ht="47" customHeight="1" spans="1:324">
      <c r="A13" s="2147">
        <v>45853</v>
      </c>
      <c r="B13" s="2148" t="s">
        <v>3593</v>
      </c>
      <c r="C13" s="2149" t="s">
        <v>98</v>
      </c>
      <c r="D13" s="2150">
        <v>4500173868</v>
      </c>
      <c r="E13" s="2151" t="s">
        <v>4223</v>
      </c>
      <c r="F13" s="2150" t="s">
        <v>4224</v>
      </c>
      <c r="G13" s="2152" t="s">
        <v>4225</v>
      </c>
      <c r="H13" s="2152" t="s">
        <v>4196</v>
      </c>
      <c r="I13" s="2162" t="s">
        <v>4226</v>
      </c>
      <c r="J13" s="1522">
        <v>3150</v>
      </c>
      <c r="K13" s="1534">
        <v>0</v>
      </c>
      <c r="L13" s="1534">
        <v>75</v>
      </c>
      <c r="M13" s="1534">
        <f t="shared" si="0"/>
        <v>42</v>
      </c>
      <c r="N13" s="2163">
        <v>45920</v>
      </c>
      <c r="O13" s="2163">
        <f t="shared" si="10"/>
        <v>45918</v>
      </c>
      <c r="P13" s="1526"/>
      <c r="Q13" s="1554" t="s">
        <v>78</v>
      </c>
      <c r="R13" s="2167"/>
      <c r="S13" s="2167" t="s">
        <v>111</v>
      </c>
      <c r="T13" s="1557">
        <v>45853</v>
      </c>
      <c r="U13" s="1578" t="s">
        <v>88</v>
      </c>
      <c r="V13" s="1578" t="s">
        <v>88</v>
      </c>
      <c r="W13" s="1579" t="s">
        <v>4227</v>
      </c>
      <c r="X13" s="1578"/>
      <c r="Y13" s="2176" t="s">
        <v>4228</v>
      </c>
      <c r="Z13" s="2173" t="s">
        <v>3599</v>
      </c>
      <c r="AA13" s="2174">
        <v>164.1419</v>
      </c>
      <c r="AB13" s="2175">
        <f t="shared" si="1"/>
        <v>6893.9598</v>
      </c>
      <c r="AC13" s="1602" t="s">
        <v>4229</v>
      </c>
      <c r="AD13" s="1603" t="s">
        <v>81</v>
      </c>
      <c r="AE13" s="1603">
        <v>6</v>
      </c>
      <c r="AF13" s="1603"/>
      <c r="AG13" s="1604">
        <f t="shared" si="2"/>
        <v>3150</v>
      </c>
      <c r="AH13" s="1605"/>
      <c r="AI13" s="1605">
        <f t="shared" si="11"/>
        <v>42</v>
      </c>
      <c r="AJ13" s="1605" t="s">
        <v>64</v>
      </c>
      <c r="AK13" s="1616"/>
      <c r="AL13" s="1605">
        <f t="shared" si="3"/>
        <v>3150</v>
      </c>
      <c r="AM13" s="2185"/>
      <c r="AN13" s="1622">
        <f>J13*0.09</f>
        <v>283.5</v>
      </c>
      <c r="AO13" s="1622">
        <f>J13*0.1</f>
        <v>315</v>
      </c>
      <c r="AP13" s="1639"/>
      <c r="AQ13" s="1622">
        <f>J13*21%</f>
        <v>661.5</v>
      </c>
      <c r="AR13" s="1622">
        <f>J13*21%</f>
        <v>661.5</v>
      </c>
      <c r="AS13" s="1622">
        <f>J13*23%</f>
        <v>724.5</v>
      </c>
      <c r="AT13" s="2192">
        <f>J13*16%</f>
        <v>504</v>
      </c>
      <c r="AU13" s="1630" t="s">
        <v>4201</v>
      </c>
      <c r="AV13" s="2193" t="s">
        <v>4202</v>
      </c>
      <c r="AW13" s="1631"/>
      <c r="AX13" s="1632"/>
      <c r="AY13" s="1633"/>
      <c r="AZ13" s="1633"/>
      <c r="BA13" s="1633"/>
      <c r="BB13" s="1633"/>
      <c r="BC13" s="1633"/>
      <c r="BD13" s="1633"/>
      <c r="BE13" s="1633"/>
      <c r="BF13" s="1633"/>
      <c r="BG13" s="1633"/>
      <c r="BH13" s="1633"/>
      <c r="BI13" s="1633"/>
      <c r="BJ13" s="1633"/>
      <c r="BK13" s="1633"/>
      <c r="BL13" s="1633"/>
      <c r="BM13" s="1633"/>
      <c r="BN13" s="1633"/>
      <c r="BO13" s="1633"/>
      <c r="BP13" s="1633"/>
      <c r="BQ13" s="1633"/>
      <c r="BR13" s="1633"/>
      <c r="BS13" s="1633"/>
      <c r="BT13" s="1633"/>
      <c r="BU13" s="1633"/>
      <c r="BV13" s="1633"/>
      <c r="BW13" s="1633"/>
      <c r="BX13" s="1633"/>
      <c r="BY13" s="1633"/>
      <c r="BZ13" s="1633"/>
      <c r="CA13" s="1633"/>
      <c r="CB13" s="1633"/>
      <c r="CC13" s="1633"/>
      <c r="CD13" s="1633"/>
      <c r="CE13" s="1633"/>
      <c r="CF13" s="1633"/>
      <c r="CG13" s="1633"/>
      <c r="CH13" s="1633"/>
      <c r="CI13" s="1633"/>
      <c r="CJ13" s="1633"/>
      <c r="CK13" s="1633"/>
      <c r="CL13" s="1633"/>
      <c r="CM13" s="1633"/>
      <c r="CN13" s="1633"/>
      <c r="CO13" s="1633"/>
      <c r="CP13" s="1633"/>
      <c r="CQ13" s="1633"/>
      <c r="CR13" s="1633"/>
      <c r="CS13" s="1633"/>
      <c r="CT13" s="1633"/>
      <c r="CU13" s="1633"/>
      <c r="CV13" s="1633"/>
      <c r="CW13" s="1633"/>
      <c r="CX13" s="1633"/>
      <c r="CY13" s="1633"/>
      <c r="CZ13" s="1633"/>
      <c r="DA13" s="1633"/>
      <c r="DB13" s="1633"/>
      <c r="DC13" s="1633"/>
      <c r="DD13" s="1633"/>
      <c r="DE13" s="1633"/>
      <c r="DF13" s="1633"/>
      <c r="DG13" s="1633"/>
      <c r="DH13" s="1633"/>
      <c r="DI13" s="1633"/>
      <c r="DJ13" s="1633"/>
      <c r="DK13" s="1633"/>
      <c r="DL13" s="1633"/>
      <c r="DM13" s="1633"/>
      <c r="DN13" s="1633"/>
      <c r="DO13" s="1633"/>
      <c r="DP13" s="1633"/>
      <c r="DQ13" s="1633"/>
      <c r="DR13" s="1633"/>
      <c r="DS13" s="1633"/>
      <c r="DT13" s="1633"/>
      <c r="DU13" s="1633"/>
      <c r="DV13" s="1633"/>
      <c r="DW13" s="1633"/>
      <c r="DX13" s="1633"/>
      <c r="DY13" s="1633"/>
      <c r="DZ13" s="1633"/>
      <c r="EA13" s="1633"/>
      <c r="EB13" s="1633"/>
      <c r="EC13" s="1633"/>
      <c r="ED13" s="1633"/>
      <c r="EE13" s="1633"/>
      <c r="EF13" s="1633"/>
      <c r="EG13" s="1633"/>
      <c r="EH13" s="1633"/>
      <c r="EI13" s="1633"/>
      <c r="EJ13" s="1633"/>
      <c r="EK13" s="1633"/>
      <c r="EL13" s="1633"/>
      <c r="EM13" s="1633"/>
      <c r="EN13" s="1633"/>
      <c r="EO13" s="1633"/>
      <c r="EP13" s="1633"/>
      <c r="EQ13" s="1633"/>
      <c r="ER13" s="1633"/>
      <c r="ES13" s="1633"/>
      <c r="ET13" s="1633"/>
      <c r="EU13" s="1633"/>
      <c r="EV13" s="1633"/>
      <c r="EW13" s="1633"/>
      <c r="EX13" s="1633"/>
      <c r="EY13" s="1633"/>
      <c r="EZ13" s="1633"/>
      <c r="FA13" s="1633"/>
      <c r="FB13" s="1633"/>
      <c r="FC13" s="1633"/>
      <c r="FD13" s="1633"/>
      <c r="FE13" s="1633"/>
      <c r="FF13" s="1633"/>
      <c r="FG13" s="1633"/>
      <c r="FH13" s="1633"/>
      <c r="FI13" s="1633"/>
      <c r="FJ13" s="1633"/>
      <c r="FK13" s="1633"/>
      <c r="FL13" s="1633"/>
      <c r="FM13" s="1633"/>
      <c r="FN13" s="1633"/>
      <c r="FO13" s="1633"/>
      <c r="FP13" s="1633"/>
      <c r="FQ13" s="1633"/>
      <c r="FR13" s="1633"/>
      <c r="FS13" s="1633"/>
      <c r="FT13" s="1633"/>
      <c r="FU13" s="1633"/>
      <c r="FV13" s="1633"/>
      <c r="FW13" s="1633"/>
      <c r="FX13" s="1633"/>
      <c r="FY13" s="1633"/>
      <c r="FZ13" s="1633"/>
      <c r="GA13" s="1633"/>
      <c r="GB13" s="1633"/>
      <c r="GC13" s="1633"/>
      <c r="GD13" s="1633"/>
      <c r="GE13" s="1633"/>
      <c r="GF13" s="1633"/>
      <c r="GG13" s="1633"/>
      <c r="GH13" s="1633"/>
      <c r="GI13" s="1633"/>
      <c r="GJ13" s="1633"/>
      <c r="GK13" s="1633"/>
      <c r="GL13" s="1633"/>
      <c r="GM13" s="1633"/>
      <c r="GN13" s="1633"/>
      <c r="GO13" s="1633"/>
      <c r="GP13" s="1633"/>
      <c r="GQ13" s="1633"/>
      <c r="GR13" s="1633"/>
      <c r="GS13" s="1633"/>
      <c r="GT13" s="1633"/>
      <c r="GU13" s="1633"/>
      <c r="GV13" s="1633"/>
      <c r="GW13" s="1633"/>
      <c r="GX13" s="1633"/>
      <c r="GY13" s="1633"/>
      <c r="GZ13" s="1633"/>
      <c r="HA13" s="1633"/>
      <c r="HB13" s="1633"/>
      <c r="HC13" s="1633"/>
      <c r="HD13" s="1633"/>
      <c r="HE13" s="1633"/>
      <c r="HF13" s="1633"/>
      <c r="HG13" s="1633"/>
      <c r="HH13" s="1633"/>
      <c r="HI13" s="1633"/>
      <c r="HJ13" s="1633"/>
      <c r="HK13" s="1633"/>
      <c r="HL13" s="1633"/>
      <c r="HM13" s="1633"/>
      <c r="HN13" s="1633"/>
      <c r="HO13" s="1633"/>
      <c r="HP13" s="1633"/>
      <c r="HQ13" s="1633"/>
      <c r="HR13" s="1633"/>
      <c r="HS13" s="1633"/>
      <c r="HT13" s="1633"/>
      <c r="HU13" s="1633"/>
      <c r="HV13" s="1633"/>
      <c r="HW13" s="1633"/>
      <c r="HX13" s="1633"/>
      <c r="HY13" s="1633"/>
      <c r="HZ13" s="1633"/>
      <c r="IA13" s="1633"/>
      <c r="IB13" s="1633"/>
      <c r="IC13" s="1633"/>
      <c r="ID13" s="1633"/>
      <c r="IE13" s="1633"/>
      <c r="IF13" s="1633"/>
      <c r="IG13" s="1633"/>
      <c r="IH13" s="1633"/>
      <c r="II13" s="1633"/>
      <c r="IJ13" s="1633"/>
      <c r="IK13" s="1633"/>
      <c r="IL13" s="1633"/>
      <c r="IM13" s="1633"/>
      <c r="IN13" s="1633"/>
      <c r="IO13" s="1633"/>
      <c r="IP13" s="1633"/>
      <c r="IQ13" s="1633"/>
      <c r="IR13" s="1633"/>
      <c r="IS13" s="1633"/>
      <c r="IT13" s="1633"/>
      <c r="IU13" s="1633"/>
      <c r="IV13" s="1633"/>
      <c r="IW13" s="1633"/>
      <c r="IX13" s="1633"/>
      <c r="IY13" s="1633"/>
      <c r="IZ13" s="1633"/>
      <c r="JA13" s="1633"/>
      <c r="JB13" s="1633"/>
      <c r="JC13" s="1633"/>
      <c r="JD13" s="1633"/>
      <c r="JE13" s="1633"/>
      <c r="JF13" s="1633"/>
      <c r="JG13" s="1633"/>
      <c r="JH13" s="1633"/>
      <c r="JI13" s="1633"/>
      <c r="JJ13" s="1633"/>
      <c r="JK13" s="1633"/>
      <c r="JL13" s="1633"/>
      <c r="JM13" s="1633"/>
      <c r="JN13" s="1633"/>
      <c r="JO13" s="1633"/>
      <c r="JP13" s="1633"/>
      <c r="JQ13" s="1633"/>
      <c r="JR13" s="1633"/>
      <c r="JS13" s="1633"/>
      <c r="JT13" s="1633"/>
      <c r="JU13" s="1633"/>
      <c r="JV13" s="1633"/>
      <c r="JW13" s="1633"/>
      <c r="JX13" s="1633"/>
      <c r="JY13" s="1633"/>
      <c r="JZ13" s="1633"/>
      <c r="KA13" s="1633"/>
      <c r="KB13" s="1633"/>
      <c r="KC13" s="1633"/>
      <c r="KD13" s="1633"/>
      <c r="KE13" s="1633"/>
      <c r="KF13" s="1633"/>
      <c r="KG13" s="1633"/>
      <c r="KH13" s="1633"/>
      <c r="KI13" s="1633"/>
      <c r="KJ13" s="1633"/>
      <c r="KK13" s="1633"/>
      <c r="KL13" s="1633"/>
      <c r="KM13" s="1633"/>
      <c r="KN13" s="1633"/>
      <c r="KO13" s="1633"/>
      <c r="KP13" s="1633"/>
      <c r="KQ13" s="1633"/>
      <c r="KR13" s="1633"/>
      <c r="KS13" s="1633"/>
      <c r="KT13" s="1633"/>
      <c r="KU13" s="1633"/>
      <c r="KV13" s="1633"/>
      <c r="KW13" s="1633"/>
      <c r="KX13" s="1633"/>
      <c r="KY13" s="1633"/>
      <c r="KZ13" s="1633"/>
      <c r="LA13" s="1633"/>
      <c r="LB13" s="1633"/>
      <c r="LC13" s="1633"/>
      <c r="LD13" s="1633"/>
      <c r="LE13" s="1642"/>
      <c r="LF13" s="1642"/>
      <c r="LG13" s="1642"/>
      <c r="LH13" s="1642"/>
      <c r="LI13" s="1642"/>
      <c r="LJ13" s="1642"/>
      <c r="LK13" s="1642"/>
      <c r="LL13" s="1643"/>
    </row>
    <row r="14" s="2140" customFormat="1" ht="47" customHeight="1" spans="1:324">
      <c r="A14" s="2147">
        <v>45853</v>
      </c>
      <c r="B14" s="2148" t="s">
        <v>3593</v>
      </c>
      <c r="C14" s="2149" t="s">
        <v>98</v>
      </c>
      <c r="D14" s="2150">
        <v>4500173858</v>
      </c>
      <c r="E14" s="2151" t="s">
        <v>4230</v>
      </c>
      <c r="F14" s="2150" t="s">
        <v>4231</v>
      </c>
      <c r="G14" s="2152" t="s">
        <v>4225</v>
      </c>
      <c r="H14" s="2152" t="s">
        <v>4196</v>
      </c>
      <c r="I14" s="2162" t="s">
        <v>4226</v>
      </c>
      <c r="J14" s="1522">
        <v>3150</v>
      </c>
      <c r="K14" s="1534">
        <v>0</v>
      </c>
      <c r="L14" s="1534">
        <v>75</v>
      </c>
      <c r="M14" s="1534">
        <f t="shared" si="0"/>
        <v>42</v>
      </c>
      <c r="N14" s="2163">
        <v>45915</v>
      </c>
      <c r="O14" s="2163">
        <f t="shared" si="10"/>
        <v>45913</v>
      </c>
      <c r="P14" s="2164" t="s">
        <v>4232</v>
      </c>
      <c r="Q14" s="1554" t="s">
        <v>78</v>
      </c>
      <c r="R14" s="2167"/>
      <c r="S14" s="2167" t="s">
        <v>111</v>
      </c>
      <c r="T14" s="1557">
        <v>45853</v>
      </c>
      <c r="U14" s="1578" t="s">
        <v>88</v>
      </c>
      <c r="V14" s="1578" t="s">
        <v>88</v>
      </c>
      <c r="W14" s="1579" t="s">
        <v>4227</v>
      </c>
      <c r="X14" s="1578"/>
      <c r="Y14" s="2176" t="s">
        <v>4233</v>
      </c>
      <c r="Z14" s="2173" t="s">
        <v>3599</v>
      </c>
      <c r="AA14" s="2174">
        <v>164.1419</v>
      </c>
      <c r="AB14" s="2175">
        <f t="shared" si="1"/>
        <v>6893.9598</v>
      </c>
      <c r="AC14" s="1602" t="s">
        <v>4234</v>
      </c>
      <c r="AD14" s="1603" t="s">
        <v>81</v>
      </c>
      <c r="AE14" s="1603">
        <v>6</v>
      </c>
      <c r="AF14" s="1603"/>
      <c r="AG14" s="1604">
        <f t="shared" si="2"/>
        <v>3150</v>
      </c>
      <c r="AH14" s="1605"/>
      <c r="AI14" s="1605">
        <f t="shared" si="11"/>
        <v>42</v>
      </c>
      <c r="AJ14" s="1605" t="s">
        <v>64</v>
      </c>
      <c r="AK14" s="1616"/>
      <c r="AL14" s="1605">
        <f t="shared" si="3"/>
        <v>3150</v>
      </c>
      <c r="AM14" s="2186"/>
      <c r="AN14" s="1622">
        <f>J14*0.09</f>
        <v>283.5</v>
      </c>
      <c r="AO14" s="1622">
        <f>J14*0.1</f>
        <v>315</v>
      </c>
      <c r="AP14" s="1639"/>
      <c r="AQ14" s="1622">
        <f>J14*21%</f>
        <v>661.5</v>
      </c>
      <c r="AR14" s="1622">
        <f>J14*21%</f>
        <v>661.5</v>
      </c>
      <c r="AS14" s="1622">
        <f>J14*23%</f>
        <v>724.5</v>
      </c>
      <c r="AT14" s="2192">
        <f>J14*16%</f>
        <v>504</v>
      </c>
      <c r="AU14" s="1630" t="s">
        <v>4201</v>
      </c>
      <c r="AV14" s="2193" t="s">
        <v>4202</v>
      </c>
      <c r="AW14" s="1631"/>
      <c r="AX14" s="1632"/>
      <c r="AY14" s="1633"/>
      <c r="AZ14" s="1633"/>
      <c r="BA14" s="1633"/>
      <c r="BB14" s="1633"/>
      <c r="BC14" s="1633"/>
      <c r="BD14" s="1633"/>
      <c r="BE14" s="1633"/>
      <c r="BF14" s="1633"/>
      <c r="BG14" s="1633"/>
      <c r="BH14" s="1633"/>
      <c r="BI14" s="1633"/>
      <c r="BJ14" s="1633"/>
      <c r="BK14" s="1633"/>
      <c r="BL14" s="1633"/>
      <c r="BM14" s="1633"/>
      <c r="BN14" s="1633"/>
      <c r="BO14" s="1633"/>
      <c r="BP14" s="1633"/>
      <c r="BQ14" s="1633"/>
      <c r="BR14" s="1633"/>
      <c r="BS14" s="1633"/>
      <c r="BT14" s="1633"/>
      <c r="BU14" s="1633"/>
      <c r="BV14" s="1633"/>
      <c r="BW14" s="1633"/>
      <c r="BX14" s="1633"/>
      <c r="BY14" s="1633"/>
      <c r="BZ14" s="1633"/>
      <c r="CA14" s="1633"/>
      <c r="CB14" s="1633"/>
      <c r="CC14" s="1633"/>
      <c r="CD14" s="1633"/>
      <c r="CE14" s="1633"/>
      <c r="CF14" s="1633"/>
      <c r="CG14" s="1633"/>
      <c r="CH14" s="1633"/>
      <c r="CI14" s="1633"/>
      <c r="CJ14" s="1633"/>
      <c r="CK14" s="1633"/>
      <c r="CL14" s="1633"/>
      <c r="CM14" s="1633"/>
      <c r="CN14" s="1633"/>
      <c r="CO14" s="1633"/>
      <c r="CP14" s="1633"/>
      <c r="CQ14" s="1633"/>
      <c r="CR14" s="1633"/>
      <c r="CS14" s="1633"/>
      <c r="CT14" s="1633"/>
      <c r="CU14" s="1633"/>
      <c r="CV14" s="1633"/>
      <c r="CW14" s="1633"/>
      <c r="CX14" s="1633"/>
      <c r="CY14" s="1633"/>
      <c r="CZ14" s="1633"/>
      <c r="DA14" s="1633"/>
      <c r="DB14" s="1633"/>
      <c r="DC14" s="1633"/>
      <c r="DD14" s="1633"/>
      <c r="DE14" s="1633"/>
      <c r="DF14" s="1633"/>
      <c r="DG14" s="1633"/>
      <c r="DH14" s="1633"/>
      <c r="DI14" s="1633"/>
      <c r="DJ14" s="1633"/>
      <c r="DK14" s="1633"/>
      <c r="DL14" s="1633"/>
      <c r="DM14" s="1633"/>
      <c r="DN14" s="1633"/>
      <c r="DO14" s="1633"/>
      <c r="DP14" s="1633"/>
      <c r="DQ14" s="1633"/>
      <c r="DR14" s="1633"/>
      <c r="DS14" s="1633"/>
      <c r="DT14" s="1633"/>
      <c r="DU14" s="1633"/>
      <c r="DV14" s="1633"/>
      <c r="DW14" s="1633"/>
      <c r="DX14" s="1633"/>
      <c r="DY14" s="1633"/>
      <c r="DZ14" s="1633"/>
      <c r="EA14" s="1633"/>
      <c r="EB14" s="1633"/>
      <c r="EC14" s="1633"/>
      <c r="ED14" s="1633"/>
      <c r="EE14" s="1633"/>
      <c r="EF14" s="1633"/>
      <c r="EG14" s="1633"/>
      <c r="EH14" s="1633"/>
      <c r="EI14" s="1633"/>
      <c r="EJ14" s="1633"/>
      <c r="EK14" s="1633"/>
      <c r="EL14" s="1633"/>
      <c r="EM14" s="1633"/>
      <c r="EN14" s="1633"/>
      <c r="EO14" s="1633"/>
      <c r="EP14" s="1633"/>
      <c r="EQ14" s="1633"/>
      <c r="ER14" s="1633"/>
      <c r="ES14" s="1633"/>
      <c r="ET14" s="1633"/>
      <c r="EU14" s="1633"/>
      <c r="EV14" s="1633"/>
      <c r="EW14" s="1633"/>
      <c r="EX14" s="1633"/>
      <c r="EY14" s="1633"/>
      <c r="EZ14" s="1633"/>
      <c r="FA14" s="1633"/>
      <c r="FB14" s="1633"/>
      <c r="FC14" s="1633"/>
      <c r="FD14" s="1633"/>
      <c r="FE14" s="1633"/>
      <c r="FF14" s="1633"/>
      <c r="FG14" s="1633"/>
      <c r="FH14" s="1633"/>
      <c r="FI14" s="1633"/>
      <c r="FJ14" s="1633"/>
      <c r="FK14" s="1633"/>
      <c r="FL14" s="1633"/>
      <c r="FM14" s="1633"/>
      <c r="FN14" s="1633"/>
      <c r="FO14" s="1633"/>
      <c r="FP14" s="1633"/>
      <c r="FQ14" s="1633"/>
      <c r="FR14" s="1633"/>
      <c r="FS14" s="1633"/>
      <c r="FT14" s="1633"/>
      <c r="FU14" s="1633"/>
      <c r="FV14" s="1633"/>
      <c r="FW14" s="1633"/>
      <c r="FX14" s="1633"/>
      <c r="FY14" s="1633"/>
      <c r="FZ14" s="1633"/>
      <c r="GA14" s="1633"/>
      <c r="GB14" s="1633"/>
      <c r="GC14" s="1633"/>
      <c r="GD14" s="1633"/>
      <c r="GE14" s="1633"/>
      <c r="GF14" s="1633"/>
      <c r="GG14" s="1633"/>
      <c r="GH14" s="1633"/>
      <c r="GI14" s="1633"/>
      <c r="GJ14" s="1633"/>
      <c r="GK14" s="1633"/>
      <c r="GL14" s="1633"/>
      <c r="GM14" s="1633"/>
      <c r="GN14" s="1633"/>
      <c r="GO14" s="1633"/>
      <c r="GP14" s="1633"/>
      <c r="GQ14" s="1633"/>
      <c r="GR14" s="1633"/>
      <c r="GS14" s="1633"/>
      <c r="GT14" s="1633"/>
      <c r="GU14" s="1633"/>
      <c r="GV14" s="1633"/>
      <c r="GW14" s="1633"/>
      <c r="GX14" s="1633"/>
      <c r="GY14" s="1633"/>
      <c r="GZ14" s="1633"/>
      <c r="HA14" s="1633"/>
      <c r="HB14" s="1633"/>
      <c r="HC14" s="1633"/>
      <c r="HD14" s="1633"/>
      <c r="HE14" s="1633"/>
      <c r="HF14" s="1633"/>
      <c r="HG14" s="1633"/>
      <c r="HH14" s="1633"/>
      <c r="HI14" s="1633"/>
      <c r="HJ14" s="1633"/>
      <c r="HK14" s="1633"/>
      <c r="HL14" s="1633"/>
      <c r="HM14" s="1633"/>
      <c r="HN14" s="1633"/>
      <c r="HO14" s="1633"/>
      <c r="HP14" s="1633"/>
      <c r="HQ14" s="1633"/>
      <c r="HR14" s="1633"/>
      <c r="HS14" s="1633"/>
      <c r="HT14" s="1633"/>
      <c r="HU14" s="1633"/>
      <c r="HV14" s="1633"/>
      <c r="HW14" s="1633"/>
      <c r="HX14" s="1633"/>
      <c r="HY14" s="1633"/>
      <c r="HZ14" s="1633"/>
      <c r="IA14" s="1633"/>
      <c r="IB14" s="1633"/>
      <c r="IC14" s="1633"/>
      <c r="ID14" s="1633"/>
      <c r="IE14" s="1633"/>
      <c r="IF14" s="1633"/>
      <c r="IG14" s="1633"/>
      <c r="IH14" s="1633"/>
      <c r="II14" s="1633"/>
      <c r="IJ14" s="1633"/>
      <c r="IK14" s="1633"/>
      <c r="IL14" s="1633"/>
      <c r="IM14" s="1633"/>
      <c r="IN14" s="1633"/>
      <c r="IO14" s="1633"/>
      <c r="IP14" s="1633"/>
      <c r="IQ14" s="1633"/>
      <c r="IR14" s="1633"/>
      <c r="IS14" s="1633"/>
      <c r="IT14" s="1633"/>
      <c r="IU14" s="1633"/>
      <c r="IV14" s="1633"/>
      <c r="IW14" s="1633"/>
      <c r="IX14" s="1633"/>
      <c r="IY14" s="1633"/>
      <c r="IZ14" s="1633"/>
      <c r="JA14" s="1633"/>
      <c r="JB14" s="1633"/>
      <c r="JC14" s="1633"/>
      <c r="JD14" s="1633"/>
      <c r="JE14" s="1633"/>
      <c r="JF14" s="1633"/>
      <c r="JG14" s="1633"/>
      <c r="JH14" s="1633"/>
      <c r="JI14" s="1633"/>
      <c r="JJ14" s="1633"/>
      <c r="JK14" s="1633"/>
      <c r="JL14" s="1633"/>
      <c r="JM14" s="1633"/>
      <c r="JN14" s="1633"/>
      <c r="JO14" s="1633"/>
      <c r="JP14" s="1633"/>
      <c r="JQ14" s="1633"/>
      <c r="JR14" s="1633"/>
      <c r="JS14" s="1633"/>
      <c r="JT14" s="1633"/>
      <c r="JU14" s="1633"/>
      <c r="JV14" s="1633"/>
      <c r="JW14" s="1633"/>
      <c r="JX14" s="1633"/>
      <c r="JY14" s="1633"/>
      <c r="JZ14" s="1633"/>
      <c r="KA14" s="1633"/>
      <c r="KB14" s="1633"/>
      <c r="KC14" s="1633"/>
      <c r="KD14" s="1633"/>
      <c r="KE14" s="1633"/>
      <c r="KF14" s="1633"/>
      <c r="KG14" s="1633"/>
      <c r="KH14" s="1633"/>
      <c r="KI14" s="1633"/>
      <c r="KJ14" s="1633"/>
      <c r="KK14" s="1633"/>
      <c r="KL14" s="1633"/>
      <c r="KM14" s="1633"/>
      <c r="KN14" s="1633"/>
      <c r="KO14" s="1633"/>
      <c r="KP14" s="1633"/>
      <c r="KQ14" s="1633"/>
      <c r="KR14" s="1633"/>
      <c r="KS14" s="1633"/>
      <c r="KT14" s="1633"/>
      <c r="KU14" s="1633"/>
      <c r="KV14" s="1633"/>
      <c r="KW14" s="1633"/>
      <c r="KX14" s="1633"/>
      <c r="KY14" s="1633"/>
      <c r="KZ14" s="1633"/>
      <c r="LA14" s="1633"/>
      <c r="LB14" s="1633"/>
      <c r="LC14" s="1633"/>
      <c r="LD14" s="1633"/>
      <c r="LE14" s="1642"/>
      <c r="LF14" s="1642"/>
      <c r="LG14" s="1642"/>
      <c r="LH14" s="1642"/>
      <c r="LI14" s="1642"/>
      <c r="LJ14" s="1642"/>
      <c r="LK14" s="1642"/>
      <c r="LL14" s="1643"/>
    </row>
    <row r="15" s="2140" customFormat="1" ht="47" customHeight="1" spans="1:324">
      <c r="A15" s="2147">
        <v>45853</v>
      </c>
      <c r="B15" s="2148" t="s">
        <v>3593</v>
      </c>
      <c r="C15" s="2149" t="s">
        <v>98</v>
      </c>
      <c r="D15" s="2150">
        <v>4500173870</v>
      </c>
      <c r="E15" s="2151" t="s">
        <v>4235</v>
      </c>
      <c r="F15" s="2150" t="s">
        <v>4236</v>
      </c>
      <c r="G15" s="2152" t="s">
        <v>4225</v>
      </c>
      <c r="H15" s="2152" t="s">
        <v>4196</v>
      </c>
      <c r="I15" s="2162" t="s">
        <v>4226</v>
      </c>
      <c r="J15" s="1522">
        <v>3150</v>
      </c>
      <c r="K15" s="1534">
        <v>0</v>
      </c>
      <c r="L15" s="1534">
        <v>75</v>
      </c>
      <c r="M15" s="1534">
        <f t="shared" si="0"/>
        <v>42</v>
      </c>
      <c r="N15" s="2163">
        <v>45925</v>
      </c>
      <c r="O15" s="2163">
        <f t="shared" si="10"/>
        <v>45923</v>
      </c>
      <c r="P15" s="1526"/>
      <c r="Q15" s="1554" t="s">
        <v>78</v>
      </c>
      <c r="R15" s="2167"/>
      <c r="S15" s="2167" t="s">
        <v>111</v>
      </c>
      <c r="T15" s="1557">
        <v>45853</v>
      </c>
      <c r="U15" s="1578" t="s">
        <v>88</v>
      </c>
      <c r="V15" s="1578" t="s">
        <v>88</v>
      </c>
      <c r="W15" s="1579" t="s">
        <v>4227</v>
      </c>
      <c r="X15" s="1578"/>
      <c r="Y15" s="2176" t="s">
        <v>4228</v>
      </c>
      <c r="Z15" s="2173" t="s">
        <v>3599</v>
      </c>
      <c r="AA15" s="2174">
        <v>164.1419</v>
      </c>
      <c r="AB15" s="2175">
        <f t="shared" si="1"/>
        <v>6893.9598</v>
      </c>
      <c r="AC15" s="1602" t="s">
        <v>4237</v>
      </c>
      <c r="AD15" s="1603" t="s">
        <v>81</v>
      </c>
      <c r="AE15" s="1603">
        <v>6</v>
      </c>
      <c r="AF15" s="1603"/>
      <c r="AG15" s="1604">
        <f t="shared" ref="AG14:AG78" si="12">J15</f>
        <v>3150</v>
      </c>
      <c r="AH15" s="1605"/>
      <c r="AI15" s="1605">
        <f t="shared" si="11"/>
        <v>42</v>
      </c>
      <c r="AJ15" s="1605" t="s">
        <v>64</v>
      </c>
      <c r="AK15" s="1616"/>
      <c r="AL15" s="1605">
        <f t="shared" ref="AL14:AL78" si="13">J15</f>
        <v>3150</v>
      </c>
      <c r="AM15" s="2185"/>
      <c r="AN15" s="1622">
        <f t="shared" ref="AN14:AN78" si="14">J15*0.09</f>
        <v>283.5</v>
      </c>
      <c r="AO15" s="1622">
        <f t="shared" ref="AO14:AO78" si="15">J15*0.1</f>
        <v>315</v>
      </c>
      <c r="AP15" s="1639"/>
      <c r="AQ15" s="1622">
        <f t="shared" ref="AQ14:AQ78" si="16">J15*21%</f>
        <v>661.5</v>
      </c>
      <c r="AR15" s="1622">
        <f t="shared" ref="AR14:AR78" si="17">J15*21%</f>
        <v>661.5</v>
      </c>
      <c r="AS15" s="1622">
        <f t="shared" ref="AS14:AS78" si="18">J15*23%</f>
        <v>724.5</v>
      </c>
      <c r="AT15" s="2192">
        <f t="shared" ref="AT14:AT78" si="19">J15*16%</f>
        <v>504</v>
      </c>
      <c r="AU15" s="1630" t="s">
        <v>4201</v>
      </c>
      <c r="AV15" s="2193" t="s">
        <v>4202</v>
      </c>
      <c r="AW15" s="1631"/>
      <c r="AX15" s="1632"/>
      <c r="AY15" s="1633"/>
      <c r="AZ15" s="1633"/>
      <c r="BA15" s="1633"/>
      <c r="BB15" s="1633"/>
      <c r="BC15" s="1633"/>
      <c r="BD15" s="1633"/>
      <c r="BE15" s="1633"/>
      <c r="BF15" s="1633"/>
      <c r="BG15" s="1633"/>
      <c r="BH15" s="1633"/>
      <c r="BI15" s="1633"/>
      <c r="BJ15" s="1633"/>
      <c r="BK15" s="1633"/>
      <c r="BL15" s="1633"/>
      <c r="BM15" s="1633"/>
      <c r="BN15" s="1633"/>
      <c r="BO15" s="1633"/>
      <c r="BP15" s="1633"/>
      <c r="BQ15" s="1633"/>
      <c r="BR15" s="1633"/>
      <c r="BS15" s="1633"/>
      <c r="BT15" s="1633"/>
      <c r="BU15" s="1633"/>
      <c r="BV15" s="1633"/>
      <c r="BW15" s="1633"/>
      <c r="BX15" s="1633"/>
      <c r="BY15" s="1633"/>
      <c r="BZ15" s="1633"/>
      <c r="CA15" s="1633"/>
      <c r="CB15" s="1633"/>
      <c r="CC15" s="1633"/>
      <c r="CD15" s="1633"/>
      <c r="CE15" s="1633"/>
      <c r="CF15" s="1633"/>
      <c r="CG15" s="1633"/>
      <c r="CH15" s="1633"/>
      <c r="CI15" s="1633"/>
      <c r="CJ15" s="1633"/>
      <c r="CK15" s="1633"/>
      <c r="CL15" s="1633"/>
      <c r="CM15" s="1633"/>
      <c r="CN15" s="1633"/>
      <c r="CO15" s="1633"/>
      <c r="CP15" s="1633"/>
      <c r="CQ15" s="1633"/>
      <c r="CR15" s="1633"/>
      <c r="CS15" s="1633"/>
      <c r="CT15" s="1633"/>
      <c r="CU15" s="1633"/>
      <c r="CV15" s="1633"/>
      <c r="CW15" s="1633"/>
      <c r="CX15" s="1633"/>
      <c r="CY15" s="1633"/>
      <c r="CZ15" s="1633"/>
      <c r="DA15" s="1633"/>
      <c r="DB15" s="1633"/>
      <c r="DC15" s="1633"/>
      <c r="DD15" s="1633"/>
      <c r="DE15" s="1633"/>
      <c r="DF15" s="1633"/>
      <c r="DG15" s="1633"/>
      <c r="DH15" s="1633"/>
      <c r="DI15" s="1633"/>
      <c r="DJ15" s="1633"/>
      <c r="DK15" s="1633"/>
      <c r="DL15" s="1633"/>
      <c r="DM15" s="1633"/>
      <c r="DN15" s="1633"/>
      <c r="DO15" s="1633"/>
      <c r="DP15" s="1633"/>
      <c r="DQ15" s="1633"/>
      <c r="DR15" s="1633"/>
      <c r="DS15" s="1633"/>
      <c r="DT15" s="1633"/>
      <c r="DU15" s="1633"/>
      <c r="DV15" s="1633"/>
      <c r="DW15" s="1633"/>
      <c r="DX15" s="1633"/>
      <c r="DY15" s="1633"/>
      <c r="DZ15" s="1633"/>
      <c r="EA15" s="1633"/>
      <c r="EB15" s="1633"/>
      <c r="EC15" s="1633"/>
      <c r="ED15" s="1633"/>
      <c r="EE15" s="1633"/>
      <c r="EF15" s="1633"/>
      <c r="EG15" s="1633"/>
      <c r="EH15" s="1633"/>
      <c r="EI15" s="1633"/>
      <c r="EJ15" s="1633"/>
      <c r="EK15" s="1633"/>
      <c r="EL15" s="1633"/>
      <c r="EM15" s="1633"/>
      <c r="EN15" s="1633"/>
      <c r="EO15" s="1633"/>
      <c r="EP15" s="1633"/>
      <c r="EQ15" s="1633"/>
      <c r="ER15" s="1633"/>
      <c r="ES15" s="1633"/>
      <c r="ET15" s="1633"/>
      <c r="EU15" s="1633"/>
      <c r="EV15" s="1633"/>
      <c r="EW15" s="1633"/>
      <c r="EX15" s="1633"/>
      <c r="EY15" s="1633"/>
      <c r="EZ15" s="1633"/>
      <c r="FA15" s="1633"/>
      <c r="FB15" s="1633"/>
      <c r="FC15" s="1633"/>
      <c r="FD15" s="1633"/>
      <c r="FE15" s="1633"/>
      <c r="FF15" s="1633"/>
      <c r="FG15" s="1633"/>
      <c r="FH15" s="1633"/>
      <c r="FI15" s="1633"/>
      <c r="FJ15" s="1633"/>
      <c r="FK15" s="1633"/>
      <c r="FL15" s="1633"/>
      <c r="FM15" s="1633"/>
      <c r="FN15" s="1633"/>
      <c r="FO15" s="1633"/>
      <c r="FP15" s="1633"/>
      <c r="FQ15" s="1633"/>
      <c r="FR15" s="1633"/>
      <c r="FS15" s="1633"/>
      <c r="FT15" s="1633"/>
      <c r="FU15" s="1633"/>
      <c r="FV15" s="1633"/>
      <c r="FW15" s="1633"/>
      <c r="FX15" s="1633"/>
      <c r="FY15" s="1633"/>
      <c r="FZ15" s="1633"/>
      <c r="GA15" s="1633"/>
      <c r="GB15" s="1633"/>
      <c r="GC15" s="1633"/>
      <c r="GD15" s="1633"/>
      <c r="GE15" s="1633"/>
      <c r="GF15" s="1633"/>
      <c r="GG15" s="1633"/>
      <c r="GH15" s="1633"/>
      <c r="GI15" s="1633"/>
      <c r="GJ15" s="1633"/>
      <c r="GK15" s="1633"/>
      <c r="GL15" s="1633"/>
      <c r="GM15" s="1633"/>
      <c r="GN15" s="1633"/>
      <c r="GO15" s="1633"/>
      <c r="GP15" s="1633"/>
      <c r="GQ15" s="1633"/>
      <c r="GR15" s="1633"/>
      <c r="GS15" s="1633"/>
      <c r="GT15" s="1633"/>
      <c r="GU15" s="1633"/>
      <c r="GV15" s="1633"/>
      <c r="GW15" s="1633"/>
      <c r="GX15" s="1633"/>
      <c r="GY15" s="1633"/>
      <c r="GZ15" s="1633"/>
      <c r="HA15" s="1633"/>
      <c r="HB15" s="1633"/>
      <c r="HC15" s="1633"/>
      <c r="HD15" s="1633"/>
      <c r="HE15" s="1633"/>
      <c r="HF15" s="1633"/>
      <c r="HG15" s="1633"/>
      <c r="HH15" s="1633"/>
      <c r="HI15" s="1633"/>
      <c r="HJ15" s="1633"/>
      <c r="HK15" s="1633"/>
      <c r="HL15" s="1633"/>
      <c r="HM15" s="1633"/>
      <c r="HN15" s="1633"/>
      <c r="HO15" s="1633"/>
      <c r="HP15" s="1633"/>
      <c r="HQ15" s="1633"/>
      <c r="HR15" s="1633"/>
      <c r="HS15" s="1633"/>
      <c r="HT15" s="1633"/>
      <c r="HU15" s="1633"/>
      <c r="HV15" s="1633"/>
      <c r="HW15" s="1633"/>
      <c r="HX15" s="1633"/>
      <c r="HY15" s="1633"/>
      <c r="HZ15" s="1633"/>
      <c r="IA15" s="1633"/>
      <c r="IB15" s="1633"/>
      <c r="IC15" s="1633"/>
      <c r="ID15" s="1633"/>
      <c r="IE15" s="1633"/>
      <c r="IF15" s="1633"/>
      <c r="IG15" s="1633"/>
      <c r="IH15" s="1633"/>
      <c r="II15" s="1633"/>
      <c r="IJ15" s="1633"/>
      <c r="IK15" s="1633"/>
      <c r="IL15" s="1633"/>
      <c r="IM15" s="1633"/>
      <c r="IN15" s="1633"/>
      <c r="IO15" s="1633"/>
      <c r="IP15" s="1633"/>
      <c r="IQ15" s="1633"/>
      <c r="IR15" s="1633"/>
      <c r="IS15" s="1633"/>
      <c r="IT15" s="1633"/>
      <c r="IU15" s="1633"/>
      <c r="IV15" s="1633"/>
      <c r="IW15" s="1633"/>
      <c r="IX15" s="1633"/>
      <c r="IY15" s="1633"/>
      <c r="IZ15" s="1633"/>
      <c r="JA15" s="1633"/>
      <c r="JB15" s="1633"/>
      <c r="JC15" s="1633"/>
      <c r="JD15" s="1633"/>
      <c r="JE15" s="1633"/>
      <c r="JF15" s="1633"/>
      <c r="JG15" s="1633"/>
      <c r="JH15" s="1633"/>
      <c r="JI15" s="1633"/>
      <c r="JJ15" s="1633"/>
      <c r="JK15" s="1633"/>
      <c r="JL15" s="1633"/>
      <c r="JM15" s="1633"/>
      <c r="JN15" s="1633"/>
      <c r="JO15" s="1633"/>
      <c r="JP15" s="1633"/>
      <c r="JQ15" s="1633"/>
      <c r="JR15" s="1633"/>
      <c r="JS15" s="1633"/>
      <c r="JT15" s="1633"/>
      <c r="JU15" s="1633"/>
      <c r="JV15" s="1633"/>
      <c r="JW15" s="1633"/>
      <c r="JX15" s="1633"/>
      <c r="JY15" s="1633"/>
      <c r="JZ15" s="1633"/>
      <c r="KA15" s="1633"/>
      <c r="KB15" s="1633"/>
      <c r="KC15" s="1633"/>
      <c r="KD15" s="1633"/>
      <c r="KE15" s="1633"/>
      <c r="KF15" s="1633"/>
      <c r="KG15" s="1633"/>
      <c r="KH15" s="1633"/>
      <c r="KI15" s="1633"/>
      <c r="KJ15" s="1633"/>
      <c r="KK15" s="1633"/>
      <c r="KL15" s="1633"/>
      <c r="KM15" s="1633"/>
      <c r="KN15" s="1633"/>
      <c r="KO15" s="1633"/>
      <c r="KP15" s="1633"/>
      <c r="KQ15" s="1633"/>
      <c r="KR15" s="1633"/>
      <c r="KS15" s="1633"/>
      <c r="KT15" s="1633"/>
      <c r="KU15" s="1633"/>
      <c r="KV15" s="1633"/>
      <c r="KW15" s="1633"/>
      <c r="KX15" s="1633"/>
      <c r="KY15" s="1633"/>
      <c r="KZ15" s="1633"/>
      <c r="LA15" s="1633"/>
      <c r="LB15" s="1633"/>
      <c r="LC15" s="1633"/>
      <c r="LD15" s="1633"/>
      <c r="LE15" s="1642"/>
      <c r="LF15" s="1642"/>
      <c r="LG15" s="1642"/>
      <c r="LH15" s="1642"/>
      <c r="LI15" s="1642"/>
      <c r="LJ15" s="1642"/>
      <c r="LK15" s="1642"/>
      <c r="LL15" s="1643"/>
    </row>
    <row r="16" s="2140" customFormat="1" ht="47" customHeight="1" spans="1:324">
      <c r="A16" s="2147">
        <v>45853</v>
      </c>
      <c r="B16" s="2148" t="s">
        <v>3593</v>
      </c>
      <c r="C16" s="2149" t="s">
        <v>98</v>
      </c>
      <c r="D16" s="2150">
        <v>4500173871</v>
      </c>
      <c r="E16" s="2151" t="s">
        <v>4238</v>
      </c>
      <c r="F16" s="2150" t="s">
        <v>4239</v>
      </c>
      <c r="G16" s="2152" t="s">
        <v>4225</v>
      </c>
      <c r="H16" s="2152" t="s">
        <v>4196</v>
      </c>
      <c r="I16" s="2162" t="s">
        <v>4226</v>
      </c>
      <c r="J16" s="1522">
        <v>3150</v>
      </c>
      <c r="K16" s="1534">
        <v>0</v>
      </c>
      <c r="L16" s="1534">
        <v>75</v>
      </c>
      <c r="M16" s="1534">
        <f t="shared" si="0"/>
        <v>42</v>
      </c>
      <c r="N16" s="2163">
        <v>45925</v>
      </c>
      <c r="O16" s="2163">
        <f t="shared" si="10"/>
        <v>45923</v>
      </c>
      <c r="P16" s="1526"/>
      <c r="Q16" s="1554" t="s">
        <v>78</v>
      </c>
      <c r="R16" s="2167"/>
      <c r="S16" s="2167" t="s">
        <v>111</v>
      </c>
      <c r="T16" s="1557">
        <v>45853</v>
      </c>
      <c r="U16" s="1578" t="s">
        <v>88</v>
      </c>
      <c r="V16" s="1578" t="s">
        <v>88</v>
      </c>
      <c r="W16" s="1579" t="s">
        <v>4227</v>
      </c>
      <c r="X16" s="1578"/>
      <c r="Y16" s="2176" t="s">
        <v>4228</v>
      </c>
      <c r="Z16" s="2173" t="s">
        <v>3599</v>
      </c>
      <c r="AA16" s="2174">
        <v>164.1419</v>
      </c>
      <c r="AB16" s="2175">
        <f t="shared" si="1"/>
        <v>6893.9598</v>
      </c>
      <c r="AC16" s="1602" t="s">
        <v>4240</v>
      </c>
      <c r="AD16" s="1603" t="s">
        <v>81</v>
      </c>
      <c r="AE16" s="1603">
        <v>6</v>
      </c>
      <c r="AF16" s="1603"/>
      <c r="AG16" s="1604">
        <f t="shared" si="12"/>
        <v>3150</v>
      </c>
      <c r="AH16" s="1605"/>
      <c r="AI16" s="1605">
        <f t="shared" si="11"/>
        <v>42</v>
      </c>
      <c r="AJ16" s="1605" t="s">
        <v>64</v>
      </c>
      <c r="AK16" s="1616"/>
      <c r="AL16" s="1605">
        <f t="shared" si="13"/>
        <v>3150</v>
      </c>
      <c r="AM16" s="2185"/>
      <c r="AN16" s="1622">
        <f t="shared" si="14"/>
        <v>283.5</v>
      </c>
      <c r="AO16" s="1622">
        <f t="shared" si="15"/>
        <v>315</v>
      </c>
      <c r="AP16" s="1639"/>
      <c r="AQ16" s="1622">
        <f t="shared" si="16"/>
        <v>661.5</v>
      </c>
      <c r="AR16" s="1622">
        <f t="shared" si="17"/>
        <v>661.5</v>
      </c>
      <c r="AS16" s="1622">
        <f t="shared" si="18"/>
        <v>724.5</v>
      </c>
      <c r="AT16" s="2192">
        <f t="shared" si="19"/>
        <v>504</v>
      </c>
      <c r="AU16" s="1630" t="s">
        <v>4201</v>
      </c>
      <c r="AV16" s="2193" t="s">
        <v>4202</v>
      </c>
      <c r="AW16" s="1631"/>
      <c r="AX16" s="1632"/>
      <c r="AY16" s="1633"/>
      <c r="AZ16" s="1633"/>
      <c r="BA16" s="1633"/>
      <c r="BB16" s="1633"/>
      <c r="BC16" s="1633"/>
      <c r="BD16" s="1633"/>
      <c r="BE16" s="1633"/>
      <c r="BF16" s="1633"/>
      <c r="BG16" s="1633"/>
      <c r="BH16" s="1633"/>
      <c r="BI16" s="1633"/>
      <c r="BJ16" s="1633"/>
      <c r="BK16" s="1633"/>
      <c r="BL16" s="1633"/>
      <c r="BM16" s="1633"/>
      <c r="BN16" s="1633"/>
      <c r="BO16" s="1633"/>
      <c r="BP16" s="1633"/>
      <c r="BQ16" s="1633"/>
      <c r="BR16" s="1633"/>
      <c r="BS16" s="1633"/>
      <c r="BT16" s="1633"/>
      <c r="BU16" s="1633"/>
      <c r="BV16" s="1633"/>
      <c r="BW16" s="1633"/>
      <c r="BX16" s="1633"/>
      <c r="BY16" s="1633"/>
      <c r="BZ16" s="1633"/>
      <c r="CA16" s="1633"/>
      <c r="CB16" s="1633"/>
      <c r="CC16" s="1633"/>
      <c r="CD16" s="1633"/>
      <c r="CE16" s="1633"/>
      <c r="CF16" s="1633"/>
      <c r="CG16" s="1633"/>
      <c r="CH16" s="1633"/>
      <c r="CI16" s="1633"/>
      <c r="CJ16" s="1633"/>
      <c r="CK16" s="1633"/>
      <c r="CL16" s="1633"/>
      <c r="CM16" s="1633"/>
      <c r="CN16" s="1633"/>
      <c r="CO16" s="1633"/>
      <c r="CP16" s="1633"/>
      <c r="CQ16" s="1633"/>
      <c r="CR16" s="1633"/>
      <c r="CS16" s="1633"/>
      <c r="CT16" s="1633"/>
      <c r="CU16" s="1633"/>
      <c r="CV16" s="1633"/>
      <c r="CW16" s="1633"/>
      <c r="CX16" s="1633"/>
      <c r="CY16" s="1633"/>
      <c r="CZ16" s="1633"/>
      <c r="DA16" s="1633"/>
      <c r="DB16" s="1633"/>
      <c r="DC16" s="1633"/>
      <c r="DD16" s="1633"/>
      <c r="DE16" s="1633"/>
      <c r="DF16" s="1633"/>
      <c r="DG16" s="1633"/>
      <c r="DH16" s="1633"/>
      <c r="DI16" s="1633"/>
      <c r="DJ16" s="1633"/>
      <c r="DK16" s="1633"/>
      <c r="DL16" s="1633"/>
      <c r="DM16" s="1633"/>
      <c r="DN16" s="1633"/>
      <c r="DO16" s="1633"/>
      <c r="DP16" s="1633"/>
      <c r="DQ16" s="1633"/>
      <c r="DR16" s="1633"/>
      <c r="DS16" s="1633"/>
      <c r="DT16" s="1633"/>
      <c r="DU16" s="1633"/>
      <c r="DV16" s="1633"/>
      <c r="DW16" s="1633"/>
      <c r="DX16" s="1633"/>
      <c r="DY16" s="1633"/>
      <c r="DZ16" s="1633"/>
      <c r="EA16" s="1633"/>
      <c r="EB16" s="1633"/>
      <c r="EC16" s="1633"/>
      <c r="ED16" s="1633"/>
      <c r="EE16" s="1633"/>
      <c r="EF16" s="1633"/>
      <c r="EG16" s="1633"/>
      <c r="EH16" s="1633"/>
      <c r="EI16" s="1633"/>
      <c r="EJ16" s="1633"/>
      <c r="EK16" s="1633"/>
      <c r="EL16" s="1633"/>
      <c r="EM16" s="1633"/>
      <c r="EN16" s="1633"/>
      <c r="EO16" s="1633"/>
      <c r="EP16" s="1633"/>
      <c r="EQ16" s="1633"/>
      <c r="ER16" s="1633"/>
      <c r="ES16" s="1633"/>
      <c r="ET16" s="1633"/>
      <c r="EU16" s="1633"/>
      <c r="EV16" s="1633"/>
      <c r="EW16" s="1633"/>
      <c r="EX16" s="1633"/>
      <c r="EY16" s="1633"/>
      <c r="EZ16" s="1633"/>
      <c r="FA16" s="1633"/>
      <c r="FB16" s="1633"/>
      <c r="FC16" s="1633"/>
      <c r="FD16" s="1633"/>
      <c r="FE16" s="1633"/>
      <c r="FF16" s="1633"/>
      <c r="FG16" s="1633"/>
      <c r="FH16" s="1633"/>
      <c r="FI16" s="1633"/>
      <c r="FJ16" s="1633"/>
      <c r="FK16" s="1633"/>
      <c r="FL16" s="1633"/>
      <c r="FM16" s="1633"/>
      <c r="FN16" s="1633"/>
      <c r="FO16" s="1633"/>
      <c r="FP16" s="1633"/>
      <c r="FQ16" s="1633"/>
      <c r="FR16" s="1633"/>
      <c r="FS16" s="1633"/>
      <c r="FT16" s="1633"/>
      <c r="FU16" s="1633"/>
      <c r="FV16" s="1633"/>
      <c r="FW16" s="1633"/>
      <c r="FX16" s="1633"/>
      <c r="FY16" s="1633"/>
      <c r="FZ16" s="1633"/>
      <c r="GA16" s="1633"/>
      <c r="GB16" s="1633"/>
      <c r="GC16" s="1633"/>
      <c r="GD16" s="1633"/>
      <c r="GE16" s="1633"/>
      <c r="GF16" s="1633"/>
      <c r="GG16" s="1633"/>
      <c r="GH16" s="1633"/>
      <c r="GI16" s="1633"/>
      <c r="GJ16" s="1633"/>
      <c r="GK16" s="1633"/>
      <c r="GL16" s="1633"/>
      <c r="GM16" s="1633"/>
      <c r="GN16" s="1633"/>
      <c r="GO16" s="1633"/>
      <c r="GP16" s="1633"/>
      <c r="GQ16" s="1633"/>
      <c r="GR16" s="1633"/>
      <c r="GS16" s="1633"/>
      <c r="GT16" s="1633"/>
      <c r="GU16" s="1633"/>
      <c r="GV16" s="1633"/>
      <c r="GW16" s="1633"/>
      <c r="GX16" s="1633"/>
      <c r="GY16" s="1633"/>
      <c r="GZ16" s="1633"/>
      <c r="HA16" s="1633"/>
      <c r="HB16" s="1633"/>
      <c r="HC16" s="1633"/>
      <c r="HD16" s="1633"/>
      <c r="HE16" s="1633"/>
      <c r="HF16" s="1633"/>
      <c r="HG16" s="1633"/>
      <c r="HH16" s="1633"/>
      <c r="HI16" s="1633"/>
      <c r="HJ16" s="1633"/>
      <c r="HK16" s="1633"/>
      <c r="HL16" s="1633"/>
      <c r="HM16" s="1633"/>
      <c r="HN16" s="1633"/>
      <c r="HO16" s="1633"/>
      <c r="HP16" s="1633"/>
      <c r="HQ16" s="1633"/>
      <c r="HR16" s="1633"/>
      <c r="HS16" s="1633"/>
      <c r="HT16" s="1633"/>
      <c r="HU16" s="1633"/>
      <c r="HV16" s="1633"/>
      <c r="HW16" s="1633"/>
      <c r="HX16" s="1633"/>
      <c r="HY16" s="1633"/>
      <c r="HZ16" s="1633"/>
      <c r="IA16" s="1633"/>
      <c r="IB16" s="1633"/>
      <c r="IC16" s="1633"/>
      <c r="ID16" s="1633"/>
      <c r="IE16" s="1633"/>
      <c r="IF16" s="1633"/>
      <c r="IG16" s="1633"/>
      <c r="IH16" s="1633"/>
      <c r="II16" s="1633"/>
      <c r="IJ16" s="1633"/>
      <c r="IK16" s="1633"/>
      <c r="IL16" s="1633"/>
      <c r="IM16" s="1633"/>
      <c r="IN16" s="1633"/>
      <c r="IO16" s="1633"/>
      <c r="IP16" s="1633"/>
      <c r="IQ16" s="1633"/>
      <c r="IR16" s="1633"/>
      <c r="IS16" s="1633"/>
      <c r="IT16" s="1633"/>
      <c r="IU16" s="1633"/>
      <c r="IV16" s="1633"/>
      <c r="IW16" s="1633"/>
      <c r="IX16" s="1633"/>
      <c r="IY16" s="1633"/>
      <c r="IZ16" s="1633"/>
      <c r="JA16" s="1633"/>
      <c r="JB16" s="1633"/>
      <c r="JC16" s="1633"/>
      <c r="JD16" s="1633"/>
      <c r="JE16" s="1633"/>
      <c r="JF16" s="1633"/>
      <c r="JG16" s="1633"/>
      <c r="JH16" s="1633"/>
      <c r="JI16" s="1633"/>
      <c r="JJ16" s="1633"/>
      <c r="JK16" s="1633"/>
      <c r="JL16" s="1633"/>
      <c r="JM16" s="1633"/>
      <c r="JN16" s="1633"/>
      <c r="JO16" s="1633"/>
      <c r="JP16" s="1633"/>
      <c r="JQ16" s="1633"/>
      <c r="JR16" s="1633"/>
      <c r="JS16" s="1633"/>
      <c r="JT16" s="1633"/>
      <c r="JU16" s="1633"/>
      <c r="JV16" s="1633"/>
      <c r="JW16" s="1633"/>
      <c r="JX16" s="1633"/>
      <c r="JY16" s="1633"/>
      <c r="JZ16" s="1633"/>
      <c r="KA16" s="1633"/>
      <c r="KB16" s="1633"/>
      <c r="KC16" s="1633"/>
      <c r="KD16" s="1633"/>
      <c r="KE16" s="1633"/>
      <c r="KF16" s="1633"/>
      <c r="KG16" s="1633"/>
      <c r="KH16" s="1633"/>
      <c r="KI16" s="1633"/>
      <c r="KJ16" s="1633"/>
      <c r="KK16" s="1633"/>
      <c r="KL16" s="1633"/>
      <c r="KM16" s="1633"/>
      <c r="KN16" s="1633"/>
      <c r="KO16" s="1633"/>
      <c r="KP16" s="1633"/>
      <c r="KQ16" s="1633"/>
      <c r="KR16" s="1633"/>
      <c r="KS16" s="1633"/>
      <c r="KT16" s="1633"/>
      <c r="KU16" s="1633"/>
      <c r="KV16" s="1633"/>
      <c r="KW16" s="1633"/>
      <c r="KX16" s="1633"/>
      <c r="KY16" s="1633"/>
      <c r="KZ16" s="1633"/>
      <c r="LA16" s="1633"/>
      <c r="LB16" s="1633"/>
      <c r="LC16" s="1633"/>
      <c r="LD16" s="1633"/>
      <c r="LE16" s="1642"/>
      <c r="LF16" s="1642"/>
      <c r="LG16" s="1642"/>
      <c r="LH16" s="1642"/>
      <c r="LI16" s="1642"/>
      <c r="LJ16" s="1642"/>
      <c r="LK16" s="1642"/>
      <c r="LL16" s="1643"/>
    </row>
    <row r="17" s="2140" customFormat="1" ht="47" customHeight="1" spans="1:324">
      <c r="A17" s="2147">
        <v>45853</v>
      </c>
      <c r="B17" s="2148" t="s">
        <v>3593</v>
      </c>
      <c r="C17" s="2149" t="s">
        <v>98</v>
      </c>
      <c r="D17" s="2150">
        <v>4500173872</v>
      </c>
      <c r="E17" s="2151" t="s">
        <v>4241</v>
      </c>
      <c r="F17" s="2150" t="s">
        <v>4242</v>
      </c>
      <c r="G17" s="2152" t="s">
        <v>4225</v>
      </c>
      <c r="H17" s="2152" t="s">
        <v>4196</v>
      </c>
      <c r="I17" s="2162" t="s">
        <v>4226</v>
      </c>
      <c r="J17" s="1522">
        <v>3150</v>
      </c>
      <c r="K17" s="1534">
        <v>0</v>
      </c>
      <c r="L17" s="1534">
        <v>75</v>
      </c>
      <c r="M17" s="1534">
        <f t="shared" si="0"/>
        <v>42</v>
      </c>
      <c r="N17" s="2163">
        <v>45926</v>
      </c>
      <c r="O17" s="2163">
        <f t="shared" si="10"/>
        <v>45924</v>
      </c>
      <c r="P17" s="1526"/>
      <c r="Q17" s="1554" t="s">
        <v>78</v>
      </c>
      <c r="R17" s="2167"/>
      <c r="S17" s="2167" t="s">
        <v>111</v>
      </c>
      <c r="T17" s="1557">
        <v>45853</v>
      </c>
      <c r="U17" s="1578" t="s">
        <v>88</v>
      </c>
      <c r="V17" s="1578" t="s">
        <v>88</v>
      </c>
      <c r="W17" s="1579" t="s">
        <v>4227</v>
      </c>
      <c r="X17" s="1578"/>
      <c r="Y17" s="2176" t="s">
        <v>4228</v>
      </c>
      <c r="Z17" s="2173" t="s">
        <v>3599</v>
      </c>
      <c r="AA17" s="2174">
        <v>164.1419</v>
      </c>
      <c r="AB17" s="2175">
        <f t="shared" si="1"/>
        <v>6893.9598</v>
      </c>
      <c r="AC17" s="1602" t="s">
        <v>4243</v>
      </c>
      <c r="AD17" s="1603" t="s">
        <v>81</v>
      </c>
      <c r="AE17" s="1603">
        <v>6</v>
      </c>
      <c r="AF17" s="1603"/>
      <c r="AG17" s="1604">
        <f t="shared" si="12"/>
        <v>3150</v>
      </c>
      <c r="AH17" s="1605"/>
      <c r="AI17" s="1605">
        <f t="shared" si="11"/>
        <v>42</v>
      </c>
      <c r="AJ17" s="1605" t="s">
        <v>64</v>
      </c>
      <c r="AK17" s="1616"/>
      <c r="AL17" s="1605">
        <f t="shared" si="13"/>
        <v>3150</v>
      </c>
      <c r="AM17" s="2185"/>
      <c r="AN17" s="1622">
        <f t="shared" si="14"/>
        <v>283.5</v>
      </c>
      <c r="AO17" s="1622">
        <f t="shared" si="15"/>
        <v>315</v>
      </c>
      <c r="AP17" s="1639"/>
      <c r="AQ17" s="1622">
        <f t="shared" si="16"/>
        <v>661.5</v>
      </c>
      <c r="AR17" s="1622">
        <f t="shared" si="17"/>
        <v>661.5</v>
      </c>
      <c r="AS17" s="1622">
        <f t="shared" si="18"/>
        <v>724.5</v>
      </c>
      <c r="AT17" s="2192">
        <f t="shared" si="19"/>
        <v>504</v>
      </c>
      <c r="AU17" s="1630" t="s">
        <v>4201</v>
      </c>
      <c r="AV17" s="2193" t="s">
        <v>4202</v>
      </c>
      <c r="AW17" s="1631"/>
      <c r="AX17" s="1632"/>
      <c r="AY17" s="1633"/>
      <c r="AZ17" s="1633"/>
      <c r="BA17" s="1633"/>
      <c r="BB17" s="1633"/>
      <c r="BC17" s="1633"/>
      <c r="BD17" s="1633"/>
      <c r="BE17" s="1633"/>
      <c r="BF17" s="1633"/>
      <c r="BG17" s="1633"/>
      <c r="BH17" s="1633"/>
      <c r="BI17" s="1633"/>
      <c r="BJ17" s="1633"/>
      <c r="BK17" s="1633"/>
      <c r="BL17" s="1633"/>
      <c r="BM17" s="1633"/>
      <c r="BN17" s="1633"/>
      <c r="BO17" s="1633"/>
      <c r="BP17" s="1633"/>
      <c r="BQ17" s="1633"/>
      <c r="BR17" s="1633"/>
      <c r="BS17" s="1633"/>
      <c r="BT17" s="1633"/>
      <c r="BU17" s="1633"/>
      <c r="BV17" s="1633"/>
      <c r="BW17" s="1633"/>
      <c r="BX17" s="1633"/>
      <c r="BY17" s="1633"/>
      <c r="BZ17" s="1633"/>
      <c r="CA17" s="1633"/>
      <c r="CB17" s="1633"/>
      <c r="CC17" s="1633"/>
      <c r="CD17" s="1633"/>
      <c r="CE17" s="1633"/>
      <c r="CF17" s="1633"/>
      <c r="CG17" s="1633"/>
      <c r="CH17" s="1633"/>
      <c r="CI17" s="1633"/>
      <c r="CJ17" s="1633"/>
      <c r="CK17" s="1633"/>
      <c r="CL17" s="1633"/>
      <c r="CM17" s="1633"/>
      <c r="CN17" s="1633"/>
      <c r="CO17" s="1633"/>
      <c r="CP17" s="1633"/>
      <c r="CQ17" s="1633"/>
      <c r="CR17" s="1633"/>
      <c r="CS17" s="1633"/>
      <c r="CT17" s="1633"/>
      <c r="CU17" s="1633"/>
      <c r="CV17" s="1633"/>
      <c r="CW17" s="1633"/>
      <c r="CX17" s="1633"/>
      <c r="CY17" s="1633"/>
      <c r="CZ17" s="1633"/>
      <c r="DA17" s="1633"/>
      <c r="DB17" s="1633"/>
      <c r="DC17" s="1633"/>
      <c r="DD17" s="1633"/>
      <c r="DE17" s="1633"/>
      <c r="DF17" s="1633"/>
      <c r="DG17" s="1633"/>
      <c r="DH17" s="1633"/>
      <c r="DI17" s="1633"/>
      <c r="DJ17" s="1633"/>
      <c r="DK17" s="1633"/>
      <c r="DL17" s="1633"/>
      <c r="DM17" s="1633"/>
      <c r="DN17" s="1633"/>
      <c r="DO17" s="1633"/>
      <c r="DP17" s="1633"/>
      <c r="DQ17" s="1633"/>
      <c r="DR17" s="1633"/>
      <c r="DS17" s="1633"/>
      <c r="DT17" s="1633"/>
      <c r="DU17" s="1633"/>
      <c r="DV17" s="1633"/>
      <c r="DW17" s="1633"/>
      <c r="DX17" s="1633"/>
      <c r="DY17" s="1633"/>
      <c r="DZ17" s="1633"/>
      <c r="EA17" s="1633"/>
      <c r="EB17" s="1633"/>
      <c r="EC17" s="1633"/>
      <c r="ED17" s="1633"/>
      <c r="EE17" s="1633"/>
      <c r="EF17" s="1633"/>
      <c r="EG17" s="1633"/>
      <c r="EH17" s="1633"/>
      <c r="EI17" s="1633"/>
      <c r="EJ17" s="1633"/>
      <c r="EK17" s="1633"/>
      <c r="EL17" s="1633"/>
      <c r="EM17" s="1633"/>
      <c r="EN17" s="1633"/>
      <c r="EO17" s="1633"/>
      <c r="EP17" s="1633"/>
      <c r="EQ17" s="1633"/>
      <c r="ER17" s="1633"/>
      <c r="ES17" s="1633"/>
      <c r="ET17" s="1633"/>
      <c r="EU17" s="1633"/>
      <c r="EV17" s="1633"/>
      <c r="EW17" s="1633"/>
      <c r="EX17" s="1633"/>
      <c r="EY17" s="1633"/>
      <c r="EZ17" s="1633"/>
      <c r="FA17" s="1633"/>
      <c r="FB17" s="1633"/>
      <c r="FC17" s="1633"/>
      <c r="FD17" s="1633"/>
      <c r="FE17" s="1633"/>
      <c r="FF17" s="1633"/>
      <c r="FG17" s="1633"/>
      <c r="FH17" s="1633"/>
      <c r="FI17" s="1633"/>
      <c r="FJ17" s="1633"/>
      <c r="FK17" s="1633"/>
      <c r="FL17" s="1633"/>
      <c r="FM17" s="1633"/>
      <c r="FN17" s="1633"/>
      <c r="FO17" s="1633"/>
      <c r="FP17" s="1633"/>
      <c r="FQ17" s="1633"/>
      <c r="FR17" s="1633"/>
      <c r="FS17" s="1633"/>
      <c r="FT17" s="1633"/>
      <c r="FU17" s="1633"/>
      <c r="FV17" s="1633"/>
      <c r="FW17" s="1633"/>
      <c r="FX17" s="1633"/>
      <c r="FY17" s="1633"/>
      <c r="FZ17" s="1633"/>
      <c r="GA17" s="1633"/>
      <c r="GB17" s="1633"/>
      <c r="GC17" s="1633"/>
      <c r="GD17" s="1633"/>
      <c r="GE17" s="1633"/>
      <c r="GF17" s="1633"/>
      <c r="GG17" s="1633"/>
      <c r="GH17" s="1633"/>
      <c r="GI17" s="1633"/>
      <c r="GJ17" s="1633"/>
      <c r="GK17" s="1633"/>
      <c r="GL17" s="1633"/>
      <c r="GM17" s="1633"/>
      <c r="GN17" s="1633"/>
      <c r="GO17" s="1633"/>
      <c r="GP17" s="1633"/>
      <c r="GQ17" s="1633"/>
      <c r="GR17" s="1633"/>
      <c r="GS17" s="1633"/>
      <c r="GT17" s="1633"/>
      <c r="GU17" s="1633"/>
      <c r="GV17" s="1633"/>
      <c r="GW17" s="1633"/>
      <c r="GX17" s="1633"/>
      <c r="GY17" s="1633"/>
      <c r="GZ17" s="1633"/>
      <c r="HA17" s="1633"/>
      <c r="HB17" s="1633"/>
      <c r="HC17" s="1633"/>
      <c r="HD17" s="1633"/>
      <c r="HE17" s="1633"/>
      <c r="HF17" s="1633"/>
      <c r="HG17" s="1633"/>
      <c r="HH17" s="1633"/>
      <c r="HI17" s="1633"/>
      <c r="HJ17" s="1633"/>
      <c r="HK17" s="1633"/>
      <c r="HL17" s="1633"/>
      <c r="HM17" s="1633"/>
      <c r="HN17" s="1633"/>
      <c r="HO17" s="1633"/>
      <c r="HP17" s="1633"/>
      <c r="HQ17" s="1633"/>
      <c r="HR17" s="1633"/>
      <c r="HS17" s="1633"/>
      <c r="HT17" s="1633"/>
      <c r="HU17" s="1633"/>
      <c r="HV17" s="1633"/>
      <c r="HW17" s="1633"/>
      <c r="HX17" s="1633"/>
      <c r="HY17" s="1633"/>
      <c r="HZ17" s="1633"/>
      <c r="IA17" s="1633"/>
      <c r="IB17" s="1633"/>
      <c r="IC17" s="1633"/>
      <c r="ID17" s="1633"/>
      <c r="IE17" s="1633"/>
      <c r="IF17" s="1633"/>
      <c r="IG17" s="1633"/>
      <c r="IH17" s="1633"/>
      <c r="II17" s="1633"/>
      <c r="IJ17" s="1633"/>
      <c r="IK17" s="1633"/>
      <c r="IL17" s="1633"/>
      <c r="IM17" s="1633"/>
      <c r="IN17" s="1633"/>
      <c r="IO17" s="1633"/>
      <c r="IP17" s="1633"/>
      <c r="IQ17" s="1633"/>
      <c r="IR17" s="1633"/>
      <c r="IS17" s="1633"/>
      <c r="IT17" s="1633"/>
      <c r="IU17" s="1633"/>
      <c r="IV17" s="1633"/>
      <c r="IW17" s="1633"/>
      <c r="IX17" s="1633"/>
      <c r="IY17" s="1633"/>
      <c r="IZ17" s="1633"/>
      <c r="JA17" s="1633"/>
      <c r="JB17" s="1633"/>
      <c r="JC17" s="1633"/>
      <c r="JD17" s="1633"/>
      <c r="JE17" s="1633"/>
      <c r="JF17" s="1633"/>
      <c r="JG17" s="1633"/>
      <c r="JH17" s="1633"/>
      <c r="JI17" s="1633"/>
      <c r="JJ17" s="1633"/>
      <c r="JK17" s="1633"/>
      <c r="JL17" s="1633"/>
      <c r="JM17" s="1633"/>
      <c r="JN17" s="1633"/>
      <c r="JO17" s="1633"/>
      <c r="JP17" s="1633"/>
      <c r="JQ17" s="1633"/>
      <c r="JR17" s="1633"/>
      <c r="JS17" s="1633"/>
      <c r="JT17" s="1633"/>
      <c r="JU17" s="1633"/>
      <c r="JV17" s="1633"/>
      <c r="JW17" s="1633"/>
      <c r="JX17" s="1633"/>
      <c r="JY17" s="1633"/>
      <c r="JZ17" s="1633"/>
      <c r="KA17" s="1633"/>
      <c r="KB17" s="1633"/>
      <c r="KC17" s="1633"/>
      <c r="KD17" s="1633"/>
      <c r="KE17" s="1633"/>
      <c r="KF17" s="1633"/>
      <c r="KG17" s="1633"/>
      <c r="KH17" s="1633"/>
      <c r="KI17" s="1633"/>
      <c r="KJ17" s="1633"/>
      <c r="KK17" s="1633"/>
      <c r="KL17" s="1633"/>
      <c r="KM17" s="1633"/>
      <c r="KN17" s="1633"/>
      <c r="KO17" s="1633"/>
      <c r="KP17" s="1633"/>
      <c r="KQ17" s="1633"/>
      <c r="KR17" s="1633"/>
      <c r="KS17" s="1633"/>
      <c r="KT17" s="1633"/>
      <c r="KU17" s="1633"/>
      <c r="KV17" s="1633"/>
      <c r="KW17" s="1633"/>
      <c r="KX17" s="1633"/>
      <c r="KY17" s="1633"/>
      <c r="KZ17" s="1633"/>
      <c r="LA17" s="1633"/>
      <c r="LB17" s="1633"/>
      <c r="LC17" s="1633"/>
      <c r="LD17" s="1633"/>
      <c r="LE17" s="1642"/>
      <c r="LF17" s="1642"/>
      <c r="LG17" s="1642"/>
      <c r="LH17" s="1642"/>
      <c r="LI17" s="1642"/>
      <c r="LJ17" s="1642"/>
      <c r="LK17" s="1642"/>
      <c r="LL17" s="1643"/>
    </row>
    <row r="18" s="2140" customFormat="1" ht="47" customHeight="1" spans="1:324">
      <c r="A18" s="2147">
        <v>45853</v>
      </c>
      <c r="B18" s="2148" t="s">
        <v>3593</v>
      </c>
      <c r="C18" s="2149" t="s">
        <v>98</v>
      </c>
      <c r="D18" s="2150">
        <v>4500173873</v>
      </c>
      <c r="E18" s="2151" t="s">
        <v>4244</v>
      </c>
      <c r="F18" s="2150" t="s">
        <v>4245</v>
      </c>
      <c r="G18" s="2152" t="s">
        <v>4225</v>
      </c>
      <c r="H18" s="2152" t="s">
        <v>4196</v>
      </c>
      <c r="I18" s="2162" t="s">
        <v>4226</v>
      </c>
      <c r="J18" s="1522">
        <v>3150</v>
      </c>
      <c r="K18" s="1534">
        <v>0</v>
      </c>
      <c r="L18" s="1534">
        <v>75</v>
      </c>
      <c r="M18" s="1534">
        <f t="shared" si="0"/>
        <v>42</v>
      </c>
      <c r="N18" s="2163">
        <v>45926</v>
      </c>
      <c r="O18" s="2163">
        <f t="shared" si="10"/>
        <v>45924</v>
      </c>
      <c r="P18" s="1526"/>
      <c r="Q18" s="1554" t="s">
        <v>78</v>
      </c>
      <c r="R18" s="2167"/>
      <c r="S18" s="2167" t="s">
        <v>111</v>
      </c>
      <c r="T18" s="1557">
        <v>45853</v>
      </c>
      <c r="U18" s="1578" t="s">
        <v>88</v>
      </c>
      <c r="V18" s="1578" t="s">
        <v>88</v>
      </c>
      <c r="W18" s="1579" t="s">
        <v>4227</v>
      </c>
      <c r="X18" s="1578"/>
      <c r="Y18" s="2176" t="s">
        <v>4228</v>
      </c>
      <c r="Z18" s="2173" t="s">
        <v>3599</v>
      </c>
      <c r="AA18" s="2174">
        <v>164.1419</v>
      </c>
      <c r="AB18" s="2175">
        <f t="shared" si="1"/>
        <v>6893.9598</v>
      </c>
      <c r="AC18" s="1602" t="s">
        <v>4246</v>
      </c>
      <c r="AD18" s="1603" t="s">
        <v>81</v>
      </c>
      <c r="AE18" s="1603">
        <v>6</v>
      </c>
      <c r="AF18" s="1603"/>
      <c r="AG18" s="1604">
        <f t="shared" si="12"/>
        <v>3150</v>
      </c>
      <c r="AH18" s="1605"/>
      <c r="AI18" s="1605">
        <f t="shared" si="11"/>
        <v>42</v>
      </c>
      <c r="AJ18" s="1605" t="s">
        <v>64</v>
      </c>
      <c r="AK18" s="1616"/>
      <c r="AL18" s="1605">
        <f t="shared" si="13"/>
        <v>3150</v>
      </c>
      <c r="AM18" s="2185"/>
      <c r="AN18" s="1622">
        <f t="shared" si="14"/>
        <v>283.5</v>
      </c>
      <c r="AO18" s="1622">
        <f t="shared" si="15"/>
        <v>315</v>
      </c>
      <c r="AP18" s="1639"/>
      <c r="AQ18" s="1622">
        <f t="shared" si="16"/>
        <v>661.5</v>
      </c>
      <c r="AR18" s="1622">
        <f t="shared" si="17"/>
        <v>661.5</v>
      </c>
      <c r="AS18" s="1622">
        <f t="shared" si="18"/>
        <v>724.5</v>
      </c>
      <c r="AT18" s="2192">
        <f t="shared" si="19"/>
        <v>504</v>
      </c>
      <c r="AU18" s="1630" t="s">
        <v>4201</v>
      </c>
      <c r="AV18" s="2193" t="s">
        <v>4202</v>
      </c>
      <c r="AW18" s="1631"/>
      <c r="AX18" s="1632"/>
      <c r="AY18" s="1633"/>
      <c r="AZ18" s="1633"/>
      <c r="BA18" s="1633"/>
      <c r="BB18" s="1633"/>
      <c r="BC18" s="1633"/>
      <c r="BD18" s="1633"/>
      <c r="BE18" s="1633"/>
      <c r="BF18" s="1633"/>
      <c r="BG18" s="1633"/>
      <c r="BH18" s="1633"/>
      <c r="BI18" s="1633"/>
      <c r="BJ18" s="1633"/>
      <c r="BK18" s="1633"/>
      <c r="BL18" s="1633"/>
      <c r="BM18" s="1633"/>
      <c r="BN18" s="1633"/>
      <c r="BO18" s="1633"/>
      <c r="BP18" s="1633"/>
      <c r="BQ18" s="1633"/>
      <c r="BR18" s="1633"/>
      <c r="BS18" s="1633"/>
      <c r="BT18" s="1633"/>
      <c r="BU18" s="1633"/>
      <c r="BV18" s="1633"/>
      <c r="BW18" s="1633"/>
      <c r="BX18" s="1633"/>
      <c r="BY18" s="1633"/>
      <c r="BZ18" s="1633"/>
      <c r="CA18" s="1633"/>
      <c r="CB18" s="1633"/>
      <c r="CC18" s="1633"/>
      <c r="CD18" s="1633"/>
      <c r="CE18" s="1633"/>
      <c r="CF18" s="1633"/>
      <c r="CG18" s="1633"/>
      <c r="CH18" s="1633"/>
      <c r="CI18" s="1633"/>
      <c r="CJ18" s="1633"/>
      <c r="CK18" s="1633"/>
      <c r="CL18" s="1633"/>
      <c r="CM18" s="1633"/>
      <c r="CN18" s="1633"/>
      <c r="CO18" s="1633"/>
      <c r="CP18" s="1633"/>
      <c r="CQ18" s="1633"/>
      <c r="CR18" s="1633"/>
      <c r="CS18" s="1633"/>
      <c r="CT18" s="1633"/>
      <c r="CU18" s="1633"/>
      <c r="CV18" s="1633"/>
      <c r="CW18" s="1633"/>
      <c r="CX18" s="1633"/>
      <c r="CY18" s="1633"/>
      <c r="CZ18" s="1633"/>
      <c r="DA18" s="1633"/>
      <c r="DB18" s="1633"/>
      <c r="DC18" s="1633"/>
      <c r="DD18" s="1633"/>
      <c r="DE18" s="1633"/>
      <c r="DF18" s="1633"/>
      <c r="DG18" s="1633"/>
      <c r="DH18" s="1633"/>
      <c r="DI18" s="1633"/>
      <c r="DJ18" s="1633"/>
      <c r="DK18" s="1633"/>
      <c r="DL18" s="1633"/>
      <c r="DM18" s="1633"/>
      <c r="DN18" s="1633"/>
      <c r="DO18" s="1633"/>
      <c r="DP18" s="1633"/>
      <c r="DQ18" s="1633"/>
      <c r="DR18" s="1633"/>
      <c r="DS18" s="1633"/>
      <c r="DT18" s="1633"/>
      <c r="DU18" s="1633"/>
      <c r="DV18" s="1633"/>
      <c r="DW18" s="1633"/>
      <c r="DX18" s="1633"/>
      <c r="DY18" s="1633"/>
      <c r="DZ18" s="1633"/>
      <c r="EA18" s="1633"/>
      <c r="EB18" s="1633"/>
      <c r="EC18" s="1633"/>
      <c r="ED18" s="1633"/>
      <c r="EE18" s="1633"/>
      <c r="EF18" s="1633"/>
      <c r="EG18" s="1633"/>
      <c r="EH18" s="1633"/>
      <c r="EI18" s="1633"/>
      <c r="EJ18" s="1633"/>
      <c r="EK18" s="1633"/>
      <c r="EL18" s="1633"/>
      <c r="EM18" s="1633"/>
      <c r="EN18" s="1633"/>
      <c r="EO18" s="1633"/>
      <c r="EP18" s="1633"/>
      <c r="EQ18" s="1633"/>
      <c r="ER18" s="1633"/>
      <c r="ES18" s="1633"/>
      <c r="ET18" s="1633"/>
      <c r="EU18" s="1633"/>
      <c r="EV18" s="1633"/>
      <c r="EW18" s="1633"/>
      <c r="EX18" s="1633"/>
      <c r="EY18" s="1633"/>
      <c r="EZ18" s="1633"/>
      <c r="FA18" s="1633"/>
      <c r="FB18" s="1633"/>
      <c r="FC18" s="1633"/>
      <c r="FD18" s="1633"/>
      <c r="FE18" s="1633"/>
      <c r="FF18" s="1633"/>
      <c r="FG18" s="1633"/>
      <c r="FH18" s="1633"/>
      <c r="FI18" s="1633"/>
      <c r="FJ18" s="1633"/>
      <c r="FK18" s="1633"/>
      <c r="FL18" s="1633"/>
      <c r="FM18" s="1633"/>
      <c r="FN18" s="1633"/>
      <c r="FO18" s="1633"/>
      <c r="FP18" s="1633"/>
      <c r="FQ18" s="1633"/>
      <c r="FR18" s="1633"/>
      <c r="FS18" s="1633"/>
      <c r="FT18" s="1633"/>
      <c r="FU18" s="1633"/>
      <c r="FV18" s="1633"/>
      <c r="FW18" s="1633"/>
      <c r="FX18" s="1633"/>
      <c r="FY18" s="1633"/>
      <c r="FZ18" s="1633"/>
      <c r="GA18" s="1633"/>
      <c r="GB18" s="1633"/>
      <c r="GC18" s="1633"/>
      <c r="GD18" s="1633"/>
      <c r="GE18" s="1633"/>
      <c r="GF18" s="1633"/>
      <c r="GG18" s="1633"/>
      <c r="GH18" s="1633"/>
      <c r="GI18" s="1633"/>
      <c r="GJ18" s="1633"/>
      <c r="GK18" s="1633"/>
      <c r="GL18" s="1633"/>
      <c r="GM18" s="1633"/>
      <c r="GN18" s="1633"/>
      <c r="GO18" s="1633"/>
      <c r="GP18" s="1633"/>
      <c r="GQ18" s="1633"/>
      <c r="GR18" s="1633"/>
      <c r="GS18" s="1633"/>
      <c r="GT18" s="1633"/>
      <c r="GU18" s="1633"/>
      <c r="GV18" s="1633"/>
      <c r="GW18" s="1633"/>
      <c r="GX18" s="1633"/>
      <c r="GY18" s="1633"/>
      <c r="GZ18" s="1633"/>
      <c r="HA18" s="1633"/>
      <c r="HB18" s="1633"/>
      <c r="HC18" s="1633"/>
      <c r="HD18" s="1633"/>
      <c r="HE18" s="1633"/>
      <c r="HF18" s="1633"/>
      <c r="HG18" s="1633"/>
      <c r="HH18" s="1633"/>
      <c r="HI18" s="1633"/>
      <c r="HJ18" s="1633"/>
      <c r="HK18" s="1633"/>
      <c r="HL18" s="1633"/>
      <c r="HM18" s="1633"/>
      <c r="HN18" s="1633"/>
      <c r="HO18" s="1633"/>
      <c r="HP18" s="1633"/>
      <c r="HQ18" s="1633"/>
      <c r="HR18" s="1633"/>
      <c r="HS18" s="1633"/>
      <c r="HT18" s="1633"/>
      <c r="HU18" s="1633"/>
      <c r="HV18" s="1633"/>
      <c r="HW18" s="1633"/>
      <c r="HX18" s="1633"/>
      <c r="HY18" s="1633"/>
      <c r="HZ18" s="1633"/>
      <c r="IA18" s="1633"/>
      <c r="IB18" s="1633"/>
      <c r="IC18" s="1633"/>
      <c r="ID18" s="1633"/>
      <c r="IE18" s="1633"/>
      <c r="IF18" s="1633"/>
      <c r="IG18" s="1633"/>
      <c r="IH18" s="1633"/>
      <c r="II18" s="1633"/>
      <c r="IJ18" s="1633"/>
      <c r="IK18" s="1633"/>
      <c r="IL18" s="1633"/>
      <c r="IM18" s="1633"/>
      <c r="IN18" s="1633"/>
      <c r="IO18" s="1633"/>
      <c r="IP18" s="1633"/>
      <c r="IQ18" s="1633"/>
      <c r="IR18" s="1633"/>
      <c r="IS18" s="1633"/>
      <c r="IT18" s="1633"/>
      <c r="IU18" s="1633"/>
      <c r="IV18" s="1633"/>
      <c r="IW18" s="1633"/>
      <c r="IX18" s="1633"/>
      <c r="IY18" s="1633"/>
      <c r="IZ18" s="1633"/>
      <c r="JA18" s="1633"/>
      <c r="JB18" s="1633"/>
      <c r="JC18" s="1633"/>
      <c r="JD18" s="1633"/>
      <c r="JE18" s="1633"/>
      <c r="JF18" s="1633"/>
      <c r="JG18" s="1633"/>
      <c r="JH18" s="1633"/>
      <c r="JI18" s="1633"/>
      <c r="JJ18" s="1633"/>
      <c r="JK18" s="1633"/>
      <c r="JL18" s="1633"/>
      <c r="JM18" s="1633"/>
      <c r="JN18" s="1633"/>
      <c r="JO18" s="1633"/>
      <c r="JP18" s="1633"/>
      <c r="JQ18" s="1633"/>
      <c r="JR18" s="1633"/>
      <c r="JS18" s="1633"/>
      <c r="JT18" s="1633"/>
      <c r="JU18" s="1633"/>
      <c r="JV18" s="1633"/>
      <c r="JW18" s="1633"/>
      <c r="JX18" s="1633"/>
      <c r="JY18" s="1633"/>
      <c r="JZ18" s="1633"/>
      <c r="KA18" s="1633"/>
      <c r="KB18" s="1633"/>
      <c r="KC18" s="1633"/>
      <c r="KD18" s="1633"/>
      <c r="KE18" s="1633"/>
      <c r="KF18" s="1633"/>
      <c r="KG18" s="1633"/>
      <c r="KH18" s="1633"/>
      <c r="KI18" s="1633"/>
      <c r="KJ18" s="1633"/>
      <c r="KK18" s="1633"/>
      <c r="KL18" s="1633"/>
      <c r="KM18" s="1633"/>
      <c r="KN18" s="1633"/>
      <c r="KO18" s="1633"/>
      <c r="KP18" s="1633"/>
      <c r="KQ18" s="1633"/>
      <c r="KR18" s="1633"/>
      <c r="KS18" s="1633"/>
      <c r="KT18" s="1633"/>
      <c r="KU18" s="1633"/>
      <c r="KV18" s="1633"/>
      <c r="KW18" s="1633"/>
      <c r="KX18" s="1633"/>
      <c r="KY18" s="1633"/>
      <c r="KZ18" s="1633"/>
      <c r="LA18" s="1633"/>
      <c r="LB18" s="1633"/>
      <c r="LC18" s="1633"/>
      <c r="LD18" s="1633"/>
      <c r="LE18" s="1642"/>
      <c r="LF18" s="1642"/>
      <c r="LG18" s="1642"/>
      <c r="LH18" s="1642"/>
      <c r="LI18" s="1642"/>
      <c r="LJ18" s="1642"/>
      <c r="LK18" s="1642"/>
      <c r="LL18" s="1643"/>
    </row>
    <row r="19" s="2140" customFormat="1" ht="47" customHeight="1" spans="1:324">
      <c r="A19" s="2147">
        <v>45853</v>
      </c>
      <c r="B19" s="2148" t="s">
        <v>3593</v>
      </c>
      <c r="C19" s="2149" t="s">
        <v>98</v>
      </c>
      <c r="D19" s="2150">
        <v>4500173875</v>
      </c>
      <c r="E19" s="2151" t="s">
        <v>4247</v>
      </c>
      <c r="F19" s="2150" t="s">
        <v>4248</v>
      </c>
      <c r="G19" s="2152" t="s">
        <v>4225</v>
      </c>
      <c r="H19" s="2152" t="s">
        <v>4196</v>
      </c>
      <c r="I19" s="2162" t="s">
        <v>4226</v>
      </c>
      <c r="J19" s="1522">
        <v>3150</v>
      </c>
      <c r="K19" s="1534">
        <v>0</v>
      </c>
      <c r="L19" s="1534">
        <v>75</v>
      </c>
      <c r="M19" s="1534">
        <f t="shared" si="0"/>
        <v>42</v>
      </c>
      <c r="N19" s="2163">
        <v>45927</v>
      </c>
      <c r="O19" s="2163">
        <f t="shared" si="10"/>
        <v>45925</v>
      </c>
      <c r="P19" s="1526"/>
      <c r="Q19" s="1554" t="s">
        <v>78</v>
      </c>
      <c r="R19" s="2167"/>
      <c r="S19" s="2167" t="s">
        <v>111</v>
      </c>
      <c r="T19" s="1557">
        <v>45853</v>
      </c>
      <c r="U19" s="1578" t="s">
        <v>88</v>
      </c>
      <c r="V19" s="1578" t="s">
        <v>88</v>
      </c>
      <c r="W19" s="1579" t="s">
        <v>4227</v>
      </c>
      <c r="X19" s="1578"/>
      <c r="Y19" s="2176" t="s">
        <v>4228</v>
      </c>
      <c r="Z19" s="2173" t="s">
        <v>3599</v>
      </c>
      <c r="AA19" s="2174">
        <v>164.149</v>
      </c>
      <c r="AB19" s="2175">
        <f t="shared" si="1"/>
        <v>6894.258</v>
      </c>
      <c r="AC19" s="1602" t="s">
        <v>4249</v>
      </c>
      <c r="AD19" s="1603" t="s">
        <v>81</v>
      </c>
      <c r="AE19" s="1603">
        <v>6</v>
      </c>
      <c r="AF19" s="1603"/>
      <c r="AG19" s="1604">
        <f t="shared" si="12"/>
        <v>3150</v>
      </c>
      <c r="AH19" s="1605"/>
      <c r="AI19" s="1605">
        <f t="shared" si="11"/>
        <v>42</v>
      </c>
      <c r="AJ19" s="1605" t="s">
        <v>64</v>
      </c>
      <c r="AK19" s="1616"/>
      <c r="AL19" s="1605">
        <f t="shared" si="13"/>
        <v>3150</v>
      </c>
      <c r="AM19" s="2185"/>
      <c r="AN19" s="1622">
        <f t="shared" si="14"/>
        <v>283.5</v>
      </c>
      <c r="AO19" s="1622">
        <f t="shared" si="15"/>
        <v>315</v>
      </c>
      <c r="AP19" s="1639"/>
      <c r="AQ19" s="1622">
        <f t="shared" si="16"/>
        <v>661.5</v>
      </c>
      <c r="AR19" s="1622">
        <f t="shared" si="17"/>
        <v>661.5</v>
      </c>
      <c r="AS19" s="1622">
        <f t="shared" si="18"/>
        <v>724.5</v>
      </c>
      <c r="AT19" s="2192">
        <f t="shared" si="19"/>
        <v>504</v>
      </c>
      <c r="AU19" s="1630" t="s">
        <v>4201</v>
      </c>
      <c r="AV19" s="2193" t="s">
        <v>4202</v>
      </c>
      <c r="AW19" s="1631"/>
      <c r="AX19" s="1632"/>
      <c r="AY19" s="1633"/>
      <c r="AZ19" s="1633"/>
      <c r="BA19" s="1633"/>
      <c r="BB19" s="1633"/>
      <c r="BC19" s="1633"/>
      <c r="BD19" s="1633"/>
      <c r="BE19" s="1633"/>
      <c r="BF19" s="1633"/>
      <c r="BG19" s="1633"/>
      <c r="BH19" s="1633"/>
      <c r="BI19" s="1633"/>
      <c r="BJ19" s="1633"/>
      <c r="BK19" s="1633"/>
      <c r="BL19" s="1633"/>
      <c r="BM19" s="1633"/>
      <c r="BN19" s="1633"/>
      <c r="BO19" s="1633"/>
      <c r="BP19" s="1633"/>
      <c r="BQ19" s="1633"/>
      <c r="BR19" s="1633"/>
      <c r="BS19" s="1633"/>
      <c r="BT19" s="1633"/>
      <c r="BU19" s="1633"/>
      <c r="BV19" s="1633"/>
      <c r="BW19" s="1633"/>
      <c r="BX19" s="1633"/>
      <c r="BY19" s="1633"/>
      <c r="BZ19" s="1633"/>
      <c r="CA19" s="1633"/>
      <c r="CB19" s="1633"/>
      <c r="CC19" s="1633"/>
      <c r="CD19" s="1633"/>
      <c r="CE19" s="1633"/>
      <c r="CF19" s="1633"/>
      <c r="CG19" s="1633"/>
      <c r="CH19" s="1633"/>
      <c r="CI19" s="1633"/>
      <c r="CJ19" s="1633"/>
      <c r="CK19" s="1633"/>
      <c r="CL19" s="1633"/>
      <c r="CM19" s="1633"/>
      <c r="CN19" s="1633"/>
      <c r="CO19" s="1633"/>
      <c r="CP19" s="1633"/>
      <c r="CQ19" s="1633"/>
      <c r="CR19" s="1633"/>
      <c r="CS19" s="1633"/>
      <c r="CT19" s="1633"/>
      <c r="CU19" s="1633"/>
      <c r="CV19" s="1633"/>
      <c r="CW19" s="1633"/>
      <c r="CX19" s="1633"/>
      <c r="CY19" s="1633"/>
      <c r="CZ19" s="1633"/>
      <c r="DA19" s="1633"/>
      <c r="DB19" s="1633"/>
      <c r="DC19" s="1633"/>
      <c r="DD19" s="1633"/>
      <c r="DE19" s="1633"/>
      <c r="DF19" s="1633"/>
      <c r="DG19" s="1633"/>
      <c r="DH19" s="1633"/>
      <c r="DI19" s="1633"/>
      <c r="DJ19" s="1633"/>
      <c r="DK19" s="1633"/>
      <c r="DL19" s="1633"/>
      <c r="DM19" s="1633"/>
      <c r="DN19" s="1633"/>
      <c r="DO19" s="1633"/>
      <c r="DP19" s="1633"/>
      <c r="DQ19" s="1633"/>
      <c r="DR19" s="1633"/>
      <c r="DS19" s="1633"/>
      <c r="DT19" s="1633"/>
      <c r="DU19" s="1633"/>
      <c r="DV19" s="1633"/>
      <c r="DW19" s="1633"/>
      <c r="DX19" s="1633"/>
      <c r="DY19" s="1633"/>
      <c r="DZ19" s="1633"/>
      <c r="EA19" s="1633"/>
      <c r="EB19" s="1633"/>
      <c r="EC19" s="1633"/>
      <c r="ED19" s="1633"/>
      <c r="EE19" s="1633"/>
      <c r="EF19" s="1633"/>
      <c r="EG19" s="1633"/>
      <c r="EH19" s="1633"/>
      <c r="EI19" s="1633"/>
      <c r="EJ19" s="1633"/>
      <c r="EK19" s="1633"/>
      <c r="EL19" s="1633"/>
      <c r="EM19" s="1633"/>
      <c r="EN19" s="1633"/>
      <c r="EO19" s="1633"/>
      <c r="EP19" s="1633"/>
      <c r="EQ19" s="1633"/>
      <c r="ER19" s="1633"/>
      <c r="ES19" s="1633"/>
      <c r="ET19" s="1633"/>
      <c r="EU19" s="1633"/>
      <c r="EV19" s="1633"/>
      <c r="EW19" s="1633"/>
      <c r="EX19" s="1633"/>
      <c r="EY19" s="1633"/>
      <c r="EZ19" s="1633"/>
      <c r="FA19" s="1633"/>
      <c r="FB19" s="1633"/>
      <c r="FC19" s="1633"/>
      <c r="FD19" s="1633"/>
      <c r="FE19" s="1633"/>
      <c r="FF19" s="1633"/>
      <c r="FG19" s="1633"/>
      <c r="FH19" s="1633"/>
      <c r="FI19" s="1633"/>
      <c r="FJ19" s="1633"/>
      <c r="FK19" s="1633"/>
      <c r="FL19" s="1633"/>
      <c r="FM19" s="1633"/>
      <c r="FN19" s="1633"/>
      <c r="FO19" s="1633"/>
      <c r="FP19" s="1633"/>
      <c r="FQ19" s="1633"/>
      <c r="FR19" s="1633"/>
      <c r="FS19" s="1633"/>
      <c r="FT19" s="1633"/>
      <c r="FU19" s="1633"/>
      <c r="FV19" s="1633"/>
      <c r="FW19" s="1633"/>
      <c r="FX19" s="1633"/>
      <c r="FY19" s="1633"/>
      <c r="FZ19" s="1633"/>
      <c r="GA19" s="1633"/>
      <c r="GB19" s="1633"/>
      <c r="GC19" s="1633"/>
      <c r="GD19" s="1633"/>
      <c r="GE19" s="1633"/>
      <c r="GF19" s="1633"/>
      <c r="GG19" s="1633"/>
      <c r="GH19" s="1633"/>
      <c r="GI19" s="1633"/>
      <c r="GJ19" s="1633"/>
      <c r="GK19" s="1633"/>
      <c r="GL19" s="1633"/>
      <c r="GM19" s="1633"/>
      <c r="GN19" s="1633"/>
      <c r="GO19" s="1633"/>
      <c r="GP19" s="1633"/>
      <c r="GQ19" s="1633"/>
      <c r="GR19" s="1633"/>
      <c r="GS19" s="1633"/>
      <c r="GT19" s="1633"/>
      <c r="GU19" s="1633"/>
      <c r="GV19" s="1633"/>
      <c r="GW19" s="1633"/>
      <c r="GX19" s="1633"/>
      <c r="GY19" s="1633"/>
      <c r="GZ19" s="1633"/>
      <c r="HA19" s="1633"/>
      <c r="HB19" s="1633"/>
      <c r="HC19" s="1633"/>
      <c r="HD19" s="1633"/>
      <c r="HE19" s="1633"/>
      <c r="HF19" s="1633"/>
      <c r="HG19" s="1633"/>
      <c r="HH19" s="1633"/>
      <c r="HI19" s="1633"/>
      <c r="HJ19" s="1633"/>
      <c r="HK19" s="1633"/>
      <c r="HL19" s="1633"/>
      <c r="HM19" s="1633"/>
      <c r="HN19" s="1633"/>
      <c r="HO19" s="1633"/>
      <c r="HP19" s="1633"/>
      <c r="HQ19" s="1633"/>
      <c r="HR19" s="1633"/>
      <c r="HS19" s="1633"/>
      <c r="HT19" s="1633"/>
      <c r="HU19" s="1633"/>
      <c r="HV19" s="1633"/>
      <c r="HW19" s="1633"/>
      <c r="HX19" s="1633"/>
      <c r="HY19" s="1633"/>
      <c r="HZ19" s="1633"/>
      <c r="IA19" s="1633"/>
      <c r="IB19" s="1633"/>
      <c r="IC19" s="1633"/>
      <c r="ID19" s="1633"/>
      <c r="IE19" s="1633"/>
      <c r="IF19" s="1633"/>
      <c r="IG19" s="1633"/>
      <c r="IH19" s="1633"/>
      <c r="II19" s="1633"/>
      <c r="IJ19" s="1633"/>
      <c r="IK19" s="1633"/>
      <c r="IL19" s="1633"/>
      <c r="IM19" s="1633"/>
      <c r="IN19" s="1633"/>
      <c r="IO19" s="1633"/>
      <c r="IP19" s="1633"/>
      <c r="IQ19" s="1633"/>
      <c r="IR19" s="1633"/>
      <c r="IS19" s="1633"/>
      <c r="IT19" s="1633"/>
      <c r="IU19" s="1633"/>
      <c r="IV19" s="1633"/>
      <c r="IW19" s="1633"/>
      <c r="IX19" s="1633"/>
      <c r="IY19" s="1633"/>
      <c r="IZ19" s="1633"/>
      <c r="JA19" s="1633"/>
      <c r="JB19" s="1633"/>
      <c r="JC19" s="1633"/>
      <c r="JD19" s="1633"/>
      <c r="JE19" s="1633"/>
      <c r="JF19" s="1633"/>
      <c r="JG19" s="1633"/>
      <c r="JH19" s="1633"/>
      <c r="JI19" s="1633"/>
      <c r="JJ19" s="1633"/>
      <c r="JK19" s="1633"/>
      <c r="JL19" s="1633"/>
      <c r="JM19" s="1633"/>
      <c r="JN19" s="1633"/>
      <c r="JO19" s="1633"/>
      <c r="JP19" s="1633"/>
      <c r="JQ19" s="1633"/>
      <c r="JR19" s="1633"/>
      <c r="JS19" s="1633"/>
      <c r="JT19" s="1633"/>
      <c r="JU19" s="1633"/>
      <c r="JV19" s="1633"/>
      <c r="JW19" s="1633"/>
      <c r="JX19" s="1633"/>
      <c r="JY19" s="1633"/>
      <c r="JZ19" s="1633"/>
      <c r="KA19" s="1633"/>
      <c r="KB19" s="1633"/>
      <c r="KC19" s="1633"/>
      <c r="KD19" s="1633"/>
      <c r="KE19" s="1633"/>
      <c r="KF19" s="1633"/>
      <c r="KG19" s="1633"/>
      <c r="KH19" s="1633"/>
      <c r="KI19" s="1633"/>
      <c r="KJ19" s="1633"/>
      <c r="KK19" s="1633"/>
      <c r="KL19" s="1633"/>
      <c r="KM19" s="1633"/>
      <c r="KN19" s="1633"/>
      <c r="KO19" s="1633"/>
      <c r="KP19" s="1633"/>
      <c r="KQ19" s="1633"/>
      <c r="KR19" s="1633"/>
      <c r="KS19" s="1633"/>
      <c r="KT19" s="1633"/>
      <c r="KU19" s="1633"/>
      <c r="KV19" s="1633"/>
      <c r="KW19" s="1633"/>
      <c r="KX19" s="1633"/>
      <c r="KY19" s="1633"/>
      <c r="KZ19" s="1633"/>
      <c r="LA19" s="1633"/>
      <c r="LB19" s="1633"/>
      <c r="LC19" s="1633"/>
      <c r="LD19" s="1633"/>
      <c r="LE19" s="1642"/>
      <c r="LF19" s="1642"/>
      <c r="LG19" s="1642"/>
      <c r="LH19" s="1642"/>
      <c r="LI19" s="1642"/>
      <c r="LJ19" s="1642"/>
      <c r="LK19" s="1642"/>
      <c r="LL19" s="1643"/>
    </row>
    <row r="20" s="2140" customFormat="1" ht="47" customHeight="1" spans="1:324">
      <c r="A20" s="2147">
        <v>45853</v>
      </c>
      <c r="B20" s="2148" t="s">
        <v>3593</v>
      </c>
      <c r="C20" s="2149" t="s">
        <v>98</v>
      </c>
      <c r="D20" s="2150">
        <v>4500173876</v>
      </c>
      <c r="E20" s="2151" t="s">
        <v>4250</v>
      </c>
      <c r="F20" s="2150" t="s">
        <v>4251</v>
      </c>
      <c r="G20" s="2152" t="s">
        <v>4225</v>
      </c>
      <c r="H20" s="2152" t="s">
        <v>4196</v>
      </c>
      <c r="I20" s="2162" t="s">
        <v>4226</v>
      </c>
      <c r="J20" s="1533">
        <v>3150</v>
      </c>
      <c r="K20" s="1534">
        <v>0</v>
      </c>
      <c r="L20" s="1534">
        <v>75</v>
      </c>
      <c r="M20" s="1534">
        <f t="shared" si="0"/>
        <v>42</v>
      </c>
      <c r="N20" s="2163">
        <v>45927</v>
      </c>
      <c r="O20" s="2163">
        <f t="shared" si="10"/>
        <v>45925</v>
      </c>
      <c r="P20" s="1526"/>
      <c r="Q20" s="1554" t="s">
        <v>78</v>
      </c>
      <c r="R20" s="2167"/>
      <c r="S20" s="2167" t="s">
        <v>111</v>
      </c>
      <c r="T20" s="1557">
        <v>45853</v>
      </c>
      <c r="U20" s="1578" t="s">
        <v>88</v>
      </c>
      <c r="V20" s="1578" t="s">
        <v>88</v>
      </c>
      <c r="W20" s="1579" t="s">
        <v>4227</v>
      </c>
      <c r="X20" s="1578"/>
      <c r="Y20" s="2176" t="s">
        <v>4228</v>
      </c>
      <c r="Z20" s="2173" t="s">
        <v>3599</v>
      </c>
      <c r="AA20" s="2174">
        <v>164.149</v>
      </c>
      <c r="AB20" s="2175">
        <f t="shared" si="1"/>
        <v>6894.258</v>
      </c>
      <c r="AC20" s="1602" t="s">
        <v>4252</v>
      </c>
      <c r="AD20" s="1603" t="s">
        <v>81</v>
      </c>
      <c r="AE20" s="1603">
        <v>6</v>
      </c>
      <c r="AF20" s="1603"/>
      <c r="AG20" s="1604">
        <f t="shared" si="12"/>
        <v>3150</v>
      </c>
      <c r="AH20" s="1605"/>
      <c r="AI20" s="1605">
        <f t="shared" si="11"/>
        <v>42</v>
      </c>
      <c r="AJ20" s="1605" t="s">
        <v>64</v>
      </c>
      <c r="AK20" s="1616"/>
      <c r="AL20" s="1605">
        <f t="shared" si="13"/>
        <v>3150</v>
      </c>
      <c r="AM20" s="2185"/>
      <c r="AN20" s="1622">
        <f t="shared" si="14"/>
        <v>283.5</v>
      </c>
      <c r="AO20" s="1622">
        <f t="shared" si="15"/>
        <v>315</v>
      </c>
      <c r="AP20" s="1639"/>
      <c r="AQ20" s="1622">
        <f t="shared" si="16"/>
        <v>661.5</v>
      </c>
      <c r="AR20" s="1622">
        <f t="shared" si="17"/>
        <v>661.5</v>
      </c>
      <c r="AS20" s="1622">
        <f t="shared" si="18"/>
        <v>724.5</v>
      </c>
      <c r="AT20" s="2192">
        <f t="shared" si="19"/>
        <v>504</v>
      </c>
      <c r="AU20" s="1630" t="s">
        <v>4201</v>
      </c>
      <c r="AV20" s="2193" t="s">
        <v>4202</v>
      </c>
      <c r="AW20" s="1631"/>
      <c r="AX20" s="1632"/>
      <c r="AY20" s="1633"/>
      <c r="AZ20" s="1633"/>
      <c r="BA20" s="1633"/>
      <c r="BB20" s="1633"/>
      <c r="BC20" s="1633"/>
      <c r="BD20" s="1633"/>
      <c r="BE20" s="1633"/>
      <c r="BF20" s="1633"/>
      <c r="BG20" s="1633"/>
      <c r="BH20" s="1633"/>
      <c r="BI20" s="1633"/>
      <c r="BJ20" s="1633"/>
      <c r="BK20" s="1633"/>
      <c r="BL20" s="1633"/>
      <c r="BM20" s="1633"/>
      <c r="BN20" s="1633"/>
      <c r="BO20" s="1633"/>
      <c r="BP20" s="1633"/>
      <c r="BQ20" s="1633"/>
      <c r="BR20" s="1633"/>
      <c r="BS20" s="1633"/>
      <c r="BT20" s="1633"/>
      <c r="BU20" s="1633"/>
      <c r="BV20" s="1633"/>
      <c r="BW20" s="1633"/>
      <c r="BX20" s="1633"/>
      <c r="BY20" s="1633"/>
      <c r="BZ20" s="1633"/>
      <c r="CA20" s="1633"/>
      <c r="CB20" s="1633"/>
      <c r="CC20" s="1633"/>
      <c r="CD20" s="1633"/>
      <c r="CE20" s="1633"/>
      <c r="CF20" s="1633"/>
      <c r="CG20" s="1633"/>
      <c r="CH20" s="1633"/>
      <c r="CI20" s="1633"/>
      <c r="CJ20" s="1633"/>
      <c r="CK20" s="1633"/>
      <c r="CL20" s="1633"/>
      <c r="CM20" s="1633"/>
      <c r="CN20" s="1633"/>
      <c r="CO20" s="1633"/>
      <c r="CP20" s="1633"/>
      <c r="CQ20" s="1633"/>
      <c r="CR20" s="1633"/>
      <c r="CS20" s="1633"/>
      <c r="CT20" s="1633"/>
      <c r="CU20" s="1633"/>
      <c r="CV20" s="1633"/>
      <c r="CW20" s="1633"/>
      <c r="CX20" s="1633"/>
      <c r="CY20" s="1633"/>
      <c r="CZ20" s="1633"/>
      <c r="DA20" s="1633"/>
      <c r="DB20" s="1633"/>
      <c r="DC20" s="1633"/>
      <c r="DD20" s="1633"/>
      <c r="DE20" s="1633"/>
      <c r="DF20" s="1633"/>
      <c r="DG20" s="1633"/>
      <c r="DH20" s="1633"/>
      <c r="DI20" s="1633"/>
      <c r="DJ20" s="1633"/>
      <c r="DK20" s="1633"/>
      <c r="DL20" s="1633"/>
      <c r="DM20" s="1633"/>
      <c r="DN20" s="1633"/>
      <c r="DO20" s="1633"/>
      <c r="DP20" s="1633"/>
      <c r="DQ20" s="1633"/>
      <c r="DR20" s="1633"/>
      <c r="DS20" s="1633"/>
      <c r="DT20" s="1633"/>
      <c r="DU20" s="1633"/>
      <c r="DV20" s="1633"/>
      <c r="DW20" s="1633"/>
      <c r="DX20" s="1633"/>
      <c r="DY20" s="1633"/>
      <c r="DZ20" s="1633"/>
      <c r="EA20" s="1633"/>
      <c r="EB20" s="1633"/>
      <c r="EC20" s="1633"/>
      <c r="ED20" s="1633"/>
      <c r="EE20" s="1633"/>
      <c r="EF20" s="1633"/>
      <c r="EG20" s="1633"/>
      <c r="EH20" s="1633"/>
      <c r="EI20" s="1633"/>
      <c r="EJ20" s="1633"/>
      <c r="EK20" s="1633"/>
      <c r="EL20" s="1633"/>
      <c r="EM20" s="1633"/>
      <c r="EN20" s="1633"/>
      <c r="EO20" s="1633"/>
      <c r="EP20" s="1633"/>
      <c r="EQ20" s="1633"/>
      <c r="ER20" s="1633"/>
      <c r="ES20" s="1633"/>
      <c r="ET20" s="1633"/>
      <c r="EU20" s="1633"/>
      <c r="EV20" s="1633"/>
      <c r="EW20" s="1633"/>
      <c r="EX20" s="1633"/>
      <c r="EY20" s="1633"/>
      <c r="EZ20" s="1633"/>
      <c r="FA20" s="1633"/>
      <c r="FB20" s="1633"/>
      <c r="FC20" s="1633"/>
      <c r="FD20" s="1633"/>
      <c r="FE20" s="1633"/>
      <c r="FF20" s="1633"/>
      <c r="FG20" s="1633"/>
      <c r="FH20" s="1633"/>
      <c r="FI20" s="1633"/>
      <c r="FJ20" s="1633"/>
      <c r="FK20" s="1633"/>
      <c r="FL20" s="1633"/>
      <c r="FM20" s="1633"/>
      <c r="FN20" s="1633"/>
      <c r="FO20" s="1633"/>
      <c r="FP20" s="1633"/>
      <c r="FQ20" s="1633"/>
      <c r="FR20" s="1633"/>
      <c r="FS20" s="1633"/>
      <c r="FT20" s="1633"/>
      <c r="FU20" s="1633"/>
      <c r="FV20" s="1633"/>
      <c r="FW20" s="1633"/>
      <c r="FX20" s="1633"/>
      <c r="FY20" s="1633"/>
      <c r="FZ20" s="1633"/>
      <c r="GA20" s="1633"/>
      <c r="GB20" s="1633"/>
      <c r="GC20" s="1633"/>
      <c r="GD20" s="1633"/>
      <c r="GE20" s="1633"/>
      <c r="GF20" s="1633"/>
      <c r="GG20" s="1633"/>
      <c r="GH20" s="1633"/>
      <c r="GI20" s="1633"/>
      <c r="GJ20" s="1633"/>
      <c r="GK20" s="1633"/>
      <c r="GL20" s="1633"/>
      <c r="GM20" s="1633"/>
      <c r="GN20" s="1633"/>
      <c r="GO20" s="1633"/>
      <c r="GP20" s="1633"/>
      <c r="GQ20" s="1633"/>
      <c r="GR20" s="1633"/>
      <c r="GS20" s="1633"/>
      <c r="GT20" s="1633"/>
      <c r="GU20" s="1633"/>
      <c r="GV20" s="1633"/>
      <c r="GW20" s="1633"/>
      <c r="GX20" s="1633"/>
      <c r="GY20" s="1633"/>
      <c r="GZ20" s="1633"/>
      <c r="HA20" s="1633"/>
      <c r="HB20" s="1633"/>
      <c r="HC20" s="1633"/>
      <c r="HD20" s="1633"/>
      <c r="HE20" s="1633"/>
      <c r="HF20" s="1633"/>
      <c r="HG20" s="1633"/>
      <c r="HH20" s="1633"/>
      <c r="HI20" s="1633"/>
      <c r="HJ20" s="1633"/>
      <c r="HK20" s="1633"/>
      <c r="HL20" s="1633"/>
      <c r="HM20" s="1633"/>
      <c r="HN20" s="1633"/>
      <c r="HO20" s="1633"/>
      <c r="HP20" s="1633"/>
      <c r="HQ20" s="1633"/>
      <c r="HR20" s="1633"/>
      <c r="HS20" s="1633"/>
      <c r="HT20" s="1633"/>
      <c r="HU20" s="1633"/>
      <c r="HV20" s="1633"/>
      <c r="HW20" s="1633"/>
      <c r="HX20" s="1633"/>
      <c r="HY20" s="1633"/>
      <c r="HZ20" s="1633"/>
      <c r="IA20" s="1633"/>
      <c r="IB20" s="1633"/>
      <c r="IC20" s="1633"/>
      <c r="ID20" s="1633"/>
      <c r="IE20" s="1633"/>
      <c r="IF20" s="1633"/>
      <c r="IG20" s="1633"/>
      <c r="IH20" s="1633"/>
      <c r="II20" s="1633"/>
      <c r="IJ20" s="1633"/>
      <c r="IK20" s="1633"/>
      <c r="IL20" s="1633"/>
      <c r="IM20" s="1633"/>
      <c r="IN20" s="1633"/>
      <c r="IO20" s="1633"/>
      <c r="IP20" s="1633"/>
      <c r="IQ20" s="1633"/>
      <c r="IR20" s="1633"/>
      <c r="IS20" s="1633"/>
      <c r="IT20" s="1633"/>
      <c r="IU20" s="1633"/>
      <c r="IV20" s="1633"/>
      <c r="IW20" s="1633"/>
      <c r="IX20" s="1633"/>
      <c r="IY20" s="1633"/>
      <c r="IZ20" s="1633"/>
      <c r="JA20" s="1633"/>
      <c r="JB20" s="1633"/>
      <c r="JC20" s="1633"/>
      <c r="JD20" s="1633"/>
      <c r="JE20" s="1633"/>
      <c r="JF20" s="1633"/>
      <c r="JG20" s="1633"/>
      <c r="JH20" s="1633"/>
      <c r="JI20" s="1633"/>
      <c r="JJ20" s="1633"/>
      <c r="JK20" s="1633"/>
      <c r="JL20" s="1633"/>
      <c r="JM20" s="1633"/>
      <c r="JN20" s="1633"/>
      <c r="JO20" s="1633"/>
      <c r="JP20" s="1633"/>
      <c r="JQ20" s="1633"/>
      <c r="JR20" s="1633"/>
      <c r="JS20" s="1633"/>
      <c r="JT20" s="1633"/>
      <c r="JU20" s="1633"/>
      <c r="JV20" s="1633"/>
      <c r="JW20" s="1633"/>
      <c r="JX20" s="1633"/>
      <c r="JY20" s="1633"/>
      <c r="JZ20" s="1633"/>
      <c r="KA20" s="1633"/>
      <c r="KB20" s="1633"/>
      <c r="KC20" s="1633"/>
      <c r="KD20" s="1633"/>
      <c r="KE20" s="1633"/>
      <c r="KF20" s="1633"/>
      <c r="KG20" s="1633"/>
      <c r="KH20" s="1633"/>
      <c r="KI20" s="1633"/>
      <c r="KJ20" s="1633"/>
      <c r="KK20" s="1633"/>
      <c r="KL20" s="1633"/>
      <c r="KM20" s="1633"/>
      <c r="KN20" s="1633"/>
      <c r="KO20" s="1633"/>
      <c r="KP20" s="1633"/>
      <c r="KQ20" s="1633"/>
      <c r="KR20" s="1633"/>
      <c r="KS20" s="1633"/>
      <c r="KT20" s="1633"/>
      <c r="KU20" s="1633"/>
      <c r="KV20" s="1633"/>
      <c r="KW20" s="1633"/>
      <c r="KX20" s="1633"/>
      <c r="KY20" s="1633"/>
      <c r="KZ20" s="1633"/>
      <c r="LA20" s="1633"/>
      <c r="LB20" s="1633"/>
      <c r="LC20" s="1633"/>
      <c r="LD20" s="1633"/>
      <c r="LE20" s="1642"/>
      <c r="LF20" s="1642"/>
      <c r="LG20" s="1642"/>
      <c r="LH20" s="1642"/>
      <c r="LI20" s="1642"/>
      <c r="LJ20" s="1642"/>
      <c r="LK20" s="1642"/>
      <c r="LL20" s="1643"/>
    </row>
    <row r="21" s="2140" customFormat="1" ht="47" customHeight="1" spans="1:324">
      <c r="A21" s="2147">
        <v>45853</v>
      </c>
      <c r="B21" s="2148" t="s">
        <v>4253</v>
      </c>
      <c r="C21" s="2149" t="s">
        <v>98</v>
      </c>
      <c r="D21" s="2150">
        <v>4500173882</v>
      </c>
      <c r="E21" s="2151" t="s">
        <v>4254</v>
      </c>
      <c r="F21" s="2150" t="s">
        <v>4255</v>
      </c>
      <c r="G21" s="2152" t="s">
        <v>4225</v>
      </c>
      <c r="H21" s="2152" t="s">
        <v>4196</v>
      </c>
      <c r="I21" s="2162" t="s">
        <v>4226</v>
      </c>
      <c r="J21" s="1522">
        <v>3150</v>
      </c>
      <c r="K21" s="1534">
        <v>0</v>
      </c>
      <c r="L21" s="1534">
        <v>75</v>
      </c>
      <c r="M21" s="1534">
        <f t="shared" si="0"/>
        <v>42</v>
      </c>
      <c r="N21" s="2163">
        <v>45936</v>
      </c>
      <c r="O21" s="2163">
        <f t="shared" si="10"/>
        <v>45934</v>
      </c>
      <c r="P21" s="1526"/>
      <c r="Q21" s="1554" t="s">
        <v>78</v>
      </c>
      <c r="R21" s="2167"/>
      <c r="S21" s="2167" t="s">
        <v>111</v>
      </c>
      <c r="T21" s="1557">
        <v>45853</v>
      </c>
      <c r="U21" s="1578" t="s">
        <v>88</v>
      </c>
      <c r="V21" s="1578" t="s">
        <v>88</v>
      </c>
      <c r="W21" s="1579" t="s">
        <v>4227</v>
      </c>
      <c r="X21" s="1578"/>
      <c r="Y21" s="2176" t="s">
        <v>4228</v>
      </c>
      <c r="Z21" s="2173" t="s">
        <v>4256</v>
      </c>
      <c r="AA21" s="2174">
        <v>164.1419</v>
      </c>
      <c r="AB21" s="2175">
        <f t="shared" si="1"/>
        <v>6893.9598</v>
      </c>
      <c r="AC21" s="1602" t="s">
        <v>4257</v>
      </c>
      <c r="AD21" s="1603" t="s">
        <v>81</v>
      </c>
      <c r="AE21" s="1603">
        <v>6</v>
      </c>
      <c r="AF21" s="1603"/>
      <c r="AG21" s="1604">
        <f t="shared" si="12"/>
        <v>3150</v>
      </c>
      <c r="AH21" s="1605"/>
      <c r="AI21" s="1605">
        <f t="shared" si="11"/>
        <v>42</v>
      </c>
      <c r="AJ21" s="1605" t="s">
        <v>64</v>
      </c>
      <c r="AK21" s="1616"/>
      <c r="AL21" s="1605">
        <f t="shared" si="13"/>
        <v>3150</v>
      </c>
      <c r="AM21" s="2185"/>
      <c r="AN21" s="1622">
        <f t="shared" si="14"/>
        <v>283.5</v>
      </c>
      <c r="AO21" s="1622">
        <f t="shared" si="15"/>
        <v>315</v>
      </c>
      <c r="AP21" s="1639"/>
      <c r="AQ21" s="1622">
        <f t="shared" si="16"/>
        <v>661.5</v>
      </c>
      <c r="AR21" s="1622">
        <f t="shared" si="17"/>
        <v>661.5</v>
      </c>
      <c r="AS21" s="1622">
        <f t="shared" si="18"/>
        <v>724.5</v>
      </c>
      <c r="AT21" s="2192">
        <f t="shared" si="19"/>
        <v>504</v>
      </c>
      <c r="AU21" s="1630" t="s">
        <v>4201</v>
      </c>
      <c r="AV21" s="2193" t="s">
        <v>4202</v>
      </c>
      <c r="AW21" s="1631"/>
      <c r="AX21" s="1632"/>
      <c r="AY21" s="1633"/>
      <c r="AZ21" s="1633"/>
      <c r="BA21" s="1633"/>
      <c r="BB21" s="1633"/>
      <c r="BC21" s="1633"/>
      <c r="BD21" s="1633"/>
      <c r="BE21" s="1633"/>
      <c r="BF21" s="1633"/>
      <c r="BG21" s="1633"/>
      <c r="BH21" s="1633"/>
      <c r="BI21" s="1633"/>
      <c r="BJ21" s="1633"/>
      <c r="BK21" s="1633"/>
      <c r="BL21" s="1633"/>
      <c r="BM21" s="1633"/>
      <c r="BN21" s="1633"/>
      <c r="BO21" s="1633"/>
      <c r="BP21" s="1633"/>
      <c r="BQ21" s="1633"/>
      <c r="BR21" s="1633"/>
      <c r="BS21" s="1633"/>
      <c r="BT21" s="1633"/>
      <c r="BU21" s="1633"/>
      <c r="BV21" s="1633"/>
      <c r="BW21" s="1633"/>
      <c r="BX21" s="1633"/>
      <c r="BY21" s="1633"/>
      <c r="BZ21" s="1633"/>
      <c r="CA21" s="1633"/>
      <c r="CB21" s="1633"/>
      <c r="CC21" s="1633"/>
      <c r="CD21" s="1633"/>
      <c r="CE21" s="1633"/>
      <c r="CF21" s="1633"/>
      <c r="CG21" s="1633"/>
      <c r="CH21" s="1633"/>
      <c r="CI21" s="1633"/>
      <c r="CJ21" s="1633"/>
      <c r="CK21" s="1633"/>
      <c r="CL21" s="1633"/>
      <c r="CM21" s="1633"/>
      <c r="CN21" s="1633"/>
      <c r="CO21" s="1633"/>
      <c r="CP21" s="1633"/>
      <c r="CQ21" s="1633"/>
      <c r="CR21" s="1633"/>
      <c r="CS21" s="1633"/>
      <c r="CT21" s="1633"/>
      <c r="CU21" s="1633"/>
      <c r="CV21" s="1633"/>
      <c r="CW21" s="1633"/>
      <c r="CX21" s="1633"/>
      <c r="CY21" s="1633"/>
      <c r="CZ21" s="1633"/>
      <c r="DA21" s="1633"/>
      <c r="DB21" s="1633"/>
      <c r="DC21" s="1633"/>
      <c r="DD21" s="1633"/>
      <c r="DE21" s="1633"/>
      <c r="DF21" s="1633"/>
      <c r="DG21" s="1633"/>
      <c r="DH21" s="1633"/>
      <c r="DI21" s="1633"/>
      <c r="DJ21" s="1633"/>
      <c r="DK21" s="1633"/>
      <c r="DL21" s="1633"/>
      <c r="DM21" s="1633"/>
      <c r="DN21" s="1633"/>
      <c r="DO21" s="1633"/>
      <c r="DP21" s="1633"/>
      <c r="DQ21" s="1633"/>
      <c r="DR21" s="1633"/>
      <c r="DS21" s="1633"/>
      <c r="DT21" s="1633"/>
      <c r="DU21" s="1633"/>
      <c r="DV21" s="1633"/>
      <c r="DW21" s="1633"/>
      <c r="DX21" s="1633"/>
      <c r="DY21" s="1633"/>
      <c r="DZ21" s="1633"/>
      <c r="EA21" s="1633"/>
      <c r="EB21" s="1633"/>
      <c r="EC21" s="1633"/>
      <c r="ED21" s="1633"/>
      <c r="EE21" s="1633"/>
      <c r="EF21" s="1633"/>
      <c r="EG21" s="1633"/>
      <c r="EH21" s="1633"/>
      <c r="EI21" s="1633"/>
      <c r="EJ21" s="1633"/>
      <c r="EK21" s="1633"/>
      <c r="EL21" s="1633"/>
      <c r="EM21" s="1633"/>
      <c r="EN21" s="1633"/>
      <c r="EO21" s="1633"/>
      <c r="EP21" s="1633"/>
      <c r="EQ21" s="1633"/>
      <c r="ER21" s="1633"/>
      <c r="ES21" s="1633"/>
      <c r="ET21" s="1633"/>
      <c r="EU21" s="1633"/>
      <c r="EV21" s="1633"/>
      <c r="EW21" s="1633"/>
      <c r="EX21" s="1633"/>
      <c r="EY21" s="1633"/>
      <c r="EZ21" s="1633"/>
      <c r="FA21" s="1633"/>
      <c r="FB21" s="1633"/>
      <c r="FC21" s="1633"/>
      <c r="FD21" s="1633"/>
      <c r="FE21" s="1633"/>
      <c r="FF21" s="1633"/>
      <c r="FG21" s="1633"/>
      <c r="FH21" s="1633"/>
      <c r="FI21" s="1633"/>
      <c r="FJ21" s="1633"/>
      <c r="FK21" s="1633"/>
      <c r="FL21" s="1633"/>
      <c r="FM21" s="1633"/>
      <c r="FN21" s="1633"/>
      <c r="FO21" s="1633"/>
      <c r="FP21" s="1633"/>
      <c r="FQ21" s="1633"/>
      <c r="FR21" s="1633"/>
      <c r="FS21" s="1633"/>
      <c r="FT21" s="1633"/>
      <c r="FU21" s="1633"/>
      <c r="FV21" s="1633"/>
      <c r="FW21" s="1633"/>
      <c r="FX21" s="1633"/>
      <c r="FY21" s="1633"/>
      <c r="FZ21" s="1633"/>
      <c r="GA21" s="1633"/>
      <c r="GB21" s="1633"/>
      <c r="GC21" s="1633"/>
      <c r="GD21" s="1633"/>
      <c r="GE21" s="1633"/>
      <c r="GF21" s="1633"/>
      <c r="GG21" s="1633"/>
      <c r="GH21" s="1633"/>
      <c r="GI21" s="1633"/>
      <c r="GJ21" s="1633"/>
      <c r="GK21" s="1633"/>
      <c r="GL21" s="1633"/>
      <c r="GM21" s="1633"/>
      <c r="GN21" s="1633"/>
      <c r="GO21" s="1633"/>
      <c r="GP21" s="1633"/>
      <c r="GQ21" s="1633"/>
      <c r="GR21" s="1633"/>
      <c r="GS21" s="1633"/>
      <c r="GT21" s="1633"/>
      <c r="GU21" s="1633"/>
      <c r="GV21" s="1633"/>
      <c r="GW21" s="1633"/>
      <c r="GX21" s="1633"/>
      <c r="GY21" s="1633"/>
      <c r="GZ21" s="1633"/>
      <c r="HA21" s="1633"/>
      <c r="HB21" s="1633"/>
      <c r="HC21" s="1633"/>
      <c r="HD21" s="1633"/>
      <c r="HE21" s="1633"/>
      <c r="HF21" s="1633"/>
      <c r="HG21" s="1633"/>
      <c r="HH21" s="1633"/>
      <c r="HI21" s="1633"/>
      <c r="HJ21" s="1633"/>
      <c r="HK21" s="1633"/>
      <c r="HL21" s="1633"/>
      <c r="HM21" s="1633"/>
      <c r="HN21" s="1633"/>
      <c r="HO21" s="1633"/>
      <c r="HP21" s="1633"/>
      <c r="HQ21" s="1633"/>
      <c r="HR21" s="1633"/>
      <c r="HS21" s="1633"/>
      <c r="HT21" s="1633"/>
      <c r="HU21" s="1633"/>
      <c r="HV21" s="1633"/>
      <c r="HW21" s="1633"/>
      <c r="HX21" s="1633"/>
      <c r="HY21" s="1633"/>
      <c r="HZ21" s="1633"/>
      <c r="IA21" s="1633"/>
      <c r="IB21" s="1633"/>
      <c r="IC21" s="1633"/>
      <c r="ID21" s="1633"/>
      <c r="IE21" s="1633"/>
      <c r="IF21" s="1633"/>
      <c r="IG21" s="1633"/>
      <c r="IH21" s="1633"/>
      <c r="II21" s="1633"/>
      <c r="IJ21" s="1633"/>
      <c r="IK21" s="1633"/>
      <c r="IL21" s="1633"/>
      <c r="IM21" s="1633"/>
      <c r="IN21" s="1633"/>
      <c r="IO21" s="1633"/>
      <c r="IP21" s="1633"/>
      <c r="IQ21" s="1633"/>
      <c r="IR21" s="1633"/>
      <c r="IS21" s="1633"/>
      <c r="IT21" s="1633"/>
      <c r="IU21" s="1633"/>
      <c r="IV21" s="1633"/>
      <c r="IW21" s="1633"/>
      <c r="IX21" s="1633"/>
      <c r="IY21" s="1633"/>
      <c r="IZ21" s="1633"/>
      <c r="JA21" s="1633"/>
      <c r="JB21" s="1633"/>
      <c r="JC21" s="1633"/>
      <c r="JD21" s="1633"/>
      <c r="JE21" s="1633"/>
      <c r="JF21" s="1633"/>
      <c r="JG21" s="1633"/>
      <c r="JH21" s="1633"/>
      <c r="JI21" s="1633"/>
      <c r="JJ21" s="1633"/>
      <c r="JK21" s="1633"/>
      <c r="JL21" s="1633"/>
      <c r="JM21" s="1633"/>
      <c r="JN21" s="1633"/>
      <c r="JO21" s="1633"/>
      <c r="JP21" s="1633"/>
      <c r="JQ21" s="1633"/>
      <c r="JR21" s="1633"/>
      <c r="JS21" s="1633"/>
      <c r="JT21" s="1633"/>
      <c r="JU21" s="1633"/>
      <c r="JV21" s="1633"/>
      <c r="JW21" s="1633"/>
      <c r="JX21" s="1633"/>
      <c r="JY21" s="1633"/>
      <c r="JZ21" s="1633"/>
      <c r="KA21" s="1633"/>
      <c r="KB21" s="1633"/>
      <c r="KC21" s="1633"/>
      <c r="KD21" s="1633"/>
      <c r="KE21" s="1633"/>
      <c r="KF21" s="1633"/>
      <c r="KG21" s="1633"/>
      <c r="KH21" s="1633"/>
      <c r="KI21" s="1633"/>
      <c r="KJ21" s="1633"/>
      <c r="KK21" s="1633"/>
      <c r="KL21" s="1633"/>
      <c r="KM21" s="1633"/>
      <c r="KN21" s="1633"/>
      <c r="KO21" s="1633"/>
      <c r="KP21" s="1633"/>
      <c r="KQ21" s="1633"/>
      <c r="KR21" s="1633"/>
      <c r="KS21" s="1633"/>
      <c r="KT21" s="1633"/>
      <c r="KU21" s="1633"/>
      <c r="KV21" s="1633"/>
      <c r="KW21" s="1633"/>
      <c r="KX21" s="1633"/>
      <c r="KY21" s="1633"/>
      <c r="KZ21" s="1633"/>
      <c r="LA21" s="1633"/>
      <c r="LB21" s="1633"/>
      <c r="LC21" s="1633"/>
      <c r="LD21" s="1633"/>
      <c r="LE21" s="1642"/>
      <c r="LF21" s="1642"/>
      <c r="LG21" s="1642"/>
      <c r="LH21" s="1642"/>
      <c r="LI21" s="1642"/>
      <c r="LJ21" s="1642"/>
      <c r="LK21" s="1642"/>
      <c r="LL21" s="1643"/>
    </row>
    <row r="22" s="2140" customFormat="1" ht="47" customHeight="1" spans="1:324">
      <c r="A22" s="2147">
        <v>45853</v>
      </c>
      <c r="B22" s="2148" t="s">
        <v>3593</v>
      </c>
      <c r="C22" s="2149" t="s">
        <v>98</v>
      </c>
      <c r="D22" s="2150">
        <v>4500173877</v>
      </c>
      <c r="E22" s="2151" t="s">
        <v>4258</v>
      </c>
      <c r="F22" s="2150" t="s">
        <v>4259</v>
      </c>
      <c r="G22" s="2152" t="s">
        <v>4225</v>
      </c>
      <c r="H22" s="2152" t="s">
        <v>4196</v>
      </c>
      <c r="I22" s="2162" t="s">
        <v>4226</v>
      </c>
      <c r="J22" s="1522">
        <v>3150</v>
      </c>
      <c r="K22" s="1534">
        <v>0</v>
      </c>
      <c r="L22" s="1534">
        <v>75</v>
      </c>
      <c r="M22" s="1534">
        <f t="shared" si="0"/>
        <v>42</v>
      </c>
      <c r="N22" s="2163">
        <v>45929</v>
      </c>
      <c r="O22" s="2163">
        <f t="shared" si="10"/>
        <v>45927</v>
      </c>
      <c r="P22" s="1526"/>
      <c r="Q22" s="1554" t="s">
        <v>78</v>
      </c>
      <c r="R22" s="2167"/>
      <c r="S22" s="2167" t="s">
        <v>111</v>
      </c>
      <c r="T22" s="1557">
        <v>45853</v>
      </c>
      <c r="U22" s="1578" t="s">
        <v>88</v>
      </c>
      <c r="V22" s="1578" t="s">
        <v>88</v>
      </c>
      <c r="W22" s="1579" t="s">
        <v>4227</v>
      </c>
      <c r="X22" s="1578"/>
      <c r="Y22" s="2176" t="s">
        <v>4228</v>
      </c>
      <c r="Z22" s="2173" t="s">
        <v>3599</v>
      </c>
      <c r="AA22" s="2174">
        <v>164.149</v>
      </c>
      <c r="AB22" s="2175">
        <f t="shared" si="1"/>
        <v>6894.258</v>
      </c>
      <c r="AC22" s="1602" t="s">
        <v>4260</v>
      </c>
      <c r="AD22" s="1603" t="s">
        <v>81</v>
      </c>
      <c r="AE22" s="1603">
        <v>6</v>
      </c>
      <c r="AF22" s="1603"/>
      <c r="AG22" s="1604">
        <f t="shared" si="12"/>
        <v>3150</v>
      </c>
      <c r="AH22" s="1605"/>
      <c r="AI22" s="1605">
        <f t="shared" si="11"/>
        <v>42</v>
      </c>
      <c r="AJ22" s="1605" t="s">
        <v>64</v>
      </c>
      <c r="AK22" s="1616"/>
      <c r="AL22" s="1605">
        <f t="shared" si="13"/>
        <v>3150</v>
      </c>
      <c r="AM22" s="2185"/>
      <c r="AN22" s="1622">
        <f t="shared" si="14"/>
        <v>283.5</v>
      </c>
      <c r="AO22" s="1622">
        <f t="shared" si="15"/>
        <v>315</v>
      </c>
      <c r="AP22" s="1639"/>
      <c r="AQ22" s="1622">
        <f t="shared" si="16"/>
        <v>661.5</v>
      </c>
      <c r="AR22" s="1622">
        <f t="shared" si="17"/>
        <v>661.5</v>
      </c>
      <c r="AS22" s="1622">
        <f t="shared" si="18"/>
        <v>724.5</v>
      </c>
      <c r="AT22" s="2192">
        <f t="shared" si="19"/>
        <v>504</v>
      </c>
      <c r="AU22" s="1630" t="s">
        <v>4201</v>
      </c>
      <c r="AV22" s="2193" t="s">
        <v>4202</v>
      </c>
      <c r="AW22" s="1631"/>
      <c r="AX22" s="1632"/>
      <c r="AY22" s="1633"/>
      <c r="AZ22" s="1633"/>
      <c r="BA22" s="1633"/>
      <c r="BB22" s="1633"/>
      <c r="BC22" s="1633"/>
      <c r="BD22" s="1633"/>
      <c r="BE22" s="1633"/>
      <c r="BF22" s="1633"/>
      <c r="BG22" s="1633"/>
      <c r="BH22" s="1633"/>
      <c r="BI22" s="1633"/>
      <c r="BJ22" s="1633"/>
      <c r="BK22" s="1633"/>
      <c r="BL22" s="1633"/>
      <c r="BM22" s="1633"/>
      <c r="BN22" s="1633"/>
      <c r="BO22" s="1633"/>
      <c r="BP22" s="1633"/>
      <c r="BQ22" s="1633"/>
      <c r="BR22" s="1633"/>
      <c r="BS22" s="1633"/>
      <c r="BT22" s="1633"/>
      <c r="BU22" s="1633"/>
      <c r="BV22" s="1633"/>
      <c r="BW22" s="1633"/>
      <c r="BX22" s="1633"/>
      <c r="BY22" s="1633"/>
      <c r="BZ22" s="1633"/>
      <c r="CA22" s="1633"/>
      <c r="CB22" s="1633"/>
      <c r="CC22" s="1633"/>
      <c r="CD22" s="1633"/>
      <c r="CE22" s="1633"/>
      <c r="CF22" s="1633"/>
      <c r="CG22" s="1633"/>
      <c r="CH22" s="1633"/>
      <c r="CI22" s="1633"/>
      <c r="CJ22" s="1633"/>
      <c r="CK22" s="1633"/>
      <c r="CL22" s="1633"/>
      <c r="CM22" s="1633"/>
      <c r="CN22" s="1633"/>
      <c r="CO22" s="1633"/>
      <c r="CP22" s="1633"/>
      <c r="CQ22" s="1633"/>
      <c r="CR22" s="1633"/>
      <c r="CS22" s="1633"/>
      <c r="CT22" s="1633"/>
      <c r="CU22" s="1633"/>
      <c r="CV22" s="1633"/>
      <c r="CW22" s="1633"/>
      <c r="CX22" s="1633"/>
      <c r="CY22" s="1633"/>
      <c r="CZ22" s="1633"/>
      <c r="DA22" s="1633"/>
      <c r="DB22" s="1633"/>
      <c r="DC22" s="1633"/>
      <c r="DD22" s="1633"/>
      <c r="DE22" s="1633"/>
      <c r="DF22" s="1633"/>
      <c r="DG22" s="1633"/>
      <c r="DH22" s="1633"/>
      <c r="DI22" s="1633"/>
      <c r="DJ22" s="1633"/>
      <c r="DK22" s="1633"/>
      <c r="DL22" s="1633"/>
      <c r="DM22" s="1633"/>
      <c r="DN22" s="1633"/>
      <c r="DO22" s="1633"/>
      <c r="DP22" s="1633"/>
      <c r="DQ22" s="1633"/>
      <c r="DR22" s="1633"/>
      <c r="DS22" s="1633"/>
      <c r="DT22" s="1633"/>
      <c r="DU22" s="1633"/>
      <c r="DV22" s="1633"/>
      <c r="DW22" s="1633"/>
      <c r="DX22" s="1633"/>
      <c r="DY22" s="1633"/>
      <c r="DZ22" s="1633"/>
      <c r="EA22" s="1633"/>
      <c r="EB22" s="1633"/>
      <c r="EC22" s="1633"/>
      <c r="ED22" s="1633"/>
      <c r="EE22" s="1633"/>
      <c r="EF22" s="1633"/>
      <c r="EG22" s="1633"/>
      <c r="EH22" s="1633"/>
      <c r="EI22" s="1633"/>
      <c r="EJ22" s="1633"/>
      <c r="EK22" s="1633"/>
      <c r="EL22" s="1633"/>
      <c r="EM22" s="1633"/>
      <c r="EN22" s="1633"/>
      <c r="EO22" s="1633"/>
      <c r="EP22" s="1633"/>
      <c r="EQ22" s="1633"/>
      <c r="ER22" s="1633"/>
      <c r="ES22" s="1633"/>
      <c r="ET22" s="1633"/>
      <c r="EU22" s="1633"/>
      <c r="EV22" s="1633"/>
      <c r="EW22" s="1633"/>
      <c r="EX22" s="1633"/>
      <c r="EY22" s="1633"/>
      <c r="EZ22" s="1633"/>
      <c r="FA22" s="1633"/>
      <c r="FB22" s="1633"/>
      <c r="FC22" s="1633"/>
      <c r="FD22" s="1633"/>
      <c r="FE22" s="1633"/>
      <c r="FF22" s="1633"/>
      <c r="FG22" s="1633"/>
      <c r="FH22" s="1633"/>
      <c r="FI22" s="1633"/>
      <c r="FJ22" s="1633"/>
      <c r="FK22" s="1633"/>
      <c r="FL22" s="1633"/>
      <c r="FM22" s="1633"/>
      <c r="FN22" s="1633"/>
      <c r="FO22" s="1633"/>
      <c r="FP22" s="1633"/>
      <c r="FQ22" s="1633"/>
      <c r="FR22" s="1633"/>
      <c r="FS22" s="1633"/>
      <c r="FT22" s="1633"/>
      <c r="FU22" s="1633"/>
      <c r="FV22" s="1633"/>
      <c r="FW22" s="1633"/>
      <c r="FX22" s="1633"/>
      <c r="FY22" s="1633"/>
      <c r="FZ22" s="1633"/>
      <c r="GA22" s="1633"/>
      <c r="GB22" s="1633"/>
      <c r="GC22" s="1633"/>
      <c r="GD22" s="1633"/>
      <c r="GE22" s="1633"/>
      <c r="GF22" s="1633"/>
      <c r="GG22" s="1633"/>
      <c r="GH22" s="1633"/>
      <c r="GI22" s="1633"/>
      <c r="GJ22" s="1633"/>
      <c r="GK22" s="1633"/>
      <c r="GL22" s="1633"/>
      <c r="GM22" s="1633"/>
      <c r="GN22" s="1633"/>
      <c r="GO22" s="1633"/>
      <c r="GP22" s="1633"/>
      <c r="GQ22" s="1633"/>
      <c r="GR22" s="1633"/>
      <c r="GS22" s="1633"/>
      <c r="GT22" s="1633"/>
      <c r="GU22" s="1633"/>
      <c r="GV22" s="1633"/>
      <c r="GW22" s="1633"/>
      <c r="GX22" s="1633"/>
      <c r="GY22" s="1633"/>
      <c r="GZ22" s="1633"/>
      <c r="HA22" s="1633"/>
      <c r="HB22" s="1633"/>
      <c r="HC22" s="1633"/>
      <c r="HD22" s="1633"/>
      <c r="HE22" s="1633"/>
      <c r="HF22" s="1633"/>
      <c r="HG22" s="1633"/>
      <c r="HH22" s="1633"/>
      <c r="HI22" s="1633"/>
      <c r="HJ22" s="1633"/>
      <c r="HK22" s="1633"/>
      <c r="HL22" s="1633"/>
      <c r="HM22" s="1633"/>
      <c r="HN22" s="1633"/>
      <c r="HO22" s="1633"/>
      <c r="HP22" s="1633"/>
      <c r="HQ22" s="1633"/>
      <c r="HR22" s="1633"/>
      <c r="HS22" s="1633"/>
      <c r="HT22" s="1633"/>
      <c r="HU22" s="1633"/>
      <c r="HV22" s="1633"/>
      <c r="HW22" s="1633"/>
      <c r="HX22" s="1633"/>
      <c r="HY22" s="1633"/>
      <c r="HZ22" s="1633"/>
      <c r="IA22" s="1633"/>
      <c r="IB22" s="1633"/>
      <c r="IC22" s="1633"/>
      <c r="ID22" s="1633"/>
      <c r="IE22" s="1633"/>
      <c r="IF22" s="1633"/>
      <c r="IG22" s="1633"/>
      <c r="IH22" s="1633"/>
      <c r="II22" s="1633"/>
      <c r="IJ22" s="1633"/>
      <c r="IK22" s="1633"/>
      <c r="IL22" s="1633"/>
      <c r="IM22" s="1633"/>
      <c r="IN22" s="1633"/>
      <c r="IO22" s="1633"/>
      <c r="IP22" s="1633"/>
      <c r="IQ22" s="1633"/>
      <c r="IR22" s="1633"/>
      <c r="IS22" s="1633"/>
      <c r="IT22" s="1633"/>
      <c r="IU22" s="1633"/>
      <c r="IV22" s="1633"/>
      <c r="IW22" s="1633"/>
      <c r="IX22" s="1633"/>
      <c r="IY22" s="1633"/>
      <c r="IZ22" s="1633"/>
      <c r="JA22" s="1633"/>
      <c r="JB22" s="1633"/>
      <c r="JC22" s="1633"/>
      <c r="JD22" s="1633"/>
      <c r="JE22" s="1633"/>
      <c r="JF22" s="1633"/>
      <c r="JG22" s="1633"/>
      <c r="JH22" s="1633"/>
      <c r="JI22" s="1633"/>
      <c r="JJ22" s="1633"/>
      <c r="JK22" s="1633"/>
      <c r="JL22" s="1633"/>
      <c r="JM22" s="1633"/>
      <c r="JN22" s="1633"/>
      <c r="JO22" s="1633"/>
      <c r="JP22" s="1633"/>
      <c r="JQ22" s="1633"/>
      <c r="JR22" s="1633"/>
      <c r="JS22" s="1633"/>
      <c r="JT22" s="1633"/>
      <c r="JU22" s="1633"/>
      <c r="JV22" s="1633"/>
      <c r="JW22" s="1633"/>
      <c r="JX22" s="1633"/>
      <c r="JY22" s="1633"/>
      <c r="JZ22" s="1633"/>
      <c r="KA22" s="1633"/>
      <c r="KB22" s="1633"/>
      <c r="KC22" s="1633"/>
      <c r="KD22" s="1633"/>
      <c r="KE22" s="1633"/>
      <c r="KF22" s="1633"/>
      <c r="KG22" s="1633"/>
      <c r="KH22" s="1633"/>
      <c r="KI22" s="1633"/>
      <c r="KJ22" s="1633"/>
      <c r="KK22" s="1633"/>
      <c r="KL22" s="1633"/>
      <c r="KM22" s="1633"/>
      <c r="KN22" s="1633"/>
      <c r="KO22" s="1633"/>
      <c r="KP22" s="1633"/>
      <c r="KQ22" s="1633"/>
      <c r="KR22" s="1633"/>
      <c r="KS22" s="1633"/>
      <c r="KT22" s="1633"/>
      <c r="KU22" s="1633"/>
      <c r="KV22" s="1633"/>
      <c r="KW22" s="1633"/>
      <c r="KX22" s="1633"/>
      <c r="KY22" s="1633"/>
      <c r="KZ22" s="1633"/>
      <c r="LA22" s="1633"/>
      <c r="LB22" s="1633"/>
      <c r="LC22" s="1633"/>
      <c r="LD22" s="1633"/>
      <c r="LE22" s="1642"/>
      <c r="LF22" s="1642"/>
      <c r="LG22" s="1642"/>
      <c r="LH22" s="1642"/>
      <c r="LI22" s="1642"/>
      <c r="LJ22" s="1642"/>
      <c r="LK22" s="1642"/>
      <c r="LL22" s="1643"/>
    </row>
    <row r="23" s="2140" customFormat="1" ht="47" customHeight="1" spans="1:324">
      <c r="A23" s="2147">
        <v>45853</v>
      </c>
      <c r="B23" s="2148" t="s">
        <v>4253</v>
      </c>
      <c r="C23" s="2149" t="s">
        <v>98</v>
      </c>
      <c r="D23" s="2150">
        <v>4500173880</v>
      </c>
      <c r="E23" s="2151" t="s">
        <v>4261</v>
      </c>
      <c r="F23" s="2150" t="s">
        <v>4262</v>
      </c>
      <c r="G23" s="2152" t="s">
        <v>4225</v>
      </c>
      <c r="H23" s="2152" t="s">
        <v>4196</v>
      </c>
      <c r="I23" s="2162" t="s">
        <v>4226</v>
      </c>
      <c r="J23" s="1522">
        <v>3150</v>
      </c>
      <c r="K23" s="1534">
        <v>0</v>
      </c>
      <c r="L23" s="1534">
        <v>75</v>
      </c>
      <c r="M23" s="1534">
        <f t="shared" si="0"/>
        <v>42</v>
      </c>
      <c r="N23" s="2163">
        <v>45934</v>
      </c>
      <c r="O23" s="2163">
        <f t="shared" si="10"/>
        <v>45932</v>
      </c>
      <c r="P23" s="1526"/>
      <c r="Q23" s="1554" t="s">
        <v>78</v>
      </c>
      <c r="R23" s="2167"/>
      <c r="S23" s="2167" t="s">
        <v>111</v>
      </c>
      <c r="T23" s="1557">
        <v>45853</v>
      </c>
      <c r="U23" s="1578" t="s">
        <v>88</v>
      </c>
      <c r="V23" s="1578" t="s">
        <v>88</v>
      </c>
      <c r="W23" s="1579" t="s">
        <v>4227</v>
      </c>
      <c r="X23" s="1578"/>
      <c r="Y23" s="2176" t="s">
        <v>4228</v>
      </c>
      <c r="Z23" s="2173" t="s">
        <v>4256</v>
      </c>
      <c r="AA23" s="2174">
        <v>164.149</v>
      </c>
      <c r="AB23" s="2175">
        <f t="shared" si="1"/>
        <v>6894.258</v>
      </c>
      <c r="AC23" s="1602" t="s">
        <v>4263</v>
      </c>
      <c r="AD23" s="1603" t="s">
        <v>81</v>
      </c>
      <c r="AE23" s="1603">
        <v>6</v>
      </c>
      <c r="AF23" s="1603"/>
      <c r="AG23" s="1604">
        <f t="shared" si="12"/>
        <v>3150</v>
      </c>
      <c r="AH23" s="1605"/>
      <c r="AI23" s="1605">
        <f t="shared" si="11"/>
        <v>42</v>
      </c>
      <c r="AJ23" s="1605" t="s">
        <v>64</v>
      </c>
      <c r="AK23" s="1616"/>
      <c r="AL23" s="1605">
        <f t="shared" si="13"/>
        <v>3150</v>
      </c>
      <c r="AM23" s="2185"/>
      <c r="AN23" s="1622">
        <f t="shared" si="14"/>
        <v>283.5</v>
      </c>
      <c r="AO23" s="1622">
        <f t="shared" si="15"/>
        <v>315</v>
      </c>
      <c r="AP23" s="1639"/>
      <c r="AQ23" s="1622">
        <f t="shared" si="16"/>
        <v>661.5</v>
      </c>
      <c r="AR23" s="1622">
        <f t="shared" si="17"/>
        <v>661.5</v>
      </c>
      <c r="AS23" s="1622">
        <f t="shared" si="18"/>
        <v>724.5</v>
      </c>
      <c r="AT23" s="2192">
        <f t="shared" si="19"/>
        <v>504</v>
      </c>
      <c r="AU23" s="1630" t="s">
        <v>4201</v>
      </c>
      <c r="AV23" s="2193" t="s">
        <v>4202</v>
      </c>
      <c r="AW23" s="1631"/>
      <c r="AX23" s="1632"/>
      <c r="AY23" s="1633"/>
      <c r="AZ23" s="1633"/>
      <c r="BA23" s="1633"/>
      <c r="BB23" s="1633"/>
      <c r="BC23" s="1633"/>
      <c r="BD23" s="1633"/>
      <c r="BE23" s="1633"/>
      <c r="BF23" s="1633"/>
      <c r="BG23" s="1633"/>
      <c r="BH23" s="1633"/>
      <c r="BI23" s="1633"/>
      <c r="BJ23" s="1633"/>
      <c r="BK23" s="1633"/>
      <c r="BL23" s="1633"/>
      <c r="BM23" s="1633"/>
      <c r="BN23" s="1633"/>
      <c r="BO23" s="1633"/>
      <c r="BP23" s="1633"/>
      <c r="BQ23" s="1633"/>
      <c r="BR23" s="1633"/>
      <c r="BS23" s="1633"/>
      <c r="BT23" s="1633"/>
      <c r="BU23" s="1633"/>
      <c r="BV23" s="1633"/>
      <c r="BW23" s="1633"/>
      <c r="BX23" s="1633"/>
      <c r="BY23" s="1633"/>
      <c r="BZ23" s="1633"/>
      <c r="CA23" s="1633"/>
      <c r="CB23" s="1633"/>
      <c r="CC23" s="1633"/>
      <c r="CD23" s="1633"/>
      <c r="CE23" s="1633"/>
      <c r="CF23" s="1633"/>
      <c r="CG23" s="1633"/>
      <c r="CH23" s="1633"/>
      <c r="CI23" s="1633"/>
      <c r="CJ23" s="1633"/>
      <c r="CK23" s="1633"/>
      <c r="CL23" s="1633"/>
      <c r="CM23" s="1633"/>
      <c r="CN23" s="1633"/>
      <c r="CO23" s="1633"/>
      <c r="CP23" s="1633"/>
      <c r="CQ23" s="1633"/>
      <c r="CR23" s="1633"/>
      <c r="CS23" s="1633"/>
      <c r="CT23" s="1633"/>
      <c r="CU23" s="1633"/>
      <c r="CV23" s="1633"/>
      <c r="CW23" s="1633"/>
      <c r="CX23" s="1633"/>
      <c r="CY23" s="1633"/>
      <c r="CZ23" s="1633"/>
      <c r="DA23" s="1633"/>
      <c r="DB23" s="1633"/>
      <c r="DC23" s="1633"/>
      <c r="DD23" s="1633"/>
      <c r="DE23" s="1633"/>
      <c r="DF23" s="1633"/>
      <c r="DG23" s="1633"/>
      <c r="DH23" s="1633"/>
      <c r="DI23" s="1633"/>
      <c r="DJ23" s="1633"/>
      <c r="DK23" s="1633"/>
      <c r="DL23" s="1633"/>
      <c r="DM23" s="1633"/>
      <c r="DN23" s="1633"/>
      <c r="DO23" s="1633"/>
      <c r="DP23" s="1633"/>
      <c r="DQ23" s="1633"/>
      <c r="DR23" s="1633"/>
      <c r="DS23" s="1633"/>
      <c r="DT23" s="1633"/>
      <c r="DU23" s="1633"/>
      <c r="DV23" s="1633"/>
      <c r="DW23" s="1633"/>
      <c r="DX23" s="1633"/>
      <c r="DY23" s="1633"/>
      <c r="DZ23" s="1633"/>
      <c r="EA23" s="1633"/>
      <c r="EB23" s="1633"/>
      <c r="EC23" s="1633"/>
      <c r="ED23" s="1633"/>
      <c r="EE23" s="1633"/>
      <c r="EF23" s="1633"/>
      <c r="EG23" s="1633"/>
      <c r="EH23" s="1633"/>
      <c r="EI23" s="1633"/>
      <c r="EJ23" s="1633"/>
      <c r="EK23" s="1633"/>
      <c r="EL23" s="1633"/>
      <c r="EM23" s="1633"/>
      <c r="EN23" s="1633"/>
      <c r="EO23" s="1633"/>
      <c r="EP23" s="1633"/>
      <c r="EQ23" s="1633"/>
      <c r="ER23" s="1633"/>
      <c r="ES23" s="1633"/>
      <c r="ET23" s="1633"/>
      <c r="EU23" s="1633"/>
      <c r="EV23" s="1633"/>
      <c r="EW23" s="1633"/>
      <c r="EX23" s="1633"/>
      <c r="EY23" s="1633"/>
      <c r="EZ23" s="1633"/>
      <c r="FA23" s="1633"/>
      <c r="FB23" s="1633"/>
      <c r="FC23" s="1633"/>
      <c r="FD23" s="1633"/>
      <c r="FE23" s="1633"/>
      <c r="FF23" s="1633"/>
      <c r="FG23" s="1633"/>
      <c r="FH23" s="1633"/>
      <c r="FI23" s="1633"/>
      <c r="FJ23" s="1633"/>
      <c r="FK23" s="1633"/>
      <c r="FL23" s="1633"/>
      <c r="FM23" s="1633"/>
      <c r="FN23" s="1633"/>
      <c r="FO23" s="1633"/>
      <c r="FP23" s="1633"/>
      <c r="FQ23" s="1633"/>
      <c r="FR23" s="1633"/>
      <c r="FS23" s="1633"/>
      <c r="FT23" s="1633"/>
      <c r="FU23" s="1633"/>
      <c r="FV23" s="1633"/>
      <c r="FW23" s="1633"/>
      <c r="FX23" s="1633"/>
      <c r="FY23" s="1633"/>
      <c r="FZ23" s="1633"/>
      <c r="GA23" s="1633"/>
      <c r="GB23" s="1633"/>
      <c r="GC23" s="1633"/>
      <c r="GD23" s="1633"/>
      <c r="GE23" s="1633"/>
      <c r="GF23" s="1633"/>
      <c r="GG23" s="1633"/>
      <c r="GH23" s="1633"/>
      <c r="GI23" s="1633"/>
      <c r="GJ23" s="1633"/>
      <c r="GK23" s="1633"/>
      <c r="GL23" s="1633"/>
      <c r="GM23" s="1633"/>
      <c r="GN23" s="1633"/>
      <c r="GO23" s="1633"/>
      <c r="GP23" s="1633"/>
      <c r="GQ23" s="1633"/>
      <c r="GR23" s="1633"/>
      <c r="GS23" s="1633"/>
      <c r="GT23" s="1633"/>
      <c r="GU23" s="1633"/>
      <c r="GV23" s="1633"/>
      <c r="GW23" s="1633"/>
      <c r="GX23" s="1633"/>
      <c r="GY23" s="1633"/>
      <c r="GZ23" s="1633"/>
      <c r="HA23" s="1633"/>
      <c r="HB23" s="1633"/>
      <c r="HC23" s="1633"/>
      <c r="HD23" s="1633"/>
      <c r="HE23" s="1633"/>
      <c r="HF23" s="1633"/>
      <c r="HG23" s="1633"/>
      <c r="HH23" s="1633"/>
      <c r="HI23" s="1633"/>
      <c r="HJ23" s="1633"/>
      <c r="HK23" s="1633"/>
      <c r="HL23" s="1633"/>
      <c r="HM23" s="1633"/>
      <c r="HN23" s="1633"/>
      <c r="HO23" s="1633"/>
      <c r="HP23" s="1633"/>
      <c r="HQ23" s="1633"/>
      <c r="HR23" s="1633"/>
      <c r="HS23" s="1633"/>
      <c r="HT23" s="1633"/>
      <c r="HU23" s="1633"/>
      <c r="HV23" s="1633"/>
      <c r="HW23" s="1633"/>
      <c r="HX23" s="1633"/>
      <c r="HY23" s="1633"/>
      <c r="HZ23" s="1633"/>
      <c r="IA23" s="1633"/>
      <c r="IB23" s="1633"/>
      <c r="IC23" s="1633"/>
      <c r="ID23" s="1633"/>
      <c r="IE23" s="1633"/>
      <c r="IF23" s="1633"/>
      <c r="IG23" s="1633"/>
      <c r="IH23" s="1633"/>
      <c r="II23" s="1633"/>
      <c r="IJ23" s="1633"/>
      <c r="IK23" s="1633"/>
      <c r="IL23" s="1633"/>
      <c r="IM23" s="1633"/>
      <c r="IN23" s="1633"/>
      <c r="IO23" s="1633"/>
      <c r="IP23" s="1633"/>
      <c r="IQ23" s="1633"/>
      <c r="IR23" s="1633"/>
      <c r="IS23" s="1633"/>
      <c r="IT23" s="1633"/>
      <c r="IU23" s="1633"/>
      <c r="IV23" s="1633"/>
      <c r="IW23" s="1633"/>
      <c r="IX23" s="1633"/>
      <c r="IY23" s="1633"/>
      <c r="IZ23" s="1633"/>
      <c r="JA23" s="1633"/>
      <c r="JB23" s="1633"/>
      <c r="JC23" s="1633"/>
      <c r="JD23" s="1633"/>
      <c r="JE23" s="1633"/>
      <c r="JF23" s="1633"/>
      <c r="JG23" s="1633"/>
      <c r="JH23" s="1633"/>
      <c r="JI23" s="1633"/>
      <c r="JJ23" s="1633"/>
      <c r="JK23" s="1633"/>
      <c r="JL23" s="1633"/>
      <c r="JM23" s="1633"/>
      <c r="JN23" s="1633"/>
      <c r="JO23" s="1633"/>
      <c r="JP23" s="1633"/>
      <c r="JQ23" s="1633"/>
      <c r="JR23" s="1633"/>
      <c r="JS23" s="1633"/>
      <c r="JT23" s="1633"/>
      <c r="JU23" s="1633"/>
      <c r="JV23" s="1633"/>
      <c r="JW23" s="1633"/>
      <c r="JX23" s="1633"/>
      <c r="JY23" s="1633"/>
      <c r="JZ23" s="1633"/>
      <c r="KA23" s="1633"/>
      <c r="KB23" s="1633"/>
      <c r="KC23" s="1633"/>
      <c r="KD23" s="1633"/>
      <c r="KE23" s="1633"/>
      <c r="KF23" s="1633"/>
      <c r="KG23" s="1633"/>
      <c r="KH23" s="1633"/>
      <c r="KI23" s="1633"/>
      <c r="KJ23" s="1633"/>
      <c r="KK23" s="1633"/>
      <c r="KL23" s="1633"/>
      <c r="KM23" s="1633"/>
      <c r="KN23" s="1633"/>
      <c r="KO23" s="1633"/>
      <c r="KP23" s="1633"/>
      <c r="KQ23" s="1633"/>
      <c r="KR23" s="1633"/>
      <c r="KS23" s="1633"/>
      <c r="KT23" s="1633"/>
      <c r="KU23" s="1633"/>
      <c r="KV23" s="1633"/>
      <c r="KW23" s="1633"/>
      <c r="KX23" s="1633"/>
      <c r="KY23" s="1633"/>
      <c r="KZ23" s="1633"/>
      <c r="LA23" s="1633"/>
      <c r="LB23" s="1633"/>
      <c r="LC23" s="1633"/>
      <c r="LD23" s="1633"/>
      <c r="LE23" s="1642"/>
      <c r="LF23" s="1642"/>
      <c r="LG23" s="1642"/>
      <c r="LH23" s="1642"/>
      <c r="LI23" s="1642"/>
      <c r="LJ23" s="1642"/>
      <c r="LK23" s="1642"/>
      <c r="LL23" s="1643"/>
    </row>
    <row r="24" s="2140" customFormat="1" ht="47" customHeight="1" spans="1:324">
      <c r="A24" s="2147">
        <v>45853</v>
      </c>
      <c r="B24" s="2148" t="s">
        <v>4253</v>
      </c>
      <c r="C24" s="2149" t="s">
        <v>98</v>
      </c>
      <c r="D24" s="2150">
        <v>4500173879</v>
      </c>
      <c r="E24" s="2151" t="s">
        <v>4264</v>
      </c>
      <c r="F24" s="2150" t="s">
        <v>4265</v>
      </c>
      <c r="G24" s="2152" t="s">
        <v>4225</v>
      </c>
      <c r="H24" s="2152" t="s">
        <v>4196</v>
      </c>
      <c r="I24" s="2162" t="s">
        <v>4226</v>
      </c>
      <c r="J24" s="1522">
        <v>3150</v>
      </c>
      <c r="K24" s="1534">
        <v>0</v>
      </c>
      <c r="L24" s="1534">
        <v>75</v>
      </c>
      <c r="M24" s="1534">
        <f t="shared" si="0"/>
        <v>42</v>
      </c>
      <c r="N24" s="2163">
        <v>45934</v>
      </c>
      <c r="O24" s="2163">
        <f t="shared" si="10"/>
        <v>45932</v>
      </c>
      <c r="P24" s="1526"/>
      <c r="Q24" s="1554" t="s">
        <v>78</v>
      </c>
      <c r="R24" s="2167" t="s">
        <v>4266</v>
      </c>
      <c r="S24" s="2167" t="s">
        <v>111</v>
      </c>
      <c r="T24" s="1557">
        <v>45853</v>
      </c>
      <c r="U24" s="1578" t="s">
        <v>88</v>
      </c>
      <c r="V24" s="1578" t="s">
        <v>88</v>
      </c>
      <c r="W24" s="1579" t="s">
        <v>4227</v>
      </c>
      <c r="X24" s="1578"/>
      <c r="Y24" s="2176" t="s">
        <v>4228</v>
      </c>
      <c r="Z24" s="2173" t="s">
        <v>3599</v>
      </c>
      <c r="AA24" s="2174">
        <v>164.149</v>
      </c>
      <c r="AB24" s="2175">
        <f t="shared" si="1"/>
        <v>6894.258</v>
      </c>
      <c r="AC24" s="1602" t="s">
        <v>4267</v>
      </c>
      <c r="AD24" s="1603" t="s">
        <v>81</v>
      </c>
      <c r="AE24" s="1603">
        <v>6</v>
      </c>
      <c r="AF24" s="1603"/>
      <c r="AG24" s="1604">
        <f t="shared" si="12"/>
        <v>3150</v>
      </c>
      <c r="AH24" s="1605"/>
      <c r="AI24" s="1605">
        <f t="shared" si="11"/>
        <v>42</v>
      </c>
      <c r="AJ24" s="1605" t="s">
        <v>64</v>
      </c>
      <c r="AK24" s="1616"/>
      <c r="AL24" s="1605">
        <f t="shared" si="13"/>
        <v>3150</v>
      </c>
      <c r="AM24" s="2185"/>
      <c r="AN24" s="1622">
        <f t="shared" si="14"/>
        <v>283.5</v>
      </c>
      <c r="AO24" s="1622">
        <f t="shared" si="15"/>
        <v>315</v>
      </c>
      <c r="AP24" s="1639"/>
      <c r="AQ24" s="1622">
        <f t="shared" si="16"/>
        <v>661.5</v>
      </c>
      <c r="AR24" s="1622">
        <f t="shared" si="17"/>
        <v>661.5</v>
      </c>
      <c r="AS24" s="1622">
        <f t="shared" si="18"/>
        <v>724.5</v>
      </c>
      <c r="AT24" s="2192">
        <f t="shared" si="19"/>
        <v>504</v>
      </c>
      <c r="AU24" s="1630" t="s">
        <v>4201</v>
      </c>
      <c r="AV24" s="2193" t="s">
        <v>4202</v>
      </c>
      <c r="AW24" s="1631"/>
      <c r="AX24" s="1632"/>
      <c r="AY24" s="1633"/>
      <c r="AZ24" s="1633"/>
      <c r="BA24" s="1633"/>
      <c r="BB24" s="1633"/>
      <c r="BC24" s="1633"/>
      <c r="BD24" s="1633"/>
      <c r="BE24" s="1633"/>
      <c r="BF24" s="1633"/>
      <c r="BG24" s="1633"/>
      <c r="BH24" s="1633"/>
      <c r="BI24" s="1633"/>
      <c r="BJ24" s="1633"/>
      <c r="BK24" s="1633"/>
      <c r="BL24" s="1633"/>
      <c r="BM24" s="1633"/>
      <c r="BN24" s="1633"/>
      <c r="BO24" s="1633"/>
      <c r="BP24" s="1633"/>
      <c r="BQ24" s="1633"/>
      <c r="BR24" s="1633"/>
      <c r="BS24" s="1633"/>
      <c r="BT24" s="1633"/>
      <c r="BU24" s="1633"/>
      <c r="BV24" s="1633"/>
      <c r="BW24" s="1633"/>
      <c r="BX24" s="1633"/>
      <c r="BY24" s="1633"/>
      <c r="BZ24" s="1633"/>
      <c r="CA24" s="1633"/>
      <c r="CB24" s="1633"/>
      <c r="CC24" s="1633"/>
      <c r="CD24" s="1633"/>
      <c r="CE24" s="1633"/>
      <c r="CF24" s="1633"/>
      <c r="CG24" s="1633"/>
      <c r="CH24" s="1633"/>
      <c r="CI24" s="1633"/>
      <c r="CJ24" s="1633"/>
      <c r="CK24" s="1633"/>
      <c r="CL24" s="1633"/>
      <c r="CM24" s="1633"/>
      <c r="CN24" s="1633"/>
      <c r="CO24" s="1633"/>
      <c r="CP24" s="1633"/>
      <c r="CQ24" s="1633"/>
      <c r="CR24" s="1633"/>
      <c r="CS24" s="1633"/>
      <c r="CT24" s="1633"/>
      <c r="CU24" s="1633"/>
      <c r="CV24" s="1633"/>
      <c r="CW24" s="1633"/>
      <c r="CX24" s="1633"/>
      <c r="CY24" s="1633"/>
      <c r="CZ24" s="1633"/>
      <c r="DA24" s="1633"/>
      <c r="DB24" s="1633"/>
      <c r="DC24" s="1633"/>
      <c r="DD24" s="1633"/>
      <c r="DE24" s="1633"/>
      <c r="DF24" s="1633"/>
      <c r="DG24" s="1633"/>
      <c r="DH24" s="1633"/>
      <c r="DI24" s="1633"/>
      <c r="DJ24" s="1633"/>
      <c r="DK24" s="1633"/>
      <c r="DL24" s="1633"/>
      <c r="DM24" s="1633"/>
      <c r="DN24" s="1633"/>
      <c r="DO24" s="1633"/>
      <c r="DP24" s="1633"/>
      <c r="DQ24" s="1633"/>
      <c r="DR24" s="1633"/>
      <c r="DS24" s="1633"/>
      <c r="DT24" s="1633"/>
      <c r="DU24" s="1633"/>
      <c r="DV24" s="1633"/>
      <c r="DW24" s="1633"/>
      <c r="DX24" s="1633"/>
      <c r="DY24" s="1633"/>
      <c r="DZ24" s="1633"/>
      <c r="EA24" s="1633"/>
      <c r="EB24" s="1633"/>
      <c r="EC24" s="1633"/>
      <c r="ED24" s="1633"/>
      <c r="EE24" s="1633"/>
      <c r="EF24" s="1633"/>
      <c r="EG24" s="1633"/>
      <c r="EH24" s="1633"/>
      <c r="EI24" s="1633"/>
      <c r="EJ24" s="1633"/>
      <c r="EK24" s="1633"/>
      <c r="EL24" s="1633"/>
      <c r="EM24" s="1633"/>
      <c r="EN24" s="1633"/>
      <c r="EO24" s="1633"/>
      <c r="EP24" s="1633"/>
      <c r="EQ24" s="1633"/>
      <c r="ER24" s="1633"/>
      <c r="ES24" s="1633"/>
      <c r="ET24" s="1633"/>
      <c r="EU24" s="1633"/>
      <c r="EV24" s="1633"/>
      <c r="EW24" s="1633"/>
      <c r="EX24" s="1633"/>
      <c r="EY24" s="1633"/>
      <c r="EZ24" s="1633"/>
      <c r="FA24" s="1633"/>
      <c r="FB24" s="1633"/>
      <c r="FC24" s="1633"/>
      <c r="FD24" s="1633"/>
      <c r="FE24" s="1633"/>
      <c r="FF24" s="1633"/>
      <c r="FG24" s="1633"/>
      <c r="FH24" s="1633"/>
      <c r="FI24" s="1633"/>
      <c r="FJ24" s="1633"/>
      <c r="FK24" s="1633"/>
      <c r="FL24" s="1633"/>
      <c r="FM24" s="1633"/>
      <c r="FN24" s="1633"/>
      <c r="FO24" s="1633"/>
      <c r="FP24" s="1633"/>
      <c r="FQ24" s="1633"/>
      <c r="FR24" s="1633"/>
      <c r="FS24" s="1633"/>
      <c r="FT24" s="1633"/>
      <c r="FU24" s="1633"/>
      <c r="FV24" s="1633"/>
      <c r="FW24" s="1633"/>
      <c r="FX24" s="1633"/>
      <c r="FY24" s="1633"/>
      <c r="FZ24" s="1633"/>
      <c r="GA24" s="1633"/>
      <c r="GB24" s="1633"/>
      <c r="GC24" s="1633"/>
      <c r="GD24" s="1633"/>
      <c r="GE24" s="1633"/>
      <c r="GF24" s="1633"/>
      <c r="GG24" s="1633"/>
      <c r="GH24" s="1633"/>
      <c r="GI24" s="1633"/>
      <c r="GJ24" s="1633"/>
      <c r="GK24" s="1633"/>
      <c r="GL24" s="1633"/>
      <c r="GM24" s="1633"/>
      <c r="GN24" s="1633"/>
      <c r="GO24" s="1633"/>
      <c r="GP24" s="1633"/>
      <c r="GQ24" s="1633"/>
      <c r="GR24" s="1633"/>
      <c r="GS24" s="1633"/>
      <c r="GT24" s="1633"/>
      <c r="GU24" s="1633"/>
      <c r="GV24" s="1633"/>
      <c r="GW24" s="1633"/>
      <c r="GX24" s="1633"/>
      <c r="GY24" s="1633"/>
      <c r="GZ24" s="1633"/>
      <c r="HA24" s="1633"/>
      <c r="HB24" s="1633"/>
      <c r="HC24" s="1633"/>
      <c r="HD24" s="1633"/>
      <c r="HE24" s="1633"/>
      <c r="HF24" s="1633"/>
      <c r="HG24" s="1633"/>
      <c r="HH24" s="1633"/>
      <c r="HI24" s="1633"/>
      <c r="HJ24" s="1633"/>
      <c r="HK24" s="1633"/>
      <c r="HL24" s="1633"/>
      <c r="HM24" s="1633"/>
      <c r="HN24" s="1633"/>
      <c r="HO24" s="1633"/>
      <c r="HP24" s="1633"/>
      <c r="HQ24" s="1633"/>
      <c r="HR24" s="1633"/>
      <c r="HS24" s="1633"/>
      <c r="HT24" s="1633"/>
      <c r="HU24" s="1633"/>
      <c r="HV24" s="1633"/>
      <c r="HW24" s="1633"/>
      <c r="HX24" s="1633"/>
      <c r="HY24" s="1633"/>
      <c r="HZ24" s="1633"/>
      <c r="IA24" s="1633"/>
      <c r="IB24" s="1633"/>
      <c r="IC24" s="1633"/>
      <c r="ID24" s="1633"/>
      <c r="IE24" s="1633"/>
      <c r="IF24" s="1633"/>
      <c r="IG24" s="1633"/>
      <c r="IH24" s="1633"/>
      <c r="II24" s="1633"/>
      <c r="IJ24" s="1633"/>
      <c r="IK24" s="1633"/>
      <c r="IL24" s="1633"/>
      <c r="IM24" s="1633"/>
      <c r="IN24" s="1633"/>
      <c r="IO24" s="1633"/>
      <c r="IP24" s="1633"/>
      <c r="IQ24" s="1633"/>
      <c r="IR24" s="1633"/>
      <c r="IS24" s="1633"/>
      <c r="IT24" s="1633"/>
      <c r="IU24" s="1633"/>
      <c r="IV24" s="1633"/>
      <c r="IW24" s="1633"/>
      <c r="IX24" s="1633"/>
      <c r="IY24" s="1633"/>
      <c r="IZ24" s="1633"/>
      <c r="JA24" s="1633"/>
      <c r="JB24" s="1633"/>
      <c r="JC24" s="1633"/>
      <c r="JD24" s="1633"/>
      <c r="JE24" s="1633"/>
      <c r="JF24" s="1633"/>
      <c r="JG24" s="1633"/>
      <c r="JH24" s="1633"/>
      <c r="JI24" s="1633"/>
      <c r="JJ24" s="1633"/>
      <c r="JK24" s="1633"/>
      <c r="JL24" s="1633"/>
      <c r="JM24" s="1633"/>
      <c r="JN24" s="1633"/>
      <c r="JO24" s="1633"/>
      <c r="JP24" s="1633"/>
      <c r="JQ24" s="1633"/>
      <c r="JR24" s="1633"/>
      <c r="JS24" s="1633"/>
      <c r="JT24" s="1633"/>
      <c r="JU24" s="1633"/>
      <c r="JV24" s="1633"/>
      <c r="JW24" s="1633"/>
      <c r="JX24" s="1633"/>
      <c r="JY24" s="1633"/>
      <c r="JZ24" s="1633"/>
      <c r="KA24" s="1633"/>
      <c r="KB24" s="1633"/>
      <c r="KC24" s="1633"/>
      <c r="KD24" s="1633"/>
      <c r="KE24" s="1633"/>
      <c r="KF24" s="1633"/>
      <c r="KG24" s="1633"/>
      <c r="KH24" s="1633"/>
      <c r="KI24" s="1633"/>
      <c r="KJ24" s="1633"/>
      <c r="KK24" s="1633"/>
      <c r="KL24" s="1633"/>
      <c r="KM24" s="1633"/>
      <c r="KN24" s="1633"/>
      <c r="KO24" s="1633"/>
      <c r="KP24" s="1633"/>
      <c r="KQ24" s="1633"/>
      <c r="KR24" s="1633"/>
      <c r="KS24" s="1633"/>
      <c r="KT24" s="1633"/>
      <c r="KU24" s="1633"/>
      <c r="KV24" s="1633"/>
      <c r="KW24" s="1633"/>
      <c r="KX24" s="1633"/>
      <c r="KY24" s="1633"/>
      <c r="KZ24" s="1633"/>
      <c r="LA24" s="1633"/>
      <c r="LB24" s="1633"/>
      <c r="LC24" s="1633"/>
      <c r="LD24" s="1633"/>
      <c r="LE24" s="1642"/>
      <c r="LF24" s="1642"/>
      <c r="LG24" s="1642"/>
      <c r="LH24" s="1642"/>
      <c r="LI24" s="1642"/>
      <c r="LJ24" s="1642"/>
      <c r="LK24" s="1642"/>
      <c r="LL24" s="1643"/>
    </row>
    <row r="25" s="2141" customFormat="1" ht="47" customHeight="1" spans="1:324">
      <c r="A25" s="2153">
        <v>45853</v>
      </c>
      <c r="B25" s="2154" t="s">
        <v>3593</v>
      </c>
      <c r="C25" s="2155" t="s">
        <v>98</v>
      </c>
      <c r="D25" s="2156">
        <v>4500173897</v>
      </c>
      <c r="E25" s="2986" t="s">
        <v>4268</v>
      </c>
      <c r="F25" s="2156" t="s">
        <v>4265</v>
      </c>
      <c r="G25" s="2158" t="s">
        <v>4225</v>
      </c>
      <c r="H25" s="2158" t="s">
        <v>4196</v>
      </c>
      <c r="I25" s="2165" t="s">
        <v>4226</v>
      </c>
      <c r="J25" s="1543">
        <v>3150</v>
      </c>
      <c r="K25" s="1876">
        <v>0</v>
      </c>
      <c r="L25" s="1876">
        <v>75</v>
      </c>
      <c r="M25" s="1876">
        <f t="shared" si="0"/>
        <v>42</v>
      </c>
      <c r="N25" s="2166">
        <v>45941</v>
      </c>
      <c r="O25" s="2166">
        <f t="shared" si="10"/>
        <v>45939</v>
      </c>
      <c r="P25" s="1546"/>
      <c r="Q25" s="1570" t="s">
        <v>78</v>
      </c>
      <c r="R25" s="2168"/>
      <c r="S25" s="2168" t="s">
        <v>111</v>
      </c>
      <c r="T25" s="1573">
        <v>45853</v>
      </c>
      <c r="U25" s="1595" t="s">
        <v>88</v>
      </c>
      <c r="V25" s="1595" t="s">
        <v>88</v>
      </c>
      <c r="W25" s="1596" t="s">
        <v>4227</v>
      </c>
      <c r="X25" s="1595"/>
      <c r="Y25" s="2177" t="s">
        <v>4228</v>
      </c>
      <c r="Z25" s="2178" t="s">
        <v>3599</v>
      </c>
      <c r="AA25" s="2179">
        <v>164.1419</v>
      </c>
      <c r="AB25" s="2180">
        <f t="shared" si="1"/>
        <v>6893.9598</v>
      </c>
      <c r="AC25" s="1612" t="s">
        <v>4269</v>
      </c>
      <c r="AD25" s="1613" t="s">
        <v>81</v>
      </c>
      <c r="AE25" s="1613">
        <v>6</v>
      </c>
      <c r="AF25" s="1613"/>
      <c r="AG25" s="1614">
        <f t="shared" si="12"/>
        <v>3150</v>
      </c>
      <c r="AH25" s="1615"/>
      <c r="AI25" s="1605">
        <f t="shared" si="11"/>
        <v>42</v>
      </c>
      <c r="AJ25" s="1615" t="s">
        <v>64</v>
      </c>
      <c r="AK25" s="1623"/>
      <c r="AL25" s="1615">
        <f t="shared" si="13"/>
        <v>3150</v>
      </c>
      <c r="AM25" s="2187"/>
      <c r="AN25" s="1430">
        <f t="shared" si="14"/>
        <v>283.5</v>
      </c>
      <c r="AO25" s="1430">
        <f t="shared" si="15"/>
        <v>315</v>
      </c>
      <c r="AP25" s="1960"/>
      <c r="AQ25" s="1430">
        <f t="shared" si="16"/>
        <v>661.5</v>
      </c>
      <c r="AR25" s="1430">
        <f t="shared" si="17"/>
        <v>661.5</v>
      </c>
      <c r="AS25" s="1430">
        <f t="shared" si="18"/>
        <v>724.5</v>
      </c>
      <c r="AT25" s="2194">
        <f t="shared" si="19"/>
        <v>504</v>
      </c>
      <c r="AU25" s="1641" t="s">
        <v>4201</v>
      </c>
      <c r="AV25" s="2195" t="s">
        <v>4202</v>
      </c>
      <c r="AW25" s="1453"/>
      <c r="AX25" s="1454"/>
      <c r="AY25" s="1455"/>
      <c r="AZ25" s="1455"/>
      <c r="BA25" s="1455"/>
      <c r="BB25" s="1455"/>
      <c r="BC25" s="1455"/>
      <c r="BD25" s="1455"/>
      <c r="BE25" s="1455"/>
      <c r="BF25" s="1455"/>
      <c r="BG25" s="1455"/>
      <c r="BH25" s="1455"/>
      <c r="BI25" s="1455"/>
      <c r="BJ25" s="1455"/>
      <c r="BK25" s="1455"/>
      <c r="BL25" s="1455"/>
      <c r="BM25" s="1455"/>
      <c r="BN25" s="1455"/>
      <c r="BO25" s="1455"/>
      <c r="BP25" s="1455"/>
      <c r="BQ25" s="1455"/>
      <c r="BR25" s="1455"/>
      <c r="BS25" s="1455"/>
      <c r="BT25" s="1455"/>
      <c r="BU25" s="1455"/>
      <c r="BV25" s="1455"/>
      <c r="BW25" s="1455"/>
      <c r="BX25" s="1455"/>
      <c r="BY25" s="1455"/>
      <c r="BZ25" s="1455"/>
      <c r="CA25" s="1455"/>
      <c r="CB25" s="1455"/>
      <c r="CC25" s="1455"/>
      <c r="CD25" s="1455"/>
      <c r="CE25" s="1455"/>
      <c r="CF25" s="1455"/>
      <c r="CG25" s="1455"/>
      <c r="CH25" s="1455"/>
      <c r="CI25" s="1455"/>
      <c r="CJ25" s="1455"/>
      <c r="CK25" s="1455"/>
      <c r="CL25" s="1455"/>
      <c r="CM25" s="1455"/>
      <c r="CN25" s="1455"/>
      <c r="CO25" s="1455"/>
      <c r="CP25" s="1455"/>
      <c r="CQ25" s="1455"/>
      <c r="CR25" s="1455"/>
      <c r="CS25" s="1455"/>
      <c r="CT25" s="1455"/>
      <c r="CU25" s="1455"/>
      <c r="CV25" s="1455"/>
      <c r="CW25" s="1455"/>
      <c r="CX25" s="1455"/>
      <c r="CY25" s="1455"/>
      <c r="CZ25" s="1455"/>
      <c r="DA25" s="1455"/>
      <c r="DB25" s="1455"/>
      <c r="DC25" s="1455"/>
      <c r="DD25" s="1455"/>
      <c r="DE25" s="1455"/>
      <c r="DF25" s="1455"/>
      <c r="DG25" s="1455"/>
      <c r="DH25" s="1455"/>
      <c r="DI25" s="1455"/>
      <c r="DJ25" s="1455"/>
      <c r="DK25" s="1455"/>
      <c r="DL25" s="1455"/>
      <c r="DM25" s="1455"/>
      <c r="DN25" s="1455"/>
      <c r="DO25" s="1455"/>
      <c r="DP25" s="1455"/>
      <c r="DQ25" s="1455"/>
      <c r="DR25" s="1455"/>
      <c r="DS25" s="1455"/>
      <c r="DT25" s="1455"/>
      <c r="DU25" s="1455"/>
      <c r="DV25" s="1455"/>
      <c r="DW25" s="1455"/>
      <c r="DX25" s="1455"/>
      <c r="DY25" s="1455"/>
      <c r="DZ25" s="1455"/>
      <c r="EA25" s="1455"/>
      <c r="EB25" s="1455"/>
      <c r="EC25" s="1455"/>
      <c r="ED25" s="1455"/>
      <c r="EE25" s="1455"/>
      <c r="EF25" s="1455"/>
      <c r="EG25" s="1455"/>
      <c r="EH25" s="1455"/>
      <c r="EI25" s="1455"/>
      <c r="EJ25" s="1455"/>
      <c r="EK25" s="1455"/>
      <c r="EL25" s="1455"/>
      <c r="EM25" s="1455"/>
      <c r="EN25" s="1455"/>
      <c r="EO25" s="1455"/>
      <c r="EP25" s="1455"/>
      <c r="EQ25" s="1455"/>
      <c r="ER25" s="1455"/>
      <c r="ES25" s="1455"/>
      <c r="ET25" s="1455"/>
      <c r="EU25" s="1455"/>
      <c r="EV25" s="1455"/>
      <c r="EW25" s="1455"/>
      <c r="EX25" s="1455"/>
      <c r="EY25" s="1455"/>
      <c r="EZ25" s="1455"/>
      <c r="FA25" s="1455"/>
      <c r="FB25" s="1455"/>
      <c r="FC25" s="1455"/>
      <c r="FD25" s="1455"/>
      <c r="FE25" s="1455"/>
      <c r="FF25" s="1455"/>
      <c r="FG25" s="1455"/>
      <c r="FH25" s="1455"/>
      <c r="FI25" s="1455"/>
      <c r="FJ25" s="1455"/>
      <c r="FK25" s="1455"/>
      <c r="FL25" s="1455"/>
      <c r="FM25" s="1455"/>
      <c r="FN25" s="1455"/>
      <c r="FO25" s="1455"/>
      <c r="FP25" s="1455"/>
      <c r="FQ25" s="1455"/>
      <c r="FR25" s="1455"/>
      <c r="FS25" s="1455"/>
      <c r="FT25" s="1455"/>
      <c r="FU25" s="1455"/>
      <c r="FV25" s="1455"/>
      <c r="FW25" s="1455"/>
      <c r="FX25" s="1455"/>
      <c r="FY25" s="1455"/>
      <c r="FZ25" s="1455"/>
      <c r="GA25" s="1455"/>
      <c r="GB25" s="1455"/>
      <c r="GC25" s="1455"/>
      <c r="GD25" s="1455"/>
      <c r="GE25" s="1455"/>
      <c r="GF25" s="1455"/>
      <c r="GG25" s="1455"/>
      <c r="GH25" s="1455"/>
      <c r="GI25" s="1455"/>
      <c r="GJ25" s="1455"/>
      <c r="GK25" s="1455"/>
      <c r="GL25" s="1455"/>
      <c r="GM25" s="1455"/>
      <c r="GN25" s="1455"/>
      <c r="GO25" s="1455"/>
      <c r="GP25" s="1455"/>
      <c r="GQ25" s="1455"/>
      <c r="GR25" s="1455"/>
      <c r="GS25" s="1455"/>
      <c r="GT25" s="1455"/>
      <c r="GU25" s="1455"/>
      <c r="GV25" s="1455"/>
      <c r="GW25" s="1455"/>
      <c r="GX25" s="1455"/>
      <c r="GY25" s="1455"/>
      <c r="GZ25" s="1455"/>
      <c r="HA25" s="1455"/>
      <c r="HB25" s="1455"/>
      <c r="HC25" s="1455"/>
      <c r="HD25" s="1455"/>
      <c r="HE25" s="1455"/>
      <c r="HF25" s="1455"/>
      <c r="HG25" s="1455"/>
      <c r="HH25" s="1455"/>
      <c r="HI25" s="1455"/>
      <c r="HJ25" s="1455"/>
      <c r="HK25" s="1455"/>
      <c r="HL25" s="1455"/>
      <c r="HM25" s="1455"/>
      <c r="HN25" s="1455"/>
      <c r="HO25" s="1455"/>
      <c r="HP25" s="1455"/>
      <c r="HQ25" s="1455"/>
      <c r="HR25" s="1455"/>
      <c r="HS25" s="1455"/>
      <c r="HT25" s="1455"/>
      <c r="HU25" s="1455"/>
      <c r="HV25" s="1455"/>
      <c r="HW25" s="1455"/>
      <c r="HX25" s="1455"/>
      <c r="HY25" s="1455"/>
      <c r="HZ25" s="1455"/>
      <c r="IA25" s="1455"/>
      <c r="IB25" s="1455"/>
      <c r="IC25" s="1455"/>
      <c r="ID25" s="1455"/>
      <c r="IE25" s="1455"/>
      <c r="IF25" s="1455"/>
      <c r="IG25" s="1455"/>
      <c r="IH25" s="1455"/>
      <c r="II25" s="1455"/>
      <c r="IJ25" s="1455"/>
      <c r="IK25" s="1455"/>
      <c r="IL25" s="1455"/>
      <c r="IM25" s="1455"/>
      <c r="IN25" s="1455"/>
      <c r="IO25" s="1455"/>
      <c r="IP25" s="1455"/>
      <c r="IQ25" s="1455"/>
      <c r="IR25" s="1455"/>
      <c r="IS25" s="1455"/>
      <c r="IT25" s="1455"/>
      <c r="IU25" s="1455"/>
      <c r="IV25" s="1455"/>
      <c r="IW25" s="1455"/>
      <c r="IX25" s="1455"/>
      <c r="IY25" s="1455"/>
      <c r="IZ25" s="1455"/>
      <c r="JA25" s="1455"/>
      <c r="JB25" s="1455"/>
      <c r="JC25" s="1455"/>
      <c r="JD25" s="1455"/>
      <c r="JE25" s="1455"/>
      <c r="JF25" s="1455"/>
      <c r="JG25" s="1455"/>
      <c r="JH25" s="1455"/>
      <c r="JI25" s="1455"/>
      <c r="JJ25" s="1455"/>
      <c r="JK25" s="1455"/>
      <c r="JL25" s="1455"/>
      <c r="JM25" s="1455"/>
      <c r="JN25" s="1455"/>
      <c r="JO25" s="1455"/>
      <c r="JP25" s="1455"/>
      <c r="JQ25" s="1455"/>
      <c r="JR25" s="1455"/>
      <c r="JS25" s="1455"/>
      <c r="JT25" s="1455"/>
      <c r="JU25" s="1455"/>
      <c r="JV25" s="1455"/>
      <c r="JW25" s="1455"/>
      <c r="JX25" s="1455"/>
      <c r="JY25" s="1455"/>
      <c r="JZ25" s="1455"/>
      <c r="KA25" s="1455"/>
      <c r="KB25" s="1455"/>
      <c r="KC25" s="1455"/>
      <c r="KD25" s="1455"/>
      <c r="KE25" s="1455"/>
      <c r="KF25" s="1455"/>
      <c r="KG25" s="1455"/>
      <c r="KH25" s="1455"/>
      <c r="KI25" s="1455"/>
      <c r="KJ25" s="1455"/>
      <c r="KK25" s="1455"/>
      <c r="KL25" s="1455"/>
      <c r="KM25" s="1455"/>
      <c r="KN25" s="1455"/>
      <c r="KO25" s="1455"/>
      <c r="KP25" s="1455"/>
      <c r="KQ25" s="1455"/>
      <c r="KR25" s="1455"/>
      <c r="KS25" s="1455"/>
      <c r="KT25" s="1455"/>
      <c r="KU25" s="1455"/>
      <c r="KV25" s="1455"/>
      <c r="KW25" s="1455"/>
      <c r="KX25" s="1455"/>
      <c r="KY25" s="1455"/>
      <c r="KZ25" s="1455"/>
      <c r="LA25" s="1455"/>
      <c r="LB25" s="1455"/>
      <c r="LC25" s="1455"/>
      <c r="LD25" s="1455"/>
      <c r="LE25" s="1467"/>
      <c r="LF25" s="1467"/>
      <c r="LG25" s="1467"/>
      <c r="LH25" s="1467"/>
      <c r="LI25" s="1467"/>
      <c r="LJ25" s="1467"/>
      <c r="LK25" s="1467"/>
      <c r="LL25" s="1645"/>
    </row>
    <row r="26" s="2141" customFormat="1" ht="47" customHeight="1" spans="1:324">
      <c r="A26" s="2153">
        <v>45853</v>
      </c>
      <c r="B26" s="2154" t="s">
        <v>3593</v>
      </c>
      <c r="C26" s="2155" t="s">
        <v>98</v>
      </c>
      <c r="D26" s="2156">
        <v>4500173884</v>
      </c>
      <c r="E26" s="2159" t="s">
        <v>4270</v>
      </c>
      <c r="F26" s="2156" t="s">
        <v>4271</v>
      </c>
      <c r="G26" s="2158" t="s">
        <v>4225</v>
      </c>
      <c r="H26" s="2158" t="s">
        <v>4196</v>
      </c>
      <c r="I26" s="2165" t="s">
        <v>4226</v>
      </c>
      <c r="J26" s="1543">
        <v>3150</v>
      </c>
      <c r="K26" s="1876">
        <v>0</v>
      </c>
      <c r="L26" s="1876">
        <v>75</v>
      </c>
      <c r="M26" s="1876">
        <f t="shared" si="0"/>
        <v>42</v>
      </c>
      <c r="N26" s="2166">
        <v>45937</v>
      </c>
      <c r="O26" s="2166">
        <f>N26-1</f>
        <v>45936</v>
      </c>
      <c r="P26" s="1546"/>
      <c r="Q26" s="1570" t="s">
        <v>78</v>
      </c>
      <c r="R26" s="2168" t="s">
        <v>4272</v>
      </c>
      <c r="S26" s="2168" t="s">
        <v>111</v>
      </c>
      <c r="T26" s="1573">
        <v>45853</v>
      </c>
      <c r="U26" s="1595" t="s">
        <v>88</v>
      </c>
      <c r="V26" s="1595" t="s">
        <v>88</v>
      </c>
      <c r="W26" s="1596" t="s">
        <v>4227</v>
      </c>
      <c r="X26" s="1595"/>
      <c r="Y26" s="2177" t="s">
        <v>4228</v>
      </c>
      <c r="Z26" s="2178" t="s">
        <v>3599</v>
      </c>
      <c r="AA26" s="2179">
        <v>164.1419</v>
      </c>
      <c r="AB26" s="2180">
        <f t="shared" si="1"/>
        <v>6893.9598</v>
      </c>
      <c r="AC26" s="1612" t="s">
        <v>4273</v>
      </c>
      <c r="AD26" s="1613" t="s">
        <v>81</v>
      </c>
      <c r="AE26" s="1613">
        <v>6</v>
      </c>
      <c r="AF26" s="1613"/>
      <c r="AG26" s="1614">
        <f t="shared" si="12"/>
        <v>3150</v>
      </c>
      <c r="AH26" s="1615"/>
      <c r="AI26" s="1605">
        <f t="shared" si="11"/>
        <v>42</v>
      </c>
      <c r="AJ26" s="1615" t="s">
        <v>64</v>
      </c>
      <c r="AK26" s="1623"/>
      <c r="AL26" s="1615">
        <f t="shared" si="13"/>
        <v>3150</v>
      </c>
      <c r="AM26" s="2187"/>
      <c r="AN26" s="1430">
        <f t="shared" si="14"/>
        <v>283.5</v>
      </c>
      <c r="AO26" s="1430">
        <f t="shared" si="15"/>
        <v>315</v>
      </c>
      <c r="AP26" s="1960"/>
      <c r="AQ26" s="1430">
        <f t="shared" si="16"/>
        <v>661.5</v>
      </c>
      <c r="AR26" s="1430">
        <f t="shared" si="17"/>
        <v>661.5</v>
      </c>
      <c r="AS26" s="1430">
        <f t="shared" si="18"/>
        <v>724.5</v>
      </c>
      <c r="AT26" s="2194">
        <f t="shared" si="19"/>
        <v>504</v>
      </c>
      <c r="AU26" s="1641" t="s">
        <v>4201</v>
      </c>
      <c r="AV26" s="2195" t="s">
        <v>4202</v>
      </c>
      <c r="AW26" s="1453"/>
      <c r="AX26" s="1454"/>
      <c r="AY26" s="1455"/>
      <c r="AZ26" s="1455"/>
      <c r="BA26" s="1455"/>
      <c r="BB26" s="1455"/>
      <c r="BC26" s="1455"/>
      <c r="BD26" s="1455"/>
      <c r="BE26" s="1455"/>
      <c r="BF26" s="1455"/>
      <c r="BG26" s="1455"/>
      <c r="BH26" s="1455"/>
      <c r="BI26" s="1455"/>
      <c r="BJ26" s="1455"/>
      <c r="BK26" s="1455"/>
      <c r="BL26" s="1455"/>
      <c r="BM26" s="1455"/>
      <c r="BN26" s="1455"/>
      <c r="BO26" s="1455"/>
      <c r="BP26" s="1455"/>
      <c r="BQ26" s="1455"/>
      <c r="BR26" s="1455"/>
      <c r="BS26" s="1455"/>
      <c r="BT26" s="1455"/>
      <c r="BU26" s="1455"/>
      <c r="BV26" s="1455"/>
      <c r="BW26" s="1455"/>
      <c r="BX26" s="1455"/>
      <c r="BY26" s="1455"/>
      <c r="BZ26" s="1455"/>
      <c r="CA26" s="1455"/>
      <c r="CB26" s="1455"/>
      <c r="CC26" s="1455"/>
      <c r="CD26" s="1455"/>
      <c r="CE26" s="1455"/>
      <c r="CF26" s="1455"/>
      <c r="CG26" s="1455"/>
      <c r="CH26" s="1455"/>
      <c r="CI26" s="1455"/>
      <c r="CJ26" s="1455"/>
      <c r="CK26" s="1455"/>
      <c r="CL26" s="1455"/>
      <c r="CM26" s="1455"/>
      <c r="CN26" s="1455"/>
      <c r="CO26" s="1455"/>
      <c r="CP26" s="1455"/>
      <c r="CQ26" s="1455"/>
      <c r="CR26" s="1455"/>
      <c r="CS26" s="1455"/>
      <c r="CT26" s="1455"/>
      <c r="CU26" s="1455"/>
      <c r="CV26" s="1455"/>
      <c r="CW26" s="1455"/>
      <c r="CX26" s="1455"/>
      <c r="CY26" s="1455"/>
      <c r="CZ26" s="1455"/>
      <c r="DA26" s="1455"/>
      <c r="DB26" s="1455"/>
      <c r="DC26" s="1455"/>
      <c r="DD26" s="1455"/>
      <c r="DE26" s="1455"/>
      <c r="DF26" s="1455"/>
      <c r="DG26" s="1455"/>
      <c r="DH26" s="1455"/>
      <c r="DI26" s="1455"/>
      <c r="DJ26" s="1455"/>
      <c r="DK26" s="1455"/>
      <c r="DL26" s="1455"/>
      <c r="DM26" s="1455"/>
      <c r="DN26" s="1455"/>
      <c r="DO26" s="1455"/>
      <c r="DP26" s="1455"/>
      <c r="DQ26" s="1455"/>
      <c r="DR26" s="1455"/>
      <c r="DS26" s="1455"/>
      <c r="DT26" s="1455"/>
      <c r="DU26" s="1455"/>
      <c r="DV26" s="1455"/>
      <c r="DW26" s="1455"/>
      <c r="DX26" s="1455"/>
      <c r="DY26" s="1455"/>
      <c r="DZ26" s="1455"/>
      <c r="EA26" s="1455"/>
      <c r="EB26" s="1455"/>
      <c r="EC26" s="1455"/>
      <c r="ED26" s="1455"/>
      <c r="EE26" s="1455"/>
      <c r="EF26" s="1455"/>
      <c r="EG26" s="1455"/>
      <c r="EH26" s="1455"/>
      <c r="EI26" s="1455"/>
      <c r="EJ26" s="1455"/>
      <c r="EK26" s="1455"/>
      <c r="EL26" s="1455"/>
      <c r="EM26" s="1455"/>
      <c r="EN26" s="1455"/>
      <c r="EO26" s="1455"/>
      <c r="EP26" s="1455"/>
      <c r="EQ26" s="1455"/>
      <c r="ER26" s="1455"/>
      <c r="ES26" s="1455"/>
      <c r="ET26" s="1455"/>
      <c r="EU26" s="1455"/>
      <c r="EV26" s="1455"/>
      <c r="EW26" s="1455"/>
      <c r="EX26" s="1455"/>
      <c r="EY26" s="1455"/>
      <c r="EZ26" s="1455"/>
      <c r="FA26" s="1455"/>
      <c r="FB26" s="1455"/>
      <c r="FC26" s="1455"/>
      <c r="FD26" s="1455"/>
      <c r="FE26" s="1455"/>
      <c r="FF26" s="1455"/>
      <c r="FG26" s="1455"/>
      <c r="FH26" s="1455"/>
      <c r="FI26" s="1455"/>
      <c r="FJ26" s="1455"/>
      <c r="FK26" s="1455"/>
      <c r="FL26" s="1455"/>
      <c r="FM26" s="1455"/>
      <c r="FN26" s="1455"/>
      <c r="FO26" s="1455"/>
      <c r="FP26" s="1455"/>
      <c r="FQ26" s="1455"/>
      <c r="FR26" s="1455"/>
      <c r="FS26" s="1455"/>
      <c r="FT26" s="1455"/>
      <c r="FU26" s="1455"/>
      <c r="FV26" s="1455"/>
      <c r="FW26" s="1455"/>
      <c r="FX26" s="1455"/>
      <c r="FY26" s="1455"/>
      <c r="FZ26" s="1455"/>
      <c r="GA26" s="1455"/>
      <c r="GB26" s="1455"/>
      <c r="GC26" s="1455"/>
      <c r="GD26" s="1455"/>
      <c r="GE26" s="1455"/>
      <c r="GF26" s="1455"/>
      <c r="GG26" s="1455"/>
      <c r="GH26" s="1455"/>
      <c r="GI26" s="1455"/>
      <c r="GJ26" s="1455"/>
      <c r="GK26" s="1455"/>
      <c r="GL26" s="1455"/>
      <c r="GM26" s="1455"/>
      <c r="GN26" s="1455"/>
      <c r="GO26" s="1455"/>
      <c r="GP26" s="1455"/>
      <c r="GQ26" s="1455"/>
      <c r="GR26" s="1455"/>
      <c r="GS26" s="1455"/>
      <c r="GT26" s="1455"/>
      <c r="GU26" s="1455"/>
      <c r="GV26" s="1455"/>
      <c r="GW26" s="1455"/>
      <c r="GX26" s="1455"/>
      <c r="GY26" s="1455"/>
      <c r="GZ26" s="1455"/>
      <c r="HA26" s="1455"/>
      <c r="HB26" s="1455"/>
      <c r="HC26" s="1455"/>
      <c r="HD26" s="1455"/>
      <c r="HE26" s="1455"/>
      <c r="HF26" s="1455"/>
      <c r="HG26" s="1455"/>
      <c r="HH26" s="1455"/>
      <c r="HI26" s="1455"/>
      <c r="HJ26" s="1455"/>
      <c r="HK26" s="1455"/>
      <c r="HL26" s="1455"/>
      <c r="HM26" s="1455"/>
      <c r="HN26" s="1455"/>
      <c r="HO26" s="1455"/>
      <c r="HP26" s="1455"/>
      <c r="HQ26" s="1455"/>
      <c r="HR26" s="1455"/>
      <c r="HS26" s="1455"/>
      <c r="HT26" s="1455"/>
      <c r="HU26" s="1455"/>
      <c r="HV26" s="1455"/>
      <c r="HW26" s="1455"/>
      <c r="HX26" s="1455"/>
      <c r="HY26" s="1455"/>
      <c r="HZ26" s="1455"/>
      <c r="IA26" s="1455"/>
      <c r="IB26" s="1455"/>
      <c r="IC26" s="1455"/>
      <c r="ID26" s="1455"/>
      <c r="IE26" s="1455"/>
      <c r="IF26" s="1455"/>
      <c r="IG26" s="1455"/>
      <c r="IH26" s="1455"/>
      <c r="II26" s="1455"/>
      <c r="IJ26" s="1455"/>
      <c r="IK26" s="1455"/>
      <c r="IL26" s="1455"/>
      <c r="IM26" s="1455"/>
      <c r="IN26" s="1455"/>
      <c r="IO26" s="1455"/>
      <c r="IP26" s="1455"/>
      <c r="IQ26" s="1455"/>
      <c r="IR26" s="1455"/>
      <c r="IS26" s="1455"/>
      <c r="IT26" s="1455"/>
      <c r="IU26" s="1455"/>
      <c r="IV26" s="1455"/>
      <c r="IW26" s="1455"/>
      <c r="IX26" s="1455"/>
      <c r="IY26" s="1455"/>
      <c r="IZ26" s="1455"/>
      <c r="JA26" s="1455"/>
      <c r="JB26" s="1455"/>
      <c r="JC26" s="1455"/>
      <c r="JD26" s="1455"/>
      <c r="JE26" s="1455"/>
      <c r="JF26" s="1455"/>
      <c r="JG26" s="1455"/>
      <c r="JH26" s="1455"/>
      <c r="JI26" s="1455"/>
      <c r="JJ26" s="1455"/>
      <c r="JK26" s="1455"/>
      <c r="JL26" s="1455"/>
      <c r="JM26" s="1455"/>
      <c r="JN26" s="1455"/>
      <c r="JO26" s="1455"/>
      <c r="JP26" s="1455"/>
      <c r="JQ26" s="1455"/>
      <c r="JR26" s="1455"/>
      <c r="JS26" s="1455"/>
      <c r="JT26" s="1455"/>
      <c r="JU26" s="1455"/>
      <c r="JV26" s="1455"/>
      <c r="JW26" s="1455"/>
      <c r="JX26" s="1455"/>
      <c r="JY26" s="1455"/>
      <c r="JZ26" s="1455"/>
      <c r="KA26" s="1455"/>
      <c r="KB26" s="1455"/>
      <c r="KC26" s="1455"/>
      <c r="KD26" s="1455"/>
      <c r="KE26" s="1455"/>
      <c r="KF26" s="1455"/>
      <c r="KG26" s="1455"/>
      <c r="KH26" s="1455"/>
      <c r="KI26" s="1455"/>
      <c r="KJ26" s="1455"/>
      <c r="KK26" s="1455"/>
      <c r="KL26" s="1455"/>
      <c r="KM26" s="1455"/>
      <c r="KN26" s="1455"/>
      <c r="KO26" s="1455"/>
      <c r="KP26" s="1455"/>
      <c r="KQ26" s="1455"/>
      <c r="KR26" s="1455"/>
      <c r="KS26" s="1455"/>
      <c r="KT26" s="1455"/>
      <c r="KU26" s="1455"/>
      <c r="KV26" s="1455"/>
      <c r="KW26" s="1455"/>
      <c r="KX26" s="1455"/>
      <c r="KY26" s="1455"/>
      <c r="KZ26" s="1455"/>
      <c r="LA26" s="1455"/>
      <c r="LB26" s="1455"/>
      <c r="LC26" s="1455"/>
      <c r="LD26" s="1455"/>
      <c r="LE26" s="1467"/>
      <c r="LF26" s="1467"/>
      <c r="LG26" s="1467"/>
      <c r="LH26" s="1467"/>
      <c r="LI26" s="1467"/>
      <c r="LJ26" s="1467"/>
      <c r="LK26" s="1467"/>
      <c r="LL26" s="1645"/>
    </row>
    <row r="27" s="2141" customFormat="1" ht="47" customHeight="1" spans="1:324">
      <c r="A27" s="2153">
        <v>45853</v>
      </c>
      <c r="B27" s="2154" t="s">
        <v>4253</v>
      </c>
      <c r="C27" s="2155" t="s">
        <v>98</v>
      </c>
      <c r="D27" s="2156">
        <v>4500173891</v>
      </c>
      <c r="E27" s="2159" t="s">
        <v>4274</v>
      </c>
      <c r="F27" s="2156" t="s">
        <v>4275</v>
      </c>
      <c r="G27" s="2158" t="s">
        <v>4225</v>
      </c>
      <c r="H27" s="2158" t="s">
        <v>4196</v>
      </c>
      <c r="I27" s="2165" t="s">
        <v>4226</v>
      </c>
      <c r="J27" s="1543">
        <v>3150</v>
      </c>
      <c r="K27" s="1876">
        <v>0</v>
      </c>
      <c r="L27" s="1876">
        <v>75</v>
      </c>
      <c r="M27" s="1876">
        <f t="shared" si="0"/>
        <v>42</v>
      </c>
      <c r="N27" s="2166">
        <v>45938</v>
      </c>
      <c r="O27" s="2166">
        <f t="shared" ref="O27:O33" si="20">N27-2</f>
        <v>45936</v>
      </c>
      <c r="P27" s="1546"/>
      <c r="Q27" s="1570" t="s">
        <v>78</v>
      </c>
      <c r="R27" s="2168" t="s">
        <v>4272</v>
      </c>
      <c r="S27" s="2168" t="s">
        <v>111</v>
      </c>
      <c r="T27" s="1573">
        <v>45853</v>
      </c>
      <c r="U27" s="1595" t="s">
        <v>88</v>
      </c>
      <c r="V27" s="1595" t="s">
        <v>88</v>
      </c>
      <c r="W27" s="1596" t="s">
        <v>4227</v>
      </c>
      <c r="X27" s="1595"/>
      <c r="Y27" s="2177" t="s">
        <v>4228</v>
      </c>
      <c r="Z27" s="2178" t="s">
        <v>3599</v>
      </c>
      <c r="AA27" s="2179">
        <v>164.1419</v>
      </c>
      <c r="AB27" s="2180">
        <f t="shared" si="1"/>
        <v>6893.9598</v>
      </c>
      <c r="AC27" s="1612" t="s">
        <v>4276</v>
      </c>
      <c r="AD27" s="1613" t="s">
        <v>81</v>
      </c>
      <c r="AE27" s="1613">
        <v>6</v>
      </c>
      <c r="AF27" s="1613"/>
      <c r="AG27" s="1614">
        <f t="shared" si="12"/>
        <v>3150</v>
      </c>
      <c r="AH27" s="1615"/>
      <c r="AI27" s="1605">
        <f t="shared" si="11"/>
        <v>42</v>
      </c>
      <c r="AJ27" s="1615" t="s">
        <v>64</v>
      </c>
      <c r="AK27" s="1623"/>
      <c r="AL27" s="1615">
        <f t="shared" si="13"/>
        <v>3150</v>
      </c>
      <c r="AM27" s="2187"/>
      <c r="AN27" s="1430">
        <f t="shared" si="14"/>
        <v>283.5</v>
      </c>
      <c r="AO27" s="1430">
        <f t="shared" si="15"/>
        <v>315</v>
      </c>
      <c r="AP27" s="1960"/>
      <c r="AQ27" s="1430">
        <f t="shared" si="16"/>
        <v>661.5</v>
      </c>
      <c r="AR27" s="1430">
        <f t="shared" si="17"/>
        <v>661.5</v>
      </c>
      <c r="AS27" s="1430">
        <f t="shared" si="18"/>
        <v>724.5</v>
      </c>
      <c r="AT27" s="2194">
        <f t="shared" si="19"/>
        <v>504</v>
      </c>
      <c r="AU27" s="1641" t="s">
        <v>4201</v>
      </c>
      <c r="AV27" s="2195" t="s">
        <v>4202</v>
      </c>
      <c r="AW27" s="1453"/>
      <c r="AX27" s="1454"/>
      <c r="AY27" s="1455"/>
      <c r="AZ27" s="1455"/>
      <c r="BA27" s="1455"/>
      <c r="BB27" s="1455"/>
      <c r="BC27" s="1455"/>
      <c r="BD27" s="1455"/>
      <c r="BE27" s="1455"/>
      <c r="BF27" s="1455"/>
      <c r="BG27" s="1455"/>
      <c r="BH27" s="1455"/>
      <c r="BI27" s="1455"/>
      <c r="BJ27" s="1455"/>
      <c r="BK27" s="1455"/>
      <c r="BL27" s="1455"/>
      <c r="BM27" s="1455"/>
      <c r="BN27" s="1455"/>
      <c r="BO27" s="1455"/>
      <c r="BP27" s="1455"/>
      <c r="BQ27" s="1455"/>
      <c r="BR27" s="1455"/>
      <c r="BS27" s="1455"/>
      <c r="BT27" s="1455"/>
      <c r="BU27" s="1455"/>
      <c r="BV27" s="1455"/>
      <c r="BW27" s="1455"/>
      <c r="BX27" s="1455"/>
      <c r="BY27" s="1455"/>
      <c r="BZ27" s="1455"/>
      <c r="CA27" s="1455"/>
      <c r="CB27" s="1455"/>
      <c r="CC27" s="1455"/>
      <c r="CD27" s="1455"/>
      <c r="CE27" s="1455"/>
      <c r="CF27" s="1455"/>
      <c r="CG27" s="1455"/>
      <c r="CH27" s="1455"/>
      <c r="CI27" s="1455"/>
      <c r="CJ27" s="1455"/>
      <c r="CK27" s="1455"/>
      <c r="CL27" s="1455"/>
      <c r="CM27" s="1455"/>
      <c r="CN27" s="1455"/>
      <c r="CO27" s="1455"/>
      <c r="CP27" s="1455"/>
      <c r="CQ27" s="1455"/>
      <c r="CR27" s="1455"/>
      <c r="CS27" s="1455"/>
      <c r="CT27" s="1455"/>
      <c r="CU27" s="1455"/>
      <c r="CV27" s="1455"/>
      <c r="CW27" s="1455"/>
      <c r="CX27" s="1455"/>
      <c r="CY27" s="1455"/>
      <c r="CZ27" s="1455"/>
      <c r="DA27" s="1455"/>
      <c r="DB27" s="1455"/>
      <c r="DC27" s="1455"/>
      <c r="DD27" s="1455"/>
      <c r="DE27" s="1455"/>
      <c r="DF27" s="1455"/>
      <c r="DG27" s="1455"/>
      <c r="DH27" s="1455"/>
      <c r="DI27" s="1455"/>
      <c r="DJ27" s="1455"/>
      <c r="DK27" s="1455"/>
      <c r="DL27" s="1455"/>
      <c r="DM27" s="1455"/>
      <c r="DN27" s="1455"/>
      <c r="DO27" s="1455"/>
      <c r="DP27" s="1455"/>
      <c r="DQ27" s="1455"/>
      <c r="DR27" s="1455"/>
      <c r="DS27" s="1455"/>
      <c r="DT27" s="1455"/>
      <c r="DU27" s="1455"/>
      <c r="DV27" s="1455"/>
      <c r="DW27" s="1455"/>
      <c r="DX27" s="1455"/>
      <c r="DY27" s="1455"/>
      <c r="DZ27" s="1455"/>
      <c r="EA27" s="1455"/>
      <c r="EB27" s="1455"/>
      <c r="EC27" s="1455"/>
      <c r="ED27" s="1455"/>
      <c r="EE27" s="1455"/>
      <c r="EF27" s="1455"/>
      <c r="EG27" s="1455"/>
      <c r="EH27" s="1455"/>
      <c r="EI27" s="1455"/>
      <c r="EJ27" s="1455"/>
      <c r="EK27" s="1455"/>
      <c r="EL27" s="1455"/>
      <c r="EM27" s="1455"/>
      <c r="EN27" s="1455"/>
      <c r="EO27" s="1455"/>
      <c r="EP27" s="1455"/>
      <c r="EQ27" s="1455"/>
      <c r="ER27" s="1455"/>
      <c r="ES27" s="1455"/>
      <c r="ET27" s="1455"/>
      <c r="EU27" s="1455"/>
      <c r="EV27" s="1455"/>
      <c r="EW27" s="1455"/>
      <c r="EX27" s="1455"/>
      <c r="EY27" s="1455"/>
      <c r="EZ27" s="1455"/>
      <c r="FA27" s="1455"/>
      <c r="FB27" s="1455"/>
      <c r="FC27" s="1455"/>
      <c r="FD27" s="1455"/>
      <c r="FE27" s="1455"/>
      <c r="FF27" s="1455"/>
      <c r="FG27" s="1455"/>
      <c r="FH27" s="1455"/>
      <c r="FI27" s="1455"/>
      <c r="FJ27" s="1455"/>
      <c r="FK27" s="1455"/>
      <c r="FL27" s="1455"/>
      <c r="FM27" s="1455"/>
      <c r="FN27" s="1455"/>
      <c r="FO27" s="1455"/>
      <c r="FP27" s="1455"/>
      <c r="FQ27" s="1455"/>
      <c r="FR27" s="1455"/>
      <c r="FS27" s="1455"/>
      <c r="FT27" s="1455"/>
      <c r="FU27" s="1455"/>
      <c r="FV27" s="1455"/>
      <c r="FW27" s="1455"/>
      <c r="FX27" s="1455"/>
      <c r="FY27" s="1455"/>
      <c r="FZ27" s="1455"/>
      <c r="GA27" s="1455"/>
      <c r="GB27" s="1455"/>
      <c r="GC27" s="1455"/>
      <c r="GD27" s="1455"/>
      <c r="GE27" s="1455"/>
      <c r="GF27" s="1455"/>
      <c r="GG27" s="1455"/>
      <c r="GH27" s="1455"/>
      <c r="GI27" s="1455"/>
      <c r="GJ27" s="1455"/>
      <c r="GK27" s="1455"/>
      <c r="GL27" s="1455"/>
      <c r="GM27" s="1455"/>
      <c r="GN27" s="1455"/>
      <c r="GO27" s="1455"/>
      <c r="GP27" s="1455"/>
      <c r="GQ27" s="1455"/>
      <c r="GR27" s="1455"/>
      <c r="GS27" s="1455"/>
      <c r="GT27" s="1455"/>
      <c r="GU27" s="1455"/>
      <c r="GV27" s="1455"/>
      <c r="GW27" s="1455"/>
      <c r="GX27" s="1455"/>
      <c r="GY27" s="1455"/>
      <c r="GZ27" s="1455"/>
      <c r="HA27" s="1455"/>
      <c r="HB27" s="1455"/>
      <c r="HC27" s="1455"/>
      <c r="HD27" s="1455"/>
      <c r="HE27" s="1455"/>
      <c r="HF27" s="1455"/>
      <c r="HG27" s="1455"/>
      <c r="HH27" s="1455"/>
      <c r="HI27" s="1455"/>
      <c r="HJ27" s="1455"/>
      <c r="HK27" s="1455"/>
      <c r="HL27" s="1455"/>
      <c r="HM27" s="1455"/>
      <c r="HN27" s="1455"/>
      <c r="HO27" s="1455"/>
      <c r="HP27" s="1455"/>
      <c r="HQ27" s="1455"/>
      <c r="HR27" s="1455"/>
      <c r="HS27" s="1455"/>
      <c r="HT27" s="1455"/>
      <c r="HU27" s="1455"/>
      <c r="HV27" s="1455"/>
      <c r="HW27" s="1455"/>
      <c r="HX27" s="1455"/>
      <c r="HY27" s="1455"/>
      <c r="HZ27" s="1455"/>
      <c r="IA27" s="1455"/>
      <c r="IB27" s="1455"/>
      <c r="IC27" s="1455"/>
      <c r="ID27" s="1455"/>
      <c r="IE27" s="1455"/>
      <c r="IF27" s="1455"/>
      <c r="IG27" s="1455"/>
      <c r="IH27" s="1455"/>
      <c r="II27" s="1455"/>
      <c r="IJ27" s="1455"/>
      <c r="IK27" s="1455"/>
      <c r="IL27" s="1455"/>
      <c r="IM27" s="1455"/>
      <c r="IN27" s="1455"/>
      <c r="IO27" s="1455"/>
      <c r="IP27" s="1455"/>
      <c r="IQ27" s="1455"/>
      <c r="IR27" s="1455"/>
      <c r="IS27" s="1455"/>
      <c r="IT27" s="1455"/>
      <c r="IU27" s="1455"/>
      <c r="IV27" s="1455"/>
      <c r="IW27" s="1455"/>
      <c r="IX27" s="1455"/>
      <c r="IY27" s="1455"/>
      <c r="IZ27" s="1455"/>
      <c r="JA27" s="1455"/>
      <c r="JB27" s="1455"/>
      <c r="JC27" s="1455"/>
      <c r="JD27" s="1455"/>
      <c r="JE27" s="1455"/>
      <c r="JF27" s="1455"/>
      <c r="JG27" s="1455"/>
      <c r="JH27" s="1455"/>
      <c r="JI27" s="1455"/>
      <c r="JJ27" s="1455"/>
      <c r="JK27" s="1455"/>
      <c r="JL27" s="1455"/>
      <c r="JM27" s="1455"/>
      <c r="JN27" s="1455"/>
      <c r="JO27" s="1455"/>
      <c r="JP27" s="1455"/>
      <c r="JQ27" s="1455"/>
      <c r="JR27" s="1455"/>
      <c r="JS27" s="1455"/>
      <c r="JT27" s="1455"/>
      <c r="JU27" s="1455"/>
      <c r="JV27" s="1455"/>
      <c r="JW27" s="1455"/>
      <c r="JX27" s="1455"/>
      <c r="JY27" s="1455"/>
      <c r="JZ27" s="1455"/>
      <c r="KA27" s="1455"/>
      <c r="KB27" s="1455"/>
      <c r="KC27" s="1455"/>
      <c r="KD27" s="1455"/>
      <c r="KE27" s="1455"/>
      <c r="KF27" s="1455"/>
      <c r="KG27" s="1455"/>
      <c r="KH27" s="1455"/>
      <c r="KI27" s="1455"/>
      <c r="KJ27" s="1455"/>
      <c r="KK27" s="1455"/>
      <c r="KL27" s="1455"/>
      <c r="KM27" s="1455"/>
      <c r="KN27" s="1455"/>
      <c r="KO27" s="1455"/>
      <c r="KP27" s="1455"/>
      <c r="KQ27" s="1455"/>
      <c r="KR27" s="1455"/>
      <c r="KS27" s="1455"/>
      <c r="KT27" s="1455"/>
      <c r="KU27" s="1455"/>
      <c r="KV27" s="1455"/>
      <c r="KW27" s="1455"/>
      <c r="KX27" s="1455"/>
      <c r="KY27" s="1455"/>
      <c r="KZ27" s="1455"/>
      <c r="LA27" s="1455"/>
      <c r="LB27" s="1455"/>
      <c r="LC27" s="1455"/>
      <c r="LD27" s="1455"/>
      <c r="LE27" s="1467"/>
      <c r="LF27" s="1467"/>
      <c r="LG27" s="1467"/>
      <c r="LH27" s="1467"/>
      <c r="LI27" s="1467"/>
      <c r="LJ27" s="1467"/>
      <c r="LK27" s="1467"/>
      <c r="LL27" s="1645"/>
    </row>
    <row r="28" s="2141" customFormat="1" ht="47" customHeight="1" spans="1:324">
      <c r="A28" s="2153">
        <v>45853</v>
      </c>
      <c r="B28" s="2154" t="s">
        <v>3593</v>
      </c>
      <c r="C28" s="2155" t="s">
        <v>98</v>
      </c>
      <c r="D28" s="2156">
        <v>4500173893</v>
      </c>
      <c r="E28" s="2159" t="s">
        <v>4277</v>
      </c>
      <c r="F28" s="2156" t="s">
        <v>4278</v>
      </c>
      <c r="G28" s="2158" t="s">
        <v>4225</v>
      </c>
      <c r="H28" s="2158" t="s">
        <v>4196</v>
      </c>
      <c r="I28" s="2165" t="s">
        <v>4226</v>
      </c>
      <c r="J28" s="1543">
        <v>3150</v>
      </c>
      <c r="K28" s="1876">
        <v>0</v>
      </c>
      <c r="L28" s="1876">
        <v>75</v>
      </c>
      <c r="M28" s="1876">
        <f t="shared" si="0"/>
        <v>42</v>
      </c>
      <c r="N28" s="2166">
        <v>45939</v>
      </c>
      <c r="O28" s="2166">
        <f t="shared" si="20"/>
        <v>45937</v>
      </c>
      <c r="P28" s="1546"/>
      <c r="Q28" s="1570" t="s">
        <v>78</v>
      </c>
      <c r="R28" s="2168" t="s">
        <v>4272</v>
      </c>
      <c r="S28" s="2168" t="s">
        <v>111</v>
      </c>
      <c r="T28" s="1573">
        <v>45853</v>
      </c>
      <c r="U28" s="1595" t="s">
        <v>88</v>
      </c>
      <c r="V28" s="1595" t="s">
        <v>88</v>
      </c>
      <c r="W28" s="1596" t="s">
        <v>4227</v>
      </c>
      <c r="X28" s="1595"/>
      <c r="Y28" s="2177" t="s">
        <v>4228</v>
      </c>
      <c r="Z28" s="2178" t="s">
        <v>3599</v>
      </c>
      <c r="AA28" s="2179">
        <v>164.1419</v>
      </c>
      <c r="AB28" s="2180">
        <f t="shared" si="1"/>
        <v>6893.9598</v>
      </c>
      <c r="AC28" s="1612" t="s">
        <v>4279</v>
      </c>
      <c r="AD28" s="1613" t="s">
        <v>81</v>
      </c>
      <c r="AE28" s="1613">
        <v>6</v>
      </c>
      <c r="AF28" s="1613"/>
      <c r="AG28" s="1614">
        <f t="shared" si="12"/>
        <v>3150</v>
      </c>
      <c r="AH28" s="1615"/>
      <c r="AI28" s="1605">
        <f t="shared" si="11"/>
        <v>42</v>
      </c>
      <c r="AJ28" s="1615" t="s">
        <v>64</v>
      </c>
      <c r="AK28" s="1623"/>
      <c r="AL28" s="1615">
        <f t="shared" si="13"/>
        <v>3150</v>
      </c>
      <c r="AM28" s="2187"/>
      <c r="AN28" s="1430">
        <f t="shared" si="14"/>
        <v>283.5</v>
      </c>
      <c r="AO28" s="1430">
        <f t="shared" si="15"/>
        <v>315</v>
      </c>
      <c r="AP28" s="1960"/>
      <c r="AQ28" s="1430">
        <f t="shared" si="16"/>
        <v>661.5</v>
      </c>
      <c r="AR28" s="1430">
        <f t="shared" si="17"/>
        <v>661.5</v>
      </c>
      <c r="AS28" s="1430">
        <f t="shared" si="18"/>
        <v>724.5</v>
      </c>
      <c r="AT28" s="2194">
        <f t="shared" si="19"/>
        <v>504</v>
      </c>
      <c r="AU28" s="1641" t="s">
        <v>4201</v>
      </c>
      <c r="AV28" s="2195" t="s">
        <v>4202</v>
      </c>
      <c r="AW28" s="1453"/>
      <c r="AX28" s="1454"/>
      <c r="AY28" s="1455"/>
      <c r="AZ28" s="1455"/>
      <c r="BA28" s="1455"/>
      <c r="BB28" s="1455"/>
      <c r="BC28" s="1455"/>
      <c r="BD28" s="1455"/>
      <c r="BE28" s="1455"/>
      <c r="BF28" s="1455"/>
      <c r="BG28" s="1455"/>
      <c r="BH28" s="1455"/>
      <c r="BI28" s="1455"/>
      <c r="BJ28" s="1455"/>
      <c r="BK28" s="1455"/>
      <c r="BL28" s="1455"/>
      <c r="BM28" s="1455"/>
      <c r="BN28" s="1455"/>
      <c r="BO28" s="1455"/>
      <c r="BP28" s="1455"/>
      <c r="BQ28" s="1455"/>
      <c r="BR28" s="1455"/>
      <c r="BS28" s="1455"/>
      <c r="BT28" s="1455"/>
      <c r="BU28" s="1455"/>
      <c r="BV28" s="1455"/>
      <c r="BW28" s="1455"/>
      <c r="BX28" s="1455"/>
      <c r="BY28" s="1455"/>
      <c r="BZ28" s="1455"/>
      <c r="CA28" s="1455"/>
      <c r="CB28" s="1455"/>
      <c r="CC28" s="1455"/>
      <c r="CD28" s="1455"/>
      <c r="CE28" s="1455"/>
      <c r="CF28" s="1455"/>
      <c r="CG28" s="1455"/>
      <c r="CH28" s="1455"/>
      <c r="CI28" s="1455"/>
      <c r="CJ28" s="1455"/>
      <c r="CK28" s="1455"/>
      <c r="CL28" s="1455"/>
      <c r="CM28" s="1455"/>
      <c r="CN28" s="1455"/>
      <c r="CO28" s="1455"/>
      <c r="CP28" s="1455"/>
      <c r="CQ28" s="1455"/>
      <c r="CR28" s="1455"/>
      <c r="CS28" s="1455"/>
      <c r="CT28" s="1455"/>
      <c r="CU28" s="1455"/>
      <c r="CV28" s="1455"/>
      <c r="CW28" s="1455"/>
      <c r="CX28" s="1455"/>
      <c r="CY28" s="1455"/>
      <c r="CZ28" s="1455"/>
      <c r="DA28" s="1455"/>
      <c r="DB28" s="1455"/>
      <c r="DC28" s="1455"/>
      <c r="DD28" s="1455"/>
      <c r="DE28" s="1455"/>
      <c r="DF28" s="1455"/>
      <c r="DG28" s="1455"/>
      <c r="DH28" s="1455"/>
      <c r="DI28" s="1455"/>
      <c r="DJ28" s="1455"/>
      <c r="DK28" s="1455"/>
      <c r="DL28" s="1455"/>
      <c r="DM28" s="1455"/>
      <c r="DN28" s="1455"/>
      <c r="DO28" s="1455"/>
      <c r="DP28" s="1455"/>
      <c r="DQ28" s="1455"/>
      <c r="DR28" s="1455"/>
      <c r="DS28" s="1455"/>
      <c r="DT28" s="1455"/>
      <c r="DU28" s="1455"/>
      <c r="DV28" s="1455"/>
      <c r="DW28" s="1455"/>
      <c r="DX28" s="1455"/>
      <c r="DY28" s="1455"/>
      <c r="DZ28" s="1455"/>
      <c r="EA28" s="1455"/>
      <c r="EB28" s="1455"/>
      <c r="EC28" s="1455"/>
      <c r="ED28" s="1455"/>
      <c r="EE28" s="1455"/>
      <c r="EF28" s="1455"/>
      <c r="EG28" s="1455"/>
      <c r="EH28" s="1455"/>
      <c r="EI28" s="1455"/>
      <c r="EJ28" s="1455"/>
      <c r="EK28" s="1455"/>
      <c r="EL28" s="1455"/>
      <c r="EM28" s="1455"/>
      <c r="EN28" s="1455"/>
      <c r="EO28" s="1455"/>
      <c r="EP28" s="1455"/>
      <c r="EQ28" s="1455"/>
      <c r="ER28" s="1455"/>
      <c r="ES28" s="1455"/>
      <c r="ET28" s="1455"/>
      <c r="EU28" s="1455"/>
      <c r="EV28" s="1455"/>
      <c r="EW28" s="1455"/>
      <c r="EX28" s="1455"/>
      <c r="EY28" s="1455"/>
      <c r="EZ28" s="1455"/>
      <c r="FA28" s="1455"/>
      <c r="FB28" s="1455"/>
      <c r="FC28" s="1455"/>
      <c r="FD28" s="1455"/>
      <c r="FE28" s="1455"/>
      <c r="FF28" s="1455"/>
      <c r="FG28" s="1455"/>
      <c r="FH28" s="1455"/>
      <c r="FI28" s="1455"/>
      <c r="FJ28" s="1455"/>
      <c r="FK28" s="1455"/>
      <c r="FL28" s="1455"/>
      <c r="FM28" s="1455"/>
      <c r="FN28" s="1455"/>
      <c r="FO28" s="1455"/>
      <c r="FP28" s="1455"/>
      <c r="FQ28" s="1455"/>
      <c r="FR28" s="1455"/>
      <c r="FS28" s="1455"/>
      <c r="FT28" s="1455"/>
      <c r="FU28" s="1455"/>
      <c r="FV28" s="1455"/>
      <c r="FW28" s="1455"/>
      <c r="FX28" s="1455"/>
      <c r="FY28" s="1455"/>
      <c r="FZ28" s="1455"/>
      <c r="GA28" s="1455"/>
      <c r="GB28" s="1455"/>
      <c r="GC28" s="1455"/>
      <c r="GD28" s="1455"/>
      <c r="GE28" s="1455"/>
      <c r="GF28" s="1455"/>
      <c r="GG28" s="1455"/>
      <c r="GH28" s="1455"/>
      <c r="GI28" s="1455"/>
      <c r="GJ28" s="1455"/>
      <c r="GK28" s="1455"/>
      <c r="GL28" s="1455"/>
      <c r="GM28" s="1455"/>
      <c r="GN28" s="1455"/>
      <c r="GO28" s="1455"/>
      <c r="GP28" s="1455"/>
      <c r="GQ28" s="1455"/>
      <c r="GR28" s="1455"/>
      <c r="GS28" s="1455"/>
      <c r="GT28" s="1455"/>
      <c r="GU28" s="1455"/>
      <c r="GV28" s="1455"/>
      <c r="GW28" s="1455"/>
      <c r="GX28" s="1455"/>
      <c r="GY28" s="1455"/>
      <c r="GZ28" s="1455"/>
      <c r="HA28" s="1455"/>
      <c r="HB28" s="1455"/>
      <c r="HC28" s="1455"/>
      <c r="HD28" s="1455"/>
      <c r="HE28" s="1455"/>
      <c r="HF28" s="1455"/>
      <c r="HG28" s="1455"/>
      <c r="HH28" s="1455"/>
      <c r="HI28" s="1455"/>
      <c r="HJ28" s="1455"/>
      <c r="HK28" s="1455"/>
      <c r="HL28" s="1455"/>
      <c r="HM28" s="1455"/>
      <c r="HN28" s="1455"/>
      <c r="HO28" s="1455"/>
      <c r="HP28" s="1455"/>
      <c r="HQ28" s="1455"/>
      <c r="HR28" s="1455"/>
      <c r="HS28" s="1455"/>
      <c r="HT28" s="1455"/>
      <c r="HU28" s="1455"/>
      <c r="HV28" s="1455"/>
      <c r="HW28" s="1455"/>
      <c r="HX28" s="1455"/>
      <c r="HY28" s="1455"/>
      <c r="HZ28" s="1455"/>
      <c r="IA28" s="1455"/>
      <c r="IB28" s="1455"/>
      <c r="IC28" s="1455"/>
      <c r="ID28" s="1455"/>
      <c r="IE28" s="1455"/>
      <c r="IF28" s="1455"/>
      <c r="IG28" s="1455"/>
      <c r="IH28" s="1455"/>
      <c r="II28" s="1455"/>
      <c r="IJ28" s="1455"/>
      <c r="IK28" s="1455"/>
      <c r="IL28" s="1455"/>
      <c r="IM28" s="1455"/>
      <c r="IN28" s="1455"/>
      <c r="IO28" s="1455"/>
      <c r="IP28" s="1455"/>
      <c r="IQ28" s="1455"/>
      <c r="IR28" s="1455"/>
      <c r="IS28" s="1455"/>
      <c r="IT28" s="1455"/>
      <c r="IU28" s="1455"/>
      <c r="IV28" s="1455"/>
      <c r="IW28" s="1455"/>
      <c r="IX28" s="1455"/>
      <c r="IY28" s="1455"/>
      <c r="IZ28" s="1455"/>
      <c r="JA28" s="1455"/>
      <c r="JB28" s="1455"/>
      <c r="JC28" s="1455"/>
      <c r="JD28" s="1455"/>
      <c r="JE28" s="1455"/>
      <c r="JF28" s="1455"/>
      <c r="JG28" s="1455"/>
      <c r="JH28" s="1455"/>
      <c r="JI28" s="1455"/>
      <c r="JJ28" s="1455"/>
      <c r="JK28" s="1455"/>
      <c r="JL28" s="1455"/>
      <c r="JM28" s="1455"/>
      <c r="JN28" s="1455"/>
      <c r="JO28" s="1455"/>
      <c r="JP28" s="1455"/>
      <c r="JQ28" s="1455"/>
      <c r="JR28" s="1455"/>
      <c r="JS28" s="1455"/>
      <c r="JT28" s="1455"/>
      <c r="JU28" s="1455"/>
      <c r="JV28" s="1455"/>
      <c r="JW28" s="1455"/>
      <c r="JX28" s="1455"/>
      <c r="JY28" s="1455"/>
      <c r="JZ28" s="1455"/>
      <c r="KA28" s="1455"/>
      <c r="KB28" s="1455"/>
      <c r="KC28" s="1455"/>
      <c r="KD28" s="1455"/>
      <c r="KE28" s="1455"/>
      <c r="KF28" s="1455"/>
      <c r="KG28" s="1455"/>
      <c r="KH28" s="1455"/>
      <c r="KI28" s="1455"/>
      <c r="KJ28" s="1455"/>
      <c r="KK28" s="1455"/>
      <c r="KL28" s="1455"/>
      <c r="KM28" s="1455"/>
      <c r="KN28" s="1455"/>
      <c r="KO28" s="1455"/>
      <c r="KP28" s="1455"/>
      <c r="KQ28" s="1455"/>
      <c r="KR28" s="1455"/>
      <c r="KS28" s="1455"/>
      <c r="KT28" s="1455"/>
      <c r="KU28" s="1455"/>
      <c r="KV28" s="1455"/>
      <c r="KW28" s="1455"/>
      <c r="KX28" s="1455"/>
      <c r="KY28" s="1455"/>
      <c r="KZ28" s="1455"/>
      <c r="LA28" s="1455"/>
      <c r="LB28" s="1455"/>
      <c r="LC28" s="1455"/>
      <c r="LD28" s="1455"/>
      <c r="LE28" s="1467"/>
      <c r="LF28" s="1467"/>
      <c r="LG28" s="1467"/>
      <c r="LH28" s="1467"/>
      <c r="LI28" s="1467"/>
      <c r="LJ28" s="1467"/>
      <c r="LK28" s="1467"/>
      <c r="LL28" s="1645"/>
    </row>
    <row r="29" s="2141" customFormat="1" ht="47" customHeight="1" spans="1:324">
      <c r="A29" s="2153">
        <v>45853</v>
      </c>
      <c r="B29" s="2154" t="s">
        <v>3593</v>
      </c>
      <c r="C29" s="2155" t="s">
        <v>98</v>
      </c>
      <c r="D29" s="2156">
        <v>4500173894</v>
      </c>
      <c r="E29" s="2159" t="s">
        <v>4280</v>
      </c>
      <c r="F29" s="2156" t="s">
        <v>4281</v>
      </c>
      <c r="G29" s="2158" t="s">
        <v>4225</v>
      </c>
      <c r="H29" s="2158" t="s">
        <v>4196</v>
      </c>
      <c r="I29" s="2165" t="s">
        <v>4226</v>
      </c>
      <c r="J29" s="1543">
        <v>3150</v>
      </c>
      <c r="K29" s="1876">
        <v>0</v>
      </c>
      <c r="L29" s="1876">
        <v>75</v>
      </c>
      <c r="M29" s="1876">
        <f t="shared" si="0"/>
        <v>42</v>
      </c>
      <c r="N29" s="2166">
        <v>45939</v>
      </c>
      <c r="O29" s="2166">
        <f t="shared" si="20"/>
        <v>45937</v>
      </c>
      <c r="P29" s="1546"/>
      <c r="Q29" s="1570" t="s">
        <v>78</v>
      </c>
      <c r="R29" s="2168" t="s">
        <v>4272</v>
      </c>
      <c r="S29" s="2168" t="s">
        <v>111</v>
      </c>
      <c r="T29" s="1573">
        <v>45853</v>
      </c>
      <c r="U29" s="1595" t="s">
        <v>88</v>
      </c>
      <c r="V29" s="1595" t="s">
        <v>88</v>
      </c>
      <c r="W29" s="1596" t="s">
        <v>4227</v>
      </c>
      <c r="X29" s="1595"/>
      <c r="Y29" s="2177" t="s">
        <v>4228</v>
      </c>
      <c r="Z29" s="2178" t="s">
        <v>3599</v>
      </c>
      <c r="AA29" s="2179">
        <v>164.1419</v>
      </c>
      <c r="AB29" s="2180">
        <f t="shared" si="1"/>
        <v>6893.9598</v>
      </c>
      <c r="AC29" s="1612" t="s">
        <v>4282</v>
      </c>
      <c r="AD29" s="1613" t="s">
        <v>81</v>
      </c>
      <c r="AE29" s="1613">
        <v>6</v>
      </c>
      <c r="AF29" s="1613"/>
      <c r="AG29" s="1614">
        <f t="shared" si="12"/>
        <v>3150</v>
      </c>
      <c r="AH29" s="1615"/>
      <c r="AI29" s="1605">
        <f t="shared" si="11"/>
        <v>42</v>
      </c>
      <c r="AJ29" s="1615" t="s">
        <v>64</v>
      </c>
      <c r="AK29" s="1623"/>
      <c r="AL29" s="1615">
        <f t="shared" si="13"/>
        <v>3150</v>
      </c>
      <c r="AM29" s="2187"/>
      <c r="AN29" s="1430">
        <f t="shared" si="14"/>
        <v>283.5</v>
      </c>
      <c r="AO29" s="1430">
        <f t="shared" si="15"/>
        <v>315</v>
      </c>
      <c r="AP29" s="1960"/>
      <c r="AQ29" s="1430">
        <f t="shared" si="16"/>
        <v>661.5</v>
      </c>
      <c r="AR29" s="1430">
        <f t="shared" si="17"/>
        <v>661.5</v>
      </c>
      <c r="AS29" s="1430">
        <f t="shared" si="18"/>
        <v>724.5</v>
      </c>
      <c r="AT29" s="2194">
        <f t="shared" si="19"/>
        <v>504</v>
      </c>
      <c r="AU29" s="1641" t="s">
        <v>4201</v>
      </c>
      <c r="AV29" s="2195" t="s">
        <v>4202</v>
      </c>
      <c r="AW29" s="1453"/>
      <c r="AX29" s="1454"/>
      <c r="AY29" s="1455"/>
      <c r="AZ29" s="1455"/>
      <c r="BA29" s="1455"/>
      <c r="BB29" s="1455"/>
      <c r="BC29" s="1455"/>
      <c r="BD29" s="1455"/>
      <c r="BE29" s="1455"/>
      <c r="BF29" s="1455"/>
      <c r="BG29" s="1455"/>
      <c r="BH29" s="1455"/>
      <c r="BI29" s="1455"/>
      <c r="BJ29" s="1455"/>
      <c r="BK29" s="1455"/>
      <c r="BL29" s="1455"/>
      <c r="BM29" s="1455"/>
      <c r="BN29" s="1455"/>
      <c r="BO29" s="1455"/>
      <c r="BP29" s="1455"/>
      <c r="BQ29" s="1455"/>
      <c r="BR29" s="1455"/>
      <c r="BS29" s="1455"/>
      <c r="BT29" s="1455"/>
      <c r="BU29" s="1455"/>
      <c r="BV29" s="1455"/>
      <c r="BW29" s="1455"/>
      <c r="BX29" s="1455"/>
      <c r="BY29" s="1455"/>
      <c r="BZ29" s="1455"/>
      <c r="CA29" s="1455"/>
      <c r="CB29" s="1455"/>
      <c r="CC29" s="1455"/>
      <c r="CD29" s="1455"/>
      <c r="CE29" s="1455"/>
      <c r="CF29" s="1455"/>
      <c r="CG29" s="1455"/>
      <c r="CH29" s="1455"/>
      <c r="CI29" s="1455"/>
      <c r="CJ29" s="1455"/>
      <c r="CK29" s="1455"/>
      <c r="CL29" s="1455"/>
      <c r="CM29" s="1455"/>
      <c r="CN29" s="1455"/>
      <c r="CO29" s="1455"/>
      <c r="CP29" s="1455"/>
      <c r="CQ29" s="1455"/>
      <c r="CR29" s="1455"/>
      <c r="CS29" s="1455"/>
      <c r="CT29" s="1455"/>
      <c r="CU29" s="1455"/>
      <c r="CV29" s="1455"/>
      <c r="CW29" s="1455"/>
      <c r="CX29" s="1455"/>
      <c r="CY29" s="1455"/>
      <c r="CZ29" s="1455"/>
      <c r="DA29" s="1455"/>
      <c r="DB29" s="1455"/>
      <c r="DC29" s="1455"/>
      <c r="DD29" s="1455"/>
      <c r="DE29" s="1455"/>
      <c r="DF29" s="1455"/>
      <c r="DG29" s="1455"/>
      <c r="DH29" s="1455"/>
      <c r="DI29" s="1455"/>
      <c r="DJ29" s="1455"/>
      <c r="DK29" s="1455"/>
      <c r="DL29" s="1455"/>
      <c r="DM29" s="1455"/>
      <c r="DN29" s="1455"/>
      <c r="DO29" s="1455"/>
      <c r="DP29" s="1455"/>
      <c r="DQ29" s="1455"/>
      <c r="DR29" s="1455"/>
      <c r="DS29" s="1455"/>
      <c r="DT29" s="1455"/>
      <c r="DU29" s="1455"/>
      <c r="DV29" s="1455"/>
      <c r="DW29" s="1455"/>
      <c r="DX29" s="1455"/>
      <c r="DY29" s="1455"/>
      <c r="DZ29" s="1455"/>
      <c r="EA29" s="1455"/>
      <c r="EB29" s="1455"/>
      <c r="EC29" s="1455"/>
      <c r="ED29" s="1455"/>
      <c r="EE29" s="1455"/>
      <c r="EF29" s="1455"/>
      <c r="EG29" s="1455"/>
      <c r="EH29" s="1455"/>
      <c r="EI29" s="1455"/>
      <c r="EJ29" s="1455"/>
      <c r="EK29" s="1455"/>
      <c r="EL29" s="1455"/>
      <c r="EM29" s="1455"/>
      <c r="EN29" s="1455"/>
      <c r="EO29" s="1455"/>
      <c r="EP29" s="1455"/>
      <c r="EQ29" s="1455"/>
      <c r="ER29" s="1455"/>
      <c r="ES29" s="1455"/>
      <c r="ET29" s="1455"/>
      <c r="EU29" s="1455"/>
      <c r="EV29" s="1455"/>
      <c r="EW29" s="1455"/>
      <c r="EX29" s="1455"/>
      <c r="EY29" s="1455"/>
      <c r="EZ29" s="1455"/>
      <c r="FA29" s="1455"/>
      <c r="FB29" s="1455"/>
      <c r="FC29" s="1455"/>
      <c r="FD29" s="1455"/>
      <c r="FE29" s="1455"/>
      <c r="FF29" s="1455"/>
      <c r="FG29" s="1455"/>
      <c r="FH29" s="1455"/>
      <c r="FI29" s="1455"/>
      <c r="FJ29" s="1455"/>
      <c r="FK29" s="1455"/>
      <c r="FL29" s="1455"/>
      <c r="FM29" s="1455"/>
      <c r="FN29" s="1455"/>
      <c r="FO29" s="1455"/>
      <c r="FP29" s="1455"/>
      <c r="FQ29" s="1455"/>
      <c r="FR29" s="1455"/>
      <c r="FS29" s="1455"/>
      <c r="FT29" s="1455"/>
      <c r="FU29" s="1455"/>
      <c r="FV29" s="1455"/>
      <c r="FW29" s="1455"/>
      <c r="FX29" s="1455"/>
      <c r="FY29" s="1455"/>
      <c r="FZ29" s="1455"/>
      <c r="GA29" s="1455"/>
      <c r="GB29" s="1455"/>
      <c r="GC29" s="1455"/>
      <c r="GD29" s="1455"/>
      <c r="GE29" s="1455"/>
      <c r="GF29" s="1455"/>
      <c r="GG29" s="1455"/>
      <c r="GH29" s="1455"/>
      <c r="GI29" s="1455"/>
      <c r="GJ29" s="1455"/>
      <c r="GK29" s="1455"/>
      <c r="GL29" s="1455"/>
      <c r="GM29" s="1455"/>
      <c r="GN29" s="1455"/>
      <c r="GO29" s="1455"/>
      <c r="GP29" s="1455"/>
      <c r="GQ29" s="1455"/>
      <c r="GR29" s="1455"/>
      <c r="GS29" s="1455"/>
      <c r="GT29" s="1455"/>
      <c r="GU29" s="1455"/>
      <c r="GV29" s="1455"/>
      <c r="GW29" s="1455"/>
      <c r="GX29" s="1455"/>
      <c r="GY29" s="1455"/>
      <c r="GZ29" s="1455"/>
      <c r="HA29" s="1455"/>
      <c r="HB29" s="1455"/>
      <c r="HC29" s="1455"/>
      <c r="HD29" s="1455"/>
      <c r="HE29" s="1455"/>
      <c r="HF29" s="1455"/>
      <c r="HG29" s="1455"/>
      <c r="HH29" s="1455"/>
      <c r="HI29" s="1455"/>
      <c r="HJ29" s="1455"/>
      <c r="HK29" s="1455"/>
      <c r="HL29" s="1455"/>
      <c r="HM29" s="1455"/>
      <c r="HN29" s="1455"/>
      <c r="HO29" s="1455"/>
      <c r="HP29" s="1455"/>
      <c r="HQ29" s="1455"/>
      <c r="HR29" s="1455"/>
      <c r="HS29" s="1455"/>
      <c r="HT29" s="1455"/>
      <c r="HU29" s="1455"/>
      <c r="HV29" s="1455"/>
      <c r="HW29" s="1455"/>
      <c r="HX29" s="1455"/>
      <c r="HY29" s="1455"/>
      <c r="HZ29" s="1455"/>
      <c r="IA29" s="1455"/>
      <c r="IB29" s="1455"/>
      <c r="IC29" s="1455"/>
      <c r="ID29" s="1455"/>
      <c r="IE29" s="1455"/>
      <c r="IF29" s="1455"/>
      <c r="IG29" s="1455"/>
      <c r="IH29" s="1455"/>
      <c r="II29" s="1455"/>
      <c r="IJ29" s="1455"/>
      <c r="IK29" s="1455"/>
      <c r="IL29" s="1455"/>
      <c r="IM29" s="1455"/>
      <c r="IN29" s="1455"/>
      <c r="IO29" s="1455"/>
      <c r="IP29" s="1455"/>
      <c r="IQ29" s="1455"/>
      <c r="IR29" s="1455"/>
      <c r="IS29" s="1455"/>
      <c r="IT29" s="1455"/>
      <c r="IU29" s="1455"/>
      <c r="IV29" s="1455"/>
      <c r="IW29" s="1455"/>
      <c r="IX29" s="1455"/>
      <c r="IY29" s="1455"/>
      <c r="IZ29" s="1455"/>
      <c r="JA29" s="1455"/>
      <c r="JB29" s="1455"/>
      <c r="JC29" s="1455"/>
      <c r="JD29" s="1455"/>
      <c r="JE29" s="1455"/>
      <c r="JF29" s="1455"/>
      <c r="JG29" s="1455"/>
      <c r="JH29" s="1455"/>
      <c r="JI29" s="1455"/>
      <c r="JJ29" s="1455"/>
      <c r="JK29" s="1455"/>
      <c r="JL29" s="1455"/>
      <c r="JM29" s="1455"/>
      <c r="JN29" s="1455"/>
      <c r="JO29" s="1455"/>
      <c r="JP29" s="1455"/>
      <c r="JQ29" s="1455"/>
      <c r="JR29" s="1455"/>
      <c r="JS29" s="1455"/>
      <c r="JT29" s="1455"/>
      <c r="JU29" s="1455"/>
      <c r="JV29" s="1455"/>
      <c r="JW29" s="1455"/>
      <c r="JX29" s="1455"/>
      <c r="JY29" s="1455"/>
      <c r="JZ29" s="1455"/>
      <c r="KA29" s="1455"/>
      <c r="KB29" s="1455"/>
      <c r="KC29" s="1455"/>
      <c r="KD29" s="1455"/>
      <c r="KE29" s="1455"/>
      <c r="KF29" s="1455"/>
      <c r="KG29" s="1455"/>
      <c r="KH29" s="1455"/>
      <c r="KI29" s="1455"/>
      <c r="KJ29" s="1455"/>
      <c r="KK29" s="1455"/>
      <c r="KL29" s="1455"/>
      <c r="KM29" s="1455"/>
      <c r="KN29" s="1455"/>
      <c r="KO29" s="1455"/>
      <c r="KP29" s="1455"/>
      <c r="KQ29" s="1455"/>
      <c r="KR29" s="1455"/>
      <c r="KS29" s="1455"/>
      <c r="KT29" s="1455"/>
      <c r="KU29" s="1455"/>
      <c r="KV29" s="1455"/>
      <c r="KW29" s="1455"/>
      <c r="KX29" s="1455"/>
      <c r="KY29" s="1455"/>
      <c r="KZ29" s="1455"/>
      <c r="LA29" s="1455"/>
      <c r="LB29" s="1455"/>
      <c r="LC29" s="1455"/>
      <c r="LD29" s="1455"/>
      <c r="LE29" s="1467"/>
      <c r="LF29" s="1467"/>
      <c r="LG29" s="1467"/>
      <c r="LH29" s="1467"/>
      <c r="LI29" s="1467"/>
      <c r="LJ29" s="1467"/>
      <c r="LK29" s="1467"/>
      <c r="LL29" s="1645"/>
    </row>
    <row r="30" s="2141" customFormat="1" ht="47" customHeight="1" spans="1:324">
      <c r="A30" s="2153">
        <v>45853</v>
      </c>
      <c r="B30" s="2154" t="s">
        <v>3593</v>
      </c>
      <c r="C30" s="2155" t="s">
        <v>98</v>
      </c>
      <c r="D30" s="2156">
        <v>4500173892</v>
      </c>
      <c r="E30" s="2159" t="s">
        <v>4283</v>
      </c>
      <c r="F30" s="2156" t="s">
        <v>4284</v>
      </c>
      <c r="G30" s="2158" t="s">
        <v>4225</v>
      </c>
      <c r="H30" s="2158" t="s">
        <v>4196</v>
      </c>
      <c r="I30" s="2165" t="s">
        <v>4226</v>
      </c>
      <c r="J30" s="1543">
        <v>3150</v>
      </c>
      <c r="K30" s="1876">
        <v>0</v>
      </c>
      <c r="L30" s="1876">
        <v>75</v>
      </c>
      <c r="M30" s="1876">
        <f t="shared" si="0"/>
        <v>42</v>
      </c>
      <c r="N30" s="2166">
        <v>45940</v>
      </c>
      <c r="O30" s="2166">
        <f t="shared" si="20"/>
        <v>45938</v>
      </c>
      <c r="P30" s="1546"/>
      <c r="Q30" s="1570" t="s">
        <v>4153</v>
      </c>
      <c r="R30" s="2168" t="s">
        <v>4272</v>
      </c>
      <c r="S30" s="2168" t="s">
        <v>111</v>
      </c>
      <c r="T30" s="1573">
        <v>45853</v>
      </c>
      <c r="U30" s="1595" t="s">
        <v>88</v>
      </c>
      <c r="V30" s="1595" t="s">
        <v>88</v>
      </c>
      <c r="W30" s="1596" t="s">
        <v>4227</v>
      </c>
      <c r="X30" s="1595"/>
      <c r="Y30" s="2177" t="s">
        <v>4228</v>
      </c>
      <c r="Z30" s="2178" t="s">
        <v>3599</v>
      </c>
      <c r="AA30" s="2179">
        <v>164.1419</v>
      </c>
      <c r="AB30" s="2180">
        <f t="shared" si="1"/>
        <v>6893.9598</v>
      </c>
      <c r="AC30" s="1612" t="s">
        <v>4285</v>
      </c>
      <c r="AD30" s="1613" t="s">
        <v>81</v>
      </c>
      <c r="AE30" s="1613">
        <v>6</v>
      </c>
      <c r="AF30" s="1613"/>
      <c r="AG30" s="1614">
        <f t="shared" si="12"/>
        <v>3150</v>
      </c>
      <c r="AH30" s="1615"/>
      <c r="AI30" s="1605">
        <f t="shared" si="11"/>
        <v>42</v>
      </c>
      <c r="AJ30" s="1615" t="s">
        <v>64</v>
      </c>
      <c r="AK30" s="1623"/>
      <c r="AL30" s="1615">
        <f t="shared" si="13"/>
        <v>3150</v>
      </c>
      <c r="AM30" s="2187"/>
      <c r="AN30" s="1430">
        <f t="shared" si="14"/>
        <v>283.5</v>
      </c>
      <c r="AO30" s="1430">
        <f t="shared" si="15"/>
        <v>315</v>
      </c>
      <c r="AP30" s="1960"/>
      <c r="AQ30" s="1430">
        <f t="shared" si="16"/>
        <v>661.5</v>
      </c>
      <c r="AR30" s="1430">
        <f t="shared" si="17"/>
        <v>661.5</v>
      </c>
      <c r="AS30" s="1430">
        <f t="shared" si="18"/>
        <v>724.5</v>
      </c>
      <c r="AT30" s="2194">
        <f t="shared" si="19"/>
        <v>504</v>
      </c>
      <c r="AU30" s="1641" t="s">
        <v>4201</v>
      </c>
      <c r="AV30" s="2195" t="s">
        <v>4202</v>
      </c>
      <c r="AW30" s="1453"/>
      <c r="AX30" s="1454"/>
      <c r="AY30" s="1455"/>
      <c r="AZ30" s="1455"/>
      <c r="BA30" s="1455"/>
      <c r="BB30" s="1455"/>
      <c r="BC30" s="1455"/>
      <c r="BD30" s="1455"/>
      <c r="BE30" s="1455"/>
      <c r="BF30" s="1455"/>
      <c r="BG30" s="1455"/>
      <c r="BH30" s="1455"/>
      <c r="BI30" s="1455"/>
      <c r="BJ30" s="1455"/>
      <c r="BK30" s="1455"/>
      <c r="BL30" s="1455"/>
      <c r="BM30" s="1455"/>
      <c r="BN30" s="1455"/>
      <c r="BO30" s="1455"/>
      <c r="BP30" s="1455"/>
      <c r="BQ30" s="1455"/>
      <c r="BR30" s="1455"/>
      <c r="BS30" s="1455"/>
      <c r="BT30" s="1455"/>
      <c r="BU30" s="1455"/>
      <c r="BV30" s="1455"/>
      <c r="BW30" s="1455"/>
      <c r="BX30" s="1455"/>
      <c r="BY30" s="1455"/>
      <c r="BZ30" s="1455"/>
      <c r="CA30" s="1455"/>
      <c r="CB30" s="1455"/>
      <c r="CC30" s="1455"/>
      <c r="CD30" s="1455"/>
      <c r="CE30" s="1455"/>
      <c r="CF30" s="1455"/>
      <c r="CG30" s="1455"/>
      <c r="CH30" s="1455"/>
      <c r="CI30" s="1455"/>
      <c r="CJ30" s="1455"/>
      <c r="CK30" s="1455"/>
      <c r="CL30" s="1455"/>
      <c r="CM30" s="1455"/>
      <c r="CN30" s="1455"/>
      <c r="CO30" s="1455"/>
      <c r="CP30" s="1455"/>
      <c r="CQ30" s="1455"/>
      <c r="CR30" s="1455"/>
      <c r="CS30" s="1455"/>
      <c r="CT30" s="1455"/>
      <c r="CU30" s="1455"/>
      <c r="CV30" s="1455"/>
      <c r="CW30" s="1455"/>
      <c r="CX30" s="1455"/>
      <c r="CY30" s="1455"/>
      <c r="CZ30" s="1455"/>
      <c r="DA30" s="1455"/>
      <c r="DB30" s="1455"/>
      <c r="DC30" s="1455"/>
      <c r="DD30" s="1455"/>
      <c r="DE30" s="1455"/>
      <c r="DF30" s="1455"/>
      <c r="DG30" s="1455"/>
      <c r="DH30" s="1455"/>
      <c r="DI30" s="1455"/>
      <c r="DJ30" s="1455"/>
      <c r="DK30" s="1455"/>
      <c r="DL30" s="1455"/>
      <c r="DM30" s="1455"/>
      <c r="DN30" s="1455"/>
      <c r="DO30" s="1455"/>
      <c r="DP30" s="1455"/>
      <c r="DQ30" s="1455"/>
      <c r="DR30" s="1455"/>
      <c r="DS30" s="1455"/>
      <c r="DT30" s="1455"/>
      <c r="DU30" s="1455"/>
      <c r="DV30" s="1455"/>
      <c r="DW30" s="1455"/>
      <c r="DX30" s="1455"/>
      <c r="DY30" s="1455"/>
      <c r="DZ30" s="1455"/>
      <c r="EA30" s="1455"/>
      <c r="EB30" s="1455"/>
      <c r="EC30" s="1455"/>
      <c r="ED30" s="1455"/>
      <c r="EE30" s="1455"/>
      <c r="EF30" s="1455"/>
      <c r="EG30" s="1455"/>
      <c r="EH30" s="1455"/>
      <c r="EI30" s="1455"/>
      <c r="EJ30" s="1455"/>
      <c r="EK30" s="1455"/>
      <c r="EL30" s="1455"/>
      <c r="EM30" s="1455"/>
      <c r="EN30" s="1455"/>
      <c r="EO30" s="1455"/>
      <c r="EP30" s="1455"/>
      <c r="EQ30" s="1455"/>
      <c r="ER30" s="1455"/>
      <c r="ES30" s="1455"/>
      <c r="ET30" s="1455"/>
      <c r="EU30" s="1455"/>
      <c r="EV30" s="1455"/>
      <c r="EW30" s="1455"/>
      <c r="EX30" s="1455"/>
      <c r="EY30" s="1455"/>
      <c r="EZ30" s="1455"/>
      <c r="FA30" s="1455"/>
      <c r="FB30" s="1455"/>
      <c r="FC30" s="1455"/>
      <c r="FD30" s="1455"/>
      <c r="FE30" s="1455"/>
      <c r="FF30" s="1455"/>
      <c r="FG30" s="1455"/>
      <c r="FH30" s="1455"/>
      <c r="FI30" s="1455"/>
      <c r="FJ30" s="1455"/>
      <c r="FK30" s="1455"/>
      <c r="FL30" s="1455"/>
      <c r="FM30" s="1455"/>
      <c r="FN30" s="1455"/>
      <c r="FO30" s="1455"/>
      <c r="FP30" s="1455"/>
      <c r="FQ30" s="1455"/>
      <c r="FR30" s="1455"/>
      <c r="FS30" s="1455"/>
      <c r="FT30" s="1455"/>
      <c r="FU30" s="1455"/>
      <c r="FV30" s="1455"/>
      <c r="FW30" s="1455"/>
      <c r="FX30" s="1455"/>
      <c r="FY30" s="1455"/>
      <c r="FZ30" s="1455"/>
      <c r="GA30" s="1455"/>
      <c r="GB30" s="1455"/>
      <c r="GC30" s="1455"/>
      <c r="GD30" s="1455"/>
      <c r="GE30" s="1455"/>
      <c r="GF30" s="1455"/>
      <c r="GG30" s="1455"/>
      <c r="GH30" s="1455"/>
      <c r="GI30" s="1455"/>
      <c r="GJ30" s="1455"/>
      <c r="GK30" s="1455"/>
      <c r="GL30" s="1455"/>
      <c r="GM30" s="1455"/>
      <c r="GN30" s="1455"/>
      <c r="GO30" s="1455"/>
      <c r="GP30" s="1455"/>
      <c r="GQ30" s="1455"/>
      <c r="GR30" s="1455"/>
      <c r="GS30" s="1455"/>
      <c r="GT30" s="1455"/>
      <c r="GU30" s="1455"/>
      <c r="GV30" s="1455"/>
      <c r="GW30" s="1455"/>
      <c r="GX30" s="1455"/>
      <c r="GY30" s="1455"/>
      <c r="GZ30" s="1455"/>
      <c r="HA30" s="1455"/>
      <c r="HB30" s="1455"/>
      <c r="HC30" s="1455"/>
      <c r="HD30" s="1455"/>
      <c r="HE30" s="1455"/>
      <c r="HF30" s="1455"/>
      <c r="HG30" s="1455"/>
      <c r="HH30" s="1455"/>
      <c r="HI30" s="1455"/>
      <c r="HJ30" s="1455"/>
      <c r="HK30" s="1455"/>
      <c r="HL30" s="1455"/>
      <c r="HM30" s="1455"/>
      <c r="HN30" s="1455"/>
      <c r="HO30" s="1455"/>
      <c r="HP30" s="1455"/>
      <c r="HQ30" s="1455"/>
      <c r="HR30" s="1455"/>
      <c r="HS30" s="1455"/>
      <c r="HT30" s="1455"/>
      <c r="HU30" s="1455"/>
      <c r="HV30" s="1455"/>
      <c r="HW30" s="1455"/>
      <c r="HX30" s="1455"/>
      <c r="HY30" s="1455"/>
      <c r="HZ30" s="1455"/>
      <c r="IA30" s="1455"/>
      <c r="IB30" s="1455"/>
      <c r="IC30" s="1455"/>
      <c r="ID30" s="1455"/>
      <c r="IE30" s="1455"/>
      <c r="IF30" s="1455"/>
      <c r="IG30" s="1455"/>
      <c r="IH30" s="1455"/>
      <c r="II30" s="1455"/>
      <c r="IJ30" s="1455"/>
      <c r="IK30" s="1455"/>
      <c r="IL30" s="1455"/>
      <c r="IM30" s="1455"/>
      <c r="IN30" s="1455"/>
      <c r="IO30" s="1455"/>
      <c r="IP30" s="1455"/>
      <c r="IQ30" s="1455"/>
      <c r="IR30" s="1455"/>
      <c r="IS30" s="1455"/>
      <c r="IT30" s="1455"/>
      <c r="IU30" s="1455"/>
      <c r="IV30" s="1455"/>
      <c r="IW30" s="1455"/>
      <c r="IX30" s="1455"/>
      <c r="IY30" s="1455"/>
      <c r="IZ30" s="1455"/>
      <c r="JA30" s="1455"/>
      <c r="JB30" s="1455"/>
      <c r="JC30" s="1455"/>
      <c r="JD30" s="1455"/>
      <c r="JE30" s="1455"/>
      <c r="JF30" s="1455"/>
      <c r="JG30" s="1455"/>
      <c r="JH30" s="1455"/>
      <c r="JI30" s="1455"/>
      <c r="JJ30" s="1455"/>
      <c r="JK30" s="1455"/>
      <c r="JL30" s="1455"/>
      <c r="JM30" s="1455"/>
      <c r="JN30" s="1455"/>
      <c r="JO30" s="1455"/>
      <c r="JP30" s="1455"/>
      <c r="JQ30" s="1455"/>
      <c r="JR30" s="1455"/>
      <c r="JS30" s="1455"/>
      <c r="JT30" s="1455"/>
      <c r="JU30" s="1455"/>
      <c r="JV30" s="1455"/>
      <c r="JW30" s="1455"/>
      <c r="JX30" s="1455"/>
      <c r="JY30" s="1455"/>
      <c r="JZ30" s="1455"/>
      <c r="KA30" s="1455"/>
      <c r="KB30" s="1455"/>
      <c r="KC30" s="1455"/>
      <c r="KD30" s="1455"/>
      <c r="KE30" s="1455"/>
      <c r="KF30" s="1455"/>
      <c r="KG30" s="1455"/>
      <c r="KH30" s="1455"/>
      <c r="KI30" s="1455"/>
      <c r="KJ30" s="1455"/>
      <c r="KK30" s="1455"/>
      <c r="KL30" s="1455"/>
      <c r="KM30" s="1455"/>
      <c r="KN30" s="1455"/>
      <c r="KO30" s="1455"/>
      <c r="KP30" s="1455"/>
      <c r="KQ30" s="1455"/>
      <c r="KR30" s="1455"/>
      <c r="KS30" s="1455"/>
      <c r="KT30" s="1455"/>
      <c r="KU30" s="1455"/>
      <c r="KV30" s="1455"/>
      <c r="KW30" s="1455"/>
      <c r="KX30" s="1455"/>
      <c r="KY30" s="1455"/>
      <c r="KZ30" s="1455"/>
      <c r="LA30" s="1455"/>
      <c r="LB30" s="1455"/>
      <c r="LC30" s="1455"/>
      <c r="LD30" s="1455"/>
      <c r="LE30" s="1467"/>
      <c r="LF30" s="1467"/>
      <c r="LG30" s="1467"/>
      <c r="LH30" s="1467"/>
      <c r="LI30" s="1467"/>
      <c r="LJ30" s="1467"/>
      <c r="LK30" s="1467"/>
      <c r="LL30" s="1645"/>
    </row>
    <row r="31" s="2140" customFormat="1" ht="47" customHeight="1" spans="1:324">
      <c r="A31" s="2147">
        <v>45853</v>
      </c>
      <c r="B31" s="2148" t="s">
        <v>3593</v>
      </c>
      <c r="C31" s="2149" t="s">
        <v>98</v>
      </c>
      <c r="D31" s="2150">
        <v>4500173899</v>
      </c>
      <c r="E31" s="2151" t="s">
        <v>4286</v>
      </c>
      <c r="F31" s="2150" t="s">
        <v>4287</v>
      </c>
      <c r="G31" s="2152" t="s">
        <v>4225</v>
      </c>
      <c r="H31" s="2152" t="s">
        <v>4196</v>
      </c>
      <c r="I31" s="2162" t="s">
        <v>4226</v>
      </c>
      <c r="J31" s="1522">
        <v>3150</v>
      </c>
      <c r="K31" s="1534">
        <v>0</v>
      </c>
      <c r="L31" s="1534">
        <v>75</v>
      </c>
      <c r="M31" s="1534">
        <f t="shared" si="0"/>
        <v>42</v>
      </c>
      <c r="N31" s="2163">
        <v>45943</v>
      </c>
      <c r="O31" s="2163">
        <f t="shared" si="20"/>
        <v>45941</v>
      </c>
      <c r="P31" s="1526"/>
      <c r="Q31" s="2169" t="s">
        <v>78</v>
      </c>
      <c r="R31" s="2167" t="s">
        <v>4272</v>
      </c>
      <c r="S31" s="2167" t="s">
        <v>111</v>
      </c>
      <c r="T31" s="1557">
        <v>45853</v>
      </c>
      <c r="U31" s="1578" t="s">
        <v>88</v>
      </c>
      <c r="V31" s="1578" t="s">
        <v>88</v>
      </c>
      <c r="W31" s="1579" t="s">
        <v>4227</v>
      </c>
      <c r="X31" s="1578"/>
      <c r="Y31" s="2176" t="s">
        <v>4228</v>
      </c>
      <c r="Z31" s="2173" t="s">
        <v>3599</v>
      </c>
      <c r="AA31" s="2174">
        <v>164.1419</v>
      </c>
      <c r="AB31" s="2175">
        <f t="shared" si="1"/>
        <v>6893.9598</v>
      </c>
      <c r="AC31" s="1602" t="s">
        <v>4288</v>
      </c>
      <c r="AD31" s="1603" t="s">
        <v>81</v>
      </c>
      <c r="AE31" s="1603">
        <v>6</v>
      </c>
      <c r="AF31" s="1603"/>
      <c r="AG31" s="1604">
        <f t="shared" si="12"/>
        <v>3150</v>
      </c>
      <c r="AH31" s="1605"/>
      <c r="AI31" s="1605">
        <f t="shared" si="11"/>
        <v>42</v>
      </c>
      <c r="AJ31" s="1605" t="s">
        <v>64</v>
      </c>
      <c r="AK31" s="1616"/>
      <c r="AL31" s="1605">
        <f t="shared" si="13"/>
        <v>3150</v>
      </c>
      <c r="AM31" s="2185"/>
      <c r="AN31" s="1622">
        <f t="shared" si="14"/>
        <v>283.5</v>
      </c>
      <c r="AO31" s="1622">
        <f t="shared" si="15"/>
        <v>315</v>
      </c>
      <c r="AP31" s="1639"/>
      <c r="AQ31" s="1622">
        <f t="shared" si="16"/>
        <v>661.5</v>
      </c>
      <c r="AR31" s="1622">
        <f t="shared" si="17"/>
        <v>661.5</v>
      </c>
      <c r="AS31" s="1622">
        <f t="shared" si="18"/>
        <v>724.5</v>
      </c>
      <c r="AT31" s="2192">
        <f t="shared" si="19"/>
        <v>504</v>
      </c>
      <c r="AU31" s="1630" t="s">
        <v>4201</v>
      </c>
      <c r="AV31" s="2193" t="s">
        <v>4202</v>
      </c>
      <c r="AW31" s="1631"/>
      <c r="AX31" s="1632"/>
      <c r="AY31" s="1633"/>
      <c r="AZ31" s="1633"/>
      <c r="BA31" s="1633"/>
      <c r="BB31" s="1633"/>
      <c r="BC31" s="1633"/>
      <c r="BD31" s="1633"/>
      <c r="BE31" s="1633"/>
      <c r="BF31" s="1633"/>
      <c r="BG31" s="1633"/>
      <c r="BH31" s="1633"/>
      <c r="BI31" s="1633"/>
      <c r="BJ31" s="1633"/>
      <c r="BK31" s="1633"/>
      <c r="BL31" s="1633"/>
      <c r="BM31" s="1633"/>
      <c r="BN31" s="1633"/>
      <c r="BO31" s="1633"/>
      <c r="BP31" s="1633"/>
      <c r="BQ31" s="1633"/>
      <c r="BR31" s="1633"/>
      <c r="BS31" s="1633"/>
      <c r="BT31" s="1633"/>
      <c r="BU31" s="1633"/>
      <c r="BV31" s="1633"/>
      <c r="BW31" s="1633"/>
      <c r="BX31" s="1633"/>
      <c r="BY31" s="1633"/>
      <c r="BZ31" s="1633"/>
      <c r="CA31" s="1633"/>
      <c r="CB31" s="1633"/>
      <c r="CC31" s="1633"/>
      <c r="CD31" s="1633"/>
      <c r="CE31" s="1633"/>
      <c r="CF31" s="1633"/>
      <c r="CG31" s="1633"/>
      <c r="CH31" s="1633"/>
      <c r="CI31" s="1633"/>
      <c r="CJ31" s="1633"/>
      <c r="CK31" s="1633"/>
      <c r="CL31" s="1633"/>
      <c r="CM31" s="1633"/>
      <c r="CN31" s="1633"/>
      <c r="CO31" s="1633"/>
      <c r="CP31" s="1633"/>
      <c r="CQ31" s="1633"/>
      <c r="CR31" s="1633"/>
      <c r="CS31" s="1633"/>
      <c r="CT31" s="1633"/>
      <c r="CU31" s="1633"/>
      <c r="CV31" s="1633"/>
      <c r="CW31" s="1633"/>
      <c r="CX31" s="1633"/>
      <c r="CY31" s="1633"/>
      <c r="CZ31" s="1633"/>
      <c r="DA31" s="1633"/>
      <c r="DB31" s="1633"/>
      <c r="DC31" s="1633"/>
      <c r="DD31" s="1633"/>
      <c r="DE31" s="1633"/>
      <c r="DF31" s="1633"/>
      <c r="DG31" s="1633"/>
      <c r="DH31" s="1633"/>
      <c r="DI31" s="1633"/>
      <c r="DJ31" s="1633"/>
      <c r="DK31" s="1633"/>
      <c r="DL31" s="1633"/>
      <c r="DM31" s="1633"/>
      <c r="DN31" s="1633"/>
      <c r="DO31" s="1633"/>
      <c r="DP31" s="1633"/>
      <c r="DQ31" s="1633"/>
      <c r="DR31" s="1633"/>
      <c r="DS31" s="1633"/>
      <c r="DT31" s="1633"/>
      <c r="DU31" s="1633"/>
      <c r="DV31" s="1633"/>
      <c r="DW31" s="1633"/>
      <c r="DX31" s="1633"/>
      <c r="DY31" s="1633"/>
      <c r="DZ31" s="1633"/>
      <c r="EA31" s="1633"/>
      <c r="EB31" s="1633"/>
      <c r="EC31" s="1633"/>
      <c r="ED31" s="1633"/>
      <c r="EE31" s="1633"/>
      <c r="EF31" s="1633"/>
      <c r="EG31" s="1633"/>
      <c r="EH31" s="1633"/>
      <c r="EI31" s="1633"/>
      <c r="EJ31" s="1633"/>
      <c r="EK31" s="1633"/>
      <c r="EL31" s="1633"/>
      <c r="EM31" s="1633"/>
      <c r="EN31" s="1633"/>
      <c r="EO31" s="1633"/>
      <c r="EP31" s="1633"/>
      <c r="EQ31" s="1633"/>
      <c r="ER31" s="1633"/>
      <c r="ES31" s="1633"/>
      <c r="ET31" s="1633"/>
      <c r="EU31" s="1633"/>
      <c r="EV31" s="1633"/>
      <c r="EW31" s="1633"/>
      <c r="EX31" s="1633"/>
      <c r="EY31" s="1633"/>
      <c r="EZ31" s="1633"/>
      <c r="FA31" s="1633"/>
      <c r="FB31" s="1633"/>
      <c r="FC31" s="1633"/>
      <c r="FD31" s="1633"/>
      <c r="FE31" s="1633"/>
      <c r="FF31" s="1633"/>
      <c r="FG31" s="1633"/>
      <c r="FH31" s="1633"/>
      <c r="FI31" s="1633"/>
      <c r="FJ31" s="1633"/>
      <c r="FK31" s="1633"/>
      <c r="FL31" s="1633"/>
      <c r="FM31" s="1633"/>
      <c r="FN31" s="1633"/>
      <c r="FO31" s="1633"/>
      <c r="FP31" s="1633"/>
      <c r="FQ31" s="1633"/>
      <c r="FR31" s="1633"/>
      <c r="FS31" s="1633"/>
      <c r="FT31" s="1633"/>
      <c r="FU31" s="1633"/>
      <c r="FV31" s="1633"/>
      <c r="FW31" s="1633"/>
      <c r="FX31" s="1633"/>
      <c r="FY31" s="1633"/>
      <c r="FZ31" s="1633"/>
      <c r="GA31" s="1633"/>
      <c r="GB31" s="1633"/>
      <c r="GC31" s="1633"/>
      <c r="GD31" s="1633"/>
      <c r="GE31" s="1633"/>
      <c r="GF31" s="1633"/>
      <c r="GG31" s="1633"/>
      <c r="GH31" s="1633"/>
      <c r="GI31" s="1633"/>
      <c r="GJ31" s="1633"/>
      <c r="GK31" s="1633"/>
      <c r="GL31" s="1633"/>
      <c r="GM31" s="1633"/>
      <c r="GN31" s="1633"/>
      <c r="GO31" s="1633"/>
      <c r="GP31" s="1633"/>
      <c r="GQ31" s="1633"/>
      <c r="GR31" s="1633"/>
      <c r="GS31" s="1633"/>
      <c r="GT31" s="1633"/>
      <c r="GU31" s="1633"/>
      <c r="GV31" s="1633"/>
      <c r="GW31" s="1633"/>
      <c r="GX31" s="1633"/>
      <c r="GY31" s="1633"/>
      <c r="GZ31" s="1633"/>
      <c r="HA31" s="1633"/>
      <c r="HB31" s="1633"/>
      <c r="HC31" s="1633"/>
      <c r="HD31" s="1633"/>
      <c r="HE31" s="1633"/>
      <c r="HF31" s="1633"/>
      <c r="HG31" s="1633"/>
      <c r="HH31" s="1633"/>
      <c r="HI31" s="1633"/>
      <c r="HJ31" s="1633"/>
      <c r="HK31" s="1633"/>
      <c r="HL31" s="1633"/>
      <c r="HM31" s="1633"/>
      <c r="HN31" s="1633"/>
      <c r="HO31" s="1633"/>
      <c r="HP31" s="1633"/>
      <c r="HQ31" s="1633"/>
      <c r="HR31" s="1633"/>
      <c r="HS31" s="1633"/>
      <c r="HT31" s="1633"/>
      <c r="HU31" s="1633"/>
      <c r="HV31" s="1633"/>
      <c r="HW31" s="1633"/>
      <c r="HX31" s="1633"/>
      <c r="HY31" s="1633"/>
      <c r="HZ31" s="1633"/>
      <c r="IA31" s="1633"/>
      <c r="IB31" s="1633"/>
      <c r="IC31" s="1633"/>
      <c r="ID31" s="1633"/>
      <c r="IE31" s="1633"/>
      <c r="IF31" s="1633"/>
      <c r="IG31" s="1633"/>
      <c r="IH31" s="1633"/>
      <c r="II31" s="1633"/>
      <c r="IJ31" s="1633"/>
      <c r="IK31" s="1633"/>
      <c r="IL31" s="1633"/>
      <c r="IM31" s="1633"/>
      <c r="IN31" s="1633"/>
      <c r="IO31" s="1633"/>
      <c r="IP31" s="1633"/>
      <c r="IQ31" s="1633"/>
      <c r="IR31" s="1633"/>
      <c r="IS31" s="1633"/>
      <c r="IT31" s="1633"/>
      <c r="IU31" s="1633"/>
      <c r="IV31" s="1633"/>
      <c r="IW31" s="1633"/>
      <c r="IX31" s="1633"/>
      <c r="IY31" s="1633"/>
      <c r="IZ31" s="1633"/>
      <c r="JA31" s="1633"/>
      <c r="JB31" s="1633"/>
      <c r="JC31" s="1633"/>
      <c r="JD31" s="1633"/>
      <c r="JE31" s="1633"/>
      <c r="JF31" s="1633"/>
      <c r="JG31" s="1633"/>
      <c r="JH31" s="1633"/>
      <c r="JI31" s="1633"/>
      <c r="JJ31" s="1633"/>
      <c r="JK31" s="1633"/>
      <c r="JL31" s="1633"/>
      <c r="JM31" s="1633"/>
      <c r="JN31" s="1633"/>
      <c r="JO31" s="1633"/>
      <c r="JP31" s="1633"/>
      <c r="JQ31" s="1633"/>
      <c r="JR31" s="1633"/>
      <c r="JS31" s="1633"/>
      <c r="JT31" s="1633"/>
      <c r="JU31" s="1633"/>
      <c r="JV31" s="1633"/>
      <c r="JW31" s="1633"/>
      <c r="JX31" s="1633"/>
      <c r="JY31" s="1633"/>
      <c r="JZ31" s="1633"/>
      <c r="KA31" s="1633"/>
      <c r="KB31" s="1633"/>
      <c r="KC31" s="1633"/>
      <c r="KD31" s="1633"/>
      <c r="KE31" s="1633"/>
      <c r="KF31" s="1633"/>
      <c r="KG31" s="1633"/>
      <c r="KH31" s="1633"/>
      <c r="KI31" s="1633"/>
      <c r="KJ31" s="1633"/>
      <c r="KK31" s="1633"/>
      <c r="KL31" s="1633"/>
      <c r="KM31" s="1633"/>
      <c r="KN31" s="1633"/>
      <c r="KO31" s="1633"/>
      <c r="KP31" s="1633"/>
      <c r="KQ31" s="1633"/>
      <c r="KR31" s="1633"/>
      <c r="KS31" s="1633"/>
      <c r="KT31" s="1633"/>
      <c r="KU31" s="1633"/>
      <c r="KV31" s="1633"/>
      <c r="KW31" s="1633"/>
      <c r="KX31" s="1633"/>
      <c r="KY31" s="1633"/>
      <c r="KZ31" s="1633"/>
      <c r="LA31" s="1633"/>
      <c r="LB31" s="1633"/>
      <c r="LC31" s="1633"/>
      <c r="LD31" s="1633"/>
      <c r="LE31" s="1642"/>
      <c r="LF31" s="1642"/>
      <c r="LG31" s="1642"/>
      <c r="LH31" s="1642"/>
      <c r="LI31" s="1642"/>
      <c r="LJ31" s="1642"/>
      <c r="LK31" s="1642"/>
      <c r="LL31" s="1643"/>
    </row>
    <row r="32" s="2140" customFormat="1" ht="47" customHeight="1" spans="1:324">
      <c r="A32" s="2147">
        <v>45853</v>
      </c>
      <c r="B32" s="2148" t="s">
        <v>3593</v>
      </c>
      <c r="C32" s="2149" t="s">
        <v>98</v>
      </c>
      <c r="D32" s="2150">
        <v>4500173900</v>
      </c>
      <c r="E32" s="2151" t="s">
        <v>4289</v>
      </c>
      <c r="F32" s="2150" t="s">
        <v>4290</v>
      </c>
      <c r="G32" s="2152" t="s">
        <v>4225</v>
      </c>
      <c r="H32" s="2152" t="s">
        <v>4196</v>
      </c>
      <c r="I32" s="2162" t="s">
        <v>4226</v>
      </c>
      <c r="J32" s="1522">
        <v>3150</v>
      </c>
      <c r="K32" s="1534">
        <v>0</v>
      </c>
      <c r="L32" s="1534">
        <v>75</v>
      </c>
      <c r="M32" s="1534">
        <f t="shared" si="0"/>
        <v>42</v>
      </c>
      <c r="N32" s="2163">
        <v>45943</v>
      </c>
      <c r="O32" s="2163">
        <f t="shared" si="20"/>
        <v>45941</v>
      </c>
      <c r="P32" s="1526"/>
      <c r="Q32" s="2169" t="s">
        <v>78</v>
      </c>
      <c r="R32" s="2167" t="s">
        <v>4291</v>
      </c>
      <c r="S32" s="2167" t="s">
        <v>111</v>
      </c>
      <c r="T32" s="1557">
        <v>45853</v>
      </c>
      <c r="U32" s="1578" t="s">
        <v>88</v>
      </c>
      <c r="V32" s="1578" t="s">
        <v>88</v>
      </c>
      <c r="W32" s="1579" t="s">
        <v>4227</v>
      </c>
      <c r="X32" s="1578"/>
      <c r="Y32" s="2176" t="s">
        <v>4228</v>
      </c>
      <c r="Z32" s="2173" t="s">
        <v>3599</v>
      </c>
      <c r="AA32" s="2174">
        <v>164.1419</v>
      </c>
      <c r="AB32" s="2175">
        <f t="shared" si="1"/>
        <v>6893.9598</v>
      </c>
      <c r="AC32" s="1602" t="s">
        <v>4292</v>
      </c>
      <c r="AD32" s="1603" t="s">
        <v>81</v>
      </c>
      <c r="AE32" s="1603">
        <v>6</v>
      </c>
      <c r="AF32" s="1603"/>
      <c r="AG32" s="1604">
        <f t="shared" si="12"/>
        <v>3150</v>
      </c>
      <c r="AH32" s="1605"/>
      <c r="AI32" s="1605">
        <f t="shared" si="11"/>
        <v>42</v>
      </c>
      <c r="AJ32" s="1605" t="s">
        <v>64</v>
      </c>
      <c r="AK32" s="1616"/>
      <c r="AL32" s="1605">
        <f t="shared" si="13"/>
        <v>3150</v>
      </c>
      <c r="AM32" s="2185"/>
      <c r="AN32" s="1622">
        <f t="shared" si="14"/>
        <v>283.5</v>
      </c>
      <c r="AO32" s="1622">
        <f t="shared" si="15"/>
        <v>315</v>
      </c>
      <c r="AP32" s="1639"/>
      <c r="AQ32" s="1622">
        <f t="shared" si="16"/>
        <v>661.5</v>
      </c>
      <c r="AR32" s="1622">
        <f t="shared" si="17"/>
        <v>661.5</v>
      </c>
      <c r="AS32" s="1622">
        <f t="shared" si="18"/>
        <v>724.5</v>
      </c>
      <c r="AT32" s="2192">
        <f t="shared" si="19"/>
        <v>504</v>
      </c>
      <c r="AU32" s="1630" t="s">
        <v>4201</v>
      </c>
      <c r="AV32" s="2193" t="s">
        <v>4202</v>
      </c>
      <c r="AW32" s="1631"/>
      <c r="AX32" s="1632"/>
      <c r="AY32" s="1633"/>
      <c r="AZ32" s="1633"/>
      <c r="BA32" s="1633"/>
      <c r="BB32" s="1633"/>
      <c r="BC32" s="1633"/>
      <c r="BD32" s="1633"/>
      <c r="BE32" s="1633"/>
      <c r="BF32" s="1633"/>
      <c r="BG32" s="1633"/>
      <c r="BH32" s="1633"/>
      <c r="BI32" s="1633"/>
      <c r="BJ32" s="1633"/>
      <c r="BK32" s="1633"/>
      <c r="BL32" s="1633"/>
      <c r="BM32" s="1633"/>
      <c r="BN32" s="1633"/>
      <c r="BO32" s="1633"/>
      <c r="BP32" s="1633"/>
      <c r="BQ32" s="1633"/>
      <c r="BR32" s="1633"/>
      <c r="BS32" s="1633"/>
      <c r="BT32" s="1633"/>
      <c r="BU32" s="1633"/>
      <c r="BV32" s="1633"/>
      <c r="BW32" s="1633"/>
      <c r="BX32" s="1633"/>
      <c r="BY32" s="1633"/>
      <c r="BZ32" s="1633"/>
      <c r="CA32" s="1633"/>
      <c r="CB32" s="1633"/>
      <c r="CC32" s="1633"/>
      <c r="CD32" s="1633"/>
      <c r="CE32" s="1633"/>
      <c r="CF32" s="1633"/>
      <c r="CG32" s="1633"/>
      <c r="CH32" s="1633"/>
      <c r="CI32" s="1633"/>
      <c r="CJ32" s="1633"/>
      <c r="CK32" s="1633"/>
      <c r="CL32" s="1633"/>
      <c r="CM32" s="1633"/>
      <c r="CN32" s="1633"/>
      <c r="CO32" s="1633"/>
      <c r="CP32" s="1633"/>
      <c r="CQ32" s="1633"/>
      <c r="CR32" s="1633"/>
      <c r="CS32" s="1633"/>
      <c r="CT32" s="1633"/>
      <c r="CU32" s="1633"/>
      <c r="CV32" s="1633"/>
      <c r="CW32" s="1633"/>
      <c r="CX32" s="1633"/>
      <c r="CY32" s="1633"/>
      <c r="CZ32" s="1633"/>
      <c r="DA32" s="1633"/>
      <c r="DB32" s="1633"/>
      <c r="DC32" s="1633"/>
      <c r="DD32" s="1633"/>
      <c r="DE32" s="1633"/>
      <c r="DF32" s="1633"/>
      <c r="DG32" s="1633"/>
      <c r="DH32" s="1633"/>
      <c r="DI32" s="1633"/>
      <c r="DJ32" s="1633"/>
      <c r="DK32" s="1633"/>
      <c r="DL32" s="1633"/>
      <c r="DM32" s="1633"/>
      <c r="DN32" s="1633"/>
      <c r="DO32" s="1633"/>
      <c r="DP32" s="1633"/>
      <c r="DQ32" s="1633"/>
      <c r="DR32" s="1633"/>
      <c r="DS32" s="1633"/>
      <c r="DT32" s="1633"/>
      <c r="DU32" s="1633"/>
      <c r="DV32" s="1633"/>
      <c r="DW32" s="1633"/>
      <c r="DX32" s="1633"/>
      <c r="DY32" s="1633"/>
      <c r="DZ32" s="1633"/>
      <c r="EA32" s="1633"/>
      <c r="EB32" s="1633"/>
      <c r="EC32" s="1633"/>
      <c r="ED32" s="1633"/>
      <c r="EE32" s="1633"/>
      <c r="EF32" s="1633"/>
      <c r="EG32" s="1633"/>
      <c r="EH32" s="1633"/>
      <c r="EI32" s="1633"/>
      <c r="EJ32" s="1633"/>
      <c r="EK32" s="1633"/>
      <c r="EL32" s="1633"/>
      <c r="EM32" s="1633"/>
      <c r="EN32" s="1633"/>
      <c r="EO32" s="1633"/>
      <c r="EP32" s="1633"/>
      <c r="EQ32" s="1633"/>
      <c r="ER32" s="1633"/>
      <c r="ES32" s="1633"/>
      <c r="ET32" s="1633"/>
      <c r="EU32" s="1633"/>
      <c r="EV32" s="1633"/>
      <c r="EW32" s="1633"/>
      <c r="EX32" s="1633"/>
      <c r="EY32" s="1633"/>
      <c r="EZ32" s="1633"/>
      <c r="FA32" s="1633"/>
      <c r="FB32" s="1633"/>
      <c r="FC32" s="1633"/>
      <c r="FD32" s="1633"/>
      <c r="FE32" s="1633"/>
      <c r="FF32" s="1633"/>
      <c r="FG32" s="1633"/>
      <c r="FH32" s="1633"/>
      <c r="FI32" s="1633"/>
      <c r="FJ32" s="1633"/>
      <c r="FK32" s="1633"/>
      <c r="FL32" s="1633"/>
      <c r="FM32" s="1633"/>
      <c r="FN32" s="1633"/>
      <c r="FO32" s="1633"/>
      <c r="FP32" s="1633"/>
      <c r="FQ32" s="1633"/>
      <c r="FR32" s="1633"/>
      <c r="FS32" s="1633"/>
      <c r="FT32" s="1633"/>
      <c r="FU32" s="1633"/>
      <c r="FV32" s="1633"/>
      <c r="FW32" s="1633"/>
      <c r="FX32" s="1633"/>
      <c r="FY32" s="1633"/>
      <c r="FZ32" s="1633"/>
      <c r="GA32" s="1633"/>
      <c r="GB32" s="1633"/>
      <c r="GC32" s="1633"/>
      <c r="GD32" s="1633"/>
      <c r="GE32" s="1633"/>
      <c r="GF32" s="1633"/>
      <c r="GG32" s="1633"/>
      <c r="GH32" s="1633"/>
      <c r="GI32" s="1633"/>
      <c r="GJ32" s="1633"/>
      <c r="GK32" s="1633"/>
      <c r="GL32" s="1633"/>
      <c r="GM32" s="1633"/>
      <c r="GN32" s="1633"/>
      <c r="GO32" s="1633"/>
      <c r="GP32" s="1633"/>
      <c r="GQ32" s="1633"/>
      <c r="GR32" s="1633"/>
      <c r="GS32" s="1633"/>
      <c r="GT32" s="1633"/>
      <c r="GU32" s="1633"/>
      <c r="GV32" s="1633"/>
      <c r="GW32" s="1633"/>
      <c r="GX32" s="1633"/>
      <c r="GY32" s="1633"/>
      <c r="GZ32" s="1633"/>
      <c r="HA32" s="1633"/>
      <c r="HB32" s="1633"/>
      <c r="HC32" s="1633"/>
      <c r="HD32" s="1633"/>
      <c r="HE32" s="1633"/>
      <c r="HF32" s="1633"/>
      <c r="HG32" s="1633"/>
      <c r="HH32" s="1633"/>
      <c r="HI32" s="1633"/>
      <c r="HJ32" s="1633"/>
      <c r="HK32" s="1633"/>
      <c r="HL32" s="1633"/>
      <c r="HM32" s="1633"/>
      <c r="HN32" s="1633"/>
      <c r="HO32" s="1633"/>
      <c r="HP32" s="1633"/>
      <c r="HQ32" s="1633"/>
      <c r="HR32" s="1633"/>
      <c r="HS32" s="1633"/>
      <c r="HT32" s="1633"/>
      <c r="HU32" s="1633"/>
      <c r="HV32" s="1633"/>
      <c r="HW32" s="1633"/>
      <c r="HX32" s="1633"/>
      <c r="HY32" s="1633"/>
      <c r="HZ32" s="1633"/>
      <c r="IA32" s="1633"/>
      <c r="IB32" s="1633"/>
      <c r="IC32" s="1633"/>
      <c r="ID32" s="1633"/>
      <c r="IE32" s="1633"/>
      <c r="IF32" s="1633"/>
      <c r="IG32" s="1633"/>
      <c r="IH32" s="1633"/>
      <c r="II32" s="1633"/>
      <c r="IJ32" s="1633"/>
      <c r="IK32" s="1633"/>
      <c r="IL32" s="1633"/>
      <c r="IM32" s="1633"/>
      <c r="IN32" s="1633"/>
      <c r="IO32" s="1633"/>
      <c r="IP32" s="1633"/>
      <c r="IQ32" s="1633"/>
      <c r="IR32" s="1633"/>
      <c r="IS32" s="1633"/>
      <c r="IT32" s="1633"/>
      <c r="IU32" s="1633"/>
      <c r="IV32" s="1633"/>
      <c r="IW32" s="1633"/>
      <c r="IX32" s="1633"/>
      <c r="IY32" s="1633"/>
      <c r="IZ32" s="1633"/>
      <c r="JA32" s="1633"/>
      <c r="JB32" s="1633"/>
      <c r="JC32" s="1633"/>
      <c r="JD32" s="1633"/>
      <c r="JE32" s="1633"/>
      <c r="JF32" s="1633"/>
      <c r="JG32" s="1633"/>
      <c r="JH32" s="1633"/>
      <c r="JI32" s="1633"/>
      <c r="JJ32" s="1633"/>
      <c r="JK32" s="1633"/>
      <c r="JL32" s="1633"/>
      <c r="JM32" s="1633"/>
      <c r="JN32" s="1633"/>
      <c r="JO32" s="1633"/>
      <c r="JP32" s="1633"/>
      <c r="JQ32" s="1633"/>
      <c r="JR32" s="1633"/>
      <c r="JS32" s="1633"/>
      <c r="JT32" s="1633"/>
      <c r="JU32" s="1633"/>
      <c r="JV32" s="1633"/>
      <c r="JW32" s="1633"/>
      <c r="JX32" s="1633"/>
      <c r="JY32" s="1633"/>
      <c r="JZ32" s="1633"/>
      <c r="KA32" s="1633"/>
      <c r="KB32" s="1633"/>
      <c r="KC32" s="1633"/>
      <c r="KD32" s="1633"/>
      <c r="KE32" s="1633"/>
      <c r="KF32" s="1633"/>
      <c r="KG32" s="1633"/>
      <c r="KH32" s="1633"/>
      <c r="KI32" s="1633"/>
      <c r="KJ32" s="1633"/>
      <c r="KK32" s="1633"/>
      <c r="KL32" s="1633"/>
      <c r="KM32" s="1633"/>
      <c r="KN32" s="1633"/>
      <c r="KO32" s="1633"/>
      <c r="KP32" s="1633"/>
      <c r="KQ32" s="1633"/>
      <c r="KR32" s="1633"/>
      <c r="KS32" s="1633"/>
      <c r="KT32" s="1633"/>
      <c r="KU32" s="1633"/>
      <c r="KV32" s="1633"/>
      <c r="KW32" s="1633"/>
      <c r="KX32" s="1633"/>
      <c r="KY32" s="1633"/>
      <c r="KZ32" s="1633"/>
      <c r="LA32" s="1633"/>
      <c r="LB32" s="1633"/>
      <c r="LC32" s="1633"/>
      <c r="LD32" s="1633"/>
      <c r="LE32" s="1642"/>
      <c r="LF32" s="1642"/>
      <c r="LG32" s="1642"/>
      <c r="LH32" s="1642"/>
      <c r="LI32" s="1642"/>
      <c r="LJ32" s="1642"/>
      <c r="LK32" s="1642"/>
      <c r="LL32" s="1643"/>
    </row>
    <row r="33" s="2140" customFormat="1" ht="47" customHeight="1" spans="1:324">
      <c r="A33" s="2147">
        <v>45853</v>
      </c>
      <c r="B33" s="2148" t="s">
        <v>3593</v>
      </c>
      <c r="C33" s="2149" t="s">
        <v>98</v>
      </c>
      <c r="D33" s="2150">
        <v>4500173902</v>
      </c>
      <c r="E33" s="2151" t="s">
        <v>4293</v>
      </c>
      <c r="F33" s="2150" t="s">
        <v>4294</v>
      </c>
      <c r="G33" s="2152" t="s">
        <v>4225</v>
      </c>
      <c r="H33" s="2152" t="s">
        <v>4196</v>
      </c>
      <c r="I33" s="2162" t="s">
        <v>4226</v>
      </c>
      <c r="J33" s="1522">
        <v>3150</v>
      </c>
      <c r="K33" s="1534">
        <v>0</v>
      </c>
      <c r="L33" s="1534">
        <v>75</v>
      </c>
      <c r="M33" s="1534">
        <f t="shared" si="0"/>
        <v>42</v>
      </c>
      <c r="N33" s="2163">
        <v>45945</v>
      </c>
      <c r="O33" s="2163">
        <f t="shared" si="20"/>
        <v>45943</v>
      </c>
      <c r="P33" s="1526"/>
      <c r="Q33" s="2169" t="s">
        <v>78</v>
      </c>
      <c r="R33" s="2167" t="s">
        <v>4295</v>
      </c>
      <c r="S33" s="2167" t="s">
        <v>111</v>
      </c>
      <c r="T33" s="1557">
        <v>45853</v>
      </c>
      <c r="U33" s="1578" t="s">
        <v>88</v>
      </c>
      <c r="V33" s="1578" t="s">
        <v>88</v>
      </c>
      <c r="W33" s="1579" t="s">
        <v>4227</v>
      </c>
      <c r="X33" s="1578"/>
      <c r="Y33" s="2176" t="s">
        <v>4228</v>
      </c>
      <c r="Z33" s="2173" t="s">
        <v>3599</v>
      </c>
      <c r="AA33" s="2174">
        <v>164.1419</v>
      </c>
      <c r="AB33" s="2175">
        <f t="shared" si="1"/>
        <v>6893.9598</v>
      </c>
      <c r="AC33" s="1602" t="s">
        <v>4296</v>
      </c>
      <c r="AD33" s="1603" t="s">
        <v>81</v>
      </c>
      <c r="AE33" s="1603">
        <v>6</v>
      </c>
      <c r="AF33" s="1603"/>
      <c r="AG33" s="1604">
        <f t="shared" si="12"/>
        <v>3150</v>
      </c>
      <c r="AH33" s="1605"/>
      <c r="AI33" s="1605">
        <f t="shared" si="11"/>
        <v>42</v>
      </c>
      <c r="AJ33" s="1605" t="s">
        <v>64</v>
      </c>
      <c r="AK33" s="1616"/>
      <c r="AL33" s="1605">
        <f t="shared" si="13"/>
        <v>3150</v>
      </c>
      <c r="AM33" s="2185"/>
      <c r="AN33" s="1622">
        <f t="shared" si="14"/>
        <v>283.5</v>
      </c>
      <c r="AO33" s="1622">
        <f t="shared" si="15"/>
        <v>315</v>
      </c>
      <c r="AP33" s="1639"/>
      <c r="AQ33" s="1622">
        <f t="shared" si="16"/>
        <v>661.5</v>
      </c>
      <c r="AR33" s="1622">
        <f t="shared" si="17"/>
        <v>661.5</v>
      </c>
      <c r="AS33" s="1622">
        <f t="shared" si="18"/>
        <v>724.5</v>
      </c>
      <c r="AT33" s="2192">
        <f t="shared" si="19"/>
        <v>504</v>
      </c>
      <c r="AU33" s="1630" t="s">
        <v>4201</v>
      </c>
      <c r="AV33" s="2193" t="s">
        <v>4202</v>
      </c>
      <c r="AW33" s="1631"/>
      <c r="AX33" s="1632"/>
      <c r="AY33" s="1633"/>
      <c r="AZ33" s="1633"/>
      <c r="BA33" s="1633"/>
      <c r="BB33" s="1633"/>
      <c r="BC33" s="1633"/>
      <c r="BD33" s="1633"/>
      <c r="BE33" s="1633"/>
      <c r="BF33" s="1633"/>
      <c r="BG33" s="1633"/>
      <c r="BH33" s="1633"/>
      <c r="BI33" s="1633"/>
      <c r="BJ33" s="1633"/>
      <c r="BK33" s="1633"/>
      <c r="BL33" s="1633"/>
      <c r="BM33" s="1633"/>
      <c r="BN33" s="1633"/>
      <c r="BO33" s="1633"/>
      <c r="BP33" s="1633"/>
      <c r="BQ33" s="1633"/>
      <c r="BR33" s="1633"/>
      <c r="BS33" s="1633"/>
      <c r="BT33" s="1633"/>
      <c r="BU33" s="1633"/>
      <c r="BV33" s="1633"/>
      <c r="BW33" s="1633"/>
      <c r="BX33" s="1633"/>
      <c r="BY33" s="1633"/>
      <c r="BZ33" s="1633"/>
      <c r="CA33" s="1633"/>
      <c r="CB33" s="1633"/>
      <c r="CC33" s="1633"/>
      <c r="CD33" s="1633"/>
      <c r="CE33" s="1633"/>
      <c r="CF33" s="1633"/>
      <c r="CG33" s="1633"/>
      <c r="CH33" s="1633"/>
      <c r="CI33" s="1633"/>
      <c r="CJ33" s="1633"/>
      <c r="CK33" s="1633"/>
      <c r="CL33" s="1633"/>
      <c r="CM33" s="1633"/>
      <c r="CN33" s="1633"/>
      <c r="CO33" s="1633"/>
      <c r="CP33" s="1633"/>
      <c r="CQ33" s="1633"/>
      <c r="CR33" s="1633"/>
      <c r="CS33" s="1633"/>
      <c r="CT33" s="1633"/>
      <c r="CU33" s="1633"/>
      <c r="CV33" s="1633"/>
      <c r="CW33" s="1633"/>
      <c r="CX33" s="1633"/>
      <c r="CY33" s="1633"/>
      <c r="CZ33" s="1633"/>
      <c r="DA33" s="1633"/>
      <c r="DB33" s="1633"/>
      <c r="DC33" s="1633"/>
      <c r="DD33" s="1633"/>
      <c r="DE33" s="1633"/>
      <c r="DF33" s="1633"/>
      <c r="DG33" s="1633"/>
      <c r="DH33" s="1633"/>
      <c r="DI33" s="1633"/>
      <c r="DJ33" s="1633"/>
      <c r="DK33" s="1633"/>
      <c r="DL33" s="1633"/>
      <c r="DM33" s="1633"/>
      <c r="DN33" s="1633"/>
      <c r="DO33" s="1633"/>
      <c r="DP33" s="1633"/>
      <c r="DQ33" s="1633"/>
      <c r="DR33" s="1633"/>
      <c r="DS33" s="1633"/>
      <c r="DT33" s="1633"/>
      <c r="DU33" s="1633"/>
      <c r="DV33" s="1633"/>
      <c r="DW33" s="1633"/>
      <c r="DX33" s="1633"/>
      <c r="DY33" s="1633"/>
      <c r="DZ33" s="1633"/>
      <c r="EA33" s="1633"/>
      <c r="EB33" s="1633"/>
      <c r="EC33" s="1633"/>
      <c r="ED33" s="1633"/>
      <c r="EE33" s="1633"/>
      <c r="EF33" s="1633"/>
      <c r="EG33" s="1633"/>
      <c r="EH33" s="1633"/>
      <c r="EI33" s="1633"/>
      <c r="EJ33" s="1633"/>
      <c r="EK33" s="1633"/>
      <c r="EL33" s="1633"/>
      <c r="EM33" s="1633"/>
      <c r="EN33" s="1633"/>
      <c r="EO33" s="1633"/>
      <c r="EP33" s="1633"/>
      <c r="EQ33" s="1633"/>
      <c r="ER33" s="1633"/>
      <c r="ES33" s="1633"/>
      <c r="ET33" s="1633"/>
      <c r="EU33" s="1633"/>
      <c r="EV33" s="1633"/>
      <c r="EW33" s="1633"/>
      <c r="EX33" s="1633"/>
      <c r="EY33" s="1633"/>
      <c r="EZ33" s="1633"/>
      <c r="FA33" s="1633"/>
      <c r="FB33" s="1633"/>
      <c r="FC33" s="1633"/>
      <c r="FD33" s="1633"/>
      <c r="FE33" s="1633"/>
      <c r="FF33" s="1633"/>
      <c r="FG33" s="1633"/>
      <c r="FH33" s="1633"/>
      <c r="FI33" s="1633"/>
      <c r="FJ33" s="1633"/>
      <c r="FK33" s="1633"/>
      <c r="FL33" s="1633"/>
      <c r="FM33" s="1633"/>
      <c r="FN33" s="1633"/>
      <c r="FO33" s="1633"/>
      <c r="FP33" s="1633"/>
      <c r="FQ33" s="1633"/>
      <c r="FR33" s="1633"/>
      <c r="FS33" s="1633"/>
      <c r="FT33" s="1633"/>
      <c r="FU33" s="1633"/>
      <c r="FV33" s="1633"/>
      <c r="FW33" s="1633"/>
      <c r="FX33" s="1633"/>
      <c r="FY33" s="1633"/>
      <c r="FZ33" s="1633"/>
      <c r="GA33" s="1633"/>
      <c r="GB33" s="1633"/>
      <c r="GC33" s="1633"/>
      <c r="GD33" s="1633"/>
      <c r="GE33" s="1633"/>
      <c r="GF33" s="1633"/>
      <c r="GG33" s="1633"/>
      <c r="GH33" s="1633"/>
      <c r="GI33" s="1633"/>
      <c r="GJ33" s="1633"/>
      <c r="GK33" s="1633"/>
      <c r="GL33" s="1633"/>
      <c r="GM33" s="1633"/>
      <c r="GN33" s="1633"/>
      <c r="GO33" s="1633"/>
      <c r="GP33" s="1633"/>
      <c r="GQ33" s="1633"/>
      <c r="GR33" s="1633"/>
      <c r="GS33" s="1633"/>
      <c r="GT33" s="1633"/>
      <c r="GU33" s="1633"/>
      <c r="GV33" s="1633"/>
      <c r="GW33" s="1633"/>
      <c r="GX33" s="1633"/>
      <c r="GY33" s="1633"/>
      <c r="GZ33" s="1633"/>
      <c r="HA33" s="1633"/>
      <c r="HB33" s="1633"/>
      <c r="HC33" s="1633"/>
      <c r="HD33" s="1633"/>
      <c r="HE33" s="1633"/>
      <c r="HF33" s="1633"/>
      <c r="HG33" s="1633"/>
      <c r="HH33" s="1633"/>
      <c r="HI33" s="1633"/>
      <c r="HJ33" s="1633"/>
      <c r="HK33" s="1633"/>
      <c r="HL33" s="1633"/>
      <c r="HM33" s="1633"/>
      <c r="HN33" s="1633"/>
      <c r="HO33" s="1633"/>
      <c r="HP33" s="1633"/>
      <c r="HQ33" s="1633"/>
      <c r="HR33" s="1633"/>
      <c r="HS33" s="1633"/>
      <c r="HT33" s="1633"/>
      <c r="HU33" s="1633"/>
      <c r="HV33" s="1633"/>
      <c r="HW33" s="1633"/>
      <c r="HX33" s="1633"/>
      <c r="HY33" s="1633"/>
      <c r="HZ33" s="1633"/>
      <c r="IA33" s="1633"/>
      <c r="IB33" s="1633"/>
      <c r="IC33" s="1633"/>
      <c r="ID33" s="1633"/>
      <c r="IE33" s="1633"/>
      <c r="IF33" s="1633"/>
      <c r="IG33" s="1633"/>
      <c r="IH33" s="1633"/>
      <c r="II33" s="1633"/>
      <c r="IJ33" s="1633"/>
      <c r="IK33" s="1633"/>
      <c r="IL33" s="1633"/>
      <c r="IM33" s="1633"/>
      <c r="IN33" s="1633"/>
      <c r="IO33" s="1633"/>
      <c r="IP33" s="1633"/>
      <c r="IQ33" s="1633"/>
      <c r="IR33" s="1633"/>
      <c r="IS33" s="1633"/>
      <c r="IT33" s="1633"/>
      <c r="IU33" s="1633"/>
      <c r="IV33" s="1633"/>
      <c r="IW33" s="1633"/>
      <c r="IX33" s="1633"/>
      <c r="IY33" s="1633"/>
      <c r="IZ33" s="1633"/>
      <c r="JA33" s="1633"/>
      <c r="JB33" s="1633"/>
      <c r="JC33" s="1633"/>
      <c r="JD33" s="1633"/>
      <c r="JE33" s="1633"/>
      <c r="JF33" s="1633"/>
      <c r="JG33" s="1633"/>
      <c r="JH33" s="1633"/>
      <c r="JI33" s="1633"/>
      <c r="JJ33" s="1633"/>
      <c r="JK33" s="1633"/>
      <c r="JL33" s="1633"/>
      <c r="JM33" s="1633"/>
      <c r="JN33" s="1633"/>
      <c r="JO33" s="1633"/>
      <c r="JP33" s="1633"/>
      <c r="JQ33" s="1633"/>
      <c r="JR33" s="1633"/>
      <c r="JS33" s="1633"/>
      <c r="JT33" s="1633"/>
      <c r="JU33" s="1633"/>
      <c r="JV33" s="1633"/>
      <c r="JW33" s="1633"/>
      <c r="JX33" s="1633"/>
      <c r="JY33" s="1633"/>
      <c r="JZ33" s="1633"/>
      <c r="KA33" s="1633"/>
      <c r="KB33" s="1633"/>
      <c r="KC33" s="1633"/>
      <c r="KD33" s="1633"/>
      <c r="KE33" s="1633"/>
      <c r="KF33" s="1633"/>
      <c r="KG33" s="1633"/>
      <c r="KH33" s="1633"/>
      <c r="KI33" s="1633"/>
      <c r="KJ33" s="1633"/>
      <c r="KK33" s="1633"/>
      <c r="KL33" s="1633"/>
      <c r="KM33" s="1633"/>
      <c r="KN33" s="1633"/>
      <c r="KO33" s="1633"/>
      <c r="KP33" s="1633"/>
      <c r="KQ33" s="1633"/>
      <c r="KR33" s="1633"/>
      <c r="KS33" s="1633"/>
      <c r="KT33" s="1633"/>
      <c r="KU33" s="1633"/>
      <c r="KV33" s="1633"/>
      <c r="KW33" s="1633"/>
      <c r="KX33" s="1633"/>
      <c r="KY33" s="1633"/>
      <c r="KZ33" s="1633"/>
      <c r="LA33" s="1633"/>
      <c r="LB33" s="1633"/>
      <c r="LC33" s="1633"/>
      <c r="LD33" s="1633"/>
      <c r="LE33" s="1642"/>
      <c r="LF33" s="1642"/>
      <c r="LG33" s="1642"/>
      <c r="LH33" s="1642"/>
      <c r="LI33" s="1642"/>
      <c r="LJ33" s="1642"/>
      <c r="LK33" s="1642"/>
      <c r="LL33" s="1643"/>
    </row>
    <row r="34" s="2140" customFormat="1" ht="47" customHeight="1" spans="1:324">
      <c r="A34" s="2147">
        <v>45853</v>
      </c>
      <c r="B34" s="2148" t="s">
        <v>3593</v>
      </c>
      <c r="C34" s="2149" t="s">
        <v>98</v>
      </c>
      <c r="D34" s="2150">
        <v>4500173895</v>
      </c>
      <c r="E34" s="2151" t="s">
        <v>4297</v>
      </c>
      <c r="F34" s="2150" t="s">
        <v>4298</v>
      </c>
      <c r="G34" s="2152" t="s">
        <v>4225</v>
      </c>
      <c r="H34" s="2152" t="s">
        <v>4196</v>
      </c>
      <c r="I34" s="2162" t="s">
        <v>4226</v>
      </c>
      <c r="J34" s="1522">
        <v>3150</v>
      </c>
      <c r="K34" s="1534">
        <v>0</v>
      </c>
      <c r="L34" s="1534">
        <v>75</v>
      </c>
      <c r="M34" s="1534">
        <f t="shared" si="0"/>
        <v>42</v>
      </c>
      <c r="N34" s="2163">
        <v>45944</v>
      </c>
      <c r="O34" s="2163">
        <f>N34-1</f>
        <v>45943</v>
      </c>
      <c r="P34" s="1526"/>
      <c r="Q34" s="2169" t="s">
        <v>78</v>
      </c>
      <c r="R34" s="2170" t="s">
        <v>4299</v>
      </c>
      <c r="S34" s="2167" t="s">
        <v>111</v>
      </c>
      <c r="T34" s="1557">
        <v>45853</v>
      </c>
      <c r="U34" s="1578" t="s">
        <v>88</v>
      </c>
      <c r="V34" s="1578" t="s">
        <v>88</v>
      </c>
      <c r="W34" s="1579" t="s">
        <v>4227</v>
      </c>
      <c r="X34" s="1578"/>
      <c r="Y34" s="2176" t="s">
        <v>4228</v>
      </c>
      <c r="Z34" s="2173" t="s">
        <v>3599</v>
      </c>
      <c r="AA34" s="2174">
        <v>164.1419</v>
      </c>
      <c r="AB34" s="2175">
        <f t="shared" si="1"/>
        <v>6893.9598</v>
      </c>
      <c r="AC34" s="1602" t="s">
        <v>4300</v>
      </c>
      <c r="AD34" s="1603" t="s">
        <v>81</v>
      </c>
      <c r="AE34" s="1603">
        <v>6</v>
      </c>
      <c r="AF34" s="1603"/>
      <c r="AG34" s="1604">
        <f t="shared" si="12"/>
        <v>3150</v>
      </c>
      <c r="AH34" s="1605"/>
      <c r="AI34" s="1605">
        <f t="shared" si="11"/>
        <v>42</v>
      </c>
      <c r="AJ34" s="1605" t="s">
        <v>64</v>
      </c>
      <c r="AK34" s="1616"/>
      <c r="AL34" s="1605">
        <f t="shared" si="13"/>
        <v>3150</v>
      </c>
      <c r="AM34" s="2185"/>
      <c r="AN34" s="1622">
        <f t="shared" si="14"/>
        <v>283.5</v>
      </c>
      <c r="AO34" s="1622">
        <f t="shared" si="15"/>
        <v>315</v>
      </c>
      <c r="AP34" s="1639"/>
      <c r="AQ34" s="1622">
        <f t="shared" si="16"/>
        <v>661.5</v>
      </c>
      <c r="AR34" s="1622">
        <f t="shared" si="17"/>
        <v>661.5</v>
      </c>
      <c r="AS34" s="1622">
        <f t="shared" si="18"/>
        <v>724.5</v>
      </c>
      <c r="AT34" s="2192">
        <f t="shared" si="19"/>
        <v>504</v>
      </c>
      <c r="AU34" s="1630" t="s">
        <v>4201</v>
      </c>
      <c r="AV34" s="2193" t="s">
        <v>4202</v>
      </c>
      <c r="AW34" s="1631"/>
      <c r="AX34" s="1632"/>
      <c r="AY34" s="1633"/>
      <c r="AZ34" s="1633"/>
      <c r="BA34" s="1633"/>
      <c r="BB34" s="1633"/>
      <c r="BC34" s="1633"/>
      <c r="BD34" s="1633"/>
      <c r="BE34" s="1633"/>
      <c r="BF34" s="1633"/>
      <c r="BG34" s="1633"/>
      <c r="BH34" s="1633"/>
      <c r="BI34" s="1633"/>
      <c r="BJ34" s="1633"/>
      <c r="BK34" s="1633"/>
      <c r="BL34" s="1633"/>
      <c r="BM34" s="1633"/>
      <c r="BN34" s="1633"/>
      <c r="BO34" s="1633"/>
      <c r="BP34" s="1633"/>
      <c r="BQ34" s="1633"/>
      <c r="BR34" s="1633"/>
      <c r="BS34" s="1633"/>
      <c r="BT34" s="1633"/>
      <c r="BU34" s="1633"/>
      <c r="BV34" s="1633"/>
      <c r="BW34" s="1633"/>
      <c r="BX34" s="1633"/>
      <c r="BY34" s="1633"/>
      <c r="BZ34" s="1633"/>
      <c r="CA34" s="1633"/>
      <c r="CB34" s="1633"/>
      <c r="CC34" s="1633"/>
      <c r="CD34" s="1633"/>
      <c r="CE34" s="1633"/>
      <c r="CF34" s="1633"/>
      <c r="CG34" s="1633"/>
      <c r="CH34" s="1633"/>
      <c r="CI34" s="1633"/>
      <c r="CJ34" s="1633"/>
      <c r="CK34" s="1633"/>
      <c r="CL34" s="1633"/>
      <c r="CM34" s="1633"/>
      <c r="CN34" s="1633"/>
      <c r="CO34" s="1633"/>
      <c r="CP34" s="1633"/>
      <c r="CQ34" s="1633"/>
      <c r="CR34" s="1633"/>
      <c r="CS34" s="1633"/>
      <c r="CT34" s="1633"/>
      <c r="CU34" s="1633"/>
      <c r="CV34" s="1633"/>
      <c r="CW34" s="1633"/>
      <c r="CX34" s="1633"/>
      <c r="CY34" s="1633"/>
      <c r="CZ34" s="1633"/>
      <c r="DA34" s="1633"/>
      <c r="DB34" s="1633"/>
      <c r="DC34" s="1633"/>
      <c r="DD34" s="1633"/>
      <c r="DE34" s="1633"/>
      <c r="DF34" s="1633"/>
      <c r="DG34" s="1633"/>
      <c r="DH34" s="1633"/>
      <c r="DI34" s="1633"/>
      <c r="DJ34" s="1633"/>
      <c r="DK34" s="1633"/>
      <c r="DL34" s="1633"/>
      <c r="DM34" s="1633"/>
      <c r="DN34" s="1633"/>
      <c r="DO34" s="1633"/>
      <c r="DP34" s="1633"/>
      <c r="DQ34" s="1633"/>
      <c r="DR34" s="1633"/>
      <c r="DS34" s="1633"/>
      <c r="DT34" s="1633"/>
      <c r="DU34" s="1633"/>
      <c r="DV34" s="1633"/>
      <c r="DW34" s="1633"/>
      <c r="DX34" s="1633"/>
      <c r="DY34" s="1633"/>
      <c r="DZ34" s="1633"/>
      <c r="EA34" s="1633"/>
      <c r="EB34" s="1633"/>
      <c r="EC34" s="1633"/>
      <c r="ED34" s="1633"/>
      <c r="EE34" s="1633"/>
      <c r="EF34" s="1633"/>
      <c r="EG34" s="1633"/>
      <c r="EH34" s="1633"/>
      <c r="EI34" s="1633"/>
      <c r="EJ34" s="1633"/>
      <c r="EK34" s="1633"/>
      <c r="EL34" s="1633"/>
      <c r="EM34" s="1633"/>
      <c r="EN34" s="1633"/>
      <c r="EO34" s="1633"/>
      <c r="EP34" s="1633"/>
      <c r="EQ34" s="1633"/>
      <c r="ER34" s="1633"/>
      <c r="ES34" s="1633"/>
      <c r="ET34" s="1633"/>
      <c r="EU34" s="1633"/>
      <c r="EV34" s="1633"/>
      <c r="EW34" s="1633"/>
      <c r="EX34" s="1633"/>
      <c r="EY34" s="1633"/>
      <c r="EZ34" s="1633"/>
      <c r="FA34" s="1633"/>
      <c r="FB34" s="1633"/>
      <c r="FC34" s="1633"/>
      <c r="FD34" s="1633"/>
      <c r="FE34" s="1633"/>
      <c r="FF34" s="1633"/>
      <c r="FG34" s="1633"/>
      <c r="FH34" s="1633"/>
      <c r="FI34" s="1633"/>
      <c r="FJ34" s="1633"/>
      <c r="FK34" s="1633"/>
      <c r="FL34" s="1633"/>
      <c r="FM34" s="1633"/>
      <c r="FN34" s="1633"/>
      <c r="FO34" s="1633"/>
      <c r="FP34" s="1633"/>
      <c r="FQ34" s="1633"/>
      <c r="FR34" s="1633"/>
      <c r="FS34" s="1633"/>
      <c r="FT34" s="1633"/>
      <c r="FU34" s="1633"/>
      <c r="FV34" s="1633"/>
      <c r="FW34" s="1633"/>
      <c r="FX34" s="1633"/>
      <c r="FY34" s="1633"/>
      <c r="FZ34" s="1633"/>
      <c r="GA34" s="1633"/>
      <c r="GB34" s="1633"/>
      <c r="GC34" s="1633"/>
      <c r="GD34" s="1633"/>
      <c r="GE34" s="1633"/>
      <c r="GF34" s="1633"/>
      <c r="GG34" s="1633"/>
      <c r="GH34" s="1633"/>
      <c r="GI34" s="1633"/>
      <c r="GJ34" s="1633"/>
      <c r="GK34" s="1633"/>
      <c r="GL34" s="1633"/>
      <c r="GM34" s="1633"/>
      <c r="GN34" s="1633"/>
      <c r="GO34" s="1633"/>
      <c r="GP34" s="1633"/>
      <c r="GQ34" s="1633"/>
      <c r="GR34" s="1633"/>
      <c r="GS34" s="1633"/>
      <c r="GT34" s="1633"/>
      <c r="GU34" s="1633"/>
      <c r="GV34" s="1633"/>
      <c r="GW34" s="1633"/>
      <c r="GX34" s="1633"/>
      <c r="GY34" s="1633"/>
      <c r="GZ34" s="1633"/>
      <c r="HA34" s="1633"/>
      <c r="HB34" s="1633"/>
      <c r="HC34" s="1633"/>
      <c r="HD34" s="1633"/>
      <c r="HE34" s="1633"/>
      <c r="HF34" s="1633"/>
      <c r="HG34" s="1633"/>
      <c r="HH34" s="1633"/>
      <c r="HI34" s="1633"/>
      <c r="HJ34" s="1633"/>
      <c r="HK34" s="1633"/>
      <c r="HL34" s="1633"/>
      <c r="HM34" s="1633"/>
      <c r="HN34" s="1633"/>
      <c r="HO34" s="1633"/>
      <c r="HP34" s="1633"/>
      <c r="HQ34" s="1633"/>
      <c r="HR34" s="1633"/>
      <c r="HS34" s="1633"/>
      <c r="HT34" s="1633"/>
      <c r="HU34" s="1633"/>
      <c r="HV34" s="1633"/>
      <c r="HW34" s="1633"/>
      <c r="HX34" s="1633"/>
      <c r="HY34" s="1633"/>
      <c r="HZ34" s="1633"/>
      <c r="IA34" s="1633"/>
      <c r="IB34" s="1633"/>
      <c r="IC34" s="1633"/>
      <c r="ID34" s="1633"/>
      <c r="IE34" s="1633"/>
      <c r="IF34" s="1633"/>
      <c r="IG34" s="1633"/>
      <c r="IH34" s="1633"/>
      <c r="II34" s="1633"/>
      <c r="IJ34" s="1633"/>
      <c r="IK34" s="1633"/>
      <c r="IL34" s="1633"/>
      <c r="IM34" s="1633"/>
      <c r="IN34" s="1633"/>
      <c r="IO34" s="1633"/>
      <c r="IP34" s="1633"/>
      <c r="IQ34" s="1633"/>
      <c r="IR34" s="1633"/>
      <c r="IS34" s="1633"/>
      <c r="IT34" s="1633"/>
      <c r="IU34" s="1633"/>
      <c r="IV34" s="1633"/>
      <c r="IW34" s="1633"/>
      <c r="IX34" s="1633"/>
      <c r="IY34" s="1633"/>
      <c r="IZ34" s="1633"/>
      <c r="JA34" s="1633"/>
      <c r="JB34" s="1633"/>
      <c r="JC34" s="1633"/>
      <c r="JD34" s="1633"/>
      <c r="JE34" s="1633"/>
      <c r="JF34" s="1633"/>
      <c r="JG34" s="1633"/>
      <c r="JH34" s="1633"/>
      <c r="JI34" s="1633"/>
      <c r="JJ34" s="1633"/>
      <c r="JK34" s="1633"/>
      <c r="JL34" s="1633"/>
      <c r="JM34" s="1633"/>
      <c r="JN34" s="1633"/>
      <c r="JO34" s="1633"/>
      <c r="JP34" s="1633"/>
      <c r="JQ34" s="1633"/>
      <c r="JR34" s="1633"/>
      <c r="JS34" s="1633"/>
      <c r="JT34" s="1633"/>
      <c r="JU34" s="1633"/>
      <c r="JV34" s="1633"/>
      <c r="JW34" s="1633"/>
      <c r="JX34" s="1633"/>
      <c r="JY34" s="1633"/>
      <c r="JZ34" s="1633"/>
      <c r="KA34" s="1633"/>
      <c r="KB34" s="1633"/>
      <c r="KC34" s="1633"/>
      <c r="KD34" s="1633"/>
      <c r="KE34" s="1633"/>
      <c r="KF34" s="1633"/>
      <c r="KG34" s="1633"/>
      <c r="KH34" s="1633"/>
      <c r="KI34" s="1633"/>
      <c r="KJ34" s="1633"/>
      <c r="KK34" s="1633"/>
      <c r="KL34" s="1633"/>
      <c r="KM34" s="1633"/>
      <c r="KN34" s="1633"/>
      <c r="KO34" s="1633"/>
      <c r="KP34" s="1633"/>
      <c r="KQ34" s="1633"/>
      <c r="KR34" s="1633"/>
      <c r="KS34" s="1633"/>
      <c r="KT34" s="1633"/>
      <c r="KU34" s="1633"/>
      <c r="KV34" s="1633"/>
      <c r="KW34" s="1633"/>
      <c r="KX34" s="1633"/>
      <c r="KY34" s="1633"/>
      <c r="KZ34" s="1633"/>
      <c r="LA34" s="1633"/>
      <c r="LB34" s="1633"/>
      <c r="LC34" s="1633"/>
      <c r="LD34" s="1633"/>
      <c r="LE34" s="1642"/>
      <c r="LF34" s="1642"/>
      <c r="LG34" s="1642"/>
      <c r="LH34" s="1642"/>
      <c r="LI34" s="1642"/>
      <c r="LJ34" s="1642"/>
      <c r="LK34" s="1642"/>
      <c r="LL34" s="1643"/>
    </row>
    <row r="35" s="2140" customFormat="1" ht="47" customHeight="1" spans="1:324">
      <c r="A35" s="2147">
        <v>45853</v>
      </c>
      <c r="B35" s="2148" t="s">
        <v>3593</v>
      </c>
      <c r="C35" s="2149" t="s">
        <v>98</v>
      </c>
      <c r="D35" s="2150">
        <v>4500173917</v>
      </c>
      <c r="E35" s="2151" t="s">
        <v>4301</v>
      </c>
      <c r="F35" s="2150" t="s">
        <v>4302</v>
      </c>
      <c r="G35" s="2152" t="s">
        <v>4225</v>
      </c>
      <c r="H35" s="2152" t="s">
        <v>4196</v>
      </c>
      <c r="I35" s="2162" t="s">
        <v>4226</v>
      </c>
      <c r="J35" s="1522">
        <v>3150</v>
      </c>
      <c r="K35" s="1534">
        <v>0</v>
      </c>
      <c r="L35" s="1534">
        <v>75</v>
      </c>
      <c r="M35" s="1534">
        <v>42</v>
      </c>
      <c r="N35" s="2163">
        <v>45947</v>
      </c>
      <c r="O35" s="2163">
        <f>N35-2</f>
        <v>45945</v>
      </c>
      <c r="P35" s="1526"/>
      <c r="Q35" s="2169" t="s">
        <v>78</v>
      </c>
      <c r="R35" s="2167" t="s">
        <v>4303</v>
      </c>
      <c r="S35" s="2167" t="s">
        <v>111</v>
      </c>
      <c r="T35" s="1557">
        <v>45853</v>
      </c>
      <c r="U35" s="1578" t="s">
        <v>88</v>
      </c>
      <c r="V35" s="1578" t="s">
        <v>88</v>
      </c>
      <c r="W35" s="1579" t="s">
        <v>4227</v>
      </c>
      <c r="X35" s="1578"/>
      <c r="Y35" s="2176" t="s">
        <v>4228</v>
      </c>
      <c r="Z35" s="2173" t="s">
        <v>3599</v>
      </c>
      <c r="AA35" s="2174">
        <v>164.1419</v>
      </c>
      <c r="AB35" s="2175">
        <f t="shared" si="1"/>
        <v>6893.9598</v>
      </c>
      <c r="AC35" s="1602" t="s">
        <v>4304</v>
      </c>
      <c r="AD35" s="1603" t="s">
        <v>81</v>
      </c>
      <c r="AE35" s="1603">
        <v>6</v>
      </c>
      <c r="AF35" s="1603"/>
      <c r="AG35" s="1604">
        <f t="shared" si="12"/>
        <v>3150</v>
      </c>
      <c r="AH35" s="1605"/>
      <c r="AI35" s="1605">
        <f t="shared" si="11"/>
        <v>42</v>
      </c>
      <c r="AJ35" s="1605" t="s">
        <v>64</v>
      </c>
      <c r="AK35" s="1616"/>
      <c r="AL35" s="1605">
        <f t="shared" si="13"/>
        <v>3150</v>
      </c>
      <c r="AM35" s="2185"/>
      <c r="AN35" s="1622">
        <f t="shared" si="14"/>
        <v>283.5</v>
      </c>
      <c r="AO35" s="1622">
        <f t="shared" si="15"/>
        <v>315</v>
      </c>
      <c r="AP35" s="1639"/>
      <c r="AQ35" s="1622">
        <f t="shared" si="16"/>
        <v>661.5</v>
      </c>
      <c r="AR35" s="1622">
        <f t="shared" si="17"/>
        <v>661.5</v>
      </c>
      <c r="AS35" s="1622">
        <f t="shared" si="18"/>
        <v>724.5</v>
      </c>
      <c r="AT35" s="2192">
        <f t="shared" si="19"/>
        <v>504</v>
      </c>
      <c r="AU35" s="1630" t="s">
        <v>4201</v>
      </c>
      <c r="AV35" s="2193" t="s">
        <v>4202</v>
      </c>
      <c r="AW35" s="1631"/>
      <c r="AX35" s="1632"/>
      <c r="AY35" s="1633"/>
      <c r="AZ35" s="1633"/>
      <c r="BA35" s="1633"/>
      <c r="BB35" s="1633"/>
      <c r="BC35" s="1633"/>
      <c r="BD35" s="1633"/>
      <c r="BE35" s="1633"/>
      <c r="BF35" s="1633"/>
      <c r="BG35" s="1633"/>
      <c r="BH35" s="1633"/>
      <c r="BI35" s="1633"/>
      <c r="BJ35" s="1633"/>
      <c r="BK35" s="1633"/>
      <c r="BL35" s="1633"/>
      <c r="BM35" s="1633"/>
      <c r="BN35" s="1633"/>
      <c r="BO35" s="1633"/>
      <c r="BP35" s="1633"/>
      <c r="BQ35" s="1633"/>
      <c r="BR35" s="1633"/>
      <c r="BS35" s="1633"/>
      <c r="BT35" s="1633"/>
      <c r="BU35" s="1633"/>
      <c r="BV35" s="1633"/>
      <c r="BW35" s="1633"/>
      <c r="BX35" s="1633"/>
      <c r="BY35" s="1633"/>
      <c r="BZ35" s="1633"/>
      <c r="CA35" s="1633"/>
      <c r="CB35" s="1633"/>
      <c r="CC35" s="1633"/>
      <c r="CD35" s="1633"/>
      <c r="CE35" s="1633"/>
      <c r="CF35" s="1633"/>
      <c r="CG35" s="1633"/>
      <c r="CH35" s="1633"/>
      <c r="CI35" s="1633"/>
      <c r="CJ35" s="1633"/>
      <c r="CK35" s="1633"/>
      <c r="CL35" s="1633"/>
      <c r="CM35" s="1633"/>
      <c r="CN35" s="1633"/>
      <c r="CO35" s="1633"/>
      <c r="CP35" s="1633"/>
      <c r="CQ35" s="1633"/>
      <c r="CR35" s="1633"/>
      <c r="CS35" s="1633"/>
      <c r="CT35" s="1633"/>
      <c r="CU35" s="1633"/>
      <c r="CV35" s="1633"/>
      <c r="CW35" s="1633"/>
      <c r="CX35" s="1633"/>
      <c r="CY35" s="1633"/>
      <c r="CZ35" s="1633"/>
      <c r="DA35" s="1633"/>
      <c r="DB35" s="1633"/>
      <c r="DC35" s="1633"/>
      <c r="DD35" s="1633"/>
      <c r="DE35" s="1633"/>
      <c r="DF35" s="1633"/>
      <c r="DG35" s="1633"/>
      <c r="DH35" s="1633"/>
      <c r="DI35" s="1633"/>
      <c r="DJ35" s="1633"/>
      <c r="DK35" s="1633"/>
      <c r="DL35" s="1633"/>
      <c r="DM35" s="1633"/>
      <c r="DN35" s="1633"/>
      <c r="DO35" s="1633"/>
      <c r="DP35" s="1633"/>
      <c r="DQ35" s="1633"/>
      <c r="DR35" s="1633"/>
      <c r="DS35" s="1633"/>
      <c r="DT35" s="1633"/>
      <c r="DU35" s="1633"/>
      <c r="DV35" s="1633"/>
      <c r="DW35" s="1633"/>
      <c r="DX35" s="1633"/>
      <c r="DY35" s="1633"/>
      <c r="DZ35" s="1633"/>
      <c r="EA35" s="1633"/>
      <c r="EB35" s="1633"/>
      <c r="EC35" s="1633"/>
      <c r="ED35" s="1633"/>
      <c r="EE35" s="1633"/>
      <c r="EF35" s="1633"/>
      <c r="EG35" s="1633"/>
      <c r="EH35" s="1633"/>
      <c r="EI35" s="1633"/>
      <c r="EJ35" s="1633"/>
      <c r="EK35" s="1633"/>
      <c r="EL35" s="1633"/>
      <c r="EM35" s="1633"/>
      <c r="EN35" s="1633"/>
      <c r="EO35" s="1633"/>
      <c r="EP35" s="1633"/>
      <c r="EQ35" s="1633"/>
      <c r="ER35" s="1633"/>
      <c r="ES35" s="1633"/>
      <c r="ET35" s="1633"/>
      <c r="EU35" s="1633"/>
      <c r="EV35" s="1633"/>
      <c r="EW35" s="1633"/>
      <c r="EX35" s="1633"/>
      <c r="EY35" s="1633"/>
      <c r="EZ35" s="1633"/>
      <c r="FA35" s="1633"/>
      <c r="FB35" s="1633"/>
      <c r="FC35" s="1633"/>
      <c r="FD35" s="1633"/>
      <c r="FE35" s="1633"/>
      <c r="FF35" s="1633"/>
      <c r="FG35" s="1633"/>
      <c r="FH35" s="1633"/>
      <c r="FI35" s="1633"/>
      <c r="FJ35" s="1633"/>
      <c r="FK35" s="1633"/>
      <c r="FL35" s="1633"/>
      <c r="FM35" s="1633"/>
      <c r="FN35" s="1633"/>
      <c r="FO35" s="1633"/>
      <c r="FP35" s="1633"/>
      <c r="FQ35" s="1633"/>
      <c r="FR35" s="1633"/>
      <c r="FS35" s="1633"/>
      <c r="FT35" s="1633"/>
      <c r="FU35" s="1633"/>
      <c r="FV35" s="1633"/>
      <c r="FW35" s="1633"/>
      <c r="FX35" s="1633"/>
      <c r="FY35" s="1633"/>
      <c r="FZ35" s="1633"/>
      <c r="GA35" s="1633"/>
      <c r="GB35" s="1633"/>
      <c r="GC35" s="1633"/>
      <c r="GD35" s="1633"/>
      <c r="GE35" s="1633"/>
      <c r="GF35" s="1633"/>
      <c r="GG35" s="1633"/>
      <c r="GH35" s="1633"/>
      <c r="GI35" s="1633"/>
      <c r="GJ35" s="1633"/>
      <c r="GK35" s="1633"/>
      <c r="GL35" s="1633"/>
      <c r="GM35" s="1633"/>
      <c r="GN35" s="1633"/>
      <c r="GO35" s="1633"/>
      <c r="GP35" s="1633"/>
      <c r="GQ35" s="1633"/>
      <c r="GR35" s="1633"/>
      <c r="GS35" s="1633"/>
      <c r="GT35" s="1633"/>
      <c r="GU35" s="1633"/>
      <c r="GV35" s="1633"/>
      <c r="GW35" s="1633"/>
      <c r="GX35" s="1633"/>
      <c r="GY35" s="1633"/>
      <c r="GZ35" s="1633"/>
      <c r="HA35" s="1633"/>
      <c r="HB35" s="1633"/>
      <c r="HC35" s="1633"/>
      <c r="HD35" s="1633"/>
      <c r="HE35" s="1633"/>
      <c r="HF35" s="1633"/>
      <c r="HG35" s="1633"/>
      <c r="HH35" s="1633"/>
      <c r="HI35" s="1633"/>
      <c r="HJ35" s="1633"/>
      <c r="HK35" s="1633"/>
      <c r="HL35" s="1633"/>
      <c r="HM35" s="1633"/>
      <c r="HN35" s="1633"/>
      <c r="HO35" s="1633"/>
      <c r="HP35" s="1633"/>
      <c r="HQ35" s="1633"/>
      <c r="HR35" s="1633"/>
      <c r="HS35" s="1633"/>
      <c r="HT35" s="1633"/>
      <c r="HU35" s="1633"/>
      <c r="HV35" s="1633"/>
      <c r="HW35" s="1633"/>
      <c r="HX35" s="1633"/>
      <c r="HY35" s="1633"/>
      <c r="HZ35" s="1633"/>
      <c r="IA35" s="1633"/>
      <c r="IB35" s="1633"/>
      <c r="IC35" s="1633"/>
      <c r="ID35" s="1633"/>
      <c r="IE35" s="1633"/>
      <c r="IF35" s="1633"/>
      <c r="IG35" s="1633"/>
      <c r="IH35" s="1633"/>
      <c r="II35" s="1633"/>
      <c r="IJ35" s="1633"/>
      <c r="IK35" s="1633"/>
      <c r="IL35" s="1633"/>
      <c r="IM35" s="1633"/>
      <c r="IN35" s="1633"/>
      <c r="IO35" s="1633"/>
      <c r="IP35" s="1633"/>
      <c r="IQ35" s="1633"/>
      <c r="IR35" s="1633"/>
      <c r="IS35" s="1633"/>
      <c r="IT35" s="1633"/>
      <c r="IU35" s="1633"/>
      <c r="IV35" s="1633"/>
      <c r="IW35" s="1633"/>
      <c r="IX35" s="1633"/>
      <c r="IY35" s="1633"/>
      <c r="IZ35" s="1633"/>
      <c r="JA35" s="1633"/>
      <c r="JB35" s="1633"/>
      <c r="JC35" s="1633"/>
      <c r="JD35" s="1633"/>
      <c r="JE35" s="1633"/>
      <c r="JF35" s="1633"/>
      <c r="JG35" s="1633"/>
      <c r="JH35" s="1633"/>
      <c r="JI35" s="1633"/>
      <c r="JJ35" s="1633"/>
      <c r="JK35" s="1633"/>
      <c r="JL35" s="1633"/>
      <c r="JM35" s="1633"/>
      <c r="JN35" s="1633"/>
      <c r="JO35" s="1633"/>
      <c r="JP35" s="1633"/>
      <c r="JQ35" s="1633"/>
      <c r="JR35" s="1633"/>
      <c r="JS35" s="1633"/>
      <c r="JT35" s="1633"/>
      <c r="JU35" s="1633"/>
      <c r="JV35" s="1633"/>
      <c r="JW35" s="1633"/>
      <c r="JX35" s="1633"/>
      <c r="JY35" s="1633"/>
      <c r="JZ35" s="1633"/>
      <c r="KA35" s="1633"/>
      <c r="KB35" s="1633"/>
      <c r="KC35" s="1633"/>
      <c r="KD35" s="1633"/>
      <c r="KE35" s="1633"/>
      <c r="KF35" s="1633"/>
      <c r="KG35" s="1633"/>
      <c r="KH35" s="1633"/>
      <c r="KI35" s="1633"/>
      <c r="KJ35" s="1633"/>
      <c r="KK35" s="1633"/>
      <c r="KL35" s="1633"/>
      <c r="KM35" s="1633"/>
      <c r="KN35" s="1633"/>
      <c r="KO35" s="1633"/>
      <c r="KP35" s="1633"/>
      <c r="KQ35" s="1633"/>
      <c r="KR35" s="1633"/>
      <c r="KS35" s="1633"/>
      <c r="KT35" s="1633"/>
      <c r="KU35" s="1633"/>
      <c r="KV35" s="1633"/>
      <c r="KW35" s="1633"/>
      <c r="KX35" s="1633"/>
      <c r="KY35" s="1633"/>
      <c r="KZ35" s="1633"/>
      <c r="LA35" s="1633"/>
      <c r="LB35" s="1633"/>
      <c r="LC35" s="1633"/>
      <c r="LD35" s="1633"/>
      <c r="LE35" s="1642"/>
      <c r="LF35" s="1642"/>
      <c r="LG35" s="1642"/>
      <c r="LH35" s="1642"/>
      <c r="LI35" s="1642"/>
      <c r="LJ35" s="1642"/>
      <c r="LK35" s="1642"/>
      <c r="LL35" s="1643"/>
    </row>
    <row r="36" s="2140" customFormat="1" ht="47" customHeight="1" spans="1:324">
      <c r="A36" s="2147">
        <v>45853</v>
      </c>
      <c r="B36" s="2148" t="s">
        <v>3593</v>
      </c>
      <c r="C36" s="2149" t="s">
        <v>98</v>
      </c>
      <c r="D36" s="2150">
        <v>4500173913</v>
      </c>
      <c r="E36" s="2151" t="s">
        <v>4305</v>
      </c>
      <c r="F36" s="2150" t="s">
        <v>4306</v>
      </c>
      <c r="G36" s="2152" t="s">
        <v>4225</v>
      </c>
      <c r="H36" s="2152" t="s">
        <v>4196</v>
      </c>
      <c r="I36" s="2162" t="s">
        <v>4226</v>
      </c>
      <c r="J36" s="1522">
        <v>3150</v>
      </c>
      <c r="K36" s="1534">
        <v>0</v>
      </c>
      <c r="L36" s="1534">
        <v>75</v>
      </c>
      <c r="M36" s="1534">
        <v>42</v>
      </c>
      <c r="N36" s="2163">
        <v>45947</v>
      </c>
      <c r="O36" s="2163">
        <f>N36-2</f>
        <v>45945</v>
      </c>
      <c r="P36" s="1526"/>
      <c r="Q36" s="2169" t="s">
        <v>78</v>
      </c>
      <c r="R36" s="2167" t="s">
        <v>4303</v>
      </c>
      <c r="S36" s="2167" t="s">
        <v>111</v>
      </c>
      <c r="T36" s="1557">
        <v>45853</v>
      </c>
      <c r="U36" s="1578" t="s">
        <v>88</v>
      </c>
      <c r="V36" s="1578" t="s">
        <v>88</v>
      </c>
      <c r="W36" s="1579" t="s">
        <v>4227</v>
      </c>
      <c r="X36" s="1578"/>
      <c r="Y36" s="2176" t="s">
        <v>4228</v>
      </c>
      <c r="Z36" s="2173" t="s">
        <v>3599</v>
      </c>
      <c r="AA36" s="2174">
        <v>164.1419</v>
      </c>
      <c r="AB36" s="2175">
        <f t="shared" si="1"/>
        <v>6893.9598</v>
      </c>
      <c r="AC36" s="1602" t="s">
        <v>4307</v>
      </c>
      <c r="AD36" s="1603" t="s">
        <v>81</v>
      </c>
      <c r="AE36" s="1603">
        <v>6</v>
      </c>
      <c r="AF36" s="1603"/>
      <c r="AG36" s="1604">
        <f t="shared" si="12"/>
        <v>3150</v>
      </c>
      <c r="AH36" s="1605"/>
      <c r="AI36" s="1605">
        <f t="shared" si="11"/>
        <v>42</v>
      </c>
      <c r="AJ36" s="1605" t="s">
        <v>64</v>
      </c>
      <c r="AK36" s="1616"/>
      <c r="AL36" s="1605">
        <f t="shared" si="13"/>
        <v>3150</v>
      </c>
      <c r="AM36" s="2185"/>
      <c r="AN36" s="1622">
        <f t="shared" si="14"/>
        <v>283.5</v>
      </c>
      <c r="AO36" s="1622">
        <f t="shared" si="15"/>
        <v>315</v>
      </c>
      <c r="AP36" s="1639"/>
      <c r="AQ36" s="1622">
        <f t="shared" si="16"/>
        <v>661.5</v>
      </c>
      <c r="AR36" s="1622">
        <f t="shared" si="17"/>
        <v>661.5</v>
      </c>
      <c r="AS36" s="1622">
        <f t="shared" si="18"/>
        <v>724.5</v>
      </c>
      <c r="AT36" s="2192">
        <f t="shared" si="19"/>
        <v>504</v>
      </c>
      <c r="AU36" s="1630" t="s">
        <v>4201</v>
      </c>
      <c r="AV36" s="2193" t="s">
        <v>4202</v>
      </c>
      <c r="AW36" s="1631"/>
      <c r="AX36" s="1632"/>
      <c r="AY36" s="1633"/>
      <c r="AZ36" s="1633"/>
      <c r="BA36" s="1633"/>
      <c r="BB36" s="1633"/>
      <c r="BC36" s="1633"/>
      <c r="BD36" s="1633"/>
      <c r="BE36" s="1633"/>
      <c r="BF36" s="1633"/>
      <c r="BG36" s="1633"/>
      <c r="BH36" s="1633"/>
      <c r="BI36" s="1633"/>
      <c r="BJ36" s="1633"/>
      <c r="BK36" s="1633"/>
      <c r="BL36" s="1633"/>
      <c r="BM36" s="1633"/>
      <c r="BN36" s="1633"/>
      <c r="BO36" s="1633"/>
      <c r="BP36" s="1633"/>
      <c r="BQ36" s="1633"/>
      <c r="BR36" s="1633"/>
      <c r="BS36" s="1633"/>
      <c r="BT36" s="1633"/>
      <c r="BU36" s="1633"/>
      <c r="BV36" s="1633"/>
      <c r="BW36" s="1633"/>
      <c r="BX36" s="1633"/>
      <c r="BY36" s="1633"/>
      <c r="BZ36" s="1633"/>
      <c r="CA36" s="1633"/>
      <c r="CB36" s="1633"/>
      <c r="CC36" s="1633"/>
      <c r="CD36" s="1633"/>
      <c r="CE36" s="1633"/>
      <c r="CF36" s="1633"/>
      <c r="CG36" s="1633"/>
      <c r="CH36" s="1633"/>
      <c r="CI36" s="1633"/>
      <c r="CJ36" s="1633"/>
      <c r="CK36" s="1633"/>
      <c r="CL36" s="1633"/>
      <c r="CM36" s="1633"/>
      <c r="CN36" s="1633"/>
      <c r="CO36" s="1633"/>
      <c r="CP36" s="1633"/>
      <c r="CQ36" s="1633"/>
      <c r="CR36" s="1633"/>
      <c r="CS36" s="1633"/>
      <c r="CT36" s="1633"/>
      <c r="CU36" s="1633"/>
      <c r="CV36" s="1633"/>
      <c r="CW36" s="1633"/>
      <c r="CX36" s="1633"/>
      <c r="CY36" s="1633"/>
      <c r="CZ36" s="1633"/>
      <c r="DA36" s="1633"/>
      <c r="DB36" s="1633"/>
      <c r="DC36" s="1633"/>
      <c r="DD36" s="1633"/>
      <c r="DE36" s="1633"/>
      <c r="DF36" s="1633"/>
      <c r="DG36" s="1633"/>
      <c r="DH36" s="1633"/>
      <c r="DI36" s="1633"/>
      <c r="DJ36" s="1633"/>
      <c r="DK36" s="1633"/>
      <c r="DL36" s="1633"/>
      <c r="DM36" s="1633"/>
      <c r="DN36" s="1633"/>
      <c r="DO36" s="1633"/>
      <c r="DP36" s="1633"/>
      <c r="DQ36" s="1633"/>
      <c r="DR36" s="1633"/>
      <c r="DS36" s="1633"/>
      <c r="DT36" s="1633"/>
      <c r="DU36" s="1633"/>
      <c r="DV36" s="1633"/>
      <c r="DW36" s="1633"/>
      <c r="DX36" s="1633"/>
      <c r="DY36" s="1633"/>
      <c r="DZ36" s="1633"/>
      <c r="EA36" s="1633"/>
      <c r="EB36" s="1633"/>
      <c r="EC36" s="1633"/>
      <c r="ED36" s="1633"/>
      <c r="EE36" s="1633"/>
      <c r="EF36" s="1633"/>
      <c r="EG36" s="1633"/>
      <c r="EH36" s="1633"/>
      <c r="EI36" s="1633"/>
      <c r="EJ36" s="1633"/>
      <c r="EK36" s="1633"/>
      <c r="EL36" s="1633"/>
      <c r="EM36" s="1633"/>
      <c r="EN36" s="1633"/>
      <c r="EO36" s="1633"/>
      <c r="EP36" s="1633"/>
      <c r="EQ36" s="1633"/>
      <c r="ER36" s="1633"/>
      <c r="ES36" s="1633"/>
      <c r="ET36" s="1633"/>
      <c r="EU36" s="1633"/>
      <c r="EV36" s="1633"/>
      <c r="EW36" s="1633"/>
      <c r="EX36" s="1633"/>
      <c r="EY36" s="1633"/>
      <c r="EZ36" s="1633"/>
      <c r="FA36" s="1633"/>
      <c r="FB36" s="1633"/>
      <c r="FC36" s="1633"/>
      <c r="FD36" s="1633"/>
      <c r="FE36" s="1633"/>
      <c r="FF36" s="1633"/>
      <c r="FG36" s="1633"/>
      <c r="FH36" s="1633"/>
      <c r="FI36" s="1633"/>
      <c r="FJ36" s="1633"/>
      <c r="FK36" s="1633"/>
      <c r="FL36" s="1633"/>
      <c r="FM36" s="1633"/>
      <c r="FN36" s="1633"/>
      <c r="FO36" s="1633"/>
      <c r="FP36" s="1633"/>
      <c r="FQ36" s="1633"/>
      <c r="FR36" s="1633"/>
      <c r="FS36" s="1633"/>
      <c r="FT36" s="1633"/>
      <c r="FU36" s="1633"/>
      <c r="FV36" s="1633"/>
      <c r="FW36" s="1633"/>
      <c r="FX36" s="1633"/>
      <c r="FY36" s="1633"/>
      <c r="FZ36" s="1633"/>
      <c r="GA36" s="1633"/>
      <c r="GB36" s="1633"/>
      <c r="GC36" s="1633"/>
      <c r="GD36" s="1633"/>
      <c r="GE36" s="1633"/>
      <c r="GF36" s="1633"/>
      <c r="GG36" s="1633"/>
      <c r="GH36" s="1633"/>
      <c r="GI36" s="1633"/>
      <c r="GJ36" s="1633"/>
      <c r="GK36" s="1633"/>
      <c r="GL36" s="1633"/>
      <c r="GM36" s="1633"/>
      <c r="GN36" s="1633"/>
      <c r="GO36" s="1633"/>
      <c r="GP36" s="1633"/>
      <c r="GQ36" s="1633"/>
      <c r="GR36" s="1633"/>
      <c r="GS36" s="1633"/>
      <c r="GT36" s="1633"/>
      <c r="GU36" s="1633"/>
      <c r="GV36" s="1633"/>
      <c r="GW36" s="1633"/>
      <c r="GX36" s="1633"/>
      <c r="GY36" s="1633"/>
      <c r="GZ36" s="1633"/>
      <c r="HA36" s="1633"/>
      <c r="HB36" s="1633"/>
      <c r="HC36" s="1633"/>
      <c r="HD36" s="1633"/>
      <c r="HE36" s="1633"/>
      <c r="HF36" s="1633"/>
      <c r="HG36" s="1633"/>
      <c r="HH36" s="1633"/>
      <c r="HI36" s="1633"/>
      <c r="HJ36" s="1633"/>
      <c r="HK36" s="1633"/>
      <c r="HL36" s="1633"/>
      <c r="HM36" s="1633"/>
      <c r="HN36" s="1633"/>
      <c r="HO36" s="1633"/>
      <c r="HP36" s="1633"/>
      <c r="HQ36" s="1633"/>
      <c r="HR36" s="1633"/>
      <c r="HS36" s="1633"/>
      <c r="HT36" s="1633"/>
      <c r="HU36" s="1633"/>
      <c r="HV36" s="1633"/>
      <c r="HW36" s="1633"/>
      <c r="HX36" s="1633"/>
      <c r="HY36" s="1633"/>
      <c r="HZ36" s="1633"/>
      <c r="IA36" s="1633"/>
      <c r="IB36" s="1633"/>
      <c r="IC36" s="1633"/>
      <c r="ID36" s="1633"/>
      <c r="IE36" s="1633"/>
      <c r="IF36" s="1633"/>
      <c r="IG36" s="1633"/>
      <c r="IH36" s="1633"/>
      <c r="II36" s="1633"/>
      <c r="IJ36" s="1633"/>
      <c r="IK36" s="1633"/>
      <c r="IL36" s="1633"/>
      <c r="IM36" s="1633"/>
      <c r="IN36" s="1633"/>
      <c r="IO36" s="1633"/>
      <c r="IP36" s="1633"/>
      <c r="IQ36" s="1633"/>
      <c r="IR36" s="1633"/>
      <c r="IS36" s="1633"/>
      <c r="IT36" s="1633"/>
      <c r="IU36" s="1633"/>
      <c r="IV36" s="1633"/>
      <c r="IW36" s="1633"/>
      <c r="IX36" s="1633"/>
      <c r="IY36" s="1633"/>
      <c r="IZ36" s="1633"/>
      <c r="JA36" s="1633"/>
      <c r="JB36" s="1633"/>
      <c r="JC36" s="1633"/>
      <c r="JD36" s="1633"/>
      <c r="JE36" s="1633"/>
      <c r="JF36" s="1633"/>
      <c r="JG36" s="1633"/>
      <c r="JH36" s="1633"/>
      <c r="JI36" s="1633"/>
      <c r="JJ36" s="1633"/>
      <c r="JK36" s="1633"/>
      <c r="JL36" s="1633"/>
      <c r="JM36" s="1633"/>
      <c r="JN36" s="1633"/>
      <c r="JO36" s="1633"/>
      <c r="JP36" s="1633"/>
      <c r="JQ36" s="1633"/>
      <c r="JR36" s="1633"/>
      <c r="JS36" s="1633"/>
      <c r="JT36" s="1633"/>
      <c r="JU36" s="1633"/>
      <c r="JV36" s="1633"/>
      <c r="JW36" s="1633"/>
      <c r="JX36" s="1633"/>
      <c r="JY36" s="1633"/>
      <c r="JZ36" s="1633"/>
      <c r="KA36" s="1633"/>
      <c r="KB36" s="1633"/>
      <c r="KC36" s="1633"/>
      <c r="KD36" s="1633"/>
      <c r="KE36" s="1633"/>
      <c r="KF36" s="1633"/>
      <c r="KG36" s="1633"/>
      <c r="KH36" s="1633"/>
      <c r="KI36" s="1633"/>
      <c r="KJ36" s="1633"/>
      <c r="KK36" s="1633"/>
      <c r="KL36" s="1633"/>
      <c r="KM36" s="1633"/>
      <c r="KN36" s="1633"/>
      <c r="KO36" s="1633"/>
      <c r="KP36" s="1633"/>
      <c r="KQ36" s="1633"/>
      <c r="KR36" s="1633"/>
      <c r="KS36" s="1633"/>
      <c r="KT36" s="1633"/>
      <c r="KU36" s="1633"/>
      <c r="KV36" s="1633"/>
      <c r="KW36" s="1633"/>
      <c r="KX36" s="1633"/>
      <c r="KY36" s="1633"/>
      <c r="KZ36" s="1633"/>
      <c r="LA36" s="1633"/>
      <c r="LB36" s="1633"/>
      <c r="LC36" s="1633"/>
      <c r="LD36" s="1633"/>
      <c r="LE36" s="1642"/>
      <c r="LF36" s="1642"/>
      <c r="LG36" s="1642"/>
      <c r="LH36" s="1642"/>
      <c r="LI36" s="1642"/>
      <c r="LJ36" s="1642"/>
      <c r="LK36" s="1642"/>
      <c r="LL36" s="1643"/>
    </row>
    <row r="37" s="2140" customFormat="1" ht="47" customHeight="1" spans="1:324">
      <c r="A37" s="2147">
        <v>45853</v>
      </c>
      <c r="B37" s="2148" t="s">
        <v>3593</v>
      </c>
      <c r="C37" s="2149" t="s">
        <v>98</v>
      </c>
      <c r="D37" s="2150">
        <v>4500173914</v>
      </c>
      <c r="E37" s="2151" t="s">
        <v>4308</v>
      </c>
      <c r="F37" s="2150" t="s">
        <v>4309</v>
      </c>
      <c r="G37" s="2152" t="s">
        <v>4225</v>
      </c>
      <c r="H37" s="2152" t="s">
        <v>4196</v>
      </c>
      <c r="I37" s="2162" t="s">
        <v>4226</v>
      </c>
      <c r="J37" s="1522">
        <v>3150</v>
      </c>
      <c r="K37" s="1534">
        <v>0</v>
      </c>
      <c r="L37" s="1534">
        <v>75</v>
      </c>
      <c r="M37" s="1534">
        <v>42</v>
      </c>
      <c r="N37" s="2163">
        <v>45948</v>
      </c>
      <c r="O37" s="2163">
        <f>N37-2</f>
        <v>45946</v>
      </c>
      <c r="P37" s="1526"/>
      <c r="Q37" s="2169" t="s">
        <v>4310</v>
      </c>
      <c r="R37" s="2171" t="s">
        <v>4311</v>
      </c>
      <c r="S37" s="1554" t="s">
        <v>111</v>
      </c>
      <c r="T37" s="1557">
        <v>45853</v>
      </c>
      <c r="U37" s="1578" t="s">
        <v>88</v>
      </c>
      <c r="V37" s="1578" t="s">
        <v>88</v>
      </c>
      <c r="W37" s="1579" t="s">
        <v>4227</v>
      </c>
      <c r="X37" s="1578"/>
      <c r="Y37" s="2176" t="s">
        <v>4228</v>
      </c>
      <c r="Z37" s="2173" t="s">
        <v>3599</v>
      </c>
      <c r="AA37" s="2174">
        <v>164.1419</v>
      </c>
      <c r="AB37" s="2175">
        <f t="shared" si="1"/>
        <v>6893.9598</v>
      </c>
      <c r="AC37" s="1602" t="s">
        <v>4312</v>
      </c>
      <c r="AD37" s="1603" t="s">
        <v>81</v>
      </c>
      <c r="AE37" s="1603">
        <v>6</v>
      </c>
      <c r="AF37" s="1603"/>
      <c r="AG37" s="1604">
        <f t="shared" si="12"/>
        <v>3150</v>
      </c>
      <c r="AH37" s="1605"/>
      <c r="AI37" s="1605">
        <f t="shared" si="11"/>
        <v>42</v>
      </c>
      <c r="AJ37" s="1605" t="s">
        <v>64</v>
      </c>
      <c r="AK37" s="1616"/>
      <c r="AL37" s="1605">
        <f t="shared" si="13"/>
        <v>3150</v>
      </c>
      <c r="AM37" s="2185"/>
      <c r="AN37" s="1622">
        <f t="shared" si="14"/>
        <v>283.5</v>
      </c>
      <c r="AO37" s="1622">
        <f t="shared" si="15"/>
        <v>315</v>
      </c>
      <c r="AP37" s="1639"/>
      <c r="AQ37" s="1622">
        <f t="shared" si="16"/>
        <v>661.5</v>
      </c>
      <c r="AR37" s="1622">
        <f t="shared" si="17"/>
        <v>661.5</v>
      </c>
      <c r="AS37" s="1622">
        <f t="shared" si="18"/>
        <v>724.5</v>
      </c>
      <c r="AT37" s="2192">
        <f t="shared" si="19"/>
        <v>504</v>
      </c>
      <c r="AU37" s="1630" t="s">
        <v>4201</v>
      </c>
      <c r="AV37" s="2193" t="s">
        <v>4202</v>
      </c>
      <c r="AW37" s="1631"/>
      <c r="AX37" s="1632"/>
      <c r="AY37" s="1633"/>
      <c r="AZ37" s="1633"/>
      <c r="BA37" s="1633"/>
      <c r="BB37" s="1633"/>
      <c r="BC37" s="1633"/>
      <c r="BD37" s="1633"/>
      <c r="BE37" s="1633"/>
      <c r="BF37" s="1633"/>
      <c r="BG37" s="1633"/>
      <c r="BH37" s="1633"/>
      <c r="BI37" s="1633"/>
      <c r="BJ37" s="1633"/>
      <c r="BK37" s="1633"/>
      <c r="BL37" s="1633"/>
      <c r="BM37" s="1633"/>
      <c r="BN37" s="1633"/>
      <c r="BO37" s="1633"/>
      <c r="BP37" s="1633"/>
      <c r="BQ37" s="1633"/>
      <c r="BR37" s="1633"/>
      <c r="BS37" s="1633"/>
      <c r="BT37" s="1633"/>
      <c r="BU37" s="1633"/>
      <c r="BV37" s="1633"/>
      <c r="BW37" s="1633"/>
      <c r="BX37" s="1633"/>
      <c r="BY37" s="1633"/>
      <c r="BZ37" s="1633"/>
      <c r="CA37" s="1633"/>
      <c r="CB37" s="1633"/>
      <c r="CC37" s="1633"/>
      <c r="CD37" s="1633"/>
      <c r="CE37" s="1633"/>
      <c r="CF37" s="1633"/>
      <c r="CG37" s="1633"/>
      <c r="CH37" s="1633"/>
      <c r="CI37" s="1633"/>
      <c r="CJ37" s="1633"/>
      <c r="CK37" s="1633"/>
      <c r="CL37" s="1633"/>
      <c r="CM37" s="1633"/>
      <c r="CN37" s="1633"/>
      <c r="CO37" s="1633"/>
      <c r="CP37" s="1633"/>
      <c r="CQ37" s="1633"/>
      <c r="CR37" s="1633"/>
      <c r="CS37" s="1633"/>
      <c r="CT37" s="1633"/>
      <c r="CU37" s="1633"/>
      <c r="CV37" s="1633"/>
      <c r="CW37" s="1633"/>
      <c r="CX37" s="1633"/>
      <c r="CY37" s="1633"/>
      <c r="CZ37" s="1633"/>
      <c r="DA37" s="1633"/>
      <c r="DB37" s="1633"/>
      <c r="DC37" s="1633"/>
      <c r="DD37" s="1633"/>
      <c r="DE37" s="1633"/>
      <c r="DF37" s="1633"/>
      <c r="DG37" s="1633"/>
      <c r="DH37" s="1633"/>
      <c r="DI37" s="1633"/>
      <c r="DJ37" s="1633"/>
      <c r="DK37" s="1633"/>
      <c r="DL37" s="1633"/>
      <c r="DM37" s="1633"/>
      <c r="DN37" s="1633"/>
      <c r="DO37" s="1633"/>
      <c r="DP37" s="1633"/>
      <c r="DQ37" s="1633"/>
      <c r="DR37" s="1633"/>
      <c r="DS37" s="1633"/>
      <c r="DT37" s="1633"/>
      <c r="DU37" s="1633"/>
      <c r="DV37" s="1633"/>
      <c r="DW37" s="1633"/>
      <c r="DX37" s="1633"/>
      <c r="DY37" s="1633"/>
      <c r="DZ37" s="1633"/>
      <c r="EA37" s="1633"/>
      <c r="EB37" s="1633"/>
      <c r="EC37" s="1633"/>
      <c r="ED37" s="1633"/>
      <c r="EE37" s="1633"/>
      <c r="EF37" s="1633"/>
      <c r="EG37" s="1633"/>
      <c r="EH37" s="1633"/>
      <c r="EI37" s="1633"/>
      <c r="EJ37" s="1633"/>
      <c r="EK37" s="1633"/>
      <c r="EL37" s="1633"/>
      <c r="EM37" s="1633"/>
      <c r="EN37" s="1633"/>
      <c r="EO37" s="1633"/>
      <c r="EP37" s="1633"/>
      <c r="EQ37" s="1633"/>
      <c r="ER37" s="1633"/>
      <c r="ES37" s="1633"/>
      <c r="ET37" s="1633"/>
      <c r="EU37" s="1633"/>
      <c r="EV37" s="1633"/>
      <c r="EW37" s="1633"/>
      <c r="EX37" s="1633"/>
      <c r="EY37" s="1633"/>
      <c r="EZ37" s="1633"/>
      <c r="FA37" s="1633"/>
      <c r="FB37" s="1633"/>
      <c r="FC37" s="1633"/>
      <c r="FD37" s="1633"/>
      <c r="FE37" s="1633"/>
      <c r="FF37" s="1633"/>
      <c r="FG37" s="1633"/>
      <c r="FH37" s="1633"/>
      <c r="FI37" s="1633"/>
      <c r="FJ37" s="1633"/>
      <c r="FK37" s="1633"/>
      <c r="FL37" s="1633"/>
      <c r="FM37" s="1633"/>
      <c r="FN37" s="1633"/>
      <c r="FO37" s="1633"/>
      <c r="FP37" s="1633"/>
      <c r="FQ37" s="1633"/>
      <c r="FR37" s="1633"/>
      <c r="FS37" s="1633"/>
      <c r="FT37" s="1633"/>
      <c r="FU37" s="1633"/>
      <c r="FV37" s="1633"/>
      <c r="FW37" s="1633"/>
      <c r="FX37" s="1633"/>
      <c r="FY37" s="1633"/>
      <c r="FZ37" s="1633"/>
      <c r="GA37" s="1633"/>
      <c r="GB37" s="1633"/>
      <c r="GC37" s="1633"/>
      <c r="GD37" s="1633"/>
      <c r="GE37" s="1633"/>
      <c r="GF37" s="1633"/>
      <c r="GG37" s="1633"/>
      <c r="GH37" s="1633"/>
      <c r="GI37" s="1633"/>
      <c r="GJ37" s="1633"/>
      <c r="GK37" s="1633"/>
      <c r="GL37" s="1633"/>
      <c r="GM37" s="1633"/>
      <c r="GN37" s="1633"/>
      <c r="GO37" s="1633"/>
      <c r="GP37" s="1633"/>
      <c r="GQ37" s="1633"/>
      <c r="GR37" s="1633"/>
      <c r="GS37" s="1633"/>
      <c r="GT37" s="1633"/>
      <c r="GU37" s="1633"/>
      <c r="GV37" s="1633"/>
      <c r="GW37" s="1633"/>
      <c r="GX37" s="1633"/>
      <c r="GY37" s="1633"/>
      <c r="GZ37" s="1633"/>
      <c r="HA37" s="1633"/>
      <c r="HB37" s="1633"/>
      <c r="HC37" s="1633"/>
      <c r="HD37" s="1633"/>
      <c r="HE37" s="1633"/>
      <c r="HF37" s="1633"/>
      <c r="HG37" s="1633"/>
      <c r="HH37" s="1633"/>
      <c r="HI37" s="1633"/>
      <c r="HJ37" s="1633"/>
      <c r="HK37" s="1633"/>
      <c r="HL37" s="1633"/>
      <c r="HM37" s="1633"/>
      <c r="HN37" s="1633"/>
      <c r="HO37" s="1633"/>
      <c r="HP37" s="1633"/>
      <c r="HQ37" s="1633"/>
      <c r="HR37" s="1633"/>
      <c r="HS37" s="1633"/>
      <c r="HT37" s="1633"/>
      <c r="HU37" s="1633"/>
      <c r="HV37" s="1633"/>
      <c r="HW37" s="1633"/>
      <c r="HX37" s="1633"/>
      <c r="HY37" s="1633"/>
      <c r="HZ37" s="1633"/>
      <c r="IA37" s="1633"/>
      <c r="IB37" s="1633"/>
      <c r="IC37" s="1633"/>
      <c r="ID37" s="1633"/>
      <c r="IE37" s="1633"/>
      <c r="IF37" s="1633"/>
      <c r="IG37" s="1633"/>
      <c r="IH37" s="1633"/>
      <c r="II37" s="1633"/>
      <c r="IJ37" s="1633"/>
      <c r="IK37" s="1633"/>
      <c r="IL37" s="1633"/>
      <c r="IM37" s="1633"/>
      <c r="IN37" s="1633"/>
      <c r="IO37" s="1633"/>
      <c r="IP37" s="1633"/>
      <c r="IQ37" s="1633"/>
      <c r="IR37" s="1633"/>
      <c r="IS37" s="1633"/>
      <c r="IT37" s="1633"/>
      <c r="IU37" s="1633"/>
      <c r="IV37" s="1633"/>
      <c r="IW37" s="1633"/>
      <c r="IX37" s="1633"/>
      <c r="IY37" s="1633"/>
      <c r="IZ37" s="1633"/>
      <c r="JA37" s="1633"/>
      <c r="JB37" s="1633"/>
      <c r="JC37" s="1633"/>
      <c r="JD37" s="1633"/>
      <c r="JE37" s="1633"/>
      <c r="JF37" s="1633"/>
      <c r="JG37" s="1633"/>
      <c r="JH37" s="1633"/>
      <c r="JI37" s="1633"/>
      <c r="JJ37" s="1633"/>
      <c r="JK37" s="1633"/>
      <c r="JL37" s="1633"/>
      <c r="JM37" s="1633"/>
      <c r="JN37" s="1633"/>
      <c r="JO37" s="1633"/>
      <c r="JP37" s="1633"/>
      <c r="JQ37" s="1633"/>
      <c r="JR37" s="1633"/>
      <c r="JS37" s="1633"/>
      <c r="JT37" s="1633"/>
      <c r="JU37" s="1633"/>
      <c r="JV37" s="1633"/>
      <c r="JW37" s="1633"/>
      <c r="JX37" s="1633"/>
      <c r="JY37" s="1633"/>
      <c r="JZ37" s="1633"/>
      <c r="KA37" s="1633"/>
      <c r="KB37" s="1633"/>
      <c r="KC37" s="1633"/>
      <c r="KD37" s="1633"/>
      <c r="KE37" s="1633"/>
      <c r="KF37" s="1633"/>
      <c r="KG37" s="1633"/>
      <c r="KH37" s="1633"/>
      <c r="KI37" s="1633"/>
      <c r="KJ37" s="1633"/>
      <c r="KK37" s="1633"/>
      <c r="KL37" s="1633"/>
      <c r="KM37" s="1633"/>
      <c r="KN37" s="1633"/>
      <c r="KO37" s="1633"/>
      <c r="KP37" s="1633"/>
      <c r="KQ37" s="1633"/>
      <c r="KR37" s="1633"/>
      <c r="KS37" s="1633"/>
      <c r="KT37" s="1633"/>
      <c r="KU37" s="1633"/>
      <c r="KV37" s="1633"/>
      <c r="KW37" s="1633"/>
      <c r="KX37" s="1633"/>
      <c r="KY37" s="1633"/>
      <c r="KZ37" s="1633"/>
      <c r="LA37" s="1633"/>
      <c r="LB37" s="1633"/>
      <c r="LC37" s="1633"/>
      <c r="LD37" s="1633"/>
      <c r="LE37" s="1642"/>
      <c r="LF37" s="1642"/>
      <c r="LG37" s="1642"/>
      <c r="LH37" s="1642"/>
      <c r="LI37" s="1642"/>
      <c r="LJ37" s="1642"/>
      <c r="LK37" s="1642"/>
      <c r="LL37" s="1643"/>
    </row>
    <row r="38" s="2140" customFormat="1" ht="47" customHeight="1" spans="1:324">
      <c r="A38" s="2147">
        <v>45853</v>
      </c>
      <c r="B38" s="2148" t="s">
        <v>3593</v>
      </c>
      <c r="C38" s="2149" t="s">
        <v>98</v>
      </c>
      <c r="D38" s="2150">
        <v>4500173901</v>
      </c>
      <c r="E38" s="2151" t="s">
        <v>4313</v>
      </c>
      <c r="F38" s="2150" t="s">
        <v>4298</v>
      </c>
      <c r="G38" s="2152" t="s">
        <v>4225</v>
      </c>
      <c r="H38" s="2152" t="s">
        <v>4196</v>
      </c>
      <c r="I38" s="2162" t="s">
        <v>4226</v>
      </c>
      <c r="J38" s="1522">
        <v>3150</v>
      </c>
      <c r="K38" s="1534">
        <v>0</v>
      </c>
      <c r="L38" s="1534">
        <v>75</v>
      </c>
      <c r="M38" s="1534">
        <f>J38/L38</f>
        <v>42</v>
      </c>
      <c r="N38" s="2163">
        <v>45944</v>
      </c>
      <c r="O38" s="2163">
        <f>N38-1</f>
        <v>45943</v>
      </c>
      <c r="P38" s="1526"/>
      <c r="Q38" s="2169" t="s">
        <v>78</v>
      </c>
      <c r="R38" s="1556" t="s">
        <v>4314</v>
      </c>
      <c r="S38" s="2167" t="s">
        <v>111</v>
      </c>
      <c r="T38" s="1557">
        <v>45853</v>
      </c>
      <c r="U38" s="1578" t="s">
        <v>88</v>
      </c>
      <c r="V38" s="1578" t="s">
        <v>88</v>
      </c>
      <c r="W38" s="1579" t="s">
        <v>4227</v>
      </c>
      <c r="X38" s="1578"/>
      <c r="Y38" s="2176" t="s">
        <v>4228</v>
      </c>
      <c r="Z38" s="2173" t="s">
        <v>3599</v>
      </c>
      <c r="AA38" s="2174">
        <v>164.1419</v>
      </c>
      <c r="AB38" s="2175">
        <f t="shared" si="1"/>
        <v>6893.9598</v>
      </c>
      <c r="AC38" s="1602" t="s">
        <v>4315</v>
      </c>
      <c r="AD38" s="1603" t="s">
        <v>81</v>
      </c>
      <c r="AE38" s="1603">
        <v>6</v>
      </c>
      <c r="AF38" s="1603"/>
      <c r="AG38" s="1604">
        <f t="shared" si="12"/>
        <v>3150</v>
      </c>
      <c r="AH38" s="1605"/>
      <c r="AI38" s="1605">
        <f t="shared" si="11"/>
        <v>42</v>
      </c>
      <c r="AJ38" s="1605" t="s">
        <v>64</v>
      </c>
      <c r="AK38" s="1616"/>
      <c r="AL38" s="1605">
        <f t="shared" si="13"/>
        <v>3150</v>
      </c>
      <c r="AM38" s="2185"/>
      <c r="AN38" s="1622">
        <f t="shared" si="14"/>
        <v>283.5</v>
      </c>
      <c r="AO38" s="1622">
        <f t="shared" si="15"/>
        <v>315</v>
      </c>
      <c r="AP38" s="1639"/>
      <c r="AQ38" s="1622">
        <f t="shared" si="16"/>
        <v>661.5</v>
      </c>
      <c r="AR38" s="1622">
        <f t="shared" si="17"/>
        <v>661.5</v>
      </c>
      <c r="AS38" s="1622">
        <f t="shared" si="18"/>
        <v>724.5</v>
      </c>
      <c r="AT38" s="2192">
        <f t="shared" si="19"/>
        <v>504</v>
      </c>
      <c r="AU38" s="1630" t="s">
        <v>4201</v>
      </c>
      <c r="AV38" s="2193" t="s">
        <v>4202</v>
      </c>
      <c r="AW38" s="1631"/>
      <c r="AX38" s="1632"/>
      <c r="AY38" s="1633"/>
      <c r="AZ38" s="1633"/>
      <c r="BA38" s="1633"/>
      <c r="BB38" s="1633"/>
      <c r="BC38" s="1633"/>
      <c r="BD38" s="1633"/>
      <c r="BE38" s="1633"/>
      <c r="BF38" s="1633"/>
      <c r="BG38" s="1633"/>
      <c r="BH38" s="1633"/>
      <c r="BI38" s="1633"/>
      <c r="BJ38" s="1633"/>
      <c r="BK38" s="1633"/>
      <c r="BL38" s="1633"/>
      <c r="BM38" s="1633"/>
      <c r="BN38" s="1633"/>
      <c r="BO38" s="1633"/>
      <c r="BP38" s="1633"/>
      <c r="BQ38" s="1633"/>
      <c r="BR38" s="1633"/>
      <c r="BS38" s="1633"/>
      <c r="BT38" s="1633"/>
      <c r="BU38" s="1633"/>
      <c r="BV38" s="1633"/>
      <c r="BW38" s="1633"/>
      <c r="BX38" s="1633"/>
      <c r="BY38" s="1633"/>
      <c r="BZ38" s="1633"/>
      <c r="CA38" s="1633"/>
      <c r="CB38" s="1633"/>
      <c r="CC38" s="1633"/>
      <c r="CD38" s="1633"/>
      <c r="CE38" s="1633"/>
      <c r="CF38" s="1633"/>
      <c r="CG38" s="1633"/>
      <c r="CH38" s="1633"/>
      <c r="CI38" s="1633"/>
      <c r="CJ38" s="1633"/>
      <c r="CK38" s="1633"/>
      <c r="CL38" s="1633"/>
      <c r="CM38" s="1633"/>
      <c r="CN38" s="1633"/>
      <c r="CO38" s="1633"/>
      <c r="CP38" s="1633"/>
      <c r="CQ38" s="1633"/>
      <c r="CR38" s="1633"/>
      <c r="CS38" s="1633"/>
      <c r="CT38" s="1633"/>
      <c r="CU38" s="1633"/>
      <c r="CV38" s="1633"/>
      <c r="CW38" s="1633"/>
      <c r="CX38" s="1633"/>
      <c r="CY38" s="1633"/>
      <c r="CZ38" s="1633"/>
      <c r="DA38" s="1633"/>
      <c r="DB38" s="1633"/>
      <c r="DC38" s="1633"/>
      <c r="DD38" s="1633"/>
      <c r="DE38" s="1633"/>
      <c r="DF38" s="1633"/>
      <c r="DG38" s="1633"/>
      <c r="DH38" s="1633"/>
      <c r="DI38" s="1633"/>
      <c r="DJ38" s="1633"/>
      <c r="DK38" s="1633"/>
      <c r="DL38" s="1633"/>
      <c r="DM38" s="1633"/>
      <c r="DN38" s="1633"/>
      <c r="DO38" s="1633"/>
      <c r="DP38" s="1633"/>
      <c r="DQ38" s="1633"/>
      <c r="DR38" s="1633"/>
      <c r="DS38" s="1633"/>
      <c r="DT38" s="1633"/>
      <c r="DU38" s="1633"/>
      <c r="DV38" s="1633"/>
      <c r="DW38" s="1633"/>
      <c r="DX38" s="1633"/>
      <c r="DY38" s="1633"/>
      <c r="DZ38" s="1633"/>
      <c r="EA38" s="1633"/>
      <c r="EB38" s="1633"/>
      <c r="EC38" s="1633"/>
      <c r="ED38" s="1633"/>
      <c r="EE38" s="1633"/>
      <c r="EF38" s="1633"/>
      <c r="EG38" s="1633"/>
      <c r="EH38" s="1633"/>
      <c r="EI38" s="1633"/>
      <c r="EJ38" s="1633"/>
      <c r="EK38" s="1633"/>
      <c r="EL38" s="1633"/>
      <c r="EM38" s="1633"/>
      <c r="EN38" s="1633"/>
      <c r="EO38" s="1633"/>
      <c r="EP38" s="1633"/>
      <c r="EQ38" s="1633"/>
      <c r="ER38" s="1633"/>
      <c r="ES38" s="1633"/>
      <c r="ET38" s="1633"/>
      <c r="EU38" s="1633"/>
      <c r="EV38" s="1633"/>
      <c r="EW38" s="1633"/>
      <c r="EX38" s="1633"/>
      <c r="EY38" s="1633"/>
      <c r="EZ38" s="1633"/>
      <c r="FA38" s="1633"/>
      <c r="FB38" s="1633"/>
      <c r="FC38" s="1633"/>
      <c r="FD38" s="1633"/>
      <c r="FE38" s="1633"/>
      <c r="FF38" s="1633"/>
      <c r="FG38" s="1633"/>
      <c r="FH38" s="1633"/>
      <c r="FI38" s="1633"/>
      <c r="FJ38" s="1633"/>
      <c r="FK38" s="1633"/>
      <c r="FL38" s="1633"/>
      <c r="FM38" s="1633"/>
      <c r="FN38" s="1633"/>
      <c r="FO38" s="1633"/>
      <c r="FP38" s="1633"/>
      <c r="FQ38" s="1633"/>
      <c r="FR38" s="1633"/>
      <c r="FS38" s="1633"/>
      <c r="FT38" s="1633"/>
      <c r="FU38" s="1633"/>
      <c r="FV38" s="1633"/>
      <c r="FW38" s="1633"/>
      <c r="FX38" s="1633"/>
      <c r="FY38" s="1633"/>
      <c r="FZ38" s="1633"/>
      <c r="GA38" s="1633"/>
      <c r="GB38" s="1633"/>
      <c r="GC38" s="1633"/>
      <c r="GD38" s="1633"/>
      <c r="GE38" s="1633"/>
      <c r="GF38" s="1633"/>
      <c r="GG38" s="1633"/>
      <c r="GH38" s="1633"/>
      <c r="GI38" s="1633"/>
      <c r="GJ38" s="1633"/>
      <c r="GK38" s="1633"/>
      <c r="GL38" s="1633"/>
      <c r="GM38" s="1633"/>
      <c r="GN38" s="1633"/>
      <c r="GO38" s="1633"/>
      <c r="GP38" s="1633"/>
      <c r="GQ38" s="1633"/>
      <c r="GR38" s="1633"/>
      <c r="GS38" s="1633"/>
      <c r="GT38" s="1633"/>
      <c r="GU38" s="1633"/>
      <c r="GV38" s="1633"/>
      <c r="GW38" s="1633"/>
      <c r="GX38" s="1633"/>
      <c r="GY38" s="1633"/>
      <c r="GZ38" s="1633"/>
      <c r="HA38" s="1633"/>
      <c r="HB38" s="1633"/>
      <c r="HC38" s="1633"/>
      <c r="HD38" s="1633"/>
      <c r="HE38" s="1633"/>
      <c r="HF38" s="1633"/>
      <c r="HG38" s="1633"/>
      <c r="HH38" s="1633"/>
      <c r="HI38" s="1633"/>
      <c r="HJ38" s="1633"/>
      <c r="HK38" s="1633"/>
      <c r="HL38" s="1633"/>
      <c r="HM38" s="1633"/>
      <c r="HN38" s="1633"/>
      <c r="HO38" s="1633"/>
      <c r="HP38" s="1633"/>
      <c r="HQ38" s="1633"/>
      <c r="HR38" s="1633"/>
      <c r="HS38" s="1633"/>
      <c r="HT38" s="1633"/>
      <c r="HU38" s="1633"/>
      <c r="HV38" s="1633"/>
      <c r="HW38" s="1633"/>
      <c r="HX38" s="1633"/>
      <c r="HY38" s="1633"/>
      <c r="HZ38" s="1633"/>
      <c r="IA38" s="1633"/>
      <c r="IB38" s="1633"/>
      <c r="IC38" s="1633"/>
      <c r="ID38" s="1633"/>
      <c r="IE38" s="1633"/>
      <c r="IF38" s="1633"/>
      <c r="IG38" s="1633"/>
      <c r="IH38" s="1633"/>
      <c r="II38" s="1633"/>
      <c r="IJ38" s="1633"/>
      <c r="IK38" s="1633"/>
      <c r="IL38" s="1633"/>
      <c r="IM38" s="1633"/>
      <c r="IN38" s="1633"/>
      <c r="IO38" s="1633"/>
      <c r="IP38" s="1633"/>
      <c r="IQ38" s="1633"/>
      <c r="IR38" s="1633"/>
      <c r="IS38" s="1633"/>
      <c r="IT38" s="1633"/>
      <c r="IU38" s="1633"/>
      <c r="IV38" s="1633"/>
      <c r="IW38" s="1633"/>
      <c r="IX38" s="1633"/>
      <c r="IY38" s="1633"/>
      <c r="IZ38" s="1633"/>
      <c r="JA38" s="1633"/>
      <c r="JB38" s="1633"/>
      <c r="JC38" s="1633"/>
      <c r="JD38" s="1633"/>
      <c r="JE38" s="1633"/>
      <c r="JF38" s="1633"/>
      <c r="JG38" s="1633"/>
      <c r="JH38" s="1633"/>
      <c r="JI38" s="1633"/>
      <c r="JJ38" s="1633"/>
      <c r="JK38" s="1633"/>
      <c r="JL38" s="1633"/>
      <c r="JM38" s="1633"/>
      <c r="JN38" s="1633"/>
      <c r="JO38" s="1633"/>
      <c r="JP38" s="1633"/>
      <c r="JQ38" s="1633"/>
      <c r="JR38" s="1633"/>
      <c r="JS38" s="1633"/>
      <c r="JT38" s="1633"/>
      <c r="JU38" s="1633"/>
      <c r="JV38" s="1633"/>
      <c r="JW38" s="1633"/>
      <c r="JX38" s="1633"/>
      <c r="JY38" s="1633"/>
      <c r="JZ38" s="1633"/>
      <c r="KA38" s="1633"/>
      <c r="KB38" s="1633"/>
      <c r="KC38" s="1633"/>
      <c r="KD38" s="1633"/>
      <c r="KE38" s="1633"/>
      <c r="KF38" s="1633"/>
      <c r="KG38" s="1633"/>
      <c r="KH38" s="1633"/>
      <c r="KI38" s="1633"/>
      <c r="KJ38" s="1633"/>
      <c r="KK38" s="1633"/>
      <c r="KL38" s="1633"/>
      <c r="KM38" s="1633"/>
      <c r="KN38" s="1633"/>
      <c r="KO38" s="1633"/>
      <c r="KP38" s="1633"/>
      <c r="KQ38" s="1633"/>
      <c r="KR38" s="1633"/>
      <c r="KS38" s="1633"/>
      <c r="KT38" s="1633"/>
      <c r="KU38" s="1633"/>
      <c r="KV38" s="1633"/>
      <c r="KW38" s="1633"/>
      <c r="KX38" s="1633"/>
      <c r="KY38" s="1633"/>
      <c r="KZ38" s="1633"/>
      <c r="LA38" s="1633"/>
      <c r="LB38" s="1633"/>
      <c r="LC38" s="1633"/>
      <c r="LD38" s="1633"/>
      <c r="LE38" s="1642"/>
      <c r="LF38" s="1642"/>
      <c r="LG38" s="1642"/>
      <c r="LH38" s="1642"/>
      <c r="LI38" s="1642"/>
      <c r="LJ38" s="1642"/>
      <c r="LK38" s="1642"/>
      <c r="LL38" s="1643"/>
    </row>
    <row r="39" s="2140" customFormat="1" ht="47" customHeight="1" spans="1:324">
      <c r="A39" s="2147">
        <v>45853</v>
      </c>
      <c r="B39" s="2148" t="s">
        <v>3593</v>
      </c>
      <c r="C39" s="2149" t="s">
        <v>98</v>
      </c>
      <c r="D39" s="2150">
        <v>4500173904</v>
      </c>
      <c r="E39" s="2151" t="s">
        <v>4316</v>
      </c>
      <c r="F39" s="2150" t="s">
        <v>4317</v>
      </c>
      <c r="G39" s="2152" t="s">
        <v>4225</v>
      </c>
      <c r="H39" s="2152" t="s">
        <v>4196</v>
      </c>
      <c r="I39" s="2162" t="s">
        <v>4226</v>
      </c>
      <c r="J39" s="1522">
        <v>3150</v>
      </c>
      <c r="K39" s="1534">
        <v>0</v>
      </c>
      <c r="L39" s="1534">
        <v>75</v>
      </c>
      <c r="M39" s="1534">
        <f>J39/L39</f>
        <v>42</v>
      </c>
      <c r="N39" s="2163">
        <v>45946</v>
      </c>
      <c r="O39" s="2163">
        <f t="shared" ref="O39:O50" si="21">N39-2</f>
        <v>45944</v>
      </c>
      <c r="P39" s="1526"/>
      <c r="Q39" s="2169" t="s">
        <v>78</v>
      </c>
      <c r="R39" s="1556" t="s">
        <v>4314</v>
      </c>
      <c r="S39" s="2167" t="s">
        <v>111</v>
      </c>
      <c r="T39" s="1557">
        <v>45853</v>
      </c>
      <c r="U39" s="1578" t="s">
        <v>88</v>
      </c>
      <c r="V39" s="1578" t="s">
        <v>88</v>
      </c>
      <c r="W39" s="1579" t="s">
        <v>4227</v>
      </c>
      <c r="X39" s="1578"/>
      <c r="Y39" s="2176" t="s">
        <v>4228</v>
      </c>
      <c r="Z39" s="2173" t="s">
        <v>3599</v>
      </c>
      <c r="AA39" s="2174">
        <v>164.1419</v>
      </c>
      <c r="AB39" s="2175">
        <f t="shared" si="1"/>
        <v>6893.9598</v>
      </c>
      <c r="AC39" s="1602" t="s">
        <v>4318</v>
      </c>
      <c r="AD39" s="1603" t="s">
        <v>81</v>
      </c>
      <c r="AE39" s="1603">
        <v>6</v>
      </c>
      <c r="AF39" s="1603"/>
      <c r="AG39" s="1604">
        <f t="shared" si="12"/>
        <v>3150</v>
      </c>
      <c r="AH39" s="1605"/>
      <c r="AI39" s="1605">
        <f t="shared" si="11"/>
        <v>42</v>
      </c>
      <c r="AJ39" s="1605" t="s">
        <v>64</v>
      </c>
      <c r="AK39" s="1616"/>
      <c r="AL39" s="1605">
        <f t="shared" si="13"/>
        <v>3150</v>
      </c>
      <c r="AM39" s="2185"/>
      <c r="AN39" s="1622">
        <f t="shared" si="14"/>
        <v>283.5</v>
      </c>
      <c r="AO39" s="1622">
        <f t="shared" si="15"/>
        <v>315</v>
      </c>
      <c r="AP39" s="1639"/>
      <c r="AQ39" s="1622">
        <f t="shared" si="16"/>
        <v>661.5</v>
      </c>
      <c r="AR39" s="1622">
        <f t="shared" si="17"/>
        <v>661.5</v>
      </c>
      <c r="AS39" s="1622">
        <f t="shared" si="18"/>
        <v>724.5</v>
      </c>
      <c r="AT39" s="2192">
        <f t="shared" si="19"/>
        <v>504</v>
      </c>
      <c r="AU39" s="1630" t="s">
        <v>4201</v>
      </c>
      <c r="AV39" s="2193" t="s">
        <v>4202</v>
      </c>
      <c r="AW39" s="1631"/>
      <c r="AX39" s="1632"/>
      <c r="AY39" s="1633"/>
      <c r="AZ39" s="1633"/>
      <c r="BA39" s="1633"/>
      <c r="BB39" s="1633"/>
      <c r="BC39" s="1633"/>
      <c r="BD39" s="1633"/>
      <c r="BE39" s="1633"/>
      <c r="BF39" s="1633"/>
      <c r="BG39" s="1633"/>
      <c r="BH39" s="1633"/>
      <c r="BI39" s="1633"/>
      <c r="BJ39" s="1633"/>
      <c r="BK39" s="1633"/>
      <c r="BL39" s="1633"/>
      <c r="BM39" s="1633"/>
      <c r="BN39" s="1633"/>
      <c r="BO39" s="1633"/>
      <c r="BP39" s="1633"/>
      <c r="BQ39" s="1633"/>
      <c r="BR39" s="1633"/>
      <c r="BS39" s="1633"/>
      <c r="BT39" s="1633"/>
      <c r="BU39" s="1633"/>
      <c r="BV39" s="1633"/>
      <c r="BW39" s="1633"/>
      <c r="BX39" s="1633"/>
      <c r="BY39" s="1633"/>
      <c r="BZ39" s="1633"/>
      <c r="CA39" s="1633"/>
      <c r="CB39" s="1633"/>
      <c r="CC39" s="1633"/>
      <c r="CD39" s="1633"/>
      <c r="CE39" s="1633"/>
      <c r="CF39" s="1633"/>
      <c r="CG39" s="1633"/>
      <c r="CH39" s="1633"/>
      <c r="CI39" s="1633"/>
      <c r="CJ39" s="1633"/>
      <c r="CK39" s="1633"/>
      <c r="CL39" s="1633"/>
      <c r="CM39" s="1633"/>
      <c r="CN39" s="1633"/>
      <c r="CO39" s="1633"/>
      <c r="CP39" s="1633"/>
      <c r="CQ39" s="1633"/>
      <c r="CR39" s="1633"/>
      <c r="CS39" s="1633"/>
      <c r="CT39" s="1633"/>
      <c r="CU39" s="1633"/>
      <c r="CV39" s="1633"/>
      <c r="CW39" s="1633"/>
      <c r="CX39" s="1633"/>
      <c r="CY39" s="1633"/>
      <c r="CZ39" s="1633"/>
      <c r="DA39" s="1633"/>
      <c r="DB39" s="1633"/>
      <c r="DC39" s="1633"/>
      <c r="DD39" s="1633"/>
      <c r="DE39" s="1633"/>
      <c r="DF39" s="1633"/>
      <c r="DG39" s="1633"/>
      <c r="DH39" s="1633"/>
      <c r="DI39" s="1633"/>
      <c r="DJ39" s="1633"/>
      <c r="DK39" s="1633"/>
      <c r="DL39" s="1633"/>
      <c r="DM39" s="1633"/>
      <c r="DN39" s="1633"/>
      <c r="DO39" s="1633"/>
      <c r="DP39" s="1633"/>
      <c r="DQ39" s="1633"/>
      <c r="DR39" s="1633"/>
      <c r="DS39" s="1633"/>
      <c r="DT39" s="1633"/>
      <c r="DU39" s="1633"/>
      <c r="DV39" s="1633"/>
      <c r="DW39" s="1633"/>
      <c r="DX39" s="1633"/>
      <c r="DY39" s="1633"/>
      <c r="DZ39" s="1633"/>
      <c r="EA39" s="1633"/>
      <c r="EB39" s="1633"/>
      <c r="EC39" s="1633"/>
      <c r="ED39" s="1633"/>
      <c r="EE39" s="1633"/>
      <c r="EF39" s="1633"/>
      <c r="EG39" s="1633"/>
      <c r="EH39" s="1633"/>
      <c r="EI39" s="1633"/>
      <c r="EJ39" s="1633"/>
      <c r="EK39" s="1633"/>
      <c r="EL39" s="1633"/>
      <c r="EM39" s="1633"/>
      <c r="EN39" s="1633"/>
      <c r="EO39" s="1633"/>
      <c r="EP39" s="1633"/>
      <c r="EQ39" s="1633"/>
      <c r="ER39" s="1633"/>
      <c r="ES39" s="1633"/>
      <c r="ET39" s="1633"/>
      <c r="EU39" s="1633"/>
      <c r="EV39" s="1633"/>
      <c r="EW39" s="1633"/>
      <c r="EX39" s="1633"/>
      <c r="EY39" s="1633"/>
      <c r="EZ39" s="1633"/>
      <c r="FA39" s="1633"/>
      <c r="FB39" s="1633"/>
      <c r="FC39" s="1633"/>
      <c r="FD39" s="1633"/>
      <c r="FE39" s="1633"/>
      <c r="FF39" s="1633"/>
      <c r="FG39" s="1633"/>
      <c r="FH39" s="1633"/>
      <c r="FI39" s="1633"/>
      <c r="FJ39" s="1633"/>
      <c r="FK39" s="1633"/>
      <c r="FL39" s="1633"/>
      <c r="FM39" s="1633"/>
      <c r="FN39" s="1633"/>
      <c r="FO39" s="1633"/>
      <c r="FP39" s="1633"/>
      <c r="FQ39" s="1633"/>
      <c r="FR39" s="1633"/>
      <c r="FS39" s="1633"/>
      <c r="FT39" s="1633"/>
      <c r="FU39" s="1633"/>
      <c r="FV39" s="1633"/>
      <c r="FW39" s="1633"/>
      <c r="FX39" s="1633"/>
      <c r="FY39" s="1633"/>
      <c r="FZ39" s="1633"/>
      <c r="GA39" s="1633"/>
      <c r="GB39" s="1633"/>
      <c r="GC39" s="1633"/>
      <c r="GD39" s="1633"/>
      <c r="GE39" s="1633"/>
      <c r="GF39" s="1633"/>
      <c r="GG39" s="1633"/>
      <c r="GH39" s="1633"/>
      <c r="GI39" s="1633"/>
      <c r="GJ39" s="1633"/>
      <c r="GK39" s="1633"/>
      <c r="GL39" s="1633"/>
      <c r="GM39" s="1633"/>
      <c r="GN39" s="1633"/>
      <c r="GO39" s="1633"/>
      <c r="GP39" s="1633"/>
      <c r="GQ39" s="1633"/>
      <c r="GR39" s="1633"/>
      <c r="GS39" s="1633"/>
      <c r="GT39" s="1633"/>
      <c r="GU39" s="1633"/>
      <c r="GV39" s="1633"/>
      <c r="GW39" s="1633"/>
      <c r="GX39" s="1633"/>
      <c r="GY39" s="1633"/>
      <c r="GZ39" s="1633"/>
      <c r="HA39" s="1633"/>
      <c r="HB39" s="1633"/>
      <c r="HC39" s="1633"/>
      <c r="HD39" s="1633"/>
      <c r="HE39" s="1633"/>
      <c r="HF39" s="1633"/>
      <c r="HG39" s="1633"/>
      <c r="HH39" s="1633"/>
      <c r="HI39" s="1633"/>
      <c r="HJ39" s="1633"/>
      <c r="HK39" s="1633"/>
      <c r="HL39" s="1633"/>
      <c r="HM39" s="1633"/>
      <c r="HN39" s="1633"/>
      <c r="HO39" s="1633"/>
      <c r="HP39" s="1633"/>
      <c r="HQ39" s="1633"/>
      <c r="HR39" s="1633"/>
      <c r="HS39" s="1633"/>
      <c r="HT39" s="1633"/>
      <c r="HU39" s="1633"/>
      <c r="HV39" s="1633"/>
      <c r="HW39" s="1633"/>
      <c r="HX39" s="1633"/>
      <c r="HY39" s="1633"/>
      <c r="HZ39" s="1633"/>
      <c r="IA39" s="1633"/>
      <c r="IB39" s="1633"/>
      <c r="IC39" s="1633"/>
      <c r="ID39" s="1633"/>
      <c r="IE39" s="1633"/>
      <c r="IF39" s="1633"/>
      <c r="IG39" s="1633"/>
      <c r="IH39" s="1633"/>
      <c r="II39" s="1633"/>
      <c r="IJ39" s="1633"/>
      <c r="IK39" s="1633"/>
      <c r="IL39" s="1633"/>
      <c r="IM39" s="1633"/>
      <c r="IN39" s="1633"/>
      <c r="IO39" s="1633"/>
      <c r="IP39" s="1633"/>
      <c r="IQ39" s="1633"/>
      <c r="IR39" s="1633"/>
      <c r="IS39" s="1633"/>
      <c r="IT39" s="1633"/>
      <c r="IU39" s="1633"/>
      <c r="IV39" s="1633"/>
      <c r="IW39" s="1633"/>
      <c r="IX39" s="1633"/>
      <c r="IY39" s="1633"/>
      <c r="IZ39" s="1633"/>
      <c r="JA39" s="1633"/>
      <c r="JB39" s="1633"/>
      <c r="JC39" s="1633"/>
      <c r="JD39" s="1633"/>
      <c r="JE39" s="1633"/>
      <c r="JF39" s="1633"/>
      <c r="JG39" s="1633"/>
      <c r="JH39" s="1633"/>
      <c r="JI39" s="1633"/>
      <c r="JJ39" s="1633"/>
      <c r="JK39" s="1633"/>
      <c r="JL39" s="1633"/>
      <c r="JM39" s="1633"/>
      <c r="JN39" s="1633"/>
      <c r="JO39" s="1633"/>
      <c r="JP39" s="1633"/>
      <c r="JQ39" s="1633"/>
      <c r="JR39" s="1633"/>
      <c r="JS39" s="1633"/>
      <c r="JT39" s="1633"/>
      <c r="JU39" s="1633"/>
      <c r="JV39" s="1633"/>
      <c r="JW39" s="1633"/>
      <c r="JX39" s="1633"/>
      <c r="JY39" s="1633"/>
      <c r="JZ39" s="1633"/>
      <c r="KA39" s="1633"/>
      <c r="KB39" s="1633"/>
      <c r="KC39" s="1633"/>
      <c r="KD39" s="1633"/>
      <c r="KE39" s="1633"/>
      <c r="KF39" s="1633"/>
      <c r="KG39" s="1633"/>
      <c r="KH39" s="1633"/>
      <c r="KI39" s="1633"/>
      <c r="KJ39" s="1633"/>
      <c r="KK39" s="1633"/>
      <c r="KL39" s="1633"/>
      <c r="KM39" s="1633"/>
      <c r="KN39" s="1633"/>
      <c r="KO39" s="1633"/>
      <c r="KP39" s="1633"/>
      <c r="KQ39" s="1633"/>
      <c r="KR39" s="1633"/>
      <c r="KS39" s="1633"/>
      <c r="KT39" s="1633"/>
      <c r="KU39" s="1633"/>
      <c r="KV39" s="1633"/>
      <c r="KW39" s="1633"/>
      <c r="KX39" s="1633"/>
      <c r="KY39" s="1633"/>
      <c r="KZ39" s="1633"/>
      <c r="LA39" s="1633"/>
      <c r="LB39" s="1633"/>
      <c r="LC39" s="1633"/>
      <c r="LD39" s="1633"/>
      <c r="LE39" s="1642"/>
      <c r="LF39" s="1642"/>
      <c r="LG39" s="1642"/>
      <c r="LH39" s="1642"/>
      <c r="LI39" s="1642"/>
      <c r="LJ39" s="1642"/>
      <c r="LK39" s="1642"/>
      <c r="LL39" s="1643"/>
    </row>
    <row r="40" s="2140" customFormat="1" ht="47" customHeight="1" spans="1:324">
      <c r="A40" s="2147">
        <v>45853</v>
      </c>
      <c r="B40" s="2148" t="s">
        <v>3593</v>
      </c>
      <c r="C40" s="2149" t="s">
        <v>98</v>
      </c>
      <c r="D40" s="2150">
        <v>4500173903</v>
      </c>
      <c r="E40" s="2151" t="s">
        <v>4319</v>
      </c>
      <c r="F40" s="2150" t="s">
        <v>4320</v>
      </c>
      <c r="G40" s="2152" t="s">
        <v>4225</v>
      </c>
      <c r="H40" s="2152" t="s">
        <v>4196</v>
      </c>
      <c r="I40" s="2162" t="s">
        <v>4226</v>
      </c>
      <c r="J40" s="1522">
        <v>3150</v>
      </c>
      <c r="K40" s="1534">
        <v>0</v>
      </c>
      <c r="L40" s="1534">
        <v>75</v>
      </c>
      <c r="M40" s="1534">
        <f>J40/L40</f>
        <v>42</v>
      </c>
      <c r="N40" s="2163">
        <v>45945</v>
      </c>
      <c r="O40" s="2163">
        <f t="shared" si="21"/>
        <v>45943</v>
      </c>
      <c r="P40" s="1526"/>
      <c r="Q40" s="2169" t="s">
        <v>78</v>
      </c>
      <c r="R40" s="1556" t="s">
        <v>2638</v>
      </c>
      <c r="S40" s="2167" t="s">
        <v>111</v>
      </c>
      <c r="T40" s="1557">
        <v>45853</v>
      </c>
      <c r="U40" s="1578" t="s">
        <v>88</v>
      </c>
      <c r="V40" s="1578" t="s">
        <v>88</v>
      </c>
      <c r="W40" s="1579" t="s">
        <v>4227</v>
      </c>
      <c r="X40" s="1578"/>
      <c r="Y40" s="2176" t="s">
        <v>4228</v>
      </c>
      <c r="Z40" s="2173" t="s">
        <v>3599</v>
      </c>
      <c r="AA40" s="2174">
        <v>164.1419</v>
      </c>
      <c r="AB40" s="2175">
        <f t="shared" si="1"/>
        <v>6893.9598</v>
      </c>
      <c r="AC40" s="1602" t="s">
        <v>4321</v>
      </c>
      <c r="AD40" s="1603" t="s">
        <v>81</v>
      </c>
      <c r="AE40" s="1603">
        <v>6</v>
      </c>
      <c r="AF40" s="1603"/>
      <c r="AG40" s="1604">
        <f t="shared" si="12"/>
        <v>3150</v>
      </c>
      <c r="AH40" s="1605"/>
      <c r="AI40" s="1605">
        <f t="shared" si="11"/>
        <v>42</v>
      </c>
      <c r="AJ40" s="1605" t="s">
        <v>64</v>
      </c>
      <c r="AK40" s="1616"/>
      <c r="AL40" s="1605">
        <f t="shared" si="13"/>
        <v>3150</v>
      </c>
      <c r="AM40" s="2185"/>
      <c r="AN40" s="1622">
        <f t="shared" si="14"/>
        <v>283.5</v>
      </c>
      <c r="AO40" s="1622">
        <f t="shared" si="15"/>
        <v>315</v>
      </c>
      <c r="AP40" s="1639"/>
      <c r="AQ40" s="1622">
        <f t="shared" si="16"/>
        <v>661.5</v>
      </c>
      <c r="AR40" s="1622">
        <f t="shared" si="17"/>
        <v>661.5</v>
      </c>
      <c r="AS40" s="1622">
        <f t="shared" si="18"/>
        <v>724.5</v>
      </c>
      <c r="AT40" s="2192">
        <f t="shared" si="19"/>
        <v>504</v>
      </c>
      <c r="AU40" s="1630" t="s">
        <v>4201</v>
      </c>
      <c r="AV40" s="2193" t="s">
        <v>4202</v>
      </c>
      <c r="AW40" s="1631"/>
      <c r="AX40" s="1632"/>
      <c r="AY40" s="1633"/>
      <c r="AZ40" s="1633"/>
      <c r="BA40" s="1633"/>
      <c r="BB40" s="1633"/>
      <c r="BC40" s="1633"/>
      <c r="BD40" s="1633"/>
      <c r="BE40" s="1633"/>
      <c r="BF40" s="1633"/>
      <c r="BG40" s="1633"/>
      <c r="BH40" s="1633"/>
      <c r="BI40" s="1633"/>
      <c r="BJ40" s="1633"/>
      <c r="BK40" s="1633"/>
      <c r="BL40" s="1633"/>
      <c r="BM40" s="1633"/>
      <c r="BN40" s="1633"/>
      <c r="BO40" s="1633"/>
      <c r="BP40" s="1633"/>
      <c r="BQ40" s="1633"/>
      <c r="BR40" s="1633"/>
      <c r="BS40" s="1633"/>
      <c r="BT40" s="1633"/>
      <c r="BU40" s="1633"/>
      <c r="BV40" s="1633"/>
      <c r="BW40" s="1633"/>
      <c r="BX40" s="1633"/>
      <c r="BY40" s="1633"/>
      <c r="BZ40" s="1633"/>
      <c r="CA40" s="1633"/>
      <c r="CB40" s="1633"/>
      <c r="CC40" s="1633"/>
      <c r="CD40" s="1633"/>
      <c r="CE40" s="1633"/>
      <c r="CF40" s="1633"/>
      <c r="CG40" s="1633"/>
      <c r="CH40" s="1633"/>
      <c r="CI40" s="1633"/>
      <c r="CJ40" s="1633"/>
      <c r="CK40" s="1633"/>
      <c r="CL40" s="1633"/>
      <c r="CM40" s="1633"/>
      <c r="CN40" s="1633"/>
      <c r="CO40" s="1633"/>
      <c r="CP40" s="1633"/>
      <c r="CQ40" s="1633"/>
      <c r="CR40" s="1633"/>
      <c r="CS40" s="1633"/>
      <c r="CT40" s="1633"/>
      <c r="CU40" s="1633"/>
      <c r="CV40" s="1633"/>
      <c r="CW40" s="1633"/>
      <c r="CX40" s="1633"/>
      <c r="CY40" s="1633"/>
      <c r="CZ40" s="1633"/>
      <c r="DA40" s="1633"/>
      <c r="DB40" s="1633"/>
      <c r="DC40" s="1633"/>
      <c r="DD40" s="1633"/>
      <c r="DE40" s="1633"/>
      <c r="DF40" s="1633"/>
      <c r="DG40" s="1633"/>
      <c r="DH40" s="1633"/>
      <c r="DI40" s="1633"/>
      <c r="DJ40" s="1633"/>
      <c r="DK40" s="1633"/>
      <c r="DL40" s="1633"/>
      <c r="DM40" s="1633"/>
      <c r="DN40" s="1633"/>
      <c r="DO40" s="1633"/>
      <c r="DP40" s="1633"/>
      <c r="DQ40" s="1633"/>
      <c r="DR40" s="1633"/>
      <c r="DS40" s="1633"/>
      <c r="DT40" s="1633"/>
      <c r="DU40" s="1633"/>
      <c r="DV40" s="1633"/>
      <c r="DW40" s="1633"/>
      <c r="DX40" s="1633"/>
      <c r="DY40" s="1633"/>
      <c r="DZ40" s="1633"/>
      <c r="EA40" s="1633"/>
      <c r="EB40" s="1633"/>
      <c r="EC40" s="1633"/>
      <c r="ED40" s="1633"/>
      <c r="EE40" s="1633"/>
      <c r="EF40" s="1633"/>
      <c r="EG40" s="1633"/>
      <c r="EH40" s="1633"/>
      <c r="EI40" s="1633"/>
      <c r="EJ40" s="1633"/>
      <c r="EK40" s="1633"/>
      <c r="EL40" s="1633"/>
      <c r="EM40" s="1633"/>
      <c r="EN40" s="1633"/>
      <c r="EO40" s="1633"/>
      <c r="EP40" s="1633"/>
      <c r="EQ40" s="1633"/>
      <c r="ER40" s="1633"/>
      <c r="ES40" s="1633"/>
      <c r="ET40" s="1633"/>
      <c r="EU40" s="1633"/>
      <c r="EV40" s="1633"/>
      <c r="EW40" s="1633"/>
      <c r="EX40" s="1633"/>
      <c r="EY40" s="1633"/>
      <c r="EZ40" s="1633"/>
      <c r="FA40" s="1633"/>
      <c r="FB40" s="1633"/>
      <c r="FC40" s="1633"/>
      <c r="FD40" s="1633"/>
      <c r="FE40" s="1633"/>
      <c r="FF40" s="1633"/>
      <c r="FG40" s="1633"/>
      <c r="FH40" s="1633"/>
      <c r="FI40" s="1633"/>
      <c r="FJ40" s="1633"/>
      <c r="FK40" s="1633"/>
      <c r="FL40" s="1633"/>
      <c r="FM40" s="1633"/>
      <c r="FN40" s="1633"/>
      <c r="FO40" s="1633"/>
      <c r="FP40" s="1633"/>
      <c r="FQ40" s="1633"/>
      <c r="FR40" s="1633"/>
      <c r="FS40" s="1633"/>
      <c r="FT40" s="1633"/>
      <c r="FU40" s="1633"/>
      <c r="FV40" s="1633"/>
      <c r="FW40" s="1633"/>
      <c r="FX40" s="1633"/>
      <c r="FY40" s="1633"/>
      <c r="FZ40" s="1633"/>
      <c r="GA40" s="1633"/>
      <c r="GB40" s="1633"/>
      <c r="GC40" s="1633"/>
      <c r="GD40" s="1633"/>
      <c r="GE40" s="1633"/>
      <c r="GF40" s="1633"/>
      <c r="GG40" s="1633"/>
      <c r="GH40" s="1633"/>
      <c r="GI40" s="1633"/>
      <c r="GJ40" s="1633"/>
      <c r="GK40" s="1633"/>
      <c r="GL40" s="1633"/>
      <c r="GM40" s="1633"/>
      <c r="GN40" s="1633"/>
      <c r="GO40" s="1633"/>
      <c r="GP40" s="1633"/>
      <c r="GQ40" s="1633"/>
      <c r="GR40" s="1633"/>
      <c r="GS40" s="1633"/>
      <c r="GT40" s="1633"/>
      <c r="GU40" s="1633"/>
      <c r="GV40" s="1633"/>
      <c r="GW40" s="1633"/>
      <c r="GX40" s="1633"/>
      <c r="GY40" s="1633"/>
      <c r="GZ40" s="1633"/>
      <c r="HA40" s="1633"/>
      <c r="HB40" s="1633"/>
      <c r="HC40" s="1633"/>
      <c r="HD40" s="1633"/>
      <c r="HE40" s="1633"/>
      <c r="HF40" s="1633"/>
      <c r="HG40" s="1633"/>
      <c r="HH40" s="1633"/>
      <c r="HI40" s="1633"/>
      <c r="HJ40" s="1633"/>
      <c r="HK40" s="1633"/>
      <c r="HL40" s="1633"/>
      <c r="HM40" s="1633"/>
      <c r="HN40" s="1633"/>
      <c r="HO40" s="1633"/>
      <c r="HP40" s="1633"/>
      <c r="HQ40" s="1633"/>
      <c r="HR40" s="1633"/>
      <c r="HS40" s="1633"/>
      <c r="HT40" s="1633"/>
      <c r="HU40" s="1633"/>
      <c r="HV40" s="1633"/>
      <c r="HW40" s="1633"/>
      <c r="HX40" s="1633"/>
      <c r="HY40" s="1633"/>
      <c r="HZ40" s="1633"/>
      <c r="IA40" s="1633"/>
      <c r="IB40" s="1633"/>
      <c r="IC40" s="1633"/>
      <c r="ID40" s="1633"/>
      <c r="IE40" s="1633"/>
      <c r="IF40" s="1633"/>
      <c r="IG40" s="1633"/>
      <c r="IH40" s="1633"/>
      <c r="II40" s="1633"/>
      <c r="IJ40" s="1633"/>
      <c r="IK40" s="1633"/>
      <c r="IL40" s="1633"/>
      <c r="IM40" s="1633"/>
      <c r="IN40" s="1633"/>
      <c r="IO40" s="1633"/>
      <c r="IP40" s="1633"/>
      <c r="IQ40" s="1633"/>
      <c r="IR40" s="1633"/>
      <c r="IS40" s="1633"/>
      <c r="IT40" s="1633"/>
      <c r="IU40" s="1633"/>
      <c r="IV40" s="1633"/>
      <c r="IW40" s="1633"/>
      <c r="IX40" s="1633"/>
      <c r="IY40" s="1633"/>
      <c r="IZ40" s="1633"/>
      <c r="JA40" s="1633"/>
      <c r="JB40" s="1633"/>
      <c r="JC40" s="1633"/>
      <c r="JD40" s="1633"/>
      <c r="JE40" s="1633"/>
      <c r="JF40" s="1633"/>
      <c r="JG40" s="1633"/>
      <c r="JH40" s="1633"/>
      <c r="JI40" s="1633"/>
      <c r="JJ40" s="1633"/>
      <c r="JK40" s="1633"/>
      <c r="JL40" s="1633"/>
      <c r="JM40" s="1633"/>
      <c r="JN40" s="1633"/>
      <c r="JO40" s="1633"/>
      <c r="JP40" s="1633"/>
      <c r="JQ40" s="1633"/>
      <c r="JR40" s="1633"/>
      <c r="JS40" s="1633"/>
      <c r="JT40" s="1633"/>
      <c r="JU40" s="1633"/>
      <c r="JV40" s="1633"/>
      <c r="JW40" s="1633"/>
      <c r="JX40" s="1633"/>
      <c r="JY40" s="1633"/>
      <c r="JZ40" s="1633"/>
      <c r="KA40" s="1633"/>
      <c r="KB40" s="1633"/>
      <c r="KC40" s="1633"/>
      <c r="KD40" s="1633"/>
      <c r="KE40" s="1633"/>
      <c r="KF40" s="1633"/>
      <c r="KG40" s="1633"/>
      <c r="KH40" s="1633"/>
      <c r="KI40" s="1633"/>
      <c r="KJ40" s="1633"/>
      <c r="KK40" s="1633"/>
      <c r="KL40" s="1633"/>
      <c r="KM40" s="1633"/>
      <c r="KN40" s="1633"/>
      <c r="KO40" s="1633"/>
      <c r="KP40" s="1633"/>
      <c r="KQ40" s="1633"/>
      <c r="KR40" s="1633"/>
      <c r="KS40" s="1633"/>
      <c r="KT40" s="1633"/>
      <c r="KU40" s="1633"/>
      <c r="KV40" s="1633"/>
      <c r="KW40" s="1633"/>
      <c r="KX40" s="1633"/>
      <c r="KY40" s="1633"/>
      <c r="KZ40" s="1633"/>
      <c r="LA40" s="1633"/>
      <c r="LB40" s="1633"/>
      <c r="LC40" s="1633"/>
      <c r="LD40" s="1633"/>
      <c r="LE40" s="1642"/>
      <c r="LF40" s="1642"/>
      <c r="LG40" s="1642"/>
      <c r="LH40" s="1642"/>
      <c r="LI40" s="1642"/>
      <c r="LJ40" s="1642"/>
      <c r="LK40" s="1642"/>
      <c r="LL40" s="1643"/>
    </row>
    <row r="41" s="2140" customFormat="1" ht="47" customHeight="1" spans="1:324">
      <c r="A41" s="2147">
        <v>45853</v>
      </c>
      <c r="B41" s="2148" t="s">
        <v>3593</v>
      </c>
      <c r="C41" s="2149" t="s">
        <v>98</v>
      </c>
      <c r="D41" s="2150">
        <v>4500173915</v>
      </c>
      <c r="E41" s="2151" t="s">
        <v>4322</v>
      </c>
      <c r="F41" s="2150" t="s">
        <v>4323</v>
      </c>
      <c r="G41" s="2152" t="s">
        <v>4225</v>
      </c>
      <c r="H41" s="2152" t="s">
        <v>4196</v>
      </c>
      <c r="I41" s="2162" t="s">
        <v>4226</v>
      </c>
      <c r="J41" s="1522">
        <v>3150</v>
      </c>
      <c r="K41" s="1534">
        <v>0</v>
      </c>
      <c r="L41" s="1534">
        <v>75</v>
      </c>
      <c r="M41" s="1534">
        <v>42</v>
      </c>
      <c r="N41" s="2163">
        <v>45947</v>
      </c>
      <c r="O41" s="2163">
        <f t="shared" si="21"/>
        <v>45945</v>
      </c>
      <c r="P41" s="1526"/>
      <c r="Q41" s="2169" t="s">
        <v>78</v>
      </c>
      <c r="R41" s="1556" t="s">
        <v>2638</v>
      </c>
      <c r="S41" s="2167" t="s">
        <v>111</v>
      </c>
      <c r="T41" s="1557">
        <v>45853</v>
      </c>
      <c r="U41" s="1578" t="s">
        <v>88</v>
      </c>
      <c r="V41" s="1578" t="s">
        <v>88</v>
      </c>
      <c r="W41" s="1579" t="s">
        <v>4227</v>
      </c>
      <c r="X41" s="1578"/>
      <c r="Y41" s="2176" t="s">
        <v>4228</v>
      </c>
      <c r="Z41" s="2173" t="s">
        <v>3599</v>
      </c>
      <c r="AA41" s="2174">
        <v>164.1419</v>
      </c>
      <c r="AB41" s="2175">
        <f t="shared" si="1"/>
        <v>6893.9598</v>
      </c>
      <c r="AC41" s="1602" t="s">
        <v>4324</v>
      </c>
      <c r="AD41" s="1603" t="s">
        <v>81</v>
      </c>
      <c r="AE41" s="1603">
        <v>6</v>
      </c>
      <c r="AF41" s="1603"/>
      <c r="AG41" s="1604">
        <f t="shared" si="12"/>
        <v>3150</v>
      </c>
      <c r="AH41" s="1605"/>
      <c r="AI41" s="1605">
        <f t="shared" si="11"/>
        <v>42</v>
      </c>
      <c r="AJ41" s="1605" t="s">
        <v>64</v>
      </c>
      <c r="AK41" s="1616"/>
      <c r="AL41" s="1605">
        <f t="shared" si="13"/>
        <v>3150</v>
      </c>
      <c r="AM41" s="2185"/>
      <c r="AN41" s="1622">
        <f t="shared" si="14"/>
        <v>283.5</v>
      </c>
      <c r="AO41" s="1622">
        <f t="shared" si="15"/>
        <v>315</v>
      </c>
      <c r="AP41" s="1639"/>
      <c r="AQ41" s="1622">
        <f t="shared" si="16"/>
        <v>661.5</v>
      </c>
      <c r="AR41" s="1622">
        <f t="shared" si="17"/>
        <v>661.5</v>
      </c>
      <c r="AS41" s="1622">
        <f t="shared" si="18"/>
        <v>724.5</v>
      </c>
      <c r="AT41" s="2192">
        <f t="shared" si="19"/>
        <v>504</v>
      </c>
      <c r="AU41" s="1630" t="s">
        <v>4201</v>
      </c>
      <c r="AV41" s="2193" t="s">
        <v>4202</v>
      </c>
      <c r="AW41" s="1631"/>
      <c r="AX41" s="1632"/>
      <c r="AY41" s="1633"/>
      <c r="AZ41" s="1633"/>
      <c r="BA41" s="1633"/>
      <c r="BB41" s="1633"/>
      <c r="BC41" s="1633"/>
      <c r="BD41" s="1633"/>
      <c r="BE41" s="1633"/>
      <c r="BF41" s="1633"/>
      <c r="BG41" s="1633"/>
      <c r="BH41" s="1633"/>
      <c r="BI41" s="1633"/>
      <c r="BJ41" s="1633"/>
      <c r="BK41" s="1633"/>
      <c r="BL41" s="1633"/>
      <c r="BM41" s="1633"/>
      <c r="BN41" s="1633"/>
      <c r="BO41" s="1633"/>
      <c r="BP41" s="1633"/>
      <c r="BQ41" s="1633"/>
      <c r="BR41" s="1633"/>
      <c r="BS41" s="1633"/>
      <c r="BT41" s="1633"/>
      <c r="BU41" s="1633"/>
      <c r="BV41" s="1633"/>
      <c r="BW41" s="1633"/>
      <c r="BX41" s="1633"/>
      <c r="BY41" s="1633"/>
      <c r="BZ41" s="1633"/>
      <c r="CA41" s="1633"/>
      <c r="CB41" s="1633"/>
      <c r="CC41" s="1633"/>
      <c r="CD41" s="1633"/>
      <c r="CE41" s="1633"/>
      <c r="CF41" s="1633"/>
      <c r="CG41" s="1633"/>
      <c r="CH41" s="1633"/>
      <c r="CI41" s="1633"/>
      <c r="CJ41" s="1633"/>
      <c r="CK41" s="1633"/>
      <c r="CL41" s="1633"/>
      <c r="CM41" s="1633"/>
      <c r="CN41" s="1633"/>
      <c r="CO41" s="1633"/>
      <c r="CP41" s="1633"/>
      <c r="CQ41" s="1633"/>
      <c r="CR41" s="1633"/>
      <c r="CS41" s="1633"/>
      <c r="CT41" s="1633"/>
      <c r="CU41" s="1633"/>
      <c r="CV41" s="1633"/>
      <c r="CW41" s="1633"/>
      <c r="CX41" s="1633"/>
      <c r="CY41" s="1633"/>
      <c r="CZ41" s="1633"/>
      <c r="DA41" s="1633"/>
      <c r="DB41" s="1633"/>
      <c r="DC41" s="1633"/>
      <c r="DD41" s="1633"/>
      <c r="DE41" s="1633"/>
      <c r="DF41" s="1633"/>
      <c r="DG41" s="1633"/>
      <c r="DH41" s="1633"/>
      <c r="DI41" s="1633"/>
      <c r="DJ41" s="1633"/>
      <c r="DK41" s="1633"/>
      <c r="DL41" s="1633"/>
      <c r="DM41" s="1633"/>
      <c r="DN41" s="1633"/>
      <c r="DO41" s="1633"/>
      <c r="DP41" s="1633"/>
      <c r="DQ41" s="1633"/>
      <c r="DR41" s="1633"/>
      <c r="DS41" s="1633"/>
      <c r="DT41" s="1633"/>
      <c r="DU41" s="1633"/>
      <c r="DV41" s="1633"/>
      <c r="DW41" s="1633"/>
      <c r="DX41" s="1633"/>
      <c r="DY41" s="1633"/>
      <c r="DZ41" s="1633"/>
      <c r="EA41" s="1633"/>
      <c r="EB41" s="1633"/>
      <c r="EC41" s="1633"/>
      <c r="ED41" s="1633"/>
      <c r="EE41" s="1633"/>
      <c r="EF41" s="1633"/>
      <c r="EG41" s="1633"/>
      <c r="EH41" s="1633"/>
      <c r="EI41" s="1633"/>
      <c r="EJ41" s="1633"/>
      <c r="EK41" s="1633"/>
      <c r="EL41" s="1633"/>
      <c r="EM41" s="1633"/>
      <c r="EN41" s="1633"/>
      <c r="EO41" s="1633"/>
      <c r="EP41" s="1633"/>
      <c r="EQ41" s="1633"/>
      <c r="ER41" s="1633"/>
      <c r="ES41" s="1633"/>
      <c r="ET41" s="1633"/>
      <c r="EU41" s="1633"/>
      <c r="EV41" s="1633"/>
      <c r="EW41" s="1633"/>
      <c r="EX41" s="1633"/>
      <c r="EY41" s="1633"/>
      <c r="EZ41" s="1633"/>
      <c r="FA41" s="1633"/>
      <c r="FB41" s="1633"/>
      <c r="FC41" s="1633"/>
      <c r="FD41" s="1633"/>
      <c r="FE41" s="1633"/>
      <c r="FF41" s="1633"/>
      <c r="FG41" s="1633"/>
      <c r="FH41" s="1633"/>
      <c r="FI41" s="1633"/>
      <c r="FJ41" s="1633"/>
      <c r="FK41" s="1633"/>
      <c r="FL41" s="1633"/>
      <c r="FM41" s="1633"/>
      <c r="FN41" s="1633"/>
      <c r="FO41" s="1633"/>
      <c r="FP41" s="1633"/>
      <c r="FQ41" s="1633"/>
      <c r="FR41" s="1633"/>
      <c r="FS41" s="1633"/>
      <c r="FT41" s="1633"/>
      <c r="FU41" s="1633"/>
      <c r="FV41" s="1633"/>
      <c r="FW41" s="1633"/>
      <c r="FX41" s="1633"/>
      <c r="FY41" s="1633"/>
      <c r="FZ41" s="1633"/>
      <c r="GA41" s="1633"/>
      <c r="GB41" s="1633"/>
      <c r="GC41" s="1633"/>
      <c r="GD41" s="1633"/>
      <c r="GE41" s="1633"/>
      <c r="GF41" s="1633"/>
      <c r="GG41" s="1633"/>
      <c r="GH41" s="1633"/>
      <c r="GI41" s="1633"/>
      <c r="GJ41" s="1633"/>
      <c r="GK41" s="1633"/>
      <c r="GL41" s="1633"/>
      <c r="GM41" s="1633"/>
      <c r="GN41" s="1633"/>
      <c r="GO41" s="1633"/>
      <c r="GP41" s="1633"/>
      <c r="GQ41" s="1633"/>
      <c r="GR41" s="1633"/>
      <c r="GS41" s="1633"/>
      <c r="GT41" s="1633"/>
      <c r="GU41" s="1633"/>
      <c r="GV41" s="1633"/>
      <c r="GW41" s="1633"/>
      <c r="GX41" s="1633"/>
      <c r="GY41" s="1633"/>
      <c r="GZ41" s="1633"/>
      <c r="HA41" s="1633"/>
      <c r="HB41" s="1633"/>
      <c r="HC41" s="1633"/>
      <c r="HD41" s="1633"/>
      <c r="HE41" s="1633"/>
      <c r="HF41" s="1633"/>
      <c r="HG41" s="1633"/>
      <c r="HH41" s="1633"/>
      <c r="HI41" s="1633"/>
      <c r="HJ41" s="1633"/>
      <c r="HK41" s="1633"/>
      <c r="HL41" s="1633"/>
      <c r="HM41" s="1633"/>
      <c r="HN41" s="1633"/>
      <c r="HO41" s="1633"/>
      <c r="HP41" s="1633"/>
      <c r="HQ41" s="1633"/>
      <c r="HR41" s="1633"/>
      <c r="HS41" s="1633"/>
      <c r="HT41" s="1633"/>
      <c r="HU41" s="1633"/>
      <c r="HV41" s="1633"/>
      <c r="HW41" s="1633"/>
      <c r="HX41" s="1633"/>
      <c r="HY41" s="1633"/>
      <c r="HZ41" s="1633"/>
      <c r="IA41" s="1633"/>
      <c r="IB41" s="1633"/>
      <c r="IC41" s="1633"/>
      <c r="ID41" s="1633"/>
      <c r="IE41" s="1633"/>
      <c r="IF41" s="1633"/>
      <c r="IG41" s="1633"/>
      <c r="IH41" s="1633"/>
      <c r="II41" s="1633"/>
      <c r="IJ41" s="1633"/>
      <c r="IK41" s="1633"/>
      <c r="IL41" s="1633"/>
      <c r="IM41" s="1633"/>
      <c r="IN41" s="1633"/>
      <c r="IO41" s="1633"/>
      <c r="IP41" s="1633"/>
      <c r="IQ41" s="1633"/>
      <c r="IR41" s="1633"/>
      <c r="IS41" s="1633"/>
      <c r="IT41" s="1633"/>
      <c r="IU41" s="1633"/>
      <c r="IV41" s="1633"/>
      <c r="IW41" s="1633"/>
      <c r="IX41" s="1633"/>
      <c r="IY41" s="1633"/>
      <c r="IZ41" s="1633"/>
      <c r="JA41" s="1633"/>
      <c r="JB41" s="1633"/>
      <c r="JC41" s="1633"/>
      <c r="JD41" s="1633"/>
      <c r="JE41" s="1633"/>
      <c r="JF41" s="1633"/>
      <c r="JG41" s="1633"/>
      <c r="JH41" s="1633"/>
      <c r="JI41" s="1633"/>
      <c r="JJ41" s="1633"/>
      <c r="JK41" s="1633"/>
      <c r="JL41" s="1633"/>
      <c r="JM41" s="1633"/>
      <c r="JN41" s="1633"/>
      <c r="JO41" s="1633"/>
      <c r="JP41" s="1633"/>
      <c r="JQ41" s="1633"/>
      <c r="JR41" s="1633"/>
      <c r="JS41" s="1633"/>
      <c r="JT41" s="1633"/>
      <c r="JU41" s="1633"/>
      <c r="JV41" s="1633"/>
      <c r="JW41" s="1633"/>
      <c r="JX41" s="1633"/>
      <c r="JY41" s="1633"/>
      <c r="JZ41" s="1633"/>
      <c r="KA41" s="1633"/>
      <c r="KB41" s="1633"/>
      <c r="KC41" s="1633"/>
      <c r="KD41" s="1633"/>
      <c r="KE41" s="1633"/>
      <c r="KF41" s="1633"/>
      <c r="KG41" s="1633"/>
      <c r="KH41" s="1633"/>
      <c r="KI41" s="1633"/>
      <c r="KJ41" s="1633"/>
      <c r="KK41" s="1633"/>
      <c r="KL41" s="1633"/>
      <c r="KM41" s="1633"/>
      <c r="KN41" s="1633"/>
      <c r="KO41" s="1633"/>
      <c r="KP41" s="1633"/>
      <c r="KQ41" s="1633"/>
      <c r="KR41" s="1633"/>
      <c r="KS41" s="1633"/>
      <c r="KT41" s="1633"/>
      <c r="KU41" s="1633"/>
      <c r="KV41" s="1633"/>
      <c r="KW41" s="1633"/>
      <c r="KX41" s="1633"/>
      <c r="KY41" s="1633"/>
      <c r="KZ41" s="1633"/>
      <c r="LA41" s="1633"/>
      <c r="LB41" s="1633"/>
      <c r="LC41" s="1633"/>
      <c r="LD41" s="1633"/>
      <c r="LE41" s="1642"/>
      <c r="LF41" s="1642"/>
      <c r="LG41" s="1642"/>
      <c r="LH41" s="1642"/>
      <c r="LI41" s="1642"/>
      <c r="LJ41" s="1642"/>
      <c r="LK41" s="1642"/>
      <c r="LL41" s="1643"/>
    </row>
    <row r="42" s="2140" customFormat="1" ht="47" customHeight="1" spans="1:324">
      <c r="A42" s="2147">
        <v>45853</v>
      </c>
      <c r="B42" s="2148" t="s">
        <v>3593</v>
      </c>
      <c r="C42" s="2149" t="s">
        <v>98</v>
      </c>
      <c r="D42" s="2150">
        <v>4500173921</v>
      </c>
      <c r="E42" s="2151" t="s">
        <v>4325</v>
      </c>
      <c r="F42" s="2142" t="s">
        <v>4326</v>
      </c>
      <c r="G42" s="2152" t="s">
        <v>4225</v>
      </c>
      <c r="H42" s="2152" t="s">
        <v>4196</v>
      </c>
      <c r="I42" s="2162" t="s">
        <v>4226</v>
      </c>
      <c r="J42" s="1522">
        <v>3150</v>
      </c>
      <c r="K42" s="1534">
        <v>0</v>
      </c>
      <c r="L42" s="1534">
        <v>75</v>
      </c>
      <c r="M42" s="1534">
        <v>42</v>
      </c>
      <c r="N42" s="2163">
        <v>45952</v>
      </c>
      <c r="O42" s="2163">
        <f t="shared" si="21"/>
        <v>45950</v>
      </c>
      <c r="P42" s="1526"/>
      <c r="Q42" s="2171" t="s">
        <v>4327</v>
      </c>
      <c r="R42" s="2167" t="s">
        <v>4328</v>
      </c>
      <c r="S42" s="2167" t="s">
        <v>111</v>
      </c>
      <c r="T42" s="1557">
        <v>45853</v>
      </c>
      <c r="U42" s="1578" t="s">
        <v>88</v>
      </c>
      <c r="V42" s="1578" t="s">
        <v>88</v>
      </c>
      <c r="W42" s="1579" t="s">
        <v>4227</v>
      </c>
      <c r="X42" s="1578"/>
      <c r="Y42" s="2176" t="s">
        <v>4228</v>
      </c>
      <c r="Z42" s="2173" t="s">
        <v>3599</v>
      </c>
      <c r="AA42" s="2174">
        <v>164.1419</v>
      </c>
      <c r="AB42" s="2175">
        <f t="shared" si="1"/>
        <v>6893.9598</v>
      </c>
      <c r="AC42" s="1602" t="s">
        <v>4329</v>
      </c>
      <c r="AD42" s="1603" t="s">
        <v>81</v>
      </c>
      <c r="AE42" s="1603">
        <v>6</v>
      </c>
      <c r="AF42" s="1603"/>
      <c r="AG42" s="1604">
        <f t="shared" si="12"/>
        <v>3150</v>
      </c>
      <c r="AH42" s="1605"/>
      <c r="AI42" s="1605">
        <f t="shared" si="11"/>
        <v>42</v>
      </c>
      <c r="AJ42" s="1605" t="s">
        <v>64</v>
      </c>
      <c r="AK42" s="1616"/>
      <c r="AL42" s="1605">
        <f t="shared" si="13"/>
        <v>3150</v>
      </c>
      <c r="AM42" s="2185"/>
      <c r="AN42" s="1622">
        <f t="shared" si="14"/>
        <v>283.5</v>
      </c>
      <c r="AO42" s="1622">
        <f t="shared" si="15"/>
        <v>315</v>
      </c>
      <c r="AP42" s="1639"/>
      <c r="AQ42" s="1622">
        <f t="shared" si="16"/>
        <v>661.5</v>
      </c>
      <c r="AR42" s="1622">
        <f t="shared" si="17"/>
        <v>661.5</v>
      </c>
      <c r="AS42" s="1622">
        <f t="shared" si="18"/>
        <v>724.5</v>
      </c>
      <c r="AT42" s="2192">
        <f t="shared" si="19"/>
        <v>504</v>
      </c>
      <c r="AU42" s="1630" t="s">
        <v>4201</v>
      </c>
      <c r="AV42" s="2193" t="s">
        <v>4202</v>
      </c>
      <c r="AW42" s="1631"/>
      <c r="AX42" s="1632"/>
      <c r="AY42" s="1633"/>
      <c r="AZ42" s="1633"/>
      <c r="BA42" s="1633"/>
      <c r="BB42" s="1633"/>
      <c r="BC42" s="1633"/>
      <c r="BD42" s="1633"/>
      <c r="BE42" s="1633"/>
      <c r="BF42" s="1633"/>
      <c r="BG42" s="1633"/>
      <c r="BH42" s="1633"/>
      <c r="BI42" s="1633"/>
      <c r="BJ42" s="1633"/>
      <c r="BK42" s="1633"/>
      <c r="BL42" s="1633"/>
      <c r="BM42" s="1633"/>
      <c r="BN42" s="1633"/>
      <c r="BO42" s="1633"/>
      <c r="BP42" s="1633"/>
      <c r="BQ42" s="1633"/>
      <c r="BR42" s="1633"/>
      <c r="BS42" s="1633"/>
      <c r="BT42" s="1633"/>
      <c r="BU42" s="1633"/>
      <c r="BV42" s="1633"/>
      <c r="BW42" s="1633"/>
      <c r="BX42" s="1633"/>
      <c r="BY42" s="1633"/>
      <c r="BZ42" s="1633"/>
      <c r="CA42" s="1633"/>
      <c r="CB42" s="1633"/>
      <c r="CC42" s="1633"/>
      <c r="CD42" s="1633"/>
      <c r="CE42" s="1633"/>
      <c r="CF42" s="1633"/>
      <c r="CG42" s="1633"/>
      <c r="CH42" s="1633"/>
      <c r="CI42" s="1633"/>
      <c r="CJ42" s="1633"/>
      <c r="CK42" s="1633"/>
      <c r="CL42" s="1633"/>
      <c r="CM42" s="1633"/>
      <c r="CN42" s="1633"/>
      <c r="CO42" s="1633"/>
      <c r="CP42" s="1633"/>
      <c r="CQ42" s="1633"/>
      <c r="CR42" s="1633"/>
      <c r="CS42" s="1633"/>
      <c r="CT42" s="1633"/>
      <c r="CU42" s="1633"/>
      <c r="CV42" s="1633"/>
      <c r="CW42" s="1633"/>
      <c r="CX42" s="1633"/>
      <c r="CY42" s="1633"/>
      <c r="CZ42" s="1633"/>
      <c r="DA42" s="1633"/>
      <c r="DB42" s="1633"/>
      <c r="DC42" s="1633"/>
      <c r="DD42" s="1633"/>
      <c r="DE42" s="1633"/>
      <c r="DF42" s="1633"/>
      <c r="DG42" s="1633"/>
      <c r="DH42" s="1633"/>
      <c r="DI42" s="1633"/>
      <c r="DJ42" s="1633"/>
      <c r="DK42" s="1633"/>
      <c r="DL42" s="1633"/>
      <c r="DM42" s="1633"/>
      <c r="DN42" s="1633"/>
      <c r="DO42" s="1633"/>
      <c r="DP42" s="1633"/>
      <c r="DQ42" s="1633"/>
      <c r="DR42" s="1633"/>
      <c r="DS42" s="1633"/>
      <c r="DT42" s="1633"/>
      <c r="DU42" s="1633"/>
      <c r="DV42" s="1633"/>
      <c r="DW42" s="1633"/>
      <c r="DX42" s="1633"/>
      <c r="DY42" s="1633"/>
      <c r="DZ42" s="1633"/>
      <c r="EA42" s="1633"/>
      <c r="EB42" s="1633"/>
      <c r="EC42" s="1633"/>
      <c r="ED42" s="1633"/>
      <c r="EE42" s="1633"/>
      <c r="EF42" s="1633"/>
      <c r="EG42" s="1633"/>
      <c r="EH42" s="1633"/>
      <c r="EI42" s="1633"/>
      <c r="EJ42" s="1633"/>
      <c r="EK42" s="1633"/>
      <c r="EL42" s="1633"/>
      <c r="EM42" s="1633"/>
      <c r="EN42" s="1633"/>
      <c r="EO42" s="1633"/>
      <c r="EP42" s="1633"/>
      <c r="EQ42" s="1633"/>
      <c r="ER42" s="1633"/>
      <c r="ES42" s="1633"/>
      <c r="ET42" s="1633"/>
      <c r="EU42" s="1633"/>
      <c r="EV42" s="1633"/>
      <c r="EW42" s="1633"/>
      <c r="EX42" s="1633"/>
      <c r="EY42" s="1633"/>
      <c r="EZ42" s="1633"/>
      <c r="FA42" s="1633"/>
      <c r="FB42" s="1633"/>
      <c r="FC42" s="1633"/>
      <c r="FD42" s="1633"/>
      <c r="FE42" s="1633"/>
      <c r="FF42" s="1633"/>
      <c r="FG42" s="1633"/>
      <c r="FH42" s="1633"/>
      <c r="FI42" s="1633"/>
      <c r="FJ42" s="1633"/>
      <c r="FK42" s="1633"/>
      <c r="FL42" s="1633"/>
      <c r="FM42" s="1633"/>
      <c r="FN42" s="1633"/>
      <c r="FO42" s="1633"/>
      <c r="FP42" s="1633"/>
      <c r="FQ42" s="1633"/>
      <c r="FR42" s="1633"/>
      <c r="FS42" s="1633"/>
      <c r="FT42" s="1633"/>
      <c r="FU42" s="1633"/>
      <c r="FV42" s="1633"/>
      <c r="FW42" s="1633"/>
      <c r="FX42" s="1633"/>
      <c r="FY42" s="1633"/>
      <c r="FZ42" s="1633"/>
      <c r="GA42" s="1633"/>
      <c r="GB42" s="1633"/>
      <c r="GC42" s="1633"/>
      <c r="GD42" s="1633"/>
      <c r="GE42" s="1633"/>
      <c r="GF42" s="1633"/>
      <c r="GG42" s="1633"/>
      <c r="GH42" s="1633"/>
      <c r="GI42" s="1633"/>
      <c r="GJ42" s="1633"/>
      <c r="GK42" s="1633"/>
      <c r="GL42" s="1633"/>
      <c r="GM42" s="1633"/>
      <c r="GN42" s="1633"/>
      <c r="GO42" s="1633"/>
      <c r="GP42" s="1633"/>
      <c r="GQ42" s="1633"/>
      <c r="GR42" s="1633"/>
      <c r="GS42" s="1633"/>
      <c r="GT42" s="1633"/>
      <c r="GU42" s="1633"/>
      <c r="GV42" s="1633"/>
      <c r="GW42" s="1633"/>
      <c r="GX42" s="1633"/>
      <c r="GY42" s="1633"/>
      <c r="GZ42" s="1633"/>
      <c r="HA42" s="1633"/>
      <c r="HB42" s="1633"/>
      <c r="HC42" s="1633"/>
      <c r="HD42" s="1633"/>
      <c r="HE42" s="1633"/>
      <c r="HF42" s="1633"/>
      <c r="HG42" s="1633"/>
      <c r="HH42" s="1633"/>
      <c r="HI42" s="1633"/>
      <c r="HJ42" s="1633"/>
      <c r="HK42" s="1633"/>
      <c r="HL42" s="1633"/>
      <c r="HM42" s="1633"/>
      <c r="HN42" s="1633"/>
      <c r="HO42" s="1633"/>
      <c r="HP42" s="1633"/>
      <c r="HQ42" s="1633"/>
      <c r="HR42" s="1633"/>
      <c r="HS42" s="1633"/>
      <c r="HT42" s="1633"/>
      <c r="HU42" s="1633"/>
      <c r="HV42" s="1633"/>
      <c r="HW42" s="1633"/>
      <c r="HX42" s="1633"/>
      <c r="HY42" s="1633"/>
      <c r="HZ42" s="1633"/>
      <c r="IA42" s="1633"/>
      <c r="IB42" s="1633"/>
      <c r="IC42" s="1633"/>
      <c r="ID42" s="1633"/>
      <c r="IE42" s="1633"/>
      <c r="IF42" s="1633"/>
      <c r="IG42" s="1633"/>
      <c r="IH42" s="1633"/>
      <c r="II42" s="1633"/>
      <c r="IJ42" s="1633"/>
      <c r="IK42" s="1633"/>
      <c r="IL42" s="1633"/>
      <c r="IM42" s="1633"/>
      <c r="IN42" s="1633"/>
      <c r="IO42" s="1633"/>
      <c r="IP42" s="1633"/>
      <c r="IQ42" s="1633"/>
      <c r="IR42" s="1633"/>
      <c r="IS42" s="1633"/>
      <c r="IT42" s="1633"/>
      <c r="IU42" s="1633"/>
      <c r="IV42" s="1633"/>
      <c r="IW42" s="1633"/>
      <c r="IX42" s="1633"/>
      <c r="IY42" s="1633"/>
      <c r="IZ42" s="1633"/>
      <c r="JA42" s="1633"/>
      <c r="JB42" s="1633"/>
      <c r="JC42" s="1633"/>
      <c r="JD42" s="1633"/>
      <c r="JE42" s="1633"/>
      <c r="JF42" s="1633"/>
      <c r="JG42" s="1633"/>
      <c r="JH42" s="1633"/>
      <c r="JI42" s="1633"/>
      <c r="JJ42" s="1633"/>
      <c r="JK42" s="1633"/>
      <c r="JL42" s="1633"/>
      <c r="JM42" s="1633"/>
      <c r="JN42" s="1633"/>
      <c r="JO42" s="1633"/>
      <c r="JP42" s="1633"/>
      <c r="JQ42" s="1633"/>
      <c r="JR42" s="1633"/>
      <c r="JS42" s="1633"/>
      <c r="JT42" s="1633"/>
      <c r="JU42" s="1633"/>
      <c r="JV42" s="1633"/>
      <c r="JW42" s="1633"/>
      <c r="JX42" s="1633"/>
      <c r="JY42" s="1633"/>
      <c r="JZ42" s="1633"/>
      <c r="KA42" s="1633"/>
      <c r="KB42" s="1633"/>
      <c r="KC42" s="1633"/>
      <c r="KD42" s="1633"/>
      <c r="KE42" s="1633"/>
      <c r="KF42" s="1633"/>
      <c r="KG42" s="1633"/>
      <c r="KH42" s="1633"/>
      <c r="KI42" s="1633"/>
      <c r="KJ42" s="1633"/>
      <c r="KK42" s="1633"/>
      <c r="KL42" s="1633"/>
      <c r="KM42" s="1633"/>
      <c r="KN42" s="1633"/>
      <c r="KO42" s="1633"/>
      <c r="KP42" s="1633"/>
      <c r="KQ42" s="1633"/>
      <c r="KR42" s="1633"/>
      <c r="KS42" s="1633"/>
      <c r="KT42" s="1633"/>
      <c r="KU42" s="1633"/>
      <c r="KV42" s="1633"/>
      <c r="KW42" s="1633"/>
      <c r="KX42" s="1633"/>
      <c r="KY42" s="1633"/>
      <c r="KZ42" s="1633"/>
      <c r="LA42" s="1633"/>
      <c r="LB42" s="1633"/>
      <c r="LC42" s="1633"/>
      <c r="LD42" s="1633"/>
      <c r="LE42" s="1642"/>
      <c r="LF42" s="1642"/>
      <c r="LG42" s="1642"/>
      <c r="LH42" s="1642"/>
      <c r="LI42" s="1642"/>
      <c r="LJ42" s="1642"/>
      <c r="LK42" s="1642"/>
      <c r="LL42" s="1643"/>
    </row>
    <row r="43" s="2140" customFormat="1" ht="47" customHeight="1" spans="1:324">
      <c r="A43" s="2147">
        <v>45853</v>
      </c>
      <c r="B43" s="2148" t="s">
        <v>3593</v>
      </c>
      <c r="C43" s="2149" t="s">
        <v>98</v>
      </c>
      <c r="D43" s="2150">
        <v>4500173925</v>
      </c>
      <c r="E43" s="2151" t="s">
        <v>4330</v>
      </c>
      <c r="F43" s="2150" t="s">
        <v>4331</v>
      </c>
      <c r="G43" s="2152" t="s">
        <v>4225</v>
      </c>
      <c r="H43" s="2152" t="s">
        <v>4196</v>
      </c>
      <c r="I43" s="2162" t="s">
        <v>4226</v>
      </c>
      <c r="J43" s="1522">
        <v>3150</v>
      </c>
      <c r="K43" s="1534">
        <v>0</v>
      </c>
      <c r="L43" s="1534">
        <v>75</v>
      </c>
      <c r="M43" s="1534">
        <v>42</v>
      </c>
      <c r="N43" s="2163">
        <v>45954</v>
      </c>
      <c r="O43" s="2163">
        <f t="shared" si="21"/>
        <v>45952</v>
      </c>
      <c r="P43" s="1526"/>
      <c r="Q43" s="2169" t="s">
        <v>78</v>
      </c>
      <c r="R43" s="2167" t="s">
        <v>4332</v>
      </c>
      <c r="S43" s="2167" t="s">
        <v>111</v>
      </c>
      <c r="T43" s="1557">
        <v>45853</v>
      </c>
      <c r="U43" s="1578" t="s">
        <v>88</v>
      </c>
      <c r="V43" s="1578" t="s">
        <v>88</v>
      </c>
      <c r="W43" s="1579" t="s">
        <v>4227</v>
      </c>
      <c r="X43" s="1578"/>
      <c r="Y43" s="2176" t="s">
        <v>4228</v>
      </c>
      <c r="Z43" s="2173" t="s">
        <v>3599</v>
      </c>
      <c r="AA43" s="2174">
        <v>164.1419</v>
      </c>
      <c r="AB43" s="2175">
        <f t="shared" si="1"/>
        <v>6893.9598</v>
      </c>
      <c r="AC43" s="1602" t="s">
        <v>4333</v>
      </c>
      <c r="AD43" s="1603" t="s">
        <v>81</v>
      </c>
      <c r="AE43" s="1603">
        <v>6</v>
      </c>
      <c r="AF43" s="1603"/>
      <c r="AG43" s="1604">
        <f t="shared" si="12"/>
        <v>3150</v>
      </c>
      <c r="AH43" s="1605"/>
      <c r="AI43" s="1605">
        <f t="shared" si="11"/>
        <v>42</v>
      </c>
      <c r="AJ43" s="1605" t="s">
        <v>64</v>
      </c>
      <c r="AK43" s="1616"/>
      <c r="AL43" s="1605">
        <f t="shared" si="13"/>
        <v>3150</v>
      </c>
      <c r="AM43" s="2185"/>
      <c r="AN43" s="1622">
        <f t="shared" si="14"/>
        <v>283.5</v>
      </c>
      <c r="AO43" s="1622">
        <f t="shared" si="15"/>
        <v>315</v>
      </c>
      <c r="AP43" s="1639"/>
      <c r="AQ43" s="1622">
        <f t="shared" si="16"/>
        <v>661.5</v>
      </c>
      <c r="AR43" s="1622">
        <f t="shared" si="17"/>
        <v>661.5</v>
      </c>
      <c r="AS43" s="1622">
        <f t="shared" si="18"/>
        <v>724.5</v>
      </c>
      <c r="AT43" s="2192">
        <f t="shared" si="19"/>
        <v>504</v>
      </c>
      <c r="AU43" s="1630" t="s">
        <v>4201</v>
      </c>
      <c r="AV43" s="2193" t="s">
        <v>4202</v>
      </c>
      <c r="AW43" s="1631"/>
      <c r="AX43" s="1632"/>
      <c r="AY43" s="1633"/>
      <c r="AZ43" s="1633"/>
      <c r="BA43" s="1633"/>
      <c r="BB43" s="1633"/>
      <c r="BC43" s="1633"/>
      <c r="BD43" s="1633"/>
      <c r="BE43" s="1633"/>
      <c r="BF43" s="1633"/>
      <c r="BG43" s="1633"/>
      <c r="BH43" s="1633"/>
      <c r="BI43" s="1633"/>
      <c r="BJ43" s="1633"/>
      <c r="BK43" s="1633"/>
      <c r="BL43" s="1633"/>
      <c r="BM43" s="1633"/>
      <c r="BN43" s="1633"/>
      <c r="BO43" s="1633"/>
      <c r="BP43" s="1633"/>
      <c r="BQ43" s="1633"/>
      <c r="BR43" s="1633"/>
      <c r="BS43" s="1633"/>
      <c r="BT43" s="1633"/>
      <c r="BU43" s="1633"/>
      <c r="BV43" s="1633"/>
      <c r="BW43" s="1633"/>
      <c r="BX43" s="1633"/>
      <c r="BY43" s="1633"/>
      <c r="BZ43" s="1633"/>
      <c r="CA43" s="1633"/>
      <c r="CB43" s="1633"/>
      <c r="CC43" s="1633"/>
      <c r="CD43" s="1633"/>
      <c r="CE43" s="1633"/>
      <c r="CF43" s="1633"/>
      <c r="CG43" s="1633"/>
      <c r="CH43" s="1633"/>
      <c r="CI43" s="1633"/>
      <c r="CJ43" s="1633"/>
      <c r="CK43" s="1633"/>
      <c r="CL43" s="1633"/>
      <c r="CM43" s="1633"/>
      <c r="CN43" s="1633"/>
      <c r="CO43" s="1633"/>
      <c r="CP43" s="1633"/>
      <c r="CQ43" s="1633"/>
      <c r="CR43" s="1633"/>
      <c r="CS43" s="1633"/>
      <c r="CT43" s="1633"/>
      <c r="CU43" s="1633"/>
      <c r="CV43" s="1633"/>
      <c r="CW43" s="1633"/>
      <c r="CX43" s="1633"/>
      <c r="CY43" s="1633"/>
      <c r="CZ43" s="1633"/>
      <c r="DA43" s="1633"/>
      <c r="DB43" s="1633"/>
      <c r="DC43" s="1633"/>
      <c r="DD43" s="1633"/>
      <c r="DE43" s="1633"/>
      <c r="DF43" s="1633"/>
      <c r="DG43" s="1633"/>
      <c r="DH43" s="1633"/>
      <c r="DI43" s="1633"/>
      <c r="DJ43" s="1633"/>
      <c r="DK43" s="1633"/>
      <c r="DL43" s="1633"/>
      <c r="DM43" s="1633"/>
      <c r="DN43" s="1633"/>
      <c r="DO43" s="1633"/>
      <c r="DP43" s="1633"/>
      <c r="DQ43" s="1633"/>
      <c r="DR43" s="1633"/>
      <c r="DS43" s="1633"/>
      <c r="DT43" s="1633"/>
      <c r="DU43" s="1633"/>
      <c r="DV43" s="1633"/>
      <c r="DW43" s="1633"/>
      <c r="DX43" s="1633"/>
      <c r="DY43" s="1633"/>
      <c r="DZ43" s="1633"/>
      <c r="EA43" s="1633"/>
      <c r="EB43" s="1633"/>
      <c r="EC43" s="1633"/>
      <c r="ED43" s="1633"/>
      <c r="EE43" s="1633"/>
      <c r="EF43" s="1633"/>
      <c r="EG43" s="1633"/>
      <c r="EH43" s="1633"/>
      <c r="EI43" s="1633"/>
      <c r="EJ43" s="1633"/>
      <c r="EK43" s="1633"/>
      <c r="EL43" s="1633"/>
      <c r="EM43" s="1633"/>
      <c r="EN43" s="1633"/>
      <c r="EO43" s="1633"/>
      <c r="EP43" s="1633"/>
      <c r="EQ43" s="1633"/>
      <c r="ER43" s="1633"/>
      <c r="ES43" s="1633"/>
      <c r="ET43" s="1633"/>
      <c r="EU43" s="1633"/>
      <c r="EV43" s="1633"/>
      <c r="EW43" s="1633"/>
      <c r="EX43" s="1633"/>
      <c r="EY43" s="1633"/>
      <c r="EZ43" s="1633"/>
      <c r="FA43" s="1633"/>
      <c r="FB43" s="1633"/>
      <c r="FC43" s="1633"/>
      <c r="FD43" s="1633"/>
      <c r="FE43" s="1633"/>
      <c r="FF43" s="1633"/>
      <c r="FG43" s="1633"/>
      <c r="FH43" s="1633"/>
      <c r="FI43" s="1633"/>
      <c r="FJ43" s="1633"/>
      <c r="FK43" s="1633"/>
      <c r="FL43" s="1633"/>
      <c r="FM43" s="1633"/>
      <c r="FN43" s="1633"/>
      <c r="FO43" s="1633"/>
      <c r="FP43" s="1633"/>
      <c r="FQ43" s="1633"/>
      <c r="FR43" s="1633"/>
      <c r="FS43" s="1633"/>
      <c r="FT43" s="1633"/>
      <c r="FU43" s="1633"/>
      <c r="FV43" s="1633"/>
      <c r="FW43" s="1633"/>
      <c r="FX43" s="1633"/>
      <c r="FY43" s="1633"/>
      <c r="FZ43" s="1633"/>
      <c r="GA43" s="1633"/>
      <c r="GB43" s="1633"/>
      <c r="GC43" s="1633"/>
      <c r="GD43" s="1633"/>
      <c r="GE43" s="1633"/>
      <c r="GF43" s="1633"/>
      <c r="GG43" s="1633"/>
      <c r="GH43" s="1633"/>
      <c r="GI43" s="1633"/>
      <c r="GJ43" s="1633"/>
      <c r="GK43" s="1633"/>
      <c r="GL43" s="1633"/>
      <c r="GM43" s="1633"/>
      <c r="GN43" s="1633"/>
      <c r="GO43" s="1633"/>
      <c r="GP43" s="1633"/>
      <c r="GQ43" s="1633"/>
      <c r="GR43" s="1633"/>
      <c r="GS43" s="1633"/>
      <c r="GT43" s="1633"/>
      <c r="GU43" s="1633"/>
      <c r="GV43" s="1633"/>
      <c r="GW43" s="1633"/>
      <c r="GX43" s="1633"/>
      <c r="GY43" s="1633"/>
      <c r="GZ43" s="1633"/>
      <c r="HA43" s="1633"/>
      <c r="HB43" s="1633"/>
      <c r="HC43" s="1633"/>
      <c r="HD43" s="1633"/>
      <c r="HE43" s="1633"/>
      <c r="HF43" s="1633"/>
      <c r="HG43" s="1633"/>
      <c r="HH43" s="1633"/>
      <c r="HI43" s="1633"/>
      <c r="HJ43" s="1633"/>
      <c r="HK43" s="1633"/>
      <c r="HL43" s="1633"/>
      <c r="HM43" s="1633"/>
      <c r="HN43" s="1633"/>
      <c r="HO43" s="1633"/>
      <c r="HP43" s="1633"/>
      <c r="HQ43" s="1633"/>
      <c r="HR43" s="1633"/>
      <c r="HS43" s="1633"/>
      <c r="HT43" s="1633"/>
      <c r="HU43" s="1633"/>
      <c r="HV43" s="1633"/>
      <c r="HW43" s="1633"/>
      <c r="HX43" s="1633"/>
      <c r="HY43" s="1633"/>
      <c r="HZ43" s="1633"/>
      <c r="IA43" s="1633"/>
      <c r="IB43" s="1633"/>
      <c r="IC43" s="1633"/>
      <c r="ID43" s="1633"/>
      <c r="IE43" s="1633"/>
      <c r="IF43" s="1633"/>
      <c r="IG43" s="1633"/>
      <c r="IH43" s="1633"/>
      <c r="II43" s="1633"/>
      <c r="IJ43" s="1633"/>
      <c r="IK43" s="1633"/>
      <c r="IL43" s="1633"/>
      <c r="IM43" s="1633"/>
      <c r="IN43" s="1633"/>
      <c r="IO43" s="1633"/>
      <c r="IP43" s="1633"/>
      <c r="IQ43" s="1633"/>
      <c r="IR43" s="1633"/>
      <c r="IS43" s="1633"/>
      <c r="IT43" s="1633"/>
      <c r="IU43" s="1633"/>
      <c r="IV43" s="1633"/>
      <c r="IW43" s="1633"/>
      <c r="IX43" s="1633"/>
      <c r="IY43" s="1633"/>
      <c r="IZ43" s="1633"/>
      <c r="JA43" s="1633"/>
      <c r="JB43" s="1633"/>
      <c r="JC43" s="1633"/>
      <c r="JD43" s="1633"/>
      <c r="JE43" s="1633"/>
      <c r="JF43" s="1633"/>
      <c r="JG43" s="1633"/>
      <c r="JH43" s="1633"/>
      <c r="JI43" s="1633"/>
      <c r="JJ43" s="1633"/>
      <c r="JK43" s="1633"/>
      <c r="JL43" s="1633"/>
      <c r="JM43" s="1633"/>
      <c r="JN43" s="1633"/>
      <c r="JO43" s="1633"/>
      <c r="JP43" s="1633"/>
      <c r="JQ43" s="1633"/>
      <c r="JR43" s="1633"/>
      <c r="JS43" s="1633"/>
      <c r="JT43" s="1633"/>
      <c r="JU43" s="1633"/>
      <c r="JV43" s="1633"/>
      <c r="JW43" s="1633"/>
      <c r="JX43" s="1633"/>
      <c r="JY43" s="1633"/>
      <c r="JZ43" s="1633"/>
      <c r="KA43" s="1633"/>
      <c r="KB43" s="1633"/>
      <c r="KC43" s="1633"/>
      <c r="KD43" s="1633"/>
      <c r="KE43" s="1633"/>
      <c r="KF43" s="1633"/>
      <c r="KG43" s="1633"/>
      <c r="KH43" s="1633"/>
      <c r="KI43" s="1633"/>
      <c r="KJ43" s="1633"/>
      <c r="KK43" s="1633"/>
      <c r="KL43" s="1633"/>
      <c r="KM43" s="1633"/>
      <c r="KN43" s="1633"/>
      <c r="KO43" s="1633"/>
      <c r="KP43" s="1633"/>
      <c r="KQ43" s="1633"/>
      <c r="KR43" s="1633"/>
      <c r="KS43" s="1633"/>
      <c r="KT43" s="1633"/>
      <c r="KU43" s="1633"/>
      <c r="KV43" s="1633"/>
      <c r="KW43" s="1633"/>
      <c r="KX43" s="1633"/>
      <c r="KY43" s="1633"/>
      <c r="KZ43" s="1633"/>
      <c r="LA43" s="1633"/>
      <c r="LB43" s="1633"/>
      <c r="LC43" s="1633"/>
      <c r="LD43" s="1633"/>
      <c r="LE43" s="1642"/>
      <c r="LF43" s="1642"/>
      <c r="LG43" s="1642"/>
      <c r="LH43" s="1642"/>
      <c r="LI43" s="1642"/>
      <c r="LJ43" s="1642"/>
      <c r="LK43" s="1642"/>
      <c r="LL43" s="1643"/>
    </row>
    <row r="44" s="2140" customFormat="1" ht="47" customHeight="1" spans="1:324">
      <c r="A44" s="2147">
        <v>45853</v>
      </c>
      <c r="B44" s="2148" t="s">
        <v>3593</v>
      </c>
      <c r="C44" s="2149" t="s">
        <v>98</v>
      </c>
      <c r="D44" s="2150">
        <v>4500173906</v>
      </c>
      <c r="E44" s="2151" t="s">
        <v>4334</v>
      </c>
      <c r="F44" s="2150" t="s">
        <v>4335</v>
      </c>
      <c r="G44" s="2152" t="s">
        <v>4225</v>
      </c>
      <c r="H44" s="2152" t="s">
        <v>4196</v>
      </c>
      <c r="I44" s="2162" t="s">
        <v>4226</v>
      </c>
      <c r="J44" s="1522">
        <v>3150</v>
      </c>
      <c r="K44" s="1534">
        <v>0</v>
      </c>
      <c r="L44" s="1534">
        <v>75</v>
      </c>
      <c r="M44" s="1534">
        <f>J44/L44</f>
        <v>42</v>
      </c>
      <c r="N44" s="2163">
        <v>45946</v>
      </c>
      <c r="O44" s="2163">
        <f t="shared" si="21"/>
        <v>45944</v>
      </c>
      <c r="P44" s="1526"/>
      <c r="Q44" s="1554" t="s">
        <v>78</v>
      </c>
      <c r="R44" s="1556" t="s">
        <v>4314</v>
      </c>
      <c r="S44" s="2167" t="s">
        <v>111</v>
      </c>
      <c r="T44" s="1557">
        <v>45853</v>
      </c>
      <c r="U44" s="1578" t="s">
        <v>88</v>
      </c>
      <c r="V44" s="1578" t="s">
        <v>88</v>
      </c>
      <c r="W44" s="1579" t="s">
        <v>4227</v>
      </c>
      <c r="X44" s="1578"/>
      <c r="Y44" s="2176" t="s">
        <v>4228</v>
      </c>
      <c r="Z44" s="2173" t="s">
        <v>3599</v>
      </c>
      <c r="AA44" s="2174">
        <v>164.1419</v>
      </c>
      <c r="AB44" s="2175">
        <f t="shared" si="1"/>
        <v>6893.9598</v>
      </c>
      <c r="AC44" s="1602" t="s">
        <v>4336</v>
      </c>
      <c r="AD44" s="1603" t="s">
        <v>81</v>
      </c>
      <c r="AE44" s="1603">
        <v>6</v>
      </c>
      <c r="AF44" s="1603"/>
      <c r="AG44" s="1604">
        <f t="shared" si="12"/>
        <v>3150</v>
      </c>
      <c r="AH44" s="1605"/>
      <c r="AI44" s="1605">
        <f t="shared" si="11"/>
        <v>42</v>
      </c>
      <c r="AJ44" s="1605" t="s">
        <v>64</v>
      </c>
      <c r="AK44" s="1616"/>
      <c r="AL44" s="1605">
        <f t="shared" si="13"/>
        <v>3150</v>
      </c>
      <c r="AM44" s="2185"/>
      <c r="AN44" s="1622">
        <f t="shared" si="14"/>
        <v>283.5</v>
      </c>
      <c r="AO44" s="1622">
        <f t="shared" si="15"/>
        <v>315</v>
      </c>
      <c r="AP44" s="1639"/>
      <c r="AQ44" s="1622">
        <f t="shared" si="16"/>
        <v>661.5</v>
      </c>
      <c r="AR44" s="1622">
        <f t="shared" si="17"/>
        <v>661.5</v>
      </c>
      <c r="AS44" s="1622">
        <f t="shared" si="18"/>
        <v>724.5</v>
      </c>
      <c r="AT44" s="2192">
        <f t="shared" si="19"/>
        <v>504</v>
      </c>
      <c r="AU44" s="1630" t="s">
        <v>4201</v>
      </c>
      <c r="AV44" s="2193" t="s">
        <v>4202</v>
      </c>
      <c r="AW44" s="1631"/>
      <c r="AX44" s="1632"/>
      <c r="AY44" s="1633"/>
      <c r="AZ44" s="1633"/>
      <c r="BA44" s="1633"/>
      <c r="BB44" s="1633"/>
      <c r="BC44" s="1633"/>
      <c r="BD44" s="1633"/>
      <c r="BE44" s="1633"/>
      <c r="BF44" s="1633"/>
      <c r="BG44" s="1633"/>
      <c r="BH44" s="1633"/>
      <c r="BI44" s="1633"/>
      <c r="BJ44" s="1633"/>
      <c r="BK44" s="1633"/>
      <c r="BL44" s="1633"/>
      <c r="BM44" s="1633"/>
      <c r="BN44" s="1633"/>
      <c r="BO44" s="1633"/>
      <c r="BP44" s="1633"/>
      <c r="BQ44" s="1633"/>
      <c r="BR44" s="1633"/>
      <c r="BS44" s="1633"/>
      <c r="BT44" s="1633"/>
      <c r="BU44" s="1633"/>
      <c r="BV44" s="1633"/>
      <c r="BW44" s="1633"/>
      <c r="BX44" s="1633"/>
      <c r="BY44" s="1633"/>
      <c r="BZ44" s="1633"/>
      <c r="CA44" s="1633"/>
      <c r="CB44" s="1633"/>
      <c r="CC44" s="1633"/>
      <c r="CD44" s="1633"/>
      <c r="CE44" s="1633"/>
      <c r="CF44" s="1633"/>
      <c r="CG44" s="1633"/>
      <c r="CH44" s="1633"/>
      <c r="CI44" s="1633"/>
      <c r="CJ44" s="1633"/>
      <c r="CK44" s="1633"/>
      <c r="CL44" s="1633"/>
      <c r="CM44" s="1633"/>
      <c r="CN44" s="1633"/>
      <c r="CO44" s="1633"/>
      <c r="CP44" s="1633"/>
      <c r="CQ44" s="1633"/>
      <c r="CR44" s="1633"/>
      <c r="CS44" s="1633"/>
      <c r="CT44" s="1633"/>
      <c r="CU44" s="1633"/>
      <c r="CV44" s="1633"/>
      <c r="CW44" s="1633"/>
      <c r="CX44" s="1633"/>
      <c r="CY44" s="1633"/>
      <c r="CZ44" s="1633"/>
      <c r="DA44" s="1633"/>
      <c r="DB44" s="1633"/>
      <c r="DC44" s="1633"/>
      <c r="DD44" s="1633"/>
      <c r="DE44" s="1633"/>
      <c r="DF44" s="1633"/>
      <c r="DG44" s="1633"/>
      <c r="DH44" s="1633"/>
      <c r="DI44" s="1633"/>
      <c r="DJ44" s="1633"/>
      <c r="DK44" s="1633"/>
      <c r="DL44" s="1633"/>
      <c r="DM44" s="1633"/>
      <c r="DN44" s="1633"/>
      <c r="DO44" s="1633"/>
      <c r="DP44" s="1633"/>
      <c r="DQ44" s="1633"/>
      <c r="DR44" s="1633"/>
      <c r="DS44" s="1633"/>
      <c r="DT44" s="1633"/>
      <c r="DU44" s="1633"/>
      <c r="DV44" s="1633"/>
      <c r="DW44" s="1633"/>
      <c r="DX44" s="1633"/>
      <c r="DY44" s="1633"/>
      <c r="DZ44" s="1633"/>
      <c r="EA44" s="1633"/>
      <c r="EB44" s="1633"/>
      <c r="EC44" s="1633"/>
      <c r="ED44" s="1633"/>
      <c r="EE44" s="1633"/>
      <c r="EF44" s="1633"/>
      <c r="EG44" s="1633"/>
      <c r="EH44" s="1633"/>
      <c r="EI44" s="1633"/>
      <c r="EJ44" s="1633"/>
      <c r="EK44" s="1633"/>
      <c r="EL44" s="1633"/>
      <c r="EM44" s="1633"/>
      <c r="EN44" s="1633"/>
      <c r="EO44" s="1633"/>
      <c r="EP44" s="1633"/>
      <c r="EQ44" s="1633"/>
      <c r="ER44" s="1633"/>
      <c r="ES44" s="1633"/>
      <c r="ET44" s="1633"/>
      <c r="EU44" s="1633"/>
      <c r="EV44" s="1633"/>
      <c r="EW44" s="1633"/>
      <c r="EX44" s="1633"/>
      <c r="EY44" s="1633"/>
      <c r="EZ44" s="1633"/>
      <c r="FA44" s="1633"/>
      <c r="FB44" s="1633"/>
      <c r="FC44" s="1633"/>
      <c r="FD44" s="1633"/>
      <c r="FE44" s="1633"/>
      <c r="FF44" s="1633"/>
      <c r="FG44" s="1633"/>
      <c r="FH44" s="1633"/>
      <c r="FI44" s="1633"/>
      <c r="FJ44" s="1633"/>
      <c r="FK44" s="1633"/>
      <c r="FL44" s="1633"/>
      <c r="FM44" s="1633"/>
      <c r="FN44" s="1633"/>
      <c r="FO44" s="1633"/>
      <c r="FP44" s="1633"/>
      <c r="FQ44" s="1633"/>
      <c r="FR44" s="1633"/>
      <c r="FS44" s="1633"/>
      <c r="FT44" s="1633"/>
      <c r="FU44" s="1633"/>
      <c r="FV44" s="1633"/>
      <c r="FW44" s="1633"/>
      <c r="FX44" s="1633"/>
      <c r="FY44" s="1633"/>
      <c r="FZ44" s="1633"/>
      <c r="GA44" s="1633"/>
      <c r="GB44" s="1633"/>
      <c r="GC44" s="1633"/>
      <c r="GD44" s="1633"/>
      <c r="GE44" s="1633"/>
      <c r="GF44" s="1633"/>
      <c r="GG44" s="1633"/>
      <c r="GH44" s="1633"/>
      <c r="GI44" s="1633"/>
      <c r="GJ44" s="1633"/>
      <c r="GK44" s="1633"/>
      <c r="GL44" s="1633"/>
      <c r="GM44" s="1633"/>
      <c r="GN44" s="1633"/>
      <c r="GO44" s="1633"/>
      <c r="GP44" s="1633"/>
      <c r="GQ44" s="1633"/>
      <c r="GR44" s="1633"/>
      <c r="GS44" s="1633"/>
      <c r="GT44" s="1633"/>
      <c r="GU44" s="1633"/>
      <c r="GV44" s="1633"/>
      <c r="GW44" s="1633"/>
      <c r="GX44" s="1633"/>
      <c r="GY44" s="1633"/>
      <c r="GZ44" s="1633"/>
      <c r="HA44" s="1633"/>
      <c r="HB44" s="1633"/>
      <c r="HC44" s="1633"/>
      <c r="HD44" s="1633"/>
      <c r="HE44" s="1633"/>
      <c r="HF44" s="1633"/>
      <c r="HG44" s="1633"/>
      <c r="HH44" s="1633"/>
      <c r="HI44" s="1633"/>
      <c r="HJ44" s="1633"/>
      <c r="HK44" s="1633"/>
      <c r="HL44" s="1633"/>
      <c r="HM44" s="1633"/>
      <c r="HN44" s="1633"/>
      <c r="HO44" s="1633"/>
      <c r="HP44" s="1633"/>
      <c r="HQ44" s="1633"/>
      <c r="HR44" s="1633"/>
      <c r="HS44" s="1633"/>
      <c r="HT44" s="1633"/>
      <c r="HU44" s="1633"/>
      <c r="HV44" s="1633"/>
      <c r="HW44" s="1633"/>
      <c r="HX44" s="1633"/>
      <c r="HY44" s="1633"/>
      <c r="HZ44" s="1633"/>
      <c r="IA44" s="1633"/>
      <c r="IB44" s="1633"/>
      <c r="IC44" s="1633"/>
      <c r="ID44" s="1633"/>
      <c r="IE44" s="1633"/>
      <c r="IF44" s="1633"/>
      <c r="IG44" s="1633"/>
      <c r="IH44" s="1633"/>
      <c r="II44" s="1633"/>
      <c r="IJ44" s="1633"/>
      <c r="IK44" s="1633"/>
      <c r="IL44" s="1633"/>
      <c r="IM44" s="1633"/>
      <c r="IN44" s="1633"/>
      <c r="IO44" s="1633"/>
      <c r="IP44" s="1633"/>
      <c r="IQ44" s="1633"/>
      <c r="IR44" s="1633"/>
      <c r="IS44" s="1633"/>
      <c r="IT44" s="1633"/>
      <c r="IU44" s="1633"/>
      <c r="IV44" s="1633"/>
      <c r="IW44" s="1633"/>
      <c r="IX44" s="1633"/>
      <c r="IY44" s="1633"/>
      <c r="IZ44" s="1633"/>
      <c r="JA44" s="1633"/>
      <c r="JB44" s="1633"/>
      <c r="JC44" s="1633"/>
      <c r="JD44" s="1633"/>
      <c r="JE44" s="1633"/>
      <c r="JF44" s="1633"/>
      <c r="JG44" s="1633"/>
      <c r="JH44" s="1633"/>
      <c r="JI44" s="1633"/>
      <c r="JJ44" s="1633"/>
      <c r="JK44" s="1633"/>
      <c r="JL44" s="1633"/>
      <c r="JM44" s="1633"/>
      <c r="JN44" s="1633"/>
      <c r="JO44" s="1633"/>
      <c r="JP44" s="1633"/>
      <c r="JQ44" s="1633"/>
      <c r="JR44" s="1633"/>
      <c r="JS44" s="1633"/>
      <c r="JT44" s="1633"/>
      <c r="JU44" s="1633"/>
      <c r="JV44" s="1633"/>
      <c r="JW44" s="1633"/>
      <c r="JX44" s="1633"/>
      <c r="JY44" s="1633"/>
      <c r="JZ44" s="1633"/>
      <c r="KA44" s="1633"/>
      <c r="KB44" s="1633"/>
      <c r="KC44" s="1633"/>
      <c r="KD44" s="1633"/>
      <c r="KE44" s="1633"/>
      <c r="KF44" s="1633"/>
      <c r="KG44" s="1633"/>
      <c r="KH44" s="1633"/>
      <c r="KI44" s="1633"/>
      <c r="KJ44" s="1633"/>
      <c r="KK44" s="1633"/>
      <c r="KL44" s="1633"/>
      <c r="KM44" s="1633"/>
      <c r="KN44" s="1633"/>
      <c r="KO44" s="1633"/>
      <c r="KP44" s="1633"/>
      <c r="KQ44" s="1633"/>
      <c r="KR44" s="1633"/>
      <c r="KS44" s="1633"/>
      <c r="KT44" s="1633"/>
      <c r="KU44" s="1633"/>
      <c r="KV44" s="1633"/>
      <c r="KW44" s="1633"/>
      <c r="KX44" s="1633"/>
      <c r="KY44" s="1633"/>
      <c r="KZ44" s="1633"/>
      <c r="LA44" s="1633"/>
      <c r="LB44" s="1633"/>
      <c r="LC44" s="1633"/>
      <c r="LD44" s="1633"/>
      <c r="LE44" s="1642"/>
      <c r="LF44" s="1642"/>
      <c r="LG44" s="1642"/>
      <c r="LH44" s="1642"/>
      <c r="LI44" s="1642"/>
      <c r="LJ44" s="1642"/>
      <c r="LK44" s="1642"/>
      <c r="LL44" s="1643"/>
    </row>
    <row r="45" s="2140" customFormat="1" ht="47" customHeight="1" spans="1:324">
      <c r="A45" s="2147">
        <v>45853</v>
      </c>
      <c r="B45" s="2148" t="s">
        <v>3593</v>
      </c>
      <c r="C45" s="2149" t="s">
        <v>98</v>
      </c>
      <c r="D45" s="2150">
        <v>4500173907</v>
      </c>
      <c r="E45" s="2151" t="s">
        <v>4337</v>
      </c>
      <c r="F45" s="2150" t="s">
        <v>4338</v>
      </c>
      <c r="G45" s="2152" t="s">
        <v>4225</v>
      </c>
      <c r="H45" s="2152" t="s">
        <v>4196</v>
      </c>
      <c r="I45" s="2162" t="s">
        <v>4226</v>
      </c>
      <c r="J45" s="1522">
        <v>3150</v>
      </c>
      <c r="K45" s="1534">
        <v>0</v>
      </c>
      <c r="L45" s="1534">
        <v>75</v>
      </c>
      <c r="M45" s="1534">
        <f>J45/L45</f>
        <v>42</v>
      </c>
      <c r="N45" s="2163">
        <v>45946</v>
      </c>
      <c r="O45" s="2163">
        <f t="shared" si="21"/>
        <v>45944</v>
      </c>
      <c r="P45" s="1526"/>
      <c r="Q45" s="1554" t="s">
        <v>78</v>
      </c>
      <c r="R45" s="1556" t="s">
        <v>2638</v>
      </c>
      <c r="S45" s="2167" t="s">
        <v>111</v>
      </c>
      <c r="T45" s="1557">
        <v>45853</v>
      </c>
      <c r="U45" s="1578" t="s">
        <v>88</v>
      </c>
      <c r="V45" s="1578" t="s">
        <v>88</v>
      </c>
      <c r="W45" s="1579" t="s">
        <v>4227</v>
      </c>
      <c r="X45" s="1578"/>
      <c r="Y45" s="2176" t="s">
        <v>4228</v>
      </c>
      <c r="Z45" s="2173" t="s">
        <v>3599</v>
      </c>
      <c r="AA45" s="2174">
        <v>164.1419</v>
      </c>
      <c r="AB45" s="2175">
        <f t="shared" si="1"/>
        <v>6893.9598</v>
      </c>
      <c r="AC45" s="1602" t="s">
        <v>4339</v>
      </c>
      <c r="AD45" s="1603" t="s">
        <v>81</v>
      </c>
      <c r="AE45" s="1603">
        <v>6</v>
      </c>
      <c r="AF45" s="1603"/>
      <c r="AG45" s="1604">
        <f t="shared" si="12"/>
        <v>3150</v>
      </c>
      <c r="AH45" s="1605"/>
      <c r="AI45" s="1605">
        <f t="shared" si="11"/>
        <v>42</v>
      </c>
      <c r="AJ45" s="1605" t="s">
        <v>64</v>
      </c>
      <c r="AK45" s="1616"/>
      <c r="AL45" s="1605">
        <f t="shared" si="13"/>
        <v>3150</v>
      </c>
      <c r="AM45" s="2185"/>
      <c r="AN45" s="1622">
        <f t="shared" si="14"/>
        <v>283.5</v>
      </c>
      <c r="AO45" s="1622">
        <f t="shared" si="15"/>
        <v>315</v>
      </c>
      <c r="AP45" s="1639"/>
      <c r="AQ45" s="1622">
        <f t="shared" si="16"/>
        <v>661.5</v>
      </c>
      <c r="AR45" s="1622">
        <f t="shared" si="17"/>
        <v>661.5</v>
      </c>
      <c r="AS45" s="1622">
        <f t="shared" si="18"/>
        <v>724.5</v>
      </c>
      <c r="AT45" s="2192">
        <f t="shared" si="19"/>
        <v>504</v>
      </c>
      <c r="AU45" s="1630" t="s">
        <v>4201</v>
      </c>
      <c r="AV45" s="2193" t="s">
        <v>4202</v>
      </c>
      <c r="AW45" s="1631"/>
      <c r="AX45" s="1632"/>
      <c r="AY45" s="1633"/>
      <c r="AZ45" s="1633"/>
      <c r="BA45" s="1633"/>
      <c r="BB45" s="1633"/>
      <c r="BC45" s="1633"/>
      <c r="BD45" s="1633"/>
      <c r="BE45" s="1633"/>
      <c r="BF45" s="1633"/>
      <c r="BG45" s="1633"/>
      <c r="BH45" s="1633"/>
      <c r="BI45" s="1633"/>
      <c r="BJ45" s="1633"/>
      <c r="BK45" s="1633"/>
      <c r="BL45" s="1633"/>
      <c r="BM45" s="1633"/>
      <c r="BN45" s="1633"/>
      <c r="BO45" s="1633"/>
      <c r="BP45" s="1633"/>
      <c r="BQ45" s="1633"/>
      <c r="BR45" s="1633"/>
      <c r="BS45" s="1633"/>
      <c r="BT45" s="1633"/>
      <c r="BU45" s="1633"/>
      <c r="BV45" s="1633"/>
      <c r="BW45" s="1633"/>
      <c r="BX45" s="1633"/>
      <c r="BY45" s="1633"/>
      <c r="BZ45" s="1633"/>
      <c r="CA45" s="1633"/>
      <c r="CB45" s="1633"/>
      <c r="CC45" s="1633"/>
      <c r="CD45" s="1633"/>
      <c r="CE45" s="1633"/>
      <c r="CF45" s="1633"/>
      <c r="CG45" s="1633"/>
      <c r="CH45" s="1633"/>
      <c r="CI45" s="1633"/>
      <c r="CJ45" s="1633"/>
      <c r="CK45" s="1633"/>
      <c r="CL45" s="1633"/>
      <c r="CM45" s="1633"/>
      <c r="CN45" s="1633"/>
      <c r="CO45" s="1633"/>
      <c r="CP45" s="1633"/>
      <c r="CQ45" s="1633"/>
      <c r="CR45" s="1633"/>
      <c r="CS45" s="1633"/>
      <c r="CT45" s="1633"/>
      <c r="CU45" s="1633"/>
      <c r="CV45" s="1633"/>
      <c r="CW45" s="1633"/>
      <c r="CX45" s="1633"/>
      <c r="CY45" s="1633"/>
      <c r="CZ45" s="1633"/>
      <c r="DA45" s="1633"/>
      <c r="DB45" s="1633"/>
      <c r="DC45" s="1633"/>
      <c r="DD45" s="1633"/>
      <c r="DE45" s="1633"/>
      <c r="DF45" s="1633"/>
      <c r="DG45" s="1633"/>
      <c r="DH45" s="1633"/>
      <c r="DI45" s="1633"/>
      <c r="DJ45" s="1633"/>
      <c r="DK45" s="1633"/>
      <c r="DL45" s="1633"/>
      <c r="DM45" s="1633"/>
      <c r="DN45" s="1633"/>
      <c r="DO45" s="1633"/>
      <c r="DP45" s="1633"/>
      <c r="DQ45" s="1633"/>
      <c r="DR45" s="1633"/>
      <c r="DS45" s="1633"/>
      <c r="DT45" s="1633"/>
      <c r="DU45" s="1633"/>
      <c r="DV45" s="1633"/>
      <c r="DW45" s="1633"/>
      <c r="DX45" s="1633"/>
      <c r="DY45" s="1633"/>
      <c r="DZ45" s="1633"/>
      <c r="EA45" s="1633"/>
      <c r="EB45" s="1633"/>
      <c r="EC45" s="1633"/>
      <c r="ED45" s="1633"/>
      <c r="EE45" s="1633"/>
      <c r="EF45" s="1633"/>
      <c r="EG45" s="1633"/>
      <c r="EH45" s="1633"/>
      <c r="EI45" s="1633"/>
      <c r="EJ45" s="1633"/>
      <c r="EK45" s="1633"/>
      <c r="EL45" s="1633"/>
      <c r="EM45" s="1633"/>
      <c r="EN45" s="1633"/>
      <c r="EO45" s="1633"/>
      <c r="EP45" s="1633"/>
      <c r="EQ45" s="1633"/>
      <c r="ER45" s="1633"/>
      <c r="ES45" s="1633"/>
      <c r="ET45" s="1633"/>
      <c r="EU45" s="1633"/>
      <c r="EV45" s="1633"/>
      <c r="EW45" s="1633"/>
      <c r="EX45" s="1633"/>
      <c r="EY45" s="1633"/>
      <c r="EZ45" s="1633"/>
      <c r="FA45" s="1633"/>
      <c r="FB45" s="1633"/>
      <c r="FC45" s="1633"/>
      <c r="FD45" s="1633"/>
      <c r="FE45" s="1633"/>
      <c r="FF45" s="1633"/>
      <c r="FG45" s="1633"/>
      <c r="FH45" s="1633"/>
      <c r="FI45" s="1633"/>
      <c r="FJ45" s="1633"/>
      <c r="FK45" s="1633"/>
      <c r="FL45" s="1633"/>
      <c r="FM45" s="1633"/>
      <c r="FN45" s="1633"/>
      <c r="FO45" s="1633"/>
      <c r="FP45" s="1633"/>
      <c r="FQ45" s="1633"/>
      <c r="FR45" s="1633"/>
      <c r="FS45" s="1633"/>
      <c r="FT45" s="1633"/>
      <c r="FU45" s="1633"/>
      <c r="FV45" s="1633"/>
      <c r="FW45" s="1633"/>
      <c r="FX45" s="1633"/>
      <c r="FY45" s="1633"/>
      <c r="FZ45" s="1633"/>
      <c r="GA45" s="1633"/>
      <c r="GB45" s="1633"/>
      <c r="GC45" s="1633"/>
      <c r="GD45" s="1633"/>
      <c r="GE45" s="1633"/>
      <c r="GF45" s="1633"/>
      <c r="GG45" s="1633"/>
      <c r="GH45" s="1633"/>
      <c r="GI45" s="1633"/>
      <c r="GJ45" s="1633"/>
      <c r="GK45" s="1633"/>
      <c r="GL45" s="1633"/>
      <c r="GM45" s="1633"/>
      <c r="GN45" s="1633"/>
      <c r="GO45" s="1633"/>
      <c r="GP45" s="1633"/>
      <c r="GQ45" s="1633"/>
      <c r="GR45" s="1633"/>
      <c r="GS45" s="1633"/>
      <c r="GT45" s="1633"/>
      <c r="GU45" s="1633"/>
      <c r="GV45" s="1633"/>
      <c r="GW45" s="1633"/>
      <c r="GX45" s="1633"/>
      <c r="GY45" s="1633"/>
      <c r="GZ45" s="1633"/>
      <c r="HA45" s="1633"/>
      <c r="HB45" s="1633"/>
      <c r="HC45" s="1633"/>
      <c r="HD45" s="1633"/>
      <c r="HE45" s="1633"/>
      <c r="HF45" s="1633"/>
      <c r="HG45" s="1633"/>
      <c r="HH45" s="1633"/>
      <c r="HI45" s="1633"/>
      <c r="HJ45" s="1633"/>
      <c r="HK45" s="1633"/>
      <c r="HL45" s="1633"/>
      <c r="HM45" s="1633"/>
      <c r="HN45" s="1633"/>
      <c r="HO45" s="1633"/>
      <c r="HP45" s="1633"/>
      <c r="HQ45" s="1633"/>
      <c r="HR45" s="1633"/>
      <c r="HS45" s="1633"/>
      <c r="HT45" s="1633"/>
      <c r="HU45" s="1633"/>
      <c r="HV45" s="1633"/>
      <c r="HW45" s="1633"/>
      <c r="HX45" s="1633"/>
      <c r="HY45" s="1633"/>
      <c r="HZ45" s="1633"/>
      <c r="IA45" s="1633"/>
      <c r="IB45" s="1633"/>
      <c r="IC45" s="1633"/>
      <c r="ID45" s="1633"/>
      <c r="IE45" s="1633"/>
      <c r="IF45" s="1633"/>
      <c r="IG45" s="1633"/>
      <c r="IH45" s="1633"/>
      <c r="II45" s="1633"/>
      <c r="IJ45" s="1633"/>
      <c r="IK45" s="1633"/>
      <c r="IL45" s="1633"/>
      <c r="IM45" s="1633"/>
      <c r="IN45" s="1633"/>
      <c r="IO45" s="1633"/>
      <c r="IP45" s="1633"/>
      <c r="IQ45" s="1633"/>
      <c r="IR45" s="1633"/>
      <c r="IS45" s="1633"/>
      <c r="IT45" s="1633"/>
      <c r="IU45" s="1633"/>
      <c r="IV45" s="1633"/>
      <c r="IW45" s="1633"/>
      <c r="IX45" s="1633"/>
      <c r="IY45" s="1633"/>
      <c r="IZ45" s="1633"/>
      <c r="JA45" s="1633"/>
      <c r="JB45" s="1633"/>
      <c r="JC45" s="1633"/>
      <c r="JD45" s="1633"/>
      <c r="JE45" s="1633"/>
      <c r="JF45" s="1633"/>
      <c r="JG45" s="1633"/>
      <c r="JH45" s="1633"/>
      <c r="JI45" s="1633"/>
      <c r="JJ45" s="1633"/>
      <c r="JK45" s="1633"/>
      <c r="JL45" s="1633"/>
      <c r="JM45" s="1633"/>
      <c r="JN45" s="1633"/>
      <c r="JO45" s="1633"/>
      <c r="JP45" s="1633"/>
      <c r="JQ45" s="1633"/>
      <c r="JR45" s="1633"/>
      <c r="JS45" s="1633"/>
      <c r="JT45" s="1633"/>
      <c r="JU45" s="1633"/>
      <c r="JV45" s="1633"/>
      <c r="JW45" s="1633"/>
      <c r="JX45" s="1633"/>
      <c r="JY45" s="1633"/>
      <c r="JZ45" s="1633"/>
      <c r="KA45" s="1633"/>
      <c r="KB45" s="1633"/>
      <c r="KC45" s="1633"/>
      <c r="KD45" s="1633"/>
      <c r="KE45" s="1633"/>
      <c r="KF45" s="1633"/>
      <c r="KG45" s="1633"/>
      <c r="KH45" s="1633"/>
      <c r="KI45" s="1633"/>
      <c r="KJ45" s="1633"/>
      <c r="KK45" s="1633"/>
      <c r="KL45" s="1633"/>
      <c r="KM45" s="1633"/>
      <c r="KN45" s="1633"/>
      <c r="KO45" s="1633"/>
      <c r="KP45" s="1633"/>
      <c r="KQ45" s="1633"/>
      <c r="KR45" s="1633"/>
      <c r="KS45" s="1633"/>
      <c r="KT45" s="1633"/>
      <c r="KU45" s="1633"/>
      <c r="KV45" s="1633"/>
      <c r="KW45" s="1633"/>
      <c r="KX45" s="1633"/>
      <c r="KY45" s="1633"/>
      <c r="KZ45" s="1633"/>
      <c r="LA45" s="1633"/>
      <c r="LB45" s="1633"/>
      <c r="LC45" s="1633"/>
      <c r="LD45" s="1633"/>
      <c r="LE45" s="1642"/>
      <c r="LF45" s="1642"/>
      <c r="LG45" s="1642"/>
      <c r="LH45" s="1642"/>
      <c r="LI45" s="1642"/>
      <c r="LJ45" s="1642"/>
      <c r="LK45" s="1642"/>
      <c r="LL45" s="1643"/>
    </row>
    <row r="46" s="2140" customFormat="1" ht="47" customHeight="1" spans="1:324">
      <c r="A46" s="2147">
        <v>45853</v>
      </c>
      <c r="B46" s="2148" t="s">
        <v>3593</v>
      </c>
      <c r="C46" s="2149" t="s">
        <v>98</v>
      </c>
      <c r="D46" s="2150">
        <v>4500173911</v>
      </c>
      <c r="E46" s="2151" t="s">
        <v>4340</v>
      </c>
      <c r="F46" s="2150" t="s">
        <v>4341</v>
      </c>
      <c r="G46" s="2152" t="s">
        <v>4225</v>
      </c>
      <c r="H46" s="2152" t="s">
        <v>4196</v>
      </c>
      <c r="I46" s="2162" t="s">
        <v>4226</v>
      </c>
      <c r="J46" s="1522">
        <v>3150</v>
      </c>
      <c r="K46" s="1534">
        <v>0</v>
      </c>
      <c r="L46" s="1534">
        <v>75</v>
      </c>
      <c r="M46" s="1534">
        <v>42</v>
      </c>
      <c r="N46" s="2163">
        <v>45946</v>
      </c>
      <c r="O46" s="2163">
        <f t="shared" si="21"/>
        <v>45944</v>
      </c>
      <c r="P46" s="1526"/>
      <c r="Q46" s="1554" t="s">
        <v>78</v>
      </c>
      <c r="R46" s="1556" t="s">
        <v>2638</v>
      </c>
      <c r="S46" s="2167" t="s">
        <v>111</v>
      </c>
      <c r="T46" s="1557">
        <v>45853</v>
      </c>
      <c r="U46" s="1578" t="s">
        <v>88</v>
      </c>
      <c r="V46" s="1578" t="s">
        <v>88</v>
      </c>
      <c r="W46" s="1579" t="s">
        <v>4227</v>
      </c>
      <c r="X46" s="1578"/>
      <c r="Y46" s="2176" t="s">
        <v>4228</v>
      </c>
      <c r="Z46" s="2173" t="s">
        <v>3599</v>
      </c>
      <c r="AA46" s="2174">
        <v>164.1419</v>
      </c>
      <c r="AB46" s="2175">
        <f t="shared" si="1"/>
        <v>6893.9598</v>
      </c>
      <c r="AC46" s="1602" t="s">
        <v>4342</v>
      </c>
      <c r="AD46" s="1603" t="s">
        <v>81</v>
      </c>
      <c r="AE46" s="1603">
        <v>6</v>
      </c>
      <c r="AF46" s="1603"/>
      <c r="AG46" s="1604">
        <f t="shared" si="12"/>
        <v>3150</v>
      </c>
      <c r="AH46" s="1605"/>
      <c r="AI46" s="1605">
        <f t="shared" si="11"/>
        <v>42</v>
      </c>
      <c r="AJ46" s="1605" t="s">
        <v>64</v>
      </c>
      <c r="AK46" s="1616"/>
      <c r="AL46" s="1605">
        <f t="shared" si="13"/>
        <v>3150</v>
      </c>
      <c r="AM46" s="2185"/>
      <c r="AN46" s="1622">
        <f t="shared" si="14"/>
        <v>283.5</v>
      </c>
      <c r="AO46" s="1622">
        <f t="shared" si="15"/>
        <v>315</v>
      </c>
      <c r="AP46" s="1639"/>
      <c r="AQ46" s="1622">
        <f t="shared" si="16"/>
        <v>661.5</v>
      </c>
      <c r="AR46" s="1622">
        <f t="shared" si="17"/>
        <v>661.5</v>
      </c>
      <c r="AS46" s="1622">
        <f t="shared" si="18"/>
        <v>724.5</v>
      </c>
      <c r="AT46" s="2192">
        <f t="shared" si="19"/>
        <v>504</v>
      </c>
      <c r="AU46" s="1630" t="s">
        <v>4201</v>
      </c>
      <c r="AV46" s="2193" t="s">
        <v>4202</v>
      </c>
      <c r="AW46" s="1631"/>
      <c r="AX46" s="1632"/>
      <c r="AY46" s="1633"/>
      <c r="AZ46" s="1633"/>
      <c r="BA46" s="1633"/>
      <c r="BB46" s="1633"/>
      <c r="BC46" s="1633"/>
      <c r="BD46" s="1633"/>
      <c r="BE46" s="1633"/>
      <c r="BF46" s="1633"/>
      <c r="BG46" s="1633"/>
      <c r="BH46" s="1633"/>
      <c r="BI46" s="1633"/>
      <c r="BJ46" s="1633"/>
      <c r="BK46" s="1633"/>
      <c r="BL46" s="1633"/>
      <c r="BM46" s="1633"/>
      <c r="BN46" s="1633"/>
      <c r="BO46" s="1633"/>
      <c r="BP46" s="1633"/>
      <c r="BQ46" s="1633"/>
      <c r="BR46" s="1633"/>
      <c r="BS46" s="1633"/>
      <c r="BT46" s="1633"/>
      <c r="BU46" s="1633"/>
      <c r="BV46" s="1633"/>
      <c r="BW46" s="1633"/>
      <c r="BX46" s="1633"/>
      <c r="BY46" s="1633"/>
      <c r="BZ46" s="1633"/>
      <c r="CA46" s="1633"/>
      <c r="CB46" s="1633"/>
      <c r="CC46" s="1633"/>
      <c r="CD46" s="1633"/>
      <c r="CE46" s="1633"/>
      <c r="CF46" s="1633"/>
      <c r="CG46" s="1633"/>
      <c r="CH46" s="1633"/>
      <c r="CI46" s="1633"/>
      <c r="CJ46" s="1633"/>
      <c r="CK46" s="1633"/>
      <c r="CL46" s="1633"/>
      <c r="CM46" s="1633"/>
      <c r="CN46" s="1633"/>
      <c r="CO46" s="1633"/>
      <c r="CP46" s="1633"/>
      <c r="CQ46" s="1633"/>
      <c r="CR46" s="1633"/>
      <c r="CS46" s="1633"/>
      <c r="CT46" s="1633"/>
      <c r="CU46" s="1633"/>
      <c r="CV46" s="1633"/>
      <c r="CW46" s="1633"/>
      <c r="CX46" s="1633"/>
      <c r="CY46" s="1633"/>
      <c r="CZ46" s="1633"/>
      <c r="DA46" s="1633"/>
      <c r="DB46" s="1633"/>
      <c r="DC46" s="1633"/>
      <c r="DD46" s="1633"/>
      <c r="DE46" s="1633"/>
      <c r="DF46" s="1633"/>
      <c r="DG46" s="1633"/>
      <c r="DH46" s="1633"/>
      <c r="DI46" s="1633"/>
      <c r="DJ46" s="1633"/>
      <c r="DK46" s="1633"/>
      <c r="DL46" s="1633"/>
      <c r="DM46" s="1633"/>
      <c r="DN46" s="1633"/>
      <c r="DO46" s="1633"/>
      <c r="DP46" s="1633"/>
      <c r="DQ46" s="1633"/>
      <c r="DR46" s="1633"/>
      <c r="DS46" s="1633"/>
      <c r="DT46" s="1633"/>
      <c r="DU46" s="1633"/>
      <c r="DV46" s="1633"/>
      <c r="DW46" s="1633"/>
      <c r="DX46" s="1633"/>
      <c r="DY46" s="1633"/>
      <c r="DZ46" s="1633"/>
      <c r="EA46" s="1633"/>
      <c r="EB46" s="1633"/>
      <c r="EC46" s="1633"/>
      <c r="ED46" s="1633"/>
      <c r="EE46" s="1633"/>
      <c r="EF46" s="1633"/>
      <c r="EG46" s="1633"/>
      <c r="EH46" s="1633"/>
      <c r="EI46" s="1633"/>
      <c r="EJ46" s="1633"/>
      <c r="EK46" s="1633"/>
      <c r="EL46" s="1633"/>
      <c r="EM46" s="1633"/>
      <c r="EN46" s="1633"/>
      <c r="EO46" s="1633"/>
      <c r="EP46" s="1633"/>
      <c r="EQ46" s="1633"/>
      <c r="ER46" s="1633"/>
      <c r="ES46" s="1633"/>
      <c r="ET46" s="1633"/>
      <c r="EU46" s="1633"/>
      <c r="EV46" s="1633"/>
      <c r="EW46" s="1633"/>
      <c r="EX46" s="1633"/>
      <c r="EY46" s="1633"/>
      <c r="EZ46" s="1633"/>
      <c r="FA46" s="1633"/>
      <c r="FB46" s="1633"/>
      <c r="FC46" s="1633"/>
      <c r="FD46" s="1633"/>
      <c r="FE46" s="1633"/>
      <c r="FF46" s="1633"/>
      <c r="FG46" s="1633"/>
      <c r="FH46" s="1633"/>
      <c r="FI46" s="1633"/>
      <c r="FJ46" s="1633"/>
      <c r="FK46" s="1633"/>
      <c r="FL46" s="1633"/>
      <c r="FM46" s="1633"/>
      <c r="FN46" s="1633"/>
      <c r="FO46" s="1633"/>
      <c r="FP46" s="1633"/>
      <c r="FQ46" s="1633"/>
      <c r="FR46" s="1633"/>
      <c r="FS46" s="1633"/>
      <c r="FT46" s="1633"/>
      <c r="FU46" s="1633"/>
      <c r="FV46" s="1633"/>
      <c r="FW46" s="1633"/>
      <c r="FX46" s="1633"/>
      <c r="FY46" s="1633"/>
      <c r="FZ46" s="1633"/>
      <c r="GA46" s="1633"/>
      <c r="GB46" s="1633"/>
      <c r="GC46" s="1633"/>
      <c r="GD46" s="1633"/>
      <c r="GE46" s="1633"/>
      <c r="GF46" s="1633"/>
      <c r="GG46" s="1633"/>
      <c r="GH46" s="1633"/>
      <c r="GI46" s="1633"/>
      <c r="GJ46" s="1633"/>
      <c r="GK46" s="1633"/>
      <c r="GL46" s="1633"/>
      <c r="GM46" s="1633"/>
      <c r="GN46" s="1633"/>
      <c r="GO46" s="1633"/>
      <c r="GP46" s="1633"/>
      <c r="GQ46" s="1633"/>
      <c r="GR46" s="1633"/>
      <c r="GS46" s="1633"/>
      <c r="GT46" s="1633"/>
      <c r="GU46" s="1633"/>
      <c r="GV46" s="1633"/>
      <c r="GW46" s="1633"/>
      <c r="GX46" s="1633"/>
      <c r="GY46" s="1633"/>
      <c r="GZ46" s="1633"/>
      <c r="HA46" s="1633"/>
      <c r="HB46" s="1633"/>
      <c r="HC46" s="1633"/>
      <c r="HD46" s="1633"/>
      <c r="HE46" s="1633"/>
      <c r="HF46" s="1633"/>
      <c r="HG46" s="1633"/>
      <c r="HH46" s="1633"/>
      <c r="HI46" s="1633"/>
      <c r="HJ46" s="1633"/>
      <c r="HK46" s="1633"/>
      <c r="HL46" s="1633"/>
      <c r="HM46" s="1633"/>
      <c r="HN46" s="1633"/>
      <c r="HO46" s="1633"/>
      <c r="HP46" s="1633"/>
      <c r="HQ46" s="1633"/>
      <c r="HR46" s="1633"/>
      <c r="HS46" s="1633"/>
      <c r="HT46" s="1633"/>
      <c r="HU46" s="1633"/>
      <c r="HV46" s="1633"/>
      <c r="HW46" s="1633"/>
      <c r="HX46" s="1633"/>
      <c r="HY46" s="1633"/>
      <c r="HZ46" s="1633"/>
      <c r="IA46" s="1633"/>
      <c r="IB46" s="1633"/>
      <c r="IC46" s="1633"/>
      <c r="ID46" s="1633"/>
      <c r="IE46" s="1633"/>
      <c r="IF46" s="1633"/>
      <c r="IG46" s="1633"/>
      <c r="IH46" s="1633"/>
      <c r="II46" s="1633"/>
      <c r="IJ46" s="1633"/>
      <c r="IK46" s="1633"/>
      <c r="IL46" s="1633"/>
      <c r="IM46" s="1633"/>
      <c r="IN46" s="1633"/>
      <c r="IO46" s="1633"/>
      <c r="IP46" s="1633"/>
      <c r="IQ46" s="1633"/>
      <c r="IR46" s="1633"/>
      <c r="IS46" s="1633"/>
      <c r="IT46" s="1633"/>
      <c r="IU46" s="1633"/>
      <c r="IV46" s="1633"/>
      <c r="IW46" s="1633"/>
      <c r="IX46" s="1633"/>
      <c r="IY46" s="1633"/>
      <c r="IZ46" s="1633"/>
      <c r="JA46" s="1633"/>
      <c r="JB46" s="1633"/>
      <c r="JC46" s="1633"/>
      <c r="JD46" s="1633"/>
      <c r="JE46" s="1633"/>
      <c r="JF46" s="1633"/>
      <c r="JG46" s="1633"/>
      <c r="JH46" s="1633"/>
      <c r="JI46" s="1633"/>
      <c r="JJ46" s="1633"/>
      <c r="JK46" s="1633"/>
      <c r="JL46" s="1633"/>
      <c r="JM46" s="1633"/>
      <c r="JN46" s="1633"/>
      <c r="JO46" s="1633"/>
      <c r="JP46" s="1633"/>
      <c r="JQ46" s="1633"/>
      <c r="JR46" s="1633"/>
      <c r="JS46" s="1633"/>
      <c r="JT46" s="1633"/>
      <c r="JU46" s="1633"/>
      <c r="JV46" s="1633"/>
      <c r="JW46" s="1633"/>
      <c r="JX46" s="1633"/>
      <c r="JY46" s="1633"/>
      <c r="JZ46" s="1633"/>
      <c r="KA46" s="1633"/>
      <c r="KB46" s="1633"/>
      <c r="KC46" s="1633"/>
      <c r="KD46" s="1633"/>
      <c r="KE46" s="1633"/>
      <c r="KF46" s="1633"/>
      <c r="KG46" s="1633"/>
      <c r="KH46" s="1633"/>
      <c r="KI46" s="1633"/>
      <c r="KJ46" s="1633"/>
      <c r="KK46" s="1633"/>
      <c r="KL46" s="1633"/>
      <c r="KM46" s="1633"/>
      <c r="KN46" s="1633"/>
      <c r="KO46" s="1633"/>
      <c r="KP46" s="1633"/>
      <c r="KQ46" s="1633"/>
      <c r="KR46" s="1633"/>
      <c r="KS46" s="1633"/>
      <c r="KT46" s="1633"/>
      <c r="KU46" s="1633"/>
      <c r="KV46" s="1633"/>
      <c r="KW46" s="1633"/>
      <c r="KX46" s="1633"/>
      <c r="KY46" s="1633"/>
      <c r="KZ46" s="1633"/>
      <c r="LA46" s="1633"/>
      <c r="LB46" s="1633"/>
      <c r="LC46" s="1633"/>
      <c r="LD46" s="1633"/>
      <c r="LE46" s="1642"/>
      <c r="LF46" s="1642"/>
      <c r="LG46" s="1642"/>
      <c r="LH46" s="1642"/>
      <c r="LI46" s="1642"/>
      <c r="LJ46" s="1642"/>
      <c r="LK46" s="1642"/>
      <c r="LL46" s="1643"/>
    </row>
    <row r="47" s="2140" customFormat="1" ht="47" customHeight="1" spans="1:324">
      <c r="A47" s="2147">
        <v>45853</v>
      </c>
      <c r="B47" s="2148" t="s">
        <v>4253</v>
      </c>
      <c r="C47" s="2149" t="s">
        <v>98</v>
      </c>
      <c r="D47" s="2150">
        <v>4500173878</v>
      </c>
      <c r="E47" s="2151" t="s">
        <v>4343</v>
      </c>
      <c r="F47" s="2150" t="s">
        <v>4344</v>
      </c>
      <c r="G47" s="2152" t="s">
        <v>4225</v>
      </c>
      <c r="H47" s="2152" t="s">
        <v>4196</v>
      </c>
      <c r="I47" s="2162" t="s">
        <v>4226</v>
      </c>
      <c r="J47" s="1522">
        <v>3150</v>
      </c>
      <c r="K47" s="1534">
        <v>0</v>
      </c>
      <c r="L47" s="1534">
        <v>75</v>
      </c>
      <c r="M47" s="1534">
        <f>J47/L47</f>
        <v>42</v>
      </c>
      <c r="N47" s="2163">
        <v>45934</v>
      </c>
      <c r="O47" s="2163">
        <f t="shared" si="21"/>
        <v>45932</v>
      </c>
      <c r="P47" s="1526"/>
      <c r="Q47" s="1554" t="s">
        <v>78</v>
      </c>
      <c r="R47" s="2167"/>
      <c r="S47" s="2167" t="s">
        <v>111</v>
      </c>
      <c r="T47" s="1557">
        <v>45853</v>
      </c>
      <c r="U47" s="1578" t="s">
        <v>88</v>
      </c>
      <c r="V47" s="1578" t="s">
        <v>88</v>
      </c>
      <c r="W47" s="1579" t="s">
        <v>4227</v>
      </c>
      <c r="X47" s="1578"/>
      <c r="Y47" s="2176" t="s">
        <v>4228</v>
      </c>
      <c r="Z47" s="2173" t="s">
        <v>4256</v>
      </c>
      <c r="AA47" s="2174">
        <v>164.1419</v>
      </c>
      <c r="AB47" s="2175">
        <f t="shared" si="1"/>
        <v>6893.9598</v>
      </c>
      <c r="AC47" s="1602" t="s">
        <v>4345</v>
      </c>
      <c r="AD47" s="1603" t="s">
        <v>81</v>
      </c>
      <c r="AE47" s="1603">
        <v>6</v>
      </c>
      <c r="AF47" s="1603"/>
      <c r="AG47" s="1604">
        <f t="shared" si="12"/>
        <v>3150</v>
      </c>
      <c r="AH47" s="1605"/>
      <c r="AI47" s="1605">
        <f t="shared" si="11"/>
        <v>42</v>
      </c>
      <c r="AJ47" s="1605" t="s">
        <v>64</v>
      </c>
      <c r="AK47" s="1616"/>
      <c r="AL47" s="1605">
        <f t="shared" si="13"/>
        <v>3150</v>
      </c>
      <c r="AM47" s="2185"/>
      <c r="AN47" s="1622">
        <f t="shared" si="14"/>
        <v>283.5</v>
      </c>
      <c r="AO47" s="1622">
        <f t="shared" si="15"/>
        <v>315</v>
      </c>
      <c r="AP47" s="1639"/>
      <c r="AQ47" s="1622">
        <f t="shared" si="16"/>
        <v>661.5</v>
      </c>
      <c r="AR47" s="1622">
        <f t="shared" si="17"/>
        <v>661.5</v>
      </c>
      <c r="AS47" s="1622">
        <f t="shared" si="18"/>
        <v>724.5</v>
      </c>
      <c r="AT47" s="2192">
        <f t="shared" si="19"/>
        <v>504</v>
      </c>
      <c r="AU47" s="1630" t="s">
        <v>4201</v>
      </c>
      <c r="AV47" s="2193" t="s">
        <v>4202</v>
      </c>
      <c r="AW47" s="1631"/>
      <c r="AX47" s="1632"/>
      <c r="AY47" s="1633"/>
      <c r="AZ47" s="1633"/>
      <c r="BA47" s="1633"/>
      <c r="BB47" s="1633"/>
      <c r="BC47" s="1633"/>
      <c r="BD47" s="1633"/>
      <c r="BE47" s="1633"/>
      <c r="BF47" s="1633"/>
      <c r="BG47" s="1633"/>
      <c r="BH47" s="1633"/>
      <c r="BI47" s="1633"/>
      <c r="BJ47" s="1633"/>
      <c r="BK47" s="1633"/>
      <c r="BL47" s="1633"/>
      <c r="BM47" s="1633"/>
      <c r="BN47" s="1633"/>
      <c r="BO47" s="1633"/>
      <c r="BP47" s="1633"/>
      <c r="BQ47" s="1633"/>
      <c r="BR47" s="1633"/>
      <c r="BS47" s="1633"/>
      <c r="BT47" s="1633"/>
      <c r="BU47" s="1633"/>
      <c r="BV47" s="1633"/>
      <c r="BW47" s="1633"/>
      <c r="BX47" s="1633"/>
      <c r="BY47" s="1633"/>
      <c r="BZ47" s="1633"/>
      <c r="CA47" s="1633"/>
      <c r="CB47" s="1633"/>
      <c r="CC47" s="1633"/>
      <c r="CD47" s="1633"/>
      <c r="CE47" s="1633"/>
      <c r="CF47" s="1633"/>
      <c r="CG47" s="1633"/>
      <c r="CH47" s="1633"/>
      <c r="CI47" s="1633"/>
      <c r="CJ47" s="1633"/>
      <c r="CK47" s="1633"/>
      <c r="CL47" s="1633"/>
      <c r="CM47" s="1633"/>
      <c r="CN47" s="1633"/>
      <c r="CO47" s="1633"/>
      <c r="CP47" s="1633"/>
      <c r="CQ47" s="1633"/>
      <c r="CR47" s="1633"/>
      <c r="CS47" s="1633"/>
      <c r="CT47" s="1633"/>
      <c r="CU47" s="1633"/>
      <c r="CV47" s="1633"/>
      <c r="CW47" s="1633"/>
      <c r="CX47" s="1633"/>
      <c r="CY47" s="1633"/>
      <c r="CZ47" s="1633"/>
      <c r="DA47" s="1633"/>
      <c r="DB47" s="1633"/>
      <c r="DC47" s="1633"/>
      <c r="DD47" s="1633"/>
      <c r="DE47" s="1633"/>
      <c r="DF47" s="1633"/>
      <c r="DG47" s="1633"/>
      <c r="DH47" s="1633"/>
      <c r="DI47" s="1633"/>
      <c r="DJ47" s="1633"/>
      <c r="DK47" s="1633"/>
      <c r="DL47" s="1633"/>
      <c r="DM47" s="1633"/>
      <c r="DN47" s="1633"/>
      <c r="DO47" s="1633"/>
      <c r="DP47" s="1633"/>
      <c r="DQ47" s="1633"/>
      <c r="DR47" s="1633"/>
      <c r="DS47" s="1633"/>
      <c r="DT47" s="1633"/>
      <c r="DU47" s="1633"/>
      <c r="DV47" s="1633"/>
      <c r="DW47" s="1633"/>
      <c r="DX47" s="1633"/>
      <c r="DY47" s="1633"/>
      <c r="DZ47" s="1633"/>
      <c r="EA47" s="1633"/>
      <c r="EB47" s="1633"/>
      <c r="EC47" s="1633"/>
      <c r="ED47" s="1633"/>
      <c r="EE47" s="1633"/>
      <c r="EF47" s="1633"/>
      <c r="EG47" s="1633"/>
      <c r="EH47" s="1633"/>
      <c r="EI47" s="1633"/>
      <c r="EJ47" s="1633"/>
      <c r="EK47" s="1633"/>
      <c r="EL47" s="1633"/>
      <c r="EM47" s="1633"/>
      <c r="EN47" s="1633"/>
      <c r="EO47" s="1633"/>
      <c r="EP47" s="1633"/>
      <c r="EQ47" s="1633"/>
      <c r="ER47" s="1633"/>
      <c r="ES47" s="1633"/>
      <c r="ET47" s="1633"/>
      <c r="EU47" s="1633"/>
      <c r="EV47" s="1633"/>
      <c r="EW47" s="1633"/>
      <c r="EX47" s="1633"/>
      <c r="EY47" s="1633"/>
      <c r="EZ47" s="1633"/>
      <c r="FA47" s="1633"/>
      <c r="FB47" s="1633"/>
      <c r="FC47" s="1633"/>
      <c r="FD47" s="1633"/>
      <c r="FE47" s="1633"/>
      <c r="FF47" s="1633"/>
      <c r="FG47" s="1633"/>
      <c r="FH47" s="1633"/>
      <c r="FI47" s="1633"/>
      <c r="FJ47" s="1633"/>
      <c r="FK47" s="1633"/>
      <c r="FL47" s="1633"/>
      <c r="FM47" s="1633"/>
      <c r="FN47" s="1633"/>
      <c r="FO47" s="1633"/>
      <c r="FP47" s="1633"/>
      <c r="FQ47" s="1633"/>
      <c r="FR47" s="1633"/>
      <c r="FS47" s="1633"/>
      <c r="FT47" s="1633"/>
      <c r="FU47" s="1633"/>
      <c r="FV47" s="1633"/>
      <c r="FW47" s="1633"/>
      <c r="FX47" s="1633"/>
      <c r="FY47" s="1633"/>
      <c r="FZ47" s="1633"/>
      <c r="GA47" s="1633"/>
      <c r="GB47" s="1633"/>
      <c r="GC47" s="1633"/>
      <c r="GD47" s="1633"/>
      <c r="GE47" s="1633"/>
      <c r="GF47" s="1633"/>
      <c r="GG47" s="1633"/>
      <c r="GH47" s="1633"/>
      <c r="GI47" s="1633"/>
      <c r="GJ47" s="1633"/>
      <c r="GK47" s="1633"/>
      <c r="GL47" s="1633"/>
      <c r="GM47" s="1633"/>
      <c r="GN47" s="1633"/>
      <c r="GO47" s="1633"/>
      <c r="GP47" s="1633"/>
      <c r="GQ47" s="1633"/>
      <c r="GR47" s="1633"/>
      <c r="GS47" s="1633"/>
      <c r="GT47" s="1633"/>
      <c r="GU47" s="1633"/>
      <c r="GV47" s="1633"/>
      <c r="GW47" s="1633"/>
      <c r="GX47" s="1633"/>
      <c r="GY47" s="1633"/>
      <c r="GZ47" s="1633"/>
      <c r="HA47" s="1633"/>
      <c r="HB47" s="1633"/>
      <c r="HC47" s="1633"/>
      <c r="HD47" s="1633"/>
      <c r="HE47" s="1633"/>
      <c r="HF47" s="1633"/>
      <c r="HG47" s="1633"/>
      <c r="HH47" s="1633"/>
      <c r="HI47" s="1633"/>
      <c r="HJ47" s="1633"/>
      <c r="HK47" s="1633"/>
      <c r="HL47" s="1633"/>
      <c r="HM47" s="1633"/>
      <c r="HN47" s="1633"/>
      <c r="HO47" s="1633"/>
      <c r="HP47" s="1633"/>
      <c r="HQ47" s="1633"/>
      <c r="HR47" s="1633"/>
      <c r="HS47" s="1633"/>
      <c r="HT47" s="1633"/>
      <c r="HU47" s="1633"/>
      <c r="HV47" s="1633"/>
      <c r="HW47" s="1633"/>
      <c r="HX47" s="1633"/>
      <c r="HY47" s="1633"/>
      <c r="HZ47" s="1633"/>
      <c r="IA47" s="1633"/>
      <c r="IB47" s="1633"/>
      <c r="IC47" s="1633"/>
      <c r="ID47" s="1633"/>
      <c r="IE47" s="1633"/>
      <c r="IF47" s="1633"/>
      <c r="IG47" s="1633"/>
      <c r="IH47" s="1633"/>
      <c r="II47" s="1633"/>
      <c r="IJ47" s="1633"/>
      <c r="IK47" s="1633"/>
      <c r="IL47" s="1633"/>
      <c r="IM47" s="1633"/>
      <c r="IN47" s="1633"/>
      <c r="IO47" s="1633"/>
      <c r="IP47" s="1633"/>
      <c r="IQ47" s="1633"/>
      <c r="IR47" s="1633"/>
      <c r="IS47" s="1633"/>
      <c r="IT47" s="1633"/>
      <c r="IU47" s="1633"/>
      <c r="IV47" s="1633"/>
      <c r="IW47" s="1633"/>
      <c r="IX47" s="1633"/>
      <c r="IY47" s="1633"/>
      <c r="IZ47" s="1633"/>
      <c r="JA47" s="1633"/>
      <c r="JB47" s="1633"/>
      <c r="JC47" s="1633"/>
      <c r="JD47" s="1633"/>
      <c r="JE47" s="1633"/>
      <c r="JF47" s="1633"/>
      <c r="JG47" s="1633"/>
      <c r="JH47" s="1633"/>
      <c r="JI47" s="1633"/>
      <c r="JJ47" s="1633"/>
      <c r="JK47" s="1633"/>
      <c r="JL47" s="1633"/>
      <c r="JM47" s="1633"/>
      <c r="JN47" s="1633"/>
      <c r="JO47" s="1633"/>
      <c r="JP47" s="1633"/>
      <c r="JQ47" s="1633"/>
      <c r="JR47" s="1633"/>
      <c r="JS47" s="1633"/>
      <c r="JT47" s="1633"/>
      <c r="JU47" s="1633"/>
      <c r="JV47" s="1633"/>
      <c r="JW47" s="1633"/>
      <c r="JX47" s="1633"/>
      <c r="JY47" s="1633"/>
      <c r="JZ47" s="1633"/>
      <c r="KA47" s="1633"/>
      <c r="KB47" s="1633"/>
      <c r="KC47" s="1633"/>
      <c r="KD47" s="1633"/>
      <c r="KE47" s="1633"/>
      <c r="KF47" s="1633"/>
      <c r="KG47" s="1633"/>
      <c r="KH47" s="1633"/>
      <c r="KI47" s="1633"/>
      <c r="KJ47" s="1633"/>
      <c r="KK47" s="1633"/>
      <c r="KL47" s="1633"/>
      <c r="KM47" s="1633"/>
      <c r="KN47" s="1633"/>
      <c r="KO47" s="1633"/>
      <c r="KP47" s="1633"/>
      <c r="KQ47" s="1633"/>
      <c r="KR47" s="1633"/>
      <c r="KS47" s="1633"/>
      <c r="KT47" s="1633"/>
      <c r="KU47" s="1633"/>
      <c r="KV47" s="1633"/>
      <c r="KW47" s="1633"/>
      <c r="KX47" s="1633"/>
      <c r="KY47" s="1633"/>
      <c r="KZ47" s="1633"/>
      <c r="LA47" s="1633"/>
      <c r="LB47" s="1633"/>
      <c r="LC47" s="1633"/>
      <c r="LD47" s="1633"/>
      <c r="LE47" s="1642"/>
      <c r="LF47" s="1642"/>
      <c r="LG47" s="1642"/>
      <c r="LH47" s="1642"/>
      <c r="LI47" s="1642"/>
      <c r="LJ47" s="1642"/>
      <c r="LK47" s="1642"/>
      <c r="LL47" s="1643"/>
    </row>
    <row r="48" s="2140" customFormat="1" ht="47" customHeight="1" spans="1:324">
      <c r="A48" s="2147">
        <v>45853</v>
      </c>
      <c r="B48" s="2148" t="s">
        <v>3593</v>
      </c>
      <c r="C48" s="2149" t="s">
        <v>98</v>
      </c>
      <c r="D48" s="2150">
        <v>4500173883</v>
      </c>
      <c r="E48" s="2985" t="s">
        <v>4346</v>
      </c>
      <c r="F48" s="2150" t="s">
        <v>4347</v>
      </c>
      <c r="G48" s="2152" t="s">
        <v>4225</v>
      </c>
      <c r="H48" s="2152" t="s">
        <v>4196</v>
      </c>
      <c r="I48" s="2162" t="s">
        <v>4226</v>
      </c>
      <c r="J48" s="1522">
        <v>3150</v>
      </c>
      <c r="K48" s="1534">
        <v>0</v>
      </c>
      <c r="L48" s="1534">
        <v>75</v>
      </c>
      <c r="M48" s="1534">
        <f>J48/L48</f>
        <v>42</v>
      </c>
      <c r="N48" s="2163">
        <v>45936</v>
      </c>
      <c r="O48" s="2163">
        <f t="shared" si="21"/>
        <v>45934</v>
      </c>
      <c r="P48" s="1526"/>
      <c r="Q48" s="1554" t="s">
        <v>78</v>
      </c>
      <c r="R48" s="2167" t="s">
        <v>4348</v>
      </c>
      <c r="S48" s="2167" t="s">
        <v>111</v>
      </c>
      <c r="T48" s="1557">
        <v>45853</v>
      </c>
      <c r="U48" s="1578" t="s">
        <v>88</v>
      </c>
      <c r="V48" s="1578" t="s">
        <v>88</v>
      </c>
      <c r="W48" s="1579" t="s">
        <v>4227</v>
      </c>
      <c r="X48" s="1578"/>
      <c r="Y48" s="2176" t="s">
        <v>4228</v>
      </c>
      <c r="Z48" s="2173" t="s">
        <v>3599</v>
      </c>
      <c r="AA48" s="2174">
        <v>164.1419</v>
      </c>
      <c r="AB48" s="2175">
        <f t="shared" si="1"/>
        <v>6893.9598</v>
      </c>
      <c r="AC48" s="1602" t="s">
        <v>4349</v>
      </c>
      <c r="AD48" s="1603" t="s">
        <v>81</v>
      </c>
      <c r="AE48" s="1603">
        <v>6</v>
      </c>
      <c r="AF48" s="1603"/>
      <c r="AG48" s="1604">
        <f t="shared" si="12"/>
        <v>3150</v>
      </c>
      <c r="AH48" s="1605"/>
      <c r="AI48" s="1605">
        <f t="shared" si="11"/>
        <v>42</v>
      </c>
      <c r="AJ48" s="1605" t="s">
        <v>64</v>
      </c>
      <c r="AK48" s="1616"/>
      <c r="AL48" s="1605">
        <f t="shared" si="13"/>
        <v>3150</v>
      </c>
      <c r="AM48" s="2185"/>
      <c r="AN48" s="1622">
        <f t="shared" si="14"/>
        <v>283.5</v>
      </c>
      <c r="AO48" s="1622">
        <f t="shared" si="15"/>
        <v>315</v>
      </c>
      <c r="AP48" s="1639"/>
      <c r="AQ48" s="1622">
        <f t="shared" si="16"/>
        <v>661.5</v>
      </c>
      <c r="AR48" s="1622">
        <f t="shared" si="17"/>
        <v>661.5</v>
      </c>
      <c r="AS48" s="1622">
        <f t="shared" si="18"/>
        <v>724.5</v>
      </c>
      <c r="AT48" s="2192">
        <f t="shared" si="19"/>
        <v>504</v>
      </c>
      <c r="AU48" s="1630" t="s">
        <v>4201</v>
      </c>
      <c r="AV48" s="2193" t="s">
        <v>4202</v>
      </c>
      <c r="AW48" s="1631"/>
      <c r="AX48" s="1632"/>
      <c r="AY48" s="1633"/>
      <c r="AZ48" s="1633"/>
      <c r="BA48" s="1633"/>
      <c r="BB48" s="1633"/>
      <c r="BC48" s="1633"/>
      <c r="BD48" s="1633"/>
      <c r="BE48" s="1633"/>
      <c r="BF48" s="1633"/>
      <c r="BG48" s="1633"/>
      <c r="BH48" s="1633"/>
      <c r="BI48" s="1633"/>
      <c r="BJ48" s="1633"/>
      <c r="BK48" s="1633"/>
      <c r="BL48" s="1633"/>
      <c r="BM48" s="1633"/>
      <c r="BN48" s="1633"/>
      <c r="BO48" s="1633"/>
      <c r="BP48" s="1633"/>
      <c r="BQ48" s="1633"/>
      <c r="BR48" s="1633"/>
      <c r="BS48" s="1633"/>
      <c r="BT48" s="1633"/>
      <c r="BU48" s="1633"/>
      <c r="BV48" s="1633"/>
      <c r="BW48" s="1633"/>
      <c r="BX48" s="1633"/>
      <c r="BY48" s="1633"/>
      <c r="BZ48" s="1633"/>
      <c r="CA48" s="1633"/>
      <c r="CB48" s="1633"/>
      <c r="CC48" s="1633"/>
      <c r="CD48" s="1633"/>
      <c r="CE48" s="1633"/>
      <c r="CF48" s="1633"/>
      <c r="CG48" s="1633"/>
      <c r="CH48" s="1633"/>
      <c r="CI48" s="1633"/>
      <c r="CJ48" s="1633"/>
      <c r="CK48" s="1633"/>
      <c r="CL48" s="1633"/>
      <c r="CM48" s="1633"/>
      <c r="CN48" s="1633"/>
      <c r="CO48" s="1633"/>
      <c r="CP48" s="1633"/>
      <c r="CQ48" s="1633"/>
      <c r="CR48" s="1633"/>
      <c r="CS48" s="1633"/>
      <c r="CT48" s="1633"/>
      <c r="CU48" s="1633"/>
      <c r="CV48" s="1633"/>
      <c r="CW48" s="1633"/>
      <c r="CX48" s="1633"/>
      <c r="CY48" s="1633"/>
      <c r="CZ48" s="1633"/>
      <c r="DA48" s="1633"/>
      <c r="DB48" s="1633"/>
      <c r="DC48" s="1633"/>
      <c r="DD48" s="1633"/>
      <c r="DE48" s="1633"/>
      <c r="DF48" s="1633"/>
      <c r="DG48" s="1633"/>
      <c r="DH48" s="1633"/>
      <c r="DI48" s="1633"/>
      <c r="DJ48" s="1633"/>
      <c r="DK48" s="1633"/>
      <c r="DL48" s="1633"/>
      <c r="DM48" s="1633"/>
      <c r="DN48" s="1633"/>
      <c r="DO48" s="1633"/>
      <c r="DP48" s="1633"/>
      <c r="DQ48" s="1633"/>
      <c r="DR48" s="1633"/>
      <c r="DS48" s="1633"/>
      <c r="DT48" s="1633"/>
      <c r="DU48" s="1633"/>
      <c r="DV48" s="1633"/>
      <c r="DW48" s="1633"/>
      <c r="DX48" s="1633"/>
      <c r="DY48" s="1633"/>
      <c r="DZ48" s="1633"/>
      <c r="EA48" s="1633"/>
      <c r="EB48" s="1633"/>
      <c r="EC48" s="1633"/>
      <c r="ED48" s="1633"/>
      <c r="EE48" s="1633"/>
      <c r="EF48" s="1633"/>
      <c r="EG48" s="1633"/>
      <c r="EH48" s="1633"/>
      <c r="EI48" s="1633"/>
      <c r="EJ48" s="1633"/>
      <c r="EK48" s="1633"/>
      <c r="EL48" s="1633"/>
      <c r="EM48" s="1633"/>
      <c r="EN48" s="1633"/>
      <c r="EO48" s="1633"/>
      <c r="EP48" s="1633"/>
      <c r="EQ48" s="1633"/>
      <c r="ER48" s="1633"/>
      <c r="ES48" s="1633"/>
      <c r="ET48" s="1633"/>
      <c r="EU48" s="1633"/>
      <c r="EV48" s="1633"/>
      <c r="EW48" s="1633"/>
      <c r="EX48" s="1633"/>
      <c r="EY48" s="1633"/>
      <c r="EZ48" s="1633"/>
      <c r="FA48" s="1633"/>
      <c r="FB48" s="1633"/>
      <c r="FC48" s="1633"/>
      <c r="FD48" s="1633"/>
      <c r="FE48" s="1633"/>
      <c r="FF48" s="1633"/>
      <c r="FG48" s="1633"/>
      <c r="FH48" s="1633"/>
      <c r="FI48" s="1633"/>
      <c r="FJ48" s="1633"/>
      <c r="FK48" s="1633"/>
      <c r="FL48" s="1633"/>
      <c r="FM48" s="1633"/>
      <c r="FN48" s="1633"/>
      <c r="FO48" s="1633"/>
      <c r="FP48" s="1633"/>
      <c r="FQ48" s="1633"/>
      <c r="FR48" s="1633"/>
      <c r="FS48" s="1633"/>
      <c r="FT48" s="1633"/>
      <c r="FU48" s="1633"/>
      <c r="FV48" s="1633"/>
      <c r="FW48" s="1633"/>
      <c r="FX48" s="1633"/>
      <c r="FY48" s="1633"/>
      <c r="FZ48" s="1633"/>
      <c r="GA48" s="1633"/>
      <c r="GB48" s="1633"/>
      <c r="GC48" s="1633"/>
      <c r="GD48" s="1633"/>
      <c r="GE48" s="1633"/>
      <c r="GF48" s="1633"/>
      <c r="GG48" s="1633"/>
      <c r="GH48" s="1633"/>
      <c r="GI48" s="1633"/>
      <c r="GJ48" s="1633"/>
      <c r="GK48" s="1633"/>
      <c r="GL48" s="1633"/>
      <c r="GM48" s="1633"/>
      <c r="GN48" s="1633"/>
      <c r="GO48" s="1633"/>
      <c r="GP48" s="1633"/>
      <c r="GQ48" s="1633"/>
      <c r="GR48" s="1633"/>
      <c r="GS48" s="1633"/>
      <c r="GT48" s="1633"/>
      <c r="GU48" s="1633"/>
      <c r="GV48" s="1633"/>
      <c r="GW48" s="1633"/>
      <c r="GX48" s="1633"/>
      <c r="GY48" s="1633"/>
      <c r="GZ48" s="1633"/>
      <c r="HA48" s="1633"/>
      <c r="HB48" s="1633"/>
      <c r="HC48" s="1633"/>
      <c r="HD48" s="1633"/>
      <c r="HE48" s="1633"/>
      <c r="HF48" s="1633"/>
      <c r="HG48" s="1633"/>
      <c r="HH48" s="1633"/>
      <c r="HI48" s="1633"/>
      <c r="HJ48" s="1633"/>
      <c r="HK48" s="1633"/>
      <c r="HL48" s="1633"/>
      <c r="HM48" s="1633"/>
      <c r="HN48" s="1633"/>
      <c r="HO48" s="1633"/>
      <c r="HP48" s="1633"/>
      <c r="HQ48" s="1633"/>
      <c r="HR48" s="1633"/>
      <c r="HS48" s="1633"/>
      <c r="HT48" s="1633"/>
      <c r="HU48" s="1633"/>
      <c r="HV48" s="1633"/>
      <c r="HW48" s="1633"/>
      <c r="HX48" s="1633"/>
      <c r="HY48" s="1633"/>
      <c r="HZ48" s="1633"/>
      <c r="IA48" s="1633"/>
      <c r="IB48" s="1633"/>
      <c r="IC48" s="1633"/>
      <c r="ID48" s="1633"/>
      <c r="IE48" s="1633"/>
      <c r="IF48" s="1633"/>
      <c r="IG48" s="1633"/>
      <c r="IH48" s="1633"/>
      <c r="II48" s="1633"/>
      <c r="IJ48" s="1633"/>
      <c r="IK48" s="1633"/>
      <c r="IL48" s="1633"/>
      <c r="IM48" s="1633"/>
      <c r="IN48" s="1633"/>
      <c r="IO48" s="1633"/>
      <c r="IP48" s="1633"/>
      <c r="IQ48" s="1633"/>
      <c r="IR48" s="1633"/>
      <c r="IS48" s="1633"/>
      <c r="IT48" s="1633"/>
      <c r="IU48" s="1633"/>
      <c r="IV48" s="1633"/>
      <c r="IW48" s="1633"/>
      <c r="IX48" s="1633"/>
      <c r="IY48" s="1633"/>
      <c r="IZ48" s="1633"/>
      <c r="JA48" s="1633"/>
      <c r="JB48" s="1633"/>
      <c r="JC48" s="1633"/>
      <c r="JD48" s="1633"/>
      <c r="JE48" s="1633"/>
      <c r="JF48" s="1633"/>
      <c r="JG48" s="1633"/>
      <c r="JH48" s="1633"/>
      <c r="JI48" s="1633"/>
      <c r="JJ48" s="1633"/>
      <c r="JK48" s="1633"/>
      <c r="JL48" s="1633"/>
      <c r="JM48" s="1633"/>
      <c r="JN48" s="1633"/>
      <c r="JO48" s="1633"/>
      <c r="JP48" s="1633"/>
      <c r="JQ48" s="1633"/>
      <c r="JR48" s="1633"/>
      <c r="JS48" s="1633"/>
      <c r="JT48" s="1633"/>
      <c r="JU48" s="1633"/>
      <c r="JV48" s="1633"/>
      <c r="JW48" s="1633"/>
      <c r="JX48" s="1633"/>
      <c r="JY48" s="1633"/>
      <c r="JZ48" s="1633"/>
      <c r="KA48" s="1633"/>
      <c r="KB48" s="1633"/>
      <c r="KC48" s="1633"/>
      <c r="KD48" s="1633"/>
      <c r="KE48" s="1633"/>
      <c r="KF48" s="1633"/>
      <c r="KG48" s="1633"/>
      <c r="KH48" s="1633"/>
      <c r="KI48" s="1633"/>
      <c r="KJ48" s="1633"/>
      <c r="KK48" s="1633"/>
      <c r="KL48" s="1633"/>
      <c r="KM48" s="1633"/>
      <c r="KN48" s="1633"/>
      <c r="KO48" s="1633"/>
      <c r="KP48" s="1633"/>
      <c r="KQ48" s="1633"/>
      <c r="KR48" s="1633"/>
      <c r="KS48" s="1633"/>
      <c r="KT48" s="1633"/>
      <c r="KU48" s="1633"/>
      <c r="KV48" s="1633"/>
      <c r="KW48" s="1633"/>
      <c r="KX48" s="1633"/>
      <c r="KY48" s="1633"/>
      <c r="KZ48" s="1633"/>
      <c r="LA48" s="1633"/>
      <c r="LB48" s="1633"/>
      <c r="LC48" s="1633"/>
      <c r="LD48" s="1633"/>
      <c r="LE48" s="1642"/>
      <c r="LF48" s="1642"/>
      <c r="LG48" s="1642"/>
      <c r="LH48" s="1642"/>
      <c r="LI48" s="1642"/>
      <c r="LJ48" s="1642"/>
      <c r="LK48" s="1642"/>
      <c r="LL48" s="1643"/>
    </row>
    <row r="49" s="2140" customFormat="1" ht="47" customHeight="1" spans="1:324">
      <c r="A49" s="2147">
        <v>45853</v>
      </c>
      <c r="B49" s="2148" t="s">
        <v>3593</v>
      </c>
      <c r="C49" s="2149" t="s">
        <v>98</v>
      </c>
      <c r="D49" s="2150">
        <v>4500173881</v>
      </c>
      <c r="E49" s="2985" t="s">
        <v>4350</v>
      </c>
      <c r="F49" s="2150" t="s">
        <v>4351</v>
      </c>
      <c r="G49" s="2152" t="s">
        <v>4225</v>
      </c>
      <c r="H49" s="2152" t="s">
        <v>4196</v>
      </c>
      <c r="I49" s="2162" t="s">
        <v>4226</v>
      </c>
      <c r="J49" s="1522">
        <v>3150</v>
      </c>
      <c r="K49" s="1534">
        <v>0</v>
      </c>
      <c r="L49" s="1534">
        <v>75</v>
      </c>
      <c r="M49" s="1534">
        <f>J49/L49</f>
        <v>42</v>
      </c>
      <c r="N49" s="2163">
        <v>45936</v>
      </c>
      <c r="O49" s="2163">
        <f t="shared" si="21"/>
        <v>45934</v>
      </c>
      <c r="P49" s="1526"/>
      <c r="Q49" s="1554" t="s">
        <v>78</v>
      </c>
      <c r="R49" s="2167" t="s">
        <v>4352</v>
      </c>
      <c r="S49" s="2167" t="s">
        <v>111</v>
      </c>
      <c r="T49" s="1557">
        <v>45853</v>
      </c>
      <c r="U49" s="1578" t="s">
        <v>88</v>
      </c>
      <c r="V49" s="1578" t="s">
        <v>88</v>
      </c>
      <c r="W49" s="1579" t="s">
        <v>4227</v>
      </c>
      <c r="X49" s="1578"/>
      <c r="Y49" s="2176" t="s">
        <v>4228</v>
      </c>
      <c r="Z49" s="2173" t="s">
        <v>3599</v>
      </c>
      <c r="AA49" s="2174">
        <v>164.1419</v>
      </c>
      <c r="AB49" s="2175">
        <f t="shared" si="1"/>
        <v>6893.9598</v>
      </c>
      <c r="AC49" s="1602" t="s">
        <v>4353</v>
      </c>
      <c r="AD49" s="1603" t="s">
        <v>81</v>
      </c>
      <c r="AE49" s="1603">
        <v>6</v>
      </c>
      <c r="AF49" s="1603"/>
      <c r="AG49" s="1604">
        <f t="shared" si="12"/>
        <v>3150</v>
      </c>
      <c r="AH49" s="1605"/>
      <c r="AI49" s="1605">
        <f t="shared" si="11"/>
        <v>42</v>
      </c>
      <c r="AJ49" s="1605" t="s">
        <v>64</v>
      </c>
      <c r="AK49" s="1616"/>
      <c r="AL49" s="1605">
        <f t="shared" si="13"/>
        <v>3150</v>
      </c>
      <c r="AM49" s="2185"/>
      <c r="AN49" s="1622">
        <f t="shared" si="14"/>
        <v>283.5</v>
      </c>
      <c r="AO49" s="1622">
        <f t="shared" si="15"/>
        <v>315</v>
      </c>
      <c r="AP49" s="1639"/>
      <c r="AQ49" s="1622">
        <f t="shared" si="16"/>
        <v>661.5</v>
      </c>
      <c r="AR49" s="1622">
        <f t="shared" si="17"/>
        <v>661.5</v>
      </c>
      <c r="AS49" s="1622">
        <f t="shared" si="18"/>
        <v>724.5</v>
      </c>
      <c r="AT49" s="2192">
        <f t="shared" si="19"/>
        <v>504</v>
      </c>
      <c r="AU49" s="1630" t="s">
        <v>4201</v>
      </c>
      <c r="AV49" s="2193" t="s">
        <v>4202</v>
      </c>
      <c r="AW49" s="1631"/>
      <c r="AX49" s="1632"/>
      <c r="AY49" s="1633"/>
      <c r="AZ49" s="1633"/>
      <c r="BA49" s="1633"/>
      <c r="BB49" s="1633"/>
      <c r="BC49" s="1633"/>
      <c r="BD49" s="1633"/>
      <c r="BE49" s="1633"/>
      <c r="BF49" s="1633"/>
      <c r="BG49" s="1633"/>
      <c r="BH49" s="1633"/>
      <c r="BI49" s="1633"/>
      <c r="BJ49" s="1633"/>
      <c r="BK49" s="1633"/>
      <c r="BL49" s="1633"/>
      <c r="BM49" s="1633"/>
      <c r="BN49" s="1633"/>
      <c r="BO49" s="1633"/>
      <c r="BP49" s="1633"/>
      <c r="BQ49" s="1633"/>
      <c r="BR49" s="1633"/>
      <c r="BS49" s="1633"/>
      <c r="BT49" s="1633"/>
      <c r="BU49" s="1633"/>
      <c r="BV49" s="1633"/>
      <c r="BW49" s="1633"/>
      <c r="BX49" s="1633"/>
      <c r="BY49" s="1633"/>
      <c r="BZ49" s="1633"/>
      <c r="CA49" s="1633"/>
      <c r="CB49" s="1633"/>
      <c r="CC49" s="1633"/>
      <c r="CD49" s="1633"/>
      <c r="CE49" s="1633"/>
      <c r="CF49" s="1633"/>
      <c r="CG49" s="1633"/>
      <c r="CH49" s="1633"/>
      <c r="CI49" s="1633"/>
      <c r="CJ49" s="1633"/>
      <c r="CK49" s="1633"/>
      <c r="CL49" s="1633"/>
      <c r="CM49" s="1633"/>
      <c r="CN49" s="1633"/>
      <c r="CO49" s="1633"/>
      <c r="CP49" s="1633"/>
      <c r="CQ49" s="1633"/>
      <c r="CR49" s="1633"/>
      <c r="CS49" s="1633"/>
      <c r="CT49" s="1633"/>
      <c r="CU49" s="1633"/>
      <c r="CV49" s="1633"/>
      <c r="CW49" s="1633"/>
      <c r="CX49" s="1633"/>
      <c r="CY49" s="1633"/>
      <c r="CZ49" s="1633"/>
      <c r="DA49" s="1633"/>
      <c r="DB49" s="1633"/>
      <c r="DC49" s="1633"/>
      <c r="DD49" s="1633"/>
      <c r="DE49" s="1633"/>
      <c r="DF49" s="1633"/>
      <c r="DG49" s="1633"/>
      <c r="DH49" s="1633"/>
      <c r="DI49" s="1633"/>
      <c r="DJ49" s="1633"/>
      <c r="DK49" s="1633"/>
      <c r="DL49" s="1633"/>
      <c r="DM49" s="1633"/>
      <c r="DN49" s="1633"/>
      <c r="DO49" s="1633"/>
      <c r="DP49" s="1633"/>
      <c r="DQ49" s="1633"/>
      <c r="DR49" s="1633"/>
      <c r="DS49" s="1633"/>
      <c r="DT49" s="1633"/>
      <c r="DU49" s="1633"/>
      <c r="DV49" s="1633"/>
      <c r="DW49" s="1633"/>
      <c r="DX49" s="1633"/>
      <c r="DY49" s="1633"/>
      <c r="DZ49" s="1633"/>
      <c r="EA49" s="1633"/>
      <c r="EB49" s="1633"/>
      <c r="EC49" s="1633"/>
      <c r="ED49" s="1633"/>
      <c r="EE49" s="1633"/>
      <c r="EF49" s="1633"/>
      <c r="EG49" s="1633"/>
      <c r="EH49" s="1633"/>
      <c r="EI49" s="1633"/>
      <c r="EJ49" s="1633"/>
      <c r="EK49" s="1633"/>
      <c r="EL49" s="1633"/>
      <c r="EM49" s="1633"/>
      <c r="EN49" s="1633"/>
      <c r="EO49" s="1633"/>
      <c r="EP49" s="1633"/>
      <c r="EQ49" s="1633"/>
      <c r="ER49" s="1633"/>
      <c r="ES49" s="1633"/>
      <c r="ET49" s="1633"/>
      <c r="EU49" s="1633"/>
      <c r="EV49" s="1633"/>
      <c r="EW49" s="1633"/>
      <c r="EX49" s="1633"/>
      <c r="EY49" s="1633"/>
      <c r="EZ49" s="1633"/>
      <c r="FA49" s="1633"/>
      <c r="FB49" s="1633"/>
      <c r="FC49" s="1633"/>
      <c r="FD49" s="1633"/>
      <c r="FE49" s="1633"/>
      <c r="FF49" s="1633"/>
      <c r="FG49" s="1633"/>
      <c r="FH49" s="1633"/>
      <c r="FI49" s="1633"/>
      <c r="FJ49" s="1633"/>
      <c r="FK49" s="1633"/>
      <c r="FL49" s="1633"/>
      <c r="FM49" s="1633"/>
      <c r="FN49" s="1633"/>
      <c r="FO49" s="1633"/>
      <c r="FP49" s="1633"/>
      <c r="FQ49" s="1633"/>
      <c r="FR49" s="1633"/>
      <c r="FS49" s="1633"/>
      <c r="FT49" s="1633"/>
      <c r="FU49" s="1633"/>
      <c r="FV49" s="1633"/>
      <c r="FW49" s="1633"/>
      <c r="FX49" s="1633"/>
      <c r="FY49" s="1633"/>
      <c r="FZ49" s="1633"/>
      <c r="GA49" s="1633"/>
      <c r="GB49" s="1633"/>
      <c r="GC49" s="1633"/>
      <c r="GD49" s="1633"/>
      <c r="GE49" s="1633"/>
      <c r="GF49" s="1633"/>
      <c r="GG49" s="1633"/>
      <c r="GH49" s="1633"/>
      <c r="GI49" s="1633"/>
      <c r="GJ49" s="1633"/>
      <c r="GK49" s="1633"/>
      <c r="GL49" s="1633"/>
      <c r="GM49" s="1633"/>
      <c r="GN49" s="1633"/>
      <c r="GO49" s="1633"/>
      <c r="GP49" s="1633"/>
      <c r="GQ49" s="1633"/>
      <c r="GR49" s="1633"/>
      <c r="GS49" s="1633"/>
      <c r="GT49" s="1633"/>
      <c r="GU49" s="1633"/>
      <c r="GV49" s="1633"/>
      <c r="GW49" s="1633"/>
      <c r="GX49" s="1633"/>
      <c r="GY49" s="1633"/>
      <c r="GZ49" s="1633"/>
      <c r="HA49" s="1633"/>
      <c r="HB49" s="1633"/>
      <c r="HC49" s="1633"/>
      <c r="HD49" s="1633"/>
      <c r="HE49" s="1633"/>
      <c r="HF49" s="1633"/>
      <c r="HG49" s="1633"/>
      <c r="HH49" s="1633"/>
      <c r="HI49" s="1633"/>
      <c r="HJ49" s="1633"/>
      <c r="HK49" s="1633"/>
      <c r="HL49" s="1633"/>
      <c r="HM49" s="1633"/>
      <c r="HN49" s="1633"/>
      <c r="HO49" s="1633"/>
      <c r="HP49" s="1633"/>
      <c r="HQ49" s="1633"/>
      <c r="HR49" s="1633"/>
      <c r="HS49" s="1633"/>
      <c r="HT49" s="1633"/>
      <c r="HU49" s="1633"/>
      <c r="HV49" s="1633"/>
      <c r="HW49" s="1633"/>
      <c r="HX49" s="1633"/>
      <c r="HY49" s="1633"/>
      <c r="HZ49" s="1633"/>
      <c r="IA49" s="1633"/>
      <c r="IB49" s="1633"/>
      <c r="IC49" s="1633"/>
      <c r="ID49" s="1633"/>
      <c r="IE49" s="1633"/>
      <c r="IF49" s="1633"/>
      <c r="IG49" s="1633"/>
      <c r="IH49" s="1633"/>
      <c r="II49" s="1633"/>
      <c r="IJ49" s="1633"/>
      <c r="IK49" s="1633"/>
      <c r="IL49" s="1633"/>
      <c r="IM49" s="1633"/>
      <c r="IN49" s="1633"/>
      <c r="IO49" s="1633"/>
      <c r="IP49" s="1633"/>
      <c r="IQ49" s="1633"/>
      <c r="IR49" s="1633"/>
      <c r="IS49" s="1633"/>
      <c r="IT49" s="1633"/>
      <c r="IU49" s="1633"/>
      <c r="IV49" s="1633"/>
      <c r="IW49" s="1633"/>
      <c r="IX49" s="1633"/>
      <c r="IY49" s="1633"/>
      <c r="IZ49" s="1633"/>
      <c r="JA49" s="1633"/>
      <c r="JB49" s="1633"/>
      <c r="JC49" s="1633"/>
      <c r="JD49" s="1633"/>
      <c r="JE49" s="1633"/>
      <c r="JF49" s="1633"/>
      <c r="JG49" s="1633"/>
      <c r="JH49" s="1633"/>
      <c r="JI49" s="1633"/>
      <c r="JJ49" s="1633"/>
      <c r="JK49" s="1633"/>
      <c r="JL49" s="1633"/>
      <c r="JM49" s="1633"/>
      <c r="JN49" s="1633"/>
      <c r="JO49" s="1633"/>
      <c r="JP49" s="1633"/>
      <c r="JQ49" s="1633"/>
      <c r="JR49" s="1633"/>
      <c r="JS49" s="1633"/>
      <c r="JT49" s="1633"/>
      <c r="JU49" s="1633"/>
      <c r="JV49" s="1633"/>
      <c r="JW49" s="1633"/>
      <c r="JX49" s="1633"/>
      <c r="JY49" s="1633"/>
      <c r="JZ49" s="1633"/>
      <c r="KA49" s="1633"/>
      <c r="KB49" s="1633"/>
      <c r="KC49" s="1633"/>
      <c r="KD49" s="1633"/>
      <c r="KE49" s="1633"/>
      <c r="KF49" s="1633"/>
      <c r="KG49" s="1633"/>
      <c r="KH49" s="1633"/>
      <c r="KI49" s="1633"/>
      <c r="KJ49" s="1633"/>
      <c r="KK49" s="1633"/>
      <c r="KL49" s="1633"/>
      <c r="KM49" s="1633"/>
      <c r="KN49" s="1633"/>
      <c r="KO49" s="1633"/>
      <c r="KP49" s="1633"/>
      <c r="KQ49" s="1633"/>
      <c r="KR49" s="1633"/>
      <c r="KS49" s="1633"/>
      <c r="KT49" s="1633"/>
      <c r="KU49" s="1633"/>
      <c r="KV49" s="1633"/>
      <c r="KW49" s="1633"/>
      <c r="KX49" s="1633"/>
      <c r="KY49" s="1633"/>
      <c r="KZ49" s="1633"/>
      <c r="LA49" s="1633"/>
      <c r="LB49" s="1633"/>
      <c r="LC49" s="1633"/>
      <c r="LD49" s="1633"/>
      <c r="LE49" s="1642"/>
      <c r="LF49" s="1642"/>
      <c r="LG49" s="1642"/>
      <c r="LH49" s="1642"/>
      <c r="LI49" s="1642"/>
      <c r="LJ49" s="1642"/>
      <c r="LK49" s="1642"/>
      <c r="LL49" s="1643"/>
    </row>
    <row r="50" s="2140" customFormat="1" ht="47" customHeight="1" spans="1:324">
      <c r="A50" s="2147">
        <v>45853</v>
      </c>
      <c r="B50" s="2148" t="s">
        <v>3593</v>
      </c>
      <c r="C50" s="2149" t="s">
        <v>98</v>
      </c>
      <c r="D50" s="2150">
        <v>4500173898</v>
      </c>
      <c r="E50" s="2985" t="s">
        <v>4354</v>
      </c>
      <c r="F50" s="2150" t="s">
        <v>4355</v>
      </c>
      <c r="G50" s="2152" t="s">
        <v>4225</v>
      </c>
      <c r="H50" s="2152" t="s">
        <v>4196</v>
      </c>
      <c r="I50" s="2162" t="s">
        <v>4226</v>
      </c>
      <c r="J50" s="1522">
        <v>3150</v>
      </c>
      <c r="K50" s="1534">
        <v>0</v>
      </c>
      <c r="L50" s="1534">
        <v>75</v>
      </c>
      <c r="M50" s="1534">
        <f>J50/L50</f>
        <v>42</v>
      </c>
      <c r="N50" s="2163">
        <v>45941</v>
      </c>
      <c r="O50" s="2163">
        <f t="shared" si="21"/>
        <v>45939</v>
      </c>
      <c r="P50" s="1526"/>
      <c r="Q50" s="1554" t="s">
        <v>78</v>
      </c>
      <c r="R50" s="2167" t="s">
        <v>4272</v>
      </c>
      <c r="S50" s="2167" t="s">
        <v>111</v>
      </c>
      <c r="T50" s="1557">
        <v>45853</v>
      </c>
      <c r="U50" s="1578" t="s">
        <v>88</v>
      </c>
      <c r="V50" s="1578" t="s">
        <v>88</v>
      </c>
      <c r="W50" s="1579" t="s">
        <v>4227</v>
      </c>
      <c r="X50" s="1578"/>
      <c r="Y50" s="2176" t="s">
        <v>4228</v>
      </c>
      <c r="Z50" s="2173" t="s">
        <v>3599</v>
      </c>
      <c r="AA50" s="2174">
        <v>164.1419</v>
      </c>
      <c r="AB50" s="2175">
        <f t="shared" si="1"/>
        <v>6893.9598</v>
      </c>
      <c r="AC50" s="1602" t="s">
        <v>4356</v>
      </c>
      <c r="AD50" s="1603" t="s">
        <v>81</v>
      </c>
      <c r="AE50" s="1603">
        <v>6</v>
      </c>
      <c r="AF50" s="1603"/>
      <c r="AG50" s="1604">
        <f t="shared" si="12"/>
        <v>3150</v>
      </c>
      <c r="AH50" s="1605"/>
      <c r="AI50" s="1605">
        <f t="shared" si="11"/>
        <v>42</v>
      </c>
      <c r="AJ50" s="1605" t="s">
        <v>64</v>
      </c>
      <c r="AK50" s="1616"/>
      <c r="AL50" s="1605">
        <f t="shared" si="13"/>
        <v>3150</v>
      </c>
      <c r="AM50" s="2185"/>
      <c r="AN50" s="1622">
        <f t="shared" si="14"/>
        <v>283.5</v>
      </c>
      <c r="AO50" s="1622">
        <f t="shared" si="15"/>
        <v>315</v>
      </c>
      <c r="AP50" s="1639"/>
      <c r="AQ50" s="1622">
        <f t="shared" si="16"/>
        <v>661.5</v>
      </c>
      <c r="AR50" s="1622">
        <f t="shared" si="17"/>
        <v>661.5</v>
      </c>
      <c r="AS50" s="1622">
        <f t="shared" si="18"/>
        <v>724.5</v>
      </c>
      <c r="AT50" s="2192">
        <f t="shared" si="19"/>
        <v>504</v>
      </c>
      <c r="AU50" s="1630" t="s">
        <v>4201</v>
      </c>
      <c r="AV50" s="2193" t="s">
        <v>4202</v>
      </c>
      <c r="AW50" s="1631"/>
      <c r="AX50" s="1632"/>
      <c r="AY50" s="1633"/>
      <c r="AZ50" s="1633"/>
      <c r="BA50" s="1633"/>
      <c r="BB50" s="1633"/>
      <c r="BC50" s="1633"/>
      <c r="BD50" s="1633"/>
      <c r="BE50" s="1633"/>
      <c r="BF50" s="1633"/>
      <c r="BG50" s="1633"/>
      <c r="BH50" s="1633"/>
      <c r="BI50" s="1633"/>
      <c r="BJ50" s="1633"/>
      <c r="BK50" s="1633"/>
      <c r="BL50" s="1633"/>
      <c r="BM50" s="1633"/>
      <c r="BN50" s="1633"/>
      <c r="BO50" s="1633"/>
      <c r="BP50" s="1633"/>
      <c r="BQ50" s="1633"/>
      <c r="BR50" s="1633"/>
      <c r="BS50" s="1633"/>
      <c r="BT50" s="1633"/>
      <c r="BU50" s="1633"/>
      <c r="BV50" s="1633"/>
      <c r="BW50" s="1633"/>
      <c r="BX50" s="1633"/>
      <c r="BY50" s="1633"/>
      <c r="BZ50" s="1633"/>
      <c r="CA50" s="1633"/>
      <c r="CB50" s="1633"/>
      <c r="CC50" s="1633"/>
      <c r="CD50" s="1633"/>
      <c r="CE50" s="1633"/>
      <c r="CF50" s="1633"/>
      <c r="CG50" s="1633"/>
      <c r="CH50" s="1633"/>
      <c r="CI50" s="1633"/>
      <c r="CJ50" s="1633"/>
      <c r="CK50" s="1633"/>
      <c r="CL50" s="1633"/>
      <c r="CM50" s="1633"/>
      <c r="CN50" s="1633"/>
      <c r="CO50" s="1633"/>
      <c r="CP50" s="1633"/>
      <c r="CQ50" s="1633"/>
      <c r="CR50" s="1633"/>
      <c r="CS50" s="1633"/>
      <c r="CT50" s="1633"/>
      <c r="CU50" s="1633"/>
      <c r="CV50" s="1633"/>
      <c r="CW50" s="1633"/>
      <c r="CX50" s="1633"/>
      <c r="CY50" s="1633"/>
      <c r="CZ50" s="1633"/>
      <c r="DA50" s="1633"/>
      <c r="DB50" s="1633"/>
      <c r="DC50" s="1633"/>
      <c r="DD50" s="1633"/>
      <c r="DE50" s="1633"/>
      <c r="DF50" s="1633"/>
      <c r="DG50" s="1633"/>
      <c r="DH50" s="1633"/>
      <c r="DI50" s="1633"/>
      <c r="DJ50" s="1633"/>
      <c r="DK50" s="1633"/>
      <c r="DL50" s="1633"/>
      <c r="DM50" s="1633"/>
      <c r="DN50" s="1633"/>
      <c r="DO50" s="1633"/>
      <c r="DP50" s="1633"/>
      <c r="DQ50" s="1633"/>
      <c r="DR50" s="1633"/>
      <c r="DS50" s="1633"/>
      <c r="DT50" s="1633"/>
      <c r="DU50" s="1633"/>
      <c r="DV50" s="1633"/>
      <c r="DW50" s="1633"/>
      <c r="DX50" s="1633"/>
      <c r="DY50" s="1633"/>
      <c r="DZ50" s="1633"/>
      <c r="EA50" s="1633"/>
      <c r="EB50" s="1633"/>
      <c r="EC50" s="1633"/>
      <c r="ED50" s="1633"/>
      <c r="EE50" s="1633"/>
      <c r="EF50" s="1633"/>
      <c r="EG50" s="1633"/>
      <c r="EH50" s="1633"/>
      <c r="EI50" s="1633"/>
      <c r="EJ50" s="1633"/>
      <c r="EK50" s="1633"/>
      <c r="EL50" s="1633"/>
      <c r="EM50" s="1633"/>
      <c r="EN50" s="1633"/>
      <c r="EO50" s="1633"/>
      <c r="EP50" s="1633"/>
      <c r="EQ50" s="1633"/>
      <c r="ER50" s="1633"/>
      <c r="ES50" s="1633"/>
      <c r="ET50" s="1633"/>
      <c r="EU50" s="1633"/>
      <c r="EV50" s="1633"/>
      <c r="EW50" s="1633"/>
      <c r="EX50" s="1633"/>
      <c r="EY50" s="1633"/>
      <c r="EZ50" s="1633"/>
      <c r="FA50" s="1633"/>
      <c r="FB50" s="1633"/>
      <c r="FC50" s="1633"/>
      <c r="FD50" s="1633"/>
      <c r="FE50" s="1633"/>
      <c r="FF50" s="1633"/>
      <c r="FG50" s="1633"/>
      <c r="FH50" s="1633"/>
      <c r="FI50" s="1633"/>
      <c r="FJ50" s="1633"/>
      <c r="FK50" s="1633"/>
      <c r="FL50" s="1633"/>
      <c r="FM50" s="1633"/>
      <c r="FN50" s="1633"/>
      <c r="FO50" s="1633"/>
      <c r="FP50" s="1633"/>
      <c r="FQ50" s="1633"/>
      <c r="FR50" s="1633"/>
      <c r="FS50" s="1633"/>
      <c r="FT50" s="1633"/>
      <c r="FU50" s="1633"/>
      <c r="FV50" s="1633"/>
      <c r="FW50" s="1633"/>
      <c r="FX50" s="1633"/>
      <c r="FY50" s="1633"/>
      <c r="FZ50" s="1633"/>
      <c r="GA50" s="1633"/>
      <c r="GB50" s="1633"/>
      <c r="GC50" s="1633"/>
      <c r="GD50" s="1633"/>
      <c r="GE50" s="1633"/>
      <c r="GF50" s="1633"/>
      <c r="GG50" s="1633"/>
      <c r="GH50" s="1633"/>
      <c r="GI50" s="1633"/>
      <c r="GJ50" s="1633"/>
      <c r="GK50" s="1633"/>
      <c r="GL50" s="1633"/>
      <c r="GM50" s="1633"/>
      <c r="GN50" s="1633"/>
      <c r="GO50" s="1633"/>
      <c r="GP50" s="1633"/>
      <c r="GQ50" s="1633"/>
      <c r="GR50" s="1633"/>
      <c r="GS50" s="1633"/>
      <c r="GT50" s="1633"/>
      <c r="GU50" s="1633"/>
      <c r="GV50" s="1633"/>
      <c r="GW50" s="1633"/>
      <c r="GX50" s="1633"/>
      <c r="GY50" s="1633"/>
      <c r="GZ50" s="1633"/>
      <c r="HA50" s="1633"/>
      <c r="HB50" s="1633"/>
      <c r="HC50" s="1633"/>
      <c r="HD50" s="1633"/>
      <c r="HE50" s="1633"/>
      <c r="HF50" s="1633"/>
      <c r="HG50" s="1633"/>
      <c r="HH50" s="1633"/>
      <c r="HI50" s="1633"/>
      <c r="HJ50" s="1633"/>
      <c r="HK50" s="1633"/>
      <c r="HL50" s="1633"/>
      <c r="HM50" s="1633"/>
      <c r="HN50" s="1633"/>
      <c r="HO50" s="1633"/>
      <c r="HP50" s="1633"/>
      <c r="HQ50" s="1633"/>
      <c r="HR50" s="1633"/>
      <c r="HS50" s="1633"/>
      <c r="HT50" s="1633"/>
      <c r="HU50" s="1633"/>
      <c r="HV50" s="1633"/>
      <c r="HW50" s="1633"/>
      <c r="HX50" s="1633"/>
      <c r="HY50" s="1633"/>
      <c r="HZ50" s="1633"/>
      <c r="IA50" s="1633"/>
      <c r="IB50" s="1633"/>
      <c r="IC50" s="1633"/>
      <c r="ID50" s="1633"/>
      <c r="IE50" s="1633"/>
      <c r="IF50" s="1633"/>
      <c r="IG50" s="1633"/>
      <c r="IH50" s="1633"/>
      <c r="II50" s="1633"/>
      <c r="IJ50" s="1633"/>
      <c r="IK50" s="1633"/>
      <c r="IL50" s="1633"/>
      <c r="IM50" s="1633"/>
      <c r="IN50" s="1633"/>
      <c r="IO50" s="1633"/>
      <c r="IP50" s="1633"/>
      <c r="IQ50" s="1633"/>
      <c r="IR50" s="1633"/>
      <c r="IS50" s="1633"/>
      <c r="IT50" s="1633"/>
      <c r="IU50" s="1633"/>
      <c r="IV50" s="1633"/>
      <c r="IW50" s="1633"/>
      <c r="IX50" s="1633"/>
      <c r="IY50" s="1633"/>
      <c r="IZ50" s="1633"/>
      <c r="JA50" s="1633"/>
      <c r="JB50" s="1633"/>
      <c r="JC50" s="1633"/>
      <c r="JD50" s="1633"/>
      <c r="JE50" s="1633"/>
      <c r="JF50" s="1633"/>
      <c r="JG50" s="1633"/>
      <c r="JH50" s="1633"/>
      <c r="JI50" s="1633"/>
      <c r="JJ50" s="1633"/>
      <c r="JK50" s="1633"/>
      <c r="JL50" s="1633"/>
      <c r="JM50" s="1633"/>
      <c r="JN50" s="1633"/>
      <c r="JO50" s="1633"/>
      <c r="JP50" s="1633"/>
      <c r="JQ50" s="1633"/>
      <c r="JR50" s="1633"/>
      <c r="JS50" s="1633"/>
      <c r="JT50" s="1633"/>
      <c r="JU50" s="1633"/>
      <c r="JV50" s="1633"/>
      <c r="JW50" s="1633"/>
      <c r="JX50" s="1633"/>
      <c r="JY50" s="1633"/>
      <c r="JZ50" s="1633"/>
      <c r="KA50" s="1633"/>
      <c r="KB50" s="1633"/>
      <c r="KC50" s="1633"/>
      <c r="KD50" s="1633"/>
      <c r="KE50" s="1633"/>
      <c r="KF50" s="1633"/>
      <c r="KG50" s="1633"/>
      <c r="KH50" s="1633"/>
      <c r="KI50" s="1633"/>
      <c r="KJ50" s="1633"/>
      <c r="KK50" s="1633"/>
      <c r="KL50" s="1633"/>
      <c r="KM50" s="1633"/>
      <c r="KN50" s="1633"/>
      <c r="KO50" s="1633"/>
      <c r="KP50" s="1633"/>
      <c r="KQ50" s="1633"/>
      <c r="KR50" s="1633"/>
      <c r="KS50" s="1633"/>
      <c r="KT50" s="1633"/>
      <c r="KU50" s="1633"/>
      <c r="KV50" s="1633"/>
      <c r="KW50" s="1633"/>
      <c r="KX50" s="1633"/>
      <c r="KY50" s="1633"/>
      <c r="KZ50" s="1633"/>
      <c r="LA50" s="1633"/>
      <c r="LB50" s="1633"/>
      <c r="LC50" s="1633"/>
      <c r="LD50" s="1633"/>
      <c r="LE50" s="1642"/>
      <c r="LF50" s="1642"/>
      <c r="LG50" s="1642"/>
      <c r="LH50" s="1642"/>
      <c r="LI50" s="1642"/>
      <c r="LJ50" s="1642"/>
      <c r="LK50" s="1642"/>
      <c r="LL50" s="1643"/>
    </row>
    <row r="51" s="2140" customFormat="1" ht="47" customHeight="1" spans="1:324">
      <c r="A51" s="2147">
        <v>45853</v>
      </c>
      <c r="B51" s="2148" t="s">
        <v>3593</v>
      </c>
      <c r="C51" s="2149" t="s">
        <v>98</v>
      </c>
      <c r="D51" s="2150">
        <v>4500173918</v>
      </c>
      <c r="E51" s="2151" t="s">
        <v>4357</v>
      </c>
      <c r="F51" s="2150" t="s">
        <v>4358</v>
      </c>
      <c r="G51" s="2152" t="s">
        <v>4225</v>
      </c>
      <c r="H51" s="2152" t="s">
        <v>4196</v>
      </c>
      <c r="I51" s="2162" t="s">
        <v>4226</v>
      </c>
      <c r="J51" s="1522">
        <v>3150</v>
      </c>
      <c r="K51" s="1534">
        <v>0</v>
      </c>
      <c r="L51" s="1534">
        <v>75</v>
      </c>
      <c r="M51" s="1534">
        <v>42</v>
      </c>
      <c r="N51" s="2163">
        <v>45948</v>
      </c>
      <c r="O51" s="2163">
        <f t="shared" ref="O45:O64" si="22">N51-2</f>
        <v>45946</v>
      </c>
      <c r="P51" s="1526"/>
      <c r="Q51" s="1554" t="s">
        <v>78</v>
      </c>
      <c r="R51" s="1556" t="s">
        <v>2638</v>
      </c>
      <c r="S51" s="2167" t="s">
        <v>111</v>
      </c>
      <c r="T51" s="1557">
        <v>45853</v>
      </c>
      <c r="U51" s="1578" t="s">
        <v>88</v>
      </c>
      <c r="V51" s="1578" t="s">
        <v>88</v>
      </c>
      <c r="W51" s="1579" t="s">
        <v>4227</v>
      </c>
      <c r="X51" s="1578"/>
      <c r="Y51" s="2176" t="s">
        <v>4228</v>
      </c>
      <c r="Z51" s="2173" t="s">
        <v>3599</v>
      </c>
      <c r="AA51" s="2174">
        <v>164.1419</v>
      </c>
      <c r="AB51" s="2175">
        <f t="shared" si="1"/>
        <v>6893.9598</v>
      </c>
      <c r="AC51" s="1602" t="s">
        <v>4359</v>
      </c>
      <c r="AD51" s="1603" t="s">
        <v>81</v>
      </c>
      <c r="AE51" s="1603">
        <v>6</v>
      </c>
      <c r="AF51" s="1603"/>
      <c r="AG51" s="1604">
        <f t="shared" si="12"/>
        <v>3150</v>
      </c>
      <c r="AH51" s="1605"/>
      <c r="AI51" s="1605">
        <f t="shared" si="11"/>
        <v>42</v>
      </c>
      <c r="AJ51" s="1605" t="s">
        <v>64</v>
      </c>
      <c r="AK51" s="1616"/>
      <c r="AL51" s="1605">
        <f t="shared" si="13"/>
        <v>3150</v>
      </c>
      <c r="AM51" s="2185"/>
      <c r="AN51" s="1622">
        <f t="shared" si="14"/>
        <v>283.5</v>
      </c>
      <c r="AO51" s="1622">
        <f t="shared" si="15"/>
        <v>315</v>
      </c>
      <c r="AP51" s="1639"/>
      <c r="AQ51" s="1622">
        <f t="shared" si="16"/>
        <v>661.5</v>
      </c>
      <c r="AR51" s="1622">
        <f t="shared" si="17"/>
        <v>661.5</v>
      </c>
      <c r="AS51" s="1622">
        <f t="shared" si="18"/>
        <v>724.5</v>
      </c>
      <c r="AT51" s="2192">
        <f t="shared" si="19"/>
        <v>504</v>
      </c>
      <c r="AU51" s="1630" t="s">
        <v>4201</v>
      </c>
      <c r="AV51" s="2193" t="s">
        <v>4202</v>
      </c>
      <c r="AW51" s="1631"/>
      <c r="AX51" s="1632"/>
      <c r="AY51" s="1633"/>
      <c r="AZ51" s="1633"/>
      <c r="BA51" s="1633"/>
      <c r="BB51" s="1633"/>
      <c r="BC51" s="1633"/>
      <c r="BD51" s="1633"/>
      <c r="BE51" s="1633"/>
      <c r="BF51" s="1633"/>
      <c r="BG51" s="1633"/>
      <c r="BH51" s="1633"/>
      <c r="BI51" s="1633"/>
      <c r="BJ51" s="1633"/>
      <c r="BK51" s="1633"/>
      <c r="BL51" s="1633"/>
      <c r="BM51" s="1633"/>
      <c r="BN51" s="1633"/>
      <c r="BO51" s="1633"/>
      <c r="BP51" s="1633"/>
      <c r="BQ51" s="1633"/>
      <c r="BR51" s="1633"/>
      <c r="BS51" s="1633"/>
      <c r="BT51" s="1633"/>
      <c r="BU51" s="1633"/>
      <c r="BV51" s="1633"/>
      <c r="BW51" s="1633"/>
      <c r="BX51" s="1633"/>
      <c r="BY51" s="1633"/>
      <c r="BZ51" s="1633"/>
      <c r="CA51" s="1633"/>
      <c r="CB51" s="1633"/>
      <c r="CC51" s="1633"/>
      <c r="CD51" s="1633"/>
      <c r="CE51" s="1633"/>
      <c r="CF51" s="1633"/>
      <c r="CG51" s="1633"/>
      <c r="CH51" s="1633"/>
      <c r="CI51" s="1633"/>
      <c r="CJ51" s="1633"/>
      <c r="CK51" s="1633"/>
      <c r="CL51" s="1633"/>
      <c r="CM51" s="1633"/>
      <c r="CN51" s="1633"/>
      <c r="CO51" s="1633"/>
      <c r="CP51" s="1633"/>
      <c r="CQ51" s="1633"/>
      <c r="CR51" s="1633"/>
      <c r="CS51" s="1633"/>
      <c r="CT51" s="1633"/>
      <c r="CU51" s="1633"/>
      <c r="CV51" s="1633"/>
      <c r="CW51" s="1633"/>
      <c r="CX51" s="1633"/>
      <c r="CY51" s="1633"/>
      <c r="CZ51" s="1633"/>
      <c r="DA51" s="1633"/>
      <c r="DB51" s="1633"/>
      <c r="DC51" s="1633"/>
      <c r="DD51" s="1633"/>
      <c r="DE51" s="1633"/>
      <c r="DF51" s="1633"/>
      <c r="DG51" s="1633"/>
      <c r="DH51" s="1633"/>
      <c r="DI51" s="1633"/>
      <c r="DJ51" s="1633"/>
      <c r="DK51" s="1633"/>
      <c r="DL51" s="1633"/>
      <c r="DM51" s="1633"/>
      <c r="DN51" s="1633"/>
      <c r="DO51" s="1633"/>
      <c r="DP51" s="1633"/>
      <c r="DQ51" s="1633"/>
      <c r="DR51" s="1633"/>
      <c r="DS51" s="1633"/>
      <c r="DT51" s="1633"/>
      <c r="DU51" s="1633"/>
      <c r="DV51" s="1633"/>
      <c r="DW51" s="1633"/>
      <c r="DX51" s="1633"/>
      <c r="DY51" s="1633"/>
      <c r="DZ51" s="1633"/>
      <c r="EA51" s="1633"/>
      <c r="EB51" s="1633"/>
      <c r="EC51" s="1633"/>
      <c r="ED51" s="1633"/>
      <c r="EE51" s="1633"/>
      <c r="EF51" s="1633"/>
      <c r="EG51" s="1633"/>
      <c r="EH51" s="1633"/>
      <c r="EI51" s="1633"/>
      <c r="EJ51" s="1633"/>
      <c r="EK51" s="1633"/>
      <c r="EL51" s="1633"/>
      <c r="EM51" s="1633"/>
      <c r="EN51" s="1633"/>
      <c r="EO51" s="1633"/>
      <c r="EP51" s="1633"/>
      <c r="EQ51" s="1633"/>
      <c r="ER51" s="1633"/>
      <c r="ES51" s="1633"/>
      <c r="ET51" s="1633"/>
      <c r="EU51" s="1633"/>
      <c r="EV51" s="1633"/>
      <c r="EW51" s="1633"/>
      <c r="EX51" s="1633"/>
      <c r="EY51" s="1633"/>
      <c r="EZ51" s="1633"/>
      <c r="FA51" s="1633"/>
      <c r="FB51" s="1633"/>
      <c r="FC51" s="1633"/>
      <c r="FD51" s="1633"/>
      <c r="FE51" s="1633"/>
      <c r="FF51" s="1633"/>
      <c r="FG51" s="1633"/>
      <c r="FH51" s="1633"/>
      <c r="FI51" s="1633"/>
      <c r="FJ51" s="1633"/>
      <c r="FK51" s="1633"/>
      <c r="FL51" s="1633"/>
      <c r="FM51" s="1633"/>
      <c r="FN51" s="1633"/>
      <c r="FO51" s="1633"/>
      <c r="FP51" s="1633"/>
      <c r="FQ51" s="1633"/>
      <c r="FR51" s="1633"/>
      <c r="FS51" s="1633"/>
      <c r="FT51" s="1633"/>
      <c r="FU51" s="1633"/>
      <c r="FV51" s="1633"/>
      <c r="FW51" s="1633"/>
      <c r="FX51" s="1633"/>
      <c r="FY51" s="1633"/>
      <c r="FZ51" s="1633"/>
      <c r="GA51" s="1633"/>
      <c r="GB51" s="1633"/>
      <c r="GC51" s="1633"/>
      <c r="GD51" s="1633"/>
      <c r="GE51" s="1633"/>
      <c r="GF51" s="1633"/>
      <c r="GG51" s="1633"/>
      <c r="GH51" s="1633"/>
      <c r="GI51" s="1633"/>
      <c r="GJ51" s="1633"/>
      <c r="GK51" s="1633"/>
      <c r="GL51" s="1633"/>
      <c r="GM51" s="1633"/>
      <c r="GN51" s="1633"/>
      <c r="GO51" s="1633"/>
      <c r="GP51" s="1633"/>
      <c r="GQ51" s="1633"/>
      <c r="GR51" s="1633"/>
      <c r="GS51" s="1633"/>
      <c r="GT51" s="1633"/>
      <c r="GU51" s="1633"/>
      <c r="GV51" s="1633"/>
      <c r="GW51" s="1633"/>
      <c r="GX51" s="1633"/>
      <c r="GY51" s="1633"/>
      <c r="GZ51" s="1633"/>
      <c r="HA51" s="1633"/>
      <c r="HB51" s="1633"/>
      <c r="HC51" s="1633"/>
      <c r="HD51" s="1633"/>
      <c r="HE51" s="1633"/>
      <c r="HF51" s="1633"/>
      <c r="HG51" s="1633"/>
      <c r="HH51" s="1633"/>
      <c r="HI51" s="1633"/>
      <c r="HJ51" s="1633"/>
      <c r="HK51" s="1633"/>
      <c r="HL51" s="1633"/>
      <c r="HM51" s="1633"/>
      <c r="HN51" s="1633"/>
      <c r="HO51" s="1633"/>
      <c r="HP51" s="1633"/>
      <c r="HQ51" s="1633"/>
      <c r="HR51" s="1633"/>
      <c r="HS51" s="1633"/>
      <c r="HT51" s="1633"/>
      <c r="HU51" s="1633"/>
      <c r="HV51" s="1633"/>
      <c r="HW51" s="1633"/>
      <c r="HX51" s="1633"/>
      <c r="HY51" s="1633"/>
      <c r="HZ51" s="1633"/>
      <c r="IA51" s="1633"/>
      <c r="IB51" s="1633"/>
      <c r="IC51" s="1633"/>
      <c r="ID51" s="1633"/>
      <c r="IE51" s="1633"/>
      <c r="IF51" s="1633"/>
      <c r="IG51" s="1633"/>
      <c r="IH51" s="1633"/>
      <c r="II51" s="1633"/>
      <c r="IJ51" s="1633"/>
      <c r="IK51" s="1633"/>
      <c r="IL51" s="1633"/>
      <c r="IM51" s="1633"/>
      <c r="IN51" s="1633"/>
      <c r="IO51" s="1633"/>
      <c r="IP51" s="1633"/>
      <c r="IQ51" s="1633"/>
      <c r="IR51" s="1633"/>
      <c r="IS51" s="1633"/>
      <c r="IT51" s="1633"/>
      <c r="IU51" s="1633"/>
      <c r="IV51" s="1633"/>
      <c r="IW51" s="1633"/>
      <c r="IX51" s="1633"/>
      <c r="IY51" s="1633"/>
      <c r="IZ51" s="1633"/>
      <c r="JA51" s="1633"/>
      <c r="JB51" s="1633"/>
      <c r="JC51" s="1633"/>
      <c r="JD51" s="1633"/>
      <c r="JE51" s="1633"/>
      <c r="JF51" s="1633"/>
      <c r="JG51" s="1633"/>
      <c r="JH51" s="1633"/>
      <c r="JI51" s="1633"/>
      <c r="JJ51" s="1633"/>
      <c r="JK51" s="1633"/>
      <c r="JL51" s="1633"/>
      <c r="JM51" s="1633"/>
      <c r="JN51" s="1633"/>
      <c r="JO51" s="1633"/>
      <c r="JP51" s="1633"/>
      <c r="JQ51" s="1633"/>
      <c r="JR51" s="1633"/>
      <c r="JS51" s="1633"/>
      <c r="JT51" s="1633"/>
      <c r="JU51" s="1633"/>
      <c r="JV51" s="1633"/>
      <c r="JW51" s="1633"/>
      <c r="JX51" s="1633"/>
      <c r="JY51" s="1633"/>
      <c r="JZ51" s="1633"/>
      <c r="KA51" s="1633"/>
      <c r="KB51" s="1633"/>
      <c r="KC51" s="1633"/>
      <c r="KD51" s="1633"/>
      <c r="KE51" s="1633"/>
      <c r="KF51" s="1633"/>
      <c r="KG51" s="1633"/>
      <c r="KH51" s="1633"/>
      <c r="KI51" s="1633"/>
      <c r="KJ51" s="1633"/>
      <c r="KK51" s="1633"/>
      <c r="KL51" s="1633"/>
      <c r="KM51" s="1633"/>
      <c r="KN51" s="1633"/>
      <c r="KO51" s="1633"/>
      <c r="KP51" s="1633"/>
      <c r="KQ51" s="1633"/>
      <c r="KR51" s="1633"/>
      <c r="KS51" s="1633"/>
      <c r="KT51" s="1633"/>
      <c r="KU51" s="1633"/>
      <c r="KV51" s="1633"/>
      <c r="KW51" s="1633"/>
      <c r="KX51" s="1633"/>
      <c r="KY51" s="1633"/>
      <c r="KZ51" s="1633"/>
      <c r="LA51" s="1633"/>
      <c r="LB51" s="1633"/>
      <c r="LC51" s="1633"/>
      <c r="LD51" s="1633"/>
      <c r="LE51" s="1642"/>
      <c r="LF51" s="1642"/>
      <c r="LG51" s="1642"/>
      <c r="LH51" s="1642"/>
      <c r="LI51" s="1642"/>
      <c r="LJ51" s="1642"/>
      <c r="LK51" s="1642"/>
      <c r="LL51" s="1643"/>
    </row>
    <row r="52" s="2140" customFormat="1" ht="47" customHeight="1" spans="1:324">
      <c r="A52" s="2147">
        <v>45853</v>
      </c>
      <c r="B52" s="2148" t="s">
        <v>3593</v>
      </c>
      <c r="C52" s="2149" t="s">
        <v>98</v>
      </c>
      <c r="D52" s="2150">
        <v>4500173919</v>
      </c>
      <c r="E52" s="2151" t="s">
        <v>4360</v>
      </c>
      <c r="F52" s="2150" t="s">
        <v>4361</v>
      </c>
      <c r="G52" s="2152" t="s">
        <v>4225</v>
      </c>
      <c r="H52" s="2152" t="s">
        <v>4196</v>
      </c>
      <c r="I52" s="2162" t="s">
        <v>4226</v>
      </c>
      <c r="J52" s="1522">
        <v>3150</v>
      </c>
      <c r="K52" s="1534">
        <v>0</v>
      </c>
      <c r="L52" s="1534">
        <v>75</v>
      </c>
      <c r="M52" s="1534">
        <v>42</v>
      </c>
      <c r="N52" s="2163">
        <v>45948</v>
      </c>
      <c r="O52" s="2163">
        <f t="shared" si="22"/>
        <v>45946</v>
      </c>
      <c r="P52" s="1526"/>
      <c r="Q52" s="1554" t="s">
        <v>78</v>
      </c>
      <c r="R52" s="1556" t="s">
        <v>2638</v>
      </c>
      <c r="S52" s="2167" t="s">
        <v>111</v>
      </c>
      <c r="T52" s="1557">
        <v>45853</v>
      </c>
      <c r="U52" s="1578" t="s">
        <v>88</v>
      </c>
      <c r="V52" s="1578" t="s">
        <v>88</v>
      </c>
      <c r="W52" s="1579" t="s">
        <v>4227</v>
      </c>
      <c r="X52" s="1578"/>
      <c r="Y52" s="2176" t="s">
        <v>4228</v>
      </c>
      <c r="Z52" s="2173" t="s">
        <v>3599</v>
      </c>
      <c r="AA52" s="2174">
        <v>164.1419</v>
      </c>
      <c r="AB52" s="2175">
        <f t="shared" si="1"/>
        <v>6893.9598</v>
      </c>
      <c r="AC52" s="1602" t="s">
        <v>4362</v>
      </c>
      <c r="AD52" s="1603" t="s">
        <v>81</v>
      </c>
      <c r="AE52" s="1603">
        <v>6</v>
      </c>
      <c r="AF52" s="1603"/>
      <c r="AG52" s="1604">
        <f t="shared" si="12"/>
        <v>3150</v>
      </c>
      <c r="AH52" s="1605"/>
      <c r="AI52" s="1605">
        <f t="shared" si="11"/>
        <v>42</v>
      </c>
      <c r="AJ52" s="1605" t="s">
        <v>64</v>
      </c>
      <c r="AK52" s="1616"/>
      <c r="AL52" s="1605">
        <f t="shared" si="13"/>
        <v>3150</v>
      </c>
      <c r="AM52" s="2185"/>
      <c r="AN52" s="1622">
        <f t="shared" si="14"/>
        <v>283.5</v>
      </c>
      <c r="AO52" s="1622">
        <f t="shared" si="15"/>
        <v>315</v>
      </c>
      <c r="AP52" s="1639"/>
      <c r="AQ52" s="1622">
        <f t="shared" si="16"/>
        <v>661.5</v>
      </c>
      <c r="AR52" s="1622">
        <f t="shared" si="17"/>
        <v>661.5</v>
      </c>
      <c r="AS52" s="1622">
        <f t="shared" si="18"/>
        <v>724.5</v>
      </c>
      <c r="AT52" s="2192">
        <f t="shared" si="19"/>
        <v>504</v>
      </c>
      <c r="AU52" s="1630" t="s">
        <v>4201</v>
      </c>
      <c r="AV52" s="2193" t="s">
        <v>4202</v>
      </c>
      <c r="AW52" s="1631"/>
      <c r="AX52" s="1632"/>
      <c r="AY52" s="1633"/>
      <c r="AZ52" s="1633"/>
      <c r="BA52" s="1633"/>
      <c r="BB52" s="1633"/>
      <c r="BC52" s="1633"/>
      <c r="BD52" s="1633"/>
      <c r="BE52" s="1633"/>
      <c r="BF52" s="1633"/>
      <c r="BG52" s="1633"/>
      <c r="BH52" s="1633"/>
      <c r="BI52" s="1633"/>
      <c r="BJ52" s="1633"/>
      <c r="BK52" s="1633"/>
      <c r="BL52" s="1633"/>
      <c r="BM52" s="1633"/>
      <c r="BN52" s="1633"/>
      <c r="BO52" s="1633"/>
      <c r="BP52" s="1633"/>
      <c r="BQ52" s="1633"/>
      <c r="BR52" s="1633"/>
      <c r="BS52" s="1633"/>
      <c r="BT52" s="1633"/>
      <c r="BU52" s="1633"/>
      <c r="BV52" s="1633"/>
      <c r="BW52" s="1633"/>
      <c r="BX52" s="1633"/>
      <c r="BY52" s="1633"/>
      <c r="BZ52" s="1633"/>
      <c r="CA52" s="1633"/>
      <c r="CB52" s="1633"/>
      <c r="CC52" s="1633"/>
      <c r="CD52" s="1633"/>
      <c r="CE52" s="1633"/>
      <c r="CF52" s="1633"/>
      <c r="CG52" s="1633"/>
      <c r="CH52" s="1633"/>
      <c r="CI52" s="1633"/>
      <c r="CJ52" s="1633"/>
      <c r="CK52" s="1633"/>
      <c r="CL52" s="1633"/>
      <c r="CM52" s="1633"/>
      <c r="CN52" s="1633"/>
      <c r="CO52" s="1633"/>
      <c r="CP52" s="1633"/>
      <c r="CQ52" s="1633"/>
      <c r="CR52" s="1633"/>
      <c r="CS52" s="1633"/>
      <c r="CT52" s="1633"/>
      <c r="CU52" s="1633"/>
      <c r="CV52" s="1633"/>
      <c r="CW52" s="1633"/>
      <c r="CX52" s="1633"/>
      <c r="CY52" s="1633"/>
      <c r="CZ52" s="1633"/>
      <c r="DA52" s="1633"/>
      <c r="DB52" s="1633"/>
      <c r="DC52" s="1633"/>
      <c r="DD52" s="1633"/>
      <c r="DE52" s="1633"/>
      <c r="DF52" s="1633"/>
      <c r="DG52" s="1633"/>
      <c r="DH52" s="1633"/>
      <c r="DI52" s="1633"/>
      <c r="DJ52" s="1633"/>
      <c r="DK52" s="1633"/>
      <c r="DL52" s="1633"/>
      <c r="DM52" s="1633"/>
      <c r="DN52" s="1633"/>
      <c r="DO52" s="1633"/>
      <c r="DP52" s="1633"/>
      <c r="DQ52" s="1633"/>
      <c r="DR52" s="1633"/>
      <c r="DS52" s="1633"/>
      <c r="DT52" s="1633"/>
      <c r="DU52" s="1633"/>
      <c r="DV52" s="1633"/>
      <c r="DW52" s="1633"/>
      <c r="DX52" s="1633"/>
      <c r="DY52" s="1633"/>
      <c r="DZ52" s="1633"/>
      <c r="EA52" s="1633"/>
      <c r="EB52" s="1633"/>
      <c r="EC52" s="1633"/>
      <c r="ED52" s="1633"/>
      <c r="EE52" s="1633"/>
      <c r="EF52" s="1633"/>
      <c r="EG52" s="1633"/>
      <c r="EH52" s="1633"/>
      <c r="EI52" s="1633"/>
      <c r="EJ52" s="1633"/>
      <c r="EK52" s="1633"/>
      <c r="EL52" s="1633"/>
      <c r="EM52" s="1633"/>
      <c r="EN52" s="1633"/>
      <c r="EO52" s="1633"/>
      <c r="EP52" s="1633"/>
      <c r="EQ52" s="1633"/>
      <c r="ER52" s="1633"/>
      <c r="ES52" s="1633"/>
      <c r="ET52" s="1633"/>
      <c r="EU52" s="1633"/>
      <c r="EV52" s="1633"/>
      <c r="EW52" s="1633"/>
      <c r="EX52" s="1633"/>
      <c r="EY52" s="1633"/>
      <c r="EZ52" s="1633"/>
      <c r="FA52" s="1633"/>
      <c r="FB52" s="1633"/>
      <c r="FC52" s="1633"/>
      <c r="FD52" s="1633"/>
      <c r="FE52" s="1633"/>
      <c r="FF52" s="1633"/>
      <c r="FG52" s="1633"/>
      <c r="FH52" s="1633"/>
      <c r="FI52" s="1633"/>
      <c r="FJ52" s="1633"/>
      <c r="FK52" s="1633"/>
      <c r="FL52" s="1633"/>
      <c r="FM52" s="1633"/>
      <c r="FN52" s="1633"/>
      <c r="FO52" s="1633"/>
      <c r="FP52" s="1633"/>
      <c r="FQ52" s="1633"/>
      <c r="FR52" s="1633"/>
      <c r="FS52" s="1633"/>
      <c r="FT52" s="1633"/>
      <c r="FU52" s="1633"/>
      <c r="FV52" s="1633"/>
      <c r="FW52" s="1633"/>
      <c r="FX52" s="1633"/>
      <c r="FY52" s="1633"/>
      <c r="FZ52" s="1633"/>
      <c r="GA52" s="1633"/>
      <c r="GB52" s="1633"/>
      <c r="GC52" s="1633"/>
      <c r="GD52" s="1633"/>
      <c r="GE52" s="1633"/>
      <c r="GF52" s="1633"/>
      <c r="GG52" s="1633"/>
      <c r="GH52" s="1633"/>
      <c r="GI52" s="1633"/>
      <c r="GJ52" s="1633"/>
      <c r="GK52" s="1633"/>
      <c r="GL52" s="1633"/>
      <c r="GM52" s="1633"/>
      <c r="GN52" s="1633"/>
      <c r="GO52" s="1633"/>
      <c r="GP52" s="1633"/>
      <c r="GQ52" s="1633"/>
      <c r="GR52" s="1633"/>
      <c r="GS52" s="1633"/>
      <c r="GT52" s="1633"/>
      <c r="GU52" s="1633"/>
      <c r="GV52" s="1633"/>
      <c r="GW52" s="1633"/>
      <c r="GX52" s="1633"/>
      <c r="GY52" s="1633"/>
      <c r="GZ52" s="1633"/>
      <c r="HA52" s="1633"/>
      <c r="HB52" s="1633"/>
      <c r="HC52" s="1633"/>
      <c r="HD52" s="1633"/>
      <c r="HE52" s="1633"/>
      <c r="HF52" s="1633"/>
      <c r="HG52" s="1633"/>
      <c r="HH52" s="1633"/>
      <c r="HI52" s="1633"/>
      <c r="HJ52" s="1633"/>
      <c r="HK52" s="1633"/>
      <c r="HL52" s="1633"/>
      <c r="HM52" s="1633"/>
      <c r="HN52" s="1633"/>
      <c r="HO52" s="1633"/>
      <c r="HP52" s="1633"/>
      <c r="HQ52" s="1633"/>
      <c r="HR52" s="1633"/>
      <c r="HS52" s="1633"/>
      <c r="HT52" s="1633"/>
      <c r="HU52" s="1633"/>
      <c r="HV52" s="1633"/>
      <c r="HW52" s="1633"/>
      <c r="HX52" s="1633"/>
      <c r="HY52" s="1633"/>
      <c r="HZ52" s="1633"/>
      <c r="IA52" s="1633"/>
      <c r="IB52" s="1633"/>
      <c r="IC52" s="1633"/>
      <c r="ID52" s="1633"/>
      <c r="IE52" s="1633"/>
      <c r="IF52" s="1633"/>
      <c r="IG52" s="1633"/>
      <c r="IH52" s="1633"/>
      <c r="II52" s="1633"/>
      <c r="IJ52" s="1633"/>
      <c r="IK52" s="1633"/>
      <c r="IL52" s="1633"/>
      <c r="IM52" s="1633"/>
      <c r="IN52" s="1633"/>
      <c r="IO52" s="1633"/>
      <c r="IP52" s="1633"/>
      <c r="IQ52" s="1633"/>
      <c r="IR52" s="1633"/>
      <c r="IS52" s="1633"/>
      <c r="IT52" s="1633"/>
      <c r="IU52" s="1633"/>
      <c r="IV52" s="1633"/>
      <c r="IW52" s="1633"/>
      <c r="IX52" s="1633"/>
      <c r="IY52" s="1633"/>
      <c r="IZ52" s="1633"/>
      <c r="JA52" s="1633"/>
      <c r="JB52" s="1633"/>
      <c r="JC52" s="1633"/>
      <c r="JD52" s="1633"/>
      <c r="JE52" s="1633"/>
      <c r="JF52" s="1633"/>
      <c r="JG52" s="1633"/>
      <c r="JH52" s="1633"/>
      <c r="JI52" s="1633"/>
      <c r="JJ52" s="1633"/>
      <c r="JK52" s="1633"/>
      <c r="JL52" s="1633"/>
      <c r="JM52" s="1633"/>
      <c r="JN52" s="1633"/>
      <c r="JO52" s="1633"/>
      <c r="JP52" s="1633"/>
      <c r="JQ52" s="1633"/>
      <c r="JR52" s="1633"/>
      <c r="JS52" s="1633"/>
      <c r="JT52" s="1633"/>
      <c r="JU52" s="1633"/>
      <c r="JV52" s="1633"/>
      <c r="JW52" s="1633"/>
      <c r="JX52" s="1633"/>
      <c r="JY52" s="1633"/>
      <c r="JZ52" s="1633"/>
      <c r="KA52" s="1633"/>
      <c r="KB52" s="1633"/>
      <c r="KC52" s="1633"/>
      <c r="KD52" s="1633"/>
      <c r="KE52" s="1633"/>
      <c r="KF52" s="1633"/>
      <c r="KG52" s="1633"/>
      <c r="KH52" s="1633"/>
      <c r="KI52" s="1633"/>
      <c r="KJ52" s="1633"/>
      <c r="KK52" s="1633"/>
      <c r="KL52" s="1633"/>
      <c r="KM52" s="1633"/>
      <c r="KN52" s="1633"/>
      <c r="KO52" s="1633"/>
      <c r="KP52" s="1633"/>
      <c r="KQ52" s="1633"/>
      <c r="KR52" s="1633"/>
      <c r="KS52" s="1633"/>
      <c r="KT52" s="1633"/>
      <c r="KU52" s="1633"/>
      <c r="KV52" s="1633"/>
      <c r="KW52" s="1633"/>
      <c r="KX52" s="1633"/>
      <c r="KY52" s="1633"/>
      <c r="KZ52" s="1633"/>
      <c r="LA52" s="1633"/>
      <c r="LB52" s="1633"/>
      <c r="LC52" s="1633"/>
      <c r="LD52" s="1633"/>
      <c r="LE52" s="1642"/>
      <c r="LF52" s="1642"/>
      <c r="LG52" s="1642"/>
      <c r="LH52" s="1642"/>
      <c r="LI52" s="1642"/>
      <c r="LJ52" s="1642"/>
      <c r="LK52" s="1642"/>
      <c r="LL52" s="1643"/>
    </row>
    <row r="53" s="2142" customFormat="1" ht="47" customHeight="1" spans="1:324">
      <c r="A53" s="2147">
        <v>45867</v>
      </c>
      <c r="B53" s="2148" t="s">
        <v>3593</v>
      </c>
      <c r="C53" s="2149" t="s">
        <v>98</v>
      </c>
      <c r="D53" s="2150">
        <v>4500175372</v>
      </c>
      <c r="E53" s="2151" t="s">
        <v>4363</v>
      </c>
      <c r="F53" s="2150" t="s">
        <v>4364</v>
      </c>
      <c r="G53" s="2152" t="s">
        <v>4225</v>
      </c>
      <c r="H53" s="2152" t="s">
        <v>4196</v>
      </c>
      <c r="I53" s="2162" t="s">
        <v>4226</v>
      </c>
      <c r="J53" s="1522">
        <v>3150</v>
      </c>
      <c r="K53" s="1534">
        <v>0</v>
      </c>
      <c r="L53" s="1534">
        <v>75</v>
      </c>
      <c r="M53" s="1534">
        <f>J53/L53</f>
        <v>42</v>
      </c>
      <c r="N53" s="2163">
        <v>45948</v>
      </c>
      <c r="O53" s="2163">
        <f t="shared" si="22"/>
        <v>45946</v>
      </c>
      <c r="P53" s="1526"/>
      <c r="Q53" s="1554" t="s">
        <v>78</v>
      </c>
      <c r="R53" s="1556" t="s">
        <v>2638</v>
      </c>
      <c r="S53" s="2167" t="s">
        <v>111</v>
      </c>
      <c r="T53" s="1557">
        <v>45869</v>
      </c>
      <c r="U53" s="1578" t="s">
        <v>88</v>
      </c>
      <c r="V53" s="1578" t="s">
        <v>88</v>
      </c>
      <c r="W53" s="1579" t="s">
        <v>3597</v>
      </c>
      <c r="X53" s="1578"/>
      <c r="Y53" s="2176" t="s">
        <v>4228</v>
      </c>
      <c r="Z53" s="2173" t="s">
        <v>3599</v>
      </c>
      <c r="AA53" s="2174">
        <v>180.744</v>
      </c>
      <c r="AB53" s="2175">
        <f t="shared" si="1"/>
        <v>7591.248</v>
      </c>
      <c r="AC53" s="1602" t="s">
        <v>4365</v>
      </c>
      <c r="AD53" s="1603" t="s">
        <v>81</v>
      </c>
      <c r="AE53" s="1603">
        <v>6</v>
      </c>
      <c r="AF53" s="1603"/>
      <c r="AG53" s="1604">
        <f t="shared" si="12"/>
        <v>3150</v>
      </c>
      <c r="AH53" s="1605"/>
      <c r="AI53" s="1605">
        <f t="shared" si="11"/>
        <v>42</v>
      </c>
      <c r="AJ53" s="1605" t="s">
        <v>64</v>
      </c>
      <c r="AK53" s="1616"/>
      <c r="AL53" s="1605">
        <f t="shared" si="13"/>
        <v>3150</v>
      </c>
      <c r="AM53" s="2185"/>
      <c r="AN53" s="1622">
        <f t="shared" si="14"/>
        <v>283.5</v>
      </c>
      <c r="AO53" s="1622">
        <f t="shared" si="15"/>
        <v>315</v>
      </c>
      <c r="AP53" s="1639"/>
      <c r="AQ53" s="1622">
        <f t="shared" si="16"/>
        <v>661.5</v>
      </c>
      <c r="AR53" s="1622">
        <f t="shared" si="17"/>
        <v>661.5</v>
      </c>
      <c r="AS53" s="1622">
        <f t="shared" si="18"/>
        <v>724.5</v>
      </c>
      <c r="AT53" s="2192">
        <f t="shared" si="19"/>
        <v>504</v>
      </c>
      <c r="AU53" s="1630" t="s">
        <v>4201</v>
      </c>
      <c r="AV53" s="2193" t="s">
        <v>4202</v>
      </c>
      <c r="AW53" s="1631"/>
      <c r="AX53" s="1632"/>
      <c r="AY53" s="1633"/>
      <c r="AZ53" s="1633"/>
      <c r="BA53" s="1633"/>
      <c r="BB53" s="1633"/>
      <c r="BC53" s="1633"/>
      <c r="BD53" s="1633"/>
      <c r="BE53" s="1633"/>
      <c r="BF53" s="1633"/>
      <c r="BG53" s="1633"/>
      <c r="BH53" s="1633"/>
      <c r="BI53" s="1633"/>
      <c r="BJ53" s="1633"/>
      <c r="BK53" s="1633"/>
      <c r="BL53" s="1633"/>
      <c r="BM53" s="1633"/>
      <c r="BN53" s="1633"/>
      <c r="BO53" s="1633"/>
      <c r="BP53" s="1633"/>
      <c r="BQ53" s="1633"/>
      <c r="BR53" s="1633"/>
      <c r="BS53" s="1633"/>
      <c r="BT53" s="1633"/>
      <c r="BU53" s="1633"/>
      <c r="BV53" s="1633"/>
      <c r="BW53" s="1633"/>
      <c r="BX53" s="1633"/>
      <c r="BY53" s="1633"/>
      <c r="BZ53" s="1633"/>
      <c r="CA53" s="1633"/>
      <c r="CB53" s="1633"/>
      <c r="CC53" s="1633"/>
      <c r="CD53" s="1633"/>
      <c r="CE53" s="1633"/>
      <c r="CF53" s="1633"/>
      <c r="CG53" s="1633"/>
      <c r="CH53" s="1633"/>
      <c r="CI53" s="1633"/>
      <c r="CJ53" s="1633"/>
      <c r="CK53" s="1633"/>
      <c r="CL53" s="1633"/>
      <c r="CM53" s="1633"/>
      <c r="CN53" s="1633"/>
      <c r="CO53" s="1633"/>
      <c r="CP53" s="1633"/>
      <c r="CQ53" s="1633"/>
      <c r="CR53" s="1633"/>
      <c r="CS53" s="1633"/>
      <c r="CT53" s="1633"/>
      <c r="CU53" s="1633"/>
      <c r="CV53" s="1633"/>
      <c r="CW53" s="1633"/>
      <c r="CX53" s="1633"/>
      <c r="CY53" s="1633"/>
      <c r="CZ53" s="1633"/>
      <c r="DA53" s="1633"/>
      <c r="DB53" s="1633"/>
      <c r="DC53" s="1633"/>
      <c r="DD53" s="1633"/>
      <c r="DE53" s="1633"/>
      <c r="DF53" s="1633"/>
      <c r="DG53" s="1633"/>
      <c r="DH53" s="1633"/>
      <c r="DI53" s="1633"/>
      <c r="DJ53" s="1633"/>
      <c r="DK53" s="1633"/>
      <c r="DL53" s="1633"/>
      <c r="DM53" s="1633"/>
      <c r="DN53" s="1633"/>
      <c r="DO53" s="1633"/>
      <c r="DP53" s="1633"/>
      <c r="DQ53" s="1633"/>
      <c r="DR53" s="1633"/>
      <c r="DS53" s="1633"/>
      <c r="DT53" s="1633"/>
      <c r="DU53" s="1633"/>
      <c r="DV53" s="1633"/>
      <c r="DW53" s="1633"/>
      <c r="DX53" s="1633"/>
      <c r="DY53" s="1633"/>
      <c r="DZ53" s="1633"/>
      <c r="EA53" s="1633"/>
      <c r="EB53" s="1633"/>
      <c r="EC53" s="1633"/>
      <c r="ED53" s="1633"/>
      <c r="EE53" s="1633"/>
      <c r="EF53" s="1633"/>
      <c r="EG53" s="1633"/>
      <c r="EH53" s="1633"/>
      <c r="EI53" s="1633"/>
      <c r="EJ53" s="1633"/>
      <c r="EK53" s="1633"/>
      <c r="EL53" s="1633"/>
      <c r="EM53" s="1633"/>
      <c r="EN53" s="1633"/>
      <c r="EO53" s="1633"/>
      <c r="EP53" s="1633"/>
      <c r="EQ53" s="1633"/>
      <c r="ER53" s="1633"/>
      <c r="ES53" s="1633"/>
      <c r="ET53" s="1633"/>
      <c r="EU53" s="1633"/>
      <c r="EV53" s="1633"/>
      <c r="EW53" s="1633"/>
      <c r="EX53" s="1633"/>
      <c r="EY53" s="1633"/>
      <c r="EZ53" s="1633"/>
      <c r="FA53" s="1633"/>
      <c r="FB53" s="1633"/>
      <c r="FC53" s="1633"/>
      <c r="FD53" s="1633"/>
      <c r="FE53" s="1633"/>
      <c r="FF53" s="1633"/>
      <c r="FG53" s="1633"/>
      <c r="FH53" s="1633"/>
      <c r="FI53" s="1633"/>
      <c r="FJ53" s="1633"/>
      <c r="FK53" s="1633"/>
      <c r="FL53" s="1633"/>
      <c r="FM53" s="1633"/>
      <c r="FN53" s="1633"/>
      <c r="FO53" s="1633"/>
      <c r="FP53" s="1633"/>
      <c r="FQ53" s="1633"/>
      <c r="FR53" s="1633"/>
      <c r="FS53" s="1633"/>
      <c r="FT53" s="1633"/>
      <c r="FU53" s="1633"/>
      <c r="FV53" s="1633"/>
      <c r="FW53" s="1633"/>
      <c r="FX53" s="1633"/>
      <c r="FY53" s="1633"/>
      <c r="FZ53" s="1633"/>
      <c r="GA53" s="1633"/>
      <c r="GB53" s="1633"/>
      <c r="GC53" s="1633"/>
      <c r="GD53" s="1633"/>
      <c r="GE53" s="1633"/>
      <c r="GF53" s="1633"/>
      <c r="GG53" s="1633"/>
      <c r="GH53" s="1633"/>
      <c r="GI53" s="1633"/>
      <c r="GJ53" s="1633"/>
      <c r="GK53" s="1633"/>
      <c r="GL53" s="1633"/>
      <c r="GM53" s="1633"/>
      <c r="GN53" s="1633"/>
      <c r="GO53" s="1633"/>
      <c r="GP53" s="1633"/>
      <c r="GQ53" s="1633"/>
      <c r="GR53" s="1633"/>
      <c r="GS53" s="1633"/>
      <c r="GT53" s="1633"/>
      <c r="GU53" s="1633"/>
      <c r="GV53" s="1633"/>
      <c r="GW53" s="1633"/>
      <c r="GX53" s="1633"/>
      <c r="GY53" s="1633"/>
      <c r="GZ53" s="1633"/>
      <c r="HA53" s="1633"/>
      <c r="HB53" s="1633"/>
      <c r="HC53" s="1633"/>
      <c r="HD53" s="1633"/>
      <c r="HE53" s="1633"/>
      <c r="HF53" s="1633"/>
      <c r="HG53" s="1633"/>
      <c r="HH53" s="1633"/>
      <c r="HI53" s="1633"/>
      <c r="HJ53" s="1633"/>
      <c r="HK53" s="1633"/>
      <c r="HL53" s="1633"/>
      <c r="HM53" s="1633"/>
      <c r="HN53" s="1633"/>
      <c r="HO53" s="1633"/>
      <c r="HP53" s="1633"/>
      <c r="HQ53" s="1633"/>
      <c r="HR53" s="1633"/>
      <c r="HS53" s="1633"/>
      <c r="HT53" s="1633"/>
      <c r="HU53" s="1633"/>
      <c r="HV53" s="1633"/>
      <c r="HW53" s="1633"/>
      <c r="HX53" s="1633"/>
      <c r="HY53" s="1633"/>
      <c r="HZ53" s="1633"/>
      <c r="IA53" s="1633"/>
      <c r="IB53" s="1633"/>
      <c r="IC53" s="1633"/>
      <c r="ID53" s="1633"/>
      <c r="IE53" s="1633"/>
      <c r="IF53" s="1633"/>
      <c r="IG53" s="1633"/>
      <c r="IH53" s="1633"/>
      <c r="II53" s="1633"/>
      <c r="IJ53" s="1633"/>
      <c r="IK53" s="1633"/>
      <c r="IL53" s="1633"/>
      <c r="IM53" s="1633"/>
      <c r="IN53" s="1633"/>
      <c r="IO53" s="1633"/>
      <c r="IP53" s="1633"/>
      <c r="IQ53" s="1633"/>
      <c r="IR53" s="1633"/>
      <c r="IS53" s="1633"/>
      <c r="IT53" s="1633"/>
      <c r="IU53" s="1633"/>
      <c r="IV53" s="1633"/>
      <c r="IW53" s="1633"/>
      <c r="IX53" s="1633"/>
      <c r="IY53" s="1633"/>
      <c r="IZ53" s="1633"/>
      <c r="JA53" s="1633"/>
      <c r="JB53" s="1633"/>
      <c r="JC53" s="1633"/>
      <c r="JD53" s="1633"/>
      <c r="JE53" s="1633"/>
      <c r="JF53" s="1633"/>
      <c r="JG53" s="1633"/>
      <c r="JH53" s="1633"/>
      <c r="JI53" s="1633"/>
      <c r="JJ53" s="1633"/>
      <c r="JK53" s="1633"/>
      <c r="JL53" s="1633"/>
      <c r="JM53" s="1633"/>
      <c r="JN53" s="1633"/>
      <c r="JO53" s="1633"/>
      <c r="JP53" s="1633"/>
      <c r="JQ53" s="1633"/>
      <c r="JR53" s="1633"/>
      <c r="JS53" s="1633"/>
      <c r="JT53" s="1633"/>
      <c r="JU53" s="1633"/>
      <c r="JV53" s="1633"/>
      <c r="JW53" s="1633"/>
      <c r="JX53" s="1633"/>
      <c r="JY53" s="1633"/>
      <c r="JZ53" s="1633"/>
      <c r="KA53" s="1633"/>
      <c r="KB53" s="1633"/>
      <c r="KC53" s="1633"/>
      <c r="KD53" s="1633"/>
      <c r="KE53" s="1633"/>
      <c r="KF53" s="1633"/>
      <c r="KG53" s="1633"/>
      <c r="KH53" s="1633"/>
      <c r="KI53" s="1633"/>
      <c r="KJ53" s="1633"/>
      <c r="KK53" s="1633"/>
      <c r="KL53" s="1633"/>
      <c r="KM53" s="1633"/>
      <c r="KN53" s="1633"/>
      <c r="KO53" s="1633"/>
      <c r="KP53" s="1633"/>
      <c r="KQ53" s="1633"/>
      <c r="KR53" s="1633"/>
      <c r="KS53" s="1633"/>
      <c r="KT53" s="1633"/>
      <c r="KU53" s="1633"/>
      <c r="KV53" s="1633"/>
      <c r="KW53" s="1633"/>
      <c r="KX53" s="1633"/>
      <c r="KY53" s="1633"/>
      <c r="KZ53" s="1633"/>
      <c r="LA53" s="1633"/>
      <c r="LB53" s="1633"/>
      <c r="LC53" s="1633"/>
      <c r="LD53" s="1633"/>
      <c r="LE53" s="1642"/>
      <c r="LF53" s="1642"/>
      <c r="LG53" s="1642"/>
      <c r="LH53" s="1642"/>
      <c r="LI53" s="1642"/>
      <c r="LJ53" s="1642"/>
      <c r="LK53" s="1642"/>
      <c r="LL53" s="1643"/>
    </row>
    <row r="54" s="2143" customFormat="1" ht="47" customHeight="1" spans="1:324">
      <c r="A54" s="2153">
        <v>45867</v>
      </c>
      <c r="B54" s="2154" t="s">
        <v>3593</v>
      </c>
      <c r="C54" s="2155" t="s">
        <v>98</v>
      </c>
      <c r="D54" s="2156">
        <v>4500175371</v>
      </c>
      <c r="E54" s="2159" t="s">
        <v>4366</v>
      </c>
      <c r="F54" s="2156" t="s">
        <v>4367</v>
      </c>
      <c r="G54" s="2158" t="s">
        <v>4225</v>
      </c>
      <c r="H54" s="2158" t="s">
        <v>4196</v>
      </c>
      <c r="I54" s="2165" t="s">
        <v>4226</v>
      </c>
      <c r="J54" s="1543">
        <v>3150</v>
      </c>
      <c r="K54" s="1876">
        <v>0</v>
      </c>
      <c r="L54" s="1876">
        <v>75</v>
      </c>
      <c r="M54" s="1876">
        <f>J54/L54</f>
        <v>42</v>
      </c>
      <c r="N54" s="2166">
        <v>45947</v>
      </c>
      <c r="O54" s="2166">
        <f t="shared" si="22"/>
        <v>45945</v>
      </c>
      <c r="P54" s="1546"/>
      <c r="Q54" s="1554" t="s">
        <v>78</v>
      </c>
      <c r="R54" s="1849" t="s">
        <v>4368</v>
      </c>
      <c r="S54" s="2168" t="s">
        <v>111</v>
      </c>
      <c r="T54" s="1573">
        <v>45869</v>
      </c>
      <c r="U54" s="1595" t="s">
        <v>88</v>
      </c>
      <c r="V54" s="1595" t="s">
        <v>88</v>
      </c>
      <c r="W54" s="1596" t="s">
        <v>3597</v>
      </c>
      <c r="X54" s="1595"/>
      <c r="Y54" s="2177" t="s">
        <v>4228</v>
      </c>
      <c r="Z54" s="2178" t="s">
        <v>3599</v>
      </c>
      <c r="AA54" s="2179">
        <v>180.744</v>
      </c>
      <c r="AB54" s="2180">
        <f t="shared" si="1"/>
        <v>7591.248</v>
      </c>
      <c r="AC54" s="1612" t="s">
        <v>4369</v>
      </c>
      <c r="AD54" s="1613" t="s">
        <v>81</v>
      </c>
      <c r="AE54" s="1613">
        <v>6</v>
      </c>
      <c r="AF54" s="1613"/>
      <c r="AG54" s="1614">
        <f t="shared" si="12"/>
        <v>3150</v>
      </c>
      <c r="AH54" s="1615"/>
      <c r="AI54" s="1615">
        <f t="shared" si="11"/>
        <v>42</v>
      </c>
      <c r="AJ54" s="1615" t="s">
        <v>64</v>
      </c>
      <c r="AK54" s="1623"/>
      <c r="AL54" s="1615">
        <f t="shared" si="13"/>
        <v>3150</v>
      </c>
      <c r="AM54" s="2187"/>
      <c r="AN54" s="1430">
        <f t="shared" si="14"/>
        <v>283.5</v>
      </c>
      <c r="AO54" s="1430">
        <f t="shared" si="15"/>
        <v>315</v>
      </c>
      <c r="AP54" s="1960"/>
      <c r="AQ54" s="1430">
        <f t="shared" si="16"/>
        <v>661.5</v>
      </c>
      <c r="AR54" s="1430">
        <f t="shared" si="17"/>
        <v>661.5</v>
      </c>
      <c r="AS54" s="1430">
        <f t="shared" si="18"/>
        <v>724.5</v>
      </c>
      <c r="AT54" s="2194">
        <f t="shared" si="19"/>
        <v>504</v>
      </c>
      <c r="AU54" s="1641" t="s">
        <v>4201</v>
      </c>
      <c r="AV54" s="2195" t="s">
        <v>4202</v>
      </c>
      <c r="AW54" s="1453"/>
      <c r="AX54" s="1454"/>
      <c r="AY54" s="1455"/>
      <c r="AZ54" s="1455"/>
      <c r="BA54" s="1455"/>
      <c r="BB54" s="1455"/>
      <c r="BC54" s="1455"/>
      <c r="BD54" s="1455"/>
      <c r="BE54" s="1455"/>
      <c r="BF54" s="1455"/>
      <c r="BG54" s="1455"/>
      <c r="BH54" s="1455"/>
      <c r="BI54" s="1455"/>
      <c r="BJ54" s="1455"/>
      <c r="BK54" s="1455"/>
      <c r="BL54" s="1455"/>
      <c r="BM54" s="1455"/>
      <c r="BN54" s="1455"/>
      <c r="BO54" s="1455"/>
      <c r="BP54" s="1455"/>
      <c r="BQ54" s="1455"/>
      <c r="BR54" s="1455"/>
      <c r="BS54" s="1455"/>
      <c r="BT54" s="1455"/>
      <c r="BU54" s="1455"/>
      <c r="BV54" s="1455"/>
      <c r="BW54" s="1455"/>
      <c r="BX54" s="1455"/>
      <c r="BY54" s="1455"/>
      <c r="BZ54" s="1455"/>
      <c r="CA54" s="1455"/>
      <c r="CB54" s="1455"/>
      <c r="CC54" s="1455"/>
      <c r="CD54" s="1455"/>
      <c r="CE54" s="1455"/>
      <c r="CF54" s="1455"/>
      <c r="CG54" s="1455"/>
      <c r="CH54" s="1455"/>
      <c r="CI54" s="1455"/>
      <c r="CJ54" s="1455"/>
      <c r="CK54" s="1455"/>
      <c r="CL54" s="1455"/>
      <c r="CM54" s="1455"/>
      <c r="CN54" s="1455"/>
      <c r="CO54" s="1455"/>
      <c r="CP54" s="1455"/>
      <c r="CQ54" s="1455"/>
      <c r="CR54" s="1455"/>
      <c r="CS54" s="1455"/>
      <c r="CT54" s="1455"/>
      <c r="CU54" s="1455"/>
      <c r="CV54" s="1455"/>
      <c r="CW54" s="1455"/>
      <c r="CX54" s="1455"/>
      <c r="CY54" s="1455"/>
      <c r="CZ54" s="1455"/>
      <c r="DA54" s="1455"/>
      <c r="DB54" s="1455"/>
      <c r="DC54" s="1455"/>
      <c r="DD54" s="1455"/>
      <c r="DE54" s="1455"/>
      <c r="DF54" s="1455"/>
      <c r="DG54" s="1455"/>
      <c r="DH54" s="1455"/>
      <c r="DI54" s="1455"/>
      <c r="DJ54" s="1455"/>
      <c r="DK54" s="1455"/>
      <c r="DL54" s="1455"/>
      <c r="DM54" s="1455"/>
      <c r="DN54" s="1455"/>
      <c r="DO54" s="1455"/>
      <c r="DP54" s="1455"/>
      <c r="DQ54" s="1455"/>
      <c r="DR54" s="1455"/>
      <c r="DS54" s="1455"/>
      <c r="DT54" s="1455"/>
      <c r="DU54" s="1455"/>
      <c r="DV54" s="1455"/>
      <c r="DW54" s="1455"/>
      <c r="DX54" s="1455"/>
      <c r="DY54" s="1455"/>
      <c r="DZ54" s="1455"/>
      <c r="EA54" s="1455"/>
      <c r="EB54" s="1455"/>
      <c r="EC54" s="1455"/>
      <c r="ED54" s="1455"/>
      <c r="EE54" s="1455"/>
      <c r="EF54" s="1455"/>
      <c r="EG54" s="1455"/>
      <c r="EH54" s="1455"/>
      <c r="EI54" s="1455"/>
      <c r="EJ54" s="1455"/>
      <c r="EK54" s="1455"/>
      <c r="EL54" s="1455"/>
      <c r="EM54" s="1455"/>
      <c r="EN54" s="1455"/>
      <c r="EO54" s="1455"/>
      <c r="EP54" s="1455"/>
      <c r="EQ54" s="1455"/>
      <c r="ER54" s="1455"/>
      <c r="ES54" s="1455"/>
      <c r="ET54" s="1455"/>
      <c r="EU54" s="1455"/>
      <c r="EV54" s="1455"/>
      <c r="EW54" s="1455"/>
      <c r="EX54" s="1455"/>
      <c r="EY54" s="1455"/>
      <c r="EZ54" s="1455"/>
      <c r="FA54" s="1455"/>
      <c r="FB54" s="1455"/>
      <c r="FC54" s="1455"/>
      <c r="FD54" s="1455"/>
      <c r="FE54" s="1455"/>
      <c r="FF54" s="1455"/>
      <c r="FG54" s="1455"/>
      <c r="FH54" s="1455"/>
      <c r="FI54" s="1455"/>
      <c r="FJ54" s="1455"/>
      <c r="FK54" s="1455"/>
      <c r="FL54" s="1455"/>
      <c r="FM54" s="1455"/>
      <c r="FN54" s="1455"/>
      <c r="FO54" s="1455"/>
      <c r="FP54" s="1455"/>
      <c r="FQ54" s="1455"/>
      <c r="FR54" s="1455"/>
      <c r="FS54" s="1455"/>
      <c r="FT54" s="1455"/>
      <c r="FU54" s="1455"/>
      <c r="FV54" s="1455"/>
      <c r="FW54" s="1455"/>
      <c r="FX54" s="1455"/>
      <c r="FY54" s="1455"/>
      <c r="FZ54" s="1455"/>
      <c r="GA54" s="1455"/>
      <c r="GB54" s="1455"/>
      <c r="GC54" s="1455"/>
      <c r="GD54" s="1455"/>
      <c r="GE54" s="1455"/>
      <c r="GF54" s="1455"/>
      <c r="GG54" s="1455"/>
      <c r="GH54" s="1455"/>
      <c r="GI54" s="1455"/>
      <c r="GJ54" s="1455"/>
      <c r="GK54" s="1455"/>
      <c r="GL54" s="1455"/>
      <c r="GM54" s="1455"/>
      <c r="GN54" s="1455"/>
      <c r="GO54" s="1455"/>
      <c r="GP54" s="1455"/>
      <c r="GQ54" s="1455"/>
      <c r="GR54" s="1455"/>
      <c r="GS54" s="1455"/>
      <c r="GT54" s="1455"/>
      <c r="GU54" s="1455"/>
      <c r="GV54" s="1455"/>
      <c r="GW54" s="1455"/>
      <c r="GX54" s="1455"/>
      <c r="GY54" s="1455"/>
      <c r="GZ54" s="1455"/>
      <c r="HA54" s="1455"/>
      <c r="HB54" s="1455"/>
      <c r="HC54" s="1455"/>
      <c r="HD54" s="1455"/>
      <c r="HE54" s="1455"/>
      <c r="HF54" s="1455"/>
      <c r="HG54" s="1455"/>
      <c r="HH54" s="1455"/>
      <c r="HI54" s="1455"/>
      <c r="HJ54" s="1455"/>
      <c r="HK54" s="1455"/>
      <c r="HL54" s="1455"/>
      <c r="HM54" s="1455"/>
      <c r="HN54" s="1455"/>
      <c r="HO54" s="1455"/>
      <c r="HP54" s="1455"/>
      <c r="HQ54" s="1455"/>
      <c r="HR54" s="1455"/>
      <c r="HS54" s="1455"/>
      <c r="HT54" s="1455"/>
      <c r="HU54" s="1455"/>
      <c r="HV54" s="1455"/>
      <c r="HW54" s="1455"/>
      <c r="HX54" s="1455"/>
      <c r="HY54" s="1455"/>
      <c r="HZ54" s="1455"/>
      <c r="IA54" s="1455"/>
      <c r="IB54" s="1455"/>
      <c r="IC54" s="1455"/>
      <c r="ID54" s="1455"/>
      <c r="IE54" s="1455"/>
      <c r="IF54" s="1455"/>
      <c r="IG54" s="1455"/>
      <c r="IH54" s="1455"/>
      <c r="II54" s="1455"/>
      <c r="IJ54" s="1455"/>
      <c r="IK54" s="1455"/>
      <c r="IL54" s="1455"/>
      <c r="IM54" s="1455"/>
      <c r="IN54" s="1455"/>
      <c r="IO54" s="1455"/>
      <c r="IP54" s="1455"/>
      <c r="IQ54" s="1455"/>
      <c r="IR54" s="1455"/>
      <c r="IS54" s="1455"/>
      <c r="IT54" s="1455"/>
      <c r="IU54" s="1455"/>
      <c r="IV54" s="1455"/>
      <c r="IW54" s="1455"/>
      <c r="IX54" s="1455"/>
      <c r="IY54" s="1455"/>
      <c r="IZ54" s="1455"/>
      <c r="JA54" s="1455"/>
      <c r="JB54" s="1455"/>
      <c r="JC54" s="1455"/>
      <c r="JD54" s="1455"/>
      <c r="JE54" s="1455"/>
      <c r="JF54" s="1455"/>
      <c r="JG54" s="1455"/>
      <c r="JH54" s="1455"/>
      <c r="JI54" s="1455"/>
      <c r="JJ54" s="1455"/>
      <c r="JK54" s="1455"/>
      <c r="JL54" s="1455"/>
      <c r="JM54" s="1455"/>
      <c r="JN54" s="1455"/>
      <c r="JO54" s="1455"/>
      <c r="JP54" s="1455"/>
      <c r="JQ54" s="1455"/>
      <c r="JR54" s="1455"/>
      <c r="JS54" s="1455"/>
      <c r="JT54" s="1455"/>
      <c r="JU54" s="1455"/>
      <c r="JV54" s="1455"/>
      <c r="JW54" s="1455"/>
      <c r="JX54" s="1455"/>
      <c r="JY54" s="1455"/>
      <c r="JZ54" s="1455"/>
      <c r="KA54" s="1455"/>
      <c r="KB54" s="1455"/>
      <c r="KC54" s="1455"/>
      <c r="KD54" s="1455"/>
      <c r="KE54" s="1455"/>
      <c r="KF54" s="1455"/>
      <c r="KG54" s="1455"/>
      <c r="KH54" s="1455"/>
      <c r="KI54" s="1455"/>
      <c r="KJ54" s="1455"/>
      <c r="KK54" s="1455"/>
      <c r="KL54" s="1455"/>
      <c r="KM54" s="1455"/>
      <c r="KN54" s="1455"/>
      <c r="KO54" s="1455"/>
      <c r="KP54" s="1455"/>
      <c r="KQ54" s="1455"/>
      <c r="KR54" s="1455"/>
      <c r="KS54" s="1455"/>
      <c r="KT54" s="1455"/>
      <c r="KU54" s="1455"/>
      <c r="KV54" s="1455"/>
      <c r="KW54" s="1455"/>
      <c r="KX54" s="1455"/>
      <c r="KY54" s="1455"/>
      <c r="KZ54" s="1455"/>
      <c r="LA54" s="1455"/>
      <c r="LB54" s="1455"/>
      <c r="LC54" s="1455"/>
      <c r="LD54" s="1455"/>
      <c r="LE54" s="1467"/>
      <c r="LF54" s="1467"/>
      <c r="LG54" s="1467"/>
      <c r="LH54" s="1467"/>
      <c r="LI54" s="1467"/>
      <c r="LJ54" s="1467"/>
      <c r="LK54" s="1467"/>
      <c r="LL54" s="1645"/>
    </row>
    <row r="55" s="2141" customFormat="1" ht="47" customHeight="1" spans="1:324">
      <c r="A55" s="2153">
        <v>45853</v>
      </c>
      <c r="B55" s="2154" t="s">
        <v>3593</v>
      </c>
      <c r="C55" s="2155" t="s">
        <v>98</v>
      </c>
      <c r="D55" s="2156">
        <v>4500173926</v>
      </c>
      <c r="E55" s="2159" t="s">
        <v>4370</v>
      </c>
      <c r="F55" s="2156" t="s">
        <v>4371</v>
      </c>
      <c r="G55" s="2158" t="s">
        <v>4225</v>
      </c>
      <c r="H55" s="2158" t="s">
        <v>4196</v>
      </c>
      <c r="I55" s="2165" t="s">
        <v>4226</v>
      </c>
      <c r="J55" s="1543">
        <v>3150</v>
      </c>
      <c r="K55" s="1876">
        <v>0</v>
      </c>
      <c r="L55" s="1876">
        <v>75</v>
      </c>
      <c r="M55" s="1876">
        <v>42</v>
      </c>
      <c r="N55" s="2166">
        <v>45954</v>
      </c>
      <c r="O55" s="2166">
        <f t="shared" si="22"/>
        <v>45952</v>
      </c>
      <c r="P55" s="1546"/>
      <c r="Q55" s="1554" t="s">
        <v>78</v>
      </c>
      <c r="R55" s="2168" t="s">
        <v>4372</v>
      </c>
      <c r="S55" s="2168" t="s">
        <v>111</v>
      </c>
      <c r="T55" s="1573">
        <v>45853</v>
      </c>
      <c r="U55" s="1595" t="s">
        <v>88</v>
      </c>
      <c r="V55" s="1595" t="s">
        <v>88</v>
      </c>
      <c r="W55" s="1596" t="s">
        <v>4227</v>
      </c>
      <c r="X55" s="1595"/>
      <c r="Y55" s="2177" t="s">
        <v>4228</v>
      </c>
      <c r="Z55" s="2178" t="s">
        <v>3599</v>
      </c>
      <c r="AA55" s="2179">
        <v>164.1419</v>
      </c>
      <c r="AB55" s="2180">
        <f t="shared" si="1"/>
        <v>6893.9598</v>
      </c>
      <c r="AC55" s="1612" t="s">
        <v>4373</v>
      </c>
      <c r="AD55" s="1613" t="s">
        <v>81</v>
      </c>
      <c r="AE55" s="1613">
        <v>6</v>
      </c>
      <c r="AF55" s="1613"/>
      <c r="AG55" s="1614">
        <f t="shared" si="12"/>
        <v>3150</v>
      </c>
      <c r="AH55" s="1615"/>
      <c r="AI55" s="1615">
        <f t="shared" si="11"/>
        <v>42</v>
      </c>
      <c r="AJ55" s="1615" t="s">
        <v>64</v>
      </c>
      <c r="AK55" s="1623"/>
      <c r="AL55" s="1615">
        <f t="shared" si="13"/>
        <v>3150</v>
      </c>
      <c r="AM55" s="2187"/>
      <c r="AN55" s="1430">
        <f t="shared" si="14"/>
        <v>283.5</v>
      </c>
      <c r="AO55" s="1430">
        <f t="shared" si="15"/>
        <v>315</v>
      </c>
      <c r="AP55" s="1960"/>
      <c r="AQ55" s="1430">
        <f t="shared" si="16"/>
        <v>661.5</v>
      </c>
      <c r="AR55" s="1430">
        <f t="shared" si="17"/>
        <v>661.5</v>
      </c>
      <c r="AS55" s="1430">
        <f t="shared" si="18"/>
        <v>724.5</v>
      </c>
      <c r="AT55" s="2194">
        <f t="shared" si="19"/>
        <v>504</v>
      </c>
      <c r="AU55" s="1641" t="s">
        <v>4201</v>
      </c>
      <c r="AV55" s="2195" t="s">
        <v>4202</v>
      </c>
      <c r="AW55" s="1453"/>
      <c r="AX55" s="1454"/>
      <c r="AY55" s="1455"/>
      <c r="AZ55" s="1455"/>
      <c r="BA55" s="1455"/>
      <c r="BB55" s="1455"/>
      <c r="BC55" s="1455"/>
      <c r="BD55" s="1455"/>
      <c r="BE55" s="1455"/>
      <c r="BF55" s="1455"/>
      <c r="BG55" s="1455"/>
      <c r="BH55" s="1455"/>
      <c r="BI55" s="1455"/>
      <c r="BJ55" s="1455"/>
      <c r="BK55" s="1455"/>
      <c r="BL55" s="1455"/>
      <c r="BM55" s="1455"/>
      <c r="BN55" s="1455"/>
      <c r="BO55" s="1455"/>
      <c r="BP55" s="1455"/>
      <c r="BQ55" s="1455"/>
      <c r="BR55" s="1455"/>
      <c r="BS55" s="1455"/>
      <c r="BT55" s="1455"/>
      <c r="BU55" s="1455"/>
      <c r="BV55" s="1455"/>
      <c r="BW55" s="1455"/>
      <c r="BX55" s="1455"/>
      <c r="BY55" s="1455"/>
      <c r="BZ55" s="1455"/>
      <c r="CA55" s="1455"/>
      <c r="CB55" s="1455"/>
      <c r="CC55" s="1455"/>
      <c r="CD55" s="1455"/>
      <c r="CE55" s="1455"/>
      <c r="CF55" s="1455"/>
      <c r="CG55" s="1455"/>
      <c r="CH55" s="1455"/>
      <c r="CI55" s="1455"/>
      <c r="CJ55" s="1455"/>
      <c r="CK55" s="1455"/>
      <c r="CL55" s="1455"/>
      <c r="CM55" s="1455"/>
      <c r="CN55" s="1455"/>
      <c r="CO55" s="1455"/>
      <c r="CP55" s="1455"/>
      <c r="CQ55" s="1455"/>
      <c r="CR55" s="1455"/>
      <c r="CS55" s="1455"/>
      <c r="CT55" s="1455"/>
      <c r="CU55" s="1455"/>
      <c r="CV55" s="1455"/>
      <c r="CW55" s="1455"/>
      <c r="CX55" s="1455"/>
      <c r="CY55" s="1455"/>
      <c r="CZ55" s="1455"/>
      <c r="DA55" s="1455"/>
      <c r="DB55" s="1455"/>
      <c r="DC55" s="1455"/>
      <c r="DD55" s="1455"/>
      <c r="DE55" s="1455"/>
      <c r="DF55" s="1455"/>
      <c r="DG55" s="1455"/>
      <c r="DH55" s="1455"/>
      <c r="DI55" s="1455"/>
      <c r="DJ55" s="1455"/>
      <c r="DK55" s="1455"/>
      <c r="DL55" s="1455"/>
      <c r="DM55" s="1455"/>
      <c r="DN55" s="1455"/>
      <c r="DO55" s="1455"/>
      <c r="DP55" s="1455"/>
      <c r="DQ55" s="1455"/>
      <c r="DR55" s="1455"/>
      <c r="DS55" s="1455"/>
      <c r="DT55" s="1455"/>
      <c r="DU55" s="1455"/>
      <c r="DV55" s="1455"/>
      <c r="DW55" s="1455"/>
      <c r="DX55" s="1455"/>
      <c r="DY55" s="1455"/>
      <c r="DZ55" s="1455"/>
      <c r="EA55" s="1455"/>
      <c r="EB55" s="1455"/>
      <c r="EC55" s="1455"/>
      <c r="ED55" s="1455"/>
      <c r="EE55" s="1455"/>
      <c r="EF55" s="1455"/>
      <c r="EG55" s="1455"/>
      <c r="EH55" s="1455"/>
      <c r="EI55" s="1455"/>
      <c r="EJ55" s="1455"/>
      <c r="EK55" s="1455"/>
      <c r="EL55" s="1455"/>
      <c r="EM55" s="1455"/>
      <c r="EN55" s="1455"/>
      <c r="EO55" s="1455"/>
      <c r="EP55" s="1455"/>
      <c r="EQ55" s="1455"/>
      <c r="ER55" s="1455"/>
      <c r="ES55" s="1455"/>
      <c r="ET55" s="1455"/>
      <c r="EU55" s="1455"/>
      <c r="EV55" s="1455"/>
      <c r="EW55" s="1455"/>
      <c r="EX55" s="1455"/>
      <c r="EY55" s="1455"/>
      <c r="EZ55" s="1455"/>
      <c r="FA55" s="1455"/>
      <c r="FB55" s="1455"/>
      <c r="FC55" s="1455"/>
      <c r="FD55" s="1455"/>
      <c r="FE55" s="1455"/>
      <c r="FF55" s="1455"/>
      <c r="FG55" s="1455"/>
      <c r="FH55" s="1455"/>
      <c r="FI55" s="1455"/>
      <c r="FJ55" s="1455"/>
      <c r="FK55" s="1455"/>
      <c r="FL55" s="1455"/>
      <c r="FM55" s="1455"/>
      <c r="FN55" s="1455"/>
      <c r="FO55" s="1455"/>
      <c r="FP55" s="1455"/>
      <c r="FQ55" s="1455"/>
      <c r="FR55" s="1455"/>
      <c r="FS55" s="1455"/>
      <c r="FT55" s="1455"/>
      <c r="FU55" s="1455"/>
      <c r="FV55" s="1455"/>
      <c r="FW55" s="1455"/>
      <c r="FX55" s="1455"/>
      <c r="FY55" s="1455"/>
      <c r="FZ55" s="1455"/>
      <c r="GA55" s="1455"/>
      <c r="GB55" s="1455"/>
      <c r="GC55" s="1455"/>
      <c r="GD55" s="1455"/>
      <c r="GE55" s="1455"/>
      <c r="GF55" s="1455"/>
      <c r="GG55" s="1455"/>
      <c r="GH55" s="1455"/>
      <c r="GI55" s="1455"/>
      <c r="GJ55" s="1455"/>
      <c r="GK55" s="1455"/>
      <c r="GL55" s="1455"/>
      <c r="GM55" s="1455"/>
      <c r="GN55" s="1455"/>
      <c r="GO55" s="1455"/>
      <c r="GP55" s="1455"/>
      <c r="GQ55" s="1455"/>
      <c r="GR55" s="1455"/>
      <c r="GS55" s="1455"/>
      <c r="GT55" s="1455"/>
      <c r="GU55" s="1455"/>
      <c r="GV55" s="1455"/>
      <c r="GW55" s="1455"/>
      <c r="GX55" s="1455"/>
      <c r="GY55" s="1455"/>
      <c r="GZ55" s="1455"/>
      <c r="HA55" s="1455"/>
      <c r="HB55" s="1455"/>
      <c r="HC55" s="1455"/>
      <c r="HD55" s="1455"/>
      <c r="HE55" s="1455"/>
      <c r="HF55" s="1455"/>
      <c r="HG55" s="1455"/>
      <c r="HH55" s="1455"/>
      <c r="HI55" s="1455"/>
      <c r="HJ55" s="1455"/>
      <c r="HK55" s="1455"/>
      <c r="HL55" s="1455"/>
      <c r="HM55" s="1455"/>
      <c r="HN55" s="1455"/>
      <c r="HO55" s="1455"/>
      <c r="HP55" s="1455"/>
      <c r="HQ55" s="1455"/>
      <c r="HR55" s="1455"/>
      <c r="HS55" s="1455"/>
      <c r="HT55" s="1455"/>
      <c r="HU55" s="1455"/>
      <c r="HV55" s="1455"/>
      <c r="HW55" s="1455"/>
      <c r="HX55" s="1455"/>
      <c r="HY55" s="1455"/>
      <c r="HZ55" s="1455"/>
      <c r="IA55" s="1455"/>
      <c r="IB55" s="1455"/>
      <c r="IC55" s="1455"/>
      <c r="ID55" s="1455"/>
      <c r="IE55" s="1455"/>
      <c r="IF55" s="1455"/>
      <c r="IG55" s="1455"/>
      <c r="IH55" s="1455"/>
      <c r="II55" s="1455"/>
      <c r="IJ55" s="1455"/>
      <c r="IK55" s="1455"/>
      <c r="IL55" s="1455"/>
      <c r="IM55" s="1455"/>
      <c r="IN55" s="1455"/>
      <c r="IO55" s="1455"/>
      <c r="IP55" s="1455"/>
      <c r="IQ55" s="1455"/>
      <c r="IR55" s="1455"/>
      <c r="IS55" s="1455"/>
      <c r="IT55" s="1455"/>
      <c r="IU55" s="1455"/>
      <c r="IV55" s="1455"/>
      <c r="IW55" s="1455"/>
      <c r="IX55" s="1455"/>
      <c r="IY55" s="1455"/>
      <c r="IZ55" s="1455"/>
      <c r="JA55" s="1455"/>
      <c r="JB55" s="1455"/>
      <c r="JC55" s="1455"/>
      <c r="JD55" s="1455"/>
      <c r="JE55" s="1455"/>
      <c r="JF55" s="1455"/>
      <c r="JG55" s="1455"/>
      <c r="JH55" s="1455"/>
      <c r="JI55" s="1455"/>
      <c r="JJ55" s="1455"/>
      <c r="JK55" s="1455"/>
      <c r="JL55" s="1455"/>
      <c r="JM55" s="1455"/>
      <c r="JN55" s="1455"/>
      <c r="JO55" s="1455"/>
      <c r="JP55" s="1455"/>
      <c r="JQ55" s="1455"/>
      <c r="JR55" s="1455"/>
      <c r="JS55" s="1455"/>
      <c r="JT55" s="1455"/>
      <c r="JU55" s="1455"/>
      <c r="JV55" s="1455"/>
      <c r="JW55" s="1455"/>
      <c r="JX55" s="1455"/>
      <c r="JY55" s="1455"/>
      <c r="JZ55" s="1455"/>
      <c r="KA55" s="1455"/>
      <c r="KB55" s="1455"/>
      <c r="KC55" s="1455"/>
      <c r="KD55" s="1455"/>
      <c r="KE55" s="1455"/>
      <c r="KF55" s="1455"/>
      <c r="KG55" s="1455"/>
      <c r="KH55" s="1455"/>
      <c r="KI55" s="1455"/>
      <c r="KJ55" s="1455"/>
      <c r="KK55" s="1455"/>
      <c r="KL55" s="1455"/>
      <c r="KM55" s="1455"/>
      <c r="KN55" s="1455"/>
      <c r="KO55" s="1455"/>
      <c r="KP55" s="1455"/>
      <c r="KQ55" s="1455"/>
      <c r="KR55" s="1455"/>
      <c r="KS55" s="1455"/>
      <c r="KT55" s="1455"/>
      <c r="KU55" s="1455"/>
      <c r="KV55" s="1455"/>
      <c r="KW55" s="1455"/>
      <c r="KX55" s="1455"/>
      <c r="KY55" s="1455"/>
      <c r="KZ55" s="1455"/>
      <c r="LA55" s="1455"/>
      <c r="LB55" s="1455"/>
      <c r="LC55" s="1455"/>
      <c r="LD55" s="1455"/>
      <c r="LE55" s="1467"/>
      <c r="LF55" s="1467"/>
      <c r="LG55" s="1467"/>
      <c r="LH55" s="1467"/>
      <c r="LI55" s="1467"/>
      <c r="LJ55" s="1467"/>
      <c r="LK55" s="1467"/>
      <c r="LL55" s="1645"/>
    </row>
    <row r="56" s="2143" customFormat="1" ht="47" customHeight="1" spans="1:324">
      <c r="A56" s="2153">
        <v>45867</v>
      </c>
      <c r="B56" s="2154" t="s">
        <v>3593</v>
      </c>
      <c r="C56" s="2155" t="s">
        <v>98</v>
      </c>
      <c r="D56" s="2156">
        <v>4500175373</v>
      </c>
      <c r="E56" s="2159" t="s">
        <v>4374</v>
      </c>
      <c r="F56" s="2156" t="s">
        <v>4375</v>
      </c>
      <c r="G56" s="2158" t="s">
        <v>4225</v>
      </c>
      <c r="H56" s="2158" t="s">
        <v>4196</v>
      </c>
      <c r="I56" s="2165" t="s">
        <v>4226</v>
      </c>
      <c r="J56" s="1543">
        <v>3150</v>
      </c>
      <c r="K56" s="1876">
        <v>0</v>
      </c>
      <c r="L56" s="1876">
        <v>75</v>
      </c>
      <c r="M56" s="1876">
        <f>J56/L56</f>
        <v>42</v>
      </c>
      <c r="N56" s="2166">
        <v>45950</v>
      </c>
      <c r="O56" s="2166">
        <f t="shared" si="22"/>
        <v>45948</v>
      </c>
      <c r="P56" s="1546"/>
      <c r="Q56" s="1554" t="s">
        <v>78</v>
      </c>
      <c r="R56" s="1572" t="s">
        <v>4376</v>
      </c>
      <c r="S56" s="2168" t="s">
        <v>111</v>
      </c>
      <c r="T56" s="1573">
        <v>45869</v>
      </c>
      <c r="U56" s="1595" t="s">
        <v>88</v>
      </c>
      <c r="V56" s="1595" t="s">
        <v>88</v>
      </c>
      <c r="W56" s="1596" t="s">
        <v>3597</v>
      </c>
      <c r="X56" s="1595"/>
      <c r="Y56" s="2177" t="s">
        <v>4228</v>
      </c>
      <c r="Z56" s="2178" t="s">
        <v>3599</v>
      </c>
      <c r="AA56" s="2179">
        <v>180.744</v>
      </c>
      <c r="AB56" s="2180">
        <f t="shared" si="1"/>
        <v>7591.248</v>
      </c>
      <c r="AC56" s="1612" t="s">
        <v>4377</v>
      </c>
      <c r="AD56" s="1613" t="s">
        <v>81</v>
      </c>
      <c r="AE56" s="1613">
        <v>6</v>
      </c>
      <c r="AF56" s="1613"/>
      <c r="AG56" s="1614">
        <f t="shared" si="12"/>
        <v>3150</v>
      </c>
      <c r="AH56" s="1615"/>
      <c r="AI56" s="1615">
        <f t="shared" si="11"/>
        <v>42</v>
      </c>
      <c r="AJ56" s="1615" t="s">
        <v>64</v>
      </c>
      <c r="AK56" s="1623"/>
      <c r="AL56" s="1615">
        <f t="shared" si="13"/>
        <v>3150</v>
      </c>
      <c r="AM56" s="2187"/>
      <c r="AN56" s="1430">
        <f t="shared" si="14"/>
        <v>283.5</v>
      </c>
      <c r="AO56" s="1430">
        <f t="shared" si="15"/>
        <v>315</v>
      </c>
      <c r="AP56" s="1960"/>
      <c r="AQ56" s="1430">
        <f t="shared" si="16"/>
        <v>661.5</v>
      </c>
      <c r="AR56" s="1430">
        <f t="shared" si="17"/>
        <v>661.5</v>
      </c>
      <c r="AS56" s="1430">
        <f t="shared" si="18"/>
        <v>724.5</v>
      </c>
      <c r="AT56" s="2194">
        <f t="shared" si="19"/>
        <v>504</v>
      </c>
      <c r="AU56" s="1641" t="s">
        <v>4201</v>
      </c>
      <c r="AV56" s="2195" t="s">
        <v>4202</v>
      </c>
      <c r="AW56" s="1453"/>
      <c r="AX56" s="1454"/>
      <c r="AY56" s="1455"/>
      <c r="AZ56" s="1455"/>
      <c r="BA56" s="1455"/>
      <c r="BB56" s="1455"/>
      <c r="BC56" s="1455"/>
      <c r="BD56" s="1455"/>
      <c r="BE56" s="1455"/>
      <c r="BF56" s="1455"/>
      <c r="BG56" s="1455"/>
      <c r="BH56" s="1455"/>
      <c r="BI56" s="1455"/>
      <c r="BJ56" s="1455"/>
      <c r="BK56" s="1455"/>
      <c r="BL56" s="1455"/>
      <c r="BM56" s="1455"/>
      <c r="BN56" s="1455"/>
      <c r="BO56" s="1455"/>
      <c r="BP56" s="1455"/>
      <c r="BQ56" s="1455"/>
      <c r="BR56" s="1455"/>
      <c r="BS56" s="1455"/>
      <c r="BT56" s="1455"/>
      <c r="BU56" s="1455"/>
      <c r="BV56" s="1455"/>
      <c r="BW56" s="1455"/>
      <c r="BX56" s="1455"/>
      <c r="BY56" s="1455"/>
      <c r="BZ56" s="1455"/>
      <c r="CA56" s="1455"/>
      <c r="CB56" s="1455"/>
      <c r="CC56" s="1455"/>
      <c r="CD56" s="1455"/>
      <c r="CE56" s="1455"/>
      <c r="CF56" s="1455"/>
      <c r="CG56" s="1455"/>
      <c r="CH56" s="1455"/>
      <c r="CI56" s="1455"/>
      <c r="CJ56" s="1455"/>
      <c r="CK56" s="1455"/>
      <c r="CL56" s="1455"/>
      <c r="CM56" s="1455"/>
      <c r="CN56" s="1455"/>
      <c r="CO56" s="1455"/>
      <c r="CP56" s="1455"/>
      <c r="CQ56" s="1455"/>
      <c r="CR56" s="1455"/>
      <c r="CS56" s="1455"/>
      <c r="CT56" s="1455"/>
      <c r="CU56" s="1455"/>
      <c r="CV56" s="1455"/>
      <c r="CW56" s="1455"/>
      <c r="CX56" s="1455"/>
      <c r="CY56" s="1455"/>
      <c r="CZ56" s="1455"/>
      <c r="DA56" s="1455"/>
      <c r="DB56" s="1455"/>
      <c r="DC56" s="1455"/>
      <c r="DD56" s="1455"/>
      <c r="DE56" s="1455"/>
      <c r="DF56" s="1455"/>
      <c r="DG56" s="1455"/>
      <c r="DH56" s="1455"/>
      <c r="DI56" s="1455"/>
      <c r="DJ56" s="1455"/>
      <c r="DK56" s="1455"/>
      <c r="DL56" s="1455"/>
      <c r="DM56" s="1455"/>
      <c r="DN56" s="1455"/>
      <c r="DO56" s="1455"/>
      <c r="DP56" s="1455"/>
      <c r="DQ56" s="1455"/>
      <c r="DR56" s="1455"/>
      <c r="DS56" s="1455"/>
      <c r="DT56" s="1455"/>
      <c r="DU56" s="1455"/>
      <c r="DV56" s="1455"/>
      <c r="DW56" s="1455"/>
      <c r="DX56" s="1455"/>
      <c r="DY56" s="1455"/>
      <c r="DZ56" s="1455"/>
      <c r="EA56" s="1455"/>
      <c r="EB56" s="1455"/>
      <c r="EC56" s="1455"/>
      <c r="ED56" s="1455"/>
      <c r="EE56" s="1455"/>
      <c r="EF56" s="1455"/>
      <c r="EG56" s="1455"/>
      <c r="EH56" s="1455"/>
      <c r="EI56" s="1455"/>
      <c r="EJ56" s="1455"/>
      <c r="EK56" s="1455"/>
      <c r="EL56" s="1455"/>
      <c r="EM56" s="1455"/>
      <c r="EN56" s="1455"/>
      <c r="EO56" s="1455"/>
      <c r="EP56" s="1455"/>
      <c r="EQ56" s="1455"/>
      <c r="ER56" s="1455"/>
      <c r="ES56" s="1455"/>
      <c r="ET56" s="1455"/>
      <c r="EU56" s="1455"/>
      <c r="EV56" s="1455"/>
      <c r="EW56" s="1455"/>
      <c r="EX56" s="1455"/>
      <c r="EY56" s="1455"/>
      <c r="EZ56" s="1455"/>
      <c r="FA56" s="1455"/>
      <c r="FB56" s="1455"/>
      <c r="FC56" s="1455"/>
      <c r="FD56" s="1455"/>
      <c r="FE56" s="1455"/>
      <c r="FF56" s="1455"/>
      <c r="FG56" s="1455"/>
      <c r="FH56" s="1455"/>
      <c r="FI56" s="1455"/>
      <c r="FJ56" s="1455"/>
      <c r="FK56" s="1455"/>
      <c r="FL56" s="1455"/>
      <c r="FM56" s="1455"/>
      <c r="FN56" s="1455"/>
      <c r="FO56" s="1455"/>
      <c r="FP56" s="1455"/>
      <c r="FQ56" s="1455"/>
      <c r="FR56" s="1455"/>
      <c r="FS56" s="1455"/>
      <c r="FT56" s="1455"/>
      <c r="FU56" s="1455"/>
      <c r="FV56" s="1455"/>
      <c r="FW56" s="1455"/>
      <c r="FX56" s="1455"/>
      <c r="FY56" s="1455"/>
      <c r="FZ56" s="1455"/>
      <c r="GA56" s="1455"/>
      <c r="GB56" s="1455"/>
      <c r="GC56" s="1455"/>
      <c r="GD56" s="1455"/>
      <c r="GE56" s="1455"/>
      <c r="GF56" s="1455"/>
      <c r="GG56" s="1455"/>
      <c r="GH56" s="1455"/>
      <c r="GI56" s="1455"/>
      <c r="GJ56" s="1455"/>
      <c r="GK56" s="1455"/>
      <c r="GL56" s="1455"/>
      <c r="GM56" s="1455"/>
      <c r="GN56" s="1455"/>
      <c r="GO56" s="1455"/>
      <c r="GP56" s="1455"/>
      <c r="GQ56" s="1455"/>
      <c r="GR56" s="1455"/>
      <c r="GS56" s="1455"/>
      <c r="GT56" s="1455"/>
      <c r="GU56" s="1455"/>
      <c r="GV56" s="1455"/>
      <c r="GW56" s="1455"/>
      <c r="GX56" s="1455"/>
      <c r="GY56" s="1455"/>
      <c r="GZ56" s="1455"/>
      <c r="HA56" s="1455"/>
      <c r="HB56" s="1455"/>
      <c r="HC56" s="1455"/>
      <c r="HD56" s="1455"/>
      <c r="HE56" s="1455"/>
      <c r="HF56" s="1455"/>
      <c r="HG56" s="1455"/>
      <c r="HH56" s="1455"/>
      <c r="HI56" s="1455"/>
      <c r="HJ56" s="1455"/>
      <c r="HK56" s="1455"/>
      <c r="HL56" s="1455"/>
      <c r="HM56" s="1455"/>
      <c r="HN56" s="1455"/>
      <c r="HO56" s="1455"/>
      <c r="HP56" s="1455"/>
      <c r="HQ56" s="1455"/>
      <c r="HR56" s="1455"/>
      <c r="HS56" s="1455"/>
      <c r="HT56" s="1455"/>
      <c r="HU56" s="1455"/>
      <c r="HV56" s="1455"/>
      <c r="HW56" s="1455"/>
      <c r="HX56" s="1455"/>
      <c r="HY56" s="1455"/>
      <c r="HZ56" s="1455"/>
      <c r="IA56" s="1455"/>
      <c r="IB56" s="1455"/>
      <c r="IC56" s="1455"/>
      <c r="ID56" s="1455"/>
      <c r="IE56" s="1455"/>
      <c r="IF56" s="1455"/>
      <c r="IG56" s="1455"/>
      <c r="IH56" s="1455"/>
      <c r="II56" s="1455"/>
      <c r="IJ56" s="1455"/>
      <c r="IK56" s="1455"/>
      <c r="IL56" s="1455"/>
      <c r="IM56" s="1455"/>
      <c r="IN56" s="1455"/>
      <c r="IO56" s="1455"/>
      <c r="IP56" s="1455"/>
      <c r="IQ56" s="1455"/>
      <c r="IR56" s="1455"/>
      <c r="IS56" s="1455"/>
      <c r="IT56" s="1455"/>
      <c r="IU56" s="1455"/>
      <c r="IV56" s="1455"/>
      <c r="IW56" s="1455"/>
      <c r="IX56" s="1455"/>
      <c r="IY56" s="1455"/>
      <c r="IZ56" s="1455"/>
      <c r="JA56" s="1455"/>
      <c r="JB56" s="1455"/>
      <c r="JC56" s="1455"/>
      <c r="JD56" s="1455"/>
      <c r="JE56" s="1455"/>
      <c r="JF56" s="1455"/>
      <c r="JG56" s="1455"/>
      <c r="JH56" s="1455"/>
      <c r="JI56" s="1455"/>
      <c r="JJ56" s="1455"/>
      <c r="JK56" s="1455"/>
      <c r="JL56" s="1455"/>
      <c r="JM56" s="1455"/>
      <c r="JN56" s="1455"/>
      <c r="JO56" s="1455"/>
      <c r="JP56" s="1455"/>
      <c r="JQ56" s="1455"/>
      <c r="JR56" s="1455"/>
      <c r="JS56" s="1455"/>
      <c r="JT56" s="1455"/>
      <c r="JU56" s="1455"/>
      <c r="JV56" s="1455"/>
      <c r="JW56" s="1455"/>
      <c r="JX56" s="1455"/>
      <c r="JY56" s="1455"/>
      <c r="JZ56" s="1455"/>
      <c r="KA56" s="1455"/>
      <c r="KB56" s="1455"/>
      <c r="KC56" s="1455"/>
      <c r="KD56" s="1455"/>
      <c r="KE56" s="1455"/>
      <c r="KF56" s="1455"/>
      <c r="KG56" s="1455"/>
      <c r="KH56" s="1455"/>
      <c r="KI56" s="1455"/>
      <c r="KJ56" s="1455"/>
      <c r="KK56" s="1455"/>
      <c r="KL56" s="1455"/>
      <c r="KM56" s="1455"/>
      <c r="KN56" s="1455"/>
      <c r="KO56" s="1455"/>
      <c r="KP56" s="1455"/>
      <c r="KQ56" s="1455"/>
      <c r="KR56" s="1455"/>
      <c r="KS56" s="1455"/>
      <c r="KT56" s="1455"/>
      <c r="KU56" s="1455"/>
      <c r="KV56" s="1455"/>
      <c r="KW56" s="1455"/>
      <c r="KX56" s="1455"/>
      <c r="KY56" s="1455"/>
      <c r="KZ56" s="1455"/>
      <c r="LA56" s="1455"/>
      <c r="LB56" s="1455"/>
      <c r="LC56" s="1455"/>
      <c r="LD56" s="1455"/>
      <c r="LE56" s="1467"/>
      <c r="LF56" s="1467"/>
      <c r="LG56" s="1467"/>
      <c r="LH56" s="1467"/>
      <c r="LI56" s="1467"/>
      <c r="LJ56" s="1467"/>
      <c r="LK56" s="1467"/>
      <c r="LL56" s="1645"/>
    </row>
    <row r="57" s="2141" customFormat="1" ht="47" customHeight="1" spans="1:324">
      <c r="A57" s="2153">
        <v>45853</v>
      </c>
      <c r="B57" s="2154" t="s">
        <v>3593</v>
      </c>
      <c r="C57" s="2155" t="s">
        <v>98</v>
      </c>
      <c r="D57" s="2156">
        <v>4500173923</v>
      </c>
      <c r="E57" s="2159" t="s">
        <v>4378</v>
      </c>
      <c r="F57" s="2161" t="s">
        <v>4379</v>
      </c>
      <c r="G57" s="2158" t="s">
        <v>4225</v>
      </c>
      <c r="H57" s="2158" t="s">
        <v>4196</v>
      </c>
      <c r="I57" s="2165" t="s">
        <v>4226</v>
      </c>
      <c r="J57" s="1543">
        <v>3150</v>
      </c>
      <c r="K57" s="1876">
        <v>0</v>
      </c>
      <c r="L57" s="1876">
        <v>75</v>
      </c>
      <c r="M57" s="1876">
        <v>42</v>
      </c>
      <c r="N57" s="2166">
        <v>45953</v>
      </c>
      <c r="O57" s="2166">
        <f t="shared" si="22"/>
        <v>45951</v>
      </c>
      <c r="P57" s="1546"/>
      <c r="Q57" s="1554" t="s">
        <v>78</v>
      </c>
      <c r="R57" s="2168" t="s">
        <v>4328</v>
      </c>
      <c r="S57" s="2168" t="s">
        <v>111</v>
      </c>
      <c r="T57" s="1573">
        <v>45853</v>
      </c>
      <c r="U57" s="1595" t="s">
        <v>88</v>
      </c>
      <c r="V57" s="1595" t="s">
        <v>88</v>
      </c>
      <c r="W57" s="1596" t="s">
        <v>4227</v>
      </c>
      <c r="X57" s="1595"/>
      <c r="Y57" s="2177" t="s">
        <v>4228</v>
      </c>
      <c r="Z57" s="2178" t="s">
        <v>3599</v>
      </c>
      <c r="AA57" s="2179">
        <v>164.1419</v>
      </c>
      <c r="AB57" s="2180">
        <f t="shared" si="1"/>
        <v>6893.9598</v>
      </c>
      <c r="AC57" s="1612" t="s">
        <v>4380</v>
      </c>
      <c r="AD57" s="1613" t="s">
        <v>81</v>
      </c>
      <c r="AE57" s="1613">
        <v>6</v>
      </c>
      <c r="AF57" s="1613"/>
      <c r="AG57" s="1614">
        <f t="shared" si="12"/>
        <v>3150</v>
      </c>
      <c r="AH57" s="1615"/>
      <c r="AI57" s="1615">
        <f t="shared" ref="AI44:AI75" si="23">J57/L57</f>
        <v>42</v>
      </c>
      <c r="AJ57" s="1615" t="s">
        <v>64</v>
      </c>
      <c r="AK57" s="1623"/>
      <c r="AL57" s="1615">
        <f t="shared" si="13"/>
        <v>3150</v>
      </c>
      <c r="AM57" s="2187"/>
      <c r="AN57" s="1430">
        <f t="shared" si="14"/>
        <v>283.5</v>
      </c>
      <c r="AO57" s="1430">
        <f t="shared" si="15"/>
        <v>315</v>
      </c>
      <c r="AP57" s="1960"/>
      <c r="AQ57" s="1430">
        <f t="shared" si="16"/>
        <v>661.5</v>
      </c>
      <c r="AR57" s="1430">
        <f t="shared" si="17"/>
        <v>661.5</v>
      </c>
      <c r="AS57" s="1430">
        <f t="shared" si="18"/>
        <v>724.5</v>
      </c>
      <c r="AT57" s="2194">
        <f t="shared" si="19"/>
        <v>504</v>
      </c>
      <c r="AU57" s="1641" t="s">
        <v>4201</v>
      </c>
      <c r="AV57" s="2195" t="s">
        <v>4202</v>
      </c>
      <c r="AW57" s="1453"/>
      <c r="AX57" s="1454"/>
      <c r="AY57" s="1455"/>
      <c r="AZ57" s="1455"/>
      <c r="BA57" s="1455"/>
      <c r="BB57" s="1455"/>
      <c r="BC57" s="1455"/>
      <c r="BD57" s="1455"/>
      <c r="BE57" s="1455"/>
      <c r="BF57" s="1455"/>
      <c r="BG57" s="1455"/>
      <c r="BH57" s="1455"/>
      <c r="BI57" s="1455"/>
      <c r="BJ57" s="1455"/>
      <c r="BK57" s="1455"/>
      <c r="BL57" s="1455"/>
      <c r="BM57" s="1455"/>
      <c r="BN57" s="1455"/>
      <c r="BO57" s="1455"/>
      <c r="BP57" s="1455"/>
      <c r="BQ57" s="1455"/>
      <c r="BR57" s="1455"/>
      <c r="BS57" s="1455"/>
      <c r="BT57" s="1455"/>
      <c r="BU57" s="1455"/>
      <c r="BV57" s="1455"/>
      <c r="BW57" s="1455"/>
      <c r="BX57" s="1455"/>
      <c r="BY57" s="1455"/>
      <c r="BZ57" s="1455"/>
      <c r="CA57" s="1455"/>
      <c r="CB57" s="1455"/>
      <c r="CC57" s="1455"/>
      <c r="CD57" s="1455"/>
      <c r="CE57" s="1455"/>
      <c r="CF57" s="1455"/>
      <c r="CG57" s="1455"/>
      <c r="CH57" s="1455"/>
      <c r="CI57" s="1455"/>
      <c r="CJ57" s="1455"/>
      <c r="CK57" s="1455"/>
      <c r="CL57" s="1455"/>
      <c r="CM57" s="1455"/>
      <c r="CN57" s="1455"/>
      <c r="CO57" s="1455"/>
      <c r="CP57" s="1455"/>
      <c r="CQ57" s="1455"/>
      <c r="CR57" s="1455"/>
      <c r="CS57" s="1455"/>
      <c r="CT57" s="1455"/>
      <c r="CU57" s="1455"/>
      <c r="CV57" s="1455"/>
      <c r="CW57" s="1455"/>
      <c r="CX57" s="1455"/>
      <c r="CY57" s="1455"/>
      <c r="CZ57" s="1455"/>
      <c r="DA57" s="1455"/>
      <c r="DB57" s="1455"/>
      <c r="DC57" s="1455"/>
      <c r="DD57" s="1455"/>
      <c r="DE57" s="1455"/>
      <c r="DF57" s="1455"/>
      <c r="DG57" s="1455"/>
      <c r="DH57" s="1455"/>
      <c r="DI57" s="1455"/>
      <c r="DJ57" s="1455"/>
      <c r="DK57" s="1455"/>
      <c r="DL57" s="1455"/>
      <c r="DM57" s="1455"/>
      <c r="DN57" s="1455"/>
      <c r="DO57" s="1455"/>
      <c r="DP57" s="1455"/>
      <c r="DQ57" s="1455"/>
      <c r="DR57" s="1455"/>
      <c r="DS57" s="1455"/>
      <c r="DT57" s="1455"/>
      <c r="DU57" s="1455"/>
      <c r="DV57" s="1455"/>
      <c r="DW57" s="1455"/>
      <c r="DX57" s="1455"/>
      <c r="DY57" s="1455"/>
      <c r="DZ57" s="1455"/>
      <c r="EA57" s="1455"/>
      <c r="EB57" s="1455"/>
      <c r="EC57" s="1455"/>
      <c r="ED57" s="1455"/>
      <c r="EE57" s="1455"/>
      <c r="EF57" s="1455"/>
      <c r="EG57" s="1455"/>
      <c r="EH57" s="1455"/>
      <c r="EI57" s="1455"/>
      <c r="EJ57" s="1455"/>
      <c r="EK57" s="1455"/>
      <c r="EL57" s="1455"/>
      <c r="EM57" s="1455"/>
      <c r="EN57" s="1455"/>
      <c r="EO57" s="1455"/>
      <c r="EP57" s="1455"/>
      <c r="EQ57" s="1455"/>
      <c r="ER57" s="1455"/>
      <c r="ES57" s="1455"/>
      <c r="ET57" s="1455"/>
      <c r="EU57" s="1455"/>
      <c r="EV57" s="1455"/>
      <c r="EW57" s="1455"/>
      <c r="EX57" s="1455"/>
      <c r="EY57" s="1455"/>
      <c r="EZ57" s="1455"/>
      <c r="FA57" s="1455"/>
      <c r="FB57" s="1455"/>
      <c r="FC57" s="1455"/>
      <c r="FD57" s="1455"/>
      <c r="FE57" s="1455"/>
      <c r="FF57" s="1455"/>
      <c r="FG57" s="1455"/>
      <c r="FH57" s="1455"/>
      <c r="FI57" s="1455"/>
      <c r="FJ57" s="1455"/>
      <c r="FK57" s="1455"/>
      <c r="FL57" s="1455"/>
      <c r="FM57" s="1455"/>
      <c r="FN57" s="1455"/>
      <c r="FO57" s="1455"/>
      <c r="FP57" s="1455"/>
      <c r="FQ57" s="1455"/>
      <c r="FR57" s="1455"/>
      <c r="FS57" s="1455"/>
      <c r="FT57" s="1455"/>
      <c r="FU57" s="1455"/>
      <c r="FV57" s="1455"/>
      <c r="FW57" s="1455"/>
      <c r="FX57" s="1455"/>
      <c r="FY57" s="1455"/>
      <c r="FZ57" s="1455"/>
      <c r="GA57" s="1455"/>
      <c r="GB57" s="1455"/>
      <c r="GC57" s="1455"/>
      <c r="GD57" s="1455"/>
      <c r="GE57" s="1455"/>
      <c r="GF57" s="1455"/>
      <c r="GG57" s="1455"/>
      <c r="GH57" s="1455"/>
      <c r="GI57" s="1455"/>
      <c r="GJ57" s="1455"/>
      <c r="GK57" s="1455"/>
      <c r="GL57" s="1455"/>
      <c r="GM57" s="1455"/>
      <c r="GN57" s="1455"/>
      <c r="GO57" s="1455"/>
      <c r="GP57" s="1455"/>
      <c r="GQ57" s="1455"/>
      <c r="GR57" s="1455"/>
      <c r="GS57" s="1455"/>
      <c r="GT57" s="1455"/>
      <c r="GU57" s="1455"/>
      <c r="GV57" s="1455"/>
      <c r="GW57" s="1455"/>
      <c r="GX57" s="1455"/>
      <c r="GY57" s="1455"/>
      <c r="GZ57" s="1455"/>
      <c r="HA57" s="1455"/>
      <c r="HB57" s="1455"/>
      <c r="HC57" s="1455"/>
      <c r="HD57" s="1455"/>
      <c r="HE57" s="1455"/>
      <c r="HF57" s="1455"/>
      <c r="HG57" s="1455"/>
      <c r="HH57" s="1455"/>
      <c r="HI57" s="1455"/>
      <c r="HJ57" s="1455"/>
      <c r="HK57" s="1455"/>
      <c r="HL57" s="1455"/>
      <c r="HM57" s="1455"/>
      <c r="HN57" s="1455"/>
      <c r="HO57" s="1455"/>
      <c r="HP57" s="1455"/>
      <c r="HQ57" s="1455"/>
      <c r="HR57" s="1455"/>
      <c r="HS57" s="1455"/>
      <c r="HT57" s="1455"/>
      <c r="HU57" s="1455"/>
      <c r="HV57" s="1455"/>
      <c r="HW57" s="1455"/>
      <c r="HX57" s="1455"/>
      <c r="HY57" s="1455"/>
      <c r="HZ57" s="1455"/>
      <c r="IA57" s="1455"/>
      <c r="IB57" s="1455"/>
      <c r="IC57" s="1455"/>
      <c r="ID57" s="1455"/>
      <c r="IE57" s="1455"/>
      <c r="IF57" s="1455"/>
      <c r="IG57" s="1455"/>
      <c r="IH57" s="1455"/>
      <c r="II57" s="1455"/>
      <c r="IJ57" s="1455"/>
      <c r="IK57" s="1455"/>
      <c r="IL57" s="1455"/>
      <c r="IM57" s="1455"/>
      <c r="IN57" s="1455"/>
      <c r="IO57" s="1455"/>
      <c r="IP57" s="1455"/>
      <c r="IQ57" s="1455"/>
      <c r="IR57" s="1455"/>
      <c r="IS57" s="1455"/>
      <c r="IT57" s="1455"/>
      <c r="IU57" s="1455"/>
      <c r="IV57" s="1455"/>
      <c r="IW57" s="1455"/>
      <c r="IX57" s="1455"/>
      <c r="IY57" s="1455"/>
      <c r="IZ57" s="1455"/>
      <c r="JA57" s="1455"/>
      <c r="JB57" s="1455"/>
      <c r="JC57" s="1455"/>
      <c r="JD57" s="1455"/>
      <c r="JE57" s="1455"/>
      <c r="JF57" s="1455"/>
      <c r="JG57" s="1455"/>
      <c r="JH57" s="1455"/>
      <c r="JI57" s="1455"/>
      <c r="JJ57" s="1455"/>
      <c r="JK57" s="1455"/>
      <c r="JL57" s="1455"/>
      <c r="JM57" s="1455"/>
      <c r="JN57" s="1455"/>
      <c r="JO57" s="1455"/>
      <c r="JP57" s="1455"/>
      <c r="JQ57" s="1455"/>
      <c r="JR57" s="1455"/>
      <c r="JS57" s="1455"/>
      <c r="JT57" s="1455"/>
      <c r="JU57" s="1455"/>
      <c r="JV57" s="1455"/>
      <c r="JW57" s="1455"/>
      <c r="JX57" s="1455"/>
      <c r="JY57" s="1455"/>
      <c r="JZ57" s="1455"/>
      <c r="KA57" s="1455"/>
      <c r="KB57" s="1455"/>
      <c r="KC57" s="1455"/>
      <c r="KD57" s="1455"/>
      <c r="KE57" s="1455"/>
      <c r="KF57" s="1455"/>
      <c r="KG57" s="1455"/>
      <c r="KH57" s="1455"/>
      <c r="KI57" s="1455"/>
      <c r="KJ57" s="1455"/>
      <c r="KK57" s="1455"/>
      <c r="KL57" s="1455"/>
      <c r="KM57" s="1455"/>
      <c r="KN57" s="1455"/>
      <c r="KO57" s="1455"/>
      <c r="KP57" s="1455"/>
      <c r="KQ57" s="1455"/>
      <c r="KR57" s="1455"/>
      <c r="KS57" s="1455"/>
      <c r="KT57" s="1455"/>
      <c r="KU57" s="1455"/>
      <c r="KV57" s="1455"/>
      <c r="KW57" s="1455"/>
      <c r="KX57" s="1455"/>
      <c r="KY57" s="1455"/>
      <c r="KZ57" s="1455"/>
      <c r="LA57" s="1455"/>
      <c r="LB57" s="1455"/>
      <c r="LC57" s="1455"/>
      <c r="LD57" s="1455"/>
      <c r="LE57" s="1467"/>
      <c r="LF57" s="1467"/>
      <c r="LG57" s="1467"/>
      <c r="LH57" s="1467"/>
      <c r="LI57" s="1467"/>
      <c r="LJ57" s="1467"/>
      <c r="LK57" s="1467"/>
      <c r="LL57" s="1645"/>
    </row>
    <row r="58" s="2141" customFormat="1" ht="47" customHeight="1" spans="1:324">
      <c r="A58" s="2153">
        <v>45853</v>
      </c>
      <c r="B58" s="2154" t="s">
        <v>3593</v>
      </c>
      <c r="C58" s="2155" t="s">
        <v>98</v>
      </c>
      <c r="D58" s="2156">
        <v>4500173924</v>
      </c>
      <c r="E58" s="2159" t="s">
        <v>4381</v>
      </c>
      <c r="F58" s="2156" t="s">
        <v>4382</v>
      </c>
      <c r="G58" s="2158" t="s">
        <v>4225</v>
      </c>
      <c r="H58" s="2158" t="s">
        <v>4196</v>
      </c>
      <c r="I58" s="2165" t="s">
        <v>4226</v>
      </c>
      <c r="J58" s="1543">
        <v>3150</v>
      </c>
      <c r="K58" s="1876">
        <v>0</v>
      </c>
      <c r="L58" s="1876">
        <v>75</v>
      </c>
      <c r="M58" s="1876">
        <v>42</v>
      </c>
      <c r="N58" s="2166">
        <v>45953</v>
      </c>
      <c r="O58" s="2166">
        <f t="shared" si="22"/>
        <v>45951</v>
      </c>
      <c r="P58" s="1546"/>
      <c r="Q58" s="1554" t="s">
        <v>78</v>
      </c>
      <c r="R58" s="2168" t="s">
        <v>4328</v>
      </c>
      <c r="S58" s="2168" t="s">
        <v>111</v>
      </c>
      <c r="T58" s="1573">
        <v>45853</v>
      </c>
      <c r="U58" s="1595" t="s">
        <v>88</v>
      </c>
      <c r="V58" s="1595" t="s">
        <v>88</v>
      </c>
      <c r="W58" s="1596" t="s">
        <v>4227</v>
      </c>
      <c r="X58" s="1595"/>
      <c r="Y58" s="2181" t="s">
        <v>4228</v>
      </c>
      <c r="Z58" s="2178" t="s">
        <v>3599</v>
      </c>
      <c r="AA58" s="2179">
        <v>164.1419</v>
      </c>
      <c r="AB58" s="2180">
        <f t="shared" si="1"/>
        <v>6893.9598</v>
      </c>
      <c r="AC58" s="1612" t="s">
        <v>4383</v>
      </c>
      <c r="AD58" s="1613" t="s">
        <v>81</v>
      </c>
      <c r="AE58" s="1613">
        <v>6</v>
      </c>
      <c r="AF58" s="1613"/>
      <c r="AG58" s="1614">
        <f t="shared" si="12"/>
        <v>3150</v>
      </c>
      <c r="AH58" s="1615"/>
      <c r="AI58" s="1615">
        <f t="shared" si="23"/>
        <v>42</v>
      </c>
      <c r="AJ58" s="1615" t="s">
        <v>64</v>
      </c>
      <c r="AK58" s="1623"/>
      <c r="AL58" s="1615">
        <f t="shared" si="13"/>
        <v>3150</v>
      </c>
      <c r="AM58" s="2187"/>
      <c r="AN58" s="1430">
        <f t="shared" si="14"/>
        <v>283.5</v>
      </c>
      <c r="AO58" s="1430">
        <f t="shared" si="15"/>
        <v>315</v>
      </c>
      <c r="AP58" s="1960"/>
      <c r="AQ58" s="1430">
        <f t="shared" si="16"/>
        <v>661.5</v>
      </c>
      <c r="AR58" s="1430">
        <f t="shared" si="17"/>
        <v>661.5</v>
      </c>
      <c r="AS58" s="1430">
        <f t="shared" si="18"/>
        <v>724.5</v>
      </c>
      <c r="AT58" s="2194">
        <f t="shared" si="19"/>
        <v>504</v>
      </c>
      <c r="AU58" s="1641" t="s">
        <v>4201</v>
      </c>
      <c r="AV58" s="2195" t="s">
        <v>4202</v>
      </c>
      <c r="AW58" s="1453"/>
      <c r="AX58" s="1454"/>
      <c r="AY58" s="1455"/>
      <c r="AZ58" s="1455"/>
      <c r="BA58" s="1455"/>
      <c r="BB58" s="1455"/>
      <c r="BC58" s="1455"/>
      <c r="BD58" s="1455"/>
      <c r="BE58" s="1455"/>
      <c r="BF58" s="1455"/>
      <c r="BG58" s="1455"/>
      <c r="BH58" s="1455"/>
      <c r="BI58" s="1455"/>
      <c r="BJ58" s="1455"/>
      <c r="BK58" s="1455"/>
      <c r="BL58" s="1455"/>
      <c r="BM58" s="1455"/>
      <c r="BN58" s="1455"/>
      <c r="BO58" s="1455"/>
      <c r="BP58" s="1455"/>
      <c r="BQ58" s="1455"/>
      <c r="BR58" s="1455"/>
      <c r="BS58" s="1455"/>
      <c r="BT58" s="1455"/>
      <c r="BU58" s="1455"/>
      <c r="BV58" s="1455"/>
      <c r="BW58" s="1455"/>
      <c r="BX58" s="1455"/>
      <c r="BY58" s="1455"/>
      <c r="BZ58" s="1455"/>
      <c r="CA58" s="1455"/>
      <c r="CB58" s="1455"/>
      <c r="CC58" s="1455"/>
      <c r="CD58" s="1455"/>
      <c r="CE58" s="1455"/>
      <c r="CF58" s="1455"/>
      <c r="CG58" s="1455"/>
      <c r="CH58" s="1455"/>
      <c r="CI58" s="1455"/>
      <c r="CJ58" s="1455"/>
      <c r="CK58" s="1455"/>
      <c r="CL58" s="1455"/>
      <c r="CM58" s="1455"/>
      <c r="CN58" s="1455"/>
      <c r="CO58" s="1455"/>
      <c r="CP58" s="1455"/>
      <c r="CQ58" s="1455"/>
      <c r="CR58" s="1455"/>
      <c r="CS58" s="1455"/>
      <c r="CT58" s="1455"/>
      <c r="CU58" s="1455"/>
      <c r="CV58" s="1455"/>
      <c r="CW58" s="1455"/>
      <c r="CX58" s="1455"/>
      <c r="CY58" s="1455"/>
      <c r="CZ58" s="1455"/>
      <c r="DA58" s="1455"/>
      <c r="DB58" s="1455"/>
      <c r="DC58" s="1455"/>
      <c r="DD58" s="1455"/>
      <c r="DE58" s="1455"/>
      <c r="DF58" s="1455"/>
      <c r="DG58" s="1455"/>
      <c r="DH58" s="1455"/>
      <c r="DI58" s="1455"/>
      <c r="DJ58" s="1455"/>
      <c r="DK58" s="1455"/>
      <c r="DL58" s="1455"/>
      <c r="DM58" s="1455"/>
      <c r="DN58" s="1455"/>
      <c r="DO58" s="1455"/>
      <c r="DP58" s="1455"/>
      <c r="DQ58" s="1455"/>
      <c r="DR58" s="1455"/>
      <c r="DS58" s="1455"/>
      <c r="DT58" s="1455"/>
      <c r="DU58" s="1455"/>
      <c r="DV58" s="1455"/>
      <c r="DW58" s="1455"/>
      <c r="DX58" s="1455"/>
      <c r="DY58" s="1455"/>
      <c r="DZ58" s="1455"/>
      <c r="EA58" s="1455"/>
      <c r="EB58" s="1455"/>
      <c r="EC58" s="1455"/>
      <c r="ED58" s="1455"/>
      <c r="EE58" s="1455"/>
      <c r="EF58" s="1455"/>
      <c r="EG58" s="1455"/>
      <c r="EH58" s="1455"/>
      <c r="EI58" s="1455"/>
      <c r="EJ58" s="1455"/>
      <c r="EK58" s="1455"/>
      <c r="EL58" s="1455"/>
      <c r="EM58" s="1455"/>
      <c r="EN58" s="1455"/>
      <c r="EO58" s="1455"/>
      <c r="EP58" s="1455"/>
      <c r="EQ58" s="1455"/>
      <c r="ER58" s="1455"/>
      <c r="ES58" s="1455"/>
      <c r="ET58" s="1455"/>
      <c r="EU58" s="1455"/>
      <c r="EV58" s="1455"/>
      <c r="EW58" s="1455"/>
      <c r="EX58" s="1455"/>
      <c r="EY58" s="1455"/>
      <c r="EZ58" s="1455"/>
      <c r="FA58" s="1455"/>
      <c r="FB58" s="1455"/>
      <c r="FC58" s="1455"/>
      <c r="FD58" s="1455"/>
      <c r="FE58" s="1455"/>
      <c r="FF58" s="1455"/>
      <c r="FG58" s="1455"/>
      <c r="FH58" s="1455"/>
      <c r="FI58" s="1455"/>
      <c r="FJ58" s="1455"/>
      <c r="FK58" s="1455"/>
      <c r="FL58" s="1455"/>
      <c r="FM58" s="1455"/>
      <c r="FN58" s="1455"/>
      <c r="FO58" s="1455"/>
      <c r="FP58" s="1455"/>
      <c r="FQ58" s="1455"/>
      <c r="FR58" s="1455"/>
      <c r="FS58" s="1455"/>
      <c r="FT58" s="1455"/>
      <c r="FU58" s="1455"/>
      <c r="FV58" s="1455"/>
      <c r="FW58" s="1455"/>
      <c r="FX58" s="1455"/>
      <c r="FY58" s="1455"/>
      <c r="FZ58" s="1455"/>
      <c r="GA58" s="1455"/>
      <c r="GB58" s="1455"/>
      <c r="GC58" s="1455"/>
      <c r="GD58" s="1455"/>
      <c r="GE58" s="1455"/>
      <c r="GF58" s="1455"/>
      <c r="GG58" s="1455"/>
      <c r="GH58" s="1455"/>
      <c r="GI58" s="1455"/>
      <c r="GJ58" s="1455"/>
      <c r="GK58" s="1455"/>
      <c r="GL58" s="1455"/>
      <c r="GM58" s="1455"/>
      <c r="GN58" s="1455"/>
      <c r="GO58" s="1455"/>
      <c r="GP58" s="1455"/>
      <c r="GQ58" s="1455"/>
      <c r="GR58" s="1455"/>
      <c r="GS58" s="1455"/>
      <c r="GT58" s="1455"/>
      <c r="GU58" s="1455"/>
      <c r="GV58" s="1455"/>
      <c r="GW58" s="1455"/>
      <c r="GX58" s="1455"/>
      <c r="GY58" s="1455"/>
      <c r="GZ58" s="1455"/>
      <c r="HA58" s="1455"/>
      <c r="HB58" s="1455"/>
      <c r="HC58" s="1455"/>
      <c r="HD58" s="1455"/>
      <c r="HE58" s="1455"/>
      <c r="HF58" s="1455"/>
      <c r="HG58" s="1455"/>
      <c r="HH58" s="1455"/>
      <c r="HI58" s="1455"/>
      <c r="HJ58" s="1455"/>
      <c r="HK58" s="1455"/>
      <c r="HL58" s="1455"/>
      <c r="HM58" s="1455"/>
      <c r="HN58" s="1455"/>
      <c r="HO58" s="1455"/>
      <c r="HP58" s="1455"/>
      <c r="HQ58" s="1455"/>
      <c r="HR58" s="1455"/>
      <c r="HS58" s="1455"/>
      <c r="HT58" s="1455"/>
      <c r="HU58" s="1455"/>
      <c r="HV58" s="1455"/>
      <c r="HW58" s="1455"/>
      <c r="HX58" s="1455"/>
      <c r="HY58" s="1455"/>
      <c r="HZ58" s="1455"/>
      <c r="IA58" s="1455"/>
      <c r="IB58" s="1455"/>
      <c r="IC58" s="1455"/>
      <c r="ID58" s="1455"/>
      <c r="IE58" s="1455"/>
      <c r="IF58" s="1455"/>
      <c r="IG58" s="1455"/>
      <c r="IH58" s="1455"/>
      <c r="II58" s="1455"/>
      <c r="IJ58" s="1455"/>
      <c r="IK58" s="1455"/>
      <c r="IL58" s="1455"/>
      <c r="IM58" s="1455"/>
      <c r="IN58" s="1455"/>
      <c r="IO58" s="1455"/>
      <c r="IP58" s="1455"/>
      <c r="IQ58" s="1455"/>
      <c r="IR58" s="1455"/>
      <c r="IS58" s="1455"/>
      <c r="IT58" s="1455"/>
      <c r="IU58" s="1455"/>
      <c r="IV58" s="1455"/>
      <c r="IW58" s="1455"/>
      <c r="IX58" s="1455"/>
      <c r="IY58" s="1455"/>
      <c r="IZ58" s="1455"/>
      <c r="JA58" s="1455"/>
      <c r="JB58" s="1455"/>
      <c r="JC58" s="1455"/>
      <c r="JD58" s="1455"/>
      <c r="JE58" s="1455"/>
      <c r="JF58" s="1455"/>
      <c r="JG58" s="1455"/>
      <c r="JH58" s="1455"/>
      <c r="JI58" s="1455"/>
      <c r="JJ58" s="1455"/>
      <c r="JK58" s="1455"/>
      <c r="JL58" s="1455"/>
      <c r="JM58" s="1455"/>
      <c r="JN58" s="1455"/>
      <c r="JO58" s="1455"/>
      <c r="JP58" s="1455"/>
      <c r="JQ58" s="1455"/>
      <c r="JR58" s="1455"/>
      <c r="JS58" s="1455"/>
      <c r="JT58" s="1455"/>
      <c r="JU58" s="1455"/>
      <c r="JV58" s="1455"/>
      <c r="JW58" s="1455"/>
      <c r="JX58" s="1455"/>
      <c r="JY58" s="1455"/>
      <c r="JZ58" s="1455"/>
      <c r="KA58" s="1455"/>
      <c r="KB58" s="1455"/>
      <c r="KC58" s="1455"/>
      <c r="KD58" s="1455"/>
      <c r="KE58" s="1455"/>
      <c r="KF58" s="1455"/>
      <c r="KG58" s="1455"/>
      <c r="KH58" s="1455"/>
      <c r="KI58" s="1455"/>
      <c r="KJ58" s="1455"/>
      <c r="KK58" s="1455"/>
      <c r="KL58" s="1455"/>
      <c r="KM58" s="1455"/>
      <c r="KN58" s="1455"/>
      <c r="KO58" s="1455"/>
      <c r="KP58" s="1455"/>
      <c r="KQ58" s="1455"/>
      <c r="KR58" s="1455"/>
      <c r="KS58" s="1455"/>
      <c r="KT58" s="1455"/>
      <c r="KU58" s="1455"/>
      <c r="KV58" s="1455"/>
      <c r="KW58" s="1455"/>
      <c r="KX58" s="1455"/>
      <c r="KY58" s="1455"/>
      <c r="KZ58" s="1455"/>
      <c r="LA58" s="1455"/>
      <c r="LB58" s="1455"/>
      <c r="LC58" s="1455"/>
      <c r="LD58" s="1455"/>
      <c r="LE58" s="1467"/>
      <c r="LF58" s="1467"/>
      <c r="LG58" s="1467"/>
      <c r="LH58" s="1467"/>
      <c r="LI58" s="1467"/>
      <c r="LJ58" s="1467"/>
      <c r="LK58" s="1467"/>
      <c r="LL58" s="1645"/>
    </row>
    <row r="59" s="2141" customFormat="1" ht="47" customHeight="1" spans="1:324">
      <c r="A59" s="2153">
        <v>45853</v>
      </c>
      <c r="B59" s="2154" t="s">
        <v>3593</v>
      </c>
      <c r="C59" s="2155" t="s">
        <v>98</v>
      </c>
      <c r="D59" s="2156">
        <v>4500173927</v>
      </c>
      <c r="E59" s="2159" t="s">
        <v>4384</v>
      </c>
      <c r="F59" s="2156" t="s">
        <v>4385</v>
      </c>
      <c r="G59" s="2158" t="s">
        <v>4225</v>
      </c>
      <c r="H59" s="2158" t="s">
        <v>4196</v>
      </c>
      <c r="I59" s="2165" t="s">
        <v>4226</v>
      </c>
      <c r="J59" s="1543">
        <v>3150</v>
      </c>
      <c r="K59" s="1876">
        <v>0</v>
      </c>
      <c r="L59" s="1876">
        <v>75</v>
      </c>
      <c r="M59" s="1876">
        <f>J59/L59</f>
        <v>42</v>
      </c>
      <c r="N59" s="2166">
        <v>45955</v>
      </c>
      <c r="O59" s="2166">
        <f t="shared" si="22"/>
        <v>45953</v>
      </c>
      <c r="P59" s="1546"/>
      <c r="Q59" s="1554" t="s">
        <v>78</v>
      </c>
      <c r="R59" s="2168" t="s">
        <v>4328</v>
      </c>
      <c r="S59" s="2168" t="s">
        <v>111</v>
      </c>
      <c r="T59" s="1573">
        <v>45853</v>
      </c>
      <c r="U59" s="1595" t="s">
        <v>88</v>
      </c>
      <c r="V59" s="1595" t="s">
        <v>88</v>
      </c>
      <c r="W59" s="1596" t="s">
        <v>4227</v>
      </c>
      <c r="X59" s="1595"/>
      <c r="Y59" s="2181" t="s">
        <v>4228</v>
      </c>
      <c r="Z59" s="2178" t="s">
        <v>3599</v>
      </c>
      <c r="AA59" s="2179">
        <v>164.1419</v>
      </c>
      <c r="AB59" s="2180">
        <f t="shared" si="1"/>
        <v>6893.9598</v>
      </c>
      <c r="AC59" s="1612" t="s">
        <v>4386</v>
      </c>
      <c r="AD59" s="1613" t="s">
        <v>81</v>
      </c>
      <c r="AE59" s="1613">
        <v>6</v>
      </c>
      <c r="AF59" s="1613"/>
      <c r="AG59" s="1614">
        <f t="shared" si="12"/>
        <v>3150</v>
      </c>
      <c r="AH59" s="1615"/>
      <c r="AI59" s="1615">
        <f t="shared" si="23"/>
        <v>42</v>
      </c>
      <c r="AJ59" s="1615" t="s">
        <v>64</v>
      </c>
      <c r="AK59" s="1623"/>
      <c r="AL59" s="1615">
        <f t="shared" si="13"/>
        <v>3150</v>
      </c>
      <c r="AM59" s="2187"/>
      <c r="AN59" s="1430">
        <f t="shared" si="14"/>
        <v>283.5</v>
      </c>
      <c r="AO59" s="1430">
        <f t="shared" si="15"/>
        <v>315</v>
      </c>
      <c r="AP59" s="1960"/>
      <c r="AQ59" s="1430">
        <f t="shared" si="16"/>
        <v>661.5</v>
      </c>
      <c r="AR59" s="1430">
        <f t="shared" si="17"/>
        <v>661.5</v>
      </c>
      <c r="AS59" s="1430">
        <f t="shared" si="18"/>
        <v>724.5</v>
      </c>
      <c r="AT59" s="2194">
        <f t="shared" si="19"/>
        <v>504</v>
      </c>
      <c r="AU59" s="1641" t="s">
        <v>4201</v>
      </c>
      <c r="AV59" s="2195" t="s">
        <v>4202</v>
      </c>
      <c r="AW59" s="1453"/>
      <c r="AX59" s="1454"/>
      <c r="AY59" s="1455"/>
      <c r="AZ59" s="1455"/>
      <c r="BA59" s="1455"/>
      <c r="BB59" s="1455"/>
      <c r="BC59" s="1455"/>
      <c r="BD59" s="1455"/>
      <c r="BE59" s="1455"/>
      <c r="BF59" s="1455"/>
      <c r="BG59" s="1455"/>
      <c r="BH59" s="1455"/>
      <c r="BI59" s="1455"/>
      <c r="BJ59" s="1455"/>
      <c r="BK59" s="1455"/>
      <c r="BL59" s="1455"/>
      <c r="BM59" s="1455"/>
      <c r="BN59" s="1455"/>
      <c r="BO59" s="1455"/>
      <c r="BP59" s="1455"/>
      <c r="BQ59" s="1455"/>
      <c r="BR59" s="1455"/>
      <c r="BS59" s="1455"/>
      <c r="BT59" s="1455"/>
      <c r="BU59" s="1455"/>
      <c r="BV59" s="1455"/>
      <c r="BW59" s="1455"/>
      <c r="BX59" s="1455"/>
      <c r="BY59" s="1455"/>
      <c r="BZ59" s="1455"/>
      <c r="CA59" s="1455"/>
      <c r="CB59" s="1455"/>
      <c r="CC59" s="1455"/>
      <c r="CD59" s="1455"/>
      <c r="CE59" s="1455"/>
      <c r="CF59" s="1455"/>
      <c r="CG59" s="1455"/>
      <c r="CH59" s="1455"/>
      <c r="CI59" s="1455"/>
      <c r="CJ59" s="1455"/>
      <c r="CK59" s="1455"/>
      <c r="CL59" s="1455"/>
      <c r="CM59" s="1455"/>
      <c r="CN59" s="1455"/>
      <c r="CO59" s="1455"/>
      <c r="CP59" s="1455"/>
      <c r="CQ59" s="1455"/>
      <c r="CR59" s="1455"/>
      <c r="CS59" s="1455"/>
      <c r="CT59" s="1455"/>
      <c r="CU59" s="1455"/>
      <c r="CV59" s="1455"/>
      <c r="CW59" s="1455"/>
      <c r="CX59" s="1455"/>
      <c r="CY59" s="1455"/>
      <c r="CZ59" s="1455"/>
      <c r="DA59" s="1455"/>
      <c r="DB59" s="1455"/>
      <c r="DC59" s="1455"/>
      <c r="DD59" s="1455"/>
      <c r="DE59" s="1455"/>
      <c r="DF59" s="1455"/>
      <c r="DG59" s="1455"/>
      <c r="DH59" s="1455"/>
      <c r="DI59" s="1455"/>
      <c r="DJ59" s="1455"/>
      <c r="DK59" s="1455"/>
      <c r="DL59" s="1455"/>
      <c r="DM59" s="1455"/>
      <c r="DN59" s="1455"/>
      <c r="DO59" s="1455"/>
      <c r="DP59" s="1455"/>
      <c r="DQ59" s="1455"/>
      <c r="DR59" s="1455"/>
      <c r="DS59" s="1455"/>
      <c r="DT59" s="1455"/>
      <c r="DU59" s="1455"/>
      <c r="DV59" s="1455"/>
      <c r="DW59" s="1455"/>
      <c r="DX59" s="1455"/>
      <c r="DY59" s="1455"/>
      <c r="DZ59" s="1455"/>
      <c r="EA59" s="1455"/>
      <c r="EB59" s="1455"/>
      <c r="EC59" s="1455"/>
      <c r="ED59" s="1455"/>
      <c r="EE59" s="1455"/>
      <c r="EF59" s="1455"/>
      <c r="EG59" s="1455"/>
      <c r="EH59" s="1455"/>
      <c r="EI59" s="1455"/>
      <c r="EJ59" s="1455"/>
      <c r="EK59" s="1455"/>
      <c r="EL59" s="1455"/>
      <c r="EM59" s="1455"/>
      <c r="EN59" s="1455"/>
      <c r="EO59" s="1455"/>
      <c r="EP59" s="1455"/>
      <c r="EQ59" s="1455"/>
      <c r="ER59" s="1455"/>
      <c r="ES59" s="1455"/>
      <c r="ET59" s="1455"/>
      <c r="EU59" s="1455"/>
      <c r="EV59" s="1455"/>
      <c r="EW59" s="1455"/>
      <c r="EX59" s="1455"/>
      <c r="EY59" s="1455"/>
      <c r="EZ59" s="1455"/>
      <c r="FA59" s="1455"/>
      <c r="FB59" s="1455"/>
      <c r="FC59" s="1455"/>
      <c r="FD59" s="1455"/>
      <c r="FE59" s="1455"/>
      <c r="FF59" s="1455"/>
      <c r="FG59" s="1455"/>
      <c r="FH59" s="1455"/>
      <c r="FI59" s="1455"/>
      <c r="FJ59" s="1455"/>
      <c r="FK59" s="1455"/>
      <c r="FL59" s="1455"/>
      <c r="FM59" s="1455"/>
      <c r="FN59" s="1455"/>
      <c r="FO59" s="1455"/>
      <c r="FP59" s="1455"/>
      <c r="FQ59" s="1455"/>
      <c r="FR59" s="1455"/>
      <c r="FS59" s="1455"/>
      <c r="FT59" s="1455"/>
      <c r="FU59" s="1455"/>
      <c r="FV59" s="1455"/>
      <c r="FW59" s="1455"/>
      <c r="FX59" s="1455"/>
      <c r="FY59" s="1455"/>
      <c r="FZ59" s="1455"/>
      <c r="GA59" s="1455"/>
      <c r="GB59" s="1455"/>
      <c r="GC59" s="1455"/>
      <c r="GD59" s="1455"/>
      <c r="GE59" s="1455"/>
      <c r="GF59" s="1455"/>
      <c r="GG59" s="1455"/>
      <c r="GH59" s="1455"/>
      <c r="GI59" s="1455"/>
      <c r="GJ59" s="1455"/>
      <c r="GK59" s="1455"/>
      <c r="GL59" s="1455"/>
      <c r="GM59" s="1455"/>
      <c r="GN59" s="1455"/>
      <c r="GO59" s="1455"/>
      <c r="GP59" s="1455"/>
      <c r="GQ59" s="1455"/>
      <c r="GR59" s="1455"/>
      <c r="GS59" s="1455"/>
      <c r="GT59" s="1455"/>
      <c r="GU59" s="1455"/>
      <c r="GV59" s="1455"/>
      <c r="GW59" s="1455"/>
      <c r="GX59" s="1455"/>
      <c r="GY59" s="1455"/>
      <c r="GZ59" s="1455"/>
      <c r="HA59" s="1455"/>
      <c r="HB59" s="1455"/>
      <c r="HC59" s="1455"/>
      <c r="HD59" s="1455"/>
      <c r="HE59" s="1455"/>
      <c r="HF59" s="1455"/>
      <c r="HG59" s="1455"/>
      <c r="HH59" s="1455"/>
      <c r="HI59" s="1455"/>
      <c r="HJ59" s="1455"/>
      <c r="HK59" s="1455"/>
      <c r="HL59" s="1455"/>
      <c r="HM59" s="1455"/>
      <c r="HN59" s="1455"/>
      <c r="HO59" s="1455"/>
      <c r="HP59" s="1455"/>
      <c r="HQ59" s="1455"/>
      <c r="HR59" s="1455"/>
      <c r="HS59" s="1455"/>
      <c r="HT59" s="1455"/>
      <c r="HU59" s="1455"/>
      <c r="HV59" s="1455"/>
      <c r="HW59" s="1455"/>
      <c r="HX59" s="1455"/>
      <c r="HY59" s="1455"/>
      <c r="HZ59" s="1455"/>
      <c r="IA59" s="1455"/>
      <c r="IB59" s="1455"/>
      <c r="IC59" s="1455"/>
      <c r="ID59" s="1455"/>
      <c r="IE59" s="1455"/>
      <c r="IF59" s="1455"/>
      <c r="IG59" s="1455"/>
      <c r="IH59" s="1455"/>
      <c r="II59" s="1455"/>
      <c r="IJ59" s="1455"/>
      <c r="IK59" s="1455"/>
      <c r="IL59" s="1455"/>
      <c r="IM59" s="1455"/>
      <c r="IN59" s="1455"/>
      <c r="IO59" s="1455"/>
      <c r="IP59" s="1455"/>
      <c r="IQ59" s="1455"/>
      <c r="IR59" s="1455"/>
      <c r="IS59" s="1455"/>
      <c r="IT59" s="1455"/>
      <c r="IU59" s="1455"/>
      <c r="IV59" s="1455"/>
      <c r="IW59" s="1455"/>
      <c r="IX59" s="1455"/>
      <c r="IY59" s="1455"/>
      <c r="IZ59" s="1455"/>
      <c r="JA59" s="1455"/>
      <c r="JB59" s="1455"/>
      <c r="JC59" s="1455"/>
      <c r="JD59" s="1455"/>
      <c r="JE59" s="1455"/>
      <c r="JF59" s="1455"/>
      <c r="JG59" s="1455"/>
      <c r="JH59" s="1455"/>
      <c r="JI59" s="1455"/>
      <c r="JJ59" s="1455"/>
      <c r="JK59" s="1455"/>
      <c r="JL59" s="1455"/>
      <c r="JM59" s="1455"/>
      <c r="JN59" s="1455"/>
      <c r="JO59" s="1455"/>
      <c r="JP59" s="1455"/>
      <c r="JQ59" s="1455"/>
      <c r="JR59" s="1455"/>
      <c r="JS59" s="1455"/>
      <c r="JT59" s="1455"/>
      <c r="JU59" s="1455"/>
      <c r="JV59" s="1455"/>
      <c r="JW59" s="1455"/>
      <c r="JX59" s="1455"/>
      <c r="JY59" s="1455"/>
      <c r="JZ59" s="1455"/>
      <c r="KA59" s="1455"/>
      <c r="KB59" s="1455"/>
      <c r="KC59" s="1455"/>
      <c r="KD59" s="1455"/>
      <c r="KE59" s="1455"/>
      <c r="KF59" s="1455"/>
      <c r="KG59" s="1455"/>
      <c r="KH59" s="1455"/>
      <c r="KI59" s="1455"/>
      <c r="KJ59" s="1455"/>
      <c r="KK59" s="1455"/>
      <c r="KL59" s="1455"/>
      <c r="KM59" s="1455"/>
      <c r="KN59" s="1455"/>
      <c r="KO59" s="1455"/>
      <c r="KP59" s="1455"/>
      <c r="KQ59" s="1455"/>
      <c r="KR59" s="1455"/>
      <c r="KS59" s="1455"/>
      <c r="KT59" s="1455"/>
      <c r="KU59" s="1455"/>
      <c r="KV59" s="1455"/>
      <c r="KW59" s="1455"/>
      <c r="KX59" s="1455"/>
      <c r="KY59" s="1455"/>
      <c r="KZ59" s="1455"/>
      <c r="LA59" s="1455"/>
      <c r="LB59" s="1455"/>
      <c r="LC59" s="1455"/>
      <c r="LD59" s="1455"/>
      <c r="LE59" s="1467"/>
      <c r="LF59" s="1467"/>
      <c r="LG59" s="1467"/>
      <c r="LH59" s="1467"/>
      <c r="LI59" s="1467"/>
      <c r="LJ59" s="1467"/>
      <c r="LK59" s="1467"/>
      <c r="LL59" s="1645"/>
    </row>
    <row r="60" s="2143" customFormat="1" ht="47" customHeight="1" spans="1:324">
      <c r="A60" s="2153">
        <v>45867</v>
      </c>
      <c r="B60" s="2154" t="s">
        <v>3593</v>
      </c>
      <c r="C60" s="2155" t="s">
        <v>98</v>
      </c>
      <c r="D60" s="2156">
        <v>4500175375</v>
      </c>
      <c r="E60" s="2159" t="s">
        <v>4387</v>
      </c>
      <c r="F60" s="2156" t="s">
        <v>4388</v>
      </c>
      <c r="G60" s="2158" t="s">
        <v>4225</v>
      </c>
      <c r="H60" s="2158" t="s">
        <v>4196</v>
      </c>
      <c r="I60" s="2165" t="s">
        <v>4226</v>
      </c>
      <c r="J60" s="1543">
        <v>3150</v>
      </c>
      <c r="K60" s="1876">
        <v>0</v>
      </c>
      <c r="L60" s="1876">
        <v>75</v>
      </c>
      <c r="M60" s="1876">
        <f>J60/L60</f>
        <v>42</v>
      </c>
      <c r="N60" s="2166">
        <v>45955</v>
      </c>
      <c r="O60" s="2166">
        <f t="shared" si="22"/>
        <v>45953</v>
      </c>
      <c r="P60" s="1546"/>
      <c r="Q60" s="1554" t="s">
        <v>78</v>
      </c>
      <c r="R60" s="1572" t="s">
        <v>4332</v>
      </c>
      <c r="S60" s="2168" t="s">
        <v>111</v>
      </c>
      <c r="T60" s="1573">
        <v>45869</v>
      </c>
      <c r="U60" s="1595" t="s">
        <v>88</v>
      </c>
      <c r="V60" s="1595" t="s">
        <v>88</v>
      </c>
      <c r="W60" s="1596" t="s">
        <v>3597</v>
      </c>
      <c r="X60" s="1595"/>
      <c r="Y60" s="2181" t="s">
        <v>4228</v>
      </c>
      <c r="Z60" s="2178" t="s">
        <v>3599</v>
      </c>
      <c r="AA60" s="2179">
        <v>180.744</v>
      </c>
      <c r="AB60" s="2180">
        <f t="shared" si="1"/>
        <v>7591.248</v>
      </c>
      <c r="AC60" s="1612" t="s">
        <v>4389</v>
      </c>
      <c r="AD60" s="1613" t="s">
        <v>81</v>
      </c>
      <c r="AE60" s="1613">
        <v>6</v>
      </c>
      <c r="AF60" s="1613"/>
      <c r="AG60" s="1614">
        <f t="shared" si="12"/>
        <v>3150</v>
      </c>
      <c r="AH60" s="1615"/>
      <c r="AI60" s="1615">
        <f t="shared" si="23"/>
        <v>42</v>
      </c>
      <c r="AJ60" s="1615" t="s">
        <v>64</v>
      </c>
      <c r="AK60" s="1623"/>
      <c r="AL60" s="1615">
        <f t="shared" si="13"/>
        <v>3150</v>
      </c>
      <c r="AM60" s="2187"/>
      <c r="AN60" s="1430">
        <f t="shared" si="14"/>
        <v>283.5</v>
      </c>
      <c r="AO60" s="1430">
        <f t="shared" si="15"/>
        <v>315</v>
      </c>
      <c r="AP60" s="1960"/>
      <c r="AQ60" s="1430">
        <f t="shared" si="16"/>
        <v>661.5</v>
      </c>
      <c r="AR60" s="1430">
        <f t="shared" si="17"/>
        <v>661.5</v>
      </c>
      <c r="AS60" s="1430">
        <f t="shared" si="18"/>
        <v>724.5</v>
      </c>
      <c r="AT60" s="2194">
        <f t="shared" si="19"/>
        <v>504</v>
      </c>
      <c r="AU60" s="1641" t="s">
        <v>4201</v>
      </c>
      <c r="AV60" s="2195" t="s">
        <v>4202</v>
      </c>
      <c r="AW60" s="1453"/>
      <c r="AX60" s="1454"/>
      <c r="AY60" s="1455"/>
      <c r="AZ60" s="1455"/>
      <c r="BA60" s="1455"/>
      <c r="BB60" s="1455"/>
      <c r="BC60" s="1455"/>
      <c r="BD60" s="1455"/>
      <c r="BE60" s="1455"/>
      <c r="BF60" s="1455"/>
      <c r="BG60" s="1455"/>
      <c r="BH60" s="1455"/>
      <c r="BI60" s="1455"/>
      <c r="BJ60" s="1455"/>
      <c r="BK60" s="1455"/>
      <c r="BL60" s="1455"/>
      <c r="BM60" s="1455"/>
      <c r="BN60" s="1455"/>
      <c r="BO60" s="1455"/>
      <c r="BP60" s="1455"/>
      <c r="BQ60" s="1455"/>
      <c r="BR60" s="1455"/>
      <c r="BS60" s="1455"/>
      <c r="BT60" s="1455"/>
      <c r="BU60" s="1455"/>
      <c r="BV60" s="1455"/>
      <c r="BW60" s="1455"/>
      <c r="BX60" s="1455"/>
      <c r="BY60" s="1455"/>
      <c r="BZ60" s="1455"/>
      <c r="CA60" s="1455"/>
      <c r="CB60" s="1455"/>
      <c r="CC60" s="1455"/>
      <c r="CD60" s="1455"/>
      <c r="CE60" s="1455"/>
      <c r="CF60" s="1455"/>
      <c r="CG60" s="1455"/>
      <c r="CH60" s="1455"/>
      <c r="CI60" s="1455"/>
      <c r="CJ60" s="1455"/>
      <c r="CK60" s="1455"/>
      <c r="CL60" s="1455"/>
      <c r="CM60" s="1455"/>
      <c r="CN60" s="1455"/>
      <c r="CO60" s="1455"/>
      <c r="CP60" s="1455"/>
      <c r="CQ60" s="1455"/>
      <c r="CR60" s="1455"/>
      <c r="CS60" s="1455"/>
      <c r="CT60" s="1455"/>
      <c r="CU60" s="1455"/>
      <c r="CV60" s="1455"/>
      <c r="CW60" s="1455"/>
      <c r="CX60" s="1455"/>
      <c r="CY60" s="1455"/>
      <c r="CZ60" s="1455"/>
      <c r="DA60" s="1455"/>
      <c r="DB60" s="1455"/>
      <c r="DC60" s="1455"/>
      <c r="DD60" s="1455"/>
      <c r="DE60" s="1455"/>
      <c r="DF60" s="1455"/>
      <c r="DG60" s="1455"/>
      <c r="DH60" s="1455"/>
      <c r="DI60" s="1455"/>
      <c r="DJ60" s="1455"/>
      <c r="DK60" s="1455"/>
      <c r="DL60" s="1455"/>
      <c r="DM60" s="1455"/>
      <c r="DN60" s="1455"/>
      <c r="DO60" s="1455"/>
      <c r="DP60" s="1455"/>
      <c r="DQ60" s="1455"/>
      <c r="DR60" s="1455"/>
      <c r="DS60" s="1455"/>
      <c r="DT60" s="1455"/>
      <c r="DU60" s="1455"/>
      <c r="DV60" s="1455"/>
      <c r="DW60" s="1455"/>
      <c r="DX60" s="1455"/>
      <c r="DY60" s="1455"/>
      <c r="DZ60" s="1455"/>
      <c r="EA60" s="1455"/>
      <c r="EB60" s="1455"/>
      <c r="EC60" s="1455"/>
      <c r="ED60" s="1455"/>
      <c r="EE60" s="1455"/>
      <c r="EF60" s="1455"/>
      <c r="EG60" s="1455"/>
      <c r="EH60" s="1455"/>
      <c r="EI60" s="1455"/>
      <c r="EJ60" s="1455"/>
      <c r="EK60" s="1455"/>
      <c r="EL60" s="1455"/>
      <c r="EM60" s="1455"/>
      <c r="EN60" s="1455"/>
      <c r="EO60" s="1455"/>
      <c r="EP60" s="1455"/>
      <c r="EQ60" s="1455"/>
      <c r="ER60" s="1455"/>
      <c r="ES60" s="1455"/>
      <c r="ET60" s="1455"/>
      <c r="EU60" s="1455"/>
      <c r="EV60" s="1455"/>
      <c r="EW60" s="1455"/>
      <c r="EX60" s="1455"/>
      <c r="EY60" s="1455"/>
      <c r="EZ60" s="1455"/>
      <c r="FA60" s="1455"/>
      <c r="FB60" s="1455"/>
      <c r="FC60" s="1455"/>
      <c r="FD60" s="1455"/>
      <c r="FE60" s="1455"/>
      <c r="FF60" s="1455"/>
      <c r="FG60" s="1455"/>
      <c r="FH60" s="1455"/>
      <c r="FI60" s="1455"/>
      <c r="FJ60" s="1455"/>
      <c r="FK60" s="1455"/>
      <c r="FL60" s="1455"/>
      <c r="FM60" s="1455"/>
      <c r="FN60" s="1455"/>
      <c r="FO60" s="1455"/>
      <c r="FP60" s="1455"/>
      <c r="FQ60" s="1455"/>
      <c r="FR60" s="1455"/>
      <c r="FS60" s="1455"/>
      <c r="FT60" s="1455"/>
      <c r="FU60" s="1455"/>
      <c r="FV60" s="1455"/>
      <c r="FW60" s="1455"/>
      <c r="FX60" s="1455"/>
      <c r="FY60" s="1455"/>
      <c r="FZ60" s="1455"/>
      <c r="GA60" s="1455"/>
      <c r="GB60" s="1455"/>
      <c r="GC60" s="1455"/>
      <c r="GD60" s="1455"/>
      <c r="GE60" s="1455"/>
      <c r="GF60" s="1455"/>
      <c r="GG60" s="1455"/>
      <c r="GH60" s="1455"/>
      <c r="GI60" s="1455"/>
      <c r="GJ60" s="1455"/>
      <c r="GK60" s="1455"/>
      <c r="GL60" s="1455"/>
      <c r="GM60" s="1455"/>
      <c r="GN60" s="1455"/>
      <c r="GO60" s="1455"/>
      <c r="GP60" s="1455"/>
      <c r="GQ60" s="1455"/>
      <c r="GR60" s="1455"/>
      <c r="GS60" s="1455"/>
      <c r="GT60" s="1455"/>
      <c r="GU60" s="1455"/>
      <c r="GV60" s="1455"/>
      <c r="GW60" s="1455"/>
      <c r="GX60" s="1455"/>
      <c r="GY60" s="1455"/>
      <c r="GZ60" s="1455"/>
      <c r="HA60" s="1455"/>
      <c r="HB60" s="1455"/>
      <c r="HC60" s="1455"/>
      <c r="HD60" s="1455"/>
      <c r="HE60" s="1455"/>
      <c r="HF60" s="1455"/>
      <c r="HG60" s="1455"/>
      <c r="HH60" s="1455"/>
      <c r="HI60" s="1455"/>
      <c r="HJ60" s="1455"/>
      <c r="HK60" s="1455"/>
      <c r="HL60" s="1455"/>
      <c r="HM60" s="1455"/>
      <c r="HN60" s="1455"/>
      <c r="HO60" s="1455"/>
      <c r="HP60" s="1455"/>
      <c r="HQ60" s="1455"/>
      <c r="HR60" s="1455"/>
      <c r="HS60" s="1455"/>
      <c r="HT60" s="1455"/>
      <c r="HU60" s="1455"/>
      <c r="HV60" s="1455"/>
      <c r="HW60" s="1455"/>
      <c r="HX60" s="1455"/>
      <c r="HY60" s="1455"/>
      <c r="HZ60" s="1455"/>
      <c r="IA60" s="1455"/>
      <c r="IB60" s="1455"/>
      <c r="IC60" s="1455"/>
      <c r="ID60" s="1455"/>
      <c r="IE60" s="1455"/>
      <c r="IF60" s="1455"/>
      <c r="IG60" s="1455"/>
      <c r="IH60" s="1455"/>
      <c r="II60" s="1455"/>
      <c r="IJ60" s="1455"/>
      <c r="IK60" s="1455"/>
      <c r="IL60" s="1455"/>
      <c r="IM60" s="1455"/>
      <c r="IN60" s="1455"/>
      <c r="IO60" s="1455"/>
      <c r="IP60" s="1455"/>
      <c r="IQ60" s="1455"/>
      <c r="IR60" s="1455"/>
      <c r="IS60" s="1455"/>
      <c r="IT60" s="1455"/>
      <c r="IU60" s="1455"/>
      <c r="IV60" s="1455"/>
      <c r="IW60" s="1455"/>
      <c r="IX60" s="1455"/>
      <c r="IY60" s="1455"/>
      <c r="IZ60" s="1455"/>
      <c r="JA60" s="1455"/>
      <c r="JB60" s="1455"/>
      <c r="JC60" s="1455"/>
      <c r="JD60" s="1455"/>
      <c r="JE60" s="1455"/>
      <c r="JF60" s="1455"/>
      <c r="JG60" s="1455"/>
      <c r="JH60" s="1455"/>
      <c r="JI60" s="1455"/>
      <c r="JJ60" s="1455"/>
      <c r="JK60" s="1455"/>
      <c r="JL60" s="1455"/>
      <c r="JM60" s="1455"/>
      <c r="JN60" s="1455"/>
      <c r="JO60" s="1455"/>
      <c r="JP60" s="1455"/>
      <c r="JQ60" s="1455"/>
      <c r="JR60" s="1455"/>
      <c r="JS60" s="1455"/>
      <c r="JT60" s="1455"/>
      <c r="JU60" s="1455"/>
      <c r="JV60" s="1455"/>
      <c r="JW60" s="1455"/>
      <c r="JX60" s="1455"/>
      <c r="JY60" s="1455"/>
      <c r="JZ60" s="1455"/>
      <c r="KA60" s="1455"/>
      <c r="KB60" s="1455"/>
      <c r="KC60" s="1455"/>
      <c r="KD60" s="1455"/>
      <c r="KE60" s="1455"/>
      <c r="KF60" s="1455"/>
      <c r="KG60" s="1455"/>
      <c r="KH60" s="1455"/>
      <c r="KI60" s="1455"/>
      <c r="KJ60" s="1455"/>
      <c r="KK60" s="1455"/>
      <c r="KL60" s="1455"/>
      <c r="KM60" s="1455"/>
      <c r="KN60" s="1455"/>
      <c r="KO60" s="1455"/>
      <c r="KP60" s="1455"/>
      <c r="KQ60" s="1455"/>
      <c r="KR60" s="1455"/>
      <c r="KS60" s="1455"/>
      <c r="KT60" s="1455"/>
      <c r="KU60" s="1455"/>
      <c r="KV60" s="1455"/>
      <c r="KW60" s="1455"/>
      <c r="KX60" s="1455"/>
      <c r="KY60" s="1455"/>
      <c r="KZ60" s="1455"/>
      <c r="LA60" s="1455"/>
      <c r="LB60" s="1455"/>
      <c r="LC60" s="1455"/>
      <c r="LD60" s="1455"/>
      <c r="LE60" s="1467"/>
      <c r="LF60" s="1467"/>
      <c r="LG60" s="1467"/>
      <c r="LH60" s="1467"/>
      <c r="LI60" s="1467"/>
      <c r="LJ60" s="1467"/>
      <c r="LK60" s="1467"/>
      <c r="LL60" s="1645"/>
    </row>
    <row r="61" s="2141" customFormat="1" ht="47" customHeight="1" spans="1:324">
      <c r="A61" s="2153">
        <v>45869</v>
      </c>
      <c r="B61" s="2154" t="s">
        <v>3593</v>
      </c>
      <c r="C61" s="2155" t="s">
        <v>98</v>
      </c>
      <c r="D61" s="2156">
        <v>4500175615</v>
      </c>
      <c r="E61" s="2159" t="s">
        <v>4390</v>
      </c>
      <c r="F61" s="2156" t="s">
        <v>4391</v>
      </c>
      <c r="G61" s="2158" t="s">
        <v>4225</v>
      </c>
      <c r="H61" s="2158" t="s">
        <v>4196</v>
      </c>
      <c r="I61" s="2165" t="s">
        <v>4226</v>
      </c>
      <c r="J61" s="1543">
        <v>3150</v>
      </c>
      <c r="K61" s="1876">
        <v>0</v>
      </c>
      <c r="L61" s="1876">
        <v>75</v>
      </c>
      <c r="M61" s="1876">
        <f>J61/L61</f>
        <v>42</v>
      </c>
      <c r="N61" s="2166">
        <v>45959</v>
      </c>
      <c r="O61" s="2166">
        <f t="shared" si="22"/>
        <v>45957</v>
      </c>
      <c r="P61" s="1546"/>
      <c r="Q61" s="1554" t="s">
        <v>78</v>
      </c>
      <c r="R61" s="2168" t="s">
        <v>4332</v>
      </c>
      <c r="S61" s="2168" t="s">
        <v>111</v>
      </c>
      <c r="T61" s="1573">
        <v>45869</v>
      </c>
      <c r="U61" s="1595" t="s">
        <v>88</v>
      </c>
      <c r="V61" s="1595" t="s">
        <v>88</v>
      </c>
      <c r="W61" s="1596" t="s">
        <v>3597</v>
      </c>
      <c r="X61" s="1595"/>
      <c r="Y61" s="2181" t="s">
        <v>4228</v>
      </c>
      <c r="Z61" s="2178" t="s">
        <v>3599</v>
      </c>
      <c r="AA61" s="2179">
        <v>180.744</v>
      </c>
      <c r="AB61" s="2180">
        <f t="shared" si="1"/>
        <v>7591.248</v>
      </c>
      <c r="AC61" s="1612" t="s">
        <v>4392</v>
      </c>
      <c r="AD61" s="1613" t="s">
        <v>81</v>
      </c>
      <c r="AE61" s="1613">
        <v>6</v>
      </c>
      <c r="AF61" s="1613"/>
      <c r="AG61" s="1614">
        <f t="shared" si="12"/>
        <v>3150</v>
      </c>
      <c r="AH61" s="1615"/>
      <c r="AI61" s="1615">
        <f t="shared" si="23"/>
        <v>42</v>
      </c>
      <c r="AJ61" s="1615" t="s">
        <v>64</v>
      </c>
      <c r="AK61" s="1623"/>
      <c r="AL61" s="1615">
        <f t="shared" si="13"/>
        <v>3150</v>
      </c>
      <c r="AM61" s="2187"/>
      <c r="AN61" s="1430">
        <f t="shared" si="14"/>
        <v>283.5</v>
      </c>
      <c r="AO61" s="1430">
        <f t="shared" si="15"/>
        <v>315</v>
      </c>
      <c r="AP61" s="1960"/>
      <c r="AQ61" s="1430">
        <f t="shared" si="16"/>
        <v>661.5</v>
      </c>
      <c r="AR61" s="1430">
        <f t="shared" si="17"/>
        <v>661.5</v>
      </c>
      <c r="AS61" s="1430">
        <f t="shared" si="18"/>
        <v>724.5</v>
      </c>
      <c r="AT61" s="2194">
        <f t="shared" si="19"/>
        <v>504</v>
      </c>
      <c r="AU61" s="1641" t="s">
        <v>4201</v>
      </c>
      <c r="AV61" s="2195" t="s">
        <v>4202</v>
      </c>
      <c r="AW61" s="1453"/>
      <c r="AX61" s="1454"/>
      <c r="AY61" s="1455"/>
      <c r="AZ61" s="1455"/>
      <c r="BA61" s="1455"/>
      <c r="BB61" s="1455"/>
      <c r="BC61" s="1455"/>
      <c r="BD61" s="1455"/>
      <c r="BE61" s="1455"/>
      <c r="BF61" s="1455"/>
      <c r="BG61" s="1455"/>
      <c r="BH61" s="1455"/>
      <c r="BI61" s="1455"/>
      <c r="BJ61" s="1455"/>
      <c r="BK61" s="1455"/>
      <c r="BL61" s="1455"/>
      <c r="BM61" s="1455"/>
      <c r="BN61" s="1455"/>
      <c r="BO61" s="1455"/>
      <c r="BP61" s="1455"/>
      <c r="BQ61" s="1455"/>
      <c r="BR61" s="1455"/>
      <c r="BS61" s="1455"/>
      <c r="BT61" s="1455"/>
      <c r="BU61" s="1455"/>
      <c r="BV61" s="1455"/>
      <c r="BW61" s="1455"/>
      <c r="BX61" s="1455"/>
      <c r="BY61" s="1455"/>
      <c r="BZ61" s="1455"/>
      <c r="CA61" s="1455"/>
      <c r="CB61" s="1455"/>
      <c r="CC61" s="1455"/>
      <c r="CD61" s="1455"/>
      <c r="CE61" s="1455"/>
      <c r="CF61" s="1455"/>
      <c r="CG61" s="1455"/>
      <c r="CH61" s="1455"/>
      <c r="CI61" s="1455"/>
      <c r="CJ61" s="1455"/>
      <c r="CK61" s="1455"/>
      <c r="CL61" s="1455"/>
      <c r="CM61" s="1455"/>
      <c r="CN61" s="1455"/>
      <c r="CO61" s="1455"/>
      <c r="CP61" s="1455"/>
      <c r="CQ61" s="1455"/>
      <c r="CR61" s="1455"/>
      <c r="CS61" s="1455"/>
      <c r="CT61" s="1455"/>
      <c r="CU61" s="1455"/>
      <c r="CV61" s="1455"/>
      <c r="CW61" s="1455"/>
      <c r="CX61" s="1455"/>
      <c r="CY61" s="1455"/>
      <c r="CZ61" s="1455"/>
      <c r="DA61" s="1455"/>
      <c r="DB61" s="1455"/>
      <c r="DC61" s="1455"/>
      <c r="DD61" s="1455"/>
      <c r="DE61" s="1455"/>
      <c r="DF61" s="1455"/>
      <c r="DG61" s="1455"/>
      <c r="DH61" s="1455"/>
      <c r="DI61" s="1455"/>
      <c r="DJ61" s="1455"/>
      <c r="DK61" s="1455"/>
      <c r="DL61" s="1455"/>
      <c r="DM61" s="1455"/>
      <c r="DN61" s="1455"/>
      <c r="DO61" s="1455"/>
      <c r="DP61" s="1455"/>
      <c r="DQ61" s="1455"/>
      <c r="DR61" s="1455"/>
      <c r="DS61" s="1455"/>
      <c r="DT61" s="1455"/>
      <c r="DU61" s="1455"/>
      <c r="DV61" s="1455"/>
      <c r="DW61" s="1455"/>
      <c r="DX61" s="1455"/>
      <c r="DY61" s="1455"/>
      <c r="DZ61" s="1455"/>
      <c r="EA61" s="1455"/>
      <c r="EB61" s="1455"/>
      <c r="EC61" s="1455"/>
      <c r="ED61" s="1455"/>
      <c r="EE61" s="1455"/>
      <c r="EF61" s="1455"/>
      <c r="EG61" s="1455"/>
      <c r="EH61" s="1455"/>
      <c r="EI61" s="1455"/>
      <c r="EJ61" s="1455"/>
      <c r="EK61" s="1455"/>
      <c r="EL61" s="1455"/>
      <c r="EM61" s="1455"/>
      <c r="EN61" s="1455"/>
      <c r="EO61" s="1455"/>
      <c r="EP61" s="1455"/>
      <c r="EQ61" s="1455"/>
      <c r="ER61" s="1455"/>
      <c r="ES61" s="1455"/>
      <c r="ET61" s="1455"/>
      <c r="EU61" s="1455"/>
      <c r="EV61" s="1455"/>
      <c r="EW61" s="1455"/>
      <c r="EX61" s="1455"/>
      <c r="EY61" s="1455"/>
      <c r="EZ61" s="1455"/>
      <c r="FA61" s="1455"/>
      <c r="FB61" s="1455"/>
      <c r="FC61" s="1455"/>
      <c r="FD61" s="1455"/>
      <c r="FE61" s="1455"/>
      <c r="FF61" s="1455"/>
      <c r="FG61" s="1455"/>
      <c r="FH61" s="1455"/>
      <c r="FI61" s="1455"/>
      <c r="FJ61" s="1455"/>
      <c r="FK61" s="1455"/>
      <c r="FL61" s="1455"/>
      <c r="FM61" s="1455"/>
      <c r="FN61" s="1455"/>
      <c r="FO61" s="1455"/>
      <c r="FP61" s="1455"/>
      <c r="FQ61" s="1455"/>
      <c r="FR61" s="1455"/>
      <c r="FS61" s="1455"/>
      <c r="FT61" s="1455"/>
      <c r="FU61" s="1455"/>
      <c r="FV61" s="1455"/>
      <c r="FW61" s="1455"/>
      <c r="FX61" s="1455"/>
      <c r="FY61" s="1455"/>
      <c r="FZ61" s="1455"/>
      <c r="GA61" s="1455"/>
      <c r="GB61" s="1455"/>
      <c r="GC61" s="1455"/>
      <c r="GD61" s="1455"/>
      <c r="GE61" s="1455"/>
      <c r="GF61" s="1455"/>
      <c r="GG61" s="1455"/>
      <c r="GH61" s="1455"/>
      <c r="GI61" s="1455"/>
      <c r="GJ61" s="1455"/>
      <c r="GK61" s="1455"/>
      <c r="GL61" s="1455"/>
      <c r="GM61" s="1455"/>
      <c r="GN61" s="1455"/>
      <c r="GO61" s="1455"/>
      <c r="GP61" s="1455"/>
      <c r="GQ61" s="1455"/>
      <c r="GR61" s="1455"/>
      <c r="GS61" s="1455"/>
      <c r="GT61" s="1455"/>
      <c r="GU61" s="1455"/>
      <c r="GV61" s="1455"/>
      <c r="GW61" s="1455"/>
      <c r="GX61" s="1455"/>
      <c r="GY61" s="1455"/>
      <c r="GZ61" s="1455"/>
      <c r="HA61" s="1455"/>
      <c r="HB61" s="1455"/>
      <c r="HC61" s="1455"/>
      <c r="HD61" s="1455"/>
      <c r="HE61" s="1455"/>
      <c r="HF61" s="1455"/>
      <c r="HG61" s="1455"/>
      <c r="HH61" s="1455"/>
      <c r="HI61" s="1455"/>
      <c r="HJ61" s="1455"/>
      <c r="HK61" s="1455"/>
      <c r="HL61" s="1455"/>
      <c r="HM61" s="1455"/>
      <c r="HN61" s="1455"/>
      <c r="HO61" s="1455"/>
      <c r="HP61" s="1455"/>
      <c r="HQ61" s="1455"/>
      <c r="HR61" s="1455"/>
      <c r="HS61" s="1455"/>
      <c r="HT61" s="1455"/>
      <c r="HU61" s="1455"/>
      <c r="HV61" s="1455"/>
      <c r="HW61" s="1455"/>
      <c r="HX61" s="1455"/>
      <c r="HY61" s="1455"/>
      <c r="HZ61" s="1455"/>
      <c r="IA61" s="1455"/>
      <c r="IB61" s="1455"/>
      <c r="IC61" s="1455"/>
      <c r="ID61" s="1455"/>
      <c r="IE61" s="1455"/>
      <c r="IF61" s="1455"/>
      <c r="IG61" s="1455"/>
      <c r="IH61" s="1455"/>
      <c r="II61" s="1455"/>
      <c r="IJ61" s="1455"/>
      <c r="IK61" s="1455"/>
      <c r="IL61" s="1455"/>
      <c r="IM61" s="1455"/>
      <c r="IN61" s="1455"/>
      <c r="IO61" s="1455"/>
      <c r="IP61" s="1455"/>
      <c r="IQ61" s="1455"/>
      <c r="IR61" s="1455"/>
      <c r="IS61" s="1455"/>
      <c r="IT61" s="1455"/>
      <c r="IU61" s="1455"/>
      <c r="IV61" s="1455"/>
      <c r="IW61" s="1455"/>
      <c r="IX61" s="1455"/>
      <c r="IY61" s="1455"/>
      <c r="IZ61" s="1455"/>
      <c r="JA61" s="1455"/>
      <c r="JB61" s="1455"/>
      <c r="JC61" s="1455"/>
      <c r="JD61" s="1455"/>
      <c r="JE61" s="1455"/>
      <c r="JF61" s="1455"/>
      <c r="JG61" s="1455"/>
      <c r="JH61" s="1455"/>
      <c r="JI61" s="1455"/>
      <c r="JJ61" s="1455"/>
      <c r="JK61" s="1455"/>
      <c r="JL61" s="1455"/>
      <c r="JM61" s="1455"/>
      <c r="JN61" s="1455"/>
      <c r="JO61" s="1455"/>
      <c r="JP61" s="1455"/>
      <c r="JQ61" s="1455"/>
      <c r="JR61" s="1455"/>
      <c r="JS61" s="1455"/>
      <c r="JT61" s="1455"/>
      <c r="JU61" s="1455"/>
      <c r="JV61" s="1455"/>
      <c r="JW61" s="1455"/>
      <c r="JX61" s="1455"/>
      <c r="JY61" s="1455"/>
      <c r="JZ61" s="1455"/>
      <c r="KA61" s="1455"/>
      <c r="KB61" s="1455"/>
      <c r="KC61" s="1455"/>
      <c r="KD61" s="1455"/>
      <c r="KE61" s="1455"/>
      <c r="KF61" s="1455"/>
      <c r="KG61" s="1455"/>
      <c r="KH61" s="1455"/>
      <c r="KI61" s="1455"/>
      <c r="KJ61" s="1455"/>
      <c r="KK61" s="1455"/>
      <c r="KL61" s="1455"/>
      <c r="KM61" s="1455"/>
      <c r="KN61" s="1455"/>
      <c r="KO61" s="1455"/>
      <c r="KP61" s="1455"/>
      <c r="KQ61" s="1455"/>
      <c r="KR61" s="1455"/>
      <c r="KS61" s="1455"/>
      <c r="KT61" s="1455"/>
      <c r="KU61" s="1455"/>
      <c r="KV61" s="1455"/>
      <c r="KW61" s="1455"/>
      <c r="KX61" s="1455"/>
      <c r="KY61" s="1455"/>
      <c r="KZ61" s="1455"/>
      <c r="LA61" s="1455"/>
      <c r="LB61" s="1455"/>
      <c r="LC61" s="1455"/>
      <c r="LD61" s="1455"/>
      <c r="LE61" s="1467"/>
      <c r="LF61" s="1467"/>
      <c r="LG61" s="1467"/>
      <c r="LH61" s="1467"/>
      <c r="LI61" s="1467"/>
      <c r="LJ61" s="1467"/>
      <c r="LK61" s="1467"/>
      <c r="LL61" s="1645"/>
    </row>
    <row r="62" s="2143" customFormat="1" ht="47" customHeight="1" spans="1:324">
      <c r="A62" s="2153">
        <v>45867</v>
      </c>
      <c r="B62" s="2154" t="s">
        <v>3593</v>
      </c>
      <c r="C62" s="2155" t="s">
        <v>98</v>
      </c>
      <c r="D62" s="2156">
        <v>4500175374</v>
      </c>
      <c r="E62" s="2159" t="s">
        <v>4393</v>
      </c>
      <c r="F62" s="2156" t="s">
        <v>4394</v>
      </c>
      <c r="G62" s="2158" t="s">
        <v>4225</v>
      </c>
      <c r="H62" s="2158" t="s">
        <v>4196</v>
      </c>
      <c r="I62" s="2165" t="s">
        <v>4226</v>
      </c>
      <c r="J62" s="1543">
        <v>3150</v>
      </c>
      <c r="K62" s="1876">
        <v>0</v>
      </c>
      <c r="L62" s="1876">
        <v>75</v>
      </c>
      <c r="M62" s="1876">
        <f>J62/L62</f>
        <v>42</v>
      </c>
      <c r="N62" s="2166">
        <v>45955</v>
      </c>
      <c r="O62" s="2166">
        <f t="shared" si="22"/>
        <v>45953</v>
      </c>
      <c r="P62" s="1546"/>
      <c r="Q62" s="1554" t="s">
        <v>78</v>
      </c>
      <c r="R62" s="1572" t="s">
        <v>4395</v>
      </c>
      <c r="S62" s="2168" t="s">
        <v>111</v>
      </c>
      <c r="T62" s="1573">
        <v>45869</v>
      </c>
      <c r="U62" s="1595" t="s">
        <v>88</v>
      </c>
      <c r="V62" s="1595" t="s">
        <v>88</v>
      </c>
      <c r="W62" s="1596" t="s">
        <v>3597</v>
      </c>
      <c r="X62" s="1595"/>
      <c r="Y62" s="2181" t="s">
        <v>4228</v>
      </c>
      <c r="Z62" s="2178" t="s">
        <v>3599</v>
      </c>
      <c r="AA62" s="2179">
        <v>180.744</v>
      </c>
      <c r="AB62" s="2180">
        <f t="shared" si="1"/>
        <v>7591.248</v>
      </c>
      <c r="AC62" s="1612" t="s">
        <v>4396</v>
      </c>
      <c r="AD62" s="1613" t="s">
        <v>81</v>
      </c>
      <c r="AE62" s="1613">
        <v>6</v>
      </c>
      <c r="AF62" s="1613"/>
      <c r="AG62" s="1614">
        <f t="shared" si="12"/>
        <v>3150</v>
      </c>
      <c r="AH62" s="1615"/>
      <c r="AI62" s="1615">
        <f t="shared" si="23"/>
        <v>42</v>
      </c>
      <c r="AJ62" s="1615" t="s">
        <v>64</v>
      </c>
      <c r="AK62" s="1623"/>
      <c r="AL62" s="1615">
        <f t="shared" si="13"/>
        <v>3150</v>
      </c>
      <c r="AM62" s="2187"/>
      <c r="AN62" s="1430">
        <f t="shared" si="14"/>
        <v>283.5</v>
      </c>
      <c r="AO62" s="1430">
        <f t="shared" si="15"/>
        <v>315</v>
      </c>
      <c r="AP62" s="1960"/>
      <c r="AQ62" s="1430">
        <f t="shared" si="16"/>
        <v>661.5</v>
      </c>
      <c r="AR62" s="1430">
        <f t="shared" si="17"/>
        <v>661.5</v>
      </c>
      <c r="AS62" s="1430">
        <f t="shared" si="18"/>
        <v>724.5</v>
      </c>
      <c r="AT62" s="2194">
        <f t="shared" si="19"/>
        <v>504</v>
      </c>
      <c r="AU62" s="1641" t="s">
        <v>4201</v>
      </c>
      <c r="AV62" s="2195" t="s">
        <v>4202</v>
      </c>
      <c r="AW62" s="1453"/>
      <c r="AX62" s="1454"/>
      <c r="AY62" s="1455"/>
      <c r="AZ62" s="1455"/>
      <c r="BA62" s="1455"/>
      <c r="BB62" s="1455"/>
      <c r="BC62" s="1455"/>
      <c r="BD62" s="1455"/>
      <c r="BE62" s="1455"/>
      <c r="BF62" s="1455"/>
      <c r="BG62" s="1455"/>
      <c r="BH62" s="1455"/>
      <c r="BI62" s="1455"/>
      <c r="BJ62" s="1455"/>
      <c r="BK62" s="1455"/>
      <c r="BL62" s="1455"/>
      <c r="BM62" s="1455"/>
      <c r="BN62" s="1455"/>
      <c r="BO62" s="1455"/>
      <c r="BP62" s="1455"/>
      <c r="BQ62" s="1455"/>
      <c r="BR62" s="1455"/>
      <c r="BS62" s="1455"/>
      <c r="BT62" s="1455"/>
      <c r="BU62" s="1455"/>
      <c r="BV62" s="1455"/>
      <c r="BW62" s="1455"/>
      <c r="BX62" s="1455"/>
      <c r="BY62" s="1455"/>
      <c r="BZ62" s="1455"/>
      <c r="CA62" s="1455"/>
      <c r="CB62" s="1455"/>
      <c r="CC62" s="1455"/>
      <c r="CD62" s="1455"/>
      <c r="CE62" s="1455"/>
      <c r="CF62" s="1455"/>
      <c r="CG62" s="1455"/>
      <c r="CH62" s="1455"/>
      <c r="CI62" s="1455"/>
      <c r="CJ62" s="1455"/>
      <c r="CK62" s="1455"/>
      <c r="CL62" s="1455"/>
      <c r="CM62" s="1455"/>
      <c r="CN62" s="1455"/>
      <c r="CO62" s="1455"/>
      <c r="CP62" s="1455"/>
      <c r="CQ62" s="1455"/>
      <c r="CR62" s="1455"/>
      <c r="CS62" s="1455"/>
      <c r="CT62" s="1455"/>
      <c r="CU62" s="1455"/>
      <c r="CV62" s="1455"/>
      <c r="CW62" s="1455"/>
      <c r="CX62" s="1455"/>
      <c r="CY62" s="1455"/>
      <c r="CZ62" s="1455"/>
      <c r="DA62" s="1455"/>
      <c r="DB62" s="1455"/>
      <c r="DC62" s="1455"/>
      <c r="DD62" s="1455"/>
      <c r="DE62" s="1455"/>
      <c r="DF62" s="1455"/>
      <c r="DG62" s="1455"/>
      <c r="DH62" s="1455"/>
      <c r="DI62" s="1455"/>
      <c r="DJ62" s="1455"/>
      <c r="DK62" s="1455"/>
      <c r="DL62" s="1455"/>
      <c r="DM62" s="1455"/>
      <c r="DN62" s="1455"/>
      <c r="DO62" s="1455"/>
      <c r="DP62" s="1455"/>
      <c r="DQ62" s="1455"/>
      <c r="DR62" s="1455"/>
      <c r="DS62" s="1455"/>
      <c r="DT62" s="1455"/>
      <c r="DU62" s="1455"/>
      <c r="DV62" s="1455"/>
      <c r="DW62" s="1455"/>
      <c r="DX62" s="1455"/>
      <c r="DY62" s="1455"/>
      <c r="DZ62" s="1455"/>
      <c r="EA62" s="1455"/>
      <c r="EB62" s="1455"/>
      <c r="EC62" s="1455"/>
      <c r="ED62" s="1455"/>
      <c r="EE62" s="1455"/>
      <c r="EF62" s="1455"/>
      <c r="EG62" s="1455"/>
      <c r="EH62" s="1455"/>
      <c r="EI62" s="1455"/>
      <c r="EJ62" s="1455"/>
      <c r="EK62" s="1455"/>
      <c r="EL62" s="1455"/>
      <c r="EM62" s="1455"/>
      <c r="EN62" s="1455"/>
      <c r="EO62" s="1455"/>
      <c r="EP62" s="1455"/>
      <c r="EQ62" s="1455"/>
      <c r="ER62" s="1455"/>
      <c r="ES62" s="1455"/>
      <c r="ET62" s="1455"/>
      <c r="EU62" s="1455"/>
      <c r="EV62" s="1455"/>
      <c r="EW62" s="1455"/>
      <c r="EX62" s="1455"/>
      <c r="EY62" s="1455"/>
      <c r="EZ62" s="1455"/>
      <c r="FA62" s="1455"/>
      <c r="FB62" s="1455"/>
      <c r="FC62" s="1455"/>
      <c r="FD62" s="1455"/>
      <c r="FE62" s="1455"/>
      <c r="FF62" s="1455"/>
      <c r="FG62" s="1455"/>
      <c r="FH62" s="1455"/>
      <c r="FI62" s="1455"/>
      <c r="FJ62" s="1455"/>
      <c r="FK62" s="1455"/>
      <c r="FL62" s="1455"/>
      <c r="FM62" s="1455"/>
      <c r="FN62" s="1455"/>
      <c r="FO62" s="1455"/>
      <c r="FP62" s="1455"/>
      <c r="FQ62" s="1455"/>
      <c r="FR62" s="1455"/>
      <c r="FS62" s="1455"/>
      <c r="FT62" s="1455"/>
      <c r="FU62" s="1455"/>
      <c r="FV62" s="1455"/>
      <c r="FW62" s="1455"/>
      <c r="FX62" s="1455"/>
      <c r="FY62" s="1455"/>
      <c r="FZ62" s="1455"/>
      <c r="GA62" s="1455"/>
      <c r="GB62" s="1455"/>
      <c r="GC62" s="1455"/>
      <c r="GD62" s="1455"/>
      <c r="GE62" s="1455"/>
      <c r="GF62" s="1455"/>
      <c r="GG62" s="1455"/>
      <c r="GH62" s="1455"/>
      <c r="GI62" s="1455"/>
      <c r="GJ62" s="1455"/>
      <c r="GK62" s="1455"/>
      <c r="GL62" s="1455"/>
      <c r="GM62" s="1455"/>
      <c r="GN62" s="1455"/>
      <c r="GO62" s="1455"/>
      <c r="GP62" s="1455"/>
      <c r="GQ62" s="1455"/>
      <c r="GR62" s="1455"/>
      <c r="GS62" s="1455"/>
      <c r="GT62" s="1455"/>
      <c r="GU62" s="1455"/>
      <c r="GV62" s="1455"/>
      <c r="GW62" s="1455"/>
      <c r="GX62" s="1455"/>
      <c r="GY62" s="1455"/>
      <c r="GZ62" s="1455"/>
      <c r="HA62" s="1455"/>
      <c r="HB62" s="1455"/>
      <c r="HC62" s="1455"/>
      <c r="HD62" s="1455"/>
      <c r="HE62" s="1455"/>
      <c r="HF62" s="1455"/>
      <c r="HG62" s="1455"/>
      <c r="HH62" s="1455"/>
      <c r="HI62" s="1455"/>
      <c r="HJ62" s="1455"/>
      <c r="HK62" s="1455"/>
      <c r="HL62" s="1455"/>
      <c r="HM62" s="1455"/>
      <c r="HN62" s="1455"/>
      <c r="HO62" s="1455"/>
      <c r="HP62" s="1455"/>
      <c r="HQ62" s="1455"/>
      <c r="HR62" s="1455"/>
      <c r="HS62" s="1455"/>
      <c r="HT62" s="1455"/>
      <c r="HU62" s="1455"/>
      <c r="HV62" s="1455"/>
      <c r="HW62" s="1455"/>
      <c r="HX62" s="1455"/>
      <c r="HY62" s="1455"/>
      <c r="HZ62" s="1455"/>
      <c r="IA62" s="1455"/>
      <c r="IB62" s="1455"/>
      <c r="IC62" s="1455"/>
      <c r="ID62" s="1455"/>
      <c r="IE62" s="1455"/>
      <c r="IF62" s="1455"/>
      <c r="IG62" s="1455"/>
      <c r="IH62" s="1455"/>
      <c r="II62" s="1455"/>
      <c r="IJ62" s="1455"/>
      <c r="IK62" s="1455"/>
      <c r="IL62" s="1455"/>
      <c r="IM62" s="1455"/>
      <c r="IN62" s="1455"/>
      <c r="IO62" s="1455"/>
      <c r="IP62" s="1455"/>
      <c r="IQ62" s="1455"/>
      <c r="IR62" s="1455"/>
      <c r="IS62" s="1455"/>
      <c r="IT62" s="1455"/>
      <c r="IU62" s="1455"/>
      <c r="IV62" s="1455"/>
      <c r="IW62" s="1455"/>
      <c r="IX62" s="1455"/>
      <c r="IY62" s="1455"/>
      <c r="IZ62" s="1455"/>
      <c r="JA62" s="1455"/>
      <c r="JB62" s="1455"/>
      <c r="JC62" s="1455"/>
      <c r="JD62" s="1455"/>
      <c r="JE62" s="1455"/>
      <c r="JF62" s="1455"/>
      <c r="JG62" s="1455"/>
      <c r="JH62" s="1455"/>
      <c r="JI62" s="1455"/>
      <c r="JJ62" s="1455"/>
      <c r="JK62" s="1455"/>
      <c r="JL62" s="1455"/>
      <c r="JM62" s="1455"/>
      <c r="JN62" s="1455"/>
      <c r="JO62" s="1455"/>
      <c r="JP62" s="1455"/>
      <c r="JQ62" s="1455"/>
      <c r="JR62" s="1455"/>
      <c r="JS62" s="1455"/>
      <c r="JT62" s="1455"/>
      <c r="JU62" s="1455"/>
      <c r="JV62" s="1455"/>
      <c r="JW62" s="1455"/>
      <c r="JX62" s="1455"/>
      <c r="JY62" s="1455"/>
      <c r="JZ62" s="1455"/>
      <c r="KA62" s="1455"/>
      <c r="KB62" s="1455"/>
      <c r="KC62" s="1455"/>
      <c r="KD62" s="1455"/>
      <c r="KE62" s="1455"/>
      <c r="KF62" s="1455"/>
      <c r="KG62" s="1455"/>
      <c r="KH62" s="1455"/>
      <c r="KI62" s="1455"/>
      <c r="KJ62" s="1455"/>
      <c r="KK62" s="1455"/>
      <c r="KL62" s="1455"/>
      <c r="KM62" s="1455"/>
      <c r="KN62" s="1455"/>
      <c r="KO62" s="1455"/>
      <c r="KP62" s="1455"/>
      <c r="KQ62" s="1455"/>
      <c r="KR62" s="1455"/>
      <c r="KS62" s="1455"/>
      <c r="KT62" s="1455"/>
      <c r="KU62" s="1455"/>
      <c r="KV62" s="1455"/>
      <c r="KW62" s="1455"/>
      <c r="KX62" s="1455"/>
      <c r="KY62" s="1455"/>
      <c r="KZ62" s="1455"/>
      <c r="LA62" s="1455"/>
      <c r="LB62" s="1455"/>
      <c r="LC62" s="1455"/>
      <c r="LD62" s="1455"/>
      <c r="LE62" s="1467"/>
      <c r="LF62" s="1467"/>
      <c r="LG62" s="1467"/>
      <c r="LH62" s="1467"/>
      <c r="LI62" s="1467"/>
      <c r="LJ62" s="1467"/>
      <c r="LK62" s="1467"/>
      <c r="LL62" s="1645"/>
    </row>
    <row r="63" s="2141" customFormat="1" ht="47" customHeight="1" spans="1:324">
      <c r="A63" s="2153">
        <v>45853</v>
      </c>
      <c r="B63" s="2154" t="s">
        <v>3593</v>
      </c>
      <c r="C63" s="2155" t="s">
        <v>98</v>
      </c>
      <c r="D63" s="2156">
        <v>4500173922</v>
      </c>
      <c r="E63" s="2159" t="s">
        <v>4397</v>
      </c>
      <c r="F63" s="2161" t="s">
        <v>4398</v>
      </c>
      <c r="G63" s="2158" t="s">
        <v>4225</v>
      </c>
      <c r="H63" s="2158" t="s">
        <v>4196</v>
      </c>
      <c r="I63" s="2165" t="s">
        <v>4226</v>
      </c>
      <c r="J63" s="1543">
        <v>3150</v>
      </c>
      <c r="K63" s="1876">
        <v>0</v>
      </c>
      <c r="L63" s="1876">
        <v>75</v>
      </c>
      <c r="M63" s="1876">
        <v>42</v>
      </c>
      <c r="N63" s="2166">
        <v>45953</v>
      </c>
      <c r="O63" s="2166">
        <f t="shared" si="22"/>
        <v>45951</v>
      </c>
      <c r="P63" s="1546"/>
      <c r="Q63" s="1554" t="s">
        <v>78</v>
      </c>
      <c r="R63" s="2168" t="s">
        <v>4399</v>
      </c>
      <c r="S63" s="2168" t="s">
        <v>111</v>
      </c>
      <c r="T63" s="1573">
        <v>45853</v>
      </c>
      <c r="U63" s="1595" t="s">
        <v>88</v>
      </c>
      <c r="V63" s="1595" t="s">
        <v>88</v>
      </c>
      <c r="W63" s="1596" t="s">
        <v>4227</v>
      </c>
      <c r="X63" s="1595"/>
      <c r="Y63" s="2181" t="s">
        <v>4228</v>
      </c>
      <c r="Z63" s="2178" t="s">
        <v>3599</v>
      </c>
      <c r="AA63" s="2179">
        <v>164.1419</v>
      </c>
      <c r="AB63" s="2180">
        <f t="shared" si="1"/>
        <v>6893.9598</v>
      </c>
      <c r="AC63" s="1612" t="s">
        <v>4400</v>
      </c>
      <c r="AD63" s="1613" t="s">
        <v>81</v>
      </c>
      <c r="AE63" s="1613">
        <v>6</v>
      </c>
      <c r="AF63" s="1613"/>
      <c r="AG63" s="1614">
        <f t="shared" si="12"/>
        <v>3150</v>
      </c>
      <c r="AH63" s="1615"/>
      <c r="AI63" s="1615">
        <f t="shared" si="23"/>
        <v>42</v>
      </c>
      <c r="AJ63" s="1615" t="s">
        <v>64</v>
      </c>
      <c r="AK63" s="1623"/>
      <c r="AL63" s="1615">
        <f t="shared" si="13"/>
        <v>3150</v>
      </c>
      <c r="AM63" s="2187"/>
      <c r="AN63" s="1430">
        <f t="shared" si="14"/>
        <v>283.5</v>
      </c>
      <c r="AO63" s="1430">
        <f t="shared" si="15"/>
        <v>315</v>
      </c>
      <c r="AP63" s="1960"/>
      <c r="AQ63" s="1430">
        <f t="shared" si="16"/>
        <v>661.5</v>
      </c>
      <c r="AR63" s="1430">
        <f t="shared" si="17"/>
        <v>661.5</v>
      </c>
      <c r="AS63" s="1430">
        <f t="shared" si="18"/>
        <v>724.5</v>
      </c>
      <c r="AT63" s="2194">
        <f t="shared" si="19"/>
        <v>504</v>
      </c>
      <c r="AU63" s="1641" t="s">
        <v>4201</v>
      </c>
      <c r="AV63" s="2195" t="s">
        <v>4202</v>
      </c>
      <c r="AW63" s="1453"/>
      <c r="AX63" s="1454"/>
      <c r="AY63" s="1455"/>
      <c r="AZ63" s="1455"/>
      <c r="BA63" s="1455"/>
      <c r="BB63" s="1455"/>
      <c r="BC63" s="1455"/>
      <c r="BD63" s="1455"/>
      <c r="BE63" s="1455"/>
      <c r="BF63" s="1455"/>
      <c r="BG63" s="1455"/>
      <c r="BH63" s="1455"/>
      <c r="BI63" s="1455"/>
      <c r="BJ63" s="1455"/>
      <c r="BK63" s="1455"/>
      <c r="BL63" s="1455"/>
      <c r="BM63" s="1455"/>
      <c r="BN63" s="1455"/>
      <c r="BO63" s="1455"/>
      <c r="BP63" s="1455"/>
      <c r="BQ63" s="1455"/>
      <c r="BR63" s="1455"/>
      <c r="BS63" s="1455"/>
      <c r="BT63" s="1455"/>
      <c r="BU63" s="1455"/>
      <c r="BV63" s="1455"/>
      <c r="BW63" s="1455"/>
      <c r="BX63" s="1455"/>
      <c r="BY63" s="1455"/>
      <c r="BZ63" s="1455"/>
      <c r="CA63" s="1455"/>
      <c r="CB63" s="1455"/>
      <c r="CC63" s="1455"/>
      <c r="CD63" s="1455"/>
      <c r="CE63" s="1455"/>
      <c r="CF63" s="1455"/>
      <c r="CG63" s="1455"/>
      <c r="CH63" s="1455"/>
      <c r="CI63" s="1455"/>
      <c r="CJ63" s="1455"/>
      <c r="CK63" s="1455"/>
      <c r="CL63" s="1455"/>
      <c r="CM63" s="1455"/>
      <c r="CN63" s="1455"/>
      <c r="CO63" s="1455"/>
      <c r="CP63" s="1455"/>
      <c r="CQ63" s="1455"/>
      <c r="CR63" s="1455"/>
      <c r="CS63" s="1455"/>
      <c r="CT63" s="1455"/>
      <c r="CU63" s="1455"/>
      <c r="CV63" s="1455"/>
      <c r="CW63" s="1455"/>
      <c r="CX63" s="1455"/>
      <c r="CY63" s="1455"/>
      <c r="CZ63" s="1455"/>
      <c r="DA63" s="1455"/>
      <c r="DB63" s="1455"/>
      <c r="DC63" s="1455"/>
      <c r="DD63" s="1455"/>
      <c r="DE63" s="1455"/>
      <c r="DF63" s="1455"/>
      <c r="DG63" s="1455"/>
      <c r="DH63" s="1455"/>
      <c r="DI63" s="1455"/>
      <c r="DJ63" s="1455"/>
      <c r="DK63" s="1455"/>
      <c r="DL63" s="1455"/>
      <c r="DM63" s="1455"/>
      <c r="DN63" s="1455"/>
      <c r="DO63" s="1455"/>
      <c r="DP63" s="1455"/>
      <c r="DQ63" s="1455"/>
      <c r="DR63" s="1455"/>
      <c r="DS63" s="1455"/>
      <c r="DT63" s="1455"/>
      <c r="DU63" s="1455"/>
      <c r="DV63" s="1455"/>
      <c r="DW63" s="1455"/>
      <c r="DX63" s="1455"/>
      <c r="DY63" s="1455"/>
      <c r="DZ63" s="1455"/>
      <c r="EA63" s="1455"/>
      <c r="EB63" s="1455"/>
      <c r="EC63" s="1455"/>
      <c r="ED63" s="1455"/>
      <c r="EE63" s="1455"/>
      <c r="EF63" s="1455"/>
      <c r="EG63" s="1455"/>
      <c r="EH63" s="1455"/>
      <c r="EI63" s="1455"/>
      <c r="EJ63" s="1455"/>
      <c r="EK63" s="1455"/>
      <c r="EL63" s="1455"/>
      <c r="EM63" s="1455"/>
      <c r="EN63" s="1455"/>
      <c r="EO63" s="1455"/>
      <c r="EP63" s="1455"/>
      <c r="EQ63" s="1455"/>
      <c r="ER63" s="1455"/>
      <c r="ES63" s="1455"/>
      <c r="ET63" s="1455"/>
      <c r="EU63" s="1455"/>
      <c r="EV63" s="1455"/>
      <c r="EW63" s="1455"/>
      <c r="EX63" s="1455"/>
      <c r="EY63" s="1455"/>
      <c r="EZ63" s="1455"/>
      <c r="FA63" s="1455"/>
      <c r="FB63" s="1455"/>
      <c r="FC63" s="1455"/>
      <c r="FD63" s="1455"/>
      <c r="FE63" s="1455"/>
      <c r="FF63" s="1455"/>
      <c r="FG63" s="1455"/>
      <c r="FH63" s="1455"/>
      <c r="FI63" s="1455"/>
      <c r="FJ63" s="1455"/>
      <c r="FK63" s="1455"/>
      <c r="FL63" s="1455"/>
      <c r="FM63" s="1455"/>
      <c r="FN63" s="1455"/>
      <c r="FO63" s="1455"/>
      <c r="FP63" s="1455"/>
      <c r="FQ63" s="1455"/>
      <c r="FR63" s="1455"/>
      <c r="FS63" s="1455"/>
      <c r="FT63" s="1455"/>
      <c r="FU63" s="1455"/>
      <c r="FV63" s="1455"/>
      <c r="FW63" s="1455"/>
      <c r="FX63" s="1455"/>
      <c r="FY63" s="1455"/>
      <c r="FZ63" s="1455"/>
      <c r="GA63" s="1455"/>
      <c r="GB63" s="1455"/>
      <c r="GC63" s="1455"/>
      <c r="GD63" s="1455"/>
      <c r="GE63" s="1455"/>
      <c r="GF63" s="1455"/>
      <c r="GG63" s="1455"/>
      <c r="GH63" s="1455"/>
      <c r="GI63" s="1455"/>
      <c r="GJ63" s="1455"/>
      <c r="GK63" s="1455"/>
      <c r="GL63" s="1455"/>
      <c r="GM63" s="1455"/>
      <c r="GN63" s="1455"/>
      <c r="GO63" s="1455"/>
      <c r="GP63" s="1455"/>
      <c r="GQ63" s="1455"/>
      <c r="GR63" s="1455"/>
      <c r="GS63" s="1455"/>
      <c r="GT63" s="1455"/>
      <c r="GU63" s="1455"/>
      <c r="GV63" s="1455"/>
      <c r="GW63" s="1455"/>
      <c r="GX63" s="1455"/>
      <c r="GY63" s="1455"/>
      <c r="GZ63" s="1455"/>
      <c r="HA63" s="1455"/>
      <c r="HB63" s="1455"/>
      <c r="HC63" s="1455"/>
      <c r="HD63" s="1455"/>
      <c r="HE63" s="1455"/>
      <c r="HF63" s="1455"/>
      <c r="HG63" s="1455"/>
      <c r="HH63" s="1455"/>
      <c r="HI63" s="1455"/>
      <c r="HJ63" s="1455"/>
      <c r="HK63" s="1455"/>
      <c r="HL63" s="1455"/>
      <c r="HM63" s="1455"/>
      <c r="HN63" s="1455"/>
      <c r="HO63" s="1455"/>
      <c r="HP63" s="1455"/>
      <c r="HQ63" s="1455"/>
      <c r="HR63" s="1455"/>
      <c r="HS63" s="1455"/>
      <c r="HT63" s="1455"/>
      <c r="HU63" s="1455"/>
      <c r="HV63" s="1455"/>
      <c r="HW63" s="1455"/>
      <c r="HX63" s="1455"/>
      <c r="HY63" s="1455"/>
      <c r="HZ63" s="1455"/>
      <c r="IA63" s="1455"/>
      <c r="IB63" s="1455"/>
      <c r="IC63" s="1455"/>
      <c r="ID63" s="1455"/>
      <c r="IE63" s="1455"/>
      <c r="IF63" s="1455"/>
      <c r="IG63" s="1455"/>
      <c r="IH63" s="1455"/>
      <c r="II63" s="1455"/>
      <c r="IJ63" s="1455"/>
      <c r="IK63" s="1455"/>
      <c r="IL63" s="1455"/>
      <c r="IM63" s="1455"/>
      <c r="IN63" s="1455"/>
      <c r="IO63" s="1455"/>
      <c r="IP63" s="1455"/>
      <c r="IQ63" s="1455"/>
      <c r="IR63" s="1455"/>
      <c r="IS63" s="1455"/>
      <c r="IT63" s="1455"/>
      <c r="IU63" s="1455"/>
      <c r="IV63" s="1455"/>
      <c r="IW63" s="1455"/>
      <c r="IX63" s="1455"/>
      <c r="IY63" s="1455"/>
      <c r="IZ63" s="1455"/>
      <c r="JA63" s="1455"/>
      <c r="JB63" s="1455"/>
      <c r="JC63" s="1455"/>
      <c r="JD63" s="1455"/>
      <c r="JE63" s="1455"/>
      <c r="JF63" s="1455"/>
      <c r="JG63" s="1455"/>
      <c r="JH63" s="1455"/>
      <c r="JI63" s="1455"/>
      <c r="JJ63" s="1455"/>
      <c r="JK63" s="1455"/>
      <c r="JL63" s="1455"/>
      <c r="JM63" s="1455"/>
      <c r="JN63" s="1455"/>
      <c r="JO63" s="1455"/>
      <c r="JP63" s="1455"/>
      <c r="JQ63" s="1455"/>
      <c r="JR63" s="1455"/>
      <c r="JS63" s="1455"/>
      <c r="JT63" s="1455"/>
      <c r="JU63" s="1455"/>
      <c r="JV63" s="1455"/>
      <c r="JW63" s="1455"/>
      <c r="JX63" s="1455"/>
      <c r="JY63" s="1455"/>
      <c r="JZ63" s="1455"/>
      <c r="KA63" s="1455"/>
      <c r="KB63" s="1455"/>
      <c r="KC63" s="1455"/>
      <c r="KD63" s="1455"/>
      <c r="KE63" s="1455"/>
      <c r="KF63" s="1455"/>
      <c r="KG63" s="1455"/>
      <c r="KH63" s="1455"/>
      <c r="KI63" s="1455"/>
      <c r="KJ63" s="1455"/>
      <c r="KK63" s="1455"/>
      <c r="KL63" s="1455"/>
      <c r="KM63" s="1455"/>
      <c r="KN63" s="1455"/>
      <c r="KO63" s="1455"/>
      <c r="KP63" s="1455"/>
      <c r="KQ63" s="1455"/>
      <c r="KR63" s="1455"/>
      <c r="KS63" s="1455"/>
      <c r="KT63" s="1455"/>
      <c r="KU63" s="1455"/>
      <c r="KV63" s="1455"/>
      <c r="KW63" s="1455"/>
      <c r="KX63" s="1455"/>
      <c r="KY63" s="1455"/>
      <c r="KZ63" s="1455"/>
      <c r="LA63" s="1455"/>
      <c r="LB63" s="1455"/>
      <c r="LC63" s="1455"/>
      <c r="LD63" s="1455"/>
      <c r="LE63" s="1467"/>
      <c r="LF63" s="1467"/>
      <c r="LG63" s="1467"/>
      <c r="LH63" s="1467"/>
      <c r="LI63" s="1467"/>
      <c r="LJ63" s="1467"/>
      <c r="LK63" s="1467"/>
      <c r="LL63" s="1645"/>
    </row>
    <row r="64" s="2141" customFormat="1" ht="47" customHeight="1" spans="1:324">
      <c r="A64" s="2153">
        <v>45853</v>
      </c>
      <c r="B64" s="2154" t="s">
        <v>3593</v>
      </c>
      <c r="C64" s="2155" t="s">
        <v>98</v>
      </c>
      <c r="D64" s="2156">
        <v>4500173933</v>
      </c>
      <c r="E64" s="2159" t="s">
        <v>4401</v>
      </c>
      <c r="F64" s="2156" t="s">
        <v>4402</v>
      </c>
      <c r="G64" s="2158" t="s">
        <v>4225</v>
      </c>
      <c r="H64" s="2158" t="s">
        <v>4196</v>
      </c>
      <c r="I64" s="2165" t="s">
        <v>4226</v>
      </c>
      <c r="J64" s="1543">
        <v>3150</v>
      </c>
      <c r="K64" s="1876">
        <v>0</v>
      </c>
      <c r="L64" s="1876">
        <v>75</v>
      </c>
      <c r="M64" s="1876">
        <f t="shared" ref="M64:M93" si="24">J64/L64</f>
        <v>42</v>
      </c>
      <c r="N64" s="2166">
        <v>45967</v>
      </c>
      <c r="O64" s="2166">
        <f t="shared" si="22"/>
        <v>45965</v>
      </c>
      <c r="P64" s="1546"/>
      <c r="Q64" s="1908" t="s">
        <v>4403</v>
      </c>
      <c r="R64" s="1572" t="s">
        <v>78</v>
      </c>
      <c r="S64" s="2168" t="s">
        <v>111</v>
      </c>
      <c r="T64" s="1573">
        <v>45853</v>
      </c>
      <c r="U64" s="1595" t="s">
        <v>88</v>
      </c>
      <c r="V64" s="1595" t="s">
        <v>88</v>
      </c>
      <c r="W64" s="1596" t="s">
        <v>4227</v>
      </c>
      <c r="X64" s="1595"/>
      <c r="Y64" s="2181" t="s">
        <v>4228</v>
      </c>
      <c r="Z64" s="2178" t="s">
        <v>3599</v>
      </c>
      <c r="AA64" s="2179">
        <v>164.1419</v>
      </c>
      <c r="AB64" s="2180">
        <f t="shared" si="1"/>
        <v>6893.9598</v>
      </c>
      <c r="AC64" s="1612" t="s">
        <v>4404</v>
      </c>
      <c r="AD64" s="1613" t="s">
        <v>81</v>
      </c>
      <c r="AE64" s="1613">
        <v>6</v>
      </c>
      <c r="AF64" s="1613"/>
      <c r="AG64" s="1614">
        <f t="shared" si="12"/>
        <v>3150</v>
      </c>
      <c r="AH64" s="1615"/>
      <c r="AI64" s="1615">
        <f t="shared" si="23"/>
        <v>42</v>
      </c>
      <c r="AJ64" s="1615" t="s">
        <v>64</v>
      </c>
      <c r="AK64" s="1623"/>
      <c r="AL64" s="1615">
        <f t="shared" si="13"/>
        <v>3150</v>
      </c>
      <c r="AM64" s="2187"/>
      <c r="AN64" s="1430">
        <f t="shared" si="14"/>
        <v>283.5</v>
      </c>
      <c r="AO64" s="1430">
        <f t="shared" si="15"/>
        <v>315</v>
      </c>
      <c r="AP64" s="1960"/>
      <c r="AQ64" s="1430">
        <f t="shared" si="16"/>
        <v>661.5</v>
      </c>
      <c r="AR64" s="1430">
        <f t="shared" si="17"/>
        <v>661.5</v>
      </c>
      <c r="AS64" s="1430">
        <f t="shared" si="18"/>
        <v>724.5</v>
      </c>
      <c r="AT64" s="2194">
        <f t="shared" si="19"/>
        <v>504</v>
      </c>
      <c r="AU64" s="1641" t="s">
        <v>4201</v>
      </c>
      <c r="AV64" s="2195" t="s">
        <v>4202</v>
      </c>
      <c r="AW64" s="1453"/>
      <c r="AX64" s="1454"/>
      <c r="AY64" s="1455"/>
      <c r="AZ64" s="1455"/>
      <c r="BA64" s="1455"/>
      <c r="BB64" s="1455"/>
      <c r="BC64" s="1455"/>
      <c r="BD64" s="1455"/>
      <c r="BE64" s="1455"/>
      <c r="BF64" s="1455"/>
      <c r="BG64" s="1455"/>
      <c r="BH64" s="1455"/>
      <c r="BI64" s="1455"/>
      <c r="BJ64" s="1455"/>
      <c r="BK64" s="1455"/>
      <c r="BL64" s="1455"/>
      <c r="BM64" s="1455"/>
      <c r="BN64" s="1455"/>
      <c r="BO64" s="1455"/>
      <c r="BP64" s="1455"/>
      <c r="BQ64" s="1455"/>
      <c r="BR64" s="1455"/>
      <c r="BS64" s="1455"/>
      <c r="BT64" s="1455"/>
      <c r="BU64" s="1455"/>
      <c r="BV64" s="1455"/>
      <c r="BW64" s="1455"/>
      <c r="BX64" s="1455"/>
      <c r="BY64" s="1455"/>
      <c r="BZ64" s="1455"/>
      <c r="CA64" s="1455"/>
      <c r="CB64" s="1455"/>
      <c r="CC64" s="1455"/>
      <c r="CD64" s="1455"/>
      <c r="CE64" s="1455"/>
      <c r="CF64" s="1455"/>
      <c r="CG64" s="1455"/>
      <c r="CH64" s="1455"/>
      <c r="CI64" s="1455"/>
      <c r="CJ64" s="1455"/>
      <c r="CK64" s="1455"/>
      <c r="CL64" s="1455"/>
      <c r="CM64" s="1455"/>
      <c r="CN64" s="1455"/>
      <c r="CO64" s="1455"/>
      <c r="CP64" s="1455"/>
      <c r="CQ64" s="1455"/>
      <c r="CR64" s="1455"/>
      <c r="CS64" s="1455"/>
      <c r="CT64" s="1455"/>
      <c r="CU64" s="1455"/>
      <c r="CV64" s="1455"/>
      <c r="CW64" s="1455"/>
      <c r="CX64" s="1455"/>
      <c r="CY64" s="1455"/>
      <c r="CZ64" s="1455"/>
      <c r="DA64" s="1455"/>
      <c r="DB64" s="1455"/>
      <c r="DC64" s="1455"/>
      <c r="DD64" s="1455"/>
      <c r="DE64" s="1455"/>
      <c r="DF64" s="1455"/>
      <c r="DG64" s="1455"/>
      <c r="DH64" s="1455"/>
      <c r="DI64" s="1455"/>
      <c r="DJ64" s="1455"/>
      <c r="DK64" s="1455"/>
      <c r="DL64" s="1455"/>
      <c r="DM64" s="1455"/>
      <c r="DN64" s="1455"/>
      <c r="DO64" s="1455"/>
      <c r="DP64" s="1455"/>
      <c r="DQ64" s="1455"/>
      <c r="DR64" s="1455"/>
      <c r="DS64" s="1455"/>
      <c r="DT64" s="1455"/>
      <c r="DU64" s="1455"/>
      <c r="DV64" s="1455"/>
      <c r="DW64" s="1455"/>
      <c r="DX64" s="1455"/>
      <c r="DY64" s="1455"/>
      <c r="DZ64" s="1455"/>
      <c r="EA64" s="1455"/>
      <c r="EB64" s="1455"/>
      <c r="EC64" s="1455"/>
      <c r="ED64" s="1455"/>
      <c r="EE64" s="1455"/>
      <c r="EF64" s="1455"/>
      <c r="EG64" s="1455"/>
      <c r="EH64" s="1455"/>
      <c r="EI64" s="1455"/>
      <c r="EJ64" s="1455"/>
      <c r="EK64" s="1455"/>
      <c r="EL64" s="1455"/>
      <c r="EM64" s="1455"/>
      <c r="EN64" s="1455"/>
      <c r="EO64" s="1455"/>
      <c r="EP64" s="1455"/>
      <c r="EQ64" s="1455"/>
      <c r="ER64" s="1455"/>
      <c r="ES64" s="1455"/>
      <c r="ET64" s="1455"/>
      <c r="EU64" s="1455"/>
      <c r="EV64" s="1455"/>
      <c r="EW64" s="1455"/>
      <c r="EX64" s="1455"/>
      <c r="EY64" s="1455"/>
      <c r="EZ64" s="1455"/>
      <c r="FA64" s="1455"/>
      <c r="FB64" s="1455"/>
      <c r="FC64" s="1455"/>
      <c r="FD64" s="1455"/>
      <c r="FE64" s="1455"/>
      <c r="FF64" s="1455"/>
      <c r="FG64" s="1455"/>
      <c r="FH64" s="1455"/>
      <c r="FI64" s="1455"/>
      <c r="FJ64" s="1455"/>
      <c r="FK64" s="1455"/>
      <c r="FL64" s="1455"/>
      <c r="FM64" s="1455"/>
      <c r="FN64" s="1455"/>
      <c r="FO64" s="1455"/>
      <c r="FP64" s="1455"/>
      <c r="FQ64" s="1455"/>
      <c r="FR64" s="1455"/>
      <c r="FS64" s="1455"/>
      <c r="FT64" s="1455"/>
      <c r="FU64" s="1455"/>
      <c r="FV64" s="1455"/>
      <c r="FW64" s="1455"/>
      <c r="FX64" s="1455"/>
      <c r="FY64" s="1455"/>
      <c r="FZ64" s="1455"/>
      <c r="GA64" s="1455"/>
      <c r="GB64" s="1455"/>
      <c r="GC64" s="1455"/>
      <c r="GD64" s="1455"/>
      <c r="GE64" s="1455"/>
      <c r="GF64" s="1455"/>
      <c r="GG64" s="1455"/>
      <c r="GH64" s="1455"/>
      <c r="GI64" s="1455"/>
      <c r="GJ64" s="1455"/>
      <c r="GK64" s="1455"/>
      <c r="GL64" s="1455"/>
      <c r="GM64" s="1455"/>
      <c r="GN64" s="1455"/>
      <c r="GO64" s="1455"/>
      <c r="GP64" s="1455"/>
      <c r="GQ64" s="1455"/>
      <c r="GR64" s="1455"/>
      <c r="GS64" s="1455"/>
      <c r="GT64" s="1455"/>
      <c r="GU64" s="1455"/>
      <c r="GV64" s="1455"/>
      <c r="GW64" s="1455"/>
      <c r="GX64" s="1455"/>
      <c r="GY64" s="1455"/>
      <c r="GZ64" s="1455"/>
      <c r="HA64" s="1455"/>
      <c r="HB64" s="1455"/>
      <c r="HC64" s="1455"/>
      <c r="HD64" s="1455"/>
      <c r="HE64" s="1455"/>
      <c r="HF64" s="1455"/>
      <c r="HG64" s="1455"/>
      <c r="HH64" s="1455"/>
      <c r="HI64" s="1455"/>
      <c r="HJ64" s="1455"/>
      <c r="HK64" s="1455"/>
      <c r="HL64" s="1455"/>
      <c r="HM64" s="1455"/>
      <c r="HN64" s="1455"/>
      <c r="HO64" s="1455"/>
      <c r="HP64" s="1455"/>
      <c r="HQ64" s="1455"/>
      <c r="HR64" s="1455"/>
      <c r="HS64" s="1455"/>
      <c r="HT64" s="1455"/>
      <c r="HU64" s="1455"/>
      <c r="HV64" s="1455"/>
      <c r="HW64" s="1455"/>
      <c r="HX64" s="1455"/>
      <c r="HY64" s="1455"/>
      <c r="HZ64" s="1455"/>
      <c r="IA64" s="1455"/>
      <c r="IB64" s="1455"/>
      <c r="IC64" s="1455"/>
      <c r="ID64" s="1455"/>
      <c r="IE64" s="1455"/>
      <c r="IF64" s="1455"/>
      <c r="IG64" s="1455"/>
      <c r="IH64" s="1455"/>
      <c r="II64" s="1455"/>
      <c r="IJ64" s="1455"/>
      <c r="IK64" s="1455"/>
      <c r="IL64" s="1455"/>
      <c r="IM64" s="1455"/>
      <c r="IN64" s="1455"/>
      <c r="IO64" s="1455"/>
      <c r="IP64" s="1455"/>
      <c r="IQ64" s="1455"/>
      <c r="IR64" s="1455"/>
      <c r="IS64" s="1455"/>
      <c r="IT64" s="1455"/>
      <c r="IU64" s="1455"/>
      <c r="IV64" s="1455"/>
      <c r="IW64" s="1455"/>
      <c r="IX64" s="1455"/>
      <c r="IY64" s="1455"/>
      <c r="IZ64" s="1455"/>
      <c r="JA64" s="1455"/>
      <c r="JB64" s="1455"/>
      <c r="JC64" s="1455"/>
      <c r="JD64" s="1455"/>
      <c r="JE64" s="1455"/>
      <c r="JF64" s="1455"/>
      <c r="JG64" s="1455"/>
      <c r="JH64" s="1455"/>
      <c r="JI64" s="1455"/>
      <c r="JJ64" s="1455"/>
      <c r="JK64" s="1455"/>
      <c r="JL64" s="1455"/>
      <c r="JM64" s="1455"/>
      <c r="JN64" s="1455"/>
      <c r="JO64" s="1455"/>
      <c r="JP64" s="1455"/>
      <c r="JQ64" s="1455"/>
      <c r="JR64" s="1455"/>
      <c r="JS64" s="1455"/>
      <c r="JT64" s="1455"/>
      <c r="JU64" s="1455"/>
      <c r="JV64" s="1455"/>
      <c r="JW64" s="1455"/>
      <c r="JX64" s="1455"/>
      <c r="JY64" s="1455"/>
      <c r="JZ64" s="1455"/>
      <c r="KA64" s="1455"/>
      <c r="KB64" s="1455"/>
      <c r="KC64" s="1455"/>
      <c r="KD64" s="1455"/>
      <c r="KE64" s="1455"/>
      <c r="KF64" s="1455"/>
      <c r="KG64" s="1455"/>
      <c r="KH64" s="1455"/>
      <c r="KI64" s="1455"/>
      <c r="KJ64" s="1455"/>
      <c r="KK64" s="1455"/>
      <c r="KL64" s="1455"/>
      <c r="KM64" s="1455"/>
      <c r="KN64" s="1455"/>
      <c r="KO64" s="1455"/>
      <c r="KP64" s="1455"/>
      <c r="KQ64" s="1455"/>
      <c r="KR64" s="1455"/>
      <c r="KS64" s="1455"/>
      <c r="KT64" s="1455"/>
      <c r="KU64" s="1455"/>
      <c r="KV64" s="1455"/>
      <c r="KW64" s="1455"/>
      <c r="KX64" s="1455"/>
      <c r="KY64" s="1455"/>
      <c r="KZ64" s="1455"/>
      <c r="LA64" s="1455"/>
      <c r="LB64" s="1455"/>
      <c r="LC64" s="1455"/>
      <c r="LD64" s="1455"/>
      <c r="LE64" s="1467"/>
      <c r="LF64" s="1467"/>
      <c r="LG64" s="1467"/>
      <c r="LH64" s="1467"/>
      <c r="LI64" s="1467"/>
      <c r="LJ64" s="1467"/>
      <c r="LK64" s="1467"/>
      <c r="LL64" s="1645"/>
    </row>
    <row r="65" s="2141" customFormat="1" ht="47" customHeight="1" spans="1:324">
      <c r="A65" s="2153">
        <v>45853</v>
      </c>
      <c r="B65" s="2154" t="s">
        <v>3593</v>
      </c>
      <c r="C65" s="2155" t="s">
        <v>98</v>
      </c>
      <c r="D65" s="2156">
        <v>4500173928</v>
      </c>
      <c r="E65" s="2159" t="s">
        <v>4405</v>
      </c>
      <c r="F65" s="2156" t="s">
        <v>4406</v>
      </c>
      <c r="G65" s="2158" t="s">
        <v>4225</v>
      </c>
      <c r="H65" s="2158" t="s">
        <v>4196</v>
      </c>
      <c r="I65" s="2165" t="s">
        <v>4226</v>
      </c>
      <c r="J65" s="1543">
        <v>3150</v>
      </c>
      <c r="K65" s="1876">
        <v>0</v>
      </c>
      <c r="L65" s="1876">
        <v>75</v>
      </c>
      <c r="M65" s="1876">
        <f t="shared" si="24"/>
        <v>42</v>
      </c>
      <c r="N65" s="2166">
        <v>45960</v>
      </c>
      <c r="O65" s="2166">
        <f t="shared" ref="O65:O72" si="25">N65-2</f>
        <v>45958</v>
      </c>
      <c r="P65" s="1546"/>
      <c r="Q65" s="1570" t="s">
        <v>78</v>
      </c>
      <c r="R65" s="1572" t="s">
        <v>4407</v>
      </c>
      <c r="S65" s="2168" t="s">
        <v>111</v>
      </c>
      <c r="T65" s="1573">
        <v>45853</v>
      </c>
      <c r="U65" s="1595" t="s">
        <v>88</v>
      </c>
      <c r="V65" s="1595" t="s">
        <v>88</v>
      </c>
      <c r="W65" s="1596" t="s">
        <v>4227</v>
      </c>
      <c r="X65" s="1595"/>
      <c r="Y65" s="2181" t="s">
        <v>4228</v>
      </c>
      <c r="Z65" s="2178" t="s">
        <v>3599</v>
      </c>
      <c r="AA65" s="2179">
        <v>164.1419</v>
      </c>
      <c r="AB65" s="2180">
        <f t="shared" si="1"/>
        <v>6893.9598</v>
      </c>
      <c r="AC65" s="1612" t="s">
        <v>4408</v>
      </c>
      <c r="AD65" s="1613" t="s">
        <v>81</v>
      </c>
      <c r="AE65" s="1613">
        <v>6</v>
      </c>
      <c r="AF65" s="1613"/>
      <c r="AG65" s="1614">
        <f t="shared" ref="AG65:AG75" si="26">J65</f>
        <v>3150</v>
      </c>
      <c r="AH65" s="1615"/>
      <c r="AI65" s="1615">
        <f t="shared" ref="AI65:AI75" si="27">J65/L65</f>
        <v>42</v>
      </c>
      <c r="AJ65" s="1615" t="s">
        <v>64</v>
      </c>
      <c r="AK65" s="1623"/>
      <c r="AL65" s="1615">
        <f t="shared" ref="AL65:AL75" si="28">J65</f>
        <v>3150</v>
      </c>
      <c r="AM65" s="2187"/>
      <c r="AN65" s="1430">
        <f t="shared" ref="AN65:AN75" si="29">J65*0.09</f>
        <v>283.5</v>
      </c>
      <c r="AO65" s="1430">
        <f t="shared" ref="AO65:AO75" si="30">J65*0.1</f>
        <v>315</v>
      </c>
      <c r="AP65" s="1960"/>
      <c r="AQ65" s="1430">
        <f t="shared" ref="AQ65:AQ75" si="31">J65*21%</f>
        <v>661.5</v>
      </c>
      <c r="AR65" s="1430">
        <f t="shared" ref="AR65:AR75" si="32">J65*21%</f>
        <v>661.5</v>
      </c>
      <c r="AS65" s="1430">
        <f t="shared" ref="AS65:AS75" si="33">J65*23%</f>
        <v>724.5</v>
      </c>
      <c r="AT65" s="2194">
        <f t="shared" ref="AT65:AT75" si="34">J65*16%</f>
        <v>504</v>
      </c>
      <c r="AU65" s="1641" t="s">
        <v>4201</v>
      </c>
      <c r="AV65" s="2195" t="s">
        <v>4202</v>
      </c>
      <c r="AW65" s="1453"/>
      <c r="AX65" s="1454"/>
      <c r="AY65" s="1455"/>
      <c r="AZ65" s="1455"/>
      <c r="BA65" s="1455"/>
      <c r="BB65" s="1455"/>
      <c r="BC65" s="1455"/>
      <c r="BD65" s="1455"/>
      <c r="BE65" s="1455"/>
      <c r="BF65" s="1455"/>
      <c r="BG65" s="1455"/>
      <c r="BH65" s="1455"/>
      <c r="BI65" s="1455"/>
      <c r="BJ65" s="1455"/>
      <c r="BK65" s="1455"/>
      <c r="BL65" s="1455"/>
      <c r="BM65" s="1455"/>
      <c r="BN65" s="1455"/>
      <c r="BO65" s="1455"/>
      <c r="BP65" s="1455"/>
      <c r="BQ65" s="1455"/>
      <c r="BR65" s="1455"/>
      <c r="BS65" s="1455"/>
      <c r="BT65" s="1455"/>
      <c r="BU65" s="1455"/>
      <c r="BV65" s="1455"/>
      <c r="BW65" s="1455"/>
      <c r="BX65" s="1455"/>
      <c r="BY65" s="1455"/>
      <c r="BZ65" s="1455"/>
      <c r="CA65" s="1455"/>
      <c r="CB65" s="1455"/>
      <c r="CC65" s="1455"/>
      <c r="CD65" s="1455"/>
      <c r="CE65" s="1455"/>
      <c r="CF65" s="1455"/>
      <c r="CG65" s="1455"/>
      <c r="CH65" s="1455"/>
      <c r="CI65" s="1455"/>
      <c r="CJ65" s="1455"/>
      <c r="CK65" s="1455"/>
      <c r="CL65" s="1455"/>
      <c r="CM65" s="1455"/>
      <c r="CN65" s="1455"/>
      <c r="CO65" s="1455"/>
      <c r="CP65" s="1455"/>
      <c r="CQ65" s="1455"/>
      <c r="CR65" s="1455"/>
      <c r="CS65" s="1455"/>
      <c r="CT65" s="1455"/>
      <c r="CU65" s="1455"/>
      <c r="CV65" s="1455"/>
      <c r="CW65" s="1455"/>
      <c r="CX65" s="1455"/>
      <c r="CY65" s="1455"/>
      <c r="CZ65" s="1455"/>
      <c r="DA65" s="1455"/>
      <c r="DB65" s="1455"/>
      <c r="DC65" s="1455"/>
      <c r="DD65" s="1455"/>
      <c r="DE65" s="1455"/>
      <c r="DF65" s="1455"/>
      <c r="DG65" s="1455"/>
      <c r="DH65" s="1455"/>
      <c r="DI65" s="1455"/>
      <c r="DJ65" s="1455"/>
      <c r="DK65" s="1455"/>
      <c r="DL65" s="1455"/>
      <c r="DM65" s="1455"/>
      <c r="DN65" s="1455"/>
      <c r="DO65" s="1455"/>
      <c r="DP65" s="1455"/>
      <c r="DQ65" s="1455"/>
      <c r="DR65" s="1455"/>
      <c r="DS65" s="1455"/>
      <c r="DT65" s="1455"/>
      <c r="DU65" s="1455"/>
      <c r="DV65" s="1455"/>
      <c r="DW65" s="1455"/>
      <c r="DX65" s="1455"/>
      <c r="DY65" s="1455"/>
      <c r="DZ65" s="1455"/>
      <c r="EA65" s="1455"/>
      <c r="EB65" s="1455"/>
      <c r="EC65" s="1455"/>
      <c r="ED65" s="1455"/>
      <c r="EE65" s="1455"/>
      <c r="EF65" s="1455"/>
      <c r="EG65" s="1455"/>
      <c r="EH65" s="1455"/>
      <c r="EI65" s="1455"/>
      <c r="EJ65" s="1455"/>
      <c r="EK65" s="1455"/>
      <c r="EL65" s="1455"/>
      <c r="EM65" s="1455"/>
      <c r="EN65" s="1455"/>
      <c r="EO65" s="1455"/>
      <c r="EP65" s="1455"/>
      <c r="EQ65" s="1455"/>
      <c r="ER65" s="1455"/>
      <c r="ES65" s="1455"/>
      <c r="ET65" s="1455"/>
      <c r="EU65" s="1455"/>
      <c r="EV65" s="1455"/>
      <c r="EW65" s="1455"/>
      <c r="EX65" s="1455"/>
      <c r="EY65" s="1455"/>
      <c r="EZ65" s="1455"/>
      <c r="FA65" s="1455"/>
      <c r="FB65" s="1455"/>
      <c r="FC65" s="1455"/>
      <c r="FD65" s="1455"/>
      <c r="FE65" s="1455"/>
      <c r="FF65" s="1455"/>
      <c r="FG65" s="1455"/>
      <c r="FH65" s="1455"/>
      <c r="FI65" s="1455"/>
      <c r="FJ65" s="1455"/>
      <c r="FK65" s="1455"/>
      <c r="FL65" s="1455"/>
      <c r="FM65" s="1455"/>
      <c r="FN65" s="1455"/>
      <c r="FO65" s="1455"/>
      <c r="FP65" s="1455"/>
      <c r="FQ65" s="1455"/>
      <c r="FR65" s="1455"/>
      <c r="FS65" s="1455"/>
      <c r="FT65" s="1455"/>
      <c r="FU65" s="1455"/>
      <c r="FV65" s="1455"/>
      <c r="FW65" s="1455"/>
      <c r="FX65" s="1455"/>
      <c r="FY65" s="1455"/>
      <c r="FZ65" s="1455"/>
      <c r="GA65" s="1455"/>
      <c r="GB65" s="1455"/>
      <c r="GC65" s="1455"/>
      <c r="GD65" s="1455"/>
      <c r="GE65" s="1455"/>
      <c r="GF65" s="1455"/>
      <c r="GG65" s="1455"/>
      <c r="GH65" s="1455"/>
      <c r="GI65" s="1455"/>
      <c r="GJ65" s="1455"/>
      <c r="GK65" s="1455"/>
      <c r="GL65" s="1455"/>
      <c r="GM65" s="1455"/>
      <c r="GN65" s="1455"/>
      <c r="GO65" s="1455"/>
      <c r="GP65" s="1455"/>
      <c r="GQ65" s="1455"/>
      <c r="GR65" s="1455"/>
      <c r="GS65" s="1455"/>
      <c r="GT65" s="1455"/>
      <c r="GU65" s="1455"/>
      <c r="GV65" s="1455"/>
      <c r="GW65" s="1455"/>
      <c r="GX65" s="1455"/>
      <c r="GY65" s="1455"/>
      <c r="GZ65" s="1455"/>
      <c r="HA65" s="1455"/>
      <c r="HB65" s="1455"/>
      <c r="HC65" s="1455"/>
      <c r="HD65" s="1455"/>
      <c r="HE65" s="1455"/>
      <c r="HF65" s="1455"/>
      <c r="HG65" s="1455"/>
      <c r="HH65" s="1455"/>
      <c r="HI65" s="1455"/>
      <c r="HJ65" s="1455"/>
      <c r="HK65" s="1455"/>
      <c r="HL65" s="1455"/>
      <c r="HM65" s="1455"/>
      <c r="HN65" s="1455"/>
      <c r="HO65" s="1455"/>
      <c r="HP65" s="1455"/>
      <c r="HQ65" s="1455"/>
      <c r="HR65" s="1455"/>
      <c r="HS65" s="1455"/>
      <c r="HT65" s="1455"/>
      <c r="HU65" s="1455"/>
      <c r="HV65" s="1455"/>
      <c r="HW65" s="1455"/>
      <c r="HX65" s="1455"/>
      <c r="HY65" s="1455"/>
      <c r="HZ65" s="1455"/>
      <c r="IA65" s="1455"/>
      <c r="IB65" s="1455"/>
      <c r="IC65" s="1455"/>
      <c r="ID65" s="1455"/>
      <c r="IE65" s="1455"/>
      <c r="IF65" s="1455"/>
      <c r="IG65" s="1455"/>
      <c r="IH65" s="1455"/>
      <c r="II65" s="1455"/>
      <c r="IJ65" s="1455"/>
      <c r="IK65" s="1455"/>
      <c r="IL65" s="1455"/>
      <c r="IM65" s="1455"/>
      <c r="IN65" s="1455"/>
      <c r="IO65" s="1455"/>
      <c r="IP65" s="1455"/>
      <c r="IQ65" s="1455"/>
      <c r="IR65" s="1455"/>
      <c r="IS65" s="1455"/>
      <c r="IT65" s="1455"/>
      <c r="IU65" s="1455"/>
      <c r="IV65" s="1455"/>
      <c r="IW65" s="1455"/>
      <c r="IX65" s="1455"/>
      <c r="IY65" s="1455"/>
      <c r="IZ65" s="1455"/>
      <c r="JA65" s="1455"/>
      <c r="JB65" s="1455"/>
      <c r="JC65" s="1455"/>
      <c r="JD65" s="1455"/>
      <c r="JE65" s="1455"/>
      <c r="JF65" s="1455"/>
      <c r="JG65" s="1455"/>
      <c r="JH65" s="1455"/>
      <c r="JI65" s="1455"/>
      <c r="JJ65" s="1455"/>
      <c r="JK65" s="1455"/>
      <c r="JL65" s="1455"/>
      <c r="JM65" s="1455"/>
      <c r="JN65" s="1455"/>
      <c r="JO65" s="1455"/>
      <c r="JP65" s="1455"/>
      <c r="JQ65" s="1455"/>
      <c r="JR65" s="1455"/>
      <c r="JS65" s="1455"/>
      <c r="JT65" s="1455"/>
      <c r="JU65" s="1455"/>
      <c r="JV65" s="1455"/>
      <c r="JW65" s="1455"/>
      <c r="JX65" s="1455"/>
      <c r="JY65" s="1455"/>
      <c r="JZ65" s="1455"/>
      <c r="KA65" s="1455"/>
      <c r="KB65" s="1455"/>
      <c r="KC65" s="1455"/>
      <c r="KD65" s="1455"/>
      <c r="KE65" s="1455"/>
      <c r="KF65" s="1455"/>
      <c r="KG65" s="1455"/>
      <c r="KH65" s="1455"/>
      <c r="KI65" s="1455"/>
      <c r="KJ65" s="1455"/>
      <c r="KK65" s="1455"/>
      <c r="KL65" s="1455"/>
      <c r="KM65" s="1455"/>
      <c r="KN65" s="1455"/>
      <c r="KO65" s="1455"/>
      <c r="KP65" s="1455"/>
      <c r="KQ65" s="1455"/>
      <c r="KR65" s="1455"/>
      <c r="KS65" s="1455"/>
      <c r="KT65" s="1455"/>
      <c r="KU65" s="1455"/>
      <c r="KV65" s="1455"/>
      <c r="KW65" s="1455"/>
      <c r="KX65" s="1455"/>
      <c r="KY65" s="1455"/>
      <c r="KZ65" s="1455"/>
      <c r="LA65" s="1455"/>
      <c r="LB65" s="1455"/>
      <c r="LC65" s="1455"/>
      <c r="LD65" s="1455"/>
      <c r="LE65" s="1467"/>
      <c r="LF65" s="1467"/>
      <c r="LG65" s="1467"/>
      <c r="LH65" s="1467"/>
      <c r="LI65" s="1467"/>
      <c r="LJ65" s="1467"/>
      <c r="LK65" s="1467"/>
      <c r="LL65" s="1645"/>
    </row>
    <row r="66" s="2141" customFormat="1" ht="47" customHeight="1" spans="1:324">
      <c r="A66" s="2153">
        <v>45853</v>
      </c>
      <c r="B66" s="2154" t="s">
        <v>3593</v>
      </c>
      <c r="C66" s="2155" t="s">
        <v>98</v>
      </c>
      <c r="D66" s="2156">
        <v>4500173929</v>
      </c>
      <c r="E66" s="2159" t="s">
        <v>4409</v>
      </c>
      <c r="F66" s="2156" t="s">
        <v>4410</v>
      </c>
      <c r="G66" s="2158" t="s">
        <v>4225</v>
      </c>
      <c r="H66" s="2158" t="s">
        <v>4196</v>
      </c>
      <c r="I66" s="2165" t="s">
        <v>4226</v>
      </c>
      <c r="J66" s="1543">
        <v>3150</v>
      </c>
      <c r="K66" s="1876">
        <v>0</v>
      </c>
      <c r="L66" s="1876">
        <v>75</v>
      </c>
      <c r="M66" s="1876">
        <f t="shared" si="24"/>
        <v>42</v>
      </c>
      <c r="N66" s="2166">
        <v>45961</v>
      </c>
      <c r="O66" s="2166">
        <f t="shared" si="25"/>
        <v>45959</v>
      </c>
      <c r="P66" s="1546"/>
      <c r="Q66" s="1570" t="s">
        <v>78</v>
      </c>
      <c r="R66" s="2168" t="s">
        <v>4411</v>
      </c>
      <c r="S66" s="2168" t="s">
        <v>111</v>
      </c>
      <c r="T66" s="1573">
        <v>45853</v>
      </c>
      <c r="U66" s="1595" t="s">
        <v>88</v>
      </c>
      <c r="V66" s="1595" t="s">
        <v>88</v>
      </c>
      <c r="W66" s="1596" t="s">
        <v>4227</v>
      </c>
      <c r="X66" s="1595"/>
      <c r="Y66" s="2181" t="s">
        <v>4228</v>
      </c>
      <c r="Z66" s="2178" t="s">
        <v>3599</v>
      </c>
      <c r="AA66" s="2179">
        <v>164.1419</v>
      </c>
      <c r="AB66" s="2180">
        <f t="shared" si="1"/>
        <v>6893.9598</v>
      </c>
      <c r="AC66" s="1612" t="s">
        <v>4412</v>
      </c>
      <c r="AD66" s="1613" t="s">
        <v>81</v>
      </c>
      <c r="AE66" s="1613">
        <v>6</v>
      </c>
      <c r="AF66" s="1613"/>
      <c r="AG66" s="1614">
        <f t="shared" si="26"/>
        <v>3150</v>
      </c>
      <c r="AH66" s="1615"/>
      <c r="AI66" s="1615">
        <f t="shared" si="27"/>
        <v>42</v>
      </c>
      <c r="AJ66" s="1615" t="s">
        <v>64</v>
      </c>
      <c r="AK66" s="1623"/>
      <c r="AL66" s="1615">
        <f t="shared" si="28"/>
        <v>3150</v>
      </c>
      <c r="AM66" s="2187"/>
      <c r="AN66" s="1430">
        <f t="shared" si="29"/>
        <v>283.5</v>
      </c>
      <c r="AO66" s="1430">
        <f t="shared" si="30"/>
        <v>315</v>
      </c>
      <c r="AP66" s="1960"/>
      <c r="AQ66" s="1430">
        <f t="shared" si="31"/>
        <v>661.5</v>
      </c>
      <c r="AR66" s="1430">
        <f t="shared" si="32"/>
        <v>661.5</v>
      </c>
      <c r="AS66" s="1430">
        <f t="shared" si="33"/>
        <v>724.5</v>
      </c>
      <c r="AT66" s="2194">
        <f t="shared" si="34"/>
        <v>504</v>
      </c>
      <c r="AU66" s="1641" t="s">
        <v>4201</v>
      </c>
      <c r="AV66" s="2195" t="s">
        <v>4202</v>
      </c>
      <c r="AW66" s="1453"/>
      <c r="AX66" s="1454"/>
      <c r="AY66" s="1455"/>
      <c r="AZ66" s="1455"/>
      <c r="BA66" s="1455"/>
      <c r="BB66" s="1455"/>
      <c r="BC66" s="1455"/>
      <c r="BD66" s="1455"/>
      <c r="BE66" s="1455"/>
      <c r="BF66" s="1455"/>
      <c r="BG66" s="1455"/>
      <c r="BH66" s="1455"/>
      <c r="BI66" s="1455"/>
      <c r="BJ66" s="1455"/>
      <c r="BK66" s="1455"/>
      <c r="BL66" s="1455"/>
      <c r="BM66" s="1455"/>
      <c r="BN66" s="1455"/>
      <c r="BO66" s="1455"/>
      <c r="BP66" s="1455"/>
      <c r="BQ66" s="1455"/>
      <c r="BR66" s="1455"/>
      <c r="BS66" s="1455"/>
      <c r="BT66" s="1455"/>
      <c r="BU66" s="1455"/>
      <c r="BV66" s="1455"/>
      <c r="BW66" s="1455"/>
      <c r="BX66" s="1455"/>
      <c r="BY66" s="1455"/>
      <c r="BZ66" s="1455"/>
      <c r="CA66" s="1455"/>
      <c r="CB66" s="1455"/>
      <c r="CC66" s="1455"/>
      <c r="CD66" s="1455"/>
      <c r="CE66" s="1455"/>
      <c r="CF66" s="1455"/>
      <c r="CG66" s="1455"/>
      <c r="CH66" s="1455"/>
      <c r="CI66" s="1455"/>
      <c r="CJ66" s="1455"/>
      <c r="CK66" s="1455"/>
      <c r="CL66" s="1455"/>
      <c r="CM66" s="1455"/>
      <c r="CN66" s="1455"/>
      <c r="CO66" s="1455"/>
      <c r="CP66" s="1455"/>
      <c r="CQ66" s="1455"/>
      <c r="CR66" s="1455"/>
      <c r="CS66" s="1455"/>
      <c r="CT66" s="1455"/>
      <c r="CU66" s="1455"/>
      <c r="CV66" s="1455"/>
      <c r="CW66" s="1455"/>
      <c r="CX66" s="1455"/>
      <c r="CY66" s="1455"/>
      <c r="CZ66" s="1455"/>
      <c r="DA66" s="1455"/>
      <c r="DB66" s="1455"/>
      <c r="DC66" s="1455"/>
      <c r="DD66" s="1455"/>
      <c r="DE66" s="1455"/>
      <c r="DF66" s="1455"/>
      <c r="DG66" s="1455"/>
      <c r="DH66" s="1455"/>
      <c r="DI66" s="1455"/>
      <c r="DJ66" s="1455"/>
      <c r="DK66" s="1455"/>
      <c r="DL66" s="1455"/>
      <c r="DM66" s="1455"/>
      <c r="DN66" s="1455"/>
      <c r="DO66" s="1455"/>
      <c r="DP66" s="1455"/>
      <c r="DQ66" s="1455"/>
      <c r="DR66" s="1455"/>
      <c r="DS66" s="1455"/>
      <c r="DT66" s="1455"/>
      <c r="DU66" s="1455"/>
      <c r="DV66" s="1455"/>
      <c r="DW66" s="1455"/>
      <c r="DX66" s="1455"/>
      <c r="DY66" s="1455"/>
      <c r="DZ66" s="1455"/>
      <c r="EA66" s="1455"/>
      <c r="EB66" s="1455"/>
      <c r="EC66" s="1455"/>
      <c r="ED66" s="1455"/>
      <c r="EE66" s="1455"/>
      <c r="EF66" s="1455"/>
      <c r="EG66" s="1455"/>
      <c r="EH66" s="1455"/>
      <c r="EI66" s="1455"/>
      <c r="EJ66" s="1455"/>
      <c r="EK66" s="1455"/>
      <c r="EL66" s="1455"/>
      <c r="EM66" s="1455"/>
      <c r="EN66" s="1455"/>
      <c r="EO66" s="1455"/>
      <c r="EP66" s="1455"/>
      <c r="EQ66" s="1455"/>
      <c r="ER66" s="1455"/>
      <c r="ES66" s="1455"/>
      <c r="ET66" s="1455"/>
      <c r="EU66" s="1455"/>
      <c r="EV66" s="1455"/>
      <c r="EW66" s="1455"/>
      <c r="EX66" s="1455"/>
      <c r="EY66" s="1455"/>
      <c r="EZ66" s="1455"/>
      <c r="FA66" s="1455"/>
      <c r="FB66" s="1455"/>
      <c r="FC66" s="1455"/>
      <c r="FD66" s="1455"/>
      <c r="FE66" s="1455"/>
      <c r="FF66" s="1455"/>
      <c r="FG66" s="1455"/>
      <c r="FH66" s="1455"/>
      <c r="FI66" s="1455"/>
      <c r="FJ66" s="1455"/>
      <c r="FK66" s="1455"/>
      <c r="FL66" s="1455"/>
      <c r="FM66" s="1455"/>
      <c r="FN66" s="1455"/>
      <c r="FO66" s="1455"/>
      <c r="FP66" s="1455"/>
      <c r="FQ66" s="1455"/>
      <c r="FR66" s="1455"/>
      <c r="FS66" s="1455"/>
      <c r="FT66" s="1455"/>
      <c r="FU66" s="1455"/>
      <c r="FV66" s="1455"/>
      <c r="FW66" s="1455"/>
      <c r="FX66" s="1455"/>
      <c r="FY66" s="1455"/>
      <c r="FZ66" s="1455"/>
      <c r="GA66" s="1455"/>
      <c r="GB66" s="1455"/>
      <c r="GC66" s="1455"/>
      <c r="GD66" s="1455"/>
      <c r="GE66" s="1455"/>
      <c r="GF66" s="1455"/>
      <c r="GG66" s="1455"/>
      <c r="GH66" s="1455"/>
      <c r="GI66" s="1455"/>
      <c r="GJ66" s="1455"/>
      <c r="GK66" s="1455"/>
      <c r="GL66" s="1455"/>
      <c r="GM66" s="1455"/>
      <c r="GN66" s="1455"/>
      <c r="GO66" s="1455"/>
      <c r="GP66" s="1455"/>
      <c r="GQ66" s="1455"/>
      <c r="GR66" s="1455"/>
      <c r="GS66" s="1455"/>
      <c r="GT66" s="1455"/>
      <c r="GU66" s="1455"/>
      <c r="GV66" s="1455"/>
      <c r="GW66" s="1455"/>
      <c r="GX66" s="1455"/>
      <c r="GY66" s="1455"/>
      <c r="GZ66" s="1455"/>
      <c r="HA66" s="1455"/>
      <c r="HB66" s="1455"/>
      <c r="HC66" s="1455"/>
      <c r="HD66" s="1455"/>
      <c r="HE66" s="1455"/>
      <c r="HF66" s="1455"/>
      <c r="HG66" s="1455"/>
      <c r="HH66" s="1455"/>
      <c r="HI66" s="1455"/>
      <c r="HJ66" s="1455"/>
      <c r="HK66" s="1455"/>
      <c r="HL66" s="1455"/>
      <c r="HM66" s="1455"/>
      <c r="HN66" s="1455"/>
      <c r="HO66" s="1455"/>
      <c r="HP66" s="1455"/>
      <c r="HQ66" s="1455"/>
      <c r="HR66" s="1455"/>
      <c r="HS66" s="1455"/>
      <c r="HT66" s="1455"/>
      <c r="HU66" s="1455"/>
      <c r="HV66" s="1455"/>
      <c r="HW66" s="1455"/>
      <c r="HX66" s="1455"/>
      <c r="HY66" s="1455"/>
      <c r="HZ66" s="1455"/>
      <c r="IA66" s="1455"/>
      <c r="IB66" s="1455"/>
      <c r="IC66" s="1455"/>
      <c r="ID66" s="1455"/>
      <c r="IE66" s="1455"/>
      <c r="IF66" s="1455"/>
      <c r="IG66" s="1455"/>
      <c r="IH66" s="1455"/>
      <c r="II66" s="1455"/>
      <c r="IJ66" s="1455"/>
      <c r="IK66" s="1455"/>
      <c r="IL66" s="1455"/>
      <c r="IM66" s="1455"/>
      <c r="IN66" s="1455"/>
      <c r="IO66" s="1455"/>
      <c r="IP66" s="1455"/>
      <c r="IQ66" s="1455"/>
      <c r="IR66" s="1455"/>
      <c r="IS66" s="1455"/>
      <c r="IT66" s="1455"/>
      <c r="IU66" s="1455"/>
      <c r="IV66" s="1455"/>
      <c r="IW66" s="1455"/>
      <c r="IX66" s="1455"/>
      <c r="IY66" s="1455"/>
      <c r="IZ66" s="1455"/>
      <c r="JA66" s="1455"/>
      <c r="JB66" s="1455"/>
      <c r="JC66" s="1455"/>
      <c r="JD66" s="1455"/>
      <c r="JE66" s="1455"/>
      <c r="JF66" s="1455"/>
      <c r="JG66" s="1455"/>
      <c r="JH66" s="1455"/>
      <c r="JI66" s="1455"/>
      <c r="JJ66" s="1455"/>
      <c r="JK66" s="1455"/>
      <c r="JL66" s="1455"/>
      <c r="JM66" s="1455"/>
      <c r="JN66" s="1455"/>
      <c r="JO66" s="1455"/>
      <c r="JP66" s="1455"/>
      <c r="JQ66" s="1455"/>
      <c r="JR66" s="1455"/>
      <c r="JS66" s="1455"/>
      <c r="JT66" s="1455"/>
      <c r="JU66" s="1455"/>
      <c r="JV66" s="1455"/>
      <c r="JW66" s="1455"/>
      <c r="JX66" s="1455"/>
      <c r="JY66" s="1455"/>
      <c r="JZ66" s="1455"/>
      <c r="KA66" s="1455"/>
      <c r="KB66" s="1455"/>
      <c r="KC66" s="1455"/>
      <c r="KD66" s="1455"/>
      <c r="KE66" s="1455"/>
      <c r="KF66" s="1455"/>
      <c r="KG66" s="1455"/>
      <c r="KH66" s="1455"/>
      <c r="KI66" s="1455"/>
      <c r="KJ66" s="1455"/>
      <c r="KK66" s="1455"/>
      <c r="KL66" s="1455"/>
      <c r="KM66" s="1455"/>
      <c r="KN66" s="1455"/>
      <c r="KO66" s="1455"/>
      <c r="KP66" s="1455"/>
      <c r="KQ66" s="1455"/>
      <c r="KR66" s="1455"/>
      <c r="KS66" s="1455"/>
      <c r="KT66" s="1455"/>
      <c r="KU66" s="1455"/>
      <c r="KV66" s="1455"/>
      <c r="KW66" s="1455"/>
      <c r="KX66" s="1455"/>
      <c r="KY66" s="1455"/>
      <c r="KZ66" s="1455"/>
      <c r="LA66" s="1455"/>
      <c r="LB66" s="1455"/>
      <c r="LC66" s="1455"/>
      <c r="LD66" s="1455"/>
      <c r="LE66" s="1467"/>
      <c r="LF66" s="1467"/>
      <c r="LG66" s="1467"/>
      <c r="LH66" s="1467"/>
      <c r="LI66" s="1467"/>
      <c r="LJ66" s="1467"/>
      <c r="LK66" s="1467"/>
      <c r="LL66" s="1645"/>
    </row>
    <row r="67" s="2141" customFormat="1" ht="47" customHeight="1" spans="1:324">
      <c r="A67" s="2153">
        <v>45853</v>
      </c>
      <c r="B67" s="2154" t="s">
        <v>3593</v>
      </c>
      <c r="C67" s="2155" t="s">
        <v>98</v>
      </c>
      <c r="D67" s="2156">
        <v>4500173931</v>
      </c>
      <c r="E67" s="2159" t="s">
        <v>4413</v>
      </c>
      <c r="F67" s="2156" t="s">
        <v>4414</v>
      </c>
      <c r="G67" s="2158" t="s">
        <v>4225</v>
      </c>
      <c r="H67" s="2158" t="s">
        <v>4196</v>
      </c>
      <c r="I67" s="2165" t="s">
        <v>4226</v>
      </c>
      <c r="J67" s="1543">
        <v>3150</v>
      </c>
      <c r="K67" s="1876">
        <v>0</v>
      </c>
      <c r="L67" s="1876">
        <v>75</v>
      </c>
      <c r="M67" s="1876">
        <f t="shared" si="24"/>
        <v>42</v>
      </c>
      <c r="N67" s="2166">
        <v>45962</v>
      </c>
      <c r="O67" s="2166">
        <f t="shared" si="25"/>
        <v>45960</v>
      </c>
      <c r="P67" s="1546"/>
      <c r="Q67" s="1570" t="s">
        <v>78</v>
      </c>
      <c r="R67" s="2168" t="s">
        <v>4415</v>
      </c>
      <c r="S67" s="2168" t="s">
        <v>111</v>
      </c>
      <c r="T67" s="1573">
        <v>45853</v>
      </c>
      <c r="U67" s="1595" t="s">
        <v>88</v>
      </c>
      <c r="V67" s="1595" t="s">
        <v>88</v>
      </c>
      <c r="W67" s="1596" t="s">
        <v>4227</v>
      </c>
      <c r="X67" s="1595"/>
      <c r="Y67" s="2181" t="s">
        <v>4228</v>
      </c>
      <c r="Z67" s="2178" t="s">
        <v>3599</v>
      </c>
      <c r="AA67" s="2179">
        <v>164.1419</v>
      </c>
      <c r="AB67" s="2180">
        <f t="shared" si="1"/>
        <v>6893.9598</v>
      </c>
      <c r="AC67" s="1612" t="s">
        <v>4416</v>
      </c>
      <c r="AD67" s="1613" t="s">
        <v>81</v>
      </c>
      <c r="AE67" s="1613">
        <v>6</v>
      </c>
      <c r="AF67" s="1613"/>
      <c r="AG67" s="1614">
        <f t="shared" si="26"/>
        <v>3150</v>
      </c>
      <c r="AH67" s="1615"/>
      <c r="AI67" s="1615">
        <f t="shared" si="27"/>
        <v>42</v>
      </c>
      <c r="AJ67" s="1615" t="s">
        <v>64</v>
      </c>
      <c r="AK67" s="1623"/>
      <c r="AL67" s="1615">
        <f t="shared" si="28"/>
        <v>3150</v>
      </c>
      <c r="AM67" s="2187"/>
      <c r="AN67" s="1430">
        <f t="shared" si="29"/>
        <v>283.5</v>
      </c>
      <c r="AO67" s="1430">
        <f t="shared" si="30"/>
        <v>315</v>
      </c>
      <c r="AP67" s="1960"/>
      <c r="AQ67" s="1430">
        <f t="shared" si="31"/>
        <v>661.5</v>
      </c>
      <c r="AR67" s="1430">
        <f t="shared" si="32"/>
        <v>661.5</v>
      </c>
      <c r="AS67" s="1430">
        <f t="shared" si="33"/>
        <v>724.5</v>
      </c>
      <c r="AT67" s="2194">
        <f t="shared" si="34"/>
        <v>504</v>
      </c>
      <c r="AU67" s="1641" t="s">
        <v>4201</v>
      </c>
      <c r="AV67" s="2195" t="s">
        <v>4202</v>
      </c>
      <c r="AW67" s="1453"/>
      <c r="AX67" s="1454"/>
      <c r="AY67" s="1455"/>
      <c r="AZ67" s="1455"/>
      <c r="BA67" s="1455"/>
      <c r="BB67" s="1455"/>
      <c r="BC67" s="1455"/>
      <c r="BD67" s="1455"/>
      <c r="BE67" s="1455"/>
      <c r="BF67" s="1455"/>
      <c r="BG67" s="1455"/>
      <c r="BH67" s="1455"/>
      <c r="BI67" s="1455"/>
      <c r="BJ67" s="1455"/>
      <c r="BK67" s="1455"/>
      <c r="BL67" s="1455"/>
      <c r="BM67" s="1455"/>
      <c r="BN67" s="1455"/>
      <c r="BO67" s="1455"/>
      <c r="BP67" s="1455"/>
      <c r="BQ67" s="1455"/>
      <c r="BR67" s="1455"/>
      <c r="BS67" s="1455"/>
      <c r="BT67" s="1455"/>
      <c r="BU67" s="1455"/>
      <c r="BV67" s="1455"/>
      <c r="BW67" s="1455"/>
      <c r="BX67" s="1455"/>
      <c r="BY67" s="1455"/>
      <c r="BZ67" s="1455"/>
      <c r="CA67" s="1455"/>
      <c r="CB67" s="1455"/>
      <c r="CC67" s="1455"/>
      <c r="CD67" s="1455"/>
      <c r="CE67" s="1455"/>
      <c r="CF67" s="1455"/>
      <c r="CG67" s="1455"/>
      <c r="CH67" s="1455"/>
      <c r="CI67" s="1455"/>
      <c r="CJ67" s="1455"/>
      <c r="CK67" s="1455"/>
      <c r="CL67" s="1455"/>
      <c r="CM67" s="1455"/>
      <c r="CN67" s="1455"/>
      <c r="CO67" s="1455"/>
      <c r="CP67" s="1455"/>
      <c r="CQ67" s="1455"/>
      <c r="CR67" s="1455"/>
      <c r="CS67" s="1455"/>
      <c r="CT67" s="1455"/>
      <c r="CU67" s="1455"/>
      <c r="CV67" s="1455"/>
      <c r="CW67" s="1455"/>
      <c r="CX67" s="1455"/>
      <c r="CY67" s="1455"/>
      <c r="CZ67" s="1455"/>
      <c r="DA67" s="1455"/>
      <c r="DB67" s="1455"/>
      <c r="DC67" s="1455"/>
      <c r="DD67" s="1455"/>
      <c r="DE67" s="1455"/>
      <c r="DF67" s="1455"/>
      <c r="DG67" s="1455"/>
      <c r="DH67" s="1455"/>
      <c r="DI67" s="1455"/>
      <c r="DJ67" s="1455"/>
      <c r="DK67" s="1455"/>
      <c r="DL67" s="1455"/>
      <c r="DM67" s="1455"/>
      <c r="DN67" s="1455"/>
      <c r="DO67" s="1455"/>
      <c r="DP67" s="1455"/>
      <c r="DQ67" s="1455"/>
      <c r="DR67" s="1455"/>
      <c r="DS67" s="1455"/>
      <c r="DT67" s="1455"/>
      <c r="DU67" s="1455"/>
      <c r="DV67" s="1455"/>
      <c r="DW67" s="1455"/>
      <c r="DX67" s="1455"/>
      <c r="DY67" s="1455"/>
      <c r="DZ67" s="1455"/>
      <c r="EA67" s="1455"/>
      <c r="EB67" s="1455"/>
      <c r="EC67" s="1455"/>
      <c r="ED67" s="1455"/>
      <c r="EE67" s="1455"/>
      <c r="EF67" s="1455"/>
      <c r="EG67" s="1455"/>
      <c r="EH67" s="1455"/>
      <c r="EI67" s="1455"/>
      <c r="EJ67" s="1455"/>
      <c r="EK67" s="1455"/>
      <c r="EL67" s="1455"/>
      <c r="EM67" s="1455"/>
      <c r="EN67" s="1455"/>
      <c r="EO67" s="1455"/>
      <c r="EP67" s="1455"/>
      <c r="EQ67" s="1455"/>
      <c r="ER67" s="1455"/>
      <c r="ES67" s="1455"/>
      <c r="ET67" s="1455"/>
      <c r="EU67" s="1455"/>
      <c r="EV67" s="1455"/>
      <c r="EW67" s="1455"/>
      <c r="EX67" s="1455"/>
      <c r="EY67" s="1455"/>
      <c r="EZ67" s="1455"/>
      <c r="FA67" s="1455"/>
      <c r="FB67" s="1455"/>
      <c r="FC67" s="1455"/>
      <c r="FD67" s="1455"/>
      <c r="FE67" s="1455"/>
      <c r="FF67" s="1455"/>
      <c r="FG67" s="1455"/>
      <c r="FH67" s="1455"/>
      <c r="FI67" s="1455"/>
      <c r="FJ67" s="1455"/>
      <c r="FK67" s="1455"/>
      <c r="FL67" s="1455"/>
      <c r="FM67" s="1455"/>
      <c r="FN67" s="1455"/>
      <c r="FO67" s="1455"/>
      <c r="FP67" s="1455"/>
      <c r="FQ67" s="1455"/>
      <c r="FR67" s="1455"/>
      <c r="FS67" s="1455"/>
      <c r="FT67" s="1455"/>
      <c r="FU67" s="1455"/>
      <c r="FV67" s="1455"/>
      <c r="FW67" s="1455"/>
      <c r="FX67" s="1455"/>
      <c r="FY67" s="1455"/>
      <c r="FZ67" s="1455"/>
      <c r="GA67" s="1455"/>
      <c r="GB67" s="1455"/>
      <c r="GC67" s="1455"/>
      <c r="GD67" s="1455"/>
      <c r="GE67" s="1455"/>
      <c r="GF67" s="1455"/>
      <c r="GG67" s="1455"/>
      <c r="GH67" s="1455"/>
      <c r="GI67" s="1455"/>
      <c r="GJ67" s="1455"/>
      <c r="GK67" s="1455"/>
      <c r="GL67" s="1455"/>
      <c r="GM67" s="1455"/>
      <c r="GN67" s="1455"/>
      <c r="GO67" s="1455"/>
      <c r="GP67" s="1455"/>
      <c r="GQ67" s="1455"/>
      <c r="GR67" s="1455"/>
      <c r="GS67" s="1455"/>
      <c r="GT67" s="1455"/>
      <c r="GU67" s="1455"/>
      <c r="GV67" s="1455"/>
      <c r="GW67" s="1455"/>
      <c r="GX67" s="1455"/>
      <c r="GY67" s="1455"/>
      <c r="GZ67" s="1455"/>
      <c r="HA67" s="1455"/>
      <c r="HB67" s="1455"/>
      <c r="HC67" s="1455"/>
      <c r="HD67" s="1455"/>
      <c r="HE67" s="1455"/>
      <c r="HF67" s="1455"/>
      <c r="HG67" s="1455"/>
      <c r="HH67" s="1455"/>
      <c r="HI67" s="1455"/>
      <c r="HJ67" s="1455"/>
      <c r="HK67" s="1455"/>
      <c r="HL67" s="1455"/>
      <c r="HM67" s="1455"/>
      <c r="HN67" s="1455"/>
      <c r="HO67" s="1455"/>
      <c r="HP67" s="1455"/>
      <c r="HQ67" s="1455"/>
      <c r="HR67" s="1455"/>
      <c r="HS67" s="1455"/>
      <c r="HT67" s="1455"/>
      <c r="HU67" s="1455"/>
      <c r="HV67" s="1455"/>
      <c r="HW67" s="1455"/>
      <c r="HX67" s="1455"/>
      <c r="HY67" s="1455"/>
      <c r="HZ67" s="1455"/>
      <c r="IA67" s="1455"/>
      <c r="IB67" s="1455"/>
      <c r="IC67" s="1455"/>
      <c r="ID67" s="1455"/>
      <c r="IE67" s="1455"/>
      <c r="IF67" s="1455"/>
      <c r="IG67" s="1455"/>
      <c r="IH67" s="1455"/>
      <c r="II67" s="1455"/>
      <c r="IJ67" s="1455"/>
      <c r="IK67" s="1455"/>
      <c r="IL67" s="1455"/>
      <c r="IM67" s="1455"/>
      <c r="IN67" s="1455"/>
      <c r="IO67" s="1455"/>
      <c r="IP67" s="1455"/>
      <c r="IQ67" s="1455"/>
      <c r="IR67" s="1455"/>
      <c r="IS67" s="1455"/>
      <c r="IT67" s="1455"/>
      <c r="IU67" s="1455"/>
      <c r="IV67" s="1455"/>
      <c r="IW67" s="1455"/>
      <c r="IX67" s="1455"/>
      <c r="IY67" s="1455"/>
      <c r="IZ67" s="1455"/>
      <c r="JA67" s="1455"/>
      <c r="JB67" s="1455"/>
      <c r="JC67" s="1455"/>
      <c r="JD67" s="1455"/>
      <c r="JE67" s="1455"/>
      <c r="JF67" s="1455"/>
      <c r="JG67" s="1455"/>
      <c r="JH67" s="1455"/>
      <c r="JI67" s="1455"/>
      <c r="JJ67" s="1455"/>
      <c r="JK67" s="1455"/>
      <c r="JL67" s="1455"/>
      <c r="JM67" s="1455"/>
      <c r="JN67" s="1455"/>
      <c r="JO67" s="1455"/>
      <c r="JP67" s="1455"/>
      <c r="JQ67" s="1455"/>
      <c r="JR67" s="1455"/>
      <c r="JS67" s="1455"/>
      <c r="JT67" s="1455"/>
      <c r="JU67" s="1455"/>
      <c r="JV67" s="1455"/>
      <c r="JW67" s="1455"/>
      <c r="JX67" s="1455"/>
      <c r="JY67" s="1455"/>
      <c r="JZ67" s="1455"/>
      <c r="KA67" s="1455"/>
      <c r="KB67" s="1455"/>
      <c r="KC67" s="1455"/>
      <c r="KD67" s="1455"/>
      <c r="KE67" s="1455"/>
      <c r="KF67" s="1455"/>
      <c r="KG67" s="1455"/>
      <c r="KH67" s="1455"/>
      <c r="KI67" s="1455"/>
      <c r="KJ67" s="1455"/>
      <c r="KK67" s="1455"/>
      <c r="KL67" s="1455"/>
      <c r="KM67" s="1455"/>
      <c r="KN67" s="1455"/>
      <c r="KO67" s="1455"/>
      <c r="KP67" s="1455"/>
      <c r="KQ67" s="1455"/>
      <c r="KR67" s="1455"/>
      <c r="KS67" s="1455"/>
      <c r="KT67" s="1455"/>
      <c r="KU67" s="1455"/>
      <c r="KV67" s="1455"/>
      <c r="KW67" s="1455"/>
      <c r="KX67" s="1455"/>
      <c r="KY67" s="1455"/>
      <c r="KZ67" s="1455"/>
      <c r="LA67" s="1455"/>
      <c r="LB67" s="1455"/>
      <c r="LC67" s="1455"/>
      <c r="LD67" s="1455"/>
      <c r="LE67" s="1467"/>
      <c r="LF67" s="1467"/>
      <c r="LG67" s="1467"/>
      <c r="LH67" s="1467"/>
      <c r="LI67" s="1467"/>
      <c r="LJ67" s="1467"/>
      <c r="LK67" s="1467"/>
      <c r="LL67" s="1645"/>
    </row>
    <row r="68" s="2143" customFormat="1" ht="47" customHeight="1" spans="1:324">
      <c r="A68" s="2153">
        <v>45867</v>
      </c>
      <c r="B68" s="2154" t="s">
        <v>3593</v>
      </c>
      <c r="C68" s="2155" t="s">
        <v>98</v>
      </c>
      <c r="D68" s="2156">
        <v>4500175377</v>
      </c>
      <c r="E68" s="2159" t="s">
        <v>4417</v>
      </c>
      <c r="F68" s="2156" t="s">
        <v>4418</v>
      </c>
      <c r="G68" s="2158" t="s">
        <v>4225</v>
      </c>
      <c r="H68" s="2158" t="s">
        <v>4196</v>
      </c>
      <c r="I68" s="2165" t="s">
        <v>4226</v>
      </c>
      <c r="J68" s="1543">
        <v>3150</v>
      </c>
      <c r="K68" s="1876">
        <v>0</v>
      </c>
      <c r="L68" s="1876">
        <v>75</v>
      </c>
      <c r="M68" s="1876">
        <f t="shared" si="24"/>
        <v>42</v>
      </c>
      <c r="N68" s="2166">
        <v>45962</v>
      </c>
      <c r="O68" s="2166">
        <f t="shared" si="25"/>
        <v>45960</v>
      </c>
      <c r="P68" s="1546"/>
      <c r="Q68" s="1570" t="s">
        <v>78</v>
      </c>
      <c r="R68" s="1572" t="s">
        <v>4419</v>
      </c>
      <c r="S68" s="2168" t="s">
        <v>111</v>
      </c>
      <c r="T68" s="1573">
        <v>45869</v>
      </c>
      <c r="U68" s="1595" t="s">
        <v>88</v>
      </c>
      <c r="V68" s="1595" t="s">
        <v>88</v>
      </c>
      <c r="W68" s="1596" t="s">
        <v>3597</v>
      </c>
      <c r="X68" s="1595"/>
      <c r="Y68" s="2181" t="s">
        <v>4228</v>
      </c>
      <c r="Z68" s="2178" t="s">
        <v>3599</v>
      </c>
      <c r="AA68" s="2179">
        <v>180.744</v>
      </c>
      <c r="AB68" s="2180">
        <f t="shared" si="1"/>
        <v>7591.248</v>
      </c>
      <c r="AC68" s="1612" t="s">
        <v>4420</v>
      </c>
      <c r="AD68" s="1613" t="s">
        <v>81</v>
      </c>
      <c r="AE68" s="1613">
        <v>6</v>
      </c>
      <c r="AF68" s="1613"/>
      <c r="AG68" s="1614">
        <f t="shared" si="26"/>
        <v>3150</v>
      </c>
      <c r="AH68" s="1615"/>
      <c r="AI68" s="1615">
        <f t="shared" si="27"/>
        <v>42</v>
      </c>
      <c r="AJ68" s="1615" t="s">
        <v>64</v>
      </c>
      <c r="AK68" s="1623"/>
      <c r="AL68" s="1615">
        <f t="shared" si="28"/>
        <v>3150</v>
      </c>
      <c r="AM68" s="2187"/>
      <c r="AN68" s="1430">
        <f t="shared" si="29"/>
        <v>283.5</v>
      </c>
      <c r="AO68" s="1430">
        <f t="shared" si="30"/>
        <v>315</v>
      </c>
      <c r="AP68" s="1960"/>
      <c r="AQ68" s="1430">
        <f t="shared" si="31"/>
        <v>661.5</v>
      </c>
      <c r="AR68" s="1430">
        <f t="shared" si="32"/>
        <v>661.5</v>
      </c>
      <c r="AS68" s="1430">
        <f t="shared" si="33"/>
        <v>724.5</v>
      </c>
      <c r="AT68" s="2194">
        <f t="shared" si="34"/>
        <v>504</v>
      </c>
      <c r="AU68" s="1641" t="s">
        <v>4201</v>
      </c>
      <c r="AV68" s="2195" t="s">
        <v>4202</v>
      </c>
      <c r="AW68" s="1453"/>
      <c r="AX68" s="1454"/>
      <c r="AY68" s="1455"/>
      <c r="AZ68" s="1455"/>
      <c r="BA68" s="1455"/>
      <c r="BB68" s="1455"/>
      <c r="BC68" s="1455"/>
      <c r="BD68" s="1455"/>
      <c r="BE68" s="1455"/>
      <c r="BF68" s="1455"/>
      <c r="BG68" s="1455"/>
      <c r="BH68" s="1455"/>
      <c r="BI68" s="1455"/>
      <c r="BJ68" s="1455"/>
      <c r="BK68" s="1455"/>
      <c r="BL68" s="1455"/>
      <c r="BM68" s="1455"/>
      <c r="BN68" s="1455"/>
      <c r="BO68" s="1455"/>
      <c r="BP68" s="1455"/>
      <c r="BQ68" s="1455"/>
      <c r="BR68" s="1455"/>
      <c r="BS68" s="1455"/>
      <c r="BT68" s="1455"/>
      <c r="BU68" s="1455"/>
      <c r="BV68" s="1455"/>
      <c r="BW68" s="1455"/>
      <c r="BX68" s="1455"/>
      <c r="BY68" s="1455"/>
      <c r="BZ68" s="1455"/>
      <c r="CA68" s="1455"/>
      <c r="CB68" s="1455"/>
      <c r="CC68" s="1455"/>
      <c r="CD68" s="1455"/>
      <c r="CE68" s="1455"/>
      <c r="CF68" s="1455"/>
      <c r="CG68" s="1455"/>
      <c r="CH68" s="1455"/>
      <c r="CI68" s="1455"/>
      <c r="CJ68" s="1455"/>
      <c r="CK68" s="1455"/>
      <c r="CL68" s="1455"/>
      <c r="CM68" s="1455"/>
      <c r="CN68" s="1455"/>
      <c r="CO68" s="1455"/>
      <c r="CP68" s="1455"/>
      <c r="CQ68" s="1455"/>
      <c r="CR68" s="1455"/>
      <c r="CS68" s="1455"/>
      <c r="CT68" s="1455"/>
      <c r="CU68" s="1455"/>
      <c r="CV68" s="1455"/>
      <c r="CW68" s="1455"/>
      <c r="CX68" s="1455"/>
      <c r="CY68" s="1455"/>
      <c r="CZ68" s="1455"/>
      <c r="DA68" s="1455"/>
      <c r="DB68" s="1455"/>
      <c r="DC68" s="1455"/>
      <c r="DD68" s="1455"/>
      <c r="DE68" s="1455"/>
      <c r="DF68" s="1455"/>
      <c r="DG68" s="1455"/>
      <c r="DH68" s="1455"/>
      <c r="DI68" s="1455"/>
      <c r="DJ68" s="1455"/>
      <c r="DK68" s="1455"/>
      <c r="DL68" s="1455"/>
      <c r="DM68" s="1455"/>
      <c r="DN68" s="1455"/>
      <c r="DO68" s="1455"/>
      <c r="DP68" s="1455"/>
      <c r="DQ68" s="1455"/>
      <c r="DR68" s="1455"/>
      <c r="DS68" s="1455"/>
      <c r="DT68" s="1455"/>
      <c r="DU68" s="1455"/>
      <c r="DV68" s="1455"/>
      <c r="DW68" s="1455"/>
      <c r="DX68" s="1455"/>
      <c r="DY68" s="1455"/>
      <c r="DZ68" s="1455"/>
      <c r="EA68" s="1455"/>
      <c r="EB68" s="1455"/>
      <c r="EC68" s="1455"/>
      <c r="ED68" s="1455"/>
      <c r="EE68" s="1455"/>
      <c r="EF68" s="1455"/>
      <c r="EG68" s="1455"/>
      <c r="EH68" s="1455"/>
      <c r="EI68" s="1455"/>
      <c r="EJ68" s="1455"/>
      <c r="EK68" s="1455"/>
      <c r="EL68" s="1455"/>
      <c r="EM68" s="1455"/>
      <c r="EN68" s="1455"/>
      <c r="EO68" s="1455"/>
      <c r="EP68" s="1455"/>
      <c r="EQ68" s="1455"/>
      <c r="ER68" s="1455"/>
      <c r="ES68" s="1455"/>
      <c r="ET68" s="1455"/>
      <c r="EU68" s="1455"/>
      <c r="EV68" s="1455"/>
      <c r="EW68" s="1455"/>
      <c r="EX68" s="1455"/>
      <c r="EY68" s="1455"/>
      <c r="EZ68" s="1455"/>
      <c r="FA68" s="1455"/>
      <c r="FB68" s="1455"/>
      <c r="FC68" s="1455"/>
      <c r="FD68" s="1455"/>
      <c r="FE68" s="1455"/>
      <c r="FF68" s="1455"/>
      <c r="FG68" s="1455"/>
      <c r="FH68" s="1455"/>
      <c r="FI68" s="1455"/>
      <c r="FJ68" s="1455"/>
      <c r="FK68" s="1455"/>
      <c r="FL68" s="1455"/>
      <c r="FM68" s="1455"/>
      <c r="FN68" s="1455"/>
      <c r="FO68" s="1455"/>
      <c r="FP68" s="1455"/>
      <c r="FQ68" s="1455"/>
      <c r="FR68" s="1455"/>
      <c r="FS68" s="1455"/>
      <c r="FT68" s="1455"/>
      <c r="FU68" s="1455"/>
      <c r="FV68" s="1455"/>
      <c r="FW68" s="1455"/>
      <c r="FX68" s="1455"/>
      <c r="FY68" s="1455"/>
      <c r="FZ68" s="1455"/>
      <c r="GA68" s="1455"/>
      <c r="GB68" s="1455"/>
      <c r="GC68" s="1455"/>
      <c r="GD68" s="1455"/>
      <c r="GE68" s="1455"/>
      <c r="GF68" s="1455"/>
      <c r="GG68" s="1455"/>
      <c r="GH68" s="1455"/>
      <c r="GI68" s="1455"/>
      <c r="GJ68" s="1455"/>
      <c r="GK68" s="1455"/>
      <c r="GL68" s="1455"/>
      <c r="GM68" s="1455"/>
      <c r="GN68" s="1455"/>
      <c r="GO68" s="1455"/>
      <c r="GP68" s="1455"/>
      <c r="GQ68" s="1455"/>
      <c r="GR68" s="1455"/>
      <c r="GS68" s="1455"/>
      <c r="GT68" s="1455"/>
      <c r="GU68" s="1455"/>
      <c r="GV68" s="1455"/>
      <c r="GW68" s="1455"/>
      <c r="GX68" s="1455"/>
      <c r="GY68" s="1455"/>
      <c r="GZ68" s="1455"/>
      <c r="HA68" s="1455"/>
      <c r="HB68" s="1455"/>
      <c r="HC68" s="1455"/>
      <c r="HD68" s="1455"/>
      <c r="HE68" s="1455"/>
      <c r="HF68" s="1455"/>
      <c r="HG68" s="1455"/>
      <c r="HH68" s="1455"/>
      <c r="HI68" s="1455"/>
      <c r="HJ68" s="1455"/>
      <c r="HK68" s="1455"/>
      <c r="HL68" s="1455"/>
      <c r="HM68" s="1455"/>
      <c r="HN68" s="1455"/>
      <c r="HO68" s="1455"/>
      <c r="HP68" s="1455"/>
      <c r="HQ68" s="1455"/>
      <c r="HR68" s="1455"/>
      <c r="HS68" s="1455"/>
      <c r="HT68" s="1455"/>
      <c r="HU68" s="1455"/>
      <c r="HV68" s="1455"/>
      <c r="HW68" s="1455"/>
      <c r="HX68" s="1455"/>
      <c r="HY68" s="1455"/>
      <c r="HZ68" s="1455"/>
      <c r="IA68" s="1455"/>
      <c r="IB68" s="1455"/>
      <c r="IC68" s="1455"/>
      <c r="ID68" s="1455"/>
      <c r="IE68" s="1455"/>
      <c r="IF68" s="1455"/>
      <c r="IG68" s="1455"/>
      <c r="IH68" s="1455"/>
      <c r="II68" s="1455"/>
      <c r="IJ68" s="1455"/>
      <c r="IK68" s="1455"/>
      <c r="IL68" s="1455"/>
      <c r="IM68" s="1455"/>
      <c r="IN68" s="1455"/>
      <c r="IO68" s="1455"/>
      <c r="IP68" s="1455"/>
      <c r="IQ68" s="1455"/>
      <c r="IR68" s="1455"/>
      <c r="IS68" s="1455"/>
      <c r="IT68" s="1455"/>
      <c r="IU68" s="1455"/>
      <c r="IV68" s="1455"/>
      <c r="IW68" s="1455"/>
      <c r="IX68" s="1455"/>
      <c r="IY68" s="1455"/>
      <c r="IZ68" s="1455"/>
      <c r="JA68" s="1455"/>
      <c r="JB68" s="1455"/>
      <c r="JC68" s="1455"/>
      <c r="JD68" s="1455"/>
      <c r="JE68" s="1455"/>
      <c r="JF68" s="1455"/>
      <c r="JG68" s="1455"/>
      <c r="JH68" s="1455"/>
      <c r="JI68" s="1455"/>
      <c r="JJ68" s="1455"/>
      <c r="JK68" s="1455"/>
      <c r="JL68" s="1455"/>
      <c r="JM68" s="1455"/>
      <c r="JN68" s="1455"/>
      <c r="JO68" s="1455"/>
      <c r="JP68" s="1455"/>
      <c r="JQ68" s="1455"/>
      <c r="JR68" s="1455"/>
      <c r="JS68" s="1455"/>
      <c r="JT68" s="1455"/>
      <c r="JU68" s="1455"/>
      <c r="JV68" s="1455"/>
      <c r="JW68" s="1455"/>
      <c r="JX68" s="1455"/>
      <c r="JY68" s="1455"/>
      <c r="JZ68" s="1455"/>
      <c r="KA68" s="1455"/>
      <c r="KB68" s="1455"/>
      <c r="KC68" s="1455"/>
      <c r="KD68" s="1455"/>
      <c r="KE68" s="1455"/>
      <c r="KF68" s="1455"/>
      <c r="KG68" s="1455"/>
      <c r="KH68" s="1455"/>
      <c r="KI68" s="1455"/>
      <c r="KJ68" s="1455"/>
      <c r="KK68" s="1455"/>
      <c r="KL68" s="1455"/>
      <c r="KM68" s="1455"/>
      <c r="KN68" s="1455"/>
      <c r="KO68" s="1455"/>
      <c r="KP68" s="1455"/>
      <c r="KQ68" s="1455"/>
      <c r="KR68" s="1455"/>
      <c r="KS68" s="1455"/>
      <c r="KT68" s="1455"/>
      <c r="KU68" s="1455"/>
      <c r="KV68" s="1455"/>
      <c r="KW68" s="1455"/>
      <c r="KX68" s="1455"/>
      <c r="KY68" s="1455"/>
      <c r="KZ68" s="1455"/>
      <c r="LA68" s="1455"/>
      <c r="LB68" s="1455"/>
      <c r="LC68" s="1455"/>
      <c r="LD68" s="1455"/>
      <c r="LE68" s="1467"/>
      <c r="LF68" s="1467"/>
      <c r="LG68" s="1467"/>
      <c r="LH68" s="1467"/>
      <c r="LI68" s="1467"/>
      <c r="LJ68" s="1467"/>
      <c r="LK68" s="1467"/>
      <c r="LL68" s="1645"/>
    </row>
    <row r="69" s="2143" customFormat="1" ht="47" customHeight="1" spans="1:324">
      <c r="A69" s="2153">
        <v>45867</v>
      </c>
      <c r="B69" s="2154" t="s">
        <v>3593</v>
      </c>
      <c r="C69" s="2155" t="s">
        <v>98</v>
      </c>
      <c r="D69" s="2156">
        <v>4500175378</v>
      </c>
      <c r="E69" s="2159" t="s">
        <v>4421</v>
      </c>
      <c r="F69" s="2156" t="s">
        <v>4422</v>
      </c>
      <c r="G69" s="2158" t="s">
        <v>4225</v>
      </c>
      <c r="H69" s="2158" t="s">
        <v>4196</v>
      </c>
      <c r="I69" s="2165" t="s">
        <v>4226</v>
      </c>
      <c r="J69" s="1543">
        <v>3150</v>
      </c>
      <c r="K69" s="1876">
        <v>0</v>
      </c>
      <c r="L69" s="1876">
        <v>75</v>
      </c>
      <c r="M69" s="1876">
        <f t="shared" si="24"/>
        <v>42</v>
      </c>
      <c r="N69" s="2166">
        <v>45964</v>
      </c>
      <c r="O69" s="2166">
        <f t="shared" si="25"/>
        <v>45962</v>
      </c>
      <c r="P69" s="1546"/>
      <c r="Q69" s="1570" t="s">
        <v>78</v>
      </c>
      <c r="R69" s="1572" t="s">
        <v>4423</v>
      </c>
      <c r="S69" s="2168" t="s">
        <v>111</v>
      </c>
      <c r="T69" s="1573">
        <v>45869</v>
      </c>
      <c r="U69" s="1595" t="s">
        <v>88</v>
      </c>
      <c r="V69" s="1595" t="s">
        <v>88</v>
      </c>
      <c r="W69" s="1596" t="s">
        <v>3597</v>
      </c>
      <c r="X69" s="1595"/>
      <c r="Y69" s="2181" t="s">
        <v>4228</v>
      </c>
      <c r="Z69" s="2178" t="s">
        <v>3599</v>
      </c>
      <c r="AA69" s="2179">
        <v>180.744</v>
      </c>
      <c r="AB69" s="2180">
        <f t="shared" si="1"/>
        <v>7591.248</v>
      </c>
      <c r="AC69" s="1612" t="s">
        <v>4424</v>
      </c>
      <c r="AD69" s="1613" t="s">
        <v>81</v>
      </c>
      <c r="AE69" s="1613">
        <v>6</v>
      </c>
      <c r="AF69" s="1613"/>
      <c r="AG69" s="1614">
        <f t="shared" si="26"/>
        <v>3150</v>
      </c>
      <c r="AH69" s="1615"/>
      <c r="AI69" s="1615">
        <f t="shared" si="27"/>
        <v>42</v>
      </c>
      <c r="AJ69" s="1615" t="s">
        <v>64</v>
      </c>
      <c r="AK69" s="1623"/>
      <c r="AL69" s="1615">
        <f t="shared" si="28"/>
        <v>3150</v>
      </c>
      <c r="AM69" s="2187"/>
      <c r="AN69" s="1430">
        <f t="shared" si="29"/>
        <v>283.5</v>
      </c>
      <c r="AO69" s="1430">
        <f t="shared" si="30"/>
        <v>315</v>
      </c>
      <c r="AP69" s="1960"/>
      <c r="AQ69" s="1430">
        <f t="shared" si="31"/>
        <v>661.5</v>
      </c>
      <c r="AR69" s="1430">
        <f t="shared" si="32"/>
        <v>661.5</v>
      </c>
      <c r="AS69" s="1430">
        <f t="shared" si="33"/>
        <v>724.5</v>
      </c>
      <c r="AT69" s="2194">
        <f t="shared" si="34"/>
        <v>504</v>
      </c>
      <c r="AU69" s="1641" t="s">
        <v>4201</v>
      </c>
      <c r="AV69" s="2195" t="s">
        <v>4202</v>
      </c>
      <c r="AW69" s="1453"/>
      <c r="AX69" s="1454"/>
      <c r="AY69" s="1455"/>
      <c r="AZ69" s="1455"/>
      <c r="BA69" s="1455"/>
      <c r="BB69" s="1455"/>
      <c r="BC69" s="1455"/>
      <c r="BD69" s="1455"/>
      <c r="BE69" s="1455"/>
      <c r="BF69" s="1455"/>
      <c r="BG69" s="1455"/>
      <c r="BH69" s="1455"/>
      <c r="BI69" s="1455"/>
      <c r="BJ69" s="1455"/>
      <c r="BK69" s="1455"/>
      <c r="BL69" s="1455"/>
      <c r="BM69" s="1455"/>
      <c r="BN69" s="1455"/>
      <c r="BO69" s="1455"/>
      <c r="BP69" s="1455"/>
      <c r="BQ69" s="1455"/>
      <c r="BR69" s="1455"/>
      <c r="BS69" s="1455"/>
      <c r="BT69" s="1455"/>
      <c r="BU69" s="1455"/>
      <c r="BV69" s="1455"/>
      <c r="BW69" s="1455"/>
      <c r="BX69" s="1455"/>
      <c r="BY69" s="1455"/>
      <c r="BZ69" s="1455"/>
      <c r="CA69" s="1455"/>
      <c r="CB69" s="1455"/>
      <c r="CC69" s="1455"/>
      <c r="CD69" s="1455"/>
      <c r="CE69" s="1455"/>
      <c r="CF69" s="1455"/>
      <c r="CG69" s="1455"/>
      <c r="CH69" s="1455"/>
      <c r="CI69" s="1455"/>
      <c r="CJ69" s="1455"/>
      <c r="CK69" s="1455"/>
      <c r="CL69" s="1455"/>
      <c r="CM69" s="1455"/>
      <c r="CN69" s="1455"/>
      <c r="CO69" s="1455"/>
      <c r="CP69" s="1455"/>
      <c r="CQ69" s="1455"/>
      <c r="CR69" s="1455"/>
      <c r="CS69" s="1455"/>
      <c r="CT69" s="1455"/>
      <c r="CU69" s="1455"/>
      <c r="CV69" s="1455"/>
      <c r="CW69" s="1455"/>
      <c r="CX69" s="1455"/>
      <c r="CY69" s="1455"/>
      <c r="CZ69" s="1455"/>
      <c r="DA69" s="1455"/>
      <c r="DB69" s="1455"/>
      <c r="DC69" s="1455"/>
      <c r="DD69" s="1455"/>
      <c r="DE69" s="1455"/>
      <c r="DF69" s="1455"/>
      <c r="DG69" s="1455"/>
      <c r="DH69" s="1455"/>
      <c r="DI69" s="1455"/>
      <c r="DJ69" s="1455"/>
      <c r="DK69" s="1455"/>
      <c r="DL69" s="1455"/>
      <c r="DM69" s="1455"/>
      <c r="DN69" s="1455"/>
      <c r="DO69" s="1455"/>
      <c r="DP69" s="1455"/>
      <c r="DQ69" s="1455"/>
      <c r="DR69" s="1455"/>
      <c r="DS69" s="1455"/>
      <c r="DT69" s="1455"/>
      <c r="DU69" s="1455"/>
      <c r="DV69" s="1455"/>
      <c r="DW69" s="1455"/>
      <c r="DX69" s="1455"/>
      <c r="DY69" s="1455"/>
      <c r="DZ69" s="1455"/>
      <c r="EA69" s="1455"/>
      <c r="EB69" s="1455"/>
      <c r="EC69" s="1455"/>
      <c r="ED69" s="1455"/>
      <c r="EE69" s="1455"/>
      <c r="EF69" s="1455"/>
      <c r="EG69" s="1455"/>
      <c r="EH69" s="1455"/>
      <c r="EI69" s="1455"/>
      <c r="EJ69" s="1455"/>
      <c r="EK69" s="1455"/>
      <c r="EL69" s="1455"/>
      <c r="EM69" s="1455"/>
      <c r="EN69" s="1455"/>
      <c r="EO69" s="1455"/>
      <c r="EP69" s="1455"/>
      <c r="EQ69" s="1455"/>
      <c r="ER69" s="1455"/>
      <c r="ES69" s="1455"/>
      <c r="ET69" s="1455"/>
      <c r="EU69" s="1455"/>
      <c r="EV69" s="1455"/>
      <c r="EW69" s="1455"/>
      <c r="EX69" s="1455"/>
      <c r="EY69" s="1455"/>
      <c r="EZ69" s="1455"/>
      <c r="FA69" s="1455"/>
      <c r="FB69" s="1455"/>
      <c r="FC69" s="1455"/>
      <c r="FD69" s="1455"/>
      <c r="FE69" s="1455"/>
      <c r="FF69" s="1455"/>
      <c r="FG69" s="1455"/>
      <c r="FH69" s="1455"/>
      <c r="FI69" s="1455"/>
      <c r="FJ69" s="1455"/>
      <c r="FK69" s="1455"/>
      <c r="FL69" s="1455"/>
      <c r="FM69" s="1455"/>
      <c r="FN69" s="1455"/>
      <c r="FO69" s="1455"/>
      <c r="FP69" s="1455"/>
      <c r="FQ69" s="1455"/>
      <c r="FR69" s="1455"/>
      <c r="FS69" s="1455"/>
      <c r="FT69" s="1455"/>
      <c r="FU69" s="1455"/>
      <c r="FV69" s="1455"/>
      <c r="FW69" s="1455"/>
      <c r="FX69" s="1455"/>
      <c r="FY69" s="1455"/>
      <c r="FZ69" s="1455"/>
      <c r="GA69" s="1455"/>
      <c r="GB69" s="1455"/>
      <c r="GC69" s="1455"/>
      <c r="GD69" s="1455"/>
      <c r="GE69" s="1455"/>
      <c r="GF69" s="1455"/>
      <c r="GG69" s="1455"/>
      <c r="GH69" s="1455"/>
      <c r="GI69" s="1455"/>
      <c r="GJ69" s="1455"/>
      <c r="GK69" s="1455"/>
      <c r="GL69" s="1455"/>
      <c r="GM69" s="1455"/>
      <c r="GN69" s="1455"/>
      <c r="GO69" s="1455"/>
      <c r="GP69" s="1455"/>
      <c r="GQ69" s="1455"/>
      <c r="GR69" s="1455"/>
      <c r="GS69" s="1455"/>
      <c r="GT69" s="1455"/>
      <c r="GU69" s="1455"/>
      <c r="GV69" s="1455"/>
      <c r="GW69" s="1455"/>
      <c r="GX69" s="1455"/>
      <c r="GY69" s="1455"/>
      <c r="GZ69" s="1455"/>
      <c r="HA69" s="1455"/>
      <c r="HB69" s="1455"/>
      <c r="HC69" s="1455"/>
      <c r="HD69" s="1455"/>
      <c r="HE69" s="1455"/>
      <c r="HF69" s="1455"/>
      <c r="HG69" s="1455"/>
      <c r="HH69" s="1455"/>
      <c r="HI69" s="1455"/>
      <c r="HJ69" s="1455"/>
      <c r="HK69" s="1455"/>
      <c r="HL69" s="1455"/>
      <c r="HM69" s="1455"/>
      <c r="HN69" s="1455"/>
      <c r="HO69" s="1455"/>
      <c r="HP69" s="1455"/>
      <c r="HQ69" s="1455"/>
      <c r="HR69" s="1455"/>
      <c r="HS69" s="1455"/>
      <c r="HT69" s="1455"/>
      <c r="HU69" s="1455"/>
      <c r="HV69" s="1455"/>
      <c r="HW69" s="1455"/>
      <c r="HX69" s="1455"/>
      <c r="HY69" s="1455"/>
      <c r="HZ69" s="1455"/>
      <c r="IA69" s="1455"/>
      <c r="IB69" s="1455"/>
      <c r="IC69" s="1455"/>
      <c r="ID69" s="1455"/>
      <c r="IE69" s="1455"/>
      <c r="IF69" s="1455"/>
      <c r="IG69" s="1455"/>
      <c r="IH69" s="1455"/>
      <c r="II69" s="1455"/>
      <c r="IJ69" s="1455"/>
      <c r="IK69" s="1455"/>
      <c r="IL69" s="1455"/>
      <c r="IM69" s="1455"/>
      <c r="IN69" s="1455"/>
      <c r="IO69" s="1455"/>
      <c r="IP69" s="1455"/>
      <c r="IQ69" s="1455"/>
      <c r="IR69" s="1455"/>
      <c r="IS69" s="1455"/>
      <c r="IT69" s="1455"/>
      <c r="IU69" s="1455"/>
      <c r="IV69" s="1455"/>
      <c r="IW69" s="1455"/>
      <c r="IX69" s="1455"/>
      <c r="IY69" s="1455"/>
      <c r="IZ69" s="1455"/>
      <c r="JA69" s="1455"/>
      <c r="JB69" s="1455"/>
      <c r="JC69" s="1455"/>
      <c r="JD69" s="1455"/>
      <c r="JE69" s="1455"/>
      <c r="JF69" s="1455"/>
      <c r="JG69" s="1455"/>
      <c r="JH69" s="1455"/>
      <c r="JI69" s="1455"/>
      <c r="JJ69" s="1455"/>
      <c r="JK69" s="1455"/>
      <c r="JL69" s="1455"/>
      <c r="JM69" s="1455"/>
      <c r="JN69" s="1455"/>
      <c r="JO69" s="1455"/>
      <c r="JP69" s="1455"/>
      <c r="JQ69" s="1455"/>
      <c r="JR69" s="1455"/>
      <c r="JS69" s="1455"/>
      <c r="JT69" s="1455"/>
      <c r="JU69" s="1455"/>
      <c r="JV69" s="1455"/>
      <c r="JW69" s="1455"/>
      <c r="JX69" s="1455"/>
      <c r="JY69" s="1455"/>
      <c r="JZ69" s="1455"/>
      <c r="KA69" s="1455"/>
      <c r="KB69" s="1455"/>
      <c r="KC69" s="1455"/>
      <c r="KD69" s="1455"/>
      <c r="KE69" s="1455"/>
      <c r="KF69" s="1455"/>
      <c r="KG69" s="1455"/>
      <c r="KH69" s="1455"/>
      <c r="KI69" s="1455"/>
      <c r="KJ69" s="1455"/>
      <c r="KK69" s="1455"/>
      <c r="KL69" s="1455"/>
      <c r="KM69" s="1455"/>
      <c r="KN69" s="1455"/>
      <c r="KO69" s="1455"/>
      <c r="KP69" s="1455"/>
      <c r="KQ69" s="1455"/>
      <c r="KR69" s="1455"/>
      <c r="KS69" s="1455"/>
      <c r="KT69" s="1455"/>
      <c r="KU69" s="1455"/>
      <c r="KV69" s="1455"/>
      <c r="KW69" s="1455"/>
      <c r="KX69" s="1455"/>
      <c r="KY69" s="1455"/>
      <c r="KZ69" s="1455"/>
      <c r="LA69" s="1455"/>
      <c r="LB69" s="1455"/>
      <c r="LC69" s="1455"/>
      <c r="LD69" s="1455"/>
      <c r="LE69" s="1467"/>
      <c r="LF69" s="1467"/>
      <c r="LG69" s="1467"/>
      <c r="LH69" s="1467"/>
      <c r="LI69" s="1467"/>
      <c r="LJ69" s="1467"/>
      <c r="LK69" s="1467"/>
      <c r="LL69" s="1645"/>
    </row>
    <row r="70" s="2141" customFormat="1" ht="47" customHeight="1" spans="1:324">
      <c r="A70" s="2153">
        <v>45853</v>
      </c>
      <c r="B70" s="2154" t="s">
        <v>3593</v>
      </c>
      <c r="C70" s="2155" t="s">
        <v>98</v>
      </c>
      <c r="D70" s="2156">
        <v>4500173934</v>
      </c>
      <c r="E70" s="2159" t="s">
        <v>4425</v>
      </c>
      <c r="F70" s="2156" t="s">
        <v>4426</v>
      </c>
      <c r="G70" s="2158" t="s">
        <v>4225</v>
      </c>
      <c r="H70" s="2158" t="s">
        <v>4196</v>
      </c>
      <c r="I70" s="2165" t="s">
        <v>4226</v>
      </c>
      <c r="J70" s="1543">
        <v>3150</v>
      </c>
      <c r="K70" s="1876">
        <v>0</v>
      </c>
      <c r="L70" s="1876">
        <v>75</v>
      </c>
      <c r="M70" s="1876">
        <f t="shared" si="24"/>
        <v>42</v>
      </c>
      <c r="N70" s="2166">
        <v>45968</v>
      </c>
      <c r="O70" s="2166">
        <f t="shared" si="25"/>
        <v>45966</v>
      </c>
      <c r="P70" s="1546"/>
      <c r="Q70" s="1570" t="s">
        <v>78</v>
      </c>
      <c r="R70" s="1572" t="s">
        <v>4427</v>
      </c>
      <c r="S70" s="2168" t="s">
        <v>111</v>
      </c>
      <c r="T70" s="1573">
        <v>45853</v>
      </c>
      <c r="U70" s="1595" t="s">
        <v>88</v>
      </c>
      <c r="V70" s="1595" t="s">
        <v>88</v>
      </c>
      <c r="W70" s="1596" t="s">
        <v>4227</v>
      </c>
      <c r="X70" s="1595"/>
      <c r="Y70" s="2181" t="s">
        <v>4228</v>
      </c>
      <c r="Z70" s="2178" t="s">
        <v>3599</v>
      </c>
      <c r="AA70" s="2179">
        <v>164.1419</v>
      </c>
      <c r="AB70" s="2180">
        <f t="shared" ref="AB70:AB75" si="35">AA70*M70</f>
        <v>6893.9598</v>
      </c>
      <c r="AC70" s="1612" t="s">
        <v>4428</v>
      </c>
      <c r="AD70" s="1613" t="s">
        <v>81</v>
      </c>
      <c r="AE70" s="1613">
        <v>6</v>
      </c>
      <c r="AF70" s="1613"/>
      <c r="AG70" s="1614">
        <f t="shared" si="26"/>
        <v>3150</v>
      </c>
      <c r="AH70" s="1615"/>
      <c r="AI70" s="1615">
        <f t="shared" si="27"/>
        <v>42</v>
      </c>
      <c r="AJ70" s="1615" t="s">
        <v>64</v>
      </c>
      <c r="AK70" s="1623"/>
      <c r="AL70" s="1615">
        <f t="shared" si="28"/>
        <v>3150</v>
      </c>
      <c r="AM70" s="2187"/>
      <c r="AN70" s="1430">
        <f t="shared" si="29"/>
        <v>283.5</v>
      </c>
      <c r="AO70" s="1430">
        <f t="shared" si="30"/>
        <v>315</v>
      </c>
      <c r="AP70" s="1960"/>
      <c r="AQ70" s="1430">
        <f t="shared" si="31"/>
        <v>661.5</v>
      </c>
      <c r="AR70" s="1430">
        <f t="shared" si="32"/>
        <v>661.5</v>
      </c>
      <c r="AS70" s="1430">
        <f t="shared" si="33"/>
        <v>724.5</v>
      </c>
      <c r="AT70" s="2194">
        <f t="shared" si="34"/>
        <v>504</v>
      </c>
      <c r="AU70" s="1641" t="s">
        <v>4201</v>
      </c>
      <c r="AV70" s="2195" t="s">
        <v>4202</v>
      </c>
      <c r="AW70" s="1453"/>
      <c r="AX70" s="1454"/>
      <c r="AY70" s="1455"/>
      <c r="AZ70" s="1455"/>
      <c r="BA70" s="1455"/>
      <c r="BB70" s="1455"/>
      <c r="BC70" s="1455"/>
      <c r="BD70" s="1455"/>
      <c r="BE70" s="1455"/>
      <c r="BF70" s="1455"/>
      <c r="BG70" s="1455"/>
      <c r="BH70" s="1455"/>
      <c r="BI70" s="1455"/>
      <c r="BJ70" s="1455"/>
      <c r="BK70" s="1455"/>
      <c r="BL70" s="1455"/>
      <c r="BM70" s="1455"/>
      <c r="BN70" s="1455"/>
      <c r="BO70" s="1455"/>
      <c r="BP70" s="1455"/>
      <c r="BQ70" s="1455"/>
      <c r="BR70" s="1455"/>
      <c r="BS70" s="1455"/>
      <c r="BT70" s="1455"/>
      <c r="BU70" s="1455"/>
      <c r="BV70" s="1455"/>
      <c r="BW70" s="1455"/>
      <c r="BX70" s="1455"/>
      <c r="BY70" s="1455"/>
      <c r="BZ70" s="1455"/>
      <c r="CA70" s="1455"/>
      <c r="CB70" s="1455"/>
      <c r="CC70" s="1455"/>
      <c r="CD70" s="1455"/>
      <c r="CE70" s="1455"/>
      <c r="CF70" s="1455"/>
      <c r="CG70" s="1455"/>
      <c r="CH70" s="1455"/>
      <c r="CI70" s="1455"/>
      <c r="CJ70" s="1455"/>
      <c r="CK70" s="1455"/>
      <c r="CL70" s="1455"/>
      <c r="CM70" s="1455"/>
      <c r="CN70" s="1455"/>
      <c r="CO70" s="1455"/>
      <c r="CP70" s="1455"/>
      <c r="CQ70" s="1455"/>
      <c r="CR70" s="1455"/>
      <c r="CS70" s="1455"/>
      <c r="CT70" s="1455"/>
      <c r="CU70" s="1455"/>
      <c r="CV70" s="1455"/>
      <c r="CW70" s="1455"/>
      <c r="CX70" s="1455"/>
      <c r="CY70" s="1455"/>
      <c r="CZ70" s="1455"/>
      <c r="DA70" s="1455"/>
      <c r="DB70" s="1455"/>
      <c r="DC70" s="1455"/>
      <c r="DD70" s="1455"/>
      <c r="DE70" s="1455"/>
      <c r="DF70" s="1455"/>
      <c r="DG70" s="1455"/>
      <c r="DH70" s="1455"/>
      <c r="DI70" s="1455"/>
      <c r="DJ70" s="1455"/>
      <c r="DK70" s="1455"/>
      <c r="DL70" s="1455"/>
      <c r="DM70" s="1455"/>
      <c r="DN70" s="1455"/>
      <c r="DO70" s="1455"/>
      <c r="DP70" s="1455"/>
      <c r="DQ70" s="1455"/>
      <c r="DR70" s="1455"/>
      <c r="DS70" s="1455"/>
      <c r="DT70" s="1455"/>
      <c r="DU70" s="1455"/>
      <c r="DV70" s="1455"/>
      <c r="DW70" s="1455"/>
      <c r="DX70" s="1455"/>
      <c r="DY70" s="1455"/>
      <c r="DZ70" s="1455"/>
      <c r="EA70" s="1455"/>
      <c r="EB70" s="1455"/>
      <c r="EC70" s="1455"/>
      <c r="ED70" s="1455"/>
      <c r="EE70" s="1455"/>
      <c r="EF70" s="1455"/>
      <c r="EG70" s="1455"/>
      <c r="EH70" s="1455"/>
      <c r="EI70" s="1455"/>
      <c r="EJ70" s="1455"/>
      <c r="EK70" s="1455"/>
      <c r="EL70" s="1455"/>
      <c r="EM70" s="1455"/>
      <c r="EN70" s="1455"/>
      <c r="EO70" s="1455"/>
      <c r="EP70" s="1455"/>
      <c r="EQ70" s="1455"/>
      <c r="ER70" s="1455"/>
      <c r="ES70" s="1455"/>
      <c r="ET70" s="1455"/>
      <c r="EU70" s="1455"/>
      <c r="EV70" s="1455"/>
      <c r="EW70" s="1455"/>
      <c r="EX70" s="1455"/>
      <c r="EY70" s="1455"/>
      <c r="EZ70" s="1455"/>
      <c r="FA70" s="1455"/>
      <c r="FB70" s="1455"/>
      <c r="FC70" s="1455"/>
      <c r="FD70" s="1455"/>
      <c r="FE70" s="1455"/>
      <c r="FF70" s="1455"/>
      <c r="FG70" s="1455"/>
      <c r="FH70" s="1455"/>
      <c r="FI70" s="1455"/>
      <c r="FJ70" s="1455"/>
      <c r="FK70" s="1455"/>
      <c r="FL70" s="1455"/>
      <c r="FM70" s="1455"/>
      <c r="FN70" s="1455"/>
      <c r="FO70" s="1455"/>
      <c r="FP70" s="1455"/>
      <c r="FQ70" s="1455"/>
      <c r="FR70" s="1455"/>
      <c r="FS70" s="1455"/>
      <c r="FT70" s="1455"/>
      <c r="FU70" s="1455"/>
      <c r="FV70" s="1455"/>
      <c r="FW70" s="1455"/>
      <c r="FX70" s="1455"/>
      <c r="FY70" s="1455"/>
      <c r="FZ70" s="1455"/>
      <c r="GA70" s="1455"/>
      <c r="GB70" s="1455"/>
      <c r="GC70" s="1455"/>
      <c r="GD70" s="1455"/>
      <c r="GE70" s="1455"/>
      <c r="GF70" s="1455"/>
      <c r="GG70" s="1455"/>
      <c r="GH70" s="1455"/>
      <c r="GI70" s="1455"/>
      <c r="GJ70" s="1455"/>
      <c r="GK70" s="1455"/>
      <c r="GL70" s="1455"/>
      <c r="GM70" s="1455"/>
      <c r="GN70" s="1455"/>
      <c r="GO70" s="1455"/>
      <c r="GP70" s="1455"/>
      <c r="GQ70" s="1455"/>
      <c r="GR70" s="1455"/>
      <c r="GS70" s="1455"/>
      <c r="GT70" s="1455"/>
      <c r="GU70" s="1455"/>
      <c r="GV70" s="1455"/>
      <c r="GW70" s="1455"/>
      <c r="GX70" s="1455"/>
      <c r="GY70" s="1455"/>
      <c r="GZ70" s="1455"/>
      <c r="HA70" s="1455"/>
      <c r="HB70" s="1455"/>
      <c r="HC70" s="1455"/>
      <c r="HD70" s="1455"/>
      <c r="HE70" s="1455"/>
      <c r="HF70" s="1455"/>
      <c r="HG70" s="1455"/>
      <c r="HH70" s="1455"/>
      <c r="HI70" s="1455"/>
      <c r="HJ70" s="1455"/>
      <c r="HK70" s="1455"/>
      <c r="HL70" s="1455"/>
      <c r="HM70" s="1455"/>
      <c r="HN70" s="1455"/>
      <c r="HO70" s="1455"/>
      <c r="HP70" s="1455"/>
      <c r="HQ70" s="1455"/>
      <c r="HR70" s="1455"/>
      <c r="HS70" s="1455"/>
      <c r="HT70" s="1455"/>
      <c r="HU70" s="1455"/>
      <c r="HV70" s="1455"/>
      <c r="HW70" s="1455"/>
      <c r="HX70" s="1455"/>
      <c r="HY70" s="1455"/>
      <c r="HZ70" s="1455"/>
      <c r="IA70" s="1455"/>
      <c r="IB70" s="1455"/>
      <c r="IC70" s="1455"/>
      <c r="ID70" s="1455"/>
      <c r="IE70" s="1455"/>
      <c r="IF70" s="1455"/>
      <c r="IG70" s="1455"/>
      <c r="IH70" s="1455"/>
      <c r="II70" s="1455"/>
      <c r="IJ70" s="1455"/>
      <c r="IK70" s="1455"/>
      <c r="IL70" s="1455"/>
      <c r="IM70" s="1455"/>
      <c r="IN70" s="1455"/>
      <c r="IO70" s="1455"/>
      <c r="IP70" s="1455"/>
      <c r="IQ70" s="1455"/>
      <c r="IR70" s="1455"/>
      <c r="IS70" s="1455"/>
      <c r="IT70" s="1455"/>
      <c r="IU70" s="1455"/>
      <c r="IV70" s="1455"/>
      <c r="IW70" s="1455"/>
      <c r="IX70" s="1455"/>
      <c r="IY70" s="1455"/>
      <c r="IZ70" s="1455"/>
      <c r="JA70" s="1455"/>
      <c r="JB70" s="1455"/>
      <c r="JC70" s="1455"/>
      <c r="JD70" s="1455"/>
      <c r="JE70" s="1455"/>
      <c r="JF70" s="1455"/>
      <c r="JG70" s="1455"/>
      <c r="JH70" s="1455"/>
      <c r="JI70" s="1455"/>
      <c r="JJ70" s="1455"/>
      <c r="JK70" s="1455"/>
      <c r="JL70" s="1455"/>
      <c r="JM70" s="1455"/>
      <c r="JN70" s="1455"/>
      <c r="JO70" s="1455"/>
      <c r="JP70" s="1455"/>
      <c r="JQ70" s="1455"/>
      <c r="JR70" s="1455"/>
      <c r="JS70" s="1455"/>
      <c r="JT70" s="1455"/>
      <c r="JU70" s="1455"/>
      <c r="JV70" s="1455"/>
      <c r="JW70" s="1455"/>
      <c r="JX70" s="1455"/>
      <c r="JY70" s="1455"/>
      <c r="JZ70" s="1455"/>
      <c r="KA70" s="1455"/>
      <c r="KB70" s="1455"/>
      <c r="KC70" s="1455"/>
      <c r="KD70" s="1455"/>
      <c r="KE70" s="1455"/>
      <c r="KF70" s="1455"/>
      <c r="KG70" s="1455"/>
      <c r="KH70" s="1455"/>
      <c r="KI70" s="1455"/>
      <c r="KJ70" s="1455"/>
      <c r="KK70" s="1455"/>
      <c r="KL70" s="1455"/>
      <c r="KM70" s="1455"/>
      <c r="KN70" s="1455"/>
      <c r="KO70" s="1455"/>
      <c r="KP70" s="1455"/>
      <c r="KQ70" s="1455"/>
      <c r="KR70" s="1455"/>
      <c r="KS70" s="1455"/>
      <c r="KT70" s="1455"/>
      <c r="KU70" s="1455"/>
      <c r="KV70" s="1455"/>
      <c r="KW70" s="1455"/>
      <c r="KX70" s="1455"/>
      <c r="KY70" s="1455"/>
      <c r="KZ70" s="1455"/>
      <c r="LA70" s="1455"/>
      <c r="LB70" s="1455"/>
      <c r="LC70" s="1455"/>
      <c r="LD70" s="1455"/>
      <c r="LE70" s="1467"/>
      <c r="LF70" s="1467"/>
      <c r="LG70" s="1467"/>
      <c r="LH70" s="1467"/>
      <c r="LI70" s="1467"/>
      <c r="LJ70" s="1467"/>
      <c r="LK70" s="1467"/>
      <c r="LL70" s="1645"/>
    </row>
    <row r="71" s="2143" customFormat="1" ht="47" customHeight="1" spans="1:324">
      <c r="A71" s="2153">
        <v>45867</v>
      </c>
      <c r="B71" s="2154" t="s">
        <v>3593</v>
      </c>
      <c r="C71" s="2155" t="s">
        <v>98</v>
      </c>
      <c r="D71" s="2156">
        <v>4500175379</v>
      </c>
      <c r="E71" s="2159" t="s">
        <v>4429</v>
      </c>
      <c r="F71" s="2156" t="s">
        <v>4430</v>
      </c>
      <c r="G71" s="2158" t="s">
        <v>4225</v>
      </c>
      <c r="H71" s="2158" t="s">
        <v>4196</v>
      </c>
      <c r="I71" s="2165" t="s">
        <v>4226</v>
      </c>
      <c r="J71" s="1543">
        <v>3150</v>
      </c>
      <c r="K71" s="1876">
        <v>0</v>
      </c>
      <c r="L71" s="1876">
        <v>75</v>
      </c>
      <c r="M71" s="1876">
        <f t="shared" si="24"/>
        <v>42</v>
      </c>
      <c r="N71" s="2166">
        <v>45966</v>
      </c>
      <c r="O71" s="2166">
        <f t="shared" si="25"/>
        <v>45964</v>
      </c>
      <c r="P71" s="1546"/>
      <c r="Q71" s="1570" t="s">
        <v>4431</v>
      </c>
      <c r="R71" s="1572" t="s">
        <v>4432</v>
      </c>
      <c r="S71" s="2168" t="s">
        <v>111</v>
      </c>
      <c r="T71" s="1573">
        <v>45869</v>
      </c>
      <c r="U71" s="1595" t="s">
        <v>88</v>
      </c>
      <c r="V71" s="1595" t="s">
        <v>88</v>
      </c>
      <c r="W71" s="1596" t="s">
        <v>3597</v>
      </c>
      <c r="X71" s="1595"/>
      <c r="Y71" s="2181" t="s">
        <v>4228</v>
      </c>
      <c r="Z71" s="2178" t="s">
        <v>3599</v>
      </c>
      <c r="AA71" s="2179">
        <v>180.744</v>
      </c>
      <c r="AB71" s="2180">
        <f t="shared" si="35"/>
        <v>7591.248</v>
      </c>
      <c r="AC71" s="1612" t="s">
        <v>4433</v>
      </c>
      <c r="AD71" s="1613" t="s">
        <v>81</v>
      </c>
      <c r="AE71" s="1613">
        <v>6</v>
      </c>
      <c r="AF71" s="1613"/>
      <c r="AG71" s="1614">
        <f t="shared" si="26"/>
        <v>3150</v>
      </c>
      <c r="AH71" s="1615"/>
      <c r="AI71" s="1615">
        <f t="shared" si="27"/>
        <v>42</v>
      </c>
      <c r="AJ71" s="1615" t="s">
        <v>64</v>
      </c>
      <c r="AK71" s="1623"/>
      <c r="AL71" s="1615">
        <f t="shared" si="28"/>
        <v>3150</v>
      </c>
      <c r="AM71" s="2187"/>
      <c r="AN71" s="1430">
        <f t="shared" si="29"/>
        <v>283.5</v>
      </c>
      <c r="AO71" s="1430">
        <f t="shared" si="30"/>
        <v>315</v>
      </c>
      <c r="AP71" s="1960"/>
      <c r="AQ71" s="1430">
        <f t="shared" si="31"/>
        <v>661.5</v>
      </c>
      <c r="AR71" s="1430">
        <f t="shared" si="32"/>
        <v>661.5</v>
      </c>
      <c r="AS71" s="1430">
        <f t="shared" si="33"/>
        <v>724.5</v>
      </c>
      <c r="AT71" s="2194">
        <f t="shared" si="34"/>
        <v>504</v>
      </c>
      <c r="AU71" s="1641" t="s">
        <v>4201</v>
      </c>
      <c r="AV71" s="2195" t="s">
        <v>4202</v>
      </c>
      <c r="AW71" s="1453"/>
      <c r="AX71" s="1454"/>
      <c r="AY71" s="1455"/>
      <c r="AZ71" s="1455"/>
      <c r="BA71" s="1455"/>
      <c r="BB71" s="1455"/>
      <c r="BC71" s="1455"/>
      <c r="BD71" s="1455"/>
      <c r="BE71" s="1455"/>
      <c r="BF71" s="1455"/>
      <c r="BG71" s="1455"/>
      <c r="BH71" s="1455"/>
      <c r="BI71" s="1455"/>
      <c r="BJ71" s="1455"/>
      <c r="BK71" s="1455"/>
      <c r="BL71" s="1455"/>
      <c r="BM71" s="1455"/>
      <c r="BN71" s="1455"/>
      <c r="BO71" s="1455"/>
      <c r="BP71" s="1455"/>
      <c r="BQ71" s="1455"/>
      <c r="BR71" s="1455"/>
      <c r="BS71" s="1455"/>
      <c r="BT71" s="1455"/>
      <c r="BU71" s="1455"/>
      <c r="BV71" s="1455"/>
      <c r="BW71" s="1455"/>
      <c r="BX71" s="1455"/>
      <c r="BY71" s="1455"/>
      <c r="BZ71" s="1455"/>
      <c r="CA71" s="1455"/>
      <c r="CB71" s="1455"/>
      <c r="CC71" s="1455"/>
      <c r="CD71" s="1455"/>
      <c r="CE71" s="1455"/>
      <c r="CF71" s="1455"/>
      <c r="CG71" s="1455"/>
      <c r="CH71" s="1455"/>
      <c r="CI71" s="1455"/>
      <c r="CJ71" s="1455"/>
      <c r="CK71" s="1455"/>
      <c r="CL71" s="1455"/>
      <c r="CM71" s="1455"/>
      <c r="CN71" s="1455"/>
      <c r="CO71" s="1455"/>
      <c r="CP71" s="1455"/>
      <c r="CQ71" s="1455"/>
      <c r="CR71" s="1455"/>
      <c r="CS71" s="1455"/>
      <c r="CT71" s="1455"/>
      <c r="CU71" s="1455"/>
      <c r="CV71" s="1455"/>
      <c r="CW71" s="1455"/>
      <c r="CX71" s="1455"/>
      <c r="CY71" s="1455"/>
      <c r="CZ71" s="1455"/>
      <c r="DA71" s="1455"/>
      <c r="DB71" s="1455"/>
      <c r="DC71" s="1455"/>
      <c r="DD71" s="1455"/>
      <c r="DE71" s="1455"/>
      <c r="DF71" s="1455"/>
      <c r="DG71" s="1455"/>
      <c r="DH71" s="1455"/>
      <c r="DI71" s="1455"/>
      <c r="DJ71" s="1455"/>
      <c r="DK71" s="1455"/>
      <c r="DL71" s="1455"/>
      <c r="DM71" s="1455"/>
      <c r="DN71" s="1455"/>
      <c r="DO71" s="1455"/>
      <c r="DP71" s="1455"/>
      <c r="DQ71" s="1455"/>
      <c r="DR71" s="1455"/>
      <c r="DS71" s="1455"/>
      <c r="DT71" s="1455"/>
      <c r="DU71" s="1455"/>
      <c r="DV71" s="1455"/>
      <c r="DW71" s="1455"/>
      <c r="DX71" s="1455"/>
      <c r="DY71" s="1455"/>
      <c r="DZ71" s="1455"/>
      <c r="EA71" s="1455"/>
      <c r="EB71" s="1455"/>
      <c r="EC71" s="1455"/>
      <c r="ED71" s="1455"/>
      <c r="EE71" s="1455"/>
      <c r="EF71" s="1455"/>
      <c r="EG71" s="1455"/>
      <c r="EH71" s="1455"/>
      <c r="EI71" s="1455"/>
      <c r="EJ71" s="1455"/>
      <c r="EK71" s="1455"/>
      <c r="EL71" s="1455"/>
      <c r="EM71" s="1455"/>
      <c r="EN71" s="1455"/>
      <c r="EO71" s="1455"/>
      <c r="EP71" s="1455"/>
      <c r="EQ71" s="1455"/>
      <c r="ER71" s="1455"/>
      <c r="ES71" s="1455"/>
      <c r="ET71" s="1455"/>
      <c r="EU71" s="1455"/>
      <c r="EV71" s="1455"/>
      <c r="EW71" s="1455"/>
      <c r="EX71" s="1455"/>
      <c r="EY71" s="1455"/>
      <c r="EZ71" s="1455"/>
      <c r="FA71" s="1455"/>
      <c r="FB71" s="1455"/>
      <c r="FC71" s="1455"/>
      <c r="FD71" s="1455"/>
      <c r="FE71" s="1455"/>
      <c r="FF71" s="1455"/>
      <c r="FG71" s="1455"/>
      <c r="FH71" s="1455"/>
      <c r="FI71" s="1455"/>
      <c r="FJ71" s="1455"/>
      <c r="FK71" s="1455"/>
      <c r="FL71" s="1455"/>
      <c r="FM71" s="1455"/>
      <c r="FN71" s="1455"/>
      <c r="FO71" s="1455"/>
      <c r="FP71" s="1455"/>
      <c r="FQ71" s="1455"/>
      <c r="FR71" s="1455"/>
      <c r="FS71" s="1455"/>
      <c r="FT71" s="1455"/>
      <c r="FU71" s="1455"/>
      <c r="FV71" s="1455"/>
      <c r="FW71" s="1455"/>
      <c r="FX71" s="1455"/>
      <c r="FY71" s="1455"/>
      <c r="FZ71" s="1455"/>
      <c r="GA71" s="1455"/>
      <c r="GB71" s="1455"/>
      <c r="GC71" s="1455"/>
      <c r="GD71" s="1455"/>
      <c r="GE71" s="1455"/>
      <c r="GF71" s="1455"/>
      <c r="GG71" s="1455"/>
      <c r="GH71" s="1455"/>
      <c r="GI71" s="1455"/>
      <c r="GJ71" s="1455"/>
      <c r="GK71" s="1455"/>
      <c r="GL71" s="1455"/>
      <c r="GM71" s="1455"/>
      <c r="GN71" s="1455"/>
      <c r="GO71" s="1455"/>
      <c r="GP71" s="1455"/>
      <c r="GQ71" s="1455"/>
      <c r="GR71" s="1455"/>
      <c r="GS71" s="1455"/>
      <c r="GT71" s="1455"/>
      <c r="GU71" s="1455"/>
      <c r="GV71" s="1455"/>
      <c r="GW71" s="1455"/>
      <c r="GX71" s="1455"/>
      <c r="GY71" s="1455"/>
      <c r="GZ71" s="1455"/>
      <c r="HA71" s="1455"/>
      <c r="HB71" s="1455"/>
      <c r="HC71" s="1455"/>
      <c r="HD71" s="1455"/>
      <c r="HE71" s="1455"/>
      <c r="HF71" s="1455"/>
      <c r="HG71" s="1455"/>
      <c r="HH71" s="1455"/>
      <c r="HI71" s="1455"/>
      <c r="HJ71" s="1455"/>
      <c r="HK71" s="1455"/>
      <c r="HL71" s="1455"/>
      <c r="HM71" s="1455"/>
      <c r="HN71" s="1455"/>
      <c r="HO71" s="1455"/>
      <c r="HP71" s="1455"/>
      <c r="HQ71" s="1455"/>
      <c r="HR71" s="1455"/>
      <c r="HS71" s="1455"/>
      <c r="HT71" s="1455"/>
      <c r="HU71" s="1455"/>
      <c r="HV71" s="1455"/>
      <c r="HW71" s="1455"/>
      <c r="HX71" s="1455"/>
      <c r="HY71" s="1455"/>
      <c r="HZ71" s="1455"/>
      <c r="IA71" s="1455"/>
      <c r="IB71" s="1455"/>
      <c r="IC71" s="1455"/>
      <c r="ID71" s="1455"/>
      <c r="IE71" s="1455"/>
      <c r="IF71" s="1455"/>
      <c r="IG71" s="1455"/>
      <c r="IH71" s="1455"/>
      <c r="II71" s="1455"/>
      <c r="IJ71" s="1455"/>
      <c r="IK71" s="1455"/>
      <c r="IL71" s="1455"/>
      <c r="IM71" s="1455"/>
      <c r="IN71" s="1455"/>
      <c r="IO71" s="1455"/>
      <c r="IP71" s="1455"/>
      <c r="IQ71" s="1455"/>
      <c r="IR71" s="1455"/>
      <c r="IS71" s="1455"/>
      <c r="IT71" s="1455"/>
      <c r="IU71" s="1455"/>
      <c r="IV71" s="1455"/>
      <c r="IW71" s="1455"/>
      <c r="IX71" s="1455"/>
      <c r="IY71" s="1455"/>
      <c r="IZ71" s="1455"/>
      <c r="JA71" s="1455"/>
      <c r="JB71" s="1455"/>
      <c r="JC71" s="1455"/>
      <c r="JD71" s="1455"/>
      <c r="JE71" s="1455"/>
      <c r="JF71" s="1455"/>
      <c r="JG71" s="1455"/>
      <c r="JH71" s="1455"/>
      <c r="JI71" s="1455"/>
      <c r="JJ71" s="1455"/>
      <c r="JK71" s="1455"/>
      <c r="JL71" s="1455"/>
      <c r="JM71" s="1455"/>
      <c r="JN71" s="1455"/>
      <c r="JO71" s="1455"/>
      <c r="JP71" s="1455"/>
      <c r="JQ71" s="1455"/>
      <c r="JR71" s="1455"/>
      <c r="JS71" s="1455"/>
      <c r="JT71" s="1455"/>
      <c r="JU71" s="1455"/>
      <c r="JV71" s="1455"/>
      <c r="JW71" s="1455"/>
      <c r="JX71" s="1455"/>
      <c r="JY71" s="1455"/>
      <c r="JZ71" s="1455"/>
      <c r="KA71" s="1455"/>
      <c r="KB71" s="1455"/>
      <c r="KC71" s="1455"/>
      <c r="KD71" s="1455"/>
      <c r="KE71" s="1455"/>
      <c r="KF71" s="1455"/>
      <c r="KG71" s="1455"/>
      <c r="KH71" s="1455"/>
      <c r="KI71" s="1455"/>
      <c r="KJ71" s="1455"/>
      <c r="KK71" s="1455"/>
      <c r="KL71" s="1455"/>
      <c r="KM71" s="1455"/>
      <c r="KN71" s="1455"/>
      <c r="KO71" s="1455"/>
      <c r="KP71" s="1455"/>
      <c r="KQ71" s="1455"/>
      <c r="KR71" s="1455"/>
      <c r="KS71" s="1455"/>
      <c r="KT71" s="1455"/>
      <c r="KU71" s="1455"/>
      <c r="KV71" s="1455"/>
      <c r="KW71" s="1455"/>
      <c r="KX71" s="1455"/>
      <c r="KY71" s="1455"/>
      <c r="KZ71" s="1455"/>
      <c r="LA71" s="1455"/>
      <c r="LB71" s="1455"/>
      <c r="LC71" s="1455"/>
      <c r="LD71" s="1455"/>
      <c r="LE71" s="1467"/>
      <c r="LF71" s="1467"/>
      <c r="LG71" s="1467"/>
      <c r="LH71" s="1467"/>
      <c r="LI71" s="1467"/>
      <c r="LJ71" s="1467"/>
      <c r="LK71" s="1467"/>
      <c r="LL71" s="1645"/>
    </row>
    <row r="72" s="2141" customFormat="1" ht="47" customHeight="1" spans="1:324">
      <c r="A72" s="2153">
        <v>45853</v>
      </c>
      <c r="B72" s="2154" t="s">
        <v>3593</v>
      </c>
      <c r="C72" s="2155" t="s">
        <v>98</v>
      </c>
      <c r="D72" s="2156">
        <v>4500173935</v>
      </c>
      <c r="E72" s="2159" t="s">
        <v>4434</v>
      </c>
      <c r="F72" s="2156" t="s">
        <v>4435</v>
      </c>
      <c r="G72" s="2158" t="s">
        <v>4225</v>
      </c>
      <c r="H72" s="2158" t="s">
        <v>4196</v>
      </c>
      <c r="I72" s="2165" t="s">
        <v>4226</v>
      </c>
      <c r="J72" s="1543">
        <v>3150</v>
      </c>
      <c r="K72" s="1876">
        <v>0</v>
      </c>
      <c r="L72" s="1876">
        <v>75</v>
      </c>
      <c r="M72" s="1876">
        <f t="shared" si="24"/>
        <v>42</v>
      </c>
      <c r="N72" s="2166">
        <v>45969</v>
      </c>
      <c r="O72" s="2166">
        <f t="shared" si="25"/>
        <v>45967</v>
      </c>
      <c r="P72" s="1546"/>
      <c r="Q72" s="1570" t="s">
        <v>78</v>
      </c>
      <c r="R72" s="1572" t="s">
        <v>4432</v>
      </c>
      <c r="S72" s="2168" t="s">
        <v>111</v>
      </c>
      <c r="T72" s="1573">
        <v>45853</v>
      </c>
      <c r="U72" s="1595" t="s">
        <v>88</v>
      </c>
      <c r="V72" s="1595" t="s">
        <v>88</v>
      </c>
      <c r="W72" s="1596" t="s">
        <v>4227</v>
      </c>
      <c r="X72" s="1595"/>
      <c r="Y72" s="2181" t="s">
        <v>4228</v>
      </c>
      <c r="Z72" s="2178" t="s">
        <v>3599</v>
      </c>
      <c r="AA72" s="2179">
        <v>164.1419</v>
      </c>
      <c r="AB72" s="2180">
        <f t="shared" si="35"/>
        <v>6893.9598</v>
      </c>
      <c r="AC72" s="1612" t="s">
        <v>4436</v>
      </c>
      <c r="AD72" s="1613" t="s">
        <v>81</v>
      </c>
      <c r="AE72" s="1613">
        <v>6</v>
      </c>
      <c r="AF72" s="1613"/>
      <c r="AG72" s="1614">
        <f t="shared" si="26"/>
        <v>3150</v>
      </c>
      <c r="AH72" s="1615"/>
      <c r="AI72" s="1615">
        <f t="shared" si="27"/>
        <v>42</v>
      </c>
      <c r="AJ72" s="1615" t="s">
        <v>64</v>
      </c>
      <c r="AK72" s="1623"/>
      <c r="AL72" s="1615">
        <f t="shared" si="28"/>
        <v>3150</v>
      </c>
      <c r="AM72" s="2187"/>
      <c r="AN72" s="1430">
        <f t="shared" si="29"/>
        <v>283.5</v>
      </c>
      <c r="AO72" s="1430">
        <f t="shared" si="30"/>
        <v>315</v>
      </c>
      <c r="AP72" s="1960"/>
      <c r="AQ72" s="1430">
        <f t="shared" si="31"/>
        <v>661.5</v>
      </c>
      <c r="AR72" s="1430">
        <f t="shared" si="32"/>
        <v>661.5</v>
      </c>
      <c r="AS72" s="1430">
        <f t="shared" si="33"/>
        <v>724.5</v>
      </c>
      <c r="AT72" s="2194">
        <f t="shared" si="34"/>
        <v>504</v>
      </c>
      <c r="AU72" s="1641" t="s">
        <v>4201</v>
      </c>
      <c r="AV72" s="2195" t="s">
        <v>4202</v>
      </c>
      <c r="AW72" s="1453"/>
      <c r="AX72" s="1454"/>
      <c r="AY72" s="1455"/>
      <c r="AZ72" s="1455"/>
      <c r="BA72" s="1455"/>
      <c r="BB72" s="1455"/>
      <c r="BC72" s="1455"/>
      <c r="BD72" s="1455"/>
      <c r="BE72" s="1455"/>
      <c r="BF72" s="1455"/>
      <c r="BG72" s="1455"/>
      <c r="BH72" s="1455"/>
      <c r="BI72" s="1455"/>
      <c r="BJ72" s="1455"/>
      <c r="BK72" s="1455"/>
      <c r="BL72" s="1455"/>
      <c r="BM72" s="1455"/>
      <c r="BN72" s="1455"/>
      <c r="BO72" s="1455"/>
      <c r="BP72" s="1455"/>
      <c r="BQ72" s="1455"/>
      <c r="BR72" s="1455"/>
      <c r="BS72" s="1455"/>
      <c r="BT72" s="1455"/>
      <c r="BU72" s="1455"/>
      <c r="BV72" s="1455"/>
      <c r="BW72" s="1455"/>
      <c r="BX72" s="1455"/>
      <c r="BY72" s="1455"/>
      <c r="BZ72" s="1455"/>
      <c r="CA72" s="1455"/>
      <c r="CB72" s="1455"/>
      <c r="CC72" s="1455"/>
      <c r="CD72" s="1455"/>
      <c r="CE72" s="1455"/>
      <c r="CF72" s="1455"/>
      <c r="CG72" s="1455"/>
      <c r="CH72" s="1455"/>
      <c r="CI72" s="1455"/>
      <c r="CJ72" s="1455"/>
      <c r="CK72" s="1455"/>
      <c r="CL72" s="1455"/>
      <c r="CM72" s="1455"/>
      <c r="CN72" s="1455"/>
      <c r="CO72" s="1455"/>
      <c r="CP72" s="1455"/>
      <c r="CQ72" s="1455"/>
      <c r="CR72" s="1455"/>
      <c r="CS72" s="1455"/>
      <c r="CT72" s="1455"/>
      <c r="CU72" s="1455"/>
      <c r="CV72" s="1455"/>
      <c r="CW72" s="1455"/>
      <c r="CX72" s="1455"/>
      <c r="CY72" s="1455"/>
      <c r="CZ72" s="1455"/>
      <c r="DA72" s="1455"/>
      <c r="DB72" s="1455"/>
      <c r="DC72" s="1455"/>
      <c r="DD72" s="1455"/>
      <c r="DE72" s="1455"/>
      <c r="DF72" s="1455"/>
      <c r="DG72" s="1455"/>
      <c r="DH72" s="1455"/>
      <c r="DI72" s="1455"/>
      <c r="DJ72" s="1455"/>
      <c r="DK72" s="1455"/>
      <c r="DL72" s="1455"/>
      <c r="DM72" s="1455"/>
      <c r="DN72" s="1455"/>
      <c r="DO72" s="1455"/>
      <c r="DP72" s="1455"/>
      <c r="DQ72" s="1455"/>
      <c r="DR72" s="1455"/>
      <c r="DS72" s="1455"/>
      <c r="DT72" s="1455"/>
      <c r="DU72" s="1455"/>
      <c r="DV72" s="1455"/>
      <c r="DW72" s="1455"/>
      <c r="DX72" s="1455"/>
      <c r="DY72" s="1455"/>
      <c r="DZ72" s="1455"/>
      <c r="EA72" s="1455"/>
      <c r="EB72" s="1455"/>
      <c r="EC72" s="1455"/>
      <c r="ED72" s="1455"/>
      <c r="EE72" s="1455"/>
      <c r="EF72" s="1455"/>
      <c r="EG72" s="1455"/>
      <c r="EH72" s="1455"/>
      <c r="EI72" s="1455"/>
      <c r="EJ72" s="1455"/>
      <c r="EK72" s="1455"/>
      <c r="EL72" s="1455"/>
      <c r="EM72" s="1455"/>
      <c r="EN72" s="1455"/>
      <c r="EO72" s="1455"/>
      <c r="EP72" s="1455"/>
      <c r="EQ72" s="1455"/>
      <c r="ER72" s="1455"/>
      <c r="ES72" s="1455"/>
      <c r="ET72" s="1455"/>
      <c r="EU72" s="1455"/>
      <c r="EV72" s="1455"/>
      <c r="EW72" s="1455"/>
      <c r="EX72" s="1455"/>
      <c r="EY72" s="1455"/>
      <c r="EZ72" s="1455"/>
      <c r="FA72" s="1455"/>
      <c r="FB72" s="1455"/>
      <c r="FC72" s="1455"/>
      <c r="FD72" s="1455"/>
      <c r="FE72" s="1455"/>
      <c r="FF72" s="1455"/>
      <c r="FG72" s="1455"/>
      <c r="FH72" s="1455"/>
      <c r="FI72" s="1455"/>
      <c r="FJ72" s="1455"/>
      <c r="FK72" s="1455"/>
      <c r="FL72" s="1455"/>
      <c r="FM72" s="1455"/>
      <c r="FN72" s="1455"/>
      <c r="FO72" s="1455"/>
      <c r="FP72" s="1455"/>
      <c r="FQ72" s="1455"/>
      <c r="FR72" s="1455"/>
      <c r="FS72" s="1455"/>
      <c r="FT72" s="1455"/>
      <c r="FU72" s="1455"/>
      <c r="FV72" s="1455"/>
      <c r="FW72" s="1455"/>
      <c r="FX72" s="1455"/>
      <c r="FY72" s="1455"/>
      <c r="FZ72" s="1455"/>
      <c r="GA72" s="1455"/>
      <c r="GB72" s="1455"/>
      <c r="GC72" s="1455"/>
      <c r="GD72" s="1455"/>
      <c r="GE72" s="1455"/>
      <c r="GF72" s="1455"/>
      <c r="GG72" s="1455"/>
      <c r="GH72" s="1455"/>
      <c r="GI72" s="1455"/>
      <c r="GJ72" s="1455"/>
      <c r="GK72" s="1455"/>
      <c r="GL72" s="1455"/>
      <c r="GM72" s="1455"/>
      <c r="GN72" s="1455"/>
      <c r="GO72" s="1455"/>
      <c r="GP72" s="1455"/>
      <c r="GQ72" s="1455"/>
      <c r="GR72" s="1455"/>
      <c r="GS72" s="1455"/>
      <c r="GT72" s="1455"/>
      <c r="GU72" s="1455"/>
      <c r="GV72" s="1455"/>
      <c r="GW72" s="1455"/>
      <c r="GX72" s="1455"/>
      <c r="GY72" s="1455"/>
      <c r="GZ72" s="1455"/>
      <c r="HA72" s="1455"/>
      <c r="HB72" s="1455"/>
      <c r="HC72" s="1455"/>
      <c r="HD72" s="1455"/>
      <c r="HE72" s="1455"/>
      <c r="HF72" s="1455"/>
      <c r="HG72" s="1455"/>
      <c r="HH72" s="1455"/>
      <c r="HI72" s="1455"/>
      <c r="HJ72" s="1455"/>
      <c r="HK72" s="1455"/>
      <c r="HL72" s="1455"/>
      <c r="HM72" s="1455"/>
      <c r="HN72" s="1455"/>
      <c r="HO72" s="1455"/>
      <c r="HP72" s="1455"/>
      <c r="HQ72" s="1455"/>
      <c r="HR72" s="1455"/>
      <c r="HS72" s="1455"/>
      <c r="HT72" s="1455"/>
      <c r="HU72" s="1455"/>
      <c r="HV72" s="1455"/>
      <c r="HW72" s="1455"/>
      <c r="HX72" s="1455"/>
      <c r="HY72" s="1455"/>
      <c r="HZ72" s="1455"/>
      <c r="IA72" s="1455"/>
      <c r="IB72" s="1455"/>
      <c r="IC72" s="1455"/>
      <c r="ID72" s="1455"/>
      <c r="IE72" s="1455"/>
      <c r="IF72" s="1455"/>
      <c r="IG72" s="1455"/>
      <c r="IH72" s="1455"/>
      <c r="II72" s="1455"/>
      <c r="IJ72" s="1455"/>
      <c r="IK72" s="1455"/>
      <c r="IL72" s="1455"/>
      <c r="IM72" s="1455"/>
      <c r="IN72" s="1455"/>
      <c r="IO72" s="1455"/>
      <c r="IP72" s="1455"/>
      <c r="IQ72" s="1455"/>
      <c r="IR72" s="1455"/>
      <c r="IS72" s="1455"/>
      <c r="IT72" s="1455"/>
      <c r="IU72" s="1455"/>
      <c r="IV72" s="1455"/>
      <c r="IW72" s="1455"/>
      <c r="IX72" s="1455"/>
      <c r="IY72" s="1455"/>
      <c r="IZ72" s="1455"/>
      <c r="JA72" s="1455"/>
      <c r="JB72" s="1455"/>
      <c r="JC72" s="1455"/>
      <c r="JD72" s="1455"/>
      <c r="JE72" s="1455"/>
      <c r="JF72" s="1455"/>
      <c r="JG72" s="1455"/>
      <c r="JH72" s="1455"/>
      <c r="JI72" s="1455"/>
      <c r="JJ72" s="1455"/>
      <c r="JK72" s="1455"/>
      <c r="JL72" s="1455"/>
      <c r="JM72" s="1455"/>
      <c r="JN72" s="1455"/>
      <c r="JO72" s="1455"/>
      <c r="JP72" s="1455"/>
      <c r="JQ72" s="1455"/>
      <c r="JR72" s="1455"/>
      <c r="JS72" s="1455"/>
      <c r="JT72" s="1455"/>
      <c r="JU72" s="1455"/>
      <c r="JV72" s="1455"/>
      <c r="JW72" s="1455"/>
      <c r="JX72" s="1455"/>
      <c r="JY72" s="1455"/>
      <c r="JZ72" s="1455"/>
      <c r="KA72" s="1455"/>
      <c r="KB72" s="1455"/>
      <c r="KC72" s="1455"/>
      <c r="KD72" s="1455"/>
      <c r="KE72" s="1455"/>
      <c r="KF72" s="1455"/>
      <c r="KG72" s="1455"/>
      <c r="KH72" s="1455"/>
      <c r="KI72" s="1455"/>
      <c r="KJ72" s="1455"/>
      <c r="KK72" s="1455"/>
      <c r="KL72" s="1455"/>
      <c r="KM72" s="1455"/>
      <c r="KN72" s="1455"/>
      <c r="KO72" s="1455"/>
      <c r="KP72" s="1455"/>
      <c r="KQ72" s="1455"/>
      <c r="KR72" s="1455"/>
      <c r="KS72" s="1455"/>
      <c r="KT72" s="1455"/>
      <c r="KU72" s="1455"/>
      <c r="KV72" s="1455"/>
      <c r="KW72" s="1455"/>
      <c r="KX72" s="1455"/>
      <c r="KY72" s="1455"/>
      <c r="KZ72" s="1455"/>
      <c r="LA72" s="1455"/>
      <c r="LB72" s="1455"/>
      <c r="LC72" s="1455"/>
      <c r="LD72" s="1455"/>
      <c r="LE72" s="1467"/>
      <c r="LF72" s="1467"/>
      <c r="LG72" s="1467"/>
      <c r="LH72" s="1467"/>
      <c r="LI72" s="1467"/>
      <c r="LJ72" s="1467"/>
      <c r="LK72" s="1467"/>
      <c r="LL72" s="1645"/>
    </row>
    <row r="73" s="2143" customFormat="1" ht="47" customHeight="1" spans="1:324">
      <c r="A73" s="2153">
        <v>45867</v>
      </c>
      <c r="B73" s="2154" t="s">
        <v>3593</v>
      </c>
      <c r="C73" s="2155" t="s">
        <v>98</v>
      </c>
      <c r="D73" s="2156">
        <v>4500175383</v>
      </c>
      <c r="E73" s="2159" t="s">
        <v>4437</v>
      </c>
      <c r="F73" s="2156" t="s">
        <v>4438</v>
      </c>
      <c r="G73" s="2158" t="s">
        <v>4225</v>
      </c>
      <c r="H73" s="2158" t="s">
        <v>4196</v>
      </c>
      <c r="I73" s="2165" t="s">
        <v>4226</v>
      </c>
      <c r="J73" s="1543">
        <v>3150</v>
      </c>
      <c r="K73" s="1876">
        <v>0</v>
      </c>
      <c r="L73" s="1876">
        <v>75</v>
      </c>
      <c r="M73" s="1876">
        <f t="shared" si="24"/>
        <v>42</v>
      </c>
      <c r="N73" s="2166">
        <v>45972</v>
      </c>
      <c r="O73" s="2166">
        <f>N73-1</f>
        <v>45971</v>
      </c>
      <c r="P73" s="1546"/>
      <c r="Q73" s="1570" t="s">
        <v>78</v>
      </c>
      <c r="R73" s="1572" t="s">
        <v>4439</v>
      </c>
      <c r="S73" s="2168" t="s">
        <v>111</v>
      </c>
      <c r="T73" s="1573">
        <v>45869</v>
      </c>
      <c r="U73" s="1595" t="s">
        <v>88</v>
      </c>
      <c r="V73" s="1595" t="s">
        <v>88</v>
      </c>
      <c r="W73" s="1596" t="s">
        <v>3597</v>
      </c>
      <c r="X73" s="1595"/>
      <c r="Y73" s="2181" t="s">
        <v>4228</v>
      </c>
      <c r="Z73" s="2178" t="s">
        <v>3599</v>
      </c>
      <c r="AA73" s="2179">
        <v>180.744</v>
      </c>
      <c r="AB73" s="2180">
        <f t="shared" si="35"/>
        <v>7591.248</v>
      </c>
      <c r="AC73" s="1612" t="s">
        <v>4440</v>
      </c>
      <c r="AD73" s="1613" t="s">
        <v>81</v>
      </c>
      <c r="AE73" s="1613">
        <v>6</v>
      </c>
      <c r="AF73" s="1613"/>
      <c r="AG73" s="1614">
        <f t="shared" si="26"/>
        <v>3150</v>
      </c>
      <c r="AH73" s="1615"/>
      <c r="AI73" s="1615">
        <f t="shared" si="27"/>
        <v>42</v>
      </c>
      <c r="AJ73" s="1615" t="s">
        <v>64</v>
      </c>
      <c r="AK73" s="1623"/>
      <c r="AL73" s="1615">
        <f t="shared" si="28"/>
        <v>3150</v>
      </c>
      <c r="AM73" s="2187"/>
      <c r="AN73" s="1430">
        <f t="shared" si="29"/>
        <v>283.5</v>
      </c>
      <c r="AO73" s="1430">
        <f t="shared" si="30"/>
        <v>315</v>
      </c>
      <c r="AP73" s="1960"/>
      <c r="AQ73" s="1430">
        <f t="shared" si="31"/>
        <v>661.5</v>
      </c>
      <c r="AR73" s="1430">
        <f t="shared" si="32"/>
        <v>661.5</v>
      </c>
      <c r="AS73" s="1430">
        <f t="shared" si="33"/>
        <v>724.5</v>
      </c>
      <c r="AT73" s="2194">
        <f t="shared" si="34"/>
        <v>504</v>
      </c>
      <c r="AU73" s="1641" t="s">
        <v>4201</v>
      </c>
      <c r="AV73" s="2195" t="s">
        <v>4202</v>
      </c>
      <c r="AW73" s="1453"/>
      <c r="AX73" s="1454"/>
      <c r="AY73" s="1455"/>
      <c r="AZ73" s="1455"/>
      <c r="BA73" s="1455"/>
      <c r="BB73" s="1455"/>
      <c r="BC73" s="1455"/>
      <c r="BD73" s="1455"/>
      <c r="BE73" s="1455"/>
      <c r="BF73" s="1455"/>
      <c r="BG73" s="1455"/>
      <c r="BH73" s="1455"/>
      <c r="BI73" s="1455"/>
      <c r="BJ73" s="1455"/>
      <c r="BK73" s="1455"/>
      <c r="BL73" s="1455"/>
      <c r="BM73" s="1455"/>
      <c r="BN73" s="1455"/>
      <c r="BO73" s="1455"/>
      <c r="BP73" s="1455"/>
      <c r="BQ73" s="1455"/>
      <c r="BR73" s="1455"/>
      <c r="BS73" s="1455"/>
      <c r="BT73" s="1455"/>
      <c r="BU73" s="1455"/>
      <c r="BV73" s="1455"/>
      <c r="BW73" s="1455"/>
      <c r="BX73" s="1455"/>
      <c r="BY73" s="1455"/>
      <c r="BZ73" s="1455"/>
      <c r="CA73" s="1455"/>
      <c r="CB73" s="1455"/>
      <c r="CC73" s="1455"/>
      <c r="CD73" s="1455"/>
      <c r="CE73" s="1455"/>
      <c r="CF73" s="1455"/>
      <c r="CG73" s="1455"/>
      <c r="CH73" s="1455"/>
      <c r="CI73" s="1455"/>
      <c r="CJ73" s="1455"/>
      <c r="CK73" s="1455"/>
      <c r="CL73" s="1455"/>
      <c r="CM73" s="1455"/>
      <c r="CN73" s="1455"/>
      <c r="CO73" s="1455"/>
      <c r="CP73" s="1455"/>
      <c r="CQ73" s="1455"/>
      <c r="CR73" s="1455"/>
      <c r="CS73" s="1455"/>
      <c r="CT73" s="1455"/>
      <c r="CU73" s="1455"/>
      <c r="CV73" s="1455"/>
      <c r="CW73" s="1455"/>
      <c r="CX73" s="1455"/>
      <c r="CY73" s="1455"/>
      <c r="CZ73" s="1455"/>
      <c r="DA73" s="1455"/>
      <c r="DB73" s="1455"/>
      <c r="DC73" s="1455"/>
      <c r="DD73" s="1455"/>
      <c r="DE73" s="1455"/>
      <c r="DF73" s="1455"/>
      <c r="DG73" s="1455"/>
      <c r="DH73" s="1455"/>
      <c r="DI73" s="1455"/>
      <c r="DJ73" s="1455"/>
      <c r="DK73" s="1455"/>
      <c r="DL73" s="1455"/>
      <c r="DM73" s="1455"/>
      <c r="DN73" s="1455"/>
      <c r="DO73" s="1455"/>
      <c r="DP73" s="1455"/>
      <c r="DQ73" s="1455"/>
      <c r="DR73" s="1455"/>
      <c r="DS73" s="1455"/>
      <c r="DT73" s="1455"/>
      <c r="DU73" s="1455"/>
      <c r="DV73" s="1455"/>
      <c r="DW73" s="1455"/>
      <c r="DX73" s="1455"/>
      <c r="DY73" s="1455"/>
      <c r="DZ73" s="1455"/>
      <c r="EA73" s="1455"/>
      <c r="EB73" s="1455"/>
      <c r="EC73" s="1455"/>
      <c r="ED73" s="1455"/>
      <c r="EE73" s="1455"/>
      <c r="EF73" s="1455"/>
      <c r="EG73" s="1455"/>
      <c r="EH73" s="1455"/>
      <c r="EI73" s="1455"/>
      <c r="EJ73" s="1455"/>
      <c r="EK73" s="1455"/>
      <c r="EL73" s="1455"/>
      <c r="EM73" s="1455"/>
      <c r="EN73" s="1455"/>
      <c r="EO73" s="1455"/>
      <c r="EP73" s="1455"/>
      <c r="EQ73" s="1455"/>
      <c r="ER73" s="1455"/>
      <c r="ES73" s="1455"/>
      <c r="ET73" s="1455"/>
      <c r="EU73" s="1455"/>
      <c r="EV73" s="1455"/>
      <c r="EW73" s="1455"/>
      <c r="EX73" s="1455"/>
      <c r="EY73" s="1455"/>
      <c r="EZ73" s="1455"/>
      <c r="FA73" s="1455"/>
      <c r="FB73" s="1455"/>
      <c r="FC73" s="1455"/>
      <c r="FD73" s="1455"/>
      <c r="FE73" s="1455"/>
      <c r="FF73" s="1455"/>
      <c r="FG73" s="1455"/>
      <c r="FH73" s="1455"/>
      <c r="FI73" s="1455"/>
      <c r="FJ73" s="1455"/>
      <c r="FK73" s="1455"/>
      <c r="FL73" s="1455"/>
      <c r="FM73" s="1455"/>
      <c r="FN73" s="1455"/>
      <c r="FO73" s="1455"/>
      <c r="FP73" s="1455"/>
      <c r="FQ73" s="1455"/>
      <c r="FR73" s="1455"/>
      <c r="FS73" s="1455"/>
      <c r="FT73" s="1455"/>
      <c r="FU73" s="1455"/>
      <c r="FV73" s="1455"/>
      <c r="FW73" s="1455"/>
      <c r="FX73" s="1455"/>
      <c r="FY73" s="1455"/>
      <c r="FZ73" s="1455"/>
      <c r="GA73" s="1455"/>
      <c r="GB73" s="1455"/>
      <c r="GC73" s="1455"/>
      <c r="GD73" s="1455"/>
      <c r="GE73" s="1455"/>
      <c r="GF73" s="1455"/>
      <c r="GG73" s="1455"/>
      <c r="GH73" s="1455"/>
      <c r="GI73" s="1455"/>
      <c r="GJ73" s="1455"/>
      <c r="GK73" s="1455"/>
      <c r="GL73" s="1455"/>
      <c r="GM73" s="1455"/>
      <c r="GN73" s="1455"/>
      <c r="GO73" s="1455"/>
      <c r="GP73" s="1455"/>
      <c r="GQ73" s="1455"/>
      <c r="GR73" s="1455"/>
      <c r="GS73" s="1455"/>
      <c r="GT73" s="1455"/>
      <c r="GU73" s="1455"/>
      <c r="GV73" s="1455"/>
      <c r="GW73" s="1455"/>
      <c r="GX73" s="1455"/>
      <c r="GY73" s="1455"/>
      <c r="GZ73" s="1455"/>
      <c r="HA73" s="1455"/>
      <c r="HB73" s="1455"/>
      <c r="HC73" s="1455"/>
      <c r="HD73" s="1455"/>
      <c r="HE73" s="1455"/>
      <c r="HF73" s="1455"/>
      <c r="HG73" s="1455"/>
      <c r="HH73" s="1455"/>
      <c r="HI73" s="1455"/>
      <c r="HJ73" s="1455"/>
      <c r="HK73" s="1455"/>
      <c r="HL73" s="1455"/>
      <c r="HM73" s="1455"/>
      <c r="HN73" s="1455"/>
      <c r="HO73" s="1455"/>
      <c r="HP73" s="1455"/>
      <c r="HQ73" s="1455"/>
      <c r="HR73" s="1455"/>
      <c r="HS73" s="1455"/>
      <c r="HT73" s="1455"/>
      <c r="HU73" s="1455"/>
      <c r="HV73" s="1455"/>
      <c r="HW73" s="1455"/>
      <c r="HX73" s="1455"/>
      <c r="HY73" s="1455"/>
      <c r="HZ73" s="1455"/>
      <c r="IA73" s="1455"/>
      <c r="IB73" s="1455"/>
      <c r="IC73" s="1455"/>
      <c r="ID73" s="1455"/>
      <c r="IE73" s="1455"/>
      <c r="IF73" s="1455"/>
      <c r="IG73" s="1455"/>
      <c r="IH73" s="1455"/>
      <c r="II73" s="1455"/>
      <c r="IJ73" s="1455"/>
      <c r="IK73" s="1455"/>
      <c r="IL73" s="1455"/>
      <c r="IM73" s="1455"/>
      <c r="IN73" s="1455"/>
      <c r="IO73" s="1455"/>
      <c r="IP73" s="1455"/>
      <c r="IQ73" s="1455"/>
      <c r="IR73" s="1455"/>
      <c r="IS73" s="1455"/>
      <c r="IT73" s="1455"/>
      <c r="IU73" s="1455"/>
      <c r="IV73" s="1455"/>
      <c r="IW73" s="1455"/>
      <c r="IX73" s="1455"/>
      <c r="IY73" s="1455"/>
      <c r="IZ73" s="1455"/>
      <c r="JA73" s="1455"/>
      <c r="JB73" s="1455"/>
      <c r="JC73" s="1455"/>
      <c r="JD73" s="1455"/>
      <c r="JE73" s="1455"/>
      <c r="JF73" s="1455"/>
      <c r="JG73" s="1455"/>
      <c r="JH73" s="1455"/>
      <c r="JI73" s="1455"/>
      <c r="JJ73" s="1455"/>
      <c r="JK73" s="1455"/>
      <c r="JL73" s="1455"/>
      <c r="JM73" s="1455"/>
      <c r="JN73" s="1455"/>
      <c r="JO73" s="1455"/>
      <c r="JP73" s="1455"/>
      <c r="JQ73" s="1455"/>
      <c r="JR73" s="1455"/>
      <c r="JS73" s="1455"/>
      <c r="JT73" s="1455"/>
      <c r="JU73" s="1455"/>
      <c r="JV73" s="1455"/>
      <c r="JW73" s="1455"/>
      <c r="JX73" s="1455"/>
      <c r="JY73" s="1455"/>
      <c r="JZ73" s="1455"/>
      <c r="KA73" s="1455"/>
      <c r="KB73" s="1455"/>
      <c r="KC73" s="1455"/>
      <c r="KD73" s="1455"/>
      <c r="KE73" s="1455"/>
      <c r="KF73" s="1455"/>
      <c r="KG73" s="1455"/>
      <c r="KH73" s="1455"/>
      <c r="KI73" s="1455"/>
      <c r="KJ73" s="1455"/>
      <c r="KK73" s="1455"/>
      <c r="KL73" s="1455"/>
      <c r="KM73" s="1455"/>
      <c r="KN73" s="1455"/>
      <c r="KO73" s="1455"/>
      <c r="KP73" s="1455"/>
      <c r="KQ73" s="1455"/>
      <c r="KR73" s="1455"/>
      <c r="KS73" s="1455"/>
      <c r="KT73" s="1455"/>
      <c r="KU73" s="1455"/>
      <c r="KV73" s="1455"/>
      <c r="KW73" s="1455"/>
      <c r="KX73" s="1455"/>
      <c r="KY73" s="1455"/>
      <c r="KZ73" s="1455"/>
      <c r="LA73" s="1455"/>
      <c r="LB73" s="1455"/>
      <c r="LC73" s="1455"/>
      <c r="LD73" s="1455"/>
      <c r="LE73" s="1467"/>
      <c r="LF73" s="1467"/>
      <c r="LG73" s="1467"/>
      <c r="LH73" s="1467"/>
      <c r="LI73" s="1467"/>
      <c r="LJ73" s="1467"/>
      <c r="LK73" s="1467"/>
      <c r="LL73" s="1645"/>
    </row>
    <row r="74" s="2141" customFormat="1" ht="47" customHeight="1" spans="1:324">
      <c r="A74" s="2153">
        <v>45853</v>
      </c>
      <c r="B74" s="2154" t="s">
        <v>3593</v>
      </c>
      <c r="C74" s="2155" t="s">
        <v>98</v>
      </c>
      <c r="D74" s="2156">
        <v>4500173936</v>
      </c>
      <c r="E74" s="2159" t="s">
        <v>4441</v>
      </c>
      <c r="F74" s="2156" t="s">
        <v>4442</v>
      </c>
      <c r="G74" s="2158" t="s">
        <v>4225</v>
      </c>
      <c r="H74" s="2158" t="s">
        <v>4196</v>
      </c>
      <c r="I74" s="2165" t="s">
        <v>4226</v>
      </c>
      <c r="J74" s="1543">
        <v>3150</v>
      </c>
      <c r="K74" s="1876">
        <v>0</v>
      </c>
      <c r="L74" s="1876">
        <v>75</v>
      </c>
      <c r="M74" s="1876">
        <f t="shared" si="24"/>
        <v>42</v>
      </c>
      <c r="N74" s="2166">
        <v>45975</v>
      </c>
      <c r="O74" s="2166">
        <f>N74-2</f>
        <v>45973</v>
      </c>
      <c r="P74" s="1546"/>
      <c r="Q74" s="1570" t="s">
        <v>78</v>
      </c>
      <c r="R74" s="2168" t="s">
        <v>4443</v>
      </c>
      <c r="S74" s="2168" t="s">
        <v>111</v>
      </c>
      <c r="T74" s="1573">
        <v>45853</v>
      </c>
      <c r="U74" s="1595" t="s">
        <v>88</v>
      </c>
      <c r="V74" s="1595" t="s">
        <v>88</v>
      </c>
      <c r="W74" s="1596" t="s">
        <v>4227</v>
      </c>
      <c r="X74" s="1595"/>
      <c r="Y74" s="2181" t="s">
        <v>4228</v>
      </c>
      <c r="Z74" s="2178" t="s">
        <v>3599</v>
      </c>
      <c r="AA74" s="2179">
        <v>164.1419</v>
      </c>
      <c r="AB74" s="2180">
        <f t="shared" si="35"/>
        <v>6893.9598</v>
      </c>
      <c r="AC74" s="1612" t="s">
        <v>4444</v>
      </c>
      <c r="AD74" s="1613" t="s">
        <v>81</v>
      </c>
      <c r="AE74" s="1613">
        <v>6</v>
      </c>
      <c r="AF74" s="1613"/>
      <c r="AG74" s="1614">
        <f t="shared" si="26"/>
        <v>3150</v>
      </c>
      <c r="AH74" s="1615"/>
      <c r="AI74" s="1615">
        <f t="shared" si="27"/>
        <v>42</v>
      </c>
      <c r="AJ74" s="1615" t="s">
        <v>64</v>
      </c>
      <c r="AK74" s="1623"/>
      <c r="AL74" s="1615">
        <f t="shared" si="28"/>
        <v>3150</v>
      </c>
      <c r="AM74" s="2187"/>
      <c r="AN74" s="1430">
        <f t="shared" si="29"/>
        <v>283.5</v>
      </c>
      <c r="AO74" s="1430">
        <f t="shared" si="30"/>
        <v>315</v>
      </c>
      <c r="AP74" s="1960"/>
      <c r="AQ74" s="1430">
        <f t="shared" si="31"/>
        <v>661.5</v>
      </c>
      <c r="AR74" s="1430">
        <f t="shared" si="32"/>
        <v>661.5</v>
      </c>
      <c r="AS74" s="1430">
        <f t="shared" si="33"/>
        <v>724.5</v>
      </c>
      <c r="AT74" s="2194">
        <f t="shared" si="34"/>
        <v>504</v>
      </c>
      <c r="AU74" s="1641" t="s">
        <v>4201</v>
      </c>
      <c r="AV74" s="2195" t="s">
        <v>4202</v>
      </c>
      <c r="AW74" s="1453"/>
      <c r="AX74" s="1454"/>
      <c r="AY74" s="1455"/>
      <c r="AZ74" s="1455"/>
      <c r="BA74" s="1455"/>
      <c r="BB74" s="1455"/>
      <c r="BC74" s="1455"/>
      <c r="BD74" s="1455"/>
      <c r="BE74" s="1455"/>
      <c r="BF74" s="1455"/>
      <c r="BG74" s="1455"/>
      <c r="BH74" s="1455"/>
      <c r="BI74" s="1455"/>
      <c r="BJ74" s="1455"/>
      <c r="BK74" s="1455"/>
      <c r="BL74" s="1455"/>
      <c r="BM74" s="1455"/>
      <c r="BN74" s="1455"/>
      <c r="BO74" s="1455"/>
      <c r="BP74" s="1455"/>
      <c r="BQ74" s="1455"/>
      <c r="BR74" s="1455"/>
      <c r="BS74" s="1455"/>
      <c r="BT74" s="1455"/>
      <c r="BU74" s="1455"/>
      <c r="BV74" s="1455"/>
      <c r="BW74" s="1455"/>
      <c r="BX74" s="1455"/>
      <c r="BY74" s="1455"/>
      <c r="BZ74" s="1455"/>
      <c r="CA74" s="1455"/>
      <c r="CB74" s="1455"/>
      <c r="CC74" s="1455"/>
      <c r="CD74" s="1455"/>
      <c r="CE74" s="1455"/>
      <c r="CF74" s="1455"/>
      <c r="CG74" s="1455"/>
      <c r="CH74" s="1455"/>
      <c r="CI74" s="1455"/>
      <c r="CJ74" s="1455"/>
      <c r="CK74" s="1455"/>
      <c r="CL74" s="1455"/>
      <c r="CM74" s="1455"/>
      <c r="CN74" s="1455"/>
      <c r="CO74" s="1455"/>
      <c r="CP74" s="1455"/>
      <c r="CQ74" s="1455"/>
      <c r="CR74" s="1455"/>
      <c r="CS74" s="1455"/>
      <c r="CT74" s="1455"/>
      <c r="CU74" s="1455"/>
      <c r="CV74" s="1455"/>
      <c r="CW74" s="1455"/>
      <c r="CX74" s="1455"/>
      <c r="CY74" s="1455"/>
      <c r="CZ74" s="1455"/>
      <c r="DA74" s="1455"/>
      <c r="DB74" s="1455"/>
      <c r="DC74" s="1455"/>
      <c r="DD74" s="1455"/>
      <c r="DE74" s="1455"/>
      <c r="DF74" s="1455"/>
      <c r="DG74" s="1455"/>
      <c r="DH74" s="1455"/>
      <c r="DI74" s="1455"/>
      <c r="DJ74" s="1455"/>
      <c r="DK74" s="1455"/>
      <c r="DL74" s="1455"/>
      <c r="DM74" s="1455"/>
      <c r="DN74" s="1455"/>
      <c r="DO74" s="1455"/>
      <c r="DP74" s="1455"/>
      <c r="DQ74" s="1455"/>
      <c r="DR74" s="1455"/>
      <c r="DS74" s="1455"/>
      <c r="DT74" s="1455"/>
      <c r="DU74" s="1455"/>
      <c r="DV74" s="1455"/>
      <c r="DW74" s="1455"/>
      <c r="DX74" s="1455"/>
      <c r="DY74" s="1455"/>
      <c r="DZ74" s="1455"/>
      <c r="EA74" s="1455"/>
      <c r="EB74" s="1455"/>
      <c r="EC74" s="1455"/>
      <c r="ED74" s="1455"/>
      <c r="EE74" s="1455"/>
      <c r="EF74" s="1455"/>
      <c r="EG74" s="1455"/>
      <c r="EH74" s="1455"/>
      <c r="EI74" s="1455"/>
      <c r="EJ74" s="1455"/>
      <c r="EK74" s="1455"/>
      <c r="EL74" s="1455"/>
      <c r="EM74" s="1455"/>
      <c r="EN74" s="1455"/>
      <c r="EO74" s="1455"/>
      <c r="EP74" s="1455"/>
      <c r="EQ74" s="1455"/>
      <c r="ER74" s="1455"/>
      <c r="ES74" s="1455"/>
      <c r="ET74" s="1455"/>
      <c r="EU74" s="1455"/>
      <c r="EV74" s="1455"/>
      <c r="EW74" s="1455"/>
      <c r="EX74" s="1455"/>
      <c r="EY74" s="1455"/>
      <c r="EZ74" s="1455"/>
      <c r="FA74" s="1455"/>
      <c r="FB74" s="1455"/>
      <c r="FC74" s="1455"/>
      <c r="FD74" s="1455"/>
      <c r="FE74" s="1455"/>
      <c r="FF74" s="1455"/>
      <c r="FG74" s="1455"/>
      <c r="FH74" s="1455"/>
      <c r="FI74" s="1455"/>
      <c r="FJ74" s="1455"/>
      <c r="FK74" s="1455"/>
      <c r="FL74" s="1455"/>
      <c r="FM74" s="1455"/>
      <c r="FN74" s="1455"/>
      <c r="FO74" s="1455"/>
      <c r="FP74" s="1455"/>
      <c r="FQ74" s="1455"/>
      <c r="FR74" s="1455"/>
      <c r="FS74" s="1455"/>
      <c r="FT74" s="1455"/>
      <c r="FU74" s="1455"/>
      <c r="FV74" s="1455"/>
      <c r="FW74" s="1455"/>
      <c r="FX74" s="1455"/>
      <c r="FY74" s="1455"/>
      <c r="FZ74" s="1455"/>
      <c r="GA74" s="1455"/>
      <c r="GB74" s="1455"/>
      <c r="GC74" s="1455"/>
      <c r="GD74" s="1455"/>
      <c r="GE74" s="1455"/>
      <c r="GF74" s="1455"/>
      <c r="GG74" s="1455"/>
      <c r="GH74" s="1455"/>
      <c r="GI74" s="1455"/>
      <c r="GJ74" s="1455"/>
      <c r="GK74" s="1455"/>
      <c r="GL74" s="1455"/>
      <c r="GM74" s="1455"/>
      <c r="GN74" s="1455"/>
      <c r="GO74" s="1455"/>
      <c r="GP74" s="1455"/>
      <c r="GQ74" s="1455"/>
      <c r="GR74" s="1455"/>
      <c r="GS74" s="1455"/>
      <c r="GT74" s="1455"/>
      <c r="GU74" s="1455"/>
      <c r="GV74" s="1455"/>
      <c r="GW74" s="1455"/>
      <c r="GX74" s="1455"/>
      <c r="GY74" s="1455"/>
      <c r="GZ74" s="1455"/>
      <c r="HA74" s="1455"/>
      <c r="HB74" s="1455"/>
      <c r="HC74" s="1455"/>
      <c r="HD74" s="1455"/>
      <c r="HE74" s="1455"/>
      <c r="HF74" s="1455"/>
      <c r="HG74" s="1455"/>
      <c r="HH74" s="1455"/>
      <c r="HI74" s="1455"/>
      <c r="HJ74" s="1455"/>
      <c r="HK74" s="1455"/>
      <c r="HL74" s="1455"/>
      <c r="HM74" s="1455"/>
      <c r="HN74" s="1455"/>
      <c r="HO74" s="1455"/>
      <c r="HP74" s="1455"/>
      <c r="HQ74" s="1455"/>
      <c r="HR74" s="1455"/>
      <c r="HS74" s="1455"/>
      <c r="HT74" s="1455"/>
      <c r="HU74" s="1455"/>
      <c r="HV74" s="1455"/>
      <c r="HW74" s="1455"/>
      <c r="HX74" s="1455"/>
      <c r="HY74" s="1455"/>
      <c r="HZ74" s="1455"/>
      <c r="IA74" s="1455"/>
      <c r="IB74" s="1455"/>
      <c r="IC74" s="1455"/>
      <c r="ID74" s="1455"/>
      <c r="IE74" s="1455"/>
      <c r="IF74" s="1455"/>
      <c r="IG74" s="1455"/>
      <c r="IH74" s="1455"/>
      <c r="II74" s="1455"/>
      <c r="IJ74" s="1455"/>
      <c r="IK74" s="1455"/>
      <c r="IL74" s="1455"/>
      <c r="IM74" s="1455"/>
      <c r="IN74" s="1455"/>
      <c r="IO74" s="1455"/>
      <c r="IP74" s="1455"/>
      <c r="IQ74" s="1455"/>
      <c r="IR74" s="1455"/>
      <c r="IS74" s="1455"/>
      <c r="IT74" s="1455"/>
      <c r="IU74" s="1455"/>
      <c r="IV74" s="1455"/>
      <c r="IW74" s="1455"/>
      <c r="IX74" s="1455"/>
      <c r="IY74" s="1455"/>
      <c r="IZ74" s="1455"/>
      <c r="JA74" s="1455"/>
      <c r="JB74" s="1455"/>
      <c r="JC74" s="1455"/>
      <c r="JD74" s="1455"/>
      <c r="JE74" s="1455"/>
      <c r="JF74" s="1455"/>
      <c r="JG74" s="1455"/>
      <c r="JH74" s="1455"/>
      <c r="JI74" s="1455"/>
      <c r="JJ74" s="1455"/>
      <c r="JK74" s="1455"/>
      <c r="JL74" s="1455"/>
      <c r="JM74" s="1455"/>
      <c r="JN74" s="1455"/>
      <c r="JO74" s="1455"/>
      <c r="JP74" s="1455"/>
      <c r="JQ74" s="1455"/>
      <c r="JR74" s="1455"/>
      <c r="JS74" s="1455"/>
      <c r="JT74" s="1455"/>
      <c r="JU74" s="1455"/>
      <c r="JV74" s="1455"/>
      <c r="JW74" s="1455"/>
      <c r="JX74" s="1455"/>
      <c r="JY74" s="1455"/>
      <c r="JZ74" s="1455"/>
      <c r="KA74" s="1455"/>
      <c r="KB74" s="1455"/>
      <c r="KC74" s="1455"/>
      <c r="KD74" s="1455"/>
      <c r="KE74" s="1455"/>
      <c r="KF74" s="1455"/>
      <c r="KG74" s="1455"/>
      <c r="KH74" s="1455"/>
      <c r="KI74" s="1455"/>
      <c r="KJ74" s="1455"/>
      <c r="KK74" s="1455"/>
      <c r="KL74" s="1455"/>
      <c r="KM74" s="1455"/>
      <c r="KN74" s="1455"/>
      <c r="KO74" s="1455"/>
      <c r="KP74" s="1455"/>
      <c r="KQ74" s="1455"/>
      <c r="KR74" s="1455"/>
      <c r="KS74" s="1455"/>
      <c r="KT74" s="1455"/>
      <c r="KU74" s="1455"/>
      <c r="KV74" s="1455"/>
      <c r="KW74" s="1455"/>
      <c r="KX74" s="1455"/>
      <c r="KY74" s="1455"/>
      <c r="KZ74" s="1455"/>
      <c r="LA74" s="1455"/>
      <c r="LB74" s="1455"/>
      <c r="LC74" s="1455"/>
      <c r="LD74" s="1455"/>
      <c r="LE74" s="1467"/>
      <c r="LF74" s="1467"/>
      <c r="LG74" s="1467"/>
      <c r="LH74" s="1467"/>
      <c r="LI74" s="1467"/>
      <c r="LJ74" s="1467"/>
      <c r="LK74" s="1467"/>
      <c r="LL74" s="1645"/>
    </row>
    <row r="75" s="2143" customFormat="1" ht="47" customHeight="1" spans="1:324">
      <c r="A75" s="2153">
        <v>45867</v>
      </c>
      <c r="B75" s="2154" t="s">
        <v>3593</v>
      </c>
      <c r="C75" s="2155" t="s">
        <v>98</v>
      </c>
      <c r="D75" s="2156">
        <v>4500175376</v>
      </c>
      <c r="E75" s="2159" t="s">
        <v>4445</v>
      </c>
      <c r="F75" s="2156" t="s">
        <v>4446</v>
      </c>
      <c r="G75" s="2158" t="s">
        <v>4225</v>
      </c>
      <c r="H75" s="2158" t="s">
        <v>4196</v>
      </c>
      <c r="I75" s="2165" t="s">
        <v>4226</v>
      </c>
      <c r="J75" s="1543">
        <v>3150</v>
      </c>
      <c r="K75" s="1876">
        <v>0</v>
      </c>
      <c r="L75" s="1876">
        <v>75</v>
      </c>
      <c r="M75" s="1876">
        <f t="shared" si="24"/>
        <v>42</v>
      </c>
      <c r="N75" s="2166">
        <v>45957</v>
      </c>
      <c r="O75" s="2166">
        <f>N75-2</f>
        <v>45955</v>
      </c>
      <c r="P75" s="1546"/>
      <c r="Q75" s="1570" t="s">
        <v>78</v>
      </c>
      <c r="R75" s="1572" t="s">
        <v>4407</v>
      </c>
      <c r="S75" s="2168" t="s">
        <v>111</v>
      </c>
      <c r="T75" s="1573">
        <v>45869</v>
      </c>
      <c r="U75" s="1595" t="s">
        <v>88</v>
      </c>
      <c r="V75" s="1595" t="s">
        <v>88</v>
      </c>
      <c r="W75" s="1596" t="s">
        <v>3597</v>
      </c>
      <c r="X75" s="1595"/>
      <c r="Y75" s="2181" t="s">
        <v>4228</v>
      </c>
      <c r="Z75" s="2178" t="s">
        <v>3599</v>
      </c>
      <c r="AA75" s="2179">
        <v>180.744</v>
      </c>
      <c r="AB75" s="2180">
        <f t="shared" si="35"/>
        <v>7591.248</v>
      </c>
      <c r="AC75" s="1612" t="s">
        <v>4447</v>
      </c>
      <c r="AD75" s="1613" t="s">
        <v>81</v>
      </c>
      <c r="AE75" s="1613">
        <v>6</v>
      </c>
      <c r="AF75" s="1613"/>
      <c r="AG75" s="1614">
        <f t="shared" si="26"/>
        <v>3150</v>
      </c>
      <c r="AH75" s="1615"/>
      <c r="AI75" s="1615">
        <f t="shared" si="27"/>
        <v>42</v>
      </c>
      <c r="AJ75" s="1615" t="s">
        <v>64</v>
      </c>
      <c r="AK75" s="1623"/>
      <c r="AL75" s="1615">
        <f t="shared" si="28"/>
        <v>3150</v>
      </c>
      <c r="AM75" s="2187"/>
      <c r="AN75" s="1430">
        <f t="shared" si="29"/>
        <v>283.5</v>
      </c>
      <c r="AO75" s="1430">
        <f t="shared" si="30"/>
        <v>315</v>
      </c>
      <c r="AP75" s="1960"/>
      <c r="AQ75" s="1430">
        <f t="shared" si="31"/>
        <v>661.5</v>
      </c>
      <c r="AR75" s="1430">
        <f t="shared" si="32"/>
        <v>661.5</v>
      </c>
      <c r="AS75" s="1430">
        <f t="shared" si="33"/>
        <v>724.5</v>
      </c>
      <c r="AT75" s="2194">
        <f t="shared" si="34"/>
        <v>504</v>
      </c>
      <c r="AU75" s="1641" t="s">
        <v>4201</v>
      </c>
      <c r="AV75" s="2195" t="s">
        <v>4202</v>
      </c>
      <c r="AW75" s="1453"/>
      <c r="AX75" s="1454"/>
      <c r="AY75" s="1455"/>
      <c r="AZ75" s="1455"/>
      <c r="BA75" s="1455"/>
      <c r="BB75" s="1455"/>
      <c r="BC75" s="1455"/>
      <c r="BD75" s="1455"/>
      <c r="BE75" s="1455"/>
      <c r="BF75" s="1455"/>
      <c r="BG75" s="1455"/>
      <c r="BH75" s="1455"/>
      <c r="BI75" s="1455"/>
      <c r="BJ75" s="1455"/>
      <c r="BK75" s="1455"/>
      <c r="BL75" s="1455"/>
      <c r="BM75" s="1455"/>
      <c r="BN75" s="1455"/>
      <c r="BO75" s="1455"/>
      <c r="BP75" s="1455"/>
      <c r="BQ75" s="1455"/>
      <c r="BR75" s="1455"/>
      <c r="BS75" s="1455"/>
      <c r="BT75" s="1455"/>
      <c r="BU75" s="1455"/>
      <c r="BV75" s="1455"/>
      <c r="BW75" s="1455"/>
      <c r="BX75" s="1455"/>
      <c r="BY75" s="1455"/>
      <c r="BZ75" s="1455"/>
      <c r="CA75" s="1455"/>
      <c r="CB75" s="1455"/>
      <c r="CC75" s="1455"/>
      <c r="CD75" s="1455"/>
      <c r="CE75" s="1455"/>
      <c r="CF75" s="1455"/>
      <c r="CG75" s="1455"/>
      <c r="CH75" s="1455"/>
      <c r="CI75" s="1455"/>
      <c r="CJ75" s="1455"/>
      <c r="CK75" s="1455"/>
      <c r="CL75" s="1455"/>
      <c r="CM75" s="1455"/>
      <c r="CN75" s="1455"/>
      <c r="CO75" s="1455"/>
      <c r="CP75" s="1455"/>
      <c r="CQ75" s="1455"/>
      <c r="CR75" s="1455"/>
      <c r="CS75" s="1455"/>
      <c r="CT75" s="1455"/>
      <c r="CU75" s="1455"/>
      <c r="CV75" s="1455"/>
      <c r="CW75" s="1455"/>
      <c r="CX75" s="1455"/>
      <c r="CY75" s="1455"/>
      <c r="CZ75" s="1455"/>
      <c r="DA75" s="1455"/>
      <c r="DB75" s="1455"/>
      <c r="DC75" s="1455"/>
      <c r="DD75" s="1455"/>
      <c r="DE75" s="1455"/>
      <c r="DF75" s="1455"/>
      <c r="DG75" s="1455"/>
      <c r="DH75" s="1455"/>
      <c r="DI75" s="1455"/>
      <c r="DJ75" s="1455"/>
      <c r="DK75" s="1455"/>
      <c r="DL75" s="1455"/>
      <c r="DM75" s="1455"/>
      <c r="DN75" s="1455"/>
      <c r="DO75" s="1455"/>
      <c r="DP75" s="1455"/>
      <c r="DQ75" s="1455"/>
      <c r="DR75" s="1455"/>
      <c r="DS75" s="1455"/>
      <c r="DT75" s="1455"/>
      <c r="DU75" s="1455"/>
      <c r="DV75" s="1455"/>
      <c r="DW75" s="1455"/>
      <c r="DX75" s="1455"/>
      <c r="DY75" s="1455"/>
      <c r="DZ75" s="1455"/>
      <c r="EA75" s="1455"/>
      <c r="EB75" s="1455"/>
      <c r="EC75" s="1455"/>
      <c r="ED75" s="1455"/>
      <c r="EE75" s="1455"/>
      <c r="EF75" s="1455"/>
      <c r="EG75" s="1455"/>
      <c r="EH75" s="1455"/>
      <c r="EI75" s="1455"/>
      <c r="EJ75" s="1455"/>
      <c r="EK75" s="1455"/>
      <c r="EL75" s="1455"/>
      <c r="EM75" s="1455"/>
      <c r="EN75" s="1455"/>
      <c r="EO75" s="1455"/>
      <c r="EP75" s="1455"/>
      <c r="EQ75" s="1455"/>
      <c r="ER75" s="1455"/>
      <c r="ES75" s="1455"/>
      <c r="ET75" s="1455"/>
      <c r="EU75" s="1455"/>
      <c r="EV75" s="1455"/>
      <c r="EW75" s="1455"/>
      <c r="EX75" s="1455"/>
      <c r="EY75" s="1455"/>
      <c r="EZ75" s="1455"/>
      <c r="FA75" s="1455"/>
      <c r="FB75" s="1455"/>
      <c r="FC75" s="1455"/>
      <c r="FD75" s="1455"/>
      <c r="FE75" s="1455"/>
      <c r="FF75" s="1455"/>
      <c r="FG75" s="1455"/>
      <c r="FH75" s="1455"/>
      <c r="FI75" s="1455"/>
      <c r="FJ75" s="1455"/>
      <c r="FK75" s="1455"/>
      <c r="FL75" s="1455"/>
      <c r="FM75" s="1455"/>
      <c r="FN75" s="1455"/>
      <c r="FO75" s="1455"/>
      <c r="FP75" s="1455"/>
      <c r="FQ75" s="1455"/>
      <c r="FR75" s="1455"/>
      <c r="FS75" s="1455"/>
      <c r="FT75" s="1455"/>
      <c r="FU75" s="1455"/>
      <c r="FV75" s="1455"/>
      <c r="FW75" s="1455"/>
      <c r="FX75" s="1455"/>
      <c r="FY75" s="1455"/>
      <c r="FZ75" s="1455"/>
      <c r="GA75" s="1455"/>
      <c r="GB75" s="1455"/>
      <c r="GC75" s="1455"/>
      <c r="GD75" s="1455"/>
      <c r="GE75" s="1455"/>
      <c r="GF75" s="1455"/>
      <c r="GG75" s="1455"/>
      <c r="GH75" s="1455"/>
      <c r="GI75" s="1455"/>
      <c r="GJ75" s="1455"/>
      <c r="GK75" s="1455"/>
      <c r="GL75" s="1455"/>
      <c r="GM75" s="1455"/>
      <c r="GN75" s="1455"/>
      <c r="GO75" s="1455"/>
      <c r="GP75" s="1455"/>
      <c r="GQ75" s="1455"/>
      <c r="GR75" s="1455"/>
      <c r="GS75" s="1455"/>
      <c r="GT75" s="1455"/>
      <c r="GU75" s="1455"/>
      <c r="GV75" s="1455"/>
      <c r="GW75" s="1455"/>
      <c r="GX75" s="1455"/>
      <c r="GY75" s="1455"/>
      <c r="GZ75" s="1455"/>
      <c r="HA75" s="1455"/>
      <c r="HB75" s="1455"/>
      <c r="HC75" s="1455"/>
      <c r="HD75" s="1455"/>
      <c r="HE75" s="1455"/>
      <c r="HF75" s="1455"/>
      <c r="HG75" s="1455"/>
      <c r="HH75" s="1455"/>
      <c r="HI75" s="1455"/>
      <c r="HJ75" s="1455"/>
      <c r="HK75" s="1455"/>
      <c r="HL75" s="1455"/>
      <c r="HM75" s="1455"/>
      <c r="HN75" s="1455"/>
      <c r="HO75" s="1455"/>
      <c r="HP75" s="1455"/>
      <c r="HQ75" s="1455"/>
      <c r="HR75" s="1455"/>
      <c r="HS75" s="1455"/>
      <c r="HT75" s="1455"/>
      <c r="HU75" s="1455"/>
      <c r="HV75" s="1455"/>
      <c r="HW75" s="1455"/>
      <c r="HX75" s="1455"/>
      <c r="HY75" s="1455"/>
      <c r="HZ75" s="1455"/>
      <c r="IA75" s="1455"/>
      <c r="IB75" s="1455"/>
      <c r="IC75" s="1455"/>
      <c r="ID75" s="1455"/>
      <c r="IE75" s="1455"/>
      <c r="IF75" s="1455"/>
      <c r="IG75" s="1455"/>
      <c r="IH75" s="1455"/>
      <c r="II75" s="1455"/>
      <c r="IJ75" s="1455"/>
      <c r="IK75" s="1455"/>
      <c r="IL75" s="1455"/>
      <c r="IM75" s="1455"/>
      <c r="IN75" s="1455"/>
      <c r="IO75" s="1455"/>
      <c r="IP75" s="1455"/>
      <c r="IQ75" s="1455"/>
      <c r="IR75" s="1455"/>
      <c r="IS75" s="1455"/>
      <c r="IT75" s="1455"/>
      <c r="IU75" s="1455"/>
      <c r="IV75" s="1455"/>
      <c r="IW75" s="1455"/>
      <c r="IX75" s="1455"/>
      <c r="IY75" s="1455"/>
      <c r="IZ75" s="1455"/>
      <c r="JA75" s="1455"/>
      <c r="JB75" s="1455"/>
      <c r="JC75" s="1455"/>
      <c r="JD75" s="1455"/>
      <c r="JE75" s="1455"/>
      <c r="JF75" s="1455"/>
      <c r="JG75" s="1455"/>
      <c r="JH75" s="1455"/>
      <c r="JI75" s="1455"/>
      <c r="JJ75" s="1455"/>
      <c r="JK75" s="1455"/>
      <c r="JL75" s="1455"/>
      <c r="JM75" s="1455"/>
      <c r="JN75" s="1455"/>
      <c r="JO75" s="1455"/>
      <c r="JP75" s="1455"/>
      <c r="JQ75" s="1455"/>
      <c r="JR75" s="1455"/>
      <c r="JS75" s="1455"/>
      <c r="JT75" s="1455"/>
      <c r="JU75" s="1455"/>
      <c r="JV75" s="1455"/>
      <c r="JW75" s="1455"/>
      <c r="JX75" s="1455"/>
      <c r="JY75" s="1455"/>
      <c r="JZ75" s="1455"/>
      <c r="KA75" s="1455"/>
      <c r="KB75" s="1455"/>
      <c r="KC75" s="1455"/>
      <c r="KD75" s="1455"/>
      <c r="KE75" s="1455"/>
      <c r="KF75" s="1455"/>
      <c r="KG75" s="1455"/>
      <c r="KH75" s="1455"/>
      <c r="KI75" s="1455"/>
      <c r="KJ75" s="1455"/>
      <c r="KK75" s="1455"/>
      <c r="KL75" s="1455"/>
      <c r="KM75" s="1455"/>
      <c r="KN75" s="1455"/>
      <c r="KO75" s="1455"/>
      <c r="KP75" s="1455"/>
      <c r="KQ75" s="1455"/>
      <c r="KR75" s="1455"/>
      <c r="KS75" s="1455"/>
      <c r="KT75" s="1455"/>
      <c r="KU75" s="1455"/>
      <c r="KV75" s="1455"/>
      <c r="KW75" s="1455"/>
      <c r="KX75" s="1455"/>
      <c r="KY75" s="1455"/>
      <c r="KZ75" s="1455"/>
      <c r="LA75" s="1455"/>
      <c r="LB75" s="1455"/>
      <c r="LC75" s="1455"/>
      <c r="LD75" s="1455"/>
      <c r="LE75" s="1467"/>
      <c r="LF75" s="1467"/>
      <c r="LG75" s="1467"/>
      <c r="LH75" s="1467"/>
      <c r="LI75" s="1467"/>
      <c r="LJ75" s="1467"/>
      <c r="LK75" s="1467"/>
      <c r="LL75" s="1645"/>
    </row>
    <row r="76" s="2144" customFormat="1" ht="47" customHeight="1" spans="1:324">
      <c r="A76" s="2196">
        <v>45958</v>
      </c>
      <c r="B76" s="1867"/>
      <c r="C76" s="1868"/>
      <c r="D76" s="1869" t="s">
        <v>4448</v>
      </c>
      <c r="E76" s="1870"/>
      <c r="F76" s="1869"/>
      <c r="G76" s="1967"/>
      <c r="H76" s="1967" t="s">
        <v>4196</v>
      </c>
      <c r="I76" s="1334" t="s">
        <v>4226</v>
      </c>
      <c r="J76" s="1277" t="s">
        <v>4449</v>
      </c>
      <c r="K76" s="1068">
        <v>0</v>
      </c>
      <c r="L76" s="1068">
        <v>75</v>
      </c>
      <c r="M76" s="1068" t="e">
        <f t="shared" si="24"/>
        <v>#VALUE!</v>
      </c>
      <c r="N76" s="2209">
        <v>45959</v>
      </c>
      <c r="O76" s="2209">
        <v>45957</v>
      </c>
      <c r="P76" s="1884"/>
      <c r="Q76" s="1908"/>
      <c r="R76" s="1569"/>
      <c r="S76" s="1919"/>
      <c r="T76" s="1335"/>
      <c r="U76" s="1336"/>
      <c r="V76" s="1336"/>
      <c r="W76" s="1937"/>
      <c r="X76" s="1336"/>
      <c r="Y76" s="2216" t="s">
        <v>4450</v>
      </c>
      <c r="Z76" s="1938" t="s">
        <v>96</v>
      </c>
      <c r="AA76" s="2217"/>
      <c r="AB76" s="2218"/>
      <c r="AC76" s="1949"/>
      <c r="AD76" s="1950"/>
      <c r="AE76" s="1950"/>
      <c r="AF76" s="1950"/>
      <c r="AG76" s="1951"/>
      <c r="AH76" s="1952"/>
      <c r="AI76" s="1605"/>
      <c r="AJ76" s="1952"/>
      <c r="AK76" s="2227"/>
      <c r="AL76" s="1952"/>
      <c r="AM76" s="2187"/>
      <c r="AN76" s="1178"/>
      <c r="AO76" s="1178"/>
      <c r="AP76" s="1457"/>
      <c r="AQ76" s="1178"/>
      <c r="AR76" s="1178"/>
      <c r="AS76" s="1178"/>
      <c r="AT76" s="1192"/>
      <c r="AU76" s="1634"/>
      <c r="AV76" s="2237"/>
      <c r="AW76" s="1030"/>
      <c r="AX76" s="1013"/>
      <c r="AY76" s="1193"/>
      <c r="AZ76" s="1193"/>
      <c r="BA76" s="1193"/>
      <c r="BB76" s="1193"/>
      <c r="BC76" s="1193"/>
      <c r="BD76" s="1193"/>
      <c r="BE76" s="1193"/>
      <c r="BF76" s="1193"/>
      <c r="BG76" s="1193"/>
      <c r="BH76" s="1193"/>
      <c r="BI76" s="1193"/>
      <c r="BJ76" s="1193"/>
      <c r="BK76" s="1193"/>
      <c r="BL76" s="1193"/>
      <c r="BM76" s="1193"/>
      <c r="BN76" s="1193"/>
      <c r="BO76" s="1193"/>
      <c r="BP76" s="1193"/>
      <c r="BQ76" s="1193"/>
      <c r="BR76" s="1193"/>
      <c r="BS76" s="1193"/>
      <c r="BT76" s="1193"/>
      <c r="BU76" s="1193"/>
      <c r="BV76" s="1193"/>
      <c r="BW76" s="1193"/>
      <c r="BX76" s="1193"/>
      <c r="BY76" s="1193"/>
      <c r="BZ76" s="1193"/>
      <c r="CA76" s="1193"/>
      <c r="CB76" s="1193"/>
      <c r="CC76" s="1193"/>
      <c r="CD76" s="1193"/>
      <c r="CE76" s="1193"/>
      <c r="CF76" s="1193"/>
      <c r="CG76" s="1193"/>
      <c r="CH76" s="1193"/>
      <c r="CI76" s="1193"/>
      <c r="CJ76" s="1193"/>
      <c r="CK76" s="1193"/>
      <c r="CL76" s="1193"/>
      <c r="CM76" s="1193"/>
      <c r="CN76" s="1193"/>
      <c r="CO76" s="1193"/>
      <c r="CP76" s="1193"/>
      <c r="CQ76" s="1193"/>
      <c r="CR76" s="1193"/>
      <c r="CS76" s="1193"/>
      <c r="CT76" s="1193"/>
      <c r="CU76" s="1193"/>
      <c r="CV76" s="1193"/>
      <c r="CW76" s="1193"/>
      <c r="CX76" s="1193"/>
      <c r="CY76" s="1193"/>
      <c r="CZ76" s="1193"/>
      <c r="DA76" s="1193"/>
      <c r="DB76" s="1193"/>
      <c r="DC76" s="1193"/>
      <c r="DD76" s="1193"/>
      <c r="DE76" s="1193"/>
      <c r="DF76" s="1193"/>
      <c r="DG76" s="1193"/>
      <c r="DH76" s="1193"/>
      <c r="DI76" s="1193"/>
      <c r="DJ76" s="1193"/>
      <c r="DK76" s="1193"/>
      <c r="DL76" s="1193"/>
      <c r="DM76" s="1193"/>
      <c r="DN76" s="1193"/>
      <c r="DO76" s="1193"/>
      <c r="DP76" s="1193"/>
      <c r="DQ76" s="1193"/>
      <c r="DR76" s="1193"/>
      <c r="DS76" s="1193"/>
      <c r="DT76" s="1193"/>
      <c r="DU76" s="1193"/>
      <c r="DV76" s="1193"/>
      <c r="DW76" s="1193"/>
      <c r="DX76" s="1193"/>
      <c r="DY76" s="1193"/>
      <c r="DZ76" s="1193"/>
      <c r="EA76" s="1193"/>
      <c r="EB76" s="1193"/>
      <c r="EC76" s="1193"/>
      <c r="ED76" s="1193"/>
      <c r="EE76" s="1193"/>
      <c r="EF76" s="1193"/>
      <c r="EG76" s="1193"/>
      <c r="EH76" s="1193"/>
      <c r="EI76" s="1193"/>
      <c r="EJ76" s="1193"/>
      <c r="EK76" s="1193"/>
      <c r="EL76" s="1193"/>
      <c r="EM76" s="1193"/>
      <c r="EN76" s="1193"/>
      <c r="EO76" s="1193"/>
      <c r="EP76" s="1193"/>
      <c r="EQ76" s="1193"/>
      <c r="ER76" s="1193"/>
      <c r="ES76" s="1193"/>
      <c r="ET76" s="1193"/>
      <c r="EU76" s="1193"/>
      <c r="EV76" s="1193"/>
      <c r="EW76" s="1193"/>
      <c r="EX76" s="1193"/>
      <c r="EY76" s="1193"/>
      <c r="EZ76" s="1193"/>
      <c r="FA76" s="1193"/>
      <c r="FB76" s="1193"/>
      <c r="FC76" s="1193"/>
      <c r="FD76" s="1193"/>
      <c r="FE76" s="1193"/>
      <c r="FF76" s="1193"/>
      <c r="FG76" s="1193"/>
      <c r="FH76" s="1193"/>
      <c r="FI76" s="1193"/>
      <c r="FJ76" s="1193"/>
      <c r="FK76" s="1193"/>
      <c r="FL76" s="1193"/>
      <c r="FM76" s="1193"/>
      <c r="FN76" s="1193"/>
      <c r="FO76" s="1193"/>
      <c r="FP76" s="1193"/>
      <c r="FQ76" s="1193"/>
      <c r="FR76" s="1193"/>
      <c r="FS76" s="1193"/>
      <c r="FT76" s="1193"/>
      <c r="FU76" s="1193"/>
      <c r="FV76" s="1193"/>
      <c r="FW76" s="1193"/>
      <c r="FX76" s="1193"/>
      <c r="FY76" s="1193"/>
      <c r="FZ76" s="1193"/>
      <c r="GA76" s="1193"/>
      <c r="GB76" s="1193"/>
      <c r="GC76" s="1193"/>
      <c r="GD76" s="1193"/>
      <c r="GE76" s="1193"/>
      <c r="GF76" s="1193"/>
      <c r="GG76" s="1193"/>
      <c r="GH76" s="1193"/>
      <c r="GI76" s="1193"/>
      <c r="GJ76" s="1193"/>
      <c r="GK76" s="1193"/>
      <c r="GL76" s="1193"/>
      <c r="GM76" s="1193"/>
      <c r="GN76" s="1193"/>
      <c r="GO76" s="1193"/>
      <c r="GP76" s="1193"/>
      <c r="GQ76" s="1193"/>
      <c r="GR76" s="1193"/>
      <c r="GS76" s="1193"/>
      <c r="GT76" s="1193"/>
      <c r="GU76" s="1193"/>
      <c r="GV76" s="1193"/>
      <c r="GW76" s="1193"/>
      <c r="GX76" s="1193"/>
      <c r="GY76" s="1193"/>
      <c r="GZ76" s="1193"/>
      <c r="HA76" s="1193"/>
      <c r="HB76" s="1193"/>
      <c r="HC76" s="1193"/>
      <c r="HD76" s="1193"/>
      <c r="HE76" s="1193"/>
      <c r="HF76" s="1193"/>
      <c r="HG76" s="1193"/>
      <c r="HH76" s="1193"/>
      <c r="HI76" s="1193"/>
      <c r="HJ76" s="1193"/>
      <c r="HK76" s="1193"/>
      <c r="HL76" s="1193"/>
      <c r="HM76" s="1193"/>
      <c r="HN76" s="1193"/>
      <c r="HO76" s="1193"/>
      <c r="HP76" s="1193"/>
      <c r="HQ76" s="1193"/>
      <c r="HR76" s="1193"/>
      <c r="HS76" s="1193"/>
      <c r="HT76" s="1193"/>
      <c r="HU76" s="1193"/>
      <c r="HV76" s="1193"/>
      <c r="HW76" s="1193"/>
      <c r="HX76" s="1193"/>
      <c r="HY76" s="1193"/>
      <c r="HZ76" s="1193"/>
      <c r="IA76" s="1193"/>
      <c r="IB76" s="1193"/>
      <c r="IC76" s="1193"/>
      <c r="ID76" s="1193"/>
      <c r="IE76" s="1193"/>
      <c r="IF76" s="1193"/>
      <c r="IG76" s="1193"/>
      <c r="IH76" s="1193"/>
      <c r="II76" s="1193"/>
      <c r="IJ76" s="1193"/>
      <c r="IK76" s="1193"/>
      <c r="IL76" s="1193"/>
      <c r="IM76" s="1193"/>
      <c r="IN76" s="1193"/>
      <c r="IO76" s="1193"/>
      <c r="IP76" s="1193"/>
      <c r="IQ76" s="1193"/>
      <c r="IR76" s="1193"/>
      <c r="IS76" s="1193"/>
      <c r="IT76" s="1193"/>
      <c r="IU76" s="1193"/>
      <c r="IV76" s="1193"/>
      <c r="IW76" s="1193"/>
      <c r="IX76" s="1193"/>
      <c r="IY76" s="1193"/>
      <c r="IZ76" s="1193"/>
      <c r="JA76" s="1193"/>
      <c r="JB76" s="1193"/>
      <c r="JC76" s="1193"/>
      <c r="JD76" s="1193"/>
      <c r="JE76" s="1193"/>
      <c r="JF76" s="1193"/>
      <c r="JG76" s="1193"/>
      <c r="JH76" s="1193"/>
      <c r="JI76" s="1193"/>
      <c r="JJ76" s="1193"/>
      <c r="JK76" s="1193"/>
      <c r="JL76" s="1193"/>
      <c r="JM76" s="1193"/>
      <c r="JN76" s="1193"/>
      <c r="JO76" s="1193"/>
      <c r="JP76" s="1193"/>
      <c r="JQ76" s="1193"/>
      <c r="JR76" s="1193"/>
      <c r="JS76" s="1193"/>
      <c r="JT76" s="1193"/>
      <c r="JU76" s="1193"/>
      <c r="JV76" s="1193"/>
      <c r="JW76" s="1193"/>
      <c r="JX76" s="1193"/>
      <c r="JY76" s="1193"/>
      <c r="JZ76" s="1193"/>
      <c r="KA76" s="1193"/>
      <c r="KB76" s="1193"/>
      <c r="KC76" s="1193"/>
      <c r="KD76" s="1193"/>
      <c r="KE76" s="1193"/>
      <c r="KF76" s="1193"/>
      <c r="KG76" s="1193"/>
      <c r="KH76" s="1193"/>
      <c r="KI76" s="1193"/>
      <c r="KJ76" s="1193"/>
      <c r="KK76" s="1193"/>
      <c r="KL76" s="1193"/>
      <c r="KM76" s="1193"/>
      <c r="KN76" s="1193"/>
      <c r="KO76" s="1193"/>
      <c r="KP76" s="1193"/>
      <c r="KQ76" s="1193"/>
      <c r="KR76" s="1193"/>
      <c r="KS76" s="1193"/>
      <c r="KT76" s="1193"/>
      <c r="KU76" s="1193"/>
      <c r="KV76" s="1193"/>
      <c r="KW76" s="1193"/>
      <c r="KX76" s="1193"/>
      <c r="KY76" s="1193"/>
      <c r="KZ76" s="1193"/>
      <c r="LA76" s="1193"/>
      <c r="LB76" s="1193"/>
      <c r="LC76" s="1193"/>
      <c r="LD76" s="1193"/>
      <c r="LE76" s="1200"/>
      <c r="LF76" s="1200"/>
      <c r="LG76" s="1200"/>
      <c r="LH76" s="1200"/>
      <c r="LI76" s="1200"/>
      <c r="LJ76" s="1200"/>
      <c r="LK76" s="1200"/>
      <c r="LL76" s="1472"/>
    </row>
    <row r="77" s="2143" customFormat="1" ht="47" customHeight="1" spans="1:324">
      <c r="A77" s="2153">
        <v>45867</v>
      </c>
      <c r="B77" s="2154" t="s">
        <v>3593</v>
      </c>
      <c r="C77" s="2155" t="s">
        <v>98</v>
      </c>
      <c r="D77" s="2156">
        <v>4500175380</v>
      </c>
      <c r="E77" s="2159" t="s">
        <v>4451</v>
      </c>
      <c r="F77" s="2156">
        <v>4500175380</v>
      </c>
      <c r="G77" s="2158" t="s">
        <v>4225</v>
      </c>
      <c r="H77" s="2158" t="s">
        <v>4196</v>
      </c>
      <c r="I77" s="2165" t="s">
        <v>4226</v>
      </c>
      <c r="J77" s="1543">
        <v>3150</v>
      </c>
      <c r="K77" s="1876">
        <v>0</v>
      </c>
      <c r="L77" s="1876">
        <v>75</v>
      </c>
      <c r="M77" s="1876">
        <f t="shared" si="24"/>
        <v>42</v>
      </c>
      <c r="N77" s="2166">
        <v>45967</v>
      </c>
      <c r="O77" s="2166">
        <f>N77-2</f>
        <v>45965</v>
      </c>
      <c r="P77" s="1546"/>
      <c r="Q77" s="1570" t="s">
        <v>78</v>
      </c>
      <c r="R77" s="1572" t="s">
        <v>4432</v>
      </c>
      <c r="S77" s="2168" t="s">
        <v>111</v>
      </c>
      <c r="T77" s="1573">
        <v>45869</v>
      </c>
      <c r="U77" s="1595" t="s">
        <v>88</v>
      </c>
      <c r="V77" s="1595" t="s">
        <v>88</v>
      </c>
      <c r="W77" s="1596" t="s">
        <v>3597</v>
      </c>
      <c r="X77" s="1595"/>
      <c r="Y77" s="2181" t="s">
        <v>4228</v>
      </c>
      <c r="Z77" s="2178" t="s">
        <v>3599</v>
      </c>
      <c r="AA77" s="2179">
        <v>180.744</v>
      </c>
      <c r="AB77" s="2180">
        <f t="shared" ref="AB77:AB93" si="36">AA77*M77</f>
        <v>7591.248</v>
      </c>
      <c r="AC77" s="1612" t="s">
        <v>4452</v>
      </c>
      <c r="AD77" s="1613" t="s">
        <v>81</v>
      </c>
      <c r="AE77" s="1613">
        <v>6</v>
      </c>
      <c r="AF77" s="1613"/>
      <c r="AG77" s="1614">
        <f t="shared" ref="AG77:AG89" si="37">J77</f>
        <v>3150</v>
      </c>
      <c r="AH77" s="1615"/>
      <c r="AI77" s="1615">
        <f t="shared" ref="AI77:AI93" si="38">J77/L77</f>
        <v>42</v>
      </c>
      <c r="AJ77" s="1615" t="s">
        <v>64</v>
      </c>
      <c r="AK77" s="1623"/>
      <c r="AL77" s="1615">
        <f t="shared" ref="AL77:AL93" si="39">J77</f>
        <v>3150</v>
      </c>
      <c r="AM77" s="2187"/>
      <c r="AN77" s="1430">
        <f t="shared" ref="AN77:AN93" si="40">J77*0.09</f>
        <v>283.5</v>
      </c>
      <c r="AO77" s="1430">
        <f t="shared" ref="AO77:AO93" si="41">J77*0.1</f>
        <v>315</v>
      </c>
      <c r="AP77" s="1960"/>
      <c r="AQ77" s="1430">
        <f t="shared" ref="AQ77:AQ93" si="42">J77*21%</f>
        <v>661.5</v>
      </c>
      <c r="AR77" s="1430">
        <f t="shared" ref="AR77:AR93" si="43">J77*21%</f>
        <v>661.5</v>
      </c>
      <c r="AS77" s="1430">
        <f t="shared" ref="AS77:AS93" si="44">J77*23%</f>
        <v>724.5</v>
      </c>
      <c r="AT77" s="2194">
        <f t="shared" ref="AT77:AT93" si="45">J77*16%</f>
        <v>504</v>
      </c>
      <c r="AU77" s="1641" t="s">
        <v>4201</v>
      </c>
      <c r="AV77" s="2195" t="s">
        <v>4202</v>
      </c>
      <c r="AW77" s="1453"/>
      <c r="AX77" s="1454"/>
      <c r="AY77" s="1455"/>
      <c r="AZ77" s="1455"/>
      <c r="BA77" s="1455"/>
      <c r="BB77" s="1455"/>
      <c r="BC77" s="1455"/>
      <c r="BD77" s="1455"/>
      <c r="BE77" s="1455"/>
      <c r="BF77" s="1455"/>
      <c r="BG77" s="1455"/>
      <c r="BH77" s="1455"/>
      <c r="BI77" s="1455"/>
      <c r="BJ77" s="1455"/>
      <c r="BK77" s="1455"/>
      <c r="BL77" s="1455"/>
      <c r="BM77" s="1455"/>
      <c r="BN77" s="1455"/>
      <c r="BO77" s="1455"/>
      <c r="BP77" s="1455"/>
      <c r="BQ77" s="1455"/>
      <c r="BR77" s="1455"/>
      <c r="BS77" s="1455"/>
      <c r="BT77" s="1455"/>
      <c r="BU77" s="1455"/>
      <c r="BV77" s="1455"/>
      <c r="BW77" s="1455"/>
      <c r="BX77" s="1455"/>
      <c r="BY77" s="1455"/>
      <c r="BZ77" s="1455"/>
      <c r="CA77" s="1455"/>
      <c r="CB77" s="1455"/>
      <c r="CC77" s="1455"/>
      <c r="CD77" s="1455"/>
      <c r="CE77" s="1455"/>
      <c r="CF77" s="1455"/>
      <c r="CG77" s="1455"/>
      <c r="CH77" s="1455"/>
      <c r="CI77" s="1455"/>
      <c r="CJ77" s="1455"/>
      <c r="CK77" s="1455"/>
      <c r="CL77" s="1455"/>
      <c r="CM77" s="1455"/>
      <c r="CN77" s="1455"/>
      <c r="CO77" s="1455"/>
      <c r="CP77" s="1455"/>
      <c r="CQ77" s="1455"/>
      <c r="CR77" s="1455"/>
      <c r="CS77" s="1455"/>
      <c r="CT77" s="1455"/>
      <c r="CU77" s="1455"/>
      <c r="CV77" s="1455"/>
      <c r="CW77" s="1455"/>
      <c r="CX77" s="1455"/>
      <c r="CY77" s="1455"/>
      <c r="CZ77" s="1455"/>
      <c r="DA77" s="1455"/>
      <c r="DB77" s="1455"/>
      <c r="DC77" s="1455"/>
      <c r="DD77" s="1455"/>
      <c r="DE77" s="1455"/>
      <c r="DF77" s="1455"/>
      <c r="DG77" s="1455"/>
      <c r="DH77" s="1455"/>
      <c r="DI77" s="1455"/>
      <c r="DJ77" s="1455"/>
      <c r="DK77" s="1455"/>
      <c r="DL77" s="1455"/>
      <c r="DM77" s="1455"/>
      <c r="DN77" s="1455"/>
      <c r="DO77" s="1455"/>
      <c r="DP77" s="1455"/>
      <c r="DQ77" s="1455"/>
      <c r="DR77" s="1455"/>
      <c r="DS77" s="1455"/>
      <c r="DT77" s="1455"/>
      <c r="DU77" s="1455"/>
      <c r="DV77" s="1455"/>
      <c r="DW77" s="1455"/>
      <c r="DX77" s="1455"/>
      <c r="DY77" s="1455"/>
      <c r="DZ77" s="1455"/>
      <c r="EA77" s="1455"/>
      <c r="EB77" s="1455"/>
      <c r="EC77" s="1455"/>
      <c r="ED77" s="1455"/>
      <c r="EE77" s="1455"/>
      <c r="EF77" s="1455"/>
      <c r="EG77" s="1455"/>
      <c r="EH77" s="1455"/>
      <c r="EI77" s="1455"/>
      <c r="EJ77" s="1455"/>
      <c r="EK77" s="1455"/>
      <c r="EL77" s="1455"/>
      <c r="EM77" s="1455"/>
      <c r="EN77" s="1455"/>
      <c r="EO77" s="1455"/>
      <c r="EP77" s="1455"/>
      <c r="EQ77" s="1455"/>
      <c r="ER77" s="1455"/>
      <c r="ES77" s="1455"/>
      <c r="ET77" s="1455"/>
      <c r="EU77" s="1455"/>
      <c r="EV77" s="1455"/>
      <c r="EW77" s="1455"/>
      <c r="EX77" s="1455"/>
      <c r="EY77" s="1455"/>
      <c r="EZ77" s="1455"/>
      <c r="FA77" s="1455"/>
      <c r="FB77" s="1455"/>
      <c r="FC77" s="1455"/>
      <c r="FD77" s="1455"/>
      <c r="FE77" s="1455"/>
      <c r="FF77" s="1455"/>
      <c r="FG77" s="1455"/>
      <c r="FH77" s="1455"/>
      <c r="FI77" s="1455"/>
      <c r="FJ77" s="1455"/>
      <c r="FK77" s="1455"/>
      <c r="FL77" s="1455"/>
      <c r="FM77" s="1455"/>
      <c r="FN77" s="1455"/>
      <c r="FO77" s="1455"/>
      <c r="FP77" s="1455"/>
      <c r="FQ77" s="1455"/>
      <c r="FR77" s="1455"/>
      <c r="FS77" s="1455"/>
      <c r="FT77" s="1455"/>
      <c r="FU77" s="1455"/>
      <c r="FV77" s="1455"/>
      <c r="FW77" s="1455"/>
      <c r="FX77" s="1455"/>
      <c r="FY77" s="1455"/>
      <c r="FZ77" s="1455"/>
      <c r="GA77" s="1455"/>
      <c r="GB77" s="1455"/>
      <c r="GC77" s="1455"/>
      <c r="GD77" s="1455"/>
      <c r="GE77" s="1455"/>
      <c r="GF77" s="1455"/>
      <c r="GG77" s="1455"/>
      <c r="GH77" s="1455"/>
      <c r="GI77" s="1455"/>
      <c r="GJ77" s="1455"/>
      <c r="GK77" s="1455"/>
      <c r="GL77" s="1455"/>
      <c r="GM77" s="1455"/>
      <c r="GN77" s="1455"/>
      <c r="GO77" s="1455"/>
      <c r="GP77" s="1455"/>
      <c r="GQ77" s="1455"/>
      <c r="GR77" s="1455"/>
      <c r="GS77" s="1455"/>
      <c r="GT77" s="1455"/>
      <c r="GU77" s="1455"/>
      <c r="GV77" s="1455"/>
      <c r="GW77" s="1455"/>
      <c r="GX77" s="1455"/>
      <c r="GY77" s="1455"/>
      <c r="GZ77" s="1455"/>
      <c r="HA77" s="1455"/>
      <c r="HB77" s="1455"/>
      <c r="HC77" s="1455"/>
      <c r="HD77" s="1455"/>
      <c r="HE77" s="1455"/>
      <c r="HF77" s="1455"/>
      <c r="HG77" s="1455"/>
      <c r="HH77" s="1455"/>
      <c r="HI77" s="1455"/>
      <c r="HJ77" s="1455"/>
      <c r="HK77" s="1455"/>
      <c r="HL77" s="1455"/>
      <c r="HM77" s="1455"/>
      <c r="HN77" s="1455"/>
      <c r="HO77" s="1455"/>
      <c r="HP77" s="1455"/>
      <c r="HQ77" s="1455"/>
      <c r="HR77" s="1455"/>
      <c r="HS77" s="1455"/>
      <c r="HT77" s="1455"/>
      <c r="HU77" s="1455"/>
      <c r="HV77" s="1455"/>
      <c r="HW77" s="1455"/>
      <c r="HX77" s="1455"/>
      <c r="HY77" s="1455"/>
      <c r="HZ77" s="1455"/>
      <c r="IA77" s="1455"/>
      <c r="IB77" s="1455"/>
      <c r="IC77" s="1455"/>
      <c r="ID77" s="1455"/>
      <c r="IE77" s="1455"/>
      <c r="IF77" s="1455"/>
      <c r="IG77" s="1455"/>
      <c r="IH77" s="1455"/>
      <c r="II77" s="1455"/>
      <c r="IJ77" s="1455"/>
      <c r="IK77" s="1455"/>
      <c r="IL77" s="1455"/>
      <c r="IM77" s="1455"/>
      <c r="IN77" s="1455"/>
      <c r="IO77" s="1455"/>
      <c r="IP77" s="1455"/>
      <c r="IQ77" s="1455"/>
      <c r="IR77" s="1455"/>
      <c r="IS77" s="1455"/>
      <c r="IT77" s="1455"/>
      <c r="IU77" s="1455"/>
      <c r="IV77" s="1455"/>
      <c r="IW77" s="1455"/>
      <c r="IX77" s="1455"/>
      <c r="IY77" s="1455"/>
      <c r="IZ77" s="1455"/>
      <c r="JA77" s="1455"/>
      <c r="JB77" s="1455"/>
      <c r="JC77" s="1455"/>
      <c r="JD77" s="1455"/>
      <c r="JE77" s="1455"/>
      <c r="JF77" s="1455"/>
      <c r="JG77" s="1455"/>
      <c r="JH77" s="1455"/>
      <c r="JI77" s="1455"/>
      <c r="JJ77" s="1455"/>
      <c r="JK77" s="1455"/>
      <c r="JL77" s="1455"/>
      <c r="JM77" s="1455"/>
      <c r="JN77" s="1455"/>
      <c r="JO77" s="1455"/>
      <c r="JP77" s="1455"/>
      <c r="JQ77" s="1455"/>
      <c r="JR77" s="1455"/>
      <c r="JS77" s="1455"/>
      <c r="JT77" s="1455"/>
      <c r="JU77" s="1455"/>
      <c r="JV77" s="1455"/>
      <c r="JW77" s="1455"/>
      <c r="JX77" s="1455"/>
      <c r="JY77" s="1455"/>
      <c r="JZ77" s="1455"/>
      <c r="KA77" s="1455"/>
      <c r="KB77" s="1455"/>
      <c r="KC77" s="1455"/>
      <c r="KD77" s="1455"/>
      <c r="KE77" s="1455"/>
      <c r="KF77" s="1455"/>
      <c r="KG77" s="1455"/>
      <c r="KH77" s="1455"/>
      <c r="KI77" s="1455"/>
      <c r="KJ77" s="1455"/>
      <c r="KK77" s="1455"/>
      <c r="KL77" s="1455"/>
      <c r="KM77" s="1455"/>
      <c r="KN77" s="1455"/>
      <c r="KO77" s="1455"/>
      <c r="KP77" s="1455"/>
      <c r="KQ77" s="1455"/>
      <c r="KR77" s="1455"/>
      <c r="KS77" s="1455"/>
      <c r="KT77" s="1455"/>
      <c r="KU77" s="1455"/>
      <c r="KV77" s="1455"/>
      <c r="KW77" s="1455"/>
      <c r="KX77" s="1455"/>
      <c r="KY77" s="1455"/>
      <c r="KZ77" s="1455"/>
      <c r="LA77" s="1455"/>
      <c r="LB77" s="1455"/>
      <c r="LC77" s="1455"/>
      <c r="LD77" s="1455"/>
      <c r="LE77" s="1467"/>
      <c r="LF77" s="1467"/>
      <c r="LG77" s="1467"/>
      <c r="LH77" s="1467"/>
      <c r="LI77" s="1467"/>
      <c r="LJ77" s="1467"/>
      <c r="LK77" s="1467"/>
      <c r="LL77" s="1645"/>
    </row>
    <row r="78" s="2143" customFormat="1" ht="47" customHeight="1" spans="1:324">
      <c r="A78" s="2153">
        <v>45867</v>
      </c>
      <c r="B78" s="2154" t="s">
        <v>3593</v>
      </c>
      <c r="C78" s="2155" t="s">
        <v>98</v>
      </c>
      <c r="D78" s="2156">
        <v>4500175381</v>
      </c>
      <c r="E78" s="2159" t="s">
        <v>4453</v>
      </c>
      <c r="F78" s="2156" t="s">
        <v>4454</v>
      </c>
      <c r="G78" s="2158" t="s">
        <v>4225</v>
      </c>
      <c r="H78" s="2158" t="s">
        <v>4196</v>
      </c>
      <c r="I78" s="2165" t="s">
        <v>4226</v>
      </c>
      <c r="J78" s="1543">
        <v>3150</v>
      </c>
      <c r="K78" s="1876">
        <v>0</v>
      </c>
      <c r="L78" s="1876">
        <v>75</v>
      </c>
      <c r="M78" s="1876">
        <f t="shared" si="24"/>
        <v>42</v>
      </c>
      <c r="N78" s="2166">
        <v>45967</v>
      </c>
      <c r="O78" s="2166">
        <f>N78-2</f>
        <v>45965</v>
      </c>
      <c r="P78" s="1546"/>
      <c r="Q78" s="1570" t="s">
        <v>78</v>
      </c>
      <c r="R78" s="1572" t="s">
        <v>4432</v>
      </c>
      <c r="S78" s="2168" t="s">
        <v>111</v>
      </c>
      <c r="T78" s="1573">
        <v>45869</v>
      </c>
      <c r="U78" s="1595" t="s">
        <v>88</v>
      </c>
      <c r="V78" s="1595" t="s">
        <v>88</v>
      </c>
      <c r="W78" s="1596" t="s">
        <v>3597</v>
      </c>
      <c r="X78" s="1595"/>
      <c r="Y78" s="2181" t="s">
        <v>4228</v>
      </c>
      <c r="Z78" s="2178" t="s">
        <v>3599</v>
      </c>
      <c r="AA78" s="2179">
        <v>180.744</v>
      </c>
      <c r="AB78" s="2180">
        <f t="shared" si="36"/>
        <v>7591.248</v>
      </c>
      <c r="AC78" s="1612" t="s">
        <v>4455</v>
      </c>
      <c r="AD78" s="1613" t="s">
        <v>81</v>
      </c>
      <c r="AE78" s="1613">
        <v>6</v>
      </c>
      <c r="AF78" s="1613"/>
      <c r="AG78" s="1614">
        <f t="shared" si="37"/>
        <v>3150</v>
      </c>
      <c r="AH78" s="1615"/>
      <c r="AI78" s="1615">
        <f t="shared" si="38"/>
        <v>42</v>
      </c>
      <c r="AJ78" s="1615" t="s">
        <v>64</v>
      </c>
      <c r="AK78" s="1623"/>
      <c r="AL78" s="1615">
        <f t="shared" si="39"/>
        <v>3150</v>
      </c>
      <c r="AM78" s="2187"/>
      <c r="AN78" s="1430">
        <f t="shared" si="40"/>
        <v>283.5</v>
      </c>
      <c r="AO78" s="1430">
        <f t="shared" si="41"/>
        <v>315</v>
      </c>
      <c r="AP78" s="1960"/>
      <c r="AQ78" s="1430">
        <f t="shared" si="42"/>
        <v>661.5</v>
      </c>
      <c r="AR78" s="1430">
        <f t="shared" si="43"/>
        <v>661.5</v>
      </c>
      <c r="AS78" s="1430">
        <f t="shared" si="44"/>
        <v>724.5</v>
      </c>
      <c r="AT78" s="2194">
        <f t="shared" si="45"/>
        <v>504</v>
      </c>
      <c r="AU78" s="1641" t="s">
        <v>4201</v>
      </c>
      <c r="AV78" s="2195" t="s">
        <v>4202</v>
      </c>
      <c r="AW78" s="1453"/>
      <c r="AX78" s="1454"/>
      <c r="AY78" s="1455"/>
      <c r="AZ78" s="1455"/>
      <c r="BA78" s="1455"/>
      <c r="BB78" s="1455"/>
      <c r="BC78" s="1455"/>
      <c r="BD78" s="1455"/>
      <c r="BE78" s="1455"/>
      <c r="BF78" s="1455"/>
      <c r="BG78" s="1455"/>
      <c r="BH78" s="1455"/>
      <c r="BI78" s="1455"/>
      <c r="BJ78" s="1455"/>
      <c r="BK78" s="1455"/>
      <c r="BL78" s="1455"/>
      <c r="BM78" s="1455"/>
      <c r="BN78" s="1455"/>
      <c r="BO78" s="1455"/>
      <c r="BP78" s="1455"/>
      <c r="BQ78" s="1455"/>
      <c r="BR78" s="1455"/>
      <c r="BS78" s="1455"/>
      <c r="BT78" s="1455"/>
      <c r="BU78" s="1455"/>
      <c r="BV78" s="1455"/>
      <c r="BW78" s="1455"/>
      <c r="BX78" s="1455"/>
      <c r="BY78" s="1455"/>
      <c r="BZ78" s="1455"/>
      <c r="CA78" s="1455"/>
      <c r="CB78" s="1455"/>
      <c r="CC78" s="1455"/>
      <c r="CD78" s="1455"/>
      <c r="CE78" s="1455"/>
      <c r="CF78" s="1455"/>
      <c r="CG78" s="1455"/>
      <c r="CH78" s="1455"/>
      <c r="CI78" s="1455"/>
      <c r="CJ78" s="1455"/>
      <c r="CK78" s="1455"/>
      <c r="CL78" s="1455"/>
      <c r="CM78" s="1455"/>
      <c r="CN78" s="1455"/>
      <c r="CO78" s="1455"/>
      <c r="CP78" s="1455"/>
      <c r="CQ78" s="1455"/>
      <c r="CR78" s="1455"/>
      <c r="CS78" s="1455"/>
      <c r="CT78" s="1455"/>
      <c r="CU78" s="1455"/>
      <c r="CV78" s="1455"/>
      <c r="CW78" s="1455"/>
      <c r="CX78" s="1455"/>
      <c r="CY78" s="1455"/>
      <c r="CZ78" s="1455"/>
      <c r="DA78" s="1455"/>
      <c r="DB78" s="1455"/>
      <c r="DC78" s="1455"/>
      <c r="DD78" s="1455"/>
      <c r="DE78" s="1455"/>
      <c r="DF78" s="1455"/>
      <c r="DG78" s="1455"/>
      <c r="DH78" s="1455"/>
      <c r="DI78" s="1455"/>
      <c r="DJ78" s="1455"/>
      <c r="DK78" s="1455"/>
      <c r="DL78" s="1455"/>
      <c r="DM78" s="1455"/>
      <c r="DN78" s="1455"/>
      <c r="DO78" s="1455"/>
      <c r="DP78" s="1455"/>
      <c r="DQ78" s="1455"/>
      <c r="DR78" s="1455"/>
      <c r="DS78" s="1455"/>
      <c r="DT78" s="1455"/>
      <c r="DU78" s="1455"/>
      <c r="DV78" s="1455"/>
      <c r="DW78" s="1455"/>
      <c r="DX78" s="1455"/>
      <c r="DY78" s="1455"/>
      <c r="DZ78" s="1455"/>
      <c r="EA78" s="1455"/>
      <c r="EB78" s="1455"/>
      <c r="EC78" s="1455"/>
      <c r="ED78" s="1455"/>
      <c r="EE78" s="1455"/>
      <c r="EF78" s="1455"/>
      <c r="EG78" s="1455"/>
      <c r="EH78" s="1455"/>
      <c r="EI78" s="1455"/>
      <c r="EJ78" s="1455"/>
      <c r="EK78" s="1455"/>
      <c r="EL78" s="1455"/>
      <c r="EM78" s="1455"/>
      <c r="EN78" s="1455"/>
      <c r="EO78" s="1455"/>
      <c r="EP78" s="1455"/>
      <c r="EQ78" s="1455"/>
      <c r="ER78" s="1455"/>
      <c r="ES78" s="1455"/>
      <c r="ET78" s="1455"/>
      <c r="EU78" s="1455"/>
      <c r="EV78" s="1455"/>
      <c r="EW78" s="1455"/>
      <c r="EX78" s="1455"/>
      <c r="EY78" s="1455"/>
      <c r="EZ78" s="1455"/>
      <c r="FA78" s="1455"/>
      <c r="FB78" s="1455"/>
      <c r="FC78" s="1455"/>
      <c r="FD78" s="1455"/>
      <c r="FE78" s="1455"/>
      <c r="FF78" s="1455"/>
      <c r="FG78" s="1455"/>
      <c r="FH78" s="1455"/>
      <c r="FI78" s="1455"/>
      <c r="FJ78" s="1455"/>
      <c r="FK78" s="1455"/>
      <c r="FL78" s="1455"/>
      <c r="FM78" s="1455"/>
      <c r="FN78" s="1455"/>
      <c r="FO78" s="1455"/>
      <c r="FP78" s="1455"/>
      <c r="FQ78" s="1455"/>
      <c r="FR78" s="1455"/>
      <c r="FS78" s="1455"/>
      <c r="FT78" s="1455"/>
      <c r="FU78" s="1455"/>
      <c r="FV78" s="1455"/>
      <c r="FW78" s="1455"/>
      <c r="FX78" s="1455"/>
      <c r="FY78" s="1455"/>
      <c r="FZ78" s="1455"/>
      <c r="GA78" s="1455"/>
      <c r="GB78" s="1455"/>
      <c r="GC78" s="1455"/>
      <c r="GD78" s="1455"/>
      <c r="GE78" s="1455"/>
      <c r="GF78" s="1455"/>
      <c r="GG78" s="1455"/>
      <c r="GH78" s="1455"/>
      <c r="GI78" s="1455"/>
      <c r="GJ78" s="1455"/>
      <c r="GK78" s="1455"/>
      <c r="GL78" s="1455"/>
      <c r="GM78" s="1455"/>
      <c r="GN78" s="1455"/>
      <c r="GO78" s="1455"/>
      <c r="GP78" s="1455"/>
      <c r="GQ78" s="1455"/>
      <c r="GR78" s="1455"/>
      <c r="GS78" s="1455"/>
      <c r="GT78" s="1455"/>
      <c r="GU78" s="1455"/>
      <c r="GV78" s="1455"/>
      <c r="GW78" s="1455"/>
      <c r="GX78" s="1455"/>
      <c r="GY78" s="1455"/>
      <c r="GZ78" s="1455"/>
      <c r="HA78" s="1455"/>
      <c r="HB78" s="1455"/>
      <c r="HC78" s="1455"/>
      <c r="HD78" s="1455"/>
      <c r="HE78" s="1455"/>
      <c r="HF78" s="1455"/>
      <c r="HG78" s="1455"/>
      <c r="HH78" s="1455"/>
      <c r="HI78" s="1455"/>
      <c r="HJ78" s="1455"/>
      <c r="HK78" s="1455"/>
      <c r="HL78" s="1455"/>
      <c r="HM78" s="1455"/>
      <c r="HN78" s="1455"/>
      <c r="HO78" s="1455"/>
      <c r="HP78" s="1455"/>
      <c r="HQ78" s="1455"/>
      <c r="HR78" s="1455"/>
      <c r="HS78" s="1455"/>
      <c r="HT78" s="1455"/>
      <c r="HU78" s="1455"/>
      <c r="HV78" s="1455"/>
      <c r="HW78" s="1455"/>
      <c r="HX78" s="1455"/>
      <c r="HY78" s="1455"/>
      <c r="HZ78" s="1455"/>
      <c r="IA78" s="1455"/>
      <c r="IB78" s="1455"/>
      <c r="IC78" s="1455"/>
      <c r="ID78" s="1455"/>
      <c r="IE78" s="1455"/>
      <c r="IF78" s="1455"/>
      <c r="IG78" s="1455"/>
      <c r="IH78" s="1455"/>
      <c r="II78" s="1455"/>
      <c r="IJ78" s="1455"/>
      <c r="IK78" s="1455"/>
      <c r="IL78" s="1455"/>
      <c r="IM78" s="1455"/>
      <c r="IN78" s="1455"/>
      <c r="IO78" s="1455"/>
      <c r="IP78" s="1455"/>
      <c r="IQ78" s="1455"/>
      <c r="IR78" s="1455"/>
      <c r="IS78" s="1455"/>
      <c r="IT78" s="1455"/>
      <c r="IU78" s="1455"/>
      <c r="IV78" s="1455"/>
      <c r="IW78" s="1455"/>
      <c r="IX78" s="1455"/>
      <c r="IY78" s="1455"/>
      <c r="IZ78" s="1455"/>
      <c r="JA78" s="1455"/>
      <c r="JB78" s="1455"/>
      <c r="JC78" s="1455"/>
      <c r="JD78" s="1455"/>
      <c r="JE78" s="1455"/>
      <c r="JF78" s="1455"/>
      <c r="JG78" s="1455"/>
      <c r="JH78" s="1455"/>
      <c r="JI78" s="1455"/>
      <c r="JJ78" s="1455"/>
      <c r="JK78" s="1455"/>
      <c r="JL78" s="1455"/>
      <c r="JM78" s="1455"/>
      <c r="JN78" s="1455"/>
      <c r="JO78" s="1455"/>
      <c r="JP78" s="1455"/>
      <c r="JQ78" s="1455"/>
      <c r="JR78" s="1455"/>
      <c r="JS78" s="1455"/>
      <c r="JT78" s="1455"/>
      <c r="JU78" s="1455"/>
      <c r="JV78" s="1455"/>
      <c r="JW78" s="1455"/>
      <c r="JX78" s="1455"/>
      <c r="JY78" s="1455"/>
      <c r="JZ78" s="1455"/>
      <c r="KA78" s="1455"/>
      <c r="KB78" s="1455"/>
      <c r="KC78" s="1455"/>
      <c r="KD78" s="1455"/>
      <c r="KE78" s="1455"/>
      <c r="KF78" s="1455"/>
      <c r="KG78" s="1455"/>
      <c r="KH78" s="1455"/>
      <c r="KI78" s="1455"/>
      <c r="KJ78" s="1455"/>
      <c r="KK78" s="1455"/>
      <c r="KL78" s="1455"/>
      <c r="KM78" s="1455"/>
      <c r="KN78" s="1455"/>
      <c r="KO78" s="1455"/>
      <c r="KP78" s="1455"/>
      <c r="KQ78" s="1455"/>
      <c r="KR78" s="1455"/>
      <c r="KS78" s="1455"/>
      <c r="KT78" s="1455"/>
      <c r="KU78" s="1455"/>
      <c r="KV78" s="1455"/>
      <c r="KW78" s="1455"/>
      <c r="KX78" s="1455"/>
      <c r="KY78" s="1455"/>
      <c r="KZ78" s="1455"/>
      <c r="LA78" s="1455"/>
      <c r="LB78" s="1455"/>
      <c r="LC78" s="1455"/>
      <c r="LD78" s="1455"/>
      <c r="LE78" s="1467"/>
      <c r="LF78" s="1467"/>
      <c r="LG78" s="1467"/>
      <c r="LH78" s="1467"/>
      <c r="LI78" s="1467"/>
      <c r="LJ78" s="1467"/>
      <c r="LK78" s="1467"/>
      <c r="LL78" s="1645"/>
    </row>
    <row r="79" s="2143" customFormat="1" ht="47" customHeight="1" spans="1:324">
      <c r="A79" s="2153">
        <v>45867</v>
      </c>
      <c r="B79" s="2154" t="s">
        <v>3593</v>
      </c>
      <c r="C79" s="2155" t="s">
        <v>98</v>
      </c>
      <c r="D79" s="2156">
        <v>4500175382</v>
      </c>
      <c r="E79" s="2159" t="s">
        <v>4456</v>
      </c>
      <c r="F79" s="2156" t="s">
        <v>4457</v>
      </c>
      <c r="G79" s="2158" t="s">
        <v>4225</v>
      </c>
      <c r="H79" s="2158" t="s">
        <v>4196</v>
      </c>
      <c r="I79" s="2165" t="s">
        <v>4226</v>
      </c>
      <c r="J79" s="1543">
        <v>3150</v>
      </c>
      <c r="K79" s="1876">
        <v>0</v>
      </c>
      <c r="L79" s="1876">
        <v>75</v>
      </c>
      <c r="M79" s="1876">
        <f t="shared" si="24"/>
        <v>42</v>
      </c>
      <c r="N79" s="2166">
        <v>45968</v>
      </c>
      <c r="O79" s="2166">
        <f>N79-2</f>
        <v>45966</v>
      </c>
      <c r="P79" s="1546"/>
      <c r="Q79" s="1570" t="s">
        <v>78</v>
      </c>
      <c r="R79" s="1572" t="s">
        <v>4432</v>
      </c>
      <c r="S79" s="2168" t="s">
        <v>111</v>
      </c>
      <c r="T79" s="1573">
        <v>45869</v>
      </c>
      <c r="U79" s="1595" t="s">
        <v>88</v>
      </c>
      <c r="V79" s="1595" t="s">
        <v>88</v>
      </c>
      <c r="W79" s="1596" t="s">
        <v>3597</v>
      </c>
      <c r="X79" s="1595"/>
      <c r="Y79" s="2181" t="s">
        <v>4228</v>
      </c>
      <c r="Z79" s="2178" t="s">
        <v>3599</v>
      </c>
      <c r="AA79" s="2179">
        <v>180.744</v>
      </c>
      <c r="AB79" s="2180">
        <f t="shared" si="36"/>
        <v>7591.248</v>
      </c>
      <c r="AC79" s="1612" t="s">
        <v>4458</v>
      </c>
      <c r="AD79" s="1613" t="s">
        <v>81</v>
      </c>
      <c r="AE79" s="1613">
        <v>6</v>
      </c>
      <c r="AF79" s="1613"/>
      <c r="AG79" s="1614">
        <f t="shared" si="37"/>
        <v>3150</v>
      </c>
      <c r="AH79" s="1615"/>
      <c r="AI79" s="1615">
        <f t="shared" si="38"/>
        <v>42</v>
      </c>
      <c r="AJ79" s="1615" t="s">
        <v>64</v>
      </c>
      <c r="AK79" s="1623"/>
      <c r="AL79" s="1615">
        <f t="shared" si="39"/>
        <v>3150</v>
      </c>
      <c r="AM79" s="2187"/>
      <c r="AN79" s="1430">
        <f t="shared" si="40"/>
        <v>283.5</v>
      </c>
      <c r="AO79" s="1430">
        <f t="shared" si="41"/>
        <v>315</v>
      </c>
      <c r="AP79" s="1960"/>
      <c r="AQ79" s="1430">
        <f t="shared" si="42"/>
        <v>661.5</v>
      </c>
      <c r="AR79" s="1430">
        <f t="shared" si="43"/>
        <v>661.5</v>
      </c>
      <c r="AS79" s="1430">
        <f t="shared" si="44"/>
        <v>724.5</v>
      </c>
      <c r="AT79" s="2194">
        <f t="shared" si="45"/>
        <v>504</v>
      </c>
      <c r="AU79" s="1641" t="s">
        <v>4201</v>
      </c>
      <c r="AV79" s="2195" t="s">
        <v>4202</v>
      </c>
      <c r="AW79" s="1453"/>
      <c r="AX79" s="1454"/>
      <c r="AY79" s="1455"/>
      <c r="AZ79" s="1455"/>
      <c r="BA79" s="1455"/>
      <c r="BB79" s="1455"/>
      <c r="BC79" s="1455"/>
      <c r="BD79" s="1455"/>
      <c r="BE79" s="1455"/>
      <c r="BF79" s="1455"/>
      <c r="BG79" s="1455"/>
      <c r="BH79" s="1455"/>
      <c r="BI79" s="1455"/>
      <c r="BJ79" s="1455"/>
      <c r="BK79" s="1455"/>
      <c r="BL79" s="1455"/>
      <c r="BM79" s="1455"/>
      <c r="BN79" s="1455"/>
      <c r="BO79" s="1455"/>
      <c r="BP79" s="1455"/>
      <c r="BQ79" s="1455"/>
      <c r="BR79" s="1455"/>
      <c r="BS79" s="1455"/>
      <c r="BT79" s="1455"/>
      <c r="BU79" s="1455"/>
      <c r="BV79" s="1455"/>
      <c r="BW79" s="1455"/>
      <c r="BX79" s="1455"/>
      <c r="BY79" s="1455"/>
      <c r="BZ79" s="1455"/>
      <c r="CA79" s="1455"/>
      <c r="CB79" s="1455"/>
      <c r="CC79" s="1455"/>
      <c r="CD79" s="1455"/>
      <c r="CE79" s="1455"/>
      <c r="CF79" s="1455"/>
      <c r="CG79" s="1455"/>
      <c r="CH79" s="1455"/>
      <c r="CI79" s="1455"/>
      <c r="CJ79" s="1455"/>
      <c r="CK79" s="1455"/>
      <c r="CL79" s="1455"/>
      <c r="CM79" s="1455"/>
      <c r="CN79" s="1455"/>
      <c r="CO79" s="1455"/>
      <c r="CP79" s="1455"/>
      <c r="CQ79" s="1455"/>
      <c r="CR79" s="1455"/>
      <c r="CS79" s="1455"/>
      <c r="CT79" s="1455"/>
      <c r="CU79" s="1455"/>
      <c r="CV79" s="1455"/>
      <c r="CW79" s="1455"/>
      <c r="CX79" s="1455"/>
      <c r="CY79" s="1455"/>
      <c r="CZ79" s="1455"/>
      <c r="DA79" s="1455"/>
      <c r="DB79" s="1455"/>
      <c r="DC79" s="1455"/>
      <c r="DD79" s="1455"/>
      <c r="DE79" s="1455"/>
      <c r="DF79" s="1455"/>
      <c r="DG79" s="1455"/>
      <c r="DH79" s="1455"/>
      <c r="DI79" s="1455"/>
      <c r="DJ79" s="1455"/>
      <c r="DK79" s="1455"/>
      <c r="DL79" s="1455"/>
      <c r="DM79" s="1455"/>
      <c r="DN79" s="1455"/>
      <c r="DO79" s="1455"/>
      <c r="DP79" s="1455"/>
      <c r="DQ79" s="1455"/>
      <c r="DR79" s="1455"/>
      <c r="DS79" s="1455"/>
      <c r="DT79" s="1455"/>
      <c r="DU79" s="1455"/>
      <c r="DV79" s="1455"/>
      <c r="DW79" s="1455"/>
      <c r="DX79" s="1455"/>
      <c r="DY79" s="1455"/>
      <c r="DZ79" s="1455"/>
      <c r="EA79" s="1455"/>
      <c r="EB79" s="1455"/>
      <c r="EC79" s="1455"/>
      <c r="ED79" s="1455"/>
      <c r="EE79" s="1455"/>
      <c r="EF79" s="1455"/>
      <c r="EG79" s="1455"/>
      <c r="EH79" s="1455"/>
      <c r="EI79" s="1455"/>
      <c r="EJ79" s="1455"/>
      <c r="EK79" s="1455"/>
      <c r="EL79" s="1455"/>
      <c r="EM79" s="1455"/>
      <c r="EN79" s="1455"/>
      <c r="EO79" s="1455"/>
      <c r="EP79" s="1455"/>
      <c r="EQ79" s="1455"/>
      <c r="ER79" s="1455"/>
      <c r="ES79" s="1455"/>
      <c r="ET79" s="1455"/>
      <c r="EU79" s="1455"/>
      <c r="EV79" s="1455"/>
      <c r="EW79" s="1455"/>
      <c r="EX79" s="1455"/>
      <c r="EY79" s="1455"/>
      <c r="EZ79" s="1455"/>
      <c r="FA79" s="1455"/>
      <c r="FB79" s="1455"/>
      <c r="FC79" s="1455"/>
      <c r="FD79" s="1455"/>
      <c r="FE79" s="1455"/>
      <c r="FF79" s="1455"/>
      <c r="FG79" s="1455"/>
      <c r="FH79" s="1455"/>
      <c r="FI79" s="1455"/>
      <c r="FJ79" s="1455"/>
      <c r="FK79" s="1455"/>
      <c r="FL79" s="1455"/>
      <c r="FM79" s="1455"/>
      <c r="FN79" s="1455"/>
      <c r="FO79" s="1455"/>
      <c r="FP79" s="1455"/>
      <c r="FQ79" s="1455"/>
      <c r="FR79" s="1455"/>
      <c r="FS79" s="1455"/>
      <c r="FT79" s="1455"/>
      <c r="FU79" s="1455"/>
      <c r="FV79" s="1455"/>
      <c r="FW79" s="1455"/>
      <c r="FX79" s="1455"/>
      <c r="FY79" s="1455"/>
      <c r="FZ79" s="1455"/>
      <c r="GA79" s="1455"/>
      <c r="GB79" s="1455"/>
      <c r="GC79" s="1455"/>
      <c r="GD79" s="1455"/>
      <c r="GE79" s="1455"/>
      <c r="GF79" s="1455"/>
      <c r="GG79" s="1455"/>
      <c r="GH79" s="1455"/>
      <c r="GI79" s="1455"/>
      <c r="GJ79" s="1455"/>
      <c r="GK79" s="1455"/>
      <c r="GL79" s="1455"/>
      <c r="GM79" s="1455"/>
      <c r="GN79" s="1455"/>
      <c r="GO79" s="1455"/>
      <c r="GP79" s="1455"/>
      <c r="GQ79" s="1455"/>
      <c r="GR79" s="1455"/>
      <c r="GS79" s="1455"/>
      <c r="GT79" s="1455"/>
      <c r="GU79" s="1455"/>
      <c r="GV79" s="1455"/>
      <c r="GW79" s="1455"/>
      <c r="GX79" s="1455"/>
      <c r="GY79" s="1455"/>
      <c r="GZ79" s="1455"/>
      <c r="HA79" s="1455"/>
      <c r="HB79" s="1455"/>
      <c r="HC79" s="1455"/>
      <c r="HD79" s="1455"/>
      <c r="HE79" s="1455"/>
      <c r="HF79" s="1455"/>
      <c r="HG79" s="1455"/>
      <c r="HH79" s="1455"/>
      <c r="HI79" s="1455"/>
      <c r="HJ79" s="1455"/>
      <c r="HK79" s="1455"/>
      <c r="HL79" s="1455"/>
      <c r="HM79" s="1455"/>
      <c r="HN79" s="1455"/>
      <c r="HO79" s="1455"/>
      <c r="HP79" s="1455"/>
      <c r="HQ79" s="1455"/>
      <c r="HR79" s="1455"/>
      <c r="HS79" s="1455"/>
      <c r="HT79" s="1455"/>
      <c r="HU79" s="1455"/>
      <c r="HV79" s="1455"/>
      <c r="HW79" s="1455"/>
      <c r="HX79" s="1455"/>
      <c r="HY79" s="1455"/>
      <c r="HZ79" s="1455"/>
      <c r="IA79" s="1455"/>
      <c r="IB79" s="1455"/>
      <c r="IC79" s="1455"/>
      <c r="ID79" s="1455"/>
      <c r="IE79" s="1455"/>
      <c r="IF79" s="1455"/>
      <c r="IG79" s="1455"/>
      <c r="IH79" s="1455"/>
      <c r="II79" s="1455"/>
      <c r="IJ79" s="1455"/>
      <c r="IK79" s="1455"/>
      <c r="IL79" s="1455"/>
      <c r="IM79" s="1455"/>
      <c r="IN79" s="1455"/>
      <c r="IO79" s="1455"/>
      <c r="IP79" s="1455"/>
      <c r="IQ79" s="1455"/>
      <c r="IR79" s="1455"/>
      <c r="IS79" s="1455"/>
      <c r="IT79" s="1455"/>
      <c r="IU79" s="1455"/>
      <c r="IV79" s="1455"/>
      <c r="IW79" s="1455"/>
      <c r="IX79" s="1455"/>
      <c r="IY79" s="1455"/>
      <c r="IZ79" s="1455"/>
      <c r="JA79" s="1455"/>
      <c r="JB79" s="1455"/>
      <c r="JC79" s="1455"/>
      <c r="JD79" s="1455"/>
      <c r="JE79" s="1455"/>
      <c r="JF79" s="1455"/>
      <c r="JG79" s="1455"/>
      <c r="JH79" s="1455"/>
      <c r="JI79" s="1455"/>
      <c r="JJ79" s="1455"/>
      <c r="JK79" s="1455"/>
      <c r="JL79" s="1455"/>
      <c r="JM79" s="1455"/>
      <c r="JN79" s="1455"/>
      <c r="JO79" s="1455"/>
      <c r="JP79" s="1455"/>
      <c r="JQ79" s="1455"/>
      <c r="JR79" s="1455"/>
      <c r="JS79" s="1455"/>
      <c r="JT79" s="1455"/>
      <c r="JU79" s="1455"/>
      <c r="JV79" s="1455"/>
      <c r="JW79" s="1455"/>
      <c r="JX79" s="1455"/>
      <c r="JY79" s="1455"/>
      <c r="JZ79" s="1455"/>
      <c r="KA79" s="1455"/>
      <c r="KB79" s="1455"/>
      <c r="KC79" s="1455"/>
      <c r="KD79" s="1455"/>
      <c r="KE79" s="1455"/>
      <c r="KF79" s="1455"/>
      <c r="KG79" s="1455"/>
      <c r="KH79" s="1455"/>
      <c r="KI79" s="1455"/>
      <c r="KJ79" s="1455"/>
      <c r="KK79" s="1455"/>
      <c r="KL79" s="1455"/>
      <c r="KM79" s="1455"/>
      <c r="KN79" s="1455"/>
      <c r="KO79" s="1455"/>
      <c r="KP79" s="1455"/>
      <c r="KQ79" s="1455"/>
      <c r="KR79" s="1455"/>
      <c r="KS79" s="1455"/>
      <c r="KT79" s="1455"/>
      <c r="KU79" s="1455"/>
      <c r="KV79" s="1455"/>
      <c r="KW79" s="1455"/>
      <c r="KX79" s="1455"/>
      <c r="KY79" s="1455"/>
      <c r="KZ79" s="1455"/>
      <c r="LA79" s="1455"/>
      <c r="LB79" s="1455"/>
      <c r="LC79" s="1455"/>
      <c r="LD79" s="1455"/>
      <c r="LE79" s="1467"/>
      <c r="LF79" s="1467"/>
      <c r="LG79" s="1467"/>
      <c r="LH79" s="1467"/>
      <c r="LI79" s="1467"/>
      <c r="LJ79" s="1467"/>
      <c r="LK79" s="1467"/>
      <c r="LL79" s="1645"/>
    </row>
    <row r="80" s="2143" customFormat="1" ht="47" customHeight="1" spans="1:324">
      <c r="A80" s="2153">
        <v>45941</v>
      </c>
      <c r="B80" s="2154" t="s">
        <v>3611</v>
      </c>
      <c r="C80" s="2155" t="s">
        <v>1542</v>
      </c>
      <c r="D80" s="2156">
        <v>4500181547</v>
      </c>
      <c r="E80" s="2159" t="s">
        <v>4459</v>
      </c>
      <c r="F80" s="2156" t="s">
        <v>4460</v>
      </c>
      <c r="G80" s="2158" t="s">
        <v>4461</v>
      </c>
      <c r="H80" s="2158" t="s">
        <v>4196</v>
      </c>
      <c r="I80" s="2165" t="s">
        <v>4226</v>
      </c>
      <c r="J80" s="1543">
        <v>3150</v>
      </c>
      <c r="K80" s="1876">
        <v>0</v>
      </c>
      <c r="L80" s="1876">
        <v>75</v>
      </c>
      <c r="M80" s="1876">
        <f t="shared" si="24"/>
        <v>42</v>
      </c>
      <c r="N80" s="2166">
        <v>45982</v>
      </c>
      <c r="O80" s="2166">
        <v>45980</v>
      </c>
      <c r="P80" s="1546" t="s">
        <v>4462</v>
      </c>
      <c r="Q80" s="1570" t="s">
        <v>78</v>
      </c>
      <c r="R80" s="1572"/>
      <c r="S80" s="2168" t="s">
        <v>168</v>
      </c>
      <c r="T80" s="1573">
        <v>45945</v>
      </c>
      <c r="U80" s="1595" t="s">
        <v>88</v>
      </c>
      <c r="V80" s="1595" t="s">
        <v>4463</v>
      </c>
      <c r="W80" s="1596" t="s">
        <v>4464</v>
      </c>
      <c r="X80" s="1595"/>
      <c r="Y80" s="2181" t="s">
        <v>4465</v>
      </c>
      <c r="Z80" s="2178" t="s">
        <v>262</v>
      </c>
      <c r="AA80" s="2179">
        <v>318.0896</v>
      </c>
      <c r="AB80" s="2180">
        <f t="shared" si="36"/>
        <v>13359.7632</v>
      </c>
      <c r="AC80" s="1612"/>
      <c r="AD80" s="1613" t="s">
        <v>81</v>
      </c>
      <c r="AE80" s="1613"/>
      <c r="AF80" s="1613"/>
      <c r="AG80" s="1614">
        <f t="shared" si="37"/>
        <v>3150</v>
      </c>
      <c r="AH80" s="1615"/>
      <c r="AI80" s="1615">
        <f t="shared" si="38"/>
        <v>42</v>
      </c>
      <c r="AJ80" s="1615" t="s">
        <v>64</v>
      </c>
      <c r="AK80" s="1623"/>
      <c r="AL80" s="1615">
        <f t="shared" si="39"/>
        <v>3150</v>
      </c>
      <c r="AM80" s="2187"/>
      <c r="AN80" s="1430">
        <f t="shared" si="40"/>
        <v>283.5</v>
      </c>
      <c r="AO80" s="1430">
        <f t="shared" si="41"/>
        <v>315</v>
      </c>
      <c r="AP80" s="1960"/>
      <c r="AQ80" s="1430">
        <f t="shared" si="42"/>
        <v>661.5</v>
      </c>
      <c r="AR80" s="1430">
        <f t="shared" si="43"/>
        <v>661.5</v>
      </c>
      <c r="AS80" s="1430">
        <f t="shared" si="44"/>
        <v>724.5</v>
      </c>
      <c r="AT80" s="2194">
        <f t="shared" si="45"/>
        <v>504</v>
      </c>
      <c r="AU80" s="1641" t="s">
        <v>4201</v>
      </c>
      <c r="AV80" s="2195" t="s">
        <v>4202</v>
      </c>
      <c r="AW80" s="1453"/>
      <c r="AX80" s="1454"/>
      <c r="AY80" s="1455"/>
      <c r="AZ80" s="1455"/>
      <c r="BA80" s="1455"/>
      <c r="BB80" s="1455"/>
      <c r="BC80" s="1455"/>
      <c r="BD80" s="1455"/>
      <c r="BE80" s="1455"/>
      <c r="BF80" s="1455"/>
      <c r="BG80" s="1455"/>
      <c r="BH80" s="1455"/>
      <c r="BI80" s="1455"/>
      <c r="BJ80" s="1455"/>
      <c r="BK80" s="1455"/>
      <c r="BL80" s="1455"/>
      <c r="BM80" s="1455"/>
      <c r="BN80" s="1455"/>
      <c r="BO80" s="1455"/>
      <c r="BP80" s="1455"/>
      <c r="BQ80" s="1455"/>
      <c r="BR80" s="1455"/>
      <c r="BS80" s="1455"/>
      <c r="BT80" s="1455"/>
      <c r="BU80" s="1455"/>
      <c r="BV80" s="1455"/>
      <c r="BW80" s="1455"/>
      <c r="BX80" s="1455"/>
      <c r="BY80" s="1455"/>
      <c r="BZ80" s="1455"/>
      <c r="CA80" s="1455"/>
      <c r="CB80" s="1455"/>
      <c r="CC80" s="1455"/>
      <c r="CD80" s="1455"/>
      <c r="CE80" s="1455"/>
      <c r="CF80" s="1455"/>
      <c r="CG80" s="1455"/>
      <c r="CH80" s="1455"/>
      <c r="CI80" s="1455"/>
      <c r="CJ80" s="1455"/>
      <c r="CK80" s="1455"/>
      <c r="CL80" s="1455"/>
      <c r="CM80" s="1455"/>
      <c r="CN80" s="1455"/>
      <c r="CO80" s="1455"/>
      <c r="CP80" s="1455"/>
      <c r="CQ80" s="1455"/>
      <c r="CR80" s="1455"/>
      <c r="CS80" s="1455"/>
      <c r="CT80" s="1455"/>
      <c r="CU80" s="1455"/>
      <c r="CV80" s="1455"/>
      <c r="CW80" s="1455"/>
      <c r="CX80" s="1455"/>
      <c r="CY80" s="1455"/>
      <c r="CZ80" s="1455"/>
      <c r="DA80" s="1455"/>
      <c r="DB80" s="1455"/>
      <c r="DC80" s="1455"/>
      <c r="DD80" s="1455"/>
      <c r="DE80" s="1455"/>
      <c r="DF80" s="1455"/>
      <c r="DG80" s="1455"/>
      <c r="DH80" s="1455"/>
      <c r="DI80" s="1455"/>
      <c r="DJ80" s="1455"/>
      <c r="DK80" s="1455"/>
      <c r="DL80" s="1455"/>
      <c r="DM80" s="1455"/>
      <c r="DN80" s="1455"/>
      <c r="DO80" s="1455"/>
      <c r="DP80" s="1455"/>
      <c r="DQ80" s="1455"/>
      <c r="DR80" s="1455"/>
      <c r="DS80" s="1455"/>
      <c r="DT80" s="1455"/>
      <c r="DU80" s="1455"/>
      <c r="DV80" s="1455"/>
      <c r="DW80" s="1455"/>
      <c r="DX80" s="1455"/>
      <c r="DY80" s="1455"/>
      <c r="DZ80" s="1455"/>
      <c r="EA80" s="1455"/>
      <c r="EB80" s="1455"/>
      <c r="EC80" s="1455"/>
      <c r="ED80" s="1455"/>
      <c r="EE80" s="1455"/>
      <c r="EF80" s="1455"/>
      <c r="EG80" s="1455"/>
      <c r="EH80" s="1455"/>
      <c r="EI80" s="1455"/>
      <c r="EJ80" s="1455"/>
      <c r="EK80" s="1455"/>
      <c r="EL80" s="1455"/>
      <c r="EM80" s="1455"/>
      <c r="EN80" s="1455"/>
      <c r="EO80" s="1455"/>
      <c r="EP80" s="1455"/>
      <c r="EQ80" s="1455"/>
      <c r="ER80" s="1455"/>
      <c r="ES80" s="1455"/>
      <c r="ET80" s="1455"/>
      <c r="EU80" s="1455"/>
      <c r="EV80" s="1455"/>
      <c r="EW80" s="1455"/>
      <c r="EX80" s="1455"/>
      <c r="EY80" s="1455"/>
      <c r="EZ80" s="1455"/>
      <c r="FA80" s="1455"/>
      <c r="FB80" s="1455"/>
      <c r="FC80" s="1455"/>
      <c r="FD80" s="1455"/>
      <c r="FE80" s="1455"/>
      <c r="FF80" s="1455"/>
      <c r="FG80" s="1455"/>
      <c r="FH80" s="1455"/>
      <c r="FI80" s="1455"/>
      <c r="FJ80" s="1455"/>
      <c r="FK80" s="1455"/>
      <c r="FL80" s="1455"/>
      <c r="FM80" s="1455"/>
      <c r="FN80" s="1455"/>
      <c r="FO80" s="1455"/>
      <c r="FP80" s="1455"/>
      <c r="FQ80" s="1455"/>
      <c r="FR80" s="1455"/>
      <c r="FS80" s="1455"/>
      <c r="FT80" s="1455"/>
      <c r="FU80" s="1455"/>
      <c r="FV80" s="1455"/>
      <c r="FW80" s="1455"/>
      <c r="FX80" s="1455"/>
      <c r="FY80" s="1455"/>
      <c r="FZ80" s="1455"/>
      <c r="GA80" s="1455"/>
      <c r="GB80" s="1455"/>
      <c r="GC80" s="1455"/>
      <c r="GD80" s="1455"/>
      <c r="GE80" s="1455"/>
      <c r="GF80" s="1455"/>
      <c r="GG80" s="1455"/>
      <c r="GH80" s="1455"/>
      <c r="GI80" s="1455"/>
      <c r="GJ80" s="1455"/>
      <c r="GK80" s="1455"/>
      <c r="GL80" s="1455"/>
      <c r="GM80" s="1455"/>
      <c r="GN80" s="1455"/>
      <c r="GO80" s="1455"/>
      <c r="GP80" s="1455"/>
      <c r="GQ80" s="1455"/>
      <c r="GR80" s="1455"/>
      <c r="GS80" s="1455"/>
      <c r="GT80" s="1455"/>
      <c r="GU80" s="1455"/>
      <c r="GV80" s="1455"/>
      <c r="GW80" s="1455"/>
      <c r="GX80" s="1455"/>
      <c r="GY80" s="1455"/>
      <c r="GZ80" s="1455"/>
      <c r="HA80" s="1455"/>
      <c r="HB80" s="1455"/>
      <c r="HC80" s="1455"/>
      <c r="HD80" s="1455"/>
      <c r="HE80" s="1455"/>
      <c r="HF80" s="1455"/>
      <c r="HG80" s="1455"/>
      <c r="HH80" s="1455"/>
      <c r="HI80" s="1455"/>
      <c r="HJ80" s="1455"/>
      <c r="HK80" s="1455"/>
      <c r="HL80" s="1455"/>
      <c r="HM80" s="1455"/>
      <c r="HN80" s="1455"/>
      <c r="HO80" s="1455"/>
      <c r="HP80" s="1455"/>
      <c r="HQ80" s="1455"/>
      <c r="HR80" s="1455"/>
      <c r="HS80" s="1455"/>
      <c r="HT80" s="1455"/>
      <c r="HU80" s="1455"/>
      <c r="HV80" s="1455"/>
      <c r="HW80" s="1455"/>
      <c r="HX80" s="1455"/>
      <c r="HY80" s="1455"/>
      <c r="HZ80" s="1455"/>
      <c r="IA80" s="1455"/>
      <c r="IB80" s="1455"/>
      <c r="IC80" s="1455"/>
      <c r="ID80" s="1455"/>
      <c r="IE80" s="1455"/>
      <c r="IF80" s="1455"/>
      <c r="IG80" s="1455"/>
      <c r="IH80" s="1455"/>
      <c r="II80" s="1455"/>
      <c r="IJ80" s="1455"/>
      <c r="IK80" s="1455"/>
      <c r="IL80" s="1455"/>
      <c r="IM80" s="1455"/>
      <c r="IN80" s="1455"/>
      <c r="IO80" s="1455"/>
      <c r="IP80" s="1455"/>
      <c r="IQ80" s="1455"/>
      <c r="IR80" s="1455"/>
      <c r="IS80" s="1455"/>
      <c r="IT80" s="1455"/>
      <c r="IU80" s="1455"/>
      <c r="IV80" s="1455"/>
      <c r="IW80" s="1455"/>
      <c r="IX80" s="1455"/>
      <c r="IY80" s="1455"/>
      <c r="IZ80" s="1455"/>
      <c r="JA80" s="1455"/>
      <c r="JB80" s="1455"/>
      <c r="JC80" s="1455"/>
      <c r="JD80" s="1455"/>
      <c r="JE80" s="1455"/>
      <c r="JF80" s="1455"/>
      <c r="JG80" s="1455"/>
      <c r="JH80" s="1455"/>
      <c r="JI80" s="1455"/>
      <c r="JJ80" s="1455"/>
      <c r="JK80" s="1455"/>
      <c r="JL80" s="1455"/>
      <c r="JM80" s="1455"/>
      <c r="JN80" s="1455"/>
      <c r="JO80" s="1455"/>
      <c r="JP80" s="1455"/>
      <c r="JQ80" s="1455"/>
      <c r="JR80" s="1455"/>
      <c r="JS80" s="1455"/>
      <c r="JT80" s="1455"/>
      <c r="JU80" s="1455"/>
      <c r="JV80" s="1455"/>
      <c r="JW80" s="1455"/>
      <c r="JX80" s="1455"/>
      <c r="JY80" s="1455"/>
      <c r="JZ80" s="1455"/>
      <c r="KA80" s="1455"/>
      <c r="KB80" s="1455"/>
      <c r="KC80" s="1455"/>
      <c r="KD80" s="1455"/>
      <c r="KE80" s="1455"/>
      <c r="KF80" s="1455"/>
      <c r="KG80" s="1455"/>
      <c r="KH80" s="1455"/>
      <c r="KI80" s="1455"/>
      <c r="KJ80" s="1455"/>
      <c r="KK80" s="1455"/>
      <c r="KL80" s="1455"/>
      <c r="KM80" s="1455"/>
      <c r="KN80" s="1455"/>
      <c r="KO80" s="1455"/>
      <c r="KP80" s="1455"/>
      <c r="KQ80" s="1455"/>
      <c r="KR80" s="1455"/>
      <c r="KS80" s="1455"/>
      <c r="KT80" s="1455"/>
      <c r="KU80" s="1455"/>
      <c r="KV80" s="1455"/>
      <c r="KW80" s="1455"/>
      <c r="KX80" s="1455"/>
      <c r="KY80" s="1455"/>
      <c r="KZ80" s="1455"/>
      <c r="LA80" s="1455"/>
      <c r="LB80" s="1455"/>
      <c r="LC80" s="1455"/>
      <c r="LD80" s="1455"/>
      <c r="LE80" s="1467"/>
      <c r="LF80" s="1467"/>
      <c r="LG80" s="1467"/>
      <c r="LH80" s="1467"/>
      <c r="LI80" s="1467"/>
      <c r="LJ80" s="1467"/>
      <c r="LK80" s="1467"/>
      <c r="LL80" s="1645"/>
    </row>
    <row r="81" s="2143" customFormat="1" ht="47" customHeight="1" spans="1:324">
      <c r="A81" s="2153">
        <v>45941</v>
      </c>
      <c r="B81" s="2154" t="s">
        <v>3611</v>
      </c>
      <c r="C81" s="2155" t="s">
        <v>1542</v>
      </c>
      <c r="D81" s="2156">
        <v>4500181547</v>
      </c>
      <c r="E81" s="2159" t="s">
        <v>4466</v>
      </c>
      <c r="F81" s="2156" t="s">
        <v>4467</v>
      </c>
      <c r="G81" s="2158" t="s">
        <v>4461</v>
      </c>
      <c r="H81" s="2158" t="s">
        <v>4196</v>
      </c>
      <c r="I81" s="2165" t="s">
        <v>4226</v>
      </c>
      <c r="J81" s="1543">
        <v>3150</v>
      </c>
      <c r="K81" s="1876">
        <v>0</v>
      </c>
      <c r="L81" s="1876">
        <v>75</v>
      </c>
      <c r="M81" s="1876">
        <f t="shared" si="24"/>
        <v>42</v>
      </c>
      <c r="N81" s="2166">
        <v>45982</v>
      </c>
      <c r="O81" s="2166">
        <v>45980</v>
      </c>
      <c r="P81" s="1546" t="s">
        <v>4462</v>
      </c>
      <c r="Q81" s="1570" t="s">
        <v>78</v>
      </c>
      <c r="R81" s="1572"/>
      <c r="S81" s="2168" t="s">
        <v>168</v>
      </c>
      <c r="T81" s="1573">
        <v>45945</v>
      </c>
      <c r="U81" s="1595" t="s">
        <v>88</v>
      </c>
      <c r="V81" s="1595" t="s">
        <v>4463</v>
      </c>
      <c r="W81" s="1596" t="s">
        <v>4464</v>
      </c>
      <c r="X81" s="1595"/>
      <c r="Y81" s="2181" t="s">
        <v>4465</v>
      </c>
      <c r="Z81" s="2178" t="s">
        <v>262</v>
      </c>
      <c r="AA81" s="2179">
        <v>318.0896</v>
      </c>
      <c r="AB81" s="2180">
        <f t="shared" si="36"/>
        <v>13359.7632</v>
      </c>
      <c r="AC81" s="1612"/>
      <c r="AD81" s="1613" t="s">
        <v>81</v>
      </c>
      <c r="AE81" s="1613"/>
      <c r="AF81" s="1613"/>
      <c r="AG81" s="1614">
        <f t="shared" si="37"/>
        <v>3150</v>
      </c>
      <c r="AH81" s="1615"/>
      <c r="AI81" s="1615">
        <f t="shared" si="38"/>
        <v>42</v>
      </c>
      <c r="AJ81" s="1615" t="s">
        <v>64</v>
      </c>
      <c r="AK81" s="1623"/>
      <c r="AL81" s="1615">
        <f t="shared" si="39"/>
        <v>3150</v>
      </c>
      <c r="AM81" s="2187"/>
      <c r="AN81" s="1430">
        <f t="shared" si="40"/>
        <v>283.5</v>
      </c>
      <c r="AO81" s="1430">
        <f t="shared" si="41"/>
        <v>315</v>
      </c>
      <c r="AP81" s="1960"/>
      <c r="AQ81" s="1430">
        <f t="shared" si="42"/>
        <v>661.5</v>
      </c>
      <c r="AR81" s="1430">
        <f t="shared" si="43"/>
        <v>661.5</v>
      </c>
      <c r="AS81" s="1430">
        <f t="shared" si="44"/>
        <v>724.5</v>
      </c>
      <c r="AT81" s="2194">
        <f t="shared" si="45"/>
        <v>504</v>
      </c>
      <c r="AU81" s="1641" t="s">
        <v>4201</v>
      </c>
      <c r="AV81" s="2195" t="s">
        <v>4202</v>
      </c>
      <c r="AW81" s="1453"/>
      <c r="AX81" s="1454"/>
      <c r="AY81" s="1455"/>
      <c r="AZ81" s="1455"/>
      <c r="BA81" s="1455"/>
      <c r="BB81" s="1455"/>
      <c r="BC81" s="1455"/>
      <c r="BD81" s="1455"/>
      <c r="BE81" s="1455"/>
      <c r="BF81" s="1455"/>
      <c r="BG81" s="1455"/>
      <c r="BH81" s="1455"/>
      <c r="BI81" s="1455"/>
      <c r="BJ81" s="1455"/>
      <c r="BK81" s="1455"/>
      <c r="BL81" s="1455"/>
      <c r="BM81" s="1455"/>
      <c r="BN81" s="1455"/>
      <c r="BO81" s="1455"/>
      <c r="BP81" s="1455"/>
      <c r="BQ81" s="1455"/>
      <c r="BR81" s="1455"/>
      <c r="BS81" s="1455"/>
      <c r="BT81" s="1455"/>
      <c r="BU81" s="1455"/>
      <c r="BV81" s="1455"/>
      <c r="BW81" s="1455"/>
      <c r="BX81" s="1455"/>
      <c r="BY81" s="1455"/>
      <c r="BZ81" s="1455"/>
      <c r="CA81" s="1455"/>
      <c r="CB81" s="1455"/>
      <c r="CC81" s="1455"/>
      <c r="CD81" s="1455"/>
      <c r="CE81" s="1455"/>
      <c r="CF81" s="1455"/>
      <c r="CG81" s="1455"/>
      <c r="CH81" s="1455"/>
      <c r="CI81" s="1455"/>
      <c r="CJ81" s="1455"/>
      <c r="CK81" s="1455"/>
      <c r="CL81" s="1455"/>
      <c r="CM81" s="1455"/>
      <c r="CN81" s="1455"/>
      <c r="CO81" s="1455"/>
      <c r="CP81" s="1455"/>
      <c r="CQ81" s="1455"/>
      <c r="CR81" s="1455"/>
      <c r="CS81" s="1455"/>
      <c r="CT81" s="1455"/>
      <c r="CU81" s="1455"/>
      <c r="CV81" s="1455"/>
      <c r="CW81" s="1455"/>
      <c r="CX81" s="1455"/>
      <c r="CY81" s="1455"/>
      <c r="CZ81" s="1455"/>
      <c r="DA81" s="1455"/>
      <c r="DB81" s="1455"/>
      <c r="DC81" s="1455"/>
      <c r="DD81" s="1455"/>
      <c r="DE81" s="1455"/>
      <c r="DF81" s="1455"/>
      <c r="DG81" s="1455"/>
      <c r="DH81" s="1455"/>
      <c r="DI81" s="1455"/>
      <c r="DJ81" s="1455"/>
      <c r="DK81" s="1455"/>
      <c r="DL81" s="1455"/>
      <c r="DM81" s="1455"/>
      <c r="DN81" s="1455"/>
      <c r="DO81" s="1455"/>
      <c r="DP81" s="1455"/>
      <c r="DQ81" s="1455"/>
      <c r="DR81" s="1455"/>
      <c r="DS81" s="1455"/>
      <c r="DT81" s="1455"/>
      <c r="DU81" s="1455"/>
      <c r="DV81" s="1455"/>
      <c r="DW81" s="1455"/>
      <c r="DX81" s="1455"/>
      <c r="DY81" s="1455"/>
      <c r="DZ81" s="1455"/>
      <c r="EA81" s="1455"/>
      <c r="EB81" s="1455"/>
      <c r="EC81" s="1455"/>
      <c r="ED81" s="1455"/>
      <c r="EE81" s="1455"/>
      <c r="EF81" s="1455"/>
      <c r="EG81" s="1455"/>
      <c r="EH81" s="1455"/>
      <c r="EI81" s="1455"/>
      <c r="EJ81" s="1455"/>
      <c r="EK81" s="1455"/>
      <c r="EL81" s="1455"/>
      <c r="EM81" s="1455"/>
      <c r="EN81" s="1455"/>
      <c r="EO81" s="1455"/>
      <c r="EP81" s="1455"/>
      <c r="EQ81" s="1455"/>
      <c r="ER81" s="1455"/>
      <c r="ES81" s="1455"/>
      <c r="ET81" s="1455"/>
      <c r="EU81" s="1455"/>
      <c r="EV81" s="1455"/>
      <c r="EW81" s="1455"/>
      <c r="EX81" s="1455"/>
      <c r="EY81" s="1455"/>
      <c r="EZ81" s="1455"/>
      <c r="FA81" s="1455"/>
      <c r="FB81" s="1455"/>
      <c r="FC81" s="1455"/>
      <c r="FD81" s="1455"/>
      <c r="FE81" s="1455"/>
      <c r="FF81" s="1455"/>
      <c r="FG81" s="1455"/>
      <c r="FH81" s="1455"/>
      <c r="FI81" s="1455"/>
      <c r="FJ81" s="1455"/>
      <c r="FK81" s="1455"/>
      <c r="FL81" s="1455"/>
      <c r="FM81" s="1455"/>
      <c r="FN81" s="1455"/>
      <c r="FO81" s="1455"/>
      <c r="FP81" s="1455"/>
      <c r="FQ81" s="1455"/>
      <c r="FR81" s="1455"/>
      <c r="FS81" s="1455"/>
      <c r="FT81" s="1455"/>
      <c r="FU81" s="1455"/>
      <c r="FV81" s="1455"/>
      <c r="FW81" s="1455"/>
      <c r="FX81" s="1455"/>
      <c r="FY81" s="1455"/>
      <c r="FZ81" s="1455"/>
      <c r="GA81" s="1455"/>
      <c r="GB81" s="1455"/>
      <c r="GC81" s="1455"/>
      <c r="GD81" s="1455"/>
      <c r="GE81" s="1455"/>
      <c r="GF81" s="1455"/>
      <c r="GG81" s="1455"/>
      <c r="GH81" s="1455"/>
      <c r="GI81" s="1455"/>
      <c r="GJ81" s="1455"/>
      <c r="GK81" s="1455"/>
      <c r="GL81" s="1455"/>
      <c r="GM81" s="1455"/>
      <c r="GN81" s="1455"/>
      <c r="GO81" s="1455"/>
      <c r="GP81" s="1455"/>
      <c r="GQ81" s="1455"/>
      <c r="GR81" s="1455"/>
      <c r="GS81" s="1455"/>
      <c r="GT81" s="1455"/>
      <c r="GU81" s="1455"/>
      <c r="GV81" s="1455"/>
      <c r="GW81" s="1455"/>
      <c r="GX81" s="1455"/>
      <c r="GY81" s="1455"/>
      <c r="GZ81" s="1455"/>
      <c r="HA81" s="1455"/>
      <c r="HB81" s="1455"/>
      <c r="HC81" s="1455"/>
      <c r="HD81" s="1455"/>
      <c r="HE81" s="1455"/>
      <c r="HF81" s="1455"/>
      <c r="HG81" s="1455"/>
      <c r="HH81" s="1455"/>
      <c r="HI81" s="1455"/>
      <c r="HJ81" s="1455"/>
      <c r="HK81" s="1455"/>
      <c r="HL81" s="1455"/>
      <c r="HM81" s="1455"/>
      <c r="HN81" s="1455"/>
      <c r="HO81" s="1455"/>
      <c r="HP81" s="1455"/>
      <c r="HQ81" s="1455"/>
      <c r="HR81" s="1455"/>
      <c r="HS81" s="1455"/>
      <c r="HT81" s="1455"/>
      <c r="HU81" s="1455"/>
      <c r="HV81" s="1455"/>
      <c r="HW81" s="1455"/>
      <c r="HX81" s="1455"/>
      <c r="HY81" s="1455"/>
      <c r="HZ81" s="1455"/>
      <c r="IA81" s="1455"/>
      <c r="IB81" s="1455"/>
      <c r="IC81" s="1455"/>
      <c r="ID81" s="1455"/>
      <c r="IE81" s="1455"/>
      <c r="IF81" s="1455"/>
      <c r="IG81" s="1455"/>
      <c r="IH81" s="1455"/>
      <c r="II81" s="1455"/>
      <c r="IJ81" s="1455"/>
      <c r="IK81" s="1455"/>
      <c r="IL81" s="1455"/>
      <c r="IM81" s="1455"/>
      <c r="IN81" s="1455"/>
      <c r="IO81" s="1455"/>
      <c r="IP81" s="1455"/>
      <c r="IQ81" s="1455"/>
      <c r="IR81" s="1455"/>
      <c r="IS81" s="1455"/>
      <c r="IT81" s="1455"/>
      <c r="IU81" s="1455"/>
      <c r="IV81" s="1455"/>
      <c r="IW81" s="1455"/>
      <c r="IX81" s="1455"/>
      <c r="IY81" s="1455"/>
      <c r="IZ81" s="1455"/>
      <c r="JA81" s="1455"/>
      <c r="JB81" s="1455"/>
      <c r="JC81" s="1455"/>
      <c r="JD81" s="1455"/>
      <c r="JE81" s="1455"/>
      <c r="JF81" s="1455"/>
      <c r="JG81" s="1455"/>
      <c r="JH81" s="1455"/>
      <c r="JI81" s="1455"/>
      <c r="JJ81" s="1455"/>
      <c r="JK81" s="1455"/>
      <c r="JL81" s="1455"/>
      <c r="JM81" s="1455"/>
      <c r="JN81" s="1455"/>
      <c r="JO81" s="1455"/>
      <c r="JP81" s="1455"/>
      <c r="JQ81" s="1455"/>
      <c r="JR81" s="1455"/>
      <c r="JS81" s="1455"/>
      <c r="JT81" s="1455"/>
      <c r="JU81" s="1455"/>
      <c r="JV81" s="1455"/>
      <c r="JW81" s="1455"/>
      <c r="JX81" s="1455"/>
      <c r="JY81" s="1455"/>
      <c r="JZ81" s="1455"/>
      <c r="KA81" s="1455"/>
      <c r="KB81" s="1455"/>
      <c r="KC81" s="1455"/>
      <c r="KD81" s="1455"/>
      <c r="KE81" s="1455"/>
      <c r="KF81" s="1455"/>
      <c r="KG81" s="1455"/>
      <c r="KH81" s="1455"/>
      <c r="KI81" s="1455"/>
      <c r="KJ81" s="1455"/>
      <c r="KK81" s="1455"/>
      <c r="KL81" s="1455"/>
      <c r="KM81" s="1455"/>
      <c r="KN81" s="1455"/>
      <c r="KO81" s="1455"/>
      <c r="KP81" s="1455"/>
      <c r="KQ81" s="1455"/>
      <c r="KR81" s="1455"/>
      <c r="KS81" s="1455"/>
      <c r="KT81" s="1455"/>
      <c r="KU81" s="1455"/>
      <c r="KV81" s="1455"/>
      <c r="KW81" s="1455"/>
      <c r="KX81" s="1455"/>
      <c r="KY81" s="1455"/>
      <c r="KZ81" s="1455"/>
      <c r="LA81" s="1455"/>
      <c r="LB81" s="1455"/>
      <c r="LC81" s="1455"/>
      <c r="LD81" s="1455"/>
      <c r="LE81" s="1467"/>
      <c r="LF81" s="1467"/>
      <c r="LG81" s="1467"/>
      <c r="LH81" s="1467"/>
      <c r="LI81" s="1467"/>
      <c r="LJ81" s="1467"/>
      <c r="LK81" s="1467"/>
      <c r="LL81" s="1645"/>
    </row>
    <row r="82" s="2143" customFormat="1" ht="47" customHeight="1" spans="1:324">
      <c r="A82" s="2153">
        <v>45867</v>
      </c>
      <c r="B82" s="2154" t="s">
        <v>3593</v>
      </c>
      <c r="C82" s="2155" t="s">
        <v>98</v>
      </c>
      <c r="D82" s="2156">
        <v>4500175384</v>
      </c>
      <c r="E82" s="2159" t="s">
        <v>4468</v>
      </c>
      <c r="F82" s="2156" t="s">
        <v>4469</v>
      </c>
      <c r="G82" s="2158" t="s">
        <v>4225</v>
      </c>
      <c r="H82" s="2158" t="s">
        <v>4196</v>
      </c>
      <c r="I82" s="2165" t="s">
        <v>4226</v>
      </c>
      <c r="J82" s="1543">
        <v>3150</v>
      </c>
      <c r="K82" s="1876">
        <v>0</v>
      </c>
      <c r="L82" s="1876">
        <v>75</v>
      </c>
      <c r="M82" s="1876">
        <f t="shared" si="24"/>
        <v>42</v>
      </c>
      <c r="N82" s="2166">
        <v>45978</v>
      </c>
      <c r="O82" s="2166">
        <f t="shared" ref="O82:O89" si="46">N82-2</f>
        <v>45976</v>
      </c>
      <c r="P82" s="1546"/>
      <c r="Q82" s="1570" t="s">
        <v>78</v>
      </c>
      <c r="R82" s="1572" t="s">
        <v>4470</v>
      </c>
      <c r="S82" s="2168" t="s">
        <v>111</v>
      </c>
      <c r="T82" s="1573">
        <v>45869</v>
      </c>
      <c r="U82" s="1595" t="s">
        <v>88</v>
      </c>
      <c r="V82" s="1595" t="s">
        <v>88</v>
      </c>
      <c r="W82" s="1596" t="s">
        <v>3597</v>
      </c>
      <c r="X82" s="1595"/>
      <c r="Y82" s="2181" t="s">
        <v>4228</v>
      </c>
      <c r="Z82" s="2178" t="s">
        <v>3599</v>
      </c>
      <c r="AA82" s="2179">
        <v>180.744</v>
      </c>
      <c r="AB82" s="2180">
        <f t="shared" si="36"/>
        <v>7591.248</v>
      </c>
      <c r="AC82" s="1612" t="s">
        <v>4471</v>
      </c>
      <c r="AD82" s="1613" t="s">
        <v>81</v>
      </c>
      <c r="AE82" s="1613">
        <v>6</v>
      </c>
      <c r="AF82" s="1613"/>
      <c r="AG82" s="1614">
        <f t="shared" si="37"/>
        <v>3150</v>
      </c>
      <c r="AH82" s="1615"/>
      <c r="AI82" s="1615">
        <f t="shared" si="38"/>
        <v>42</v>
      </c>
      <c r="AJ82" s="1615" t="s">
        <v>64</v>
      </c>
      <c r="AK82" s="1623"/>
      <c r="AL82" s="1615">
        <f t="shared" si="39"/>
        <v>3150</v>
      </c>
      <c r="AM82" s="2187"/>
      <c r="AN82" s="1430">
        <f t="shared" si="40"/>
        <v>283.5</v>
      </c>
      <c r="AO82" s="1430">
        <f t="shared" si="41"/>
        <v>315</v>
      </c>
      <c r="AP82" s="1960"/>
      <c r="AQ82" s="1430">
        <f t="shared" si="42"/>
        <v>661.5</v>
      </c>
      <c r="AR82" s="1430">
        <f t="shared" si="43"/>
        <v>661.5</v>
      </c>
      <c r="AS82" s="1430">
        <f t="shared" si="44"/>
        <v>724.5</v>
      </c>
      <c r="AT82" s="2194">
        <f t="shared" si="45"/>
        <v>504</v>
      </c>
      <c r="AU82" s="1641" t="s">
        <v>4201</v>
      </c>
      <c r="AV82" s="2195" t="s">
        <v>4202</v>
      </c>
      <c r="AW82" s="1453"/>
      <c r="AX82" s="1454"/>
      <c r="AY82" s="1455"/>
      <c r="AZ82" s="1455"/>
      <c r="BA82" s="1455"/>
      <c r="BB82" s="1455"/>
      <c r="BC82" s="1455"/>
      <c r="BD82" s="1455"/>
      <c r="BE82" s="1455"/>
      <c r="BF82" s="1455"/>
      <c r="BG82" s="1455"/>
      <c r="BH82" s="1455"/>
      <c r="BI82" s="1455"/>
      <c r="BJ82" s="1455"/>
      <c r="BK82" s="1455"/>
      <c r="BL82" s="1455"/>
      <c r="BM82" s="1455"/>
      <c r="BN82" s="1455"/>
      <c r="BO82" s="1455"/>
      <c r="BP82" s="1455"/>
      <c r="BQ82" s="1455"/>
      <c r="BR82" s="1455"/>
      <c r="BS82" s="1455"/>
      <c r="BT82" s="1455"/>
      <c r="BU82" s="1455"/>
      <c r="BV82" s="1455"/>
      <c r="BW82" s="1455"/>
      <c r="BX82" s="1455"/>
      <c r="BY82" s="1455"/>
      <c r="BZ82" s="1455"/>
      <c r="CA82" s="1455"/>
      <c r="CB82" s="1455"/>
      <c r="CC82" s="1455"/>
      <c r="CD82" s="1455"/>
      <c r="CE82" s="1455"/>
      <c r="CF82" s="1455"/>
      <c r="CG82" s="1455"/>
      <c r="CH82" s="1455"/>
      <c r="CI82" s="1455"/>
      <c r="CJ82" s="1455"/>
      <c r="CK82" s="1455"/>
      <c r="CL82" s="1455"/>
      <c r="CM82" s="1455"/>
      <c r="CN82" s="1455"/>
      <c r="CO82" s="1455"/>
      <c r="CP82" s="1455"/>
      <c r="CQ82" s="1455"/>
      <c r="CR82" s="1455"/>
      <c r="CS82" s="1455"/>
      <c r="CT82" s="1455"/>
      <c r="CU82" s="1455"/>
      <c r="CV82" s="1455"/>
      <c r="CW82" s="1455"/>
      <c r="CX82" s="1455"/>
      <c r="CY82" s="1455"/>
      <c r="CZ82" s="1455"/>
      <c r="DA82" s="1455"/>
      <c r="DB82" s="1455"/>
      <c r="DC82" s="1455"/>
      <c r="DD82" s="1455"/>
      <c r="DE82" s="1455"/>
      <c r="DF82" s="1455"/>
      <c r="DG82" s="1455"/>
      <c r="DH82" s="1455"/>
      <c r="DI82" s="1455"/>
      <c r="DJ82" s="1455"/>
      <c r="DK82" s="1455"/>
      <c r="DL82" s="1455"/>
      <c r="DM82" s="1455"/>
      <c r="DN82" s="1455"/>
      <c r="DO82" s="1455"/>
      <c r="DP82" s="1455"/>
      <c r="DQ82" s="1455"/>
      <c r="DR82" s="1455"/>
      <c r="DS82" s="1455"/>
      <c r="DT82" s="1455"/>
      <c r="DU82" s="1455"/>
      <c r="DV82" s="1455"/>
      <c r="DW82" s="1455"/>
      <c r="DX82" s="1455"/>
      <c r="DY82" s="1455"/>
      <c r="DZ82" s="1455"/>
      <c r="EA82" s="1455"/>
      <c r="EB82" s="1455"/>
      <c r="EC82" s="1455"/>
      <c r="ED82" s="1455"/>
      <c r="EE82" s="1455"/>
      <c r="EF82" s="1455"/>
      <c r="EG82" s="1455"/>
      <c r="EH82" s="1455"/>
      <c r="EI82" s="1455"/>
      <c r="EJ82" s="1455"/>
      <c r="EK82" s="1455"/>
      <c r="EL82" s="1455"/>
      <c r="EM82" s="1455"/>
      <c r="EN82" s="1455"/>
      <c r="EO82" s="1455"/>
      <c r="EP82" s="1455"/>
      <c r="EQ82" s="1455"/>
      <c r="ER82" s="1455"/>
      <c r="ES82" s="1455"/>
      <c r="ET82" s="1455"/>
      <c r="EU82" s="1455"/>
      <c r="EV82" s="1455"/>
      <c r="EW82" s="1455"/>
      <c r="EX82" s="1455"/>
      <c r="EY82" s="1455"/>
      <c r="EZ82" s="1455"/>
      <c r="FA82" s="1455"/>
      <c r="FB82" s="1455"/>
      <c r="FC82" s="1455"/>
      <c r="FD82" s="1455"/>
      <c r="FE82" s="1455"/>
      <c r="FF82" s="1455"/>
      <c r="FG82" s="1455"/>
      <c r="FH82" s="1455"/>
      <c r="FI82" s="1455"/>
      <c r="FJ82" s="1455"/>
      <c r="FK82" s="1455"/>
      <c r="FL82" s="1455"/>
      <c r="FM82" s="1455"/>
      <c r="FN82" s="1455"/>
      <c r="FO82" s="1455"/>
      <c r="FP82" s="1455"/>
      <c r="FQ82" s="1455"/>
      <c r="FR82" s="1455"/>
      <c r="FS82" s="1455"/>
      <c r="FT82" s="1455"/>
      <c r="FU82" s="1455"/>
      <c r="FV82" s="1455"/>
      <c r="FW82" s="1455"/>
      <c r="FX82" s="1455"/>
      <c r="FY82" s="1455"/>
      <c r="FZ82" s="1455"/>
      <c r="GA82" s="1455"/>
      <c r="GB82" s="1455"/>
      <c r="GC82" s="1455"/>
      <c r="GD82" s="1455"/>
      <c r="GE82" s="1455"/>
      <c r="GF82" s="1455"/>
      <c r="GG82" s="1455"/>
      <c r="GH82" s="1455"/>
      <c r="GI82" s="1455"/>
      <c r="GJ82" s="1455"/>
      <c r="GK82" s="1455"/>
      <c r="GL82" s="1455"/>
      <c r="GM82" s="1455"/>
      <c r="GN82" s="1455"/>
      <c r="GO82" s="1455"/>
      <c r="GP82" s="1455"/>
      <c r="GQ82" s="1455"/>
      <c r="GR82" s="1455"/>
      <c r="GS82" s="1455"/>
      <c r="GT82" s="1455"/>
      <c r="GU82" s="1455"/>
      <c r="GV82" s="1455"/>
      <c r="GW82" s="1455"/>
      <c r="GX82" s="1455"/>
      <c r="GY82" s="1455"/>
      <c r="GZ82" s="1455"/>
      <c r="HA82" s="1455"/>
      <c r="HB82" s="1455"/>
      <c r="HC82" s="1455"/>
      <c r="HD82" s="1455"/>
      <c r="HE82" s="1455"/>
      <c r="HF82" s="1455"/>
      <c r="HG82" s="1455"/>
      <c r="HH82" s="1455"/>
      <c r="HI82" s="1455"/>
      <c r="HJ82" s="1455"/>
      <c r="HK82" s="1455"/>
      <c r="HL82" s="1455"/>
      <c r="HM82" s="1455"/>
      <c r="HN82" s="1455"/>
      <c r="HO82" s="1455"/>
      <c r="HP82" s="1455"/>
      <c r="HQ82" s="1455"/>
      <c r="HR82" s="1455"/>
      <c r="HS82" s="1455"/>
      <c r="HT82" s="1455"/>
      <c r="HU82" s="1455"/>
      <c r="HV82" s="1455"/>
      <c r="HW82" s="1455"/>
      <c r="HX82" s="1455"/>
      <c r="HY82" s="1455"/>
      <c r="HZ82" s="1455"/>
      <c r="IA82" s="1455"/>
      <c r="IB82" s="1455"/>
      <c r="IC82" s="1455"/>
      <c r="ID82" s="1455"/>
      <c r="IE82" s="1455"/>
      <c r="IF82" s="1455"/>
      <c r="IG82" s="1455"/>
      <c r="IH82" s="1455"/>
      <c r="II82" s="1455"/>
      <c r="IJ82" s="1455"/>
      <c r="IK82" s="1455"/>
      <c r="IL82" s="1455"/>
      <c r="IM82" s="1455"/>
      <c r="IN82" s="1455"/>
      <c r="IO82" s="1455"/>
      <c r="IP82" s="1455"/>
      <c r="IQ82" s="1455"/>
      <c r="IR82" s="1455"/>
      <c r="IS82" s="1455"/>
      <c r="IT82" s="1455"/>
      <c r="IU82" s="1455"/>
      <c r="IV82" s="1455"/>
      <c r="IW82" s="1455"/>
      <c r="IX82" s="1455"/>
      <c r="IY82" s="1455"/>
      <c r="IZ82" s="1455"/>
      <c r="JA82" s="1455"/>
      <c r="JB82" s="1455"/>
      <c r="JC82" s="1455"/>
      <c r="JD82" s="1455"/>
      <c r="JE82" s="1455"/>
      <c r="JF82" s="1455"/>
      <c r="JG82" s="1455"/>
      <c r="JH82" s="1455"/>
      <c r="JI82" s="1455"/>
      <c r="JJ82" s="1455"/>
      <c r="JK82" s="1455"/>
      <c r="JL82" s="1455"/>
      <c r="JM82" s="1455"/>
      <c r="JN82" s="1455"/>
      <c r="JO82" s="1455"/>
      <c r="JP82" s="1455"/>
      <c r="JQ82" s="1455"/>
      <c r="JR82" s="1455"/>
      <c r="JS82" s="1455"/>
      <c r="JT82" s="1455"/>
      <c r="JU82" s="1455"/>
      <c r="JV82" s="1455"/>
      <c r="JW82" s="1455"/>
      <c r="JX82" s="1455"/>
      <c r="JY82" s="1455"/>
      <c r="JZ82" s="1455"/>
      <c r="KA82" s="1455"/>
      <c r="KB82" s="1455"/>
      <c r="KC82" s="1455"/>
      <c r="KD82" s="1455"/>
      <c r="KE82" s="1455"/>
      <c r="KF82" s="1455"/>
      <c r="KG82" s="1455"/>
      <c r="KH82" s="1455"/>
      <c r="KI82" s="1455"/>
      <c r="KJ82" s="1455"/>
      <c r="KK82" s="1455"/>
      <c r="KL82" s="1455"/>
      <c r="KM82" s="1455"/>
      <c r="KN82" s="1455"/>
      <c r="KO82" s="1455"/>
      <c r="KP82" s="1455"/>
      <c r="KQ82" s="1455"/>
      <c r="KR82" s="1455"/>
      <c r="KS82" s="1455"/>
      <c r="KT82" s="1455"/>
      <c r="KU82" s="1455"/>
      <c r="KV82" s="1455"/>
      <c r="KW82" s="1455"/>
      <c r="KX82" s="1455"/>
      <c r="KY82" s="1455"/>
      <c r="KZ82" s="1455"/>
      <c r="LA82" s="1455"/>
      <c r="LB82" s="1455"/>
      <c r="LC82" s="1455"/>
      <c r="LD82" s="1455"/>
      <c r="LE82" s="1467"/>
      <c r="LF82" s="1467"/>
      <c r="LG82" s="1467"/>
      <c r="LH82" s="1467"/>
      <c r="LI82" s="1467"/>
      <c r="LJ82" s="1467"/>
      <c r="LK82" s="1467"/>
      <c r="LL82" s="1645"/>
    </row>
    <row r="83" s="2145" customFormat="1" ht="47" customHeight="1" spans="1:324">
      <c r="A83" s="2197">
        <v>45867</v>
      </c>
      <c r="B83" s="2198" t="s">
        <v>3593</v>
      </c>
      <c r="C83" s="2199" t="s">
        <v>98</v>
      </c>
      <c r="D83" s="2200">
        <v>4500175389</v>
      </c>
      <c r="E83" s="2201" t="s">
        <v>4472</v>
      </c>
      <c r="F83" s="2200" t="s">
        <v>4473</v>
      </c>
      <c r="G83" s="2202" t="s">
        <v>4225</v>
      </c>
      <c r="H83" s="2202" t="s">
        <v>4196</v>
      </c>
      <c r="I83" s="2210" t="s">
        <v>4226</v>
      </c>
      <c r="J83" s="1667">
        <v>3150</v>
      </c>
      <c r="K83" s="2056">
        <v>0</v>
      </c>
      <c r="L83" s="2056">
        <v>75</v>
      </c>
      <c r="M83" s="2056">
        <f t="shared" si="24"/>
        <v>42</v>
      </c>
      <c r="N83" s="2211">
        <v>45982</v>
      </c>
      <c r="O83" s="2211">
        <f t="shared" si="46"/>
        <v>45980</v>
      </c>
      <c r="P83" s="1671"/>
      <c r="Q83" s="1676" t="s">
        <v>78</v>
      </c>
      <c r="R83" s="1680" t="s">
        <v>4474</v>
      </c>
      <c r="S83" s="2214" t="s">
        <v>111</v>
      </c>
      <c r="T83" s="1681">
        <v>45869</v>
      </c>
      <c r="U83" s="1685" t="s">
        <v>88</v>
      </c>
      <c r="V83" s="1685" t="s">
        <v>88</v>
      </c>
      <c r="W83" s="1686" t="s">
        <v>3597</v>
      </c>
      <c r="X83" s="1685"/>
      <c r="Y83" s="2219" t="s">
        <v>4228</v>
      </c>
      <c r="Z83" s="2220" t="s">
        <v>3599</v>
      </c>
      <c r="AA83" s="2221">
        <v>180.744</v>
      </c>
      <c r="AB83" s="2222">
        <f t="shared" si="36"/>
        <v>7591.248</v>
      </c>
      <c r="AC83" s="1695"/>
      <c r="AD83" s="1696" t="s">
        <v>81</v>
      </c>
      <c r="AE83" s="1696">
        <v>6</v>
      </c>
      <c r="AF83" s="1696"/>
      <c r="AG83" s="1697">
        <f t="shared" si="37"/>
        <v>3150</v>
      </c>
      <c r="AH83" s="1698"/>
      <c r="AI83" s="1698">
        <f t="shared" si="38"/>
        <v>42</v>
      </c>
      <c r="AJ83" s="1698" t="s">
        <v>64</v>
      </c>
      <c r="AK83" s="1700"/>
      <c r="AL83" s="1698">
        <f t="shared" si="39"/>
        <v>3150</v>
      </c>
      <c r="AM83" s="2228"/>
      <c r="AN83" s="1706">
        <f t="shared" si="40"/>
        <v>283.5</v>
      </c>
      <c r="AO83" s="1706">
        <f t="shared" si="41"/>
        <v>315</v>
      </c>
      <c r="AP83" s="2114"/>
      <c r="AQ83" s="1706">
        <f t="shared" si="42"/>
        <v>661.5</v>
      </c>
      <c r="AR83" s="1706">
        <f t="shared" si="43"/>
        <v>661.5</v>
      </c>
      <c r="AS83" s="1706">
        <f t="shared" si="44"/>
        <v>724.5</v>
      </c>
      <c r="AT83" s="2238">
        <f t="shared" si="45"/>
        <v>504</v>
      </c>
      <c r="AU83" s="1705" t="s">
        <v>4201</v>
      </c>
      <c r="AV83" s="2239" t="s">
        <v>4202</v>
      </c>
      <c r="AW83" s="1707"/>
      <c r="AX83" s="1708"/>
      <c r="AY83" s="1709"/>
      <c r="AZ83" s="1709"/>
      <c r="BA83" s="1709"/>
      <c r="BB83" s="1709"/>
      <c r="BC83" s="1709"/>
      <c r="BD83" s="1709"/>
      <c r="BE83" s="1709"/>
      <c r="BF83" s="1709"/>
      <c r="BG83" s="1709"/>
      <c r="BH83" s="1709"/>
      <c r="BI83" s="1709"/>
      <c r="BJ83" s="1709"/>
      <c r="BK83" s="1709"/>
      <c r="BL83" s="1709"/>
      <c r="BM83" s="1709"/>
      <c r="BN83" s="1709"/>
      <c r="BO83" s="1709"/>
      <c r="BP83" s="1709"/>
      <c r="BQ83" s="1709"/>
      <c r="BR83" s="1709"/>
      <c r="BS83" s="1709"/>
      <c r="BT83" s="1709"/>
      <c r="BU83" s="1709"/>
      <c r="BV83" s="1709"/>
      <c r="BW83" s="1709"/>
      <c r="BX83" s="1709"/>
      <c r="BY83" s="1709"/>
      <c r="BZ83" s="1709"/>
      <c r="CA83" s="1709"/>
      <c r="CB83" s="1709"/>
      <c r="CC83" s="1709"/>
      <c r="CD83" s="1709"/>
      <c r="CE83" s="1709"/>
      <c r="CF83" s="1709"/>
      <c r="CG83" s="1709"/>
      <c r="CH83" s="1709"/>
      <c r="CI83" s="1709"/>
      <c r="CJ83" s="1709"/>
      <c r="CK83" s="1709"/>
      <c r="CL83" s="1709"/>
      <c r="CM83" s="1709"/>
      <c r="CN83" s="1709"/>
      <c r="CO83" s="1709"/>
      <c r="CP83" s="1709"/>
      <c r="CQ83" s="1709"/>
      <c r="CR83" s="1709"/>
      <c r="CS83" s="1709"/>
      <c r="CT83" s="1709"/>
      <c r="CU83" s="1709"/>
      <c r="CV83" s="1709"/>
      <c r="CW83" s="1709"/>
      <c r="CX83" s="1709"/>
      <c r="CY83" s="1709"/>
      <c r="CZ83" s="1709"/>
      <c r="DA83" s="1709"/>
      <c r="DB83" s="1709"/>
      <c r="DC83" s="1709"/>
      <c r="DD83" s="1709"/>
      <c r="DE83" s="1709"/>
      <c r="DF83" s="1709"/>
      <c r="DG83" s="1709"/>
      <c r="DH83" s="1709"/>
      <c r="DI83" s="1709"/>
      <c r="DJ83" s="1709"/>
      <c r="DK83" s="1709"/>
      <c r="DL83" s="1709"/>
      <c r="DM83" s="1709"/>
      <c r="DN83" s="1709"/>
      <c r="DO83" s="1709"/>
      <c r="DP83" s="1709"/>
      <c r="DQ83" s="1709"/>
      <c r="DR83" s="1709"/>
      <c r="DS83" s="1709"/>
      <c r="DT83" s="1709"/>
      <c r="DU83" s="1709"/>
      <c r="DV83" s="1709"/>
      <c r="DW83" s="1709"/>
      <c r="DX83" s="1709"/>
      <c r="DY83" s="1709"/>
      <c r="DZ83" s="1709"/>
      <c r="EA83" s="1709"/>
      <c r="EB83" s="1709"/>
      <c r="EC83" s="1709"/>
      <c r="ED83" s="1709"/>
      <c r="EE83" s="1709"/>
      <c r="EF83" s="1709"/>
      <c r="EG83" s="1709"/>
      <c r="EH83" s="1709"/>
      <c r="EI83" s="1709"/>
      <c r="EJ83" s="1709"/>
      <c r="EK83" s="1709"/>
      <c r="EL83" s="1709"/>
      <c r="EM83" s="1709"/>
      <c r="EN83" s="1709"/>
      <c r="EO83" s="1709"/>
      <c r="EP83" s="1709"/>
      <c r="EQ83" s="1709"/>
      <c r="ER83" s="1709"/>
      <c r="ES83" s="1709"/>
      <c r="ET83" s="1709"/>
      <c r="EU83" s="1709"/>
      <c r="EV83" s="1709"/>
      <c r="EW83" s="1709"/>
      <c r="EX83" s="1709"/>
      <c r="EY83" s="1709"/>
      <c r="EZ83" s="1709"/>
      <c r="FA83" s="1709"/>
      <c r="FB83" s="1709"/>
      <c r="FC83" s="1709"/>
      <c r="FD83" s="1709"/>
      <c r="FE83" s="1709"/>
      <c r="FF83" s="1709"/>
      <c r="FG83" s="1709"/>
      <c r="FH83" s="1709"/>
      <c r="FI83" s="1709"/>
      <c r="FJ83" s="1709"/>
      <c r="FK83" s="1709"/>
      <c r="FL83" s="1709"/>
      <c r="FM83" s="1709"/>
      <c r="FN83" s="1709"/>
      <c r="FO83" s="1709"/>
      <c r="FP83" s="1709"/>
      <c r="FQ83" s="1709"/>
      <c r="FR83" s="1709"/>
      <c r="FS83" s="1709"/>
      <c r="FT83" s="1709"/>
      <c r="FU83" s="1709"/>
      <c r="FV83" s="1709"/>
      <c r="FW83" s="1709"/>
      <c r="FX83" s="1709"/>
      <c r="FY83" s="1709"/>
      <c r="FZ83" s="1709"/>
      <c r="GA83" s="1709"/>
      <c r="GB83" s="1709"/>
      <c r="GC83" s="1709"/>
      <c r="GD83" s="1709"/>
      <c r="GE83" s="1709"/>
      <c r="GF83" s="1709"/>
      <c r="GG83" s="1709"/>
      <c r="GH83" s="1709"/>
      <c r="GI83" s="1709"/>
      <c r="GJ83" s="1709"/>
      <c r="GK83" s="1709"/>
      <c r="GL83" s="1709"/>
      <c r="GM83" s="1709"/>
      <c r="GN83" s="1709"/>
      <c r="GO83" s="1709"/>
      <c r="GP83" s="1709"/>
      <c r="GQ83" s="1709"/>
      <c r="GR83" s="1709"/>
      <c r="GS83" s="1709"/>
      <c r="GT83" s="1709"/>
      <c r="GU83" s="1709"/>
      <c r="GV83" s="1709"/>
      <c r="GW83" s="1709"/>
      <c r="GX83" s="1709"/>
      <c r="GY83" s="1709"/>
      <c r="GZ83" s="1709"/>
      <c r="HA83" s="1709"/>
      <c r="HB83" s="1709"/>
      <c r="HC83" s="1709"/>
      <c r="HD83" s="1709"/>
      <c r="HE83" s="1709"/>
      <c r="HF83" s="1709"/>
      <c r="HG83" s="1709"/>
      <c r="HH83" s="1709"/>
      <c r="HI83" s="1709"/>
      <c r="HJ83" s="1709"/>
      <c r="HK83" s="1709"/>
      <c r="HL83" s="1709"/>
      <c r="HM83" s="1709"/>
      <c r="HN83" s="1709"/>
      <c r="HO83" s="1709"/>
      <c r="HP83" s="1709"/>
      <c r="HQ83" s="1709"/>
      <c r="HR83" s="1709"/>
      <c r="HS83" s="1709"/>
      <c r="HT83" s="1709"/>
      <c r="HU83" s="1709"/>
      <c r="HV83" s="1709"/>
      <c r="HW83" s="1709"/>
      <c r="HX83" s="1709"/>
      <c r="HY83" s="1709"/>
      <c r="HZ83" s="1709"/>
      <c r="IA83" s="1709"/>
      <c r="IB83" s="1709"/>
      <c r="IC83" s="1709"/>
      <c r="ID83" s="1709"/>
      <c r="IE83" s="1709"/>
      <c r="IF83" s="1709"/>
      <c r="IG83" s="1709"/>
      <c r="IH83" s="1709"/>
      <c r="II83" s="1709"/>
      <c r="IJ83" s="1709"/>
      <c r="IK83" s="1709"/>
      <c r="IL83" s="1709"/>
      <c r="IM83" s="1709"/>
      <c r="IN83" s="1709"/>
      <c r="IO83" s="1709"/>
      <c r="IP83" s="1709"/>
      <c r="IQ83" s="1709"/>
      <c r="IR83" s="1709"/>
      <c r="IS83" s="1709"/>
      <c r="IT83" s="1709"/>
      <c r="IU83" s="1709"/>
      <c r="IV83" s="1709"/>
      <c r="IW83" s="1709"/>
      <c r="IX83" s="1709"/>
      <c r="IY83" s="1709"/>
      <c r="IZ83" s="1709"/>
      <c r="JA83" s="1709"/>
      <c r="JB83" s="1709"/>
      <c r="JC83" s="1709"/>
      <c r="JD83" s="1709"/>
      <c r="JE83" s="1709"/>
      <c r="JF83" s="1709"/>
      <c r="JG83" s="1709"/>
      <c r="JH83" s="1709"/>
      <c r="JI83" s="1709"/>
      <c r="JJ83" s="1709"/>
      <c r="JK83" s="1709"/>
      <c r="JL83" s="1709"/>
      <c r="JM83" s="1709"/>
      <c r="JN83" s="1709"/>
      <c r="JO83" s="1709"/>
      <c r="JP83" s="1709"/>
      <c r="JQ83" s="1709"/>
      <c r="JR83" s="1709"/>
      <c r="JS83" s="1709"/>
      <c r="JT83" s="1709"/>
      <c r="JU83" s="1709"/>
      <c r="JV83" s="1709"/>
      <c r="JW83" s="1709"/>
      <c r="JX83" s="1709"/>
      <c r="JY83" s="1709"/>
      <c r="JZ83" s="1709"/>
      <c r="KA83" s="1709"/>
      <c r="KB83" s="1709"/>
      <c r="KC83" s="1709"/>
      <c r="KD83" s="1709"/>
      <c r="KE83" s="1709"/>
      <c r="KF83" s="1709"/>
      <c r="KG83" s="1709"/>
      <c r="KH83" s="1709"/>
      <c r="KI83" s="1709"/>
      <c r="KJ83" s="1709"/>
      <c r="KK83" s="1709"/>
      <c r="KL83" s="1709"/>
      <c r="KM83" s="1709"/>
      <c r="KN83" s="1709"/>
      <c r="KO83" s="1709"/>
      <c r="KP83" s="1709"/>
      <c r="KQ83" s="1709"/>
      <c r="KR83" s="1709"/>
      <c r="KS83" s="1709"/>
      <c r="KT83" s="1709"/>
      <c r="KU83" s="1709"/>
      <c r="KV83" s="1709"/>
      <c r="KW83" s="1709"/>
      <c r="KX83" s="1709"/>
      <c r="KY83" s="1709"/>
      <c r="KZ83" s="1709"/>
      <c r="LA83" s="1709"/>
      <c r="LB83" s="1709"/>
      <c r="LC83" s="1709"/>
      <c r="LD83" s="1709"/>
      <c r="LE83" s="1710"/>
      <c r="LF83" s="1710"/>
      <c r="LG83" s="1710"/>
      <c r="LH83" s="1710"/>
      <c r="LI83" s="1710"/>
      <c r="LJ83" s="1710"/>
      <c r="LK83" s="1710"/>
      <c r="LL83" s="1711"/>
    </row>
    <row r="84" s="2145" customFormat="1" ht="47" customHeight="1" spans="1:324">
      <c r="A84" s="2197">
        <v>45867</v>
      </c>
      <c r="B84" s="2198" t="s">
        <v>3593</v>
      </c>
      <c r="C84" s="2199" t="s">
        <v>98</v>
      </c>
      <c r="D84" s="2200">
        <v>4500175385</v>
      </c>
      <c r="E84" s="2201" t="s">
        <v>4468</v>
      </c>
      <c r="F84" s="2200" t="s">
        <v>4475</v>
      </c>
      <c r="G84" s="2202" t="s">
        <v>4225</v>
      </c>
      <c r="H84" s="2202" t="s">
        <v>4196</v>
      </c>
      <c r="I84" s="2210" t="s">
        <v>4226</v>
      </c>
      <c r="J84" s="1667">
        <v>3150</v>
      </c>
      <c r="K84" s="2056">
        <v>0</v>
      </c>
      <c r="L84" s="2056">
        <v>75</v>
      </c>
      <c r="M84" s="2056">
        <f t="shared" si="24"/>
        <v>42</v>
      </c>
      <c r="N84" s="2211">
        <v>45980</v>
      </c>
      <c r="O84" s="2211">
        <f t="shared" si="46"/>
        <v>45978</v>
      </c>
      <c r="P84" s="1671"/>
      <c r="Q84" s="1676" t="s">
        <v>78</v>
      </c>
      <c r="R84" s="1680" t="s">
        <v>4439</v>
      </c>
      <c r="S84" s="2214" t="s">
        <v>111</v>
      </c>
      <c r="T84" s="1681">
        <v>45869</v>
      </c>
      <c r="U84" s="1685" t="s">
        <v>88</v>
      </c>
      <c r="V84" s="1685" t="s">
        <v>88</v>
      </c>
      <c r="W84" s="1686" t="s">
        <v>3597</v>
      </c>
      <c r="X84" s="1685"/>
      <c r="Y84" s="2219" t="s">
        <v>4228</v>
      </c>
      <c r="Z84" s="2220" t="s">
        <v>3599</v>
      </c>
      <c r="AA84" s="2221">
        <v>180.744</v>
      </c>
      <c r="AB84" s="2222">
        <f t="shared" si="36"/>
        <v>7591.248</v>
      </c>
      <c r="AC84" s="1695" t="s">
        <v>4476</v>
      </c>
      <c r="AD84" s="1696" t="s">
        <v>81</v>
      </c>
      <c r="AE84" s="1696">
        <v>6</v>
      </c>
      <c r="AF84" s="1696"/>
      <c r="AG84" s="1697">
        <f t="shared" si="37"/>
        <v>3150</v>
      </c>
      <c r="AH84" s="1698"/>
      <c r="AI84" s="1698">
        <f t="shared" si="38"/>
        <v>42</v>
      </c>
      <c r="AJ84" s="1698" t="s">
        <v>64</v>
      </c>
      <c r="AK84" s="1700"/>
      <c r="AL84" s="1698">
        <f t="shared" si="39"/>
        <v>3150</v>
      </c>
      <c r="AM84" s="2228"/>
      <c r="AN84" s="1706">
        <f t="shared" si="40"/>
        <v>283.5</v>
      </c>
      <c r="AO84" s="1706">
        <f t="shared" si="41"/>
        <v>315</v>
      </c>
      <c r="AP84" s="2114"/>
      <c r="AQ84" s="1706">
        <f t="shared" si="42"/>
        <v>661.5</v>
      </c>
      <c r="AR84" s="1706">
        <f t="shared" si="43"/>
        <v>661.5</v>
      </c>
      <c r="AS84" s="1706">
        <f t="shared" si="44"/>
        <v>724.5</v>
      </c>
      <c r="AT84" s="2238">
        <f t="shared" si="45"/>
        <v>504</v>
      </c>
      <c r="AU84" s="1705" t="s">
        <v>4201</v>
      </c>
      <c r="AV84" s="2239" t="s">
        <v>4202</v>
      </c>
      <c r="AW84" s="1707"/>
      <c r="AX84" s="1708"/>
      <c r="AY84" s="1709"/>
      <c r="AZ84" s="1709"/>
      <c r="BA84" s="1709"/>
      <c r="BB84" s="1709"/>
      <c r="BC84" s="1709"/>
      <c r="BD84" s="1709"/>
      <c r="BE84" s="1709"/>
      <c r="BF84" s="1709"/>
      <c r="BG84" s="1709"/>
      <c r="BH84" s="1709"/>
      <c r="BI84" s="1709"/>
      <c r="BJ84" s="1709"/>
      <c r="BK84" s="1709"/>
      <c r="BL84" s="1709"/>
      <c r="BM84" s="1709"/>
      <c r="BN84" s="1709"/>
      <c r="BO84" s="1709"/>
      <c r="BP84" s="1709"/>
      <c r="BQ84" s="1709"/>
      <c r="BR84" s="1709"/>
      <c r="BS84" s="1709"/>
      <c r="BT84" s="1709"/>
      <c r="BU84" s="1709"/>
      <c r="BV84" s="1709"/>
      <c r="BW84" s="1709"/>
      <c r="BX84" s="1709"/>
      <c r="BY84" s="1709"/>
      <c r="BZ84" s="1709"/>
      <c r="CA84" s="1709"/>
      <c r="CB84" s="1709"/>
      <c r="CC84" s="1709"/>
      <c r="CD84" s="1709"/>
      <c r="CE84" s="1709"/>
      <c r="CF84" s="1709"/>
      <c r="CG84" s="1709"/>
      <c r="CH84" s="1709"/>
      <c r="CI84" s="1709"/>
      <c r="CJ84" s="1709"/>
      <c r="CK84" s="1709"/>
      <c r="CL84" s="1709"/>
      <c r="CM84" s="1709"/>
      <c r="CN84" s="1709"/>
      <c r="CO84" s="1709"/>
      <c r="CP84" s="1709"/>
      <c r="CQ84" s="1709"/>
      <c r="CR84" s="1709"/>
      <c r="CS84" s="1709"/>
      <c r="CT84" s="1709"/>
      <c r="CU84" s="1709"/>
      <c r="CV84" s="1709"/>
      <c r="CW84" s="1709"/>
      <c r="CX84" s="1709"/>
      <c r="CY84" s="1709"/>
      <c r="CZ84" s="1709"/>
      <c r="DA84" s="1709"/>
      <c r="DB84" s="1709"/>
      <c r="DC84" s="1709"/>
      <c r="DD84" s="1709"/>
      <c r="DE84" s="1709"/>
      <c r="DF84" s="1709"/>
      <c r="DG84" s="1709"/>
      <c r="DH84" s="1709"/>
      <c r="DI84" s="1709"/>
      <c r="DJ84" s="1709"/>
      <c r="DK84" s="1709"/>
      <c r="DL84" s="1709"/>
      <c r="DM84" s="1709"/>
      <c r="DN84" s="1709"/>
      <c r="DO84" s="1709"/>
      <c r="DP84" s="1709"/>
      <c r="DQ84" s="1709"/>
      <c r="DR84" s="1709"/>
      <c r="DS84" s="1709"/>
      <c r="DT84" s="1709"/>
      <c r="DU84" s="1709"/>
      <c r="DV84" s="1709"/>
      <c r="DW84" s="1709"/>
      <c r="DX84" s="1709"/>
      <c r="DY84" s="1709"/>
      <c r="DZ84" s="1709"/>
      <c r="EA84" s="1709"/>
      <c r="EB84" s="1709"/>
      <c r="EC84" s="1709"/>
      <c r="ED84" s="1709"/>
      <c r="EE84" s="1709"/>
      <c r="EF84" s="1709"/>
      <c r="EG84" s="1709"/>
      <c r="EH84" s="1709"/>
      <c r="EI84" s="1709"/>
      <c r="EJ84" s="1709"/>
      <c r="EK84" s="1709"/>
      <c r="EL84" s="1709"/>
      <c r="EM84" s="1709"/>
      <c r="EN84" s="1709"/>
      <c r="EO84" s="1709"/>
      <c r="EP84" s="1709"/>
      <c r="EQ84" s="1709"/>
      <c r="ER84" s="1709"/>
      <c r="ES84" s="1709"/>
      <c r="ET84" s="1709"/>
      <c r="EU84" s="1709"/>
      <c r="EV84" s="1709"/>
      <c r="EW84" s="1709"/>
      <c r="EX84" s="1709"/>
      <c r="EY84" s="1709"/>
      <c r="EZ84" s="1709"/>
      <c r="FA84" s="1709"/>
      <c r="FB84" s="1709"/>
      <c r="FC84" s="1709"/>
      <c r="FD84" s="1709"/>
      <c r="FE84" s="1709"/>
      <c r="FF84" s="1709"/>
      <c r="FG84" s="1709"/>
      <c r="FH84" s="1709"/>
      <c r="FI84" s="1709"/>
      <c r="FJ84" s="1709"/>
      <c r="FK84" s="1709"/>
      <c r="FL84" s="1709"/>
      <c r="FM84" s="1709"/>
      <c r="FN84" s="1709"/>
      <c r="FO84" s="1709"/>
      <c r="FP84" s="1709"/>
      <c r="FQ84" s="1709"/>
      <c r="FR84" s="1709"/>
      <c r="FS84" s="1709"/>
      <c r="FT84" s="1709"/>
      <c r="FU84" s="1709"/>
      <c r="FV84" s="1709"/>
      <c r="FW84" s="1709"/>
      <c r="FX84" s="1709"/>
      <c r="FY84" s="1709"/>
      <c r="FZ84" s="1709"/>
      <c r="GA84" s="1709"/>
      <c r="GB84" s="1709"/>
      <c r="GC84" s="1709"/>
      <c r="GD84" s="1709"/>
      <c r="GE84" s="1709"/>
      <c r="GF84" s="1709"/>
      <c r="GG84" s="1709"/>
      <c r="GH84" s="1709"/>
      <c r="GI84" s="1709"/>
      <c r="GJ84" s="1709"/>
      <c r="GK84" s="1709"/>
      <c r="GL84" s="1709"/>
      <c r="GM84" s="1709"/>
      <c r="GN84" s="1709"/>
      <c r="GO84" s="1709"/>
      <c r="GP84" s="1709"/>
      <c r="GQ84" s="1709"/>
      <c r="GR84" s="1709"/>
      <c r="GS84" s="1709"/>
      <c r="GT84" s="1709"/>
      <c r="GU84" s="1709"/>
      <c r="GV84" s="1709"/>
      <c r="GW84" s="1709"/>
      <c r="GX84" s="1709"/>
      <c r="GY84" s="1709"/>
      <c r="GZ84" s="1709"/>
      <c r="HA84" s="1709"/>
      <c r="HB84" s="1709"/>
      <c r="HC84" s="1709"/>
      <c r="HD84" s="1709"/>
      <c r="HE84" s="1709"/>
      <c r="HF84" s="1709"/>
      <c r="HG84" s="1709"/>
      <c r="HH84" s="1709"/>
      <c r="HI84" s="1709"/>
      <c r="HJ84" s="1709"/>
      <c r="HK84" s="1709"/>
      <c r="HL84" s="1709"/>
      <c r="HM84" s="1709"/>
      <c r="HN84" s="1709"/>
      <c r="HO84" s="1709"/>
      <c r="HP84" s="1709"/>
      <c r="HQ84" s="1709"/>
      <c r="HR84" s="1709"/>
      <c r="HS84" s="1709"/>
      <c r="HT84" s="1709"/>
      <c r="HU84" s="1709"/>
      <c r="HV84" s="1709"/>
      <c r="HW84" s="1709"/>
      <c r="HX84" s="1709"/>
      <c r="HY84" s="1709"/>
      <c r="HZ84" s="1709"/>
      <c r="IA84" s="1709"/>
      <c r="IB84" s="1709"/>
      <c r="IC84" s="1709"/>
      <c r="ID84" s="1709"/>
      <c r="IE84" s="1709"/>
      <c r="IF84" s="1709"/>
      <c r="IG84" s="1709"/>
      <c r="IH84" s="1709"/>
      <c r="II84" s="1709"/>
      <c r="IJ84" s="1709"/>
      <c r="IK84" s="1709"/>
      <c r="IL84" s="1709"/>
      <c r="IM84" s="1709"/>
      <c r="IN84" s="1709"/>
      <c r="IO84" s="1709"/>
      <c r="IP84" s="1709"/>
      <c r="IQ84" s="1709"/>
      <c r="IR84" s="1709"/>
      <c r="IS84" s="1709"/>
      <c r="IT84" s="1709"/>
      <c r="IU84" s="1709"/>
      <c r="IV84" s="1709"/>
      <c r="IW84" s="1709"/>
      <c r="IX84" s="1709"/>
      <c r="IY84" s="1709"/>
      <c r="IZ84" s="1709"/>
      <c r="JA84" s="1709"/>
      <c r="JB84" s="1709"/>
      <c r="JC84" s="1709"/>
      <c r="JD84" s="1709"/>
      <c r="JE84" s="1709"/>
      <c r="JF84" s="1709"/>
      <c r="JG84" s="1709"/>
      <c r="JH84" s="1709"/>
      <c r="JI84" s="1709"/>
      <c r="JJ84" s="1709"/>
      <c r="JK84" s="1709"/>
      <c r="JL84" s="1709"/>
      <c r="JM84" s="1709"/>
      <c r="JN84" s="1709"/>
      <c r="JO84" s="1709"/>
      <c r="JP84" s="1709"/>
      <c r="JQ84" s="1709"/>
      <c r="JR84" s="1709"/>
      <c r="JS84" s="1709"/>
      <c r="JT84" s="1709"/>
      <c r="JU84" s="1709"/>
      <c r="JV84" s="1709"/>
      <c r="JW84" s="1709"/>
      <c r="JX84" s="1709"/>
      <c r="JY84" s="1709"/>
      <c r="JZ84" s="1709"/>
      <c r="KA84" s="1709"/>
      <c r="KB84" s="1709"/>
      <c r="KC84" s="1709"/>
      <c r="KD84" s="1709"/>
      <c r="KE84" s="1709"/>
      <c r="KF84" s="1709"/>
      <c r="KG84" s="1709"/>
      <c r="KH84" s="1709"/>
      <c r="KI84" s="1709"/>
      <c r="KJ84" s="1709"/>
      <c r="KK84" s="1709"/>
      <c r="KL84" s="1709"/>
      <c r="KM84" s="1709"/>
      <c r="KN84" s="1709"/>
      <c r="KO84" s="1709"/>
      <c r="KP84" s="1709"/>
      <c r="KQ84" s="1709"/>
      <c r="KR84" s="1709"/>
      <c r="KS84" s="1709"/>
      <c r="KT84" s="1709"/>
      <c r="KU84" s="1709"/>
      <c r="KV84" s="1709"/>
      <c r="KW84" s="1709"/>
      <c r="KX84" s="1709"/>
      <c r="KY84" s="1709"/>
      <c r="KZ84" s="1709"/>
      <c r="LA84" s="1709"/>
      <c r="LB84" s="1709"/>
      <c r="LC84" s="1709"/>
      <c r="LD84" s="1709"/>
      <c r="LE84" s="1710"/>
      <c r="LF84" s="1710"/>
      <c r="LG84" s="1710"/>
      <c r="LH84" s="1710"/>
      <c r="LI84" s="1710"/>
      <c r="LJ84" s="1710"/>
      <c r="LK84" s="1710"/>
      <c r="LL84" s="1711"/>
    </row>
    <row r="85" s="2145" customFormat="1" ht="47" customHeight="1" spans="1:324">
      <c r="A85" s="2197">
        <v>45867</v>
      </c>
      <c r="B85" s="2198" t="s">
        <v>3593</v>
      </c>
      <c r="C85" s="2199" t="s">
        <v>98</v>
      </c>
      <c r="D85" s="2200">
        <v>4500175391</v>
      </c>
      <c r="E85" s="2201" t="s">
        <v>4472</v>
      </c>
      <c r="F85" s="2200" t="s">
        <v>4477</v>
      </c>
      <c r="G85" s="2202" t="s">
        <v>4225</v>
      </c>
      <c r="H85" s="2202" t="s">
        <v>4196</v>
      </c>
      <c r="I85" s="2210" t="s">
        <v>4226</v>
      </c>
      <c r="J85" s="1667">
        <v>3150</v>
      </c>
      <c r="K85" s="2056">
        <v>0</v>
      </c>
      <c r="L85" s="2056">
        <v>75</v>
      </c>
      <c r="M85" s="2056">
        <f t="shared" si="24"/>
        <v>42</v>
      </c>
      <c r="N85" s="2211">
        <v>45983</v>
      </c>
      <c r="O85" s="2211">
        <f t="shared" si="46"/>
        <v>45981</v>
      </c>
      <c r="P85" s="1671"/>
      <c r="Q85" s="1676" t="s">
        <v>78</v>
      </c>
      <c r="R85" s="1680" t="s">
        <v>4474</v>
      </c>
      <c r="S85" s="2214" t="s">
        <v>111</v>
      </c>
      <c r="T85" s="1681">
        <v>45869</v>
      </c>
      <c r="U85" s="1685" t="s">
        <v>88</v>
      </c>
      <c r="V85" s="1685" t="s">
        <v>88</v>
      </c>
      <c r="W85" s="1686" t="s">
        <v>3597</v>
      </c>
      <c r="X85" s="1685"/>
      <c r="Y85" s="2219" t="s">
        <v>4228</v>
      </c>
      <c r="Z85" s="2220" t="s">
        <v>3599</v>
      </c>
      <c r="AA85" s="2221">
        <v>180.744</v>
      </c>
      <c r="AB85" s="2222">
        <f t="shared" si="36"/>
        <v>7591.248</v>
      </c>
      <c r="AC85" s="1695"/>
      <c r="AD85" s="1696" t="s">
        <v>81</v>
      </c>
      <c r="AE85" s="1696">
        <v>6</v>
      </c>
      <c r="AF85" s="1696"/>
      <c r="AG85" s="1697">
        <f t="shared" si="37"/>
        <v>3150</v>
      </c>
      <c r="AH85" s="1698"/>
      <c r="AI85" s="1698">
        <f t="shared" si="38"/>
        <v>42</v>
      </c>
      <c r="AJ85" s="1698" t="s">
        <v>64</v>
      </c>
      <c r="AK85" s="1700"/>
      <c r="AL85" s="1698">
        <f t="shared" si="39"/>
        <v>3150</v>
      </c>
      <c r="AM85" s="2228"/>
      <c r="AN85" s="1706">
        <f t="shared" si="40"/>
        <v>283.5</v>
      </c>
      <c r="AO85" s="1706">
        <f t="shared" si="41"/>
        <v>315</v>
      </c>
      <c r="AP85" s="2114"/>
      <c r="AQ85" s="1706">
        <f t="shared" si="42"/>
        <v>661.5</v>
      </c>
      <c r="AR85" s="1706">
        <f t="shared" si="43"/>
        <v>661.5</v>
      </c>
      <c r="AS85" s="1706">
        <f t="shared" si="44"/>
        <v>724.5</v>
      </c>
      <c r="AT85" s="2238">
        <f t="shared" si="45"/>
        <v>504</v>
      </c>
      <c r="AU85" s="1705" t="s">
        <v>4201</v>
      </c>
      <c r="AV85" s="2239" t="s">
        <v>4202</v>
      </c>
      <c r="AW85" s="1707"/>
      <c r="AX85" s="1708"/>
      <c r="AY85" s="1709"/>
      <c r="AZ85" s="1709"/>
      <c r="BA85" s="1709"/>
      <c r="BB85" s="1709"/>
      <c r="BC85" s="1709"/>
      <c r="BD85" s="1709"/>
      <c r="BE85" s="1709"/>
      <c r="BF85" s="1709"/>
      <c r="BG85" s="1709"/>
      <c r="BH85" s="1709"/>
      <c r="BI85" s="1709"/>
      <c r="BJ85" s="1709"/>
      <c r="BK85" s="1709"/>
      <c r="BL85" s="1709"/>
      <c r="BM85" s="1709"/>
      <c r="BN85" s="1709"/>
      <c r="BO85" s="1709"/>
      <c r="BP85" s="1709"/>
      <c r="BQ85" s="1709"/>
      <c r="BR85" s="1709"/>
      <c r="BS85" s="1709"/>
      <c r="BT85" s="1709"/>
      <c r="BU85" s="1709"/>
      <c r="BV85" s="1709"/>
      <c r="BW85" s="1709"/>
      <c r="BX85" s="1709"/>
      <c r="BY85" s="1709"/>
      <c r="BZ85" s="1709"/>
      <c r="CA85" s="1709"/>
      <c r="CB85" s="1709"/>
      <c r="CC85" s="1709"/>
      <c r="CD85" s="1709"/>
      <c r="CE85" s="1709"/>
      <c r="CF85" s="1709"/>
      <c r="CG85" s="1709"/>
      <c r="CH85" s="1709"/>
      <c r="CI85" s="1709"/>
      <c r="CJ85" s="1709"/>
      <c r="CK85" s="1709"/>
      <c r="CL85" s="1709"/>
      <c r="CM85" s="1709"/>
      <c r="CN85" s="1709"/>
      <c r="CO85" s="1709"/>
      <c r="CP85" s="1709"/>
      <c r="CQ85" s="1709"/>
      <c r="CR85" s="1709"/>
      <c r="CS85" s="1709"/>
      <c r="CT85" s="1709"/>
      <c r="CU85" s="1709"/>
      <c r="CV85" s="1709"/>
      <c r="CW85" s="1709"/>
      <c r="CX85" s="1709"/>
      <c r="CY85" s="1709"/>
      <c r="CZ85" s="1709"/>
      <c r="DA85" s="1709"/>
      <c r="DB85" s="1709"/>
      <c r="DC85" s="1709"/>
      <c r="DD85" s="1709"/>
      <c r="DE85" s="1709"/>
      <c r="DF85" s="1709"/>
      <c r="DG85" s="1709"/>
      <c r="DH85" s="1709"/>
      <c r="DI85" s="1709"/>
      <c r="DJ85" s="1709"/>
      <c r="DK85" s="1709"/>
      <c r="DL85" s="1709"/>
      <c r="DM85" s="1709"/>
      <c r="DN85" s="1709"/>
      <c r="DO85" s="1709"/>
      <c r="DP85" s="1709"/>
      <c r="DQ85" s="1709"/>
      <c r="DR85" s="1709"/>
      <c r="DS85" s="1709"/>
      <c r="DT85" s="1709"/>
      <c r="DU85" s="1709"/>
      <c r="DV85" s="1709"/>
      <c r="DW85" s="1709"/>
      <c r="DX85" s="1709"/>
      <c r="DY85" s="1709"/>
      <c r="DZ85" s="1709"/>
      <c r="EA85" s="1709"/>
      <c r="EB85" s="1709"/>
      <c r="EC85" s="1709"/>
      <c r="ED85" s="1709"/>
      <c r="EE85" s="1709"/>
      <c r="EF85" s="1709"/>
      <c r="EG85" s="1709"/>
      <c r="EH85" s="1709"/>
      <c r="EI85" s="1709"/>
      <c r="EJ85" s="1709"/>
      <c r="EK85" s="1709"/>
      <c r="EL85" s="1709"/>
      <c r="EM85" s="1709"/>
      <c r="EN85" s="1709"/>
      <c r="EO85" s="1709"/>
      <c r="EP85" s="1709"/>
      <c r="EQ85" s="1709"/>
      <c r="ER85" s="1709"/>
      <c r="ES85" s="1709"/>
      <c r="ET85" s="1709"/>
      <c r="EU85" s="1709"/>
      <c r="EV85" s="1709"/>
      <c r="EW85" s="1709"/>
      <c r="EX85" s="1709"/>
      <c r="EY85" s="1709"/>
      <c r="EZ85" s="1709"/>
      <c r="FA85" s="1709"/>
      <c r="FB85" s="1709"/>
      <c r="FC85" s="1709"/>
      <c r="FD85" s="1709"/>
      <c r="FE85" s="1709"/>
      <c r="FF85" s="1709"/>
      <c r="FG85" s="1709"/>
      <c r="FH85" s="1709"/>
      <c r="FI85" s="1709"/>
      <c r="FJ85" s="1709"/>
      <c r="FK85" s="1709"/>
      <c r="FL85" s="1709"/>
      <c r="FM85" s="1709"/>
      <c r="FN85" s="1709"/>
      <c r="FO85" s="1709"/>
      <c r="FP85" s="1709"/>
      <c r="FQ85" s="1709"/>
      <c r="FR85" s="1709"/>
      <c r="FS85" s="1709"/>
      <c r="FT85" s="1709"/>
      <c r="FU85" s="1709"/>
      <c r="FV85" s="1709"/>
      <c r="FW85" s="1709"/>
      <c r="FX85" s="1709"/>
      <c r="FY85" s="1709"/>
      <c r="FZ85" s="1709"/>
      <c r="GA85" s="1709"/>
      <c r="GB85" s="1709"/>
      <c r="GC85" s="1709"/>
      <c r="GD85" s="1709"/>
      <c r="GE85" s="1709"/>
      <c r="GF85" s="1709"/>
      <c r="GG85" s="1709"/>
      <c r="GH85" s="1709"/>
      <c r="GI85" s="1709"/>
      <c r="GJ85" s="1709"/>
      <c r="GK85" s="1709"/>
      <c r="GL85" s="1709"/>
      <c r="GM85" s="1709"/>
      <c r="GN85" s="1709"/>
      <c r="GO85" s="1709"/>
      <c r="GP85" s="1709"/>
      <c r="GQ85" s="1709"/>
      <c r="GR85" s="1709"/>
      <c r="GS85" s="1709"/>
      <c r="GT85" s="1709"/>
      <c r="GU85" s="1709"/>
      <c r="GV85" s="1709"/>
      <c r="GW85" s="1709"/>
      <c r="GX85" s="1709"/>
      <c r="GY85" s="1709"/>
      <c r="GZ85" s="1709"/>
      <c r="HA85" s="1709"/>
      <c r="HB85" s="1709"/>
      <c r="HC85" s="1709"/>
      <c r="HD85" s="1709"/>
      <c r="HE85" s="1709"/>
      <c r="HF85" s="1709"/>
      <c r="HG85" s="1709"/>
      <c r="HH85" s="1709"/>
      <c r="HI85" s="1709"/>
      <c r="HJ85" s="1709"/>
      <c r="HK85" s="1709"/>
      <c r="HL85" s="1709"/>
      <c r="HM85" s="1709"/>
      <c r="HN85" s="1709"/>
      <c r="HO85" s="1709"/>
      <c r="HP85" s="1709"/>
      <c r="HQ85" s="1709"/>
      <c r="HR85" s="1709"/>
      <c r="HS85" s="1709"/>
      <c r="HT85" s="1709"/>
      <c r="HU85" s="1709"/>
      <c r="HV85" s="1709"/>
      <c r="HW85" s="1709"/>
      <c r="HX85" s="1709"/>
      <c r="HY85" s="1709"/>
      <c r="HZ85" s="1709"/>
      <c r="IA85" s="1709"/>
      <c r="IB85" s="1709"/>
      <c r="IC85" s="1709"/>
      <c r="ID85" s="1709"/>
      <c r="IE85" s="1709"/>
      <c r="IF85" s="1709"/>
      <c r="IG85" s="1709"/>
      <c r="IH85" s="1709"/>
      <c r="II85" s="1709"/>
      <c r="IJ85" s="1709"/>
      <c r="IK85" s="1709"/>
      <c r="IL85" s="1709"/>
      <c r="IM85" s="1709"/>
      <c r="IN85" s="1709"/>
      <c r="IO85" s="1709"/>
      <c r="IP85" s="1709"/>
      <c r="IQ85" s="1709"/>
      <c r="IR85" s="1709"/>
      <c r="IS85" s="1709"/>
      <c r="IT85" s="1709"/>
      <c r="IU85" s="1709"/>
      <c r="IV85" s="1709"/>
      <c r="IW85" s="1709"/>
      <c r="IX85" s="1709"/>
      <c r="IY85" s="1709"/>
      <c r="IZ85" s="1709"/>
      <c r="JA85" s="1709"/>
      <c r="JB85" s="1709"/>
      <c r="JC85" s="1709"/>
      <c r="JD85" s="1709"/>
      <c r="JE85" s="1709"/>
      <c r="JF85" s="1709"/>
      <c r="JG85" s="1709"/>
      <c r="JH85" s="1709"/>
      <c r="JI85" s="1709"/>
      <c r="JJ85" s="1709"/>
      <c r="JK85" s="1709"/>
      <c r="JL85" s="1709"/>
      <c r="JM85" s="1709"/>
      <c r="JN85" s="1709"/>
      <c r="JO85" s="1709"/>
      <c r="JP85" s="1709"/>
      <c r="JQ85" s="1709"/>
      <c r="JR85" s="1709"/>
      <c r="JS85" s="1709"/>
      <c r="JT85" s="1709"/>
      <c r="JU85" s="1709"/>
      <c r="JV85" s="1709"/>
      <c r="JW85" s="1709"/>
      <c r="JX85" s="1709"/>
      <c r="JY85" s="1709"/>
      <c r="JZ85" s="1709"/>
      <c r="KA85" s="1709"/>
      <c r="KB85" s="1709"/>
      <c r="KC85" s="1709"/>
      <c r="KD85" s="1709"/>
      <c r="KE85" s="1709"/>
      <c r="KF85" s="1709"/>
      <c r="KG85" s="1709"/>
      <c r="KH85" s="1709"/>
      <c r="KI85" s="1709"/>
      <c r="KJ85" s="1709"/>
      <c r="KK85" s="1709"/>
      <c r="KL85" s="1709"/>
      <c r="KM85" s="1709"/>
      <c r="KN85" s="1709"/>
      <c r="KO85" s="1709"/>
      <c r="KP85" s="1709"/>
      <c r="KQ85" s="1709"/>
      <c r="KR85" s="1709"/>
      <c r="KS85" s="1709"/>
      <c r="KT85" s="1709"/>
      <c r="KU85" s="1709"/>
      <c r="KV85" s="1709"/>
      <c r="KW85" s="1709"/>
      <c r="KX85" s="1709"/>
      <c r="KY85" s="1709"/>
      <c r="KZ85" s="1709"/>
      <c r="LA85" s="1709"/>
      <c r="LB85" s="1709"/>
      <c r="LC85" s="1709"/>
      <c r="LD85" s="1709"/>
      <c r="LE85" s="1710"/>
      <c r="LF85" s="1710"/>
      <c r="LG85" s="1710"/>
      <c r="LH85" s="1710"/>
      <c r="LI85" s="1710"/>
      <c r="LJ85" s="1710"/>
      <c r="LK85" s="1710"/>
      <c r="LL85" s="1711"/>
    </row>
    <row r="86" s="2145" customFormat="1" ht="47" customHeight="1" spans="1:324">
      <c r="A86" s="2197">
        <v>45867</v>
      </c>
      <c r="B86" s="2198" t="s">
        <v>3593</v>
      </c>
      <c r="C86" s="2199" t="s">
        <v>98</v>
      </c>
      <c r="D86" s="2200">
        <v>4500175386</v>
      </c>
      <c r="E86" s="2201" t="s">
        <v>4478</v>
      </c>
      <c r="F86" s="2200" t="s">
        <v>4479</v>
      </c>
      <c r="G86" s="2202" t="s">
        <v>4225</v>
      </c>
      <c r="H86" s="2202" t="s">
        <v>4196</v>
      </c>
      <c r="I86" s="2210" t="s">
        <v>4226</v>
      </c>
      <c r="J86" s="1667">
        <v>3150</v>
      </c>
      <c r="K86" s="2056">
        <v>0</v>
      </c>
      <c r="L86" s="2056">
        <v>75</v>
      </c>
      <c r="M86" s="2056">
        <f t="shared" si="24"/>
        <v>42</v>
      </c>
      <c r="N86" s="2211">
        <v>45981</v>
      </c>
      <c r="O86" s="2211">
        <f t="shared" si="46"/>
        <v>45979</v>
      </c>
      <c r="P86" s="1671"/>
      <c r="Q86" s="1676" t="s">
        <v>78</v>
      </c>
      <c r="R86" s="1680" t="s">
        <v>4474</v>
      </c>
      <c r="S86" s="2214" t="s">
        <v>111</v>
      </c>
      <c r="T86" s="1681">
        <v>45869</v>
      </c>
      <c r="U86" s="1685" t="s">
        <v>88</v>
      </c>
      <c r="V86" s="1685" t="s">
        <v>88</v>
      </c>
      <c r="W86" s="1686" t="s">
        <v>3597</v>
      </c>
      <c r="X86" s="1685"/>
      <c r="Y86" s="2219" t="s">
        <v>4228</v>
      </c>
      <c r="Z86" s="2220" t="s">
        <v>3599</v>
      </c>
      <c r="AA86" s="2221">
        <v>180.744</v>
      </c>
      <c r="AB86" s="2222">
        <f t="shared" si="36"/>
        <v>7591.248</v>
      </c>
      <c r="AC86" s="1695" t="s">
        <v>4480</v>
      </c>
      <c r="AD86" s="1696" t="s">
        <v>81</v>
      </c>
      <c r="AE86" s="1696">
        <v>6</v>
      </c>
      <c r="AF86" s="1696"/>
      <c r="AG86" s="1697">
        <f t="shared" si="37"/>
        <v>3150</v>
      </c>
      <c r="AH86" s="1698"/>
      <c r="AI86" s="1698">
        <f t="shared" si="38"/>
        <v>42</v>
      </c>
      <c r="AJ86" s="1698" t="s">
        <v>64</v>
      </c>
      <c r="AK86" s="1700"/>
      <c r="AL86" s="1698">
        <f t="shared" si="39"/>
        <v>3150</v>
      </c>
      <c r="AM86" s="2228"/>
      <c r="AN86" s="1706">
        <f t="shared" si="40"/>
        <v>283.5</v>
      </c>
      <c r="AO86" s="1706">
        <f t="shared" si="41"/>
        <v>315</v>
      </c>
      <c r="AP86" s="2114"/>
      <c r="AQ86" s="1706">
        <f t="shared" si="42"/>
        <v>661.5</v>
      </c>
      <c r="AR86" s="1706">
        <f t="shared" si="43"/>
        <v>661.5</v>
      </c>
      <c r="AS86" s="1706">
        <f t="shared" si="44"/>
        <v>724.5</v>
      </c>
      <c r="AT86" s="2238">
        <f t="shared" si="45"/>
        <v>504</v>
      </c>
      <c r="AU86" s="1705" t="s">
        <v>4201</v>
      </c>
      <c r="AV86" s="2239" t="s">
        <v>4202</v>
      </c>
      <c r="AW86" s="1707"/>
      <c r="AX86" s="1708"/>
      <c r="AY86" s="1709"/>
      <c r="AZ86" s="1709"/>
      <c r="BA86" s="1709"/>
      <c r="BB86" s="1709"/>
      <c r="BC86" s="1709"/>
      <c r="BD86" s="1709"/>
      <c r="BE86" s="1709"/>
      <c r="BF86" s="1709"/>
      <c r="BG86" s="1709"/>
      <c r="BH86" s="1709"/>
      <c r="BI86" s="1709"/>
      <c r="BJ86" s="1709"/>
      <c r="BK86" s="1709"/>
      <c r="BL86" s="1709"/>
      <c r="BM86" s="1709"/>
      <c r="BN86" s="1709"/>
      <c r="BO86" s="1709"/>
      <c r="BP86" s="1709"/>
      <c r="BQ86" s="1709"/>
      <c r="BR86" s="1709"/>
      <c r="BS86" s="1709"/>
      <c r="BT86" s="1709"/>
      <c r="BU86" s="1709"/>
      <c r="BV86" s="1709"/>
      <c r="BW86" s="1709"/>
      <c r="BX86" s="1709"/>
      <c r="BY86" s="1709"/>
      <c r="BZ86" s="1709"/>
      <c r="CA86" s="1709"/>
      <c r="CB86" s="1709"/>
      <c r="CC86" s="1709"/>
      <c r="CD86" s="1709"/>
      <c r="CE86" s="1709"/>
      <c r="CF86" s="1709"/>
      <c r="CG86" s="1709"/>
      <c r="CH86" s="1709"/>
      <c r="CI86" s="1709"/>
      <c r="CJ86" s="1709"/>
      <c r="CK86" s="1709"/>
      <c r="CL86" s="1709"/>
      <c r="CM86" s="1709"/>
      <c r="CN86" s="1709"/>
      <c r="CO86" s="1709"/>
      <c r="CP86" s="1709"/>
      <c r="CQ86" s="1709"/>
      <c r="CR86" s="1709"/>
      <c r="CS86" s="1709"/>
      <c r="CT86" s="1709"/>
      <c r="CU86" s="1709"/>
      <c r="CV86" s="1709"/>
      <c r="CW86" s="1709"/>
      <c r="CX86" s="1709"/>
      <c r="CY86" s="1709"/>
      <c r="CZ86" s="1709"/>
      <c r="DA86" s="1709"/>
      <c r="DB86" s="1709"/>
      <c r="DC86" s="1709"/>
      <c r="DD86" s="1709"/>
      <c r="DE86" s="1709"/>
      <c r="DF86" s="1709"/>
      <c r="DG86" s="1709"/>
      <c r="DH86" s="1709"/>
      <c r="DI86" s="1709"/>
      <c r="DJ86" s="1709"/>
      <c r="DK86" s="1709"/>
      <c r="DL86" s="1709"/>
      <c r="DM86" s="1709"/>
      <c r="DN86" s="1709"/>
      <c r="DO86" s="1709"/>
      <c r="DP86" s="1709"/>
      <c r="DQ86" s="1709"/>
      <c r="DR86" s="1709"/>
      <c r="DS86" s="1709"/>
      <c r="DT86" s="1709"/>
      <c r="DU86" s="1709"/>
      <c r="DV86" s="1709"/>
      <c r="DW86" s="1709"/>
      <c r="DX86" s="1709"/>
      <c r="DY86" s="1709"/>
      <c r="DZ86" s="1709"/>
      <c r="EA86" s="1709"/>
      <c r="EB86" s="1709"/>
      <c r="EC86" s="1709"/>
      <c r="ED86" s="1709"/>
      <c r="EE86" s="1709"/>
      <c r="EF86" s="1709"/>
      <c r="EG86" s="1709"/>
      <c r="EH86" s="1709"/>
      <c r="EI86" s="1709"/>
      <c r="EJ86" s="1709"/>
      <c r="EK86" s="1709"/>
      <c r="EL86" s="1709"/>
      <c r="EM86" s="1709"/>
      <c r="EN86" s="1709"/>
      <c r="EO86" s="1709"/>
      <c r="EP86" s="1709"/>
      <c r="EQ86" s="1709"/>
      <c r="ER86" s="1709"/>
      <c r="ES86" s="1709"/>
      <c r="ET86" s="1709"/>
      <c r="EU86" s="1709"/>
      <c r="EV86" s="1709"/>
      <c r="EW86" s="1709"/>
      <c r="EX86" s="1709"/>
      <c r="EY86" s="1709"/>
      <c r="EZ86" s="1709"/>
      <c r="FA86" s="1709"/>
      <c r="FB86" s="1709"/>
      <c r="FC86" s="1709"/>
      <c r="FD86" s="1709"/>
      <c r="FE86" s="1709"/>
      <c r="FF86" s="1709"/>
      <c r="FG86" s="1709"/>
      <c r="FH86" s="1709"/>
      <c r="FI86" s="1709"/>
      <c r="FJ86" s="1709"/>
      <c r="FK86" s="1709"/>
      <c r="FL86" s="1709"/>
      <c r="FM86" s="1709"/>
      <c r="FN86" s="1709"/>
      <c r="FO86" s="1709"/>
      <c r="FP86" s="1709"/>
      <c r="FQ86" s="1709"/>
      <c r="FR86" s="1709"/>
      <c r="FS86" s="1709"/>
      <c r="FT86" s="1709"/>
      <c r="FU86" s="1709"/>
      <c r="FV86" s="1709"/>
      <c r="FW86" s="1709"/>
      <c r="FX86" s="1709"/>
      <c r="FY86" s="1709"/>
      <c r="FZ86" s="1709"/>
      <c r="GA86" s="1709"/>
      <c r="GB86" s="1709"/>
      <c r="GC86" s="1709"/>
      <c r="GD86" s="1709"/>
      <c r="GE86" s="1709"/>
      <c r="GF86" s="1709"/>
      <c r="GG86" s="1709"/>
      <c r="GH86" s="1709"/>
      <c r="GI86" s="1709"/>
      <c r="GJ86" s="1709"/>
      <c r="GK86" s="1709"/>
      <c r="GL86" s="1709"/>
      <c r="GM86" s="1709"/>
      <c r="GN86" s="1709"/>
      <c r="GO86" s="1709"/>
      <c r="GP86" s="1709"/>
      <c r="GQ86" s="1709"/>
      <c r="GR86" s="1709"/>
      <c r="GS86" s="1709"/>
      <c r="GT86" s="1709"/>
      <c r="GU86" s="1709"/>
      <c r="GV86" s="1709"/>
      <c r="GW86" s="1709"/>
      <c r="GX86" s="1709"/>
      <c r="GY86" s="1709"/>
      <c r="GZ86" s="1709"/>
      <c r="HA86" s="1709"/>
      <c r="HB86" s="1709"/>
      <c r="HC86" s="1709"/>
      <c r="HD86" s="1709"/>
      <c r="HE86" s="1709"/>
      <c r="HF86" s="1709"/>
      <c r="HG86" s="1709"/>
      <c r="HH86" s="1709"/>
      <c r="HI86" s="1709"/>
      <c r="HJ86" s="1709"/>
      <c r="HK86" s="1709"/>
      <c r="HL86" s="1709"/>
      <c r="HM86" s="1709"/>
      <c r="HN86" s="1709"/>
      <c r="HO86" s="1709"/>
      <c r="HP86" s="1709"/>
      <c r="HQ86" s="1709"/>
      <c r="HR86" s="1709"/>
      <c r="HS86" s="1709"/>
      <c r="HT86" s="1709"/>
      <c r="HU86" s="1709"/>
      <c r="HV86" s="1709"/>
      <c r="HW86" s="1709"/>
      <c r="HX86" s="1709"/>
      <c r="HY86" s="1709"/>
      <c r="HZ86" s="1709"/>
      <c r="IA86" s="1709"/>
      <c r="IB86" s="1709"/>
      <c r="IC86" s="1709"/>
      <c r="ID86" s="1709"/>
      <c r="IE86" s="1709"/>
      <c r="IF86" s="1709"/>
      <c r="IG86" s="1709"/>
      <c r="IH86" s="1709"/>
      <c r="II86" s="1709"/>
      <c r="IJ86" s="1709"/>
      <c r="IK86" s="1709"/>
      <c r="IL86" s="1709"/>
      <c r="IM86" s="1709"/>
      <c r="IN86" s="1709"/>
      <c r="IO86" s="1709"/>
      <c r="IP86" s="1709"/>
      <c r="IQ86" s="1709"/>
      <c r="IR86" s="1709"/>
      <c r="IS86" s="1709"/>
      <c r="IT86" s="1709"/>
      <c r="IU86" s="1709"/>
      <c r="IV86" s="1709"/>
      <c r="IW86" s="1709"/>
      <c r="IX86" s="1709"/>
      <c r="IY86" s="1709"/>
      <c r="IZ86" s="1709"/>
      <c r="JA86" s="1709"/>
      <c r="JB86" s="1709"/>
      <c r="JC86" s="1709"/>
      <c r="JD86" s="1709"/>
      <c r="JE86" s="1709"/>
      <c r="JF86" s="1709"/>
      <c r="JG86" s="1709"/>
      <c r="JH86" s="1709"/>
      <c r="JI86" s="1709"/>
      <c r="JJ86" s="1709"/>
      <c r="JK86" s="1709"/>
      <c r="JL86" s="1709"/>
      <c r="JM86" s="1709"/>
      <c r="JN86" s="1709"/>
      <c r="JO86" s="1709"/>
      <c r="JP86" s="1709"/>
      <c r="JQ86" s="1709"/>
      <c r="JR86" s="1709"/>
      <c r="JS86" s="1709"/>
      <c r="JT86" s="1709"/>
      <c r="JU86" s="1709"/>
      <c r="JV86" s="1709"/>
      <c r="JW86" s="1709"/>
      <c r="JX86" s="1709"/>
      <c r="JY86" s="1709"/>
      <c r="JZ86" s="1709"/>
      <c r="KA86" s="1709"/>
      <c r="KB86" s="1709"/>
      <c r="KC86" s="1709"/>
      <c r="KD86" s="1709"/>
      <c r="KE86" s="1709"/>
      <c r="KF86" s="1709"/>
      <c r="KG86" s="1709"/>
      <c r="KH86" s="1709"/>
      <c r="KI86" s="1709"/>
      <c r="KJ86" s="1709"/>
      <c r="KK86" s="1709"/>
      <c r="KL86" s="1709"/>
      <c r="KM86" s="1709"/>
      <c r="KN86" s="1709"/>
      <c r="KO86" s="1709"/>
      <c r="KP86" s="1709"/>
      <c r="KQ86" s="1709"/>
      <c r="KR86" s="1709"/>
      <c r="KS86" s="1709"/>
      <c r="KT86" s="1709"/>
      <c r="KU86" s="1709"/>
      <c r="KV86" s="1709"/>
      <c r="KW86" s="1709"/>
      <c r="KX86" s="1709"/>
      <c r="KY86" s="1709"/>
      <c r="KZ86" s="1709"/>
      <c r="LA86" s="1709"/>
      <c r="LB86" s="1709"/>
      <c r="LC86" s="1709"/>
      <c r="LD86" s="1709"/>
      <c r="LE86" s="1710"/>
      <c r="LF86" s="1710"/>
      <c r="LG86" s="1710"/>
      <c r="LH86" s="1710"/>
      <c r="LI86" s="1710"/>
      <c r="LJ86" s="1710"/>
      <c r="LK86" s="1710"/>
      <c r="LL86" s="1711"/>
    </row>
    <row r="87" s="2145" customFormat="1" ht="47" customHeight="1" spans="1:324">
      <c r="A87" s="2197">
        <v>45867</v>
      </c>
      <c r="B87" s="2198" t="s">
        <v>3593</v>
      </c>
      <c r="C87" s="2199" t="s">
        <v>98</v>
      </c>
      <c r="D87" s="2200">
        <v>4500175388</v>
      </c>
      <c r="E87" s="2201" t="s">
        <v>4481</v>
      </c>
      <c r="F87" s="2200" t="s">
        <v>4482</v>
      </c>
      <c r="G87" s="2202" t="s">
        <v>4225</v>
      </c>
      <c r="H87" s="2202" t="s">
        <v>4196</v>
      </c>
      <c r="I87" s="2210" t="s">
        <v>4226</v>
      </c>
      <c r="J87" s="1667">
        <v>3150</v>
      </c>
      <c r="K87" s="2056">
        <v>0</v>
      </c>
      <c r="L87" s="2056">
        <v>75</v>
      </c>
      <c r="M87" s="2056">
        <f t="shared" si="24"/>
        <v>42</v>
      </c>
      <c r="N87" s="2211">
        <v>45982</v>
      </c>
      <c r="O87" s="2211">
        <f t="shared" si="46"/>
        <v>45980</v>
      </c>
      <c r="P87" s="1671"/>
      <c r="Q87" s="1676" t="s">
        <v>78</v>
      </c>
      <c r="R87" s="1680" t="s">
        <v>4483</v>
      </c>
      <c r="S87" s="2214" t="s">
        <v>111</v>
      </c>
      <c r="T87" s="1681">
        <v>45869</v>
      </c>
      <c r="U87" s="1685" t="s">
        <v>88</v>
      </c>
      <c r="V87" s="1685" t="s">
        <v>88</v>
      </c>
      <c r="W87" s="1686" t="s">
        <v>3597</v>
      </c>
      <c r="X87" s="1685"/>
      <c r="Y87" s="2219" t="s">
        <v>4228</v>
      </c>
      <c r="Z87" s="2220" t="s">
        <v>3599</v>
      </c>
      <c r="AA87" s="2221">
        <v>180.744</v>
      </c>
      <c r="AB87" s="2222">
        <f t="shared" si="36"/>
        <v>7591.248</v>
      </c>
      <c r="AC87" s="1695" t="s">
        <v>4484</v>
      </c>
      <c r="AD87" s="1696" t="s">
        <v>81</v>
      </c>
      <c r="AE87" s="1696">
        <v>6</v>
      </c>
      <c r="AF87" s="1696"/>
      <c r="AG87" s="1697">
        <f t="shared" si="37"/>
        <v>3150</v>
      </c>
      <c r="AH87" s="1698"/>
      <c r="AI87" s="1698">
        <f t="shared" si="38"/>
        <v>42</v>
      </c>
      <c r="AJ87" s="1698" t="s">
        <v>64</v>
      </c>
      <c r="AK87" s="1700"/>
      <c r="AL87" s="1698">
        <f t="shared" si="39"/>
        <v>3150</v>
      </c>
      <c r="AM87" s="2228"/>
      <c r="AN87" s="1706">
        <f t="shared" si="40"/>
        <v>283.5</v>
      </c>
      <c r="AO87" s="1706">
        <f t="shared" si="41"/>
        <v>315</v>
      </c>
      <c r="AP87" s="2114"/>
      <c r="AQ87" s="1706">
        <f t="shared" si="42"/>
        <v>661.5</v>
      </c>
      <c r="AR87" s="1706">
        <f t="shared" si="43"/>
        <v>661.5</v>
      </c>
      <c r="AS87" s="1706">
        <f t="shared" si="44"/>
        <v>724.5</v>
      </c>
      <c r="AT87" s="2238">
        <f t="shared" si="45"/>
        <v>504</v>
      </c>
      <c r="AU87" s="1705" t="s">
        <v>4201</v>
      </c>
      <c r="AV87" s="2239" t="s">
        <v>4202</v>
      </c>
      <c r="AW87" s="1707"/>
      <c r="AX87" s="1708"/>
      <c r="AY87" s="1709"/>
      <c r="AZ87" s="1709"/>
      <c r="BA87" s="1709"/>
      <c r="BB87" s="1709"/>
      <c r="BC87" s="1709"/>
      <c r="BD87" s="1709"/>
      <c r="BE87" s="1709"/>
      <c r="BF87" s="1709"/>
      <c r="BG87" s="1709"/>
      <c r="BH87" s="1709"/>
      <c r="BI87" s="1709"/>
      <c r="BJ87" s="1709"/>
      <c r="BK87" s="1709"/>
      <c r="BL87" s="1709"/>
      <c r="BM87" s="1709"/>
      <c r="BN87" s="1709"/>
      <c r="BO87" s="1709"/>
      <c r="BP87" s="1709"/>
      <c r="BQ87" s="1709"/>
      <c r="BR87" s="1709"/>
      <c r="BS87" s="1709"/>
      <c r="BT87" s="1709"/>
      <c r="BU87" s="1709"/>
      <c r="BV87" s="1709"/>
      <c r="BW87" s="1709"/>
      <c r="BX87" s="1709"/>
      <c r="BY87" s="1709"/>
      <c r="BZ87" s="1709"/>
      <c r="CA87" s="1709"/>
      <c r="CB87" s="1709"/>
      <c r="CC87" s="1709"/>
      <c r="CD87" s="1709"/>
      <c r="CE87" s="1709"/>
      <c r="CF87" s="1709"/>
      <c r="CG87" s="1709"/>
      <c r="CH87" s="1709"/>
      <c r="CI87" s="1709"/>
      <c r="CJ87" s="1709"/>
      <c r="CK87" s="1709"/>
      <c r="CL87" s="1709"/>
      <c r="CM87" s="1709"/>
      <c r="CN87" s="1709"/>
      <c r="CO87" s="1709"/>
      <c r="CP87" s="1709"/>
      <c r="CQ87" s="1709"/>
      <c r="CR87" s="1709"/>
      <c r="CS87" s="1709"/>
      <c r="CT87" s="1709"/>
      <c r="CU87" s="1709"/>
      <c r="CV87" s="1709"/>
      <c r="CW87" s="1709"/>
      <c r="CX87" s="1709"/>
      <c r="CY87" s="1709"/>
      <c r="CZ87" s="1709"/>
      <c r="DA87" s="1709"/>
      <c r="DB87" s="1709"/>
      <c r="DC87" s="1709"/>
      <c r="DD87" s="1709"/>
      <c r="DE87" s="1709"/>
      <c r="DF87" s="1709"/>
      <c r="DG87" s="1709"/>
      <c r="DH87" s="1709"/>
      <c r="DI87" s="1709"/>
      <c r="DJ87" s="1709"/>
      <c r="DK87" s="1709"/>
      <c r="DL87" s="1709"/>
      <c r="DM87" s="1709"/>
      <c r="DN87" s="1709"/>
      <c r="DO87" s="1709"/>
      <c r="DP87" s="1709"/>
      <c r="DQ87" s="1709"/>
      <c r="DR87" s="1709"/>
      <c r="DS87" s="1709"/>
      <c r="DT87" s="1709"/>
      <c r="DU87" s="1709"/>
      <c r="DV87" s="1709"/>
      <c r="DW87" s="1709"/>
      <c r="DX87" s="1709"/>
      <c r="DY87" s="1709"/>
      <c r="DZ87" s="1709"/>
      <c r="EA87" s="1709"/>
      <c r="EB87" s="1709"/>
      <c r="EC87" s="1709"/>
      <c r="ED87" s="1709"/>
      <c r="EE87" s="1709"/>
      <c r="EF87" s="1709"/>
      <c r="EG87" s="1709"/>
      <c r="EH87" s="1709"/>
      <c r="EI87" s="1709"/>
      <c r="EJ87" s="1709"/>
      <c r="EK87" s="1709"/>
      <c r="EL87" s="1709"/>
      <c r="EM87" s="1709"/>
      <c r="EN87" s="1709"/>
      <c r="EO87" s="1709"/>
      <c r="EP87" s="1709"/>
      <c r="EQ87" s="1709"/>
      <c r="ER87" s="1709"/>
      <c r="ES87" s="1709"/>
      <c r="ET87" s="1709"/>
      <c r="EU87" s="1709"/>
      <c r="EV87" s="1709"/>
      <c r="EW87" s="1709"/>
      <c r="EX87" s="1709"/>
      <c r="EY87" s="1709"/>
      <c r="EZ87" s="1709"/>
      <c r="FA87" s="1709"/>
      <c r="FB87" s="1709"/>
      <c r="FC87" s="1709"/>
      <c r="FD87" s="1709"/>
      <c r="FE87" s="1709"/>
      <c r="FF87" s="1709"/>
      <c r="FG87" s="1709"/>
      <c r="FH87" s="1709"/>
      <c r="FI87" s="1709"/>
      <c r="FJ87" s="1709"/>
      <c r="FK87" s="1709"/>
      <c r="FL87" s="1709"/>
      <c r="FM87" s="1709"/>
      <c r="FN87" s="1709"/>
      <c r="FO87" s="1709"/>
      <c r="FP87" s="1709"/>
      <c r="FQ87" s="1709"/>
      <c r="FR87" s="1709"/>
      <c r="FS87" s="1709"/>
      <c r="FT87" s="1709"/>
      <c r="FU87" s="1709"/>
      <c r="FV87" s="1709"/>
      <c r="FW87" s="1709"/>
      <c r="FX87" s="1709"/>
      <c r="FY87" s="1709"/>
      <c r="FZ87" s="1709"/>
      <c r="GA87" s="1709"/>
      <c r="GB87" s="1709"/>
      <c r="GC87" s="1709"/>
      <c r="GD87" s="1709"/>
      <c r="GE87" s="1709"/>
      <c r="GF87" s="1709"/>
      <c r="GG87" s="1709"/>
      <c r="GH87" s="1709"/>
      <c r="GI87" s="1709"/>
      <c r="GJ87" s="1709"/>
      <c r="GK87" s="1709"/>
      <c r="GL87" s="1709"/>
      <c r="GM87" s="1709"/>
      <c r="GN87" s="1709"/>
      <c r="GO87" s="1709"/>
      <c r="GP87" s="1709"/>
      <c r="GQ87" s="1709"/>
      <c r="GR87" s="1709"/>
      <c r="GS87" s="1709"/>
      <c r="GT87" s="1709"/>
      <c r="GU87" s="1709"/>
      <c r="GV87" s="1709"/>
      <c r="GW87" s="1709"/>
      <c r="GX87" s="1709"/>
      <c r="GY87" s="1709"/>
      <c r="GZ87" s="1709"/>
      <c r="HA87" s="1709"/>
      <c r="HB87" s="1709"/>
      <c r="HC87" s="1709"/>
      <c r="HD87" s="1709"/>
      <c r="HE87" s="1709"/>
      <c r="HF87" s="1709"/>
      <c r="HG87" s="1709"/>
      <c r="HH87" s="1709"/>
      <c r="HI87" s="1709"/>
      <c r="HJ87" s="1709"/>
      <c r="HK87" s="1709"/>
      <c r="HL87" s="1709"/>
      <c r="HM87" s="1709"/>
      <c r="HN87" s="1709"/>
      <c r="HO87" s="1709"/>
      <c r="HP87" s="1709"/>
      <c r="HQ87" s="1709"/>
      <c r="HR87" s="1709"/>
      <c r="HS87" s="1709"/>
      <c r="HT87" s="1709"/>
      <c r="HU87" s="1709"/>
      <c r="HV87" s="1709"/>
      <c r="HW87" s="1709"/>
      <c r="HX87" s="1709"/>
      <c r="HY87" s="1709"/>
      <c r="HZ87" s="1709"/>
      <c r="IA87" s="1709"/>
      <c r="IB87" s="1709"/>
      <c r="IC87" s="1709"/>
      <c r="ID87" s="1709"/>
      <c r="IE87" s="1709"/>
      <c r="IF87" s="1709"/>
      <c r="IG87" s="1709"/>
      <c r="IH87" s="1709"/>
      <c r="II87" s="1709"/>
      <c r="IJ87" s="1709"/>
      <c r="IK87" s="1709"/>
      <c r="IL87" s="1709"/>
      <c r="IM87" s="1709"/>
      <c r="IN87" s="1709"/>
      <c r="IO87" s="1709"/>
      <c r="IP87" s="1709"/>
      <c r="IQ87" s="1709"/>
      <c r="IR87" s="1709"/>
      <c r="IS87" s="1709"/>
      <c r="IT87" s="1709"/>
      <c r="IU87" s="1709"/>
      <c r="IV87" s="1709"/>
      <c r="IW87" s="1709"/>
      <c r="IX87" s="1709"/>
      <c r="IY87" s="1709"/>
      <c r="IZ87" s="1709"/>
      <c r="JA87" s="1709"/>
      <c r="JB87" s="1709"/>
      <c r="JC87" s="1709"/>
      <c r="JD87" s="1709"/>
      <c r="JE87" s="1709"/>
      <c r="JF87" s="1709"/>
      <c r="JG87" s="1709"/>
      <c r="JH87" s="1709"/>
      <c r="JI87" s="1709"/>
      <c r="JJ87" s="1709"/>
      <c r="JK87" s="1709"/>
      <c r="JL87" s="1709"/>
      <c r="JM87" s="1709"/>
      <c r="JN87" s="1709"/>
      <c r="JO87" s="1709"/>
      <c r="JP87" s="1709"/>
      <c r="JQ87" s="1709"/>
      <c r="JR87" s="1709"/>
      <c r="JS87" s="1709"/>
      <c r="JT87" s="1709"/>
      <c r="JU87" s="1709"/>
      <c r="JV87" s="1709"/>
      <c r="JW87" s="1709"/>
      <c r="JX87" s="1709"/>
      <c r="JY87" s="1709"/>
      <c r="JZ87" s="1709"/>
      <c r="KA87" s="1709"/>
      <c r="KB87" s="1709"/>
      <c r="KC87" s="1709"/>
      <c r="KD87" s="1709"/>
      <c r="KE87" s="1709"/>
      <c r="KF87" s="1709"/>
      <c r="KG87" s="1709"/>
      <c r="KH87" s="1709"/>
      <c r="KI87" s="1709"/>
      <c r="KJ87" s="1709"/>
      <c r="KK87" s="1709"/>
      <c r="KL87" s="1709"/>
      <c r="KM87" s="1709"/>
      <c r="KN87" s="1709"/>
      <c r="KO87" s="1709"/>
      <c r="KP87" s="1709"/>
      <c r="KQ87" s="1709"/>
      <c r="KR87" s="1709"/>
      <c r="KS87" s="1709"/>
      <c r="KT87" s="1709"/>
      <c r="KU87" s="1709"/>
      <c r="KV87" s="1709"/>
      <c r="KW87" s="1709"/>
      <c r="KX87" s="1709"/>
      <c r="KY87" s="1709"/>
      <c r="KZ87" s="1709"/>
      <c r="LA87" s="1709"/>
      <c r="LB87" s="1709"/>
      <c r="LC87" s="1709"/>
      <c r="LD87" s="1709"/>
      <c r="LE87" s="1710"/>
      <c r="LF87" s="1710"/>
      <c r="LG87" s="1710"/>
      <c r="LH87" s="1710"/>
      <c r="LI87" s="1710"/>
      <c r="LJ87" s="1710"/>
      <c r="LK87" s="1710"/>
      <c r="LL87" s="1711"/>
    </row>
    <row r="88" s="2143" customFormat="1" ht="47" customHeight="1" spans="1:324">
      <c r="A88" s="2153">
        <v>45867</v>
      </c>
      <c r="B88" s="2154" t="s">
        <v>3593</v>
      </c>
      <c r="C88" s="2155" t="s">
        <v>98</v>
      </c>
      <c r="D88" s="2156">
        <v>4500175395</v>
      </c>
      <c r="E88" s="2159" t="s">
        <v>4485</v>
      </c>
      <c r="F88" s="2156" t="s">
        <v>4486</v>
      </c>
      <c r="G88" s="2158" t="s">
        <v>4225</v>
      </c>
      <c r="H88" s="2158" t="s">
        <v>4196</v>
      </c>
      <c r="I88" s="2165" t="s">
        <v>4226</v>
      </c>
      <c r="J88" s="1543">
        <v>3150</v>
      </c>
      <c r="K88" s="1876">
        <v>0</v>
      </c>
      <c r="L88" s="1876">
        <v>75</v>
      </c>
      <c r="M88" s="1876">
        <f t="shared" si="24"/>
        <v>42</v>
      </c>
      <c r="N88" s="2166">
        <v>45989</v>
      </c>
      <c r="O88" s="2166">
        <f t="shared" si="46"/>
        <v>45987</v>
      </c>
      <c r="P88" s="1546"/>
      <c r="Q88" s="1570" t="s">
        <v>78</v>
      </c>
      <c r="R88" s="1572" t="s">
        <v>4487</v>
      </c>
      <c r="S88" s="2168" t="s">
        <v>111</v>
      </c>
      <c r="T88" s="1573">
        <v>45869</v>
      </c>
      <c r="U88" s="1595" t="s">
        <v>88</v>
      </c>
      <c r="V88" s="1595" t="s">
        <v>88</v>
      </c>
      <c r="W88" s="1596" t="s">
        <v>3597</v>
      </c>
      <c r="X88" s="1595"/>
      <c r="Y88" s="2181" t="s">
        <v>4228</v>
      </c>
      <c r="Z88" s="2178" t="s">
        <v>3599</v>
      </c>
      <c r="AA88" s="2179">
        <v>180.744</v>
      </c>
      <c r="AB88" s="2180">
        <f t="shared" si="36"/>
        <v>7591.248</v>
      </c>
      <c r="AC88" s="1612"/>
      <c r="AD88" s="1613" t="s">
        <v>81</v>
      </c>
      <c r="AE88" s="1613">
        <v>6</v>
      </c>
      <c r="AF88" s="1613"/>
      <c r="AG88" s="1614">
        <f t="shared" si="37"/>
        <v>3150</v>
      </c>
      <c r="AH88" s="1615"/>
      <c r="AI88" s="1615">
        <f t="shared" si="38"/>
        <v>42</v>
      </c>
      <c r="AJ88" s="1615" t="s">
        <v>64</v>
      </c>
      <c r="AK88" s="1623"/>
      <c r="AL88" s="1615">
        <f t="shared" si="39"/>
        <v>3150</v>
      </c>
      <c r="AM88" s="2187"/>
      <c r="AN88" s="1430">
        <f t="shared" si="40"/>
        <v>283.5</v>
      </c>
      <c r="AO88" s="1430">
        <f t="shared" si="41"/>
        <v>315</v>
      </c>
      <c r="AP88" s="1960"/>
      <c r="AQ88" s="1430">
        <f t="shared" si="42"/>
        <v>661.5</v>
      </c>
      <c r="AR88" s="1430">
        <f t="shared" si="43"/>
        <v>661.5</v>
      </c>
      <c r="AS88" s="1430">
        <f t="shared" si="44"/>
        <v>724.5</v>
      </c>
      <c r="AT88" s="2194">
        <f t="shared" si="45"/>
        <v>504</v>
      </c>
      <c r="AU88" s="1641" t="s">
        <v>4201</v>
      </c>
      <c r="AV88" s="2195" t="s">
        <v>4202</v>
      </c>
      <c r="AW88" s="1453"/>
      <c r="AX88" s="1454"/>
      <c r="AY88" s="1455"/>
      <c r="AZ88" s="1455"/>
      <c r="BA88" s="1455"/>
      <c r="BB88" s="1455"/>
      <c r="BC88" s="1455"/>
      <c r="BD88" s="1455"/>
      <c r="BE88" s="1455"/>
      <c r="BF88" s="1455"/>
      <c r="BG88" s="1455"/>
      <c r="BH88" s="1455"/>
      <c r="BI88" s="1455"/>
      <c r="BJ88" s="1455"/>
      <c r="BK88" s="1455"/>
      <c r="BL88" s="1455"/>
      <c r="BM88" s="1455"/>
      <c r="BN88" s="1455"/>
      <c r="BO88" s="1455"/>
      <c r="BP88" s="1455"/>
      <c r="BQ88" s="1455"/>
      <c r="BR88" s="1455"/>
      <c r="BS88" s="1455"/>
      <c r="BT88" s="1455"/>
      <c r="BU88" s="1455"/>
      <c r="BV88" s="1455"/>
      <c r="BW88" s="1455"/>
      <c r="BX88" s="1455"/>
      <c r="BY88" s="1455"/>
      <c r="BZ88" s="1455"/>
      <c r="CA88" s="1455"/>
      <c r="CB88" s="1455"/>
      <c r="CC88" s="1455"/>
      <c r="CD88" s="1455"/>
      <c r="CE88" s="1455"/>
      <c r="CF88" s="1455"/>
      <c r="CG88" s="1455"/>
      <c r="CH88" s="1455"/>
      <c r="CI88" s="1455"/>
      <c r="CJ88" s="1455"/>
      <c r="CK88" s="1455"/>
      <c r="CL88" s="1455"/>
      <c r="CM88" s="1455"/>
      <c r="CN88" s="1455"/>
      <c r="CO88" s="1455"/>
      <c r="CP88" s="1455"/>
      <c r="CQ88" s="1455"/>
      <c r="CR88" s="1455"/>
      <c r="CS88" s="1455"/>
      <c r="CT88" s="1455"/>
      <c r="CU88" s="1455"/>
      <c r="CV88" s="1455"/>
      <c r="CW88" s="1455"/>
      <c r="CX88" s="1455"/>
      <c r="CY88" s="1455"/>
      <c r="CZ88" s="1455"/>
      <c r="DA88" s="1455"/>
      <c r="DB88" s="1455"/>
      <c r="DC88" s="1455"/>
      <c r="DD88" s="1455"/>
      <c r="DE88" s="1455"/>
      <c r="DF88" s="1455"/>
      <c r="DG88" s="1455"/>
      <c r="DH88" s="1455"/>
      <c r="DI88" s="1455"/>
      <c r="DJ88" s="1455"/>
      <c r="DK88" s="1455"/>
      <c r="DL88" s="1455"/>
      <c r="DM88" s="1455"/>
      <c r="DN88" s="1455"/>
      <c r="DO88" s="1455"/>
      <c r="DP88" s="1455"/>
      <c r="DQ88" s="1455"/>
      <c r="DR88" s="1455"/>
      <c r="DS88" s="1455"/>
      <c r="DT88" s="1455"/>
      <c r="DU88" s="1455"/>
      <c r="DV88" s="1455"/>
      <c r="DW88" s="1455"/>
      <c r="DX88" s="1455"/>
      <c r="DY88" s="1455"/>
      <c r="DZ88" s="1455"/>
      <c r="EA88" s="1455"/>
      <c r="EB88" s="1455"/>
      <c r="EC88" s="1455"/>
      <c r="ED88" s="1455"/>
      <c r="EE88" s="1455"/>
      <c r="EF88" s="1455"/>
      <c r="EG88" s="1455"/>
      <c r="EH88" s="1455"/>
      <c r="EI88" s="1455"/>
      <c r="EJ88" s="1455"/>
      <c r="EK88" s="1455"/>
      <c r="EL88" s="1455"/>
      <c r="EM88" s="1455"/>
      <c r="EN88" s="1455"/>
      <c r="EO88" s="1455"/>
      <c r="EP88" s="1455"/>
      <c r="EQ88" s="1455"/>
      <c r="ER88" s="1455"/>
      <c r="ES88" s="1455"/>
      <c r="ET88" s="1455"/>
      <c r="EU88" s="1455"/>
      <c r="EV88" s="1455"/>
      <c r="EW88" s="1455"/>
      <c r="EX88" s="1455"/>
      <c r="EY88" s="1455"/>
      <c r="EZ88" s="1455"/>
      <c r="FA88" s="1455"/>
      <c r="FB88" s="1455"/>
      <c r="FC88" s="1455"/>
      <c r="FD88" s="1455"/>
      <c r="FE88" s="1455"/>
      <c r="FF88" s="1455"/>
      <c r="FG88" s="1455"/>
      <c r="FH88" s="1455"/>
      <c r="FI88" s="1455"/>
      <c r="FJ88" s="1455"/>
      <c r="FK88" s="1455"/>
      <c r="FL88" s="1455"/>
      <c r="FM88" s="1455"/>
      <c r="FN88" s="1455"/>
      <c r="FO88" s="1455"/>
      <c r="FP88" s="1455"/>
      <c r="FQ88" s="1455"/>
      <c r="FR88" s="1455"/>
      <c r="FS88" s="1455"/>
      <c r="FT88" s="1455"/>
      <c r="FU88" s="1455"/>
      <c r="FV88" s="1455"/>
      <c r="FW88" s="1455"/>
      <c r="FX88" s="1455"/>
      <c r="FY88" s="1455"/>
      <c r="FZ88" s="1455"/>
      <c r="GA88" s="1455"/>
      <c r="GB88" s="1455"/>
      <c r="GC88" s="1455"/>
      <c r="GD88" s="1455"/>
      <c r="GE88" s="1455"/>
      <c r="GF88" s="1455"/>
      <c r="GG88" s="1455"/>
      <c r="GH88" s="1455"/>
      <c r="GI88" s="1455"/>
      <c r="GJ88" s="1455"/>
      <c r="GK88" s="1455"/>
      <c r="GL88" s="1455"/>
      <c r="GM88" s="1455"/>
      <c r="GN88" s="1455"/>
      <c r="GO88" s="1455"/>
      <c r="GP88" s="1455"/>
      <c r="GQ88" s="1455"/>
      <c r="GR88" s="1455"/>
      <c r="GS88" s="1455"/>
      <c r="GT88" s="1455"/>
      <c r="GU88" s="1455"/>
      <c r="GV88" s="1455"/>
      <c r="GW88" s="1455"/>
      <c r="GX88" s="1455"/>
      <c r="GY88" s="1455"/>
      <c r="GZ88" s="1455"/>
      <c r="HA88" s="1455"/>
      <c r="HB88" s="1455"/>
      <c r="HC88" s="1455"/>
      <c r="HD88" s="1455"/>
      <c r="HE88" s="1455"/>
      <c r="HF88" s="1455"/>
      <c r="HG88" s="1455"/>
      <c r="HH88" s="1455"/>
      <c r="HI88" s="1455"/>
      <c r="HJ88" s="1455"/>
      <c r="HK88" s="1455"/>
      <c r="HL88" s="1455"/>
      <c r="HM88" s="1455"/>
      <c r="HN88" s="1455"/>
      <c r="HO88" s="1455"/>
      <c r="HP88" s="1455"/>
      <c r="HQ88" s="1455"/>
      <c r="HR88" s="1455"/>
      <c r="HS88" s="1455"/>
      <c r="HT88" s="1455"/>
      <c r="HU88" s="1455"/>
      <c r="HV88" s="1455"/>
      <c r="HW88" s="1455"/>
      <c r="HX88" s="1455"/>
      <c r="HY88" s="1455"/>
      <c r="HZ88" s="1455"/>
      <c r="IA88" s="1455"/>
      <c r="IB88" s="1455"/>
      <c r="IC88" s="1455"/>
      <c r="ID88" s="1455"/>
      <c r="IE88" s="1455"/>
      <c r="IF88" s="1455"/>
      <c r="IG88" s="1455"/>
      <c r="IH88" s="1455"/>
      <c r="II88" s="1455"/>
      <c r="IJ88" s="1455"/>
      <c r="IK88" s="1455"/>
      <c r="IL88" s="1455"/>
      <c r="IM88" s="1455"/>
      <c r="IN88" s="1455"/>
      <c r="IO88" s="1455"/>
      <c r="IP88" s="1455"/>
      <c r="IQ88" s="1455"/>
      <c r="IR88" s="1455"/>
      <c r="IS88" s="1455"/>
      <c r="IT88" s="1455"/>
      <c r="IU88" s="1455"/>
      <c r="IV88" s="1455"/>
      <c r="IW88" s="1455"/>
      <c r="IX88" s="1455"/>
      <c r="IY88" s="1455"/>
      <c r="IZ88" s="1455"/>
      <c r="JA88" s="1455"/>
      <c r="JB88" s="1455"/>
      <c r="JC88" s="1455"/>
      <c r="JD88" s="1455"/>
      <c r="JE88" s="1455"/>
      <c r="JF88" s="1455"/>
      <c r="JG88" s="1455"/>
      <c r="JH88" s="1455"/>
      <c r="JI88" s="1455"/>
      <c r="JJ88" s="1455"/>
      <c r="JK88" s="1455"/>
      <c r="JL88" s="1455"/>
      <c r="JM88" s="1455"/>
      <c r="JN88" s="1455"/>
      <c r="JO88" s="1455"/>
      <c r="JP88" s="1455"/>
      <c r="JQ88" s="1455"/>
      <c r="JR88" s="1455"/>
      <c r="JS88" s="1455"/>
      <c r="JT88" s="1455"/>
      <c r="JU88" s="1455"/>
      <c r="JV88" s="1455"/>
      <c r="JW88" s="1455"/>
      <c r="JX88" s="1455"/>
      <c r="JY88" s="1455"/>
      <c r="JZ88" s="1455"/>
      <c r="KA88" s="1455"/>
      <c r="KB88" s="1455"/>
      <c r="KC88" s="1455"/>
      <c r="KD88" s="1455"/>
      <c r="KE88" s="1455"/>
      <c r="KF88" s="1455"/>
      <c r="KG88" s="1455"/>
      <c r="KH88" s="1455"/>
      <c r="KI88" s="1455"/>
      <c r="KJ88" s="1455"/>
      <c r="KK88" s="1455"/>
      <c r="KL88" s="1455"/>
      <c r="KM88" s="1455"/>
      <c r="KN88" s="1455"/>
      <c r="KO88" s="1455"/>
      <c r="KP88" s="1455"/>
      <c r="KQ88" s="1455"/>
      <c r="KR88" s="1455"/>
      <c r="KS88" s="1455"/>
      <c r="KT88" s="1455"/>
      <c r="KU88" s="1455"/>
      <c r="KV88" s="1455"/>
      <c r="KW88" s="1455"/>
      <c r="KX88" s="1455"/>
      <c r="KY88" s="1455"/>
      <c r="KZ88" s="1455"/>
      <c r="LA88" s="1455"/>
      <c r="LB88" s="1455"/>
      <c r="LC88" s="1455"/>
      <c r="LD88" s="1455"/>
      <c r="LE88" s="1467"/>
      <c r="LF88" s="1467"/>
      <c r="LG88" s="1467"/>
      <c r="LH88" s="1467"/>
      <c r="LI88" s="1467"/>
      <c r="LJ88" s="1467"/>
      <c r="LK88" s="1467"/>
      <c r="LL88" s="1645"/>
    </row>
    <row r="89" s="2143" customFormat="1" ht="47" customHeight="1" spans="1:324">
      <c r="A89" s="2153">
        <v>45941</v>
      </c>
      <c r="B89" s="2154" t="s">
        <v>3611</v>
      </c>
      <c r="C89" s="2155" t="s">
        <v>1542</v>
      </c>
      <c r="D89" s="2156">
        <v>4500181548</v>
      </c>
      <c r="E89" s="2159" t="s">
        <v>4488</v>
      </c>
      <c r="F89" s="2156" t="s">
        <v>4489</v>
      </c>
      <c r="G89" s="2158" t="s">
        <v>4490</v>
      </c>
      <c r="H89" s="2158" t="s">
        <v>4196</v>
      </c>
      <c r="I89" s="2165" t="s">
        <v>4226</v>
      </c>
      <c r="J89" s="1543">
        <v>3150</v>
      </c>
      <c r="K89" s="1876">
        <v>0</v>
      </c>
      <c r="L89" s="1876">
        <v>75</v>
      </c>
      <c r="M89" s="1876">
        <f t="shared" si="24"/>
        <v>42</v>
      </c>
      <c r="N89" s="2166">
        <v>45999</v>
      </c>
      <c r="O89" s="2166">
        <v>45997</v>
      </c>
      <c r="P89" s="1546"/>
      <c r="Q89" s="1570" t="s">
        <v>78</v>
      </c>
      <c r="R89" s="1572" t="s">
        <v>4491</v>
      </c>
      <c r="S89" s="2168"/>
      <c r="T89" s="1573">
        <v>45945</v>
      </c>
      <c r="U89" s="1595" t="s">
        <v>88</v>
      </c>
      <c r="V89" s="1595" t="s">
        <v>4492</v>
      </c>
      <c r="W89" s="1596" t="s">
        <v>4464</v>
      </c>
      <c r="X89" s="1595"/>
      <c r="Y89" s="2181" t="s">
        <v>4493</v>
      </c>
      <c r="Z89" s="2178" t="s">
        <v>262</v>
      </c>
      <c r="AA89" s="2179">
        <v>318.0896</v>
      </c>
      <c r="AB89" s="2180">
        <f t="shared" si="36"/>
        <v>13359.7632</v>
      </c>
      <c r="AC89" s="1612"/>
      <c r="AD89" s="1613" t="s">
        <v>81</v>
      </c>
      <c r="AE89" s="1613"/>
      <c r="AF89" s="1613"/>
      <c r="AG89" s="1614"/>
      <c r="AH89" s="1615"/>
      <c r="AI89" s="1615">
        <f t="shared" si="38"/>
        <v>42</v>
      </c>
      <c r="AJ89" s="1615" t="s">
        <v>64</v>
      </c>
      <c r="AK89" s="1623"/>
      <c r="AL89" s="1615">
        <f t="shared" si="39"/>
        <v>3150</v>
      </c>
      <c r="AM89" s="2187"/>
      <c r="AN89" s="1430">
        <f t="shared" si="40"/>
        <v>283.5</v>
      </c>
      <c r="AO89" s="1430">
        <f t="shared" si="41"/>
        <v>315</v>
      </c>
      <c r="AP89" s="1960"/>
      <c r="AQ89" s="1430">
        <f t="shared" si="42"/>
        <v>661.5</v>
      </c>
      <c r="AR89" s="1430">
        <f t="shared" si="43"/>
        <v>661.5</v>
      </c>
      <c r="AS89" s="1430">
        <f t="shared" si="44"/>
        <v>724.5</v>
      </c>
      <c r="AT89" s="2194">
        <f t="shared" si="45"/>
        <v>504</v>
      </c>
      <c r="AU89" s="1641" t="s">
        <v>4201</v>
      </c>
      <c r="AV89" s="2195" t="s">
        <v>4202</v>
      </c>
      <c r="AW89" s="1453"/>
      <c r="AX89" s="1454"/>
      <c r="AY89" s="1455"/>
      <c r="AZ89" s="1455"/>
      <c r="BA89" s="1455"/>
      <c r="BB89" s="1455"/>
      <c r="BC89" s="1455"/>
      <c r="BD89" s="1455"/>
      <c r="BE89" s="1455"/>
      <c r="BF89" s="1455"/>
      <c r="BG89" s="1455"/>
      <c r="BH89" s="1455"/>
      <c r="BI89" s="1455"/>
      <c r="BJ89" s="1455"/>
      <c r="BK89" s="1455"/>
      <c r="BL89" s="1455"/>
      <c r="BM89" s="1455"/>
      <c r="BN89" s="1455"/>
      <c r="BO89" s="1455"/>
      <c r="BP89" s="1455"/>
      <c r="BQ89" s="1455"/>
      <c r="BR89" s="1455"/>
      <c r="BS89" s="1455"/>
      <c r="BT89" s="1455"/>
      <c r="BU89" s="1455"/>
      <c r="BV89" s="1455"/>
      <c r="BW89" s="1455"/>
      <c r="BX89" s="1455"/>
      <c r="BY89" s="1455"/>
      <c r="BZ89" s="1455"/>
      <c r="CA89" s="1455"/>
      <c r="CB89" s="1455"/>
      <c r="CC89" s="1455"/>
      <c r="CD89" s="1455"/>
      <c r="CE89" s="1455"/>
      <c r="CF89" s="1455"/>
      <c r="CG89" s="1455"/>
      <c r="CH89" s="1455"/>
      <c r="CI89" s="1455"/>
      <c r="CJ89" s="1455"/>
      <c r="CK89" s="1455"/>
      <c r="CL89" s="1455"/>
      <c r="CM89" s="1455"/>
      <c r="CN89" s="1455"/>
      <c r="CO89" s="1455"/>
      <c r="CP89" s="1455"/>
      <c r="CQ89" s="1455"/>
      <c r="CR89" s="1455"/>
      <c r="CS89" s="1455"/>
      <c r="CT89" s="1455"/>
      <c r="CU89" s="1455"/>
      <c r="CV89" s="1455"/>
      <c r="CW89" s="1455"/>
      <c r="CX89" s="1455"/>
      <c r="CY89" s="1455"/>
      <c r="CZ89" s="1455"/>
      <c r="DA89" s="1455"/>
      <c r="DB89" s="1455"/>
      <c r="DC89" s="1455"/>
      <c r="DD89" s="1455"/>
      <c r="DE89" s="1455"/>
      <c r="DF89" s="1455"/>
      <c r="DG89" s="1455"/>
      <c r="DH89" s="1455"/>
      <c r="DI89" s="1455"/>
      <c r="DJ89" s="1455"/>
      <c r="DK89" s="1455"/>
      <c r="DL89" s="1455"/>
      <c r="DM89" s="1455"/>
      <c r="DN89" s="1455"/>
      <c r="DO89" s="1455"/>
      <c r="DP89" s="1455"/>
      <c r="DQ89" s="1455"/>
      <c r="DR89" s="1455"/>
      <c r="DS89" s="1455"/>
      <c r="DT89" s="1455"/>
      <c r="DU89" s="1455"/>
      <c r="DV89" s="1455"/>
      <c r="DW89" s="1455"/>
      <c r="DX89" s="1455"/>
      <c r="DY89" s="1455"/>
      <c r="DZ89" s="1455"/>
      <c r="EA89" s="1455"/>
      <c r="EB89" s="1455"/>
      <c r="EC89" s="1455"/>
      <c r="ED89" s="1455"/>
      <c r="EE89" s="1455"/>
      <c r="EF89" s="1455"/>
      <c r="EG89" s="1455"/>
      <c r="EH89" s="1455"/>
      <c r="EI89" s="1455"/>
      <c r="EJ89" s="1455"/>
      <c r="EK89" s="1455"/>
      <c r="EL89" s="1455"/>
      <c r="EM89" s="1455"/>
      <c r="EN89" s="1455"/>
      <c r="EO89" s="1455"/>
      <c r="EP89" s="1455"/>
      <c r="EQ89" s="1455"/>
      <c r="ER89" s="1455"/>
      <c r="ES89" s="1455"/>
      <c r="ET89" s="1455"/>
      <c r="EU89" s="1455"/>
      <c r="EV89" s="1455"/>
      <c r="EW89" s="1455"/>
      <c r="EX89" s="1455"/>
      <c r="EY89" s="1455"/>
      <c r="EZ89" s="1455"/>
      <c r="FA89" s="1455"/>
      <c r="FB89" s="1455"/>
      <c r="FC89" s="1455"/>
      <c r="FD89" s="1455"/>
      <c r="FE89" s="1455"/>
      <c r="FF89" s="1455"/>
      <c r="FG89" s="1455"/>
      <c r="FH89" s="1455"/>
      <c r="FI89" s="1455"/>
      <c r="FJ89" s="1455"/>
      <c r="FK89" s="1455"/>
      <c r="FL89" s="1455"/>
      <c r="FM89" s="1455"/>
      <c r="FN89" s="1455"/>
      <c r="FO89" s="1455"/>
      <c r="FP89" s="1455"/>
      <c r="FQ89" s="1455"/>
      <c r="FR89" s="1455"/>
      <c r="FS89" s="1455"/>
      <c r="FT89" s="1455"/>
      <c r="FU89" s="1455"/>
      <c r="FV89" s="1455"/>
      <c r="FW89" s="1455"/>
      <c r="FX89" s="1455"/>
      <c r="FY89" s="1455"/>
      <c r="FZ89" s="1455"/>
      <c r="GA89" s="1455"/>
      <c r="GB89" s="1455"/>
      <c r="GC89" s="1455"/>
      <c r="GD89" s="1455"/>
      <c r="GE89" s="1455"/>
      <c r="GF89" s="1455"/>
      <c r="GG89" s="1455"/>
      <c r="GH89" s="1455"/>
      <c r="GI89" s="1455"/>
      <c r="GJ89" s="1455"/>
      <c r="GK89" s="1455"/>
      <c r="GL89" s="1455"/>
      <c r="GM89" s="1455"/>
      <c r="GN89" s="1455"/>
      <c r="GO89" s="1455"/>
      <c r="GP89" s="1455"/>
      <c r="GQ89" s="1455"/>
      <c r="GR89" s="1455"/>
      <c r="GS89" s="1455"/>
      <c r="GT89" s="1455"/>
      <c r="GU89" s="1455"/>
      <c r="GV89" s="1455"/>
      <c r="GW89" s="1455"/>
      <c r="GX89" s="1455"/>
      <c r="GY89" s="1455"/>
      <c r="GZ89" s="1455"/>
      <c r="HA89" s="1455"/>
      <c r="HB89" s="1455"/>
      <c r="HC89" s="1455"/>
      <c r="HD89" s="1455"/>
      <c r="HE89" s="1455"/>
      <c r="HF89" s="1455"/>
      <c r="HG89" s="1455"/>
      <c r="HH89" s="1455"/>
      <c r="HI89" s="1455"/>
      <c r="HJ89" s="1455"/>
      <c r="HK89" s="1455"/>
      <c r="HL89" s="1455"/>
      <c r="HM89" s="1455"/>
      <c r="HN89" s="1455"/>
      <c r="HO89" s="1455"/>
      <c r="HP89" s="1455"/>
      <c r="HQ89" s="1455"/>
      <c r="HR89" s="1455"/>
      <c r="HS89" s="1455"/>
      <c r="HT89" s="1455"/>
      <c r="HU89" s="1455"/>
      <c r="HV89" s="1455"/>
      <c r="HW89" s="1455"/>
      <c r="HX89" s="1455"/>
      <c r="HY89" s="1455"/>
      <c r="HZ89" s="1455"/>
      <c r="IA89" s="1455"/>
      <c r="IB89" s="1455"/>
      <c r="IC89" s="1455"/>
      <c r="ID89" s="1455"/>
      <c r="IE89" s="1455"/>
      <c r="IF89" s="1455"/>
      <c r="IG89" s="1455"/>
      <c r="IH89" s="1455"/>
      <c r="II89" s="1455"/>
      <c r="IJ89" s="1455"/>
      <c r="IK89" s="1455"/>
      <c r="IL89" s="1455"/>
      <c r="IM89" s="1455"/>
      <c r="IN89" s="1455"/>
      <c r="IO89" s="1455"/>
      <c r="IP89" s="1455"/>
      <c r="IQ89" s="1455"/>
      <c r="IR89" s="1455"/>
      <c r="IS89" s="1455"/>
      <c r="IT89" s="1455"/>
      <c r="IU89" s="1455"/>
      <c r="IV89" s="1455"/>
      <c r="IW89" s="1455"/>
      <c r="IX89" s="1455"/>
      <c r="IY89" s="1455"/>
      <c r="IZ89" s="1455"/>
      <c r="JA89" s="1455"/>
      <c r="JB89" s="1455"/>
      <c r="JC89" s="1455"/>
      <c r="JD89" s="1455"/>
      <c r="JE89" s="1455"/>
      <c r="JF89" s="1455"/>
      <c r="JG89" s="1455"/>
      <c r="JH89" s="1455"/>
      <c r="JI89" s="1455"/>
      <c r="JJ89" s="1455"/>
      <c r="JK89" s="1455"/>
      <c r="JL89" s="1455"/>
      <c r="JM89" s="1455"/>
      <c r="JN89" s="1455"/>
      <c r="JO89" s="1455"/>
      <c r="JP89" s="1455"/>
      <c r="JQ89" s="1455"/>
      <c r="JR89" s="1455"/>
      <c r="JS89" s="1455"/>
      <c r="JT89" s="1455"/>
      <c r="JU89" s="1455"/>
      <c r="JV89" s="1455"/>
      <c r="JW89" s="1455"/>
      <c r="JX89" s="1455"/>
      <c r="JY89" s="1455"/>
      <c r="JZ89" s="1455"/>
      <c r="KA89" s="1455"/>
      <c r="KB89" s="1455"/>
      <c r="KC89" s="1455"/>
      <c r="KD89" s="1455"/>
      <c r="KE89" s="1455"/>
      <c r="KF89" s="1455"/>
      <c r="KG89" s="1455"/>
      <c r="KH89" s="1455"/>
      <c r="KI89" s="1455"/>
      <c r="KJ89" s="1455"/>
      <c r="KK89" s="1455"/>
      <c r="KL89" s="1455"/>
      <c r="KM89" s="1455"/>
      <c r="KN89" s="1455"/>
      <c r="KO89" s="1455"/>
      <c r="KP89" s="1455"/>
      <c r="KQ89" s="1455"/>
      <c r="KR89" s="1455"/>
      <c r="KS89" s="1455"/>
      <c r="KT89" s="1455"/>
      <c r="KU89" s="1455"/>
      <c r="KV89" s="1455"/>
      <c r="KW89" s="1455"/>
      <c r="KX89" s="1455"/>
      <c r="KY89" s="1455"/>
      <c r="KZ89" s="1455"/>
      <c r="LA89" s="1455"/>
      <c r="LB89" s="1455"/>
      <c r="LC89" s="1455"/>
      <c r="LD89" s="1455"/>
      <c r="LE89" s="1467"/>
      <c r="LF89" s="1467"/>
      <c r="LG89" s="1467"/>
      <c r="LH89" s="1467"/>
      <c r="LI89" s="1467"/>
      <c r="LJ89" s="1467"/>
      <c r="LK89" s="1467"/>
      <c r="LL89" s="1645"/>
    </row>
    <row r="90" s="2143" customFormat="1" ht="47" customHeight="1" spans="1:324">
      <c r="A90" s="2153">
        <v>45867</v>
      </c>
      <c r="B90" s="2154" t="s">
        <v>3593</v>
      </c>
      <c r="C90" s="2155" t="s">
        <v>98</v>
      </c>
      <c r="D90" s="2156">
        <v>4500175392</v>
      </c>
      <c r="E90" s="2159" t="s">
        <v>4494</v>
      </c>
      <c r="F90" s="2156" t="s">
        <v>4495</v>
      </c>
      <c r="G90" s="2158" t="s">
        <v>4225</v>
      </c>
      <c r="H90" s="2158" t="s">
        <v>4196</v>
      </c>
      <c r="I90" s="2165" t="s">
        <v>4226</v>
      </c>
      <c r="J90" s="1543">
        <v>3150</v>
      </c>
      <c r="K90" s="1876">
        <v>0</v>
      </c>
      <c r="L90" s="1876">
        <v>75</v>
      </c>
      <c r="M90" s="1876">
        <f t="shared" si="24"/>
        <v>42</v>
      </c>
      <c r="N90" s="2166">
        <v>45985</v>
      </c>
      <c r="O90" s="2166">
        <f>N90-2</f>
        <v>45983</v>
      </c>
      <c r="P90" s="1546"/>
      <c r="Q90" s="1570" t="s">
        <v>78</v>
      </c>
      <c r="R90" s="1572" t="s">
        <v>4496</v>
      </c>
      <c r="S90" s="2168" t="s">
        <v>111</v>
      </c>
      <c r="T90" s="1573">
        <v>45869</v>
      </c>
      <c r="U90" s="1595" t="s">
        <v>88</v>
      </c>
      <c r="V90" s="1595" t="s">
        <v>88</v>
      </c>
      <c r="W90" s="1596" t="s">
        <v>3597</v>
      </c>
      <c r="X90" s="1595"/>
      <c r="Y90" s="2181" t="s">
        <v>4228</v>
      </c>
      <c r="Z90" s="2178" t="s">
        <v>3599</v>
      </c>
      <c r="AA90" s="2179">
        <v>180.744</v>
      </c>
      <c r="AB90" s="2180">
        <f t="shared" si="36"/>
        <v>7591.248</v>
      </c>
      <c r="AC90" s="1612"/>
      <c r="AD90" s="1613" t="s">
        <v>81</v>
      </c>
      <c r="AE90" s="1613">
        <v>6</v>
      </c>
      <c r="AF90" s="1613"/>
      <c r="AG90" s="1614">
        <f>J90</f>
        <v>3150</v>
      </c>
      <c r="AH90" s="1615"/>
      <c r="AI90" s="1615">
        <f t="shared" si="38"/>
        <v>42</v>
      </c>
      <c r="AJ90" s="1615" t="s">
        <v>64</v>
      </c>
      <c r="AK90" s="1623"/>
      <c r="AL90" s="1615">
        <f t="shared" si="39"/>
        <v>3150</v>
      </c>
      <c r="AM90" s="2187"/>
      <c r="AN90" s="1430">
        <f t="shared" si="40"/>
        <v>283.5</v>
      </c>
      <c r="AO90" s="1430">
        <f t="shared" si="41"/>
        <v>315</v>
      </c>
      <c r="AP90" s="1960"/>
      <c r="AQ90" s="1430">
        <f t="shared" si="42"/>
        <v>661.5</v>
      </c>
      <c r="AR90" s="1430">
        <f t="shared" si="43"/>
        <v>661.5</v>
      </c>
      <c r="AS90" s="1430">
        <f t="shared" si="44"/>
        <v>724.5</v>
      </c>
      <c r="AT90" s="2194">
        <f t="shared" si="45"/>
        <v>504</v>
      </c>
      <c r="AU90" s="1641" t="s">
        <v>4201</v>
      </c>
      <c r="AV90" s="2195" t="s">
        <v>4202</v>
      </c>
      <c r="AW90" s="1453"/>
      <c r="AX90" s="1454"/>
      <c r="AY90" s="1455"/>
      <c r="AZ90" s="1455"/>
      <c r="BA90" s="1455"/>
      <c r="BB90" s="1455"/>
      <c r="BC90" s="1455"/>
      <c r="BD90" s="1455"/>
      <c r="BE90" s="1455"/>
      <c r="BF90" s="1455"/>
      <c r="BG90" s="1455"/>
      <c r="BH90" s="1455"/>
      <c r="BI90" s="1455"/>
      <c r="BJ90" s="1455"/>
      <c r="BK90" s="1455"/>
      <c r="BL90" s="1455"/>
      <c r="BM90" s="1455"/>
      <c r="BN90" s="1455"/>
      <c r="BO90" s="1455"/>
      <c r="BP90" s="1455"/>
      <c r="BQ90" s="1455"/>
      <c r="BR90" s="1455"/>
      <c r="BS90" s="1455"/>
      <c r="BT90" s="1455"/>
      <c r="BU90" s="1455"/>
      <c r="BV90" s="1455"/>
      <c r="BW90" s="1455"/>
      <c r="BX90" s="1455"/>
      <c r="BY90" s="1455"/>
      <c r="BZ90" s="1455"/>
      <c r="CA90" s="1455"/>
      <c r="CB90" s="1455"/>
      <c r="CC90" s="1455"/>
      <c r="CD90" s="1455"/>
      <c r="CE90" s="1455"/>
      <c r="CF90" s="1455"/>
      <c r="CG90" s="1455"/>
      <c r="CH90" s="1455"/>
      <c r="CI90" s="1455"/>
      <c r="CJ90" s="1455"/>
      <c r="CK90" s="1455"/>
      <c r="CL90" s="1455"/>
      <c r="CM90" s="1455"/>
      <c r="CN90" s="1455"/>
      <c r="CO90" s="1455"/>
      <c r="CP90" s="1455"/>
      <c r="CQ90" s="1455"/>
      <c r="CR90" s="1455"/>
      <c r="CS90" s="1455"/>
      <c r="CT90" s="1455"/>
      <c r="CU90" s="1455"/>
      <c r="CV90" s="1455"/>
      <c r="CW90" s="1455"/>
      <c r="CX90" s="1455"/>
      <c r="CY90" s="1455"/>
      <c r="CZ90" s="1455"/>
      <c r="DA90" s="1455"/>
      <c r="DB90" s="1455"/>
      <c r="DC90" s="1455"/>
      <c r="DD90" s="1455"/>
      <c r="DE90" s="1455"/>
      <c r="DF90" s="1455"/>
      <c r="DG90" s="1455"/>
      <c r="DH90" s="1455"/>
      <c r="DI90" s="1455"/>
      <c r="DJ90" s="1455"/>
      <c r="DK90" s="1455"/>
      <c r="DL90" s="1455"/>
      <c r="DM90" s="1455"/>
      <c r="DN90" s="1455"/>
      <c r="DO90" s="1455"/>
      <c r="DP90" s="1455"/>
      <c r="DQ90" s="1455"/>
      <c r="DR90" s="1455"/>
      <c r="DS90" s="1455"/>
      <c r="DT90" s="1455"/>
      <c r="DU90" s="1455"/>
      <c r="DV90" s="1455"/>
      <c r="DW90" s="1455"/>
      <c r="DX90" s="1455"/>
      <c r="DY90" s="1455"/>
      <c r="DZ90" s="1455"/>
      <c r="EA90" s="1455"/>
      <c r="EB90" s="1455"/>
      <c r="EC90" s="1455"/>
      <c r="ED90" s="1455"/>
      <c r="EE90" s="1455"/>
      <c r="EF90" s="1455"/>
      <c r="EG90" s="1455"/>
      <c r="EH90" s="1455"/>
      <c r="EI90" s="1455"/>
      <c r="EJ90" s="1455"/>
      <c r="EK90" s="1455"/>
      <c r="EL90" s="1455"/>
      <c r="EM90" s="1455"/>
      <c r="EN90" s="1455"/>
      <c r="EO90" s="1455"/>
      <c r="EP90" s="1455"/>
      <c r="EQ90" s="1455"/>
      <c r="ER90" s="1455"/>
      <c r="ES90" s="1455"/>
      <c r="ET90" s="1455"/>
      <c r="EU90" s="1455"/>
      <c r="EV90" s="1455"/>
      <c r="EW90" s="1455"/>
      <c r="EX90" s="1455"/>
      <c r="EY90" s="1455"/>
      <c r="EZ90" s="1455"/>
      <c r="FA90" s="1455"/>
      <c r="FB90" s="1455"/>
      <c r="FC90" s="1455"/>
      <c r="FD90" s="1455"/>
      <c r="FE90" s="1455"/>
      <c r="FF90" s="1455"/>
      <c r="FG90" s="1455"/>
      <c r="FH90" s="1455"/>
      <c r="FI90" s="1455"/>
      <c r="FJ90" s="1455"/>
      <c r="FK90" s="1455"/>
      <c r="FL90" s="1455"/>
      <c r="FM90" s="1455"/>
      <c r="FN90" s="1455"/>
      <c r="FO90" s="1455"/>
      <c r="FP90" s="1455"/>
      <c r="FQ90" s="1455"/>
      <c r="FR90" s="1455"/>
      <c r="FS90" s="1455"/>
      <c r="FT90" s="1455"/>
      <c r="FU90" s="1455"/>
      <c r="FV90" s="1455"/>
      <c r="FW90" s="1455"/>
      <c r="FX90" s="1455"/>
      <c r="FY90" s="1455"/>
      <c r="FZ90" s="1455"/>
      <c r="GA90" s="1455"/>
      <c r="GB90" s="1455"/>
      <c r="GC90" s="1455"/>
      <c r="GD90" s="1455"/>
      <c r="GE90" s="1455"/>
      <c r="GF90" s="1455"/>
      <c r="GG90" s="1455"/>
      <c r="GH90" s="1455"/>
      <c r="GI90" s="1455"/>
      <c r="GJ90" s="1455"/>
      <c r="GK90" s="1455"/>
      <c r="GL90" s="1455"/>
      <c r="GM90" s="1455"/>
      <c r="GN90" s="1455"/>
      <c r="GO90" s="1455"/>
      <c r="GP90" s="1455"/>
      <c r="GQ90" s="1455"/>
      <c r="GR90" s="1455"/>
      <c r="GS90" s="1455"/>
      <c r="GT90" s="1455"/>
      <c r="GU90" s="1455"/>
      <c r="GV90" s="1455"/>
      <c r="GW90" s="1455"/>
      <c r="GX90" s="1455"/>
      <c r="GY90" s="1455"/>
      <c r="GZ90" s="1455"/>
      <c r="HA90" s="1455"/>
      <c r="HB90" s="1455"/>
      <c r="HC90" s="1455"/>
      <c r="HD90" s="1455"/>
      <c r="HE90" s="1455"/>
      <c r="HF90" s="1455"/>
      <c r="HG90" s="1455"/>
      <c r="HH90" s="1455"/>
      <c r="HI90" s="1455"/>
      <c r="HJ90" s="1455"/>
      <c r="HK90" s="1455"/>
      <c r="HL90" s="1455"/>
      <c r="HM90" s="1455"/>
      <c r="HN90" s="1455"/>
      <c r="HO90" s="1455"/>
      <c r="HP90" s="1455"/>
      <c r="HQ90" s="1455"/>
      <c r="HR90" s="1455"/>
      <c r="HS90" s="1455"/>
      <c r="HT90" s="1455"/>
      <c r="HU90" s="1455"/>
      <c r="HV90" s="1455"/>
      <c r="HW90" s="1455"/>
      <c r="HX90" s="1455"/>
      <c r="HY90" s="1455"/>
      <c r="HZ90" s="1455"/>
      <c r="IA90" s="1455"/>
      <c r="IB90" s="1455"/>
      <c r="IC90" s="1455"/>
      <c r="ID90" s="1455"/>
      <c r="IE90" s="1455"/>
      <c r="IF90" s="1455"/>
      <c r="IG90" s="1455"/>
      <c r="IH90" s="1455"/>
      <c r="II90" s="1455"/>
      <c r="IJ90" s="1455"/>
      <c r="IK90" s="1455"/>
      <c r="IL90" s="1455"/>
      <c r="IM90" s="1455"/>
      <c r="IN90" s="1455"/>
      <c r="IO90" s="1455"/>
      <c r="IP90" s="1455"/>
      <c r="IQ90" s="1455"/>
      <c r="IR90" s="1455"/>
      <c r="IS90" s="1455"/>
      <c r="IT90" s="1455"/>
      <c r="IU90" s="1455"/>
      <c r="IV90" s="1455"/>
      <c r="IW90" s="1455"/>
      <c r="IX90" s="1455"/>
      <c r="IY90" s="1455"/>
      <c r="IZ90" s="1455"/>
      <c r="JA90" s="1455"/>
      <c r="JB90" s="1455"/>
      <c r="JC90" s="1455"/>
      <c r="JD90" s="1455"/>
      <c r="JE90" s="1455"/>
      <c r="JF90" s="1455"/>
      <c r="JG90" s="1455"/>
      <c r="JH90" s="1455"/>
      <c r="JI90" s="1455"/>
      <c r="JJ90" s="1455"/>
      <c r="JK90" s="1455"/>
      <c r="JL90" s="1455"/>
      <c r="JM90" s="1455"/>
      <c r="JN90" s="1455"/>
      <c r="JO90" s="1455"/>
      <c r="JP90" s="1455"/>
      <c r="JQ90" s="1455"/>
      <c r="JR90" s="1455"/>
      <c r="JS90" s="1455"/>
      <c r="JT90" s="1455"/>
      <c r="JU90" s="1455"/>
      <c r="JV90" s="1455"/>
      <c r="JW90" s="1455"/>
      <c r="JX90" s="1455"/>
      <c r="JY90" s="1455"/>
      <c r="JZ90" s="1455"/>
      <c r="KA90" s="1455"/>
      <c r="KB90" s="1455"/>
      <c r="KC90" s="1455"/>
      <c r="KD90" s="1455"/>
      <c r="KE90" s="1455"/>
      <c r="KF90" s="1455"/>
      <c r="KG90" s="1455"/>
      <c r="KH90" s="1455"/>
      <c r="KI90" s="1455"/>
      <c r="KJ90" s="1455"/>
      <c r="KK90" s="1455"/>
      <c r="KL90" s="1455"/>
      <c r="KM90" s="1455"/>
      <c r="KN90" s="1455"/>
      <c r="KO90" s="1455"/>
      <c r="KP90" s="1455"/>
      <c r="KQ90" s="1455"/>
      <c r="KR90" s="1455"/>
      <c r="KS90" s="1455"/>
      <c r="KT90" s="1455"/>
      <c r="KU90" s="1455"/>
      <c r="KV90" s="1455"/>
      <c r="KW90" s="1455"/>
      <c r="KX90" s="1455"/>
      <c r="KY90" s="1455"/>
      <c r="KZ90" s="1455"/>
      <c r="LA90" s="1455"/>
      <c r="LB90" s="1455"/>
      <c r="LC90" s="1455"/>
      <c r="LD90" s="1455"/>
      <c r="LE90" s="1467"/>
      <c r="LF90" s="1467"/>
      <c r="LG90" s="1467"/>
      <c r="LH90" s="1467"/>
      <c r="LI90" s="1467"/>
      <c r="LJ90" s="1467"/>
      <c r="LK90" s="1467"/>
      <c r="LL90" s="1645"/>
    </row>
    <row r="91" s="2143" customFormat="1" ht="47" customHeight="1" spans="1:324">
      <c r="A91" s="2153">
        <v>45867</v>
      </c>
      <c r="B91" s="2154" t="s">
        <v>3593</v>
      </c>
      <c r="C91" s="2155" t="s">
        <v>98</v>
      </c>
      <c r="D91" s="2156">
        <v>4500175396</v>
      </c>
      <c r="E91" s="2159" t="s">
        <v>4497</v>
      </c>
      <c r="F91" s="2156" t="s">
        <v>4498</v>
      </c>
      <c r="G91" s="2158" t="s">
        <v>4225</v>
      </c>
      <c r="H91" s="2158" t="s">
        <v>4196</v>
      </c>
      <c r="I91" s="2165" t="s">
        <v>4226</v>
      </c>
      <c r="J91" s="1543">
        <v>3150</v>
      </c>
      <c r="K91" s="1876">
        <v>0</v>
      </c>
      <c r="L91" s="1876">
        <v>75</v>
      </c>
      <c r="M91" s="1876">
        <f t="shared" si="24"/>
        <v>42</v>
      </c>
      <c r="N91" s="2166">
        <v>46003</v>
      </c>
      <c r="O91" s="2166">
        <f>N91-2</f>
        <v>46001</v>
      </c>
      <c r="P91" s="1546"/>
      <c r="Q91" s="1570" t="s">
        <v>78</v>
      </c>
      <c r="R91" s="1572" t="s">
        <v>4499</v>
      </c>
      <c r="S91" s="2168" t="s">
        <v>111</v>
      </c>
      <c r="T91" s="1573">
        <v>45869</v>
      </c>
      <c r="U91" s="1595" t="s">
        <v>88</v>
      </c>
      <c r="V91" s="1595" t="s">
        <v>88</v>
      </c>
      <c r="W91" s="1596" t="s">
        <v>3597</v>
      </c>
      <c r="X91" s="1595"/>
      <c r="Y91" s="2181" t="s">
        <v>4228</v>
      </c>
      <c r="Z91" s="2178" t="s">
        <v>3599</v>
      </c>
      <c r="AA91" s="2179">
        <v>180.744</v>
      </c>
      <c r="AB91" s="2180">
        <f t="shared" si="36"/>
        <v>7591.248</v>
      </c>
      <c r="AC91" s="1612"/>
      <c r="AD91" s="1613" t="s">
        <v>81</v>
      </c>
      <c r="AE91" s="1613">
        <v>6</v>
      </c>
      <c r="AF91" s="1613"/>
      <c r="AG91" s="1614">
        <f>J91</f>
        <v>3150</v>
      </c>
      <c r="AH91" s="1615"/>
      <c r="AI91" s="1615">
        <f t="shared" si="38"/>
        <v>42</v>
      </c>
      <c r="AJ91" s="1615" t="s">
        <v>64</v>
      </c>
      <c r="AK91" s="1623"/>
      <c r="AL91" s="1615">
        <f t="shared" si="39"/>
        <v>3150</v>
      </c>
      <c r="AM91" s="2187"/>
      <c r="AN91" s="1430">
        <f t="shared" si="40"/>
        <v>283.5</v>
      </c>
      <c r="AO91" s="1430">
        <f t="shared" si="41"/>
        <v>315</v>
      </c>
      <c r="AP91" s="1960"/>
      <c r="AQ91" s="1430">
        <f t="shared" si="42"/>
        <v>661.5</v>
      </c>
      <c r="AR91" s="1430">
        <f t="shared" si="43"/>
        <v>661.5</v>
      </c>
      <c r="AS91" s="1430">
        <f t="shared" si="44"/>
        <v>724.5</v>
      </c>
      <c r="AT91" s="2194">
        <f t="shared" si="45"/>
        <v>504</v>
      </c>
      <c r="AU91" s="1641" t="s">
        <v>4201</v>
      </c>
      <c r="AV91" s="2195" t="s">
        <v>4202</v>
      </c>
      <c r="AW91" s="1453"/>
      <c r="AX91" s="1454"/>
      <c r="AY91" s="1455"/>
      <c r="AZ91" s="1455"/>
      <c r="BA91" s="1455"/>
      <c r="BB91" s="1455"/>
      <c r="BC91" s="1455"/>
      <c r="BD91" s="1455"/>
      <c r="BE91" s="1455"/>
      <c r="BF91" s="1455"/>
      <c r="BG91" s="1455"/>
      <c r="BH91" s="1455"/>
      <c r="BI91" s="1455"/>
      <c r="BJ91" s="1455"/>
      <c r="BK91" s="1455"/>
      <c r="BL91" s="1455"/>
      <c r="BM91" s="1455"/>
      <c r="BN91" s="1455"/>
      <c r="BO91" s="1455"/>
      <c r="BP91" s="1455"/>
      <c r="BQ91" s="1455"/>
      <c r="BR91" s="1455"/>
      <c r="BS91" s="1455"/>
      <c r="BT91" s="1455"/>
      <c r="BU91" s="1455"/>
      <c r="BV91" s="1455"/>
      <c r="BW91" s="1455"/>
      <c r="BX91" s="1455"/>
      <c r="BY91" s="1455"/>
      <c r="BZ91" s="1455"/>
      <c r="CA91" s="1455"/>
      <c r="CB91" s="1455"/>
      <c r="CC91" s="1455"/>
      <c r="CD91" s="1455"/>
      <c r="CE91" s="1455"/>
      <c r="CF91" s="1455"/>
      <c r="CG91" s="1455"/>
      <c r="CH91" s="1455"/>
      <c r="CI91" s="1455"/>
      <c r="CJ91" s="1455"/>
      <c r="CK91" s="1455"/>
      <c r="CL91" s="1455"/>
      <c r="CM91" s="1455"/>
      <c r="CN91" s="1455"/>
      <c r="CO91" s="1455"/>
      <c r="CP91" s="1455"/>
      <c r="CQ91" s="1455"/>
      <c r="CR91" s="1455"/>
      <c r="CS91" s="1455"/>
      <c r="CT91" s="1455"/>
      <c r="CU91" s="1455"/>
      <c r="CV91" s="1455"/>
      <c r="CW91" s="1455"/>
      <c r="CX91" s="1455"/>
      <c r="CY91" s="1455"/>
      <c r="CZ91" s="1455"/>
      <c r="DA91" s="1455"/>
      <c r="DB91" s="1455"/>
      <c r="DC91" s="1455"/>
      <c r="DD91" s="1455"/>
      <c r="DE91" s="1455"/>
      <c r="DF91" s="1455"/>
      <c r="DG91" s="1455"/>
      <c r="DH91" s="1455"/>
      <c r="DI91" s="1455"/>
      <c r="DJ91" s="1455"/>
      <c r="DK91" s="1455"/>
      <c r="DL91" s="1455"/>
      <c r="DM91" s="1455"/>
      <c r="DN91" s="1455"/>
      <c r="DO91" s="1455"/>
      <c r="DP91" s="1455"/>
      <c r="DQ91" s="1455"/>
      <c r="DR91" s="1455"/>
      <c r="DS91" s="1455"/>
      <c r="DT91" s="1455"/>
      <c r="DU91" s="1455"/>
      <c r="DV91" s="1455"/>
      <c r="DW91" s="1455"/>
      <c r="DX91" s="1455"/>
      <c r="DY91" s="1455"/>
      <c r="DZ91" s="1455"/>
      <c r="EA91" s="1455"/>
      <c r="EB91" s="1455"/>
      <c r="EC91" s="1455"/>
      <c r="ED91" s="1455"/>
      <c r="EE91" s="1455"/>
      <c r="EF91" s="1455"/>
      <c r="EG91" s="1455"/>
      <c r="EH91" s="1455"/>
      <c r="EI91" s="1455"/>
      <c r="EJ91" s="1455"/>
      <c r="EK91" s="1455"/>
      <c r="EL91" s="1455"/>
      <c r="EM91" s="1455"/>
      <c r="EN91" s="1455"/>
      <c r="EO91" s="1455"/>
      <c r="EP91" s="1455"/>
      <c r="EQ91" s="1455"/>
      <c r="ER91" s="1455"/>
      <c r="ES91" s="1455"/>
      <c r="ET91" s="1455"/>
      <c r="EU91" s="1455"/>
      <c r="EV91" s="1455"/>
      <c r="EW91" s="1455"/>
      <c r="EX91" s="1455"/>
      <c r="EY91" s="1455"/>
      <c r="EZ91" s="1455"/>
      <c r="FA91" s="1455"/>
      <c r="FB91" s="1455"/>
      <c r="FC91" s="1455"/>
      <c r="FD91" s="1455"/>
      <c r="FE91" s="1455"/>
      <c r="FF91" s="1455"/>
      <c r="FG91" s="1455"/>
      <c r="FH91" s="1455"/>
      <c r="FI91" s="1455"/>
      <c r="FJ91" s="1455"/>
      <c r="FK91" s="1455"/>
      <c r="FL91" s="1455"/>
      <c r="FM91" s="1455"/>
      <c r="FN91" s="1455"/>
      <c r="FO91" s="1455"/>
      <c r="FP91" s="1455"/>
      <c r="FQ91" s="1455"/>
      <c r="FR91" s="1455"/>
      <c r="FS91" s="1455"/>
      <c r="FT91" s="1455"/>
      <c r="FU91" s="1455"/>
      <c r="FV91" s="1455"/>
      <c r="FW91" s="1455"/>
      <c r="FX91" s="1455"/>
      <c r="FY91" s="1455"/>
      <c r="FZ91" s="1455"/>
      <c r="GA91" s="1455"/>
      <c r="GB91" s="1455"/>
      <c r="GC91" s="1455"/>
      <c r="GD91" s="1455"/>
      <c r="GE91" s="1455"/>
      <c r="GF91" s="1455"/>
      <c r="GG91" s="1455"/>
      <c r="GH91" s="1455"/>
      <c r="GI91" s="1455"/>
      <c r="GJ91" s="1455"/>
      <c r="GK91" s="1455"/>
      <c r="GL91" s="1455"/>
      <c r="GM91" s="1455"/>
      <c r="GN91" s="1455"/>
      <c r="GO91" s="1455"/>
      <c r="GP91" s="1455"/>
      <c r="GQ91" s="1455"/>
      <c r="GR91" s="1455"/>
      <c r="GS91" s="1455"/>
      <c r="GT91" s="1455"/>
      <c r="GU91" s="1455"/>
      <c r="GV91" s="1455"/>
      <c r="GW91" s="1455"/>
      <c r="GX91" s="1455"/>
      <c r="GY91" s="1455"/>
      <c r="GZ91" s="1455"/>
      <c r="HA91" s="1455"/>
      <c r="HB91" s="1455"/>
      <c r="HC91" s="1455"/>
      <c r="HD91" s="1455"/>
      <c r="HE91" s="1455"/>
      <c r="HF91" s="1455"/>
      <c r="HG91" s="1455"/>
      <c r="HH91" s="1455"/>
      <c r="HI91" s="1455"/>
      <c r="HJ91" s="1455"/>
      <c r="HK91" s="1455"/>
      <c r="HL91" s="1455"/>
      <c r="HM91" s="1455"/>
      <c r="HN91" s="1455"/>
      <c r="HO91" s="1455"/>
      <c r="HP91" s="1455"/>
      <c r="HQ91" s="1455"/>
      <c r="HR91" s="1455"/>
      <c r="HS91" s="1455"/>
      <c r="HT91" s="1455"/>
      <c r="HU91" s="1455"/>
      <c r="HV91" s="1455"/>
      <c r="HW91" s="1455"/>
      <c r="HX91" s="1455"/>
      <c r="HY91" s="1455"/>
      <c r="HZ91" s="1455"/>
      <c r="IA91" s="1455"/>
      <c r="IB91" s="1455"/>
      <c r="IC91" s="1455"/>
      <c r="ID91" s="1455"/>
      <c r="IE91" s="1455"/>
      <c r="IF91" s="1455"/>
      <c r="IG91" s="1455"/>
      <c r="IH91" s="1455"/>
      <c r="II91" s="1455"/>
      <c r="IJ91" s="1455"/>
      <c r="IK91" s="1455"/>
      <c r="IL91" s="1455"/>
      <c r="IM91" s="1455"/>
      <c r="IN91" s="1455"/>
      <c r="IO91" s="1455"/>
      <c r="IP91" s="1455"/>
      <c r="IQ91" s="1455"/>
      <c r="IR91" s="1455"/>
      <c r="IS91" s="1455"/>
      <c r="IT91" s="1455"/>
      <c r="IU91" s="1455"/>
      <c r="IV91" s="1455"/>
      <c r="IW91" s="1455"/>
      <c r="IX91" s="1455"/>
      <c r="IY91" s="1455"/>
      <c r="IZ91" s="1455"/>
      <c r="JA91" s="1455"/>
      <c r="JB91" s="1455"/>
      <c r="JC91" s="1455"/>
      <c r="JD91" s="1455"/>
      <c r="JE91" s="1455"/>
      <c r="JF91" s="1455"/>
      <c r="JG91" s="1455"/>
      <c r="JH91" s="1455"/>
      <c r="JI91" s="1455"/>
      <c r="JJ91" s="1455"/>
      <c r="JK91" s="1455"/>
      <c r="JL91" s="1455"/>
      <c r="JM91" s="1455"/>
      <c r="JN91" s="1455"/>
      <c r="JO91" s="1455"/>
      <c r="JP91" s="1455"/>
      <c r="JQ91" s="1455"/>
      <c r="JR91" s="1455"/>
      <c r="JS91" s="1455"/>
      <c r="JT91" s="1455"/>
      <c r="JU91" s="1455"/>
      <c r="JV91" s="1455"/>
      <c r="JW91" s="1455"/>
      <c r="JX91" s="1455"/>
      <c r="JY91" s="1455"/>
      <c r="JZ91" s="1455"/>
      <c r="KA91" s="1455"/>
      <c r="KB91" s="1455"/>
      <c r="KC91" s="1455"/>
      <c r="KD91" s="1455"/>
      <c r="KE91" s="1455"/>
      <c r="KF91" s="1455"/>
      <c r="KG91" s="1455"/>
      <c r="KH91" s="1455"/>
      <c r="KI91" s="1455"/>
      <c r="KJ91" s="1455"/>
      <c r="KK91" s="1455"/>
      <c r="KL91" s="1455"/>
      <c r="KM91" s="1455"/>
      <c r="KN91" s="1455"/>
      <c r="KO91" s="1455"/>
      <c r="KP91" s="1455"/>
      <c r="KQ91" s="1455"/>
      <c r="KR91" s="1455"/>
      <c r="KS91" s="1455"/>
      <c r="KT91" s="1455"/>
      <c r="KU91" s="1455"/>
      <c r="KV91" s="1455"/>
      <c r="KW91" s="1455"/>
      <c r="KX91" s="1455"/>
      <c r="KY91" s="1455"/>
      <c r="KZ91" s="1455"/>
      <c r="LA91" s="1455"/>
      <c r="LB91" s="1455"/>
      <c r="LC91" s="1455"/>
      <c r="LD91" s="1455"/>
      <c r="LE91" s="1467"/>
      <c r="LF91" s="1467"/>
      <c r="LG91" s="1467"/>
      <c r="LH91" s="1467"/>
      <c r="LI91" s="1467"/>
      <c r="LJ91" s="1467"/>
      <c r="LK91" s="1467"/>
      <c r="LL91" s="1645"/>
    </row>
    <row r="92" s="2146" customFormat="1" ht="47" customHeight="1" spans="1:324">
      <c r="A92" s="2203">
        <v>45941</v>
      </c>
      <c r="B92" s="2204" t="s">
        <v>3611</v>
      </c>
      <c r="C92" s="2205" t="s">
        <v>1542</v>
      </c>
      <c r="D92" s="2206">
        <v>4500181551</v>
      </c>
      <c r="E92" s="2207" t="s">
        <v>4500</v>
      </c>
      <c r="F92" s="2206" t="s">
        <v>4501</v>
      </c>
      <c r="G92" s="2208" t="s">
        <v>4502</v>
      </c>
      <c r="H92" s="2208" t="s">
        <v>4196</v>
      </c>
      <c r="I92" s="2212" t="s">
        <v>4226</v>
      </c>
      <c r="J92" s="1736">
        <v>3150</v>
      </c>
      <c r="K92" s="1747">
        <v>0</v>
      </c>
      <c r="L92" s="1747">
        <v>75</v>
      </c>
      <c r="M92" s="1747">
        <f t="shared" si="24"/>
        <v>42</v>
      </c>
      <c r="N92" s="2213">
        <v>46006</v>
      </c>
      <c r="O92" s="2213">
        <v>46004</v>
      </c>
      <c r="P92" s="1740"/>
      <c r="Q92" s="1753" t="s">
        <v>78</v>
      </c>
      <c r="R92" s="1757"/>
      <c r="S92" s="2215" t="s">
        <v>168</v>
      </c>
      <c r="T92" s="1758">
        <v>45945</v>
      </c>
      <c r="U92" s="1770" t="s">
        <v>88</v>
      </c>
      <c r="V92" s="1770" t="s">
        <v>4492</v>
      </c>
      <c r="W92" s="1771" t="s">
        <v>4464</v>
      </c>
      <c r="X92" s="1770"/>
      <c r="Y92" s="2223" t="s">
        <v>4503</v>
      </c>
      <c r="Z92" s="2224" t="s">
        <v>262</v>
      </c>
      <c r="AA92" s="2225">
        <v>318.0896</v>
      </c>
      <c r="AB92" s="2226">
        <f t="shared" si="36"/>
        <v>13359.7632</v>
      </c>
      <c r="AC92" s="1791"/>
      <c r="AD92" s="1792" t="s">
        <v>81</v>
      </c>
      <c r="AE92" s="1792"/>
      <c r="AF92" s="1792"/>
      <c r="AG92" s="1793">
        <f>J92</f>
        <v>3150</v>
      </c>
      <c r="AH92" s="1794"/>
      <c r="AI92" s="1794">
        <f t="shared" si="38"/>
        <v>42</v>
      </c>
      <c r="AJ92" s="1794" t="s">
        <v>64</v>
      </c>
      <c r="AK92" s="1801"/>
      <c r="AL92" s="1794">
        <f t="shared" si="39"/>
        <v>3150</v>
      </c>
      <c r="AM92" s="2229"/>
      <c r="AN92" s="1808">
        <f t="shared" si="40"/>
        <v>283.5</v>
      </c>
      <c r="AO92" s="1808">
        <f t="shared" si="41"/>
        <v>315</v>
      </c>
      <c r="AP92" s="1819"/>
      <c r="AQ92" s="1808">
        <f t="shared" si="42"/>
        <v>661.5</v>
      </c>
      <c r="AR92" s="1808">
        <f t="shared" si="43"/>
        <v>661.5</v>
      </c>
      <c r="AS92" s="1808">
        <f t="shared" si="44"/>
        <v>724.5</v>
      </c>
      <c r="AT92" s="2240">
        <f t="shared" si="45"/>
        <v>504</v>
      </c>
      <c r="AU92" s="1811" t="s">
        <v>4201</v>
      </c>
      <c r="AV92" s="2241" t="s">
        <v>4202</v>
      </c>
      <c r="AW92" s="1812"/>
      <c r="AX92" s="1813"/>
      <c r="AY92" s="1814"/>
      <c r="AZ92" s="1814"/>
      <c r="BA92" s="1814"/>
      <c r="BB92" s="1814"/>
      <c r="BC92" s="1814"/>
      <c r="BD92" s="1814"/>
      <c r="BE92" s="1814"/>
      <c r="BF92" s="1814"/>
      <c r="BG92" s="1814"/>
      <c r="BH92" s="1814"/>
      <c r="BI92" s="1814"/>
      <c r="BJ92" s="1814"/>
      <c r="BK92" s="1814"/>
      <c r="BL92" s="1814"/>
      <c r="BM92" s="1814"/>
      <c r="BN92" s="1814"/>
      <c r="BO92" s="1814"/>
      <c r="BP92" s="1814"/>
      <c r="BQ92" s="1814"/>
      <c r="BR92" s="1814"/>
      <c r="BS92" s="1814"/>
      <c r="BT92" s="1814"/>
      <c r="BU92" s="1814"/>
      <c r="BV92" s="1814"/>
      <c r="BW92" s="1814"/>
      <c r="BX92" s="1814"/>
      <c r="BY92" s="1814"/>
      <c r="BZ92" s="1814"/>
      <c r="CA92" s="1814"/>
      <c r="CB92" s="1814"/>
      <c r="CC92" s="1814"/>
      <c r="CD92" s="1814"/>
      <c r="CE92" s="1814"/>
      <c r="CF92" s="1814"/>
      <c r="CG92" s="1814"/>
      <c r="CH92" s="1814"/>
      <c r="CI92" s="1814"/>
      <c r="CJ92" s="1814"/>
      <c r="CK92" s="1814"/>
      <c r="CL92" s="1814"/>
      <c r="CM92" s="1814"/>
      <c r="CN92" s="1814"/>
      <c r="CO92" s="1814"/>
      <c r="CP92" s="1814"/>
      <c r="CQ92" s="1814"/>
      <c r="CR92" s="1814"/>
      <c r="CS92" s="1814"/>
      <c r="CT92" s="1814"/>
      <c r="CU92" s="1814"/>
      <c r="CV92" s="1814"/>
      <c r="CW92" s="1814"/>
      <c r="CX92" s="1814"/>
      <c r="CY92" s="1814"/>
      <c r="CZ92" s="1814"/>
      <c r="DA92" s="1814"/>
      <c r="DB92" s="1814"/>
      <c r="DC92" s="1814"/>
      <c r="DD92" s="1814"/>
      <c r="DE92" s="1814"/>
      <c r="DF92" s="1814"/>
      <c r="DG92" s="1814"/>
      <c r="DH92" s="1814"/>
      <c r="DI92" s="1814"/>
      <c r="DJ92" s="1814"/>
      <c r="DK92" s="1814"/>
      <c r="DL92" s="1814"/>
      <c r="DM92" s="1814"/>
      <c r="DN92" s="1814"/>
      <c r="DO92" s="1814"/>
      <c r="DP92" s="1814"/>
      <c r="DQ92" s="1814"/>
      <c r="DR92" s="1814"/>
      <c r="DS92" s="1814"/>
      <c r="DT92" s="1814"/>
      <c r="DU92" s="1814"/>
      <c r="DV92" s="1814"/>
      <c r="DW92" s="1814"/>
      <c r="DX92" s="1814"/>
      <c r="DY92" s="1814"/>
      <c r="DZ92" s="1814"/>
      <c r="EA92" s="1814"/>
      <c r="EB92" s="1814"/>
      <c r="EC92" s="1814"/>
      <c r="ED92" s="1814"/>
      <c r="EE92" s="1814"/>
      <c r="EF92" s="1814"/>
      <c r="EG92" s="1814"/>
      <c r="EH92" s="1814"/>
      <c r="EI92" s="1814"/>
      <c r="EJ92" s="1814"/>
      <c r="EK92" s="1814"/>
      <c r="EL92" s="1814"/>
      <c r="EM92" s="1814"/>
      <c r="EN92" s="1814"/>
      <c r="EO92" s="1814"/>
      <c r="EP92" s="1814"/>
      <c r="EQ92" s="1814"/>
      <c r="ER92" s="1814"/>
      <c r="ES92" s="1814"/>
      <c r="ET92" s="1814"/>
      <c r="EU92" s="1814"/>
      <c r="EV92" s="1814"/>
      <c r="EW92" s="1814"/>
      <c r="EX92" s="1814"/>
      <c r="EY92" s="1814"/>
      <c r="EZ92" s="1814"/>
      <c r="FA92" s="1814"/>
      <c r="FB92" s="1814"/>
      <c r="FC92" s="1814"/>
      <c r="FD92" s="1814"/>
      <c r="FE92" s="1814"/>
      <c r="FF92" s="1814"/>
      <c r="FG92" s="1814"/>
      <c r="FH92" s="1814"/>
      <c r="FI92" s="1814"/>
      <c r="FJ92" s="1814"/>
      <c r="FK92" s="1814"/>
      <c r="FL92" s="1814"/>
      <c r="FM92" s="1814"/>
      <c r="FN92" s="1814"/>
      <c r="FO92" s="1814"/>
      <c r="FP92" s="1814"/>
      <c r="FQ92" s="1814"/>
      <c r="FR92" s="1814"/>
      <c r="FS92" s="1814"/>
      <c r="FT92" s="1814"/>
      <c r="FU92" s="1814"/>
      <c r="FV92" s="1814"/>
      <c r="FW92" s="1814"/>
      <c r="FX92" s="1814"/>
      <c r="FY92" s="1814"/>
      <c r="FZ92" s="1814"/>
      <c r="GA92" s="1814"/>
      <c r="GB92" s="1814"/>
      <c r="GC92" s="1814"/>
      <c r="GD92" s="1814"/>
      <c r="GE92" s="1814"/>
      <c r="GF92" s="1814"/>
      <c r="GG92" s="1814"/>
      <c r="GH92" s="1814"/>
      <c r="GI92" s="1814"/>
      <c r="GJ92" s="1814"/>
      <c r="GK92" s="1814"/>
      <c r="GL92" s="1814"/>
      <c r="GM92" s="1814"/>
      <c r="GN92" s="1814"/>
      <c r="GO92" s="1814"/>
      <c r="GP92" s="1814"/>
      <c r="GQ92" s="1814"/>
      <c r="GR92" s="1814"/>
      <c r="GS92" s="1814"/>
      <c r="GT92" s="1814"/>
      <c r="GU92" s="1814"/>
      <c r="GV92" s="1814"/>
      <c r="GW92" s="1814"/>
      <c r="GX92" s="1814"/>
      <c r="GY92" s="1814"/>
      <c r="GZ92" s="1814"/>
      <c r="HA92" s="1814"/>
      <c r="HB92" s="1814"/>
      <c r="HC92" s="1814"/>
      <c r="HD92" s="1814"/>
      <c r="HE92" s="1814"/>
      <c r="HF92" s="1814"/>
      <c r="HG92" s="1814"/>
      <c r="HH92" s="1814"/>
      <c r="HI92" s="1814"/>
      <c r="HJ92" s="1814"/>
      <c r="HK92" s="1814"/>
      <c r="HL92" s="1814"/>
      <c r="HM92" s="1814"/>
      <c r="HN92" s="1814"/>
      <c r="HO92" s="1814"/>
      <c r="HP92" s="1814"/>
      <c r="HQ92" s="1814"/>
      <c r="HR92" s="1814"/>
      <c r="HS92" s="1814"/>
      <c r="HT92" s="1814"/>
      <c r="HU92" s="1814"/>
      <c r="HV92" s="1814"/>
      <c r="HW92" s="1814"/>
      <c r="HX92" s="1814"/>
      <c r="HY92" s="1814"/>
      <c r="HZ92" s="1814"/>
      <c r="IA92" s="1814"/>
      <c r="IB92" s="1814"/>
      <c r="IC92" s="1814"/>
      <c r="ID92" s="1814"/>
      <c r="IE92" s="1814"/>
      <c r="IF92" s="1814"/>
      <c r="IG92" s="1814"/>
      <c r="IH92" s="1814"/>
      <c r="II92" s="1814"/>
      <c r="IJ92" s="1814"/>
      <c r="IK92" s="1814"/>
      <c r="IL92" s="1814"/>
      <c r="IM92" s="1814"/>
      <c r="IN92" s="1814"/>
      <c r="IO92" s="1814"/>
      <c r="IP92" s="1814"/>
      <c r="IQ92" s="1814"/>
      <c r="IR92" s="1814"/>
      <c r="IS92" s="1814"/>
      <c r="IT92" s="1814"/>
      <c r="IU92" s="1814"/>
      <c r="IV92" s="1814"/>
      <c r="IW92" s="1814"/>
      <c r="IX92" s="1814"/>
      <c r="IY92" s="1814"/>
      <c r="IZ92" s="1814"/>
      <c r="JA92" s="1814"/>
      <c r="JB92" s="1814"/>
      <c r="JC92" s="1814"/>
      <c r="JD92" s="1814"/>
      <c r="JE92" s="1814"/>
      <c r="JF92" s="1814"/>
      <c r="JG92" s="1814"/>
      <c r="JH92" s="1814"/>
      <c r="JI92" s="1814"/>
      <c r="JJ92" s="1814"/>
      <c r="JK92" s="1814"/>
      <c r="JL92" s="1814"/>
      <c r="JM92" s="1814"/>
      <c r="JN92" s="1814"/>
      <c r="JO92" s="1814"/>
      <c r="JP92" s="1814"/>
      <c r="JQ92" s="1814"/>
      <c r="JR92" s="1814"/>
      <c r="JS92" s="1814"/>
      <c r="JT92" s="1814"/>
      <c r="JU92" s="1814"/>
      <c r="JV92" s="1814"/>
      <c r="JW92" s="1814"/>
      <c r="JX92" s="1814"/>
      <c r="JY92" s="1814"/>
      <c r="JZ92" s="1814"/>
      <c r="KA92" s="1814"/>
      <c r="KB92" s="1814"/>
      <c r="KC92" s="1814"/>
      <c r="KD92" s="1814"/>
      <c r="KE92" s="1814"/>
      <c r="KF92" s="1814"/>
      <c r="KG92" s="1814"/>
      <c r="KH92" s="1814"/>
      <c r="KI92" s="1814"/>
      <c r="KJ92" s="1814"/>
      <c r="KK92" s="1814"/>
      <c r="KL92" s="1814"/>
      <c r="KM92" s="1814"/>
      <c r="KN92" s="1814"/>
      <c r="KO92" s="1814"/>
      <c r="KP92" s="1814"/>
      <c r="KQ92" s="1814"/>
      <c r="KR92" s="1814"/>
      <c r="KS92" s="1814"/>
      <c r="KT92" s="1814"/>
      <c r="KU92" s="1814"/>
      <c r="KV92" s="1814"/>
      <c r="KW92" s="1814"/>
      <c r="KX92" s="1814"/>
      <c r="KY92" s="1814"/>
      <c r="KZ92" s="1814"/>
      <c r="LA92" s="1814"/>
      <c r="LB92" s="1814"/>
      <c r="LC92" s="1814"/>
      <c r="LD92" s="1814"/>
      <c r="LE92" s="1825"/>
      <c r="LF92" s="1825"/>
      <c r="LG92" s="1825"/>
      <c r="LH92" s="1825"/>
      <c r="LI92" s="1825"/>
      <c r="LJ92" s="1825"/>
      <c r="LK92" s="1825"/>
      <c r="LL92" s="1826"/>
    </row>
    <row r="93" s="2146" customFormat="1" ht="47" customHeight="1" spans="1:324">
      <c r="A93" s="2203">
        <v>45992</v>
      </c>
      <c r="B93" s="2204" t="s">
        <v>3611</v>
      </c>
      <c r="C93" s="2205" t="s">
        <v>1542</v>
      </c>
      <c r="D93" s="2206">
        <v>4500187545</v>
      </c>
      <c r="E93" s="2207" t="s">
        <v>4504</v>
      </c>
      <c r="F93" s="2206" t="s">
        <v>4505</v>
      </c>
      <c r="G93" s="2208" t="s">
        <v>4502</v>
      </c>
      <c r="H93" s="2208" t="s">
        <v>4196</v>
      </c>
      <c r="I93" s="2212" t="s">
        <v>4226</v>
      </c>
      <c r="J93" s="1736">
        <v>3150</v>
      </c>
      <c r="K93" s="1747">
        <v>0</v>
      </c>
      <c r="L93" s="1747">
        <v>75</v>
      </c>
      <c r="M93" s="1747">
        <f t="shared" si="24"/>
        <v>42</v>
      </c>
      <c r="N93" s="2213">
        <v>46017</v>
      </c>
      <c r="O93" s="2213">
        <v>46015</v>
      </c>
      <c r="P93" s="1740"/>
      <c r="Q93" s="1753" t="s">
        <v>78</v>
      </c>
      <c r="R93" s="1757"/>
      <c r="S93" s="2215" t="s">
        <v>2982</v>
      </c>
      <c r="T93" s="1758">
        <v>45993</v>
      </c>
      <c r="U93" s="1770" t="s">
        <v>88</v>
      </c>
      <c r="V93" s="1770"/>
      <c r="W93" s="1771" t="s">
        <v>4506</v>
      </c>
      <c r="X93" s="1770"/>
      <c r="Y93" s="2223" t="s">
        <v>4507</v>
      </c>
      <c r="Z93" s="2224" t="s">
        <v>262</v>
      </c>
      <c r="AA93" s="2225">
        <v>318.0896</v>
      </c>
      <c r="AB93" s="2226">
        <f t="shared" si="36"/>
        <v>13359.7632</v>
      </c>
      <c r="AC93" s="1791"/>
      <c r="AD93" s="1792" t="s">
        <v>81</v>
      </c>
      <c r="AE93" s="1792">
        <v>6</v>
      </c>
      <c r="AF93" s="1792"/>
      <c r="AG93" s="1793">
        <f>J93</f>
        <v>3150</v>
      </c>
      <c r="AH93" s="1794"/>
      <c r="AI93" s="1794">
        <f t="shared" si="38"/>
        <v>42</v>
      </c>
      <c r="AJ93" s="1794" t="s">
        <v>64</v>
      </c>
      <c r="AK93" s="1801"/>
      <c r="AL93" s="1794">
        <f t="shared" si="39"/>
        <v>3150</v>
      </c>
      <c r="AM93" s="2229"/>
      <c r="AN93" s="1808">
        <f t="shared" si="40"/>
        <v>283.5</v>
      </c>
      <c r="AO93" s="1808">
        <f t="shared" si="41"/>
        <v>315</v>
      </c>
      <c r="AP93" s="1819"/>
      <c r="AQ93" s="1808">
        <f t="shared" si="42"/>
        <v>661.5</v>
      </c>
      <c r="AR93" s="1808">
        <f t="shared" si="43"/>
        <v>661.5</v>
      </c>
      <c r="AS93" s="1808">
        <f t="shared" si="44"/>
        <v>724.5</v>
      </c>
      <c r="AT93" s="2240">
        <f t="shared" si="45"/>
        <v>504</v>
      </c>
      <c r="AU93" s="1811" t="s">
        <v>4201</v>
      </c>
      <c r="AV93" s="2241" t="s">
        <v>4202</v>
      </c>
      <c r="AW93" s="1812"/>
      <c r="AX93" s="1813"/>
      <c r="AY93" s="1814"/>
      <c r="AZ93" s="1814"/>
      <c r="BA93" s="1814"/>
      <c r="BB93" s="1814"/>
      <c r="BC93" s="1814"/>
      <c r="BD93" s="1814"/>
      <c r="BE93" s="1814"/>
      <c r="BF93" s="1814"/>
      <c r="BG93" s="1814"/>
      <c r="BH93" s="1814"/>
      <c r="BI93" s="1814"/>
      <c r="BJ93" s="1814"/>
      <c r="BK93" s="1814"/>
      <c r="BL93" s="1814"/>
      <c r="BM93" s="1814"/>
      <c r="BN93" s="1814"/>
      <c r="BO93" s="1814"/>
      <c r="BP93" s="1814"/>
      <c r="BQ93" s="1814"/>
      <c r="BR93" s="1814"/>
      <c r="BS93" s="1814"/>
      <c r="BT93" s="1814"/>
      <c r="BU93" s="1814"/>
      <c r="BV93" s="1814"/>
      <c r="BW93" s="1814"/>
      <c r="BX93" s="1814"/>
      <c r="BY93" s="1814"/>
      <c r="BZ93" s="1814"/>
      <c r="CA93" s="1814"/>
      <c r="CB93" s="1814"/>
      <c r="CC93" s="1814"/>
      <c r="CD93" s="1814"/>
      <c r="CE93" s="1814"/>
      <c r="CF93" s="1814"/>
      <c r="CG93" s="1814"/>
      <c r="CH93" s="1814"/>
      <c r="CI93" s="1814"/>
      <c r="CJ93" s="1814"/>
      <c r="CK93" s="1814"/>
      <c r="CL93" s="1814"/>
      <c r="CM93" s="1814"/>
      <c r="CN93" s="1814"/>
      <c r="CO93" s="1814"/>
      <c r="CP93" s="1814"/>
      <c r="CQ93" s="1814"/>
      <c r="CR93" s="1814"/>
      <c r="CS93" s="1814"/>
      <c r="CT93" s="1814"/>
      <c r="CU93" s="1814"/>
      <c r="CV93" s="1814"/>
      <c r="CW93" s="1814"/>
      <c r="CX93" s="1814"/>
      <c r="CY93" s="1814"/>
      <c r="CZ93" s="1814"/>
      <c r="DA93" s="1814"/>
      <c r="DB93" s="1814"/>
      <c r="DC93" s="1814"/>
      <c r="DD93" s="1814"/>
      <c r="DE93" s="1814"/>
      <c r="DF93" s="1814"/>
      <c r="DG93" s="1814"/>
      <c r="DH93" s="1814"/>
      <c r="DI93" s="1814"/>
      <c r="DJ93" s="1814"/>
      <c r="DK93" s="1814"/>
      <c r="DL93" s="1814"/>
      <c r="DM93" s="1814"/>
      <c r="DN93" s="1814"/>
      <c r="DO93" s="1814"/>
      <c r="DP93" s="1814"/>
      <c r="DQ93" s="1814"/>
      <c r="DR93" s="1814"/>
      <c r="DS93" s="1814"/>
      <c r="DT93" s="1814"/>
      <c r="DU93" s="1814"/>
      <c r="DV93" s="1814"/>
      <c r="DW93" s="1814"/>
      <c r="DX93" s="1814"/>
      <c r="DY93" s="1814"/>
      <c r="DZ93" s="1814"/>
      <c r="EA93" s="1814"/>
      <c r="EB93" s="1814"/>
      <c r="EC93" s="1814"/>
      <c r="ED93" s="1814"/>
      <c r="EE93" s="1814"/>
      <c r="EF93" s="1814"/>
      <c r="EG93" s="1814"/>
      <c r="EH93" s="1814"/>
      <c r="EI93" s="1814"/>
      <c r="EJ93" s="1814"/>
      <c r="EK93" s="1814"/>
      <c r="EL93" s="1814"/>
      <c r="EM93" s="1814"/>
      <c r="EN93" s="1814"/>
      <c r="EO93" s="1814"/>
      <c r="EP93" s="1814"/>
      <c r="EQ93" s="1814"/>
      <c r="ER93" s="1814"/>
      <c r="ES93" s="1814"/>
      <c r="ET93" s="1814"/>
      <c r="EU93" s="1814"/>
      <c r="EV93" s="1814"/>
      <c r="EW93" s="1814"/>
      <c r="EX93" s="1814"/>
      <c r="EY93" s="1814"/>
      <c r="EZ93" s="1814"/>
      <c r="FA93" s="1814"/>
      <c r="FB93" s="1814"/>
      <c r="FC93" s="1814"/>
      <c r="FD93" s="1814"/>
      <c r="FE93" s="1814"/>
      <c r="FF93" s="1814"/>
      <c r="FG93" s="1814"/>
      <c r="FH93" s="1814"/>
      <c r="FI93" s="1814"/>
      <c r="FJ93" s="1814"/>
      <c r="FK93" s="1814"/>
      <c r="FL93" s="1814"/>
      <c r="FM93" s="1814"/>
      <c r="FN93" s="1814"/>
      <c r="FO93" s="1814"/>
      <c r="FP93" s="1814"/>
      <c r="FQ93" s="1814"/>
      <c r="FR93" s="1814"/>
      <c r="FS93" s="1814"/>
      <c r="FT93" s="1814"/>
      <c r="FU93" s="1814"/>
      <c r="FV93" s="1814"/>
      <c r="FW93" s="1814"/>
      <c r="FX93" s="1814"/>
      <c r="FY93" s="1814"/>
      <c r="FZ93" s="1814"/>
      <c r="GA93" s="1814"/>
      <c r="GB93" s="1814"/>
      <c r="GC93" s="1814"/>
      <c r="GD93" s="1814"/>
      <c r="GE93" s="1814"/>
      <c r="GF93" s="1814"/>
      <c r="GG93" s="1814"/>
      <c r="GH93" s="1814"/>
      <c r="GI93" s="1814"/>
      <c r="GJ93" s="1814"/>
      <c r="GK93" s="1814"/>
      <c r="GL93" s="1814"/>
      <c r="GM93" s="1814"/>
      <c r="GN93" s="1814"/>
      <c r="GO93" s="1814"/>
      <c r="GP93" s="1814"/>
      <c r="GQ93" s="1814"/>
      <c r="GR93" s="1814"/>
      <c r="GS93" s="1814"/>
      <c r="GT93" s="1814"/>
      <c r="GU93" s="1814"/>
      <c r="GV93" s="1814"/>
      <c r="GW93" s="1814"/>
      <c r="GX93" s="1814"/>
      <c r="GY93" s="1814"/>
      <c r="GZ93" s="1814"/>
      <c r="HA93" s="1814"/>
      <c r="HB93" s="1814"/>
      <c r="HC93" s="1814"/>
      <c r="HD93" s="1814"/>
      <c r="HE93" s="1814"/>
      <c r="HF93" s="1814"/>
      <c r="HG93" s="1814"/>
      <c r="HH93" s="1814"/>
      <c r="HI93" s="1814"/>
      <c r="HJ93" s="1814"/>
      <c r="HK93" s="1814"/>
      <c r="HL93" s="1814"/>
      <c r="HM93" s="1814"/>
      <c r="HN93" s="1814"/>
      <c r="HO93" s="1814"/>
      <c r="HP93" s="1814"/>
      <c r="HQ93" s="1814"/>
      <c r="HR93" s="1814"/>
      <c r="HS93" s="1814"/>
      <c r="HT93" s="1814"/>
      <c r="HU93" s="1814"/>
      <c r="HV93" s="1814"/>
      <c r="HW93" s="1814"/>
      <c r="HX93" s="1814"/>
      <c r="HY93" s="1814"/>
      <c r="HZ93" s="1814"/>
      <c r="IA93" s="1814"/>
      <c r="IB93" s="1814"/>
      <c r="IC93" s="1814"/>
      <c r="ID93" s="1814"/>
      <c r="IE93" s="1814"/>
      <c r="IF93" s="1814"/>
      <c r="IG93" s="1814"/>
      <c r="IH93" s="1814"/>
      <c r="II93" s="1814"/>
      <c r="IJ93" s="1814"/>
      <c r="IK93" s="1814"/>
      <c r="IL93" s="1814"/>
      <c r="IM93" s="1814"/>
      <c r="IN93" s="1814"/>
      <c r="IO93" s="1814"/>
      <c r="IP93" s="1814"/>
      <c r="IQ93" s="1814"/>
      <c r="IR93" s="1814"/>
      <c r="IS93" s="1814"/>
      <c r="IT93" s="1814"/>
      <c r="IU93" s="1814"/>
      <c r="IV93" s="1814"/>
      <c r="IW93" s="1814"/>
      <c r="IX93" s="1814"/>
      <c r="IY93" s="1814"/>
      <c r="IZ93" s="1814"/>
      <c r="JA93" s="1814"/>
      <c r="JB93" s="1814"/>
      <c r="JC93" s="1814"/>
      <c r="JD93" s="1814"/>
      <c r="JE93" s="1814"/>
      <c r="JF93" s="1814"/>
      <c r="JG93" s="1814"/>
      <c r="JH93" s="1814"/>
      <c r="JI93" s="1814"/>
      <c r="JJ93" s="1814"/>
      <c r="JK93" s="1814"/>
      <c r="JL93" s="1814"/>
      <c r="JM93" s="1814"/>
      <c r="JN93" s="1814"/>
      <c r="JO93" s="1814"/>
      <c r="JP93" s="1814"/>
      <c r="JQ93" s="1814"/>
      <c r="JR93" s="1814"/>
      <c r="JS93" s="1814"/>
      <c r="JT93" s="1814"/>
      <c r="JU93" s="1814"/>
      <c r="JV93" s="1814"/>
      <c r="JW93" s="1814"/>
      <c r="JX93" s="1814"/>
      <c r="JY93" s="1814"/>
      <c r="JZ93" s="1814"/>
      <c r="KA93" s="1814"/>
      <c r="KB93" s="1814"/>
      <c r="KC93" s="1814"/>
      <c r="KD93" s="1814"/>
      <c r="KE93" s="1814"/>
      <c r="KF93" s="1814"/>
      <c r="KG93" s="1814"/>
      <c r="KH93" s="1814"/>
      <c r="KI93" s="1814"/>
      <c r="KJ93" s="1814"/>
      <c r="KK93" s="1814"/>
      <c r="KL93" s="1814"/>
      <c r="KM93" s="1814"/>
      <c r="KN93" s="1814"/>
      <c r="KO93" s="1814"/>
      <c r="KP93" s="1814"/>
      <c r="KQ93" s="1814"/>
      <c r="KR93" s="1814"/>
      <c r="KS93" s="1814"/>
      <c r="KT93" s="1814"/>
      <c r="KU93" s="1814"/>
      <c r="KV93" s="1814"/>
      <c r="KW93" s="1814"/>
      <c r="KX93" s="1814"/>
      <c r="KY93" s="1814"/>
      <c r="KZ93" s="1814"/>
      <c r="LA93" s="1814"/>
      <c r="LB93" s="1814"/>
      <c r="LC93" s="1814"/>
      <c r="LD93" s="1814"/>
      <c r="LE93" s="1825"/>
      <c r="LF93" s="1825"/>
      <c r="LG93" s="1825"/>
      <c r="LH93" s="1825"/>
      <c r="LI93" s="1825"/>
      <c r="LJ93" s="1825"/>
      <c r="LK93" s="1825"/>
      <c r="LL93" s="1826"/>
    </row>
    <row r="94" s="1014" customFormat="1" ht="47" customHeight="1" spans="1:324">
      <c r="A94" s="1970" t="s">
        <v>4508</v>
      </c>
      <c r="B94" s="1232"/>
      <c r="C94" s="1233"/>
      <c r="D94" s="1234"/>
      <c r="E94" s="1235"/>
      <c r="F94" s="1234"/>
      <c r="G94" s="1130"/>
      <c r="H94" s="1236"/>
      <c r="I94" s="1887"/>
      <c r="J94" s="1277"/>
      <c r="K94" s="1068"/>
      <c r="L94" s="1068"/>
      <c r="M94" s="1068"/>
      <c r="N94" s="1069"/>
      <c r="O94" s="1069"/>
      <c r="P94" s="1070"/>
      <c r="Q94" s="1096"/>
      <c r="R94" s="1097"/>
      <c r="S94" s="1097"/>
      <c r="T94" s="1098"/>
      <c r="U94" s="1099"/>
      <c r="V94" s="1098"/>
      <c r="W94" s="1100"/>
      <c r="X94" s="1099"/>
      <c r="Y94" s="1371"/>
      <c r="Z94" s="1127"/>
      <c r="AA94" s="1128"/>
      <c r="AB94" s="1129"/>
      <c r="AC94" s="1130"/>
      <c r="AD94" s="1131"/>
      <c r="AE94" s="1131"/>
      <c r="AF94" s="1131"/>
      <c r="AG94" s="1152"/>
      <c r="AH94" s="1153"/>
      <c r="AI94" s="1153"/>
      <c r="AJ94" s="1153"/>
      <c r="AK94" s="1154"/>
      <c r="AL94" s="1153"/>
      <c r="AM94" s="1177"/>
      <c r="AN94" s="1178"/>
      <c r="AO94" s="1178"/>
      <c r="AP94" s="1178"/>
      <c r="AQ94" s="1178"/>
      <c r="AR94" s="1178"/>
      <c r="AS94" s="1178"/>
      <c r="AT94" s="1192"/>
      <c r="AU94" s="1180"/>
      <c r="AV94" s="1192"/>
      <c r="AW94" s="1030"/>
      <c r="AX94" s="1013"/>
      <c r="AY94" s="1193"/>
      <c r="AZ94" s="1193"/>
      <c r="BA94" s="1193"/>
      <c r="BB94" s="1193"/>
      <c r="BC94" s="1193"/>
      <c r="BD94" s="1193"/>
      <c r="BE94" s="1193"/>
      <c r="BF94" s="1193"/>
      <c r="BG94" s="1193"/>
      <c r="BH94" s="1193"/>
      <c r="BI94" s="1193"/>
      <c r="BJ94" s="1193"/>
      <c r="BK94" s="1193"/>
      <c r="BL94" s="1193"/>
      <c r="BM94" s="1193"/>
      <c r="BN94" s="1193"/>
      <c r="BO94" s="1193"/>
      <c r="BP94" s="1193"/>
      <c r="BQ94" s="1193"/>
      <c r="BR94" s="1193"/>
      <c r="BS94" s="1193"/>
      <c r="BT94" s="1193"/>
      <c r="BU94" s="1193"/>
      <c r="BV94" s="1193"/>
      <c r="BW94" s="1193"/>
      <c r="BX94" s="1193"/>
      <c r="BY94" s="1193"/>
      <c r="BZ94" s="1193"/>
      <c r="CA94" s="1193"/>
      <c r="CB94" s="1193"/>
      <c r="CC94" s="1193"/>
      <c r="CD94" s="1193"/>
      <c r="CE94" s="1193"/>
      <c r="CF94" s="1193"/>
      <c r="CG94" s="1193"/>
      <c r="CH94" s="1193"/>
      <c r="CI94" s="1193"/>
      <c r="CJ94" s="1193"/>
      <c r="CK94" s="1193"/>
      <c r="CL94" s="1193"/>
      <c r="CM94" s="1193"/>
      <c r="CN94" s="1193"/>
      <c r="CO94" s="1193"/>
      <c r="CP94" s="1193"/>
      <c r="CQ94" s="1193"/>
      <c r="CR94" s="1193"/>
      <c r="CS94" s="1193"/>
      <c r="CT94" s="1193"/>
      <c r="CU94" s="1193"/>
      <c r="CV94" s="1193"/>
      <c r="CW94" s="1193"/>
      <c r="CX94" s="1193"/>
      <c r="CY94" s="1193"/>
      <c r="CZ94" s="1193"/>
      <c r="DA94" s="1193"/>
      <c r="DB94" s="1193"/>
      <c r="DC94" s="1193"/>
      <c r="DD94" s="1193"/>
      <c r="DE94" s="1193"/>
      <c r="DF94" s="1193"/>
      <c r="DG94" s="1193"/>
      <c r="DH94" s="1193"/>
      <c r="DI94" s="1193"/>
      <c r="DJ94" s="1193"/>
      <c r="DK94" s="1193"/>
      <c r="DL94" s="1193"/>
      <c r="DM94" s="1193"/>
      <c r="DN94" s="1193"/>
      <c r="DO94" s="1193"/>
      <c r="DP94" s="1193"/>
      <c r="DQ94" s="1193"/>
      <c r="DR94" s="1193"/>
      <c r="DS94" s="1193"/>
      <c r="DT94" s="1193"/>
      <c r="DU94" s="1193"/>
      <c r="DV94" s="1193"/>
      <c r="DW94" s="1193"/>
      <c r="DX94" s="1193"/>
      <c r="DY94" s="1193"/>
      <c r="DZ94" s="1193"/>
      <c r="EA94" s="1193"/>
      <c r="EB94" s="1193"/>
      <c r="EC94" s="1193"/>
      <c r="ED94" s="1193"/>
      <c r="EE94" s="1193"/>
      <c r="EF94" s="1193"/>
      <c r="EG94" s="1193"/>
      <c r="EH94" s="1193"/>
      <c r="EI94" s="1193"/>
      <c r="EJ94" s="1193"/>
      <c r="EK94" s="1193"/>
      <c r="EL94" s="1193"/>
      <c r="EM94" s="1193"/>
      <c r="EN94" s="1193"/>
      <c r="EO94" s="1193"/>
      <c r="EP94" s="1193"/>
      <c r="EQ94" s="1193"/>
      <c r="ER94" s="1193"/>
      <c r="ES94" s="1193"/>
      <c r="ET94" s="1193"/>
      <c r="EU94" s="1193"/>
      <c r="EV94" s="1193"/>
      <c r="EW94" s="1193"/>
      <c r="EX94" s="1193"/>
      <c r="EY94" s="1193"/>
      <c r="EZ94" s="1193"/>
      <c r="FA94" s="1193"/>
      <c r="FB94" s="1193"/>
      <c r="FC94" s="1193"/>
      <c r="FD94" s="1193"/>
      <c r="FE94" s="1193"/>
      <c r="FF94" s="1193"/>
      <c r="FG94" s="1193"/>
      <c r="FH94" s="1193"/>
      <c r="FI94" s="1193"/>
      <c r="FJ94" s="1193"/>
      <c r="FK94" s="1193"/>
      <c r="FL94" s="1193"/>
      <c r="FM94" s="1193"/>
      <c r="FN94" s="1193"/>
      <c r="FO94" s="1193"/>
      <c r="FP94" s="1193"/>
      <c r="FQ94" s="1193"/>
      <c r="FR94" s="1193"/>
      <c r="FS94" s="1193"/>
      <c r="FT94" s="1193"/>
      <c r="FU94" s="1193"/>
      <c r="FV94" s="1193"/>
      <c r="FW94" s="1193"/>
      <c r="FX94" s="1193"/>
      <c r="FY94" s="1193"/>
      <c r="FZ94" s="1193"/>
      <c r="GA94" s="1193"/>
      <c r="GB94" s="1193"/>
      <c r="GC94" s="1193"/>
      <c r="GD94" s="1193"/>
      <c r="GE94" s="1193"/>
      <c r="GF94" s="1193"/>
      <c r="GG94" s="1193"/>
      <c r="GH94" s="1193"/>
      <c r="GI94" s="1193"/>
      <c r="GJ94" s="1193"/>
      <c r="GK94" s="1193"/>
      <c r="GL94" s="1193"/>
      <c r="GM94" s="1193"/>
      <c r="GN94" s="1193"/>
      <c r="GO94" s="1193"/>
      <c r="GP94" s="1193"/>
      <c r="GQ94" s="1193"/>
      <c r="GR94" s="1193"/>
      <c r="GS94" s="1193"/>
      <c r="GT94" s="1193"/>
      <c r="GU94" s="1193"/>
      <c r="GV94" s="1193"/>
      <c r="GW94" s="1193"/>
      <c r="GX94" s="1193"/>
      <c r="GY94" s="1193"/>
      <c r="GZ94" s="1193"/>
      <c r="HA94" s="1193"/>
      <c r="HB94" s="1193"/>
      <c r="HC94" s="1193"/>
      <c r="HD94" s="1193"/>
      <c r="HE94" s="1193"/>
      <c r="HF94" s="1193"/>
      <c r="HG94" s="1193"/>
      <c r="HH94" s="1193"/>
      <c r="HI94" s="1193"/>
      <c r="HJ94" s="1193"/>
      <c r="HK94" s="1193"/>
      <c r="HL94" s="1193"/>
      <c r="HM94" s="1193"/>
      <c r="HN94" s="1193"/>
      <c r="HO94" s="1193"/>
      <c r="HP94" s="1193"/>
      <c r="HQ94" s="1193"/>
      <c r="HR94" s="1193"/>
      <c r="HS94" s="1193"/>
      <c r="HT94" s="1193"/>
      <c r="HU94" s="1193"/>
      <c r="HV94" s="1193"/>
      <c r="HW94" s="1193"/>
      <c r="HX94" s="1193"/>
      <c r="HY94" s="1193"/>
      <c r="HZ94" s="1193"/>
      <c r="IA94" s="1193"/>
      <c r="IB94" s="1193"/>
      <c r="IC94" s="1193"/>
      <c r="ID94" s="1193"/>
      <c r="IE94" s="1193"/>
      <c r="IF94" s="1193"/>
      <c r="IG94" s="1193"/>
      <c r="IH94" s="1193"/>
      <c r="II94" s="1193"/>
      <c r="IJ94" s="1193"/>
      <c r="IK94" s="1193"/>
      <c r="IL94" s="1193"/>
      <c r="IM94" s="1193"/>
      <c r="IN94" s="1193"/>
      <c r="IO94" s="1193"/>
      <c r="IP94" s="1193"/>
      <c r="IQ94" s="1193"/>
      <c r="IR94" s="1193"/>
      <c r="IS94" s="1193"/>
      <c r="IT94" s="1193"/>
      <c r="IU94" s="1193"/>
      <c r="IV94" s="1193"/>
      <c r="IW94" s="1193"/>
      <c r="IX94" s="1193"/>
      <c r="IY94" s="1193"/>
      <c r="IZ94" s="1193"/>
      <c r="JA94" s="1193"/>
      <c r="JB94" s="1193"/>
      <c r="JC94" s="1193"/>
      <c r="JD94" s="1193"/>
      <c r="JE94" s="1193"/>
      <c r="JF94" s="1193"/>
      <c r="JG94" s="1193"/>
      <c r="JH94" s="1193"/>
      <c r="JI94" s="1193"/>
      <c r="JJ94" s="1193"/>
      <c r="JK94" s="1193"/>
      <c r="JL94" s="1193"/>
      <c r="JM94" s="1193"/>
      <c r="JN94" s="1193"/>
      <c r="JO94" s="1193"/>
      <c r="JP94" s="1193"/>
      <c r="JQ94" s="1193"/>
      <c r="JR94" s="1193"/>
      <c r="JS94" s="1193"/>
      <c r="JT94" s="1193"/>
      <c r="JU94" s="1193"/>
      <c r="JV94" s="1193"/>
      <c r="JW94" s="1193"/>
      <c r="JX94" s="1193"/>
      <c r="JY94" s="1193"/>
      <c r="JZ94" s="1193"/>
      <c r="KA94" s="1193"/>
      <c r="KB94" s="1193"/>
      <c r="KC94" s="1193"/>
      <c r="KD94" s="1193"/>
      <c r="KE94" s="1193"/>
      <c r="KF94" s="1193"/>
      <c r="KG94" s="1193"/>
      <c r="KH94" s="1193"/>
      <c r="KI94" s="1193"/>
      <c r="KJ94" s="1193"/>
      <c r="KK94" s="1193"/>
      <c r="KL94" s="1193"/>
      <c r="KM94" s="1193"/>
      <c r="KN94" s="1193"/>
      <c r="KO94" s="1193"/>
      <c r="KP94" s="1193"/>
      <c r="KQ94" s="1193"/>
      <c r="KR94" s="1193"/>
      <c r="KS94" s="1193"/>
      <c r="KT94" s="1193"/>
      <c r="KU94" s="1193"/>
      <c r="KV94" s="1193"/>
      <c r="KW94" s="1193"/>
      <c r="KX94" s="1193"/>
      <c r="KY94" s="1193"/>
      <c r="KZ94" s="1193"/>
      <c r="LA94" s="1193"/>
      <c r="LB94" s="1193"/>
      <c r="LC94" s="1193"/>
      <c r="LD94" s="1193"/>
      <c r="LE94" s="1200"/>
      <c r="LF94" s="1200"/>
      <c r="LG94" s="1200"/>
      <c r="LH94" s="1200"/>
      <c r="LI94" s="1200"/>
      <c r="LJ94" s="1200"/>
      <c r="LK94" s="1200"/>
      <c r="LL94" s="1203"/>
    </row>
    <row r="95" s="1490" customFormat="1" ht="47" customHeight="1" spans="1:324">
      <c r="A95" s="1971"/>
      <c r="B95" s="1972"/>
      <c r="C95" s="1972"/>
      <c r="D95" s="1972"/>
      <c r="E95" s="1972"/>
      <c r="F95" s="1973"/>
      <c r="G95" s="1972"/>
      <c r="H95" s="1972"/>
      <c r="I95" s="1972"/>
      <c r="J95" s="1972"/>
      <c r="K95" s="1972"/>
      <c r="L95" s="1972"/>
      <c r="M95" s="1972"/>
      <c r="N95" s="1972" t="s">
        <v>1690</v>
      </c>
      <c r="O95" s="1973"/>
      <c r="P95" s="1972"/>
      <c r="Q95" s="1972"/>
      <c r="R95" s="2000"/>
      <c r="S95" s="2000"/>
      <c r="T95" s="1972"/>
      <c r="U95" s="1972"/>
      <c r="V95" s="1972"/>
      <c r="W95" s="2008"/>
      <c r="X95" s="1972"/>
      <c r="Y95" s="1972"/>
      <c r="Z95" s="1972"/>
      <c r="AA95" s="1972"/>
      <c r="AB95" s="1972"/>
      <c r="AC95" s="1972"/>
      <c r="AD95" s="1972"/>
      <c r="AE95" s="1972"/>
      <c r="AF95" s="1972"/>
      <c r="AG95" s="1972"/>
      <c r="AH95" s="1972"/>
      <c r="AI95" s="1972"/>
      <c r="AJ95" s="2000"/>
      <c r="AK95" s="2021"/>
      <c r="AL95" s="2000"/>
      <c r="AM95" s="2022"/>
      <c r="AN95" s="2023"/>
      <c r="AO95" s="2023"/>
      <c r="AP95" s="2023"/>
      <c r="AQ95" s="2023"/>
      <c r="AR95" s="2023"/>
      <c r="AS95" s="2023"/>
      <c r="AT95" s="2031"/>
      <c r="AU95" s="2032"/>
      <c r="AV95" s="2031"/>
      <c r="AW95" s="1031"/>
      <c r="AX95" s="1031"/>
      <c r="AY95" s="1031"/>
      <c r="AZ95" s="1031"/>
      <c r="BA95" s="1031"/>
      <c r="BB95" s="1031"/>
      <c r="BC95" s="1031"/>
      <c r="BD95" s="1031"/>
      <c r="BE95" s="1031"/>
      <c r="BF95" s="1031"/>
      <c r="BG95" s="1031"/>
      <c r="BH95" s="1031"/>
      <c r="BI95" s="1031"/>
      <c r="BJ95" s="1031"/>
      <c r="BK95" s="1031"/>
      <c r="BL95" s="1031"/>
      <c r="BM95" s="1031"/>
      <c r="BN95" s="1031"/>
      <c r="BO95" s="1031"/>
      <c r="BP95" s="1031"/>
      <c r="BQ95" s="1031"/>
      <c r="BR95" s="1031"/>
      <c r="BS95" s="1031"/>
      <c r="BT95" s="1031"/>
      <c r="BU95" s="1031"/>
      <c r="BV95" s="1031"/>
      <c r="BW95" s="1031"/>
      <c r="BX95" s="1031"/>
      <c r="BY95" s="1031"/>
      <c r="BZ95" s="1031"/>
      <c r="CA95" s="1031"/>
      <c r="CB95" s="1031"/>
      <c r="CC95" s="1031"/>
      <c r="CD95" s="1031"/>
      <c r="CE95" s="1031"/>
      <c r="CF95" s="1031"/>
      <c r="CG95" s="1031"/>
      <c r="CH95" s="1031"/>
      <c r="CI95" s="1031"/>
      <c r="CJ95" s="1031"/>
      <c r="CK95" s="1031"/>
      <c r="CL95" s="1031"/>
      <c r="CM95" s="1031"/>
      <c r="CN95" s="1031"/>
      <c r="CO95" s="1031"/>
      <c r="CP95" s="1031"/>
      <c r="CQ95" s="1031"/>
      <c r="CR95" s="1031"/>
      <c r="CS95" s="1031"/>
      <c r="CT95" s="1031"/>
      <c r="CU95" s="1031"/>
      <c r="CV95" s="1031"/>
      <c r="CW95" s="1031"/>
      <c r="CX95" s="1031"/>
      <c r="CY95" s="1031"/>
      <c r="CZ95" s="1031"/>
      <c r="DA95" s="1031"/>
      <c r="DB95" s="1031"/>
      <c r="DC95" s="1031"/>
      <c r="DD95" s="1031"/>
      <c r="DE95" s="1031"/>
      <c r="DF95" s="1031"/>
      <c r="DG95" s="1031"/>
      <c r="DH95" s="1031"/>
      <c r="DI95" s="1031"/>
      <c r="DJ95" s="1031"/>
      <c r="DK95" s="1031"/>
      <c r="DL95" s="1031"/>
      <c r="DM95" s="1031"/>
      <c r="DN95" s="1031"/>
      <c r="DO95" s="1031"/>
      <c r="DP95" s="1031"/>
      <c r="DQ95" s="1031"/>
      <c r="DR95" s="1031"/>
      <c r="DS95" s="1031"/>
      <c r="DT95" s="1031"/>
      <c r="DU95" s="1031"/>
      <c r="DV95" s="1031"/>
      <c r="DW95" s="1031"/>
      <c r="DX95" s="1031"/>
      <c r="DY95" s="1031"/>
      <c r="DZ95" s="1031"/>
      <c r="EA95" s="1031"/>
      <c r="EB95" s="1031"/>
      <c r="EC95" s="1031"/>
      <c r="ED95" s="1031"/>
      <c r="EE95" s="1031"/>
      <c r="EF95" s="1031"/>
      <c r="EG95" s="1031"/>
      <c r="EH95" s="1031"/>
      <c r="EI95" s="1031"/>
      <c r="EJ95" s="1031"/>
      <c r="EK95" s="1031"/>
      <c r="EL95" s="1031"/>
      <c r="EM95" s="1031"/>
      <c r="EN95" s="1031"/>
      <c r="EO95" s="1031"/>
      <c r="EP95" s="1031"/>
      <c r="EQ95" s="1031"/>
      <c r="ER95" s="1031"/>
      <c r="ES95" s="1031"/>
      <c r="ET95" s="1031"/>
      <c r="EU95" s="1031"/>
      <c r="EV95" s="1031"/>
      <c r="EW95" s="1031"/>
      <c r="EX95" s="1031"/>
      <c r="EY95" s="1031"/>
      <c r="EZ95" s="1031"/>
      <c r="FA95" s="1031"/>
      <c r="FB95" s="1031"/>
      <c r="FC95" s="1031"/>
      <c r="FD95" s="1031"/>
      <c r="FE95" s="1031"/>
      <c r="FF95" s="1031"/>
      <c r="FG95" s="1031"/>
      <c r="FH95" s="1031"/>
      <c r="FI95" s="1031"/>
      <c r="FJ95" s="1031"/>
      <c r="FK95" s="1031"/>
      <c r="FL95" s="1031"/>
      <c r="FM95" s="1031"/>
      <c r="FN95" s="1031"/>
      <c r="FO95" s="1031"/>
      <c r="FP95" s="1031"/>
      <c r="FQ95" s="1031"/>
      <c r="FR95" s="1031"/>
      <c r="FS95" s="1031"/>
      <c r="FT95" s="1031"/>
      <c r="FU95" s="1031"/>
      <c r="FV95" s="1031"/>
      <c r="FW95" s="1031"/>
      <c r="FX95" s="1031"/>
      <c r="FY95" s="1031"/>
      <c r="FZ95" s="1031"/>
      <c r="GA95" s="1031"/>
      <c r="GB95" s="1031"/>
      <c r="GC95" s="1031"/>
      <c r="GD95" s="1031"/>
      <c r="GE95" s="1031"/>
      <c r="GF95" s="1031"/>
      <c r="GG95" s="1031"/>
      <c r="GH95" s="1031"/>
      <c r="GI95" s="1031"/>
      <c r="GJ95" s="1031"/>
      <c r="GK95" s="1031"/>
      <c r="GL95" s="1031"/>
      <c r="GM95" s="1031"/>
      <c r="GN95" s="1031"/>
      <c r="GO95" s="1031"/>
      <c r="GP95" s="1031"/>
      <c r="GQ95" s="1031"/>
      <c r="GR95" s="1031"/>
      <c r="GS95" s="1031"/>
      <c r="GT95" s="1031"/>
      <c r="GU95" s="1031"/>
      <c r="GV95" s="1031"/>
      <c r="GW95" s="1031"/>
      <c r="GX95" s="1031"/>
      <c r="GY95" s="1031"/>
      <c r="GZ95" s="1031"/>
      <c r="HA95" s="1031"/>
      <c r="HB95" s="1031"/>
      <c r="HC95" s="1031"/>
      <c r="HD95" s="1031"/>
      <c r="HE95" s="1031"/>
      <c r="HF95" s="1031"/>
      <c r="HG95" s="1031"/>
      <c r="HH95" s="1031"/>
      <c r="HI95" s="1031"/>
      <c r="HJ95" s="1031"/>
      <c r="HK95" s="1031"/>
      <c r="HL95" s="1031"/>
      <c r="HM95" s="1031"/>
      <c r="HN95" s="1031"/>
      <c r="HO95" s="1031"/>
      <c r="HP95" s="1031"/>
      <c r="HQ95" s="1031"/>
      <c r="HR95" s="1031"/>
      <c r="HS95" s="1031"/>
      <c r="HT95" s="1031"/>
      <c r="HU95" s="1031"/>
      <c r="HV95" s="1031"/>
      <c r="HW95" s="1031"/>
      <c r="HX95" s="1031"/>
      <c r="HY95" s="1031"/>
      <c r="HZ95" s="1031"/>
      <c r="IA95" s="1031"/>
      <c r="IB95" s="1031"/>
      <c r="IC95" s="1031"/>
      <c r="ID95" s="1031"/>
      <c r="IE95" s="1031"/>
      <c r="IF95" s="1031"/>
      <c r="IG95" s="1031"/>
      <c r="IH95" s="1031"/>
      <c r="II95" s="1031"/>
      <c r="IJ95" s="1031"/>
      <c r="IK95" s="1031"/>
      <c r="IL95" s="1031"/>
      <c r="IM95" s="1031"/>
      <c r="IN95" s="1031"/>
      <c r="IO95" s="1031"/>
      <c r="IP95" s="1031"/>
      <c r="IQ95" s="1031"/>
      <c r="IR95" s="1031"/>
      <c r="IS95" s="1031"/>
      <c r="IT95" s="1031"/>
      <c r="IU95" s="1031"/>
      <c r="IV95" s="1031"/>
      <c r="IW95" s="1031"/>
      <c r="IX95" s="1031"/>
      <c r="IY95" s="1031"/>
      <c r="IZ95" s="1031"/>
      <c r="JA95" s="1031"/>
      <c r="JB95" s="1031"/>
      <c r="JC95" s="1031"/>
      <c r="JD95" s="1031"/>
      <c r="JE95" s="1031"/>
      <c r="JF95" s="1031"/>
      <c r="JG95" s="1031"/>
      <c r="JH95" s="1031"/>
      <c r="JI95" s="1031"/>
      <c r="JJ95" s="1031"/>
      <c r="JK95" s="1031"/>
      <c r="JL95" s="1031"/>
      <c r="JM95" s="1031"/>
      <c r="JN95" s="1031"/>
      <c r="JO95" s="1031"/>
      <c r="JP95" s="1031"/>
      <c r="JQ95" s="1031"/>
      <c r="JR95" s="1031"/>
      <c r="JS95" s="1031"/>
      <c r="JT95" s="1031"/>
      <c r="JU95" s="1031"/>
      <c r="JV95" s="1031"/>
      <c r="JW95" s="1031"/>
      <c r="JX95" s="1031"/>
      <c r="JY95" s="1031"/>
      <c r="JZ95" s="1031"/>
      <c r="KA95" s="1031"/>
      <c r="KB95" s="1031"/>
      <c r="KC95" s="1031"/>
      <c r="KD95" s="1031"/>
      <c r="KE95" s="1031"/>
      <c r="KF95" s="1031"/>
      <c r="KG95" s="1031"/>
      <c r="KH95" s="1031"/>
      <c r="KI95" s="1031"/>
      <c r="KJ95" s="1031"/>
      <c r="KK95" s="1031"/>
      <c r="KL95" s="1031"/>
      <c r="KM95" s="1031"/>
      <c r="KN95" s="1031"/>
      <c r="KO95" s="1031"/>
      <c r="KP95" s="1031"/>
      <c r="KQ95" s="1031"/>
      <c r="KR95" s="1031"/>
      <c r="KS95" s="1031"/>
      <c r="KT95" s="1031"/>
      <c r="KU95" s="1031"/>
      <c r="KV95" s="1031"/>
      <c r="KW95" s="1031"/>
      <c r="KX95" s="1031"/>
      <c r="KY95" s="1031"/>
      <c r="KZ95" s="1031"/>
      <c r="LA95" s="1031"/>
      <c r="LB95" s="1031"/>
      <c r="LC95" s="1031"/>
      <c r="LD95" s="1031"/>
      <c r="LE95" s="1031"/>
      <c r="LF95" s="1031"/>
      <c r="LG95" s="1031"/>
      <c r="LH95" s="1031"/>
      <c r="LI95" s="1031"/>
      <c r="LJ95" s="1031"/>
      <c r="LK95" s="1031"/>
      <c r="LL95" s="2034"/>
    </row>
    <row r="96" s="1010" customFormat="1" ht="26.25" customHeight="1" spans="1:323">
      <c r="A96" s="1974"/>
      <c r="B96" s="1019"/>
      <c r="C96" s="1059"/>
      <c r="D96" s="1011"/>
      <c r="E96" s="1019"/>
      <c r="F96" s="1019"/>
      <c r="G96" s="1020"/>
      <c r="H96" s="1011"/>
      <c r="I96" s="1982" t="s">
        <v>1691</v>
      </c>
      <c r="J96" s="1983">
        <f>SUM(J5:J95)</f>
        <v>264975</v>
      </c>
      <c r="K96" s="1011"/>
      <c r="L96" s="1011"/>
      <c r="M96" s="1011"/>
      <c r="N96" s="1077"/>
      <c r="O96" s="1077"/>
      <c r="P96" s="1078"/>
      <c r="Q96" s="1022"/>
      <c r="R96" s="1112"/>
      <c r="S96" s="1112"/>
      <c r="T96" s="1111"/>
      <c r="U96" s="1113"/>
      <c r="V96" s="1111"/>
      <c r="W96" s="1026"/>
      <c r="X96" s="1026"/>
      <c r="Y96" s="1027"/>
      <c r="Z96" s="1011"/>
      <c r="AA96" s="1140"/>
      <c r="AB96" s="2009">
        <f>SUM(AB5:AB95)</f>
        <v>646118.250600001</v>
      </c>
      <c r="AC96" s="1020"/>
      <c r="AD96" s="1020"/>
      <c r="AE96" s="2015"/>
      <c r="AF96" s="2015">
        <f>SUM(AF5:AF95)</f>
        <v>0</v>
      </c>
      <c r="AG96" s="2015">
        <f>SUM(AG5:AG95)</f>
        <v>261525</v>
      </c>
      <c r="AH96" s="2015">
        <f>SUM(AH5:AH95)</f>
        <v>0</v>
      </c>
      <c r="AI96" s="2015">
        <f>SUM(AI5:AI95)</f>
        <v>3529</v>
      </c>
      <c r="AJ96" s="2015"/>
      <c r="AK96" s="2015">
        <f>SUM(AK5:AK95)</f>
        <v>0</v>
      </c>
      <c r="AL96" s="2015">
        <f>SUM(AL5:AL95)</f>
        <v>264675</v>
      </c>
      <c r="AM96" s="2024">
        <f>SUM(AM6:AM95)</f>
        <v>2408.25</v>
      </c>
      <c r="AN96" s="2024">
        <f t="shared" ref="AN96:AT96" si="47">SUM(AN6:AN95)</f>
        <v>24201</v>
      </c>
      <c r="AO96" s="2024">
        <f t="shared" si="47"/>
        <v>26721</v>
      </c>
      <c r="AP96" s="2024">
        <f t="shared" si="47"/>
        <v>3042</v>
      </c>
      <c r="AQ96" s="2024">
        <f t="shared" si="47"/>
        <v>55074.75</v>
      </c>
      <c r="AR96" s="2024">
        <f t="shared" si="47"/>
        <v>54948</v>
      </c>
      <c r="AS96" s="2024">
        <f t="shared" si="47"/>
        <v>57960</v>
      </c>
      <c r="AT96" s="2024">
        <f t="shared" si="47"/>
        <v>40320</v>
      </c>
      <c r="AU96" s="2024">
        <f>SUM(AU5:AU95)</f>
        <v>0</v>
      </c>
      <c r="AV96" s="2024">
        <f>SUM(AV5:AV95)</f>
        <v>0</v>
      </c>
      <c r="AW96" s="2024"/>
      <c r="AX96" s="1030"/>
      <c r="AY96" s="1031"/>
      <c r="AZ96" s="1031"/>
      <c r="BA96" s="1031"/>
      <c r="BB96" s="1031"/>
      <c r="BC96" s="1031"/>
      <c r="BD96" s="1031"/>
      <c r="BE96" s="1031"/>
      <c r="BF96" s="1031"/>
      <c r="BG96" s="1031"/>
      <c r="BH96" s="1031"/>
      <c r="BI96" s="1031"/>
      <c r="BJ96" s="1031"/>
      <c r="BK96" s="1031"/>
      <c r="BL96" s="1031"/>
      <c r="BM96" s="1031"/>
      <c r="BN96" s="1031"/>
      <c r="BO96" s="1031"/>
      <c r="BP96" s="1031"/>
      <c r="BQ96" s="1031"/>
      <c r="BR96" s="1031"/>
      <c r="BS96" s="1031"/>
      <c r="BT96" s="1031"/>
      <c r="BU96" s="1031"/>
      <c r="BV96" s="1031"/>
      <c r="BW96" s="1031"/>
      <c r="BX96" s="1031"/>
      <c r="BY96" s="1031"/>
      <c r="BZ96" s="1031"/>
      <c r="CA96" s="1031"/>
      <c r="CB96" s="1031"/>
      <c r="CC96" s="1031"/>
      <c r="CD96" s="1031"/>
      <c r="CE96" s="1031"/>
      <c r="CF96" s="1031"/>
      <c r="CG96" s="1031"/>
      <c r="CH96" s="1031"/>
      <c r="CI96" s="1031"/>
      <c r="CJ96" s="1031"/>
      <c r="CK96" s="1031"/>
      <c r="CL96" s="1031"/>
      <c r="CM96" s="1031"/>
      <c r="CN96" s="1031"/>
      <c r="CO96" s="1031"/>
      <c r="CP96" s="1031"/>
      <c r="CQ96" s="1031"/>
      <c r="CR96" s="1031"/>
      <c r="CS96" s="1031"/>
      <c r="CT96" s="1031"/>
      <c r="CU96" s="1031"/>
      <c r="CV96" s="1031"/>
      <c r="CW96" s="1031"/>
      <c r="CX96" s="1031"/>
      <c r="CY96" s="1031"/>
      <c r="CZ96" s="1031"/>
      <c r="DA96" s="1031"/>
      <c r="DB96" s="1031"/>
      <c r="DC96" s="1031"/>
      <c r="DD96" s="1031"/>
      <c r="DE96" s="1031"/>
      <c r="DF96" s="1031"/>
      <c r="DG96" s="1031"/>
      <c r="DH96" s="1031"/>
      <c r="DI96" s="1031"/>
      <c r="DJ96" s="1031"/>
      <c r="DK96" s="1031"/>
      <c r="DL96" s="1031"/>
      <c r="DM96" s="1031"/>
      <c r="DN96" s="1031"/>
      <c r="DO96" s="1031"/>
      <c r="DP96" s="1031"/>
      <c r="DQ96" s="1031"/>
      <c r="DR96" s="1031"/>
      <c r="DS96" s="1031"/>
      <c r="DT96" s="1031"/>
      <c r="DU96" s="1031"/>
      <c r="DV96" s="1031"/>
      <c r="DW96" s="1031"/>
      <c r="DX96" s="1031"/>
      <c r="DY96" s="1031"/>
      <c r="DZ96" s="1031"/>
      <c r="EA96" s="1031"/>
      <c r="EB96" s="1031"/>
      <c r="EC96" s="1031"/>
      <c r="ED96" s="1031"/>
      <c r="EE96" s="1031"/>
      <c r="EF96" s="1031"/>
      <c r="EG96" s="1031"/>
      <c r="EH96" s="1031"/>
      <c r="EI96" s="1031"/>
      <c r="EJ96" s="1031"/>
      <c r="EK96" s="1031"/>
      <c r="EL96" s="1031"/>
      <c r="EM96" s="1031"/>
      <c r="EN96" s="1031"/>
      <c r="EO96" s="1031"/>
      <c r="EP96" s="1031"/>
      <c r="EQ96" s="1031"/>
      <c r="ER96" s="1031"/>
      <c r="ES96" s="1031"/>
      <c r="ET96" s="1031"/>
      <c r="EU96" s="1031"/>
      <c r="EV96" s="1031"/>
      <c r="EW96" s="1031"/>
      <c r="EX96" s="1031"/>
      <c r="EY96" s="1031"/>
      <c r="EZ96" s="1031"/>
      <c r="FA96" s="1031"/>
      <c r="FB96" s="1031"/>
      <c r="FC96" s="1031"/>
      <c r="FD96" s="1031"/>
      <c r="FE96" s="1031"/>
      <c r="FF96" s="1031"/>
      <c r="FG96" s="1031"/>
      <c r="FH96" s="1031"/>
      <c r="FI96" s="1031"/>
      <c r="FJ96" s="1031"/>
      <c r="FK96" s="1031"/>
      <c r="FL96" s="1031"/>
      <c r="FM96" s="1031"/>
      <c r="FN96" s="1031"/>
      <c r="FO96" s="1031"/>
      <c r="FP96" s="1031"/>
      <c r="FQ96" s="1031"/>
      <c r="FR96" s="1031"/>
      <c r="FS96" s="1031"/>
      <c r="FT96" s="1031"/>
      <c r="FU96" s="1031"/>
      <c r="FV96" s="1031"/>
      <c r="FW96" s="1031"/>
      <c r="FX96" s="1031"/>
      <c r="FY96" s="1031"/>
      <c r="FZ96" s="1031"/>
      <c r="GA96" s="1031"/>
      <c r="GB96" s="1031"/>
      <c r="GC96" s="1031"/>
      <c r="GD96" s="1031"/>
      <c r="GE96" s="1031"/>
      <c r="GF96" s="1031"/>
      <c r="GG96" s="1031"/>
      <c r="GH96" s="1031"/>
      <c r="GI96" s="1031"/>
      <c r="GJ96" s="1031"/>
      <c r="GK96" s="1031"/>
      <c r="GL96" s="1031"/>
      <c r="GM96" s="1031"/>
      <c r="GN96" s="1031"/>
      <c r="GO96" s="1031"/>
      <c r="GP96" s="1031"/>
      <c r="GQ96" s="1031"/>
      <c r="GR96" s="1031"/>
      <c r="GS96" s="1031"/>
      <c r="GT96" s="1031"/>
      <c r="GU96" s="1031"/>
      <c r="GV96" s="1031"/>
      <c r="GW96" s="1031"/>
      <c r="GX96" s="1031"/>
      <c r="GY96" s="1031"/>
      <c r="GZ96" s="1031"/>
      <c r="HA96" s="1031"/>
      <c r="HB96" s="1031"/>
      <c r="HC96" s="1031"/>
      <c r="HD96" s="1031"/>
      <c r="HE96" s="1031"/>
      <c r="HF96" s="1031"/>
      <c r="HG96" s="1031"/>
      <c r="HH96" s="1031"/>
      <c r="HI96" s="1031"/>
      <c r="HJ96" s="1031"/>
      <c r="HK96" s="1031"/>
      <c r="HL96" s="1031"/>
      <c r="HM96" s="1031"/>
      <c r="HN96" s="1031"/>
      <c r="HO96" s="1031"/>
      <c r="HP96" s="1031"/>
      <c r="HQ96" s="1031"/>
      <c r="HR96" s="1031"/>
      <c r="HS96" s="1031"/>
      <c r="HT96" s="1031"/>
      <c r="HU96" s="1031"/>
      <c r="HV96" s="1031"/>
      <c r="HW96" s="1031"/>
      <c r="HX96" s="1031"/>
      <c r="HY96" s="1031"/>
      <c r="HZ96" s="1031"/>
      <c r="IA96" s="1031"/>
      <c r="IB96" s="1031"/>
      <c r="IC96" s="1031"/>
      <c r="ID96" s="1031"/>
      <c r="IE96" s="1031"/>
      <c r="IF96" s="1031"/>
      <c r="IG96" s="1031"/>
      <c r="IH96" s="1031"/>
      <c r="II96" s="1031"/>
      <c r="IJ96" s="1031"/>
      <c r="IK96" s="1031"/>
      <c r="IL96" s="1031"/>
      <c r="IM96" s="1031"/>
      <c r="IN96" s="1031"/>
      <c r="IO96" s="1031"/>
      <c r="IP96" s="1031"/>
      <c r="IQ96" s="1031"/>
      <c r="IR96" s="1031"/>
      <c r="IS96" s="1031"/>
      <c r="IT96" s="1031"/>
      <c r="IU96" s="1031"/>
      <c r="IV96" s="1031"/>
      <c r="IW96" s="1031"/>
      <c r="IX96" s="1031"/>
      <c r="IY96" s="1031"/>
      <c r="IZ96" s="1031"/>
      <c r="JA96" s="1031"/>
      <c r="JB96" s="1031"/>
      <c r="JC96" s="1031"/>
      <c r="JD96" s="1031"/>
      <c r="JE96" s="1031"/>
      <c r="JF96" s="1031"/>
      <c r="JG96" s="1031"/>
      <c r="JH96" s="1031"/>
      <c r="JI96" s="1031"/>
      <c r="JJ96" s="1031"/>
      <c r="JK96" s="1031"/>
      <c r="JL96" s="1031"/>
      <c r="JM96" s="1031"/>
      <c r="JN96" s="1031"/>
      <c r="JO96" s="1031"/>
      <c r="JP96" s="1031"/>
      <c r="JQ96" s="1031"/>
      <c r="JR96" s="1031"/>
      <c r="JS96" s="1031"/>
      <c r="JT96" s="1031"/>
      <c r="JU96" s="1031"/>
      <c r="JV96" s="1031"/>
      <c r="JW96" s="1031"/>
      <c r="JX96" s="1031"/>
      <c r="JY96" s="1031"/>
      <c r="JZ96" s="1031"/>
      <c r="KA96" s="1031"/>
      <c r="KB96" s="1031"/>
      <c r="KC96" s="1031"/>
      <c r="KD96" s="1031"/>
      <c r="KE96" s="1031"/>
      <c r="KF96" s="1031"/>
      <c r="KG96" s="1031"/>
      <c r="KH96" s="1031"/>
      <c r="KI96" s="1031"/>
      <c r="KJ96" s="1031"/>
      <c r="KK96" s="1031"/>
      <c r="KL96" s="1031"/>
      <c r="KM96" s="1031"/>
      <c r="KN96" s="1031"/>
      <c r="KO96" s="1031"/>
      <c r="KP96" s="1031"/>
      <c r="KQ96" s="1031"/>
      <c r="KR96" s="1031"/>
      <c r="KS96" s="1031"/>
      <c r="KT96" s="1031"/>
      <c r="KU96" s="1031"/>
      <c r="KV96" s="1031"/>
      <c r="KW96" s="1031"/>
      <c r="KX96" s="1031"/>
      <c r="KY96" s="1031"/>
      <c r="KZ96" s="1031"/>
      <c r="LA96" s="1031"/>
      <c r="LB96" s="1031"/>
      <c r="LC96" s="1031"/>
      <c r="LD96" s="1031"/>
      <c r="LE96" s="1031"/>
      <c r="LF96" s="1031"/>
      <c r="LG96" s="1031"/>
      <c r="LH96" s="1031"/>
      <c r="LI96" s="1031"/>
      <c r="LJ96" s="1031"/>
      <c r="LK96" s="1031"/>
    </row>
    <row r="97" s="1010" customFormat="1" ht="22" customHeight="1" spans="1:323">
      <c r="A97" s="1018"/>
      <c r="B97" s="1019"/>
      <c r="C97" s="1019"/>
      <c r="D97" s="1011"/>
      <c r="E97" s="1019"/>
      <c r="F97" s="1019"/>
      <c r="G97" s="1020"/>
      <c r="H97" s="1011"/>
      <c r="I97" s="1019"/>
      <c r="J97" s="1011"/>
      <c r="K97" s="1011"/>
      <c r="L97" s="1011"/>
      <c r="M97" s="1011"/>
      <c r="N97" s="1011"/>
      <c r="O97" s="1011"/>
      <c r="P97" s="1021"/>
      <c r="Q97" s="1022"/>
      <c r="R97" s="1023"/>
      <c r="S97" s="1023"/>
      <c r="T97" s="1111"/>
      <c r="U97" s="1025"/>
      <c r="V97" s="1111"/>
      <c r="W97" s="1026"/>
      <c r="X97" s="1026"/>
      <c r="Y97" s="1027"/>
      <c r="Z97" s="1011"/>
      <c r="AA97" s="1011"/>
      <c r="AB97" s="1028"/>
      <c r="AC97" s="1020"/>
      <c r="AD97" s="1020"/>
      <c r="AE97" s="1020"/>
      <c r="AF97" s="1020"/>
      <c r="AG97" s="2016"/>
      <c r="AH97" s="2230"/>
      <c r="AI97" s="2231"/>
      <c r="AJ97" s="2232"/>
      <c r="AK97" s="2232"/>
      <c r="AL97" s="2232" t="s">
        <v>1716</v>
      </c>
      <c r="AM97" s="2233">
        <f>SUMIF($AG$5:$AG$95,"&lt;&gt;",AM5:AM95)</f>
        <v>2408.25</v>
      </c>
      <c r="AN97" s="2233">
        <f t="shared" ref="AN97:AT97" si="48">SUMIF($AG$5:$AG$95,"&lt;&gt;",AN5:AN95)</f>
        <v>23917.5</v>
      </c>
      <c r="AO97" s="2233">
        <f t="shared" si="48"/>
        <v>26406</v>
      </c>
      <c r="AP97" s="2233">
        <f t="shared" si="48"/>
        <v>3042</v>
      </c>
      <c r="AQ97" s="2233">
        <f t="shared" si="48"/>
        <v>54413.25</v>
      </c>
      <c r="AR97" s="2233">
        <f t="shared" si="48"/>
        <v>54286.5</v>
      </c>
      <c r="AS97" s="2233">
        <f t="shared" si="48"/>
        <v>57235.5</v>
      </c>
      <c r="AT97" s="2233">
        <f t="shared" si="48"/>
        <v>39816</v>
      </c>
      <c r="AU97" s="2033"/>
      <c r="AV97" s="2033"/>
      <c r="AW97" s="1031"/>
      <c r="AX97" s="1031"/>
      <c r="AY97" s="1031"/>
      <c r="AZ97" s="1031"/>
      <c r="BA97" s="1031"/>
      <c r="BB97" s="1031"/>
      <c r="BC97" s="1031"/>
      <c r="BD97" s="1031"/>
      <c r="BE97" s="1031"/>
      <c r="BF97" s="1031"/>
      <c r="BG97" s="1031"/>
      <c r="BH97" s="1031"/>
      <c r="BI97" s="1031"/>
      <c r="BJ97" s="1031"/>
      <c r="BK97" s="1031"/>
      <c r="BL97" s="1031"/>
      <c r="BM97" s="1031"/>
      <c r="BN97" s="1031"/>
      <c r="BO97" s="1031"/>
      <c r="BP97" s="1031"/>
      <c r="BQ97" s="1031"/>
      <c r="BR97" s="1031"/>
      <c r="BS97" s="1031"/>
      <c r="BT97" s="1031"/>
      <c r="BU97" s="1031"/>
      <c r="BV97" s="1031"/>
      <c r="BW97" s="1031"/>
      <c r="BX97" s="1031"/>
      <c r="BY97" s="1031"/>
      <c r="BZ97" s="1031"/>
      <c r="CA97" s="1031"/>
      <c r="CB97" s="1031"/>
      <c r="CC97" s="1031"/>
      <c r="CD97" s="1031"/>
      <c r="CE97" s="1031"/>
      <c r="CF97" s="1031"/>
      <c r="CG97" s="1031"/>
      <c r="CH97" s="1031"/>
      <c r="CI97" s="1031"/>
      <c r="CJ97" s="1031"/>
      <c r="CK97" s="1031"/>
      <c r="CL97" s="1031"/>
      <c r="CM97" s="1031"/>
      <c r="CN97" s="1031"/>
      <c r="CO97" s="1031"/>
      <c r="CP97" s="1031"/>
      <c r="CQ97" s="1031"/>
      <c r="CR97" s="1031"/>
      <c r="CS97" s="1031"/>
      <c r="CT97" s="1031"/>
      <c r="CU97" s="1031"/>
      <c r="CV97" s="1031"/>
      <c r="CW97" s="1031"/>
      <c r="CX97" s="1031"/>
      <c r="CY97" s="1031"/>
      <c r="CZ97" s="1031"/>
      <c r="DA97" s="1031"/>
      <c r="DB97" s="1031"/>
      <c r="DC97" s="1031"/>
      <c r="DD97" s="1031"/>
      <c r="DE97" s="1031"/>
      <c r="DF97" s="1031"/>
      <c r="DG97" s="1031"/>
      <c r="DH97" s="1031"/>
      <c r="DI97" s="1031"/>
      <c r="DJ97" s="1031"/>
      <c r="DK97" s="1031"/>
      <c r="DL97" s="1031"/>
      <c r="DM97" s="1031"/>
      <c r="DN97" s="1031"/>
      <c r="DO97" s="1031"/>
      <c r="DP97" s="1031"/>
      <c r="DQ97" s="1031"/>
      <c r="DR97" s="1031"/>
      <c r="DS97" s="1031"/>
      <c r="DT97" s="1031"/>
      <c r="DU97" s="1031"/>
      <c r="DV97" s="1031"/>
      <c r="DW97" s="1031"/>
      <c r="DX97" s="1031"/>
      <c r="DY97" s="1031"/>
      <c r="DZ97" s="1031"/>
      <c r="EA97" s="1031"/>
      <c r="EB97" s="1031"/>
      <c r="EC97" s="1031"/>
      <c r="ED97" s="1031"/>
      <c r="EE97" s="1031"/>
      <c r="EF97" s="1031"/>
      <c r="EG97" s="1031"/>
      <c r="EH97" s="1031"/>
      <c r="EI97" s="1031"/>
      <c r="EJ97" s="1031"/>
      <c r="EK97" s="1031"/>
      <c r="EL97" s="1031"/>
      <c r="EM97" s="1031"/>
      <c r="EN97" s="1031"/>
      <c r="EO97" s="1031"/>
      <c r="EP97" s="1031"/>
      <c r="EQ97" s="1031"/>
      <c r="ER97" s="1031"/>
      <c r="ES97" s="1031"/>
      <c r="ET97" s="1031"/>
      <c r="EU97" s="1031"/>
      <c r="EV97" s="1031"/>
      <c r="EW97" s="1031"/>
      <c r="EX97" s="1031"/>
      <c r="EY97" s="1031"/>
      <c r="EZ97" s="1031"/>
      <c r="FA97" s="1031"/>
      <c r="FB97" s="1031"/>
      <c r="FC97" s="1031"/>
      <c r="FD97" s="1031"/>
      <c r="FE97" s="1031"/>
      <c r="FF97" s="1031"/>
      <c r="FG97" s="1031"/>
      <c r="FH97" s="1031"/>
      <c r="FI97" s="1031"/>
      <c r="FJ97" s="1031"/>
      <c r="FK97" s="1031"/>
      <c r="FL97" s="1031"/>
      <c r="FM97" s="1031"/>
      <c r="FN97" s="1031"/>
      <c r="FO97" s="1031"/>
      <c r="FP97" s="1031"/>
      <c r="FQ97" s="1031"/>
      <c r="FR97" s="1031"/>
      <c r="FS97" s="1031"/>
      <c r="FT97" s="1031"/>
      <c r="FU97" s="1031"/>
      <c r="FV97" s="1031"/>
      <c r="FW97" s="1031"/>
      <c r="FX97" s="1031"/>
      <c r="FY97" s="1031"/>
      <c r="FZ97" s="1031"/>
      <c r="GA97" s="1031"/>
      <c r="GB97" s="1031"/>
      <c r="GC97" s="1031"/>
      <c r="GD97" s="1031"/>
      <c r="GE97" s="1031"/>
      <c r="GF97" s="1031"/>
      <c r="GG97" s="1031"/>
      <c r="GH97" s="1031"/>
      <c r="GI97" s="1031"/>
      <c r="GJ97" s="1031"/>
      <c r="GK97" s="1031"/>
      <c r="GL97" s="1031"/>
      <c r="GM97" s="1031"/>
      <c r="GN97" s="1031"/>
      <c r="GO97" s="1031"/>
      <c r="GP97" s="1031"/>
      <c r="GQ97" s="1031"/>
      <c r="GR97" s="1031"/>
      <c r="GS97" s="1031"/>
      <c r="GT97" s="1031"/>
      <c r="GU97" s="1031"/>
      <c r="GV97" s="1031"/>
      <c r="GW97" s="1031"/>
      <c r="GX97" s="1031"/>
      <c r="GY97" s="1031"/>
      <c r="GZ97" s="1031"/>
      <c r="HA97" s="1031"/>
      <c r="HB97" s="1031"/>
      <c r="HC97" s="1031"/>
      <c r="HD97" s="1031"/>
      <c r="HE97" s="1031"/>
      <c r="HF97" s="1031"/>
      <c r="HG97" s="1031"/>
      <c r="HH97" s="1031"/>
      <c r="HI97" s="1031"/>
      <c r="HJ97" s="1031"/>
      <c r="HK97" s="1031"/>
      <c r="HL97" s="1031"/>
      <c r="HM97" s="1031"/>
      <c r="HN97" s="1031"/>
      <c r="HO97" s="1031"/>
      <c r="HP97" s="1031"/>
      <c r="HQ97" s="1031"/>
      <c r="HR97" s="1031"/>
      <c r="HS97" s="1031"/>
      <c r="HT97" s="1031"/>
      <c r="HU97" s="1031"/>
      <c r="HV97" s="1031"/>
      <c r="HW97" s="1031"/>
      <c r="HX97" s="1031"/>
      <c r="HY97" s="1031"/>
      <c r="HZ97" s="1031"/>
      <c r="IA97" s="1031"/>
      <c r="IB97" s="1031"/>
      <c r="IC97" s="1031"/>
      <c r="ID97" s="1031"/>
      <c r="IE97" s="1031"/>
      <c r="IF97" s="1031"/>
      <c r="IG97" s="1031"/>
      <c r="IH97" s="1031"/>
      <c r="II97" s="1031"/>
      <c r="IJ97" s="1031"/>
      <c r="IK97" s="1031"/>
      <c r="IL97" s="1031"/>
      <c r="IM97" s="1031"/>
      <c r="IN97" s="1031"/>
      <c r="IO97" s="1031"/>
      <c r="IP97" s="1031"/>
      <c r="IQ97" s="1031"/>
      <c r="IR97" s="1031"/>
      <c r="IS97" s="1031"/>
      <c r="IT97" s="1031"/>
      <c r="IU97" s="1031"/>
      <c r="IV97" s="1031"/>
      <c r="IW97" s="1031"/>
      <c r="IX97" s="1031"/>
      <c r="IY97" s="1031"/>
      <c r="IZ97" s="1031"/>
      <c r="JA97" s="1031"/>
      <c r="JB97" s="1031"/>
      <c r="JC97" s="1031"/>
      <c r="JD97" s="1031"/>
      <c r="JE97" s="1031"/>
      <c r="JF97" s="1031"/>
      <c r="JG97" s="1031"/>
      <c r="JH97" s="1031"/>
      <c r="JI97" s="1031"/>
      <c r="JJ97" s="1031"/>
      <c r="JK97" s="1031"/>
      <c r="JL97" s="1031"/>
      <c r="JM97" s="1031"/>
      <c r="JN97" s="1031"/>
      <c r="JO97" s="1031"/>
      <c r="JP97" s="1031"/>
      <c r="JQ97" s="1031"/>
      <c r="JR97" s="1031"/>
      <c r="JS97" s="1031"/>
      <c r="JT97" s="1031"/>
      <c r="JU97" s="1031"/>
      <c r="JV97" s="1031"/>
      <c r="JW97" s="1031"/>
      <c r="JX97" s="1031"/>
      <c r="JY97" s="1031"/>
      <c r="JZ97" s="1031"/>
      <c r="KA97" s="1031"/>
      <c r="KB97" s="1031"/>
      <c r="KC97" s="1031"/>
      <c r="KD97" s="1031"/>
      <c r="KE97" s="1031"/>
      <c r="KF97" s="1031"/>
      <c r="KG97" s="1031"/>
      <c r="KH97" s="1031"/>
      <c r="KI97" s="1031"/>
      <c r="KJ97" s="1031"/>
      <c r="KK97" s="1031"/>
      <c r="KL97" s="1031"/>
      <c r="KM97" s="1031"/>
      <c r="KN97" s="1031"/>
      <c r="KO97" s="1031"/>
      <c r="KP97" s="1031"/>
      <c r="KQ97" s="1031"/>
      <c r="KR97" s="1031"/>
      <c r="KS97" s="1031"/>
      <c r="KT97" s="1031"/>
      <c r="KU97" s="1031"/>
      <c r="KV97" s="1031"/>
      <c r="KW97" s="1031"/>
      <c r="KX97" s="1031"/>
      <c r="KY97" s="1031"/>
      <c r="KZ97" s="1031"/>
      <c r="LA97" s="1031"/>
      <c r="LB97" s="1031"/>
      <c r="LC97" s="1031"/>
      <c r="LD97" s="1031"/>
      <c r="LE97" s="1031"/>
      <c r="LF97" s="1031"/>
      <c r="LG97" s="1031"/>
      <c r="LH97" s="1031"/>
      <c r="LI97" s="1031"/>
      <c r="LJ97" s="1031"/>
      <c r="LK97" s="1031"/>
    </row>
    <row r="98" s="1010" customFormat="1" ht="22" customHeight="1" spans="1:323">
      <c r="A98" s="1018"/>
      <c r="B98" s="1019"/>
      <c r="C98" s="1019"/>
      <c r="D98" s="1011"/>
      <c r="E98" s="1019"/>
      <c r="F98" s="1019"/>
      <c r="G98" s="1020"/>
      <c r="H98" s="1011"/>
      <c r="I98" s="1019"/>
      <c r="J98" s="1011"/>
      <c r="K98" s="1011"/>
      <c r="L98" s="1011"/>
      <c r="M98" s="1011"/>
      <c r="N98" s="1011"/>
      <c r="O98" s="1011"/>
      <c r="P98" s="1021"/>
      <c r="Q98" s="1022"/>
      <c r="R98" s="1023"/>
      <c r="S98" s="1023"/>
      <c r="T98" s="1111"/>
      <c r="U98" s="1025"/>
      <c r="V98" s="1111"/>
      <c r="W98" s="1026"/>
      <c r="X98" s="1026"/>
      <c r="Y98" s="1027"/>
      <c r="Z98" s="1011"/>
      <c r="AA98" s="1011"/>
      <c r="AB98" s="1028"/>
      <c r="AC98" s="1020"/>
      <c r="AD98" s="1020"/>
      <c r="AE98" s="1020"/>
      <c r="AF98" s="1020"/>
      <c r="AG98" s="1019"/>
      <c r="AH98" s="1013"/>
      <c r="AI98" s="2231"/>
      <c r="AJ98" s="2232"/>
      <c r="AK98" s="2232"/>
      <c r="AL98" s="2232"/>
      <c r="AM98" s="2232"/>
      <c r="AN98" s="2232"/>
      <c r="AO98" s="2232"/>
      <c r="AP98" s="2232"/>
      <c r="AQ98" s="2232"/>
      <c r="AR98" s="2232"/>
      <c r="AS98" s="2232"/>
      <c r="AT98" s="2242"/>
      <c r="AU98" s="1029"/>
      <c r="AV98" s="1029"/>
      <c r="AW98" s="1030"/>
      <c r="AX98" s="1030"/>
      <c r="AY98" s="1031"/>
      <c r="AZ98" s="1031"/>
      <c r="BA98" s="1031"/>
      <c r="BB98" s="1031"/>
      <c r="BC98" s="1031"/>
      <c r="BD98" s="1031"/>
      <c r="BE98" s="1031"/>
      <c r="BF98" s="1031"/>
      <c r="BG98" s="1031"/>
      <c r="BH98" s="1031"/>
      <c r="BI98" s="1031"/>
      <c r="BJ98" s="1031"/>
      <c r="BK98" s="1031"/>
      <c r="BL98" s="1031"/>
      <c r="BM98" s="1031"/>
      <c r="BN98" s="1031"/>
      <c r="BO98" s="1031"/>
      <c r="BP98" s="1031"/>
      <c r="BQ98" s="1031"/>
      <c r="BR98" s="1031"/>
      <c r="BS98" s="1031"/>
      <c r="BT98" s="1031"/>
      <c r="BU98" s="1031"/>
      <c r="BV98" s="1031"/>
      <c r="BW98" s="1031"/>
      <c r="BX98" s="1031"/>
      <c r="BY98" s="1031"/>
      <c r="BZ98" s="1031"/>
      <c r="CA98" s="1031"/>
      <c r="CB98" s="1031"/>
      <c r="CC98" s="1031"/>
      <c r="CD98" s="1031"/>
      <c r="CE98" s="1031"/>
      <c r="CF98" s="1031"/>
      <c r="CG98" s="1031"/>
      <c r="CH98" s="1031"/>
      <c r="CI98" s="1031"/>
      <c r="CJ98" s="1031"/>
      <c r="CK98" s="1031"/>
      <c r="CL98" s="1031"/>
      <c r="CM98" s="1031"/>
      <c r="CN98" s="1031"/>
      <c r="CO98" s="1031"/>
      <c r="CP98" s="1031"/>
      <c r="CQ98" s="1031"/>
      <c r="CR98" s="1031"/>
      <c r="CS98" s="1031"/>
      <c r="CT98" s="1031"/>
      <c r="CU98" s="1031"/>
      <c r="CV98" s="1031"/>
      <c r="CW98" s="1031"/>
      <c r="CX98" s="1031"/>
      <c r="CY98" s="1031"/>
      <c r="CZ98" s="1031"/>
      <c r="DA98" s="1031"/>
      <c r="DB98" s="1031"/>
      <c r="DC98" s="1031"/>
      <c r="DD98" s="1031"/>
      <c r="DE98" s="1031"/>
      <c r="DF98" s="1031"/>
      <c r="DG98" s="1031"/>
      <c r="DH98" s="1031"/>
      <c r="DI98" s="1031"/>
      <c r="DJ98" s="1031"/>
      <c r="DK98" s="1031"/>
      <c r="DL98" s="1031"/>
      <c r="DM98" s="1031"/>
      <c r="DN98" s="1031"/>
      <c r="DO98" s="1031"/>
      <c r="DP98" s="1031"/>
      <c r="DQ98" s="1031"/>
      <c r="DR98" s="1031"/>
      <c r="DS98" s="1031"/>
      <c r="DT98" s="1031"/>
      <c r="DU98" s="1031"/>
      <c r="DV98" s="1031"/>
      <c r="DW98" s="1031"/>
      <c r="DX98" s="1031"/>
      <c r="DY98" s="1031"/>
      <c r="DZ98" s="1031"/>
      <c r="EA98" s="1031"/>
      <c r="EB98" s="1031"/>
      <c r="EC98" s="1031"/>
      <c r="ED98" s="1031"/>
      <c r="EE98" s="1031"/>
      <c r="EF98" s="1031"/>
      <c r="EG98" s="1031"/>
      <c r="EH98" s="1031"/>
      <c r="EI98" s="1031"/>
      <c r="EJ98" s="1031"/>
      <c r="EK98" s="1031"/>
      <c r="EL98" s="1031"/>
      <c r="EM98" s="1031"/>
      <c r="EN98" s="1031"/>
      <c r="EO98" s="1031"/>
      <c r="EP98" s="1031"/>
      <c r="EQ98" s="1031"/>
      <c r="ER98" s="1031"/>
      <c r="ES98" s="1031"/>
      <c r="ET98" s="1031"/>
      <c r="EU98" s="1031"/>
      <c r="EV98" s="1031"/>
      <c r="EW98" s="1031"/>
      <c r="EX98" s="1031"/>
      <c r="EY98" s="1031"/>
      <c r="EZ98" s="1031"/>
      <c r="FA98" s="1031"/>
      <c r="FB98" s="1031"/>
      <c r="FC98" s="1031"/>
      <c r="FD98" s="1031"/>
      <c r="FE98" s="1031"/>
      <c r="FF98" s="1031"/>
      <c r="FG98" s="1031"/>
      <c r="FH98" s="1031"/>
      <c r="FI98" s="1031"/>
      <c r="FJ98" s="1031"/>
      <c r="FK98" s="1031"/>
      <c r="FL98" s="1031"/>
      <c r="FM98" s="1031"/>
      <c r="FN98" s="1031"/>
      <c r="FO98" s="1031"/>
      <c r="FP98" s="1031"/>
      <c r="FQ98" s="1031"/>
      <c r="FR98" s="1031"/>
      <c r="FS98" s="1031"/>
      <c r="FT98" s="1031"/>
      <c r="FU98" s="1031"/>
      <c r="FV98" s="1031"/>
      <c r="FW98" s="1031"/>
      <c r="FX98" s="1031"/>
      <c r="FY98" s="1031"/>
      <c r="FZ98" s="1031"/>
      <c r="GA98" s="1031"/>
      <c r="GB98" s="1031"/>
      <c r="GC98" s="1031"/>
      <c r="GD98" s="1031"/>
      <c r="GE98" s="1031"/>
      <c r="GF98" s="1031"/>
      <c r="GG98" s="1031"/>
      <c r="GH98" s="1031"/>
      <c r="GI98" s="1031"/>
      <c r="GJ98" s="1031"/>
      <c r="GK98" s="1031"/>
      <c r="GL98" s="1031"/>
      <c r="GM98" s="1031"/>
      <c r="GN98" s="1031"/>
      <c r="GO98" s="1031"/>
      <c r="GP98" s="1031"/>
      <c r="GQ98" s="1031"/>
      <c r="GR98" s="1031"/>
      <c r="GS98" s="1031"/>
      <c r="GT98" s="1031"/>
      <c r="GU98" s="1031"/>
      <c r="GV98" s="1031"/>
      <c r="GW98" s="1031"/>
      <c r="GX98" s="1031"/>
      <c r="GY98" s="1031"/>
      <c r="GZ98" s="1031"/>
      <c r="HA98" s="1031"/>
      <c r="HB98" s="1031"/>
      <c r="HC98" s="1031"/>
      <c r="HD98" s="1031"/>
      <c r="HE98" s="1031"/>
      <c r="HF98" s="1031"/>
      <c r="HG98" s="1031"/>
      <c r="HH98" s="1031"/>
      <c r="HI98" s="1031"/>
      <c r="HJ98" s="1031"/>
      <c r="HK98" s="1031"/>
      <c r="HL98" s="1031"/>
      <c r="HM98" s="1031"/>
      <c r="HN98" s="1031"/>
      <c r="HO98" s="1031"/>
      <c r="HP98" s="1031"/>
      <c r="HQ98" s="1031"/>
      <c r="HR98" s="1031"/>
      <c r="HS98" s="1031"/>
      <c r="HT98" s="1031"/>
      <c r="HU98" s="1031"/>
      <c r="HV98" s="1031"/>
      <c r="HW98" s="1031"/>
      <c r="HX98" s="1031"/>
      <c r="HY98" s="1031"/>
      <c r="HZ98" s="1031"/>
      <c r="IA98" s="1031"/>
      <c r="IB98" s="1031"/>
      <c r="IC98" s="1031"/>
      <c r="ID98" s="1031"/>
      <c r="IE98" s="1031"/>
      <c r="IF98" s="1031"/>
      <c r="IG98" s="1031"/>
      <c r="IH98" s="1031"/>
      <c r="II98" s="1031"/>
      <c r="IJ98" s="1031"/>
      <c r="IK98" s="1031"/>
      <c r="IL98" s="1031"/>
      <c r="IM98" s="1031"/>
      <c r="IN98" s="1031"/>
      <c r="IO98" s="1031"/>
      <c r="IP98" s="1031"/>
      <c r="IQ98" s="1031"/>
      <c r="IR98" s="1031"/>
      <c r="IS98" s="1031"/>
      <c r="IT98" s="1031"/>
      <c r="IU98" s="1031"/>
      <c r="IV98" s="1031"/>
      <c r="IW98" s="1031"/>
      <c r="IX98" s="1031"/>
      <c r="IY98" s="1031"/>
      <c r="IZ98" s="1031"/>
      <c r="JA98" s="1031"/>
      <c r="JB98" s="1031"/>
      <c r="JC98" s="1031"/>
      <c r="JD98" s="1031"/>
      <c r="JE98" s="1031"/>
      <c r="JF98" s="1031"/>
      <c r="JG98" s="1031"/>
      <c r="JH98" s="1031"/>
      <c r="JI98" s="1031"/>
      <c r="JJ98" s="1031"/>
      <c r="JK98" s="1031"/>
      <c r="JL98" s="1031"/>
      <c r="JM98" s="1031"/>
      <c r="JN98" s="1031"/>
      <c r="JO98" s="1031"/>
      <c r="JP98" s="1031"/>
      <c r="JQ98" s="1031"/>
      <c r="JR98" s="1031"/>
      <c r="JS98" s="1031"/>
      <c r="JT98" s="1031"/>
      <c r="JU98" s="1031"/>
      <c r="JV98" s="1031"/>
      <c r="JW98" s="1031"/>
      <c r="JX98" s="1031"/>
      <c r="JY98" s="1031"/>
      <c r="JZ98" s="1031"/>
      <c r="KA98" s="1031"/>
      <c r="KB98" s="1031"/>
      <c r="KC98" s="1031"/>
      <c r="KD98" s="1031"/>
      <c r="KE98" s="1031"/>
      <c r="KF98" s="1031"/>
      <c r="KG98" s="1031"/>
      <c r="KH98" s="1031"/>
      <c r="KI98" s="1031"/>
      <c r="KJ98" s="1031"/>
      <c r="KK98" s="1031"/>
      <c r="KL98" s="1031"/>
      <c r="KM98" s="1031"/>
      <c r="KN98" s="1031"/>
      <c r="KO98" s="1031"/>
      <c r="KP98" s="1031"/>
      <c r="KQ98" s="1031"/>
      <c r="KR98" s="1031"/>
      <c r="KS98" s="1031"/>
      <c r="KT98" s="1031"/>
      <c r="KU98" s="1031"/>
      <c r="KV98" s="1031"/>
      <c r="KW98" s="1031"/>
      <c r="KX98" s="1031"/>
      <c r="KY98" s="1031"/>
      <c r="KZ98" s="1031"/>
      <c r="LA98" s="1031"/>
      <c r="LB98" s="1031"/>
      <c r="LC98" s="1031"/>
      <c r="LD98" s="1031"/>
      <c r="LE98" s="1031"/>
      <c r="LF98" s="1031"/>
      <c r="LG98" s="1031"/>
      <c r="LH98" s="1031"/>
      <c r="LI98" s="1031"/>
      <c r="LJ98" s="1031"/>
      <c r="LK98" s="1031"/>
    </row>
    <row r="99" s="1010" customFormat="1" ht="24" customHeight="1" spans="1:323">
      <c r="A99" s="1018"/>
      <c r="B99" s="1019"/>
      <c r="C99" s="1019"/>
      <c r="D99" s="1011"/>
      <c r="E99" s="1019"/>
      <c r="F99" s="1019"/>
      <c r="G99" s="1020"/>
      <c r="H99" s="1011"/>
      <c r="I99" s="1019"/>
      <c r="J99" s="1011"/>
      <c r="K99" s="1011"/>
      <c r="L99" s="1011"/>
      <c r="M99" s="1011"/>
      <c r="N99" s="1011"/>
      <c r="O99" s="1011"/>
      <c r="P99" s="1021"/>
      <c r="Q99" s="1022"/>
      <c r="R99" s="1023"/>
      <c r="S99" s="1023"/>
      <c r="T99" s="1111"/>
      <c r="U99" s="1025"/>
      <c r="V99" s="1111"/>
      <c r="W99" s="1026"/>
      <c r="X99" s="1026"/>
      <c r="Y99" s="1027"/>
      <c r="Z99" s="1011"/>
      <c r="AA99" s="1011"/>
      <c r="AB99" s="1028"/>
      <c r="AC99" s="1020"/>
      <c r="AD99" s="1020"/>
      <c r="AE99" s="1020"/>
      <c r="AF99" s="1020"/>
      <c r="AG99" s="1019"/>
      <c r="AH99" s="1013"/>
      <c r="AI99" s="1013"/>
      <c r="AJ99" s="2234"/>
      <c r="AK99" s="2234"/>
      <c r="AL99" s="2234"/>
      <c r="AM99" s="2234"/>
      <c r="AN99" s="2234"/>
      <c r="AO99" s="2234"/>
      <c r="AP99" s="2234"/>
      <c r="AQ99" s="2234"/>
      <c r="AR99" s="2234"/>
      <c r="AS99" s="2234"/>
      <c r="AT99" s="1029"/>
      <c r="AU99" s="1029"/>
      <c r="AV99" s="1029"/>
      <c r="AW99" s="1030"/>
      <c r="AX99" s="1030"/>
      <c r="AY99" s="1031"/>
      <c r="AZ99" s="1031"/>
      <c r="BA99" s="1031"/>
      <c r="BB99" s="1031"/>
      <c r="BC99" s="1031"/>
      <c r="BD99" s="1031"/>
      <c r="BE99" s="1031"/>
      <c r="BF99" s="1031"/>
      <c r="BG99" s="1031"/>
      <c r="BH99" s="1031"/>
      <c r="BI99" s="1031"/>
      <c r="BJ99" s="1031"/>
      <c r="BK99" s="1031"/>
      <c r="BL99" s="1031"/>
      <c r="BM99" s="1031"/>
      <c r="BN99" s="1031"/>
      <c r="BO99" s="1031"/>
      <c r="BP99" s="1031"/>
      <c r="BQ99" s="1031"/>
      <c r="BR99" s="1031"/>
      <c r="BS99" s="1031"/>
      <c r="BT99" s="1031"/>
      <c r="BU99" s="1031"/>
      <c r="BV99" s="1031"/>
      <c r="BW99" s="1031"/>
      <c r="BX99" s="1031"/>
      <c r="BY99" s="1031"/>
      <c r="BZ99" s="1031"/>
      <c r="CA99" s="1031"/>
      <c r="CB99" s="1031"/>
      <c r="CC99" s="1031"/>
      <c r="CD99" s="1031"/>
      <c r="CE99" s="1031"/>
      <c r="CF99" s="1031"/>
      <c r="CG99" s="1031"/>
      <c r="CH99" s="1031"/>
      <c r="CI99" s="1031"/>
      <c r="CJ99" s="1031"/>
      <c r="CK99" s="1031"/>
      <c r="CL99" s="1031"/>
      <c r="CM99" s="1031"/>
      <c r="CN99" s="1031"/>
      <c r="CO99" s="1031"/>
      <c r="CP99" s="1031"/>
      <c r="CQ99" s="1031"/>
      <c r="CR99" s="1031"/>
      <c r="CS99" s="1031"/>
      <c r="CT99" s="1031"/>
      <c r="CU99" s="1031"/>
      <c r="CV99" s="1031"/>
      <c r="CW99" s="1031"/>
      <c r="CX99" s="1031"/>
      <c r="CY99" s="1031"/>
      <c r="CZ99" s="1031"/>
      <c r="DA99" s="1031"/>
      <c r="DB99" s="1031"/>
      <c r="DC99" s="1031"/>
      <c r="DD99" s="1031"/>
      <c r="DE99" s="1031"/>
      <c r="DF99" s="1031"/>
      <c r="DG99" s="1031"/>
      <c r="DH99" s="1031"/>
      <c r="DI99" s="1031"/>
      <c r="DJ99" s="1031"/>
      <c r="DK99" s="1031"/>
      <c r="DL99" s="1031"/>
      <c r="DM99" s="1031"/>
      <c r="DN99" s="1031"/>
      <c r="DO99" s="1031"/>
      <c r="DP99" s="1031"/>
      <c r="DQ99" s="1031"/>
      <c r="DR99" s="1031"/>
      <c r="DS99" s="1031"/>
      <c r="DT99" s="1031"/>
      <c r="DU99" s="1031"/>
      <c r="DV99" s="1031"/>
      <c r="DW99" s="1031"/>
      <c r="DX99" s="1031"/>
      <c r="DY99" s="1031"/>
      <c r="DZ99" s="1031"/>
      <c r="EA99" s="1031"/>
      <c r="EB99" s="1031"/>
      <c r="EC99" s="1031"/>
      <c r="ED99" s="1031"/>
      <c r="EE99" s="1031"/>
      <c r="EF99" s="1031"/>
      <c r="EG99" s="1031"/>
      <c r="EH99" s="1031"/>
      <c r="EI99" s="1031"/>
      <c r="EJ99" s="1031"/>
      <c r="EK99" s="1031"/>
      <c r="EL99" s="1031"/>
      <c r="EM99" s="1031"/>
      <c r="EN99" s="1031"/>
      <c r="EO99" s="1031"/>
      <c r="EP99" s="1031"/>
      <c r="EQ99" s="1031"/>
      <c r="ER99" s="1031"/>
      <c r="ES99" s="1031"/>
      <c r="ET99" s="1031"/>
      <c r="EU99" s="1031"/>
      <c r="EV99" s="1031"/>
      <c r="EW99" s="1031"/>
      <c r="EX99" s="1031"/>
      <c r="EY99" s="1031"/>
      <c r="EZ99" s="1031"/>
      <c r="FA99" s="1031"/>
      <c r="FB99" s="1031"/>
      <c r="FC99" s="1031"/>
      <c r="FD99" s="1031"/>
      <c r="FE99" s="1031"/>
      <c r="FF99" s="1031"/>
      <c r="FG99" s="1031"/>
      <c r="FH99" s="1031"/>
      <c r="FI99" s="1031"/>
      <c r="FJ99" s="1031"/>
      <c r="FK99" s="1031"/>
      <c r="FL99" s="1031"/>
      <c r="FM99" s="1031"/>
      <c r="FN99" s="1031"/>
      <c r="FO99" s="1031"/>
      <c r="FP99" s="1031"/>
      <c r="FQ99" s="1031"/>
      <c r="FR99" s="1031"/>
      <c r="FS99" s="1031"/>
      <c r="FT99" s="1031"/>
      <c r="FU99" s="1031"/>
      <c r="FV99" s="1031"/>
      <c r="FW99" s="1031"/>
      <c r="FX99" s="1031"/>
      <c r="FY99" s="1031"/>
      <c r="FZ99" s="1031"/>
      <c r="GA99" s="1031"/>
      <c r="GB99" s="1031"/>
      <c r="GC99" s="1031"/>
      <c r="GD99" s="1031"/>
      <c r="GE99" s="1031"/>
      <c r="GF99" s="1031"/>
      <c r="GG99" s="1031"/>
      <c r="GH99" s="1031"/>
      <c r="GI99" s="1031"/>
      <c r="GJ99" s="1031"/>
      <c r="GK99" s="1031"/>
      <c r="GL99" s="1031"/>
      <c r="GM99" s="1031"/>
      <c r="GN99" s="1031"/>
      <c r="GO99" s="1031"/>
      <c r="GP99" s="1031"/>
      <c r="GQ99" s="1031"/>
      <c r="GR99" s="1031"/>
      <c r="GS99" s="1031"/>
      <c r="GT99" s="1031"/>
      <c r="GU99" s="1031"/>
      <c r="GV99" s="1031"/>
      <c r="GW99" s="1031"/>
      <c r="GX99" s="1031"/>
      <c r="GY99" s="1031"/>
      <c r="GZ99" s="1031"/>
      <c r="HA99" s="1031"/>
      <c r="HB99" s="1031"/>
      <c r="HC99" s="1031"/>
      <c r="HD99" s="1031"/>
      <c r="HE99" s="1031"/>
      <c r="HF99" s="1031"/>
      <c r="HG99" s="1031"/>
      <c r="HH99" s="1031"/>
      <c r="HI99" s="1031"/>
      <c r="HJ99" s="1031"/>
      <c r="HK99" s="1031"/>
      <c r="HL99" s="1031"/>
      <c r="HM99" s="1031"/>
      <c r="HN99" s="1031"/>
      <c r="HO99" s="1031"/>
      <c r="HP99" s="1031"/>
      <c r="HQ99" s="1031"/>
      <c r="HR99" s="1031"/>
      <c r="HS99" s="1031"/>
      <c r="HT99" s="1031"/>
      <c r="HU99" s="1031"/>
      <c r="HV99" s="1031"/>
      <c r="HW99" s="1031"/>
      <c r="HX99" s="1031"/>
      <c r="HY99" s="1031"/>
      <c r="HZ99" s="1031"/>
      <c r="IA99" s="1031"/>
      <c r="IB99" s="1031"/>
      <c r="IC99" s="1031"/>
      <c r="ID99" s="1031"/>
      <c r="IE99" s="1031"/>
      <c r="IF99" s="1031"/>
      <c r="IG99" s="1031"/>
      <c r="IH99" s="1031"/>
      <c r="II99" s="1031"/>
      <c r="IJ99" s="1031"/>
      <c r="IK99" s="1031"/>
      <c r="IL99" s="1031"/>
      <c r="IM99" s="1031"/>
      <c r="IN99" s="1031"/>
      <c r="IO99" s="1031"/>
      <c r="IP99" s="1031"/>
      <c r="IQ99" s="1031"/>
      <c r="IR99" s="1031"/>
      <c r="IS99" s="1031"/>
      <c r="IT99" s="1031"/>
      <c r="IU99" s="1031"/>
      <c r="IV99" s="1031"/>
      <c r="IW99" s="1031"/>
      <c r="IX99" s="1031"/>
      <c r="IY99" s="1031"/>
      <c r="IZ99" s="1031"/>
      <c r="JA99" s="1031"/>
      <c r="JB99" s="1031"/>
      <c r="JC99" s="1031"/>
      <c r="JD99" s="1031"/>
      <c r="JE99" s="1031"/>
      <c r="JF99" s="1031"/>
      <c r="JG99" s="1031"/>
      <c r="JH99" s="1031"/>
      <c r="JI99" s="1031"/>
      <c r="JJ99" s="1031"/>
      <c r="JK99" s="1031"/>
      <c r="JL99" s="1031"/>
      <c r="JM99" s="1031"/>
      <c r="JN99" s="1031"/>
      <c r="JO99" s="1031"/>
      <c r="JP99" s="1031"/>
      <c r="JQ99" s="1031"/>
      <c r="JR99" s="1031"/>
      <c r="JS99" s="1031"/>
      <c r="JT99" s="1031"/>
      <c r="JU99" s="1031"/>
      <c r="JV99" s="1031"/>
      <c r="JW99" s="1031"/>
      <c r="JX99" s="1031"/>
      <c r="JY99" s="1031"/>
      <c r="JZ99" s="1031"/>
      <c r="KA99" s="1031"/>
      <c r="KB99" s="1031"/>
      <c r="KC99" s="1031"/>
      <c r="KD99" s="1031"/>
      <c r="KE99" s="1031"/>
      <c r="KF99" s="1031"/>
      <c r="KG99" s="1031"/>
      <c r="KH99" s="1031"/>
      <c r="KI99" s="1031"/>
      <c r="KJ99" s="1031"/>
      <c r="KK99" s="1031"/>
      <c r="KL99" s="1031"/>
      <c r="KM99" s="1031"/>
      <c r="KN99" s="1031"/>
      <c r="KO99" s="1031"/>
      <c r="KP99" s="1031"/>
      <c r="KQ99" s="1031"/>
      <c r="KR99" s="1031"/>
      <c r="KS99" s="1031"/>
      <c r="KT99" s="1031"/>
      <c r="KU99" s="1031"/>
      <c r="KV99" s="1031"/>
      <c r="KW99" s="1031"/>
      <c r="KX99" s="1031"/>
      <c r="KY99" s="1031"/>
      <c r="KZ99" s="1031"/>
      <c r="LA99" s="1031"/>
      <c r="LB99" s="1031"/>
      <c r="LC99" s="1031"/>
      <c r="LD99" s="1031"/>
      <c r="LE99" s="1031"/>
      <c r="LF99" s="1031"/>
      <c r="LG99" s="1031"/>
      <c r="LH99" s="1031"/>
      <c r="LI99" s="1031"/>
      <c r="LJ99" s="1031"/>
      <c r="LK99" s="1031"/>
    </row>
    <row r="100" s="1010" customFormat="1" ht="22" customHeight="1" spans="1:323">
      <c r="A100" s="1018"/>
      <c r="B100" s="1019"/>
      <c r="C100" s="1059"/>
      <c r="D100" s="1011"/>
      <c r="E100" s="1019"/>
      <c r="F100" s="1019"/>
      <c r="G100" s="1020"/>
      <c r="H100" s="1011"/>
      <c r="I100" s="1019"/>
      <c r="J100" s="1011"/>
      <c r="K100" s="1011"/>
      <c r="L100" s="1011"/>
      <c r="M100" s="1011"/>
      <c r="N100" s="1077"/>
      <c r="O100" s="1077"/>
      <c r="P100" s="1078"/>
      <c r="Q100" s="2001"/>
      <c r="R100" s="2001"/>
      <c r="S100" s="2001"/>
      <c r="T100" s="1111"/>
      <c r="U100" s="1113"/>
      <c r="V100" s="1111"/>
      <c r="W100" s="1026"/>
      <c r="X100" s="1026"/>
      <c r="Y100" s="1139"/>
      <c r="Z100" s="1011"/>
      <c r="AA100" s="1140"/>
      <c r="AB100" s="1028"/>
      <c r="AC100" s="1020"/>
      <c r="AD100" s="1020"/>
      <c r="AE100" s="1020"/>
      <c r="AF100" s="1020"/>
      <c r="AG100" s="2017"/>
      <c r="AH100" s="2235"/>
      <c r="AI100" s="2231"/>
      <c r="AJ100" s="2232"/>
      <c r="AK100" s="2232"/>
      <c r="AL100" s="2232"/>
      <c r="AM100" s="2234"/>
      <c r="AN100" s="2234"/>
      <c r="AO100" s="2234"/>
      <c r="AP100" s="2234"/>
      <c r="AQ100" s="2234"/>
      <c r="AR100" s="2234"/>
      <c r="AS100" s="2234"/>
      <c r="AT100" s="1029"/>
      <c r="AU100" s="1029"/>
      <c r="AV100" s="1029"/>
      <c r="AW100" s="1030"/>
      <c r="AX100" s="1030"/>
      <c r="AY100" s="1031"/>
      <c r="AZ100" s="1031"/>
      <c r="BA100" s="1031"/>
      <c r="BB100" s="1031"/>
      <c r="BC100" s="1031"/>
      <c r="BD100" s="1031"/>
      <c r="BE100" s="1031"/>
      <c r="BF100" s="1031"/>
      <c r="BG100" s="1031"/>
      <c r="BH100" s="1031"/>
      <c r="BI100" s="1031"/>
      <c r="BJ100" s="1031"/>
      <c r="BK100" s="1031"/>
      <c r="BL100" s="1031"/>
      <c r="BM100" s="1031"/>
      <c r="BN100" s="1031"/>
      <c r="BO100" s="1031"/>
      <c r="BP100" s="1031"/>
      <c r="BQ100" s="1031"/>
      <c r="BR100" s="1031"/>
      <c r="BS100" s="1031"/>
      <c r="BT100" s="1031"/>
      <c r="BU100" s="1031"/>
      <c r="BV100" s="1031"/>
      <c r="BW100" s="1031"/>
      <c r="BX100" s="1031"/>
      <c r="BY100" s="1031"/>
      <c r="BZ100" s="1031"/>
      <c r="CA100" s="1031"/>
      <c r="CB100" s="1031"/>
      <c r="CC100" s="1031"/>
      <c r="CD100" s="1031"/>
      <c r="CE100" s="1031"/>
      <c r="CF100" s="1031"/>
      <c r="CG100" s="1031"/>
      <c r="CH100" s="1031"/>
      <c r="CI100" s="1031"/>
      <c r="CJ100" s="1031"/>
      <c r="CK100" s="1031"/>
      <c r="CL100" s="1031"/>
      <c r="CM100" s="1031"/>
      <c r="CN100" s="1031"/>
      <c r="CO100" s="1031"/>
      <c r="CP100" s="1031"/>
      <c r="CQ100" s="1031"/>
      <c r="CR100" s="1031"/>
      <c r="CS100" s="1031"/>
      <c r="CT100" s="1031"/>
      <c r="CU100" s="1031"/>
      <c r="CV100" s="1031"/>
      <c r="CW100" s="1031"/>
      <c r="CX100" s="1031"/>
      <c r="CY100" s="1031"/>
      <c r="CZ100" s="1031"/>
      <c r="DA100" s="1031"/>
      <c r="DB100" s="1031"/>
      <c r="DC100" s="1031"/>
      <c r="DD100" s="1031"/>
      <c r="DE100" s="1031"/>
      <c r="DF100" s="1031"/>
      <c r="DG100" s="1031"/>
      <c r="DH100" s="1031"/>
      <c r="DI100" s="1031"/>
      <c r="DJ100" s="1031"/>
      <c r="DK100" s="1031"/>
      <c r="DL100" s="1031"/>
      <c r="DM100" s="1031"/>
      <c r="DN100" s="1031"/>
      <c r="DO100" s="1031"/>
      <c r="DP100" s="1031"/>
      <c r="DQ100" s="1031"/>
      <c r="DR100" s="1031"/>
      <c r="DS100" s="1031"/>
      <c r="DT100" s="1031"/>
      <c r="DU100" s="1031"/>
      <c r="DV100" s="1031"/>
      <c r="DW100" s="1031"/>
      <c r="DX100" s="1031"/>
      <c r="DY100" s="1031"/>
      <c r="DZ100" s="1031"/>
      <c r="EA100" s="1031"/>
      <c r="EB100" s="1031"/>
      <c r="EC100" s="1031"/>
      <c r="ED100" s="1031"/>
      <c r="EE100" s="1031"/>
      <c r="EF100" s="1031"/>
      <c r="EG100" s="1031"/>
      <c r="EH100" s="1031"/>
      <c r="EI100" s="1031"/>
      <c r="EJ100" s="1031"/>
      <c r="EK100" s="1031"/>
      <c r="EL100" s="1031"/>
      <c r="EM100" s="1031"/>
      <c r="EN100" s="1031"/>
      <c r="EO100" s="1031"/>
      <c r="EP100" s="1031"/>
      <c r="EQ100" s="1031"/>
      <c r="ER100" s="1031"/>
      <c r="ES100" s="1031"/>
      <c r="ET100" s="1031"/>
      <c r="EU100" s="1031"/>
      <c r="EV100" s="1031"/>
      <c r="EW100" s="1031"/>
      <c r="EX100" s="1031"/>
      <c r="EY100" s="1031"/>
      <c r="EZ100" s="1031"/>
      <c r="FA100" s="1031"/>
      <c r="FB100" s="1031"/>
      <c r="FC100" s="1031"/>
      <c r="FD100" s="1031"/>
      <c r="FE100" s="1031"/>
      <c r="FF100" s="1031"/>
      <c r="FG100" s="1031"/>
      <c r="FH100" s="1031"/>
      <c r="FI100" s="1031"/>
      <c r="FJ100" s="1031"/>
      <c r="FK100" s="1031"/>
      <c r="FL100" s="1031"/>
      <c r="FM100" s="1031"/>
      <c r="FN100" s="1031"/>
      <c r="FO100" s="1031"/>
      <c r="FP100" s="1031"/>
      <c r="FQ100" s="1031"/>
      <c r="FR100" s="1031"/>
      <c r="FS100" s="1031"/>
      <c r="FT100" s="1031"/>
      <c r="FU100" s="1031"/>
      <c r="FV100" s="1031"/>
      <c r="FW100" s="1031"/>
      <c r="FX100" s="1031"/>
      <c r="FY100" s="1031"/>
      <c r="FZ100" s="1031"/>
      <c r="GA100" s="1031"/>
      <c r="GB100" s="1031"/>
      <c r="GC100" s="1031"/>
      <c r="GD100" s="1031"/>
      <c r="GE100" s="1031"/>
      <c r="GF100" s="1031"/>
      <c r="GG100" s="1031"/>
      <c r="GH100" s="1031"/>
      <c r="GI100" s="1031"/>
      <c r="GJ100" s="1031"/>
      <c r="GK100" s="1031"/>
      <c r="GL100" s="1031"/>
      <c r="GM100" s="1031"/>
      <c r="GN100" s="1031"/>
      <c r="GO100" s="1031"/>
      <c r="GP100" s="1031"/>
      <c r="GQ100" s="1031"/>
      <c r="GR100" s="1031"/>
      <c r="GS100" s="1031"/>
      <c r="GT100" s="1031"/>
      <c r="GU100" s="1031"/>
      <c r="GV100" s="1031"/>
      <c r="GW100" s="1031"/>
      <c r="GX100" s="1031"/>
      <c r="GY100" s="1031"/>
      <c r="GZ100" s="1031"/>
      <c r="HA100" s="1031"/>
      <c r="HB100" s="1031"/>
      <c r="HC100" s="1031"/>
      <c r="HD100" s="1031"/>
      <c r="HE100" s="1031"/>
      <c r="HF100" s="1031"/>
      <c r="HG100" s="1031"/>
      <c r="HH100" s="1031"/>
      <c r="HI100" s="1031"/>
      <c r="HJ100" s="1031"/>
      <c r="HK100" s="1031"/>
      <c r="HL100" s="1031"/>
      <c r="HM100" s="1031"/>
      <c r="HN100" s="1031"/>
      <c r="HO100" s="1031"/>
      <c r="HP100" s="1031"/>
      <c r="HQ100" s="1031"/>
      <c r="HR100" s="1031"/>
      <c r="HS100" s="1031"/>
      <c r="HT100" s="1031"/>
      <c r="HU100" s="1031"/>
      <c r="HV100" s="1031"/>
      <c r="HW100" s="1031"/>
      <c r="HX100" s="1031"/>
      <c r="HY100" s="1031"/>
      <c r="HZ100" s="1031"/>
      <c r="IA100" s="1031"/>
      <c r="IB100" s="1031"/>
      <c r="IC100" s="1031"/>
      <c r="ID100" s="1031"/>
      <c r="IE100" s="1031"/>
      <c r="IF100" s="1031"/>
      <c r="IG100" s="1031"/>
      <c r="IH100" s="1031"/>
      <c r="II100" s="1031"/>
      <c r="IJ100" s="1031"/>
      <c r="IK100" s="1031"/>
      <c r="IL100" s="1031"/>
      <c r="IM100" s="1031"/>
      <c r="IN100" s="1031"/>
      <c r="IO100" s="1031"/>
      <c r="IP100" s="1031"/>
      <c r="IQ100" s="1031"/>
      <c r="IR100" s="1031"/>
      <c r="IS100" s="1031"/>
      <c r="IT100" s="1031"/>
      <c r="IU100" s="1031"/>
      <c r="IV100" s="1031"/>
      <c r="IW100" s="1031"/>
      <c r="IX100" s="1031"/>
      <c r="IY100" s="1031"/>
      <c r="IZ100" s="1031"/>
      <c r="JA100" s="1031"/>
      <c r="JB100" s="1031"/>
      <c r="JC100" s="1031"/>
      <c r="JD100" s="1031"/>
      <c r="JE100" s="1031"/>
      <c r="JF100" s="1031"/>
      <c r="JG100" s="1031"/>
      <c r="JH100" s="1031"/>
      <c r="JI100" s="1031"/>
      <c r="JJ100" s="1031"/>
      <c r="JK100" s="1031"/>
      <c r="JL100" s="1031"/>
      <c r="JM100" s="1031"/>
      <c r="JN100" s="1031"/>
      <c r="JO100" s="1031"/>
      <c r="JP100" s="1031"/>
      <c r="JQ100" s="1031"/>
      <c r="JR100" s="1031"/>
      <c r="JS100" s="1031"/>
      <c r="JT100" s="1031"/>
      <c r="JU100" s="1031"/>
      <c r="JV100" s="1031"/>
      <c r="JW100" s="1031"/>
      <c r="JX100" s="1031"/>
      <c r="JY100" s="1031"/>
      <c r="JZ100" s="1031"/>
      <c r="KA100" s="1031"/>
      <c r="KB100" s="1031"/>
      <c r="KC100" s="1031"/>
      <c r="KD100" s="1031"/>
      <c r="KE100" s="1031"/>
      <c r="KF100" s="1031"/>
      <c r="KG100" s="1031"/>
      <c r="KH100" s="1031"/>
      <c r="KI100" s="1031"/>
      <c r="KJ100" s="1031"/>
      <c r="KK100" s="1031"/>
      <c r="KL100" s="1031"/>
      <c r="KM100" s="1031"/>
      <c r="KN100" s="1031"/>
      <c r="KO100" s="1031"/>
      <c r="KP100" s="1031"/>
      <c r="KQ100" s="1031"/>
      <c r="KR100" s="1031"/>
      <c r="KS100" s="1031"/>
      <c r="KT100" s="1031"/>
      <c r="KU100" s="1031"/>
      <c r="KV100" s="1031"/>
      <c r="KW100" s="1031"/>
      <c r="KX100" s="1031"/>
      <c r="KY100" s="1031"/>
      <c r="KZ100" s="1031"/>
      <c r="LA100" s="1031"/>
      <c r="LB100" s="1031"/>
      <c r="LC100" s="1031"/>
      <c r="LD100" s="1031"/>
      <c r="LE100" s="1031"/>
      <c r="LF100" s="1031"/>
      <c r="LG100" s="1031"/>
      <c r="LH100" s="1031"/>
      <c r="LI100" s="1031"/>
      <c r="LJ100" s="1031"/>
      <c r="LK100" s="1031"/>
    </row>
    <row r="101" s="1010" customFormat="1" spans="1:323">
      <c r="A101" s="1018"/>
      <c r="B101" s="1019"/>
      <c r="C101" s="1019"/>
      <c r="D101" s="1011"/>
      <c r="E101" s="1019"/>
      <c r="F101" s="1019"/>
      <c r="G101" s="1020"/>
      <c r="H101" s="1011"/>
      <c r="I101" s="1019"/>
      <c r="J101" s="1011"/>
      <c r="K101" s="1011"/>
      <c r="L101" s="1011"/>
      <c r="M101" s="1011"/>
      <c r="N101" s="1011"/>
      <c r="O101" s="1011"/>
      <c r="P101" s="1021"/>
      <c r="Q101" s="1022"/>
      <c r="R101" s="1023"/>
      <c r="S101" s="1023"/>
      <c r="T101" s="1111"/>
      <c r="U101" s="1025"/>
      <c r="V101" s="1111"/>
      <c r="W101" s="1026"/>
      <c r="X101" s="1026"/>
      <c r="Y101" s="1027"/>
      <c r="Z101" s="1011"/>
      <c r="AA101" s="1011"/>
      <c r="AB101" s="1028"/>
      <c r="AC101" s="1020"/>
      <c r="AD101" s="1020"/>
      <c r="AE101" s="1020"/>
      <c r="AF101" s="1020"/>
      <c r="AG101" s="1019"/>
      <c r="AH101" s="1013"/>
      <c r="AI101" s="2236"/>
      <c r="AJ101" s="2234"/>
      <c r="AK101" s="2234"/>
      <c r="AL101" s="2234"/>
      <c r="AM101" s="2234"/>
      <c r="AN101" s="2234"/>
      <c r="AO101" s="2234"/>
      <c r="AP101" s="2234"/>
      <c r="AQ101" s="2234"/>
      <c r="AR101" s="2234"/>
      <c r="AS101" s="2234"/>
      <c r="AT101" s="1029"/>
      <c r="AU101" s="1029"/>
      <c r="AV101" s="1029"/>
      <c r="AW101" s="1030"/>
      <c r="AX101" s="1030"/>
      <c r="AY101" s="1031"/>
      <c r="AZ101" s="1031"/>
      <c r="BA101" s="1031"/>
      <c r="BB101" s="1031"/>
      <c r="BC101" s="1031"/>
      <c r="BD101" s="1031"/>
      <c r="BE101" s="1031"/>
      <c r="BF101" s="1031"/>
      <c r="BG101" s="1031"/>
      <c r="BH101" s="1031"/>
      <c r="BI101" s="1031"/>
      <c r="BJ101" s="1031"/>
      <c r="BK101" s="1031"/>
      <c r="BL101" s="1031"/>
      <c r="BM101" s="1031"/>
      <c r="BN101" s="1031"/>
      <c r="BO101" s="1031"/>
      <c r="BP101" s="1031"/>
      <c r="BQ101" s="1031"/>
      <c r="BR101" s="1031"/>
      <c r="BS101" s="1031"/>
      <c r="BT101" s="1031"/>
      <c r="BU101" s="1031"/>
      <c r="BV101" s="1031"/>
      <c r="BW101" s="1031"/>
      <c r="BX101" s="1031"/>
      <c r="BY101" s="1031"/>
      <c r="BZ101" s="1031"/>
      <c r="CA101" s="1031"/>
      <c r="CB101" s="1031"/>
      <c r="CC101" s="1031"/>
      <c r="CD101" s="1031"/>
      <c r="CE101" s="1031"/>
      <c r="CF101" s="1031"/>
      <c r="CG101" s="1031"/>
      <c r="CH101" s="1031"/>
      <c r="CI101" s="1031"/>
      <c r="CJ101" s="1031"/>
      <c r="CK101" s="1031"/>
      <c r="CL101" s="1031"/>
      <c r="CM101" s="1031"/>
      <c r="CN101" s="1031"/>
      <c r="CO101" s="1031"/>
      <c r="CP101" s="1031"/>
      <c r="CQ101" s="1031"/>
      <c r="CR101" s="1031"/>
      <c r="CS101" s="1031"/>
      <c r="CT101" s="1031"/>
      <c r="CU101" s="1031"/>
      <c r="CV101" s="1031"/>
      <c r="CW101" s="1031"/>
      <c r="CX101" s="1031"/>
      <c r="CY101" s="1031"/>
      <c r="CZ101" s="1031"/>
      <c r="DA101" s="1031"/>
      <c r="DB101" s="1031"/>
      <c r="DC101" s="1031"/>
      <c r="DD101" s="1031"/>
      <c r="DE101" s="1031"/>
      <c r="DF101" s="1031"/>
      <c r="DG101" s="1031"/>
      <c r="DH101" s="1031"/>
      <c r="DI101" s="1031"/>
      <c r="DJ101" s="1031"/>
      <c r="DK101" s="1031"/>
      <c r="DL101" s="1031"/>
      <c r="DM101" s="1031"/>
      <c r="DN101" s="1031"/>
      <c r="DO101" s="1031"/>
      <c r="DP101" s="1031"/>
      <c r="DQ101" s="1031"/>
      <c r="DR101" s="1031"/>
      <c r="DS101" s="1031"/>
      <c r="DT101" s="1031"/>
      <c r="DU101" s="1031"/>
      <c r="DV101" s="1031"/>
      <c r="DW101" s="1031"/>
      <c r="DX101" s="1031"/>
      <c r="DY101" s="1031"/>
      <c r="DZ101" s="1031"/>
      <c r="EA101" s="1031"/>
      <c r="EB101" s="1031"/>
      <c r="EC101" s="1031"/>
      <c r="ED101" s="1031"/>
      <c r="EE101" s="1031"/>
      <c r="EF101" s="1031"/>
      <c r="EG101" s="1031"/>
      <c r="EH101" s="1031"/>
      <c r="EI101" s="1031"/>
      <c r="EJ101" s="1031"/>
      <c r="EK101" s="1031"/>
      <c r="EL101" s="1031"/>
      <c r="EM101" s="1031"/>
      <c r="EN101" s="1031"/>
      <c r="EO101" s="1031"/>
      <c r="EP101" s="1031"/>
      <c r="EQ101" s="1031"/>
      <c r="ER101" s="1031"/>
      <c r="ES101" s="1031"/>
      <c r="ET101" s="1031"/>
      <c r="EU101" s="1031"/>
      <c r="EV101" s="1031"/>
      <c r="EW101" s="1031"/>
      <c r="EX101" s="1031"/>
      <c r="EY101" s="1031"/>
      <c r="EZ101" s="1031"/>
      <c r="FA101" s="1031"/>
      <c r="FB101" s="1031"/>
      <c r="FC101" s="1031"/>
      <c r="FD101" s="1031"/>
      <c r="FE101" s="1031"/>
      <c r="FF101" s="1031"/>
      <c r="FG101" s="1031"/>
      <c r="FH101" s="1031"/>
      <c r="FI101" s="1031"/>
      <c r="FJ101" s="1031"/>
      <c r="FK101" s="1031"/>
      <c r="FL101" s="1031"/>
      <c r="FM101" s="1031"/>
      <c r="FN101" s="1031"/>
      <c r="FO101" s="1031"/>
      <c r="FP101" s="1031"/>
      <c r="FQ101" s="1031"/>
      <c r="FR101" s="1031"/>
      <c r="FS101" s="1031"/>
      <c r="FT101" s="1031"/>
      <c r="FU101" s="1031"/>
      <c r="FV101" s="1031"/>
      <c r="FW101" s="1031"/>
      <c r="FX101" s="1031"/>
      <c r="FY101" s="1031"/>
      <c r="FZ101" s="1031"/>
      <c r="GA101" s="1031"/>
      <c r="GB101" s="1031"/>
      <c r="GC101" s="1031"/>
      <c r="GD101" s="1031"/>
      <c r="GE101" s="1031"/>
      <c r="GF101" s="1031"/>
      <c r="GG101" s="1031"/>
      <c r="GH101" s="1031"/>
      <c r="GI101" s="1031"/>
      <c r="GJ101" s="1031"/>
      <c r="GK101" s="1031"/>
      <c r="GL101" s="1031"/>
      <c r="GM101" s="1031"/>
      <c r="GN101" s="1031"/>
      <c r="GO101" s="1031"/>
      <c r="GP101" s="1031"/>
      <c r="GQ101" s="1031"/>
      <c r="GR101" s="1031"/>
      <c r="GS101" s="1031"/>
      <c r="GT101" s="1031"/>
      <c r="GU101" s="1031"/>
      <c r="GV101" s="1031"/>
      <c r="GW101" s="1031"/>
      <c r="GX101" s="1031"/>
      <c r="GY101" s="1031"/>
      <c r="GZ101" s="1031"/>
      <c r="HA101" s="1031"/>
      <c r="HB101" s="1031"/>
      <c r="HC101" s="1031"/>
      <c r="HD101" s="1031"/>
      <c r="HE101" s="1031"/>
      <c r="HF101" s="1031"/>
      <c r="HG101" s="1031"/>
      <c r="HH101" s="1031"/>
      <c r="HI101" s="1031"/>
      <c r="HJ101" s="1031"/>
      <c r="HK101" s="1031"/>
      <c r="HL101" s="1031"/>
      <c r="HM101" s="1031"/>
      <c r="HN101" s="1031"/>
      <c r="HO101" s="1031"/>
      <c r="HP101" s="1031"/>
      <c r="HQ101" s="1031"/>
      <c r="HR101" s="1031"/>
      <c r="HS101" s="1031"/>
      <c r="HT101" s="1031"/>
      <c r="HU101" s="1031"/>
      <c r="HV101" s="1031"/>
      <c r="HW101" s="1031"/>
      <c r="HX101" s="1031"/>
      <c r="HY101" s="1031"/>
      <c r="HZ101" s="1031"/>
      <c r="IA101" s="1031"/>
      <c r="IB101" s="1031"/>
      <c r="IC101" s="1031"/>
      <c r="ID101" s="1031"/>
      <c r="IE101" s="1031"/>
      <c r="IF101" s="1031"/>
      <c r="IG101" s="1031"/>
      <c r="IH101" s="1031"/>
      <c r="II101" s="1031"/>
      <c r="IJ101" s="1031"/>
      <c r="IK101" s="1031"/>
      <c r="IL101" s="1031"/>
      <c r="IM101" s="1031"/>
      <c r="IN101" s="1031"/>
      <c r="IO101" s="1031"/>
      <c r="IP101" s="1031"/>
      <c r="IQ101" s="1031"/>
      <c r="IR101" s="1031"/>
      <c r="IS101" s="1031"/>
      <c r="IT101" s="1031"/>
      <c r="IU101" s="1031"/>
      <c r="IV101" s="1031"/>
      <c r="IW101" s="1031"/>
      <c r="IX101" s="1031"/>
      <c r="IY101" s="1031"/>
      <c r="IZ101" s="1031"/>
      <c r="JA101" s="1031"/>
      <c r="JB101" s="1031"/>
      <c r="JC101" s="1031"/>
      <c r="JD101" s="1031"/>
      <c r="JE101" s="1031"/>
      <c r="JF101" s="1031"/>
      <c r="JG101" s="1031"/>
      <c r="JH101" s="1031"/>
      <c r="JI101" s="1031"/>
      <c r="JJ101" s="1031"/>
      <c r="JK101" s="1031"/>
      <c r="JL101" s="1031"/>
      <c r="JM101" s="1031"/>
      <c r="JN101" s="1031"/>
      <c r="JO101" s="1031"/>
      <c r="JP101" s="1031"/>
      <c r="JQ101" s="1031"/>
      <c r="JR101" s="1031"/>
      <c r="JS101" s="1031"/>
      <c r="JT101" s="1031"/>
      <c r="JU101" s="1031"/>
      <c r="JV101" s="1031"/>
      <c r="JW101" s="1031"/>
      <c r="JX101" s="1031"/>
      <c r="JY101" s="1031"/>
      <c r="JZ101" s="1031"/>
      <c r="KA101" s="1031"/>
      <c r="KB101" s="1031"/>
      <c r="KC101" s="1031"/>
      <c r="KD101" s="1031"/>
      <c r="KE101" s="1031"/>
      <c r="KF101" s="1031"/>
      <c r="KG101" s="1031"/>
      <c r="KH101" s="1031"/>
      <c r="KI101" s="1031"/>
      <c r="KJ101" s="1031"/>
      <c r="KK101" s="1031"/>
      <c r="KL101" s="1031"/>
      <c r="KM101" s="1031"/>
      <c r="KN101" s="1031"/>
      <c r="KO101" s="1031"/>
      <c r="KP101" s="1031"/>
      <c r="KQ101" s="1031"/>
      <c r="KR101" s="1031"/>
      <c r="KS101" s="1031"/>
      <c r="KT101" s="1031"/>
      <c r="KU101" s="1031"/>
      <c r="KV101" s="1031"/>
      <c r="KW101" s="1031"/>
      <c r="KX101" s="1031"/>
      <c r="KY101" s="1031"/>
      <c r="KZ101" s="1031"/>
      <c r="LA101" s="1031"/>
      <c r="LB101" s="1031"/>
      <c r="LC101" s="1031"/>
      <c r="LD101" s="1031"/>
      <c r="LE101" s="1031"/>
      <c r="LF101" s="1031"/>
      <c r="LG101" s="1031"/>
      <c r="LH101" s="1031"/>
      <c r="LI101" s="1031"/>
      <c r="LJ101" s="1031"/>
      <c r="LK101" s="1031"/>
    </row>
    <row r="102" spans="14:45">
      <c r="N102" s="1076"/>
      <c r="O102" s="1076"/>
      <c r="T102" s="1111"/>
      <c r="V102" s="1111"/>
      <c r="Y102" s="1139"/>
      <c r="AH102" s="1013"/>
      <c r="AI102" s="1013"/>
      <c r="AJ102" s="1013"/>
      <c r="AK102" s="1013"/>
      <c r="AL102" s="1013"/>
      <c r="AM102" s="2234"/>
      <c r="AN102" s="2234"/>
      <c r="AO102" s="2234"/>
      <c r="AP102" s="2234"/>
      <c r="AQ102" s="2234"/>
      <c r="AR102" s="2234"/>
      <c r="AS102" s="2234"/>
    </row>
    <row r="103" spans="20:22">
      <c r="T103" s="1111"/>
      <c r="V103" s="1111"/>
    </row>
    <row r="104" spans="6:46">
      <c r="F104" s="1058"/>
      <c r="T104" s="1111"/>
      <c r="V104" s="1111"/>
      <c r="AM104" s="1029">
        <f>SUM(AM5:AM30)</f>
        <v>2458.25</v>
      </c>
      <c r="AN104" s="1029">
        <f t="shared" ref="AN104:AT104" si="49">SUM(AN5:AN58)</f>
        <v>14612</v>
      </c>
      <c r="AO104" s="1029">
        <f t="shared" si="49"/>
        <v>16061</v>
      </c>
      <c r="AP104" s="1029">
        <f t="shared" si="49"/>
        <v>3092</v>
      </c>
      <c r="AQ104" s="1029">
        <f t="shared" si="49"/>
        <v>32633.75</v>
      </c>
      <c r="AR104" s="1029">
        <f t="shared" si="49"/>
        <v>32507</v>
      </c>
      <c r="AS104" s="1029">
        <f t="shared" si="49"/>
        <v>33327</v>
      </c>
      <c r="AT104" s="1029">
        <f t="shared" si="49"/>
        <v>23184</v>
      </c>
    </row>
    <row r="105" spans="15:22">
      <c r="O105" s="1011">
        <v>0</v>
      </c>
      <c r="T105" s="1111"/>
      <c r="V105" s="1111"/>
    </row>
    <row r="106" spans="20:22">
      <c r="T106" s="1111"/>
      <c r="V106" s="1111"/>
    </row>
    <row r="107" ht="26.25" customHeight="1" spans="3:38">
      <c r="C107" s="1059"/>
      <c r="N107" s="1077"/>
      <c r="O107" s="1077"/>
      <c r="P107" s="1078"/>
      <c r="R107" s="1112"/>
      <c r="S107" s="1112"/>
      <c r="T107" s="1111"/>
      <c r="U107" s="1113"/>
      <c r="V107" s="1111"/>
      <c r="AA107" s="1140"/>
      <c r="AG107" s="1059"/>
      <c r="AH107" s="1059"/>
      <c r="AI107" s="1059"/>
      <c r="AJ107" s="1059"/>
      <c r="AK107" s="1059"/>
      <c r="AL107" s="1059"/>
    </row>
    <row r="108" ht="26.25" customHeight="1" spans="3:38">
      <c r="C108" s="1059"/>
      <c r="N108" s="1077"/>
      <c r="O108" s="1077"/>
      <c r="P108" s="1078"/>
      <c r="R108" s="1112"/>
      <c r="S108" s="1112"/>
      <c r="T108" s="1111"/>
      <c r="U108" s="1113"/>
      <c r="V108" s="1111"/>
      <c r="AA108" s="1140"/>
      <c r="AG108" s="1059"/>
      <c r="AH108" s="1059"/>
      <c r="AI108" s="1059"/>
      <c r="AJ108" s="1059"/>
      <c r="AK108" s="1059"/>
      <c r="AL108" s="1059"/>
    </row>
    <row r="109" spans="18:22">
      <c r="R109" s="1112"/>
      <c r="S109" s="1112"/>
      <c r="T109" s="1111"/>
      <c r="V109" s="1111"/>
    </row>
    <row r="110" spans="18:22">
      <c r="R110" s="1112"/>
      <c r="S110" s="1112"/>
      <c r="T110" s="1111"/>
      <c r="V110" s="1111"/>
    </row>
    <row r="111" spans="18:22">
      <c r="R111" s="1112"/>
      <c r="S111" s="1112"/>
      <c r="T111" s="1111"/>
      <c r="V111" s="1111"/>
    </row>
    <row r="112" spans="18:22">
      <c r="R112" s="1112"/>
      <c r="S112" s="1112"/>
      <c r="T112" s="1111"/>
      <c r="V112" s="1111"/>
    </row>
    <row r="113" spans="18:22">
      <c r="R113" s="1112"/>
      <c r="S113" s="1112"/>
      <c r="T113" s="1111"/>
      <c r="V113" s="1111"/>
    </row>
    <row r="114" spans="18:22">
      <c r="R114" s="1112"/>
      <c r="S114" s="1112"/>
      <c r="T114" s="1111"/>
      <c r="V114" s="1111"/>
    </row>
    <row r="115" spans="18:22">
      <c r="R115" s="1112"/>
      <c r="S115" s="1112"/>
      <c r="T115" s="1111"/>
      <c r="V115" s="1111"/>
    </row>
    <row r="116" spans="18:22">
      <c r="R116" s="1112"/>
      <c r="S116" s="1112"/>
      <c r="T116" s="1111"/>
      <c r="V116" s="1111"/>
    </row>
    <row r="117" spans="18:22">
      <c r="R117" s="1112"/>
      <c r="S117" s="1112"/>
      <c r="T117" s="1111"/>
      <c r="V117" s="1111"/>
    </row>
    <row r="118" spans="18:22">
      <c r="R118" s="1112"/>
      <c r="S118" s="1112"/>
      <c r="T118" s="1111"/>
      <c r="V118" s="1111"/>
    </row>
    <row r="119" spans="18:22">
      <c r="R119" s="1112"/>
      <c r="S119" s="1112"/>
      <c r="T119" s="1111"/>
      <c r="V119" s="1111"/>
    </row>
    <row r="120" spans="18:22">
      <c r="R120" s="1112"/>
      <c r="S120" s="1112"/>
      <c r="T120" s="1111"/>
      <c r="V120" s="1111"/>
    </row>
    <row r="121" spans="18:22">
      <c r="R121" s="1112"/>
      <c r="S121" s="1112"/>
      <c r="T121" s="1111"/>
      <c r="V121" s="1111"/>
    </row>
    <row r="122" spans="18:22">
      <c r="R122" s="1112"/>
      <c r="S122" s="1112"/>
      <c r="T122" s="1111"/>
      <c r="V122" s="1111"/>
    </row>
    <row r="123" spans="18:22">
      <c r="R123" s="1112"/>
      <c r="S123" s="1112"/>
      <c r="T123" s="1111"/>
      <c r="V123" s="1111"/>
    </row>
    <row r="124" spans="18:22">
      <c r="R124" s="1112"/>
      <c r="S124" s="1112"/>
      <c r="T124" s="1111"/>
      <c r="V124" s="1111"/>
    </row>
    <row r="125" spans="18:22">
      <c r="R125" s="1112"/>
      <c r="S125" s="1112"/>
      <c r="T125" s="1111"/>
      <c r="V125" s="1111"/>
    </row>
    <row r="126" spans="18:22">
      <c r="R126" s="1112"/>
      <c r="S126" s="1112"/>
      <c r="T126" s="1111"/>
      <c r="V126" s="1111"/>
    </row>
    <row r="127" spans="18:22">
      <c r="R127" s="1112"/>
      <c r="S127" s="1112"/>
      <c r="T127" s="1111"/>
      <c r="V127" s="1111"/>
    </row>
    <row r="128" spans="18:22">
      <c r="R128" s="1112"/>
      <c r="S128" s="1112"/>
      <c r="T128" s="1111"/>
      <c r="V128" s="1111"/>
    </row>
    <row r="129" spans="18:22">
      <c r="R129" s="1112"/>
      <c r="S129" s="1112"/>
      <c r="T129" s="1111"/>
      <c r="V129" s="1111"/>
    </row>
    <row r="130" spans="18:22">
      <c r="R130" s="1112"/>
      <c r="S130" s="1112"/>
      <c r="T130" s="1111"/>
      <c r="V130" s="1111"/>
    </row>
    <row r="131" spans="18:22">
      <c r="R131" s="1112"/>
      <c r="S131" s="1112"/>
      <c r="T131" s="1111"/>
      <c r="V131" s="1111"/>
    </row>
    <row r="132" spans="18:22">
      <c r="R132" s="1112"/>
      <c r="S132" s="1112"/>
      <c r="T132" s="1111"/>
      <c r="V132" s="1111"/>
    </row>
    <row r="133" spans="18:22">
      <c r="R133" s="1112"/>
      <c r="S133" s="1112"/>
      <c r="T133" s="1111"/>
      <c r="V133" s="1111"/>
    </row>
    <row r="134" spans="18:22">
      <c r="R134" s="1112"/>
      <c r="S134" s="1112"/>
      <c r="T134" s="1111"/>
      <c r="V134" s="1111"/>
    </row>
    <row r="135" spans="18:22">
      <c r="R135" s="1112"/>
      <c r="S135" s="1112"/>
      <c r="T135" s="1111"/>
      <c r="V135" s="1111"/>
    </row>
    <row r="136" spans="18:22">
      <c r="R136" s="1112"/>
      <c r="S136" s="1112"/>
      <c r="T136" s="1111"/>
      <c r="V136" s="1111"/>
    </row>
    <row r="137" spans="18:22">
      <c r="R137" s="1112"/>
      <c r="S137" s="1112"/>
      <c r="T137" s="1111"/>
      <c r="V137" s="1111"/>
    </row>
    <row r="138" spans="18:22">
      <c r="R138" s="1112"/>
      <c r="S138" s="1112"/>
      <c r="T138" s="1111"/>
      <c r="V138" s="1111"/>
    </row>
    <row r="139" spans="18:22">
      <c r="R139" s="1112"/>
      <c r="S139" s="1112"/>
      <c r="T139" s="1111"/>
      <c r="V139" s="1111"/>
    </row>
    <row r="140" spans="18:22">
      <c r="R140" s="1112"/>
      <c r="S140" s="1112"/>
      <c r="T140" s="1111"/>
      <c r="V140" s="1111"/>
    </row>
    <row r="141" spans="18:22">
      <c r="R141" s="1112"/>
      <c r="S141" s="1112"/>
      <c r="T141" s="1111"/>
      <c r="V141" s="1111"/>
    </row>
    <row r="142" spans="18:22">
      <c r="R142" s="1112"/>
      <c r="S142" s="1112"/>
      <c r="T142" s="1111"/>
      <c r="V142" s="1111"/>
    </row>
    <row r="143" spans="18:22">
      <c r="R143" s="1112"/>
      <c r="S143" s="1112"/>
      <c r="T143" s="1111"/>
      <c r="V143" s="1111"/>
    </row>
    <row r="144" spans="18:22">
      <c r="R144" s="1112"/>
      <c r="S144" s="1112"/>
      <c r="T144" s="1111"/>
      <c r="V144" s="1111"/>
    </row>
    <row r="145" spans="18:22">
      <c r="R145" s="1112"/>
      <c r="S145" s="1112"/>
      <c r="T145" s="1111"/>
      <c r="V145" s="1111"/>
    </row>
    <row r="146" spans="18:22">
      <c r="R146" s="1112"/>
      <c r="S146" s="1112"/>
      <c r="T146" s="1111"/>
      <c r="V146" s="1111"/>
    </row>
    <row r="147" spans="18:22">
      <c r="R147" s="1112"/>
      <c r="S147" s="1112"/>
      <c r="T147" s="1111"/>
      <c r="V147" s="1111"/>
    </row>
    <row r="148" spans="18:22">
      <c r="R148" s="1112"/>
      <c r="S148" s="1112"/>
      <c r="T148" s="1111"/>
      <c r="V148" s="1111"/>
    </row>
    <row r="149" spans="18:22">
      <c r="R149" s="1112"/>
      <c r="S149" s="1112"/>
      <c r="T149" s="1111"/>
      <c r="V149" s="1111"/>
    </row>
    <row r="150" spans="18:22">
      <c r="R150" s="1112"/>
      <c r="S150" s="1112"/>
      <c r="T150" s="1111"/>
      <c r="V150" s="1111"/>
    </row>
    <row r="151" spans="18:22">
      <c r="R151" s="1112"/>
      <c r="S151" s="1112"/>
      <c r="T151" s="1111"/>
      <c r="V151" s="1111"/>
    </row>
    <row r="152" spans="18:22">
      <c r="R152" s="1112"/>
      <c r="S152" s="1112"/>
      <c r="T152" s="1111"/>
      <c r="V152" s="1111"/>
    </row>
    <row r="153" spans="18:22">
      <c r="R153" s="1112"/>
      <c r="S153" s="1112"/>
      <c r="T153" s="1111"/>
      <c r="V153" s="1111"/>
    </row>
    <row r="154" spans="18:22">
      <c r="R154" s="1112"/>
      <c r="S154" s="1112"/>
      <c r="T154" s="1111"/>
      <c r="V154" s="1111"/>
    </row>
    <row r="155" spans="18:22">
      <c r="R155" s="1112"/>
      <c r="S155" s="1112"/>
      <c r="T155" s="1111"/>
      <c r="V155" s="1111"/>
    </row>
    <row r="156" spans="18:22">
      <c r="R156" s="1112"/>
      <c r="S156" s="1112"/>
      <c r="T156" s="1111"/>
      <c r="V156" s="1111"/>
    </row>
    <row r="157" spans="18:22">
      <c r="R157" s="1112"/>
      <c r="S157" s="1112"/>
      <c r="T157" s="1111"/>
      <c r="V157" s="1111"/>
    </row>
    <row r="158" spans="18:22">
      <c r="R158" s="1112"/>
      <c r="S158" s="1112"/>
      <c r="T158" s="1111"/>
      <c r="V158" s="1111"/>
    </row>
    <row r="159" spans="18:22">
      <c r="R159" s="1112"/>
      <c r="S159" s="1112"/>
      <c r="T159" s="1111"/>
      <c r="V159" s="1111"/>
    </row>
    <row r="160" spans="18:22">
      <c r="R160" s="1112"/>
      <c r="S160" s="1112"/>
      <c r="T160" s="1111"/>
      <c r="V160" s="1111"/>
    </row>
    <row r="161" spans="18:22">
      <c r="R161" s="1112"/>
      <c r="S161" s="1112"/>
      <c r="T161" s="1111"/>
      <c r="V161" s="1111"/>
    </row>
    <row r="162" spans="18:22">
      <c r="R162" s="1112"/>
      <c r="S162" s="1112"/>
      <c r="T162" s="1111"/>
      <c r="V162" s="1111"/>
    </row>
    <row r="163" spans="18:22">
      <c r="R163" s="1112"/>
      <c r="S163" s="1112"/>
      <c r="T163" s="1111"/>
      <c r="V163" s="1111"/>
    </row>
    <row r="164" spans="18:22">
      <c r="R164" s="1112"/>
      <c r="S164" s="1112"/>
      <c r="T164" s="1111"/>
      <c r="V164" s="1111"/>
    </row>
    <row r="165" spans="18:22">
      <c r="R165" s="1112"/>
      <c r="S165" s="1112"/>
      <c r="T165" s="1111"/>
      <c r="V165" s="1111"/>
    </row>
    <row r="166" spans="18:22">
      <c r="R166" s="1112"/>
      <c r="S166" s="1112"/>
      <c r="T166" s="1111"/>
      <c r="V166" s="1111"/>
    </row>
    <row r="167" spans="18:22">
      <c r="R167" s="1112"/>
      <c r="S167" s="1112"/>
      <c r="T167" s="1111"/>
      <c r="V167" s="1111"/>
    </row>
    <row r="168" spans="18:22">
      <c r="R168" s="1112"/>
      <c r="S168" s="1112"/>
      <c r="T168" s="1111"/>
      <c r="V168" s="1111"/>
    </row>
    <row r="169" spans="18:22">
      <c r="R169" s="1112"/>
      <c r="S169" s="1112"/>
      <c r="T169" s="1111"/>
      <c r="V169" s="1111"/>
    </row>
    <row r="170" spans="18:22">
      <c r="R170" s="1112"/>
      <c r="S170" s="1112"/>
      <c r="T170" s="1111"/>
      <c r="V170" s="1111"/>
    </row>
    <row r="171" spans="18:22">
      <c r="R171" s="1112"/>
      <c r="S171" s="1112"/>
      <c r="T171" s="1111"/>
      <c r="V171" s="1111"/>
    </row>
    <row r="172" spans="18:22">
      <c r="R172" s="1112"/>
      <c r="S172" s="1112"/>
      <c r="T172" s="1111"/>
      <c r="V172" s="1111"/>
    </row>
    <row r="173" spans="18:22">
      <c r="R173" s="1112"/>
      <c r="S173" s="1112"/>
      <c r="T173" s="1111"/>
      <c r="V173" s="1111"/>
    </row>
    <row r="174" spans="18:22">
      <c r="R174" s="1112"/>
      <c r="S174" s="1112"/>
      <c r="T174" s="1111"/>
      <c r="V174" s="1111"/>
    </row>
    <row r="175" spans="18:22">
      <c r="R175" s="1112"/>
      <c r="S175" s="1112"/>
      <c r="T175" s="1111"/>
      <c r="V175" s="1111"/>
    </row>
    <row r="176" spans="18:22">
      <c r="R176" s="1112"/>
      <c r="S176" s="1112"/>
      <c r="T176" s="1111"/>
      <c r="V176" s="1111"/>
    </row>
    <row r="177" spans="18:22">
      <c r="R177" s="1112"/>
      <c r="S177" s="1112"/>
      <c r="T177" s="1111"/>
      <c r="V177" s="1111"/>
    </row>
    <row r="178" spans="18:22">
      <c r="R178" s="1112"/>
      <c r="S178" s="1112"/>
      <c r="T178" s="1111"/>
      <c r="V178" s="1111"/>
    </row>
    <row r="179" spans="18:22">
      <c r="R179" s="1112"/>
      <c r="S179" s="1112"/>
      <c r="T179" s="1111"/>
      <c r="V179" s="1111"/>
    </row>
    <row r="180" spans="18:22">
      <c r="R180" s="1112"/>
      <c r="S180" s="1112"/>
      <c r="T180" s="1111"/>
      <c r="V180" s="1111"/>
    </row>
    <row r="181" spans="18:22">
      <c r="R181" s="1112"/>
      <c r="S181" s="1112"/>
      <c r="T181" s="1111"/>
      <c r="V181" s="1111"/>
    </row>
    <row r="182" spans="18:22">
      <c r="R182" s="1112"/>
      <c r="S182" s="1112"/>
      <c r="T182" s="1111"/>
      <c r="V182" s="1111"/>
    </row>
    <row r="183" spans="18:22">
      <c r="R183" s="1112"/>
      <c r="S183" s="1112"/>
      <c r="T183" s="1111"/>
      <c r="V183" s="1111"/>
    </row>
    <row r="184" spans="18:22">
      <c r="R184" s="1112"/>
      <c r="S184" s="1112"/>
      <c r="T184" s="1111"/>
      <c r="V184" s="1111"/>
    </row>
    <row r="185" spans="18:22">
      <c r="R185" s="1112"/>
      <c r="S185" s="1112"/>
      <c r="T185" s="1111"/>
      <c r="V185" s="1111"/>
    </row>
    <row r="186" spans="18:22">
      <c r="R186" s="1112"/>
      <c r="S186" s="1112"/>
      <c r="T186" s="1111"/>
      <c r="V186" s="1111"/>
    </row>
    <row r="187" spans="18:22">
      <c r="R187" s="1112"/>
      <c r="S187" s="1112"/>
      <c r="T187" s="1111"/>
      <c r="V187" s="1111"/>
    </row>
    <row r="188" spans="18:22">
      <c r="R188" s="1112"/>
      <c r="S188" s="1112"/>
      <c r="T188" s="1111"/>
      <c r="V188" s="1111"/>
    </row>
    <row r="189" spans="18:22">
      <c r="R189" s="1112"/>
      <c r="S189" s="1112"/>
      <c r="T189" s="1111"/>
      <c r="V189" s="1111"/>
    </row>
    <row r="190" spans="18:22">
      <c r="R190" s="1112"/>
      <c r="S190" s="1112"/>
      <c r="T190" s="1111"/>
      <c r="V190" s="1111"/>
    </row>
    <row r="191" spans="18:22">
      <c r="R191" s="1112"/>
      <c r="S191" s="1112"/>
      <c r="T191" s="1111"/>
      <c r="V191" s="1111"/>
    </row>
    <row r="192" spans="18:22">
      <c r="R192" s="1112"/>
      <c r="S192" s="1112"/>
      <c r="T192" s="1111"/>
      <c r="V192" s="1111"/>
    </row>
    <row r="193" spans="18:22">
      <c r="R193" s="1112"/>
      <c r="S193" s="1112"/>
      <c r="T193" s="1111"/>
      <c r="V193" s="1111"/>
    </row>
    <row r="194" spans="18:22">
      <c r="R194" s="1112"/>
      <c r="S194" s="1112"/>
      <c r="T194" s="1111"/>
      <c r="V194" s="1111"/>
    </row>
    <row r="195" spans="18:22">
      <c r="R195" s="1112"/>
      <c r="S195" s="1112"/>
      <c r="T195" s="1111"/>
      <c r="V195" s="1111"/>
    </row>
    <row r="196" spans="18:22">
      <c r="R196" s="1112"/>
      <c r="S196" s="1112"/>
      <c r="T196" s="1111"/>
      <c r="V196" s="1111"/>
    </row>
    <row r="197" spans="18:22">
      <c r="R197" s="1112"/>
      <c r="S197" s="1112"/>
      <c r="T197" s="1111"/>
      <c r="V197" s="1111"/>
    </row>
    <row r="198" spans="18:22">
      <c r="R198" s="1112"/>
      <c r="S198" s="1112"/>
      <c r="T198" s="1111"/>
      <c r="V198" s="1111"/>
    </row>
    <row r="199" spans="18:22">
      <c r="R199" s="1112"/>
      <c r="S199" s="1112"/>
      <c r="T199" s="1111"/>
      <c r="V199" s="1111"/>
    </row>
    <row r="200" spans="18:22">
      <c r="R200" s="1112"/>
      <c r="S200" s="1112"/>
      <c r="T200" s="1111"/>
      <c r="V200" s="1111"/>
    </row>
    <row r="201" spans="18:22">
      <c r="R201" s="1112"/>
      <c r="S201" s="1112"/>
      <c r="T201" s="1111"/>
      <c r="V201" s="1111"/>
    </row>
    <row r="202" spans="18:22">
      <c r="R202" s="1112"/>
      <c r="S202" s="1112"/>
      <c r="T202" s="1111"/>
      <c r="V202" s="1111"/>
    </row>
    <row r="203" spans="18:22">
      <c r="R203" s="1112"/>
      <c r="S203" s="1112"/>
      <c r="T203" s="1111"/>
      <c r="V203" s="1111"/>
    </row>
    <row r="204" spans="18:22">
      <c r="R204" s="1112"/>
      <c r="S204" s="1112"/>
      <c r="T204" s="1111"/>
      <c r="V204" s="1111"/>
    </row>
    <row r="205" spans="18:22">
      <c r="R205" s="1112"/>
      <c r="S205" s="1112"/>
      <c r="T205" s="1111"/>
      <c r="V205" s="1111"/>
    </row>
    <row r="206" spans="18:22">
      <c r="R206" s="1112"/>
      <c r="S206" s="1112"/>
      <c r="T206" s="1111"/>
      <c r="V206" s="1111"/>
    </row>
    <row r="207" spans="18:22">
      <c r="R207" s="1112"/>
      <c r="S207" s="1112"/>
      <c r="T207" s="1111"/>
      <c r="V207" s="1111"/>
    </row>
    <row r="208" spans="18:22">
      <c r="R208" s="1112"/>
      <c r="S208" s="1112"/>
      <c r="T208" s="1111"/>
      <c r="V208" s="1111"/>
    </row>
    <row r="209" spans="18:22">
      <c r="R209" s="1112"/>
      <c r="S209" s="1112"/>
      <c r="T209" s="1111"/>
      <c r="V209" s="1111"/>
    </row>
    <row r="210" spans="18:22">
      <c r="R210" s="1112"/>
      <c r="S210" s="1112"/>
      <c r="T210" s="1111"/>
      <c r="V210" s="1111"/>
    </row>
    <row r="211" spans="18:22">
      <c r="R211" s="1112"/>
      <c r="S211" s="1112"/>
      <c r="T211" s="1111"/>
      <c r="V211" s="1111"/>
    </row>
    <row r="212" spans="18:22">
      <c r="R212" s="1112"/>
      <c r="S212" s="1112"/>
      <c r="T212" s="1111"/>
      <c r="V212" s="1111"/>
    </row>
    <row r="213" spans="18:22">
      <c r="R213" s="1112"/>
      <c r="S213" s="1112"/>
      <c r="T213" s="1111"/>
      <c r="V213" s="1111"/>
    </row>
    <row r="214" spans="18:22">
      <c r="R214" s="1112"/>
      <c r="S214" s="1112"/>
      <c r="T214" s="1111"/>
      <c r="V214" s="1111"/>
    </row>
    <row r="215" spans="18:22">
      <c r="R215" s="1112"/>
      <c r="S215" s="1112"/>
      <c r="T215" s="1111"/>
      <c r="V215" s="1111"/>
    </row>
    <row r="216" spans="18:22">
      <c r="R216" s="1112"/>
      <c r="S216" s="1112"/>
      <c r="T216" s="1111"/>
      <c r="V216" s="1111"/>
    </row>
    <row r="217" spans="18:22">
      <c r="R217" s="1112"/>
      <c r="S217" s="1112"/>
      <c r="T217" s="1111"/>
      <c r="V217" s="1111"/>
    </row>
    <row r="218" spans="18:22">
      <c r="R218" s="1112"/>
      <c r="S218" s="1112"/>
      <c r="T218" s="1111"/>
      <c r="V218" s="1111"/>
    </row>
    <row r="219" spans="18:22">
      <c r="R219" s="1112"/>
      <c r="S219" s="1112"/>
      <c r="T219" s="1111"/>
      <c r="V219" s="1111"/>
    </row>
    <row r="220" spans="18:22">
      <c r="R220" s="1112"/>
      <c r="S220" s="1112"/>
      <c r="T220" s="1111"/>
      <c r="V220" s="1111"/>
    </row>
    <row r="221" spans="18:22">
      <c r="R221" s="1112"/>
      <c r="S221" s="1112"/>
      <c r="T221" s="1111"/>
      <c r="V221" s="1111"/>
    </row>
    <row r="222" spans="18:22">
      <c r="R222" s="1112"/>
      <c r="S222" s="1112"/>
      <c r="T222" s="1111"/>
      <c r="V222" s="1111"/>
    </row>
    <row r="223" spans="18:22">
      <c r="R223" s="1112"/>
      <c r="S223" s="1112"/>
      <c r="T223" s="1111"/>
      <c r="V223" s="1111"/>
    </row>
    <row r="224" spans="18:22">
      <c r="R224" s="1112"/>
      <c r="S224" s="1112"/>
      <c r="T224" s="1111"/>
      <c r="V224" s="1111"/>
    </row>
    <row r="225" spans="18:22">
      <c r="R225" s="1112"/>
      <c r="S225" s="1112"/>
      <c r="T225" s="1111"/>
      <c r="V225" s="1111"/>
    </row>
    <row r="226" spans="18:22">
      <c r="R226" s="1112"/>
      <c r="S226" s="1112"/>
      <c r="T226" s="1111"/>
      <c r="V226" s="1111"/>
    </row>
    <row r="227" spans="18:22">
      <c r="R227" s="1112"/>
      <c r="S227" s="1112"/>
      <c r="T227" s="1111"/>
      <c r="V227" s="1111"/>
    </row>
    <row r="228" spans="18:22">
      <c r="R228" s="1112"/>
      <c r="S228" s="1112"/>
      <c r="T228" s="1111"/>
      <c r="V228" s="1111"/>
    </row>
    <row r="229" spans="18:22">
      <c r="R229" s="1112"/>
      <c r="S229" s="1112"/>
      <c r="T229" s="1111"/>
      <c r="V229" s="1111"/>
    </row>
    <row r="230" spans="18:22">
      <c r="R230" s="1206"/>
      <c r="S230" s="1206"/>
      <c r="T230" s="1111"/>
      <c r="V230" s="1111"/>
    </row>
    <row r="231" spans="18:22">
      <c r="R231" s="1206"/>
      <c r="S231" s="1206"/>
      <c r="T231" s="1111"/>
      <c r="V231" s="1111"/>
    </row>
    <row r="232" spans="18:22">
      <c r="R232" s="1207"/>
      <c r="S232" s="1207"/>
      <c r="T232" s="1111"/>
      <c r="V232" s="1111"/>
    </row>
    <row r="233" spans="18:22">
      <c r="R233" s="1206"/>
      <c r="S233" s="1206"/>
      <c r="T233" s="1111"/>
      <c r="V233" s="1111"/>
    </row>
    <row r="234" spans="18:22">
      <c r="R234" s="1206"/>
      <c r="S234" s="1206"/>
      <c r="T234" s="1111"/>
      <c r="V234" s="1111"/>
    </row>
    <row r="235" spans="18:22">
      <c r="R235" s="1206"/>
      <c r="S235" s="1206"/>
      <c r="T235" s="1111"/>
      <c r="V235" s="1111"/>
    </row>
    <row r="236" spans="18:22">
      <c r="R236" s="1206"/>
      <c r="S236" s="1206"/>
      <c r="T236" s="1111"/>
      <c r="V236" s="1111"/>
    </row>
    <row r="237" spans="18:22">
      <c r="R237" s="1206"/>
      <c r="S237" s="1206"/>
      <c r="T237" s="1111"/>
      <c r="V237" s="1111"/>
    </row>
    <row r="238" spans="18:22">
      <c r="R238" s="1208"/>
      <c r="S238" s="1208"/>
      <c r="T238" s="1111"/>
      <c r="V238" s="1111"/>
    </row>
    <row r="239" spans="18:22">
      <c r="R239" s="1206"/>
      <c r="S239" s="1206"/>
      <c r="T239" s="1111"/>
      <c r="V239" s="1111"/>
    </row>
    <row r="240" spans="18:22">
      <c r="R240" s="1206"/>
      <c r="S240" s="1206"/>
      <c r="T240" s="1111"/>
      <c r="V240" s="1111"/>
    </row>
    <row r="241" spans="18:22">
      <c r="R241" s="1206"/>
      <c r="S241" s="1206"/>
      <c r="T241" s="1111"/>
      <c r="V241" s="1111"/>
    </row>
    <row r="242" spans="18:22">
      <c r="R242" s="1206"/>
      <c r="S242" s="1206"/>
      <c r="T242" s="1111"/>
      <c r="V242" s="1111"/>
    </row>
    <row r="243" spans="18:22">
      <c r="R243" s="1206"/>
      <c r="S243" s="1206"/>
      <c r="T243" s="1111"/>
      <c r="V243" s="1111"/>
    </row>
    <row r="244" spans="18:22">
      <c r="R244" s="1206"/>
      <c r="S244" s="1206"/>
      <c r="T244" s="1111"/>
      <c r="V244" s="1111"/>
    </row>
    <row r="245" spans="18:22">
      <c r="R245" s="1206"/>
      <c r="S245" s="1206"/>
      <c r="T245" s="1111"/>
      <c r="V245" s="1111"/>
    </row>
    <row r="246" spans="18:22">
      <c r="R246" s="1206"/>
      <c r="S246" s="1206"/>
      <c r="T246" s="1111"/>
      <c r="V246" s="1111"/>
    </row>
    <row r="247" spans="18:22">
      <c r="R247" s="1206"/>
      <c r="S247" s="1206"/>
      <c r="T247" s="1111"/>
      <c r="V247" s="1111"/>
    </row>
    <row r="248" spans="18:22">
      <c r="R248" s="1206"/>
      <c r="S248" s="1206"/>
      <c r="T248" s="1111"/>
      <c r="V248" s="1111"/>
    </row>
    <row r="249" spans="18:22">
      <c r="R249" s="1209"/>
      <c r="S249" s="1209"/>
      <c r="T249" s="1111"/>
      <c r="V249" s="1111"/>
    </row>
    <row r="250" spans="18:22">
      <c r="R250" s="1209"/>
      <c r="S250" s="1209"/>
      <c r="T250" s="1111"/>
      <c r="V250" s="1111"/>
    </row>
    <row r="251" spans="18:22">
      <c r="R251" s="1210"/>
      <c r="S251" s="1210"/>
      <c r="T251" s="1111"/>
      <c r="V251" s="1111"/>
    </row>
    <row r="252" spans="18:22">
      <c r="R252" s="1206"/>
      <c r="S252" s="1206"/>
      <c r="T252" s="1111"/>
      <c r="V252" s="1111"/>
    </row>
    <row r="253" spans="18:22">
      <c r="R253" s="1206"/>
      <c r="S253" s="1206"/>
      <c r="T253" s="1111"/>
      <c r="V253" s="1111"/>
    </row>
    <row r="254" spans="18:22">
      <c r="R254" s="1206"/>
      <c r="S254" s="1206"/>
      <c r="T254" s="1111"/>
      <c r="V254" s="1111"/>
    </row>
    <row r="255" spans="18:22">
      <c r="R255" s="1206"/>
      <c r="S255" s="1206"/>
      <c r="T255" s="1111"/>
      <c r="V255" s="1111"/>
    </row>
    <row r="256" spans="18:22">
      <c r="R256" s="1207"/>
      <c r="S256" s="1207"/>
      <c r="T256" s="1111"/>
      <c r="V256" s="1111"/>
    </row>
    <row r="257" spans="18:22">
      <c r="R257" s="1207"/>
      <c r="S257" s="1207"/>
      <c r="T257" s="1111"/>
      <c r="V257" s="1111"/>
    </row>
    <row r="258" spans="18:22">
      <c r="R258" s="1207"/>
      <c r="S258" s="1207"/>
      <c r="T258" s="1111"/>
      <c r="V258" s="1111"/>
    </row>
    <row r="259" spans="18:22">
      <c r="R259" s="1207"/>
      <c r="S259" s="1207"/>
      <c r="T259" s="1111"/>
      <c r="V259" s="1111"/>
    </row>
    <row r="260" spans="18:22">
      <c r="R260" s="1207"/>
      <c r="S260" s="1207"/>
      <c r="T260" s="1111"/>
      <c r="V260" s="1111"/>
    </row>
    <row r="261" spans="18:22">
      <c r="R261" s="1207"/>
      <c r="S261" s="1207"/>
      <c r="T261" s="1111"/>
      <c r="V261" s="1111"/>
    </row>
    <row r="262" spans="18:22">
      <c r="R262" s="1207"/>
      <c r="S262" s="1207"/>
      <c r="T262" s="1111"/>
      <c r="V262" s="1111"/>
    </row>
    <row r="263" spans="18:22">
      <c r="R263" s="1207"/>
      <c r="S263" s="1207"/>
      <c r="T263" s="1111"/>
      <c r="V263" s="1111"/>
    </row>
    <row r="264" spans="18:22">
      <c r="R264" s="1207"/>
      <c r="S264" s="1207"/>
      <c r="T264" s="1111"/>
      <c r="V264" s="1111"/>
    </row>
    <row r="265" spans="18:22">
      <c r="R265" s="1207"/>
      <c r="S265" s="1207"/>
      <c r="T265" s="1111"/>
      <c r="V265" s="1111"/>
    </row>
    <row r="266" spans="18:22">
      <c r="R266" s="1207"/>
      <c r="S266" s="1207"/>
      <c r="T266" s="1111"/>
      <c r="V266" s="1111"/>
    </row>
    <row r="267" spans="18:22">
      <c r="R267" s="1207"/>
      <c r="S267" s="1207"/>
      <c r="T267" s="1111"/>
      <c r="V267" s="1111"/>
    </row>
    <row r="268" spans="18:22">
      <c r="R268" s="1207"/>
      <c r="S268" s="1207"/>
      <c r="T268" s="1111"/>
      <c r="V268" s="1111"/>
    </row>
    <row r="269" spans="18:22">
      <c r="R269" s="1207"/>
      <c r="S269" s="1207"/>
      <c r="T269" s="1111"/>
      <c r="V269" s="1111"/>
    </row>
    <row r="270" spans="18:22">
      <c r="R270" s="1211"/>
      <c r="S270" s="1211"/>
      <c r="T270" s="1111"/>
      <c r="V270" s="1111"/>
    </row>
    <row r="271" spans="18:22">
      <c r="R271" s="1211"/>
      <c r="S271" s="1211"/>
      <c r="T271" s="1111"/>
      <c r="V271" s="1111"/>
    </row>
    <row r="272" spans="18:22">
      <c r="R272" s="1211"/>
      <c r="S272" s="1211"/>
      <c r="T272" s="1111"/>
      <c r="V272" s="1111"/>
    </row>
    <row r="273" spans="18:22">
      <c r="R273" s="1211"/>
      <c r="S273" s="1211"/>
      <c r="T273" s="1111"/>
      <c r="V273" s="1111"/>
    </row>
    <row r="274" spans="18:22">
      <c r="R274" s="1211"/>
      <c r="S274" s="1211"/>
      <c r="T274" s="1111"/>
      <c r="V274" s="1111"/>
    </row>
    <row r="275" spans="18:22">
      <c r="R275" s="1211"/>
      <c r="S275" s="1211"/>
      <c r="T275" s="1111"/>
      <c r="V275" s="1111"/>
    </row>
    <row r="276" spans="18:22">
      <c r="R276" s="1212"/>
      <c r="S276" s="1212"/>
      <c r="T276" s="1111"/>
      <c r="V276" s="1111"/>
    </row>
    <row r="277" spans="18:22">
      <c r="R277" s="1211"/>
      <c r="S277" s="1211"/>
      <c r="T277" s="1111"/>
      <c r="V277" s="1111"/>
    </row>
    <row r="278" ht="16.5" spans="18:22">
      <c r="R278" s="1213"/>
      <c r="S278" s="1213"/>
      <c r="T278" s="1111"/>
      <c r="V278" s="1111"/>
    </row>
    <row r="279" spans="18:22">
      <c r="R279" s="1211"/>
      <c r="S279" s="1211"/>
      <c r="T279" s="1111"/>
      <c r="V279" s="1111"/>
    </row>
    <row r="280" spans="18:22">
      <c r="R280" s="1211"/>
      <c r="S280" s="1211"/>
      <c r="T280" s="1111"/>
      <c r="V280" s="1111"/>
    </row>
    <row r="281" spans="18:22">
      <c r="R281" s="1211"/>
      <c r="S281" s="1211"/>
      <c r="T281" s="1111"/>
      <c r="V281" s="1111"/>
    </row>
    <row r="282" spans="18:22">
      <c r="R282" s="1112"/>
      <c r="S282" s="1112"/>
      <c r="T282" s="1111"/>
      <c r="V282" s="1111"/>
    </row>
    <row r="283" spans="18:22">
      <c r="R283" s="1112"/>
      <c r="S283" s="1112"/>
      <c r="T283" s="1111"/>
      <c r="V283" s="1111"/>
    </row>
    <row r="284" spans="18:22">
      <c r="R284" s="1112"/>
      <c r="S284" s="1112"/>
      <c r="T284" s="1111"/>
      <c r="V284" s="1111"/>
    </row>
    <row r="285" spans="18:22">
      <c r="R285" s="1112"/>
      <c r="S285" s="1112"/>
      <c r="T285" s="1111"/>
      <c r="V285" s="1111"/>
    </row>
    <row r="286" spans="18:22">
      <c r="R286" s="1112"/>
      <c r="S286" s="1112"/>
      <c r="T286" s="1111"/>
      <c r="V286" s="1111"/>
    </row>
    <row r="287" spans="18:22">
      <c r="R287" s="1112"/>
      <c r="S287" s="1112"/>
      <c r="T287" s="1111"/>
      <c r="V287" s="1111"/>
    </row>
    <row r="288" spans="18:22">
      <c r="R288" s="1112"/>
      <c r="S288" s="1112"/>
      <c r="T288" s="1111"/>
      <c r="V288" s="1111"/>
    </row>
    <row r="289" spans="18:22">
      <c r="R289" s="1112"/>
      <c r="S289" s="1112"/>
      <c r="T289" s="1111"/>
      <c r="V289" s="1111"/>
    </row>
    <row r="290" spans="18:22">
      <c r="R290" s="1112"/>
      <c r="S290" s="1112"/>
      <c r="T290" s="1111"/>
      <c r="V290" s="1111"/>
    </row>
    <row r="291" spans="18:22">
      <c r="R291" s="1112"/>
      <c r="S291" s="1112"/>
      <c r="T291" s="1111"/>
      <c r="V291" s="1111"/>
    </row>
    <row r="292" spans="18:22">
      <c r="R292" s="1112"/>
      <c r="S292" s="1112"/>
      <c r="T292" s="1111"/>
      <c r="V292" s="1111"/>
    </row>
    <row r="293" spans="18:22">
      <c r="R293" s="1112"/>
      <c r="S293" s="1112"/>
      <c r="T293" s="1111"/>
      <c r="V293" s="1111"/>
    </row>
    <row r="294" spans="18:22">
      <c r="R294" s="1112"/>
      <c r="S294" s="1112"/>
      <c r="T294" s="1111"/>
      <c r="V294" s="1111"/>
    </row>
    <row r="295" spans="18:22">
      <c r="R295" s="1112"/>
      <c r="S295" s="1112"/>
      <c r="T295" s="1111"/>
      <c r="V295" s="1111"/>
    </row>
    <row r="296" spans="18:22">
      <c r="R296" s="1112"/>
      <c r="S296" s="1112"/>
      <c r="T296" s="1111"/>
      <c r="V296" s="1111"/>
    </row>
    <row r="297" spans="18:22">
      <c r="R297" s="1112"/>
      <c r="S297" s="1112"/>
      <c r="T297" s="1111"/>
      <c r="V297" s="1111"/>
    </row>
    <row r="298" spans="18:22">
      <c r="R298" s="1112"/>
      <c r="S298" s="1112"/>
      <c r="T298" s="1111"/>
      <c r="V298" s="1111"/>
    </row>
    <row r="299" spans="18:22">
      <c r="R299" s="1112"/>
      <c r="S299" s="1112"/>
      <c r="T299" s="1111"/>
      <c r="V299" s="1111"/>
    </row>
    <row r="300" spans="18:22">
      <c r="R300" s="1112"/>
      <c r="S300" s="1112"/>
      <c r="T300" s="1111"/>
      <c r="V300" s="1111"/>
    </row>
    <row r="301" spans="18:22">
      <c r="R301" s="1112"/>
      <c r="S301" s="1112"/>
      <c r="T301" s="1111"/>
      <c r="V301" s="1111"/>
    </row>
    <row r="302" spans="18:22">
      <c r="R302" s="1112"/>
      <c r="S302" s="1112"/>
      <c r="T302" s="1111"/>
      <c r="V302" s="1111"/>
    </row>
    <row r="303" spans="18:22">
      <c r="R303" s="1112"/>
      <c r="S303" s="1112"/>
      <c r="T303" s="1111"/>
      <c r="V303" s="1111"/>
    </row>
    <row r="304" spans="18:22">
      <c r="R304" s="1112"/>
      <c r="S304" s="1112"/>
      <c r="T304" s="1111"/>
      <c r="V304" s="1111"/>
    </row>
    <row r="305" spans="18:22">
      <c r="R305" s="1112"/>
      <c r="S305" s="1112"/>
      <c r="T305" s="1111"/>
      <c r="V305" s="1111"/>
    </row>
    <row r="306" spans="18:22">
      <c r="R306" s="1112"/>
      <c r="S306" s="1112"/>
      <c r="T306" s="1111"/>
      <c r="V306" s="1111"/>
    </row>
    <row r="307" spans="18:22">
      <c r="R307" s="1112"/>
      <c r="S307" s="1112"/>
      <c r="T307" s="1111"/>
      <c r="V307" s="1111"/>
    </row>
    <row r="308" spans="18:22">
      <c r="R308" s="1112"/>
      <c r="S308" s="1112"/>
      <c r="T308" s="1111"/>
      <c r="V308" s="1111"/>
    </row>
    <row r="309" spans="18:22">
      <c r="R309" s="1112"/>
      <c r="S309" s="1112"/>
      <c r="T309" s="1111"/>
      <c r="V309" s="1111"/>
    </row>
    <row r="310" spans="18:22">
      <c r="R310" s="1112"/>
      <c r="S310" s="1112"/>
      <c r="T310" s="1111"/>
      <c r="V310" s="1111"/>
    </row>
    <row r="311" spans="18:22">
      <c r="R311" s="1112"/>
      <c r="S311" s="1112"/>
      <c r="T311" s="1111"/>
      <c r="V311" s="1111"/>
    </row>
    <row r="312" spans="18:22">
      <c r="R312" s="1112"/>
      <c r="S312" s="1112"/>
      <c r="T312" s="1111"/>
      <c r="V312" s="1111"/>
    </row>
    <row r="313" spans="18:22">
      <c r="R313" s="1112"/>
      <c r="S313" s="1112"/>
      <c r="T313" s="1111"/>
      <c r="V313" s="1111"/>
    </row>
    <row r="314" spans="18:22">
      <c r="R314" s="1112"/>
      <c r="S314" s="1112"/>
      <c r="T314" s="1111"/>
      <c r="V314" s="1111"/>
    </row>
    <row r="315" spans="18:22">
      <c r="R315" s="1112"/>
      <c r="S315" s="1112"/>
      <c r="T315" s="1111"/>
      <c r="V315" s="1111"/>
    </row>
    <row r="316" spans="18:22">
      <c r="R316" s="1112"/>
      <c r="S316" s="1112"/>
      <c r="T316" s="1111"/>
      <c r="V316" s="1111"/>
    </row>
    <row r="317" spans="18:22">
      <c r="R317" s="1112"/>
      <c r="S317" s="1112"/>
      <c r="T317" s="1111"/>
      <c r="V317" s="1111"/>
    </row>
    <row r="318" spans="18:22">
      <c r="R318" s="1112"/>
      <c r="S318" s="1112"/>
      <c r="T318" s="1111"/>
      <c r="V318" s="1111"/>
    </row>
    <row r="319" spans="18:22">
      <c r="R319" s="1112"/>
      <c r="S319" s="1112"/>
      <c r="T319" s="1111"/>
      <c r="V319" s="1111"/>
    </row>
    <row r="320" spans="18:22">
      <c r="R320" s="1112"/>
      <c r="S320" s="1112"/>
      <c r="T320" s="1111"/>
      <c r="V320" s="1111"/>
    </row>
    <row r="321" spans="18:22">
      <c r="R321" s="1112"/>
      <c r="S321" s="1112"/>
      <c r="T321" s="1111"/>
      <c r="V321" s="1111"/>
    </row>
    <row r="322" spans="18:22">
      <c r="R322" s="1112"/>
      <c r="S322" s="1112"/>
      <c r="T322" s="1111"/>
      <c r="V322" s="1111"/>
    </row>
    <row r="323" spans="18:22">
      <c r="R323" s="1112"/>
      <c r="S323" s="1112"/>
      <c r="T323" s="1111"/>
      <c r="V323" s="1111"/>
    </row>
    <row r="324" spans="18:22">
      <c r="R324" s="1112"/>
      <c r="S324" s="1112"/>
      <c r="T324" s="1111"/>
      <c r="V324" s="1111"/>
    </row>
    <row r="325" spans="18:22">
      <c r="R325" s="1112"/>
      <c r="S325" s="1112"/>
      <c r="T325" s="1111"/>
      <c r="V325" s="1111"/>
    </row>
    <row r="326" spans="18:22">
      <c r="R326" s="1112"/>
      <c r="S326" s="1112"/>
      <c r="T326" s="1111"/>
      <c r="V326" s="1111"/>
    </row>
    <row r="327" spans="18:22">
      <c r="R327" s="1112"/>
      <c r="S327" s="1112"/>
      <c r="T327" s="1111"/>
      <c r="V327" s="1111"/>
    </row>
    <row r="328" spans="18:22">
      <c r="R328" s="1112"/>
      <c r="S328" s="1112"/>
      <c r="T328" s="1111"/>
      <c r="V328" s="1111"/>
    </row>
    <row r="329" spans="18:22">
      <c r="R329" s="1112"/>
      <c r="S329" s="1112"/>
      <c r="T329" s="1111"/>
      <c r="V329" s="1111"/>
    </row>
    <row r="330" spans="18:22">
      <c r="R330" s="1112"/>
      <c r="S330" s="1112"/>
      <c r="T330" s="1111"/>
      <c r="V330" s="1111"/>
    </row>
    <row r="331" spans="18:22">
      <c r="R331" s="1112"/>
      <c r="S331" s="1112"/>
      <c r="T331" s="1111"/>
      <c r="V331" s="1111"/>
    </row>
    <row r="332" spans="18:22">
      <c r="R332" s="1112"/>
      <c r="S332" s="1112"/>
      <c r="T332" s="1111"/>
      <c r="V332" s="1111"/>
    </row>
    <row r="333" spans="18:22">
      <c r="R333" s="1112"/>
      <c r="S333" s="1112"/>
      <c r="T333" s="1111"/>
      <c r="V333" s="1111"/>
    </row>
    <row r="334" spans="18:22">
      <c r="R334" s="1112"/>
      <c r="S334" s="1112"/>
      <c r="T334" s="1111"/>
      <c r="V334" s="1111"/>
    </row>
    <row r="335" spans="18:22">
      <c r="R335" s="1112"/>
      <c r="S335" s="1112"/>
      <c r="T335" s="1214"/>
      <c r="V335" s="1111"/>
    </row>
    <row r="336" spans="18:22">
      <c r="R336" s="1112"/>
      <c r="S336" s="1112"/>
      <c r="T336" s="1214"/>
      <c r="V336" s="1111"/>
    </row>
    <row r="337" spans="18:22">
      <c r="R337" s="1112"/>
      <c r="S337" s="1112"/>
      <c r="T337" s="1111"/>
      <c r="V337" s="1111"/>
    </row>
    <row r="338" spans="18:22">
      <c r="R338" s="1112"/>
      <c r="S338" s="1112"/>
      <c r="T338" s="1111"/>
      <c r="V338" s="1111"/>
    </row>
    <row r="339" spans="18:22">
      <c r="R339" s="1112"/>
      <c r="S339" s="1112"/>
      <c r="T339" s="1111"/>
      <c r="V339" s="1111"/>
    </row>
    <row r="340" spans="18:22">
      <c r="R340" s="1112"/>
      <c r="S340" s="1112"/>
      <c r="T340" s="1111"/>
      <c r="V340" s="1111"/>
    </row>
    <row r="341" spans="18:22">
      <c r="R341" s="1112"/>
      <c r="S341" s="1112"/>
      <c r="T341" s="1111"/>
      <c r="V341" s="1111"/>
    </row>
    <row r="342" spans="18:22">
      <c r="R342" s="1112"/>
      <c r="S342" s="1112"/>
      <c r="T342" s="1111"/>
      <c r="V342" s="1111"/>
    </row>
    <row r="343" spans="18:22">
      <c r="R343" s="1112"/>
      <c r="S343" s="1112"/>
      <c r="T343" s="1111"/>
      <c r="V343" s="1111"/>
    </row>
    <row r="344" spans="18:22">
      <c r="R344" s="1112"/>
      <c r="S344" s="1112"/>
      <c r="T344" s="1111"/>
      <c r="V344" s="1111"/>
    </row>
    <row r="345" spans="18:22">
      <c r="R345" s="1112"/>
      <c r="S345" s="1112"/>
      <c r="T345" s="1111"/>
      <c r="V345" s="1111"/>
    </row>
    <row r="346" spans="18:22">
      <c r="R346" s="1112"/>
      <c r="S346" s="1112"/>
      <c r="T346" s="1111"/>
      <c r="V346" s="1111"/>
    </row>
    <row r="347" spans="18:22">
      <c r="R347" s="1112"/>
      <c r="S347" s="1112"/>
      <c r="T347" s="1111"/>
      <c r="V347" s="1111"/>
    </row>
    <row r="348" spans="18:22">
      <c r="R348" s="1112"/>
      <c r="S348" s="1112"/>
      <c r="T348" s="1111"/>
      <c r="V348" s="1111"/>
    </row>
    <row r="349" spans="18:22">
      <c r="R349" s="1112"/>
      <c r="S349" s="1112"/>
      <c r="T349" s="1111"/>
      <c r="V349" s="1111"/>
    </row>
    <row r="350" spans="18:22">
      <c r="R350" s="1112"/>
      <c r="S350" s="1112"/>
      <c r="T350" s="1111"/>
      <c r="V350" s="1111"/>
    </row>
    <row r="351" spans="18:22">
      <c r="R351" s="1112"/>
      <c r="S351" s="1112"/>
      <c r="T351" s="1111"/>
      <c r="V351" s="1111"/>
    </row>
    <row r="352" spans="18:22">
      <c r="R352" s="1112"/>
      <c r="S352" s="1112"/>
      <c r="T352" s="1111"/>
      <c r="V352" s="1111"/>
    </row>
    <row r="353" spans="18:22">
      <c r="R353" s="1112"/>
      <c r="S353" s="1112"/>
      <c r="T353" s="1111"/>
      <c r="V353" s="1111"/>
    </row>
    <row r="354" spans="18:22">
      <c r="R354" s="1112"/>
      <c r="S354" s="1112"/>
      <c r="T354" s="1111"/>
      <c r="V354" s="1111"/>
    </row>
    <row r="355" spans="18:22">
      <c r="R355" s="1112"/>
      <c r="S355" s="1112"/>
      <c r="T355" s="1111"/>
      <c r="V355" s="1111"/>
    </row>
    <row r="356" spans="18:22">
      <c r="R356" s="1112"/>
      <c r="S356" s="1112"/>
      <c r="T356" s="1111"/>
      <c r="V356" s="1111"/>
    </row>
    <row r="357" spans="18:22">
      <c r="R357" s="1112"/>
      <c r="S357" s="1112"/>
      <c r="T357" s="1111"/>
      <c r="V357" s="1111"/>
    </row>
    <row r="358" spans="18:22">
      <c r="R358" s="1112"/>
      <c r="S358" s="1112"/>
      <c r="T358" s="1111"/>
      <c r="V358" s="1111"/>
    </row>
    <row r="359" spans="18:22">
      <c r="R359" s="1112"/>
      <c r="S359" s="1112"/>
      <c r="T359" s="1111"/>
      <c r="V359" s="1111"/>
    </row>
    <row r="360" spans="18:22">
      <c r="R360" s="1112"/>
      <c r="S360" s="1112"/>
      <c r="T360" s="1111"/>
      <c r="V360" s="1111"/>
    </row>
    <row r="361" spans="18:22">
      <c r="R361" s="1112"/>
      <c r="S361" s="1112"/>
      <c r="T361" s="1111"/>
      <c r="V361" s="1111"/>
    </row>
    <row r="362" spans="18:22">
      <c r="R362" s="1112"/>
      <c r="S362" s="1112"/>
      <c r="T362" s="1111"/>
      <c r="V362" s="1111"/>
    </row>
    <row r="363" spans="18:22">
      <c r="R363" s="1112"/>
      <c r="S363" s="1112"/>
      <c r="T363" s="1111"/>
      <c r="V363" s="1111"/>
    </row>
    <row r="364" spans="18:22">
      <c r="R364" s="1112"/>
      <c r="S364" s="1112"/>
      <c r="T364" s="1111"/>
      <c r="V364" s="1111"/>
    </row>
    <row r="365" spans="18:22">
      <c r="R365" s="1112"/>
      <c r="S365" s="1112"/>
      <c r="T365" s="1111"/>
      <c r="V365" s="1111"/>
    </row>
    <row r="366" spans="18:22">
      <c r="R366" s="1112"/>
      <c r="S366" s="1112"/>
      <c r="T366" s="1111"/>
      <c r="V366" s="1111"/>
    </row>
    <row r="367" spans="18:22">
      <c r="R367" s="1112"/>
      <c r="S367" s="1112"/>
      <c r="T367" s="1111"/>
      <c r="V367" s="1111"/>
    </row>
    <row r="368" spans="18:22">
      <c r="R368" s="1112"/>
      <c r="S368" s="1112"/>
      <c r="T368" s="1111"/>
      <c r="V368" s="1111"/>
    </row>
    <row r="369" spans="18:22">
      <c r="R369" s="1112"/>
      <c r="S369" s="1112"/>
      <c r="T369" s="1111"/>
      <c r="V369" s="1111"/>
    </row>
    <row r="370" spans="18:22">
      <c r="R370" s="1112"/>
      <c r="S370" s="1112"/>
      <c r="T370" s="1111"/>
      <c r="V370" s="1111"/>
    </row>
    <row r="371" spans="18:22">
      <c r="R371" s="1215"/>
      <c r="S371" s="1215"/>
      <c r="T371" s="1111"/>
      <c r="V371" s="1111"/>
    </row>
    <row r="372" spans="18:22">
      <c r="R372" s="1112"/>
      <c r="S372" s="1112"/>
      <c r="T372" s="1111"/>
      <c r="V372" s="1111"/>
    </row>
    <row r="373" spans="18:22">
      <c r="R373" s="1112"/>
      <c r="S373" s="1112"/>
      <c r="T373" s="1111"/>
      <c r="V373" s="1111"/>
    </row>
    <row r="374" spans="18:22">
      <c r="R374" s="1112"/>
      <c r="S374" s="1112"/>
      <c r="T374" s="1111"/>
      <c r="V374" s="1111"/>
    </row>
    <row r="375" spans="18:22">
      <c r="R375" s="1112"/>
      <c r="S375" s="1112"/>
      <c r="T375" s="1111"/>
      <c r="V375" s="1111"/>
    </row>
    <row r="376" spans="18:22">
      <c r="R376" s="1112"/>
      <c r="S376" s="1112"/>
      <c r="T376" s="1111"/>
      <c r="V376" s="1111"/>
    </row>
    <row r="377" spans="18:22">
      <c r="R377" s="1112"/>
      <c r="S377" s="1112"/>
      <c r="T377" s="1111"/>
      <c r="V377" s="1111"/>
    </row>
    <row r="378" spans="18:22">
      <c r="R378" s="1112"/>
      <c r="S378" s="1112"/>
      <c r="T378" s="1111"/>
      <c r="V378" s="1111"/>
    </row>
    <row r="379" spans="18:22">
      <c r="R379" s="1112"/>
      <c r="S379" s="1112"/>
      <c r="T379" s="1111"/>
      <c r="V379" s="1111"/>
    </row>
    <row r="380" spans="18:22">
      <c r="R380" s="1112"/>
      <c r="S380" s="1112"/>
      <c r="T380" s="1111"/>
      <c r="V380" s="1111"/>
    </row>
    <row r="381" spans="18:22">
      <c r="R381" s="1112"/>
      <c r="S381" s="1112"/>
      <c r="T381" s="1111"/>
      <c r="V381" s="1216"/>
    </row>
    <row r="382" spans="18:22">
      <c r="R382" s="1112"/>
      <c r="S382" s="1112"/>
      <c r="T382" s="1111"/>
      <c r="V382" s="1111"/>
    </row>
    <row r="383" spans="18:22">
      <c r="R383" s="1112"/>
      <c r="S383" s="1112"/>
      <c r="T383" s="1111"/>
      <c r="V383" s="1111"/>
    </row>
    <row r="384" spans="18:22">
      <c r="R384" s="1112"/>
      <c r="S384" s="1112"/>
      <c r="T384" s="1111"/>
      <c r="V384" s="1111"/>
    </row>
    <row r="385" spans="18:22">
      <c r="R385" s="1112"/>
      <c r="S385" s="1112"/>
      <c r="T385" s="1111"/>
      <c r="V385" s="1111"/>
    </row>
    <row r="386" spans="18:22">
      <c r="R386" s="1112"/>
      <c r="S386" s="1112"/>
      <c r="T386" s="1111"/>
      <c r="V386" s="1111"/>
    </row>
    <row r="387" spans="18:22">
      <c r="R387" s="1112"/>
      <c r="S387" s="1112"/>
      <c r="T387" s="1111"/>
      <c r="V387" s="1111"/>
    </row>
    <row r="388" spans="18:22">
      <c r="R388" s="1112"/>
      <c r="S388" s="1112"/>
      <c r="T388" s="1111"/>
      <c r="V388" s="1111"/>
    </row>
    <row r="389" spans="18:22">
      <c r="R389" s="1112"/>
      <c r="S389" s="1112"/>
      <c r="T389" s="1111"/>
      <c r="V389" s="1111"/>
    </row>
    <row r="390" spans="18:22">
      <c r="R390" s="1112"/>
      <c r="S390" s="1112"/>
      <c r="T390" s="1111"/>
      <c r="V390" s="1111"/>
    </row>
    <row r="391" spans="18:22">
      <c r="R391" s="1112"/>
      <c r="S391" s="1112"/>
      <c r="T391" s="1111"/>
      <c r="V391" s="1111"/>
    </row>
    <row r="392" spans="18:22">
      <c r="R392" s="1112"/>
      <c r="S392" s="1112"/>
      <c r="T392" s="1111"/>
      <c r="V392" s="1111"/>
    </row>
    <row r="393" spans="18:22">
      <c r="R393" s="1112"/>
      <c r="S393" s="1112"/>
      <c r="T393" s="1111"/>
      <c r="V393" s="1111"/>
    </row>
    <row r="394" spans="18:22">
      <c r="R394" s="1112"/>
      <c r="S394" s="1112"/>
      <c r="T394" s="1111"/>
      <c r="V394" s="1111"/>
    </row>
    <row r="395" spans="18:22">
      <c r="R395" s="1112"/>
      <c r="S395" s="1112"/>
      <c r="T395" s="1111"/>
      <c r="V395" s="1111"/>
    </row>
    <row r="396" spans="18:22">
      <c r="R396" s="1112"/>
      <c r="S396" s="1112"/>
      <c r="T396" s="1111"/>
      <c r="V396" s="1111"/>
    </row>
    <row r="397" spans="18:22">
      <c r="R397" s="1112"/>
      <c r="S397" s="1112"/>
      <c r="T397" s="1111"/>
      <c r="V397" s="1111"/>
    </row>
    <row r="398" spans="18:22">
      <c r="R398" s="1112"/>
      <c r="S398" s="1112"/>
      <c r="T398" s="1111"/>
      <c r="V398" s="1111"/>
    </row>
    <row r="399" spans="18:22">
      <c r="R399" s="1112"/>
      <c r="S399" s="1112"/>
      <c r="T399" s="1111"/>
      <c r="V399" s="1111"/>
    </row>
    <row r="400" spans="18:22">
      <c r="R400" s="1112"/>
      <c r="S400" s="1112"/>
      <c r="T400" s="1111"/>
      <c r="V400" s="1111"/>
    </row>
    <row r="401" spans="18:22">
      <c r="R401" s="1112"/>
      <c r="S401" s="1112"/>
      <c r="T401" s="1111"/>
      <c r="V401" s="1111"/>
    </row>
    <row r="402" spans="18:22">
      <c r="R402" s="1112"/>
      <c r="S402" s="1112"/>
      <c r="T402" s="1111"/>
      <c r="V402" s="1111"/>
    </row>
    <row r="403" spans="18:22">
      <c r="R403" s="1112"/>
      <c r="S403" s="1112"/>
      <c r="T403" s="1111"/>
      <c r="V403" s="1111"/>
    </row>
    <row r="404" spans="18:22">
      <c r="R404" s="1215"/>
      <c r="S404" s="1215"/>
      <c r="T404" s="1111"/>
      <c r="V404" s="1111"/>
    </row>
    <row r="405" spans="18:22">
      <c r="R405" s="1112"/>
      <c r="S405" s="1112"/>
      <c r="T405" s="1111"/>
      <c r="V405" s="1111"/>
    </row>
    <row r="406" spans="18:22">
      <c r="R406" s="1112"/>
      <c r="S406" s="1112"/>
      <c r="T406" s="1111"/>
      <c r="V406" s="1111"/>
    </row>
    <row r="407" spans="18:22">
      <c r="R407" s="1112"/>
      <c r="S407" s="1112"/>
      <c r="T407" s="1111"/>
      <c r="V407" s="1111"/>
    </row>
    <row r="408" spans="18:22">
      <c r="R408" s="1112"/>
      <c r="S408" s="1112"/>
      <c r="T408" s="1111"/>
      <c r="V408" s="1111"/>
    </row>
    <row r="409" spans="18:22">
      <c r="R409" s="1112"/>
      <c r="S409" s="1112"/>
      <c r="T409" s="1111"/>
      <c r="V409" s="1111"/>
    </row>
    <row r="410" spans="18:22">
      <c r="R410" s="1112"/>
      <c r="S410" s="1112"/>
      <c r="T410" s="1111"/>
      <c r="V410" s="1111"/>
    </row>
    <row r="411" spans="18:22">
      <c r="R411" s="1112"/>
      <c r="S411" s="1112"/>
      <c r="T411" s="1111"/>
      <c r="V411" s="1111"/>
    </row>
    <row r="412" spans="18:22">
      <c r="R412" s="1112"/>
      <c r="S412" s="1112"/>
      <c r="T412" s="1111"/>
      <c r="V412" s="1111"/>
    </row>
    <row r="413" spans="18:22">
      <c r="R413" s="1112"/>
      <c r="S413" s="1112"/>
      <c r="T413" s="1111"/>
      <c r="V413" s="1111"/>
    </row>
    <row r="414" spans="18:22">
      <c r="R414" s="1112"/>
      <c r="S414" s="1112"/>
      <c r="T414" s="1111"/>
      <c r="V414" s="1111"/>
    </row>
    <row r="415" spans="18:22">
      <c r="R415" s="1112"/>
      <c r="S415" s="1112"/>
      <c r="T415" s="1111"/>
      <c r="V415" s="1111"/>
    </row>
    <row r="416" spans="18:22">
      <c r="R416" s="1112"/>
      <c r="S416" s="1112"/>
      <c r="T416" s="1111"/>
      <c r="V416" s="1111"/>
    </row>
    <row r="417" spans="18:22">
      <c r="R417" s="1112"/>
      <c r="S417" s="1112"/>
      <c r="T417" s="1111"/>
      <c r="V417" s="1111"/>
    </row>
    <row r="418" spans="18:22">
      <c r="R418" s="1112"/>
      <c r="S418" s="1112"/>
      <c r="T418" s="1111"/>
      <c r="V418" s="1111"/>
    </row>
    <row r="419" spans="18:22">
      <c r="R419" s="1112"/>
      <c r="S419" s="1112"/>
      <c r="T419" s="1111"/>
      <c r="V419" s="1111"/>
    </row>
    <row r="420" spans="18:22">
      <c r="R420" s="1112"/>
      <c r="S420" s="1112"/>
      <c r="T420" s="1111"/>
      <c r="V420" s="1111"/>
    </row>
    <row r="421" spans="18:22">
      <c r="R421" s="1112"/>
      <c r="S421" s="1112"/>
      <c r="T421" s="1111"/>
      <c r="V421" s="1111"/>
    </row>
    <row r="422" spans="18:22">
      <c r="R422" s="1112"/>
      <c r="S422" s="1112"/>
      <c r="T422" s="1111"/>
      <c r="V422" s="1111"/>
    </row>
    <row r="423" spans="18:22">
      <c r="R423" s="1112"/>
      <c r="S423" s="1112"/>
      <c r="T423" s="1111"/>
      <c r="V423" s="1111"/>
    </row>
    <row r="424" spans="18:22">
      <c r="R424" s="1112"/>
      <c r="S424" s="1112"/>
      <c r="T424" s="1111"/>
      <c r="V424" s="1111"/>
    </row>
    <row r="425" spans="18:22">
      <c r="R425" s="1112"/>
      <c r="S425" s="1112"/>
      <c r="T425" s="1111"/>
      <c r="V425" s="1111"/>
    </row>
    <row r="426" spans="18:22">
      <c r="R426" s="1112"/>
      <c r="S426" s="1112"/>
      <c r="T426" s="1111"/>
      <c r="V426" s="1111"/>
    </row>
    <row r="427" spans="18:22">
      <c r="R427" s="1112"/>
      <c r="S427" s="1112"/>
      <c r="T427" s="1111"/>
      <c r="V427" s="1111"/>
    </row>
    <row r="428" spans="18:22">
      <c r="R428" s="1112"/>
      <c r="S428" s="1112"/>
      <c r="T428" s="1111"/>
      <c r="V428" s="1111"/>
    </row>
    <row r="429" spans="18:22">
      <c r="R429" s="1112"/>
      <c r="S429" s="1112"/>
      <c r="T429" s="1111"/>
      <c r="V429" s="1111"/>
    </row>
    <row r="430" spans="18:22">
      <c r="R430" s="1112"/>
      <c r="S430" s="1112"/>
      <c r="T430" s="1111"/>
      <c r="V430" s="1111"/>
    </row>
    <row r="431" spans="18:22">
      <c r="R431" s="1112"/>
      <c r="S431" s="1112"/>
      <c r="T431" s="1111"/>
      <c r="V431" s="1111"/>
    </row>
    <row r="432" spans="18:22">
      <c r="R432" s="1112"/>
      <c r="S432" s="1112"/>
      <c r="T432" s="1111"/>
      <c r="V432" s="1111"/>
    </row>
    <row r="433" spans="18:22">
      <c r="R433" s="1112"/>
      <c r="S433" s="1112"/>
      <c r="T433" s="1111"/>
      <c r="V433" s="1111"/>
    </row>
    <row r="434" spans="18:22">
      <c r="R434" s="1112"/>
      <c r="S434" s="1112"/>
      <c r="T434" s="1111"/>
      <c r="V434" s="1111"/>
    </row>
    <row r="435" spans="18:22">
      <c r="R435" s="1112"/>
      <c r="S435" s="1112"/>
      <c r="T435" s="1111"/>
      <c r="V435" s="1111"/>
    </row>
    <row r="436" spans="18:22">
      <c r="R436" s="1112"/>
      <c r="S436" s="1112"/>
      <c r="T436" s="1111"/>
      <c r="V436" s="1111"/>
    </row>
    <row r="437" spans="18:22">
      <c r="R437" s="1112"/>
      <c r="S437" s="1112"/>
      <c r="T437" s="1111"/>
      <c r="V437" s="1111"/>
    </row>
    <row r="438" spans="18:22">
      <c r="R438" s="1112"/>
      <c r="S438" s="1112"/>
      <c r="T438" s="1111"/>
      <c r="V438" s="1111"/>
    </row>
    <row r="439" spans="18:22">
      <c r="R439" s="1112"/>
      <c r="S439" s="1112"/>
      <c r="T439" s="1111"/>
      <c r="V439" s="1111"/>
    </row>
    <row r="440" spans="18:22">
      <c r="R440" s="1112"/>
      <c r="S440" s="1112"/>
      <c r="T440" s="1111"/>
      <c r="V440" s="1111"/>
    </row>
    <row r="441" spans="18:22">
      <c r="R441" s="1112"/>
      <c r="S441" s="1112"/>
      <c r="T441" s="1111"/>
      <c r="V441" s="1111"/>
    </row>
    <row r="442" spans="18:22">
      <c r="R442" s="1112"/>
      <c r="S442" s="1112"/>
      <c r="T442" s="1111"/>
      <c r="V442" s="1111"/>
    </row>
    <row r="443" spans="18:22">
      <c r="R443" s="1112"/>
      <c r="S443" s="1112"/>
      <c r="T443" s="1111"/>
      <c r="V443" s="1111"/>
    </row>
    <row r="444" spans="18:22">
      <c r="R444" s="1112"/>
      <c r="S444" s="1112"/>
      <c r="T444" s="1111"/>
      <c r="V444" s="1111"/>
    </row>
    <row r="445" spans="18:22">
      <c r="R445" s="1112"/>
      <c r="S445" s="1112"/>
      <c r="T445" s="1111"/>
      <c r="V445" s="1111"/>
    </row>
    <row r="446" spans="18:22">
      <c r="R446" s="1112"/>
      <c r="S446" s="1112"/>
      <c r="T446" s="1111"/>
      <c r="V446" s="1111"/>
    </row>
    <row r="447" spans="18:22">
      <c r="R447" s="1112"/>
      <c r="S447" s="1112"/>
      <c r="T447" s="1111"/>
      <c r="V447" s="1111"/>
    </row>
    <row r="448" spans="18:22">
      <c r="R448" s="1112"/>
      <c r="S448" s="1112"/>
      <c r="T448" s="1111"/>
      <c r="V448" s="1111"/>
    </row>
    <row r="449" spans="18:22">
      <c r="R449" s="1112"/>
      <c r="S449" s="1112"/>
      <c r="T449" s="1111"/>
      <c r="V449" s="1111"/>
    </row>
    <row r="450" spans="18:22">
      <c r="R450" s="1112"/>
      <c r="S450" s="1112"/>
      <c r="T450" s="1111"/>
      <c r="V450" s="1111"/>
    </row>
    <row r="451" spans="18:22">
      <c r="R451" s="1112"/>
      <c r="S451" s="1112"/>
      <c r="T451" s="1111"/>
      <c r="V451" s="1111"/>
    </row>
    <row r="452" spans="18:22">
      <c r="R452" s="1112"/>
      <c r="S452" s="1112"/>
      <c r="T452" s="1111"/>
      <c r="V452" s="1111"/>
    </row>
    <row r="453" spans="18:22">
      <c r="R453" s="1112"/>
      <c r="S453" s="1112"/>
      <c r="T453" s="1111"/>
      <c r="V453" s="1111"/>
    </row>
    <row r="454" spans="18:22">
      <c r="R454" s="1112"/>
      <c r="S454" s="1112"/>
      <c r="T454" s="1111"/>
      <c r="V454" s="1111"/>
    </row>
    <row r="455" spans="18:22">
      <c r="R455" s="1112"/>
      <c r="S455" s="1112"/>
      <c r="T455" s="1111"/>
      <c r="V455" s="1111"/>
    </row>
    <row r="456" spans="18:22">
      <c r="R456" s="1112"/>
      <c r="S456" s="1112"/>
      <c r="T456" s="1111"/>
      <c r="V456" s="1111"/>
    </row>
    <row r="457" spans="18:22">
      <c r="R457" s="1112"/>
      <c r="S457" s="1112"/>
      <c r="T457" s="1111"/>
      <c r="V457" s="1111"/>
    </row>
    <row r="458" spans="18:22">
      <c r="R458" s="1112"/>
      <c r="S458" s="1112"/>
      <c r="T458" s="1111"/>
      <c r="V458" s="1111"/>
    </row>
    <row r="459" spans="18:22">
      <c r="R459" s="1112"/>
      <c r="S459" s="1112"/>
      <c r="T459" s="1111"/>
      <c r="V459" s="1111"/>
    </row>
    <row r="460" spans="18:22">
      <c r="R460" s="1112"/>
      <c r="S460" s="1112"/>
      <c r="T460" s="1111"/>
      <c r="V460" s="1111"/>
    </row>
    <row r="461" spans="18:22">
      <c r="R461" s="1112"/>
      <c r="S461" s="1112"/>
      <c r="T461" s="1111"/>
      <c r="V461" s="1111"/>
    </row>
    <row r="462" spans="18:22">
      <c r="R462" s="1112"/>
      <c r="S462" s="1112"/>
      <c r="T462" s="1111"/>
      <c r="V462" s="1111"/>
    </row>
    <row r="463" spans="18:22">
      <c r="R463" s="1112"/>
      <c r="S463" s="1112"/>
      <c r="T463" s="1111"/>
      <c r="V463" s="1111"/>
    </row>
    <row r="464" spans="18:22">
      <c r="R464" s="1112"/>
      <c r="S464" s="1112"/>
      <c r="T464" s="1111"/>
      <c r="V464" s="1111"/>
    </row>
    <row r="465" spans="18:22">
      <c r="R465" s="1112"/>
      <c r="S465" s="1112"/>
      <c r="T465" s="1111"/>
      <c r="V465" s="1111"/>
    </row>
    <row r="466" spans="18:22">
      <c r="R466" s="1112"/>
      <c r="S466" s="1112"/>
      <c r="T466" s="1111"/>
      <c r="V466" s="1111"/>
    </row>
    <row r="467" spans="18:22">
      <c r="R467" s="1112"/>
      <c r="S467" s="1112"/>
      <c r="T467" s="1111"/>
      <c r="V467" s="1111"/>
    </row>
    <row r="468" spans="18:22">
      <c r="R468" s="1112"/>
      <c r="S468" s="1112"/>
      <c r="T468" s="1111"/>
      <c r="V468" s="1111"/>
    </row>
    <row r="469" spans="18:22">
      <c r="R469" s="1112"/>
      <c r="S469" s="1112"/>
      <c r="T469" s="1111"/>
      <c r="V469" s="1111"/>
    </row>
    <row r="470" spans="18:22">
      <c r="R470" s="1112"/>
      <c r="S470" s="1112"/>
      <c r="T470" s="1111"/>
      <c r="V470" s="1111"/>
    </row>
    <row r="471" spans="18:22">
      <c r="R471" s="1112"/>
      <c r="S471" s="1112"/>
      <c r="T471" s="1111"/>
      <c r="V471" s="1111"/>
    </row>
    <row r="472" spans="18:22">
      <c r="R472" s="1112"/>
      <c r="S472" s="1112"/>
      <c r="T472" s="1111"/>
      <c r="V472" s="1111"/>
    </row>
    <row r="473" spans="18:22">
      <c r="R473" s="1112"/>
      <c r="S473" s="1112"/>
      <c r="T473" s="1111"/>
      <c r="V473" s="1111"/>
    </row>
    <row r="474" spans="18:22">
      <c r="R474" s="1112"/>
      <c r="S474" s="1112"/>
      <c r="T474" s="1111"/>
      <c r="V474" s="1111"/>
    </row>
    <row r="475" spans="18:22">
      <c r="R475" s="1112"/>
      <c r="S475" s="1112"/>
      <c r="T475" s="1111"/>
      <c r="V475" s="1111"/>
    </row>
    <row r="476" spans="18:22">
      <c r="R476" s="1112"/>
      <c r="S476" s="1112"/>
      <c r="T476" s="1111"/>
      <c r="V476" s="1111"/>
    </row>
    <row r="477" spans="18:22">
      <c r="R477" s="1112"/>
      <c r="S477" s="1112"/>
      <c r="T477" s="1111"/>
      <c r="V477" s="1111"/>
    </row>
    <row r="478" spans="18:22">
      <c r="R478" s="1112"/>
      <c r="S478" s="1112"/>
      <c r="T478" s="1111"/>
      <c r="V478" s="1111"/>
    </row>
    <row r="479" spans="18:22">
      <c r="R479" s="1112"/>
      <c r="S479" s="1112"/>
      <c r="T479" s="1111"/>
      <c r="V479" s="1111"/>
    </row>
    <row r="480" spans="18:22">
      <c r="R480" s="1112"/>
      <c r="S480" s="1112"/>
      <c r="T480" s="1111"/>
      <c r="V480" s="1111"/>
    </row>
    <row r="481" spans="18:22">
      <c r="R481" s="1112"/>
      <c r="S481" s="1112"/>
      <c r="T481" s="1111"/>
      <c r="V481" s="1111"/>
    </row>
    <row r="482" spans="18:22">
      <c r="R482" s="1112"/>
      <c r="S482" s="1112"/>
      <c r="T482" s="1111"/>
      <c r="V482" s="1111"/>
    </row>
    <row r="483" spans="18:22">
      <c r="R483" s="1112"/>
      <c r="S483" s="1112"/>
      <c r="T483" s="1111"/>
      <c r="V483" s="1111"/>
    </row>
    <row r="484" spans="18:22">
      <c r="R484" s="1112"/>
      <c r="S484" s="1112"/>
      <c r="T484" s="1111"/>
      <c r="V484" s="1111"/>
    </row>
    <row r="485" spans="18:22">
      <c r="R485" s="1112"/>
      <c r="S485" s="1112"/>
      <c r="T485" s="1111"/>
      <c r="V485" s="1111"/>
    </row>
    <row r="486" spans="18:22">
      <c r="R486" s="1112"/>
      <c r="S486" s="1112"/>
      <c r="T486" s="1111"/>
      <c r="V486" s="1111"/>
    </row>
    <row r="487" spans="18:22">
      <c r="R487" s="1112"/>
      <c r="S487" s="1112"/>
      <c r="T487" s="1111"/>
      <c r="V487" s="1111"/>
    </row>
    <row r="488" spans="18:22">
      <c r="R488" s="1112"/>
      <c r="S488" s="1112"/>
      <c r="T488" s="1111"/>
      <c r="V488" s="1111"/>
    </row>
    <row r="489" spans="18:22">
      <c r="R489" s="1112"/>
      <c r="S489" s="1112"/>
      <c r="T489" s="1111"/>
      <c r="V489" s="1111"/>
    </row>
    <row r="490" spans="18:22">
      <c r="R490" s="1112"/>
      <c r="S490" s="1112"/>
      <c r="T490" s="1111"/>
      <c r="V490" s="1111"/>
    </row>
    <row r="491" spans="18:22">
      <c r="R491" s="1112"/>
      <c r="S491" s="1112"/>
      <c r="T491" s="1111"/>
      <c r="V491" s="1111"/>
    </row>
    <row r="492" spans="18:22">
      <c r="R492" s="1112"/>
      <c r="S492" s="1112"/>
      <c r="T492" s="1111"/>
      <c r="V492" s="1111"/>
    </row>
    <row r="493" spans="18:22">
      <c r="R493" s="1112"/>
      <c r="S493" s="1112"/>
      <c r="T493" s="1111"/>
      <c r="V493" s="1111"/>
    </row>
    <row r="494" spans="18:22">
      <c r="R494" s="1112"/>
      <c r="S494" s="1112"/>
      <c r="T494" s="1111"/>
      <c r="V494" s="1111"/>
    </row>
    <row r="495" spans="18:22">
      <c r="R495" s="1112"/>
      <c r="S495" s="1112"/>
      <c r="T495" s="1111"/>
      <c r="V495" s="1111"/>
    </row>
    <row r="496" spans="18:22">
      <c r="R496" s="1112"/>
      <c r="S496" s="1112"/>
      <c r="T496" s="1111"/>
      <c r="V496" s="1111"/>
    </row>
    <row r="497" spans="18:22">
      <c r="R497" s="1112"/>
      <c r="S497" s="1112"/>
      <c r="T497" s="1111"/>
      <c r="V497" s="1111"/>
    </row>
    <row r="498" spans="18:22">
      <c r="R498" s="1112"/>
      <c r="S498" s="1112"/>
      <c r="T498" s="1111"/>
      <c r="V498" s="1111"/>
    </row>
    <row r="499" spans="18:22">
      <c r="R499" s="1112"/>
      <c r="S499" s="1112"/>
      <c r="T499" s="1111"/>
      <c r="V499" s="1111"/>
    </row>
    <row r="500" spans="18:22">
      <c r="R500" s="1112"/>
      <c r="S500" s="1112"/>
      <c r="T500" s="1111"/>
      <c r="V500" s="1216"/>
    </row>
    <row r="501" spans="18:22">
      <c r="R501" s="1112"/>
      <c r="S501" s="1112"/>
      <c r="T501" s="1111"/>
      <c r="V501" s="1216"/>
    </row>
    <row r="502" spans="18:22">
      <c r="R502" s="1112"/>
      <c r="S502" s="1112"/>
      <c r="T502" s="1111"/>
      <c r="V502" s="1216"/>
    </row>
    <row r="503" spans="18:22">
      <c r="R503" s="1112"/>
      <c r="S503" s="1112"/>
      <c r="T503" s="1111"/>
      <c r="V503" s="1216"/>
    </row>
    <row r="504" spans="18:22">
      <c r="R504" s="1112"/>
      <c r="S504" s="1112"/>
      <c r="T504" s="1111"/>
      <c r="V504" s="1216"/>
    </row>
    <row r="505" spans="18:22">
      <c r="R505" s="1217"/>
      <c r="S505" s="1217"/>
      <c r="T505" s="1111"/>
      <c r="V505" s="1216"/>
    </row>
    <row r="506" spans="18:22">
      <c r="R506" s="1217"/>
      <c r="S506" s="1217"/>
      <c r="T506" s="1111"/>
      <c r="V506" s="1216"/>
    </row>
    <row r="507" spans="18:22">
      <c r="R507" s="1217"/>
      <c r="S507" s="1217"/>
      <c r="T507" s="1111"/>
      <c r="V507" s="1216"/>
    </row>
    <row r="508" spans="18:22">
      <c r="R508" s="1217"/>
      <c r="S508" s="1217"/>
      <c r="T508" s="1111"/>
      <c r="V508" s="1216"/>
    </row>
    <row r="509" spans="18:22">
      <c r="R509" s="1217"/>
      <c r="S509" s="1217"/>
      <c r="T509" s="1111"/>
      <c r="V509" s="1216"/>
    </row>
    <row r="510" spans="18:22">
      <c r="R510" s="1217"/>
      <c r="S510" s="1217"/>
      <c r="T510" s="1111"/>
      <c r="V510" s="1216"/>
    </row>
    <row r="511" spans="18:22">
      <c r="R511" s="1217"/>
      <c r="S511" s="1217"/>
      <c r="T511" s="1111"/>
      <c r="V511" s="1216"/>
    </row>
    <row r="512" spans="18:22">
      <c r="R512" s="1217"/>
      <c r="S512" s="1217"/>
      <c r="T512" s="1111"/>
      <c r="V512" s="1111"/>
    </row>
    <row r="513" spans="18:22">
      <c r="R513" s="1217"/>
      <c r="S513" s="1217"/>
      <c r="T513" s="1111"/>
      <c r="V513" s="1111"/>
    </row>
    <row r="514" spans="18:22">
      <c r="R514" s="1217"/>
      <c r="S514" s="1217"/>
      <c r="T514" s="1111"/>
      <c r="V514" s="1111"/>
    </row>
    <row r="515" spans="18:22">
      <c r="R515" s="1217"/>
      <c r="S515" s="1217"/>
      <c r="T515" s="1111"/>
      <c r="V515" s="1111"/>
    </row>
    <row r="516" spans="18:22">
      <c r="R516" s="1217"/>
      <c r="S516" s="1217"/>
      <c r="T516" s="1111"/>
      <c r="V516" s="1111"/>
    </row>
    <row r="517" spans="18:22">
      <c r="R517" s="1217"/>
      <c r="S517" s="1217"/>
      <c r="T517" s="1111"/>
      <c r="V517" s="1111"/>
    </row>
    <row r="518" spans="18:22">
      <c r="R518" s="1217"/>
      <c r="S518" s="1217"/>
      <c r="T518" s="1111"/>
      <c r="V518" s="1111"/>
    </row>
    <row r="519" spans="18:22">
      <c r="R519" s="1217"/>
      <c r="S519" s="1217"/>
      <c r="T519" s="1111"/>
      <c r="V519" s="1111"/>
    </row>
    <row r="520" spans="18:22">
      <c r="R520" s="1217"/>
      <c r="S520" s="1217"/>
      <c r="T520" s="1111"/>
      <c r="V520" s="1111"/>
    </row>
    <row r="521" spans="18:22">
      <c r="R521" s="1217"/>
      <c r="S521" s="1217"/>
      <c r="T521" s="1111"/>
      <c r="V521" s="1111"/>
    </row>
    <row r="522" spans="18:22">
      <c r="R522" s="1217"/>
      <c r="S522" s="1217"/>
      <c r="T522" s="1111"/>
      <c r="V522" s="1111"/>
    </row>
    <row r="523" spans="20:22">
      <c r="T523" s="1111"/>
      <c r="V523" s="1111"/>
    </row>
    <row r="524" spans="20:22">
      <c r="T524" s="1111"/>
      <c r="V524" s="1111"/>
    </row>
    <row r="525" spans="20:22">
      <c r="T525" s="1111"/>
      <c r="V525" s="1216"/>
    </row>
    <row r="526" spans="20:22">
      <c r="T526" s="1111"/>
      <c r="V526" s="1216"/>
    </row>
    <row r="527" spans="20:22">
      <c r="T527" s="1111"/>
      <c r="V527" s="1216"/>
    </row>
    <row r="528" spans="20:22">
      <c r="T528" s="1111"/>
      <c r="V528" s="1111"/>
    </row>
    <row r="529" spans="20:22">
      <c r="T529" s="1111"/>
      <c r="V529" s="1111"/>
    </row>
    <row r="530" spans="20:22">
      <c r="T530" s="1111"/>
      <c r="V530" s="1216"/>
    </row>
    <row r="531" spans="20:22">
      <c r="T531" s="1111"/>
      <c r="V531" s="1216"/>
    </row>
    <row r="532" spans="20:22">
      <c r="T532" s="1111"/>
      <c r="V532" s="1216"/>
    </row>
    <row r="533" spans="20:22">
      <c r="T533" s="1111"/>
      <c r="V533" s="1216"/>
    </row>
    <row r="534" spans="20:22">
      <c r="T534" s="1111"/>
      <c r="V534" s="1216"/>
    </row>
    <row r="535" spans="20:22">
      <c r="T535" s="1111"/>
      <c r="V535" s="1216"/>
    </row>
    <row r="536" spans="20:22">
      <c r="T536" s="1216"/>
      <c r="V536" s="1216"/>
    </row>
    <row r="537" spans="20:22">
      <c r="T537" s="1216"/>
      <c r="V537" s="1216"/>
    </row>
    <row r="538" spans="20:22">
      <c r="T538" s="1216"/>
      <c r="V538" s="1216"/>
    </row>
    <row r="539" spans="20:22">
      <c r="T539" s="1216"/>
      <c r="V539" s="1216"/>
    </row>
    <row r="540" spans="20:22">
      <c r="T540" s="1216"/>
      <c r="V540" s="1216"/>
    </row>
    <row r="541" spans="20:22">
      <c r="T541" s="1216"/>
      <c r="V541" s="1216"/>
    </row>
    <row r="542" spans="20:22">
      <c r="T542" s="1216"/>
      <c r="V542" s="1216"/>
    </row>
    <row r="543" spans="20:22">
      <c r="T543" s="1216"/>
      <c r="V543" s="1216"/>
    </row>
    <row r="544" spans="20:22">
      <c r="T544" s="1216"/>
      <c r="V544" s="1216"/>
    </row>
    <row r="545" spans="20:22">
      <c r="T545" s="1216"/>
      <c r="V545" s="1216"/>
    </row>
    <row r="546" spans="20:22">
      <c r="T546" s="1216"/>
      <c r="V546" s="1216"/>
    </row>
  </sheetData>
  <sheetProtection selectLockedCells="1" autoFilter="0"/>
  <autoFilter xmlns:etc="http://www.wps.cn/officeDocument/2017/etCustomData" ref="A4:LL97" etc:filterBottomFollowUsedRange="0">
    <extLst/>
  </autoFilter>
  <mergeCells count="10">
    <mergeCell ref="AM1:AR1"/>
    <mergeCell ref="AS1:AT1"/>
    <mergeCell ref="A3:B3"/>
    <mergeCell ref="H3:I3"/>
    <mergeCell ref="K3:M3"/>
    <mergeCell ref="N3:P3"/>
    <mergeCell ref="AF3:AG3"/>
    <mergeCell ref="AU3:AU4"/>
    <mergeCell ref="AV3:AV4"/>
    <mergeCell ref="A1:O2"/>
  </mergeCells>
  <conditionalFormatting sqref="T5">
    <cfRule type="containsText" dxfId="0" priority="6" operator="between" text="欠">
      <formula>NOT(ISERROR(SEARCH("欠",T5)))</formula>
    </cfRule>
    <cfRule type="cellIs" dxfId="1" priority="7" operator="equal">
      <formula>"欠"</formula>
    </cfRule>
  </conditionalFormatting>
  <conditionalFormatting sqref="T5:V5">
    <cfRule type="containsText" dxfId="0" priority="5" operator="between" text="欠">
      <formula>NOT(ISERROR(SEARCH("欠",T5)))</formula>
    </cfRule>
  </conditionalFormatting>
  <conditionalFormatting sqref="W5">
    <cfRule type="containsText" dxfId="0" priority="8" operator="between" text="欠">
      <formula>NOT(ISERROR(SEARCH("欠",W5)))</formula>
    </cfRule>
  </conditionalFormatting>
  <conditionalFormatting sqref="T93">
    <cfRule type="cellIs" dxfId="1" priority="3" operator="equal">
      <formula>"欠"</formula>
    </cfRule>
    <cfRule type="containsText" dxfId="0" priority="2" operator="between" text="欠">
      <formula>NOT(ISERROR(SEARCH("欠",T93)))</formula>
    </cfRule>
  </conditionalFormatting>
  <conditionalFormatting sqref="W93">
    <cfRule type="containsText" dxfId="0" priority="4" operator="between" text="欠">
      <formula>NOT(ISERROR(SEARCH("欠",W93)))</formula>
    </cfRule>
  </conditionalFormatting>
  <conditionalFormatting sqref="T94">
    <cfRule type="containsText" dxfId="0" priority="30" operator="between" text="欠">
      <formula>NOT(ISERROR(SEARCH("欠",T94)))</formula>
    </cfRule>
    <cfRule type="cellIs" dxfId="1" priority="31" operator="equal">
      <formula>"欠"</formula>
    </cfRule>
  </conditionalFormatting>
  <conditionalFormatting sqref="T94:V94">
    <cfRule type="containsText" dxfId="0" priority="27" operator="between" text="欠">
      <formula>NOT(ISERROR(SEARCH("欠",T94)))</formula>
    </cfRule>
  </conditionalFormatting>
  <conditionalFormatting sqref="V94">
    <cfRule type="containsText" dxfId="0" priority="28" operator="between" text="欠">
      <formula>NOT(ISERROR(SEARCH("欠",V94)))</formula>
    </cfRule>
    <cfRule type="cellIs" dxfId="1" priority="29" operator="equal">
      <formula>"欠"</formula>
    </cfRule>
  </conditionalFormatting>
  <conditionalFormatting sqref="W94">
    <cfRule type="containsText" dxfId="0" priority="32" operator="between" text="欠">
      <formula>NOT(ISERROR(SEARCH("欠",W94)))</formula>
    </cfRule>
  </conditionalFormatting>
  <conditionalFormatting sqref="T120">
    <cfRule type="cellIs" dxfId="1" priority="171" operator="equal">
      <formula>"欠"</formula>
    </cfRule>
  </conditionalFormatting>
  <conditionalFormatting sqref="V120">
    <cfRule type="cellIs" dxfId="1" priority="120" operator="equal">
      <formula>"欠"</formula>
    </cfRule>
  </conditionalFormatting>
  <conditionalFormatting sqref="T146">
    <cfRule type="cellIs" dxfId="1" priority="162" operator="equal">
      <formula>"欠"</formula>
    </cfRule>
  </conditionalFormatting>
  <conditionalFormatting sqref="V146">
    <cfRule type="cellIs" dxfId="1" priority="111" operator="equal">
      <formula>"欠"</formula>
    </cfRule>
  </conditionalFormatting>
  <conditionalFormatting sqref="T234">
    <cfRule type="containsText" dxfId="0" priority="138" operator="between" text="欠">
      <formula>NOT(ISERROR(SEARCH("欠",T234)))</formula>
    </cfRule>
    <cfRule type="cellIs" dxfId="1" priority="139" operator="equal">
      <formula>"欠"</formula>
    </cfRule>
  </conditionalFormatting>
  <conditionalFormatting sqref="V234">
    <cfRule type="containsText" dxfId="0" priority="85" operator="between" text="欠">
      <formula>NOT(ISERROR(SEARCH("欠",V234)))</formula>
    </cfRule>
    <cfRule type="cellIs" dxfId="1" priority="86" operator="equal">
      <formula>"欠"</formula>
    </cfRule>
  </conditionalFormatting>
  <conditionalFormatting sqref="T251">
    <cfRule type="containsText" dxfId="0" priority="151" operator="between" text="欠">
      <formula>NOT(ISERROR(SEARCH("欠",T251)))</formula>
    </cfRule>
    <cfRule type="cellIs" dxfId="1" priority="152" operator="equal">
      <formula>"欠"</formula>
    </cfRule>
  </conditionalFormatting>
  <conditionalFormatting sqref="V251">
    <cfRule type="containsText" dxfId="0" priority="100" operator="between" text="欠">
      <formula>NOT(ISERROR(SEARCH("欠",V251)))</formula>
    </cfRule>
    <cfRule type="cellIs" dxfId="1" priority="101" operator="equal">
      <formula>"欠"</formula>
    </cfRule>
  </conditionalFormatting>
  <conditionalFormatting sqref="T259">
    <cfRule type="cellIs" dxfId="1" priority="172" operator="equal">
      <formula>"欠"</formula>
    </cfRule>
  </conditionalFormatting>
  <conditionalFormatting sqref="V259">
    <cfRule type="cellIs" dxfId="1" priority="121" operator="equal">
      <formula>"欠"</formula>
    </cfRule>
  </conditionalFormatting>
  <conditionalFormatting sqref="T262">
    <cfRule type="containsText" dxfId="0" priority="144" operator="between" text="欠">
      <formula>NOT(ISERROR(SEARCH("欠",T262)))</formula>
    </cfRule>
    <cfRule type="cellIs" dxfId="1" priority="145" operator="equal">
      <formula>"欠"</formula>
    </cfRule>
  </conditionalFormatting>
  <conditionalFormatting sqref="V262">
    <cfRule type="containsText" dxfId="0" priority="93" operator="between" text="欠">
      <formula>NOT(ISERROR(SEARCH("欠",V262)))</formula>
    </cfRule>
    <cfRule type="cellIs" dxfId="1" priority="94" operator="equal">
      <formula>"欠"</formula>
    </cfRule>
  </conditionalFormatting>
  <conditionalFormatting sqref="T264">
    <cfRule type="containsText" dxfId="0" priority="148" operator="between" text="欠">
      <formula>NOT(ISERROR(SEARCH("欠",T264)))</formula>
    </cfRule>
    <cfRule type="cellIs" dxfId="1" priority="149" operator="equal">
      <formula>"欠"</formula>
    </cfRule>
  </conditionalFormatting>
  <conditionalFormatting sqref="V264">
    <cfRule type="containsText" dxfId="0" priority="97" operator="between" text="欠">
      <formula>NOT(ISERROR(SEARCH("欠",V264)))</formula>
    </cfRule>
    <cfRule type="cellIs" dxfId="1" priority="98" operator="equal">
      <formula>"欠"</formula>
    </cfRule>
  </conditionalFormatting>
  <conditionalFormatting sqref="V295">
    <cfRule type="containsText" dxfId="0" priority="81" operator="between" text="欠">
      <formula>NOT(ISERROR(SEARCH("欠",V295)))</formula>
    </cfRule>
    <cfRule type="cellIs" dxfId="1" priority="82" operator="equal">
      <formula>"欠"</formula>
    </cfRule>
  </conditionalFormatting>
  <conditionalFormatting sqref="V301">
    <cfRule type="containsText" dxfId="0" priority="83" operator="between" text="欠">
      <formula>NOT(ISERROR(SEARCH("欠",V301)))</formula>
    </cfRule>
    <cfRule type="cellIs" dxfId="1" priority="84" operator="equal">
      <formula>"欠"</formula>
    </cfRule>
  </conditionalFormatting>
  <conditionalFormatting sqref="V322">
    <cfRule type="cellIs" dxfId="1" priority="90" operator="equal">
      <formula>"欠"</formula>
    </cfRule>
    <cfRule type="containsText" dxfId="0" priority="92" operator="between" text="欠">
      <formula>NOT(ISERROR(SEARCH("欠",V322)))</formula>
    </cfRule>
  </conditionalFormatting>
  <conditionalFormatting sqref="V323">
    <cfRule type="cellIs" dxfId="1" priority="89" operator="equal">
      <formula>"欠"</formula>
    </cfRule>
    <cfRule type="containsText" dxfId="0" priority="91" operator="between" text="欠">
      <formula>NOT(ISERROR(SEARCH("欠",V323)))</formula>
    </cfRule>
  </conditionalFormatting>
  <conditionalFormatting sqref="T324">
    <cfRule type="cellIs" dxfId="1" priority="140" operator="equal">
      <formula>"欠"</formula>
    </cfRule>
    <cfRule type="containsText" dxfId="0" priority="141" operator="between" text="欠">
      <formula>NOT(ISERROR(SEARCH("欠",T324)))</formula>
    </cfRule>
  </conditionalFormatting>
  <conditionalFormatting sqref="V324">
    <cfRule type="cellIs" dxfId="1" priority="87" operator="equal">
      <formula>"欠"</formula>
    </cfRule>
    <cfRule type="containsText" dxfId="0" priority="88" operator="between" text="欠">
      <formula>NOT(ISERROR(SEARCH("欠",V324)))</formula>
    </cfRule>
  </conditionalFormatting>
  <conditionalFormatting sqref="V348">
    <cfRule type="cellIs" dxfId="1" priority="79" operator="equal">
      <formula>"欠"</formula>
    </cfRule>
  </conditionalFormatting>
  <conditionalFormatting sqref="T374">
    <cfRule type="cellIs" dxfId="1" priority="168" operator="equal">
      <formula>"欠"</formula>
    </cfRule>
  </conditionalFormatting>
  <conditionalFormatting sqref="V374">
    <cfRule type="cellIs" dxfId="1" priority="117" operator="equal">
      <formula>"欠"</formula>
    </cfRule>
  </conditionalFormatting>
  <conditionalFormatting sqref="T375">
    <cfRule type="cellIs" dxfId="1" priority="128" operator="equal">
      <formula>"欠"</formula>
    </cfRule>
    <cfRule type="containsText" dxfId="0" priority="129" operator="between" text="欠">
      <formula>NOT(ISERROR(SEARCH("欠",T375)))</formula>
    </cfRule>
  </conditionalFormatting>
  <conditionalFormatting sqref="V375">
    <cfRule type="cellIs" dxfId="1" priority="73" operator="equal">
      <formula>"欠"</formula>
    </cfRule>
    <cfRule type="containsText" dxfId="0" priority="74" operator="between" text="欠">
      <formula>NOT(ISERROR(SEARCH("欠",V375)))</formula>
    </cfRule>
  </conditionalFormatting>
  <conditionalFormatting sqref="V513">
    <cfRule type="cellIs" dxfId="1" priority="71" operator="equal">
      <formula>"欠"</formula>
    </cfRule>
    <cfRule type="containsText" dxfId="0" priority="72" operator="between" text="欠">
      <formula>NOT(ISERROR(SEARCH("欠",V513)))</formula>
    </cfRule>
  </conditionalFormatting>
  <conditionalFormatting sqref="T515">
    <cfRule type="containsText" dxfId="0" priority="126" operator="between" text="欠">
      <formula>NOT(ISERROR(SEARCH("欠",T515)))</formula>
    </cfRule>
    <cfRule type="cellIs" dxfId="1" priority="127" operator="equal">
      <formula>"欠"</formula>
    </cfRule>
  </conditionalFormatting>
  <conditionalFormatting sqref="T6:T92">
    <cfRule type="containsText" dxfId="0" priority="68" operator="between" text="欠">
      <formula>NOT(ISERROR(SEARCH("欠",T6)))</formula>
    </cfRule>
    <cfRule type="cellIs" dxfId="1" priority="69" operator="equal">
      <formula>"欠"</formula>
    </cfRule>
  </conditionalFormatting>
  <conditionalFormatting sqref="T103:T105">
    <cfRule type="cellIs" dxfId="1" priority="175" operator="equal">
      <formula>"欠"</formula>
    </cfRule>
  </conditionalFormatting>
  <conditionalFormatting sqref="T106:T107">
    <cfRule type="cellIs" dxfId="1" priority="174" operator="equal">
      <formula>"欠"</formula>
    </cfRule>
  </conditionalFormatting>
  <conditionalFormatting sqref="T322:T323">
    <cfRule type="cellIs" dxfId="1" priority="142" operator="equal">
      <formula>"欠"</formula>
    </cfRule>
    <cfRule type="containsText" dxfId="0" priority="143" operator="between" text="欠">
      <formula>NOT(ISERROR(SEARCH("欠",T322)))</formula>
    </cfRule>
  </conditionalFormatting>
  <conditionalFormatting sqref="T335:T336">
    <cfRule type="containsText" dxfId="0" priority="134" operator="between" text="欠">
      <formula>NOT(ISERROR(SEARCH("欠",T335)))</formula>
    </cfRule>
  </conditionalFormatting>
  <conditionalFormatting sqref="T445:T447">
    <cfRule type="cellIs" dxfId="1" priority="131" operator="equal">
      <formula>"欠"</formula>
    </cfRule>
  </conditionalFormatting>
  <conditionalFormatting sqref="V103:V105">
    <cfRule type="cellIs" dxfId="1" priority="124" operator="equal">
      <formula>"欠"</formula>
    </cfRule>
  </conditionalFormatting>
  <conditionalFormatting sqref="V106:V107">
    <cfRule type="cellIs" dxfId="1" priority="123" operator="equal">
      <formula>"欠"</formula>
    </cfRule>
  </conditionalFormatting>
  <conditionalFormatting sqref="V302:V303">
    <cfRule type="cellIs" dxfId="1" priority="80" operator="equal">
      <formula>"欠"</formula>
    </cfRule>
  </conditionalFormatting>
  <conditionalFormatting sqref="W6:W92">
    <cfRule type="containsText" dxfId="0" priority="70" operator="between" text="欠">
      <formula>NOT(ISERROR(SEARCH("欠",W6)))</formula>
    </cfRule>
  </conditionalFormatting>
  <conditionalFormatting sqref="T3 T96:T180 T235:T250 T287:T321 T325:T334 T263 T485:T514 T477:T483 T265:T268 T470:T474 T516:T1048576 T459 T195:T233 T337:T374 T182:T193 T376:T456 T277:T283 T270:T274 T252:T261">
    <cfRule type="containsText" dxfId="0" priority="157" operator="between" text="欠">
      <formula>NOT(ISERROR(SEARCH("欠",T3)))</formula>
    </cfRule>
  </conditionalFormatting>
  <conditionalFormatting sqref="T3:V4 T6:V92 T96:V1048576 U93">
    <cfRule type="containsText" dxfId="0" priority="64" operator="between" text="欠">
      <formula>NOT(ISERROR(SEARCH("欠",T3)))</formula>
    </cfRule>
  </conditionalFormatting>
  <conditionalFormatting sqref="V3 V96:V180 V296:V300 V376:V380 V235:V250 V302:V321 V195:V233 V286:V294 V477:V483 V485:V512 V514:V1048576 V459 V382:V424 V470:V474 V325:V374 V263 V429:V456 V426 V265:V274 V252:V261 V277:V283 V182:V193">
    <cfRule type="containsText" dxfId="0" priority="106" operator="between" text="欠">
      <formula>NOT(ISERROR(SEARCH("欠",V3)))</formula>
    </cfRule>
  </conditionalFormatting>
  <conditionalFormatting sqref="W3:W4 W95:W96 W98:W1048576">
    <cfRule type="containsText" dxfId="0" priority="178" operator="between" text="欠">
      <formula>NOT(ISERROR(SEARCH("欠",W3)))</formula>
    </cfRule>
  </conditionalFormatting>
  <conditionalFormatting sqref="T93 V93">
    <cfRule type="containsText" dxfId="0" priority="1" operator="between" text="欠">
      <formula>NOT(ISERROR(SEARCH("欠",T93)))</formula>
    </cfRule>
  </conditionalFormatting>
  <conditionalFormatting sqref="T96 T451:T452 T419:T420 T404:T407 T400 T395 T382 T391:T393 T429:T431 T343:T345 T273 T306 T349 T358:T371 T299 T279 T330:T332 T197 T353:T355 T385:T389 T178 T143:T145 T128 T112 T116:T119 T108 T98:T99 T470 T101:T102">
    <cfRule type="cellIs" dxfId="1" priority="173" operator="equal">
      <formula>"欠"</formula>
    </cfRule>
  </conditionalFormatting>
  <conditionalFormatting sqref="V96 V456 V451:V452 V422 V429:V437 V416:V420 V382 V404:V408 V391:V393 V395 V411 V399:V400 V424 V353:V356 V306 V349 V326 V343:V345 V197 V358:V373 V334:V336 V299 V273 V279 V379 V377 V330:V332 V385:V389 V178 V143:V145 V128 V112 V116:V119 V108 V98:V99 V470 V101:V102">
    <cfRule type="cellIs" dxfId="1" priority="122" operator="equal">
      <formula>"欠"</formula>
    </cfRule>
  </conditionalFormatting>
  <conditionalFormatting sqref="T252:T254 T100 T97 T183:T184 T179:T180 T250 T266:T268 T282:T283 T270 T222:T223 T300 T328:T329 T175:T177 T142 T161:T168 T121:T127 T129:T135 T147 T149 T213">
    <cfRule type="cellIs" dxfId="1" priority="176" operator="equal">
      <formula>"欠"</formula>
    </cfRule>
  </conditionalFormatting>
  <conditionalFormatting sqref="V252:V254 V100 V97 V183:V184 V179:V180 V250 V266:V268 V282:V283 V270 V222:V223 V300 V328:V329 V175:V177 V142 V161:V168 V121:V127 V129:V135 V147 V149 V213">
    <cfRule type="cellIs" dxfId="1" priority="125" operator="equal">
      <formula>"欠"</formula>
    </cfRule>
  </conditionalFormatting>
  <conditionalFormatting sqref="T109:T111 T390 T214 T274 T171 T136:T141 T150:T160 T148 T113:T115">
    <cfRule type="cellIs" dxfId="1" priority="163" operator="equal">
      <formula>"欠"</formula>
    </cfRule>
  </conditionalFormatting>
  <conditionalFormatting sqref="V109:V111 V390 V214 V274 V171 V136:V141 V150:V160 V148 V113:V115">
    <cfRule type="cellIs" dxfId="1" priority="112" operator="equal">
      <formula>"欠"</formula>
    </cfRule>
  </conditionalFormatting>
  <conditionalFormatting sqref="T169 T211:T212 T215:T217 T288 T277:T278 T241:T242 T219 T308:T309 T224:T226 T280 T296 T302:T303 T333 T337:T341">
    <cfRule type="cellIs" dxfId="1" priority="170" operator="equal">
      <formula>"欠"</formula>
    </cfRule>
  </conditionalFormatting>
  <conditionalFormatting sqref="V169 V211:V212 V215:V217 V269 V308:V309 V288 V241:V242 V219 V280 V224:V226 V286 V277:V278 V296 V333 V337:V341">
    <cfRule type="cellIs" dxfId="1" priority="119" operator="equal">
      <formula>"欠"</formula>
    </cfRule>
  </conditionalFormatting>
  <conditionalFormatting sqref="T170 T202:T210 T182 T248:T249 T172:T174 T287 T342 T271:T272 T229 T240 T218 T243 T255:T258 T372:T373 T327 T305 T235:T238 T220 T231:T233 T348 T307 T289:T294 T297:T298 T310:T318 T325 T350">
    <cfRule type="cellIs" dxfId="1" priority="161" operator="equal">
      <formula>"欠"</formula>
    </cfRule>
  </conditionalFormatting>
  <conditionalFormatting sqref="V202:V210 V287 V170 V172:V174 V182 V220 V218 V271:V272 V248:V249 V307 V255:V258 V243 V229 V231:V233 V240 V235:V238 V297 V311:V318 V289:V294 V350">
    <cfRule type="cellIs" dxfId="1" priority="110" operator="equal">
      <formula>"欠"</formula>
    </cfRule>
  </conditionalFormatting>
  <conditionalFormatting sqref="T181 T194">
    <cfRule type="containsText" dxfId="0" priority="153" operator="between" text="欠">
      <formula>NOT(ISERROR(SEARCH("欠",T181)))</formula>
    </cfRule>
    <cfRule type="cellIs" dxfId="1" priority="154" operator="equal">
      <formula>"欠"</formula>
    </cfRule>
  </conditionalFormatting>
  <conditionalFormatting sqref="V181 V194">
    <cfRule type="containsText" dxfId="0" priority="102" operator="between" text="欠">
      <formula>NOT(ISERROR(SEARCH("欠",V181)))</formula>
    </cfRule>
    <cfRule type="cellIs" dxfId="1" priority="103" operator="equal">
      <formula>"欠"</formula>
    </cfRule>
  </conditionalFormatting>
  <conditionalFormatting sqref="T198:T201 T185:T193 T195:T196 T321">
    <cfRule type="cellIs" dxfId="1" priority="164" operator="equal">
      <formula>"欠"</formula>
    </cfRule>
  </conditionalFormatting>
  <conditionalFormatting sqref="V198:V201 V185:V193 V195:V196 V321">
    <cfRule type="cellIs" dxfId="1" priority="113" operator="equal">
      <formula>"欠"</formula>
    </cfRule>
  </conditionalFormatting>
  <conditionalFormatting sqref="T221 T246:T247 T261 T263 T265">
    <cfRule type="cellIs" dxfId="1" priority="158" operator="equal">
      <formula>"欠"</formula>
    </cfRule>
  </conditionalFormatting>
  <conditionalFormatting sqref="V221 V246:V247 V261 V263 V265">
    <cfRule type="cellIs" dxfId="1" priority="107" operator="equal">
      <formula>"欠"</formula>
    </cfRule>
  </conditionalFormatting>
  <conditionalFormatting sqref="T230 T227:T228 T245">
    <cfRule type="cellIs" dxfId="1" priority="159" operator="equal">
      <formula>"欠"</formula>
    </cfRule>
  </conditionalFormatting>
  <conditionalFormatting sqref="V230 V227:V228 V245">
    <cfRule type="cellIs" dxfId="1" priority="108" operator="equal">
      <formula>"欠"</formula>
    </cfRule>
  </conditionalFormatting>
  <conditionalFormatting sqref="T239 T244 T260">
    <cfRule type="cellIs" dxfId="1" priority="160" operator="equal">
      <formula>"欠"</formula>
    </cfRule>
  </conditionalFormatting>
  <conditionalFormatting sqref="V239 V244 V260">
    <cfRule type="cellIs" dxfId="1" priority="109" operator="equal">
      <formula>"欠"</formula>
    </cfRule>
  </conditionalFormatting>
  <conditionalFormatting sqref="T269 T275:T276 T284:T286">
    <cfRule type="containsText" dxfId="0" priority="146" operator="between" text="欠">
      <formula>NOT(ISERROR(SEARCH("欠",T269)))</formula>
    </cfRule>
    <cfRule type="cellIs" dxfId="1" priority="147" operator="equal">
      <formula>"欠"</formula>
    </cfRule>
  </conditionalFormatting>
  <conditionalFormatting sqref="V275:V276 V284:V285">
    <cfRule type="containsText" dxfId="0" priority="95" operator="between" text="欠">
      <formula>NOT(ISERROR(SEARCH("欠",V275)))</formula>
    </cfRule>
    <cfRule type="cellIs" dxfId="1" priority="96" operator="equal">
      <formula>"欠"</formula>
    </cfRule>
  </conditionalFormatting>
  <conditionalFormatting sqref="T281 T516:T519 T477 T512:T513 T495:T499 T471:T474 T485:T486 T528:T529 T459 T448:T450 T453:T456 T438:T444 T320 T401:T403 T376:T378 T396:T399 T408:T413 T416:T418 T422 T394 T383:T384">
    <cfRule type="cellIs" dxfId="1" priority="150" operator="equal">
      <formula>"欠"</formula>
    </cfRule>
  </conditionalFormatting>
  <conditionalFormatting sqref="V327 V485:V486 V477 V459 V453:V455 V471:V474 V512 V496:V499 V438:V450 V394 V401:V403 V396:V398 V412:V413 V409:V410 V423 V298 V357 V346:V347 V342 V320 V325 V310 V305 V376 V351:V352 V281 V378 V380 V383:V384">
    <cfRule type="cellIs" dxfId="1" priority="99" operator="equal">
      <formula>"欠"</formula>
    </cfRule>
  </conditionalFormatting>
  <conditionalFormatting sqref="T295 T301 T304 T319">
    <cfRule type="cellIs" dxfId="1" priority="169" operator="equal">
      <formula>"欠"</formula>
    </cfRule>
  </conditionalFormatting>
  <conditionalFormatting sqref="V304 V319">
    <cfRule type="cellIs" dxfId="1" priority="118" operator="equal">
      <formula>"欠"</formula>
    </cfRule>
  </conditionalFormatting>
  <conditionalFormatting sqref="T334 T326 T356">
    <cfRule type="cellIs" dxfId="1" priority="137" operator="equal">
      <formula>"欠"</formula>
    </cfRule>
  </conditionalFormatting>
  <conditionalFormatting sqref="T351:T352 T346:T347 T357">
    <cfRule type="cellIs" dxfId="1" priority="136" operator="equal">
      <formula>"欠"</formula>
    </cfRule>
  </conditionalFormatting>
  <conditionalFormatting sqref="T379:T381 T423">
    <cfRule type="cellIs" dxfId="1" priority="135" operator="equal">
      <formula>"欠"</formula>
    </cfRule>
  </conditionalFormatting>
  <conditionalFormatting sqref="T414:T415 T483 T432:T437 T424:T428 T421">
    <cfRule type="cellIs" dxfId="1" priority="167" operator="equal">
      <formula>"欠"</formula>
    </cfRule>
  </conditionalFormatting>
  <conditionalFormatting sqref="V426 V483 V421 V414:V415">
    <cfRule type="cellIs" dxfId="1" priority="116" operator="equal">
      <formula>"欠"</formula>
    </cfRule>
  </conditionalFormatting>
  <conditionalFormatting sqref="V425 V427:V428">
    <cfRule type="containsText" dxfId="0" priority="77" operator="between" text="欠">
      <formula>NOT(ISERROR(SEARCH("欠",V425)))</formula>
    </cfRule>
    <cfRule type="cellIs" dxfId="1" priority="78" operator="equal">
      <formula>"欠"</formula>
    </cfRule>
  </conditionalFormatting>
  <conditionalFormatting sqref="T457:T458 T484 T475:T476 T460:T469">
    <cfRule type="cellIs" dxfId="1" priority="132" operator="equal">
      <formula>"欠"</formula>
    </cfRule>
    <cfRule type="containsText" dxfId="0" priority="133" operator="between" text="欠">
      <formula>NOT(ISERROR(SEARCH("欠",T457)))</formula>
    </cfRule>
  </conditionalFormatting>
  <conditionalFormatting sqref="V457:V458 V484 V475:V476 V460:V469">
    <cfRule type="cellIs" dxfId="1" priority="75" operator="equal">
      <formula>"欠"</formula>
    </cfRule>
    <cfRule type="containsText" dxfId="0" priority="76" operator="between" text="欠">
      <formula>NOT(ISERROR(SEARCH("欠",V457)))</formula>
    </cfRule>
  </conditionalFormatting>
  <conditionalFormatting sqref="T478:T482 T487:T494">
    <cfRule type="cellIs" dxfId="1" priority="166" operator="equal">
      <formula>"欠"</formula>
    </cfRule>
  </conditionalFormatting>
  <conditionalFormatting sqref="V478:V482 V516:V519 V528:V529 V487:V495">
    <cfRule type="cellIs" dxfId="1" priority="115" operator="equal">
      <formula>"欠"</formula>
    </cfRule>
  </conditionalFormatting>
  <conditionalFormatting sqref="T500:T511 T525:T527 T530:T535">
    <cfRule type="cellIs" dxfId="1" priority="130" operator="equal">
      <formula>"欠"</formula>
    </cfRule>
  </conditionalFormatting>
  <conditionalFormatting sqref="T514 T520:T524">
    <cfRule type="cellIs" dxfId="1" priority="165" operator="equal">
      <formula>"欠"</formula>
    </cfRule>
  </conditionalFormatting>
  <conditionalFormatting sqref="V514:V515 V520:V524">
    <cfRule type="cellIs" dxfId="1" priority="114" operator="equal">
      <formula>"欠"</formula>
    </cfRule>
  </conditionalFormatting>
  <pageMargins left="0" right="0.0791666666666667" top="0.309027777777778" bottom="0.309027777777778" header="0.5" footer="0.5"/>
  <pageSetup paperSize="9" scale="58" orientation="landscape" horizontalDpi="600"/>
  <headerFooter alignWithMargins="0" scaleWithDoc="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H549"/>
  <sheetViews>
    <sheetView zoomScale="70" zoomScaleNormal="70" workbookViewId="0">
      <pane xSplit="15" ySplit="4" topLeftCell="P90" activePane="bottomRight" state="frozen"/>
      <selection/>
      <selection pane="topRight"/>
      <selection pane="bottomLeft"/>
      <selection pane="bottomRight" activeCell="D94" sqref="D94"/>
    </sheetView>
  </sheetViews>
  <sheetFormatPr defaultColWidth="9" defaultRowHeight="14.25"/>
  <cols>
    <col min="1" max="1" width="15" style="1018" customWidth="1"/>
    <col min="2" max="2" width="13.1833333333333" style="1019" customWidth="1"/>
    <col min="3" max="3" width="10.35" style="1019" customWidth="1"/>
    <col min="4" max="4" width="12.6" style="1011" customWidth="1"/>
    <col min="5" max="5" width="12.425" style="1019" customWidth="1"/>
    <col min="6" max="6" width="12.8833333333333" style="1019" customWidth="1"/>
    <col min="7" max="7" width="14.85" style="1020" customWidth="1"/>
    <col min="8" max="8" width="15.4666666666667" style="1011" customWidth="1"/>
    <col min="9" max="9" width="14.0833333333333"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6" style="1011" customWidth="1"/>
    <col min="16" max="16" width="9.28333333333333" style="1021" customWidth="1"/>
    <col min="17" max="17" width="8.63333333333333" style="1022" customWidth="1"/>
    <col min="18" max="18" width="10.45" style="1023" customWidth="1"/>
    <col min="19" max="19" width="11.7833333333333" style="1023" customWidth="1"/>
    <col min="20" max="20" width="8.28333333333333" style="1024" customWidth="1"/>
    <col min="21" max="21" width="8.99166666666667" style="1025" customWidth="1"/>
    <col min="22" max="22" width="11.575" style="1024" customWidth="1"/>
    <col min="23" max="23" width="8.63333333333333" style="1026" customWidth="1"/>
    <col min="24" max="24" width="9.09166666666667" style="1026" customWidth="1"/>
    <col min="25" max="25" width="26.8166666666667" style="1027" customWidth="1"/>
    <col min="26" max="26" width="12.5" style="1011" customWidth="1"/>
    <col min="27" max="27" width="13.2083333333333" style="1011" customWidth="1"/>
    <col min="28" max="28" width="14.5333333333333" style="1028" customWidth="1"/>
    <col min="29" max="29" width="13.2833333333333" style="1020" customWidth="1"/>
    <col min="30" max="31" width="7.25" style="1020" customWidth="1"/>
    <col min="32" max="32" width="8.39166666666667" style="1020" customWidth="1"/>
    <col min="33" max="36" width="10.375" style="1019" customWidth="1"/>
    <col min="37" max="37" width="11.425" style="1019" customWidth="1"/>
    <col min="38" max="40" width="10.375" style="1019" customWidth="1"/>
    <col min="41" max="41" width="10.15" style="1029" customWidth="1"/>
    <col min="42" max="46" width="11.3666666666667" style="1029" customWidth="1"/>
    <col min="47" max="48" width="13.05" style="1029" customWidth="1"/>
    <col min="49" max="49" width="9" style="1030" customWidth="1"/>
    <col min="50" max="319" width="9" style="1193"/>
    <col min="320" max="16384" width="9" style="2035"/>
  </cols>
  <sheetData>
    <row r="1" s="2035" customFormat="1" ht="40" customHeight="1" spans="1:319">
      <c r="A1" s="1032" t="s">
        <v>4509</v>
      </c>
      <c r="B1" s="1033"/>
      <c r="C1" s="1033"/>
      <c r="D1" s="1033"/>
      <c r="E1" s="1033"/>
      <c r="F1" s="1033"/>
      <c r="G1" s="1033"/>
      <c r="H1" s="1033"/>
      <c r="I1" s="1033"/>
      <c r="J1" s="1033"/>
      <c r="K1" s="1033"/>
      <c r="L1" s="1033"/>
      <c r="M1" s="1033"/>
      <c r="N1" s="1033"/>
      <c r="O1" s="1033"/>
      <c r="P1" s="1021"/>
      <c r="Q1" s="1022"/>
      <c r="R1" s="1023"/>
      <c r="S1" s="1023"/>
      <c r="T1" s="1024"/>
      <c r="U1" s="1025"/>
      <c r="V1" s="1024"/>
      <c r="W1" s="1026"/>
      <c r="X1" s="1026"/>
      <c r="Y1" s="1027"/>
      <c r="Z1" s="1011"/>
      <c r="AA1" s="1011"/>
      <c r="AB1" s="1028"/>
      <c r="AC1" s="1020"/>
      <c r="AD1" s="1020"/>
      <c r="AE1" s="1020"/>
      <c r="AF1" s="1020"/>
      <c r="AG1" s="1019"/>
      <c r="AH1" s="1019"/>
      <c r="AI1" s="1019"/>
      <c r="AJ1" s="1019"/>
      <c r="AK1" s="1019"/>
      <c r="AL1" s="1019"/>
      <c r="AM1" s="1019"/>
      <c r="AN1" s="1019"/>
      <c r="AO1" s="2100" t="s">
        <v>4510</v>
      </c>
      <c r="AP1" s="2101"/>
      <c r="AQ1" s="2101"/>
      <c r="AR1" s="2100" t="s">
        <v>4510</v>
      </c>
      <c r="AS1" s="2101"/>
      <c r="AT1" s="2101"/>
      <c r="AU1" s="1029"/>
      <c r="AV1" s="1029"/>
      <c r="AW1" s="1030"/>
      <c r="AX1" s="1193"/>
      <c r="AY1" s="1193"/>
      <c r="AZ1" s="1193"/>
      <c r="BA1" s="1193"/>
      <c r="BB1" s="1193"/>
      <c r="BC1" s="1193"/>
      <c r="BD1" s="1193"/>
      <c r="BE1" s="1193"/>
      <c r="BF1" s="1193"/>
      <c r="BG1" s="1193"/>
      <c r="BH1" s="1193"/>
      <c r="BI1" s="1193"/>
      <c r="BJ1" s="1193"/>
      <c r="BK1" s="1193"/>
      <c r="BL1" s="1193"/>
      <c r="BM1" s="1193"/>
      <c r="BN1" s="1193"/>
      <c r="BO1" s="1193"/>
      <c r="BP1" s="1193"/>
      <c r="BQ1" s="1193"/>
      <c r="BR1" s="1193"/>
      <c r="BS1" s="1193"/>
      <c r="BT1" s="1193"/>
      <c r="BU1" s="1193"/>
      <c r="BV1" s="1193"/>
      <c r="BW1" s="1193"/>
      <c r="BX1" s="1193"/>
      <c r="BY1" s="1193"/>
      <c r="BZ1" s="1193"/>
      <c r="CA1" s="1193"/>
      <c r="CB1" s="1193"/>
      <c r="CC1" s="1193"/>
      <c r="CD1" s="1193"/>
      <c r="CE1" s="1193"/>
      <c r="CF1" s="1193"/>
      <c r="CG1" s="1193"/>
      <c r="CH1" s="1193"/>
      <c r="CI1" s="1193"/>
      <c r="CJ1" s="1193"/>
      <c r="CK1" s="1193"/>
      <c r="CL1" s="1193"/>
      <c r="CM1" s="1193"/>
      <c r="CN1" s="1193"/>
      <c r="CO1" s="1193"/>
      <c r="CP1" s="1193"/>
      <c r="CQ1" s="1193"/>
      <c r="CR1" s="1193"/>
      <c r="CS1" s="1193"/>
      <c r="CT1" s="1193"/>
      <c r="CU1" s="1193"/>
      <c r="CV1" s="1193"/>
      <c r="CW1" s="1193"/>
      <c r="CX1" s="1193"/>
      <c r="CY1" s="1193"/>
      <c r="CZ1" s="1193"/>
      <c r="DA1" s="1193"/>
      <c r="DB1" s="1193"/>
      <c r="DC1" s="1193"/>
      <c r="DD1" s="1193"/>
      <c r="DE1" s="1193"/>
      <c r="DF1" s="1193"/>
      <c r="DG1" s="1193"/>
      <c r="DH1" s="1193"/>
      <c r="DI1" s="1193"/>
      <c r="DJ1" s="1193"/>
      <c r="DK1" s="1193"/>
      <c r="DL1" s="1193"/>
      <c r="DM1" s="1193"/>
      <c r="DN1" s="1193"/>
      <c r="DO1" s="1193"/>
      <c r="DP1" s="1193"/>
      <c r="DQ1" s="1193"/>
      <c r="DR1" s="1193"/>
      <c r="DS1" s="1193"/>
      <c r="DT1" s="1193"/>
      <c r="DU1" s="1193"/>
      <c r="DV1" s="1193"/>
      <c r="DW1" s="1193"/>
      <c r="DX1" s="1193"/>
      <c r="DY1" s="1193"/>
      <c r="DZ1" s="1193"/>
      <c r="EA1" s="1193"/>
      <c r="EB1" s="1193"/>
      <c r="EC1" s="1193"/>
      <c r="ED1" s="1193"/>
      <c r="EE1" s="1193"/>
      <c r="EF1" s="1193"/>
      <c r="EG1" s="1193"/>
      <c r="EH1" s="1193"/>
      <c r="EI1" s="1193"/>
      <c r="EJ1" s="1193"/>
      <c r="EK1" s="1193"/>
      <c r="EL1" s="1193"/>
      <c r="EM1" s="1193"/>
      <c r="EN1" s="1193"/>
      <c r="EO1" s="1193"/>
      <c r="EP1" s="1193"/>
      <c r="EQ1" s="1193"/>
      <c r="ER1" s="1193"/>
      <c r="ES1" s="1193"/>
      <c r="ET1" s="1193"/>
      <c r="EU1" s="1193"/>
      <c r="EV1" s="1193"/>
      <c r="EW1" s="1193"/>
      <c r="EX1" s="1193"/>
      <c r="EY1" s="1193"/>
      <c r="EZ1" s="1193"/>
      <c r="FA1" s="1193"/>
      <c r="FB1" s="1193"/>
      <c r="FC1" s="1193"/>
      <c r="FD1" s="1193"/>
      <c r="FE1" s="1193"/>
      <c r="FF1" s="1193"/>
      <c r="FG1" s="1193"/>
      <c r="FH1" s="1193"/>
      <c r="FI1" s="1193"/>
      <c r="FJ1" s="1193"/>
      <c r="FK1" s="1193"/>
      <c r="FL1" s="1193"/>
      <c r="FM1" s="1193"/>
      <c r="FN1" s="1193"/>
      <c r="FO1" s="1193"/>
      <c r="FP1" s="1193"/>
      <c r="FQ1" s="1193"/>
      <c r="FR1" s="1193"/>
      <c r="FS1" s="1193"/>
      <c r="FT1" s="1193"/>
      <c r="FU1" s="1193"/>
      <c r="FV1" s="1193"/>
      <c r="FW1" s="1193"/>
      <c r="FX1" s="1193"/>
      <c r="FY1" s="1193"/>
      <c r="FZ1" s="1193"/>
      <c r="GA1" s="1193"/>
      <c r="GB1" s="1193"/>
      <c r="GC1" s="1193"/>
      <c r="GD1" s="1193"/>
      <c r="GE1" s="1193"/>
      <c r="GF1" s="1193"/>
      <c r="GG1" s="1193"/>
      <c r="GH1" s="1193"/>
      <c r="GI1" s="1193"/>
      <c r="GJ1" s="1193"/>
      <c r="GK1" s="1193"/>
      <c r="GL1" s="1193"/>
      <c r="GM1" s="1193"/>
      <c r="GN1" s="1193"/>
      <c r="GO1" s="1193"/>
      <c r="GP1" s="1193"/>
      <c r="GQ1" s="1193"/>
      <c r="GR1" s="1193"/>
      <c r="GS1" s="1193"/>
      <c r="GT1" s="1193"/>
      <c r="GU1" s="1193"/>
      <c r="GV1" s="1193"/>
      <c r="GW1" s="1193"/>
      <c r="GX1" s="1193"/>
      <c r="GY1" s="1193"/>
      <c r="GZ1" s="1193"/>
      <c r="HA1" s="1193"/>
      <c r="HB1" s="1193"/>
      <c r="HC1" s="1193"/>
      <c r="HD1" s="1193"/>
      <c r="HE1" s="1193"/>
      <c r="HF1" s="1193"/>
      <c r="HG1" s="1193"/>
      <c r="HH1" s="1193"/>
      <c r="HI1" s="1193"/>
      <c r="HJ1" s="1193"/>
      <c r="HK1" s="1193"/>
      <c r="HL1" s="1193"/>
      <c r="HM1" s="1193"/>
      <c r="HN1" s="1193"/>
      <c r="HO1" s="1193"/>
      <c r="HP1" s="1193"/>
      <c r="HQ1" s="1193"/>
      <c r="HR1" s="1193"/>
      <c r="HS1" s="1193"/>
      <c r="HT1" s="1193"/>
      <c r="HU1" s="1193"/>
      <c r="HV1" s="1193"/>
      <c r="HW1" s="1193"/>
      <c r="HX1" s="1193"/>
      <c r="HY1" s="1193"/>
      <c r="HZ1" s="1193"/>
      <c r="IA1" s="1193"/>
      <c r="IB1" s="1193"/>
      <c r="IC1" s="1193"/>
      <c r="ID1" s="1193"/>
      <c r="IE1" s="1193"/>
      <c r="IF1" s="1193"/>
      <c r="IG1" s="1193"/>
      <c r="IH1" s="1193"/>
      <c r="II1" s="1193"/>
      <c r="IJ1" s="1193"/>
      <c r="IK1" s="1193"/>
      <c r="IL1" s="1193"/>
      <c r="IM1" s="1193"/>
      <c r="IN1" s="1193"/>
      <c r="IO1" s="1193"/>
      <c r="IP1" s="1193"/>
      <c r="IQ1" s="1193"/>
      <c r="IR1" s="1193"/>
      <c r="IS1" s="1193"/>
      <c r="IT1" s="1193"/>
      <c r="IU1" s="1193"/>
      <c r="IV1" s="1193"/>
      <c r="IW1" s="1193"/>
      <c r="IX1" s="1193"/>
      <c r="IY1" s="1193"/>
      <c r="IZ1" s="1193"/>
      <c r="JA1" s="1193"/>
      <c r="JB1" s="1193"/>
      <c r="JC1" s="1193"/>
      <c r="JD1" s="1193"/>
      <c r="JE1" s="1193"/>
      <c r="JF1" s="1193"/>
      <c r="JG1" s="1193"/>
      <c r="JH1" s="1193"/>
      <c r="JI1" s="1193"/>
      <c r="JJ1" s="1193"/>
      <c r="JK1" s="1193"/>
      <c r="JL1" s="1193"/>
      <c r="JM1" s="1193"/>
      <c r="JN1" s="1193"/>
      <c r="JO1" s="1193"/>
      <c r="JP1" s="1193"/>
      <c r="JQ1" s="1193"/>
      <c r="JR1" s="1193"/>
      <c r="JS1" s="1193"/>
      <c r="JT1" s="1193"/>
      <c r="JU1" s="1193"/>
      <c r="JV1" s="1193"/>
      <c r="JW1" s="1193"/>
      <c r="JX1" s="1193"/>
      <c r="JY1" s="1193"/>
      <c r="JZ1" s="1193"/>
      <c r="KA1" s="1193"/>
      <c r="KB1" s="1193"/>
      <c r="KC1" s="1193"/>
      <c r="KD1" s="1193"/>
      <c r="KE1" s="1193"/>
      <c r="KF1" s="1193"/>
      <c r="KG1" s="1193"/>
      <c r="KH1" s="1193"/>
      <c r="KI1" s="1193"/>
      <c r="KJ1" s="1193"/>
      <c r="KK1" s="1193"/>
      <c r="KL1" s="1193"/>
      <c r="KM1" s="1193"/>
      <c r="KN1" s="1193"/>
      <c r="KO1" s="1193"/>
      <c r="KP1" s="1193"/>
      <c r="KQ1" s="1193"/>
      <c r="KR1" s="1193"/>
      <c r="KS1" s="1193"/>
      <c r="KT1" s="1193"/>
      <c r="KU1" s="1193"/>
      <c r="KV1" s="1193"/>
      <c r="KW1" s="1193"/>
      <c r="KX1" s="1193"/>
      <c r="KY1" s="1193"/>
      <c r="KZ1" s="1193"/>
      <c r="LA1" s="1193"/>
      <c r="LB1" s="1193"/>
      <c r="LC1" s="1193"/>
      <c r="LD1" s="1193"/>
      <c r="LE1" s="1193"/>
      <c r="LF1" s="1193"/>
      <c r="LG1" s="1193"/>
    </row>
    <row r="2" s="1011" customFormat="1" ht="48" customHeight="1" spans="1:319">
      <c r="A2" s="1032"/>
      <c r="B2" s="1033"/>
      <c r="C2" s="1033"/>
      <c r="D2" s="1033"/>
      <c r="E2" s="1033"/>
      <c r="F2" s="1033"/>
      <c r="G2" s="1033"/>
      <c r="H2" s="1033"/>
      <c r="I2" s="1033"/>
      <c r="J2" s="1033"/>
      <c r="K2" s="1033"/>
      <c r="L2" s="1033"/>
      <c r="M2" s="1033"/>
      <c r="N2" s="1033"/>
      <c r="O2" s="1033"/>
      <c r="P2" s="1060"/>
      <c r="Q2" s="1079"/>
      <c r="R2" s="1080"/>
      <c r="S2" s="1081" t="s">
        <v>4</v>
      </c>
      <c r="T2" s="2060"/>
      <c r="U2" s="2061"/>
      <c r="V2" s="2061"/>
      <c r="W2" s="2061"/>
      <c r="X2" s="2061"/>
      <c r="Y2" s="2061"/>
      <c r="Z2" s="1114"/>
      <c r="AA2" s="1115"/>
      <c r="AB2" s="2081"/>
      <c r="AC2" s="1117"/>
      <c r="AD2" s="1117"/>
      <c r="AE2" s="1117"/>
      <c r="AF2" s="1117"/>
      <c r="AG2" s="1141"/>
      <c r="AH2" s="1141"/>
      <c r="AI2" s="1141"/>
      <c r="AJ2" s="1141"/>
      <c r="AK2" s="1141"/>
      <c r="AL2" s="1141"/>
      <c r="AM2" s="1142"/>
      <c r="AN2" s="1143"/>
      <c r="AO2" s="1163"/>
      <c r="AP2" s="1164"/>
      <c r="AQ2" s="1164"/>
      <c r="AR2" s="1164"/>
      <c r="AS2" s="1164"/>
      <c r="AT2" s="1164"/>
      <c r="AU2" s="1165"/>
      <c r="AV2" s="1165"/>
      <c r="AW2" s="1189"/>
      <c r="AX2" s="1030"/>
      <c r="AY2" s="1030"/>
      <c r="AZ2" s="1030"/>
      <c r="BA2" s="1030"/>
      <c r="BB2" s="1030"/>
      <c r="BC2" s="1030"/>
      <c r="BD2" s="1030"/>
      <c r="BE2" s="1030"/>
      <c r="BF2" s="1030"/>
      <c r="BG2" s="1030"/>
      <c r="BH2" s="1030"/>
      <c r="BI2" s="1030"/>
      <c r="BJ2" s="1030"/>
      <c r="BK2" s="1030"/>
      <c r="BL2" s="1030"/>
      <c r="BM2" s="1030"/>
      <c r="BN2" s="1030"/>
      <c r="BO2" s="1030"/>
      <c r="BP2" s="1030"/>
      <c r="BQ2" s="1030"/>
      <c r="BR2" s="1030"/>
      <c r="BS2" s="1030"/>
      <c r="BT2" s="1030"/>
      <c r="BU2" s="1030"/>
      <c r="BV2" s="1030"/>
      <c r="BW2" s="1030"/>
      <c r="BX2" s="1030"/>
      <c r="BY2" s="1030"/>
      <c r="BZ2" s="1030"/>
      <c r="CA2" s="1030"/>
      <c r="CB2" s="1030"/>
      <c r="CC2" s="1030"/>
      <c r="CD2" s="1030"/>
      <c r="CE2" s="1030"/>
      <c r="CF2" s="1030"/>
      <c r="CG2" s="1030"/>
      <c r="CH2" s="1030"/>
      <c r="CI2" s="1030"/>
      <c r="CJ2" s="1030"/>
      <c r="CK2" s="1030"/>
      <c r="CL2" s="1030"/>
      <c r="CM2" s="1030"/>
      <c r="CN2" s="1030"/>
      <c r="CO2" s="1030"/>
      <c r="CP2" s="1030"/>
      <c r="CQ2" s="1030"/>
      <c r="CR2" s="1030"/>
      <c r="CS2" s="1030"/>
      <c r="CT2" s="1030"/>
      <c r="CU2" s="1030"/>
      <c r="CV2" s="1030"/>
      <c r="CW2" s="1030"/>
      <c r="CX2" s="1030"/>
      <c r="CY2" s="1030"/>
      <c r="CZ2" s="1030"/>
      <c r="DA2" s="1030"/>
      <c r="DB2" s="1030"/>
      <c r="DC2" s="1030"/>
      <c r="DD2" s="1030"/>
      <c r="DE2" s="1030"/>
      <c r="DF2" s="1030"/>
      <c r="DG2" s="1030"/>
      <c r="DH2" s="1030"/>
      <c r="DI2" s="1030"/>
      <c r="DJ2" s="1030"/>
      <c r="DK2" s="1030"/>
      <c r="DL2" s="1030"/>
      <c r="DM2" s="1030"/>
      <c r="DN2" s="1030"/>
      <c r="DO2" s="1030"/>
      <c r="DP2" s="1030"/>
      <c r="DQ2" s="1030"/>
      <c r="DR2" s="1030"/>
      <c r="DS2" s="1030"/>
      <c r="DT2" s="1030"/>
      <c r="DU2" s="1030"/>
      <c r="DV2" s="1030"/>
      <c r="DW2" s="1030"/>
      <c r="DX2" s="1030"/>
      <c r="DY2" s="1030"/>
      <c r="DZ2" s="1030"/>
      <c r="EA2" s="1030"/>
      <c r="EB2" s="1030"/>
      <c r="EC2" s="1030"/>
      <c r="ED2" s="1030"/>
      <c r="EE2" s="1030"/>
      <c r="EF2" s="1030"/>
      <c r="EG2" s="1030"/>
      <c r="EH2" s="1030"/>
      <c r="EI2" s="1030"/>
      <c r="EJ2" s="1030"/>
      <c r="EK2" s="1030"/>
      <c r="EL2" s="1030"/>
      <c r="EM2" s="1030"/>
      <c r="EN2" s="1030"/>
      <c r="EO2" s="1030"/>
      <c r="EP2" s="1030"/>
      <c r="EQ2" s="1030"/>
      <c r="ER2" s="1030"/>
      <c r="ES2" s="1030"/>
      <c r="ET2" s="1030"/>
      <c r="EU2" s="1030"/>
      <c r="EV2" s="1030"/>
      <c r="EW2" s="1030"/>
      <c r="EX2" s="1030"/>
      <c r="EY2" s="1030"/>
      <c r="EZ2" s="1030"/>
      <c r="FA2" s="1030"/>
      <c r="FB2" s="1030"/>
      <c r="FC2" s="1030"/>
      <c r="FD2" s="1030"/>
      <c r="FE2" s="1030"/>
      <c r="FF2" s="1030"/>
      <c r="FG2" s="1030"/>
      <c r="FH2" s="1030"/>
      <c r="FI2" s="1030"/>
      <c r="FJ2" s="1030"/>
      <c r="FK2" s="1030"/>
      <c r="FL2" s="1030"/>
      <c r="FM2" s="1030"/>
      <c r="FN2" s="1030"/>
      <c r="FO2" s="1030"/>
      <c r="FP2" s="1030"/>
      <c r="FQ2" s="1030"/>
      <c r="FR2" s="1030"/>
      <c r="FS2" s="1030"/>
      <c r="FT2" s="1030"/>
      <c r="FU2" s="1030"/>
      <c r="FV2" s="1030"/>
      <c r="FW2" s="1030"/>
      <c r="FX2" s="1030"/>
      <c r="FY2" s="1030"/>
      <c r="FZ2" s="1030"/>
      <c r="GA2" s="1030"/>
      <c r="GB2" s="1030"/>
      <c r="GC2" s="1030"/>
      <c r="GD2" s="1030"/>
      <c r="GE2" s="1030"/>
      <c r="GF2" s="1030"/>
      <c r="GG2" s="1030"/>
      <c r="GH2" s="1030"/>
      <c r="GI2" s="1030"/>
      <c r="GJ2" s="1030"/>
      <c r="GK2" s="1030"/>
      <c r="GL2" s="1030"/>
      <c r="GM2" s="1030"/>
      <c r="GN2" s="1030"/>
      <c r="GO2" s="1030"/>
      <c r="GP2" s="1030"/>
      <c r="GQ2" s="1030"/>
      <c r="GR2" s="1030"/>
      <c r="GS2" s="1030"/>
      <c r="GT2" s="1030"/>
      <c r="GU2" s="1030"/>
      <c r="GV2" s="1030"/>
      <c r="GW2" s="1030"/>
      <c r="GX2" s="1030"/>
      <c r="GY2" s="1030"/>
      <c r="GZ2" s="1030"/>
      <c r="HA2" s="1030"/>
      <c r="HB2" s="1030"/>
      <c r="HC2" s="1030"/>
      <c r="HD2" s="1030"/>
      <c r="HE2" s="1030"/>
      <c r="HF2" s="1030"/>
      <c r="HG2" s="1030"/>
      <c r="HH2" s="1030"/>
      <c r="HI2" s="1030"/>
      <c r="HJ2" s="1030"/>
      <c r="HK2" s="1030"/>
      <c r="HL2" s="1030"/>
      <c r="HM2" s="1030"/>
      <c r="HN2" s="1030"/>
      <c r="HO2" s="1030"/>
      <c r="HP2" s="1030"/>
      <c r="HQ2" s="1030"/>
      <c r="HR2" s="1030"/>
      <c r="HS2" s="1030"/>
      <c r="HT2" s="1030"/>
      <c r="HU2" s="1030"/>
      <c r="HV2" s="1030"/>
      <c r="HW2" s="1030"/>
      <c r="HX2" s="1030"/>
      <c r="HY2" s="1030"/>
      <c r="HZ2" s="1030"/>
      <c r="IA2" s="1030"/>
      <c r="IB2" s="1030"/>
      <c r="IC2" s="1030"/>
      <c r="ID2" s="1030"/>
      <c r="IE2" s="1030"/>
      <c r="IF2" s="1030"/>
      <c r="IG2" s="1030"/>
      <c r="IH2" s="1030"/>
      <c r="II2" s="1030"/>
      <c r="IJ2" s="1030"/>
      <c r="IK2" s="1030"/>
      <c r="IL2" s="1030"/>
      <c r="IM2" s="1030"/>
      <c r="IN2" s="1030"/>
      <c r="IO2" s="1030"/>
      <c r="IP2" s="1030"/>
      <c r="IQ2" s="1030"/>
      <c r="IR2" s="1030"/>
      <c r="IS2" s="1030"/>
      <c r="IT2" s="1030"/>
      <c r="IU2" s="1030"/>
      <c r="IV2" s="1030"/>
      <c r="IW2" s="1030"/>
      <c r="IX2" s="1030"/>
      <c r="IY2" s="1030"/>
      <c r="IZ2" s="1030"/>
      <c r="JA2" s="1030"/>
      <c r="JB2" s="1030"/>
      <c r="JC2" s="1030"/>
      <c r="JD2" s="1030"/>
      <c r="JE2" s="1030"/>
      <c r="JF2" s="1030"/>
      <c r="JG2" s="1030"/>
      <c r="JH2" s="1030"/>
      <c r="JI2" s="1030"/>
      <c r="JJ2" s="1030"/>
      <c r="JK2" s="1030"/>
      <c r="JL2" s="1030"/>
      <c r="JM2" s="1030"/>
      <c r="JN2" s="1030"/>
      <c r="JO2" s="1030"/>
      <c r="JP2" s="1030"/>
      <c r="JQ2" s="1030"/>
      <c r="JR2" s="1030"/>
      <c r="JS2" s="1030"/>
      <c r="JT2" s="1030"/>
      <c r="JU2" s="1030"/>
      <c r="JV2" s="1030"/>
      <c r="JW2" s="1030"/>
      <c r="JX2" s="1030"/>
      <c r="JY2" s="1030"/>
      <c r="JZ2" s="1030"/>
      <c r="KA2" s="1030"/>
      <c r="KB2" s="1030"/>
      <c r="KC2" s="1030"/>
      <c r="KD2" s="1030"/>
      <c r="KE2" s="1030"/>
      <c r="KF2" s="1030"/>
      <c r="KG2" s="1030"/>
      <c r="KH2" s="1030"/>
      <c r="KI2" s="1030"/>
      <c r="KJ2" s="1030"/>
      <c r="KK2" s="1030"/>
      <c r="KL2" s="1030"/>
      <c r="KM2" s="1030"/>
      <c r="KN2" s="1030"/>
      <c r="KO2" s="1030"/>
      <c r="KP2" s="1030"/>
      <c r="KQ2" s="1030"/>
      <c r="KR2" s="1030"/>
      <c r="KS2" s="1030"/>
      <c r="KT2" s="1030"/>
      <c r="KU2" s="1030"/>
      <c r="KV2" s="1030"/>
      <c r="KW2" s="1030"/>
      <c r="KX2" s="1030"/>
      <c r="KY2" s="1030"/>
      <c r="KZ2" s="1030"/>
      <c r="LA2" s="1030"/>
      <c r="LB2" s="1030"/>
      <c r="LC2" s="1030"/>
      <c r="LD2" s="1030"/>
      <c r="LE2" s="1030"/>
      <c r="LF2" s="1030"/>
      <c r="LG2" s="1030"/>
    </row>
    <row r="3" s="1012" customFormat="1" ht="60" customHeight="1" spans="1:320">
      <c r="A3" s="2037">
        <v>45617</v>
      </c>
      <c r="B3" s="2038"/>
      <c r="C3" s="1036"/>
      <c r="D3" s="2038"/>
      <c r="E3" s="1039"/>
      <c r="F3" s="1039"/>
      <c r="G3" s="1038"/>
      <c r="H3" s="1039" t="s">
        <v>1</v>
      </c>
      <c r="I3" s="1039"/>
      <c r="J3" s="1039"/>
      <c r="K3" s="1062" t="s">
        <v>2</v>
      </c>
      <c r="L3" s="1062"/>
      <c r="M3" s="1062"/>
      <c r="N3" s="1062" t="s">
        <v>3</v>
      </c>
      <c r="O3" s="1062"/>
      <c r="P3" s="1062"/>
      <c r="Q3" s="1084"/>
      <c r="R3" s="1085"/>
      <c r="S3" s="2062" t="s">
        <v>41</v>
      </c>
      <c r="T3" s="1087"/>
      <c r="U3" s="1088"/>
      <c r="V3" s="1087"/>
      <c r="W3" s="1089"/>
      <c r="X3" s="1090"/>
      <c r="Y3" s="1118"/>
      <c r="Z3" s="2082"/>
      <c r="AA3" s="1062"/>
      <c r="AB3" s="1120"/>
      <c r="AC3" s="1038"/>
      <c r="AD3" s="1038"/>
      <c r="AE3" s="1121"/>
      <c r="AF3" s="1093" t="s">
        <v>2819</v>
      </c>
      <c r="AG3" s="1093"/>
      <c r="AH3" s="1144" t="s">
        <v>6</v>
      </c>
      <c r="AI3" s="1145"/>
      <c r="AJ3" s="1144" t="s">
        <v>7</v>
      </c>
      <c r="AK3" s="1146"/>
      <c r="AL3" s="1147"/>
      <c r="AM3" s="1148"/>
      <c r="AN3" s="1147"/>
      <c r="AO3" s="1167" t="s">
        <v>4511</v>
      </c>
      <c r="AP3" s="1168" t="s">
        <v>4512</v>
      </c>
      <c r="AQ3" s="1168" t="s">
        <v>4513</v>
      </c>
      <c r="AR3" s="1169" t="s">
        <v>4514</v>
      </c>
      <c r="AS3" s="1169" t="s">
        <v>4515</v>
      </c>
      <c r="AT3" s="2102" t="s">
        <v>4516</v>
      </c>
      <c r="AU3" s="1171" t="s">
        <v>17</v>
      </c>
      <c r="AV3" s="1175" t="s">
        <v>18</v>
      </c>
      <c r="AW3" s="1189"/>
      <c r="AX3" s="1189"/>
      <c r="AY3" s="1189"/>
      <c r="AZ3" s="1189"/>
      <c r="BA3" s="1189"/>
      <c r="BB3" s="1189"/>
      <c r="BC3" s="1189"/>
      <c r="BD3" s="1189"/>
      <c r="BE3" s="1189"/>
      <c r="BF3" s="1189"/>
      <c r="BG3" s="1189"/>
      <c r="BH3" s="1189"/>
      <c r="BI3" s="1189"/>
      <c r="BJ3" s="1189"/>
      <c r="BK3" s="1189"/>
      <c r="BL3" s="1189"/>
      <c r="BM3" s="1189"/>
      <c r="BN3" s="1189"/>
      <c r="BO3" s="1189"/>
      <c r="BP3" s="1189"/>
      <c r="BQ3" s="1189"/>
      <c r="BR3" s="1189"/>
      <c r="BS3" s="1189"/>
      <c r="BT3" s="1189"/>
      <c r="BU3" s="1189"/>
      <c r="BV3" s="1189"/>
      <c r="BW3" s="1189"/>
      <c r="BX3" s="1189"/>
      <c r="BY3" s="1189"/>
      <c r="BZ3" s="1189"/>
      <c r="CA3" s="1189"/>
      <c r="CB3" s="1189"/>
      <c r="CC3" s="1189"/>
      <c r="CD3" s="1189"/>
      <c r="CE3" s="1189"/>
      <c r="CF3" s="1189"/>
      <c r="CG3" s="1189"/>
      <c r="CH3" s="1189"/>
      <c r="CI3" s="1189"/>
      <c r="CJ3" s="1189"/>
      <c r="CK3" s="1189"/>
      <c r="CL3" s="1189"/>
      <c r="CM3" s="1189"/>
      <c r="CN3" s="1189"/>
      <c r="CO3" s="1189"/>
      <c r="CP3" s="1189"/>
      <c r="CQ3" s="1189"/>
      <c r="CR3" s="1189"/>
      <c r="CS3" s="1189"/>
      <c r="CT3" s="1189"/>
      <c r="CU3" s="1189"/>
      <c r="CV3" s="1189"/>
      <c r="CW3" s="1189"/>
      <c r="CX3" s="1189"/>
      <c r="CY3" s="1189"/>
      <c r="CZ3" s="1189"/>
      <c r="DA3" s="1189"/>
      <c r="DB3" s="1189"/>
      <c r="DC3" s="1189"/>
      <c r="DD3" s="1189"/>
      <c r="DE3" s="1189"/>
      <c r="DF3" s="1189"/>
      <c r="DG3" s="1189"/>
      <c r="DH3" s="1189"/>
      <c r="DI3" s="1189"/>
      <c r="DJ3" s="1189"/>
      <c r="DK3" s="1189"/>
      <c r="DL3" s="1189"/>
      <c r="DM3" s="1189"/>
      <c r="DN3" s="1189"/>
      <c r="DO3" s="1189"/>
      <c r="DP3" s="1189"/>
      <c r="DQ3" s="1189"/>
      <c r="DR3" s="1189"/>
      <c r="DS3" s="1189"/>
      <c r="DT3" s="1189"/>
      <c r="DU3" s="1189"/>
      <c r="DV3" s="1189"/>
      <c r="DW3" s="1189"/>
      <c r="DX3" s="1189"/>
      <c r="DY3" s="1189"/>
      <c r="DZ3" s="1189"/>
      <c r="EA3" s="1189"/>
      <c r="EB3" s="1189"/>
      <c r="EC3" s="1189"/>
      <c r="ED3" s="1189"/>
      <c r="EE3" s="1189"/>
      <c r="EF3" s="1189"/>
      <c r="EG3" s="1189"/>
      <c r="EH3" s="1189"/>
      <c r="EI3" s="1189"/>
      <c r="EJ3" s="1189"/>
      <c r="EK3" s="1189"/>
      <c r="EL3" s="1189"/>
      <c r="EM3" s="1189"/>
      <c r="EN3" s="1189"/>
      <c r="EO3" s="1189"/>
      <c r="EP3" s="1189"/>
      <c r="EQ3" s="1189"/>
      <c r="ER3" s="1189"/>
      <c r="ES3" s="1189"/>
      <c r="ET3" s="1189"/>
      <c r="EU3" s="1189"/>
      <c r="EV3" s="1189"/>
      <c r="EW3" s="1189"/>
      <c r="EX3" s="1189"/>
      <c r="EY3" s="1189"/>
      <c r="EZ3" s="1189"/>
      <c r="FA3" s="1189"/>
      <c r="FB3" s="1189"/>
      <c r="FC3" s="1189"/>
      <c r="FD3" s="1189"/>
      <c r="FE3" s="1189"/>
      <c r="FF3" s="1189"/>
      <c r="FG3" s="1189"/>
      <c r="FH3" s="1189"/>
      <c r="FI3" s="1189"/>
      <c r="FJ3" s="1189"/>
      <c r="FK3" s="1189"/>
      <c r="FL3" s="1189"/>
      <c r="FM3" s="1189"/>
      <c r="FN3" s="1189"/>
      <c r="FO3" s="1189"/>
      <c r="FP3" s="1189"/>
      <c r="FQ3" s="1189"/>
      <c r="FR3" s="1189"/>
      <c r="FS3" s="1189"/>
      <c r="FT3" s="1189"/>
      <c r="FU3" s="1189"/>
      <c r="FV3" s="1189"/>
      <c r="FW3" s="1189"/>
      <c r="FX3" s="1189"/>
      <c r="FY3" s="1189"/>
      <c r="FZ3" s="1189"/>
      <c r="GA3" s="1189"/>
      <c r="GB3" s="1189"/>
      <c r="GC3" s="1189"/>
      <c r="GD3" s="1189"/>
      <c r="GE3" s="1189"/>
      <c r="GF3" s="1189"/>
      <c r="GG3" s="1189"/>
      <c r="GH3" s="1189"/>
      <c r="GI3" s="1189"/>
      <c r="GJ3" s="1189"/>
      <c r="GK3" s="1189"/>
      <c r="GL3" s="1189"/>
      <c r="GM3" s="1189"/>
      <c r="GN3" s="1189"/>
      <c r="GO3" s="1189"/>
      <c r="GP3" s="1189"/>
      <c r="GQ3" s="1189"/>
      <c r="GR3" s="1189"/>
      <c r="GS3" s="1189"/>
      <c r="GT3" s="1189"/>
      <c r="GU3" s="1189"/>
      <c r="GV3" s="1189"/>
      <c r="GW3" s="1189"/>
      <c r="GX3" s="1189"/>
      <c r="GY3" s="1189"/>
      <c r="GZ3" s="1189"/>
      <c r="HA3" s="1189"/>
      <c r="HB3" s="1189"/>
      <c r="HC3" s="1189"/>
      <c r="HD3" s="1189"/>
      <c r="HE3" s="1189"/>
      <c r="HF3" s="1189"/>
      <c r="HG3" s="1189"/>
      <c r="HH3" s="1189"/>
      <c r="HI3" s="1189"/>
      <c r="HJ3" s="1189"/>
      <c r="HK3" s="1189"/>
      <c r="HL3" s="1189"/>
      <c r="HM3" s="1189"/>
      <c r="HN3" s="1189"/>
      <c r="HO3" s="1189"/>
      <c r="HP3" s="1189"/>
      <c r="HQ3" s="1189"/>
      <c r="HR3" s="1189"/>
      <c r="HS3" s="1189"/>
      <c r="HT3" s="1189"/>
      <c r="HU3" s="1189"/>
      <c r="HV3" s="1189"/>
      <c r="HW3" s="1189"/>
      <c r="HX3" s="1189"/>
      <c r="HY3" s="1189"/>
      <c r="HZ3" s="1189"/>
      <c r="IA3" s="1189"/>
      <c r="IB3" s="1189"/>
      <c r="IC3" s="1189"/>
      <c r="ID3" s="1189"/>
      <c r="IE3" s="1189"/>
      <c r="IF3" s="1189"/>
      <c r="IG3" s="1189"/>
      <c r="IH3" s="1189"/>
      <c r="II3" s="1189"/>
      <c r="IJ3" s="1189"/>
      <c r="IK3" s="1189"/>
      <c r="IL3" s="1189"/>
      <c r="IM3" s="1189"/>
      <c r="IN3" s="1189"/>
      <c r="IO3" s="1189"/>
      <c r="IP3" s="1189"/>
      <c r="IQ3" s="1189"/>
      <c r="IR3" s="1189"/>
      <c r="IS3" s="1189"/>
      <c r="IT3" s="1189"/>
      <c r="IU3" s="1189"/>
      <c r="IV3" s="1189"/>
      <c r="IW3" s="1189"/>
      <c r="IX3" s="1189"/>
      <c r="IY3" s="1189"/>
      <c r="IZ3" s="1189"/>
      <c r="JA3" s="1189"/>
      <c r="JB3" s="1189"/>
      <c r="JC3" s="1189"/>
      <c r="JD3" s="1189"/>
      <c r="JE3" s="1189"/>
      <c r="JF3" s="1189"/>
      <c r="JG3" s="1189"/>
      <c r="JH3" s="1189"/>
      <c r="JI3" s="1189"/>
      <c r="JJ3" s="1189"/>
      <c r="JK3" s="1189"/>
      <c r="JL3" s="1189"/>
      <c r="JM3" s="1189"/>
      <c r="JN3" s="1189"/>
      <c r="JO3" s="1189"/>
      <c r="JP3" s="1189"/>
      <c r="JQ3" s="1189"/>
      <c r="JR3" s="1189"/>
      <c r="JS3" s="1189"/>
      <c r="JT3" s="1189"/>
      <c r="JU3" s="1189"/>
      <c r="JV3" s="1189"/>
      <c r="JW3" s="1189"/>
      <c r="JX3" s="1189"/>
      <c r="JY3" s="1189"/>
      <c r="JZ3" s="1189"/>
      <c r="KA3" s="1189"/>
      <c r="KB3" s="1189"/>
      <c r="KC3" s="1189"/>
      <c r="KD3" s="1189"/>
      <c r="KE3" s="1189"/>
      <c r="KF3" s="1189"/>
      <c r="KG3" s="1189"/>
      <c r="KH3" s="1189"/>
      <c r="KI3" s="1189"/>
      <c r="KJ3" s="1189"/>
      <c r="KK3" s="1189"/>
      <c r="KL3" s="1189"/>
      <c r="KM3" s="1189"/>
      <c r="KN3" s="1189"/>
      <c r="KO3" s="1189"/>
      <c r="KP3" s="1189"/>
      <c r="KQ3" s="1189"/>
      <c r="KR3" s="1189"/>
      <c r="KS3" s="1189"/>
      <c r="KT3" s="1189"/>
      <c r="KU3" s="1189"/>
      <c r="KV3" s="1189"/>
      <c r="KW3" s="1189"/>
      <c r="KX3" s="1189"/>
      <c r="KY3" s="1189"/>
      <c r="KZ3" s="1189"/>
      <c r="LA3" s="1189"/>
      <c r="LB3" s="1189"/>
      <c r="LC3" s="1189"/>
      <c r="LD3" s="1189"/>
      <c r="LE3" s="1189"/>
      <c r="LF3" s="1189"/>
      <c r="LG3" s="1189"/>
      <c r="LH3" s="1202"/>
    </row>
    <row r="4" s="1013" customFormat="1" ht="37" customHeight="1" spans="1:49">
      <c r="A4" s="1040" t="s">
        <v>19</v>
      </c>
      <c r="B4" s="1042" t="s">
        <v>20</v>
      </c>
      <c r="C4" s="1042" t="s">
        <v>21</v>
      </c>
      <c r="D4" s="1041" t="s">
        <v>22</v>
      </c>
      <c r="E4" s="1042" t="s">
        <v>23</v>
      </c>
      <c r="F4" s="1042" t="s">
        <v>24</v>
      </c>
      <c r="G4" s="1042" t="s">
        <v>25</v>
      </c>
      <c r="H4" s="1041" t="s">
        <v>26</v>
      </c>
      <c r="I4" s="2051" t="s">
        <v>27</v>
      </c>
      <c r="J4" s="1064" t="s">
        <v>28</v>
      </c>
      <c r="K4" s="2051" t="s">
        <v>29</v>
      </c>
      <c r="L4" s="1042" t="s">
        <v>30</v>
      </c>
      <c r="M4" s="1042" t="s">
        <v>31</v>
      </c>
      <c r="N4" s="1042" t="s">
        <v>32</v>
      </c>
      <c r="O4" s="1042" t="s">
        <v>33</v>
      </c>
      <c r="P4" s="1065" t="s">
        <v>34</v>
      </c>
      <c r="Q4" s="1091" t="s">
        <v>35</v>
      </c>
      <c r="R4" s="1092" t="s">
        <v>40</v>
      </c>
      <c r="S4" s="1092" t="s">
        <v>4</v>
      </c>
      <c r="T4" s="1093" t="s">
        <v>42</v>
      </c>
      <c r="U4" s="1093" t="s">
        <v>43</v>
      </c>
      <c r="V4" s="1093" t="s">
        <v>44</v>
      </c>
      <c r="W4" s="1094" t="s">
        <v>45</v>
      </c>
      <c r="X4" s="1095" t="s">
        <v>46</v>
      </c>
      <c r="Y4" s="1122" t="s">
        <v>47</v>
      </c>
      <c r="Z4" s="1041" t="s">
        <v>48</v>
      </c>
      <c r="AA4" s="1042" t="s">
        <v>49</v>
      </c>
      <c r="AB4" s="2083" t="s">
        <v>50</v>
      </c>
      <c r="AC4" s="1125" t="s">
        <v>51</v>
      </c>
      <c r="AD4" s="1125" t="s">
        <v>52</v>
      </c>
      <c r="AE4" s="1125" t="s">
        <v>1714</v>
      </c>
      <c r="AF4" s="1125" t="s">
        <v>1715</v>
      </c>
      <c r="AG4" s="1042" t="s">
        <v>1716</v>
      </c>
      <c r="AH4" s="1149" t="s">
        <v>2827</v>
      </c>
      <c r="AI4" s="1149" t="s">
        <v>59</v>
      </c>
      <c r="AJ4" s="1149" t="s">
        <v>60</v>
      </c>
      <c r="AK4" s="1149" t="s">
        <v>61</v>
      </c>
      <c r="AL4" s="1149" t="s">
        <v>62</v>
      </c>
      <c r="AM4" s="1150" t="s">
        <v>63</v>
      </c>
      <c r="AN4" s="1151" t="s">
        <v>64</v>
      </c>
      <c r="AO4" s="1172" t="s">
        <v>1720</v>
      </c>
      <c r="AP4" s="1173" t="s">
        <v>66</v>
      </c>
      <c r="AQ4" s="1173" t="s">
        <v>1721</v>
      </c>
      <c r="AR4" s="1628" t="s">
        <v>3811</v>
      </c>
      <c r="AS4" s="1173" t="s">
        <v>3815</v>
      </c>
      <c r="AT4" s="1174" t="s">
        <v>1722</v>
      </c>
      <c r="AU4" s="1176"/>
      <c r="AV4" s="1190"/>
      <c r="AW4" s="1191"/>
    </row>
    <row r="5" s="2036" customFormat="1" ht="47" customHeight="1" spans="1:320">
      <c r="A5" s="2039">
        <v>45965</v>
      </c>
      <c r="B5" s="1649" t="s">
        <v>74</v>
      </c>
      <c r="C5" s="1650" t="s">
        <v>4517</v>
      </c>
      <c r="D5" s="1651" t="s">
        <v>4518</v>
      </c>
      <c r="E5" s="1652" t="s">
        <v>2830</v>
      </c>
      <c r="F5" s="1651" t="s">
        <v>4519</v>
      </c>
      <c r="G5" s="1654"/>
      <c r="H5" s="1654" t="s">
        <v>4520</v>
      </c>
      <c r="I5" s="1666"/>
      <c r="J5" s="2052">
        <v>100</v>
      </c>
      <c r="K5" s="2053"/>
      <c r="L5" s="2053"/>
      <c r="M5" s="2053"/>
      <c r="N5" s="1670"/>
      <c r="O5" s="1670"/>
      <c r="P5" s="2054"/>
      <c r="Q5" s="2063" t="s">
        <v>1634</v>
      </c>
      <c r="R5" s="2064"/>
      <c r="S5" s="2065"/>
      <c r="T5" s="2066">
        <v>45960</v>
      </c>
      <c r="U5" s="2067"/>
      <c r="V5" s="2068"/>
      <c r="W5" s="2069"/>
      <c r="X5" s="2068"/>
      <c r="Y5" s="2068"/>
      <c r="Z5" s="2084" t="s">
        <v>83</v>
      </c>
      <c r="AA5" s="1688"/>
      <c r="AB5" s="2085"/>
      <c r="AC5" s="2086"/>
      <c r="AD5" s="2087"/>
      <c r="AE5" s="2087"/>
      <c r="AF5" s="2087"/>
      <c r="AG5" s="2096"/>
      <c r="AH5" s="2096"/>
      <c r="AI5" s="2096"/>
      <c r="AJ5" s="2096"/>
      <c r="AK5" s="2096"/>
      <c r="AL5" s="2097"/>
      <c r="AM5" s="2097"/>
      <c r="AN5" s="2098"/>
      <c r="AO5" s="2099"/>
      <c r="AP5" s="2103"/>
      <c r="AQ5" s="1822"/>
      <c r="AR5" s="2104"/>
      <c r="AS5" s="1822"/>
      <c r="AT5" s="2104"/>
      <c r="AU5" s="2105"/>
      <c r="AV5" s="2104"/>
      <c r="AW5" s="2112"/>
      <c r="AX5" s="1708"/>
      <c r="AY5" s="1709"/>
      <c r="AZ5" s="1709"/>
      <c r="BA5" s="1709"/>
      <c r="BB5" s="1709"/>
      <c r="BC5" s="1709"/>
      <c r="BD5" s="1709"/>
      <c r="BE5" s="1709"/>
      <c r="BF5" s="1709"/>
      <c r="BG5" s="1709"/>
      <c r="BH5" s="1709"/>
      <c r="BI5" s="1709"/>
      <c r="BJ5" s="1709"/>
      <c r="BK5" s="1709"/>
      <c r="BL5" s="1709"/>
      <c r="BM5" s="1709"/>
      <c r="BN5" s="1709"/>
      <c r="BO5" s="1709"/>
      <c r="BP5" s="1709"/>
      <c r="BQ5" s="1709"/>
      <c r="BR5" s="1709"/>
      <c r="BS5" s="1709"/>
      <c r="BT5" s="1709"/>
      <c r="BU5" s="1709"/>
      <c r="BV5" s="1709"/>
      <c r="BW5" s="1709"/>
      <c r="BX5" s="1709"/>
      <c r="BY5" s="1709"/>
      <c r="BZ5" s="1709"/>
      <c r="CA5" s="1709"/>
      <c r="CB5" s="1709"/>
      <c r="CC5" s="1709"/>
      <c r="CD5" s="1709"/>
      <c r="CE5" s="1709"/>
      <c r="CF5" s="1709"/>
      <c r="CG5" s="1709"/>
      <c r="CH5" s="1709"/>
      <c r="CI5" s="1709"/>
      <c r="CJ5" s="1709"/>
      <c r="CK5" s="1709"/>
      <c r="CL5" s="1709"/>
      <c r="CM5" s="1709"/>
      <c r="CN5" s="1709"/>
      <c r="CO5" s="1709"/>
      <c r="CP5" s="1709"/>
      <c r="CQ5" s="1709"/>
      <c r="CR5" s="1709"/>
      <c r="CS5" s="1709"/>
      <c r="CT5" s="1709"/>
      <c r="CU5" s="1709"/>
      <c r="CV5" s="1709"/>
      <c r="CW5" s="1709"/>
      <c r="CX5" s="1709"/>
      <c r="CY5" s="1709"/>
      <c r="CZ5" s="1709"/>
      <c r="DA5" s="1709"/>
      <c r="DB5" s="1709"/>
      <c r="DC5" s="1709"/>
      <c r="DD5" s="1709"/>
      <c r="DE5" s="1709"/>
      <c r="DF5" s="1709"/>
      <c r="DG5" s="1709"/>
      <c r="DH5" s="1709"/>
      <c r="DI5" s="1709"/>
      <c r="DJ5" s="1709"/>
      <c r="DK5" s="1709"/>
      <c r="DL5" s="1709"/>
      <c r="DM5" s="1709"/>
      <c r="DN5" s="1709"/>
      <c r="DO5" s="1709"/>
      <c r="DP5" s="1709"/>
      <c r="DQ5" s="1709"/>
      <c r="DR5" s="1709"/>
      <c r="DS5" s="1709"/>
      <c r="DT5" s="1709"/>
      <c r="DU5" s="1709"/>
      <c r="DV5" s="1709"/>
      <c r="DW5" s="1709"/>
      <c r="DX5" s="1709"/>
      <c r="DY5" s="1709"/>
      <c r="DZ5" s="1709"/>
      <c r="EA5" s="1709"/>
      <c r="EB5" s="1709"/>
      <c r="EC5" s="1709"/>
      <c r="ED5" s="1709"/>
      <c r="EE5" s="1709"/>
      <c r="EF5" s="1709"/>
      <c r="EG5" s="1709"/>
      <c r="EH5" s="1709"/>
      <c r="EI5" s="1709"/>
      <c r="EJ5" s="1709"/>
      <c r="EK5" s="1709"/>
      <c r="EL5" s="1709"/>
      <c r="EM5" s="1709"/>
      <c r="EN5" s="1709"/>
      <c r="EO5" s="1709"/>
      <c r="EP5" s="1709"/>
      <c r="EQ5" s="1709"/>
      <c r="ER5" s="1709"/>
      <c r="ES5" s="1709"/>
      <c r="ET5" s="1709"/>
      <c r="EU5" s="1709"/>
      <c r="EV5" s="1709"/>
      <c r="EW5" s="1709"/>
      <c r="EX5" s="1709"/>
      <c r="EY5" s="1709"/>
      <c r="EZ5" s="1709"/>
      <c r="FA5" s="1709"/>
      <c r="FB5" s="1709"/>
      <c r="FC5" s="1709"/>
      <c r="FD5" s="1709"/>
      <c r="FE5" s="1709"/>
      <c r="FF5" s="1709"/>
      <c r="FG5" s="1709"/>
      <c r="FH5" s="1709"/>
      <c r="FI5" s="1709"/>
      <c r="FJ5" s="1709"/>
      <c r="FK5" s="1709"/>
      <c r="FL5" s="1709"/>
      <c r="FM5" s="1709"/>
      <c r="FN5" s="1709"/>
      <c r="FO5" s="1709"/>
      <c r="FP5" s="1709"/>
      <c r="FQ5" s="1709"/>
      <c r="FR5" s="1709"/>
      <c r="FS5" s="1709"/>
      <c r="FT5" s="1709"/>
      <c r="FU5" s="1709"/>
      <c r="FV5" s="1709"/>
      <c r="FW5" s="1709"/>
      <c r="FX5" s="1709"/>
      <c r="FY5" s="1709"/>
      <c r="FZ5" s="1709"/>
      <c r="GA5" s="1709"/>
      <c r="GB5" s="1709"/>
      <c r="GC5" s="1709"/>
      <c r="GD5" s="1709"/>
      <c r="GE5" s="1709"/>
      <c r="GF5" s="1709"/>
      <c r="GG5" s="1709"/>
      <c r="GH5" s="1709"/>
      <c r="GI5" s="1709"/>
      <c r="GJ5" s="1709"/>
      <c r="GK5" s="1709"/>
      <c r="GL5" s="1709"/>
      <c r="GM5" s="1709"/>
      <c r="GN5" s="1709"/>
      <c r="GO5" s="1709"/>
      <c r="GP5" s="1709"/>
      <c r="GQ5" s="1709"/>
      <c r="GR5" s="1709"/>
      <c r="GS5" s="1709"/>
      <c r="GT5" s="1709"/>
      <c r="GU5" s="1709"/>
      <c r="GV5" s="1709"/>
      <c r="GW5" s="1709"/>
      <c r="GX5" s="1709"/>
      <c r="GY5" s="1709"/>
      <c r="GZ5" s="1709"/>
      <c r="HA5" s="1709"/>
      <c r="HB5" s="1709"/>
      <c r="HC5" s="1709"/>
      <c r="HD5" s="1709"/>
      <c r="HE5" s="1709"/>
      <c r="HF5" s="1709"/>
      <c r="HG5" s="1709"/>
      <c r="HH5" s="1709"/>
      <c r="HI5" s="1709"/>
      <c r="HJ5" s="1709"/>
      <c r="HK5" s="1709"/>
      <c r="HL5" s="1709"/>
      <c r="HM5" s="1709"/>
      <c r="HN5" s="1709"/>
      <c r="HO5" s="1709"/>
      <c r="HP5" s="1709"/>
      <c r="HQ5" s="1709"/>
      <c r="HR5" s="1709"/>
      <c r="HS5" s="1709"/>
      <c r="HT5" s="1709"/>
      <c r="HU5" s="1709"/>
      <c r="HV5" s="1709"/>
      <c r="HW5" s="1709"/>
      <c r="HX5" s="1709"/>
      <c r="HY5" s="1709"/>
      <c r="HZ5" s="1709"/>
      <c r="IA5" s="1709"/>
      <c r="IB5" s="1709"/>
      <c r="IC5" s="1709"/>
      <c r="ID5" s="1709"/>
      <c r="IE5" s="1709"/>
      <c r="IF5" s="1709"/>
      <c r="IG5" s="1709"/>
      <c r="IH5" s="1709"/>
      <c r="II5" s="1709"/>
      <c r="IJ5" s="1709"/>
      <c r="IK5" s="1709"/>
      <c r="IL5" s="1709"/>
      <c r="IM5" s="1709"/>
      <c r="IN5" s="1709"/>
      <c r="IO5" s="1709"/>
      <c r="IP5" s="1709"/>
      <c r="IQ5" s="1709"/>
      <c r="IR5" s="1709"/>
      <c r="IS5" s="1709"/>
      <c r="IT5" s="1709"/>
      <c r="IU5" s="1709"/>
      <c r="IV5" s="1709"/>
      <c r="IW5" s="1709"/>
      <c r="IX5" s="1709"/>
      <c r="IY5" s="1709"/>
      <c r="IZ5" s="1709"/>
      <c r="JA5" s="1709"/>
      <c r="JB5" s="1709"/>
      <c r="JC5" s="1709"/>
      <c r="JD5" s="1709"/>
      <c r="JE5" s="1709"/>
      <c r="JF5" s="1709"/>
      <c r="JG5" s="1709"/>
      <c r="JH5" s="1709"/>
      <c r="JI5" s="1709"/>
      <c r="JJ5" s="1709"/>
      <c r="JK5" s="1709"/>
      <c r="JL5" s="1709"/>
      <c r="JM5" s="1709"/>
      <c r="JN5" s="1709"/>
      <c r="JO5" s="1709"/>
      <c r="JP5" s="1709"/>
      <c r="JQ5" s="1709"/>
      <c r="JR5" s="1709"/>
      <c r="JS5" s="1709"/>
      <c r="JT5" s="1709"/>
      <c r="JU5" s="1709"/>
      <c r="JV5" s="1709"/>
      <c r="JW5" s="1709"/>
      <c r="JX5" s="1709"/>
      <c r="JY5" s="1709"/>
      <c r="JZ5" s="1709"/>
      <c r="KA5" s="1709"/>
      <c r="KB5" s="1709"/>
      <c r="KC5" s="1709"/>
      <c r="KD5" s="1709"/>
      <c r="KE5" s="1709"/>
      <c r="KF5" s="1709"/>
      <c r="KG5" s="1709"/>
      <c r="KH5" s="1709"/>
      <c r="KI5" s="1709"/>
      <c r="KJ5" s="1709"/>
      <c r="KK5" s="1709"/>
      <c r="KL5" s="1709"/>
      <c r="KM5" s="1709"/>
      <c r="KN5" s="1709"/>
      <c r="KO5" s="1709"/>
      <c r="KP5" s="1709"/>
      <c r="KQ5" s="1709"/>
      <c r="KR5" s="1709"/>
      <c r="KS5" s="1709"/>
      <c r="KT5" s="1709"/>
      <c r="KU5" s="1709"/>
      <c r="KV5" s="1709"/>
      <c r="KW5" s="1709"/>
      <c r="KX5" s="1709"/>
      <c r="KY5" s="1709"/>
      <c r="KZ5" s="1709"/>
      <c r="LA5" s="1709"/>
      <c r="LB5" s="1709"/>
      <c r="LC5" s="1709"/>
      <c r="LD5" s="1709"/>
      <c r="LE5" s="1710"/>
      <c r="LF5" s="1710"/>
      <c r="LG5" s="1710"/>
      <c r="LH5" s="2116"/>
    </row>
    <row r="6" s="2036" customFormat="1" ht="47" customHeight="1" spans="1:316">
      <c r="A6" s="2040">
        <v>45943</v>
      </c>
      <c r="B6" s="1656" t="s">
        <v>3593</v>
      </c>
      <c r="C6" s="1657" t="s">
        <v>98</v>
      </c>
      <c r="D6" s="1658">
        <v>4500181622</v>
      </c>
      <c r="E6" s="2987" t="s">
        <v>4521</v>
      </c>
      <c r="F6" s="1658" t="s">
        <v>4522</v>
      </c>
      <c r="G6" s="2042" t="s">
        <v>4523</v>
      </c>
      <c r="H6" s="2042" t="s">
        <v>4523</v>
      </c>
      <c r="I6" s="2055" t="s">
        <v>4524</v>
      </c>
      <c r="J6" s="1667">
        <v>3150</v>
      </c>
      <c r="K6" s="2056">
        <v>0</v>
      </c>
      <c r="L6" s="2056">
        <v>75</v>
      </c>
      <c r="M6" s="2056">
        <f t="shared" ref="M6:M70" si="0">J6/L6</f>
        <v>42</v>
      </c>
      <c r="N6" s="1672">
        <v>46001</v>
      </c>
      <c r="O6" s="1672">
        <v>45999</v>
      </c>
      <c r="P6" s="2057" t="s">
        <v>4525</v>
      </c>
      <c r="Q6" s="2070" t="s">
        <v>78</v>
      </c>
      <c r="R6" s="2071" t="s">
        <v>4526</v>
      </c>
      <c r="S6" s="2072" t="s">
        <v>168</v>
      </c>
      <c r="T6" s="2066">
        <v>45960</v>
      </c>
      <c r="U6" s="2073" t="s">
        <v>88</v>
      </c>
      <c r="V6" s="2074" t="s">
        <v>88</v>
      </c>
      <c r="W6" s="2073" t="s">
        <v>3597</v>
      </c>
      <c r="X6" s="2074"/>
      <c r="Y6" s="2074" t="s">
        <v>4527</v>
      </c>
      <c r="Z6" s="1687" t="s">
        <v>3599</v>
      </c>
      <c r="AA6" s="1691">
        <v>178.134</v>
      </c>
      <c r="AB6" s="2088">
        <f t="shared" ref="AB6:AB69" si="1">AA6*M6</f>
        <v>7481.628</v>
      </c>
      <c r="AC6" s="2089"/>
      <c r="AD6" s="2090" t="s">
        <v>81</v>
      </c>
      <c r="AE6" s="2090"/>
      <c r="AF6" s="2090"/>
      <c r="AG6" s="2097">
        <f t="shared" ref="AG6:AG21" si="2">J6</f>
        <v>3150</v>
      </c>
      <c r="AH6" s="2097"/>
      <c r="AI6" s="2097"/>
      <c r="AJ6" s="2097"/>
      <c r="AK6" s="2097">
        <f t="shared" ref="AK6:AK20" si="3">M6</f>
        <v>42</v>
      </c>
      <c r="AL6" s="2097" t="s">
        <v>64</v>
      </c>
      <c r="AM6" s="2097"/>
      <c r="AN6" s="2097">
        <f t="shared" ref="AN6:AN23" si="4">J6</f>
        <v>3150</v>
      </c>
      <c r="AO6" s="2097">
        <f>J58*20%</f>
        <v>630</v>
      </c>
      <c r="AP6" s="2106">
        <f>J6*15%</f>
        <v>472.5</v>
      </c>
      <c r="AQ6" s="1706">
        <f>J6*18%</f>
        <v>567</v>
      </c>
      <c r="AR6" s="1706">
        <f t="shared" ref="AR6:AR20" si="5">J6*15.6%</f>
        <v>491.4</v>
      </c>
      <c r="AS6" s="1706">
        <f t="shared" ref="AS6:AS20" si="6">J6*15.4%</f>
        <v>485.1</v>
      </c>
      <c r="AT6" s="1706">
        <f t="shared" ref="AT6:AT20" si="7">J6*16%</f>
        <v>504</v>
      </c>
      <c r="AU6" s="1706" t="s">
        <v>551</v>
      </c>
      <c r="AV6" s="1706" t="s">
        <v>552</v>
      </c>
      <c r="AW6" s="1706"/>
      <c r="AX6" s="2113"/>
      <c r="AY6" s="2114"/>
      <c r="AZ6" s="2114"/>
      <c r="BA6" s="2114"/>
      <c r="BB6" s="2114"/>
      <c r="BC6" s="2114"/>
      <c r="BD6" s="2114"/>
      <c r="BE6" s="2114"/>
      <c r="BF6" s="2114"/>
      <c r="BG6" s="2114"/>
      <c r="BH6" s="2114"/>
      <c r="BI6" s="2114"/>
      <c r="BJ6" s="2114"/>
      <c r="BK6" s="2114"/>
      <c r="BL6" s="2114"/>
      <c r="BM6" s="2114"/>
      <c r="BN6" s="2114"/>
      <c r="BO6" s="2114"/>
      <c r="BP6" s="2114"/>
      <c r="BQ6" s="2114"/>
      <c r="BR6" s="2114"/>
      <c r="BS6" s="2114"/>
      <c r="BT6" s="2114"/>
      <c r="BU6" s="2114"/>
      <c r="BV6" s="2114"/>
      <c r="BW6" s="2114"/>
      <c r="BX6" s="2114"/>
      <c r="BY6" s="2114"/>
      <c r="BZ6" s="2114"/>
      <c r="CA6" s="2114"/>
      <c r="CB6" s="2114"/>
      <c r="CC6" s="2114"/>
      <c r="CD6" s="2114"/>
      <c r="CE6" s="2114"/>
      <c r="CF6" s="2114"/>
      <c r="CG6" s="2114"/>
      <c r="CH6" s="2114"/>
      <c r="CI6" s="2114"/>
      <c r="CJ6" s="2114"/>
      <c r="CK6" s="2114"/>
      <c r="CL6" s="2114"/>
      <c r="CM6" s="2114"/>
      <c r="CN6" s="2114"/>
      <c r="CO6" s="2114"/>
      <c r="CP6" s="2114"/>
      <c r="CQ6" s="2114"/>
      <c r="CR6" s="2114"/>
      <c r="CS6" s="2114"/>
      <c r="CT6" s="2114"/>
      <c r="CU6" s="2114"/>
      <c r="CV6" s="2114"/>
      <c r="CW6" s="2114"/>
      <c r="CX6" s="2114"/>
      <c r="CY6" s="2114"/>
      <c r="CZ6" s="2114"/>
      <c r="DA6" s="2114"/>
      <c r="DB6" s="2114"/>
      <c r="DC6" s="2114"/>
      <c r="DD6" s="2114"/>
      <c r="DE6" s="2114"/>
      <c r="DF6" s="2114"/>
      <c r="DG6" s="2114"/>
      <c r="DH6" s="2114"/>
      <c r="DI6" s="2114"/>
      <c r="DJ6" s="2114"/>
      <c r="DK6" s="2114"/>
      <c r="DL6" s="2114"/>
      <c r="DM6" s="2114"/>
      <c r="DN6" s="2114"/>
      <c r="DO6" s="2114"/>
      <c r="DP6" s="2114"/>
      <c r="DQ6" s="2114"/>
      <c r="DR6" s="2114"/>
      <c r="DS6" s="2114"/>
      <c r="DT6" s="2114"/>
      <c r="DU6" s="2114"/>
      <c r="DV6" s="2114"/>
      <c r="DW6" s="2114"/>
      <c r="DX6" s="2114"/>
      <c r="DY6" s="2114"/>
      <c r="DZ6" s="2114"/>
      <c r="EA6" s="2114"/>
      <c r="EB6" s="2114"/>
      <c r="EC6" s="2114"/>
      <c r="ED6" s="2114"/>
      <c r="EE6" s="2114"/>
      <c r="EF6" s="2114"/>
      <c r="EG6" s="2114"/>
      <c r="EH6" s="2114"/>
      <c r="EI6" s="2114"/>
      <c r="EJ6" s="2114"/>
      <c r="EK6" s="2114"/>
      <c r="EL6" s="2114"/>
      <c r="EM6" s="2114"/>
      <c r="EN6" s="2114"/>
      <c r="EO6" s="2114"/>
      <c r="EP6" s="2114"/>
      <c r="EQ6" s="2114"/>
      <c r="ER6" s="2114"/>
      <c r="ES6" s="2114"/>
      <c r="ET6" s="2114"/>
      <c r="EU6" s="2114"/>
      <c r="EV6" s="2114"/>
      <c r="EW6" s="2114"/>
      <c r="EX6" s="2114"/>
      <c r="EY6" s="2114"/>
      <c r="EZ6" s="2114"/>
      <c r="FA6" s="2114"/>
      <c r="FB6" s="2114"/>
      <c r="FC6" s="2114"/>
      <c r="FD6" s="2114"/>
      <c r="FE6" s="2114"/>
      <c r="FF6" s="2114"/>
      <c r="FG6" s="2114"/>
      <c r="FH6" s="2114"/>
      <c r="FI6" s="2114"/>
      <c r="FJ6" s="2114"/>
      <c r="FK6" s="2114"/>
      <c r="FL6" s="2114"/>
      <c r="FM6" s="2114"/>
      <c r="FN6" s="2114"/>
      <c r="FO6" s="2114"/>
      <c r="FP6" s="2114"/>
      <c r="FQ6" s="2114"/>
      <c r="FR6" s="2114"/>
      <c r="FS6" s="2114"/>
      <c r="FT6" s="2114"/>
      <c r="FU6" s="2114"/>
      <c r="FV6" s="2114"/>
      <c r="FW6" s="2114"/>
      <c r="FX6" s="2114"/>
      <c r="FY6" s="2114"/>
      <c r="FZ6" s="2114"/>
      <c r="GA6" s="2114"/>
      <c r="GB6" s="2114"/>
      <c r="GC6" s="2114"/>
      <c r="GD6" s="2114"/>
      <c r="GE6" s="2114"/>
      <c r="GF6" s="2114"/>
      <c r="GG6" s="2114"/>
      <c r="GH6" s="2114"/>
      <c r="GI6" s="2114"/>
      <c r="GJ6" s="2114"/>
      <c r="GK6" s="2114"/>
      <c r="GL6" s="2114"/>
      <c r="GM6" s="2114"/>
      <c r="GN6" s="2114"/>
      <c r="GO6" s="2114"/>
      <c r="GP6" s="2114"/>
      <c r="GQ6" s="2114"/>
      <c r="GR6" s="2114"/>
      <c r="GS6" s="2114"/>
      <c r="GT6" s="2114"/>
      <c r="GU6" s="2114"/>
      <c r="GV6" s="2114"/>
      <c r="GW6" s="2114"/>
      <c r="GX6" s="2114"/>
      <c r="GY6" s="2114"/>
      <c r="GZ6" s="2114"/>
      <c r="HA6" s="2114"/>
      <c r="HB6" s="2114"/>
      <c r="HC6" s="2114"/>
      <c r="HD6" s="2114"/>
      <c r="HE6" s="2114"/>
      <c r="HF6" s="2114"/>
      <c r="HG6" s="2114"/>
      <c r="HH6" s="2114"/>
      <c r="HI6" s="2114"/>
      <c r="HJ6" s="2114"/>
      <c r="HK6" s="2114"/>
      <c r="HL6" s="2114"/>
      <c r="HM6" s="2114"/>
      <c r="HN6" s="2114"/>
      <c r="HO6" s="2114"/>
      <c r="HP6" s="2114"/>
      <c r="HQ6" s="2114"/>
      <c r="HR6" s="2114"/>
      <c r="HS6" s="2114"/>
      <c r="HT6" s="2114"/>
      <c r="HU6" s="2114"/>
      <c r="HV6" s="2114"/>
      <c r="HW6" s="2114"/>
      <c r="HX6" s="2114"/>
      <c r="HY6" s="2114"/>
      <c r="HZ6" s="2114"/>
      <c r="IA6" s="2114"/>
      <c r="IB6" s="2114"/>
      <c r="IC6" s="2114"/>
      <c r="ID6" s="2114"/>
      <c r="IE6" s="2114"/>
      <c r="IF6" s="2114"/>
      <c r="IG6" s="2114"/>
      <c r="IH6" s="2114"/>
      <c r="II6" s="2114"/>
      <c r="IJ6" s="2114"/>
      <c r="IK6" s="2114"/>
      <c r="IL6" s="2114"/>
      <c r="IM6" s="2114"/>
      <c r="IN6" s="2114"/>
      <c r="IO6" s="2114"/>
      <c r="IP6" s="2114"/>
      <c r="IQ6" s="2114"/>
      <c r="IR6" s="2114"/>
      <c r="IS6" s="2114"/>
      <c r="IT6" s="2114"/>
      <c r="IU6" s="2114"/>
      <c r="IV6" s="2114"/>
      <c r="IW6" s="2114"/>
      <c r="IX6" s="2114"/>
      <c r="IY6" s="2114"/>
      <c r="IZ6" s="2114"/>
      <c r="JA6" s="2114"/>
      <c r="JB6" s="2114"/>
      <c r="JC6" s="2114"/>
      <c r="JD6" s="2114"/>
      <c r="JE6" s="2114"/>
      <c r="JF6" s="2114"/>
      <c r="JG6" s="2114"/>
      <c r="JH6" s="2114"/>
      <c r="JI6" s="2114"/>
      <c r="JJ6" s="2114"/>
      <c r="JK6" s="2114"/>
      <c r="JL6" s="2114"/>
      <c r="JM6" s="2114"/>
      <c r="JN6" s="2114"/>
      <c r="JO6" s="2114"/>
      <c r="JP6" s="2114"/>
      <c r="JQ6" s="2114"/>
      <c r="JR6" s="2114"/>
      <c r="JS6" s="2114"/>
      <c r="JT6" s="2114"/>
      <c r="JU6" s="2114"/>
      <c r="JV6" s="2114"/>
      <c r="JW6" s="2114"/>
      <c r="JX6" s="2114"/>
      <c r="JY6" s="2114"/>
      <c r="JZ6" s="2114"/>
      <c r="KA6" s="2114"/>
      <c r="KB6" s="2114"/>
      <c r="KC6" s="2114"/>
      <c r="KD6" s="2114"/>
      <c r="KE6" s="2114"/>
      <c r="KF6" s="2114"/>
      <c r="KG6" s="2114"/>
      <c r="KH6" s="2114"/>
      <c r="KI6" s="2114"/>
      <c r="KJ6" s="2114"/>
      <c r="KK6" s="2114"/>
      <c r="KL6" s="2114"/>
      <c r="KM6" s="2114"/>
      <c r="KN6" s="2114"/>
      <c r="KO6" s="2114"/>
      <c r="KP6" s="2114"/>
      <c r="KQ6" s="2114"/>
      <c r="KR6" s="2114"/>
      <c r="KS6" s="2114"/>
      <c r="KT6" s="2114"/>
      <c r="KU6" s="2114"/>
      <c r="KV6" s="2114"/>
      <c r="KW6" s="2114"/>
      <c r="KX6" s="2114"/>
      <c r="KY6" s="2114"/>
      <c r="KZ6" s="2114"/>
      <c r="LA6" s="2114"/>
      <c r="LB6" s="2114"/>
      <c r="LC6" s="2114"/>
      <c r="LD6" s="2114"/>
    </row>
    <row r="7" s="1486" customFormat="1" ht="47" customHeight="1" spans="1:316">
      <c r="A7" s="1726">
        <v>45943</v>
      </c>
      <c r="B7" s="1724" t="s">
        <v>3593</v>
      </c>
      <c r="C7" s="1720" t="s">
        <v>98</v>
      </c>
      <c r="D7" s="1725">
        <v>4500181629</v>
      </c>
      <c r="E7" s="2988" t="s">
        <v>4528</v>
      </c>
      <c r="F7" s="1725" t="s">
        <v>4529</v>
      </c>
      <c r="G7" s="1728" t="s">
        <v>4523</v>
      </c>
      <c r="H7" s="1728" t="s">
        <v>4523</v>
      </c>
      <c r="I7" s="1746" t="s">
        <v>4524</v>
      </c>
      <c r="J7" s="1736">
        <v>3150</v>
      </c>
      <c r="K7" s="1747">
        <v>0</v>
      </c>
      <c r="L7" s="1747">
        <v>75</v>
      </c>
      <c r="M7" s="1747">
        <f t="shared" si="0"/>
        <v>42</v>
      </c>
      <c r="N7" s="1741">
        <v>46006</v>
      </c>
      <c r="O7" s="1741">
        <v>46004</v>
      </c>
      <c r="P7" s="1749"/>
      <c r="Q7" s="1764" t="s">
        <v>78</v>
      </c>
      <c r="R7" s="1764"/>
      <c r="S7" s="1766" t="s">
        <v>111</v>
      </c>
      <c r="T7" s="2075">
        <v>45960</v>
      </c>
      <c r="U7" s="1767" t="s">
        <v>88</v>
      </c>
      <c r="V7" s="1783" t="s">
        <v>88</v>
      </c>
      <c r="W7" s="1767" t="s">
        <v>3597</v>
      </c>
      <c r="X7" s="1783"/>
      <c r="Y7" s="1783" t="s">
        <v>4530</v>
      </c>
      <c r="Z7" s="1772" t="s">
        <v>3599</v>
      </c>
      <c r="AA7" s="1784">
        <v>178.134</v>
      </c>
      <c r="AB7" s="2091">
        <f t="shared" si="1"/>
        <v>7481.628</v>
      </c>
      <c r="AC7" s="2092"/>
      <c r="AD7" s="1799" t="s">
        <v>81</v>
      </c>
      <c r="AE7" s="1799"/>
      <c r="AF7" s="1799"/>
      <c r="AG7" s="1800">
        <f t="shared" si="2"/>
        <v>3150</v>
      </c>
      <c r="AH7" s="1800"/>
      <c r="AI7" s="1800"/>
      <c r="AJ7" s="1800"/>
      <c r="AK7" s="1800">
        <f t="shared" si="3"/>
        <v>42</v>
      </c>
      <c r="AL7" s="1800" t="s">
        <v>64</v>
      </c>
      <c r="AM7" s="1800"/>
      <c r="AN7" s="1800">
        <f t="shared" si="4"/>
        <v>3150</v>
      </c>
      <c r="AO7" s="1800">
        <f>J62*20%</f>
        <v>630</v>
      </c>
      <c r="AP7" s="2107">
        <f t="shared" ref="AP7:AP23" si="8">J7*15%</f>
        <v>472.5</v>
      </c>
      <c r="AQ7" s="1808">
        <f t="shared" ref="AQ7:AQ23" si="9">J7*18%</f>
        <v>567</v>
      </c>
      <c r="AR7" s="1808">
        <f t="shared" si="5"/>
        <v>491.4</v>
      </c>
      <c r="AS7" s="1808">
        <f t="shared" si="6"/>
        <v>485.1</v>
      </c>
      <c r="AT7" s="1808">
        <f t="shared" si="7"/>
        <v>504</v>
      </c>
      <c r="AU7" s="1808" t="s">
        <v>551</v>
      </c>
      <c r="AV7" s="1808" t="s">
        <v>552</v>
      </c>
      <c r="AW7" s="1808"/>
      <c r="AX7" s="1818"/>
      <c r="AY7" s="1819"/>
      <c r="AZ7" s="1819"/>
      <c r="BA7" s="1819"/>
      <c r="BB7" s="1819"/>
      <c r="BC7" s="1819"/>
      <c r="BD7" s="1819"/>
      <c r="BE7" s="1819"/>
      <c r="BF7" s="1819"/>
      <c r="BG7" s="1819"/>
      <c r="BH7" s="1819"/>
      <c r="BI7" s="1819"/>
      <c r="BJ7" s="1819"/>
      <c r="BK7" s="1819"/>
      <c r="BL7" s="1819"/>
      <c r="BM7" s="1819"/>
      <c r="BN7" s="1819"/>
      <c r="BO7" s="1819"/>
      <c r="BP7" s="1819"/>
      <c r="BQ7" s="1819"/>
      <c r="BR7" s="1819"/>
      <c r="BS7" s="1819"/>
      <c r="BT7" s="1819"/>
      <c r="BU7" s="1819"/>
      <c r="BV7" s="1819"/>
      <c r="BW7" s="1819"/>
      <c r="BX7" s="1819"/>
      <c r="BY7" s="1819"/>
      <c r="BZ7" s="1819"/>
      <c r="CA7" s="1819"/>
      <c r="CB7" s="1819"/>
      <c r="CC7" s="1819"/>
      <c r="CD7" s="1819"/>
      <c r="CE7" s="1819"/>
      <c r="CF7" s="1819"/>
      <c r="CG7" s="1819"/>
      <c r="CH7" s="1819"/>
      <c r="CI7" s="1819"/>
      <c r="CJ7" s="1819"/>
      <c r="CK7" s="1819"/>
      <c r="CL7" s="1819"/>
      <c r="CM7" s="1819"/>
      <c r="CN7" s="1819"/>
      <c r="CO7" s="1819"/>
      <c r="CP7" s="1819"/>
      <c r="CQ7" s="1819"/>
      <c r="CR7" s="1819"/>
      <c r="CS7" s="1819"/>
      <c r="CT7" s="1819"/>
      <c r="CU7" s="1819"/>
      <c r="CV7" s="1819"/>
      <c r="CW7" s="1819"/>
      <c r="CX7" s="1819"/>
      <c r="CY7" s="1819"/>
      <c r="CZ7" s="1819"/>
      <c r="DA7" s="1819"/>
      <c r="DB7" s="1819"/>
      <c r="DC7" s="1819"/>
      <c r="DD7" s="1819"/>
      <c r="DE7" s="1819"/>
      <c r="DF7" s="1819"/>
      <c r="DG7" s="1819"/>
      <c r="DH7" s="1819"/>
      <c r="DI7" s="1819"/>
      <c r="DJ7" s="1819"/>
      <c r="DK7" s="1819"/>
      <c r="DL7" s="1819"/>
      <c r="DM7" s="1819"/>
      <c r="DN7" s="1819"/>
      <c r="DO7" s="1819"/>
      <c r="DP7" s="1819"/>
      <c r="DQ7" s="1819"/>
      <c r="DR7" s="1819"/>
      <c r="DS7" s="1819"/>
      <c r="DT7" s="1819"/>
      <c r="DU7" s="1819"/>
      <c r="DV7" s="1819"/>
      <c r="DW7" s="1819"/>
      <c r="DX7" s="1819"/>
      <c r="DY7" s="1819"/>
      <c r="DZ7" s="1819"/>
      <c r="EA7" s="1819"/>
      <c r="EB7" s="1819"/>
      <c r="EC7" s="1819"/>
      <c r="ED7" s="1819"/>
      <c r="EE7" s="1819"/>
      <c r="EF7" s="1819"/>
      <c r="EG7" s="1819"/>
      <c r="EH7" s="1819"/>
      <c r="EI7" s="1819"/>
      <c r="EJ7" s="1819"/>
      <c r="EK7" s="1819"/>
      <c r="EL7" s="1819"/>
      <c r="EM7" s="1819"/>
      <c r="EN7" s="1819"/>
      <c r="EO7" s="1819"/>
      <c r="EP7" s="1819"/>
      <c r="EQ7" s="1819"/>
      <c r="ER7" s="1819"/>
      <c r="ES7" s="1819"/>
      <c r="ET7" s="1819"/>
      <c r="EU7" s="1819"/>
      <c r="EV7" s="1819"/>
      <c r="EW7" s="1819"/>
      <c r="EX7" s="1819"/>
      <c r="EY7" s="1819"/>
      <c r="EZ7" s="1819"/>
      <c r="FA7" s="1819"/>
      <c r="FB7" s="1819"/>
      <c r="FC7" s="1819"/>
      <c r="FD7" s="1819"/>
      <c r="FE7" s="1819"/>
      <c r="FF7" s="1819"/>
      <c r="FG7" s="1819"/>
      <c r="FH7" s="1819"/>
      <c r="FI7" s="1819"/>
      <c r="FJ7" s="1819"/>
      <c r="FK7" s="1819"/>
      <c r="FL7" s="1819"/>
      <c r="FM7" s="1819"/>
      <c r="FN7" s="1819"/>
      <c r="FO7" s="1819"/>
      <c r="FP7" s="1819"/>
      <c r="FQ7" s="1819"/>
      <c r="FR7" s="1819"/>
      <c r="FS7" s="1819"/>
      <c r="FT7" s="1819"/>
      <c r="FU7" s="1819"/>
      <c r="FV7" s="1819"/>
      <c r="FW7" s="1819"/>
      <c r="FX7" s="1819"/>
      <c r="FY7" s="1819"/>
      <c r="FZ7" s="1819"/>
      <c r="GA7" s="1819"/>
      <c r="GB7" s="1819"/>
      <c r="GC7" s="1819"/>
      <c r="GD7" s="1819"/>
      <c r="GE7" s="1819"/>
      <c r="GF7" s="1819"/>
      <c r="GG7" s="1819"/>
      <c r="GH7" s="1819"/>
      <c r="GI7" s="1819"/>
      <c r="GJ7" s="1819"/>
      <c r="GK7" s="1819"/>
      <c r="GL7" s="1819"/>
      <c r="GM7" s="1819"/>
      <c r="GN7" s="1819"/>
      <c r="GO7" s="1819"/>
      <c r="GP7" s="1819"/>
      <c r="GQ7" s="1819"/>
      <c r="GR7" s="1819"/>
      <c r="GS7" s="1819"/>
      <c r="GT7" s="1819"/>
      <c r="GU7" s="1819"/>
      <c r="GV7" s="1819"/>
      <c r="GW7" s="1819"/>
      <c r="GX7" s="1819"/>
      <c r="GY7" s="1819"/>
      <c r="GZ7" s="1819"/>
      <c r="HA7" s="1819"/>
      <c r="HB7" s="1819"/>
      <c r="HC7" s="1819"/>
      <c r="HD7" s="1819"/>
      <c r="HE7" s="1819"/>
      <c r="HF7" s="1819"/>
      <c r="HG7" s="1819"/>
      <c r="HH7" s="1819"/>
      <c r="HI7" s="1819"/>
      <c r="HJ7" s="1819"/>
      <c r="HK7" s="1819"/>
      <c r="HL7" s="1819"/>
      <c r="HM7" s="1819"/>
      <c r="HN7" s="1819"/>
      <c r="HO7" s="1819"/>
      <c r="HP7" s="1819"/>
      <c r="HQ7" s="1819"/>
      <c r="HR7" s="1819"/>
      <c r="HS7" s="1819"/>
      <c r="HT7" s="1819"/>
      <c r="HU7" s="1819"/>
      <c r="HV7" s="1819"/>
      <c r="HW7" s="1819"/>
      <c r="HX7" s="1819"/>
      <c r="HY7" s="1819"/>
      <c r="HZ7" s="1819"/>
      <c r="IA7" s="1819"/>
      <c r="IB7" s="1819"/>
      <c r="IC7" s="1819"/>
      <c r="ID7" s="1819"/>
      <c r="IE7" s="1819"/>
      <c r="IF7" s="1819"/>
      <c r="IG7" s="1819"/>
      <c r="IH7" s="1819"/>
      <c r="II7" s="1819"/>
      <c r="IJ7" s="1819"/>
      <c r="IK7" s="1819"/>
      <c r="IL7" s="1819"/>
      <c r="IM7" s="1819"/>
      <c r="IN7" s="1819"/>
      <c r="IO7" s="1819"/>
      <c r="IP7" s="1819"/>
      <c r="IQ7" s="1819"/>
      <c r="IR7" s="1819"/>
      <c r="IS7" s="1819"/>
      <c r="IT7" s="1819"/>
      <c r="IU7" s="1819"/>
      <c r="IV7" s="1819"/>
      <c r="IW7" s="1819"/>
      <c r="IX7" s="1819"/>
      <c r="IY7" s="1819"/>
      <c r="IZ7" s="1819"/>
      <c r="JA7" s="1819"/>
      <c r="JB7" s="1819"/>
      <c r="JC7" s="1819"/>
      <c r="JD7" s="1819"/>
      <c r="JE7" s="1819"/>
      <c r="JF7" s="1819"/>
      <c r="JG7" s="1819"/>
      <c r="JH7" s="1819"/>
      <c r="JI7" s="1819"/>
      <c r="JJ7" s="1819"/>
      <c r="JK7" s="1819"/>
      <c r="JL7" s="1819"/>
      <c r="JM7" s="1819"/>
      <c r="JN7" s="1819"/>
      <c r="JO7" s="1819"/>
      <c r="JP7" s="1819"/>
      <c r="JQ7" s="1819"/>
      <c r="JR7" s="1819"/>
      <c r="JS7" s="1819"/>
      <c r="JT7" s="1819"/>
      <c r="JU7" s="1819"/>
      <c r="JV7" s="1819"/>
      <c r="JW7" s="1819"/>
      <c r="JX7" s="1819"/>
      <c r="JY7" s="1819"/>
      <c r="JZ7" s="1819"/>
      <c r="KA7" s="1819"/>
      <c r="KB7" s="1819"/>
      <c r="KC7" s="1819"/>
      <c r="KD7" s="1819"/>
      <c r="KE7" s="1819"/>
      <c r="KF7" s="1819"/>
      <c r="KG7" s="1819"/>
      <c r="KH7" s="1819"/>
      <c r="KI7" s="1819"/>
      <c r="KJ7" s="1819"/>
      <c r="KK7" s="1819"/>
      <c r="KL7" s="1819"/>
      <c r="KM7" s="1819"/>
      <c r="KN7" s="1819"/>
      <c r="KO7" s="1819"/>
      <c r="KP7" s="1819"/>
      <c r="KQ7" s="1819"/>
      <c r="KR7" s="1819"/>
      <c r="KS7" s="1819"/>
      <c r="KT7" s="1819"/>
      <c r="KU7" s="1819"/>
      <c r="KV7" s="1819"/>
      <c r="KW7" s="1819"/>
      <c r="KX7" s="1819"/>
      <c r="KY7" s="1819"/>
      <c r="KZ7" s="1819"/>
      <c r="LA7" s="1819"/>
      <c r="LB7" s="1819"/>
      <c r="LC7" s="1819"/>
      <c r="LD7" s="1819"/>
    </row>
    <row r="8" s="1486" customFormat="1" ht="47" customHeight="1" spans="1:316">
      <c r="A8" s="1726">
        <v>45943</v>
      </c>
      <c r="B8" s="1724" t="s">
        <v>3593</v>
      </c>
      <c r="C8" s="1720" t="s">
        <v>98</v>
      </c>
      <c r="D8" s="1725">
        <v>4500181630</v>
      </c>
      <c r="E8" s="2043" t="s">
        <v>4531</v>
      </c>
      <c r="F8" s="1725" t="s">
        <v>4532</v>
      </c>
      <c r="G8" s="1728" t="s">
        <v>4523</v>
      </c>
      <c r="H8" s="1728" t="s">
        <v>4523</v>
      </c>
      <c r="I8" s="1746" t="s">
        <v>4524</v>
      </c>
      <c r="J8" s="1736">
        <v>3150</v>
      </c>
      <c r="K8" s="1747">
        <v>0</v>
      </c>
      <c r="L8" s="1747">
        <v>75</v>
      </c>
      <c r="M8" s="1747">
        <f t="shared" si="0"/>
        <v>42</v>
      </c>
      <c r="N8" s="1741">
        <v>46009</v>
      </c>
      <c r="O8" s="1741">
        <v>46007</v>
      </c>
      <c r="P8" s="1749"/>
      <c r="Q8" s="1764" t="s">
        <v>78</v>
      </c>
      <c r="R8" s="1764" t="s">
        <v>4533</v>
      </c>
      <c r="S8" s="1766" t="s">
        <v>111</v>
      </c>
      <c r="T8" s="2075">
        <v>45960</v>
      </c>
      <c r="U8" s="1767" t="s">
        <v>88</v>
      </c>
      <c r="V8" s="1783" t="s">
        <v>88</v>
      </c>
      <c r="W8" s="1767" t="s">
        <v>3597</v>
      </c>
      <c r="X8" s="1783"/>
      <c r="Y8" s="1783" t="s">
        <v>4530</v>
      </c>
      <c r="Z8" s="1772" t="s">
        <v>3599</v>
      </c>
      <c r="AA8" s="1784">
        <v>178.134</v>
      </c>
      <c r="AB8" s="2091">
        <f t="shared" si="1"/>
        <v>7481.628</v>
      </c>
      <c r="AC8" s="2092"/>
      <c r="AD8" s="1799" t="s">
        <v>81</v>
      </c>
      <c r="AE8" s="1799"/>
      <c r="AF8" s="1799"/>
      <c r="AG8" s="1800">
        <f t="shared" si="2"/>
        <v>3150</v>
      </c>
      <c r="AH8" s="1800"/>
      <c r="AI8" s="1800"/>
      <c r="AJ8" s="1800"/>
      <c r="AK8" s="1800">
        <f t="shared" si="3"/>
        <v>42</v>
      </c>
      <c r="AL8" s="1800" t="s">
        <v>64</v>
      </c>
      <c r="AM8" s="1800"/>
      <c r="AN8" s="1800">
        <f t="shared" si="4"/>
        <v>3150</v>
      </c>
      <c r="AO8" s="1800">
        <f>J54*20%</f>
        <v>630</v>
      </c>
      <c r="AP8" s="2107">
        <f t="shared" si="8"/>
        <v>472.5</v>
      </c>
      <c r="AQ8" s="1808">
        <f t="shared" si="9"/>
        <v>567</v>
      </c>
      <c r="AR8" s="1808">
        <f t="shared" si="5"/>
        <v>491.4</v>
      </c>
      <c r="AS8" s="1808">
        <f t="shared" si="6"/>
        <v>485.1</v>
      </c>
      <c r="AT8" s="1808">
        <f t="shared" si="7"/>
        <v>504</v>
      </c>
      <c r="AU8" s="1808" t="s">
        <v>551</v>
      </c>
      <c r="AV8" s="1808" t="s">
        <v>552</v>
      </c>
      <c r="AW8" s="1808"/>
      <c r="AX8" s="1818"/>
      <c r="AY8" s="1819"/>
      <c r="AZ8" s="1819"/>
      <c r="BA8" s="1819"/>
      <c r="BB8" s="1819"/>
      <c r="BC8" s="1819"/>
      <c r="BD8" s="1819"/>
      <c r="BE8" s="1819"/>
      <c r="BF8" s="1819"/>
      <c r="BG8" s="1819"/>
      <c r="BH8" s="1819"/>
      <c r="BI8" s="1819"/>
      <c r="BJ8" s="1819"/>
      <c r="BK8" s="1819"/>
      <c r="BL8" s="1819"/>
      <c r="BM8" s="1819"/>
      <c r="BN8" s="1819"/>
      <c r="BO8" s="1819"/>
      <c r="BP8" s="1819"/>
      <c r="BQ8" s="1819"/>
      <c r="BR8" s="1819"/>
      <c r="BS8" s="1819"/>
      <c r="BT8" s="1819"/>
      <c r="BU8" s="1819"/>
      <c r="BV8" s="1819"/>
      <c r="BW8" s="1819"/>
      <c r="BX8" s="1819"/>
      <c r="BY8" s="1819"/>
      <c r="BZ8" s="1819"/>
      <c r="CA8" s="1819"/>
      <c r="CB8" s="1819"/>
      <c r="CC8" s="1819"/>
      <c r="CD8" s="1819"/>
      <c r="CE8" s="1819"/>
      <c r="CF8" s="1819"/>
      <c r="CG8" s="1819"/>
      <c r="CH8" s="1819"/>
      <c r="CI8" s="1819"/>
      <c r="CJ8" s="1819"/>
      <c r="CK8" s="1819"/>
      <c r="CL8" s="1819"/>
      <c r="CM8" s="1819"/>
      <c r="CN8" s="1819"/>
      <c r="CO8" s="1819"/>
      <c r="CP8" s="1819"/>
      <c r="CQ8" s="1819"/>
      <c r="CR8" s="1819"/>
      <c r="CS8" s="1819"/>
      <c r="CT8" s="1819"/>
      <c r="CU8" s="1819"/>
      <c r="CV8" s="1819"/>
      <c r="CW8" s="1819"/>
      <c r="CX8" s="1819"/>
      <c r="CY8" s="1819"/>
      <c r="CZ8" s="1819"/>
      <c r="DA8" s="1819"/>
      <c r="DB8" s="1819"/>
      <c r="DC8" s="1819"/>
      <c r="DD8" s="1819"/>
      <c r="DE8" s="1819"/>
      <c r="DF8" s="1819"/>
      <c r="DG8" s="1819"/>
      <c r="DH8" s="1819"/>
      <c r="DI8" s="1819"/>
      <c r="DJ8" s="1819"/>
      <c r="DK8" s="1819"/>
      <c r="DL8" s="1819"/>
      <c r="DM8" s="1819"/>
      <c r="DN8" s="1819"/>
      <c r="DO8" s="1819"/>
      <c r="DP8" s="1819"/>
      <c r="DQ8" s="1819"/>
      <c r="DR8" s="1819"/>
      <c r="DS8" s="1819"/>
      <c r="DT8" s="1819"/>
      <c r="DU8" s="1819"/>
      <c r="DV8" s="1819"/>
      <c r="DW8" s="1819"/>
      <c r="DX8" s="1819"/>
      <c r="DY8" s="1819"/>
      <c r="DZ8" s="1819"/>
      <c r="EA8" s="1819"/>
      <c r="EB8" s="1819"/>
      <c r="EC8" s="1819"/>
      <c r="ED8" s="1819"/>
      <c r="EE8" s="1819"/>
      <c r="EF8" s="1819"/>
      <c r="EG8" s="1819"/>
      <c r="EH8" s="1819"/>
      <c r="EI8" s="1819"/>
      <c r="EJ8" s="1819"/>
      <c r="EK8" s="1819"/>
      <c r="EL8" s="1819"/>
      <c r="EM8" s="1819"/>
      <c r="EN8" s="1819"/>
      <c r="EO8" s="1819"/>
      <c r="EP8" s="1819"/>
      <c r="EQ8" s="1819"/>
      <c r="ER8" s="1819"/>
      <c r="ES8" s="1819"/>
      <c r="ET8" s="1819"/>
      <c r="EU8" s="1819"/>
      <c r="EV8" s="1819"/>
      <c r="EW8" s="1819"/>
      <c r="EX8" s="1819"/>
      <c r="EY8" s="1819"/>
      <c r="EZ8" s="1819"/>
      <c r="FA8" s="1819"/>
      <c r="FB8" s="1819"/>
      <c r="FC8" s="1819"/>
      <c r="FD8" s="1819"/>
      <c r="FE8" s="1819"/>
      <c r="FF8" s="1819"/>
      <c r="FG8" s="1819"/>
      <c r="FH8" s="1819"/>
      <c r="FI8" s="1819"/>
      <c r="FJ8" s="1819"/>
      <c r="FK8" s="1819"/>
      <c r="FL8" s="1819"/>
      <c r="FM8" s="1819"/>
      <c r="FN8" s="1819"/>
      <c r="FO8" s="1819"/>
      <c r="FP8" s="1819"/>
      <c r="FQ8" s="1819"/>
      <c r="FR8" s="1819"/>
      <c r="FS8" s="1819"/>
      <c r="FT8" s="1819"/>
      <c r="FU8" s="1819"/>
      <c r="FV8" s="1819"/>
      <c r="FW8" s="1819"/>
      <c r="FX8" s="1819"/>
      <c r="FY8" s="1819"/>
      <c r="FZ8" s="1819"/>
      <c r="GA8" s="1819"/>
      <c r="GB8" s="1819"/>
      <c r="GC8" s="1819"/>
      <c r="GD8" s="1819"/>
      <c r="GE8" s="1819"/>
      <c r="GF8" s="1819"/>
      <c r="GG8" s="1819"/>
      <c r="GH8" s="1819"/>
      <c r="GI8" s="1819"/>
      <c r="GJ8" s="1819"/>
      <c r="GK8" s="1819"/>
      <c r="GL8" s="1819"/>
      <c r="GM8" s="1819"/>
      <c r="GN8" s="1819"/>
      <c r="GO8" s="1819"/>
      <c r="GP8" s="1819"/>
      <c r="GQ8" s="1819"/>
      <c r="GR8" s="1819"/>
      <c r="GS8" s="1819"/>
      <c r="GT8" s="1819"/>
      <c r="GU8" s="1819"/>
      <c r="GV8" s="1819"/>
      <c r="GW8" s="1819"/>
      <c r="GX8" s="1819"/>
      <c r="GY8" s="1819"/>
      <c r="GZ8" s="1819"/>
      <c r="HA8" s="1819"/>
      <c r="HB8" s="1819"/>
      <c r="HC8" s="1819"/>
      <c r="HD8" s="1819"/>
      <c r="HE8" s="1819"/>
      <c r="HF8" s="1819"/>
      <c r="HG8" s="1819"/>
      <c r="HH8" s="1819"/>
      <c r="HI8" s="1819"/>
      <c r="HJ8" s="1819"/>
      <c r="HK8" s="1819"/>
      <c r="HL8" s="1819"/>
      <c r="HM8" s="1819"/>
      <c r="HN8" s="1819"/>
      <c r="HO8" s="1819"/>
      <c r="HP8" s="1819"/>
      <c r="HQ8" s="1819"/>
      <c r="HR8" s="1819"/>
      <c r="HS8" s="1819"/>
      <c r="HT8" s="1819"/>
      <c r="HU8" s="1819"/>
      <c r="HV8" s="1819"/>
      <c r="HW8" s="1819"/>
      <c r="HX8" s="1819"/>
      <c r="HY8" s="1819"/>
      <c r="HZ8" s="1819"/>
      <c r="IA8" s="1819"/>
      <c r="IB8" s="1819"/>
      <c r="IC8" s="1819"/>
      <c r="ID8" s="1819"/>
      <c r="IE8" s="1819"/>
      <c r="IF8" s="1819"/>
      <c r="IG8" s="1819"/>
      <c r="IH8" s="1819"/>
      <c r="II8" s="1819"/>
      <c r="IJ8" s="1819"/>
      <c r="IK8" s="1819"/>
      <c r="IL8" s="1819"/>
      <c r="IM8" s="1819"/>
      <c r="IN8" s="1819"/>
      <c r="IO8" s="1819"/>
      <c r="IP8" s="1819"/>
      <c r="IQ8" s="1819"/>
      <c r="IR8" s="1819"/>
      <c r="IS8" s="1819"/>
      <c r="IT8" s="1819"/>
      <c r="IU8" s="1819"/>
      <c r="IV8" s="1819"/>
      <c r="IW8" s="1819"/>
      <c r="IX8" s="1819"/>
      <c r="IY8" s="1819"/>
      <c r="IZ8" s="1819"/>
      <c r="JA8" s="1819"/>
      <c r="JB8" s="1819"/>
      <c r="JC8" s="1819"/>
      <c r="JD8" s="1819"/>
      <c r="JE8" s="1819"/>
      <c r="JF8" s="1819"/>
      <c r="JG8" s="1819"/>
      <c r="JH8" s="1819"/>
      <c r="JI8" s="1819"/>
      <c r="JJ8" s="1819"/>
      <c r="JK8" s="1819"/>
      <c r="JL8" s="1819"/>
      <c r="JM8" s="1819"/>
      <c r="JN8" s="1819"/>
      <c r="JO8" s="1819"/>
      <c r="JP8" s="1819"/>
      <c r="JQ8" s="1819"/>
      <c r="JR8" s="1819"/>
      <c r="JS8" s="1819"/>
      <c r="JT8" s="1819"/>
      <c r="JU8" s="1819"/>
      <c r="JV8" s="1819"/>
      <c r="JW8" s="1819"/>
      <c r="JX8" s="1819"/>
      <c r="JY8" s="1819"/>
      <c r="JZ8" s="1819"/>
      <c r="KA8" s="1819"/>
      <c r="KB8" s="1819"/>
      <c r="KC8" s="1819"/>
      <c r="KD8" s="1819"/>
      <c r="KE8" s="1819"/>
      <c r="KF8" s="1819"/>
      <c r="KG8" s="1819"/>
      <c r="KH8" s="1819"/>
      <c r="KI8" s="1819"/>
      <c r="KJ8" s="1819"/>
      <c r="KK8" s="1819"/>
      <c r="KL8" s="1819"/>
      <c r="KM8" s="1819"/>
      <c r="KN8" s="1819"/>
      <c r="KO8" s="1819"/>
      <c r="KP8" s="1819"/>
      <c r="KQ8" s="1819"/>
      <c r="KR8" s="1819"/>
      <c r="KS8" s="1819"/>
      <c r="KT8" s="1819"/>
      <c r="KU8" s="1819"/>
      <c r="KV8" s="1819"/>
      <c r="KW8" s="1819"/>
      <c r="KX8" s="1819"/>
      <c r="KY8" s="1819"/>
      <c r="KZ8" s="1819"/>
      <c r="LA8" s="1819"/>
      <c r="LB8" s="1819"/>
      <c r="LC8" s="1819"/>
      <c r="LD8" s="1819"/>
    </row>
    <row r="9" s="1486" customFormat="1" ht="47" customHeight="1" spans="1:316">
      <c r="A9" s="1726">
        <v>45943</v>
      </c>
      <c r="B9" s="1724" t="s">
        <v>3593</v>
      </c>
      <c r="C9" s="1720" t="s">
        <v>98</v>
      </c>
      <c r="D9" s="1725">
        <v>4500181640</v>
      </c>
      <c r="E9" s="2044" t="s">
        <v>4534</v>
      </c>
      <c r="F9" s="1725" t="s">
        <v>4535</v>
      </c>
      <c r="G9" s="1728" t="s">
        <v>4523</v>
      </c>
      <c r="H9" s="1728" t="s">
        <v>4523</v>
      </c>
      <c r="I9" s="1746" t="s">
        <v>4524</v>
      </c>
      <c r="J9" s="1736">
        <v>3150</v>
      </c>
      <c r="K9" s="1747">
        <v>0</v>
      </c>
      <c r="L9" s="1747">
        <v>75</v>
      </c>
      <c r="M9" s="1747">
        <f t="shared" si="0"/>
        <v>42</v>
      </c>
      <c r="N9" s="1741">
        <v>46009</v>
      </c>
      <c r="O9" s="1741">
        <v>46007</v>
      </c>
      <c r="P9" s="1749"/>
      <c r="Q9" s="1764" t="s">
        <v>78</v>
      </c>
      <c r="R9" s="1764" t="s">
        <v>4533</v>
      </c>
      <c r="S9" s="1766" t="s">
        <v>111</v>
      </c>
      <c r="T9" s="2075">
        <v>45960</v>
      </c>
      <c r="U9" s="1767" t="s">
        <v>88</v>
      </c>
      <c r="V9" s="1783" t="s">
        <v>88</v>
      </c>
      <c r="W9" s="1767" t="s">
        <v>3597</v>
      </c>
      <c r="X9" s="1783"/>
      <c r="Y9" s="1783" t="s">
        <v>4530</v>
      </c>
      <c r="Z9" s="1772" t="s">
        <v>3599</v>
      </c>
      <c r="AA9" s="1784">
        <v>178.134</v>
      </c>
      <c r="AB9" s="2091">
        <f t="shared" si="1"/>
        <v>7481.628</v>
      </c>
      <c r="AC9" s="2092"/>
      <c r="AD9" s="1799" t="s">
        <v>81</v>
      </c>
      <c r="AE9" s="1799"/>
      <c r="AF9" s="1799"/>
      <c r="AG9" s="1800">
        <f t="shared" si="2"/>
        <v>3150</v>
      </c>
      <c r="AH9" s="1800"/>
      <c r="AI9" s="1800"/>
      <c r="AJ9" s="1800"/>
      <c r="AK9" s="1800">
        <f t="shared" si="3"/>
        <v>42</v>
      </c>
      <c r="AL9" s="1800" t="s">
        <v>64</v>
      </c>
      <c r="AM9" s="1800"/>
      <c r="AN9" s="1800">
        <f t="shared" si="4"/>
        <v>3150</v>
      </c>
      <c r="AO9" s="1800">
        <f>J55*20%</f>
        <v>630</v>
      </c>
      <c r="AP9" s="2107">
        <f t="shared" si="8"/>
        <v>472.5</v>
      </c>
      <c r="AQ9" s="1808">
        <f t="shared" si="9"/>
        <v>567</v>
      </c>
      <c r="AR9" s="1808">
        <f t="shared" si="5"/>
        <v>491.4</v>
      </c>
      <c r="AS9" s="1808">
        <f t="shared" si="6"/>
        <v>485.1</v>
      </c>
      <c r="AT9" s="1808">
        <f t="shared" si="7"/>
        <v>504</v>
      </c>
      <c r="AU9" s="1808" t="s">
        <v>551</v>
      </c>
      <c r="AV9" s="1808" t="s">
        <v>552</v>
      </c>
      <c r="AW9" s="1808"/>
      <c r="AX9" s="1818"/>
      <c r="AY9" s="1819"/>
      <c r="AZ9" s="1819"/>
      <c r="BA9" s="1819"/>
      <c r="BB9" s="1819"/>
      <c r="BC9" s="1819"/>
      <c r="BD9" s="1819"/>
      <c r="BE9" s="1819"/>
      <c r="BF9" s="1819"/>
      <c r="BG9" s="1819"/>
      <c r="BH9" s="1819"/>
      <c r="BI9" s="1819"/>
      <c r="BJ9" s="1819"/>
      <c r="BK9" s="1819"/>
      <c r="BL9" s="1819"/>
      <c r="BM9" s="1819"/>
      <c r="BN9" s="1819"/>
      <c r="BO9" s="1819"/>
      <c r="BP9" s="1819"/>
      <c r="BQ9" s="1819"/>
      <c r="BR9" s="1819"/>
      <c r="BS9" s="1819"/>
      <c r="BT9" s="1819"/>
      <c r="BU9" s="1819"/>
      <c r="BV9" s="1819"/>
      <c r="BW9" s="1819"/>
      <c r="BX9" s="1819"/>
      <c r="BY9" s="1819"/>
      <c r="BZ9" s="1819"/>
      <c r="CA9" s="1819"/>
      <c r="CB9" s="1819"/>
      <c r="CC9" s="1819"/>
      <c r="CD9" s="1819"/>
      <c r="CE9" s="1819"/>
      <c r="CF9" s="1819"/>
      <c r="CG9" s="1819"/>
      <c r="CH9" s="1819"/>
      <c r="CI9" s="1819"/>
      <c r="CJ9" s="1819"/>
      <c r="CK9" s="1819"/>
      <c r="CL9" s="1819"/>
      <c r="CM9" s="1819"/>
      <c r="CN9" s="1819"/>
      <c r="CO9" s="1819"/>
      <c r="CP9" s="1819"/>
      <c r="CQ9" s="1819"/>
      <c r="CR9" s="1819"/>
      <c r="CS9" s="1819"/>
      <c r="CT9" s="1819"/>
      <c r="CU9" s="1819"/>
      <c r="CV9" s="1819"/>
      <c r="CW9" s="1819"/>
      <c r="CX9" s="1819"/>
      <c r="CY9" s="1819"/>
      <c r="CZ9" s="1819"/>
      <c r="DA9" s="1819"/>
      <c r="DB9" s="1819"/>
      <c r="DC9" s="1819"/>
      <c r="DD9" s="1819"/>
      <c r="DE9" s="1819"/>
      <c r="DF9" s="1819"/>
      <c r="DG9" s="1819"/>
      <c r="DH9" s="1819"/>
      <c r="DI9" s="1819"/>
      <c r="DJ9" s="1819"/>
      <c r="DK9" s="1819"/>
      <c r="DL9" s="1819"/>
      <c r="DM9" s="1819"/>
      <c r="DN9" s="1819"/>
      <c r="DO9" s="1819"/>
      <c r="DP9" s="1819"/>
      <c r="DQ9" s="1819"/>
      <c r="DR9" s="1819"/>
      <c r="DS9" s="1819"/>
      <c r="DT9" s="1819"/>
      <c r="DU9" s="1819"/>
      <c r="DV9" s="1819"/>
      <c r="DW9" s="1819"/>
      <c r="DX9" s="1819"/>
      <c r="DY9" s="1819"/>
      <c r="DZ9" s="1819"/>
      <c r="EA9" s="1819"/>
      <c r="EB9" s="1819"/>
      <c r="EC9" s="1819"/>
      <c r="ED9" s="1819"/>
      <c r="EE9" s="1819"/>
      <c r="EF9" s="1819"/>
      <c r="EG9" s="1819"/>
      <c r="EH9" s="1819"/>
      <c r="EI9" s="1819"/>
      <c r="EJ9" s="1819"/>
      <c r="EK9" s="1819"/>
      <c r="EL9" s="1819"/>
      <c r="EM9" s="1819"/>
      <c r="EN9" s="1819"/>
      <c r="EO9" s="1819"/>
      <c r="EP9" s="1819"/>
      <c r="EQ9" s="1819"/>
      <c r="ER9" s="1819"/>
      <c r="ES9" s="1819"/>
      <c r="ET9" s="1819"/>
      <c r="EU9" s="1819"/>
      <c r="EV9" s="1819"/>
      <c r="EW9" s="1819"/>
      <c r="EX9" s="1819"/>
      <c r="EY9" s="1819"/>
      <c r="EZ9" s="1819"/>
      <c r="FA9" s="1819"/>
      <c r="FB9" s="1819"/>
      <c r="FC9" s="1819"/>
      <c r="FD9" s="1819"/>
      <c r="FE9" s="1819"/>
      <c r="FF9" s="1819"/>
      <c r="FG9" s="1819"/>
      <c r="FH9" s="1819"/>
      <c r="FI9" s="1819"/>
      <c r="FJ9" s="1819"/>
      <c r="FK9" s="1819"/>
      <c r="FL9" s="1819"/>
      <c r="FM9" s="1819"/>
      <c r="FN9" s="1819"/>
      <c r="FO9" s="1819"/>
      <c r="FP9" s="1819"/>
      <c r="FQ9" s="1819"/>
      <c r="FR9" s="1819"/>
      <c r="FS9" s="1819"/>
      <c r="FT9" s="1819"/>
      <c r="FU9" s="1819"/>
      <c r="FV9" s="1819"/>
      <c r="FW9" s="1819"/>
      <c r="FX9" s="1819"/>
      <c r="FY9" s="1819"/>
      <c r="FZ9" s="1819"/>
      <c r="GA9" s="1819"/>
      <c r="GB9" s="1819"/>
      <c r="GC9" s="1819"/>
      <c r="GD9" s="1819"/>
      <c r="GE9" s="1819"/>
      <c r="GF9" s="1819"/>
      <c r="GG9" s="1819"/>
      <c r="GH9" s="1819"/>
      <c r="GI9" s="1819"/>
      <c r="GJ9" s="1819"/>
      <c r="GK9" s="1819"/>
      <c r="GL9" s="1819"/>
      <c r="GM9" s="1819"/>
      <c r="GN9" s="1819"/>
      <c r="GO9" s="1819"/>
      <c r="GP9" s="1819"/>
      <c r="GQ9" s="1819"/>
      <c r="GR9" s="1819"/>
      <c r="GS9" s="1819"/>
      <c r="GT9" s="1819"/>
      <c r="GU9" s="1819"/>
      <c r="GV9" s="1819"/>
      <c r="GW9" s="1819"/>
      <c r="GX9" s="1819"/>
      <c r="GY9" s="1819"/>
      <c r="GZ9" s="1819"/>
      <c r="HA9" s="1819"/>
      <c r="HB9" s="1819"/>
      <c r="HC9" s="1819"/>
      <c r="HD9" s="1819"/>
      <c r="HE9" s="1819"/>
      <c r="HF9" s="1819"/>
      <c r="HG9" s="1819"/>
      <c r="HH9" s="1819"/>
      <c r="HI9" s="1819"/>
      <c r="HJ9" s="1819"/>
      <c r="HK9" s="1819"/>
      <c r="HL9" s="1819"/>
      <c r="HM9" s="1819"/>
      <c r="HN9" s="1819"/>
      <c r="HO9" s="1819"/>
      <c r="HP9" s="1819"/>
      <c r="HQ9" s="1819"/>
      <c r="HR9" s="1819"/>
      <c r="HS9" s="1819"/>
      <c r="HT9" s="1819"/>
      <c r="HU9" s="1819"/>
      <c r="HV9" s="1819"/>
      <c r="HW9" s="1819"/>
      <c r="HX9" s="1819"/>
      <c r="HY9" s="1819"/>
      <c r="HZ9" s="1819"/>
      <c r="IA9" s="1819"/>
      <c r="IB9" s="1819"/>
      <c r="IC9" s="1819"/>
      <c r="ID9" s="1819"/>
      <c r="IE9" s="1819"/>
      <c r="IF9" s="1819"/>
      <c r="IG9" s="1819"/>
      <c r="IH9" s="1819"/>
      <c r="II9" s="1819"/>
      <c r="IJ9" s="1819"/>
      <c r="IK9" s="1819"/>
      <c r="IL9" s="1819"/>
      <c r="IM9" s="1819"/>
      <c r="IN9" s="1819"/>
      <c r="IO9" s="1819"/>
      <c r="IP9" s="1819"/>
      <c r="IQ9" s="1819"/>
      <c r="IR9" s="1819"/>
      <c r="IS9" s="1819"/>
      <c r="IT9" s="1819"/>
      <c r="IU9" s="1819"/>
      <c r="IV9" s="1819"/>
      <c r="IW9" s="1819"/>
      <c r="IX9" s="1819"/>
      <c r="IY9" s="1819"/>
      <c r="IZ9" s="1819"/>
      <c r="JA9" s="1819"/>
      <c r="JB9" s="1819"/>
      <c r="JC9" s="1819"/>
      <c r="JD9" s="1819"/>
      <c r="JE9" s="1819"/>
      <c r="JF9" s="1819"/>
      <c r="JG9" s="1819"/>
      <c r="JH9" s="1819"/>
      <c r="JI9" s="1819"/>
      <c r="JJ9" s="1819"/>
      <c r="JK9" s="1819"/>
      <c r="JL9" s="1819"/>
      <c r="JM9" s="1819"/>
      <c r="JN9" s="1819"/>
      <c r="JO9" s="1819"/>
      <c r="JP9" s="1819"/>
      <c r="JQ9" s="1819"/>
      <c r="JR9" s="1819"/>
      <c r="JS9" s="1819"/>
      <c r="JT9" s="1819"/>
      <c r="JU9" s="1819"/>
      <c r="JV9" s="1819"/>
      <c r="JW9" s="1819"/>
      <c r="JX9" s="1819"/>
      <c r="JY9" s="1819"/>
      <c r="JZ9" s="1819"/>
      <c r="KA9" s="1819"/>
      <c r="KB9" s="1819"/>
      <c r="KC9" s="1819"/>
      <c r="KD9" s="1819"/>
      <c r="KE9" s="1819"/>
      <c r="KF9" s="1819"/>
      <c r="KG9" s="1819"/>
      <c r="KH9" s="1819"/>
      <c r="KI9" s="1819"/>
      <c r="KJ9" s="1819"/>
      <c r="KK9" s="1819"/>
      <c r="KL9" s="1819"/>
      <c r="KM9" s="1819"/>
      <c r="KN9" s="1819"/>
      <c r="KO9" s="1819"/>
      <c r="KP9" s="1819"/>
      <c r="KQ9" s="1819"/>
      <c r="KR9" s="1819"/>
      <c r="KS9" s="1819"/>
      <c r="KT9" s="1819"/>
      <c r="KU9" s="1819"/>
      <c r="KV9" s="1819"/>
      <c r="KW9" s="1819"/>
      <c r="KX9" s="1819"/>
      <c r="KY9" s="1819"/>
      <c r="KZ9" s="1819"/>
      <c r="LA9" s="1819"/>
      <c r="LB9" s="1819"/>
      <c r="LC9" s="1819"/>
      <c r="LD9" s="1819"/>
    </row>
    <row r="10" s="1486" customFormat="1" ht="47" customHeight="1" spans="1:316">
      <c r="A10" s="1726">
        <v>45943</v>
      </c>
      <c r="B10" s="1724" t="s">
        <v>3593</v>
      </c>
      <c r="C10" s="1720" t="s">
        <v>98</v>
      </c>
      <c r="D10" s="1725">
        <v>4500181644</v>
      </c>
      <c r="E10" s="2043" t="s">
        <v>4536</v>
      </c>
      <c r="F10" s="1725" t="s">
        <v>4537</v>
      </c>
      <c r="G10" s="1728" t="s">
        <v>4523</v>
      </c>
      <c r="H10" s="1728" t="s">
        <v>4523</v>
      </c>
      <c r="I10" s="1746" t="s">
        <v>4524</v>
      </c>
      <c r="J10" s="1736">
        <v>3150</v>
      </c>
      <c r="K10" s="1747">
        <v>0</v>
      </c>
      <c r="L10" s="1747">
        <v>75</v>
      </c>
      <c r="M10" s="1747">
        <f t="shared" si="0"/>
        <v>42</v>
      </c>
      <c r="N10" s="1741">
        <v>46015</v>
      </c>
      <c r="O10" s="1741">
        <v>46013</v>
      </c>
      <c r="P10" s="1749"/>
      <c r="Q10" s="1764" t="s">
        <v>78</v>
      </c>
      <c r="R10" s="1764"/>
      <c r="S10" s="1766" t="s">
        <v>111</v>
      </c>
      <c r="T10" s="2075">
        <v>45960</v>
      </c>
      <c r="U10" s="1767" t="s">
        <v>88</v>
      </c>
      <c r="V10" s="1783" t="s">
        <v>88</v>
      </c>
      <c r="W10" s="1767" t="s">
        <v>3597</v>
      </c>
      <c r="X10" s="1783"/>
      <c r="Y10" s="1783" t="s">
        <v>4530</v>
      </c>
      <c r="Z10" s="1772" t="s">
        <v>3599</v>
      </c>
      <c r="AA10" s="1784">
        <v>178.134</v>
      </c>
      <c r="AB10" s="2091">
        <f t="shared" si="1"/>
        <v>7481.628</v>
      </c>
      <c r="AC10" s="2092"/>
      <c r="AD10" s="1799" t="s">
        <v>81</v>
      </c>
      <c r="AE10" s="1799"/>
      <c r="AF10" s="1799"/>
      <c r="AG10" s="1800">
        <f t="shared" si="2"/>
        <v>3150</v>
      </c>
      <c r="AH10" s="1800"/>
      <c r="AI10" s="1800"/>
      <c r="AJ10" s="1800"/>
      <c r="AK10" s="1800">
        <f t="shared" si="3"/>
        <v>42</v>
      </c>
      <c r="AL10" s="1800" t="s">
        <v>64</v>
      </c>
      <c r="AM10" s="1800"/>
      <c r="AN10" s="1800">
        <f t="shared" si="4"/>
        <v>3150</v>
      </c>
      <c r="AO10" s="1800">
        <f>J56*20%</f>
        <v>630</v>
      </c>
      <c r="AP10" s="2107">
        <f t="shared" si="8"/>
        <v>472.5</v>
      </c>
      <c r="AQ10" s="1808">
        <f t="shared" si="9"/>
        <v>567</v>
      </c>
      <c r="AR10" s="1808">
        <f t="shared" si="5"/>
        <v>491.4</v>
      </c>
      <c r="AS10" s="1808">
        <f t="shared" si="6"/>
        <v>485.1</v>
      </c>
      <c r="AT10" s="1808">
        <f t="shared" si="7"/>
        <v>504</v>
      </c>
      <c r="AU10" s="1808" t="s">
        <v>551</v>
      </c>
      <c r="AV10" s="1808" t="s">
        <v>552</v>
      </c>
      <c r="AW10" s="1808"/>
      <c r="AX10" s="1818"/>
      <c r="AY10" s="1819"/>
      <c r="AZ10" s="1819"/>
      <c r="BA10" s="1819"/>
      <c r="BB10" s="1819"/>
      <c r="BC10" s="1819"/>
      <c r="BD10" s="1819"/>
      <c r="BE10" s="1819"/>
      <c r="BF10" s="1819"/>
      <c r="BG10" s="1819"/>
      <c r="BH10" s="1819"/>
      <c r="BI10" s="1819"/>
      <c r="BJ10" s="1819"/>
      <c r="BK10" s="1819"/>
      <c r="BL10" s="1819"/>
      <c r="BM10" s="1819"/>
      <c r="BN10" s="1819"/>
      <c r="BO10" s="1819"/>
      <c r="BP10" s="1819"/>
      <c r="BQ10" s="1819"/>
      <c r="BR10" s="1819"/>
      <c r="BS10" s="1819"/>
      <c r="BT10" s="1819"/>
      <c r="BU10" s="1819"/>
      <c r="BV10" s="1819"/>
      <c r="BW10" s="1819"/>
      <c r="BX10" s="1819"/>
      <c r="BY10" s="1819"/>
      <c r="BZ10" s="1819"/>
      <c r="CA10" s="1819"/>
      <c r="CB10" s="1819"/>
      <c r="CC10" s="1819"/>
      <c r="CD10" s="1819"/>
      <c r="CE10" s="1819"/>
      <c r="CF10" s="1819"/>
      <c r="CG10" s="1819"/>
      <c r="CH10" s="1819"/>
      <c r="CI10" s="1819"/>
      <c r="CJ10" s="1819"/>
      <c r="CK10" s="1819"/>
      <c r="CL10" s="1819"/>
      <c r="CM10" s="1819"/>
      <c r="CN10" s="1819"/>
      <c r="CO10" s="1819"/>
      <c r="CP10" s="1819"/>
      <c r="CQ10" s="1819"/>
      <c r="CR10" s="1819"/>
      <c r="CS10" s="1819"/>
      <c r="CT10" s="1819"/>
      <c r="CU10" s="1819"/>
      <c r="CV10" s="1819"/>
      <c r="CW10" s="1819"/>
      <c r="CX10" s="1819"/>
      <c r="CY10" s="1819"/>
      <c r="CZ10" s="1819"/>
      <c r="DA10" s="1819"/>
      <c r="DB10" s="1819"/>
      <c r="DC10" s="1819"/>
      <c r="DD10" s="1819"/>
      <c r="DE10" s="1819"/>
      <c r="DF10" s="1819"/>
      <c r="DG10" s="1819"/>
      <c r="DH10" s="1819"/>
      <c r="DI10" s="1819"/>
      <c r="DJ10" s="1819"/>
      <c r="DK10" s="1819"/>
      <c r="DL10" s="1819"/>
      <c r="DM10" s="1819"/>
      <c r="DN10" s="1819"/>
      <c r="DO10" s="1819"/>
      <c r="DP10" s="1819"/>
      <c r="DQ10" s="1819"/>
      <c r="DR10" s="1819"/>
      <c r="DS10" s="1819"/>
      <c r="DT10" s="1819"/>
      <c r="DU10" s="1819"/>
      <c r="DV10" s="1819"/>
      <c r="DW10" s="1819"/>
      <c r="DX10" s="1819"/>
      <c r="DY10" s="1819"/>
      <c r="DZ10" s="1819"/>
      <c r="EA10" s="1819"/>
      <c r="EB10" s="1819"/>
      <c r="EC10" s="1819"/>
      <c r="ED10" s="1819"/>
      <c r="EE10" s="1819"/>
      <c r="EF10" s="1819"/>
      <c r="EG10" s="1819"/>
      <c r="EH10" s="1819"/>
      <c r="EI10" s="1819"/>
      <c r="EJ10" s="1819"/>
      <c r="EK10" s="1819"/>
      <c r="EL10" s="1819"/>
      <c r="EM10" s="1819"/>
      <c r="EN10" s="1819"/>
      <c r="EO10" s="1819"/>
      <c r="EP10" s="1819"/>
      <c r="EQ10" s="1819"/>
      <c r="ER10" s="1819"/>
      <c r="ES10" s="1819"/>
      <c r="ET10" s="1819"/>
      <c r="EU10" s="1819"/>
      <c r="EV10" s="1819"/>
      <c r="EW10" s="1819"/>
      <c r="EX10" s="1819"/>
      <c r="EY10" s="1819"/>
      <c r="EZ10" s="1819"/>
      <c r="FA10" s="1819"/>
      <c r="FB10" s="1819"/>
      <c r="FC10" s="1819"/>
      <c r="FD10" s="1819"/>
      <c r="FE10" s="1819"/>
      <c r="FF10" s="1819"/>
      <c r="FG10" s="1819"/>
      <c r="FH10" s="1819"/>
      <c r="FI10" s="1819"/>
      <c r="FJ10" s="1819"/>
      <c r="FK10" s="1819"/>
      <c r="FL10" s="1819"/>
      <c r="FM10" s="1819"/>
      <c r="FN10" s="1819"/>
      <c r="FO10" s="1819"/>
      <c r="FP10" s="1819"/>
      <c r="FQ10" s="1819"/>
      <c r="FR10" s="1819"/>
      <c r="FS10" s="1819"/>
      <c r="FT10" s="1819"/>
      <c r="FU10" s="1819"/>
      <c r="FV10" s="1819"/>
      <c r="FW10" s="1819"/>
      <c r="FX10" s="1819"/>
      <c r="FY10" s="1819"/>
      <c r="FZ10" s="1819"/>
      <c r="GA10" s="1819"/>
      <c r="GB10" s="1819"/>
      <c r="GC10" s="1819"/>
      <c r="GD10" s="1819"/>
      <c r="GE10" s="1819"/>
      <c r="GF10" s="1819"/>
      <c r="GG10" s="1819"/>
      <c r="GH10" s="1819"/>
      <c r="GI10" s="1819"/>
      <c r="GJ10" s="1819"/>
      <c r="GK10" s="1819"/>
      <c r="GL10" s="1819"/>
      <c r="GM10" s="1819"/>
      <c r="GN10" s="1819"/>
      <c r="GO10" s="1819"/>
      <c r="GP10" s="1819"/>
      <c r="GQ10" s="1819"/>
      <c r="GR10" s="1819"/>
      <c r="GS10" s="1819"/>
      <c r="GT10" s="1819"/>
      <c r="GU10" s="1819"/>
      <c r="GV10" s="1819"/>
      <c r="GW10" s="1819"/>
      <c r="GX10" s="1819"/>
      <c r="GY10" s="1819"/>
      <c r="GZ10" s="1819"/>
      <c r="HA10" s="1819"/>
      <c r="HB10" s="1819"/>
      <c r="HC10" s="1819"/>
      <c r="HD10" s="1819"/>
      <c r="HE10" s="1819"/>
      <c r="HF10" s="1819"/>
      <c r="HG10" s="1819"/>
      <c r="HH10" s="1819"/>
      <c r="HI10" s="1819"/>
      <c r="HJ10" s="1819"/>
      <c r="HK10" s="1819"/>
      <c r="HL10" s="1819"/>
      <c r="HM10" s="1819"/>
      <c r="HN10" s="1819"/>
      <c r="HO10" s="1819"/>
      <c r="HP10" s="1819"/>
      <c r="HQ10" s="1819"/>
      <c r="HR10" s="1819"/>
      <c r="HS10" s="1819"/>
      <c r="HT10" s="1819"/>
      <c r="HU10" s="1819"/>
      <c r="HV10" s="1819"/>
      <c r="HW10" s="1819"/>
      <c r="HX10" s="1819"/>
      <c r="HY10" s="1819"/>
      <c r="HZ10" s="1819"/>
      <c r="IA10" s="1819"/>
      <c r="IB10" s="1819"/>
      <c r="IC10" s="1819"/>
      <c r="ID10" s="1819"/>
      <c r="IE10" s="1819"/>
      <c r="IF10" s="1819"/>
      <c r="IG10" s="1819"/>
      <c r="IH10" s="1819"/>
      <c r="II10" s="1819"/>
      <c r="IJ10" s="1819"/>
      <c r="IK10" s="1819"/>
      <c r="IL10" s="1819"/>
      <c r="IM10" s="1819"/>
      <c r="IN10" s="1819"/>
      <c r="IO10" s="1819"/>
      <c r="IP10" s="1819"/>
      <c r="IQ10" s="1819"/>
      <c r="IR10" s="1819"/>
      <c r="IS10" s="1819"/>
      <c r="IT10" s="1819"/>
      <c r="IU10" s="1819"/>
      <c r="IV10" s="1819"/>
      <c r="IW10" s="1819"/>
      <c r="IX10" s="1819"/>
      <c r="IY10" s="1819"/>
      <c r="IZ10" s="1819"/>
      <c r="JA10" s="1819"/>
      <c r="JB10" s="1819"/>
      <c r="JC10" s="1819"/>
      <c r="JD10" s="1819"/>
      <c r="JE10" s="1819"/>
      <c r="JF10" s="1819"/>
      <c r="JG10" s="1819"/>
      <c r="JH10" s="1819"/>
      <c r="JI10" s="1819"/>
      <c r="JJ10" s="1819"/>
      <c r="JK10" s="1819"/>
      <c r="JL10" s="1819"/>
      <c r="JM10" s="1819"/>
      <c r="JN10" s="1819"/>
      <c r="JO10" s="1819"/>
      <c r="JP10" s="1819"/>
      <c r="JQ10" s="1819"/>
      <c r="JR10" s="1819"/>
      <c r="JS10" s="1819"/>
      <c r="JT10" s="1819"/>
      <c r="JU10" s="1819"/>
      <c r="JV10" s="1819"/>
      <c r="JW10" s="1819"/>
      <c r="JX10" s="1819"/>
      <c r="JY10" s="1819"/>
      <c r="JZ10" s="1819"/>
      <c r="KA10" s="1819"/>
      <c r="KB10" s="1819"/>
      <c r="KC10" s="1819"/>
      <c r="KD10" s="1819"/>
      <c r="KE10" s="1819"/>
      <c r="KF10" s="1819"/>
      <c r="KG10" s="1819"/>
      <c r="KH10" s="1819"/>
      <c r="KI10" s="1819"/>
      <c r="KJ10" s="1819"/>
      <c r="KK10" s="1819"/>
      <c r="KL10" s="1819"/>
      <c r="KM10" s="1819"/>
      <c r="KN10" s="1819"/>
      <c r="KO10" s="1819"/>
      <c r="KP10" s="1819"/>
      <c r="KQ10" s="1819"/>
      <c r="KR10" s="1819"/>
      <c r="KS10" s="1819"/>
      <c r="KT10" s="1819"/>
      <c r="KU10" s="1819"/>
      <c r="KV10" s="1819"/>
      <c r="KW10" s="1819"/>
      <c r="KX10" s="1819"/>
      <c r="KY10" s="1819"/>
      <c r="KZ10" s="1819"/>
      <c r="LA10" s="1819"/>
      <c r="LB10" s="1819"/>
      <c r="LC10" s="1819"/>
      <c r="LD10" s="1819"/>
    </row>
    <row r="11" s="1486" customFormat="1" ht="47" customHeight="1" spans="1:316">
      <c r="A11" s="1726">
        <v>45943</v>
      </c>
      <c r="B11" s="1724" t="s">
        <v>3593</v>
      </c>
      <c r="C11" s="1720" t="s">
        <v>98</v>
      </c>
      <c r="D11" s="1725">
        <v>4500181643</v>
      </c>
      <c r="E11" s="2043" t="s">
        <v>4538</v>
      </c>
      <c r="F11" s="1725" t="s">
        <v>4539</v>
      </c>
      <c r="G11" s="1728" t="s">
        <v>4523</v>
      </c>
      <c r="H11" s="1728" t="s">
        <v>4523</v>
      </c>
      <c r="I11" s="1746" t="s">
        <v>4524</v>
      </c>
      <c r="J11" s="1736">
        <v>3150</v>
      </c>
      <c r="K11" s="1747">
        <v>0</v>
      </c>
      <c r="L11" s="1747">
        <v>75</v>
      </c>
      <c r="M11" s="1747" t="s">
        <v>1690</v>
      </c>
      <c r="N11" s="1741">
        <v>46015</v>
      </c>
      <c r="O11" s="1741">
        <v>46013</v>
      </c>
      <c r="P11" s="1749"/>
      <c r="Q11" s="1764" t="s">
        <v>78</v>
      </c>
      <c r="R11" s="1764"/>
      <c r="S11" s="1766" t="s">
        <v>111</v>
      </c>
      <c r="T11" s="2075">
        <v>45960</v>
      </c>
      <c r="U11" s="1767" t="s">
        <v>88</v>
      </c>
      <c r="V11" s="1783" t="s">
        <v>88</v>
      </c>
      <c r="W11" s="1767" t="s">
        <v>3597</v>
      </c>
      <c r="X11" s="1783"/>
      <c r="Y11" s="1783" t="s">
        <v>4530</v>
      </c>
      <c r="Z11" s="1772" t="s">
        <v>3599</v>
      </c>
      <c r="AA11" s="1784">
        <v>178.134</v>
      </c>
      <c r="AB11" s="2091" t="e">
        <f t="shared" si="1"/>
        <v>#VALUE!</v>
      </c>
      <c r="AC11" s="2092"/>
      <c r="AD11" s="1799" t="s">
        <v>81</v>
      </c>
      <c r="AE11" s="1799"/>
      <c r="AF11" s="1799"/>
      <c r="AG11" s="1800">
        <f t="shared" si="2"/>
        <v>3150</v>
      </c>
      <c r="AH11" s="1800"/>
      <c r="AI11" s="1800"/>
      <c r="AJ11" s="1800"/>
      <c r="AK11" s="1800" t="str">
        <f t="shared" si="3"/>
        <v> </v>
      </c>
      <c r="AL11" s="1800" t="s">
        <v>64</v>
      </c>
      <c r="AM11" s="1800"/>
      <c r="AN11" s="1800">
        <f t="shared" si="4"/>
        <v>3150</v>
      </c>
      <c r="AO11" s="1800">
        <f>J67*20%</f>
        <v>630</v>
      </c>
      <c r="AP11" s="2107">
        <f t="shared" si="8"/>
        <v>472.5</v>
      </c>
      <c r="AQ11" s="1808">
        <f t="shared" si="9"/>
        <v>567</v>
      </c>
      <c r="AR11" s="1808">
        <f t="shared" si="5"/>
        <v>491.4</v>
      </c>
      <c r="AS11" s="1808">
        <f t="shared" si="6"/>
        <v>485.1</v>
      </c>
      <c r="AT11" s="1808">
        <f t="shared" si="7"/>
        <v>504</v>
      </c>
      <c r="AU11" s="1808" t="s">
        <v>551</v>
      </c>
      <c r="AV11" s="1808" t="s">
        <v>552</v>
      </c>
      <c r="AW11" s="1808"/>
      <c r="AX11" s="1818"/>
      <c r="AY11" s="1819"/>
      <c r="AZ11" s="1819"/>
      <c r="BA11" s="1819"/>
      <c r="BB11" s="1819"/>
      <c r="BC11" s="1819"/>
      <c r="BD11" s="1819"/>
      <c r="BE11" s="1819"/>
      <c r="BF11" s="1819"/>
      <c r="BG11" s="1819"/>
      <c r="BH11" s="1819"/>
      <c r="BI11" s="1819"/>
      <c r="BJ11" s="1819"/>
      <c r="BK11" s="1819"/>
      <c r="BL11" s="1819"/>
      <c r="BM11" s="1819"/>
      <c r="BN11" s="1819"/>
      <c r="BO11" s="1819"/>
      <c r="BP11" s="1819"/>
      <c r="BQ11" s="1819"/>
      <c r="BR11" s="1819"/>
      <c r="BS11" s="1819"/>
      <c r="BT11" s="1819"/>
      <c r="BU11" s="1819"/>
      <c r="BV11" s="1819"/>
      <c r="BW11" s="1819"/>
      <c r="BX11" s="1819"/>
      <c r="BY11" s="1819"/>
      <c r="BZ11" s="1819"/>
      <c r="CA11" s="1819"/>
      <c r="CB11" s="1819"/>
      <c r="CC11" s="1819"/>
      <c r="CD11" s="1819"/>
      <c r="CE11" s="1819"/>
      <c r="CF11" s="1819"/>
      <c r="CG11" s="1819"/>
      <c r="CH11" s="1819"/>
      <c r="CI11" s="1819"/>
      <c r="CJ11" s="1819"/>
      <c r="CK11" s="1819"/>
      <c r="CL11" s="1819"/>
      <c r="CM11" s="1819"/>
      <c r="CN11" s="1819"/>
      <c r="CO11" s="1819"/>
      <c r="CP11" s="1819"/>
      <c r="CQ11" s="1819"/>
      <c r="CR11" s="1819"/>
      <c r="CS11" s="1819"/>
      <c r="CT11" s="1819"/>
      <c r="CU11" s="1819"/>
      <c r="CV11" s="1819"/>
      <c r="CW11" s="1819"/>
      <c r="CX11" s="1819"/>
      <c r="CY11" s="1819"/>
      <c r="CZ11" s="1819"/>
      <c r="DA11" s="1819"/>
      <c r="DB11" s="1819"/>
      <c r="DC11" s="1819"/>
      <c r="DD11" s="1819"/>
      <c r="DE11" s="1819"/>
      <c r="DF11" s="1819"/>
      <c r="DG11" s="1819"/>
      <c r="DH11" s="1819"/>
      <c r="DI11" s="1819"/>
      <c r="DJ11" s="1819"/>
      <c r="DK11" s="1819"/>
      <c r="DL11" s="1819"/>
      <c r="DM11" s="1819"/>
      <c r="DN11" s="1819"/>
      <c r="DO11" s="1819"/>
      <c r="DP11" s="1819"/>
      <c r="DQ11" s="1819"/>
      <c r="DR11" s="1819"/>
      <c r="DS11" s="1819"/>
      <c r="DT11" s="1819"/>
      <c r="DU11" s="1819"/>
      <c r="DV11" s="1819"/>
      <c r="DW11" s="1819"/>
      <c r="DX11" s="1819"/>
      <c r="DY11" s="1819"/>
      <c r="DZ11" s="1819"/>
      <c r="EA11" s="1819"/>
      <c r="EB11" s="1819"/>
      <c r="EC11" s="1819"/>
      <c r="ED11" s="1819"/>
      <c r="EE11" s="1819"/>
      <c r="EF11" s="1819"/>
      <c r="EG11" s="1819"/>
      <c r="EH11" s="1819"/>
      <c r="EI11" s="1819"/>
      <c r="EJ11" s="1819"/>
      <c r="EK11" s="1819"/>
      <c r="EL11" s="1819"/>
      <c r="EM11" s="1819"/>
      <c r="EN11" s="1819"/>
      <c r="EO11" s="1819"/>
      <c r="EP11" s="1819"/>
      <c r="EQ11" s="1819"/>
      <c r="ER11" s="1819"/>
      <c r="ES11" s="1819"/>
      <c r="ET11" s="1819"/>
      <c r="EU11" s="1819"/>
      <c r="EV11" s="1819"/>
      <c r="EW11" s="1819"/>
      <c r="EX11" s="1819"/>
      <c r="EY11" s="1819"/>
      <c r="EZ11" s="1819"/>
      <c r="FA11" s="1819"/>
      <c r="FB11" s="1819"/>
      <c r="FC11" s="1819"/>
      <c r="FD11" s="1819"/>
      <c r="FE11" s="1819"/>
      <c r="FF11" s="1819"/>
      <c r="FG11" s="1819"/>
      <c r="FH11" s="1819"/>
      <c r="FI11" s="1819"/>
      <c r="FJ11" s="1819"/>
      <c r="FK11" s="1819"/>
      <c r="FL11" s="1819"/>
      <c r="FM11" s="1819"/>
      <c r="FN11" s="1819"/>
      <c r="FO11" s="1819"/>
      <c r="FP11" s="1819"/>
      <c r="FQ11" s="1819"/>
      <c r="FR11" s="1819"/>
      <c r="FS11" s="1819"/>
      <c r="FT11" s="1819"/>
      <c r="FU11" s="1819"/>
      <c r="FV11" s="1819"/>
      <c r="FW11" s="1819"/>
      <c r="FX11" s="1819"/>
      <c r="FY11" s="1819"/>
      <c r="FZ11" s="1819"/>
      <c r="GA11" s="1819"/>
      <c r="GB11" s="1819"/>
      <c r="GC11" s="1819"/>
      <c r="GD11" s="1819"/>
      <c r="GE11" s="1819"/>
      <c r="GF11" s="1819"/>
      <c r="GG11" s="1819"/>
      <c r="GH11" s="1819"/>
      <c r="GI11" s="1819"/>
      <c r="GJ11" s="1819"/>
      <c r="GK11" s="1819"/>
      <c r="GL11" s="1819"/>
      <c r="GM11" s="1819"/>
      <c r="GN11" s="1819"/>
      <c r="GO11" s="1819"/>
      <c r="GP11" s="1819"/>
      <c r="GQ11" s="1819"/>
      <c r="GR11" s="1819"/>
      <c r="GS11" s="1819"/>
      <c r="GT11" s="1819"/>
      <c r="GU11" s="1819"/>
      <c r="GV11" s="1819"/>
      <c r="GW11" s="1819"/>
      <c r="GX11" s="1819"/>
      <c r="GY11" s="1819"/>
      <c r="GZ11" s="1819"/>
      <c r="HA11" s="1819"/>
      <c r="HB11" s="1819"/>
      <c r="HC11" s="1819"/>
      <c r="HD11" s="1819"/>
      <c r="HE11" s="1819"/>
      <c r="HF11" s="1819"/>
      <c r="HG11" s="1819"/>
      <c r="HH11" s="1819"/>
      <c r="HI11" s="1819"/>
      <c r="HJ11" s="1819"/>
      <c r="HK11" s="1819"/>
      <c r="HL11" s="1819"/>
      <c r="HM11" s="1819"/>
      <c r="HN11" s="1819"/>
      <c r="HO11" s="1819"/>
      <c r="HP11" s="1819"/>
      <c r="HQ11" s="1819"/>
      <c r="HR11" s="1819"/>
      <c r="HS11" s="1819"/>
      <c r="HT11" s="1819"/>
      <c r="HU11" s="1819"/>
      <c r="HV11" s="1819"/>
      <c r="HW11" s="1819"/>
      <c r="HX11" s="1819"/>
      <c r="HY11" s="1819"/>
      <c r="HZ11" s="1819"/>
      <c r="IA11" s="1819"/>
      <c r="IB11" s="1819"/>
      <c r="IC11" s="1819"/>
      <c r="ID11" s="1819"/>
      <c r="IE11" s="1819"/>
      <c r="IF11" s="1819"/>
      <c r="IG11" s="1819"/>
      <c r="IH11" s="1819"/>
      <c r="II11" s="1819"/>
      <c r="IJ11" s="1819"/>
      <c r="IK11" s="1819"/>
      <c r="IL11" s="1819"/>
      <c r="IM11" s="1819"/>
      <c r="IN11" s="1819"/>
      <c r="IO11" s="1819"/>
      <c r="IP11" s="1819"/>
      <c r="IQ11" s="1819"/>
      <c r="IR11" s="1819"/>
      <c r="IS11" s="1819"/>
      <c r="IT11" s="1819"/>
      <c r="IU11" s="1819"/>
      <c r="IV11" s="1819"/>
      <c r="IW11" s="1819"/>
      <c r="IX11" s="1819"/>
      <c r="IY11" s="1819"/>
      <c r="IZ11" s="1819"/>
      <c r="JA11" s="1819"/>
      <c r="JB11" s="1819"/>
      <c r="JC11" s="1819"/>
      <c r="JD11" s="1819"/>
      <c r="JE11" s="1819"/>
      <c r="JF11" s="1819"/>
      <c r="JG11" s="1819"/>
      <c r="JH11" s="1819"/>
      <c r="JI11" s="1819"/>
      <c r="JJ11" s="1819"/>
      <c r="JK11" s="1819"/>
      <c r="JL11" s="1819"/>
      <c r="JM11" s="1819"/>
      <c r="JN11" s="1819"/>
      <c r="JO11" s="1819"/>
      <c r="JP11" s="1819"/>
      <c r="JQ11" s="1819"/>
      <c r="JR11" s="1819"/>
      <c r="JS11" s="1819"/>
      <c r="JT11" s="1819"/>
      <c r="JU11" s="1819"/>
      <c r="JV11" s="1819"/>
      <c r="JW11" s="1819"/>
      <c r="JX11" s="1819"/>
      <c r="JY11" s="1819"/>
      <c r="JZ11" s="1819"/>
      <c r="KA11" s="1819"/>
      <c r="KB11" s="1819"/>
      <c r="KC11" s="1819"/>
      <c r="KD11" s="1819"/>
      <c r="KE11" s="1819"/>
      <c r="KF11" s="1819"/>
      <c r="KG11" s="1819"/>
      <c r="KH11" s="1819"/>
      <c r="KI11" s="1819"/>
      <c r="KJ11" s="1819"/>
      <c r="KK11" s="1819"/>
      <c r="KL11" s="1819"/>
      <c r="KM11" s="1819"/>
      <c r="KN11" s="1819"/>
      <c r="KO11" s="1819"/>
      <c r="KP11" s="1819"/>
      <c r="KQ11" s="1819"/>
      <c r="KR11" s="1819"/>
      <c r="KS11" s="1819"/>
      <c r="KT11" s="1819"/>
      <c r="KU11" s="1819"/>
      <c r="KV11" s="1819"/>
      <c r="KW11" s="1819"/>
      <c r="KX11" s="1819"/>
      <c r="KY11" s="1819"/>
      <c r="KZ11" s="1819"/>
      <c r="LA11" s="1819"/>
      <c r="LB11" s="1819"/>
      <c r="LC11" s="1819"/>
      <c r="LD11" s="1819"/>
    </row>
    <row r="12" s="1486" customFormat="1" ht="47" customHeight="1" spans="1:316">
      <c r="A12" s="1726">
        <v>45943</v>
      </c>
      <c r="B12" s="1724" t="s">
        <v>3593</v>
      </c>
      <c r="C12" s="1720" t="s">
        <v>98</v>
      </c>
      <c r="D12" s="1725">
        <v>4500181642</v>
      </c>
      <c r="E12" s="2043" t="s">
        <v>4540</v>
      </c>
      <c r="F12" s="1725" t="s">
        <v>4541</v>
      </c>
      <c r="G12" s="1728" t="s">
        <v>4523</v>
      </c>
      <c r="H12" s="1728" t="s">
        <v>4523</v>
      </c>
      <c r="I12" s="1746" t="s">
        <v>4524</v>
      </c>
      <c r="J12" s="1736">
        <v>3150</v>
      </c>
      <c r="K12" s="1747">
        <v>0</v>
      </c>
      <c r="L12" s="1747">
        <v>75</v>
      </c>
      <c r="M12" s="1747">
        <f t="shared" si="0"/>
        <v>42</v>
      </c>
      <c r="N12" s="1741">
        <v>46015</v>
      </c>
      <c r="O12" s="1741">
        <v>46013</v>
      </c>
      <c r="P12" s="1749"/>
      <c r="Q12" s="1764" t="s">
        <v>78</v>
      </c>
      <c r="R12" s="1764"/>
      <c r="S12" s="1766" t="s">
        <v>111</v>
      </c>
      <c r="T12" s="2075">
        <v>45960</v>
      </c>
      <c r="U12" s="1767" t="s">
        <v>88</v>
      </c>
      <c r="V12" s="1783" t="s">
        <v>88</v>
      </c>
      <c r="W12" s="1767" t="s">
        <v>3597</v>
      </c>
      <c r="X12" s="1783"/>
      <c r="Y12" s="1783" t="s">
        <v>4530</v>
      </c>
      <c r="Z12" s="1772" t="s">
        <v>3599</v>
      </c>
      <c r="AA12" s="1784">
        <v>178.134</v>
      </c>
      <c r="AB12" s="2091">
        <f t="shared" si="1"/>
        <v>7481.628</v>
      </c>
      <c r="AC12" s="2092"/>
      <c r="AD12" s="1799" t="s">
        <v>81</v>
      </c>
      <c r="AE12" s="1799"/>
      <c r="AF12" s="1799"/>
      <c r="AG12" s="1800">
        <f t="shared" si="2"/>
        <v>3150</v>
      </c>
      <c r="AH12" s="1800"/>
      <c r="AI12" s="1800"/>
      <c r="AJ12" s="1800"/>
      <c r="AK12" s="1800">
        <f t="shared" si="3"/>
        <v>42</v>
      </c>
      <c r="AL12" s="1800" t="s">
        <v>64</v>
      </c>
      <c r="AM12" s="1800"/>
      <c r="AN12" s="1800">
        <f t="shared" si="4"/>
        <v>3150</v>
      </c>
      <c r="AO12" s="1800">
        <f>J63*20%</f>
        <v>630</v>
      </c>
      <c r="AP12" s="2107">
        <f t="shared" si="8"/>
        <v>472.5</v>
      </c>
      <c r="AQ12" s="1808">
        <f t="shared" si="9"/>
        <v>567</v>
      </c>
      <c r="AR12" s="1808">
        <f t="shared" si="5"/>
        <v>491.4</v>
      </c>
      <c r="AS12" s="1808">
        <f t="shared" si="6"/>
        <v>485.1</v>
      </c>
      <c r="AT12" s="1808">
        <f t="shared" si="7"/>
        <v>504</v>
      </c>
      <c r="AU12" s="1808" t="s">
        <v>551</v>
      </c>
      <c r="AV12" s="1808" t="s">
        <v>552</v>
      </c>
      <c r="AW12" s="1808"/>
      <c r="AX12" s="1818"/>
      <c r="AY12" s="1819"/>
      <c r="AZ12" s="1819"/>
      <c r="BA12" s="1819"/>
      <c r="BB12" s="1819"/>
      <c r="BC12" s="1819"/>
      <c r="BD12" s="1819"/>
      <c r="BE12" s="1819"/>
      <c r="BF12" s="1819"/>
      <c r="BG12" s="1819"/>
      <c r="BH12" s="1819"/>
      <c r="BI12" s="1819"/>
      <c r="BJ12" s="1819"/>
      <c r="BK12" s="1819"/>
      <c r="BL12" s="1819"/>
      <c r="BM12" s="1819"/>
      <c r="BN12" s="1819"/>
      <c r="BO12" s="1819"/>
      <c r="BP12" s="1819"/>
      <c r="BQ12" s="1819"/>
      <c r="BR12" s="1819"/>
      <c r="BS12" s="1819"/>
      <c r="BT12" s="1819"/>
      <c r="BU12" s="1819"/>
      <c r="BV12" s="1819"/>
      <c r="BW12" s="1819"/>
      <c r="BX12" s="1819"/>
      <c r="BY12" s="1819"/>
      <c r="BZ12" s="1819"/>
      <c r="CA12" s="1819"/>
      <c r="CB12" s="1819"/>
      <c r="CC12" s="1819"/>
      <c r="CD12" s="1819"/>
      <c r="CE12" s="1819"/>
      <c r="CF12" s="1819"/>
      <c r="CG12" s="1819"/>
      <c r="CH12" s="1819"/>
      <c r="CI12" s="1819"/>
      <c r="CJ12" s="1819"/>
      <c r="CK12" s="1819"/>
      <c r="CL12" s="1819"/>
      <c r="CM12" s="1819"/>
      <c r="CN12" s="1819"/>
      <c r="CO12" s="1819"/>
      <c r="CP12" s="1819"/>
      <c r="CQ12" s="1819"/>
      <c r="CR12" s="1819"/>
      <c r="CS12" s="1819"/>
      <c r="CT12" s="1819"/>
      <c r="CU12" s="1819"/>
      <c r="CV12" s="1819"/>
      <c r="CW12" s="1819"/>
      <c r="CX12" s="1819"/>
      <c r="CY12" s="1819"/>
      <c r="CZ12" s="1819"/>
      <c r="DA12" s="1819"/>
      <c r="DB12" s="1819"/>
      <c r="DC12" s="1819"/>
      <c r="DD12" s="1819"/>
      <c r="DE12" s="1819"/>
      <c r="DF12" s="1819"/>
      <c r="DG12" s="1819"/>
      <c r="DH12" s="1819"/>
      <c r="DI12" s="1819"/>
      <c r="DJ12" s="1819"/>
      <c r="DK12" s="1819"/>
      <c r="DL12" s="1819"/>
      <c r="DM12" s="1819"/>
      <c r="DN12" s="1819"/>
      <c r="DO12" s="1819"/>
      <c r="DP12" s="1819"/>
      <c r="DQ12" s="1819"/>
      <c r="DR12" s="1819"/>
      <c r="DS12" s="1819"/>
      <c r="DT12" s="1819"/>
      <c r="DU12" s="1819"/>
      <c r="DV12" s="1819"/>
      <c r="DW12" s="1819"/>
      <c r="DX12" s="1819"/>
      <c r="DY12" s="1819"/>
      <c r="DZ12" s="1819"/>
      <c r="EA12" s="1819"/>
      <c r="EB12" s="1819"/>
      <c r="EC12" s="1819"/>
      <c r="ED12" s="1819"/>
      <c r="EE12" s="1819"/>
      <c r="EF12" s="1819"/>
      <c r="EG12" s="1819"/>
      <c r="EH12" s="1819"/>
      <c r="EI12" s="1819"/>
      <c r="EJ12" s="1819"/>
      <c r="EK12" s="1819"/>
      <c r="EL12" s="1819"/>
      <c r="EM12" s="1819"/>
      <c r="EN12" s="1819"/>
      <c r="EO12" s="1819"/>
      <c r="EP12" s="1819"/>
      <c r="EQ12" s="1819"/>
      <c r="ER12" s="1819"/>
      <c r="ES12" s="1819"/>
      <c r="ET12" s="1819"/>
      <c r="EU12" s="1819"/>
      <c r="EV12" s="1819"/>
      <c r="EW12" s="1819"/>
      <c r="EX12" s="1819"/>
      <c r="EY12" s="1819"/>
      <c r="EZ12" s="1819"/>
      <c r="FA12" s="1819"/>
      <c r="FB12" s="1819"/>
      <c r="FC12" s="1819"/>
      <c r="FD12" s="1819"/>
      <c r="FE12" s="1819"/>
      <c r="FF12" s="1819"/>
      <c r="FG12" s="1819"/>
      <c r="FH12" s="1819"/>
      <c r="FI12" s="1819"/>
      <c r="FJ12" s="1819"/>
      <c r="FK12" s="1819"/>
      <c r="FL12" s="1819"/>
      <c r="FM12" s="1819"/>
      <c r="FN12" s="1819"/>
      <c r="FO12" s="1819"/>
      <c r="FP12" s="1819"/>
      <c r="FQ12" s="1819"/>
      <c r="FR12" s="1819"/>
      <c r="FS12" s="1819"/>
      <c r="FT12" s="1819"/>
      <c r="FU12" s="1819"/>
      <c r="FV12" s="1819"/>
      <c r="FW12" s="1819"/>
      <c r="FX12" s="1819"/>
      <c r="FY12" s="1819"/>
      <c r="FZ12" s="1819"/>
      <c r="GA12" s="1819"/>
      <c r="GB12" s="1819"/>
      <c r="GC12" s="1819"/>
      <c r="GD12" s="1819"/>
      <c r="GE12" s="1819"/>
      <c r="GF12" s="1819"/>
      <c r="GG12" s="1819"/>
      <c r="GH12" s="1819"/>
      <c r="GI12" s="1819"/>
      <c r="GJ12" s="1819"/>
      <c r="GK12" s="1819"/>
      <c r="GL12" s="1819"/>
      <c r="GM12" s="1819"/>
      <c r="GN12" s="1819"/>
      <c r="GO12" s="1819"/>
      <c r="GP12" s="1819"/>
      <c r="GQ12" s="1819"/>
      <c r="GR12" s="1819"/>
      <c r="GS12" s="1819"/>
      <c r="GT12" s="1819"/>
      <c r="GU12" s="1819"/>
      <c r="GV12" s="1819"/>
      <c r="GW12" s="1819"/>
      <c r="GX12" s="1819"/>
      <c r="GY12" s="1819"/>
      <c r="GZ12" s="1819"/>
      <c r="HA12" s="1819"/>
      <c r="HB12" s="1819"/>
      <c r="HC12" s="1819"/>
      <c r="HD12" s="1819"/>
      <c r="HE12" s="1819"/>
      <c r="HF12" s="1819"/>
      <c r="HG12" s="1819"/>
      <c r="HH12" s="1819"/>
      <c r="HI12" s="1819"/>
      <c r="HJ12" s="1819"/>
      <c r="HK12" s="1819"/>
      <c r="HL12" s="1819"/>
      <c r="HM12" s="1819"/>
      <c r="HN12" s="1819"/>
      <c r="HO12" s="1819"/>
      <c r="HP12" s="1819"/>
      <c r="HQ12" s="1819"/>
      <c r="HR12" s="1819"/>
      <c r="HS12" s="1819"/>
      <c r="HT12" s="1819"/>
      <c r="HU12" s="1819"/>
      <c r="HV12" s="1819"/>
      <c r="HW12" s="1819"/>
      <c r="HX12" s="1819"/>
      <c r="HY12" s="1819"/>
      <c r="HZ12" s="1819"/>
      <c r="IA12" s="1819"/>
      <c r="IB12" s="1819"/>
      <c r="IC12" s="1819"/>
      <c r="ID12" s="1819"/>
      <c r="IE12" s="1819"/>
      <c r="IF12" s="1819"/>
      <c r="IG12" s="1819"/>
      <c r="IH12" s="1819"/>
      <c r="II12" s="1819"/>
      <c r="IJ12" s="1819"/>
      <c r="IK12" s="1819"/>
      <c r="IL12" s="1819"/>
      <c r="IM12" s="1819"/>
      <c r="IN12" s="1819"/>
      <c r="IO12" s="1819"/>
      <c r="IP12" s="1819"/>
      <c r="IQ12" s="1819"/>
      <c r="IR12" s="1819"/>
      <c r="IS12" s="1819"/>
      <c r="IT12" s="1819"/>
      <c r="IU12" s="1819"/>
      <c r="IV12" s="1819"/>
      <c r="IW12" s="1819"/>
      <c r="IX12" s="1819"/>
      <c r="IY12" s="1819"/>
      <c r="IZ12" s="1819"/>
      <c r="JA12" s="1819"/>
      <c r="JB12" s="1819"/>
      <c r="JC12" s="1819"/>
      <c r="JD12" s="1819"/>
      <c r="JE12" s="1819"/>
      <c r="JF12" s="1819"/>
      <c r="JG12" s="1819"/>
      <c r="JH12" s="1819"/>
      <c r="JI12" s="1819"/>
      <c r="JJ12" s="1819"/>
      <c r="JK12" s="1819"/>
      <c r="JL12" s="1819"/>
      <c r="JM12" s="1819"/>
      <c r="JN12" s="1819"/>
      <c r="JO12" s="1819"/>
      <c r="JP12" s="1819"/>
      <c r="JQ12" s="1819"/>
      <c r="JR12" s="1819"/>
      <c r="JS12" s="1819"/>
      <c r="JT12" s="1819"/>
      <c r="JU12" s="1819"/>
      <c r="JV12" s="1819"/>
      <c r="JW12" s="1819"/>
      <c r="JX12" s="1819"/>
      <c r="JY12" s="1819"/>
      <c r="JZ12" s="1819"/>
      <c r="KA12" s="1819"/>
      <c r="KB12" s="1819"/>
      <c r="KC12" s="1819"/>
      <c r="KD12" s="1819"/>
      <c r="KE12" s="1819"/>
      <c r="KF12" s="1819"/>
      <c r="KG12" s="1819"/>
      <c r="KH12" s="1819"/>
      <c r="KI12" s="1819"/>
      <c r="KJ12" s="1819"/>
      <c r="KK12" s="1819"/>
      <c r="KL12" s="1819"/>
      <c r="KM12" s="1819"/>
      <c r="KN12" s="1819"/>
      <c r="KO12" s="1819"/>
      <c r="KP12" s="1819"/>
      <c r="KQ12" s="1819"/>
      <c r="KR12" s="1819"/>
      <c r="KS12" s="1819"/>
      <c r="KT12" s="1819"/>
      <c r="KU12" s="1819"/>
      <c r="KV12" s="1819"/>
      <c r="KW12" s="1819"/>
      <c r="KX12" s="1819"/>
      <c r="KY12" s="1819"/>
      <c r="KZ12" s="1819"/>
      <c r="LA12" s="1819"/>
      <c r="LB12" s="1819"/>
      <c r="LC12" s="1819"/>
      <c r="LD12" s="1819"/>
    </row>
    <row r="13" s="1486" customFormat="1" ht="47" customHeight="1" spans="1:316">
      <c r="A13" s="1726">
        <v>45943</v>
      </c>
      <c r="B13" s="1724" t="s">
        <v>3593</v>
      </c>
      <c r="C13" s="1720" t="s">
        <v>98</v>
      </c>
      <c r="D13" s="1725">
        <v>4500181646</v>
      </c>
      <c r="E13" s="2043" t="s">
        <v>4542</v>
      </c>
      <c r="F13" s="1725" t="s">
        <v>4543</v>
      </c>
      <c r="G13" s="1728" t="s">
        <v>4523</v>
      </c>
      <c r="H13" s="1728" t="s">
        <v>4523</v>
      </c>
      <c r="I13" s="1746" t="s">
        <v>4524</v>
      </c>
      <c r="J13" s="1736">
        <v>3150</v>
      </c>
      <c r="K13" s="1747">
        <v>0</v>
      </c>
      <c r="L13" s="1747">
        <v>75</v>
      </c>
      <c r="M13" s="1747">
        <f t="shared" si="0"/>
        <v>42</v>
      </c>
      <c r="N13" s="1741">
        <v>46018</v>
      </c>
      <c r="O13" s="1741">
        <v>46016</v>
      </c>
      <c r="P13" s="1749"/>
      <c r="Q13" s="1764" t="s">
        <v>78</v>
      </c>
      <c r="R13" s="1764"/>
      <c r="S13" s="1766" t="s">
        <v>111</v>
      </c>
      <c r="T13" s="2075">
        <v>45960</v>
      </c>
      <c r="U13" s="1767" t="s">
        <v>88</v>
      </c>
      <c r="V13" s="1783" t="s">
        <v>88</v>
      </c>
      <c r="W13" s="1767" t="s">
        <v>3597</v>
      </c>
      <c r="X13" s="1783"/>
      <c r="Y13" s="1783" t="s">
        <v>4530</v>
      </c>
      <c r="Z13" s="1772" t="s">
        <v>3599</v>
      </c>
      <c r="AA13" s="1784">
        <v>178.134</v>
      </c>
      <c r="AB13" s="2091">
        <f t="shared" si="1"/>
        <v>7481.628</v>
      </c>
      <c r="AC13" s="2092"/>
      <c r="AD13" s="1799" t="s">
        <v>81</v>
      </c>
      <c r="AE13" s="1799"/>
      <c r="AF13" s="1799"/>
      <c r="AG13" s="1800">
        <f t="shared" si="2"/>
        <v>3150</v>
      </c>
      <c r="AH13" s="1800"/>
      <c r="AI13" s="1800"/>
      <c r="AJ13" s="1800"/>
      <c r="AK13" s="1800">
        <f t="shared" si="3"/>
        <v>42</v>
      </c>
      <c r="AL13" s="1800" t="s">
        <v>64</v>
      </c>
      <c r="AM13" s="1800"/>
      <c r="AN13" s="1800">
        <f t="shared" si="4"/>
        <v>3150</v>
      </c>
      <c r="AO13" s="1800">
        <f>J69*20%</f>
        <v>630</v>
      </c>
      <c r="AP13" s="2107">
        <f t="shared" si="8"/>
        <v>472.5</v>
      </c>
      <c r="AQ13" s="1808">
        <f t="shared" si="9"/>
        <v>567</v>
      </c>
      <c r="AR13" s="1808">
        <f t="shared" si="5"/>
        <v>491.4</v>
      </c>
      <c r="AS13" s="1808">
        <f t="shared" si="6"/>
        <v>485.1</v>
      </c>
      <c r="AT13" s="1808">
        <f t="shared" si="7"/>
        <v>504</v>
      </c>
      <c r="AU13" s="1808" t="s">
        <v>551</v>
      </c>
      <c r="AV13" s="1808" t="s">
        <v>552</v>
      </c>
      <c r="AW13" s="1808"/>
      <c r="AX13" s="1818"/>
      <c r="AY13" s="1819"/>
      <c r="AZ13" s="1819"/>
      <c r="BA13" s="1819"/>
      <c r="BB13" s="1819"/>
      <c r="BC13" s="1819"/>
      <c r="BD13" s="1819"/>
      <c r="BE13" s="1819"/>
      <c r="BF13" s="1819"/>
      <c r="BG13" s="1819"/>
      <c r="BH13" s="1819"/>
      <c r="BI13" s="1819"/>
      <c r="BJ13" s="1819"/>
      <c r="BK13" s="1819"/>
      <c r="BL13" s="1819"/>
      <c r="BM13" s="1819"/>
      <c r="BN13" s="1819"/>
      <c r="BO13" s="1819"/>
      <c r="BP13" s="1819"/>
      <c r="BQ13" s="1819"/>
      <c r="BR13" s="1819"/>
      <c r="BS13" s="1819"/>
      <c r="BT13" s="1819"/>
      <c r="BU13" s="1819"/>
      <c r="BV13" s="1819"/>
      <c r="BW13" s="1819"/>
      <c r="BX13" s="1819"/>
      <c r="BY13" s="1819"/>
      <c r="BZ13" s="1819"/>
      <c r="CA13" s="1819"/>
      <c r="CB13" s="1819"/>
      <c r="CC13" s="1819"/>
      <c r="CD13" s="1819"/>
      <c r="CE13" s="1819"/>
      <c r="CF13" s="1819"/>
      <c r="CG13" s="1819"/>
      <c r="CH13" s="1819"/>
      <c r="CI13" s="1819"/>
      <c r="CJ13" s="1819"/>
      <c r="CK13" s="1819"/>
      <c r="CL13" s="1819"/>
      <c r="CM13" s="1819"/>
      <c r="CN13" s="1819"/>
      <c r="CO13" s="1819"/>
      <c r="CP13" s="1819"/>
      <c r="CQ13" s="1819"/>
      <c r="CR13" s="1819"/>
      <c r="CS13" s="1819"/>
      <c r="CT13" s="1819"/>
      <c r="CU13" s="1819"/>
      <c r="CV13" s="1819"/>
      <c r="CW13" s="1819"/>
      <c r="CX13" s="1819"/>
      <c r="CY13" s="1819"/>
      <c r="CZ13" s="1819"/>
      <c r="DA13" s="1819"/>
      <c r="DB13" s="1819"/>
      <c r="DC13" s="1819"/>
      <c r="DD13" s="1819"/>
      <c r="DE13" s="1819"/>
      <c r="DF13" s="1819"/>
      <c r="DG13" s="1819"/>
      <c r="DH13" s="1819"/>
      <c r="DI13" s="1819"/>
      <c r="DJ13" s="1819"/>
      <c r="DK13" s="1819"/>
      <c r="DL13" s="1819"/>
      <c r="DM13" s="1819"/>
      <c r="DN13" s="1819"/>
      <c r="DO13" s="1819"/>
      <c r="DP13" s="1819"/>
      <c r="DQ13" s="1819"/>
      <c r="DR13" s="1819"/>
      <c r="DS13" s="1819"/>
      <c r="DT13" s="1819"/>
      <c r="DU13" s="1819"/>
      <c r="DV13" s="1819"/>
      <c r="DW13" s="1819"/>
      <c r="DX13" s="1819"/>
      <c r="DY13" s="1819"/>
      <c r="DZ13" s="1819"/>
      <c r="EA13" s="1819"/>
      <c r="EB13" s="1819"/>
      <c r="EC13" s="1819"/>
      <c r="ED13" s="1819"/>
      <c r="EE13" s="1819"/>
      <c r="EF13" s="1819"/>
      <c r="EG13" s="1819"/>
      <c r="EH13" s="1819"/>
      <c r="EI13" s="1819"/>
      <c r="EJ13" s="1819"/>
      <c r="EK13" s="1819"/>
      <c r="EL13" s="1819"/>
      <c r="EM13" s="1819"/>
      <c r="EN13" s="1819"/>
      <c r="EO13" s="1819"/>
      <c r="EP13" s="1819"/>
      <c r="EQ13" s="1819"/>
      <c r="ER13" s="1819"/>
      <c r="ES13" s="1819"/>
      <c r="ET13" s="1819"/>
      <c r="EU13" s="1819"/>
      <c r="EV13" s="1819"/>
      <c r="EW13" s="1819"/>
      <c r="EX13" s="1819"/>
      <c r="EY13" s="1819"/>
      <c r="EZ13" s="1819"/>
      <c r="FA13" s="1819"/>
      <c r="FB13" s="1819"/>
      <c r="FC13" s="1819"/>
      <c r="FD13" s="1819"/>
      <c r="FE13" s="1819"/>
      <c r="FF13" s="1819"/>
      <c r="FG13" s="1819"/>
      <c r="FH13" s="1819"/>
      <c r="FI13" s="1819"/>
      <c r="FJ13" s="1819"/>
      <c r="FK13" s="1819"/>
      <c r="FL13" s="1819"/>
      <c r="FM13" s="1819"/>
      <c r="FN13" s="1819"/>
      <c r="FO13" s="1819"/>
      <c r="FP13" s="1819"/>
      <c r="FQ13" s="1819"/>
      <c r="FR13" s="1819"/>
      <c r="FS13" s="1819"/>
      <c r="FT13" s="1819"/>
      <c r="FU13" s="1819"/>
      <c r="FV13" s="1819"/>
      <c r="FW13" s="1819"/>
      <c r="FX13" s="1819"/>
      <c r="FY13" s="1819"/>
      <c r="FZ13" s="1819"/>
      <c r="GA13" s="1819"/>
      <c r="GB13" s="1819"/>
      <c r="GC13" s="1819"/>
      <c r="GD13" s="1819"/>
      <c r="GE13" s="1819"/>
      <c r="GF13" s="1819"/>
      <c r="GG13" s="1819"/>
      <c r="GH13" s="1819"/>
      <c r="GI13" s="1819"/>
      <c r="GJ13" s="1819"/>
      <c r="GK13" s="1819"/>
      <c r="GL13" s="1819"/>
      <c r="GM13" s="1819"/>
      <c r="GN13" s="1819"/>
      <c r="GO13" s="1819"/>
      <c r="GP13" s="1819"/>
      <c r="GQ13" s="1819"/>
      <c r="GR13" s="1819"/>
      <c r="GS13" s="1819"/>
      <c r="GT13" s="1819"/>
      <c r="GU13" s="1819"/>
      <c r="GV13" s="1819"/>
      <c r="GW13" s="1819"/>
      <c r="GX13" s="1819"/>
      <c r="GY13" s="1819"/>
      <c r="GZ13" s="1819"/>
      <c r="HA13" s="1819"/>
      <c r="HB13" s="1819"/>
      <c r="HC13" s="1819"/>
      <c r="HD13" s="1819"/>
      <c r="HE13" s="1819"/>
      <c r="HF13" s="1819"/>
      <c r="HG13" s="1819"/>
      <c r="HH13" s="1819"/>
      <c r="HI13" s="1819"/>
      <c r="HJ13" s="1819"/>
      <c r="HK13" s="1819"/>
      <c r="HL13" s="1819"/>
      <c r="HM13" s="1819"/>
      <c r="HN13" s="1819"/>
      <c r="HO13" s="1819"/>
      <c r="HP13" s="1819"/>
      <c r="HQ13" s="1819"/>
      <c r="HR13" s="1819"/>
      <c r="HS13" s="1819"/>
      <c r="HT13" s="1819"/>
      <c r="HU13" s="1819"/>
      <c r="HV13" s="1819"/>
      <c r="HW13" s="1819"/>
      <c r="HX13" s="1819"/>
      <c r="HY13" s="1819"/>
      <c r="HZ13" s="1819"/>
      <c r="IA13" s="1819"/>
      <c r="IB13" s="1819"/>
      <c r="IC13" s="1819"/>
      <c r="ID13" s="1819"/>
      <c r="IE13" s="1819"/>
      <c r="IF13" s="1819"/>
      <c r="IG13" s="1819"/>
      <c r="IH13" s="1819"/>
      <c r="II13" s="1819"/>
      <c r="IJ13" s="1819"/>
      <c r="IK13" s="1819"/>
      <c r="IL13" s="1819"/>
      <c r="IM13" s="1819"/>
      <c r="IN13" s="1819"/>
      <c r="IO13" s="1819"/>
      <c r="IP13" s="1819"/>
      <c r="IQ13" s="1819"/>
      <c r="IR13" s="1819"/>
      <c r="IS13" s="1819"/>
      <c r="IT13" s="1819"/>
      <c r="IU13" s="1819"/>
      <c r="IV13" s="1819"/>
      <c r="IW13" s="1819"/>
      <c r="IX13" s="1819"/>
      <c r="IY13" s="1819"/>
      <c r="IZ13" s="1819"/>
      <c r="JA13" s="1819"/>
      <c r="JB13" s="1819"/>
      <c r="JC13" s="1819"/>
      <c r="JD13" s="1819"/>
      <c r="JE13" s="1819"/>
      <c r="JF13" s="1819"/>
      <c r="JG13" s="1819"/>
      <c r="JH13" s="1819"/>
      <c r="JI13" s="1819"/>
      <c r="JJ13" s="1819"/>
      <c r="JK13" s="1819"/>
      <c r="JL13" s="1819"/>
      <c r="JM13" s="1819"/>
      <c r="JN13" s="1819"/>
      <c r="JO13" s="1819"/>
      <c r="JP13" s="1819"/>
      <c r="JQ13" s="1819"/>
      <c r="JR13" s="1819"/>
      <c r="JS13" s="1819"/>
      <c r="JT13" s="1819"/>
      <c r="JU13" s="1819"/>
      <c r="JV13" s="1819"/>
      <c r="JW13" s="1819"/>
      <c r="JX13" s="1819"/>
      <c r="JY13" s="1819"/>
      <c r="JZ13" s="1819"/>
      <c r="KA13" s="1819"/>
      <c r="KB13" s="1819"/>
      <c r="KC13" s="1819"/>
      <c r="KD13" s="1819"/>
      <c r="KE13" s="1819"/>
      <c r="KF13" s="1819"/>
      <c r="KG13" s="1819"/>
      <c r="KH13" s="1819"/>
      <c r="KI13" s="1819"/>
      <c r="KJ13" s="1819"/>
      <c r="KK13" s="1819"/>
      <c r="KL13" s="1819"/>
      <c r="KM13" s="1819"/>
      <c r="KN13" s="1819"/>
      <c r="KO13" s="1819"/>
      <c r="KP13" s="1819"/>
      <c r="KQ13" s="1819"/>
      <c r="KR13" s="1819"/>
      <c r="KS13" s="1819"/>
      <c r="KT13" s="1819"/>
      <c r="KU13" s="1819"/>
      <c r="KV13" s="1819"/>
      <c r="KW13" s="1819"/>
      <c r="KX13" s="1819"/>
      <c r="KY13" s="1819"/>
      <c r="KZ13" s="1819"/>
      <c r="LA13" s="1819"/>
      <c r="LB13" s="1819"/>
      <c r="LC13" s="1819"/>
      <c r="LD13" s="1819"/>
    </row>
    <row r="14" s="1486" customFormat="1" ht="47" customHeight="1" spans="1:316">
      <c r="A14" s="1726">
        <v>45943</v>
      </c>
      <c r="B14" s="1724" t="s">
        <v>3593</v>
      </c>
      <c r="C14" s="1720" t="s">
        <v>98</v>
      </c>
      <c r="D14" s="1725">
        <v>4500181648</v>
      </c>
      <c r="E14" s="2043" t="s">
        <v>4544</v>
      </c>
      <c r="F14" s="1725" t="s">
        <v>4545</v>
      </c>
      <c r="G14" s="1728" t="s">
        <v>4523</v>
      </c>
      <c r="H14" s="1728" t="s">
        <v>4523</v>
      </c>
      <c r="I14" s="1746" t="s">
        <v>4524</v>
      </c>
      <c r="J14" s="1736">
        <v>3150</v>
      </c>
      <c r="K14" s="1747">
        <v>0</v>
      </c>
      <c r="L14" s="1747">
        <v>75</v>
      </c>
      <c r="M14" s="1747">
        <f t="shared" si="0"/>
        <v>42</v>
      </c>
      <c r="N14" s="1741">
        <v>46020</v>
      </c>
      <c r="O14" s="1741">
        <v>46018</v>
      </c>
      <c r="P14" s="1749"/>
      <c r="Q14" s="1764" t="s">
        <v>78</v>
      </c>
      <c r="R14" s="1764"/>
      <c r="S14" s="1766" t="s">
        <v>111</v>
      </c>
      <c r="T14" s="2075">
        <v>45960</v>
      </c>
      <c r="U14" s="1767" t="s">
        <v>88</v>
      </c>
      <c r="V14" s="1783" t="s">
        <v>88</v>
      </c>
      <c r="W14" s="1767" t="s">
        <v>3597</v>
      </c>
      <c r="X14" s="1783"/>
      <c r="Y14" s="1783" t="s">
        <v>4530</v>
      </c>
      <c r="Z14" s="1772" t="s">
        <v>3599</v>
      </c>
      <c r="AA14" s="1784">
        <v>178.134</v>
      </c>
      <c r="AB14" s="2091">
        <f t="shared" si="1"/>
        <v>7481.628</v>
      </c>
      <c r="AC14" s="2092"/>
      <c r="AD14" s="1799" t="s">
        <v>81</v>
      </c>
      <c r="AE14" s="1799"/>
      <c r="AF14" s="1799"/>
      <c r="AG14" s="1800">
        <f t="shared" si="2"/>
        <v>3150</v>
      </c>
      <c r="AH14" s="1800"/>
      <c r="AI14" s="1800"/>
      <c r="AJ14" s="1800"/>
      <c r="AK14" s="1800">
        <f t="shared" si="3"/>
        <v>42</v>
      </c>
      <c r="AL14" s="1800" t="s">
        <v>64</v>
      </c>
      <c r="AM14" s="1800"/>
      <c r="AN14" s="1800">
        <f t="shared" si="4"/>
        <v>3150</v>
      </c>
      <c r="AO14" s="1800">
        <f>J68*20%</f>
        <v>630</v>
      </c>
      <c r="AP14" s="2107">
        <f t="shared" si="8"/>
        <v>472.5</v>
      </c>
      <c r="AQ14" s="1808">
        <f t="shared" si="9"/>
        <v>567</v>
      </c>
      <c r="AR14" s="1808">
        <f t="shared" si="5"/>
        <v>491.4</v>
      </c>
      <c r="AS14" s="1808">
        <f t="shared" si="6"/>
        <v>485.1</v>
      </c>
      <c r="AT14" s="1808">
        <f t="shared" si="7"/>
        <v>504</v>
      </c>
      <c r="AU14" s="1808" t="s">
        <v>551</v>
      </c>
      <c r="AV14" s="1808" t="s">
        <v>552</v>
      </c>
      <c r="AW14" s="1808"/>
      <c r="AX14" s="1818"/>
      <c r="AY14" s="1819"/>
      <c r="AZ14" s="1819"/>
      <c r="BA14" s="1819"/>
      <c r="BB14" s="1819"/>
      <c r="BC14" s="1819"/>
      <c r="BD14" s="1819"/>
      <c r="BE14" s="1819"/>
      <c r="BF14" s="1819"/>
      <c r="BG14" s="1819"/>
      <c r="BH14" s="1819"/>
      <c r="BI14" s="1819"/>
      <c r="BJ14" s="1819"/>
      <c r="BK14" s="1819"/>
      <c r="BL14" s="1819"/>
      <c r="BM14" s="1819"/>
      <c r="BN14" s="1819"/>
      <c r="BO14" s="1819"/>
      <c r="BP14" s="1819"/>
      <c r="BQ14" s="1819"/>
      <c r="BR14" s="1819"/>
      <c r="BS14" s="1819"/>
      <c r="BT14" s="1819"/>
      <c r="BU14" s="1819"/>
      <c r="BV14" s="1819"/>
      <c r="BW14" s="1819"/>
      <c r="BX14" s="1819"/>
      <c r="BY14" s="1819"/>
      <c r="BZ14" s="1819"/>
      <c r="CA14" s="1819"/>
      <c r="CB14" s="1819"/>
      <c r="CC14" s="1819"/>
      <c r="CD14" s="1819"/>
      <c r="CE14" s="1819"/>
      <c r="CF14" s="1819"/>
      <c r="CG14" s="1819"/>
      <c r="CH14" s="1819"/>
      <c r="CI14" s="1819"/>
      <c r="CJ14" s="1819"/>
      <c r="CK14" s="1819"/>
      <c r="CL14" s="1819"/>
      <c r="CM14" s="1819"/>
      <c r="CN14" s="1819"/>
      <c r="CO14" s="1819"/>
      <c r="CP14" s="1819"/>
      <c r="CQ14" s="1819"/>
      <c r="CR14" s="1819"/>
      <c r="CS14" s="1819"/>
      <c r="CT14" s="1819"/>
      <c r="CU14" s="1819"/>
      <c r="CV14" s="1819"/>
      <c r="CW14" s="1819"/>
      <c r="CX14" s="1819"/>
      <c r="CY14" s="1819"/>
      <c r="CZ14" s="1819"/>
      <c r="DA14" s="1819"/>
      <c r="DB14" s="1819"/>
      <c r="DC14" s="1819"/>
      <c r="DD14" s="1819"/>
      <c r="DE14" s="1819"/>
      <c r="DF14" s="1819"/>
      <c r="DG14" s="1819"/>
      <c r="DH14" s="1819"/>
      <c r="DI14" s="1819"/>
      <c r="DJ14" s="1819"/>
      <c r="DK14" s="1819"/>
      <c r="DL14" s="1819"/>
      <c r="DM14" s="1819"/>
      <c r="DN14" s="1819"/>
      <c r="DO14" s="1819"/>
      <c r="DP14" s="1819"/>
      <c r="DQ14" s="1819"/>
      <c r="DR14" s="1819"/>
      <c r="DS14" s="1819"/>
      <c r="DT14" s="1819"/>
      <c r="DU14" s="1819"/>
      <c r="DV14" s="1819"/>
      <c r="DW14" s="1819"/>
      <c r="DX14" s="1819"/>
      <c r="DY14" s="1819"/>
      <c r="DZ14" s="1819"/>
      <c r="EA14" s="1819"/>
      <c r="EB14" s="1819"/>
      <c r="EC14" s="1819"/>
      <c r="ED14" s="1819"/>
      <c r="EE14" s="1819"/>
      <c r="EF14" s="1819"/>
      <c r="EG14" s="1819"/>
      <c r="EH14" s="1819"/>
      <c r="EI14" s="1819"/>
      <c r="EJ14" s="1819"/>
      <c r="EK14" s="1819"/>
      <c r="EL14" s="1819"/>
      <c r="EM14" s="1819"/>
      <c r="EN14" s="1819"/>
      <c r="EO14" s="1819"/>
      <c r="EP14" s="1819"/>
      <c r="EQ14" s="1819"/>
      <c r="ER14" s="1819"/>
      <c r="ES14" s="1819"/>
      <c r="ET14" s="1819"/>
      <c r="EU14" s="1819"/>
      <c r="EV14" s="1819"/>
      <c r="EW14" s="1819"/>
      <c r="EX14" s="1819"/>
      <c r="EY14" s="1819"/>
      <c r="EZ14" s="1819"/>
      <c r="FA14" s="1819"/>
      <c r="FB14" s="1819"/>
      <c r="FC14" s="1819"/>
      <c r="FD14" s="1819"/>
      <c r="FE14" s="1819"/>
      <c r="FF14" s="1819"/>
      <c r="FG14" s="1819"/>
      <c r="FH14" s="1819"/>
      <c r="FI14" s="1819"/>
      <c r="FJ14" s="1819"/>
      <c r="FK14" s="1819"/>
      <c r="FL14" s="1819"/>
      <c r="FM14" s="1819"/>
      <c r="FN14" s="1819"/>
      <c r="FO14" s="1819"/>
      <c r="FP14" s="1819"/>
      <c r="FQ14" s="1819"/>
      <c r="FR14" s="1819"/>
      <c r="FS14" s="1819"/>
      <c r="FT14" s="1819"/>
      <c r="FU14" s="1819"/>
      <c r="FV14" s="1819"/>
      <c r="FW14" s="1819"/>
      <c r="FX14" s="1819"/>
      <c r="FY14" s="1819"/>
      <c r="FZ14" s="1819"/>
      <c r="GA14" s="1819"/>
      <c r="GB14" s="1819"/>
      <c r="GC14" s="1819"/>
      <c r="GD14" s="1819"/>
      <c r="GE14" s="1819"/>
      <c r="GF14" s="1819"/>
      <c r="GG14" s="1819"/>
      <c r="GH14" s="1819"/>
      <c r="GI14" s="1819"/>
      <c r="GJ14" s="1819"/>
      <c r="GK14" s="1819"/>
      <c r="GL14" s="1819"/>
      <c r="GM14" s="1819"/>
      <c r="GN14" s="1819"/>
      <c r="GO14" s="1819"/>
      <c r="GP14" s="1819"/>
      <c r="GQ14" s="1819"/>
      <c r="GR14" s="1819"/>
      <c r="GS14" s="1819"/>
      <c r="GT14" s="1819"/>
      <c r="GU14" s="1819"/>
      <c r="GV14" s="1819"/>
      <c r="GW14" s="1819"/>
      <c r="GX14" s="1819"/>
      <c r="GY14" s="1819"/>
      <c r="GZ14" s="1819"/>
      <c r="HA14" s="1819"/>
      <c r="HB14" s="1819"/>
      <c r="HC14" s="1819"/>
      <c r="HD14" s="1819"/>
      <c r="HE14" s="1819"/>
      <c r="HF14" s="1819"/>
      <c r="HG14" s="1819"/>
      <c r="HH14" s="1819"/>
      <c r="HI14" s="1819"/>
      <c r="HJ14" s="1819"/>
      <c r="HK14" s="1819"/>
      <c r="HL14" s="1819"/>
      <c r="HM14" s="1819"/>
      <c r="HN14" s="1819"/>
      <c r="HO14" s="1819"/>
      <c r="HP14" s="1819"/>
      <c r="HQ14" s="1819"/>
      <c r="HR14" s="1819"/>
      <c r="HS14" s="1819"/>
      <c r="HT14" s="1819"/>
      <c r="HU14" s="1819"/>
      <c r="HV14" s="1819"/>
      <c r="HW14" s="1819"/>
      <c r="HX14" s="1819"/>
      <c r="HY14" s="1819"/>
      <c r="HZ14" s="1819"/>
      <c r="IA14" s="1819"/>
      <c r="IB14" s="1819"/>
      <c r="IC14" s="1819"/>
      <c r="ID14" s="1819"/>
      <c r="IE14" s="1819"/>
      <c r="IF14" s="1819"/>
      <c r="IG14" s="1819"/>
      <c r="IH14" s="1819"/>
      <c r="II14" s="1819"/>
      <c r="IJ14" s="1819"/>
      <c r="IK14" s="1819"/>
      <c r="IL14" s="1819"/>
      <c r="IM14" s="1819"/>
      <c r="IN14" s="1819"/>
      <c r="IO14" s="1819"/>
      <c r="IP14" s="1819"/>
      <c r="IQ14" s="1819"/>
      <c r="IR14" s="1819"/>
      <c r="IS14" s="1819"/>
      <c r="IT14" s="1819"/>
      <c r="IU14" s="1819"/>
      <c r="IV14" s="1819"/>
      <c r="IW14" s="1819"/>
      <c r="IX14" s="1819"/>
      <c r="IY14" s="1819"/>
      <c r="IZ14" s="1819"/>
      <c r="JA14" s="1819"/>
      <c r="JB14" s="1819"/>
      <c r="JC14" s="1819"/>
      <c r="JD14" s="1819"/>
      <c r="JE14" s="1819"/>
      <c r="JF14" s="1819"/>
      <c r="JG14" s="1819"/>
      <c r="JH14" s="1819"/>
      <c r="JI14" s="1819"/>
      <c r="JJ14" s="1819"/>
      <c r="JK14" s="1819"/>
      <c r="JL14" s="1819"/>
      <c r="JM14" s="1819"/>
      <c r="JN14" s="1819"/>
      <c r="JO14" s="1819"/>
      <c r="JP14" s="1819"/>
      <c r="JQ14" s="1819"/>
      <c r="JR14" s="1819"/>
      <c r="JS14" s="1819"/>
      <c r="JT14" s="1819"/>
      <c r="JU14" s="1819"/>
      <c r="JV14" s="1819"/>
      <c r="JW14" s="1819"/>
      <c r="JX14" s="1819"/>
      <c r="JY14" s="1819"/>
      <c r="JZ14" s="1819"/>
      <c r="KA14" s="1819"/>
      <c r="KB14" s="1819"/>
      <c r="KC14" s="1819"/>
      <c r="KD14" s="1819"/>
      <c r="KE14" s="1819"/>
      <c r="KF14" s="1819"/>
      <c r="KG14" s="1819"/>
      <c r="KH14" s="1819"/>
      <c r="KI14" s="1819"/>
      <c r="KJ14" s="1819"/>
      <c r="KK14" s="1819"/>
      <c r="KL14" s="1819"/>
      <c r="KM14" s="1819"/>
      <c r="KN14" s="1819"/>
      <c r="KO14" s="1819"/>
      <c r="KP14" s="1819"/>
      <c r="KQ14" s="1819"/>
      <c r="KR14" s="1819"/>
      <c r="KS14" s="1819"/>
      <c r="KT14" s="1819"/>
      <c r="KU14" s="1819"/>
      <c r="KV14" s="1819"/>
      <c r="KW14" s="1819"/>
      <c r="KX14" s="1819"/>
      <c r="KY14" s="1819"/>
      <c r="KZ14" s="1819"/>
      <c r="LA14" s="1819"/>
      <c r="LB14" s="1819"/>
      <c r="LC14" s="1819"/>
      <c r="LD14" s="1819"/>
    </row>
    <row r="15" s="1486" customFormat="1" ht="47" customHeight="1" spans="1:316">
      <c r="A15" s="1726">
        <v>45943</v>
      </c>
      <c r="B15" s="1724" t="s">
        <v>3593</v>
      </c>
      <c r="C15" s="1720" t="s">
        <v>98</v>
      </c>
      <c r="D15" s="1725">
        <v>4500181650</v>
      </c>
      <c r="E15" s="2043" t="s">
        <v>4546</v>
      </c>
      <c r="F15" s="1725" t="s">
        <v>4547</v>
      </c>
      <c r="G15" s="1728" t="s">
        <v>4523</v>
      </c>
      <c r="H15" s="1728" t="s">
        <v>4523</v>
      </c>
      <c r="I15" s="1746" t="s">
        <v>4524</v>
      </c>
      <c r="J15" s="1736">
        <v>3150</v>
      </c>
      <c r="K15" s="1747">
        <v>0</v>
      </c>
      <c r="L15" s="1747">
        <v>75</v>
      </c>
      <c r="M15" s="1747">
        <f t="shared" si="0"/>
        <v>42</v>
      </c>
      <c r="N15" s="1741">
        <v>46021</v>
      </c>
      <c r="O15" s="1741">
        <v>46020</v>
      </c>
      <c r="P15" s="1749"/>
      <c r="Q15" s="1764" t="s">
        <v>78</v>
      </c>
      <c r="R15" s="1764" t="s">
        <v>4548</v>
      </c>
      <c r="S15" s="1766" t="s">
        <v>111</v>
      </c>
      <c r="T15" s="2075">
        <v>45960</v>
      </c>
      <c r="U15" s="1767" t="s">
        <v>88</v>
      </c>
      <c r="V15" s="1783" t="s">
        <v>88</v>
      </c>
      <c r="W15" s="1767" t="s">
        <v>3597</v>
      </c>
      <c r="X15" s="1783"/>
      <c r="Y15" s="1783" t="s">
        <v>4530</v>
      </c>
      <c r="Z15" s="1772" t="s">
        <v>3599</v>
      </c>
      <c r="AA15" s="1784">
        <v>178.134</v>
      </c>
      <c r="AB15" s="2091">
        <f t="shared" si="1"/>
        <v>7481.628</v>
      </c>
      <c r="AC15" s="2092"/>
      <c r="AD15" s="1799" t="s">
        <v>81</v>
      </c>
      <c r="AE15" s="1799"/>
      <c r="AF15" s="1799"/>
      <c r="AG15" s="1800">
        <f t="shared" si="2"/>
        <v>3150</v>
      </c>
      <c r="AH15" s="1800"/>
      <c r="AI15" s="1800"/>
      <c r="AJ15" s="1800"/>
      <c r="AK15" s="1800">
        <f t="shared" si="3"/>
        <v>42</v>
      </c>
      <c r="AL15" s="1800" t="s">
        <v>64</v>
      </c>
      <c r="AM15" s="1800"/>
      <c r="AN15" s="1800">
        <f t="shared" si="4"/>
        <v>3150</v>
      </c>
      <c r="AO15" s="1800">
        <f>J71*20%</f>
        <v>630</v>
      </c>
      <c r="AP15" s="2107">
        <f t="shared" si="8"/>
        <v>472.5</v>
      </c>
      <c r="AQ15" s="1808">
        <f t="shared" si="9"/>
        <v>567</v>
      </c>
      <c r="AR15" s="1808">
        <f t="shared" si="5"/>
        <v>491.4</v>
      </c>
      <c r="AS15" s="1808">
        <f t="shared" si="6"/>
        <v>485.1</v>
      </c>
      <c r="AT15" s="1808">
        <f t="shared" si="7"/>
        <v>504</v>
      </c>
      <c r="AU15" s="1808" t="s">
        <v>551</v>
      </c>
      <c r="AV15" s="1808" t="s">
        <v>552</v>
      </c>
      <c r="AW15" s="1808"/>
      <c r="AX15" s="1818"/>
      <c r="AY15" s="1819"/>
      <c r="AZ15" s="1819"/>
      <c r="BA15" s="1819"/>
      <c r="BB15" s="1819"/>
      <c r="BC15" s="1819"/>
      <c r="BD15" s="1819"/>
      <c r="BE15" s="1819"/>
      <c r="BF15" s="1819"/>
      <c r="BG15" s="1819"/>
      <c r="BH15" s="1819"/>
      <c r="BI15" s="1819"/>
      <c r="BJ15" s="1819"/>
      <c r="BK15" s="1819"/>
      <c r="BL15" s="1819"/>
      <c r="BM15" s="1819"/>
      <c r="BN15" s="1819"/>
      <c r="BO15" s="1819"/>
      <c r="BP15" s="1819"/>
      <c r="BQ15" s="1819"/>
      <c r="BR15" s="1819"/>
      <c r="BS15" s="1819"/>
      <c r="BT15" s="1819"/>
      <c r="BU15" s="1819"/>
      <c r="BV15" s="1819"/>
      <c r="BW15" s="1819"/>
      <c r="BX15" s="1819"/>
      <c r="BY15" s="1819"/>
      <c r="BZ15" s="1819"/>
      <c r="CA15" s="1819"/>
      <c r="CB15" s="1819"/>
      <c r="CC15" s="1819"/>
      <c r="CD15" s="1819"/>
      <c r="CE15" s="1819"/>
      <c r="CF15" s="1819"/>
      <c r="CG15" s="1819"/>
      <c r="CH15" s="1819"/>
      <c r="CI15" s="1819"/>
      <c r="CJ15" s="1819"/>
      <c r="CK15" s="1819"/>
      <c r="CL15" s="1819"/>
      <c r="CM15" s="1819"/>
      <c r="CN15" s="1819"/>
      <c r="CO15" s="1819"/>
      <c r="CP15" s="1819"/>
      <c r="CQ15" s="1819"/>
      <c r="CR15" s="1819"/>
      <c r="CS15" s="1819"/>
      <c r="CT15" s="1819"/>
      <c r="CU15" s="1819"/>
      <c r="CV15" s="1819"/>
      <c r="CW15" s="1819"/>
      <c r="CX15" s="1819"/>
      <c r="CY15" s="1819"/>
      <c r="CZ15" s="1819"/>
      <c r="DA15" s="1819"/>
      <c r="DB15" s="1819"/>
      <c r="DC15" s="1819"/>
      <c r="DD15" s="1819"/>
      <c r="DE15" s="1819"/>
      <c r="DF15" s="1819"/>
      <c r="DG15" s="1819"/>
      <c r="DH15" s="1819"/>
      <c r="DI15" s="1819"/>
      <c r="DJ15" s="1819"/>
      <c r="DK15" s="1819"/>
      <c r="DL15" s="1819"/>
      <c r="DM15" s="1819"/>
      <c r="DN15" s="1819"/>
      <c r="DO15" s="1819"/>
      <c r="DP15" s="1819"/>
      <c r="DQ15" s="1819"/>
      <c r="DR15" s="1819"/>
      <c r="DS15" s="1819"/>
      <c r="DT15" s="1819"/>
      <c r="DU15" s="1819"/>
      <c r="DV15" s="1819"/>
      <c r="DW15" s="1819"/>
      <c r="DX15" s="1819"/>
      <c r="DY15" s="1819"/>
      <c r="DZ15" s="1819"/>
      <c r="EA15" s="1819"/>
      <c r="EB15" s="1819"/>
      <c r="EC15" s="1819"/>
      <c r="ED15" s="1819"/>
      <c r="EE15" s="1819"/>
      <c r="EF15" s="1819"/>
      <c r="EG15" s="1819"/>
      <c r="EH15" s="1819"/>
      <c r="EI15" s="1819"/>
      <c r="EJ15" s="1819"/>
      <c r="EK15" s="1819"/>
      <c r="EL15" s="1819"/>
      <c r="EM15" s="1819"/>
      <c r="EN15" s="1819"/>
      <c r="EO15" s="1819"/>
      <c r="EP15" s="1819"/>
      <c r="EQ15" s="1819"/>
      <c r="ER15" s="1819"/>
      <c r="ES15" s="1819"/>
      <c r="ET15" s="1819"/>
      <c r="EU15" s="1819"/>
      <c r="EV15" s="1819"/>
      <c r="EW15" s="1819"/>
      <c r="EX15" s="1819"/>
      <c r="EY15" s="1819"/>
      <c r="EZ15" s="1819"/>
      <c r="FA15" s="1819"/>
      <c r="FB15" s="1819"/>
      <c r="FC15" s="1819"/>
      <c r="FD15" s="1819"/>
      <c r="FE15" s="1819"/>
      <c r="FF15" s="1819"/>
      <c r="FG15" s="1819"/>
      <c r="FH15" s="1819"/>
      <c r="FI15" s="1819"/>
      <c r="FJ15" s="1819"/>
      <c r="FK15" s="1819"/>
      <c r="FL15" s="1819"/>
      <c r="FM15" s="1819"/>
      <c r="FN15" s="1819"/>
      <c r="FO15" s="1819"/>
      <c r="FP15" s="1819"/>
      <c r="FQ15" s="1819"/>
      <c r="FR15" s="1819"/>
      <c r="FS15" s="1819"/>
      <c r="FT15" s="1819"/>
      <c r="FU15" s="1819"/>
      <c r="FV15" s="1819"/>
      <c r="FW15" s="1819"/>
      <c r="FX15" s="1819"/>
      <c r="FY15" s="1819"/>
      <c r="FZ15" s="1819"/>
      <c r="GA15" s="1819"/>
      <c r="GB15" s="1819"/>
      <c r="GC15" s="1819"/>
      <c r="GD15" s="1819"/>
      <c r="GE15" s="1819"/>
      <c r="GF15" s="1819"/>
      <c r="GG15" s="1819"/>
      <c r="GH15" s="1819"/>
      <c r="GI15" s="1819"/>
      <c r="GJ15" s="1819"/>
      <c r="GK15" s="1819"/>
      <c r="GL15" s="1819"/>
      <c r="GM15" s="1819"/>
      <c r="GN15" s="1819"/>
      <c r="GO15" s="1819"/>
      <c r="GP15" s="1819"/>
      <c r="GQ15" s="1819"/>
      <c r="GR15" s="1819"/>
      <c r="GS15" s="1819"/>
      <c r="GT15" s="1819"/>
      <c r="GU15" s="1819"/>
      <c r="GV15" s="1819"/>
      <c r="GW15" s="1819"/>
      <c r="GX15" s="1819"/>
      <c r="GY15" s="1819"/>
      <c r="GZ15" s="1819"/>
      <c r="HA15" s="1819"/>
      <c r="HB15" s="1819"/>
      <c r="HC15" s="1819"/>
      <c r="HD15" s="1819"/>
      <c r="HE15" s="1819"/>
      <c r="HF15" s="1819"/>
      <c r="HG15" s="1819"/>
      <c r="HH15" s="1819"/>
      <c r="HI15" s="1819"/>
      <c r="HJ15" s="1819"/>
      <c r="HK15" s="1819"/>
      <c r="HL15" s="1819"/>
      <c r="HM15" s="1819"/>
      <c r="HN15" s="1819"/>
      <c r="HO15" s="1819"/>
      <c r="HP15" s="1819"/>
      <c r="HQ15" s="1819"/>
      <c r="HR15" s="1819"/>
      <c r="HS15" s="1819"/>
      <c r="HT15" s="1819"/>
      <c r="HU15" s="1819"/>
      <c r="HV15" s="1819"/>
      <c r="HW15" s="1819"/>
      <c r="HX15" s="1819"/>
      <c r="HY15" s="1819"/>
      <c r="HZ15" s="1819"/>
      <c r="IA15" s="1819"/>
      <c r="IB15" s="1819"/>
      <c r="IC15" s="1819"/>
      <c r="ID15" s="1819"/>
      <c r="IE15" s="1819"/>
      <c r="IF15" s="1819"/>
      <c r="IG15" s="1819"/>
      <c r="IH15" s="1819"/>
      <c r="II15" s="1819"/>
      <c r="IJ15" s="1819"/>
      <c r="IK15" s="1819"/>
      <c r="IL15" s="1819"/>
      <c r="IM15" s="1819"/>
      <c r="IN15" s="1819"/>
      <c r="IO15" s="1819"/>
      <c r="IP15" s="1819"/>
      <c r="IQ15" s="1819"/>
      <c r="IR15" s="1819"/>
      <c r="IS15" s="1819"/>
      <c r="IT15" s="1819"/>
      <c r="IU15" s="1819"/>
      <c r="IV15" s="1819"/>
      <c r="IW15" s="1819"/>
      <c r="IX15" s="1819"/>
      <c r="IY15" s="1819"/>
      <c r="IZ15" s="1819"/>
      <c r="JA15" s="1819"/>
      <c r="JB15" s="1819"/>
      <c r="JC15" s="1819"/>
      <c r="JD15" s="1819"/>
      <c r="JE15" s="1819"/>
      <c r="JF15" s="1819"/>
      <c r="JG15" s="1819"/>
      <c r="JH15" s="1819"/>
      <c r="JI15" s="1819"/>
      <c r="JJ15" s="1819"/>
      <c r="JK15" s="1819"/>
      <c r="JL15" s="1819"/>
      <c r="JM15" s="1819"/>
      <c r="JN15" s="1819"/>
      <c r="JO15" s="1819"/>
      <c r="JP15" s="1819"/>
      <c r="JQ15" s="1819"/>
      <c r="JR15" s="1819"/>
      <c r="JS15" s="1819"/>
      <c r="JT15" s="1819"/>
      <c r="JU15" s="1819"/>
      <c r="JV15" s="1819"/>
      <c r="JW15" s="1819"/>
      <c r="JX15" s="1819"/>
      <c r="JY15" s="1819"/>
      <c r="JZ15" s="1819"/>
      <c r="KA15" s="1819"/>
      <c r="KB15" s="1819"/>
      <c r="KC15" s="1819"/>
      <c r="KD15" s="1819"/>
      <c r="KE15" s="1819"/>
      <c r="KF15" s="1819"/>
      <c r="KG15" s="1819"/>
      <c r="KH15" s="1819"/>
      <c r="KI15" s="1819"/>
      <c r="KJ15" s="1819"/>
      <c r="KK15" s="1819"/>
      <c r="KL15" s="1819"/>
      <c r="KM15" s="1819"/>
      <c r="KN15" s="1819"/>
      <c r="KO15" s="1819"/>
      <c r="KP15" s="1819"/>
      <c r="KQ15" s="1819"/>
      <c r="KR15" s="1819"/>
      <c r="KS15" s="1819"/>
      <c r="KT15" s="1819"/>
      <c r="KU15" s="1819"/>
      <c r="KV15" s="1819"/>
      <c r="KW15" s="1819"/>
      <c r="KX15" s="1819"/>
      <c r="KY15" s="1819"/>
      <c r="KZ15" s="1819"/>
      <c r="LA15" s="1819"/>
      <c r="LB15" s="1819"/>
      <c r="LC15" s="1819"/>
      <c r="LD15" s="1819"/>
    </row>
    <row r="16" s="1486" customFormat="1" ht="47" customHeight="1" spans="1:316">
      <c r="A16" s="1726">
        <v>45943</v>
      </c>
      <c r="B16" s="1724" t="s">
        <v>3593</v>
      </c>
      <c r="C16" s="1720" t="s">
        <v>98</v>
      </c>
      <c r="D16" s="1725">
        <v>4500181652</v>
      </c>
      <c r="E16" s="2043" t="s">
        <v>4549</v>
      </c>
      <c r="F16" s="1725" t="s">
        <v>4550</v>
      </c>
      <c r="G16" s="1728" t="s">
        <v>4523</v>
      </c>
      <c r="H16" s="1728" t="s">
        <v>4523</v>
      </c>
      <c r="I16" s="1746" t="s">
        <v>4524</v>
      </c>
      <c r="J16" s="1736">
        <v>3150</v>
      </c>
      <c r="K16" s="1747">
        <v>0</v>
      </c>
      <c r="L16" s="1747">
        <v>75</v>
      </c>
      <c r="M16" s="1747">
        <f t="shared" si="0"/>
        <v>42</v>
      </c>
      <c r="N16" s="1741">
        <v>46021</v>
      </c>
      <c r="O16" s="1741">
        <v>46020</v>
      </c>
      <c r="P16" s="1749"/>
      <c r="Q16" s="1764" t="s">
        <v>78</v>
      </c>
      <c r="R16" s="1764" t="s">
        <v>4548</v>
      </c>
      <c r="S16" s="1766" t="s">
        <v>111</v>
      </c>
      <c r="T16" s="2075">
        <v>45960</v>
      </c>
      <c r="U16" s="1767" t="s">
        <v>88</v>
      </c>
      <c r="V16" s="1783" t="s">
        <v>88</v>
      </c>
      <c r="W16" s="1767" t="s">
        <v>3597</v>
      </c>
      <c r="X16" s="1783"/>
      <c r="Y16" s="1783" t="s">
        <v>4530</v>
      </c>
      <c r="Z16" s="1772" t="s">
        <v>3599</v>
      </c>
      <c r="AA16" s="1784">
        <v>178.134</v>
      </c>
      <c r="AB16" s="2091">
        <f t="shared" si="1"/>
        <v>7481.628</v>
      </c>
      <c r="AC16" s="2092"/>
      <c r="AD16" s="1799" t="s">
        <v>81</v>
      </c>
      <c r="AE16" s="1799"/>
      <c r="AF16" s="1799"/>
      <c r="AG16" s="1800">
        <f t="shared" si="2"/>
        <v>3150</v>
      </c>
      <c r="AH16" s="1800"/>
      <c r="AI16" s="1800"/>
      <c r="AJ16" s="1800"/>
      <c r="AK16" s="1800">
        <f t="shared" si="3"/>
        <v>42</v>
      </c>
      <c r="AL16" s="1800" t="s">
        <v>64</v>
      </c>
      <c r="AM16" s="1800"/>
      <c r="AN16" s="1800">
        <f t="shared" si="4"/>
        <v>3150</v>
      </c>
      <c r="AO16" s="1800">
        <f>J64*20%</f>
        <v>630</v>
      </c>
      <c r="AP16" s="2107">
        <f t="shared" si="8"/>
        <v>472.5</v>
      </c>
      <c r="AQ16" s="1808">
        <f t="shared" si="9"/>
        <v>567</v>
      </c>
      <c r="AR16" s="1808">
        <f t="shared" si="5"/>
        <v>491.4</v>
      </c>
      <c r="AS16" s="1808">
        <f t="shared" si="6"/>
        <v>485.1</v>
      </c>
      <c r="AT16" s="1808">
        <f t="shared" si="7"/>
        <v>504</v>
      </c>
      <c r="AU16" s="1808" t="s">
        <v>551</v>
      </c>
      <c r="AV16" s="1808" t="s">
        <v>552</v>
      </c>
      <c r="AW16" s="1808"/>
      <c r="AX16" s="1818"/>
      <c r="AY16" s="1819"/>
      <c r="AZ16" s="1819"/>
      <c r="BA16" s="1819"/>
      <c r="BB16" s="1819"/>
      <c r="BC16" s="1819"/>
      <c r="BD16" s="1819"/>
      <c r="BE16" s="1819"/>
      <c r="BF16" s="1819"/>
      <c r="BG16" s="1819"/>
      <c r="BH16" s="1819"/>
      <c r="BI16" s="1819"/>
      <c r="BJ16" s="1819"/>
      <c r="BK16" s="1819"/>
      <c r="BL16" s="1819"/>
      <c r="BM16" s="1819"/>
      <c r="BN16" s="1819"/>
      <c r="BO16" s="1819"/>
      <c r="BP16" s="1819"/>
      <c r="BQ16" s="1819"/>
      <c r="BR16" s="1819"/>
      <c r="BS16" s="1819"/>
      <c r="BT16" s="1819"/>
      <c r="BU16" s="1819"/>
      <c r="BV16" s="1819"/>
      <c r="BW16" s="1819"/>
      <c r="BX16" s="1819"/>
      <c r="BY16" s="1819"/>
      <c r="BZ16" s="1819"/>
      <c r="CA16" s="1819"/>
      <c r="CB16" s="1819"/>
      <c r="CC16" s="1819"/>
      <c r="CD16" s="1819"/>
      <c r="CE16" s="1819"/>
      <c r="CF16" s="1819"/>
      <c r="CG16" s="1819"/>
      <c r="CH16" s="1819"/>
      <c r="CI16" s="1819"/>
      <c r="CJ16" s="1819"/>
      <c r="CK16" s="1819"/>
      <c r="CL16" s="1819"/>
      <c r="CM16" s="1819"/>
      <c r="CN16" s="1819"/>
      <c r="CO16" s="1819"/>
      <c r="CP16" s="1819"/>
      <c r="CQ16" s="1819"/>
      <c r="CR16" s="1819"/>
      <c r="CS16" s="1819"/>
      <c r="CT16" s="1819"/>
      <c r="CU16" s="1819"/>
      <c r="CV16" s="1819"/>
      <c r="CW16" s="1819"/>
      <c r="CX16" s="1819"/>
      <c r="CY16" s="1819"/>
      <c r="CZ16" s="1819"/>
      <c r="DA16" s="1819"/>
      <c r="DB16" s="1819"/>
      <c r="DC16" s="1819"/>
      <c r="DD16" s="1819"/>
      <c r="DE16" s="1819"/>
      <c r="DF16" s="1819"/>
      <c r="DG16" s="1819"/>
      <c r="DH16" s="1819"/>
      <c r="DI16" s="1819"/>
      <c r="DJ16" s="1819"/>
      <c r="DK16" s="1819"/>
      <c r="DL16" s="1819"/>
      <c r="DM16" s="1819"/>
      <c r="DN16" s="1819"/>
      <c r="DO16" s="1819"/>
      <c r="DP16" s="1819"/>
      <c r="DQ16" s="1819"/>
      <c r="DR16" s="1819"/>
      <c r="DS16" s="1819"/>
      <c r="DT16" s="1819"/>
      <c r="DU16" s="1819"/>
      <c r="DV16" s="1819"/>
      <c r="DW16" s="1819"/>
      <c r="DX16" s="1819"/>
      <c r="DY16" s="1819"/>
      <c r="DZ16" s="1819"/>
      <c r="EA16" s="1819"/>
      <c r="EB16" s="1819"/>
      <c r="EC16" s="1819"/>
      <c r="ED16" s="1819"/>
      <c r="EE16" s="1819"/>
      <c r="EF16" s="1819"/>
      <c r="EG16" s="1819"/>
      <c r="EH16" s="1819"/>
      <c r="EI16" s="1819"/>
      <c r="EJ16" s="1819"/>
      <c r="EK16" s="1819"/>
      <c r="EL16" s="1819"/>
      <c r="EM16" s="1819"/>
      <c r="EN16" s="1819"/>
      <c r="EO16" s="1819"/>
      <c r="EP16" s="1819"/>
      <c r="EQ16" s="1819"/>
      <c r="ER16" s="1819"/>
      <c r="ES16" s="1819"/>
      <c r="ET16" s="1819"/>
      <c r="EU16" s="1819"/>
      <c r="EV16" s="1819"/>
      <c r="EW16" s="1819"/>
      <c r="EX16" s="1819"/>
      <c r="EY16" s="1819"/>
      <c r="EZ16" s="1819"/>
      <c r="FA16" s="1819"/>
      <c r="FB16" s="1819"/>
      <c r="FC16" s="1819"/>
      <c r="FD16" s="1819"/>
      <c r="FE16" s="1819"/>
      <c r="FF16" s="1819"/>
      <c r="FG16" s="1819"/>
      <c r="FH16" s="1819"/>
      <c r="FI16" s="1819"/>
      <c r="FJ16" s="1819"/>
      <c r="FK16" s="1819"/>
      <c r="FL16" s="1819"/>
      <c r="FM16" s="1819"/>
      <c r="FN16" s="1819"/>
      <c r="FO16" s="1819"/>
      <c r="FP16" s="1819"/>
      <c r="FQ16" s="1819"/>
      <c r="FR16" s="1819"/>
      <c r="FS16" s="1819"/>
      <c r="FT16" s="1819"/>
      <c r="FU16" s="1819"/>
      <c r="FV16" s="1819"/>
      <c r="FW16" s="1819"/>
      <c r="FX16" s="1819"/>
      <c r="FY16" s="1819"/>
      <c r="FZ16" s="1819"/>
      <c r="GA16" s="1819"/>
      <c r="GB16" s="1819"/>
      <c r="GC16" s="1819"/>
      <c r="GD16" s="1819"/>
      <c r="GE16" s="1819"/>
      <c r="GF16" s="1819"/>
      <c r="GG16" s="1819"/>
      <c r="GH16" s="1819"/>
      <c r="GI16" s="1819"/>
      <c r="GJ16" s="1819"/>
      <c r="GK16" s="1819"/>
      <c r="GL16" s="1819"/>
      <c r="GM16" s="1819"/>
      <c r="GN16" s="1819"/>
      <c r="GO16" s="1819"/>
      <c r="GP16" s="1819"/>
      <c r="GQ16" s="1819"/>
      <c r="GR16" s="1819"/>
      <c r="GS16" s="1819"/>
      <c r="GT16" s="1819"/>
      <c r="GU16" s="1819"/>
      <c r="GV16" s="1819"/>
      <c r="GW16" s="1819"/>
      <c r="GX16" s="1819"/>
      <c r="GY16" s="1819"/>
      <c r="GZ16" s="1819"/>
      <c r="HA16" s="1819"/>
      <c r="HB16" s="1819"/>
      <c r="HC16" s="1819"/>
      <c r="HD16" s="1819"/>
      <c r="HE16" s="1819"/>
      <c r="HF16" s="1819"/>
      <c r="HG16" s="1819"/>
      <c r="HH16" s="1819"/>
      <c r="HI16" s="1819"/>
      <c r="HJ16" s="1819"/>
      <c r="HK16" s="1819"/>
      <c r="HL16" s="1819"/>
      <c r="HM16" s="1819"/>
      <c r="HN16" s="1819"/>
      <c r="HO16" s="1819"/>
      <c r="HP16" s="1819"/>
      <c r="HQ16" s="1819"/>
      <c r="HR16" s="1819"/>
      <c r="HS16" s="1819"/>
      <c r="HT16" s="1819"/>
      <c r="HU16" s="1819"/>
      <c r="HV16" s="1819"/>
      <c r="HW16" s="1819"/>
      <c r="HX16" s="1819"/>
      <c r="HY16" s="1819"/>
      <c r="HZ16" s="1819"/>
      <c r="IA16" s="1819"/>
      <c r="IB16" s="1819"/>
      <c r="IC16" s="1819"/>
      <c r="ID16" s="1819"/>
      <c r="IE16" s="1819"/>
      <c r="IF16" s="1819"/>
      <c r="IG16" s="1819"/>
      <c r="IH16" s="1819"/>
      <c r="II16" s="1819"/>
      <c r="IJ16" s="1819"/>
      <c r="IK16" s="1819"/>
      <c r="IL16" s="1819"/>
      <c r="IM16" s="1819"/>
      <c r="IN16" s="1819"/>
      <c r="IO16" s="1819"/>
      <c r="IP16" s="1819"/>
      <c r="IQ16" s="1819"/>
      <c r="IR16" s="1819"/>
      <c r="IS16" s="1819"/>
      <c r="IT16" s="1819"/>
      <c r="IU16" s="1819"/>
      <c r="IV16" s="1819"/>
      <c r="IW16" s="1819"/>
      <c r="IX16" s="1819"/>
      <c r="IY16" s="1819"/>
      <c r="IZ16" s="1819"/>
      <c r="JA16" s="1819"/>
      <c r="JB16" s="1819"/>
      <c r="JC16" s="1819"/>
      <c r="JD16" s="1819"/>
      <c r="JE16" s="1819"/>
      <c r="JF16" s="1819"/>
      <c r="JG16" s="1819"/>
      <c r="JH16" s="1819"/>
      <c r="JI16" s="1819"/>
      <c r="JJ16" s="1819"/>
      <c r="JK16" s="1819"/>
      <c r="JL16" s="1819"/>
      <c r="JM16" s="1819"/>
      <c r="JN16" s="1819"/>
      <c r="JO16" s="1819"/>
      <c r="JP16" s="1819"/>
      <c r="JQ16" s="1819"/>
      <c r="JR16" s="1819"/>
      <c r="JS16" s="1819"/>
      <c r="JT16" s="1819"/>
      <c r="JU16" s="1819"/>
      <c r="JV16" s="1819"/>
      <c r="JW16" s="1819"/>
      <c r="JX16" s="1819"/>
      <c r="JY16" s="1819"/>
      <c r="JZ16" s="1819"/>
      <c r="KA16" s="1819"/>
      <c r="KB16" s="1819"/>
      <c r="KC16" s="1819"/>
      <c r="KD16" s="1819"/>
      <c r="KE16" s="1819"/>
      <c r="KF16" s="1819"/>
      <c r="KG16" s="1819"/>
      <c r="KH16" s="1819"/>
      <c r="KI16" s="1819"/>
      <c r="KJ16" s="1819"/>
      <c r="KK16" s="1819"/>
      <c r="KL16" s="1819"/>
      <c r="KM16" s="1819"/>
      <c r="KN16" s="1819"/>
      <c r="KO16" s="1819"/>
      <c r="KP16" s="1819"/>
      <c r="KQ16" s="1819"/>
      <c r="KR16" s="1819"/>
      <c r="KS16" s="1819"/>
      <c r="KT16" s="1819"/>
      <c r="KU16" s="1819"/>
      <c r="KV16" s="1819"/>
      <c r="KW16" s="1819"/>
      <c r="KX16" s="1819"/>
      <c r="KY16" s="1819"/>
      <c r="KZ16" s="1819"/>
      <c r="LA16" s="1819"/>
      <c r="LB16" s="1819"/>
      <c r="LC16" s="1819"/>
      <c r="LD16" s="1819"/>
    </row>
    <row r="17" s="1486" customFormat="1" ht="47" customHeight="1" spans="1:316">
      <c r="A17" s="1726">
        <v>45943</v>
      </c>
      <c r="B17" s="1724" t="s">
        <v>3593</v>
      </c>
      <c r="C17" s="1720" t="s">
        <v>98</v>
      </c>
      <c r="D17" s="1725">
        <v>4500181654</v>
      </c>
      <c r="E17" s="2043" t="s">
        <v>4551</v>
      </c>
      <c r="F17" s="1725" t="s">
        <v>4552</v>
      </c>
      <c r="G17" s="1728" t="s">
        <v>4523</v>
      </c>
      <c r="H17" s="1728" t="s">
        <v>4523</v>
      </c>
      <c r="I17" s="1746" t="s">
        <v>4524</v>
      </c>
      <c r="J17" s="1736">
        <v>3150</v>
      </c>
      <c r="K17" s="1747">
        <v>0</v>
      </c>
      <c r="L17" s="1747">
        <v>75</v>
      </c>
      <c r="M17" s="1747">
        <f t="shared" si="0"/>
        <v>42</v>
      </c>
      <c r="N17" s="1741">
        <v>46022</v>
      </c>
      <c r="O17" s="1741">
        <v>46020</v>
      </c>
      <c r="P17" s="1749"/>
      <c r="Q17" s="1764" t="s">
        <v>78</v>
      </c>
      <c r="R17" s="1764"/>
      <c r="S17" s="1766" t="s">
        <v>111</v>
      </c>
      <c r="T17" s="2075">
        <v>45960</v>
      </c>
      <c r="U17" s="1767" t="s">
        <v>88</v>
      </c>
      <c r="V17" s="1783" t="s">
        <v>88</v>
      </c>
      <c r="W17" s="1767" t="s">
        <v>3597</v>
      </c>
      <c r="X17" s="1783"/>
      <c r="Y17" s="1783" t="s">
        <v>4530</v>
      </c>
      <c r="Z17" s="1772" t="s">
        <v>3599</v>
      </c>
      <c r="AA17" s="1784">
        <v>178.134</v>
      </c>
      <c r="AB17" s="2091">
        <f t="shared" si="1"/>
        <v>7481.628</v>
      </c>
      <c r="AC17" s="2092"/>
      <c r="AD17" s="1799" t="s">
        <v>81</v>
      </c>
      <c r="AE17" s="1799"/>
      <c r="AF17" s="1799"/>
      <c r="AG17" s="1800">
        <f t="shared" si="2"/>
        <v>3150</v>
      </c>
      <c r="AH17" s="1800"/>
      <c r="AI17" s="1800"/>
      <c r="AJ17" s="1800"/>
      <c r="AK17" s="1800">
        <f t="shared" si="3"/>
        <v>42</v>
      </c>
      <c r="AL17" s="1800" t="s">
        <v>64</v>
      </c>
      <c r="AM17" s="1800"/>
      <c r="AN17" s="1800">
        <f t="shared" si="4"/>
        <v>3150</v>
      </c>
      <c r="AO17" s="1800">
        <f>J72*20%</f>
        <v>630</v>
      </c>
      <c r="AP17" s="2107">
        <f t="shared" si="8"/>
        <v>472.5</v>
      </c>
      <c r="AQ17" s="1808">
        <f t="shared" si="9"/>
        <v>567</v>
      </c>
      <c r="AR17" s="1808">
        <f t="shared" si="5"/>
        <v>491.4</v>
      </c>
      <c r="AS17" s="1808">
        <f t="shared" si="6"/>
        <v>485.1</v>
      </c>
      <c r="AT17" s="1808">
        <f t="shared" si="7"/>
        <v>504</v>
      </c>
      <c r="AU17" s="1808" t="s">
        <v>551</v>
      </c>
      <c r="AV17" s="1808" t="s">
        <v>552</v>
      </c>
      <c r="AW17" s="1808"/>
      <c r="AX17" s="1818"/>
      <c r="AY17" s="1819"/>
      <c r="AZ17" s="1819"/>
      <c r="BA17" s="1819"/>
      <c r="BB17" s="1819"/>
      <c r="BC17" s="1819"/>
      <c r="BD17" s="1819"/>
      <c r="BE17" s="1819"/>
      <c r="BF17" s="1819"/>
      <c r="BG17" s="1819"/>
      <c r="BH17" s="1819"/>
      <c r="BI17" s="1819"/>
      <c r="BJ17" s="1819"/>
      <c r="BK17" s="1819"/>
      <c r="BL17" s="1819"/>
      <c r="BM17" s="1819"/>
      <c r="BN17" s="1819"/>
      <c r="BO17" s="1819"/>
      <c r="BP17" s="1819"/>
      <c r="BQ17" s="1819"/>
      <c r="BR17" s="1819"/>
      <c r="BS17" s="1819"/>
      <c r="BT17" s="1819"/>
      <c r="BU17" s="1819"/>
      <c r="BV17" s="1819"/>
      <c r="BW17" s="1819"/>
      <c r="BX17" s="1819"/>
      <c r="BY17" s="1819"/>
      <c r="BZ17" s="1819"/>
      <c r="CA17" s="1819"/>
      <c r="CB17" s="1819"/>
      <c r="CC17" s="1819"/>
      <c r="CD17" s="1819"/>
      <c r="CE17" s="1819"/>
      <c r="CF17" s="1819"/>
      <c r="CG17" s="1819"/>
      <c r="CH17" s="1819"/>
      <c r="CI17" s="1819"/>
      <c r="CJ17" s="1819"/>
      <c r="CK17" s="1819"/>
      <c r="CL17" s="1819"/>
      <c r="CM17" s="1819"/>
      <c r="CN17" s="1819"/>
      <c r="CO17" s="1819"/>
      <c r="CP17" s="1819"/>
      <c r="CQ17" s="1819"/>
      <c r="CR17" s="1819"/>
      <c r="CS17" s="1819"/>
      <c r="CT17" s="1819"/>
      <c r="CU17" s="1819"/>
      <c r="CV17" s="1819"/>
      <c r="CW17" s="1819"/>
      <c r="CX17" s="1819"/>
      <c r="CY17" s="1819"/>
      <c r="CZ17" s="1819"/>
      <c r="DA17" s="1819"/>
      <c r="DB17" s="1819"/>
      <c r="DC17" s="1819"/>
      <c r="DD17" s="1819"/>
      <c r="DE17" s="1819"/>
      <c r="DF17" s="1819"/>
      <c r="DG17" s="1819"/>
      <c r="DH17" s="1819"/>
      <c r="DI17" s="1819"/>
      <c r="DJ17" s="1819"/>
      <c r="DK17" s="1819"/>
      <c r="DL17" s="1819"/>
      <c r="DM17" s="1819"/>
      <c r="DN17" s="1819"/>
      <c r="DO17" s="1819"/>
      <c r="DP17" s="1819"/>
      <c r="DQ17" s="1819"/>
      <c r="DR17" s="1819"/>
      <c r="DS17" s="1819"/>
      <c r="DT17" s="1819"/>
      <c r="DU17" s="1819"/>
      <c r="DV17" s="1819"/>
      <c r="DW17" s="1819"/>
      <c r="DX17" s="1819"/>
      <c r="DY17" s="1819"/>
      <c r="DZ17" s="1819"/>
      <c r="EA17" s="1819"/>
      <c r="EB17" s="1819"/>
      <c r="EC17" s="1819"/>
      <c r="ED17" s="1819"/>
      <c r="EE17" s="1819"/>
      <c r="EF17" s="1819"/>
      <c r="EG17" s="1819"/>
      <c r="EH17" s="1819"/>
      <c r="EI17" s="1819"/>
      <c r="EJ17" s="1819"/>
      <c r="EK17" s="1819"/>
      <c r="EL17" s="1819"/>
      <c r="EM17" s="1819"/>
      <c r="EN17" s="1819"/>
      <c r="EO17" s="1819"/>
      <c r="EP17" s="1819"/>
      <c r="EQ17" s="1819"/>
      <c r="ER17" s="1819"/>
      <c r="ES17" s="1819"/>
      <c r="ET17" s="1819"/>
      <c r="EU17" s="1819"/>
      <c r="EV17" s="1819"/>
      <c r="EW17" s="1819"/>
      <c r="EX17" s="1819"/>
      <c r="EY17" s="1819"/>
      <c r="EZ17" s="1819"/>
      <c r="FA17" s="1819"/>
      <c r="FB17" s="1819"/>
      <c r="FC17" s="1819"/>
      <c r="FD17" s="1819"/>
      <c r="FE17" s="1819"/>
      <c r="FF17" s="1819"/>
      <c r="FG17" s="1819"/>
      <c r="FH17" s="1819"/>
      <c r="FI17" s="1819"/>
      <c r="FJ17" s="1819"/>
      <c r="FK17" s="1819"/>
      <c r="FL17" s="1819"/>
      <c r="FM17" s="1819"/>
      <c r="FN17" s="1819"/>
      <c r="FO17" s="1819"/>
      <c r="FP17" s="1819"/>
      <c r="FQ17" s="1819"/>
      <c r="FR17" s="1819"/>
      <c r="FS17" s="1819"/>
      <c r="FT17" s="1819"/>
      <c r="FU17" s="1819"/>
      <c r="FV17" s="1819"/>
      <c r="FW17" s="1819"/>
      <c r="FX17" s="1819"/>
      <c r="FY17" s="1819"/>
      <c r="FZ17" s="1819"/>
      <c r="GA17" s="1819"/>
      <c r="GB17" s="1819"/>
      <c r="GC17" s="1819"/>
      <c r="GD17" s="1819"/>
      <c r="GE17" s="1819"/>
      <c r="GF17" s="1819"/>
      <c r="GG17" s="1819"/>
      <c r="GH17" s="1819"/>
      <c r="GI17" s="1819"/>
      <c r="GJ17" s="1819"/>
      <c r="GK17" s="1819"/>
      <c r="GL17" s="1819"/>
      <c r="GM17" s="1819"/>
      <c r="GN17" s="1819"/>
      <c r="GO17" s="1819"/>
      <c r="GP17" s="1819"/>
      <c r="GQ17" s="1819"/>
      <c r="GR17" s="1819"/>
      <c r="GS17" s="1819"/>
      <c r="GT17" s="1819"/>
      <c r="GU17" s="1819"/>
      <c r="GV17" s="1819"/>
      <c r="GW17" s="1819"/>
      <c r="GX17" s="1819"/>
      <c r="GY17" s="1819"/>
      <c r="GZ17" s="1819"/>
      <c r="HA17" s="1819"/>
      <c r="HB17" s="1819"/>
      <c r="HC17" s="1819"/>
      <c r="HD17" s="1819"/>
      <c r="HE17" s="1819"/>
      <c r="HF17" s="1819"/>
      <c r="HG17" s="1819"/>
      <c r="HH17" s="1819"/>
      <c r="HI17" s="1819"/>
      <c r="HJ17" s="1819"/>
      <c r="HK17" s="1819"/>
      <c r="HL17" s="1819"/>
      <c r="HM17" s="1819"/>
      <c r="HN17" s="1819"/>
      <c r="HO17" s="1819"/>
      <c r="HP17" s="1819"/>
      <c r="HQ17" s="1819"/>
      <c r="HR17" s="1819"/>
      <c r="HS17" s="1819"/>
      <c r="HT17" s="1819"/>
      <c r="HU17" s="1819"/>
      <c r="HV17" s="1819"/>
      <c r="HW17" s="1819"/>
      <c r="HX17" s="1819"/>
      <c r="HY17" s="1819"/>
      <c r="HZ17" s="1819"/>
      <c r="IA17" s="1819"/>
      <c r="IB17" s="1819"/>
      <c r="IC17" s="1819"/>
      <c r="ID17" s="1819"/>
      <c r="IE17" s="1819"/>
      <c r="IF17" s="1819"/>
      <c r="IG17" s="1819"/>
      <c r="IH17" s="1819"/>
      <c r="II17" s="1819"/>
      <c r="IJ17" s="1819"/>
      <c r="IK17" s="1819"/>
      <c r="IL17" s="1819"/>
      <c r="IM17" s="1819"/>
      <c r="IN17" s="1819"/>
      <c r="IO17" s="1819"/>
      <c r="IP17" s="1819"/>
      <c r="IQ17" s="1819"/>
      <c r="IR17" s="1819"/>
      <c r="IS17" s="1819"/>
      <c r="IT17" s="1819"/>
      <c r="IU17" s="1819"/>
      <c r="IV17" s="1819"/>
      <c r="IW17" s="1819"/>
      <c r="IX17" s="1819"/>
      <c r="IY17" s="1819"/>
      <c r="IZ17" s="1819"/>
      <c r="JA17" s="1819"/>
      <c r="JB17" s="1819"/>
      <c r="JC17" s="1819"/>
      <c r="JD17" s="1819"/>
      <c r="JE17" s="1819"/>
      <c r="JF17" s="1819"/>
      <c r="JG17" s="1819"/>
      <c r="JH17" s="1819"/>
      <c r="JI17" s="1819"/>
      <c r="JJ17" s="1819"/>
      <c r="JK17" s="1819"/>
      <c r="JL17" s="1819"/>
      <c r="JM17" s="1819"/>
      <c r="JN17" s="1819"/>
      <c r="JO17" s="1819"/>
      <c r="JP17" s="1819"/>
      <c r="JQ17" s="1819"/>
      <c r="JR17" s="1819"/>
      <c r="JS17" s="1819"/>
      <c r="JT17" s="1819"/>
      <c r="JU17" s="1819"/>
      <c r="JV17" s="1819"/>
      <c r="JW17" s="1819"/>
      <c r="JX17" s="1819"/>
      <c r="JY17" s="1819"/>
      <c r="JZ17" s="1819"/>
      <c r="KA17" s="1819"/>
      <c r="KB17" s="1819"/>
      <c r="KC17" s="1819"/>
      <c r="KD17" s="1819"/>
      <c r="KE17" s="1819"/>
      <c r="KF17" s="1819"/>
      <c r="KG17" s="1819"/>
      <c r="KH17" s="1819"/>
      <c r="KI17" s="1819"/>
      <c r="KJ17" s="1819"/>
      <c r="KK17" s="1819"/>
      <c r="KL17" s="1819"/>
      <c r="KM17" s="1819"/>
      <c r="KN17" s="1819"/>
      <c r="KO17" s="1819"/>
      <c r="KP17" s="1819"/>
      <c r="KQ17" s="1819"/>
      <c r="KR17" s="1819"/>
      <c r="KS17" s="1819"/>
      <c r="KT17" s="1819"/>
      <c r="KU17" s="1819"/>
      <c r="KV17" s="1819"/>
      <c r="KW17" s="1819"/>
      <c r="KX17" s="1819"/>
      <c r="KY17" s="1819"/>
      <c r="KZ17" s="1819"/>
      <c r="LA17" s="1819"/>
      <c r="LB17" s="1819"/>
      <c r="LC17" s="1819"/>
      <c r="LD17" s="1819"/>
    </row>
    <row r="18" s="1486" customFormat="1" ht="47" customHeight="1" spans="1:316">
      <c r="A18" s="1726">
        <v>45943</v>
      </c>
      <c r="B18" s="1724" t="s">
        <v>3593</v>
      </c>
      <c r="C18" s="1720" t="s">
        <v>98</v>
      </c>
      <c r="D18" s="1725">
        <v>4500181656</v>
      </c>
      <c r="E18" s="2043" t="s">
        <v>4553</v>
      </c>
      <c r="F18" s="1725" t="s">
        <v>4554</v>
      </c>
      <c r="G18" s="1728" t="s">
        <v>4523</v>
      </c>
      <c r="H18" s="1728" t="s">
        <v>4523</v>
      </c>
      <c r="I18" s="1746" t="s">
        <v>4524</v>
      </c>
      <c r="J18" s="1736">
        <v>3150</v>
      </c>
      <c r="K18" s="1747">
        <v>0</v>
      </c>
      <c r="L18" s="1747">
        <v>75</v>
      </c>
      <c r="M18" s="1747">
        <f t="shared" si="0"/>
        <v>42</v>
      </c>
      <c r="N18" s="1741">
        <v>46025</v>
      </c>
      <c r="O18" s="1741">
        <v>46024</v>
      </c>
      <c r="P18" s="1749"/>
      <c r="Q18" s="1764" t="s">
        <v>78</v>
      </c>
      <c r="R18" s="1764"/>
      <c r="S18" s="1766" t="s">
        <v>111</v>
      </c>
      <c r="T18" s="2075">
        <v>45960</v>
      </c>
      <c r="U18" s="1767" t="s">
        <v>88</v>
      </c>
      <c r="V18" s="1783" t="s">
        <v>88</v>
      </c>
      <c r="W18" s="1767" t="s">
        <v>3597</v>
      </c>
      <c r="X18" s="1783"/>
      <c r="Y18" s="1783" t="s">
        <v>4555</v>
      </c>
      <c r="Z18" s="1772" t="s">
        <v>3599</v>
      </c>
      <c r="AA18" s="1784">
        <v>178.134</v>
      </c>
      <c r="AB18" s="2091">
        <f t="shared" si="1"/>
        <v>7481.628</v>
      </c>
      <c r="AC18" s="2092"/>
      <c r="AD18" s="1799" t="s">
        <v>81</v>
      </c>
      <c r="AE18" s="1799"/>
      <c r="AF18" s="1799"/>
      <c r="AG18" s="1800">
        <f t="shared" si="2"/>
        <v>3150</v>
      </c>
      <c r="AH18" s="1800"/>
      <c r="AI18" s="1800"/>
      <c r="AJ18" s="1800"/>
      <c r="AK18" s="1800">
        <f t="shared" si="3"/>
        <v>42</v>
      </c>
      <c r="AL18" s="1800" t="s">
        <v>64</v>
      </c>
      <c r="AM18" s="1800"/>
      <c r="AN18" s="1800">
        <f t="shared" si="4"/>
        <v>3150</v>
      </c>
      <c r="AO18" s="1800">
        <f>J73*20%</f>
        <v>630</v>
      </c>
      <c r="AP18" s="2107">
        <f t="shared" si="8"/>
        <v>472.5</v>
      </c>
      <c r="AQ18" s="1808">
        <f t="shared" si="9"/>
        <v>567</v>
      </c>
      <c r="AR18" s="1808">
        <f t="shared" si="5"/>
        <v>491.4</v>
      </c>
      <c r="AS18" s="1808">
        <f t="shared" si="6"/>
        <v>485.1</v>
      </c>
      <c r="AT18" s="1808">
        <f t="shared" si="7"/>
        <v>504</v>
      </c>
      <c r="AU18" s="1808" t="s">
        <v>551</v>
      </c>
      <c r="AV18" s="1808" t="s">
        <v>552</v>
      </c>
      <c r="AW18" s="1808"/>
      <c r="AX18" s="1818"/>
      <c r="AY18" s="1819"/>
      <c r="AZ18" s="1819"/>
      <c r="BA18" s="1819"/>
      <c r="BB18" s="1819"/>
      <c r="BC18" s="1819"/>
      <c r="BD18" s="1819"/>
      <c r="BE18" s="1819"/>
      <c r="BF18" s="1819"/>
      <c r="BG18" s="1819"/>
      <c r="BH18" s="1819"/>
      <c r="BI18" s="1819"/>
      <c r="BJ18" s="1819"/>
      <c r="BK18" s="1819"/>
      <c r="BL18" s="1819"/>
      <c r="BM18" s="1819"/>
      <c r="BN18" s="1819"/>
      <c r="BO18" s="1819"/>
      <c r="BP18" s="1819"/>
      <c r="BQ18" s="1819"/>
      <c r="BR18" s="1819"/>
      <c r="BS18" s="1819"/>
      <c r="BT18" s="1819"/>
      <c r="BU18" s="1819"/>
      <c r="BV18" s="1819"/>
      <c r="BW18" s="1819"/>
      <c r="BX18" s="1819"/>
      <c r="BY18" s="1819"/>
      <c r="BZ18" s="1819"/>
      <c r="CA18" s="1819"/>
      <c r="CB18" s="1819"/>
      <c r="CC18" s="1819"/>
      <c r="CD18" s="1819"/>
      <c r="CE18" s="1819"/>
      <c r="CF18" s="1819"/>
      <c r="CG18" s="1819"/>
      <c r="CH18" s="1819"/>
      <c r="CI18" s="1819"/>
      <c r="CJ18" s="1819"/>
      <c r="CK18" s="1819"/>
      <c r="CL18" s="1819"/>
      <c r="CM18" s="1819"/>
      <c r="CN18" s="1819"/>
      <c r="CO18" s="1819"/>
      <c r="CP18" s="1819"/>
      <c r="CQ18" s="1819"/>
      <c r="CR18" s="1819"/>
      <c r="CS18" s="1819"/>
      <c r="CT18" s="1819"/>
      <c r="CU18" s="1819"/>
      <c r="CV18" s="1819"/>
      <c r="CW18" s="1819"/>
      <c r="CX18" s="1819"/>
      <c r="CY18" s="1819"/>
      <c r="CZ18" s="1819"/>
      <c r="DA18" s="1819"/>
      <c r="DB18" s="1819"/>
      <c r="DC18" s="1819"/>
      <c r="DD18" s="1819"/>
      <c r="DE18" s="1819"/>
      <c r="DF18" s="1819"/>
      <c r="DG18" s="1819"/>
      <c r="DH18" s="1819"/>
      <c r="DI18" s="1819"/>
      <c r="DJ18" s="1819"/>
      <c r="DK18" s="1819"/>
      <c r="DL18" s="1819"/>
      <c r="DM18" s="1819"/>
      <c r="DN18" s="1819"/>
      <c r="DO18" s="1819"/>
      <c r="DP18" s="1819"/>
      <c r="DQ18" s="1819"/>
      <c r="DR18" s="1819"/>
      <c r="DS18" s="1819"/>
      <c r="DT18" s="1819"/>
      <c r="DU18" s="1819"/>
      <c r="DV18" s="1819"/>
      <c r="DW18" s="1819"/>
      <c r="DX18" s="1819"/>
      <c r="DY18" s="1819"/>
      <c r="DZ18" s="1819"/>
      <c r="EA18" s="1819"/>
      <c r="EB18" s="1819"/>
      <c r="EC18" s="1819"/>
      <c r="ED18" s="1819"/>
      <c r="EE18" s="1819"/>
      <c r="EF18" s="1819"/>
      <c r="EG18" s="1819"/>
      <c r="EH18" s="1819"/>
      <c r="EI18" s="1819"/>
      <c r="EJ18" s="1819"/>
      <c r="EK18" s="1819"/>
      <c r="EL18" s="1819"/>
      <c r="EM18" s="1819"/>
      <c r="EN18" s="1819"/>
      <c r="EO18" s="1819"/>
      <c r="EP18" s="1819"/>
      <c r="EQ18" s="1819"/>
      <c r="ER18" s="1819"/>
      <c r="ES18" s="1819"/>
      <c r="ET18" s="1819"/>
      <c r="EU18" s="1819"/>
      <c r="EV18" s="1819"/>
      <c r="EW18" s="1819"/>
      <c r="EX18" s="1819"/>
      <c r="EY18" s="1819"/>
      <c r="EZ18" s="1819"/>
      <c r="FA18" s="1819"/>
      <c r="FB18" s="1819"/>
      <c r="FC18" s="1819"/>
      <c r="FD18" s="1819"/>
      <c r="FE18" s="1819"/>
      <c r="FF18" s="1819"/>
      <c r="FG18" s="1819"/>
      <c r="FH18" s="1819"/>
      <c r="FI18" s="1819"/>
      <c r="FJ18" s="1819"/>
      <c r="FK18" s="1819"/>
      <c r="FL18" s="1819"/>
      <c r="FM18" s="1819"/>
      <c r="FN18" s="1819"/>
      <c r="FO18" s="1819"/>
      <c r="FP18" s="1819"/>
      <c r="FQ18" s="1819"/>
      <c r="FR18" s="1819"/>
      <c r="FS18" s="1819"/>
      <c r="FT18" s="1819"/>
      <c r="FU18" s="1819"/>
      <c r="FV18" s="1819"/>
      <c r="FW18" s="1819"/>
      <c r="FX18" s="1819"/>
      <c r="FY18" s="1819"/>
      <c r="FZ18" s="1819"/>
      <c r="GA18" s="1819"/>
      <c r="GB18" s="1819"/>
      <c r="GC18" s="1819"/>
      <c r="GD18" s="1819"/>
      <c r="GE18" s="1819"/>
      <c r="GF18" s="1819"/>
      <c r="GG18" s="1819"/>
      <c r="GH18" s="1819"/>
      <c r="GI18" s="1819"/>
      <c r="GJ18" s="1819"/>
      <c r="GK18" s="1819"/>
      <c r="GL18" s="1819"/>
      <c r="GM18" s="1819"/>
      <c r="GN18" s="1819"/>
      <c r="GO18" s="1819"/>
      <c r="GP18" s="1819"/>
      <c r="GQ18" s="1819"/>
      <c r="GR18" s="1819"/>
      <c r="GS18" s="1819"/>
      <c r="GT18" s="1819"/>
      <c r="GU18" s="1819"/>
      <c r="GV18" s="1819"/>
      <c r="GW18" s="1819"/>
      <c r="GX18" s="1819"/>
      <c r="GY18" s="1819"/>
      <c r="GZ18" s="1819"/>
      <c r="HA18" s="1819"/>
      <c r="HB18" s="1819"/>
      <c r="HC18" s="1819"/>
      <c r="HD18" s="1819"/>
      <c r="HE18" s="1819"/>
      <c r="HF18" s="1819"/>
      <c r="HG18" s="1819"/>
      <c r="HH18" s="1819"/>
      <c r="HI18" s="1819"/>
      <c r="HJ18" s="1819"/>
      <c r="HK18" s="1819"/>
      <c r="HL18" s="1819"/>
      <c r="HM18" s="1819"/>
      <c r="HN18" s="1819"/>
      <c r="HO18" s="1819"/>
      <c r="HP18" s="1819"/>
      <c r="HQ18" s="1819"/>
      <c r="HR18" s="1819"/>
      <c r="HS18" s="1819"/>
      <c r="HT18" s="1819"/>
      <c r="HU18" s="1819"/>
      <c r="HV18" s="1819"/>
      <c r="HW18" s="1819"/>
      <c r="HX18" s="1819"/>
      <c r="HY18" s="1819"/>
      <c r="HZ18" s="1819"/>
      <c r="IA18" s="1819"/>
      <c r="IB18" s="1819"/>
      <c r="IC18" s="1819"/>
      <c r="ID18" s="1819"/>
      <c r="IE18" s="1819"/>
      <c r="IF18" s="1819"/>
      <c r="IG18" s="1819"/>
      <c r="IH18" s="1819"/>
      <c r="II18" s="1819"/>
      <c r="IJ18" s="1819"/>
      <c r="IK18" s="1819"/>
      <c r="IL18" s="1819"/>
      <c r="IM18" s="1819"/>
      <c r="IN18" s="1819"/>
      <c r="IO18" s="1819"/>
      <c r="IP18" s="1819"/>
      <c r="IQ18" s="1819"/>
      <c r="IR18" s="1819"/>
      <c r="IS18" s="1819"/>
      <c r="IT18" s="1819"/>
      <c r="IU18" s="1819"/>
      <c r="IV18" s="1819"/>
      <c r="IW18" s="1819"/>
      <c r="IX18" s="1819"/>
      <c r="IY18" s="1819"/>
      <c r="IZ18" s="1819"/>
      <c r="JA18" s="1819"/>
      <c r="JB18" s="1819"/>
      <c r="JC18" s="1819"/>
      <c r="JD18" s="1819"/>
      <c r="JE18" s="1819"/>
      <c r="JF18" s="1819"/>
      <c r="JG18" s="1819"/>
      <c r="JH18" s="1819"/>
      <c r="JI18" s="1819"/>
      <c r="JJ18" s="1819"/>
      <c r="JK18" s="1819"/>
      <c r="JL18" s="1819"/>
      <c r="JM18" s="1819"/>
      <c r="JN18" s="1819"/>
      <c r="JO18" s="1819"/>
      <c r="JP18" s="1819"/>
      <c r="JQ18" s="1819"/>
      <c r="JR18" s="1819"/>
      <c r="JS18" s="1819"/>
      <c r="JT18" s="1819"/>
      <c r="JU18" s="1819"/>
      <c r="JV18" s="1819"/>
      <c r="JW18" s="1819"/>
      <c r="JX18" s="1819"/>
      <c r="JY18" s="1819"/>
      <c r="JZ18" s="1819"/>
      <c r="KA18" s="1819"/>
      <c r="KB18" s="1819"/>
      <c r="KC18" s="1819"/>
      <c r="KD18" s="1819"/>
      <c r="KE18" s="1819"/>
      <c r="KF18" s="1819"/>
      <c r="KG18" s="1819"/>
      <c r="KH18" s="1819"/>
      <c r="KI18" s="1819"/>
      <c r="KJ18" s="1819"/>
      <c r="KK18" s="1819"/>
      <c r="KL18" s="1819"/>
      <c r="KM18" s="1819"/>
      <c r="KN18" s="1819"/>
      <c r="KO18" s="1819"/>
      <c r="KP18" s="1819"/>
      <c r="KQ18" s="1819"/>
      <c r="KR18" s="1819"/>
      <c r="KS18" s="1819"/>
      <c r="KT18" s="1819"/>
      <c r="KU18" s="1819"/>
      <c r="KV18" s="1819"/>
      <c r="KW18" s="1819"/>
      <c r="KX18" s="1819"/>
      <c r="KY18" s="1819"/>
      <c r="KZ18" s="1819"/>
      <c r="LA18" s="1819"/>
      <c r="LB18" s="1819"/>
      <c r="LC18" s="1819"/>
      <c r="LD18" s="1819"/>
    </row>
    <row r="19" s="1486" customFormat="1" ht="47" customHeight="1" spans="1:316">
      <c r="A19" s="1726">
        <v>45943</v>
      </c>
      <c r="B19" s="1724" t="s">
        <v>3593</v>
      </c>
      <c r="C19" s="1720" t="s">
        <v>98</v>
      </c>
      <c r="D19" s="1725">
        <v>4500181660</v>
      </c>
      <c r="E19" s="2043" t="s">
        <v>4556</v>
      </c>
      <c r="F19" s="1725" t="s">
        <v>4557</v>
      </c>
      <c r="G19" s="1728" t="s">
        <v>4523</v>
      </c>
      <c r="H19" s="1728" t="s">
        <v>4523</v>
      </c>
      <c r="I19" s="1746" t="s">
        <v>4524</v>
      </c>
      <c r="J19" s="1736">
        <v>3150</v>
      </c>
      <c r="K19" s="1747">
        <v>0</v>
      </c>
      <c r="L19" s="1747">
        <v>75</v>
      </c>
      <c r="M19" s="1747">
        <f t="shared" si="0"/>
        <v>42</v>
      </c>
      <c r="N19" s="1741">
        <v>46025</v>
      </c>
      <c r="O19" s="1741">
        <v>46024</v>
      </c>
      <c r="P19" s="1749"/>
      <c r="Q19" s="1764" t="s">
        <v>78</v>
      </c>
      <c r="R19" s="1764" t="s">
        <v>4558</v>
      </c>
      <c r="S19" s="1766" t="s">
        <v>111</v>
      </c>
      <c r="T19" s="2075">
        <v>45960</v>
      </c>
      <c r="U19" s="1767" t="s">
        <v>88</v>
      </c>
      <c r="V19" s="1783" t="s">
        <v>88</v>
      </c>
      <c r="W19" s="1767" t="s">
        <v>3597</v>
      </c>
      <c r="X19" s="1783"/>
      <c r="Y19" s="1783" t="s">
        <v>4530</v>
      </c>
      <c r="Z19" s="1772" t="s">
        <v>3599</v>
      </c>
      <c r="AA19" s="1784">
        <v>178.134</v>
      </c>
      <c r="AB19" s="2091">
        <f t="shared" si="1"/>
        <v>7481.628</v>
      </c>
      <c r="AC19" s="2092"/>
      <c r="AD19" s="1799" t="s">
        <v>81</v>
      </c>
      <c r="AE19" s="1799"/>
      <c r="AF19" s="1799"/>
      <c r="AG19" s="1800">
        <f t="shared" si="2"/>
        <v>3150</v>
      </c>
      <c r="AH19" s="1800"/>
      <c r="AI19" s="1800"/>
      <c r="AJ19" s="1800"/>
      <c r="AK19" s="1800">
        <f t="shared" si="3"/>
        <v>42</v>
      </c>
      <c r="AL19" s="1800" t="s">
        <v>64</v>
      </c>
      <c r="AM19" s="1800"/>
      <c r="AN19" s="1800">
        <f t="shared" si="4"/>
        <v>3150</v>
      </c>
      <c r="AO19" s="1800">
        <f>J74*20%</f>
        <v>630</v>
      </c>
      <c r="AP19" s="2107">
        <f t="shared" si="8"/>
        <v>472.5</v>
      </c>
      <c r="AQ19" s="1808">
        <f t="shared" si="9"/>
        <v>567</v>
      </c>
      <c r="AR19" s="1808">
        <f t="shared" si="5"/>
        <v>491.4</v>
      </c>
      <c r="AS19" s="1808">
        <f t="shared" si="6"/>
        <v>485.1</v>
      </c>
      <c r="AT19" s="1808">
        <f t="shared" si="7"/>
        <v>504</v>
      </c>
      <c r="AU19" s="1808" t="s">
        <v>551</v>
      </c>
      <c r="AV19" s="1808" t="s">
        <v>552</v>
      </c>
      <c r="AW19" s="1808"/>
      <c r="AX19" s="1818"/>
      <c r="AY19" s="1819"/>
      <c r="AZ19" s="1819"/>
      <c r="BA19" s="1819"/>
      <c r="BB19" s="1819"/>
      <c r="BC19" s="1819"/>
      <c r="BD19" s="1819"/>
      <c r="BE19" s="1819"/>
      <c r="BF19" s="1819"/>
      <c r="BG19" s="1819"/>
      <c r="BH19" s="1819"/>
      <c r="BI19" s="1819"/>
      <c r="BJ19" s="1819"/>
      <c r="BK19" s="1819"/>
      <c r="BL19" s="1819"/>
      <c r="BM19" s="1819"/>
      <c r="BN19" s="1819"/>
      <c r="BO19" s="1819"/>
      <c r="BP19" s="1819"/>
      <c r="BQ19" s="1819"/>
      <c r="BR19" s="1819"/>
      <c r="BS19" s="1819"/>
      <c r="BT19" s="1819"/>
      <c r="BU19" s="1819"/>
      <c r="BV19" s="1819"/>
      <c r="BW19" s="1819"/>
      <c r="BX19" s="1819"/>
      <c r="BY19" s="1819"/>
      <c r="BZ19" s="1819"/>
      <c r="CA19" s="1819"/>
      <c r="CB19" s="1819"/>
      <c r="CC19" s="1819"/>
      <c r="CD19" s="1819"/>
      <c r="CE19" s="1819"/>
      <c r="CF19" s="1819"/>
      <c r="CG19" s="1819"/>
      <c r="CH19" s="1819"/>
      <c r="CI19" s="1819"/>
      <c r="CJ19" s="1819"/>
      <c r="CK19" s="1819"/>
      <c r="CL19" s="1819"/>
      <c r="CM19" s="1819"/>
      <c r="CN19" s="1819"/>
      <c r="CO19" s="1819"/>
      <c r="CP19" s="1819"/>
      <c r="CQ19" s="1819"/>
      <c r="CR19" s="1819"/>
      <c r="CS19" s="1819"/>
      <c r="CT19" s="1819"/>
      <c r="CU19" s="1819"/>
      <c r="CV19" s="1819"/>
      <c r="CW19" s="1819"/>
      <c r="CX19" s="1819"/>
      <c r="CY19" s="1819"/>
      <c r="CZ19" s="1819"/>
      <c r="DA19" s="1819"/>
      <c r="DB19" s="1819"/>
      <c r="DC19" s="1819"/>
      <c r="DD19" s="1819"/>
      <c r="DE19" s="1819"/>
      <c r="DF19" s="1819"/>
      <c r="DG19" s="1819"/>
      <c r="DH19" s="1819"/>
      <c r="DI19" s="1819"/>
      <c r="DJ19" s="1819"/>
      <c r="DK19" s="1819"/>
      <c r="DL19" s="1819"/>
      <c r="DM19" s="1819"/>
      <c r="DN19" s="1819"/>
      <c r="DO19" s="1819"/>
      <c r="DP19" s="1819"/>
      <c r="DQ19" s="1819"/>
      <c r="DR19" s="1819"/>
      <c r="DS19" s="1819"/>
      <c r="DT19" s="1819"/>
      <c r="DU19" s="1819"/>
      <c r="DV19" s="1819"/>
      <c r="DW19" s="1819"/>
      <c r="DX19" s="1819"/>
      <c r="DY19" s="1819"/>
      <c r="DZ19" s="1819"/>
      <c r="EA19" s="1819"/>
      <c r="EB19" s="1819"/>
      <c r="EC19" s="1819"/>
      <c r="ED19" s="1819"/>
      <c r="EE19" s="1819"/>
      <c r="EF19" s="1819"/>
      <c r="EG19" s="1819"/>
      <c r="EH19" s="1819"/>
      <c r="EI19" s="1819"/>
      <c r="EJ19" s="1819"/>
      <c r="EK19" s="1819"/>
      <c r="EL19" s="1819"/>
      <c r="EM19" s="1819"/>
      <c r="EN19" s="1819"/>
      <c r="EO19" s="1819"/>
      <c r="EP19" s="1819"/>
      <c r="EQ19" s="1819"/>
      <c r="ER19" s="1819"/>
      <c r="ES19" s="1819"/>
      <c r="ET19" s="1819"/>
      <c r="EU19" s="1819"/>
      <c r="EV19" s="1819"/>
      <c r="EW19" s="1819"/>
      <c r="EX19" s="1819"/>
      <c r="EY19" s="1819"/>
      <c r="EZ19" s="1819"/>
      <c r="FA19" s="1819"/>
      <c r="FB19" s="1819"/>
      <c r="FC19" s="1819"/>
      <c r="FD19" s="1819"/>
      <c r="FE19" s="1819"/>
      <c r="FF19" s="1819"/>
      <c r="FG19" s="1819"/>
      <c r="FH19" s="1819"/>
      <c r="FI19" s="1819"/>
      <c r="FJ19" s="1819"/>
      <c r="FK19" s="1819"/>
      <c r="FL19" s="1819"/>
      <c r="FM19" s="1819"/>
      <c r="FN19" s="1819"/>
      <c r="FO19" s="1819"/>
      <c r="FP19" s="1819"/>
      <c r="FQ19" s="1819"/>
      <c r="FR19" s="1819"/>
      <c r="FS19" s="1819"/>
      <c r="FT19" s="1819"/>
      <c r="FU19" s="1819"/>
      <c r="FV19" s="1819"/>
      <c r="FW19" s="1819"/>
      <c r="FX19" s="1819"/>
      <c r="FY19" s="1819"/>
      <c r="FZ19" s="1819"/>
      <c r="GA19" s="1819"/>
      <c r="GB19" s="1819"/>
      <c r="GC19" s="1819"/>
      <c r="GD19" s="1819"/>
      <c r="GE19" s="1819"/>
      <c r="GF19" s="1819"/>
      <c r="GG19" s="1819"/>
      <c r="GH19" s="1819"/>
      <c r="GI19" s="1819"/>
      <c r="GJ19" s="1819"/>
      <c r="GK19" s="1819"/>
      <c r="GL19" s="1819"/>
      <c r="GM19" s="1819"/>
      <c r="GN19" s="1819"/>
      <c r="GO19" s="1819"/>
      <c r="GP19" s="1819"/>
      <c r="GQ19" s="1819"/>
      <c r="GR19" s="1819"/>
      <c r="GS19" s="1819"/>
      <c r="GT19" s="1819"/>
      <c r="GU19" s="1819"/>
      <c r="GV19" s="1819"/>
      <c r="GW19" s="1819"/>
      <c r="GX19" s="1819"/>
      <c r="GY19" s="1819"/>
      <c r="GZ19" s="1819"/>
      <c r="HA19" s="1819"/>
      <c r="HB19" s="1819"/>
      <c r="HC19" s="1819"/>
      <c r="HD19" s="1819"/>
      <c r="HE19" s="1819"/>
      <c r="HF19" s="1819"/>
      <c r="HG19" s="1819"/>
      <c r="HH19" s="1819"/>
      <c r="HI19" s="1819"/>
      <c r="HJ19" s="1819"/>
      <c r="HK19" s="1819"/>
      <c r="HL19" s="1819"/>
      <c r="HM19" s="1819"/>
      <c r="HN19" s="1819"/>
      <c r="HO19" s="1819"/>
      <c r="HP19" s="1819"/>
      <c r="HQ19" s="1819"/>
      <c r="HR19" s="1819"/>
      <c r="HS19" s="1819"/>
      <c r="HT19" s="1819"/>
      <c r="HU19" s="1819"/>
      <c r="HV19" s="1819"/>
      <c r="HW19" s="1819"/>
      <c r="HX19" s="1819"/>
      <c r="HY19" s="1819"/>
      <c r="HZ19" s="1819"/>
      <c r="IA19" s="1819"/>
      <c r="IB19" s="1819"/>
      <c r="IC19" s="1819"/>
      <c r="ID19" s="1819"/>
      <c r="IE19" s="1819"/>
      <c r="IF19" s="1819"/>
      <c r="IG19" s="1819"/>
      <c r="IH19" s="1819"/>
      <c r="II19" s="1819"/>
      <c r="IJ19" s="1819"/>
      <c r="IK19" s="1819"/>
      <c r="IL19" s="1819"/>
      <c r="IM19" s="1819"/>
      <c r="IN19" s="1819"/>
      <c r="IO19" s="1819"/>
      <c r="IP19" s="1819"/>
      <c r="IQ19" s="1819"/>
      <c r="IR19" s="1819"/>
      <c r="IS19" s="1819"/>
      <c r="IT19" s="1819"/>
      <c r="IU19" s="1819"/>
      <c r="IV19" s="1819"/>
      <c r="IW19" s="1819"/>
      <c r="IX19" s="1819"/>
      <c r="IY19" s="1819"/>
      <c r="IZ19" s="1819"/>
      <c r="JA19" s="1819"/>
      <c r="JB19" s="1819"/>
      <c r="JC19" s="1819"/>
      <c r="JD19" s="1819"/>
      <c r="JE19" s="1819"/>
      <c r="JF19" s="1819"/>
      <c r="JG19" s="1819"/>
      <c r="JH19" s="1819"/>
      <c r="JI19" s="1819"/>
      <c r="JJ19" s="1819"/>
      <c r="JK19" s="1819"/>
      <c r="JL19" s="1819"/>
      <c r="JM19" s="1819"/>
      <c r="JN19" s="1819"/>
      <c r="JO19" s="1819"/>
      <c r="JP19" s="1819"/>
      <c r="JQ19" s="1819"/>
      <c r="JR19" s="1819"/>
      <c r="JS19" s="1819"/>
      <c r="JT19" s="1819"/>
      <c r="JU19" s="1819"/>
      <c r="JV19" s="1819"/>
      <c r="JW19" s="1819"/>
      <c r="JX19" s="1819"/>
      <c r="JY19" s="1819"/>
      <c r="JZ19" s="1819"/>
      <c r="KA19" s="1819"/>
      <c r="KB19" s="1819"/>
      <c r="KC19" s="1819"/>
      <c r="KD19" s="1819"/>
      <c r="KE19" s="1819"/>
      <c r="KF19" s="1819"/>
      <c r="KG19" s="1819"/>
      <c r="KH19" s="1819"/>
      <c r="KI19" s="1819"/>
      <c r="KJ19" s="1819"/>
      <c r="KK19" s="1819"/>
      <c r="KL19" s="1819"/>
      <c r="KM19" s="1819"/>
      <c r="KN19" s="1819"/>
      <c r="KO19" s="1819"/>
      <c r="KP19" s="1819"/>
      <c r="KQ19" s="1819"/>
      <c r="KR19" s="1819"/>
      <c r="KS19" s="1819"/>
      <c r="KT19" s="1819"/>
      <c r="KU19" s="1819"/>
      <c r="KV19" s="1819"/>
      <c r="KW19" s="1819"/>
      <c r="KX19" s="1819"/>
      <c r="KY19" s="1819"/>
      <c r="KZ19" s="1819"/>
      <c r="LA19" s="1819"/>
      <c r="LB19" s="1819"/>
      <c r="LC19" s="1819"/>
      <c r="LD19" s="1819"/>
    </row>
    <row r="20" s="1486" customFormat="1" ht="47" customHeight="1" spans="1:316">
      <c r="A20" s="1726">
        <v>45945</v>
      </c>
      <c r="B20" s="1724" t="s">
        <v>3593</v>
      </c>
      <c r="C20" s="1720" t="s">
        <v>98</v>
      </c>
      <c r="D20" s="1725">
        <v>4500181658</v>
      </c>
      <c r="E20" s="2043" t="s">
        <v>4559</v>
      </c>
      <c r="F20" s="1725" t="s">
        <v>4560</v>
      </c>
      <c r="G20" s="1728" t="s">
        <v>4523</v>
      </c>
      <c r="H20" s="1728" t="s">
        <v>4523</v>
      </c>
      <c r="I20" s="1746" t="s">
        <v>4524</v>
      </c>
      <c r="J20" s="1736">
        <v>3150</v>
      </c>
      <c r="K20" s="1747">
        <v>0</v>
      </c>
      <c r="L20" s="1747">
        <v>75</v>
      </c>
      <c r="M20" s="1747">
        <f t="shared" si="0"/>
        <v>42</v>
      </c>
      <c r="N20" s="1741">
        <v>46025</v>
      </c>
      <c r="O20" s="1741">
        <v>46024</v>
      </c>
      <c r="P20" s="1749"/>
      <c r="Q20" s="1764" t="s">
        <v>78</v>
      </c>
      <c r="R20" s="1764"/>
      <c r="S20" s="1766" t="s">
        <v>111</v>
      </c>
      <c r="T20" s="2075">
        <v>45960</v>
      </c>
      <c r="U20" s="1767" t="s">
        <v>88</v>
      </c>
      <c r="V20" s="1783" t="s">
        <v>88</v>
      </c>
      <c r="W20" s="1767" t="s">
        <v>3597</v>
      </c>
      <c r="X20" s="1783"/>
      <c r="Y20" s="1783" t="s">
        <v>4530</v>
      </c>
      <c r="Z20" s="1772" t="s">
        <v>3599</v>
      </c>
      <c r="AA20" s="1784">
        <v>178.134</v>
      </c>
      <c r="AB20" s="2091">
        <f t="shared" si="1"/>
        <v>7481.628</v>
      </c>
      <c r="AC20" s="2092"/>
      <c r="AD20" s="1799" t="s">
        <v>81</v>
      </c>
      <c r="AE20" s="1799"/>
      <c r="AF20" s="1799"/>
      <c r="AG20" s="1800">
        <f t="shared" si="2"/>
        <v>3150</v>
      </c>
      <c r="AH20" s="1800"/>
      <c r="AI20" s="1800"/>
      <c r="AJ20" s="1800"/>
      <c r="AK20" s="1800">
        <f t="shared" si="3"/>
        <v>42</v>
      </c>
      <c r="AL20" s="1800" t="s">
        <v>64</v>
      </c>
      <c r="AM20" s="1800"/>
      <c r="AN20" s="1800">
        <f t="shared" si="4"/>
        <v>3150</v>
      </c>
      <c r="AO20" s="1800">
        <f>J70*20%</f>
        <v>630</v>
      </c>
      <c r="AP20" s="2107">
        <f t="shared" si="8"/>
        <v>472.5</v>
      </c>
      <c r="AQ20" s="1808">
        <f t="shared" si="9"/>
        <v>567</v>
      </c>
      <c r="AR20" s="1808">
        <f t="shared" si="5"/>
        <v>491.4</v>
      </c>
      <c r="AS20" s="1808">
        <f t="shared" si="6"/>
        <v>485.1</v>
      </c>
      <c r="AT20" s="1808">
        <f t="shared" si="7"/>
        <v>504</v>
      </c>
      <c r="AU20" s="1808" t="s">
        <v>551</v>
      </c>
      <c r="AV20" s="1808" t="s">
        <v>552</v>
      </c>
      <c r="AW20" s="1808"/>
      <c r="AX20" s="1818"/>
      <c r="AY20" s="1819"/>
      <c r="AZ20" s="1819"/>
      <c r="BA20" s="1819"/>
      <c r="BB20" s="1819"/>
      <c r="BC20" s="1819"/>
      <c r="BD20" s="1819"/>
      <c r="BE20" s="1819"/>
      <c r="BF20" s="1819"/>
      <c r="BG20" s="1819"/>
      <c r="BH20" s="1819"/>
      <c r="BI20" s="1819"/>
      <c r="BJ20" s="1819"/>
      <c r="BK20" s="1819"/>
      <c r="BL20" s="1819"/>
      <c r="BM20" s="1819"/>
      <c r="BN20" s="1819"/>
      <c r="BO20" s="1819"/>
      <c r="BP20" s="1819"/>
      <c r="BQ20" s="1819"/>
      <c r="BR20" s="1819"/>
      <c r="BS20" s="1819"/>
      <c r="BT20" s="1819"/>
      <c r="BU20" s="1819"/>
      <c r="BV20" s="1819"/>
      <c r="BW20" s="1819"/>
      <c r="BX20" s="1819"/>
      <c r="BY20" s="1819"/>
      <c r="BZ20" s="1819"/>
      <c r="CA20" s="1819"/>
      <c r="CB20" s="1819"/>
      <c r="CC20" s="1819"/>
      <c r="CD20" s="1819"/>
      <c r="CE20" s="1819"/>
      <c r="CF20" s="1819"/>
      <c r="CG20" s="1819"/>
      <c r="CH20" s="1819"/>
      <c r="CI20" s="1819"/>
      <c r="CJ20" s="1819"/>
      <c r="CK20" s="1819"/>
      <c r="CL20" s="1819"/>
      <c r="CM20" s="1819"/>
      <c r="CN20" s="1819"/>
      <c r="CO20" s="1819"/>
      <c r="CP20" s="1819"/>
      <c r="CQ20" s="1819"/>
      <c r="CR20" s="1819"/>
      <c r="CS20" s="1819"/>
      <c r="CT20" s="1819"/>
      <c r="CU20" s="1819"/>
      <c r="CV20" s="1819"/>
      <c r="CW20" s="1819"/>
      <c r="CX20" s="1819"/>
      <c r="CY20" s="1819"/>
      <c r="CZ20" s="1819"/>
      <c r="DA20" s="1819"/>
      <c r="DB20" s="1819"/>
      <c r="DC20" s="1819"/>
      <c r="DD20" s="1819"/>
      <c r="DE20" s="1819"/>
      <c r="DF20" s="1819"/>
      <c r="DG20" s="1819"/>
      <c r="DH20" s="1819"/>
      <c r="DI20" s="1819"/>
      <c r="DJ20" s="1819"/>
      <c r="DK20" s="1819"/>
      <c r="DL20" s="1819"/>
      <c r="DM20" s="1819"/>
      <c r="DN20" s="1819"/>
      <c r="DO20" s="1819"/>
      <c r="DP20" s="1819"/>
      <c r="DQ20" s="1819"/>
      <c r="DR20" s="1819"/>
      <c r="DS20" s="1819"/>
      <c r="DT20" s="1819"/>
      <c r="DU20" s="1819"/>
      <c r="DV20" s="1819"/>
      <c r="DW20" s="1819"/>
      <c r="DX20" s="1819"/>
      <c r="DY20" s="1819"/>
      <c r="DZ20" s="1819"/>
      <c r="EA20" s="1819"/>
      <c r="EB20" s="1819"/>
      <c r="EC20" s="1819"/>
      <c r="ED20" s="1819"/>
      <c r="EE20" s="1819"/>
      <c r="EF20" s="1819"/>
      <c r="EG20" s="1819"/>
      <c r="EH20" s="1819"/>
      <c r="EI20" s="1819"/>
      <c r="EJ20" s="1819"/>
      <c r="EK20" s="1819"/>
      <c r="EL20" s="1819"/>
      <c r="EM20" s="1819"/>
      <c r="EN20" s="1819"/>
      <c r="EO20" s="1819"/>
      <c r="EP20" s="1819"/>
      <c r="EQ20" s="1819"/>
      <c r="ER20" s="1819"/>
      <c r="ES20" s="1819"/>
      <c r="ET20" s="1819"/>
      <c r="EU20" s="1819"/>
      <c r="EV20" s="1819"/>
      <c r="EW20" s="1819"/>
      <c r="EX20" s="1819"/>
      <c r="EY20" s="1819"/>
      <c r="EZ20" s="1819"/>
      <c r="FA20" s="1819"/>
      <c r="FB20" s="1819"/>
      <c r="FC20" s="1819"/>
      <c r="FD20" s="1819"/>
      <c r="FE20" s="1819"/>
      <c r="FF20" s="1819"/>
      <c r="FG20" s="1819"/>
      <c r="FH20" s="1819"/>
      <c r="FI20" s="1819"/>
      <c r="FJ20" s="1819"/>
      <c r="FK20" s="1819"/>
      <c r="FL20" s="1819"/>
      <c r="FM20" s="1819"/>
      <c r="FN20" s="1819"/>
      <c r="FO20" s="1819"/>
      <c r="FP20" s="1819"/>
      <c r="FQ20" s="1819"/>
      <c r="FR20" s="1819"/>
      <c r="FS20" s="1819"/>
      <c r="FT20" s="1819"/>
      <c r="FU20" s="1819"/>
      <c r="FV20" s="1819"/>
      <c r="FW20" s="1819"/>
      <c r="FX20" s="1819"/>
      <c r="FY20" s="1819"/>
      <c r="FZ20" s="1819"/>
      <c r="GA20" s="1819"/>
      <c r="GB20" s="1819"/>
      <c r="GC20" s="1819"/>
      <c r="GD20" s="1819"/>
      <c r="GE20" s="1819"/>
      <c r="GF20" s="1819"/>
      <c r="GG20" s="1819"/>
      <c r="GH20" s="1819"/>
      <c r="GI20" s="1819"/>
      <c r="GJ20" s="1819"/>
      <c r="GK20" s="1819"/>
      <c r="GL20" s="1819"/>
      <c r="GM20" s="1819"/>
      <c r="GN20" s="1819"/>
      <c r="GO20" s="1819"/>
      <c r="GP20" s="1819"/>
      <c r="GQ20" s="1819"/>
      <c r="GR20" s="1819"/>
      <c r="GS20" s="1819"/>
      <c r="GT20" s="1819"/>
      <c r="GU20" s="1819"/>
      <c r="GV20" s="1819"/>
      <c r="GW20" s="1819"/>
      <c r="GX20" s="1819"/>
      <c r="GY20" s="1819"/>
      <c r="GZ20" s="1819"/>
      <c r="HA20" s="1819"/>
      <c r="HB20" s="1819"/>
      <c r="HC20" s="1819"/>
      <c r="HD20" s="1819"/>
      <c r="HE20" s="1819"/>
      <c r="HF20" s="1819"/>
      <c r="HG20" s="1819"/>
      <c r="HH20" s="1819"/>
      <c r="HI20" s="1819"/>
      <c r="HJ20" s="1819"/>
      <c r="HK20" s="1819"/>
      <c r="HL20" s="1819"/>
      <c r="HM20" s="1819"/>
      <c r="HN20" s="1819"/>
      <c r="HO20" s="1819"/>
      <c r="HP20" s="1819"/>
      <c r="HQ20" s="1819"/>
      <c r="HR20" s="1819"/>
      <c r="HS20" s="1819"/>
      <c r="HT20" s="1819"/>
      <c r="HU20" s="1819"/>
      <c r="HV20" s="1819"/>
      <c r="HW20" s="1819"/>
      <c r="HX20" s="1819"/>
      <c r="HY20" s="1819"/>
      <c r="HZ20" s="1819"/>
      <c r="IA20" s="1819"/>
      <c r="IB20" s="1819"/>
      <c r="IC20" s="1819"/>
      <c r="ID20" s="1819"/>
      <c r="IE20" s="1819"/>
      <c r="IF20" s="1819"/>
      <c r="IG20" s="1819"/>
      <c r="IH20" s="1819"/>
      <c r="II20" s="1819"/>
      <c r="IJ20" s="1819"/>
      <c r="IK20" s="1819"/>
      <c r="IL20" s="1819"/>
      <c r="IM20" s="1819"/>
      <c r="IN20" s="1819"/>
      <c r="IO20" s="1819"/>
      <c r="IP20" s="1819"/>
      <c r="IQ20" s="1819"/>
      <c r="IR20" s="1819"/>
      <c r="IS20" s="1819"/>
      <c r="IT20" s="1819"/>
      <c r="IU20" s="1819"/>
      <c r="IV20" s="1819"/>
      <c r="IW20" s="1819"/>
      <c r="IX20" s="1819"/>
      <c r="IY20" s="1819"/>
      <c r="IZ20" s="1819"/>
      <c r="JA20" s="1819"/>
      <c r="JB20" s="1819"/>
      <c r="JC20" s="1819"/>
      <c r="JD20" s="1819"/>
      <c r="JE20" s="1819"/>
      <c r="JF20" s="1819"/>
      <c r="JG20" s="1819"/>
      <c r="JH20" s="1819"/>
      <c r="JI20" s="1819"/>
      <c r="JJ20" s="1819"/>
      <c r="JK20" s="1819"/>
      <c r="JL20" s="1819"/>
      <c r="JM20" s="1819"/>
      <c r="JN20" s="1819"/>
      <c r="JO20" s="1819"/>
      <c r="JP20" s="1819"/>
      <c r="JQ20" s="1819"/>
      <c r="JR20" s="1819"/>
      <c r="JS20" s="1819"/>
      <c r="JT20" s="1819"/>
      <c r="JU20" s="1819"/>
      <c r="JV20" s="1819"/>
      <c r="JW20" s="1819"/>
      <c r="JX20" s="1819"/>
      <c r="JY20" s="1819"/>
      <c r="JZ20" s="1819"/>
      <c r="KA20" s="1819"/>
      <c r="KB20" s="1819"/>
      <c r="KC20" s="1819"/>
      <c r="KD20" s="1819"/>
      <c r="KE20" s="1819"/>
      <c r="KF20" s="1819"/>
      <c r="KG20" s="1819"/>
      <c r="KH20" s="1819"/>
      <c r="KI20" s="1819"/>
      <c r="KJ20" s="1819"/>
      <c r="KK20" s="1819"/>
      <c r="KL20" s="1819"/>
      <c r="KM20" s="1819"/>
      <c r="KN20" s="1819"/>
      <c r="KO20" s="1819"/>
      <c r="KP20" s="1819"/>
      <c r="KQ20" s="1819"/>
      <c r="KR20" s="1819"/>
      <c r="KS20" s="1819"/>
      <c r="KT20" s="1819"/>
      <c r="KU20" s="1819"/>
      <c r="KV20" s="1819"/>
      <c r="KW20" s="1819"/>
      <c r="KX20" s="1819"/>
      <c r="KY20" s="1819"/>
      <c r="KZ20" s="1819"/>
      <c r="LA20" s="1819"/>
      <c r="LB20" s="1819"/>
      <c r="LC20" s="1819"/>
      <c r="LD20" s="1819"/>
    </row>
    <row r="21" s="1486" customFormat="1" ht="47" customHeight="1" spans="1:316">
      <c r="A21" s="1726">
        <v>45943</v>
      </c>
      <c r="B21" s="1724" t="s">
        <v>3593</v>
      </c>
      <c r="C21" s="1720" t="s">
        <v>98</v>
      </c>
      <c r="D21" s="1725">
        <v>4500181656</v>
      </c>
      <c r="E21" s="2043" t="s">
        <v>4561</v>
      </c>
      <c r="F21" s="1725" t="s">
        <v>4562</v>
      </c>
      <c r="G21" s="1728" t="s">
        <v>4523</v>
      </c>
      <c r="H21" s="1728" t="s">
        <v>4523</v>
      </c>
      <c r="I21" s="1746" t="s">
        <v>4524</v>
      </c>
      <c r="J21" s="1736">
        <v>3150</v>
      </c>
      <c r="K21" s="1747">
        <v>0</v>
      </c>
      <c r="L21" s="1747">
        <v>75</v>
      </c>
      <c r="M21" s="1747">
        <f t="shared" si="0"/>
        <v>42</v>
      </c>
      <c r="N21" s="1741">
        <v>46027</v>
      </c>
      <c r="O21" s="1741">
        <v>46025</v>
      </c>
      <c r="P21" s="1749"/>
      <c r="Q21" s="1764" t="s">
        <v>78</v>
      </c>
      <c r="R21" s="1764"/>
      <c r="S21" s="1766" t="s">
        <v>111</v>
      </c>
      <c r="T21" s="2075">
        <v>45960</v>
      </c>
      <c r="U21" s="1767" t="s">
        <v>88</v>
      </c>
      <c r="V21" s="1783" t="s">
        <v>88</v>
      </c>
      <c r="W21" s="1767" t="s">
        <v>3597</v>
      </c>
      <c r="X21" s="1783"/>
      <c r="Y21" s="1783" t="s">
        <v>4530</v>
      </c>
      <c r="Z21" s="1772" t="s">
        <v>3599</v>
      </c>
      <c r="AA21" s="1784">
        <v>178.134</v>
      </c>
      <c r="AB21" s="2091">
        <f t="shared" si="1"/>
        <v>7481.628</v>
      </c>
      <c r="AC21" s="2092"/>
      <c r="AD21" s="1799" t="s">
        <v>81</v>
      </c>
      <c r="AE21" s="1799"/>
      <c r="AF21" s="1799"/>
      <c r="AG21" s="1800">
        <f t="shared" ref="AG21:AG38" si="10">J21</f>
        <v>3150</v>
      </c>
      <c r="AH21" s="1800"/>
      <c r="AI21" s="1800"/>
      <c r="AJ21" s="1800"/>
      <c r="AK21" s="1800">
        <f t="shared" ref="AK21:AK38" si="11">M21</f>
        <v>42</v>
      </c>
      <c r="AL21" s="1800" t="s">
        <v>64</v>
      </c>
      <c r="AM21" s="1800"/>
      <c r="AN21" s="1800">
        <f t="shared" ref="AN21:AN80" si="12">J21</f>
        <v>3150</v>
      </c>
      <c r="AO21" s="1800">
        <f>J75*20%</f>
        <v>630</v>
      </c>
      <c r="AP21" s="2107">
        <f t="shared" ref="AP21:AP73" si="13">J21*15%</f>
        <v>472.5</v>
      </c>
      <c r="AQ21" s="1808">
        <f t="shared" ref="AQ21:AQ73" si="14">J21*18%</f>
        <v>567</v>
      </c>
      <c r="AR21" s="1808">
        <f t="shared" ref="AR21:AR80" si="15">J21*15.6%</f>
        <v>491.4</v>
      </c>
      <c r="AS21" s="1808">
        <f t="shared" ref="AS21:AS80" si="16">J21*15.4%</f>
        <v>485.1</v>
      </c>
      <c r="AT21" s="1808">
        <f t="shared" ref="AT21:AT80" si="17">J21*16%</f>
        <v>504</v>
      </c>
      <c r="AU21" s="1808" t="s">
        <v>551</v>
      </c>
      <c r="AV21" s="1808" t="s">
        <v>552</v>
      </c>
      <c r="AW21" s="1808"/>
      <c r="AX21" s="1818"/>
      <c r="AY21" s="1819"/>
      <c r="AZ21" s="1819"/>
      <c r="BA21" s="1819"/>
      <c r="BB21" s="1819"/>
      <c r="BC21" s="1819"/>
      <c r="BD21" s="1819"/>
      <c r="BE21" s="1819"/>
      <c r="BF21" s="1819"/>
      <c r="BG21" s="1819"/>
      <c r="BH21" s="1819"/>
      <c r="BI21" s="1819"/>
      <c r="BJ21" s="1819"/>
      <c r="BK21" s="1819"/>
      <c r="BL21" s="1819"/>
      <c r="BM21" s="1819"/>
      <c r="BN21" s="1819"/>
      <c r="BO21" s="1819"/>
      <c r="BP21" s="1819"/>
      <c r="BQ21" s="1819"/>
      <c r="BR21" s="1819"/>
      <c r="BS21" s="1819"/>
      <c r="BT21" s="1819"/>
      <c r="BU21" s="1819"/>
      <c r="BV21" s="1819"/>
      <c r="BW21" s="1819"/>
      <c r="BX21" s="1819"/>
      <c r="BY21" s="1819"/>
      <c r="BZ21" s="1819"/>
      <c r="CA21" s="1819"/>
      <c r="CB21" s="1819"/>
      <c r="CC21" s="1819"/>
      <c r="CD21" s="1819"/>
      <c r="CE21" s="1819"/>
      <c r="CF21" s="1819"/>
      <c r="CG21" s="1819"/>
      <c r="CH21" s="1819"/>
      <c r="CI21" s="1819"/>
      <c r="CJ21" s="1819"/>
      <c r="CK21" s="1819"/>
      <c r="CL21" s="1819"/>
      <c r="CM21" s="1819"/>
      <c r="CN21" s="1819"/>
      <c r="CO21" s="1819"/>
      <c r="CP21" s="1819"/>
      <c r="CQ21" s="1819"/>
      <c r="CR21" s="1819"/>
      <c r="CS21" s="1819"/>
      <c r="CT21" s="1819"/>
      <c r="CU21" s="1819"/>
      <c r="CV21" s="1819"/>
      <c r="CW21" s="1819"/>
      <c r="CX21" s="1819"/>
      <c r="CY21" s="1819"/>
      <c r="CZ21" s="1819"/>
      <c r="DA21" s="1819"/>
      <c r="DB21" s="1819"/>
      <c r="DC21" s="1819"/>
      <c r="DD21" s="1819"/>
      <c r="DE21" s="1819"/>
      <c r="DF21" s="1819"/>
      <c r="DG21" s="1819"/>
      <c r="DH21" s="1819"/>
      <c r="DI21" s="1819"/>
      <c r="DJ21" s="1819"/>
      <c r="DK21" s="1819"/>
      <c r="DL21" s="1819"/>
      <c r="DM21" s="1819"/>
      <c r="DN21" s="1819"/>
      <c r="DO21" s="1819"/>
      <c r="DP21" s="1819"/>
      <c r="DQ21" s="1819"/>
      <c r="DR21" s="1819"/>
      <c r="DS21" s="1819"/>
      <c r="DT21" s="1819"/>
      <c r="DU21" s="1819"/>
      <c r="DV21" s="1819"/>
      <c r="DW21" s="1819"/>
      <c r="DX21" s="1819"/>
      <c r="DY21" s="1819"/>
      <c r="DZ21" s="1819"/>
      <c r="EA21" s="1819"/>
      <c r="EB21" s="1819"/>
      <c r="EC21" s="1819"/>
      <c r="ED21" s="1819"/>
      <c r="EE21" s="1819"/>
      <c r="EF21" s="1819"/>
      <c r="EG21" s="1819"/>
      <c r="EH21" s="1819"/>
      <c r="EI21" s="1819"/>
      <c r="EJ21" s="1819"/>
      <c r="EK21" s="1819"/>
      <c r="EL21" s="1819"/>
      <c r="EM21" s="1819"/>
      <c r="EN21" s="1819"/>
      <c r="EO21" s="1819"/>
      <c r="EP21" s="1819"/>
      <c r="EQ21" s="1819"/>
      <c r="ER21" s="1819"/>
      <c r="ES21" s="1819"/>
      <c r="ET21" s="1819"/>
      <c r="EU21" s="1819"/>
      <c r="EV21" s="1819"/>
      <c r="EW21" s="1819"/>
      <c r="EX21" s="1819"/>
      <c r="EY21" s="1819"/>
      <c r="EZ21" s="1819"/>
      <c r="FA21" s="1819"/>
      <c r="FB21" s="1819"/>
      <c r="FC21" s="1819"/>
      <c r="FD21" s="1819"/>
      <c r="FE21" s="1819"/>
      <c r="FF21" s="1819"/>
      <c r="FG21" s="1819"/>
      <c r="FH21" s="1819"/>
      <c r="FI21" s="1819"/>
      <c r="FJ21" s="1819"/>
      <c r="FK21" s="1819"/>
      <c r="FL21" s="1819"/>
      <c r="FM21" s="1819"/>
      <c r="FN21" s="1819"/>
      <c r="FO21" s="1819"/>
      <c r="FP21" s="1819"/>
      <c r="FQ21" s="1819"/>
      <c r="FR21" s="1819"/>
      <c r="FS21" s="1819"/>
      <c r="FT21" s="1819"/>
      <c r="FU21" s="1819"/>
      <c r="FV21" s="1819"/>
      <c r="FW21" s="1819"/>
      <c r="FX21" s="1819"/>
      <c r="FY21" s="1819"/>
      <c r="FZ21" s="1819"/>
      <c r="GA21" s="1819"/>
      <c r="GB21" s="1819"/>
      <c r="GC21" s="1819"/>
      <c r="GD21" s="1819"/>
      <c r="GE21" s="1819"/>
      <c r="GF21" s="1819"/>
      <c r="GG21" s="1819"/>
      <c r="GH21" s="1819"/>
      <c r="GI21" s="1819"/>
      <c r="GJ21" s="1819"/>
      <c r="GK21" s="1819"/>
      <c r="GL21" s="1819"/>
      <c r="GM21" s="1819"/>
      <c r="GN21" s="1819"/>
      <c r="GO21" s="1819"/>
      <c r="GP21" s="1819"/>
      <c r="GQ21" s="1819"/>
      <c r="GR21" s="1819"/>
      <c r="GS21" s="1819"/>
      <c r="GT21" s="1819"/>
      <c r="GU21" s="1819"/>
      <c r="GV21" s="1819"/>
      <c r="GW21" s="1819"/>
      <c r="GX21" s="1819"/>
      <c r="GY21" s="1819"/>
      <c r="GZ21" s="1819"/>
      <c r="HA21" s="1819"/>
      <c r="HB21" s="1819"/>
      <c r="HC21" s="1819"/>
      <c r="HD21" s="1819"/>
      <c r="HE21" s="1819"/>
      <c r="HF21" s="1819"/>
      <c r="HG21" s="1819"/>
      <c r="HH21" s="1819"/>
      <c r="HI21" s="1819"/>
      <c r="HJ21" s="1819"/>
      <c r="HK21" s="1819"/>
      <c r="HL21" s="1819"/>
      <c r="HM21" s="1819"/>
      <c r="HN21" s="1819"/>
      <c r="HO21" s="1819"/>
      <c r="HP21" s="1819"/>
      <c r="HQ21" s="1819"/>
      <c r="HR21" s="1819"/>
      <c r="HS21" s="1819"/>
      <c r="HT21" s="1819"/>
      <c r="HU21" s="1819"/>
      <c r="HV21" s="1819"/>
      <c r="HW21" s="1819"/>
      <c r="HX21" s="1819"/>
      <c r="HY21" s="1819"/>
      <c r="HZ21" s="1819"/>
      <c r="IA21" s="1819"/>
      <c r="IB21" s="1819"/>
      <c r="IC21" s="1819"/>
      <c r="ID21" s="1819"/>
      <c r="IE21" s="1819"/>
      <c r="IF21" s="1819"/>
      <c r="IG21" s="1819"/>
      <c r="IH21" s="1819"/>
      <c r="II21" s="1819"/>
      <c r="IJ21" s="1819"/>
      <c r="IK21" s="1819"/>
      <c r="IL21" s="1819"/>
      <c r="IM21" s="1819"/>
      <c r="IN21" s="1819"/>
      <c r="IO21" s="1819"/>
      <c r="IP21" s="1819"/>
      <c r="IQ21" s="1819"/>
      <c r="IR21" s="1819"/>
      <c r="IS21" s="1819"/>
      <c r="IT21" s="1819"/>
      <c r="IU21" s="1819"/>
      <c r="IV21" s="1819"/>
      <c r="IW21" s="1819"/>
      <c r="IX21" s="1819"/>
      <c r="IY21" s="1819"/>
      <c r="IZ21" s="1819"/>
      <c r="JA21" s="1819"/>
      <c r="JB21" s="1819"/>
      <c r="JC21" s="1819"/>
      <c r="JD21" s="1819"/>
      <c r="JE21" s="1819"/>
      <c r="JF21" s="1819"/>
      <c r="JG21" s="1819"/>
      <c r="JH21" s="1819"/>
      <c r="JI21" s="1819"/>
      <c r="JJ21" s="1819"/>
      <c r="JK21" s="1819"/>
      <c r="JL21" s="1819"/>
      <c r="JM21" s="1819"/>
      <c r="JN21" s="1819"/>
      <c r="JO21" s="1819"/>
      <c r="JP21" s="1819"/>
      <c r="JQ21" s="1819"/>
      <c r="JR21" s="1819"/>
      <c r="JS21" s="1819"/>
      <c r="JT21" s="1819"/>
      <c r="JU21" s="1819"/>
      <c r="JV21" s="1819"/>
      <c r="JW21" s="1819"/>
      <c r="JX21" s="1819"/>
      <c r="JY21" s="1819"/>
      <c r="JZ21" s="1819"/>
      <c r="KA21" s="1819"/>
      <c r="KB21" s="1819"/>
      <c r="KC21" s="1819"/>
      <c r="KD21" s="1819"/>
      <c r="KE21" s="1819"/>
      <c r="KF21" s="1819"/>
      <c r="KG21" s="1819"/>
      <c r="KH21" s="1819"/>
      <c r="KI21" s="1819"/>
      <c r="KJ21" s="1819"/>
      <c r="KK21" s="1819"/>
      <c r="KL21" s="1819"/>
      <c r="KM21" s="1819"/>
      <c r="KN21" s="1819"/>
      <c r="KO21" s="1819"/>
      <c r="KP21" s="1819"/>
      <c r="KQ21" s="1819"/>
      <c r="KR21" s="1819"/>
      <c r="KS21" s="1819"/>
      <c r="KT21" s="1819"/>
      <c r="KU21" s="1819"/>
      <c r="KV21" s="1819"/>
      <c r="KW21" s="1819"/>
      <c r="KX21" s="1819"/>
      <c r="KY21" s="1819"/>
      <c r="KZ21" s="1819"/>
      <c r="LA21" s="1819"/>
      <c r="LB21" s="1819"/>
      <c r="LC21" s="1819"/>
      <c r="LD21" s="1819"/>
    </row>
    <row r="22" s="2036" customFormat="1" ht="47" customHeight="1" spans="1:316">
      <c r="A22" s="2040">
        <v>45943</v>
      </c>
      <c r="B22" s="1656" t="s">
        <v>3593</v>
      </c>
      <c r="C22" s="1657" t="s">
        <v>98</v>
      </c>
      <c r="D22" s="1658">
        <v>4500181664</v>
      </c>
      <c r="E22" s="2041" t="s">
        <v>4563</v>
      </c>
      <c r="F22" s="1658" t="s">
        <v>4564</v>
      </c>
      <c r="G22" s="2042" t="s">
        <v>4523</v>
      </c>
      <c r="H22" s="2042" t="s">
        <v>4523</v>
      </c>
      <c r="I22" s="2055" t="s">
        <v>4524</v>
      </c>
      <c r="J22" s="1667">
        <v>3150</v>
      </c>
      <c r="K22" s="2056">
        <v>0</v>
      </c>
      <c r="L22" s="2056">
        <v>75</v>
      </c>
      <c r="M22" s="2056">
        <f t="shared" si="0"/>
        <v>42</v>
      </c>
      <c r="N22" s="1672">
        <v>46027</v>
      </c>
      <c r="O22" s="1672">
        <v>46025</v>
      </c>
      <c r="P22" s="2057"/>
      <c r="Q22" s="2070" t="s">
        <v>78</v>
      </c>
      <c r="R22" s="2070"/>
      <c r="S22" s="2072" t="s">
        <v>111</v>
      </c>
      <c r="T22" s="2066">
        <v>45960</v>
      </c>
      <c r="U22" s="2073" t="s">
        <v>88</v>
      </c>
      <c r="V22" s="2074" t="s">
        <v>88</v>
      </c>
      <c r="W22" s="2073" t="s">
        <v>3597</v>
      </c>
      <c r="X22" s="2074"/>
      <c r="Y22" s="2074" t="s">
        <v>4530</v>
      </c>
      <c r="Z22" s="1687" t="s">
        <v>3599</v>
      </c>
      <c r="AA22" s="1691">
        <v>178.134</v>
      </c>
      <c r="AB22" s="2088">
        <f t="shared" si="1"/>
        <v>7481.628</v>
      </c>
      <c r="AC22" s="2089"/>
      <c r="AD22" s="2090" t="s">
        <v>81</v>
      </c>
      <c r="AE22" s="2090"/>
      <c r="AF22" s="2090"/>
      <c r="AG22" s="2097">
        <f t="shared" si="10"/>
        <v>3150</v>
      </c>
      <c r="AH22" s="2097"/>
      <c r="AI22" s="2097"/>
      <c r="AJ22" s="2097"/>
      <c r="AK22" s="2097">
        <f t="shared" si="11"/>
        <v>42</v>
      </c>
      <c r="AL22" s="2097" t="s">
        <v>64</v>
      </c>
      <c r="AM22" s="2097"/>
      <c r="AN22" s="2097">
        <f t="shared" si="12"/>
        <v>3150</v>
      </c>
      <c r="AO22" s="2097">
        <f>J76*20%</f>
        <v>630</v>
      </c>
      <c r="AP22" s="2106">
        <f t="shared" si="13"/>
        <v>472.5</v>
      </c>
      <c r="AQ22" s="1706">
        <f t="shared" si="14"/>
        <v>567</v>
      </c>
      <c r="AR22" s="1706">
        <f t="shared" si="15"/>
        <v>491.4</v>
      </c>
      <c r="AS22" s="1706">
        <f t="shared" si="16"/>
        <v>485.1</v>
      </c>
      <c r="AT22" s="1706">
        <f t="shared" si="17"/>
        <v>504</v>
      </c>
      <c r="AU22" s="1706" t="s">
        <v>551</v>
      </c>
      <c r="AV22" s="1706" t="s">
        <v>552</v>
      </c>
      <c r="AW22" s="1706"/>
      <c r="AX22" s="2113"/>
      <c r="AY22" s="2114"/>
      <c r="AZ22" s="2114"/>
      <c r="BA22" s="2114"/>
      <c r="BB22" s="2114"/>
      <c r="BC22" s="2114"/>
      <c r="BD22" s="2114"/>
      <c r="BE22" s="2114"/>
      <c r="BF22" s="2114"/>
      <c r="BG22" s="2114"/>
      <c r="BH22" s="2114"/>
      <c r="BI22" s="2114"/>
      <c r="BJ22" s="2114"/>
      <c r="BK22" s="2114"/>
      <c r="BL22" s="2114"/>
      <c r="BM22" s="2114"/>
      <c r="BN22" s="2114"/>
      <c r="BO22" s="2114"/>
      <c r="BP22" s="2114"/>
      <c r="BQ22" s="2114"/>
      <c r="BR22" s="2114"/>
      <c r="BS22" s="2114"/>
      <c r="BT22" s="2114"/>
      <c r="BU22" s="2114"/>
      <c r="BV22" s="2114"/>
      <c r="BW22" s="2114"/>
      <c r="BX22" s="2114"/>
      <c r="BY22" s="2114"/>
      <c r="BZ22" s="2114"/>
      <c r="CA22" s="2114"/>
      <c r="CB22" s="2114"/>
      <c r="CC22" s="2114"/>
      <c r="CD22" s="2114"/>
      <c r="CE22" s="2114"/>
      <c r="CF22" s="2114"/>
      <c r="CG22" s="2114"/>
      <c r="CH22" s="2114"/>
      <c r="CI22" s="2114"/>
      <c r="CJ22" s="2114"/>
      <c r="CK22" s="2114"/>
      <c r="CL22" s="2114"/>
      <c r="CM22" s="2114"/>
      <c r="CN22" s="2114"/>
      <c r="CO22" s="2114"/>
      <c r="CP22" s="2114"/>
      <c r="CQ22" s="2114"/>
      <c r="CR22" s="2114"/>
      <c r="CS22" s="2114"/>
      <c r="CT22" s="2114"/>
      <c r="CU22" s="2114"/>
      <c r="CV22" s="2114"/>
      <c r="CW22" s="2114"/>
      <c r="CX22" s="2114"/>
      <c r="CY22" s="2114"/>
      <c r="CZ22" s="2114"/>
      <c r="DA22" s="2114"/>
      <c r="DB22" s="2114"/>
      <c r="DC22" s="2114"/>
      <c r="DD22" s="2114"/>
      <c r="DE22" s="2114"/>
      <c r="DF22" s="2114"/>
      <c r="DG22" s="2114"/>
      <c r="DH22" s="2114"/>
      <c r="DI22" s="2114"/>
      <c r="DJ22" s="2114"/>
      <c r="DK22" s="2114"/>
      <c r="DL22" s="2114"/>
      <c r="DM22" s="2114"/>
      <c r="DN22" s="2114"/>
      <c r="DO22" s="2114"/>
      <c r="DP22" s="2114"/>
      <c r="DQ22" s="2114"/>
      <c r="DR22" s="2114"/>
      <c r="DS22" s="2114"/>
      <c r="DT22" s="2114"/>
      <c r="DU22" s="2114"/>
      <c r="DV22" s="2114"/>
      <c r="DW22" s="2114"/>
      <c r="DX22" s="2114"/>
      <c r="DY22" s="2114"/>
      <c r="DZ22" s="2114"/>
      <c r="EA22" s="2114"/>
      <c r="EB22" s="2114"/>
      <c r="EC22" s="2114"/>
      <c r="ED22" s="2114"/>
      <c r="EE22" s="2114"/>
      <c r="EF22" s="2114"/>
      <c r="EG22" s="2114"/>
      <c r="EH22" s="2114"/>
      <c r="EI22" s="2114"/>
      <c r="EJ22" s="2114"/>
      <c r="EK22" s="2114"/>
      <c r="EL22" s="2114"/>
      <c r="EM22" s="2114"/>
      <c r="EN22" s="2114"/>
      <c r="EO22" s="2114"/>
      <c r="EP22" s="2114"/>
      <c r="EQ22" s="2114"/>
      <c r="ER22" s="2114"/>
      <c r="ES22" s="2114"/>
      <c r="ET22" s="2114"/>
      <c r="EU22" s="2114"/>
      <c r="EV22" s="2114"/>
      <c r="EW22" s="2114"/>
      <c r="EX22" s="2114"/>
      <c r="EY22" s="2114"/>
      <c r="EZ22" s="2114"/>
      <c r="FA22" s="2114"/>
      <c r="FB22" s="2114"/>
      <c r="FC22" s="2114"/>
      <c r="FD22" s="2114"/>
      <c r="FE22" s="2114"/>
      <c r="FF22" s="2114"/>
      <c r="FG22" s="2114"/>
      <c r="FH22" s="2114"/>
      <c r="FI22" s="2114"/>
      <c r="FJ22" s="2114"/>
      <c r="FK22" s="2114"/>
      <c r="FL22" s="2114"/>
      <c r="FM22" s="2114"/>
      <c r="FN22" s="2114"/>
      <c r="FO22" s="2114"/>
      <c r="FP22" s="2114"/>
      <c r="FQ22" s="2114"/>
      <c r="FR22" s="2114"/>
      <c r="FS22" s="2114"/>
      <c r="FT22" s="2114"/>
      <c r="FU22" s="2114"/>
      <c r="FV22" s="2114"/>
      <c r="FW22" s="2114"/>
      <c r="FX22" s="2114"/>
      <c r="FY22" s="2114"/>
      <c r="FZ22" s="2114"/>
      <c r="GA22" s="2114"/>
      <c r="GB22" s="2114"/>
      <c r="GC22" s="2114"/>
      <c r="GD22" s="2114"/>
      <c r="GE22" s="2114"/>
      <c r="GF22" s="2114"/>
      <c r="GG22" s="2114"/>
      <c r="GH22" s="2114"/>
      <c r="GI22" s="2114"/>
      <c r="GJ22" s="2114"/>
      <c r="GK22" s="2114"/>
      <c r="GL22" s="2114"/>
      <c r="GM22" s="2114"/>
      <c r="GN22" s="2114"/>
      <c r="GO22" s="2114"/>
      <c r="GP22" s="2114"/>
      <c r="GQ22" s="2114"/>
      <c r="GR22" s="2114"/>
      <c r="GS22" s="2114"/>
      <c r="GT22" s="2114"/>
      <c r="GU22" s="2114"/>
      <c r="GV22" s="2114"/>
      <c r="GW22" s="2114"/>
      <c r="GX22" s="2114"/>
      <c r="GY22" s="2114"/>
      <c r="GZ22" s="2114"/>
      <c r="HA22" s="2114"/>
      <c r="HB22" s="2114"/>
      <c r="HC22" s="2114"/>
      <c r="HD22" s="2114"/>
      <c r="HE22" s="2114"/>
      <c r="HF22" s="2114"/>
      <c r="HG22" s="2114"/>
      <c r="HH22" s="2114"/>
      <c r="HI22" s="2114"/>
      <c r="HJ22" s="2114"/>
      <c r="HK22" s="2114"/>
      <c r="HL22" s="2114"/>
      <c r="HM22" s="2114"/>
      <c r="HN22" s="2114"/>
      <c r="HO22" s="2114"/>
      <c r="HP22" s="2114"/>
      <c r="HQ22" s="2114"/>
      <c r="HR22" s="2114"/>
      <c r="HS22" s="2114"/>
      <c r="HT22" s="2114"/>
      <c r="HU22" s="2114"/>
      <c r="HV22" s="2114"/>
      <c r="HW22" s="2114"/>
      <c r="HX22" s="2114"/>
      <c r="HY22" s="2114"/>
      <c r="HZ22" s="2114"/>
      <c r="IA22" s="2114"/>
      <c r="IB22" s="2114"/>
      <c r="IC22" s="2114"/>
      <c r="ID22" s="2114"/>
      <c r="IE22" s="2114"/>
      <c r="IF22" s="2114"/>
      <c r="IG22" s="2114"/>
      <c r="IH22" s="2114"/>
      <c r="II22" s="2114"/>
      <c r="IJ22" s="2114"/>
      <c r="IK22" s="2114"/>
      <c r="IL22" s="2114"/>
      <c r="IM22" s="2114"/>
      <c r="IN22" s="2114"/>
      <c r="IO22" s="2114"/>
      <c r="IP22" s="2114"/>
      <c r="IQ22" s="2114"/>
      <c r="IR22" s="2114"/>
      <c r="IS22" s="2114"/>
      <c r="IT22" s="2114"/>
      <c r="IU22" s="2114"/>
      <c r="IV22" s="2114"/>
      <c r="IW22" s="2114"/>
      <c r="IX22" s="2114"/>
      <c r="IY22" s="2114"/>
      <c r="IZ22" s="2114"/>
      <c r="JA22" s="2114"/>
      <c r="JB22" s="2114"/>
      <c r="JC22" s="2114"/>
      <c r="JD22" s="2114"/>
      <c r="JE22" s="2114"/>
      <c r="JF22" s="2114"/>
      <c r="JG22" s="2114"/>
      <c r="JH22" s="2114"/>
      <c r="JI22" s="2114"/>
      <c r="JJ22" s="2114"/>
      <c r="JK22" s="2114"/>
      <c r="JL22" s="2114"/>
      <c r="JM22" s="2114"/>
      <c r="JN22" s="2114"/>
      <c r="JO22" s="2114"/>
      <c r="JP22" s="2114"/>
      <c r="JQ22" s="2114"/>
      <c r="JR22" s="2114"/>
      <c r="JS22" s="2114"/>
      <c r="JT22" s="2114"/>
      <c r="JU22" s="2114"/>
      <c r="JV22" s="2114"/>
      <c r="JW22" s="2114"/>
      <c r="JX22" s="2114"/>
      <c r="JY22" s="2114"/>
      <c r="JZ22" s="2114"/>
      <c r="KA22" s="2114"/>
      <c r="KB22" s="2114"/>
      <c r="KC22" s="2114"/>
      <c r="KD22" s="2114"/>
      <c r="KE22" s="2114"/>
      <c r="KF22" s="2114"/>
      <c r="KG22" s="2114"/>
      <c r="KH22" s="2114"/>
      <c r="KI22" s="2114"/>
      <c r="KJ22" s="2114"/>
      <c r="KK22" s="2114"/>
      <c r="KL22" s="2114"/>
      <c r="KM22" s="2114"/>
      <c r="KN22" s="2114"/>
      <c r="KO22" s="2114"/>
      <c r="KP22" s="2114"/>
      <c r="KQ22" s="2114"/>
      <c r="KR22" s="2114"/>
      <c r="KS22" s="2114"/>
      <c r="KT22" s="2114"/>
      <c r="KU22" s="2114"/>
      <c r="KV22" s="2114"/>
      <c r="KW22" s="2114"/>
      <c r="KX22" s="2114"/>
      <c r="KY22" s="2114"/>
      <c r="KZ22" s="2114"/>
      <c r="LA22" s="2114"/>
      <c r="LB22" s="2114"/>
      <c r="LC22" s="2114"/>
      <c r="LD22" s="2114"/>
    </row>
    <row r="23" s="2036" customFormat="1" ht="47" customHeight="1" spans="1:316">
      <c r="A23" s="2040">
        <v>45943</v>
      </c>
      <c r="B23" s="1656" t="s">
        <v>3593</v>
      </c>
      <c r="C23" s="1657" t="s">
        <v>98</v>
      </c>
      <c r="D23" s="1658">
        <v>4500181666</v>
      </c>
      <c r="E23" s="2041" t="s">
        <v>4565</v>
      </c>
      <c r="F23" s="1658" t="s">
        <v>4566</v>
      </c>
      <c r="G23" s="2042" t="s">
        <v>4523</v>
      </c>
      <c r="H23" s="2042" t="s">
        <v>4523</v>
      </c>
      <c r="I23" s="2055" t="s">
        <v>4524</v>
      </c>
      <c r="J23" s="1667">
        <v>3150</v>
      </c>
      <c r="K23" s="2056">
        <v>0</v>
      </c>
      <c r="L23" s="2056">
        <v>75</v>
      </c>
      <c r="M23" s="2056">
        <f t="shared" si="0"/>
        <v>42</v>
      </c>
      <c r="N23" s="1672">
        <v>46028</v>
      </c>
      <c r="O23" s="1672">
        <v>46027</v>
      </c>
      <c r="P23" s="2057"/>
      <c r="Q23" s="2070" t="s">
        <v>78</v>
      </c>
      <c r="R23" s="2070"/>
      <c r="S23" s="2072" t="s">
        <v>111</v>
      </c>
      <c r="T23" s="2066">
        <v>45960</v>
      </c>
      <c r="U23" s="2073" t="s">
        <v>88</v>
      </c>
      <c r="V23" s="2074" t="s">
        <v>88</v>
      </c>
      <c r="W23" s="2073" t="s">
        <v>3597</v>
      </c>
      <c r="X23" s="2074"/>
      <c r="Y23" s="2074" t="s">
        <v>4530</v>
      </c>
      <c r="Z23" s="1687" t="s">
        <v>3599</v>
      </c>
      <c r="AA23" s="1691">
        <v>178.134</v>
      </c>
      <c r="AB23" s="2088">
        <f t="shared" si="1"/>
        <v>7481.628</v>
      </c>
      <c r="AC23" s="2089"/>
      <c r="AD23" s="2090" t="s">
        <v>81</v>
      </c>
      <c r="AE23" s="2090"/>
      <c r="AF23" s="2090"/>
      <c r="AG23" s="2097">
        <f t="shared" si="10"/>
        <v>3150</v>
      </c>
      <c r="AH23" s="2097"/>
      <c r="AI23" s="2097"/>
      <c r="AJ23" s="2097"/>
      <c r="AK23" s="2097">
        <f t="shared" si="11"/>
        <v>42</v>
      </c>
      <c r="AL23" s="2097" t="s">
        <v>64</v>
      </c>
      <c r="AM23" s="2097"/>
      <c r="AN23" s="2097">
        <f t="shared" si="12"/>
        <v>3150</v>
      </c>
      <c r="AO23" s="2097">
        <f>J77*20%</f>
        <v>630</v>
      </c>
      <c r="AP23" s="2106">
        <f t="shared" si="13"/>
        <v>472.5</v>
      </c>
      <c r="AQ23" s="1706">
        <f t="shared" si="14"/>
        <v>567</v>
      </c>
      <c r="AR23" s="1706">
        <f t="shared" si="15"/>
        <v>491.4</v>
      </c>
      <c r="AS23" s="1706">
        <f t="shared" si="16"/>
        <v>485.1</v>
      </c>
      <c r="AT23" s="1706">
        <f t="shared" si="17"/>
        <v>504</v>
      </c>
      <c r="AU23" s="1706" t="s">
        <v>551</v>
      </c>
      <c r="AV23" s="1706" t="s">
        <v>552</v>
      </c>
      <c r="AW23" s="1706"/>
      <c r="AX23" s="2113"/>
      <c r="AY23" s="2114"/>
      <c r="AZ23" s="2114"/>
      <c r="BA23" s="2114"/>
      <c r="BB23" s="2114"/>
      <c r="BC23" s="2114"/>
      <c r="BD23" s="2114"/>
      <c r="BE23" s="2114"/>
      <c r="BF23" s="2114"/>
      <c r="BG23" s="2114"/>
      <c r="BH23" s="2114"/>
      <c r="BI23" s="2114"/>
      <c r="BJ23" s="2114"/>
      <c r="BK23" s="2114"/>
      <c r="BL23" s="2114"/>
      <c r="BM23" s="2114"/>
      <c r="BN23" s="2114"/>
      <c r="BO23" s="2114"/>
      <c r="BP23" s="2114"/>
      <c r="BQ23" s="2114"/>
      <c r="BR23" s="2114"/>
      <c r="BS23" s="2114"/>
      <c r="BT23" s="2114"/>
      <c r="BU23" s="2114"/>
      <c r="BV23" s="2114"/>
      <c r="BW23" s="2114"/>
      <c r="BX23" s="2114"/>
      <c r="BY23" s="2114"/>
      <c r="BZ23" s="2114"/>
      <c r="CA23" s="2114"/>
      <c r="CB23" s="2114"/>
      <c r="CC23" s="2114"/>
      <c r="CD23" s="2114"/>
      <c r="CE23" s="2114"/>
      <c r="CF23" s="2114"/>
      <c r="CG23" s="2114"/>
      <c r="CH23" s="2114"/>
      <c r="CI23" s="2114"/>
      <c r="CJ23" s="2114"/>
      <c r="CK23" s="2114"/>
      <c r="CL23" s="2114"/>
      <c r="CM23" s="2114"/>
      <c r="CN23" s="2114"/>
      <c r="CO23" s="2114"/>
      <c r="CP23" s="2114"/>
      <c r="CQ23" s="2114"/>
      <c r="CR23" s="2114"/>
      <c r="CS23" s="2114"/>
      <c r="CT23" s="2114"/>
      <c r="CU23" s="2114"/>
      <c r="CV23" s="2114"/>
      <c r="CW23" s="2114"/>
      <c r="CX23" s="2114"/>
      <c r="CY23" s="2114"/>
      <c r="CZ23" s="2114"/>
      <c r="DA23" s="2114"/>
      <c r="DB23" s="2114"/>
      <c r="DC23" s="2114"/>
      <c r="DD23" s="2114"/>
      <c r="DE23" s="2114"/>
      <c r="DF23" s="2114"/>
      <c r="DG23" s="2114"/>
      <c r="DH23" s="2114"/>
      <c r="DI23" s="2114"/>
      <c r="DJ23" s="2114"/>
      <c r="DK23" s="2114"/>
      <c r="DL23" s="2114"/>
      <c r="DM23" s="2114"/>
      <c r="DN23" s="2114"/>
      <c r="DO23" s="2114"/>
      <c r="DP23" s="2114"/>
      <c r="DQ23" s="2114"/>
      <c r="DR23" s="2114"/>
      <c r="DS23" s="2114"/>
      <c r="DT23" s="2114"/>
      <c r="DU23" s="2114"/>
      <c r="DV23" s="2114"/>
      <c r="DW23" s="2114"/>
      <c r="DX23" s="2114"/>
      <c r="DY23" s="2114"/>
      <c r="DZ23" s="2114"/>
      <c r="EA23" s="2114"/>
      <c r="EB23" s="2114"/>
      <c r="EC23" s="2114"/>
      <c r="ED23" s="2114"/>
      <c r="EE23" s="2114"/>
      <c r="EF23" s="2114"/>
      <c r="EG23" s="2114"/>
      <c r="EH23" s="2114"/>
      <c r="EI23" s="2114"/>
      <c r="EJ23" s="2114"/>
      <c r="EK23" s="2114"/>
      <c r="EL23" s="2114"/>
      <c r="EM23" s="2114"/>
      <c r="EN23" s="2114"/>
      <c r="EO23" s="2114"/>
      <c r="EP23" s="2114"/>
      <c r="EQ23" s="2114"/>
      <c r="ER23" s="2114"/>
      <c r="ES23" s="2114"/>
      <c r="ET23" s="2114"/>
      <c r="EU23" s="2114"/>
      <c r="EV23" s="2114"/>
      <c r="EW23" s="2114"/>
      <c r="EX23" s="2114"/>
      <c r="EY23" s="2114"/>
      <c r="EZ23" s="2114"/>
      <c r="FA23" s="2114"/>
      <c r="FB23" s="2114"/>
      <c r="FC23" s="2114"/>
      <c r="FD23" s="2114"/>
      <c r="FE23" s="2114"/>
      <c r="FF23" s="2114"/>
      <c r="FG23" s="2114"/>
      <c r="FH23" s="2114"/>
      <c r="FI23" s="2114"/>
      <c r="FJ23" s="2114"/>
      <c r="FK23" s="2114"/>
      <c r="FL23" s="2114"/>
      <c r="FM23" s="2114"/>
      <c r="FN23" s="2114"/>
      <c r="FO23" s="2114"/>
      <c r="FP23" s="2114"/>
      <c r="FQ23" s="2114"/>
      <c r="FR23" s="2114"/>
      <c r="FS23" s="2114"/>
      <c r="FT23" s="2114"/>
      <c r="FU23" s="2114"/>
      <c r="FV23" s="2114"/>
      <c r="FW23" s="2114"/>
      <c r="FX23" s="2114"/>
      <c r="FY23" s="2114"/>
      <c r="FZ23" s="2114"/>
      <c r="GA23" s="2114"/>
      <c r="GB23" s="2114"/>
      <c r="GC23" s="2114"/>
      <c r="GD23" s="2114"/>
      <c r="GE23" s="2114"/>
      <c r="GF23" s="2114"/>
      <c r="GG23" s="2114"/>
      <c r="GH23" s="2114"/>
      <c r="GI23" s="2114"/>
      <c r="GJ23" s="2114"/>
      <c r="GK23" s="2114"/>
      <c r="GL23" s="2114"/>
      <c r="GM23" s="2114"/>
      <c r="GN23" s="2114"/>
      <c r="GO23" s="2114"/>
      <c r="GP23" s="2114"/>
      <c r="GQ23" s="2114"/>
      <c r="GR23" s="2114"/>
      <c r="GS23" s="2114"/>
      <c r="GT23" s="2114"/>
      <c r="GU23" s="2114"/>
      <c r="GV23" s="2114"/>
      <c r="GW23" s="2114"/>
      <c r="GX23" s="2114"/>
      <c r="GY23" s="2114"/>
      <c r="GZ23" s="2114"/>
      <c r="HA23" s="2114"/>
      <c r="HB23" s="2114"/>
      <c r="HC23" s="2114"/>
      <c r="HD23" s="2114"/>
      <c r="HE23" s="2114"/>
      <c r="HF23" s="2114"/>
      <c r="HG23" s="2114"/>
      <c r="HH23" s="2114"/>
      <c r="HI23" s="2114"/>
      <c r="HJ23" s="2114"/>
      <c r="HK23" s="2114"/>
      <c r="HL23" s="2114"/>
      <c r="HM23" s="2114"/>
      <c r="HN23" s="2114"/>
      <c r="HO23" s="2114"/>
      <c r="HP23" s="2114"/>
      <c r="HQ23" s="2114"/>
      <c r="HR23" s="2114"/>
      <c r="HS23" s="2114"/>
      <c r="HT23" s="2114"/>
      <c r="HU23" s="2114"/>
      <c r="HV23" s="2114"/>
      <c r="HW23" s="2114"/>
      <c r="HX23" s="2114"/>
      <c r="HY23" s="2114"/>
      <c r="HZ23" s="2114"/>
      <c r="IA23" s="2114"/>
      <c r="IB23" s="2114"/>
      <c r="IC23" s="2114"/>
      <c r="ID23" s="2114"/>
      <c r="IE23" s="2114"/>
      <c r="IF23" s="2114"/>
      <c r="IG23" s="2114"/>
      <c r="IH23" s="2114"/>
      <c r="II23" s="2114"/>
      <c r="IJ23" s="2114"/>
      <c r="IK23" s="2114"/>
      <c r="IL23" s="2114"/>
      <c r="IM23" s="2114"/>
      <c r="IN23" s="2114"/>
      <c r="IO23" s="2114"/>
      <c r="IP23" s="2114"/>
      <c r="IQ23" s="2114"/>
      <c r="IR23" s="2114"/>
      <c r="IS23" s="2114"/>
      <c r="IT23" s="2114"/>
      <c r="IU23" s="2114"/>
      <c r="IV23" s="2114"/>
      <c r="IW23" s="2114"/>
      <c r="IX23" s="2114"/>
      <c r="IY23" s="2114"/>
      <c r="IZ23" s="2114"/>
      <c r="JA23" s="2114"/>
      <c r="JB23" s="2114"/>
      <c r="JC23" s="2114"/>
      <c r="JD23" s="2114"/>
      <c r="JE23" s="2114"/>
      <c r="JF23" s="2114"/>
      <c r="JG23" s="2114"/>
      <c r="JH23" s="2114"/>
      <c r="JI23" s="2114"/>
      <c r="JJ23" s="2114"/>
      <c r="JK23" s="2114"/>
      <c r="JL23" s="2114"/>
      <c r="JM23" s="2114"/>
      <c r="JN23" s="2114"/>
      <c r="JO23" s="2114"/>
      <c r="JP23" s="2114"/>
      <c r="JQ23" s="2114"/>
      <c r="JR23" s="2114"/>
      <c r="JS23" s="2114"/>
      <c r="JT23" s="2114"/>
      <c r="JU23" s="2114"/>
      <c r="JV23" s="2114"/>
      <c r="JW23" s="2114"/>
      <c r="JX23" s="2114"/>
      <c r="JY23" s="2114"/>
      <c r="JZ23" s="2114"/>
      <c r="KA23" s="2114"/>
      <c r="KB23" s="2114"/>
      <c r="KC23" s="2114"/>
      <c r="KD23" s="2114"/>
      <c r="KE23" s="2114"/>
      <c r="KF23" s="2114"/>
      <c r="KG23" s="2114"/>
      <c r="KH23" s="2114"/>
      <c r="KI23" s="2114"/>
      <c r="KJ23" s="2114"/>
      <c r="KK23" s="2114"/>
      <c r="KL23" s="2114"/>
      <c r="KM23" s="2114"/>
      <c r="KN23" s="2114"/>
      <c r="KO23" s="2114"/>
      <c r="KP23" s="2114"/>
      <c r="KQ23" s="2114"/>
      <c r="KR23" s="2114"/>
      <c r="KS23" s="2114"/>
      <c r="KT23" s="2114"/>
      <c r="KU23" s="2114"/>
      <c r="KV23" s="2114"/>
      <c r="KW23" s="2114"/>
      <c r="KX23" s="2114"/>
      <c r="KY23" s="2114"/>
      <c r="KZ23" s="2114"/>
      <c r="LA23" s="2114"/>
      <c r="LB23" s="2114"/>
      <c r="LC23" s="2114"/>
      <c r="LD23" s="2114"/>
    </row>
    <row r="24" s="2036" customFormat="1" ht="47" customHeight="1" spans="1:316">
      <c r="A24" s="2040">
        <v>45943</v>
      </c>
      <c r="B24" s="1656" t="s">
        <v>3593</v>
      </c>
      <c r="C24" s="1657" t="s">
        <v>98</v>
      </c>
      <c r="D24" s="1658">
        <v>4500181672</v>
      </c>
      <c r="E24" s="2041" t="s">
        <v>4567</v>
      </c>
      <c r="F24" s="1658" t="s">
        <v>4568</v>
      </c>
      <c r="G24" s="2042" t="s">
        <v>4523</v>
      </c>
      <c r="H24" s="2042" t="s">
        <v>4523</v>
      </c>
      <c r="I24" s="2055" t="s">
        <v>4524</v>
      </c>
      <c r="J24" s="1667">
        <v>3150</v>
      </c>
      <c r="K24" s="2056">
        <v>0</v>
      </c>
      <c r="L24" s="2056">
        <v>75</v>
      </c>
      <c r="M24" s="2056">
        <f t="shared" si="0"/>
        <v>42</v>
      </c>
      <c r="N24" s="1672">
        <v>46030</v>
      </c>
      <c r="O24" s="1672">
        <f>N24-2</f>
        <v>46028</v>
      </c>
      <c r="P24" s="2057"/>
      <c r="Q24" s="2070" t="s">
        <v>78</v>
      </c>
      <c r="R24" s="2070"/>
      <c r="S24" s="2072" t="s">
        <v>111</v>
      </c>
      <c r="T24" s="2066">
        <v>45960</v>
      </c>
      <c r="U24" s="2073" t="s">
        <v>88</v>
      </c>
      <c r="V24" s="2074" t="s">
        <v>88</v>
      </c>
      <c r="W24" s="2073" t="s">
        <v>3597</v>
      </c>
      <c r="X24" s="2074"/>
      <c r="Y24" s="2074" t="s">
        <v>4530</v>
      </c>
      <c r="Z24" s="1687" t="s">
        <v>3599</v>
      </c>
      <c r="AA24" s="1691">
        <v>178.134</v>
      </c>
      <c r="AB24" s="2088">
        <f t="shared" si="1"/>
        <v>7481.628</v>
      </c>
      <c r="AC24" s="2089"/>
      <c r="AD24" s="2090" t="s">
        <v>81</v>
      </c>
      <c r="AE24" s="2090"/>
      <c r="AF24" s="2090"/>
      <c r="AG24" s="2097">
        <f t="shared" si="10"/>
        <v>3150</v>
      </c>
      <c r="AH24" s="2097"/>
      <c r="AI24" s="2097"/>
      <c r="AJ24" s="2097"/>
      <c r="AK24" s="2097">
        <f t="shared" si="11"/>
        <v>42</v>
      </c>
      <c r="AL24" s="2097" t="s">
        <v>64</v>
      </c>
      <c r="AM24" s="2097"/>
      <c r="AN24" s="2097">
        <f t="shared" si="12"/>
        <v>3150</v>
      </c>
      <c r="AO24" s="2097">
        <f>J78*20%</f>
        <v>630</v>
      </c>
      <c r="AP24" s="2106">
        <f t="shared" si="13"/>
        <v>472.5</v>
      </c>
      <c r="AQ24" s="1706">
        <f t="shared" si="14"/>
        <v>567</v>
      </c>
      <c r="AR24" s="1706">
        <f t="shared" si="15"/>
        <v>491.4</v>
      </c>
      <c r="AS24" s="1706">
        <f t="shared" si="16"/>
        <v>485.1</v>
      </c>
      <c r="AT24" s="1706">
        <f t="shared" si="17"/>
        <v>504</v>
      </c>
      <c r="AU24" s="1706" t="s">
        <v>551</v>
      </c>
      <c r="AV24" s="1706" t="s">
        <v>552</v>
      </c>
      <c r="AW24" s="1706"/>
      <c r="AX24" s="2113"/>
      <c r="AY24" s="2114"/>
      <c r="AZ24" s="2114"/>
      <c r="BA24" s="2114"/>
      <c r="BB24" s="2114"/>
      <c r="BC24" s="2114"/>
      <c r="BD24" s="2114"/>
      <c r="BE24" s="2114"/>
      <c r="BF24" s="2114"/>
      <c r="BG24" s="2114"/>
      <c r="BH24" s="2114"/>
      <c r="BI24" s="2114"/>
      <c r="BJ24" s="2114"/>
      <c r="BK24" s="2114"/>
      <c r="BL24" s="2114"/>
      <c r="BM24" s="2114"/>
      <c r="BN24" s="2114"/>
      <c r="BO24" s="2114"/>
      <c r="BP24" s="2114"/>
      <c r="BQ24" s="2114"/>
      <c r="BR24" s="2114"/>
      <c r="BS24" s="2114"/>
      <c r="BT24" s="2114"/>
      <c r="BU24" s="2114"/>
      <c r="BV24" s="2114"/>
      <c r="BW24" s="2114"/>
      <c r="BX24" s="2114"/>
      <c r="BY24" s="2114"/>
      <c r="BZ24" s="2114"/>
      <c r="CA24" s="2114"/>
      <c r="CB24" s="2114"/>
      <c r="CC24" s="2114"/>
      <c r="CD24" s="2114"/>
      <c r="CE24" s="2114"/>
      <c r="CF24" s="2114"/>
      <c r="CG24" s="2114"/>
      <c r="CH24" s="2114"/>
      <c r="CI24" s="2114"/>
      <c r="CJ24" s="2114"/>
      <c r="CK24" s="2114"/>
      <c r="CL24" s="2114"/>
      <c r="CM24" s="2114"/>
      <c r="CN24" s="2114"/>
      <c r="CO24" s="2114"/>
      <c r="CP24" s="2114"/>
      <c r="CQ24" s="2114"/>
      <c r="CR24" s="2114"/>
      <c r="CS24" s="2114"/>
      <c r="CT24" s="2114"/>
      <c r="CU24" s="2114"/>
      <c r="CV24" s="2114"/>
      <c r="CW24" s="2114"/>
      <c r="CX24" s="2114"/>
      <c r="CY24" s="2114"/>
      <c r="CZ24" s="2114"/>
      <c r="DA24" s="2114"/>
      <c r="DB24" s="2114"/>
      <c r="DC24" s="2114"/>
      <c r="DD24" s="2114"/>
      <c r="DE24" s="2114"/>
      <c r="DF24" s="2114"/>
      <c r="DG24" s="2114"/>
      <c r="DH24" s="2114"/>
      <c r="DI24" s="2114"/>
      <c r="DJ24" s="2114"/>
      <c r="DK24" s="2114"/>
      <c r="DL24" s="2114"/>
      <c r="DM24" s="2114"/>
      <c r="DN24" s="2114"/>
      <c r="DO24" s="2114"/>
      <c r="DP24" s="2114"/>
      <c r="DQ24" s="2114"/>
      <c r="DR24" s="2114"/>
      <c r="DS24" s="2114"/>
      <c r="DT24" s="2114"/>
      <c r="DU24" s="2114"/>
      <c r="DV24" s="2114"/>
      <c r="DW24" s="2114"/>
      <c r="DX24" s="2114"/>
      <c r="DY24" s="2114"/>
      <c r="DZ24" s="2114"/>
      <c r="EA24" s="2114"/>
      <c r="EB24" s="2114"/>
      <c r="EC24" s="2114"/>
      <c r="ED24" s="2114"/>
      <c r="EE24" s="2114"/>
      <c r="EF24" s="2114"/>
      <c r="EG24" s="2114"/>
      <c r="EH24" s="2114"/>
      <c r="EI24" s="2114"/>
      <c r="EJ24" s="2114"/>
      <c r="EK24" s="2114"/>
      <c r="EL24" s="2114"/>
      <c r="EM24" s="2114"/>
      <c r="EN24" s="2114"/>
      <c r="EO24" s="2114"/>
      <c r="EP24" s="2114"/>
      <c r="EQ24" s="2114"/>
      <c r="ER24" s="2114"/>
      <c r="ES24" s="2114"/>
      <c r="ET24" s="2114"/>
      <c r="EU24" s="2114"/>
      <c r="EV24" s="2114"/>
      <c r="EW24" s="2114"/>
      <c r="EX24" s="2114"/>
      <c r="EY24" s="2114"/>
      <c r="EZ24" s="2114"/>
      <c r="FA24" s="2114"/>
      <c r="FB24" s="2114"/>
      <c r="FC24" s="2114"/>
      <c r="FD24" s="2114"/>
      <c r="FE24" s="2114"/>
      <c r="FF24" s="2114"/>
      <c r="FG24" s="2114"/>
      <c r="FH24" s="2114"/>
      <c r="FI24" s="2114"/>
      <c r="FJ24" s="2114"/>
      <c r="FK24" s="2114"/>
      <c r="FL24" s="2114"/>
      <c r="FM24" s="2114"/>
      <c r="FN24" s="2114"/>
      <c r="FO24" s="2114"/>
      <c r="FP24" s="2114"/>
      <c r="FQ24" s="2114"/>
      <c r="FR24" s="2114"/>
      <c r="FS24" s="2114"/>
      <c r="FT24" s="2114"/>
      <c r="FU24" s="2114"/>
      <c r="FV24" s="2114"/>
      <c r="FW24" s="2114"/>
      <c r="FX24" s="2114"/>
      <c r="FY24" s="2114"/>
      <c r="FZ24" s="2114"/>
      <c r="GA24" s="2114"/>
      <c r="GB24" s="2114"/>
      <c r="GC24" s="2114"/>
      <c r="GD24" s="2114"/>
      <c r="GE24" s="2114"/>
      <c r="GF24" s="2114"/>
      <c r="GG24" s="2114"/>
      <c r="GH24" s="2114"/>
      <c r="GI24" s="2114"/>
      <c r="GJ24" s="2114"/>
      <c r="GK24" s="2114"/>
      <c r="GL24" s="2114"/>
      <c r="GM24" s="2114"/>
      <c r="GN24" s="2114"/>
      <c r="GO24" s="2114"/>
      <c r="GP24" s="2114"/>
      <c r="GQ24" s="2114"/>
      <c r="GR24" s="2114"/>
      <c r="GS24" s="2114"/>
      <c r="GT24" s="2114"/>
      <c r="GU24" s="2114"/>
      <c r="GV24" s="2114"/>
      <c r="GW24" s="2114"/>
      <c r="GX24" s="2114"/>
      <c r="GY24" s="2114"/>
      <c r="GZ24" s="2114"/>
      <c r="HA24" s="2114"/>
      <c r="HB24" s="2114"/>
      <c r="HC24" s="2114"/>
      <c r="HD24" s="2114"/>
      <c r="HE24" s="2114"/>
      <c r="HF24" s="2114"/>
      <c r="HG24" s="2114"/>
      <c r="HH24" s="2114"/>
      <c r="HI24" s="2114"/>
      <c r="HJ24" s="2114"/>
      <c r="HK24" s="2114"/>
      <c r="HL24" s="2114"/>
      <c r="HM24" s="2114"/>
      <c r="HN24" s="2114"/>
      <c r="HO24" s="2114"/>
      <c r="HP24" s="2114"/>
      <c r="HQ24" s="2114"/>
      <c r="HR24" s="2114"/>
      <c r="HS24" s="2114"/>
      <c r="HT24" s="2114"/>
      <c r="HU24" s="2114"/>
      <c r="HV24" s="2114"/>
      <c r="HW24" s="2114"/>
      <c r="HX24" s="2114"/>
      <c r="HY24" s="2114"/>
      <c r="HZ24" s="2114"/>
      <c r="IA24" s="2114"/>
      <c r="IB24" s="2114"/>
      <c r="IC24" s="2114"/>
      <c r="ID24" s="2114"/>
      <c r="IE24" s="2114"/>
      <c r="IF24" s="2114"/>
      <c r="IG24" s="2114"/>
      <c r="IH24" s="2114"/>
      <c r="II24" s="2114"/>
      <c r="IJ24" s="2114"/>
      <c r="IK24" s="2114"/>
      <c r="IL24" s="2114"/>
      <c r="IM24" s="2114"/>
      <c r="IN24" s="2114"/>
      <c r="IO24" s="2114"/>
      <c r="IP24" s="2114"/>
      <c r="IQ24" s="2114"/>
      <c r="IR24" s="2114"/>
      <c r="IS24" s="2114"/>
      <c r="IT24" s="2114"/>
      <c r="IU24" s="2114"/>
      <c r="IV24" s="2114"/>
      <c r="IW24" s="2114"/>
      <c r="IX24" s="2114"/>
      <c r="IY24" s="2114"/>
      <c r="IZ24" s="2114"/>
      <c r="JA24" s="2114"/>
      <c r="JB24" s="2114"/>
      <c r="JC24" s="2114"/>
      <c r="JD24" s="2114"/>
      <c r="JE24" s="2114"/>
      <c r="JF24" s="2114"/>
      <c r="JG24" s="2114"/>
      <c r="JH24" s="2114"/>
      <c r="JI24" s="2114"/>
      <c r="JJ24" s="2114"/>
      <c r="JK24" s="2114"/>
      <c r="JL24" s="2114"/>
      <c r="JM24" s="2114"/>
      <c r="JN24" s="2114"/>
      <c r="JO24" s="2114"/>
      <c r="JP24" s="2114"/>
      <c r="JQ24" s="2114"/>
      <c r="JR24" s="2114"/>
      <c r="JS24" s="2114"/>
      <c r="JT24" s="2114"/>
      <c r="JU24" s="2114"/>
      <c r="JV24" s="2114"/>
      <c r="JW24" s="2114"/>
      <c r="JX24" s="2114"/>
      <c r="JY24" s="2114"/>
      <c r="JZ24" s="2114"/>
      <c r="KA24" s="2114"/>
      <c r="KB24" s="2114"/>
      <c r="KC24" s="2114"/>
      <c r="KD24" s="2114"/>
      <c r="KE24" s="2114"/>
      <c r="KF24" s="2114"/>
      <c r="KG24" s="2114"/>
      <c r="KH24" s="2114"/>
      <c r="KI24" s="2114"/>
      <c r="KJ24" s="2114"/>
      <c r="KK24" s="2114"/>
      <c r="KL24" s="2114"/>
      <c r="KM24" s="2114"/>
      <c r="KN24" s="2114"/>
      <c r="KO24" s="2114"/>
      <c r="KP24" s="2114"/>
      <c r="KQ24" s="2114"/>
      <c r="KR24" s="2114"/>
      <c r="KS24" s="2114"/>
      <c r="KT24" s="2114"/>
      <c r="KU24" s="2114"/>
      <c r="KV24" s="2114"/>
      <c r="KW24" s="2114"/>
      <c r="KX24" s="2114"/>
      <c r="KY24" s="2114"/>
      <c r="KZ24" s="2114"/>
      <c r="LA24" s="2114"/>
      <c r="LB24" s="2114"/>
      <c r="LC24" s="2114"/>
      <c r="LD24" s="2114"/>
    </row>
    <row r="25" s="2036" customFormat="1" ht="47" customHeight="1" spans="1:316">
      <c r="A25" s="2040">
        <v>45945</v>
      </c>
      <c r="B25" s="1656" t="s">
        <v>3593</v>
      </c>
      <c r="C25" s="1657" t="s">
        <v>98</v>
      </c>
      <c r="D25" s="1658">
        <v>4500181668</v>
      </c>
      <c r="E25" s="2041" t="s">
        <v>4569</v>
      </c>
      <c r="F25" s="1658" t="s">
        <v>4570</v>
      </c>
      <c r="G25" s="2042" t="s">
        <v>4523</v>
      </c>
      <c r="H25" s="2042" t="s">
        <v>4523</v>
      </c>
      <c r="I25" s="2055" t="s">
        <v>4524</v>
      </c>
      <c r="J25" s="1667">
        <v>3150</v>
      </c>
      <c r="K25" s="2056">
        <v>0</v>
      </c>
      <c r="L25" s="2056">
        <v>75</v>
      </c>
      <c r="M25" s="2056">
        <f t="shared" si="0"/>
        <v>42</v>
      </c>
      <c r="N25" s="1672">
        <v>45665</v>
      </c>
      <c r="O25" s="1672">
        <v>45663</v>
      </c>
      <c r="P25" s="2057"/>
      <c r="Q25" s="2070" t="s">
        <v>78</v>
      </c>
      <c r="R25" s="2070"/>
      <c r="S25" s="2072" t="s">
        <v>111</v>
      </c>
      <c r="T25" s="2066">
        <v>45960</v>
      </c>
      <c r="U25" s="2073" t="s">
        <v>88</v>
      </c>
      <c r="V25" s="2074" t="s">
        <v>88</v>
      </c>
      <c r="W25" s="2073" t="s">
        <v>3597</v>
      </c>
      <c r="X25" s="2074"/>
      <c r="Y25" s="2074" t="s">
        <v>4530</v>
      </c>
      <c r="Z25" s="1687" t="s">
        <v>3599</v>
      </c>
      <c r="AA25" s="1691">
        <v>178.134</v>
      </c>
      <c r="AB25" s="2088">
        <f t="shared" si="1"/>
        <v>7481.628</v>
      </c>
      <c r="AC25" s="2089"/>
      <c r="AD25" s="2090" t="s">
        <v>81</v>
      </c>
      <c r="AE25" s="2090"/>
      <c r="AF25" s="2090"/>
      <c r="AG25" s="2097">
        <f t="shared" si="10"/>
        <v>3150</v>
      </c>
      <c r="AH25" s="2097"/>
      <c r="AI25" s="2097"/>
      <c r="AJ25" s="2097"/>
      <c r="AK25" s="2097">
        <f t="shared" si="11"/>
        <v>42</v>
      </c>
      <c r="AL25" s="2097" t="s">
        <v>64</v>
      </c>
      <c r="AM25" s="2097"/>
      <c r="AN25" s="2097">
        <f t="shared" si="12"/>
        <v>3150</v>
      </c>
      <c r="AO25" s="2097">
        <f>J79*20%</f>
        <v>630</v>
      </c>
      <c r="AP25" s="2106">
        <f t="shared" si="13"/>
        <v>472.5</v>
      </c>
      <c r="AQ25" s="1706">
        <f t="shared" si="14"/>
        <v>567</v>
      </c>
      <c r="AR25" s="1706">
        <f t="shared" si="15"/>
        <v>491.4</v>
      </c>
      <c r="AS25" s="1706">
        <f t="shared" si="16"/>
        <v>485.1</v>
      </c>
      <c r="AT25" s="1706">
        <f t="shared" si="17"/>
        <v>504</v>
      </c>
      <c r="AU25" s="1706" t="s">
        <v>551</v>
      </c>
      <c r="AV25" s="1706" t="s">
        <v>552</v>
      </c>
      <c r="AW25" s="1706"/>
      <c r="AX25" s="2113"/>
      <c r="AY25" s="2114"/>
      <c r="AZ25" s="2114"/>
      <c r="BA25" s="2114"/>
      <c r="BB25" s="2114"/>
      <c r="BC25" s="2114"/>
      <c r="BD25" s="2114"/>
      <c r="BE25" s="2114"/>
      <c r="BF25" s="2114"/>
      <c r="BG25" s="2114"/>
      <c r="BH25" s="2114"/>
      <c r="BI25" s="2114"/>
      <c r="BJ25" s="2114"/>
      <c r="BK25" s="2114"/>
      <c r="BL25" s="2114"/>
      <c r="BM25" s="2114"/>
      <c r="BN25" s="2114"/>
      <c r="BO25" s="2114"/>
      <c r="BP25" s="2114"/>
      <c r="BQ25" s="2114"/>
      <c r="BR25" s="2114"/>
      <c r="BS25" s="2114"/>
      <c r="BT25" s="2114"/>
      <c r="BU25" s="2114"/>
      <c r="BV25" s="2114"/>
      <c r="BW25" s="2114"/>
      <c r="BX25" s="2114"/>
      <c r="BY25" s="2114"/>
      <c r="BZ25" s="2114"/>
      <c r="CA25" s="2114"/>
      <c r="CB25" s="2114"/>
      <c r="CC25" s="2114"/>
      <c r="CD25" s="2114"/>
      <c r="CE25" s="2114"/>
      <c r="CF25" s="2114"/>
      <c r="CG25" s="2114"/>
      <c r="CH25" s="2114"/>
      <c r="CI25" s="2114"/>
      <c r="CJ25" s="2114"/>
      <c r="CK25" s="2114"/>
      <c r="CL25" s="2114"/>
      <c r="CM25" s="2114"/>
      <c r="CN25" s="2114"/>
      <c r="CO25" s="2114"/>
      <c r="CP25" s="2114"/>
      <c r="CQ25" s="2114"/>
      <c r="CR25" s="2114"/>
      <c r="CS25" s="2114"/>
      <c r="CT25" s="2114"/>
      <c r="CU25" s="2114"/>
      <c r="CV25" s="2114"/>
      <c r="CW25" s="2114"/>
      <c r="CX25" s="2114"/>
      <c r="CY25" s="2114"/>
      <c r="CZ25" s="2114"/>
      <c r="DA25" s="2114"/>
      <c r="DB25" s="2114"/>
      <c r="DC25" s="2114"/>
      <c r="DD25" s="2114"/>
      <c r="DE25" s="2114"/>
      <c r="DF25" s="2114"/>
      <c r="DG25" s="2114"/>
      <c r="DH25" s="2114"/>
      <c r="DI25" s="2114"/>
      <c r="DJ25" s="2114"/>
      <c r="DK25" s="2114"/>
      <c r="DL25" s="2114"/>
      <c r="DM25" s="2114"/>
      <c r="DN25" s="2114"/>
      <c r="DO25" s="2114"/>
      <c r="DP25" s="2114"/>
      <c r="DQ25" s="2114"/>
      <c r="DR25" s="2114"/>
      <c r="DS25" s="2114"/>
      <c r="DT25" s="2114"/>
      <c r="DU25" s="2114"/>
      <c r="DV25" s="2114"/>
      <c r="DW25" s="2114"/>
      <c r="DX25" s="2114"/>
      <c r="DY25" s="2114"/>
      <c r="DZ25" s="2114"/>
      <c r="EA25" s="2114"/>
      <c r="EB25" s="2114"/>
      <c r="EC25" s="2114"/>
      <c r="ED25" s="2114"/>
      <c r="EE25" s="2114"/>
      <c r="EF25" s="2114"/>
      <c r="EG25" s="2114"/>
      <c r="EH25" s="2114"/>
      <c r="EI25" s="2114"/>
      <c r="EJ25" s="2114"/>
      <c r="EK25" s="2114"/>
      <c r="EL25" s="2114"/>
      <c r="EM25" s="2114"/>
      <c r="EN25" s="2114"/>
      <c r="EO25" s="2114"/>
      <c r="EP25" s="2114"/>
      <c r="EQ25" s="2114"/>
      <c r="ER25" s="2114"/>
      <c r="ES25" s="2114"/>
      <c r="ET25" s="2114"/>
      <c r="EU25" s="2114"/>
      <c r="EV25" s="2114"/>
      <c r="EW25" s="2114"/>
      <c r="EX25" s="2114"/>
      <c r="EY25" s="2114"/>
      <c r="EZ25" s="2114"/>
      <c r="FA25" s="2114"/>
      <c r="FB25" s="2114"/>
      <c r="FC25" s="2114"/>
      <c r="FD25" s="2114"/>
      <c r="FE25" s="2114"/>
      <c r="FF25" s="2114"/>
      <c r="FG25" s="2114"/>
      <c r="FH25" s="2114"/>
      <c r="FI25" s="2114"/>
      <c r="FJ25" s="2114"/>
      <c r="FK25" s="2114"/>
      <c r="FL25" s="2114"/>
      <c r="FM25" s="2114"/>
      <c r="FN25" s="2114"/>
      <c r="FO25" s="2114"/>
      <c r="FP25" s="2114"/>
      <c r="FQ25" s="2114"/>
      <c r="FR25" s="2114"/>
      <c r="FS25" s="2114"/>
      <c r="FT25" s="2114"/>
      <c r="FU25" s="2114"/>
      <c r="FV25" s="2114"/>
      <c r="FW25" s="2114"/>
      <c r="FX25" s="2114"/>
      <c r="FY25" s="2114"/>
      <c r="FZ25" s="2114"/>
      <c r="GA25" s="2114"/>
      <c r="GB25" s="2114"/>
      <c r="GC25" s="2114"/>
      <c r="GD25" s="2114"/>
      <c r="GE25" s="2114"/>
      <c r="GF25" s="2114"/>
      <c r="GG25" s="2114"/>
      <c r="GH25" s="2114"/>
      <c r="GI25" s="2114"/>
      <c r="GJ25" s="2114"/>
      <c r="GK25" s="2114"/>
      <c r="GL25" s="2114"/>
      <c r="GM25" s="2114"/>
      <c r="GN25" s="2114"/>
      <c r="GO25" s="2114"/>
      <c r="GP25" s="2114"/>
      <c r="GQ25" s="2114"/>
      <c r="GR25" s="2114"/>
      <c r="GS25" s="2114"/>
      <c r="GT25" s="2114"/>
      <c r="GU25" s="2114"/>
      <c r="GV25" s="2114"/>
      <c r="GW25" s="2114"/>
      <c r="GX25" s="2114"/>
      <c r="GY25" s="2114"/>
      <c r="GZ25" s="2114"/>
      <c r="HA25" s="2114"/>
      <c r="HB25" s="2114"/>
      <c r="HC25" s="2114"/>
      <c r="HD25" s="2114"/>
      <c r="HE25" s="2114"/>
      <c r="HF25" s="2114"/>
      <c r="HG25" s="2114"/>
      <c r="HH25" s="2114"/>
      <c r="HI25" s="2114"/>
      <c r="HJ25" s="2114"/>
      <c r="HK25" s="2114"/>
      <c r="HL25" s="2114"/>
      <c r="HM25" s="2114"/>
      <c r="HN25" s="2114"/>
      <c r="HO25" s="2114"/>
      <c r="HP25" s="2114"/>
      <c r="HQ25" s="2114"/>
      <c r="HR25" s="2114"/>
      <c r="HS25" s="2114"/>
      <c r="HT25" s="2114"/>
      <c r="HU25" s="2114"/>
      <c r="HV25" s="2114"/>
      <c r="HW25" s="2114"/>
      <c r="HX25" s="2114"/>
      <c r="HY25" s="2114"/>
      <c r="HZ25" s="2114"/>
      <c r="IA25" s="2114"/>
      <c r="IB25" s="2114"/>
      <c r="IC25" s="2114"/>
      <c r="ID25" s="2114"/>
      <c r="IE25" s="2114"/>
      <c r="IF25" s="2114"/>
      <c r="IG25" s="2114"/>
      <c r="IH25" s="2114"/>
      <c r="II25" s="2114"/>
      <c r="IJ25" s="2114"/>
      <c r="IK25" s="2114"/>
      <c r="IL25" s="2114"/>
      <c r="IM25" s="2114"/>
      <c r="IN25" s="2114"/>
      <c r="IO25" s="2114"/>
      <c r="IP25" s="2114"/>
      <c r="IQ25" s="2114"/>
      <c r="IR25" s="2114"/>
      <c r="IS25" s="2114"/>
      <c r="IT25" s="2114"/>
      <c r="IU25" s="2114"/>
      <c r="IV25" s="2114"/>
      <c r="IW25" s="2114"/>
      <c r="IX25" s="2114"/>
      <c r="IY25" s="2114"/>
      <c r="IZ25" s="2114"/>
      <c r="JA25" s="2114"/>
      <c r="JB25" s="2114"/>
      <c r="JC25" s="2114"/>
      <c r="JD25" s="2114"/>
      <c r="JE25" s="2114"/>
      <c r="JF25" s="2114"/>
      <c r="JG25" s="2114"/>
      <c r="JH25" s="2114"/>
      <c r="JI25" s="2114"/>
      <c r="JJ25" s="2114"/>
      <c r="JK25" s="2114"/>
      <c r="JL25" s="2114"/>
      <c r="JM25" s="2114"/>
      <c r="JN25" s="2114"/>
      <c r="JO25" s="2114"/>
      <c r="JP25" s="2114"/>
      <c r="JQ25" s="2114"/>
      <c r="JR25" s="2114"/>
      <c r="JS25" s="2114"/>
      <c r="JT25" s="2114"/>
      <c r="JU25" s="2114"/>
      <c r="JV25" s="2114"/>
      <c r="JW25" s="2114"/>
      <c r="JX25" s="2114"/>
      <c r="JY25" s="2114"/>
      <c r="JZ25" s="2114"/>
      <c r="KA25" s="2114"/>
      <c r="KB25" s="2114"/>
      <c r="KC25" s="2114"/>
      <c r="KD25" s="2114"/>
      <c r="KE25" s="2114"/>
      <c r="KF25" s="2114"/>
      <c r="KG25" s="2114"/>
      <c r="KH25" s="2114"/>
      <c r="KI25" s="2114"/>
      <c r="KJ25" s="2114"/>
      <c r="KK25" s="2114"/>
      <c r="KL25" s="2114"/>
      <c r="KM25" s="2114"/>
      <c r="KN25" s="2114"/>
      <c r="KO25" s="2114"/>
      <c r="KP25" s="2114"/>
      <c r="KQ25" s="2114"/>
      <c r="KR25" s="2114"/>
      <c r="KS25" s="2114"/>
      <c r="KT25" s="2114"/>
      <c r="KU25" s="2114"/>
      <c r="KV25" s="2114"/>
      <c r="KW25" s="2114"/>
      <c r="KX25" s="2114"/>
      <c r="KY25" s="2114"/>
      <c r="KZ25" s="2114"/>
      <c r="LA25" s="2114"/>
      <c r="LB25" s="2114"/>
      <c r="LC25" s="2114"/>
      <c r="LD25" s="2114"/>
    </row>
    <row r="26" s="2036" customFormat="1" ht="47" customHeight="1" spans="1:320">
      <c r="A26" s="2040">
        <v>45943</v>
      </c>
      <c r="B26" s="1656" t="s">
        <v>3593</v>
      </c>
      <c r="C26" s="1657" t="s">
        <v>98</v>
      </c>
      <c r="D26" s="1658">
        <v>4500181674</v>
      </c>
      <c r="E26" s="2041" t="s">
        <v>4571</v>
      </c>
      <c r="F26" s="1658" t="s">
        <v>4572</v>
      </c>
      <c r="G26" s="2042" t="s">
        <v>4523</v>
      </c>
      <c r="H26" s="2042" t="s">
        <v>4523</v>
      </c>
      <c r="I26" s="2055" t="s">
        <v>4524</v>
      </c>
      <c r="J26" s="1667">
        <v>3150</v>
      </c>
      <c r="K26" s="2056">
        <v>0</v>
      </c>
      <c r="L26" s="2056">
        <v>75</v>
      </c>
      <c r="M26" s="2056">
        <f t="shared" si="0"/>
        <v>42</v>
      </c>
      <c r="N26" s="1672">
        <v>46032</v>
      </c>
      <c r="O26" s="1672">
        <v>46030</v>
      </c>
      <c r="P26" s="2057"/>
      <c r="Q26" s="2063" t="s">
        <v>78</v>
      </c>
      <c r="R26" s="2064"/>
      <c r="S26" s="2072" t="s">
        <v>111</v>
      </c>
      <c r="T26" s="2066">
        <v>45960</v>
      </c>
      <c r="U26" s="2073" t="s">
        <v>88</v>
      </c>
      <c r="V26" s="2074" t="s">
        <v>88</v>
      </c>
      <c r="W26" s="2073" t="s">
        <v>3597</v>
      </c>
      <c r="X26" s="2068"/>
      <c r="Y26" s="2068" t="s">
        <v>4555</v>
      </c>
      <c r="Z26" s="1687" t="s">
        <v>3599</v>
      </c>
      <c r="AA26" s="1691">
        <v>178.134</v>
      </c>
      <c r="AB26" s="2088">
        <f t="shared" si="1"/>
        <v>7481.628</v>
      </c>
      <c r="AC26" s="2086"/>
      <c r="AD26" s="2090" t="s">
        <v>81</v>
      </c>
      <c r="AE26" s="2087"/>
      <c r="AF26" s="2087"/>
      <c r="AG26" s="2097">
        <f t="shared" si="10"/>
        <v>3150</v>
      </c>
      <c r="AH26" s="2097"/>
      <c r="AI26" s="2097"/>
      <c r="AJ26" s="2097"/>
      <c r="AK26" s="2097">
        <f t="shared" si="11"/>
        <v>42</v>
      </c>
      <c r="AL26" s="2097" t="s">
        <v>64</v>
      </c>
      <c r="AM26" s="2099"/>
      <c r="AN26" s="2097">
        <f t="shared" si="12"/>
        <v>3150</v>
      </c>
      <c r="AO26" s="2097">
        <f>J26*20%</f>
        <v>630</v>
      </c>
      <c r="AP26" s="2106">
        <f t="shared" si="13"/>
        <v>472.5</v>
      </c>
      <c r="AQ26" s="1706">
        <f t="shared" si="14"/>
        <v>567</v>
      </c>
      <c r="AR26" s="1706">
        <f t="shared" si="15"/>
        <v>491.4</v>
      </c>
      <c r="AS26" s="1706">
        <f t="shared" si="16"/>
        <v>485.1</v>
      </c>
      <c r="AT26" s="1706">
        <f t="shared" si="17"/>
        <v>504</v>
      </c>
      <c r="AU26" s="1706" t="s">
        <v>551</v>
      </c>
      <c r="AV26" s="1706" t="s">
        <v>552</v>
      </c>
      <c r="AW26" s="2112"/>
      <c r="AX26" s="1708"/>
      <c r="AY26" s="1709"/>
      <c r="AZ26" s="1709"/>
      <c r="BA26" s="1709"/>
      <c r="BB26" s="1709"/>
      <c r="BC26" s="1709"/>
      <c r="BD26" s="1709"/>
      <c r="BE26" s="1709"/>
      <c r="BF26" s="1709"/>
      <c r="BG26" s="1709"/>
      <c r="BH26" s="1709"/>
      <c r="BI26" s="1709"/>
      <c r="BJ26" s="1709"/>
      <c r="BK26" s="1709"/>
      <c r="BL26" s="1709"/>
      <c r="BM26" s="1709"/>
      <c r="BN26" s="1709"/>
      <c r="BO26" s="1709"/>
      <c r="BP26" s="1709"/>
      <c r="BQ26" s="1709"/>
      <c r="BR26" s="1709"/>
      <c r="BS26" s="1709"/>
      <c r="BT26" s="1709"/>
      <c r="BU26" s="1709"/>
      <c r="BV26" s="1709"/>
      <c r="BW26" s="1709"/>
      <c r="BX26" s="1709"/>
      <c r="BY26" s="1709"/>
      <c r="BZ26" s="1709"/>
      <c r="CA26" s="1709"/>
      <c r="CB26" s="1709"/>
      <c r="CC26" s="1709"/>
      <c r="CD26" s="1709"/>
      <c r="CE26" s="1709"/>
      <c r="CF26" s="1709"/>
      <c r="CG26" s="1709"/>
      <c r="CH26" s="1709"/>
      <c r="CI26" s="1709"/>
      <c r="CJ26" s="1709"/>
      <c r="CK26" s="1709"/>
      <c r="CL26" s="1709"/>
      <c r="CM26" s="1709"/>
      <c r="CN26" s="1709"/>
      <c r="CO26" s="1709"/>
      <c r="CP26" s="1709"/>
      <c r="CQ26" s="1709"/>
      <c r="CR26" s="1709"/>
      <c r="CS26" s="1709"/>
      <c r="CT26" s="1709"/>
      <c r="CU26" s="1709"/>
      <c r="CV26" s="1709"/>
      <c r="CW26" s="1709"/>
      <c r="CX26" s="1709"/>
      <c r="CY26" s="1709"/>
      <c r="CZ26" s="1709"/>
      <c r="DA26" s="1709"/>
      <c r="DB26" s="1709"/>
      <c r="DC26" s="1709"/>
      <c r="DD26" s="1709"/>
      <c r="DE26" s="1709"/>
      <c r="DF26" s="1709"/>
      <c r="DG26" s="1709"/>
      <c r="DH26" s="1709"/>
      <c r="DI26" s="1709"/>
      <c r="DJ26" s="1709"/>
      <c r="DK26" s="1709"/>
      <c r="DL26" s="1709"/>
      <c r="DM26" s="1709"/>
      <c r="DN26" s="1709"/>
      <c r="DO26" s="1709"/>
      <c r="DP26" s="1709"/>
      <c r="DQ26" s="1709"/>
      <c r="DR26" s="1709"/>
      <c r="DS26" s="1709"/>
      <c r="DT26" s="1709"/>
      <c r="DU26" s="1709"/>
      <c r="DV26" s="1709"/>
      <c r="DW26" s="1709"/>
      <c r="DX26" s="1709"/>
      <c r="DY26" s="1709"/>
      <c r="DZ26" s="1709"/>
      <c r="EA26" s="1709"/>
      <c r="EB26" s="1709"/>
      <c r="EC26" s="1709"/>
      <c r="ED26" s="1709"/>
      <c r="EE26" s="1709"/>
      <c r="EF26" s="1709"/>
      <c r="EG26" s="1709"/>
      <c r="EH26" s="1709"/>
      <c r="EI26" s="1709"/>
      <c r="EJ26" s="1709"/>
      <c r="EK26" s="1709"/>
      <c r="EL26" s="1709"/>
      <c r="EM26" s="1709"/>
      <c r="EN26" s="1709"/>
      <c r="EO26" s="1709"/>
      <c r="EP26" s="1709"/>
      <c r="EQ26" s="1709"/>
      <c r="ER26" s="1709"/>
      <c r="ES26" s="1709"/>
      <c r="ET26" s="1709"/>
      <c r="EU26" s="1709"/>
      <c r="EV26" s="1709"/>
      <c r="EW26" s="1709"/>
      <c r="EX26" s="1709"/>
      <c r="EY26" s="1709"/>
      <c r="EZ26" s="1709"/>
      <c r="FA26" s="1709"/>
      <c r="FB26" s="1709"/>
      <c r="FC26" s="1709"/>
      <c r="FD26" s="1709"/>
      <c r="FE26" s="1709"/>
      <c r="FF26" s="1709"/>
      <c r="FG26" s="1709"/>
      <c r="FH26" s="1709"/>
      <c r="FI26" s="1709"/>
      <c r="FJ26" s="1709"/>
      <c r="FK26" s="1709"/>
      <c r="FL26" s="1709"/>
      <c r="FM26" s="1709"/>
      <c r="FN26" s="1709"/>
      <c r="FO26" s="1709"/>
      <c r="FP26" s="1709"/>
      <c r="FQ26" s="1709"/>
      <c r="FR26" s="1709"/>
      <c r="FS26" s="1709"/>
      <c r="FT26" s="1709"/>
      <c r="FU26" s="1709"/>
      <c r="FV26" s="1709"/>
      <c r="FW26" s="1709"/>
      <c r="FX26" s="1709"/>
      <c r="FY26" s="1709"/>
      <c r="FZ26" s="1709"/>
      <c r="GA26" s="1709"/>
      <c r="GB26" s="1709"/>
      <c r="GC26" s="1709"/>
      <c r="GD26" s="1709"/>
      <c r="GE26" s="1709"/>
      <c r="GF26" s="1709"/>
      <c r="GG26" s="1709"/>
      <c r="GH26" s="1709"/>
      <c r="GI26" s="1709"/>
      <c r="GJ26" s="1709"/>
      <c r="GK26" s="1709"/>
      <c r="GL26" s="1709"/>
      <c r="GM26" s="1709"/>
      <c r="GN26" s="1709"/>
      <c r="GO26" s="1709"/>
      <c r="GP26" s="1709"/>
      <c r="GQ26" s="1709"/>
      <c r="GR26" s="1709"/>
      <c r="GS26" s="1709"/>
      <c r="GT26" s="1709"/>
      <c r="GU26" s="1709"/>
      <c r="GV26" s="1709"/>
      <c r="GW26" s="1709"/>
      <c r="GX26" s="1709"/>
      <c r="GY26" s="1709"/>
      <c r="GZ26" s="1709"/>
      <c r="HA26" s="1709"/>
      <c r="HB26" s="1709"/>
      <c r="HC26" s="1709"/>
      <c r="HD26" s="1709"/>
      <c r="HE26" s="1709"/>
      <c r="HF26" s="1709"/>
      <c r="HG26" s="1709"/>
      <c r="HH26" s="1709"/>
      <c r="HI26" s="1709"/>
      <c r="HJ26" s="1709"/>
      <c r="HK26" s="1709"/>
      <c r="HL26" s="1709"/>
      <c r="HM26" s="1709"/>
      <c r="HN26" s="1709"/>
      <c r="HO26" s="1709"/>
      <c r="HP26" s="1709"/>
      <c r="HQ26" s="1709"/>
      <c r="HR26" s="1709"/>
      <c r="HS26" s="1709"/>
      <c r="HT26" s="1709"/>
      <c r="HU26" s="1709"/>
      <c r="HV26" s="1709"/>
      <c r="HW26" s="1709"/>
      <c r="HX26" s="1709"/>
      <c r="HY26" s="1709"/>
      <c r="HZ26" s="1709"/>
      <c r="IA26" s="1709"/>
      <c r="IB26" s="1709"/>
      <c r="IC26" s="1709"/>
      <c r="ID26" s="1709"/>
      <c r="IE26" s="1709"/>
      <c r="IF26" s="1709"/>
      <c r="IG26" s="1709"/>
      <c r="IH26" s="1709"/>
      <c r="II26" s="1709"/>
      <c r="IJ26" s="1709"/>
      <c r="IK26" s="1709"/>
      <c r="IL26" s="1709"/>
      <c r="IM26" s="1709"/>
      <c r="IN26" s="1709"/>
      <c r="IO26" s="1709"/>
      <c r="IP26" s="1709"/>
      <c r="IQ26" s="1709"/>
      <c r="IR26" s="1709"/>
      <c r="IS26" s="1709"/>
      <c r="IT26" s="1709"/>
      <c r="IU26" s="1709"/>
      <c r="IV26" s="1709"/>
      <c r="IW26" s="1709"/>
      <c r="IX26" s="1709"/>
      <c r="IY26" s="1709"/>
      <c r="IZ26" s="1709"/>
      <c r="JA26" s="1709"/>
      <c r="JB26" s="1709"/>
      <c r="JC26" s="1709"/>
      <c r="JD26" s="1709"/>
      <c r="JE26" s="1709"/>
      <c r="JF26" s="1709"/>
      <c r="JG26" s="1709"/>
      <c r="JH26" s="1709"/>
      <c r="JI26" s="1709"/>
      <c r="JJ26" s="1709"/>
      <c r="JK26" s="1709"/>
      <c r="JL26" s="1709"/>
      <c r="JM26" s="1709"/>
      <c r="JN26" s="1709"/>
      <c r="JO26" s="1709"/>
      <c r="JP26" s="1709"/>
      <c r="JQ26" s="1709"/>
      <c r="JR26" s="1709"/>
      <c r="JS26" s="1709"/>
      <c r="JT26" s="1709"/>
      <c r="JU26" s="1709"/>
      <c r="JV26" s="1709"/>
      <c r="JW26" s="1709"/>
      <c r="JX26" s="1709"/>
      <c r="JY26" s="1709"/>
      <c r="JZ26" s="1709"/>
      <c r="KA26" s="1709"/>
      <c r="KB26" s="1709"/>
      <c r="KC26" s="1709"/>
      <c r="KD26" s="1709"/>
      <c r="KE26" s="1709"/>
      <c r="KF26" s="1709"/>
      <c r="KG26" s="1709"/>
      <c r="KH26" s="1709"/>
      <c r="KI26" s="1709"/>
      <c r="KJ26" s="1709"/>
      <c r="KK26" s="1709"/>
      <c r="KL26" s="1709"/>
      <c r="KM26" s="1709"/>
      <c r="KN26" s="1709"/>
      <c r="KO26" s="1709"/>
      <c r="KP26" s="1709"/>
      <c r="KQ26" s="1709"/>
      <c r="KR26" s="1709"/>
      <c r="KS26" s="1709"/>
      <c r="KT26" s="1709"/>
      <c r="KU26" s="1709"/>
      <c r="KV26" s="1709"/>
      <c r="KW26" s="1709"/>
      <c r="KX26" s="1709"/>
      <c r="KY26" s="1709"/>
      <c r="KZ26" s="1709"/>
      <c r="LA26" s="1709"/>
      <c r="LB26" s="1709"/>
      <c r="LC26" s="1709"/>
      <c r="LD26" s="1709"/>
      <c r="LE26" s="1710"/>
      <c r="LF26" s="1710"/>
      <c r="LG26" s="1710"/>
      <c r="LH26" s="2116"/>
    </row>
    <row r="27" s="2036" customFormat="1" ht="47" customHeight="1" spans="1:316">
      <c r="A27" s="2040">
        <v>45943</v>
      </c>
      <c r="B27" s="1656" t="s">
        <v>3593</v>
      </c>
      <c r="C27" s="1657" t="s">
        <v>98</v>
      </c>
      <c r="D27" s="1658">
        <v>4500181675</v>
      </c>
      <c r="E27" s="2041" t="s">
        <v>4573</v>
      </c>
      <c r="F27" s="1658" t="s">
        <v>4574</v>
      </c>
      <c r="G27" s="2042" t="s">
        <v>4523</v>
      </c>
      <c r="H27" s="2042" t="s">
        <v>4523</v>
      </c>
      <c r="I27" s="2055" t="s">
        <v>4524</v>
      </c>
      <c r="J27" s="1667">
        <v>3150</v>
      </c>
      <c r="K27" s="2056">
        <v>0</v>
      </c>
      <c r="L27" s="2056">
        <v>75</v>
      </c>
      <c r="M27" s="2056">
        <f t="shared" si="0"/>
        <v>42</v>
      </c>
      <c r="N27" s="1672">
        <v>46032</v>
      </c>
      <c r="O27" s="1672">
        <v>46030</v>
      </c>
      <c r="P27" s="2057"/>
      <c r="Q27" s="2070" t="s">
        <v>78</v>
      </c>
      <c r="R27" s="2070"/>
      <c r="S27" s="2072" t="s">
        <v>111</v>
      </c>
      <c r="T27" s="2066">
        <v>45960</v>
      </c>
      <c r="U27" s="2073" t="s">
        <v>88</v>
      </c>
      <c r="V27" s="2074" t="s">
        <v>88</v>
      </c>
      <c r="W27" s="2073" t="s">
        <v>3597</v>
      </c>
      <c r="X27" s="2074"/>
      <c r="Y27" s="2074" t="s">
        <v>4530</v>
      </c>
      <c r="Z27" s="1687" t="s">
        <v>3599</v>
      </c>
      <c r="AA27" s="1691">
        <v>178.134</v>
      </c>
      <c r="AB27" s="2088">
        <f t="shared" si="1"/>
        <v>7481.628</v>
      </c>
      <c r="AC27" s="2089"/>
      <c r="AD27" s="2090" t="s">
        <v>81</v>
      </c>
      <c r="AE27" s="2090"/>
      <c r="AF27" s="2090"/>
      <c r="AG27" s="2097">
        <f t="shared" si="10"/>
        <v>3150</v>
      </c>
      <c r="AH27" s="2097"/>
      <c r="AI27" s="2097"/>
      <c r="AJ27" s="2097"/>
      <c r="AK27" s="2097">
        <f t="shared" si="11"/>
        <v>42</v>
      </c>
      <c r="AL27" s="2097" t="s">
        <v>64</v>
      </c>
      <c r="AM27" s="2097"/>
      <c r="AN27" s="2097">
        <f t="shared" si="12"/>
        <v>3150</v>
      </c>
      <c r="AO27" s="2097">
        <f>J79*20%</f>
        <v>630</v>
      </c>
      <c r="AP27" s="2106">
        <f t="shared" si="13"/>
        <v>472.5</v>
      </c>
      <c r="AQ27" s="1706">
        <f t="shared" si="14"/>
        <v>567</v>
      </c>
      <c r="AR27" s="1706">
        <f t="shared" si="15"/>
        <v>491.4</v>
      </c>
      <c r="AS27" s="1706">
        <f t="shared" si="16"/>
        <v>485.1</v>
      </c>
      <c r="AT27" s="1706">
        <f t="shared" si="17"/>
        <v>504</v>
      </c>
      <c r="AU27" s="1706" t="s">
        <v>551</v>
      </c>
      <c r="AV27" s="1706" t="s">
        <v>552</v>
      </c>
      <c r="AW27" s="1706"/>
      <c r="AX27" s="2113"/>
      <c r="AY27" s="2114"/>
      <c r="AZ27" s="2114"/>
      <c r="BA27" s="2114"/>
      <c r="BB27" s="2114"/>
      <c r="BC27" s="2114"/>
      <c r="BD27" s="2114"/>
      <c r="BE27" s="2114"/>
      <c r="BF27" s="2114"/>
      <c r="BG27" s="2114"/>
      <c r="BH27" s="2114"/>
      <c r="BI27" s="2114"/>
      <c r="BJ27" s="2114"/>
      <c r="BK27" s="2114"/>
      <c r="BL27" s="2114"/>
      <c r="BM27" s="2114"/>
      <c r="BN27" s="2114"/>
      <c r="BO27" s="2114"/>
      <c r="BP27" s="2114"/>
      <c r="BQ27" s="2114"/>
      <c r="BR27" s="2114"/>
      <c r="BS27" s="2114"/>
      <c r="BT27" s="2114"/>
      <c r="BU27" s="2114"/>
      <c r="BV27" s="2114"/>
      <c r="BW27" s="2114"/>
      <c r="BX27" s="2114"/>
      <c r="BY27" s="2114"/>
      <c r="BZ27" s="2114"/>
      <c r="CA27" s="2114"/>
      <c r="CB27" s="2114"/>
      <c r="CC27" s="2114"/>
      <c r="CD27" s="2114"/>
      <c r="CE27" s="2114"/>
      <c r="CF27" s="2114"/>
      <c r="CG27" s="2114"/>
      <c r="CH27" s="2114"/>
      <c r="CI27" s="2114"/>
      <c r="CJ27" s="2114"/>
      <c r="CK27" s="2114"/>
      <c r="CL27" s="2114"/>
      <c r="CM27" s="2114"/>
      <c r="CN27" s="2114"/>
      <c r="CO27" s="2114"/>
      <c r="CP27" s="2114"/>
      <c r="CQ27" s="2114"/>
      <c r="CR27" s="2114"/>
      <c r="CS27" s="2114"/>
      <c r="CT27" s="2114"/>
      <c r="CU27" s="2114"/>
      <c r="CV27" s="2114"/>
      <c r="CW27" s="2114"/>
      <c r="CX27" s="2114"/>
      <c r="CY27" s="2114"/>
      <c r="CZ27" s="2114"/>
      <c r="DA27" s="2114"/>
      <c r="DB27" s="2114"/>
      <c r="DC27" s="2114"/>
      <c r="DD27" s="2114"/>
      <c r="DE27" s="2114"/>
      <c r="DF27" s="2114"/>
      <c r="DG27" s="2114"/>
      <c r="DH27" s="2114"/>
      <c r="DI27" s="2114"/>
      <c r="DJ27" s="2114"/>
      <c r="DK27" s="2114"/>
      <c r="DL27" s="2114"/>
      <c r="DM27" s="2114"/>
      <c r="DN27" s="2114"/>
      <c r="DO27" s="2114"/>
      <c r="DP27" s="2114"/>
      <c r="DQ27" s="2114"/>
      <c r="DR27" s="2114"/>
      <c r="DS27" s="2114"/>
      <c r="DT27" s="2114"/>
      <c r="DU27" s="2114"/>
      <c r="DV27" s="2114"/>
      <c r="DW27" s="2114"/>
      <c r="DX27" s="2114"/>
      <c r="DY27" s="2114"/>
      <c r="DZ27" s="2114"/>
      <c r="EA27" s="2114"/>
      <c r="EB27" s="2114"/>
      <c r="EC27" s="2114"/>
      <c r="ED27" s="2114"/>
      <c r="EE27" s="2114"/>
      <c r="EF27" s="2114"/>
      <c r="EG27" s="2114"/>
      <c r="EH27" s="2114"/>
      <c r="EI27" s="2114"/>
      <c r="EJ27" s="2114"/>
      <c r="EK27" s="2114"/>
      <c r="EL27" s="2114"/>
      <c r="EM27" s="2114"/>
      <c r="EN27" s="2114"/>
      <c r="EO27" s="2114"/>
      <c r="EP27" s="2114"/>
      <c r="EQ27" s="2114"/>
      <c r="ER27" s="2114"/>
      <c r="ES27" s="2114"/>
      <c r="ET27" s="2114"/>
      <c r="EU27" s="2114"/>
      <c r="EV27" s="2114"/>
      <c r="EW27" s="2114"/>
      <c r="EX27" s="2114"/>
      <c r="EY27" s="2114"/>
      <c r="EZ27" s="2114"/>
      <c r="FA27" s="2114"/>
      <c r="FB27" s="2114"/>
      <c r="FC27" s="2114"/>
      <c r="FD27" s="2114"/>
      <c r="FE27" s="2114"/>
      <c r="FF27" s="2114"/>
      <c r="FG27" s="2114"/>
      <c r="FH27" s="2114"/>
      <c r="FI27" s="2114"/>
      <c r="FJ27" s="2114"/>
      <c r="FK27" s="2114"/>
      <c r="FL27" s="2114"/>
      <c r="FM27" s="2114"/>
      <c r="FN27" s="2114"/>
      <c r="FO27" s="2114"/>
      <c r="FP27" s="2114"/>
      <c r="FQ27" s="2114"/>
      <c r="FR27" s="2114"/>
      <c r="FS27" s="2114"/>
      <c r="FT27" s="2114"/>
      <c r="FU27" s="2114"/>
      <c r="FV27" s="2114"/>
      <c r="FW27" s="2114"/>
      <c r="FX27" s="2114"/>
      <c r="FY27" s="2114"/>
      <c r="FZ27" s="2114"/>
      <c r="GA27" s="2114"/>
      <c r="GB27" s="2114"/>
      <c r="GC27" s="2114"/>
      <c r="GD27" s="2114"/>
      <c r="GE27" s="2114"/>
      <c r="GF27" s="2114"/>
      <c r="GG27" s="2114"/>
      <c r="GH27" s="2114"/>
      <c r="GI27" s="2114"/>
      <c r="GJ27" s="2114"/>
      <c r="GK27" s="2114"/>
      <c r="GL27" s="2114"/>
      <c r="GM27" s="2114"/>
      <c r="GN27" s="2114"/>
      <c r="GO27" s="2114"/>
      <c r="GP27" s="2114"/>
      <c r="GQ27" s="2114"/>
      <c r="GR27" s="2114"/>
      <c r="GS27" s="2114"/>
      <c r="GT27" s="2114"/>
      <c r="GU27" s="2114"/>
      <c r="GV27" s="2114"/>
      <c r="GW27" s="2114"/>
      <c r="GX27" s="2114"/>
      <c r="GY27" s="2114"/>
      <c r="GZ27" s="2114"/>
      <c r="HA27" s="2114"/>
      <c r="HB27" s="2114"/>
      <c r="HC27" s="2114"/>
      <c r="HD27" s="2114"/>
      <c r="HE27" s="2114"/>
      <c r="HF27" s="2114"/>
      <c r="HG27" s="2114"/>
      <c r="HH27" s="2114"/>
      <c r="HI27" s="2114"/>
      <c r="HJ27" s="2114"/>
      <c r="HK27" s="2114"/>
      <c r="HL27" s="2114"/>
      <c r="HM27" s="2114"/>
      <c r="HN27" s="2114"/>
      <c r="HO27" s="2114"/>
      <c r="HP27" s="2114"/>
      <c r="HQ27" s="2114"/>
      <c r="HR27" s="2114"/>
      <c r="HS27" s="2114"/>
      <c r="HT27" s="2114"/>
      <c r="HU27" s="2114"/>
      <c r="HV27" s="2114"/>
      <c r="HW27" s="2114"/>
      <c r="HX27" s="2114"/>
      <c r="HY27" s="2114"/>
      <c r="HZ27" s="2114"/>
      <c r="IA27" s="2114"/>
      <c r="IB27" s="2114"/>
      <c r="IC27" s="2114"/>
      <c r="ID27" s="2114"/>
      <c r="IE27" s="2114"/>
      <c r="IF27" s="2114"/>
      <c r="IG27" s="2114"/>
      <c r="IH27" s="2114"/>
      <c r="II27" s="2114"/>
      <c r="IJ27" s="2114"/>
      <c r="IK27" s="2114"/>
      <c r="IL27" s="2114"/>
      <c r="IM27" s="2114"/>
      <c r="IN27" s="2114"/>
      <c r="IO27" s="2114"/>
      <c r="IP27" s="2114"/>
      <c r="IQ27" s="2114"/>
      <c r="IR27" s="2114"/>
      <c r="IS27" s="2114"/>
      <c r="IT27" s="2114"/>
      <c r="IU27" s="2114"/>
      <c r="IV27" s="2114"/>
      <c r="IW27" s="2114"/>
      <c r="IX27" s="2114"/>
      <c r="IY27" s="2114"/>
      <c r="IZ27" s="2114"/>
      <c r="JA27" s="2114"/>
      <c r="JB27" s="2114"/>
      <c r="JC27" s="2114"/>
      <c r="JD27" s="2114"/>
      <c r="JE27" s="2114"/>
      <c r="JF27" s="2114"/>
      <c r="JG27" s="2114"/>
      <c r="JH27" s="2114"/>
      <c r="JI27" s="2114"/>
      <c r="JJ27" s="2114"/>
      <c r="JK27" s="2114"/>
      <c r="JL27" s="2114"/>
      <c r="JM27" s="2114"/>
      <c r="JN27" s="2114"/>
      <c r="JO27" s="2114"/>
      <c r="JP27" s="2114"/>
      <c r="JQ27" s="2114"/>
      <c r="JR27" s="2114"/>
      <c r="JS27" s="2114"/>
      <c r="JT27" s="2114"/>
      <c r="JU27" s="2114"/>
      <c r="JV27" s="2114"/>
      <c r="JW27" s="2114"/>
      <c r="JX27" s="2114"/>
      <c r="JY27" s="2114"/>
      <c r="JZ27" s="2114"/>
      <c r="KA27" s="2114"/>
      <c r="KB27" s="2114"/>
      <c r="KC27" s="2114"/>
      <c r="KD27" s="2114"/>
      <c r="KE27" s="2114"/>
      <c r="KF27" s="2114"/>
      <c r="KG27" s="2114"/>
      <c r="KH27" s="2114"/>
      <c r="KI27" s="2114"/>
      <c r="KJ27" s="2114"/>
      <c r="KK27" s="2114"/>
      <c r="KL27" s="2114"/>
      <c r="KM27" s="2114"/>
      <c r="KN27" s="2114"/>
      <c r="KO27" s="2114"/>
      <c r="KP27" s="2114"/>
      <c r="KQ27" s="2114"/>
      <c r="KR27" s="2114"/>
      <c r="KS27" s="2114"/>
      <c r="KT27" s="2114"/>
      <c r="KU27" s="2114"/>
      <c r="KV27" s="2114"/>
      <c r="KW27" s="2114"/>
      <c r="KX27" s="2114"/>
      <c r="KY27" s="2114"/>
      <c r="KZ27" s="2114"/>
      <c r="LA27" s="2114"/>
      <c r="LB27" s="2114"/>
      <c r="LC27" s="2114"/>
      <c r="LD27" s="2114"/>
    </row>
    <row r="28" s="2036" customFormat="1" ht="47" customHeight="1" spans="1:316">
      <c r="A28" s="2040">
        <v>45943</v>
      </c>
      <c r="B28" s="1656" t="s">
        <v>3593</v>
      </c>
      <c r="C28" s="1657" t="s">
        <v>98</v>
      </c>
      <c r="D28" s="1658">
        <v>4500181677</v>
      </c>
      <c r="E28" s="2041" t="s">
        <v>4575</v>
      </c>
      <c r="F28" s="1658" t="s">
        <v>4576</v>
      </c>
      <c r="G28" s="2042" t="s">
        <v>4523</v>
      </c>
      <c r="H28" s="2042" t="s">
        <v>4523</v>
      </c>
      <c r="I28" s="2055" t="s">
        <v>4524</v>
      </c>
      <c r="J28" s="1667">
        <v>3150</v>
      </c>
      <c r="K28" s="2056">
        <v>0</v>
      </c>
      <c r="L28" s="2056">
        <v>75</v>
      </c>
      <c r="M28" s="2056">
        <f t="shared" si="0"/>
        <v>42</v>
      </c>
      <c r="N28" s="1672">
        <v>46032</v>
      </c>
      <c r="O28" s="1672">
        <v>46030</v>
      </c>
      <c r="P28" s="2057"/>
      <c r="Q28" s="2070" t="s">
        <v>78</v>
      </c>
      <c r="R28" s="2070"/>
      <c r="S28" s="2072" t="s">
        <v>111</v>
      </c>
      <c r="T28" s="2066">
        <v>45960</v>
      </c>
      <c r="U28" s="2073" t="s">
        <v>88</v>
      </c>
      <c r="V28" s="2074" t="s">
        <v>88</v>
      </c>
      <c r="W28" s="2073" t="s">
        <v>3597</v>
      </c>
      <c r="X28" s="2074"/>
      <c r="Y28" s="2074" t="s">
        <v>4530</v>
      </c>
      <c r="Z28" s="1687" t="s">
        <v>3599</v>
      </c>
      <c r="AA28" s="1691">
        <v>178.134</v>
      </c>
      <c r="AB28" s="2088">
        <f t="shared" si="1"/>
        <v>7481.628</v>
      </c>
      <c r="AC28" s="2089"/>
      <c r="AD28" s="2090" t="s">
        <v>81</v>
      </c>
      <c r="AE28" s="2090"/>
      <c r="AF28" s="2090"/>
      <c r="AG28" s="2097">
        <f t="shared" si="10"/>
        <v>3150</v>
      </c>
      <c r="AH28" s="2097"/>
      <c r="AI28" s="2097"/>
      <c r="AJ28" s="2097"/>
      <c r="AK28" s="2097">
        <f t="shared" si="11"/>
        <v>42</v>
      </c>
      <c r="AL28" s="2097" t="s">
        <v>64</v>
      </c>
      <c r="AM28" s="2097"/>
      <c r="AN28" s="2097">
        <f t="shared" si="12"/>
        <v>3150</v>
      </c>
      <c r="AO28" s="2097">
        <f>J65*20%</f>
        <v>630</v>
      </c>
      <c r="AP28" s="2106">
        <f t="shared" si="13"/>
        <v>472.5</v>
      </c>
      <c r="AQ28" s="1706">
        <f t="shared" si="14"/>
        <v>567</v>
      </c>
      <c r="AR28" s="1706">
        <f t="shared" si="15"/>
        <v>491.4</v>
      </c>
      <c r="AS28" s="1706">
        <f t="shared" si="16"/>
        <v>485.1</v>
      </c>
      <c r="AT28" s="1706">
        <f t="shared" si="17"/>
        <v>504</v>
      </c>
      <c r="AU28" s="1706" t="s">
        <v>551</v>
      </c>
      <c r="AV28" s="1706" t="s">
        <v>552</v>
      </c>
      <c r="AW28" s="1706"/>
      <c r="AX28" s="2113"/>
      <c r="AY28" s="2114"/>
      <c r="AZ28" s="2114"/>
      <c r="BA28" s="2114"/>
      <c r="BB28" s="2114"/>
      <c r="BC28" s="2114"/>
      <c r="BD28" s="2114"/>
      <c r="BE28" s="2114"/>
      <c r="BF28" s="2114"/>
      <c r="BG28" s="2114"/>
      <c r="BH28" s="2114"/>
      <c r="BI28" s="2114"/>
      <c r="BJ28" s="2114"/>
      <c r="BK28" s="2114"/>
      <c r="BL28" s="2114"/>
      <c r="BM28" s="2114"/>
      <c r="BN28" s="2114"/>
      <c r="BO28" s="2114"/>
      <c r="BP28" s="2114"/>
      <c r="BQ28" s="2114"/>
      <c r="BR28" s="2114"/>
      <c r="BS28" s="2114"/>
      <c r="BT28" s="2114"/>
      <c r="BU28" s="2114"/>
      <c r="BV28" s="2114"/>
      <c r="BW28" s="2114"/>
      <c r="BX28" s="2114"/>
      <c r="BY28" s="2114"/>
      <c r="BZ28" s="2114"/>
      <c r="CA28" s="2114"/>
      <c r="CB28" s="2114"/>
      <c r="CC28" s="2114"/>
      <c r="CD28" s="2114"/>
      <c r="CE28" s="2114"/>
      <c r="CF28" s="2114"/>
      <c r="CG28" s="2114"/>
      <c r="CH28" s="2114"/>
      <c r="CI28" s="2114"/>
      <c r="CJ28" s="2114"/>
      <c r="CK28" s="2114"/>
      <c r="CL28" s="2114"/>
      <c r="CM28" s="2114"/>
      <c r="CN28" s="2114"/>
      <c r="CO28" s="2114"/>
      <c r="CP28" s="2114"/>
      <c r="CQ28" s="2114"/>
      <c r="CR28" s="2114"/>
      <c r="CS28" s="2114"/>
      <c r="CT28" s="2114"/>
      <c r="CU28" s="2114"/>
      <c r="CV28" s="2114"/>
      <c r="CW28" s="2114"/>
      <c r="CX28" s="2114"/>
      <c r="CY28" s="2114"/>
      <c r="CZ28" s="2114"/>
      <c r="DA28" s="2114"/>
      <c r="DB28" s="2114"/>
      <c r="DC28" s="2114"/>
      <c r="DD28" s="2114"/>
      <c r="DE28" s="2114"/>
      <c r="DF28" s="2114"/>
      <c r="DG28" s="2114"/>
      <c r="DH28" s="2114"/>
      <c r="DI28" s="2114"/>
      <c r="DJ28" s="2114"/>
      <c r="DK28" s="2114"/>
      <c r="DL28" s="2114"/>
      <c r="DM28" s="2114"/>
      <c r="DN28" s="2114"/>
      <c r="DO28" s="2114"/>
      <c r="DP28" s="2114"/>
      <c r="DQ28" s="2114"/>
      <c r="DR28" s="2114"/>
      <c r="DS28" s="2114"/>
      <c r="DT28" s="2114"/>
      <c r="DU28" s="2114"/>
      <c r="DV28" s="2114"/>
      <c r="DW28" s="2114"/>
      <c r="DX28" s="2114"/>
      <c r="DY28" s="2114"/>
      <c r="DZ28" s="2114"/>
      <c r="EA28" s="2114"/>
      <c r="EB28" s="2114"/>
      <c r="EC28" s="2114"/>
      <c r="ED28" s="2114"/>
      <c r="EE28" s="2114"/>
      <c r="EF28" s="2114"/>
      <c r="EG28" s="2114"/>
      <c r="EH28" s="2114"/>
      <c r="EI28" s="2114"/>
      <c r="EJ28" s="2114"/>
      <c r="EK28" s="2114"/>
      <c r="EL28" s="2114"/>
      <c r="EM28" s="2114"/>
      <c r="EN28" s="2114"/>
      <c r="EO28" s="2114"/>
      <c r="EP28" s="2114"/>
      <c r="EQ28" s="2114"/>
      <c r="ER28" s="2114"/>
      <c r="ES28" s="2114"/>
      <c r="ET28" s="2114"/>
      <c r="EU28" s="2114"/>
      <c r="EV28" s="2114"/>
      <c r="EW28" s="2114"/>
      <c r="EX28" s="2114"/>
      <c r="EY28" s="2114"/>
      <c r="EZ28" s="2114"/>
      <c r="FA28" s="2114"/>
      <c r="FB28" s="2114"/>
      <c r="FC28" s="2114"/>
      <c r="FD28" s="2114"/>
      <c r="FE28" s="2114"/>
      <c r="FF28" s="2114"/>
      <c r="FG28" s="2114"/>
      <c r="FH28" s="2114"/>
      <c r="FI28" s="2114"/>
      <c r="FJ28" s="2114"/>
      <c r="FK28" s="2114"/>
      <c r="FL28" s="2114"/>
      <c r="FM28" s="2114"/>
      <c r="FN28" s="2114"/>
      <c r="FO28" s="2114"/>
      <c r="FP28" s="2114"/>
      <c r="FQ28" s="2114"/>
      <c r="FR28" s="2114"/>
      <c r="FS28" s="2114"/>
      <c r="FT28" s="2114"/>
      <c r="FU28" s="2114"/>
      <c r="FV28" s="2114"/>
      <c r="FW28" s="2114"/>
      <c r="FX28" s="2114"/>
      <c r="FY28" s="2114"/>
      <c r="FZ28" s="2114"/>
      <c r="GA28" s="2114"/>
      <c r="GB28" s="2114"/>
      <c r="GC28" s="2114"/>
      <c r="GD28" s="2114"/>
      <c r="GE28" s="2114"/>
      <c r="GF28" s="2114"/>
      <c r="GG28" s="2114"/>
      <c r="GH28" s="2114"/>
      <c r="GI28" s="2114"/>
      <c r="GJ28" s="2114"/>
      <c r="GK28" s="2114"/>
      <c r="GL28" s="2114"/>
      <c r="GM28" s="2114"/>
      <c r="GN28" s="2114"/>
      <c r="GO28" s="2114"/>
      <c r="GP28" s="2114"/>
      <c r="GQ28" s="2114"/>
      <c r="GR28" s="2114"/>
      <c r="GS28" s="2114"/>
      <c r="GT28" s="2114"/>
      <c r="GU28" s="2114"/>
      <c r="GV28" s="2114"/>
      <c r="GW28" s="2114"/>
      <c r="GX28" s="2114"/>
      <c r="GY28" s="2114"/>
      <c r="GZ28" s="2114"/>
      <c r="HA28" s="2114"/>
      <c r="HB28" s="2114"/>
      <c r="HC28" s="2114"/>
      <c r="HD28" s="2114"/>
      <c r="HE28" s="2114"/>
      <c r="HF28" s="2114"/>
      <c r="HG28" s="2114"/>
      <c r="HH28" s="2114"/>
      <c r="HI28" s="2114"/>
      <c r="HJ28" s="2114"/>
      <c r="HK28" s="2114"/>
      <c r="HL28" s="2114"/>
      <c r="HM28" s="2114"/>
      <c r="HN28" s="2114"/>
      <c r="HO28" s="2114"/>
      <c r="HP28" s="2114"/>
      <c r="HQ28" s="2114"/>
      <c r="HR28" s="2114"/>
      <c r="HS28" s="2114"/>
      <c r="HT28" s="2114"/>
      <c r="HU28" s="2114"/>
      <c r="HV28" s="2114"/>
      <c r="HW28" s="2114"/>
      <c r="HX28" s="2114"/>
      <c r="HY28" s="2114"/>
      <c r="HZ28" s="2114"/>
      <c r="IA28" s="2114"/>
      <c r="IB28" s="2114"/>
      <c r="IC28" s="2114"/>
      <c r="ID28" s="2114"/>
      <c r="IE28" s="2114"/>
      <c r="IF28" s="2114"/>
      <c r="IG28" s="2114"/>
      <c r="IH28" s="2114"/>
      <c r="II28" s="2114"/>
      <c r="IJ28" s="2114"/>
      <c r="IK28" s="2114"/>
      <c r="IL28" s="2114"/>
      <c r="IM28" s="2114"/>
      <c r="IN28" s="2114"/>
      <c r="IO28" s="2114"/>
      <c r="IP28" s="2114"/>
      <c r="IQ28" s="2114"/>
      <c r="IR28" s="2114"/>
      <c r="IS28" s="2114"/>
      <c r="IT28" s="2114"/>
      <c r="IU28" s="2114"/>
      <c r="IV28" s="2114"/>
      <c r="IW28" s="2114"/>
      <c r="IX28" s="2114"/>
      <c r="IY28" s="2114"/>
      <c r="IZ28" s="2114"/>
      <c r="JA28" s="2114"/>
      <c r="JB28" s="2114"/>
      <c r="JC28" s="2114"/>
      <c r="JD28" s="2114"/>
      <c r="JE28" s="2114"/>
      <c r="JF28" s="2114"/>
      <c r="JG28" s="2114"/>
      <c r="JH28" s="2114"/>
      <c r="JI28" s="2114"/>
      <c r="JJ28" s="2114"/>
      <c r="JK28" s="2114"/>
      <c r="JL28" s="2114"/>
      <c r="JM28" s="2114"/>
      <c r="JN28" s="2114"/>
      <c r="JO28" s="2114"/>
      <c r="JP28" s="2114"/>
      <c r="JQ28" s="2114"/>
      <c r="JR28" s="2114"/>
      <c r="JS28" s="2114"/>
      <c r="JT28" s="2114"/>
      <c r="JU28" s="2114"/>
      <c r="JV28" s="2114"/>
      <c r="JW28" s="2114"/>
      <c r="JX28" s="2114"/>
      <c r="JY28" s="2114"/>
      <c r="JZ28" s="2114"/>
      <c r="KA28" s="2114"/>
      <c r="KB28" s="2114"/>
      <c r="KC28" s="2114"/>
      <c r="KD28" s="2114"/>
      <c r="KE28" s="2114"/>
      <c r="KF28" s="2114"/>
      <c r="KG28" s="2114"/>
      <c r="KH28" s="2114"/>
      <c r="KI28" s="2114"/>
      <c r="KJ28" s="2114"/>
      <c r="KK28" s="2114"/>
      <c r="KL28" s="2114"/>
      <c r="KM28" s="2114"/>
      <c r="KN28" s="2114"/>
      <c r="KO28" s="2114"/>
      <c r="KP28" s="2114"/>
      <c r="KQ28" s="2114"/>
      <c r="KR28" s="2114"/>
      <c r="KS28" s="2114"/>
      <c r="KT28" s="2114"/>
      <c r="KU28" s="2114"/>
      <c r="KV28" s="2114"/>
      <c r="KW28" s="2114"/>
      <c r="KX28" s="2114"/>
      <c r="KY28" s="2114"/>
      <c r="KZ28" s="2114"/>
      <c r="LA28" s="2114"/>
      <c r="LB28" s="2114"/>
      <c r="LC28" s="2114"/>
      <c r="LD28" s="2114"/>
    </row>
    <row r="29" s="2036" customFormat="1" ht="47" customHeight="1" spans="1:316">
      <c r="A29" s="2040">
        <v>45943</v>
      </c>
      <c r="B29" s="1656" t="s">
        <v>3593</v>
      </c>
      <c r="C29" s="1657" t="s">
        <v>98</v>
      </c>
      <c r="D29" s="1658">
        <v>4500181678</v>
      </c>
      <c r="E29" s="2041" t="s">
        <v>4577</v>
      </c>
      <c r="F29" s="1658" t="s">
        <v>4578</v>
      </c>
      <c r="G29" s="2042" t="s">
        <v>4523</v>
      </c>
      <c r="H29" s="2042" t="s">
        <v>4523</v>
      </c>
      <c r="I29" s="2055" t="s">
        <v>4524</v>
      </c>
      <c r="J29" s="1667">
        <v>3150</v>
      </c>
      <c r="K29" s="2056">
        <v>0</v>
      </c>
      <c r="L29" s="2056">
        <v>75</v>
      </c>
      <c r="M29" s="2056">
        <f t="shared" si="0"/>
        <v>42</v>
      </c>
      <c r="N29" s="1672">
        <v>46032</v>
      </c>
      <c r="O29" s="1672">
        <v>46030</v>
      </c>
      <c r="P29" s="2057"/>
      <c r="Q29" s="2070" t="s">
        <v>78</v>
      </c>
      <c r="R29" s="2070"/>
      <c r="S29" s="2072" t="s">
        <v>111</v>
      </c>
      <c r="T29" s="2066">
        <v>45960</v>
      </c>
      <c r="U29" s="2073" t="s">
        <v>88</v>
      </c>
      <c r="V29" s="2074" t="s">
        <v>88</v>
      </c>
      <c r="W29" s="2073" t="s">
        <v>3597</v>
      </c>
      <c r="X29" s="2074"/>
      <c r="Y29" s="2074" t="s">
        <v>4530</v>
      </c>
      <c r="Z29" s="1687" t="s">
        <v>3599</v>
      </c>
      <c r="AA29" s="1691">
        <v>178.134</v>
      </c>
      <c r="AB29" s="2088">
        <f t="shared" si="1"/>
        <v>7481.628</v>
      </c>
      <c r="AC29" s="2089"/>
      <c r="AD29" s="2090" t="s">
        <v>81</v>
      </c>
      <c r="AE29" s="2090"/>
      <c r="AF29" s="2090"/>
      <c r="AG29" s="2097">
        <f t="shared" si="10"/>
        <v>3150</v>
      </c>
      <c r="AH29" s="2097"/>
      <c r="AI29" s="2097"/>
      <c r="AJ29" s="2097"/>
      <c r="AK29" s="2097">
        <f t="shared" si="11"/>
        <v>42</v>
      </c>
      <c r="AL29" s="2097" t="s">
        <v>64</v>
      </c>
      <c r="AM29" s="2097"/>
      <c r="AN29" s="2097">
        <f t="shared" si="12"/>
        <v>3150</v>
      </c>
      <c r="AO29" s="2097">
        <f>J66*20%</f>
        <v>630</v>
      </c>
      <c r="AP29" s="2106">
        <f t="shared" si="13"/>
        <v>472.5</v>
      </c>
      <c r="AQ29" s="1706">
        <f t="shared" si="14"/>
        <v>567</v>
      </c>
      <c r="AR29" s="1706">
        <f t="shared" si="15"/>
        <v>491.4</v>
      </c>
      <c r="AS29" s="1706">
        <f t="shared" si="16"/>
        <v>485.1</v>
      </c>
      <c r="AT29" s="1706">
        <f t="shared" si="17"/>
        <v>504</v>
      </c>
      <c r="AU29" s="1706" t="s">
        <v>551</v>
      </c>
      <c r="AV29" s="1706" t="s">
        <v>552</v>
      </c>
      <c r="AW29" s="1706"/>
      <c r="AX29" s="2113"/>
      <c r="AY29" s="2114"/>
      <c r="AZ29" s="2114"/>
      <c r="BA29" s="2114"/>
      <c r="BB29" s="2114"/>
      <c r="BC29" s="2114"/>
      <c r="BD29" s="2114"/>
      <c r="BE29" s="2114"/>
      <c r="BF29" s="2114"/>
      <c r="BG29" s="2114"/>
      <c r="BH29" s="2114"/>
      <c r="BI29" s="2114"/>
      <c r="BJ29" s="2114"/>
      <c r="BK29" s="2114"/>
      <c r="BL29" s="2114"/>
      <c r="BM29" s="2114"/>
      <c r="BN29" s="2114"/>
      <c r="BO29" s="2114"/>
      <c r="BP29" s="2114"/>
      <c r="BQ29" s="2114"/>
      <c r="BR29" s="2114"/>
      <c r="BS29" s="2114"/>
      <c r="BT29" s="2114"/>
      <c r="BU29" s="2114"/>
      <c r="BV29" s="2114"/>
      <c r="BW29" s="2114"/>
      <c r="BX29" s="2114"/>
      <c r="BY29" s="2114"/>
      <c r="BZ29" s="2114"/>
      <c r="CA29" s="2114"/>
      <c r="CB29" s="2114"/>
      <c r="CC29" s="2114"/>
      <c r="CD29" s="2114"/>
      <c r="CE29" s="2114"/>
      <c r="CF29" s="2114"/>
      <c r="CG29" s="2114"/>
      <c r="CH29" s="2114"/>
      <c r="CI29" s="2114"/>
      <c r="CJ29" s="2114"/>
      <c r="CK29" s="2114"/>
      <c r="CL29" s="2114"/>
      <c r="CM29" s="2114"/>
      <c r="CN29" s="2114"/>
      <c r="CO29" s="2114"/>
      <c r="CP29" s="2114"/>
      <c r="CQ29" s="2114"/>
      <c r="CR29" s="2114"/>
      <c r="CS29" s="2114"/>
      <c r="CT29" s="2114"/>
      <c r="CU29" s="2114"/>
      <c r="CV29" s="2114"/>
      <c r="CW29" s="2114"/>
      <c r="CX29" s="2114"/>
      <c r="CY29" s="2114"/>
      <c r="CZ29" s="2114"/>
      <c r="DA29" s="2114"/>
      <c r="DB29" s="2114"/>
      <c r="DC29" s="2114"/>
      <c r="DD29" s="2114"/>
      <c r="DE29" s="2114"/>
      <c r="DF29" s="2114"/>
      <c r="DG29" s="2114"/>
      <c r="DH29" s="2114"/>
      <c r="DI29" s="2114"/>
      <c r="DJ29" s="2114"/>
      <c r="DK29" s="2114"/>
      <c r="DL29" s="2114"/>
      <c r="DM29" s="2114"/>
      <c r="DN29" s="2114"/>
      <c r="DO29" s="2114"/>
      <c r="DP29" s="2114"/>
      <c r="DQ29" s="2114"/>
      <c r="DR29" s="2114"/>
      <c r="DS29" s="2114"/>
      <c r="DT29" s="2114"/>
      <c r="DU29" s="2114"/>
      <c r="DV29" s="2114"/>
      <c r="DW29" s="2114"/>
      <c r="DX29" s="2114"/>
      <c r="DY29" s="2114"/>
      <c r="DZ29" s="2114"/>
      <c r="EA29" s="2114"/>
      <c r="EB29" s="2114"/>
      <c r="EC29" s="2114"/>
      <c r="ED29" s="2114"/>
      <c r="EE29" s="2114"/>
      <c r="EF29" s="2114"/>
      <c r="EG29" s="2114"/>
      <c r="EH29" s="2114"/>
      <c r="EI29" s="2114"/>
      <c r="EJ29" s="2114"/>
      <c r="EK29" s="2114"/>
      <c r="EL29" s="2114"/>
      <c r="EM29" s="2114"/>
      <c r="EN29" s="2114"/>
      <c r="EO29" s="2114"/>
      <c r="EP29" s="2114"/>
      <c r="EQ29" s="2114"/>
      <c r="ER29" s="2114"/>
      <c r="ES29" s="2114"/>
      <c r="ET29" s="2114"/>
      <c r="EU29" s="2114"/>
      <c r="EV29" s="2114"/>
      <c r="EW29" s="2114"/>
      <c r="EX29" s="2114"/>
      <c r="EY29" s="2114"/>
      <c r="EZ29" s="2114"/>
      <c r="FA29" s="2114"/>
      <c r="FB29" s="2114"/>
      <c r="FC29" s="2114"/>
      <c r="FD29" s="2114"/>
      <c r="FE29" s="2114"/>
      <c r="FF29" s="2114"/>
      <c r="FG29" s="2114"/>
      <c r="FH29" s="2114"/>
      <c r="FI29" s="2114"/>
      <c r="FJ29" s="2114"/>
      <c r="FK29" s="2114"/>
      <c r="FL29" s="2114"/>
      <c r="FM29" s="2114"/>
      <c r="FN29" s="2114"/>
      <c r="FO29" s="2114"/>
      <c r="FP29" s="2114"/>
      <c r="FQ29" s="2114"/>
      <c r="FR29" s="2114"/>
      <c r="FS29" s="2114"/>
      <c r="FT29" s="2114"/>
      <c r="FU29" s="2114"/>
      <c r="FV29" s="2114"/>
      <c r="FW29" s="2114"/>
      <c r="FX29" s="2114"/>
      <c r="FY29" s="2114"/>
      <c r="FZ29" s="2114"/>
      <c r="GA29" s="2114"/>
      <c r="GB29" s="2114"/>
      <c r="GC29" s="2114"/>
      <c r="GD29" s="2114"/>
      <c r="GE29" s="2114"/>
      <c r="GF29" s="2114"/>
      <c r="GG29" s="2114"/>
      <c r="GH29" s="2114"/>
      <c r="GI29" s="2114"/>
      <c r="GJ29" s="2114"/>
      <c r="GK29" s="2114"/>
      <c r="GL29" s="2114"/>
      <c r="GM29" s="2114"/>
      <c r="GN29" s="2114"/>
      <c r="GO29" s="2114"/>
      <c r="GP29" s="2114"/>
      <c r="GQ29" s="2114"/>
      <c r="GR29" s="2114"/>
      <c r="GS29" s="2114"/>
      <c r="GT29" s="2114"/>
      <c r="GU29" s="2114"/>
      <c r="GV29" s="2114"/>
      <c r="GW29" s="2114"/>
      <c r="GX29" s="2114"/>
      <c r="GY29" s="2114"/>
      <c r="GZ29" s="2114"/>
      <c r="HA29" s="2114"/>
      <c r="HB29" s="2114"/>
      <c r="HC29" s="2114"/>
      <c r="HD29" s="2114"/>
      <c r="HE29" s="2114"/>
      <c r="HF29" s="2114"/>
      <c r="HG29" s="2114"/>
      <c r="HH29" s="2114"/>
      <c r="HI29" s="2114"/>
      <c r="HJ29" s="2114"/>
      <c r="HK29" s="2114"/>
      <c r="HL29" s="2114"/>
      <c r="HM29" s="2114"/>
      <c r="HN29" s="2114"/>
      <c r="HO29" s="2114"/>
      <c r="HP29" s="2114"/>
      <c r="HQ29" s="2114"/>
      <c r="HR29" s="2114"/>
      <c r="HS29" s="2114"/>
      <c r="HT29" s="2114"/>
      <c r="HU29" s="2114"/>
      <c r="HV29" s="2114"/>
      <c r="HW29" s="2114"/>
      <c r="HX29" s="2114"/>
      <c r="HY29" s="2114"/>
      <c r="HZ29" s="2114"/>
      <c r="IA29" s="2114"/>
      <c r="IB29" s="2114"/>
      <c r="IC29" s="2114"/>
      <c r="ID29" s="2114"/>
      <c r="IE29" s="2114"/>
      <c r="IF29" s="2114"/>
      <c r="IG29" s="2114"/>
      <c r="IH29" s="2114"/>
      <c r="II29" s="2114"/>
      <c r="IJ29" s="2114"/>
      <c r="IK29" s="2114"/>
      <c r="IL29" s="2114"/>
      <c r="IM29" s="2114"/>
      <c r="IN29" s="2114"/>
      <c r="IO29" s="2114"/>
      <c r="IP29" s="2114"/>
      <c r="IQ29" s="2114"/>
      <c r="IR29" s="2114"/>
      <c r="IS29" s="2114"/>
      <c r="IT29" s="2114"/>
      <c r="IU29" s="2114"/>
      <c r="IV29" s="2114"/>
      <c r="IW29" s="2114"/>
      <c r="IX29" s="2114"/>
      <c r="IY29" s="2114"/>
      <c r="IZ29" s="2114"/>
      <c r="JA29" s="2114"/>
      <c r="JB29" s="2114"/>
      <c r="JC29" s="2114"/>
      <c r="JD29" s="2114"/>
      <c r="JE29" s="2114"/>
      <c r="JF29" s="2114"/>
      <c r="JG29" s="2114"/>
      <c r="JH29" s="2114"/>
      <c r="JI29" s="2114"/>
      <c r="JJ29" s="2114"/>
      <c r="JK29" s="2114"/>
      <c r="JL29" s="2114"/>
      <c r="JM29" s="2114"/>
      <c r="JN29" s="2114"/>
      <c r="JO29" s="2114"/>
      <c r="JP29" s="2114"/>
      <c r="JQ29" s="2114"/>
      <c r="JR29" s="2114"/>
      <c r="JS29" s="2114"/>
      <c r="JT29" s="2114"/>
      <c r="JU29" s="2114"/>
      <c r="JV29" s="2114"/>
      <c r="JW29" s="2114"/>
      <c r="JX29" s="2114"/>
      <c r="JY29" s="2114"/>
      <c r="JZ29" s="2114"/>
      <c r="KA29" s="2114"/>
      <c r="KB29" s="2114"/>
      <c r="KC29" s="2114"/>
      <c r="KD29" s="2114"/>
      <c r="KE29" s="2114"/>
      <c r="KF29" s="2114"/>
      <c r="KG29" s="2114"/>
      <c r="KH29" s="2114"/>
      <c r="KI29" s="2114"/>
      <c r="KJ29" s="2114"/>
      <c r="KK29" s="2114"/>
      <c r="KL29" s="2114"/>
      <c r="KM29" s="2114"/>
      <c r="KN29" s="2114"/>
      <c r="KO29" s="2114"/>
      <c r="KP29" s="2114"/>
      <c r="KQ29" s="2114"/>
      <c r="KR29" s="2114"/>
      <c r="KS29" s="2114"/>
      <c r="KT29" s="2114"/>
      <c r="KU29" s="2114"/>
      <c r="KV29" s="2114"/>
      <c r="KW29" s="2114"/>
      <c r="KX29" s="2114"/>
      <c r="KY29" s="2114"/>
      <c r="KZ29" s="2114"/>
      <c r="LA29" s="2114"/>
      <c r="LB29" s="2114"/>
      <c r="LC29" s="2114"/>
      <c r="LD29" s="2114"/>
    </row>
    <row r="30" s="2036" customFormat="1" ht="47" customHeight="1" spans="1:316">
      <c r="A30" s="2040">
        <v>45943</v>
      </c>
      <c r="B30" s="1656" t="s">
        <v>3593</v>
      </c>
      <c r="C30" s="1657" t="s">
        <v>98</v>
      </c>
      <c r="D30" s="1658">
        <v>4500181679</v>
      </c>
      <c r="E30" s="2041" t="s">
        <v>4579</v>
      </c>
      <c r="F30" s="1658" t="s">
        <v>4580</v>
      </c>
      <c r="G30" s="2042" t="s">
        <v>4523</v>
      </c>
      <c r="H30" s="2042" t="s">
        <v>4523</v>
      </c>
      <c r="I30" s="2055" t="s">
        <v>4524</v>
      </c>
      <c r="J30" s="1667">
        <v>3150</v>
      </c>
      <c r="K30" s="2056">
        <v>0</v>
      </c>
      <c r="L30" s="2056">
        <v>75</v>
      </c>
      <c r="M30" s="2056">
        <f t="shared" si="0"/>
        <v>42</v>
      </c>
      <c r="N30" s="1672">
        <v>46032</v>
      </c>
      <c r="O30" s="1672">
        <v>46030</v>
      </c>
      <c r="P30" s="2057"/>
      <c r="Q30" s="2070" t="s">
        <v>78</v>
      </c>
      <c r="R30" s="2070"/>
      <c r="S30" s="2072" t="s">
        <v>111</v>
      </c>
      <c r="T30" s="2066">
        <v>45960</v>
      </c>
      <c r="U30" s="2073" t="s">
        <v>88</v>
      </c>
      <c r="V30" s="2074" t="s">
        <v>88</v>
      </c>
      <c r="W30" s="2073" t="s">
        <v>3597</v>
      </c>
      <c r="X30" s="2074"/>
      <c r="Y30" s="2074" t="s">
        <v>4530</v>
      </c>
      <c r="Z30" s="1687" t="s">
        <v>3599</v>
      </c>
      <c r="AA30" s="1691">
        <v>178.134</v>
      </c>
      <c r="AB30" s="2088">
        <f t="shared" si="1"/>
        <v>7481.628</v>
      </c>
      <c r="AC30" s="2089"/>
      <c r="AD30" s="2090" t="s">
        <v>81</v>
      </c>
      <c r="AE30" s="2090"/>
      <c r="AF30" s="2090"/>
      <c r="AG30" s="2097">
        <f t="shared" si="10"/>
        <v>3150</v>
      </c>
      <c r="AH30" s="2097"/>
      <c r="AI30" s="2097"/>
      <c r="AJ30" s="2097"/>
      <c r="AK30" s="2097">
        <f t="shared" si="11"/>
        <v>42</v>
      </c>
      <c r="AL30" s="2097" t="s">
        <v>64</v>
      </c>
      <c r="AM30" s="2097"/>
      <c r="AN30" s="2097">
        <f t="shared" si="12"/>
        <v>3150</v>
      </c>
      <c r="AO30" s="2097">
        <f>J81*20%</f>
        <v>630</v>
      </c>
      <c r="AP30" s="2106">
        <f t="shared" si="13"/>
        <v>472.5</v>
      </c>
      <c r="AQ30" s="1706">
        <f t="shared" si="14"/>
        <v>567</v>
      </c>
      <c r="AR30" s="1706">
        <f t="shared" si="15"/>
        <v>491.4</v>
      </c>
      <c r="AS30" s="1706">
        <f t="shared" si="16"/>
        <v>485.1</v>
      </c>
      <c r="AT30" s="1706">
        <f t="shared" si="17"/>
        <v>504</v>
      </c>
      <c r="AU30" s="1706" t="s">
        <v>551</v>
      </c>
      <c r="AV30" s="1706" t="s">
        <v>552</v>
      </c>
      <c r="AW30" s="1706"/>
      <c r="AX30" s="2113"/>
      <c r="AY30" s="2114"/>
      <c r="AZ30" s="2114"/>
      <c r="BA30" s="2114"/>
      <c r="BB30" s="2114"/>
      <c r="BC30" s="2114"/>
      <c r="BD30" s="2114"/>
      <c r="BE30" s="2114"/>
      <c r="BF30" s="2114"/>
      <c r="BG30" s="2114"/>
      <c r="BH30" s="2114"/>
      <c r="BI30" s="2114"/>
      <c r="BJ30" s="2114"/>
      <c r="BK30" s="2114"/>
      <c r="BL30" s="2114"/>
      <c r="BM30" s="2114"/>
      <c r="BN30" s="2114"/>
      <c r="BO30" s="2114"/>
      <c r="BP30" s="2114"/>
      <c r="BQ30" s="2114"/>
      <c r="BR30" s="2114"/>
      <c r="BS30" s="2114"/>
      <c r="BT30" s="2114"/>
      <c r="BU30" s="2114"/>
      <c r="BV30" s="2114"/>
      <c r="BW30" s="2114"/>
      <c r="BX30" s="2114"/>
      <c r="BY30" s="2114"/>
      <c r="BZ30" s="2114"/>
      <c r="CA30" s="2114"/>
      <c r="CB30" s="2114"/>
      <c r="CC30" s="2114"/>
      <c r="CD30" s="2114"/>
      <c r="CE30" s="2114"/>
      <c r="CF30" s="2114"/>
      <c r="CG30" s="2114"/>
      <c r="CH30" s="2114"/>
      <c r="CI30" s="2114"/>
      <c r="CJ30" s="2114"/>
      <c r="CK30" s="2114"/>
      <c r="CL30" s="2114"/>
      <c r="CM30" s="2114"/>
      <c r="CN30" s="2114"/>
      <c r="CO30" s="2114"/>
      <c r="CP30" s="2114"/>
      <c r="CQ30" s="2114"/>
      <c r="CR30" s="2114"/>
      <c r="CS30" s="2114"/>
      <c r="CT30" s="2114"/>
      <c r="CU30" s="2114"/>
      <c r="CV30" s="2114"/>
      <c r="CW30" s="2114"/>
      <c r="CX30" s="2114"/>
      <c r="CY30" s="2114"/>
      <c r="CZ30" s="2114"/>
      <c r="DA30" s="2114"/>
      <c r="DB30" s="2114"/>
      <c r="DC30" s="2114"/>
      <c r="DD30" s="2114"/>
      <c r="DE30" s="2114"/>
      <c r="DF30" s="2114"/>
      <c r="DG30" s="2114"/>
      <c r="DH30" s="2114"/>
      <c r="DI30" s="2114"/>
      <c r="DJ30" s="2114"/>
      <c r="DK30" s="2114"/>
      <c r="DL30" s="2114"/>
      <c r="DM30" s="2114"/>
      <c r="DN30" s="2114"/>
      <c r="DO30" s="2114"/>
      <c r="DP30" s="2114"/>
      <c r="DQ30" s="2114"/>
      <c r="DR30" s="2114"/>
      <c r="DS30" s="2114"/>
      <c r="DT30" s="2114"/>
      <c r="DU30" s="2114"/>
      <c r="DV30" s="2114"/>
      <c r="DW30" s="2114"/>
      <c r="DX30" s="2114"/>
      <c r="DY30" s="2114"/>
      <c r="DZ30" s="2114"/>
      <c r="EA30" s="2114"/>
      <c r="EB30" s="2114"/>
      <c r="EC30" s="2114"/>
      <c r="ED30" s="2114"/>
      <c r="EE30" s="2114"/>
      <c r="EF30" s="2114"/>
      <c r="EG30" s="2114"/>
      <c r="EH30" s="2114"/>
      <c r="EI30" s="2114"/>
      <c r="EJ30" s="2114"/>
      <c r="EK30" s="2114"/>
      <c r="EL30" s="2114"/>
      <c r="EM30" s="2114"/>
      <c r="EN30" s="2114"/>
      <c r="EO30" s="2114"/>
      <c r="EP30" s="2114"/>
      <c r="EQ30" s="2114"/>
      <c r="ER30" s="2114"/>
      <c r="ES30" s="2114"/>
      <c r="ET30" s="2114"/>
      <c r="EU30" s="2114"/>
      <c r="EV30" s="2114"/>
      <c r="EW30" s="2114"/>
      <c r="EX30" s="2114"/>
      <c r="EY30" s="2114"/>
      <c r="EZ30" s="2114"/>
      <c r="FA30" s="2114"/>
      <c r="FB30" s="2114"/>
      <c r="FC30" s="2114"/>
      <c r="FD30" s="2114"/>
      <c r="FE30" s="2114"/>
      <c r="FF30" s="2114"/>
      <c r="FG30" s="2114"/>
      <c r="FH30" s="2114"/>
      <c r="FI30" s="2114"/>
      <c r="FJ30" s="2114"/>
      <c r="FK30" s="2114"/>
      <c r="FL30" s="2114"/>
      <c r="FM30" s="2114"/>
      <c r="FN30" s="2114"/>
      <c r="FO30" s="2114"/>
      <c r="FP30" s="2114"/>
      <c r="FQ30" s="2114"/>
      <c r="FR30" s="2114"/>
      <c r="FS30" s="2114"/>
      <c r="FT30" s="2114"/>
      <c r="FU30" s="2114"/>
      <c r="FV30" s="2114"/>
      <c r="FW30" s="2114"/>
      <c r="FX30" s="2114"/>
      <c r="FY30" s="2114"/>
      <c r="FZ30" s="2114"/>
      <c r="GA30" s="2114"/>
      <c r="GB30" s="2114"/>
      <c r="GC30" s="2114"/>
      <c r="GD30" s="2114"/>
      <c r="GE30" s="2114"/>
      <c r="GF30" s="2114"/>
      <c r="GG30" s="2114"/>
      <c r="GH30" s="2114"/>
      <c r="GI30" s="2114"/>
      <c r="GJ30" s="2114"/>
      <c r="GK30" s="2114"/>
      <c r="GL30" s="2114"/>
      <c r="GM30" s="2114"/>
      <c r="GN30" s="2114"/>
      <c r="GO30" s="2114"/>
      <c r="GP30" s="2114"/>
      <c r="GQ30" s="2114"/>
      <c r="GR30" s="2114"/>
      <c r="GS30" s="2114"/>
      <c r="GT30" s="2114"/>
      <c r="GU30" s="2114"/>
      <c r="GV30" s="2114"/>
      <c r="GW30" s="2114"/>
      <c r="GX30" s="2114"/>
      <c r="GY30" s="2114"/>
      <c r="GZ30" s="2114"/>
      <c r="HA30" s="2114"/>
      <c r="HB30" s="2114"/>
      <c r="HC30" s="2114"/>
      <c r="HD30" s="2114"/>
      <c r="HE30" s="2114"/>
      <c r="HF30" s="2114"/>
      <c r="HG30" s="2114"/>
      <c r="HH30" s="2114"/>
      <c r="HI30" s="2114"/>
      <c r="HJ30" s="2114"/>
      <c r="HK30" s="2114"/>
      <c r="HL30" s="2114"/>
      <c r="HM30" s="2114"/>
      <c r="HN30" s="2114"/>
      <c r="HO30" s="2114"/>
      <c r="HP30" s="2114"/>
      <c r="HQ30" s="2114"/>
      <c r="HR30" s="2114"/>
      <c r="HS30" s="2114"/>
      <c r="HT30" s="2114"/>
      <c r="HU30" s="2114"/>
      <c r="HV30" s="2114"/>
      <c r="HW30" s="2114"/>
      <c r="HX30" s="2114"/>
      <c r="HY30" s="2114"/>
      <c r="HZ30" s="2114"/>
      <c r="IA30" s="2114"/>
      <c r="IB30" s="2114"/>
      <c r="IC30" s="2114"/>
      <c r="ID30" s="2114"/>
      <c r="IE30" s="2114"/>
      <c r="IF30" s="2114"/>
      <c r="IG30" s="2114"/>
      <c r="IH30" s="2114"/>
      <c r="II30" s="2114"/>
      <c r="IJ30" s="2114"/>
      <c r="IK30" s="2114"/>
      <c r="IL30" s="2114"/>
      <c r="IM30" s="2114"/>
      <c r="IN30" s="2114"/>
      <c r="IO30" s="2114"/>
      <c r="IP30" s="2114"/>
      <c r="IQ30" s="2114"/>
      <c r="IR30" s="2114"/>
      <c r="IS30" s="2114"/>
      <c r="IT30" s="2114"/>
      <c r="IU30" s="2114"/>
      <c r="IV30" s="2114"/>
      <c r="IW30" s="2114"/>
      <c r="IX30" s="2114"/>
      <c r="IY30" s="2114"/>
      <c r="IZ30" s="2114"/>
      <c r="JA30" s="2114"/>
      <c r="JB30" s="2114"/>
      <c r="JC30" s="2114"/>
      <c r="JD30" s="2114"/>
      <c r="JE30" s="2114"/>
      <c r="JF30" s="2114"/>
      <c r="JG30" s="2114"/>
      <c r="JH30" s="2114"/>
      <c r="JI30" s="2114"/>
      <c r="JJ30" s="2114"/>
      <c r="JK30" s="2114"/>
      <c r="JL30" s="2114"/>
      <c r="JM30" s="2114"/>
      <c r="JN30" s="2114"/>
      <c r="JO30" s="2114"/>
      <c r="JP30" s="2114"/>
      <c r="JQ30" s="2114"/>
      <c r="JR30" s="2114"/>
      <c r="JS30" s="2114"/>
      <c r="JT30" s="2114"/>
      <c r="JU30" s="2114"/>
      <c r="JV30" s="2114"/>
      <c r="JW30" s="2114"/>
      <c r="JX30" s="2114"/>
      <c r="JY30" s="2114"/>
      <c r="JZ30" s="2114"/>
      <c r="KA30" s="2114"/>
      <c r="KB30" s="2114"/>
      <c r="KC30" s="2114"/>
      <c r="KD30" s="2114"/>
      <c r="KE30" s="2114"/>
      <c r="KF30" s="2114"/>
      <c r="KG30" s="2114"/>
      <c r="KH30" s="2114"/>
      <c r="KI30" s="2114"/>
      <c r="KJ30" s="2114"/>
      <c r="KK30" s="2114"/>
      <c r="KL30" s="2114"/>
      <c r="KM30" s="2114"/>
      <c r="KN30" s="2114"/>
      <c r="KO30" s="2114"/>
      <c r="KP30" s="2114"/>
      <c r="KQ30" s="2114"/>
      <c r="KR30" s="2114"/>
      <c r="KS30" s="2114"/>
      <c r="KT30" s="2114"/>
      <c r="KU30" s="2114"/>
      <c r="KV30" s="2114"/>
      <c r="KW30" s="2114"/>
      <c r="KX30" s="2114"/>
      <c r="KY30" s="2114"/>
      <c r="KZ30" s="2114"/>
      <c r="LA30" s="2114"/>
      <c r="LB30" s="2114"/>
      <c r="LC30" s="2114"/>
      <c r="LD30" s="2114"/>
    </row>
    <row r="31" s="2036" customFormat="1" ht="47" customHeight="1" spans="1:316">
      <c r="A31" s="2040">
        <v>45990</v>
      </c>
      <c r="B31" s="1656" t="s">
        <v>4581</v>
      </c>
      <c r="C31" s="1657" t="s">
        <v>1811</v>
      </c>
      <c r="D31" s="1658">
        <v>4500187501</v>
      </c>
      <c r="E31" s="2041">
        <v>5510061584</v>
      </c>
      <c r="F31" s="1658" t="s">
        <v>4582</v>
      </c>
      <c r="G31" s="2042" t="s">
        <v>4523</v>
      </c>
      <c r="H31" s="2042" t="s">
        <v>4523</v>
      </c>
      <c r="I31" s="2055" t="s">
        <v>4524</v>
      </c>
      <c r="J31" s="1667">
        <v>1500</v>
      </c>
      <c r="K31" s="2056">
        <v>0</v>
      </c>
      <c r="L31" s="2056">
        <v>75</v>
      </c>
      <c r="M31" s="2056">
        <f t="shared" si="0"/>
        <v>20</v>
      </c>
      <c r="N31" s="1672">
        <v>46037</v>
      </c>
      <c r="O31" s="1672">
        <v>46035</v>
      </c>
      <c r="P31" s="2057" t="s">
        <v>4583</v>
      </c>
      <c r="Q31" s="2070" t="s">
        <v>78</v>
      </c>
      <c r="R31" s="2070" t="s">
        <v>4584</v>
      </c>
      <c r="S31" s="2072" t="s">
        <v>2982</v>
      </c>
      <c r="T31" s="2066">
        <v>46000</v>
      </c>
      <c r="U31" s="2073" t="s">
        <v>88</v>
      </c>
      <c r="V31" s="2074"/>
      <c r="W31" s="2073" t="s">
        <v>4585</v>
      </c>
      <c r="X31" s="2074"/>
      <c r="Y31" s="2074" t="s">
        <v>4586</v>
      </c>
      <c r="Z31" s="1687" t="s">
        <v>618</v>
      </c>
      <c r="AA31" s="1691">
        <v>296.89</v>
      </c>
      <c r="AB31" s="2088">
        <f t="shared" si="1"/>
        <v>5937.8</v>
      </c>
      <c r="AC31" s="2089"/>
      <c r="AD31" s="2090" t="s">
        <v>81</v>
      </c>
      <c r="AE31" s="2090">
        <v>6</v>
      </c>
      <c r="AF31" s="2090"/>
      <c r="AG31" s="2097">
        <f t="shared" si="10"/>
        <v>1500</v>
      </c>
      <c r="AH31" s="2097"/>
      <c r="AI31" s="2097"/>
      <c r="AJ31" s="2097"/>
      <c r="AK31" s="2097">
        <f>J31/75</f>
        <v>20</v>
      </c>
      <c r="AL31" s="2097" t="s">
        <v>64</v>
      </c>
      <c r="AM31" s="2097"/>
      <c r="AN31" s="2097">
        <f t="shared" si="12"/>
        <v>1500</v>
      </c>
      <c r="AO31" s="2097">
        <f>J88*20%</f>
        <v>630</v>
      </c>
      <c r="AP31" s="2106">
        <f t="shared" si="13"/>
        <v>225</v>
      </c>
      <c r="AQ31" s="1706">
        <f t="shared" si="14"/>
        <v>270</v>
      </c>
      <c r="AR31" s="1706">
        <f t="shared" si="15"/>
        <v>234</v>
      </c>
      <c r="AS31" s="1706">
        <f t="shared" si="16"/>
        <v>231</v>
      </c>
      <c r="AT31" s="1706">
        <f t="shared" si="17"/>
        <v>240</v>
      </c>
      <c r="AU31" s="1706" t="s">
        <v>551</v>
      </c>
      <c r="AV31" s="1706" t="s">
        <v>552</v>
      </c>
      <c r="AW31" s="1706"/>
      <c r="AX31" s="2113"/>
      <c r="AY31" s="2114"/>
      <c r="AZ31" s="2114"/>
      <c r="BA31" s="2114"/>
      <c r="BB31" s="2114"/>
      <c r="BC31" s="2114"/>
      <c r="BD31" s="2114"/>
      <c r="BE31" s="2114"/>
      <c r="BF31" s="2114"/>
      <c r="BG31" s="2114"/>
      <c r="BH31" s="2114"/>
      <c r="BI31" s="2114"/>
      <c r="BJ31" s="2114"/>
      <c r="BK31" s="2114"/>
      <c r="BL31" s="2114"/>
      <c r="BM31" s="2114"/>
      <c r="BN31" s="2114"/>
      <c r="BO31" s="2114"/>
      <c r="BP31" s="2114"/>
      <c r="BQ31" s="2114"/>
      <c r="BR31" s="2114"/>
      <c r="BS31" s="2114"/>
      <c r="BT31" s="2114"/>
      <c r="BU31" s="2114"/>
      <c r="BV31" s="2114"/>
      <c r="BW31" s="2114"/>
      <c r="BX31" s="2114"/>
      <c r="BY31" s="2114"/>
      <c r="BZ31" s="2114"/>
      <c r="CA31" s="2114"/>
      <c r="CB31" s="2114"/>
      <c r="CC31" s="2114"/>
      <c r="CD31" s="2114"/>
      <c r="CE31" s="2114"/>
      <c r="CF31" s="2114"/>
      <c r="CG31" s="2114"/>
      <c r="CH31" s="2114"/>
      <c r="CI31" s="2114"/>
      <c r="CJ31" s="2114"/>
      <c r="CK31" s="2114"/>
      <c r="CL31" s="2114"/>
      <c r="CM31" s="2114"/>
      <c r="CN31" s="2114"/>
      <c r="CO31" s="2114"/>
      <c r="CP31" s="2114"/>
      <c r="CQ31" s="2114"/>
      <c r="CR31" s="2114"/>
      <c r="CS31" s="2114"/>
      <c r="CT31" s="2114"/>
      <c r="CU31" s="2114"/>
      <c r="CV31" s="2114"/>
      <c r="CW31" s="2114"/>
      <c r="CX31" s="2114"/>
      <c r="CY31" s="2114"/>
      <c r="CZ31" s="2114"/>
      <c r="DA31" s="2114"/>
      <c r="DB31" s="2114"/>
      <c r="DC31" s="2114"/>
      <c r="DD31" s="2114"/>
      <c r="DE31" s="2114"/>
      <c r="DF31" s="2114"/>
      <c r="DG31" s="2114"/>
      <c r="DH31" s="2114"/>
      <c r="DI31" s="2114"/>
      <c r="DJ31" s="2114"/>
      <c r="DK31" s="2114"/>
      <c r="DL31" s="2114"/>
      <c r="DM31" s="2114"/>
      <c r="DN31" s="2114"/>
      <c r="DO31" s="2114"/>
      <c r="DP31" s="2114"/>
      <c r="DQ31" s="2114"/>
      <c r="DR31" s="2114"/>
      <c r="DS31" s="2114"/>
      <c r="DT31" s="2114"/>
      <c r="DU31" s="2114"/>
      <c r="DV31" s="2114"/>
      <c r="DW31" s="2114"/>
      <c r="DX31" s="2114"/>
      <c r="DY31" s="2114"/>
      <c r="DZ31" s="2114"/>
      <c r="EA31" s="2114"/>
      <c r="EB31" s="2114"/>
      <c r="EC31" s="2114"/>
      <c r="ED31" s="2114"/>
      <c r="EE31" s="2114"/>
      <c r="EF31" s="2114"/>
      <c r="EG31" s="2114"/>
      <c r="EH31" s="2114"/>
      <c r="EI31" s="2114"/>
      <c r="EJ31" s="2114"/>
      <c r="EK31" s="2114"/>
      <c r="EL31" s="2114"/>
      <c r="EM31" s="2114"/>
      <c r="EN31" s="2114"/>
      <c r="EO31" s="2114"/>
      <c r="EP31" s="2114"/>
      <c r="EQ31" s="2114"/>
      <c r="ER31" s="2114"/>
      <c r="ES31" s="2114"/>
      <c r="ET31" s="2114"/>
      <c r="EU31" s="2114"/>
      <c r="EV31" s="2114"/>
      <c r="EW31" s="2114"/>
      <c r="EX31" s="2114"/>
      <c r="EY31" s="2114"/>
      <c r="EZ31" s="2114"/>
      <c r="FA31" s="2114"/>
      <c r="FB31" s="2114"/>
      <c r="FC31" s="2114"/>
      <c r="FD31" s="2114"/>
      <c r="FE31" s="2114"/>
      <c r="FF31" s="2114"/>
      <c r="FG31" s="2114"/>
      <c r="FH31" s="2114"/>
      <c r="FI31" s="2114"/>
      <c r="FJ31" s="2114"/>
      <c r="FK31" s="2114"/>
      <c r="FL31" s="2114"/>
      <c r="FM31" s="2114"/>
      <c r="FN31" s="2114"/>
      <c r="FO31" s="2114"/>
      <c r="FP31" s="2114"/>
      <c r="FQ31" s="2114"/>
      <c r="FR31" s="2114"/>
      <c r="FS31" s="2114"/>
      <c r="FT31" s="2114"/>
      <c r="FU31" s="2114"/>
      <c r="FV31" s="2114"/>
      <c r="FW31" s="2114"/>
      <c r="FX31" s="2114"/>
      <c r="FY31" s="2114"/>
      <c r="FZ31" s="2114"/>
      <c r="GA31" s="2114"/>
      <c r="GB31" s="2114"/>
      <c r="GC31" s="2114"/>
      <c r="GD31" s="2114"/>
      <c r="GE31" s="2114"/>
      <c r="GF31" s="2114"/>
      <c r="GG31" s="2114"/>
      <c r="GH31" s="2114"/>
      <c r="GI31" s="2114"/>
      <c r="GJ31" s="2114"/>
      <c r="GK31" s="2114"/>
      <c r="GL31" s="2114"/>
      <c r="GM31" s="2114"/>
      <c r="GN31" s="2114"/>
      <c r="GO31" s="2114"/>
      <c r="GP31" s="2114"/>
      <c r="GQ31" s="2114"/>
      <c r="GR31" s="2114"/>
      <c r="GS31" s="2114"/>
      <c r="GT31" s="2114"/>
      <c r="GU31" s="2114"/>
      <c r="GV31" s="2114"/>
      <c r="GW31" s="2114"/>
      <c r="GX31" s="2114"/>
      <c r="GY31" s="2114"/>
      <c r="GZ31" s="2114"/>
      <c r="HA31" s="2114"/>
      <c r="HB31" s="2114"/>
      <c r="HC31" s="2114"/>
      <c r="HD31" s="2114"/>
      <c r="HE31" s="2114"/>
      <c r="HF31" s="2114"/>
      <c r="HG31" s="2114"/>
      <c r="HH31" s="2114"/>
      <c r="HI31" s="2114"/>
      <c r="HJ31" s="2114"/>
      <c r="HK31" s="2114"/>
      <c r="HL31" s="2114"/>
      <c r="HM31" s="2114"/>
      <c r="HN31" s="2114"/>
      <c r="HO31" s="2114"/>
      <c r="HP31" s="2114"/>
      <c r="HQ31" s="2114"/>
      <c r="HR31" s="2114"/>
      <c r="HS31" s="2114"/>
      <c r="HT31" s="2114"/>
      <c r="HU31" s="2114"/>
      <c r="HV31" s="2114"/>
      <c r="HW31" s="2114"/>
      <c r="HX31" s="2114"/>
      <c r="HY31" s="2114"/>
      <c r="HZ31" s="2114"/>
      <c r="IA31" s="2114"/>
      <c r="IB31" s="2114"/>
      <c r="IC31" s="2114"/>
      <c r="ID31" s="2114"/>
      <c r="IE31" s="2114"/>
      <c r="IF31" s="2114"/>
      <c r="IG31" s="2114"/>
      <c r="IH31" s="2114"/>
      <c r="II31" s="2114"/>
      <c r="IJ31" s="2114"/>
      <c r="IK31" s="2114"/>
      <c r="IL31" s="2114"/>
      <c r="IM31" s="2114"/>
      <c r="IN31" s="2114"/>
      <c r="IO31" s="2114"/>
      <c r="IP31" s="2114"/>
      <c r="IQ31" s="2114"/>
      <c r="IR31" s="2114"/>
      <c r="IS31" s="2114"/>
      <c r="IT31" s="2114"/>
      <c r="IU31" s="2114"/>
      <c r="IV31" s="2114"/>
      <c r="IW31" s="2114"/>
      <c r="IX31" s="2114"/>
      <c r="IY31" s="2114"/>
      <c r="IZ31" s="2114"/>
      <c r="JA31" s="2114"/>
      <c r="JB31" s="2114"/>
      <c r="JC31" s="2114"/>
      <c r="JD31" s="2114"/>
      <c r="JE31" s="2114"/>
      <c r="JF31" s="2114"/>
      <c r="JG31" s="2114"/>
      <c r="JH31" s="2114"/>
      <c r="JI31" s="2114"/>
      <c r="JJ31" s="2114"/>
      <c r="JK31" s="2114"/>
      <c r="JL31" s="2114"/>
      <c r="JM31" s="2114"/>
      <c r="JN31" s="2114"/>
      <c r="JO31" s="2114"/>
      <c r="JP31" s="2114"/>
      <c r="JQ31" s="2114"/>
      <c r="JR31" s="2114"/>
      <c r="JS31" s="2114"/>
      <c r="JT31" s="2114"/>
      <c r="JU31" s="2114"/>
      <c r="JV31" s="2114"/>
      <c r="JW31" s="2114"/>
      <c r="JX31" s="2114"/>
      <c r="JY31" s="2114"/>
      <c r="JZ31" s="2114"/>
      <c r="KA31" s="2114"/>
      <c r="KB31" s="2114"/>
      <c r="KC31" s="2114"/>
      <c r="KD31" s="2114"/>
      <c r="KE31" s="2114"/>
      <c r="KF31" s="2114"/>
      <c r="KG31" s="2114"/>
      <c r="KH31" s="2114"/>
      <c r="KI31" s="2114"/>
      <c r="KJ31" s="2114"/>
      <c r="KK31" s="2114"/>
      <c r="KL31" s="2114"/>
      <c r="KM31" s="2114"/>
      <c r="KN31" s="2114"/>
      <c r="KO31" s="2114"/>
      <c r="KP31" s="2114"/>
      <c r="KQ31" s="2114"/>
      <c r="KR31" s="2114"/>
      <c r="KS31" s="2114"/>
      <c r="KT31" s="2114"/>
      <c r="KU31" s="2114"/>
      <c r="KV31" s="2114"/>
      <c r="KW31" s="2114"/>
      <c r="KX31" s="2114"/>
      <c r="KY31" s="2114"/>
      <c r="KZ31" s="2114"/>
      <c r="LA31" s="2114"/>
      <c r="LB31" s="2114"/>
      <c r="LC31" s="2114"/>
      <c r="LD31" s="2114"/>
    </row>
    <row r="32" s="2036" customFormat="1" ht="47" customHeight="1" spans="1:316">
      <c r="A32" s="2040">
        <v>45999</v>
      </c>
      <c r="B32" s="1656" t="s">
        <v>3601</v>
      </c>
      <c r="C32" s="1657" t="s">
        <v>342</v>
      </c>
      <c r="D32" s="1658">
        <v>4500188382</v>
      </c>
      <c r="E32" s="2041" t="s">
        <v>4587</v>
      </c>
      <c r="F32" s="1658" t="s">
        <v>4588</v>
      </c>
      <c r="G32" s="2042" t="s">
        <v>4523</v>
      </c>
      <c r="H32" s="2042" t="s">
        <v>4523</v>
      </c>
      <c r="I32" s="2055" t="s">
        <v>4524</v>
      </c>
      <c r="J32" s="1667">
        <v>3150</v>
      </c>
      <c r="K32" s="2056">
        <v>0</v>
      </c>
      <c r="L32" s="2056">
        <v>75</v>
      </c>
      <c r="M32" s="2056">
        <f t="shared" si="0"/>
        <v>42</v>
      </c>
      <c r="N32" s="1672">
        <v>46037</v>
      </c>
      <c r="O32" s="1672">
        <v>46035</v>
      </c>
      <c r="P32" s="2057" t="s">
        <v>4583</v>
      </c>
      <c r="Q32" s="2070" t="s">
        <v>78</v>
      </c>
      <c r="R32" s="2070" t="s">
        <v>4589</v>
      </c>
      <c r="S32" s="2072" t="s">
        <v>4590</v>
      </c>
      <c r="T32" s="2066">
        <v>46000</v>
      </c>
      <c r="U32" s="2073" t="s">
        <v>88</v>
      </c>
      <c r="V32" s="2074"/>
      <c r="W32" s="2073" t="s">
        <v>4591</v>
      </c>
      <c r="X32" s="2074"/>
      <c r="Y32" s="2074" t="s">
        <v>4592</v>
      </c>
      <c r="Z32" s="1687" t="s">
        <v>618</v>
      </c>
      <c r="AA32" s="1691">
        <v>296.89</v>
      </c>
      <c r="AB32" s="2088">
        <f t="shared" si="1"/>
        <v>12469.38</v>
      </c>
      <c r="AC32" s="2089"/>
      <c r="AD32" s="2090" t="s">
        <v>81</v>
      </c>
      <c r="AE32" s="2090">
        <v>6</v>
      </c>
      <c r="AF32" s="2090"/>
      <c r="AG32" s="1667">
        <v>3150</v>
      </c>
      <c r="AH32" s="2097"/>
      <c r="AI32" s="2097"/>
      <c r="AJ32" s="2097"/>
      <c r="AK32" s="2097">
        <f>J32/75</f>
        <v>42</v>
      </c>
      <c r="AL32" s="2097" t="s">
        <v>64</v>
      </c>
      <c r="AM32" s="2097"/>
      <c r="AN32" s="2097">
        <f t="shared" si="12"/>
        <v>3150</v>
      </c>
      <c r="AO32" s="2097">
        <f>J89*20%</f>
        <v>630</v>
      </c>
      <c r="AP32" s="2106">
        <f t="shared" si="13"/>
        <v>472.5</v>
      </c>
      <c r="AQ32" s="1706">
        <f t="shared" si="14"/>
        <v>567</v>
      </c>
      <c r="AR32" s="1706">
        <f t="shared" si="15"/>
        <v>491.4</v>
      </c>
      <c r="AS32" s="1706">
        <f t="shared" si="16"/>
        <v>485.1</v>
      </c>
      <c r="AT32" s="1706">
        <f t="shared" si="17"/>
        <v>504</v>
      </c>
      <c r="AU32" s="1706" t="s">
        <v>551</v>
      </c>
      <c r="AV32" s="1706" t="s">
        <v>552</v>
      </c>
      <c r="AW32" s="1706"/>
      <c r="AX32" s="2113"/>
      <c r="AY32" s="2114"/>
      <c r="AZ32" s="2114"/>
      <c r="BA32" s="2114"/>
      <c r="BB32" s="2114"/>
      <c r="BC32" s="2114"/>
      <c r="BD32" s="2114"/>
      <c r="BE32" s="2114"/>
      <c r="BF32" s="2114"/>
      <c r="BG32" s="2114"/>
      <c r="BH32" s="2114"/>
      <c r="BI32" s="2114"/>
      <c r="BJ32" s="2114"/>
      <c r="BK32" s="2114"/>
      <c r="BL32" s="2114"/>
      <c r="BM32" s="2114"/>
      <c r="BN32" s="2114"/>
      <c r="BO32" s="2114"/>
      <c r="BP32" s="2114"/>
      <c r="BQ32" s="2114"/>
      <c r="BR32" s="2114"/>
      <c r="BS32" s="2114"/>
      <c r="BT32" s="2114"/>
      <c r="BU32" s="2114"/>
      <c r="BV32" s="2114"/>
      <c r="BW32" s="2114"/>
      <c r="BX32" s="2114"/>
      <c r="BY32" s="2114"/>
      <c r="BZ32" s="2114"/>
      <c r="CA32" s="2114"/>
      <c r="CB32" s="2114"/>
      <c r="CC32" s="2114"/>
      <c r="CD32" s="2114"/>
      <c r="CE32" s="2114"/>
      <c r="CF32" s="2114"/>
      <c r="CG32" s="2114"/>
      <c r="CH32" s="2114"/>
      <c r="CI32" s="2114"/>
      <c r="CJ32" s="2114"/>
      <c r="CK32" s="2114"/>
      <c r="CL32" s="2114"/>
      <c r="CM32" s="2114"/>
      <c r="CN32" s="2114"/>
      <c r="CO32" s="2114"/>
      <c r="CP32" s="2114"/>
      <c r="CQ32" s="2114"/>
      <c r="CR32" s="2114"/>
      <c r="CS32" s="2114"/>
      <c r="CT32" s="2114"/>
      <c r="CU32" s="2114"/>
      <c r="CV32" s="2114"/>
      <c r="CW32" s="2114"/>
      <c r="CX32" s="2114"/>
      <c r="CY32" s="2114"/>
      <c r="CZ32" s="2114"/>
      <c r="DA32" s="2114"/>
      <c r="DB32" s="2114"/>
      <c r="DC32" s="2114"/>
      <c r="DD32" s="2114"/>
      <c r="DE32" s="2114"/>
      <c r="DF32" s="2114"/>
      <c r="DG32" s="2114"/>
      <c r="DH32" s="2114"/>
      <c r="DI32" s="2114"/>
      <c r="DJ32" s="2114"/>
      <c r="DK32" s="2114"/>
      <c r="DL32" s="2114"/>
      <c r="DM32" s="2114"/>
      <c r="DN32" s="2114"/>
      <c r="DO32" s="2114"/>
      <c r="DP32" s="2114"/>
      <c r="DQ32" s="2114"/>
      <c r="DR32" s="2114"/>
      <c r="DS32" s="2114"/>
      <c r="DT32" s="2114"/>
      <c r="DU32" s="2114"/>
      <c r="DV32" s="2114"/>
      <c r="DW32" s="2114"/>
      <c r="DX32" s="2114"/>
      <c r="DY32" s="2114"/>
      <c r="DZ32" s="2114"/>
      <c r="EA32" s="2114"/>
      <c r="EB32" s="2114"/>
      <c r="EC32" s="2114"/>
      <c r="ED32" s="2114"/>
      <c r="EE32" s="2114"/>
      <c r="EF32" s="2114"/>
      <c r="EG32" s="2114"/>
      <c r="EH32" s="2114"/>
      <c r="EI32" s="2114"/>
      <c r="EJ32" s="2114"/>
      <c r="EK32" s="2114"/>
      <c r="EL32" s="2114"/>
      <c r="EM32" s="2114"/>
      <c r="EN32" s="2114"/>
      <c r="EO32" s="2114"/>
      <c r="EP32" s="2114"/>
      <c r="EQ32" s="2114"/>
      <c r="ER32" s="2114"/>
      <c r="ES32" s="2114"/>
      <c r="ET32" s="2114"/>
      <c r="EU32" s="2114"/>
      <c r="EV32" s="2114"/>
      <c r="EW32" s="2114"/>
      <c r="EX32" s="2114"/>
      <c r="EY32" s="2114"/>
      <c r="EZ32" s="2114"/>
      <c r="FA32" s="2114"/>
      <c r="FB32" s="2114"/>
      <c r="FC32" s="2114"/>
      <c r="FD32" s="2114"/>
      <c r="FE32" s="2114"/>
      <c r="FF32" s="2114"/>
      <c r="FG32" s="2114"/>
      <c r="FH32" s="2114"/>
      <c r="FI32" s="2114"/>
      <c r="FJ32" s="2114"/>
      <c r="FK32" s="2114"/>
      <c r="FL32" s="2114"/>
      <c r="FM32" s="2114"/>
      <c r="FN32" s="2114"/>
      <c r="FO32" s="2114"/>
      <c r="FP32" s="2114"/>
      <c r="FQ32" s="2114"/>
      <c r="FR32" s="2114"/>
      <c r="FS32" s="2114"/>
      <c r="FT32" s="2114"/>
      <c r="FU32" s="2114"/>
      <c r="FV32" s="2114"/>
      <c r="FW32" s="2114"/>
      <c r="FX32" s="2114"/>
      <c r="FY32" s="2114"/>
      <c r="FZ32" s="2114"/>
      <c r="GA32" s="2114"/>
      <c r="GB32" s="2114"/>
      <c r="GC32" s="2114"/>
      <c r="GD32" s="2114"/>
      <c r="GE32" s="2114"/>
      <c r="GF32" s="2114"/>
      <c r="GG32" s="2114"/>
      <c r="GH32" s="2114"/>
      <c r="GI32" s="2114"/>
      <c r="GJ32" s="2114"/>
      <c r="GK32" s="2114"/>
      <c r="GL32" s="2114"/>
      <c r="GM32" s="2114"/>
      <c r="GN32" s="2114"/>
      <c r="GO32" s="2114"/>
      <c r="GP32" s="2114"/>
      <c r="GQ32" s="2114"/>
      <c r="GR32" s="2114"/>
      <c r="GS32" s="2114"/>
      <c r="GT32" s="2114"/>
      <c r="GU32" s="2114"/>
      <c r="GV32" s="2114"/>
      <c r="GW32" s="2114"/>
      <c r="GX32" s="2114"/>
      <c r="GY32" s="2114"/>
      <c r="GZ32" s="2114"/>
      <c r="HA32" s="2114"/>
      <c r="HB32" s="2114"/>
      <c r="HC32" s="2114"/>
      <c r="HD32" s="2114"/>
      <c r="HE32" s="2114"/>
      <c r="HF32" s="2114"/>
      <c r="HG32" s="2114"/>
      <c r="HH32" s="2114"/>
      <c r="HI32" s="2114"/>
      <c r="HJ32" s="2114"/>
      <c r="HK32" s="2114"/>
      <c r="HL32" s="2114"/>
      <c r="HM32" s="2114"/>
      <c r="HN32" s="2114"/>
      <c r="HO32" s="2114"/>
      <c r="HP32" s="2114"/>
      <c r="HQ32" s="2114"/>
      <c r="HR32" s="2114"/>
      <c r="HS32" s="2114"/>
      <c r="HT32" s="2114"/>
      <c r="HU32" s="2114"/>
      <c r="HV32" s="2114"/>
      <c r="HW32" s="2114"/>
      <c r="HX32" s="2114"/>
      <c r="HY32" s="2114"/>
      <c r="HZ32" s="2114"/>
      <c r="IA32" s="2114"/>
      <c r="IB32" s="2114"/>
      <c r="IC32" s="2114"/>
      <c r="ID32" s="2114"/>
      <c r="IE32" s="2114"/>
      <c r="IF32" s="2114"/>
      <c r="IG32" s="2114"/>
      <c r="IH32" s="2114"/>
      <c r="II32" s="2114"/>
      <c r="IJ32" s="2114"/>
      <c r="IK32" s="2114"/>
      <c r="IL32" s="2114"/>
      <c r="IM32" s="2114"/>
      <c r="IN32" s="2114"/>
      <c r="IO32" s="2114"/>
      <c r="IP32" s="2114"/>
      <c r="IQ32" s="2114"/>
      <c r="IR32" s="2114"/>
      <c r="IS32" s="2114"/>
      <c r="IT32" s="2114"/>
      <c r="IU32" s="2114"/>
      <c r="IV32" s="2114"/>
      <c r="IW32" s="2114"/>
      <c r="IX32" s="2114"/>
      <c r="IY32" s="2114"/>
      <c r="IZ32" s="2114"/>
      <c r="JA32" s="2114"/>
      <c r="JB32" s="2114"/>
      <c r="JC32" s="2114"/>
      <c r="JD32" s="2114"/>
      <c r="JE32" s="2114"/>
      <c r="JF32" s="2114"/>
      <c r="JG32" s="2114"/>
      <c r="JH32" s="2114"/>
      <c r="JI32" s="2114"/>
      <c r="JJ32" s="2114"/>
      <c r="JK32" s="2114"/>
      <c r="JL32" s="2114"/>
      <c r="JM32" s="2114"/>
      <c r="JN32" s="2114"/>
      <c r="JO32" s="2114"/>
      <c r="JP32" s="2114"/>
      <c r="JQ32" s="2114"/>
      <c r="JR32" s="2114"/>
      <c r="JS32" s="2114"/>
      <c r="JT32" s="2114"/>
      <c r="JU32" s="2114"/>
      <c r="JV32" s="2114"/>
      <c r="JW32" s="2114"/>
      <c r="JX32" s="2114"/>
      <c r="JY32" s="2114"/>
      <c r="JZ32" s="2114"/>
      <c r="KA32" s="2114"/>
      <c r="KB32" s="2114"/>
      <c r="KC32" s="2114"/>
      <c r="KD32" s="2114"/>
      <c r="KE32" s="2114"/>
      <c r="KF32" s="2114"/>
      <c r="KG32" s="2114"/>
      <c r="KH32" s="2114"/>
      <c r="KI32" s="2114"/>
      <c r="KJ32" s="2114"/>
      <c r="KK32" s="2114"/>
      <c r="KL32" s="2114"/>
      <c r="KM32" s="2114"/>
      <c r="KN32" s="2114"/>
      <c r="KO32" s="2114"/>
      <c r="KP32" s="2114"/>
      <c r="KQ32" s="2114"/>
      <c r="KR32" s="2114"/>
      <c r="KS32" s="2114"/>
      <c r="KT32" s="2114"/>
      <c r="KU32" s="2114"/>
      <c r="KV32" s="2114"/>
      <c r="KW32" s="2114"/>
      <c r="KX32" s="2114"/>
      <c r="KY32" s="2114"/>
      <c r="KZ32" s="2114"/>
      <c r="LA32" s="2114"/>
      <c r="LB32" s="2114"/>
      <c r="LC32" s="2114"/>
      <c r="LD32" s="2114"/>
    </row>
    <row r="33" s="2036" customFormat="1" ht="47" customHeight="1" spans="1:316">
      <c r="A33" s="2040">
        <v>45999</v>
      </c>
      <c r="B33" s="1656" t="s">
        <v>3601</v>
      </c>
      <c r="C33" s="1657" t="s">
        <v>342</v>
      </c>
      <c r="D33" s="1658">
        <v>4500188382</v>
      </c>
      <c r="E33" s="2041" t="s">
        <v>4593</v>
      </c>
      <c r="F33" s="1658" t="s">
        <v>4594</v>
      </c>
      <c r="G33" s="2042" t="s">
        <v>4523</v>
      </c>
      <c r="H33" s="2042" t="s">
        <v>4523</v>
      </c>
      <c r="I33" s="2055" t="s">
        <v>4524</v>
      </c>
      <c r="J33" s="1667">
        <v>3150</v>
      </c>
      <c r="K33" s="2056">
        <v>0</v>
      </c>
      <c r="L33" s="2056">
        <v>75</v>
      </c>
      <c r="M33" s="2056">
        <f t="shared" si="0"/>
        <v>42</v>
      </c>
      <c r="N33" s="1672">
        <v>46037</v>
      </c>
      <c r="O33" s="1672">
        <v>46035</v>
      </c>
      <c r="P33" s="2057" t="s">
        <v>4583</v>
      </c>
      <c r="Q33" s="2070" t="s">
        <v>78</v>
      </c>
      <c r="R33" s="2070" t="s">
        <v>4589</v>
      </c>
      <c r="S33" s="2072" t="s">
        <v>4590</v>
      </c>
      <c r="T33" s="2066">
        <v>46000</v>
      </c>
      <c r="U33" s="2073" t="s">
        <v>88</v>
      </c>
      <c r="V33" s="2074"/>
      <c r="W33" s="2073" t="s">
        <v>4591</v>
      </c>
      <c r="X33" s="2074"/>
      <c r="Y33" s="2074" t="s">
        <v>4592</v>
      </c>
      <c r="Z33" s="1687" t="s">
        <v>618</v>
      </c>
      <c r="AA33" s="1691">
        <v>296.89</v>
      </c>
      <c r="AB33" s="2088">
        <f t="shared" si="1"/>
        <v>12469.38</v>
      </c>
      <c r="AC33" s="2089"/>
      <c r="AD33" s="2090" t="s">
        <v>81</v>
      </c>
      <c r="AE33" s="2090">
        <v>6</v>
      </c>
      <c r="AF33" s="2090"/>
      <c r="AG33" s="1667">
        <v>3150</v>
      </c>
      <c r="AH33" s="2097"/>
      <c r="AI33" s="2097"/>
      <c r="AJ33" s="2097"/>
      <c r="AK33" s="2097">
        <f>J33/75</f>
        <v>42</v>
      </c>
      <c r="AL33" s="2097" t="s">
        <v>64</v>
      </c>
      <c r="AM33" s="2097"/>
      <c r="AN33" s="2097">
        <f t="shared" si="12"/>
        <v>3150</v>
      </c>
      <c r="AO33" s="2097">
        <v>630</v>
      </c>
      <c r="AP33" s="2106">
        <f t="shared" si="13"/>
        <v>472.5</v>
      </c>
      <c r="AQ33" s="1706">
        <f t="shared" si="14"/>
        <v>567</v>
      </c>
      <c r="AR33" s="1706">
        <f t="shared" si="15"/>
        <v>491.4</v>
      </c>
      <c r="AS33" s="1706">
        <f t="shared" si="16"/>
        <v>485.1</v>
      </c>
      <c r="AT33" s="1706">
        <f t="shared" si="17"/>
        <v>504</v>
      </c>
      <c r="AU33" s="1706" t="s">
        <v>551</v>
      </c>
      <c r="AV33" s="1706" t="s">
        <v>552</v>
      </c>
      <c r="AW33" s="1706"/>
      <c r="AX33" s="2113"/>
      <c r="AY33" s="2114"/>
      <c r="AZ33" s="2114"/>
      <c r="BA33" s="2114"/>
      <c r="BB33" s="2114"/>
      <c r="BC33" s="2114"/>
      <c r="BD33" s="2114"/>
      <c r="BE33" s="2114"/>
      <c r="BF33" s="2114"/>
      <c r="BG33" s="2114"/>
      <c r="BH33" s="2114"/>
      <c r="BI33" s="2114"/>
      <c r="BJ33" s="2114"/>
      <c r="BK33" s="2114"/>
      <c r="BL33" s="2114"/>
      <c r="BM33" s="2114"/>
      <c r="BN33" s="2114"/>
      <c r="BO33" s="2114"/>
      <c r="BP33" s="2114"/>
      <c r="BQ33" s="2114"/>
      <c r="BR33" s="2114"/>
      <c r="BS33" s="2114"/>
      <c r="BT33" s="2114"/>
      <c r="BU33" s="2114"/>
      <c r="BV33" s="2114"/>
      <c r="BW33" s="2114"/>
      <c r="BX33" s="2114"/>
      <c r="BY33" s="2114"/>
      <c r="BZ33" s="2114"/>
      <c r="CA33" s="2114"/>
      <c r="CB33" s="2114"/>
      <c r="CC33" s="2114"/>
      <c r="CD33" s="2114"/>
      <c r="CE33" s="2114"/>
      <c r="CF33" s="2114"/>
      <c r="CG33" s="2114"/>
      <c r="CH33" s="2114"/>
      <c r="CI33" s="2114"/>
      <c r="CJ33" s="2114"/>
      <c r="CK33" s="2114"/>
      <c r="CL33" s="2114"/>
      <c r="CM33" s="2114"/>
      <c r="CN33" s="2114"/>
      <c r="CO33" s="2114"/>
      <c r="CP33" s="2114"/>
      <c r="CQ33" s="2114"/>
      <c r="CR33" s="2114"/>
      <c r="CS33" s="2114"/>
      <c r="CT33" s="2114"/>
      <c r="CU33" s="2114"/>
      <c r="CV33" s="2114"/>
      <c r="CW33" s="2114"/>
      <c r="CX33" s="2114"/>
      <c r="CY33" s="2114"/>
      <c r="CZ33" s="2114"/>
      <c r="DA33" s="2114"/>
      <c r="DB33" s="2114"/>
      <c r="DC33" s="2114"/>
      <c r="DD33" s="2114"/>
      <c r="DE33" s="2114"/>
      <c r="DF33" s="2114"/>
      <c r="DG33" s="2114"/>
      <c r="DH33" s="2114"/>
      <c r="DI33" s="2114"/>
      <c r="DJ33" s="2114"/>
      <c r="DK33" s="2114"/>
      <c r="DL33" s="2114"/>
      <c r="DM33" s="2114"/>
      <c r="DN33" s="2114"/>
      <c r="DO33" s="2114"/>
      <c r="DP33" s="2114"/>
      <c r="DQ33" s="2114"/>
      <c r="DR33" s="2114"/>
      <c r="DS33" s="2114"/>
      <c r="DT33" s="2114"/>
      <c r="DU33" s="2114"/>
      <c r="DV33" s="2114"/>
      <c r="DW33" s="2114"/>
      <c r="DX33" s="2114"/>
      <c r="DY33" s="2114"/>
      <c r="DZ33" s="2114"/>
      <c r="EA33" s="2114"/>
      <c r="EB33" s="2114"/>
      <c r="EC33" s="2114"/>
      <c r="ED33" s="2114"/>
      <c r="EE33" s="2114"/>
      <c r="EF33" s="2114"/>
      <c r="EG33" s="2114"/>
      <c r="EH33" s="2114"/>
      <c r="EI33" s="2114"/>
      <c r="EJ33" s="2114"/>
      <c r="EK33" s="2114"/>
      <c r="EL33" s="2114"/>
      <c r="EM33" s="2114"/>
      <c r="EN33" s="2114"/>
      <c r="EO33" s="2114"/>
      <c r="EP33" s="2114"/>
      <c r="EQ33" s="2114"/>
      <c r="ER33" s="2114"/>
      <c r="ES33" s="2114"/>
      <c r="ET33" s="2114"/>
      <c r="EU33" s="2114"/>
      <c r="EV33" s="2114"/>
      <c r="EW33" s="2114"/>
      <c r="EX33" s="2114"/>
      <c r="EY33" s="2114"/>
      <c r="EZ33" s="2114"/>
      <c r="FA33" s="2114"/>
      <c r="FB33" s="2114"/>
      <c r="FC33" s="2114"/>
      <c r="FD33" s="2114"/>
      <c r="FE33" s="2114"/>
      <c r="FF33" s="2114"/>
      <c r="FG33" s="2114"/>
      <c r="FH33" s="2114"/>
      <c r="FI33" s="2114"/>
      <c r="FJ33" s="2114"/>
      <c r="FK33" s="2114"/>
      <c r="FL33" s="2114"/>
      <c r="FM33" s="2114"/>
      <c r="FN33" s="2114"/>
      <c r="FO33" s="2114"/>
      <c r="FP33" s="2114"/>
      <c r="FQ33" s="2114"/>
      <c r="FR33" s="2114"/>
      <c r="FS33" s="2114"/>
      <c r="FT33" s="2114"/>
      <c r="FU33" s="2114"/>
      <c r="FV33" s="2114"/>
      <c r="FW33" s="2114"/>
      <c r="FX33" s="2114"/>
      <c r="FY33" s="2114"/>
      <c r="FZ33" s="2114"/>
      <c r="GA33" s="2114"/>
      <c r="GB33" s="2114"/>
      <c r="GC33" s="2114"/>
      <c r="GD33" s="2114"/>
      <c r="GE33" s="2114"/>
      <c r="GF33" s="2114"/>
      <c r="GG33" s="2114"/>
      <c r="GH33" s="2114"/>
      <c r="GI33" s="2114"/>
      <c r="GJ33" s="2114"/>
      <c r="GK33" s="2114"/>
      <c r="GL33" s="2114"/>
      <c r="GM33" s="2114"/>
      <c r="GN33" s="2114"/>
      <c r="GO33" s="2114"/>
      <c r="GP33" s="2114"/>
      <c r="GQ33" s="2114"/>
      <c r="GR33" s="2114"/>
      <c r="GS33" s="2114"/>
      <c r="GT33" s="2114"/>
      <c r="GU33" s="2114"/>
      <c r="GV33" s="2114"/>
      <c r="GW33" s="2114"/>
      <c r="GX33" s="2114"/>
      <c r="GY33" s="2114"/>
      <c r="GZ33" s="2114"/>
      <c r="HA33" s="2114"/>
      <c r="HB33" s="2114"/>
      <c r="HC33" s="2114"/>
      <c r="HD33" s="2114"/>
      <c r="HE33" s="2114"/>
      <c r="HF33" s="2114"/>
      <c r="HG33" s="2114"/>
      <c r="HH33" s="2114"/>
      <c r="HI33" s="2114"/>
      <c r="HJ33" s="2114"/>
      <c r="HK33" s="2114"/>
      <c r="HL33" s="2114"/>
      <c r="HM33" s="2114"/>
      <c r="HN33" s="2114"/>
      <c r="HO33" s="2114"/>
      <c r="HP33" s="2114"/>
      <c r="HQ33" s="2114"/>
      <c r="HR33" s="2114"/>
      <c r="HS33" s="2114"/>
      <c r="HT33" s="2114"/>
      <c r="HU33" s="2114"/>
      <c r="HV33" s="2114"/>
      <c r="HW33" s="2114"/>
      <c r="HX33" s="2114"/>
      <c r="HY33" s="2114"/>
      <c r="HZ33" s="2114"/>
      <c r="IA33" s="2114"/>
      <c r="IB33" s="2114"/>
      <c r="IC33" s="2114"/>
      <c r="ID33" s="2114"/>
      <c r="IE33" s="2114"/>
      <c r="IF33" s="2114"/>
      <c r="IG33" s="2114"/>
      <c r="IH33" s="2114"/>
      <c r="II33" s="2114"/>
      <c r="IJ33" s="2114"/>
      <c r="IK33" s="2114"/>
      <c r="IL33" s="2114"/>
      <c r="IM33" s="2114"/>
      <c r="IN33" s="2114"/>
      <c r="IO33" s="2114"/>
      <c r="IP33" s="2114"/>
      <c r="IQ33" s="2114"/>
      <c r="IR33" s="2114"/>
      <c r="IS33" s="2114"/>
      <c r="IT33" s="2114"/>
      <c r="IU33" s="2114"/>
      <c r="IV33" s="2114"/>
      <c r="IW33" s="2114"/>
      <c r="IX33" s="2114"/>
      <c r="IY33" s="2114"/>
      <c r="IZ33" s="2114"/>
      <c r="JA33" s="2114"/>
      <c r="JB33" s="2114"/>
      <c r="JC33" s="2114"/>
      <c r="JD33" s="2114"/>
      <c r="JE33" s="2114"/>
      <c r="JF33" s="2114"/>
      <c r="JG33" s="2114"/>
      <c r="JH33" s="2114"/>
      <c r="JI33" s="2114"/>
      <c r="JJ33" s="2114"/>
      <c r="JK33" s="2114"/>
      <c r="JL33" s="2114"/>
      <c r="JM33" s="2114"/>
      <c r="JN33" s="2114"/>
      <c r="JO33" s="2114"/>
      <c r="JP33" s="2114"/>
      <c r="JQ33" s="2114"/>
      <c r="JR33" s="2114"/>
      <c r="JS33" s="2114"/>
      <c r="JT33" s="2114"/>
      <c r="JU33" s="2114"/>
      <c r="JV33" s="2114"/>
      <c r="JW33" s="2114"/>
      <c r="JX33" s="2114"/>
      <c r="JY33" s="2114"/>
      <c r="JZ33" s="2114"/>
      <c r="KA33" s="2114"/>
      <c r="KB33" s="2114"/>
      <c r="KC33" s="2114"/>
      <c r="KD33" s="2114"/>
      <c r="KE33" s="2114"/>
      <c r="KF33" s="2114"/>
      <c r="KG33" s="2114"/>
      <c r="KH33" s="2114"/>
      <c r="KI33" s="2114"/>
      <c r="KJ33" s="2114"/>
      <c r="KK33" s="2114"/>
      <c r="KL33" s="2114"/>
      <c r="KM33" s="2114"/>
      <c r="KN33" s="2114"/>
      <c r="KO33" s="2114"/>
      <c r="KP33" s="2114"/>
      <c r="KQ33" s="2114"/>
      <c r="KR33" s="2114"/>
      <c r="KS33" s="2114"/>
      <c r="KT33" s="2114"/>
      <c r="KU33" s="2114"/>
      <c r="KV33" s="2114"/>
      <c r="KW33" s="2114"/>
      <c r="KX33" s="2114"/>
      <c r="KY33" s="2114"/>
      <c r="KZ33" s="2114"/>
      <c r="LA33" s="2114"/>
      <c r="LB33" s="2114"/>
      <c r="LC33" s="2114"/>
      <c r="LD33" s="2114"/>
    </row>
    <row r="34" s="2036" customFormat="1" ht="47" customHeight="1" spans="1:316">
      <c r="A34" s="2040">
        <v>45943</v>
      </c>
      <c r="B34" s="1656" t="s">
        <v>3593</v>
      </c>
      <c r="C34" s="1657" t="s">
        <v>98</v>
      </c>
      <c r="D34" s="1658">
        <v>4500181684</v>
      </c>
      <c r="E34" s="2045" t="s">
        <v>4595</v>
      </c>
      <c r="F34" s="1658" t="s">
        <v>4596</v>
      </c>
      <c r="G34" s="2042" t="s">
        <v>4523</v>
      </c>
      <c r="H34" s="2042" t="s">
        <v>4523</v>
      </c>
      <c r="I34" s="2055" t="s">
        <v>4524</v>
      </c>
      <c r="J34" s="1667">
        <v>3150</v>
      </c>
      <c r="K34" s="2056">
        <v>0</v>
      </c>
      <c r="L34" s="2056">
        <v>75</v>
      </c>
      <c r="M34" s="2056">
        <f t="shared" si="0"/>
        <v>42</v>
      </c>
      <c r="N34" s="1672">
        <v>46037</v>
      </c>
      <c r="O34" s="1672">
        <v>46035</v>
      </c>
      <c r="P34" s="2057"/>
      <c r="Q34" s="2070" t="s">
        <v>78</v>
      </c>
      <c r="R34" s="2070"/>
      <c r="S34" s="2072" t="s">
        <v>111</v>
      </c>
      <c r="T34" s="2066">
        <v>45960</v>
      </c>
      <c r="U34" s="2073" t="s">
        <v>88</v>
      </c>
      <c r="V34" s="2074" t="s">
        <v>88</v>
      </c>
      <c r="W34" s="2073" t="s">
        <v>3597</v>
      </c>
      <c r="X34" s="2074"/>
      <c r="Y34" s="2074" t="s">
        <v>4530</v>
      </c>
      <c r="Z34" s="1687" t="s">
        <v>3599</v>
      </c>
      <c r="AA34" s="1691">
        <v>178.134</v>
      </c>
      <c r="AB34" s="2088">
        <f t="shared" si="1"/>
        <v>7481.628</v>
      </c>
      <c r="AC34" s="2089"/>
      <c r="AD34" s="2090" t="s">
        <v>81</v>
      </c>
      <c r="AE34" s="2090"/>
      <c r="AF34" s="2090"/>
      <c r="AG34" s="2097">
        <f t="shared" ref="AG34:AG79" si="18">J34</f>
        <v>3150</v>
      </c>
      <c r="AH34" s="2097"/>
      <c r="AI34" s="2097"/>
      <c r="AJ34" s="2097"/>
      <c r="AK34" s="2097">
        <f t="shared" ref="AK34:AK66" si="19">M34</f>
        <v>42</v>
      </c>
      <c r="AL34" s="2097" t="s">
        <v>64</v>
      </c>
      <c r="AM34" s="2097"/>
      <c r="AN34" s="2097">
        <f t="shared" si="12"/>
        <v>3150</v>
      </c>
      <c r="AO34" s="2097">
        <f>J83*20%</f>
        <v>630</v>
      </c>
      <c r="AP34" s="2106">
        <f t="shared" si="13"/>
        <v>472.5</v>
      </c>
      <c r="AQ34" s="1706">
        <f t="shared" si="14"/>
        <v>567</v>
      </c>
      <c r="AR34" s="2108">
        <f t="shared" si="15"/>
        <v>491.4</v>
      </c>
      <c r="AS34" s="2108">
        <f t="shared" si="16"/>
        <v>485.1</v>
      </c>
      <c r="AT34" s="2108">
        <f t="shared" si="17"/>
        <v>504</v>
      </c>
      <c r="AU34" s="1706" t="s">
        <v>551</v>
      </c>
      <c r="AV34" s="1706" t="s">
        <v>552</v>
      </c>
      <c r="AW34" s="1706"/>
      <c r="AX34" s="2113"/>
      <c r="AY34" s="2114"/>
      <c r="AZ34" s="2114"/>
      <c r="BA34" s="2114"/>
      <c r="BB34" s="2114"/>
      <c r="BC34" s="2114"/>
      <c r="BD34" s="2114"/>
      <c r="BE34" s="2114"/>
      <c r="BF34" s="2114"/>
      <c r="BG34" s="2114"/>
      <c r="BH34" s="2114"/>
      <c r="BI34" s="2114"/>
      <c r="BJ34" s="2114"/>
      <c r="BK34" s="2114"/>
      <c r="BL34" s="2114"/>
      <c r="BM34" s="2114"/>
      <c r="BN34" s="2114"/>
      <c r="BO34" s="2114"/>
      <c r="BP34" s="2114"/>
      <c r="BQ34" s="2114"/>
      <c r="BR34" s="2114"/>
      <c r="BS34" s="2114"/>
      <c r="BT34" s="2114"/>
      <c r="BU34" s="2114"/>
      <c r="BV34" s="2114"/>
      <c r="BW34" s="2114"/>
      <c r="BX34" s="2114"/>
      <c r="BY34" s="2114"/>
      <c r="BZ34" s="2114"/>
      <c r="CA34" s="2114"/>
      <c r="CB34" s="2114"/>
      <c r="CC34" s="2114"/>
      <c r="CD34" s="2114"/>
      <c r="CE34" s="2114"/>
      <c r="CF34" s="2114"/>
      <c r="CG34" s="2114"/>
      <c r="CH34" s="2114"/>
      <c r="CI34" s="2114"/>
      <c r="CJ34" s="2114"/>
      <c r="CK34" s="2114"/>
      <c r="CL34" s="2114"/>
      <c r="CM34" s="2114"/>
      <c r="CN34" s="2114"/>
      <c r="CO34" s="2114"/>
      <c r="CP34" s="2114"/>
      <c r="CQ34" s="2114"/>
      <c r="CR34" s="2114"/>
      <c r="CS34" s="2114"/>
      <c r="CT34" s="2114"/>
      <c r="CU34" s="2114"/>
      <c r="CV34" s="2114"/>
      <c r="CW34" s="2114"/>
      <c r="CX34" s="2114"/>
      <c r="CY34" s="2114"/>
      <c r="CZ34" s="2114"/>
      <c r="DA34" s="2114"/>
      <c r="DB34" s="2114"/>
      <c r="DC34" s="2114"/>
      <c r="DD34" s="2114"/>
      <c r="DE34" s="2114"/>
      <c r="DF34" s="2114"/>
      <c r="DG34" s="2114"/>
      <c r="DH34" s="2114"/>
      <c r="DI34" s="2114"/>
      <c r="DJ34" s="2114"/>
      <c r="DK34" s="2114"/>
      <c r="DL34" s="2114"/>
      <c r="DM34" s="2114"/>
      <c r="DN34" s="2114"/>
      <c r="DO34" s="2114"/>
      <c r="DP34" s="2114"/>
      <c r="DQ34" s="2114"/>
      <c r="DR34" s="2114"/>
      <c r="DS34" s="2114"/>
      <c r="DT34" s="2114"/>
      <c r="DU34" s="2114"/>
      <c r="DV34" s="2114"/>
      <c r="DW34" s="2114"/>
      <c r="DX34" s="2114"/>
      <c r="DY34" s="2114"/>
      <c r="DZ34" s="2114"/>
      <c r="EA34" s="2114"/>
      <c r="EB34" s="2114"/>
      <c r="EC34" s="2114"/>
      <c r="ED34" s="2114"/>
      <c r="EE34" s="2114"/>
      <c r="EF34" s="2114"/>
      <c r="EG34" s="2114"/>
      <c r="EH34" s="2114"/>
      <c r="EI34" s="2114"/>
      <c r="EJ34" s="2114"/>
      <c r="EK34" s="2114"/>
      <c r="EL34" s="2114"/>
      <c r="EM34" s="2114"/>
      <c r="EN34" s="2114"/>
      <c r="EO34" s="2114"/>
      <c r="EP34" s="2114"/>
      <c r="EQ34" s="2114"/>
      <c r="ER34" s="2114"/>
      <c r="ES34" s="2114"/>
      <c r="ET34" s="2114"/>
      <c r="EU34" s="2114"/>
      <c r="EV34" s="2114"/>
      <c r="EW34" s="2114"/>
      <c r="EX34" s="2114"/>
      <c r="EY34" s="2114"/>
      <c r="EZ34" s="2114"/>
      <c r="FA34" s="2114"/>
      <c r="FB34" s="2114"/>
      <c r="FC34" s="2114"/>
      <c r="FD34" s="2114"/>
      <c r="FE34" s="2114"/>
      <c r="FF34" s="2114"/>
      <c r="FG34" s="2114"/>
      <c r="FH34" s="2114"/>
      <c r="FI34" s="2114"/>
      <c r="FJ34" s="2114"/>
      <c r="FK34" s="2114"/>
      <c r="FL34" s="2114"/>
      <c r="FM34" s="2114"/>
      <c r="FN34" s="2114"/>
      <c r="FO34" s="2114"/>
      <c r="FP34" s="2114"/>
      <c r="FQ34" s="2114"/>
      <c r="FR34" s="2114"/>
      <c r="FS34" s="2114"/>
      <c r="FT34" s="2114"/>
      <c r="FU34" s="2114"/>
      <c r="FV34" s="2114"/>
      <c r="FW34" s="2114"/>
      <c r="FX34" s="2114"/>
      <c r="FY34" s="2114"/>
      <c r="FZ34" s="2114"/>
      <c r="GA34" s="2114"/>
      <c r="GB34" s="2114"/>
      <c r="GC34" s="2114"/>
      <c r="GD34" s="2114"/>
      <c r="GE34" s="2114"/>
      <c r="GF34" s="2114"/>
      <c r="GG34" s="2114"/>
      <c r="GH34" s="2114"/>
      <c r="GI34" s="2114"/>
      <c r="GJ34" s="2114"/>
      <c r="GK34" s="2114"/>
      <c r="GL34" s="2114"/>
      <c r="GM34" s="2114"/>
      <c r="GN34" s="2114"/>
      <c r="GO34" s="2114"/>
      <c r="GP34" s="2114"/>
      <c r="GQ34" s="2114"/>
      <c r="GR34" s="2114"/>
      <c r="GS34" s="2114"/>
      <c r="GT34" s="2114"/>
      <c r="GU34" s="2114"/>
      <c r="GV34" s="2114"/>
      <c r="GW34" s="2114"/>
      <c r="GX34" s="2114"/>
      <c r="GY34" s="2114"/>
      <c r="GZ34" s="2114"/>
      <c r="HA34" s="2114"/>
      <c r="HB34" s="2114"/>
      <c r="HC34" s="2114"/>
      <c r="HD34" s="2114"/>
      <c r="HE34" s="2114"/>
      <c r="HF34" s="2114"/>
      <c r="HG34" s="2114"/>
      <c r="HH34" s="2114"/>
      <c r="HI34" s="2114"/>
      <c r="HJ34" s="2114"/>
      <c r="HK34" s="2114"/>
      <c r="HL34" s="2114"/>
      <c r="HM34" s="2114"/>
      <c r="HN34" s="2114"/>
      <c r="HO34" s="2114"/>
      <c r="HP34" s="2114"/>
      <c r="HQ34" s="2114"/>
      <c r="HR34" s="2114"/>
      <c r="HS34" s="2114"/>
      <c r="HT34" s="2114"/>
      <c r="HU34" s="2114"/>
      <c r="HV34" s="2114"/>
      <c r="HW34" s="2114"/>
      <c r="HX34" s="2114"/>
      <c r="HY34" s="2114"/>
      <c r="HZ34" s="2114"/>
      <c r="IA34" s="2114"/>
      <c r="IB34" s="2114"/>
      <c r="IC34" s="2114"/>
      <c r="ID34" s="2114"/>
      <c r="IE34" s="2114"/>
      <c r="IF34" s="2114"/>
      <c r="IG34" s="2114"/>
      <c r="IH34" s="2114"/>
      <c r="II34" s="2114"/>
      <c r="IJ34" s="2114"/>
      <c r="IK34" s="2114"/>
      <c r="IL34" s="2114"/>
      <c r="IM34" s="2114"/>
      <c r="IN34" s="2114"/>
      <c r="IO34" s="2114"/>
      <c r="IP34" s="2114"/>
      <c r="IQ34" s="2114"/>
      <c r="IR34" s="2114"/>
      <c r="IS34" s="2114"/>
      <c r="IT34" s="2114"/>
      <c r="IU34" s="2114"/>
      <c r="IV34" s="2114"/>
      <c r="IW34" s="2114"/>
      <c r="IX34" s="2114"/>
      <c r="IY34" s="2114"/>
      <c r="IZ34" s="2114"/>
      <c r="JA34" s="2114"/>
      <c r="JB34" s="2114"/>
      <c r="JC34" s="2114"/>
      <c r="JD34" s="2114"/>
      <c r="JE34" s="2114"/>
      <c r="JF34" s="2114"/>
      <c r="JG34" s="2114"/>
      <c r="JH34" s="2114"/>
      <c r="JI34" s="2114"/>
      <c r="JJ34" s="2114"/>
      <c r="JK34" s="2114"/>
      <c r="JL34" s="2114"/>
      <c r="JM34" s="2114"/>
      <c r="JN34" s="2114"/>
      <c r="JO34" s="2114"/>
      <c r="JP34" s="2114"/>
      <c r="JQ34" s="2114"/>
      <c r="JR34" s="2114"/>
      <c r="JS34" s="2114"/>
      <c r="JT34" s="2114"/>
      <c r="JU34" s="2114"/>
      <c r="JV34" s="2114"/>
      <c r="JW34" s="2114"/>
      <c r="JX34" s="2114"/>
      <c r="JY34" s="2114"/>
      <c r="JZ34" s="2114"/>
      <c r="KA34" s="2114"/>
      <c r="KB34" s="2114"/>
      <c r="KC34" s="2114"/>
      <c r="KD34" s="2114"/>
      <c r="KE34" s="2114"/>
      <c r="KF34" s="2114"/>
      <c r="KG34" s="2114"/>
      <c r="KH34" s="2114"/>
      <c r="KI34" s="2114"/>
      <c r="KJ34" s="2114"/>
      <c r="KK34" s="2114"/>
      <c r="KL34" s="2114"/>
      <c r="KM34" s="2114"/>
      <c r="KN34" s="2114"/>
      <c r="KO34" s="2114"/>
      <c r="KP34" s="2114"/>
      <c r="KQ34" s="2114"/>
      <c r="KR34" s="2114"/>
      <c r="KS34" s="2114"/>
      <c r="KT34" s="2114"/>
      <c r="KU34" s="2114"/>
      <c r="KV34" s="2114"/>
      <c r="KW34" s="2114"/>
      <c r="KX34" s="2114"/>
      <c r="KY34" s="2114"/>
      <c r="KZ34" s="2114"/>
      <c r="LA34" s="2114"/>
      <c r="LB34" s="2114"/>
      <c r="LC34" s="2114"/>
      <c r="LD34" s="2114"/>
    </row>
    <row r="35" s="2036" customFormat="1" ht="47" customHeight="1" spans="1:316">
      <c r="A35" s="2040">
        <v>45943</v>
      </c>
      <c r="B35" s="1656" t="s">
        <v>3593</v>
      </c>
      <c r="C35" s="1657" t="s">
        <v>98</v>
      </c>
      <c r="D35" s="1658">
        <v>4500181685</v>
      </c>
      <c r="E35" s="2045" t="s">
        <v>4597</v>
      </c>
      <c r="F35" s="1658" t="s">
        <v>4598</v>
      </c>
      <c r="G35" s="2042" t="s">
        <v>4523</v>
      </c>
      <c r="H35" s="2042" t="s">
        <v>4523</v>
      </c>
      <c r="I35" s="2055" t="s">
        <v>4524</v>
      </c>
      <c r="J35" s="1667">
        <v>3150</v>
      </c>
      <c r="K35" s="2056">
        <v>0</v>
      </c>
      <c r="L35" s="2056">
        <v>75</v>
      </c>
      <c r="M35" s="2056">
        <f t="shared" si="0"/>
        <v>42</v>
      </c>
      <c r="N35" s="1672">
        <v>46037</v>
      </c>
      <c r="O35" s="1672">
        <v>46035</v>
      </c>
      <c r="P35" s="2057"/>
      <c r="Q35" s="2070" t="s">
        <v>78</v>
      </c>
      <c r="R35" s="2070"/>
      <c r="S35" s="2072" t="s">
        <v>111</v>
      </c>
      <c r="T35" s="2066">
        <v>45960</v>
      </c>
      <c r="U35" s="2073" t="s">
        <v>88</v>
      </c>
      <c r="V35" s="2074" t="s">
        <v>88</v>
      </c>
      <c r="W35" s="2073" t="s">
        <v>3597</v>
      </c>
      <c r="X35" s="2074"/>
      <c r="Y35" s="2074" t="s">
        <v>4530</v>
      </c>
      <c r="Z35" s="1687" t="s">
        <v>3599</v>
      </c>
      <c r="AA35" s="1691">
        <v>178.134</v>
      </c>
      <c r="AB35" s="2088">
        <f t="shared" si="1"/>
        <v>7481.628</v>
      </c>
      <c r="AC35" s="2089"/>
      <c r="AD35" s="2090" t="s">
        <v>81</v>
      </c>
      <c r="AE35" s="2090"/>
      <c r="AF35" s="2090"/>
      <c r="AG35" s="2097">
        <f t="shared" si="18"/>
        <v>3150</v>
      </c>
      <c r="AH35" s="2097"/>
      <c r="AI35" s="2097"/>
      <c r="AJ35" s="2097"/>
      <c r="AK35" s="2097">
        <f t="shared" si="19"/>
        <v>42</v>
      </c>
      <c r="AL35" s="2097" t="s">
        <v>64</v>
      </c>
      <c r="AM35" s="2097"/>
      <c r="AN35" s="2097">
        <f t="shared" si="12"/>
        <v>3150</v>
      </c>
      <c r="AO35" s="2097">
        <f>J84*20%</f>
        <v>630</v>
      </c>
      <c r="AP35" s="2106">
        <f t="shared" si="13"/>
        <v>472.5</v>
      </c>
      <c r="AQ35" s="1706">
        <f t="shared" si="14"/>
        <v>567</v>
      </c>
      <c r="AR35" s="2108">
        <f t="shared" si="15"/>
        <v>491.4</v>
      </c>
      <c r="AS35" s="2108">
        <f t="shared" si="16"/>
        <v>485.1</v>
      </c>
      <c r="AT35" s="2108">
        <f t="shared" si="17"/>
        <v>504</v>
      </c>
      <c r="AU35" s="1706" t="s">
        <v>551</v>
      </c>
      <c r="AV35" s="1706" t="s">
        <v>552</v>
      </c>
      <c r="AW35" s="1706"/>
      <c r="AX35" s="2113"/>
      <c r="AY35" s="2114"/>
      <c r="AZ35" s="2114"/>
      <c r="BA35" s="2114"/>
      <c r="BB35" s="2114"/>
      <c r="BC35" s="2114"/>
      <c r="BD35" s="2114"/>
      <c r="BE35" s="2114"/>
      <c r="BF35" s="2114"/>
      <c r="BG35" s="2114"/>
      <c r="BH35" s="2114"/>
      <c r="BI35" s="2114"/>
      <c r="BJ35" s="2114"/>
      <c r="BK35" s="2114"/>
      <c r="BL35" s="2114"/>
      <c r="BM35" s="2114"/>
      <c r="BN35" s="2114"/>
      <c r="BO35" s="2114"/>
      <c r="BP35" s="2114"/>
      <c r="BQ35" s="2114"/>
      <c r="BR35" s="2114"/>
      <c r="BS35" s="2114"/>
      <c r="BT35" s="2114"/>
      <c r="BU35" s="2114"/>
      <c r="BV35" s="2114"/>
      <c r="BW35" s="2114"/>
      <c r="BX35" s="2114"/>
      <c r="BY35" s="2114"/>
      <c r="BZ35" s="2114"/>
      <c r="CA35" s="2114"/>
      <c r="CB35" s="2114"/>
      <c r="CC35" s="2114"/>
      <c r="CD35" s="2114"/>
      <c r="CE35" s="2114"/>
      <c r="CF35" s="2114"/>
      <c r="CG35" s="2114"/>
      <c r="CH35" s="2114"/>
      <c r="CI35" s="2114"/>
      <c r="CJ35" s="2114"/>
      <c r="CK35" s="2114"/>
      <c r="CL35" s="2114"/>
      <c r="CM35" s="2114"/>
      <c r="CN35" s="2114"/>
      <c r="CO35" s="2114"/>
      <c r="CP35" s="2114"/>
      <c r="CQ35" s="2114"/>
      <c r="CR35" s="2114"/>
      <c r="CS35" s="2114"/>
      <c r="CT35" s="2114"/>
      <c r="CU35" s="2114"/>
      <c r="CV35" s="2114"/>
      <c r="CW35" s="2114"/>
      <c r="CX35" s="2114"/>
      <c r="CY35" s="2114"/>
      <c r="CZ35" s="2114"/>
      <c r="DA35" s="2114"/>
      <c r="DB35" s="2114"/>
      <c r="DC35" s="2114"/>
      <c r="DD35" s="2114"/>
      <c r="DE35" s="2114"/>
      <c r="DF35" s="2114"/>
      <c r="DG35" s="2114"/>
      <c r="DH35" s="2114"/>
      <c r="DI35" s="2114"/>
      <c r="DJ35" s="2114"/>
      <c r="DK35" s="2114"/>
      <c r="DL35" s="2114"/>
      <c r="DM35" s="2114"/>
      <c r="DN35" s="2114"/>
      <c r="DO35" s="2114"/>
      <c r="DP35" s="2114"/>
      <c r="DQ35" s="2114"/>
      <c r="DR35" s="2114"/>
      <c r="DS35" s="2114"/>
      <c r="DT35" s="2114"/>
      <c r="DU35" s="2114"/>
      <c r="DV35" s="2114"/>
      <c r="DW35" s="2114"/>
      <c r="DX35" s="2114"/>
      <c r="DY35" s="2114"/>
      <c r="DZ35" s="2114"/>
      <c r="EA35" s="2114"/>
      <c r="EB35" s="2114"/>
      <c r="EC35" s="2114"/>
      <c r="ED35" s="2114"/>
      <c r="EE35" s="2114"/>
      <c r="EF35" s="2114"/>
      <c r="EG35" s="2114"/>
      <c r="EH35" s="2114"/>
      <c r="EI35" s="2114"/>
      <c r="EJ35" s="2114"/>
      <c r="EK35" s="2114"/>
      <c r="EL35" s="2114"/>
      <c r="EM35" s="2114"/>
      <c r="EN35" s="2114"/>
      <c r="EO35" s="2114"/>
      <c r="EP35" s="2114"/>
      <c r="EQ35" s="2114"/>
      <c r="ER35" s="2114"/>
      <c r="ES35" s="2114"/>
      <c r="ET35" s="2114"/>
      <c r="EU35" s="2114"/>
      <c r="EV35" s="2114"/>
      <c r="EW35" s="2114"/>
      <c r="EX35" s="2114"/>
      <c r="EY35" s="2114"/>
      <c r="EZ35" s="2114"/>
      <c r="FA35" s="2114"/>
      <c r="FB35" s="2114"/>
      <c r="FC35" s="2114"/>
      <c r="FD35" s="2114"/>
      <c r="FE35" s="2114"/>
      <c r="FF35" s="2114"/>
      <c r="FG35" s="2114"/>
      <c r="FH35" s="2114"/>
      <c r="FI35" s="2114"/>
      <c r="FJ35" s="2114"/>
      <c r="FK35" s="2114"/>
      <c r="FL35" s="2114"/>
      <c r="FM35" s="2114"/>
      <c r="FN35" s="2114"/>
      <c r="FO35" s="2114"/>
      <c r="FP35" s="2114"/>
      <c r="FQ35" s="2114"/>
      <c r="FR35" s="2114"/>
      <c r="FS35" s="2114"/>
      <c r="FT35" s="2114"/>
      <c r="FU35" s="2114"/>
      <c r="FV35" s="2114"/>
      <c r="FW35" s="2114"/>
      <c r="FX35" s="2114"/>
      <c r="FY35" s="2114"/>
      <c r="FZ35" s="2114"/>
      <c r="GA35" s="2114"/>
      <c r="GB35" s="2114"/>
      <c r="GC35" s="2114"/>
      <c r="GD35" s="2114"/>
      <c r="GE35" s="2114"/>
      <c r="GF35" s="2114"/>
      <c r="GG35" s="2114"/>
      <c r="GH35" s="2114"/>
      <c r="GI35" s="2114"/>
      <c r="GJ35" s="2114"/>
      <c r="GK35" s="2114"/>
      <c r="GL35" s="2114"/>
      <c r="GM35" s="2114"/>
      <c r="GN35" s="2114"/>
      <c r="GO35" s="2114"/>
      <c r="GP35" s="2114"/>
      <c r="GQ35" s="2114"/>
      <c r="GR35" s="2114"/>
      <c r="GS35" s="2114"/>
      <c r="GT35" s="2114"/>
      <c r="GU35" s="2114"/>
      <c r="GV35" s="2114"/>
      <c r="GW35" s="2114"/>
      <c r="GX35" s="2114"/>
      <c r="GY35" s="2114"/>
      <c r="GZ35" s="2114"/>
      <c r="HA35" s="2114"/>
      <c r="HB35" s="2114"/>
      <c r="HC35" s="2114"/>
      <c r="HD35" s="2114"/>
      <c r="HE35" s="2114"/>
      <c r="HF35" s="2114"/>
      <c r="HG35" s="2114"/>
      <c r="HH35" s="2114"/>
      <c r="HI35" s="2114"/>
      <c r="HJ35" s="2114"/>
      <c r="HK35" s="2114"/>
      <c r="HL35" s="2114"/>
      <c r="HM35" s="2114"/>
      <c r="HN35" s="2114"/>
      <c r="HO35" s="2114"/>
      <c r="HP35" s="2114"/>
      <c r="HQ35" s="2114"/>
      <c r="HR35" s="2114"/>
      <c r="HS35" s="2114"/>
      <c r="HT35" s="2114"/>
      <c r="HU35" s="2114"/>
      <c r="HV35" s="2114"/>
      <c r="HW35" s="2114"/>
      <c r="HX35" s="2114"/>
      <c r="HY35" s="2114"/>
      <c r="HZ35" s="2114"/>
      <c r="IA35" s="2114"/>
      <c r="IB35" s="2114"/>
      <c r="IC35" s="2114"/>
      <c r="ID35" s="2114"/>
      <c r="IE35" s="2114"/>
      <c r="IF35" s="2114"/>
      <c r="IG35" s="2114"/>
      <c r="IH35" s="2114"/>
      <c r="II35" s="2114"/>
      <c r="IJ35" s="2114"/>
      <c r="IK35" s="2114"/>
      <c r="IL35" s="2114"/>
      <c r="IM35" s="2114"/>
      <c r="IN35" s="2114"/>
      <c r="IO35" s="2114"/>
      <c r="IP35" s="2114"/>
      <c r="IQ35" s="2114"/>
      <c r="IR35" s="2114"/>
      <c r="IS35" s="2114"/>
      <c r="IT35" s="2114"/>
      <c r="IU35" s="2114"/>
      <c r="IV35" s="2114"/>
      <c r="IW35" s="2114"/>
      <c r="IX35" s="2114"/>
      <c r="IY35" s="2114"/>
      <c r="IZ35" s="2114"/>
      <c r="JA35" s="2114"/>
      <c r="JB35" s="2114"/>
      <c r="JC35" s="2114"/>
      <c r="JD35" s="2114"/>
      <c r="JE35" s="2114"/>
      <c r="JF35" s="2114"/>
      <c r="JG35" s="2114"/>
      <c r="JH35" s="2114"/>
      <c r="JI35" s="2114"/>
      <c r="JJ35" s="2114"/>
      <c r="JK35" s="2114"/>
      <c r="JL35" s="2114"/>
      <c r="JM35" s="2114"/>
      <c r="JN35" s="2114"/>
      <c r="JO35" s="2114"/>
      <c r="JP35" s="2114"/>
      <c r="JQ35" s="2114"/>
      <c r="JR35" s="2114"/>
      <c r="JS35" s="2114"/>
      <c r="JT35" s="2114"/>
      <c r="JU35" s="2114"/>
      <c r="JV35" s="2114"/>
      <c r="JW35" s="2114"/>
      <c r="JX35" s="2114"/>
      <c r="JY35" s="2114"/>
      <c r="JZ35" s="2114"/>
      <c r="KA35" s="2114"/>
      <c r="KB35" s="2114"/>
      <c r="KC35" s="2114"/>
      <c r="KD35" s="2114"/>
      <c r="KE35" s="2114"/>
      <c r="KF35" s="2114"/>
      <c r="KG35" s="2114"/>
      <c r="KH35" s="2114"/>
      <c r="KI35" s="2114"/>
      <c r="KJ35" s="2114"/>
      <c r="KK35" s="2114"/>
      <c r="KL35" s="2114"/>
      <c r="KM35" s="2114"/>
      <c r="KN35" s="2114"/>
      <c r="KO35" s="2114"/>
      <c r="KP35" s="2114"/>
      <c r="KQ35" s="2114"/>
      <c r="KR35" s="2114"/>
      <c r="KS35" s="2114"/>
      <c r="KT35" s="2114"/>
      <c r="KU35" s="2114"/>
      <c r="KV35" s="2114"/>
      <c r="KW35" s="2114"/>
      <c r="KX35" s="2114"/>
      <c r="KY35" s="2114"/>
      <c r="KZ35" s="2114"/>
      <c r="LA35" s="2114"/>
      <c r="LB35" s="2114"/>
      <c r="LC35" s="2114"/>
      <c r="LD35" s="2114"/>
    </row>
    <row r="36" s="2036" customFormat="1" ht="47" customHeight="1" spans="1:316">
      <c r="A36" s="2040">
        <v>45943</v>
      </c>
      <c r="B36" s="1656" t="s">
        <v>3593</v>
      </c>
      <c r="C36" s="1657" t="s">
        <v>98</v>
      </c>
      <c r="D36" s="1658">
        <v>4500181686</v>
      </c>
      <c r="E36" s="2045" t="s">
        <v>4599</v>
      </c>
      <c r="F36" s="1658" t="s">
        <v>4600</v>
      </c>
      <c r="G36" s="2042" t="s">
        <v>4523</v>
      </c>
      <c r="H36" s="2042" t="s">
        <v>4523</v>
      </c>
      <c r="I36" s="2055" t="s">
        <v>4524</v>
      </c>
      <c r="J36" s="1667">
        <v>3150</v>
      </c>
      <c r="K36" s="2056">
        <v>0</v>
      </c>
      <c r="L36" s="2056">
        <v>75</v>
      </c>
      <c r="M36" s="2056">
        <f t="shared" si="0"/>
        <v>42</v>
      </c>
      <c r="N36" s="1672">
        <v>46037</v>
      </c>
      <c r="O36" s="1672">
        <v>46035</v>
      </c>
      <c r="P36" s="2057"/>
      <c r="Q36" s="2070" t="s">
        <v>78</v>
      </c>
      <c r="R36" s="2070"/>
      <c r="S36" s="2072" t="s">
        <v>111</v>
      </c>
      <c r="T36" s="2066">
        <v>45960</v>
      </c>
      <c r="U36" s="2073" t="s">
        <v>88</v>
      </c>
      <c r="V36" s="2074" t="s">
        <v>88</v>
      </c>
      <c r="W36" s="2073" t="s">
        <v>3597</v>
      </c>
      <c r="X36" s="2074"/>
      <c r="Y36" s="2074" t="s">
        <v>4530</v>
      </c>
      <c r="Z36" s="1687" t="s">
        <v>3599</v>
      </c>
      <c r="AA36" s="1691">
        <v>178.134</v>
      </c>
      <c r="AB36" s="2088">
        <f t="shared" si="1"/>
        <v>7481.628</v>
      </c>
      <c r="AC36" s="2089"/>
      <c r="AD36" s="2090" t="s">
        <v>81</v>
      </c>
      <c r="AE36" s="2090"/>
      <c r="AF36" s="2090"/>
      <c r="AG36" s="2097">
        <f t="shared" si="18"/>
        <v>3150</v>
      </c>
      <c r="AH36" s="2097"/>
      <c r="AI36" s="2097"/>
      <c r="AJ36" s="2097"/>
      <c r="AK36" s="2097">
        <f t="shared" si="19"/>
        <v>42</v>
      </c>
      <c r="AL36" s="2097" t="s">
        <v>64</v>
      </c>
      <c r="AM36" s="2097"/>
      <c r="AN36" s="2097">
        <f t="shared" si="12"/>
        <v>3150</v>
      </c>
      <c r="AO36" s="2097">
        <f>J85*20%</f>
        <v>630</v>
      </c>
      <c r="AP36" s="2106">
        <f t="shared" si="13"/>
        <v>472.5</v>
      </c>
      <c r="AQ36" s="1706">
        <f t="shared" si="14"/>
        <v>567</v>
      </c>
      <c r="AR36" s="2108">
        <f t="shared" si="15"/>
        <v>491.4</v>
      </c>
      <c r="AS36" s="2108">
        <f t="shared" si="16"/>
        <v>485.1</v>
      </c>
      <c r="AT36" s="2108">
        <f t="shared" si="17"/>
        <v>504</v>
      </c>
      <c r="AU36" s="1706" t="s">
        <v>551</v>
      </c>
      <c r="AV36" s="1706" t="s">
        <v>552</v>
      </c>
      <c r="AW36" s="1706"/>
      <c r="AX36" s="2113"/>
      <c r="AY36" s="2114"/>
      <c r="AZ36" s="2114"/>
      <c r="BA36" s="2114"/>
      <c r="BB36" s="2114"/>
      <c r="BC36" s="2114"/>
      <c r="BD36" s="2114"/>
      <c r="BE36" s="2114"/>
      <c r="BF36" s="2114"/>
      <c r="BG36" s="2114"/>
      <c r="BH36" s="2114"/>
      <c r="BI36" s="2114"/>
      <c r="BJ36" s="2114"/>
      <c r="BK36" s="2114"/>
      <c r="BL36" s="2114"/>
      <c r="BM36" s="2114"/>
      <c r="BN36" s="2114"/>
      <c r="BO36" s="2114"/>
      <c r="BP36" s="2114"/>
      <c r="BQ36" s="2114"/>
      <c r="BR36" s="2114"/>
      <c r="BS36" s="2114"/>
      <c r="BT36" s="2114"/>
      <c r="BU36" s="2114"/>
      <c r="BV36" s="2114"/>
      <c r="BW36" s="2114"/>
      <c r="BX36" s="2114"/>
      <c r="BY36" s="2114"/>
      <c r="BZ36" s="2114"/>
      <c r="CA36" s="2114"/>
      <c r="CB36" s="2114"/>
      <c r="CC36" s="2114"/>
      <c r="CD36" s="2114"/>
      <c r="CE36" s="2114"/>
      <c r="CF36" s="2114"/>
      <c r="CG36" s="2114"/>
      <c r="CH36" s="2114"/>
      <c r="CI36" s="2114"/>
      <c r="CJ36" s="2114"/>
      <c r="CK36" s="2114"/>
      <c r="CL36" s="2114"/>
      <c r="CM36" s="2114"/>
      <c r="CN36" s="2114"/>
      <c r="CO36" s="2114"/>
      <c r="CP36" s="2114"/>
      <c r="CQ36" s="2114"/>
      <c r="CR36" s="2114"/>
      <c r="CS36" s="2114"/>
      <c r="CT36" s="2114"/>
      <c r="CU36" s="2114"/>
      <c r="CV36" s="2114"/>
      <c r="CW36" s="2114"/>
      <c r="CX36" s="2114"/>
      <c r="CY36" s="2114"/>
      <c r="CZ36" s="2114"/>
      <c r="DA36" s="2114"/>
      <c r="DB36" s="2114"/>
      <c r="DC36" s="2114"/>
      <c r="DD36" s="2114"/>
      <c r="DE36" s="2114"/>
      <c r="DF36" s="2114"/>
      <c r="DG36" s="2114"/>
      <c r="DH36" s="2114"/>
      <c r="DI36" s="2114"/>
      <c r="DJ36" s="2114"/>
      <c r="DK36" s="2114"/>
      <c r="DL36" s="2114"/>
      <c r="DM36" s="2114"/>
      <c r="DN36" s="2114"/>
      <c r="DO36" s="2114"/>
      <c r="DP36" s="2114"/>
      <c r="DQ36" s="2114"/>
      <c r="DR36" s="2114"/>
      <c r="DS36" s="2114"/>
      <c r="DT36" s="2114"/>
      <c r="DU36" s="2114"/>
      <c r="DV36" s="2114"/>
      <c r="DW36" s="2114"/>
      <c r="DX36" s="2114"/>
      <c r="DY36" s="2114"/>
      <c r="DZ36" s="2114"/>
      <c r="EA36" s="2114"/>
      <c r="EB36" s="2114"/>
      <c r="EC36" s="2114"/>
      <c r="ED36" s="2114"/>
      <c r="EE36" s="2114"/>
      <c r="EF36" s="2114"/>
      <c r="EG36" s="2114"/>
      <c r="EH36" s="2114"/>
      <c r="EI36" s="2114"/>
      <c r="EJ36" s="2114"/>
      <c r="EK36" s="2114"/>
      <c r="EL36" s="2114"/>
      <c r="EM36" s="2114"/>
      <c r="EN36" s="2114"/>
      <c r="EO36" s="2114"/>
      <c r="EP36" s="2114"/>
      <c r="EQ36" s="2114"/>
      <c r="ER36" s="2114"/>
      <c r="ES36" s="2114"/>
      <c r="ET36" s="2114"/>
      <c r="EU36" s="2114"/>
      <c r="EV36" s="2114"/>
      <c r="EW36" s="2114"/>
      <c r="EX36" s="2114"/>
      <c r="EY36" s="2114"/>
      <c r="EZ36" s="2114"/>
      <c r="FA36" s="2114"/>
      <c r="FB36" s="2114"/>
      <c r="FC36" s="2114"/>
      <c r="FD36" s="2114"/>
      <c r="FE36" s="2114"/>
      <c r="FF36" s="2114"/>
      <c r="FG36" s="2114"/>
      <c r="FH36" s="2114"/>
      <c r="FI36" s="2114"/>
      <c r="FJ36" s="2114"/>
      <c r="FK36" s="2114"/>
      <c r="FL36" s="2114"/>
      <c r="FM36" s="2114"/>
      <c r="FN36" s="2114"/>
      <c r="FO36" s="2114"/>
      <c r="FP36" s="2114"/>
      <c r="FQ36" s="2114"/>
      <c r="FR36" s="2114"/>
      <c r="FS36" s="2114"/>
      <c r="FT36" s="2114"/>
      <c r="FU36" s="2114"/>
      <c r="FV36" s="2114"/>
      <c r="FW36" s="2114"/>
      <c r="FX36" s="2114"/>
      <c r="FY36" s="2114"/>
      <c r="FZ36" s="2114"/>
      <c r="GA36" s="2114"/>
      <c r="GB36" s="2114"/>
      <c r="GC36" s="2114"/>
      <c r="GD36" s="2114"/>
      <c r="GE36" s="2114"/>
      <c r="GF36" s="2114"/>
      <c r="GG36" s="2114"/>
      <c r="GH36" s="2114"/>
      <c r="GI36" s="2114"/>
      <c r="GJ36" s="2114"/>
      <c r="GK36" s="2114"/>
      <c r="GL36" s="2114"/>
      <c r="GM36" s="2114"/>
      <c r="GN36" s="2114"/>
      <c r="GO36" s="2114"/>
      <c r="GP36" s="2114"/>
      <c r="GQ36" s="2114"/>
      <c r="GR36" s="2114"/>
      <c r="GS36" s="2114"/>
      <c r="GT36" s="2114"/>
      <c r="GU36" s="2114"/>
      <c r="GV36" s="2114"/>
      <c r="GW36" s="2114"/>
      <c r="GX36" s="2114"/>
      <c r="GY36" s="2114"/>
      <c r="GZ36" s="2114"/>
      <c r="HA36" s="2114"/>
      <c r="HB36" s="2114"/>
      <c r="HC36" s="2114"/>
      <c r="HD36" s="2114"/>
      <c r="HE36" s="2114"/>
      <c r="HF36" s="2114"/>
      <c r="HG36" s="2114"/>
      <c r="HH36" s="2114"/>
      <c r="HI36" s="2114"/>
      <c r="HJ36" s="2114"/>
      <c r="HK36" s="2114"/>
      <c r="HL36" s="2114"/>
      <c r="HM36" s="2114"/>
      <c r="HN36" s="2114"/>
      <c r="HO36" s="2114"/>
      <c r="HP36" s="2114"/>
      <c r="HQ36" s="2114"/>
      <c r="HR36" s="2114"/>
      <c r="HS36" s="2114"/>
      <c r="HT36" s="2114"/>
      <c r="HU36" s="2114"/>
      <c r="HV36" s="2114"/>
      <c r="HW36" s="2114"/>
      <c r="HX36" s="2114"/>
      <c r="HY36" s="2114"/>
      <c r="HZ36" s="2114"/>
      <c r="IA36" s="2114"/>
      <c r="IB36" s="2114"/>
      <c r="IC36" s="2114"/>
      <c r="ID36" s="2114"/>
      <c r="IE36" s="2114"/>
      <c r="IF36" s="2114"/>
      <c r="IG36" s="2114"/>
      <c r="IH36" s="2114"/>
      <c r="II36" s="2114"/>
      <c r="IJ36" s="2114"/>
      <c r="IK36" s="2114"/>
      <c r="IL36" s="2114"/>
      <c r="IM36" s="2114"/>
      <c r="IN36" s="2114"/>
      <c r="IO36" s="2114"/>
      <c r="IP36" s="2114"/>
      <c r="IQ36" s="2114"/>
      <c r="IR36" s="2114"/>
      <c r="IS36" s="2114"/>
      <c r="IT36" s="2114"/>
      <c r="IU36" s="2114"/>
      <c r="IV36" s="2114"/>
      <c r="IW36" s="2114"/>
      <c r="IX36" s="2114"/>
      <c r="IY36" s="2114"/>
      <c r="IZ36" s="2114"/>
      <c r="JA36" s="2114"/>
      <c r="JB36" s="2114"/>
      <c r="JC36" s="2114"/>
      <c r="JD36" s="2114"/>
      <c r="JE36" s="2114"/>
      <c r="JF36" s="2114"/>
      <c r="JG36" s="2114"/>
      <c r="JH36" s="2114"/>
      <c r="JI36" s="2114"/>
      <c r="JJ36" s="2114"/>
      <c r="JK36" s="2114"/>
      <c r="JL36" s="2114"/>
      <c r="JM36" s="2114"/>
      <c r="JN36" s="2114"/>
      <c r="JO36" s="2114"/>
      <c r="JP36" s="2114"/>
      <c r="JQ36" s="2114"/>
      <c r="JR36" s="2114"/>
      <c r="JS36" s="2114"/>
      <c r="JT36" s="2114"/>
      <c r="JU36" s="2114"/>
      <c r="JV36" s="2114"/>
      <c r="JW36" s="2114"/>
      <c r="JX36" s="2114"/>
      <c r="JY36" s="2114"/>
      <c r="JZ36" s="2114"/>
      <c r="KA36" s="2114"/>
      <c r="KB36" s="2114"/>
      <c r="KC36" s="2114"/>
      <c r="KD36" s="2114"/>
      <c r="KE36" s="2114"/>
      <c r="KF36" s="2114"/>
      <c r="KG36" s="2114"/>
      <c r="KH36" s="2114"/>
      <c r="KI36" s="2114"/>
      <c r="KJ36" s="2114"/>
      <c r="KK36" s="2114"/>
      <c r="KL36" s="2114"/>
      <c r="KM36" s="2114"/>
      <c r="KN36" s="2114"/>
      <c r="KO36" s="2114"/>
      <c r="KP36" s="2114"/>
      <c r="KQ36" s="2114"/>
      <c r="KR36" s="2114"/>
      <c r="KS36" s="2114"/>
      <c r="KT36" s="2114"/>
      <c r="KU36" s="2114"/>
      <c r="KV36" s="2114"/>
      <c r="KW36" s="2114"/>
      <c r="KX36" s="2114"/>
      <c r="KY36" s="2114"/>
      <c r="KZ36" s="2114"/>
      <c r="LA36" s="2114"/>
      <c r="LB36" s="2114"/>
      <c r="LC36" s="2114"/>
      <c r="LD36" s="2114"/>
    </row>
    <row r="37" s="2036" customFormat="1" ht="47" customHeight="1" spans="1:316">
      <c r="A37" s="2040">
        <v>45943</v>
      </c>
      <c r="B37" s="1656" t="s">
        <v>3593</v>
      </c>
      <c r="C37" s="1657" t="s">
        <v>98</v>
      </c>
      <c r="D37" s="1658">
        <v>4500181687</v>
      </c>
      <c r="E37" s="2046" t="s">
        <v>4601</v>
      </c>
      <c r="F37" s="1658" t="s">
        <v>4602</v>
      </c>
      <c r="G37" s="2042" t="s">
        <v>4523</v>
      </c>
      <c r="H37" s="2042" t="s">
        <v>4523</v>
      </c>
      <c r="I37" s="2055" t="s">
        <v>4524</v>
      </c>
      <c r="J37" s="1667">
        <v>3150</v>
      </c>
      <c r="K37" s="2056">
        <v>0</v>
      </c>
      <c r="L37" s="2056">
        <v>75</v>
      </c>
      <c r="M37" s="2056">
        <f t="shared" si="0"/>
        <v>42</v>
      </c>
      <c r="N37" s="1672">
        <v>46037</v>
      </c>
      <c r="O37" s="1672">
        <v>46035</v>
      </c>
      <c r="P37" s="2057"/>
      <c r="Q37" s="2070" t="s">
        <v>78</v>
      </c>
      <c r="R37" s="2070"/>
      <c r="S37" s="2072" t="s">
        <v>111</v>
      </c>
      <c r="T37" s="2066">
        <v>45960</v>
      </c>
      <c r="U37" s="2073" t="s">
        <v>88</v>
      </c>
      <c r="V37" s="2074" t="s">
        <v>88</v>
      </c>
      <c r="W37" s="2073" t="s">
        <v>3597</v>
      </c>
      <c r="X37" s="2074"/>
      <c r="Y37" s="2074" t="s">
        <v>4530</v>
      </c>
      <c r="Z37" s="1687" t="s">
        <v>3599</v>
      </c>
      <c r="AA37" s="1691">
        <v>178.134</v>
      </c>
      <c r="AB37" s="2088">
        <f t="shared" si="1"/>
        <v>7481.628</v>
      </c>
      <c r="AC37" s="2089"/>
      <c r="AD37" s="2090" t="s">
        <v>81</v>
      </c>
      <c r="AE37" s="2090"/>
      <c r="AF37" s="2090"/>
      <c r="AG37" s="2097">
        <f t="shared" si="18"/>
        <v>3150</v>
      </c>
      <c r="AH37" s="2097"/>
      <c r="AI37" s="2097"/>
      <c r="AJ37" s="2097"/>
      <c r="AK37" s="2097">
        <f t="shared" si="19"/>
        <v>42</v>
      </c>
      <c r="AL37" s="2097" t="s">
        <v>64</v>
      </c>
      <c r="AM37" s="2097"/>
      <c r="AN37" s="2097">
        <f t="shared" si="12"/>
        <v>3150</v>
      </c>
      <c r="AO37" s="2097">
        <f>J86*20%</f>
        <v>630</v>
      </c>
      <c r="AP37" s="2106">
        <f t="shared" si="13"/>
        <v>472.5</v>
      </c>
      <c r="AQ37" s="1706">
        <f t="shared" si="14"/>
        <v>567</v>
      </c>
      <c r="AR37" s="2108">
        <f t="shared" si="15"/>
        <v>491.4</v>
      </c>
      <c r="AS37" s="2108">
        <f t="shared" si="16"/>
        <v>485.1</v>
      </c>
      <c r="AT37" s="2108">
        <f t="shared" si="17"/>
        <v>504</v>
      </c>
      <c r="AU37" s="1706" t="s">
        <v>551</v>
      </c>
      <c r="AV37" s="1706" t="s">
        <v>552</v>
      </c>
      <c r="AW37" s="1706"/>
      <c r="AX37" s="2113"/>
      <c r="AY37" s="2114"/>
      <c r="AZ37" s="2114"/>
      <c r="BA37" s="2114"/>
      <c r="BB37" s="2114"/>
      <c r="BC37" s="2114"/>
      <c r="BD37" s="2114"/>
      <c r="BE37" s="2114"/>
      <c r="BF37" s="2114"/>
      <c r="BG37" s="2114"/>
      <c r="BH37" s="2114"/>
      <c r="BI37" s="2114"/>
      <c r="BJ37" s="2114"/>
      <c r="BK37" s="2114"/>
      <c r="BL37" s="2114"/>
      <c r="BM37" s="2114"/>
      <c r="BN37" s="2114"/>
      <c r="BO37" s="2114"/>
      <c r="BP37" s="2114"/>
      <c r="BQ37" s="2114"/>
      <c r="BR37" s="2114"/>
      <c r="BS37" s="2114"/>
      <c r="BT37" s="2114"/>
      <c r="BU37" s="2114"/>
      <c r="BV37" s="2114"/>
      <c r="BW37" s="2114"/>
      <c r="BX37" s="2114"/>
      <c r="BY37" s="2114"/>
      <c r="BZ37" s="2114"/>
      <c r="CA37" s="2114"/>
      <c r="CB37" s="2114"/>
      <c r="CC37" s="2114"/>
      <c r="CD37" s="2114"/>
      <c r="CE37" s="2114"/>
      <c r="CF37" s="2114"/>
      <c r="CG37" s="2114"/>
      <c r="CH37" s="2114"/>
      <c r="CI37" s="2114"/>
      <c r="CJ37" s="2114"/>
      <c r="CK37" s="2114"/>
      <c r="CL37" s="2114"/>
      <c r="CM37" s="2114"/>
      <c r="CN37" s="2114"/>
      <c r="CO37" s="2114"/>
      <c r="CP37" s="2114"/>
      <c r="CQ37" s="2114"/>
      <c r="CR37" s="2114"/>
      <c r="CS37" s="2114"/>
      <c r="CT37" s="2114"/>
      <c r="CU37" s="2114"/>
      <c r="CV37" s="2114"/>
      <c r="CW37" s="2114"/>
      <c r="CX37" s="2114"/>
      <c r="CY37" s="2114"/>
      <c r="CZ37" s="2114"/>
      <c r="DA37" s="2114"/>
      <c r="DB37" s="2114"/>
      <c r="DC37" s="2114"/>
      <c r="DD37" s="2114"/>
      <c r="DE37" s="2114"/>
      <c r="DF37" s="2114"/>
      <c r="DG37" s="2114"/>
      <c r="DH37" s="2114"/>
      <c r="DI37" s="2114"/>
      <c r="DJ37" s="2114"/>
      <c r="DK37" s="2114"/>
      <c r="DL37" s="2114"/>
      <c r="DM37" s="2114"/>
      <c r="DN37" s="2114"/>
      <c r="DO37" s="2114"/>
      <c r="DP37" s="2114"/>
      <c r="DQ37" s="2114"/>
      <c r="DR37" s="2114"/>
      <c r="DS37" s="2114"/>
      <c r="DT37" s="2114"/>
      <c r="DU37" s="2114"/>
      <c r="DV37" s="2114"/>
      <c r="DW37" s="2114"/>
      <c r="DX37" s="2114"/>
      <c r="DY37" s="2114"/>
      <c r="DZ37" s="2114"/>
      <c r="EA37" s="2114"/>
      <c r="EB37" s="2114"/>
      <c r="EC37" s="2114"/>
      <c r="ED37" s="2114"/>
      <c r="EE37" s="2114"/>
      <c r="EF37" s="2114"/>
      <c r="EG37" s="2114"/>
      <c r="EH37" s="2114"/>
      <c r="EI37" s="2114"/>
      <c r="EJ37" s="2114"/>
      <c r="EK37" s="2114"/>
      <c r="EL37" s="2114"/>
      <c r="EM37" s="2114"/>
      <c r="EN37" s="2114"/>
      <c r="EO37" s="2114"/>
      <c r="EP37" s="2114"/>
      <c r="EQ37" s="2114"/>
      <c r="ER37" s="2114"/>
      <c r="ES37" s="2114"/>
      <c r="ET37" s="2114"/>
      <c r="EU37" s="2114"/>
      <c r="EV37" s="2114"/>
      <c r="EW37" s="2114"/>
      <c r="EX37" s="2114"/>
      <c r="EY37" s="2114"/>
      <c r="EZ37" s="2114"/>
      <c r="FA37" s="2114"/>
      <c r="FB37" s="2114"/>
      <c r="FC37" s="2114"/>
      <c r="FD37" s="2114"/>
      <c r="FE37" s="2114"/>
      <c r="FF37" s="2114"/>
      <c r="FG37" s="2114"/>
      <c r="FH37" s="2114"/>
      <c r="FI37" s="2114"/>
      <c r="FJ37" s="2114"/>
      <c r="FK37" s="2114"/>
      <c r="FL37" s="2114"/>
      <c r="FM37" s="2114"/>
      <c r="FN37" s="2114"/>
      <c r="FO37" s="2114"/>
      <c r="FP37" s="2114"/>
      <c r="FQ37" s="2114"/>
      <c r="FR37" s="2114"/>
      <c r="FS37" s="2114"/>
      <c r="FT37" s="2114"/>
      <c r="FU37" s="2114"/>
      <c r="FV37" s="2114"/>
      <c r="FW37" s="2114"/>
      <c r="FX37" s="2114"/>
      <c r="FY37" s="2114"/>
      <c r="FZ37" s="2114"/>
      <c r="GA37" s="2114"/>
      <c r="GB37" s="2114"/>
      <c r="GC37" s="2114"/>
      <c r="GD37" s="2114"/>
      <c r="GE37" s="2114"/>
      <c r="GF37" s="2114"/>
      <c r="GG37" s="2114"/>
      <c r="GH37" s="2114"/>
      <c r="GI37" s="2114"/>
      <c r="GJ37" s="2114"/>
      <c r="GK37" s="2114"/>
      <c r="GL37" s="2114"/>
      <c r="GM37" s="2114"/>
      <c r="GN37" s="2114"/>
      <c r="GO37" s="2114"/>
      <c r="GP37" s="2114"/>
      <c r="GQ37" s="2114"/>
      <c r="GR37" s="2114"/>
      <c r="GS37" s="2114"/>
      <c r="GT37" s="2114"/>
      <c r="GU37" s="2114"/>
      <c r="GV37" s="2114"/>
      <c r="GW37" s="2114"/>
      <c r="GX37" s="2114"/>
      <c r="GY37" s="2114"/>
      <c r="GZ37" s="2114"/>
      <c r="HA37" s="2114"/>
      <c r="HB37" s="2114"/>
      <c r="HC37" s="2114"/>
      <c r="HD37" s="2114"/>
      <c r="HE37" s="2114"/>
      <c r="HF37" s="2114"/>
      <c r="HG37" s="2114"/>
      <c r="HH37" s="2114"/>
      <c r="HI37" s="2114"/>
      <c r="HJ37" s="2114"/>
      <c r="HK37" s="2114"/>
      <c r="HL37" s="2114"/>
      <c r="HM37" s="2114"/>
      <c r="HN37" s="2114"/>
      <c r="HO37" s="2114"/>
      <c r="HP37" s="2114"/>
      <c r="HQ37" s="2114"/>
      <c r="HR37" s="2114"/>
      <c r="HS37" s="2114"/>
      <c r="HT37" s="2114"/>
      <c r="HU37" s="2114"/>
      <c r="HV37" s="2114"/>
      <c r="HW37" s="2114"/>
      <c r="HX37" s="2114"/>
      <c r="HY37" s="2114"/>
      <c r="HZ37" s="2114"/>
      <c r="IA37" s="2114"/>
      <c r="IB37" s="2114"/>
      <c r="IC37" s="2114"/>
      <c r="ID37" s="2114"/>
      <c r="IE37" s="2114"/>
      <c r="IF37" s="2114"/>
      <c r="IG37" s="2114"/>
      <c r="IH37" s="2114"/>
      <c r="II37" s="2114"/>
      <c r="IJ37" s="2114"/>
      <c r="IK37" s="2114"/>
      <c r="IL37" s="2114"/>
      <c r="IM37" s="2114"/>
      <c r="IN37" s="2114"/>
      <c r="IO37" s="2114"/>
      <c r="IP37" s="2114"/>
      <c r="IQ37" s="2114"/>
      <c r="IR37" s="2114"/>
      <c r="IS37" s="2114"/>
      <c r="IT37" s="2114"/>
      <c r="IU37" s="2114"/>
      <c r="IV37" s="2114"/>
      <c r="IW37" s="2114"/>
      <c r="IX37" s="2114"/>
      <c r="IY37" s="2114"/>
      <c r="IZ37" s="2114"/>
      <c r="JA37" s="2114"/>
      <c r="JB37" s="2114"/>
      <c r="JC37" s="2114"/>
      <c r="JD37" s="2114"/>
      <c r="JE37" s="2114"/>
      <c r="JF37" s="2114"/>
      <c r="JG37" s="2114"/>
      <c r="JH37" s="2114"/>
      <c r="JI37" s="2114"/>
      <c r="JJ37" s="2114"/>
      <c r="JK37" s="2114"/>
      <c r="JL37" s="2114"/>
      <c r="JM37" s="2114"/>
      <c r="JN37" s="2114"/>
      <c r="JO37" s="2114"/>
      <c r="JP37" s="2114"/>
      <c r="JQ37" s="2114"/>
      <c r="JR37" s="2114"/>
      <c r="JS37" s="2114"/>
      <c r="JT37" s="2114"/>
      <c r="JU37" s="2114"/>
      <c r="JV37" s="2114"/>
      <c r="JW37" s="2114"/>
      <c r="JX37" s="2114"/>
      <c r="JY37" s="2114"/>
      <c r="JZ37" s="2114"/>
      <c r="KA37" s="2114"/>
      <c r="KB37" s="2114"/>
      <c r="KC37" s="2114"/>
      <c r="KD37" s="2114"/>
      <c r="KE37" s="2114"/>
      <c r="KF37" s="2114"/>
      <c r="KG37" s="2114"/>
      <c r="KH37" s="2114"/>
      <c r="KI37" s="2114"/>
      <c r="KJ37" s="2114"/>
      <c r="KK37" s="2114"/>
      <c r="KL37" s="2114"/>
      <c r="KM37" s="2114"/>
      <c r="KN37" s="2114"/>
      <c r="KO37" s="2114"/>
      <c r="KP37" s="2114"/>
      <c r="KQ37" s="2114"/>
      <c r="KR37" s="2114"/>
      <c r="KS37" s="2114"/>
      <c r="KT37" s="2114"/>
      <c r="KU37" s="2114"/>
      <c r="KV37" s="2114"/>
      <c r="KW37" s="2114"/>
      <c r="KX37" s="2114"/>
      <c r="KY37" s="2114"/>
      <c r="KZ37" s="2114"/>
      <c r="LA37" s="2114"/>
      <c r="LB37" s="2114"/>
      <c r="LC37" s="2114"/>
      <c r="LD37" s="2114"/>
    </row>
    <row r="38" s="2036" customFormat="1" ht="47" customHeight="1" spans="1:316">
      <c r="A38" s="2040">
        <v>45943</v>
      </c>
      <c r="B38" s="1656" t="s">
        <v>3593</v>
      </c>
      <c r="C38" s="1657" t="s">
        <v>98</v>
      </c>
      <c r="D38" s="1658">
        <v>4500181688</v>
      </c>
      <c r="E38" s="2045" t="s">
        <v>4603</v>
      </c>
      <c r="F38" s="1658" t="s">
        <v>4604</v>
      </c>
      <c r="G38" s="2042" t="s">
        <v>4523</v>
      </c>
      <c r="H38" s="2042" t="s">
        <v>4523</v>
      </c>
      <c r="I38" s="2055" t="s">
        <v>4524</v>
      </c>
      <c r="J38" s="1667">
        <v>3150</v>
      </c>
      <c r="K38" s="2056">
        <v>0</v>
      </c>
      <c r="L38" s="2056">
        <v>75</v>
      </c>
      <c r="M38" s="2056">
        <f t="shared" si="0"/>
        <v>42</v>
      </c>
      <c r="N38" s="1672">
        <v>46037</v>
      </c>
      <c r="O38" s="1672">
        <v>46035</v>
      </c>
      <c r="P38" s="2057"/>
      <c r="Q38" s="2070" t="s">
        <v>78</v>
      </c>
      <c r="R38" s="2070"/>
      <c r="S38" s="2072" t="s">
        <v>111</v>
      </c>
      <c r="T38" s="2066">
        <v>45960</v>
      </c>
      <c r="U38" s="2073" t="s">
        <v>88</v>
      </c>
      <c r="V38" s="2074" t="s">
        <v>88</v>
      </c>
      <c r="W38" s="2073" t="s">
        <v>3597</v>
      </c>
      <c r="X38" s="2074"/>
      <c r="Y38" s="2074" t="s">
        <v>4530</v>
      </c>
      <c r="Z38" s="1687" t="s">
        <v>3599</v>
      </c>
      <c r="AA38" s="1691">
        <v>178.134</v>
      </c>
      <c r="AB38" s="2088">
        <f t="shared" si="1"/>
        <v>7481.628</v>
      </c>
      <c r="AC38" s="2089"/>
      <c r="AD38" s="2090" t="s">
        <v>81</v>
      </c>
      <c r="AE38" s="2090"/>
      <c r="AF38" s="2090"/>
      <c r="AG38" s="2097">
        <f t="shared" si="18"/>
        <v>3150</v>
      </c>
      <c r="AH38" s="2097"/>
      <c r="AI38" s="2097"/>
      <c r="AJ38" s="2097"/>
      <c r="AK38" s="2097">
        <f t="shared" si="19"/>
        <v>42</v>
      </c>
      <c r="AL38" s="2097" t="s">
        <v>64</v>
      </c>
      <c r="AM38" s="2097"/>
      <c r="AN38" s="2097">
        <f t="shared" si="12"/>
        <v>3150</v>
      </c>
      <c r="AO38" s="2097">
        <f>J87*20%</f>
        <v>630</v>
      </c>
      <c r="AP38" s="2106">
        <f t="shared" si="13"/>
        <v>472.5</v>
      </c>
      <c r="AQ38" s="1706">
        <f t="shared" si="14"/>
        <v>567</v>
      </c>
      <c r="AR38" s="2108">
        <f t="shared" si="15"/>
        <v>491.4</v>
      </c>
      <c r="AS38" s="2108">
        <f t="shared" si="16"/>
        <v>485.1</v>
      </c>
      <c r="AT38" s="2108">
        <f t="shared" si="17"/>
        <v>504</v>
      </c>
      <c r="AU38" s="1706" t="s">
        <v>551</v>
      </c>
      <c r="AV38" s="1706" t="s">
        <v>552</v>
      </c>
      <c r="AW38" s="1706"/>
      <c r="AX38" s="2113"/>
      <c r="AY38" s="2114"/>
      <c r="AZ38" s="2114"/>
      <c r="BA38" s="2114"/>
      <c r="BB38" s="2114"/>
      <c r="BC38" s="2114"/>
      <c r="BD38" s="2114"/>
      <c r="BE38" s="2114"/>
      <c r="BF38" s="2114"/>
      <c r="BG38" s="2114"/>
      <c r="BH38" s="2114"/>
      <c r="BI38" s="2114"/>
      <c r="BJ38" s="2114"/>
      <c r="BK38" s="2114"/>
      <c r="BL38" s="2114"/>
      <c r="BM38" s="2114"/>
      <c r="BN38" s="2114"/>
      <c r="BO38" s="2114"/>
      <c r="BP38" s="2114"/>
      <c r="BQ38" s="2114"/>
      <c r="BR38" s="2114"/>
      <c r="BS38" s="2114"/>
      <c r="BT38" s="2114"/>
      <c r="BU38" s="2114"/>
      <c r="BV38" s="2114"/>
      <c r="BW38" s="2114"/>
      <c r="BX38" s="2114"/>
      <c r="BY38" s="2114"/>
      <c r="BZ38" s="2114"/>
      <c r="CA38" s="2114"/>
      <c r="CB38" s="2114"/>
      <c r="CC38" s="2114"/>
      <c r="CD38" s="2114"/>
      <c r="CE38" s="2114"/>
      <c r="CF38" s="2114"/>
      <c r="CG38" s="2114"/>
      <c r="CH38" s="2114"/>
      <c r="CI38" s="2114"/>
      <c r="CJ38" s="2114"/>
      <c r="CK38" s="2114"/>
      <c r="CL38" s="2114"/>
      <c r="CM38" s="2114"/>
      <c r="CN38" s="2114"/>
      <c r="CO38" s="2114"/>
      <c r="CP38" s="2114"/>
      <c r="CQ38" s="2114"/>
      <c r="CR38" s="2114"/>
      <c r="CS38" s="2114"/>
      <c r="CT38" s="2114"/>
      <c r="CU38" s="2114"/>
      <c r="CV38" s="2114"/>
      <c r="CW38" s="2114"/>
      <c r="CX38" s="2114"/>
      <c r="CY38" s="2114"/>
      <c r="CZ38" s="2114"/>
      <c r="DA38" s="2114"/>
      <c r="DB38" s="2114"/>
      <c r="DC38" s="2114"/>
      <c r="DD38" s="2114"/>
      <c r="DE38" s="2114"/>
      <c r="DF38" s="2114"/>
      <c r="DG38" s="2114"/>
      <c r="DH38" s="2114"/>
      <c r="DI38" s="2114"/>
      <c r="DJ38" s="2114"/>
      <c r="DK38" s="2114"/>
      <c r="DL38" s="2114"/>
      <c r="DM38" s="2114"/>
      <c r="DN38" s="2114"/>
      <c r="DO38" s="2114"/>
      <c r="DP38" s="2114"/>
      <c r="DQ38" s="2114"/>
      <c r="DR38" s="2114"/>
      <c r="DS38" s="2114"/>
      <c r="DT38" s="2114"/>
      <c r="DU38" s="2114"/>
      <c r="DV38" s="2114"/>
      <c r="DW38" s="2114"/>
      <c r="DX38" s="2114"/>
      <c r="DY38" s="2114"/>
      <c r="DZ38" s="2114"/>
      <c r="EA38" s="2114"/>
      <c r="EB38" s="2114"/>
      <c r="EC38" s="2114"/>
      <c r="ED38" s="2114"/>
      <c r="EE38" s="2114"/>
      <c r="EF38" s="2114"/>
      <c r="EG38" s="2114"/>
      <c r="EH38" s="2114"/>
      <c r="EI38" s="2114"/>
      <c r="EJ38" s="2114"/>
      <c r="EK38" s="2114"/>
      <c r="EL38" s="2114"/>
      <c r="EM38" s="2114"/>
      <c r="EN38" s="2114"/>
      <c r="EO38" s="2114"/>
      <c r="EP38" s="2114"/>
      <c r="EQ38" s="2114"/>
      <c r="ER38" s="2114"/>
      <c r="ES38" s="2114"/>
      <c r="ET38" s="2114"/>
      <c r="EU38" s="2114"/>
      <c r="EV38" s="2114"/>
      <c r="EW38" s="2114"/>
      <c r="EX38" s="2114"/>
      <c r="EY38" s="2114"/>
      <c r="EZ38" s="2114"/>
      <c r="FA38" s="2114"/>
      <c r="FB38" s="2114"/>
      <c r="FC38" s="2114"/>
      <c r="FD38" s="2114"/>
      <c r="FE38" s="2114"/>
      <c r="FF38" s="2114"/>
      <c r="FG38" s="2114"/>
      <c r="FH38" s="2114"/>
      <c r="FI38" s="2114"/>
      <c r="FJ38" s="2114"/>
      <c r="FK38" s="2114"/>
      <c r="FL38" s="2114"/>
      <c r="FM38" s="2114"/>
      <c r="FN38" s="2114"/>
      <c r="FO38" s="2114"/>
      <c r="FP38" s="2114"/>
      <c r="FQ38" s="2114"/>
      <c r="FR38" s="2114"/>
      <c r="FS38" s="2114"/>
      <c r="FT38" s="2114"/>
      <c r="FU38" s="2114"/>
      <c r="FV38" s="2114"/>
      <c r="FW38" s="2114"/>
      <c r="FX38" s="2114"/>
      <c r="FY38" s="2114"/>
      <c r="FZ38" s="2114"/>
      <c r="GA38" s="2114"/>
      <c r="GB38" s="2114"/>
      <c r="GC38" s="2114"/>
      <c r="GD38" s="2114"/>
      <c r="GE38" s="2114"/>
      <c r="GF38" s="2114"/>
      <c r="GG38" s="2114"/>
      <c r="GH38" s="2114"/>
      <c r="GI38" s="2114"/>
      <c r="GJ38" s="2114"/>
      <c r="GK38" s="2114"/>
      <c r="GL38" s="2114"/>
      <c r="GM38" s="2114"/>
      <c r="GN38" s="2114"/>
      <c r="GO38" s="2114"/>
      <c r="GP38" s="2114"/>
      <c r="GQ38" s="2114"/>
      <c r="GR38" s="2114"/>
      <c r="GS38" s="2114"/>
      <c r="GT38" s="2114"/>
      <c r="GU38" s="2114"/>
      <c r="GV38" s="2114"/>
      <c r="GW38" s="2114"/>
      <c r="GX38" s="2114"/>
      <c r="GY38" s="2114"/>
      <c r="GZ38" s="2114"/>
      <c r="HA38" s="2114"/>
      <c r="HB38" s="2114"/>
      <c r="HC38" s="2114"/>
      <c r="HD38" s="2114"/>
      <c r="HE38" s="2114"/>
      <c r="HF38" s="2114"/>
      <c r="HG38" s="2114"/>
      <c r="HH38" s="2114"/>
      <c r="HI38" s="2114"/>
      <c r="HJ38" s="2114"/>
      <c r="HK38" s="2114"/>
      <c r="HL38" s="2114"/>
      <c r="HM38" s="2114"/>
      <c r="HN38" s="2114"/>
      <c r="HO38" s="2114"/>
      <c r="HP38" s="2114"/>
      <c r="HQ38" s="2114"/>
      <c r="HR38" s="2114"/>
      <c r="HS38" s="2114"/>
      <c r="HT38" s="2114"/>
      <c r="HU38" s="2114"/>
      <c r="HV38" s="2114"/>
      <c r="HW38" s="2114"/>
      <c r="HX38" s="2114"/>
      <c r="HY38" s="2114"/>
      <c r="HZ38" s="2114"/>
      <c r="IA38" s="2114"/>
      <c r="IB38" s="2114"/>
      <c r="IC38" s="2114"/>
      <c r="ID38" s="2114"/>
      <c r="IE38" s="2114"/>
      <c r="IF38" s="2114"/>
      <c r="IG38" s="2114"/>
      <c r="IH38" s="2114"/>
      <c r="II38" s="2114"/>
      <c r="IJ38" s="2114"/>
      <c r="IK38" s="2114"/>
      <c r="IL38" s="2114"/>
      <c r="IM38" s="2114"/>
      <c r="IN38" s="2114"/>
      <c r="IO38" s="2114"/>
      <c r="IP38" s="2114"/>
      <c r="IQ38" s="2114"/>
      <c r="IR38" s="2114"/>
      <c r="IS38" s="2114"/>
      <c r="IT38" s="2114"/>
      <c r="IU38" s="2114"/>
      <c r="IV38" s="2114"/>
      <c r="IW38" s="2114"/>
      <c r="IX38" s="2114"/>
      <c r="IY38" s="2114"/>
      <c r="IZ38" s="2114"/>
      <c r="JA38" s="2114"/>
      <c r="JB38" s="2114"/>
      <c r="JC38" s="2114"/>
      <c r="JD38" s="2114"/>
      <c r="JE38" s="2114"/>
      <c r="JF38" s="2114"/>
      <c r="JG38" s="2114"/>
      <c r="JH38" s="2114"/>
      <c r="JI38" s="2114"/>
      <c r="JJ38" s="2114"/>
      <c r="JK38" s="2114"/>
      <c r="JL38" s="2114"/>
      <c r="JM38" s="2114"/>
      <c r="JN38" s="2114"/>
      <c r="JO38" s="2114"/>
      <c r="JP38" s="2114"/>
      <c r="JQ38" s="2114"/>
      <c r="JR38" s="2114"/>
      <c r="JS38" s="2114"/>
      <c r="JT38" s="2114"/>
      <c r="JU38" s="2114"/>
      <c r="JV38" s="2114"/>
      <c r="JW38" s="2114"/>
      <c r="JX38" s="2114"/>
      <c r="JY38" s="2114"/>
      <c r="JZ38" s="2114"/>
      <c r="KA38" s="2114"/>
      <c r="KB38" s="2114"/>
      <c r="KC38" s="2114"/>
      <c r="KD38" s="2114"/>
      <c r="KE38" s="2114"/>
      <c r="KF38" s="2114"/>
      <c r="KG38" s="2114"/>
      <c r="KH38" s="2114"/>
      <c r="KI38" s="2114"/>
      <c r="KJ38" s="2114"/>
      <c r="KK38" s="2114"/>
      <c r="KL38" s="2114"/>
      <c r="KM38" s="2114"/>
      <c r="KN38" s="2114"/>
      <c r="KO38" s="2114"/>
      <c r="KP38" s="2114"/>
      <c r="KQ38" s="2114"/>
      <c r="KR38" s="2114"/>
      <c r="KS38" s="2114"/>
      <c r="KT38" s="2114"/>
      <c r="KU38" s="2114"/>
      <c r="KV38" s="2114"/>
      <c r="KW38" s="2114"/>
      <c r="KX38" s="2114"/>
      <c r="KY38" s="2114"/>
      <c r="KZ38" s="2114"/>
      <c r="LA38" s="2114"/>
      <c r="LB38" s="2114"/>
      <c r="LC38" s="2114"/>
      <c r="LD38" s="2114"/>
    </row>
    <row r="39" s="2036" customFormat="1" ht="47" customHeight="1" spans="1:316">
      <c r="A39" s="2040">
        <v>45943</v>
      </c>
      <c r="B39" s="1656" t="s">
        <v>3593</v>
      </c>
      <c r="C39" s="1657" t="s">
        <v>98</v>
      </c>
      <c r="D39" s="1658">
        <v>4500181681</v>
      </c>
      <c r="E39" s="2045" t="s">
        <v>4605</v>
      </c>
      <c r="F39" s="1658" t="s">
        <v>4606</v>
      </c>
      <c r="G39" s="2042" t="s">
        <v>4523</v>
      </c>
      <c r="H39" s="2042" t="s">
        <v>4523</v>
      </c>
      <c r="I39" s="2055" t="s">
        <v>4524</v>
      </c>
      <c r="J39" s="1667">
        <v>3150</v>
      </c>
      <c r="K39" s="2056">
        <v>0</v>
      </c>
      <c r="L39" s="2056">
        <v>75</v>
      </c>
      <c r="M39" s="2056">
        <f t="shared" si="0"/>
        <v>42</v>
      </c>
      <c r="N39" s="1672">
        <v>46032</v>
      </c>
      <c r="O39" s="1672">
        <v>46030</v>
      </c>
      <c r="P39" s="2057"/>
      <c r="Q39" s="2070" t="s">
        <v>78</v>
      </c>
      <c r="R39" s="2070"/>
      <c r="S39" s="2072" t="s">
        <v>111</v>
      </c>
      <c r="T39" s="2066">
        <v>45960</v>
      </c>
      <c r="U39" s="2073" t="s">
        <v>88</v>
      </c>
      <c r="V39" s="2074" t="s">
        <v>88</v>
      </c>
      <c r="W39" s="2073" t="s">
        <v>3597</v>
      </c>
      <c r="X39" s="2074"/>
      <c r="Y39" s="2074" t="s">
        <v>4530</v>
      </c>
      <c r="Z39" s="1687" t="s">
        <v>3599</v>
      </c>
      <c r="AA39" s="1691">
        <v>178.134</v>
      </c>
      <c r="AB39" s="2088">
        <f t="shared" si="1"/>
        <v>7481.628</v>
      </c>
      <c r="AC39" s="2089"/>
      <c r="AD39" s="2090" t="s">
        <v>81</v>
      </c>
      <c r="AE39" s="2090"/>
      <c r="AF39" s="2090"/>
      <c r="AG39" s="2097">
        <f t="shared" si="18"/>
        <v>3150</v>
      </c>
      <c r="AH39" s="2097"/>
      <c r="AI39" s="2097"/>
      <c r="AJ39" s="2097"/>
      <c r="AK39" s="2097">
        <f t="shared" si="19"/>
        <v>42</v>
      </c>
      <c r="AL39" s="2097" t="s">
        <v>64</v>
      </c>
      <c r="AM39" s="2097"/>
      <c r="AN39" s="2097">
        <f t="shared" si="12"/>
        <v>3150</v>
      </c>
      <c r="AO39" s="2097">
        <f>J82*20%</f>
        <v>630</v>
      </c>
      <c r="AP39" s="2106">
        <f t="shared" si="13"/>
        <v>472.5</v>
      </c>
      <c r="AQ39" s="1706">
        <f t="shared" si="14"/>
        <v>567</v>
      </c>
      <c r="AR39" s="2108">
        <f t="shared" si="15"/>
        <v>491.4</v>
      </c>
      <c r="AS39" s="2108">
        <f t="shared" si="16"/>
        <v>485.1</v>
      </c>
      <c r="AT39" s="2108">
        <f t="shared" si="17"/>
        <v>504</v>
      </c>
      <c r="AU39" s="1706" t="s">
        <v>551</v>
      </c>
      <c r="AV39" s="1706" t="s">
        <v>552</v>
      </c>
      <c r="AW39" s="1706"/>
      <c r="AX39" s="2113"/>
      <c r="AY39" s="2114"/>
      <c r="AZ39" s="2114"/>
      <c r="BA39" s="2114"/>
      <c r="BB39" s="2114"/>
      <c r="BC39" s="2114"/>
      <c r="BD39" s="2114"/>
      <c r="BE39" s="2114"/>
      <c r="BF39" s="2114"/>
      <c r="BG39" s="2114"/>
      <c r="BH39" s="2114"/>
      <c r="BI39" s="2114"/>
      <c r="BJ39" s="2114"/>
      <c r="BK39" s="2114"/>
      <c r="BL39" s="2114"/>
      <c r="BM39" s="2114"/>
      <c r="BN39" s="2114"/>
      <c r="BO39" s="2114"/>
      <c r="BP39" s="2114"/>
      <c r="BQ39" s="2114"/>
      <c r="BR39" s="2114"/>
      <c r="BS39" s="2114"/>
      <c r="BT39" s="2114"/>
      <c r="BU39" s="2114"/>
      <c r="BV39" s="2114"/>
      <c r="BW39" s="2114"/>
      <c r="BX39" s="2114"/>
      <c r="BY39" s="2114"/>
      <c r="BZ39" s="2114"/>
      <c r="CA39" s="2114"/>
      <c r="CB39" s="2114"/>
      <c r="CC39" s="2114"/>
      <c r="CD39" s="2114"/>
      <c r="CE39" s="2114"/>
      <c r="CF39" s="2114"/>
      <c r="CG39" s="2114"/>
      <c r="CH39" s="2114"/>
      <c r="CI39" s="2114"/>
      <c r="CJ39" s="2114"/>
      <c r="CK39" s="2114"/>
      <c r="CL39" s="2114"/>
      <c r="CM39" s="2114"/>
      <c r="CN39" s="2114"/>
      <c r="CO39" s="2114"/>
      <c r="CP39" s="2114"/>
      <c r="CQ39" s="2114"/>
      <c r="CR39" s="2114"/>
      <c r="CS39" s="2114"/>
      <c r="CT39" s="2114"/>
      <c r="CU39" s="2114"/>
      <c r="CV39" s="2114"/>
      <c r="CW39" s="2114"/>
      <c r="CX39" s="2114"/>
      <c r="CY39" s="2114"/>
      <c r="CZ39" s="2114"/>
      <c r="DA39" s="2114"/>
      <c r="DB39" s="2114"/>
      <c r="DC39" s="2114"/>
      <c r="DD39" s="2114"/>
      <c r="DE39" s="2114"/>
      <c r="DF39" s="2114"/>
      <c r="DG39" s="2114"/>
      <c r="DH39" s="2114"/>
      <c r="DI39" s="2114"/>
      <c r="DJ39" s="2114"/>
      <c r="DK39" s="2114"/>
      <c r="DL39" s="2114"/>
      <c r="DM39" s="2114"/>
      <c r="DN39" s="2114"/>
      <c r="DO39" s="2114"/>
      <c r="DP39" s="2114"/>
      <c r="DQ39" s="2114"/>
      <c r="DR39" s="2114"/>
      <c r="DS39" s="2114"/>
      <c r="DT39" s="2114"/>
      <c r="DU39" s="2114"/>
      <c r="DV39" s="2114"/>
      <c r="DW39" s="2114"/>
      <c r="DX39" s="2114"/>
      <c r="DY39" s="2114"/>
      <c r="DZ39" s="2114"/>
      <c r="EA39" s="2114"/>
      <c r="EB39" s="2114"/>
      <c r="EC39" s="2114"/>
      <c r="ED39" s="2114"/>
      <c r="EE39" s="2114"/>
      <c r="EF39" s="2114"/>
      <c r="EG39" s="2114"/>
      <c r="EH39" s="2114"/>
      <c r="EI39" s="2114"/>
      <c r="EJ39" s="2114"/>
      <c r="EK39" s="2114"/>
      <c r="EL39" s="2114"/>
      <c r="EM39" s="2114"/>
      <c r="EN39" s="2114"/>
      <c r="EO39" s="2114"/>
      <c r="EP39" s="2114"/>
      <c r="EQ39" s="2114"/>
      <c r="ER39" s="2114"/>
      <c r="ES39" s="2114"/>
      <c r="ET39" s="2114"/>
      <c r="EU39" s="2114"/>
      <c r="EV39" s="2114"/>
      <c r="EW39" s="2114"/>
      <c r="EX39" s="2114"/>
      <c r="EY39" s="2114"/>
      <c r="EZ39" s="2114"/>
      <c r="FA39" s="2114"/>
      <c r="FB39" s="2114"/>
      <c r="FC39" s="2114"/>
      <c r="FD39" s="2114"/>
      <c r="FE39" s="2114"/>
      <c r="FF39" s="2114"/>
      <c r="FG39" s="2114"/>
      <c r="FH39" s="2114"/>
      <c r="FI39" s="2114"/>
      <c r="FJ39" s="2114"/>
      <c r="FK39" s="2114"/>
      <c r="FL39" s="2114"/>
      <c r="FM39" s="2114"/>
      <c r="FN39" s="2114"/>
      <c r="FO39" s="2114"/>
      <c r="FP39" s="2114"/>
      <c r="FQ39" s="2114"/>
      <c r="FR39" s="2114"/>
      <c r="FS39" s="2114"/>
      <c r="FT39" s="2114"/>
      <c r="FU39" s="2114"/>
      <c r="FV39" s="2114"/>
      <c r="FW39" s="2114"/>
      <c r="FX39" s="2114"/>
      <c r="FY39" s="2114"/>
      <c r="FZ39" s="2114"/>
      <c r="GA39" s="2114"/>
      <c r="GB39" s="2114"/>
      <c r="GC39" s="2114"/>
      <c r="GD39" s="2114"/>
      <c r="GE39" s="2114"/>
      <c r="GF39" s="2114"/>
      <c r="GG39" s="2114"/>
      <c r="GH39" s="2114"/>
      <c r="GI39" s="2114"/>
      <c r="GJ39" s="2114"/>
      <c r="GK39" s="2114"/>
      <c r="GL39" s="2114"/>
      <c r="GM39" s="2114"/>
      <c r="GN39" s="2114"/>
      <c r="GO39" s="2114"/>
      <c r="GP39" s="2114"/>
      <c r="GQ39" s="2114"/>
      <c r="GR39" s="2114"/>
      <c r="GS39" s="2114"/>
      <c r="GT39" s="2114"/>
      <c r="GU39" s="2114"/>
      <c r="GV39" s="2114"/>
      <c r="GW39" s="2114"/>
      <c r="GX39" s="2114"/>
      <c r="GY39" s="2114"/>
      <c r="GZ39" s="2114"/>
      <c r="HA39" s="2114"/>
      <c r="HB39" s="2114"/>
      <c r="HC39" s="2114"/>
      <c r="HD39" s="2114"/>
      <c r="HE39" s="2114"/>
      <c r="HF39" s="2114"/>
      <c r="HG39" s="2114"/>
      <c r="HH39" s="2114"/>
      <c r="HI39" s="2114"/>
      <c r="HJ39" s="2114"/>
      <c r="HK39" s="2114"/>
      <c r="HL39" s="2114"/>
      <c r="HM39" s="2114"/>
      <c r="HN39" s="2114"/>
      <c r="HO39" s="2114"/>
      <c r="HP39" s="2114"/>
      <c r="HQ39" s="2114"/>
      <c r="HR39" s="2114"/>
      <c r="HS39" s="2114"/>
      <c r="HT39" s="2114"/>
      <c r="HU39" s="2114"/>
      <c r="HV39" s="2114"/>
      <c r="HW39" s="2114"/>
      <c r="HX39" s="2114"/>
      <c r="HY39" s="2114"/>
      <c r="HZ39" s="2114"/>
      <c r="IA39" s="2114"/>
      <c r="IB39" s="2114"/>
      <c r="IC39" s="2114"/>
      <c r="ID39" s="2114"/>
      <c r="IE39" s="2114"/>
      <c r="IF39" s="2114"/>
      <c r="IG39" s="2114"/>
      <c r="IH39" s="2114"/>
      <c r="II39" s="2114"/>
      <c r="IJ39" s="2114"/>
      <c r="IK39" s="2114"/>
      <c r="IL39" s="2114"/>
      <c r="IM39" s="2114"/>
      <c r="IN39" s="2114"/>
      <c r="IO39" s="2114"/>
      <c r="IP39" s="2114"/>
      <c r="IQ39" s="2114"/>
      <c r="IR39" s="2114"/>
      <c r="IS39" s="2114"/>
      <c r="IT39" s="2114"/>
      <c r="IU39" s="2114"/>
      <c r="IV39" s="2114"/>
      <c r="IW39" s="2114"/>
      <c r="IX39" s="2114"/>
      <c r="IY39" s="2114"/>
      <c r="IZ39" s="2114"/>
      <c r="JA39" s="2114"/>
      <c r="JB39" s="2114"/>
      <c r="JC39" s="2114"/>
      <c r="JD39" s="2114"/>
      <c r="JE39" s="2114"/>
      <c r="JF39" s="2114"/>
      <c r="JG39" s="2114"/>
      <c r="JH39" s="2114"/>
      <c r="JI39" s="2114"/>
      <c r="JJ39" s="2114"/>
      <c r="JK39" s="2114"/>
      <c r="JL39" s="2114"/>
      <c r="JM39" s="2114"/>
      <c r="JN39" s="2114"/>
      <c r="JO39" s="2114"/>
      <c r="JP39" s="2114"/>
      <c r="JQ39" s="2114"/>
      <c r="JR39" s="2114"/>
      <c r="JS39" s="2114"/>
      <c r="JT39" s="2114"/>
      <c r="JU39" s="2114"/>
      <c r="JV39" s="2114"/>
      <c r="JW39" s="2114"/>
      <c r="JX39" s="2114"/>
      <c r="JY39" s="2114"/>
      <c r="JZ39" s="2114"/>
      <c r="KA39" s="2114"/>
      <c r="KB39" s="2114"/>
      <c r="KC39" s="2114"/>
      <c r="KD39" s="2114"/>
      <c r="KE39" s="2114"/>
      <c r="KF39" s="2114"/>
      <c r="KG39" s="2114"/>
      <c r="KH39" s="2114"/>
      <c r="KI39" s="2114"/>
      <c r="KJ39" s="2114"/>
      <c r="KK39" s="2114"/>
      <c r="KL39" s="2114"/>
      <c r="KM39" s="2114"/>
      <c r="KN39" s="2114"/>
      <c r="KO39" s="2114"/>
      <c r="KP39" s="2114"/>
      <c r="KQ39" s="2114"/>
      <c r="KR39" s="2114"/>
      <c r="KS39" s="2114"/>
      <c r="KT39" s="2114"/>
      <c r="KU39" s="2114"/>
      <c r="KV39" s="2114"/>
      <c r="KW39" s="2114"/>
      <c r="KX39" s="2114"/>
      <c r="KY39" s="2114"/>
      <c r="KZ39" s="2114"/>
      <c r="LA39" s="2114"/>
      <c r="LB39" s="2114"/>
      <c r="LC39" s="2114"/>
      <c r="LD39" s="2114"/>
    </row>
    <row r="40" s="2036" customFormat="1" ht="47" customHeight="1" spans="1:316">
      <c r="A40" s="2040">
        <v>45943</v>
      </c>
      <c r="B40" s="1656" t="s">
        <v>3593</v>
      </c>
      <c r="C40" s="1657" t="s">
        <v>98</v>
      </c>
      <c r="D40" s="1658">
        <v>4500181693</v>
      </c>
      <c r="E40" s="2045" t="s">
        <v>4607</v>
      </c>
      <c r="F40" s="1658" t="s">
        <v>4608</v>
      </c>
      <c r="G40" s="2042" t="s">
        <v>4523</v>
      </c>
      <c r="H40" s="2042" t="s">
        <v>4523</v>
      </c>
      <c r="I40" s="2055" t="s">
        <v>4524</v>
      </c>
      <c r="J40" s="1667">
        <v>3150</v>
      </c>
      <c r="K40" s="2056">
        <v>0</v>
      </c>
      <c r="L40" s="2056">
        <v>75</v>
      </c>
      <c r="M40" s="2056">
        <f t="shared" si="0"/>
        <v>42</v>
      </c>
      <c r="N40" s="1672">
        <v>46038</v>
      </c>
      <c r="O40" s="1672">
        <v>46036</v>
      </c>
      <c r="P40" s="2057"/>
      <c r="Q40" s="2070" t="s">
        <v>78</v>
      </c>
      <c r="R40" s="2070"/>
      <c r="S40" s="2072" t="s">
        <v>111</v>
      </c>
      <c r="T40" s="2066">
        <v>45960</v>
      </c>
      <c r="U40" s="2073" t="s">
        <v>88</v>
      </c>
      <c r="V40" s="2074" t="s">
        <v>88</v>
      </c>
      <c r="W40" s="2073" t="s">
        <v>3597</v>
      </c>
      <c r="X40" s="2074"/>
      <c r="Y40" s="2074" t="s">
        <v>4530</v>
      </c>
      <c r="Z40" s="1687" t="s">
        <v>3599</v>
      </c>
      <c r="AA40" s="1691">
        <v>178.134</v>
      </c>
      <c r="AB40" s="2088">
        <f t="shared" si="1"/>
        <v>7481.628</v>
      </c>
      <c r="AC40" s="2089"/>
      <c r="AD40" s="2090" t="s">
        <v>81</v>
      </c>
      <c r="AE40" s="2090"/>
      <c r="AF40" s="2090"/>
      <c r="AG40" s="2097">
        <f t="shared" si="18"/>
        <v>3150</v>
      </c>
      <c r="AH40" s="2097"/>
      <c r="AI40" s="2097"/>
      <c r="AJ40" s="2097"/>
      <c r="AK40" s="2097">
        <f t="shared" si="19"/>
        <v>42</v>
      </c>
      <c r="AL40" s="2097" t="s">
        <v>64</v>
      </c>
      <c r="AM40" s="2097"/>
      <c r="AN40" s="2097">
        <f t="shared" si="12"/>
        <v>3150</v>
      </c>
      <c r="AO40" s="2097">
        <f>J40*20%</f>
        <v>630</v>
      </c>
      <c r="AP40" s="2106">
        <f t="shared" si="13"/>
        <v>472.5</v>
      </c>
      <c r="AQ40" s="1706">
        <f t="shared" si="14"/>
        <v>567</v>
      </c>
      <c r="AR40" s="2108">
        <f t="shared" si="15"/>
        <v>491.4</v>
      </c>
      <c r="AS40" s="2108">
        <f t="shared" si="16"/>
        <v>485.1</v>
      </c>
      <c r="AT40" s="2108">
        <f t="shared" si="17"/>
        <v>504</v>
      </c>
      <c r="AU40" s="1706" t="s">
        <v>551</v>
      </c>
      <c r="AV40" s="1706" t="s">
        <v>552</v>
      </c>
      <c r="AW40" s="1706"/>
      <c r="AX40" s="2113"/>
      <c r="AY40" s="2114"/>
      <c r="AZ40" s="2114"/>
      <c r="BA40" s="2114"/>
      <c r="BB40" s="2114"/>
      <c r="BC40" s="2114"/>
      <c r="BD40" s="2114"/>
      <c r="BE40" s="2114"/>
      <c r="BF40" s="2114"/>
      <c r="BG40" s="2114"/>
      <c r="BH40" s="2114"/>
      <c r="BI40" s="2114"/>
      <c r="BJ40" s="2114"/>
      <c r="BK40" s="2114"/>
      <c r="BL40" s="2114"/>
      <c r="BM40" s="2114"/>
      <c r="BN40" s="2114"/>
      <c r="BO40" s="2114"/>
      <c r="BP40" s="2114"/>
      <c r="BQ40" s="2114"/>
      <c r="BR40" s="2114"/>
      <c r="BS40" s="2114"/>
      <c r="BT40" s="2114"/>
      <c r="BU40" s="2114"/>
      <c r="BV40" s="2114"/>
      <c r="BW40" s="2114"/>
      <c r="BX40" s="2114"/>
      <c r="BY40" s="2114"/>
      <c r="BZ40" s="2114"/>
      <c r="CA40" s="2114"/>
      <c r="CB40" s="2114"/>
      <c r="CC40" s="2114"/>
      <c r="CD40" s="2114"/>
      <c r="CE40" s="2114"/>
      <c r="CF40" s="2114"/>
      <c r="CG40" s="2114"/>
      <c r="CH40" s="2114"/>
      <c r="CI40" s="2114"/>
      <c r="CJ40" s="2114"/>
      <c r="CK40" s="2114"/>
      <c r="CL40" s="2114"/>
      <c r="CM40" s="2114"/>
      <c r="CN40" s="2114"/>
      <c r="CO40" s="2114"/>
      <c r="CP40" s="2114"/>
      <c r="CQ40" s="2114"/>
      <c r="CR40" s="2114"/>
      <c r="CS40" s="2114"/>
      <c r="CT40" s="2114"/>
      <c r="CU40" s="2114"/>
      <c r="CV40" s="2114"/>
      <c r="CW40" s="2114"/>
      <c r="CX40" s="2114"/>
      <c r="CY40" s="2114"/>
      <c r="CZ40" s="2114"/>
      <c r="DA40" s="2114"/>
      <c r="DB40" s="2114"/>
      <c r="DC40" s="2114"/>
      <c r="DD40" s="2114"/>
      <c r="DE40" s="2114"/>
      <c r="DF40" s="2114"/>
      <c r="DG40" s="2114"/>
      <c r="DH40" s="2114"/>
      <c r="DI40" s="2114"/>
      <c r="DJ40" s="2114"/>
      <c r="DK40" s="2114"/>
      <c r="DL40" s="2114"/>
      <c r="DM40" s="2114"/>
      <c r="DN40" s="2114"/>
      <c r="DO40" s="2114"/>
      <c r="DP40" s="2114"/>
      <c r="DQ40" s="2114"/>
      <c r="DR40" s="2114"/>
      <c r="DS40" s="2114"/>
      <c r="DT40" s="2114"/>
      <c r="DU40" s="2114"/>
      <c r="DV40" s="2114"/>
      <c r="DW40" s="2114"/>
      <c r="DX40" s="2114"/>
      <c r="DY40" s="2114"/>
      <c r="DZ40" s="2114"/>
      <c r="EA40" s="2114"/>
      <c r="EB40" s="2114"/>
      <c r="EC40" s="2114"/>
      <c r="ED40" s="2114"/>
      <c r="EE40" s="2114"/>
      <c r="EF40" s="2114"/>
      <c r="EG40" s="2114"/>
      <c r="EH40" s="2114"/>
      <c r="EI40" s="2114"/>
      <c r="EJ40" s="2114"/>
      <c r="EK40" s="2114"/>
      <c r="EL40" s="2114"/>
      <c r="EM40" s="2114"/>
      <c r="EN40" s="2114"/>
      <c r="EO40" s="2114"/>
      <c r="EP40" s="2114"/>
      <c r="EQ40" s="2114"/>
      <c r="ER40" s="2114"/>
      <c r="ES40" s="2114"/>
      <c r="ET40" s="2114"/>
      <c r="EU40" s="2114"/>
      <c r="EV40" s="2114"/>
      <c r="EW40" s="2114"/>
      <c r="EX40" s="2114"/>
      <c r="EY40" s="2114"/>
      <c r="EZ40" s="2114"/>
      <c r="FA40" s="2114"/>
      <c r="FB40" s="2114"/>
      <c r="FC40" s="2114"/>
      <c r="FD40" s="2114"/>
      <c r="FE40" s="2114"/>
      <c r="FF40" s="2114"/>
      <c r="FG40" s="2114"/>
      <c r="FH40" s="2114"/>
      <c r="FI40" s="2114"/>
      <c r="FJ40" s="2114"/>
      <c r="FK40" s="2114"/>
      <c r="FL40" s="2114"/>
      <c r="FM40" s="2114"/>
      <c r="FN40" s="2114"/>
      <c r="FO40" s="2114"/>
      <c r="FP40" s="2114"/>
      <c r="FQ40" s="2114"/>
      <c r="FR40" s="2114"/>
      <c r="FS40" s="2114"/>
      <c r="FT40" s="2114"/>
      <c r="FU40" s="2114"/>
      <c r="FV40" s="2114"/>
      <c r="FW40" s="2114"/>
      <c r="FX40" s="2114"/>
      <c r="FY40" s="2114"/>
      <c r="FZ40" s="2114"/>
      <c r="GA40" s="2114"/>
      <c r="GB40" s="2114"/>
      <c r="GC40" s="2114"/>
      <c r="GD40" s="2114"/>
      <c r="GE40" s="2114"/>
      <c r="GF40" s="2114"/>
      <c r="GG40" s="2114"/>
      <c r="GH40" s="2114"/>
      <c r="GI40" s="2114"/>
      <c r="GJ40" s="2114"/>
      <c r="GK40" s="2114"/>
      <c r="GL40" s="2114"/>
      <c r="GM40" s="2114"/>
      <c r="GN40" s="2114"/>
      <c r="GO40" s="2114"/>
      <c r="GP40" s="2114"/>
      <c r="GQ40" s="2114"/>
      <c r="GR40" s="2114"/>
      <c r="GS40" s="2114"/>
      <c r="GT40" s="2114"/>
      <c r="GU40" s="2114"/>
      <c r="GV40" s="2114"/>
      <c r="GW40" s="2114"/>
      <c r="GX40" s="2114"/>
      <c r="GY40" s="2114"/>
      <c r="GZ40" s="2114"/>
      <c r="HA40" s="2114"/>
      <c r="HB40" s="2114"/>
      <c r="HC40" s="2114"/>
      <c r="HD40" s="2114"/>
      <c r="HE40" s="2114"/>
      <c r="HF40" s="2114"/>
      <c r="HG40" s="2114"/>
      <c r="HH40" s="2114"/>
      <c r="HI40" s="2114"/>
      <c r="HJ40" s="2114"/>
      <c r="HK40" s="2114"/>
      <c r="HL40" s="2114"/>
      <c r="HM40" s="2114"/>
      <c r="HN40" s="2114"/>
      <c r="HO40" s="2114"/>
      <c r="HP40" s="2114"/>
      <c r="HQ40" s="2114"/>
      <c r="HR40" s="2114"/>
      <c r="HS40" s="2114"/>
      <c r="HT40" s="2114"/>
      <c r="HU40" s="2114"/>
      <c r="HV40" s="2114"/>
      <c r="HW40" s="2114"/>
      <c r="HX40" s="2114"/>
      <c r="HY40" s="2114"/>
      <c r="HZ40" s="2114"/>
      <c r="IA40" s="2114"/>
      <c r="IB40" s="2114"/>
      <c r="IC40" s="2114"/>
      <c r="ID40" s="2114"/>
      <c r="IE40" s="2114"/>
      <c r="IF40" s="2114"/>
      <c r="IG40" s="2114"/>
      <c r="IH40" s="2114"/>
      <c r="II40" s="2114"/>
      <c r="IJ40" s="2114"/>
      <c r="IK40" s="2114"/>
      <c r="IL40" s="2114"/>
      <c r="IM40" s="2114"/>
      <c r="IN40" s="2114"/>
      <c r="IO40" s="2114"/>
      <c r="IP40" s="2114"/>
      <c r="IQ40" s="2114"/>
      <c r="IR40" s="2114"/>
      <c r="IS40" s="2114"/>
      <c r="IT40" s="2114"/>
      <c r="IU40" s="2114"/>
      <c r="IV40" s="2114"/>
      <c r="IW40" s="2114"/>
      <c r="IX40" s="2114"/>
      <c r="IY40" s="2114"/>
      <c r="IZ40" s="2114"/>
      <c r="JA40" s="2114"/>
      <c r="JB40" s="2114"/>
      <c r="JC40" s="2114"/>
      <c r="JD40" s="2114"/>
      <c r="JE40" s="2114"/>
      <c r="JF40" s="2114"/>
      <c r="JG40" s="2114"/>
      <c r="JH40" s="2114"/>
      <c r="JI40" s="2114"/>
      <c r="JJ40" s="2114"/>
      <c r="JK40" s="2114"/>
      <c r="JL40" s="2114"/>
      <c r="JM40" s="2114"/>
      <c r="JN40" s="2114"/>
      <c r="JO40" s="2114"/>
      <c r="JP40" s="2114"/>
      <c r="JQ40" s="2114"/>
      <c r="JR40" s="2114"/>
      <c r="JS40" s="2114"/>
      <c r="JT40" s="2114"/>
      <c r="JU40" s="2114"/>
      <c r="JV40" s="2114"/>
      <c r="JW40" s="2114"/>
      <c r="JX40" s="2114"/>
      <c r="JY40" s="2114"/>
      <c r="JZ40" s="2114"/>
      <c r="KA40" s="2114"/>
      <c r="KB40" s="2114"/>
      <c r="KC40" s="2114"/>
      <c r="KD40" s="2114"/>
      <c r="KE40" s="2114"/>
      <c r="KF40" s="2114"/>
      <c r="KG40" s="2114"/>
      <c r="KH40" s="2114"/>
      <c r="KI40" s="2114"/>
      <c r="KJ40" s="2114"/>
      <c r="KK40" s="2114"/>
      <c r="KL40" s="2114"/>
      <c r="KM40" s="2114"/>
      <c r="KN40" s="2114"/>
      <c r="KO40" s="2114"/>
      <c r="KP40" s="2114"/>
      <c r="KQ40" s="2114"/>
      <c r="KR40" s="2114"/>
      <c r="KS40" s="2114"/>
      <c r="KT40" s="2114"/>
      <c r="KU40" s="2114"/>
      <c r="KV40" s="2114"/>
      <c r="KW40" s="2114"/>
      <c r="KX40" s="2114"/>
      <c r="KY40" s="2114"/>
      <c r="KZ40" s="2114"/>
      <c r="LA40" s="2114"/>
      <c r="LB40" s="2114"/>
      <c r="LC40" s="2114"/>
      <c r="LD40" s="2114"/>
    </row>
    <row r="41" s="2036" customFormat="1" ht="47" customHeight="1" spans="1:316">
      <c r="A41" s="2040">
        <v>45943</v>
      </c>
      <c r="B41" s="1656" t="s">
        <v>3593</v>
      </c>
      <c r="C41" s="1657" t="s">
        <v>98</v>
      </c>
      <c r="D41" s="1658">
        <v>4500181694</v>
      </c>
      <c r="E41" s="2045" t="s">
        <v>4609</v>
      </c>
      <c r="F41" s="1658" t="s">
        <v>4610</v>
      </c>
      <c r="G41" s="2042" t="s">
        <v>4523</v>
      </c>
      <c r="H41" s="2042" t="s">
        <v>4523</v>
      </c>
      <c r="I41" s="2055" t="s">
        <v>4524</v>
      </c>
      <c r="J41" s="1667">
        <v>3150</v>
      </c>
      <c r="K41" s="2056">
        <v>0</v>
      </c>
      <c r="L41" s="2056">
        <v>75</v>
      </c>
      <c r="M41" s="2056">
        <f t="shared" si="0"/>
        <v>42</v>
      </c>
      <c r="N41" s="1672">
        <v>46038</v>
      </c>
      <c r="O41" s="1672">
        <v>46036</v>
      </c>
      <c r="P41" s="2057"/>
      <c r="Q41" s="2070" t="s">
        <v>78</v>
      </c>
      <c r="R41" s="2070"/>
      <c r="S41" s="2072" t="s">
        <v>111</v>
      </c>
      <c r="T41" s="2066">
        <v>45960</v>
      </c>
      <c r="U41" s="2073" t="s">
        <v>88</v>
      </c>
      <c r="V41" s="2074" t="s">
        <v>88</v>
      </c>
      <c r="W41" s="2073" t="s">
        <v>3597</v>
      </c>
      <c r="X41" s="2074"/>
      <c r="Y41" s="2074" t="s">
        <v>4530</v>
      </c>
      <c r="Z41" s="1687" t="s">
        <v>3599</v>
      </c>
      <c r="AA41" s="1691">
        <v>178.134</v>
      </c>
      <c r="AB41" s="2088">
        <f t="shared" si="1"/>
        <v>7481.628</v>
      </c>
      <c r="AC41" s="2089"/>
      <c r="AD41" s="2090" t="s">
        <v>81</v>
      </c>
      <c r="AE41" s="2090"/>
      <c r="AF41" s="2090"/>
      <c r="AG41" s="2097">
        <f t="shared" si="18"/>
        <v>3150</v>
      </c>
      <c r="AH41" s="2097"/>
      <c r="AI41" s="2097"/>
      <c r="AJ41" s="2097"/>
      <c r="AK41" s="2097">
        <f t="shared" si="19"/>
        <v>42</v>
      </c>
      <c r="AL41" s="2097" t="s">
        <v>64</v>
      </c>
      <c r="AM41" s="2097"/>
      <c r="AN41" s="2097">
        <f t="shared" si="12"/>
        <v>3150</v>
      </c>
      <c r="AO41" s="2097">
        <f>J41*20%</f>
        <v>630</v>
      </c>
      <c r="AP41" s="2106">
        <f t="shared" si="13"/>
        <v>472.5</v>
      </c>
      <c r="AQ41" s="1706">
        <f t="shared" si="14"/>
        <v>567</v>
      </c>
      <c r="AR41" s="2108">
        <f t="shared" si="15"/>
        <v>491.4</v>
      </c>
      <c r="AS41" s="2108">
        <f t="shared" si="16"/>
        <v>485.1</v>
      </c>
      <c r="AT41" s="2108">
        <f t="shared" si="17"/>
        <v>504</v>
      </c>
      <c r="AU41" s="1706" t="s">
        <v>551</v>
      </c>
      <c r="AV41" s="1706" t="s">
        <v>552</v>
      </c>
      <c r="AW41" s="1706"/>
      <c r="AX41" s="2113"/>
      <c r="AY41" s="2114"/>
      <c r="AZ41" s="2114"/>
      <c r="BA41" s="2114"/>
      <c r="BB41" s="2114"/>
      <c r="BC41" s="2114"/>
      <c r="BD41" s="2114"/>
      <c r="BE41" s="2114"/>
      <c r="BF41" s="2114"/>
      <c r="BG41" s="2114"/>
      <c r="BH41" s="2114"/>
      <c r="BI41" s="2114"/>
      <c r="BJ41" s="2114"/>
      <c r="BK41" s="2114"/>
      <c r="BL41" s="2114"/>
      <c r="BM41" s="2114"/>
      <c r="BN41" s="2114"/>
      <c r="BO41" s="2114"/>
      <c r="BP41" s="2114"/>
      <c r="BQ41" s="2114"/>
      <c r="BR41" s="2114"/>
      <c r="BS41" s="2114"/>
      <c r="BT41" s="2114"/>
      <c r="BU41" s="2114"/>
      <c r="BV41" s="2114"/>
      <c r="BW41" s="2114"/>
      <c r="BX41" s="2114"/>
      <c r="BY41" s="2114"/>
      <c r="BZ41" s="2114"/>
      <c r="CA41" s="2114"/>
      <c r="CB41" s="2114"/>
      <c r="CC41" s="2114"/>
      <c r="CD41" s="2114"/>
      <c r="CE41" s="2114"/>
      <c r="CF41" s="2114"/>
      <c r="CG41" s="2114"/>
      <c r="CH41" s="2114"/>
      <c r="CI41" s="2114"/>
      <c r="CJ41" s="2114"/>
      <c r="CK41" s="2114"/>
      <c r="CL41" s="2114"/>
      <c r="CM41" s="2114"/>
      <c r="CN41" s="2114"/>
      <c r="CO41" s="2114"/>
      <c r="CP41" s="2114"/>
      <c r="CQ41" s="2114"/>
      <c r="CR41" s="2114"/>
      <c r="CS41" s="2114"/>
      <c r="CT41" s="2114"/>
      <c r="CU41" s="2114"/>
      <c r="CV41" s="2114"/>
      <c r="CW41" s="2114"/>
      <c r="CX41" s="2114"/>
      <c r="CY41" s="2114"/>
      <c r="CZ41" s="2114"/>
      <c r="DA41" s="2114"/>
      <c r="DB41" s="2114"/>
      <c r="DC41" s="2114"/>
      <c r="DD41" s="2114"/>
      <c r="DE41" s="2114"/>
      <c r="DF41" s="2114"/>
      <c r="DG41" s="2114"/>
      <c r="DH41" s="2114"/>
      <c r="DI41" s="2114"/>
      <c r="DJ41" s="2114"/>
      <c r="DK41" s="2114"/>
      <c r="DL41" s="2114"/>
      <c r="DM41" s="2114"/>
      <c r="DN41" s="2114"/>
      <c r="DO41" s="2114"/>
      <c r="DP41" s="2114"/>
      <c r="DQ41" s="2114"/>
      <c r="DR41" s="2114"/>
      <c r="DS41" s="2114"/>
      <c r="DT41" s="2114"/>
      <c r="DU41" s="2114"/>
      <c r="DV41" s="2114"/>
      <c r="DW41" s="2114"/>
      <c r="DX41" s="2114"/>
      <c r="DY41" s="2114"/>
      <c r="DZ41" s="2114"/>
      <c r="EA41" s="2114"/>
      <c r="EB41" s="2114"/>
      <c r="EC41" s="2114"/>
      <c r="ED41" s="2114"/>
      <c r="EE41" s="2114"/>
      <c r="EF41" s="2114"/>
      <c r="EG41" s="2114"/>
      <c r="EH41" s="2114"/>
      <c r="EI41" s="2114"/>
      <c r="EJ41" s="2114"/>
      <c r="EK41" s="2114"/>
      <c r="EL41" s="2114"/>
      <c r="EM41" s="2114"/>
      <c r="EN41" s="2114"/>
      <c r="EO41" s="2114"/>
      <c r="EP41" s="2114"/>
      <c r="EQ41" s="2114"/>
      <c r="ER41" s="2114"/>
      <c r="ES41" s="2114"/>
      <c r="ET41" s="2114"/>
      <c r="EU41" s="2114"/>
      <c r="EV41" s="2114"/>
      <c r="EW41" s="2114"/>
      <c r="EX41" s="2114"/>
      <c r="EY41" s="2114"/>
      <c r="EZ41" s="2114"/>
      <c r="FA41" s="2114"/>
      <c r="FB41" s="2114"/>
      <c r="FC41" s="2114"/>
      <c r="FD41" s="2114"/>
      <c r="FE41" s="2114"/>
      <c r="FF41" s="2114"/>
      <c r="FG41" s="2114"/>
      <c r="FH41" s="2114"/>
      <c r="FI41" s="2114"/>
      <c r="FJ41" s="2114"/>
      <c r="FK41" s="2114"/>
      <c r="FL41" s="2114"/>
      <c r="FM41" s="2114"/>
      <c r="FN41" s="2114"/>
      <c r="FO41" s="2114"/>
      <c r="FP41" s="2114"/>
      <c r="FQ41" s="2114"/>
      <c r="FR41" s="2114"/>
      <c r="FS41" s="2114"/>
      <c r="FT41" s="2114"/>
      <c r="FU41" s="2114"/>
      <c r="FV41" s="2114"/>
      <c r="FW41" s="2114"/>
      <c r="FX41" s="2114"/>
      <c r="FY41" s="2114"/>
      <c r="FZ41" s="2114"/>
      <c r="GA41" s="2114"/>
      <c r="GB41" s="2114"/>
      <c r="GC41" s="2114"/>
      <c r="GD41" s="2114"/>
      <c r="GE41" s="2114"/>
      <c r="GF41" s="2114"/>
      <c r="GG41" s="2114"/>
      <c r="GH41" s="2114"/>
      <c r="GI41" s="2114"/>
      <c r="GJ41" s="2114"/>
      <c r="GK41" s="2114"/>
      <c r="GL41" s="2114"/>
      <c r="GM41" s="2114"/>
      <c r="GN41" s="2114"/>
      <c r="GO41" s="2114"/>
      <c r="GP41" s="2114"/>
      <c r="GQ41" s="2114"/>
      <c r="GR41" s="2114"/>
      <c r="GS41" s="2114"/>
      <c r="GT41" s="2114"/>
      <c r="GU41" s="2114"/>
      <c r="GV41" s="2114"/>
      <c r="GW41" s="2114"/>
      <c r="GX41" s="2114"/>
      <c r="GY41" s="2114"/>
      <c r="GZ41" s="2114"/>
      <c r="HA41" s="2114"/>
      <c r="HB41" s="2114"/>
      <c r="HC41" s="2114"/>
      <c r="HD41" s="2114"/>
      <c r="HE41" s="2114"/>
      <c r="HF41" s="2114"/>
      <c r="HG41" s="2114"/>
      <c r="HH41" s="2114"/>
      <c r="HI41" s="2114"/>
      <c r="HJ41" s="2114"/>
      <c r="HK41" s="2114"/>
      <c r="HL41" s="2114"/>
      <c r="HM41" s="2114"/>
      <c r="HN41" s="2114"/>
      <c r="HO41" s="2114"/>
      <c r="HP41" s="2114"/>
      <c r="HQ41" s="2114"/>
      <c r="HR41" s="2114"/>
      <c r="HS41" s="2114"/>
      <c r="HT41" s="2114"/>
      <c r="HU41" s="2114"/>
      <c r="HV41" s="2114"/>
      <c r="HW41" s="2114"/>
      <c r="HX41" s="2114"/>
      <c r="HY41" s="2114"/>
      <c r="HZ41" s="2114"/>
      <c r="IA41" s="2114"/>
      <c r="IB41" s="2114"/>
      <c r="IC41" s="2114"/>
      <c r="ID41" s="2114"/>
      <c r="IE41" s="2114"/>
      <c r="IF41" s="2114"/>
      <c r="IG41" s="2114"/>
      <c r="IH41" s="2114"/>
      <c r="II41" s="2114"/>
      <c r="IJ41" s="2114"/>
      <c r="IK41" s="2114"/>
      <c r="IL41" s="2114"/>
      <c r="IM41" s="2114"/>
      <c r="IN41" s="2114"/>
      <c r="IO41" s="2114"/>
      <c r="IP41" s="2114"/>
      <c r="IQ41" s="2114"/>
      <c r="IR41" s="2114"/>
      <c r="IS41" s="2114"/>
      <c r="IT41" s="2114"/>
      <c r="IU41" s="2114"/>
      <c r="IV41" s="2114"/>
      <c r="IW41" s="2114"/>
      <c r="IX41" s="2114"/>
      <c r="IY41" s="2114"/>
      <c r="IZ41" s="2114"/>
      <c r="JA41" s="2114"/>
      <c r="JB41" s="2114"/>
      <c r="JC41" s="2114"/>
      <c r="JD41" s="2114"/>
      <c r="JE41" s="2114"/>
      <c r="JF41" s="2114"/>
      <c r="JG41" s="2114"/>
      <c r="JH41" s="2114"/>
      <c r="JI41" s="2114"/>
      <c r="JJ41" s="2114"/>
      <c r="JK41" s="2114"/>
      <c r="JL41" s="2114"/>
      <c r="JM41" s="2114"/>
      <c r="JN41" s="2114"/>
      <c r="JO41" s="2114"/>
      <c r="JP41" s="2114"/>
      <c r="JQ41" s="2114"/>
      <c r="JR41" s="2114"/>
      <c r="JS41" s="2114"/>
      <c r="JT41" s="2114"/>
      <c r="JU41" s="2114"/>
      <c r="JV41" s="2114"/>
      <c r="JW41" s="2114"/>
      <c r="JX41" s="2114"/>
      <c r="JY41" s="2114"/>
      <c r="JZ41" s="2114"/>
      <c r="KA41" s="2114"/>
      <c r="KB41" s="2114"/>
      <c r="KC41" s="2114"/>
      <c r="KD41" s="2114"/>
      <c r="KE41" s="2114"/>
      <c r="KF41" s="2114"/>
      <c r="KG41" s="2114"/>
      <c r="KH41" s="2114"/>
      <c r="KI41" s="2114"/>
      <c r="KJ41" s="2114"/>
      <c r="KK41" s="2114"/>
      <c r="KL41" s="2114"/>
      <c r="KM41" s="2114"/>
      <c r="KN41" s="2114"/>
      <c r="KO41" s="2114"/>
      <c r="KP41" s="2114"/>
      <c r="KQ41" s="2114"/>
      <c r="KR41" s="2114"/>
      <c r="KS41" s="2114"/>
      <c r="KT41" s="2114"/>
      <c r="KU41" s="2114"/>
      <c r="KV41" s="2114"/>
      <c r="KW41" s="2114"/>
      <c r="KX41" s="2114"/>
      <c r="KY41" s="2114"/>
      <c r="KZ41" s="2114"/>
      <c r="LA41" s="2114"/>
      <c r="LB41" s="2114"/>
      <c r="LC41" s="2114"/>
      <c r="LD41" s="2114"/>
    </row>
    <row r="42" s="2036" customFormat="1" ht="47" customHeight="1" spans="1:316">
      <c r="A42" s="2040">
        <v>45943</v>
      </c>
      <c r="B42" s="1656" t="s">
        <v>3593</v>
      </c>
      <c r="C42" s="1657" t="s">
        <v>98</v>
      </c>
      <c r="D42" s="1658">
        <v>4500181696</v>
      </c>
      <c r="E42" s="2045" t="s">
        <v>4611</v>
      </c>
      <c r="F42" s="1658" t="s">
        <v>4612</v>
      </c>
      <c r="G42" s="2042" t="s">
        <v>4523</v>
      </c>
      <c r="H42" s="2042" t="s">
        <v>4523</v>
      </c>
      <c r="I42" s="2055" t="s">
        <v>4524</v>
      </c>
      <c r="J42" s="1667">
        <v>3150</v>
      </c>
      <c r="K42" s="2056">
        <v>0</v>
      </c>
      <c r="L42" s="2056">
        <v>75</v>
      </c>
      <c r="M42" s="2056">
        <f t="shared" si="0"/>
        <v>42</v>
      </c>
      <c r="N42" s="1672">
        <v>46039</v>
      </c>
      <c r="O42" s="1672">
        <f>N42-2</f>
        <v>46037</v>
      </c>
      <c r="P42" s="2057"/>
      <c r="Q42" s="2070" t="s">
        <v>78</v>
      </c>
      <c r="R42" s="2070"/>
      <c r="S42" s="2072" t="s">
        <v>111</v>
      </c>
      <c r="T42" s="2066">
        <v>45960</v>
      </c>
      <c r="U42" s="2073" t="s">
        <v>88</v>
      </c>
      <c r="V42" s="2074" t="s">
        <v>88</v>
      </c>
      <c r="W42" s="2073" t="s">
        <v>3597</v>
      </c>
      <c r="X42" s="2074"/>
      <c r="Y42" s="2074" t="s">
        <v>4530</v>
      </c>
      <c r="Z42" s="1687" t="s">
        <v>3599</v>
      </c>
      <c r="AA42" s="1691">
        <v>178.134</v>
      </c>
      <c r="AB42" s="2088">
        <f t="shared" si="1"/>
        <v>7481.628</v>
      </c>
      <c r="AC42" s="2089"/>
      <c r="AD42" s="2090" t="s">
        <v>81</v>
      </c>
      <c r="AE42" s="2090"/>
      <c r="AF42" s="2090"/>
      <c r="AG42" s="2097">
        <f t="shared" si="18"/>
        <v>3150</v>
      </c>
      <c r="AH42" s="2097"/>
      <c r="AI42" s="2097"/>
      <c r="AJ42" s="2097"/>
      <c r="AK42" s="2097">
        <f t="shared" si="19"/>
        <v>42</v>
      </c>
      <c r="AL42" s="2097" t="s">
        <v>64</v>
      </c>
      <c r="AM42" s="2097"/>
      <c r="AN42" s="2097">
        <f t="shared" si="12"/>
        <v>3150</v>
      </c>
      <c r="AO42" s="2097">
        <f>J42*20%</f>
        <v>630</v>
      </c>
      <c r="AP42" s="2106">
        <f t="shared" si="13"/>
        <v>472.5</v>
      </c>
      <c r="AQ42" s="1706">
        <f t="shared" si="14"/>
        <v>567</v>
      </c>
      <c r="AR42" s="2108">
        <f t="shared" si="15"/>
        <v>491.4</v>
      </c>
      <c r="AS42" s="2108">
        <f t="shared" si="16"/>
        <v>485.1</v>
      </c>
      <c r="AT42" s="2108">
        <f t="shared" si="17"/>
        <v>504</v>
      </c>
      <c r="AU42" s="1706" t="s">
        <v>551</v>
      </c>
      <c r="AV42" s="1706" t="s">
        <v>552</v>
      </c>
      <c r="AW42" s="1706"/>
      <c r="AX42" s="2113"/>
      <c r="AY42" s="2114"/>
      <c r="AZ42" s="2114"/>
      <c r="BA42" s="2114"/>
      <c r="BB42" s="2114"/>
      <c r="BC42" s="2114"/>
      <c r="BD42" s="2114"/>
      <c r="BE42" s="2114"/>
      <c r="BF42" s="2114"/>
      <c r="BG42" s="2114"/>
      <c r="BH42" s="2114"/>
      <c r="BI42" s="2114"/>
      <c r="BJ42" s="2114"/>
      <c r="BK42" s="2114"/>
      <c r="BL42" s="2114"/>
      <c r="BM42" s="2114"/>
      <c r="BN42" s="2114"/>
      <c r="BO42" s="2114"/>
      <c r="BP42" s="2114"/>
      <c r="BQ42" s="2114"/>
      <c r="BR42" s="2114"/>
      <c r="BS42" s="2114"/>
      <c r="BT42" s="2114"/>
      <c r="BU42" s="2114"/>
      <c r="BV42" s="2114"/>
      <c r="BW42" s="2114"/>
      <c r="BX42" s="2114"/>
      <c r="BY42" s="2114"/>
      <c r="BZ42" s="2114"/>
      <c r="CA42" s="2114"/>
      <c r="CB42" s="2114"/>
      <c r="CC42" s="2114"/>
      <c r="CD42" s="2114"/>
      <c r="CE42" s="2114"/>
      <c r="CF42" s="2114"/>
      <c r="CG42" s="2114"/>
      <c r="CH42" s="2114"/>
      <c r="CI42" s="2114"/>
      <c r="CJ42" s="2114"/>
      <c r="CK42" s="2114"/>
      <c r="CL42" s="2114"/>
      <c r="CM42" s="2114"/>
      <c r="CN42" s="2114"/>
      <c r="CO42" s="2114"/>
      <c r="CP42" s="2114"/>
      <c r="CQ42" s="2114"/>
      <c r="CR42" s="2114"/>
      <c r="CS42" s="2114"/>
      <c r="CT42" s="2114"/>
      <c r="CU42" s="2114"/>
      <c r="CV42" s="2114"/>
      <c r="CW42" s="2114"/>
      <c r="CX42" s="2114"/>
      <c r="CY42" s="2114"/>
      <c r="CZ42" s="2114"/>
      <c r="DA42" s="2114"/>
      <c r="DB42" s="2114"/>
      <c r="DC42" s="2114"/>
      <c r="DD42" s="2114"/>
      <c r="DE42" s="2114"/>
      <c r="DF42" s="2114"/>
      <c r="DG42" s="2114"/>
      <c r="DH42" s="2114"/>
      <c r="DI42" s="2114"/>
      <c r="DJ42" s="2114"/>
      <c r="DK42" s="2114"/>
      <c r="DL42" s="2114"/>
      <c r="DM42" s="2114"/>
      <c r="DN42" s="2114"/>
      <c r="DO42" s="2114"/>
      <c r="DP42" s="2114"/>
      <c r="DQ42" s="2114"/>
      <c r="DR42" s="2114"/>
      <c r="DS42" s="2114"/>
      <c r="DT42" s="2114"/>
      <c r="DU42" s="2114"/>
      <c r="DV42" s="2114"/>
      <c r="DW42" s="2114"/>
      <c r="DX42" s="2114"/>
      <c r="DY42" s="2114"/>
      <c r="DZ42" s="2114"/>
      <c r="EA42" s="2114"/>
      <c r="EB42" s="2114"/>
      <c r="EC42" s="2114"/>
      <c r="ED42" s="2114"/>
      <c r="EE42" s="2114"/>
      <c r="EF42" s="2114"/>
      <c r="EG42" s="2114"/>
      <c r="EH42" s="2114"/>
      <c r="EI42" s="2114"/>
      <c r="EJ42" s="2114"/>
      <c r="EK42" s="2114"/>
      <c r="EL42" s="2114"/>
      <c r="EM42" s="2114"/>
      <c r="EN42" s="2114"/>
      <c r="EO42" s="2114"/>
      <c r="EP42" s="2114"/>
      <c r="EQ42" s="2114"/>
      <c r="ER42" s="2114"/>
      <c r="ES42" s="2114"/>
      <c r="ET42" s="2114"/>
      <c r="EU42" s="2114"/>
      <c r="EV42" s="2114"/>
      <c r="EW42" s="2114"/>
      <c r="EX42" s="2114"/>
      <c r="EY42" s="2114"/>
      <c r="EZ42" s="2114"/>
      <c r="FA42" s="2114"/>
      <c r="FB42" s="2114"/>
      <c r="FC42" s="2114"/>
      <c r="FD42" s="2114"/>
      <c r="FE42" s="2114"/>
      <c r="FF42" s="2114"/>
      <c r="FG42" s="2114"/>
      <c r="FH42" s="2114"/>
      <c r="FI42" s="2114"/>
      <c r="FJ42" s="2114"/>
      <c r="FK42" s="2114"/>
      <c r="FL42" s="2114"/>
      <c r="FM42" s="2114"/>
      <c r="FN42" s="2114"/>
      <c r="FO42" s="2114"/>
      <c r="FP42" s="2114"/>
      <c r="FQ42" s="2114"/>
      <c r="FR42" s="2114"/>
      <c r="FS42" s="2114"/>
      <c r="FT42" s="2114"/>
      <c r="FU42" s="2114"/>
      <c r="FV42" s="2114"/>
      <c r="FW42" s="2114"/>
      <c r="FX42" s="2114"/>
      <c r="FY42" s="2114"/>
      <c r="FZ42" s="2114"/>
      <c r="GA42" s="2114"/>
      <c r="GB42" s="2114"/>
      <c r="GC42" s="2114"/>
      <c r="GD42" s="2114"/>
      <c r="GE42" s="2114"/>
      <c r="GF42" s="2114"/>
      <c r="GG42" s="2114"/>
      <c r="GH42" s="2114"/>
      <c r="GI42" s="2114"/>
      <c r="GJ42" s="2114"/>
      <c r="GK42" s="2114"/>
      <c r="GL42" s="2114"/>
      <c r="GM42" s="2114"/>
      <c r="GN42" s="2114"/>
      <c r="GO42" s="2114"/>
      <c r="GP42" s="2114"/>
      <c r="GQ42" s="2114"/>
      <c r="GR42" s="2114"/>
      <c r="GS42" s="2114"/>
      <c r="GT42" s="2114"/>
      <c r="GU42" s="2114"/>
      <c r="GV42" s="2114"/>
      <c r="GW42" s="2114"/>
      <c r="GX42" s="2114"/>
      <c r="GY42" s="2114"/>
      <c r="GZ42" s="2114"/>
      <c r="HA42" s="2114"/>
      <c r="HB42" s="2114"/>
      <c r="HC42" s="2114"/>
      <c r="HD42" s="2114"/>
      <c r="HE42" s="2114"/>
      <c r="HF42" s="2114"/>
      <c r="HG42" s="2114"/>
      <c r="HH42" s="2114"/>
      <c r="HI42" s="2114"/>
      <c r="HJ42" s="2114"/>
      <c r="HK42" s="2114"/>
      <c r="HL42" s="2114"/>
      <c r="HM42" s="2114"/>
      <c r="HN42" s="2114"/>
      <c r="HO42" s="2114"/>
      <c r="HP42" s="2114"/>
      <c r="HQ42" s="2114"/>
      <c r="HR42" s="2114"/>
      <c r="HS42" s="2114"/>
      <c r="HT42" s="2114"/>
      <c r="HU42" s="2114"/>
      <c r="HV42" s="2114"/>
      <c r="HW42" s="2114"/>
      <c r="HX42" s="2114"/>
      <c r="HY42" s="2114"/>
      <c r="HZ42" s="2114"/>
      <c r="IA42" s="2114"/>
      <c r="IB42" s="2114"/>
      <c r="IC42" s="2114"/>
      <c r="ID42" s="2114"/>
      <c r="IE42" s="2114"/>
      <c r="IF42" s="2114"/>
      <c r="IG42" s="2114"/>
      <c r="IH42" s="2114"/>
      <c r="II42" s="2114"/>
      <c r="IJ42" s="2114"/>
      <c r="IK42" s="2114"/>
      <c r="IL42" s="2114"/>
      <c r="IM42" s="2114"/>
      <c r="IN42" s="2114"/>
      <c r="IO42" s="2114"/>
      <c r="IP42" s="2114"/>
      <c r="IQ42" s="2114"/>
      <c r="IR42" s="2114"/>
      <c r="IS42" s="2114"/>
      <c r="IT42" s="2114"/>
      <c r="IU42" s="2114"/>
      <c r="IV42" s="2114"/>
      <c r="IW42" s="2114"/>
      <c r="IX42" s="2114"/>
      <c r="IY42" s="2114"/>
      <c r="IZ42" s="2114"/>
      <c r="JA42" s="2114"/>
      <c r="JB42" s="2114"/>
      <c r="JC42" s="2114"/>
      <c r="JD42" s="2114"/>
      <c r="JE42" s="2114"/>
      <c r="JF42" s="2114"/>
      <c r="JG42" s="2114"/>
      <c r="JH42" s="2114"/>
      <c r="JI42" s="2114"/>
      <c r="JJ42" s="2114"/>
      <c r="JK42" s="2114"/>
      <c r="JL42" s="2114"/>
      <c r="JM42" s="2114"/>
      <c r="JN42" s="2114"/>
      <c r="JO42" s="2114"/>
      <c r="JP42" s="2114"/>
      <c r="JQ42" s="2114"/>
      <c r="JR42" s="2114"/>
      <c r="JS42" s="2114"/>
      <c r="JT42" s="2114"/>
      <c r="JU42" s="2114"/>
      <c r="JV42" s="2114"/>
      <c r="JW42" s="2114"/>
      <c r="JX42" s="2114"/>
      <c r="JY42" s="2114"/>
      <c r="JZ42" s="2114"/>
      <c r="KA42" s="2114"/>
      <c r="KB42" s="2114"/>
      <c r="KC42" s="2114"/>
      <c r="KD42" s="2114"/>
      <c r="KE42" s="2114"/>
      <c r="KF42" s="2114"/>
      <c r="KG42" s="2114"/>
      <c r="KH42" s="2114"/>
      <c r="KI42" s="2114"/>
      <c r="KJ42" s="2114"/>
      <c r="KK42" s="2114"/>
      <c r="KL42" s="2114"/>
      <c r="KM42" s="2114"/>
      <c r="KN42" s="2114"/>
      <c r="KO42" s="2114"/>
      <c r="KP42" s="2114"/>
      <c r="KQ42" s="2114"/>
      <c r="KR42" s="2114"/>
      <c r="KS42" s="2114"/>
      <c r="KT42" s="2114"/>
      <c r="KU42" s="2114"/>
      <c r="KV42" s="2114"/>
      <c r="KW42" s="2114"/>
      <c r="KX42" s="2114"/>
      <c r="KY42" s="2114"/>
      <c r="KZ42" s="2114"/>
      <c r="LA42" s="2114"/>
      <c r="LB42" s="2114"/>
      <c r="LC42" s="2114"/>
      <c r="LD42" s="2114"/>
    </row>
    <row r="43" s="2036" customFormat="1" ht="47" customHeight="1" spans="1:316">
      <c r="A43" s="2040">
        <v>45943</v>
      </c>
      <c r="B43" s="1656" t="s">
        <v>3593</v>
      </c>
      <c r="C43" s="1657" t="s">
        <v>98</v>
      </c>
      <c r="D43" s="1658">
        <v>4500181700</v>
      </c>
      <c r="E43" s="2045" t="s">
        <v>4613</v>
      </c>
      <c r="F43" s="1658" t="s">
        <v>4614</v>
      </c>
      <c r="G43" s="2042" t="s">
        <v>4523</v>
      </c>
      <c r="H43" s="2042" t="s">
        <v>4523</v>
      </c>
      <c r="I43" s="2055" t="s">
        <v>4524</v>
      </c>
      <c r="J43" s="1667">
        <v>3150</v>
      </c>
      <c r="K43" s="2056">
        <v>0</v>
      </c>
      <c r="L43" s="2056">
        <v>75</v>
      </c>
      <c r="M43" s="2056">
        <f t="shared" si="0"/>
        <v>42</v>
      </c>
      <c r="N43" s="1672">
        <v>46041</v>
      </c>
      <c r="O43" s="1672">
        <f>N43-2</f>
        <v>46039</v>
      </c>
      <c r="P43" s="2057"/>
      <c r="Q43" s="2070" t="s">
        <v>78</v>
      </c>
      <c r="R43" s="2070"/>
      <c r="S43" s="2072" t="s">
        <v>111</v>
      </c>
      <c r="T43" s="2066">
        <v>45960</v>
      </c>
      <c r="U43" s="2073" t="s">
        <v>88</v>
      </c>
      <c r="V43" s="2074" t="s">
        <v>88</v>
      </c>
      <c r="W43" s="2073" t="s">
        <v>3597</v>
      </c>
      <c r="X43" s="2074"/>
      <c r="Y43" s="2074" t="s">
        <v>4530</v>
      </c>
      <c r="Z43" s="1687" t="s">
        <v>3599</v>
      </c>
      <c r="AA43" s="1691">
        <v>178.134</v>
      </c>
      <c r="AB43" s="2088">
        <f t="shared" si="1"/>
        <v>7481.628</v>
      </c>
      <c r="AC43" s="2089"/>
      <c r="AD43" s="2090" t="s">
        <v>81</v>
      </c>
      <c r="AE43" s="2090"/>
      <c r="AF43" s="2090"/>
      <c r="AG43" s="2097">
        <f t="shared" si="18"/>
        <v>3150</v>
      </c>
      <c r="AH43" s="2097"/>
      <c r="AI43" s="2097"/>
      <c r="AJ43" s="2097"/>
      <c r="AK43" s="2097">
        <f t="shared" si="19"/>
        <v>42</v>
      </c>
      <c r="AL43" s="2097" t="s">
        <v>64</v>
      </c>
      <c r="AM43" s="2097"/>
      <c r="AN43" s="2097">
        <f t="shared" si="12"/>
        <v>3150</v>
      </c>
      <c r="AO43" s="2097">
        <f>J43*20%</f>
        <v>630</v>
      </c>
      <c r="AP43" s="2106">
        <f t="shared" si="13"/>
        <v>472.5</v>
      </c>
      <c r="AQ43" s="1706">
        <f t="shared" si="14"/>
        <v>567</v>
      </c>
      <c r="AR43" s="2108">
        <f t="shared" si="15"/>
        <v>491.4</v>
      </c>
      <c r="AS43" s="2108">
        <f t="shared" si="16"/>
        <v>485.1</v>
      </c>
      <c r="AT43" s="2108">
        <f t="shared" si="17"/>
        <v>504</v>
      </c>
      <c r="AU43" s="1706" t="s">
        <v>551</v>
      </c>
      <c r="AV43" s="1706" t="s">
        <v>552</v>
      </c>
      <c r="AW43" s="1706"/>
      <c r="AX43" s="2113"/>
      <c r="AY43" s="2114"/>
      <c r="AZ43" s="2114"/>
      <c r="BA43" s="2114"/>
      <c r="BB43" s="2114"/>
      <c r="BC43" s="2114"/>
      <c r="BD43" s="2114"/>
      <c r="BE43" s="2114"/>
      <c r="BF43" s="2114"/>
      <c r="BG43" s="2114"/>
      <c r="BH43" s="2114"/>
      <c r="BI43" s="2114"/>
      <c r="BJ43" s="2114"/>
      <c r="BK43" s="2114"/>
      <c r="BL43" s="2114"/>
      <c r="BM43" s="2114"/>
      <c r="BN43" s="2114"/>
      <c r="BO43" s="2114"/>
      <c r="BP43" s="2114"/>
      <c r="BQ43" s="2114"/>
      <c r="BR43" s="2114"/>
      <c r="BS43" s="2114"/>
      <c r="BT43" s="2114"/>
      <c r="BU43" s="2114"/>
      <c r="BV43" s="2114"/>
      <c r="BW43" s="2114"/>
      <c r="BX43" s="2114"/>
      <c r="BY43" s="2114"/>
      <c r="BZ43" s="2114"/>
      <c r="CA43" s="2114"/>
      <c r="CB43" s="2114"/>
      <c r="CC43" s="2114"/>
      <c r="CD43" s="2114"/>
      <c r="CE43" s="2114"/>
      <c r="CF43" s="2114"/>
      <c r="CG43" s="2114"/>
      <c r="CH43" s="2114"/>
      <c r="CI43" s="2114"/>
      <c r="CJ43" s="2114"/>
      <c r="CK43" s="2114"/>
      <c r="CL43" s="2114"/>
      <c r="CM43" s="2114"/>
      <c r="CN43" s="2114"/>
      <c r="CO43" s="2114"/>
      <c r="CP43" s="2114"/>
      <c r="CQ43" s="2114"/>
      <c r="CR43" s="2114"/>
      <c r="CS43" s="2114"/>
      <c r="CT43" s="2114"/>
      <c r="CU43" s="2114"/>
      <c r="CV43" s="2114"/>
      <c r="CW43" s="2114"/>
      <c r="CX43" s="2114"/>
      <c r="CY43" s="2114"/>
      <c r="CZ43" s="2114"/>
      <c r="DA43" s="2114"/>
      <c r="DB43" s="2114"/>
      <c r="DC43" s="2114"/>
      <c r="DD43" s="2114"/>
      <c r="DE43" s="2114"/>
      <c r="DF43" s="2114"/>
      <c r="DG43" s="2114"/>
      <c r="DH43" s="2114"/>
      <c r="DI43" s="2114"/>
      <c r="DJ43" s="2114"/>
      <c r="DK43" s="2114"/>
      <c r="DL43" s="2114"/>
      <c r="DM43" s="2114"/>
      <c r="DN43" s="2114"/>
      <c r="DO43" s="2114"/>
      <c r="DP43" s="2114"/>
      <c r="DQ43" s="2114"/>
      <c r="DR43" s="2114"/>
      <c r="DS43" s="2114"/>
      <c r="DT43" s="2114"/>
      <c r="DU43" s="2114"/>
      <c r="DV43" s="2114"/>
      <c r="DW43" s="2114"/>
      <c r="DX43" s="2114"/>
      <c r="DY43" s="2114"/>
      <c r="DZ43" s="2114"/>
      <c r="EA43" s="2114"/>
      <c r="EB43" s="2114"/>
      <c r="EC43" s="2114"/>
      <c r="ED43" s="2114"/>
      <c r="EE43" s="2114"/>
      <c r="EF43" s="2114"/>
      <c r="EG43" s="2114"/>
      <c r="EH43" s="2114"/>
      <c r="EI43" s="2114"/>
      <c r="EJ43" s="2114"/>
      <c r="EK43" s="2114"/>
      <c r="EL43" s="2114"/>
      <c r="EM43" s="2114"/>
      <c r="EN43" s="2114"/>
      <c r="EO43" s="2114"/>
      <c r="EP43" s="2114"/>
      <c r="EQ43" s="2114"/>
      <c r="ER43" s="2114"/>
      <c r="ES43" s="2114"/>
      <c r="ET43" s="2114"/>
      <c r="EU43" s="2114"/>
      <c r="EV43" s="2114"/>
      <c r="EW43" s="2114"/>
      <c r="EX43" s="2114"/>
      <c r="EY43" s="2114"/>
      <c r="EZ43" s="2114"/>
      <c r="FA43" s="2114"/>
      <c r="FB43" s="2114"/>
      <c r="FC43" s="2114"/>
      <c r="FD43" s="2114"/>
      <c r="FE43" s="2114"/>
      <c r="FF43" s="2114"/>
      <c r="FG43" s="2114"/>
      <c r="FH43" s="2114"/>
      <c r="FI43" s="2114"/>
      <c r="FJ43" s="2114"/>
      <c r="FK43" s="2114"/>
      <c r="FL43" s="2114"/>
      <c r="FM43" s="2114"/>
      <c r="FN43" s="2114"/>
      <c r="FO43" s="2114"/>
      <c r="FP43" s="2114"/>
      <c r="FQ43" s="2114"/>
      <c r="FR43" s="2114"/>
      <c r="FS43" s="2114"/>
      <c r="FT43" s="2114"/>
      <c r="FU43" s="2114"/>
      <c r="FV43" s="2114"/>
      <c r="FW43" s="2114"/>
      <c r="FX43" s="2114"/>
      <c r="FY43" s="2114"/>
      <c r="FZ43" s="2114"/>
      <c r="GA43" s="2114"/>
      <c r="GB43" s="2114"/>
      <c r="GC43" s="2114"/>
      <c r="GD43" s="2114"/>
      <c r="GE43" s="2114"/>
      <c r="GF43" s="2114"/>
      <c r="GG43" s="2114"/>
      <c r="GH43" s="2114"/>
      <c r="GI43" s="2114"/>
      <c r="GJ43" s="2114"/>
      <c r="GK43" s="2114"/>
      <c r="GL43" s="2114"/>
      <c r="GM43" s="2114"/>
      <c r="GN43" s="2114"/>
      <c r="GO43" s="2114"/>
      <c r="GP43" s="2114"/>
      <c r="GQ43" s="2114"/>
      <c r="GR43" s="2114"/>
      <c r="GS43" s="2114"/>
      <c r="GT43" s="2114"/>
      <c r="GU43" s="2114"/>
      <c r="GV43" s="2114"/>
      <c r="GW43" s="2114"/>
      <c r="GX43" s="2114"/>
      <c r="GY43" s="2114"/>
      <c r="GZ43" s="2114"/>
      <c r="HA43" s="2114"/>
      <c r="HB43" s="2114"/>
      <c r="HC43" s="2114"/>
      <c r="HD43" s="2114"/>
      <c r="HE43" s="2114"/>
      <c r="HF43" s="2114"/>
      <c r="HG43" s="2114"/>
      <c r="HH43" s="2114"/>
      <c r="HI43" s="2114"/>
      <c r="HJ43" s="2114"/>
      <c r="HK43" s="2114"/>
      <c r="HL43" s="2114"/>
      <c r="HM43" s="2114"/>
      <c r="HN43" s="2114"/>
      <c r="HO43" s="2114"/>
      <c r="HP43" s="2114"/>
      <c r="HQ43" s="2114"/>
      <c r="HR43" s="2114"/>
      <c r="HS43" s="2114"/>
      <c r="HT43" s="2114"/>
      <c r="HU43" s="2114"/>
      <c r="HV43" s="2114"/>
      <c r="HW43" s="2114"/>
      <c r="HX43" s="2114"/>
      <c r="HY43" s="2114"/>
      <c r="HZ43" s="2114"/>
      <c r="IA43" s="2114"/>
      <c r="IB43" s="2114"/>
      <c r="IC43" s="2114"/>
      <c r="ID43" s="2114"/>
      <c r="IE43" s="2114"/>
      <c r="IF43" s="2114"/>
      <c r="IG43" s="2114"/>
      <c r="IH43" s="2114"/>
      <c r="II43" s="2114"/>
      <c r="IJ43" s="2114"/>
      <c r="IK43" s="2114"/>
      <c r="IL43" s="2114"/>
      <c r="IM43" s="2114"/>
      <c r="IN43" s="2114"/>
      <c r="IO43" s="2114"/>
      <c r="IP43" s="2114"/>
      <c r="IQ43" s="2114"/>
      <c r="IR43" s="2114"/>
      <c r="IS43" s="2114"/>
      <c r="IT43" s="2114"/>
      <c r="IU43" s="2114"/>
      <c r="IV43" s="2114"/>
      <c r="IW43" s="2114"/>
      <c r="IX43" s="2114"/>
      <c r="IY43" s="2114"/>
      <c r="IZ43" s="2114"/>
      <c r="JA43" s="2114"/>
      <c r="JB43" s="2114"/>
      <c r="JC43" s="2114"/>
      <c r="JD43" s="2114"/>
      <c r="JE43" s="2114"/>
      <c r="JF43" s="2114"/>
      <c r="JG43" s="2114"/>
      <c r="JH43" s="2114"/>
      <c r="JI43" s="2114"/>
      <c r="JJ43" s="2114"/>
      <c r="JK43" s="2114"/>
      <c r="JL43" s="2114"/>
      <c r="JM43" s="2114"/>
      <c r="JN43" s="2114"/>
      <c r="JO43" s="2114"/>
      <c r="JP43" s="2114"/>
      <c r="JQ43" s="2114"/>
      <c r="JR43" s="2114"/>
      <c r="JS43" s="2114"/>
      <c r="JT43" s="2114"/>
      <c r="JU43" s="2114"/>
      <c r="JV43" s="2114"/>
      <c r="JW43" s="2114"/>
      <c r="JX43" s="2114"/>
      <c r="JY43" s="2114"/>
      <c r="JZ43" s="2114"/>
      <c r="KA43" s="2114"/>
      <c r="KB43" s="2114"/>
      <c r="KC43" s="2114"/>
      <c r="KD43" s="2114"/>
      <c r="KE43" s="2114"/>
      <c r="KF43" s="2114"/>
      <c r="KG43" s="2114"/>
      <c r="KH43" s="2114"/>
      <c r="KI43" s="2114"/>
      <c r="KJ43" s="2114"/>
      <c r="KK43" s="2114"/>
      <c r="KL43" s="2114"/>
      <c r="KM43" s="2114"/>
      <c r="KN43" s="2114"/>
      <c r="KO43" s="2114"/>
      <c r="KP43" s="2114"/>
      <c r="KQ43" s="2114"/>
      <c r="KR43" s="2114"/>
      <c r="KS43" s="2114"/>
      <c r="KT43" s="2114"/>
      <c r="KU43" s="2114"/>
      <c r="KV43" s="2114"/>
      <c r="KW43" s="2114"/>
      <c r="KX43" s="2114"/>
      <c r="KY43" s="2114"/>
      <c r="KZ43" s="2114"/>
      <c r="LA43" s="2114"/>
      <c r="LB43" s="2114"/>
      <c r="LC43" s="2114"/>
      <c r="LD43" s="2114"/>
    </row>
    <row r="44" s="1486" customFormat="1" ht="47" customHeight="1" spans="1:316">
      <c r="A44" s="1726">
        <v>45943</v>
      </c>
      <c r="B44" s="1724" t="s">
        <v>3593</v>
      </c>
      <c r="C44" s="1720" t="s">
        <v>98</v>
      </c>
      <c r="D44" s="1725">
        <v>4500181689</v>
      </c>
      <c r="E44" s="2047" t="s">
        <v>4615</v>
      </c>
      <c r="F44" s="1725" t="s">
        <v>4616</v>
      </c>
      <c r="G44" s="1728" t="s">
        <v>4523</v>
      </c>
      <c r="H44" s="1728" t="s">
        <v>4523</v>
      </c>
      <c r="I44" s="1746" t="s">
        <v>4524</v>
      </c>
      <c r="J44" s="1736">
        <v>3150</v>
      </c>
      <c r="K44" s="1747">
        <v>0</v>
      </c>
      <c r="L44" s="1747">
        <v>75</v>
      </c>
      <c r="M44" s="1747">
        <f t="shared" si="0"/>
        <v>42</v>
      </c>
      <c r="N44" s="1741">
        <v>46038</v>
      </c>
      <c r="O44" s="1741">
        <v>46036</v>
      </c>
      <c r="P44" s="1749"/>
      <c r="Q44" s="1901" t="s">
        <v>78</v>
      </c>
      <c r="R44" s="1764"/>
      <c r="S44" s="1766" t="s">
        <v>111</v>
      </c>
      <c r="T44" s="2075">
        <v>45960</v>
      </c>
      <c r="U44" s="1767" t="s">
        <v>88</v>
      </c>
      <c r="V44" s="1783" t="s">
        <v>88</v>
      </c>
      <c r="W44" s="1767" t="s">
        <v>3597</v>
      </c>
      <c r="X44" s="1783"/>
      <c r="Y44" s="1783" t="s">
        <v>4530</v>
      </c>
      <c r="Z44" s="1772" t="s">
        <v>3599</v>
      </c>
      <c r="AA44" s="1784">
        <v>178.134</v>
      </c>
      <c r="AB44" s="2091">
        <f t="shared" si="1"/>
        <v>7481.628</v>
      </c>
      <c r="AC44" s="2092"/>
      <c r="AD44" s="1799" t="s">
        <v>81</v>
      </c>
      <c r="AE44" s="1799"/>
      <c r="AF44" s="1799"/>
      <c r="AG44" s="1800">
        <f t="shared" si="18"/>
        <v>3150</v>
      </c>
      <c r="AH44" s="1800"/>
      <c r="AI44" s="1800"/>
      <c r="AJ44" s="1800"/>
      <c r="AK44" s="1800">
        <f t="shared" si="19"/>
        <v>42</v>
      </c>
      <c r="AL44" s="1800" t="s">
        <v>64</v>
      </c>
      <c r="AM44" s="1800"/>
      <c r="AN44" s="1800">
        <f t="shared" si="12"/>
        <v>3150</v>
      </c>
      <c r="AO44" s="1800">
        <f>J89*20%</f>
        <v>630</v>
      </c>
      <c r="AP44" s="2107">
        <f t="shared" si="13"/>
        <v>472.5</v>
      </c>
      <c r="AQ44" s="1808">
        <f t="shared" si="14"/>
        <v>567</v>
      </c>
      <c r="AR44" s="2109">
        <f t="shared" si="15"/>
        <v>491.4</v>
      </c>
      <c r="AS44" s="2109">
        <f t="shared" si="16"/>
        <v>485.1</v>
      </c>
      <c r="AT44" s="2109">
        <f t="shared" si="17"/>
        <v>504</v>
      </c>
      <c r="AU44" s="1808" t="s">
        <v>551</v>
      </c>
      <c r="AV44" s="1808" t="s">
        <v>552</v>
      </c>
      <c r="AW44" s="1808"/>
      <c r="AX44" s="1818"/>
      <c r="AY44" s="1819"/>
      <c r="AZ44" s="1819"/>
      <c r="BA44" s="1819"/>
      <c r="BB44" s="1819"/>
      <c r="BC44" s="1819"/>
      <c r="BD44" s="1819"/>
      <c r="BE44" s="1819"/>
      <c r="BF44" s="1819"/>
      <c r="BG44" s="1819"/>
      <c r="BH44" s="1819"/>
      <c r="BI44" s="1819"/>
      <c r="BJ44" s="1819"/>
      <c r="BK44" s="1819"/>
      <c r="BL44" s="1819"/>
      <c r="BM44" s="1819"/>
      <c r="BN44" s="1819"/>
      <c r="BO44" s="1819"/>
      <c r="BP44" s="1819"/>
      <c r="BQ44" s="1819"/>
      <c r="BR44" s="1819"/>
      <c r="BS44" s="1819"/>
      <c r="BT44" s="1819"/>
      <c r="BU44" s="1819"/>
      <c r="BV44" s="1819"/>
      <c r="BW44" s="1819"/>
      <c r="BX44" s="1819"/>
      <c r="BY44" s="1819"/>
      <c r="BZ44" s="1819"/>
      <c r="CA44" s="1819"/>
      <c r="CB44" s="1819"/>
      <c r="CC44" s="1819"/>
      <c r="CD44" s="1819"/>
      <c r="CE44" s="1819"/>
      <c r="CF44" s="1819"/>
      <c r="CG44" s="1819"/>
      <c r="CH44" s="1819"/>
      <c r="CI44" s="1819"/>
      <c r="CJ44" s="1819"/>
      <c r="CK44" s="1819"/>
      <c r="CL44" s="1819"/>
      <c r="CM44" s="1819"/>
      <c r="CN44" s="1819"/>
      <c r="CO44" s="1819"/>
      <c r="CP44" s="1819"/>
      <c r="CQ44" s="1819"/>
      <c r="CR44" s="1819"/>
      <c r="CS44" s="1819"/>
      <c r="CT44" s="1819"/>
      <c r="CU44" s="1819"/>
      <c r="CV44" s="1819"/>
      <c r="CW44" s="1819"/>
      <c r="CX44" s="1819"/>
      <c r="CY44" s="1819"/>
      <c r="CZ44" s="1819"/>
      <c r="DA44" s="1819"/>
      <c r="DB44" s="1819"/>
      <c r="DC44" s="1819"/>
      <c r="DD44" s="1819"/>
      <c r="DE44" s="1819"/>
      <c r="DF44" s="1819"/>
      <c r="DG44" s="1819"/>
      <c r="DH44" s="1819"/>
      <c r="DI44" s="1819"/>
      <c r="DJ44" s="1819"/>
      <c r="DK44" s="1819"/>
      <c r="DL44" s="1819"/>
      <c r="DM44" s="1819"/>
      <c r="DN44" s="1819"/>
      <c r="DO44" s="1819"/>
      <c r="DP44" s="1819"/>
      <c r="DQ44" s="1819"/>
      <c r="DR44" s="1819"/>
      <c r="DS44" s="1819"/>
      <c r="DT44" s="1819"/>
      <c r="DU44" s="1819"/>
      <c r="DV44" s="1819"/>
      <c r="DW44" s="1819"/>
      <c r="DX44" s="1819"/>
      <c r="DY44" s="1819"/>
      <c r="DZ44" s="1819"/>
      <c r="EA44" s="1819"/>
      <c r="EB44" s="1819"/>
      <c r="EC44" s="1819"/>
      <c r="ED44" s="1819"/>
      <c r="EE44" s="1819"/>
      <c r="EF44" s="1819"/>
      <c r="EG44" s="1819"/>
      <c r="EH44" s="1819"/>
      <c r="EI44" s="1819"/>
      <c r="EJ44" s="1819"/>
      <c r="EK44" s="1819"/>
      <c r="EL44" s="1819"/>
      <c r="EM44" s="1819"/>
      <c r="EN44" s="1819"/>
      <c r="EO44" s="1819"/>
      <c r="EP44" s="1819"/>
      <c r="EQ44" s="1819"/>
      <c r="ER44" s="1819"/>
      <c r="ES44" s="1819"/>
      <c r="ET44" s="1819"/>
      <c r="EU44" s="1819"/>
      <c r="EV44" s="1819"/>
      <c r="EW44" s="1819"/>
      <c r="EX44" s="1819"/>
      <c r="EY44" s="1819"/>
      <c r="EZ44" s="1819"/>
      <c r="FA44" s="1819"/>
      <c r="FB44" s="1819"/>
      <c r="FC44" s="1819"/>
      <c r="FD44" s="1819"/>
      <c r="FE44" s="1819"/>
      <c r="FF44" s="1819"/>
      <c r="FG44" s="1819"/>
      <c r="FH44" s="1819"/>
      <c r="FI44" s="1819"/>
      <c r="FJ44" s="1819"/>
      <c r="FK44" s="1819"/>
      <c r="FL44" s="1819"/>
      <c r="FM44" s="1819"/>
      <c r="FN44" s="1819"/>
      <c r="FO44" s="1819"/>
      <c r="FP44" s="1819"/>
      <c r="FQ44" s="1819"/>
      <c r="FR44" s="1819"/>
      <c r="FS44" s="1819"/>
      <c r="FT44" s="1819"/>
      <c r="FU44" s="1819"/>
      <c r="FV44" s="1819"/>
      <c r="FW44" s="1819"/>
      <c r="FX44" s="1819"/>
      <c r="FY44" s="1819"/>
      <c r="FZ44" s="1819"/>
      <c r="GA44" s="1819"/>
      <c r="GB44" s="1819"/>
      <c r="GC44" s="1819"/>
      <c r="GD44" s="1819"/>
      <c r="GE44" s="1819"/>
      <c r="GF44" s="1819"/>
      <c r="GG44" s="1819"/>
      <c r="GH44" s="1819"/>
      <c r="GI44" s="1819"/>
      <c r="GJ44" s="1819"/>
      <c r="GK44" s="1819"/>
      <c r="GL44" s="1819"/>
      <c r="GM44" s="1819"/>
      <c r="GN44" s="1819"/>
      <c r="GO44" s="1819"/>
      <c r="GP44" s="1819"/>
      <c r="GQ44" s="1819"/>
      <c r="GR44" s="1819"/>
      <c r="GS44" s="1819"/>
      <c r="GT44" s="1819"/>
      <c r="GU44" s="1819"/>
      <c r="GV44" s="1819"/>
      <c r="GW44" s="1819"/>
      <c r="GX44" s="1819"/>
      <c r="GY44" s="1819"/>
      <c r="GZ44" s="1819"/>
      <c r="HA44" s="1819"/>
      <c r="HB44" s="1819"/>
      <c r="HC44" s="1819"/>
      <c r="HD44" s="1819"/>
      <c r="HE44" s="1819"/>
      <c r="HF44" s="1819"/>
      <c r="HG44" s="1819"/>
      <c r="HH44" s="1819"/>
      <c r="HI44" s="1819"/>
      <c r="HJ44" s="1819"/>
      <c r="HK44" s="1819"/>
      <c r="HL44" s="1819"/>
      <c r="HM44" s="1819"/>
      <c r="HN44" s="1819"/>
      <c r="HO44" s="1819"/>
      <c r="HP44" s="1819"/>
      <c r="HQ44" s="1819"/>
      <c r="HR44" s="1819"/>
      <c r="HS44" s="1819"/>
      <c r="HT44" s="1819"/>
      <c r="HU44" s="1819"/>
      <c r="HV44" s="1819"/>
      <c r="HW44" s="1819"/>
      <c r="HX44" s="1819"/>
      <c r="HY44" s="1819"/>
      <c r="HZ44" s="1819"/>
      <c r="IA44" s="1819"/>
      <c r="IB44" s="1819"/>
      <c r="IC44" s="1819"/>
      <c r="ID44" s="1819"/>
      <c r="IE44" s="1819"/>
      <c r="IF44" s="1819"/>
      <c r="IG44" s="1819"/>
      <c r="IH44" s="1819"/>
      <c r="II44" s="1819"/>
      <c r="IJ44" s="1819"/>
      <c r="IK44" s="1819"/>
      <c r="IL44" s="1819"/>
      <c r="IM44" s="1819"/>
      <c r="IN44" s="1819"/>
      <c r="IO44" s="1819"/>
      <c r="IP44" s="1819"/>
      <c r="IQ44" s="1819"/>
      <c r="IR44" s="1819"/>
      <c r="IS44" s="1819"/>
      <c r="IT44" s="1819"/>
      <c r="IU44" s="1819"/>
      <c r="IV44" s="1819"/>
      <c r="IW44" s="1819"/>
      <c r="IX44" s="1819"/>
      <c r="IY44" s="1819"/>
      <c r="IZ44" s="1819"/>
      <c r="JA44" s="1819"/>
      <c r="JB44" s="1819"/>
      <c r="JC44" s="1819"/>
      <c r="JD44" s="1819"/>
      <c r="JE44" s="1819"/>
      <c r="JF44" s="1819"/>
      <c r="JG44" s="1819"/>
      <c r="JH44" s="1819"/>
      <c r="JI44" s="1819"/>
      <c r="JJ44" s="1819"/>
      <c r="JK44" s="1819"/>
      <c r="JL44" s="1819"/>
      <c r="JM44" s="1819"/>
      <c r="JN44" s="1819"/>
      <c r="JO44" s="1819"/>
      <c r="JP44" s="1819"/>
      <c r="JQ44" s="1819"/>
      <c r="JR44" s="1819"/>
      <c r="JS44" s="1819"/>
      <c r="JT44" s="1819"/>
      <c r="JU44" s="1819"/>
      <c r="JV44" s="1819"/>
      <c r="JW44" s="1819"/>
      <c r="JX44" s="1819"/>
      <c r="JY44" s="1819"/>
      <c r="JZ44" s="1819"/>
      <c r="KA44" s="1819"/>
      <c r="KB44" s="1819"/>
      <c r="KC44" s="1819"/>
      <c r="KD44" s="1819"/>
      <c r="KE44" s="1819"/>
      <c r="KF44" s="1819"/>
      <c r="KG44" s="1819"/>
      <c r="KH44" s="1819"/>
      <c r="KI44" s="1819"/>
      <c r="KJ44" s="1819"/>
      <c r="KK44" s="1819"/>
      <c r="KL44" s="1819"/>
      <c r="KM44" s="1819"/>
      <c r="KN44" s="1819"/>
      <c r="KO44" s="1819"/>
      <c r="KP44" s="1819"/>
      <c r="KQ44" s="1819"/>
      <c r="KR44" s="1819"/>
      <c r="KS44" s="1819"/>
      <c r="KT44" s="1819"/>
      <c r="KU44" s="1819"/>
      <c r="KV44" s="1819"/>
      <c r="KW44" s="1819"/>
      <c r="KX44" s="1819"/>
      <c r="KY44" s="1819"/>
      <c r="KZ44" s="1819"/>
      <c r="LA44" s="1819"/>
      <c r="LB44" s="1819"/>
      <c r="LC44" s="1819"/>
      <c r="LD44" s="1819"/>
    </row>
    <row r="45" s="1486" customFormat="1" ht="47" customHeight="1" spans="1:316">
      <c r="A45" s="1726">
        <v>45943</v>
      </c>
      <c r="B45" s="1724" t="s">
        <v>3593</v>
      </c>
      <c r="C45" s="1720" t="s">
        <v>98</v>
      </c>
      <c r="D45" s="1725">
        <v>4500181690</v>
      </c>
      <c r="E45" s="2047" t="s">
        <v>4617</v>
      </c>
      <c r="F45" s="1725" t="s">
        <v>4618</v>
      </c>
      <c r="G45" s="1728" t="s">
        <v>4523</v>
      </c>
      <c r="H45" s="1728" t="s">
        <v>4523</v>
      </c>
      <c r="I45" s="1746" t="s">
        <v>4524</v>
      </c>
      <c r="J45" s="1736">
        <v>3150</v>
      </c>
      <c r="K45" s="1747">
        <v>0</v>
      </c>
      <c r="L45" s="1747">
        <v>75</v>
      </c>
      <c r="M45" s="1747">
        <f t="shared" si="0"/>
        <v>42</v>
      </c>
      <c r="N45" s="1741">
        <v>46038</v>
      </c>
      <c r="O45" s="1741">
        <v>46036</v>
      </c>
      <c r="P45" s="1749"/>
      <c r="Q45" s="1901" t="s">
        <v>78</v>
      </c>
      <c r="R45" s="1764"/>
      <c r="S45" s="1766" t="s">
        <v>111</v>
      </c>
      <c r="T45" s="2075">
        <v>45960</v>
      </c>
      <c r="U45" s="1767" t="s">
        <v>88</v>
      </c>
      <c r="V45" s="1783" t="s">
        <v>88</v>
      </c>
      <c r="W45" s="1767" t="s">
        <v>3597</v>
      </c>
      <c r="X45" s="1783"/>
      <c r="Y45" s="1783" t="s">
        <v>4530</v>
      </c>
      <c r="Z45" s="1772" t="s">
        <v>3599</v>
      </c>
      <c r="AA45" s="1784">
        <v>178.134</v>
      </c>
      <c r="AB45" s="2091">
        <f t="shared" si="1"/>
        <v>7481.628</v>
      </c>
      <c r="AC45" s="2092"/>
      <c r="AD45" s="1799" t="s">
        <v>81</v>
      </c>
      <c r="AE45" s="1799"/>
      <c r="AF45" s="1799"/>
      <c r="AG45" s="1800">
        <f t="shared" si="18"/>
        <v>3150</v>
      </c>
      <c r="AH45" s="1800"/>
      <c r="AI45" s="1800"/>
      <c r="AJ45" s="1800"/>
      <c r="AK45" s="1800">
        <f t="shared" si="19"/>
        <v>42</v>
      </c>
      <c r="AL45" s="1800" t="s">
        <v>64</v>
      </c>
      <c r="AM45" s="1800"/>
      <c r="AN45" s="1800">
        <f t="shared" si="12"/>
        <v>3150</v>
      </c>
      <c r="AO45" s="1800">
        <f t="shared" ref="AO45:AO73" si="20">J45*20%</f>
        <v>630</v>
      </c>
      <c r="AP45" s="2107">
        <f t="shared" si="13"/>
        <v>472.5</v>
      </c>
      <c r="AQ45" s="1808">
        <f t="shared" si="14"/>
        <v>567</v>
      </c>
      <c r="AR45" s="2109">
        <f t="shared" si="15"/>
        <v>491.4</v>
      </c>
      <c r="AS45" s="2109">
        <f t="shared" si="16"/>
        <v>485.1</v>
      </c>
      <c r="AT45" s="2109">
        <f t="shared" si="17"/>
        <v>504</v>
      </c>
      <c r="AU45" s="1808" t="s">
        <v>551</v>
      </c>
      <c r="AV45" s="1808" t="s">
        <v>552</v>
      </c>
      <c r="AW45" s="1808"/>
      <c r="AX45" s="1818"/>
      <c r="AY45" s="1819"/>
      <c r="AZ45" s="1819"/>
      <c r="BA45" s="1819"/>
      <c r="BB45" s="1819"/>
      <c r="BC45" s="1819"/>
      <c r="BD45" s="1819"/>
      <c r="BE45" s="1819"/>
      <c r="BF45" s="1819"/>
      <c r="BG45" s="1819"/>
      <c r="BH45" s="1819"/>
      <c r="BI45" s="1819"/>
      <c r="BJ45" s="1819"/>
      <c r="BK45" s="1819"/>
      <c r="BL45" s="1819"/>
      <c r="BM45" s="1819"/>
      <c r="BN45" s="1819"/>
      <c r="BO45" s="1819"/>
      <c r="BP45" s="1819"/>
      <c r="BQ45" s="1819"/>
      <c r="BR45" s="1819"/>
      <c r="BS45" s="1819"/>
      <c r="BT45" s="1819"/>
      <c r="BU45" s="1819"/>
      <c r="BV45" s="1819"/>
      <c r="BW45" s="1819"/>
      <c r="BX45" s="1819"/>
      <c r="BY45" s="1819"/>
      <c r="BZ45" s="1819"/>
      <c r="CA45" s="1819"/>
      <c r="CB45" s="1819"/>
      <c r="CC45" s="1819"/>
      <c r="CD45" s="1819"/>
      <c r="CE45" s="1819"/>
      <c r="CF45" s="1819"/>
      <c r="CG45" s="1819"/>
      <c r="CH45" s="1819"/>
      <c r="CI45" s="1819"/>
      <c r="CJ45" s="1819"/>
      <c r="CK45" s="1819"/>
      <c r="CL45" s="1819"/>
      <c r="CM45" s="1819"/>
      <c r="CN45" s="1819"/>
      <c r="CO45" s="1819"/>
      <c r="CP45" s="1819"/>
      <c r="CQ45" s="1819"/>
      <c r="CR45" s="1819"/>
      <c r="CS45" s="1819"/>
      <c r="CT45" s="1819"/>
      <c r="CU45" s="1819"/>
      <c r="CV45" s="1819"/>
      <c r="CW45" s="1819"/>
      <c r="CX45" s="1819"/>
      <c r="CY45" s="1819"/>
      <c r="CZ45" s="1819"/>
      <c r="DA45" s="1819"/>
      <c r="DB45" s="1819"/>
      <c r="DC45" s="1819"/>
      <c r="DD45" s="1819"/>
      <c r="DE45" s="1819"/>
      <c r="DF45" s="1819"/>
      <c r="DG45" s="1819"/>
      <c r="DH45" s="1819"/>
      <c r="DI45" s="1819"/>
      <c r="DJ45" s="1819"/>
      <c r="DK45" s="1819"/>
      <c r="DL45" s="1819"/>
      <c r="DM45" s="1819"/>
      <c r="DN45" s="1819"/>
      <c r="DO45" s="1819"/>
      <c r="DP45" s="1819"/>
      <c r="DQ45" s="1819"/>
      <c r="DR45" s="1819"/>
      <c r="DS45" s="1819"/>
      <c r="DT45" s="1819"/>
      <c r="DU45" s="1819"/>
      <c r="DV45" s="1819"/>
      <c r="DW45" s="1819"/>
      <c r="DX45" s="1819"/>
      <c r="DY45" s="1819"/>
      <c r="DZ45" s="1819"/>
      <c r="EA45" s="1819"/>
      <c r="EB45" s="1819"/>
      <c r="EC45" s="1819"/>
      <c r="ED45" s="1819"/>
      <c r="EE45" s="1819"/>
      <c r="EF45" s="1819"/>
      <c r="EG45" s="1819"/>
      <c r="EH45" s="1819"/>
      <c r="EI45" s="1819"/>
      <c r="EJ45" s="1819"/>
      <c r="EK45" s="1819"/>
      <c r="EL45" s="1819"/>
      <c r="EM45" s="1819"/>
      <c r="EN45" s="1819"/>
      <c r="EO45" s="1819"/>
      <c r="EP45" s="1819"/>
      <c r="EQ45" s="1819"/>
      <c r="ER45" s="1819"/>
      <c r="ES45" s="1819"/>
      <c r="ET45" s="1819"/>
      <c r="EU45" s="1819"/>
      <c r="EV45" s="1819"/>
      <c r="EW45" s="1819"/>
      <c r="EX45" s="1819"/>
      <c r="EY45" s="1819"/>
      <c r="EZ45" s="1819"/>
      <c r="FA45" s="1819"/>
      <c r="FB45" s="1819"/>
      <c r="FC45" s="1819"/>
      <c r="FD45" s="1819"/>
      <c r="FE45" s="1819"/>
      <c r="FF45" s="1819"/>
      <c r="FG45" s="1819"/>
      <c r="FH45" s="1819"/>
      <c r="FI45" s="1819"/>
      <c r="FJ45" s="1819"/>
      <c r="FK45" s="1819"/>
      <c r="FL45" s="1819"/>
      <c r="FM45" s="1819"/>
      <c r="FN45" s="1819"/>
      <c r="FO45" s="1819"/>
      <c r="FP45" s="1819"/>
      <c r="FQ45" s="1819"/>
      <c r="FR45" s="1819"/>
      <c r="FS45" s="1819"/>
      <c r="FT45" s="1819"/>
      <c r="FU45" s="1819"/>
      <c r="FV45" s="1819"/>
      <c r="FW45" s="1819"/>
      <c r="FX45" s="1819"/>
      <c r="FY45" s="1819"/>
      <c r="FZ45" s="1819"/>
      <c r="GA45" s="1819"/>
      <c r="GB45" s="1819"/>
      <c r="GC45" s="1819"/>
      <c r="GD45" s="1819"/>
      <c r="GE45" s="1819"/>
      <c r="GF45" s="1819"/>
      <c r="GG45" s="1819"/>
      <c r="GH45" s="1819"/>
      <c r="GI45" s="1819"/>
      <c r="GJ45" s="1819"/>
      <c r="GK45" s="1819"/>
      <c r="GL45" s="1819"/>
      <c r="GM45" s="1819"/>
      <c r="GN45" s="1819"/>
      <c r="GO45" s="1819"/>
      <c r="GP45" s="1819"/>
      <c r="GQ45" s="1819"/>
      <c r="GR45" s="1819"/>
      <c r="GS45" s="1819"/>
      <c r="GT45" s="1819"/>
      <c r="GU45" s="1819"/>
      <c r="GV45" s="1819"/>
      <c r="GW45" s="1819"/>
      <c r="GX45" s="1819"/>
      <c r="GY45" s="1819"/>
      <c r="GZ45" s="1819"/>
      <c r="HA45" s="1819"/>
      <c r="HB45" s="1819"/>
      <c r="HC45" s="1819"/>
      <c r="HD45" s="1819"/>
      <c r="HE45" s="1819"/>
      <c r="HF45" s="1819"/>
      <c r="HG45" s="1819"/>
      <c r="HH45" s="1819"/>
      <c r="HI45" s="1819"/>
      <c r="HJ45" s="1819"/>
      <c r="HK45" s="1819"/>
      <c r="HL45" s="1819"/>
      <c r="HM45" s="1819"/>
      <c r="HN45" s="1819"/>
      <c r="HO45" s="1819"/>
      <c r="HP45" s="1819"/>
      <c r="HQ45" s="1819"/>
      <c r="HR45" s="1819"/>
      <c r="HS45" s="1819"/>
      <c r="HT45" s="1819"/>
      <c r="HU45" s="1819"/>
      <c r="HV45" s="1819"/>
      <c r="HW45" s="1819"/>
      <c r="HX45" s="1819"/>
      <c r="HY45" s="1819"/>
      <c r="HZ45" s="1819"/>
      <c r="IA45" s="1819"/>
      <c r="IB45" s="1819"/>
      <c r="IC45" s="1819"/>
      <c r="ID45" s="1819"/>
      <c r="IE45" s="1819"/>
      <c r="IF45" s="1819"/>
      <c r="IG45" s="1819"/>
      <c r="IH45" s="1819"/>
      <c r="II45" s="1819"/>
      <c r="IJ45" s="1819"/>
      <c r="IK45" s="1819"/>
      <c r="IL45" s="1819"/>
      <c r="IM45" s="1819"/>
      <c r="IN45" s="1819"/>
      <c r="IO45" s="1819"/>
      <c r="IP45" s="1819"/>
      <c r="IQ45" s="1819"/>
      <c r="IR45" s="1819"/>
      <c r="IS45" s="1819"/>
      <c r="IT45" s="1819"/>
      <c r="IU45" s="1819"/>
      <c r="IV45" s="1819"/>
      <c r="IW45" s="1819"/>
      <c r="IX45" s="1819"/>
      <c r="IY45" s="1819"/>
      <c r="IZ45" s="1819"/>
      <c r="JA45" s="1819"/>
      <c r="JB45" s="1819"/>
      <c r="JC45" s="1819"/>
      <c r="JD45" s="1819"/>
      <c r="JE45" s="1819"/>
      <c r="JF45" s="1819"/>
      <c r="JG45" s="1819"/>
      <c r="JH45" s="1819"/>
      <c r="JI45" s="1819"/>
      <c r="JJ45" s="1819"/>
      <c r="JK45" s="1819"/>
      <c r="JL45" s="1819"/>
      <c r="JM45" s="1819"/>
      <c r="JN45" s="1819"/>
      <c r="JO45" s="1819"/>
      <c r="JP45" s="1819"/>
      <c r="JQ45" s="1819"/>
      <c r="JR45" s="1819"/>
      <c r="JS45" s="1819"/>
      <c r="JT45" s="1819"/>
      <c r="JU45" s="1819"/>
      <c r="JV45" s="1819"/>
      <c r="JW45" s="1819"/>
      <c r="JX45" s="1819"/>
      <c r="JY45" s="1819"/>
      <c r="JZ45" s="1819"/>
      <c r="KA45" s="1819"/>
      <c r="KB45" s="1819"/>
      <c r="KC45" s="1819"/>
      <c r="KD45" s="1819"/>
      <c r="KE45" s="1819"/>
      <c r="KF45" s="1819"/>
      <c r="KG45" s="1819"/>
      <c r="KH45" s="1819"/>
      <c r="KI45" s="1819"/>
      <c r="KJ45" s="1819"/>
      <c r="KK45" s="1819"/>
      <c r="KL45" s="1819"/>
      <c r="KM45" s="1819"/>
      <c r="KN45" s="1819"/>
      <c r="KO45" s="1819"/>
      <c r="KP45" s="1819"/>
      <c r="KQ45" s="1819"/>
      <c r="KR45" s="1819"/>
      <c r="KS45" s="1819"/>
      <c r="KT45" s="1819"/>
      <c r="KU45" s="1819"/>
      <c r="KV45" s="1819"/>
      <c r="KW45" s="1819"/>
      <c r="KX45" s="1819"/>
      <c r="KY45" s="1819"/>
      <c r="KZ45" s="1819"/>
      <c r="LA45" s="1819"/>
      <c r="LB45" s="1819"/>
      <c r="LC45" s="1819"/>
      <c r="LD45" s="1819"/>
    </row>
    <row r="46" s="1486" customFormat="1" ht="47" customHeight="1" spans="1:316">
      <c r="A46" s="1726">
        <v>45943</v>
      </c>
      <c r="B46" s="1724" t="s">
        <v>3593</v>
      </c>
      <c r="C46" s="1720" t="s">
        <v>98</v>
      </c>
      <c r="D46" s="1725">
        <v>4500181691</v>
      </c>
      <c r="E46" s="2047" t="s">
        <v>4619</v>
      </c>
      <c r="F46" s="1725" t="s">
        <v>4620</v>
      </c>
      <c r="G46" s="1728" t="s">
        <v>4523</v>
      </c>
      <c r="H46" s="1728" t="s">
        <v>4523</v>
      </c>
      <c r="I46" s="1746" t="s">
        <v>4524</v>
      </c>
      <c r="J46" s="1736">
        <v>3150</v>
      </c>
      <c r="K46" s="1747">
        <v>0</v>
      </c>
      <c r="L46" s="1747">
        <v>75</v>
      </c>
      <c r="M46" s="1747">
        <f t="shared" si="0"/>
        <v>42</v>
      </c>
      <c r="N46" s="1741">
        <v>46038</v>
      </c>
      <c r="O46" s="1741">
        <v>46036</v>
      </c>
      <c r="P46" s="1749"/>
      <c r="Q46" s="1901" t="s">
        <v>78</v>
      </c>
      <c r="R46" s="1764"/>
      <c r="S46" s="1766" t="s">
        <v>111</v>
      </c>
      <c r="T46" s="2075">
        <v>45960</v>
      </c>
      <c r="U46" s="1767" t="s">
        <v>88</v>
      </c>
      <c r="V46" s="1783" t="s">
        <v>88</v>
      </c>
      <c r="W46" s="1767" t="s">
        <v>3597</v>
      </c>
      <c r="X46" s="1783"/>
      <c r="Y46" s="1783" t="s">
        <v>4530</v>
      </c>
      <c r="Z46" s="1772" t="s">
        <v>3599</v>
      </c>
      <c r="AA46" s="1784">
        <v>178.134</v>
      </c>
      <c r="AB46" s="2091">
        <f t="shared" si="1"/>
        <v>7481.628</v>
      </c>
      <c r="AC46" s="2092"/>
      <c r="AD46" s="1799" t="s">
        <v>81</v>
      </c>
      <c r="AE46" s="1799"/>
      <c r="AF46" s="1799"/>
      <c r="AG46" s="1800">
        <f t="shared" si="18"/>
        <v>3150</v>
      </c>
      <c r="AH46" s="1800"/>
      <c r="AI46" s="1800"/>
      <c r="AJ46" s="1800"/>
      <c r="AK46" s="1800">
        <f t="shared" si="19"/>
        <v>42</v>
      </c>
      <c r="AL46" s="1800" t="s">
        <v>64</v>
      </c>
      <c r="AM46" s="1800"/>
      <c r="AN46" s="1800">
        <f t="shared" si="12"/>
        <v>3150</v>
      </c>
      <c r="AO46" s="1800">
        <f t="shared" si="20"/>
        <v>630</v>
      </c>
      <c r="AP46" s="2107">
        <f t="shared" si="13"/>
        <v>472.5</v>
      </c>
      <c r="AQ46" s="1808">
        <f t="shared" si="14"/>
        <v>567</v>
      </c>
      <c r="AR46" s="2109">
        <f t="shared" si="15"/>
        <v>491.4</v>
      </c>
      <c r="AS46" s="2109">
        <f t="shared" si="16"/>
        <v>485.1</v>
      </c>
      <c r="AT46" s="2109">
        <f t="shared" si="17"/>
        <v>504</v>
      </c>
      <c r="AU46" s="1808" t="s">
        <v>551</v>
      </c>
      <c r="AV46" s="1808" t="s">
        <v>552</v>
      </c>
      <c r="AW46" s="1808"/>
      <c r="AX46" s="1818"/>
      <c r="AY46" s="1819"/>
      <c r="AZ46" s="1819"/>
      <c r="BA46" s="1819"/>
      <c r="BB46" s="1819"/>
      <c r="BC46" s="1819"/>
      <c r="BD46" s="1819"/>
      <c r="BE46" s="1819"/>
      <c r="BF46" s="1819"/>
      <c r="BG46" s="1819"/>
      <c r="BH46" s="1819"/>
      <c r="BI46" s="1819"/>
      <c r="BJ46" s="1819"/>
      <c r="BK46" s="1819"/>
      <c r="BL46" s="1819"/>
      <c r="BM46" s="1819"/>
      <c r="BN46" s="1819"/>
      <c r="BO46" s="1819"/>
      <c r="BP46" s="1819"/>
      <c r="BQ46" s="1819"/>
      <c r="BR46" s="1819"/>
      <c r="BS46" s="1819"/>
      <c r="BT46" s="1819"/>
      <c r="BU46" s="1819"/>
      <c r="BV46" s="1819"/>
      <c r="BW46" s="1819"/>
      <c r="BX46" s="1819"/>
      <c r="BY46" s="1819"/>
      <c r="BZ46" s="1819"/>
      <c r="CA46" s="1819"/>
      <c r="CB46" s="1819"/>
      <c r="CC46" s="1819"/>
      <c r="CD46" s="1819"/>
      <c r="CE46" s="1819"/>
      <c r="CF46" s="1819"/>
      <c r="CG46" s="1819"/>
      <c r="CH46" s="1819"/>
      <c r="CI46" s="1819"/>
      <c r="CJ46" s="1819"/>
      <c r="CK46" s="1819"/>
      <c r="CL46" s="1819"/>
      <c r="CM46" s="1819"/>
      <c r="CN46" s="1819"/>
      <c r="CO46" s="1819"/>
      <c r="CP46" s="1819"/>
      <c r="CQ46" s="1819"/>
      <c r="CR46" s="1819"/>
      <c r="CS46" s="1819"/>
      <c r="CT46" s="1819"/>
      <c r="CU46" s="1819"/>
      <c r="CV46" s="1819"/>
      <c r="CW46" s="1819"/>
      <c r="CX46" s="1819"/>
      <c r="CY46" s="1819"/>
      <c r="CZ46" s="1819"/>
      <c r="DA46" s="1819"/>
      <c r="DB46" s="1819"/>
      <c r="DC46" s="1819"/>
      <c r="DD46" s="1819"/>
      <c r="DE46" s="1819"/>
      <c r="DF46" s="1819"/>
      <c r="DG46" s="1819"/>
      <c r="DH46" s="1819"/>
      <c r="DI46" s="1819"/>
      <c r="DJ46" s="1819"/>
      <c r="DK46" s="1819"/>
      <c r="DL46" s="1819"/>
      <c r="DM46" s="1819"/>
      <c r="DN46" s="1819"/>
      <c r="DO46" s="1819"/>
      <c r="DP46" s="1819"/>
      <c r="DQ46" s="1819"/>
      <c r="DR46" s="1819"/>
      <c r="DS46" s="1819"/>
      <c r="DT46" s="1819"/>
      <c r="DU46" s="1819"/>
      <c r="DV46" s="1819"/>
      <c r="DW46" s="1819"/>
      <c r="DX46" s="1819"/>
      <c r="DY46" s="1819"/>
      <c r="DZ46" s="1819"/>
      <c r="EA46" s="1819"/>
      <c r="EB46" s="1819"/>
      <c r="EC46" s="1819"/>
      <c r="ED46" s="1819"/>
      <c r="EE46" s="1819"/>
      <c r="EF46" s="1819"/>
      <c r="EG46" s="1819"/>
      <c r="EH46" s="1819"/>
      <c r="EI46" s="1819"/>
      <c r="EJ46" s="1819"/>
      <c r="EK46" s="1819"/>
      <c r="EL46" s="1819"/>
      <c r="EM46" s="1819"/>
      <c r="EN46" s="1819"/>
      <c r="EO46" s="1819"/>
      <c r="EP46" s="1819"/>
      <c r="EQ46" s="1819"/>
      <c r="ER46" s="1819"/>
      <c r="ES46" s="1819"/>
      <c r="ET46" s="1819"/>
      <c r="EU46" s="1819"/>
      <c r="EV46" s="1819"/>
      <c r="EW46" s="1819"/>
      <c r="EX46" s="1819"/>
      <c r="EY46" s="1819"/>
      <c r="EZ46" s="1819"/>
      <c r="FA46" s="1819"/>
      <c r="FB46" s="1819"/>
      <c r="FC46" s="1819"/>
      <c r="FD46" s="1819"/>
      <c r="FE46" s="1819"/>
      <c r="FF46" s="1819"/>
      <c r="FG46" s="1819"/>
      <c r="FH46" s="1819"/>
      <c r="FI46" s="1819"/>
      <c r="FJ46" s="1819"/>
      <c r="FK46" s="1819"/>
      <c r="FL46" s="1819"/>
      <c r="FM46" s="1819"/>
      <c r="FN46" s="1819"/>
      <c r="FO46" s="1819"/>
      <c r="FP46" s="1819"/>
      <c r="FQ46" s="1819"/>
      <c r="FR46" s="1819"/>
      <c r="FS46" s="1819"/>
      <c r="FT46" s="1819"/>
      <c r="FU46" s="1819"/>
      <c r="FV46" s="1819"/>
      <c r="FW46" s="1819"/>
      <c r="FX46" s="1819"/>
      <c r="FY46" s="1819"/>
      <c r="FZ46" s="1819"/>
      <c r="GA46" s="1819"/>
      <c r="GB46" s="1819"/>
      <c r="GC46" s="1819"/>
      <c r="GD46" s="1819"/>
      <c r="GE46" s="1819"/>
      <c r="GF46" s="1819"/>
      <c r="GG46" s="1819"/>
      <c r="GH46" s="1819"/>
      <c r="GI46" s="1819"/>
      <c r="GJ46" s="1819"/>
      <c r="GK46" s="1819"/>
      <c r="GL46" s="1819"/>
      <c r="GM46" s="1819"/>
      <c r="GN46" s="1819"/>
      <c r="GO46" s="1819"/>
      <c r="GP46" s="1819"/>
      <c r="GQ46" s="1819"/>
      <c r="GR46" s="1819"/>
      <c r="GS46" s="1819"/>
      <c r="GT46" s="1819"/>
      <c r="GU46" s="1819"/>
      <c r="GV46" s="1819"/>
      <c r="GW46" s="1819"/>
      <c r="GX46" s="1819"/>
      <c r="GY46" s="1819"/>
      <c r="GZ46" s="1819"/>
      <c r="HA46" s="1819"/>
      <c r="HB46" s="1819"/>
      <c r="HC46" s="1819"/>
      <c r="HD46" s="1819"/>
      <c r="HE46" s="1819"/>
      <c r="HF46" s="1819"/>
      <c r="HG46" s="1819"/>
      <c r="HH46" s="1819"/>
      <c r="HI46" s="1819"/>
      <c r="HJ46" s="1819"/>
      <c r="HK46" s="1819"/>
      <c r="HL46" s="1819"/>
      <c r="HM46" s="1819"/>
      <c r="HN46" s="1819"/>
      <c r="HO46" s="1819"/>
      <c r="HP46" s="1819"/>
      <c r="HQ46" s="1819"/>
      <c r="HR46" s="1819"/>
      <c r="HS46" s="1819"/>
      <c r="HT46" s="1819"/>
      <c r="HU46" s="1819"/>
      <c r="HV46" s="1819"/>
      <c r="HW46" s="1819"/>
      <c r="HX46" s="1819"/>
      <c r="HY46" s="1819"/>
      <c r="HZ46" s="1819"/>
      <c r="IA46" s="1819"/>
      <c r="IB46" s="1819"/>
      <c r="IC46" s="1819"/>
      <c r="ID46" s="1819"/>
      <c r="IE46" s="1819"/>
      <c r="IF46" s="1819"/>
      <c r="IG46" s="1819"/>
      <c r="IH46" s="1819"/>
      <c r="II46" s="1819"/>
      <c r="IJ46" s="1819"/>
      <c r="IK46" s="1819"/>
      <c r="IL46" s="1819"/>
      <c r="IM46" s="1819"/>
      <c r="IN46" s="1819"/>
      <c r="IO46" s="1819"/>
      <c r="IP46" s="1819"/>
      <c r="IQ46" s="1819"/>
      <c r="IR46" s="1819"/>
      <c r="IS46" s="1819"/>
      <c r="IT46" s="1819"/>
      <c r="IU46" s="1819"/>
      <c r="IV46" s="1819"/>
      <c r="IW46" s="1819"/>
      <c r="IX46" s="1819"/>
      <c r="IY46" s="1819"/>
      <c r="IZ46" s="1819"/>
      <c r="JA46" s="1819"/>
      <c r="JB46" s="1819"/>
      <c r="JC46" s="1819"/>
      <c r="JD46" s="1819"/>
      <c r="JE46" s="1819"/>
      <c r="JF46" s="1819"/>
      <c r="JG46" s="1819"/>
      <c r="JH46" s="1819"/>
      <c r="JI46" s="1819"/>
      <c r="JJ46" s="1819"/>
      <c r="JK46" s="1819"/>
      <c r="JL46" s="1819"/>
      <c r="JM46" s="1819"/>
      <c r="JN46" s="1819"/>
      <c r="JO46" s="1819"/>
      <c r="JP46" s="1819"/>
      <c r="JQ46" s="1819"/>
      <c r="JR46" s="1819"/>
      <c r="JS46" s="1819"/>
      <c r="JT46" s="1819"/>
      <c r="JU46" s="1819"/>
      <c r="JV46" s="1819"/>
      <c r="JW46" s="1819"/>
      <c r="JX46" s="1819"/>
      <c r="JY46" s="1819"/>
      <c r="JZ46" s="1819"/>
      <c r="KA46" s="1819"/>
      <c r="KB46" s="1819"/>
      <c r="KC46" s="1819"/>
      <c r="KD46" s="1819"/>
      <c r="KE46" s="1819"/>
      <c r="KF46" s="1819"/>
      <c r="KG46" s="1819"/>
      <c r="KH46" s="1819"/>
      <c r="KI46" s="1819"/>
      <c r="KJ46" s="1819"/>
      <c r="KK46" s="1819"/>
      <c r="KL46" s="1819"/>
      <c r="KM46" s="1819"/>
      <c r="KN46" s="1819"/>
      <c r="KO46" s="1819"/>
      <c r="KP46" s="1819"/>
      <c r="KQ46" s="1819"/>
      <c r="KR46" s="1819"/>
      <c r="KS46" s="1819"/>
      <c r="KT46" s="1819"/>
      <c r="KU46" s="1819"/>
      <c r="KV46" s="1819"/>
      <c r="KW46" s="1819"/>
      <c r="KX46" s="1819"/>
      <c r="KY46" s="1819"/>
      <c r="KZ46" s="1819"/>
      <c r="LA46" s="1819"/>
      <c r="LB46" s="1819"/>
      <c r="LC46" s="1819"/>
      <c r="LD46" s="1819"/>
    </row>
    <row r="47" s="1486" customFormat="1" ht="47" customHeight="1" spans="1:316">
      <c r="A47" s="1726">
        <v>45943</v>
      </c>
      <c r="B47" s="1724" t="s">
        <v>3593</v>
      </c>
      <c r="C47" s="1720" t="s">
        <v>98</v>
      </c>
      <c r="D47" s="1725">
        <v>4500181692</v>
      </c>
      <c r="E47" s="2047" t="s">
        <v>4621</v>
      </c>
      <c r="F47" s="1725" t="s">
        <v>4622</v>
      </c>
      <c r="G47" s="1728" t="s">
        <v>4523</v>
      </c>
      <c r="H47" s="1728" t="s">
        <v>4523</v>
      </c>
      <c r="I47" s="1746" t="s">
        <v>4524</v>
      </c>
      <c r="J47" s="1736">
        <v>3150</v>
      </c>
      <c r="K47" s="1747">
        <v>0</v>
      </c>
      <c r="L47" s="1747">
        <v>75</v>
      </c>
      <c r="M47" s="1747">
        <f t="shared" si="0"/>
        <v>42</v>
      </c>
      <c r="N47" s="1741">
        <v>46038</v>
      </c>
      <c r="O47" s="1741">
        <v>46036</v>
      </c>
      <c r="P47" s="1749"/>
      <c r="Q47" s="1901" t="s">
        <v>78</v>
      </c>
      <c r="R47" s="1764"/>
      <c r="S47" s="1766" t="s">
        <v>111</v>
      </c>
      <c r="T47" s="2075">
        <v>45960</v>
      </c>
      <c r="U47" s="1767" t="s">
        <v>88</v>
      </c>
      <c r="V47" s="1783" t="s">
        <v>88</v>
      </c>
      <c r="W47" s="1767" t="s">
        <v>3597</v>
      </c>
      <c r="X47" s="1783"/>
      <c r="Y47" s="1783" t="s">
        <v>4530</v>
      </c>
      <c r="Z47" s="1772" t="s">
        <v>3599</v>
      </c>
      <c r="AA47" s="1784">
        <v>178.134</v>
      </c>
      <c r="AB47" s="2091">
        <f t="shared" si="1"/>
        <v>7481.628</v>
      </c>
      <c r="AC47" s="2092"/>
      <c r="AD47" s="1799" t="s">
        <v>81</v>
      </c>
      <c r="AE47" s="1799"/>
      <c r="AF47" s="1799"/>
      <c r="AG47" s="1800">
        <f t="shared" si="18"/>
        <v>3150</v>
      </c>
      <c r="AH47" s="1800"/>
      <c r="AI47" s="1800"/>
      <c r="AJ47" s="1800"/>
      <c r="AK47" s="1800">
        <f t="shared" si="19"/>
        <v>42</v>
      </c>
      <c r="AL47" s="1800" t="s">
        <v>64</v>
      </c>
      <c r="AM47" s="1800"/>
      <c r="AN47" s="1800">
        <f t="shared" si="12"/>
        <v>3150</v>
      </c>
      <c r="AO47" s="1800">
        <f t="shared" si="20"/>
        <v>630</v>
      </c>
      <c r="AP47" s="2107">
        <f t="shared" si="13"/>
        <v>472.5</v>
      </c>
      <c r="AQ47" s="1808">
        <f t="shared" si="14"/>
        <v>567</v>
      </c>
      <c r="AR47" s="2109">
        <f t="shared" si="15"/>
        <v>491.4</v>
      </c>
      <c r="AS47" s="2109">
        <f t="shared" si="16"/>
        <v>485.1</v>
      </c>
      <c r="AT47" s="2109">
        <f t="shared" si="17"/>
        <v>504</v>
      </c>
      <c r="AU47" s="1808" t="s">
        <v>551</v>
      </c>
      <c r="AV47" s="1808" t="s">
        <v>552</v>
      </c>
      <c r="AW47" s="1808"/>
      <c r="AX47" s="1818"/>
      <c r="AY47" s="1819"/>
      <c r="AZ47" s="1819"/>
      <c r="BA47" s="1819"/>
      <c r="BB47" s="1819"/>
      <c r="BC47" s="1819"/>
      <c r="BD47" s="1819"/>
      <c r="BE47" s="1819"/>
      <c r="BF47" s="1819"/>
      <c r="BG47" s="1819"/>
      <c r="BH47" s="1819"/>
      <c r="BI47" s="1819"/>
      <c r="BJ47" s="1819"/>
      <c r="BK47" s="1819"/>
      <c r="BL47" s="1819"/>
      <c r="BM47" s="1819"/>
      <c r="BN47" s="1819"/>
      <c r="BO47" s="1819"/>
      <c r="BP47" s="1819"/>
      <c r="BQ47" s="1819"/>
      <c r="BR47" s="1819"/>
      <c r="BS47" s="1819"/>
      <c r="BT47" s="1819"/>
      <c r="BU47" s="1819"/>
      <c r="BV47" s="1819"/>
      <c r="BW47" s="1819"/>
      <c r="BX47" s="1819"/>
      <c r="BY47" s="1819"/>
      <c r="BZ47" s="1819"/>
      <c r="CA47" s="1819"/>
      <c r="CB47" s="1819"/>
      <c r="CC47" s="1819"/>
      <c r="CD47" s="1819"/>
      <c r="CE47" s="1819"/>
      <c r="CF47" s="1819"/>
      <c r="CG47" s="1819"/>
      <c r="CH47" s="1819"/>
      <c r="CI47" s="1819"/>
      <c r="CJ47" s="1819"/>
      <c r="CK47" s="1819"/>
      <c r="CL47" s="1819"/>
      <c r="CM47" s="1819"/>
      <c r="CN47" s="1819"/>
      <c r="CO47" s="1819"/>
      <c r="CP47" s="1819"/>
      <c r="CQ47" s="1819"/>
      <c r="CR47" s="1819"/>
      <c r="CS47" s="1819"/>
      <c r="CT47" s="1819"/>
      <c r="CU47" s="1819"/>
      <c r="CV47" s="1819"/>
      <c r="CW47" s="1819"/>
      <c r="CX47" s="1819"/>
      <c r="CY47" s="1819"/>
      <c r="CZ47" s="1819"/>
      <c r="DA47" s="1819"/>
      <c r="DB47" s="1819"/>
      <c r="DC47" s="1819"/>
      <c r="DD47" s="1819"/>
      <c r="DE47" s="1819"/>
      <c r="DF47" s="1819"/>
      <c r="DG47" s="1819"/>
      <c r="DH47" s="1819"/>
      <c r="DI47" s="1819"/>
      <c r="DJ47" s="1819"/>
      <c r="DK47" s="1819"/>
      <c r="DL47" s="1819"/>
      <c r="DM47" s="1819"/>
      <c r="DN47" s="1819"/>
      <c r="DO47" s="1819"/>
      <c r="DP47" s="1819"/>
      <c r="DQ47" s="1819"/>
      <c r="DR47" s="1819"/>
      <c r="DS47" s="1819"/>
      <c r="DT47" s="1819"/>
      <c r="DU47" s="1819"/>
      <c r="DV47" s="1819"/>
      <c r="DW47" s="1819"/>
      <c r="DX47" s="1819"/>
      <c r="DY47" s="1819"/>
      <c r="DZ47" s="1819"/>
      <c r="EA47" s="1819"/>
      <c r="EB47" s="1819"/>
      <c r="EC47" s="1819"/>
      <c r="ED47" s="1819"/>
      <c r="EE47" s="1819"/>
      <c r="EF47" s="1819"/>
      <c r="EG47" s="1819"/>
      <c r="EH47" s="1819"/>
      <c r="EI47" s="1819"/>
      <c r="EJ47" s="1819"/>
      <c r="EK47" s="1819"/>
      <c r="EL47" s="1819"/>
      <c r="EM47" s="1819"/>
      <c r="EN47" s="1819"/>
      <c r="EO47" s="1819"/>
      <c r="EP47" s="1819"/>
      <c r="EQ47" s="1819"/>
      <c r="ER47" s="1819"/>
      <c r="ES47" s="1819"/>
      <c r="ET47" s="1819"/>
      <c r="EU47" s="1819"/>
      <c r="EV47" s="1819"/>
      <c r="EW47" s="1819"/>
      <c r="EX47" s="1819"/>
      <c r="EY47" s="1819"/>
      <c r="EZ47" s="1819"/>
      <c r="FA47" s="1819"/>
      <c r="FB47" s="1819"/>
      <c r="FC47" s="1819"/>
      <c r="FD47" s="1819"/>
      <c r="FE47" s="1819"/>
      <c r="FF47" s="1819"/>
      <c r="FG47" s="1819"/>
      <c r="FH47" s="1819"/>
      <c r="FI47" s="1819"/>
      <c r="FJ47" s="1819"/>
      <c r="FK47" s="1819"/>
      <c r="FL47" s="1819"/>
      <c r="FM47" s="1819"/>
      <c r="FN47" s="1819"/>
      <c r="FO47" s="1819"/>
      <c r="FP47" s="1819"/>
      <c r="FQ47" s="1819"/>
      <c r="FR47" s="1819"/>
      <c r="FS47" s="1819"/>
      <c r="FT47" s="1819"/>
      <c r="FU47" s="1819"/>
      <c r="FV47" s="1819"/>
      <c r="FW47" s="1819"/>
      <c r="FX47" s="1819"/>
      <c r="FY47" s="1819"/>
      <c r="FZ47" s="1819"/>
      <c r="GA47" s="1819"/>
      <c r="GB47" s="1819"/>
      <c r="GC47" s="1819"/>
      <c r="GD47" s="1819"/>
      <c r="GE47" s="1819"/>
      <c r="GF47" s="1819"/>
      <c r="GG47" s="1819"/>
      <c r="GH47" s="1819"/>
      <c r="GI47" s="1819"/>
      <c r="GJ47" s="1819"/>
      <c r="GK47" s="1819"/>
      <c r="GL47" s="1819"/>
      <c r="GM47" s="1819"/>
      <c r="GN47" s="1819"/>
      <c r="GO47" s="1819"/>
      <c r="GP47" s="1819"/>
      <c r="GQ47" s="1819"/>
      <c r="GR47" s="1819"/>
      <c r="GS47" s="1819"/>
      <c r="GT47" s="1819"/>
      <c r="GU47" s="1819"/>
      <c r="GV47" s="1819"/>
      <c r="GW47" s="1819"/>
      <c r="GX47" s="1819"/>
      <c r="GY47" s="1819"/>
      <c r="GZ47" s="1819"/>
      <c r="HA47" s="1819"/>
      <c r="HB47" s="1819"/>
      <c r="HC47" s="1819"/>
      <c r="HD47" s="1819"/>
      <c r="HE47" s="1819"/>
      <c r="HF47" s="1819"/>
      <c r="HG47" s="1819"/>
      <c r="HH47" s="1819"/>
      <c r="HI47" s="1819"/>
      <c r="HJ47" s="1819"/>
      <c r="HK47" s="1819"/>
      <c r="HL47" s="1819"/>
      <c r="HM47" s="1819"/>
      <c r="HN47" s="1819"/>
      <c r="HO47" s="1819"/>
      <c r="HP47" s="1819"/>
      <c r="HQ47" s="1819"/>
      <c r="HR47" s="1819"/>
      <c r="HS47" s="1819"/>
      <c r="HT47" s="1819"/>
      <c r="HU47" s="1819"/>
      <c r="HV47" s="1819"/>
      <c r="HW47" s="1819"/>
      <c r="HX47" s="1819"/>
      <c r="HY47" s="1819"/>
      <c r="HZ47" s="1819"/>
      <c r="IA47" s="1819"/>
      <c r="IB47" s="1819"/>
      <c r="IC47" s="1819"/>
      <c r="ID47" s="1819"/>
      <c r="IE47" s="1819"/>
      <c r="IF47" s="1819"/>
      <c r="IG47" s="1819"/>
      <c r="IH47" s="1819"/>
      <c r="II47" s="1819"/>
      <c r="IJ47" s="1819"/>
      <c r="IK47" s="1819"/>
      <c r="IL47" s="1819"/>
      <c r="IM47" s="1819"/>
      <c r="IN47" s="1819"/>
      <c r="IO47" s="1819"/>
      <c r="IP47" s="1819"/>
      <c r="IQ47" s="1819"/>
      <c r="IR47" s="1819"/>
      <c r="IS47" s="1819"/>
      <c r="IT47" s="1819"/>
      <c r="IU47" s="1819"/>
      <c r="IV47" s="1819"/>
      <c r="IW47" s="1819"/>
      <c r="IX47" s="1819"/>
      <c r="IY47" s="1819"/>
      <c r="IZ47" s="1819"/>
      <c r="JA47" s="1819"/>
      <c r="JB47" s="1819"/>
      <c r="JC47" s="1819"/>
      <c r="JD47" s="1819"/>
      <c r="JE47" s="1819"/>
      <c r="JF47" s="1819"/>
      <c r="JG47" s="1819"/>
      <c r="JH47" s="1819"/>
      <c r="JI47" s="1819"/>
      <c r="JJ47" s="1819"/>
      <c r="JK47" s="1819"/>
      <c r="JL47" s="1819"/>
      <c r="JM47" s="1819"/>
      <c r="JN47" s="1819"/>
      <c r="JO47" s="1819"/>
      <c r="JP47" s="1819"/>
      <c r="JQ47" s="1819"/>
      <c r="JR47" s="1819"/>
      <c r="JS47" s="1819"/>
      <c r="JT47" s="1819"/>
      <c r="JU47" s="1819"/>
      <c r="JV47" s="1819"/>
      <c r="JW47" s="1819"/>
      <c r="JX47" s="1819"/>
      <c r="JY47" s="1819"/>
      <c r="JZ47" s="1819"/>
      <c r="KA47" s="1819"/>
      <c r="KB47" s="1819"/>
      <c r="KC47" s="1819"/>
      <c r="KD47" s="1819"/>
      <c r="KE47" s="1819"/>
      <c r="KF47" s="1819"/>
      <c r="KG47" s="1819"/>
      <c r="KH47" s="1819"/>
      <c r="KI47" s="1819"/>
      <c r="KJ47" s="1819"/>
      <c r="KK47" s="1819"/>
      <c r="KL47" s="1819"/>
      <c r="KM47" s="1819"/>
      <c r="KN47" s="1819"/>
      <c r="KO47" s="1819"/>
      <c r="KP47" s="1819"/>
      <c r="KQ47" s="1819"/>
      <c r="KR47" s="1819"/>
      <c r="KS47" s="1819"/>
      <c r="KT47" s="1819"/>
      <c r="KU47" s="1819"/>
      <c r="KV47" s="1819"/>
      <c r="KW47" s="1819"/>
      <c r="KX47" s="1819"/>
      <c r="KY47" s="1819"/>
      <c r="KZ47" s="1819"/>
      <c r="LA47" s="1819"/>
      <c r="LB47" s="1819"/>
      <c r="LC47" s="1819"/>
      <c r="LD47" s="1819"/>
    </row>
    <row r="48" s="1486" customFormat="1" ht="47" customHeight="1" spans="1:316">
      <c r="A48" s="1726">
        <v>45943</v>
      </c>
      <c r="B48" s="1724" t="s">
        <v>3593</v>
      </c>
      <c r="C48" s="1720" t="s">
        <v>98</v>
      </c>
      <c r="D48" s="1725">
        <v>4500181698</v>
      </c>
      <c r="E48" s="2047" t="s">
        <v>4623</v>
      </c>
      <c r="F48" s="1725" t="s">
        <v>4624</v>
      </c>
      <c r="G48" s="1728" t="s">
        <v>4523</v>
      </c>
      <c r="H48" s="1728" t="s">
        <v>4523</v>
      </c>
      <c r="I48" s="1746" t="s">
        <v>4524</v>
      </c>
      <c r="J48" s="1736">
        <v>3150</v>
      </c>
      <c r="K48" s="1747">
        <v>0</v>
      </c>
      <c r="L48" s="1747">
        <v>75</v>
      </c>
      <c r="M48" s="1747">
        <f t="shared" si="0"/>
        <v>42</v>
      </c>
      <c r="N48" s="1741">
        <v>46039</v>
      </c>
      <c r="O48" s="1741">
        <f>N48-2</f>
        <v>46037</v>
      </c>
      <c r="P48" s="1749"/>
      <c r="Q48" s="1901" t="s">
        <v>78</v>
      </c>
      <c r="R48" s="1764"/>
      <c r="S48" s="1766" t="s">
        <v>111</v>
      </c>
      <c r="T48" s="2075">
        <v>45960</v>
      </c>
      <c r="U48" s="1767" t="s">
        <v>88</v>
      </c>
      <c r="V48" s="1783" t="s">
        <v>88</v>
      </c>
      <c r="W48" s="1767" t="s">
        <v>3597</v>
      </c>
      <c r="X48" s="1783"/>
      <c r="Y48" s="1783" t="s">
        <v>4530</v>
      </c>
      <c r="Z48" s="1772" t="s">
        <v>3599</v>
      </c>
      <c r="AA48" s="1784">
        <v>178.134</v>
      </c>
      <c r="AB48" s="2091">
        <f t="shared" si="1"/>
        <v>7481.628</v>
      </c>
      <c r="AC48" s="2092"/>
      <c r="AD48" s="1799" t="s">
        <v>81</v>
      </c>
      <c r="AE48" s="1799"/>
      <c r="AF48" s="1799"/>
      <c r="AG48" s="1800">
        <f t="shared" si="18"/>
        <v>3150</v>
      </c>
      <c r="AH48" s="1800"/>
      <c r="AI48" s="1800"/>
      <c r="AJ48" s="1800"/>
      <c r="AK48" s="1800">
        <f t="shared" si="19"/>
        <v>42</v>
      </c>
      <c r="AL48" s="1800" t="s">
        <v>64</v>
      </c>
      <c r="AM48" s="1800"/>
      <c r="AN48" s="1800">
        <f t="shared" si="12"/>
        <v>3150</v>
      </c>
      <c r="AO48" s="1800">
        <f t="shared" si="20"/>
        <v>630</v>
      </c>
      <c r="AP48" s="2107">
        <f t="shared" si="13"/>
        <v>472.5</v>
      </c>
      <c r="AQ48" s="1808">
        <f t="shared" si="14"/>
        <v>567</v>
      </c>
      <c r="AR48" s="2109">
        <f t="shared" si="15"/>
        <v>491.4</v>
      </c>
      <c r="AS48" s="2109">
        <f t="shared" si="16"/>
        <v>485.1</v>
      </c>
      <c r="AT48" s="2109">
        <f t="shared" si="17"/>
        <v>504</v>
      </c>
      <c r="AU48" s="1808" t="s">
        <v>551</v>
      </c>
      <c r="AV48" s="1808" t="s">
        <v>552</v>
      </c>
      <c r="AW48" s="1808"/>
      <c r="AX48" s="1818"/>
      <c r="AY48" s="1819"/>
      <c r="AZ48" s="1819"/>
      <c r="BA48" s="1819"/>
      <c r="BB48" s="1819"/>
      <c r="BC48" s="1819"/>
      <c r="BD48" s="1819"/>
      <c r="BE48" s="1819"/>
      <c r="BF48" s="1819"/>
      <c r="BG48" s="1819"/>
      <c r="BH48" s="1819"/>
      <c r="BI48" s="1819"/>
      <c r="BJ48" s="1819"/>
      <c r="BK48" s="1819"/>
      <c r="BL48" s="1819"/>
      <c r="BM48" s="1819"/>
      <c r="BN48" s="1819"/>
      <c r="BO48" s="1819"/>
      <c r="BP48" s="1819"/>
      <c r="BQ48" s="1819"/>
      <c r="BR48" s="1819"/>
      <c r="BS48" s="1819"/>
      <c r="BT48" s="1819"/>
      <c r="BU48" s="1819"/>
      <c r="BV48" s="1819"/>
      <c r="BW48" s="1819"/>
      <c r="BX48" s="1819"/>
      <c r="BY48" s="1819"/>
      <c r="BZ48" s="1819"/>
      <c r="CA48" s="1819"/>
      <c r="CB48" s="1819"/>
      <c r="CC48" s="1819"/>
      <c r="CD48" s="1819"/>
      <c r="CE48" s="1819"/>
      <c r="CF48" s="1819"/>
      <c r="CG48" s="1819"/>
      <c r="CH48" s="1819"/>
      <c r="CI48" s="1819"/>
      <c r="CJ48" s="1819"/>
      <c r="CK48" s="1819"/>
      <c r="CL48" s="1819"/>
      <c r="CM48" s="1819"/>
      <c r="CN48" s="1819"/>
      <c r="CO48" s="1819"/>
      <c r="CP48" s="1819"/>
      <c r="CQ48" s="1819"/>
      <c r="CR48" s="1819"/>
      <c r="CS48" s="1819"/>
      <c r="CT48" s="1819"/>
      <c r="CU48" s="1819"/>
      <c r="CV48" s="1819"/>
      <c r="CW48" s="1819"/>
      <c r="CX48" s="1819"/>
      <c r="CY48" s="1819"/>
      <c r="CZ48" s="1819"/>
      <c r="DA48" s="1819"/>
      <c r="DB48" s="1819"/>
      <c r="DC48" s="1819"/>
      <c r="DD48" s="1819"/>
      <c r="DE48" s="1819"/>
      <c r="DF48" s="1819"/>
      <c r="DG48" s="1819"/>
      <c r="DH48" s="1819"/>
      <c r="DI48" s="1819"/>
      <c r="DJ48" s="1819"/>
      <c r="DK48" s="1819"/>
      <c r="DL48" s="1819"/>
      <c r="DM48" s="1819"/>
      <c r="DN48" s="1819"/>
      <c r="DO48" s="1819"/>
      <c r="DP48" s="1819"/>
      <c r="DQ48" s="1819"/>
      <c r="DR48" s="1819"/>
      <c r="DS48" s="1819"/>
      <c r="DT48" s="1819"/>
      <c r="DU48" s="1819"/>
      <c r="DV48" s="1819"/>
      <c r="DW48" s="1819"/>
      <c r="DX48" s="1819"/>
      <c r="DY48" s="1819"/>
      <c r="DZ48" s="1819"/>
      <c r="EA48" s="1819"/>
      <c r="EB48" s="1819"/>
      <c r="EC48" s="1819"/>
      <c r="ED48" s="1819"/>
      <c r="EE48" s="1819"/>
      <c r="EF48" s="1819"/>
      <c r="EG48" s="1819"/>
      <c r="EH48" s="1819"/>
      <c r="EI48" s="1819"/>
      <c r="EJ48" s="1819"/>
      <c r="EK48" s="1819"/>
      <c r="EL48" s="1819"/>
      <c r="EM48" s="1819"/>
      <c r="EN48" s="1819"/>
      <c r="EO48" s="1819"/>
      <c r="EP48" s="1819"/>
      <c r="EQ48" s="1819"/>
      <c r="ER48" s="1819"/>
      <c r="ES48" s="1819"/>
      <c r="ET48" s="1819"/>
      <c r="EU48" s="1819"/>
      <c r="EV48" s="1819"/>
      <c r="EW48" s="1819"/>
      <c r="EX48" s="1819"/>
      <c r="EY48" s="1819"/>
      <c r="EZ48" s="1819"/>
      <c r="FA48" s="1819"/>
      <c r="FB48" s="1819"/>
      <c r="FC48" s="1819"/>
      <c r="FD48" s="1819"/>
      <c r="FE48" s="1819"/>
      <c r="FF48" s="1819"/>
      <c r="FG48" s="1819"/>
      <c r="FH48" s="1819"/>
      <c r="FI48" s="1819"/>
      <c r="FJ48" s="1819"/>
      <c r="FK48" s="1819"/>
      <c r="FL48" s="1819"/>
      <c r="FM48" s="1819"/>
      <c r="FN48" s="1819"/>
      <c r="FO48" s="1819"/>
      <c r="FP48" s="1819"/>
      <c r="FQ48" s="1819"/>
      <c r="FR48" s="1819"/>
      <c r="FS48" s="1819"/>
      <c r="FT48" s="1819"/>
      <c r="FU48" s="1819"/>
      <c r="FV48" s="1819"/>
      <c r="FW48" s="1819"/>
      <c r="FX48" s="1819"/>
      <c r="FY48" s="1819"/>
      <c r="FZ48" s="1819"/>
      <c r="GA48" s="1819"/>
      <c r="GB48" s="1819"/>
      <c r="GC48" s="1819"/>
      <c r="GD48" s="1819"/>
      <c r="GE48" s="1819"/>
      <c r="GF48" s="1819"/>
      <c r="GG48" s="1819"/>
      <c r="GH48" s="1819"/>
      <c r="GI48" s="1819"/>
      <c r="GJ48" s="1819"/>
      <c r="GK48" s="1819"/>
      <c r="GL48" s="1819"/>
      <c r="GM48" s="1819"/>
      <c r="GN48" s="1819"/>
      <c r="GO48" s="1819"/>
      <c r="GP48" s="1819"/>
      <c r="GQ48" s="1819"/>
      <c r="GR48" s="1819"/>
      <c r="GS48" s="1819"/>
      <c r="GT48" s="1819"/>
      <c r="GU48" s="1819"/>
      <c r="GV48" s="1819"/>
      <c r="GW48" s="1819"/>
      <c r="GX48" s="1819"/>
      <c r="GY48" s="1819"/>
      <c r="GZ48" s="1819"/>
      <c r="HA48" s="1819"/>
      <c r="HB48" s="1819"/>
      <c r="HC48" s="1819"/>
      <c r="HD48" s="1819"/>
      <c r="HE48" s="1819"/>
      <c r="HF48" s="1819"/>
      <c r="HG48" s="1819"/>
      <c r="HH48" s="1819"/>
      <c r="HI48" s="1819"/>
      <c r="HJ48" s="1819"/>
      <c r="HK48" s="1819"/>
      <c r="HL48" s="1819"/>
      <c r="HM48" s="1819"/>
      <c r="HN48" s="1819"/>
      <c r="HO48" s="1819"/>
      <c r="HP48" s="1819"/>
      <c r="HQ48" s="1819"/>
      <c r="HR48" s="1819"/>
      <c r="HS48" s="1819"/>
      <c r="HT48" s="1819"/>
      <c r="HU48" s="1819"/>
      <c r="HV48" s="1819"/>
      <c r="HW48" s="1819"/>
      <c r="HX48" s="1819"/>
      <c r="HY48" s="1819"/>
      <c r="HZ48" s="1819"/>
      <c r="IA48" s="1819"/>
      <c r="IB48" s="1819"/>
      <c r="IC48" s="1819"/>
      <c r="ID48" s="1819"/>
      <c r="IE48" s="1819"/>
      <c r="IF48" s="1819"/>
      <c r="IG48" s="1819"/>
      <c r="IH48" s="1819"/>
      <c r="II48" s="1819"/>
      <c r="IJ48" s="1819"/>
      <c r="IK48" s="1819"/>
      <c r="IL48" s="1819"/>
      <c r="IM48" s="1819"/>
      <c r="IN48" s="1819"/>
      <c r="IO48" s="1819"/>
      <c r="IP48" s="1819"/>
      <c r="IQ48" s="1819"/>
      <c r="IR48" s="1819"/>
      <c r="IS48" s="1819"/>
      <c r="IT48" s="1819"/>
      <c r="IU48" s="1819"/>
      <c r="IV48" s="1819"/>
      <c r="IW48" s="1819"/>
      <c r="IX48" s="1819"/>
      <c r="IY48" s="1819"/>
      <c r="IZ48" s="1819"/>
      <c r="JA48" s="1819"/>
      <c r="JB48" s="1819"/>
      <c r="JC48" s="1819"/>
      <c r="JD48" s="1819"/>
      <c r="JE48" s="1819"/>
      <c r="JF48" s="1819"/>
      <c r="JG48" s="1819"/>
      <c r="JH48" s="1819"/>
      <c r="JI48" s="1819"/>
      <c r="JJ48" s="1819"/>
      <c r="JK48" s="1819"/>
      <c r="JL48" s="1819"/>
      <c r="JM48" s="1819"/>
      <c r="JN48" s="1819"/>
      <c r="JO48" s="1819"/>
      <c r="JP48" s="1819"/>
      <c r="JQ48" s="1819"/>
      <c r="JR48" s="1819"/>
      <c r="JS48" s="1819"/>
      <c r="JT48" s="1819"/>
      <c r="JU48" s="1819"/>
      <c r="JV48" s="1819"/>
      <c r="JW48" s="1819"/>
      <c r="JX48" s="1819"/>
      <c r="JY48" s="1819"/>
      <c r="JZ48" s="1819"/>
      <c r="KA48" s="1819"/>
      <c r="KB48" s="1819"/>
      <c r="KC48" s="1819"/>
      <c r="KD48" s="1819"/>
      <c r="KE48" s="1819"/>
      <c r="KF48" s="1819"/>
      <c r="KG48" s="1819"/>
      <c r="KH48" s="1819"/>
      <c r="KI48" s="1819"/>
      <c r="KJ48" s="1819"/>
      <c r="KK48" s="1819"/>
      <c r="KL48" s="1819"/>
      <c r="KM48" s="1819"/>
      <c r="KN48" s="1819"/>
      <c r="KO48" s="1819"/>
      <c r="KP48" s="1819"/>
      <c r="KQ48" s="1819"/>
      <c r="KR48" s="1819"/>
      <c r="KS48" s="1819"/>
      <c r="KT48" s="1819"/>
      <c r="KU48" s="1819"/>
      <c r="KV48" s="1819"/>
      <c r="KW48" s="1819"/>
      <c r="KX48" s="1819"/>
      <c r="KY48" s="1819"/>
      <c r="KZ48" s="1819"/>
      <c r="LA48" s="1819"/>
      <c r="LB48" s="1819"/>
      <c r="LC48" s="1819"/>
      <c r="LD48" s="1819"/>
    </row>
    <row r="49" s="2036" customFormat="1" ht="47" customHeight="1" spans="1:316">
      <c r="A49" s="2040">
        <v>45943</v>
      </c>
      <c r="B49" s="1656" t="s">
        <v>3593</v>
      </c>
      <c r="C49" s="1657" t="s">
        <v>98</v>
      </c>
      <c r="D49" s="1658">
        <v>4500181699</v>
      </c>
      <c r="E49" s="2045" t="s">
        <v>4625</v>
      </c>
      <c r="F49" s="1658" t="s">
        <v>4626</v>
      </c>
      <c r="G49" s="2042" t="s">
        <v>4523</v>
      </c>
      <c r="H49" s="2042" t="s">
        <v>4523</v>
      </c>
      <c r="I49" s="2055" t="s">
        <v>4524</v>
      </c>
      <c r="J49" s="1667">
        <v>3150</v>
      </c>
      <c r="K49" s="2056">
        <v>0</v>
      </c>
      <c r="L49" s="2056">
        <v>75</v>
      </c>
      <c r="M49" s="2056">
        <f t="shared" si="0"/>
        <v>42</v>
      </c>
      <c r="N49" s="1672">
        <v>46039</v>
      </c>
      <c r="O49" s="1672">
        <f>N49-2</f>
        <v>46037</v>
      </c>
      <c r="P49" s="2057"/>
      <c r="Q49" s="2070" t="s">
        <v>78</v>
      </c>
      <c r="R49" s="2070"/>
      <c r="S49" s="2072" t="s">
        <v>111</v>
      </c>
      <c r="T49" s="2066">
        <v>45960</v>
      </c>
      <c r="U49" s="2073" t="s">
        <v>88</v>
      </c>
      <c r="V49" s="2074" t="s">
        <v>88</v>
      </c>
      <c r="W49" s="2073" t="s">
        <v>3597</v>
      </c>
      <c r="X49" s="2074"/>
      <c r="Y49" s="2074" t="s">
        <v>4530</v>
      </c>
      <c r="Z49" s="1687" t="s">
        <v>3599</v>
      </c>
      <c r="AA49" s="1691">
        <v>178.134</v>
      </c>
      <c r="AB49" s="2088">
        <f t="shared" si="1"/>
        <v>7481.628</v>
      </c>
      <c r="AC49" s="2089"/>
      <c r="AD49" s="2090" t="s">
        <v>81</v>
      </c>
      <c r="AE49" s="2090"/>
      <c r="AF49" s="2090"/>
      <c r="AG49" s="2097">
        <f t="shared" si="18"/>
        <v>3150</v>
      </c>
      <c r="AH49" s="2097"/>
      <c r="AI49" s="2097"/>
      <c r="AJ49" s="2097"/>
      <c r="AK49" s="2097">
        <f t="shared" si="19"/>
        <v>42</v>
      </c>
      <c r="AL49" s="2097" t="s">
        <v>64</v>
      </c>
      <c r="AM49" s="2097"/>
      <c r="AN49" s="2097">
        <f t="shared" si="12"/>
        <v>3150</v>
      </c>
      <c r="AO49" s="2097">
        <f t="shared" si="20"/>
        <v>630</v>
      </c>
      <c r="AP49" s="2106">
        <f t="shared" si="13"/>
        <v>472.5</v>
      </c>
      <c r="AQ49" s="1706">
        <f t="shared" si="14"/>
        <v>567</v>
      </c>
      <c r="AR49" s="2108">
        <f t="shared" si="15"/>
        <v>491.4</v>
      </c>
      <c r="AS49" s="2108">
        <f t="shared" si="16"/>
        <v>485.1</v>
      </c>
      <c r="AT49" s="2108">
        <f t="shared" si="17"/>
        <v>504</v>
      </c>
      <c r="AU49" s="1706" t="s">
        <v>551</v>
      </c>
      <c r="AV49" s="1706" t="s">
        <v>552</v>
      </c>
      <c r="AW49" s="1706"/>
      <c r="AX49" s="2113"/>
      <c r="AY49" s="2114"/>
      <c r="AZ49" s="2114"/>
      <c r="BA49" s="2114"/>
      <c r="BB49" s="2114"/>
      <c r="BC49" s="2114"/>
      <c r="BD49" s="2114"/>
      <c r="BE49" s="2114"/>
      <c r="BF49" s="2114"/>
      <c r="BG49" s="2114"/>
      <c r="BH49" s="2114"/>
      <c r="BI49" s="2114"/>
      <c r="BJ49" s="2114"/>
      <c r="BK49" s="2114"/>
      <c r="BL49" s="2114"/>
      <c r="BM49" s="2114"/>
      <c r="BN49" s="2114"/>
      <c r="BO49" s="2114"/>
      <c r="BP49" s="2114"/>
      <c r="BQ49" s="2114"/>
      <c r="BR49" s="2114"/>
      <c r="BS49" s="2114"/>
      <c r="BT49" s="2114"/>
      <c r="BU49" s="2114"/>
      <c r="BV49" s="2114"/>
      <c r="BW49" s="2114"/>
      <c r="BX49" s="2114"/>
      <c r="BY49" s="2114"/>
      <c r="BZ49" s="2114"/>
      <c r="CA49" s="2114"/>
      <c r="CB49" s="2114"/>
      <c r="CC49" s="2114"/>
      <c r="CD49" s="2114"/>
      <c r="CE49" s="2114"/>
      <c r="CF49" s="2114"/>
      <c r="CG49" s="2114"/>
      <c r="CH49" s="2114"/>
      <c r="CI49" s="2114"/>
      <c r="CJ49" s="2114"/>
      <c r="CK49" s="2114"/>
      <c r="CL49" s="2114"/>
      <c r="CM49" s="2114"/>
      <c r="CN49" s="2114"/>
      <c r="CO49" s="2114"/>
      <c r="CP49" s="2114"/>
      <c r="CQ49" s="2114"/>
      <c r="CR49" s="2114"/>
      <c r="CS49" s="2114"/>
      <c r="CT49" s="2114"/>
      <c r="CU49" s="2114"/>
      <c r="CV49" s="2114"/>
      <c r="CW49" s="2114"/>
      <c r="CX49" s="2114"/>
      <c r="CY49" s="2114"/>
      <c r="CZ49" s="2114"/>
      <c r="DA49" s="2114"/>
      <c r="DB49" s="2114"/>
      <c r="DC49" s="2114"/>
      <c r="DD49" s="2114"/>
      <c r="DE49" s="2114"/>
      <c r="DF49" s="2114"/>
      <c r="DG49" s="2114"/>
      <c r="DH49" s="2114"/>
      <c r="DI49" s="2114"/>
      <c r="DJ49" s="2114"/>
      <c r="DK49" s="2114"/>
      <c r="DL49" s="2114"/>
      <c r="DM49" s="2114"/>
      <c r="DN49" s="2114"/>
      <c r="DO49" s="2114"/>
      <c r="DP49" s="2114"/>
      <c r="DQ49" s="2114"/>
      <c r="DR49" s="2114"/>
      <c r="DS49" s="2114"/>
      <c r="DT49" s="2114"/>
      <c r="DU49" s="2114"/>
      <c r="DV49" s="2114"/>
      <c r="DW49" s="2114"/>
      <c r="DX49" s="2114"/>
      <c r="DY49" s="2114"/>
      <c r="DZ49" s="2114"/>
      <c r="EA49" s="2114"/>
      <c r="EB49" s="2114"/>
      <c r="EC49" s="2114"/>
      <c r="ED49" s="2114"/>
      <c r="EE49" s="2114"/>
      <c r="EF49" s="2114"/>
      <c r="EG49" s="2114"/>
      <c r="EH49" s="2114"/>
      <c r="EI49" s="2114"/>
      <c r="EJ49" s="2114"/>
      <c r="EK49" s="2114"/>
      <c r="EL49" s="2114"/>
      <c r="EM49" s="2114"/>
      <c r="EN49" s="2114"/>
      <c r="EO49" s="2114"/>
      <c r="EP49" s="2114"/>
      <c r="EQ49" s="2114"/>
      <c r="ER49" s="2114"/>
      <c r="ES49" s="2114"/>
      <c r="ET49" s="2114"/>
      <c r="EU49" s="2114"/>
      <c r="EV49" s="2114"/>
      <c r="EW49" s="2114"/>
      <c r="EX49" s="2114"/>
      <c r="EY49" s="2114"/>
      <c r="EZ49" s="2114"/>
      <c r="FA49" s="2114"/>
      <c r="FB49" s="2114"/>
      <c r="FC49" s="2114"/>
      <c r="FD49" s="2114"/>
      <c r="FE49" s="2114"/>
      <c r="FF49" s="2114"/>
      <c r="FG49" s="2114"/>
      <c r="FH49" s="2114"/>
      <c r="FI49" s="2114"/>
      <c r="FJ49" s="2114"/>
      <c r="FK49" s="2114"/>
      <c r="FL49" s="2114"/>
      <c r="FM49" s="2114"/>
      <c r="FN49" s="2114"/>
      <c r="FO49" s="2114"/>
      <c r="FP49" s="2114"/>
      <c r="FQ49" s="2114"/>
      <c r="FR49" s="2114"/>
      <c r="FS49" s="2114"/>
      <c r="FT49" s="2114"/>
      <c r="FU49" s="2114"/>
      <c r="FV49" s="2114"/>
      <c r="FW49" s="2114"/>
      <c r="FX49" s="2114"/>
      <c r="FY49" s="2114"/>
      <c r="FZ49" s="2114"/>
      <c r="GA49" s="2114"/>
      <c r="GB49" s="2114"/>
      <c r="GC49" s="2114"/>
      <c r="GD49" s="2114"/>
      <c r="GE49" s="2114"/>
      <c r="GF49" s="2114"/>
      <c r="GG49" s="2114"/>
      <c r="GH49" s="2114"/>
      <c r="GI49" s="2114"/>
      <c r="GJ49" s="2114"/>
      <c r="GK49" s="2114"/>
      <c r="GL49" s="2114"/>
      <c r="GM49" s="2114"/>
      <c r="GN49" s="2114"/>
      <c r="GO49" s="2114"/>
      <c r="GP49" s="2114"/>
      <c r="GQ49" s="2114"/>
      <c r="GR49" s="2114"/>
      <c r="GS49" s="2114"/>
      <c r="GT49" s="2114"/>
      <c r="GU49" s="2114"/>
      <c r="GV49" s="2114"/>
      <c r="GW49" s="2114"/>
      <c r="GX49" s="2114"/>
      <c r="GY49" s="2114"/>
      <c r="GZ49" s="2114"/>
      <c r="HA49" s="2114"/>
      <c r="HB49" s="2114"/>
      <c r="HC49" s="2114"/>
      <c r="HD49" s="2114"/>
      <c r="HE49" s="2114"/>
      <c r="HF49" s="2114"/>
      <c r="HG49" s="2114"/>
      <c r="HH49" s="2114"/>
      <c r="HI49" s="2114"/>
      <c r="HJ49" s="2114"/>
      <c r="HK49" s="2114"/>
      <c r="HL49" s="2114"/>
      <c r="HM49" s="2114"/>
      <c r="HN49" s="2114"/>
      <c r="HO49" s="2114"/>
      <c r="HP49" s="2114"/>
      <c r="HQ49" s="2114"/>
      <c r="HR49" s="2114"/>
      <c r="HS49" s="2114"/>
      <c r="HT49" s="2114"/>
      <c r="HU49" s="2114"/>
      <c r="HV49" s="2114"/>
      <c r="HW49" s="2114"/>
      <c r="HX49" s="2114"/>
      <c r="HY49" s="2114"/>
      <c r="HZ49" s="2114"/>
      <c r="IA49" s="2114"/>
      <c r="IB49" s="2114"/>
      <c r="IC49" s="2114"/>
      <c r="ID49" s="2114"/>
      <c r="IE49" s="2114"/>
      <c r="IF49" s="2114"/>
      <c r="IG49" s="2114"/>
      <c r="IH49" s="2114"/>
      <c r="II49" s="2114"/>
      <c r="IJ49" s="2114"/>
      <c r="IK49" s="2114"/>
      <c r="IL49" s="2114"/>
      <c r="IM49" s="2114"/>
      <c r="IN49" s="2114"/>
      <c r="IO49" s="2114"/>
      <c r="IP49" s="2114"/>
      <c r="IQ49" s="2114"/>
      <c r="IR49" s="2114"/>
      <c r="IS49" s="2114"/>
      <c r="IT49" s="2114"/>
      <c r="IU49" s="2114"/>
      <c r="IV49" s="2114"/>
      <c r="IW49" s="2114"/>
      <c r="IX49" s="2114"/>
      <c r="IY49" s="2114"/>
      <c r="IZ49" s="2114"/>
      <c r="JA49" s="2114"/>
      <c r="JB49" s="2114"/>
      <c r="JC49" s="2114"/>
      <c r="JD49" s="2114"/>
      <c r="JE49" s="2114"/>
      <c r="JF49" s="2114"/>
      <c r="JG49" s="2114"/>
      <c r="JH49" s="2114"/>
      <c r="JI49" s="2114"/>
      <c r="JJ49" s="2114"/>
      <c r="JK49" s="2114"/>
      <c r="JL49" s="2114"/>
      <c r="JM49" s="2114"/>
      <c r="JN49" s="2114"/>
      <c r="JO49" s="2114"/>
      <c r="JP49" s="2114"/>
      <c r="JQ49" s="2114"/>
      <c r="JR49" s="2114"/>
      <c r="JS49" s="2114"/>
      <c r="JT49" s="2114"/>
      <c r="JU49" s="2114"/>
      <c r="JV49" s="2114"/>
      <c r="JW49" s="2114"/>
      <c r="JX49" s="2114"/>
      <c r="JY49" s="2114"/>
      <c r="JZ49" s="2114"/>
      <c r="KA49" s="2114"/>
      <c r="KB49" s="2114"/>
      <c r="KC49" s="2114"/>
      <c r="KD49" s="2114"/>
      <c r="KE49" s="2114"/>
      <c r="KF49" s="2114"/>
      <c r="KG49" s="2114"/>
      <c r="KH49" s="2114"/>
      <c r="KI49" s="2114"/>
      <c r="KJ49" s="2114"/>
      <c r="KK49" s="2114"/>
      <c r="KL49" s="2114"/>
      <c r="KM49" s="2114"/>
      <c r="KN49" s="2114"/>
      <c r="KO49" s="2114"/>
      <c r="KP49" s="2114"/>
      <c r="KQ49" s="2114"/>
      <c r="KR49" s="2114"/>
      <c r="KS49" s="2114"/>
      <c r="KT49" s="2114"/>
      <c r="KU49" s="2114"/>
      <c r="KV49" s="2114"/>
      <c r="KW49" s="2114"/>
      <c r="KX49" s="2114"/>
      <c r="KY49" s="2114"/>
      <c r="KZ49" s="2114"/>
      <c r="LA49" s="2114"/>
      <c r="LB49" s="2114"/>
      <c r="LC49" s="2114"/>
      <c r="LD49" s="2114"/>
    </row>
    <row r="50" s="2036" customFormat="1" ht="47" customHeight="1" spans="1:316">
      <c r="A50" s="2040">
        <v>45943</v>
      </c>
      <c r="B50" s="1656" t="s">
        <v>3593</v>
      </c>
      <c r="C50" s="1657" t="s">
        <v>98</v>
      </c>
      <c r="D50" s="1658">
        <v>4500181719</v>
      </c>
      <c r="E50" s="2045" t="s">
        <v>4627</v>
      </c>
      <c r="F50" s="1658" t="s">
        <v>4628</v>
      </c>
      <c r="G50" s="2042" t="s">
        <v>4523</v>
      </c>
      <c r="H50" s="2042" t="s">
        <v>4523</v>
      </c>
      <c r="I50" s="2055" t="s">
        <v>4524</v>
      </c>
      <c r="J50" s="1667">
        <v>3150</v>
      </c>
      <c r="K50" s="2056">
        <v>0</v>
      </c>
      <c r="L50" s="2056">
        <v>75</v>
      </c>
      <c r="M50" s="2056">
        <f t="shared" si="0"/>
        <v>42</v>
      </c>
      <c r="N50" s="2058">
        <v>46039</v>
      </c>
      <c r="O50" s="2058">
        <v>46037</v>
      </c>
      <c r="P50" s="2057"/>
      <c r="Q50" s="2070" t="s">
        <v>78</v>
      </c>
      <c r="R50" s="2070"/>
      <c r="S50" s="2072" t="s">
        <v>111</v>
      </c>
      <c r="T50" s="2066">
        <v>45960</v>
      </c>
      <c r="U50" s="2073" t="s">
        <v>88</v>
      </c>
      <c r="V50" s="2074" t="s">
        <v>88</v>
      </c>
      <c r="W50" s="2073" t="s">
        <v>3597</v>
      </c>
      <c r="X50" s="2074"/>
      <c r="Y50" s="2074" t="s">
        <v>4530</v>
      </c>
      <c r="Z50" s="1687" t="s">
        <v>3599</v>
      </c>
      <c r="AA50" s="1691">
        <v>178.134</v>
      </c>
      <c r="AB50" s="2088">
        <f t="shared" si="1"/>
        <v>7481.628</v>
      </c>
      <c r="AC50" s="2089"/>
      <c r="AD50" s="2090" t="s">
        <v>81</v>
      </c>
      <c r="AE50" s="2090"/>
      <c r="AF50" s="2090"/>
      <c r="AG50" s="2097">
        <f t="shared" si="18"/>
        <v>3150</v>
      </c>
      <c r="AH50" s="2097"/>
      <c r="AI50" s="2097"/>
      <c r="AJ50" s="2097"/>
      <c r="AK50" s="2097">
        <f t="shared" si="19"/>
        <v>42</v>
      </c>
      <c r="AL50" s="2097" t="s">
        <v>64</v>
      </c>
      <c r="AM50" s="2097"/>
      <c r="AN50" s="2097">
        <f t="shared" si="12"/>
        <v>3150</v>
      </c>
      <c r="AO50" s="2097">
        <f t="shared" si="20"/>
        <v>630</v>
      </c>
      <c r="AP50" s="2106">
        <f t="shared" si="13"/>
        <v>472.5</v>
      </c>
      <c r="AQ50" s="1706">
        <f t="shared" si="14"/>
        <v>567</v>
      </c>
      <c r="AR50" s="2108">
        <f t="shared" si="15"/>
        <v>491.4</v>
      </c>
      <c r="AS50" s="2108">
        <f t="shared" si="16"/>
        <v>485.1</v>
      </c>
      <c r="AT50" s="2108">
        <f t="shared" si="17"/>
        <v>504</v>
      </c>
      <c r="AU50" s="1706" t="s">
        <v>551</v>
      </c>
      <c r="AV50" s="1706" t="s">
        <v>552</v>
      </c>
      <c r="AW50" s="1706"/>
      <c r="AX50" s="2113"/>
      <c r="AY50" s="2114"/>
      <c r="AZ50" s="2114"/>
      <c r="BA50" s="2114"/>
      <c r="BB50" s="2114"/>
      <c r="BC50" s="2114"/>
      <c r="BD50" s="2114"/>
      <c r="BE50" s="2114"/>
      <c r="BF50" s="2114"/>
      <c r="BG50" s="2114"/>
      <c r="BH50" s="2114"/>
      <c r="BI50" s="2114"/>
      <c r="BJ50" s="2114"/>
      <c r="BK50" s="2114"/>
      <c r="BL50" s="2114"/>
      <c r="BM50" s="2114"/>
      <c r="BN50" s="2114"/>
      <c r="BO50" s="2114"/>
      <c r="BP50" s="2114"/>
      <c r="BQ50" s="2114"/>
      <c r="BR50" s="2114"/>
      <c r="BS50" s="2114"/>
      <c r="BT50" s="2114"/>
      <c r="BU50" s="2114"/>
      <c r="BV50" s="2114"/>
      <c r="BW50" s="2114"/>
      <c r="BX50" s="2114"/>
      <c r="BY50" s="2114"/>
      <c r="BZ50" s="2114"/>
      <c r="CA50" s="2114"/>
      <c r="CB50" s="2114"/>
      <c r="CC50" s="2114"/>
      <c r="CD50" s="2114"/>
      <c r="CE50" s="2114"/>
      <c r="CF50" s="2114"/>
      <c r="CG50" s="2114"/>
      <c r="CH50" s="2114"/>
      <c r="CI50" s="2114"/>
      <c r="CJ50" s="2114"/>
      <c r="CK50" s="2114"/>
      <c r="CL50" s="2114"/>
      <c r="CM50" s="2114"/>
      <c r="CN50" s="2114"/>
      <c r="CO50" s="2114"/>
      <c r="CP50" s="2114"/>
      <c r="CQ50" s="2114"/>
      <c r="CR50" s="2114"/>
      <c r="CS50" s="2114"/>
      <c r="CT50" s="2114"/>
      <c r="CU50" s="2114"/>
      <c r="CV50" s="2114"/>
      <c r="CW50" s="2114"/>
      <c r="CX50" s="2114"/>
      <c r="CY50" s="2114"/>
      <c r="CZ50" s="2114"/>
      <c r="DA50" s="2114"/>
      <c r="DB50" s="2114"/>
      <c r="DC50" s="2114"/>
      <c r="DD50" s="2114"/>
      <c r="DE50" s="2114"/>
      <c r="DF50" s="2114"/>
      <c r="DG50" s="2114"/>
      <c r="DH50" s="2114"/>
      <c r="DI50" s="2114"/>
      <c r="DJ50" s="2114"/>
      <c r="DK50" s="2114"/>
      <c r="DL50" s="2114"/>
      <c r="DM50" s="2114"/>
      <c r="DN50" s="2114"/>
      <c r="DO50" s="2114"/>
      <c r="DP50" s="2114"/>
      <c r="DQ50" s="2114"/>
      <c r="DR50" s="2114"/>
      <c r="DS50" s="2114"/>
      <c r="DT50" s="2114"/>
      <c r="DU50" s="2114"/>
      <c r="DV50" s="2114"/>
      <c r="DW50" s="2114"/>
      <c r="DX50" s="2114"/>
      <c r="DY50" s="2114"/>
      <c r="DZ50" s="2114"/>
      <c r="EA50" s="2114"/>
      <c r="EB50" s="2114"/>
      <c r="EC50" s="2114"/>
      <c r="ED50" s="2114"/>
      <c r="EE50" s="2114"/>
      <c r="EF50" s="2114"/>
      <c r="EG50" s="2114"/>
      <c r="EH50" s="2114"/>
      <c r="EI50" s="2114"/>
      <c r="EJ50" s="2114"/>
      <c r="EK50" s="2114"/>
      <c r="EL50" s="2114"/>
      <c r="EM50" s="2114"/>
      <c r="EN50" s="2114"/>
      <c r="EO50" s="2114"/>
      <c r="EP50" s="2114"/>
      <c r="EQ50" s="2114"/>
      <c r="ER50" s="2114"/>
      <c r="ES50" s="2114"/>
      <c r="ET50" s="2114"/>
      <c r="EU50" s="2114"/>
      <c r="EV50" s="2114"/>
      <c r="EW50" s="2114"/>
      <c r="EX50" s="2114"/>
      <c r="EY50" s="2114"/>
      <c r="EZ50" s="2114"/>
      <c r="FA50" s="2114"/>
      <c r="FB50" s="2114"/>
      <c r="FC50" s="2114"/>
      <c r="FD50" s="2114"/>
      <c r="FE50" s="2114"/>
      <c r="FF50" s="2114"/>
      <c r="FG50" s="2114"/>
      <c r="FH50" s="2114"/>
      <c r="FI50" s="2114"/>
      <c r="FJ50" s="2114"/>
      <c r="FK50" s="2114"/>
      <c r="FL50" s="2114"/>
      <c r="FM50" s="2114"/>
      <c r="FN50" s="2114"/>
      <c r="FO50" s="2114"/>
      <c r="FP50" s="2114"/>
      <c r="FQ50" s="2114"/>
      <c r="FR50" s="2114"/>
      <c r="FS50" s="2114"/>
      <c r="FT50" s="2114"/>
      <c r="FU50" s="2114"/>
      <c r="FV50" s="2114"/>
      <c r="FW50" s="2114"/>
      <c r="FX50" s="2114"/>
      <c r="FY50" s="2114"/>
      <c r="FZ50" s="2114"/>
      <c r="GA50" s="2114"/>
      <c r="GB50" s="2114"/>
      <c r="GC50" s="2114"/>
      <c r="GD50" s="2114"/>
      <c r="GE50" s="2114"/>
      <c r="GF50" s="2114"/>
      <c r="GG50" s="2114"/>
      <c r="GH50" s="2114"/>
      <c r="GI50" s="2114"/>
      <c r="GJ50" s="2114"/>
      <c r="GK50" s="2114"/>
      <c r="GL50" s="2114"/>
      <c r="GM50" s="2114"/>
      <c r="GN50" s="2114"/>
      <c r="GO50" s="2114"/>
      <c r="GP50" s="2114"/>
      <c r="GQ50" s="2114"/>
      <c r="GR50" s="2114"/>
      <c r="GS50" s="2114"/>
      <c r="GT50" s="2114"/>
      <c r="GU50" s="2114"/>
      <c r="GV50" s="2114"/>
      <c r="GW50" s="2114"/>
      <c r="GX50" s="2114"/>
      <c r="GY50" s="2114"/>
      <c r="GZ50" s="2114"/>
      <c r="HA50" s="2114"/>
      <c r="HB50" s="2114"/>
      <c r="HC50" s="2114"/>
      <c r="HD50" s="2114"/>
      <c r="HE50" s="2114"/>
      <c r="HF50" s="2114"/>
      <c r="HG50" s="2114"/>
      <c r="HH50" s="2114"/>
      <c r="HI50" s="2114"/>
      <c r="HJ50" s="2114"/>
      <c r="HK50" s="2114"/>
      <c r="HL50" s="2114"/>
      <c r="HM50" s="2114"/>
      <c r="HN50" s="2114"/>
      <c r="HO50" s="2114"/>
      <c r="HP50" s="2114"/>
      <c r="HQ50" s="2114"/>
      <c r="HR50" s="2114"/>
      <c r="HS50" s="2114"/>
      <c r="HT50" s="2114"/>
      <c r="HU50" s="2114"/>
      <c r="HV50" s="2114"/>
      <c r="HW50" s="2114"/>
      <c r="HX50" s="2114"/>
      <c r="HY50" s="2114"/>
      <c r="HZ50" s="2114"/>
      <c r="IA50" s="2114"/>
      <c r="IB50" s="2114"/>
      <c r="IC50" s="2114"/>
      <c r="ID50" s="2114"/>
      <c r="IE50" s="2114"/>
      <c r="IF50" s="2114"/>
      <c r="IG50" s="2114"/>
      <c r="IH50" s="2114"/>
      <c r="II50" s="2114"/>
      <c r="IJ50" s="2114"/>
      <c r="IK50" s="2114"/>
      <c r="IL50" s="2114"/>
      <c r="IM50" s="2114"/>
      <c r="IN50" s="2114"/>
      <c r="IO50" s="2114"/>
      <c r="IP50" s="2114"/>
      <c r="IQ50" s="2114"/>
      <c r="IR50" s="2114"/>
      <c r="IS50" s="2114"/>
      <c r="IT50" s="2114"/>
      <c r="IU50" s="2114"/>
      <c r="IV50" s="2114"/>
      <c r="IW50" s="2114"/>
      <c r="IX50" s="2114"/>
      <c r="IY50" s="2114"/>
      <c r="IZ50" s="2114"/>
      <c r="JA50" s="2114"/>
      <c r="JB50" s="2114"/>
      <c r="JC50" s="2114"/>
      <c r="JD50" s="2114"/>
      <c r="JE50" s="2114"/>
      <c r="JF50" s="2114"/>
      <c r="JG50" s="2114"/>
      <c r="JH50" s="2114"/>
      <c r="JI50" s="2114"/>
      <c r="JJ50" s="2114"/>
      <c r="JK50" s="2114"/>
      <c r="JL50" s="2114"/>
      <c r="JM50" s="2114"/>
      <c r="JN50" s="2114"/>
      <c r="JO50" s="2114"/>
      <c r="JP50" s="2114"/>
      <c r="JQ50" s="2114"/>
      <c r="JR50" s="2114"/>
      <c r="JS50" s="2114"/>
      <c r="JT50" s="2114"/>
      <c r="JU50" s="2114"/>
      <c r="JV50" s="2114"/>
      <c r="JW50" s="2114"/>
      <c r="JX50" s="2114"/>
      <c r="JY50" s="2114"/>
      <c r="JZ50" s="2114"/>
      <c r="KA50" s="2114"/>
      <c r="KB50" s="2114"/>
      <c r="KC50" s="2114"/>
      <c r="KD50" s="2114"/>
      <c r="KE50" s="2114"/>
      <c r="KF50" s="2114"/>
      <c r="KG50" s="2114"/>
      <c r="KH50" s="2114"/>
      <c r="KI50" s="2114"/>
      <c r="KJ50" s="2114"/>
      <c r="KK50" s="2114"/>
      <c r="KL50" s="2114"/>
      <c r="KM50" s="2114"/>
      <c r="KN50" s="2114"/>
      <c r="KO50" s="2114"/>
      <c r="KP50" s="2114"/>
      <c r="KQ50" s="2114"/>
      <c r="KR50" s="2114"/>
      <c r="KS50" s="2114"/>
      <c r="KT50" s="2114"/>
      <c r="KU50" s="2114"/>
      <c r="KV50" s="2114"/>
      <c r="KW50" s="2114"/>
      <c r="KX50" s="2114"/>
      <c r="KY50" s="2114"/>
      <c r="KZ50" s="2114"/>
      <c r="LA50" s="2114"/>
      <c r="LB50" s="2114"/>
      <c r="LC50" s="2114"/>
      <c r="LD50" s="2114"/>
    </row>
    <row r="51" s="2036" customFormat="1" ht="47" customHeight="1" spans="1:320">
      <c r="A51" s="2040">
        <v>45943</v>
      </c>
      <c r="B51" s="1656" t="s">
        <v>3593</v>
      </c>
      <c r="C51" s="1657" t="s">
        <v>98</v>
      </c>
      <c r="D51" s="1651">
        <v>4500181723</v>
      </c>
      <c r="E51" s="2045" t="s">
        <v>4629</v>
      </c>
      <c r="F51" s="1651" t="s">
        <v>4630</v>
      </c>
      <c r="G51" s="2042" t="s">
        <v>4523</v>
      </c>
      <c r="H51" s="2042" t="s">
        <v>4523</v>
      </c>
      <c r="I51" s="2055" t="s">
        <v>4524</v>
      </c>
      <c r="J51" s="1667">
        <v>3150</v>
      </c>
      <c r="K51" s="2056">
        <v>0</v>
      </c>
      <c r="L51" s="2056">
        <v>75</v>
      </c>
      <c r="M51" s="2056">
        <f t="shared" si="0"/>
        <v>42</v>
      </c>
      <c r="N51" s="2058">
        <v>46043</v>
      </c>
      <c r="O51" s="2058">
        <v>46041</v>
      </c>
      <c r="P51" s="2057"/>
      <c r="Q51" s="2063" t="s">
        <v>78</v>
      </c>
      <c r="R51" s="2064"/>
      <c r="S51" s="2072" t="s">
        <v>111</v>
      </c>
      <c r="T51" s="2066">
        <v>45960</v>
      </c>
      <c r="U51" s="2073" t="s">
        <v>88</v>
      </c>
      <c r="V51" s="2074" t="s">
        <v>88</v>
      </c>
      <c r="W51" s="2073" t="s">
        <v>3597</v>
      </c>
      <c r="X51" s="2068"/>
      <c r="Y51" s="2074" t="s">
        <v>4530</v>
      </c>
      <c r="Z51" s="1687" t="s">
        <v>3599</v>
      </c>
      <c r="AA51" s="1691">
        <v>178.134</v>
      </c>
      <c r="AB51" s="2088">
        <f t="shared" si="1"/>
        <v>7481.628</v>
      </c>
      <c r="AC51" s="2086"/>
      <c r="AD51" s="2090" t="s">
        <v>81</v>
      </c>
      <c r="AE51" s="2087"/>
      <c r="AF51" s="2087"/>
      <c r="AG51" s="2097">
        <f t="shared" si="18"/>
        <v>3150</v>
      </c>
      <c r="AH51" s="2097"/>
      <c r="AI51" s="2097"/>
      <c r="AJ51" s="2097"/>
      <c r="AK51" s="2097">
        <f t="shared" si="19"/>
        <v>42</v>
      </c>
      <c r="AL51" s="2097" t="s">
        <v>64</v>
      </c>
      <c r="AM51" s="2097"/>
      <c r="AN51" s="2097">
        <f t="shared" si="12"/>
        <v>3150</v>
      </c>
      <c r="AO51" s="2097">
        <f t="shared" si="20"/>
        <v>630</v>
      </c>
      <c r="AP51" s="2106">
        <f t="shared" si="13"/>
        <v>472.5</v>
      </c>
      <c r="AQ51" s="1706">
        <f t="shared" si="14"/>
        <v>567</v>
      </c>
      <c r="AR51" s="2108">
        <f t="shared" si="15"/>
        <v>491.4</v>
      </c>
      <c r="AS51" s="2108">
        <f t="shared" si="16"/>
        <v>485.1</v>
      </c>
      <c r="AT51" s="2108">
        <f t="shared" si="17"/>
        <v>504</v>
      </c>
      <c r="AU51" s="1706" t="s">
        <v>551</v>
      </c>
      <c r="AV51" s="1706" t="s">
        <v>552</v>
      </c>
      <c r="AW51" s="2112"/>
      <c r="AX51" s="1708"/>
      <c r="AY51" s="1709"/>
      <c r="AZ51" s="1709"/>
      <c r="BA51" s="1709"/>
      <c r="BB51" s="1709"/>
      <c r="BC51" s="1709"/>
      <c r="BD51" s="1709"/>
      <c r="BE51" s="1709"/>
      <c r="BF51" s="1709"/>
      <c r="BG51" s="1709"/>
      <c r="BH51" s="1709"/>
      <c r="BI51" s="1709"/>
      <c r="BJ51" s="1709"/>
      <c r="BK51" s="1709"/>
      <c r="BL51" s="1709"/>
      <c r="BM51" s="1709"/>
      <c r="BN51" s="1709"/>
      <c r="BO51" s="1709"/>
      <c r="BP51" s="1709"/>
      <c r="BQ51" s="1709"/>
      <c r="BR51" s="1709"/>
      <c r="BS51" s="1709"/>
      <c r="BT51" s="1709"/>
      <c r="BU51" s="1709"/>
      <c r="BV51" s="1709"/>
      <c r="BW51" s="1709"/>
      <c r="BX51" s="1709"/>
      <c r="BY51" s="1709"/>
      <c r="BZ51" s="1709"/>
      <c r="CA51" s="1709"/>
      <c r="CB51" s="1709"/>
      <c r="CC51" s="1709"/>
      <c r="CD51" s="1709"/>
      <c r="CE51" s="1709"/>
      <c r="CF51" s="1709"/>
      <c r="CG51" s="1709"/>
      <c r="CH51" s="1709"/>
      <c r="CI51" s="1709"/>
      <c r="CJ51" s="1709"/>
      <c r="CK51" s="1709"/>
      <c r="CL51" s="1709"/>
      <c r="CM51" s="1709"/>
      <c r="CN51" s="1709"/>
      <c r="CO51" s="1709"/>
      <c r="CP51" s="1709"/>
      <c r="CQ51" s="1709"/>
      <c r="CR51" s="1709"/>
      <c r="CS51" s="1709"/>
      <c r="CT51" s="1709"/>
      <c r="CU51" s="1709"/>
      <c r="CV51" s="1709"/>
      <c r="CW51" s="1709"/>
      <c r="CX51" s="1709"/>
      <c r="CY51" s="1709"/>
      <c r="CZ51" s="1709"/>
      <c r="DA51" s="1709"/>
      <c r="DB51" s="1709"/>
      <c r="DC51" s="1709"/>
      <c r="DD51" s="1709"/>
      <c r="DE51" s="1709"/>
      <c r="DF51" s="1709"/>
      <c r="DG51" s="1709"/>
      <c r="DH51" s="1709"/>
      <c r="DI51" s="1709"/>
      <c r="DJ51" s="1709"/>
      <c r="DK51" s="1709"/>
      <c r="DL51" s="1709"/>
      <c r="DM51" s="1709"/>
      <c r="DN51" s="1709"/>
      <c r="DO51" s="1709"/>
      <c r="DP51" s="1709"/>
      <c r="DQ51" s="1709"/>
      <c r="DR51" s="1709"/>
      <c r="DS51" s="1709"/>
      <c r="DT51" s="1709"/>
      <c r="DU51" s="1709"/>
      <c r="DV51" s="1709"/>
      <c r="DW51" s="1709"/>
      <c r="DX51" s="1709"/>
      <c r="DY51" s="1709"/>
      <c r="DZ51" s="1709"/>
      <c r="EA51" s="1709"/>
      <c r="EB51" s="1709"/>
      <c r="EC51" s="1709"/>
      <c r="ED51" s="1709"/>
      <c r="EE51" s="1709"/>
      <c r="EF51" s="1709"/>
      <c r="EG51" s="1709"/>
      <c r="EH51" s="1709"/>
      <c r="EI51" s="1709"/>
      <c r="EJ51" s="1709"/>
      <c r="EK51" s="1709"/>
      <c r="EL51" s="1709"/>
      <c r="EM51" s="1709"/>
      <c r="EN51" s="1709"/>
      <c r="EO51" s="1709"/>
      <c r="EP51" s="1709"/>
      <c r="EQ51" s="1709"/>
      <c r="ER51" s="1709"/>
      <c r="ES51" s="1709"/>
      <c r="ET51" s="1709"/>
      <c r="EU51" s="1709"/>
      <c r="EV51" s="1709"/>
      <c r="EW51" s="1709"/>
      <c r="EX51" s="1709"/>
      <c r="EY51" s="1709"/>
      <c r="EZ51" s="1709"/>
      <c r="FA51" s="1709"/>
      <c r="FB51" s="1709"/>
      <c r="FC51" s="1709"/>
      <c r="FD51" s="1709"/>
      <c r="FE51" s="1709"/>
      <c r="FF51" s="1709"/>
      <c r="FG51" s="1709"/>
      <c r="FH51" s="1709"/>
      <c r="FI51" s="1709"/>
      <c r="FJ51" s="1709"/>
      <c r="FK51" s="1709"/>
      <c r="FL51" s="1709"/>
      <c r="FM51" s="1709"/>
      <c r="FN51" s="1709"/>
      <c r="FO51" s="1709"/>
      <c r="FP51" s="1709"/>
      <c r="FQ51" s="1709"/>
      <c r="FR51" s="1709"/>
      <c r="FS51" s="1709"/>
      <c r="FT51" s="1709"/>
      <c r="FU51" s="1709"/>
      <c r="FV51" s="1709"/>
      <c r="FW51" s="1709"/>
      <c r="FX51" s="1709"/>
      <c r="FY51" s="1709"/>
      <c r="FZ51" s="1709"/>
      <c r="GA51" s="1709"/>
      <c r="GB51" s="1709"/>
      <c r="GC51" s="1709"/>
      <c r="GD51" s="1709"/>
      <c r="GE51" s="1709"/>
      <c r="GF51" s="1709"/>
      <c r="GG51" s="1709"/>
      <c r="GH51" s="1709"/>
      <c r="GI51" s="1709"/>
      <c r="GJ51" s="1709"/>
      <c r="GK51" s="1709"/>
      <c r="GL51" s="1709"/>
      <c r="GM51" s="1709"/>
      <c r="GN51" s="1709"/>
      <c r="GO51" s="1709"/>
      <c r="GP51" s="1709"/>
      <c r="GQ51" s="1709"/>
      <c r="GR51" s="1709"/>
      <c r="GS51" s="1709"/>
      <c r="GT51" s="1709"/>
      <c r="GU51" s="1709"/>
      <c r="GV51" s="1709"/>
      <c r="GW51" s="1709"/>
      <c r="GX51" s="1709"/>
      <c r="GY51" s="1709"/>
      <c r="GZ51" s="1709"/>
      <c r="HA51" s="1709"/>
      <c r="HB51" s="1709"/>
      <c r="HC51" s="1709"/>
      <c r="HD51" s="1709"/>
      <c r="HE51" s="1709"/>
      <c r="HF51" s="1709"/>
      <c r="HG51" s="1709"/>
      <c r="HH51" s="1709"/>
      <c r="HI51" s="1709"/>
      <c r="HJ51" s="1709"/>
      <c r="HK51" s="1709"/>
      <c r="HL51" s="1709"/>
      <c r="HM51" s="1709"/>
      <c r="HN51" s="1709"/>
      <c r="HO51" s="1709"/>
      <c r="HP51" s="1709"/>
      <c r="HQ51" s="1709"/>
      <c r="HR51" s="1709"/>
      <c r="HS51" s="1709"/>
      <c r="HT51" s="1709"/>
      <c r="HU51" s="1709"/>
      <c r="HV51" s="1709"/>
      <c r="HW51" s="1709"/>
      <c r="HX51" s="1709"/>
      <c r="HY51" s="1709"/>
      <c r="HZ51" s="1709"/>
      <c r="IA51" s="1709"/>
      <c r="IB51" s="1709"/>
      <c r="IC51" s="1709"/>
      <c r="ID51" s="1709"/>
      <c r="IE51" s="1709"/>
      <c r="IF51" s="1709"/>
      <c r="IG51" s="1709"/>
      <c r="IH51" s="1709"/>
      <c r="II51" s="1709"/>
      <c r="IJ51" s="1709"/>
      <c r="IK51" s="1709"/>
      <c r="IL51" s="1709"/>
      <c r="IM51" s="1709"/>
      <c r="IN51" s="1709"/>
      <c r="IO51" s="1709"/>
      <c r="IP51" s="1709"/>
      <c r="IQ51" s="1709"/>
      <c r="IR51" s="1709"/>
      <c r="IS51" s="1709"/>
      <c r="IT51" s="1709"/>
      <c r="IU51" s="1709"/>
      <c r="IV51" s="1709"/>
      <c r="IW51" s="1709"/>
      <c r="IX51" s="1709"/>
      <c r="IY51" s="1709"/>
      <c r="IZ51" s="1709"/>
      <c r="JA51" s="1709"/>
      <c r="JB51" s="1709"/>
      <c r="JC51" s="1709"/>
      <c r="JD51" s="1709"/>
      <c r="JE51" s="1709"/>
      <c r="JF51" s="1709"/>
      <c r="JG51" s="1709"/>
      <c r="JH51" s="1709"/>
      <c r="JI51" s="1709"/>
      <c r="JJ51" s="1709"/>
      <c r="JK51" s="1709"/>
      <c r="JL51" s="1709"/>
      <c r="JM51" s="1709"/>
      <c r="JN51" s="1709"/>
      <c r="JO51" s="1709"/>
      <c r="JP51" s="1709"/>
      <c r="JQ51" s="1709"/>
      <c r="JR51" s="1709"/>
      <c r="JS51" s="1709"/>
      <c r="JT51" s="1709"/>
      <c r="JU51" s="1709"/>
      <c r="JV51" s="1709"/>
      <c r="JW51" s="1709"/>
      <c r="JX51" s="1709"/>
      <c r="JY51" s="1709"/>
      <c r="JZ51" s="1709"/>
      <c r="KA51" s="1709"/>
      <c r="KB51" s="1709"/>
      <c r="KC51" s="1709"/>
      <c r="KD51" s="1709"/>
      <c r="KE51" s="1709"/>
      <c r="KF51" s="1709"/>
      <c r="KG51" s="1709"/>
      <c r="KH51" s="1709"/>
      <c r="KI51" s="1709"/>
      <c r="KJ51" s="1709"/>
      <c r="KK51" s="1709"/>
      <c r="KL51" s="1709"/>
      <c r="KM51" s="1709"/>
      <c r="KN51" s="1709"/>
      <c r="KO51" s="1709"/>
      <c r="KP51" s="1709"/>
      <c r="KQ51" s="1709"/>
      <c r="KR51" s="1709"/>
      <c r="KS51" s="1709"/>
      <c r="KT51" s="1709"/>
      <c r="KU51" s="1709"/>
      <c r="KV51" s="1709"/>
      <c r="KW51" s="1709"/>
      <c r="KX51" s="1709"/>
      <c r="KY51" s="1709"/>
      <c r="KZ51" s="1709"/>
      <c r="LA51" s="1709"/>
      <c r="LB51" s="1709"/>
      <c r="LC51" s="1709"/>
      <c r="LD51" s="1709"/>
      <c r="LE51" s="1710"/>
      <c r="LF51" s="1710"/>
      <c r="LG51" s="1710"/>
      <c r="LH51" s="2116"/>
    </row>
    <row r="52" s="1488" customFormat="1" ht="47" customHeight="1" spans="1:320">
      <c r="A52" s="1832">
        <v>45943</v>
      </c>
      <c r="B52" s="1660" t="s">
        <v>3593</v>
      </c>
      <c r="C52" s="1661" t="s">
        <v>98</v>
      </c>
      <c r="D52" s="1228">
        <v>4500181724</v>
      </c>
      <c r="E52" s="2048" t="s">
        <v>4631</v>
      </c>
      <c r="F52" s="1228" t="s">
        <v>4632</v>
      </c>
      <c r="G52" s="1863" t="s">
        <v>4523</v>
      </c>
      <c r="H52" s="1863" t="s">
        <v>4523</v>
      </c>
      <c r="I52" s="1880" t="s">
        <v>4524</v>
      </c>
      <c r="J52" s="1543">
        <v>3150</v>
      </c>
      <c r="K52" s="1876">
        <v>0</v>
      </c>
      <c r="L52" s="1876">
        <v>75</v>
      </c>
      <c r="M52" s="1876">
        <f t="shared" si="0"/>
        <v>42</v>
      </c>
      <c r="N52" s="2059">
        <v>46043</v>
      </c>
      <c r="O52" s="2059">
        <v>46041</v>
      </c>
      <c r="P52" s="1878"/>
      <c r="Q52" s="1309" t="s">
        <v>4153</v>
      </c>
      <c r="R52" s="2076"/>
      <c r="S52" s="1891" t="s">
        <v>111</v>
      </c>
      <c r="T52" s="2077">
        <v>45960</v>
      </c>
      <c r="U52" s="1900" t="s">
        <v>88</v>
      </c>
      <c r="V52" s="1930" t="s">
        <v>88</v>
      </c>
      <c r="W52" s="1900" t="s">
        <v>3597</v>
      </c>
      <c r="X52" s="1312"/>
      <c r="Y52" s="1930" t="s">
        <v>4530</v>
      </c>
      <c r="Z52" s="1597" t="s">
        <v>3599</v>
      </c>
      <c r="AA52" s="1692">
        <v>178.134</v>
      </c>
      <c r="AB52" s="2093">
        <f t="shared" si="1"/>
        <v>7481.628</v>
      </c>
      <c r="AC52" s="2094"/>
      <c r="AD52" s="1947" t="s">
        <v>81</v>
      </c>
      <c r="AE52" s="1362"/>
      <c r="AF52" s="1362"/>
      <c r="AG52" s="1948">
        <f t="shared" si="18"/>
        <v>3150</v>
      </c>
      <c r="AH52" s="1948"/>
      <c r="AI52" s="1948"/>
      <c r="AJ52" s="1948"/>
      <c r="AK52" s="1948">
        <f t="shared" si="19"/>
        <v>42</v>
      </c>
      <c r="AL52" s="1948" t="s">
        <v>64</v>
      </c>
      <c r="AM52" s="1948"/>
      <c r="AN52" s="1948">
        <f t="shared" si="12"/>
        <v>3150</v>
      </c>
      <c r="AO52" s="1948">
        <f t="shared" si="20"/>
        <v>630</v>
      </c>
      <c r="AP52" s="2110">
        <f t="shared" si="13"/>
        <v>472.5</v>
      </c>
      <c r="AQ52" s="1430">
        <f t="shared" si="14"/>
        <v>567</v>
      </c>
      <c r="AR52" s="2111">
        <f t="shared" si="15"/>
        <v>491.4</v>
      </c>
      <c r="AS52" s="2111">
        <f t="shared" si="16"/>
        <v>485.1</v>
      </c>
      <c r="AT52" s="2111">
        <f t="shared" si="17"/>
        <v>504</v>
      </c>
      <c r="AU52" s="1430" t="s">
        <v>551</v>
      </c>
      <c r="AV52" s="1430" t="s">
        <v>552</v>
      </c>
      <c r="AW52" s="2115"/>
      <c r="AX52" s="1454"/>
      <c r="AY52" s="1455"/>
      <c r="AZ52" s="1455"/>
      <c r="BA52" s="1455"/>
      <c r="BB52" s="1455"/>
      <c r="BC52" s="1455"/>
      <c r="BD52" s="1455"/>
      <c r="BE52" s="1455"/>
      <c r="BF52" s="1455"/>
      <c r="BG52" s="1455"/>
      <c r="BH52" s="1455"/>
      <c r="BI52" s="1455"/>
      <c r="BJ52" s="1455"/>
      <c r="BK52" s="1455"/>
      <c r="BL52" s="1455"/>
      <c r="BM52" s="1455"/>
      <c r="BN52" s="1455"/>
      <c r="BO52" s="1455"/>
      <c r="BP52" s="1455"/>
      <c r="BQ52" s="1455"/>
      <c r="BR52" s="1455"/>
      <c r="BS52" s="1455"/>
      <c r="BT52" s="1455"/>
      <c r="BU52" s="1455"/>
      <c r="BV52" s="1455"/>
      <c r="BW52" s="1455"/>
      <c r="BX52" s="1455"/>
      <c r="BY52" s="1455"/>
      <c r="BZ52" s="1455"/>
      <c r="CA52" s="1455"/>
      <c r="CB52" s="1455"/>
      <c r="CC52" s="1455"/>
      <c r="CD52" s="1455"/>
      <c r="CE52" s="1455"/>
      <c r="CF52" s="1455"/>
      <c r="CG52" s="1455"/>
      <c r="CH52" s="1455"/>
      <c r="CI52" s="1455"/>
      <c r="CJ52" s="1455"/>
      <c r="CK52" s="1455"/>
      <c r="CL52" s="1455"/>
      <c r="CM52" s="1455"/>
      <c r="CN52" s="1455"/>
      <c r="CO52" s="1455"/>
      <c r="CP52" s="1455"/>
      <c r="CQ52" s="1455"/>
      <c r="CR52" s="1455"/>
      <c r="CS52" s="1455"/>
      <c r="CT52" s="1455"/>
      <c r="CU52" s="1455"/>
      <c r="CV52" s="1455"/>
      <c r="CW52" s="1455"/>
      <c r="CX52" s="1455"/>
      <c r="CY52" s="1455"/>
      <c r="CZ52" s="1455"/>
      <c r="DA52" s="1455"/>
      <c r="DB52" s="1455"/>
      <c r="DC52" s="1455"/>
      <c r="DD52" s="1455"/>
      <c r="DE52" s="1455"/>
      <c r="DF52" s="1455"/>
      <c r="DG52" s="1455"/>
      <c r="DH52" s="1455"/>
      <c r="DI52" s="1455"/>
      <c r="DJ52" s="1455"/>
      <c r="DK52" s="1455"/>
      <c r="DL52" s="1455"/>
      <c r="DM52" s="1455"/>
      <c r="DN52" s="1455"/>
      <c r="DO52" s="1455"/>
      <c r="DP52" s="1455"/>
      <c r="DQ52" s="1455"/>
      <c r="DR52" s="1455"/>
      <c r="DS52" s="1455"/>
      <c r="DT52" s="1455"/>
      <c r="DU52" s="1455"/>
      <c r="DV52" s="1455"/>
      <c r="DW52" s="1455"/>
      <c r="DX52" s="1455"/>
      <c r="DY52" s="1455"/>
      <c r="DZ52" s="1455"/>
      <c r="EA52" s="1455"/>
      <c r="EB52" s="1455"/>
      <c r="EC52" s="1455"/>
      <c r="ED52" s="1455"/>
      <c r="EE52" s="1455"/>
      <c r="EF52" s="1455"/>
      <c r="EG52" s="1455"/>
      <c r="EH52" s="1455"/>
      <c r="EI52" s="1455"/>
      <c r="EJ52" s="1455"/>
      <c r="EK52" s="1455"/>
      <c r="EL52" s="1455"/>
      <c r="EM52" s="1455"/>
      <c r="EN52" s="1455"/>
      <c r="EO52" s="1455"/>
      <c r="EP52" s="1455"/>
      <c r="EQ52" s="1455"/>
      <c r="ER52" s="1455"/>
      <c r="ES52" s="1455"/>
      <c r="ET52" s="1455"/>
      <c r="EU52" s="1455"/>
      <c r="EV52" s="1455"/>
      <c r="EW52" s="1455"/>
      <c r="EX52" s="1455"/>
      <c r="EY52" s="1455"/>
      <c r="EZ52" s="1455"/>
      <c r="FA52" s="1455"/>
      <c r="FB52" s="1455"/>
      <c r="FC52" s="1455"/>
      <c r="FD52" s="1455"/>
      <c r="FE52" s="1455"/>
      <c r="FF52" s="1455"/>
      <c r="FG52" s="1455"/>
      <c r="FH52" s="1455"/>
      <c r="FI52" s="1455"/>
      <c r="FJ52" s="1455"/>
      <c r="FK52" s="1455"/>
      <c r="FL52" s="1455"/>
      <c r="FM52" s="1455"/>
      <c r="FN52" s="1455"/>
      <c r="FO52" s="1455"/>
      <c r="FP52" s="1455"/>
      <c r="FQ52" s="1455"/>
      <c r="FR52" s="1455"/>
      <c r="FS52" s="1455"/>
      <c r="FT52" s="1455"/>
      <c r="FU52" s="1455"/>
      <c r="FV52" s="1455"/>
      <c r="FW52" s="1455"/>
      <c r="FX52" s="1455"/>
      <c r="FY52" s="1455"/>
      <c r="FZ52" s="1455"/>
      <c r="GA52" s="1455"/>
      <c r="GB52" s="1455"/>
      <c r="GC52" s="1455"/>
      <c r="GD52" s="1455"/>
      <c r="GE52" s="1455"/>
      <c r="GF52" s="1455"/>
      <c r="GG52" s="1455"/>
      <c r="GH52" s="1455"/>
      <c r="GI52" s="1455"/>
      <c r="GJ52" s="1455"/>
      <c r="GK52" s="1455"/>
      <c r="GL52" s="1455"/>
      <c r="GM52" s="1455"/>
      <c r="GN52" s="1455"/>
      <c r="GO52" s="1455"/>
      <c r="GP52" s="1455"/>
      <c r="GQ52" s="1455"/>
      <c r="GR52" s="1455"/>
      <c r="GS52" s="1455"/>
      <c r="GT52" s="1455"/>
      <c r="GU52" s="1455"/>
      <c r="GV52" s="1455"/>
      <c r="GW52" s="1455"/>
      <c r="GX52" s="1455"/>
      <c r="GY52" s="1455"/>
      <c r="GZ52" s="1455"/>
      <c r="HA52" s="1455"/>
      <c r="HB52" s="1455"/>
      <c r="HC52" s="1455"/>
      <c r="HD52" s="1455"/>
      <c r="HE52" s="1455"/>
      <c r="HF52" s="1455"/>
      <c r="HG52" s="1455"/>
      <c r="HH52" s="1455"/>
      <c r="HI52" s="1455"/>
      <c r="HJ52" s="1455"/>
      <c r="HK52" s="1455"/>
      <c r="HL52" s="1455"/>
      <c r="HM52" s="1455"/>
      <c r="HN52" s="1455"/>
      <c r="HO52" s="1455"/>
      <c r="HP52" s="1455"/>
      <c r="HQ52" s="1455"/>
      <c r="HR52" s="1455"/>
      <c r="HS52" s="1455"/>
      <c r="HT52" s="1455"/>
      <c r="HU52" s="1455"/>
      <c r="HV52" s="1455"/>
      <c r="HW52" s="1455"/>
      <c r="HX52" s="1455"/>
      <c r="HY52" s="1455"/>
      <c r="HZ52" s="1455"/>
      <c r="IA52" s="1455"/>
      <c r="IB52" s="1455"/>
      <c r="IC52" s="1455"/>
      <c r="ID52" s="1455"/>
      <c r="IE52" s="1455"/>
      <c r="IF52" s="1455"/>
      <c r="IG52" s="1455"/>
      <c r="IH52" s="1455"/>
      <c r="II52" s="1455"/>
      <c r="IJ52" s="1455"/>
      <c r="IK52" s="1455"/>
      <c r="IL52" s="1455"/>
      <c r="IM52" s="1455"/>
      <c r="IN52" s="1455"/>
      <c r="IO52" s="1455"/>
      <c r="IP52" s="1455"/>
      <c r="IQ52" s="1455"/>
      <c r="IR52" s="1455"/>
      <c r="IS52" s="1455"/>
      <c r="IT52" s="1455"/>
      <c r="IU52" s="1455"/>
      <c r="IV52" s="1455"/>
      <c r="IW52" s="1455"/>
      <c r="IX52" s="1455"/>
      <c r="IY52" s="1455"/>
      <c r="IZ52" s="1455"/>
      <c r="JA52" s="1455"/>
      <c r="JB52" s="1455"/>
      <c r="JC52" s="1455"/>
      <c r="JD52" s="1455"/>
      <c r="JE52" s="1455"/>
      <c r="JF52" s="1455"/>
      <c r="JG52" s="1455"/>
      <c r="JH52" s="1455"/>
      <c r="JI52" s="1455"/>
      <c r="JJ52" s="1455"/>
      <c r="JK52" s="1455"/>
      <c r="JL52" s="1455"/>
      <c r="JM52" s="1455"/>
      <c r="JN52" s="1455"/>
      <c r="JO52" s="1455"/>
      <c r="JP52" s="1455"/>
      <c r="JQ52" s="1455"/>
      <c r="JR52" s="1455"/>
      <c r="JS52" s="1455"/>
      <c r="JT52" s="1455"/>
      <c r="JU52" s="1455"/>
      <c r="JV52" s="1455"/>
      <c r="JW52" s="1455"/>
      <c r="JX52" s="1455"/>
      <c r="JY52" s="1455"/>
      <c r="JZ52" s="1455"/>
      <c r="KA52" s="1455"/>
      <c r="KB52" s="1455"/>
      <c r="KC52" s="1455"/>
      <c r="KD52" s="1455"/>
      <c r="KE52" s="1455"/>
      <c r="KF52" s="1455"/>
      <c r="KG52" s="1455"/>
      <c r="KH52" s="1455"/>
      <c r="KI52" s="1455"/>
      <c r="KJ52" s="1455"/>
      <c r="KK52" s="1455"/>
      <c r="KL52" s="1455"/>
      <c r="KM52" s="1455"/>
      <c r="KN52" s="1455"/>
      <c r="KO52" s="1455"/>
      <c r="KP52" s="1455"/>
      <c r="KQ52" s="1455"/>
      <c r="KR52" s="1455"/>
      <c r="KS52" s="1455"/>
      <c r="KT52" s="1455"/>
      <c r="KU52" s="1455"/>
      <c r="KV52" s="1455"/>
      <c r="KW52" s="1455"/>
      <c r="KX52" s="1455"/>
      <c r="KY52" s="1455"/>
      <c r="KZ52" s="1455"/>
      <c r="LA52" s="1455"/>
      <c r="LB52" s="1455"/>
      <c r="LC52" s="1455"/>
      <c r="LD52" s="1455"/>
      <c r="LE52" s="1467"/>
      <c r="LF52" s="1467"/>
      <c r="LG52" s="1467"/>
      <c r="LH52" s="2117"/>
    </row>
    <row r="53" s="1488" customFormat="1" ht="47" customHeight="1" spans="1:320">
      <c r="A53" s="1832">
        <v>45943</v>
      </c>
      <c r="B53" s="1660" t="s">
        <v>3593</v>
      </c>
      <c r="C53" s="1661" t="s">
        <v>98</v>
      </c>
      <c r="D53" s="1228">
        <v>4500181725</v>
      </c>
      <c r="E53" s="2048" t="s">
        <v>4633</v>
      </c>
      <c r="F53" s="1228" t="s">
        <v>4634</v>
      </c>
      <c r="G53" s="1863" t="s">
        <v>4523</v>
      </c>
      <c r="H53" s="1863" t="s">
        <v>4523</v>
      </c>
      <c r="I53" s="1880" t="s">
        <v>4524</v>
      </c>
      <c r="J53" s="1543">
        <v>3150</v>
      </c>
      <c r="K53" s="1876">
        <v>0</v>
      </c>
      <c r="L53" s="1876">
        <v>75</v>
      </c>
      <c r="M53" s="1876">
        <f t="shared" si="0"/>
        <v>42</v>
      </c>
      <c r="N53" s="2059">
        <v>46044</v>
      </c>
      <c r="O53" s="2059">
        <v>46042</v>
      </c>
      <c r="P53" s="1878"/>
      <c r="Q53" s="2078" t="s">
        <v>4153</v>
      </c>
      <c r="R53" s="2076"/>
      <c r="S53" s="1891" t="s">
        <v>111</v>
      </c>
      <c r="T53" s="2077">
        <v>45960</v>
      </c>
      <c r="U53" s="1900" t="s">
        <v>88</v>
      </c>
      <c r="V53" s="1930" t="s">
        <v>88</v>
      </c>
      <c r="W53" s="1900" t="s">
        <v>3597</v>
      </c>
      <c r="X53" s="1312"/>
      <c r="Y53" s="1930" t="s">
        <v>4530</v>
      </c>
      <c r="Z53" s="1597" t="s">
        <v>3599</v>
      </c>
      <c r="AA53" s="1692">
        <v>178.134</v>
      </c>
      <c r="AB53" s="2093">
        <f t="shared" si="1"/>
        <v>7481.628</v>
      </c>
      <c r="AC53" s="2094"/>
      <c r="AD53" s="1947" t="s">
        <v>81</v>
      </c>
      <c r="AE53" s="1362"/>
      <c r="AF53" s="1362"/>
      <c r="AG53" s="1948">
        <f t="shared" si="18"/>
        <v>3150</v>
      </c>
      <c r="AH53" s="1948"/>
      <c r="AI53" s="1948"/>
      <c r="AJ53" s="1948"/>
      <c r="AK53" s="1948">
        <f t="shared" si="19"/>
        <v>42</v>
      </c>
      <c r="AL53" s="1948" t="s">
        <v>64</v>
      </c>
      <c r="AM53" s="1948"/>
      <c r="AN53" s="1948">
        <f t="shared" si="12"/>
        <v>3150</v>
      </c>
      <c r="AO53" s="1948">
        <f t="shared" si="20"/>
        <v>630</v>
      </c>
      <c r="AP53" s="2110">
        <f t="shared" si="13"/>
        <v>472.5</v>
      </c>
      <c r="AQ53" s="1430">
        <f t="shared" si="14"/>
        <v>567</v>
      </c>
      <c r="AR53" s="2111">
        <f t="shared" si="15"/>
        <v>491.4</v>
      </c>
      <c r="AS53" s="2111">
        <f t="shared" si="16"/>
        <v>485.1</v>
      </c>
      <c r="AT53" s="2111">
        <f t="shared" si="17"/>
        <v>504</v>
      </c>
      <c r="AU53" s="1430" t="s">
        <v>551</v>
      </c>
      <c r="AV53" s="1430" t="s">
        <v>552</v>
      </c>
      <c r="AW53" s="2115"/>
      <c r="AX53" s="1454"/>
      <c r="AY53" s="1455"/>
      <c r="AZ53" s="1455"/>
      <c r="BA53" s="1455"/>
      <c r="BB53" s="1455"/>
      <c r="BC53" s="1455"/>
      <c r="BD53" s="1455"/>
      <c r="BE53" s="1455"/>
      <c r="BF53" s="1455"/>
      <c r="BG53" s="1455"/>
      <c r="BH53" s="1455"/>
      <c r="BI53" s="1455"/>
      <c r="BJ53" s="1455"/>
      <c r="BK53" s="1455"/>
      <c r="BL53" s="1455"/>
      <c r="BM53" s="1455"/>
      <c r="BN53" s="1455"/>
      <c r="BO53" s="1455"/>
      <c r="BP53" s="1455"/>
      <c r="BQ53" s="1455"/>
      <c r="BR53" s="1455"/>
      <c r="BS53" s="1455"/>
      <c r="BT53" s="1455"/>
      <c r="BU53" s="1455"/>
      <c r="BV53" s="1455"/>
      <c r="BW53" s="1455"/>
      <c r="BX53" s="1455"/>
      <c r="BY53" s="1455"/>
      <c r="BZ53" s="1455"/>
      <c r="CA53" s="1455"/>
      <c r="CB53" s="1455"/>
      <c r="CC53" s="1455"/>
      <c r="CD53" s="1455"/>
      <c r="CE53" s="1455"/>
      <c r="CF53" s="1455"/>
      <c r="CG53" s="1455"/>
      <c r="CH53" s="1455"/>
      <c r="CI53" s="1455"/>
      <c r="CJ53" s="1455"/>
      <c r="CK53" s="1455"/>
      <c r="CL53" s="1455"/>
      <c r="CM53" s="1455"/>
      <c r="CN53" s="1455"/>
      <c r="CO53" s="1455"/>
      <c r="CP53" s="1455"/>
      <c r="CQ53" s="1455"/>
      <c r="CR53" s="1455"/>
      <c r="CS53" s="1455"/>
      <c r="CT53" s="1455"/>
      <c r="CU53" s="1455"/>
      <c r="CV53" s="1455"/>
      <c r="CW53" s="1455"/>
      <c r="CX53" s="1455"/>
      <c r="CY53" s="1455"/>
      <c r="CZ53" s="1455"/>
      <c r="DA53" s="1455"/>
      <c r="DB53" s="1455"/>
      <c r="DC53" s="1455"/>
      <c r="DD53" s="1455"/>
      <c r="DE53" s="1455"/>
      <c r="DF53" s="1455"/>
      <c r="DG53" s="1455"/>
      <c r="DH53" s="1455"/>
      <c r="DI53" s="1455"/>
      <c r="DJ53" s="1455"/>
      <c r="DK53" s="1455"/>
      <c r="DL53" s="1455"/>
      <c r="DM53" s="1455"/>
      <c r="DN53" s="1455"/>
      <c r="DO53" s="1455"/>
      <c r="DP53" s="1455"/>
      <c r="DQ53" s="1455"/>
      <c r="DR53" s="1455"/>
      <c r="DS53" s="1455"/>
      <c r="DT53" s="1455"/>
      <c r="DU53" s="1455"/>
      <c r="DV53" s="1455"/>
      <c r="DW53" s="1455"/>
      <c r="DX53" s="1455"/>
      <c r="DY53" s="1455"/>
      <c r="DZ53" s="1455"/>
      <c r="EA53" s="1455"/>
      <c r="EB53" s="1455"/>
      <c r="EC53" s="1455"/>
      <c r="ED53" s="1455"/>
      <c r="EE53" s="1455"/>
      <c r="EF53" s="1455"/>
      <c r="EG53" s="1455"/>
      <c r="EH53" s="1455"/>
      <c r="EI53" s="1455"/>
      <c r="EJ53" s="1455"/>
      <c r="EK53" s="1455"/>
      <c r="EL53" s="1455"/>
      <c r="EM53" s="1455"/>
      <c r="EN53" s="1455"/>
      <c r="EO53" s="1455"/>
      <c r="EP53" s="1455"/>
      <c r="EQ53" s="1455"/>
      <c r="ER53" s="1455"/>
      <c r="ES53" s="1455"/>
      <c r="ET53" s="1455"/>
      <c r="EU53" s="1455"/>
      <c r="EV53" s="1455"/>
      <c r="EW53" s="1455"/>
      <c r="EX53" s="1455"/>
      <c r="EY53" s="1455"/>
      <c r="EZ53" s="1455"/>
      <c r="FA53" s="1455"/>
      <c r="FB53" s="1455"/>
      <c r="FC53" s="1455"/>
      <c r="FD53" s="1455"/>
      <c r="FE53" s="1455"/>
      <c r="FF53" s="1455"/>
      <c r="FG53" s="1455"/>
      <c r="FH53" s="1455"/>
      <c r="FI53" s="1455"/>
      <c r="FJ53" s="1455"/>
      <c r="FK53" s="1455"/>
      <c r="FL53" s="1455"/>
      <c r="FM53" s="1455"/>
      <c r="FN53" s="1455"/>
      <c r="FO53" s="1455"/>
      <c r="FP53" s="1455"/>
      <c r="FQ53" s="1455"/>
      <c r="FR53" s="1455"/>
      <c r="FS53" s="1455"/>
      <c r="FT53" s="1455"/>
      <c r="FU53" s="1455"/>
      <c r="FV53" s="1455"/>
      <c r="FW53" s="1455"/>
      <c r="FX53" s="1455"/>
      <c r="FY53" s="1455"/>
      <c r="FZ53" s="1455"/>
      <c r="GA53" s="1455"/>
      <c r="GB53" s="1455"/>
      <c r="GC53" s="1455"/>
      <c r="GD53" s="1455"/>
      <c r="GE53" s="1455"/>
      <c r="GF53" s="1455"/>
      <c r="GG53" s="1455"/>
      <c r="GH53" s="1455"/>
      <c r="GI53" s="1455"/>
      <c r="GJ53" s="1455"/>
      <c r="GK53" s="1455"/>
      <c r="GL53" s="1455"/>
      <c r="GM53" s="1455"/>
      <c r="GN53" s="1455"/>
      <c r="GO53" s="1455"/>
      <c r="GP53" s="1455"/>
      <c r="GQ53" s="1455"/>
      <c r="GR53" s="1455"/>
      <c r="GS53" s="1455"/>
      <c r="GT53" s="1455"/>
      <c r="GU53" s="1455"/>
      <c r="GV53" s="1455"/>
      <c r="GW53" s="1455"/>
      <c r="GX53" s="1455"/>
      <c r="GY53" s="1455"/>
      <c r="GZ53" s="1455"/>
      <c r="HA53" s="1455"/>
      <c r="HB53" s="1455"/>
      <c r="HC53" s="1455"/>
      <c r="HD53" s="1455"/>
      <c r="HE53" s="1455"/>
      <c r="HF53" s="1455"/>
      <c r="HG53" s="1455"/>
      <c r="HH53" s="1455"/>
      <c r="HI53" s="1455"/>
      <c r="HJ53" s="1455"/>
      <c r="HK53" s="1455"/>
      <c r="HL53" s="1455"/>
      <c r="HM53" s="1455"/>
      <c r="HN53" s="1455"/>
      <c r="HO53" s="1455"/>
      <c r="HP53" s="1455"/>
      <c r="HQ53" s="1455"/>
      <c r="HR53" s="1455"/>
      <c r="HS53" s="1455"/>
      <c r="HT53" s="1455"/>
      <c r="HU53" s="1455"/>
      <c r="HV53" s="1455"/>
      <c r="HW53" s="1455"/>
      <c r="HX53" s="1455"/>
      <c r="HY53" s="1455"/>
      <c r="HZ53" s="1455"/>
      <c r="IA53" s="1455"/>
      <c r="IB53" s="1455"/>
      <c r="IC53" s="1455"/>
      <c r="ID53" s="1455"/>
      <c r="IE53" s="1455"/>
      <c r="IF53" s="1455"/>
      <c r="IG53" s="1455"/>
      <c r="IH53" s="1455"/>
      <c r="II53" s="1455"/>
      <c r="IJ53" s="1455"/>
      <c r="IK53" s="1455"/>
      <c r="IL53" s="1455"/>
      <c r="IM53" s="1455"/>
      <c r="IN53" s="1455"/>
      <c r="IO53" s="1455"/>
      <c r="IP53" s="1455"/>
      <c r="IQ53" s="1455"/>
      <c r="IR53" s="1455"/>
      <c r="IS53" s="1455"/>
      <c r="IT53" s="1455"/>
      <c r="IU53" s="1455"/>
      <c r="IV53" s="1455"/>
      <c r="IW53" s="1455"/>
      <c r="IX53" s="1455"/>
      <c r="IY53" s="1455"/>
      <c r="IZ53" s="1455"/>
      <c r="JA53" s="1455"/>
      <c r="JB53" s="1455"/>
      <c r="JC53" s="1455"/>
      <c r="JD53" s="1455"/>
      <c r="JE53" s="1455"/>
      <c r="JF53" s="1455"/>
      <c r="JG53" s="1455"/>
      <c r="JH53" s="1455"/>
      <c r="JI53" s="1455"/>
      <c r="JJ53" s="1455"/>
      <c r="JK53" s="1455"/>
      <c r="JL53" s="1455"/>
      <c r="JM53" s="1455"/>
      <c r="JN53" s="1455"/>
      <c r="JO53" s="1455"/>
      <c r="JP53" s="1455"/>
      <c r="JQ53" s="1455"/>
      <c r="JR53" s="1455"/>
      <c r="JS53" s="1455"/>
      <c r="JT53" s="1455"/>
      <c r="JU53" s="1455"/>
      <c r="JV53" s="1455"/>
      <c r="JW53" s="1455"/>
      <c r="JX53" s="1455"/>
      <c r="JY53" s="1455"/>
      <c r="JZ53" s="1455"/>
      <c r="KA53" s="1455"/>
      <c r="KB53" s="1455"/>
      <c r="KC53" s="1455"/>
      <c r="KD53" s="1455"/>
      <c r="KE53" s="1455"/>
      <c r="KF53" s="1455"/>
      <c r="KG53" s="1455"/>
      <c r="KH53" s="1455"/>
      <c r="KI53" s="1455"/>
      <c r="KJ53" s="1455"/>
      <c r="KK53" s="1455"/>
      <c r="KL53" s="1455"/>
      <c r="KM53" s="1455"/>
      <c r="KN53" s="1455"/>
      <c r="KO53" s="1455"/>
      <c r="KP53" s="1455"/>
      <c r="KQ53" s="1455"/>
      <c r="KR53" s="1455"/>
      <c r="KS53" s="1455"/>
      <c r="KT53" s="1455"/>
      <c r="KU53" s="1455"/>
      <c r="KV53" s="1455"/>
      <c r="KW53" s="1455"/>
      <c r="KX53" s="1455"/>
      <c r="KY53" s="1455"/>
      <c r="KZ53" s="1455"/>
      <c r="LA53" s="1455"/>
      <c r="LB53" s="1455"/>
      <c r="LC53" s="1455"/>
      <c r="LD53" s="1455"/>
      <c r="LE53" s="1467"/>
      <c r="LF53" s="1467"/>
      <c r="LG53" s="1467"/>
      <c r="LH53" s="2117"/>
    </row>
    <row r="54" s="1488" customFormat="1" ht="47" customHeight="1" spans="1:320">
      <c r="A54" s="1832">
        <v>45943</v>
      </c>
      <c r="B54" s="1660" t="s">
        <v>3593</v>
      </c>
      <c r="C54" s="1661" t="s">
        <v>98</v>
      </c>
      <c r="D54" s="1228">
        <v>4500181726</v>
      </c>
      <c r="E54" s="2048" t="s">
        <v>4635</v>
      </c>
      <c r="F54" s="1228" t="s">
        <v>4636</v>
      </c>
      <c r="G54" s="1863" t="s">
        <v>4523</v>
      </c>
      <c r="H54" s="1863" t="s">
        <v>4523</v>
      </c>
      <c r="I54" s="1880" t="s">
        <v>4524</v>
      </c>
      <c r="J54" s="1543">
        <v>3150</v>
      </c>
      <c r="K54" s="1876">
        <v>0</v>
      </c>
      <c r="L54" s="1876">
        <v>75</v>
      </c>
      <c r="M54" s="1876">
        <f t="shared" si="0"/>
        <v>42</v>
      </c>
      <c r="N54" s="2059">
        <v>46044</v>
      </c>
      <c r="O54" s="2059">
        <v>46042</v>
      </c>
      <c r="P54" s="1878"/>
      <c r="Q54" s="2078" t="s">
        <v>4153</v>
      </c>
      <c r="R54" s="2076"/>
      <c r="S54" s="1891" t="s">
        <v>111</v>
      </c>
      <c r="T54" s="2077">
        <v>45960</v>
      </c>
      <c r="U54" s="1900" t="s">
        <v>88</v>
      </c>
      <c r="V54" s="1930" t="s">
        <v>88</v>
      </c>
      <c r="W54" s="1900" t="s">
        <v>3597</v>
      </c>
      <c r="X54" s="1312"/>
      <c r="Y54" s="1930" t="s">
        <v>4530</v>
      </c>
      <c r="Z54" s="1597" t="s">
        <v>3599</v>
      </c>
      <c r="AA54" s="1692">
        <v>178.134</v>
      </c>
      <c r="AB54" s="2093">
        <f t="shared" si="1"/>
        <v>7481.628</v>
      </c>
      <c r="AC54" s="2094"/>
      <c r="AD54" s="1947" t="s">
        <v>81</v>
      </c>
      <c r="AE54" s="1362"/>
      <c r="AF54" s="1362"/>
      <c r="AG54" s="1948">
        <f t="shared" si="18"/>
        <v>3150</v>
      </c>
      <c r="AH54" s="1948"/>
      <c r="AI54" s="1948"/>
      <c r="AJ54" s="1948"/>
      <c r="AK54" s="1948">
        <f t="shared" si="19"/>
        <v>42</v>
      </c>
      <c r="AL54" s="1948" t="s">
        <v>64</v>
      </c>
      <c r="AM54" s="1948"/>
      <c r="AN54" s="1948">
        <f t="shared" si="12"/>
        <v>3150</v>
      </c>
      <c r="AO54" s="1948">
        <f t="shared" si="20"/>
        <v>630</v>
      </c>
      <c r="AP54" s="2110">
        <f t="shared" si="13"/>
        <v>472.5</v>
      </c>
      <c r="AQ54" s="1430">
        <f t="shared" si="14"/>
        <v>567</v>
      </c>
      <c r="AR54" s="2111">
        <f t="shared" si="15"/>
        <v>491.4</v>
      </c>
      <c r="AS54" s="2111">
        <f t="shared" si="16"/>
        <v>485.1</v>
      </c>
      <c r="AT54" s="2111">
        <f t="shared" si="17"/>
        <v>504</v>
      </c>
      <c r="AU54" s="1430" t="s">
        <v>551</v>
      </c>
      <c r="AV54" s="1430" t="s">
        <v>552</v>
      </c>
      <c r="AW54" s="2115"/>
      <c r="AX54" s="1454"/>
      <c r="AY54" s="1455"/>
      <c r="AZ54" s="1455"/>
      <c r="BA54" s="1455"/>
      <c r="BB54" s="1455"/>
      <c r="BC54" s="1455"/>
      <c r="BD54" s="1455"/>
      <c r="BE54" s="1455"/>
      <c r="BF54" s="1455"/>
      <c r="BG54" s="1455"/>
      <c r="BH54" s="1455"/>
      <c r="BI54" s="1455"/>
      <c r="BJ54" s="1455"/>
      <c r="BK54" s="1455"/>
      <c r="BL54" s="1455"/>
      <c r="BM54" s="1455"/>
      <c r="BN54" s="1455"/>
      <c r="BO54" s="1455"/>
      <c r="BP54" s="1455"/>
      <c r="BQ54" s="1455"/>
      <c r="BR54" s="1455"/>
      <c r="BS54" s="1455"/>
      <c r="BT54" s="1455"/>
      <c r="BU54" s="1455"/>
      <c r="BV54" s="1455"/>
      <c r="BW54" s="1455"/>
      <c r="BX54" s="1455"/>
      <c r="BY54" s="1455"/>
      <c r="BZ54" s="1455"/>
      <c r="CA54" s="1455"/>
      <c r="CB54" s="1455"/>
      <c r="CC54" s="1455"/>
      <c r="CD54" s="1455"/>
      <c r="CE54" s="1455"/>
      <c r="CF54" s="1455"/>
      <c r="CG54" s="1455"/>
      <c r="CH54" s="1455"/>
      <c r="CI54" s="1455"/>
      <c r="CJ54" s="1455"/>
      <c r="CK54" s="1455"/>
      <c r="CL54" s="1455"/>
      <c r="CM54" s="1455"/>
      <c r="CN54" s="1455"/>
      <c r="CO54" s="1455"/>
      <c r="CP54" s="1455"/>
      <c r="CQ54" s="1455"/>
      <c r="CR54" s="1455"/>
      <c r="CS54" s="1455"/>
      <c r="CT54" s="1455"/>
      <c r="CU54" s="1455"/>
      <c r="CV54" s="1455"/>
      <c r="CW54" s="1455"/>
      <c r="CX54" s="1455"/>
      <c r="CY54" s="1455"/>
      <c r="CZ54" s="1455"/>
      <c r="DA54" s="1455"/>
      <c r="DB54" s="1455"/>
      <c r="DC54" s="1455"/>
      <c r="DD54" s="1455"/>
      <c r="DE54" s="1455"/>
      <c r="DF54" s="1455"/>
      <c r="DG54" s="1455"/>
      <c r="DH54" s="1455"/>
      <c r="DI54" s="1455"/>
      <c r="DJ54" s="1455"/>
      <c r="DK54" s="1455"/>
      <c r="DL54" s="1455"/>
      <c r="DM54" s="1455"/>
      <c r="DN54" s="1455"/>
      <c r="DO54" s="1455"/>
      <c r="DP54" s="1455"/>
      <c r="DQ54" s="1455"/>
      <c r="DR54" s="1455"/>
      <c r="DS54" s="1455"/>
      <c r="DT54" s="1455"/>
      <c r="DU54" s="1455"/>
      <c r="DV54" s="1455"/>
      <c r="DW54" s="1455"/>
      <c r="DX54" s="1455"/>
      <c r="DY54" s="1455"/>
      <c r="DZ54" s="1455"/>
      <c r="EA54" s="1455"/>
      <c r="EB54" s="1455"/>
      <c r="EC54" s="1455"/>
      <c r="ED54" s="1455"/>
      <c r="EE54" s="1455"/>
      <c r="EF54" s="1455"/>
      <c r="EG54" s="1455"/>
      <c r="EH54" s="1455"/>
      <c r="EI54" s="1455"/>
      <c r="EJ54" s="1455"/>
      <c r="EK54" s="1455"/>
      <c r="EL54" s="1455"/>
      <c r="EM54" s="1455"/>
      <c r="EN54" s="1455"/>
      <c r="EO54" s="1455"/>
      <c r="EP54" s="1455"/>
      <c r="EQ54" s="1455"/>
      <c r="ER54" s="1455"/>
      <c r="ES54" s="1455"/>
      <c r="ET54" s="1455"/>
      <c r="EU54" s="1455"/>
      <c r="EV54" s="1455"/>
      <c r="EW54" s="1455"/>
      <c r="EX54" s="1455"/>
      <c r="EY54" s="1455"/>
      <c r="EZ54" s="1455"/>
      <c r="FA54" s="1455"/>
      <c r="FB54" s="1455"/>
      <c r="FC54" s="1455"/>
      <c r="FD54" s="1455"/>
      <c r="FE54" s="1455"/>
      <c r="FF54" s="1455"/>
      <c r="FG54" s="1455"/>
      <c r="FH54" s="1455"/>
      <c r="FI54" s="1455"/>
      <c r="FJ54" s="1455"/>
      <c r="FK54" s="1455"/>
      <c r="FL54" s="1455"/>
      <c r="FM54" s="1455"/>
      <c r="FN54" s="1455"/>
      <c r="FO54" s="1455"/>
      <c r="FP54" s="1455"/>
      <c r="FQ54" s="1455"/>
      <c r="FR54" s="1455"/>
      <c r="FS54" s="1455"/>
      <c r="FT54" s="1455"/>
      <c r="FU54" s="1455"/>
      <c r="FV54" s="1455"/>
      <c r="FW54" s="1455"/>
      <c r="FX54" s="1455"/>
      <c r="FY54" s="1455"/>
      <c r="FZ54" s="1455"/>
      <c r="GA54" s="1455"/>
      <c r="GB54" s="1455"/>
      <c r="GC54" s="1455"/>
      <c r="GD54" s="1455"/>
      <c r="GE54" s="1455"/>
      <c r="GF54" s="1455"/>
      <c r="GG54" s="1455"/>
      <c r="GH54" s="1455"/>
      <c r="GI54" s="1455"/>
      <c r="GJ54" s="1455"/>
      <c r="GK54" s="1455"/>
      <c r="GL54" s="1455"/>
      <c r="GM54" s="1455"/>
      <c r="GN54" s="1455"/>
      <c r="GO54" s="1455"/>
      <c r="GP54" s="1455"/>
      <c r="GQ54" s="1455"/>
      <c r="GR54" s="1455"/>
      <c r="GS54" s="1455"/>
      <c r="GT54" s="1455"/>
      <c r="GU54" s="1455"/>
      <c r="GV54" s="1455"/>
      <c r="GW54" s="1455"/>
      <c r="GX54" s="1455"/>
      <c r="GY54" s="1455"/>
      <c r="GZ54" s="1455"/>
      <c r="HA54" s="1455"/>
      <c r="HB54" s="1455"/>
      <c r="HC54" s="1455"/>
      <c r="HD54" s="1455"/>
      <c r="HE54" s="1455"/>
      <c r="HF54" s="1455"/>
      <c r="HG54" s="1455"/>
      <c r="HH54" s="1455"/>
      <c r="HI54" s="1455"/>
      <c r="HJ54" s="1455"/>
      <c r="HK54" s="1455"/>
      <c r="HL54" s="1455"/>
      <c r="HM54" s="1455"/>
      <c r="HN54" s="1455"/>
      <c r="HO54" s="1455"/>
      <c r="HP54" s="1455"/>
      <c r="HQ54" s="1455"/>
      <c r="HR54" s="1455"/>
      <c r="HS54" s="1455"/>
      <c r="HT54" s="1455"/>
      <c r="HU54" s="1455"/>
      <c r="HV54" s="1455"/>
      <c r="HW54" s="1455"/>
      <c r="HX54" s="1455"/>
      <c r="HY54" s="1455"/>
      <c r="HZ54" s="1455"/>
      <c r="IA54" s="1455"/>
      <c r="IB54" s="1455"/>
      <c r="IC54" s="1455"/>
      <c r="ID54" s="1455"/>
      <c r="IE54" s="1455"/>
      <c r="IF54" s="1455"/>
      <c r="IG54" s="1455"/>
      <c r="IH54" s="1455"/>
      <c r="II54" s="1455"/>
      <c r="IJ54" s="1455"/>
      <c r="IK54" s="1455"/>
      <c r="IL54" s="1455"/>
      <c r="IM54" s="1455"/>
      <c r="IN54" s="1455"/>
      <c r="IO54" s="1455"/>
      <c r="IP54" s="1455"/>
      <c r="IQ54" s="1455"/>
      <c r="IR54" s="1455"/>
      <c r="IS54" s="1455"/>
      <c r="IT54" s="1455"/>
      <c r="IU54" s="1455"/>
      <c r="IV54" s="1455"/>
      <c r="IW54" s="1455"/>
      <c r="IX54" s="1455"/>
      <c r="IY54" s="1455"/>
      <c r="IZ54" s="1455"/>
      <c r="JA54" s="1455"/>
      <c r="JB54" s="1455"/>
      <c r="JC54" s="1455"/>
      <c r="JD54" s="1455"/>
      <c r="JE54" s="1455"/>
      <c r="JF54" s="1455"/>
      <c r="JG54" s="1455"/>
      <c r="JH54" s="1455"/>
      <c r="JI54" s="1455"/>
      <c r="JJ54" s="1455"/>
      <c r="JK54" s="1455"/>
      <c r="JL54" s="1455"/>
      <c r="JM54" s="1455"/>
      <c r="JN54" s="1455"/>
      <c r="JO54" s="1455"/>
      <c r="JP54" s="1455"/>
      <c r="JQ54" s="1455"/>
      <c r="JR54" s="1455"/>
      <c r="JS54" s="1455"/>
      <c r="JT54" s="1455"/>
      <c r="JU54" s="1455"/>
      <c r="JV54" s="1455"/>
      <c r="JW54" s="1455"/>
      <c r="JX54" s="1455"/>
      <c r="JY54" s="1455"/>
      <c r="JZ54" s="1455"/>
      <c r="KA54" s="1455"/>
      <c r="KB54" s="1455"/>
      <c r="KC54" s="1455"/>
      <c r="KD54" s="1455"/>
      <c r="KE54" s="1455"/>
      <c r="KF54" s="1455"/>
      <c r="KG54" s="1455"/>
      <c r="KH54" s="1455"/>
      <c r="KI54" s="1455"/>
      <c r="KJ54" s="1455"/>
      <c r="KK54" s="1455"/>
      <c r="KL54" s="1455"/>
      <c r="KM54" s="1455"/>
      <c r="KN54" s="1455"/>
      <c r="KO54" s="1455"/>
      <c r="KP54" s="1455"/>
      <c r="KQ54" s="1455"/>
      <c r="KR54" s="1455"/>
      <c r="KS54" s="1455"/>
      <c r="KT54" s="1455"/>
      <c r="KU54" s="1455"/>
      <c r="KV54" s="1455"/>
      <c r="KW54" s="1455"/>
      <c r="KX54" s="1455"/>
      <c r="KY54" s="1455"/>
      <c r="KZ54" s="1455"/>
      <c r="LA54" s="1455"/>
      <c r="LB54" s="1455"/>
      <c r="LC54" s="1455"/>
      <c r="LD54" s="1455"/>
      <c r="LE54" s="1467"/>
      <c r="LF54" s="1467"/>
      <c r="LG54" s="1467"/>
      <c r="LH54" s="2117"/>
    </row>
    <row r="55" s="1488" customFormat="1" ht="47" customHeight="1" spans="1:320">
      <c r="A55" s="1832">
        <v>45943</v>
      </c>
      <c r="B55" s="1660" t="s">
        <v>3593</v>
      </c>
      <c r="C55" s="1661" t="s">
        <v>98</v>
      </c>
      <c r="D55" s="1228">
        <v>4500181729</v>
      </c>
      <c r="E55" s="2048" t="s">
        <v>4637</v>
      </c>
      <c r="F55" s="1228" t="s">
        <v>4638</v>
      </c>
      <c r="G55" s="1863" t="s">
        <v>4523</v>
      </c>
      <c r="H55" s="1863" t="s">
        <v>4523</v>
      </c>
      <c r="I55" s="1880" t="s">
        <v>4524</v>
      </c>
      <c r="J55" s="1543">
        <v>3150</v>
      </c>
      <c r="K55" s="1876">
        <v>0</v>
      </c>
      <c r="L55" s="1876">
        <v>75</v>
      </c>
      <c r="M55" s="1876">
        <f t="shared" si="0"/>
        <v>42</v>
      </c>
      <c r="N55" s="2059">
        <v>46046</v>
      </c>
      <c r="O55" s="2059">
        <v>46044</v>
      </c>
      <c r="P55" s="1878"/>
      <c r="Q55" s="2078" t="s">
        <v>4153</v>
      </c>
      <c r="R55" s="2076"/>
      <c r="S55" s="1891" t="s">
        <v>111</v>
      </c>
      <c r="T55" s="2077">
        <v>45960</v>
      </c>
      <c r="U55" s="1900" t="s">
        <v>88</v>
      </c>
      <c r="V55" s="1930" t="s">
        <v>88</v>
      </c>
      <c r="W55" s="1900" t="s">
        <v>3597</v>
      </c>
      <c r="X55" s="1312"/>
      <c r="Y55" s="1930" t="s">
        <v>4530</v>
      </c>
      <c r="Z55" s="1597" t="s">
        <v>3599</v>
      </c>
      <c r="AA55" s="1692">
        <v>178.134</v>
      </c>
      <c r="AB55" s="2093">
        <f t="shared" si="1"/>
        <v>7481.628</v>
      </c>
      <c r="AC55" s="2094"/>
      <c r="AD55" s="1947" t="s">
        <v>81</v>
      </c>
      <c r="AE55" s="1362"/>
      <c r="AF55" s="1362"/>
      <c r="AG55" s="1948">
        <f t="shared" si="18"/>
        <v>3150</v>
      </c>
      <c r="AH55" s="1948"/>
      <c r="AI55" s="1948"/>
      <c r="AJ55" s="1948"/>
      <c r="AK55" s="1948">
        <f t="shared" si="19"/>
        <v>42</v>
      </c>
      <c r="AL55" s="1948" t="s">
        <v>64</v>
      </c>
      <c r="AM55" s="1948"/>
      <c r="AN55" s="1948">
        <f t="shared" si="12"/>
        <v>3150</v>
      </c>
      <c r="AO55" s="1948">
        <f t="shared" si="20"/>
        <v>630</v>
      </c>
      <c r="AP55" s="2110">
        <f t="shared" si="13"/>
        <v>472.5</v>
      </c>
      <c r="AQ55" s="1430">
        <f t="shared" si="14"/>
        <v>567</v>
      </c>
      <c r="AR55" s="2111">
        <f t="shared" si="15"/>
        <v>491.4</v>
      </c>
      <c r="AS55" s="2111">
        <f t="shared" si="16"/>
        <v>485.1</v>
      </c>
      <c r="AT55" s="2111">
        <f t="shared" si="17"/>
        <v>504</v>
      </c>
      <c r="AU55" s="1430" t="s">
        <v>551</v>
      </c>
      <c r="AV55" s="1430" t="s">
        <v>552</v>
      </c>
      <c r="AW55" s="2115"/>
      <c r="AX55" s="1454"/>
      <c r="AY55" s="1455"/>
      <c r="AZ55" s="1455"/>
      <c r="BA55" s="1455"/>
      <c r="BB55" s="1455"/>
      <c r="BC55" s="1455"/>
      <c r="BD55" s="1455"/>
      <c r="BE55" s="1455"/>
      <c r="BF55" s="1455"/>
      <c r="BG55" s="1455"/>
      <c r="BH55" s="1455"/>
      <c r="BI55" s="1455"/>
      <c r="BJ55" s="1455"/>
      <c r="BK55" s="1455"/>
      <c r="BL55" s="1455"/>
      <c r="BM55" s="1455"/>
      <c r="BN55" s="1455"/>
      <c r="BO55" s="1455"/>
      <c r="BP55" s="1455"/>
      <c r="BQ55" s="1455"/>
      <c r="BR55" s="1455"/>
      <c r="BS55" s="1455"/>
      <c r="BT55" s="1455"/>
      <c r="BU55" s="1455"/>
      <c r="BV55" s="1455"/>
      <c r="BW55" s="1455"/>
      <c r="BX55" s="1455"/>
      <c r="BY55" s="1455"/>
      <c r="BZ55" s="1455"/>
      <c r="CA55" s="1455"/>
      <c r="CB55" s="1455"/>
      <c r="CC55" s="1455"/>
      <c r="CD55" s="1455"/>
      <c r="CE55" s="1455"/>
      <c r="CF55" s="1455"/>
      <c r="CG55" s="1455"/>
      <c r="CH55" s="1455"/>
      <c r="CI55" s="1455"/>
      <c r="CJ55" s="1455"/>
      <c r="CK55" s="1455"/>
      <c r="CL55" s="1455"/>
      <c r="CM55" s="1455"/>
      <c r="CN55" s="1455"/>
      <c r="CO55" s="1455"/>
      <c r="CP55" s="1455"/>
      <c r="CQ55" s="1455"/>
      <c r="CR55" s="1455"/>
      <c r="CS55" s="1455"/>
      <c r="CT55" s="1455"/>
      <c r="CU55" s="1455"/>
      <c r="CV55" s="1455"/>
      <c r="CW55" s="1455"/>
      <c r="CX55" s="1455"/>
      <c r="CY55" s="1455"/>
      <c r="CZ55" s="1455"/>
      <c r="DA55" s="1455"/>
      <c r="DB55" s="1455"/>
      <c r="DC55" s="1455"/>
      <c r="DD55" s="1455"/>
      <c r="DE55" s="1455"/>
      <c r="DF55" s="1455"/>
      <c r="DG55" s="1455"/>
      <c r="DH55" s="1455"/>
      <c r="DI55" s="1455"/>
      <c r="DJ55" s="1455"/>
      <c r="DK55" s="1455"/>
      <c r="DL55" s="1455"/>
      <c r="DM55" s="1455"/>
      <c r="DN55" s="1455"/>
      <c r="DO55" s="1455"/>
      <c r="DP55" s="1455"/>
      <c r="DQ55" s="1455"/>
      <c r="DR55" s="1455"/>
      <c r="DS55" s="1455"/>
      <c r="DT55" s="1455"/>
      <c r="DU55" s="1455"/>
      <c r="DV55" s="1455"/>
      <c r="DW55" s="1455"/>
      <c r="DX55" s="1455"/>
      <c r="DY55" s="1455"/>
      <c r="DZ55" s="1455"/>
      <c r="EA55" s="1455"/>
      <c r="EB55" s="1455"/>
      <c r="EC55" s="1455"/>
      <c r="ED55" s="1455"/>
      <c r="EE55" s="1455"/>
      <c r="EF55" s="1455"/>
      <c r="EG55" s="1455"/>
      <c r="EH55" s="1455"/>
      <c r="EI55" s="1455"/>
      <c r="EJ55" s="1455"/>
      <c r="EK55" s="1455"/>
      <c r="EL55" s="1455"/>
      <c r="EM55" s="1455"/>
      <c r="EN55" s="1455"/>
      <c r="EO55" s="1455"/>
      <c r="EP55" s="1455"/>
      <c r="EQ55" s="1455"/>
      <c r="ER55" s="1455"/>
      <c r="ES55" s="1455"/>
      <c r="ET55" s="1455"/>
      <c r="EU55" s="1455"/>
      <c r="EV55" s="1455"/>
      <c r="EW55" s="1455"/>
      <c r="EX55" s="1455"/>
      <c r="EY55" s="1455"/>
      <c r="EZ55" s="1455"/>
      <c r="FA55" s="1455"/>
      <c r="FB55" s="1455"/>
      <c r="FC55" s="1455"/>
      <c r="FD55" s="1455"/>
      <c r="FE55" s="1455"/>
      <c r="FF55" s="1455"/>
      <c r="FG55" s="1455"/>
      <c r="FH55" s="1455"/>
      <c r="FI55" s="1455"/>
      <c r="FJ55" s="1455"/>
      <c r="FK55" s="1455"/>
      <c r="FL55" s="1455"/>
      <c r="FM55" s="1455"/>
      <c r="FN55" s="1455"/>
      <c r="FO55" s="1455"/>
      <c r="FP55" s="1455"/>
      <c r="FQ55" s="1455"/>
      <c r="FR55" s="1455"/>
      <c r="FS55" s="1455"/>
      <c r="FT55" s="1455"/>
      <c r="FU55" s="1455"/>
      <c r="FV55" s="1455"/>
      <c r="FW55" s="1455"/>
      <c r="FX55" s="1455"/>
      <c r="FY55" s="1455"/>
      <c r="FZ55" s="1455"/>
      <c r="GA55" s="1455"/>
      <c r="GB55" s="1455"/>
      <c r="GC55" s="1455"/>
      <c r="GD55" s="1455"/>
      <c r="GE55" s="1455"/>
      <c r="GF55" s="1455"/>
      <c r="GG55" s="1455"/>
      <c r="GH55" s="1455"/>
      <c r="GI55" s="1455"/>
      <c r="GJ55" s="1455"/>
      <c r="GK55" s="1455"/>
      <c r="GL55" s="1455"/>
      <c r="GM55" s="1455"/>
      <c r="GN55" s="1455"/>
      <c r="GO55" s="1455"/>
      <c r="GP55" s="1455"/>
      <c r="GQ55" s="1455"/>
      <c r="GR55" s="1455"/>
      <c r="GS55" s="1455"/>
      <c r="GT55" s="1455"/>
      <c r="GU55" s="1455"/>
      <c r="GV55" s="1455"/>
      <c r="GW55" s="1455"/>
      <c r="GX55" s="1455"/>
      <c r="GY55" s="1455"/>
      <c r="GZ55" s="1455"/>
      <c r="HA55" s="1455"/>
      <c r="HB55" s="1455"/>
      <c r="HC55" s="1455"/>
      <c r="HD55" s="1455"/>
      <c r="HE55" s="1455"/>
      <c r="HF55" s="1455"/>
      <c r="HG55" s="1455"/>
      <c r="HH55" s="1455"/>
      <c r="HI55" s="1455"/>
      <c r="HJ55" s="1455"/>
      <c r="HK55" s="1455"/>
      <c r="HL55" s="1455"/>
      <c r="HM55" s="1455"/>
      <c r="HN55" s="1455"/>
      <c r="HO55" s="1455"/>
      <c r="HP55" s="1455"/>
      <c r="HQ55" s="1455"/>
      <c r="HR55" s="1455"/>
      <c r="HS55" s="1455"/>
      <c r="HT55" s="1455"/>
      <c r="HU55" s="1455"/>
      <c r="HV55" s="1455"/>
      <c r="HW55" s="1455"/>
      <c r="HX55" s="1455"/>
      <c r="HY55" s="1455"/>
      <c r="HZ55" s="1455"/>
      <c r="IA55" s="1455"/>
      <c r="IB55" s="1455"/>
      <c r="IC55" s="1455"/>
      <c r="ID55" s="1455"/>
      <c r="IE55" s="1455"/>
      <c r="IF55" s="1455"/>
      <c r="IG55" s="1455"/>
      <c r="IH55" s="1455"/>
      <c r="II55" s="1455"/>
      <c r="IJ55" s="1455"/>
      <c r="IK55" s="1455"/>
      <c r="IL55" s="1455"/>
      <c r="IM55" s="1455"/>
      <c r="IN55" s="1455"/>
      <c r="IO55" s="1455"/>
      <c r="IP55" s="1455"/>
      <c r="IQ55" s="1455"/>
      <c r="IR55" s="1455"/>
      <c r="IS55" s="1455"/>
      <c r="IT55" s="1455"/>
      <c r="IU55" s="1455"/>
      <c r="IV55" s="1455"/>
      <c r="IW55" s="1455"/>
      <c r="IX55" s="1455"/>
      <c r="IY55" s="1455"/>
      <c r="IZ55" s="1455"/>
      <c r="JA55" s="1455"/>
      <c r="JB55" s="1455"/>
      <c r="JC55" s="1455"/>
      <c r="JD55" s="1455"/>
      <c r="JE55" s="1455"/>
      <c r="JF55" s="1455"/>
      <c r="JG55" s="1455"/>
      <c r="JH55" s="1455"/>
      <c r="JI55" s="1455"/>
      <c r="JJ55" s="1455"/>
      <c r="JK55" s="1455"/>
      <c r="JL55" s="1455"/>
      <c r="JM55" s="1455"/>
      <c r="JN55" s="1455"/>
      <c r="JO55" s="1455"/>
      <c r="JP55" s="1455"/>
      <c r="JQ55" s="1455"/>
      <c r="JR55" s="1455"/>
      <c r="JS55" s="1455"/>
      <c r="JT55" s="1455"/>
      <c r="JU55" s="1455"/>
      <c r="JV55" s="1455"/>
      <c r="JW55" s="1455"/>
      <c r="JX55" s="1455"/>
      <c r="JY55" s="1455"/>
      <c r="JZ55" s="1455"/>
      <c r="KA55" s="1455"/>
      <c r="KB55" s="1455"/>
      <c r="KC55" s="1455"/>
      <c r="KD55" s="1455"/>
      <c r="KE55" s="1455"/>
      <c r="KF55" s="1455"/>
      <c r="KG55" s="1455"/>
      <c r="KH55" s="1455"/>
      <c r="KI55" s="1455"/>
      <c r="KJ55" s="1455"/>
      <c r="KK55" s="1455"/>
      <c r="KL55" s="1455"/>
      <c r="KM55" s="1455"/>
      <c r="KN55" s="1455"/>
      <c r="KO55" s="1455"/>
      <c r="KP55" s="1455"/>
      <c r="KQ55" s="1455"/>
      <c r="KR55" s="1455"/>
      <c r="KS55" s="1455"/>
      <c r="KT55" s="1455"/>
      <c r="KU55" s="1455"/>
      <c r="KV55" s="1455"/>
      <c r="KW55" s="1455"/>
      <c r="KX55" s="1455"/>
      <c r="KY55" s="1455"/>
      <c r="KZ55" s="1455"/>
      <c r="LA55" s="1455"/>
      <c r="LB55" s="1455"/>
      <c r="LC55" s="1455"/>
      <c r="LD55" s="1455"/>
      <c r="LE55" s="1467"/>
      <c r="LF55" s="1467"/>
      <c r="LG55" s="1467"/>
      <c r="LH55" s="2117"/>
    </row>
    <row r="56" s="1488" customFormat="1" ht="47" customHeight="1" spans="1:320">
      <c r="A56" s="1832">
        <v>45943</v>
      </c>
      <c r="B56" s="1660" t="s">
        <v>3593</v>
      </c>
      <c r="C56" s="1661" t="s">
        <v>98</v>
      </c>
      <c r="D56" s="1228">
        <v>4500181730</v>
      </c>
      <c r="E56" s="2048" t="s">
        <v>4639</v>
      </c>
      <c r="F56" s="1228" t="s">
        <v>4640</v>
      </c>
      <c r="G56" s="1863" t="s">
        <v>4523</v>
      </c>
      <c r="H56" s="1863" t="s">
        <v>4523</v>
      </c>
      <c r="I56" s="1880" t="s">
        <v>4524</v>
      </c>
      <c r="J56" s="1543">
        <v>3150</v>
      </c>
      <c r="K56" s="1876">
        <v>0</v>
      </c>
      <c r="L56" s="1876">
        <v>75</v>
      </c>
      <c r="M56" s="1876">
        <f t="shared" si="0"/>
        <v>42</v>
      </c>
      <c r="N56" s="2059">
        <v>46046</v>
      </c>
      <c r="O56" s="2059">
        <v>46044</v>
      </c>
      <c r="P56" s="1878"/>
      <c r="Q56" s="2078" t="s">
        <v>4153</v>
      </c>
      <c r="R56" s="2076"/>
      <c r="S56" s="1891" t="s">
        <v>111</v>
      </c>
      <c r="T56" s="2077">
        <v>45960</v>
      </c>
      <c r="U56" s="1900" t="s">
        <v>88</v>
      </c>
      <c r="V56" s="1930" t="s">
        <v>88</v>
      </c>
      <c r="W56" s="1900" t="s">
        <v>3597</v>
      </c>
      <c r="X56" s="1312"/>
      <c r="Y56" s="1930" t="s">
        <v>4530</v>
      </c>
      <c r="Z56" s="1597" t="s">
        <v>3599</v>
      </c>
      <c r="AA56" s="1692">
        <v>178.134</v>
      </c>
      <c r="AB56" s="2093">
        <f t="shared" si="1"/>
        <v>7481.628</v>
      </c>
      <c r="AC56" s="2094"/>
      <c r="AD56" s="1947" t="s">
        <v>81</v>
      </c>
      <c r="AE56" s="1362"/>
      <c r="AF56" s="1362"/>
      <c r="AG56" s="1948">
        <f t="shared" si="18"/>
        <v>3150</v>
      </c>
      <c r="AH56" s="1948"/>
      <c r="AI56" s="1948"/>
      <c r="AJ56" s="1948"/>
      <c r="AK56" s="1948">
        <f t="shared" si="19"/>
        <v>42</v>
      </c>
      <c r="AL56" s="1948" t="s">
        <v>64</v>
      </c>
      <c r="AM56" s="1948"/>
      <c r="AN56" s="1948">
        <f t="shared" si="12"/>
        <v>3150</v>
      </c>
      <c r="AO56" s="1948">
        <f t="shared" si="20"/>
        <v>630</v>
      </c>
      <c r="AP56" s="2110">
        <f t="shared" si="13"/>
        <v>472.5</v>
      </c>
      <c r="AQ56" s="1430">
        <f t="shared" si="14"/>
        <v>567</v>
      </c>
      <c r="AR56" s="2111">
        <f t="shared" si="15"/>
        <v>491.4</v>
      </c>
      <c r="AS56" s="2111">
        <f t="shared" si="16"/>
        <v>485.1</v>
      </c>
      <c r="AT56" s="2111">
        <f t="shared" si="17"/>
        <v>504</v>
      </c>
      <c r="AU56" s="1430" t="s">
        <v>551</v>
      </c>
      <c r="AV56" s="1430" t="s">
        <v>552</v>
      </c>
      <c r="AW56" s="2115"/>
      <c r="AX56" s="1454"/>
      <c r="AY56" s="1455"/>
      <c r="AZ56" s="1455"/>
      <c r="BA56" s="1455"/>
      <c r="BB56" s="1455"/>
      <c r="BC56" s="1455"/>
      <c r="BD56" s="1455"/>
      <c r="BE56" s="1455"/>
      <c r="BF56" s="1455"/>
      <c r="BG56" s="1455"/>
      <c r="BH56" s="1455"/>
      <c r="BI56" s="1455"/>
      <c r="BJ56" s="1455"/>
      <c r="BK56" s="1455"/>
      <c r="BL56" s="1455"/>
      <c r="BM56" s="1455"/>
      <c r="BN56" s="1455"/>
      <c r="BO56" s="1455"/>
      <c r="BP56" s="1455"/>
      <c r="BQ56" s="1455"/>
      <c r="BR56" s="1455"/>
      <c r="BS56" s="1455"/>
      <c r="BT56" s="1455"/>
      <c r="BU56" s="1455"/>
      <c r="BV56" s="1455"/>
      <c r="BW56" s="1455"/>
      <c r="BX56" s="1455"/>
      <c r="BY56" s="1455"/>
      <c r="BZ56" s="1455"/>
      <c r="CA56" s="1455"/>
      <c r="CB56" s="1455"/>
      <c r="CC56" s="1455"/>
      <c r="CD56" s="1455"/>
      <c r="CE56" s="1455"/>
      <c r="CF56" s="1455"/>
      <c r="CG56" s="1455"/>
      <c r="CH56" s="1455"/>
      <c r="CI56" s="1455"/>
      <c r="CJ56" s="1455"/>
      <c r="CK56" s="1455"/>
      <c r="CL56" s="1455"/>
      <c r="CM56" s="1455"/>
      <c r="CN56" s="1455"/>
      <c r="CO56" s="1455"/>
      <c r="CP56" s="1455"/>
      <c r="CQ56" s="1455"/>
      <c r="CR56" s="1455"/>
      <c r="CS56" s="1455"/>
      <c r="CT56" s="1455"/>
      <c r="CU56" s="1455"/>
      <c r="CV56" s="1455"/>
      <c r="CW56" s="1455"/>
      <c r="CX56" s="1455"/>
      <c r="CY56" s="1455"/>
      <c r="CZ56" s="1455"/>
      <c r="DA56" s="1455"/>
      <c r="DB56" s="1455"/>
      <c r="DC56" s="1455"/>
      <c r="DD56" s="1455"/>
      <c r="DE56" s="1455"/>
      <c r="DF56" s="1455"/>
      <c r="DG56" s="1455"/>
      <c r="DH56" s="1455"/>
      <c r="DI56" s="1455"/>
      <c r="DJ56" s="1455"/>
      <c r="DK56" s="1455"/>
      <c r="DL56" s="1455"/>
      <c r="DM56" s="1455"/>
      <c r="DN56" s="1455"/>
      <c r="DO56" s="1455"/>
      <c r="DP56" s="1455"/>
      <c r="DQ56" s="1455"/>
      <c r="DR56" s="1455"/>
      <c r="DS56" s="1455"/>
      <c r="DT56" s="1455"/>
      <c r="DU56" s="1455"/>
      <c r="DV56" s="1455"/>
      <c r="DW56" s="1455"/>
      <c r="DX56" s="1455"/>
      <c r="DY56" s="1455"/>
      <c r="DZ56" s="1455"/>
      <c r="EA56" s="1455"/>
      <c r="EB56" s="1455"/>
      <c r="EC56" s="1455"/>
      <c r="ED56" s="1455"/>
      <c r="EE56" s="1455"/>
      <c r="EF56" s="1455"/>
      <c r="EG56" s="1455"/>
      <c r="EH56" s="1455"/>
      <c r="EI56" s="1455"/>
      <c r="EJ56" s="1455"/>
      <c r="EK56" s="1455"/>
      <c r="EL56" s="1455"/>
      <c r="EM56" s="1455"/>
      <c r="EN56" s="1455"/>
      <c r="EO56" s="1455"/>
      <c r="EP56" s="1455"/>
      <c r="EQ56" s="1455"/>
      <c r="ER56" s="1455"/>
      <c r="ES56" s="1455"/>
      <c r="ET56" s="1455"/>
      <c r="EU56" s="1455"/>
      <c r="EV56" s="1455"/>
      <c r="EW56" s="1455"/>
      <c r="EX56" s="1455"/>
      <c r="EY56" s="1455"/>
      <c r="EZ56" s="1455"/>
      <c r="FA56" s="1455"/>
      <c r="FB56" s="1455"/>
      <c r="FC56" s="1455"/>
      <c r="FD56" s="1455"/>
      <c r="FE56" s="1455"/>
      <c r="FF56" s="1455"/>
      <c r="FG56" s="1455"/>
      <c r="FH56" s="1455"/>
      <c r="FI56" s="1455"/>
      <c r="FJ56" s="1455"/>
      <c r="FK56" s="1455"/>
      <c r="FL56" s="1455"/>
      <c r="FM56" s="1455"/>
      <c r="FN56" s="1455"/>
      <c r="FO56" s="1455"/>
      <c r="FP56" s="1455"/>
      <c r="FQ56" s="1455"/>
      <c r="FR56" s="1455"/>
      <c r="FS56" s="1455"/>
      <c r="FT56" s="1455"/>
      <c r="FU56" s="1455"/>
      <c r="FV56" s="1455"/>
      <c r="FW56" s="1455"/>
      <c r="FX56" s="1455"/>
      <c r="FY56" s="1455"/>
      <c r="FZ56" s="1455"/>
      <c r="GA56" s="1455"/>
      <c r="GB56" s="1455"/>
      <c r="GC56" s="1455"/>
      <c r="GD56" s="1455"/>
      <c r="GE56" s="1455"/>
      <c r="GF56" s="1455"/>
      <c r="GG56" s="1455"/>
      <c r="GH56" s="1455"/>
      <c r="GI56" s="1455"/>
      <c r="GJ56" s="1455"/>
      <c r="GK56" s="1455"/>
      <c r="GL56" s="1455"/>
      <c r="GM56" s="1455"/>
      <c r="GN56" s="1455"/>
      <c r="GO56" s="1455"/>
      <c r="GP56" s="1455"/>
      <c r="GQ56" s="1455"/>
      <c r="GR56" s="1455"/>
      <c r="GS56" s="1455"/>
      <c r="GT56" s="1455"/>
      <c r="GU56" s="1455"/>
      <c r="GV56" s="1455"/>
      <c r="GW56" s="1455"/>
      <c r="GX56" s="1455"/>
      <c r="GY56" s="1455"/>
      <c r="GZ56" s="1455"/>
      <c r="HA56" s="1455"/>
      <c r="HB56" s="1455"/>
      <c r="HC56" s="1455"/>
      <c r="HD56" s="1455"/>
      <c r="HE56" s="1455"/>
      <c r="HF56" s="1455"/>
      <c r="HG56" s="1455"/>
      <c r="HH56" s="1455"/>
      <c r="HI56" s="1455"/>
      <c r="HJ56" s="1455"/>
      <c r="HK56" s="1455"/>
      <c r="HL56" s="1455"/>
      <c r="HM56" s="1455"/>
      <c r="HN56" s="1455"/>
      <c r="HO56" s="1455"/>
      <c r="HP56" s="1455"/>
      <c r="HQ56" s="1455"/>
      <c r="HR56" s="1455"/>
      <c r="HS56" s="1455"/>
      <c r="HT56" s="1455"/>
      <c r="HU56" s="1455"/>
      <c r="HV56" s="1455"/>
      <c r="HW56" s="1455"/>
      <c r="HX56" s="1455"/>
      <c r="HY56" s="1455"/>
      <c r="HZ56" s="1455"/>
      <c r="IA56" s="1455"/>
      <c r="IB56" s="1455"/>
      <c r="IC56" s="1455"/>
      <c r="ID56" s="1455"/>
      <c r="IE56" s="1455"/>
      <c r="IF56" s="1455"/>
      <c r="IG56" s="1455"/>
      <c r="IH56" s="1455"/>
      <c r="II56" s="1455"/>
      <c r="IJ56" s="1455"/>
      <c r="IK56" s="1455"/>
      <c r="IL56" s="1455"/>
      <c r="IM56" s="1455"/>
      <c r="IN56" s="1455"/>
      <c r="IO56" s="1455"/>
      <c r="IP56" s="1455"/>
      <c r="IQ56" s="1455"/>
      <c r="IR56" s="1455"/>
      <c r="IS56" s="1455"/>
      <c r="IT56" s="1455"/>
      <c r="IU56" s="1455"/>
      <c r="IV56" s="1455"/>
      <c r="IW56" s="1455"/>
      <c r="IX56" s="1455"/>
      <c r="IY56" s="1455"/>
      <c r="IZ56" s="1455"/>
      <c r="JA56" s="1455"/>
      <c r="JB56" s="1455"/>
      <c r="JC56" s="1455"/>
      <c r="JD56" s="1455"/>
      <c r="JE56" s="1455"/>
      <c r="JF56" s="1455"/>
      <c r="JG56" s="1455"/>
      <c r="JH56" s="1455"/>
      <c r="JI56" s="1455"/>
      <c r="JJ56" s="1455"/>
      <c r="JK56" s="1455"/>
      <c r="JL56" s="1455"/>
      <c r="JM56" s="1455"/>
      <c r="JN56" s="1455"/>
      <c r="JO56" s="1455"/>
      <c r="JP56" s="1455"/>
      <c r="JQ56" s="1455"/>
      <c r="JR56" s="1455"/>
      <c r="JS56" s="1455"/>
      <c r="JT56" s="1455"/>
      <c r="JU56" s="1455"/>
      <c r="JV56" s="1455"/>
      <c r="JW56" s="1455"/>
      <c r="JX56" s="1455"/>
      <c r="JY56" s="1455"/>
      <c r="JZ56" s="1455"/>
      <c r="KA56" s="1455"/>
      <c r="KB56" s="1455"/>
      <c r="KC56" s="1455"/>
      <c r="KD56" s="1455"/>
      <c r="KE56" s="1455"/>
      <c r="KF56" s="1455"/>
      <c r="KG56" s="1455"/>
      <c r="KH56" s="1455"/>
      <c r="KI56" s="1455"/>
      <c r="KJ56" s="1455"/>
      <c r="KK56" s="1455"/>
      <c r="KL56" s="1455"/>
      <c r="KM56" s="1455"/>
      <c r="KN56" s="1455"/>
      <c r="KO56" s="1455"/>
      <c r="KP56" s="1455"/>
      <c r="KQ56" s="1455"/>
      <c r="KR56" s="1455"/>
      <c r="KS56" s="1455"/>
      <c r="KT56" s="1455"/>
      <c r="KU56" s="1455"/>
      <c r="KV56" s="1455"/>
      <c r="KW56" s="1455"/>
      <c r="KX56" s="1455"/>
      <c r="KY56" s="1455"/>
      <c r="KZ56" s="1455"/>
      <c r="LA56" s="1455"/>
      <c r="LB56" s="1455"/>
      <c r="LC56" s="1455"/>
      <c r="LD56" s="1455"/>
      <c r="LE56" s="1467"/>
      <c r="LF56" s="1467"/>
      <c r="LG56" s="1467"/>
      <c r="LH56" s="2117"/>
    </row>
    <row r="57" s="1488" customFormat="1" ht="47" customHeight="1" spans="1:316">
      <c r="A57" s="1832">
        <v>45943</v>
      </c>
      <c r="B57" s="1660" t="s">
        <v>3593</v>
      </c>
      <c r="C57" s="1661" t="s">
        <v>98</v>
      </c>
      <c r="D57" s="1228">
        <v>4500181722</v>
      </c>
      <c r="E57" s="2048" t="s">
        <v>4641</v>
      </c>
      <c r="F57" s="1228" t="s">
        <v>4642</v>
      </c>
      <c r="G57" s="1863" t="s">
        <v>4523</v>
      </c>
      <c r="H57" s="1863" t="s">
        <v>4523</v>
      </c>
      <c r="I57" s="1880" t="s">
        <v>4524</v>
      </c>
      <c r="J57" s="1543">
        <v>3150</v>
      </c>
      <c r="K57" s="1876">
        <v>0</v>
      </c>
      <c r="L57" s="1876">
        <v>75</v>
      </c>
      <c r="M57" s="1876">
        <f t="shared" si="0"/>
        <v>42</v>
      </c>
      <c r="N57" s="2059">
        <v>46042</v>
      </c>
      <c r="O57" s="2059">
        <v>46041</v>
      </c>
      <c r="P57" s="1878"/>
      <c r="Q57" s="2079" t="s">
        <v>78</v>
      </c>
      <c r="R57" s="2079"/>
      <c r="S57" s="1891" t="s">
        <v>111</v>
      </c>
      <c r="T57" s="2077">
        <v>45960</v>
      </c>
      <c r="U57" s="1900" t="s">
        <v>88</v>
      </c>
      <c r="V57" s="1930" t="s">
        <v>88</v>
      </c>
      <c r="W57" s="1900" t="s">
        <v>3597</v>
      </c>
      <c r="X57" s="1930"/>
      <c r="Y57" s="1930" t="s">
        <v>4530</v>
      </c>
      <c r="Z57" s="1597" t="s">
        <v>3599</v>
      </c>
      <c r="AA57" s="1692">
        <v>178.134</v>
      </c>
      <c r="AB57" s="2093">
        <f t="shared" si="1"/>
        <v>7481.628</v>
      </c>
      <c r="AC57" s="2095"/>
      <c r="AD57" s="1947" t="s">
        <v>81</v>
      </c>
      <c r="AE57" s="1947"/>
      <c r="AF57" s="1947"/>
      <c r="AG57" s="1948">
        <f t="shared" si="18"/>
        <v>3150</v>
      </c>
      <c r="AH57" s="1948"/>
      <c r="AI57" s="1948"/>
      <c r="AJ57" s="1948"/>
      <c r="AK57" s="1948">
        <f t="shared" si="19"/>
        <v>42</v>
      </c>
      <c r="AL57" s="1948" t="s">
        <v>64</v>
      </c>
      <c r="AM57" s="1948"/>
      <c r="AN57" s="1948">
        <f t="shared" si="12"/>
        <v>3150</v>
      </c>
      <c r="AO57" s="1948">
        <f t="shared" si="20"/>
        <v>630</v>
      </c>
      <c r="AP57" s="2110">
        <f t="shared" si="13"/>
        <v>472.5</v>
      </c>
      <c r="AQ57" s="1430">
        <f t="shared" si="14"/>
        <v>567</v>
      </c>
      <c r="AR57" s="2111">
        <f t="shared" si="15"/>
        <v>491.4</v>
      </c>
      <c r="AS57" s="2111">
        <f t="shared" si="16"/>
        <v>485.1</v>
      </c>
      <c r="AT57" s="2111">
        <f t="shared" si="17"/>
        <v>504</v>
      </c>
      <c r="AU57" s="1430" t="s">
        <v>551</v>
      </c>
      <c r="AV57" s="1430" t="s">
        <v>552</v>
      </c>
      <c r="AW57" s="1430"/>
      <c r="AX57" s="1959"/>
      <c r="AY57" s="1960"/>
      <c r="AZ57" s="1960"/>
      <c r="BA57" s="1960"/>
      <c r="BB57" s="1960"/>
      <c r="BC57" s="1960"/>
      <c r="BD57" s="1960"/>
      <c r="BE57" s="1960"/>
      <c r="BF57" s="1960"/>
      <c r="BG57" s="1960"/>
      <c r="BH57" s="1960"/>
      <c r="BI57" s="1960"/>
      <c r="BJ57" s="1960"/>
      <c r="BK57" s="1960"/>
      <c r="BL57" s="1960"/>
      <c r="BM57" s="1960"/>
      <c r="BN57" s="1960"/>
      <c r="BO57" s="1960"/>
      <c r="BP57" s="1960"/>
      <c r="BQ57" s="1960"/>
      <c r="BR57" s="1960"/>
      <c r="BS57" s="1960"/>
      <c r="BT57" s="1960"/>
      <c r="BU57" s="1960"/>
      <c r="BV57" s="1960"/>
      <c r="BW57" s="1960"/>
      <c r="BX57" s="1960"/>
      <c r="BY57" s="1960"/>
      <c r="BZ57" s="1960"/>
      <c r="CA57" s="1960"/>
      <c r="CB57" s="1960"/>
      <c r="CC57" s="1960"/>
      <c r="CD57" s="1960"/>
      <c r="CE57" s="1960"/>
      <c r="CF57" s="1960"/>
      <c r="CG57" s="1960"/>
      <c r="CH57" s="1960"/>
      <c r="CI57" s="1960"/>
      <c r="CJ57" s="1960"/>
      <c r="CK57" s="1960"/>
      <c r="CL57" s="1960"/>
      <c r="CM57" s="1960"/>
      <c r="CN57" s="1960"/>
      <c r="CO57" s="1960"/>
      <c r="CP57" s="1960"/>
      <c r="CQ57" s="1960"/>
      <c r="CR57" s="1960"/>
      <c r="CS57" s="1960"/>
      <c r="CT57" s="1960"/>
      <c r="CU57" s="1960"/>
      <c r="CV57" s="1960"/>
      <c r="CW57" s="1960"/>
      <c r="CX57" s="1960"/>
      <c r="CY57" s="1960"/>
      <c r="CZ57" s="1960"/>
      <c r="DA57" s="1960"/>
      <c r="DB57" s="1960"/>
      <c r="DC57" s="1960"/>
      <c r="DD57" s="1960"/>
      <c r="DE57" s="1960"/>
      <c r="DF57" s="1960"/>
      <c r="DG57" s="1960"/>
      <c r="DH57" s="1960"/>
      <c r="DI57" s="1960"/>
      <c r="DJ57" s="1960"/>
      <c r="DK57" s="1960"/>
      <c r="DL57" s="1960"/>
      <c r="DM57" s="1960"/>
      <c r="DN57" s="1960"/>
      <c r="DO57" s="1960"/>
      <c r="DP57" s="1960"/>
      <c r="DQ57" s="1960"/>
      <c r="DR57" s="1960"/>
      <c r="DS57" s="1960"/>
      <c r="DT57" s="1960"/>
      <c r="DU57" s="1960"/>
      <c r="DV57" s="1960"/>
      <c r="DW57" s="1960"/>
      <c r="DX57" s="1960"/>
      <c r="DY57" s="1960"/>
      <c r="DZ57" s="1960"/>
      <c r="EA57" s="1960"/>
      <c r="EB57" s="1960"/>
      <c r="EC57" s="1960"/>
      <c r="ED57" s="1960"/>
      <c r="EE57" s="1960"/>
      <c r="EF57" s="1960"/>
      <c r="EG57" s="1960"/>
      <c r="EH57" s="1960"/>
      <c r="EI57" s="1960"/>
      <c r="EJ57" s="1960"/>
      <c r="EK57" s="1960"/>
      <c r="EL57" s="1960"/>
      <c r="EM57" s="1960"/>
      <c r="EN57" s="1960"/>
      <c r="EO57" s="1960"/>
      <c r="EP57" s="1960"/>
      <c r="EQ57" s="1960"/>
      <c r="ER57" s="1960"/>
      <c r="ES57" s="1960"/>
      <c r="ET57" s="1960"/>
      <c r="EU57" s="1960"/>
      <c r="EV57" s="1960"/>
      <c r="EW57" s="1960"/>
      <c r="EX57" s="1960"/>
      <c r="EY57" s="1960"/>
      <c r="EZ57" s="1960"/>
      <c r="FA57" s="1960"/>
      <c r="FB57" s="1960"/>
      <c r="FC57" s="1960"/>
      <c r="FD57" s="1960"/>
      <c r="FE57" s="1960"/>
      <c r="FF57" s="1960"/>
      <c r="FG57" s="1960"/>
      <c r="FH57" s="1960"/>
      <c r="FI57" s="1960"/>
      <c r="FJ57" s="1960"/>
      <c r="FK57" s="1960"/>
      <c r="FL57" s="1960"/>
      <c r="FM57" s="1960"/>
      <c r="FN57" s="1960"/>
      <c r="FO57" s="1960"/>
      <c r="FP57" s="1960"/>
      <c r="FQ57" s="1960"/>
      <c r="FR57" s="1960"/>
      <c r="FS57" s="1960"/>
      <c r="FT57" s="1960"/>
      <c r="FU57" s="1960"/>
      <c r="FV57" s="1960"/>
      <c r="FW57" s="1960"/>
      <c r="FX57" s="1960"/>
      <c r="FY57" s="1960"/>
      <c r="FZ57" s="1960"/>
      <c r="GA57" s="1960"/>
      <c r="GB57" s="1960"/>
      <c r="GC57" s="1960"/>
      <c r="GD57" s="1960"/>
      <c r="GE57" s="1960"/>
      <c r="GF57" s="1960"/>
      <c r="GG57" s="1960"/>
      <c r="GH57" s="1960"/>
      <c r="GI57" s="1960"/>
      <c r="GJ57" s="1960"/>
      <c r="GK57" s="1960"/>
      <c r="GL57" s="1960"/>
      <c r="GM57" s="1960"/>
      <c r="GN57" s="1960"/>
      <c r="GO57" s="1960"/>
      <c r="GP57" s="1960"/>
      <c r="GQ57" s="1960"/>
      <c r="GR57" s="1960"/>
      <c r="GS57" s="1960"/>
      <c r="GT57" s="1960"/>
      <c r="GU57" s="1960"/>
      <c r="GV57" s="1960"/>
      <c r="GW57" s="1960"/>
      <c r="GX57" s="1960"/>
      <c r="GY57" s="1960"/>
      <c r="GZ57" s="1960"/>
      <c r="HA57" s="1960"/>
      <c r="HB57" s="1960"/>
      <c r="HC57" s="1960"/>
      <c r="HD57" s="1960"/>
      <c r="HE57" s="1960"/>
      <c r="HF57" s="1960"/>
      <c r="HG57" s="1960"/>
      <c r="HH57" s="1960"/>
      <c r="HI57" s="1960"/>
      <c r="HJ57" s="1960"/>
      <c r="HK57" s="1960"/>
      <c r="HL57" s="1960"/>
      <c r="HM57" s="1960"/>
      <c r="HN57" s="1960"/>
      <c r="HO57" s="1960"/>
      <c r="HP57" s="1960"/>
      <c r="HQ57" s="1960"/>
      <c r="HR57" s="1960"/>
      <c r="HS57" s="1960"/>
      <c r="HT57" s="1960"/>
      <c r="HU57" s="1960"/>
      <c r="HV57" s="1960"/>
      <c r="HW57" s="1960"/>
      <c r="HX57" s="1960"/>
      <c r="HY57" s="1960"/>
      <c r="HZ57" s="1960"/>
      <c r="IA57" s="1960"/>
      <c r="IB57" s="1960"/>
      <c r="IC57" s="1960"/>
      <c r="ID57" s="1960"/>
      <c r="IE57" s="1960"/>
      <c r="IF57" s="1960"/>
      <c r="IG57" s="1960"/>
      <c r="IH57" s="1960"/>
      <c r="II57" s="1960"/>
      <c r="IJ57" s="1960"/>
      <c r="IK57" s="1960"/>
      <c r="IL57" s="1960"/>
      <c r="IM57" s="1960"/>
      <c r="IN57" s="1960"/>
      <c r="IO57" s="1960"/>
      <c r="IP57" s="1960"/>
      <c r="IQ57" s="1960"/>
      <c r="IR57" s="1960"/>
      <c r="IS57" s="1960"/>
      <c r="IT57" s="1960"/>
      <c r="IU57" s="1960"/>
      <c r="IV57" s="1960"/>
      <c r="IW57" s="1960"/>
      <c r="IX57" s="1960"/>
      <c r="IY57" s="1960"/>
      <c r="IZ57" s="1960"/>
      <c r="JA57" s="1960"/>
      <c r="JB57" s="1960"/>
      <c r="JC57" s="1960"/>
      <c r="JD57" s="1960"/>
      <c r="JE57" s="1960"/>
      <c r="JF57" s="1960"/>
      <c r="JG57" s="1960"/>
      <c r="JH57" s="1960"/>
      <c r="JI57" s="1960"/>
      <c r="JJ57" s="1960"/>
      <c r="JK57" s="1960"/>
      <c r="JL57" s="1960"/>
      <c r="JM57" s="1960"/>
      <c r="JN57" s="1960"/>
      <c r="JO57" s="1960"/>
      <c r="JP57" s="1960"/>
      <c r="JQ57" s="1960"/>
      <c r="JR57" s="1960"/>
      <c r="JS57" s="1960"/>
      <c r="JT57" s="1960"/>
      <c r="JU57" s="1960"/>
      <c r="JV57" s="1960"/>
      <c r="JW57" s="1960"/>
      <c r="JX57" s="1960"/>
      <c r="JY57" s="1960"/>
      <c r="JZ57" s="1960"/>
      <c r="KA57" s="1960"/>
      <c r="KB57" s="1960"/>
      <c r="KC57" s="1960"/>
      <c r="KD57" s="1960"/>
      <c r="KE57" s="1960"/>
      <c r="KF57" s="1960"/>
      <c r="KG57" s="1960"/>
      <c r="KH57" s="1960"/>
      <c r="KI57" s="1960"/>
      <c r="KJ57" s="1960"/>
      <c r="KK57" s="1960"/>
      <c r="KL57" s="1960"/>
      <c r="KM57" s="1960"/>
      <c r="KN57" s="1960"/>
      <c r="KO57" s="1960"/>
      <c r="KP57" s="1960"/>
      <c r="KQ57" s="1960"/>
      <c r="KR57" s="1960"/>
      <c r="KS57" s="1960"/>
      <c r="KT57" s="1960"/>
      <c r="KU57" s="1960"/>
      <c r="KV57" s="1960"/>
      <c r="KW57" s="1960"/>
      <c r="KX57" s="1960"/>
      <c r="KY57" s="1960"/>
      <c r="KZ57" s="1960"/>
      <c r="LA57" s="1960"/>
      <c r="LB57" s="1960"/>
      <c r="LC57" s="1960"/>
      <c r="LD57" s="1960"/>
    </row>
    <row r="58" s="1488" customFormat="1" ht="47" customHeight="1" spans="1:320">
      <c r="A58" s="1832">
        <v>45943</v>
      </c>
      <c r="B58" s="1660" t="s">
        <v>3593</v>
      </c>
      <c r="C58" s="1661" t="s">
        <v>98</v>
      </c>
      <c r="D58" s="1228">
        <v>4500181727</v>
      </c>
      <c r="E58" s="2048" t="s">
        <v>4643</v>
      </c>
      <c r="F58" s="1228" t="s">
        <v>4644</v>
      </c>
      <c r="G58" s="1863" t="s">
        <v>4523</v>
      </c>
      <c r="H58" s="1863" t="s">
        <v>4523</v>
      </c>
      <c r="I58" s="1880" t="s">
        <v>4524</v>
      </c>
      <c r="J58" s="1543">
        <v>3150</v>
      </c>
      <c r="K58" s="1876">
        <v>0</v>
      </c>
      <c r="L58" s="1876">
        <v>75</v>
      </c>
      <c r="M58" s="1876">
        <f t="shared" si="0"/>
        <v>42</v>
      </c>
      <c r="N58" s="2059">
        <v>46045</v>
      </c>
      <c r="O58" s="2059">
        <v>46043</v>
      </c>
      <c r="P58" s="1878"/>
      <c r="Q58" s="2078" t="s">
        <v>78</v>
      </c>
      <c r="R58" s="2076" t="s">
        <v>4645</v>
      </c>
      <c r="S58" s="1891" t="s">
        <v>111</v>
      </c>
      <c r="T58" s="2077">
        <v>45960</v>
      </c>
      <c r="U58" s="1900" t="s">
        <v>88</v>
      </c>
      <c r="V58" s="1930" t="s">
        <v>88</v>
      </c>
      <c r="W58" s="1900" t="s">
        <v>3597</v>
      </c>
      <c r="X58" s="1312"/>
      <c r="Y58" s="1930" t="s">
        <v>4530</v>
      </c>
      <c r="Z58" s="1597" t="s">
        <v>3599</v>
      </c>
      <c r="AA58" s="1692">
        <v>178.134</v>
      </c>
      <c r="AB58" s="2093">
        <f t="shared" si="1"/>
        <v>7481.628</v>
      </c>
      <c r="AC58" s="2094"/>
      <c r="AD58" s="1947" t="s">
        <v>81</v>
      </c>
      <c r="AE58" s="1362"/>
      <c r="AF58" s="1362"/>
      <c r="AG58" s="1948">
        <f t="shared" si="18"/>
        <v>3150</v>
      </c>
      <c r="AH58" s="1948"/>
      <c r="AI58" s="1948"/>
      <c r="AJ58" s="1948"/>
      <c r="AK58" s="1948">
        <f t="shared" si="19"/>
        <v>42</v>
      </c>
      <c r="AL58" s="1948" t="s">
        <v>64</v>
      </c>
      <c r="AM58" s="1948"/>
      <c r="AN58" s="1948">
        <f t="shared" si="12"/>
        <v>3150</v>
      </c>
      <c r="AO58" s="1948">
        <f t="shared" si="20"/>
        <v>630</v>
      </c>
      <c r="AP58" s="2110">
        <f t="shared" si="13"/>
        <v>472.5</v>
      </c>
      <c r="AQ58" s="1430">
        <f t="shared" si="14"/>
        <v>567</v>
      </c>
      <c r="AR58" s="2111">
        <f t="shared" si="15"/>
        <v>491.4</v>
      </c>
      <c r="AS58" s="2111">
        <f t="shared" si="16"/>
        <v>485.1</v>
      </c>
      <c r="AT58" s="2111">
        <f t="shared" si="17"/>
        <v>504</v>
      </c>
      <c r="AU58" s="1430" t="s">
        <v>551</v>
      </c>
      <c r="AV58" s="1430" t="s">
        <v>552</v>
      </c>
      <c r="AW58" s="2115"/>
      <c r="AX58" s="1454"/>
      <c r="AY58" s="1455"/>
      <c r="AZ58" s="1455"/>
      <c r="BA58" s="1455"/>
      <c r="BB58" s="1455"/>
      <c r="BC58" s="1455"/>
      <c r="BD58" s="1455"/>
      <c r="BE58" s="1455"/>
      <c r="BF58" s="1455"/>
      <c r="BG58" s="1455"/>
      <c r="BH58" s="1455"/>
      <c r="BI58" s="1455"/>
      <c r="BJ58" s="1455"/>
      <c r="BK58" s="1455"/>
      <c r="BL58" s="1455"/>
      <c r="BM58" s="1455"/>
      <c r="BN58" s="1455"/>
      <c r="BO58" s="1455"/>
      <c r="BP58" s="1455"/>
      <c r="BQ58" s="1455"/>
      <c r="BR58" s="1455"/>
      <c r="BS58" s="1455"/>
      <c r="BT58" s="1455"/>
      <c r="BU58" s="1455"/>
      <c r="BV58" s="1455"/>
      <c r="BW58" s="1455"/>
      <c r="BX58" s="1455"/>
      <c r="BY58" s="1455"/>
      <c r="BZ58" s="1455"/>
      <c r="CA58" s="1455"/>
      <c r="CB58" s="1455"/>
      <c r="CC58" s="1455"/>
      <c r="CD58" s="1455"/>
      <c r="CE58" s="1455"/>
      <c r="CF58" s="1455"/>
      <c r="CG58" s="1455"/>
      <c r="CH58" s="1455"/>
      <c r="CI58" s="1455"/>
      <c r="CJ58" s="1455"/>
      <c r="CK58" s="1455"/>
      <c r="CL58" s="1455"/>
      <c r="CM58" s="1455"/>
      <c r="CN58" s="1455"/>
      <c r="CO58" s="1455"/>
      <c r="CP58" s="1455"/>
      <c r="CQ58" s="1455"/>
      <c r="CR58" s="1455"/>
      <c r="CS58" s="1455"/>
      <c r="CT58" s="1455"/>
      <c r="CU58" s="1455"/>
      <c r="CV58" s="1455"/>
      <c r="CW58" s="1455"/>
      <c r="CX58" s="1455"/>
      <c r="CY58" s="1455"/>
      <c r="CZ58" s="1455"/>
      <c r="DA58" s="1455"/>
      <c r="DB58" s="1455"/>
      <c r="DC58" s="1455"/>
      <c r="DD58" s="1455"/>
      <c r="DE58" s="1455"/>
      <c r="DF58" s="1455"/>
      <c r="DG58" s="1455"/>
      <c r="DH58" s="1455"/>
      <c r="DI58" s="1455"/>
      <c r="DJ58" s="1455"/>
      <c r="DK58" s="1455"/>
      <c r="DL58" s="1455"/>
      <c r="DM58" s="1455"/>
      <c r="DN58" s="1455"/>
      <c r="DO58" s="1455"/>
      <c r="DP58" s="1455"/>
      <c r="DQ58" s="1455"/>
      <c r="DR58" s="1455"/>
      <c r="DS58" s="1455"/>
      <c r="DT58" s="1455"/>
      <c r="DU58" s="1455"/>
      <c r="DV58" s="1455"/>
      <c r="DW58" s="1455"/>
      <c r="DX58" s="1455"/>
      <c r="DY58" s="1455"/>
      <c r="DZ58" s="1455"/>
      <c r="EA58" s="1455"/>
      <c r="EB58" s="1455"/>
      <c r="EC58" s="1455"/>
      <c r="ED58" s="1455"/>
      <c r="EE58" s="1455"/>
      <c r="EF58" s="1455"/>
      <c r="EG58" s="1455"/>
      <c r="EH58" s="1455"/>
      <c r="EI58" s="1455"/>
      <c r="EJ58" s="1455"/>
      <c r="EK58" s="1455"/>
      <c r="EL58" s="1455"/>
      <c r="EM58" s="1455"/>
      <c r="EN58" s="1455"/>
      <c r="EO58" s="1455"/>
      <c r="EP58" s="1455"/>
      <c r="EQ58" s="1455"/>
      <c r="ER58" s="1455"/>
      <c r="ES58" s="1455"/>
      <c r="ET58" s="1455"/>
      <c r="EU58" s="1455"/>
      <c r="EV58" s="1455"/>
      <c r="EW58" s="1455"/>
      <c r="EX58" s="1455"/>
      <c r="EY58" s="1455"/>
      <c r="EZ58" s="1455"/>
      <c r="FA58" s="1455"/>
      <c r="FB58" s="1455"/>
      <c r="FC58" s="1455"/>
      <c r="FD58" s="1455"/>
      <c r="FE58" s="1455"/>
      <c r="FF58" s="1455"/>
      <c r="FG58" s="1455"/>
      <c r="FH58" s="1455"/>
      <c r="FI58" s="1455"/>
      <c r="FJ58" s="1455"/>
      <c r="FK58" s="1455"/>
      <c r="FL58" s="1455"/>
      <c r="FM58" s="1455"/>
      <c r="FN58" s="1455"/>
      <c r="FO58" s="1455"/>
      <c r="FP58" s="1455"/>
      <c r="FQ58" s="1455"/>
      <c r="FR58" s="1455"/>
      <c r="FS58" s="1455"/>
      <c r="FT58" s="1455"/>
      <c r="FU58" s="1455"/>
      <c r="FV58" s="1455"/>
      <c r="FW58" s="1455"/>
      <c r="FX58" s="1455"/>
      <c r="FY58" s="1455"/>
      <c r="FZ58" s="1455"/>
      <c r="GA58" s="1455"/>
      <c r="GB58" s="1455"/>
      <c r="GC58" s="1455"/>
      <c r="GD58" s="1455"/>
      <c r="GE58" s="1455"/>
      <c r="GF58" s="1455"/>
      <c r="GG58" s="1455"/>
      <c r="GH58" s="1455"/>
      <c r="GI58" s="1455"/>
      <c r="GJ58" s="1455"/>
      <c r="GK58" s="1455"/>
      <c r="GL58" s="1455"/>
      <c r="GM58" s="1455"/>
      <c r="GN58" s="1455"/>
      <c r="GO58" s="1455"/>
      <c r="GP58" s="1455"/>
      <c r="GQ58" s="1455"/>
      <c r="GR58" s="1455"/>
      <c r="GS58" s="1455"/>
      <c r="GT58" s="1455"/>
      <c r="GU58" s="1455"/>
      <c r="GV58" s="1455"/>
      <c r="GW58" s="1455"/>
      <c r="GX58" s="1455"/>
      <c r="GY58" s="1455"/>
      <c r="GZ58" s="1455"/>
      <c r="HA58" s="1455"/>
      <c r="HB58" s="1455"/>
      <c r="HC58" s="1455"/>
      <c r="HD58" s="1455"/>
      <c r="HE58" s="1455"/>
      <c r="HF58" s="1455"/>
      <c r="HG58" s="1455"/>
      <c r="HH58" s="1455"/>
      <c r="HI58" s="1455"/>
      <c r="HJ58" s="1455"/>
      <c r="HK58" s="1455"/>
      <c r="HL58" s="1455"/>
      <c r="HM58" s="1455"/>
      <c r="HN58" s="1455"/>
      <c r="HO58" s="1455"/>
      <c r="HP58" s="1455"/>
      <c r="HQ58" s="1455"/>
      <c r="HR58" s="1455"/>
      <c r="HS58" s="1455"/>
      <c r="HT58" s="1455"/>
      <c r="HU58" s="1455"/>
      <c r="HV58" s="1455"/>
      <c r="HW58" s="1455"/>
      <c r="HX58" s="1455"/>
      <c r="HY58" s="1455"/>
      <c r="HZ58" s="1455"/>
      <c r="IA58" s="1455"/>
      <c r="IB58" s="1455"/>
      <c r="IC58" s="1455"/>
      <c r="ID58" s="1455"/>
      <c r="IE58" s="1455"/>
      <c r="IF58" s="1455"/>
      <c r="IG58" s="1455"/>
      <c r="IH58" s="1455"/>
      <c r="II58" s="1455"/>
      <c r="IJ58" s="1455"/>
      <c r="IK58" s="1455"/>
      <c r="IL58" s="1455"/>
      <c r="IM58" s="1455"/>
      <c r="IN58" s="1455"/>
      <c r="IO58" s="1455"/>
      <c r="IP58" s="1455"/>
      <c r="IQ58" s="1455"/>
      <c r="IR58" s="1455"/>
      <c r="IS58" s="1455"/>
      <c r="IT58" s="1455"/>
      <c r="IU58" s="1455"/>
      <c r="IV58" s="1455"/>
      <c r="IW58" s="1455"/>
      <c r="IX58" s="1455"/>
      <c r="IY58" s="1455"/>
      <c r="IZ58" s="1455"/>
      <c r="JA58" s="1455"/>
      <c r="JB58" s="1455"/>
      <c r="JC58" s="1455"/>
      <c r="JD58" s="1455"/>
      <c r="JE58" s="1455"/>
      <c r="JF58" s="1455"/>
      <c r="JG58" s="1455"/>
      <c r="JH58" s="1455"/>
      <c r="JI58" s="1455"/>
      <c r="JJ58" s="1455"/>
      <c r="JK58" s="1455"/>
      <c r="JL58" s="1455"/>
      <c r="JM58" s="1455"/>
      <c r="JN58" s="1455"/>
      <c r="JO58" s="1455"/>
      <c r="JP58" s="1455"/>
      <c r="JQ58" s="1455"/>
      <c r="JR58" s="1455"/>
      <c r="JS58" s="1455"/>
      <c r="JT58" s="1455"/>
      <c r="JU58" s="1455"/>
      <c r="JV58" s="1455"/>
      <c r="JW58" s="1455"/>
      <c r="JX58" s="1455"/>
      <c r="JY58" s="1455"/>
      <c r="JZ58" s="1455"/>
      <c r="KA58" s="1455"/>
      <c r="KB58" s="1455"/>
      <c r="KC58" s="1455"/>
      <c r="KD58" s="1455"/>
      <c r="KE58" s="1455"/>
      <c r="KF58" s="1455"/>
      <c r="KG58" s="1455"/>
      <c r="KH58" s="1455"/>
      <c r="KI58" s="1455"/>
      <c r="KJ58" s="1455"/>
      <c r="KK58" s="1455"/>
      <c r="KL58" s="1455"/>
      <c r="KM58" s="1455"/>
      <c r="KN58" s="1455"/>
      <c r="KO58" s="1455"/>
      <c r="KP58" s="1455"/>
      <c r="KQ58" s="1455"/>
      <c r="KR58" s="1455"/>
      <c r="KS58" s="1455"/>
      <c r="KT58" s="1455"/>
      <c r="KU58" s="1455"/>
      <c r="KV58" s="1455"/>
      <c r="KW58" s="1455"/>
      <c r="KX58" s="1455"/>
      <c r="KY58" s="1455"/>
      <c r="KZ58" s="1455"/>
      <c r="LA58" s="1455"/>
      <c r="LB58" s="1455"/>
      <c r="LC58" s="1455"/>
      <c r="LD58" s="1455"/>
      <c r="LE58" s="1467"/>
      <c r="LF58" s="1467"/>
      <c r="LG58" s="1467"/>
      <c r="LH58" s="2117"/>
    </row>
    <row r="59" s="1488" customFormat="1" ht="47" customHeight="1" spans="1:320">
      <c r="A59" s="1832">
        <v>46010</v>
      </c>
      <c r="B59" s="1660" t="s">
        <v>151</v>
      </c>
      <c r="C59" s="1661" t="s">
        <v>152</v>
      </c>
      <c r="D59" s="1662">
        <v>4500189486</v>
      </c>
      <c r="E59" s="2049" t="s">
        <v>4646</v>
      </c>
      <c r="F59" s="1662" t="s">
        <v>4647</v>
      </c>
      <c r="G59" s="1863" t="s">
        <v>4523</v>
      </c>
      <c r="H59" s="1863" t="s">
        <v>4523</v>
      </c>
      <c r="I59" s="1880" t="s">
        <v>4524</v>
      </c>
      <c r="J59" s="1543">
        <v>3150</v>
      </c>
      <c r="K59" s="1876">
        <v>0</v>
      </c>
      <c r="L59" s="1876">
        <v>75</v>
      </c>
      <c r="M59" s="1876">
        <f t="shared" si="0"/>
        <v>42</v>
      </c>
      <c r="N59" s="1673">
        <v>46048</v>
      </c>
      <c r="O59" s="1673">
        <v>46046</v>
      </c>
      <c r="P59" s="1878"/>
      <c r="Q59" s="2078" t="s">
        <v>78</v>
      </c>
      <c r="R59" s="2076" t="s">
        <v>4584</v>
      </c>
      <c r="S59" s="1891" t="s">
        <v>111</v>
      </c>
      <c r="T59" s="2077">
        <v>46010</v>
      </c>
      <c r="U59" s="1900" t="s">
        <v>88</v>
      </c>
      <c r="V59" s="1930" t="s">
        <v>4648</v>
      </c>
      <c r="W59" s="1900" t="s">
        <v>4649</v>
      </c>
      <c r="X59" s="1312"/>
      <c r="Y59" s="1312" t="s">
        <v>4650</v>
      </c>
      <c r="Z59" s="1597" t="s">
        <v>855</v>
      </c>
      <c r="AA59" s="1692">
        <v>306.4376</v>
      </c>
      <c r="AB59" s="2093">
        <f t="shared" si="1"/>
        <v>12870.3792</v>
      </c>
      <c r="AC59" s="2094"/>
      <c r="AD59" s="1947" t="s">
        <v>81</v>
      </c>
      <c r="AE59" s="1362"/>
      <c r="AF59" s="1362"/>
      <c r="AG59" s="1948">
        <f t="shared" si="18"/>
        <v>3150</v>
      </c>
      <c r="AH59" s="1948"/>
      <c r="AI59" s="1948"/>
      <c r="AJ59" s="1948"/>
      <c r="AK59" s="1948">
        <f>J59/75</f>
        <v>42</v>
      </c>
      <c r="AL59" s="1948" t="s">
        <v>64</v>
      </c>
      <c r="AM59" s="1948"/>
      <c r="AN59" s="1948">
        <f t="shared" si="12"/>
        <v>3150</v>
      </c>
      <c r="AO59" s="1948">
        <f t="shared" si="20"/>
        <v>630</v>
      </c>
      <c r="AP59" s="2110">
        <f t="shared" si="13"/>
        <v>472.5</v>
      </c>
      <c r="AQ59" s="1430">
        <f t="shared" si="14"/>
        <v>567</v>
      </c>
      <c r="AR59" s="1430">
        <f t="shared" si="15"/>
        <v>491.4</v>
      </c>
      <c r="AS59" s="1430">
        <f t="shared" si="16"/>
        <v>485.1</v>
      </c>
      <c r="AT59" s="1430">
        <f t="shared" si="17"/>
        <v>504</v>
      </c>
      <c r="AU59" s="1430" t="s">
        <v>551</v>
      </c>
      <c r="AV59" s="1430" t="s">
        <v>552</v>
      </c>
      <c r="AW59" s="2115"/>
      <c r="AX59" s="1454"/>
      <c r="AY59" s="1455"/>
      <c r="AZ59" s="1455"/>
      <c r="BA59" s="1455"/>
      <c r="BB59" s="1455"/>
      <c r="BC59" s="1455"/>
      <c r="BD59" s="1455"/>
      <c r="BE59" s="1455"/>
      <c r="BF59" s="1455"/>
      <c r="BG59" s="1455"/>
      <c r="BH59" s="1455"/>
      <c r="BI59" s="1455"/>
      <c r="BJ59" s="1455"/>
      <c r="BK59" s="1455"/>
      <c r="BL59" s="1455"/>
      <c r="BM59" s="1455"/>
      <c r="BN59" s="1455"/>
      <c r="BO59" s="1455"/>
      <c r="BP59" s="1455"/>
      <c r="BQ59" s="1455"/>
      <c r="BR59" s="1455"/>
      <c r="BS59" s="1455"/>
      <c r="BT59" s="1455"/>
      <c r="BU59" s="1455"/>
      <c r="BV59" s="1455"/>
      <c r="BW59" s="1455"/>
      <c r="BX59" s="1455"/>
      <c r="BY59" s="1455"/>
      <c r="BZ59" s="1455"/>
      <c r="CA59" s="1455"/>
      <c r="CB59" s="1455"/>
      <c r="CC59" s="1455"/>
      <c r="CD59" s="1455"/>
      <c r="CE59" s="1455"/>
      <c r="CF59" s="1455"/>
      <c r="CG59" s="1455"/>
      <c r="CH59" s="1455"/>
      <c r="CI59" s="1455"/>
      <c r="CJ59" s="1455"/>
      <c r="CK59" s="1455"/>
      <c r="CL59" s="1455"/>
      <c r="CM59" s="1455"/>
      <c r="CN59" s="1455"/>
      <c r="CO59" s="1455"/>
      <c r="CP59" s="1455"/>
      <c r="CQ59" s="1455"/>
      <c r="CR59" s="1455"/>
      <c r="CS59" s="1455"/>
      <c r="CT59" s="1455"/>
      <c r="CU59" s="1455"/>
      <c r="CV59" s="1455"/>
      <c r="CW59" s="1455"/>
      <c r="CX59" s="1455"/>
      <c r="CY59" s="1455"/>
      <c r="CZ59" s="1455"/>
      <c r="DA59" s="1455"/>
      <c r="DB59" s="1455"/>
      <c r="DC59" s="1455"/>
      <c r="DD59" s="1455"/>
      <c r="DE59" s="1455"/>
      <c r="DF59" s="1455"/>
      <c r="DG59" s="1455"/>
      <c r="DH59" s="1455"/>
      <c r="DI59" s="1455"/>
      <c r="DJ59" s="1455"/>
      <c r="DK59" s="1455"/>
      <c r="DL59" s="1455"/>
      <c r="DM59" s="1455"/>
      <c r="DN59" s="1455"/>
      <c r="DO59" s="1455"/>
      <c r="DP59" s="1455"/>
      <c r="DQ59" s="1455"/>
      <c r="DR59" s="1455"/>
      <c r="DS59" s="1455"/>
      <c r="DT59" s="1455"/>
      <c r="DU59" s="1455"/>
      <c r="DV59" s="1455"/>
      <c r="DW59" s="1455"/>
      <c r="DX59" s="1455"/>
      <c r="DY59" s="1455"/>
      <c r="DZ59" s="1455"/>
      <c r="EA59" s="1455"/>
      <c r="EB59" s="1455"/>
      <c r="EC59" s="1455"/>
      <c r="ED59" s="1455"/>
      <c r="EE59" s="1455"/>
      <c r="EF59" s="1455"/>
      <c r="EG59" s="1455"/>
      <c r="EH59" s="1455"/>
      <c r="EI59" s="1455"/>
      <c r="EJ59" s="1455"/>
      <c r="EK59" s="1455"/>
      <c r="EL59" s="1455"/>
      <c r="EM59" s="1455"/>
      <c r="EN59" s="1455"/>
      <c r="EO59" s="1455"/>
      <c r="EP59" s="1455"/>
      <c r="EQ59" s="1455"/>
      <c r="ER59" s="1455"/>
      <c r="ES59" s="1455"/>
      <c r="ET59" s="1455"/>
      <c r="EU59" s="1455"/>
      <c r="EV59" s="1455"/>
      <c r="EW59" s="1455"/>
      <c r="EX59" s="1455"/>
      <c r="EY59" s="1455"/>
      <c r="EZ59" s="1455"/>
      <c r="FA59" s="1455"/>
      <c r="FB59" s="1455"/>
      <c r="FC59" s="1455"/>
      <c r="FD59" s="1455"/>
      <c r="FE59" s="1455"/>
      <c r="FF59" s="1455"/>
      <c r="FG59" s="1455"/>
      <c r="FH59" s="1455"/>
      <c r="FI59" s="1455"/>
      <c r="FJ59" s="1455"/>
      <c r="FK59" s="1455"/>
      <c r="FL59" s="1455"/>
      <c r="FM59" s="1455"/>
      <c r="FN59" s="1455"/>
      <c r="FO59" s="1455"/>
      <c r="FP59" s="1455"/>
      <c r="FQ59" s="1455"/>
      <c r="FR59" s="1455"/>
      <c r="FS59" s="1455"/>
      <c r="FT59" s="1455"/>
      <c r="FU59" s="1455"/>
      <c r="FV59" s="1455"/>
      <c r="FW59" s="1455"/>
      <c r="FX59" s="1455"/>
      <c r="FY59" s="1455"/>
      <c r="FZ59" s="1455"/>
      <c r="GA59" s="1455"/>
      <c r="GB59" s="1455"/>
      <c r="GC59" s="1455"/>
      <c r="GD59" s="1455"/>
      <c r="GE59" s="1455"/>
      <c r="GF59" s="1455"/>
      <c r="GG59" s="1455"/>
      <c r="GH59" s="1455"/>
      <c r="GI59" s="1455"/>
      <c r="GJ59" s="1455"/>
      <c r="GK59" s="1455"/>
      <c r="GL59" s="1455"/>
      <c r="GM59" s="1455"/>
      <c r="GN59" s="1455"/>
      <c r="GO59" s="1455"/>
      <c r="GP59" s="1455"/>
      <c r="GQ59" s="1455"/>
      <c r="GR59" s="1455"/>
      <c r="GS59" s="1455"/>
      <c r="GT59" s="1455"/>
      <c r="GU59" s="1455"/>
      <c r="GV59" s="1455"/>
      <c r="GW59" s="1455"/>
      <c r="GX59" s="1455"/>
      <c r="GY59" s="1455"/>
      <c r="GZ59" s="1455"/>
      <c r="HA59" s="1455"/>
      <c r="HB59" s="1455"/>
      <c r="HC59" s="1455"/>
      <c r="HD59" s="1455"/>
      <c r="HE59" s="1455"/>
      <c r="HF59" s="1455"/>
      <c r="HG59" s="1455"/>
      <c r="HH59" s="1455"/>
      <c r="HI59" s="1455"/>
      <c r="HJ59" s="1455"/>
      <c r="HK59" s="1455"/>
      <c r="HL59" s="1455"/>
      <c r="HM59" s="1455"/>
      <c r="HN59" s="1455"/>
      <c r="HO59" s="1455"/>
      <c r="HP59" s="1455"/>
      <c r="HQ59" s="1455"/>
      <c r="HR59" s="1455"/>
      <c r="HS59" s="1455"/>
      <c r="HT59" s="1455"/>
      <c r="HU59" s="1455"/>
      <c r="HV59" s="1455"/>
      <c r="HW59" s="1455"/>
      <c r="HX59" s="1455"/>
      <c r="HY59" s="1455"/>
      <c r="HZ59" s="1455"/>
      <c r="IA59" s="1455"/>
      <c r="IB59" s="1455"/>
      <c r="IC59" s="1455"/>
      <c r="ID59" s="1455"/>
      <c r="IE59" s="1455"/>
      <c r="IF59" s="1455"/>
      <c r="IG59" s="1455"/>
      <c r="IH59" s="1455"/>
      <c r="II59" s="1455"/>
      <c r="IJ59" s="1455"/>
      <c r="IK59" s="1455"/>
      <c r="IL59" s="1455"/>
      <c r="IM59" s="1455"/>
      <c r="IN59" s="1455"/>
      <c r="IO59" s="1455"/>
      <c r="IP59" s="1455"/>
      <c r="IQ59" s="1455"/>
      <c r="IR59" s="1455"/>
      <c r="IS59" s="1455"/>
      <c r="IT59" s="1455"/>
      <c r="IU59" s="1455"/>
      <c r="IV59" s="1455"/>
      <c r="IW59" s="1455"/>
      <c r="IX59" s="1455"/>
      <c r="IY59" s="1455"/>
      <c r="IZ59" s="1455"/>
      <c r="JA59" s="1455"/>
      <c r="JB59" s="1455"/>
      <c r="JC59" s="1455"/>
      <c r="JD59" s="1455"/>
      <c r="JE59" s="1455"/>
      <c r="JF59" s="1455"/>
      <c r="JG59" s="1455"/>
      <c r="JH59" s="1455"/>
      <c r="JI59" s="1455"/>
      <c r="JJ59" s="1455"/>
      <c r="JK59" s="1455"/>
      <c r="JL59" s="1455"/>
      <c r="JM59" s="1455"/>
      <c r="JN59" s="1455"/>
      <c r="JO59" s="1455"/>
      <c r="JP59" s="1455"/>
      <c r="JQ59" s="1455"/>
      <c r="JR59" s="1455"/>
      <c r="JS59" s="1455"/>
      <c r="JT59" s="1455"/>
      <c r="JU59" s="1455"/>
      <c r="JV59" s="1455"/>
      <c r="JW59" s="1455"/>
      <c r="JX59" s="1455"/>
      <c r="JY59" s="1455"/>
      <c r="JZ59" s="1455"/>
      <c r="KA59" s="1455"/>
      <c r="KB59" s="1455"/>
      <c r="KC59" s="1455"/>
      <c r="KD59" s="1455"/>
      <c r="KE59" s="1455"/>
      <c r="KF59" s="1455"/>
      <c r="KG59" s="1455"/>
      <c r="KH59" s="1455"/>
      <c r="KI59" s="1455"/>
      <c r="KJ59" s="1455"/>
      <c r="KK59" s="1455"/>
      <c r="KL59" s="1455"/>
      <c r="KM59" s="1455"/>
      <c r="KN59" s="1455"/>
      <c r="KO59" s="1455"/>
      <c r="KP59" s="1455"/>
      <c r="KQ59" s="1455"/>
      <c r="KR59" s="1455"/>
      <c r="KS59" s="1455"/>
      <c r="KT59" s="1455"/>
      <c r="KU59" s="1455"/>
      <c r="KV59" s="1455"/>
      <c r="KW59" s="1455"/>
      <c r="KX59" s="1455"/>
      <c r="KY59" s="1455"/>
      <c r="KZ59" s="1455"/>
      <c r="LA59" s="1455"/>
      <c r="LB59" s="1455"/>
      <c r="LC59" s="1455"/>
      <c r="LD59" s="1455"/>
      <c r="LE59" s="1467"/>
      <c r="LF59" s="1467"/>
      <c r="LG59" s="1467"/>
      <c r="LH59" s="2117"/>
    </row>
    <row r="60" s="1488" customFormat="1" ht="47" customHeight="1" spans="1:316">
      <c r="A60" s="1832">
        <v>45943</v>
      </c>
      <c r="B60" s="1660" t="s">
        <v>3593</v>
      </c>
      <c r="C60" s="1661" t="s">
        <v>98</v>
      </c>
      <c r="D60" s="1662">
        <v>4500181720</v>
      </c>
      <c r="E60" s="2050" t="s">
        <v>4651</v>
      </c>
      <c r="F60" s="1662" t="s">
        <v>4652</v>
      </c>
      <c r="G60" s="1863" t="s">
        <v>4523</v>
      </c>
      <c r="H60" s="1863" t="s">
        <v>4523</v>
      </c>
      <c r="I60" s="1880" t="s">
        <v>4524</v>
      </c>
      <c r="J60" s="1543">
        <v>3150</v>
      </c>
      <c r="K60" s="1876">
        <v>0</v>
      </c>
      <c r="L60" s="1876">
        <v>75</v>
      </c>
      <c r="M60" s="1876">
        <f t="shared" si="0"/>
        <v>42</v>
      </c>
      <c r="N60" s="2059">
        <v>46039</v>
      </c>
      <c r="O60" s="2059">
        <v>46037</v>
      </c>
      <c r="P60" s="1878"/>
      <c r="Q60" s="1895" t="s">
        <v>78</v>
      </c>
      <c r="R60" s="2079" t="s">
        <v>4653</v>
      </c>
      <c r="S60" s="1891" t="s">
        <v>111</v>
      </c>
      <c r="T60" s="2077">
        <v>45960</v>
      </c>
      <c r="U60" s="1900" t="s">
        <v>88</v>
      </c>
      <c r="V60" s="1930" t="s">
        <v>88</v>
      </c>
      <c r="W60" s="1900" t="s">
        <v>3597</v>
      </c>
      <c r="X60" s="1930"/>
      <c r="Y60" s="1930" t="s">
        <v>4654</v>
      </c>
      <c r="Z60" s="1597" t="s">
        <v>3599</v>
      </c>
      <c r="AA60" s="1692">
        <v>178.134</v>
      </c>
      <c r="AB60" s="2093">
        <f t="shared" si="1"/>
        <v>7481.628</v>
      </c>
      <c r="AC60" s="2095"/>
      <c r="AD60" s="1947" t="s">
        <v>81</v>
      </c>
      <c r="AE60" s="1947"/>
      <c r="AF60" s="1947"/>
      <c r="AG60" s="1948">
        <f t="shared" si="18"/>
        <v>3150</v>
      </c>
      <c r="AH60" s="1948"/>
      <c r="AI60" s="1948"/>
      <c r="AJ60" s="1948"/>
      <c r="AK60" s="1948">
        <f t="shared" ref="AK60:AK73" si="21">M60</f>
        <v>42</v>
      </c>
      <c r="AL60" s="1948" t="s">
        <v>64</v>
      </c>
      <c r="AM60" s="1948"/>
      <c r="AN60" s="1948">
        <f t="shared" si="12"/>
        <v>3150</v>
      </c>
      <c r="AO60" s="1948">
        <f t="shared" si="20"/>
        <v>630</v>
      </c>
      <c r="AP60" s="2110">
        <f t="shared" si="13"/>
        <v>472.5</v>
      </c>
      <c r="AQ60" s="1430">
        <f t="shared" si="14"/>
        <v>567</v>
      </c>
      <c r="AR60" s="2111">
        <f t="shared" si="15"/>
        <v>491.4</v>
      </c>
      <c r="AS60" s="2111">
        <f t="shared" si="16"/>
        <v>485.1</v>
      </c>
      <c r="AT60" s="2111">
        <f t="shared" si="17"/>
        <v>504</v>
      </c>
      <c r="AU60" s="1430" t="s">
        <v>551</v>
      </c>
      <c r="AV60" s="1430" t="s">
        <v>552</v>
      </c>
      <c r="AW60" s="1430"/>
      <c r="AX60" s="1959"/>
      <c r="AY60" s="1960"/>
      <c r="AZ60" s="1960"/>
      <c r="BA60" s="1960"/>
      <c r="BB60" s="1960"/>
      <c r="BC60" s="1960"/>
      <c r="BD60" s="1960"/>
      <c r="BE60" s="1960"/>
      <c r="BF60" s="1960"/>
      <c r="BG60" s="1960"/>
      <c r="BH60" s="1960"/>
      <c r="BI60" s="1960"/>
      <c r="BJ60" s="1960"/>
      <c r="BK60" s="1960"/>
      <c r="BL60" s="1960"/>
      <c r="BM60" s="1960"/>
      <c r="BN60" s="1960"/>
      <c r="BO60" s="1960"/>
      <c r="BP60" s="1960"/>
      <c r="BQ60" s="1960"/>
      <c r="BR60" s="1960"/>
      <c r="BS60" s="1960"/>
      <c r="BT60" s="1960"/>
      <c r="BU60" s="1960"/>
      <c r="BV60" s="1960"/>
      <c r="BW60" s="1960"/>
      <c r="BX60" s="1960"/>
      <c r="BY60" s="1960"/>
      <c r="BZ60" s="1960"/>
      <c r="CA60" s="1960"/>
      <c r="CB60" s="1960"/>
      <c r="CC60" s="1960"/>
      <c r="CD60" s="1960"/>
      <c r="CE60" s="1960"/>
      <c r="CF60" s="1960"/>
      <c r="CG60" s="1960"/>
      <c r="CH60" s="1960"/>
      <c r="CI60" s="1960"/>
      <c r="CJ60" s="1960"/>
      <c r="CK60" s="1960"/>
      <c r="CL60" s="1960"/>
      <c r="CM60" s="1960"/>
      <c r="CN60" s="1960"/>
      <c r="CO60" s="1960"/>
      <c r="CP60" s="1960"/>
      <c r="CQ60" s="1960"/>
      <c r="CR60" s="1960"/>
      <c r="CS60" s="1960"/>
      <c r="CT60" s="1960"/>
      <c r="CU60" s="1960"/>
      <c r="CV60" s="1960"/>
      <c r="CW60" s="1960"/>
      <c r="CX60" s="1960"/>
      <c r="CY60" s="1960"/>
      <c r="CZ60" s="1960"/>
      <c r="DA60" s="1960"/>
      <c r="DB60" s="1960"/>
      <c r="DC60" s="1960"/>
      <c r="DD60" s="1960"/>
      <c r="DE60" s="1960"/>
      <c r="DF60" s="1960"/>
      <c r="DG60" s="1960"/>
      <c r="DH60" s="1960"/>
      <c r="DI60" s="1960"/>
      <c r="DJ60" s="1960"/>
      <c r="DK60" s="1960"/>
      <c r="DL60" s="1960"/>
      <c r="DM60" s="1960"/>
      <c r="DN60" s="1960"/>
      <c r="DO60" s="1960"/>
      <c r="DP60" s="1960"/>
      <c r="DQ60" s="1960"/>
      <c r="DR60" s="1960"/>
      <c r="DS60" s="1960"/>
      <c r="DT60" s="1960"/>
      <c r="DU60" s="1960"/>
      <c r="DV60" s="1960"/>
      <c r="DW60" s="1960"/>
      <c r="DX60" s="1960"/>
      <c r="DY60" s="1960"/>
      <c r="DZ60" s="1960"/>
      <c r="EA60" s="1960"/>
      <c r="EB60" s="1960"/>
      <c r="EC60" s="1960"/>
      <c r="ED60" s="1960"/>
      <c r="EE60" s="1960"/>
      <c r="EF60" s="1960"/>
      <c r="EG60" s="1960"/>
      <c r="EH60" s="1960"/>
      <c r="EI60" s="1960"/>
      <c r="EJ60" s="1960"/>
      <c r="EK60" s="1960"/>
      <c r="EL60" s="1960"/>
      <c r="EM60" s="1960"/>
      <c r="EN60" s="1960"/>
      <c r="EO60" s="1960"/>
      <c r="EP60" s="1960"/>
      <c r="EQ60" s="1960"/>
      <c r="ER60" s="1960"/>
      <c r="ES60" s="1960"/>
      <c r="ET60" s="1960"/>
      <c r="EU60" s="1960"/>
      <c r="EV60" s="1960"/>
      <c r="EW60" s="1960"/>
      <c r="EX60" s="1960"/>
      <c r="EY60" s="1960"/>
      <c r="EZ60" s="1960"/>
      <c r="FA60" s="1960"/>
      <c r="FB60" s="1960"/>
      <c r="FC60" s="1960"/>
      <c r="FD60" s="1960"/>
      <c r="FE60" s="1960"/>
      <c r="FF60" s="1960"/>
      <c r="FG60" s="1960"/>
      <c r="FH60" s="1960"/>
      <c r="FI60" s="1960"/>
      <c r="FJ60" s="1960"/>
      <c r="FK60" s="1960"/>
      <c r="FL60" s="1960"/>
      <c r="FM60" s="1960"/>
      <c r="FN60" s="1960"/>
      <c r="FO60" s="1960"/>
      <c r="FP60" s="1960"/>
      <c r="FQ60" s="1960"/>
      <c r="FR60" s="1960"/>
      <c r="FS60" s="1960"/>
      <c r="FT60" s="1960"/>
      <c r="FU60" s="1960"/>
      <c r="FV60" s="1960"/>
      <c r="FW60" s="1960"/>
      <c r="FX60" s="1960"/>
      <c r="FY60" s="1960"/>
      <c r="FZ60" s="1960"/>
      <c r="GA60" s="1960"/>
      <c r="GB60" s="1960"/>
      <c r="GC60" s="1960"/>
      <c r="GD60" s="1960"/>
      <c r="GE60" s="1960"/>
      <c r="GF60" s="1960"/>
      <c r="GG60" s="1960"/>
      <c r="GH60" s="1960"/>
      <c r="GI60" s="1960"/>
      <c r="GJ60" s="1960"/>
      <c r="GK60" s="1960"/>
      <c r="GL60" s="1960"/>
      <c r="GM60" s="1960"/>
      <c r="GN60" s="1960"/>
      <c r="GO60" s="1960"/>
      <c r="GP60" s="1960"/>
      <c r="GQ60" s="1960"/>
      <c r="GR60" s="1960"/>
      <c r="GS60" s="1960"/>
      <c r="GT60" s="1960"/>
      <c r="GU60" s="1960"/>
      <c r="GV60" s="1960"/>
      <c r="GW60" s="1960"/>
      <c r="GX60" s="1960"/>
      <c r="GY60" s="1960"/>
      <c r="GZ60" s="1960"/>
      <c r="HA60" s="1960"/>
      <c r="HB60" s="1960"/>
      <c r="HC60" s="1960"/>
      <c r="HD60" s="1960"/>
      <c r="HE60" s="1960"/>
      <c r="HF60" s="1960"/>
      <c r="HG60" s="1960"/>
      <c r="HH60" s="1960"/>
      <c r="HI60" s="1960"/>
      <c r="HJ60" s="1960"/>
      <c r="HK60" s="1960"/>
      <c r="HL60" s="1960"/>
      <c r="HM60" s="1960"/>
      <c r="HN60" s="1960"/>
      <c r="HO60" s="1960"/>
      <c r="HP60" s="1960"/>
      <c r="HQ60" s="1960"/>
      <c r="HR60" s="1960"/>
      <c r="HS60" s="1960"/>
      <c r="HT60" s="1960"/>
      <c r="HU60" s="1960"/>
      <c r="HV60" s="1960"/>
      <c r="HW60" s="1960"/>
      <c r="HX60" s="1960"/>
      <c r="HY60" s="1960"/>
      <c r="HZ60" s="1960"/>
      <c r="IA60" s="1960"/>
      <c r="IB60" s="1960"/>
      <c r="IC60" s="1960"/>
      <c r="ID60" s="1960"/>
      <c r="IE60" s="1960"/>
      <c r="IF60" s="1960"/>
      <c r="IG60" s="1960"/>
      <c r="IH60" s="1960"/>
      <c r="II60" s="1960"/>
      <c r="IJ60" s="1960"/>
      <c r="IK60" s="1960"/>
      <c r="IL60" s="1960"/>
      <c r="IM60" s="1960"/>
      <c r="IN60" s="1960"/>
      <c r="IO60" s="1960"/>
      <c r="IP60" s="1960"/>
      <c r="IQ60" s="1960"/>
      <c r="IR60" s="1960"/>
      <c r="IS60" s="1960"/>
      <c r="IT60" s="1960"/>
      <c r="IU60" s="1960"/>
      <c r="IV60" s="1960"/>
      <c r="IW60" s="1960"/>
      <c r="IX60" s="1960"/>
      <c r="IY60" s="1960"/>
      <c r="IZ60" s="1960"/>
      <c r="JA60" s="1960"/>
      <c r="JB60" s="1960"/>
      <c r="JC60" s="1960"/>
      <c r="JD60" s="1960"/>
      <c r="JE60" s="1960"/>
      <c r="JF60" s="1960"/>
      <c r="JG60" s="1960"/>
      <c r="JH60" s="1960"/>
      <c r="JI60" s="1960"/>
      <c r="JJ60" s="1960"/>
      <c r="JK60" s="1960"/>
      <c r="JL60" s="1960"/>
      <c r="JM60" s="1960"/>
      <c r="JN60" s="1960"/>
      <c r="JO60" s="1960"/>
      <c r="JP60" s="1960"/>
      <c r="JQ60" s="1960"/>
      <c r="JR60" s="1960"/>
      <c r="JS60" s="1960"/>
      <c r="JT60" s="1960"/>
      <c r="JU60" s="1960"/>
      <c r="JV60" s="1960"/>
      <c r="JW60" s="1960"/>
      <c r="JX60" s="1960"/>
      <c r="JY60" s="1960"/>
      <c r="JZ60" s="1960"/>
      <c r="KA60" s="1960"/>
      <c r="KB60" s="1960"/>
      <c r="KC60" s="1960"/>
      <c r="KD60" s="1960"/>
      <c r="KE60" s="1960"/>
      <c r="KF60" s="1960"/>
      <c r="KG60" s="1960"/>
      <c r="KH60" s="1960"/>
      <c r="KI60" s="1960"/>
      <c r="KJ60" s="1960"/>
      <c r="KK60" s="1960"/>
      <c r="KL60" s="1960"/>
      <c r="KM60" s="1960"/>
      <c r="KN60" s="1960"/>
      <c r="KO60" s="1960"/>
      <c r="KP60" s="1960"/>
      <c r="KQ60" s="1960"/>
      <c r="KR60" s="1960"/>
      <c r="KS60" s="1960"/>
      <c r="KT60" s="1960"/>
      <c r="KU60" s="1960"/>
      <c r="KV60" s="1960"/>
      <c r="KW60" s="1960"/>
      <c r="KX60" s="1960"/>
      <c r="KY60" s="1960"/>
      <c r="KZ60" s="1960"/>
      <c r="LA60" s="1960"/>
      <c r="LB60" s="1960"/>
      <c r="LC60" s="1960"/>
      <c r="LD60" s="1960"/>
    </row>
    <row r="61" s="1488" customFormat="1" ht="47" customHeight="1" spans="1:320">
      <c r="A61" s="1832">
        <v>45943</v>
      </c>
      <c r="B61" s="1660" t="s">
        <v>3593</v>
      </c>
      <c r="C61" s="1661" t="s">
        <v>98</v>
      </c>
      <c r="D61" s="1228">
        <v>4500181721</v>
      </c>
      <c r="E61" s="2048" t="s">
        <v>4655</v>
      </c>
      <c r="F61" s="1228" t="s">
        <v>4656</v>
      </c>
      <c r="G61" s="1863" t="s">
        <v>4523</v>
      </c>
      <c r="H61" s="1863" t="s">
        <v>4523</v>
      </c>
      <c r="I61" s="1880" t="s">
        <v>4524</v>
      </c>
      <c r="J61" s="1543">
        <v>3150</v>
      </c>
      <c r="K61" s="1876">
        <v>0</v>
      </c>
      <c r="L61" s="1876">
        <v>75</v>
      </c>
      <c r="M61" s="1876">
        <f t="shared" si="0"/>
        <v>42</v>
      </c>
      <c r="N61" s="2059">
        <v>46039</v>
      </c>
      <c r="O61" s="2059">
        <v>46037</v>
      </c>
      <c r="P61" s="1878"/>
      <c r="Q61" s="1309" t="s">
        <v>78</v>
      </c>
      <c r="R61" s="2076"/>
      <c r="S61" s="1891" t="s">
        <v>111</v>
      </c>
      <c r="T61" s="2077">
        <v>45960</v>
      </c>
      <c r="U61" s="1900" t="s">
        <v>88</v>
      </c>
      <c r="V61" s="1930" t="s">
        <v>88</v>
      </c>
      <c r="W61" s="1900" t="s">
        <v>3597</v>
      </c>
      <c r="X61" s="1312"/>
      <c r="Y61" s="1930" t="s">
        <v>4530</v>
      </c>
      <c r="Z61" s="1597" t="s">
        <v>3599</v>
      </c>
      <c r="AA61" s="1692">
        <v>178.134</v>
      </c>
      <c r="AB61" s="2093">
        <f t="shared" si="1"/>
        <v>7481.628</v>
      </c>
      <c r="AC61" s="2094"/>
      <c r="AD61" s="1947" t="s">
        <v>81</v>
      </c>
      <c r="AE61" s="1362"/>
      <c r="AF61" s="1362"/>
      <c r="AG61" s="1948">
        <f t="shared" si="18"/>
        <v>3150</v>
      </c>
      <c r="AH61" s="1948"/>
      <c r="AI61" s="1948"/>
      <c r="AJ61" s="1948"/>
      <c r="AK61" s="1948">
        <f t="shared" si="21"/>
        <v>42</v>
      </c>
      <c r="AL61" s="1948" t="s">
        <v>64</v>
      </c>
      <c r="AM61" s="1948"/>
      <c r="AN61" s="1948">
        <f t="shared" si="12"/>
        <v>3150</v>
      </c>
      <c r="AO61" s="1948">
        <f t="shared" si="20"/>
        <v>630</v>
      </c>
      <c r="AP61" s="2110">
        <f t="shared" si="13"/>
        <v>472.5</v>
      </c>
      <c r="AQ61" s="1430">
        <f t="shared" si="14"/>
        <v>567</v>
      </c>
      <c r="AR61" s="2111">
        <f t="shared" si="15"/>
        <v>491.4</v>
      </c>
      <c r="AS61" s="2111">
        <f t="shared" si="16"/>
        <v>485.1</v>
      </c>
      <c r="AT61" s="2111">
        <f t="shared" si="17"/>
        <v>504</v>
      </c>
      <c r="AU61" s="1430" t="s">
        <v>551</v>
      </c>
      <c r="AV61" s="1430" t="s">
        <v>552</v>
      </c>
      <c r="AW61" s="2115"/>
      <c r="AX61" s="1454"/>
      <c r="AY61" s="1455"/>
      <c r="AZ61" s="1455"/>
      <c r="BA61" s="1455"/>
      <c r="BB61" s="1455"/>
      <c r="BC61" s="1455"/>
      <c r="BD61" s="1455"/>
      <c r="BE61" s="1455"/>
      <c r="BF61" s="1455"/>
      <c r="BG61" s="1455"/>
      <c r="BH61" s="1455"/>
      <c r="BI61" s="1455"/>
      <c r="BJ61" s="1455"/>
      <c r="BK61" s="1455"/>
      <c r="BL61" s="1455"/>
      <c r="BM61" s="1455"/>
      <c r="BN61" s="1455"/>
      <c r="BO61" s="1455"/>
      <c r="BP61" s="1455"/>
      <c r="BQ61" s="1455"/>
      <c r="BR61" s="1455"/>
      <c r="BS61" s="1455"/>
      <c r="BT61" s="1455"/>
      <c r="BU61" s="1455"/>
      <c r="BV61" s="1455"/>
      <c r="BW61" s="1455"/>
      <c r="BX61" s="1455"/>
      <c r="BY61" s="1455"/>
      <c r="BZ61" s="1455"/>
      <c r="CA61" s="1455"/>
      <c r="CB61" s="1455"/>
      <c r="CC61" s="1455"/>
      <c r="CD61" s="1455"/>
      <c r="CE61" s="1455"/>
      <c r="CF61" s="1455"/>
      <c r="CG61" s="1455"/>
      <c r="CH61" s="1455"/>
      <c r="CI61" s="1455"/>
      <c r="CJ61" s="1455"/>
      <c r="CK61" s="1455"/>
      <c r="CL61" s="1455"/>
      <c r="CM61" s="1455"/>
      <c r="CN61" s="1455"/>
      <c r="CO61" s="1455"/>
      <c r="CP61" s="1455"/>
      <c r="CQ61" s="1455"/>
      <c r="CR61" s="1455"/>
      <c r="CS61" s="1455"/>
      <c r="CT61" s="1455"/>
      <c r="CU61" s="1455"/>
      <c r="CV61" s="1455"/>
      <c r="CW61" s="1455"/>
      <c r="CX61" s="1455"/>
      <c r="CY61" s="1455"/>
      <c r="CZ61" s="1455"/>
      <c r="DA61" s="1455"/>
      <c r="DB61" s="1455"/>
      <c r="DC61" s="1455"/>
      <c r="DD61" s="1455"/>
      <c r="DE61" s="1455"/>
      <c r="DF61" s="1455"/>
      <c r="DG61" s="1455"/>
      <c r="DH61" s="1455"/>
      <c r="DI61" s="1455"/>
      <c r="DJ61" s="1455"/>
      <c r="DK61" s="1455"/>
      <c r="DL61" s="1455"/>
      <c r="DM61" s="1455"/>
      <c r="DN61" s="1455"/>
      <c r="DO61" s="1455"/>
      <c r="DP61" s="1455"/>
      <c r="DQ61" s="1455"/>
      <c r="DR61" s="1455"/>
      <c r="DS61" s="1455"/>
      <c r="DT61" s="1455"/>
      <c r="DU61" s="1455"/>
      <c r="DV61" s="1455"/>
      <c r="DW61" s="1455"/>
      <c r="DX61" s="1455"/>
      <c r="DY61" s="1455"/>
      <c r="DZ61" s="1455"/>
      <c r="EA61" s="1455"/>
      <c r="EB61" s="1455"/>
      <c r="EC61" s="1455"/>
      <c r="ED61" s="1455"/>
      <c r="EE61" s="1455"/>
      <c r="EF61" s="1455"/>
      <c r="EG61" s="1455"/>
      <c r="EH61" s="1455"/>
      <c r="EI61" s="1455"/>
      <c r="EJ61" s="1455"/>
      <c r="EK61" s="1455"/>
      <c r="EL61" s="1455"/>
      <c r="EM61" s="1455"/>
      <c r="EN61" s="1455"/>
      <c r="EO61" s="1455"/>
      <c r="EP61" s="1455"/>
      <c r="EQ61" s="1455"/>
      <c r="ER61" s="1455"/>
      <c r="ES61" s="1455"/>
      <c r="ET61" s="1455"/>
      <c r="EU61" s="1455"/>
      <c r="EV61" s="1455"/>
      <c r="EW61" s="1455"/>
      <c r="EX61" s="1455"/>
      <c r="EY61" s="1455"/>
      <c r="EZ61" s="1455"/>
      <c r="FA61" s="1455"/>
      <c r="FB61" s="1455"/>
      <c r="FC61" s="1455"/>
      <c r="FD61" s="1455"/>
      <c r="FE61" s="1455"/>
      <c r="FF61" s="1455"/>
      <c r="FG61" s="1455"/>
      <c r="FH61" s="1455"/>
      <c r="FI61" s="1455"/>
      <c r="FJ61" s="1455"/>
      <c r="FK61" s="1455"/>
      <c r="FL61" s="1455"/>
      <c r="FM61" s="1455"/>
      <c r="FN61" s="1455"/>
      <c r="FO61" s="1455"/>
      <c r="FP61" s="1455"/>
      <c r="FQ61" s="1455"/>
      <c r="FR61" s="1455"/>
      <c r="FS61" s="1455"/>
      <c r="FT61" s="1455"/>
      <c r="FU61" s="1455"/>
      <c r="FV61" s="1455"/>
      <c r="FW61" s="1455"/>
      <c r="FX61" s="1455"/>
      <c r="FY61" s="1455"/>
      <c r="FZ61" s="1455"/>
      <c r="GA61" s="1455"/>
      <c r="GB61" s="1455"/>
      <c r="GC61" s="1455"/>
      <c r="GD61" s="1455"/>
      <c r="GE61" s="1455"/>
      <c r="GF61" s="1455"/>
      <c r="GG61" s="1455"/>
      <c r="GH61" s="1455"/>
      <c r="GI61" s="1455"/>
      <c r="GJ61" s="1455"/>
      <c r="GK61" s="1455"/>
      <c r="GL61" s="1455"/>
      <c r="GM61" s="1455"/>
      <c r="GN61" s="1455"/>
      <c r="GO61" s="1455"/>
      <c r="GP61" s="1455"/>
      <c r="GQ61" s="1455"/>
      <c r="GR61" s="1455"/>
      <c r="GS61" s="1455"/>
      <c r="GT61" s="1455"/>
      <c r="GU61" s="1455"/>
      <c r="GV61" s="1455"/>
      <c r="GW61" s="1455"/>
      <c r="GX61" s="1455"/>
      <c r="GY61" s="1455"/>
      <c r="GZ61" s="1455"/>
      <c r="HA61" s="1455"/>
      <c r="HB61" s="1455"/>
      <c r="HC61" s="1455"/>
      <c r="HD61" s="1455"/>
      <c r="HE61" s="1455"/>
      <c r="HF61" s="1455"/>
      <c r="HG61" s="1455"/>
      <c r="HH61" s="1455"/>
      <c r="HI61" s="1455"/>
      <c r="HJ61" s="1455"/>
      <c r="HK61" s="1455"/>
      <c r="HL61" s="1455"/>
      <c r="HM61" s="1455"/>
      <c r="HN61" s="1455"/>
      <c r="HO61" s="1455"/>
      <c r="HP61" s="1455"/>
      <c r="HQ61" s="1455"/>
      <c r="HR61" s="1455"/>
      <c r="HS61" s="1455"/>
      <c r="HT61" s="1455"/>
      <c r="HU61" s="1455"/>
      <c r="HV61" s="1455"/>
      <c r="HW61" s="1455"/>
      <c r="HX61" s="1455"/>
      <c r="HY61" s="1455"/>
      <c r="HZ61" s="1455"/>
      <c r="IA61" s="1455"/>
      <c r="IB61" s="1455"/>
      <c r="IC61" s="1455"/>
      <c r="ID61" s="1455"/>
      <c r="IE61" s="1455"/>
      <c r="IF61" s="1455"/>
      <c r="IG61" s="1455"/>
      <c r="IH61" s="1455"/>
      <c r="II61" s="1455"/>
      <c r="IJ61" s="1455"/>
      <c r="IK61" s="1455"/>
      <c r="IL61" s="1455"/>
      <c r="IM61" s="1455"/>
      <c r="IN61" s="1455"/>
      <c r="IO61" s="1455"/>
      <c r="IP61" s="1455"/>
      <c r="IQ61" s="1455"/>
      <c r="IR61" s="1455"/>
      <c r="IS61" s="1455"/>
      <c r="IT61" s="1455"/>
      <c r="IU61" s="1455"/>
      <c r="IV61" s="1455"/>
      <c r="IW61" s="1455"/>
      <c r="IX61" s="1455"/>
      <c r="IY61" s="1455"/>
      <c r="IZ61" s="1455"/>
      <c r="JA61" s="1455"/>
      <c r="JB61" s="1455"/>
      <c r="JC61" s="1455"/>
      <c r="JD61" s="1455"/>
      <c r="JE61" s="1455"/>
      <c r="JF61" s="1455"/>
      <c r="JG61" s="1455"/>
      <c r="JH61" s="1455"/>
      <c r="JI61" s="1455"/>
      <c r="JJ61" s="1455"/>
      <c r="JK61" s="1455"/>
      <c r="JL61" s="1455"/>
      <c r="JM61" s="1455"/>
      <c r="JN61" s="1455"/>
      <c r="JO61" s="1455"/>
      <c r="JP61" s="1455"/>
      <c r="JQ61" s="1455"/>
      <c r="JR61" s="1455"/>
      <c r="JS61" s="1455"/>
      <c r="JT61" s="1455"/>
      <c r="JU61" s="1455"/>
      <c r="JV61" s="1455"/>
      <c r="JW61" s="1455"/>
      <c r="JX61" s="1455"/>
      <c r="JY61" s="1455"/>
      <c r="JZ61" s="1455"/>
      <c r="KA61" s="1455"/>
      <c r="KB61" s="1455"/>
      <c r="KC61" s="1455"/>
      <c r="KD61" s="1455"/>
      <c r="KE61" s="1455"/>
      <c r="KF61" s="1455"/>
      <c r="KG61" s="1455"/>
      <c r="KH61" s="1455"/>
      <c r="KI61" s="1455"/>
      <c r="KJ61" s="1455"/>
      <c r="KK61" s="1455"/>
      <c r="KL61" s="1455"/>
      <c r="KM61" s="1455"/>
      <c r="KN61" s="1455"/>
      <c r="KO61" s="1455"/>
      <c r="KP61" s="1455"/>
      <c r="KQ61" s="1455"/>
      <c r="KR61" s="1455"/>
      <c r="KS61" s="1455"/>
      <c r="KT61" s="1455"/>
      <c r="KU61" s="1455"/>
      <c r="KV61" s="1455"/>
      <c r="KW61" s="1455"/>
      <c r="KX61" s="1455"/>
      <c r="KY61" s="1455"/>
      <c r="KZ61" s="1455"/>
      <c r="LA61" s="1455"/>
      <c r="LB61" s="1455"/>
      <c r="LC61" s="1455"/>
      <c r="LD61" s="1455"/>
      <c r="LE61" s="1467"/>
      <c r="LF61" s="1467"/>
      <c r="LG61" s="1467"/>
      <c r="LH61" s="2117"/>
    </row>
    <row r="62" s="1488" customFormat="1" ht="47" customHeight="1" spans="1:320">
      <c r="A62" s="1832">
        <v>45943</v>
      </c>
      <c r="B62" s="1660" t="s">
        <v>3593</v>
      </c>
      <c r="C62" s="1661" t="s">
        <v>98</v>
      </c>
      <c r="D62" s="1228">
        <v>4500181728</v>
      </c>
      <c r="E62" s="2048" t="s">
        <v>4657</v>
      </c>
      <c r="F62" s="1228" t="s">
        <v>4658</v>
      </c>
      <c r="G62" s="1863" t="s">
        <v>4523</v>
      </c>
      <c r="H62" s="1863" t="s">
        <v>4523</v>
      </c>
      <c r="I62" s="1880" t="s">
        <v>4524</v>
      </c>
      <c r="J62" s="1543">
        <v>3150</v>
      </c>
      <c r="K62" s="1876">
        <v>0</v>
      </c>
      <c r="L62" s="1876">
        <v>75</v>
      </c>
      <c r="M62" s="1876">
        <f t="shared" si="0"/>
        <v>42</v>
      </c>
      <c r="N62" s="2059">
        <v>46045</v>
      </c>
      <c r="O62" s="2059">
        <v>46043</v>
      </c>
      <c r="P62" s="1878"/>
      <c r="Q62" s="1895" t="s">
        <v>78</v>
      </c>
      <c r="R62" s="2076" t="s">
        <v>4659</v>
      </c>
      <c r="S62" s="1891" t="s">
        <v>111</v>
      </c>
      <c r="T62" s="2077">
        <v>45960</v>
      </c>
      <c r="U62" s="1900" t="s">
        <v>88</v>
      </c>
      <c r="V62" s="1930" t="s">
        <v>88</v>
      </c>
      <c r="W62" s="1900" t="s">
        <v>3597</v>
      </c>
      <c r="X62" s="1312"/>
      <c r="Y62" s="1930" t="s">
        <v>4530</v>
      </c>
      <c r="Z62" s="1597" t="s">
        <v>3599</v>
      </c>
      <c r="AA62" s="1692">
        <v>178.134</v>
      </c>
      <c r="AB62" s="2093">
        <f t="shared" si="1"/>
        <v>7481.628</v>
      </c>
      <c r="AC62" s="2094"/>
      <c r="AD62" s="1947" t="s">
        <v>81</v>
      </c>
      <c r="AE62" s="1362"/>
      <c r="AF62" s="1362"/>
      <c r="AG62" s="1948">
        <f t="shared" si="18"/>
        <v>3150</v>
      </c>
      <c r="AH62" s="1948"/>
      <c r="AI62" s="1948"/>
      <c r="AJ62" s="1948"/>
      <c r="AK62" s="1948">
        <f t="shared" si="21"/>
        <v>42</v>
      </c>
      <c r="AL62" s="1948" t="s">
        <v>64</v>
      </c>
      <c r="AM62" s="1948"/>
      <c r="AN62" s="1948">
        <f t="shared" si="12"/>
        <v>3150</v>
      </c>
      <c r="AO62" s="1948">
        <f t="shared" si="20"/>
        <v>630</v>
      </c>
      <c r="AP62" s="2110">
        <f t="shared" si="13"/>
        <v>472.5</v>
      </c>
      <c r="AQ62" s="1430">
        <f t="shared" si="14"/>
        <v>567</v>
      </c>
      <c r="AR62" s="2111">
        <f t="shared" si="15"/>
        <v>491.4</v>
      </c>
      <c r="AS62" s="2111">
        <f t="shared" si="16"/>
        <v>485.1</v>
      </c>
      <c r="AT62" s="2111">
        <f t="shared" si="17"/>
        <v>504</v>
      </c>
      <c r="AU62" s="1430" t="s">
        <v>551</v>
      </c>
      <c r="AV62" s="1430" t="s">
        <v>552</v>
      </c>
      <c r="AW62" s="2115"/>
      <c r="AX62" s="1454"/>
      <c r="AY62" s="1455"/>
      <c r="AZ62" s="1455"/>
      <c r="BA62" s="1455"/>
      <c r="BB62" s="1455"/>
      <c r="BC62" s="1455"/>
      <c r="BD62" s="1455"/>
      <c r="BE62" s="1455"/>
      <c r="BF62" s="1455"/>
      <c r="BG62" s="1455"/>
      <c r="BH62" s="1455"/>
      <c r="BI62" s="1455"/>
      <c r="BJ62" s="1455"/>
      <c r="BK62" s="1455"/>
      <c r="BL62" s="1455"/>
      <c r="BM62" s="1455"/>
      <c r="BN62" s="1455"/>
      <c r="BO62" s="1455"/>
      <c r="BP62" s="1455"/>
      <c r="BQ62" s="1455"/>
      <c r="BR62" s="1455"/>
      <c r="BS62" s="1455"/>
      <c r="BT62" s="1455"/>
      <c r="BU62" s="1455"/>
      <c r="BV62" s="1455"/>
      <c r="BW62" s="1455"/>
      <c r="BX62" s="1455"/>
      <c r="BY62" s="1455"/>
      <c r="BZ62" s="1455"/>
      <c r="CA62" s="1455"/>
      <c r="CB62" s="1455"/>
      <c r="CC62" s="1455"/>
      <c r="CD62" s="1455"/>
      <c r="CE62" s="1455"/>
      <c r="CF62" s="1455"/>
      <c r="CG62" s="1455"/>
      <c r="CH62" s="1455"/>
      <c r="CI62" s="1455"/>
      <c r="CJ62" s="1455"/>
      <c r="CK62" s="1455"/>
      <c r="CL62" s="1455"/>
      <c r="CM62" s="1455"/>
      <c r="CN62" s="1455"/>
      <c r="CO62" s="1455"/>
      <c r="CP62" s="1455"/>
      <c r="CQ62" s="1455"/>
      <c r="CR62" s="1455"/>
      <c r="CS62" s="1455"/>
      <c r="CT62" s="1455"/>
      <c r="CU62" s="1455"/>
      <c r="CV62" s="1455"/>
      <c r="CW62" s="1455"/>
      <c r="CX62" s="1455"/>
      <c r="CY62" s="1455"/>
      <c r="CZ62" s="1455"/>
      <c r="DA62" s="1455"/>
      <c r="DB62" s="1455"/>
      <c r="DC62" s="1455"/>
      <c r="DD62" s="1455"/>
      <c r="DE62" s="1455"/>
      <c r="DF62" s="1455"/>
      <c r="DG62" s="1455"/>
      <c r="DH62" s="1455"/>
      <c r="DI62" s="1455"/>
      <c r="DJ62" s="1455"/>
      <c r="DK62" s="1455"/>
      <c r="DL62" s="1455"/>
      <c r="DM62" s="1455"/>
      <c r="DN62" s="1455"/>
      <c r="DO62" s="1455"/>
      <c r="DP62" s="1455"/>
      <c r="DQ62" s="1455"/>
      <c r="DR62" s="1455"/>
      <c r="DS62" s="1455"/>
      <c r="DT62" s="1455"/>
      <c r="DU62" s="1455"/>
      <c r="DV62" s="1455"/>
      <c r="DW62" s="1455"/>
      <c r="DX62" s="1455"/>
      <c r="DY62" s="1455"/>
      <c r="DZ62" s="1455"/>
      <c r="EA62" s="1455"/>
      <c r="EB62" s="1455"/>
      <c r="EC62" s="1455"/>
      <c r="ED62" s="1455"/>
      <c r="EE62" s="1455"/>
      <c r="EF62" s="1455"/>
      <c r="EG62" s="1455"/>
      <c r="EH62" s="1455"/>
      <c r="EI62" s="1455"/>
      <c r="EJ62" s="1455"/>
      <c r="EK62" s="1455"/>
      <c r="EL62" s="1455"/>
      <c r="EM62" s="1455"/>
      <c r="EN62" s="1455"/>
      <c r="EO62" s="1455"/>
      <c r="EP62" s="1455"/>
      <c r="EQ62" s="1455"/>
      <c r="ER62" s="1455"/>
      <c r="ES62" s="1455"/>
      <c r="ET62" s="1455"/>
      <c r="EU62" s="1455"/>
      <c r="EV62" s="1455"/>
      <c r="EW62" s="1455"/>
      <c r="EX62" s="1455"/>
      <c r="EY62" s="1455"/>
      <c r="EZ62" s="1455"/>
      <c r="FA62" s="1455"/>
      <c r="FB62" s="1455"/>
      <c r="FC62" s="1455"/>
      <c r="FD62" s="1455"/>
      <c r="FE62" s="1455"/>
      <c r="FF62" s="1455"/>
      <c r="FG62" s="1455"/>
      <c r="FH62" s="1455"/>
      <c r="FI62" s="1455"/>
      <c r="FJ62" s="1455"/>
      <c r="FK62" s="1455"/>
      <c r="FL62" s="1455"/>
      <c r="FM62" s="1455"/>
      <c r="FN62" s="1455"/>
      <c r="FO62" s="1455"/>
      <c r="FP62" s="1455"/>
      <c r="FQ62" s="1455"/>
      <c r="FR62" s="1455"/>
      <c r="FS62" s="1455"/>
      <c r="FT62" s="1455"/>
      <c r="FU62" s="1455"/>
      <c r="FV62" s="1455"/>
      <c r="FW62" s="1455"/>
      <c r="FX62" s="1455"/>
      <c r="FY62" s="1455"/>
      <c r="FZ62" s="1455"/>
      <c r="GA62" s="1455"/>
      <c r="GB62" s="1455"/>
      <c r="GC62" s="1455"/>
      <c r="GD62" s="1455"/>
      <c r="GE62" s="1455"/>
      <c r="GF62" s="1455"/>
      <c r="GG62" s="1455"/>
      <c r="GH62" s="1455"/>
      <c r="GI62" s="1455"/>
      <c r="GJ62" s="1455"/>
      <c r="GK62" s="1455"/>
      <c r="GL62" s="1455"/>
      <c r="GM62" s="1455"/>
      <c r="GN62" s="1455"/>
      <c r="GO62" s="1455"/>
      <c r="GP62" s="1455"/>
      <c r="GQ62" s="1455"/>
      <c r="GR62" s="1455"/>
      <c r="GS62" s="1455"/>
      <c r="GT62" s="1455"/>
      <c r="GU62" s="1455"/>
      <c r="GV62" s="1455"/>
      <c r="GW62" s="1455"/>
      <c r="GX62" s="1455"/>
      <c r="GY62" s="1455"/>
      <c r="GZ62" s="1455"/>
      <c r="HA62" s="1455"/>
      <c r="HB62" s="1455"/>
      <c r="HC62" s="1455"/>
      <c r="HD62" s="1455"/>
      <c r="HE62" s="1455"/>
      <c r="HF62" s="1455"/>
      <c r="HG62" s="1455"/>
      <c r="HH62" s="1455"/>
      <c r="HI62" s="1455"/>
      <c r="HJ62" s="1455"/>
      <c r="HK62" s="1455"/>
      <c r="HL62" s="1455"/>
      <c r="HM62" s="1455"/>
      <c r="HN62" s="1455"/>
      <c r="HO62" s="1455"/>
      <c r="HP62" s="1455"/>
      <c r="HQ62" s="1455"/>
      <c r="HR62" s="1455"/>
      <c r="HS62" s="1455"/>
      <c r="HT62" s="1455"/>
      <c r="HU62" s="1455"/>
      <c r="HV62" s="1455"/>
      <c r="HW62" s="1455"/>
      <c r="HX62" s="1455"/>
      <c r="HY62" s="1455"/>
      <c r="HZ62" s="1455"/>
      <c r="IA62" s="1455"/>
      <c r="IB62" s="1455"/>
      <c r="IC62" s="1455"/>
      <c r="ID62" s="1455"/>
      <c r="IE62" s="1455"/>
      <c r="IF62" s="1455"/>
      <c r="IG62" s="1455"/>
      <c r="IH62" s="1455"/>
      <c r="II62" s="1455"/>
      <c r="IJ62" s="1455"/>
      <c r="IK62" s="1455"/>
      <c r="IL62" s="1455"/>
      <c r="IM62" s="1455"/>
      <c r="IN62" s="1455"/>
      <c r="IO62" s="1455"/>
      <c r="IP62" s="1455"/>
      <c r="IQ62" s="1455"/>
      <c r="IR62" s="1455"/>
      <c r="IS62" s="1455"/>
      <c r="IT62" s="1455"/>
      <c r="IU62" s="1455"/>
      <c r="IV62" s="1455"/>
      <c r="IW62" s="1455"/>
      <c r="IX62" s="1455"/>
      <c r="IY62" s="1455"/>
      <c r="IZ62" s="1455"/>
      <c r="JA62" s="1455"/>
      <c r="JB62" s="1455"/>
      <c r="JC62" s="1455"/>
      <c r="JD62" s="1455"/>
      <c r="JE62" s="1455"/>
      <c r="JF62" s="1455"/>
      <c r="JG62" s="1455"/>
      <c r="JH62" s="1455"/>
      <c r="JI62" s="1455"/>
      <c r="JJ62" s="1455"/>
      <c r="JK62" s="1455"/>
      <c r="JL62" s="1455"/>
      <c r="JM62" s="1455"/>
      <c r="JN62" s="1455"/>
      <c r="JO62" s="1455"/>
      <c r="JP62" s="1455"/>
      <c r="JQ62" s="1455"/>
      <c r="JR62" s="1455"/>
      <c r="JS62" s="1455"/>
      <c r="JT62" s="1455"/>
      <c r="JU62" s="1455"/>
      <c r="JV62" s="1455"/>
      <c r="JW62" s="1455"/>
      <c r="JX62" s="1455"/>
      <c r="JY62" s="1455"/>
      <c r="JZ62" s="1455"/>
      <c r="KA62" s="1455"/>
      <c r="KB62" s="1455"/>
      <c r="KC62" s="1455"/>
      <c r="KD62" s="1455"/>
      <c r="KE62" s="1455"/>
      <c r="KF62" s="1455"/>
      <c r="KG62" s="1455"/>
      <c r="KH62" s="1455"/>
      <c r="KI62" s="1455"/>
      <c r="KJ62" s="1455"/>
      <c r="KK62" s="1455"/>
      <c r="KL62" s="1455"/>
      <c r="KM62" s="1455"/>
      <c r="KN62" s="1455"/>
      <c r="KO62" s="1455"/>
      <c r="KP62" s="1455"/>
      <c r="KQ62" s="1455"/>
      <c r="KR62" s="1455"/>
      <c r="KS62" s="1455"/>
      <c r="KT62" s="1455"/>
      <c r="KU62" s="1455"/>
      <c r="KV62" s="1455"/>
      <c r="KW62" s="1455"/>
      <c r="KX62" s="1455"/>
      <c r="KY62" s="1455"/>
      <c r="KZ62" s="1455"/>
      <c r="LA62" s="1455"/>
      <c r="LB62" s="1455"/>
      <c r="LC62" s="1455"/>
      <c r="LD62" s="1455"/>
      <c r="LE62" s="1467"/>
      <c r="LF62" s="1467"/>
      <c r="LG62" s="1467"/>
      <c r="LH62" s="2117"/>
    </row>
    <row r="63" s="1488" customFormat="1" ht="47" customHeight="1" spans="1:320">
      <c r="A63" s="1832">
        <v>45943</v>
      </c>
      <c r="B63" s="1660" t="s">
        <v>3593</v>
      </c>
      <c r="C63" s="1661" t="s">
        <v>98</v>
      </c>
      <c r="D63" s="1228">
        <v>4500181732</v>
      </c>
      <c r="E63" s="2048" t="s">
        <v>4660</v>
      </c>
      <c r="F63" s="1228" t="s">
        <v>4661</v>
      </c>
      <c r="G63" s="1863" t="s">
        <v>4523</v>
      </c>
      <c r="H63" s="1863" t="s">
        <v>4523</v>
      </c>
      <c r="I63" s="1880" t="s">
        <v>4524</v>
      </c>
      <c r="J63" s="1543">
        <v>3150</v>
      </c>
      <c r="K63" s="1876">
        <v>0</v>
      </c>
      <c r="L63" s="1876">
        <v>75</v>
      </c>
      <c r="M63" s="1876">
        <f t="shared" si="0"/>
        <v>42</v>
      </c>
      <c r="N63" s="2059">
        <v>46046</v>
      </c>
      <c r="O63" s="2059">
        <v>46044</v>
      </c>
      <c r="P63" s="1878"/>
      <c r="Q63" s="1309" t="s">
        <v>78</v>
      </c>
      <c r="R63" s="2076"/>
      <c r="S63" s="1891" t="s">
        <v>111</v>
      </c>
      <c r="T63" s="2077">
        <v>45960</v>
      </c>
      <c r="U63" s="1900" t="s">
        <v>88</v>
      </c>
      <c r="V63" s="1930" t="s">
        <v>88</v>
      </c>
      <c r="W63" s="1900" t="s">
        <v>3597</v>
      </c>
      <c r="X63" s="1312"/>
      <c r="Y63" s="1930" t="s">
        <v>4530</v>
      </c>
      <c r="Z63" s="1597" t="s">
        <v>3599</v>
      </c>
      <c r="AA63" s="1692">
        <v>178.134</v>
      </c>
      <c r="AB63" s="2093">
        <f t="shared" si="1"/>
        <v>7481.628</v>
      </c>
      <c r="AC63" s="2094"/>
      <c r="AD63" s="1947" t="s">
        <v>81</v>
      </c>
      <c r="AE63" s="1362"/>
      <c r="AF63" s="1362"/>
      <c r="AG63" s="1948">
        <f t="shared" si="18"/>
        <v>3150</v>
      </c>
      <c r="AH63" s="1948"/>
      <c r="AI63" s="1948"/>
      <c r="AJ63" s="1948"/>
      <c r="AK63" s="1948">
        <f t="shared" si="21"/>
        <v>42</v>
      </c>
      <c r="AL63" s="1948" t="s">
        <v>64</v>
      </c>
      <c r="AM63" s="1948"/>
      <c r="AN63" s="1948">
        <f t="shared" si="12"/>
        <v>3150</v>
      </c>
      <c r="AO63" s="1948">
        <f t="shared" si="20"/>
        <v>630</v>
      </c>
      <c r="AP63" s="2110">
        <f t="shared" si="13"/>
        <v>472.5</v>
      </c>
      <c r="AQ63" s="1430">
        <f t="shared" si="14"/>
        <v>567</v>
      </c>
      <c r="AR63" s="2111">
        <f t="shared" si="15"/>
        <v>491.4</v>
      </c>
      <c r="AS63" s="2111">
        <f t="shared" si="16"/>
        <v>485.1</v>
      </c>
      <c r="AT63" s="2111">
        <f t="shared" si="17"/>
        <v>504</v>
      </c>
      <c r="AU63" s="1430" t="s">
        <v>551</v>
      </c>
      <c r="AV63" s="1430" t="s">
        <v>552</v>
      </c>
      <c r="AW63" s="2115"/>
      <c r="AX63" s="1454"/>
      <c r="AY63" s="1455"/>
      <c r="AZ63" s="1455"/>
      <c r="BA63" s="1455"/>
      <c r="BB63" s="1455"/>
      <c r="BC63" s="1455"/>
      <c r="BD63" s="1455"/>
      <c r="BE63" s="1455"/>
      <c r="BF63" s="1455"/>
      <c r="BG63" s="1455"/>
      <c r="BH63" s="1455"/>
      <c r="BI63" s="1455"/>
      <c r="BJ63" s="1455"/>
      <c r="BK63" s="1455"/>
      <c r="BL63" s="1455"/>
      <c r="BM63" s="1455"/>
      <c r="BN63" s="1455"/>
      <c r="BO63" s="1455"/>
      <c r="BP63" s="1455"/>
      <c r="BQ63" s="1455"/>
      <c r="BR63" s="1455"/>
      <c r="BS63" s="1455"/>
      <c r="BT63" s="1455"/>
      <c r="BU63" s="1455"/>
      <c r="BV63" s="1455"/>
      <c r="BW63" s="1455"/>
      <c r="BX63" s="1455"/>
      <c r="BY63" s="1455"/>
      <c r="BZ63" s="1455"/>
      <c r="CA63" s="1455"/>
      <c r="CB63" s="1455"/>
      <c r="CC63" s="1455"/>
      <c r="CD63" s="1455"/>
      <c r="CE63" s="1455"/>
      <c r="CF63" s="1455"/>
      <c r="CG63" s="1455"/>
      <c r="CH63" s="1455"/>
      <c r="CI63" s="1455"/>
      <c r="CJ63" s="1455"/>
      <c r="CK63" s="1455"/>
      <c r="CL63" s="1455"/>
      <c r="CM63" s="1455"/>
      <c r="CN63" s="1455"/>
      <c r="CO63" s="1455"/>
      <c r="CP63" s="1455"/>
      <c r="CQ63" s="1455"/>
      <c r="CR63" s="1455"/>
      <c r="CS63" s="1455"/>
      <c r="CT63" s="1455"/>
      <c r="CU63" s="1455"/>
      <c r="CV63" s="1455"/>
      <c r="CW63" s="1455"/>
      <c r="CX63" s="1455"/>
      <c r="CY63" s="1455"/>
      <c r="CZ63" s="1455"/>
      <c r="DA63" s="1455"/>
      <c r="DB63" s="1455"/>
      <c r="DC63" s="1455"/>
      <c r="DD63" s="1455"/>
      <c r="DE63" s="1455"/>
      <c r="DF63" s="1455"/>
      <c r="DG63" s="1455"/>
      <c r="DH63" s="1455"/>
      <c r="DI63" s="1455"/>
      <c r="DJ63" s="1455"/>
      <c r="DK63" s="1455"/>
      <c r="DL63" s="1455"/>
      <c r="DM63" s="1455"/>
      <c r="DN63" s="1455"/>
      <c r="DO63" s="1455"/>
      <c r="DP63" s="1455"/>
      <c r="DQ63" s="1455"/>
      <c r="DR63" s="1455"/>
      <c r="DS63" s="1455"/>
      <c r="DT63" s="1455"/>
      <c r="DU63" s="1455"/>
      <c r="DV63" s="1455"/>
      <c r="DW63" s="1455"/>
      <c r="DX63" s="1455"/>
      <c r="DY63" s="1455"/>
      <c r="DZ63" s="1455"/>
      <c r="EA63" s="1455"/>
      <c r="EB63" s="1455"/>
      <c r="EC63" s="1455"/>
      <c r="ED63" s="1455"/>
      <c r="EE63" s="1455"/>
      <c r="EF63" s="1455"/>
      <c r="EG63" s="1455"/>
      <c r="EH63" s="1455"/>
      <c r="EI63" s="1455"/>
      <c r="EJ63" s="1455"/>
      <c r="EK63" s="1455"/>
      <c r="EL63" s="1455"/>
      <c r="EM63" s="1455"/>
      <c r="EN63" s="1455"/>
      <c r="EO63" s="1455"/>
      <c r="EP63" s="1455"/>
      <c r="EQ63" s="1455"/>
      <c r="ER63" s="1455"/>
      <c r="ES63" s="1455"/>
      <c r="ET63" s="1455"/>
      <c r="EU63" s="1455"/>
      <c r="EV63" s="1455"/>
      <c r="EW63" s="1455"/>
      <c r="EX63" s="1455"/>
      <c r="EY63" s="1455"/>
      <c r="EZ63" s="1455"/>
      <c r="FA63" s="1455"/>
      <c r="FB63" s="1455"/>
      <c r="FC63" s="1455"/>
      <c r="FD63" s="1455"/>
      <c r="FE63" s="1455"/>
      <c r="FF63" s="1455"/>
      <c r="FG63" s="1455"/>
      <c r="FH63" s="1455"/>
      <c r="FI63" s="1455"/>
      <c r="FJ63" s="1455"/>
      <c r="FK63" s="1455"/>
      <c r="FL63" s="1455"/>
      <c r="FM63" s="1455"/>
      <c r="FN63" s="1455"/>
      <c r="FO63" s="1455"/>
      <c r="FP63" s="1455"/>
      <c r="FQ63" s="1455"/>
      <c r="FR63" s="1455"/>
      <c r="FS63" s="1455"/>
      <c r="FT63" s="1455"/>
      <c r="FU63" s="1455"/>
      <c r="FV63" s="1455"/>
      <c r="FW63" s="1455"/>
      <c r="FX63" s="1455"/>
      <c r="FY63" s="1455"/>
      <c r="FZ63" s="1455"/>
      <c r="GA63" s="1455"/>
      <c r="GB63" s="1455"/>
      <c r="GC63" s="1455"/>
      <c r="GD63" s="1455"/>
      <c r="GE63" s="1455"/>
      <c r="GF63" s="1455"/>
      <c r="GG63" s="1455"/>
      <c r="GH63" s="1455"/>
      <c r="GI63" s="1455"/>
      <c r="GJ63" s="1455"/>
      <c r="GK63" s="1455"/>
      <c r="GL63" s="1455"/>
      <c r="GM63" s="1455"/>
      <c r="GN63" s="1455"/>
      <c r="GO63" s="1455"/>
      <c r="GP63" s="1455"/>
      <c r="GQ63" s="1455"/>
      <c r="GR63" s="1455"/>
      <c r="GS63" s="1455"/>
      <c r="GT63" s="1455"/>
      <c r="GU63" s="1455"/>
      <c r="GV63" s="1455"/>
      <c r="GW63" s="1455"/>
      <c r="GX63" s="1455"/>
      <c r="GY63" s="1455"/>
      <c r="GZ63" s="1455"/>
      <c r="HA63" s="1455"/>
      <c r="HB63" s="1455"/>
      <c r="HC63" s="1455"/>
      <c r="HD63" s="1455"/>
      <c r="HE63" s="1455"/>
      <c r="HF63" s="1455"/>
      <c r="HG63" s="1455"/>
      <c r="HH63" s="1455"/>
      <c r="HI63" s="1455"/>
      <c r="HJ63" s="1455"/>
      <c r="HK63" s="1455"/>
      <c r="HL63" s="1455"/>
      <c r="HM63" s="1455"/>
      <c r="HN63" s="1455"/>
      <c r="HO63" s="1455"/>
      <c r="HP63" s="1455"/>
      <c r="HQ63" s="1455"/>
      <c r="HR63" s="1455"/>
      <c r="HS63" s="1455"/>
      <c r="HT63" s="1455"/>
      <c r="HU63" s="1455"/>
      <c r="HV63" s="1455"/>
      <c r="HW63" s="1455"/>
      <c r="HX63" s="1455"/>
      <c r="HY63" s="1455"/>
      <c r="HZ63" s="1455"/>
      <c r="IA63" s="1455"/>
      <c r="IB63" s="1455"/>
      <c r="IC63" s="1455"/>
      <c r="ID63" s="1455"/>
      <c r="IE63" s="1455"/>
      <c r="IF63" s="1455"/>
      <c r="IG63" s="1455"/>
      <c r="IH63" s="1455"/>
      <c r="II63" s="1455"/>
      <c r="IJ63" s="1455"/>
      <c r="IK63" s="1455"/>
      <c r="IL63" s="1455"/>
      <c r="IM63" s="1455"/>
      <c r="IN63" s="1455"/>
      <c r="IO63" s="1455"/>
      <c r="IP63" s="1455"/>
      <c r="IQ63" s="1455"/>
      <c r="IR63" s="1455"/>
      <c r="IS63" s="1455"/>
      <c r="IT63" s="1455"/>
      <c r="IU63" s="1455"/>
      <c r="IV63" s="1455"/>
      <c r="IW63" s="1455"/>
      <c r="IX63" s="1455"/>
      <c r="IY63" s="1455"/>
      <c r="IZ63" s="1455"/>
      <c r="JA63" s="1455"/>
      <c r="JB63" s="1455"/>
      <c r="JC63" s="1455"/>
      <c r="JD63" s="1455"/>
      <c r="JE63" s="1455"/>
      <c r="JF63" s="1455"/>
      <c r="JG63" s="1455"/>
      <c r="JH63" s="1455"/>
      <c r="JI63" s="1455"/>
      <c r="JJ63" s="1455"/>
      <c r="JK63" s="1455"/>
      <c r="JL63" s="1455"/>
      <c r="JM63" s="1455"/>
      <c r="JN63" s="1455"/>
      <c r="JO63" s="1455"/>
      <c r="JP63" s="1455"/>
      <c r="JQ63" s="1455"/>
      <c r="JR63" s="1455"/>
      <c r="JS63" s="1455"/>
      <c r="JT63" s="1455"/>
      <c r="JU63" s="1455"/>
      <c r="JV63" s="1455"/>
      <c r="JW63" s="1455"/>
      <c r="JX63" s="1455"/>
      <c r="JY63" s="1455"/>
      <c r="JZ63" s="1455"/>
      <c r="KA63" s="1455"/>
      <c r="KB63" s="1455"/>
      <c r="KC63" s="1455"/>
      <c r="KD63" s="1455"/>
      <c r="KE63" s="1455"/>
      <c r="KF63" s="1455"/>
      <c r="KG63" s="1455"/>
      <c r="KH63" s="1455"/>
      <c r="KI63" s="1455"/>
      <c r="KJ63" s="1455"/>
      <c r="KK63" s="1455"/>
      <c r="KL63" s="1455"/>
      <c r="KM63" s="1455"/>
      <c r="KN63" s="1455"/>
      <c r="KO63" s="1455"/>
      <c r="KP63" s="1455"/>
      <c r="KQ63" s="1455"/>
      <c r="KR63" s="1455"/>
      <c r="KS63" s="1455"/>
      <c r="KT63" s="1455"/>
      <c r="KU63" s="1455"/>
      <c r="KV63" s="1455"/>
      <c r="KW63" s="1455"/>
      <c r="KX63" s="1455"/>
      <c r="KY63" s="1455"/>
      <c r="KZ63" s="1455"/>
      <c r="LA63" s="1455"/>
      <c r="LB63" s="1455"/>
      <c r="LC63" s="1455"/>
      <c r="LD63" s="1455"/>
      <c r="LE63" s="1467"/>
      <c r="LF63" s="1467"/>
      <c r="LG63" s="1467"/>
      <c r="LH63" s="2117"/>
    </row>
    <row r="64" s="1488" customFormat="1" ht="47" customHeight="1" spans="1:316">
      <c r="A64" s="1832">
        <v>45945</v>
      </c>
      <c r="B64" s="1660" t="s">
        <v>3593</v>
      </c>
      <c r="C64" s="1661" t="s">
        <v>98</v>
      </c>
      <c r="D64" s="1662">
        <v>4500181908</v>
      </c>
      <c r="E64" s="2048" t="s">
        <v>4662</v>
      </c>
      <c r="F64" s="1662" t="s">
        <v>4663</v>
      </c>
      <c r="G64" s="1863" t="s">
        <v>4523</v>
      </c>
      <c r="H64" s="1863" t="s">
        <v>4523</v>
      </c>
      <c r="I64" s="1880" t="s">
        <v>4524</v>
      </c>
      <c r="J64" s="1543">
        <v>3150</v>
      </c>
      <c r="K64" s="1876">
        <v>0</v>
      </c>
      <c r="L64" s="1876">
        <v>75</v>
      </c>
      <c r="M64" s="1876">
        <f t="shared" si="0"/>
        <v>42</v>
      </c>
      <c r="N64" s="2059">
        <v>46046</v>
      </c>
      <c r="O64" s="2059">
        <v>46044</v>
      </c>
      <c r="P64" s="1878"/>
      <c r="Q64" s="2080" t="s">
        <v>78</v>
      </c>
      <c r="R64" s="2079"/>
      <c r="S64" s="1891" t="s">
        <v>111</v>
      </c>
      <c r="T64" s="2077">
        <v>45960</v>
      </c>
      <c r="U64" s="1900" t="s">
        <v>88</v>
      </c>
      <c r="V64" s="1930" t="s">
        <v>88</v>
      </c>
      <c r="W64" s="1900" t="s">
        <v>3597</v>
      </c>
      <c r="X64" s="1930"/>
      <c r="Y64" s="1930" t="s">
        <v>4530</v>
      </c>
      <c r="Z64" s="1597" t="s">
        <v>3599</v>
      </c>
      <c r="AA64" s="1692">
        <v>178.134</v>
      </c>
      <c r="AB64" s="2093">
        <f t="shared" si="1"/>
        <v>7481.628</v>
      </c>
      <c r="AC64" s="2095"/>
      <c r="AD64" s="1947" t="s">
        <v>81</v>
      </c>
      <c r="AE64" s="1947"/>
      <c r="AF64" s="1947"/>
      <c r="AG64" s="1948">
        <f t="shared" si="18"/>
        <v>3150</v>
      </c>
      <c r="AH64" s="1948"/>
      <c r="AI64" s="1948"/>
      <c r="AJ64" s="1948"/>
      <c r="AK64" s="1948">
        <f t="shared" si="21"/>
        <v>42</v>
      </c>
      <c r="AL64" s="1948" t="s">
        <v>64</v>
      </c>
      <c r="AM64" s="1948"/>
      <c r="AN64" s="1948">
        <f t="shared" si="12"/>
        <v>3150</v>
      </c>
      <c r="AO64" s="1948">
        <f t="shared" si="20"/>
        <v>630</v>
      </c>
      <c r="AP64" s="2110">
        <f t="shared" si="13"/>
        <v>472.5</v>
      </c>
      <c r="AQ64" s="1430">
        <f t="shared" si="14"/>
        <v>567</v>
      </c>
      <c r="AR64" s="2111">
        <f t="shared" si="15"/>
        <v>491.4</v>
      </c>
      <c r="AS64" s="2111">
        <f t="shared" si="16"/>
        <v>485.1</v>
      </c>
      <c r="AT64" s="2111">
        <f t="shared" si="17"/>
        <v>504</v>
      </c>
      <c r="AU64" s="1430" t="s">
        <v>551</v>
      </c>
      <c r="AV64" s="1430" t="s">
        <v>552</v>
      </c>
      <c r="AW64" s="1430"/>
      <c r="AX64" s="1959"/>
      <c r="AY64" s="1960"/>
      <c r="AZ64" s="1960"/>
      <c r="BA64" s="1960"/>
      <c r="BB64" s="1960"/>
      <c r="BC64" s="1960"/>
      <c r="BD64" s="1960"/>
      <c r="BE64" s="1960"/>
      <c r="BF64" s="1960"/>
      <c r="BG64" s="1960"/>
      <c r="BH64" s="1960"/>
      <c r="BI64" s="1960"/>
      <c r="BJ64" s="1960"/>
      <c r="BK64" s="1960"/>
      <c r="BL64" s="1960"/>
      <c r="BM64" s="1960"/>
      <c r="BN64" s="1960"/>
      <c r="BO64" s="1960"/>
      <c r="BP64" s="1960"/>
      <c r="BQ64" s="1960"/>
      <c r="BR64" s="1960"/>
      <c r="BS64" s="1960"/>
      <c r="BT64" s="1960"/>
      <c r="BU64" s="1960"/>
      <c r="BV64" s="1960"/>
      <c r="BW64" s="1960"/>
      <c r="BX64" s="1960"/>
      <c r="BY64" s="1960"/>
      <c r="BZ64" s="1960"/>
      <c r="CA64" s="1960"/>
      <c r="CB64" s="1960"/>
      <c r="CC64" s="1960"/>
      <c r="CD64" s="1960"/>
      <c r="CE64" s="1960"/>
      <c r="CF64" s="1960"/>
      <c r="CG64" s="1960"/>
      <c r="CH64" s="1960"/>
      <c r="CI64" s="1960"/>
      <c r="CJ64" s="1960"/>
      <c r="CK64" s="1960"/>
      <c r="CL64" s="1960"/>
      <c r="CM64" s="1960"/>
      <c r="CN64" s="1960"/>
      <c r="CO64" s="1960"/>
      <c r="CP64" s="1960"/>
      <c r="CQ64" s="1960"/>
      <c r="CR64" s="1960"/>
      <c r="CS64" s="1960"/>
      <c r="CT64" s="1960"/>
      <c r="CU64" s="1960"/>
      <c r="CV64" s="1960"/>
      <c r="CW64" s="1960"/>
      <c r="CX64" s="1960"/>
      <c r="CY64" s="1960"/>
      <c r="CZ64" s="1960"/>
      <c r="DA64" s="1960"/>
      <c r="DB64" s="1960"/>
      <c r="DC64" s="1960"/>
      <c r="DD64" s="1960"/>
      <c r="DE64" s="1960"/>
      <c r="DF64" s="1960"/>
      <c r="DG64" s="1960"/>
      <c r="DH64" s="1960"/>
      <c r="DI64" s="1960"/>
      <c r="DJ64" s="1960"/>
      <c r="DK64" s="1960"/>
      <c r="DL64" s="1960"/>
      <c r="DM64" s="1960"/>
      <c r="DN64" s="1960"/>
      <c r="DO64" s="1960"/>
      <c r="DP64" s="1960"/>
      <c r="DQ64" s="1960"/>
      <c r="DR64" s="1960"/>
      <c r="DS64" s="1960"/>
      <c r="DT64" s="1960"/>
      <c r="DU64" s="1960"/>
      <c r="DV64" s="1960"/>
      <c r="DW64" s="1960"/>
      <c r="DX64" s="1960"/>
      <c r="DY64" s="1960"/>
      <c r="DZ64" s="1960"/>
      <c r="EA64" s="1960"/>
      <c r="EB64" s="1960"/>
      <c r="EC64" s="1960"/>
      <c r="ED64" s="1960"/>
      <c r="EE64" s="1960"/>
      <c r="EF64" s="1960"/>
      <c r="EG64" s="1960"/>
      <c r="EH64" s="1960"/>
      <c r="EI64" s="1960"/>
      <c r="EJ64" s="1960"/>
      <c r="EK64" s="1960"/>
      <c r="EL64" s="1960"/>
      <c r="EM64" s="1960"/>
      <c r="EN64" s="1960"/>
      <c r="EO64" s="1960"/>
      <c r="EP64" s="1960"/>
      <c r="EQ64" s="1960"/>
      <c r="ER64" s="1960"/>
      <c r="ES64" s="1960"/>
      <c r="ET64" s="1960"/>
      <c r="EU64" s="1960"/>
      <c r="EV64" s="1960"/>
      <c r="EW64" s="1960"/>
      <c r="EX64" s="1960"/>
      <c r="EY64" s="1960"/>
      <c r="EZ64" s="1960"/>
      <c r="FA64" s="1960"/>
      <c r="FB64" s="1960"/>
      <c r="FC64" s="1960"/>
      <c r="FD64" s="1960"/>
      <c r="FE64" s="1960"/>
      <c r="FF64" s="1960"/>
      <c r="FG64" s="1960"/>
      <c r="FH64" s="1960"/>
      <c r="FI64" s="1960"/>
      <c r="FJ64" s="1960"/>
      <c r="FK64" s="1960"/>
      <c r="FL64" s="1960"/>
      <c r="FM64" s="1960"/>
      <c r="FN64" s="1960"/>
      <c r="FO64" s="1960"/>
      <c r="FP64" s="1960"/>
      <c r="FQ64" s="1960"/>
      <c r="FR64" s="1960"/>
      <c r="FS64" s="1960"/>
      <c r="FT64" s="1960"/>
      <c r="FU64" s="1960"/>
      <c r="FV64" s="1960"/>
      <c r="FW64" s="1960"/>
      <c r="FX64" s="1960"/>
      <c r="FY64" s="1960"/>
      <c r="FZ64" s="1960"/>
      <c r="GA64" s="1960"/>
      <c r="GB64" s="1960"/>
      <c r="GC64" s="1960"/>
      <c r="GD64" s="1960"/>
      <c r="GE64" s="1960"/>
      <c r="GF64" s="1960"/>
      <c r="GG64" s="1960"/>
      <c r="GH64" s="1960"/>
      <c r="GI64" s="1960"/>
      <c r="GJ64" s="1960"/>
      <c r="GK64" s="1960"/>
      <c r="GL64" s="1960"/>
      <c r="GM64" s="1960"/>
      <c r="GN64" s="1960"/>
      <c r="GO64" s="1960"/>
      <c r="GP64" s="1960"/>
      <c r="GQ64" s="1960"/>
      <c r="GR64" s="1960"/>
      <c r="GS64" s="1960"/>
      <c r="GT64" s="1960"/>
      <c r="GU64" s="1960"/>
      <c r="GV64" s="1960"/>
      <c r="GW64" s="1960"/>
      <c r="GX64" s="1960"/>
      <c r="GY64" s="1960"/>
      <c r="GZ64" s="1960"/>
      <c r="HA64" s="1960"/>
      <c r="HB64" s="1960"/>
      <c r="HC64" s="1960"/>
      <c r="HD64" s="1960"/>
      <c r="HE64" s="1960"/>
      <c r="HF64" s="1960"/>
      <c r="HG64" s="1960"/>
      <c r="HH64" s="1960"/>
      <c r="HI64" s="1960"/>
      <c r="HJ64" s="1960"/>
      <c r="HK64" s="1960"/>
      <c r="HL64" s="1960"/>
      <c r="HM64" s="1960"/>
      <c r="HN64" s="1960"/>
      <c r="HO64" s="1960"/>
      <c r="HP64" s="1960"/>
      <c r="HQ64" s="1960"/>
      <c r="HR64" s="1960"/>
      <c r="HS64" s="1960"/>
      <c r="HT64" s="1960"/>
      <c r="HU64" s="1960"/>
      <c r="HV64" s="1960"/>
      <c r="HW64" s="1960"/>
      <c r="HX64" s="1960"/>
      <c r="HY64" s="1960"/>
      <c r="HZ64" s="1960"/>
      <c r="IA64" s="1960"/>
      <c r="IB64" s="1960"/>
      <c r="IC64" s="1960"/>
      <c r="ID64" s="1960"/>
      <c r="IE64" s="1960"/>
      <c r="IF64" s="1960"/>
      <c r="IG64" s="1960"/>
      <c r="IH64" s="1960"/>
      <c r="II64" s="1960"/>
      <c r="IJ64" s="1960"/>
      <c r="IK64" s="1960"/>
      <c r="IL64" s="1960"/>
      <c r="IM64" s="1960"/>
      <c r="IN64" s="1960"/>
      <c r="IO64" s="1960"/>
      <c r="IP64" s="1960"/>
      <c r="IQ64" s="1960"/>
      <c r="IR64" s="1960"/>
      <c r="IS64" s="1960"/>
      <c r="IT64" s="1960"/>
      <c r="IU64" s="1960"/>
      <c r="IV64" s="1960"/>
      <c r="IW64" s="1960"/>
      <c r="IX64" s="1960"/>
      <c r="IY64" s="1960"/>
      <c r="IZ64" s="1960"/>
      <c r="JA64" s="1960"/>
      <c r="JB64" s="1960"/>
      <c r="JC64" s="1960"/>
      <c r="JD64" s="1960"/>
      <c r="JE64" s="1960"/>
      <c r="JF64" s="1960"/>
      <c r="JG64" s="1960"/>
      <c r="JH64" s="1960"/>
      <c r="JI64" s="1960"/>
      <c r="JJ64" s="1960"/>
      <c r="JK64" s="1960"/>
      <c r="JL64" s="1960"/>
      <c r="JM64" s="1960"/>
      <c r="JN64" s="1960"/>
      <c r="JO64" s="1960"/>
      <c r="JP64" s="1960"/>
      <c r="JQ64" s="1960"/>
      <c r="JR64" s="1960"/>
      <c r="JS64" s="1960"/>
      <c r="JT64" s="1960"/>
      <c r="JU64" s="1960"/>
      <c r="JV64" s="1960"/>
      <c r="JW64" s="1960"/>
      <c r="JX64" s="1960"/>
      <c r="JY64" s="1960"/>
      <c r="JZ64" s="1960"/>
      <c r="KA64" s="1960"/>
      <c r="KB64" s="1960"/>
      <c r="KC64" s="1960"/>
      <c r="KD64" s="1960"/>
      <c r="KE64" s="1960"/>
      <c r="KF64" s="1960"/>
      <c r="KG64" s="1960"/>
      <c r="KH64" s="1960"/>
      <c r="KI64" s="1960"/>
      <c r="KJ64" s="1960"/>
      <c r="KK64" s="1960"/>
      <c r="KL64" s="1960"/>
      <c r="KM64" s="1960"/>
      <c r="KN64" s="1960"/>
      <c r="KO64" s="1960"/>
      <c r="KP64" s="1960"/>
      <c r="KQ64" s="1960"/>
      <c r="KR64" s="1960"/>
      <c r="KS64" s="1960"/>
      <c r="KT64" s="1960"/>
      <c r="KU64" s="1960"/>
      <c r="KV64" s="1960"/>
      <c r="KW64" s="1960"/>
      <c r="KX64" s="1960"/>
      <c r="KY64" s="1960"/>
      <c r="KZ64" s="1960"/>
      <c r="LA64" s="1960"/>
      <c r="LB64" s="1960"/>
      <c r="LC64" s="1960"/>
      <c r="LD64" s="1960"/>
    </row>
    <row r="65" s="1488" customFormat="1" ht="47" customHeight="1" spans="1:316">
      <c r="A65" s="1832">
        <v>45945</v>
      </c>
      <c r="B65" s="1660" t="s">
        <v>3593</v>
      </c>
      <c r="C65" s="1661" t="s">
        <v>98</v>
      </c>
      <c r="D65" s="1662">
        <v>4500181928</v>
      </c>
      <c r="E65" s="2048" t="s">
        <v>4664</v>
      </c>
      <c r="F65" s="1662" t="s">
        <v>4665</v>
      </c>
      <c r="G65" s="1863" t="s">
        <v>4523</v>
      </c>
      <c r="H65" s="1863" t="s">
        <v>4523</v>
      </c>
      <c r="I65" s="1880" t="s">
        <v>4524</v>
      </c>
      <c r="J65" s="1543">
        <v>3150</v>
      </c>
      <c r="K65" s="1876">
        <v>0</v>
      </c>
      <c r="L65" s="1876">
        <v>75</v>
      </c>
      <c r="M65" s="1876">
        <f t="shared" si="0"/>
        <v>42</v>
      </c>
      <c r="N65" s="2059">
        <v>46081</v>
      </c>
      <c r="O65" s="2059">
        <v>46079</v>
      </c>
      <c r="P65" s="1878"/>
      <c r="Q65" s="2079" t="s">
        <v>78</v>
      </c>
      <c r="R65" s="2079"/>
      <c r="S65" s="1891" t="s">
        <v>111</v>
      </c>
      <c r="T65" s="2077">
        <v>45960</v>
      </c>
      <c r="U65" s="1900" t="s">
        <v>88</v>
      </c>
      <c r="V65" s="1930" t="s">
        <v>88</v>
      </c>
      <c r="W65" s="1900" t="s">
        <v>3597</v>
      </c>
      <c r="X65" s="1930"/>
      <c r="Y65" s="1930" t="s">
        <v>4530</v>
      </c>
      <c r="Z65" s="1597" t="s">
        <v>3599</v>
      </c>
      <c r="AA65" s="1692">
        <v>178.134</v>
      </c>
      <c r="AB65" s="2093">
        <f t="shared" si="1"/>
        <v>7481.628</v>
      </c>
      <c r="AC65" s="2095"/>
      <c r="AD65" s="1947" t="s">
        <v>81</v>
      </c>
      <c r="AE65" s="1947"/>
      <c r="AF65" s="1947"/>
      <c r="AG65" s="1948">
        <f t="shared" si="18"/>
        <v>3150</v>
      </c>
      <c r="AH65" s="1948"/>
      <c r="AI65" s="1948"/>
      <c r="AJ65" s="1948"/>
      <c r="AK65" s="1948">
        <f t="shared" si="21"/>
        <v>42</v>
      </c>
      <c r="AL65" s="1948" t="s">
        <v>64</v>
      </c>
      <c r="AM65" s="1948"/>
      <c r="AN65" s="1948">
        <f t="shared" si="12"/>
        <v>3150</v>
      </c>
      <c r="AO65" s="1948">
        <f t="shared" si="20"/>
        <v>630</v>
      </c>
      <c r="AP65" s="2110">
        <f t="shared" si="13"/>
        <v>472.5</v>
      </c>
      <c r="AQ65" s="1430">
        <f t="shared" si="14"/>
        <v>567</v>
      </c>
      <c r="AR65" s="2111">
        <f t="shared" si="15"/>
        <v>491.4</v>
      </c>
      <c r="AS65" s="2111">
        <f t="shared" si="16"/>
        <v>485.1</v>
      </c>
      <c r="AT65" s="2111">
        <f t="shared" si="17"/>
        <v>504</v>
      </c>
      <c r="AU65" s="1430" t="s">
        <v>551</v>
      </c>
      <c r="AV65" s="1430" t="s">
        <v>552</v>
      </c>
      <c r="AW65" s="1430"/>
      <c r="AX65" s="1959"/>
      <c r="AY65" s="1960"/>
      <c r="AZ65" s="1960"/>
      <c r="BA65" s="1960"/>
      <c r="BB65" s="1960"/>
      <c r="BC65" s="1960"/>
      <c r="BD65" s="1960"/>
      <c r="BE65" s="1960"/>
      <c r="BF65" s="1960"/>
      <c r="BG65" s="1960"/>
      <c r="BH65" s="1960"/>
      <c r="BI65" s="1960"/>
      <c r="BJ65" s="1960"/>
      <c r="BK65" s="1960"/>
      <c r="BL65" s="1960"/>
      <c r="BM65" s="1960"/>
      <c r="BN65" s="1960"/>
      <c r="BO65" s="1960"/>
      <c r="BP65" s="1960"/>
      <c r="BQ65" s="1960"/>
      <c r="BR65" s="1960"/>
      <c r="BS65" s="1960"/>
      <c r="BT65" s="1960"/>
      <c r="BU65" s="1960"/>
      <c r="BV65" s="1960"/>
      <c r="BW65" s="1960"/>
      <c r="BX65" s="1960"/>
      <c r="BY65" s="1960"/>
      <c r="BZ65" s="1960"/>
      <c r="CA65" s="1960"/>
      <c r="CB65" s="1960"/>
      <c r="CC65" s="1960"/>
      <c r="CD65" s="1960"/>
      <c r="CE65" s="1960"/>
      <c r="CF65" s="1960"/>
      <c r="CG65" s="1960"/>
      <c r="CH65" s="1960"/>
      <c r="CI65" s="1960"/>
      <c r="CJ65" s="1960"/>
      <c r="CK65" s="1960"/>
      <c r="CL65" s="1960"/>
      <c r="CM65" s="1960"/>
      <c r="CN65" s="1960"/>
      <c r="CO65" s="1960"/>
      <c r="CP65" s="1960"/>
      <c r="CQ65" s="1960"/>
      <c r="CR65" s="1960"/>
      <c r="CS65" s="1960"/>
      <c r="CT65" s="1960"/>
      <c r="CU65" s="1960"/>
      <c r="CV65" s="1960"/>
      <c r="CW65" s="1960"/>
      <c r="CX65" s="1960"/>
      <c r="CY65" s="1960"/>
      <c r="CZ65" s="1960"/>
      <c r="DA65" s="1960"/>
      <c r="DB65" s="1960"/>
      <c r="DC65" s="1960"/>
      <c r="DD65" s="1960"/>
      <c r="DE65" s="1960"/>
      <c r="DF65" s="1960"/>
      <c r="DG65" s="1960"/>
      <c r="DH65" s="1960"/>
      <c r="DI65" s="1960"/>
      <c r="DJ65" s="1960"/>
      <c r="DK65" s="1960"/>
      <c r="DL65" s="1960"/>
      <c r="DM65" s="1960"/>
      <c r="DN65" s="1960"/>
      <c r="DO65" s="1960"/>
      <c r="DP65" s="1960"/>
      <c r="DQ65" s="1960"/>
      <c r="DR65" s="1960"/>
      <c r="DS65" s="1960"/>
      <c r="DT65" s="1960"/>
      <c r="DU65" s="1960"/>
      <c r="DV65" s="1960"/>
      <c r="DW65" s="1960"/>
      <c r="DX65" s="1960"/>
      <c r="DY65" s="1960"/>
      <c r="DZ65" s="1960"/>
      <c r="EA65" s="1960"/>
      <c r="EB65" s="1960"/>
      <c r="EC65" s="1960"/>
      <c r="ED65" s="1960"/>
      <c r="EE65" s="1960"/>
      <c r="EF65" s="1960"/>
      <c r="EG65" s="1960"/>
      <c r="EH65" s="1960"/>
      <c r="EI65" s="1960"/>
      <c r="EJ65" s="1960"/>
      <c r="EK65" s="1960"/>
      <c r="EL65" s="1960"/>
      <c r="EM65" s="1960"/>
      <c r="EN65" s="1960"/>
      <c r="EO65" s="1960"/>
      <c r="EP65" s="1960"/>
      <c r="EQ65" s="1960"/>
      <c r="ER65" s="1960"/>
      <c r="ES65" s="1960"/>
      <c r="ET65" s="1960"/>
      <c r="EU65" s="1960"/>
      <c r="EV65" s="1960"/>
      <c r="EW65" s="1960"/>
      <c r="EX65" s="1960"/>
      <c r="EY65" s="1960"/>
      <c r="EZ65" s="1960"/>
      <c r="FA65" s="1960"/>
      <c r="FB65" s="1960"/>
      <c r="FC65" s="1960"/>
      <c r="FD65" s="1960"/>
      <c r="FE65" s="1960"/>
      <c r="FF65" s="1960"/>
      <c r="FG65" s="1960"/>
      <c r="FH65" s="1960"/>
      <c r="FI65" s="1960"/>
      <c r="FJ65" s="1960"/>
      <c r="FK65" s="1960"/>
      <c r="FL65" s="1960"/>
      <c r="FM65" s="1960"/>
      <c r="FN65" s="1960"/>
      <c r="FO65" s="1960"/>
      <c r="FP65" s="1960"/>
      <c r="FQ65" s="1960"/>
      <c r="FR65" s="1960"/>
      <c r="FS65" s="1960"/>
      <c r="FT65" s="1960"/>
      <c r="FU65" s="1960"/>
      <c r="FV65" s="1960"/>
      <c r="FW65" s="1960"/>
      <c r="FX65" s="1960"/>
      <c r="FY65" s="1960"/>
      <c r="FZ65" s="1960"/>
      <c r="GA65" s="1960"/>
      <c r="GB65" s="1960"/>
      <c r="GC65" s="1960"/>
      <c r="GD65" s="1960"/>
      <c r="GE65" s="1960"/>
      <c r="GF65" s="1960"/>
      <c r="GG65" s="1960"/>
      <c r="GH65" s="1960"/>
      <c r="GI65" s="1960"/>
      <c r="GJ65" s="1960"/>
      <c r="GK65" s="1960"/>
      <c r="GL65" s="1960"/>
      <c r="GM65" s="1960"/>
      <c r="GN65" s="1960"/>
      <c r="GO65" s="1960"/>
      <c r="GP65" s="1960"/>
      <c r="GQ65" s="1960"/>
      <c r="GR65" s="1960"/>
      <c r="GS65" s="1960"/>
      <c r="GT65" s="1960"/>
      <c r="GU65" s="1960"/>
      <c r="GV65" s="1960"/>
      <c r="GW65" s="1960"/>
      <c r="GX65" s="1960"/>
      <c r="GY65" s="1960"/>
      <c r="GZ65" s="1960"/>
      <c r="HA65" s="1960"/>
      <c r="HB65" s="1960"/>
      <c r="HC65" s="1960"/>
      <c r="HD65" s="1960"/>
      <c r="HE65" s="1960"/>
      <c r="HF65" s="1960"/>
      <c r="HG65" s="1960"/>
      <c r="HH65" s="1960"/>
      <c r="HI65" s="1960"/>
      <c r="HJ65" s="1960"/>
      <c r="HK65" s="1960"/>
      <c r="HL65" s="1960"/>
      <c r="HM65" s="1960"/>
      <c r="HN65" s="1960"/>
      <c r="HO65" s="1960"/>
      <c r="HP65" s="1960"/>
      <c r="HQ65" s="1960"/>
      <c r="HR65" s="1960"/>
      <c r="HS65" s="1960"/>
      <c r="HT65" s="1960"/>
      <c r="HU65" s="1960"/>
      <c r="HV65" s="1960"/>
      <c r="HW65" s="1960"/>
      <c r="HX65" s="1960"/>
      <c r="HY65" s="1960"/>
      <c r="HZ65" s="1960"/>
      <c r="IA65" s="1960"/>
      <c r="IB65" s="1960"/>
      <c r="IC65" s="1960"/>
      <c r="ID65" s="1960"/>
      <c r="IE65" s="1960"/>
      <c r="IF65" s="1960"/>
      <c r="IG65" s="1960"/>
      <c r="IH65" s="1960"/>
      <c r="II65" s="1960"/>
      <c r="IJ65" s="1960"/>
      <c r="IK65" s="1960"/>
      <c r="IL65" s="1960"/>
      <c r="IM65" s="1960"/>
      <c r="IN65" s="1960"/>
      <c r="IO65" s="1960"/>
      <c r="IP65" s="1960"/>
      <c r="IQ65" s="1960"/>
      <c r="IR65" s="1960"/>
      <c r="IS65" s="1960"/>
      <c r="IT65" s="1960"/>
      <c r="IU65" s="1960"/>
      <c r="IV65" s="1960"/>
      <c r="IW65" s="1960"/>
      <c r="IX65" s="1960"/>
      <c r="IY65" s="1960"/>
      <c r="IZ65" s="1960"/>
      <c r="JA65" s="1960"/>
      <c r="JB65" s="1960"/>
      <c r="JC65" s="1960"/>
      <c r="JD65" s="1960"/>
      <c r="JE65" s="1960"/>
      <c r="JF65" s="1960"/>
      <c r="JG65" s="1960"/>
      <c r="JH65" s="1960"/>
      <c r="JI65" s="1960"/>
      <c r="JJ65" s="1960"/>
      <c r="JK65" s="1960"/>
      <c r="JL65" s="1960"/>
      <c r="JM65" s="1960"/>
      <c r="JN65" s="1960"/>
      <c r="JO65" s="1960"/>
      <c r="JP65" s="1960"/>
      <c r="JQ65" s="1960"/>
      <c r="JR65" s="1960"/>
      <c r="JS65" s="1960"/>
      <c r="JT65" s="1960"/>
      <c r="JU65" s="1960"/>
      <c r="JV65" s="1960"/>
      <c r="JW65" s="1960"/>
      <c r="JX65" s="1960"/>
      <c r="JY65" s="1960"/>
      <c r="JZ65" s="1960"/>
      <c r="KA65" s="1960"/>
      <c r="KB65" s="1960"/>
      <c r="KC65" s="1960"/>
      <c r="KD65" s="1960"/>
      <c r="KE65" s="1960"/>
      <c r="KF65" s="1960"/>
      <c r="KG65" s="1960"/>
      <c r="KH65" s="1960"/>
      <c r="KI65" s="1960"/>
      <c r="KJ65" s="1960"/>
      <c r="KK65" s="1960"/>
      <c r="KL65" s="1960"/>
      <c r="KM65" s="1960"/>
      <c r="KN65" s="1960"/>
      <c r="KO65" s="1960"/>
      <c r="KP65" s="1960"/>
      <c r="KQ65" s="1960"/>
      <c r="KR65" s="1960"/>
      <c r="KS65" s="1960"/>
      <c r="KT65" s="1960"/>
      <c r="KU65" s="1960"/>
      <c r="KV65" s="1960"/>
      <c r="KW65" s="1960"/>
      <c r="KX65" s="1960"/>
      <c r="KY65" s="1960"/>
      <c r="KZ65" s="1960"/>
      <c r="LA65" s="1960"/>
      <c r="LB65" s="1960"/>
      <c r="LC65" s="1960"/>
      <c r="LD65" s="1960"/>
    </row>
    <row r="66" s="1488" customFormat="1" ht="47" customHeight="1" spans="1:316">
      <c r="A66" s="1832">
        <v>45945</v>
      </c>
      <c r="B66" s="1660" t="s">
        <v>3593</v>
      </c>
      <c r="C66" s="1661" t="s">
        <v>98</v>
      </c>
      <c r="D66" s="1662">
        <v>4500181927</v>
      </c>
      <c r="E66" s="2048" t="s">
        <v>4666</v>
      </c>
      <c r="F66" s="1662" t="s">
        <v>4667</v>
      </c>
      <c r="G66" s="1863" t="s">
        <v>4523</v>
      </c>
      <c r="H66" s="1863" t="s">
        <v>4523</v>
      </c>
      <c r="I66" s="1880" t="s">
        <v>4524</v>
      </c>
      <c r="J66" s="1543">
        <v>3150</v>
      </c>
      <c r="K66" s="1876">
        <v>0</v>
      </c>
      <c r="L66" s="1876">
        <v>75</v>
      </c>
      <c r="M66" s="1876">
        <f t="shared" si="0"/>
        <v>42</v>
      </c>
      <c r="N66" s="2059">
        <v>46081</v>
      </c>
      <c r="O66" s="2059">
        <v>46079</v>
      </c>
      <c r="P66" s="1878"/>
      <c r="Q66" s="2080" t="s">
        <v>4153</v>
      </c>
      <c r="R66" s="2079"/>
      <c r="S66" s="1891" t="s">
        <v>111</v>
      </c>
      <c r="T66" s="2077">
        <v>45960</v>
      </c>
      <c r="U66" s="1900" t="s">
        <v>88</v>
      </c>
      <c r="V66" s="1930" t="s">
        <v>88</v>
      </c>
      <c r="W66" s="1900" t="s">
        <v>3597</v>
      </c>
      <c r="X66" s="1930"/>
      <c r="Y66" s="1930" t="s">
        <v>4530</v>
      </c>
      <c r="Z66" s="1597" t="s">
        <v>3599</v>
      </c>
      <c r="AA66" s="1692">
        <v>178.134</v>
      </c>
      <c r="AB66" s="2093">
        <f t="shared" si="1"/>
        <v>7481.628</v>
      </c>
      <c r="AC66" s="2095"/>
      <c r="AD66" s="1947" t="s">
        <v>81</v>
      </c>
      <c r="AE66" s="1947"/>
      <c r="AF66" s="1947"/>
      <c r="AG66" s="1948">
        <f t="shared" si="18"/>
        <v>3150</v>
      </c>
      <c r="AH66" s="1948"/>
      <c r="AI66" s="1948"/>
      <c r="AJ66" s="1948"/>
      <c r="AK66" s="1948">
        <f t="shared" si="21"/>
        <v>42</v>
      </c>
      <c r="AL66" s="1948" t="s">
        <v>64</v>
      </c>
      <c r="AM66" s="1948"/>
      <c r="AN66" s="1948">
        <f t="shared" si="12"/>
        <v>3150</v>
      </c>
      <c r="AO66" s="1948">
        <f t="shared" si="20"/>
        <v>630</v>
      </c>
      <c r="AP66" s="2110">
        <f t="shared" si="13"/>
        <v>472.5</v>
      </c>
      <c r="AQ66" s="1430">
        <f t="shared" si="14"/>
        <v>567</v>
      </c>
      <c r="AR66" s="2111">
        <f t="shared" si="15"/>
        <v>491.4</v>
      </c>
      <c r="AS66" s="2111">
        <f t="shared" si="16"/>
        <v>485.1</v>
      </c>
      <c r="AT66" s="2111">
        <f t="shared" si="17"/>
        <v>504</v>
      </c>
      <c r="AU66" s="1430" t="s">
        <v>551</v>
      </c>
      <c r="AV66" s="1430" t="s">
        <v>552</v>
      </c>
      <c r="AW66" s="1430"/>
      <c r="AX66" s="1959"/>
      <c r="AY66" s="1960"/>
      <c r="AZ66" s="1960"/>
      <c r="BA66" s="1960"/>
      <c r="BB66" s="1960"/>
      <c r="BC66" s="1960"/>
      <c r="BD66" s="1960"/>
      <c r="BE66" s="1960"/>
      <c r="BF66" s="1960"/>
      <c r="BG66" s="1960"/>
      <c r="BH66" s="1960"/>
      <c r="BI66" s="1960"/>
      <c r="BJ66" s="1960"/>
      <c r="BK66" s="1960"/>
      <c r="BL66" s="1960"/>
      <c r="BM66" s="1960"/>
      <c r="BN66" s="1960"/>
      <c r="BO66" s="1960"/>
      <c r="BP66" s="1960"/>
      <c r="BQ66" s="1960"/>
      <c r="BR66" s="1960"/>
      <c r="BS66" s="1960"/>
      <c r="BT66" s="1960"/>
      <c r="BU66" s="1960"/>
      <c r="BV66" s="1960"/>
      <c r="BW66" s="1960"/>
      <c r="BX66" s="1960"/>
      <c r="BY66" s="1960"/>
      <c r="BZ66" s="1960"/>
      <c r="CA66" s="1960"/>
      <c r="CB66" s="1960"/>
      <c r="CC66" s="1960"/>
      <c r="CD66" s="1960"/>
      <c r="CE66" s="1960"/>
      <c r="CF66" s="1960"/>
      <c r="CG66" s="1960"/>
      <c r="CH66" s="1960"/>
      <c r="CI66" s="1960"/>
      <c r="CJ66" s="1960"/>
      <c r="CK66" s="1960"/>
      <c r="CL66" s="1960"/>
      <c r="CM66" s="1960"/>
      <c r="CN66" s="1960"/>
      <c r="CO66" s="1960"/>
      <c r="CP66" s="1960"/>
      <c r="CQ66" s="1960"/>
      <c r="CR66" s="1960"/>
      <c r="CS66" s="1960"/>
      <c r="CT66" s="1960"/>
      <c r="CU66" s="1960"/>
      <c r="CV66" s="1960"/>
      <c r="CW66" s="1960"/>
      <c r="CX66" s="1960"/>
      <c r="CY66" s="1960"/>
      <c r="CZ66" s="1960"/>
      <c r="DA66" s="1960"/>
      <c r="DB66" s="1960"/>
      <c r="DC66" s="1960"/>
      <c r="DD66" s="1960"/>
      <c r="DE66" s="1960"/>
      <c r="DF66" s="1960"/>
      <c r="DG66" s="1960"/>
      <c r="DH66" s="1960"/>
      <c r="DI66" s="1960"/>
      <c r="DJ66" s="1960"/>
      <c r="DK66" s="1960"/>
      <c r="DL66" s="1960"/>
      <c r="DM66" s="1960"/>
      <c r="DN66" s="1960"/>
      <c r="DO66" s="1960"/>
      <c r="DP66" s="1960"/>
      <c r="DQ66" s="1960"/>
      <c r="DR66" s="1960"/>
      <c r="DS66" s="1960"/>
      <c r="DT66" s="1960"/>
      <c r="DU66" s="1960"/>
      <c r="DV66" s="1960"/>
      <c r="DW66" s="1960"/>
      <c r="DX66" s="1960"/>
      <c r="DY66" s="1960"/>
      <c r="DZ66" s="1960"/>
      <c r="EA66" s="1960"/>
      <c r="EB66" s="1960"/>
      <c r="EC66" s="1960"/>
      <c r="ED66" s="1960"/>
      <c r="EE66" s="1960"/>
      <c r="EF66" s="1960"/>
      <c r="EG66" s="1960"/>
      <c r="EH66" s="1960"/>
      <c r="EI66" s="1960"/>
      <c r="EJ66" s="1960"/>
      <c r="EK66" s="1960"/>
      <c r="EL66" s="1960"/>
      <c r="EM66" s="1960"/>
      <c r="EN66" s="1960"/>
      <c r="EO66" s="1960"/>
      <c r="EP66" s="1960"/>
      <c r="EQ66" s="1960"/>
      <c r="ER66" s="1960"/>
      <c r="ES66" s="1960"/>
      <c r="ET66" s="1960"/>
      <c r="EU66" s="1960"/>
      <c r="EV66" s="1960"/>
      <c r="EW66" s="1960"/>
      <c r="EX66" s="1960"/>
      <c r="EY66" s="1960"/>
      <c r="EZ66" s="1960"/>
      <c r="FA66" s="1960"/>
      <c r="FB66" s="1960"/>
      <c r="FC66" s="1960"/>
      <c r="FD66" s="1960"/>
      <c r="FE66" s="1960"/>
      <c r="FF66" s="1960"/>
      <c r="FG66" s="1960"/>
      <c r="FH66" s="1960"/>
      <c r="FI66" s="1960"/>
      <c r="FJ66" s="1960"/>
      <c r="FK66" s="1960"/>
      <c r="FL66" s="1960"/>
      <c r="FM66" s="1960"/>
      <c r="FN66" s="1960"/>
      <c r="FO66" s="1960"/>
      <c r="FP66" s="1960"/>
      <c r="FQ66" s="1960"/>
      <c r="FR66" s="1960"/>
      <c r="FS66" s="1960"/>
      <c r="FT66" s="1960"/>
      <c r="FU66" s="1960"/>
      <c r="FV66" s="1960"/>
      <c r="FW66" s="1960"/>
      <c r="FX66" s="1960"/>
      <c r="FY66" s="1960"/>
      <c r="FZ66" s="1960"/>
      <c r="GA66" s="1960"/>
      <c r="GB66" s="1960"/>
      <c r="GC66" s="1960"/>
      <c r="GD66" s="1960"/>
      <c r="GE66" s="1960"/>
      <c r="GF66" s="1960"/>
      <c r="GG66" s="1960"/>
      <c r="GH66" s="1960"/>
      <c r="GI66" s="1960"/>
      <c r="GJ66" s="1960"/>
      <c r="GK66" s="1960"/>
      <c r="GL66" s="1960"/>
      <c r="GM66" s="1960"/>
      <c r="GN66" s="1960"/>
      <c r="GO66" s="1960"/>
      <c r="GP66" s="1960"/>
      <c r="GQ66" s="1960"/>
      <c r="GR66" s="1960"/>
      <c r="GS66" s="1960"/>
      <c r="GT66" s="1960"/>
      <c r="GU66" s="1960"/>
      <c r="GV66" s="1960"/>
      <c r="GW66" s="1960"/>
      <c r="GX66" s="1960"/>
      <c r="GY66" s="1960"/>
      <c r="GZ66" s="1960"/>
      <c r="HA66" s="1960"/>
      <c r="HB66" s="1960"/>
      <c r="HC66" s="1960"/>
      <c r="HD66" s="1960"/>
      <c r="HE66" s="1960"/>
      <c r="HF66" s="1960"/>
      <c r="HG66" s="1960"/>
      <c r="HH66" s="1960"/>
      <c r="HI66" s="1960"/>
      <c r="HJ66" s="1960"/>
      <c r="HK66" s="1960"/>
      <c r="HL66" s="1960"/>
      <c r="HM66" s="1960"/>
      <c r="HN66" s="1960"/>
      <c r="HO66" s="1960"/>
      <c r="HP66" s="1960"/>
      <c r="HQ66" s="1960"/>
      <c r="HR66" s="1960"/>
      <c r="HS66" s="1960"/>
      <c r="HT66" s="1960"/>
      <c r="HU66" s="1960"/>
      <c r="HV66" s="1960"/>
      <c r="HW66" s="1960"/>
      <c r="HX66" s="1960"/>
      <c r="HY66" s="1960"/>
      <c r="HZ66" s="1960"/>
      <c r="IA66" s="1960"/>
      <c r="IB66" s="1960"/>
      <c r="IC66" s="1960"/>
      <c r="ID66" s="1960"/>
      <c r="IE66" s="1960"/>
      <c r="IF66" s="1960"/>
      <c r="IG66" s="1960"/>
      <c r="IH66" s="1960"/>
      <c r="II66" s="1960"/>
      <c r="IJ66" s="1960"/>
      <c r="IK66" s="1960"/>
      <c r="IL66" s="1960"/>
      <c r="IM66" s="1960"/>
      <c r="IN66" s="1960"/>
      <c r="IO66" s="1960"/>
      <c r="IP66" s="1960"/>
      <c r="IQ66" s="1960"/>
      <c r="IR66" s="1960"/>
      <c r="IS66" s="1960"/>
      <c r="IT66" s="1960"/>
      <c r="IU66" s="1960"/>
      <c r="IV66" s="1960"/>
      <c r="IW66" s="1960"/>
      <c r="IX66" s="1960"/>
      <c r="IY66" s="1960"/>
      <c r="IZ66" s="1960"/>
      <c r="JA66" s="1960"/>
      <c r="JB66" s="1960"/>
      <c r="JC66" s="1960"/>
      <c r="JD66" s="1960"/>
      <c r="JE66" s="1960"/>
      <c r="JF66" s="1960"/>
      <c r="JG66" s="1960"/>
      <c r="JH66" s="1960"/>
      <c r="JI66" s="1960"/>
      <c r="JJ66" s="1960"/>
      <c r="JK66" s="1960"/>
      <c r="JL66" s="1960"/>
      <c r="JM66" s="1960"/>
      <c r="JN66" s="1960"/>
      <c r="JO66" s="1960"/>
      <c r="JP66" s="1960"/>
      <c r="JQ66" s="1960"/>
      <c r="JR66" s="1960"/>
      <c r="JS66" s="1960"/>
      <c r="JT66" s="1960"/>
      <c r="JU66" s="1960"/>
      <c r="JV66" s="1960"/>
      <c r="JW66" s="1960"/>
      <c r="JX66" s="1960"/>
      <c r="JY66" s="1960"/>
      <c r="JZ66" s="1960"/>
      <c r="KA66" s="1960"/>
      <c r="KB66" s="1960"/>
      <c r="KC66" s="1960"/>
      <c r="KD66" s="1960"/>
      <c r="KE66" s="1960"/>
      <c r="KF66" s="1960"/>
      <c r="KG66" s="1960"/>
      <c r="KH66" s="1960"/>
      <c r="KI66" s="1960"/>
      <c r="KJ66" s="1960"/>
      <c r="KK66" s="1960"/>
      <c r="KL66" s="1960"/>
      <c r="KM66" s="1960"/>
      <c r="KN66" s="1960"/>
      <c r="KO66" s="1960"/>
      <c r="KP66" s="1960"/>
      <c r="KQ66" s="1960"/>
      <c r="KR66" s="1960"/>
      <c r="KS66" s="1960"/>
      <c r="KT66" s="1960"/>
      <c r="KU66" s="1960"/>
      <c r="KV66" s="1960"/>
      <c r="KW66" s="1960"/>
      <c r="KX66" s="1960"/>
      <c r="KY66" s="1960"/>
      <c r="KZ66" s="1960"/>
      <c r="LA66" s="1960"/>
      <c r="LB66" s="1960"/>
      <c r="LC66" s="1960"/>
      <c r="LD66" s="1960"/>
    </row>
    <row r="67" s="1488" customFormat="1" ht="47" customHeight="1" spans="1:320">
      <c r="A67" s="1832">
        <v>45943</v>
      </c>
      <c r="B67" s="1660" t="s">
        <v>3593</v>
      </c>
      <c r="C67" s="1661" t="s">
        <v>98</v>
      </c>
      <c r="D67" s="1228">
        <v>4500181731</v>
      </c>
      <c r="E67" s="2048" t="s">
        <v>4668</v>
      </c>
      <c r="F67" s="1228" t="s">
        <v>4669</v>
      </c>
      <c r="G67" s="1863" t="s">
        <v>4523</v>
      </c>
      <c r="H67" s="1863" t="s">
        <v>4523</v>
      </c>
      <c r="I67" s="1880" t="s">
        <v>4524</v>
      </c>
      <c r="J67" s="1543">
        <v>3150</v>
      </c>
      <c r="K67" s="1876">
        <v>0</v>
      </c>
      <c r="L67" s="1876">
        <v>75</v>
      </c>
      <c r="M67" s="1876">
        <f t="shared" si="0"/>
        <v>42</v>
      </c>
      <c r="N67" s="2059">
        <v>46046</v>
      </c>
      <c r="O67" s="2059">
        <v>46044</v>
      </c>
      <c r="P67" s="1878"/>
      <c r="Q67" s="2078" t="s">
        <v>78</v>
      </c>
      <c r="R67" s="2076" t="s">
        <v>4589</v>
      </c>
      <c r="S67" s="1891" t="s">
        <v>111</v>
      </c>
      <c r="T67" s="2077">
        <v>45960</v>
      </c>
      <c r="U67" s="1900" t="s">
        <v>88</v>
      </c>
      <c r="V67" s="1930" t="s">
        <v>88</v>
      </c>
      <c r="W67" s="1900" t="s">
        <v>3597</v>
      </c>
      <c r="X67" s="1312"/>
      <c r="Y67" s="1930" t="s">
        <v>4530</v>
      </c>
      <c r="Z67" s="1597" t="s">
        <v>3599</v>
      </c>
      <c r="AA67" s="1692">
        <v>178.134</v>
      </c>
      <c r="AB67" s="2093">
        <f t="shared" si="1"/>
        <v>7481.628</v>
      </c>
      <c r="AC67" s="2094"/>
      <c r="AD67" s="1947" t="s">
        <v>81</v>
      </c>
      <c r="AE67" s="1362"/>
      <c r="AF67" s="1362"/>
      <c r="AG67" s="1948">
        <f t="shared" si="18"/>
        <v>3150</v>
      </c>
      <c r="AH67" s="1948"/>
      <c r="AI67" s="1948"/>
      <c r="AJ67" s="1948"/>
      <c r="AK67" s="1948">
        <f t="shared" si="21"/>
        <v>42</v>
      </c>
      <c r="AL67" s="1948" t="s">
        <v>64</v>
      </c>
      <c r="AM67" s="1948"/>
      <c r="AN67" s="1948">
        <f t="shared" si="12"/>
        <v>3150</v>
      </c>
      <c r="AO67" s="1948">
        <f t="shared" si="20"/>
        <v>630</v>
      </c>
      <c r="AP67" s="2110">
        <f t="shared" si="13"/>
        <v>472.5</v>
      </c>
      <c r="AQ67" s="1430">
        <f t="shared" si="14"/>
        <v>567</v>
      </c>
      <c r="AR67" s="2111">
        <f t="shared" si="15"/>
        <v>491.4</v>
      </c>
      <c r="AS67" s="2111">
        <f t="shared" si="16"/>
        <v>485.1</v>
      </c>
      <c r="AT67" s="2111">
        <f t="shared" si="17"/>
        <v>504</v>
      </c>
      <c r="AU67" s="1430" t="s">
        <v>551</v>
      </c>
      <c r="AV67" s="1430" t="s">
        <v>552</v>
      </c>
      <c r="AW67" s="2115"/>
      <c r="AX67" s="1454"/>
      <c r="AY67" s="1455"/>
      <c r="AZ67" s="1455"/>
      <c r="BA67" s="1455"/>
      <c r="BB67" s="1455"/>
      <c r="BC67" s="1455"/>
      <c r="BD67" s="1455"/>
      <c r="BE67" s="1455"/>
      <c r="BF67" s="1455"/>
      <c r="BG67" s="1455"/>
      <c r="BH67" s="1455"/>
      <c r="BI67" s="1455"/>
      <c r="BJ67" s="1455"/>
      <c r="BK67" s="1455"/>
      <c r="BL67" s="1455"/>
      <c r="BM67" s="1455"/>
      <c r="BN67" s="1455"/>
      <c r="BO67" s="1455"/>
      <c r="BP67" s="1455"/>
      <c r="BQ67" s="1455"/>
      <c r="BR67" s="1455"/>
      <c r="BS67" s="1455"/>
      <c r="BT67" s="1455"/>
      <c r="BU67" s="1455"/>
      <c r="BV67" s="1455"/>
      <c r="BW67" s="1455"/>
      <c r="BX67" s="1455"/>
      <c r="BY67" s="1455"/>
      <c r="BZ67" s="1455"/>
      <c r="CA67" s="1455"/>
      <c r="CB67" s="1455"/>
      <c r="CC67" s="1455"/>
      <c r="CD67" s="1455"/>
      <c r="CE67" s="1455"/>
      <c r="CF67" s="1455"/>
      <c r="CG67" s="1455"/>
      <c r="CH67" s="1455"/>
      <c r="CI67" s="1455"/>
      <c r="CJ67" s="1455"/>
      <c r="CK67" s="1455"/>
      <c r="CL67" s="1455"/>
      <c r="CM67" s="1455"/>
      <c r="CN67" s="1455"/>
      <c r="CO67" s="1455"/>
      <c r="CP67" s="1455"/>
      <c r="CQ67" s="1455"/>
      <c r="CR67" s="1455"/>
      <c r="CS67" s="1455"/>
      <c r="CT67" s="1455"/>
      <c r="CU67" s="1455"/>
      <c r="CV67" s="1455"/>
      <c r="CW67" s="1455"/>
      <c r="CX67" s="1455"/>
      <c r="CY67" s="1455"/>
      <c r="CZ67" s="1455"/>
      <c r="DA67" s="1455"/>
      <c r="DB67" s="1455"/>
      <c r="DC67" s="1455"/>
      <c r="DD67" s="1455"/>
      <c r="DE67" s="1455"/>
      <c r="DF67" s="1455"/>
      <c r="DG67" s="1455"/>
      <c r="DH67" s="1455"/>
      <c r="DI67" s="1455"/>
      <c r="DJ67" s="1455"/>
      <c r="DK67" s="1455"/>
      <c r="DL67" s="1455"/>
      <c r="DM67" s="1455"/>
      <c r="DN67" s="1455"/>
      <c r="DO67" s="1455"/>
      <c r="DP67" s="1455"/>
      <c r="DQ67" s="1455"/>
      <c r="DR67" s="1455"/>
      <c r="DS67" s="1455"/>
      <c r="DT67" s="1455"/>
      <c r="DU67" s="1455"/>
      <c r="DV67" s="1455"/>
      <c r="DW67" s="1455"/>
      <c r="DX67" s="1455"/>
      <c r="DY67" s="1455"/>
      <c r="DZ67" s="1455"/>
      <c r="EA67" s="1455"/>
      <c r="EB67" s="1455"/>
      <c r="EC67" s="1455"/>
      <c r="ED67" s="1455"/>
      <c r="EE67" s="1455"/>
      <c r="EF67" s="1455"/>
      <c r="EG67" s="1455"/>
      <c r="EH67" s="1455"/>
      <c r="EI67" s="1455"/>
      <c r="EJ67" s="1455"/>
      <c r="EK67" s="1455"/>
      <c r="EL67" s="1455"/>
      <c r="EM67" s="1455"/>
      <c r="EN67" s="1455"/>
      <c r="EO67" s="1455"/>
      <c r="EP67" s="1455"/>
      <c r="EQ67" s="1455"/>
      <c r="ER67" s="1455"/>
      <c r="ES67" s="1455"/>
      <c r="ET67" s="1455"/>
      <c r="EU67" s="1455"/>
      <c r="EV67" s="1455"/>
      <c r="EW67" s="1455"/>
      <c r="EX67" s="1455"/>
      <c r="EY67" s="1455"/>
      <c r="EZ67" s="1455"/>
      <c r="FA67" s="1455"/>
      <c r="FB67" s="1455"/>
      <c r="FC67" s="1455"/>
      <c r="FD67" s="1455"/>
      <c r="FE67" s="1455"/>
      <c r="FF67" s="1455"/>
      <c r="FG67" s="1455"/>
      <c r="FH67" s="1455"/>
      <c r="FI67" s="1455"/>
      <c r="FJ67" s="1455"/>
      <c r="FK67" s="1455"/>
      <c r="FL67" s="1455"/>
      <c r="FM67" s="1455"/>
      <c r="FN67" s="1455"/>
      <c r="FO67" s="1455"/>
      <c r="FP67" s="1455"/>
      <c r="FQ67" s="1455"/>
      <c r="FR67" s="1455"/>
      <c r="FS67" s="1455"/>
      <c r="FT67" s="1455"/>
      <c r="FU67" s="1455"/>
      <c r="FV67" s="1455"/>
      <c r="FW67" s="1455"/>
      <c r="FX67" s="1455"/>
      <c r="FY67" s="1455"/>
      <c r="FZ67" s="1455"/>
      <c r="GA67" s="1455"/>
      <c r="GB67" s="1455"/>
      <c r="GC67" s="1455"/>
      <c r="GD67" s="1455"/>
      <c r="GE67" s="1455"/>
      <c r="GF67" s="1455"/>
      <c r="GG67" s="1455"/>
      <c r="GH67" s="1455"/>
      <c r="GI67" s="1455"/>
      <c r="GJ67" s="1455"/>
      <c r="GK67" s="1455"/>
      <c r="GL67" s="1455"/>
      <c r="GM67" s="1455"/>
      <c r="GN67" s="1455"/>
      <c r="GO67" s="1455"/>
      <c r="GP67" s="1455"/>
      <c r="GQ67" s="1455"/>
      <c r="GR67" s="1455"/>
      <c r="GS67" s="1455"/>
      <c r="GT67" s="1455"/>
      <c r="GU67" s="1455"/>
      <c r="GV67" s="1455"/>
      <c r="GW67" s="1455"/>
      <c r="GX67" s="1455"/>
      <c r="GY67" s="1455"/>
      <c r="GZ67" s="1455"/>
      <c r="HA67" s="1455"/>
      <c r="HB67" s="1455"/>
      <c r="HC67" s="1455"/>
      <c r="HD67" s="1455"/>
      <c r="HE67" s="1455"/>
      <c r="HF67" s="1455"/>
      <c r="HG67" s="1455"/>
      <c r="HH67" s="1455"/>
      <c r="HI67" s="1455"/>
      <c r="HJ67" s="1455"/>
      <c r="HK67" s="1455"/>
      <c r="HL67" s="1455"/>
      <c r="HM67" s="1455"/>
      <c r="HN67" s="1455"/>
      <c r="HO67" s="1455"/>
      <c r="HP67" s="1455"/>
      <c r="HQ67" s="1455"/>
      <c r="HR67" s="1455"/>
      <c r="HS67" s="1455"/>
      <c r="HT67" s="1455"/>
      <c r="HU67" s="1455"/>
      <c r="HV67" s="1455"/>
      <c r="HW67" s="1455"/>
      <c r="HX67" s="1455"/>
      <c r="HY67" s="1455"/>
      <c r="HZ67" s="1455"/>
      <c r="IA67" s="1455"/>
      <c r="IB67" s="1455"/>
      <c r="IC67" s="1455"/>
      <c r="ID67" s="1455"/>
      <c r="IE67" s="1455"/>
      <c r="IF67" s="1455"/>
      <c r="IG67" s="1455"/>
      <c r="IH67" s="1455"/>
      <c r="II67" s="1455"/>
      <c r="IJ67" s="1455"/>
      <c r="IK67" s="1455"/>
      <c r="IL67" s="1455"/>
      <c r="IM67" s="1455"/>
      <c r="IN67" s="1455"/>
      <c r="IO67" s="1455"/>
      <c r="IP67" s="1455"/>
      <c r="IQ67" s="1455"/>
      <c r="IR67" s="1455"/>
      <c r="IS67" s="1455"/>
      <c r="IT67" s="1455"/>
      <c r="IU67" s="1455"/>
      <c r="IV67" s="1455"/>
      <c r="IW67" s="1455"/>
      <c r="IX67" s="1455"/>
      <c r="IY67" s="1455"/>
      <c r="IZ67" s="1455"/>
      <c r="JA67" s="1455"/>
      <c r="JB67" s="1455"/>
      <c r="JC67" s="1455"/>
      <c r="JD67" s="1455"/>
      <c r="JE67" s="1455"/>
      <c r="JF67" s="1455"/>
      <c r="JG67" s="1455"/>
      <c r="JH67" s="1455"/>
      <c r="JI67" s="1455"/>
      <c r="JJ67" s="1455"/>
      <c r="JK67" s="1455"/>
      <c r="JL67" s="1455"/>
      <c r="JM67" s="1455"/>
      <c r="JN67" s="1455"/>
      <c r="JO67" s="1455"/>
      <c r="JP67" s="1455"/>
      <c r="JQ67" s="1455"/>
      <c r="JR67" s="1455"/>
      <c r="JS67" s="1455"/>
      <c r="JT67" s="1455"/>
      <c r="JU67" s="1455"/>
      <c r="JV67" s="1455"/>
      <c r="JW67" s="1455"/>
      <c r="JX67" s="1455"/>
      <c r="JY67" s="1455"/>
      <c r="JZ67" s="1455"/>
      <c r="KA67" s="1455"/>
      <c r="KB67" s="1455"/>
      <c r="KC67" s="1455"/>
      <c r="KD67" s="1455"/>
      <c r="KE67" s="1455"/>
      <c r="KF67" s="1455"/>
      <c r="KG67" s="1455"/>
      <c r="KH67" s="1455"/>
      <c r="KI67" s="1455"/>
      <c r="KJ67" s="1455"/>
      <c r="KK67" s="1455"/>
      <c r="KL67" s="1455"/>
      <c r="KM67" s="1455"/>
      <c r="KN67" s="1455"/>
      <c r="KO67" s="1455"/>
      <c r="KP67" s="1455"/>
      <c r="KQ67" s="1455"/>
      <c r="KR67" s="1455"/>
      <c r="KS67" s="1455"/>
      <c r="KT67" s="1455"/>
      <c r="KU67" s="1455"/>
      <c r="KV67" s="1455"/>
      <c r="KW67" s="1455"/>
      <c r="KX67" s="1455"/>
      <c r="KY67" s="1455"/>
      <c r="KZ67" s="1455"/>
      <c r="LA67" s="1455"/>
      <c r="LB67" s="1455"/>
      <c r="LC67" s="1455"/>
      <c r="LD67" s="1455"/>
      <c r="LE67" s="1467"/>
      <c r="LF67" s="1467"/>
      <c r="LG67" s="1467"/>
      <c r="LH67" s="2117"/>
    </row>
    <row r="68" s="1488" customFormat="1" ht="47" customHeight="1" spans="1:320">
      <c r="A68" s="1832">
        <v>45945</v>
      </c>
      <c r="B68" s="1660" t="s">
        <v>3593</v>
      </c>
      <c r="C68" s="1661" t="s">
        <v>98</v>
      </c>
      <c r="D68" s="1228">
        <v>4500181907</v>
      </c>
      <c r="E68" s="2048" t="s">
        <v>4670</v>
      </c>
      <c r="F68" s="1228" t="s">
        <v>4671</v>
      </c>
      <c r="G68" s="1863" t="s">
        <v>4523</v>
      </c>
      <c r="H68" s="1863" t="s">
        <v>4523</v>
      </c>
      <c r="I68" s="1880" t="s">
        <v>4524</v>
      </c>
      <c r="J68" s="1543">
        <v>3150</v>
      </c>
      <c r="K68" s="1876">
        <v>0</v>
      </c>
      <c r="L68" s="1876">
        <v>75</v>
      </c>
      <c r="M68" s="1876">
        <f t="shared" si="0"/>
        <v>42</v>
      </c>
      <c r="N68" s="2059">
        <v>46046</v>
      </c>
      <c r="O68" s="2059">
        <v>46044</v>
      </c>
      <c r="P68" s="1878"/>
      <c r="Q68" s="2078" t="s">
        <v>78</v>
      </c>
      <c r="R68" s="2076"/>
      <c r="S68" s="1891" t="s">
        <v>111</v>
      </c>
      <c r="T68" s="2077">
        <v>45960</v>
      </c>
      <c r="U68" s="1900" t="s">
        <v>88</v>
      </c>
      <c r="V68" s="1930" t="s">
        <v>88</v>
      </c>
      <c r="W68" s="1900" t="s">
        <v>3597</v>
      </c>
      <c r="X68" s="1312"/>
      <c r="Y68" s="1930" t="s">
        <v>4530</v>
      </c>
      <c r="Z68" s="1597" t="s">
        <v>3599</v>
      </c>
      <c r="AA68" s="1692">
        <v>178.134</v>
      </c>
      <c r="AB68" s="2093">
        <f t="shared" si="1"/>
        <v>7481.628</v>
      </c>
      <c r="AC68" s="2094"/>
      <c r="AD68" s="1947" t="s">
        <v>81</v>
      </c>
      <c r="AE68" s="1362"/>
      <c r="AF68" s="1362"/>
      <c r="AG68" s="1948">
        <f t="shared" si="18"/>
        <v>3150</v>
      </c>
      <c r="AH68" s="1948"/>
      <c r="AI68" s="1948"/>
      <c r="AJ68" s="1948"/>
      <c r="AK68" s="1948">
        <f t="shared" si="21"/>
        <v>42</v>
      </c>
      <c r="AL68" s="1948" t="s">
        <v>64</v>
      </c>
      <c r="AM68" s="1948"/>
      <c r="AN68" s="1948">
        <f t="shared" si="12"/>
        <v>3150</v>
      </c>
      <c r="AO68" s="1948">
        <f t="shared" si="20"/>
        <v>630</v>
      </c>
      <c r="AP68" s="2110">
        <f t="shared" si="13"/>
        <v>472.5</v>
      </c>
      <c r="AQ68" s="1430">
        <f t="shared" si="14"/>
        <v>567</v>
      </c>
      <c r="AR68" s="2111">
        <f t="shared" si="15"/>
        <v>491.4</v>
      </c>
      <c r="AS68" s="2111">
        <f t="shared" si="16"/>
        <v>485.1</v>
      </c>
      <c r="AT68" s="2111">
        <f t="shared" si="17"/>
        <v>504</v>
      </c>
      <c r="AU68" s="1430" t="s">
        <v>551</v>
      </c>
      <c r="AV68" s="1430" t="s">
        <v>552</v>
      </c>
      <c r="AW68" s="2115"/>
      <c r="AX68" s="1454"/>
      <c r="AY68" s="1455"/>
      <c r="AZ68" s="1455"/>
      <c r="BA68" s="1455"/>
      <c r="BB68" s="1455"/>
      <c r="BC68" s="1455"/>
      <c r="BD68" s="1455"/>
      <c r="BE68" s="1455"/>
      <c r="BF68" s="1455"/>
      <c r="BG68" s="1455"/>
      <c r="BH68" s="1455"/>
      <c r="BI68" s="1455"/>
      <c r="BJ68" s="1455"/>
      <c r="BK68" s="1455"/>
      <c r="BL68" s="1455"/>
      <c r="BM68" s="1455"/>
      <c r="BN68" s="1455"/>
      <c r="BO68" s="1455"/>
      <c r="BP68" s="1455"/>
      <c r="BQ68" s="1455"/>
      <c r="BR68" s="1455"/>
      <c r="BS68" s="1455"/>
      <c r="BT68" s="1455"/>
      <c r="BU68" s="1455"/>
      <c r="BV68" s="1455"/>
      <c r="BW68" s="1455"/>
      <c r="BX68" s="1455"/>
      <c r="BY68" s="1455"/>
      <c r="BZ68" s="1455"/>
      <c r="CA68" s="1455"/>
      <c r="CB68" s="1455"/>
      <c r="CC68" s="1455"/>
      <c r="CD68" s="1455"/>
      <c r="CE68" s="1455"/>
      <c r="CF68" s="1455"/>
      <c r="CG68" s="1455"/>
      <c r="CH68" s="1455"/>
      <c r="CI68" s="1455"/>
      <c r="CJ68" s="1455"/>
      <c r="CK68" s="1455"/>
      <c r="CL68" s="1455"/>
      <c r="CM68" s="1455"/>
      <c r="CN68" s="1455"/>
      <c r="CO68" s="1455"/>
      <c r="CP68" s="1455"/>
      <c r="CQ68" s="1455"/>
      <c r="CR68" s="1455"/>
      <c r="CS68" s="1455"/>
      <c r="CT68" s="1455"/>
      <c r="CU68" s="1455"/>
      <c r="CV68" s="1455"/>
      <c r="CW68" s="1455"/>
      <c r="CX68" s="1455"/>
      <c r="CY68" s="1455"/>
      <c r="CZ68" s="1455"/>
      <c r="DA68" s="1455"/>
      <c r="DB68" s="1455"/>
      <c r="DC68" s="1455"/>
      <c r="DD68" s="1455"/>
      <c r="DE68" s="1455"/>
      <c r="DF68" s="1455"/>
      <c r="DG68" s="1455"/>
      <c r="DH68" s="1455"/>
      <c r="DI68" s="1455"/>
      <c r="DJ68" s="1455"/>
      <c r="DK68" s="1455"/>
      <c r="DL68" s="1455"/>
      <c r="DM68" s="1455"/>
      <c r="DN68" s="1455"/>
      <c r="DO68" s="1455"/>
      <c r="DP68" s="1455"/>
      <c r="DQ68" s="1455"/>
      <c r="DR68" s="1455"/>
      <c r="DS68" s="1455"/>
      <c r="DT68" s="1455"/>
      <c r="DU68" s="1455"/>
      <c r="DV68" s="1455"/>
      <c r="DW68" s="1455"/>
      <c r="DX68" s="1455"/>
      <c r="DY68" s="1455"/>
      <c r="DZ68" s="1455"/>
      <c r="EA68" s="1455"/>
      <c r="EB68" s="1455"/>
      <c r="EC68" s="1455"/>
      <c r="ED68" s="1455"/>
      <c r="EE68" s="1455"/>
      <c r="EF68" s="1455"/>
      <c r="EG68" s="1455"/>
      <c r="EH68" s="1455"/>
      <c r="EI68" s="1455"/>
      <c r="EJ68" s="1455"/>
      <c r="EK68" s="1455"/>
      <c r="EL68" s="1455"/>
      <c r="EM68" s="1455"/>
      <c r="EN68" s="1455"/>
      <c r="EO68" s="1455"/>
      <c r="EP68" s="1455"/>
      <c r="EQ68" s="1455"/>
      <c r="ER68" s="1455"/>
      <c r="ES68" s="1455"/>
      <c r="ET68" s="1455"/>
      <c r="EU68" s="1455"/>
      <c r="EV68" s="1455"/>
      <c r="EW68" s="1455"/>
      <c r="EX68" s="1455"/>
      <c r="EY68" s="1455"/>
      <c r="EZ68" s="1455"/>
      <c r="FA68" s="1455"/>
      <c r="FB68" s="1455"/>
      <c r="FC68" s="1455"/>
      <c r="FD68" s="1455"/>
      <c r="FE68" s="1455"/>
      <c r="FF68" s="1455"/>
      <c r="FG68" s="1455"/>
      <c r="FH68" s="1455"/>
      <c r="FI68" s="1455"/>
      <c r="FJ68" s="1455"/>
      <c r="FK68" s="1455"/>
      <c r="FL68" s="1455"/>
      <c r="FM68" s="1455"/>
      <c r="FN68" s="1455"/>
      <c r="FO68" s="1455"/>
      <c r="FP68" s="1455"/>
      <c r="FQ68" s="1455"/>
      <c r="FR68" s="1455"/>
      <c r="FS68" s="1455"/>
      <c r="FT68" s="1455"/>
      <c r="FU68" s="1455"/>
      <c r="FV68" s="1455"/>
      <c r="FW68" s="1455"/>
      <c r="FX68" s="1455"/>
      <c r="FY68" s="1455"/>
      <c r="FZ68" s="1455"/>
      <c r="GA68" s="1455"/>
      <c r="GB68" s="1455"/>
      <c r="GC68" s="1455"/>
      <c r="GD68" s="1455"/>
      <c r="GE68" s="1455"/>
      <c r="GF68" s="1455"/>
      <c r="GG68" s="1455"/>
      <c r="GH68" s="1455"/>
      <c r="GI68" s="1455"/>
      <c r="GJ68" s="1455"/>
      <c r="GK68" s="1455"/>
      <c r="GL68" s="1455"/>
      <c r="GM68" s="1455"/>
      <c r="GN68" s="1455"/>
      <c r="GO68" s="1455"/>
      <c r="GP68" s="1455"/>
      <c r="GQ68" s="1455"/>
      <c r="GR68" s="1455"/>
      <c r="GS68" s="1455"/>
      <c r="GT68" s="1455"/>
      <c r="GU68" s="1455"/>
      <c r="GV68" s="1455"/>
      <c r="GW68" s="1455"/>
      <c r="GX68" s="1455"/>
      <c r="GY68" s="1455"/>
      <c r="GZ68" s="1455"/>
      <c r="HA68" s="1455"/>
      <c r="HB68" s="1455"/>
      <c r="HC68" s="1455"/>
      <c r="HD68" s="1455"/>
      <c r="HE68" s="1455"/>
      <c r="HF68" s="1455"/>
      <c r="HG68" s="1455"/>
      <c r="HH68" s="1455"/>
      <c r="HI68" s="1455"/>
      <c r="HJ68" s="1455"/>
      <c r="HK68" s="1455"/>
      <c r="HL68" s="1455"/>
      <c r="HM68" s="1455"/>
      <c r="HN68" s="1455"/>
      <c r="HO68" s="1455"/>
      <c r="HP68" s="1455"/>
      <c r="HQ68" s="1455"/>
      <c r="HR68" s="1455"/>
      <c r="HS68" s="1455"/>
      <c r="HT68" s="1455"/>
      <c r="HU68" s="1455"/>
      <c r="HV68" s="1455"/>
      <c r="HW68" s="1455"/>
      <c r="HX68" s="1455"/>
      <c r="HY68" s="1455"/>
      <c r="HZ68" s="1455"/>
      <c r="IA68" s="1455"/>
      <c r="IB68" s="1455"/>
      <c r="IC68" s="1455"/>
      <c r="ID68" s="1455"/>
      <c r="IE68" s="1455"/>
      <c r="IF68" s="1455"/>
      <c r="IG68" s="1455"/>
      <c r="IH68" s="1455"/>
      <c r="II68" s="1455"/>
      <c r="IJ68" s="1455"/>
      <c r="IK68" s="1455"/>
      <c r="IL68" s="1455"/>
      <c r="IM68" s="1455"/>
      <c r="IN68" s="1455"/>
      <c r="IO68" s="1455"/>
      <c r="IP68" s="1455"/>
      <c r="IQ68" s="1455"/>
      <c r="IR68" s="1455"/>
      <c r="IS68" s="1455"/>
      <c r="IT68" s="1455"/>
      <c r="IU68" s="1455"/>
      <c r="IV68" s="1455"/>
      <c r="IW68" s="1455"/>
      <c r="IX68" s="1455"/>
      <c r="IY68" s="1455"/>
      <c r="IZ68" s="1455"/>
      <c r="JA68" s="1455"/>
      <c r="JB68" s="1455"/>
      <c r="JC68" s="1455"/>
      <c r="JD68" s="1455"/>
      <c r="JE68" s="1455"/>
      <c r="JF68" s="1455"/>
      <c r="JG68" s="1455"/>
      <c r="JH68" s="1455"/>
      <c r="JI68" s="1455"/>
      <c r="JJ68" s="1455"/>
      <c r="JK68" s="1455"/>
      <c r="JL68" s="1455"/>
      <c r="JM68" s="1455"/>
      <c r="JN68" s="1455"/>
      <c r="JO68" s="1455"/>
      <c r="JP68" s="1455"/>
      <c r="JQ68" s="1455"/>
      <c r="JR68" s="1455"/>
      <c r="JS68" s="1455"/>
      <c r="JT68" s="1455"/>
      <c r="JU68" s="1455"/>
      <c r="JV68" s="1455"/>
      <c r="JW68" s="1455"/>
      <c r="JX68" s="1455"/>
      <c r="JY68" s="1455"/>
      <c r="JZ68" s="1455"/>
      <c r="KA68" s="1455"/>
      <c r="KB68" s="1455"/>
      <c r="KC68" s="1455"/>
      <c r="KD68" s="1455"/>
      <c r="KE68" s="1455"/>
      <c r="KF68" s="1455"/>
      <c r="KG68" s="1455"/>
      <c r="KH68" s="1455"/>
      <c r="KI68" s="1455"/>
      <c r="KJ68" s="1455"/>
      <c r="KK68" s="1455"/>
      <c r="KL68" s="1455"/>
      <c r="KM68" s="1455"/>
      <c r="KN68" s="1455"/>
      <c r="KO68" s="1455"/>
      <c r="KP68" s="1455"/>
      <c r="KQ68" s="1455"/>
      <c r="KR68" s="1455"/>
      <c r="KS68" s="1455"/>
      <c r="KT68" s="1455"/>
      <c r="KU68" s="1455"/>
      <c r="KV68" s="1455"/>
      <c r="KW68" s="1455"/>
      <c r="KX68" s="1455"/>
      <c r="KY68" s="1455"/>
      <c r="KZ68" s="1455"/>
      <c r="LA68" s="1455"/>
      <c r="LB68" s="1455"/>
      <c r="LC68" s="1455"/>
      <c r="LD68" s="1455"/>
      <c r="LE68" s="1467"/>
      <c r="LF68" s="1467"/>
      <c r="LG68" s="1467"/>
      <c r="LH68" s="2117"/>
    </row>
    <row r="69" s="1488" customFormat="1" ht="47" customHeight="1" spans="1:320">
      <c r="A69" s="1832">
        <v>45945</v>
      </c>
      <c r="B69" s="1660" t="s">
        <v>3593</v>
      </c>
      <c r="C69" s="1661" t="s">
        <v>98</v>
      </c>
      <c r="D69" s="1662">
        <v>4500181909</v>
      </c>
      <c r="E69" s="2048" t="s">
        <v>4672</v>
      </c>
      <c r="F69" s="1662" t="s">
        <v>4673</v>
      </c>
      <c r="G69" s="1863" t="s">
        <v>4523</v>
      </c>
      <c r="H69" s="1863" t="s">
        <v>4523</v>
      </c>
      <c r="I69" s="1880" t="s">
        <v>4524</v>
      </c>
      <c r="J69" s="1543">
        <v>3150</v>
      </c>
      <c r="K69" s="1876">
        <v>0</v>
      </c>
      <c r="L69" s="1876">
        <v>75</v>
      </c>
      <c r="M69" s="1876">
        <f t="shared" si="0"/>
        <v>42</v>
      </c>
      <c r="N69" s="2059">
        <v>46048</v>
      </c>
      <c r="O69" s="2059">
        <v>46046</v>
      </c>
      <c r="P69" s="1878"/>
      <c r="Q69" s="2124" t="s">
        <v>78</v>
      </c>
      <c r="R69" s="2076"/>
      <c r="S69" s="1891" t="s">
        <v>111</v>
      </c>
      <c r="T69" s="2077">
        <v>45960</v>
      </c>
      <c r="U69" s="1900" t="s">
        <v>88</v>
      </c>
      <c r="V69" s="1930" t="s">
        <v>88</v>
      </c>
      <c r="W69" s="1900" t="s">
        <v>3597</v>
      </c>
      <c r="X69" s="1312"/>
      <c r="Y69" s="1312" t="s">
        <v>4530</v>
      </c>
      <c r="Z69" s="1597" t="s">
        <v>3599</v>
      </c>
      <c r="AA69" s="1692">
        <v>178.134</v>
      </c>
      <c r="AB69" s="2093">
        <f t="shared" si="1"/>
        <v>7481.628</v>
      </c>
      <c r="AC69" s="2094"/>
      <c r="AD69" s="1947" t="s">
        <v>81</v>
      </c>
      <c r="AE69" s="1362"/>
      <c r="AF69" s="1362"/>
      <c r="AG69" s="1948">
        <f t="shared" si="18"/>
        <v>3150</v>
      </c>
      <c r="AH69" s="1948"/>
      <c r="AI69" s="1948"/>
      <c r="AJ69" s="1948"/>
      <c r="AK69" s="1948">
        <f t="shared" si="21"/>
        <v>42</v>
      </c>
      <c r="AL69" s="1948" t="s">
        <v>64</v>
      </c>
      <c r="AM69" s="1948"/>
      <c r="AN69" s="1948">
        <f t="shared" si="12"/>
        <v>3150</v>
      </c>
      <c r="AO69" s="1948">
        <f t="shared" si="20"/>
        <v>630</v>
      </c>
      <c r="AP69" s="2110">
        <f t="shared" si="13"/>
        <v>472.5</v>
      </c>
      <c r="AQ69" s="1430">
        <f t="shared" si="14"/>
        <v>567</v>
      </c>
      <c r="AR69" s="2111">
        <f t="shared" si="15"/>
        <v>491.4</v>
      </c>
      <c r="AS69" s="2111">
        <f t="shared" si="16"/>
        <v>485.1</v>
      </c>
      <c r="AT69" s="2111">
        <f t="shared" si="17"/>
        <v>504</v>
      </c>
      <c r="AU69" s="1430" t="s">
        <v>551</v>
      </c>
      <c r="AV69" s="1430" t="s">
        <v>552</v>
      </c>
      <c r="AW69" s="2115"/>
      <c r="AX69" s="1454"/>
      <c r="AY69" s="1455"/>
      <c r="AZ69" s="1455"/>
      <c r="BA69" s="1455"/>
      <c r="BB69" s="1455"/>
      <c r="BC69" s="1455"/>
      <c r="BD69" s="1455"/>
      <c r="BE69" s="1455"/>
      <c r="BF69" s="1455"/>
      <c r="BG69" s="1455"/>
      <c r="BH69" s="1455"/>
      <c r="BI69" s="1455"/>
      <c r="BJ69" s="1455"/>
      <c r="BK69" s="1455"/>
      <c r="BL69" s="1455"/>
      <c r="BM69" s="1455"/>
      <c r="BN69" s="1455"/>
      <c r="BO69" s="1455"/>
      <c r="BP69" s="1455"/>
      <c r="BQ69" s="1455"/>
      <c r="BR69" s="1455"/>
      <c r="BS69" s="1455"/>
      <c r="BT69" s="1455"/>
      <c r="BU69" s="1455"/>
      <c r="BV69" s="1455"/>
      <c r="BW69" s="1455"/>
      <c r="BX69" s="1455"/>
      <c r="BY69" s="1455"/>
      <c r="BZ69" s="1455"/>
      <c r="CA69" s="1455"/>
      <c r="CB69" s="1455"/>
      <c r="CC69" s="1455"/>
      <c r="CD69" s="1455"/>
      <c r="CE69" s="1455"/>
      <c r="CF69" s="1455"/>
      <c r="CG69" s="1455"/>
      <c r="CH69" s="1455"/>
      <c r="CI69" s="1455"/>
      <c r="CJ69" s="1455"/>
      <c r="CK69" s="1455"/>
      <c r="CL69" s="1455"/>
      <c r="CM69" s="1455"/>
      <c r="CN69" s="1455"/>
      <c r="CO69" s="1455"/>
      <c r="CP69" s="1455"/>
      <c r="CQ69" s="1455"/>
      <c r="CR69" s="1455"/>
      <c r="CS69" s="1455"/>
      <c r="CT69" s="1455"/>
      <c r="CU69" s="1455"/>
      <c r="CV69" s="1455"/>
      <c r="CW69" s="1455"/>
      <c r="CX69" s="1455"/>
      <c r="CY69" s="1455"/>
      <c r="CZ69" s="1455"/>
      <c r="DA69" s="1455"/>
      <c r="DB69" s="1455"/>
      <c r="DC69" s="1455"/>
      <c r="DD69" s="1455"/>
      <c r="DE69" s="1455"/>
      <c r="DF69" s="1455"/>
      <c r="DG69" s="1455"/>
      <c r="DH69" s="1455"/>
      <c r="DI69" s="1455"/>
      <c r="DJ69" s="1455"/>
      <c r="DK69" s="1455"/>
      <c r="DL69" s="1455"/>
      <c r="DM69" s="1455"/>
      <c r="DN69" s="1455"/>
      <c r="DO69" s="1455"/>
      <c r="DP69" s="1455"/>
      <c r="DQ69" s="1455"/>
      <c r="DR69" s="1455"/>
      <c r="DS69" s="1455"/>
      <c r="DT69" s="1455"/>
      <c r="DU69" s="1455"/>
      <c r="DV69" s="1455"/>
      <c r="DW69" s="1455"/>
      <c r="DX69" s="1455"/>
      <c r="DY69" s="1455"/>
      <c r="DZ69" s="1455"/>
      <c r="EA69" s="1455"/>
      <c r="EB69" s="1455"/>
      <c r="EC69" s="1455"/>
      <c r="ED69" s="1455"/>
      <c r="EE69" s="1455"/>
      <c r="EF69" s="1455"/>
      <c r="EG69" s="1455"/>
      <c r="EH69" s="1455"/>
      <c r="EI69" s="1455"/>
      <c r="EJ69" s="1455"/>
      <c r="EK69" s="1455"/>
      <c r="EL69" s="1455"/>
      <c r="EM69" s="1455"/>
      <c r="EN69" s="1455"/>
      <c r="EO69" s="1455"/>
      <c r="EP69" s="1455"/>
      <c r="EQ69" s="1455"/>
      <c r="ER69" s="1455"/>
      <c r="ES69" s="1455"/>
      <c r="ET69" s="1455"/>
      <c r="EU69" s="1455"/>
      <c r="EV69" s="1455"/>
      <c r="EW69" s="1455"/>
      <c r="EX69" s="1455"/>
      <c r="EY69" s="1455"/>
      <c r="EZ69" s="1455"/>
      <c r="FA69" s="1455"/>
      <c r="FB69" s="1455"/>
      <c r="FC69" s="1455"/>
      <c r="FD69" s="1455"/>
      <c r="FE69" s="1455"/>
      <c r="FF69" s="1455"/>
      <c r="FG69" s="1455"/>
      <c r="FH69" s="1455"/>
      <c r="FI69" s="1455"/>
      <c r="FJ69" s="1455"/>
      <c r="FK69" s="1455"/>
      <c r="FL69" s="1455"/>
      <c r="FM69" s="1455"/>
      <c r="FN69" s="1455"/>
      <c r="FO69" s="1455"/>
      <c r="FP69" s="1455"/>
      <c r="FQ69" s="1455"/>
      <c r="FR69" s="1455"/>
      <c r="FS69" s="1455"/>
      <c r="FT69" s="1455"/>
      <c r="FU69" s="1455"/>
      <c r="FV69" s="1455"/>
      <c r="FW69" s="1455"/>
      <c r="FX69" s="1455"/>
      <c r="FY69" s="1455"/>
      <c r="FZ69" s="1455"/>
      <c r="GA69" s="1455"/>
      <c r="GB69" s="1455"/>
      <c r="GC69" s="1455"/>
      <c r="GD69" s="1455"/>
      <c r="GE69" s="1455"/>
      <c r="GF69" s="1455"/>
      <c r="GG69" s="1455"/>
      <c r="GH69" s="1455"/>
      <c r="GI69" s="1455"/>
      <c r="GJ69" s="1455"/>
      <c r="GK69" s="1455"/>
      <c r="GL69" s="1455"/>
      <c r="GM69" s="1455"/>
      <c r="GN69" s="1455"/>
      <c r="GO69" s="1455"/>
      <c r="GP69" s="1455"/>
      <c r="GQ69" s="1455"/>
      <c r="GR69" s="1455"/>
      <c r="GS69" s="1455"/>
      <c r="GT69" s="1455"/>
      <c r="GU69" s="1455"/>
      <c r="GV69" s="1455"/>
      <c r="GW69" s="1455"/>
      <c r="GX69" s="1455"/>
      <c r="GY69" s="1455"/>
      <c r="GZ69" s="1455"/>
      <c r="HA69" s="1455"/>
      <c r="HB69" s="1455"/>
      <c r="HC69" s="1455"/>
      <c r="HD69" s="1455"/>
      <c r="HE69" s="1455"/>
      <c r="HF69" s="1455"/>
      <c r="HG69" s="1455"/>
      <c r="HH69" s="1455"/>
      <c r="HI69" s="1455"/>
      <c r="HJ69" s="1455"/>
      <c r="HK69" s="1455"/>
      <c r="HL69" s="1455"/>
      <c r="HM69" s="1455"/>
      <c r="HN69" s="1455"/>
      <c r="HO69" s="1455"/>
      <c r="HP69" s="1455"/>
      <c r="HQ69" s="1455"/>
      <c r="HR69" s="1455"/>
      <c r="HS69" s="1455"/>
      <c r="HT69" s="1455"/>
      <c r="HU69" s="1455"/>
      <c r="HV69" s="1455"/>
      <c r="HW69" s="1455"/>
      <c r="HX69" s="1455"/>
      <c r="HY69" s="1455"/>
      <c r="HZ69" s="1455"/>
      <c r="IA69" s="1455"/>
      <c r="IB69" s="1455"/>
      <c r="IC69" s="1455"/>
      <c r="ID69" s="1455"/>
      <c r="IE69" s="1455"/>
      <c r="IF69" s="1455"/>
      <c r="IG69" s="1455"/>
      <c r="IH69" s="1455"/>
      <c r="II69" s="1455"/>
      <c r="IJ69" s="1455"/>
      <c r="IK69" s="1455"/>
      <c r="IL69" s="1455"/>
      <c r="IM69" s="1455"/>
      <c r="IN69" s="1455"/>
      <c r="IO69" s="1455"/>
      <c r="IP69" s="1455"/>
      <c r="IQ69" s="1455"/>
      <c r="IR69" s="1455"/>
      <c r="IS69" s="1455"/>
      <c r="IT69" s="1455"/>
      <c r="IU69" s="1455"/>
      <c r="IV69" s="1455"/>
      <c r="IW69" s="1455"/>
      <c r="IX69" s="1455"/>
      <c r="IY69" s="1455"/>
      <c r="IZ69" s="1455"/>
      <c r="JA69" s="1455"/>
      <c r="JB69" s="1455"/>
      <c r="JC69" s="1455"/>
      <c r="JD69" s="1455"/>
      <c r="JE69" s="1455"/>
      <c r="JF69" s="1455"/>
      <c r="JG69" s="1455"/>
      <c r="JH69" s="1455"/>
      <c r="JI69" s="1455"/>
      <c r="JJ69" s="1455"/>
      <c r="JK69" s="1455"/>
      <c r="JL69" s="1455"/>
      <c r="JM69" s="1455"/>
      <c r="JN69" s="1455"/>
      <c r="JO69" s="1455"/>
      <c r="JP69" s="1455"/>
      <c r="JQ69" s="1455"/>
      <c r="JR69" s="1455"/>
      <c r="JS69" s="1455"/>
      <c r="JT69" s="1455"/>
      <c r="JU69" s="1455"/>
      <c r="JV69" s="1455"/>
      <c r="JW69" s="1455"/>
      <c r="JX69" s="1455"/>
      <c r="JY69" s="1455"/>
      <c r="JZ69" s="1455"/>
      <c r="KA69" s="1455"/>
      <c r="KB69" s="1455"/>
      <c r="KC69" s="1455"/>
      <c r="KD69" s="1455"/>
      <c r="KE69" s="1455"/>
      <c r="KF69" s="1455"/>
      <c r="KG69" s="1455"/>
      <c r="KH69" s="1455"/>
      <c r="KI69" s="1455"/>
      <c r="KJ69" s="1455"/>
      <c r="KK69" s="1455"/>
      <c r="KL69" s="1455"/>
      <c r="KM69" s="1455"/>
      <c r="KN69" s="1455"/>
      <c r="KO69" s="1455"/>
      <c r="KP69" s="1455"/>
      <c r="KQ69" s="1455"/>
      <c r="KR69" s="1455"/>
      <c r="KS69" s="1455"/>
      <c r="KT69" s="1455"/>
      <c r="KU69" s="1455"/>
      <c r="KV69" s="1455"/>
      <c r="KW69" s="1455"/>
      <c r="KX69" s="1455"/>
      <c r="KY69" s="1455"/>
      <c r="KZ69" s="1455"/>
      <c r="LA69" s="1455"/>
      <c r="LB69" s="1455"/>
      <c r="LC69" s="1455"/>
      <c r="LD69" s="1455"/>
      <c r="LE69" s="1467"/>
      <c r="LF69" s="1467"/>
      <c r="LG69" s="1467"/>
      <c r="LH69" s="2117"/>
    </row>
    <row r="70" s="1488" customFormat="1" ht="47" customHeight="1" spans="1:316">
      <c r="A70" s="1832">
        <v>45945</v>
      </c>
      <c r="B70" s="1660" t="s">
        <v>3593</v>
      </c>
      <c r="C70" s="1661" t="s">
        <v>98</v>
      </c>
      <c r="D70" s="1662">
        <v>4500181915</v>
      </c>
      <c r="E70" s="2048" t="s">
        <v>4674</v>
      </c>
      <c r="F70" s="1662" t="s">
        <v>4675</v>
      </c>
      <c r="G70" s="1863" t="s">
        <v>4523</v>
      </c>
      <c r="H70" s="1863" t="s">
        <v>4523</v>
      </c>
      <c r="I70" s="1880" t="s">
        <v>4524</v>
      </c>
      <c r="J70" s="1543">
        <v>3150</v>
      </c>
      <c r="K70" s="1876">
        <v>0</v>
      </c>
      <c r="L70" s="1876">
        <v>75</v>
      </c>
      <c r="M70" s="1876">
        <f t="shared" si="0"/>
        <v>42</v>
      </c>
      <c r="N70" s="2059">
        <v>46052</v>
      </c>
      <c r="O70" s="2059">
        <v>46050</v>
      </c>
      <c r="P70" s="1878"/>
      <c r="Q70" s="1895" t="s">
        <v>78</v>
      </c>
      <c r="R70" s="2079" t="s">
        <v>4676</v>
      </c>
      <c r="S70" s="1891" t="s">
        <v>111</v>
      </c>
      <c r="T70" s="2077">
        <v>45960</v>
      </c>
      <c r="U70" s="1900" t="s">
        <v>88</v>
      </c>
      <c r="V70" s="1930" t="s">
        <v>88</v>
      </c>
      <c r="W70" s="1900" t="s">
        <v>3597</v>
      </c>
      <c r="X70" s="1930"/>
      <c r="Y70" s="1930" t="s">
        <v>4530</v>
      </c>
      <c r="Z70" s="1597" t="s">
        <v>3599</v>
      </c>
      <c r="AA70" s="1692">
        <v>178.134</v>
      </c>
      <c r="AB70" s="2093">
        <f>AA70*M70</f>
        <v>7481.628</v>
      </c>
      <c r="AC70" s="2095"/>
      <c r="AD70" s="1947" t="s">
        <v>81</v>
      </c>
      <c r="AE70" s="1947"/>
      <c r="AF70" s="1947"/>
      <c r="AG70" s="1948">
        <f t="shared" si="18"/>
        <v>3150</v>
      </c>
      <c r="AH70" s="1948"/>
      <c r="AI70" s="1948"/>
      <c r="AJ70" s="1948"/>
      <c r="AK70" s="1948">
        <f t="shared" si="21"/>
        <v>42</v>
      </c>
      <c r="AL70" s="1948" t="s">
        <v>64</v>
      </c>
      <c r="AM70" s="1948"/>
      <c r="AN70" s="1948">
        <f t="shared" si="12"/>
        <v>3150</v>
      </c>
      <c r="AO70" s="1948">
        <f t="shared" si="20"/>
        <v>630</v>
      </c>
      <c r="AP70" s="2110">
        <f t="shared" si="13"/>
        <v>472.5</v>
      </c>
      <c r="AQ70" s="1430">
        <f t="shared" si="14"/>
        <v>567</v>
      </c>
      <c r="AR70" s="2111">
        <f t="shared" si="15"/>
        <v>491.4</v>
      </c>
      <c r="AS70" s="2111">
        <f t="shared" si="16"/>
        <v>485.1</v>
      </c>
      <c r="AT70" s="2111">
        <f t="shared" si="17"/>
        <v>504</v>
      </c>
      <c r="AU70" s="1430" t="s">
        <v>551</v>
      </c>
      <c r="AV70" s="1430" t="s">
        <v>552</v>
      </c>
      <c r="AW70" s="1430"/>
      <c r="AX70" s="1959"/>
      <c r="AY70" s="1960"/>
      <c r="AZ70" s="1960"/>
      <c r="BA70" s="1960"/>
      <c r="BB70" s="1960"/>
      <c r="BC70" s="1960"/>
      <c r="BD70" s="1960"/>
      <c r="BE70" s="1960"/>
      <c r="BF70" s="1960"/>
      <c r="BG70" s="1960"/>
      <c r="BH70" s="1960"/>
      <c r="BI70" s="1960"/>
      <c r="BJ70" s="1960"/>
      <c r="BK70" s="1960"/>
      <c r="BL70" s="1960"/>
      <c r="BM70" s="1960"/>
      <c r="BN70" s="1960"/>
      <c r="BO70" s="1960"/>
      <c r="BP70" s="1960"/>
      <c r="BQ70" s="1960"/>
      <c r="BR70" s="1960"/>
      <c r="BS70" s="1960"/>
      <c r="BT70" s="1960"/>
      <c r="BU70" s="1960"/>
      <c r="BV70" s="1960"/>
      <c r="BW70" s="1960"/>
      <c r="BX70" s="1960"/>
      <c r="BY70" s="1960"/>
      <c r="BZ70" s="1960"/>
      <c r="CA70" s="1960"/>
      <c r="CB70" s="1960"/>
      <c r="CC70" s="1960"/>
      <c r="CD70" s="1960"/>
      <c r="CE70" s="1960"/>
      <c r="CF70" s="1960"/>
      <c r="CG70" s="1960"/>
      <c r="CH70" s="1960"/>
      <c r="CI70" s="1960"/>
      <c r="CJ70" s="1960"/>
      <c r="CK70" s="1960"/>
      <c r="CL70" s="1960"/>
      <c r="CM70" s="1960"/>
      <c r="CN70" s="1960"/>
      <c r="CO70" s="1960"/>
      <c r="CP70" s="1960"/>
      <c r="CQ70" s="1960"/>
      <c r="CR70" s="1960"/>
      <c r="CS70" s="1960"/>
      <c r="CT70" s="1960"/>
      <c r="CU70" s="1960"/>
      <c r="CV70" s="1960"/>
      <c r="CW70" s="1960"/>
      <c r="CX70" s="1960"/>
      <c r="CY70" s="1960"/>
      <c r="CZ70" s="1960"/>
      <c r="DA70" s="1960"/>
      <c r="DB70" s="1960"/>
      <c r="DC70" s="1960"/>
      <c r="DD70" s="1960"/>
      <c r="DE70" s="1960"/>
      <c r="DF70" s="1960"/>
      <c r="DG70" s="1960"/>
      <c r="DH70" s="1960"/>
      <c r="DI70" s="1960"/>
      <c r="DJ70" s="1960"/>
      <c r="DK70" s="1960"/>
      <c r="DL70" s="1960"/>
      <c r="DM70" s="1960"/>
      <c r="DN70" s="1960"/>
      <c r="DO70" s="1960"/>
      <c r="DP70" s="1960"/>
      <c r="DQ70" s="1960"/>
      <c r="DR70" s="1960"/>
      <c r="DS70" s="1960"/>
      <c r="DT70" s="1960"/>
      <c r="DU70" s="1960"/>
      <c r="DV70" s="1960"/>
      <c r="DW70" s="1960"/>
      <c r="DX70" s="1960"/>
      <c r="DY70" s="1960"/>
      <c r="DZ70" s="1960"/>
      <c r="EA70" s="1960"/>
      <c r="EB70" s="1960"/>
      <c r="EC70" s="1960"/>
      <c r="ED70" s="1960"/>
      <c r="EE70" s="1960"/>
      <c r="EF70" s="1960"/>
      <c r="EG70" s="1960"/>
      <c r="EH70" s="1960"/>
      <c r="EI70" s="1960"/>
      <c r="EJ70" s="1960"/>
      <c r="EK70" s="1960"/>
      <c r="EL70" s="1960"/>
      <c r="EM70" s="1960"/>
      <c r="EN70" s="1960"/>
      <c r="EO70" s="1960"/>
      <c r="EP70" s="1960"/>
      <c r="EQ70" s="1960"/>
      <c r="ER70" s="1960"/>
      <c r="ES70" s="1960"/>
      <c r="ET70" s="1960"/>
      <c r="EU70" s="1960"/>
      <c r="EV70" s="1960"/>
      <c r="EW70" s="1960"/>
      <c r="EX70" s="1960"/>
      <c r="EY70" s="1960"/>
      <c r="EZ70" s="1960"/>
      <c r="FA70" s="1960"/>
      <c r="FB70" s="1960"/>
      <c r="FC70" s="1960"/>
      <c r="FD70" s="1960"/>
      <c r="FE70" s="1960"/>
      <c r="FF70" s="1960"/>
      <c r="FG70" s="1960"/>
      <c r="FH70" s="1960"/>
      <c r="FI70" s="1960"/>
      <c r="FJ70" s="1960"/>
      <c r="FK70" s="1960"/>
      <c r="FL70" s="1960"/>
      <c r="FM70" s="1960"/>
      <c r="FN70" s="1960"/>
      <c r="FO70" s="1960"/>
      <c r="FP70" s="1960"/>
      <c r="FQ70" s="1960"/>
      <c r="FR70" s="1960"/>
      <c r="FS70" s="1960"/>
      <c r="FT70" s="1960"/>
      <c r="FU70" s="1960"/>
      <c r="FV70" s="1960"/>
      <c r="FW70" s="1960"/>
      <c r="FX70" s="1960"/>
      <c r="FY70" s="1960"/>
      <c r="FZ70" s="1960"/>
      <c r="GA70" s="1960"/>
      <c r="GB70" s="1960"/>
      <c r="GC70" s="1960"/>
      <c r="GD70" s="1960"/>
      <c r="GE70" s="1960"/>
      <c r="GF70" s="1960"/>
      <c r="GG70" s="1960"/>
      <c r="GH70" s="1960"/>
      <c r="GI70" s="1960"/>
      <c r="GJ70" s="1960"/>
      <c r="GK70" s="1960"/>
      <c r="GL70" s="1960"/>
      <c r="GM70" s="1960"/>
      <c r="GN70" s="1960"/>
      <c r="GO70" s="1960"/>
      <c r="GP70" s="1960"/>
      <c r="GQ70" s="1960"/>
      <c r="GR70" s="1960"/>
      <c r="GS70" s="1960"/>
      <c r="GT70" s="1960"/>
      <c r="GU70" s="1960"/>
      <c r="GV70" s="1960"/>
      <c r="GW70" s="1960"/>
      <c r="GX70" s="1960"/>
      <c r="GY70" s="1960"/>
      <c r="GZ70" s="1960"/>
      <c r="HA70" s="1960"/>
      <c r="HB70" s="1960"/>
      <c r="HC70" s="1960"/>
      <c r="HD70" s="1960"/>
      <c r="HE70" s="1960"/>
      <c r="HF70" s="1960"/>
      <c r="HG70" s="1960"/>
      <c r="HH70" s="1960"/>
      <c r="HI70" s="1960"/>
      <c r="HJ70" s="1960"/>
      <c r="HK70" s="1960"/>
      <c r="HL70" s="1960"/>
      <c r="HM70" s="1960"/>
      <c r="HN70" s="1960"/>
      <c r="HO70" s="1960"/>
      <c r="HP70" s="1960"/>
      <c r="HQ70" s="1960"/>
      <c r="HR70" s="1960"/>
      <c r="HS70" s="1960"/>
      <c r="HT70" s="1960"/>
      <c r="HU70" s="1960"/>
      <c r="HV70" s="1960"/>
      <c r="HW70" s="1960"/>
      <c r="HX70" s="1960"/>
      <c r="HY70" s="1960"/>
      <c r="HZ70" s="1960"/>
      <c r="IA70" s="1960"/>
      <c r="IB70" s="1960"/>
      <c r="IC70" s="1960"/>
      <c r="ID70" s="1960"/>
      <c r="IE70" s="1960"/>
      <c r="IF70" s="1960"/>
      <c r="IG70" s="1960"/>
      <c r="IH70" s="1960"/>
      <c r="II70" s="1960"/>
      <c r="IJ70" s="1960"/>
      <c r="IK70" s="1960"/>
      <c r="IL70" s="1960"/>
      <c r="IM70" s="1960"/>
      <c r="IN70" s="1960"/>
      <c r="IO70" s="1960"/>
      <c r="IP70" s="1960"/>
      <c r="IQ70" s="1960"/>
      <c r="IR70" s="1960"/>
      <c r="IS70" s="1960"/>
      <c r="IT70" s="1960"/>
      <c r="IU70" s="1960"/>
      <c r="IV70" s="1960"/>
      <c r="IW70" s="1960"/>
      <c r="IX70" s="1960"/>
      <c r="IY70" s="1960"/>
      <c r="IZ70" s="1960"/>
      <c r="JA70" s="1960"/>
      <c r="JB70" s="1960"/>
      <c r="JC70" s="1960"/>
      <c r="JD70" s="1960"/>
      <c r="JE70" s="1960"/>
      <c r="JF70" s="1960"/>
      <c r="JG70" s="1960"/>
      <c r="JH70" s="1960"/>
      <c r="JI70" s="1960"/>
      <c r="JJ70" s="1960"/>
      <c r="JK70" s="1960"/>
      <c r="JL70" s="1960"/>
      <c r="JM70" s="1960"/>
      <c r="JN70" s="1960"/>
      <c r="JO70" s="1960"/>
      <c r="JP70" s="1960"/>
      <c r="JQ70" s="1960"/>
      <c r="JR70" s="1960"/>
      <c r="JS70" s="1960"/>
      <c r="JT70" s="1960"/>
      <c r="JU70" s="1960"/>
      <c r="JV70" s="1960"/>
      <c r="JW70" s="1960"/>
      <c r="JX70" s="1960"/>
      <c r="JY70" s="1960"/>
      <c r="JZ70" s="1960"/>
      <c r="KA70" s="1960"/>
      <c r="KB70" s="1960"/>
      <c r="KC70" s="1960"/>
      <c r="KD70" s="1960"/>
      <c r="KE70" s="1960"/>
      <c r="KF70" s="1960"/>
      <c r="KG70" s="1960"/>
      <c r="KH70" s="1960"/>
      <c r="KI70" s="1960"/>
      <c r="KJ70" s="1960"/>
      <c r="KK70" s="1960"/>
      <c r="KL70" s="1960"/>
      <c r="KM70" s="1960"/>
      <c r="KN70" s="1960"/>
      <c r="KO70" s="1960"/>
      <c r="KP70" s="1960"/>
      <c r="KQ70" s="1960"/>
      <c r="KR70" s="1960"/>
      <c r="KS70" s="1960"/>
      <c r="KT70" s="1960"/>
      <c r="KU70" s="1960"/>
      <c r="KV70" s="1960"/>
      <c r="KW70" s="1960"/>
      <c r="KX70" s="1960"/>
      <c r="KY70" s="1960"/>
      <c r="KZ70" s="1960"/>
      <c r="LA70" s="1960"/>
      <c r="LB70" s="1960"/>
      <c r="LC70" s="1960"/>
      <c r="LD70" s="1960"/>
    </row>
    <row r="71" s="1488" customFormat="1" ht="47" customHeight="1" spans="1:316">
      <c r="A71" s="1832">
        <v>45945</v>
      </c>
      <c r="B71" s="1660" t="s">
        <v>3593</v>
      </c>
      <c r="C71" s="1661" t="s">
        <v>98</v>
      </c>
      <c r="D71" s="1662">
        <v>4500181910</v>
      </c>
      <c r="E71" s="2048" t="s">
        <v>4677</v>
      </c>
      <c r="F71" s="1662" t="s">
        <v>4678</v>
      </c>
      <c r="G71" s="1863" t="s">
        <v>4523</v>
      </c>
      <c r="H71" s="1863" t="s">
        <v>4523</v>
      </c>
      <c r="I71" s="1880" t="s">
        <v>4524</v>
      </c>
      <c r="J71" s="1543">
        <v>3150</v>
      </c>
      <c r="K71" s="1876">
        <v>0</v>
      </c>
      <c r="L71" s="1876">
        <v>75</v>
      </c>
      <c r="M71" s="1876">
        <f>J71/L71</f>
        <v>42</v>
      </c>
      <c r="N71" s="2059">
        <v>46051</v>
      </c>
      <c r="O71" s="2059">
        <v>46049</v>
      </c>
      <c r="P71" s="1878"/>
      <c r="Q71" s="1895" t="s">
        <v>78</v>
      </c>
      <c r="R71" s="2079"/>
      <c r="S71" s="1891" t="s">
        <v>111</v>
      </c>
      <c r="T71" s="2077">
        <v>45960</v>
      </c>
      <c r="U71" s="1900" t="s">
        <v>88</v>
      </c>
      <c r="V71" s="1930" t="s">
        <v>88</v>
      </c>
      <c r="W71" s="1900" t="s">
        <v>3597</v>
      </c>
      <c r="X71" s="1930"/>
      <c r="Y71" s="1930" t="s">
        <v>4530</v>
      </c>
      <c r="Z71" s="1597" t="s">
        <v>3599</v>
      </c>
      <c r="AA71" s="1692">
        <v>178.134</v>
      </c>
      <c r="AB71" s="2093">
        <f>AA71*M71</f>
        <v>7481.628</v>
      </c>
      <c r="AC71" s="2095"/>
      <c r="AD71" s="1947" t="s">
        <v>81</v>
      </c>
      <c r="AE71" s="1947"/>
      <c r="AF71" s="1947"/>
      <c r="AG71" s="1948">
        <f t="shared" si="18"/>
        <v>3150</v>
      </c>
      <c r="AH71" s="1948"/>
      <c r="AI71" s="1948"/>
      <c r="AJ71" s="1948"/>
      <c r="AK71" s="1948">
        <f t="shared" si="21"/>
        <v>42</v>
      </c>
      <c r="AL71" s="1948" t="s">
        <v>64</v>
      </c>
      <c r="AM71" s="1948"/>
      <c r="AN71" s="1948">
        <f t="shared" si="12"/>
        <v>3150</v>
      </c>
      <c r="AO71" s="1948">
        <f t="shared" si="20"/>
        <v>630</v>
      </c>
      <c r="AP71" s="2110">
        <f t="shared" si="13"/>
        <v>472.5</v>
      </c>
      <c r="AQ71" s="1430">
        <f t="shared" si="14"/>
        <v>567</v>
      </c>
      <c r="AR71" s="2111">
        <f t="shared" si="15"/>
        <v>491.4</v>
      </c>
      <c r="AS71" s="2111">
        <f t="shared" si="16"/>
        <v>485.1</v>
      </c>
      <c r="AT71" s="2111">
        <f t="shared" si="17"/>
        <v>504</v>
      </c>
      <c r="AU71" s="1430" t="s">
        <v>551</v>
      </c>
      <c r="AV71" s="1430" t="s">
        <v>552</v>
      </c>
      <c r="AW71" s="1430"/>
      <c r="AX71" s="1959"/>
      <c r="AY71" s="1960"/>
      <c r="AZ71" s="1960"/>
      <c r="BA71" s="1960"/>
      <c r="BB71" s="1960"/>
      <c r="BC71" s="1960"/>
      <c r="BD71" s="1960"/>
      <c r="BE71" s="1960"/>
      <c r="BF71" s="1960"/>
      <c r="BG71" s="1960"/>
      <c r="BH71" s="1960"/>
      <c r="BI71" s="1960"/>
      <c r="BJ71" s="1960"/>
      <c r="BK71" s="1960"/>
      <c r="BL71" s="1960"/>
      <c r="BM71" s="1960"/>
      <c r="BN71" s="1960"/>
      <c r="BO71" s="1960"/>
      <c r="BP71" s="1960"/>
      <c r="BQ71" s="1960"/>
      <c r="BR71" s="1960"/>
      <c r="BS71" s="1960"/>
      <c r="BT71" s="1960"/>
      <c r="BU71" s="1960"/>
      <c r="BV71" s="1960"/>
      <c r="BW71" s="1960"/>
      <c r="BX71" s="1960"/>
      <c r="BY71" s="1960"/>
      <c r="BZ71" s="1960"/>
      <c r="CA71" s="1960"/>
      <c r="CB71" s="1960"/>
      <c r="CC71" s="1960"/>
      <c r="CD71" s="1960"/>
      <c r="CE71" s="1960"/>
      <c r="CF71" s="1960"/>
      <c r="CG71" s="1960"/>
      <c r="CH71" s="1960"/>
      <c r="CI71" s="1960"/>
      <c r="CJ71" s="1960"/>
      <c r="CK71" s="1960"/>
      <c r="CL71" s="1960"/>
      <c r="CM71" s="1960"/>
      <c r="CN71" s="1960"/>
      <c r="CO71" s="1960"/>
      <c r="CP71" s="1960"/>
      <c r="CQ71" s="1960"/>
      <c r="CR71" s="1960"/>
      <c r="CS71" s="1960"/>
      <c r="CT71" s="1960"/>
      <c r="CU71" s="1960"/>
      <c r="CV71" s="1960"/>
      <c r="CW71" s="1960"/>
      <c r="CX71" s="1960"/>
      <c r="CY71" s="1960"/>
      <c r="CZ71" s="1960"/>
      <c r="DA71" s="1960"/>
      <c r="DB71" s="1960"/>
      <c r="DC71" s="1960"/>
      <c r="DD71" s="1960"/>
      <c r="DE71" s="1960"/>
      <c r="DF71" s="1960"/>
      <c r="DG71" s="1960"/>
      <c r="DH71" s="1960"/>
      <c r="DI71" s="1960"/>
      <c r="DJ71" s="1960"/>
      <c r="DK71" s="1960"/>
      <c r="DL71" s="1960"/>
      <c r="DM71" s="1960"/>
      <c r="DN71" s="1960"/>
      <c r="DO71" s="1960"/>
      <c r="DP71" s="1960"/>
      <c r="DQ71" s="1960"/>
      <c r="DR71" s="1960"/>
      <c r="DS71" s="1960"/>
      <c r="DT71" s="1960"/>
      <c r="DU71" s="1960"/>
      <c r="DV71" s="1960"/>
      <c r="DW71" s="1960"/>
      <c r="DX71" s="1960"/>
      <c r="DY71" s="1960"/>
      <c r="DZ71" s="1960"/>
      <c r="EA71" s="1960"/>
      <c r="EB71" s="1960"/>
      <c r="EC71" s="1960"/>
      <c r="ED71" s="1960"/>
      <c r="EE71" s="1960"/>
      <c r="EF71" s="1960"/>
      <c r="EG71" s="1960"/>
      <c r="EH71" s="1960"/>
      <c r="EI71" s="1960"/>
      <c r="EJ71" s="1960"/>
      <c r="EK71" s="1960"/>
      <c r="EL71" s="1960"/>
      <c r="EM71" s="1960"/>
      <c r="EN71" s="1960"/>
      <c r="EO71" s="1960"/>
      <c r="EP71" s="1960"/>
      <c r="EQ71" s="1960"/>
      <c r="ER71" s="1960"/>
      <c r="ES71" s="1960"/>
      <c r="ET71" s="1960"/>
      <c r="EU71" s="1960"/>
      <c r="EV71" s="1960"/>
      <c r="EW71" s="1960"/>
      <c r="EX71" s="1960"/>
      <c r="EY71" s="1960"/>
      <c r="EZ71" s="1960"/>
      <c r="FA71" s="1960"/>
      <c r="FB71" s="1960"/>
      <c r="FC71" s="1960"/>
      <c r="FD71" s="1960"/>
      <c r="FE71" s="1960"/>
      <c r="FF71" s="1960"/>
      <c r="FG71" s="1960"/>
      <c r="FH71" s="1960"/>
      <c r="FI71" s="1960"/>
      <c r="FJ71" s="1960"/>
      <c r="FK71" s="1960"/>
      <c r="FL71" s="1960"/>
      <c r="FM71" s="1960"/>
      <c r="FN71" s="1960"/>
      <c r="FO71" s="1960"/>
      <c r="FP71" s="1960"/>
      <c r="FQ71" s="1960"/>
      <c r="FR71" s="1960"/>
      <c r="FS71" s="1960"/>
      <c r="FT71" s="1960"/>
      <c r="FU71" s="1960"/>
      <c r="FV71" s="1960"/>
      <c r="FW71" s="1960"/>
      <c r="FX71" s="1960"/>
      <c r="FY71" s="1960"/>
      <c r="FZ71" s="1960"/>
      <c r="GA71" s="1960"/>
      <c r="GB71" s="1960"/>
      <c r="GC71" s="1960"/>
      <c r="GD71" s="1960"/>
      <c r="GE71" s="1960"/>
      <c r="GF71" s="1960"/>
      <c r="GG71" s="1960"/>
      <c r="GH71" s="1960"/>
      <c r="GI71" s="1960"/>
      <c r="GJ71" s="1960"/>
      <c r="GK71" s="1960"/>
      <c r="GL71" s="1960"/>
      <c r="GM71" s="1960"/>
      <c r="GN71" s="1960"/>
      <c r="GO71" s="1960"/>
      <c r="GP71" s="1960"/>
      <c r="GQ71" s="1960"/>
      <c r="GR71" s="1960"/>
      <c r="GS71" s="1960"/>
      <c r="GT71" s="1960"/>
      <c r="GU71" s="1960"/>
      <c r="GV71" s="1960"/>
      <c r="GW71" s="1960"/>
      <c r="GX71" s="1960"/>
      <c r="GY71" s="1960"/>
      <c r="GZ71" s="1960"/>
      <c r="HA71" s="1960"/>
      <c r="HB71" s="1960"/>
      <c r="HC71" s="1960"/>
      <c r="HD71" s="1960"/>
      <c r="HE71" s="1960"/>
      <c r="HF71" s="1960"/>
      <c r="HG71" s="1960"/>
      <c r="HH71" s="1960"/>
      <c r="HI71" s="1960"/>
      <c r="HJ71" s="1960"/>
      <c r="HK71" s="1960"/>
      <c r="HL71" s="1960"/>
      <c r="HM71" s="1960"/>
      <c r="HN71" s="1960"/>
      <c r="HO71" s="1960"/>
      <c r="HP71" s="1960"/>
      <c r="HQ71" s="1960"/>
      <c r="HR71" s="1960"/>
      <c r="HS71" s="1960"/>
      <c r="HT71" s="1960"/>
      <c r="HU71" s="1960"/>
      <c r="HV71" s="1960"/>
      <c r="HW71" s="1960"/>
      <c r="HX71" s="1960"/>
      <c r="HY71" s="1960"/>
      <c r="HZ71" s="1960"/>
      <c r="IA71" s="1960"/>
      <c r="IB71" s="1960"/>
      <c r="IC71" s="1960"/>
      <c r="ID71" s="1960"/>
      <c r="IE71" s="1960"/>
      <c r="IF71" s="1960"/>
      <c r="IG71" s="1960"/>
      <c r="IH71" s="1960"/>
      <c r="II71" s="1960"/>
      <c r="IJ71" s="1960"/>
      <c r="IK71" s="1960"/>
      <c r="IL71" s="1960"/>
      <c r="IM71" s="1960"/>
      <c r="IN71" s="1960"/>
      <c r="IO71" s="1960"/>
      <c r="IP71" s="1960"/>
      <c r="IQ71" s="1960"/>
      <c r="IR71" s="1960"/>
      <c r="IS71" s="1960"/>
      <c r="IT71" s="1960"/>
      <c r="IU71" s="1960"/>
      <c r="IV71" s="1960"/>
      <c r="IW71" s="1960"/>
      <c r="IX71" s="1960"/>
      <c r="IY71" s="1960"/>
      <c r="IZ71" s="1960"/>
      <c r="JA71" s="1960"/>
      <c r="JB71" s="1960"/>
      <c r="JC71" s="1960"/>
      <c r="JD71" s="1960"/>
      <c r="JE71" s="1960"/>
      <c r="JF71" s="1960"/>
      <c r="JG71" s="1960"/>
      <c r="JH71" s="1960"/>
      <c r="JI71" s="1960"/>
      <c r="JJ71" s="1960"/>
      <c r="JK71" s="1960"/>
      <c r="JL71" s="1960"/>
      <c r="JM71" s="1960"/>
      <c r="JN71" s="1960"/>
      <c r="JO71" s="1960"/>
      <c r="JP71" s="1960"/>
      <c r="JQ71" s="1960"/>
      <c r="JR71" s="1960"/>
      <c r="JS71" s="1960"/>
      <c r="JT71" s="1960"/>
      <c r="JU71" s="1960"/>
      <c r="JV71" s="1960"/>
      <c r="JW71" s="1960"/>
      <c r="JX71" s="1960"/>
      <c r="JY71" s="1960"/>
      <c r="JZ71" s="1960"/>
      <c r="KA71" s="1960"/>
      <c r="KB71" s="1960"/>
      <c r="KC71" s="1960"/>
      <c r="KD71" s="1960"/>
      <c r="KE71" s="1960"/>
      <c r="KF71" s="1960"/>
      <c r="KG71" s="1960"/>
      <c r="KH71" s="1960"/>
      <c r="KI71" s="1960"/>
      <c r="KJ71" s="1960"/>
      <c r="KK71" s="1960"/>
      <c r="KL71" s="1960"/>
      <c r="KM71" s="1960"/>
      <c r="KN71" s="1960"/>
      <c r="KO71" s="1960"/>
      <c r="KP71" s="1960"/>
      <c r="KQ71" s="1960"/>
      <c r="KR71" s="1960"/>
      <c r="KS71" s="1960"/>
      <c r="KT71" s="1960"/>
      <c r="KU71" s="1960"/>
      <c r="KV71" s="1960"/>
      <c r="KW71" s="1960"/>
      <c r="KX71" s="1960"/>
      <c r="KY71" s="1960"/>
      <c r="KZ71" s="1960"/>
      <c r="LA71" s="1960"/>
      <c r="LB71" s="1960"/>
      <c r="LC71" s="1960"/>
      <c r="LD71" s="1960"/>
    </row>
    <row r="72" s="1488" customFormat="1" ht="47" customHeight="1" spans="1:316">
      <c r="A72" s="1832">
        <v>45945</v>
      </c>
      <c r="B72" s="1660" t="s">
        <v>3593</v>
      </c>
      <c r="C72" s="1661" t="s">
        <v>98</v>
      </c>
      <c r="D72" s="1662">
        <v>4500181912</v>
      </c>
      <c r="E72" s="2048" t="s">
        <v>4679</v>
      </c>
      <c r="F72" s="1662" t="s">
        <v>4680</v>
      </c>
      <c r="G72" s="1863" t="s">
        <v>4523</v>
      </c>
      <c r="H72" s="1863" t="s">
        <v>4523</v>
      </c>
      <c r="I72" s="1880" t="s">
        <v>4524</v>
      </c>
      <c r="J72" s="1543">
        <v>3150</v>
      </c>
      <c r="K72" s="1876">
        <v>0</v>
      </c>
      <c r="L72" s="1876">
        <v>75</v>
      </c>
      <c r="M72" s="1876">
        <f>J72/L72</f>
        <v>42</v>
      </c>
      <c r="N72" s="2059">
        <v>46051</v>
      </c>
      <c r="O72" s="2059">
        <v>46049</v>
      </c>
      <c r="P72" s="1878"/>
      <c r="Q72" s="1895" t="s">
        <v>78</v>
      </c>
      <c r="R72" s="2079"/>
      <c r="S72" s="1891" t="s">
        <v>111</v>
      </c>
      <c r="T72" s="2077">
        <v>45960</v>
      </c>
      <c r="U72" s="1900" t="s">
        <v>88</v>
      </c>
      <c r="V72" s="1930" t="s">
        <v>88</v>
      </c>
      <c r="W72" s="1900" t="s">
        <v>3597</v>
      </c>
      <c r="X72" s="1930"/>
      <c r="Y72" s="1930" t="s">
        <v>4530</v>
      </c>
      <c r="Z72" s="1597" t="s">
        <v>3599</v>
      </c>
      <c r="AA72" s="1692">
        <v>178.134</v>
      </c>
      <c r="AB72" s="2093">
        <f>AA72*M72</f>
        <v>7481.628</v>
      </c>
      <c r="AC72" s="2095"/>
      <c r="AD72" s="1947" t="s">
        <v>81</v>
      </c>
      <c r="AE72" s="1947"/>
      <c r="AF72" s="1947"/>
      <c r="AG72" s="1948">
        <f t="shared" si="18"/>
        <v>3150</v>
      </c>
      <c r="AH72" s="1948"/>
      <c r="AI72" s="1948"/>
      <c r="AJ72" s="1948"/>
      <c r="AK72" s="1948">
        <f t="shared" si="21"/>
        <v>42</v>
      </c>
      <c r="AL72" s="1948" t="s">
        <v>64</v>
      </c>
      <c r="AM72" s="1948"/>
      <c r="AN72" s="1948">
        <f t="shared" si="12"/>
        <v>3150</v>
      </c>
      <c r="AO72" s="1948">
        <f t="shared" si="20"/>
        <v>630</v>
      </c>
      <c r="AP72" s="2110">
        <f t="shared" si="13"/>
        <v>472.5</v>
      </c>
      <c r="AQ72" s="1430">
        <f t="shared" si="14"/>
        <v>567</v>
      </c>
      <c r="AR72" s="2111">
        <f t="shared" si="15"/>
        <v>491.4</v>
      </c>
      <c r="AS72" s="2111">
        <f t="shared" si="16"/>
        <v>485.1</v>
      </c>
      <c r="AT72" s="2111">
        <f t="shared" si="17"/>
        <v>504</v>
      </c>
      <c r="AU72" s="1430" t="s">
        <v>551</v>
      </c>
      <c r="AV72" s="1430" t="s">
        <v>552</v>
      </c>
      <c r="AW72" s="1430"/>
      <c r="AX72" s="1959"/>
      <c r="AY72" s="1960"/>
      <c r="AZ72" s="1960"/>
      <c r="BA72" s="1960"/>
      <c r="BB72" s="1960"/>
      <c r="BC72" s="1960"/>
      <c r="BD72" s="1960"/>
      <c r="BE72" s="1960"/>
      <c r="BF72" s="1960"/>
      <c r="BG72" s="1960"/>
      <c r="BH72" s="1960"/>
      <c r="BI72" s="1960"/>
      <c r="BJ72" s="1960"/>
      <c r="BK72" s="1960"/>
      <c r="BL72" s="1960"/>
      <c r="BM72" s="1960"/>
      <c r="BN72" s="1960"/>
      <c r="BO72" s="1960"/>
      <c r="BP72" s="1960"/>
      <c r="BQ72" s="1960"/>
      <c r="BR72" s="1960"/>
      <c r="BS72" s="1960"/>
      <c r="BT72" s="1960"/>
      <c r="BU72" s="1960"/>
      <c r="BV72" s="1960"/>
      <c r="BW72" s="1960"/>
      <c r="BX72" s="1960"/>
      <c r="BY72" s="1960"/>
      <c r="BZ72" s="1960"/>
      <c r="CA72" s="1960"/>
      <c r="CB72" s="1960"/>
      <c r="CC72" s="1960"/>
      <c r="CD72" s="1960"/>
      <c r="CE72" s="1960"/>
      <c r="CF72" s="1960"/>
      <c r="CG72" s="1960"/>
      <c r="CH72" s="1960"/>
      <c r="CI72" s="1960"/>
      <c r="CJ72" s="1960"/>
      <c r="CK72" s="1960"/>
      <c r="CL72" s="1960"/>
      <c r="CM72" s="1960"/>
      <c r="CN72" s="1960"/>
      <c r="CO72" s="1960"/>
      <c r="CP72" s="1960"/>
      <c r="CQ72" s="1960"/>
      <c r="CR72" s="1960"/>
      <c r="CS72" s="1960"/>
      <c r="CT72" s="1960"/>
      <c r="CU72" s="1960"/>
      <c r="CV72" s="1960"/>
      <c r="CW72" s="1960"/>
      <c r="CX72" s="1960"/>
      <c r="CY72" s="1960"/>
      <c r="CZ72" s="1960"/>
      <c r="DA72" s="1960"/>
      <c r="DB72" s="1960"/>
      <c r="DC72" s="1960"/>
      <c r="DD72" s="1960"/>
      <c r="DE72" s="1960"/>
      <c r="DF72" s="1960"/>
      <c r="DG72" s="1960"/>
      <c r="DH72" s="1960"/>
      <c r="DI72" s="1960"/>
      <c r="DJ72" s="1960"/>
      <c r="DK72" s="1960"/>
      <c r="DL72" s="1960"/>
      <c r="DM72" s="1960"/>
      <c r="DN72" s="1960"/>
      <c r="DO72" s="1960"/>
      <c r="DP72" s="1960"/>
      <c r="DQ72" s="1960"/>
      <c r="DR72" s="1960"/>
      <c r="DS72" s="1960"/>
      <c r="DT72" s="1960"/>
      <c r="DU72" s="1960"/>
      <c r="DV72" s="1960"/>
      <c r="DW72" s="1960"/>
      <c r="DX72" s="1960"/>
      <c r="DY72" s="1960"/>
      <c r="DZ72" s="1960"/>
      <c r="EA72" s="1960"/>
      <c r="EB72" s="1960"/>
      <c r="EC72" s="1960"/>
      <c r="ED72" s="1960"/>
      <c r="EE72" s="1960"/>
      <c r="EF72" s="1960"/>
      <c r="EG72" s="1960"/>
      <c r="EH72" s="1960"/>
      <c r="EI72" s="1960"/>
      <c r="EJ72" s="1960"/>
      <c r="EK72" s="1960"/>
      <c r="EL72" s="1960"/>
      <c r="EM72" s="1960"/>
      <c r="EN72" s="1960"/>
      <c r="EO72" s="1960"/>
      <c r="EP72" s="1960"/>
      <c r="EQ72" s="1960"/>
      <c r="ER72" s="1960"/>
      <c r="ES72" s="1960"/>
      <c r="ET72" s="1960"/>
      <c r="EU72" s="1960"/>
      <c r="EV72" s="1960"/>
      <c r="EW72" s="1960"/>
      <c r="EX72" s="1960"/>
      <c r="EY72" s="1960"/>
      <c r="EZ72" s="1960"/>
      <c r="FA72" s="1960"/>
      <c r="FB72" s="1960"/>
      <c r="FC72" s="1960"/>
      <c r="FD72" s="1960"/>
      <c r="FE72" s="1960"/>
      <c r="FF72" s="1960"/>
      <c r="FG72" s="1960"/>
      <c r="FH72" s="1960"/>
      <c r="FI72" s="1960"/>
      <c r="FJ72" s="1960"/>
      <c r="FK72" s="1960"/>
      <c r="FL72" s="1960"/>
      <c r="FM72" s="1960"/>
      <c r="FN72" s="1960"/>
      <c r="FO72" s="1960"/>
      <c r="FP72" s="1960"/>
      <c r="FQ72" s="1960"/>
      <c r="FR72" s="1960"/>
      <c r="FS72" s="1960"/>
      <c r="FT72" s="1960"/>
      <c r="FU72" s="1960"/>
      <c r="FV72" s="1960"/>
      <c r="FW72" s="1960"/>
      <c r="FX72" s="1960"/>
      <c r="FY72" s="1960"/>
      <c r="FZ72" s="1960"/>
      <c r="GA72" s="1960"/>
      <c r="GB72" s="1960"/>
      <c r="GC72" s="1960"/>
      <c r="GD72" s="1960"/>
      <c r="GE72" s="1960"/>
      <c r="GF72" s="1960"/>
      <c r="GG72" s="1960"/>
      <c r="GH72" s="1960"/>
      <c r="GI72" s="1960"/>
      <c r="GJ72" s="1960"/>
      <c r="GK72" s="1960"/>
      <c r="GL72" s="1960"/>
      <c r="GM72" s="1960"/>
      <c r="GN72" s="1960"/>
      <c r="GO72" s="1960"/>
      <c r="GP72" s="1960"/>
      <c r="GQ72" s="1960"/>
      <c r="GR72" s="1960"/>
      <c r="GS72" s="1960"/>
      <c r="GT72" s="1960"/>
      <c r="GU72" s="1960"/>
      <c r="GV72" s="1960"/>
      <c r="GW72" s="1960"/>
      <c r="GX72" s="1960"/>
      <c r="GY72" s="1960"/>
      <c r="GZ72" s="1960"/>
      <c r="HA72" s="1960"/>
      <c r="HB72" s="1960"/>
      <c r="HC72" s="1960"/>
      <c r="HD72" s="1960"/>
      <c r="HE72" s="1960"/>
      <c r="HF72" s="1960"/>
      <c r="HG72" s="1960"/>
      <c r="HH72" s="1960"/>
      <c r="HI72" s="1960"/>
      <c r="HJ72" s="1960"/>
      <c r="HK72" s="1960"/>
      <c r="HL72" s="1960"/>
      <c r="HM72" s="1960"/>
      <c r="HN72" s="1960"/>
      <c r="HO72" s="1960"/>
      <c r="HP72" s="1960"/>
      <c r="HQ72" s="1960"/>
      <c r="HR72" s="1960"/>
      <c r="HS72" s="1960"/>
      <c r="HT72" s="1960"/>
      <c r="HU72" s="1960"/>
      <c r="HV72" s="1960"/>
      <c r="HW72" s="1960"/>
      <c r="HX72" s="1960"/>
      <c r="HY72" s="1960"/>
      <c r="HZ72" s="1960"/>
      <c r="IA72" s="1960"/>
      <c r="IB72" s="1960"/>
      <c r="IC72" s="1960"/>
      <c r="ID72" s="1960"/>
      <c r="IE72" s="1960"/>
      <c r="IF72" s="1960"/>
      <c r="IG72" s="1960"/>
      <c r="IH72" s="1960"/>
      <c r="II72" s="1960"/>
      <c r="IJ72" s="1960"/>
      <c r="IK72" s="1960"/>
      <c r="IL72" s="1960"/>
      <c r="IM72" s="1960"/>
      <c r="IN72" s="1960"/>
      <c r="IO72" s="1960"/>
      <c r="IP72" s="1960"/>
      <c r="IQ72" s="1960"/>
      <c r="IR72" s="1960"/>
      <c r="IS72" s="1960"/>
      <c r="IT72" s="1960"/>
      <c r="IU72" s="1960"/>
      <c r="IV72" s="1960"/>
      <c r="IW72" s="1960"/>
      <c r="IX72" s="1960"/>
      <c r="IY72" s="1960"/>
      <c r="IZ72" s="1960"/>
      <c r="JA72" s="1960"/>
      <c r="JB72" s="1960"/>
      <c r="JC72" s="1960"/>
      <c r="JD72" s="1960"/>
      <c r="JE72" s="1960"/>
      <c r="JF72" s="1960"/>
      <c r="JG72" s="1960"/>
      <c r="JH72" s="1960"/>
      <c r="JI72" s="1960"/>
      <c r="JJ72" s="1960"/>
      <c r="JK72" s="1960"/>
      <c r="JL72" s="1960"/>
      <c r="JM72" s="1960"/>
      <c r="JN72" s="1960"/>
      <c r="JO72" s="1960"/>
      <c r="JP72" s="1960"/>
      <c r="JQ72" s="1960"/>
      <c r="JR72" s="1960"/>
      <c r="JS72" s="1960"/>
      <c r="JT72" s="1960"/>
      <c r="JU72" s="1960"/>
      <c r="JV72" s="1960"/>
      <c r="JW72" s="1960"/>
      <c r="JX72" s="1960"/>
      <c r="JY72" s="1960"/>
      <c r="JZ72" s="1960"/>
      <c r="KA72" s="1960"/>
      <c r="KB72" s="1960"/>
      <c r="KC72" s="1960"/>
      <c r="KD72" s="1960"/>
      <c r="KE72" s="1960"/>
      <c r="KF72" s="1960"/>
      <c r="KG72" s="1960"/>
      <c r="KH72" s="1960"/>
      <c r="KI72" s="1960"/>
      <c r="KJ72" s="1960"/>
      <c r="KK72" s="1960"/>
      <c r="KL72" s="1960"/>
      <c r="KM72" s="1960"/>
      <c r="KN72" s="1960"/>
      <c r="KO72" s="1960"/>
      <c r="KP72" s="1960"/>
      <c r="KQ72" s="1960"/>
      <c r="KR72" s="1960"/>
      <c r="KS72" s="1960"/>
      <c r="KT72" s="1960"/>
      <c r="KU72" s="1960"/>
      <c r="KV72" s="1960"/>
      <c r="KW72" s="1960"/>
      <c r="KX72" s="1960"/>
      <c r="KY72" s="1960"/>
      <c r="KZ72" s="1960"/>
      <c r="LA72" s="1960"/>
      <c r="LB72" s="1960"/>
      <c r="LC72" s="1960"/>
      <c r="LD72" s="1960"/>
    </row>
    <row r="73" s="1488" customFormat="1" ht="47" customHeight="1" spans="1:316">
      <c r="A73" s="1832">
        <v>45945</v>
      </c>
      <c r="B73" s="1660" t="s">
        <v>3593</v>
      </c>
      <c r="C73" s="1661" t="s">
        <v>98</v>
      </c>
      <c r="D73" s="1662">
        <v>4500181911</v>
      </c>
      <c r="E73" s="2048" t="s">
        <v>4681</v>
      </c>
      <c r="F73" s="1662" t="s">
        <v>4682</v>
      </c>
      <c r="G73" s="1863" t="s">
        <v>4523</v>
      </c>
      <c r="H73" s="1863" t="s">
        <v>4523</v>
      </c>
      <c r="I73" s="1880" t="s">
        <v>4524</v>
      </c>
      <c r="J73" s="1543">
        <v>3150</v>
      </c>
      <c r="K73" s="1876">
        <v>0</v>
      </c>
      <c r="L73" s="1876">
        <v>75</v>
      </c>
      <c r="M73" s="1876">
        <f>J73/L73</f>
        <v>42</v>
      </c>
      <c r="N73" s="2059">
        <v>46051</v>
      </c>
      <c r="O73" s="2059">
        <v>46049</v>
      </c>
      <c r="P73" s="1878"/>
      <c r="Q73" s="1895" t="s">
        <v>78</v>
      </c>
      <c r="R73" s="2079"/>
      <c r="S73" s="1891" t="s">
        <v>111</v>
      </c>
      <c r="T73" s="2077">
        <v>45960</v>
      </c>
      <c r="U73" s="1900" t="s">
        <v>88</v>
      </c>
      <c r="V73" s="1930" t="s">
        <v>88</v>
      </c>
      <c r="W73" s="1900" t="s">
        <v>3597</v>
      </c>
      <c r="X73" s="1930"/>
      <c r="Y73" s="1930" t="s">
        <v>4530</v>
      </c>
      <c r="Z73" s="1597" t="s">
        <v>3599</v>
      </c>
      <c r="AA73" s="1692">
        <v>178.134</v>
      </c>
      <c r="AB73" s="2093">
        <f>AA73*M73</f>
        <v>7481.628</v>
      </c>
      <c r="AC73" s="2095"/>
      <c r="AD73" s="1947" t="s">
        <v>81</v>
      </c>
      <c r="AE73" s="1947"/>
      <c r="AF73" s="1947"/>
      <c r="AG73" s="1948">
        <f t="shared" si="18"/>
        <v>3150</v>
      </c>
      <c r="AH73" s="1948"/>
      <c r="AI73" s="1948"/>
      <c r="AJ73" s="1948"/>
      <c r="AK73" s="1948">
        <f t="shared" si="21"/>
        <v>42</v>
      </c>
      <c r="AL73" s="1948" t="s">
        <v>64</v>
      </c>
      <c r="AM73" s="1948"/>
      <c r="AN73" s="1948">
        <f t="shared" si="12"/>
        <v>3150</v>
      </c>
      <c r="AO73" s="1948">
        <f t="shared" si="20"/>
        <v>630</v>
      </c>
      <c r="AP73" s="2110">
        <f t="shared" si="13"/>
        <v>472.5</v>
      </c>
      <c r="AQ73" s="1430">
        <f t="shared" si="14"/>
        <v>567</v>
      </c>
      <c r="AR73" s="2111">
        <f t="shared" si="15"/>
        <v>491.4</v>
      </c>
      <c r="AS73" s="2111">
        <f t="shared" si="16"/>
        <v>485.1</v>
      </c>
      <c r="AT73" s="2111">
        <f t="shared" si="17"/>
        <v>504</v>
      </c>
      <c r="AU73" s="1430" t="s">
        <v>551</v>
      </c>
      <c r="AV73" s="1430" t="s">
        <v>552</v>
      </c>
      <c r="AW73" s="1430"/>
      <c r="AX73" s="1959"/>
      <c r="AY73" s="1960"/>
      <c r="AZ73" s="1960"/>
      <c r="BA73" s="1960"/>
      <c r="BB73" s="1960"/>
      <c r="BC73" s="1960"/>
      <c r="BD73" s="1960"/>
      <c r="BE73" s="1960"/>
      <c r="BF73" s="1960"/>
      <c r="BG73" s="1960"/>
      <c r="BH73" s="1960"/>
      <c r="BI73" s="1960"/>
      <c r="BJ73" s="1960"/>
      <c r="BK73" s="1960"/>
      <c r="BL73" s="1960"/>
      <c r="BM73" s="1960"/>
      <c r="BN73" s="1960"/>
      <c r="BO73" s="1960"/>
      <c r="BP73" s="1960"/>
      <c r="BQ73" s="1960"/>
      <c r="BR73" s="1960"/>
      <c r="BS73" s="1960"/>
      <c r="BT73" s="1960"/>
      <c r="BU73" s="1960"/>
      <c r="BV73" s="1960"/>
      <c r="BW73" s="1960"/>
      <c r="BX73" s="1960"/>
      <c r="BY73" s="1960"/>
      <c r="BZ73" s="1960"/>
      <c r="CA73" s="1960"/>
      <c r="CB73" s="1960"/>
      <c r="CC73" s="1960"/>
      <c r="CD73" s="1960"/>
      <c r="CE73" s="1960"/>
      <c r="CF73" s="1960"/>
      <c r="CG73" s="1960"/>
      <c r="CH73" s="1960"/>
      <c r="CI73" s="1960"/>
      <c r="CJ73" s="1960"/>
      <c r="CK73" s="1960"/>
      <c r="CL73" s="1960"/>
      <c r="CM73" s="1960"/>
      <c r="CN73" s="1960"/>
      <c r="CO73" s="1960"/>
      <c r="CP73" s="1960"/>
      <c r="CQ73" s="1960"/>
      <c r="CR73" s="1960"/>
      <c r="CS73" s="1960"/>
      <c r="CT73" s="1960"/>
      <c r="CU73" s="1960"/>
      <c r="CV73" s="1960"/>
      <c r="CW73" s="1960"/>
      <c r="CX73" s="1960"/>
      <c r="CY73" s="1960"/>
      <c r="CZ73" s="1960"/>
      <c r="DA73" s="1960"/>
      <c r="DB73" s="1960"/>
      <c r="DC73" s="1960"/>
      <c r="DD73" s="1960"/>
      <c r="DE73" s="1960"/>
      <c r="DF73" s="1960"/>
      <c r="DG73" s="1960"/>
      <c r="DH73" s="1960"/>
      <c r="DI73" s="1960"/>
      <c r="DJ73" s="1960"/>
      <c r="DK73" s="1960"/>
      <c r="DL73" s="1960"/>
      <c r="DM73" s="1960"/>
      <c r="DN73" s="1960"/>
      <c r="DO73" s="1960"/>
      <c r="DP73" s="1960"/>
      <c r="DQ73" s="1960"/>
      <c r="DR73" s="1960"/>
      <c r="DS73" s="1960"/>
      <c r="DT73" s="1960"/>
      <c r="DU73" s="1960"/>
      <c r="DV73" s="1960"/>
      <c r="DW73" s="1960"/>
      <c r="DX73" s="1960"/>
      <c r="DY73" s="1960"/>
      <c r="DZ73" s="1960"/>
      <c r="EA73" s="1960"/>
      <c r="EB73" s="1960"/>
      <c r="EC73" s="1960"/>
      <c r="ED73" s="1960"/>
      <c r="EE73" s="1960"/>
      <c r="EF73" s="1960"/>
      <c r="EG73" s="1960"/>
      <c r="EH73" s="1960"/>
      <c r="EI73" s="1960"/>
      <c r="EJ73" s="1960"/>
      <c r="EK73" s="1960"/>
      <c r="EL73" s="1960"/>
      <c r="EM73" s="1960"/>
      <c r="EN73" s="1960"/>
      <c r="EO73" s="1960"/>
      <c r="EP73" s="1960"/>
      <c r="EQ73" s="1960"/>
      <c r="ER73" s="1960"/>
      <c r="ES73" s="1960"/>
      <c r="ET73" s="1960"/>
      <c r="EU73" s="1960"/>
      <c r="EV73" s="1960"/>
      <c r="EW73" s="1960"/>
      <c r="EX73" s="1960"/>
      <c r="EY73" s="1960"/>
      <c r="EZ73" s="1960"/>
      <c r="FA73" s="1960"/>
      <c r="FB73" s="1960"/>
      <c r="FC73" s="1960"/>
      <c r="FD73" s="1960"/>
      <c r="FE73" s="1960"/>
      <c r="FF73" s="1960"/>
      <c r="FG73" s="1960"/>
      <c r="FH73" s="1960"/>
      <c r="FI73" s="1960"/>
      <c r="FJ73" s="1960"/>
      <c r="FK73" s="1960"/>
      <c r="FL73" s="1960"/>
      <c r="FM73" s="1960"/>
      <c r="FN73" s="1960"/>
      <c r="FO73" s="1960"/>
      <c r="FP73" s="1960"/>
      <c r="FQ73" s="1960"/>
      <c r="FR73" s="1960"/>
      <c r="FS73" s="1960"/>
      <c r="FT73" s="1960"/>
      <c r="FU73" s="1960"/>
      <c r="FV73" s="1960"/>
      <c r="FW73" s="1960"/>
      <c r="FX73" s="1960"/>
      <c r="FY73" s="1960"/>
      <c r="FZ73" s="1960"/>
      <c r="GA73" s="1960"/>
      <c r="GB73" s="1960"/>
      <c r="GC73" s="1960"/>
      <c r="GD73" s="1960"/>
      <c r="GE73" s="1960"/>
      <c r="GF73" s="1960"/>
      <c r="GG73" s="1960"/>
      <c r="GH73" s="1960"/>
      <c r="GI73" s="1960"/>
      <c r="GJ73" s="1960"/>
      <c r="GK73" s="1960"/>
      <c r="GL73" s="1960"/>
      <c r="GM73" s="1960"/>
      <c r="GN73" s="1960"/>
      <c r="GO73" s="1960"/>
      <c r="GP73" s="1960"/>
      <c r="GQ73" s="1960"/>
      <c r="GR73" s="1960"/>
      <c r="GS73" s="1960"/>
      <c r="GT73" s="1960"/>
      <c r="GU73" s="1960"/>
      <c r="GV73" s="1960"/>
      <c r="GW73" s="1960"/>
      <c r="GX73" s="1960"/>
      <c r="GY73" s="1960"/>
      <c r="GZ73" s="1960"/>
      <c r="HA73" s="1960"/>
      <c r="HB73" s="1960"/>
      <c r="HC73" s="1960"/>
      <c r="HD73" s="1960"/>
      <c r="HE73" s="1960"/>
      <c r="HF73" s="1960"/>
      <c r="HG73" s="1960"/>
      <c r="HH73" s="1960"/>
      <c r="HI73" s="1960"/>
      <c r="HJ73" s="1960"/>
      <c r="HK73" s="1960"/>
      <c r="HL73" s="1960"/>
      <c r="HM73" s="1960"/>
      <c r="HN73" s="1960"/>
      <c r="HO73" s="1960"/>
      <c r="HP73" s="1960"/>
      <c r="HQ73" s="1960"/>
      <c r="HR73" s="1960"/>
      <c r="HS73" s="1960"/>
      <c r="HT73" s="1960"/>
      <c r="HU73" s="1960"/>
      <c r="HV73" s="1960"/>
      <c r="HW73" s="1960"/>
      <c r="HX73" s="1960"/>
      <c r="HY73" s="1960"/>
      <c r="HZ73" s="1960"/>
      <c r="IA73" s="1960"/>
      <c r="IB73" s="1960"/>
      <c r="IC73" s="1960"/>
      <c r="ID73" s="1960"/>
      <c r="IE73" s="1960"/>
      <c r="IF73" s="1960"/>
      <c r="IG73" s="1960"/>
      <c r="IH73" s="1960"/>
      <c r="II73" s="1960"/>
      <c r="IJ73" s="1960"/>
      <c r="IK73" s="1960"/>
      <c r="IL73" s="1960"/>
      <c r="IM73" s="1960"/>
      <c r="IN73" s="1960"/>
      <c r="IO73" s="1960"/>
      <c r="IP73" s="1960"/>
      <c r="IQ73" s="1960"/>
      <c r="IR73" s="1960"/>
      <c r="IS73" s="1960"/>
      <c r="IT73" s="1960"/>
      <c r="IU73" s="1960"/>
      <c r="IV73" s="1960"/>
      <c r="IW73" s="1960"/>
      <c r="IX73" s="1960"/>
      <c r="IY73" s="1960"/>
      <c r="IZ73" s="1960"/>
      <c r="JA73" s="1960"/>
      <c r="JB73" s="1960"/>
      <c r="JC73" s="1960"/>
      <c r="JD73" s="1960"/>
      <c r="JE73" s="1960"/>
      <c r="JF73" s="1960"/>
      <c r="JG73" s="1960"/>
      <c r="JH73" s="1960"/>
      <c r="JI73" s="1960"/>
      <c r="JJ73" s="1960"/>
      <c r="JK73" s="1960"/>
      <c r="JL73" s="1960"/>
      <c r="JM73" s="1960"/>
      <c r="JN73" s="1960"/>
      <c r="JO73" s="1960"/>
      <c r="JP73" s="1960"/>
      <c r="JQ73" s="1960"/>
      <c r="JR73" s="1960"/>
      <c r="JS73" s="1960"/>
      <c r="JT73" s="1960"/>
      <c r="JU73" s="1960"/>
      <c r="JV73" s="1960"/>
      <c r="JW73" s="1960"/>
      <c r="JX73" s="1960"/>
      <c r="JY73" s="1960"/>
      <c r="JZ73" s="1960"/>
      <c r="KA73" s="1960"/>
      <c r="KB73" s="1960"/>
      <c r="KC73" s="1960"/>
      <c r="KD73" s="1960"/>
      <c r="KE73" s="1960"/>
      <c r="KF73" s="1960"/>
      <c r="KG73" s="1960"/>
      <c r="KH73" s="1960"/>
      <c r="KI73" s="1960"/>
      <c r="KJ73" s="1960"/>
      <c r="KK73" s="1960"/>
      <c r="KL73" s="1960"/>
      <c r="KM73" s="1960"/>
      <c r="KN73" s="1960"/>
      <c r="KO73" s="1960"/>
      <c r="KP73" s="1960"/>
      <c r="KQ73" s="1960"/>
      <c r="KR73" s="1960"/>
      <c r="KS73" s="1960"/>
      <c r="KT73" s="1960"/>
      <c r="KU73" s="1960"/>
      <c r="KV73" s="1960"/>
      <c r="KW73" s="1960"/>
      <c r="KX73" s="1960"/>
      <c r="KY73" s="1960"/>
      <c r="KZ73" s="1960"/>
      <c r="LA73" s="1960"/>
      <c r="LB73" s="1960"/>
      <c r="LC73" s="1960"/>
      <c r="LD73" s="1960"/>
    </row>
    <row r="74" s="1488" customFormat="1" ht="47" customHeight="1" spans="1:316">
      <c r="A74" s="1832">
        <v>45945</v>
      </c>
      <c r="B74" s="1660" t="s">
        <v>3593</v>
      </c>
      <c r="C74" s="1661" t="s">
        <v>98</v>
      </c>
      <c r="D74" s="1662">
        <v>4500181913</v>
      </c>
      <c r="E74" s="2048" t="s">
        <v>4683</v>
      </c>
      <c r="F74" s="1662" t="s">
        <v>4684</v>
      </c>
      <c r="G74" s="1863" t="s">
        <v>4523</v>
      </c>
      <c r="H74" s="1863" t="s">
        <v>4523</v>
      </c>
      <c r="I74" s="1880" t="s">
        <v>4524</v>
      </c>
      <c r="J74" s="1543">
        <v>3150</v>
      </c>
      <c r="K74" s="1876">
        <v>0</v>
      </c>
      <c r="L74" s="1876">
        <v>75</v>
      </c>
      <c r="M74" s="1876">
        <f t="shared" ref="M74:M80" si="22">J74/L74</f>
        <v>42</v>
      </c>
      <c r="N74" s="2059">
        <v>46052</v>
      </c>
      <c r="O74" s="2059">
        <v>46050</v>
      </c>
      <c r="P74" s="1878"/>
      <c r="Q74" s="2079" t="s">
        <v>78</v>
      </c>
      <c r="R74" s="2079"/>
      <c r="S74" s="1891" t="s">
        <v>111</v>
      </c>
      <c r="T74" s="2077">
        <v>45960</v>
      </c>
      <c r="U74" s="1900" t="s">
        <v>88</v>
      </c>
      <c r="V74" s="1930" t="s">
        <v>88</v>
      </c>
      <c r="W74" s="1900" t="s">
        <v>3597</v>
      </c>
      <c r="X74" s="1930"/>
      <c r="Y74" s="1930" t="s">
        <v>4530</v>
      </c>
      <c r="Z74" s="1597" t="s">
        <v>3599</v>
      </c>
      <c r="AA74" s="1692">
        <v>178.134</v>
      </c>
      <c r="AB74" s="2093">
        <f t="shared" ref="AB74:AB80" si="23">AA74*M74</f>
        <v>7481.628</v>
      </c>
      <c r="AC74" s="2095"/>
      <c r="AD74" s="1947" t="s">
        <v>81</v>
      </c>
      <c r="AE74" s="1947"/>
      <c r="AF74" s="1947"/>
      <c r="AG74" s="1948">
        <f t="shared" si="18"/>
        <v>3150</v>
      </c>
      <c r="AH74" s="1948"/>
      <c r="AI74" s="1948"/>
      <c r="AJ74" s="1948"/>
      <c r="AK74" s="1948">
        <f t="shared" ref="AK74:AK79" si="24">M74</f>
        <v>42</v>
      </c>
      <c r="AL74" s="1948" t="s">
        <v>64</v>
      </c>
      <c r="AM74" s="1948"/>
      <c r="AN74" s="1948">
        <f t="shared" si="12"/>
        <v>3150</v>
      </c>
      <c r="AO74" s="1948">
        <f t="shared" ref="AO74:AO80" si="25">J74*20%</f>
        <v>630</v>
      </c>
      <c r="AP74" s="2110">
        <f t="shared" ref="AP74:AP80" si="26">J74*15%</f>
        <v>472.5</v>
      </c>
      <c r="AQ74" s="1430">
        <f t="shared" ref="AQ74:AQ80" si="27">J74*18%</f>
        <v>567</v>
      </c>
      <c r="AR74" s="2111">
        <f t="shared" si="15"/>
        <v>491.4</v>
      </c>
      <c r="AS74" s="2111">
        <f t="shared" si="16"/>
        <v>485.1</v>
      </c>
      <c r="AT74" s="2111">
        <f t="shared" si="17"/>
        <v>504</v>
      </c>
      <c r="AU74" s="1430" t="s">
        <v>551</v>
      </c>
      <c r="AV74" s="1430" t="s">
        <v>552</v>
      </c>
      <c r="AW74" s="1430"/>
      <c r="AX74" s="1959"/>
      <c r="AY74" s="1960"/>
      <c r="AZ74" s="1960"/>
      <c r="BA74" s="1960"/>
      <c r="BB74" s="1960"/>
      <c r="BC74" s="1960"/>
      <c r="BD74" s="1960"/>
      <c r="BE74" s="1960"/>
      <c r="BF74" s="1960"/>
      <c r="BG74" s="1960"/>
      <c r="BH74" s="1960"/>
      <c r="BI74" s="1960"/>
      <c r="BJ74" s="1960"/>
      <c r="BK74" s="1960"/>
      <c r="BL74" s="1960"/>
      <c r="BM74" s="1960"/>
      <c r="BN74" s="1960"/>
      <c r="BO74" s="1960"/>
      <c r="BP74" s="1960"/>
      <c r="BQ74" s="1960"/>
      <c r="BR74" s="1960"/>
      <c r="BS74" s="1960"/>
      <c r="BT74" s="1960"/>
      <c r="BU74" s="1960"/>
      <c r="BV74" s="1960"/>
      <c r="BW74" s="1960"/>
      <c r="BX74" s="1960"/>
      <c r="BY74" s="1960"/>
      <c r="BZ74" s="1960"/>
      <c r="CA74" s="1960"/>
      <c r="CB74" s="1960"/>
      <c r="CC74" s="1960"/>
      <c r="CD74" s="1960"/>
      <c r="CE74" s="1960"/>
      <c r="CF74" s="1960"/>
      <c r="CG74" s="1960"/>
      <c r="CH74" s="1960"/>
      <c r="CI74" s="1960"/>
      <c r="CJ74" s="1960"/>
      <c r="CK74" s="1960"/>
      <c r="CL74" s="1960"/>
      <c r="CM74" s="1960"/>
      <c r="CN74" s="1960"/>
      <c r="CO74" s="1960"/>
      <c r="CP74" s="1960"/>
      <c r="CQ74" s="1960"/>
      <c r="CR74" s="1960"/>
      <c r="CS74" s="1960"/>
      <c r="CT74" s="1960"/>
      <c r="CU74" s="1960"/>
      <c r="CV74" s="1960"/>
      <c r="CW74" s="1960"/>
      <c r="CX74" s="1960"/>
      <c r="CY74" s="1960"/>
      <c r="CZ74" s="1960"/>
      <c r="DA74" s="1960"/>
      <c r="DB74" s="1960"/>
      <c r="DC74" s="1960"/>
      <c r="DD74" s="1960"/>
      <c r="DE74" s="1960"/>
      <c r="DF74" s="1960"/>
      <c r="DG74" s="1960"/>
      <c r="DH74" s="1960"/>
      <c r="DI74" s="1960"/>
      <c r="DJ74" s="1960"/>
      <c r="DK74" s="1960"/>
      <c r="DL74" s="1960"/>
      <c r="DM74" s="1960"/>
      <c r="DN74" s="1960"/>
      <c r="DO74" s="1960"/>
      <c r="DP74" s="1960"/>
      <c r="DQ74" s="1960"/>
      <c r="DR74" s="1960"/>
      <c r="DS74" s="1960"/>
      <c r="DT74" s="1960"/>
      <c r="DU74" s="1960"/>
      <c r="DV74" s="1960"/>
      <c r="DW74" s="1960"/>
      <c r="DX74" s="1960"/>
      <c r="DY74" s="1960"/>
      <c r="DZ74" s="1960"/>
      <c r="EA74" s="1960"/>
      <c r="EB74" s="1960"/>
      <c r="EC74" s="1960"/>
      <c r="ED74" s="1960"/>
      <c r="EE74" s="1960"/>
      <c r="EF74" s="1960"/>
      <c r="EG74" s="1960"/>
      <c r="EH74" s="1960"/>
      <c r="EI74" s="1960"/>
      <c r="EJ74" s="1960"/>
      <c r="EK74" s="1960"/>
      <c r="EL74" s="1960"/>
      <c r="EM74" s="1960"/>
      <c r="EN74" s="1960"/>
      <c r="EO74" s="1960"/>
      <c r="EP74" s="1960"/>
      <c r="EQ74" s="1960"/>
      <c r="ER74" s="1960"/>
      <c r="ES74" s="1960"/>
      <c r="ET74" s="1960"/>
      <c r="EU74" s="1960"/>
      <c r="EV74" s="1960"/>
      <c r="EW74" s="1960"/>
      <c r="EX74" s="1960"/>
      <c r="EY74" s="1960"/>
      <c r="EZ74" s="1960"/>
      <c r="FA74" s="1960"/>
      <c r="FB74" s="1960"/>
      <c r="FC74" s="1960"/>
      <c r="FD74" s="1960"/>
      <c r="FE74" s="1960"/>
      <c r="FF74" s="1960"/>
      <c r="FG74" s="1960"/>
      <c r="FH74" s="1960"/>
      <c r="FI74" s="1960"/>
      <c r="FJ74" s="1960"/>
      <c r="FK74" s="1960"/>
      <c r="FL74" s="1960"/>
      <c r="FM74" s="1960"/>
      <c r="FN74" s="1960"/>
      <c r="FO74" s="1960"/>
      <c r="FP74" s="1960"/>
      <c r="FQ74" s="1960"/>
      <c r="FR74" s="1960"/>
      <c r="FS74" s="1960"/>
      <c r="FT74" s="1960"/>
      <c r="FU74" s="1960"/>
      <c r="FV74" s="1960"/>
      <c r="FW74" s="1960"/>
      <c r="FX74" s="1960"/>
      <c r="FY74" s="1960"/>
      <c r="FZ74" s="1960"/>
      <c r="GA74" s="1960"/>
      <c r="GB74" s="1960"/>
      <c r="GC74" s="1960"/>
      <c r="GD74" s="1960"/>
      <c r="GE74" s="1960"/>
      <c r="GF74" s="1960"/>
      <c r="GG74" s="1960"/>
      <c r="GH74" s="1960"/>
      <c r="GI74" s="1960"/>
      <c r="GJ74" s="1960"/>
      <c r="GK74" s="1960"/>
      <c r="GL74" s="1960"/>
      <c r="GM74" s="1960"/>
      <c r="GN74" s="1960"/>
      <c r="GO74" s="1960"/>
      <c r="GP74" s="1960"/>
      <c r="GQ74" s="1960"/>
      <c r="GR74" s="1960"/>
      <c r="GS74" s="1960"/>
      <c r="GT74" s="1960"/>
      <c r="GU74" s="1960"/>
      <c r="GV74" s="1960"/>
      <c r="GW74" s="1960"/>
      <c r="GX74" s="1960"/>
      <c r="GY74" s="1960"/>
      <c r="GZ74" s="1960"/>
      <c r="HA74" s="1960"/>
      <c r="HB74" s="1960"/>
      <c r="HC74" s="1960"/>
      <c r="HD74" s="1960"/>
      <c r="HE74" s="1960"/>
      <c r="HF74" s="1960"/>
      <c r="HG74" s="1960"/>
      <c r="HH74" s="1960"/>
      <c r="HI74" s="1960"/>
      <c r="HJ74" s="1960"/>
      <c r="HK74" s="1960"/>
      <c r="HL74" s="1960"/>
      <c r="HM74" s="1960"/>
      <c r="HN74" s="1960"/>
      <c r="HO74" s="1960"/>
      <c r="HP74" s="1960"/>
      <c r="HQ74" s="1960"/>
      <c r="HR74" s="1960"/>
      <c r="HS74" s="1960"/>
      <c r="HT74" s="1960"/>
      <c r="HU74" s="1960"/>
      <c r="HV74" s="1960"/>
      <c r="HW74" s="1960"/>
      <c r="HX74" s="1960"/>
      <c r="HY74" s="1960"/>
      <c r="HZ74" s="1960"/>
      <c r="IA74" s="1960"/>
      <c r="IB74" s="1960"/>
      <c r="IC74" s="1960"/>
      <c r="ID74" s="1960"/>
      <c r="IE74" s="1960"/>
      <c r="IF74" s="1960"/>
      <c r="IG74" s="1960"/>
      <c r="IH74" s="1960"/>
      <c r="II74" s="1960"/>
      <c r="IJ74" s="1960"/>
      <c r="IK74" s="1960"/>
      <c r="IL74" s="1960"/>
      <c r="IM74" s="1960"/>
      <c r="IN74" s="1960"/>
      <c r="IO74" s="1960"/>
      <c r="IP74" s="1960"/>
      <c r="IQ74" s="1960"/>
      <c r="IR74" s="1960"/>
      <c r="IS74" s="1960"/>
      <c r="IT74" s="1960"/>
      <c r="IU74" s="1960"/>
      <c r="IV74" s="1960"/>
      <c r="IW74" s="1960"/>
      <c r="IX74" s="1960"/>
      <c r="IY74" s="1960"/>
      <c r="IZ74" s="1960"/>
      <c r="JA74" s="1960"/>
      <c r="JB74" s="1960"/>
      <c r="JC74" s="1960"/>
      <c r="JD74" s="1960"/>
      <c r="JE74" s="1960"/>
      <c r="JF74" s="1960"/>
      <c r="JG74" s="1960"/>
      <c r="JH74" s="1960"/>
      <c r="JI74" s="1960"/>
      <c r="JJ74" s="1960"/>
      <c r="JK74" s="1960"/>
      <c r="JL74" s="1960"/>
      <c r="JM74" s="1960"/>
      <c r="JN74" s="1960"/>
      <c r="JO74" s="1960"/>
      <c r="JP74" s="1960"/>
      <c r="JQ74" s="1960"/>
      <c r="JR74" s="1960"/>
      <c r="JS74" s="1960"/>
      <c r="JT74" s="1960"/>
      <c r="JU74" s="1960"/>
      <c r="JV74" s="1960"/>
      <c r="JW74" s="1960"/>
      <c r="JX74" s="1960"/>
      <c r="JY74" s="1960"/>
      <c r="JZ74" s="1960"/>
      <c r="KA74" s="1960"/>
      <c r="KB74" s="1960"/>
      <c r="KC74" s="1960"/>
      <c r="KD74" s="1960"/>
      <c r="KE74" s="1960"/>
      <c r="KF74" s="1960"/>
      <c r="KG74" s="1960"/>
      <c r="KH74" s="1960"/>
      <c r="KI74" s="1960"/>
      <c r="KJ74" s="1960"/>
      <c r="KK74" s="1960"/>
      <c r="KL74" s="1960"/>
      <c r="KM74" s="1960"/>
      <c r="KN74" s="1960"/>
      <c r="KO74" s="1960"/>
      <c r="KP74" s="1960"/>
      <c r="KQ74" s="1960"/>
      <c r="KR74" s="1960"/>
      <c r="KS74" s="1960"/>
      <c r="KT74" s="1960"/>
      <c r="KU74" s="1960"/>
      <c r="KV74" s="1960"/>
      <c r="KW74" s="1960"/>
      <c r="KX74" s="1960"/>
      <c r="KY74" s="1960"/>
      <c r="KZ74" s="1960"/>
      <c r="LA74" s="1960"/>
      <c r="LB74" s="1960"/>
      <c r="LC74" s="1960"/>
      <c r="LD74" s="1960"/>
    </row>
    <row r="75" s="1486" customFormat="1" ht="47" customHeight="1" spans="1:316">
      <c r="A75" s="1726">
        <v>45945</v>
      </c>
      <c r="B75" s="1724" t="s">
        <v>3593</v>
      </c>
      <c r="C75" s="1720" t="s">
        <v>98</v>
      </c>
      <c r="D75" s="1725">
        <v>4500181923</v>
      </c>
      <c r="E75" s="2047" t="s">
        <v>4685</v>
      </c>
      <c r="F75" s="1725" t="s">
        <v>4686</v>
      </c>
      <c r="G75" s="1728" t="s">
        <v>4523</v>
      </c>
      <c r="H75" s="1728" t="s">
        <v>4523</v>
      </c>
      <c r="I75" s="1746" t="s">
        <v>4524</v>
      </c>
      <c r="J75" s="1736">
        <v>3150</v>
      </c>
      <c r="K75" s="1747">
        <v>0</v>
      </c>
      <c r="L75" s="1747">
        <v>75</v>
      </c>
      <c r="M75" s="1747">
        <f t="shared" si="22"/>
        <v>42</v>
      </c>
      <c r="N75" s="2123">
        <v>46060</v>
      </c>
      <c r="O75" s="2123">
        <v>46058</v>
      </c>
      <c r="P75" s="1749"/>
      <c r="Q75" s="1901" t="s">
        <v>78</v>
      </c>
      <c r="R75" s="1764" t="s">
        <v>4687</v>
      </c>
      <c r="S75" s="1766" t="s">
        <v>111</v>
      </c>
      <c r="T75" s="2075">
        <v>45960</v>
      </c>
      <c r="U75" s="1767" t="s">
        <v>88</v>
      </c>
      <c r="V75" s="1783" t="s">
        <v>88</v>
      </c>
      <c r="W75" s="1767" t="s">
        <v>3597</v>
      </c>
      <c r="X75" s="1783"/>
      <c r="Y75" s="1783" t="s">
        <v>4530</v>
      </c>
      <c r="Z75" s="1772" t="s">
        <v>3599</v>
      </c>
      <c r="AA75" s="1784">
        <v>178.134</v>
      </c>
      <c r="AB75" s="2091">
        <f t="shared" si="23"/>
        <v>7481.628</v>
      </c>
      <c r="AC75" s="2092"/>
      <c r="AD75" s="1799" t="s">
        <v>81</v>
      </c>
      <c r="AE75" s="1799"/>
      <c r="AF75" s="1799"/>
      <c r="AG75" s="1800">
        <f t="shared" si="18"/>
        <v>3150</v>
      </c>
      <c r="AH75" s="1800"/>
      <c r="AI75" s="1800"/>
      <c r="AJ75" s="1800"/>
      <c r="AK75" s="1800">
        <f t="shared" si="24"/>
        <v>42</v>
      </c>
      <c r="AL75" s="1800" t="s">
        <v>64</v>
      </c>
      <c r="AM75" s="1800"/>
      <c r="AN75" s="1800">
        <f t="shared" si="12"/>
        <v>3150</v>
      </c>
      <c r="AO75" s="1800">
        <f t="shared" si="25"/>
        <v>630</v>
      </c>
      <c r="AP75" s="2107">
        <f t="shared" si="26"/>
        <v>472.5</v>
      </c>
      <c r="AQ75" s="1808">
        <f t="shared" si="27"/>
        <v>567</v>
      </c>
      <c r="AR75" s="2109">
        <f t="shared" si="15"/>
        <v>491.4</v>
      </c>
      <c r="AS75" s="2109">
        <f t="shared" si="16"/>
        <v>485.1</v>
      </c>
      <c r="AT75" s="2109">
        <f t="shared" si="17"/>
        <v>504</v>
      </c>
      <c r="AU75" s="1808" t="s">
        <v>551</v>
      </c>
      <c r="AV75" s="1808" t="s">
        <v>552</v>
      </c>
      <c r="AW75" s="1808"/>
      <c r="AX75" s="1818"/>
      <c r="AY75" s="1819"/>
      <c r="AZ75" s="1819"/>
      <c r="BA75" s="1819"/>
      <c r="BB75" s="1819"/>
      <c r="BC75" s="1819"/>
      <c r="BD75" s="1819"/>
      <c r="BE75" s="1819"/>
      <c r="BF75" s="1819"/>
      <c r="BG75" s="1819"/>
      <c r="BH75" s="1819"/>
      <c r="BI75" s="1819"/>
      <c r="BJ75" s="1819"/>
      <c r="BK75" s="1819"/>
      <c r="BL75" s="1819"/>
      <c r="BM75" s="1819"/>
      <c r="BN75" s="1819"/>
      <c r="BO75" s="1819"/>
      <c r="BP75" s="1819"/>
      <c r="BQ75" s="1819"/>
      <c r="BR75" s="1819"/>
      <c r="BS75" s="1819"/>
      <c r="BT75" s="1819"/>
      <c r="BU75" s="1819"/>
      <c r="BV75" s="1819"/>
      <c r="BW75" s="1819"/>
      <c r="BX75" s="1819"/>
      <c r="BY75" s="1819"/>
      <c r="BZ75" s="1819"/>
      <c r="CA75" s="1819"/>
      <c r="CB75" s="1819"/>
      <c r="CC75" s="1819"/>
      <c r="CD75" s="1819"/>
      <c r="CE75" s="1819"/>
      <c r="CF75" s="1819"/>
      <c r="CG75" s="1819"/>
      <c r="CH75" s="1819"/>
      <c r="CI75" s="1819"/>
      <c r="CJ75" s="1819"/>
      <c r="CK75" s="1819"/>
      <c r="CL75" s="1819"/>
      <c r="CM75" s="1819"/>
      <c r="CN75" s="1819"/>
      <c r="CO75" s="1819"/>
      <c r="CP75" s="1819"/>
      <c r="CQ75" s="1819"/>
      <c r="CR75" s="1819"/>
      <c r="CS75" s="1819"/>
      <c r="CT75" s="1819"/>
      <c r="CU75" s="1819"/>
      <c r="CV75" s="1819"/>
      <c r="CW75" s="1819"/>
      <c r="CX75" s="1819"/>
      <c r="CY75" s="1819"/>
      <c r="CZ75" s="1819"/>
      <c r="DA75" s="1819"/>
      <c r="DB75" s="1819"/>
      <c r="DC75" s="1819"/>
      <c r="DD75" s="1819"/>
      <c r="DE75" s="1819"/>
      <c r="DF75" s="1819"/>
      <c r="DG75" s="1819"/>
      <c r="DH75" s="1819"/>
      <c r="DI75" s="1819"/>
      <c r="DJ75" s="1819"/>
      <c r="DK75" s="1819"/>
      <c r="DL75" s="1819"/>
      <c r="DM75" s="1819"/>
      <c r="DN75" s="1819"/>
      <c r="DO75" s="1819"/>
      <c r="DP75" s="1819"/>
      <c r="DQ75" s="1819"/>
      <c r="DR75" s="1819"/>
      <c r="DS75" s="1819"/>
      <c r="DT75" s="1819"/>
      <c r="DU75" s="1819"/>
      <c r="DV75" s="1819"/>
      <c r="DW75" s="1819"/>
      <c r="DX75" s="1819"/>
      <c r="DY75" s="1819"/>
      <c r="DZ75" s="1819"/>
      <c r="EA75" s="1819"/>
      <c r="EB75" s="1819"/>
      <c r="EC75" s="1819"/>
      <c r="ED75" s="1819"/>
      <c r="EE75" s="1819"/>
      <c r="EF75" s="1819"/>
      <c r="EG75" s="1819"/>
      <c r="EH75" s="1819"/>
      <c r="EI75" s="1819"/>
      <c r="EJ75" s="1819"/>
      <c r="EK75" s="1819"/>
      <c r="EL75" s="1819"/>
      <c r="EM75" s="1819"/>
      <c r="EN75" s="1819"/>
      <c r="EO75" s="1819"/>
      <c r="EP75" s="1819"/>
      <c r="EQ75" s="1819"/>
      <c r="ER75" s="1819"/>
      <c r="ES75" s="1819"/>
      <c r="ET75" s="1819"/>
      <c r="EU75" s="1819"/>
      <c r="EV75" s="1819"/>
      <c r="EW75" s="1819"/>
      <c r="EX75" s="1819"/>
      <c r="EY75" s="1819"/>
      <c r="EZ75" s="1819"/>
      <c r="FA75" s="1819"/>
      <c r="FB75" s="1819"/>
      <c r="FC75" s="1819"/>
      <c r="FD75" s="1819"/>
      <c r="FE75" s="1819"/>
      <c r="FF75" s="1819"/>
      <c r="FG75" s="1819"/>
      <c r="FH75" s="1819"/>
      <c r="FI75" s="1819"/>
      <c r="FJ75" s="1819"/>
      <c r="FK75" s="1819"/>
      <c r="FL75" s="1819"/>
      <c r="FM75" s="1819"/>
      <c r="FN75" s="1819"/>
      <c r="FO75" s="1819"/>
      <c r="FP75" s="1819"/>
      <c r="FQ75" s="1819"/>
      <c r="FR75" s="1819"/>
      <c r="FS75" s="1819"/>
      <c r="FT75" s="1819"/>
      <c r="FU75" s="1819"/>
      <c r="FV75" s="1819"/>
      <c r="FW75" s="1819"/>
      <c r="FX75" s="1819"/>
      <c r="FY75" s="1819"/>
      <c r="FZ75" s="1819"/>
      <c r="GA75" s="1819"/>
      <c r="GB75" s="1819"/>
      <c r="GC75" s="1819"/>
      <c r="GD75" s="1819"/>
      <c r="GE75" s="1819"/>
      <c r="GF75" s="1819"/>
      <c r="GG75" s="1819"/>
      <c r="GH75" s="1819"/>
      <c r="GI75" s="1819"/>
      <c r="GJ75" s="1819"/>
      <c r="GK75" s="1819"/>
      <c r="GL75" s="1819"/>
      <c r="GM75" s="1819"/>
      <c r="GN75" s="1819"/>
      <c r="GO75" s="1819"/>
      <c r="GP75" s="1819"/>
      <c r="GQ75" s="1819"/>
      <c r="GR75" s="1819"/>
      <c r="GS75" s="1819"/>
      <c r="GT75" s="1819"/>
      <c r="GU75" s="1819"/>
      <c r="GV75" s="1819"/>
      <c r="GW75" s="1819"/>
      <c r="GX75" s="1819"/>
      <c r="GY75" s="1819"/>
      <c r="GZ75" s="1819"/>
      <c r="HA75" s="1819"/>
      <c r="HB75" s="1819"/>
      <c r="HC75" s="1819"/>
      <c r="HD75" s="1819"/>
      <c r="HE75" s="1819"/>
      <c r="HF75" s="1819"/>
      <c r="HG75" s="1819"/>
      <c r="HH75" s="1819"/>
      <c r="HI75" s="1819"/>
      <c r="HJ75" s="1819"/>
      <c r="HK75" s="1819"/>
      <c r="HL75" s="1819"/>
      <c r="HM75" s="1819"/>
      <c r="HN75" s="1819"/>
      <c r="HO75" s="1819"/>
      <c r="HP75" s="1819"/>
      <c r="HQ75" s="1819"/>
      <c r="HR75" s="1819"/>
      <c r="HS75" s="1819"/>
      <c r="HT75" s="1819"/>
      <c r="HU75" s="1819"/>
      <c r="HV75" s="1819"/>
      <c r="HW75" s="1819"/>
      <c r="HX75" s="1819"/>
      <c r="HY75" s="1819"/>
      <c r="HZ75" s="1819"/>
      <c r="IA75" s="1819"/>
      <c r="IB75" s="1819"/>
      <c r="IC75" s="1819"/>
      <c r="ID75" s="1819"/>
      <c r="IE75" s="1819"/>
      <c r="IF75" s="1819"/>
      <c r="IG75" s="1819"/>
      <c r="IH75" s="1819"/>
      <c r="II75" s="1819"/>
      <c r="IJ75" s="1819"/>
      <c r="IK75" s="1819"/>
      <c r="IL75" s="1819"/>
      <c r="IM75" s="1819"/>
      <c r="IN75" s="1819"/>
      <c r="IO75" s="1819"/>
      <c r="IP75" s="1819"/>
      <c r="IQ75" s="1819"/>
      <c r="IR75" s="1819"/>
      <c r="IS75" s="1819"/>
      <c r="IT75" s="1819"/>
      <c r="IU75" s="1819"/>
      <c r="IV75" s="1819"/>
      <c r="IW75" s="1819"/>
      <c r="IX75" s="1819"/>
      <c r="IY75" s="1819"/>
      <c r="IZ75" s="1819"/>
      <c r="JA75" s="1819"/>
      <c r="JB75" s="1819"/>
      <c r="JC75" s="1819"/>
      <c r="JD75" s="1819"/>
      <c r="JE75" s="1819"/>
      <c r="JF75" s="1819"/>
      <c r="JG75" s="1819"/>
      <c r="JH75" s="1819"/>
      <c r="JI75" s="1819"/>
      <c r="JJ75" s="1819"/>
      <c r="JK75" s="1819"/>
      <c r="JL75" s="1819"/>
      <c r="JM75" s="1819"/>
      <c r="JN75" s="1819"/>
      <c r="JO75" s="1819"/>
      <c r="JP75" s="1819"/>
      <c r="JQ75" s="1819"/>
      <c r="JR75" s="1819"/>
      <c r="JS75" s="1819"/>
      <c r="JT75" s="1819"/>
      <c r="JU75" s="1819"/>
      <c r="JV75" s="1819"/>
      <c r="JW75" s="1819"/>
      <c r="JX75" s="1819"/>
      <c r="JY75" s="1819"/>
      <c r="JZ75" s="1819"/>
      <c r="KA75" s="1819"/>
      <c r="KB75" s="1819"/>
      <c r="KC75" s="1819"/>
      <c r="KD75" s="1819"/>
      <c r="KE75" s="1819"/>
      <c r="KF75" s="1819"/>
      <c r="KG75" s="1819"/>
      <c r="KH75" s="1819"/>
      <c r="KI75" s="1819"/>
      <c r="KJ75" s="1819"/>
      <c r="KK75" s="1819"/>
      <c r="KL75" s="1819"/>
      <c r="KM75" s="1819"/>
      <c r="KN75" s="1819"/>
      <c r="KO75" s="1819"/>
      <c r="KP75" s="1819"/>
      <c r="KQ75" s="1819"/>
      <c r="KR75" s="1819"/>
      <c r="KS75" s="1819"/>
      <c r="KT75" s="1819"/>
      <c r="KU75" s="1819"/>
      <c r="KV75" s="1819"/>
      <c r="KW75" s="1819"/>
      <c r="KX75" s="1819"/>
      <c r="KY75" s="1819"/>
      <c r="KZ75" s="1819"/>
      <c r="LA75" s="1819"/>
      <c r="LB75" s="1819"/>
      <c r="LC75" s="1819"/>
      <c r="LD75" s="1819"/>
    </row>
    <row r="76" s="1486" customFormat="1" ht="47" customHeight="1" spans="1:316">
      <c r="A76" s="1726">
        <v>45945</v>
      </c>
      <c r="B76" s="1724" t="s">
        <v>3593</v>
      </c>
      <c r="C76" s="1720" t="s">
        <v>98</v>
      </c>
      <c r="D76" s="1725">
        <v>4500181920</v>
      </c>
      <c r="E76" s="2047" t="s">
        <v>4688</v>
      </c>
      <c r="F76" s="1725" t="s">
        <v>4689</v>
      </c>
      <c r="G76" s="1728" t="s">
        <v>4523</v>
      </c>
      <c r="H76" s="1728" t="s">
        <v>4523</v>
      </c>
      <c r="I76" s="1746" t="s">
        <v>4524</v>
      </c>
      <c r="J76" s="1736">
        <v>3150</v>
      </c>
      <c r="K76" s="1747">
        <v>0</v>
      </c>
      <c r="L76" s="1747">
        <v>75</v>
      </c>
      <c r="M76" s="1747">
        <f t="shared" si="22"/>
        <v>42</v>
      </c>
      <c r="N76" s="2123">
        <v>46060</v>
      </c>
      <c r="O76" s="2123">
        <v>46058</v>
      </c>
      <c r="P76" s="1749"/>
      <c r="Q76" s="1901" t="s">
        <v>78</v>
      </c>
      <c r="R76" s="1764" t="s">
        <v>4687</v>
      </c>
      <c r="S76" s="1766" t="s">
        <v>111</v>
      </c>
      <c r="T76" s="2075">
        <v>45960</v>
      </c>
      <c r="U76" s="1767" t="s">
        <v>88</v>
      </c>
      <c r="V76" s="1783" t="s">
        <v>88</v>
      </c>
      <c r="W76" s="1767" t="s">
        <v>3597</v>
      </c>
      <c r="X76" s="1783"/>
      <c r="Y76" s="1783" t="s">
        <v>4530</v>
      </c>
      <c r="Z76" s="1772" t="s">
        <v>3599</v>
      </c>
      <c r="AA76" s="1784">
        <v>178.134</v>
      </c>
      <c r="AB76" s="2091">
        <f t="shared" si="23"/>
        <v>7481.628</v>
      </c>
      <c r="AC76" s="2092"/>
      <c r="AD76" s="1799" t="s">
        <v>81</v>
      </c>
      <c r="AE76" s="1799"/>
      <c r="AF76" s="1799"/>
      <c r="AG76" s="1800">
        <f t="shared" si="18"/>
        <v>3150</v>
      </c>
      <c r="AH76" s="1800"/>
      <c r="AI76" s="1800"/>
      <c r="AJ76" s="1800"/>
      <c r="AK76" s="1800">
        <f t="shared" si="24"/>
        <v>42</v>
      </c>
      <c r="AL76" s="1800" t="s">
        <v>64</v>
      </c>
      <c r="AM76" s="1800"/>
      <c r="AN76" s="1800">
        <f t="shared" si="12"/>
        <v>3150</v>
      </c>
      <c r="AO76" s="1800">
        <f t="shared" si="25"/>
        <v>630</v>
      </c>
      <c r="AP76" s="2107">
        <f t="shared" si="26"/>
        <v>472.5</v>
      </c>
      <c r="AQ76" s="1808">
        <f t="shared" si="27"/>
        <v>567</v>
      </c>
      <c r="AR76" s="2109">
        <f t="shared" si="15"/>
        <v>491.4</v>
      </c>
      <c r="AS76" s="2109">
        <f t="shared" si="16"/>
        <v>485.1</v>
      </c>
      <c r="AT76" s="2109">
        <f t="shared" si="17"/>
        <v>504</v>
      </c>
      <c r="AU76" s="1808" t="s">
        <v>551</v>
      </c>
      <c r="AV76" s="1808" t="s">
        <v>552</v>
      </c>
      <c r="AW76" s="1808"/>
      <c r="AX76" s="1818"/>
      <c r="AY76" s="1819"/>
      <c r="AZ76" s="1819"/>
      <c r="BA76" s="1819"/>
      <c r="BB76" s="1819"/>
      <c r="BC76" s="1819"/>
      <c r="BD76" s="1819"/>
      <c r="BE76" s="1819"/>
      <c r="BF76" s="1819"/>
      <c r="BG76" s="1819"/>
      <c r="BH76" s="1819"/>
      <c r="BI76" s="1819"/>
      <c r="BJ76" s="1819"/>
      <c r="BK76" s="1819"/>
      <c r="BL76" s="1819"/>
      <c r="BM76" s="1819"/>
      <c r="BN76" s="1819"/>
      <c r="BO76" s="1819"/>
      <c r="BP76" s="1819"/>
      <c r="BQ76" s="1819"/>
      <c r="BR76" s="1819"/>
      <c r="BS76" s="1819"/>
      <c r="BT76" s="1819"/>
      <c r="BU76" s="1819"/>
      <c r="BV76" s="1819"/>
      <c r="BW76" s="1819"/>
      <c r="BX76" s="1819"/>
      <c r="BY76" s="1819"/>
      <c r="BZ76" s="1819"/>
      <c r="CA76" s="1819"/>
      <c r="CB76" s="1819"/>
      <c r="CC76" s="1819"/>
      <c r="CD76" s="1819"/>
      <c r="CE76" s="1819"/>
      <c r="CF76" s="1819"/>
      <c r="CG76" s="1819"/>
      <c r="CH76" s="1819"/>
      <c r="CI76" s="1819"/>
      <c r="CJ76" s="1819"/>
      <c r="CK76" s="1819"/>
      <c r="CL76" s="1819"/>
      <c r="CM76" s="1819"/>
      <c r="CN76" s="1819"/>
      <c r="CO76" s="1819"/>
      <c r="CP76" s="1819"/>
      <c r="CQ76" s="1819"/>
      <c r="CR76" s="1819"/>
      <c r="CS76" s="1819"/>
      <c r="CT76" s="1819"/>
      <c r="CU76" s="1819"/>
      <c r="CV76" s="1819"/>
      <c r="CW76" s="1819"/>
      <c r="CX76" s="1819"/>
      <c r="CY76" s="1819"/>
      <c r="CZ76" s="1819"/>
      <c r="DA76" s="1819"/>
      <c r="DB76" s="1819"/>
      <c r="DC76" s="1819"/>
      <c r="DD76" s="1819"/>
      <c r="DE76" s="1819"/>
      <c r="DF76" s="1819"/>
      <c r="DG76" s="1819"/>
      <c r="DH76" s="1819"/>
      <c r="DI76" s="1819"/>
      <c r="DJ76" s="1819"/>
      <c r="DK76" s="1819"/>
      <c r="DL76" s="1819"/>
      <c r="DM76" s="1819"/>
      <c r="DN76" s="1819"/>
      <c r="DO76" s="1819"/>
      <c r="DP76" s="1819"/>
      <c r="DQ76" s="1819"/>
      <c r="DR76" s="1819"/>
      <c r="DS76" s="1819"/>
      <c r="DT76" s="1819"/>
      <c r="DU76" s="1819"/>
      <c r="DV76" s="1819"/>
      <c r="DW76" s="1819"/>
      <c r="DX76" s="1819"/>
      <c r="DY76" s="1819"/>
      <c r="DZ76" s="1819"/>
      <c r="EA76" s="1819"/>
      <c r="EB76" s="1819"/>
      <c r="EC76" s="1819"/>
      <c r="ED76" s="1819"/>
      <c r="EE76" s="1819"/>
      <c r="EF76" s="1819"/>
      <c r="EG76" s="1819"/>
      <c r="EH76" s="1819"/>
      <c r="EI76" s="1819"/>
      <c r="EJ76" s="1819"/>
      <c r="EK76" s="1819"/>
      <c r="EL76" s="1819"/>
      <c r="EM76" s="1819"/>
      <c r="EN76" s="1819"/>
      <c r="EO76" s="1819"/>
      <c r="EP76" s="1819"/>
      <c r="EQ76" s="1819"/>
      <c r="ER76" s="1819"/>
      <c r="ES76" s="1819"/>
      <c r="ET76" s="1819"/>
      <c r="EU76" s="1819"/>
      <c r="EV76" s="1819"/>
      <c r="EW76" s="1819"/>
      <c r="EX76" s="1819"/>
      <c r="EY76" s="1819"/>
      <c r="EZ76" s="1819"/>
      <c r="FA76" s="1819"/>
      <c r="FB76" s="1819"/>
      <c r="FC76" s="1819"/>
      <c r="FD76" s="1819"/>
      <c r="FE76" s="1819"/>
      <c r="FF76" s="1819"/>
      <c r="FG76" s="1819"/>
      <c r="FH76" s="1819"/>
      <c r="FI76" s="1819"/>
      <c r="FJ76" s="1819"/>
      <c r="FK76" s="1819"/>
      <c r="FL76" s="1819"/>
      <c r="FM76" s="1819"/>
      <c r="FN76" s="1819"/>
      <c r="FO76" s="1819"/>
      <c r="FP76" s="1819"/>
      <c r="FQ76" s="1819"/>
      <c r="FR76" s="1819"/>
      <c r="FS76" s="1819"/>
      <c r="FT76" s="1819"/>
      <c r="FU76" s="1819"/>
      <c r="FV76" s="1819"/>
      <c r="FW76" s="1819"/>
      <c r="FX76" s="1819"/>
      <c r="FY76" s="1819"/>
      <c r="FZ76" s="1819"/>
      <c r="GA76" s="1819"/>
      <c r="GB76" s="1819"/>
      <c r="GC76" s="1819"/>
      <c r="GD76" s="1819"/>
      <c r="GE76" s="1819"/>
      <c r="GF76" s="1819"/>
      <c r="GG76" s="1819"/>
      <c r="GH76" s="1819"/>
      <c r="GI76" s="1819"/>
      <c r="GJ76" s="1819"/>
      <c r="GK76" s="1819"/>
      <c r="GL76" s="1819"/>
      <c r="GM76" s="1819"/>
      <c r="GN76" s="1819"/>
      <c r="GO76" s="1819"/>
      <c r="GP76" s="1819"/>
      <c r="GQ76" s="1819"/>
      <c r="GR76" s="1819"/>
      <c r="GS76" s="1819"/>
      <c r="GT76" s="1819"/>
      <c r="GU76" s="1819"/>
      <c r="GV76" s="1819"/>
      <c r="GW76" s="1819"/>
      <c r="GX76" s="1819"/>
      <c r="GY76" s="1819"/>
      <c r="GZ76" s="1819"/>
      <c r="HA76" s="1819"/>
      <c r="HB76" s="1819"/>
      <c r="HC76" s="1819"/>
      <c r="HD76" s="1819"/>
      <c r="HE76" s="1819"/>
      <c r="HF76" s="1819"/>
      <c r="HG76" s="1819"/>
      <c r="HH76" s="1819"/>
      <c r="HI76" s="1819"/>
      <c r="HJ76" s="1819"/>
      <c r="HK76" s="1819"/>
      <c r="HL76" s="1819"/>
      <c r="HM76" s="1819"/>
      <c r="HN76" s="1819"/>
      <c r="HO76" s="1819"/>
      <c r="HP76" s="1819"/>
      <c r="HQ76" s="1819"/>
      <c r="HR76" s="1819"/>
      <c r="HS76" s="1819"/>
      <c r="HT76" s="1819"/>
      <c r="HU76" s="1819"/>
      <c r="HV76" s="1819"/>
      <c r="HW76" s="1819"/>
      <c r="HX76" s="1819"/>
      <c r="HY76" s="1819"/>
      <c r="HZ76" s="1819"/>
      <c r="IA76" s="1819"/>
      <c r="IB76" s="1819"/>
      <c r="IC76" s="1819"/>
      <c r="ID76" s="1819"/>
      <c r="IE76" s="1819"/>
      <c r="IF76" s="1819"/>
      <c r="IG76" s="1819"/>
      <c r="IH76" s="1819"/>
      <c r="II76" s="1819"/>
      <c r="IJ76" s="1819"/>
      <c r="IK76" s="1819"/>
      <c r="IL76" s="1819"/>
      <c r="IM76" s="1819"/>
      <c r="IN76" s="1819"/>
      <c r="IO76" s="1819"/>
      <c r="IP76" s="1819"/>
      <c r="IQ76" s="1819"/>
      <c r="IR76" s="1819"/>
      <c r="IS76" s="1819"/>
      <c r="IT76" s="1819"/>
      <c r="IU76" s="1819"/>
      <c r="IV76" s="1819"/>
      <c r="IW76" s="1819"/>
      <c r="IX76" s="1819"/>
      <c r="IY76" s="1819"/>
      <c r="IZ76" s="1819"/>
      <c r="JA76" s="1819"/>
      <c r="JB76" s="1819"/>
      <c r="JC76" s="1819"/>
      <c r="JD76" s="1819"/>
      <c r="JE76" s="1819"/>
      <c r="JF76" s="1819"/>
      <c r="JG76" s="1819"/>
      <c r="JH76" s="1819"/>
      <c r="JI76" s="1819"/>
      <c r="JJ76" s="1819"/>
      <c r="JK76" s="1819"/>
      <c r="JL76" s="1819"/>
      <c r="JM76" s="1819"/>
      <c r="JN76" s="1819"/>
      <c r="JO76" s="1819"/>
      <c r="JP76" s="1819"/>
      <c r="JQ76" s="1819"/>
      <c r="JR76" s="1819"/>
      <c r="JS76" s="1819"/>
      <c r="JT76" s="1819"/>
      <c r="JU76" s="1819"/>
      <c r="JV76" s="1819"/>
      <c r="JW76" s="1819"/>
      <c r="JX76" s="1819"/>
      <c r="JY76" s="1819"/>
      <c r="JZ76" s="1819"/>
      <c r="KA76" s="1819"/>
      <c r="KB76" s="1819"/>
      <c r="KC76" s="1819"/>
      <c r="KD76" s="1819"/>
      <c r="KE76" s="1819"/>
      <c r="KF76" s="1819"/>
      <c r="KG76" s="1819"/>
      <c r="KH76" s="1819"/>
      <c r="KI76" s="1819"/>
      <c r="KJ76" s="1819"/>
      <c r="KK76" s="1819"/>
      <c r="KL76" s="1819"/>
      <c r="KM76" s="1819"/>
      <c r="KN76" s="1819"/>
      <c r="KO76" s="1819"/>
      <c r="KP76" s="1819"/>
      <c r="KQ76" s="1819"/>
      <c r="KR76" s="1819"/>
      <c r="KS76" s="1819"/>
      <c r="KT76" s="1819"/>
      <c r="KU76" s="1819"/>
      <c r="KV76" s="1819"/>
      <c r="KW76" s="1819"/>
      <c r="KX76" s="1819"/>
      <c r="KY76" s="1819"/>
      <c r="KZ76" s="1819"/>
      <c r="LA76" s="1819"/>
      <c r="LB76" s="1819"/>
      <c r="LC76" s="1819"/>
      <c r="LD76" s="1819"/>
    </row>
    <row r="77" s="1486" customFormat="1" ht="47" customHeight="1" spans="1:316">
      <c r="A77" s="1726">
        <v>45945</v>
      </c>
      <c r="B77" s="1724" t="s">
        <v>3593</v>
      </c>
      <c r="C77" s="1720" t="s">
        <v>98</v>
      </c>
      <c r="D77" s="1725">
        <v>4500181918</v>
      </c>
      <c r="E77" s="2047" t="s">
        <v>4690</v>
      </c>
      <c r="F77" s="1725" t="s">
        <v>4691</v>
      </c>
      <c r="G77" s="1728" t="s">
        <v>4523</v>
      </c>
      <c r="H77" s="1728" t="s">
        <v>4523</v>
      </c>
      <c r="I77" s="1746" t="s">
        <v>4524</v>
      </c>
      <c r="J77" s="1736">
        <v>3150</v>
      </c>
      <c r="K77" s="1747">
        <v>0</v>
      </c>
      <c r="L77" s="1747">
        <v>75</v>
      </c>
      <c r="M77" s="1747">
        <f t="shared" si="22"/>
        <v>42</v>
      </c>
      <c r="N77" s="2123">
        <v>46060</v>
      </c>
      <c r="O77" s="2123">
        <v>46058</v>
      </c>
      <c r="P77" s="1749"/>
      <c r="Q77" s="1764" t="s">
        <v>78</v>
      </c>
      <c r="R77" s="1764" t="s">
        <v>4687</v>
      </c>
      <c r="S77" s="1766" t="s">
        <v>111</v>
      </c>
      <c r="T77" s="2075">
        <v>45960</v>
      </c>
      <c r="U77" s="1767" t="s">
        <v>88</v>
      </c>
      <c r="V77" s="1783" t="s">
        <v>88</v>
      </c>
      <c r="W77" s="1767" t="s">
        <v>3597</v>
      </c>
      <c r="X77" s="1783"/>
      <c r="Y77" s="1783" t="s">
        <v>4530</v>
      </c>
      <c r="Z77" s="1772" t="s">
        <v>3599</v>
      </c>
      <c r="AA77" s="1784">
        <v>178.134</v>
      </c>
      <c r="AB77" s="2091">
        <f t="shared" si="23"/>
        <v>7481.628</v>
      </c>
      <c r="AC77" s="2092"/>
      <c r="AD77" s="1799" t="s">
        <v>81</v>
      </c>
      <c r="AE77" s="1799"/>
      <c r="AF77" s="1799"/>
      <c r="AG77" s="1800">
        <f t="shared" si="18"/>
        <v>3150</v>
      </c>
      <c r="AH77" s="1800"/>
      <c r="AI77" s="1800"/>
      <c r="AJ77" s="1800"/>
      <c r="AK77" s="1800">
        <f t="shared" si="24"/>
        <v>42</v>
      </c>
      <c r="AL77" s="1800" t="s">
        <v>64</v>
      </c>
      <c r="AM77" s="1800"/>
      <c r="AN77" s="1800">
        <f t="shared" si="12"/>
        <v>3150</v>
      </c>
      <c r="AO77" s="1800">
        <f t="shared" si="25"/>
        <v>630</v>
      </c>
      <c r="AP77" s="2107">
        <f t="shared" si="26"/>
        <v>472.5</v>
      </c>
      <c r="AQ77" s="1808">
        <f t="shared" si="27"/>
        <v>567</v>
      </c>
      <c r="AR77" s="2109">
        <f t="shared" si="15"/>
        <v>491.4</v>
      </c>
      <c r="AS77" s="2109">
        <f t="shared" si="16"/>
        <v>485.1</v>
      </c>
      <c r="AT77" s="2109">
        <f t="shared" si="17"/>
        <v>504</v>
      </c>
      <c r="AU77" s="1808" t="s">
        <v>551</v>
      </c>
      <c r="AV77" s="1808" t="s">
        <v>552</v>
      </c>
      <c r="AW77" s="1808"/>
      <c r="AX77" s="1818"/>
      <c r="AY77" s="1819"/>
      <c r="AZ77" s="1819"/>
      <c r="BA77" s="1819"/>
      <c r="BB77" s="1819"/>
      <c r="BC77" s="1819"/>
      <c r="BD77" s="1819"/>
      <c r="BE77" s="1819"/>
      <c r="BF77" s="1819"/>
      <c r="BG77" s="1819"/>
      <c r="BH77" s="1819"/>
      <c r="BI77" s="1819"/>
      <c r="BJ77" s="1819"/>
      <c r="BK77" s="1819"/>
      <c r="BL77" s="1819"/>
      <c r="BM77" s="1819"/>
      <c r="BN77" s="1819"/>
      <c r="BO77" s="1819"/>
      <c r="BP77" s="1819"/>
      <c r="BQ77" s="1819"/>
      <c r="BR77" s="1819"/>
      <c r="BS77" s="1819"/>
      <c r="BT77" s="1819"/>
      <c r="BU77" s="1819"/>
      <c r="BV77" s="1819"/>
      <c r="BW77" s="1819"/>
      <c r="BX77" s="1819"/>
      <c r="BY77" s="1819"/>
      <c r="BZ77" s="1819"/>
      <c r="CA77" s="1819"/>
      <c r="CB77" s="1819"/>
      <c r="CC77" s="1819"/>
      <c r="CD77" s="1819"/>
      <c r="CE77" s="1819"/>
      <c r="CF77" s="1819"/>
      <c r="CG77" s="1819"/>
      <c r="CH77" s="1819"/>
      <c r="CI77" s="1819"/>
      <c r="CJ77" s="1819"/>
      <c r="CK77" s="1819"/>
      <c r="CL77" s="1819"/>
      <c r="CM77" s="1819"/>
      <c r="CN77" s="1819"/>
      <c r="CO77" s="1819"/>
      <c r="CP77" s="1819"/>
      <c r="CQ77" s="1819"/>
      <c r="CR77" s="1819"/>
      <c r="CS77" s="1819"/>
      <c r="CT77" s="1819"/>
      <c r="CU77" s="1819"/>
      <c r="CV77" s="1819"/>
      <c r="CW77" s="1819"/>
      <c r="CX77" s="1819"/>
      <c r="CY77" s="1819"/>
      <c r="CZ77" s="1819"/>
      <c r="DA77" s="1819"/>
      <c r="DB77" s="1819"/>
      <c r="DC77" s="1819"/>
      <c r="DD77" s="1819"/>
      <c r="DE77" s="1819"/>
      <c r="DF77" s="1819"/>
      <c r="DG77" s="1819"/>
      <c r="DH77" s="1819"/>
      <c r="DI77" s="1819"/>
      <c r="DJ77" s="1819"/>
      <c r="DK77" s="1819"/>
      <c r="DL77" s="1819"/>
      <c r="DM77" s="1819"/>
      <c r="DN77" s="1819"/>
      <c r="DO77" s="1819"/>
      <c r="DP77" s="1819"/>
      <c r="DQ77" s="1819"/>
      <c r="DR77" s="1819"/>
      <c r="DS77" s="1819"/>
      <c r="DT77" s="1819"/>
      <c r="DU77" s="1819"/>
      <c r="DV77" s="1819"/>
      <c r="DW77" s="1819"/>
      <c r="DX77" s="1819"/>
      <c r="DY77" s="1819"/>
      <c r="DZ77" s="1819"/>
      <c r="EA77" s="1819"/>
      <c r="EB77" s="1819"/>
      <c r="EC77" s="1819"/>
      <c r="ED77" s="1819"/>
      <c r="EE77" s="1819"/>
      <c r="EF77" s="1819"/>
      <c r="EG77" s="1819"/>
      <c r="EH77" s="1819"/>
      <c r="EI77" s="1819"/>
      <c r="EJ77" s="1819"/>
      <c r="EK77" s="1819"/>
      <c r="EL77" s="1819"/>
      <c r="EM77" s="1819"/>
      <c r="EN77" s="1819"/>
      <c r="EO77" s="1819"/>
      <c r="EP77" s="1819"/>
      <c r="EQ77" s="1819"/>
      <c r="ER77" s="1819"/>
      <c r="ES77" s="1819"/>
      <c r="ET77" s="1819"/>
      <c r="EU77" s="1819"/>
      <c r="EV77" s="1819"/>
      <c r="EW77" s="1819"/>
      <c r="EX77" s="1819"/>
      <c r="EY77" s="1819"/>
      <c r="EZ77" s="1819"/>
      <c r="FA77" s="1819"/>
      <c r="FB77" s="1819"/>
      <c r="FC77" s="1819"/>
      <c r="FD77" s="1819"/>
      <c r="FE77" s="1819"/>
      <c r="FF77" s="1819"/>
      <c r="FG77" s="1819"/>
      <c r="FH77" s="1819"/>
      <c r="FI77" s="1819"/>
      <c r="FJ77" s="1819"/>
      <c r="FK77" s="1819"/>
      <c r="FL77" s="1819"/>
      <c r="FM77" s="1819"/>
      <c r="FN77" s="1819"/>
      <c r="FO77" s="1819"/>
      <c r="FP77" s="1819"/>
      <c r="FQ77" s="1819"/>
      <c r="FR77" s="1819"/>
      <c r="FS77" s="1819"/>
      <c r="FT77" s="1819"/>
      <c r="FU77" s="1819"/>
      <c r="FV77" s="1819"/>
      <c r="FW77" s="1819"/>
      <c r="FX77" s="1819"/>
      <c r="FY77" s="1819"/>
      <c r="FZ77" s="1819"/>
      <c r="GA77" s="1819"/>
      <c r="GB77" s="1819"/>
      <c r="GC77" s="1819"/>
      <c r="GD77" s="1819"/>
      <c r="GE77" s="1819"/>
      <c r="GF77" s="1819"/>
      <c r="GG77" s="1819"/>
      <c r="GH77" s="1819"/>
      <c r="GI77" s="1819"/>
      <c r="GJ77" s="1819"/>
      <c r="GK77" s="1819"/>
      <c r="GL77" s="1819"/>
      <c r="GM77" s="1819"/>
      <c r="GN77" s="1819"/>
      <c r="GO77" s="1819"/>
      <c r="GP77" s="1819"/>
      <c r="GQ77" s="1819"/>
      <c r="GR77" s="1819"/>
      <c r="GS77" s="1819"/>
      <c r="GT77" s="1819"/>
      <c r="GU77" s="1819"/>
      <c r="GV77" s="1819"/>
      <c r="GW77" s="1819"/>
      <c r="GX77" s="1819"/>
      <c r="GY77" s="1819"/>
      <c r="GZ77" s="1819"/>
      <c r="HA77" s="1819"/>
      <c r="HB77" s="1819"/>
      <c r="HC77" s="1819"/>
      <c r="HD77" s="1819"/>
      <c r="HE77" s="1819"/>
      <c r="HF77" s="1819"/>
      <c r="HG77" s="1819"/>
      <c r="HH77" s="1819"/>
      <c r="HI77" s="1819"/>
      <c r="HJ77" s="1819"/>
      <c r="HK77" s="1819"/>
      <c r="HL77" s="1819"/>
      <c r="HM77" s="1819"/>
      <c r="HN77" s="1819"/>
      <c r="HO77" s="1819"/>
      <c r="HP77" s="1819"/>
      <c r="HQ77" s="1819"/>
      <c r="HR77" s="1819"/>
      <c r="HS77" s="1819"/>
      <c r="HT77" s="1819"/>
      <c r="HU77" s="1819"/>
      <c r="HV77" s="1819"/>
      <c r="HW77" s="1819"/>
      <c r="HX77" s="1819"/>
      <c r="HY77" s="1819"/>
      <c r="HZ77" s="1819"/>
      <c r="IA77" s="1819"/>
      <c r="IB77" s="1819"/>
      <c r="IC77" s="1819"/>
      <c r="ID77" s="1819"/>
      <c r="IE77" s="1819"/>
      <c r="IF77" s="1819"/>
      <c r="IG77" s="1819"/>
      <c r="IH77" s="1819"/>
      <c r="II77" s="1819"/>
      <c r="IJ77" s="1819"/>
      <c r="IK77" s="1819"/>
      <c r="IL77" s="1819"/>
      <c r="IM77" s="1819"/>
      <c r="IN77" s="1819"/>
      <c r="IO77" s="1819"/>
      <c r="IP77" s="1819"/>
      <c r="IQ77" s="1819"/>
      <c r="IR77" s="1819"/>
      <c r="IS77" s="1819"/>
      <c r="IT77" s="1819"/>
      <c r="IU77" s="1819"/>
      <c r="IV77" s="1819"/>
      <c r="IW77" s="1819"/>
      <c r="IX77" s="1819"/>
      <c r="IY77" s="1819"/>
      <c r="IZ77" s="1819"/>
      <c r="JA77" s="1819"/>
      <c r="JB77" s="1819"/>
      <c r="JC77" s="1819"/>
      <c r="JD77" s="1819"/>
      <c r="JE77" s="1819"/>
      <c r="JF77" s="1819"/>
      <c r="JG77" s="1819"/>
      <c r="JH77" s="1819"/>
      <c r="JI77" s="1819"/>
      <c r="JJ77" s="1819"/>
      <c r="JK77" s="1819"/>
      <c r="JL77" s="1819"/>
      <c r="JM77" s="1819"/>
      <c r="JN77" s="1819"/>
      <c r="JO77" s="1819"/>
      <c r="JP77" s="1819"/>
      <c r="JQ77" s="1819"/>
      <c r="JR77" s="1819"/>
      <c r="JS77" s="1819"/>
      <c r="JT77" s="1819"/>
      <c r="JU77" s="1819"/>
      <c r="JV77" s="1819"/>
      <c r="JW77" s="1819"/>
      <c r="JX77" s="1819"/>
      <c r="JY77" s="1819"/>
      <c r="JZ77" s="1819"/>
      <c r="KA77" s="1819"/>
      <c r="KB77" s="1819"/>
      <c r="KC77" s="1819"/>
      <c r="KD77" s="1819"/>
      <c r="KE77" s="1819"/>
      <c r="KF77" s="1819"/>
      <c r="KG77" s="1819"/>
      <c r="KH77" s="1819"/>
      <c r="KI77" s="1819"/>
      <c r="KJ77" s="1819"/>
      <c r="KK77" s="1819"/>
      <c r="KL77" s="1819"/>
      <c r="KM77" s="1819"/>
      <c r="KN77" s="1819"/>
      <c r="KO77" s="1819"/>
      <c r="KP77" s="1819"/>
      <c r="KQ77" s="1819"/>
      <c r="KR77" s="1819"/>
      <c r="KS77" s="1819"/>
      <c r="KT77" s="1819"/>
      <c r="KU77" s="1819"/>
      <c r="KV77" s="1819"/>
      <c r="KW77" s="1819"/>
      <c r="KX77" s="1819"/>
      <c r="KY77" s="1819"/>
      <c r="KZ77" s="1819"/>
      <c r="LA77" s="1819"/>
      <c r="LB77" s="1819"/>
      <c r="LC77" s="1819"/>
      <c r="LD77" s="1819"/>
    </row>
    <row r="78" s="1486" customFormat="1" ht="47" customHeight="1" spans="1:316">
      <c r="A78" s="1726">
        <v>45945</v>
      </c>
      <c r="B78" s="1724" t="s">
        <v>3593</v>
      </c>
      <c r="C78" s="1720" t="s">
        <v>98</v>
      </c>
      <c r="D78" s="1725">
        <v>4500181924</v>
      </c>
      <c r="E78" s="2047" t="s">
        <v>4692</v>
      </c>
      <c r="F78" s="1725" t="s">
        <v>4693</v>
      </c>
      <c r="G78" s="1728" t="s">
        <v>4523</v>
      </c>
      <c r="H78" s="1728" t="s">
        <v>4523</v>
      </c>
      <c r="I78" s="1746" t="s">
        <v>4524</v>
      </c>
      <c r="J78" s="1736">
        <v>3150</v>
      </c>
      <c r="K78" s="1747">
        <v>0</v>
      </c>
      <c r="L78" s="1747">
        <v>75</v>
      </c>
      <c r="M78" s="1747">
        <f t="shared" si="22"/>
        <v>42</v>
      </c>
      <c r="N78" s="2123">
        <v>46060</v>
      </c>
      <c r="O78" s="2123">
        <v>46058</v>
      </c>
      <c r="P78" s="1749"/>
      <c r="Q78" s="1764" t="s">
        <v>78</v>
      </c>
      <c r="R78" s="1764" t="s">
        <v>4687</v>
      </c>
      <c r="S78" s="1766" t="s">
        <v>111</v>
      </c>
      <c r="T78" s="2075">
        <v>45960</v>
      </c>
      <c r="U78" s="1767" t="s">
        <v>88</v>
      </c>
      <c r="V78" s="1783" t="s">
        <v>88</v>
      </c>
      <c r="W78" s="1767" t="s">
        <v>3597</v>
      </c>
      <c r="X78" s="1783"/>
      <c r="Y78" s="1783" t="s">
        <v>4530</v>
      </c>
      <c r="Z78" s="1772" t="s">
        <v>3599</v>
      </c>
      <c r="AA78" s="1784">
        <v>178.134</v>
      </c>
      <c r="AB78" s="2091">
        <f t="shared" si="23"/>
        <v>7481.628</v>
      </c>
      <c r="AC78" s="2092"/>
      <c r="AD78" s="1799" t="s">
        <v>81</v>
      </c>
      <c r="AE78" s="1799"/>
      <c r="AF78" s="1799"/>
      <c r="AG78" s="1800">
        <f t="shared" si="18"/>
        <v>3150</v>
      </c>
      <c r="AH78" s="1800"/>
      <c r="AI78" s="1800"/>
      <c r="AJ78" s="1800"/>
      <c r="AK78" s="1800">
        <f t="shared" si="24"/>
        <v>42</v>
      </c>
      <c r="AL78" s="1800" t="s">
        <v>64</v>
      </c>
      <c r="AM78" s="1800"/>
      <c r="AN78" s="1800">
        <f t="shared" si="12"/>
        <v>3150</v>
      </c>
      <c r="AO78" s="1800">
        <f t="shared" si="25"/>
        <v>630</v>
      </c>
      <c r="AP78" s="2107">
        <f t="shared" si="26"/>
        <v>472.5</v>
      </c>
      <c r="AQ78" s="1808">
        <f t="shared" si="27"/>
        <v>567</v>
      </c>
      <c r="AR78" s="2109">
        <f t="shared" si="15"/>
        <v>491.4</v>
      </c>
      <c r="AS78" s="2109">
        <f t="shared" si="16"/>
        <v>485.1</v>
      </c>
      <c r="AT78" s="2109">
        <f t="shared" si="17"/>
        <v>504</v>
      </c>
      <c r="AU78" s="1808" t="s">
        <v>551</v>
      </c>
      <c r="AV78" s="1808" t="s">
        <v>552</v>
      </c>
      <c r="AW78" s="1808"/>
      <c r="AX78" s="1818"/>
      <c r="AY78" s="1819"/>
      <c r="AZ78" s="1819"/>
      <c r="BA78" s="1819"/>
      <c r="BB78" s="1819"/>
      <c r="BC78" s="1819"/>
      <c r="BD78" s="1819"/>
      <c r="BE78" s="1819"/>
      <c r="BF78" s="1819"/>
      <c r="BG78" s="1819"/>
      <c r="BH78" s="1819"/>
      <c r="BI78" s="1819"/>
      <c r="BJ78" s="1819"/>
      <c r="BK78" s="1819"/>
      <c r="BL78" s="1819"/>
      <c r="BM78" s="1819"/>
      <c r="BN78" s="1819"/>
      <c r="BO78" s="1819"/>
      <c r="BP78" s="1819"/>
      <c r="BQ78" s="1819"/>
      <c r="BR78" s="1819"/>
      <c r="BS78" s="1819"/>
      <c r="BT78" s="1819"/>
      <c r="BU78" s="1819"/>
      <c r="BV78" s="1819"/>
      <c r="BW78" s="1819"/>
      <c r="BX78" s="1819"/>
      <c r="BY78" s="1819"/>
      <c r="BZ78" s="1819"/>
      <c r="CA78" s="1819"/>
      <c r="CB78" s="1819"/>
      <c r="CC78" s="1819"/>
      <c r="CD78" s="1819"/>
      <c r="CE78" s="1819"/>
      <c r="CF78" s="1819"/>
      <c r="CG78" s="1819"/>
      <c r="CH78" s="1819"/>
      <c r="CI78" s="1819"/>
      <c r="CJ78" s="1819"/>
      <c r="CK78" s="1819"/>
      <c r="CL78" s="1819"/>
      <c r="CM78" s="1819"/>
      <c r="CN78" s="1819"/>
      <c r="CO78" s="1819"/>
      <c r="CP78" s="1819"/>
      <c r="CQ78" s="1819"/>
      <c r="CR78" s="1819"/>
      <c r="CS78" s="1819"/>
      <c r="CT78" s="1819"/>
      <c r="CU78" s="1819"/>
      <c r="CV78" s="1819"/>
      <c r="CW78" s="1819"/>
      <c r="CX78" s="1819"/>
      <c r="CY78" s="1819"/>
      <c r="CZ78" s="1819"/>
      <c r="DA78" s="1819"/>
      <c r="DB78" s="1819"/>
      <c r="DC78" s="1819"/>
      <c r="DD78" s="1819"/>
      <c r="DE78" s="1819"/>
      <c r="DF78" s="1819"/>
      <c r="DG78" s="1819"/>
      <c r="DH78" s="1819"/>
      <c r="DI78" s="1819"/>
      <c r="DJ78" s="1819"/>
      <c r="DK78" s="1819"/>
      <c r="DL78" s="1819"/>
      <c r="DM78" s="1819"/>
      <c r="DN78" s="1819"/>
      <c r="DO78" s="1819"/>
      <c r="DP78" s="1819"/>
      <c r="DQ78" s="1819"/>
      <c r="DR78" s="1819"/>
      <c r="DS78" s="1819"/>
      <c r="DT78" s="1819"/>
      <c r="DU78" s="1819"/>
      <c r="DV78" s="1819"/>
      <c r="DW78" s="1819"/>
      <c r="DX78" s="1819"/>
      <c r="DY78" s="1819"/>
      <c r="DZ78" s="1819"/>
      <c r="EA78" s="1819"/>
      <c r="EB78" s="1819"/>
      <c r="EC78" s="1819"/>
      <c r="ED78" s="1819"/>
      <c r="EE78" s="1819"/>
      <c r="EF78" s="1819"/>
      <c r="EG78" s="1819"/>
      <c r="EH78" s="1819"/>
      <c r="EI78" s="1819"/>
      <c r="EJ78" s="1819"/>
      <c r="EK78" s="1819"/>
      <c r="EL78" s="1819"/>
      <c r="EM78" s="1819"/>
      <c r="EN78" s="1819"/>
      <c r="EO78" s="1819"/>
      <c r="EP78" s="1819"/>
      <c r="EQ78" s="1819"/>
      <c r="ER78" s="1819"/>
      <c r="ES78" s="1819"/>
      <c r="ET78" s="1819"/>
      <c r="EU78" s="1819"/>
      <c r="EV78" s="1819"/>
      <c r="EW78" s="1819"/>
      <c r="EX78" s="1819"/>
      <c r="EY78" s="1819"/>
      <c r="EZ78" s="1819"/>
      <c r="FA78" s="1819"/>
      <c r="FB78" s="1819"/>
      <c r="FC78" s="1819"/>
      <c r="FD78" s="1819"/>
      <c r="FE78" s="1819"/>
      <c r="FF78" s="1819"/>
      <c r="FG78" s="1819"/>
      <c r="FH78" s="1819"/>
      <c r="FI78" s="1819"/>
      <c r="FJ78" s="1819"/>
      <c r="FK78" s="1819"/>
      <c r="FL78" s="1819"/>
      <c r="FM78" s="1819"/>
      <c r="FN78" s="1819"/>
      <c r="FO78" s="1819"/>
      <c r="FP78" s="1819"/>
      <c r="FQ78" s="1819"/>
      <c r="FR78" s="1819"/>
      <c r="FS78" s="1819"/>
      <c r="FT78" s="1819"/>
      <c r="FU78" s="1819"/>
      <c r="FV78" s="1819"/>
      <c r="FW78" s="1819"/>
      <c r="FX78" s="1819"/>
      <c r="FY78" s="1819"/>
      <c r="FZ78" s="1819"/>
      <c r="GA78" s="1819"/>
      <c r="GB78" s="1819"/>
      <c r="GC78" s="1819"/>
      <c r="GD78" s="1819"/>
      <c r="GE78" s="1819"/>
      <c r="GF78" s="1819"/>
      <c r="GG78" s="1819"/>
      <c r="GH78" s="1819"/>
      <c r="GI78" s="1819"/>
      <c r="GJ78" s="1819"/>
      <c r="GK78" s="1819"/>
      <c r="GL78" s="1819"/>
      <c r="GM78" s="1819"/>
      <c r="GN78" s="1819"/>
      <c r="GO78" s="1819"/>
      <c r="GP78" s="1819"/>
      <c r="GQ78" s="1819"/>
      <c r="GR78" s="1819"/>
      <c r="GS78" s="1819"/>
      <c r="GT78" s="1819"/>
      <c r="GU78" s="1819"/>
      <c r="GV78" s="1819"/>
      <c r="GW78" s="1819"/>
      <c r="GX78" s="1819"/>
      <c r="GY78" s="1819"/>
      <c r="GZ78" s="1819"/>
      <c r="HA78" s="1819"/>
      <c r="HB78" s="1819"/>
      <c r="HC78" s="1819"/>
      <c r="HD78" s="1819"/>
      <c r="HE78" s="1819"/>
      <c r="HF78" s="1819"/>
      <c r="HG78" s="1819"/>
      <c r="HH78" s="1819"/>
      <c r="HI78" s="1819"/>
      <c r="HJ78" s="1819"/>
      <c r="HK78" s="1819"/>
      <c r="HL78" s="1819"/>
      <c r="HM78" s="1819"/>
      <c r="HN78" s="1819"/>
      <c r="HO78" s="1819"/>
      <c r="HP78" s="1819"/>
      <c r="HQ78" s="1819"/>
      <c r="HR78" s="1819"/>
      <c r="HS78" s="1819"/>
      <c r="HT78" s="1819"/>
      <c r="HU78" s="1819"/>
      <c r="HV78" s="1819"/>
      <c r="HW78" s="1819"/>
      <c r="HX78" s="1819"/>
      <c r="HY78" s="1819"/>
      <c r="HZ78" s="1819"/>
      <c r="IA78" s="1819"/>
      <c r="IB78" s="1819"/>
      <c r="IC78" s="1819"/>
      <c r="ID78" s="1819"/>
      <c r="IE78" s="1819"/>
      <c r="IF78" s="1819"/>
      <c r="IG78" s="1819"/>
      <c r="IH78" s="1819"/>
      <c r="II78" s="1819"/>
      <c r="IJ78" s="1819"/>
      <c r="IK78" s="1819"/>
      <c r="IL78" s="1819"/>
      <c r="IM78" s="1819"/>
      <c r="IN78" s="1819"/>
      <c r="IO78" s="1819"/>
      <c r="IP78" s="1819"/>
      <c r="IQ78" s="1819"/>
      <c r="IR78" s="1819"/>
      <c r="IS78" s="1819"/>
      <c r="IT78" s="1819"/>
      <c r="IU78" s="1819"/>
      <c r="IV78" s="1819"/>
      <c r="IW78" s="1819"/>
      <c r="IX78" s="1819"/>
      <c r="IY78" s="1819"/>
      <c r="IZ78" s="1819"/>
      <c r="JA78" s="1819"/>
      <c r="JB78" s="1819"/>
      <c r="JC78" s="1819"/>
      <c r="JD78" s="1819"/>
      <c r="JE78" s="1819"/>
      <c r="JF78" s="1819"/>
      <c r="JG78" s="1819"/>
      <c r="JH78" s="1819"/>
      <c r="JI78" s="1819"/>
      <c r="JJ78" s="1819"/>
      <c r="JK78" s="1819"/>
      <c r="JL78" s="1819"/>
      <c r="JM78" s="1819"/>
      <c r="JN78" s="1819"/>
      <c r="JO78" s="1819"/>
      <c r="JP78" s="1819"/>
      <c r="JQ78" s="1819"/>
      <c r="JR78" s="1819"/>
      <c r="JS78" s="1819"/>
      <c r="JT78" s="1819"/>
      <c r="JU78" s="1819"/>
      <c r="JV78" s="1819"/>
      <c r="JW78" s="1819"/>
      <c r="JX78" s="1819"/>
      <c r="JY78" s="1819"/>
      <c r="JZ78" s="1819"/>
      <c r="KA78" s="1819"/>
      <c r="KB78" s="1819"/>
      <c r="KC78" s="1819"/>
      <c r="KD78" s="1819"/>
      <c r="KE78" s="1819"/>
      <c r="KF78" s="1819"/>
      <c r="KG78" s="1819"/>
      <c r="KH78" s="1819"/>
      <c r="KI78" s="1819"/>
      <c r="KJ78" s="1819"/>
      <c r="KK78" s="1819"/>
      <c r="KL78" s="1819"/>
      <c r="KM78" s="1819"/>
      <c r="KN78" s="1819"/>
      <c r="KO78" s="1819"/>
      <c r="KP78" s="1819"/>
      <c r="KQ78" s="1819"/>
      <c r="KR78" s="1819"/>
      <c r="KS78" s="1819"/>
      <c r="KT78" s="1819"/>
      <c r="KU78" s="1819"/>
      <c r="KV78" s="1819"/>
      <c r="KW78" s="1819"/>
      <c r="KX78" s="1819"/>
      <c r="KY78" s="1819"/>
      <c r="KZ78" s="1819"/>
      <c r="LA78" s="1819"/>
      <c r="LB78" s="1819"/>
      <c r="LC78" s="1819"/>
      <c r="LD78" s="1819"/>
    </row>
    <row r="79" s="1014" customFormat="1" ht="47" customHeight="1" spans="1:316">
      <c r="A79" s="1231">
        <v>45945</v>
      </c>
      <c r="B79" s="1232" t="s">
        <v>3593</v>
      </c>
      <c r="C79" s="1233" t="s">
        <v>98</v>
      </c>
      <c r="D79" s="1234">
        <v>4500181925</v>
      </c>
      <c r="E79" s="2118" t="s">
        <v>4694</v>
      </c>
      <c r="F79" s="1234" t="s">
        <v>4695</v>
      </c>
      <c r="G79" s="1236" t="s">
        <v>4523</v>
      </c>
      <c r="H79" s="1236" t="s">
        <v>4523</v>
      </c>
      <c r="I79" s="1887" t="s">
        <v>4524</v>
      </c>
      <c r="J79" s="1277">
        <v>3150</v>
      </c>
      <c r="K79" s="1068">
        <v>0</v>
      </c>
      <c r="L79" s="1068">
        <v>75</v>
      </c>
      <c r="M79" s="1068">
        <f t="shared" si="22"/>
        <v>42</v>
      </c>
      <c r="N79" s="1299">
        <v>46079</v>
      </c>
      <c r="O79" s="1299">
        <v>46077</v>
      </c>
      <c r="P79" s="1070"/>
      <c r="Q79" s="1096"/>
      <c r="R79" s="1096" t="s">
        <v>4696</v>
      </c>
      <c r="S79" s="1314" t="s">
        <v>111</v>
      </c>
      <c r="T79" s="2125">
        <v>45960</v>
      </c>
      <c r="U79" s="1098" t="s">
        <v>88</v>
      </c>
      <c r="V79" s="1099" t="s">
        <v>88</v>
      </c>
      <c r="W79" s="1098" t="s">
        <v>3597</v>
      </c>
      <c r="X79" s="1099"/>
      <c r="Y79" s="1099" t="s">
        <v>4530</v>
      </c>
      <c r="Z79" s="1126" t="s">
        <v>3599</v>
      </c>
      <c r="AA79" s="1127">
        <v>178.134</v>
      </c>
      <c r="AB79" s="1383">
        <f t="shared" si="23"/>
        <v>7481.628</v>
      </c>
      <c r="AC79" s="1936"/>
      <c r="AD79" s="1131" t="s">
        <v>81</v>
      </c>
      <c r="AE79" s="1131"/>
      <c r="AF79" s="1131"/>
      <c r="AG79" s="1152">
        <f t="shared" si="18"/>
        <v>3150</v>
      </c>
      <c r="AH79" s="1152"/>
      <c r="AI79" s="1152"/>
      <c r="AJ79" s="1152"/>
      <c r="AK79" s="1152">
        <f t="shared" si="24"/>
        <v>42</v>
      </c>
      <c r="AL79" s="1152" t="s">
        <v>64</v>
      </c>
      <c r="AM79" s="1152"/>
      <c r="AN79" s="1152">
        <f t="shared" si="12"/>
        <v>3150</v>
      </c>
      <c r="AO79" s="1152">
        <f t="shared" si="25"/>
        <v>630</v>
      </c>
      <c r="AP79" s="2133">
        <f t="shared" si="26"/>
        <v>472.5</v>
      </c>
      <c r="AQ79" s="1178">
        <f t="shared" si="27"/>
        <v>567</v>
      </c>
      <c r="AR79" s="1445">
        <f t="shared" si="15"/>
        <v>491.4</v>
      </c>
      <c r="AS79" s="1445">
        <f t="shared" si="16"/>
        <v>485.1</v>
      </c>
      <c r="AT79" s="1445">
        <f t="shared" si="17"/>
        <v>504</v>
      </c>
      <c r="AU79" s="1178" t="s">
        <v>551</v>
      </c>
      <c r="AV79" s="1178" t="s">
        <v>552</v>
      </c>
      <c r="AW79" s="1178"/>
      <c r="AX79" s="1456"/>
      <c r="AY79" s="1457"/>
      <c r="AZ79" s="1457"/>
      <c r="BA79" s="1457"/>
      <c r="BB79" s="1457"/>
      <c r="BC79" s="1457"/>
      <c r="BD79" s="1457"/>
      <c r="BE79" s="1457"/>
      <c r="BF79" s="1457"/>
      <c r="BG79" s="1457"/>
      <c r="BH79" s="1457"/>
      <c r="BI79" s="1457"/>
      <c r="BJ79" s="1457"/>
      <c r="BK79" s="1457"/>
      <c r="BL79" s="1457"/>
      <c r="BM79" s="1457"/>
      <c r="BN79" s="1457"/>
      <c r="BO79" s="1457"/>
      <c r="BP79" s="1457"/>
      <c r="BQ79" s="1457"/>
      <c r="BR79" s="1457"/>
      <c r="BS79" s="1457"/>
      <c r="BT79" s="1457"/>
      <c r="BU79" s="1457"/>
      <c r="BV79" s="1457"/>
      <c r="BW79" s="1457"/>
      <c r="BX79" s="1457"/>
      <c r="BY79" s="1457"/>
      <c r="BZ79" s="1457"/>
      <c r="CA79" s="1457"/>
      <c r="CB79" s="1457"/>
      <c r="CC79" s="1457"/>
      <c r="CD79" s="1457"/>
      <c r="CE79" s="1457"/>
      <c r="CF79" s="1457"/>
      <c r="CG79" s="1457"/>
      <c r="CH79" s="1457"/>
      <c r="CI79" s="1457"/>
      <c r="CJ79" s="1457"/>
      <c r="CK79" s="1457"/>
      <c r="CL79" s="1457"/>
      <c r="CM79" s="1457"/>
      <c r="CN79" s="1457"/>
      <c r="CO79" s="1457"/>
      <c r="CP79" s="1457"/>
      <c r="CQ79" s="1457"/>
      <c r="CR79" s="1457"/>
      <c r="CS79" s="1457"/>
      <c r="CT79" s="1457"/>
      <c r="CU79" s="1457"/>
      <c r="CV79" s="1457"/>
      <c r="CW79" s="1457"/>
      <c r="CX79" s="1457"/>
      <c r="CY79" s="1457"/>
      <c r="CZ79" s="1457"/>
      <c r="DA79" s="1457"/>
      <c r="DB79" s="1457"/>
      <c r="DC79" s="1457"/>
      <c r="DD79" s="1457"/>
      <c r="DE79" s="1457"/>
      <c r="DF79" s="1457"/>
      <c r="DG79" s="1457"/>
      <c r="DH79" s="1457"/>
      <c r="DI79" s="1457"/>
      <c r="DJ79" s="1457"/>
      <c r="DK79" s="1457"/>
      <c r="DL79" s="1457"/>
      <c r="DM79" s="1457"/>
      <c r="DN79" s="1457"/>
      <c r="DO79" s="1457"/>
      <c r="DP79" s="1457"/>
      <c r="DQ79" s="1457"/>
      <c r="DR79" s="1457"/>
      <c r="DS79" s="1457"/>
      <c r="DT79" s="1457"/>
      <c r="DU79" s="1457"/>
      <c r="DV79" s="1457"/>
      <c r="DW79" s="1457"/>
      <c r="DX79" s="1457"/>
      <c r="DY79" s="1457"/>
      <c r="DZ79" s="1457"/>
      <c r="EA79" s="1457"/>
      <c r="EB79" s="1457"/>
      <c r="EC79" s="1457"/>
      <c r="ED79" s="1457"/>
      <c r="EE79" s="1457"/>
      <c r="EF79" s="1457"/>
      <c r="EG79" s="1457"/>
      <c r="EH79" s="1457"/>
      <c r="EI79" s="1457"/>
      <c r="EJ79" s="1457"/>
      <c r="EK79" s="1457"/>
      <c r="EL79" s="1457"/>
      <c r="EM79" s="1457"/>
      <c r="EN79" s="1457"/>
      <c r="EO79" s="1457"/>
      <c r="EP79" s="1457"/>
      <c r="EQ79" s="1457"/>
      <c r="ER79" s="1457"/>
      <c r="ES79" s="1457"/>
      <c r="ET79" s="1457"/>
      <c r="EU79" s="1457"/>
      <c r="EV79" s="1457"/>
      <c r="EW79" s="1457"/>
      <c r="EX79" s="1457"/>
      <c r="EY79" s="1457"/>
      <c r="EZ79" s="1457"/>
      <c r="FA79" s="1457"/>
      <c r="FB79" s="1457"/>
      <c r="FC79" s="1457"/>
      <c r="FD79" s="1457"/>
      <c r="FE79" s="1457"/>
      <c r="FF79" s="1457"/>
      <c r="FG79" s="1457"/>
      <c r="FH79" s="1457"/>
      <c r="FI79" s="1457"/>
      <c r="FJ79" s="1457"/>
      <c r="FK79" s="1457"/>
      <c r="FL79" s="1457"/>
      <c r="FM79" s="1457"/>
      <c r="FN79" s="1457"/>
      <c r="FO79" s="1457"/>
      <c r="FP79" s="1457"/>
      <c r="FQ79" s="1457"/>
      <c r="FR79" s="1457"/>
      <c r="FS79" s="1457"/>
      <c r="FT79" s="1457"/>
      <c r="FU79" s="1457"/>
      <c r="FV79" s="1457"/>
      <c r="FW79" s="1457"/>
      <c r="FX79" s="1457"/>
      <c r="FY79" s="1457"/>
      <c r="FZ79" s="1457"/>
      <c r="GA79" s="1457"/>
      <c r="GB79" s="1457"/>
      <c r="GC79" s="1457"/>
      <c r="GD79" s="1457"/>
      <c r="GE79" s="1457"/>
      <c r="GF79" s="1457"/>
      <c r="GG79" s="1457"/>
      <c r="GH79" s="1457"/>
      <c r="GI79" s="1457"/>
      <c r="GJ79" s="1457"/>
      <c r="GK79" s="1457"/>
      <c r="GL79" s="1457"/>
      <c r="GM79" s="1457"/>
      <c r="GN79" s="1457"/>
      <c r="GO79" s="1457"/>
      <c r="GP79" s="1457"/>
      <c r="GQ79" s="1457"/>
      <c r="GR79" s="1457"/>
      <c r="GS79" s="1457"/>
      <c r="GT79" s="1457"/>
      <c r="GU79" s="1457"/>
      <c r="GV79" s="1457"/>
      <c r="GW79" s="1457"/>
      <c r="GX79" s="1457"/>
      <c r="GY79" s="1457"/>
      <c r="GZ79" s="1457"/>
      <c r="HA79" s="1457"/>
      <c r="HB79" s="1457"/>
      <c r="HC79" s="1457"/>
      <c r="HD79" s="1457"/>
      <c r="HE79" s="1457"/>
      <c r="HF79" s="1457"/>
      <c r="HG79" s="1457"/>
      <c r="HH79" s="1457"/>
      <c r="HI79" s="1457"/>
      <c r="HJ79" s="1457"/>
      <c r="HK79" s="1457"/>
      <c r="HL79" s="1457"/>
      <c r="HM79" s="1457"/>
      <c r="HN79" s="1457"/>
      <c r="HO79" s="1457"/>
      <c r="HP79" s="1457"/>
      <c r="HQ79" s="1457"/>
      <c r="HR79" s="1457"/>
      <c r="HS79" s="1457"/>
      <c r="HT79" s="1457"/>
      <c r="HU79" s="1457"/>
      <c r="HV79" s="1457"/>
      <c r="HW79" s="1457"/>
      <c r="HX79" s="1457"/>
      <c r="HY79" s="1457"/>
      <c r="HZ79" s="1457"/>
      <c r="IA79" s="1457"/>
      <c r="IB79" s="1457"/>
      <c r="IC79" s="1457"/>
      <c r="ID79" s="1457"/>
      <c r="IE79" s="1457"/>
      <c r="IF79" s="1457"/>
      <c r="IG79" s="1457"/>
      <c r="IH79" s="1457"/>
      <c r="II79" s="1457"/>
      <c r="IJ79" s="1457"/>
      <c r="IK79" s="1457"/>
      <c r="IL79" s="1457"/>
      <c r="IM79" s="1457"/>
      <c r="IN79" s="1457"/>
      <c r="IO79" s="1457"/>
      <c r="IP79" s="1457"/>
      <c r="IQ79" s="1457"/>
      <c r="IR79" s="1457"/>
      <c r="IS79" s="1457"/>
      <c r="IT79" s="1457"/>
      <c r="IU79" s="1457"/>
      <c r="IV79" s="1457"/>
      <c r="IW79" s="1457"/>
      <c r="IX79" s="1457"/>
      <c r="IY79" s="1457"/>
      <c r="IZ79" s="1457"/>
      <c r="JA79" s="1457"/>
      <c r="JB79" s="1457"/>
      <c r="JC79" s="1457"/>
      <c r="JD79" s="1457"/>
      <c r="JE79" s="1457"/>
      <c r="JF79" s="1457"/>
      <c r="JG79" s="1457"/>
      <c r="JH79" s="1457"/>
      <c r="JI79" s="1457"/>
      <c r="JJ79" s="1457"/>
      <c r="JK79" s="1457"/>
      <c r="JL79" s="1457"/>
      <c r="JM79" s="1457"/>
      <c r="JN79" s="1457"/>
      <c r="JO79" s="1457"/>
      <c r="JP79" s="1457"/>
      <c r="JQ79" s="1457"/>
      <c r="JR79" s="1457"/>
      <c r="JS79" s="1457"/>
      <c r="JT79" s="1457"/>
      <c r="JU79" s="1457"/>
      <c r="JV79" s="1457"/>
      <c r="JW79" s="1457"/>
      <c r="JX79" s="1457"/>
      <c r="JY79" s="1457"/>
      <c r="JZ79" s="1457"/>
      <c r="KA79" s="1457"/>
      <c r="KB79" s="1457"/>
      <c r="KC79" s="1457"/>
      <c r="KD79" s="1457"/>
      <c r="KE79" s="1457"/>
      <c r="KF79" s="1457"/>
      <c r="KG79" s="1457"/>
      <c r="KH79" s="1457"/>
      <c r="KI79" s="1457"/>
      <c r="KJ79" s="1457"/>
      <c r="KK79" s="1457"/>
      <c r="KL79" s="1457"/>
      <c r="KM79" s="1457"/>
      <c r="KN79" s="1457"/>
      <c r="KO79" s="1457"/>
      <c r="KP79" s="1457"/>
      <c r="KQ79" s="1457"/>
      <c r="KR79" s="1457"/>
      <c r="KS79" s="1457"/>
      <c r="KT79" s="1457"/>
      <c r="KU79" s="1457"/>
      <c r="KV79" s="1457"/>
      <c r="KW79" s="1457"/>
      <c r="KX79" s="1457"/>
      <c r="KY79" s="1457"/>
      <c r="KZ79" s="1457"/>
      <c r="LA79" s="1457"/>
      <c r="LB79" s="1457"/>
      <c r="LC79" s="1457"/>
      <c r="LD79" s="1457"/>
    </row>
    <row r="80" s="1014" customFormat="1" ht="47" customHeight="1" spans="1:316">
      <c r="A80" s="1231">
        <v>45999</v>
      </c>
      <c r="B80" s="1232" t="s">
        <v>3601</v>
      </c>
      <c r="C80" s="1233" t="s">
        <v>342</v>
      </c>
      <c r="D80" s="1234">
        <v>4500188384</v>
      </c>
      <c r="E80" s="2119" t="s">
        <v>4697</v>
      </c>
      <c r="F80" s="1234" t="s">
        <v>4698</v>
      </c>
      <c r="G80" s="1236" t="s">
        <v>4523</v>
      </c>
      <c r="H80" s="1236" t="s">
        <v>4523</v>
      </c>
      <c r="I80" s="1887" t="s">
        <v>4524</v>
      </c>
      <c r="J80" s="1277">
        <v>3150</v>
      </c>
      <c r="K80" s="1068">
        <v>0</v>
      </c>
      <c r="L80" s="1068">
        <v>75</v>
      </c>
      <c r="M80" s="1068">
        <f t="shared" si="22"/>
        <v>42</v>
      </c>
      <c r="N80" s="1069">
        <v>46080</v>
      </c>
      <c r="O80" s="1069">
        <v>46078</v>
      </c>
      <c r="P80" s="1070"/>
      <c r="Q80" s="1096"/>
      <c r="R80" s="1096"/>
      <c r="S80" s="1314" t="s">
        <v>88</v>
      </c>
      <c r="T80" s="2125">
        <v>46000</v>
      </c>
      <c r="U80" s="1098" t="s">
        <v>88</v>
      </c>
      <c r="V80" s="1099"/>
      <c r="W80" s="1098" t="s">
        <v>4591</v>
      </c>
      <c r="X80" s="1099"/>
      <c r="Y80" s="1099" t="s">
        <v>4699</v>
      </c>
      <c r="Z80" s="1126" t="s">
        <v>618</v>
      </c>
      <c r="AA80" s="1127">
        <v>296.89</v>
      </c>
      <c r="AB80" s="1383">
        <f t="shared" si="23"/>
        <v>12469.38</v>
      </c>
      <c r="AC80" s="1936"/>
      <c r="AD80" s="1131" t="s">
        <v>81</v>
      </c>
      <c r="AE80" s="1131">
        <v>6</v>
      </c>
      <c r="AF80" s="1131"/>
      <c r="AG80" s="1277">
        <v>3150</v>
      </c>
      <c r="AH80" s="1152"/>
      <c r="AI80" s="1152"/>
      <c r="AJ80" s="1152"/>
      <c r="AK80" s="1152">
        <f>J80/75</f>
        <v>42</v>
      </c>
      <c r="AL80" s="1152"/>
      <c r="AM80" s="1152"/>
      <c r="AN80" s="1152">
        <f t="shared" si="12"/>
        <v>3150</v>
      </c>
      <c r="AO80" s="1152">
        <f t="shared" si="25"/>
        <v>630</v>
      </c>
      <c r="AP80" s="2133">
        <f t="shared" si="26"/>
        <v>472.5</v>
      </c>
      <c r="AQ80" s="1178">
        <f t="shared" si="27"/>
        <v>567</v>
      </c>
      <c r="AR80" s="1178">
        <f t="shared" si="15"/>
        <v>491.4</v>
      </c>
      <c r="AS80" s="1178">
        <f t="shared" si="16"/>
        <v>485.1</v>
      </c>
      <c r="AT80" s="1178">
        <f t="shared" si="17"/>
        <v>504</v>
      </c>
      <c r="AU80" s="1178" t="s">
        <v>551</v>
      </c>
      <c r="AV80" s="1178" t="s">
        <v>552</v>
      </c>
      <c r="AW80" s="1178"/>
      <c r="AX80" s="1456"/>
      <c r="AY80" s="1457"/>
      <c r="AZ80" s="1457"/>
      <c r="BA80" s="1457"/>
      <c r="BB80" s="1457"/>
      <c r="BC80" s="1457"/>
      <c r="BD80" s="1457"/>
      <c r="BE80" s="1457"/>
      <c r="BF80" s="1457"/>
      <c r="BG80" s="1457"/>
      <c r="BH80" s="1457"/>
      <c r="BI80" s="1457"/>
      <c r="BJ80" s="1457"/>
      <c r="BK80" s="1457"/>
      <c r="BL80" s="1457"/>
      <c r="BM80" s="1457"/>
      <c r="BN80" s="1457"/>
      <c r="BO80" s="1457"/>
      <c r="BP80" s="1457"/>
      <c r="BQ80" s="1457"/>
      <c r="BR80" s="1457"/>
      <c r="BS80" s="1457"/>
      <c r="BT80" s="1457"/>
      <c r="BU80" s="1457"/>
      <c r="BV80" s="1457"/>
      <c r="BW80" s="1457"/>
      <c r="BX80" s="1457"/>
      <c r="BY80" s="1457"/>
      <c r="BZ80" s="1457"/>
      <c r="CA80" s="1457"/>
      <c r="CB80" s="1457"/>
      <c r="CC80" s="1457"/>
      <c r="CD80" s="1457"/>
      <c r="CE80" s="1457"/>
      <c r="CF80" s="1457"/>
      <c r="CG80" s="1457"/>
      <c r="CH80" s="1457"/>
      <c r="CI80" s="1457"/>
      <c r="CJ80" s="1457"/>
      <c r="CK80" s="1457"/>
      <c r="CL80" s="1457"/>
      <c r="CM80" s="1457"/>
      <c r="CN80" s="1457"/>
      <c r="CO80" s="1457"/>
      <c r="CP80" s="1457"/>
      <c r="CQ80" s="1457"/>
      <c r="CR80" s="1457"/>
      <c r="CS80" s="1457"/>
      <c r="CT80" s="1457"/>
      <c r="CU80" s="1457"/>
      <c r="CV80" s="1457"/>
      <c r="CW80" s="1457"/>
      <c r="CX80" s="1457"/>
      <c r="CY80" s="1457"/>
      <c r="CZ80" s="1457"/>
      <c r="DA80" s="1457"/>
      <c r="DB80" s="1457"/>
      <c r="DC80" s="1457"/>
      <c r="DD80" s="1457"/>
      <c r="DE80" s="1457"/>
      <c r="DF80" s="1457"/>
      <c r="DG80" s="1457"/>
      <c r="DH80" s="1457"/>
      <c r="DI80" s="1457"/>
      <c r="DJ80" s="1457"/>
      <c r="DK80" s="1457"/>
      <c r="DL80" s="1457"/>
      <c r="DM80" s="1457"/>
      <c r="DN80" s="1457"/>
      <c r="DO80" s="1457"/>
      <c r="DP80" s="1457"/>
      <c r="DQ80" s="1457"/>
      <c r="DR80" s="1457"/>
      <c r="DS80" s="1457"/>
      <c r="DT80" s="1457"/>
      <c r="DU80" s="1457"/>
      <c r="DV80" s="1457"/>
      <c r="DW80" s="1457"/>
      <c r="DX80" s="1457"/>
      <c r="DY80" s="1457"/>
      <c r="DZ80" s="1457"/>
      <c r="EA80" s="1457"/>
      <c r="EB80" s="1457"/>
      <c r="EC80" s="1457"/>
      <c r="ED80" s="1457"/>
      <c r="EE80" s="1457"/>
      <c r="EF80" s="1457"/>
      <c r="EG80" s="1457"/>
      <c r="EH80" s="1457"/>
      <c r="EI80" s="1457"/>
      <c r="EJ80" s="1457"/>
      <c r="EK80" s="1457"/>
      <c r="EL80" s="1457"/>
      <c r="EM80" s="1457"/>
      <c r="EN80" s="1457"/>
      <c r="EO80" s="1457"/>
      <c r="EP80" s="1457"/>
      <c r="EQ80" s="1457"/>
      <c r="ER80" s="1457"/>
      <c r="ES80" s="1457"/>
      <c r="ET80" s="1457"/>
      <c r="EU80" s="1457"/>
      <c r="EV80" s="1457"/>
      <c r="EW80" s="1457"/>
      <c r="EX80" s="1457"/>
      <c r="EY80" s="1457"/>
      <c r="EZ80" s="1457"/>
      <c r="FA80" s="1457"/>
      <c r="FB80" s="1457"/>
      <c r="FC80" s="1457"/>
      <c r="FD80" s="1457"/>
      <c r="FE80" s="1457"/>
      <c r="FF80" s="1457"/>
      <c r="FG80" s="1457"/>
      <c r="FH80" s="1457"/>
      <c r="FI80" s="1457"/>
      <c r="FJ80" s="1457"/>
      <c r="FK80" s="1457"/>
      <c r="FL80" s="1457"/>
      <c r="FM80" s="1457"/>
      <c r="FN80" s="1457"/>
      <c r="FO80" s="1457"/>
      <c r="FP80" s="1457"/>
      <c r="FQ80" s="1457"/>
      <c r="FR80" s="1457"/>
      <c r="FS80" s="1457"/>
      <c r="FT80" s="1457"/>
      <c r="FU80" s="1457"/>
      <c r="FV80" s="1457"/>
      <c r="FW80" s="1457"/>
      <c r="FX80" s="1457"/>
      <c r="FY80" s="1457"/>
      <c r="FZ80" s="1457"/>
      <c r="GA80" s="1457"/>
      <c r="GB80" s="1457"/>
      <c r="GC80" s="1457"/>
      <c r="GD80" s="1457"/>
      <c r="GE80" s="1457"/>
      <c r="GF80" s="1457"/>
      <c r="GG80" s="1457"/>
      <c r="GH80" s="1457"/>
      <c r="GI80" s="1457"/>
      <c r="GJ80" s="1457"/>
      <c r="GK80" s="1457"/>
      <c r="GL80" s="1457"/>
      <c r="GM80" s="1457"/>
      <c r="GN80" s="1457"/>
      <c r="GO80" s="1457"/>
      <c r="GP80" s="1457"/>
      <c r="GQ80" s="1457"/>
      <c r="GR80" s="1457"/>
      <c r="GS80" s="1457"/>
      <c r="GT80" s="1457"/>
      <c r="GU80" s="1457"/>
      <c r="GV80" s="1457"/>
      <c r="GW80" s="1457"/>
      <c r="GX80" s="1457"/>
      <c r="GY80" s="1457"/>
      <c r="GZ80" s="1457"/>
      <c r="HA80" s="1457"/>
      <c r="HB80" s="1457"/>
      <c r="HC80" s="1457"/>
      <c r="HD80" s="1457"/>
      <c r="HE80" s="1457"/>
      <c r="HF80" s="1457"/>
      <c r="HG80" s="1457"/>
      <c r="HH80" s="1457"/>
      <c r="HI80" s="1457"/>
      <c r="HJ80" s="1457"/>
      <c r="HK80" s="1457"/>
      <c r="HL80" s="1457"/>
      <c r="HM80" s="1457"/>
      <c r="HN80" s="1457"/>
      <c r="HO80" s="1457"/>
      <c r="HP80" s="1457"/>
      <c r="HQ80" s="1457"/>
      <c r="HR80" s="1457"/>
      <c r="HS80" s="1457"/>
      <c r="HT80" s="1457"/>
      <c r="HU80" s="1457"/>
      <c r="HV80" s="1457"/>
      <c r="HW80" s="1457"/>
      <c r="HX80" s="1457"/>
      <c r="HY80" s="1457"/>
      <c r="HZ80" s="1457"/>
      <c r="IA80" s="1457"/>
      <c r="IB80" s="1457"/>
      <c r="IC80" s="1457"/>
      <c r="ID80" s="1457"/>
      <c r="IE80" s="1457"/>
      <c r="IF80" s="1457"/>
      <c r="IG80" s="1457"/>
      <c r="IH80" s="1457"/>
      <c r="II80" s="1457"/>
      <c r="IJ80" s="1457"/>
      <c r="IK80" s="1457"/>
      <c r="IL80" s="1457"/>
      <c r="IM80" s="1457"/>
      <c r="IN80" s="1457"/>
      <c r="IO80" s="1457"/>
      <c r="IP80" s="1457"/>
      <c r="IQ80" s="1457"/>
      <c r="IR80" s="1457"/>
      <c r="IS80" s="1457"/>
      <c r="IT80" s="1457"/>
      <c r="IU80" s="1457"/>
      <c r="IV80" s="1457"/>
      <c r="IW80" s="1457"/>
      <c r="IX80" s="1457"/>
      <c r="IY80" s="1457"/>
      <c r="IZ80" s="1457"/>
      <c r="JA80" s="1457"/>
      <c r="JB80" s="1457"/>
      <c r="JC80" s="1457"/>
      <c r="JD80" s="1457"/>
      <c r="JE80" s="1457"/>
      <c r="JF80" s="1457"/>
      <c r="JG80" s="1457"/>
      <c r="JH80" s="1457"/>
      <c r="JI80" s="1457"/>
      <c r="JJ80" s="1457"/>
      <c r="JK80" s="1457"/>
      <c r="JL80" s="1457"/>
      <c r="JM80" s="1457"/>
      <c r="JN80" s="1457"/>
      <c r="JO80" s="1457"/>
      <c r="JP80" s="1457"/>
      <c r="JQ80" s="1457"/>
      <c r="JR80" s="1457"/>
      <c r="JS80" s="1457"/>
      <c r="JT80" s="1457"/>
      <c r="JU80" s="1457"/>
      <c r="JV80" s="1457"/>
      <c r="JW80" s="1457"/>
      <c r="JX80" s="1457"/>
      <c r="JY80" s="1457"/>
      <c r="JZ80" s="1457"/>
      <c r="KA80" s="1457"/>
      <c r="KB80" s="1457"/>
      <c r="KC80" s="1457"/>
      <c r="KD80" s="1457"/>
      <c r="KE80" s="1457"/>
      <c r="KF80" s="1457"/>
      <c r="KG80" s="1457"/>
      <c r="KH80" s="1457"/>
      <c r="KI80" s="1457"/>
      <c r="KJ80" s="1457"/>
      <c r="KK80" s="1457"/>
      <c r="KL80" s="1457"/>
      <c r="KM80" s="1457"/>
      <c r="KN80" s="1457"/>
      <c r="KO80" s="1457"/>
      <c r="KP80" s="1457"/>
      <c r="KQ80" s="1457"/>
      <c r="KR80" s="1457"/>
      <c r="KS80" s="1457"/>
      <c r="KT80" s="1457"/>
      <c r="KU80" s="1457"/>
      <c r="KV80" s="1457"/>
      <c r="KW80" s="1457"/>
      <c r="KX80" s="1457"/>
      <c r="KY80" s="1457"/>
      <c r="KZ80" s="1457"/>
      <c r="LA80" s="1457"/>
      <c r="LB80" s="1457"/>
      <c r="LC80" s="1457"/>
      <c r="LD80" s="1457"/>
    </row>
    <row r="81" s="1014" customFormat="1" ht="47" customHeight="1" spans="1:316">
      <c r="A81" s="1231">
        <v>45945</v>
      </c>
      <c r="B81" s="1232" t="s">
        <v>3593</v>
      </c>
      <c r="C81" s="1233" t="s">
        <v>98</v>
      </c>
      <c r="D81" s="1234">
        <v>4500181930</v>
      </c>
      <c r="E81" s="2118" t="s">
        <v>4700</v>
      </c>
      <c r="F81" s="1234" t="s">
        <v>4701</v>
      </c>
      <c r="G81" s="1236" t="s">
        <v>4523</v>
      </c>
      <c r="H81" s="1236" t="s">
        <v>4523</v>
      </c>
      <c r="I81" s="1887" t="s">
        <v>4524</v>
      </c>
      <c r="J81" s="1277">
        <v>3150</v>
      </c>
      <c r="K81" s="1068">
        <v>0</v>
      </c>
      <c r="L81" s="1068">
        <v>75</v>
      </c>
      <c r="M81" s="1068">
        <f t="shared" ref="M81:M96" si="28">J81/L81</f>
        <v>42</v>
      </c>
      <c r="N81" s="1299">
        <v>46084</v>
      </c>
      <c r="O81" s="1299">
        <v>46083</v>
      </c>
      <c r="P81" s="1070"/>
      <c r="Q81" s="1096"/>
      <c r="R81" s="1096"/>
      <c r="S81" s="1314" t="s">
        <v>111</v>
      </c>
      <c r="T81" s="2125">
        <v>45960</v>
      </c>
      <c r="U81" s="1098" t="s">
        <v>88</v>
      </c>
      <c r="V81" s="1099" t="s">
        <v>88</v>
      </c>
      <c r="W81" s="1098" t="s">
        <v>3597</v>
      </c>
      <c r="X81" s="1099"/>
      <c r="Y81" s="1099" t="s">
        <v>4530</v>
      </c>
      <c r="Z81" s="1126" t="s">
        <v>3599</v>
      </c>
      <c r="AA81" s="1127">
        <v>178.134</v>
      </c>
      <c r="AB81" s="1383">
        <f t="shared" ref="AB81:AB96" si="29">AA81*M81</f>
        <v>7481.628</v>
      </c>
      <c r="AC81" s="1936"/>
      <c r="AD81" s="1131" t="s">
        <v>81</v>
      </c>
      <c r="AE81" s="1131"/>
      <c r="AF81" s="1131"/>
      <c r="AG81" s="1152">
        <f t="shared" ref="AG81:AG90" si="30">J81</f>
        <v>3150</v>
      </c>
      <c r="AH81" s="1152"/>
      <c r="AI81" s="1152"/>
      <c r="AJ81" s="1152"/>
      <c r="AK81" s="1152">
        <f t="shared" ref="AK81:AK87" si="31">M81</f>
        <v>42</v>
      </c>
      <c r="AL81" s="1152" t="s">
        <v>64</v>
      </c>
      <c r="AM81" s="1152"/>
      <c r="AN81" s="1152">
        <f t="shared" ref="AN81:AN90" si="32">J81</f>
        <v>3150</v>
      </c>
      <c r="AO81" s="1152">
        <f t="shared" ref="AO81:AO96" si="33">J81*20%</f>
        <v>630</v>
      </c>
      <c r="AP81" s="2133">
        <f t="shared" ref="AP81:AP96" si="34">J81*15%</f>
        <v>472.5</v>
      </c>
      <c r="AQ81" s="1178">
        <f t="shared" ref="AQ81:AQ96" si="35">J81*18%</f>
        <v>567</v>
      </c>
      <c r="AR81" s="1445">
        <f t="shared" ref="AR81:AR96" si="36">J81*15.6%</f>
        <v>491.4</v>
      </c>
      <c r="AS81" s="1445">
        <f t="shared" ref="AS81:AS96" si="37">J81*15.4%</f>
        <v>485.1</v>
      </c>
      <c r="AT81" s="1445">
        <f t="shared" ref="AT81:AT96" si="38">J81*16%</f>
        <v>504</v>
      </c>
      <c r="AU81" s="1178" t="s">
        <v>551</v>
      </c>
      <c r="AV81" s="1178" t="s">
        <v>552</v>
      </c>
      <c r="AW81" s="1178"/>
      <c r="AX81" s="1456"/>
      <c r="AY81" s="1457"/>
      <c r="AZ81" s="1457"/>
      <c r="BA81" s="1457"/>
      <c r="BB81" s="1457"/>
      <c r="BC81" s="1457"/>
      <c r="BD81" s="1457"/>
      <c r="BE81" s="1457"/>
      <c r="BF81" s="1457"/>
      <c r="BG81" s="1457"/>
      <c r="BH81" s="1457"/>
      <c r="BI81" s="1457"/>
      <c r="BJ81" s="1457"/>
      <c r="BK81" s="1457"/>
      <c r="BL81" s="1457"/>
      <c r="BM81" s="1457"/>
      <c r="BN81" s="1457"/>
      <c r="BO81" s="1457"/>
      <c r="BP81" s="1457"/>
      <c r="BQ81" s="1457"/>
      <c r="BR81" s="1457"/>
      <c r="BS81" s="1457"/>
      <c r="BT81" s="1457"/>
      <c r="BU81" s="1457"/>
      <c r="BV81" s="1457"/>
      <c r="BW81" s="1457"/>
      <c r="BX81" s="1457"/>
      <c r="BY81" s="1457"/>
      <c r="BZ81" s="1457"/>
      <c r="CA81" s="1457"/>
      <c r="CB81" s="1457"/>
      <c r="CC81" s="1457"/>
      <c r="CD81" s="1457"/>
      <c r="CE81" s="1457"/>
      <c r="CF81" s="1457"/>
      <c r="CG81" s="1457"/>
      <c r="CH81" s="1457"/>
      <c r="CI81" s="1457"/>
      <c r="CJ81" s="1457"/>
      <c r="CK81" s="1457"/>
      <c r="CL81" s="1457"/>
      <c r="CM81" s="1457"/>
      <c r="CN81" s="1457"/>
      <c r="CO81" s="1457"/>
      <c r="CP81" s="1457"/>
      <c r="CQ81" s="1457"/>
      <c r="CR81" s="1457"/>
      <c r="CS81" s="1457"/>
      <c r="CT81" s="1457"/>
      <c r="CU81" s="1457"/>
      <c r="CV81" s="1457"/>
      <c r="CW81" s="1457"/>
      <c r="CX81" s="1457"/>
      <c r="CY81" s="1457"/>
      <c r="CZ81" s="1457"/>
      <c r="DA81" s="1457"/>
      <c r="DB81" s="1457"/>
      <c r="DC81" s="1457"/>
      <c r="DD81" s="1457"/>
      <c r="DE81" s="1457"/>
      <c r="DF81" s="1457"/>
      <c r="DG81" s="1457"/>
      <c r="DH81" s="1457"/>
      <c r="DI81" s="1457"/>
      <c r="DJ81" s="1457"/>
      <c r="DK81" s="1457"/>
      <c r="DL81" s="1457"/>
      <c r="DM81" s="1457"/>
      <c r="DN81" s="1457"/>
      <c r="DO81" s="1457"/>
      <c r="DP81" s="1457"/>
      <c r="DQ81" s="1457"/>
      <c r="DR81" s="1457"/>
      <c r="DS81" s="1457"/>
      <c r="DT81" s="1457"/>
      <c r="DU81" s="1457"/>
      <c r="DV81" s="1457"/>
      <c r="DW81" s="1457"/>
      <c r="DX81" s="1457"/>
      <c r="DY81" s="1457"/>
      <c r="DZ81" s="1457"/>
      <c r="EA81" s="1457"/>
      <c r="EB81" s="1457"/>
      <c r="EC81" s="1457"/>
      <c r="ED81" s="1457"/>
      <c r="EE81" s="1457"/>
      <c r="EF81" s="1457"/>
      <c r="EG81" s="1457"/>
      <c r="EH81" s="1457"/>
      <c r="EI81" s="1457"/>
      <c r="EJ81" s="1457"/>
      <c r="EK81" s="1457"/>
      <c r="EL81" s="1457"/>
      <c r="EM81" s="1457"/>
      <c r="EN81" s="1457"/>
      <c r="EO81" s="1457"/>
      <c r="EP81" s="1457"/>
      <c r="EQ81" s="1457"/>
      <c r="ER81" s="1457"/>
      <c r="ES81" s="1457"/>
      <c r="ET81" s="1457"/>
      <c r="EU81" s="1457"/>
      <c r="EV81" s="1457"/>
      <c r="EW81" s="1457"/>
      <c r="EX81" s="1457"/>
      <c r="EY81" s="1457"/>
      <c r="EZ81" s="1457"/>
      <c r="FA81" s="1457"/>
      <c r="FB81" s="1457"/>
      <c r="FC81" s="1457"/>
      <c r="FD81" s="1457"/>
      <c r="FE81" s="1457"/>
      <c r="FF81" s="1457"/>
      <c r="FG81" s="1457"/>
      <c r="FH81" s="1457"/>
      <c r="FI81" s="1457"/>
      <c r="FJ81" s="1457"/>
      <c r="FK81" s="1457"/>
      <c r="FL81" s="1457"/>
      <c r="FM81" s="1457"/>
      <c r="FN81" s="1457"/>
      <c r="FO81" s="1457"/>
      <c r="FP81" s="1457"/>
      <c r="FQ81" s="1457"/>
      <c r="FR81" s="1457"/>
      <c r="FS81" s="1457"/>
      <c r="FT81" s="1457"/>
      <c r="FU81" s="1457"/>
      <c r="FV81" s="1457"/>
      <c r="FW81" s="1457"/>
      <c r="FX81" s="1457"/>
      <c r="FY81" s="1457"/>
      <c r="FZ81" s="1457"/>
      <c r="GA81" s="1457"/>
      <c r="GB81" s="1457"/>
      <c r="GC81" s="1457"/>
      <c r="GD81" s="1457"/>
      <c r="GE81" s="1457"/>
      <c r="GF81" s="1457"/>
      <c r="GG81" s="1457"/>
      <c r="GH81" s="1457"/>
      <c r="GI81" s="1457"/>
      <c r="GJ81" s="1457"/>
      <c r="GK81" s="1457"/>
      <c r="GL81" s="1457"/>
      <c r="GM81" s="1457"/>
      <c r="GN81" s="1457"/>
      <c r="GO81" s="1457"/>
      <c r="GP81" s="1457"/>
      <c r="GQ81" s="1457"/>
      <c r="GR81" s="1457"/>
      <c r="GS81" s="1457"/>
      <c r="GT81" s="1457"/>
      <c r="GU81" s="1457"/>
      <c r="GV81" s="1457"/>
      <c r="GW81" s="1457"/>
      <c r="GX81" s="1457"/>
      <c r="GY81" s="1457"/>
      <c r="GZ81" s="1457"/>
      <c r="HA81" s="1457"/>
      <c r="HB81" s="1457"/>
      <c r="HC81" s="1457"/>
      <c r="HD81" s="1457"/>
      <c r="HE81" s="1457"/>
      <c r="HF81" s="1457"/>
      <c r="HG81" s="1457"/>
      <c r="HH81" s="1457"/>
      <c r="HI81" s="1457"/>
      <c r="HJ81" s="1457"/>
      <c r="HK81" s="1457"/>
      <c r="HL81" s="1457"/>
      <c r="HM81" s="1457"/>
      <c r="HN81" s="1457"/>
      <c r="HO81" s="1457"/>
      <c r="HP81" s="1457"/>
      <c r="HQ81" s="1457"/>
      <c r="HR81" s="1457"/>
      <c r="HS81" s="1457"/>
      <c r="HT81" s="1457"/>
      <c r="HU81" s="1457"/>
      <c r="HV81" s="1457"/>
      <c r="HW81" s="1457"/>
      <c r="HX81" s="1457"/>
      <c r="HY81" s="1457"/>
      <c r="HZ81" s="1457"/>
      <c r="IA81" s="1457"/>
      <c r="IB81" s="1457"/>
      <c r="IC81" s="1457"/>
      <c r="ID81" s="1457"/>
      <c r="IE81" s="1457"/>
      <c r="IF81" s="1457"/>
      <c r="IG81" s="1457"/>
      <c r="IH81" s="1457"/>
      <c r="II81" s="1457"/>
      <c r="IJ81" s="1457"/>
      <c r="IK81" s="1457"/>
      <c r="IL81" s="1457"/>
      <c r="IM81" s="1457"/>
      <c r="IN81" s="1457"/>
      <c r="IO81" s="1457"/>
      <c r="IP81" s="1457"/>
      <c r="IQ81" s="1457"/>
      <c r="IR81" s="1457"/>
      <c r="IS81" s="1457"/>
      <c r="IT81" s="1457"/>
      <c r="IU81" s="1457"/>
      <c r="IV81" s="1457"/>
      <c r="IW81" s="1457"/>
      <c r="IX81" s="1457"/>
      <c r="IY81" s="1457"/>
      <c r="IZ81" s="1457"/>
      <c r="JA81" s="1457"/>
      <c r="JB81" s="1457"/>
      <c r="JC81" s="1457"/>
      <c r="JD81" s="1457"/>
      <c r="JE81" s="1457"/>
      <c r="JF81" s="1457"/>
      <c r="JG81" s="1457"/>
      <c r="JH81" s="1457"/>
      <c r="JI81" s="1457"/>
      <c r="JJ81" s="1457"/>
      <c r="JK81" s="1457"/>
      <c r="JL81" s="1457"/>
      <c r="JM81" s="1457"/>
      <c r="JN81" s="1457"/>
      <c r="JO81" s="1457"/>
      <c r="JP81" s="1457"/>
      <c r="JQ81" s="1457"/>
      <c r="JR81" s="1457"/>
      <c r="JS81" s="1457"/>
      <c r="JT81" s="1457"/>
      <c r="JU81" s="1457"/>
      <c r="JV81" s="1457"/>
      <c r="JW81" s="1457"/>
      <c r="JX81" s="1457"/>
      <c r="JY81" s="1457"/>
      <c r="JZ81" s="1457"/>
      <c r="KA81" s="1457"/>
      <c r="KB81" s="1457"/>
      <c r="KC81" s="1457"/>
      <c r="KD81" s="1457"/>
      <c r="KE81" s="1457"/>
      <c r="KF81" s="1457"/>
      <c r="KG81" s="1457"/>
      <c r="KH81" s="1457"/>
      <c r="KI81" s="1457"/>
      <c r="KJ81" s="1457"/>
      <c r="KK81" s="1457"/>
      <c r="KL81" s="1457"/>
      <c r="KM81" s="1457"/>
      <c r="KN81" s="1457"/>
      <c r="KO81" s="1457"/>
      <c r="KP81" s="1457"/>
      <c r="KQ81" s="1457"/>
      <c r="KR81" s="1457"/>
      <c r="KS81" s="1457"/>
      <c r="KT81" s="1457"/>
      <c r="KU81" s="1457"/>
      <c r="KV81" s="1457"/>
      <c r="KW81" s="1457"/>
      <c r="KX81" s="1457"/>
      <c r="KY81" s="1457"/>
      <c r="KZ81" s="1457"/>
      <c r="LA81" s="1457"/>
      <c r="LB81" s="1457"/>
      <c r="LC81" s="1457"/>
      <c r="LD81" s="1457"/>
    </row>
    <row r="82" s="1014" customFormat="1" ht="47" customHeight="1" spans="1:316">
      <c r="A82" s="1231">
        <v>45945</v>
      </c>
      <c r="B82" s="1232" t="s">
        <v>3593</v>
      </c>
      <c r="C82" s="1233" t="s">
        <v>98</v>
      </c>
      <c r="D82" s="1234">
        <v>4500181929</v>
      </c>
      <c r="E82" s="2118" t="s">
        <v>4702</v>
      </c>
      <c r="F82" s="1234" t="s">
        <v>4703</v>
      </c>
      <c r="G82" s="1236" t="s">
        <v>4523</v>
      </c>
      <c r="H82" s="1236" t="s">
        <v>4523</v>
      </c>
      <c r="I82" s="1887" t="s">
        <v>4524</v>
      </c>
      <c r="J82" s="1277">
        <v>3150</v>
      </c>
      <c r="K82" s="1068">
        <v>0</v>
      </c>
      <c r="L82" s="1068">
        <v>75</v>
      </c>
      <c r="M82" s="1068">
        <f t="shared" si="28"/>
        <v>42</v>
      </c>
      <c r="N82" s="1299">
        <v>46084</v>
      </c>
      <c r="O82" s="1299">
        <v>46083</v>
      </c>
      <c r="P82" s="1070"/>
      <c r="Q82" s="1096"/>
      <c r="R82" s="1096"/>
      <c r="S82" s="1314" t="s">
        <v>111</v>
      </c>
      <c r="T82" s="2125">
        <v>45960</v>
      </c>
      <c r="U82" s="1098" t="s">
        <v>88</v>
      </c>
      <c r="V82" s="1099" t="s">
        <v>88</v>
      </c>
      <c r="W82" s="1098" t="s">
        <v>3597</v>
      </c>
      <c r="X82" s="1099"/>
      <c r="Y82" s="1099" t="s">
        <v>4530</v>
      </c>
      <c r="Z82" s="1126" t="s">
        <v>3599</v>
      </c>
      <c r="AA82" s="1127">
        <v>178.134</v>
      </c>
      <c r="AB82" s="1383">
        <f t="shared" si="29"/>
        <v>7481.628</v>
      </c>
      <c r="AC82" s="1936"/>
      <c r="AD82" s="1131" t="s">
        <v>81</v>
      </c>
      <c r="AE82" s="1131"/>
      <c r="AF82" s="1131"/>
      <c r="AG82" s="1152">
        <f t="shared" si="30"/>
        <v>3150</v>
      </c>
      <c r="AH82" s="1152"/>
      <c r="AI82" s="1152"/>
      <c r="AJ82" s="1152"/>
      <c r="AK82" s="1152">
        <f t="shared" si="31"/>
        <v>42</v>
      </c>
      <c r="AL82" s="1152" t="s">
        <v>64</v>
      </c>
      <c r="AM82" s="1152"/>
      <c r="AN82" s="1152">
        <f t="shared" si="32"/>
        <v>3150</v>
      </c>
      <c r="AO82" s="1152">
        <f t="shared" si="33"/>
        <v>630</v>
      </c>
      <c r="AP82" s="2133">
        <f t="shared" si="34"/>
        <v>472.5</v>
      </c>
      <c r="AQ82" s="1178">
        <f t="shared" si="35"/>
        <v>567</v>
      </c>
      <c r="AR82" s="1445">
        <f t="shared" si="36"/>
        <v>491.4</v>
      </c>
      <c r="AS82" s="1445">
        <f t="shared" si="37"/>
        <v>485.1</v>
      </c>
      <c r="AT82" s="1445">
        <f t="shared" si="38"/>
        <v>504</v>
      </c>
      <c r="AU82" s="1178" t="s">
        <v>551</v>
      </c>
      <c r="AV82" s="1178" t="s">
        <v>552</v>
      </c>
      <c r="AW82" s="1178"/>
      <c r="AX82" s="1456"/>
      <c r="AY82" s="1457"/>
      <c r="AZ82" s="1457"/>
      <c r="BA82" s="1457"/>
      <c r="BB82" s="1457"/>
      <c r="BC82" s="1457"/>
      <c r="BD82" s="1457"/>
      <c r="BE82" s="1457"/>
      <c r="BF82" s="1457"/>
      <c r="BG82" s="1457"/>
      <c r="BH82" s="1457"/>
      <c r="BI82" s="1457"/>
      <c r="BJ82" s="1457"/>
      <c r="BK82" s="1457"/>
      <c r="BL82" s="1457"/>
      <c r="BM82" s="1457"/>
      <c r="BN82" s="1457"/>
      <c r="BO82" s="1457"/>
      <c r="BP82" s="1457"/>
      <c r="BQ82" s="1457"/>
      <c r="BR82" s="1457"/>
      <c r="BS82" s="1457"/>
      <c r="BT82" s="1457"/>
      <c r="BU82" s="1457"/>
      <c r="BV82" s="1457"/>
      <c r="BW82" s="1457"/>
      <c r="BX82" s="1457"/>
      <c r="BY82" s="1457"/>
      <c r="BZ82" s="1457"/>
      <c r="CA82" s="1457"/>
      <c r="CB82" s="1457"/>
      <c r="CC82" s="1457"/>
      <c r="CD82" s="1457"/>
      <c r="CE82" s="1457"/>
      <c r="CF82" s="1457"/>
      <c r="CG82" s="1457"/>
      <c r="CH82" s="1457"/>
      <c r="CI82" s="1457"/>
      <c r="CJ82" s="1457"/>
      <c r="CK82" s="1457"/>
      <c r="CL82" s="1457"/>
      <c r="CM82" s="1457"/>
      <c r="CN82" s="1457"/>
      <c r="CO82" s="1457"/>
      <c r="CP82" s="1457"/>
      <c r="CQ82" s="1457"/>
      <c r="CR82" s="1457"/>
      <c r="CS82" s="1457"/>
      <c r="CT82" s="1457"/>
      <c r="CU82" s="1457"/>
      <c r="CV82" s="1457"/>
      <c r="CW82" s="1457"/>
      <c r="CX82" s="1457"/>
      <c r="CY82" s="1457"/>
      <c r="CZ82" s="1457"/>
      <c r="DA82" s="1457"/>
      <c r="DB82" s="1457"/>
      <c r="DC82" s="1457"/>
      <c r="DD82" s="1457"/>
      <c r="DE82" s="1457"/>
      <c r="DF82" s="1457"/>
      <c r="DG82" s="1457"/>
      <c r="DH82" s="1457"/>
      <c r="DI82" s="1457"/>
      <c r="DJ82" s="1457"/>
      <c r="DK82" s="1457"/>
      <c r="DL82" s="1457"/>
      <c r="DM82" s="1457"/>
      <c r="DN82" s="1457"/>
      <c r="DO82" s="1457"/>
      <c r="DP82" s="1457"/>
      <c r="DQ82" s="1457"/>
      <c r="DR82" s="1457"/>
      <c r="DS82" s="1457"/>
      <c r="DT82" s="1457"/>
      <c r="DU82" s="1457"/>
      <c r="DV82" s="1457"/>
      <c r="DW82" s="1457"/>
      <c r="DX82" s="1457"/>
      <c r="DY82" s="1457"/>
      <c r="DZ82" s="1457"/>
      <c r="EA82" s="1457"/>
      <c r="EB82" s="1457"/>
      <c r="EC82" s="1457"/>
      <c r="ED82" s="1457"/>
      <c r="EE82" s="1457"/>
      <c r="EF82" s="1457"/>
      <c r="EG82" s="1457"/>
      <c r="EH82" s="1457"/>
      <c r="EI82" s="1457"/>
      <c r="EJ82" s="1457"/>
      <c r="EK82" s="1457"/>
      <c r="EL82" s="1457"/>
      <c r="EM82" s="1457"/>
      <c r="EN82" s="1457"/>
      <c r="EO82" s="1457"/>
      <c r="EP82" s="1457"/>
      <c r="EQ82" s="1457"/>
      <c r="ER82" s="1457"/>
      <c r="ES82" s="1457"/>
      <c r="ET82" s="1457"/>
      <c r="EU82" s="1457"/>
      <c r="EV82" s="1457"/>
      <c r="EW82" s="1457"/>
      <c r="EX82" s="1457"/>
      <c r="EY82" s="1457"/>
      <c r="EZ82" s="1457"/>
      <c r="FA82" s="1457"/>
      <c r="FB82" s="1457"/>
      <c r="FC82" s="1457"/>
      <c r="FD82" s="1457"/>
      <c r="FE82" s="1457"/>
      <c r="FF82" s="1457"/>
      <c r="FG82" s="1457"/>
      <c r="FH82" s="1457"/>
      <c r="FI82" s="1457"/>
      <c r="FJ82" s="1457"/>
      <c r="FK82" s="1457"/>
      <c r="FL82" s="1457"/>
      <c r="FM82" s="1457"/>
      <c r="FN82" s="1457"/>
      <c r="FO82" s="1457"/>
      <c r="FP82" s="1457"/>
      <c r="FQ82" s="1457"/>
      <c r="FR82" s="1457"/>
      <c r="FS82" s="1457"/>
      <c r="FT82" s="1457"/>
      <c r="FU82" s="1457"/>
      <c r="FV82" s="1457"/>
      <c r="FW82" s="1457"/>
      <c r="FX82" s="1457"/>
      <c r="FY82" s="1457"/>
      <c r="FZ82" s="1457"/>
      <c r="GA82" s="1457"/>
      <c r="GB82" s="1457"/>
      <c r="GC82" s="1457"/>
      <c r="GD82" s="1457"/>
      <c r="GE82" s="1457"/>
      <c r="GF82" s="1457"/>
      <c r="GG82" s="1457"/>
      <c r="GH82" s="1457"/>
      <c r="GI82" s="1457"/>
      <c r="GJ82" s="1457"/>
      <c r="GK82" s="1457"/>
      <c r="GL82" s="1457"/>
      <c r="GM82" s="1457"/>
      <c r="GN82" s="1457"/>
      <c r="GO82" s="1457"/>
      <c r="GP82" s="1457"/>
      <c r="GQ82" s="1457"/>
      <c r="GR82" s="1457"/>
      <c r="GS82" s="1457"/>
      <c r="GT82" s="1457"/>
      <c r="GU82" s="1457"/>
      <c r="GV82" s="1457"/>
      <c r="GW82" s="1457"/>
      <c r="GX82" s="1457"/>
      <c r="GY82" s="1457"/>
      <c r="GZ82" s="1457"/>
      <c r="HA82" s="1457"/>
      <c r="HB82" s="1457"/>
      <c r="HC82" s="1457"/>
      <c r="HD82" s="1457"/>
      <c r="HE82" s="1457"/>
      <c r="HF82" s="1457"/>
      <c r="HG82" s="1457"/>
      <c r="HH82" s="1457"/>
      <c r="HI82" s="1457"/>
      <c r="HJ82" s="1457"/>
      <c r="HK82" s="1457"/>
      <c r="HL82" s="1457"/>
      <c r="HM82" s="1457"/>
      <c r="HN82" s="1457"/>
      <c r="HO82" s="1457"/>
      <c r="HP82" s="1457"/>
      <c r="HQ82" s="1457"/>
      <c r="HR82" s="1457"/>
      <c r="HS82" s="1457"/>
      <c r="HT82" s="1457"/>
      <c r="HU82" s="1457"/>
      <c r="HV82" s="1457"/>
      <c r="HW82" s="1457"/>
      <c r="HX82" s="1457"/>
      <c r="HY82" s="1457"/>
      <c r="HZ82" s="1457"/>
      <c r="IA82" s="1457"/>
      <c r="IB82" s="1457"/>
      <c r="IC82" s="1457"/>
      <c r="ID82" s="1457"/>
      <c r="IE82" s="1457"/>
      <c r="IF82" s="1457"/>
      <c r="IG82" s="1457"/>
      <c r="IH82" s="1457"/>
      <c r="II82" s="1457"/>
      <c r="IJ82" s="1457"/>
      <c r="IK82" s="1457"/>
      <c r="IL82" s="1457"/>
      <c r="IM82" s="1457"/>
      <c r="IN82" s="1457"/>
      <c r="IO82" s="1457"/>
      <c r="IP82" s="1457"/>
      <c r="IQ82" s="1457"/>
      <c r="IR82" s="1457"/>
      <c r="IS82" s="1457"/>
      <c r="IT82" s="1457"/>
      <c r="IU82" s="1457"/>
      <c r="IV82" s="1457"/>
      <c r="IW82" s="1457"/>
      <c r="IX82" s="1457"/>
      <c r="IY82" s="1457"/>
      <c r="IZ82" s="1457"/>
      <c r="JA82" s="1457"/>
      <c r="JB82" s="1457"/>
      <c r="JC82" s="1457"/>
      <c r="JD82" s="1457"/>
      <c r="JE82" s="1457"/>
      <c r="JF82" s="1457"/>
      <c r="JG82" s="1457"/>
      <c r="JH82" s="1457"/>
      <c r="JI82" s="1457"/>
      <c r="JJ82" s="1457"/>
      <c r="JK82" s="1457"/>
      <c r="JL82" s="1457"/>
      <c r="JM82" s="1457"/>
      <c r="JN82" s="1457"/>
      <c r="JO82" s="1457"/>
      <c r="JP82" s="1457"/>
      <c r="JQ82" s="1457"/>
      <c r="JR82" s="1457"/>
      <c r="JS82" s="1457"/>
      <c r="JT82" s="1457"/>
      <c r="JU82" s="1457"/>
      <c r="JV82" s="1457"/>
      <c r="JW82" s="1457"/>
      <c r="JX82" s="1457"/>
      <c r="JY82" s="1457"/>
      <c r="JZ82" s="1457"/>
      <c r="KA82" s="1457"/>
      <c r="KB82" s="1457"/>
      <c r="KC82" s="1457"/>
      <c r="KD82" s="1457"/>
      <c r="KE82" s="1457"/>
      <c r="KF82" s="1457"/>
      <c r="KG82" s="1457"/>
      <c r="KH82" s="1457"/>
      <c r="KI82" s="1457"/>
      <c r="KJ82" s="1457"/>
      <c r="KK82" s="1457"/>
      <c r="KL82" s="1457"/>
      <c r="KM82" s="1457"/>
      <c r="KN82" s="1457"/>
      <c r="KO82" s="1457"/>
      <c r="KP82" s="1457"/>
      <c r="KQ82" s="1457"/>
      <c r="KR82" s="1457"/>
      <c r="KS82" s="1457"/>
      <c r="KT82" s="1457"/>
      <c r="KU82" s="1457"/>
      <c r="KV82" s="1457"/>
      <c r="KW82" s="1457"/>
      <c r="KX82" s="1457"/>
      <c r="KY82" s="1457"/>
      <c r="KZ82" s="1457"/>
      <c r="LA82" s="1457"/>
      <c r="LB82" s="1457"/>
      <c r="LC82" s="1457"/>
      <c r="LD82" s="1457"/>
    </row>
    <row r="83" s="1014" customFormat="1" ht="47" customHeight="1" spans="1:316">
      <c r="A83" s="1231">
        <v>45945</v>
      </c>
      <c r="B83" s="1232" t="s">
        <v>3593</v>
      </c>
      <c r="C83" s="1233" t="s">
        <v>98</v>
      </c>
      <c r="D83" s="1234">
        <v>4500181931</v>
      </c>
      <c r="E83" s="2118" t="s">
        <v>4704</v>
      </c>
      <c r="F83" s="1234" t="s">
        <v>4705</v>
      </c>
      <c r="G83" s="1236" t="s">
        <v>4523</v>
      </c>
      <c r="H83" s="1236" t="s">
        <v>4523</v>
      </c>
      <c r="I83" s="1887" t="s">
        <v>4524</v>
      </c>
      <c r="J83" s="1277">
        <v>3150</v>
      </c>
      <c r="K83" s="1068">
        <v>0</v>
      </c>
      <c r="L83" s="1068">
        <v>75</v>
      </c>
      <c r="M83" s="1068">
        <f t="shared" si="28"/>
        <v>42</v>
      </c>
      <c r="N83" s="1299">
        <v>46084</v>
      </c>
      <c r="O83" s="1299">
        <v>46083</v>
      </c>
      <c r="P83" s="1070"/>
      <c r="Q83" s="1096"/>
      <c r="R83" s="1096"/>
      <c r="S83" s="1314" t="s">
        <v>111</v>
      </c>
      <c r="T83" s="2125">
        <v>45960</v>
      </c>
      <c r="U83" s="1098" t="s">
        <v>88</v>
      </c>
      <c r="V83" s="1099" t="s">
        <v>88</v>
      </c>
      <c r="W83" s="1098" t="s">
        <v>3597</v>
      </c>
      <c r="X83" s="1099"/>
      <c r="Y83" s="1099" t="s">
        <v>4530</v>
      </c>
      <c r="Z83" s="1126" t="s">
        <v>3599</v>
      </c>
      <c r="AA83" s="1127">
        <v>178.134</v>
      </c>
      <c r="AB83" s="1383">
        <f t="shared" si="29"/>
        <v>7481.628</v>
      </c>
      <c r="AC83" s="1936"/>
      <c r="AD83" s="1131" t="s">
        <v>81</v>
      </c>
      <c r="AE83" s="1131"/>
      <c r="AF83" s="1131"/>
      <c r="AG83" s="1152">
        <f t="shared" si="30"/>
        <v>3150</v>
      </c>
      <c r="AH83" s="1152"/>
      <c r="AI83" s="1152"/>
      <c r="AJ83" s="1152"/>
      <c r="AK83" s="1152">
        <f t="shared" si="31"/>
        <v>42</v>
      </c>
      <c r="AL83" s="1152" t="s">
        <v>64</v>
      </c>
      <c r="AM83" s="1152"/>
      <c r="AN83" s="1152">
        <f t="shared" si="32"/>
        <v>3150</v>
      </c>
      <c r="AO83" s="1152">
        <f t="shared" si="33"/>
        <v>630</v>
      </c>
      <c r="AP83" s="2133">
        <f t="shared" si="34"/>
        <v>472.5</v>
      </c>
      <c r="AQ83" s="1178">
        <f t="shared" si="35"/>
        <v>567</v>
      </c>
      <c r="AR83" s="1445">
        <f t="shared" si="36"/>
        <v>491.4</v>
      </c>
      <c r="AS83" s="1445">
        <f t="shared" si="37"/>
        <v>485.1</v>
      </c>
      <c r="AT83" s="1445">
        <f t="shared" si="38"/>
        <v>504</v>
      </c>
      <c r="AU83" s="1178" t="s">
        <v>551</v>
      </c>
      <c r="AV83" s="1178" t="s">
        <v>552</v>
      </c>
      <c r="AW83" s="1178"/>
      <c r="AX83" s="1456"/>
      <c r="AY83" s="1457"/>
      <c r="AZ83" s="1457"/>
      <c r="BA83" s="1457"/>
      <c r="BB83" s="1457"/>
      <c r="BC83" s="1457"/>
      <c r="BD83" s="1457"/>
      <c r="BE83" s="1457"/>
      <c r="BF83" s="1457"/>
      <c r="BG83" s="1457"/>
      <c r="BH83" s="1457"/>
      <c r="BI83" s="1457"/>
      <c r="BJ83" s="1457"/>
      <c r="BK83" s="1457"/>
      <c r="BL83" s="1457"/>
      <c r="BM83" s="1457"/>
      <c r="BN83" s="1457"/>
      <c r="BO83" s="1457"/>
      <c r="BP83" s="1457"/>
      <c r="BQ83" s="1457"/>
      <c r="BR83" s="1457"/>
      <c r="BS83" s="1457"/>
      <c r="BT83" s="1457"/>
      <c r="BU83" s="1457"/>
      <c r="BV83" s="1457"/>
      <c r="BW83" s="1457"/>
      <c r="BX83" s="1457"/>
      <c r="BY83" s="1457"/>
      <c r="BZ83" s="1457"/>
      <c r="CA83" s="1457"/>
      <c r="CB83" s="1457"/>
      <c r="CC83" s="1457"/>
      <c r="CD83" s="1457"/>
      <c r="CE83" s="1457"/>
      <c r="CF83" s="1457"/>
      <c r="CG83" s="1457"/>
      <c r="CH83" s="1457"/>
      <c r="CI83" s="1457"/>
      <c r="CJ83" s="1457"/>
      <c r="CK83" s="1457"/>
      <c r="CL83" s="1457"/>
      <c r="CM83" s="1457"/>
      <c r="CN83" s="1457"/>
      <c r="CO83" s="1457"/>
      <c r="CP83" s="1457"/>
      <c r="CQ83" s="1457"/>
      <c r="CR83" s="1457"/>
      <c r="CS83" s="1457"/>
      <c r="CT83" s="1457"/>
      <c r="CU83" s="1457"/>
      <c r="CV83" s="1457"/>
      <c r="CW83" s="1457"/>
      <c r="CX83" s="1457"/>
      <c r="CY83" s="1457"/>
      <c r="CZ83" s="1457"/>
      <c r="DA83" s="1457"/>
      <c r="DB83" s="1457"/>
      <c r="DC83" s="1457"/>
      <c r="DD83" s="1457"/>
      <c r="DE83" s="1457"/>
      <c r="DF83" s="1457"/>
      <c r="DG83" s="1457"/>
      <c r="DH83" s="1457"/>
      <c r="DI83" s="1457"/>
      <c r="DJ83" s="1457"/>
      <c r="DK83" s="1457"/>
      <c r="DL83" s="1457"/>
      <c r="DM83" s="1457"/>
      <c r="DN83" s="1457"/>
      <c r="DO83" s="1457"/>
      <c r="DP83" s="1457"/>
      <c r="DQ83" s="1457"/>
      <c r="DR83" s="1457"/>
      <c r="DS83" s="1457"/>
      <c r="DT83" s="1457"/>
      <c r="DU83" s="1457"/>
      <c r="DV83" s="1457"/>
      <c r="DW83" s="1457"/>
      <c r="DX83" s="1457"/>
      <c r="DY83" s="1457"/>
      <c r="DZ83" s="1457"/>
      <c r="EA83" s="1457"/>
      <c r="EB83" s="1457"/>
      <c r="EC83" s="1457"/>
      <c r="ED83" s="1457"/>
      <c r="EE83" s="1457"/>
      <c r="EF83" s="1457"/>
      <c r="EG83" s="1457"/>
      <c r="EH83" s="1457"/>
      <c r="EI83" s="1457"/>
      <c r="EJ83" s="1457"/>
      <c r="EK83" s="1457"/>
      <c r="EL83" s="1457"/>
      <c r="EM83" s="1457"/>
      <c r="EN83" s="1457"/>
      <c r="EO83" s="1457"/>
      <c r="EP83" s="1457"/>
      <c r="EQ83" s="1457"/>
      <c r="ER83" s="1457"/>
      <c r="ES83" s="1457"/>
      <c r="ET83" s="1457"/>
      <c r="EU83" s="1457"/>
      <c r="EV83" s="1457"/>
      <c r="EW83" s="1457"/>
      <c r="EX83" s="1457"/>
      <c r="EY83" s="1457"/>
      <c r="EZ83" s="1457"/>
      <c r="FA83" s="1457"/>
      <c r="FB83" s="1457"/>
      <c r="FC83" s="1457"/>
      <c r="FD83" s="1457"/>
      <c r="FE83" s="1457"/>
      <c r="FF83" s="1457"/>
      <c r="FG83" s="1457"/>
      <c r="FH83" s="1457"/>
      <c r="FI83" s="1457"/>
      <c r="FJ83" s="1457"/>
      <c r="FK83" s="1457"/>
      <c r="FL83" s="1457"/>
      <c r="FM83" s="1457"/>
      <c r="FN83" s="1457"/>
      <c r="FO83" s="1457"/>
      <c r="FP83" s="1457"/>
      <c r="FQ83" s="1457"/>
      <c r="FR83" s="1457"/>
      <c r="FS83" s="1457"/>
      <c r="FT83" s="1457"/>
      <c r="FU83" s="1457"/>
      <c r="FV83" s="1457"/>
      <c r="FW83" s="1457"/>
      <c r="FX83" s="1457"/>
      <c r="FY83" s="1457"/>
      <c r="FZ83" s="1457"/>
      <c r="GA83" s="1457"/>
      <c r="GB83" s="1457"/>
      <c r="GC83" s="1457"/>
      <c r="GD83" s="1457"/>
      <c r="GE83" s="1457"/>
      <c r="GF83" s="1457"/>
      <c r="GG83" s="1457"/>
      <c r="GH83" s="1457"/>
      <c r="GI83" s="1457"/>
      <c r="GJ83" s="1457"/>
      <c r="GK83" s="1457"/>
      <c r="GL83" s="1457"/>
      <c r="GM83" s="1457"/>
      <c r="GN83" s="1457"/>
      <c r="GO83" s="1457"/>
      <c r="GP83" s="1457"/>
      <c r="GQ83" s="1457"/>
      <c r="GR83" s="1457"/>
      <c r="GS83" s="1457"/>
      <c r="GT83" s="1457"/>
      <c r="GU83" s="1457"/>
      <c r="GV83" s="1457"/>
      <c r="GW83" s="1457"/>
      <c r="GX83" s="1457"/>
      <c r="GY83" s="1457"/>
      <c r="GZ83" s="1457"/>
      <c r="HA83" s="1457"/>
      <c r="HB83" s="1457"/>
      <c r="HC83" s="1457"/>
      <c r="HD83" s="1457"/>
      <c r="HE83" s="1457"/>
      <c r="HF83" s="1457"/>
      <c r="HG83" s="1457"/>
      <c r="HH83" s="1457"/>
      <c r="HI83" s="1457"/>
      <c r="HJ83" s="1457"/>
      <c r="HK83" s="1457"/>
      <c r="HL83" s="1457"/>
      <c r="HM83" s="1457"/>
      <c r="HN83" s="1457"/>
      <c r="HO83" s="1457"/>
      <c r="HP83" s="1457"/>
      <c r="HQ83" s="1457"/>
      <c r="HR83" s="1457"/>
      <c r="HS83" s="1457"/>
      <c r="HT83" s="1457"/>
      <c r="HU83" s="1457"/>
      <c r="HV83" s="1457"/>
      <c r="HW83" s="1457"/>
      <c r="HX83" s="1457"/>
      <c r="HY83" s="1457"/>
      <c r="HZ83" s="1457"/>
      <c r="IA83" s="1457"/>
      <c r="IB83" s="1457"/>
      <c r="IC83" s="1457"/>
      <c r="ID83" s="1457"/>
      <c r="IE83" s="1457"/>
      <c r="IF83" s="1457"/>
      <c r="IG83" s="1457"/>
      <c r="IH83" s="1457"/>
      <c r="II83" s="1457"/>
      <c r="IJ83" s="1457"/>
      <c r="IK83" s="1457"/>
      <c r="IL83" s="1457"/>
      <c r="IM83" s="1457"/>
      <c r="IN83" s="1457"/>
      <c r="IO83" s="1457"/>
      <c r="IP83" s="1457"/>
      <c r="IQ83" s="1457"/>
      <c r="IR83" s="1457"/>
      <c r="IS83" s="1457"/>
      <c r="IT83" s="1457"/>
      <c r="IU83" s="1457"/>
      <c r="IV83" s="1457"/>
      <c r="IW83" s="1457"/>
      <c r="IX83" s="1457"/>
      <c r="IY83" s="1457"/>
      <c r="IZ83" s="1457"/>
      <c r="JA83" s="1457"/>
      <c r="JB83" s="1457"/>
      <c r="JC83" s="1457"/>
      <c r="JD83" s="1457"/>
      <c r="JE83" s="1457"/>
      <c r="JF83" s="1457"/>
      <c r="JG83" s="1457"/>
      <c r="JH83" s="1457"/>
      <c r="JI83" s="1457"/>
      <c r="JJ83" s="1457"/>
      <c r="JK83" s="1457"/>
      <c r="JL83" s="1457"/>
      <c r="JM83" s="1457"/>
      <c r="JN83" s="1457"/>
      <c r="JO83" s="1457"/>
      <c r="JP83" s="1457"/>
      <c r="JQ83" s="1457"/>
      <c r="JR83" s="1457"/>
      <c r="JS83" s="1457"/>
      <c r="JT83" s="1457"/>
      <c r="JU83" s="1457"/>
      <c r="JV83" s="1457"/>
      <c r="JW83" s="1457"/>
      <c r="JX83" s="1457"/>
      <c r="JY83" s="1457"/>
      <c r="JZ83" s="1457"/>
      <c r="KA83" s="1457"/>
      <c r="KB83" s="1457"/>
      <c r="KC83" s="1457"/>
      <c r="KD83" s="1457"/>
      <c r="KE83" s="1457"/>
      <c r="KF83" s="1457"/>
      <c r="KG83" s="1457"/>
      <c r="KH83" s="1457"/>
      <c r="KI83" s="1457"/>
      <c r="KJ83" s="1457"/>
      <c r="KK83" s="1457"/>
      <c r="KL83" s="1457"/>
      <c r="KM83" s="1457"/>
      <c r="KN83" s="1457"/>
      <c r="KO83" s="1457"/>
      <c r="KP83" s="1457"/>
      <c r="KQ83" s="1457"/>
      <c r="KR83" s="1457"/>
      <c r="KS83" s="1457"/>
      <c r="KT83" s="1457"/>
      <c r="KU83" s="1457"/>
      <c r="KV83" s="1457"/>
      <c r="KW83" s="1457"/>
      <c r="KX83" s="1457"/>
      <c r="KY83" s="1457"/>
      <c r="KZ83" s="1457"/>
      <c r="LA83" s="1457"/>
      <c r="LB83" s="1457"/>
      <c r="LC83" s="1457"/>
      <c r="LD83" s="1457"/>
    </row>
    <row r="84" s="1014" customFormat="1" ht="47" customHeight="1" spans="1:316">
      <c r="A84" s="1231">
        <v>45945</v>
      </c>
      <c r="B84" s="1232" t="s">
        <v>3593</v>
      </c>
      <c r="C84" s="1233" t="s">
        <v>98</v>
      </c>
      <c r="D84" s="1234">
        <v>4500181933</v>
      </c>
      <c r="E84" s="2118" t="s">
        <v>4706</v>
      </c>
      <c r="F84" s="1234" t="s">
        <v>4707</v>
      </c>
      <c r="G84" s="1236" t="s">
        <v>4523</v>
      </c>
      <c r="H84" s="1236" t="s">
        <v>4523</v>
      </c>
      <c r="I84" s="1887" t="s">
        <v>4524</v>
      </c>
      <c r="J84" s="1277">
        <v>3150</v>
      </c>
      <c r="K84" s="1068">
        <v>0</v>
      </c>
      <c r="L84" s="1068">
        <v>75</v>
      </c>
      <c r="M84" s="1068">
        <f t="shared" si="28"/>
        <v>42</v>
      </c>
      <c r="N84" s="1299">
        <v>46086</v>
      </c>
      <c r="O84" s="1299">
        <v>46084</v>
      </c>
      <c r="P84" s="1070"/>
      <c r="Q84" s="1096"/>
      <c r="R84" s="1096"/>
      <c r="S84" s="1314" t="s">
        <v>111</v>
      </c>
      <c r="T84" s="2125">
        <v>45960</v>
      </c>
      <c r="U84" s="1098" t="s">
        <v>88</v>
      </c>
      <c r="V84" s="1099" t="s">
        <v>88</v>
      </c>
      <c r="W84" s="1098" t="s">
        <v>3597</v>
      </c>
      <c r="X84" s="1099"/>
      <c r="Y84" s="1099" t="s">
        <v>4530</v>
      </c>
      <c r="Z84" s="1126" t="s">
        <v>3599</v>
      </c>
      <c r="AA84" s="1127">
        <v>178.134</v>
      </c>
      <c r="AB84" s="1383">
        <f t="shared" si="29"/>
        <v>7481.628</v>
      </c>
      <c r="AC84" s="1936"/>
      <c r="AD84" s="1131" t="s">
        <v>81</v>
      </c>
      <c r="AE84" s="1131"/>
      <c r="AF84" s="1131"/>
      <c r="AG84" s="1152">
        <f t="shared" si="30"/>
        <v>3150</v>
      </c>
      <c r="AH84" s="1152"/>
      <c r="AI84" s="1152"/>
      <c r="AJ84" s="1152"/>
      <c r="AK84" s="1152">
        <f t="shared" si="31"/>
        <v>42</v>
      </c>
      <c r="AL84" s="1152" t="s">
        <v>64</v>
      </c>
      <c r="AM84" s="1152"/>
      <c r="AN84" s="1152">
        <f t="shared" si="32"/>
        <v>3150</v>
      </c>
      <c r="AO84" s="1152">
        <f t="shared" si="33"/>
        <v>630</v>
      </c>
      <c r="AP84" s="2133">
        <f t="shared" si="34"/>
        <v>472.5</v>
      </c>
      <c r="AQ84" s="1178">
        <f t="shared" si="35"/>
        <v>567</v>
      </c>
      <c r="AR84" s="1445">
        <f t="shared" si="36"/>
        <v>491.4</v>
      </c>
      <c r="AS84" s="1445">
        <f t="shared" si="37"/>
        <v>485.1</v>
      </c>
      <c r="AT84" s="1445">
        <f t="shared" si="38"/>
        <v>504</v>
      </c>
      <c r="AU84" s="1178" t="s">
        <v>551</v>
      </c>
      <c r="AV84" s="1178" t="s">
        <v>552</v>
      </c>
      <c r="AW84" s="1178"/>
      <c r="AX84" s="1456"/>
      <c r="AY84" s="1457"/>
      <c r="AZ84" s="1457"/>
      <c r="BA84" s="1457"/>
      <c r="BB84" s="1457"/>
      <c r="BC84" s="1457"/>
      <c r="BD84" s="1457"/>
      <c r="BE84" s="1457"/>
      <c r="BF84" s="1457"/>
      <c r="BG84" s="1457"/>
      <c r="BH84" s="1457"/>
      <c r="BI84" s="1457"/>
      <c r="BJ84" s="1457"/>
      <c r="BK84" s="1457"/>
      <c r="BL84" s="1457"/>
      <c r="BM84" s="1457"/>
      <c r="BN84" s="1457"/>
      <c r="BO84" s="1457"/>
      <c r="BP84" s="1457"/>
      <c r="BQ84" s="1457"/>
      <c r="BR84" s="1457"/>
      <c r="BS84" s="1457"/>
      <c r="BT84" s="1457"/>
      <c r="BU84" s="1457"/>
      <c r="BV84" s="1457"/>
      <c r="BW84" s="1457"/>
      <c r="BX84" s="1457"/>
      <c r="BY84" s="1457"/>
      <c r="BZ84" s="1457"/>
      <c r="CA84" s="1457"/>
      <c r="CB84" s="1457"/>
      <c r="CC84" s="1457"/>
      <c r="CD84" s="1457"/>
      <c r="CE84" s="1457"/>
      <c r="CF84" s="1457"/>
      <c r="CG84" s="1457"/>
      <c r="CH84" s="1457"/>
      <c r="CI84" s="1457"/>
      <c r="CJ84" s="1457"/>
      <c r="CK84" s="1457"/>
      <c r="CL84" s="1457"/>
      <c r="CM84" s="1457"/>
      <c r="CN84" s="1457"/>
      <c r="CO84" s="1457"/>
      <c r="CP84" s="1457"/>
      <c r="CQ84" s="1457"/>
      <c r="CR84" s="1457"/>
      <c r="CS84" s="1457"/>
      <c r="CT84" s="1457"/>
      <c r="CU84" s="1457"/>
      <c r="CV84" s="1457"/>
      <c r="CW84" s="1457"/>
      <c r="CX84" s="1457"/>
      <c r="CY84" s="1457"/>
      <c r="CZ84" s="1457"/>
      <c r="DA84" s="1457"/>
      <c r="DB84" s="1457"/>
      <c r="DC84" s="1457"/>
      <c r="DD84" s="1457"/>
      <c r="DE84" s="1457"/>
      <c r="DF84" s="1457"/>
      <c r="DG84" s="1457"/>
      <c r="DH84" s="1457"/>
      <c r="DI84" s="1457"/>
      <c r="DJ84" s="1457"/>
      <c r="DK84" s="1457"/>
      <c r="DL84" s="1457"/>
      <c r="DM84" s="1457"/>
      <c r="DN84" s="1457"/>
      <c r="DO84" s="1457"/>
      <c r="DP84" s="1457"/>
      <c r="DQ84" s="1457"/>
      <c r="DR84" s="1457"/>
      <c r="DS84" s="1457"/>
      <c r="DT84" s="1457"/>
      <c r="DU84" s="1457"/>
      <c r="DV84" s="1457"/>
      <c r="DW84" s="1457"/>
      <c r="DX84" s="1457"/>
      <c r="DY84" s="1457"/>
      <c r="DZ84" s="1457"/>
      <c r="EA84" s="1457"/>
      <c r="EB84" s="1457"/>
      <c r="EC84" s="1457"/>
      <c r="ED84" s="1457"/>
      <c r="EE84" s="1457"/>
      <c r="EF84" s="1457"/>
      <c r="EG84" s="1457"/>
      <c r="EH84" s="1457"/>
      <c r="EI84" s="1457"/>
      <c r="EJ84" s="1457"/>
      <c r="EK84" s="1457"/>
      <c r="EL84" s="1457"/>
      <c r="EM84" s="1457"/>
      <c r="EN84" s="1457"/>
      <c r="EO84" s="1457"/>
      <c r="EP84" s="1457"/>
      <c r="EQ84" s="1457"/>
      <c r="ER84" s="1457"/>
      <c r="ES84" s="1457"/>
      <c r="ET84" s="1457"/>
      <c r="EU84" s="1457"/>
      <c r="EV84" s="1457"/>
      <c r="EW84" s="1457"/>
      <c r="EX84" s="1457"/>
      <c r="EY84" s="1457"/>
      <c r="EZ84" s="1457"/>
      <c r="FA84" s="1457"/>
      <c r="FB84" s="1457"/>
      <c r="FC84" s="1457"/>
      <c r="FD84" s="1457"/>
      <c r="FE84" s="1457"/>
      <c r="FF84" s="1457"/>
      <c r="FG84" s="1457"/>
      <c r="FH84" s="1457"/>
      <c r="FI84" s="1457"/>
      <c r="FJ84" s="1457"/>
      <c r="FK84" s="1457"/>
      <c r="FL84" s="1457"/>
      <c r="FM84" s="1457"/>
      <c r="FN84" s="1457"/>
      <c r="FO84" s="1457"/>
      <c r="FP84" s="1457"/>
      <c r="FQ84" s="1457"/>
      <c r="FR84" s="1457"/>
      <c r="FS84" s="1457"/>
      <c r="FT84" s="1457"/>
      <c r="FU84" s="1457"/>
      <c r="FV84" s="1457"/>
      <c r="FW84" s="1457"/>
      <c r="FX84" s="1457"/>
      <c r="FY84" s="1457"/>
      <c r="FZ84" s="1457"/>
      <c r="GA84" s="1457"/>
      <c r="GB84" s="1457"/>
      <c r="GC84" s="1457"/>
      <c r="GD84" s="1457"/>
      <c r="GE84" s="1457"/>
      <c r="GF84" s="1457"/>
      <c r="GG84" s="1457"/>
      <c r="GH84" s="1457"/>
      <c r="GI84" s="1457"/>
      <c r="GJ84" s="1457"/>
      <c r="GK84" s="1457"/>
      <c r="GL84" s="1457"/>
      <c r="GM84" s="1457"/>
      <c r="GN84" s="1457"/>
      <c r="GO84" s="1457"/>
      <c r="GP84" s="1457"/>
      <c r="GQ84" s="1457"/>
      <c r="GR84" s="1457"/>
      <c r="GS84" s="1457"/>
      <c r="GT84" s="1457"/>
      <c r="GU84" s="1457"/>
      <c r="GV84" s="1457"/>
      <c r="GW84" s="1457"/>
      <c r="GX84" s="1457"/>
      <c r="GY84" s="1457"/>
      <c r="GZ84" s="1457"/>
      <c r="HA84" s="1457"/>
      <c r="HB84" s="1457"/>
      <c r="HC84" s="1457"/>
      <c r="HD84" s="1457"/>
      <c r="HE84" s="1457"/>
      <c r="HF84" s="1457"/>
      <c r="HG84" s="1457"/>
      <c r="HH84" s="1457"/>
      <c r="HI84" s="1457"/>
      <c r="HJ84" s="1457"/>
      <c r="HK84" s="1457"/>
      <c r="HL84" s="1457"/>
      <c r="HM84" s="1457"/>
      <c r="HN84" s="1457"/>
      <c r="HO84" s="1457"/>
      <c r="HP84" s="1457"/>
      <c r="HQ84" s="1457"/>
      <c r="HR84" s="1457"/>
      <c r="HS84" s="1457"/>
      <c r="HT84" s="1457"/>
      <c r="HU84" s="1457"/>
      <c r="HV84" s="1457"/>
      <c r="HW84" s="1457"/>
      <c r="HX84" s="1457"/>
      <c r="HY84" s="1457"/>
      <c r="HZ84" s="1457"/>
      <c r="IA84" s="1457"/>
      <c r="IB84" s="1457"/>
      <c r="IC84" s="1457"/>
      <c r="ID84" s="1457"/>
      <c r="IE84" s="1457"/>
      <c r="IF84" s="1457"/>
      <c r="IG84" s="1457"/>
      <c r="IH84" s="1457"/>
      <c r="II84" s="1457"/>
      <c r="IJ84" s="1457"/>
      <c r="IK84" s="1457"/>
      <c r="IL84" s="1457"/>
      <c r="IM84" s="1457"/>
      <c r="IN84" s="1457"/>
      <c r="IO84" s="1457"/>
      <c r="IP84" s="1457"/>
      <c r="IQ84" s="1457"/>
      <c r="IR84" s="1457"/>
      <c r="IS84" s="1457"/>
      <c r="IT84" s="1457"/>
      <c r="IU84" s="1457"/>
      <c r="IV84" s="1457"/>
      <c r="IW84" s="1457"/>
      <c r="IX84" s="1457"/>
      <c r="IY84" s="1457"/>
      <c r="IZ84" s="1457"/>
      <c r="JA84" s="1457"/>
      <c r="JB84" s="1457"/>
      <c r="JC84" s="1457"/>
      <c r="JD84" s="1457"/>
      <c r="JE84" s="1457"/>
      <c r="JF84" s="1457"/>
      <c r="JG84" s="1457"/>
      <c r="JH84" s="1457"/>
      <c r="JI84" s="1457"/>
      <c r="JJ84" s="1457"/>
      <c r="JK84" s="1457"/>
      <c r="JL84" s="1457"/>
      <c r="JM84" s="1457"/>
      <c r="JN84" s="1457"/>
      <c r="JO84" s="1457"/>
      <c r="JP84" s="1457"/>
      <c r="JQ84" s="1457"/>
      <c r="JR84" s="1457"/>
      <c r="JS84" s="1457"/>
      <c r="JT84" s="1457"/>
      <c r="JU84" s="1457"/>
      <c r="JV84" s="1457"/>
      <c r="JW84" s="1457"/>
      <c r="JX84" s="1457"/>
      <c r="JY84" s="1457"/>
      <c r="JZ84" s="1457"/>
      <c r="KA84" s="1457"/>
      <c r="KB84" s="1457"/>
      <c r="KC84" s="1457"/>
      <c r="KD84" s="1457"/>
      <c r="KE84" s="1457"/>
      <c r="KF84" s="1457"/>
      <c r="KG84" s="1457"/>
      <c r="KH84" s="1457"/>
      <c r="KI84" s="1457"/>
      <c r="KJ84" s="1457"/>
      <c r="KK84" s="1457"/>
      <c r="KL84" s="1457"/>
      <c r="KM84" s="1457"/>
      <c r="KN84" s="1457"/>
      <c r="KO84" s="1457"/>
      <c r="KP84" s="1457"/>
      <c r="KQ84" s="1457"/>
      <c r="KR84" s="1457"/>
      <c r="KS84" s="1457"/>
      <c r="KT84" s="1457"/>
      <c r="KU84" s="1457"/>
      <c r="KV84" s="1457"/>
      <c r="KW84" s="1457"/>
      <c r="KX84" s="1457"/>
      <c r="KY84" s="1457"/>
      <c r="KZ84" s="1457"/>
      <c r="LA84" s="1457"/>
      <c r="LB84" s="1457"/>
      <c r="LC84" s="1457"/>
      <c r="LD84" s="1457"/>
    </row>
    <row r="85" s="1014" customFormat="1" ht="47" customHeight="1" spans="1:316">
      <c r="A85" s="1231">
        <v>45945</v>
      </c>
      <c r="B85" s="1232" t="s">
        <v>3593</v>
      </c>
      <c r="C85" s="1233" t="s">
        <v>98</v>
      </c>
      <c r="D85" s="1234">
        <v>4500181935</v>
      </c>
      <c r="E85" s="2118" t="s">
        <v>4708</v>
      </c>
      <c r="F85" s="1234" t="s">
        <v>4709</v>
      </c>
      <c r="G85" s="1236" t="s">
        <v>4523</v>
      </c>
      <c r="H85" s="1236" t="s">
        <v>4523</v>
      </c>
      <c r="I85" s="1887" t="s">
        <v>4524</v>
      </c>
      <c r="J85" s="1277">
        <v>3150</v>
      </c>
      <c r="K85" s="1068">
        <v>0</v>
      </c>
      <c r="L85" s="1068">
        <v>75</v>
      </c>
      <c r="M85" s="1068">
        <f t="shared" si="28"/>
        <v>42</v>
      </c>
      <c r="N85" s="1299">
        <v>46086</v>
      </c>
      <c r="O85" s="1299">
        <f t="shared" ref="O85:O87" si="39">N85-2</f>
        <v>46084</v>
      </c>
      <c r="P85" s="1070"/>
      <c r="Q85" s="1096"/>
      <c r="R85" s="1096"/>
      <c r="S85" s="1314" t="s">
        <v>111</v>
      </c>
      <c r="T85" s="2125">
        <v>45960</v>
      </c>
      <c r="U85" s="1098" t="s">
        <v>88</v>
      </c>
      <c r="V85" s="1099" t="s">
        <v>88</v>
      </c>
      <c r="W85" s="1098" t="s">
        <v>3597</v>
      </c>
      <c r="X85" s="1099"/>
      <c r="Y85" s="1099" t="s">
        <v>4530</v>
      </c>
      <c r="Z85" s="1126" t="s">
        <v>3599</v>
      </c>
      <c r="AA85" s="1127">
        <v>178.134</v>
      </c>
      <c r="AB85" s="1383">
        <f t="shared" si="29"/>
        <v>7481.628</v>
      </c>
      <c r="AC85" s="1936"/>
      <c r="AD85" s="1131" t="s">
        <v>81</v>
      </c>
      <c r="AE85" s="1131"/>
      <c r="AF85" s="1131"/>
      <c r="AG85" s="1152">
        <f t="shared" si="30"/>
        <v>3150</v>
      </c>
      <c r="AH85" s="1152"/>
      <c r="AI85" s="1152"/>
      <c r="AJ85" s="1152"/>
      <c r="AK85" s="1152">
        <f t="shared" si="31"/>
        <v>42</v>
      </c>
      <c r="AL85" s="1152" t="s">
        <v>64</v>
      </c>
      <c r="AM85" s="1152"/>
      <c r="AN85" s="1152">
        <f t="shared" si="32"/>
        <v>3150</v>
      </c>
      <c r="AO85" s="1152">
        <f t="shared" si="33"/>
        <v>630</v>
      </c>
      <c r="AP85" s="2133">
        <f t="shared" si="34"/>
        <v>472.5</v>
      </c>
      <c r="AQ85" s="1178">
        <f t="shared" si="35"/>
        <v>567</v>
      </c>
      <c r="AR85" s="1445">
        <f t="shared" si="36"/>
        <v>491.4</v>
      </c>
      <c r="AS85" s="1445">
        <f t="shared" si="37"/>
        <v>485.1</v>
      </c>
      <c r="AT85" s="1445">
        <f t="shared" si="38"/>
        <v>504</v>
      </c>
      <c r="AU85" s="1178" t="s">
        <v>551</v>
      </c>
      <c r="AV85" s="1178" t="s">
        <v>552</v>
      </c>
      <c r="AW85" s="1178"/>
      <c r="AX85" s="1456"/>
      <c r="AY85" s="1457"/>
      <c r="AZ85" s="1457"/>
      <c r="BA85" s="1457"/>
      <c r="BB85" s="1457"/>
      <c r="BC85" s="1457"/>
      <c r="BD85" s="1457"/>
      <c r="BE85" s="1457"/>
      <c r="BF85" s="1457"/>
      <c r="BG85" s="1457"/>
      <c r="BH85" s="1457"/>
      <c r="BI85" s="1457"/>
      <c r="BJ85" s="1457"/>
      <c r="BK85" s="1457"/>
      <c r="BL85" s="1457"/>
      <c r="BM85" s="1457"/>
      <c r="BN85" s="1457"/>
      <c r="BO85" s="1457"/>
      <c r="BP85" s="1457"/>
      <c r="BQ85" s="1457"/>
      <c r="BR85" s="1457"/>
      <c r="BS85" s="1457"/>
      <c r="BT85" s="1457"/>
      <c r="BU85" s="1457"/>
      <c r="BV85" s="1457"/>
      <c r="BW85" s="1457"/>
      <c r="BX85" s="1457"/>
      <c r="BY85" s="1457"/>
      <c r="BZ85" s="1457"/>
      <c r="CA85" s="1457"/>
      <c r="CB85" s="1457"/>
      <c r="CC85" s="1457"/>
      <c r="CD85" s="1457"/>
      <c r="CE85" s="1457"/>
      <c r="CF85" s="1457"/>
      <c r="CG85" s="1457"/>
      <c r="CH85" s="1457"/>
      <c r="CI85" s="1457"/>
      <c r="CJ85" s="1457"/>
      <c r="CK85" s="1457"/>
      <c r="CL85" s="1457"/>
      <c r="CM85" s="1457"/>
      <c r="CN85" s="1457"/>
      <c r="CO85" s="1457"/>
      <c r="CP85" s="1457"/>
      <c r="CQ85" s="1457"/>
      <c r="CR85" s="1457"/>
      <c r="CS85" s="1457"/>
      <c r="CT85" s="1457"/>
      <c r="CU85" s="1457"/>
      <c r="CV85" s="1457"/>
      <c r="CW85" s="1457"/>
      <c r="CX85" s="1457"/>
      <c r="CY85" s="1457"/>
      <c r="CZ85" s="1457"/>
      <c r="DA85" s="1457"/>
      <c r="DB85" s="1457"/>
      <c r="DC85" s="1457"/>
      <c r="DD85" s="1457"/>
      <c r="DE85" s="1457"/>
      <c r="DF85" s="1457"/>
      <c r="DG85" s="1457"/>
      <c r="DH85" s="1457"/>
      <c r="DI85" s="1457"/>
      <c r="DJ85" s="1457"/>
      <c r="DK85" s="1457"/>
      <c r="DL85" s="1457"/>
      <c r="DM85" s="1457"/>
      <c r="DN85" s="1457"/>
      <c r="DO85" s="1457"/>
      <c r="DP85" s="1457"/>
      <c r="DQ85" s="1457"/>
      <c r="DR85" s="1457"/>
      <c r="DS85" s="1457"/>
      <c r="DT85" s="1457"/>
      <c r="DU85" s="1457"/>
      <c r="DV85" s="1457"/>
      <c r="DW85" s="1457"/>
      <c r="DX85" s="1457"/>
      <c r="DY85" s="1457"/>
      <c r="DZ85" s="1457"/>
      <c r="EA85" s="1457"/>
      <c r="EB85" s="1457"/>
      <c r="EC85" s="1457"/>
      <c r="ED85" s="1457"/>
      <c r="EE85" s="1457"/>
      <c r="EF85" s="1457"/>
      <c r="EG85" s="1457"/>
      <c r="EH85" s="1457"/>
      <c r="EI85" s="1457"/>
      <c r="EJ85" s="1457"/>
      <c r="EK85" s="1457"/>
      <c r="EL85" s="1457"/>
      <c r="EM85" s="1457"/>
      <c r="EN85" s="1457"/>
      <c r="EO85" s="1457"/>
      <c r="EP85" s="1457"/>
      <c r="EQ85" s="1457"/>
      <c r="ER85" s="1457"/>
      <c r="ES85" s="1457"/>
      <c r="ET85" s="1457"/>
      <c r="EU85" s="1457"/>
      <c r="EV85" s="1457"/>
      <c r="EW85" s="1457"/>
      <c r="EX85" s="1457"/>
      <c r="EY85" s="1457"/>
      <c r="EZ85" s="1457"/>
      <c r="FA85" s="1457"/>
      <c r="FB85" s="1457"/>
      <c r="FC85" s="1457"/>
      <c r="FD85" s="1457"/>
      <c r="FE85" s="1457"/>
      <c r="FF85" s="1457"/>
      <c r="FG85" s="1457"/>
      <c r="FH85" s="1457"/>
      <c r="FI85" s="1457"/>
      <c r="FJ85" s="1457"/>
      <c r="FK85" s="1457"/>
      <c r="FL85" s="1457"/>
      <c r="FM85" s="1457"/>
      <c r="FN85" s="1457"/>
      <c r="FO85" s="1457"/>
      <c r="FP85" s="1457"/>
      <c r="FQ85" s="1457"/>
      <c r="FR85" s="1457"/>
      <c r="FS85" s="1457"/>
      <c r="FT85" s="1457"/>
      <c r="FU85" s="1457"/>
      <c r="FV85" s="1457"/>
      <c r="FW85" s="1457"/>
      <c r="FX85" s="1457"/>
      <c r="FY85" s="1457"/>
      <c r="FZ85" s="1457"/>
      <c r="GA85" s="1457"/>
      <c r="GB85" s="1457"/>
      <c r="GC85" s="1457"/>
      <c r="GD85" s="1457"/>
      <c r="GE85" s="1457"/>
      <c r="GF85" s="1457"/>
      <c r="GG85" s="1457"/>
      <c r="GH85" s="1457"/>
      <c r="GI85" s="1457"/>
      <c r="GJ85" s="1457"/>
      <c r="GK85" s="1457"/>
      <c r="GL85" s="1457"/>
      <c r="GM85" s="1457"/>
      <c r="GN85" s="1457"/>
      <c r="GO85" s="1457"/>
      <c r="GP85" s="1457"/>
      <c r="GQ85" s="1457"/>
      <c r="GR85" s="1457"/>
      <c r="GS85" s="1457"/>
      <c r="GT85" s="1457"/>
      <c r="GU85" s="1457"/>
      <c r="GV85" s="1457"/>
      <c r="GW85" s="1457"/>
      <c r="GX85" s="1457"/>
      <c r="GY85" s="1457"/>
      <c r="GZ85" s="1457"/>
      <c r="HA85" s="1457"/>
      <c r="HB85" s="1457"/>
      <c r="HC85" s="1457"/>
      <c r="HD85" s="1457"/>
      <c r="HE85" s="1457"/>
      <c r="HF85" s="1457"/>
      <c r="HG85" s="1457"/>
      <c r="HH85" s="1457"/>
      <c r="HI85" s="1457"/>
      <c r="HJ85" s="1457"/>
      <c r="HK85" s="1457"/>
      <c r="HL85" s="1457"/>
      <c r="HM85" s="1457"/>
      <c r="HN85" s="1457"/>
      <c r="HO85" s="1457"/>
      <c r="HP85" s="1457"/>
      <c r="HQ85" s="1457"/>
      <c r="HR85" s="1457"/>
      <c r="HS85" s="1457"/>
      <c r="HT85" s="1457"/>
      <c r="HU85" s="1457"/>
      <c r="HV85" s="1457"/>
      <c r="HW85" s="1457"/>
      <c r="HX85" s="1457"/>
      <c r="HY85" s="1457"/>
      <c r="HZ85" s="1457"/>
      <c r="IA85" s="1457"/>
      <c r="IB85" s="1457"/>
      <c r="IC85" s="1457"/>
      <c r="ID85" s="1457"/>
      <c r="IE85" s="1457"/>
      <c r="IF85" s="1457"/>
      <c r="IG85" s="1457"/>
      <c r="IH85" s="1457"/>
      <c r="II85" s="1457"/>
      <c r="IJ85" s="1457"/>
      <c r="IK85" s="1457"/>
      <c r="IL85" s="1457"/>
      <c r="IM85" s="1457"/>
      <c r="IN85" s="1457"/>
      <c r="IO85" s="1457"/>
      <c r="IP85" s="1457"/>
      <c r="IQ85" s="1457"/>
      <c r="IR85" s="1457"/>
      <c r="IS85" s="1457"/>
      <c r="IT85" s="1457"/>
      <c r="IU85" s="1457"/>
      <c r="IV85" s="1457"/>
      <c r="IW85" s="1457"/>
      <c r="IX85" s="1457"/>
      <c r="IY85" s="1457"/>
      <c r="IZ85" s="1457"/>
      <c r="JA85" s="1457"/>
      <c r="JB85" s="1457"/>
      <c r="JC85" s="1457"/>
      <c r="JD85" s="1457"/>
      <c r="JE85" s="1457"/>
      <c r="JF85" s="1457"/>
      <c r="JG85" s="1457"/>
      <c r="JH85" s="1457"/>
      <c r="JI85" s="1457"/>
      <c r="JJ85" s="1457"/>
      <c r="JK85" s="1457"/>
      <c r="JL85" s="1457"/>
      <c r="JM85" s="1457"/>
      <c r="JN85" s="1457"/>
      <c r="JO85" s="1457"/>
      <c r="JP85" s="1457"/>
      <c r="JQ85" s="1457"/>
      <c r="JR85" s="1457"/>
      <c r="JS85" s="1457"/>
      <c r="JT85" s="1457"/>
      <c r="JU85" s="1457"/>
      <c r="JV85" s="1457"/>
      <c r="JW85" s="1457"/>
      <c r="JX85" s="1457"/>
      <c r="JY85" s="1457"/>
      <c r="JZ85" s="1457"/>
      <c r="KA85" s="1457"/>
      <c r="KB85" s="1457"/>
      <c r="KC85" s="1457"/>
      <c r="KD85" s="1457"/>
      <c r="KE85" s="1457"/>
      <c r="KF85" s="1457"/>
      <c r="KG85" s="1457"/>
      <c r="KH85" s="1457"/>
      <c r="KI85" s="1457"/>
      <c r="KJ85" s="1457"/>
      <c r="KK85" s="1457"/>
      <c r="KL85" s="1457"/>
      <c r="KM85" s="1457"/>
      <c r="KN85" s="1457"/>
      <c r="KO85" s="1457"/>
      <c r="KP85" s="1457"/>
      <c r="KQ85" s="1457"/>
      <c r="KR85" s="1457"/>
      <c r="KS85" s="1457"/>
      <c r="KT85" s="1457"/>
      <c r="KU85" s="1457"/>
      <c r="KV85" s="1457"/>
      <c r="KW85" s="1457"/>
      <c r="KX85" s="1457"/>
      <c r="KY85" s="1457"/>
      <c r="KZ85" s="1457"/>
      <c r="LA85" s="1457"/>
      <c r="LB85" s="1457"/>
      <c r="LC85" s="1457"/>
      <c r="LD85" s="1457"/>
    </row>
    <row r="86" s="1014" customFormat="1" ht="47" customHeight="1" spans="1:316">
      <c r="A86" s="1231">
        <v>45945</v>
      </c>
      <c r="B86" s="1232" t="s">
        <v>3593</v>
      </c>
      <c r="C86" s="1233" t="s">
        <v>98</v>
      </c>
      <c r="D86" s="1234">
        <v>4500181936</v>
      </c>
      <c r="E86" s="2118" t="s">
        <v>4710</v>
      </c>
      <c r="F86" s="1234" t="s">
        <v>4711</v>
      </c>
      <c r="G86" s="1236" t="s">
        <v>4523</v>
      </c>
      <c r="H86" s="1236" t="s">
        <v>4523</v>
      </c>
      <c r="I86" s="1887" t="s">
        <v>4524</v>
      </c>
      <c r="J86" s="1277">
        <v>3150</v>
      </c>
      <c r="K86" s="1068">
        <v>0</v>
      </c>
      <c r="L86" s="1068">
        <v>75</v>
      </c>
      <c r="M86" s="1068">
        <f t="shared" si="28"/>
        <v>42</v>
      </c>
      <c r="N86" s="1069">
        <v>46087</v>
      </c>
      <c r="O86" s="1069">
        <f t="shared" si="39"/>
        <v>46085</v>
      </c>
      <c r="P86" s="1070"/>
      <c r="Q86" s="1096"/>
      <c r="R86" s="1096"/>
      <c r="S86" s="1314" t="s">
        <v>111</v>
      </c>
      <c r="T86" s="2125">
        <v>45960</v>
      </c>
      <c r="U86" s="1098" t="s">
        <v>88</v>
      </c>
      <c r="V86" s="1099" t="s">
        <v>88</v>
      </c>
      <c r="W86" s="1098" t="s">
        <v>3597</v>
      </c>
      <c r="X86" s="1099"/>
      <c r="Y86" s="1099" t="s">
        <v>4530</v>
      </c>
      <c r="Z86" s="1126" t="s">
        <v>3599</v>
      </c>
      <c r="AA86" s="1127">
        <v>178.134</v>
      </c>
      <c r="AB86" s="1383">
        <f t="shared" si="29"/>
        <v>7481.628</v>
      </c>
      <c r="AC86" s="1936"/>
      <c r="AD86" s="1131" t="s">
        <v>81</v>
      </c>
      <c r="AE86" s="1131"/>
      <c r="AF86" s="1131"/>
      <c r="AG86" s="1152">
        <f t="shared" si="30"/>
        <v>3150</v>
      </c>
      <c r="AH86" s="1152"/>
      <c r="AI86" s="1152"/>
      <c r="AJ86" s="1152"/>
      <c r="AK86" s="1152">
        <f t="shared" si="31"/>
        <v>42</v>
      </c>
      <c r="AL86" s="1152" t="s">
        <v>64</v>
      </c>
      <c r="AM86" s="1152"/>
      <c r="AN86" s="1152">
        <f t="shared" si="32"/>
        <v>3150</v>
      </c>
      <c r="AO86" s="1152">
        <f t="shared" si="33"/>
        <v>630</v>
      </c>
      <c r="AP86" s="2133">
        <f t="shared" si="34"/>
        <v>472.5</v>
      </c>
      <c r="AQ86" s="1178">
        <f t="shared" si="35"/>
        <v>567</v>
      </c>
      <c r="AR86" s="1445">
        <f t="shared" si="36"/>
        <v>491.4</v>
      </c>
      <c r="AS86" s="1445">
        <f t="shared" si="37"/>
        <v>485.1</v>
      </c>
      <c r="AT86" s="1445">
        <f t="shared" si="38"/>
        <v>504</v>
      </c>
      <c r="AU86" s="1178" t="s">
        <v>551</v>
      </c>
      <c r="AV86" s="1178" t="s">
        <v>552</v>
      </c>
      <c r="AW86" s="1178"/>
      <c r="AX86" s="1456"/>
      <c r="AY86" s="1457"/>
      <c r="AZ86" s="1457"/>
      <c r="BA86" s="1457"/>
      <c r="BB86" s="1457"/>
      <c r="BC86" s="1457"/>
      <c r="BD86" s="1457"/>
      <c r="BE86" s="1457"/>
      <c r="BF86" s="1457"/>
      <c r="BG86" s="1457"/>
      <c r="BH86" s="1457"/>
      <c r="BI86" s="1457"/>
      <c r="BJ86" s="1457"/>
      <c r="BK86" s="1457"/>
      <c r="BL86" s="1457"/>
      <c r="BM86" s="1457"/>
      <c r="BN86" s="1457"/>
      <c r="BO86" s="1457"/>
      <c r="BP86" s="1457"/>
      <c r="BQ86" s="1457"/>
      <c r="BR86" s="1457"/>
      <c r="BS86" s="1457"/>
      <c r="BT86" s="1457"/>
      <c r="BU86" s="1457"/>
      <c r="BV86" s="1457"/>
      <c r="BW86" s="1457"/>
      <c r="BX86" s="1457"/>
      <c r="BY86" s="1457"/>
      <c r="BZ86" s="1457"/>
      <c r="CA86" s="1457"/>
      <c r="CB86" s="1457"/>
      <c r="CC86" s="1457"/>
      <c r="CD86" s="1457"/>
      <c r="CE86" s="1457"/>
      <c r="CF86" s="1457"/>
      <c r="CG86" s="1457"/>
      <c r="CH86" s="1457"/>
      <c r="CI86" s="1457"/>
      <c r="CJ86" s="1457"/>
      <c r="CK86" s="1457"/>
      <c r="CL86" s="1457"/>
      <c r="CM86" s="1457"/>
      <c r="CN86" s="1457"/>
      <c r="CO86" s="1457"/>
      <c r="CP86" s="1457"/>
      <c r="CQ86" s="1457"/>
      <c r="CR86" s="1457"/>
      <c r="CS86" s="1457"/>
      <c r="CT86" s="1457"/>
      <c r="CU86" s="1457"/>
      <c r="CV86" s="1457"/>
      <c r="CW86" s="1457"/>
      <c r="CX86" s="1457"/>
      <c r="CY86" s="1457"/>
      <c r="CZ86" s="1457"/>
      <c r="DA86" s="1457"/>
      <c r="DB86" s="1457"/>
      <c r="DC86" s="1457"/>
      <c r="DD86" s="1457"/>
      <c r="DE86" s="1457"/>
      <c r="DF86" s="1457"/>
      <c r="DG86" s="1457"/>
      <c r="DH86" s="1457"/>
      <c r="DI86" s="1457"/>
      <c r="DJ86" s="1457"/>
      <c r="DK86" s="1457"/>
      <c r="DL86" s="1457"/>
      <c r="DM86" s="1457"/>
      <c r="DN86" s="1457"/>
      <c r="DO86" s="1457"/>
      <c r="DP86" s="1457"/>
      <c r="DQ86" s="1457"/>
      <c r="DR86" s="1457"/>
      <c r="DS86" s="1457"/>
      <c r="DT86" s="1457"/>
      <c r="DU86" s="1457"/>
      <c r="DV86" s="1457"/>
      <c r="DW86" s="1457"/>
      <c r="DX86" s="1457"/>
      <c r="DY86" s="1457"/>
      <c r="DZ86" s="1457"/>
      <c r="EA86" s="1457"/>
      <c r="EB86" s="1457"/>
      <c r="EC86" s="1457"/>
      <c r="ED86" s="1457"/>
      <c r="EE86" s="1457"/>
      <c r="EF86" s="1457"/>
      <c r="EG86" s="1457"/>
      <c r="EH86" s="1457"/>
      <c r="EI86" s="1457"/>
      <c r="EJ86" s="1457"/>
      <c r="EK86" s="1457"/>
      <c r="EL86" s="1457"/>
      <c r="EM86" s="1457"/>
      <c r="EN86" s="1457"/>
      <c r="EO86" s="1457"/>
      <c r="EP86" s="1457"/>
      <c r="EQ86" s="1457"/>
      <c r="ER86" s="1457"/>
      <c r="ES86" s="1457"/>
      <c r="ET86" s="1457"/>
      <c r="EU86" s="1457"/>
      <c r="EV86" s="1457"/>
      <c r="EW86" s="1457"/>
      <c r="EX86" s="1457"/>
      <c r="EY86" s="1457"/>
      <c r="EZ86" s="1457"/>
      <c r="FA86" s="1457"/>
      <c r="FB86" s="1457"/>
      <c r="FC86" s="1457"/>
      <c r="FD86" s="1457"/>
      <c r="FE86" s="1457"/>
      <c r="FF86" s="1457"/>
      <c r="FG86" s="1457"/>
      <c r="FH86" s="1457"/>
      <c r="FI86" s="1457"/>
      <c r="FJ86" s="1457"/>
      <c r="FK86" s="1457"/>
      <c r="FL86" s="1457"/>
      <c r="FM86" s="1457"/>
      <c r="FN86" s="1457"/>
      <c r="FO86" s="1457"/>
      <c r="FP86" s="1457"/>
      <c r="FQ86" s="1457"/>
      <c r="FR86" s="1457"/>
      <c r="FS86" s="1457"/>
      <c r="FT86" s="1457"/>
      <c r="FU86" s="1457"/>
      <c r="FV86" s="1457"/>
      <c r="FW86" s="1457"/>
      <c r="FX86" s="1457"/>
      <c r="FY86" s="1457"/>
      <c r="FZ86" s="1457"/>
      <c r="GA86" s="1457"/>
      <c r="GB86" s="1457"/>
      <c r="GC86" s="1457"/>
      <c r="GD86" s="1457"/>
      <c r="GE86" s="1457"/>
      <c r="GF86" s="1457"/>
      <c r="GG86" s="1457"/>
      <c r="GH86" s="1457"/>
      <c r="GI86" s="1457"/>
      <c r="GJ86" s="1457"/>
      <c r="GK86" s="1457"/>
      <c r="GL86" s="1457"/>
      <c r="GM86" s="1457"/>
      <c r="GN86" s="1457"/>
      <c r="GO86" s="1457"/>
      <c r="GP86" s="1457"/>
      <c r="GQ86" s="1457"/>
      <c r="GR86" s="1457"/>
      <c r="GS86" s="1457"/>
      <c r="GT86" s="1457"/>
      <c r="GU86" s="1457"/>
      <c r="GV86" s="1457"/>
      <c r="GW86" s="1457"/>
      <c r="GX86" s="1457"/>
      <c r="GY86" s="1457"/>
      <c r="GZ86" s="1457"/>
      <c r="HA86" s="1457"/>
      <c r="HB86" s="1457"/>
      <c r="HC86" s="1457"/>
      <c r="HD86" s="1457"/>
      <c r="HE86" s="1457"/>
      <c r="HF86" s="1457"/>
      <c r="HG86" s="1457"/>
      <c r="HH86" s="1457"/>
      <c r="HI86" s="1457"/>
      <c r="HJ86" s="1457"/>
      <c r="HK86" s="1457"/>
      <c r="HL86" s="1457"/>
      <c r="HM86" s="1457"/>
      <c r="HN86" s="1457"/>
      <c r="HO86" s="1457"/>
      <c r="HP86" s="1457"/>
      <c r="HQ86" s="1457"/>
      <c r="HR86" s="1457"/>
      <c r="HS86" s="1457"/>
      <c r="HT86" s="1457"/>
      <c r="HU86" s="1457"/>
      <c r="HV86" s="1457"/>
      <c r="HW86" s="1457"/>
      <c r="HX86" s="1457"/>
      <c r="HY86" s="1457"/>
      <c r="HZ86" s="1457"/>
      <c r="IA86" s="1457"/>
      <c r="IB86" s="1457"/>
      <c r="IC86" s="1457"/>
      <c r="ID86" s="1457"/>
      <c r="IE86" s="1457"/>
      <c r="IF86" s="1457"/>
      <c r="IG86" s="1457"/>
      <c r="IH86" s="1457"/>
      <c r="II86" s="1457"/>
      <c r="IJ86" s="1457"/>
      <c r="IK86" s="1457"/>
      <c r="IL86" s="1457"/>
      <c r="IM86" s="1457"/>
      <c r="IN86" s="1457"/>
      <c r="IO86" s="1457"/>
      <c r="IP86" s="1457"/>
      <c r="IQ86" s="1457"/>
      <c r="IR86" s="1457"/>
      <c r="IS86" s="1457"/>
      <c r="IT86" s="1457"/>
      <c r="IU86" s="1457"/>
      <c r="IV86" s="1457"/>
      <c r="IW86" s="1457"/>
      <c r="IX86" s="1457"/>
      <c r="IY86" s="1457"/>
      <c r="IZ86" s="1457"/>
      <c r="JA86" s="1457"/>
      <c r="JB86" s="1457"/>
      <c r="JC86" s="1457"/>
      <c r="JD86" s="1457"/>
      <c r="JE86" s="1457"/>
      <c r="JF86" s="1457"/>
      <c r="JG86" s="1457"/>
      <c r="JH86" s="1457"/>
      <c r="JI86" s="1457"/>
      <c r="JJ86" s="1457"/>
      <c r="JK86" s="1457"/>
      <c r="JL86" s="1457"/>
      <c r="JM86" s="1457"/>
      <c r="JN86" s="1457"/>
      <c r="JO86" s="1457"/>
      <c r="JP86" s="1457"/>
      <c r="JQ86" s="1457"/>
      <c r="JR86" s="1457"/>
      <c r="JS86" s="1457"/>
      <c r="JT86" s="1457"/>
      <c r="JU86" s="1457"/>
      <c r="JV86" s="1457"/>
      <c r="JW86" s="1457"/>
      <c r="JX86" s="1457"/>
      <c r="JY86" s="1457"/>
      <c r="JZ86" s="1457"/>
      <c r="KA86" s="1457"/>
      <c r="KB86" s="1457"/>
      <c r="KC86" s="1457"/>
      <c r="KD86" s="1457"/>
      <c r="KE86" s="1457"/>
      <c r="KF86" s="1457"/>
      <c r="KG86" s="1457"/>
      <c r="KH86" s="1457"/>
      <c r="KI86" s="1457"/>
      <c r="KJ86" s="1457"/>
      <c r="KK86" s="1457"/>
      <c r="KL86" s="1457"/>
      <c r="KM86" s="1457"/>
      <c r="KN86" s="1457"/>
      <c r="KO86" s="1457"/>
      <c r="KP86" s="1457"/>
      <c r="KQ86" s="1457"/>
      <c r="KR86" s="1457"/>
      <c r="KS86" s="1457"/>
      <c r="KT86" s="1457"/>
      <c r="KU86" s="1457"/>
      <c r="KV86" s="1457"/>
      <c r="KW86" s="1457"/>
      <c r="KX86" s="1457"/>
      <c r="KY86" s="1457"/>
      <c r="KZ86" s="1457"/>
      <c r="LA86" s="1457"/>
      <c r="LB86" s="1457"/>
      <c r="LC86" s="1457"/>
      <c r="LD86" s="1457"/>
    </row>
    <row r="87" s="1014" customFormat="1" ht="47" customHeight="1" spans="1:316">
      <c r="A87" s="1231">
        <v>45945</v>
      </c>
      <c r="B87" s="1232" t="s">
        <v>3593</v>
      </c>
      <c r="C87" s="1233" t="s">
        <v>98</v>
      </c>
      <c r="D87" s="1234">
        <v>4500181937</v>
      </c>
      <c r="E87" s="2118" t="s">
        <v>4712</v>
      </c>
      <c r="F87" s="1234" t="s">
        <v>4713</v>
      </c>
      <c r="G87" s="1236" t="s">
        <v>4523</v>
      </c>
      <c r="H87" s="1236" t="s">
        <v>4523</v>
      </c>
      <c r="I87" s="1887" t="s">
        <v>4524</v>
      </c>
      <c r="J87" s="1277">
        <v>3150</v>
      </c>
      <c r="K87" s="1068">
        <v>0</v>
      </c>
      <c r="L87" s="1068">
        <v>75</v>
      </c>
      <c r="M87" s="1068">
        <f t="shared" si="28"/>
        <v>42</v>
      </c>
      <c r="N87" s="1069">
        <v>46087</v>
      </c>
      <c r="O87" s="1069">
        <f t="shared" si="39"/>
        <v>46085</v>
      </c>
      <c r="P87" s="1070"/>
      <c r="Q87" s="1096"/>
      <c r="R87" s="1096"/>
      <c r="S87" s="1314" t="s">
        <v>111</v>
      </c>
      <c r="T87" s="2125">
        <v>45960</v>
      </c>
      <c r="U87" s="1098" t="s">
        <v>88</v>
      </c>
      <c r="V87" s="1099" t="s">
        <v>88</v>
      </c>
      <c r="W87" s="1098" t="s">
        <v>3597</v>
      </c>
      <c r="X87" s="1099"/>
      <c r="Y87" s="1099" t="s">
        <v>4530</v>
      </c>
      <c r="Z87" s="1126" t="s">
        <v>3599</v>
      </c>
      <c r="AA87" s="1127">
        <v>178.134</v>
      </c>
      <c r="AB87" s="1383">
        <f t="shared" si="29"/>
        <v>7481.628</v>
      </c>
      <c r="AC87" s="1936"/>
      <c r="AD87" s="1131" t="s">
        <v>81</v>
      </c>
      <c r="AE87" s="1131"/>
      <c r="AF87" s="1131"/>
      <c r="AG87" s="1152">
        <f t="shared" si="30"/>
        <v>3150</v>
      </c>
      <c r="AH87" s="1152"/>
      <c r="AI87" s="1152"/>
      <c r="AJ87" s="1152"/>
      <c r="AK87" s="1152">
        <f t="shared" si="31"/>
        <v>42</v>
      </c>
      <c r="AL87" s="1152" t="s">
        <v>64</v>
      </c>
      <c r="AM87" s="1152"/>
      <c r="AN87" s="1152">
        <f t="shared" si="32"/>
        <v>3150</v>
      </c>
      <c r="AO87" s="1152">
        <f t="shared" si="33"/>
        <v>630</v>
      </c>
      <c r="AP87" s="2133">
        <f t="shared" si="34"/>
        <v>472.5</v>
      </c>
      <c r="AQ87" s="1178">
        <f t="shared" si="35"/>
        <v>567</v>
      </c>
      <c r="AR87" s="1445">
        <f t="shared" si="36"/>
        <v>491.4</v>
      </c>
      <c r="AS87" s="1445">
        <f t="shared" si="37"/>
        <v>485.1</v>
      </c>
      <c r="AT87" s="1445">
        <f t="shared" si="38"/>
        <v>504</v>
      </c>
      <c r="AU87" s="1178" t="s">
        <v>551</v>
      </c>
      <c r="AV87" s="1178" t="s">
        <v>552</v>
      </c>
      <c r="AW87" s="1178"/>
      <c r="AX87" s="1456"/>
      <c r="AY87" s="1457"/>
      <c r="AZ87" s="1457"/>
      <c r="BA87" s="1457"/>
      <c r="BB87" s="1457"/>
      <c r="BC87" s="1457"/>
      <c r="BD87" s="1457"/>
      <c r="BE87" s="1457"/>
      <c r="BF87" s="1457"/>
      <c r="BG87" s="1457"/>
      <c r="BH87" s="1457"/>
      <c r="BI87" s="1457"/>
      <c r="BJ87" s="1457"/>
      <c r="BK87" s="1457"/>
      <c r="BL87" s="1457"/>
      <c r="BM87" s="1457"/>
      <c r="BN87" s="1457"/>
      <c r="BO87" s="1457"/>
      <c r="BP87" s="1457"/>
      <c r="BQ87" s="1457"/>
      <c r="BR87" s="1457"/>
      <c r="BS87" s="1457"/>
      <c r="BT87" s="1457"/>
      <c r="BU87" s="1457"/>
      <c r="BV87" s="1457"/>
      <c r="BW87" s="1457"/>
      <c r="BX87" s="1457"/>
      <c r="BY87" s="1457"/>
      <c r="BZ87" s="1457"/>
      <c r="CA87" s="1457"/>
      <c r="CB87" s="1457"/>
      <c r="CC87" s="1457"/>
      <c r="CD87" s="1457"/>
      <c r="CE87" s="1457"/>
      <c r="CF87" s="1457"/>
      <c r="CG87" s="1457"/>
      <c r="CH87" s="1457"/>
      <c r="CI87" s="1457"/>
      <c r="CJ87" s="1457"/>
      <c r="CK87" s="1457"/>
      <c r="CL87" s="1457"/>
      <c r="CM87" s="1457"/>
      <c r="CN87" s="1457"/>
      <c r="CO87" s="1457"/>
      <c r="CP87" s="1457"/>
      <c r="CQ87" s="1457"/>
      <c r="CR87" s="1457"/>
      <c r="CS87" s="1457"/>
      <c r="CT87" s="1457"/>
      <c r="CU87" s="1457"/>
      <c r="CV87" s="1457"/>
      <c r="CW87" s="1457"/>
      <c r="CX87" s="1457"/>
      <c r="CY87" s="1457"/>
      <c r="CZ87" s="1457"/>
      <c r="DA87" s="1457"/>
      <c r="DB87" s="1457"/>
      <c r="DC87" s="1457"/>
      <c r="DD87" s="1457"/>
      <c r="DE87" s="1457"/>
      <c r="DF87" s="1457"/>
      <c r="DG87" s="1457"/>
      <c r="DH87" s="1457"/>
      <c r="DI87" s="1457"/>
      <c r="DJ87" s="1457"/>
      <c r="DK87" s="1457"/>
      <c r="DL87" s="1457"/>
      <c r="DM87" s="1457"/>
      <c r="DN87" s="1457"/>
      <c r="DO87" s="1457"/>
      <c r="DP87" s="1457"/>
      <c r="DQ87" s="1457"/>
      <c r="DR87" s="1457"/>
      <c r="DS87" s="1457"/>
      <c r="DT87" s="1457"/>
      <c r="DU87" s="1457"/>
      <c r="DV87" s="1457"/>
      <c r="DW87" s="1457"/>
      <c r="DX87" s="1457"/>
      <c r="DY87" s="1457"/>
      <c r="DZ87" s="1457"/>
      <c r="EA87" s="1457"/>
      <c r="EB87" s="1457"/>
      <c r="EC87" s="1457"/>
      <c r="ED87" s="1457"/>
      <c r="EE87" s="1457"/>
      <c r="EF87" s="1457"/>
      <c r="EG87" s="1457"/>
      <c r="EH87" s="1457"/>
      <c r="EI87" s="1457"/>
      <c r="EJ87" s="1457"/>
      <c r="EK87" s="1457"/>
      <c r="EL87" s="1457"/>
      <c r="EM87" s="1457"/>
      <c r="EN87" s="1457"/>
      <c r="EO87" s="1457"/>
      <c r="EP87" s="1457"/>
      <c r="EQ87" s="1457"/>
      <c r="ER87" s="1457"/>
      <c r="ES87" s="1457"/>
      <c r="ET87" s="1457"/>
      <c r="EU87" s="1457"/>
      <c r="EV87" s="1457"/>
      <c r="EW87" s="1457"/>
      <c r="EX87" s="1457"/>
      <c r="EY87" s="1457"/>
      <c r="EZ87" s="1457"/>
      <c r="FA87" s="1457"/>
      <c r="FB87" s="1457"/>
      <c r="FC87" s="1457"/>
      <c r="FD87" s="1457"/>
      <c r="FE87" s="1457"/>
      <c r="FF87" s="1457"/>
      <c r="FG87" s="1457"/>
      <c r="FH87" s="1457"/>
      <c r="FI87" s="1457"/>
      <c r="FJ87" s="1457"/>
      <c r="FK87" s="1457"/>
      <c r="FL87" s="1457"/>
      <c r="FM87" s="1457"/>
      <c r="FN87" s="1457"/>
      <c r="FO87" s="1457"/>
      <c r="FP87" s="1457"/>
      <c r="FQ87" s="1457"/>
      <c r="FR87" s="1457"/>
      <c r="FS87" s="1457"/>
      <c r="FT87" s="1457"/>
      <c r="FU87" s="1457"/>
      <c r="FV87" s="1457"/>
      <c r="FW87" s="1457"/>
      <c r="FX87" s="1457"/>
      <c r="FY87" s="1457"/>
      <c r="FZ87" s="1457"/>
      <c r="GA87" s="1457"/>
      <c r="GB87" s="1457"/>
      <c r="GC87" s="1457"/>
      <c r="GD87" s="1457"/>
      <c r="GE87" s="1457"/>
      <c r="GF87" s="1457"/>
      <c r="GG87" s="1457"/>
      <c r="GH87" s="1457"/>
      <c r="GI87" s="1457"/>
      <c r="GJ87" s="1457"/>
      <c r="GK87" s="1457"/>
      <c r="GL87" s="1457"/>
      <c r="GM87" s="1457"/>
      <c r="GN87" s="1457"/>
      <c r="GO87" s="1457"/>
      <c r="GP87" s="1457"/>
      <c r="GQ87" s="1457"/>
      <c r="GR87" s="1457"/>
      <c r="GS87" s="1457"/>
      <c r="GT87" s="1457"/>
      <c r="GU87" s="1457"/>
      <c r="GV87" s="1457"/>
      <c r="GW87" s="1457"/>
      <c r="GX87" s="1457"/>
      <c r="GY87" s="1457"/>
      <c r="GZ87" s="1457"/>
      <c r="HA87" s="1457"/>
      <c r="HB87" s="1457"/>
      <c r="HC87" s="1457"/>
      <c r="HD87" s="1457"/>
      <c r="HE87" s="1457"/>
      <c r="HF87" s="1457"/>
      <c r="HG87" s="1457"/>
      <c r="HH87" s="1457"/>
      <c r="HI87" s="1457"/>
      <c r="HJ87" s="1457"/>
      <c r="HK87" s="1457"/>
      <c r="HL87" s="1457"/>
      <c r="HM87" s="1457"/>
      <c r="HN87" s="1457"/>
      <c r="HO87" s="1457"/>
      <c r="HP87" s="1457"/>
      <c r="HQ87" s="1457"/>
      <c r="HR87" s="1457"/>
      <c r="HS87" s="1457"/>
      <c r="HT87" s="1457"/>
      <c r="HU87" s="1457"/>
      <c r="HV87" s="1457"/>
      <c r="HW87" s="1457"/>
      <c r="HX87" s="1457"/>
      <c r="HY87" s="1457"/>
      <c r="HZ87" s="1457"/>
      <c r="IA87" s="1457"/>
      <c r="IB87" s="1457"/>
      <c r="IC87" s="1457"/>
      <c r="ID87" s="1457"/>
      <c r="IE87" s="1457"/>
      <c r="IF87" s="1457"/>
      <c r="IG87" s="1457"/>
      <c r="IH87" s="1457"/>
      <c r="II87" s="1457"/>
      <c r="IJ87" s="1457"/>
      <c r="IK87" s="1457"/>
      <c r="IL87" s="1457"/>
      <c r="IM87" s="1457"/>
      <c r="IN87" s="1457"/>
      <c r="IO87" s="1457"/>
      <c r="IP87" s="1457"/>
      <c r="IQ87" s="1457"/>
      <c r="IR87" s="1457"/>
      <c r="IS87" s="1457"/>
      <c r="IT87" s="1457"/>
      <c r="IU87" s="1457"/>
      <c r="IV87" s="1457"/>
      <c r="IW87" s="1457"/>
      <c r="IX87" s="1457"/>
      <c r="IY87" s="1457"/>
      <c r="IZ87" s="1457"/>
      <c r="JA87" s="1457"/>
      <c r="JB87" s="1457"/>
      <c r="JC87" s="1457"/>
      <c r="JD87" s="1457"/>
      <c r="JE87" s="1457"/>
      <c r="JF87" s="1457"/>
      <c r="JG87" s="1457"/>
      <c r="JH87" s="1457"/>
      <c r="JI87" s="1457"/>
      <c r="JJ87" s="1457"/>
      <c r="JK87" s="1457"/>
      <c r="JL87" s="1457"/>
      <c r="JM87" s="1457"/>
      <c r="JN87" s="1457"/>
      <c r="JO87" s="1457"/>
      <c r="JP87" s="1457"/>
      <c r="JQ87" s="1457"/>
      <c r="JR87" s="1457"/>
      <c r="JS87" s="1457"/>
      <c r="JT87" s="1457"/>
      <c r="JU87" s="1457"/>
      <c r="JV87" s="1457"/>
      <c r="JW87" s="1457"/>
      <c r="JX87" s="1457"/>
      <c r="JY87" s="1457"/>
      <c r="JZ87" s="1457"/>
      <c r="KA87" s="1457"/>
      <c r="KB87" s="1457"/>
      <c r="KC87" s="1457"/>
      <c r="KD87" s="1457"/>
      <c r="KE87" s="1457"/>
      <c r="KF87" s="1457"/>
      <c r="KG87" s="1457"/>
      <c r="KH87" s="1457"/>
      <c r="KI87" s="1457"/>
      <c r="KJ87" s="1457"/>
      <c r="KK87" s="1457"/>
      <c r="KL87" s="1457"/>
      <c r="KM87" s="1457"/>
      <c r="KN87" s="1457"/>
      <c r="KO87" s="1457"/>
      <c r="KP87" s="1457"/>
      <c r="KQ87" s="1457"/>
      <c r="KR87" s="1457"/>
      <c r="KS87" s="1457"/>
      <c r="KT87" s="1457"/>
      <c r="KU87" s="1457"/>
      <c r="KV87" s="1457"/>
      <c r="KW87" s="1457"/>
      <c r="KX87" s="1457"/>
      <c r="KY87" s="1457"/>
      <c r="KZ87" s="1457"/>
      <c r="LA87" s="1457"/>
      <c r="LB87" s="1457"/>
      <c r="LC87" s="1457"/>
      <c r="LD87" s="1457"/>
    </row>
    <row r="88" s="1014" customFormat="1" ht="47" customHeight="1" spans="1:316">
      <c r="A88" s="1231">
        <v>45971</v>
      </c>
      <c r="B88" s="1232" t="s">
        <v>3593</v>
      </c>
      <c r="C88" s="1233" t="s">
        <v>98</v>
      </c>
      <c r="D88" s="1234">
        <v>4500185057</v>
      </c>
      <c r="E88" s="2120" t="s">
        <v>4714</v>
      </c>
      <c r="F88" s="1234" t="s">
        <v>4715</v>
      </c>
      <c r="G88" s="1236" t="s">
        <v>4523</v>
      </c>
      <c r="H88" s="1236" t="s">
        <v>4523</v>
      </c>
      <c r="I88" s="1887" t="s">
        <v>4524</v>
      </c>
      <c r="J88" s="1277">
        <v>3150</v>
      </c>
      <c r="K88" s="1068">
        <v>0</v>
      </c>
      <c r="L88" s="1068">
        <v>75</v>
      </c>
      <c r="M88" s="1068">
        <f t="shared" si="28"/>
        <v>42</v>
      </c>
      <c r="N88" s="1069">
        <v>46088</v>
      </c>
      <c r="O88" s="1069">
        <v>46086</v>
      </c>
      <c r="P88" s="1070"/>
      <c r="Q88" s="1096"/>
      <c r="R88" s="1096"/>
      <c r="S88" s="1314" t="s">
        <v>111</v>
      </c>
      <c r="T88" s="2125">
        <v>45960</v>
      </c>
      <c r="U88" s="1098" t="s">
        <v>88</v>
      </c>
      <c r="V88" s="1099" t="s">
        <v>88</v>
      </c>
      <c r="W88" s="1098" t="s">
        <v>3597</v>
      </c>
      <c r="X88" s="1099"/>
      <c r="Y88" s="1099" t="s">
        <v>4555</v>
      </c>
      <c r="Z88" s="1126" t="s">
        <v>3599</v>
      </c>
      <c r="AA88" s="1127">
        <v>178.134</v>
      </c>
      <c r="AB88" s="1383">
        <f t="shared" si="29"/>
        <v>7481.628</v>
      </c>
      <c r="AC88" s="1936"/>
      <c r="AD88" s="1131" t="s">
        <v>81</v>
      </c>
      <c r="AE88" s="1131"/>
      <c r="AF88" s="1131"/>
      <c r="AG88" s="1152">
        <f t="shared" si="30"/>
        <v>3150</v>
      </c>
      <c r="AH88" s="1152"/>
      <c r="AI88" s="1152"/>
      <c r="AJ88" s="1152"/>
      <c r="AK88" s="1152">
        <f>J88/75</f>
        <v>42</v>
      </c>
      <c r="AL88" s="1152" t="s">
        <v>64</v>
      </c>
      <c r="AM88" s="1152"/>
      <c r="AN88" s="1152">
        <f t="shared" si="32"/>
        <v>3150</v>
      </c>
      <c r="AO88" s="1152">
        <f t="shared" si="33"/>
        <v>630</v>
      </c>
      <c r="AP88" s="2133">
        <f t="shared" si="34"/>
        <v>472.5</v>
      </c>
      <c r="AQ88" s="1178">
        <f t="shared" si="35"/>
        <v>567</v>
      </c>
      <c r="AR88" s="1178">
        <f t="shared" si="36"/>
        <v>491.4</v>
      </c>
      <c r="AS88" s="1178">
        <f t="shared" si="37"/>
        <v>485.1</v>
      </c>
      <c r="AT88" s="1178">
        <f t="shared" si="38"/>
        <v>504</v>
      </c>
      <c r="AU88" s="1178" t="s">
        <v>551</v>
      </c>
      <c r="AV88" s="1178" t="s">
        <v>552</v>
      </c>
      <c r="AW88" s="1178"/>
      <c r="AX88" s="1456"/>
      <c r="AY88" s="1457"/>
      <c r="AZ88" s="1457"/>
      <c r="BA88" s="1457"/>
      <c r="BB88" s="1457"/>
      <c r="BC88" s="1457"/>
      <c r="BD88" s="1457"/>
      <c r="BE88" s="1457"/>
      <c r="BF88" s="1457"/>
      <c r="BG88" s="1457"/>
      <c r="BH88" s="1457"/>
      <c r="BI88" s="1457"/>
      <c r="BJ88" s="1457"/>
      <c r="BK88" s="1457"/>
      <c r="BL88" s="1457"/>
      <c r="BM88" s="1457"/>
      <c r="BN88" s="1457"/>
      <c r="BO88" s="1457"/>
      <c r="BP88" s="1457"/>
      <c r="BQ88" s="1457"/>
      <c r="BR88" s="1457"/>
      <c r="BS88" s="1457"/>
      <c r="BT88" s="1457"/>
      <c r="BU88" s="1457"/>
      <c r="BV88" s="1457"/>
      <c r="BW88" s="1457"/>
      <c r="BX88" s="1457"/>
      <c r="BY88" s="1457"/>
      <c r="BZ88" s="1457"/>
      <c r="CA88" s="1457"/>
      <c r="CB88" s="1457"/>
      <c r="CC88" s="1457"/>
      <c r="CD88" s="1457"/>
      <c r="CE88" s="1457"/>
      <c r="CF88" s="1457"/>
      <c r="CG88" s="1457"/>
      <c r="CH88" s="1457"/>
      <c r="CI88" s="1457"/>
      <c r="CJ88" s="1457"/>
      <c r="CK88" s="1457"/>
      <c r="CL88" s="1457"/>
      <c r="CM88" s="1457"/>
      <c r="CN88" s="1457"/>
      <c r="CO88" s="1457"/>
      <c r="CP88" s="1457"/>
      <c r="CQ88" s="1457"/>
      <c r="CR88" s="1457"/>
      <c r="CS88" s="1457"/>
      <c r="CT88" s="1457"/>
      <c r="CU88" s="1457"/>
      <c r="CV88" s="1457"/>
      <c r="CW88" s="1457"/>
      <c r="CX88" s="1457"/>
      <c r="CY88" s="1457"/>
      <c r="CZ88" s="1457"/>
      <c r="DA88" s="1457"/>
      <c r="DB88" s="1457"/>
      <c r="DC88" s="1457"/>
      <c r="DD88" s="1457"/>
      <c r="DE88" s="1457"/>
      <c r="DF88" s="1457"/>
      <c r="DG88" s="1457"/>
      <c r="DH88" s="1457"/>
      <c r="DI88" s="1457"/>
      <c r="DJ88" s="1457"/>
      <c r="DK88" s="1457"/>
      <c r="DL88" s="1457"/>
      <c r="DM88" s="1457"/>
      <c r="DN88" s="1457"/>
      <c r="DO88" s="1457"/>
      <c r="DP88" s="1457"/>
      <c r="DQ88" s="1457"/>
      <c r="DR88" s="1457"/>
      <c r="DS88" s="1457"/>
      <c r="DT88" s="1457"/>
      <c r="DU88" s="1457"/>
      <c r="DV88" s="1457"/>
      <c r="DW88" s="1457"/>
      <c r="DX88" s="1457"/>
      <c r="DY88" s="1457"/>
      <c r="DZ88" s="1457"/>
      <c r="EA88" s="1457"/>
      <c r="EB88" s="1457"/>
      <c r="EC88" s="1457"/>
      <c r="ED88" s="1457"/>
      <c r="EE88" s="1457"/>
      <c r="EF88" s="1457"/>
      <c r="EG88" s="1457"/>
      <c r="EH88" s="1457"/>
      <c r="EI88" s="1457"/>
      <c r="EJ88" s="1457"/>
      <c r="EK88" s="1457"/>
      <c r="EL88" s="1457"/>
      <c r="EM88" s="1457"/>
      <c r="EN88" s="1457"/>
      <c r="EO88" s="1457"/>
      <c r="EP88" s="1457"/>
      <c r="EQ88" s="1457"/>
      <c r="ER88" s="1457"/>
      <c r="ES88" s="1457"/>
      <c r="ET88" s="1457"/>
      <c r="EU88" s="1457"/>
      <c r="EV88" s="1457"/>
      <c r="EW88" s="1457"/>
      <c r="EX88" s="1457"/>
      <c r="EY88" s="1457"/>
      <c r="EZ88" s="1457"/>
      <c r="FA88" s="1457"/>
      <c r="FB88" s="1457"/>
      <c r="FC88" s="1457"/>
      <c r="FD88" s="1457"/>
      <c r="FE88" s="1457"/>
      <c r="FF88" s="1457"/>
      <c r="FG88" s="1457"/>
      <c r="FH88" s="1457"/>
      <c r="FI88" s="1457"/>
      <c r="FJ88" s="1457"/>
      <c r="FK88" s="1457"/>
      <c r="FL88" s="1457"/>
      <c r="FM88" s="1457"/>
      <c r="FN88" s="1457"/>
      <c r="FO88" s="1457"/>
      <c r="FP88" s="1457"/>
      <c r="FQ88" s="1457"/>
      <c r="FR88" s="1457"/>
      <c r="FS88" s="1457"/>
      <c r="FT88" s="1457"/>
      <c r="FU88" s="1457"/>
      <c r="FV88" s="1457"/>
      <c r="FW88" s="1457"/>
      <c r="FX88" s="1457"/>
      <c r="FY88" s="1457"/>
      <c r="FZ88" s="1457"/>
      <c r="GA88" s="1457"/>
      <c r="GB88" s="1457"/>
      <c r="GC88" s="1457"/>
      <c r="GD88" s="1457"/>
      <c r="GE88" s="1457"/>
      <c r="GF88" s="1457"/>
      <c r="GG88" s="1457"/>
      <c r="GH88" s="1457"/>
      <c r="GI88" s="1457"/>
      <c r="GJ88" s="1457"/>
      <c r="GK88" s="1457"/>
      <c r="GL88" s="1457"/>
      <c r="GM88" s="1457"/>
      <c r="GN88" s="1457"/>
      <c r="GO88" s="1457"/>
      <c r="GP88" s="1457"/>
      <c r="GQ88" s="1457"/>
      <c r="GR88" s="1457"/>
      <c r="GS88" s="1457"/>
      <c r="GT88" s="1457"/>
      <c r="GU88" s="1457"/>
      <c r="GV88" s="1457"/>
      <c r="GW88" s="1457"/>
      <c r="GX88" s="1457"/>
      <c r="GY88" s="1457"/>
      <c r="GZ88" s="1457"/>
      <c r="HA88" s="1457"/>
      <c r="HB88" s="1457"/>
      <c r="HC88" s="1457"/>
      <c r="HD88" s="1457"/>
      <c r="HE88" s="1457"/>
      <c r="HF88" s="1457"/>
      <c r="HG88" s="1457"/>
      <c r="HH88" s="1457"/>
      <c r="HI88" s="1457"/>
      <c r="HJ88" s="1457"/>
      <c r="HK88" s="1457"/>
      <c r="HL88" s="1457"/>
      <c r="HM88" s="1457"/>
      <c r="HN88" s="1457"/>
      <c r="HO88" s="1457"/>
      <c r="HP88" s="1457"/>
      <c r="HQ88" s="1457"/>
      <c r="HR88" s="1457"/>
      <c r="HS88" s="1457"/>
      <c r="HT88" s="1457"/>
      <c r="HU88" s="1457"/>
      <c r="HV88" s="1457"/>
      <c r="HW88" s="1457"/>
      <c r="HX88" s="1457"/>
      <c r="HY88" s="1457"/>
      <c r="HZ88" s="1457"/>
      <c r="IA88" s="1457"/>
      <c r="IB88" s="1457"/>
      <c r="IC88" s="1457"/>
      <c r="ID88" s="1457"/>
      <c r="IE88" s="1457"/>
      <c r="IF88" s="1457"/>
      <c r="IG88" s="1457"/>
      <c r="IH88" s="1457"/>
      <c r="II88" s="1457"/>
      <c r="IJ88" s="1457"/>
      <c r="IK88" s="1457"/>
      <c r="IL88" s="1457"/>
      <c r="IM88" s="1457"/>
      <c r="IN88" s="1457"/>
      <c r="IO88" s="1457"/>
      <c r="IP88" s="1457"/>
      <c r="IQ88" s="1457"/>
      <c r="IR88" s="1457"/>
      <c r="IS88" s="1457"/>
      <c r="IT88" s="1457"/>
      <c r="IU88" s="1457"/>
      <c r="IV88" s="1457"/>
      <c r="IW88" s="1457"/>
      <c r="IX88" s="1457"/>
      <c r="IY88" s="1457"/>
      <c r="IZ88" s="1457"/>
      <c r="JA88" s="1457"/>
      <c r="JB88" s="1457"/>
      <c r="JC88" s="1457"/>
      <c r="JD88" s="1457"/>
      <c r="JE88" s="1457"/>
      <c r="JF88" s="1457"/>
      <c r="JG88" s="1457"/>
      <c r="JH88" s="1457"/>
      <c r="JI88" s="1457"/>
      <c r="JJ88" s="1457"/>
      <c r="JK88" s="1457"/>
      <c r="JL88" s="1457"/>
      <c r="JM88" s="1457"/>
      <c r="JN88" s="1457"/>
      <c r="JO88" s="1457"/>
      <c r="JP88" s="1457"/>
      <c r="JQ88" s="1457"/>
      <c r="JR88" s="1457"/>
      <c r="JS88" s="1457"/>
      <c r="JT88" s="1457"/>
      <c r="JU88" s="1457"/>
      <c r="JV88" s="1457"/>
      <c r="JW88" s="1457"/>
      <c r="JX88" s="1457"/>
      <c r="JY88" s="1457"/>
      <c r="JZ88" s="1457"/>
      <c r="KA88" s="1457"/>
      <c r="KB88" s="1457"/>
      <c r="KC88" s="1457"/>
      <c r="KD88" s="1457"/>
      <c r="KE88" s="1457"/>
      <c r="KF88" s="1457"/>
      <c r="KG88" s="1457"/>
      <c r="KH88" s="1457"/>
      <c r="KI88" s="1457"/>
      <c r="KJ88" s="1457"/>
      <c r="KK88" s="1457"/>
      <c r="KL88" s="1457"/>
      <c r="KM88" s="1457"/>
      <c r="KN88" s="1457"/>
      <c r="KO88" s="1457"/>
      <c r="KP88" s="1457"/>
      <c r="KQ88" s="1457"/>
      <c r="KR88" s="1457"/>
      <c r="KS88" s="1457"/>
      <c r="KT88" s="1457"/>
      <c r="KU88" s="1457"/>
      <c r="KV88" s="1457"/>
      <c r="KW88" s="1457"/>
      <c r="KX88" s="1457"/>
      <c r="KY88" s="1457"/>
      <c r="KZ88" s="1457"/>
      <c r="LA88" s="1457"/>
      <c r="LB88" s="1457"/>
      <c r="LC88" s="1457"/>
      <c r="LD88" s="1457"/>
    </row>
    <row r="89" s="1014" customFormat="1" ht="47" customHeight="1" spans="1:316">
      <c r="A89" s="1231">
        <v>45945</v>
      </c>
      <c r="B89" s="1232" t="s">
        <v>3593</v>
      </c>
      <c r="C89" s="1233" t="s">
        <v>98</v>
      </c>
      <c r="D89" s="1234">
        <v>4500181938</v>
      </c>
      <c r="E89" s="2118" t="s">
        <v>4716</v>
      </c>
      <c r="F89" s="1234" t="s">
        <v>4717</v>
      </c>
      <c r="G89" s="1236" t="s">
        <v>4523</v>
      </c>
      <c r="H89" s="1236" t="s">
        <v>4523</v>
      </c>
      <c r="I89" s="1887" t="s">
        <v>4524</v>
      </c>
      <c r="J89" s="1277">
        <v>3150</v>
      </c>
      <c r="K89" s="1068">
        <v>0</v>
      </c>
      <c r="L89" s="1068">
        <v>75</v>
      </c>
      <c r="M89" s="1068">
        <f t="shared" si="28"/>
        <v>42</v>
      </c>
      <c r="N89" s="1299">
        <v>46088</v>
      </c>
      <c r="O89" s="1299">
        <v>46086</v>
      </c>
      <c r="P89" s="1070"/>
      <c r="Q89" s="1096"/>
      <c r="R89" s="1096"/>
      <c r="S89" s="1314" t="s">
        <v>111</v>
      </c>
      <c r="T89" s="2125">
        <v>45960</v>
      </c>
      <c r="U89" s="1098" t="s">
        <v>88</v>
      </c>
      <c r="V89" s="1099" t="s">
        <v>88</v>
      </c>
      <c r="W89" s="1098" t="s">
        <v>3597</v>
      </c>
      <c r="X89" s="1099"/>
      <c r="Y89" s="1099" t="s">
        <v>4530</v>
      </c>
      <c r="Z89" s="1126" t="s">
        <v>3599</v>
      </c>
      <c r="AA89" s="1127">
        <v>178.134</v>
      </c>
      <c r="AB89" s="1383">
        <f t="shared" si="29"/>
        <v>7481.628</v>
      </c>
      <c r="AC89" s="1936"/>
      <c r="AD89" s="1131" t="s">
        <v>81</v>
      </c>
      <c r="AE89" s="1131"/>
      <c r="AF89" s="1131"/>
      <c r="AG89" s="1152">
        <f t="shared" si="30"/>
        <v>3150</v>
      </c>
      <c r="AH89" s="1152"/>
      <c r="AI89" s="1152"/>
      <c r="AJ89" s="1152"/>
      <c r="AK89" s="1152">
        <f>M89</f>
        <v>42</v>
      </c>
      <c r="AL89" s="1152" t="s">
        <v>64</v>
      </c>
      <c r="AM89" s="1152"/>
      <c r="AN89" s="1152">
        <f t="shared" si="32"/>
        <v>3150</v>
      </c>
      <c r="AO89" s="1152">
        <f t="shared" si="33"/>
        <v>630</v>
      </c>
      <c r="AP89" s="2133">
        <f t="shared" si="34"/>
        <v>472.5</v>
      </c>
      <c r="AQ89" s="1178">
        <f t="shared" si="35"/>
        <v>567</v>
      </c>
      <c r="AR89" s="1445">
        <f t="shared" si="36"/>
        <v>491.4</v>
      </c>
      <c r="AS89" s="1445">
        <f t="shared" si="37"/>
        <v>485.1</v>
      </c>
      <c r="AT89" s="1445">
        <f t="shared" si="38"/>
        <v>504</v>
      </c>
      <c r="AU89" s="1178" t="s">
        <v>551</v>
      </c>
      <c r="AV89" s="1178" t="s">
        <v>552</v>
      </c>
      <c r="AW89" s="1178"/>
      <c r="AX89" s="1456"/>
      <c r="AY89" s="1457"/>
      <c r="AZ89" s="1457"/>
      <c r="BA89" s="1457"/>
      <c r="BB89" s="1457"/>
      <c r="BC89" s="1457"/>
      <c r="BD89" s="1457"/>
      <c r="BE89" s="1457"/>
      <c r="BF89" s="1457"/>
      <c r="BG89" s="1457"/>
      <c r="BH89" s="1457"/>
      <c r="BI89" s="1457"/>
      <c r="BJ89" s="1457"/>
      <c r="BK89" s="1457"/>
      <c r="BL89" s="1457"/>
      <c r="BM89" s="1457"/>
      <c r="BN89" s="1457"/>
      <c r="BO89" s="1457"/>
      <c r="BP89" s="1457"/>
      <c r="BQ89" s="1457"/>
      <c r="BR89" s="1457"/>
      <c r="BS89" s="1457"/>
      <c r="BT89" s="1457"/>
      <c r="BU89" s="1457"/>
      <c r="BV89" s="1457"/>
      <c r="BW89" s="1457"/>
      <c r="BX89" s="1457"/>
      <c r="BY89" s="1457"/>
      <c r="BZ89" s="1457"/>
      <c r="CA89" s="1457"/>
      <c r="CB89" s="1457"/>
      <c r="CC89" s="1457"/>
      <c r="CD89" s="1457"/>
      <c r="CE89" s="1457"/>
      <c r="CF89" s="1457"/>
      <c r="CG89" s="1457"/>
      <c r="CH89" s="1457"/>
      <c r="CI89" s="1457"/>
      <c r="CJ89" s="1457"/>
      <c r="CK89" s="1457"/>
      <c r="CL89" s="1457"/>
      <c r="CM89" s="1457"/>
      <c r="CN89" s="1457"/>
      <c r="CO89" s="1457"/>
      <c r="CP89" s="1457"/>
      <c r="CQ89" s="1457"/>
      <c r="CR89" s="1457"/>
      <c r="CS89" s="1457"/>
      <c r="CT89" s="1457"/>
      <c r="CU89" s="1457"/>
      <c r="CV89" s="1457"/>
      <c r="CW89" s="1457"/>
      <c r="CX89" s="1457"/>
      <c r="CY89" s="1457"/>
      <c r="CZ89" s="1457"/>
      <c r="DA89" s="1457"/>
      <c r="DB89" s="1457"/>
      <c r="DC89" s="1457"/>
      <c r="DD89" s="1457"/>
      <c r="DE89" s="1457"/>
      <c r="DF89" s="1457"/>
      <c r="DG89" s="1457"/>
      <c r="DH89" s="1457"/>
      <c r="DI89" s="1457"/>
      <c r="DJ89" s="1457"/>
      <c r="DK89" s="1457"/>
      <c r="DL89" s="1457"/>
      <c r="DM89" s="1457"/>
      <c r="DN89" s="1457"/>
      <c r="DO89" s="1457"/>
      <c r="DP89" s="1457"/>
      <c r="DQ89" s="1457"/>
      <c r="DR89" s="1457"/>
      <c r="DS89" s="1457"/>
      <c r="DT89" s="1457"/>
      <c r="DU89" s="1457"/>
      <c r="DV89" s="1457"/>
      <c r="DW89" s="1457"/>
      <c r="DX89" s="1457"/>
      <c r="DY89" s="1457"/>
      <c r="DZ89" s="1457"/>
      <c r="EA89" s="1457"/>
      <c r="EB89" s="1457"/>
      <c r="EC89" s="1457"/>
      <c r="ED89" s="1457"/>
      <c r="EE89" s="1457"/>
      <c r="EF89" s="1457"/>
      <c r="EG89" s="1457"/>
      <c r="EH89" s="1457"/>
      <c r="EI89" s="1457"/>
      <c r="EJ89" s="1457"/>
      <c r="EK89" s="1457"/>
      <c r="EL89" s="1457"/>
      <c r="EM89" s="1457"/>
      <c r="EN89" s="1457"/>
      <c r="EO89" s="1457"/>
      <c r="EP89" s="1457"/>
      <c r="EQ89" s="1457"/>
      <c r="ER89" s="1457"/>
      <c r="ES89" s="1457"/>
      <c r="ET89" s="1457"/>
      <c r="EU89" s="1457"/>
      <c r="EV89" s="1457"/>
      <c r="EW89" s="1457"/>
      <c r="EX89" s="1457"/>
      <c r="EY89" s="1457"/>
      <c r="EZ89" s="1457"/>
      <c r="FA89" s="1457"/>
      <c r="FB89" s="1457"/>
      <c r="FC89" s="1457"/>
      <c r="FD89" s="1457"/>
      <c r="FE89" s="1457"/>
      <c r="FF89" s="1457"/>
      <c r="FG89" s="1457"/>
      <c r="FH89" s="1457"/>
      <c r="FI89" s="1457"/>
      <c r="FJ89" s="1457"/>
      <c r="FK89" s="1457"/>
      <c r="FL89" s="1457"/>
      <c r="FM89" s="1457"/>
      <c r="FN89" s="1457"/>
      <c r="FO89" s="1457"/>
      <c r="FP89" s="1457"/>
      <c r="FQ89" s="1457"/>
      <c r="FR89" s="1457"/>
      <c r="FS89" s="1457"/>
      <c r="FT89" s="1457"/>
      <c r="FU89" s="1457"/>
      <c r="FV89" s="1457"/>
      <c r="FW89" s="1457"/>
      <c r="FX89" s="1457"/>
      <c r="FY89" s="1457"/>
      <c r="FZ89" s="1457"/>
      <c r="GA89" s="1457"/>
      <c r="GB89" s="1457"/>
      <c r="GC89" s="1457"/>
      <c r="GD89" s="1457"/>
      <c r="GE89" s="1457"/>
      <c r="GF89" s="1457"/>
      <c r="GG89" s="1457"/>
      <c r="GH89" s="1457"/>
      <c r="GI89" s="1457"/>
      <c r="GJ89" s="1457"/>
      <c r="GK89" s="1457"/>
      <c r="GL89" s="1457"/>
      <c r="GM89" s="1457"/>
      <c r="GN89" s="1457"/>
      <c r="GO89" s="1457"/>
      <c r="GP89" s="1457"/>
      <c r="GQ89" s="1457"/>
      <c r="GR89" s="1457"/>
      <c r="GS89" s="1457"/>
      <c r="GT89" s="1457"/>
      <c r="GU89" s="1457"/>
      <c r="GV89" s="1457"/>
      <c r="GW89" s="1457"/>
      <c r="GX89" s="1457"/>
      <c r="GY89" s="1457"/>
      <c r="GZ89" s="1457"/>
      <c r="HA89" s="1457"/>
      <c r="HB89" s="1457"/>
      <c r="HC89" s="1457"/>
      <c r="HD89" s="1457"/>
      <c r="HE89" s="1457"/>
      <c r="HF89" s="1457"/>
      <c r="HG89" s="1457"/>
      <c r="HH89" s="1457"/>
      <c r="HI89" s="1457"/>
      <c r="HJ89" s="1457"/>
      <c r="HK89" s="1457"/>
      <c r="HL89" s="1457"/>
      <c r="HM89" s="1457"/>
      <c r="HN89" s="1457"/>
      <c r="HO89" s="1457"/>
      <c r="HP89" s="1457"/>
      <c r="HQ89" s="1457"/>
      <c r="HR89" s="1457"/>
      <c r="HS89" s="1457"/>
      <c r="HT89" s="1457"/>
      <c r="HU89" s="1457"/>
      <c r="HV89" s="1457"/>
      <c r="HW89" s="1457"/>
      <c r="HX89" s="1457"/>
      <c r="HY89" s="1457"/>
      <c r="HZ89" s="1457"/>
      <c r="IA89" s="1457"/>
      <c r="IB89" s="1457"/>
      <c r="IC89" s="1457"/>
      <c r="ID89" s="1457"/>
      <c r="IE89" s="1457"/>
      <c r="IF89" s="1457"/>
      <c r="IG89" s="1457"/>
      <c r="IH89" s="1457"/>
      <c r="II89" s="1457"/>
      <c r="IJ89" s="1457"/>
      <c r="IK89" s="1457"/>
      <c r="IL89" s="1457"/>
      <c r="IM89" s="1457"/>
      <c r="IN89" s="1457"/>
      <c r="IO89" s="1457"/>
      <c r="IP89" s="1457"/>
      <c r="IQ89" s="1457"/>
      <c r="IR89" s="1457"/>
      <c r="IS89" s="1457"/>
      <c r="IT89" s="1457"/>
      <c r="IU89" s="1457"/>
      <c r="IV89" s="1457"/>
      <c r="IW89" s="1457"/>
      <c r="IX89" s="1457"/>
      <c r="IY89" s="1457"/>
      <c r="IZ89" s="1457"/>
      <c r="JA89" s="1457"/>
      <c r="JB89" s="1457"/>
      <c r="JC89" s="1457"/>
      <c r="JD89" s="1457"/>
      <c r="JE89" s="1457"/>
      <c r="JF89" s="1457"/>
      <c r="JG89" s="1457"/>
      <c r="JH89" s="1457"/>
      <c r="JI89" s="1457"/>
      <c r="JJ89" s="1457"/>
      <c r="JK89" s="1457"/>
      <c r="JL89" s="1457"/>
      <c r="JM89" s="1457"/>
      <c r="JN89" s="1457"/>
      <c r="JO89" s="1457"/>
      <c r="JP89" s="1457"/>
      <c r="JQ89" s="1457"/>
      <c r="JR89" s="1457"/>
      <c r="JS89" s="1457"/>
      <c r="JT89" s="1457"/>
      <c r="JU89" s="1457"/>
      <c r="JV89" s="1457"/>
      <c r="JW89" s="1457"/>
      <c r="JX89" s="1457"/>
      <c r="JY89" s="1457"/>
      <c r="JZ89" s="1457"/>
      <c r="KA89" s="1457"/>
      <c r="KB89" s="1457"/>
      <c r="KC89" s="1457"/>
      <c r="KD89" s="1457"/>
      <c r="KE89" s="1457"/>
      <c r="KF89" s="1457"/>
      <c r="KG89" s="1457"/>
      <c r="KH89" s="1457"/>
      <c r="KI89" s="1457"/>
      <c r="KJ89" s="1457"/>
      <c r="KK89" s="1457"/>
      <c r="KL89" s="1457"/>
      <c r="KM89" s="1457"/>
      <c r="KN89" s="1457"/>
      <c r="KO89" s="1457"/>
      <c r="KP89" s="1457"/>
      <c r="KQ89" s="1457"/>
      <c r="KR89" s="1457"/>
      <c r="KS89" s="1457"/>
      <c r="KT89" s="1457"/>
      <c r="KU89" s="1457"/>
      <c r="KV89" s="1457"/>
      <c r="KW89" s="1457"/>
      <c r="KX89" s="1457"/>
      <c r="KY89" s="1457"/>
      <c r="KZ89" s="1457"/>
      <c r="LA89" s="1457"/>
      <c r="LB89" s="1457"/>
      <c r="LC89" s="1457"/>
      <c r="LD89" s="1457"/>
    </row>
    <row r="90" s="1014" customFormat="1" ht="47" customHeight="1" spans="1:320">
      <c r="A90" s="1043">
        <v>45995</v>
      </c>
      <c r="B90" s="1044" t="s">
        <v>4581</v>
      </c>
      <c r="C90" s="1045" t="s">
        <v>1811</v>
      </c>
      <c r="D90" s="1046">
        <v>4500188067</v>
      </c>
      <c r="E90" s="2121">
        <v>5510062233</v>
      </c>
      <c r="F90" s="1046" t="s">
        <v>4718</v>
      </c>
      <c r="G90" s="1236" t="s">
        <v>4523</v>
      </c>
      <c r="H90" s="1048" t="s">
        <v>4523</v>
      </c>
      <c r="I90" s="1887" t="s">
        <v>4524</v>
      </c>
      <c r="J90" s="1277">
        <v>1500</v>
      </c>
      <c r="K90" s="1068">
        <v>0</v>
      </c>
      <c r="L90" s="1068">
        <v>75</v>
      </c>
      <c r="M90" s="1068">
        <f t="shared" si="28"/>
        <v>20</v>
      </c>
      <c r="N90" s="1284">
        <v>46091</v>
      </c>
      <c r="O90" s="1284">
        <v>46090</v>
      </c>
      <c r="P90" s="1285"/>
      <c r="Q90" s="1320"/>
      <c r="R90" s="2126"/>
      <c r="S90" s="1321" t="s">
        <v>88</v>
      </c>
      <c r="T90" s="2125">
        <v>46000</v>
      </c>
      <c r="U90" s="1098" t="s">
        <v>88</v>
      </c>
      <c r="V90" s="1323"/>
      <c r="W90" s="2127" t="s">
        <v>4591</v>
      </c>
      <c r="X90" s="1323"/>
      <c r="Y90" s="1323" t="s">
        <v>4699</v>
      </c>
      <c r="Z90" s="1371" t="s">
        <v>618</v>
      </c>
      <c r="AA90" s="1127">
        <v>296.89</v>
      </c>
      <c r="AB90" s="1383">
        <f t="shared" si="29"/>
        <v>5937.8</v>
      </c>
      <c r="AC90" s="1941"/>
      <c r="AD90" s="1131" t="s">
        <v>81</v>
      </c>
      <c r="AE90" s="1376">
        <v>6</v>
      </c>
      <c r="AF90" s="1376"/>
      <c r="AG90" s="1406">
        <f t="shared" si="30"/>
        <v>1500</v>
      </c>
      <c r="AH90" s="1406"/>
      <c r="AI90" s="1406"/>
      <c r="AJ90" s="1406"/>
      <c r="AK90" s="1406">
        <f t="shared" ref="AK90:AK96" si="40">J90/75</f>
        <v>20</v>
      </c>
      <c r="AL90" s="1152" t="s">
        <v>64</v>
      </c>
      <c r="AM90" s="1152"/>
      <c r="AN90" s="1152">
        <f t="shared" si="32"/>
        <v>1500</v>
      </c>
      <c r="AO90" s="1152">
        <f t="shared" si="33"/>
        <v>300</v>
      </c>
      <c r="AP90" s="2133">
        <f t="shared" si="34"/>
        <v>225</v>
      </c>
      <c r="AQ90" s="1178">
        <f t="shared" si="35"/>
        <v>270</v>
      </c>
      <c r="AR90" s="1178">
        <f t="shared" si="36"/>
        <v>234</v>
      </c>
      <c r="AS90" s="1178">
        <f t="shared" si="37"/>
        <v>231</v>
      </c>
      <c r="AT90" s="1178">
        <f t="shared" si="38"/>
        <v>240</v>
      </c>
      <c r="AU90" s="1178" t="s">
        <v>551</v>
      </c>
      <c r="AV90" s="1178" t="s">
        <v>552</v>
      </c>
      <c r="AW90" s="2136"/>
      <c r="AX90" s="1013"/>
      <c r="AY90" s="1193"/>
      <c r="AZ90" s="1193"/>
      <c r="BA90" s="1193"/>
      <c r="BB90" s="1193"/>
      <c r="BC90" s="1193"/>
      <c r="BD90" s="1193"/>
      <c r="BE90" s="1193"/>
      <c r="BF90" s="1193"/>
      <c r="BG90" s="1193"/>
      <c r="BH90" s="1193"/>
      <c r="BI90" s="1193"/>
      <c r="BJ90" s="1193"/>
      <c r="BK90" s="1193"/>
      <c r="BL90" s="1193"/>
      <c r="BM90" s="1193"/>
      <c r="BN90" s="1193"/>
      <c r="BO90" s="1193"/>
      <c r="BP90" s="1193"/>
      <c r="BQ90" s="1193"/>
      <c r="BR90" s="1193"/>
      <c r="BS90" s="1193"/>
      <c r="BT90" s="1193"/>
      <c r="BU90" s="1193"/>
      <c r="BV90" s="1193"/>
      <c r="BW90" s="1193"/>
      <c r="BX90" s="1193"/>
      <c r="BY90" s="1193"/>
      <c r="BZ90" s="1193"/>
      <c r="CA90" s="1193"/>
      <c r="CB90" s="1193"/>
      <c r="CC90" s="1193"/>
      <c r="CD90" s="1193"/>
      <c r="CE90" s="1193"/>
      <c r="CF90" s="1193"/>
      <c r="CG90" s="1193"/>
      <c r="CH90" s="1193"/>
      <c r="CI90" s="1193"/>
      <c r="CJ90" s="1193"/>
      <c r="CK90" s="1193"/>
      <c r="CL90" s="1193"/>
      <c r="CM90" s="1193"/>
      <c r="CN90" s="1193"/>
      <c r="CO90" s="1193"/>
      <c r="CP90" s="1193"/>
      <c r="CQ90" s="1193"/>
      <c r="CR90" s="1193"/>
      <c r="CS90" s="1193"/>
      <c r="CT90" s="1193"/>
      <c r="CU90" s="1193"/>
      <c r="CV90" s="1193"/>
      <c r="CW90" s="1193"/>
      <c r="CX90" s="1193"/>
      <c r="CY90" s="1193"/>
      <c r="CZ90" s="1193"/>
      <c r="DA90" s="1193"/>
      <c r="DB90" s="1193"/>
      <c r="DC90" s="1193"/>
      <c r="DD90" s="1193"/>
      <c r="DE90" s="1193"/>
      <c r="DF90" s="1193"/>
      <c r="DG90" s="1193"/>
      <c r="DH90" s="1193"/>
      <c r="DI90" s="1193"/>
      <c r="DJ90" s="1193"/>
      <c r="DK90" s="1193"/>
      <c r="DL90" s="1193"/>
      <c r="DM90" s="1193"/>
      <c r="DN90" s="1193"/>
      <c r="DO90" s="1193"/>
      <c r="DP90" s="1193"/>
      <c r="DQ90" s="1193"/>
      <c r="DR90" s="1193"/>
      <c r="DS90" s="1193"/>
      <c r="DT90" s="1193"/>
      <c r="DU90" s="1193"/>
      <c r="DV90" s="1193"/>
      <c r="DW90" s="1193"/>
      <c r="DX90" s="1193"/>
      <c r="DY90" s="1193"/>
      <c r="DZ90" s="1193"/>
      <c r="EA90" s="1193"/>
      <c r="EB90" s="1193"/>
      <c r="EC90" s="1193"/>
      <c r="ED90" s="1193"/>
      <c r="EE90" s="1193"/>
      <c r="EF90" s="1193"/>
      <c r="EG90" s="1193"/>
      <c r="EH90" s="1193"/>
      <c r="EI90" s="1193"/>
      <c r="EJ90" s="1193"/>
      <c r="EK90" s="1193"/>
      <c r="EL90" s="1193"/>
      <c r="EM90" s="1193"/>
      <c r="EN90" s="1193"/>
      <c r="EO90" s="1193"/>
      <c r="EP90" s="1193"/>
      <c r="EQ90" s="1193"/>
      <c r="ER90" s="1193"/>
      <c r="ES90" s="1193"/>
      <c r="ET90" s="1193"/>
      <c r="EU90" s="1193"/>
      <c r="EV90" s="1193"/>
      <c r="EW90" s="1193"/>
      <c r="EX90" s="1193"/>
      <c r="EY90" s="1193"/>
      <c r="EZ90" s="1193"/>
      <c r="FA90" s="1193"/>
      <c r="FB90" s="1193"/>
      <c r="FC90" s="1193"/>
      <c r="FD90" s="1193"/>
      <c r="FE90" s="1193"/>
      <c r="FF90" s="1193"/>
      <c r="FG90" s="1193"/>
      <c r="FH90" s="1193"/>
      <c r="FI90" s="1193"/>
      <c r="FJ90" s="1193"/>
      <c r="FK90" s="1193"/>
      <c r="FL90" s="1193"/>
      <c r="FM90" s="1193"/>
      <c r="FN90" s="1193"/>
      <c r="FO90" s="1193"/>
      <c r="FP90" s="1193"/>
      <c r="FQ90" s="1193"/>
      <c r="FR90" s="1193"/>
      <c r="FS90" s="1193"/>
      <c r="FT90" s="1193"/>
      <c r="FU90" s="1193"/>
      <c r="FV90" s="1193"/>
      <c r="FW90" s="1193"/>
      <c r="FX90" s="1193"/>
      <c r="FY90" s="1193"/>
      <c r="FZ90" s="1193"/>
      <c r="GA90" s="1193"/>
      <c r="GB90" s="1193"/>
      <c r="GC90" s="1193"/>
      <c r="GD90" s="1193"/>
      <c r="GE90" s="1193"/>
      <c r="GF90" s="1193"/>
      <c r="GG90" s="1193"/>
      <c r="GH90" s="1193"/>
      <c r="GI90" s="1193"/>
      <c r="GJ90" s="1193"/>
      <c r="GK90" s="1193"/>
      <c r="GL90" s="1193"/>
      <c r="GM90" s="1193"/>
      <c r="GN90" s="1193"/>
      <c r="GO90" s="1193"/>
      <c r="GP90" s="1193"/>
      <c r="GQ90" s="1193"/>
      <c r="GR90" s="1193"/>
      <c r="GS90" s="1193"/>
      <c r="GT90" s="1193"/>
      <c r="GU90" s="1193"/>
      <c r="GV90" s="1193"/>
      <c r="GW90" s="1193"/>
      <c r="GX90" s="1193"/>
      <c r="GY90" s="1193"/>
      <c r="GZ90" s="1193"/>
      <c r="HA90" s="1193"/>
      <c r="HB90" s="1193"/>
      <c r="HC90" s="1193"/>
      <c r="HD90" s="1193"/>
      <c r="HE90" s="1193"/>
      <c r="HF90" s="1193"/>
      <c r="HG90" s="1193"/>
      <c r="HH90" s="1193"/>
      <c r="HI90" s="1193"/>
      <c r="HJ90" s="1193"/>
      <c r="HK90" s="1193"/>
      <c r="HL90" s="1193"/>
      <c r="HM90" s="1193"/>
      <c r="HN90" s="1193"/>
      <c r="HO90" s="1193"/>
      <c r="HP90" s="1193"/>
      <c r="HQ90" s="1193"/>
      <c r="HR90" s="1193"/>
      <c r="HS90" s="1193"/>
      <c r="HT90" s="1193"/>
      <c r="HU90" s="1193"/>
      <c r="HV90" s="1193"/>
      <c r="HW90" s="1193"/>
      <c r="HX90" s="1193"/>
      <c r="HY90" s="1193"/>
      <c r="HZ90" s="1193"/>
      <c r="IA90" s="1193"/>
      <c r="IB90" s="1193"/>
      <c r="IC90" s="1193"/>
      <c r="ID90" s="1193"/>
      <c r="IE90" s="1193"/>
      <c r="IF90" s="1193"/>
      <c r="IG90" s="1193"/>
      <c r="IH90" s="1193"/>
      <c r="II90" s="1193"/>
      <c r="IJ90" s="1193"/>
      <c r="IK90" s="1193"/>
      <c r="IL90" s="1193"/>
      <c r="IM90" s="1193"/>
      <c r="IN90" s="1193"/>
      <c r="IO90" s="1193"/>
      <c r="IP90" s="1193"/>
      <c r="IQ90" s="1193"/>
      <c r="IR90" s="1193"/>
      <c r="IS90" s="1193"/>
      <c r="IT90" s="1193"/>
      <c r="IU90" s="1193"/>
      <c r="IV90" s="1193"/>
      <c r="IW90" s="1193"/>
      <c r="IX90" s="1193"/>
      <c r="IY90" s="1193"/>
      <c r="IZ90" s="1193"/>
      <c r="JA90" s="1193"/>
      <c r="JB90" s="1193"/>
      <c r="JC90" s="1193"/>
      <c r="JD90" s="1193"/>
      <c r="JE90" s="1193"/>
      <c r="JF90" s="1193"/>
      <c r="JG90" s="1193"/>
      <c r="JH90" s="1193"/>
      <c r="JI90" s="1193"/>
      <c r="JJ90" s="1193"/>
      <c r="JK90" s="1193"/>
      <c r="JL90" s="1193"/>
      <c r="JM90" s="1193"/>
      <c r="JN90" s="1193"/>
      <c r="JO90" s="1193"/>
      <c r="JP90" s="1193"/>
      <c r="JQ90" s="1193"/>
      <c r="JR90" s="1193"/>
      <c r="JS90" s="1193"/>
      <c r="JT90" s="1193"/>
      <c r="JU90" s="1193"/>
      <c r="JV90" s="1193"/>
      <c r="JW90" s="1193"/>
      <c r="JX90" s="1193"/>
      <c r="JY90" s="1193"/>
      <c r="JZ90" s="1193"/>
      <c r="KA90" s="1193"/>
      <c r="KB90" s="1193"/>
      <c r="KC90" s="1193"/>
      <c r="KD90" s="1193"/>
      <c r="KE90" s="1193"/>
      <c r="KF90" s="1193"/>
      <c r="KG90" s="1193"/>
      <c r="KH90" s="1193"/>
      <c r="KI90" s="1193"/>
      <c r="KJ90" s="1193"/>
      <c r="KK90" s="1193"/>
      <c r="KL90" s="1193"/>
      <c r="KM90" s="1193"/>
      <c r="KN90" s="1193"/>
      <c r="KO90" s="1193"/>
      <c r="KP90" s="1193"/>
      <c r="KQ90" s="1193"/>
      <c r="KR90" s="1193"/>
      <c r="KS90" s="1193"/>
      <c r="KT90" s="1193"/>
      <c r="KU90" s="1193"/>
      <c r="KV90" s="1193"/>
      <c r="KW90" s="1193"/>
      <c r="KX90" s="1193"/>
      <c r="KY90" s="1193"/>
      <c r="KZ90" s="1193"/>
      <c r="LA90" s="1193"/>
      <c r="LB90" s="1193"/>
      <c r="LC90" s="1193"/>
      <c r="LD90" s="1193"/>
      <c r="LE90" s="1200"/>
      <c r="LF90" s="1200"/>
      <c r="LG90" s="1200"/>
      <c r="LH90" s="1203"/>
    </row>
    <row r="91" s="1014" customFormat="1" ht="47" customHeight="1" spans="1:316">
      <c r="A91" s="1231">
        <v>45999</v>
      </c>
      <c r="B91" s="1232" t="s">
        <v>3601</v>
      </c>
      <c r="C91" s="1233" t="s">
        <v>342</v>
      </c>
      <c r="D91" s="1234">
        <v>4500188384</v>
      </c>
      <c r="E91" s="2119" t="s">
        <v>4719</v>
      </c>
      <c r="F91" s="1234" t="s">
        <v>4720</v>
      </c>
      <c r="G91" s="1236" t="s">
        <v>4523</v>
      </c>
      <c r="H91" s="1236" t="s">
        <v>4523</v>
      </c>
      <c r="I91" s="1887" t="s">
        <v>4524</v>
      </c>
      <c r="J91" s="1277">
        <v>3150</v>
      </c>
      <c r="K91" s="1068">
        <v>0</v>
      </c>
      <c r="L91" s="1068">
        <v>75</v>
      </c>
      <c r="M91" s="1068">
        <f t="shared" si="28"/>
        <v>42</v>
      </c>
      <c r="N91" s="1069">
        <v>46091</v>
      </c>
      <c r="O91" s="1069">
        <v>46090</v>
      </c>
      <c r="P91" s="1070"/>
      <c r="Q91" s="1096"/>
      <c r="R91" s="1096"/>
      <c r="S91" s="1314" t="s">
        <v>88</v>
      </c>
      <c r="T91" s="2125">
        <v>46000</v>
      </c>
      <c r="U91" s="1098" t="s">
        <v>88</v>
      </c>
      <c r="V91" s="1099"/>
      <c r="W91" s="1098" t="s">
        <v>4591</v>
      </c>
      <c r="X91" s="1099"/>
      <c r="Y91" s="1099" t="s">
        <v>4699</v>
      </c>
      <c r="Z91" s="1126" t="s">
        <v>618</v>
      </c>
      <c r="AA91" s="1127">
        <v>296.89</v>
      </c>
      <c r="AB91" s="1383">
        <f t="shared" si="29"/>
        <v>12469.38</v>
      </c>
      <c r="AC91" s="1936"/>
      <c r="AD91" s="1131" t="s">
        <v>81</v>
      </c>
      <c r="AE91" s="1131">
        <v>6</v>
      </c>
      <c r="AF91" s="1131"/>
      <c r="AG91" s="1277">
        <v>3150</v>
      </c>
      <c r="AH91" s="1152"/>
      <c r="AI91" s="1152"/>
      <c r="AJ91" s="1152"/>
      <c r="AK91" s="1152">
        <f t="shared" si="40"/>
        <v>42</v>
      </c>
      <c r="AL91" s="1152"/>
      <c r="AM91" s="1152"/>
      <c r="AN91" s="1152">
        <f t="shared" ref="AN91:AN96" si="41">J91</f>
        <v>3150</v>
      </c>
      <c r="AO91" s="1152">
        <f t="shared" si="33"/>
        <v>630</v>
      </c>
      <c r="AP91" s="2133">
        <f t="shared" si="34"/>
        <v>472.5</v>
      </c>
      <c r="AQ91" s="1178">
        <f t="shared" si="35"/>
        <v>567</v>
      </c>
      <c r="AR91" s="1178">
        <f t="shared" si="36"/>
        <v>491.4</v>
      </c>
      <c r="AS91" s="1178">
        <f t="shared" si="37"/>
        <v>485.1</v>
      </c>
      <c r="AT91" s="1178">
        <f t="shared" si="38"/>
        <v>504</v>
      </c>
      <c r="AU91" s="1178" t="s">
        <v>551</v>
      </c>
      <c r="AV91" s="1178" t="s">
        <v>552</v>
      </c>
      <c r="AW91" s="1178"/>
      <c r="AX91" s="1456"/>
      <c r="AY91" s="1457"/>
      <c r="AZ91" s="1457"/>
      <c r="BA91" s="1457"/>
      <c r="BB91" s="1457"/>
      <c r="BC91" s="1457"/>
      <c r="BD91" s="1457"/>
      <c r="BE91" s="1457"/>
      <c r="BF91" s="1457"/>
      <c r="BG91" s="1457"/>
      <c r="BH91" s="1457"/>
      <c r="BI91" s="1457"/>
      <c r="BJ91" s="1457"/>
      <c r="BK91" s="1457"/>
      <c r="BL91" s="1457"/>
      <c r="BM91" s="1457"/>
      <c r="BN91" s="1457"/>
      <c r="BO91" s="1457"/>
      <c r="BP91" s="1457"/>
      <c r="BQ91" s="1457"/>
      <c r="BR91" s="1457"/>
      <c r="BS91" s="1457"/>
      <c r="BT91" s="1457"/>
      <c r="BU91" s="1457"/>
      <c r="BV91" s="1457"/>
      <c r="BW91" s="1457"/>
      <c r="BX91" s="1457"/>
      <c r="BY91" s="1457"/>
      <c r="BZ91" s="1457"/>
      <c r="CA91" s="1457"/>
      <c r="CB91" s="1457"/>
      <c r="CC91" s="1457"/>
      <c r="CD91" s="1457"/>
      <c r="CE91" s="1457"/>
      <c r="CF91" s="1457"/>
      <c r="CG91" s="1457"/>
      <c r="CH91" s="1457"/>
      <c r="CI91" s="1457"/>
      <c r="CJ91" s="1457"/>
      <c r="CK91" s="1457"/>
      <c r="CL91" s="1457"/>
      <c r="CM91" s="1457"/>
      <c r="CN91" s="1457"/>
      <c r="CO91" s="1457"/>
      <c r="CP91" s="1457"/>
      <c r="CQ91" s="1457"/>
      <c r="CR91" s="1457"/>
      <c r="CS91" s="1457"/>
      <c r="CT91" s="1457"/>
      <c r="CU91" s="1457"/>
      <c r="CV91" s="1457"/>
      <c r="CW91" s="1457"/>
      <c r="CX91" s="1457"/>
      <c r="CY91" s="1457"/>
      <c r="CZ91" s="1457"/>
      <c r="DA91" s="1457"/>
      <c r="DB91" s="1457"/>
      <c r="DC91" s="1457"/>
      <c r="DD91" s="1457"/>
      <c r="DE91" s="1457"/>
      <c r="DF91" s="1457"/>
      <c r="DG91" s="1457"/>
      <c r="DH91" s="1457"/>
      <c r="DI91" s="1457"/>
      <c r="DJ91" s="1457"/>
      <c r="DK91" s="1457"/>
      <c r="DL91" s="1457"/>
      <c r="DM91" s="1457"/>
      <c r="DN91" s="1457"/>
      <c r="DO91" s="1457"/>
      <c r="DP91" s="1457"/>
      <c r="DQ91" s="1457"/>
      <c r="DR91" s="1457"/>
      <c r="DS91" s="1457"/>
      <c r="DT91" s="1457"/>
      <c r="DU91" s="1457"/>
      <c r="DV91" s="1457"/>
      <c r="DW91" s="1457"/>
      <c r="DX91" s="1457"/>
      <c r="DY91" s="1457"/>
      <c r="DZ91" s="1457"/>
      <c r="EA91" s="1457"/>
      <c r="EB91" s="1457"/>
      <c r="EC91" s="1457"/>
      <c r="ED91" s="1457"/>
      <c r="EE91" s="1457"/>
      <c r="EF91" s="1457"/>
      <c r="EG91" s="1457"/>
      <c r="EH91" s="1457"/>
      <c r="EI91" s="1457"/>
      <c r="EJ91" s="1457"/>
      <c r="EK91" s="1457"/>
      <c r="EL91" s="1457"/>
      <c r="EM91" s="1457"/>
      <c r="EN91" s="1457"/>
      <c r="EO91" s="1457"/>
      <c r="EP91" s="1457"/>
      <c r="EQ91" s="1457"/>
      <c r="ER91" s="1457"/>
      <c r="ES91" s="1457"/>
      <c r="ET91" s="1457"/>
      <c r="EU91" s="1457"/>
      <c r="EV91" s="1457"/>
      <c r="EW91" s="1457"/>
      <c r="EX91" s="1457"/>
      <c r="EY91" s="1457"/>
      <c r="EZ91" s="1457"/>
      <c r="FA91" s="1457"/>
      <c r="FB91" s="1457"/>
      <c r="FC91" s="1457"/>
      <c r="FD91" s="1457"/>
      <c r="FE91" s="1457"/>
      <c r="FF91" s="1457"/>
      <c r="FG91" s="1457"/>
      <c r="FH91" s="1457"/>
      <c r="FI91" s="1457"/>
      <c r="FJ91" s="1457"/>
      <c r="FK91" s="1457"/>
      <c r="FL91" s="1457"/>
      <c r="FM91" s="1457"/>
      <c r="FN91" s="1457"/>
      <c r="FO91" s="1457"/>
      <c r="FP91" s="1457"/>
      <c r="FQ91" s="1457"/>
      <c r="FR91" s="1457"/>
      <c r="FS91" s="1457"/>
      <c r="FT91" s="1457"/>
      <c r="FU91" s="1457"/>
      <c r="FV91" s="1457"/>
      <c r="FW91" s="1457"/>
      <c r="FX91" s="1457"/>
      <c r="FY91" s="1457"/>
      <c r="FZ91" s="1457"/>
      <c r="GA91" s="1457"/>
      <c r="GB91" s="1457"/>
      <c r="GC91" s="1457"/>
      <c r="GD91" s="1457"/>
      <c r="GE91" s="1457"/>
      <c r="GF91" s="1457"/>
      <c r="GG91" s="1457"/>
      <c r="GH91" s="1457"/>
      <c r="GI91" s="1457"/>
      <c r="GJ91" s="1457"/>
      <c r="GK91" s="1457"/>
      <c r="GL91" s="1457"/>
      <c r="GM91" s="1457"/>
      <c r="GN91" s="1457"/>
      <c r="GO91" s="1457"/>
      <c r="GP91" s="1457"/>
      <c r="GQ91" s="1457"/>
      <c r="GR91" s="1457"/>
      <c r="GS91" s="1457"/>
      <c r="GT91" s="1457"/>
      <c r="GU91" s="1457"/>
      <c r="GV91" s="1457"/>
      <c r="GW91" s="1457"/>
      <c r="GX91" s="1457"/>
      <c r="GY91" s="1457"/>
      <c r="GZ91" s="1457"/>
      <c r="HA91" s="1457"/>
      <c r="HB91" s="1457"/>
      <c r="HC91" s="1457"/>
      <c r="HD91" s="1457"/>
      <c r="HE91" s="1457"/>
      <c r="HF91" s="1457"/>
      <c r="HG91" s="1457"/>
      <c r="HH91" s="1457"/>
      <c r="HI91" s="1457"/>
      <c r="HJ91" s="1457"/>
      <c r="HK91" s="1457"/>
      <c r="HL91" s="1457"/>
      <c r="HM91" s="1457"/>
      <c r="HN91" s="1457"/>
      <c r="HO91" s="1457"/>
      <c r="HP91" s="1457"/>
      <c r="HQ91" s="1457"/>
      <c r="HR91" s="1457"/>
      <c r="HS91" s="1457"/>
      <c r="HT91" s="1457"/>
      <c r="HU91" s="1457"/>
      <c r="HV91" s="1457"/>
      <c r="HW91" s="1457"/>
      <c r="HX91" s="1457"/>
      <c r="HY91" s="1457"/>
      <c r="HZ91" s="1457"/>
      <c r="IA91" s="1457"/>
      <c r="IB91" s="1457"/>
      <c r="IC91" s="1457"/>
      <c r="ID91" s="1457"/>
      <c r="IE91" s="1457"/>
      <c r="IF91" s="1457"/>
      <c r="IG91" s="1457"/>
      <c r="IH91" s="1457"/>
      <c r="II91" s="1457"/>
      <c r="IJ91" s="1457"/>
      <c r="IK91" s="1457"/>
      <c r="IL91" s="1457"/>
      <c r="IM91" s="1457"/>
      <c r="IN91" s="1457"/>
      <c r="IO91" s="1457"/>
      <c r="IP91" s="1457"/>
      <c r="IQ91" s="1457"/>
      <c r="IR91" s="1457"/>
      <c r="IS91" s="1457"/>
      <c r="IT91" s="1457"/>
      <c r="IU91" s="1457"/>
      <c r="IV91" s="1457"/>
      <c r="IW91" s="1457"/>
      <c r="IX91" s="1457"/>
      <c r="IY91" s="1457"/>
      <c r="IZ91" s="1457"/>
      <c r="JA91" s="1457"/>
      <c r="JB91" s="1457"/>
      <c r="JC91" s="1457"/>
      <c r="JD91" s="1457"/>
      <c r="JE91" s="1457"/>
      <c r="JF91" s="1457"/>
      <c r="JG91" s="1457"/>
      <c r="JH91" s="1457"/>
      <c r="JI91" s="1457"/>
      <c r="JJ91" s="1457"/>
      <c r="JK91" s="1457"/>
      <c r="JL91" s="1457"/>
      <c r="JM91" s="1457"/>
      <c r="JN91" s="1457"/>
      <c r="JO91" s="1457"/>
      <c r="JP91" s="1457"/>
      <c r="JQ91" s="1457"/>
      <c r="JR91" s="1457"/>
      <c r="JS91" s="1457"/>
      <c r="JT91" s="1457"/>
      <c r="JU91" s="1457"/>
      <c r="JV91" s="1457"/>
      <c r="JW91" s="1457"/>
      <c r="JX91" s="1457"/>
      <c r="JY91" s="1457"/>
      <c r="JZ91" s="1457"/>
      <c r="KA91" s="1457"/>
      <c r="KB91" s="1457"/>
      <c r="KC91" s="1457"/>
      <c r="KD91" s="1457"/>
      <c r="KE91" s="1457"/>
      <c r="KF91" s="1457"/>
      <c r="KG91" s="1457"/>
      <c r="KH91" s="1457"/>
      <c r="KI91" s="1457"/>
      <c r="KJ91" s="1457"/>
      <c r="KK91" s="1457"/>
      <c r="KL91" s="1457"/>
      <c r="KM91" s="1457"/>
      <c r="KN91" s="1457"/>
      <c r="KO91" s="1457"/>
      <c r="KP91" s="1457"/>
      <c r="KQ91" s="1457"/>
      <c r="KR91" s="1457"/>
      <c r="KS91" s="1457"/>
      <c r="KT91" s="1457"/>
      <c r="KU91" s="1457"/>
      <c r="KV91" s="1457"/>
      <c r="KW91" s="1457"/>
      <c r="KX91" s="1457"/>
      <c r="KY91" s="1457"/>
      <c r="KZ91" s="1457"/>
      <c r="LA91" s="1457"/>
      <c r="LB91" s="1457"/>
      <c r="LC91" s="1457"/>
      <c r="LD91" s="1457"/>
    </row>
    <row r="92" s="1014" customFormat="1" ht="47" customHeight="1" spans="1:320">
      <c r="A92" s="1043">
        <v>45975</v>
      </c>
      <c r="B92" s="1044" t="s">
        <v>3611</v>
      </c>
      <c r="C92" s="1045" t="s">
        <v>1542</v>
      </c>
      <c r="D92" s="1046">
        <v>4500185737</v>
      </c>
      <c r="E92" s="1047" t="s">
        <v>4721</v>
      </c>
      <c r="F92" s="1046" t="s">
        <v>4722</v>
      </c>
      <c r="G92" s="1048" t="s">
        <v>4723</v>
      </c>
      <c r="H92" s="1048" t="s">
        <v>4523</v>
      </c>
      <c r="I92" s="1887" t="s">
        <v>4524</v>
      </c>
      <c r="J92" s="1277">
        <v>3150</v>
      </c>
      <c r="K92" s="1068">
        <v>0</v>
      </c>
      <c r="L92" s="1068">
        <v>75</v>
      </c>
      <c r="M92" s="1068">
        <f t="shared" si="28"/>
        <v>42</v>
      </c>
      <c r="N92" s="1284">
        <v>46094</v>
      </c>
      <c r="O92" s="1284">
        <v>46092</v>
      </c>
      <c r="P92" s="1289" t="s">
        <v>4724</v>
      </c>
      <c r="Q92" s="1320"/>
      <c r="R92" s="2128" t="s">
        <v>4725</v>
      </c>
      <c r="S92" s="1321" t="s">
        <v>2982</v>
      </c>
      <c r="T92" s="2129">
        <v>45975</v>
      </c>
      <c r="U92" s="1098" t="s">
        <v>88</v>
      </c>
      <c r="V92" s="1323">
        <v>46049</v>
      </c>
      <c r="W92" s="2127" t="s">
        <v>4726</v>
      </c>
      <c r="X92" s="1323"/>
      <c r="Y92" s="2131" t="s">
        <v>4727</v>
      </c>
      <c r="Z92" s="1371" t="s">
        <v>262</v>
      </c>
      <c r="AA92" s="1127">
        <v>296.89</v>
      </c>
      <c r="AB92" s="1383">
        <f t="shared" si="29"/>
        <v>12469.38</v>
      </c>
      <c r="AC92" s="1941"/>
      <c r="AD92" s="1376" t="s">
        <v>81</v>
      </c>
      <c r="AE92" s="1376">
        <v>6</v>
      </c>
      <c r="AF92" s="1376"/>
      <c r="AG92" s="1406">
        <f>J92</f>
        <v>3150</v>
      </c>
      <c r="AH92" s="1406"/>
      <c r="AI92" s="1406"/>
      <c r="AJ92" s="1406"/>
      <c r="AK92" s="1406">
        <f t="shared" si="40"/>
        <v>42</v>
      </c>
      <c r="AL92" s="1152" t="s">
        <v>4728</v>
      </c>
      <c r="AM92" s="1152"/>
      <c r="AN92" s="1152">
        <f t="shared" si="41"/>
        <v>3150</v>
      </c>
      <c r="AO92" s="1152">
        <f t="shared" si="33"/>
        <v>630</v>
      </c>
      <c r="AP92" s="2133">
        <f t="shared" si="34"/>
        <v>472.5</v>
      </c>
      <c r="AQ92" s="1178">
        <f t="shared" si="35"/>
        <v>567</v>
      </c>
      <c r="AR92" s="1178">
        <f t="shared" si="36"/>
        <v>491.4</v>
      </c>
      <c r="AS92" s="1178">
        <f t="shared" si="37"/>
        <v>485.1</v>
      </c>
      <c r="AT92" s="1178">
        <f t="shared" si="38"/>
        <v>504</v>
      </c>
      <c r="AU92" s="1178" t="s">
        <v>551</v>
      </c>
      <c r="AV92" s="1178" t="s">
        <v>552</v>
      </c>
      <c r="AW92" s="2136"/>
      <c r="AX92" s="1013"/>
      <c r="AY92" s="1193"/>
      <c r="AZ92" s="1193"/>
      <c r="BA92" s="1193"/>
      <c r="BB92" s="1193"/>
      <c r="BC92" s="1193"/>
      <c r="BD92" s="1193"/>
      <c r="BE92" s="1193"/>
      <c r="BF92" s="1193"/>
      <c r="BG92" s="1193"/>
      <c r="BH92" s="1193"/>
      <c r="BI92" s="1193"/>
      <c r="BJ92" s="1193"/>
      <c r="BK92" s="1193"/>
      <c r="BL92" s="1193"/>
      <c r="BM92" s="1193"/>
      <c r="BN92" s="1193"/>
      <c r="BO92" s="1193"/>
      <c r="BP92" s="1193"/>
      <c r="BQ92" s="1193"/>
      <c r="BR92" s="1193"/>
      <c r="BS92" s="1193"/>
      <c r="BT92" s="1193"/>
      <c r="BU92" s="1193"/>
      <c r="BV92" s="1193"/>
      <c r="BW92" s="1193"/>
      <c r="BX92" s="1193"/>
      <c r="BY92" s="1193"/>
      <c r="BZ92" s="1193"/>
      <c r="CA92" s="1193"/>
      <c r="CB92" s="1193"/>
      <c r="CC92" s="1193"/>
      <c r="CD92" s="1193"/>
      <c r="CE92" s="1193"/>
      <c r="CF92" s="1193"/>
      <c r="CG92" s="1193"/>
      <c r="CH92" s="1193"/>
      <c r="CI92" s="1193"/>
      <c r="CJ92" s="1193"/>
      <c r="CK92" s="1193"/>
      <c r="CL92" s="1193"/>
      <c r="CM92" s="1193"/>
      <c r="CN92" s="1193"/>
      <c r="CO92" s="1193"/>
      <c r="CP92" s="1193"/>
      <c r="CQ92" s="1193"/>
      <c r="CR92" s="1193"/>
      <c r="CS92" s="1193"/>
      <c r="CT92" s="1193"/>
      <c r="CU92" s="1193"/>
      <c r="CV92" s="1193"/>
      <c r="CW92" s="1193"/>
      <c r="CX92" s="1193"/>
      <c r="CY92" s="1193"/>
      <c r="CZ92" s="1193"/>
      <c r="DA92" s="1193"/>
      <c r="DB92" s="1193"/>
      <c r="DC92" s="1193"/>
      <c r="DD92" s="1193"/>
      <c r="DE92" s="1193"/>
      <c r="DF92" s="1193"/>
      <c r="DG92" s="1193"/>
      <c r="DH92" s="1193"/>
      <c r="DI92" s="1193"/>
      <c r="DJ92" s="1193"/>
      <c r="DK92" s="1193"/>
      <c r="DL92" s="1193"/>
      <c r="DM92" s="1193"/>
      <c r="DN92" s="1193"/>
      <c r="DO92" s="1193"/>
      <c r="DP92" s="1193"/>
      <c r="DQ92" s="1193"/>
      <c r="DR92" s="1193"/>
      <c r="DS92" s="1193"/>
      <c r="DT92" s="1193"/>
      <c r="DU92" s="1193"/>
      <c r="DV92" s="1193"/>
      <c r="DW92" s="1193"/>
      <c r="DX92" s="1193"/>
      <c r="DY92" s="1193"/>
      <c r="DZ92" s="1193"/>
      <c r="EA92" s="1193"/>
      <c r="EB92" s="1193"/>
      <c r="EC92" s="1193"/>
      <c r="ED92" s="1193"/>
      <c r="EE92" s="1193"/>
      <c r="EF92" s="1193"/>
      <c r="EG92" s="1193"/>
      <c r="EH92" s="1193"/>
      <c r="EI92" s="1193"/>
      <c r="EJ92" s="1193"/>
      <c r="EK92" s="1193"/>
      <c r="EL92" s="1193"/>
      <c r="EM92" s="1193"/>
      <c r="EN92" s="1193"/>
      <c r="EO92" s="1193"/>
      <c r="EP92" s="1193"/>
      <c r="EQ92" s="1193"/>
      <c r="ER92" s="1193"/>
      <c r="ES92" s="1193"/>
      <c r="ET92" s="1193"/>
      <c r="EU92" s="1193"/>
      <c r="EV92" s="1193"/>
      <c r="EW92" s="1193"/>
      <c r="EX92" s="1193"/>
      <c r="EY92" s="1193"/>
      <c r="EZ92" s="1193"/>
      <c r="FA92" s="1193"/>
      <c r="FB92" s="1193"/>
      <c r="FC92" s="1193"/>
      <c r="FD92" s="1193"/>
      <c r="FE92" s="1193"/>
      <c r="FF92" s="1193"/>
      <c r="FG92" s="1193"/>
      <c r="FH92" s="1193"/>
      <c r="FI92" s="1193"/>
      <c r="FJ92" s="1193"/>
      <c r="FK92" s="1193"/>
      <c r="FL92" s="1193"/>
      <c r="FM92" s="1193"/>
      <c r="FN92" s="1193"/>
      <c r="FO92" s="1193"/>
      <c r="FP92" s="1193"/>
      <c r="FQ92" s="1193"/>
      <c r="FR92" s="1193"/>
      <c r="FS92" s="1193"/>
      <c r="FT92" s="1193"/>
      <c r="FU92" s="1193"/>
      <c r="FV92" s="1193"/>
      <c r="FW92" s="1193"/>
      <c r="FX92" s="1193"/>
      <c r="FY92" s="1193"/>
      <c r="FZ92" s="1193"/>
      <c r="GA92" s="1193"/>
      <c r="GB92" s="1193"/>
      <c r="GC92" s="1193"/>
      <c r="GD92" s="1193"/>
      <c r="GE92" s="1193"/>
      <c r="GF92" s="1193"/>
      <c r="GG92" s="1193"/>
      <c r="GH92" s="1193"/>
      <c r="GI92" s="1193"/>
      <c r="GJ92" s="1193"/>
      <c r="GK92" s="1193"/>
      <c r="GL92" s="1193"/>
      <c r="GM92" s="1193"/>
      <c r="GN92" s="1193"/>
      <c r="GO92" s="1193"/>
      <c r="GP92" s="1193"/>
      <c r="GQ92" s="1193"/>
      <c r="GR92" s="1193"/>
      <c r="GS92" s="1193"/>
      <c r="GT92" s="1193"/>
      <c r="GU92" s="1193"/>
      <c r="GV92" s="1193"/>
      <c r="GW92" s="1193"/>
      <c r="GX92" s="1193"/>
      <c r="GY92" s="1193"/>
      <c r="GZ92" s="1193"/>
      <c r="HA92" s="1193"/>
      <c r="HB92" s="1193"/>
      <c r="HC92" s="1193"/>
      <c r="HD92" s="1193"/>
      <c r="HE92" s="1193"/>
      <c r="HF92" s="1193"/>
      <c r="HG92" s="1193"/>
      <c r="HH92" s="1193"/>
      <c r="HI92" s="1193"/>
      <c r="HJ92" s="1193"/>
      <c r="HK92" s="1193"/>
      <c r="HL92" s="1193"/>
      <c r="HM92" s="1193"/>
      <c r="HN92" s="1193"/>
      <c r="HO92" s="1193"/>
      <c r="HP92" s="1193"/>
      <c r="HQ92" s="1193"/>
      <c r="HR92" s="1193"/>
      <c r="HS92" s="1193"/>
      <c r="HT92" s="1193"/>
      <c r="HU92" s="1193"/>
      <c r="HV92" s="1193"/>
      <c r="HW92" s="1193"/>
      <c r="HX92" s="1193"/>
      <c r="HY92" s="1193"/>
      <c r="HZ92" s="1193"/>
      <c r="IA92" s="1193"/>
      <c r="IB92" s="1193"/>
      <c r="IC92" s="1193"/>
      <c r="ID92" s="1193"/>
      <c r="IE92" s="1193"/>
      <c r="IF92" s="1193"/>
      <c r="IG92" s="1193"/>
      <c r="IH92" s="1193"/>
      <c r="II92" s="1193"/>
      <c r="IJ92" s="1193"/>
      <c r="IK92" s="1193"/>
      <c r="IL92" s="1193"/>
      <c r="IM92" s="1193"/>
      <c r="IN92" s="1193"/>
      <c r="IO92" s="1193"/>
      <c r="IP92" s="1193"/>
      <c r="IQ92" s="1193"/>
      <c r="IR92" s="1193"/>
      <c r="IS92" s="1193"/>
      <c r="IT92" s="1193"/>
      <c r="IU92" s="1193"/>
      <c r="IV92" s="1193"/>
      <c r="IW92" s="1193"/>
      <c r="IX92" s="1193"/>
      <c r="IY92" s="1193"/>
      <c r="IZ92" s="1193"/>
      <c r="JA92" s="1193"/>
      <c r="JB92" s="1193"/>
      <c r="JC92" s="1193"/>
      <c r="JD92" s="1193"/>
      <c r="JE92" s="1193"/>
      <c r="JF92" s="1193"/>
      <c r="JG92" s="1193"/>
      <c r="JH92" s="1193"/>
      <c r="JI92" s="1193"/>
      <c r="JJ92" s="1193"/>
      <c r="JK92" s="1193"/>
      <c r="JL92" s="1193"/>
      <c r="JM92" s="1193"/>
      <c r="JN92" s="1193"/>
      <c r="JO92" s="1193"/>
      <c r="JP92" s="1193"/>
      <c r="JQ92" s="1193"/>
      <c r="JR92" s="1193"/>
      <c r="JS92" s="1193"/>
      <c r="JT92" s="1193"/>
      <c r="JU92" s="1193"/>
      <c r="JV92" s="1193"/>
      <c r="JW92" s="1193"/>
      <c r="JX92" s="1193"/>
      <c r="JY92" s="1193"/>
      <c r="JZ92" s="1193"/>
      <c r="KA92" s="1193"/>
      <c r="KB92" s="1193"/>
      <c r="KC92" s="1193"/>
      <c r="KD92" s="1193"/>
      <c r="KE92" s="1193"/>
      <c r="KF92" s="1193"/>
      <c r="KG92" s="1193"/>
      <c r="KH92" s="1193"/>
      <c r="KI92" s="1193"/>
      <c r="KJ92" s="1193"/>
      <c r="KK92" s="1193"/>
      <c r="KL92" s="1193"/>
      <c r="KM92" s="1193"/>
      <c r="KN92" s="1193"/>
      <c r="KO92" s="1193"/>
      <c r="KP92" s="1193"/>
      <c r="KQ92" s="1193"/>
      <c r="KR92" s="1193"/>
      <c r="KS92" s="1193"/>
      <c r="KT92" s="1193"/>
      <c r="KU92" s="1193"/>
      <c r="KV92" s="1193"/>
      <c r="KW92" s="1193"/>
      <c r="KX92" s="1193"/>
      <c r="KY92" s="1193"/>
      <c r="KZ92" s="1193"/>
      <c r="LA92" s="1193"/>
      <c r="LB92" s="1193"/>
      <c r="LC92" s="1193"/>
      <c r="LD92" s="1193"/>
      <c r="LE92" s="1200"/>
      <c r="LF92" s="1200"/>
      <c r="LG92" s="1200"/>
      <c r="LH92" s="1203"/>
    </row>
    <row r="93" s="1014" customFormat="1" ht="47" customHeight="1" spans="1:320">
      <c r="A93" s="1043">
        <v>45975</v>
      </c>
      <c r="B93" s="1044" t="s">
        <v>3611</v>
      </c>
      <c r="C93" s="1045" t="s">
        <v>1542</v>
      </c>
      <c r="D93" s="1046">
        <v>4500185737</v>
      </c>
      <c r="E93" s="1047" t="s">
        <v>4729</v>
      </c>
      <c r="F93" s="1046" t="s">
        <v>4730</v>
      </c>
      <c r="G93" s="1048" t="s">
        <v>4723</v>
      </c>
      <c r="H93" s="1048" t="s">
        <v>4523</v>
      </c>
      <c r="I93" s="1887" t="s">
        <v>4524</v>
      </c>
      <c r="J93" s="1277">
        <v>3150</v>
      </c>
      <c r="K93" s="1068">
        <v>0</v>
      </c>
      <c r="L93" s="1068">
        <v>75</v>
      </c>
      <c r="M93" s="1068">
        <f t="shared" si="28"/>
        <v>42</v>
      </c>
      <c r="N93" s="1284">
        <v>46094</v>
      </c>
      <c r="O93" s="1284">
        <v>46092</v>
      </c>
      <c r="P93" s="1285"/>
      <c r="Q93" s="1320"/>
      <c r="R93" s="2126"/>
      <c r="S93" s="1321" t="s">
        <v>2982</v>
      </c>
      <c r="T93" s="2129">
        <v>45975</v>
      </c>
      <c r="U93" s="1098" t="s">
        <v>88</v>
      </c>
      <c r="V93" s="1323" t="s">
        <v>4731</v>
      </c>
      <c r="W93" s="2127" t="s">
        <v>4726</v>
      </c>
      <c r="X93" s="1323"/>
      <c r="Y93" s="2131" t="s">
        <v>4727</v>
      </c>
      <c r="Z93" s="1371" t="s">
        <v>262</v>
      </c>
      <c r="AA93" s="1127">
        <v>296.89</v>
      </c>
      <c r="AB93" s="1383">
        <f t="shared" si="29"/>
        <v>12469.38</v>
      </c>
      <c r="AC93" s="1941"/>
      <c r="AD93" s="1376" t="s">
        <v>81</v>
      </c>
      <c r="AE93" s="1376">
        <v>6</v>
      </c>
      <c r="AF93" s="1376"/>
      <c r="AG93" s="1406">
        <f>J93</f>
        <v>3150</v>
      </c>
      <c r="AH93" s="1406"/>
      <c r="AI93" s="1406"/>
      <c r="AJ93" s="1406"/>
      <c r="AK93" s="1406">
        <f t="shared" si="40"/>
        <v>42</v>
      </c>
      <c r="AL93" s="1152" t="s">
        <v>4728</v>
      </c>
      <c r="AM93" s="1152"/>
      <c r="AN93" s="1152">
        <f t="shared" si="41"/>
        <v>3150</v>
      </c>
      <c r="AO93" s="1152">
        <f t="shared" si="33"/>
        <v>630</v>
      </c>
      <c r="AP93" s="2133">
        <f t="shared" si="34"/>
        <v>472.5</v>
      </c>
      <c r="AQ93" s="1178">
        <f t="shared" si="35"/>
        <v>567</v>
      </c>
      <c r="AR93" s="1178">
        <f t="shared" si="36"/>
        <v>491.4</v>
      </c>
      <c r="AS93" s="1178">
        <f t="shared" si="37"/>
        <v>485.1</v>
      </c>
      <c r="AT93" s="1178">
        <f t="shared" si="38"/>
        <v>504</v>
      </c>
      <c r="AU93" s="1178" t="s">
        <v>551</v>
      </c>
      <c r="AV93" s="1178" t="s">
        <v>552</v>
      </c>
      <c r="AW93" s="2136"/>
      <c r="AX93" s="1013"/>
      <c r="AY93" s="1193"/>
      <c r="AZ93" s="1193"/>
      <c r="BA93" s="1193"/>
      <c r="BB93" s="1193"/>
      <c r="BC93" s="1193"/>
      <c r="BD93" s="1193"/>
      <c r="BE93" s="1193"/>
      <c r="BF93" s="1193"/>
      <c r="BG93" s="1193"/>
      <c r="BH93" s="1193"/>
      <c r="BI93" s="1193"/>
      <c r="BJ93" s="1193"/>
      <c r="BK93" s="1193"/>
      <c r="BL93" s="1193"/>
      <c r="BM93" s="1193"/>
      <c r="BN93" s="1193"/>
      <c r="BO93" s="1193"/>
      <c r="BP93" s="1193"/>
      <c r="BQ93" s="1193"/>
      <c r="BR93" s="1193"/>
      <c r="BS93" s="1193"/>
      <c r="BT93" s="1193"/>
      <c r="BU93" s="1193"/>
      <c r="BV93" s="1193"/>
      <c r="BW93" s="1193"/>
      <c r="BX93" s="1193"/>
      <c r="BY93" s="1193"/>
      <c r="BZ93" s="1193"/>
      <c r="CA93" s="1193"/>
      <c r="CB93" s="1193"/>
      <c r="CC93" s="1193"/>
      <c r="CD93" s="1193"/>
      <c r="CE93" s="1193"/>
      <c r="CF93" s="1193"/>
      <c r="CG93" s="1193"/>
      <c r="CH93" s="1193"/>
      <c r="CI93" s="1193"/>
      <c r="CJ93" s="1193"/>
      <c r="CK93" s="1193"/>
      <c r="CL93" s="1193"/>
      <c r="CM93" s="1193"/>
      <c r="CN93" s="1193"/>
      <c r="CO93" s="1193"/>
      <c r="CP93" s="1193"/>
      <c r="CQ93" s="1193"/>
      <c r="CR93" s="1193"/>
      <c r="CS93" s="1193"/>
      <c r="CT93" s="1193"/>
      <c r="CU93" s="1193"/>
      <c r="CV93" s="1193"/>
      <c r="CW93" s="1193"/>
      <c r="CX93" s="1193"/>
      <c r="CY93" s="1193"/>
      <c r="CZ93" s="1193"/>
      <c r="DA93" s="1193"/>
      <c r="DB93" s="1193"/>
      <c r="DC93" s="1193"/>
      <c r="DD93" s="1193"/>
      <c r="DE93" s="1193"/>
      <c r="DF93" s="1193"/>
      <c r="DG93" s="1193"/>
      <c r="DH93" s="1193"/>
      <c r="DI93" s="1193"/>
      <c r="DJ93" s="1193"/>
      <c r="DK93" s="1193"/>
      <c r="DL93" s="1193"/>
      <c r="DM93" s="1193"/>
      <c r="DN93" s="1193"/>
      <c r="DO93" s="1193"/>
      <c r="DP93" s="1193"/>
      <c r="DQ93" s="1193"/>
      <c r="DR93" s="1193"/>
      <c r="DS93" s="1193"/>
      <c r="DT93" s="1193"/>
      <c r="DU93" s="1193"/>
      <c r="DV93" s="1193"/>
      <c r="DW93" s="1193"/>
      <c r="DX93" s="1193"/>
      <c r="DY93" s="1193"/>
      <c r="DZ93" s="1193"/>
      <c r="EA93" s="1193"/>
      <c r="EB93" s="1193"/>
      <c r="EC93" s="1193"/>
      <c r="ED93" s="1193"/>
      <c r="EE93" s="1193"/>
      <c r="EF93" s="1193"/>
      <c r="EG93" s="1193"/>
      <c r="EH93" s="1193"/>
      <c r="EI93" s="1193"/>
      <c r="EJ93" s="1193"/>
      <c r="EK93" s="1193"/>
      <c r="EL93" s="1193"/>
      <c r="EM93" s="1193"/>
      <c r="EN93" s="1193"/>
      <c r="EO93" s="1193"/>
      <c r="EP93" s="1193"/>
      <c r="EQ93" s="1193"/>
      <c r="ER93" s="1193"/>
      <c r="ES93" s="1193"/>
      <c r="ET93" s="1193"/>
      <c r="EU93" s="1193"/>
      <c r="EV93" s="1193"/>
      <c r="EW93" s="1193"/>
      <c r="EX93" s="1193"/>
      <c r="EY93" s="1193"/>
      <c r="EZ93" s="1193"/>
      <c r="FA93" s="1193"/>
      <c r="FB93" s="1193"/>
      <c r="FC93" s="1193"/>
      <c r="FD93" s="1193"/>
      <c r="FE93" s="1193"/>
      <c r="FF93" s="1193"/>
      <c r="FG93" s="1193"/>
      <c r="FH93" s="1193"/>
      <c r="FI93" s="1193"/>
      <c r="FJ93" s="1193"/>
      <c r="FK93" s="1193"/>
      <c r="FL93" s="1193"/>
      <c r="FM93" s="1193"/>
      <c r="FN93" s="1193"/>
      <c r="FO93" s="1193"/>
      <c r="FP93" s="1193"/>
      <c r="FQ93" s="1193"/>
      <c r="FR93" s="1193"/>
      <c r="FS93" s="1193"/>
      <c r="FT93" s="1193"/>
      <c r="FU93" s="1193"/>
      <c r="FV93" s="1193"/>
      <c r="FW93" s="1193"/>
      <c r="FX93" s="1193"/>
      <c r="FY93" s="1193"/>
      <c r="FZ93" s="1193"/>
      <c r="GA93" s="1193"/>
      <c r="GB93" s="1193"/>
      <c r="GC93" s="1193"/>
      <c r="GD93" s="1193"/>
      <c r="GE93" s="1193"/>
      <c r="GF93" s="1193"/>
      <c r="GG93" s="1193"/>
      <c r="GH93" s="1193"/>
      <c r="GI93" s="1193"/>
      <c r="GJ93" s="1193"/>
      <c r="GK93" s="1193"/>
      <c r="GL93" s="1193"/>
      <c r="GM93" s="1193"/>
      <c r="GN93" s="1193"/>
      <c r="GO93" s="1193"/>
      <c r="GP93" s="1193"/>
      <c r="GQ93" s="1193"/>
      <c r="GR93" s="1193"/>
      <c r="GS93" s="1193"/>
      <c r="GT93" s="1193"/>
      <c r="GU93" s="1193"/>
      <c r="GV93" s="1193"/>
      <c r="GW93" s="1193"/>
      <c r="GX93" s="1193"/>
      <c r="GY93" s="1193"/>
      <c r="GZ93" s="1193"/>
      <c r="HA93" s="1193"/>
      <c r="HB93" s="1193"/>
      <c r="HC93" s="1193"/>
      <c r="HD93" s="1193"/>
      <c r="HE93" s="1193"/>
      <c r="HF93" s="1193"/>
      <c r="HG93" s="1193"/>
      <c r="HH93" s="1193"/>
      <c r="HI93" s="1193"/>
      <c r="HJ93" s="1193"/>
      <c r="HK93" s="1193"/>
      <c r="HL93" s="1193"/>
      <c r="HM93" s="1193"/>
      <c r="HN93" s="1193"/>
      <c r="HO93" s="1193"/>
      <c r="HP93" s="1193"/>
      <c r="HQ93" s="1193"/>
      <c r="HR93" s="1193"/>
      <c r="HS93" s="1193"/>
      <c r="HT93" s="1193"/>
      <c r="HU93" s="1193"/>
      <c r="HV93" s="1193"/>
      <c r="HW93" s="1193"/>
      <c r="HX93" s="1193"/>
      <c r="HY93" s="1193"/>
      <c r="HZ93" s="1193"/>
      <c r="IA93" s="1193"/>
      <c r="IB93" s="1193"/>
      <c r="IC93" s="1193"/>
      <c r="ID93" s="1193"/>
      <c r="IE93" s="1193"/>
      <c r="IF93" s="1193"/>
      <c r="IG93" s="1193"/>
      <c r="IH93" s="1193"/>
      <c r="II93" s="1193"/>
      <c r="IJ93" s="1193"/>
      <c r="IK93" s="1193"/>
      <c r="IL93" s="1193"/>
      <c r="IM93" s="1193"/>
      <c r="IN93" s="1193"/>
      <c r="IO93" s="1193"/>
      <c r="IP93" s="1193"/>
      <c r="IQ93" s="1193"/>
      <c r="IR93" s="1193"/>
      <c r="IS93" s="1193"/>
      <c r="IT93" s="1193"/>
      <c r="IU93" s="1193"/>
      <c r="IV93" s="1193"/>
      <c r="IW93" s="1193"/>
      <c r="IX93" s="1193"/>
      <c r="IY93" s="1193"/>
      <c r="IZ93" s="1193"/>
      <c r="JA93" s="1193"/>
      <c r="JB93" s="1193"/>
      <c r="JC93" s="1193"/>
      <c r="JD93" s="1193"/>
      <c r="JE93" s="1193"/>
      <c r="JF93" s="1193"/>
      <c r="JG93" s="1193"/>
      <c r="JH93" s="1193"/>
      <c r="JI93" s="1193"/>
      <c r="JJ93" s="1193"/>
      <c r="JK93" s="1193"/>
      <c r="JL93" s="1193"/>
      <c r="JM93" s="1193"/>
      <c r="JN93" s="1193"/>
      <c r="JO93" s="1193"/>
      <c r="JP93" s="1193"/>
      <c r="JQ93" s="1193"/>
      <c r="JR93" s="1193"/>
      <c r="JS93" s="1193"/>
      <c r="JT93" s="1193"/>
      <c r="JU93" s="1193"/>
      <c r="JV93" s="1193"/>
      <c r="JW93" s="1193"/>
      <c r="JX93" s="1193"/>
      <c r="JY93" s="1193"/>
      <c r="JZ93" s="1193"/>
      <c r="KA93" s="1193"/>
      <c r="KB93" s="1193"/>
      <c r="KC93" s="1193"/>
      <c r="KD93" s="1193"/>
      <c r="KE93" s="1193"/>
      <c r="KF93" s="1193"/>
      <c r="KG93" s="1193"/>
      <c r="KH93" s="1193"/>
      <c r="KI93" s="1193"/>
      <c r="KJ93" s="1193"/>
      <c r="KK93" s="1193"/>
      <c r="KL93" s="1193"/>
      <c r="KM93" s="1193"/>
      <c r="KN93" s="1193"/>
      <c r="KO93" s="1193"/>
      <c r="KP93" s="1193"/>
      <c r="KQ93" s="1193"/>
      <c r="KR93" s="1193"/>
      <c r="KS93" s="1193"/>
      <c r="KT93" s="1193"/>
      <c r="KU93" s="1193"/>
      <c r="KV93" s="1193"/>
      <c r="KW93" s="1193"/>
      <c r="KX93" s="1193"/>
      <c r="KY93" s="1193"/>
      <c r="KZ93" s="1193"/>
      <c r="LA93" s="1193"/>
      <c r="LB93" s="1193"/>
      <c r="LC93" s="1193"/>
      <c r="LD93" s="1193"/>
      <c r="LE93" s="1200"/>
      <c r="LF93" s="1200"/>
      <c r="LG93" s="1200"/>
      <c r="LH93" s="1203"/>
    </row>
    <row r="94" s="1014" customFormat="1" ht="47" customHeight="1" spans="1:320">
      <c r="A94" s="1043">
        <v>45975</v>
      </c>
      <c r="B94" s="1044" t="s">
        <v>3611</v>
      </c>
      <c r="C94" s="1045" t="s">
        <v>1542</v>
      </c>
      <c r="D94" s="1046">
        <v>4500185738</v>
      </c>
      <c r="E94" s="1047" t="s">
        <v>4732</v>
      </c>
      <c r="F94" s="1046" t="s">
        <v>4733</v>
      </c>
      <c r="G94" s="1048" t="s">
        <v>4723</v>
      </c>
      <c r="H94" s="1048" t="s">
        <v>4523</v>
      </c>
      <c r="I94" s="1887" t="s">
        <v>4524</v>
      </c>
      <c r="J94" s="1277">
        <v>3150</v>
      </c>
      <c r="K94" s="1068">
        <v>0</v>
      </c>
      <c r="L94" s="1068">
        <v>75</v>
      </c>
      <c r="M94" s="1068">
        <f t="shared" si="28"/>
        <v>42</v>
      </c>
      <c r="N94" s="1284">
        <v>46106</v>
      </c>
      <c r="O94" s="1284">
        <v>46104</v>
      </c>
      <c r="P94" s="1285"/>
      <c r="Q94" s="1320"/>
      <c r="R94" s="2126"/>
      <c r="S94" s="1321" t="s">
        <v>2982</v>
      </c>
      <c r="T94" s="2129">
        <v>45975</v>
      </c>
      <c r="U94" s="1098" t="s">
        <v>88</v>
      </c>
      <c r="V94" s="1323" t="s">
        <v>4731</v>
      </c>
      <c r="W94" s="2127" t="s">
        <v>4726</v>
      </c>
      <c r="X94" s="1323"/>
      <c r="Y94" s="1323" t="s">
        <v>4734</v>
      </c>
      <c r="Z94" s="1371" t="s">
        <v>262</v>
      </c>
      <c r="AA94" s="1127">
        <v>296.89</v>
      </c>
      <c r="AB94" s="1383">
        <f t="shared" si="29"/>
        <v>12469.38</v>
      </c>
      <c r="AC94" s="1941"/>
      <c r="AD94" s="1376" t="s">
        <v>81</v>
      </c>
      <c r="AE94" s="1376">
        <v>6</v>
      </c>
      <c r="AF94" s="1376"/>
      <c r="AG94" s="1406">
        <f>J94</f>
        <v>3150</v>
      </c>
      <c r="AH94" s="1406"/>
      <c r="AI94" s="1406"/>
      <c r="AJ94" s="1406"/>
      <c r="AK94" s="1406">
        <f t="shared" si="40"/>
        <v>42</v>
      </c>
      <c r="AL94" s="1152" t="s">
        <v>4728</v>
      </c>
      <c r="AM94" s="1152"/>
      <c r="AN94" s="1152">
        <f t="shared" si="41"/>
        <v>3150</v>
      </c>
      <c r="AO94" s="1152">
        <f t="shared" si="33"/>
        <v>630</v>
      </c>
      <c r="AP94" s="2133">
        <f t="shared" si="34"/>
        <v>472.5</v>
      </c>
      <c r="AQ94" s="1178">
        <f t="shared" si="35"/>
        <v>567</v>
      </c>
      <c r="AR94" s="1178">
        <f t="shared" si="36"/>
        <v>491.4</v>
      </c>
      <c r="AS94" s="1178">
        <f t="shared" si="37"/>
        <v>485.1</v>
      </c>
      <c r="AT94" s="1178">
        <f t="shared" si="38"/>
        <v>504</v>
      </c>
      <c r="AU94" s="1178" t="s">
        <v>551</v>
      </c>
      <c r="AV94" s="1178" t="s">
        <v>552</v>
      </c>
      <c r="AW94" s="2136"/>
      <c r="AX94" s="1013"/>
      <c r="AY94" s="1193"/>
      <c r="AZ94" s="1193"/>
      <c r="BA94" s="1193"/>
      <c r="BB94" s="1193"/>
      <c r="BC94" s="1193"/>
      <c r="BD94" s="1193"/>
      <c r="BE94" s="1193"/>
      <c r="BF94" s="1193"/>
      <c r="BG94" s="1193"/>
      <c r="BH94" s="1193"/>
      <c r="BI94" s="1193"/>
      <c r="BJ94" s="1193"/>
      <c r="BK94" s="1193"/>
      <c r="BL94" s="1193"/>
      <c r="BM94" s="1193"/>
      <c r="BN94" s="1193"/>
      <c r="BO94" s="1193"/>
      <c r="BP94" s="1193"/>
      <c r="BQ94" s="1193"/>
      <c r="BR94" s="1193"/>
      <c r="BS94" s="1193"/>
      <c r="BT94" s="1193"/>
      <c r="BU94" s="1193"/>
      <c r="BV94" s="1193"/>
      <c r="BW94" s="1193"/>
      <c r="BX94" s="1193"/>
      <c r="BY94" s="1193"/>
      <c r="BZ94" s="1193"/>
      <c r="CA94" s="1193"/>
      <c r="CB94" s="1193"/>
      <c r="CC94" s="1193"/>
      <c r="CD94" s="1193"/>
      <c r="CE94" s="1193"/>
      <c r="CF94" s="1193"/>
      <c r="CG94" s="1193"/>
      <c r="CH94" s="1193"/>
      <c r="CI94" s="1193"/>
      <c r="CJ94" s="1193"/>
      <c r="CK94" s="1193"/>
      <c r="CL94" s="1193"/>
      <c r="CM94" s="1193"/>
      <c r="CN94" s="1193"/>
      <c r="CO94" s="1193"/>
      <c r="CP94" s="1193"/>
      <c r="CQ94" s="1193"/>
      <c r="CR94" s="1193"/>
      <c r="CS94" s="1193"/>
      <c r="CT94" s="1193"/>
      <c r="CU94" s="1193"/>
      <c r="CV94" s="1193"/>
      <c r="CW94" s="1193"/>
      <c r="CX94" s="1193"/>
      <c r="CY94" s="1193"/>
      <c r="CZ94" s="1193"/>
      <c r="DA94" s="1193"/>
      <c r="DB94" s="1193"/>
      <c r="DC94" s="1193"/>
      <c r="DD94" s="1193"/>
      <c r="DE94" s="1193"/>
      <c r="DF94" s="1193"/>
      <c r="DG94" s="1193"/>
      <c r="DH94" s="1193"/>
      <c r="DI94" s="1193"/>
      <c r="DJ94" s="1193"/>
      <c r="DK94" s="1193"/>
      <c r="DL94" s="1193"/>
      <c r="DM94" s="1193"/>
      <c r="DN94" s="1193"/>
      <c r="DO94" s="1193"/>
      <c r="DP94" s="1193"/>
      <c r="DQ94" s="1193"/>
      <c r="DR94" s="1193"/>
      <c r="DS94" s="1193"/>
      <c r="DT94" s="1193"/>
      <c r="DU94" s="1193"/>
      <c r="DV94" s="1193"/>
      <c r="DW94" s="1193"/>
      <c r="DX94" s="1193"/>
      <c r="DY94" s="1193"/>
      <c r="DZ94" s="1193"/>
      <c r="EA94" s="1193"/>
      <c r="EB94" s="1193"/>
      <c r="EC94" s="1193"/>
      <c r="ED94" s="1193"/>
      <c r="EE94" s="1193"/>
      <c r="EF94" s="1193"/>
      <c r="EG94" s="1193"/>
      <c r="EH94" s="1193"/>
      <c r="EI94" s="1193"/>
      <c r="EJ94" s="1193"/>
      <c r="EK94" s="1193"/>
      <c r="EL94" s="1193"/>
      <c r="EM94" s="1193"/>
      <c r="EN94" s="1193"/>
      <c r="EO94" s="1193"/>
      <c r="EP94" s="1193"/>
      <c r="EQ94" s="1193"/>
      <c r="ER94" s="1193"/>
      <c r="ES94" s="1193"/>
      <c r="ET94" s="1193"/>
      <c r="EU94" s="1193"/>
      <c r="EV94" s="1193"/>
      <c r="EW94" s="1193"/>
      <c r="EX94" s="1193"/>
      <c r="EY94" s="1193"/>
      <c r="EZ94" s="1193"/>
      <c r="FA94" s="1193"/>
      <c r="FB94" s="1193"/>
      <c r="FC94" s="1193"/>
      <c r="FD94" s="1193"/>
      <c r="FE94" s="1193"/>
      <c r="FF94" s="1193"/>
      <c r="FG94" s="1193"/>
      <c r="FH94" s="1193"/>
      <c r="FI94" s="1193"/>
      <c r="FJ94" s="1193"/>
      <c r="FK94" s="1193"/>
      <c r="FL94" s="1193"/>
      <c r="FM94" s="1193"/>
      <c r="FN94" s="1193"/>
      <c r="FO94" s="1193"/>
      <c r="FP94" s="1193"/>
      <c r="FQ94" s="1193"/>
      <c r="FR94" s="1193"/>
      <c r="FS94" s="1193"/>
      <c r="FT94" s="1193"/>
      <c r="FU94" s="1193"/>
      <c r="FV94" s="1193"/>
      <c r="FW94" s="1193"/>
      <c r="FX94" s="1193"/>
      <c r="FY94" s="1193"/>
      <c r="FZ94" s="1193"/>
      <c r="GA94" s="1193"/>
      <c r="GB94" s="1193"/>
      <c r="GC94" s="1193"/>
      <c r="GD94" s="1193"/>
      <c r="GE94" s="1193"/>
      <c r="GF94" s="1193"/>
      <c r="GG94" s="1193"/>
      <c r="GH94" s="1193"/>
      <c r="GI94" s="1193"/>
      <c r="GJ94" s="1193"/>
      <c r="GK94" s="1193"/>
      <c r="GL94" s="1193"/>
      <c r="GM94" s="1193"/>
      <c r="GN94" s="1193"/>
      <c r="GO94" s="1193"/>
      <c r="GP94" s="1193"/>
      <c r="GQ94" s="1193"/>
      <c r="GR94" s="1193"/>
      <c r="GS94" s="1193"/>
      <c r="GT94" s="1193"/>
      <c r="GU94" s="1193"/>
      <c r="GV94" s="1193"/>
      <c r="GW94" s="1193"/>
      <c r="GX94" s="1193"/>
      <c r="GY94" s="1193"/>
      <c r="GZ94" s="1193"/>
      <c r="HA94" s="1193"/>
      <c r="HB94" s="1193"/>
      <c r="HC94" s="1193"/>
      <c r="HD94" s="1193"/>
      <c r="HE94" s="1193"/>
      <c r="HF94" s="1193"/>
      <c r="HG94" s="1193"/>
      <c r="HH94" s="1193"/>
      <c r="HI94" s="1193"/>
      <c r="HJ94" s="1193"/>
      <c r="HK94" s="1193"/>
      <c r="HL94" s="1193"/>
      <c r="HM94" s="1193"/>
      <c r="HN94" s="1193"/>
      <c r="HO94" s="1193"/>
      <c r="HP94" s="1193"/>
      <c r="HQ94" s="1193"/>
      <c r="HR94" s="1193"/>
      <c r="HS94" s="1193"/>
      <c r="HT94" s="1193"/>
      <c r="HU94" s="1193"/>
      <c r="HV94" s="1193"/>
      <c r="HW94" s="1193"/>
      <c r="HX94" s="1193"/>
      <c r="HY94" s="1193"/>
      <c r="HZ94" s="1193"/>
      <c r="IA94" s="1193"/>
      <c r="IB94" s="1193"/>
      <c r="IC94" s="1193"/>
      <c r="ID94" s="1193"/>
      <c r="IE94" s="1193"/>
      <c r="IF94" s="1193"/>
      <c r="IG94" s="1193"/>
      <c r="IH94" s="1193"/>
      <c r="II94" s="1193"/>
      <c r="IJ94" s="1193"/>
      <c r="IK94" s="1193"/>
      <c r="IL94" s="1193"/>
      <c r="IM94" s="1193"/>
      <c r="IN94" s="1193"/>
      <c r="IO94" s="1193"/>
      <c r="IP94" s="1193"/>
      <c r="IQ94" s="1193"/>
      <c r="IR94" s="1193"/>
      <c r="IS94" s="1193"/>
      <c r="IT94" s="1193"/>
      <c r="IU94" s="1193"/>
      <c r="IV94" s="1193"/>
      <c r="IW94" s="1193"/>
      <c r="IX94" s="1193"/>
      <c r="IY94" s="1193"/>
      <c r="IZ94" s="1193"/>
      <c r="JA94" s="1193"/>
      <c r="JB94" s="1193"/>
      <c r="JC94" s="1193"/>
      <c r="JD94" s="1193"/>
      <c r="JE94" s="1193"/>
      <c r="JF94" s="1193"/>
      <c r="JG94" s="1193"/>
      <c r="JH94" s="1193"/>
      <c r="JI94" s="1193"/>
      <c r="JJ94" s="1193"/>
      <c r="JK94" s="1193"/>
      <c r="JL94" s="1193"/>
      <c r="JM94" s="1193"/>
      <c r="JN94" s="1193"/>
      <c r="JO94" s="1193"/>
      <c r="JP94" s="1193"/>
      <c r="JQ94" s="1193"/>
      <c r="JR94" s="1193"/>
      <c r="JS94" s="1193"/>
      <c r="JT94" s="1193"/>
      <c r="JU94" s="1193"/>
      <c r="JV94" s="1193"/>
      <c r="JW94" s="1193"/>
      <c r="JX94" s="1193"/>
      <c r="JY94" s="1193"/>
      <c r="JZ94" s="1193"/>
      <c r="KA94" s="1193"/>
      <c r="KB94" s="1193"/>
      <c r="KC94" s="1193"/>
      <c r="KD94" s="1193"/>
      <c r="KE94" s="1193"/>
      <c r="KF94" s="1193"/>
      <c r="KG94" s="1193"/>
      <c r="KH94" s="1193"/>
      <c r="KI94" s="1193"/>
      <c r="KJ94" s="1193"/>
      <c r="KK94" s="1193"/>
      <c r="KL94" s="1193"/>
      <c r="KM94" s="1193"/>
      <c r="KN94" s="1193"/>
      <c r="KO94" s="1193"/>
      <c r="KP94" s="1193"/>
      <c r="KQ94" s="1193"/>
      <c r="KR94" s="1193"/>
      <c r="KS94" s="1193"/>
      <c r="KT94" s="1193"/>
      <c r="KU94" s="1193"/>
      <c r="KV94" s="1193"/>
      <c r="KW94" s="1193"/>
      <c r="KX94" s="1193"/>
      <c r="KY94" s="1193"/>
      <c r="KZ94" s="1193"/>
      <c r="LA94" s="1193"/>
      <c r="LB94" s="1193"/>
      <c r="LC94" s="1193"/>
      <c r="LD94" s="1193"/>
      <c r="LE94" s="1200"/>
      <c r="LF94" s="1200"/>
      <c r="LG94" s="1200"/>
      <c r="LH94" s="1203"/>
    </row>
    <row r="95" s="1014" customFormat="1" ht="47" customHeight="1" spans="1:320">
      <c r="A95" s="1043">
        <v>45975</v>
      </c>
      <c r="B95" s="1044" t="s">
        <v>3611</v>
      </c>
      <c r="C95" s="1045" t="s">
        <v>1542</v>
      </c>
      <c r="D95" s="1046">
        <v>4500185739</v>
      </c>
      <c r="E95" s="1047" t="s">
        <v>4735</v>
      </c>
      <c r="F95" s="1046" t="s">
        <v>4736</v>
      </c>
      <c r="G95" s="1048" t="s">
        <v>4723</v>
      </c>
      <c r="H95" s="1048" t="s">
        <v>4523</v>
      </c>
      <c r="I95" s="1887" t="s">
        <v>4524</v>
      </c>
      <c r="J95" s="1277">
        <v>3150</v>
      </c>
      <c r="K95" s="1068">
        <v>0</v>
      </c>
      <c r="L95" s="1068">
        <v>75</v>
      </c>
      <c r="M95" s="1068">
        <f t="shared" si="28"/>
        <v>42</v>
      </c>
      <c r="N95" s="1284">
        <v>46114</v>
      </c>
      <c r="O95" s="1284">
        <v>46112</v>
      </c>
      <c r="P95" s="1285"/>
      <c r="Q95" s="1320"/>
      <c r="R95" s="2126"/>
      <c r="S95" s="1321" t="s">
        <v>2982</v>
      </c>
      <c r="T95" s="2129">
        <v>45975</v>
      </c>
      <c r="U95" s="1098" t="s">
        <v>88</v>
      </c>
      <c r="V95" s="1323" t="s">
        <v>4731</v>
      </c>
      <c r="W95" s="2127" t="s">
        <v>4726</v>
      </c>
      <c r="X95" s="1323"/>
      <c r="Y95" s="1323" t="s">
        <v>4734</v>
      </c>
      <c r="Z95" s="1371" t="s">
        <v>262</v>
      </c>
      <c r="AA95" s="1127">
        <v>296.89</v>
      </c>
      <c r="AB95" s="1383">
        <f t="shared" si="29"/>
        <v>12469.38</v>
      </c>
      <c r="AC95" s="1941"/>
      <c r="AD95" s="1376" t="s">
        <v>81</v>
      </c>
      <c r="AE95" s="1376">
        <v>6</v>
      </c>
      <c r="AF95" s="1376"/>
      <c r="AG95" s="1406">
        <f>J95</f>
        <v>3150</v>
      </c>
      <c r="AH95" s="1406"/>
      <c r="AI95" s="1406"/>
      <c r="AJ95" s="1406"/>
      <c r="AK95" s="1406">
        <f t="shared" si="40"/>
        <v>42</v>
      </c>
      <c r="AL95" s="1152" t="s">
        <v>4728</v>
      </c>
      <c r="AM95" s="1152"/>
      <c r="AN95" s="1152">
        <f t="shared" si="41"/>
        <v>3150</v>
      </c>
      <c r="AO95" s="1152">
        <f t="shared" si="33"/>
        <v>630</v>
      </c>
      <c r="AP95" s="2133">
        <f t="shared" si="34"/>
        <v>472.5</v>
      </c>
      <c r="AQ95" s="1178">
        <f t="shared" si="35"/>
        <v>567</v>
      </c>
      <c r="AR95" s="1178">
        <f t="shared" si="36"/>
        <v>491.4</v>
      </c>
      <c r="AS95" s="1178">
        <f t="shared" si="37"/>
        <v>485.1</v>
      </c>
      <c r="AT95" s="1178">
        <f t="shared" si="38"/>
        <v>504</v>
      </c>
      <c r="AU95" s="1178" t="s">
        <v>551</v>
      </c>
      <c r="AV95" s="1178" t="s">
        <v>552</v>
      </c>
      <c r="AW95" s="2136"/>
      <c r="AX95" s="1013"/>
      <c r="AY95" s="1193"/>
      <c r="AZ95" s="1193"/>
      <c r="BA95" s="1193"/>
      <c r="BB95" s="1193"/>
      <c r="BC95" s="1193"/>
      <c r="BD95" s="1193"/>
      <c r="BE95" s="1193"/>
      <c r="BF95" s="1193"/>
      <c r="BG95" s="1193"/>
      <c r="BH95" s="1193"/>
      <c r="BI95" s="1193"/>
      <c r="BJ95" s="1193"/>
      <c r="BK95" s="1193"/>
      <c r="BL95" s="1193"/>
      <c r="BM95" s="1193"/>
      <c r="BN95" s="1193"/>
      <c r="BO95" s="1193"/>
      <c r="BP95" s="1193"/>
      <c r="BQ95" s="1193"/>
      <c r="BR95" s="1193"/>
      <c r="BS95" s="1193"/>
      <c r="BT95" s="1193"/>
      <c r="BU95" s="1193"/>
      <c r="BV95" s="1193"/>
      <c r="BW95" s="1193"/>
      <c r="BX95" s="1193"/>
      <c r="BY95" s="1193"/>
      <c r="BZ95" s="1193"/>
      <c r="CA95" s="1193"/>
      <c r="CB95" s="1193"/>
      <c r="CC95" s="1193"/>
      <c r="CD95" s="1193"/>
      <c r="CE95" s="1193"/>
      <c r="CF95" s="1193"/>
      <c r="CG95" s="1193"/>
      <c r="CH95" s="1193"/>
      <c r="CI95" s="1193"/>
      <c r="CJ95" s="1193"/>
      <c r="CK95" s="1193"/>
      <c r="CL95" s="1193"/>
      <c r="CM95" s="1193"/>
      <c r="CN95" s="1193"/>
      <c r="CO95" s="1193"/>
      <c r="CP95" s="1193"/>
      <c r="CQ95" s="1193"/>
      <c r="CR95" s="1193"/>
      <c r="CS95" s="1193"/>
      <c r="CT95" s="1193"/>
      <c r="CU95" s="1193"/>
      <c r="CV95" s="1193"/>
      <c r="CW95" s="1193"/>
      <c r="CX95" s="1193"/>
      <c r="CY95" s="1193"/>
      <c r="CZ95" s="1193"/>
      <c r="DA95" s="1193"/>
      <c r="DB95" s="1193"/>
      <c r="DC95" s="1193"/>
      <c r="DD95" s="1193"/>
      <c r="DE95" s="1193"/>
      <c r="DF95" s="1193"/>
      <c r="DG95" s="1193"/>
      <c r="DH95" s="1193"/>
      <c r="DI95" s="1193"/>
      <c r="DJ95" s="1193"/>
      <c r="DK95" s="1193"/>
      <c r="DL95" s="1193"/>
      <c r="DM95" s="1193"/>
      <c r="DN95" s="1193"/>
      <c r="DO95" s="1193"/>
      <c r="DP95" s="1193"/>
      <c r="DQ95" s="1193"/>
      <c r="DR95" s="1193"/>
      <c r="DS95" s="1193"/>
      <c r="DT95" s="1193"/>
      <c r="DU95" s="1193"/>
      <c r="DV95" s="1193"/>
      <c r="DW95" s="1193"/>
      <c r="DX95" s="1193"/>
      <c r="DY95" s="1193"/>
      <c r="DZ95" s="1193"/>
      <c r="EA95" s="1193"/>
      <c r="EB95" s="1193"/>
      <c r="EC95" s="1193"/>
      <c r="ED95" s="1193"/>
      <c r="EE95" s="1193"/>
      <c r="EF95" s="1193"/>
      <c r="EG95" s="1193"/>
      <c r="EH95" s="1193"/>
      <c r="EI95" s="1193"/>
      <c r="EJ95" s="1193"/>
      <c r="EK95" s="1193"/>
      <c r="EL95" s="1193"/>
      <c r="EM95" s="1193"/>
      <c r="EN95" s="1193"/>
      <c r="EO95" s="1193"/>
      <c r="EP95" s="1193"/>
      <c r="EQ95" s="1193"/>
      <c r="ER95" s="1193"/>
      <c r="ES95" s="1193"/>
      <c r="ET95" s="1193"/>
      <c r="EU95" s="1193"/>
      <c r="EV95" s="1193"/>
      <c r="EW95" s="1193"/>
      <c r="EX95" s="1193"/>
      <c r="EY95" s="1193"/>
      <c r="EZ95" s="1193"/>
      <c r="FA95" s="1193"/>
      <c r="FB95" s="1193"/>
      <c r="FC95" s="1193"/>
      <c r="FD95" s="1193"/>
      <c r="FE95" s="1193"/>
      <c r="FF95" s="1193"/>
      <c r="FG95" s="1193"/>
      <c r="FH95" s="1193"/>
      <c r="FI95" s="1193"/>
      <c r="FJ95" s="1193"/>
      <c r="FK95" s="1193"/>
      <c r="FL95" s="1193"/>
      <c r="FM95" s="1193"/>
      <c r="FN95" s="1193"/>
      <c r="FO95" s="1193"/>
      <c r="FP95" s="1193"/>
      <c r="FQ95" s="1193"/>
      <c r="FR95" s="1193"/>
      <c r="FS95" s="1193"/>
      <c r="FT95" s="1193"/>
      <c r="FU95" s="1193"/>
      <c r="FV95" s="1193"/>
      <c r="FW95" s="1193"/>
      <c r="FX95" s="1193"/>
      <c r="FY95" s="1193"/>
      <c r="FZ95" s="1193"/>
      <c r="GA95" s="1193"/>
      <c r="GB95" s="1193"/>
      <c r="GC95" s="1193"/>
      <c r="GD95" s="1193"/>
      <c r="GE95" s="1193"/>
      <c r="GF95" s="1193"/>
      <c r="GG95" s="1193"/>
      <c r="GH95" s="1193"/>
      <c r="GI95" s="1193"/>
      <c r="GJ95" s="1193"/>
      <c r="GK95" s="1193"/>
      <c r="GL95" s="1193"/>
      <c r="GM95" s="1193"/>
      <c r="GN95" s="1193"/>
      <c r="GO95" s="1193"/>
      <c r="GP95" s="1193"/>
      <c r="GQ95" s="1193"/>
      <c r="GR95" s="1193"/>
      <c r="GS95" s="1193"/>
      <c r="GT95" s="1193"/>
      <c r="GU95" s="1193"/>
      <c r="GV95" s="1193"/>
      <c r="GW95" s="1193"/>
      <c r="GX95" s="1193"/>
      <c r="GY95" s="1193"/>
      <c r="GZ95" s="1193"/>
      <c r="HA95" s="1193"/>
      <c r="HB95" s="1193"/>
      <c r="HC95" s="1193"/>
      <c r="HD95" s="1193"/>
      <c r="HE95" s="1193"/>
      <c r="HF95" s="1193"/>
      <c r="HG95" s="1193"/>
      <c r="HH95" s="1193"/>
      <c r="HI95" s="1193"/>
      <c r="HJ95" s="1193"/>
      <c r="HK95" s="1193"/>
      <c r="HL95" s="1193"/>
      <c r="HM95" s="1193"/>
      <c r="HN95" s="1193"/>
      <c r="HO95" s="1193"/>
      <c r="HP95" s="1193"/>
      <c r="HQ95" s="1193"/>
      <c r="HR95" s="1193"/>
      <c r="HS95" s="1193"/>
      <c r="HT95" s="1193"/>
      <c r="HU95" s="1193"/>
      <c r="HV95" s="1193"/>
      <c r="HW95" s="1193"/>
      <c r="HX95" s="1193"/>
      <c r="HY95" s="1193"/>
      <c r="HZ95" s="1193"/>
      <c r="IA95" s="1193"/>
      <c r="IB95" s="1193"/>
      <c r="IC95" s="1193"/>
      <c r="ID95" s="1193"/>
      <c r="IE95" s="1193"/>
      <c r="IF95" s="1193"/>
      <c r="IG95" s="1193"/>
      <c r="IH95" s="1193"/>
      <c r="II95" s="1193"/>
      <c r="IJ95" s="1193"/>
      <c r="IK95" s="1193"/>
      <c r="IL95" s="1193"/>
      <c r="IM95" s="1193"/>
      <c r="IN95" s="1193"/>
      <c r="IO95" s="1193"/>
      <c r="IP95" s="1193"/>
      <c r="IQ95" s="1193"/>
      <c r="IR95" s="1193"/>
      <c r="IS95" s="1193"/>
      <c r="IT95" s="1193"/>
      <c r="IU95" s="1193"/>
      <c r="IV95" s="1193"/>
      <c r="IW95" s="1193"/>
      <c r="IX95" s="1193"/>
      <c r="IY95" s="1193"/>
      <c r="IZ95" s="1193"/>
      <c r="JA95" s="1193"/>
      <c r="JB95" s="1193"/>
      <c r="JC95" s="1193"/>
      <c r="JD95" s="1193"/>
      <c r="JE95" s="1193"/>
      <c r="JF95" s="1193"/>
      <c r="JG95" s="1193"/>
      <c r="JH95" s="1193"/>
      <c r="JI95" s="1193"/>
      <c r="JJ95" s="1193"/>
      <c r="JK95" s="1193"/>
      <c r="JL95" s="1193"/>
      <c r="JM95" s="1193"/>
      <c r="JN95" s="1193"/>
      <c r="JO95" s="1193"/>
      <c r="JP95" s="1193"/>
      <c r="JQ95" s="1193"/>
      <c r="JR95" s="1193"/>
      <c r="JS95" s="1193"/>
      <c r="JT95" s="1193"/>
      <c r="JU95" s="1193"/>
      <c r="JV95" s="1193"/>
      <c r="JW95" s="1193"/>
      <c r="JX95" s="1193"/>
      <c r="JY95" s="1193"/>
      <c r="JZ95" s="1193"/>
      <c r="KA95" s="1193"/>
      <c r="KB95" s="1193"/>
      <c r="KC95" s="1193"/>
      <c r="KD95" s="1193"/>
      <c r="KE95" s="1193"/>
      <c r="KF95" s="1193"/>
      <c r="KG95" s="1193"/>
      <c r="KH95" s="1193"/>
      <c r="KI95" s="1193"/>
      <c r="KJ95" s="1193"/>
      <c r="KK95" s="1193"/>
      <c r="KL95" s="1193"/>
      <c r="KM95" s="1193"/>
      <c r="KN95" s="1193"/>
      <c r="KO95" s="1193"/>
      <c r="KP95" s="1193"/>
      <c r="KQ95" s="1193"/>
      <c r="KR95" s="1193"/>
      <c r="KS95" s="1193"/>
      <c r="KT95" s="1193"/>
      <c r="KU95" s="1193"/>
      <c r="KV95" s="1193"/>
      <c r="KW95" s="1193"/>
      <c r="KX95" s="1193"/>
      <c r="KY95" s="1193"/>
      <c r="KZ95" s="1193"/>
      <c r="LA95" s="1193"/>
      <c r="LB95" s="1193"/>
      <c r="LC95" s="1193"/>
      <c r="LD95" s="1193"/>
      <c r="LE95" s="1200"/>
      <c r="LF95" s="1200"/>
      <c r="LG95" s="1200"/>
      <c r="LH95" s="1203"/>
    </row>
    <row r="96" s="1014" customFormat="1" ht="47" customHeight="1" spans="1:320">
      <c r="A96" s="1043">
        <v>45975</v>
      </c>
      <c r="B96" s="1044" t="s">
        <v>3611</v>
      </c>
      <c r="C96" s="1045" t="s">
        <v>1542</v>
      </c>
      <c r="D96" s="1046">
        <v>4500185740</v>
      </c>
      <c r="E96" s="1047" t="s">
        <v>4737</v>
      </c>
      <c r="F96" s="1046" t="s">
        <v>4738</v>
      </c>
      <c r="G96" s="1048" t="s">
        <v>4723</v>
      </c>
      <c r="H96" s="1048" t="s">
        <v>4523</v>
      </c>
      <c r="I96" s="1887" t="s">
        <v>4524</v>
      </c>
      <c r="J96" s="1277">
        <v>3150</v>
      </c>
      <c r="K96" s="1068">
        <v>0</v>
      </c>
      <c r="L96" s="1068">
        <v>75</v>
      </c>
      <c r="M96" s="1068">
        <f t="shared" si="28"/>
        <v>42</v>
      </c>
      <c r="N96" s="1284">
        <v>46121</v>
      </c>
      <c r="O96" s="1284">
        <v>46119</v>
      </c>
      <c r="P96" s="1285"/>
      <c r="Q96" s="1320"/>
      <c r="R96" s="2126"/>
      <c r="S96" s="1321" t="s">
        <v>2982</v>
      </c>
      <c r="T96" s="2129">
        <v>45975</v>
      </c>
      <c r="U96" s="1098" t="s">
        <v>88</v>
      </c>
      <c r="V96" s="1323" t="s">
        <v>4731</v>
      </c>
      <c r="W96" s="2127" t="s">
        <v>4726</v>
      </c>
      <c r="X96" s="1323"/>
      <c r="Y96" s="1323" t="s">
        <v>4734</v>
      </c>
      <c r="Z96" s="1371" t="s">
        <v>262</v>
      </c>
      <c r="AA96" s="1127">
        <v>296.89</v>
      </c>
      <c r="AB96" s="1383">
        <f t="shared" si="29"/>
        <v>12469.38</v>
      </c>
      <c r="AC96" s="1941"/>
      <c r="AD96" s="1376" t="s">
        <v>81</v>
      </c>
      <c r="AE96" s="1376">
        <v>6</v>
      </c>
      <c r="AF96" s="1376"/>
      <c r="AG96" s="1406">
        <f>J96</f>
        <v>3150</v>
      </c>
      <c r="AH96" s="1406"/>
      <c r="AI96" s="1406"/>
      <c r="AJ96" s="1406"/>
      <c r="AK96" s="1406">
        <f t="shared" si="40"/>
        <v>42</v>
      </c>
      <c r="AL96" s="1152" t="s">
        <v>4728</v>
      </c>
      <c r="AM96" s="1152"/>
      <c r="AN96" s="1152">
        <f t="shared" si="41"/>
        <v>3150</v>
      </c>
      <c r="AO96" s="1152">
        <f t="shared" si="33"/>
        <v>630</v>
      </c>
      <c r="AP96" s="2133">
        <f t="shared" si="34"/>
        <v>472.5</v>
      </c>
      <c r="AQ96" s="1178">
        <f t="shared" si="35"/>
        <v>567</v>
      </c>
      <c r="AR96" s="1178">
        <f t="shared" si="36"/>
        <v>491.4</v>
      </c>
      <c r="AS96" s="1178">
        <f t="shared" si="37"/>
        <v>485.1</v>
      </c>
      <c r="AT96" s="1178">
        <f t="shared" si="38"/>
        <v>504</v>
      </c>
      <c r="AU96" s="1178" t="s">
        <v>551</v>
      </c>
      <c r="AV96" s="1178" t="s">
        <v>552</v>
      </c>
      <c r="AW96" s="2136"/>
      <c r="AX96" s="1013"/>
      <c r="AY96" s="1193"/>
      <c r="AZ96" s="1193"/>
      <c r="BA96" s="1193"/>
      <c r="BB96" s="1193"/>
      <c r="BC96" s="1193"/>
      <c r="BD96" s="1193"/>
      <c r="BE96" s="1193"/>
      <c r="BF96" s="1193"/>
      <c r="BG96" s="1193"/>
      <c r="BH96" s="1193"/>
      <c r="BI96" s="1193"/>
      <c r="BJ96" s="1193"/>
      <c r="BK96" s="1193"/>
      <c r="BL96" s="1193"/>
      <c r="BM96" s="1193"/>
      <c r="BN96" s="1193"/>
      <c r="BO96" s="1193"/>
      <c r="BP96" s="1193"/>
      <c r="BQ96" s="1193"/>
      <c r="BR96" s="1193"/>
      <c r="BS96" s="1193"/>
      <c r="BT96" s="1193"/>
      <c r="BU96" s="1193"/>
      <c r="BV96" s="1193"/>
      <c r="BW96" s="1193"/>
      <c r="BX96" s="1193"/>
      <c r="BY96" s="1193"/>
      <c r="BZ96" s="1193"/>
      <c r="CA96" s="1193"/>
      <c r="CB96" s="1193"/>
      <c r="CC96" s="1193"/>
      <c r="CD96" s="1193"/>
      <c r="CE96" s="1193"/>
      <c r="CF96" s="1193"/>
      <c r="CG96" s="1193"/>
      <c r="CH96" s="1193"/>
      <c r="CI96" s="1193"/>
      <c r="CJ96" s="1193"/>
      <c r="CK96" s="1193"/>
      <c r="CL96" s="1193"/>
      <c r="CM96" s="1193"/>
      <c r="CN96" s="1193"/>
      <c r="CO96" s="1193"/>
      <c r="CP96" s="1193"/>
      <c r="CQ96" s="1193"/>
      <c r="CR96" s="1193"/>
      <c r="CS96" s="1193"/>
      <c r="CT96" s="1193"/>
      <c r="CU96" s="1193"/>
      <c r="CV96" s="1193"/>
      <c r="CW96" s="1193"/>
      <c r="CX96" s="1193"/>
      <c r="CY96" s="1193"/>
      <c r="CZ96" s="1193"/>
      <c r="DA96" s="1193"/>
      <c r="DB96" s="1193"/>
      <c r="DC96" s="1193"/>
      <c r="DD96" s="1193"/>
      <c r="DE96" s="1193"/>
      <c r="DF96" s="1193"/>
      <c r="DG96" s="1193"/>
      <c r="DH96" s="1193"/>
      <c r="DI96" s="1193"/>
      <c r="DJ96" s="1193"/>
      <c r="DK96" s="1193"/>
      <c r="DL96" s="1193"/>
      <c r="DM96" s="1193"/>
      <c r="DN96" s="1193"/>
      <c r="DO96" s="1193"/>
      <c r="DP96" s="1193"/>
      <c r="DQ96" s="1193"/>
      <c r="DR96" s="1193"/>
      <c r="DS96" s="1193"/>
      <c r="DT96" s="1193"/>
      <c r="DU96" s="1193"/>
      <c r="DV96" s="1193"/>
      <c r="DW96" s="1193"/>
      <c r="DX96" s="1193"/>
      <c r="DY96" s="1193"/>
      <c r="DZ96" s="1193"/>
      <c r="EA96" s="1193"/>
      <c r="EB96" s="1193"/>
      <c r="EC96" s="1193"/>
      <c r="ED96" s="1193"/>
      <c r="EE96" s="1193"/>
      <c r="EF96" s="1193"/>
      <c r="EG96" s="1193"/>
      <c r="EH96" s="1193"/>
      <c r="EI96" s="1193"/>
      <c r="EJ96" s="1193"/>
      <c r="EK96" s="1193"/>
      <c r="EL96" s="1193"/>
      <c r="EM96" s="1193"/>
      <c r="EN96" s="1193"/>
      <c r="EO96" s="1193"/>
      <c r="EP96" s="1193"/>
      <c r="EQ96" s="1193"/>
      <c r="ER96" s="1193"/>
      <c r="ES96" s="1193"/>
      <c r="ET96" s="1193"/>
      <c r="EU96" s="1193"/>
      <c r="EV96" s="1193"/>
      <c r="EW96" s="1193"/>
      <c r="EX96" s="1193"/>
      <c r="EY96" s="1193"/>
      <c r="EZ96" s="1193"/>
      <c r="FA96" s="1193"/>
      <c r="FB96" s="1193"/>
      <c r="FC96" s="1193"/>
      <c r="FD96" s="1193"/>
      <c r="FE96" s="1193"/>
      <c r="FF96" s="1193"/>
      <c r="FG96" s="1193"/>
      <c r="FH96" s="1193"/>
      <c r="FI96" s="1193"/>
      <c r="FJ96" s="1193"/>
      <c r="FK96" s="1193"/>
      <c r="FL96" s="1193"/>
      <c r="FM96" s="1193"/>
      <c r="FN96" s="1193"/>
      <c r="FO96" s="1193"/>
      <c r="FP96" s="1193"/>
      <c r="FQ96" s="1193"/>
      <c r="FR96" s="1193"/>
      <c r="FS96" s="1193"/>
      <c r="FT96" s="1193"/>
      <c r="FU96" s="1193"/>
      <c r="FV96" s="1193"/>
      <c r="FW96" s="1193"/>
      <c r="FX96" s="1193"/>
      <c r="FY96" s="1193"/>
      <c r="FZ96" s="1193"/>
      <c r="GA96" s="1193"/>
      <c r="GB96" s="1193"/>
      <c r="GC96" s="1193"/>
      <c r="GD96" s="1193"/>
      <c r="GE96" s="1193"/>
      <c r="GF96" s="1193"/>
      <c r="GG96" s="1193"/>
      <c r="GH96" s="1193"/>
      <c r="GI96" s="1193"/>
      <c r="GJ96" s="1193"/>
      <c r="GK96" s="1193"/>
      <c r="GL96" s="1193"/>
      <c r="GM96" s="1193"/>
      <c r="GN96" s="1193"/>
      <c r="GO96" s="1193"/>
      <c r="GP96" s="1193"/>
      <c r="GQ96" s="1193"/>
      <c r="GR96" s="1193"/>
      <c r="GS96" s="1193"/>
      <c r="GT96" s="1193"/>
      <c r="GU96" s="1193"/>
      <c r="GV96" s="1193"/>
      <c r="GW96" s="1193"/>
      <c r="GX96" s="1193"/>
      <c r="GY96" s="1193"/>
      <c r="GZ96" s="1193"/>
      <c r="HA96" s="1193"/>
      <c r="HB96" s="1193"/>
      <c r="HC96" s="1193"/>
      <c r="HD96" s="1193"/>
      <c r="HE96" s="1193"/>
      <c r="HF96" s="1193"/>
      <c r="HG96" s="1193"/>
      <c r="HH96" s="1193"/>
      <c r="HI96" s="1193"/>
      <c r="HJ96" s="1193"/>
      <c r="HK96" s="1193"/>
      <c r="HL96" s="1193"/>
      <c r="HM96" s="1193"/>
      <c r="HN96" s="1193"/>
      <c r="HO96" s="1193"/>
      <c r="HP96" s="1193"/>
      <c r="HQ96" s="1193"/>
      <c r="HR96" s="1193"/>
      <c r="HS96" s="1193"/>
      <c r="HT96" s="1193"/>
      <c r="HU96" s="1193"/>
      <c r="HV96" s="1193"/>
      <c r="HW96" s="1193"/>
      <c r="HX96" s="1193"/>
      <c r="HY96" s="1193"/>
      <c r="HZ96" s="1193"/>
      <c r="IA96" s="1193"/>
      <c r="IB96" s="1193"/>
      <c r="IC96" s="1193"/>
      <c r="ID96" s="1193"/>
      <c r="IE96" s="1193"/>
      <c r="IF96" s="1193"/>
      <c r="IG96" s="1193"/>
      <c r="IH96" s="1193"/>
      <c r="II96" s="1193"/>
      <c r="IJ96" s="1193"/>
      <c r="IK96" s="1193"/>
      <c r="IL96" s="1193"/>
      <c r="IM96" s="1193"/>
      <c r="IN96" s="1193"/>
      <c r="IO96" s="1193"/>
      <c r="IP96" s="1193"/>
      <c r="IQ96" s="1193"/>
      <c r="IR96" s="1193"/>
      <c r="IS96" s="1193"/>
      <c r="IT96" s="1193"/>
      <c r="IU96" s="1193"/>
      <c r="IV96" s="1193"/>
      <c r="IW96" s="1193"/>
      <c r="IX96" s="1193"/>
      <c r="IY96" s="1193"/>
      <c r="IZ96" s="1193"/>
      <c r="JA96" s="1193"/>
      <c r="JB96" s="1193"/>
      <c r="JC96" s="1193"/>
      <c r="JD96" s="1193"/>
      <c r="JE96" s="1193"/>
      <c r="JF96" s="1193"/>
      <c r="JG96" s="1193"/>
      <c r="JH96" s="1193"/>
      <c r="JI96" s="1193"/>
      <c r="JJ96" s="1193"/>
      <c r="JK96" s="1193"/>
      <c r="JL96" s="1193"/>
      <c r="JM96" s="1193"/>
      <c r="JN96" s="1193"/>
      <c r="JO96" s="1193"/>
      <c r="JP96" s="1193"/>
      <c r="JQ96" s="1193"/>
      <c r="JR96" s="1193"/>
      <c r="JS96" s="1193"/>
      <c r="JT96" s="1193"/>
      <c r="JU96" s="1193"/>
      <c r="JV96" s="1193"/>
      <c r="JW96" s="1193"/>
      <c r="JX96" s="1193"/>
      <c r="JY96" s="1193"/>
      <c r="JZ96" s="1193"/>
      <c r="KA96" s="1193"/>
      <c r="KB96" s="1193"/>
      <c r="KC96" s="1193"/>
      <c r="KD96" s="1193"/>
      <c r="KE96" s="1193"/>
      <c r="KF96" s="1193"/>
      <c r="KG96" s="1193"/>
      <c r="KH96" s="1193"/>
      <c r="KI96" s="1193"/>
      <c r="KJ96" s="1193"/>
      <c r="KK96" s="1193"/>
      <c r="KL96" s="1193"/>
      <c r="KM96" s="1193"/>
      <c r="KN96" s="1193"/>
      <c r="KO96" s="1193"/>
      <c r="KP96" s="1193"/>
      <c r="KQ96" s="1193"/>
      <c r="KR96" s="1193"/>
      <c r="KS96" s="1193"/>
      <c r="KT96" s="1193"/>
      <c r="KU96" s="1193"/>
      <c r="KV96" s="1193"/>
      <c r="KW96" s="1193"/>
      <c r="KX96" s="1193"/>
      <c r="KY96" s="1193"/>
      <c r="KZ96" s="1193"/>
      <c r="LA96" s="1193"/>
      <c r="LB96" s="1193"/>
      <c r="LC96" s="1193"/>
      <c r="LD96" s="1193"/>
      <c r="LE96" s="1200"/>
      <c r="LF96" s="1200"/>
      <c r="LG96" s="1200"/>
      <c r="LH96" s="1203"/>
    </row>
    <row r="97" s="1014" customFormat="1" ht="47" customHeight="1" spans="1:320">
      <c r="A97" s="1043"/>
      <c r="B97" s="1044"/>
      <c r="C97" s="1045"/>
      <c r="D97" s="1046"/>
      <c r="E97" s="1047"/>
      <c r="F97" s="1046"/>
      <c r="G97" s="1048"/>
      <c r="H97" s="1048"/>
      <c r="I97" s="1066"/>
      <c r="J97" s="1067"/>
      <c r="K97" s="1270"/>
      <c r="L97" s="1270"/>
      <c r="M97" s="1270"/>
      <c r="N97" s="1284"/>
      <c r="O97" s="1284"/>
      <c r="P97" s="1285"/>
      <c r="Q97" s="1320"/>
      <c r="R97" s="2130"/>
      <c r="S97" s="1321"/>
      <c r="T97" s="1330"/>
      <c r="U97" s="1322"/>
      <c r="V97" s="1323"/>
      <c r="W97" s="2127"/>
      <c r="X97" s="1323"/>
      <c r="Y97" s="1323"/>
      <c r="Z97" s="1371"/>
      <c r="AA97" s="1372"/>
      <c r="AB97" s="2132"/>
      <c r="AC97" s="1941"/>
      <c r="AD97" s="1375"/>
      <c r="AE97" s="1376"/>
      <c r="AF97" s="1376"/>
      <c r="AG97" s="1406"/>
      <c r="AH97" s="1406"/>
      <c r="AI97" s="1406"/>
      <c r="AJ97" s="1406"/>
      <c r="AK97" s="1406"/>
      <c r="AL97" s="1152"/>
      <c r="AM97" s="1152"/>
      <c r="AN97" s="1407"/>
      <c r="AO97" s="2134"/>
      <c r="AP97" s="1406"/>
      <c r="AQ97" s="1435"/>
      <c r="AR97" s="1476"/>
      <c r="AS97" s="1435"/>
      <c r="AT97" s="1476"/>
      <c r="AU97" s="1477"/>
      <c r="AV97" s="1476"/>
      <c r="AW97" s="2136"/>
      <c r="AX97" s="1013"/>
      <c r="AY97" s="1193"/>
      <c r="AZ97" s="1193"/>
      <c r="BA97" s="1193"/>
      <c r="BB97" s="1193"/>
      <c r="BC97" s="1193"/>
      <c r="BD97" s="1193"/>
      <c r="BE97" s="1193"/>
      <c r="BF97" s="1193"/>
      <c r="BG97" s="1193"/>
      <c r="BH97" s="1193"/>
      <c r="BI97" s="1193"/>
      <c r="BJ97" s="1193"/>
      <c r="BK97" s="1193"/>
      <c r="BL97" s="1193"/>
      <c r="BM97" s="1193"/>
      <c r="BN97" s="1193"/>
      <c r="BO97" s="1193"/>
      <c r="BP97" s="1193"/>
      <c r="BQ97" s="1193"/>
      <c r="BR97" s="1193"/>
      <c r="BS97" s="1193"/>
      <c r="BT97" s="1193"/>
      <c r="BU97" s="1193"/>
      <c r="BV97" s="1193"/>
      <c r="BW97" s="1193"/>
      <c r="BX97" s="1193"/>
      <c r="BY97" s="1193"/>
      <c r="BZ97" s="1193"/>
      <c r="CA97" s="1193"/>
      <c r="CB97" s="1193"/>
      <c r="CC97" s="1193"/>
      <c r="CD97" s="1193"/>
      <c r="CE97" s="1193"/>
      <c r="CF97" s="1193"/>
      <c r="CG97" s="1193"/>
      <c r="CH97" s="1193"/>
      <c r="CI97" s="1193"/>
      <c r="CJ97" s="1193"/>
      <c r="CK97" s="1193"/>
      <c r="CL97" s="1193"/>
      <c r="CM97" s="1193"/>
      <c r="CN97" s="1193"/>
      <c r="CO97" s="1193"/>
      <c r="CP97" s="1193"/>
      <c r="CQ97" s="1193"/>
      <c r="CR97" s="1193"/>
      <c r="CS97" s="1193"/>
      <c r="CT97" s="1193"/>
      <c r="CU97" s="1193"/>
      <c r="CV97" s="1193"/>
      <c r="CW97" s="1193"/>
      <c r="CX97" s="1193"/>
      <c r="CY97" s="1193"/>
      <c r="CZ97" s="1193"/>
      <c r="DA97" s="1193"/>
      <c r="DB97" s="1193"/>
      <c r="DC97" s="1193"/>
      <c r="DD97" s="1193"/>
      <c r="DE97" s="1193"/>
      <c r="DF97" s="1193"/>
      <c r="DG97" s="1193"/>
      <c r="DH97" s="1193"/>
      <c r="DI97" s="1193"/>
      <c r="DJ97" s="1193"/>
      <c r="DK97" s="1193"/>
      <c r="DL97" s="1193"/>
      <c r="DM97" s="1193"/>
      <c r="DN97" s="1193"/>
      <c r="DO97" s="1193"/>
      <c r="DP97" s="1193"/>
      <c r="DQ97" s="1193"/>
      <c r="DR97" s="1193"/>
      <c r="DS97" s="1193"/>
      <c r="DT97" s="1193"/>
      <c r="DU97" s="1193"/>
      <c r="DV97" s="1193"/>
      <c r="DW97" s="1193"/>
      <c r="DX97" s="1193"/>
      <c r="DY97" s="1193"/>
      <c r="DZ97" s="1193"/>
      <c r="EA97" s="1193"/>
      <c r="EB97" s="1193"/>
      <c r="EC97" s="1193"/>
      <c r="ED97" s="1193"/>
      <c r="EE97" s="1193"/>
      <c r="EF97" s="1193"/>
      <c r="EG97" s="1193"/>
      <c r="EH97" s="1193"/>
      <c r="EI97" s="1193"/>
      <c r="EJ97" s="1193"/>
      <c r="EK97" s="1193"/>
      <c r="EL97" s="1193"/>
      <c r="EM97" s="1193"/>
      <c r="EN97" s="1193"/>
      <c r="EO97" s="1193"/>
      <c r="EP97" s="1193"/>
      <c r="EQ97" s="1193"/>
      <c r="ER97" s="1193"/>
      <c r="ES97" s="1193"/>
      <c r="ET97" s="1193"/>
      <c r="EU97" s="1193"/>
      <c r="EV97" s="1193"/>
      <c r="EW97" s="1193"/>
      <c r="EX97" s="1193"/>
      <c r="EY97" s="1193"/>
      <c r="EZ97" s="1193"/>
      <c r="FA97" s="1193"/>
      <c r="FB97" s="1193"/>
      <c r="FC97" s="1193"/>
      <c r="FD97" s="1193"/>
      <c r="FE97" s="1193"/>
      <c r="FF97" s="1193"/>
      <c r="FG97" s="1193"/>
      <c r="FH97" s="1193"/>
      <c r="FI97" s="1193"/>
      <c r="FJ97" s="1193"/>
      <c r="FK97" s="1193"/>
      <c r="FL97" s="1193"/>
      <c r="FM97" s="1193"/>
      <c r="FN97" s="1193"/>
      <c r="FO97" s="1193"/>
      <c r="FP97" s="1193"/>
      <c r="FQ97" s="1193"/>
      <c r="FR97" s="1193"/>
      <c r="FS97" s="1193"/>
      <c r="FT97" s="1193"/>
      <c r="FU97" s="1193"/>
      <c r="FV97" s="1193"/>
      <c r="FW97" s="1193"/>
      <c r="FX97" s="1193"/>
      <c r="FY97" s="1193"/>
      <c r="FZ97" s="1193"/>
      <c r="GA97" s="1193"/>
      <c r="GB97" s="1193"/>
      <c r="GC97" s="1193"/>
      <c r="GD97" s="1193"/>
      <c r="GE97" s="1193"/>
      <c r="GF97" s="1193"/>
      <c r="GG97" s="1193"/>
      <c r="GH97" s="1193"/>
      <c r="GI97" s="1193"/>
      <c r="GJ97" s="1193"/>
      <c r="GK97" s="1193"/>
      <c r="GL97" s="1193"/>
      <c r="GM97" s="1193"/>
      <c r="GN97" s="1193"/>
      <c r="GO97" s="1193"/>
      <c r="GP97" s="1193"/>
      <c r="GQ97" s="1193"/>
      <c r="GR97" s="1193"/>
      <c r="GS97" s="1193"/>
      <c r="GT97" s="1193"/>
      <c r="GU97" s="1193"/>
      <c r="GV97" s="1193"/>
      <c r="GW97" s="1193"/>
      <c r="GX97" s="1193"/>
      <c r="GY97" s="1193"/>
      <c r="GZ97" s="1193"/>
      <c r="HA97" s="1193"/>
      <c r="HB97" s="1193"/>
      <c r="HC97" s="1193"/>
      <c r="HD97" s="1193"/>
      <c r="HE97" s="1193"/>
      <c r="HF97" s="1193"/>
      <c r="HG97" s="1193"/>
      <c r="HH97" s="1193"/>
      <c r="HI97" s="1193"/>
      <c r="HJ97" s="1193"/>
      <c r="HK97" s="1193"/>
      <c r="HL97" s="1193"/>
      <c r="HM97" s="1193"/>
      <c r="HN97" s="1193"/>
      <c r="HO97" s="1193"/>
      <c r="HP97" s="1193"/>
      <c r="HQ97" s="1193"/>
      <c r="HR97" s="1193"/>
      <c r="HS97" s="1193"/>
      <c r="HT97" s="1193"/>
      <c r="HU97" s="1193"/>
      <c r="HV97" s="1193"/>
      <c r="HW97" s="1193"/>
      <c r="HX97" s="1193"/>
      <c r="HY97" s="1193"/>
      <c r="HZ97" s="1193"/>
      <c r="IA97" s="1193"/>
      <c r="IB97" s="1193"/>
      <c r="IC97" s="1193"/>
      <c r="ID97" s="1193"/>
      <c r="IE97" s="1193"/>
      <c r="IF97" s="1193"/>
      <c r="IG97" s="1193"/>
      <c r="IH97" s="1193"/>
      <c r="II97" s="1193"/>
      <c r="IJ97" s="1193"/>
      <c r="IK97" s="1193"/>
      <c r="IL97" s="1193"/>
      <c r="IM97" s="1193"/>
      <c r="IN97" s="1193"/>
      <c r="IO97" s="1193"/>
      <c r="IP97" s="1193"/>
      <c r="IQ97" s="1193"/>
      <c r="IR97" s="1193"/>
      <c r="IS97" s="1193"/>
      <c r="IT97" s="1193"/>
      <c r="IU97" s="1193"/>
      <c r="IV97" s="1193"/>
      <c r="IW97" s="1193"/>
      <c r="IX97" s="1193"/>
      <c r="IY97" s="1193"/>
      <c r="IZ97" s="1193"/>
      <c r="JA97" s="1193"/>
      <c r="JB97" s="1193"/>
      <c r="JC97" s="1193"/>
      <c r="JD97" s="1193"/>
      <c r="JE97" s="1193"/>
      <c r="JF97" s="1193"/>
      <c r="JG97" s="1193"/>
      <c r="JH97" s="1193"/>
      <c r="JI97" s="1193"/>
      <c r="JJ97" s="1193"/>
      <c r="JK97" s="1193"/>
      <c r="JL97" s="1193"/>
      <c r="JM97" s="1193"/>
      <c r="JN97" s="1193"/>
      <c r="JO97" s="1193"/>
      <c r="JP97" s="1193"/>
      <c r="JQ97" s="1193"/>
      <c r="JR97" s="1193"/>
      <c r="JS97" s="1193"/>
      <c r="JT97" s="1193"/>
      <c r="JU97" s="1193"/>
      <c r="JV97" s="1193"/>
      <c r="JW97" s="1193"/>
      <c r="JX97" s="1193"/>
      <c r="JY97" s="1193"/>
      <c r="JZ97" s="1193"/>
      <c r="KA97" s="1193"/>
      <c r="KB97" s="1193"/>
      <c r="KC97" s="1193"/>
      <c r="KD97" s="1193"/>
      <c r="KE97" s="1193"/>
      <c r="KF97" s="1193"/>
      <c r="KG97" s="1193"/>
      <c r="KH97" s="1193"/>
      <c r="KI97" s="1193"/>
      <c r="KJ97" s="1193"/>
      <c r="KK97" s="1193"/>
      <c r="KL97" s="1193"/>
      <c r="KM97" s="1193"/>
      <c r="KN97" s="1193"/>
      <c r="KO97" s="1193"/>
      <c r="KP97" s="1193"/>
      <c r="KQ97" s="1193"/>
      <c r="KR97" s="1193"/>
      <c r="KS97" s="1193"/>
      <c r="KT97" s="1193"/>
      <c r="KU97" s="1193"/>
      <c r="KV97" s="1193"/>
      <c r="KW97" s="1193"/>
      <c r="KX97" s="1193"/>
      <c r="KY97" s="1193"/>
      <c r="KZ97" s="1193"/>
      <c r="LA97" s="1193"/>
      <c r="LB97" s="1193"/>
      <c r="LC97" s="1193"/>
      <c r="LD97" s="1193"/>
      <c r="LE97" s="1200"/>
      <c r="LF97" s="1200"/>
      <c r="LG97" s="1200"/>
      <c r="LH97" s="1203"/>
    </row>
    <row r="98" s="1490" customFormat="1" ht="47" customHeight="1" spans="1:320">
      <c r="A98" s="1971"/>
      <c r="B98" s="1972"/>
      <c r="C98" s="1972"/>
      <c r="D98" s="1972"/>
      <c r="E98" s="1972"/>
      <c r="F98" s="1973"/>
      <c r="G98" s="1972"/>
      <c r="H98" s="1972"/>
      <c r="I98" s="1972"/>
      <c r="J98" s="1972"/>
      <c r="K98" s="1972"/>
      <c r="L98" s="1972"/>
      <c r="M98" s="1972"/>
      <c r="N98" s="1972" t="s">
        <v>1690</v>
      </c>
      <c r="O98" s="1973"/>
      <c r="P98" s="1972"/>
      <c r="Q98" s="1972"/>
      <c r="R98" s="2000"/>
      <c r="S98" s="2000"/>
      <c r="T98" s="1972"/>
      <c r="U98" s="1972"/>
      <c r="V98" s="1972"/>
      <c r="W98" s="2008"/>
      <c r="X98" s="1972"/>
      <c r="Y98" s="1972"/>
      <c r="Z98" s="1972"/>
      <c r="AA98" s="1972"/>
      <c r="AB98" s="1972"/>
      <c r="AC98" s="1972"/>
      <c r="AD98" s="1972"/>
      <c r="AE98" s="1972"/>
      <c r="AF98" s="1972"/>
      <c r="AG98" s="1972"/>
      <c r="AH98" s="1972"/>
      <c r="AI98" s="1972"/>
      <c r="AJ98" s="1972"/>
      <c r="AK98" s="1972"/>
      <c r="AL98" s="1972"/>
      <c r="AM98" s="1972"/>
      <c r="AN98" s="2000"/>
      <c r="AO98" s="2022"/>
      <c r="AP98" s="2023"/>
      <c r="AQ98" s="2023"/>
      <c r="AR98" s="2031"/>
      <c r="AS98" s="2023"/>
      <c r="AT98" s="2135"/>
      <c r="AU98" s="2032"/>
      <c r="AV98" s="2031"/>
      <c r="AW98" s="1031"/>
      <c r="AX98" s="1031"/>
      <c r="AY98" s="1031"/>
      <c r="AZ98" s="1031"/>
      <c r="BA98" s="1031"/>
      <c r="BB98" s="1031"/>
      <c r="BC98" s="1031"/>
      <c r="BD98" s="1031"/>
      <c r="BE98" s="1031"/>
      <c r="BF98" s="1031"/>
      <c r="BG98" s="1031"/>
      <c r="BH98" s="1031"/>
      <c r="BI98" s="1031"/>
      <c r="BJ98" s="1031"/>
      <c r="BK98" s="1031"/>
      <c r="BL98" s="1031"/>
      <c r="BM98" s="1031"/>
      <c r="BN98" s="1031"/>
      <c r="BO98" s="1031"/>
      <c r="BP98" s="1031"/>
      <c r="BQ98" s="1031"/>
      <c r="BR98" s="1031"/>
      <c r="BS98" s="1031"/>
      <c r="BT98" s="1031"/>
      <c r="BU98" s="1031"/>
      <c r="BV98" s="1031"/>
      <c r="BW98" s="1031"/>
      <c r="BX98" s="1031"/>
      <c r="BY98" s="1031"/>
      <c r="BZ98" s="1031"/>
      <c r="CA98" s="1031"/>
      <c r="CB98" s="1031"/>
      <c r="CC98" s="1031"/>
      <c r="CD98" s="1031"/>
      <c r="CE98" s="1031"/>
      <c r="CF98" s="1031"/>
      <c r="CG98" s="1031"/>
      <c r="CH98" s="1031"/>
      <c r="CI98" s="1031"/>
      <c r="CJ98" s="1031"/>
      <c r="CK98" s="1031"/>
      <c r="CL98" s="1031"/>
      <c r="CM98" s="1031"/>
      <c r="CN98" s="1031"/>
      <c r="CO98" s="1031"/>
      <c r="CP98" s="1031"/>
      <c r="CQ98" s="1031"/>
      <c r="CR98" s="1031"/>
      <c r="CS98" s="1031"/>
      <c r="CT98" s="1031"/>
      <c r="CU98" s="1031"/>
      <c r="CV98" s="1031"/>
      <c r="CW98" s="1031"/>
      <c r="CX98" s="1031"/>
      <c r="CY98" s="1031"/>
      <c r="CZ98" s="1031"/>
      <c r="DA98" s="1031"/>
      <c r="DB98" s="1031"/>
      <c r="DC98" s="1031"/>
      <c r="DD98" s="1031"/>
      <c r="DE98" s="1031"/>
      <c r="DF98" s="1031"/>
      <c r="DG98" s="1031"/>
      <c r="DH98" s="1031"/>
      <c r="DI98" s="1031"/>
      <c r="DJ98" s="1031"/>
      <c r="DK98" s="1031"/>
      <c r="DL98" s="1031"/>
      <c r="DM98" s="1031"/>
      <c r="DN98" s="1031"/>
      <c r="DO98" s="1031"/>
      <c r="DP98" s="1031"/>
      <c r="DQ98" s="1031"/>
      <c r="DR98" s="1031"/>
      <c r="DS98" s="1031"/>
      <c r="DT98" s="1031"/>
      <c r="DU98" s="1031"/>
      <c r="DV98" s="1031"/>
      <c r="DW98" s="1031"/>
      <c r="DX98" s="1031"/>
      <c r="DY98" s="1031"/>
      <c r="DZ98" s="1031"/>
      <c r="EA98" s="1031"/>
      <c r="EB98" s="1031"/>
      <c r="EC98" s="1031"/>
      <c r="ED98" s="1031"/>
      <c r="EE98" s="1031"/>
      <c r="EF98" s="1031"/>
      <c r="EG98" s="1031"/>
      <c r="EH98" s="1031"/>
      <c r="EI98" s="1031"/>
      <c r="EJ98" s="1031"/>
      <c r="EK98" s="1031"/>
      <c r="EL98" s="1031"/>
      <c r="EM98" s="1031"/>
      <c r="EN98" s="1031"/>
      <c r="EO98" s="1031"/>
      <c r="EP98" s="1031"/>
      <c r="EQ98" s="1031"/>
      <c r="ER98" s="1031"/>
      <c r="ES98" s="1031"/>
      <c r="ET98" s="1031"/>
      <c r="EU98" s="1031"/>
      <c r="EV98" s="1031"/>
      <c r="EW98" s="1031"/>
      <c r="EX98" s="1031"/>
      <c r="EY98" s="1031"/>
      <c r="EZ98" s="1031"/>
      <c r="FA98" s="1031"/>
      <c r="FB98" s="1031"/>
      <c r="FC98" s="1031"/>
      <c r="FD98" s="1031"/>
      <c r="FE98" s="1031"/>
      <c r="FF98" s="1031"/>
      <c r="FG98" s="1031"/>
      <c r="FH98" s="1031"/>
      <c r="FI98" s="1031"/>
      <c r="FJ98" s="1031"/>
      <c r="FK98" s="1031"/>
      <c r="FL98" s="1031"/>
      <c r="FM98" s="1031"/>
      <c r="FN98" s="1031"/>
      <c r="FO98" s="1031"/>
      <c r="FP98" s="1031"/>
      <c r="FQ98" s="1031"/>
      <c r="FR98" s="1031"/>
      <c r="FS98" s="1031"/>
      <c r="FT98" s="1031"/>
      <c r="FU98" s="1031"/>
      <c r="FV98" s="1031"/>
      <c r="FW98" s="1031"/>
      <c r="FX98" s="1031"/>
      <c r="FY98" s="1031"/>
      <c r="FZ98" s="1031"/>
      <c r="GA98" s="1031"/>
      <c r="GB98" s="1031"/>
      <c r="GC98" s="1031"/>
      <c r="GD98" s="1031"/>
      <c r="GE98" s="1031"/>
      <c r="GF98" s="1031"/>
      <c r="GG98" s="1031"/>
      <c r="GH98" s="1031"/>
      <c r="GI98" s="1031"/>
      <c r="GJ98" s="1031"/>
      <c r="GK98" s="1031"/>
      <c r="GL98" s="1031"/>
      <c r="GM98" s="1031"/>
      <c r="GN98" s="1031"/>
      <c r="GO98" s="1031"/>
      <c r="GP98" s="1031"/>
      <c r="GQ98" s="1031"/>
      <c r="GR98" s="1031"/>
      <c r="GS98" s="1031"/>
      <c r="GT98" s="1031"/>
      <c r="GU98" s="1031"/>
      <c r="GV98" s="1031"/>
      <c r="GW98" s="1031"/>
      <c r="GX98" s="1031"/>
      <c r="GY98" s="1031"/>
      <c r="GZ98" s="1031"/>
      <c r="HA98" s="1031"/>
      <c r="HB98" s="1031"/>
      <c r="HC98" s="1031"/>
      <c r="HD98" s="1031"/>
      <c r="HE98" s="1031"/>
      <c r="HF98" s="1031"/>
      <c r="HG98" s="1031"/>
      <c r="HH98" s="1031"/>
      <c r="HI98" s="1031"/>
      <c r="HJ98" s="1031"/>
      <c r="HK98" s="1031"/>
      <c r="HL98" s="1031"/>
      <c r="HM98" s="1031"/>
      <c r="HN98" s="1031"/>
      <c r="HO98" s="1031"/>
      <c r="HP98" s="1031"/>
      <c r="HQ98" s="1031"/>
      <c r="HR98" s="1031"/>
      <c r="HS98" s="1031"/>
      <c r="HT98" s="1031"/>
      <c r="HU98" s="1031"/>
      <c r="HV98" s="1031"/>
      <c r="HW98" s="1031"/>
      <c r="HX98" s="1031"/>
      <c r="HY98" s="1031"/>
      <c r="HZ98" s="1031"/>
      <c r="IA98" s="1031"/>
      <c r="IB98" s="1031"/>
      <c r="IC98" s="1031"/>
      <c r="ID98" s="1031"/>
      <c r="IE98" s="1031"/>
      <c r="IF98" s="1031"/>
      <c r="IG98" s="1031"/>
      <c r="IH98" s="1031"/>
      <c r="II98" s="1031"/>
      <c r="IJ98" s="1031"/>
      <c r="IK98" s="1031"/>
      <c r="IL98" s="1031"/>
      <c r="IM98" s="1031"/>
      <c r="IN98" s="1031"/>
      <c r="IO98" s="1031"/>
      <c r="IP98" s="1031"/>
      <c r="IQ98" s="1031"/>
      <c r="IR98" s="1031"/>
      <c r="IS98" s="1031"/>
      <c r="IT98" s="1031"/>
      <c r="IU98" s="1031"/>
      <c r="IV98" s="1031"/>
      <c r="IW98" s="1031"/>
      <c r="IX98" s="1031"/>
      <c r="IY98" s="1031"/>
      <c r="IZ98" s="1031"/>
      <c r="JA98" s="1031"/>
      <c r="JB98" s="1031"/>
      <c r="JC98" s="1031"/>
      <c r="JD98" s="1031"/>
      <c r="JE98" s="1031"/>
      <c r="JF98" s="1031"/>
      <c r="JG98" s="1031"/>
      <c r="JH98" s="1031"/>
      <c r="JI98" s="1031"/>
      <c r="JJ98" s="1031"/>
      <c r="JK98" s="1031"/>
      <c r="JL98" s="1031"/>
      <c r="JM98" s="1031"/>
      <c r="JN98" s="1031"/>
      <c r="JO98" s="1031"/>
      <c r="JP98" s="1031"/>
      <c r="JQ98" s="1031"/>
      <c r="JR98" s="1031"/>
      <c r="JS98" s="1031"/>
      <c r="JT98" s="1031"/>
      <c r="JU98" s="1031"/>
      <c r="JV98" s="1031"/>
      <c r="JW98" s="1031"/>
      <c r="JX98" s="1031"/>
      <c r="JY98" s="1031"/>
      <c r="JZ98" s="1031"/>
      <c r="KA98" s="1031"/>
      <c r="KB98" s="1031"/>
      <c r="KC98" s="1031"/>
      <c r="KD98" s="1031"/>
      <c r="KE98" s="1031"/>
      <c r="KF98" s="1031"/>
      <c r="KG98" s="1031"/>
      <c r="KH98" s="1031"/>
      <c r="KI98" s="1031"/>
      <c r="KJ98" s="1031"/>
      <c r="KK98" s="1031"/>
      <c r="KL98" s="1031"/>
      <c r="KM98" s="1031"/>
      <c r="KN98" s="1031"/>
      <c r="KO98" s="1031"/>
      <c r="KP98" s="1031"/>
      <c r="KQ98" s="1031"/>
      <c r="KR98" s="1031"/>
      <c r="KS98" s="1031"/>
      <c r="KT98" s="1031"/>
      <c r="KU98" s="1031"/>
      <c r="KV98" s="1031"/>
      <c r="KW98" s="1031"/>
      <c r="KX98" s="1031"/>
      <c r="KY98" s="1031"/>
      <c r="KZ98" s="1031"/>
      <c r="LA98" s="1031"/>
      <c r="LB98" s="1031"/>
      <c r="LC98" s="1031"/>
      <c r="LD98" s="1031"/>
      <c r="LE98" s="1031"/>
      <c r="LF98" s="1031"/>
      <c r="LG98" s="1031"/>
      <c r="LH98" s="2034"/>
    </row>
    <row r="99" s="1010" customFormat="1" ht="26.25" customHeight="1" spans="1:319">
      <c r="A99" s="1974"/>
      <c r="B99" s="1019"/>
      <c r="C99" s="1059"/>
      <c r="D99" s="1011"/>
      <c r="E99" s="1019"/>
      <c r="F99" s="1019"/>
      <c r="G99" s="1020"/>
      <c r="H99" s="1011"/>
      <c r="I99" s="1982" t="s">
        <v>1691</v>
      </c>
      <c r="J99" s="1983">
        <f>SUM(J5:J98)</f>
        <v>283450</v>
      </c>
      <c r="K99" s="1011"/>
      <c r="L99" s="1011"/>
      <c r="M99" s="1011"/>
      <c r="N99" s="1077"/>
      <c r="O99" s="1077"/>
      <c r="P99" s="1078"/>
      <c r="Q99" s="1022"/>
      <c r="R99" s="1112"/>
      <c r="S99" s="1112"/>
      <c r="T99" s="1111"/>
      <c r="U99" s="1113"/>
      <c r="V99" s="1111"/>
      <c r="W99" s="1026"/>
      <c r="X99" s="1026"/>
      <c r="Y99" s="1027"/>
      <c r="Z99" s="1011"/>
      <c r="AA99" s="1140"/>
      <c r="AB99" s="2009">
        <f>SUM(AB50:AB98)</f>
        <v>390395.7032</v>
      </c>
      <c r="AC99" s="1020"/>
      <c r="AD99" s="1020"/>
      <c r="AE99" s="2015"/>
      <c r="AF99" s="2015">
        <f>SUM(AF50:AF98)</f>
        <v>0</v>
      </c>
      <c r="AG99" s="2015">
        <f>SUM(AG50:AG98)</f>
        <v>146400</v>
      </c>
      <c r="AH99" s="2015"/>
      <c r="AI99" s="2015"/>
      <c r="AJ99" s="2015">
        <f>SUM(AJ50:AJ98)</f>
        <v>0</v>
      </c>
      <c r="AK99" s="2015">
        <f>SUM(AK50:AK98)</f>
        <v>1952</v>
      </c>
      <c r="AL99" s="2015"/>
      <c r="AM99" s="2015">
        <f>SUM(AM50:AM98)</f>
        <v>0</v>
      </c>
      <c r="AN99" s="2015">
        <f t="shared" ref="AN99:AT99" si="42">SUM(AN5:AN98)</f>
        <v>283350</v>
      </c>
      <c r="AO99" s="2024">
        <f t="shared" si="42"/>
        <v>57000</v>
      </c>
      <c r="AP99" s="2024">
        <f t="shared" si="42"/>
        <v>42502.5</v>
      </c>
      <c r="AQ99" s="2024">
        <f t="shared" si="42"/>
        <v>51003</v>
      </c>
      <c r="AR99" s="2024">
        <f t="shared" si="42"/>
        <v>44202.6000000001</v>
      </c>
      <c r="AS99" s="2024">
        <f t="shared" si="42"/>
        <v>43635.8999999999</v>
      </c>
      <c r="AT99" s="2024">
        <f t="shared" si="42"/>
        <v>45336</v>
      </c>
      <c r="AU99" s="2024">
        <f>SUM(AU50:AU98)</f>
        <v>0</v>
      </c>
      <c r="AV99" s="2024">
        <f>SUM(AV50:AV98)</f>
        <v>0</v>
      </c>
      <c r="AW99" s="2024"/>
      <c r="AX99" s="1031"/>
      <c r="AY99" s="1031"/>
      <c r="AZ99" s="1031"/>
      <c r="BA99" s="1031"/>
      <c r="BB99" s="1031"/>
      <c r="BC99" s="1031"/>
      <c r="BD99" s="1031"/>
      <c r="BE99" s="1031"/>
      <c r="BF99" s="1031"/>
      <c r="BG99" s="1031"/>
      <c r="BH99" s="1031"/>
      <c r="BI99" s="1031"/>
      <c r="BJ99" s="1031"/>
      <c r="BK99" s="1031"/>
      <c r="BL99" s="1031"/>
      <c r="BM99" s="1031"/>
      <c r="BN99" s="1031"/>
      <c r="BO99" s="1031"/>
      <c r="BP99" s="1031"/>
      <c r="BQ99" s="1031"/>
      <c r="BR99" s="1031"/>
      <c r="BS99" s="1031"/>
      <c r="BT99" s="1031"/>
      <c r="BU99" s="1031"/>
      <c r="BV99" s="1031"/>
      <c r="BW99" s="1031"/>
      <c r="BX99" s="1031"/>
      <c r="BY99" s="1031"/>
      <c r="BZ99" s="1031"/>
      <c r="CA99" s="1031"/>
      <c r="CB99" s="1031"/>
      <c r="CC99" s="1031"/>
      <c r="CD99" s="1031"/>
      <c r="CE99" s="1031"/>
      <c r="CF99" s="1031"/>
      <c r="CG99" s="1031"/>
      <c r="CH99" s="1031"/>
      <c r="CI99" s="1031"/>
      <c r="CJ99" s="1031"/>
      <c r="CK99" s="1031"/>
      <c r="CL99" s="1031"/>
      <c r="CM99" s="1031"/>
      <c r="CN99" s="1031"/>
      <c r="CO99" s="1031"/>
      <c r="CP99" s="1031"/>
      <c r="CQ99" s="1031"/>
      <c r="CR99" s="1031"/>
      <c r="CS99" s="1031"/>
      <c r="CT99" s="1031"/>
      <c r="CU99" s="1031"/>
      <c r="CV99" s="1031"/>
      <c r="CW99" s="1031"/>
      <c r="CX99" s="1031"/>
      <c r="CY99" s="1031"/>
      <c r="CZ99" s="1031"/>
      <c r="DA99" s="1031"/>
      <c r="DB99" s="1031"/>
      <c r="DC99" s="1031"/>
      <c r="DD99" s="1031"/>
      <c r="DE99" s="1031"/>
      <c r="DF99" s="1031"/>
      <c r="DG99" s="1031"/>
      <c r="DH99" s="1031"/>
      <c r="DI99" s="1031"/>
      <c r="DJ99" s="1031"/>
      <c r="DK99" s="1031"/>
      <c r="DL99" s="1031"/>
      <c r="DM99" s="1031"/>
      <c r="DN99" s="1031"/>
      <c r="DO99" s="1031"/>
      <c r="DP99" s="1031"/>
      <c r="DQ99" s="1031"/>
      <c r="DR99" s="1031"/>
      <c r="DS99" s="1031"/>
      <c r="DT99" s="1031"/>
      <c r="DU99" s="1031"/>
      <c r="DV99" s="1031"/>
      <c r="DW99" s="1031"/>
      <c r="DX99" s="1031"/>
      <c r="DY99" s="1031"/>
      <c r="DZ99" s="1031"/>
      <c r="EA99" s="1031"/>
      <c r="EB99" s="1031"/>
      <c r="EC99" s="1031"/>
      <c r="ED99" s="1031"/>
      <c r="EE99" s="1031"/>
      <c r="EF99" s="1031"/>
      <c r="EG99" s="1031"/>
      <c r="EH99" s="1031"/>
      <c r="EI99" s="1031"/>
      <c r="EJ99" s="1031"/>
      <c r="EK99" s="1031"/>
      <c r="EL99" s="1031"/>
      <c r="EM99" s="1031"/>
      <c r="EN99" s="1031"/>
      <c r="EO99" s="1031"/>
      <c r="EP99" s="1031"/>
      <c r="EQ99" s="1031"/>
      <c r="ER99" s="1031"/>
      <c r="ES99" s="1031"/>
      <c r="ET99" s="1031"/>
      <c r="EU99" s="1031"/>
      <c r="EV99" s="1031"/>
      <c r="EW99" s="1031"/>
      <c r="EX99" s="1031"/>
      <c r="EY99" s="1031"/>
      <c r="EZ99" s="1031"/>
      <c r="FA99" s="1031"/>
      <c r="FB99" s="1031"/>
      <c r="FC99" s="1031"/>
      <c r="FD99" s="1031"/>
      <c r="FE99" s="1031"/>
      <c r="FF99" s="1031"/>
      <c r="FG99" s="1031"/>
      <c r="FH99" s="1031"/>
      <c r="FI99" s="1031"/>
      <c r="FJ99" s="1031"/>
      <c r="FK99" s="1031"/>
      <c r="FL99" s="1031"/>
      <c r="FM99" s="1031"/>
      <c r="FN99" s="1031"/>
      <c r="FO99" s="1031"/>
      <c r="FP99" s="1031"/>
      <c r="FQ99" s="1031"/>
      <c r="FR99" s="1031"/>
      <c r="FS99" s="1031"/>
      <c r="FT99" s="1031"/>
      <c r="FU99" s="1031"/>
      <c r="FV99" s="1031"/>
      <c r="FW99" s="1031"/>
      <c r="FX99" s="1031"/>
      <c r="FY99" s="1031"/>
      <c r="FZ99" s="1031"/>
      <c r="GA99" s="1031"/>
      <c r="GB99" s="1031"/>
      <c r="GC99" s="1031"/>
      <c r="GD99" s="1031"/>
      <c r="GE99" s="1031"/>
      <c r="GF99" s="1031"/>
      <c r="GG99" s="1031"/>
      <c r="GH99" s="1031"/>
      <c r="GI99" s="1031"/>
      <c r="GJ99" s="1031"/>
      <c r="GK99" s="1031"/>
      <c r="GL99" s="1031"/>
      <c r="GM99" s="1031"/>
      <c r="GN99" s="1031"/>
      <c r="GO99" s="1031"/>
      <c r="GP99" s="1031"/>
      <c r="GQ99" s="1031"/>
      <c r="GR99" s="1031"/>
      <c r="GS99" s="1031"/>
      <c r="GT99" s="1031"/>
      <c r="GU99" s="1031"/>
      <c r="GV99" s="1031"/>
      <c r="GW99" s="1031"/>
      <c r="GX99" s="1031"/>
      <c r="GY99" s="1031"/>
      <c r="GZ99" s="1031"/>
      <c r="HA99" s="1031"/>
      <c r="HB99" s="1031"/>
      <c r="HC99" s="1031"/>
      <c r="HD99" s="1031"/>
      <c r="HE99" s="1031"/>
      <c r="HF99" s="1031"/>
      <c r="HG99" s="1031"/>
      <c r="HH99" s="1031"/>
      <c r="HI99" s="1031"/>
      <c r="HJ99" s="1031"/>
      <c r="HK99" s="1031"/>
      <c r="HL99" s="1031"/>
      <c r="HM99" s="1031"/>
      <c r="HN99" s="1031"/>
      <c r="HO99" s="1031"/>
      <c r="HP99" s="1031"/>
      <c r="HQ99" s="1031"/>
      <c r="HR99" s="1031"/>
      <c r="HS99" s="1031"/>
      <c r="HT99" s="1031"/>
      <c r="HU99" s="1031"/>
      <c r="HV99" s="1031"/>
      <c r="HW99" s="1031"/>
      <c r="HX99" s="1031"/>
      <c r="HY99" s="1031"/>
      <c r="HZ99" s="1031"/>
      <c r="IA99" s="1031"/>
      <c r="IB99" s="1031"/>
      <c r="IC99" s="1031"/>
      <c r="ID99" s="1031"/>
      <c r="IE99" s="1031"/>
      <c r="IF99" s="1031"/>
      <c r="IG99" s="1031"/>
      <c r="IH99" s="1031"/>
      <c r="II99" s="1031"/>
      <c r="IJ99" s="1031"/>
      <c r="IK99" s="1031"/>
      <c r="IL99" s="1031"/>
      <c r="IM99" s="1031"/>
      <c r="IN99" s="1031"/>
      <c r="IO99" s="1031"/>
      <c r="IP99" s="1031"/>
      <c r="IQ99" s="1031"/>
      <c r="IR99" s="1031"/>
      <c r="IS99" s="1031"/>
      <c r="IT99" s="1031"/>
      <c r="IU99" s="1031"/>
      <c r="IV99" s="1031"/>
      <c r="IW99" s="1031"/>
      <c r="IX99" s="1031"/>
      <c r="IY99" s="1031"/>
      <c r="IZ99" s="1031"/>
      <c r="JA99" s="1031"/>
      <c r="JB99" s="1031"/>
      <c r="JC99" s="1031"/>
      <c r="JD99" s="1031"/>
      <c r="JE99" s="1031"/>
      <c r="JF99" s="1031"/>
      <c r="JG99" s="1031"/>
      <c r="JH99" s="1031"/>
      <c r="JI99" s="1031"/>
      <c r="JJ99" s="1031"/>
      <c r="JK99" s="1031"/>
      <c r="JL99" s="1031"/>
      <c r="JM99" s="1031"/>
      <c r="JN99" s="1031"/>
      <c r="JO99" s="1031"/>
      <c r="JP99" s="1031"/>
      <c r="JQ99" s="1031"/>
      <c r="JR99" s="1031"/>
      <c r="JS99" s="1031"/>
      <c r="JT99" s="1031"/>
      <c r="JU99" s="1031"/>
      <c r="JV99" s="1031"/>
      <c r="JW99" s="1031"/>
      <c r="JX99" s="1031"/>
      <c r="JY99" s="1031"/>
      <c r="JZ99" s="1031"/>
      <c r="KA99" s="1031"/>
      <c r="KB99" s="1031"/>
      <c r="KC99" s="1031"/>
      <c r="KD99" s="1031"/>
      <c r="KE99" s="1031"/>
      <c r="KF99" s="1031"/>
      <c r="KG99" s="1031"/>
      <c r="KH99" s="1031"/>
      <c r="KI99" s="1031"/>
      <c r="KJ99" s="1031"/>
      <c r="KK99" s="1031"/>
      <c r="KL99" s="1031"/>
      <c r="KM99" s="1031"/>
      <c r="KN99" s="1031"/>
      <c r="KO99" s="1031"/>
      <c r="KP99" s="1031"/>
      <c r="KQ99" s="1031"/>
      <c r="KR99" s="1031"/>
      <c r="KS99" s="1031"/>
      <c r="KT99" s="1031"/>
      <c r="KU99" s="1031"/>
      <c r="KV99" s="1031"/>
      <c r="KW99" s="1031"/>
      <c r="KX99" s="1031"/>
      <c r="KY99" s="1031"/>
      <c r="KZ99" s="1031"/>
      <c r="LA99" s="1031"/>
      <c r="LB99" s="1031"/>
      <c r="LC99" s="1031"/>
      <c r="LD99" s="1031"/>
      <c r="LE99" s="1031"/>
      <c r="LF99" s="1031"/>
      <c r="LG99" s="1031"/>
    </row>
    <row r="100" s="1010" customFormat="1" ht="22" customHeight="1" spans="1:319">
      <c r="A100" s="1018"/>
      <c r="B100" s="1019"/>
      <c r="C100" s="1019"/>
      <c r="D100" s="1011"/>
      <c r="E100" s="1019"/>
      <c r="F100" s="1019"/>
      <c r="G100" s="1020"/>
      <c r="H100" s="1011"/>
      <c r="I100" s="1019"/>
      <c r="J100" s="1011"/>
      <c r="K100" s="1011"/>
      <c r="L100" s="1011"/>
      <c r="M100" s="1011"/>
      <c r="N100" s="1011"/>
      <c r="O100" s="1011"/>
      <c r="P100" s="1021"/>
      <c r="Q100" s="1022"/>
      <c r="R100" s="1023"/>
      <c r="S100" s="1023"/>
      <c r="T100" s="1111"/>
      <c r="U100" s="1025"/>
      <c r="V100" s="1111"/>
      <c r="W100" s="1026"/>
      <c r="X100" s="1026"/>
      <c r="Y100" s="1027"/>
      <c r="Z100" s="1011"/>
      <c r="AA100" s="1011"/>
      <c r="AB100" s="1028"/>
      <c r="AC100" s="1020"/>
      <c r="AD100" s="1020"/>
      <c r="AE100" s="1020"/>
      <c r="AF100" s="1020"/>
      <c r="AG100" s="2016"/>
      <c r="AH100" s="2016"/>
      <c r="AI100" s="2016"/>
      <c r="AJ100" s="2016"/>
      <c r="AK100" s="2025" t="s">
        <v>3564</v>
      </c>
      <c r="AL100" s="2026">
        <f>SUMIF(AE50:AE98,#REF!,AF50:AF98)</f>
        <v>0</v>
      </c>
      <c r="AM100" s="2026"/>
      <c r="AN100" s="2026"/>
      <c r="AO100" s="2027">
        <f>AL100/6</f>
        <v>0</v>
      </c>
      <c r="AP100" s="2027">
        <f>AL100/6</f>
        <v>0</v>
      </c>
      <c r="AQ100" s="2027">
        <f>AL100/6</f>
        <v>0</v>
      </c>
      <c r="AR100" s="2027">
        <f>AL100/6</f>
        <v>0</v>
      </c>
      <c r="AS100" s="2027">
        <f>AL100/6</f>
        <v>0</v>
      </c>
      <c r="AT100" s="2027"/>
      <c r="AU100" s="2033"/>
      <c r="AV100" s="2033"/>
      <c r="AW100" s="1031"/>
      <c r="AX100" s="1031"/>
      <c r="AY100" s="1031"/>
      <c r="AZ100" s="1031"/>
      <c r="BA100" s="1031"/>
      <c r="BB100" s="1031"/>
      <c r="BC100" s="1031"/>
      <c r="BD100" s="1031"/>
      <c r="BE100" s="1031"/>
      <c r="BF100" s="1031"/>
      <c r="BG100" s="1031"/>
      <c r="BH100" s="1031"/>
      <c r="BI100" s="1031"/>
      <c r="BJ100" s="1031"/>
      <c r="BK100" s="1031"/>
      <c r="BL100" s="1031"/>
      <c r="BM100" s="1031"/>
      <c r="BN100" s="1031"/>
      <c r="BO100" s="1031"/>
      <c r="BP100" s="1031"/>
      <c r="BQ100" s="1031"/>
      <c r="BR100" s="1031"/>
      <c r="BS100" s="1031"/>
      <c r="BT100" s="1031"/>
      <c r="BU100" s="1031"/>
      <c r="BV100" s="1031"/>
      <c r="BW100" s="1031"/>
      <c r="BX100" s="1031"/>
      <c r="BY100" s="1031"/>
      <c r="BZ100" s="1031"/>
      <c r="CA100" s="1031"/>
      <c r="CB100" s="1031"/>
      <c r="CC100" s="1031"/>
      <c r="CD100" s="1031"/>
      <c r="CE100" s="1031"/>
      <c r="CF100" s="1031"/>
      <c r="CG100" s="1031"/>
      <c r="CH100" s="1031"/>
      <c r="CI100" s="1031"/>
      <c r="CJ100" s="1031"/>
      <c r="CK100" s="1031"/>
      <c r="CL100" s="1031"/>
      <c r="CM100" s="1031"/>
      <c r="CN100" s="1031"/>
      <c r="CO100" s="1031"/>
      <c r="CP100" s="1031"/>
      <c r="CQ100" s="1031"/>
      <c r="CR100" s="1031"/>
      <c r="CS100" s="1031"/>
      <c r="CT100" s="1031"/>
      <c r="CU100" s="1031"/>
      <c r="CV100" s="1031"/>
      <c r="CW100" s="1031"/>
      <c r="CX100" s="1031"/>
      <c r="CY100" s="1031"/>
      <c r="CZ100" s="1031"/>
      <c r="DA100" s="1031"/>
      <c r="DB100" s="1031"/>
      <c r="DC100" s="1031"/>
      <c r="DD100" s="1031"/>
      <c r="DE100" s="1031"/>
      <c r="DF100" s="1031"/>
      <c r="DG100" s="1031"/>
      <c r="DH100" s="1031"/>
      <c r="DI100" s="1031"/>
      <c r="DJ100" s="1031"/>
      <c r="DK100" s="1031"/>
      <c r="DL100" s="1031"/>
      <c r="DM100" s="1031"/>
      <c r="DN100" s="1031"/>
      <c r="DO100" s="1031"/>
      <c r="DP100" s="1031"/>
      <c r="DQ100" s="1031"/>
      <c r="DR100" s="1031"/>
      <c r="DS100" s="1031"/>
      <c r="DT100" s="1031"/>
      <c r="DU100" s="1031"/>
      <c r="DV100" s="1031"/>
      <c r="DW100" s="1031"/>
      <c r="DX100" s="1031"/>
      <c r="DY100" s="1031"/>
      <c r="DZ100" s="1031"/>
      <c r="EA100" s="1031"/>
      <c r="EB100" s="1031"/>
      <c r="EC100" s="1031"/>
      <c r="ED100" s="1031"/>
      <c r="EE100" s="1031"/>
      <c r="EF100" s="1031"/>
      <c r="EG100" s="1031"/>
      <c r="EH100" s="1031"/>
      <c r="EI100" s="1031"/>
      <c r="EJ100" s="1031"/>
      <c r="EK100" s="1031"/>
      <c r="EL100" s="1031"/>
      <c r="EM100" s="1031"/>
      <c r="EN100" s="1031"/>
      <c r="EO100" s="1031"/>
      <c r="EP100" s="1031"/>
      <c r="EQ100" s="1031"/>
      <c r="ER100" s="1031"/>
      <c r="ES100" s="1031"/>
      <c r="ET100" s="1031"/>
      <c r="EU100" s="1031"/>
      <c r="EV100" s="1031"/>
      <c r="EW100" s="1031"/>
      <c r="EX100" s="1031"/>
      <c r="EY100" s="1031"/>
      <c r="EZ100" s="1031"/>
      <c r="FA100" s="1031"/>
      <c r="FB100" s="1031"/>
      <c r="FC100" s="1031"/>
      <c r="FD100" s="1031"/>
      <c r="FE100" s="1031"/>
      <c r="FF100" s="1031"/>
      <c r="FG100" s="1031"/>
      <c r="FH100" s="1031"/>
      <c r="FI100" s="1031"/>
      <c r="FJ100" s="1031"/>
      <c r="FK100" s="1031"/>
      <c r="FL100" s="1031"/>
      <c r="FM100" s="1031"/>
      <c r="FN100" s="1031"/>
      <c r="FO100" s="1031"/>
      <c r="FP100" s="1031"/>
      <c r="FQ100" s="1031"/>
      <c r="FR100" s="1031"/>
      <c r="FS100" s="1031"/>
      <c r="FT100" s="1031"/>
      <c r="FU100" s="1031"/>
      <c r="FV100" s="1031"/>
      <c r="FW100" s="1031"/>
      <c r="FX100" s="1031"/>
      <c r="FY100" s="1031"/>
      <c r="FZ100" s="1031"/>
      <c r="GA100" s="1031"/>
      <c r="GB100" s="1031"/>
      <c r="GC100" s="1031"/>
      <c r="GD100" s="1031"/>
      <c r="GE100" s="1031"/>
      <c r="GF100" s="1031"/>
      <c r="GG100" s="1031"/>
      <c r="GH100" s="1031"/>
      <c r="GI100" s="1031"/>
      <c r="GJ100" s="1031"/>
      <c r="GK100" s="1031"/>
      <c r="GL100" s="1031"/>
      <c r="GM100" s="1031"/>
      <c r="GN100" s="1031"/>
      <c r="GO100" s="1031"/>
      <c r="GP100" s="1031"/>
      <c r="GQ100" s="1031"/>
      <c r="GR100" s="1031"/>
      <c r="GS100" s="1031"/>
      <c r="GT100" s="1031"/>
      <c r="GU100" s="1031"/>
      <c r="GV100" s="1031"/>
      <c r="GW100" s="1031"/>
      <c r="GX100" s="1031"/>
      <c r="GY100" s="1031"/>
      <c r="GZ100" s="1031"/>
      <c r="HA100" s="1031"/>
      <c r="HB100" s="1031"/>
      <c r="HC100" s="1031"/>
      <c r="HD100" s="1031"/>
      <c r="HE100" s="1031"/>
      <c r="HF100" s="1031"/>
      <c r="HG100" s="1031"/>
      <c r="HH100" s="1031"/>
      <c r="HI100" s="1031"/>
      <c r="HJ100" s="1031"/>
      <c r="HK100" s="1031"/>
      <c r="HL100" s="1031"/>
      <c r="HM100" s="1031"/>
      <c r="HN100" s="1031"/>
      <c r="HO100" s="1031"/>
      <c r="HP100" s="1031"/>
      <c r="HQ100" s="1031"/>
      <c r="HR100" s="1031"/>
      <c r="HS100" s="1031"/>
      <c r="HT100" s="1031"/>
      <c r="HU100" s="1031"/>
      <c r="HV100" s="1031"/>
      <c r="HW100" s="1031"/>
      <c r="HX100" s="1031"/>
      <c r="HY100" s="1031"/>
      <c r="HZ100" s="1031"/>
      <c r="IA100" s="1031"/>
      <c r="IB100" s="1031"/>
      <c r="IC100" s="1031"/>
      <c r="ID100" s="1031"/>
      <c r="IE100" s="1031"/>
      <c r="IF100" s="1031"/>
      <c r="IG100" s="1031"/>
      <c r="IH100" s="1031"/>
      <c r="II100" s="1031"/>
      <c r="IJ100" s="1031"/>
      <c r="IK100" s="1031"/>
      <c r="IL100" s="1031"/>
      <c r="IM100" s="1031"/>
      <c r="IN100" s="1031"/>
      <c r="IO100" s="1031"/>
      <c r="IP100" s="1031"/>
      <c r="IQ100" s="1031"/>
      <c r="IR100" s="1031"/>
      <c r="IS100" s="1031"/>
      <c r="IT100" s="1031"/>
      <c r="IU100" s="1031"/>
      <c r="IV100" s="1031"/>
      <c r="IW100" s="1031"/>
      <c r="IX100" s="1031"/>
      <c r="IY100" s="1031"/>
      <c r="IZ100" s="1031"/>
      <c r="JA100" s="1031"/>
      <c r="JB100" s="1031"/>
      <c r="JC100" s="1031"/>
      <c r="JD100" s="1031"/>
      <c r="JE100" s="1031"/>
      <c r="JF100" s="1031"/>
      <c r="JG100" s="1031"/>
      <c r="JH100" s="1031"/>
      <c r="JI100" s="1031"/>
      <c r="JJ100" s="1031"/>
      <c r="JK100" s="1031"/>
      <c r="JL100" s="1031"/>
      <c r="JM100" s="1031"/>
      <c r="JN100" s="1031"/>
      <c r="JO100" s="1031"/>
      <c r="JP100" s="1031"/>
      <c r="JQ100" s="1031"/>
      <c r="JR100" s="1031"/>
      <c r="JS100" s="1031"/>
      <c r="JT100" s="1031"/>
      <c r="JU100" s="1031"/>
      <c r="JV100" s="1031"/>
      <c r="JW100" s="1031"/>
      <c r="JX100" s="1031"/>
      <c r="JY100" s="1031"/>
      <c r="JZ100" s="1031"/>
      <c r="KA100" s="1031"/>
      <c r="KB100" s="1031"/>
      <c r="KC100" s="1031"/>
      <c r="KD100" s="1031"/>
      <c r="KE100" s="1031"/>
      <c r="KF100" s="1031"/>
      <c r="KG100" s="1031"/>
      <c r="KH100" s="1031"/>
      <c r="KI100" s="1031"/>
      <c r="KJ100" s="1031"/>
      <c r="KK100" s="1031"/>
      <c r="KL100" s="1031"/>
      <c r="KM100" s="1031"/>
      <c r="KN100" s="1031"/>
      <c r="KO100" s="1031"/>
      <c r="KP100" s="1031"/>
      <c r="KQ100" s="1031"/>
      <c r="KR100" s="1031"/>
      <c r="KS100" s="1031"/>
      <c r="KT100" s="1031"/>
      <c r="KU100" s="1031"/>
      <c r="KV100" s="1031"/>
      <c r="KW100" s="1031"/>
      <c r="KX100" s="1031"/>
      <c r="KY100" s="1031"/>
      <c r="KZ100" s="1031"/>
      <c r="LA100" s="1031"/>
      <c r="LB100" s="1031"/>
      <c r="LC100" s="1031"/>
      <c r="LD100" s="1031"/>
      <c r="LE100" s="1031"/>
      <c r="LF100" s="1031"/>
      <c r="LG100" s="1031"/>
    </row>
    <row r="101" s="1010" customFormat="1" ht="22" customHeight="1" spans="1:319">
      <c r="A101" s="1018"/>
      <c r="B101" s="1019"/>
      <c r="C101" s="1019"/>
      <c r="D101" s="1011"/>
      <c r="E101" s="1019"/>
      <c r="F101" s="1019"/>
      <c r="G101" s="1020"/>
      <c r="H101" s="1011"/>
      <c r="I101" s="1019"/>
      <c r="J101" s="1011"/>
      <c r="K101" s="1011"/>
      <c r="L101" s="1011"/>
      <c r="M101" s="1011"/>
      <c r="N101" s="1011"/>
      <c r="O101" s="1011"/>
      <c r="P101" s="1021"/>
      <c r="Q101" s="1022"/>
      <c r="R101" s="1023"/>
      <c r="S101" s="1023"/>
      <c r="T101" s="1111"/>
      <c r="U101" s="1025"/>
      <c r="V101" s="1111"/>
      <c r="W101" s="1026"/>
      <c r="X101" s="1026"/>
      <c r="Y101" s="1027"/>
      <c r="Z101" s="1011"/>
      <c r="AA101" s="1011"/>
      <c r="AB101" s="1028"/>
      <c r="AC101" s="1020"/>
      <c r="AD101" s="1020"/>
      <c r="AE101" s="1020"/>
      <c r="AF101" s="1020"/>
      <c r="AG101" s="1019"/>
      <c r="AH101" s="1019"/>
      <c r="AI101" s="1019"/>
      <c r="AJ101" s="1019"/>
      <c r="AK101" s="2025" t="s">
        <v>3565</v>
      </c>
      <c r="AL101" s="2026">
        <f>SUM(AO101:AR101)</f>
        <v>0</v>
      </c>
      <c r="AM101" s="2026"/>
      <c r="AN101" s="2026"/>
      <c r="AO101" s="2026">
        <f>SUMIF(AE50:AE98,#REF!,AF50:AF98)</f>
        <v>0</v>
      </c>
      <c r="AP101" s="2026">
        <f>SUMIF(AE50:AE98,#REF!,AF50:AF98)</f>
        <v>0</v>
      </c>
      <c r="AQ101" s="2026">
        <f>SUMIF(AE50:AE98,#REF!,AF50:AF98)</f>
        <v>0</v>
      </c>
      <c r="AR101" s="2026">
        <f>SUMIF(AE50:AE98,#REF!,AF50:AF98)</f>
        <v>0</v>
      </c>
      <c r="AS101" s="2026">
        <f>SUMIF(AE50:AE98,#REF!,AF50:AF98)</f>
        <v>0</v>
      </c>
      <c r="AT101" s="2026"/>
      <c r="AU101" s="1029"/>
      <c r="AV101" s="1029"/>
      <c r="AW101" s="1030"/>
      <c r="AX101" s="1031"/>
      <c r="AY101" s="1031"/>
      <c r="AZ101" s="1031"/>
      <c r="BA101" s="1031"/>
      <c r="BB101" s="1031"/>
      <c r="BC101" s="1031"/>
      <c r="BD101" s="1031"/>
      <c r="BE101" s="1031"/>
      <c r="BF101" s="1031"/>
      <c r="BG101" s="1031"/>
      <c r="BH101" s="1031"/>
      <c r="BI101" s="1031"/>
      <c r="BJ101" s="1031"/>
      <c r="BK101" s="1031"/>
      <c r="BL101" s="1031"/>
      <c r="BM101" s="1031"/>
      <c r="BN101" s="1031"/>
      <c r="BO101" s="1031"/>
      <c r="BP101" s="1031"/>
      <c r="BQ101" s="1031"/>
      <c r="BR101" s="1031"/>
      <c r="BS101" s="1031"/>
      <c r="BT101" s="1031"/>
      <c r="BU101" s="1031"/>
      <c r="BV101" s="1031"/>
      <c r="BW101" s="1031"/>
      <c r="BX101" s="1031"/>
      <c r="BY101" s="1031"/>
      <c r="BZ101" s="1031"/>
      <c r="CA101" s="1031"/>
      <c r="CB101" s="1031"/>
      <c r="CC101" s="1031"/>
      <c r="CD101" s="1031"/>
      <c r="CE101" s="1031"/>
      <c r="CF101" s="1031"/>
      <c r="CG101" s="1031"/>
      <c r="CH101" s="1031"/>
      <c r="CI101" s="1031"/>
      <c r="CJ101" s="1031"/>
      <c r="CK101" s="1031"/>
      <c r="CL101" s="1031"/>
      <c r="CM101" s="1031"/>
      <c r="CN101" s="1031"/>
      <c r="CO101" s="1031"/>
      <c r="CP101" s="1031"/>
      <c r="CQ101" s="1031"/>
      <c r="CR101" s="1031"/>
      <c r="CS101" s="1031"/>
      <c r="CT101" s="1031"/>
      <c r="CU101" s="1031"/>
      <c r="CV101" s="1031"/>
      <c r="CW101" s="1031"/>
      <c r="CX101" s="1031"/>
      <c r="CY101" s="1031"/>
      <c r="CZ101" s="1031"/>
      <c r="DA101" s="1031"/>
      <c r="DB101" s="1031"/>
      <c r="DC101" s="1031"/>
      <c r="DD101" s="1031"/>
      <c r="DE101" s="1031"/>
      <c r="DF101" s="1031"/>
      <c r="DG101" s="1031"/>
      <c r="DH101" s="1031"/>
      <c r="DI101" s="1031"/>
      <c r="DJ101" s="1031"/>
      <c r="DK101" s="1031"/>
      <c r="DL101" s="1031"/>
      <c r="DM101" s="1031"/>
      <c r="DN101" s="1031"/>
      <c r="DO101" s="1031"/>
      <c r="DP101" s="1031"/>
      <c r="DQ101" s="1031"/>
      <c r="DR101" s="1031"/>
      <c r="DS101" s="1031"/>
      <c r="DT101" s="1031"/>
      <c r="DU101" s="1031"/>
      <c r="DV101" s="1031"/>
      <c r="DW101" s="1031"/>
      <c r="DX101" s="1031"/>
      <c r="DY101" s="1031"/>
      <c r="DZ101" s="1031"/>
      <c r="EA101" s="1031"/>
      <c r="EB101" s="1031"/>
      <c r="EC101" s="1031"/>
      <c r="ED101" s="1031"/>
      <c r="EE101" s="1031"/>
      <c r="EF101" s="1031"/>
      <c r="EG101" s="1031"/>
      <c r="EH101" s="1031"/>
      <c r="EI101" s="1031"/>
      <c r="EJ101" s="1031"/>
      <c r="EK101" s="1031"/>
      <c r="EL101" s="1031"/>
      <c r="EM101" s="1031"/>
      <c r="EN101" s="1031"/>
      <c r="EO101" s="1031"/>
      <c r="EP101" s="1031"/>
      <c r="EQ101" s="1031"/>
      <c r="ER101" s="1031"/>
      <c r="ES101" s="1031"/>
      <c r="ET101" s="1031"/>
      <c r="EU101" s="1031"/>
      <c r="EV101" s="1031"/>
      <c r="EW101" s="1031"/>
      <c r="EX101" s="1031"/>
      <c r="EY101" s="1031"/>
      <c r="EZ101" s="1031"/>
      <c r="FA101" s="1031"/>
      <c r="FB101" s="1031"/>
      <c r="FC101" s="1031"/>
      <c r="FD101" s="1031"/>
      <c r="FE101" s="1031"/>
      <c r="FF101" s="1031"/>
      <c r="FG101" s="1031"/>
      <c r="FH101" s="1031"/>
      <c r="FI101" s="1031"/>
      <c r="FJ101" s="1031"/>
      <c r="FK101" s="1031"/>
      <c r="FL101" s="1031"/>
      <c r="FM101" s="1031"/>
      <c r="FN101" s="1031"/>
      <c r="FO101" s="1031"/>
      <c r="FP101" s="1031"/>
      <c r="FQ101" s="1031"/>
      <c r="FR101" s="1031"/>
      <c r="FS101" s="1031"/>
      <c r="FT101" s="1031"/>
      <c r="FU101" s="1031"/>
      <c r="FV101" s="1031"/>
      <c r="FW101" s="1031"/>
      <c r="FX101" s="1031"/>
      <c r="FY101" s="1031"/>
      <c r="FZ101" s="1031"/>
      <c r="GA101" s="1031"/>
      <c r="GB101" s="1031"/>
      <c r="GC101" s="1031"/>
      <c r="GD101" s="1031"/>
      <c r="GE101" s="1031"/>
      <c r="GF101" s="1031"/>
      <c r="GG101" s="1031"/>
      <c r="GH101" s="1031"/>
      <c r="GI101" s="1031"/>
      <c r="GJ101" s="1031"/>
      <c r="GK101" s="1031"/>
      <c r="GL101" s="1031"/>
      <c r="GM101" s="1031"/>
      <c r="GN101" s="1031"/>
      <c r="GO101" s="1031"/>
      <c r="GP101" s="1031"/>
      <c r="GQ101" s="1031"/>
      <c r="GR101" s="1031"/>
      <c r="GS101" s="1031"/>
      <c r="GT101" s="1031"/>
      <c r="GU101" s="1031"/>
      <c r="GV101" s="1031"/>
      <c r="GW101" s="1031"/>
      <c r="GX101" s="1031"/>
      <c r="GY101" s="1031"/>
      <c r="GZ101" s="1031"/>
      <c r="HA101" s="1031"/>
      <c r="HB101" s="1031"/>
      <c r="HC101" s="1031"/>
      <c r="HD101" s="1031"/>
      <c r="HE101" s="1031"/>
      <c r="HF101" s="1031"/>
      <c r="HG101" s="1031"/>
      <c r="HH101" s="1031"/>
      <c r="HI101" s="1031"/>
      <c r="HJ101" s="1031"/>
      <c r="HK101" s="1031"/>
      <c r="HL101" s="1031"/>
      <c r="HM101" s="1031"/>
      <c r="HN101" s="1031"/>
      <c r="HO101" s="1031"/>
      <c r="HP101" s="1031"/>
      <c r="HQ101" s="1031"/>
      <c r="HR101" s="1031"/>
      <c r="HS101" s="1031"/>
      <c r="HT101" s="1031"/>
      <c r="HU101" s="1031"/>
      <c r="HV101" s="1031"/>
      <c r="HW101" s="1031"/>
      <c r="HX101" s="1031"/>
      <c r="HY101" s="1031"/>
      <c r="HZ101" s="1031"/>
      <c r="IA101" s="1031"/>
      <c r="IB101" s="1031"/>
      <c r="IC101" s="1031"/>
      <c r="ID101" s="1031"/>
      <c r="IE101" s="1031"/>
      <c r="IF101" s="1031"/>
      <c r="IG101" s="1031"/>
      <c r="IH101" s="1031"/>
      <c r="II101" s="1031"/>
      <c r="IJ101" s="1031"/>
      <c r="IK101" s="1031"/>
      <c r="IL101" s="1031"/>
      <c r="IM101" s="1031"/>
      <c r="IN101" s="1031"/>
      <c r="IO101" s="1031"/>
      <c r="IP101" s="1031"/>
      <c r="IQ101" s="1031"/>
      <c r="IR101" s="1031"/>
      <c r="IS101" s="1031"/>
      <c r="IT101" s="1031"/>
      <c r="IU101" s="1031"/>
      <c r="IV101" s="1031"/>
      <c r="IW101" s="1031"/>
      <c r="IX101" s="1031"/>
      <c r="IY101" s="1031"/>
      <c r="IZ101" s="1031"/>
      <c r="JA101" s="1031"/>
      <c r="JB101" s="1031"/>
      <c r="JC101" s="1031"/>
      <c r="JD101" s="1031"/>
      <c r="JE101" s="1031"/>
      <c r="JF101" s="1031"/>
      <c r="JG101" s="1031"/>
      <c r="JH101" s="1031"/>
      <c r="JI101" s="1031"/>
      <c r="JJ101" s="1031"/>
      <c r="JK101" s="1031"/>
      <c r="JL101" s="1031"/>
      <c r="JM101" s="1031"/>
      <c r="JN101" s="1031"/>
      <c r="JO101" s="1031"/>
      <c r="JP101" s="1031"/>
      <c r="JQ101" s="1031"/>
      <c r="JR101" s="1031"/>
      <c r="JS101" s="1031"/>
      <c r="JT101" s="1031"/>
      <c r="JU101" s="1031"/>
      <c r="JV101" s="1031"/>
      <c r="JW101" s="1031"/>
      <c r="JX101" s="1031"/>
      <c r="JY101" s="1031"/>
      <c r="JZ101" s="1031"/>
      <c r="KA101" s="1031"/>
      <c r="KB101" s="1031"/>
      <c r="KC101" s="1031"/>
      <c r="KD101" s="1031"/>
      <c r="KE101" s="1031"/>
      <c r="KF101" s="1031"/>
      <c r="KG101" s="1031"/>
      <c r="KH101" s="1031"/>
      <c r="KI101" s="1031"/>
      <c r="KJ101" s="1031"/>
      <c r="KK101" s="1031"/>
      <c r="KL101" s="1031"/>
      <c r="KM101" s="1031"/>
      <c r="KN101" s="1031"/>
      <c r="KO101" s="1031"/>
      <c r="KP101" s="1031"/>
      <c r="KQ101" s="1031"/>
      <c r="KR101" s="1031"/>
      <c r="KS101" s="1031"/>
      <c r="KT101" s="1031"/>
      <c r="KU101" s="1031"/>
      <c r="KV101" s="1031"/>
      <c r="KW101" s="1031"/>
      <c r="KX101" s="1031"/>
      <c r="KY101" s="1031"/>
      <c r="KZ101" s="1031"/>
      <c r="LA101" s="1031"/>
      <c r="LB101" s="1031"/>
      <c r="LC101" s="1031"/>
      <c r="LD101" s="1031"/>
      <c r="LE101" s="1031"/>
      <c r="LF101" s="1031"/>
      <c r="LG101" s="1031"/>
    </row>
    <row r="102" s="1010" customFormat="1" ht="24" customHeight="1" spans="1:319">
      <c r="A102" s="1018"/>
      <c r="B102" s="1019"/>
      <c r="C102" s="1019"/>
      <c r="D102" s="1011"/>
      <c r="E102" s="1019"/>
      <c r="F102" s="1019"/>
      <c r="G102" s="1020"/>
      <c r="H102" s="1011"/>
      <c r="I102" s="1019"/>
      <c r="J102" s="1011"/>
      <c r="K102" s="1011"/>
      <c r="L102" s="1011"/>
      <c r="M102" s="1011"/>
      <c r="N102" s="1011"/>
      <c r="O102" s="1011"/>
      <c r="P102" s="1021"/>
      <c r="Q102" s="1022"/>
      <c r="R102" s="1023"/>
      <c r="S102" s="1023"/>
      <c r="T102" s="1111"/>
      <c r="U102" s="1025"/>
      <c r="V102" s="1111"/>
      <c r="W102" s="1026"/>
      <c r="X102" s="1026"/>
      <c r="Y102" s="1027"/>
      <c r="Z102" s="1011"/>
      <c r="AA102" s="1011"/>
      <c r="AB102" s="1028"/>
      <c r="AC102" s="1020"/>
      <c r="AD102" s="1020"/>
      <c r="AE102" s="1020"/>
      <c r="AF102" s="1020"/>
      <c r="AG102" s="1019"/>
      <c r="AH102" s="1019"/>
      <c r="AI102" s="1019"/>
      <c r="AJ102" s="1019"/>
      <c r="AK102" s="1019" t="s">
        <v>3566</v>
      </c>
      <c r="AL102" s="1029">
        <f>SUM(AL100:AL101)</f>
        <v>0</v>
      </c>
      <c r="AM102" s="1029"/>
      <c r="AN102" s="1029"/>
      <c r="AO102" s="1029">
        <f>SUM(AO100:AO101)</f>
        <v>0</v>
      </c>
      <c r="AP102" s="1029">
        <f>SUM(AP100:AP101)</f>
        <v>0</v>
      </c>
      <c r="AQ102" s="1029">
        <f>SUM(AQ100:AQ101)</f>
        <v>0</v>
      </c>
      <c r="AR102" s="1029">
        <f>SUM(AR100:AR101)</f>
        <v>0</v>
      </c>
      <c r="AS102" s="1029">
        <f>SUM(AS100:AS101)</f>
        <v>0</v>
      </c>
      <c r="AT102" s="1029"/>
      <c r="AU102" s="1029"/>
      <c r="AV102" s="1029"/>
      <c r="AW102" s="1030"/>
      <c r="AX102" s="1031"/>
      <c r="AY102" s="1031"/>
      <c r="AZ102" s="1031"/>
      <c r="BA102" s="1031"/>
      <c r="BB102" s="1031"/>
      <c r="BC102" s="1031"/>
      <c r="BD102" s="1031"/>
      <c r="BE102" s="1031"/>
      <c r="BF102" s="1031"/>
      <c r="BG102" s="1031"/>
      <c r="BH102" s="1031"/>
      <c r="BI102" s="1031"/>
      <c r="BJ102" s="1031"/>
      <c r="BK102" s="1031"/>
      <c r="BL102" s="1031"/>
      <c r="BM102" s="1031"/>
      <c r="BN102" s="1031"/>
      <c r="BO102" s="1031"/>
      <c r="BP102" s="1031"/>
      <c r="BQ102" s="1031"/>
      <c r="BR102" s="1031"/>
      <c r="BS102" s="1031"/>
      <c r="BT102" s="1031"/>
      <c r="BU102" s="1031"/>
      <c r="BV102" s="1031"/>
      <c r="BW102" s="1031"/>
      <c r="BX102" s="1031"/>
      <c r="BY102" s="1031"/>
      <c r="BZ102" s="1031"/>
      <c r="CA102" s="1031"/>
      <c r="CB102" s="1031"/>
      <c r="CC102" s="1031"/>
      <c r="CD102" s="1031"/>
      <c r="CE102" s="1031"/>
      <c r="CF102" s="1031"/>
      <c r="CG102" s="1031"/>
      <c r="CH102" s="1031"/>
      <c r="CI102" s="1031"/>
      <c r="CJ102" s="1031"/>
      <c r="CK102" s="1031"/>
      <c r="CL102" s="1031"/>
      <c r="CM102" s="1031"/>
      <c r="CN102" s="1031"/>
      <c r="CO102" s="1031"/>
      <c r="CP102" s="1031"/>
      <c r="CQ102" s="1031"/>
      <c r="CR102" s="1031"/>
      <c r="CS102" s="1031"/>
      <c r="CT102" s="1031"/>
      <c r="CU102" s="1031"/>
      <c r="CV102" s="1031"/>
      <c r="CW102" s="1031"/>
      <c r="CX102" s="1031"/>
      <c r="CY102" s="1031"/>
      <c r="CZ102" s="1031"/>
      <c r="DA102" s="1031"/>
      <c r="DB102" s="1031"/>
      <c r="DC102" s="1031"/>
      <c r="DD102" s="1031"/>
      <c r="DE102" s="1031"/>
      <c r="DF102" s="1031"/>
      <c r="DG102" s="1031"/>
      <c r="DH102" s="1031"/>
      <c r="DI102" s="1031"/>
      <c r="DJ102" s="1031"/>
      <c r="DK102" s="1031"/>
      <c r="DL102" s="1031"/>
      <c r="DM102" s="1031"/>
      <c r="DN102" s="1031"/>
      <c r="DO102" s="1031"/>
      <c r="DP102" s="1031"/>
      <c r="DQ102" s="1031"/>
      <c r="DR102" s="1031"/>
      <c r="DS102" s="1031"/>
      <c r="DT102" s="1031"/>
      <c r="DU102" s="1031"/>
      <c r="DV102" s="1031"/>
      <c r="DW102" s="1031"/>
      <c r="DX102" s="1031"/>
      <c r="DY102" s="1031"/>
      <c r="DZ102" s="1031"/>
      <c r="EA102" s="1031"/>
      <c r="EB102" s="1031"/>
      <c r="EC102" s="1031"/>
      <c r="ED102" s="1031"/>
      <c r="EE102" s="1031"/>
      <c r="EF102" s="1031"/>
      <c r="EG102" s="1031"/>
      <c r="EH102" s="1031"/>
      <c r="EI102" s="1031"/>
      <c r="EJ102" s="1031"/>
      <c r="EK102" s="1031"/>
      <c r="EL102" s="1031"/>
      <c r="EM102" s="1031"/>
      <c r="EN102" s="1031"/>
      <c r="EO102" s="1031"/>
      <c r="EP102" s="1031"/>
      <c r="EQ102" s="1031"/>
      <c r="ER102" s="1031"/>
      <c r="ES102" s="1031"/>
      <c r="ET102" s="1031"/>
      <c r="EU102" s="1031"/>
      <c r="EV102" s="1031"/>
      <c r="EW102" s="1031"/>
      <c r="EX102" s="1031"/>
      <c r="EY102" s="1031"/>
      <c r="EZ102" s="1031"/>
      <c r="FA102" s="1031"/>
      <c r="FB102" s="1031"/>
      <c r="FC102" s="1031"/>
      <c r="FD102" s="1031"/>
      <c r="FE102" s="1031"/>
      <c r="FF102" s="1031"/>
      <c r="FG102" s="1031"/>
      <c r="FH102" s="1031"/>
      <c r="FI102" s="1031"/>
      <c r="FJ102" s="1031"/>
      <c r="FK102" s="1031"/>
      <c r="FL102" s="1031"/>
      <c r="FM102" s="1031"/>
      <c r="FN102" s="1031"/>
      <c r="FO102" s="1031"/>
      <c r="FP102" s="1031"/>
      <c r="FQ102" s="1031"/>
      <c r="FR102" s="1031"/>
      <c r="FS102" s="1031"/>
      <c r="FT102" s="1031"/>
      <c r="FU102" s="1031"/>
      <c r="FV102" s="1031"/>
      <c r="FW102" s="1031"/>
      <c r="FX102" s="1031"/>
      <c r="FY102" s="1031"/>
      <c r="FZ102" s="1031"/>
      <c r="GA102" s="1031"/>
      <c r="GB102" s="1031"/>
      <c r="GC102" s="1031"/>
      <c r="GD102" s="1031"/>
      <c r="GE102" s="1031"/>
      <c r="GF102" s="1031"/>
      <c r="GG102" s="1031"/>
      <c r="GH102" s="1031"/>
      <c r="GI102" s="1031"/>
      <c r="GJ102" s="1031"/>
      <c r="GK102" s="1031"/>
      <c r="GL102" s="1031"/>
      <c r="GM102" s="1031"/>
      <c r="GN102" s="1031"/>
      <c r="GO102" s="1031"/>
      <c r="GP102" s="1031"/>
      <c r="GQ102" s="1031"/>
      <c r="GR102" s="1031"/>
      <c r="GS102" s="1031"/>
      <c r="GT102" s="1031"/>
      <c r="GU102" s="1031"/>
      <c r="GV102" s="1031"/>
      <c r="GW102" s="1031"/>
      <c r="GX102" s="1031"/>
      <c r="GY102" s="1031"/>
      <c r="GZ102" s="1031"/>
      <c r="HA102" s="1031"/>
      <c r="HB102" s="1031"/>
      <c r="HC102" s="1031"/>
      <c r="HD102" s="1031"/>
      <c r="HE102" s="1031"/>
      <c r="HF102" s="1031"/>
      <c r="HG102" s="1031"/>
      <c r="HH102" s="1031"/>
      <c r="HI102" s="1031"/>
      <c r="HJ102" s="1031"/>
      <c r="HK102" s="1031"/>
      <c r="HL102" s="1031"/>
      <c r="HM102" s="1031"/>
      <c r="HN102" s="1031"/>
      <c r="HO102" s="1031"/>
      <c r="HP102" s="1031"/>
      <c r="HQ102" s="1031"/>
      <c r="HR102" s="1031"/>
      <c r="HS102" s="1031"/>
      <c r="HT102" s="1031"/>
      <c r="HU102" s="1031"/>
      <c r="HV102" s="1031"/>
      <c r="HW102" s="1031"/>
      <c r="HX102" s="1031"/>
      <c r="HY102" s="1031"/>
      <c r="HZ102" s="1031"/>
      <c r="IA102" s="1031"/>
      <c r="IB102" s="1031"/>
      <c r="IC102" s="1031"/>
      <c r="ID102" s="1031"/>
      <c r="IE102" s="1031"/>
      <c r="IF102" s="1031"/>
      <c r="IG102" s="1031"/>
      <c r="IH102" s="1031"/>
      <c r="II102" s="1031"/>
      <c r="IJ102" s="1031"/>
      <c r="IK102" s="1031"/>
      <c r="IL102" s="1031"/>
      <c r="IM102" s="1031"/>
      <c r="IN102" s="1031"/>
      <c r="IO102" s="1031"/>
      <c r="IP102" s="1031"/>
      <c r="IQ102" s="1031"/>
      <c r="IR102" s="1031"/>
      <c r="IS102" s="1031"/>
      <c r="IT102" s="1031"/>
      <c r="IU102" s="1031"/>
      <c r="IV102" s="1031"/>
      <c r="IW102" s="1031"/>
      <c r="IX102" s="1031"/>
      <c r="IY102" s="1031"/>
      <c r="IZ102" s="1031"/>
      <c r="JA102" s="1031"/>
      <c r="JB102" s="1031"/>
      <c r="JC102" s="1031"/>
      <c r="JD102" s="1031"/>
      <c r="JE102" s="1031"/>
      <c r="JF102" s="1031"/>
      <c r="JG102" s="1031"/>
      <c r="JH102" s="1031"/>
      <c r="JI102" s="1031"/>
      <c r="JJ102" s="1031"/>
      <c r="JK102" s="1031"/>
      <c r="JL102" s="1031"/>
      <c r="JM102" s="1031"/>
      <c r="JN102" s="1031"/>
      <c r="JO102" s="1031"/>
      <c r="JP102" s="1031"/>
      <c r="JQ102" s="1031"/>
      <c r="JR102" s="1031"/>
      <c r="JS102" s="1031"/>
      <c r="JT102" s="1031"/>
      <c r="JU102" s="1031"/>
      <c r="JV102" s="1031"/>
      <c r="JW102" s="1031"/>
      <c r="JX102" s="1031"/>
      <c r="JY102" s="1031"/>
      <c r="JZ102" s="1031"/>
      <c r="KA102" s="1031"/>
      <c r="KB102" s="1031"/>
      <c r="KC102" s="1031"/>
      <c r="KD102" s="1031"/>
      <c r="KE102" s="1031"/>
      <c r="KF102" s="1031"/>
      <c r="KG102" s="1031"/>
      <c r="KH102" s="1031"/>
      <c r="KI102" s="1031"/>
      <c r="KJ102" s="1031"/>
      <c r="KK102" s="1031"/>
      <c r="KL102" s="1031"/>
      <c r="KM102" s="1031"/>
      <c r="KN102" s="1031"/>
      <c r="KO102" s="1031"/>
      <c r="KP102" s="1031"/>
      <c r="KQ102" s="1031"/>
      <c r="KR102" s="1031"/>
      <c r="KS102" s="1031"/>
      <c r="KT102" s="1031"/>
      <c r="KU102" s="1031"/>
      <c r="KV102" s="1031"/>
      <c r="KW102" s="1031"/>
      <c r="KX102" s="1031"/>
      <c r="KY102" s="1031"/>
      <c r="KZ102" s="1031"/>
      <c r="LA102" s="1031"/>
      <c r="LB102" s="1031"/>
      <c r="LC102" s="1031"/>
      <c r="LD102" s="1031"/>
      <c r="LE102" s="1031"/>
      <c r="LF102" s="1031"/>
      <c r="LG102" s="1031"/>
    </row>
    <row r="103" s="1010" customFormat="1" ht="22" customHeight="1" spans="1:319">
      <c r="A103" s="1018"/>
      <c r="B103" s="1019"/>
      <c r="C103" s="1059"/>
      <c r="D103" s="1011"/>
      <c r="E103" s="1019"/>
      <c r="F103" s="1019"/>
      <c r="G103" s="1020"/>
      <c r="H103" s="1011"/>
      <c r="I103" s="1019"/>
      <c r="J103" s="1011"/>
      <c r="K103" s="1011"/>
      <c r="L103" s="1011"/>
      <c r="M103" s="1011"/>
      <c r="N103" s="1077"/>
      <c r="O103" s="1077"/>
      <c r="P103" s="1078"/>
      <c r="Q103" s="2001"/>
      <c r="R103" s="2001"/>
      <c r="S103" s="2001"/>
      <c r="T103" s="1111"/>
      <c r="U103" s="1113"/>
      <c r="V103" s="1111"/>
      <c r="W103" s="1026"/>
      <c r="X103" s="1026"/>
      <c r="Y103" s="1139"/>
      <c r="Z103" s="1011"/>
      <c r="AA103" s="1140"/>
      <c r="AB103" s="1028"/>
      <c r="AC103" s="1020"/>
      <c r="AD103" s="1020"/>
      <c r="AE103" s="1020"/>
      <c r="AF103" s="1020"/>
      <c r="AG103" s="2017"/>
      <c r="AH103" s="2017"/>
      <c r="AI103" s="2017"/>
      <c r="AJ103" s="2017"/>
      <c r="AK103" s="2025" t="s">
        <v>1716</v>
      </c>
      <c r="AL103" s="2026">
        <f>SUMIF(AE50:AE98,#REF!,AG50:AG98)</f>
        <v>0</v>
      </c>
      <c r="AM103" s="2026"/>
      <c r="AN103" s="2026"/>
      <c r="AO103" s="2028">
        <f>AL103/3</f>
        <v>0</v>
      </c>
      <c r="AP103" s="2028">
        <f>AL103/3</f>
        <v>0</v>
      </c>
      <c r="AQ103" s="2028">
        <f>AL103/3</f>
        <v>0</v>
      </c>
      <c r="AR103" s="2028"/>
      <c r="AS103" s="2028"/>
      <c r="AT103" s="2028"/>
      <c r="AU103" s="1029"/>
      <c r="AV103" s="1029"/>
      <c r="AW103" s="1030"/>
      <c r="AX103" s="1031"/>
      <c r="AY103" s="1031"/>
      <c r="AZ103" s="1031"/>
      <c r="BA103" s="1031"/>
      <c r="BB103" s="1031"/>
      <c r="BC103" s="1031"/>
      <c r="BD103" s="1031"/>
      <c r="BE103" s="1031"/>
      <c r="BF103" s="1031"/>
      <c r="BG103" s="1031"/>
      <c r="BH103" s="1031"/>
      <c r="BI103" s="1031"/>
      <c r="BJ103" s="1031"/>
      <c r="BK103" s="1031"/>
      <c r="BL103" s="1031"/>
      <c r="BM103" s="1031"/>
      <c r="BN103" s="1031"/>
      <c r="BO103" s="1031"/>
      <c r="BP103" s="1031"/>
      <c r="BQ103" s="1031"/>
      <c r="BR103" s="1031"/>
      <c r="BS103" s="1031"/>
      <c r="BT103" s="1031"/>
      <c r="BU103" s="1031"/>
      <c r="BV103" s="1031"/>
      <c r="BW103" s="1031"/>
      <c r="BX103" s="1031"/>
      <c r="BY103" s="1031"/>
      <c r="BZ103" s="1031"/>
      <c r="CA103" s="1031"/>
      <c r="CB103" s="1031"/>
      <c r="CC103" s="1031"/>
      <c r="CD103" s="1031"/>
      <c r="CE103" s="1031"/>
      <c r="CF103" s="1031"/>
      <c r="CG103" s="1031"/>
      <c r="CH103" s="1031"/>
      <c r="CI103" s="1031"/>
      <c r="CJ103" s="1031"/>
      <c r="CK103" s="1031"/>
      <c r="CL103" s="1031"/>
      <c r="CM103" s="1031"/>
      <c r="CN103" s="1031"/>
      <c r="CO103" s="1031"/>
      <c r="CP103" s="1031"/>
      <c r="CQ103" s="1031"/>
      <c r="CR103" s="1031"/>
      <c r="CS103" s="1031"/>
      <c r="CT103" s="1031"/>
      <c r="CU103" s="1031"/>
      <c r="CV103" s="1031"/>
      <c r="CW103" s="1031"/>
      <c r="CX103" s="1031"/>
      <c r="CY103" s="1031"/>
      <c r="CZ103" s="1031"/>
      <c r="DA103" s="1031"/>
      <c r="DB103" s="1031"/>
      <c r="DC103" s="1031"/>
      <c r="DD103" s="1031"/>
      <c r="DE103" s="1031"/>
      <c r="DF103" s="1031"/>
      <c r="DG103" s="1031"/>
      <c r="DH103" s="1031"/>
      <c r="DI103" s="1031"/>
      <c r="DJ103" s="1031"/>
      <c r="DK103" s="1031"/>
      <c r="DL103" s="1031"/>
      <c r="DM103" s="1031"/>
      <c r="DN103" s="1031"/>
      <c r="DO103" s="1031"/>
      <c r="DP103" s="1031"/>
      <c r="DQ103" s="1031"/>
      <c r="DR103" s="1031"/>
      <c r="DS103" s="1031"/>
      <c r="DT103" s="1031"/>
      <c r="DU103" s="1031"/>
      <c r="DV103" s="1031"/>
      <c r="DW103" s="1031"/>
      <c r="DX103" s="1031"/>
      <c r="DY103" s="1031"/>
      <c r="DZ103" s="1031"/>
      <c r="EA103" s="1031"/>
      <c r="EB103" s="1031"/>
      <c r="EC103" s="1031"/>
      <c r="ED103" s="1031"/>
      <c r="EE103" s="1031"/>
      <c r="EF103" s="1031"/>
      <c r="EG103" s="1031"/>
      <c r="EH103" s="1031"/>
      <c r="EI103" s="1031"/>
      <c r="EJ103" s="1031"/>
      <c r="EK103" s="1031"/>
      <c r="EL103" s="1031"/>
      <c r="EM103" s="1031"/>
      <c r="EN103" s="1031"/>
      <c r="EO103" s="1031"/>
      <c r="EP103" s="1031"/>
      <c r="EQ103" s="1031"/>
      <c r="ER103" s="1031"/>
      <c r="ES103" s="1031"/>
      <c r="ET103" s="1031"/>
      <c r="EU103" s="1031"/>
      <c r="EV103" s="1031"/>
      <c r="EW103" s="1031"/>
      <c r="EX103" s="1031"/>
      <c r="EY103" s="1031"/>
      <c r="EZ103" s="1031"/>
      <c r="FA103" s="1031"/>
      <c r="FB103" s="1031"/>
      <c r="FC103" s="1031"/>
      <c r="FD103" s="1031"/>
      <c r="FE103" s="1031"/>
      <c r="FF103" s="1031"/>
      <c r="FG103" s="1031"/>
      <c r="FH103" s="1031"/>
      <c r="FI103" s="1031"/>
      <c r="FJ103" s="1031"/>
      <c r="FK103" s="1031"/>
      <c r="FL103" s="1031"/>
      <c r="FM103" s="1031"/>
      <c r="FN103" s="1031"/>
      <c r="FO103" s="1031"/>
      <c r="FP103" s="1031"/>
      <c r="FQ103" s="1031"/>
      <c r="FR103" s="1031"/>
      <c r="FS103" s="1031"/>
      <c r="FT103" s="1031"/>
      <c r="FU103" s="1031"/>
      <c r="FV103" s="1031"/>
      <c r="FW103" s="1031"/>
      <c r="FX103" s="1031"/>
      <c r="FY103" s="1031"/>
      <c r="FZ103" s="1031"/>
      <c r="GA103" s="1031"/>
      <c r="GB103" s="1031"/>
      <c r="GC103" s="1031"/>
      <c r="GD103" s="1031"/>
      <c r="GE103" s="1031"/>
      <c r="GF103" s="1031"/>
      <c r="GG103" s="1031"/>
      <c r="GH103" s="1031"/>
      <c r="GI103" s="1031"/>
      <c r="GJ103" s="1031"/>
      <c r="GK103" s="1031"/>
      <c r="GL103" s="1031"/>
      <c r="GM103" s="1031"/>
      <c r="GN103" s="1031"/>
      <c r="GO103" s="1031"/>
      <c r="GP103" s="1031"/>
      <c r="GQ103" s="1031"/>
      <c r="GR103" s="1031"/>
      <c r="GS103" s="1031"/>
      <c r="GT103" s="1031"/>
      <c r="GU103" s="1031"/>
      <c r="GV103" s="1031"/>
      <c r="GW103" s="1031"/>
      <c r="GX103" s="1031"/>
      <c r="GY103" s="1031"/>
      <c r="GZ103" s="1031"/>
      <c r="HA103" s="1031"/>
      <c r="HB103" s="1031"/>
      <c r="HC103" s="1031"/>
      <c r="HD103" s="1031"/>
      <c r="HE103" s="1031"/>
      <c r="HF103" s="1031"/>
      <c r="HG103" s="1031"/>
      <c r="HH103" s="1031"/>
      <c r="HI103" s="1031"/>
      <c r="HJ103" s="1031"/>
      <c r="HK103" s="1031"/>
      <c r="HL103" s="1031"/>
      <c r="HM103" s="1031"/>
      <c r="HN103" s="1031"/>
      <c r="HO103" s="1031"/>
      <c r="HP103" s="1031"/>
      <c r="HQ103" s="1031"/>
      <c r="HR103" s="1031"/>
      <c r="HS103" s="1031"/>
      <c r="HT103" s="1031"/>
      <c r="HU103" s="1031"/>
      <c r="HV103" s="1031"/>
      <c r="HW103" s="1031"/>
      <c r="HX103" s="1031"/>
      <c r="HY103" s="1031"/>
      <c r="HZ103" s="1031"/>
      <c r="IA103" s="1031"/>
      <c r="IB103" s="1031"/>
      <c r="IC103" s="1031"/>
      <c r="ID103" s="1031"/>
      <c r="IE103" s="1031"/>
      <c r="IF103" s="1031"/>
      <c r="IG103" s="1031"/>
      <c r="IH103" s="1031"/>
      <c r="II103" s="1031"/>
      <c r="IJ103" s="1031"/>
      <c r="IK103" s="1031"/>
      <c r="IL103" s="1031"/>
      <c r="IM103" s="1031"/>
      <c r="IN103" s="1031"/>
      <c r="IO103" s="1031"/>
      <c r="IP103" s="1031"/>
      <c r="IQ103" s="1031"/>
      <c r="IR103" s="1031"/>
      <c r="IS103" s="1031"/>
      <c r="IT103" s="1031"/>
      <c r="IU103" s="1031"/>
      <c r="IV103" s="1031"/>
      <c r="IW103" s="1031"/>
      <c r="IX103" s="1031"/>
      <c r="IY103" s="1031"/>
      <c r="IZ103" s="1031"/>
      <c r="JA103" s="1031"/>
      <c r="JB103" s="1031"/>
      <c r="JC103" s="1031"/>
      <c r="JD103" s="1031"/>
      <c r="JE103" s="1031"/>
      <c r="JF103" s="1031"/>
      <c r="JG103" s="1031"/>
      <c r="JH103" s="1031"/>
      <c r="JI103" s="1031"/>
      <c r="JJ103" s="1031"/>
      <c r="JK103" s="1031"/>
      <c r="JL103" s="1031"/>
      <c r="JM103" s="1031"/>
      <c r="JN103" s="1031"/>
      <c r="JO103" s="1031"/>
      <c r="JP103" s="1031"/>
      <c r="JQ103" s="1031"/>
      <c r="JR103" s="1031"/>
      <c r="JS103" s="1031"/>
      <c r="JT103" s="1031"/>
      <c r="JU103" s="1031"/>
      <c r="JV103" s="1031"/>
      <c r="JW103" s="1031"/>
      <c r="JX103" s="1031"/>
      <c r="JY103" s="1031"/>
      <c r="JZ103" s="1031"/>
      <c r="KA103" s="1031"/>
      <c r="KB103" s="1031"/>
      <c r="KC103" s="1031"/>
      <c r="KD103" s="1031"/>
      <c r="KE103" s="1031"/>
      <c r="KF103" s="1031"/>
      <c r="KG103" s="1031"/>
      <c r="KH103" s="1031"/>
      <c r="KI103" s="1031"/>
      <c r="KJ103" s="1031"/>
      <c r="KK103" s="1031"/>
      <c r="KL103" s="1031"/>
      <c r="KM103" s="1031"/>
      <c r="KN103" s="1031"/>
      <c r="KO103" s="1031"/>
      <c r="KP103" s="1031"/>
      <c r="KQ103" s="1031"/>
      <c r="KR103" s="1031"/>
      <c r="KS103" s="1031"/>
      <c r="KT103" s="1031"/>
      <c r="KU103" s="1031"/>
      <c r="KV103" s="1031"/>
      <c r="KW103" s="1031"/>
      <c r="KX103" s="1031"/>
      <c r="KY103" s="1031"/>
      <c r="KZ103" s="1031"/>
      <c r="LA103" s="1031"/>
      <c r="LB103" s="1031"/>
      <c r="LC103" s="1031"/>
      <c r="LD103" s="1031"/>
      <c r="LE103" s="1031"/>
      <c r="LF103" s="1031"/>
      <c r="LG103" s="1031"/>
    </row>
    <row r="104" s="1010" customFormat="1" spans="1:319">
      <c r="A104" s="1018"/>
      <c r="B104" s="1019"/>
      <c r="C104" s="1019"/>
      <c r="D104" s="1011"/>
      <c r="E104" s="1019"/>
      <c r="F104" s="1019"/>
      <c r="G104" s="1020"/>
      <c r="H104" s="1011"/>
      <c r="I104" s="1019"/>
      <c r="J104" s="1011"/>
      <c r="K104" s="1011"/>
      <c r="L104" s="1011"/>
      <c r="M104" s="1011"/>
      <c r="N104" s="1011"/>
      <c r="O104" s="1011"/>
      <c r="P104" s="1021"/>
      <c r="Q104" s="1022"/>
      <c r="R104" s="1023"/>
      <c r="S104" s="1023"/>
      <c r="T104" s="1111"/>
      <c r="U104" s="1025"/>
      <c r="V104" s="1111"/>
      <c r="W104" s="1026"/>
      <c r="X104" s="1026"/>
      <c r="Y104" s="1027"/>
      <c r="Z104" s="1011"/>
      <c r="AA104" s="1011"/>
      <c r="AB104" s="1028"/>
      <c r="AC104" s="1020"/>
      <c r="AD104" s="1020"/>
      <c r="AE104" s="1020"/>
      <c r="AF104" s="1020"/>
      <c r="AG104" s="1019"/>
      <c r="AH104" s="1019"/>
      <c r="AI104" s="1019"/>
      <c r="AJ104" s="1019"/>
      <c r="AK104" s="1076" t="s">
        <v>3567</v>
      </c>
      <c r="AL104" s="1029">
        <f>AL102+AL103</f>
        <v>0</v>
      </c>
      <c r="AM104" s="1029"/>
      <c r="AN104" s="1029"/>
      <c r="AO104" s="1029">
        <f>AO102+AO103</f>
        <v>0</v>
      </c>
      <c r="AP104" s="1029">
        <f>AP102+AP103</f>
        <v>0</v>
      </c>
      <c r="AQ104" s="1029">
        <f>AQ102+AQ103</f>
        <v>0</v>
      </c>
      <c r="AR104" s="1029">
        <f>AR102+AR103</f>
        <v>0</v>
      </c>
      <c r="AS104" s="1029">
        <f>AS102+AS103</f>
        <v>0</v>
      </c>
      <c r="AT104" s="1029"/>
      <c r="AU104" s="1029"/>
      <c r="AV104" s="1029"/>
      <c r="AW104" s="1030"/>
      <c r="AX104" s="1031"/>
      <c r="AY104" s="1031"/>
      <c r="AZ104" s="1031"/>
      <c r="BA104" s="1031"/>
      <c r="BB104" s="1031"/>
      <c r="BC104" s="1031"/>
      <c r="BD104" s="1031"/>
      <c r="BE104" s="1031"/>
      <c r="BF104" s="1031"/>
      <c r="BG104" s="1031"/>
      <c r="BH104" s="1031"/>
      <c r="BI104" s="1031"/>
      <c r="BJ104" s="1031"/>
      <c r="BK104" s="1031"/>
      <c r="BL104" s="1031"/>
      <c r="BM104" s="1031"/>
      <c r="BN104" s="1031"/>
      <c r="BO104" s="1031"/>
      <c r="BP104" s="1031"/>
      <c r="BQ104" s="1031"/>
      <c r="BR104" s="1031"/>
      <c r="BS104" s="1031"/>
      <c r="BT104" s="1031"/>
      <c r="BU104" s="1031"/>
      <c r="BV104" s="1031"/>
      <c r="BW104" s="1031"/>
      <c r="BX104" s="1031"/>
      <c r="BY104" s="1031"/>
      <c r="BZ104" s="1031"/>
      <c r="CA104" s="1031"/>
      <c r="CB104" s="1031"/>
      <c r="CC104" s="1031"/>
      <c r="CD104" s="1031"/>
      <c r="CE104" s="1031"/>
      <c r="CF104" s="1031"/>
      <c r="CG104" s="1031"/>
      <c r="CH104" s="1031"/>
      <c r="CI104" s="1031"/>
      <c r="CJ104" s="1031"/>
      <c r="CK104" s="1031"/>
      <c r="CL104" s="1031"/>
      <c r="CM104" s="1031"/>
      <c r="CN104" s="1031"/>
      <c r="CO104" s="1031"/>
      <c r="CP104" s="1031"/>
      <c r="CQ104" s="1031"/>
      <c r="CR104" s="1031"/>
      <c r="CS104" s="1031"/>
      <c r="CT104" s="1031"/>
      <c r="CU104" s="1031"/>
      <c r="CV104" s="1031"/>
      <c r="CW104" s="1031"/>
      <c r="CX104" s="1031"/>
      <c r="CY104" s="1031"/>
      <c r="CZ104" s="1031"/>
      <c r="DA104" s="1031"/>
      <c r="DB104" s="1031"/>
      <c r="DC104" s="1031"/>
      <c r="DD104" s="1031"/>
      <c r="DE104" s="1031"/>
      <c r="DF104" s="1031"/>
      <c r="DG104" s="1031"/>
      <c r="DH104" s="1031"/>
      <c r="DI104" s="1031"/>
      <c r="DJ104" s="1031"/>
      <c r="DK104" s="1031"/>
      <c r="DL104" s="1031"/>
      <c r="DM104" s="1031"/>
      <c r="DN104" s="1031"/>
      <c r="DO104" s="1031"/>
      <c r="DP104" s="1031"/>
      <c r="DQ104" s="1031"/>
      <c r="DR104" s="1031"/>
      <c r="DS104" s="1031"/>
      <c r="DT104" s="1031"/>
      <c r="DU104" s="1031"/>
      <c r="DV104" s="1031"/>
      <c r="DW104" s="1031"/>
      <c r="DX104" s="1031"/>
      <c r="DY104" s="1031"/>
      <c r="DZ104" s="1031"/>
      <c r="EA104" s="1031"/>
      <c r="EB104" s="1031"/>
      <c r="EC104" s="1031"/>
      <c r="ED104" s="1031"/>
      <c r="EE104" s="1031"/>
      <c r="EF104" s="1031"/>
      <c r="EG104" s="1031"/>
      <c r="EH104" s="1031"/>
      <c r="EI104" s="1031"/>
      <c r="EJ104" s="1031"/>
      <c r="EK104" s="1031"/>
      <c r="EL104" s="1031"/>
      <c r="EM104" s="1031"/>
      <c r="EN104" s="1031"/>
      <c r="EO104" s="1031"/>
      <c r="EP104" s="1031"/>
      <c r="EQ104" s="1031"/>
      <c r="ER104" s="1031"/>
      <c r="ES104" s="1031"/>
      <c r="ET104" s="1031"/>
      <c r="EU104" s="1031"/>
      <c r="EV104" s="1031"/>
      <c r="EW104" s="1031"/>
      <c r="EX104" s="1031"/>
      <c r="EY104" s="1031"/>
      <c r="EZ104" s="1031"/>
      <c r="FA104" s="1031"/>
      <c r="FB104" s="1031"/>
      <c r="FC104" s="1031"/>
      <c r="FD104" s="1031"/>
      <c r="FE104" s="1031"/>
      <c r="FF104" s="1031"/>
      <c r="FG104" s="1031"/>
      <c r="FH104" s="1031"/>
      <c r="FI104" s="1031"/>
      <c r="FJ104" s="1031"/>
      <c r="FK104" s="1031"/>
      <c r="FL104" s="1031"/>
      <c r="FM104" s="1031"/>
      <c r="FN104" s="1031"/>
      <c r="FO104" s="1031"/>
      <c r="FP104" s="1031"/>
      <c r="FQ104" s="1031"/>
      <c r="FR104" s="1031"/>
      <c r="FS104" s="1031"/>
      <c r="FT104" s="1031"/>
      <c r="FU104" s="1031"/>
      <c r="FV104" s="1031"/>
      <c r="FW104" s="1031"/>
      <c r="FX104" s="1031"/>
      <c r="FY104" s="1031"/>
      <c r="FZ104" s="1031"/>
      <c r="GA104" s="1031"/>
      <c r="GB104" s="1031"/>
      <c r="GC104" s="1031"/>
      <c r="GD104" s="1031"/>
      <c r="GE104" s="1031"/>
      <c r="GF104" s="1031"/>
      <c r="GG104" s="1031"/>
      <c r="GH104" s="1031"/>
      <c r="GI104" s="1031"/>
      <c r="GJ104" s="1031"/>
      <c r="GK104" s="1031"/>
      <c r="GL104" s="1031"/>
      <c r="GM104" s="1031"/>
      <c r="GN104" s="1031"/>
      <c r="GO104" s="1031"/>
      <c r="GP104" s="1031"/>
      <c r="GQ104" s="1031"/>
      <c r="GR104" s="1031"/>
      <c r="GS104" s="1031"/>
      <c r="GT104" s="1031"/>
      <c r="GU104" s="1031"/>
      <c r="GV104" s="1031"/>
      <c r="GW104" s="1031"/>
      <c r="GX104" s="1031"/>
      <c r="GY104" s="1031"/>
      <c r="GZ104" s="1031"/>
      <c r="HA104" s="1031"/>
      <c r="HB104" s="1031"/>
      <c r="HC104" s="1031"/>
      <c r="HD104" s="1031"/>
      <c r="HE104" s="1031"/>
      <c r="HF104" s="1031"/>
      <c r="HG104" s="1031"/>
      <c r="HH104" s="1031"/>
      <c r="HI104" s="1031"/>
      <c r="HJ104" s="1031"/>
      <c r="HK104" s="1031"/>
      <c r="HL104" s="1031"/>
      <c r="HM104" s="1031"/>
      <c r="HN104" s="1031"/>
      <c r="HO104" s="1031"/>
      <c r="HP104" s="1031"/>
      <c r="HQ104" s="1031"/>
      <c r="HR104" s="1031"/>
      <c r="HS104" s="1031"/>
      <c r="HT104" s="1031"/>
      <c r="HU104" s="1031"/>
      <c r="HV104" s="1031"/>
      <c r="HW104" s="1031"/>
      <c r="HX104" s="1031"/>
      <c r="HY104" s="1031"/>
      <c r="HZ104" s="1031"/>
      <c r="IA104" s="1031"/>
      <c r="IB104" s="1031"/>
      <c r="IC104" s="1031"/>
      <c r="ID104" s="1031"/>
      <c r="IE104" s="1031"/>
      <c r="IF104" s="1031"/>
      <c r="IG104" s="1031"/>
      <c r="IH104" s="1031"/>
      <c r="II104" s="1031"/>
      <c r="IJ104" s="1031"/>
      <c r="IK104" s="1031"/>
      <c r="IL104" s="1031"/>
      <c r="IM104" s="1031"/>
      <c r="IN104" s="1031"/>
      <c r="IO104" s="1031"/>
      <c r="IP104" s="1031"/>
      <c r="IQ104" s="1031"/>
      <c r="IR104" s="1031"/>
      <c r="IS104" s="1031"/>
      <c r="IT104" s="1031"/>
      <c r="IU104" s="1031"/>
      <c r="IV104" s="1031"/>
      <c r="IW104" s="1031"/>
      <c r="IX104" s="1031"/>
      <c r="IY104" s="1031"/>
      <c r="IZ104" s="1031"/>
      <c r="JA104" s="1031"/>
      <c r="JB104" s="1031"/>
      <c r="JC104" s="1031"/>
      <c r="JD104" s="1031"/>
      <c r="JE104" s="1031"/>
      <c r="JF104" s="1031"/>
      <c r="JG104" s="1031"/>
      <c r="JH104" s="1031"/>
      <c r="JI104" s="1031"/>
      <c r="JJ104" s="1031"/>
      <c r="JK104" s="1031"/>
      <c r="JL104" s="1031"/>
      <c r="JM104" s="1031"/>
      <c r="JN104" s="1031"/>
      <c r="JO104" s="1031"/>
      <c r="JP104" s="1031"/>
      <c r="JQ104" s="1031"/>
      <c r="JR104" s="1031"/>
      <c r="JS104" s="1031"/>
      <c r="JT104" s="1031"/>
      <c r="JU104" s="1031"/>
      <c r="JV104" s="1031"/>
      <c r="JW104" s="1031"/>
      <c r="JX104" s="1031"/>
      <c r="JY104" s="1031"/>
      <c r="JZ104" s="1031"/>
      <c r="KA104" s="1031"/>
      <c r="KB104" s="1031"/>
      <c r="KC104" s="1031"/>
      <c r="KD104" s="1031"/>
      <c r="KE104" s="1031"/>
      <c r="KF104" s="1031"/>
      <c r="KG104" s="1031"/>
      <c r="KH104" s="1031"/>
      <c r="KI104" s="1031"/>
      <c r="KJ104" s="1031"/>
      <c r="KK104" s="1031"/>
      <c r="KL104" s="1031"/>
      <c r="KM104" s="1031"/>
      <c r="KN104" s="1031"/>
      <c r="KO104" s="1031"/>
      <c r="KP104" s="1031"/>
      <c r="KQ104" s="1031"/>
      <c r="KR104" s="1031"/>
      <c r="KS104" s="1031"/>
      <c r="KT104" s="1031"/>
      <c r="KU104" s="1031"/>
      <c r="KV104" s="1031"/>
      <c r="KW104" s="1031"/>
      <c r="KX104" s="1031"/>
      <c r="KY104" s="1031"/>
      <c r="KZ104" s="1031"/>
      <c r="LA104" s="1031"/>
      <c r="LB104" s="1031"/>
      <c r="LC104" s="1031"/>
      <c r="LD104" s="1031"/>
      <c r="LE104" s="1031"/>
      <c r="LF104" s="1031"/>
      <c r="LG104" s="1031"/>
    </row>
    <row r="105" spans="14:25">
      <c r="N105" s="1076"/>
      <c r="O105" s="1076"/>
      <c r="T105" s="1111"/>
      <c r="V105" s="1111"/>
      <c r="Y105" s="1139"/>
    </row>
    <row r="106" spans="20:22">
      <c r="T106" s="1111"/>
      <c r="V106" s="1111"/>
    </row>
    <row r="107" spans="6:22">
      <c r="F107" s="2122"/>
      <c r="T107" s="1111"/>
      <c r="V107" s="1111"/>
    </row>
    <row r="108" spans="20:22">
      <c r="T108" s="1111"/>
      <c r="V108" s="1111"/>
    </row>
    <row r="109" spans="20:22">
      <c r="T109" s="1111"/>
      <c r="V109" s="1111"/>
    </row>
    <row r="110" ht="26.25" customHeight="1" spans="3:40">
      <c r="C110" s="1059"/>
      <c r="N110" s="1077"/>
      <c r="O110" s="1077"/>
      <c r="P110" s="1078"/>
      <c r="R110" s="1112"/>
      <c r="S110" s="1112"/>
      <c r="T110" s="1111"/>
      <c r="U110" s="1113"/>
      <c r="V110" s="1111"/>
      <c r="AA110" s="1140"/>
      <c r="AG110" s="1059"/>
      <c r="AH110" s="1059"/>
      <c r="AI110" s="1059"/>
      <c r="AJ110" s="1059"/>
      <c r="AK110" s="1059"/>
      <c r="AL110" s="1059"/>
      <c r="AM110" s="1059"/>
      <c r="AN110" s="1059"/>
    </row>
    <row r="111" ht="26.25" customHeight="1" spans="3:40">
      <c r="C111" s="1059"/>
      <c r="N111" s="1077"/>
      <c r="O111" s="1077"/>
      <c r="P111" s="1078"/>
      <c r="R111" s="1112"/>
      <c r="S111" s="1112"/>
      <c r="T111" s="1111"/>
      <c r="U111" s="1113"/>
      <c r="V111" s="1111"/>
      <c r="AA111" s="1140"/>
      <c r="AG111" s="1059"/>
      <c r="AH111" s="1059"/>
      <c r="AI111" s="1059"/>
      <c r="AJ111" s="1059"/>
      <c r="AK111" s="1059"/>
      <c r="AL111" s="1059"/>
      <c r="AM111" s="1059"/>
      <c r="AN111" s="1059"/>
    </row>
    <row r="112" spans="18:22">
      <c r="R112" s="1112"/>
      <c r="S112" s="1112"/>
      <c r="T112" s="1111"/>
      <c r="V112" s="1111"/>
    </row>
    <row r="113" spans="18:22">
      <c r="R113" s="1112"/>
      <c r="S113" s="1112"/>
      <c r="T113" s="1111"/>
      <c r="V113" s="1111"/>
    </row>
    <row r="114" spans="18:22">
      <c r="R114" s="1112"/>
      <c r="S114" s="1112"/>
      <c r="T114" s="1111"/>
      <c r="V114" s="1111"/>
    </row>
    <row r="115" spans="18:22">
      <c r="R115" s="1112"/>
      <c r="S115" s="1112"/>
      <c r="T115" s="1111"/>
      <c r="V115" s="1111"/>
    </row>
    <row r="116" spans="18:22">
      <c r="R116" s="1112"/>
      <c r="S116" s="1112"/>
      <c r="T116" s="1111"/>
      <c r="V116" s="1111"/>
    </row>
    <row r="117" spans="18:22">
      <c r="R117" s="1112"/>
      <c r="S117" s="1112"/>
      <c r="T117" s="1111"/>
      <c r="V117" s="1111"/>
    </row>
    <row r="118" spans="18:22">
      <c r="R118" s="1112"/>
      <c r="S118" s="1112"/>
      <c r="T118" s="1111"/>
      <c r="V118" s="1111"/>
    </row>
    <row r="119" spans="18:22">
      <c r="R119" s="1112"/>
      <c r="S119" s="1112"/>
      <c r="T119" s="1111"/>
      <c r="V119" s="1111"/>
    </row>
    <row r="120" spans="18:22">
      <c r="R120" s="1112"/>
      <c r="S120" s="1112"/>
      <c r="T120" s="1111"/>
      <c r="V120" s="1111"/>
    </row>
    <row r="121" spans="18:22">
      <c r="R121" s="1112"/>
      <c r="S121" s="1112"/>
      <c r="T121" s="1111"/>
      <c r="V121" s="1111"/>
    </row>
    <row r="122" spans="18:22">
      <c r="R122" s="1112"/>
      <c r="S122" s="1112"/>
      <c r="T122" s="1111"/>
      <c r="V122" s="1111"/>
    </row>
    <row r="123" spans="18:22">
      <c r="R123" s="1112"/>
      <c r="S123" s="1112"/>
      <c r="T123" s="1111"/>
      <c r="V123" s="1111"/>
    </row>
    <row r="124" spans="18:22">
      <c r="R124" s="1112"/>
      <c r="S124" s="1112"/>
      <c r="T124" s="1111"/>
      <c r="V124" s="1111"/>
    </row>
    <row r="125" spans="18:22">
      <c r="R125" s="1112"/>
      <c r="S125" s="1112"/>
      <c r="T125" s="1111"/>
      <c r="V125" s="1111"/>
    </row>
    <row r="126" spans="18:22">
      <c r="R126" s="1112"/>
      <c r="S126" s="1112"/>
      <c r="T126" s="1111"/>
      <c r="V126" s="1111"/>
    </row>
    <row r="127" spans="18:22">
      <c r="R127" s="1112"/>
      <c r="S127" s="1112"/>
      <c r="T127" s="1111"/>
      <c r="V127" s="1111"/>
    </row>
    <row r="128" spans="18:22">
      <c r="R128" s="1112"/>
      <c r="S128" s="1112"/>
      <c r="T128" s="1111"/>
      <c r="V128" s="1111"/>
    </row>
    <row r="129" spans="18:22">
      <c r="R129" s="1112"/>
      <c r="S129" s="1112"/>
      <c r="T129" s="1111"/>
      <c r="V129" s="1111"/>
    </row>
    <row r="130" spans="18:22">
      <c r="R130" s="1112"/>
      <c r="S130" s="1112"/>
      <c r="T130" s="1111"/>
      <c r="V130" s="1111"/>
    </row>
    <row r="131" spans="18:22">
      <c r="R131" s="1112"/>
      <c r="S131" s="1112"/>
      <c r="T131" s="1111"/>
      <c r="V131" s="1111"/>
    </row>
    <row r="132" spans="18:22">
      <c r="R132" s="1112"/>
      <c r="S132" s="1112"/>
      <c r="T132" s="1111"/>
      <c r="V132" s="1111"/>
    </row>
    <row r="133" spans="18:22">
      <c r="R133" s="1112"/>
      <c r="S133" s="1112"/>
      <c r="T133" s="1111"/>
      <c r="V133" s="1111"/>
    </row>
    <row r="134" spans="18:22">
      <c r="R134" s="1112"/>
      <c r="S134" s="1112"/>
      <c r="T134" s="1111"/>
      <c r="V134" s="1111"/>
    </row>
    <row r="135" spans="18:22">
      <c r="R135" s="1112"/>
      <c r="S135" s="1112"/>
      <c r="T135" s="1111"/>
      <c r="V135" s="1111"/>
    </row>
    <row r="136" spans="18:22">
      <c r="R136" s="1112"/>
      <c r="S136" s="1112"/>
      <c r="T136" s="1111"/>
      <c r="V136" s="1111"/>
    </row>
    <row r="137" spans="18:22">
      <c r="R137" s="1112"/>
      <c r="S137" s="1112"/>
      <c r="T137" s="1111"/>
      <c r="V137" s="1111"/>
    </row>
    <row r="138" spans="18:22">
      <c r="R138" s="1112"/>
      <c r="S138" s="1112"/>
      <c r="T138" s="1111"/>
      <c r="V138" s="1111"/>
    </row>
    <row r="139" spans="18:22">
      <c r="R139" s="1112"/>
      <c r="S139" s="1112"/>
      <c r="T139" s="1111"/>
      <c r="V139" s="1111"/>
    </row>
    <row r="140" spans="18:22">
      <c r="R140" s="1112"/>
      <c r="S140" s="1112"/>
      <c r="T140" s="1111"/>
      <c r="V140" s="1111"/>
    </row>
    <row r="141" spans="18:22">
      <c r="R141" s="1112"/>
      <c r="S141" s="1112"/>
      <c r="T141" s="1111"/>
      <c r="V141" s="1111"/>
    </row>
    <row r="142" spans="18:22">
      <c r="R142" s="1112"/>
      <c r="S142" s="1112"/>
      <c r="T142" s="1111"/>
      <c r="V142" s="1111"/>
    </row>
    <row r="143" spans="18:22">
      <c r="R143" s="1112"/>
      <c r="S143" s="1112"/>
      <c r="T143" s="1111"/>
      <c r="V143" s="1111"/>
    </row>
    <row r="144" spans="18:22">
      <c r="R144" s="1112"/>
      <c r="S144" s="1112"/>
      <c r="T144" s="1111"/>
      <c r="V144" s="1111"/>
    </row>
    <row r="145" spans="18:22">
      <c r="R145" s="1112"/>
      <c r="S145" s="1112"/>
      <c r="T145" s="1111"/>
      <c r="V145" s="1111"/>
    </row>
    <row r="146" spans="18:22">
      <c r="R146" s="1112"/>
      <c r="S146" s="1112"/>
      <c r="T146" s="1111"/>
      <c r="V146" s="1111"/>
    </row>
    <row r="147" spans="18:22">
      <c r="R147" s="1112"/>
      <c r="S147" s="1112"/>
      <c r="T147" s="1111"/>
      <c r="V147" s="1111"/>
    </row>
    <row r="148" spans="18:22">
      <c r="R148" s="1112"/>
      <c r="S148" s="1112"/>
      <c r="T148" s="1111"/>
      <c r="V148" s="1111"/>
    </row>
    <row r="149" spans="18:22">
      <c r="R149" s="1112"/>
      <c r="S149" s="1112"/>
      <c r="T149" s="1111"/>
      <c r="V149" s="1111"/>
    </row>
    <row r="150" spans="18:22">
      <c r="R150" s="1112"/>
      <c r="S150" s="1112"/>
      <c r="T150" s="1111"/>
      <c r="V150" s="1111"/>
    </row>
    <row r="151" spans="18:22">
      <c r="R151" s="1112"/>
      <c r="S151" s="1112"/>
      <c r="T151" s="1111"/>
      <c r="V151" s="1111"/>
    </row>
    <row r="152" spans="18:22">
      <c r="R152" s="1112"/>
      <c r="S152" s="1112"/>
      <c r="T152" s="1111"/>
      <c r="V152" s="1111"/>
    </row>
    <row r="153" spans="18:22">
      <c r="R153" s="1112"/>
      <c r="S153" s="1112"/>
      <c r="T153" s="1111"/>
      <c r="V153" s="1111"/>
    </row>
    <row r="154" spans="18:22">
      <c r="R154" s="1112"/>
      <c r="S154" s="1112"/>
      <c r="T154" s="1111"/>
      <c r="V154" s="1111"/>
    </row>
    <row r="155" spans="18:22">
      <c r="R155" s="1112"/>
      <c r="S155" s="1112"/>
      <c r="T155" s="1111"/>
      <c r="V155" s="1111"/>
    </row>
    <row r="156" spans="18:22">
      <c r="R156" s="1112"/>
      <c r="S156" s="1112"/>
      <c r="T156" s="1111"/>
      <c r="V156" s="1111"/>
    </row>
    <row r="157" spans="18:22">
      <c r="R157" s="1112"/>
      <c r="S157" s="1112"/>
      <c r="T157" s="1111"/>
      <c r="V157" s="1111"/>
    </row>
    <row r="158" spans="18:22">
      <c r="R158" s="1112"/>
      <c r="S158" s="1112"/>
      <c r="T158" s="1111"/>
      <c r="V158" s="1111"/>
    </row>
    <row r="159" spans="18:22">
      <c r="R159" s="1112"/>
      <c r="S159" s="1112"/>
      <c r="T159" s="1111"/>
      <c r="V159" s="1111"/>
    </row>
    <row r="160" spans="18:22">
      <c r="R160" s="1112"/>
      <c r="S160" s="1112"/>
      <c r="T160" s="1111"/>
      <c r="V160" s="1111"/>
    </row>
    <row r="161" spans="18:22">
      <c r="R161" s="1112"/>
      <c r="S161" s="1112"/>
      <c r="T161" s="1111"/>
      <c r="V161" s="1111"/>
    </row>
    <row r="162" spans="18:22">
      <c r="R162" s="1112"/>
      <c r="S162" s="1112"/>
      <c r="T162" s="1111"/>
      <c r="V162" s="1111"/>
    </row>
    <row r="163" spans="18:22">
      <c r="R163" s="1112"/>
      <c r="S163" s="1112"/>
      <c r="T163" s="1111"/>
      <c r="V163" s="1111"/>
    </row>
    <row r="164" spans="18:22">
      <c r="R164" s="1112"/>
      <c r="S164" s="1112"/>
      <c r="T164" s="1111"/>
      <c r="V164" s="1111"/>
    </row>
    <row r="165" spans="18:22">
      <c r="R165" s="1112"/>
      <c r="S165" s="1112"/>
      <c r="T165" s="1111"/>
      <c r="V165" s="1111"/>
    </row>
    <row r="166" spans="18:22">
      <c r="R166" s="1112"/>
      <c r="S166" s="1112"/>
      <c r="T166" s="1111"/>
      <c r="V166" s="1111"/>
    </row>
    <row r="167" spans="18:22">
      <c r="R167" s="1112"/>
      <c r="S167" s="1112"/>
      <c r="T167" s="1111"/>
      <c r="V167" s="1111"/>
    </row>
    <row r="168" spans="18:22">
      <c r="R168" s="1112"/>
      <c r="S168" s="1112"/>
      <c r="T168" s="1111"/>
      <c r="V168" s="1111"/>
    </row>
    <row r="169" spans="18:22">
      <c r="R169" s="1112"/>
      <c r="S169" s="1112"/>
      <c r="T169" s="1111"/>
      <c r="V169" s="1111"/>
    </row>
    <row r="170" spans="18:22">
      <c r="R170" s="1112"/>
      <c r="S170" s="1112"/>
      <c r="T170" s="1111"/>
      <c r="V170" s="1111"/>
    </row>
    <row r="171" spans="18:22">
      <c r="R171" s="1112"/>
      <c r="S171" s="1112"/>
      <c r="T171" s="1111"/>
      <c r="V171" s="1111"/>
    </row>
    <row r="172" spans="18:22">
      <c r="R172" s="1112"/>
      <c r="S172" s="1112"/>
      <c r="T172" s="1111"/>
      <c r="V172" s="1111"/>
    </row>
    <row r="173" spans="18:22">
      <c r="R173" s="1112"/>
      <c r="S173" s="1112"/>
      <c r="T173" s="1111"/>
      <c r="V173" s="1111"/>
    </row>
    <row r="174" spans="18:22">
      <c r="R174" s="1112"/>
      <c r="S174" s="1112"/>
      <c r="T174" s="1111"/>
      <c r="V174" s="1111"/>
    </row>
    <row r="175" spans="18:22">
      <c r="R175" s="1112"/>
      <c r="S175" s="1112"/>
      <c r="T175" s="1111"/>
      <c r="V175" s="1111"/>
    </row>
    <row r="176" spans="18:22">
      <c r="R176" s="1112"/>
      <c r="S176" s="1112"/>
      <c r="T176" s="1111"/>
      <c r="V176" s="1111"/>
    </row>
    <row r="177" spans="18:22">
      <c r="R177" s="1112"/>
      <c r="S177" s="1112"/>
      <c r="T177" s="1111"/>
      <c r="V177" s="1111"/>
    </row>
    <row r="178" spans="18:22">
      <c r="R178" s="1112"/>
      <c r="S178" s="1112"/>
      <c r="T178" s="1111"/>
      <c r="V178" s="1111"/>
    </row>
    <row r="179" spans="18:22">
      <c r="R179" s="1112"/>
      <c r="S179" s="1112"/>
      <c r="T179" s="1111"/>
      <c r="V179" s="1111"/>
    </row>
    <row r="180" spans="18:22">
      <c r="R180" s="1112"/>
      <c r="S180" s="1112"/>
      <c r="T180" s="1111"/>
      <c r="V180" s="1111"/>
    </row>
    <row r="181" spans="18:22">
      <c r="R181" s="1112"/>
      <c r="S181" s="1112"/>
      <c r="T181" s="1111"/>
      <c r="V181" s="1111"/>
    </row>
    <row r="182" spans="18:22">
      <c r="R182" s="1112"/>
      <c r="S182" s="1112"/>
      <c r="T182" s="1111"/>
      <c r="V182" s="1111"/>
    </row>
    <row r="183" spans="18:22">
      <c r="R183" s="1112"/>
      <c r="S183" s="1112"/>
      <c r="T183" s="1111"/>
      <c r="V183" s="1111"/>
    </row>
    <row r="184" spans="18:22">
      <c r="R184" s="1112"/>
      <c r="S184" s="1112"/>
      <c r="T184" s="1111"/>
      <c r="V184" s="1111"/>
    </row>
    <row r="185" spans="18:22">
      <c r="R185" s="1112"/>
      <c r="S185" s="1112"/>
      <c r="T185" s="1111"/>
      <c r="V185" s="1111"/>
    </row>
    <row r="186" spans="18:22">
      <c r="R186" s="1112"/>
      <c r="S186" s="1112"/>
      <c r="T186" s="1111"/>
      <c r="V186" s="1111"/>
    </row>
    <row r="187" spans="18:22">
      <c r="R187" s="1112"/>
      <c r="S187" s="1112"/>
      <c r="T187" s="1111"/>
      <c r="V187" s="1111"/>
    </row>
    <row r="188" spans="18:22">
      <c r="R188" s="1112"/>
      <c r="S188" s="1112"/>
      <c r="T188" s="1111"/>
      <c r="V188" s="1111"/>
    </row>
    <row r="189" spans="18:22">
      <c r="R189" s="1112"/>
      <c r="S189" s="1112"/>
      <c r="T189" s="1111"/>
      <c r="V189" s="1111"/>
    </row>
    <row r="190" spans="18:22">
      <c r="R190" s="1112"/>
      <c r="S190" s="1112"/>
      <c r="T190" s="1111"/>
      <c r="V190" s="1111"/>
    </row>
    <row r="191" spans="18:22">
      <c r="R191" s="1112"/>
      <c r="S191" s="1112"/>
      <c r="T191" s="1111"/>
      <c r="V191" s="1111"/>
    </row>
    <row r="192" spans="18:22">
      <c r="R192" s="1112"/>
      <c r="S192" s="1112"/>
      <c r="T192" s="1111"/>
      <c r="V192" s="1111"/>
    </row>
    <row r="193" spans="18:22">
      <c r="R193" s="1112"/>
      <c r="S193" s="1112"/>
      <c r="T193" s="1111"/>
      <c r="V193" s="1111"/>
    </row>
    <row r="194" spans="18:22">
      <c r="R194" s="1112"/>
      <c r="S194" s="1112"/>
      <c r="T194" s="1111"/>
      <c r="V194" s="1111"/>
    </row>
    <row r="195" spans="18:22">
      <c r="R195" s="1112"/>
      <c r="S195" s="1112"/>
      <c r="T195" s="1111"/>
      <c r="V195" s="1111"/>
    </row>
    <row r="196" spans="18:22">
      <c r="R196" s="1112"/>
      <c r="S196" s="1112"/>
      <c r="T196" s="1111"/>
      <c r="V196" s="1111"/>
    </row>
    <row r="197" spans="18:22">
      <c r="R197" s="1112"/>
      <c r="S197" s="1112"/>
      <c r="T197" s="1111"/>
      <c r="V197" s="1111"/>
    </row>
    <row r="198" spans="18:22">
      <c r="R198" s="1112"/>
      <c r="S198" s="1112"/>
      <c r="T198" s="1111"/>
      <c r="V198" s="1111"/>
    </row>
    <row r="199" spans="18:22">
      <c r="R199" s="1112"/>
      <c r="S199" s="1112"/>
      <c r="T199" s="1111"/>
      <c r="V199" s="1111"/>
    </row>
    <row r="200" spans="18:22">
      <c r="R200" s="1112"/>
      <c r="S200" s="1112"/>
      <c r="T200" s="1111"/>
      <c r="V200" s="1111"/>
    </row>
    <row r="201" spans="18:22">
      <c r="R201" s="1112"/>
      <c r="S201" s="1112"/>
      <c r="T201" s="1111"/>
      <c r="V201" s="1111"/>
    </row>
    <row r="202" spans="18:22">
      <c r="R202" s="1112"/>
      <c r="S202" s="1112"/>
      <c r="T202" s="1111"/>
      <c r="V202" s="1111"/>
    </row>
    <row r="203" spans="18:22">
      <c r="R203" s="1112"/>
      <c r="S203" s="1112"/>
      <c r="T203" s="1111"/>
      <c r="V203" s="1111"/>
    </row>
    <row r="204" spans="18:22">
      <c r="R204" s="1112"/>
      <c r="S204" s="1112"/>
      <c r="T204" s="1111"/>
      <c r="V204" s="1111"/>
    </row>
    <row r="205" spans="18:22">
      <c r="R205" s="1112"/>
      <c r="S205" s="1112"/>
      <c r="T205" s="1111"/>
      <c r="V205" s="1111"/>
    </row>
    <row r="206" spans="18:22">
      <c r="R206" s="1112"/>
      <c r="S206" s="1112"/>
      <c r="T206" s="1111"/>
      <c r="V206" s="1111"/>
    </row>
    <row r="207" spans="18:22">
      <c r="R207" s="1112"/>
      <c r="S207" s="1112"/>
      <c r="T207" s="1111"/>
      <c r="V207" s="1111"/>
    </row>
    <row r="208" spans="18:22">
      <c r="R208" s="1112"/>
      <c r="S208" s="1112"/>
      <c r="T208" s="1111"/>
      <c r="V208" s="1111"/>
    </row>
    <row r="209" spans="18:22">
      <c r="R209" s="1112"/>
      <c r="S209" s="1112"/>
      <c r="T209" s="1111"/>
      <c r="V209" s="1111"/>
    </row>
    <row r="210" spans="18:22">
      <c r="R210" s="1112"/>
      <c r="S210" s="1112"/>
      <c r="T210" s="1111"/>
      <c r="V210" s="1111"/>
    </row>
    <row r="211" spans="18:22">
      <c r="R211" s="1112"/>
      <c r="S211" s="1112"/>
      <c r="T211" s="1111"/>
      <c r="V211" s="1111"/>
    </row>
    <row r="212" spans="18:22">
      <c r="R212" s="1112"/>
      <c r="S212" s="1112"/>
      <c r="T212" s="1111"/>
      <c r="V212" s="1111"/>
    </row>
    <row r="213" spans="18:22">
      <c r="R213" s="1112"/>
      <c r="S213" s="1112"/>
      <c r="T213" s="1111"/>
      <c r="V213" s="1111"/>
    </row>
    <row r="214" spans="18:22">
      <c r="R214" s="1112"/>
      <c r="S214" s="1112"/>
      <c r="T214" s="1111"/>
      <c r="V214" s="1111"/>
    </row>
    <row r="215" spans="18:22">
      <c r="R215" s="1112"/>
      <c r="S215" s="1112"/>
      <c r="T215" s="1111"/>
      <c r="V215" s="1111"/>
    </row>
    <row r="216" spans="18:22">
      <c r="R216" s="1112"/>
      <c r="S216" s="1112"/>
      <c r="T216" s="1111"/>
      <c r="V216" s="1111"/>
    </row>
    <row r="217" spans="18:22">
      <c r="R217" s="1112"/>
      <c r="S217" s="1112"/>
      <c r="T217" s="1111"/>
      <c r="V217" s="1111"/>
    </row>
    <row r="218" spans="18:22">
      <c r="R218" s="1112"/>
      <c r="S218" s="1112"/>
      <c r="T218" s="1111"/>
      <c r="V218" s="1111"/>
    </row>
    <row r="219" spans="18:22">
      <c r="R219" s="1112"/>
      <c r="S219" s="1112"/>
      <c r="T219" s="1111"/>
      <c r="V219" s="1111"/>
    </row>
    <row r="220" spans="18:22">
      <c r="R220" s="1112"/>
      <c r="S220" s="1112"/>
      <c r="T220" s="1111"/>
      <c r="V220" s="1111"/>
    </row>
    <row r="221" spans="18:22">
      <c r="R221" s="1112"/>
      <c r="S221" s="1112"/>
      <c r="T221" s="1111"/>
      <c r="V221" s="1111"/>
    </row>
    <row r="222" spans="18:22">
      <c r="R222" s="1112"/>
      <c r="S222" s="1112"/>
      <c r="T222" s="1111"/>
      <c r="V222" s="1111"/>
    </row>
    <row r="223" spans="18:22">
      <c r="R223" s="1112"/>
      <c r="S223" s="1112"/>
      <c r="T223" s="1111"/>
      <c r="V223" s="1111"/>
    </row>
    <row r="224" spans="18:22">
      <c r="R224" s="1112"/>
      <c r="S224" s="1112"/>
      <c r="T224" s="1111"/>
      <c r="V224" s="1111"/>
    </row>
    <row r="225" spans="18:22">
      <c r="R225" s="1112"/>
      <c r="S225" s="1112"/>
      <c r="T225" s="1111"/>
      <c r="V225" s="1111"/>
    </row>
    <row r="226" spans="18:22">
      <c r="R226" s="1112"/>
      <c r="S226" s="1112"/>
      <c r="T226" s="1111"/>
      <c r="V226" s="1111"/>
    </row>
    <row r="227" spans="18:22">
      <c r="R227" s="1112"/>
      <c r="S227" s="1112"/>
      <c r="T227" s="1111"/>
      <c r="V227" s="1111"/>
    </row>
    <row r="228" spans="18:22">
      <c r="R228" s="1112"/>
      <c r="S228" s="1112"/>
      <c r="T228" s="1111"/>
      <c r="V228" s="1111"/>
    </row>
    <row r="229" spans="18:22">
      <c r="R229" s="1112"/>
      <c r="S229" s="1112"/>
      <c r="T229" s="1111"/>
      <c r="V229" s="1111"/>
    </row>
    <row r="230" spans="18:22">
      <c r="R230" s="1112"/>
      <c r="S230" s="1112"/>
      <c r="T230" s="1111"/>
      <c r="V230" s="1111"/>
    </row>
    <row r="231" spans="18:22">
      <c r="R231" s="1112"/>
      <c r="S231" s="1112"/>
      <c r="T231" s="1111"/>
      <c r="V231" s="1111"/>
    </row>
    <row r="232" spans="18:22">
      <c r="R232" s="1112"/>
      <c r="S232" s="1112"/>
      <c r="T232" s="1111"/>
      <c r="V232" s="1111"/>
    </row>
    <row r="233" spans="20:22">
      <c r="T233" s="1111"/>
      <c r="V233" s="1111"/>
    </row>
    <row r="234" spans="20:22">
      <c r="T234" s="1111"/>
      <c r="V234" s="1111"/>
    </row>
    <row r="235" spans="18:22">
      <c r="R235" s="1112"/>
      <c r="S235" s="1112"/>
      <c r="T235" s="1111"/>
      <c r="V235" s="1111"/>
    </row>
    <row r="236" spans="20:22">
      <c r="T236" s="1111"/>
      <c r="V236" s="1111"/>
    </row>
    <row r="237" spans="20:22">
      <c r="T237" s="1111"/>
      <c r="V237" s="1111"/>
    </row>
    <row r="238" spans="20:22">
      <c r="T238" s="1111"/>
      <c r="V238" s="1111"/>
    </row>
    <row r="239" spans="20:22">
      <c r="T239" s="1111"/>
      <c r="V239" s="1111"/>
    </row>
    <row r="240" spans="20:22">
      <c r="T240" s="1111"/>
      <c r="V240" s="1111"/>
    </row>
    <row r="241" spans="18:22">
      <c r="R241" s="2137"/>
      <c r="S241" s="2137"/>
      <c r="T241" s="1111"/>
      <c r="V241" s="1111"/>
    </row>
    <row r="242" spans="20:22">
      <c r="T242" s="1111"/>
      <c r="V242" s="1111"/>
    </row>
    <row r="243" spans="20:22">
      <c r="T243" s="1111"/>
      <c r="V243" s="1111"/>
    </row>
    <row r="244" spans="20:22">
      <c r="T244" s="1111"/>
      <c r="V244" s="1111"/>
    </row>
    <row r="245" spans="20:22">
      <c r="T245" s="1111"/>
      <c r="V245" s="1111"/>
    </row>
    <row r="246" spans="20:22">
      <c r="T246" s="1111"/>
      <c r="V246" s="1111"/>
    </row>
    <row r="247" spans="20:22">
      <c r="T247" s="1111"/>
      <c r="V247" s="1111"/>
    </row>
    <row r="248" spans="20:22">
      <c r="T248" s="1111"/>
      <c r="V248" s="1111"/>
    </row>
    <row r="249" spans="20:22">
      <c r="T249" s="1111"/>
      <c r="V249" s="1111"/>
    </row>
    <row r="250" spans="20:22">
      <c r="T250" s="1111"/>
      <c r="V250" s="1111"/>
    </row>
    <row r="251" spans="20:22">
      <c r="T251" s="1111"/>
      <c r="V251" s="1111"/>
    </row>
    <row r="252" spans="18:22">
      <c r="R252" s="1215"/>
      <c r="S252" s="1215"/>
      <c r="T252" s="1111"/>
      <c r="V252" s="1111"/>
    </row>
    <row r="253" spans="18:22">
      <c r="R253" s="1215"/>
      <c r="S253" s="1215"/>
      <c r="T253" s="1111"/>
      <c r="V253" s="1111"/>
    </row>
    <row r="254" spans="18:22">
      <c r="R254" s="2138"/>
      <c r="S254" s="2138"/>
      <c r="T254" s="1111"/>
      <c r="V254" s="1111"/>
    </row>
    <row r="255" spans="20:22">
      <c r="T255" s="1111"/>
      <c r="V255" s="1111"/>
    </row>
    <row r="256" spans="20:22">
      <c r="T256" s="1111"/>
      <c r="V256" s="1111"/>
    </row>
    <row r="257" spans="20:22">
      <c r="T257" s="1111"/>
      <c r="V257" s="1111"/>
    </row>
    <row r="258" spans="20:22">
      <c r="T258" s="1111"/>
      <c r="V258" s="1111"/>
    </row>
    <row r="259" spans="18:22">
      <c r="R259" s="1112"/>
      <c r="S259" s="1112"/>
      <c r="T259" s="1111"/>
      <c r="V259" s="1111"/>
    </row>
    <row r="260" spans="18:22">
      <c r="R260" s="1112"/>
      <c r="S260" s="1112"/>
      <c r="T260" s="1111"/>
      <c r="V260" s="1111"/>
    </row>
    <row r="261" spans="18:22">
      <c r="R261" s="1112"/>
      <c r="S261" s="1112"/>
      <c r="T261" s="1111"/>
      <c r="V261" s="1111"/>
    </row>
    <row r="262" spans="18:22">
      <c r="R262" s="1112"/>
      <c r="S262" s="1112"/>
      <c r="T262" s="1111"/>
      <c r="V262" s="1111"/>
    </row>
    <row r="263" spans="18:22">
      <c r="R263" s="1112"/>
      <c r="S263" s="1112"/>
      <c r="T263" s="1111"/>
      <c r="V263" s="1111"/>
    </row>
    <row r="264" spans="18:22">
      <c r="R264" s="1112"/>
      <c r="S264" s="1112"/>
      <c r="T264" s="1111"/>
      <c r="V264" s="1111"/>
    </row>
    <row r="265" spans="18:22">
      <c r="R265" s="1112"/>
      <c r="S265" s="1112"/>
      <c r="T265" s="1111"/>
      <c r="V265" s="1111"/>
    </row>
    <row r="266" spans="18:22">
      <c r="R266" s="1112"/>
      <c r="S266" s="1112"/>
      <c r="T266" s="1111"/>
      <c r="V266" s="1111"/>
    </row>
    <row r="267" spans="18:22">
      <c r="R267" s="1112"/>
      <c r="S267" s="1112"/>
      <c r="T267" s="1111"/>
      <c r="V267" s="1111"/>
    </row>
    <row r="268" spans="18:22">
      <c r="R268" s="1112"/>
      <c r="S268" s="1112"/>
      <c r="T268" s="1111"/>
      <c r="V268" s="1111"/>
    </row>
    <row r="269" spans="18:22">
      <c r="R269" s="1112"/>
      <c r="S269" s="1112"/>
      <c r="T269" s="1111"/>
      <c r="V269" s="1111"/>
    </row>
    <row r="270" spans="18:22">
      <c r="R270" s="1112"/>
      <c r="S270" s="1112"/>
      <c r="T270" s="1111"/>
      <c r="V270" s="1111"/>
    </row>
    <row r="271" spans="18:22">
      <c r="R271" s="1112"/>
      <c r="S271" s="1112"/>
      <c r="T271" s="1111"/>
      <c r="V271" s="1111"/>
    </row>
    <row r="272" spans="18:22">
      <c r="R272" s="1112"/>
      <c r="S272" s="1112"/>
      <c r="T272" s="1111"/>
      <c r="V272" s="1111"/>
    </row>
    <row r="273" spans="18:22">
      <c r="R273" s="1112"/>
      <c r="S273" s="1112"/>
      <c r="T273" s="1111"/>
      <c r="V273" s="1111"/>
    </row>
    <row r="274" spans="18:22">
      <c r="R274" s="1112"/>
      <c r="S274" s="1112"/>
      <c r="T274" s="1111"/>
      <c r="V274" s="1111"/>
    </row>
    <row r="275" spans="18:22">
      <c r="R275" s="1112"/>
      <c r="S275" s="1112"/>
      <c r="T275" s="1111"/>
      <c r="V275" s="1111"/>
    </row>
    <row r="276" spans="18:22">
      <c r="R276" s="1112"/>
      <c r="S276" s="1112"/>
      <c r="T276" s="1111"/>
      <c r="V276" s="1111"/>
    </row>
    <row r="277" spans="18:22">
      <c r="R277" s="1112"/>
      <c r="S277" s="1112"/>
      <c r="T277" s="1111"/>
      <c r="V277" s="1111"/>
    </row>
    <row r="278" spans="18:22">
      <c r="R278" s="1112"/>
      <c r="S278" s="1112"/>
      <c r="T278" s="1111"/>
      <c r="V278" s="1111"/>
    </row>
    <row r="279" spans="20:22">
      <c r="T279" s="1111"/>
      <c r="V279" s="1111"/>
    </row>
    <row r="280" spans="18:22">
      <c r="R280" s="1112"/>
      <c r="S280" s="1112"/>
      <c r="T280" s="1111"/>
      <c r="V280" s="1111"/>
    </row>
    <row r="281" ht="16.5" spans="18:22">
      <c r="R281" s="2139"/>
      <c r="S281" s="2139"/>
      <c r="T281" s="1111"/>
      <c r="V281" s="1111"/>
    </row>
    <row r="282" spans="18:22">
      <c r="R282" s="1112"/>
      <c r="S282" s="1112"/>
      <c r="T282" s="1111"/>
      <c r="V282" s="1111"/>
    </row>
    <row r="283" spans="18:22">
      <c r="R283" s="1112"/>
      <c r="S283" s="1112"/>
      <c r="T283" s="1111"/>
      <c r="V283" s="1111"/>
    </row>
    <row r="284" spans="18:22">
      <c r="R284" s="1112"/>
      <c r="S284" s="1112"/>
      <c r="T284" s="1111"/>
      <c r="V284" s="1111"/>
    </row>
    <row r="285" spans="18:22">
      <c r="R285" s="1112"/>
      <c r="S285" s="1112"/>
      <c r="T285" s="1111"/>
      <c r="V285" s="1111"/>
    </row>
    <row r="286" spans="18:22">
      <c r="R286" s="1112"/>
      <c r="S286" s="1112"/>
      <c r="T286" s="1111"/>
      <c r="V286" s="1111"/>
    </row>
    <row r="287" spans="18:22">
      <c r="R287" s="1112"/>
      <c r="S287" s="1112"/>
      <c r="T287" s="1111"/>
      <c r="V287" s="1111"/>
    </row>
    <row r="288" spans="18:22">
      <c r="R288" s="1112"/>
      <c r="S288" s="1112"/>
      <c r="T288" s="1111"/>
      <c r="V288" s="1111"/>
    </row>
    <row r="289" spans="18:22">
      <c r="R289" s="1112"/>
      <c r="S289" s="1112"/>
      <c r="T289" s="1111"/>
      <c r="V289" s="1111"/>
    </row>
    <row r="290" spans="18:22">
      <c r="R290" s="1112"/>
      <c r="S290" s="1112"/>
      <c r="T290" s="1111"/>
      <c r="V290" s="1111"/>
    </row>
    <row r="291" spans="18:22">
      <c r="R291" s="1112"/>
      <c r="S291" s="1112"/>
      <c r="T291" s="1111"/>
      <c r="V291" s="1111"/>
    </row>
    <row r="292" spans="18:22">
      <c r="R292" s="1112"/>
      <c r="S292" s="1112"/>
      <c r="T292" s="1111"/>
      <c r="V292" s="1111"/>
    </row>
    <row r="293" spans="18:22">
      <c r="R293" s="1112"/>
      <c r="S293" s="1112"/>
      <c r="T293" s="1111"/>
      <c r="V293" s="1111"/>
    </row>
    <row r="294" spans="18:22">
      <c r="R294" s="1112"/>
      <c r="S294" s="1112"/>
      <c r="T294" s="1111"/>
      <c r="V294" s="1111"/>
    </row>
    <row r="295" spans="18:22">
      <c r="R295" s="1112"/>
      <c r="S295" s="1112"/>
      <c r="T295" s="1111"/>
      <c r="V295" s="1111"/>
    </row>
    <row r="296" spans="18:22">
      <c r="R296" s="1112"/>
      <c r="S296" s="1112"/>
      <c r="T296" s="1111"/>
      <c r="V296" s="1111"/>
    </row>
    <row r="297" spans="18:22">
      <c r="R297" s="1112"/>
      <c r="S297" s="1112"/>
      <c r="T297" s="1111"/>
      <c r="V297" s="1111"/>
    </row>
    <row r="298" spans="18:22">
      <c r="R298" s="1112"/>
      <c r="S298" s="1112"/>
      <c r="T298" s="1111"/>
      <c r="V298" s="1111"/>
    </row>
    <row r="299" spans="18:22">
      <c r="R299" s="1112"/>
      <c r="S299" s="1112"/>
      <c r="T299" s="1111"/>
      <c r="V299" s="1111"/>
    </row>
    <row r="300" spans="18:22">
      <c r="R300" s="1112"/>
      <c r="S300" s="1112"/>
      <c r="T300" s="1111"/>
      <c r="V300" s="1111"/>
    </row>
    <row r="301" spans="18:22">
      <c r="R301" s="1112"/>
      <c r="S301" s="1112"/>
      <c r="T301" s="1111"/>
      <c r="V301" s="1111"/>
    </row>
    <row r="302" spans="18:22">
      <c r="R302" s="1112"/>
      <c r="S302" s="1112"/>
      <c r="T302" s="1111"/>
      <c r="V302" s="1111"/>
    </row>
    <row r="303" spans="18:22">
      <c r="R303" s="1112"/>
      <c r="S303" s="1112"/>
      <c r="T303" s="1111"/>
      <c r="V303" s="1111"/>
    </row>
    <row r="304" spans="18:22">
      <c r="R304" s="1112"/>
      <c r="S304" s="1112"/>
      <c r="T304" s="1111"/>
      <c r="V304" s="1111"/>
    </row>
    <row r="305" spans="18:22">
      <c r="R305" s="1112"/>
      <c r="S305" s="1112"/>
      <c r="T305" s="1111"/>
      <c r="V305" s="1111"/>
    </row>
    <row r="306" spans="18:22">
      <c r="R306" s="1112"/>
      <c r="S306" s="1112"/>
      <c r="T306" s="1111"/>
      <c r="V306" s="1111"/>
    </row>
    <row r="307" spans="18:22">
      <c r="R307" s="1112"/>
      <c r="S307" s="1112"/>
      <c r="T307" s="1111"/>
      <c r="V307" s="1111"/>
    </row>
    <row r="308" spans="18:22">
      <c r="R308" s="1112"/>
      <c r="S308" s="1112"/>
      <c r="T308" s="1111"/>
      <c r="V308" s="1111"/>
    </row>
    <row r="309" spans="18:22">
      <c r="R309" s="1112"/>
      <c r="S309" s="1112"/>
      <c r="T309" s="1111"/>
      <c r="V309" s="1111"/>
    </row>
    <row r="310" spans="18:22">
      <c r="R310" s="1112"/>
      <c r="S310" s="1112"/>
      <c r="T310" s="1111"/>
      <c r="V310" s="1111"/>
    </row>
    <row r="311" spans="18:22">
      <c r="R311" s="1112"/>
      <c r="S311" s="1112"/>
      <c r="T311" s="1111"/>
      <c r="V311" s="1111"/>
    </row>
    <row r="312" spans="18:22">
      <c r="R312" s="1112"/>
      <c r="S312" s="1112"/>
      <c r="T312" s="1111"/>
      <c r="V312" s="1111"/>
    </row>
    <row r="313" spans="18:22">
      <c r="R313" s="1112"/>
      <c r="S313" s="1112"/>
      <c r="T313" s="1111"/>
      <c r="V313" s="1111"/>
    </row>
    <row r="314" spans="18:22">
      <c r="R314" s="1112"/>
      <c r="S314" s="1112"/>
      <c r="T314" s="1111"/>
      <c r="V314" s="1111"/>
    </row>
    <row r="315" spans="18:22">
      <c r="R315" s="1112"/>
      <c r="S315" s="1112"/>
      <c r="T315" s="1111"/>
      <c r="V315" s="1111"/>
    </row>
    <row r="316" spans="18:22">
      <c r="R316" s="1112"/>
      <c r="S316" s="1112"/>
      <c r="T316" s="1111"/>
      <c r="V316" s="1111"/>
    </row>
    <row r="317" spans="18:22">
      <c r="R317" s="1112"/>
      <c r="S317" s="1112"/>
      <c r="T317" s="1111"/>
      <c r="V317" s="1111"/>
    </row>
    <row r="318" spans="18:22">
      <c r="R318" s="1112"/>
      <c r="S318" s="1112"/>
      <c r="T318" s="1111"/>
      <c r="V318" s="1111"/>
    </row>
    <row r="319" spans="18:22">
      <c r="R319" s="1112"/>
      <c r="S319" s="1112"/>
      <c r="T319" s="1111"/>
      <c r="V319" s="1111"/>
    </row>
    <row r="320" spans="18:22">
      <c r="R320" s="1112"/>
      <c r="S320" s="1112"/>
      <c r="T320" s="1111"/>
      <c r="V320" s="1111"/>
    </row>
    <row r="321" spans="18:22">
      <c r="R321" s="1112"/>
      <c r="S321" s="1112"/>
      <c r="T321" s="1111"/>
      <c r="V321" s="1111"/>
    </row>
    <row r="322" spans="18:22">
      <c r="R322" s="1112"/>
      <c r="S322" s="1112"/>
      <c r="T322" s="1111"/>
      <c r="V322" s="1111"/>
    </row>
    <row r="323" spans="18:22">
      <c r="R323" s="1112"/>
      <c r="S323" s="1112"/>
      <c r="T323" s="1111"/>
      <c r="V323" s="1111"/>
    </row>
    <row r="324" spans="18:22">
      <c r="R324" s="1112"/>
      <c r="S324" s="1112"/>
      <c r="T324" s="1111"/>
      <c r="V324" s="1111"/>
    </row>
    <row r="325" spans="18:22">
      <c r="R325" s="1112"/>
      <c r="S325" s="1112"/>
      <c r="T325" s="1111"/>
      <c r="V325" s="1111"/>
    </row>
    <row r="326" spans="18:22">
      <c r="R326" s="1112"/>
      <c r="S326" s="1112"/>
      <c r="T326" s="1111"/>
      <c r="V326" s="1111"/>
    </row>
    <row r="327" spans="18:22">
      <c r="R327" s="1112"/>
      <c r="S327" s="1112"/>
      <c r="T327" s="1111"/>
      <c r="V327" s="1111"/>
    </row>
    <row r="328" spans="18:22">
      <c r="R328" s="1112"/>
      <c r="S328" s="1112"/>
      <c r="T328" s="1111"/>
      <c r="V328" s="1111"/>
    </row>
    <row r="329" spans="18:22">
      <c r="R329" s="1112"/>
      <c r="S329" s="1112"/>
      <c r="T329" s="1111"/>
      <c r="V329" s="1111"/>
    </row>
    <row r="330" spans="18:22">
      <c r="R330" s="1112"/>
      <c r="S330" s="1112"/>
      <c r="T330" s="1111"/>
      <c r="V330" s="1111"/>
    </row>
    <row r="331" spans="18:22">
      <c r="R331" s="1112"/>
      <c r="S331" s="1112"/>
      <c r="T331" s="1111"/>
      <c r="V331" s="1111"/>
    </row>
    <row r="332" spans="18:22">
      <c r="R332" s="1112"/>
      <c r="S332" s="1112"/>
      <c r="T332" s="1111"/>
      <c r="V332" s="1111"/>
    </row>
    <row r="333" spans="18:22">
      <c r="R333" s="1112"/>
      <c r="S333" s="1112"/>
      <c r="T333" s="1111"/>
      <c r="V333" s="1111"/>
    </row>
    <row r="334" spans="18:22">
      <c r="R334" s="1112"/>
      <c r="S334" s="1112"/>
      <c r="T334" s="1111"/>
      <c r="V334" s="1111"/>
    </row>
    <row r="335" spans="18:22">
      <c r="R335" s="1112"/>
      <c r="S335" s="1112"/>
      <c r="T335" s="1111"/>
      <c r="V335" s="1111"/>
    </row>
    <row r="336" spans="18:22">
      <c r="R336" s="1112"/>
      <c r="S336" s="1112"/>
      <c r="T336" s="1111"/>
      <c r="V336" s="1111"/>
    </row>
    <row r="337" spans="18:22">
      <c r="R337" s="1112"/>
      <c r="S337" s="1112"/>
      <c r="T337" s="1111"/>
      <c r="V337" s="1111"/>
    </row>
    <row r="338" spans="18:22">
      <c r="R338" s="1112"/>
      <c r="S338" s="1112"/>
      <c r="T338" s="1214"/>
      <c r="V338" s="1111"/>
    </row>
    <row r="339" spans="18:22">
      <c r="R339" s="1112"/>
      <c r="S339" s="1112"/>
      <c r="T339" s="1214"/>
      <c r="V339" s="1111"/>
    </row>
    <row r="340" spans="18:22">
      <c r="R340" s="1112"/>
      <c r="S340" s="1112"/>
      <c r="T340" s="1111"/>
      <c r="V340" s="1111"/>
    </row>
    <row r="341" spans="18:22">
      <c r="R341" s="1112"/>
      <c r="S341" s="1112"/>
      <c r="T341" s="1111"/>
      <c r="V341" s="1111"/>
    </row>
    <row r="342" spans="18:22">
      <c r="R342" s="1112"/>
      <c r="S342" s="1112"/>
      <c r="T342" s="1111"/>
      <c r="V342" s="1111"/>
    </row>
    <row r="343" spans="18:22">
      <c r="R343" s="1112"/>
      <c r="S343" s="1112"/>
      <c r="T343" s="1111"/>
      <c r="V343" s="1111"/>
    </row>
    <row r="344" spans="18:22">
      <c r="R344" s="1112"/>
      <c r="S344" s="1112"/>
      <c r="T344" s="1111"/>
      <c r="V344" s="1111"/>
    </row>
    <row r="345" spans="18:22">
      <c r="R345" s="1112"/>
      <c r="S345" s="1112"/>
      <c r="T345" s="1111"/>
      <c r="V345" s="1111"/>
    </row>
    <row r="346" spans="18:22">
      <c r="R346" s="1112"/>
      <c r="S346" s="1112"/>
      <c r="T346" s="1111"/>
      <c r="V346" s="1111"/>
    </row>
    <row r="347" spans="18:22">
      <c r="R347" s="1112"/>
      <c r="S347" s="1112"/>
      <c r="T347" s="1111"/>
      <c r="V347" s="1111"/>
    </row>
    <row r="348" spans="18:22">
      <c r="R348" s="1112"/>
      <c r="S348" s="1112"/>
      <c r="T348" s="1111"/>
      <c r="V348" s="1111"/>
    </row>
    <row r="349" spans="18:22">
      <c r="R349" s="1112"/>
      <c r="S349" s="1112"/>
      <c r="T349" s="1111"/>
      <c r="V349" s="1111"/>
    </row>
    <row r="350" spans="18:22">
      <c r="R350" s="1112"/>
      <c r="S350" s="1112"/>
      <c r="T350" s="1111"/>
      <c r="V350" s="1111"/>
    </row>
    <row r="351" spans="18:22">
      <c r="R351" s="1112"/>
      <c r="S351" s="1112"/>
      <c r="T351" s="1111"/>
      <c r="V351" s="1111"/>
    </row>
    <row r="352" spans="18:22">
      <c r="R352" s="1112"/>
      <c r="S352" s="1112"/>
      <c r="T352" s="1111"/>
      <c r="V352" s="1111"/>
    </row>
    <row r="353" spans="18:22">
      <c r="R353" s="1112"/>
      <c r="S353" s="1112"/>
      <c r="T353" s="1111"/>
      <c r="V353" s="1111"/>
    </row>
    <row r="354" spans="18:22">
      <c r="R354" s="1112"/>
      <c r="S354" s="1112"/>
      <c r="T354" s="1111"/>
      <c r="V354" s="1111"/>
    </row>
    <row r="355" spans="18:22">
      <c r="R355" s="1112"/>
      <c r="S355" s="1112"/>
      <c r="T355" s="1111"/>
      <c r="V355" s="1111"/>
    </row>
    <row r="356" spans="18:22">
      <c r="R356" s="1112"/>
      <c r="S356" s="1112"/>
      <c r="T356" s="1111"/>
      <c r="V356" s="1111"/>
    </row>
    <row r="357" spans="18:22">
      <c r="R357" s="1112"/>
      <c r="S357" s="1112"/>
      <c r="T357" s="1111"/>
      <c r="V357" s="1111"/>
    </row>
    <row r="358" spans="18:22">
      <c r="R358" s="1112"/>
      <c r="S358" s="1112"/>
      <c r="T358" s="1111"/>
      <c r="V358" s="1111"/>
    </row>
    <row r="359" spans="18:22">
      <c r="R359" s="1112"/>
      <c r="S359" s="1112"/>
      <c r="T359" s="1111"/>
      <c r="V359" s="1111"/>
    </row>
    <row r="360" spans="18:22">
      <c r="R360" s="1112"/>
      <c r="S360" s="1112"/>
      <c r="T360" s="1111"/>
      <c r="V360" s="1111"/>
    </row>
    <row r="361" spans="18:22">
      <c r="R361" s="1112"/>
      <c r="S361" s="1112"/>
      <c r="T361" s="1111"/>
      <c r="V361" s="1111"/>
    </row>
    <row r="362" spans="18:22">
      <c r="R362" s="1112"/>
      <c r="S362" s="1112"/>
      <c r="T362" s="1111"/>
      <c r="V362" s="1111"/>
    </row>
    <row r="363" spans="18:22">
      <c r="R363" s="1112"/>
      <c r="S363" s="1112"/>
      <c r="T363" s="1111"/>
      <c r="V363" s="1111"/>
    </row>
    <row r="364" spans="18:22">
      <c r="R364" s="1112"/>
      <c r="S364" s="1112"/>
      <c r="T364" s="1111"/>
      <c r="V364" s="1111"/>
    </row>
    <row r="365" spans="18:22">
      <c r="R365" s="1112"/>
      <c r="S365" s="1112"/>
      <c r="T365" s="1111"/>
      <c r="V365" s="1111"/>
    </row>
    <row r="366" spans="18:22">
      <c r="R366" s="1112"/>
      <c r="S366" s="1112"/>
      <c r="T366" s="1111"/>
      <c r="V366" s="1111"/>
    </row>
    <row r="367" spans="18:22">
      <c r="R367" s="1112"/>
      <c r="S367" s="1112"/>
      <c r="T367" s="1111"/>
      <c r="V367" s="1111"/>
    </row>
    <row r="368" spans="18:22">
      <c r="R368" s="1112"/>
      <c r="S368" s="1112"/>
      <c r="T368" s="1111"/>
      <c r="V368" s="1111"/>
    </row>
    <row r="369" spans="18:22">
      <c r="R369" s="1112"/>
      <c r="S369" s="1112"/>
      <c r="T369" s="1111"/>
      <c r="V369" s="1111"/>
    </row>
    <row r="370" spans="18:22">
      <c r="R370" s="1112"/>
      <c r="S370" s="1112"/>
      <c r="T370" s="1111"/>
      <c r="V370" s="1111"/>
    </row>
    <row r="371" spans="18:22">
      <c r="R371" s="1112"/>
      <c r="S371" s="1112"/>
      <c r="T371" s="1111"/>
      <c r="V371" s="1111"/>
    </row>
    <row r="372" spans="18:22">
      <c r="R372" s="1112"/>
      <c r="S372" s="1112"/>
      <c r="T372" s="1111"/>
      <c r="V372" s="1111"/>
    </row>
    <row r="373" spans="18:22">
      <c r="R373" s="1112"/>
      <c r="S373" s="1112"/>
      <c r="T373" s="1111"/>
      <c r="V373" s="1111"/>
    </row>
    <row r="374" spans="18:22">
      <c r="R374" s="1215"/>
      <c r="S374" s="1215"/>
      <c r="T374" s="1111"/>
      <c r="V374" s="1111"/>
    </row>
    <row r="375" spans="18:22">
      <c r="R375" s="1112"/>
      <c r="S375" s="1112"/>
      <c r="T375" s="1111"/>
      <c r="V375" s="1111"/>
    </row>
    <row r="376" spans="18:22">
      <c r="R376" s="1112"/>
      <c r="S376" s="1112"/>
      <c r="T376" s="1111"/>
      <c r="V376" s="1111"/>
    </row>
    <row r="377" spans="18:22">
      <c r="R377" s="1112"/>
      <c r="S377" s="1112"/>
      <c r="T377" s="1111"/>
      <c r="V377" s="1111"/>
    </row>
    <row r="378" spans="18:22">
      <c r="R378" s="1112"/>
      <c r="S378" s="1112"/>
      <c r="T378" s="1111"/>
      <c r="V378" s="1111"/>
    </row>
    <row r="379" spans="18:22">
      <c r="R379" s="1112"/>
      <c r="S379" s="1112"/>
      <c r="T379" s="1111"/>
      <c r="V379" s="1111"/>
    </row>
    <row r="380" spans="18:22">
      <c r="R380" s="1112"/>
      <c r="S380" s="1112"/>
      <c r="T380" s="1111"/>
      <c r="V380" s="1111"/>
    </row>
    <row r="381" spans="18:22">
      <c r="R381" s="1112"/>
      <c r="S381" s="1112"/>
      <c r="T381" s="1111"/>
      <c r="V381" s="1111"/>
    </row>
    <row r="382" spans="18:22">
      <c r="R382" s="1112"/>
      <c r="S382" s="1112"/>
      <c r="T382" s="1111"/>
      <c r="V382" s="1111"/>
    </row>
    <row r="383" spans="18:22">
      <c r="R383" s="1112"/>
      <c r="S383" s="1112"/>
      <c r="T383" s="1111"/>
      <c r="V383" s="1111"/>
    </row>
    <row r="384" spans="18:22">
      <c r="R384" s="1112"/>
      <c r="S384" s="1112"/>
      <c r="T384" s="1111"/>
      <c r="V384" s="1216"/>
    </row>
    <row r="385" spans="18:22">
      <c r="R385" s="1112"/>
      <c r="S385" s="1112"/>
      <c r="T385" s="1111"/>
      <c r="V385" s="1111"/>
    </row>
    <row r="386" spans="18:22">
      <c r="R386" s="1112"/>
      <c r="S386" s="1112"/>
      <c r="T386" s="1111"/>
      <c r="V386" s="1111"/>
    </row>
    <row r="387" spans="18:22">
      <c r="R387" s="1112"/>
      <c r="S387" s="1112"/>
      <c r="T387" s="1111"/>
      <c r="V387" s="1111"/>
    </row>
    <row r="388" spans="18:22">
      <c r="R388" s="1112"/>
      <c r="S388" s="1112"/>
      <c r="T388" s="1111"/>
      <c r="V388" s="1111"/>
    </row>
    <row r="389" spans="18:22">
      <c r="R389" s="1112"/>
      <c r="S389" s="1112"/>
      <c r="T389" s="1111"/>
      <c r="V389" s="1111"/>
    </row>
    <row r="390" spans="18:22">
      <c r="R390" s="1112"/>
      <c r="S390" s="1112"/>
      <c r="T390" s="1111"/>
      <c r="V390" s="1111"/>
    </row>
    <row r="391" spans="18:22">
      <c r="R391" s="1112"/>
      <c r="S391" s="1112"/>
      <c r="T391" s="1111"/>
      <c r="V391" s="1111"/>
    </row>
    <row r="392" spans="18:22">
      <c r="R392" s="1112"/>
      <c r="S392" s="1112"/>
      <c r="T392" s="1111"/>
      <c r="V392" s="1111"/>
    </row>
    <row r="393" spans="18:22">
      <c r="R393" s="1112"/>
      <c r="S393" s="1112"/>
      <c r="T393" s="1111"/>
      <c r="V393" s="1111"/>
    </row>
    <row r="394" spans="18:22">
      <c r="R394" s="1112"/>
      <c r="S394" s="1112"/>
      <c r="T394" s="1111"/>
      <c r="V394" s="1111"/>
    </row>
    <row r="395" spans="18:22">
      <c r="R395" s="1112"/>
      <c r="S395" s="1112"/>
      <c r="T395" s="1111"/>
      <c r="V395" s="1111"/>
    </row>
    <row r="396" spans="18:22">
      <c r="R396" s="1112"/>
      <c r="S396" s="1112"/>
      <c r="T396" s="1111"/>
      <c r="V396" s="1111"/>
    </row>
    <row r="397" spans="18:22">
      <c r="R397" s="1112"/>
      <c r="S397" s="1112"/>
      <c r="T397" s="1111"/>
      <c r="V397" s="1111"/>
    </row>
    <row r="398" spans="18:22">
      <c r="R398" s="1112"/>
      <c r="S398" s="1112"/>
      <c r="T398" s="1111"/>
      <c r="V398" s="1111"/>
    </row>
    <row r="399" spans="18:22">
      <c r="R399" s="1112"/>
      <c r="S399" s="1112"/>
      <c r="T399" s="1111"/>
      <c r="V399" s="1111"/>
    </row>
    <row r="400" spans="18:22">
      <c r="R400" s="1112"/>
      <c r="S400" s="1112"/>
      <c r="T400" s="1111"/>
      <c r="V400" s="1111"/>
    </row>
    <row r="401" spans="18:22">
      <c r="R401" s="1112"/>
      <c r="S401" s="1112"/>
      <c r="T401" s="1111"/>
      <c r="V401" s="1111"/>
    </row>
    <row r="402" spans="18:22">
      <c r="R402" s="1112"/>
      <c r="S402" s="1112"/>
      <c r="T402" s="1111"/>
      <c r="V402" s="1111"/>
    </row>
    <row r="403" spans="18:22">
      <c r="R403" s="1112"/>
      <c r="S403" s="1112"/>
      <c r="T403" s="1111"/>
      <c r="V403" s="1111"/>
    </row>
    <row r="404" spans="18:22">
      <c r="R404" s="1112"/>
      <c r="S404" s="1112"/>
      <c r="T404" s="1111"/>
      <c r="V404" s="1111"/>
    </row>
    <row r="405" spans="18:22">
      <c r="R405" s="1112"/>
      <c r="S405" s="1112"/>
      <c r="T405" s="1111"/>
      <c r="V405" s="1111"/>
    </row>
    <row r="406" spans="18:22">
      <c r="R406" s="1112"/>
      <c r="S406" s="1112"/>
      <c r="T406" s="1111"/>
      <c r="V406" s="1111"/>
    </row>
    <row r="407" spans="18:22">
      <c r="R407" s="1215"/>
      <c r="S407" s="1215"/>
      <c r="T407" s="1111"/>
      <c r="V407" s="1111"/>
    </row>
    <row r="408" spans="18:22">
      <c r="R408" s="1112"/>
      <c r="S408" s="1112"/>
      <c r="T408" s="1111"/>
      <c r="V408" s="1111"/>
    </row>
    <row r="409" spans="18:22">
      <c r="R409" s="1112"/>
      <c r="S409" s="1112"/>
      <c r="T409" s="1111"/>
      <c r="V409" s="1111"/>
    </row>
    <row r="410" spans="18:22">
      <c r="R410" s="1112"/>
      <c r="S410" s="1112"/>
      <c r="T410" s="1111"/>
      <c r="V410" s="1111"/>
    </row>
    <row r="411" spans="18:22">
      <c r="R411" s="1112"/>
      <c r="S411" s="1112"/>
      <c r="T411" s="1111"/>
      <c r="V411" s="1111"/>
    </row>
    <row r="412" spans="18:22">
      <c r="R412" s="1112"/>
      <c r="S412" s="1112"/>
      <c r="T412" s="1111"/>
      <c r="V412" s="1111"/>
    </row>
    <row r="413" spans="18:22">
      <c r="R413" s="1112"/>
      <c r="S413" s="1112"/>
      <c r="T413" s="1111"/>
      <c r="V413" s="1111"/>
    </row>
    <row r="414" spans="18:22">
      <c r="R414" s="1112"/>
      <c r="S414" s="1112"/>
      <c r="T414" s="1111"/>
      <c r="V414" s="1111"/>
    </row>
    <row r="415" spans="18:22">
      <c r="R415" s="1112"/>
      <c r="S415" s="1112"/>
      <c r="T415" s="1111"/>
      <c r="V415" s="1111"/>
    </row>
    <row r="416" spans="18:22">
      <c r="R416" s="1112"/>
      <c r="S416" s="1112"/>
      <c r="T416" s="1111"/>
      <c r="V416" s="1111"/>
    </row>
    <row r="417" spans="18:22">
      <c r="R417" s="1112"/>
      <c r="S417" s="1112"/>
      <c r="T417" s="1111"/>
      <c r="V417" s="1111"/>
    </row>
    <row r="418" spans="18:22">
      <c r="R418" s="1112"/>
      <c r="S418" s="1112"/>
      <c r="T418" s="1111"/>
      <c r="V418" s="1111"/>
    </row>
    <row r="419" spans="18:22">
      <c r="R419" s="1112"/>
      <c r="S419" s="1112"/>
      <c r="T419" s="1111"/>
      <c r="V419" s="1111"/>
    </row>
    <row r="420" spans="18:22">
      <c r="R420" s="1112"/>
      <c r="S420" s="1112"/>
      <c r="T420" s="1111"/>
      <c r="V420" s="1111"/>
    </row>
    <row r="421" spans="18:22">
      <c r="R421" s="1112"/>
      <c r="S421" s="1112"/>
      <c r="T421" s="1111"/>
      <c r="V421" s="1111"/>
    </row>
    <row r="422" spans="18:22">
      <c r="R422" s="1112"/>
      <c r="S422" s="1112"/>
      <c r="T422" s="1111"/>
      <c r="V422" s="1111"/>
    </row>
    <row r="423" spans="18:22">
      <c r="R423" s="1112"/>
      <c r="S423" s="1112"/>
      <c r="T423" s="1111"/>
      <c r="V423" s="1111"/>
    </row>
    <row r="424" spans="18:22">
      <c r="R424" s="1112"/>
      <c r="S424" s="1112"/>
      <c r="T424" s="1111"/>
      <c r="V424" s="1111"/>
    </row>
    <row r="425" spans="18:22">
      <c r="R425" s="1112"/>
      <c r="S425" s="1112"/>
      <c r="T425" s="1111"/>
      <c r="V425" s="1111"/>
    </row>
    <row r="426" spans="18:22">
      <c r="R426" s="1112"/>
      <c r="S426" s="1112"/>
      <c r="T426" s="1111"/>
      <c r="V426" s="1111"/>
    </row>
    <row r="427" spans="18:22">
      <c r="R427" s="1112"/>
      <c r="S427" s="1112"/>
      <c r="T427" s="1111"/>
      <c r="V427" s="1111"/>
    </row>
    <row r="428" spans="18:22">
      <c r="R428" s="1112"/>
      <c r="S428" s="1112"/>
      <c r="T428" s="1111"/>
      <c r="V428" s="1111"/>
    </row>
    <row r="429" spans="18:22">
      <c r="R429" s="1112"/>
      <c r="S429" s="1112"/>
      <c r="T429" s="1111"/>
      <c r="V429" s="1111"/>
    </row>
    <row r="430" spans="18:22">
      <c r="R430" s="1112"/>
      <c r="S430" s="1112"/>
      <c r="T430" s="1111"/>
      <c r="V430" s="1111"/>
    </row>
    <row r="431" spans="18:22">
      <c r="R431" s="1112"/>
      <c r="S431" s="1112"/>
      <c r="T431" s="1111"/>
      <c r="V431" s="1111"/>
    </row>
    <row r="432" spans="18:22">
      <c r="R432" s="1112"/>
      <c r="S432" s="1112"/>
      <c r="T432" s="1111"/>
      <c r="V432" s="1111"/>
    </row>
    <row r="433" spans="18:22">
      <c r="R433" s="1112"/>
      <c r="S433" s="1112"/>
      <c r="T433" s="1111"/>
      <c r="V433" s="1111"/>
    </row>
    <row r="434" spans="18:22">
      <c r="R434" s="1112"/>
      <c r="S434" s="1112"/>
      <c r="T434" s="1111"/>
      <c r="V434" s="1111"/>
    </row>
    <row r="435" spans="18:22">
      <c r="R435" s="1112"/>
      <c r="S435" s="1112"/>
      <c r="T435" s="1111"/>
      <c r="V435" s="1111"/>
    </row>
    <row r="436" spans="18:22">
      <c r="R436" s="1112"/>
      <c r="S436" s="1112"/>
      <c r="T436" s="1111"/>
      <c r="V436" s="1111"/>
    </row>
    <row r="437" spans="18:22">
      <c r="R437" s="1112"/>
      <c r="S437" s="1112"/>
      <c r="T437" s="1111"/>
      <c r="V437" s="1111"/>
    </row>
    <row r="438" spans="18:22">
      <c r="R438" s="1112"/>
      <c r="S438" s="1112"/>
      <c r="T438" s="1111"/>
      <c r="V438" s="1111"/>
    </row>
    <row r="439" spans="18:22">
      <c r="R439" s="1112"/>
      <c r="S439" s="1112"/>
      <c r="T439" s="1111"/>
      <c r="V439" s="1111"/>
    </row>
    <row r="440" spans="18:22">
      <c r="R440" s="1112"/>
      <c r="S440" s="1112"/>
      <c r="T440" s="1111"/>
      <c r="V440" s="1111"/>
    </row>
    <row r="441" spans="18:22">
      <c r="R441" s="1112"/>
      <c r="S441" s="1112"/>
      <c r="T441" s="1111"/>
      <c r="V441" s="1111"/>
    </row>
    <row r="442" spans="18:22">
      <c r="R442" s="1112"/>
      <c r="S442" s="1112"/>
      <c r="T442" s="1111"/>
      <c r="V442" s="1111"/>
    </row>
    <row r="443" spans="18:22">
      <c r="R443" s="1112"/>
      <c r="S443" s="1112"/>
      <c r="T443" s="1111"/>
      <c r="V443" s="1111"/>
    </row>
    <row r="444" spans="18:22">
      <c r="R444" s="1112"/>
      <c r="S444" s="1112"/>
      <c r="T444" s="1111"/>
      <c r="V444" s="1111"/>
    </row>
    <row r="445" spans="18:22">
      <c r="R445" s="1112"/>
      <c r="S445" s="1112"/>
      <c r="T445" s="1111"/>
      <c r="V445" s="1111"/>
    </row>
    <row r="446" spans="18:22">
      <c r="R446" s="1112"/>
      <c r="S446" s="1112"/>
      <c r="T446" s="1111"/>
      <c r="V446" s="1111"/>
    </row>
    <row r="447" spans="18:22">
      <c r="R447" s="1112"/>
      <c r="S447" s="1112"/>
      <c r="T447" s="1111"/>
      <c r="V447" s="1111"/>
    </row>
    <row r="448" spans="18:22">
      <c r="R448" s="1112"/>
      <c r="S448" s="1112"/>
      <c r="T448" s="1111"/>
      <c r="V448" s="1111"/>
    </row>
    <row r="449" spans="18:22">
      <c r="R449" s="1112"/>
      <c r="S449" s="1112"/>
      <c r="T449" s="1111"/>
      <c r="V449" s="1111"/>
    </row>
    <row r="450" spans="18:22">
      <c r="R450" s="1112"/>
      <c r="S450" s="1112"/>
      <c r="T450" s="1111"/>
      <c r="V450" s="1111"/>
    </row>
    <row r="451" spans="18:22">
      <c r="R451" s="1112"/>
      <c r="S451" s="1112"/>
      <c r="T451" s="1111"/>
      <c r="V451" s="1111"/>
    </row>
    <row r="452" spans="18:22">
      <c r="R452" s="1112"/>
      <c r="S452" s="1112"/>
      <c r="T452" s="1111"/>
      <c r="V452" s="1111"/>
    </row>
    <row r="453" spans="18:22">
      <c r="R453" s="1112"/>
      <c r="S453" s="1112"/>
      <c r="T453" s="1111"/>
      <c r="V453" s="1111"/>
    </row>
    <row r="454" spans="18:22">
      <c r="R454" s="1112"/>
      <c r="S454" s="1112"/>
      <c r="T454" s="1111"/>
      <c r="V454" s="1111"/>
    </row>
    <row r="455" spans="18:22">
      <c r="R455" s="1112"/>
      <c r="S455" s="1112"/>
      <c r="T455" s="1111"/>
      <c r="V455" s="1111"/>
    </row>
    <row r="456" spans="18:22">
      <c r="R456" s="1112"/>
      <c r="S456" s="1112"/>
      <c r="T456" s="1111"/>
      <c r="V456" s="1111"/>
    </row>
    <row r="457" spans="18:22">
      <c r="R457" s="1112"/>
      <c r="S457" s="1112"/>
      <c r="T457" s="1111"/>
      <c r="V457" s="1111"/>
    </row>
    <row r="458" spans="18:22">
      <c r="R458" s="1112"/>
      <c r="S458" s="1112"/>
      <c r="T458" s="1111"/>
      <c r="V458" s="1111"/>
    </row>
    <row r="459" spans="18:22">
      <c r="R459" s="1112"/>
      <c r="S459" s="1112"/>
      <c r="T459" s="1111"/>
      <c r="V459" s="1111"/>
    </row>
    <row r="460" spans="18:22">
      <c r="R460" s="1112"/>
      <c r="S460" s="1112"/>
      <c r="T460" s="1111"/>
      <c r="V460" s="1111"/>
    </row>
    <row r="461" spans="18:22">
      <c r="R461" s="1112"/>
      <c r="S461" s="1112"/>
      <c r="T461" s="1111"/>
      <c r="V461" s="1111"/>
    </row>
    <row r="462" spans="18:22">
      <c r="R462" s="1112"/>
      <c r="S462" s="1112"/>
      <c r="T462" s="1111"/>
      <c r="V462" s="1111"/>
    </row>
    <row r="463" spans="18:22">
      <c r="R463" s="1112"/>
      <c r="S463" s="1112"/>
      <c r="T463" s="1111"/>
      <c r="V463" s="1111"/>
    </row>
    <row r="464" spans="18:22">
      <c r="R464" s="1112"/>
      <c r="S464" s="1112"/>
      <c r="T464" s="1111"/>
      <c r="V464" s="1111"/>
    </row>
    <row r="465" spans="18:22">
      <c r="R465" s="1112"/>
      <c r="S465" s="1112"/>
      <c r="T465" s="1111"/>
      <c r="V465" s="1111"/>
    </row>
    <row r="466" spans="18:22">
      <c r="R466" s="1112"/>
      <c r="S466" s="1112"/>
      <c r="T466" s="1111"/>
      <c r="V466" s="1111"/>
    </row>
    <row r="467" spans="18:22">
      <c r="R467" s="1112"/>
      <c r="S467" s="1112"/>
      <c r="T467" s="1111"/>
      <c r="V467" s="1111"/>
    </row>
    <row r="468" spans="18:22">
      <c r="R468" s="1112"/>
      <c r="S468" s="1112"/>
      <c r="T468" s="1111"/>
      <c r="V468" s="1111"/>
    </row>
    <row r="469" spans="18:22">
      <c r="R469" s="1112"/>
      <c r="S469" s="1112"/>
      <c r="T469" s="1111"/>
      <c r="V469" s="1111"/>
    </row>
    <row r="470" spans="18:22">
      <c r="R470" s="1112"/>
      <c r="S470" s="1112"/>
      <c r="T470" s="1111"/>
      <c r="V470" s="1111"/>
    </row>
    <row r="471" spans="18:22">
      <c r="R471" s="1112"/>
      <c r="S471" s="1112"/>
      <c r="T471" s="1111"/>
      <c r="V471" s="1111"/>
    </row>
    <row r="472" spans="18:22">
      <c r="R472" s="1112"/>
      <c r="S472" s="1112"/>
      <c r="T472" s="1111"/>
      <c r="V472" s="1111"/>
    </row>
    <row r="473" spans="18:22">
      <c r="R473" s="1112"/>
      <c r="S473" s="1112"/>
      <c r="T473" s="1111"/>
      <c r="V473" s="1111"/>
    </row>
    <row r="474" spans="18:22">
      <c r="R474" s="1112"/>
      <c r="S474" s="1112"/>
      <c r="T474" s="1111"/>
      <c r="V474" s="1111"/>
    </row>
    <row r="475" spans="18:22">
      <c r="R475" s="1112"/>
      <c r="S475" s="1112"/>
      <c r="T475" s="1111"/>
      <c r="V475" s="1111"/>
    </row>
    <row r="476" spans="18:22">
      <c r="R476" s="1112"/>
      <c r="S476" s="1112"/>
      <c r="T476" s="1111"/>
      <c r="V476" s="1111"/>
    </row>
    <row r="477" spans="18:22">
      <c r="R477" s="1112"/>
      <c r="S477" s="1112"/>
      <c r="T477" s="1111"/>
      <c r="V477" s="1111"/>
    </row>
    <row r="478" spans="18:22">
      <c r="R478" s="1112"/>
      <c r="S478" s="1112"/>
      <c r="T478" s="1111"/>
      <c r="V478" s="1111"/>
    </row>
    <row r="479" spans="18:22">
      <c r="R479" s="1112"/>
      <c r="S479" s="1112"/>
      <c r="T479" s="1111"/>
      <c r="V479" s="1111"/>
    </row>
    <row r="480" spans="18:22">
      <c r="R480" s="1112"/>
      <c r="S480" s="1112"/>
      <c r="T480" s="1111"/>
      <c r="V480" s="1111"/>
    </row>
    <row r="481" spans="18:22">
      <c r="R481" s="1112"/>
      <c r="S481" s="1112"/>
      <c r="T481" s="1111"/>
      <c r="V481" s="1111"/>
    </row>
    <row r="482" spans="18:22">
      <c r="R482" s="1112"/>
      <c r="S482" s="1112"/>
      <c r="T482" s="1111"/>
      <c r="V482" s="1111"/>
    </row>
    <row r="483" spans="18:22">
      <c r="R483" s="1112"/>
      <c r="S483" s="1112"/>
      <c r="T483" s="1111"/>
      <c r="V483" s="1111"/>
    </row>
    <row r="484" spans="18:22">
      <c r="R484" s="1112"/>
      <c r="S484" s="1112"/>
      <c r="T484" s="1111"/>
      <c r="V484" s="1111"/>
    </row>
    <row r="485" spans="18:22">
      <c r="R485" s="1112"/>
      <c r="S485" s="1112"/>
      <c r="T485" s="1111"/>
      <c r="V485" s="1111"/>
    </row>
    <row r="486" spans="18:22">
      <c r="R486" s="1112"/>
      <c r="S486" s="1112"/>
      <c r="T486" s="1111"/>
      <c r="V486" s="1111"/>
    </row>
    <row r="487" spans="18:22">
      <c r="R487" s="1112"/>
      <c r="S487" s="1112"/>
      <c r="T487" s="1111"/>
      <c r="V487" s="1111"/>
    </row>
    <row r="488" spans="18:22">
      <c r="R488" s="1112"/>
      <c r="S488" s="1112"/>
      <c r="T488" s="1111"/>
      <c r="V488" s="1111"/>
    </row>
    <row r="489" spans="18:22">
      <c r="R489" s="1112"/>
      <c r="S489" s="1112"/>
      <c r="T489" s="1111"/>
      <c r="V489" s="1111"/>
    </row>
    <row r="490" spans="18:22">
      <c r="R490" s="1112"/>
      <c r="S490" s="1112"/>
      <c r="T490" s="1111"/>
      <c r="V490" s="1111"/>
    </row>
    <row r="491" spans="18:22">
      <c r="R491" s="1112"/>
      <c r="S491" s="1112"/>
      <c r="T491" s="1111"/>
      <c r="V491" s="1111"/>
    </row>
    <row r="492" spans="18:22">
      <c r="R492" s="1112"/>
      <c r="S492" s="1112"/>
      <c r="T492" s="1111"/>
      <c r="V492" s="1111"/>
    </row>
    <row r="493" spans="18:22">
      <c r="R493" s="1112"/>
      <c r="S493" s="1112"/>
      <c r="T493" s="1111"/>
      <c r="V493" s="1111"/>
    </row>
    <row r="494" spans="18:22">
      <c r="R494" s="1112"/>
      <c r="S494" s="1112"/>
      <c r="T494" s="1111"/>
      <c r="V494" s="1111"/>
    </row>
    <row r="495" spans="18:22">
      <c r="R495" s="1112"/>
      <c r="S495" s="1112"/>
      <c r="T495" s="1111"/>
      <c r="V495" s="1111"/>
    </row>
    <row r="496" spans="18:22">
      <c r="R496" s="1112"/>
      <c r="S496" s="1112"/>
      <c r="T496" s="1111"/>
      <c r="V496" s="1111"/>
    </row>
    <row r="497" spans="18:22">
      <c r="R497" s="1112"/>
      <c r="S497" s="1112"/>
      <c r="T497" s="1111"/>
      <c r="V497" s="1111"/>
    </row>
    <row r="498" spans="18:22">
      <c r="R498" s="1112"/>
      <c r="S498" s="1112"/>
      <c r="T498" s="1111"/>
      <c r="V498" s="1111"/>
    </row>
    <row r="499" spans="18:22">
      <c r="R499" s="1112"/>
      <c r="S499" s="1112"/>
      <c r="T499" s="1111"/>
      <c r="V499" s="1111"/>
    </row>
    <row r="500" spans="18:22">
      <c r="R500" s="1112"/>
      <c r="S500" s="1112"/>
      <c r="T500" s="1111"/>
      <c r="V500" s="1111"/>
    </row>
    <row r="501" spans="18:22">
      <c r="R501" s="1112"/>
      <c r="S501" s="1112"/>
      <c r="T501" s="1111"/>
      <c r="V501" s="1111"/>
    </row>
    <row r="502" spans="18:22">
      <c r="R502" s="1112"/>
      <c r="S502" s="1112"/>
      <c r="T502" s="1111"/>
      <c r="V502" s="1111"/>
    </row>
    <row r="503" spans="18:22">
      <c r="R503" s="1112"/>
      <c r="S503" s="1112"/>
      <c r="T503" s="1111"/>
      <c r="V503" s="1216"/>
    </row>
    <row r="504" spans="18:22">
      <c r="R504" s="1112"/>
      <c r="S504" s="1112"/>
      <c r="T504" s="1111"/>
      <c r="V504" s="1216"/>
    </row>
    <row r="505" spans="18:22">
      <c r="R505" s="1112"/>
      <c r="S505" s="1112"/>
      <c r="T505" s="1111"/>
      <c r="V505" s="1216"/>
    </row>
    <row r="506" spans="18:22">
      <c r="R506" s="1112"/>
      <c r="S506" s="1112"/>
      <c r="T506" s="1111"/>
      <c r="V506" s="1216"/>
    </row>
    <row r="507" spans="18:22">
      <c r="R507" s="1112"/>
      <c r="S507" s="1112"/>
      <c r="T507" s="1111"/>
      <c r="V507" s="1216"/>
    </row>
    <row r="508" spans="18:22">
      <c r="R508" s="1217"/>
      <c r="S508" s="1217"/>
      <c r="T508" s="1111"/>
      <c r="V508" s="1216"/>
    </row>
    <row r="509" spans="18:22">
      <c r="R509" s="1217"/>
      <c r="S509" s="1217"/>
      <c r="T509" s="1111"/>
      <c r="V509" s="1216"/>
    </row>
    <row r="510" spans="18:22">
      <c r="R510" s="1217"/>
      <c r="S510" s="1217"/>
      <c r="T510" s="1111"/>
      <c r="V510" s="1216"/>
    </row>
    <row r="511" spans="18:22">
      <c r="R511" s="1217"/>
      <c r="S511" s="1217"/>
      <c r="T511" s="1111"/>
      <c r="V511" s="1216"/>
    </row>
    <row r="512" spans="18:22">
      <c r="R512" s="1217"/>
      <c r="S512" s="1217"/>
      <c r="T512" s="1111"/>
      <c r="V512" s="1216"/>
    </row>
    <row r="513" spans="18:22">
      <c r="R513" s="1217"/>
      <c r="S513" s="1217"/>
      <c r="T513" s="1111"/>
      <c r="V513" s="1216"/>
    </row>
    <row r="514" spans="18:22">
      <c r="R514" s="1217"/>
      <c r="S514" s="1217"/>
      <c r="T514" s="1111"/>
      <c r="V514" s="1216"/>
    </row>
    <row r="515" spans="18:22">
      <c r="R515" s="1217"/>
      <c r="S515" s="1217"/>
      <c r="T515" s="1111"/>
      <c r="V515" s="1111"/>
    </row>
    <row r="516" spans="18:22">
      <c r="R516" s="1217"/>
      <c r="S516" s="1217"/>
      <c r="T516" s="1111"/>
      <c r="V516" s="1111"/>
    </row>
    <row r="517" spans="18:22">
      <c r="R517" s="1217"/>
      <c r="S517" s="1217"/>
      <c r="T517" s="1111"/>
      <c r="V517" s="1111"/>
    </row>
    <row r="518" spans="18:22">
      <c r="R518" s="1217"/>
      <c r="S518" s="1217"/>
      <c r="T518" s="1111"/>
      <c r="V518" s="1111"/>
    </row>
    <row r="519" spans="18:22">
      <c r="R519" s="1217"/>
      <c r="S519" s="1217"/>
      <c r="T519" s="1111"/>
      <c r="V519" s="1111"/>
    </row>
    <row r="520" spans="18:22">
      <c r="R520" s="1217"/>
      <c r="S520" s="1217"/>
      <c r="T520" s="1111"/>
      <c r="V520" s="1111"/>
    </row>
    <row r="521" spans="18:22">
      <c r="R521" s="1217"/>
      <c r="S521" s="1217"/>
      <c r="T521" s="1111"/>
      <c r="V521" s="1111"/>
    </row>
    <row r="522" spans="18:22">
      <c r="R522" s="1217"/>
      <c r="S522" s="1217"/>
      <c r="T522" s="1111"/>
      <c r="V522" s="1111"/>
    </row>
    <row r="523" spans="18:22">
      <c r="R523" s="1217"/>
      <c r="S523" s="1217"/>
      <c r="T523" s="1111"/>
      <c r="V523" s="1111"/>
    </row>
    <row r="524" spans="18:22">
      <c r="R524" s="1217"/>
      <c r="S524" s="1217"/>
      <c r="T524" s="1111"/>
      <c r="V524" s="1111"/>
    </row>
    <row r="525" spans="18:22">
      <c r="R525" s="1217"/>
      <c r="S525" s="1217"/>
      <c r="T525" s="1111"/>
      <c r="V525" s="1111"/>
    </row>
    <row r="526" spans="20:22">
      <c r="T526" s="1111"/>
      <c r="V526" s="1111"/>
    </row>
    <row r="527" spans="20:22">
      <c r="T527" s="1111"/>
      <c r="V527" s="1111"/>
    </row>
    <row r="528" spans="20:22">
      <c r="T528" s="1111"/>
      <c r="V528" s="1216"/>
    </row>
    <row r="529" spans="20:22">
      <c r="T529" s="1111"/>
      <c r="V529" s="1216"/>
    </row>
    <row r="530" spans="20:22">
      <c r="T530" s="1111"/>
      <c r="V530" s="1216"/>
    </row>
    <row r="531" spans="20:22">
      <c r="T531" s="1111"/>
      <c r="V531" s="1111"/>
    </row>
    <row r="532" spans="20:22">
      <c r="T532" s="1111"/>
      <c r="V532" s="1111"/>
    </row>
    <row r="533" spans="20:22">
      <c r="T533" s="1111"/>
      <c r="V533" s="1216"/>
    </row>
    <row r="534" spans="20:22">
      <c r="T534" s="1111"/>
      <c r="V534" s="1216"/>
    </row>
    <row r="535" spans="20:22">
      <c r="T535" s="1111"/>
      <c r="V535" s="1216"/>
    </row>
    <row r="536" spans="20:22">
      <c r="T536" s="1111"/>
      <c r="V536" s="1216"/>
    </row>
    <row r="537" spans="20:22">
      <c r="T537" s="1111"/>
      <c r="V537" s="1216"/>
    </row>
    <row r="538" spans="20:22">
      <c r="T538" s="1111"/>
      <c r="V538" s="1216"/>
    </row>
    <row r="539" spans="20:22">
      <c r="T539" s="1216"/>
      <c r="V539" s="1216"/>
    </row>
    <row r="540" spans="20:22">
      <c r="T540" s="1216"/>
      <c r="V540" s="1216"/>
    </row>
    <row r="541" spans="20:22">
      <c r="T541" s="1216"/>
      <c r="V541" s="1216"/>
    </row>
    <row r="542" spans="20:22">
      <c r="T542" s="1216"/>
      <c r="V542" s="1216"/>
    </row>
    <row r="543" spans="20:22">
      <c r="T543" s="1216"/>
      <c r="V543" s="1216"/>
    </row>
    <row r="544" spans="20:22">
      <c r="T544" s="1216"/>
      <c r="V544" s="1216"/>
    </row>
    <row r="545" spans="20:22">
      <c r="T545" s="1216"/>
      <c r="V545" s="1216"/>
    </row>
    <row r="546" spans="20:22">
      <c r="T546" s="1216"/>
      <c r="V546" s="1216"/>
    </row>
    <row r="547" spans="20:22">
      <c r="T547" s="1216"/>
      <c r="V547" s="1216"/>
    </row>
    <row r="548" spans="20:22">
      <c r="T548" s="1216"/>
      <c r="V548" s="1216"/>
    </row>
    <row r="549" spans="20:22">
      <c r="T549" s="1216"/>
      <c r="V549" s="1216"/>
    </row>
  </sheetData>
  <sheetProtection selectLockedCells="1" autoFilter="0"/>
  <autoFilter xmlns:etc="http://www.wps.cn/officeDocument/2017/etCustomData" ref="A4:LH96" etc:filterBottomFollowUsedRange="0">
    <extLst/>
  </autoFilter>
  <mergeCells count="11">
    <mergeCell ref="T2:Y2"/>
    <mergeCell ref="A3:B3"/>
    <mergeCell ref="H3:I3"/>
    <mergeCell ref="K3:M3"/>
    <mergeCell ref="N3:P3"/>
    <mergeCell ref="AF3:AG3"/>
    <mergeCell ref="AH3:AI3"/>
    <mergeCell ref="AJ3:AK3"/>
    <mergeCell ref="AU3:AU4"/>
    <mergeCell ref="AV3:AV4"/>
    <mergeCell ref="A1:O2"/>
  </mergeCells>
  <conditionalFormatting sqref="T123">
    <cfRule type="cellIs" dxfId="1" priority="189" operator="equal">
      <formula>"欠"</formula>
    </cfRule>
  </conditionalFormatting>
  <conditionalFormatting sqref="V123">
    <cfRule type="cellIs" dxfId="1" priority="138" operator="equal">
      <formula>"欠"</formula>
    </cfRule>
  </conditionalFormatting>
  <conditionalFormatting sqref="T149">
    <cfRule type="cellIs" dxfId="1" priority="180" operator="equal">
      <formula>"欠"</formula>
    </cfRule>
  </conditionalFormatting>
  <conditionalFormatting sqref="V149">
    <cfRule type="cellIs" dxfId="1" priority="129" operator="equal">
      <formula>"欠"</formula>
    </cfRule>
  </conditionalFormatting>
  <conditionalFormatting sqref="T237">
    <cfRule type="containsText" dxfId="0" priority="156" operator="between" text="欠">
      <formula>NOT(ISERROR(SEARCH("欠",T237)))</formula>
    </cfRule>
    <cfRule type="cellIs" dxfId="1" priority="157" operator="equal">
      <formula>"欠"</formula>
    </cfRule>
  </conditionalFormatting>
  <conditionalFormatting sqref="V237">
    <cfRule type="containsText" dxfId="0" priority="103" operator="between" text="欠">
      <formula>NOT(ISERROR(SEARCH("欠",V237)))</formula>
    </cfRule>
    <cfRule type="cellIs" dxfId="1" priority="104" operator="equal">
      <formula>"欠"</formula>
    </cfRule>
  </conditionalFormatting>
  <conditionalFormatting sqref="T254">
    <cfRule type="containsText" dxfId="0" priority="169" operator="between" text="欠">
      <formula>NOT(ISERROR(SEARCH("欠",T254)))</formula>
    </cfRule>
    <cfRule type="cellIs" dxfId="1" priority="170" operator="equal">
      <formula>"欠"</formula>
    </cfRule>
  </conditionalFormatting>
  <conditionalFormatting sqref="V254">
    <cfRule type="containsText" dxfId="0" priority="118" operator="between" text="欠">
      <formula>NOT(ISERROR(SEARCH("欠",V254)))</formula>
    </cfRule>
    <cfRule type="cellIs" dxfId="1" priority="119" operator="equal">
      <formula>"欠"</formula>
    </cfRule>
  </conditionalFormatting>
  <conditionalFormatting sqref="T262">
    <cfRule type="cellIs" dxfId="1" priority="190" operator="equal">
      <formula>"欠"</formula>
    </cfRule>
  </conditionalFormatting>
  <conditionalFormatting sqref="V262">
    <cfRule type="cellIs" dxfId="1" priority="139" operator="equal">
      <formula>"欠"</formula>
    </cfRule>
  </conditionalFormatting>
  <conditionalFormatting sqref="T265">
    <cfRule type="containsText" dxfId="0" priority="162" operator="between" text="欠">
      <formula>NOT(ISERROR(SEARCH("欠",T265)))</formula>
    </cfRule>
    <cfRule type="cellIs" dxfId="1" priority="163" operator="equal">
      <formula>"欠"</formula>
    </cfRule>
  </conditionalFormatting>
  <conditionalFormatting sqref="V265">
    <cfRule type="containsText" dxfId="0" priority="111" operator="between" text="欠">
      <formula>NOT(ISERROR(SEARCH("欠",V265)))</formula>
    </cfRule>
    <cfRule type="cellIs" dxfId="1" priority="112" operator="equal">
      <formula>"欠"</formula>
    </cfRule>
  </conditionalFormatting>
  <conditionalFormatting sqref="T267">
    <cfRule type="containsText" dxfId="0" priority="166" operator="between" text="欠">
      <formula>NOT(ISERROR(SEARCH("欠",T267)))</formula>
    </cfRule>
    <cfRule type="cellIs" dxfId="1" priority="167" operator="equal">
      <formula>"欠"</formula>
    </cfRule>
  </conditionalFormatting>
  <conditionalFormatting sqref="V267">
    <cfRule type="containsText" dxfId="0" priority="115" operator="between" text="欠">
      <formula>NOT(ISERROR(SEARCH("欠",V267)))</formula>
    </cfRule>
    <cfRule type="cellIs" dxfId="1" priority="116" operator="equal">
      <formula>"欠"</formula>
    </cfRule>
  </conditionalFormatting>
  <conditionalFormatting sqref="V298">
    <cfRule type="containsText" dxfId="0" priority="99" operator="between" text="欠">
      <formula>NOT(ISERROR(SEARCH("欠",V298)))</formula>
    </cfRule>
    <cfRule type="cellIs" dxfId="1" priority="100" operator="equal">
      <formula>"欠"</formula>
    </cfRule>
  </conditionalFormatting>
  <conditionalFormatting sqref="V304">
    <cfRule type="containsText" dxfId="0" priority="101" operator="between" text="欠">
      <formula>NOT(ISERROR(SEARCH("欠",V304)))</formula>
    </cfRule>
    <cfRule type="cellIs" dxfId="1" priority="102" operator="equal">
      <formula>"欠"</formula>
    </cfRule>
  </conditionalFormatting>
  <conditionalFormatting sqref="V325">
    <cfRule type="cellIs" dxfId="1" priority="108" operator="equal">
      <formula>"欠"</formula>
    </cfRule>
    <cfRule type="containsText" dxfId="0" priority="110" operator="between" text="欠">
      <formula>NOT(ISERROR(SEARCH("欠",V325)))</formula>
    </cfRule>
  </conditionalFormatting>
  <conditionalFormatting sqref="V326">
    <cfRule type="cellIs" dxfId="1" priority="107" operator="equal">
      <formula>"欠"</formula>
    </cfRule>
    <cfRule type="containsText" dxfId="0" priority="109" operator="between" text="欠">
      <formula>NOT(ISERROR(SEARCH("欠",V326)))</formula>
    </cfRule>
  </conditionalFormatting>
  <conditionalFormatting sqref="T327">
    <cfRule type="cellIs" dxfId="1" priority="158" operator="equal">
      <formula>"欠"</formula>
    </cfRule>
    <cfRule type="containsText" dxfId="0" priority="159" operator="between" text="欠">
      <formula>NOT(ISERROR(SEARCH("欠",T327)))</formula>
    </cfRule>
  </conditionalFormatting>
  <conditionalFormatting sqref="V327">
    <cfRule type="cellIs" dxfId="1" priority="105" operator="equal">
      <formula>"欠"</formula>
    </cfRule>
    <cfRule type="containsText" dxfId="0" priority="106" operator="between" text="欠">
      <formula>NOT(ISERROR(SEARCH("欠",V327)))</formula>
    </cfRule>
  </conditionalFormatting>
  <conditionalFormatting sqref="V351">
    <cfRule type="cellIs" dxfId="1" priority="97" operator="equal">
      <formula>"欠"</formula>
    </cfRule>
  </conditionalFormatting>
  <conditionalFormatting sqref="T377">
    <cfRule type="cellIs" dxfId="1" priority="186" operator="equal">
      <formula>"欠"</formula>
    </cfRule>
  </conditionalFormatting>
  <conditionalFormatting sqref="V377">
    <cfRule type="cellIs" dxfId="1" priority="135" operator="equal">
      <formula>"欠"</formula>
    </cfRule>
  </conditionalFormatting>
  <conditionalFormatting sqref="T378">
    <cfRule type="cellIs" dxfId="1" priority="146" operator="equal">
      <formula>"欠"</formula>
    </cfRule>
    <cfRule type="containsText" dxfId="0" priority="147" operator="between" text="欠">
      <formula>NOT(ISERROR(SEARCH("欠",T378)))</formula>
    </cfRule>
  </conditionalFormatting>
  <conditionalFormatting sqref="V378">
    <cfRule type="cellIs" dxfId="1" priority="91" operator="equal">
      <formula>"欠"</formula>
    </cfRule>
    <cfRule type="containsText" dxfId="0" priority="92" operator="between" text="欠">
      <formula>NOT(ISERROR(SEARCH("欠",V378)))</formula>
    </cfRule>
  </conditionalFormatting>
  <conditionalFormatting sqref="V516">
    <cfRule type="cellIs" dxfId="1" priority="89" operator="equal">
      <formula>"欠"</formula>
    </cfRule>
    <cfRule type="containsText" dxfId="0" priority="90" operator="between" text="欠">
      <formula>NOT(ISERROR(SEARCH("欠",V516)))</formula>
    </cfRule>
  </conditionalFormatting>
  <conditionalFormatting sqref="T518">
    <cfRule type="containsText" dxfId="0" priority="144" operator="between" text="欠">
      <formula>NOT(ISERROR(SEARCH("欠",T518)))</formula>
    </cfRule>
    <cfRule type="cellIs" dxfId="1" priority="145" operator="equal">
      <formula>"欠"</formula>
    </cfRule>
  </conditionalFormatting>
  <conditionalFormatting sqref="T106:T108">
    <cfRule type="cellIs" dxfId="1" priority="193" operator="equal">
      <formula>"欠"</formula>
    </cfRule>
  </conditionalFormatting>
  <conditionalFormatting sqref="T109:T110">
    <cfRule type="cellIs" dxfId="1" priority="192" operator="equal">
      <formula>"欠"</formula>
    </cfRule>
  </conditionalFormatting>
  <conditionalFormatting sqref="T325:T326">
    <cfRule type="cellIs" dxfId="1" priority="160" operator="equal">
      <formula>"欠"</formula>
    </cfRule>
    <cfRule type="containsText" dxfId="0" priority="161" operator="between" text="欠">
      <formula>NOT(ISERROR(SEARCH("欠",T325)))</formula>
    </cfRule>
  </conditionalFormatting>
  <conditionalFormatting sqref="T338:T339">
    <cfRule type="containsText" dxfId="0" priority="152" operator="between" text="欠">
      <formula>NOT(ISERROR(SEARCH("欠",T338)))</formula>
    </cfRule>
  </conditionalFormatting>
  <conditionalFormatting sqref="T448:T450">
    <cfRule type="cellIs" dxfId="1" priority="149" operator="equal">
      <formula>"欠"</formula>
    </cfRule>
  </conditionalFormatting>
  <conditionalFormatting sqref="U5:U97">
    <cfRule type="containsText" dxfId="0" priority="14" operator="between" text="欠">
      <formula>NOT(ISERROR(SEARCH("欠",U5)))</formula>
    </cfRule>
    <cfRule type="cellIs" dxfId="1" priority="15" operator="equal">
      <formula>"欠"</formula>
    </cfRule>
  </conditionalFormatting>
  <conditionalFormatting sqref="V5:V97">
    <cfRule type="containsText" dxfId="0" priority="13" operator="between" text="欠">
      <formula>NOT(ISERROR(SEARCH("欠",V5)))</formula>
    </cfRule>
  </conditionalFormatting>
  <conditionalFormatting sqref="V106:V108">
    <cfRule type="cellIs" dxfId="1" priority="142" operator="equal">
      <formula>"欠"</formula>
    </cfRule>
  </conditionalFormatting>
  <conditionalFormatting sqref="V109:V110">
    <cfRule type="cellIs" dxfId="1" priority="141" operator="equal">
      <formula>"欠"</formula>
    </cfRule>
  </conditionalFormatting>
  <conditionalFormatting sqref="V305:V306">
    <cfRule type="cellIs" dxfId="1" priority="98" operator="equal">
      <formula>"欠"</formula>
    </cfRule>
  </conditionalFormatting>
  <conditionalFormatting sqref="W5:W97">
    <cfRule type="containsText" dxfId="0" priority="16" operator="between" text="欠">
      <formula>NOT(ISERROR(SEARCH("欠",W5)))</formula>
    </cfRule>
    <cfRule type="cellIs" dxfId="1" priority="17" operator="equal">
      <formula>"欠"</formula>
    </cfRule>
  </conditionalFormatting>
  <conditionalFormatting sqref="T2:T3 T99:T183 T255:T264 T273:T277 T280:T286 T379:T459 T185:T196 T340:T377 T198:T236 T462 T519:T1048576 T473:T477 T268:T271 T480:T486 T488:T517 T266 T328:T337 T290:T324 T238:T253">
    <cfRule type="containsText" dxfId="0" priority="175" operator="between" text="欠">
      <formula>NOT(ISERROR(SEARCH("欠",T2)))</formula>
    </cfRule>
  </conditionalFormatting>
  <conditionalFormatting sqref="T2 T3:V4 T99:V1048576">
    <cfRule type="containsText" dxfId="0" priority="88" operator="between" text="欠">
      <formula>NOT(ISERROR(SEARCH("欠",T2)))</formula>
    </cfRule>
  </conditionalFormatting>
  <conditionalFormatting sqref="V3 V99:V183 V185:V196 V280:V286 V255:V264 V268:V277 V429 V432:V459 V266 V328:V377 V473:V477 V385:V427 V462 V517:V1048576 V488:V515 V480:V486 V289:V297 V198:V236 V305:V324 V238:V253 V379:V383 V299:V303">
    <cfRule type="containsText" dxfId="0" priority="124" operator="between" text="欠">
      <formula>NOT(ISERROR(SEARCH("欠",V3)))</formula>
    </cfRule>
  </conditionalFormatting>
  <conditionalFormatting sqref="W3:W4 W98:W99 W101:W1048576">
    <cfRule type="containsText" dxfId="0" priority="196" operator="between" text="欠">
      <formula>NOT(ISERROR(SEARCH("欠",W3)))</formula>
    </cfRule>
  </conditionalFormatting>
  <conditionalFormatting sqref="X5:X17 X19:X24 X26 X43 X50:X58 X60:X68 X70:X85 X87:X97">
    <cfRule type="containsText" dxfId="0" priority="18" operator="between" text="欠">
      <formula>NOT(ISERROR(SEARCH("欠",X5)))</formula>
    </cfRule>
  </conditionalFormatting>
  <conditionalFormatting sqref="X18 X27:X42 X44:X49 X25">
    <cfRule type="containsText" dxfId="0" priority="12" operator="between" text="欠">
      <formula>NOT(ISERROR(SEARCH("欠",X18)))</formula>
    </cfRule>
  </conditionalFormatting>
  <conditionalFormatting sqref="X59 X69 X86">
    <cfRule type="containsText" dxfId="0" priority="6" operator="between" text="欠">
      <formula>NOT(ISERROR(SEARCH("欠",X59)))</formula>
    </cfRule>
  </conditionalFormatting>
  <conditionalFormatting sqref="T99 T104:T105 T473 T101:T102 T111 T119:T122 T115 T131 T146:T148 T181 T388:T392 T356:T358 T200 T333:T335 T282 T302 T361:T374 T352 T309 T276 T346:T348 T432:T434 T394:T396 T385 T398 T403 T407:T410 T422:T423 T454:T455">
    <cfRule type="cellIs" dxfId="1" priority="191" operator="equal">
      <formula>"欠"</formula>
    </cfRule>
  </conditionalFormatting>
  <conditionalFormatting sqref="V99 V104:V105 V473 V101:V102 V111 V119:V122 V115 V131 V146:V148 V181 V388:V392 V333:V335 V380 V382 V282 V276 V302 V337:V339 V361:V376 V200 V346:V348 V329 V352 V309 V356:V359 V427 V402:V403 V414 V398 V394:V396 V407:V411 V385 V419:V423 V432:V440 V425 V454:V455 V459">
    <cfRule type="cellIs" dxfId="1" priority="140" operator="equal">
      <formula>"欠"</formula>
    </cfRule>
  </conditionalFormatting>
  <conditionalFormatting sqref="T255:T257 T216 T152 T150 T132:T138 T124:T130 T164:T171 T145 T178:T180 T331:T332 T303 T225:T226 T273 T285:T286 T269:T271 T253 T182:T183 T186:T187 T100 T103">
    <cfRule type="cellIs" dxfId="1" priority="194" operator="equal">
      <formula>"欠"</formula>
    </cfRule>
  </conditionalFormatting>
  <conditionalFormatting sqref="V255:V257 V216 V152 V150 V132:V138 V124:V130 V164:V171 V145 V178:V180 V331:V332 V303 V225:V226 V273 V285:V286 V269:V271 V253 V182:V183 V186:V187 V100 V103">
    <cfRule type="cellIs" dxfId="1" priority="143" operator="equal">
      <formula>"欠"</formula>
    </cfRule>
  </conditionalFormatting>
  <conditionalFormatting sqref="T112:T114 T116:T118 T151 T153:T163 T139:T144 T174 T277 T217 T393">
    <cfRule type="cellIs" dxfId="1" priority="181" operator="equal">
      <formula>"欠"</formula>
    </cfRule>
  </conditionalFormatting>
  <conditionalFormatting sqref="V112:V114 V116:V118 V151 V153:V163 V139:V144 V174 V277 V217 V393">
    <cfRule type="cellIs" dxfId="1" priority="130" operator="equal">
      <formula>"欠"</formula>
    </cfRule>
  </conditionalFormatting>
  <conditionalFormatting sqref="T172 T340:T344 T336 T305:T306 T299 T283 T227:T229 T311:T312 T222 T244:T245 T280:T281 T291 T218:T220 T214:T215">
    <cfRule type="cellIs" dxfId="1" priority="188" operator="equal">
      <formula>"欠"</formula>
    </cfRule>
  </conditionalFormatting>
  <conditionalFormatting sqref="V172 V340:V344 V336 V299 V280:V281 V289 V227:V229 V283 V222 V244:V245 V291 V311:V312 V272 V218:V220 V214:V215">
    <cfRule type="cellIs" dxfId="1" priority="137" operator="equal">
      <formula>"欠"</formula>
    </cfRule>
  </conditionalFormatting>
  <conditionalFormatting sqref="T173 T353 T328 T313:T321 T300:T301 T292:T297 T310 T351 T234:T236 T223 T238:T241 T308 T330 T375:T376 T258:T261 T246 T221 T243 T232 T274:T275 T345 T290 T175:T177 T251:T252 T185 T205:T213">
    <cfRule type="cellIs" dxfId="1" priority="179" operator="equal">
      <formula>"欠"</formula>
    </cfRule>
  </conditionalFormatting>
  <conditionalFormatting sqref="V205:V213 V353 V292:V297 V314:V321 V300 V238:V241 V243 V234:V236 V232 V246 V258:V261 V310 V251:V252 V274:V275 V221 V223 V185 V175:V177 V173 V290">
    <cfRule type="cellIs" dxfId="1" priority="128" operator="equal">
      <formula>"欠"</formula>
    </cfRule>
  </conditionalFormatting>
  <conditionalFormatting sqref="T184 T197">
    <cfRule type="containsText" dxfId="0" priority="171" operator="between" text="欠">
      <formula>NOT(ISERROR(SEARCH("欠",T184)))</formula>
    </cfRule>
    <cfRule type="cellIs" dxfId="1" priority="172" operator="equal">
      <formula>"欠"</formula>
    </cfRule>
  </conditionalFormatting>
  <conditionalFormatting sqref="V184 V197">
    <cfRule type="containsText" dxfId="0" priority="120" operator="between" text="欠">
      <formula>NOT(ISERROR(SEARCH("欠",V184)))</formula>
    </cfRule>
    <cfRule type="cellIs" dxfId="1" priority="121" operator="equal">
      <formula>"欠"</formula>
    </cfRule>
  </conditionalFormatting>
  <conditionalFormatting sqref="T201:T204 T324 T198:T199 T188:T196">
    <cfRule type="cellIs" dxfId="1" priority="182" operator="equal">
      <formula>"欠"</formula>
    </cfRule>
  </conditionalFormatting>
  <conditionalFormatting sqref="V201:V204 V324 V198:V199 V188:V196">
    <cfRule type="cellIs" dxfId="1" priority="131" operator="equal">
      <formula>"欠"</formula>
    </cfRule>
  </conditionalFormatting>
  <conditionalFormatting sqref="T224 T268 T266 T264 T249:T250">
    <cfRule type="cellIs" dxfId="1" priority="176" operator="equal">
      <formula>"欠"</formula>
    </cfRule>
  </conditionalFormatting>
  <conditionalFormatting sqref="V224 V268 V266 V264 V249:V250">
    <cfRule type="cellIs" dxfId="1" priority="125" operator="equal">
      <formula>"欠"</formula>
    </cfRule>
  </conditionalFormatting>
  <conditionalFormatting sqref="T233 T248 T230:T231">
    <cfRule type="cellIs" dxfId="1" priority="177" operator="equal">
      <formula>"欠"</formula>
    </cfRule>
  </conditionalFormatting>
  <conditionalFormatting sqref="V233 V248 V230:V231">
    <cfRule type="cellIs" dxfId="1" priority="126" operator="equal">
      <formula>"欠"</formula>
    </cfRule>
  </conditionalFormatting>
  <conditionalFormatting sqref="T242 T263 T247">
    <cfRule type="cellIs" dxfId="1" priority="178" operator="equal">
      <formula>"欠"</formula>
    </cfRule>
  </conditionalFormatting>
  <conditionalFormatting sqref="V242 V263 V247">
    <cfRule type="cellIs" dxfId="1" priority="127" operator="equal">
      <formula>"欠"</formula>
    </cfRule>
  </conditionalFormatting>
  <conditionalFormatting sqref="T272 T287:T289 T278:T279">
    <cfRule type="containsText" dxfId="0" priority="164" operator="between" text="欠">
      <formula>NOT(ISERROR(SEARCH("欠",T272)))</formula>
    </cfRule>
    <cfRule type="cellIs" dxfId="1" priority="165" operator="equal">
      <formula>"欠"</formula>
    </cfRule>
  </conditionalFormatting>
  <conditionalFormatting sqref="V278:V279 V287:V288">
    <cfRule type="containsText" dxfId="0" priority="113" operator="between" text="欠">
      <formula>NOT(ISERROR(SEARCH("欠",V278)))</formula>
    </cfRule>
    <cfRule type="cellIs" dxfId="1" priority="114" operator="equal">
      <formula>"欠"</formula>
    </cfRule>
  </conditionalFormatting>
  <conditionalFormatting sqref="T284 T386:T387 T397 T425 T419:T421 T411:T416 T399:T402 T379:T381 T404:T406 T323 T441:T447 T456:T459 T451:T453 T462 T531:T532 T488:T489 T474:T477 T498:T502 T515:T516 T480 T519:T522">
    <cfRule type="cellIs" dxfId="1" priority="168" operator="equal">
      <formula>"欠"</formula>
    </cfRule>
  </conditionalFormatting>
  <conditionalFormatting sqref="V330 V386:V387 V383 V381 V284 V354:V355 V379 V308 V313 V328 V323 V345 V349:V350 V360 V301 V426 V412:V413 V415:V416 V399:V401 V404:V406 V397 V441:V453 V499:V502 V515 V474:V477 V456:V458 V462 V480 V488:V489">
    <cfRule type="cellIs" dxfId="1" priority="117" operator="equal">
      <formula>"欠"</formula>
    </cfRule>
  </conditionalFormatting>
  <conditionalFormatting sqref="T298 T322 T307 T304">
    <cfRule type="cellIs" dxfId="1" priority="187" operator="equal">
      <formula>"欠"</formula>
    </cfRule>
  </conditionalFormatting>
  <conditionalFormatting sqref="V307 V322">
    <cfRule type="cellIs" dxfId="1" priority="136" operator="equal">
      <formula>"欠"</formula>
    </cfRule>
  </conditionalFormatting>
  <conditionalFormatting sqref="T337 T359 T329">
    <cfRule type="cellIs" dxfId="1" priority="155" operator="equal">
      <formula>"欠"</formula>
    </cfRule>
  </conditionalFormatting>
  <conditionalFormatting sqref="T354:T355 T360 T349:T350">
    <cfRule type="cellIs" dxfId="1" priority="154" operator="equal">
      <formula>"欠"</formula>
    </cfRule>
  </conditionalFormatting>
  <conditionalFormatting sqref="T382:T384 T426">
    <cfRule type="cellIs" dxfId="1" priority="153" operator="equal">
      <formula>"欠"</formula>
    </cfRule>
  </conditionalFormatting>
  <conditionalFormatting sqref="T417:T418 T424 T427:T431 T435:T440 T486">
    <cfRule type="cellIs" dxfId="1" priority="185" operator="equal">
      <formula>"欠"</formula>
    </cfRule>
  </conditionalFormatting>
  <conditionalFormatting sqref="V429 V417:V418 V424 V486">
    <cfRule type="cellIs" dxfId="1" priority="134" operator="equal">
      <formula>"欠"</formula>
    </cfRule>
  </conditionalFormatting>
  <conditionalFormatting sqref="V428 V430:V431">
    <cfRule type="containsText" dxfId="0" priority="95" operator="between" text="欠">
      <formula>NOT(ISERROR(SEARCH("欠",V428)))</formula>
    </cfRule>
    <cfRule type="cellIs" dxfId="1" priority="96" operator="equal">
      <formula>"欠"</formula>
    </cfRule>
  </conditionalFormatting>
  <conditionalFormatting sqref="T460:T461 T463:T472 T478:T479 T487">
    <cfRule type="cellIs" dxfId="1" priority="150" operator="equal">
      <formula>"欠"</formula>
    </cfRule>
    <cfRule type="containsText" dxfId="0" priority="151" operator="between" text="欠">
      <formula>NOT(ISERROR(SEARCH("欠",T460)))</formula>
    </cfRule>
  </conditionalFormatting>
  <conditionalFormatting sqref="V460:V461 V463:V472 V478:V479 V487">
    <cfRule type="cellIs" dxfId="1" priority="93" operator="equal">
      <formula>"欠"</formula>
    </cfRule>
    <cfRule type="containsText" dxfId="0" priority="94" operator="between" text="欠">
      <formula>NOT(ISERROR(SEARCH("欠",V460)))</formula>
    </cfRule>
  </conditionalFormatting>
  <conditionalFormatting sqref="T481:T485 T490:T497">
    <cfRule type="cellIs" dxfId="1" priority="184" operator="equal">
      <formula>"欠"</formula>
    </cfRule>
  </conditionalFormatting>
  <conditionalFormatting sqref="V481:V485 V490:V498 V531:V532 V519:V522">
    <cfRule type="cellIs" dxfId="1" priority="133" operator="equal">
      <formula>"欠"</formula>
    </cfRule>
  </conditionalFormatting>
  <conditionalFormatting sqref="T503:T514 T533:T538 T528:T530">
    <cfRule type="cellIs" dxfId="1" priority="148" operator="equal">
      <formula>"欠"</formula>
    </cfRule>
  </conditionalFormatting>
  <conditionalFormatting sqref="T517 T523:T527">
    <cfRule type="cellIs" dxfId="1" priority="183" operator="equal">
      <formula>"欠"</formula>
    </cfRule>
  </conditionalFormatting>
  <conditionalFormatting sqref="V517:V518 V523:V527">
    <cfRule type="cellIs" dxfId="1" priority="132" operator="equal">
      <formula>"欠"</formula>
    </cfRule>
  </conditionalFormatting>
  <pageMargins left="0" right="0.0791666666666667" top="0.309027777777778" bottom="0.309027777777778" header="0.5" footer="0.5"/>
  <pageSetup paperSize="9" scale="58" orientation="landscape" horizontalDpi="600"/>
  <headerFooter alignWithMargins="0" scaleWithDoc="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P802"/>
  <sheetViews>
    <sheetView zoomScale="70" zoomScaleNormal="70" workbookViewId="0">
      <pane xSplit="15" ySplit="4" topLeftCell="X324" activePane="bottomRight" state="frozen"/>
      <selection/>
      <selection pane="topRight"/>
      <selection pane="bottomLeft"/>
      <selection pane="bottomRight" activeCell="A324" sqref="$A324:$XFD324"/>
    </sheetView>
  </sheetViews>
  <sheetFormatPr defaultColWidth="9" defaultRowHeight="14.25"/>
  <cols>
    <col min="1" max="1" width="15" style="1018" customWidth="1"/>
    <col min="2" max="2" width="13.1833333333333" style="1019" customWidth="1"/>
    <col min="3" max="3" width="10.35" style="1019" customWidth="1"/>
    <col min="4" max="4" width="12.6" style="1011" customWidth="1"/>
    <col min="5" max="5" width="11.425" style="1019" customWidth="1"/>
    <col min="6" max="6" width="12.8833333333333" style="1019" customWidth="1"/>
    <col min="7" max="7" width="14.85" style="1020" customWidth="1"/>
    <col min="8" max="8" width="15.4666666666667" style="1011" customWidth="1"/>
    <col min="9" max="9" width="14.0833333333333"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6" style="1011" customWidth="1"/>
    <col min="16" max="16" width="9.28333333333333" style="1021" customWidth="1"/>
    <col min="17" max="17" width="8.63333333333333" style="1022" customWidth="1"/>
    <col min="18" max="20" width="8.63333333333333" style="1491" customWidth="1"/>
    <col min="21" max="21" width="10.425" style="1491" customWidth="1"/>
    <col min="22" max="22" width="10.45" style="1023" customWidth="1"/>
    <col min="23" max="23" width="11.7833333333333" style="1023" customWidth="1"/>
    <col min="24" max="24" width="8.28333333333333" style="1024" customWidth="1"/>
    <col min="25" max="25" width="8.99166666666667" style="1025" customWidth="1"/>
    <col min="26" max="26" width="11.575" style="1024" customWidth="1"/>
    <col min="27" max="27" width="8.63333333333333" style="1026" customWidth="1"/>
    <col min="28" max="28" width="9.09166666666667" style="1026" customWidth="1"/>
    <col min="29" max="29" width="26.8166666666667" style="1027" customWidth="1"/>
    <col min="30" max="30" width="12.5" style="1011" customWidth="1"/>
    <col min="31" max="31" width="13.2083333333333" style="1011" customWidth="1"/>
    <col min="32" max="32" width="14.5333333333333" style="1028" customWidth="1"/>
    <col min="33" max="33" width="13.2833333333333" style="1020" customWidth="1"/>
    <col min="34" max="35" width="7.25" style="1020" customWidth="1"/>
    <col min="36" max="36" width="8.39166666666667" style="1020" customWidth="1"/>
    <col min="37" max="40" width="10.375" style="1019" customWidth="1"/>
    <col min="41" max="41" width="11.425" style="1019" customWidth="1"/>
    <col min="42" max="44" width="10.375" style="1019" customWidth="1"/>
    <col min="45" max="45" width="10.15" style="1029" customWidth="1"/>
    <col min="46" max="49" width="11.3666666666667" style="1029" customWidth="1"/>
    <col min="50" max="51" width="13.05" style="1029" customWidth="1"/>
    <col min="52" max="52" width="9" style="1030" customWidth="1"/>
    <col min="53" max="53" width="9" style="1030"/>
    <col min="54" max="326" width="9" style="1031"/>
    <col min="327" max="16384" width="9" style="1010"/>
  </cols>
  <sheetData>
    <row r="1" s="1010" customFormat="1" ht="70" customHeight="1" spans="1:326">
      <c r="A1" s="1032" t="s">
        <v>4739</v>
      </c>
      <c r="B1" s="1033"/>
      <c r="C1" s="1033"/>
      <c r="D1" s="1033"/>
      <c r="E1" s="1033"/>
      <c r="F1" s="1033"/>
      <c r="G1" s="1033"/>
      <c r="H1" s="1033"/>
      <c r="I1" s="1033"/>
      <c r="J1" s="1033"/>
      <c r="K1" s="1033"/>
      <c r="L1" s="1033"/>
      <c r="M1" s="1033"/>
      <c r="N1" s="1033"/>
      <c r="O1" s="1033"/>
      <c r="P1" s="1021"/>
      <c r="Q1" s="1022"/>
      <c r="R1" s="1491"/>
      <c r="S1" s="1491"/>
      <c r="T1" s="1491"/>
      <c r="U1" s="1491"/>
      <c r="V1" s="1023"/>
      <c r="W1" s="1023"/>
      <c r="X1" s="1024"/>
      <c r="Y1" s="1025"/>
      <c r="Z1" s="1024"/>
      <c r="AA1" s="1026"/>
      <c r="AB1" s="1026"/>
      <c r="AC1" s="1027"/>
      <c r="AD1" s="1011"/>
      <c r="AE1" s="1011"/>
      <c r="AF1" s="1028"/>
      <c r="AG1" s="1020"/>
      <c r="AH1" s="1020"/>
      <c r="AI1" s="1020"/>
      <c r="AJ1" s="1020"/>
      <c r="AK1" s="1019"/>
      <c r="AL1" s="1019"/>
      <c r="AM1" s="1019"/>
      <c r="AN1" s="1019"/>
      <c r="AO1" s="1019"/>
      <c r="AP1" s="1019"/>
      <c r="AQ1" s="1019"/>
      <c r="AR1" s="1019"/>
      <c r="AS1" s="1162"/>
      <c r="AT1" s="1474"/>
      <c r="AU1" s="1474"/>
      <c r="AV1" s="1474"/>
      <c r="AW1" s="1474"/>
      <c r="AX1" s="1029"/>
      <c r="AY1" s="1029"/>
      <c r="AZ1" s="1030"/>
      <c r="BA1" s="1030"/>
      <c r="BB1" s="1031"/>
      <c r="BC1" s="1031"/>
      <c r="BD1" s="1031"/>
      <c r="BE1" s="1031"/>
      <c r="BF1" s="1031"/>
      <c r="BG1" s="1031"/>
      <c r="BH1" s="1031"/>
      <c r="BI1" s="1031"/>
      <c r="BJ1" s="1031"/>
      <c r="BK1" s="1031"/>
      <c r="BL1" s="1031"/>
      <c r="BM1" s="1031"/>
      <c r="BN1" s="1031"/>
      <c r="BO1" s="1031"/>
      <c r="BP1" s="1031"/>
      <c r="BQ1" s="1031"/>
      <c r="BR1" s="1031"/>
      <c r="BS1" s="1031"/>
      <c r="BT1" s="1031"/>
      <c r="BU1" s="1031"/>
      <c r="BV1" s="1031"/>
      <c r="BW1" s="1031"/>
      <c r="BX1" s="1031"/>
      <c r="BY1" s="1031"/>
      <c r="BZ1" s="1031"/>
      <c r="CA1" s="1031"/>
      <c r="CB1" s="1031"/>
      <c r="CC1" s="1031"/>
      <c r="CD1" s="1031"/>
      <c r="CE1" s="1031"/>
      <c r="CF1" s="1031"/>
      <c r="CG1" s="1031"/>
      <c r="CH1" s="1031"/>
      <c r="CI1" s="1031"/>
      <c r="CJ1" s="1031"/>
      <c r="CK1" s="1031"/>
      <c r="CL1" s="1031"/>
      <c r="CM1" s="1031"/>
      <c r="CN1" s="1031"/>
      <c r="CO1" s="1031"/>
      <c r="CP1" s="1031"/>
      <c r="CQ1" s="1031"/>
      <c r="CR1" s="1031"/>
      <c r="CS1" s="1031"/>
      <c r="CT1" s="1031"/>
      <c r="CU1" s="1031"/>
      <c r="CV1" s="1031"/>
      <c r="CW1" s="1031"/>
      <c r="CX1" s="1031"/>
      <c r="CY1" s="1031"/>
      <c r="CZ1" s="1031"/>
      <c r="DA1" s="1031"/>
      <c r="DB1" s="1031"/>
      <c r="DC1" s="1031"/>
      <c r="DD1" s="1031"/>
      <c r="DE1" s="1031"/>
      <c r="DF1" s="1031"/>
      <c r="DG1" s="1031"/>
      <c r="DH1" s="1031"/>
      <c r="DI1" s="1031"/>
      <c r="DJ1" s="1031"/>
      <c r="DK1" s="1031"/>
      <c r="DL1" s="1031"/>
      <c r="DM1" s="1031"/>
      <c r="DN1" s="1031"/>
      <c r="DO1" s="1031"/>
      <c r="DP1" s="1031"/>
      <c r="DQ1" s="1031"/>
      <c r="DR1" s="1031"/>
      <c r="DS1" s="1031"/>
      <c r="DT1" s="1031"/>
      <c r="DU1" s="1031"/>
      <c r="DV1" s="1031"/>
      <c r="DW1" s="1031"/>
      <c r="DX1" s="1031"/>
      <c r="DY1" s="1031"/>
      <c r="DZ1" s="1031"/>
      <c r="EA1" s="1031"/>
      <c r="EB1" s="1031"/>
      <c r="EC1" s="1031"/>
      <c r="ED1" s="1031"/>
      <c r="EE1" s="1031"/>
      <c r="EF1" s="1031"/>
      <c r="EG1" s="1031"/>
      <c r="EH1" s="1031"/>
      <c r="EI1" s="1031"/>
      <c r="EJ1" s="1031"/>
      <c r="EK1" s="1031"/>
      <c r="EL1" s="1031"/>
      <c r="EM1" s="1031"/>
      <c r="EN1" s="1031"/>
      <c r="EO1" s="1031"/>
      <c r="EP1" s="1031"/>
      <c r="EQ1" s="1031"/>
      <c r="ER1" s="1031"/>
      <c r="ES1" s="1031"/>
      <c r="ET1" s="1031"/>
      <c r="EU1" s="1031"/>
      <c r="EV1" s="1031"/>
      <c r="EW1" s="1031"/>
      <c r="EX1" s="1031"/>
      <c r="EY1" s="1031"/>
      <c r="EZ1" s="1031"/>
      <c r="FA1" s="1031"/>
      <c r="FB1" s="1031"/>
      <c r="FC1" s="1031"/>
      <c r="FD1" s="1031"/>
      <c r="FE1" s="1031"/>
      <c r="FF1" s="1031"/>
      <c r="FG1" s="1031"/>
      <c r="FH1" s="1031"/>
      <c r="FI1" s="1031"/>
      <c r="FJ1" s="1031"/>
      <c r="FK1" s="1031"/>
      <c r="FL1" s="1031"/>
      <c r="FM1" s="1031"/>
      <c r="FN1" s="1031"/>
      <c r="FO1" s="1031"/>
      <c r="FP1" s="1031"/>
      <c r="FQ1" s="1031"/>
      <c r="FR1" s="1031"/>
      <c r="FS1" s="1031"/>
      <c r="FT1" s="1031"/>
      <c r="FU1" s="1031"/>
      <c r="FV1" s="1031"/>
      <c r="FW1" s="1031"/>
      <c r="FX1" s="1031"/>
      <c r="FY1" s="1031"/>
      <c r="FZ1" s="1031"/>
      <c r="GA1" s="1031"/>
      <c r="GB1" s="1031"/>
      <c r="GC1" s="1031"/>
      <c r="GD1" s="1031"/>
      <c r="GE1" s="1031"/>
      <c r="GF1" s="1031"/>
      <c r="GG1" s="1031"/>
      <c r="GH1" s="1031"/>
      <c r="GI1" s="1031"/>
      <c r="GJ1" s="1031"/>
      <c r="GK1" s="1031"/>
      <c r="GL1" s="1031"/>
      <c r="GM1" s="1031"/>
      <c r="GN1" s="1031"/>
      <c r="GO1" s="1031"/>
      <c r="GP1" s="1031"/>
      <c r="GQ1" s="1031"/>
      <c r="GR1" s="1031"/>
      <c r="GS1" s="1031"/>
      <c r="GT1" s="1031"/>
      <c r="GU1" s="1031"/>
      <c r="GV1" s="1031"/>
      <c r="GW1" s="1031"/>
      <c r="GX1" s="1031"/>
      <c r="GY1" s="1031"/>
      <c r="GZ1" s="1031"/>
      <c r="HA1" s="1031"/>
      <c r="HB1" s="1031"/>
      <c r="HC1" s="1031"/>
      <c r="HD1" s="1031"/>
      <c r="HE1" s="1031"/>
      <c r="HF1" s="1031"/>
      <c r="HG1" s="1031"/>
      <c r="HH1" s="1031"/>
      <c r="HI1" s="1031"/>
      <c r="HJ1" s="1031"/>
      <c r="HK1" s="1031"/>
      <c r="HL1" s="1031"/>
      <c r="HM1" s="1031"/>
      <c r="HN1" s="1031"/>
      <c r="HO1" s="1031"/>
      <c r="HP1" s="1031"/>
      <c r="HQ1" s="1031"/>
      <c r="HR1" s="1031"/>
      <c r="HS1" s="1031"/>
      <c r="HT1" s="1031"/>
      <c r="HU1" s="1031"/>
      <c r="HV1" s="1031"/>
      <c r="HW1" s="1031"/>
      <c r="HX1" s="1031"/>
      <c r="HY1" s="1031"/>
      <c r="HZ1" s="1031"/>
      <c r="IA1" s="1031"/>
      <c r="IB1" s="1031"/>
      <c r="IC1" s="1031"/>
      <c r="ID1" s="1031"/>
      <c r="IE1" s="1031"/>
      <c r="IF1" s="1031"/>
      <c r="IG1" s="1031"/>
      <c r="IH1" s="1031"/>
      <c r="II1" s="1031"/>
      <c r="IJ1" s="1031"/>
      <c r="IK1" s="1031"/>
      <c r="IL1" s="1031"/>
      <c r="IM1" s="1031"/>
      <c r="IN1" s="1031"/>
      <c r="IO1" s="1031"/>
      <c r="IP1" s="1031"/>
      <c r="IQ1" s="1031"/>
      <c r="IR1" s="1031"/>
      <c r="IS1" s="1031"/>
      <c r="IT1" s="1031"/>
      <c r="IU1" s="1031"/>
      <c r="IV1" s="1031"/>
      <c r="IW1" s="1031"/>
      <c r="IX1" s="1031"/>
      <c r="IY1" s="1031"/>
      <c r="IZ1" s="1031"/>
      <c r="JA1" s="1031"/>
      <c r="JB1" s="1031"/>
      <c r="JC1" s="1031"/>
      <c r="JD1" s="1031"/>
      <c r="JE1" s="1031"/>
      <c r="JF1" s="1031"/>
      <c r="JG1" s="1031"/>
      <c r="JH1" s="1031"/>
      <c r="JI1" s="1031"/>
      <c r="JJ1" s="1031"/>
      <c r="JK1" s="1031"/>
      <c r="JL1" s="1031"/>
      <c r="JM1" s="1031"/>
      <c r="JN1" s="1031"/>
      <c r="JO1" s="1031"/>
      <c r="JP1" s="1031"/>
      <c r="JQ1" s="1031"/>
      <c r="JR1" s="1031"/>
      <c r="JS1" s="1031"/>
      <c r="JT1" s="1031"/>
      <c r="JU1" s="1031"/>
      <c r="JV1" s="1031"/>
      <c r="JW1" s="1031"/>
      <c r="JX1" s="1031"/>
      <c r="JY1" s="1031"/>
      <c r="JZ1" s="1031"/>
      <c r="KA1" s="1031"/>
      <c r="KB1" s="1031"/>
      <c r="KC1" s="1031"/>
      <c r="KD1" s="1031"/>
      <c r="KE1" s="1031"/>
      <c r="KF1" s="1031"/>
      <c r="KG1" s="1031"/>
      <c r="KH1" s="1031"/>
      <c r="KI1" s="1031"/>
      <c r="KJ1" s="1031"/>
      <c r="KK1" s="1031"/>
      <c r="KL1" s="1031"/>
      <c r="KM1" s="1031"/>
      <c r="KN1" s="1031"/>
      <c r="KO1" s="1031"/>
      <c r="KP1" s="1031"/>
      <c r="KQ1" s="1031"/>
      <c r="KR1" s="1031"/>
      <c r="KS1" s="1031"/>
      <c r="KT1" s="1031"/>
      <c r="KU1" s="1031"/>
      <c r="KV1" s="1031"/>
      <c r="KW1" s="1031"/>
      <c r="KX1" s="1031"/>
      <c r="KY1" s="1031"/>
      <c r="KZ1" s="1031"/>
      <c r="LA1" s="1031"/>
      <c r="LB1" s="1031"/>
      <c r="LC1" s="1031"/>
      <c r="LD1" s="1031"/>
      <c r="LE1" s="1031"/>
      <c r="LF1" s="1031"/>
      <c r="LG1" s="1031"/>
      <c r="LH1" s="1031"/>
      <c r="LI1" s="1031"/>
      <c r="LJ1" s="1031"/>
      <c r="LK1" s="1031"/>
      <c r="LL1" s="1031"/>
      <c r="LM1" s="1031"/>
      <c r="LN1" s="1031"/>
    </row>
    <row r="2" s="1011" customFormat="1" ht="58" customHeight="1" spans="1:326">
      <c r="A2" s="1032"/>
      <c r="B2" s="1033"/>
      <c r="C2" s="1033"/>
      <c r="D2" s="1033"/>
      <c r="E2" s="1033"/>
      <c r="F2" s="1033"/>
      <c r="G2" s="1033"/>
      <c r="H2" s="1033"/>
      <c r="I2" s="1033"/>
      <c r="J2" s="1033"/>
      <c r="K2" s="1033"/>
      <c r="L2" s="1033"/>
      <c r="M2" s="1033"/>
      <c r="N2" s="1033"/>
      <c r="O2" s="1033"/>
      <c r="P2" s="1060"/>
      <c r="Q2" s="1079"/>
      <c r="R2" s="1079"/>
      <c r="S2" s="1079"/>
      <c r="T2" s="1079"/>
      <c r="U2" s="1079"/>
      <c r="V2" s="1080"/>
      <c r="W2" s="1080" t="s">
        <v>4</v>
      </c>
      <c r="X2" s="1080"/>
      <c r="Y2" s="1080"/>
      <c r="Z2" s="1080"/>
      <c r="AA2" s="1080"/>
      <c r="AB2" s="1080"/>
      <c r="AC2" s="1080"/>
      <c r="AD2" s="1114"/>
      <c r="AE2" s="1115"/>
      <c r="AF2" s="1116"/>
      <c r="AG2" s="1117"/>
      <c r="AH2" s="1117"/>
      <c r="AI2" s="1117"/>
      <c r="AJ2" s="1117"/>
      <c r="AK2" s="1141"/>
      <c r="AL2" s="1141"/>
      <c r="AM2" s="1141"/>
      <c r="AN2" s="1141"/>
      <c r="AO2" s="1141"/>
      <c r="AP2" s="1141"/>
      <c r="AQ2" s="1142"/>
      <c r="AR2" s="1143"/>
      <c r="AS2" s="1163"/>
      <c r="AT2" s="1164"/>
      <c r="AU2" s="1164"/>
      <c r="AV2" s="1164"/>
      <c r="AW2" s="1626"/>
      <c r="AX2" s="1165"/>
      <c r="AY2" s="1165"/>
      <c r="AZ2" s="1189"/>
      <c r="BA2" s="1189"/>
      <c r="BB2" s="1030"/>
      <c r="BC2" s="1030"/>
      <c r="BD2" s="1030"/>
      <c r="BE2" s="1030"/>
      <c r="BF2" s="1030"/>
      <c r="BG2" s="1030"/>
      <c r="BH2" s="1030"/>
      <c r="BI2" s="1030"/>
      <c r="BJ2" s="1030"/>
      <c r="BK2" s="1030"/>
      <c r="BL2" s="1030"/>
      <c r="BM2" s="1030"/>
      <c r="BN2" s="1030"/>
      <c r="BO2" s="1030"/>
      <c r="BP2" s="1030"/>
      <c r="BQ2" s="1030"/>
      <c r="BR2" s="1030"/>
      <c r="BS2" s="1030"/>
      <c r="BT2" s="1030"/>
      <c r="BU2" s="1030"/>
      <c r="BV2" s="1030"/>
      <c r="BW2" s="1030"/>
      <c r="BX2" s="1030"/>
      <c r="BY2" s="1030"/>
      <c r="BZ2" s="1030"/>
      <c r="CA2" s="1030"/>
      <c r="CB2" s="1030"/>
      <c r="CC2" s="1030"/>
      <c r="CD2" s="1030"/>
      <c r="CE2" s="1030"/>
      <c r="CF2" s="1030"/>
      <c r="CG2" s="1030"/>
      <c r="CH2" s="1030"/>
      <c r="CI2" s="1030"/>
      <c r="CJ2" s="1030"/>
      <c r="CK2" s="1030"/>
      <c r="CL2" s="1030"/>
      <c r="CM2" s="1030"/>
      <c r="CN2" s="1030"/>
      <c r="CO2" s="1030"/>
      <c r="CP2" s="1030"/>
      <c r="CQ2" s="1030"/>
      <c r="CR2" s="1030"/>
      <c r="CS2" s="1030"/>
      <c r="CT2" s="1030"/>
      <c r="CU2" s="1030"/>
      <c r="CV2" s="1030"/>
      <c r="CW2" s="1030"/>
      <c r="CX2" s="1030"/>
      <c r="CY2" s="1030"/>
      <c r="CZ2" s="1030"/>
      <c r="DA2" s="1030"/>
      <c r="DB2" s="1030"/>
      <c r="DC2" s="1030"/>
      <c r="DD2" s="1030"/>
      <c r="DE2" s="1030"/>
      <c r="DF2" s="1030"/>
      <c r="DG2" s="1030"/>
      <c r="DH2" s="1030"/>
      <c r="DI2" s="1030"/>
      <c r="DJ2" s="1030"/>
      <c r="DK2" s="1030"/>
      <c r="DL2" s="1030"/>
      <c r="DM2" s="1030"/>
      <c r="DN2" s="1030"/>
      <c r="DO2" s="1030"/>
      <c r="DP2" s="1030"/>
      <c r="DQ2" s="1030"/>
      <c r="DR2" s="1030"/>
      <c r="DS2" s="1030"/>
      <c r="DT2" s="1030"/>
      <c r="DU2" s="1030"/>
      <c r="DV2" s="1030"/>
      <c r="DW2" s="1030"/>
      <c r="DX2" s="1030"/>
      <c r="DY2" s="1030"/>
      <c r="DZ2" s="1030"/>
      <c r="EA2" s="1030"/>
      <c r="EB2" s="1030"/>
      <c r="EC2" s="1030"/>
      <c r="ED2" s="1030"/>
      <c r="EE2" s="1030"/>
      <c r="EF2" s="1030"/>
      <c r="EG2" s="1030"/>
      <c r="EH2" s="1030"/>
      <c r="EI2" s="1030"/>
      <c r="EJ2" s="1030"/>
      <c r="EK2" s="1030"/>
      <c r="EL2" s="1030"/>
      <c r="EM2" s="1030"/>
      <c r="EN2" s="1030"/>
      <c r="EO2" s="1030"/>
      <c r="EP2" s="1030"/>
      <c r="EQ2" s="1030"/>
      <c r="ER2" s="1030"/>
      <c r="ES2" s="1030"/>
      <c r="ET2" s="1030"/>
      <c r="EU2" s="1030"/>
      <c r="EV2" s="1030"/>
      <c r="EW2" s="1030"/>
      <c r="EX2" s="1030"/>
      <c r="EY2" s="1030"/>
      <c r="EZ2" s="1030"/>
      <c r="FA2" s="1030"/>
      <c r="FB2" s="1030"/>
      <c r="FC2" s="1030"/>
      <c r="FD2" s="1030"/>
      <c r="FE2" s="1030"/>
      <c r="FF2" s="1030"/>
      <c r="FG2" s="1030"/>
      <c r="FH2" s="1030"/>
      <c r="FI2" s="1030"/>
      <c r="FJ2" s="1030"/>
      <c r="FK2" s="1030"/>
      <c r="FL2" s="1030"/>
      <c r="FM2" s="1030"/>
      <c r="FN2" s="1030"/>
      <c r="FO2" s="1030"/>
      <c r="FP2" s="1030"/>
      <c r="FQ2" s="1030"/>
      <c r="FR2" s="1030"/>
      <c r="FS2" s="1030"/>
      <c r="FT2" s="1030"/>
      <c r="FU2" s="1030"/>
      <c r="FV2" s="1030"/>
      <c r="FW2" s="1030"/>
      <c r="FX2" s="1030"/>
      <c r="FY2" s="1030"/>
      <c r="FZ2" s="1030"/>
      <c r="GA2" s="1030"/>
      <c r="GB2" s="1030"/>
      <c r="GC2" s="1030"/>
      <c r="GD2" s="1030"/>
      <c r="GE2" s="1030"/>
      <c r="GF2" s="1030"/>
      <c r="GG2" s="1030"/>
      <c r="GH2" s="1030"/>
      <c r="GI2" s="1030"/>
      <c r="GJ2" s="1030"/>
      <c r="GK2" s="1030"/>
      <c r="GL2" s="1030"/>
      <c r="GM2" s="1030"/>
      <c r="GN2" s="1030"/>
      <c r="GO2" s="1030"/>
      <c r="GP2" s="1030"/>
      <c r="GQ2" s="1030"/>
      <c r="GR2" s="1030"/>
      <c r="GS2" s="1030"/>
      <c r="GT2" s="1030"/>
      <c r="GU2" s="1030"/>
      <c r="GV2" s="1030"/>
      <c r="GW2" s="1030"/>
      <c r="GX2" s="1030"/>
      <c r="GY2" s="1030"/>
      <c r="GZ2" s="1030"/>
      <c r="HA2" s="1030"/>
      <c r="HB2" s="1030"/>
      <c r="HC2" s="1030"/>
      <c r="HD2" s="1030"/>
      <c r="HE2" s="1030"/>
      <c r="HF2" s="1030"/>
      <c r="HG2" s="1030"/>
      <c r="HH2" s="1030"/>
      <c r="HI2" s="1030"/>
      <c r="HJ2" s="1030"/>
      <c r="HK2" s="1030"/>
      <c r="HL2" s="1030"/>
      <c r="HM2" s="1030"/>
      <c r="HN2" s="1030"/>
      <c r="HO2" s="1030"/>
      <c r="HP2" s="1030"/>
      <c r="HQ2" s="1030"/>
      <c r="HR2" s="1030"/>
      <c r="HS2" s="1030"/>
      <c r="HT2" s="1030"/>
      <c r="HU2" s="1030"/>
      <c r="HV2" s="1030"/>
      <c r="HW2" s="1030"/>
      <c r="HX2" s="1030"/>
      <c r="HY2" s="1030"/>
      <c r="HZ2" s="1030"/>
      <c r="IA2" s="1030"/>
      <c r="IB2" s="1030"/>
      <c r="IC2" s="1030"/>
      <c r="ID2" s="1030"/>
      <c r="IE2" s="1030"/>
      <c r="IF2" s="1030"/>
      <c r="IG2" s="1030"/>
      <c r="IH2" s="1030"/>
      <c r="II2" s="1030"/>
      <c r="IJ2" s="1030"/>
      <c r="IK2" s="1030"/>
      <c r="IL2" s="1030"/>
      <c r="IM2" s="1030"/>
      <c r="IN2" s="1030"/>
      <c r="IO2" s="1030"/>
      <c r="IP2" s="1030"/>
      <c r="IQ2" s="1030"/>
      <c r="IR2" s="1030"/>
      <c r="IS2" s="1030"/>
      <c r="IT2" s="1030"/>
      <c r="IU2" s="1030"/>
      <c r="IV2" s="1030"/>
      <c r="IW2" s="1030"/>
      <c r="IX2" s="1030"/>
      <c r="IY2" s="1030"/>
      <c r="IZ2" s="1030"/>
      <c r="JA2" s="1030"/>
      <c r="JB2" s="1030"/>
      <c r="JC2" s="1030"/>
      <c r="JD2" s="1030"/>
      <c r="JE2" s="1030"/>
      <c r="JF2" s="1030"/>
      <c r="JG2" s="1030"/>
      <c r="JH2" s="1030"/>
      <c r="JI2" s="1030"/>
      <c r="JJ2" s="1030"/>
      <c r="JK2" s="1030"/>
      <c r="JL2" s="1030"/>
      <c r="JM2" s="1030"/>
      <c r="JN2" s="1030"/>
      <c r="JO2" s="1030"/>
      <c r="JP2" s="1030"/>
      <c r="JQ2" s="1030"/>
      <c r="JR2" s="1030"/>
      <c r="JS2" s="1030"/>
      <c r="JT2" s="1030"/>
      <c r="JU2" s="1030"/>
      <c r="JV2" s="1030"/>
      <c r="JW2" s="1030"/>
      <c r="JX2" s="1030"/>
      <c r="JY2" s="1030"/>
      <c r="JZ2" s="1030"/>
      <c r="KA2" s="1030"/>
      <c r="KB2" s="1030"/>
      <c r="KC2" s="1030"/>
      <c r="KD2" s="1030"/>
      <c r="KE2" s="1030"/>
      <c r="KF2" s="1030"/>
      <c r="KG2" s="1030"/>
      <c r="KH2" s="1030"/>
      <c r="KI2" s="1030"/>
      <c r="KJ2" s="1030"/>
      <c r="KK2" s="1030"/>
      <c r="KL2" s="1030"/>
      <c r="KM2" s="1030"/>
      <c r="KN2" s="1030"/>
      <c r="KO2" s="1030"/>
      <c r="KP2" s="1030"/>
      <c r="KQ2" s="1030"/>
      <c r="KR2" s="1030"/>
      <c r="KS2" s="1030"/>
      <c r="KT2" s="1030"/>
      <c r="KU2" s="1030"/>
      <c r="KV2" s="1030"/>
      <c r="KW2" s="1030"/>
      <c r="KX2" s="1030"/>
      <c r="KY2" s="1030"/>
      <c r="KZ2" s="1030"/>
      <c r="LA2" s="1030"/>
      <c r="LB2" s="1030"/>
      <c r="LC2" s="1030"/>
      <c r="LD2" s="1030"/>
      <c r="LE2" s="1030"/>
      <c r="LF2" s="1030"/>
      <c r="LG2" s="1030"/>
      <c r="LH2" s="1030"/>
      <c r="LI2" s="1030"/>
      <c r="LJ2" s="1030"/>
      <c r="LK2" s="1030"/>
      <c r="LL2" s="1030"/>
      <c r="LM2" s="1030"/>
      <c r="LN2" s="1030"/>
    </row>
    <row r="3" s="1012" customFormat="1" ht="60" customHeight="1" spans="1:327">
      <c r="A3" s="1034">
        <v>45617</v>
      </c>
      <c r="B3" s="1035"/>
      <c r="C3" s="1036"/>
      <c r="D3" s="1035"/>
      <c r="E3" s="1037"/>
      <c r="F3" s="1037"/>
      <c r="G3" s="1038"/>
      <c r="H3" s="1039" t="s">
        <v>1</v>
      </c>
      <c r="I3" s="1039"/>
      <c r="J3" s="1039"/>
      <c r="K3" s="1061" t="s">
        <v>2</v>
      </c>
      <c r="L3" s="1061"/>
      <c r="M3" s="1061"/>
      <c r="N3" s="1062" t="s">
        <v>3</v>
      </c>
      <c r="O3" s="1062"/>
      <c r="P3" s="1062"/>
      <c r="Q3" s="1084"/>
      <c r="R3" s="1550"/>
      <c r="S3" s="1550"/>
      <c r="T3" s="1550"/>
      <c r="U3" s="1550"/>
      <c r="V3" s="1085"/>
      <c r="W3" s="1086" t="s">
        <v>2818</v>
      </c>
      <c r="X3" s="1087"/>
      <c r="Y3" s="1088"/>
      <c r="Z3" s="1087"/>
      <c r="AA3" s="1089"/>
      <c r="AB3" s="1090"/>
      <c r="AC3" s="1118"/>
      <c r="AD3" s="1119"/>
      <c r="AE3" s="1061"/>
      <c r="AF3" s="1120"/>
      <c r="AG3" s="1038"/>
      <c r="AH3" s="1038"/>
      <c r="AI3" s="1121"/>
      <c r="AJ3" s="1093" t="s">
        <v>2819</v>
      </c>
      <c r="AK3" s="1093"/>
      <c r="AL3" s="1144" t="s">
        <v>6</v>
      </c>
      <c r="AM3" s="1145"/>
      <c r="AN3" s="1144" t="s">
        <v>7</v>
      </c>
      <c r="AO3" s="1146"/>
      <c r="AP3" s="1147"/>
      <c r="AQ3" s="1148"/>
      <c r="AR3" s="1147"/>
      <c r="AS3" s="1167" t="s">
        <v>4740</v>
      </c>
      <c r="AT3" s="1168" t="s">
        <v>4741</v>
      </c>
      <c r="AU3" s="1168" t="s">
        <v>4742</v>
      </c>
      <c r="AV3" s="1169" t="s">
        <v>4743</v>
      </c>
      <c r="AW3" s="1627" t="s">
        <v>4744</v>
      </c>
      <c r="AX3" s="1171" t="s">
        <v>17</v>
      </c>
      <c r="AY3" s="1175" t="s">
        <v>18</v>
      </c>
      <c r="AZ3" s="1189"/>
      <c r="BA3" s="1189"/>
      <c r="BB3" s="1189"/>
      <c r="BC3" s="1189"/>
      <c r="BD3" s="1189"/>
      <c r="BE3" s="1189"/>
      <c r="BF3" s="1189"/>
      <c r="BG3" s="1189"/>
      <c r="BH3" s="1189"/>
      <c r="BI3" s="1189"/>
      <c r="BJ3" s="1189"/>
      <c r="BK3" s="1189"/>
      <c r="BL3" s="1189"/>
      <c r="BM3" s="1189"/>
      <c r="BN3" s="1189"/>
      <c r="BO3" s="1189"/>
      <c r="BP3" s="1189"/>
      <c r="BQ3" s="1189"/>
      <c r="BR3" s="1189"/>
      <c r="BS3" s="1189"/>
      <c r="BT3" s="1189"/>
      <c r="BU3" s="1189"/>
      <c r="BV3" s="1189"/>
      <c r="BW3" s="1189"/>
      <c r="BX3" s="1189"/>
      <c r="BY3" s="1189"/>
      <c r="BZ3" s="1189"/>
      <c r="CA3" s="1189"/>
      <c r="CB3" s="1189"/>
      <c r="CC3" s="1189"/>
      <c r="CD3" s="1189"/>
      <c r="CE3" s="1189"/>
      <c r="CF3" s="1189"/>
      <c r="CG3" s="1189"/>
      <c r="CH3" s="1189"/>
      <c r="CI3" s="1189"/>
      <c r="CJ3" s="1189"/>
      <c r="CK3" s="1189"/>
      <c r="CL3" s="1189"/>
      <c r="CM3" s="1189"/>
      <c r="CN3" s="1189"/>
      <c r="CO3" s="1189"/>
      <c r="CP3" s="1189"/>
      <c r="CQ3" s="1189"/>
      <c r="CR3" s="1189"/>
      <c r="CS3" s="1189"/>
      <c r="CT3" s="1189"/>
      <c r="CU3" s="1189"/>
      <c r="CV3" s="1189"/>
      <c r="CW3" s="1189"/>
      <c r="CX3" s="1189"/>
      <c r="CY3" s="1189"/>
      <c r="CZ3" s="1189"/>
      <c r="DA3" s="1189"/>
      <c r="DB3" s="1189"/>
      <c r="DC3" s="1189"/>
      <c r="DD3" s="1189"/>
      <c r="DE3" s="1189"/>
      <c r="DF3" s="1189"/>
      <c r="DG3" s="1189"/>
      <c r="DH3" s="1189"/>
      <c r="DI3" s="1189"/>
      <c r="DJ3" s="1189"/>
      <c r="DK3" s="1189"/>
      <c r="DL3" s="1189"/>
      <c r="DM3" s="1189"/>
      <c r="DN3" s="1189"/>
      <c r="DO3" s="1189"/>
      <c r="DP3" s="1189"/>
      <c r="DQ3" s="1189"/>
      <c r="DR3" s="1189"/>
      <c r="DS3" s="1189"/>
      <c r="DT3" s="1189"/>
      <c r="DU3" s="1189"/>
      <c r="DV3" s="1189"/>
      <c r="DW3" s="1189"/>
      <c r="DX3" s="1189"/>
      <c r="DY3" s="1189"/>
      <c r="DZ3" s="1189"/>
      <c r="EA3" s="1189"/>
      <c r="EB3" s="1189"/>
      <c r="EC3" s="1189"/>
      <c r="ED3" s="1189"/>
      <c r="EE3" s="1189"/>
      <c r="EF3" s="1189"/>
      <c r="EG3" s="1189"/>
      <c r="EH3" s="1189"/>
      <c r="EI3" s="1189"/>
      <c r="EJ3" s="1189"/>
      <c r="EK3" s="1189"/>
      <c r="EL3" s="1189"/>
      <c r="EM3" s="1189"/>
      <c r="EN3" s="1189"/>
      <c r="EO3" s="1189"/>
      <c r="EP3" s="1189"/>
      <c r="EQ3" s="1189"/>
      <c r="ER3" s="1189"/>
      <c r="ES3" s="1189"/>
      <c r="ET3" s="1189"/>
      <c r="EU3" s="1189"/>
      <c r="EV3" s="1189"/>
      <c r="EW3" s="1189"/>
      <c r="EX3" s="1189"/>
      <c r="EY3" s="1189"/>
      <c r="EZ3" s="1189"/>
      <c r="FA3" s="1189"/>
      <c r="FB3" s="1189"/>
      <c r="FC3" s="1189"/>
      <c r="FD3" s="1189"/>
      <c r="FE3" s="1189"/>
      <c r="FF3" s="1189"/>
      <c r="FG3" s="1189"/>
      <c r="FH3" s="1189"/>
      <c r="FI3" s="1189"/>
      <c r="FJ3" s="1189"/>
      <c r="FK3" s="1189"/>
      <c r="FL3" s="1189"/>
      <c r="FM3" s="1189"/>
      <c r="FN3" s="1189"/>
      <c r="FO3" s="1189"/>
      <c r="FP3" s="1189"/>
      <c r="FQ3" s="1189"/>
      <c r="FR3" s="1189"/>
      <c r="FS3" s="1189"/>
      <c r="FT3" s="1189"/>
      <c r="FU3" s="1189"/>
      <c r="FV3" s="1189"/>
      <c r="FW3" s="1189"/>
      <c r="FX3" s="1189"/>
      <c r="FY3" s="1189"/>
      <c r="FZ3" s="1189"/>
      <c r="GA3" s="1189"/>
      <c r="GB3" s="1189"/>
      <c r="GC3" s="1189"/>
      <c r="GD3" s="1189"/>
      <c r="GE3" s="1189"/>
      <c r="GF3" s="1189"/>
      <c r="GG3" s="1189"/>
      <c r="GH3" s="1189"/>
      <c r="GI3" s="1189"/>
      <c r="GJ3" s="1189"/>
      <c r="GK3" s="1189"/>
      <c r="GL3" s="1189"/>
      <c r="GM3" s="1189"/>
      <c r="GN3" s="1189"/>
      <c r="GO3" s="1189"/>
      <c r="GP3" s="1189"/>
      <c r="GQ3" s="1189"/>
      <c r="GR3" s="1189"/>
      <c r="GS3" s="1189"/>
      <c r="GT3" s="1189"/>
      <c r="GU3" s="1189"/>
      <c r="GV3" s="1189"/>
      <c r="GW3" s="1189"/>
      <c r="GX3" s="1189"/>
      <c r="GY3" s="1189"/>
      <c r="GZ3" s="1189"/>
      <c r="HA3" s="1189"/>
      <c r="HB3" s="1189"/>
      <c r="HC3" s="1189"/>
      <c r="HD3" s="1189"/>
      <c r="HE3" s="1189"/>
      <c r="HF3" s="1189"/>
      <c r="HG3" s="1189"/>
      <c r="HH3" s="1189"/>
      <c r="HI3" s="1189"/>
      <c r="HJ3" s="1189"/>
      <c r="HK3" s="1189"/>
      <c r="HL3" s="1189"/>
      <c r="HM3" s="1189"/>
      <c r="HN3" s="1189"/>
      <c r="HO3" s="1189"/>
      <c r="HP3" s="1189"/>
      <c r="HQ3" s="1189"/>
      <c r="HR3" s="1189"/>
      <c r="HS3" s="1189"/>
      <c r="HT3" s="1189"/>
      <c r="HU3" s="1189"/>
      <c r="HV3" s="1189"/>
      <c r="HW3" s="1189"/>
      <c r="HX3" s="1189"/>
      <c r="HY3" s="1189"/>
      <c r="HZ3" s="1189"/>
      <c r="IA3" s="1189"/>
      <c r="IB3" s="1189"/>
      <c r="IC3" s="1189"/>
      <c r="ID3" s="1189"/>
      <c r="IE3" s="1189"/>
      <c r="IF3" s="1189"/>
      <c r="IG3" s="1189"/>
      <c r="IH3" s="1189"/>
      <c r="II3" s="1189"/>
      <c r="IJ3" s="1189"/>
      <c r="IK3" s="1189"/>
      <c r="IL3" s="1189"/>
      <c r="IM3" s="1189"/>
      <c r="IN3" s="1189"/>
      <c r="IO3" s="1189"/>
      <c r="IP3" s="1189"/>
      <c r="IQ3" s="1189"/>
      <c r="IR3" s="1189"/>
      <c r="IS3" s="1189"/>
      <c r="IT3" s="1189"/>
      <c r="IU3" s="1189"/>
      <c r="IV3" s="1189"/>
      <c r="IW3" s="1189"/>
      <c r="IX3" s="1189"/>
      <c r="IY3" s="1189"/>
      <c r="IZ3" s="1189"/>
      <c r="JA3" s="1189"/>
      <c r="JB3" s="1189"/>
      <c r="JC3" s="1189"/>
      <c r="JD3" s="1189"/>
      <c r="JE3" s="1189"/>
      <c r="JF3" s="1189"/>
      <c r="JG3" s="1189"/>
      <c r="JH3" s="1189"/>
      <c r="JI3" s="1189"/>
      <c r="JJ3" s="1189"/>
      <c r="JK3" s="1189"/>
      <c r="JL3" s="1189"/>
      <c r="JM3" s="1189"/>
      <c r="JN3" s="1189"/>
      <c r="JO3" s="1189"/>
      <c r="JP3" s="1189"/>
      <c r="JQ3" s="1189"/>
      <c r="JR3" s="1189"/>
      <c r="JS3" s="1189"/>
      <c r="JT3" s="1189"/>
      <c r="JU3" s="1189"/>
      <c r="JV3" s="1189"/>
      <c r="JW3" s="1189"/>
      <c r="JX3" s="1189"/>
      <c r="JY3" s="1189"/>
      <c r="JZ3" s="1189"/>
      <c r="KA3" s="1189"/>
      <c r="KB3" s="1189"/>
      <c r="KC3" s="1189"/>
      <c r="KD3" s="1189"/>
      <c r="KE3" s="1189"/>
      <c r="KF3" s="1189"/>
      <c r="KG3" s="1189"/>
      <c r="KH3" s="1189"/>
      <c r="KI3" s="1189"/>
      <c r="KJ3" s="1189"/>
      <c r="KK3" s="1189"/>
      <c r="KL3" s="1189"/>
      <c r="KM3" s="1189"/>
      <c r="KN3" s="1189"/>
      <c r="KO3" s="1189"/>
      <c r="KP3" s="1189"/>
      <c r="KQ3" s="1189"/>
      <c r="KR3" s="1189"/>
      <c r="KS3" s="1189"/>
      <c r="KT3" s="1189"/>
      <c r="KU3" s="1189"/>
      <c r="KV3" s="1189"/>
      <c r="KW3" s="1189"/>
      <c r="KX3" s="1189"/>
      <c r="KY3" s="1189"/>
      <c r="KZ3" s="1189"/>
      <c r="LA3" s="1189"/>
      <c r="LB3" s="1189"/>
      <c r="LC3" s="1189"/>
      <c r="LD3" s="1189"/>
      <c r="LE3" s="1189"/>
      <c r="LF3" s="1189"/>
      <c r="LG3" s="1189"/>
      <c r="LH3" s="1189"/>
      <c r="LI3" s="1189"/>
      <c r="LJ3" s="1189"/>
      <c r="LK3" s="1189"/>
      <c r="LL3" s="1189"/>
      <c r="LM3" s="1189"/>
      <c r="LN3" s="1189"/>
      <c r="LO3" s="1202"/>
    </row>
    <row r="4" s="1013" customFormat="1" ht="37" customHeight="1" spans="1:53">
      <c r="A4" s="1040" t="s">
        <v>19</v>
      </c>
      <c r="B4" s="1041" t="s">
        <v>20</v>
      </c>
      <c r="C4" s="1041" t="s">
        <v>21</v>
      </c>
      <c r="D4" s="1041" t="s">
        <v>22</v>
      </c>
      <c r="E4" s="1042" t="s">
        <v>23</v>
      </c>
      <c r="F4" s="1042" t="s">
        <v>24</v>
      </c>
      <c r="G4" s="1042" t="s">
        <v>25</v>
      </c>
      <c r="H4" s="1041" t="s">
        <v>26</v>
      </c>
      <c r="I4" s="1063" t="s">
        <v>27</v>
      </c>
      <c r="J4" s="1064" t="s">
        <v>1707</v>
      </c>
      <c r="K4" s="1063" t="s">
        <v>1708</v>
      </c>
      <c r="L4" s="1041" t="s">
        <v>1709</v>
      </c>
      <c r="M4" s="1041" t="s">
        <v>31</v>
      </c>
      <c r="N4" s="1042" t="s">
        <v>32</v>
      </c>
      <c r="O4" s="1042" t="s">
        <v>33</v>
      </c>
      <c r="P4" s="1065" t="s">
        <v>34</v>
      </c>
      <c r="Q4" s="1091" t="s">
        <v>35</v>
      </c>
      <c r="R4" s="1551" t="s">
        <v>36</v>
      </c>
      <c r="S4" s="1551" t="s">
        <v>37</v>
      </c>
      <c r="T4" s="1552" t="s">
        <v>38</v>
      </c>
      <c r="U4" s="1553" t="s">
        <v>4745</v>
      </c>
      <c r="V4" s="1092" t="s">
        <v>40</v>
      </c>
      <c r="W4" s="1092" t="s">
        <v>4</v>
      </c>
      <c r="X4" s="1093" t="s">
        <v>42</v>
      </c>
      <c r="Y4" s="1093" t="s">
        <v>43</v>
      </c>
      <c r="Z4" s="1093" t="s">
        <v>44</v>
      </c>
      <c r="AA4" s="1094" t="s">
        <v>45</v>
      </c>
      <c r="AB4" s="1095" t="s">
        <v>46</v>
      </c>
      <c r="AC4" s="1122" t="s">
        <v>47</v>
      </c>
      <c r="AD4" s="1041" t="s">
        <v>1711</v>
      </c>
      <c r="AE4" s="1041" t="s">
        <v>1712</v>
      </c>
      <c r="AF4" s="1123" t="s">
        <v>1713</v>
      </c>
      <c r="AG4" s="1124" t="s">
        <v>51</v>
      </c>
      <c r="AH4" s="1125" t="s">
        <v>52</v>
      </c>
      <c r="AI4" s="1125" t="s">
        <v>1714</v>
      </c>
      <c r="AJ4" s="1125" t="s">
        <v>1715</v>
      </c>
      <c r="AK4" s="1042" t="s">
        <v>1716</v>
      </c>
      <c r="AL4" s="1149" t="s">
        <v>2827</v>
      </c>
      <c r="AM4" s="1149" t="s">
        <v>59</v>
      </c>
      <c r="AN4" s="1149" t="s">
        <v>60</v>
      </c>
      <c r="AO4" s="1149" t="s">
        <v>61</v>
      </c>
      <c r="AP4" s="1149" t="s">
        <v>62</v>
      </c>
      <c r="AQ4" s="1150" t="s">
        <v>63</v>
      </c>
      <c r="AR4" s="1151" t="s">
        <v>64</v>
      </c>
      <c r="AS4" s="1172" t="s">
        <v>1720</v>
      </c>
      <c r="AT4" s="1173" t="s">
        <v>66</v>
      </c>
      <c r="AU4" s="1173" t="s">
        <v>1721</v>
      </c>
      <c r="AV4" s="1173" t="s">
        <v>68</v>
      </c>
      <c r="AW4" s="1628" t="s">
        <v>69</v>
      </c>
      <c r="AX4" s="1176"/>
      <c r="AY4" s="1190"/>
      <c r="AZ4" s="1191"/>
      <c r="BA4" s="1191"/>
    </row>
    <row r="5" s="1479" customFormat="1" ht="47" customHeight="1" spans="1:327">
      <c r="A5" s="1492">
        <v>45813</v>
      </c>
      <c r="B5" s="1493" t="s">
        <v>74</v>
      </c>
      <c r="C5" s="1494"/>
      <c r="D5" s="1495" t="s">
        <v>2829</v>
      </c>
      <c r="E5" s="1496" t="s">
        <v>4746</v>
      </c>
      <c r="F5" s="1495"/>
      <c r="G5" s="1497" t="s">
        <v>93</v>
      </c>
      <c r="H5" s="1498" t="s">
        <v>4747</v>
      </c>
      <c r="I5" s="1521"/>
      <c r="J5" s="1522">
        <v>800</v>
      </c>
      <c r="K5" s="1523">
        <v>0</v>
      </c>
      <c r="L5" s="1523">
        <v>96</v>
      </c>
      <c r="M5" s="1524">
        <f t="shared" ref="M5:M51" si="0">J5/L5</f>
        <v>8.33333333333333</v>
      </c>
      <c r="N5" s="1525"/>
      <c r="O5" s="1525"/>
      <c r="P5" s="1526"/>
      <c r="Q5" s="1554"/>
      <c r="R5" s="1555"/>
      <c r="S5" s="1555"/>
      <c r="T5" s="1555"/>
      <c r="U5" s="1555"/>
      <c r="V5" s="1556"/>
      <c r="W5" s="1556"/>
      <c r="X5" s="1557"/>
      <c r="Y5" s="1578"/>
      <c r="Z5" s="1557"/>
      <c r="AA5" s="1579"/>
      <c r="AB5" s="1578"/>
      <c r="AC5" s="1580"/>
      <c r="AD5" s="1581" t="s">
        <v>83</v>
      </c>
      <c r="AE5" s="1582"/>
      <c r="AF5" s="1583"/>
      <c r="AG5" s="1602"/>
      <c r="AH5" s="1603"/>
      <c r="AI5" s="1603">
        <v>5</v>
      </c>
      <c r="AJ5" s="1603">
        <f>J5</f>
        <v>800</v>
      </c>
      <c r="AK5" s="1604"/>
      <c r="AL5" s="1605"/>
      <c r="AM5" s="1605"/>
      <c r="AN5" s="1605"/>
      <c r="AO5" s="1605"/>
      <c r="AP5" s="1605" t="s">
        <v>63</v>
      </c>
      <c r="AQ5" s="1616">
        <f>J5</f>
        <v>800</v>
      </c>
      <c r="AR5" s="1605"/>
      <c r="AS5" s="1617">
        <f>J5/5</f>
        <v>160</v>
      </c>
      <c r="AT5" s="1618">
        <f>J5/5</f>
        <v>160</v>
      </c>
      <c r="AU5" s="1618">
        <f>J5/5</f>
        <v>160</v>
      </c>
      <c r="AV5" s="1618">
        <f>J5/5</f>
        <v>160</v>
      </c>
      <c r="AW5" s="1629">
        <f>J5/5</f>
        <v>160</v>
      </c>
      <c r="AX5" s="1630">
        <f>J5*23/24/COUNT(AS5:AW5)</f>
        <v>153.333333333333</v>
      </c>
      <c r="AY5" s="1622">
        <f>J5/24/COUNT(AS5:AW5)</f>
        <v>6.66666666666667</v>
      </c>
      <c r="AZ5" s="1631"/>
      <c r="BA5" s="1632"/>
      <c r="BB5" s="1633"/>
      <c r="BC5" s="1633"/>
      <c r="BD5" s="1633"/>
      <c r="BE5" s="1633"/>
      <c r="BF5" s="1633"/>
      <c r="BG5" s="1633"/>
      <c r="BH5" s="1633"/>
      <c r="BI5" s="1633"/>
      <c r="BJ5" s="1633"/>
      <c r="BK5" s="1633"/>
      <c r="BL5" s="1633"/>
      <c r="BM5" s="1633"/>
      <c r="BN5" s="1633"/>
      <c r="BO5" s="1633"/>
      <c r="BP5" s="1633"/>
      <c r="BQ5" s="1633"/>
      <c r="BR5" s="1633"/>
      <c r="BS5" s="1633"/>
      <c r="BT5" s="1633"/>
      <c r="BU5" s="1633"/>
      <c r="BV5" s="1633"/>
      <c r="BW5" s="1633"/>
      <c r="BX5" s="1633"/>
      <c r="BY5" s="1633"/>
      <c r="BZ5" s="1633"/>
      <c r="CA5" s="1633"/>
      <c r="CB5" s="1633"/>
      <c r="CC5" s="1633"/>
      <c r="CD5" s="1633"/>
      <c r="CE5" s="1633"/>
      <c r="CF5" s="1633"/>
      <c r="CG5" s="1633"/>
      <c r="CH5" s="1633"/>
      <c r="CI5" s="1633"/>
      <c r="CJ5" s="1633"/>
      <c r="CK5" s="1633"/>
      <c r="CL5" s="1633"/>
      <c r="CM5" s="1633"/>
      <c r="CN5" s="1633"/>
      <c r="CO5" s="1633"/>
      <c r="CP5" s="1633"/>
      <c r="CQ5" s="1633"/>
      <c r="CR5" s="1633"/>
      <c r="CS5" s="1633"/>
      <c r="CT5" s="1633"/>
      <c r="CU5" s="1633"/>
      <c r="CV5" s="1633"/>
      <c r="CW5" s="1633"/>
      <c r="CX5" s="1633"/>
      <c r="CY5" s="1633"/>
      <c r="CZ5" s="1633"/>
      <c r="DA5" s="1633"/>
      <c r="DB5" s="1633"/>
      <c r="DC5" s="1633"/>
      <c r="DD5" s="1633"/>
      <c r="DE5" s="1633"/>
      <c r="DF5" s="1633"/>
      <c r="DG5" s="1633"/>
      <c r="DH5" s="1633"/>
      <c r="DI5" s="1633"/>
      <c r="DJ5" s="1633"/>
      <c r="DK5" s="1633"/>
      <c r="DL5" s="1633"/>
      <c r="DM5" s="1633"/>
      <c r="DN5" s="1633"/>
      <c r="DO5" s="1633"/>
      <c r="DP5" s="1633"/>
      <c r="DQ5" s="1633"/>
      <c r="DR5" s="1633"/>
      <c r="DS5" s="1633"/>
      <c r="DT5" s="1633"/>
      <c r="DU5" s="1633"/>
      <c r="DV5" s="1633"/>
      <c r="DW5" s="1633"/>
      <c r="DX5" s="1633"/>
      <c r="DY5" s="1633"/>
      <c r="DZ5" s="1633"/>
      <c r="EA5" s="1633"/>
      <c r="EB5" s="1633"/>
      <c r="EC5" s="1633"/>
      <c r="ED5" s="1633"/>
      <c r="EE5" s="1633"/>
      <c r="EF5" s="1633"/>
      <c r="EG5" s="1633"/>
      <c r="EH5" s="1633"/>
      <c r="EI5" s="1633"/>
      <c r="EJ5" s="1633"/>
      <c r="EK5" s="1633"/>
      <c r="EL5" s="1633"/>
      <c r="EM5" s="1633"/>
      <c r="EN5" s="1633"/>
      <c r="EO5" s="1633"/>
      <c r="EP5" s="1633"/>
      <c r="EQ5" s="1633"/>
      <c r="ER5" s="1633"/>
      <c r="ES5" s="1633"/>
      <c r="ET5" s="1633"/>
      <c r="EU5" s="1633"/>
      <c r="EV5" s="1633"/>
      <c r="EW5" s="1633"/>
      <c r="EX5" s="1633"/>
      <c r="EY5" s="1633"/>
      <c r="EZ5" s="1633"/>
      <c r="FA5" s="1633"/>
      <c r="FB5" s="1633"/>
      <c r="FC5" s="1633"/>
      <c r="FD5" s="1633"/>
      <c r="FE5" s="1633"/>
      <c r="FF5" s="1633"/>
      <c r="FG5" s="1633"/>
      <c r="FH5" s="1633"/>
      <c r="FI5" s="1633"/>
      <c r="FJ5" s="1633"/>
      <c r="FK5" s="1633"/>
      <c r="FL5" s="1633"/>
      <c r="FM5" s="1633"/>
      <c r="FN5" s="1633"/>
      <c r="FO5" s="1633"/>
      <c r="FP5" s="1633"/>
      <c r="FQ5" s="1633"/>
      <c r="FR5" s="1633"/>
      <c r="FS5" s="1633"/>
      <c r="FT5" s="1633"/>
      <c r="FU5" s="1633"/>
      <c r="FV5" s="1633"/>
      <c r="FW5" s="1633"/>
      <c r="FX5" s="1633"/>
      <c r="FY5" s="1633"/>
      <c r="FZ5" s="1633"/>
      <c r="GA5" s="1633"/>
      <c r="GB5" s="1633"/>
      <c r="GC5" s="1633"/>
      <c r="GD5" s="1633"/>
      <c r="GE5" s="1633"/>
      <c r="GF5" s="1633"/>
      <c r="GG5" s="1633"/>
      <c r="GH5" s="1633"/>
      <c r="GI5" s="1633"/>
      <c r="GJ5" s="1633"/>
      <c r="GK5" s="1633"/>
      <c r="GL5" s="1633"/>
      <c r="GM5" s="1633"/>
      <c r="GN5" s="1633"/>
      <c r="GO5" s="1633"/>
      <c r="GP5" s="1633"/>
      <c r="GQ5" s="1633"/>
      <c r="GR5" s="1633"/>
      <c r="GS5" s="1633"/>
      <c r="GT5" s="1633"/>
      <c r="GU5" s="1633"/>
      <c r="GV5" s="1633"/>
      <c r="GW5" s="1633"/>
      <c r="GX5" s="1633"/>
      <c r="GY5" s="1633"/>
      <c r="GZ5" s="1633"/>
      <c r="HA5" s="1633"/>
      <c r="HB5" s="1633"/>
      <c r="HC5" s="1633"/>
      <c r="HD5" s="1633"/>
      <c r="HE5" s="1633"/>
      <c r="HF5" s="1633"/>
      <c r="HG5" s="1633"/>
      <c r="HH5" s="1633"/>
      <c r="HI5" s="1633"/>
      <c r="HJ5" s="1633"/>
      <c r="HK5" s="1633"/>
      <c r="HL5" s="1633"/>
      <c r="HM5" s="1633"/>
      <c r="HN5" s="1633"/>
      <c r="HO5" s="1633"/>
      <c r="HP5" s="1633"/>
      <c r="HQ5" s="1633"/>
      <c r="HR5" s="1633"/>
      <c r="HS5" s="1633"/>
      <c r="HT5" s="1633"/>
      <c r="HU5" s="1633"/>
      <c r="HV5" s="1633"/>
      <c r="HW5" s="1633"/>
      <c r="HX5" s="1633"/>
      <c r="HY5" s="1633"/>
      <c r="HZ5" s="1633"/>
      <c r="IA5" s="1633"/>
      <c r="IB5" s="1633"/>
      <c r="IC5" s="1633"/>
      <c r="ID5" s="1633"/>
      <c r="IE5" s="1633"/>
      <c r="IF5" s="1633"/>
      <c r="IG5" s="1633"/>
      <c r="IH5" s="1633"/>
      <c r="II5" s="1633"/>
      <c r="IJ5" s="1633"/>
      <c r="IK5" s="1633"/>
      <c r="IL5" s="1633"/>
      <c r="IM5" s="1633"/>
      <c r="IN5" s="1633"/>
      <c r="IO5" s="1633"/>
      <c r="IP5" s="1633"/>
      <c r="IQ5" s="1633"/>
      <c r="IR5" s="1633"/>
      <c r="IS5" s="1633"/>
      <c r="IT5" s="1633"/>
      <c r="IU5" s="1633"/>
      <c r="IV5" s="1633"/>
      <c r="IW5" s="1633"/>
      <c r="IX5" s="1633"/>
      <c r="IY5" s="1633"/>
      <c r="IZ5" s="1633"/>
      <c r="JA5" s="1633"/>
      <c r="JB5" s="1633"/>
      <c r="JC5" s="1633"/>
      <c r="JD5" s="1633"/>
      <c r="JE5" s="1633"/>
      <c r="JF5" s="1633"/>
      <c r="JG5" s="1633"/>
      <c r="JH5" s="1633"/>
      <c r="JI5" s="1633"/>
      <c r="JJ5" s="1633"/>
      <c r="JK5" s="1633"/>
      <c r="JL5" s="1633"/>
      <c r="JM5" s="1633"/>
      <c r="JN5" s="1633"/>
      <c r="JO5" s="1633"/>
      <c r="JP5" s="1633"/>
      <c r="JQ5" s="1633"/>
      <c r="JR5" s="1633"/>
      <c r="JS5" s="1633"/>
      <c r="JT5" s="1633"/>
      <c r="JU5" s="1633"/>
      <c r="JV5" s="1633"/>
      <c r="JW5" s="1633"/>
      <c r="JX5" s="1633"/>
      <c r="JY5" s="1633"/>
      <c r="JZ5" s="1633"/>
      <c r="KA5" s="1633"/>
      <c r="KB5" s="1633"/>
      <c r="KC5" s="1633"/>
      <c r="KD5" s="1633"/>
      <c r="KE5" s="1633"/>
      <c r="KF5" s="1633"/>
      <c r="KG5" s="1633"/>
      <c r="KH5" s="1633"/>
      <c r="KI5" s="1633"/>
      <c r="KJ5" s="1633"/>
      <c r="KK5" s="1633"/>
      <c r="KL5" s="1633"/>
      <c r="KM5" s="1633"/>
      <c r="KN5" s="1633"/>
      <c r="KO5" s="1633"/>
      <c r="KP5" s="1633"/>
      <c r="KQ5" s="1633"/>
      <c r="KR5" s="1633"/>
      <c r="KS5" s="1633"/>
      <c r="KT5" s="1633"/>
      <c r="KU5" s="1633"/>
      <c r="KV5" s="1633"/>
      <c r="KW5" s="1633"/>
      <c r="KX5" s="1633"/>
      <c r="KY5" s="1633"/>
      <c r="KZ5" s="1633"/>
      <c r="LA5" s="1633"/>
      <c r="LB5" s="1633"/>
      <c r="LC5" s="1633"/>
      <c r="LD5" s="1633"/>
      <c r="LE5" s="1633"/>
      <c r="LF5" s="1633"/>
      <c r="LG5" s="1633"/>
      <c r="LH5" s="1642"/>
      <c r="LI5" s="1642"/>
      <c r="LJ5" s="1642"/>
      <c r="LK5" s="1642"/>
      <c r="LL5" s="1642"/>
      <c r="LM5" s="1642"/>
      <c r="LN5" s="1642"/>
      <c r="LO5" s="1643"/>
    </row>
    <row r="6" s="1479" customFormat="1" ht="47" customHeight="1" spans="1:327">
      <c r="A6" s="1492">
        <v>45833</v>
      </c>
      <c r="B6" s="1493"/>
      <c r="C6" s="1494"/>
      <c r="D6" s="1495" t="s">
        <v>2101</v>
      </c>
      <c r="E6" s="1496" t="s">
        <v>4748</v>
      </c>
      <c r="F6" s="1495"/>
      <c r="G6" s="1497" t="s">
        <v>93</v>
      </c>
      <c r="H6" s="1498" t="s">
        <v>4747</v>
      </c>
      <c r="I6" s="1521"/>
      <c r="J6" s="1522">
        <v>80</v>
      </c>
      <c r="K6" s="1523">
        <v>0</v>
      </c>
      <c r="L6" s="1523">
        <v>96</v>
      </c>
      <c r="M6" s="1527">
        <f t="shared" si="0"/>
        <v>0.833333333333333</v>
      </c>
      <c r="N6" s="1525"/>
      <c r="O6" s="1525"/>
      <c r="P6" s="1526"/>
      <c r="Q6" s="1554"/>
      <c r="R6" s="1555"/>
      <c r="S6" s="1555"/>
      <c r="T6" s="1555"/>
      <c r="U6" s="1555"/>
      <c r="V6" s="1556"/>
      <c r="W6" s="1556"/>
      <c r="X6" s="1557"/>
      <c r="Y6" s="1578"/>
      <c r="Z6" s="1557"/>
      <c r="AA6" s="1579"/>
      <c r="AB6" s="1578"/>
      <c r="AC6" s="1580" t="s">
        <v>4749</v>
      </c>
      <c r="AD6" s="1581" t="s">
        <v>80</v>
      </c>
      <c r="AE6" s="1582"/>
      <c r="AF6" s="1583"/>
      <c r="AG6" s="1602"/>
      <c r="AH6" s="1603"/>
      <c r="AI6" s="1603">
        <v>5</v>
      </c>
      <c r="AJ6" s="1603">
        <f>J6</f>
        <v>80</v>
      </c>
      <c r="AK6" s="1604"/>
      <c r="AL6" s="1605"/>
      <c r="AM6" s="1605"/>
      <c r="AN6" s="1605"/>
      <c r="AO6" s="1605"/>
      <c r="AP6" s="1605" t="s">
        <v>63</v>
      </c>
      <c r="AQ6" s="1616">
        <f>J6</f>
        <v>80</v>
      </c>
      <c r="AR6" s="1605"/>
      <c r="AS6" s="1617"/>
      <c r="AT6" s="1618"/>
      <c r="AU6" s="1618"/>
      <c r="AV6" s="1618"/>
      <c r="AW6" s="1629"/>
      <c r="AX6" s="1634" t="e">
        <f t="shared" ref="AX6:AX33" si="1">J6*23/24/COUNT(AS6:AW6)</f>
        <v>#DIV/0!</v>
      </c>
      <c r="AY6" s="1178" t="e">
        <f t="shared" ref="AY6:AY33" si="2">J6/24/COUNT(AS6:AW6)</f>
        <v>#DIV/0!</v>
      </c>
      <c r="AZ6" s="1631"/>
      <c r="BA6" s="1632"/>
      <c r="BB6" s="1633"/>
      <c r="BC6" s="1633"/>
      <c r="BD6" s="1633"/>
      <c r="BE6" s="1633"/>
      <c r="BF6" s="1633"/>
      <c r="BG6" s="1633"/>
      <c r="BH6" s="1633"/>
      <c r="BI6" s="1633"/>
      <c r="BJ6" s="1633"/>
      <c r="BK6" s="1633"/>
      <c r="BL6" s="1633"/>
      <c r="BM6" s="1633"/>
      <c r="BN6" s="1633"/>
      <c r="BO6" s="1633"/>
      <c r="BP6" s="1633"/>
      <c r="BQ6" s="1633"/>
      <c r="BR6" s="1633"/>
      <c r="BS6" s="1633"/>
      <c r="BT6" s="1633"/>
      <c r="BU6" s="1633"/>
      <c r="BV6" s="1633"/>
      <c r="BW6" s="1633"/>
      <c r="BX6" s="1633"/>
      <c r="BY6" s="1633"/>
      <c r="BZ6" s="1633"/>
      <c r="CA6" s="1633"/>
      <c r="CB6" s="1633"/>
      <c r="CC6" s="1633"/>
      <c r="CD6" s="1633"/>
      <c r="CE6" s="1633"/>
      <c r="CF6" s="1633"/>
      <c r="CG6" s="1633"/>
      <c r="CH6" s="1633"/>
      <c r="CI6" s="1633"/>
      <c r="CJ6" s="1633"/>
      <c r="CK6" s="1633"/>
      <c r="CL6" s="1633"/>
      <c r="CM6" s="1633"/>
      <c r="CN6" s="1633"/>
      <c r="CO6" s="1633"/>
      <c r="CP6" s="1633"/>
      <c r="CQ6" s="1633"/>
      <c r="CR6" s="1633"/>
      <c r="CS6" s="1633"/>
      <c r="CT6" s="1633"/>
      <c r="CU6" s="1633"/>
      <c r="CV6" s="1633"/>
      <c r="CW6" s="1633"/>
      <c r="CX6" s="1633"/>
      <c r="CY6" s="1633"/>
      <c r="CZ6" s="1633"/>
      <c r="DA6" s="1633"/>
      <c r="DB6" s="1633"/>
      <c r="DC6" s="1633"/>
      <c r="DD6" s="1633"/>
      <c r="DE6" s="1633"/>
      <c r="DF6" s="1633"/>
      <c r="DG6" s="1633"/>
      <c r="DH6" s="1633"/>
      <c r="DI6" s="1633"/>
      <c r="DJ6" s="1633"/>
      <c r="DK6" s="1633"/>
      <c r="DL6" s="1633"/>
      <c r="DM6" s="1633"/>
      <c r="DN6" s="1633"/>
      <c r="DO6" s="1633"/>
      <c r="DP6" s="1633"/>
      <c r="DQ6" s="1633"/>
      <c r="DR6" s="1633"/>
      <c r="DS6" s="1633"/>
      <c r="DT6" s="1633"/>
      <c r="DU6" s="1633"/>
      <c r="DV6" s="1633"/>
      <c r="DW6" s="1633"/>
      <c r="DX6" s="1633"/>
      <c r="DY6" s="1633"/>
      <c r="DZ6" s="1633"/>
      <c r="EA6" s="1633"/>
      <c r="EB6" s="1633"/>
      <c r="EC6" s="1633"/>
      <c r="ED6" s="1633"/>
      <c r="EE6" s="1633"/>
      <c r="EF6" s="1633"/>
      <c r="EG6" s="1633"/>
      <c r="EH6" s="1633"/>
      <c r="EI6" s="1633"/>
      <c r="EJ6" s="1633"/>
      <c r="EK6" s="1633"/>
      <c r="EL6" s="1633"/>
      <c r="EM6" s="1633"/>
      <c r="EN6" s="1633"/>
      <c r="EO6" s="1633"/>
      <c r="EP6" s="1633"/>
      <c r="EQ6" s="1633"/>
      <c r="ER6" s="1633"/>
      <c r="ES6" s="1633"/>
      <c r="ET6" s="1633"/>
      <c r="EU6" s="1633"/>
      <c r="EV6" s="1633"/>
      <c r="EW6" s="1633"/>
      <c r="EX6" s="1633"/>
      <c r="EY6" s="1633"/>
      <c r="EZ6" s="1633"/>
      <c r="FA6" s="1633"/>
      <c r="FB6" s="1633"/>
      <c r="FC6" s="1633"/>
      <c r="FD6" s="1633"/>
      <c r="FE6" s="1633"/>
      <c r="FF6" s="1633"/>
      <c r="FG6" s="1633"/>
      <c r="FH6" s="1633"/>
      <c r="FI6" s="1633"/>
      <c r="FJ6" s="1633"/>
      <c r="FK6" s="1633"/>
      <c r="FL6" s="1633"/>
      <c r="FM6" s="1633"/>
      <c r="FN6" s="1633"/>
      <c r="FO6" s="1633"/>
      <c r="FP6" s="1633"/>
      <c r="FQ6" s="1633"/>
      <c r="FR6" s="1633"/>
      <c r="FS6" s="1633"/>
      <c r="FT6" s="1633"/>
      <c r="FU6" s="1633"/>
      <c r="FV6" s="1633"/>
      <c r="FW6" s="1633"/>
      <c r="FX6" s="1633"/>
      <c r="FY6" s="1633"/>
      <c r="FZ6" s="1633"/>
      <c r="GA6" s="1633"/>
      <c r="GB6" s="1633"/>
      <c r="GC6" s="1633"/>
      <c r="GD6" s="1633"/>
      <c r="GE6" s="1633"/>
      <c r="GF6" s="1633"/>
      <c r="GG6" s="1633"/>
      <c r="GH6" s="1633"/>
      <c r="GI6" s="1633"/>
      <c r="GJ6" s="1633"/>
      <c r="GK6" s="1633"/>
      <c r="GL6" s="1633"/>
      <c r="GM6" s="1633"/>
      <c r="GN6" s="1633"/>
      <c r="GO6" s="1633"/>
      <c r="GP6" s="1633"/>
      <c r="GQ6" s="1633"/>
      <c r="GR6" s="1633"/>
      <c r="GS6" s="1633"/>
      <c r="GT6" s="1633"/>
      <c r="GU6" s="1633"/>
      <c r="GV6" s="1633"/>
      <c r="GW6" s="1633"/>
      <c r="GX6" s="1633"/>
      <c r="GY6" s="1633"/>
      <c r="GZ6" s="1633"/>
      <c r="HA6" s="1633"/>
      <c r="HB6" s="1633"/>
      <c r="HC6" s="1633"/>
      <c r="HD6" s="1633"/>
      <c r="HE6" s="1633"/>
      <c r="HF6" s="1633"/>
      <c r="HG6" s="1633"/>
      <c r="HH6" s="1633"/>
      <c r="HI6" s="1633"/>
      <c r="HJ6" s="1633"/>
      <c r="HK6" s="1633"/>
      <c r="HL6" s="1633"/>
      <c r="HM6" s="1633"/>
      <c r="HN6" s="1633"/>
      <c r="HO6" s="1633"/>
      <c r="HP6" s="1633"/>
      <c r="HQ6" s="1633"/>
      <c r="HR6" s="1633"/>
      <c r="HS6" s="1633"/>
      <c r="HT6" s="1633"/>
      <c r="HU6" s="1633"/>
      <c r="HV6" s="1633"/>
      <c r="HW6" s="1633"/>
      <c r="HX6" s="1633"/>
      <c r="HY6" s="1633"/>
      <c r="HZ6" s="1633"/>
      <c r="IA6" s="1633"/>
      <c r="IB6" s="1633"/>
      <c r="IC6" s="1633"/>
      <c r="ID6" s="1633"/>
      <c r="IE6" s="1633"/>
      <c r="IF6" s="1633"/>
      <c r="IG6" s="1633"/>
      <c r="IH6" s="1633"/>
      <c r="II6" s="1633"/>
      <c r="IJ6" s="1633"/>
      <c r="IK6" s="1633"/>
      <c r="IL6" s="1633"/>
      <c r="IM6" s="1633"/>
      <c r="IN6" s="1633"/>
      <c r="IO6" s="1633"/>
      <c r="IP6" s="1633"/>
      <c r="IQ6" s="1633"/>
      <c r="IR6" s="1633"/>
      <c r="IS6" s="1633"/>
      <c r="IT6" s="1633"/>
      <c r="IU6" s="1633"/>
      <c r="IV6" s="1633"/>
      <c r="IW6" s="1633"/>
      <c r="IX6" s="1633"/>
      <c r="IY6" s="1633"/>
      <c r="IZ6" s="1633"/>
      <c r="JA6" s="1633"/>
      <c r="JB6" s="1633"/>
      <c r="JC6" s="1633"/>
      <c r="JD6" s="1633"/>
      <c r="JE6" s="1633"/>
      <c r="JF6" s="1633"/>
      <c r="JG6" s="1633"/>
      <c r="JH6" s="1633"/>
      <c r="JI6" s="1633"/>
      <c r="JJ6" s="1633"/>
      <c r="JK6" s="1633"/>
      <c r="JL6" s="1633"/>
      <c r="JM6" s="1633"/>
      <c r="JN6" s="1633"/>
      <c r="JO6" s="1633"/>
      <c r="JP6" s="1633"/>
      <c r="JQ6" s="1633"/>
      <c r="JR6" s="1633"/>
      <c r="JS6" s="1633"/>
      <c r="JT6" s="1633"/>
      <c r="JU6" s="1633"/>
      <c r="JV6" s="1633"/>
      <c r="JW6" s="1633"/>
      <c r="JX6" s="1633"/>
      <c r="JY6" s="1633"/>
      <c r="JZ6" s="1633"/>
      <c r="KA6" s="1633"/>
      <c r="KB6" s="1633"/>
      <c r="KC6" s="1633"/>
      <c r="KD6" s="1633"/>
      <c r="KE6" s="1633"/>
      <c r="KF6" s="1633"/>
      <c r="KG6" s="1633"/>
      <c r="KH6" s="1633"/>
      <c r="KI6" s="1633"/>
      <c r="KJ6" s="1633"/>
      <c r="KK6" s="1633"/>
      <c r="KL6" s="1633"/>
      <c r="KM6" s="1633"/>
      <c r="KN6" s="1633"/>
      <c r="KO6" s="1633"/>
      <c r="KP6" s="1633"/>
      <c r="KQ6" s="1633"/>
      <c r="KR6" s="1633"/>
      <c r="KS6" s="1633"/>
      <c r="KT6" s="1633"/>
      <c r="KU6" s="1633"/>
      <c r="KV6" s="1633"/>
      <c r="KW6" s="1633"/>
      <c r="KX6" s="1633"/>
      <c r="KY6" s="1633"/>
      <c r="KZ6" s="1633"/>
      <c r="LA6" s="1633"/>
      <c r="LB6" s="1633"/>
      <c r="LC6" s="1633"/>
      <c r="LD6" s="1633"/>
      <c r="LE6" s="1633"/>
      <c r="LF6" s="1633"/>
      <c r="LG6" s="1633"/>
      <c r="LH6" s="1642"/>
      <c r="LI6" s="1642"/>
      <c r="LJ6" s="1642"/>
      <c r="LK6" s="1642"/>
      <c r="LL6" s="1642"/>
      <c r="LM6" s="1642"/>
      <c r="LN6" s="1642"/>
      <c r="LO6" s="1643"/>
    </row>
    <row r="7" s="1480" customFormat="1" ht="47" customHeight="1" spans="1:327">
      <c r="A7" s="1492">
        <v>45842</v>
      </c>
      <c r="B7" s="1493" t="s">
        <v>1738</v>
      </c>
      <c r="C7" s="1494" t="s">
        <v>342</v>
      </c>
      <c r="D7" s="1495">
        <v>4500172760</v>
      </c>
      <c r="E7" s="1496" t="s">
        <v>4750</v>
      </c>
      <c r="F7" s="1495" t="s">
        <v>4751</v>
      </c>
      <c r="G7" s="1497" t="s">
        <v>93</v>
      </c>
      <c r="H7" s="1498" t="s">
        <v>4752</v>
      </c>
      <c r="I7" s="1521" t="s">
        <v>4753</v>
      </c>
      <c r="J7" s="1528">
        <v>144</v>
      </c>
      <c r="K7" s="1529">
        <v>0</v>
      </c>
      <c r="L7" s="1529">
        <v>48</v>
      </c>
      <c r="M7" s="1530">
        <f t="shared" si="0"/>
        <v>3</v>
      </c>
      <c r="N7" s="1525">
        <v>45856</v>
      </c>
      <c r="O7" s="1525">
        <v>45852</v>
      </c>
      <c r="P7" s="1531"/>
      <c r="Q7" s="1558"/>
      <c r="R7" s="1559"/>
      <c r="S7" s="1559"/>
      <c r="T7" s="1559"/>
      <c r="U7" s="1559"/>
      <c r="V7" s="1560"/>
      <c r="W7" s="1560" t="s">
        <v>168</v>
      </c>
      <c r="X7" s="1561">
        <v>45842</v>
      </c>
      <c r="Y7" s="1584" t="s">
        <v>88</v>
      </c>
      <c r="Z7" s="1561">
        <v>45849</v>
      </c>
      <c r="AA7" s="1585"/>
      <c r="AB7" s="1584"/>
      <c r="AC7" s="1586" t="s">
        <v>4754</v>
      </c>
      <c r="AD7" s="1581" t="s">
        <v>1745</v>
      </c>
      <c r="AE7" s="1587">
        <v>112.5</v>
      </c>
      <c r="AF7" s="1588">
        <f>AE7*M7</f>
        <v>337.5</v>
      </c>
      <c r="AG7" s="1512"/>
      <c r="AH7" s="1606"/>
      <c r="AI7" s="1606">
        <v>5</v>
      </c>
      <c r="AJ7" s="1606">
        <f>J7</f>
        <v>144</v>
      </c>
      <c r="AK7" s="1607"/>
      <c r="AL7" s="1608">
        <f>J7/24</f>
        <v>6</v>
      </c>
      <c r="AM7" s="1608"/>
      <c r="AN7" s="1608"/>
      <c r="AO7" s="1608"/>
      <c r="AP7" s="1608" t="s">
        <v>63</v>
      </c>
      <c r="AQ7" s="1619">
        <f>J7</f>
        <v>144</v>
      </c>
      <c r="AR7" s="1608"/>
      <c r="AS7" s="1620">
        <f>J7/48*10</f>
        <v>30</v>
      </c>
      <c r="AT7" s="1621">
        <f>J7/48*10</f>
        <v>30</v>
      </c>
      <c r="AU7" s="1621">
        <f>J7/48*9</f>
        <v>27</v>
      </c>
      <c r="AV7" s="1621">
        <f>J7/48*9</f>
        <v>27</v>
      </c>
      <c r="AW7" s="1635">
        <f>J7/48*10</f>
        <v>30</v>
      </c>
      <c r="AX7" s="1636">
        <f t="shared" si="1"/>
        <v>27.6</v>
      </c>
      <c r="AY7" s="1637">
        <f t="shared" si="2"/>
        <v>1.2</v>
      </c>
      <c r="AZ7" s="1631"/>
      <c r="BA7" s="1632"/>
      <c r="BB7" s="1633"/>
      <c r="BC7" s="1633"/>
      <c r="BD7" s="1633"/>
      <c r="BE7" s="1633"/>
      <c r="BF7" s="1633"/>
      <c r="BG7" s="1633"/>
      <c r="BH7" s="1633"/>
      <c r="BI7" s="1633"/>
      <c r="BJ7" s="1633"/>
      <c r="BK7" s="1633"/>
      <c r="BL7" s="1633"/>
      <c r="BM7" s="1633"/>
      <c r="BN7" s="1633"/>
      <c r="BO7" s="1633"/>
      <c r="BP7" s="1633"/>
      <c r="BQ7" s="1633"/>
      <c r="BR7" s="1633"/>
      <c r="BS7" s="1633"/>
      <c r="BT7" s="1633"/>
      <c r="BU7" s="1633"/>
      <c r="BV7" s="1633"/>
      <c r="BW7" s="1633"/>
      <c r="BX7" s="1633"/>
      <c r="BY7" s="1633"/>
      <c r="BZ7" s="1633"/>
      <c r="CA7" s="1633"/>
      <c r="CB7" s="1633"/>
      <c r="CC7" s="1633"/>
      <c r="CD7" s="1633"/>
      <c r="CE7" s="1633"/>
      <c r="CF7" s="1633"/>
      <c r="CG7" s="1633"/>
      <c r="CH7" s="1633"/>
      <c r="CI7" s="1633"/>
      <c r="CJ7" s="1633"/>
      <c r="CK7" s="1633"/>
      <c r="CL7" s="1633"/>
      <c r="CM7" s="1633"/>
      <c r="CN7" s="1633"/>
      <c r="CO7" s="1633"/>
      <c r="CP7" s="1633"/>
      <c r="CQ7" s="1633"/>
      <c r="CR7" s="1633"/>
      <c r="CS7" s="1633"/>
      <c r="CT7" s="1633"/>
      <c r="CU7" s="1633"/>
      <c r="CV7" s="1633"/>
      <c r="CW7" s="1633"/>
      <c r="CX7" s="1633"/>
      <c r="CY7" s="1633"/>
      <c r="CZ7" s="1633"/>
      <c r="DA7" s="1633"/>
      <c r="DB7" s="1633"/>
      <c r="DC7" s="1633"/>
      <c r="DD7" s="1633"/>
      <c r="DE7" s="1633"/>
      <c r="DF7" s="1633"/>
      <c r="DG7" s="1633"/>
      <c r="DH7" s="1633"/>
      <c r="DI7" s="1633"/>
      <c r="DJ7" s="1633"/>
      <c r="DK7" s="1633"/>
      <c r="DL7" s="1633"/>
      <c r="DM7" s="1633"/>
      <c r="DN7" s="1633"/>
      <c r="DO7" s="1633"/>
      <c r="DP7" s="1633"/>
      <c r="DQ7" s="1633"/>
      <c r="DR7" s="1633"/>
      <c r="DS7" s="1633"/>
      <c r="DT7" s="1633"/>
      <c r="DU7" s="1633"/>
      <c r="DV7" s="1633"/>
      <c r="DW7" s="1633"/>
      <c r="DX7" s="1633"/>
      <c r="DY7" s="1633"/>
      <c r="DZ7" s="1633"/>
      <c r="EA7" s="1633"/>
      <c r="EB7" s="1633"/>
      <c r="EC7" s="1633"/>
      <c r="ED7" s="1633"/>
      <c r="EE7" s="1633"/>
      <c r="EF7" s="1633"/>
      <c r="EG7" s="1633"/>
      <c r="EH7" s="1633"/>
      <c r="EI7" s="1633"/>
      <c r="EJ7" s="1633"/>
      <c r="EK7" s="1633"/>
      <c r="EL7" s="1633"/>
      <c r="EM7" s="1633"/>
      <c r="EN7" s="1633"/>
      <c r="EO7" s="1633"/>
      <c r="EP7" s="1633"/>
      <c r="EQ7" s="1633"/>
      <c r="ER7" s="1633"/>
      <c r="ES7" s="1633"/>
      <c r="ET7" s="1633"/>
      <c r="EU7" s="1633"/>
      <c r="EV7" s="1633"/>
      <c r="EW7" s="1633"/>
      <c r="EX7" s="1633"/>
      <c r="EY7" s="1633"/>
      <c r="EZ7" s="1633"/>
      <c r="FA7" s="1633"/>
      <c r="FB7" s="1633"/>
      <c r="FC7" s="1633"/>
      <c r="FD7" s="1633"/>
      <c r="FE7" s="1633"/>
      <c r="FF7" s="1633"/>
      <c r="FG7" s="1633"/>
      <c r="FH7" s="1633"/>
      <c r="FI7" s="1633"/>
      <c r="FJ7" s="1633"/>
      <c r="FK7" s="1633"/>
      <c r="FL7" s="1633"/>
      <c r="FM7" s="1633"/>
      <c r="FN7" s="1633"/>
      <c r="FO7" s="1633"/>
      <c r="FP7" s="1633"/>
      <c r="FQ7" s="1633"/>
      <c r="FR7" s="1633"/>
      <c r="FS7" s="1633"/>
      <c r="FT7" s="1633"/>
      <c r="FU7" s="1633"/>
      <c r="FV7" s="1633"/>
      <c r="FW7" s="1633"/>
      <c r="FX7" s="1633"/>
      <c r="FY7" s="1633"/>
      <c r="FZ7" s="1633"/>
      <c r="GA7" s="1633"/>
      <c r="GB7" s="1633"/>
      <c r="GC7" s="1633"/>
      <c r="GD7" s="1633"/>
      <c r="GE7" s="1633"/>
      <c r="GF7" s="1633"/>
      <c r="GG7" s="1633"/>
      <c r="GH7" s="1633"/>
      <c r="GI7" s="1633"/>
      <c r="GJ7" s="1633"/>
      <c r="GK7" s="1633"/>
      <c r="GL7" s="1633"/>
      <c r="GM7" s="1633"/>
      <c r="GN7" s="1633"/>
      <c r="GO7" s="1633"/>
      <c r="GP7" s="1633"/>
      <c r="GQ7" s="1633"/>
      <c r="GR7" s="1633"/>
      <c r="GS7" s="1633"/>
      <c r="GT7" s="1633"/>
      <c r="GU7" s="1633"/>
      <c r="GV7" s="1633"/>
      <c r="GW7" s="1633"/>
      <c r="GX7" s="1633"/>
      <c r="GY7" s="1633"/>
      <c r="GZ7" s="1633"/>
      <c r="HA7" s="1633"/>
      <c r="HB7" s="1633"/>
      <c r="HC7" s="1633"/>
      <c r="HD7" s="1633"/>
      <c r="HE7" s="1633"/>
      <c r="HF7" s="1633"/>
      <c r="HG7" s="1633"/>
      <c r="HH7" s="1633"/>
      <c r="HI7" s="1633"/>
      <c r="HJ7" s="1633"/>
      <c r="HK7" s="1633"/>
      <c r="HL7" s="1633"/>
      <c r="HM7" s="1633"/>
      <c r="HN7" s="1633"/>
      <c r="HO7" s="1633"/>
      <c r="HP7" s="1633"/>
      <c r="HQ7" s="1633"/>
      <c r="HR7" s="1633"/>
      <c r="HS7" s="1633"/>
      <c r="HT7" s="1633"/>
      <c r="HU7" s="1633"/>
      <c r="HV7" s="1633"/>
      <c r="HW7" s="1633"/>
      <c r="HX7" s="1633"/>
      <c r="HY7" s="1633"/>
      <c r="HZ7" s="1633"/>
      <c r="IA7" s="1633"/>
      <c r="IB7" s="1633"/>
      <c r="IC7" s="1633"/>
      <c r="ID7" s="1633"/>
      <c r="IE7" s="1633"/>
      <c r="IF7" s="1633"/>
      <c r="IG7" s="1633"/>
      <c r="IH7" s="1633"/>
      <c r="II7" s="1633"/>
      <c r="IJ7" s="1633"/>
      <c r="IK7" s="1633"/>
      <c r="IL7" s="1633"/>
      <c r="IM7" s="1633"/>
      <c r="IN7" s="1633"/>
      <c r="IO7" s="1633"/>
      <c r="IP7" s="1633"/>
      <c r="IQ7" s="1633"/>
      <c r="IR7" s="1633"/>
      <c r="IS7" s="1633"/>
      <c r="IT7" s="1633"/>
      <c r="IU7" s="1633"/>
      <c r="IV7" s="1633"/>
      <c r="IW7" s="1633"/>
      <c r="IX7" s="1633"/>
      <c r="IY7" s="1633"/>
      <c r="IZ7" s="1633"/>
      <c r="JA7" s="1633"/>
      <c r="JB7" s="1633"/>
      <c r="JC7" s="1633"/>
      <c r="JD7" s="1633"/>
      <c r="JE7" s="1633"/>
      <c r="JF7" s="1633"/>
      <c r="JG7" s="1633"/>
      <c r="JH7" s="1633"/>
      <c r="JI7" s="1633"/>
      <c r="JJ7" s="1633"/>
      <c r="JK7" s="1633"/>
      <c r="JL7" s="1633"/>
      <c r="JM7" s="1633"/>
      <c r="JN7" s="1633"/>
      <c r="JO7" s="1633"/>
      <c r="JP7" s="1633"/>
      <c r="JQ7" s="1633"/>
      <c r="JR7" s="1633"/>
      <c r="JS7" s="1633"/>
      <c r="JT7" s="1633"/>
      <c r="JU7" s="1633"/>
      <c r="JV7" s="1633"/>
      <c r="JW7" s="1633"/>
      <c r="JX7" s="1633"/>
      <c r="JY7" s="1633"/>
      <c r="JZ7" s="1633"/>
      <c r="KA7" s="1633"/>
      <c r="KB7" s="1633"/>
      <c r="KC7" s="1633"/>
      <c r="KD7" s="1633"/>
      <c r="KE7" s="1633"/>
      <c r="KF7" s="1633"/>
      <c r="KG7" s="1633"/>
      <c r="KH7" s="1633"/>
      <c r="KI7" s="1633"/>
      <c r="KJ7" s="1633"/>
      <c r="KK7" s="1633"/>
      <c r="KL7" s="1633"/>
      <c r="KM7" s="1633"/>
      <c r="KN7" s="1633"/>
      <c r="KO7" s="1633"/>
      <c r="KP7" s="1633"/>
      <c r="KQ7" s="1633"/>
      <c r="KR7" s="1633"/>
      <c r="KS7" s="1633"/>
      <c r="KT7" s="1633"/>
      <c r="KU7" s="1633"/>
      <c r="KV7" s="1633"/>
      <c r="KW7" s="1633"/>
      <c r="KX7" s="1633"/>
      <c r="KY7" s="1633"/>
      <c r="KZ7" s="1633"/>
      <c r="LA7" s="1633"/>
      <c r="LB7" s="1633"/>
      <c r="LC7" s="1633"/>
      <c r="LD7" s="1633"/>
      <c r="LE7" s="1633"/>
      <c r="LF7" s="1633"/>
      <c r="LG7" s="1633"/>
      <c r="LH7" s="1642"/>
      <c r="LI7" s="1642"/>
      <c r="LJ7" s="1642"/>
      <c r="LK7" s="1642"/>
      <c r="LL7" s="1642"/>
      <c r="LM7" s="1642"/>
      <c r="LN7" s="1642"/>
      <c r="LO7" s="1644"/>
    </row>
    <row r="8" s="1481" customFormat="1" ht="47" customHeight="1" spans="1:319">
      <c r="A8" s="1499">
        <v>45881</v>
      </c>
      <c r="B8" s="1500"/>
      <c r="C8" s="1501"/>
      <c r="D8" s="1502" t="s">
        <v>1057</v>
      </c>
      <c r="E8" s="1503" t="s">
        <v>4748</v>
      </c>
      <c r="F8" s="1502"/>
      <c r="G8" s="1504" t="s">
        <v>93</v>
      </c>
      <c r="H8" s="1505" t="s">
        <v>4747</v>
      </c>
      <c r="I8" s="1532"/>
      <c r="J8" s="1533">
        <v>470</v>
      </c>
      <c r="K8" s="1534">
        <v>0</v>
      </c>
      <c r="L8" s="1534">
        <v>96</v>
      </c>
      <c r="M8" s="1535">
        <f t="shared" si="0"/>
        <v>4.89583333333333</v>
      </c>
      <c r="N8" s="1536">
        <v>45902</v>
      </c>
      <c r="O8" s="1536">
        <v>45901</v>
      </c>
      <c r="P8" s="1537"/>
      <c r="Q8" s="1562" t="s">
        <v>78</v>
      </c>
      <c r="R8" s="1563"/>
      <c r="S8" s="1563"/>
      <c r="T8" s="1563"/>
      <c r="U8" s="1563"/>
      <c r="V8" s="1564"/>
      <c r="W8" s="1564"/>
      <c r="X8" s="1565"/>
      <c r="Y8" s="1589"/>
      <c r="Z8" s="1565"/>
      <c r="AA8" s="1589"/>
      <c r="AB8" s="1589"/>
      <c r="AC8" s="1580" t="s">
        <v>1058</v>
      </c>
      <c r="AD8" s="1590" t="s">
        <v>80</v>
      </c>
      <c r="AE8" s="1591"/>
      <c r="AF8" s="1592"/>
      <c r="AG8" s="1504"/>
      <c r="AH8" s="1609"/>
      <c r="AI8" s="1609"/>
      <c r="AJ8" s="1609"/>
      <c r="AK8" s="1610"/>
      <c r="AL8" s="1610"/>
      <c r="AM8" s="1610"/>
      <c r="AN8" s="1610"/>
      <c r="AO8" s="1610"/>
      <c r="AP8" s="1610"/>
      <c r="AQ8" s="1610"/>
      <c r="AR8" s="1610"/>
      <c r="AS8" s="1622">
        <f t="shared" ref="AS8:AS32" si="3">J8/5</f>
        <v>94</v>
      </c>
      <c r="AT8" s="1622">
        <f t="shared" ref="AT8:AT32" si="4">J8/5</f>
        <v>94</v>
      </c>
      <c r="AU8" s="1622">
        <f t="shared" ref="AU8:AU32" si="5">J8/5</f>
        <v>94</v>
      </c>
      <c r="AV8" s="1622">
        <f t="shared" ref="AV8:AV32" si="6">J8/5</f>
        <v>94</v>
      </c>
      <c r="AW8" s="1622">
        <f t="shared" ref="AW8:AW32" si="7">J8/5</f>
        <v>94</v>
      </c>
      <c r="AX8" s="1622">
        <f t="shared" si="1"/>
        <v>90.0833333333333</v>
      </c>
      <c r="AY8" s="1622">
        <f t="shared" si="2"/>
        <v>3.91666666666667</v>
      </c>
      <c r="AZ8" s="1534"/>
      <c r="BA8" s="1638"/>
      <c r="BB8" s="1639"/>
      <c r="BC8" s="1639"/>
      <c r="BD8" s="1639"/>
      <c r="BE8" s="1639"/>
      <c r="BF8" s="1639"/>
      <c r="BG8" s="1639"/>
      <c r="BH8" s="1639"/>
      <c r="BI8" s="1639"/>
      <c r="BJ8" s="1639"/>
      <c r="BK8" s="1639"/>
      <c r="BL8" s="1639"/>
      <c r="BM8" s="1639"/>
      <c r="BN8" s="1639"/>
      <c r="BO8" s="1639"/>
      <c r="BP8" s="1639"/>
      <c r="BQ8" s="1639"/>
      <c r="BR8" s="1639"/>
      <c r="BS8" s="1639"/>
      <c r="BT8" s="1639"/>
      <c r="BU8" s="1639"/>
      <c r="BV8" s="1639"/>
      <c r="BW8" s="1639"/>
      <c r="BX8" s="1639"/>
      <c r="BY8" s="1639"/>
      <c r="BZ8" s="1639"/>
      <c r="CA8" s="1639"/>
      <c r="CB8" s="1639"/>
      <c r="CC8" s="1639"/>
      <c r="CD8" s="1639"/>
      <c r="CE8" s="1639"/>
      <c r="CF8" s="1639"/>
      <c r="CG8" s="1639"/>
      <c r="CH8" s="1639"/>
      <c r="CI8" s="1639"/>
      <c r="CJ8" s="1639"/>
      <c r="CK8" s="1639"/>
      <c r="CL8" s="1639"/>
      <c r="CM8" s="1639"/>
      <c r="CN8" s="1639"/>
      <c r="CO8" s="1639"/>
      <c r="CP8" s="1639"/>
      <c r="CQ8" s="1639"/>
      <c r="CR8" s="1639"/>
      <c r="CS8" s="1639"/>
      <c r="CT8" s="1639"/>
      <c r="CU8" s="1639"/>
      <c r="CV8" s="1639"/>
      <c r="CW8" s="1639"/>
      <c r="CX8" s="1639"/>
      <c r="CY8" s="1639"/>
      <c r="CZ8" s="1639"/>
      <c r="DA8" s="1639"/>
      <c r="DB8" s="1639"/>
      <c r="DC8" s="1639"/>
      <c r="DD8" s="1639"/>
      <c r="DE8" s="1639"/>
      <c r="DF8" s="1639"/>
      <c r="DG8" s="1639"/>
      <c r="DH8" s="1639"/>
      <c r="DI8" s="1639"/>
      <c r="DJ8" s="1639"/>
      <c r="DK8" s="1639"/>
      <c r="DL8" s="1639"/>
      <c r="DM8" s="1639"/>
      <c r="DN8" s="1639"/>
      <c r="DO8" s="1639"/>
      <c r="DP8" s="1639"/>
      <c r="DQ8" s="1639"/>
      <c r="DR8" s="1639"/>
      <c r="DS8" s="1639"/>
      <c r="DT8" s="1639"/>
      <c r="DU8" s="1639"/>
      <c r="DV8" s="1639"/>
      <c r="DW8" s="1639"/>
      <c r="DX8" s="1639"/>
      <c r="DY8" s="1639"/>
      <c r="DZ8" s="1639"/>
      <c r="EA8" s="1639"/>
      <c r="EB8" s="1639"/>
      <c r="EC8" s="1639"/>
      <c r="ED8" s="1639"/>
      <c r="EE8" s="1639"/>
      <c r="EF8" s="1639"/>
      <c r="EG8" s="1639"/>
      <c r="EH8" s="1639"/>
      <c r="EI8" s="1639"/>
      <c r="EJ8" s="1639"/>
      <c r="EK8" s="1639"/>
      <c r="EL8" s="1639"/>
      <c r="EM8" s="1639"/>
      <c r="EN8" s="1639"/>
      <c r="EO8" s="1639"/>
      <c r="EP8" s="1639"/>
      <c r="EQ8" s="1639"/>
      <c r="ER8" s="1639"/>
      <c r="ES8" s="1639"/>
      <c r="ET8" s="1639"/>
      <c r="EU8" s="1639"/>
      <c r="EV8" s="1639"/>
      <c r="EW8" s="1639"/>
      <c r="EX8" s="1639"/>
      <c r="EY8" s="1639"/>
      <c r="EZ8" s="1639"/>
      <c r="FA8" s="1639"/>
      <c r="FB8" s="1639"/>
      <c r="FC8" s="1639"/>
      <c r="FD8" s="1639"/>
      <c r="FE8" s="1639"/>
      <c r="FF8" s="1639"/>
      <c r="FG8" s="1639"/>
      <c r="FH8" s="1639"/>
      <c r="FI8" s="1639"/>
      <c r="FJ8" s="1639"/>
      <c r="FK8" s="1639"/>
      <c r="FL8" s="1639"/>
      <c r="FM8" s="1639"/>
      <c r="FN8" s="1639"/>
      <c r="FO8" s="1639"/>
      <c r="FP8" s="1639"/>
      <c r="FQ8" s="1639"/>
      <c r="FR8" s="1639"/>
      <c r="FS8" s="1639"/>
      <c r="FT8" s="1639"/>
      <c r="FU8" s="1639"/>
      <c r="FV8" s="1639"/>
      <c r="FW8" s="1639"/>
      <c r="FX8" s="1639"/>
      <c r="FY8" s="1639"/>
      <c r="FZ8" s="1639"/>
      <c r="GA8" s="1639"/>
      <c r="GB8" s="1639"/>
      <c r="GC8" s="1639"/>
      <c r="GD8" s="1639"/>
      <c r="GE8" s="1639"/>
      <c r="GF8" s="1639"/>
      <c r="GG8" s="1639"/>
      <c r="GH8" s="1639"/>
      <c r="GI8" s="1639"/>
      <c r="GJ8" s="1639"/>
      <c r="GK8" s="1639"/>
      <c r="GL8" s="1639"/>
      <c r="GM8" s="1639"/>
      <c r="GN8" s="1639"/>
      <c r="GO8" s="1639"/>
      <c r="GP8" s="1639"/>
      <c r="GQ8" s="1639"/>
      <c r="GR8" s="1639"/>
      <c r="GS8" s="1639"/>
      <c r="GT8" s="1639"/>
      <c r="GU8" s="1639"/>
      <c r="GV8" s="1639"/>
      <c r="GW8" s="1639"/>
      <c r="GX8" s="1639"/>
      <c r="GY8" s="1639"/>
      <c r="GZ8" s="1639"/>
      <c r="HA8" s="1639"/>
      <c r="HB8" s="1639"/>
      <c r="HC8" s="1639"/>
      <c r="HD8" s="1639"/>
      <c r="HE8" s="1639"/>
      <c r="HF8" s="1639"/>
      <c r="HG8" s="1639"/>
      <c r="HH8" s="1639"/>
      <c r="HI8" s="1639"/>
      <c r="HJ8" s="1639"/>
      <c r="HK8" s="1639"/>
      <c r="HL8" s="1639"/>
      <c r="HM8" s="1639"/>
      <c r="HN8" s="1639"/>
      <c r="HO8" s="1639"/>
      <c r="HP8" s="1639"/>
      <c r="HQ8" s="1639"/>
      <c r="HR8" s="1639"/>
      <c r="HS8" s="1639"/>
      <c r="HT8" s="1639"/>
      <c r="HU8" s="1639"/>
      <c r="HV8" s="1639"/>
      <c r="HW8" s="1639"/>
      <c r="HX8" s="1639"/>
      <c r="HY8" s="1639"/>
      <c r="HZ8" s="1639"/>
      <c r="IA8" s="1639"/>
      <c r="IB8" s="1639"/>
      <c r="IC8" s="1639"/>
      <c r="ID8" s="1639"/>
      <c r="IE8" s="1639"/>
      <c r="IF8" s="1639"/>
      <c r="IG8" s="1639"/>
      <c r="IH8" s="1639"/>
      <c r="II8" s="1639"/>
      <c r="IJ8" s="1639"/>
      <c r="IK8" s="1639"/>
      <c r="IL8" s="1639"/>
      <c r="IM8" s="1639"/>
      <c r="IN8" s="1639"/>
      <c r="IO8" s="1639"/>
      <c r="IP8" s="1639"/>
      <c r="IQ8" s="1639"/>
      <c r="IR8" s="1639"/>
      <c r="IS8" s="1639"/>
      <c r="IT8" s="1639"/>
      <c r="IU8" s="1639"/>
      <c r="IV8" s="1639"/>
      <c r="IW8" s="1639"/>
      <c r="IX8" s="1639"/>
      <c r="IY8" s="1639"/>
      <c r="IZ8" s="1639"/>
      <c r="JA8" s="1639"/>
      <c r="JB8" s="1639"/>
      <c r="JC8" s="1639"/>
      <c r="JD8" s="1639"/>
      <c r="JE8" s="1639"/>
      <c r="JF8" s="1639"/>
      <c r="JG8" s="1639"/>
      <c r="JH8" s="1639"/>
      <c r="JI8" s="1639"/>
      <c r="JJ8" s="1639"/>
      <c r="JK8" s="1639"/>
      <c r="JL8" s="1639"/>
      <c r="JM8" s="1639"/>
      <c r="JN8" s="1639"/>
      <c r="JO8" s="1639"/>
      <c r="JP8" s="1639"/>
      <c r="JQ8" s="1639"/>
      <c r="JR8" s="1639"/>
      <c r="JS8" s="1639"/>
      <c r="JT8" s="1639"/>
      <c r="JU8" s="1639"/>
      <c r="JV8" s="1639"/>
      <c r="JW8" s="1639"/>
      <c r="JX8" s="1639"/>
      <c r="JY8" s="1639"/>
      <c r="JZ8" s="1639"/>
      <c r="KA8" s="1639"/>
      <c r="KB8" s="1639"/>
      <c r="KC8" s="1639"/>
      <c r="KD8" s="1639"/>
      <c r="KE8" s="1639"/>
      <c r="KF8" s="1639"/>
      <c r="KG8" s="1639"/>
      <c r="KH8" s="1639"/>
      <c r="KI8" s="1639"/>
      <c r="KJ8" s="1639"/>
      <c r="KK8" s="1639"/>
      <c r="KL8" s="1639"/>
      <c r="KM8" s="1639"/>
      <c r="KN8" s="1639"/>
      <c r="KO8" s="1639"/>
      <c r="KP8" s="1639"/>
      <c r="KQ8" s="1639"/>
      <c r="KR8" s="1639"/>
      <c r="KS8" s="1639"/>
      <c r="KT8" s="1639"/>
      <c r="KU8" s="1639"/>
      <c r="KV8" s="1639"/>
      <c r="KW8" s="1639"/>
      <c r="KX8" s="1639"/>
      <c r="KY8" s="1639"/>
      <c r="KZ8" s="1639"/>
      <c r="LA8" s="1639"/>
      <c r="LB8" s="1639"/>
      <c r="LC8" s="1639"/>
      <c r="LD8" s="1639"/>
      <c r="LE8" s="1639"/>
      <c r="LF8" s="1639"/>
      <c r="LG8" s="1639"/>
    </row>
    <row r="9" s="1479" customFormat="1" ht="47" customHeight="1" spans="1:327">
      <c r="A9" s="1506">
        <v>45861</v>
      </c>
      <c r="B9" s="1507" t="s">
        <v>283</v>
      </c>
      <c r="C9" s="1508" t="s">
        <v>98</v>
      </c>
      <c r="D9" s="1509">
        <v>4500174677</v>
      </c>
      <c r="E9" s="1510" t="s">
        <v>4755</v>
      </c>
      <c r="F9" s="1509" t="s">
        <v>4756</v>
      </c>
      <c r="G9" s="1511" t="s">
        <v>4757</v>
      </c>
      <c r="H9" s="1511" t="s">
        <v>4757</v>
      </c>
      <c r="I9" s="1538" t="s">
        <v>4758</v>
      </c>
      <c r="J9" s="1539">
        <v>97146</v>
      </c>
      <c r="K9" s="1523">
        <v>0</v>
      </c>
      <c r="L9" s="1523">
        <v>54</v>
      </c>
      <c r="M9" s="1524">
        <f t="shared" si="0"/>
        <v>1799</v>
      </c>
      <c r="N9" s="1540">
        <v>45912</v>
      </c>
      <c r="O9" s="1540">
        <v>45915</v>
      </c>
      <c r="P9" s="1526"/>
      <c r="Q9" s="1554"/>
      <c r="R9" s="1555"/>
      <c r="S9" s="1555"/>
      <c r="T9" s="1555"/>
      <c r="U9" s="1555" t="s">
        <v>1690</v>
      </c>
      <c r="V9" s="1566" t="s">
        <v>4759</v>
      </c>
      <c r="W9" s="1556" t="s">
        <v>111</v>
      </c>
      <c r="X9" s="1557">
        <v>45876</v>
      </c>
      <c r="Y9" s="1578" t="s">
        <v>287</v>
      </c>
      <c r="Z9" s="1557">
        <v>45888</v>
      </c>
      <c r="AA9" s="1579"/>
      <c r="AB9" s="1578"/>
      <c r="AC9" s="1593" t="s">
        <v>4760</v>
      </c>
      <c r="AD9" s="1594" t="s">
        <v>289</v>
      </c>
      <c r="AE9" s="1582">
        <v>43.8</v>
      </c>
      <c r="AF9" s="1583">
        <f>AE9*M9</f>
        <v>78796.2</v>
      </c>
      <c r="AG9" s="1611" t="s">
        <v>4761</v>
      </c>
      <c r="AH9" s="1603" t="s">
        <v>81</v>
      </c>
      <c r="AI9" s="1603">
        <v>5</v>
      </c>
      <c r="AJ9" s="1603">
        <f>J9</f>
        <v>97146</v>
      </c>
      <c r="AK9" s="1604"/>
      <c r="AL9" s="1605"/>
      <c r="AM9" s="1605"/>
      <c r="AN9" s="1605">
        <f>J9/54</f>
        <v>1799</v>
      </c>
      <c r="AO9" s="1605"/>
      <c r="AP9" s="1605" t="s">
        <v>63</v>
      </c>
      <c r="AQ9" s="1616">
        <f t="shared" ref="AQ9:AQ29" si="8">J9</f>
        <v>97146</v>
      </c>
      <c r="AR9" s="1605"/>
      <c r="AS9" s="1617">
        <f t="shared" si="3"/>
        <v>19429.2</v>
      </c>
      <c r="AT9" s="1618">
        <f t="shared" si="4"/>
        <v>19429.2</v>
      </c>
      <c r="AU9" s="1618">
        <f t="shared" si="5"/>
        <v>19429.2</v>
      </c>
      <c r="AV9" s="1618">
        <f t="shared" si="6"/>
        <v>19429.2</v>
      </c>
      <c r="AW9" s="1629">
        <f t="shared" si="7"/>
        <v>19429.2</v>
      </c>
      <c r="AX9" s="1630">
        <f t="shared" si="1"/>
        <v>18619.65</v>
      </c>
      <c r="AY9" s="1618">
        <f t="shared" si="2"/>
        <v>809.55</v>
      </c>
      <c r="AZ9" s="1631"/>
      <c r="BA9" s="1632"/>
      <c r="BB9" s="1633"/>
      <c r="BC9" s="1633"/>
      <c r="BD9" s="1633"/>
      <c r="BE9" s="1633"/>
      <c r="BF9" s="1633"/>
      <c r="BG9" s="1633"/>
      <c r="BH9" s="1633"/>
      <c r="BI9" s="1633"/>
      <c r="BJ9" s="1633"/>
      <c r="BK9" s="1633"/>
      <c r="BL9" s="1633"/>
      <c r="BM9" s="1633"/>
      <c r="BN9" s="1633"/>
      <c r="BO9" s="1633"/>
      <c r="BP9" s="1633"/>
      <c r="BQ9" s="1633"/>
      <c r="BR9" s="1633"/>
      <c r="BS9" s="1633"/>
      <c r="BT9" s="1633"/>
      <c r="BU9" s="1633"/>
      <c r="BV9" s="1633"/>
      <c r="BW9" s="1633"/>
      <c r="BX9" s="1633"/>
      <c r="BY9" s="1633"/>
      <c r="BZ9" s="1633"/>
      <c r="CA9" s="1633"/>
      <c r="CB9" s="1633"/>
      <c r="CC9" s="1633"/>
      <c r="CD9" s="1633"/>
      <c r="CE9" s="1633"/>
      <c r="CF9" s="1633"/>
      <c r="CG9" s="1633"/>
      <c r="CH9" s="1633"/>
      <c r="CI9" s="1633"/>
      <c r="CJ9" s="1633"/>
      <c r="CK9" s="1633"/>
      <c r="CL9" s="1633"/>
      <c r="CM9" s="1633"/>
      <c r="CN9" s="1633"/>
      <c r="CO9" s="1633"/>
      <c r="CP9" s="1633"/>
      <c r="CQ9" s="1633"/>
      <c r="CR9" s="1633"/>
      <c r="CS9" s="1633"/>
      <c r="CT9" s="1633"/>
      <c r="CU9" s="1633"/>
      <c r="CV9" s="1633"/>
      <c r="CW9" s="1633"/>
      <c r="CX9" s="1633"/>
      <c r="CY9" s="1633"/>
      <c r="CZ9" s="1633"/>
      <c r="DA9" s="1633"/>
      <c r="DB9" s="1633"/>
      <c r="DC9" s="1633"/>
      <c r="DD9" s="1633"/>
      <c r="DE9" s="1633"/>
      <c r="DF9" s="1633"/>
      <c r="DG9" s="1633"/>
      <c r="DH9" s="1633"/>
      <c r="DI9" s="1633"/>
      <c r="DJ9" s="1633"/>
      <c r="DK9" s="1633"/>
      <c r="DL9" s="1633"/>
      <c r="DM9" s="1633"/>
      <c r="DN9" s="1633"/>
      <c r="DO9" s="1633"/>
      <c r="DP9" s="1633"/>
      <c r="DQ9" s="1633"/>
      <c r="DR9" s="1633"/>
      <c r="DS9" s="1633"/>
      <c r="DT9" s="1633"/>
      <c r="DU9" s="1633"/>
      <c r="DV9" s="1633"/>
      <c r="DW9" s="1633"/>
      <c r="DX9" s="1633"/>
      <c r="DY9" s="1633"/>
      <c r="DZ9" s="1633"/>
      <c r="EA9" s="1633"/>
      <c r="EB9" s="1633"/>
      <c r="EC9" s="1633"/>
      <c r="ED9" s="1633"/>
      <c r="EE9" s="1633"/>
      <c r="EF9" s="1633"/>
      <c r="EG9" s="1633"/>
      <c r="EH9" s="1633"/>
      <c r="EI9" s="1633"/>
      <c r="EJ9" s="1633"/>
      <c r="EK9" s="1633"/>
      <c r="EL9" s="1633"/>
      <c r="EM9" s="1633"/>
      <c r="EN9" s="1633"/>
      <c r="EO9" s="1633"/>
      <c r="EP9" s="1633"/>
      <c r="EQ9" s="1633"/>
      <c r="ER9" s="1633"/>
      <c r="ES9" s="1633"/>
      <c r="ET9" s="1633"/>
      <c r="EU9" s="1633"/>
      <c r="EV9" s="1633"/>
      <c r="EW9" s="1633"/>
      <c r="EX9" s="1633"/>
      <c r="EY9" s="1633"/>
      <c r="EZ9" s="1633"/>
      <c r="FA9" s="1633"/>
      <c r="FB9" s="1633"/>
      <c r="FC9" s="1633"/>
      <c r="FD9" s="1633"/>
      <c r="FE9" s="1633"/>
      <c r="FF9" s="1633"/>
      <c r="FG9" s="1633"/>
      <c r="FH9" s="1633"/>
      <c r="FI9" s="1633"/>
      <c r="FJ9" s="1633"/>
      <c r="FK9" s="1633"/>
      <c r="FL9" s="1633"/>
      <c r="FM9" s="1633"/>
      <c r="FN9" s="1633"/>
      <c r="FO9" s="1633"/>
      <c r="FP9" s="1633"/>
      <c r="FQ9" s="1633"/>
      <c r="FR9" s="1633"/>
      <c r="FS9" s="1633"/>
      <c r="FT9" s="1633"/>
      <c r="FU9" s="1633"/>
      <c r="FV9" s="1633"/>
      <c r="FW9" s="1633"/>
      <c r="FX9" s="1633"/>
      <c r="FY9" s="1633"/>
      <c r="FZ9" s="1633"/>
      <c r="GA9" s="1633"/>
      <c r="GB9" s="1633"/>
      <c r="GC9" s="1633"/>
      <c r="GD9" s="1633"/>
      <c r="GE9" s="1633"/>
      <c r="GF9" s="1633"/>
      <c r="GG9" s="1633"/>
      <c r="GH9" s="1633"/>
      <c r="GI9" s="1633"/>
      <c r="GJ9" s="1633"/>
      <c r="GK9" s="1633"/>
      <c r="GL9" s="1633"/>
      <c r="GM9" s="1633"/>
      <c r="GN9" s="1633"/>
      <c r="GO9" s="1633"/>
      <c r="GP9" s="1633"/>
      <c r="GQ9" s="1633"/>
      <c r="GR9" s="1633"/>
      <c r="GS9" s="1633"/>
      <c r="GT9" s="1633"/>
      <c r="GU9" s="1633"/>
      <c r="GV9" s="1633"/>
      <c r="GW9" s="1633"/>
      <c r="GX9" s="1633"/>
      <c r="GY9" s="1633"/>
      <c r="GZ9" s="1633"/>
      <c r="HA9" s="1633"/>
      <c r="HB9" s="1633"/>
      <c r="HC9" s="1633"/>
      <c r="HD9" s="1633"/>
      <c r="HE9" s="1633"/>
      <c r="HF9" s="1633"/>
      <c r="HG9" s="1633"/>
      <c r="HH9" s="1633"/>
      <c r="HI9" s="1633"/>
      <c r="HJ9" s="1633"/>
      <c r="HK9" s="1633"/>
      <c r="HL9" s="1633"/>
      <c r="HM9" s="1633"/>
      <c r="HN9" s="1633"/>
      <c r="HO9" s="1633"/>
      <c r="HP9" s="1633"/>
      <c r="HQ9" s="1633"/>
      <c r="HR9" s="1633"/>
      <c r="HS9" s="1633"/>
      <c r="HT9" s="1633"/>
      <c r="HU9" s="1633"/>
      <c r="HV9" s="1633"/>
      <c r="HW9" s="1633"/>
      <c r="HX9" s="1633"/>
      <c r="HY9" s="1633"/>
      <c r="HZ9" s="1633"/>
      <c r="IA9" s="1633"/>
      <c r="IB9" s="1633"/>
      <c r="IC9" s="1633"/>
      <c r="ID9" s="1633"/>
      <c r="IE9" s="1633"/>
      <c r="IF9" s="1633"/>
      <c r="IG9" s="1633"/>
      <c r="IH9" s="1633"/>
      <c r="II9" s="1633"/>
      <c r="IJ9" s="1633"/>
      <c r="IK9" s="1633"/>
      <c r="IL9" s="1633"/>
      <c r="IM9" s="1633"/>
      <c r="IN9" s="1633"/>
      <c r="IO9" s="1633"/>
      <c r="IP9" s="1633"/>
      <c r="IQ9" s="1633"/>
      <c r="IR9" s="1633"/>
      <c r="IS9" s="1633"/>
      <c r="IT9" s="1633"/>
      <c r="IU9" s="1633"/>
      <c r="IV9" s="1633"/>
      <c r="IW9" s="1633"/>
      <c r="IX9" s="1633"/>
      <c r="IY9" s="1633"/>
      <c r="IZ9" s="1633"/>
      <c r="JA9" s="1633"/>
      <c r="JB9" s="1633"/>
      <c r="JC9" s="1633"/>
      <c r="JD9" s="1633"/>
      <c r="JE9" s="1633"/>
      <c r="JF9" s="1633"/>
      <c r="JG9" s="1633"/>
      <c r="JH9" s="1633"/>
      <c r="JI9" s="1633"/>
      <c r="JJ9" s="1633"/>
      <c r="JK9" s="1633"/>
      <c r="JL9" s="1633"/>
      <c r="JM9" s="1633"/>
      <c r="JN9" s="1633"/>
      <c r="JO9" s="1633"/>
      <c r="JP9" s="1633"/>
      <c r="JQ9" s="1633"/>
      <c r="JR9" s="1633"/>
      <c r="JS9" s="1633"/>
      <c r="JT9" s="1633"/>
      <c r="JU9" s="1633"/>
      <c r="JV9" s="1633"/>
      <c r="JW9" s="1633"/>
      <c r="JX9" s="1633"/>
      <c r="JY9" s="1633"/>
      <c r="JZ9" s="1633"/>
      <c r="KA9" s="1633"/>
      <c r="KB9" s="1633"/>
      <c r="KC9" s="1633"/>
      <c r="KD9" s="1633"/>
      <c r="KE9" s="1633"/>
      <c r="KF9" s="1633"/>
      <c r="KG9" s="1633"/>
      <c r="KH9" s="1633"/>
      <c r="KI9" s="1633"/>
      <c r="KJ9" s="1633"/>
      <c r="KK9" s="1633"/>
      <c r="KL9" s="1633"/>
      <c r="KM9" s="1633"/>
      <c r="KN9" s="1633"/>
      <c r="KO9" s="1633"/>
      <c r="KP9" s="1633"/>
      <c r="KQ9" s="1633"/>
      <c r="KR9" s="1633"/>
      <c r="KS9" s="1633"/>
      <c r="KT9" s="1633"/>
      <c r="KU9" s="1633"/>
      <c r="KV9" s="1633"/>
      <c r="KW9" s="1633"/>
      <c r="KX9" s="1633"/>
      <c r="KY9" s="1633"/>
      <c r="KZ9" s="1633"/>
      <c r="LA9" s="1633"/>
      <c r="LB9" s="1633"/>
      <c r="LC9" s="1633"/>
      <c r="LD9" s="1633"/>
      <c r="LE9" s="1633"/>
      <c r="LF9" s="1633"/>
      <c r="LG9" s="1633"/>
      <c r="LH9" s="1642"/>
      <c r="LI9" s="1642"/>
      <c r="LJ9" s="1642"/>
      <c r="LK9" s="1642"/>
      <c r="LL9" s="1642"/>
      <c r="LM9" s="1642"/>
      <c r="LN9" s="1642"/>
      <c r="LO9" s="1643"/>
    </row>
    <row r="10" s="1479" customFormat="1" ht="47" customHeight="1" spans="1:327">
      <c r="A10" s="1492">
        <v>45859</v>
      </c>
      <c r="B10" s="1493" t="s">
        <v>606</v>
      </c>
      <c r="C10" s="1494" t="s">
        <v>342</v>
      </c>
      <c r="D10" s="1495">
        <v>4500174481</v>
      </c>
      <c r="E10" s="1496" t="s">
        <v>4762</v>
      </c>
      <c r="F10" s="1495" t="s">
        <v>4763</v>
      </c>
      <c r="G10" s="1498" t="s">
        <v>4764</v>
      </c>
      <c r="H10" s="1498" t="s">
        <v>4764</v>
      </c>
      <c r="I10" s="1521" t="s">
        <v>4765</v>
      </c>
      <c r="J10" s="1522">
        <v>30024</v>
      </c>
      <c r="K10" s="1523">
        <v>0</v>
      </c>
      <c r="L10" s="1523">
        <v>24</v>
      </c>
      <c r="M10" s="1524">
        <f t="shared" si="0"/>
        <v>1251</v>
      </c>
      <c r="N10" s="1525">
        <v>45905</v>
      </c>
      <c r="O10" s="1525">
        <f>N10-2</f>
        <v>45903</v>
      </c>
      <c r="P10" s="1526"/>
      <c r="Q10" s="1554" t="s">
        <v>78</v>
      </c>
      <c r="R10" s="1555"/>
      <c r="S10" s="1555"/>
      <c r="T10" s="1555"/>
      <c r="U10" s="1555"/>
      <c r="V10" s="1556" t="s">
        <v>4766</v>
      </c>
      <c r="W10" s="1556" t="s">
        <v>111</v>
      </c>
      <c r="X10" s="1557">
        <v>45869</v>
      </c>
      <c r="Y10" s="1578" t="s">
        <v>88</v>
      </c>
      <c r="Z10" s="1557" t="s">
        <v>88</v>
      </c>
      <c r="AA10" s="1579" t="s">
        <v>1716</v>
      </c>
      <c r="AB10" s="1578"/>
      <c r="AC10" s="1580" t="s">
        <v>4767</v>
      </c>
      <c r="AD10" s="1581" t="s">
        <v>618</v>
      </c>
      <c r="AE10" s="1582">
        <v>1.277</v>
      </c>
      <c r="AF10" s="1583">
        <f>AE10*J10</f>
        <v>38340.648</v>
      </c>
      <c r="AG10" s="1602"/>
      <c r="AH10" s="1603" t="s">
        <v>81</v>
      </c>
      <c r="AI10" s="1603">
        <v>5</v>
      </c>
      <c r="AJ10" s="1603"/>
      <c r="AK10" s="1604">
        <f>J10</f>
        <v>30024</v>
      </c>
      <c r="AL10" s="1605">
        <f>J10/24</f>
        <v>1251</v>
      </c>
      <c r="AM10" s="1605"/>
      <c r="AN10" s="1605"/>
      <c r="AO10" s="1605"/>
      <c r="AP10" s="1605" t="s">
        <v>63</v>
      </c>
      <c r="AQ10" s="1616">
        <f t="shared" si="8"/>
        <v>30024</v>
      </c>
      <c r="AR10" s="1605"/>
      <c r="AS10" s="1617">
        <f t="shared" si="3"/>
        <v>6004.8</v>
      </c>
      <c r="AT10" s="1618">
        <f t="shared" si="4"/>
        <v>6004.8</v>
      </c>
      <c r="AU10" s="1618">
        <f t="shared" si="5"/>
        <v>6004.8</v>
      </c>
      <c r="AV10" s="1618">
        <f t="shared" si="6"/>
        <v>6004.8</v>
      </c>
      <c r="AW10" s="1629">
        <f t="shared" si="7"/>
        <v>6004.8</v>
      </c>
      <c r="AX10" s="1630">
        <f t="shared" si="1"/>
        <v>5754.6</v>
      </c>
      <c r="AY10" s="1622">
        <f t="shared" si="2"/>
        <v>250.2</v>
      </c>
      <c r="AZ10" s="1631"/>
      <c r="BA10" s="1632"/>
      <c r="BB10" s="1633"/>
      <c r="BC10" s="1633"/>
      <c r="BD10" s="1633"/>
      <c r="BE10" s="1633"/>
      <c r="BF10" s="1633"/>
      <c r="BG10" s="1633"/>
      <c r="BH10" s="1633"/>
      <c r="BI10" s="1633"/>
      <c r="BJ10" s="1633"/>
      <c r="BK10" s="1633"/>
      <c r="BL10" s="1633"/>
      <c r="BM10" s="1633"/>
      <c r="BN10" s="1633"/>
      <c r="BO10" s="1633"/>
      <c r="BP10" s="1633"/>
      <c r="BQ10" s="1633"/>
      <c r="BR10" s="1633"/>
      <c r="BS10" s="1633"/>
      <c r="BT10" s="1633"/>
      <c r="BU10" s="1633"/>
      <c r="BV10" s="1633"/>
      <c r="BW10" s="1633"/>
      <c r="BX10" s="1633"/>
      <c r="BY10" s="1633"/>
      <c r="BZ10" s="1633"/>
      <c r="CA10" s="1633"/>
      <c r="CB10" s="1633"/>
      <c r="CC10" s="1633"/>
      <c r="CD10" s="1633"/>
      <c r="CE10" s="1633"/>
      <c r="CF10" s="1633"/>
      <c r="CG10" s="1633"/>
      <c r="CH10" s="1633"/>
      <c r="CI10" s="1633"/>
      <c r="CJ10" s="1633"/>
      <c r="CK10" s="1633"/>
      <c r="CL10" s="1633"/>
      <c r="CM10" s="1633"/>
      <c r="CN10" s="1633"/>
      <c r="CO10" s="1633"/>
      <c r="CP10" s="1633"/>
      <c r="CQ10" s="1633"/>
      <c r="CR10" s="1633"/>
      <c r="CS10" s="1633"/>
      <c r="CT10" s="1633"/>
      <c r="CU10" s="1633"/>
      <c r="CV10" s="1633"/>
      <c r="CW10" s="1633"/>
      <c r="CX10" s="1633"/>
      <c r="CY10" s="1633"/>
      <c r="CZ10" s="1633"/>
      <c r="DA10" s="1633"/>
      <c r="DB10" s="1633"/>
      <c r="DC10" s="1633"/>
      <c r="DD10" s="1633"/>
      <c r="DE10" s="1633"/>
      <c r="DF10" s="1633"/>
      <c r="DG10" s="1633"/>
      <c r="DH10" s="1633"/>
      <c r="DI10" s="1633"/>
      <c r="DJ10" s="1633"/>
      <c r="DK10" s="1633"/>
      <c r="DL10" s="1633"/>
      <c r="DM10" s="1633"/>
      <c r="DN10" s="1633"/>
      <c r="DO10" s="1633"/>
      <c r="DP10" s="1633"/>
      <c r="DQ10" s="1633"/>
      <c r="DR10" s="1633"/>
      <c r="DS10" s="1633"/>
      <c r="DT10" s="1633"/>
      <c r="DU10" s="1633"/>
      <c r="DV10" s="1633"/>
      <c r="DW10" s="1633"/>
      <c r="DX10" s="1633"/>
      <c r="DY10" s="1633"/>
      <c r="DZ10" s="1633"/>
      <c r="EA10" s="1633"/>
      <c r="EB10" s="1633"/>
      <c r="EC10" s="1633"/>
      <c r="ED10" s="1633"/>
      <c r="EE10" s="1633"/>
      <c r="EF10" s="1633"/>
      <c r="EG10" s="1633"/>
      <c r="EH10" s="1633"/>
      <c r="EI10" s="1633"/>
      <c r="EJ10" s="1633"/>
      <c r="EK10" s="1633"/>
      <c r="EL10" s="1633"/>
      <c r="EM10" s="1633"/>
      <c r="EN10" s="1633"/>
      <c r="EO10" s="1633"/>
      <c r="EP10" s="1633"/>
      <c r="EQ10" s="1633"/>
      <c r="ER10" s="1633"/>
      <c r="ES10" s="1633"/>
      <c r="ET10" s="1633"/>
      <c r="EU10" s="1633"/>
      <c r="EV10" s="1633"/>
      <c r="EW10" s="1633"/>
      <c r="EX10" s="1633"/>
      <c r="EY10" s="1633"/>
      <c r="EZ10" s="1633"/>
      <c r="FA10" s="1633"/>
      <c r="FB10" s="1633"/>
      <c r="FC10" s="1633"/>
      <c r="FD10" s="1633"/>
      <c r="FE10" s="1633"/>
      <c r="FF10" s="1633"/>
      <c r="FG10" s="1633"/>
      <c r="FH10" s="1633"/>
      <c r="FI10" s="1633"/>
      <c r="FJ10" s="1633"/>
      <c r="FK10" s="1633"/>
      <c r="FL10" s="1633"/>
      <c r="FM10" s="1633"/>
      <c r="FN10" s="1633"/>
      <c r="FO10" s="1633"/>
      <c r="FP10" s="1633"/>
      <c r="FQ10" s="1633"/>
      <c r="FR10" s="1633"/>
      <c r="FS10" s="1633"/>
      <c r="FT10" s="1633"/>
      <c r="FU10" s="1633"/>
      <c r="FV10" s="1633"/>
      <c r="FW10" s="1633"/>
      <c r="FX10" s="1633"/>
      <c r="FY10" s="1633"/>
      <c r="FZ10" s="1633"/>
      <c r="GA10" s="1633"/>
      <c r="GB10" s="1633"/>
      <c r="GC10" s="1633"/>
      <c r="GD10" s="1633"/>
      <c r="GE10" s="1633"/>
      <c r="GF10" s="1633"/>
      <c r="GG10" s="1633"/>
      <c r="GH10" s="1633"/>
      <c r="GI10" s="1633"/>
      <c r="GJ10" s="1633"/>
      <c r="GK10" s="1633"/>
      <c r="GL10" s="1633"/>
      <c r="GM10" s="1633"/>
      <c r="GN10" s="1633"/>
      <c r="GO10" s="1633"/>
      <c r="GP10" s="1633"/>
      <c r="GQ10" s="1633"/>
      <c r="GR10" s="1633"/>
      <c r="GS10" s="1633"/>
      <c r="GT10" s="1633"/>
      <c r="GU10" s="1633"/>
      <c r="GV10" s="1633"/>
      <c r="GW10" s="1633"/>
      <c r="GX10" s="1633"/>
      <c r="GY10" s="1633"/>
      <c r="GZ10" s="1633"/>
      <c r="HA10" s="1633"/>
      <c r="HB10" s="1633"/>
      <c r="HC10" s="1633"/>
      <c r="HD10" s="1633"/>
      <c r="HE10" s="1633"/>
      <c r="HF10" s="1633"/>
      <c r="HG10" s="1633"/>
      <c r="HH10" s="1633"/>
      <c r="HI10" s="1633"/>
      <c r="HJ10" s="1633"/>
      <c r="HK10" s="1633"/>
      <c r="HL10" s="1633"/>
      <c r="HM10" s="1633"/>
      <c r="HN10" s="1633"/>
      <c r="HO10" s="1633"/>
      <c r="HP10" s="1633"/>
      <c r="HQ10" s="1633"/>
      <c r="HR10" s="1633"/>
      <c r="HS10" s="1633"/>
      <c r="HT10" s="1633"/>
      <c r="HU10" s="1633"/>
      <c r="HV10" s="1633"/>
      <c r="HW10" s="1633"/>
      <c r="HX10" s="1633"/>
      <c r="HY10" s="1633"/>
      <c r="HZ10" s="1633"/>
      <c r="IA10" s="1633"/>
      <c r="IB10" s="1633"/>
      <c r="IC10" s="1633"/>
      <c r="ID10" s="1633"/>
      <c r="IE10" s="1633"/>
      <c r="IF10" s="1633"/>
      <c r="IG10" s="1633"/>
      <c r="IH10" s="1633"/>
      <c r="II10" s="1633"/>
      <c r="IJ10" s="1633"/>
      <c r="IK10" s="1633"/>
      <c r="IL10" s="1633"/>
      <c r="IM10" s="1633"/>
      <c r="IN10" s="1633"/>
      <c r="IO10" s="1633"/>
      <c r="IP10" s="1633"/>
      <c r="IQ10" s="1633"/>
      <c r="IR10" s="1633"/>
      <c r="IS10" s="1633"/>
      <c r="IT10" s="1633"/>
      <c r="IU10" s="1633"/>
      <c r="IV10" s="1633"/>
      <c r="IW10" s="1633"/>
      <c r="IX10" s="1633"/>
      <c r="IY10" s="1633"/>
      <c r="IZ10" s="1633"/>
      <c r="JA10" s="1633"/>
      <c r="JB10" s="1633"/>
      <c r="JC10" s="1633"/>
      <c r="JD10" s="1633"/>
      <c r="JE10" s="1633"/>
      <c r="JF10" s="1633"/>
      <c r="JG10" s="1633"/>
      <c r="JH10" s="1633"/>
      <c r="JI10" s="1633"/>
      <c r="JJ10" s="1633"/>
      <c r="JK10" s="1633"/>
      <c r="JL10" s="1633"/>
      <c r="JM10" s="1633"/>
      <c r="JN10" s="1633"/>
      <c r="JO10" s="1633"/>
      <c r="JP10" s="1633"/>
      <c r="JQ10" s="1633"/>
      <c r="JR10" s="1633"/>
      <c r="JS10" s="1633"/>
      <c r="JT10" s="1633"/>
      <c r="JU10" s="1633"/>
      <c r="JV10" s="1633"/>
      <c r="JW10" s="1633"/>
      <c r="JX10" s="1633"/>
      <c r="JY10" s="1633"/>
      <c r="JZ10" s="1633"/>
      <c r="KA10" s="1633"/>
      <c r="KB10" s="1633"/>
      <c r="KC10" s="1633"/>
      <c r="KD10" s="1633"/>
      <c r="KE10" s="1633"/>
      <c r="KF10" s="1633"/>
      <c r="KG10" s="1633"/>
      <c r="KH10" s="1633"/>
      <c r="KI10" s="1633"/>
      <c r="KJ10" s="1633"/>
      <c r="KK10" s="1633"/>
      <c r="KL10" s="1633"/>
      <c r="KM10" s="1633"/>
      <c r="KN10" s="1633"/>
      <c r="KO10" s="1633"/>
      <c r="KP10" s="1633"/>
      <c r="KQ10" s="1633"/>
      <c r="KR10" s="1633"/>
      <c r="KS10" s="1633"/>
      <c r="KT10" s="1633"/>
      <c r="KU10" s="1633"/>
      <c r="KV10" s="1633"/>
      <c r="KW10" s="1633"/>
      <c r="KX10" s="1633"/>
      <c r="KY10" s="1633"/>
      <c r="KZ10" s="1633"/>
      <c r="LA10" s="1633"/>
      <c r="LB10" s="1633"/>
      <c r="LC10" s="1633"/>
      <c r="LD10" s="1633"/>
      <c r="LE10" s="1633"/>
      <c r="LF10" s="1633"/>
      <c r="LG10" s="1633"/>
      <c r="LH10" s="1642"/>
      <c r="LI10" s="1642"/>
      <c r="LJ10" s="1642"/>
      <c r="LK10" s="1642"/>
      <c r="LL10" s="1642"/>
      <c r="LM10" s="1642"/>
      <c r="LN10" s="1642"/>
      <c r="LO10" s="1643"/>
    </row>
    <row r="11" s="1479" customFormat="1" ht="47" customHeight="1" spans="1:327">
      <c r="A11" s="1492">
        <v>45868</v>
      </c>
      <c r="B11" s="1493" t="s">
        <v>1503</v>
      </c>
      <c r="C11" s="1494" t="s">
        <v>98</v>
      </c>
      <c r="D11" s="1495">
        <v>4500175523</v>
      </c>
      <c r="E11" s="1496" t="s">
        <v>4768</v>
      </c>
      <c r="F11" s="1495" t="s">
        <v>4769</v>
      </c>
      <c r="G11" s="1497" t="s">
        <v>4770</v>
      </c>
      <c r="H11" s="1498" t="s">
        <v>4771</v>
      </c>
      <c r="I11" s="1521" t="s">
        <v>4772</v>
      </c>
      <c r="J11" s="1522">
        <v>3360</v>
      </c>
      <c r="K11" s="1523">
        <v>0</v>
      </c>
      <c r="L11" s="1523">
        <v>48</v>
      </c>
      <c r="M11" s="1524">
        <f t="shared" si="0"/>
        <v>70</v>
      </c>
      <c r="N11" s="1525">
        <v>45909</v>
      </c>
      <c r="O11" s="1525">
        <f>N11-1</f>
        <v>45908</v>
      </c>
      <c r="P11" s="1526"/>
      <c r="Q11" s="1554" t="s">
        <v>78</v>
      </c>
      <c r="R11" s="1555"/>
      <c r="S11" s="1555"/>
      <c r="T11" s="1555"/>
      <c r="U11" s="1555"/>
      <c r="V11" s="1566">
        <v>45912</v>
      </c>
      <c r="W11" s="1556" t="s">
        <v>111</v>
      </c>
      <c r="X11" s="1557">
        <v>45868</v>
      </c>
      <c r="Y11" s="1578" t="s">
        <v>88</v>
      </c>
      <c r="Z11" s="1557" t="s">
        <v>88</v>
      </c>
      <c r="AA11" s="1579"/>
      <c r="AB11" s="1578"/>
      <c r="AC11" s="1580" t="s">
        <v>4773</v>
      </c>
      <c r="AD11" s="1581" t="s">
        <v>104</v>
      </c>
      <c r="AE11" s="1582">
        <v>82.6819</v>
      </c>
      <c r="AF11" s="1583">
        <f>AE11*M11</f>
        <v>5787.733</v>
      </c>
      <c r="AG11" s="1602" t="s">
        <v>4774</v>
      </c>
      <c r="AH11" s="1603" t="s">
        <v>81</v>
      </c>
      <c r="AI11" s="1603">
        <v>5</v>
      </c>
      <c r="AJ11" s="1603">
        <f>J11</f>
        <v>3360</v>
      </c>
      <c r="AK11" s="1604"/>
      <c r="AL11" s="1605">
        <f t="shared" ref="AL10:AL15" si="9">J11/24</f>
        <v>140</v>
      </c>
      <c r="AM11" s="1605"/>
      <c r="AN11" s="1605"/>
      <c r="AO11" s="1605"/>
      <c r="AP11" s="1605" t="s">
        <v>63</v>
      </c>
      <c r="AQ11" s="1616">
        <f t="shared" si="8"/>
        <v>3360</v>
      </c>
      <c r="AR11" s="1605" t="s">
        <v>1690</v>
      </c>
      <c r="AS11" s="1617">
        <f t="shared" si="3"/>
        <v>672</v>
      </c>
      <c r="AT11" s="1618">
        <f t="shared" si="4"/>
        <v>672</v>
      </c>
      <c r="AU11" s="1618">
        <f t="shared" si="5"/>
        <v>672</v>
      </c>
      <c r="AV11" s="1618">
        <f t="shared" si="6"/>
        <v>672</v>
      </c>
      <c r="AW11" s="1629">
        <f t="shared" si="7"/>
        <v>672</v>
      </c>
      <c r="AX11" s="1630">
        <f t="shared" si="1"/>
        <v>644</v>
      </c>
      <c r="AY11" s="1622">
        <f t="shared" si="2"/>
        <v>28</v>
      </c>
      <c r="AZ11" s="1631"/>
      <c r="BA11" s="1632"/>
      <c r="BB11" s="1633"/>
      <c r="BC11" s="1633"/>
      <c r="BD11" s="1633"/>
      <c r="BE11" s="1633"/>
      <c r="BF11" s="1633"/>
      <c r="BG11" s="1633"/>
      <c r="BH11" s="1633"/>
      <c r="BI11" s="1633"/>
      <c r="BJ11" s="1633"/>
      <c r="BK11" s="1633"/>
      <c r="BL11" s="1633"/>
      <c r="BM11" s="1633"/>
      <c r="BN11" s="1633"/>
      <c r="BO11" s="1633"/>
      <c r="BP11" s="1633"/>
      <c r="BQ11" s="1633"/>
      <c r="BR11" s="1633"/>
      <c r="BS11" s="1633"/>
      <c r="BT11" s="1633"/>
      <c r="BU11" s="1633"/>
      <c r="BV11" s="1633"/>
      <c r="BW11" s="1633"/>
      <c r="BX11" s="1633"/>
      <c r="BY11" s="1633"/>
      <c r="BZ11" s="1633"/>
      <c r="CA11" s="1633"/>
      <c r="CB11" s="1633"/>
      <c r="CC11" s="1633"/>
      <c r="CD11" s="1633"/>
      <c r="CE11" s="1633"/>
      <c r="CF11" s="1633"/>
      <c r="CG11" s="1633"/>
      <c r="CH11" s="1633"/>
      <c r="CI11" s="1633"/>
      <c r="CJ11" s="1633"/>
      <c r="CK11" s="1633"/>
      <c r="CL11" s="1633"/>
      <c r="CM11" s="1633"/>
      <c r="CN11" s="1633"/>
      <c r="CO11" s="1633"/>
      <c r="CP11" s="1633"/>
      <c r="CQ11" s="1633"/>
      <c r="CR11" s="1633"/>
      <c r="CS11" s="1633"/>
      <c r="CT11" s="1633"/>
      <c r="CU11" s="1633"/>
      <c r="CV11" s="1633"/>
      <c r="CW11" s="1633"/>
      <c r="CX11" s="1633"/>
      <c r="CY11" s="1633"/>
      <c r="CZ11" s="1633"/>
      <c r="DA11" s="1633"/>
      <c r="DB11" s="1633"/>
      <c r="DC11" s="1633"/>
      <c r="DD11" s="1633"/>
      <c r="DE11" s="1633"/>
      <c r="DF11" s="1633"/>
      <c r="DG11" s="1633"/>
      <c r="DH11" s="1633"/>
      <c r="DI11" s="1633"/>
      <c r="DJ11" s="1633"/>
      <c r="DK11" s="1633"/>
      <c r="DL11" s="1633"/>
      <c r="DM11" s="1633"/>
      <c r="DN11" s="1633"/>
      <c r="DO11" s="1633"/>
      <c r="DP11" s="1633"/>
      <c r="DQ11" s="1633"/>
      <c r="DR11" s="1633"/>
      <c r="DS11" s="1633"/>
      <c r="DT11" s="1633"/>
      <c r="DU11" s="1633"/>
      <c r="DV11" s="1633"/>
      <c r="DW11" s="1633"/>
      <c r="DX11" s="1633"/>
      <c r="DY11" s="1633"/>
      <c r="DZ11" s="1633"/>
      <c r="EA11" s="1633"/>
      <c r="EB11" s="1633"/>
      <c r="EC11" s="1633"/>
      <c r="ED11" s="1633"/>
      <c r="EE11" s="1633"/>
      <c r="EF11" s="1633"/>
      <c r="EG11" s="1633"/>
      <c r="EH11" s="1633"/>
      <c r="EI11" s="1633"/>
      <c r="EJ11" s="1633"/>
      <c r="EK11" s="1633"/>
      <c r="EL11" s="1633"/>
      <c r="EM11" s="1633"/>
      <c r="EN11" s="1633"/>
      <c r="EO11" s="1633"/>
      <c r="EP11" s="1633"/>
      <c r="EQ11" s="1633"/>
      <c r="ER11" s="1633"/>
      <c r="ES11" s="1633"/>
      <c r="ET11" s="1633"/>
      <c r="EU11" s="1633"/>
      <c r="EV11" s="1633"/>
      <c r="EW11" s="1633"/>
      <c r="EX11" s="1633"/>
      <c r="EY11" s="1633"/>
      <c r="EZ11" s="1633"/>
      <c r="FA11" s="1633"/>
      <c r="FB11" s="1633"/>
      <c r="FC11" s="1633"/>
      <c r="FD11" s="1633"/>
      <c r="FE11" s="1633"/>
      <c r="FF11" s="1633"/>
      <c r="FG11" s="1633"/>
      <c r="FH11" s="1633"/>
      <c r="FI11" s="1633"/>
      <c r="FJ11" s="1633"/>
      <c r="FK11" s="1633"/>
      <c r="FL11" s="1633"/>
      <c r="FM11" s="1633"/>
      <c r="FN11" s="1633"/>
      <c r="FO11" s="1633"/>
      <c r="FP11" s="1633"/>
      <c r="FQ11" s="1633"/>
      <c r="FR11" s="1633"/>
      <c r="FS11" s="1633"/>
      <c r="FT11" s="1633"/>
      <c r="FU11" s="1633"/>
      <c r="FV11" s="1633"/>
      <c r="FW11" s="1633"/>
      <c r="FX11" s="1633"/>
      <c r="FY11" s="1633"/>
      <c r="FZ11" s="1633"/>
      <c r="GA11" s="1633"/>
      <c r="GB11" s="1633"/>
      <c r="GC11" s="1633"/>
      <c r="GD11" s="1633"/>
      <c r="GE11" s="1633"/>
      <c r="GF11" s="1633"/>
      <c r="GG11" s="1633"/>
      <c r="GH11" s="1633"/>
      <c r="GI11" s="1633"/>
      <c r="GJ11" s="1633"/>
      <c r="GK11" s="1633"/>
      <c r="GL11" s="1633"/>
      <c r="GM11" s="1633"/>
      <c r="GN11" s="1633"/>
      <c r="GO11" s="1633"/>
      <c r="GP11" s="1633"/>
      <c r="GQ11" s="1633"/>
      <c r="GR11" s="1633"/>
      <c r="GS11" s="1633"/>
      <c r="GT11" s="1633"/>
      <c r="GU11" s="1633"/>
      <c r="GV11" s="1633"/>
      <c r="GW11" s="1633"/>
      <c r="GX11" s="1633"/>
      <c r="GY11" s="1633"/>
      <c r="GZ11" s="1633"/>
      <c r="HA11" s="1633"/>
      <c r="HB11" s="1633"/>
      <c r="HC11" s="1633"/>
      <c r="HD11" s="1633"/>
      <c r="HE11" s="1633"/>
      <c r="HF11" s="1633"/>
      <c r="HG11" s="1633"/>
      <c r="HH11" s="1633"/>
      <c r="HI11" s="1633"/>
      <c r="HJ11" s="1633"/>
      <c r="HK11" s="1633"/>
      <c r="HL11" s="1633"/>
      <c r="HM11" s="1633"/>
      <c r="HN11" s="1633"/>
      <c r="HO11" s="1633"/>
      <c r="HP11" s="1633"/>
      <c r="HQ11" s="1633"/>
      <c r="HR11" s="1633"/>
      <c r="HS11" s="1633"/>
      <c r="HT11" s="1633"/>
      <c r="HU11" s="1633"/>
      <c r="HV11" s="1633"/>
      <c r="HW11" s="1633"/>
      <c r="HX11" s="1633"/>
      <c r="HY11" s="1633"/>
      <c r="HZ11" s="1633"/>
      <c r="IA11" s="1633"/>
      <c r="IB11" s="1633"/>
      <c r="IC11" s="1633"/>
      <c r="ID11" s="1633"/>
      <c r="IE11" s="1633"/>
      <c r="IF11" s="1633"/>
      <c r="IG11" s="1633"/>
      <c r="IH11" s="1633"/>
      <c r="II11" s="1633"/>
      <c r="IJ11" s="1633"/>
      <c r="IK11" s="1633"/>
      <c r="IL11" s="1633"/>
      <c r="IM11" s="1633"/>
      <c r="IN11" s="1633"/>
      <c r="IO11" s="1633"/>
      <c r="IP11" s="1633"/>
      <c r="IQ11" s="1633"/>
      <c r="IR11" s="1633"/>
      <c r="IS11" s="1633"/>
      <c r="IT11" s="1633"/>
      <c r="IU11" s="1633"/>
      <c r="IV11" s="1633"/>
      <c r="IW11" s="1633"/>
      <c r="IX11" s="1633"/>
      <c r="IY11" s="1633"/>
      <c r="IZ11" s="1633"/>
      <c r="JA11" s="1633"/>
      <c r="JB11" s="1633"/>
      <c r="JC11" s="1633"/>
      <c r="JD11" s="1633"/>
      <c r="JE11" s="1633"/>
      <c r="JF11" s="1633"/>
      <c r="JG11" s="1633"/>
      <c r="JH11" s="1633"/>
      <c r="JI11" s="1633"/>
      <c r="JJ11" s="1633"/>
      <c r="JK11" s="1633"/>
      <c r="JL11" s="1633"/>
      <c r="JM11" s="1633"/>
      <c r="JN11" s="1633"/>
      <c r="JO11" s="1633"/>
      <c r="JP11" s="1633"/>
      <c r="JQ11" s="1633"/>
      <c r="JR11" s="1633"/>
      <c r="JS11" s="1633"/>
      <c r="JT11" s="1633"/>
      <c r="JU11" s="1633"/>
      <c r="JV11" s="1633"/>
      <c r="JW11" s="1633"/>
      <c r="JX11" s="1633"/>
      <c r="JY11" s="1633"/>
      <c r="JZ11" s="1633"/>
      <c r="KA11" s="1633"/>
      <c r="KB11" s="1633"/>
      <c r="KC11" s="1633"/>
      <c r="KD11" s="1633"/>
      <c r="KE11" s="1633"/>
      <c r="KF11" s="1633"/>
      <c r="KG11" s="1633"/>
      <c r="KH11" s="1633"/>
      <c r="KI11" s="1633"/>
      <c r="KJ11" s="1633"/>
      <c r="KK11" s="1633"/>
      <c r="KL11" s="1633"/>
      <c r="KM11" s="1633"/>
      <c r="KN11" s="1633"/>
      <c r="KO11" s="1633"/>
      <c r="KP11" s="1633"/>
      <c r="KQ11" s="1633"/>
      <c r="KR11" s="1633"/>
      <c r="KS11" s="1633"/>
      <c r="KT11" s="1633"/>
      <c r="KU11" s="1633"/>
      <c r="KV11" s="1633"/>
      <c r="KW11" s="1633"/>
      <c r="KX11" s="1633"/>
      <c r="KY11" s="1633"/>
      <c r="KZ11" s="1633"/>
      <c r="LA11" s="1633"/>
      <c r="LB11" s="1633"/>
      <c r="LC11" s="1633"/>
      <c r="LD11" s="1633"/>
      <c r="LE11" s="1633"/>
      <c r="LF11" s="1633"/>
      <c r="LG11" s="1633"/>
      <c r="LH11" s="1642"/>
      <c r="LI11" s="1642"/>
      <c r="LJ11" s="1642"/>
      <c r="LK11" s="1642"/>
      <c r="LL11" s="1642"/>
      <c r="LM11" s="1642"/>
      <c r="LN11" s="1642"/>
      <c r="LO11" s="1643"/>
    </row>
    <row r="12" s="1479" customFormat="1" ht="47" customHeight="1" spans="1:327">
      <c r="A12" s="1492">
        <v>45868</v>
      </c>
      <c r="B12" s="1493" t="s">
        <v>1503</v>
      </c>
      <c r="C12" s="1494" t="s">
        <v>98</v>
      </c>
      <c r="D12" s="1495">
        <v>4500175523</v>
      </c>
      <c r="E12" s="1496" t="s">
        <v>4775</v>
      </c>
      <c r="F12" s="1495" t="s">
        <v>4776</v>
      </c>
      <c r="G12" s="1497" t="s">
        <v>4770</v>
      </c>
      <c r="H12" s="1498" t="s">
        <v>4771</v>
      </c>
      <c r="I12" s="1521" t="s">
        <v>4772</v>
      </c>
      <c r="J12" s="1522">
        <v>6432</v>
      </c>
      <c r="K12" s="1523">
        <v>0</v>
      </c>
      <c r="L12" s="1523">
        <v>48</v>
      </c>
      <c r="M12" s="1524">
        <f t="shared" si="0"/>
        <v>134</v>
      </c>
      <c r="N12" s="1525">
        <v>45909</v>
      </c>
      <c r="O12" s="1525">
        <f>N12-1</f>
        <v>45908</v>
      </c>
      <c r="P12" s="1526"/>
      <c r="Q12" s="1554" t="s">
        <v>78</v>
      </c>
      <c r="R12" s="1555"/>
      <c r="S12" s="1555"/>
      <c r="T12" s="1555"/>
      <c r="U12" s="1555"/>
      <c r="V12" s="1566">
        <v>45912</v>
      </c>
      <c r="W12" s="1556" t="s">
        <v>111</v>
      </c>
      <c r="X12" s="1557">
        <v>45868</v>
      </c>
      <c r="Y12" s="1578" t="s">
        <v>88</v>
      </c>
      <c r="Z12" s="1557" t="s">
        <v>88</v>
      </c>
      <c r="AA12" s="1579"/>
      <c r="AB12" s="1578"/>
      <c r="AC12" s="1580" t="s">
        <v>4773</v>
      </c>
      <c r="AD12" s="1581" t="s">
        <v>104</v>
      </c>
      <c r="AE12" s="1582">
        <v>82.6819</v>
      </c>
      <c r="AF12" s="1583">
        <f>AE12*M12</f>
        <v>11079.3746</v>
      </c>
      <c r="AG12" s="1602" t="s">
        <v>4777</v>
      </c>
      <c r="AH12" s="1603" t="s">
        <v>81</v>
      </c>
      <c r="AI12" s="1603">
        <v>5</v>
      </c>
      <c r="AJ12" s="1603">
        <f>J12</f>
        <v>6432</v>
      </c>
      <c r="AK12" s="1604"/>
      <c r="AL12" s="1605">
        <f t="shared" si="9"/>
        <v>268</v>
      </c>
      <c r="AM12" s="1605"/>
      <c r="AN12" s="1605"/>
      <c r="AO12" s="1605"/>
      <c r="AP12" s="1605" t="s">
        <v>63</v>
      </c>
      <c r="AQ12" s="1616">
        <f t="shared" si="8"/>
        <v>6432</v>
      </c>
      <c r="AR12" s="1605"/>
      <c r="AS12" s="1617">
        <f t="shared" si="3"/>
        <v>1286.4</v>
      </c>
      <c r="AT12" s="1618">
        <f t="shared" si="4"/>
        <v>1286.4</v>
      </c>
      <c r="AU12" s="1618">
        <f t="shared" si="5"/>
        <v>1286.4</v>
      </c>
      <c r="AV12" s="1618">
        <f t="shared" si="6"/>
        <v>1286.4</v>
      </c>
      <c r="AW12" s="1629">
        <f t="shared" si="7"/>
        <v>1286.4</v>
      </c>
      <c r="AX12" s="1630">
        <f t="shared" si="1"/>
        <v>1232.8</v>
      </c>
      <c r="AY12" s="1622">
        <f t="shared" si="2"/>
        <v>53.6</v>
      </c>
      <c r="AZ12" s="1631"/>
      <c r="BA12" s="1632"/>
      <c r="BB12" s="1633"/>
      <c r="BC12" s="1633"/>
      <c r="BD12" s="1633"/>
      <c r="BE12" s="1633"/>
      <c r="BF12" s="1633"/>
      <c r="BG12" s="1633"/>
      <c r="BH12" s="1633"/>
      <c r="BI12" s="1633"/>
      <c r="BJ12" s="1633"/>
      <c r="BK12" s="1633"/>
      <c r="BL12" s="1633"/>
      <c r="BM12" s="1633"/>
      <c r="BN12" s="1633"/>
      <c r="BO12" s="1633"/>
      <c r="BP12" s="1633"/>
      <c r="BQ12" s="1633"/>
      <c r="BR12" s="1633"/>
      <c r="BS12" s="1633"/>
      <c r="BT12" s="1633"/>
      <c r="BU12" s="1633"/>
      <c r="BV12" s="1633"/>
      <c r="BW12" s="1633"/>
      <c r="BX12" s="1633"/>
      <c r="BY12" s="1633"/>
      <c r="BZ12" s="1633"/>
      <c r="CA12" s="1633"/>
      <c r="CB12" s="1633"/>
      <c r="CC12" s="1633"/>
      <c r="CD12" s="1633"/>
      <c r="CE12" s="1633"/>
      <c r="CF12" s="1633"/>
      <c r="CG12" s="1633"/>
      <c r="CH12" s="1633"/>
      <c r="CI12" s="1633"/>
      <c r="CJ12" s="1633"/>
      <c r="CK12" s="1633"/>
      <c r="CL12" s="1633"/>
      <c r="CM12" s="1633"/>
      <c r="CN12" s="1633"/>
      <c r="CO12" s="1633"/>
      <c r="CP12" s="1633"/>
      <c r="CQ12" s="1633"/>
      <c r="CR12" s="1633"/>
      <c r="CS12" s="1633"/>
      <c r="CT12" s="1633"/>
      <c r="CU12" s="1633"/>
      <c r="CV12" s="1633"/>
      <c r="CW12" s="1633"/>
      <c r="CX12" s="1633"/>
      <c r="CY12" s="1633"/>
      <c r="CZ12" s="1633"/>
      <c r="DA12" s="1633"/>
      <c r="DB12" s="1633"/>
      <c r="DC12" s="1633"/>
      <c r="DD12" s="1633"/>
      <c r="DE12" s="1633"/>
      <c r="DF12" s="1633"/>
      <c r="DG12" s="1633"/>
      <c r="DH12" s="1633"/>
      <c r="DI12" s="1633"/>
      <c r="DJ12" s="1633"/>
      <c r="DK12" s="1633"/>
      <c r="DL12" s="1633"/>
      <c r="DM12" s="1633"/>
      <c r="DN12" s="1633"/>
      <c r="DO12" s="1633"/>
      <c r="DP12" s="1633"/>
      <c r="DQ12" s="1633"/>
      <c r="DR12" s="1633"/>
      <c r="DS12" s="1633"/>
      <c r="DT12" s="1633"/>
      <c r="DU12" s="1633"/>
      <c r="DV12" s="1633"/>
      <c r="DW12" s="1633"/>
      <c r="DX12" s="1633"/>
      <c r="DY12" s="1633"/>
      <c r="DZ12" s="1633"/>
      <c r="EA12" s="1633"/>
      <c r="EB12" s="1633"/>
      <c r="EC12" s="1633"/>
      <c r="ED12" s="1633"/>
      <c r="EE12" s="1633"/>
      <c r="EF12" s="1633"/>
      <c r="EG12" s="1633"/>
      <c r="EH12" s="1633"/>
      <c r="EI12" s="1633"/>
      <c r="EJ12" s="1633"/>
      <c r="EK12" s="1633"/>
      <c r="EL12" s="1633"/>
      <c r="EM12" s="1633"/>
      <c r="EN12" s="1633"/>
      <c r="EO12" s="1633"/>
      <c r="EP12" s="1633"/>
      <c r="EQ12" s="1633"/>
      <c r="ER12" s="1633"/>
      <c r="ES12" s="1633"/>
      <c r="ET12" s="1633"/>
      <c r="EU12" s="1633"/>
      <c r="EV12" s="1633"/>
      <c r="EW12" s="1633"/>
      <c r="EX12" s="1633"/>
      <c r="EY12" s="1633"/>
      <c r="EZ12" s="1633"/>
      <c r="FA12" s="1633"/>
      <c r="FB12" s="1633"/>
      <c r="FC12" s="1633"/>
      <c r="FD12" s="1633"/>
      <c r="FE12" s="1633"/>
      <c r="FF12" s="1633"/>
      <c r="FG12" s="1633"/>
      <c r="FH12" s="1633"/>
      <c r="FI12" s="1633"/>
      <c r="FJ12" s="1633"/>
      <c r="FK12" s="1633"/>
      <c r="FL12" s="1633"/>
      <c r="FM12" s="1633"/>
      <c r="FN12" s="1633"/>
      <c r="FO12" s="1633"/>
      <c r="FP12" s="1633"/>
      <c r="FQ12" s="1633"/>
      <c r="FR12" s="1633"/>
      <c r="FS12" s="1633"/>
      <c r="FT12" s="1633"/>
      <c r="FU12" s="1633"/>
      <c r="FV12" s="1633"/>
      <c r="FW12" s="1633"/>
      <c r="FX12" s="1633"/>
      <c r="FY12" s="1633"/>
      <c r="FZ12" s="1633"/>
      <c r="GA12" s="1633"/>
      <c r="GB12" s="1633"/>
      <c r="GC12" s="1633"/>
      <c r="GD12" s="1633"/>
      <c r="GE12" s="1633"/>
      <c r="GF12" s="1633"/>
      <c r="GG12" s="1633"/>
      <c r="GH12" s="1633"/>
      <c r="GI12" s="1633"/>
      <c r="GJ12" s="1633"/>
      <c r="GK12" s="1633"/>
      <c r="GL12" s="1633"/>
      <c r="GM12" s="1633"/>
      <c r="GN12" s="1633"/>
      <c r="GO12" s="1633"/>
      <c r="GP12" s="1633"/>
      <c r="GQ12" s="1633"/>
      <c r="GR12" s="1633"/>
      <c r="GS12" s="1633"/>
      <c r="GT12" s="1633"/>
      <c r="GU12" s="1633"/>
      <c r="GV12" s="1633"/>
      <c r="GW12" s="1633"/>
      <c r="GX12" s="1633"/>
      <c r="GY12" s="1633"/>
      <c r="GZ12" s="1633"/>
      <c r="HA12" s="1633"/>
      <c r="HB12" s="1633"/>
      <c r="HC12" s="1633"/>
      <c r="HD12" s="1633"/>
      <c r="HE12" s="1633"/>
      <c r="HF12" s="1633"/>
      <c r="HG12" s="1633"/>
      <c r="HH12" s="1633"/>
      <c r="HI12" s="1633"/>
      <c r="HJ12" s="1633"/>
      <c r="HK12" s="1633"/>
      <c r="HL12" s="1633"/>
      <c r="HM12" s="1633"/>
      <c r="HN12" s="1633"/>
      <c r="HO12" s="1633"/>
      <c r="HP12" s="1633"/>
      <c r="HQ12" s="1633"/>
      <c r="HR12" s="1633"/>
      <c r="HS12" s="1633"/>
      <c r="HT12" s="1633"/>
      <c r="HU12" s="1633"/>
      <c r="HV12" s="1633"/>
      <c r="HW12" s="1633"/>
      <c r="HX12" s="1633"/>
      <c r="HY12" s="1633"/>
      <c r="HZ12" s="1633"/>
      <c r="IA12" s="1633"/>
      <c r="IB12" s="1633"/>
      <c r="IC12" s="1633"/>
      <c r="ID12" s="1633"/>
      <c r="IE12" s="1633"/>
      <c r="IF12" s="1633"/>
      <c r="IG12" s="1633"/>
      <c r="IH12" s="1633"/>
      <c r="II12" s="1633"/>
      <c r="IJ12" s="1633"/>
      <c r="IK12" s="1633"/>
      <c r="IL12" s="1633"/>
      <c r="IM12" s="1633"/>
      <c r="IN12" s="1633"/>
      <c r="IO12" s="1633"/>
      <c r="IP12" s="1633"/>
      <c r="IQ12" s="1633"/>
      <c r="IR12" s="1633"/>
      <c r="IS12" s="1633"/>
      <c r="IT12" s="1633"/>
      <c r="IU12" s="1633"/>
      <c r="IV12" s="1633"/>
      <c r="IW12" s="1633"/>
      <c r="IX12" s="1633"/>
      <c r="IY12" s="1633"/>
      <c r="IZ12" s="1633"/>
      <c r="JA12" s="1633"/>
      <c r="JB12" s="1633"/>
      <c r="JC12" s="1633"/>
      <c r="JD12" s="1633"/>
      <c r="JE12" s="1633"/>
      <c r="JF12" s="1633"/>
      <c r="JG12" s="1633"/>
      <c r="JH12" s="1633"/>
      <c r="JI12" s="1633"/>
      <c r="JJ12" s="1633"/>
      <c r="JK12" s="1633"/>
      <c r="JL12" s="1633"/>
      <c r="JM12" s="1633"/>
      <c r="JN12" s="1633"/>
      <c r="JO12" s="1633"/>
      <c r="JP12" s="1633"/>
      <c r="JQ12" s="1633"/>
      <c r="JR12" s="1633"/>
      <c r="JS12" s="1633"/>
      <c r="JT12" s="1633"/>
      <c r="JU12" s="1633"/>
      <c r="JV12" s="1633"/>
      <c r="JW12" s="1633"/>
      <c r="JX12" s="1633"/>
      <c r="JY12" s="1633"/>
      <c r="JZ12" s="1633"/>
      <c r="KA12" s="1633"/>
      <c r="KB12" s="1633"/>
      <c r="KC12" s="1633"/>
      <c r="KD12" s="1633"/>
      <c r="KE12" s="1633"/>
      <c r="KF12" s="1633"/>
      <c r="KG12" s="1633"/>
      <c r="KH12" s="1633"/>
      <c r="KI12" s="1633"/>
      <c r="KJ12" s="1633"/>
      <c r="KK12" s="1633"/>
      <c r="KL12" s="1633"/>
      <c r="KM12" s="1633"/>
      <c r="KN12" s="1633"/>
      <c r="KO12" s="1633"/>
      <c r="KP12" s="1633"/>
      <c r="KQ12" s="1633"/>
      <c r="KR12" s="1633"/>
      <c r="KS12" s="1633"/>
      <c r="KT12" s="1633"/>
      <c r="KU12" s="1633"/>
      <c r="KV12" s="1633"/>
      <c r="KW12" s="1633"/>
      <c r="KX12" s="1633"/>
      <c r="KY12" s="1633"/>
      <c r="KZ12" s="1633"/>
      <c r="LA12" s="1633"/>
      <c r="LB12" s="1633"/>
      <c r="LC12" s="1633"/>
      <c r="LD12" s="1633"/>
      <c r="LE12" s="1633"/>
      <c r="LF12" s="1633"/>
      <c r="LG12" s="1633"/>
      <c r="LH12" s="1642"/>
      <c r="LI12" s="1642"/>
      <c r="LJ12" s="1642"/>
      <c r="LK12" s="1642"/>
      <c r="LL12" s="1642"/>
      <c r="LM12" s="1642"/>
      <c r="LN12" s="1642"/>
      <c r="LO12" s="1643"/>
    </row>
    <row r="13" s="1479" customFormat="1" ht="47" customHeight="1" spans="1:327">
      <c r="A13" s="1492">
        <v>45868</v>
      </c>
      <c r="B13" s="1493" t="s">
        <v>769</v>
      </c>
      <c r="C13" s="1494" t="s">
        <v>698</v>
      </c>
      <c r="D13" s="1495">
        <v>4500175525</v>
      </c>
      <c r="E13" s="1496" t="s">
        <v>4778</v>
      </c>
      <c r="F13" s="1495" t="s">
        <v>4779</v>
      </c>
      <c r="G13" s="1498" t="s">
        <v>4780</v>
      </c>
      <c r="H13" s="1498" t="s">
        <v>4780</v>
      </c>
      <c r="I13" s="1521" t="s">
        <v>4765</v>
      </c>
      <c r="J13" s="1522">
        <v>9000</v>
      </c>
      <c r="K13" s="1523">
        <v>0</v>
      </c>
      <c r="L13" s="1523">
        <v>24</v>
      </c>
      <c r="M13" s="1524">
        <f t="shared" si="0"/>
        <v>375</v>
      </c>
      <c r="N13" s="1525">
        <v>45905</v>
      </c>
      <c r="O13" s="1525">
        <v>45913</v>
      </c>
      <c r="P13" s="1526" t="s">
        <v>4781</v>
      </c>
      <c r="Q13" s="1554" t="s">
        <v>78</v>
      </c>
      <c r="R13" s="1555"/>
      <c r="S13" s="1555"/>
      <c r="T13" s="1555"/>
      <c r="U13" s="1555"/>
      <c r="V13" s="1556" t="s">
        <v>4782</v>
      </c>
      <c r="W13" s="1556" t="s">
        <v>168</v>
      </c>
      <c r="X13" s="1557">
        <v>45868</v>
      </c>
      <c r="Y13" s="1578" t="s">
        <v>287</v>
      </c>
      <c r="Z13" s="1557">
        <v>45873</v>
      </c>
      <c r="AA13" s="1579"/>
      <c r="AB13" s="1578"/>
      <c r="AC13" s="1580" t="s">
        <v>4783</v>
      </c>
      <c r="AD13" s="1581" t="s">
        <v>696</v>
      </c>
      <c r="AE13" s="1582">
        <v>1.274</v>
      </c>
      <c r="AF13" s="1583">
        <f>AE13*J13</f>
        <v>11466</v>
      </c>
      <c r="AG13" s="1602"/>
      <c r="AH13" s="1603" t="s">
        <v>81</v>
      </c>
      <c r="AI13" s="1603">
        <v>5</v>
      </c>
      <c r="AJ13" s="1603">
        <f>J13</f>
        <v>9000</v>
      </c>
      <c r="AK13" s="1604"/>
      <c r="AL13" s="1605">
        <f t="shared" si="9"/>
        <v>375</v>
      </c>
      <c r="AM13" s="1605"/>
      <c r="AN13" s="1605"/>
      <c r="AO13" s="1605"/>
      <c r="AP13" s="1605" t="s">
        <v>63</v>
      </c>
      <c r="AQ13" s="1616">
        <f t="shared" si="8"/>
        <v>9000</v>
      </c>
      <c r="AR13" s="1605"/>
      <c r="AS13" s="1617">
        <f t="shared" si="3"/>
        <v>1800</v>
      </c>
      <c r="AT13" s="1618">
        <f t="shared" si="4"/>
        <v>1800</v>
      </c>
      <c r="AU13" s="1618">
        <f t="shared" si="5"/>
        <v>1800</v>
      </c>
      <c r="AV13" s="1618">
        <f t="shared" si="6"/>
        <v>1800</v>
      </c>
      <c r="AW13" s="1629">
        <f t="shared" si="7"/>
        <v>1800</v>
      </c>
      <c r="AX13" s="1630">
        <f t="shared" si="1"/>
        <v>1725</v>
      </c>
      <c r="AY13" s="1622">
        <f t="shared" si="2"/>
        <v>75</v>
      </c>
      <c r="AZ13" s="1631"/>
      <c r="BA13" s="1632"/>
      <c r="BB13" s="1633"/>
      <c r="BC13" s="1633"/>
      <c r="BD13" s="1633"/>
      <c r="BE13" s="1633"/>
      <c r="BF13" s="1633"/>
      <c r="BG13" s="1633"/>
      <c r="BH13" s="1633"/>
      <c r="BI13" s="1633"/>
      <c r="BJ13" s="1633"/>
      <c r="BK13" s="1633"/>
      <c r="BL13" s="1633"/>
      <c r="BM13" s="1633"/>
      <c r="BN13" s="1633"/>
      <c r="BO13" s="1633"/>
      <c r="BP13" s="1633"/>
      <c r="BQ13" s="1633"/>
      <c r="BR13" s="1633"/>
      <c r="BS13" s="1633"/>
      <c r="BT13" s="1633"/>
      <c r="BU13" s="1633"/>
      <c r="BV13" s="1633"/>
      <c r="BW13" s="1633"/>
      <c r="BX13" s="1633"/>
      <c r="BY13" s="1633"/>
      <c r="BZ13" s="1633"/>
      <c r="CA13" s="1633"/>
      <c r="CB13" s="1633"/>
      <c r="CC13" s="1633"/>
      <c r="CD13" s="1633"/>
      <c r="CE13" s="1633"/>
      <c r="CF13" s="1633"/>
      <c r="CG13" s="1633"/>
      <c r="CH13" s="1633"/>
      <c r="CI13" s="1633"/>
      <c r="CJ13" s="1633"/>
      <c r="CK13" s="1633"/>
      <c r="CL13" s="1633"/>
      <c r="CM13" s="1633"/>
      <c r="CN13" s="1633"/>
      <c r="CO13" s="1633"/>
      <c r="CP13" s="1633"/>
      <c r="CQ13" s="1633"/>
      <c r="CR13" s="1633"/>
      <c r="CS13" s="1633"/>
      <c r="CT13" s="1633"/>
      <c r="CU13" s="1633"/>
      <c r="CV13" s="1633"/>
      <c r="CW13" s="1633"/>
      <c r="CX13" s="1633"/>
      <c r="CY13" s="1633"/>
      <c r="CZ13" s="1633"/>
      <c r="DA13" s="1633"/>
      <c r="DB13" s="1633"/>
      <c r="DC13" s="1633"/>
      <c r="DD13" s="1633"/>
      <c r="DE13" s="1633"/>
      <c r="DF13" s="1633"/>
      <c r="DG13" s="1633"/>
      <c r="DH13" s="1633"/>
      <c r="DI13" s="1633"/>
      <c r="DJ13" s="1633"/>
      <c r="DK13" s="1633"/>
      <c r="DL13" s="1633"/>
      <c r="DM13" s="1633"/>
      <c r="DN13" s="1633"/>
      <c r="DO13" s="1633"/>
      <c r="DP13" s="1633"/>
      <c r="DQ13" s="1633"/>
      <c r="DR13" s="1633"/>
      <c r="DS13" s="1633"/>
      <c r="DT13" s="1633"/>
      <c r="DU13" s="1633"/>
      <c r="DV13" s="1633"/>
      <c r="DW13" s="1633"/>
      <c r="DX13" s="1633"/>
      <c r="DY13" s="1633"/>
      <c r="DZ13" s="1633"/>
      <c r="EA13" s="1633"/>
      <c r="EB13" s="1633"/>
      <c r="EC13" s="1633"/>
      <c r="ED13" s="1633"/>
      <c r="EE13" s="1633"/>
      <c r="EF13" s="1633"/>
      <c r="EG13" s="1633"/>
      <c r="EH13" s="1633"/>
      <c r="EI13" s="1633"/>
      <c r="EJ13" s="1633"/>
      <c r="EK13" s="1633"/>
      <c r="EL13" s="1633"/>
      <c r="EM13" s="1633"/>
      <c r="EN13" s="1633"/>
      <c r="EO13" s="1633"/>
      <c r="EP13" s="1633"/>
      <c r="EQ13" s="1633"/>
      <c r="ER13" s="1633"/>
      <c r="ES13" s="1633"/>
      <c r="ET13" s="1633"/>
      <c r="EU13" s="1633"/>
      <c r="EV13" s="1633"/>
      <c r="EW13" s="1633"/>
      <c r="EX13" s="1633"/>
      <c r="EY13" s="1633"/>
      <c r="EZ13" s="1633"/>
      <c r="FA13" s="1633"/>
      <c r="FB13" s="1633"/>
      <c r="FC13" s="1633"/>
      <c r="FD13" s="1633"/>
      <c r="FE13" s="1633"/>
      <c r="FF13" s="1633"/>
      <c r="FG13" s="1633"/>
      <c r="FH13" s="1633"/>
      <c r="FI13" s="1633"/>
      <c r="FJ13" s="1633"/>
      <c r="FK13" s="1633"/>
      <c r="FL13" s="1633"/>
      <c r="FM13" s="1633"/>
      <c r="FN13" s="1633"/>
      <c r="FO13" s="1633"/>
      <c r="FP13" s="1633"/>
      <c r="FQ13" s="1633"/>
      <c r="FR13" s="1633"/>
      <c r="FS13" s="1633"/>
      <c r="FT13" s="1633"/>
      <c r="FU13" s="1633"/>
      <c r="FV13" s="1633"/>
      <c r="FW13" s="1633"/>
      <c r="FX13" s="1633"/>
      <c r="FY13" s="1633"/>
      <c r="FZ13" s="1633"/>
      <c r="GA13" s="1633"/>
      <c r="GB13" s="1633"/>
      <c r="GC13" s="1633"/>
      <c r="GD13" s="1633"/>
      <c r="GE13" s="1633"/>
      <c r="GF13" s="1633"/>
      <c r="GG13" s="1633"/>
      <c r="GH13" s="1633"/>
      <c r="GI13" s="1633"/>
      <c r="GJ13" s="1633"/>
      <c r="GK13" s="1633"/>
      <c r="GL13" s="1633"/>
      <c r="GM13" s="1633"/>
      <c r="GN13" s="1633"/>
      <c r="GO13" s="1633"/>
      <c r="GP13" s="1633"/>
      <c r="GQ13" s="1633"/>
      <c r="GR13" s="1633"/>
      <c r="GS13" s="1633"/>
      <c r="GT13" s="1633"/>
      <c r="GU13" s="1633"/>
      <c r="GV13" s="1633"/>
      <c r="GW13" s="1633"/>
      <c r="GX13" s="1633"/>
      <c r="GY13" s="1633"/>
      <c r="GZ13" s="1633"/>
      <c r="HA13" s="1633"/>
      <c r="HB13" s="1633"/>
      <c r="HC13" s="1633"/>
      <c r="HD13" s="1633"/>
      <c r="HE13" s="1633"/>
      <c r="HF13" s="1633"/>
      <c r="HG13" s="1633"/>
      <c r="HH13" s="1633"/>
      <c r="HI13" s="1633"/>
      <c r="HJ13" s="1633"/>
      <c r="HK13" s="1633"/>
      <c r="HL13" s="1633"/>
      <c r="HM13" s="1633"/>
      <c r="HN13" s="1633"/>
      <c r="HO13" s="1633"/>
      <c r="HP13" s="1633"/>
      <c r="HQ13" s="1633"/>
      <c r="HR13" s="1633"/>
      <c r="HS13" s="1633"/>
      <c r="HT13" s="1633"/>
      <c r="HU13" s="1633"/>
      <c r="HV13" s="1633"/>
      <c r="HW13" s="1633"/>
      <c r="HX13" s="1633"/>
      <c r="HY13" s="1633"/>
      <c r="HZ13" s="1633"/>
      <c r="IA13" s="1633"/>
      <c r="IB13" s="1633"/>
      <c r="IC13" s="1633"/>
      <c r="ID13" s="1633"/>
      <c r="IE13" s="1633"/>
      <c r="IF13" s="1633"/>
      <c r="IG13" s="1633"/>
      <c r="IH13" s="1633"/>
      <c r="II13" s="1633"/>
      <c r="IJ13" s="1633"/>
      <c r="IK13" s="1633"/>
      <c r="IL13" s="1633"/>
      <c r="IM13" s="1633"/>
      <c r="IN13" s="1633"/>
      <c r="IO13" s="1633"/>
      <c r="IP13" s="1633"/>
      <c r="IQ13" s="1633"/>
      <c r="IR13" s="1633"/>
      <c r="IS13" s="1633"/>
      <c r="IT13" s="1633"/>
      <c r="IU13" s="1633"/>
      <c r="IV13" s="1633"/>
      <c r="IW13" s="1633"/>
      <c r="IX13" s="1633"/>
      <c r="IY13" s="1633"/>
      <c r="IZ13" s="1633"/>
      <c r="JA13" s="1633"/>
      <c r="JB13" s="1633"/>
      <c r="JC13" s="1633"/>
      <c r="JD13" s="1633"/>
      <c r="JE13" s="1633"/>
      <c r="JF13" s="1633"/>
      <c r="JG13" s="1633"/>
      <c r="JH13" s="1633"/>
      <c r="JI13" s="1633"/>
      <c r="JJ13" s="1633"/>
      <c r="JK13" s="1633"/>
      <c r="JL13" s="1633"/>
      <c r="JM13" s="1633"/>
      <c r="JN13" s="1633"/>
      <c r="JO13" s="1633"/>
      <c r="JP13" s="1633"/>
      <c r="JQ13" s="1633"/>
      <c r="JR13" s="1633"/>
      <c r="JS13" s="1633"/>
      <c r="JT13" s="1633"/>
      <c r="JU13" s="1633"/>
      <c r="JV13" s="1633"/>
      <c r="JW13" s="1633"/>
      <c r="JX13" s="1633"/>
      <c r="JY13" s="1633"/>
      <c r="JZ13" s="1633"/>
      <c r="KA13" s="1633"/>
      <c r="KB13" s="1633"/>
      <c r="KC13" s="1633"/>
      <c r="KD13" s="1633"/>
      <c r="KE13" s="1633"/>
      <c r="KF13" s="1633"/>
      <c r="KG13" s="1633"/>
      <c r="KH13" s="1633"/>
      <c r="KI13" s="1633"/>
      <c r="KJ13" s="1633"/>
      <c r="KK13" s="1633"/>
      <c r="KL13" s="1633"/>
      <c r="KM13" s="1633"/>
      <c r="KN13" s="1633"/>
      <c r="KO13" s="1633"/>
      <c r="KP13" s="1633"/>
      <c r="KQ13" s="1633"/>
      <c r="KR13" s="1633"/>
      <c r="KS13" s="1633"/>
      <c r="KT13" s="1633"/>
      <c r="KU13" s="1633"/>
      <c r="KV13" s="1633"/>
      <c r="KW13" s="1633"/>
      <c r="KX13" s="1633"/>
      <c r="KY13" s="1633"/>
      <c r="KZ13" s="1633"/>
      <c r="LA13" s="1633"/>
      <c r="LB13" s="1633"/>
      <c r="LC13" s="1633"/>
      <c r="LD13" s="1633"/>
      <c r="LE13" s="1633"/>
      <c r="LF13" s="1633"/>
      <c r="LG13" s="1633"/>
      <c r="LH13" s="1642"/>
      <c r="LI13" s="1642"/>
      <c r="LJ13" s="1642"/>
      <c r="LK13" s="1642"/>
      <c r="LL13" s="1642"/>
      <c r="LM13" s="1642"/>
      <c r="LN13" s="1642"/>
      <c r="LO13" s="1643"/>
    </row>
    <row r="14" s="1479" customFormat="1" ht="47" customHeight="1" spans="1:327">
      <c r="A14" s="1492">
        <v>45859</v>
      </c>
      <c r="B14" s="1493" t="s">
        <v>613</v>
      </c>
      <c r="C14" s="1494" t="s">
        <v>158</v>
      </c>
      <c r="D14" s="1495">
        <v>4500174490</v>
      </c>
      <c r="E14" s="1496" t="s">
        <v>4784</v>
      </c>
      <c r="F14" s="1495" t="s">
        <v>4785</v>
      </c>
      <c r="G14" s="1498" t="s">
        <v>4764</v>
      </c>
      <c r="H14" s="1498" t="s">
        <v>4764</v>
      </c>
      <c r="I14" s="1521" t="s">
        <v>4765</v>
      </c>
      <c r="J14" s="1522">
        <v>6504</v>
      </c>
      <c r="K14" s="1523">
        <v>0</v>
      </c>
      <c r="L14" s="1523">
        <v>24</v>
      </c>
      <c r="M14" s="1524">
        <f t="shared" si="0"/>
        <v>271</v>
      </c>
      <c r="N14" s="1525">
        <v>45922</v>
      </c>
      <c r="O14" s="1525">
        <f>N14-2</f>
        <v>45920</v>
      </c>
      <c r="P14" s="1526"/>
      <c r="Q14" s="1554" t="s">
        <v>78</v>
      </c>
      <c r="R14" s="1555"/>
      <c r="S14" s="1555"/>
      <c r="T14" s="1555"/>
      <c r="U14" s="1555" t="s">
        <v>4403</v>
      </c>
      <c r="V14" s="1556" t="s">
        <v>4786</v>
      </c>
      <c r="W14" s="1556" t="s">
        <v>111</v>
      </c>
      <c r="X14" s="1557">
        <v>45861</v>
      </c>
      <c r="Y14" s="1578" t="s">
        <v>88</v>
      </c>
      <c r="Z14" s="1578" t="s">
        <v>88</v>
      </c>
      <c r="AA14" s="1579" t="s">
        <v>4787</v>
      </c>
      <c r="AB14" s="1578"/>
      <c r="AC14" s="1580" t="s">
        <v>4788</v>
      </c>
      <c r="AD14" s="1581" t="s">
        <v>618</v>
      </c>
      <c r="AE14" s="1582">
        <v>1.277</v>
      </c>
      <c r="AF14" s="1583">
        <f>AE14*J14</f>
        <v>8305.608</v>
      </c>
      <c r="AG14" s="1602"/>
      <c r="AH14" s="1603" t="s">
        <v>81</v>
      </c>
      <c r="AI14" s="1603">
        <v>5</v>
      </c>
      <c r="AJ14" s="1603"/>
      <c r="AK14" s="1604">
        <f>J14</f>
        <v>6504</v>
      </c>
      <c r="AL14" s="1605">
        <f t="shared" si="9"/>
        <v>271</v>
      </c>
      <c r="AM14" s="1605"/>
      <c r="AN14" s="1605"/>
      <c r="AO14" s="1605"/>
      <c r="AP14" s="1605" t="s">
        <v>63</v>
      </c>
      <c r="AQ14" s="1616">
        <f t="shared" si="8"/>
        <v>6504</v>
      </c>
      <c r="AR14" s="1605"/>
      <c r="AS14" s="1617">
        <f t="shared" si="3"/>
        <v>1300.8</v>
      </c>
      <c r="AT14" s="1618">
        <f t="shared" si="4"/>
        <v>1300.8</v>
      </c>
      <c r="AU14" s="1618">
        <f t="shared" si="5"/>
        <v>1300.8</v>
      </c>
      <c r="AV14" s="1618">
        <f t="shared" si="6"/>
        <v>1300.8</v>
      </c>
      <c r="AW14" s="1629">
        <f t="shared" si="7"/>
        <v>1300.8</v>
      </c>
      <c r="AX14" s="1630">
        <f t="shared" si="1"/>
        <v>1246.6</v>
      </c>
      <c r="AY14" s="1622">
        <f t="shared" si="2"/>
        <v>54.2</v>
      </c>
      <c r="AZ14" s="1631"/>
      <c r="BA14" s="1632"/>
      <c r="BB14" s="1633"/>
      <c r="BC14" s="1633"/>
      <c r="BD14" s="1633"/>
      <c r="BE14" s="1633"/>
      <c r="BF14" s="1633"/>
      <c r="BG14" s="1633"/>
      <c r="BH14" s="1633"/>
      <c r="BI14" s="1633"/>
      <c r="BJ14" s="1633"/>
      <c r="BK14" s="1633"/>
      <c r="BL14" s="1633"/>
      <c r="BM14" s="1633"/>
      <c r="BN14" s="1633"/>
      <c r="BO14" s="1633"/>
      <c r="BP14" s="1633"/>
      <c r="BQ14" s="1633"/>
      <c r="BR14" s="1633"/>
      <c r="BS14" s="1633"/>
      <c r="BT14" s="1633"/>
      <c r="BU14" s="1633"/>
      <c r="BV14" s="1633"/>
      <c r="BW14" s="1633"/>
      <c r="BX14" s="1633"/>
      <c r="BY14" s="1633"/>
      <c r="BZ14" s="1633"/>
      <c r="CA14" s="1633"/>
      <c r="CB14" s="1633"/>
      <c r="CC14" s="1633"/>
      <c r="CD14" s="1633"/>
      <c r="CE14" s="1633"/>
      <c r="CF14" s="1633"/>
      <c r="CG14" s="1633"/>
      <c r="CH14" s="1633"/>
      <c r="CI14" s="1633"/>
      <c r="CJ14" s="1633"/>
      <c r="CK14" s="1633"/>
      <c r="CL14" s="1633"/>
      <c r="CM14" s="1633"/>
      <c r="CN14" s="1633"/>
      <c r="CO14" s="1633"/>
      <c r="CP14" s="1633"/>
      <c r="CQ14" s="1633"/>
      <c r="CR14" s="1633"/>
      <c r="CS14" s="1633"/>
      <c r="CT14" s="1633"/>
      <c r="CU14" s="1633"/>
      <c r="CV14" s="1633"/>
      <c r="CW14" s="1633"/>
      <c r="CX14" s="1633"/>
      <c r="CY14" s="1633"/>
      <c r="CZ14" s="1633"/>
      <c r="DA14" s="1633"/>
      <c r="DB14" s="1633"/>
      <c r="DC14" s="1633"/>
      <c r="DD14" s="1633"/>
      <c r="DE14" s="1633"/>
      <c r="DF14" s="1633"/>
      <c r="DG14" s="1633"/>
      <c r="DH14" s="1633"/>
      <c r="DI14" s="1633"/>
      <c r="DJ14" s="1633"/>
      <c r="DK14" s="1633"/>
      <c r="DL14" s="1633"/>
      <c r="DM14" s="1633"/>
      <c r="DN14" s="1633"/>
      <c r="DO14" s="1633"/>
      <c r="DP14" s="1633"/>
      <c r="DQ14" s="1633"/>
      <c r="DR14" s="1633"/>
      <c r="DS14" s="1633"/>
      <c r="DT14" s="1633"/>
      <c r="DU14" s="1633"/>
      <c r="DV14" s="1633"/>
      <c r="DW14" s="1633"/>
      <c r="DX14" s="1633"/>
      <c r="DY14" s="1633"/>
      <c r="DZ14" s="1633"/>
      <c r="EA14" s="1633"/>
      <c r="EB14" s="1633"/>
      <c r="EC14" s="1633"/>
      <c r="ED14" s="1633"/>
      <c r="EE14" s="1633"/>
      <c r="EF14" s="1633"/>
      <c r="EG14" s="1633"/>
      <c r="EH14" s="1633"/>
      <c r="EI14" s="1633"/>
      <c r="EJ14" s="1633"/>
      <c r="EK14" s="1633"/>
      <c r="EL14" s="1633"/>
      <c r="EM14" s="1633"/>
      <c r="EN14" s="1633"/>
      <c r="EO14" s="1633"/>
      <c r="EP14" s="1633"/>
      <c r="EQ14" s="1633"/>
      <c r="ER14" s="1633"/>
      <c r="ES14" s="1633"/>
      <c r="ET14" s="1633"/>
      <c r="EU14" s="1633"/>
      <c r="EV14" s="1633"/>
      <c r="EW14" s="1633"/>
      <c r="EX14" s="1633"/>
      <c r="EY14" s="1633"/>
      <c r="EZ14" s="1633"/>
      <c r="FA14" s="1633"/>
      <c r="FB14" s="1633"/>
      <c r="FC14" s="1633"/>
      <c r="FD14" s="1633"/>
      <c r="FE14" s="1633"/>
      <c r="FF14" s="1633"/>
      <c r="FG14" s="1633"/>
      <c r="FH14" s="1633"/>
      <c r="FI14" s="1633"/>
      <c r="FJ14" s="1633"/>
      <c r="FK14" s="1633"/>
      <c r="FL14" s="1633"/>
      <c r="FM14" s="1633"/>
      <c r="FN14" s="1633"/>
      <c r="FO14" s="1633"/>
      <c r="FP14" s="1633"/>
      <c r="FQ14" s="1633"/>
      <c r="FR14" s="1633"/>
      <c r="FS14" s="1633"/>
      <c r="FT14" s="1633"/>
      <c r="FU14" s="1633"/>
      <c r="FV14" s="1633"/>
      <c r="FW14" s="1633"/>
      <c r="FX14" s="1633"/>
      <c r="FY14" s="1633"/>
      <c r="FZ14" s="1633"/>
      <c r="GA14" s="1633"/>
      <c r="GB14" s="1633"/>
      <c r="GC14" s="1633"/>
      <c r="GD14" s="1633"/>
      <c r="GE14" s="1633"/>
      <c r="GF14" s="1633"/>
      <c r="GG14" s="1633"/>
      <c r="GH14" s="1633"/>
      <c r="GI14" s="1633"/>
      <c r="GJ14" s="1633"/>
      <c r="GK14" s="1633"/>
      <c r="GL14" s="1633"/>
      <c r="GM14" s="1633"/>
      <c r="GN14" s="1633"/>
      <c r="GO14" s="1633"/>
      <c r="GP14" s="1633"/>
      <c r="GQ14" s="1633"/>
      <c r="GR14" s="1633"/>
      <c r="GS14" s="1633"/>
      <c r="GT14" s="1633"/>
      <c r="GU14" s="1633"/>
      <c r="GV14" s="1633"/>
      <c r="GW14" s="1633"/>
      <c r="GX14" s="1633"/>
      <c r="GY14" s="1633"/>
      <c r="GZ14" s="1633"/>
      <c r="HA14" s="1633"/>
      <c r="HB14" s="1633"/>
      <c r="HC14" s="1633"/>
      <c r="HD14" s="1633"/>
      <c r="HE14" s="1633"/>
      <c r="HF14" s="1633"/>
      <c r="HG14" s="1633"/>
      <c r="HH14" s="1633"/>
      <c r="HI14" s="1633"/>
      <c r="HJ14" s="1633"/>
      <c r="HK14" s="1633"/>
      <c r="HL14" s="1633"/>
      <c r="HM14" s="1633"/>
      <c r="HN14" s="1633"/>
      <c r="HO14" s="1633"/>
      <c r="HP14" s="1633"/>
      <c r="HQ14" s="1633"/>
      <c r="HR14" s="1633"/>
      <c r="HS14" s="1633"/>
      <c r="HT14" s="1633"/>
      <c r="HU14" s="1633"/>
      <c r="HV14" s="1633"/>
      <c r="HW14" s="1633"/>
      <c r="HX14" s="1633"/>
      <c r="HY14" s="1633"/>
      <c r="HZ14" s="1633"/>
      <c r="IA14" s="1633"/>
      <c r="IB14" s="1633"/>
      <c r="IC14" s="1633"/>
      <c r="ID14" s="1633"/>
      <c r="IE14" s="1633"/>
      <c r="IF14" s="1633"/>
      <c r="IG14" s="1633"/>
      <c r="IH14" s="1633"/>
      <c r="II14" s="1633"/>
      <c r="IJ14" s="1633"/>
      <c r="IK14" s="1633"/>
      <c r="IL14" s="1633"/>
      <c r="IM14" s="1633"/>
      <c r="IN14" s="1633"/>
      <c r="IO14" s="1633"/>
      <c r="IP14" s="1633"/>
      <c r="IQ14" s="1633"/>
      <c r="IR14" s="1633"/>
      <c r="IS14" s="1633"/>
      <c r="IT14" s="1633"/>
      <c r="IU14" s="1633"/>
      <c r="IV14" s="1633"/>
      <c r="IW14" s="1633"/>
      <c r="IX14" s="1633"/>
      <c r="IY14" s="1633"/>
      <c r="IZ14" s="1633"/>
      <c r="JA14" s="1633"/>
      <c r="JB14" s="1633"/>
      <c r="JC14" s="1633"/>
      <c r="JD14" s="1633"/>
      <c r="JE14" s="1633"/>
      <c r="JF14" s="1633"/>
      <c r="JG14" s="1633"/>
      <c r="JH14" s="1633"/>
      <c r="JI14" s="1633"/>
      <c r="JJ14" s="1633"/>
      <c r="JK14" s="1633"/>
      <c r="JL14" s="1633"/>
      <c r="JM14" s="1633"/>
      <c r="JN14" s="1633"/>
      <c r="JO14" s="1633"/>
      <c r="JP14" s="1633"/>
      <c r="JQ14" s="1633"/>
      <c r="JR14" s="1633"/>
      <c r="JS14" s="1633"/>
      <c r="JT14" s="1633"/>
      <c r="JU14" s="1633"/>
      <c r="JV14" s="1633"/>
      <c r="JW14" s="1633"/>
      <c r="JX14" s="1633"/>
      <c r="JY14" s="1633"/>
      <c r="JZ14" s="1633"/>
      <c r="KA14" s="1633"/>
      <c r="KB14" s="1633"/>
      <c r="KC14" s="1633"/>
      <c r="KD14" s="1633"/>
      <c r="KE14" s="1633"/>
      <c r="KF14" s="1633"/>
      <c r="KG14" s="1633"/>
      <c r="KH14" s="1633"/>
      <c r="KI14" s="1633"/>
      <c r="KJ14" s="1633"/>
      <c r="KK14" s="1633"/>
      <c r="KL14" s="1633"/>
      <c r="KM14" s="1633"/>
      <c r="KN14" s="1633"/>
      <c r="KO14" s="1633"/>
      <c r="KP14" s="1633"/>
      <c r="KQ14" s="1633"/>
      <c r="KR14" s="1633"/>
      <c r="KS14" s="1633"/>
      <c r="KT14" s="1633"/>
      <c r="KU14" s="1633"/>
      <c r="KV14" s="1633"/>
      <c r="KW14" s="1633"/>
      <c r="KX14" s="1633"/>
      <c r="KY14" s="1633"/>
      <c r="KZ14" s="1633"/>
      <c r="LA14" s="1633"/>
      <c r="LB14" s="1633"/>
      <c r="LC14" s="1633"/>
      <c r="LD14" s="1633"/>
      <c r="LE14" s="1633"/>
      <c r="LF14" s="1633"/>
      <c r="LG14" s="1633"/>
      <c r="LH14" s="1642"/>
      <c r="LI14" s="1642"/>
      <c r="LJ14" s="1642"/>
      <c r="LK14" s="1642"/>
      <c r="LL14" s="1642"/>
      <c r="LM14" s="1642"/>
      <c r="LN14" s="1642"/>
      <c r="LO14" s="1643"/>
    </row>
    <row r="15" s="1479" customFormat="1" ht="47" customHeight="1" spans="1:327">
      <c r="A15" s="1492">
        <v>45868</v>
      </c>
      <c r="B15" s="1493" t="s">
        <v>97</v>
      </c>
      <c r="C15" s="1494" t="s">
        <v>98</v>
      </c>
      <c r="D15" s="1495">
        <v>4500175521</v>
      </c>
      <c r="E15" s="1496" t="s">
        <v>4789</v>
      </c>
      <c r="F15" s="1495" t="s">
        <v>4790</v>
      </c>
      <c r="G15" s="1497" t="s">
        <v>4770</v>
      </c>
      <c r="H15" s="1498" t="s">
        <v>4771</v>
      </c>
      <c r="I15" s="1521" t="s">
        <v>4772</v>
      </c>
      <c r="J15" s="1522">
        <v>7200</v>
      </c>
      <c r="K15" s="1523">
        <v>0</v>
      </c>
      <c r="L15" s="1523">
        <v>48</v>
      </c>
      <c r="M15" s="1524">
        <f t="shared" si="0"/>
        <v>150</v>
      </c>
      <c r="N15" s="1525">
        <v>45917</v>
      </c>
      <c r="O15" s="1525">
        <f>N15-2</f>
        <v>45915</v>
      </c>
      <c r="P15" s="1526"/>
      <c r="Q15" s="1554" t="s">
        <v>78</v>
      </c>
      <c r="R15" s="1555"/>
      <c r="S15" s="1555"/>
      <c r="T15" s="1555"/>
      <c r="U15" s="1555" t="s">
        <v>4403</v>
      </c>
      <c r="V15" s="1556" t="s">
        <v>1250</v>
      </c>
      <c r="W15" s="1556" t="s">
        <v>111</v>
      </c>
      <c r="X15" s="1557">
        <v>45868</v>
      </c>
      <c r="Y15" s="1578" t="s">
        <v>88</v>
      </c>
      <c r="Z15" s="1557" t="s">
        <v>88</v>
      </c>
      <c r="AA15" s="1579"/>
      <c r="AB15" s="1578"/>
      <c r="AC15" s="1580" t="s">
        <v>4791</v>
      </c>
      <c r="AD15" s="1581" t="s">
        <v>104</v>
      </c>
      <c r="AE15" s="1582">
        <v>82.6819</v>
      </c>
      <c r="AF15" s="1583">
        <f>AE15*M15</f>
        <v>12402.285</v>
      </c>
      <c r="AG15" s="1602" t="s">
        <v>4792</v>
      </c>
      <c r="AH15" s="1603" t="s">
        <v>81</v>
      </c>
      <c r="AI15" s="1603">
        <v>5</v>
      </c>
      <c r="AJ15" s="1603">
        <f>J15</f>
        <v>7200</v>
      </c>
      <c r="AK15" s="1604"/>
      <c r="AL15" s="1605">
        <f t="shared" si="9"/>
        <v>300</v>
      </c>
      <c r="AM15" s="1605"/>
      <c r="AN15" s="1605"/>
      <c r="AO15" s="1605"/>
      <c r="AP15" s="1605" t="s">
        <v>63</v>
      </c>
      <c r="AQ15" s="1616">
        <f t="shared" si="8"/>
        <v>7200</v>
      </c>
      <c r="AR15" s="1605"/>
      <c r="AS15" s="1617">
        <f t="shared" si="3"/>
        <v>1440</v>
      </c>
      <c r="AT15" s="1618">
        <f t="shared" si="4"/>
        <v>1440</v>
      </c>
      <c r="AU15" s="1618">
        <f t="shared" si="5"/>
        <v>1440</v>
      </c>
      <c r="AV15" s="1618">
        <f t="shared" si="6"/>
        <v>1440</v>
      </c>
      <c r="AW15" s="1629">
        <f t="shared" si="7"/>
        <v>1440</v>
      </c>
      <c r="AX15" s="1630">
        <f t="shared" si="1"/>
        <v>1380</v>
      </c>
      <c r="AY15" s="1622">
        <f t="shared" si="2"/>
        <v>60</v>
      </c>
      <c r="AZ15" s="1631"/>
      <c r="BA15" s="1632"/>
      <c r="BB15" s="1633"/>
      <c r="BC15" s="1633"/>
      <c r="BD15" s="1633"/>
      <c r="BE15" s="1633"/>
      <c r="BF15" s="1633"/>
      <c r="BG15" s="1633"/>
      <c r="BH15" s="1633"/>
      <c r="BI15" s="1633"/>
      <c r="BJ15" s="1633"/>
      <c r="BK15" s="1633"/>
      <c r="BL15" s="1633"/>
      <c r="BM15" s="1633"/>
      <c r="BN15" s="1633"/>
      <c r="BO15" s="1633"/>
      <c r="BP15" s="1633"/>
      <c r="BQ15" s="1633"/>
      <c r="BR15" s="1633"/>
      <c r="BS15" s="1633"/>
      <c r="BT15" s="1633"/>
      <c r="BU15" s="1633"/>
      <c r="BV15" s="1633"/>
      <c r="BW15" s="1633"/>
      <c r="BX15" s="1633"/>
      <c r="BY15" s="1633"/>
      <c r="BZ15" s="1633"/>
      <c r="CA15" s="1633"/>
      <c r="CB15" s="1633"/>
      <c r="CC15" s="1633"/>
      <c r="CD15" s="1633"/>
      <c r="CE15" s="1633"/>
      <c r="CF15" s="1633"/>
      <c r="CG15" s="1633"/>
      <c r="CH15" s="1633"/>
      <c r="CI15" s="1633"/>
      <c r="CJ15" s="1633"/>
      <c r="CK15" s="1633"/>
      <c r="CL15" s="1633"/>
      <c r="CM15" s="1633"/>
      <c r="CN15" s="1633"/>
      <c r="CO15" s="1633"/>
      <c r="CP15" s="1633"/>
      <c r="CQ15" s="1633"/>
      <c r="CR15" s="1633"/>
      <c r="CS15" s="1633"/>
      <c r="CT15" s="1633"/>
      <c r="CU15" s="1633"/>
      <c r="CV15" s="1633"/>
      <c r="CW15" s="1633"/>
      <c r="CX15" s="1633"/>
      <c r="CY15" s="1633"/>
      <c r="CZ15" s="1633"/>
      <c r="DA15" s="1633"/>
      <c r="DB15" s="1633"/>
      <c r="DC15" s="1633"/>
      <c r="DD15" s="1633"/>
      <c r="DE15" s="1633"/>
      <c r="DF15" s="1633"/>
      <c r="DG15" s="1633"/>
      <c r="DH15" s="1633"/>
      <c r="DI15" s="1633"/>
      <c r="DJ15" s="1633"/>
      <c r="DK15" s="1633"/>
      <c r="DL15" s="1633"/>
      <c r="DM15" s="1633"/>
      <c r="DN15" s="1633"/>
      <c r="DO15" s="1633"/>
      <c r="DP15" s="1633"/>
      <c r="DQ15" s="1633"/>
      <c r="DR15" s="1633"/>
      <c r="DS15" s="1633"/>
      <c r="DT15" s="1633"/>
      <c r="DU15" s="1633"/>
      <c r="DV15" s="1633"/>
      <c r="DW15" s="1633"/>
      <c r="DX15" s="1633"/>
      <c r="DY15" s="1633"/>
      <c r="DZ15" s="1633"/>
      <c r="EA15" s="1633"/>
      <c r="EB15" s="1633"/>
      <c r="EC15" s="1633"/>
      <c r="ED15" s="1633"/>
      <c r="EE15" s="1633"/>
      <c r="EF15" s="1633"/>
      <c r="EG15" s="1633"/>
      <c r="EH15" s="1633"/>
      <c r="EI15" s="1633"/>
      <c r="EJ15" s="1633"/>
      <c r="EK15" s="1633"/>
      <c r="EL15" s="1633"/>
      <c r="EM15" s="1633"/>
      <c r="EN15" s="1633"/>
      <c r="EO15" s="1633"/>
      <c r="EP15" s="1633"/>
      <c r="EQ15" s="1633"/>
      <c r="ER15" s="1633"/>
      <c r="ES15" s="1633"/>
      <c r="ET15" s="1633"/>
      <c r="EU15" s="1633"/>
      <c r="EV15" s="1633"/>
      <c r="EW15" s="1633"/>
      <c r="EX15" s="1633"/>
      <c r="EY15" s="1633"/>
      <c r="EZ15" s="1633"/>
      <c r="FA15" s="1633"/>
      <c r="FB15" s="1633"/>
      <c r="FC15" s="1633"/>
      <c r="FD15" s="1633"/>
      <c r="FE15" s="1633"/>
      <c r="FF15" s="1633"/>
      <c r="FG15" s="1633"/>
      <c r="FH15" s="1633"/>
      <c r="FI15" s="1633"/>
      <c r="FJ15" s="1633"/>
      <c r="FK15" s="1633"/>
      <c r="FL15" s="1633"/>
      <c r="FM15" s="1633"/>
      <c r="FN15" s="1633"/>
      <c r="FO15" s="1633"/>
      <c r="FP15" s="1633"/>
      <c r="FQ15" s="1633"/>
      <c r="FR15" s="1633"/>
      <c r="FS15" s="1633"/>
      <c r="FT15" s="1633"/>
      <c r="FU15" s="1633"/>
      <c r="FV15" s="1633"/>
      <c r="FW15" s="1633"/>
      <c r="FX15" s="1633"/>
      <c r="FY15" s="1633"/>
      <c r="FZ15" s="1633"/>
      <c r="GA15" s="1633"/>
      <c r="GB15" s="1633"/>
      <c r="GC15" s="1633"/>
      <c r="GD15" s="1633"/>
      <c r="GE15" s="1633"/>
      <c r="GF15" s="1633"/>
      <c r="GG15" s="1633"/>
      <c r="GH15" s="1633"/>
      <c r="GI15" s="1633"/>
      <c r="GJ15" s="1633"/>
      <c r="GK15" s="1633"/>
      <c r="GL15" s="1633"/>
      <c r="GM15" s="1633"/>
      <c r="GN15" s="1633"/>
      <c r="GO15" s="1633"/>
      <c r="GP15" s="1633"/>
      <c r="GQ15" s="1633"/>
      <c r="GR15" s="1633"/>
      <c r="GS15" s="1633"/>
      <c r="GT15" s="1633"/>
      <c r="GU15" s="1633"/>
      <c r="GV15" s="1633"/>
      <c r="GW15" s="1633"/>
      <c r="GX15" s="1633"/>
      <c r="GY15" s="1633"/>
      <c r="GZ15" s="1633"/>
      <c r="HA15" s="1633"/>
      <c r="HB15" s="1633"/>
      <c r="HC15" s="1633"/>
      <c r="HD15" s="1633"/>
      <c r="HE15" s="1633"/>
      <c r="HF15" s="1633"/>
      <c r="HG15" s="1633"/>
      <c r="HH15" s="1633"/>
      <c r="HI15" s="1633"/>
      <c r="HJ15" s="1633"/>
      <c r="HK15" s="1633"/>
      <c r="HL15" s="1633"/>
      <c r="HM15" s="1633"/>
      <c r="HN15" s="1633"/>
      <c r="HO15" s="1633"/>
      <c r="HP15" s="1633"/>
      <c r="HQ15" s="1633"/>
      <c r="HR15" s="1633"/>
      <c r="HS15" s="1633"/>
      <c r="HT15" s="1633"/>
      <c r="HU15" s="1633"/>
      <c r="HV15" s="1633"/>
      <c r="HW15" s="1633"/>
      <c r="HX15" s="1633"/>
      <c r="HY15" s="1633"/>
      <c r="HZ15" s="1633"/>
      <c r="IA15" s="1633"/>
      <c r="IB15" s="1633"/>
      <c r="IC15" s="1633"/>
      <c r="ID15" s="1633"/>
      <c r="IE15" s="1633"/>
      <c r="IF15" s="1633"/>
      <c r="IG15" s="1633"/>
      <c r="IH15" s="1633"/>
      <c r="II15" s="1633"/>
      <c r="IJ15" s="1633"/>
      <c r="IK15" s="1633"/>
      <c r="IL15" s="1633"/>
      <c r="IM15" s="1633"/>
      <c r="IN15" s="1633"/>
      <c r="IO15" s="1633"/>
      <c r="IP15" s="1633"/>
      <c r="IQ15" s="1633"/>
      <c r="IR15" s="1633"/>
      <c r="IS15" s="1633"/>
      <c r="IT15" s="1633"/>
      <c r="IU15" s="1633"/>
      <c r="IV15" s="1633"/>
      <c r="IW15" s="1633"/>
      <c r="IX15" s="1633"/>
      <c r="IY15" s="1633"/>
      <c r="IZ15" s="1633"/>
      <c r="JA15" s="1633"/>
      <c r="JB15" s="1633"/>
      <c r="JC15" s="1633"/>
      <c r="JD15" s="1633"/>
      <c r="JE15" s="1633"/>
      <c r="JF15" s="1633"/>
      <c r="JG15" s="1633"/>
      <c r="JH15" s="1633"/>
      <c r="JI15" s="1633"/>
      <c r="JJ15" s="1633"/>
      <c r="JK15" s="1633"/>
      <c r="JL15" s="1633"/>
      <c r="JM15" s="1633"/>
      <c r="JN15" s="1633"/>
      <c r="JO15" s="1633"/>
      <c r="JP15" s="1633"/>
      <c r="JQ15" s="1633"/>
      <c r="JR15" s="1633"/>
      <c r="JS15" s="1633"/>
      <c r="JT15" s="1633"/>
      <c r="JU15" s="1633"/>
      <c r="JV15" s="1633"/>
      <c r="JW15" s="1633"/>
      <c r="JX15" s="1633"/>
      <c r="JY15" s="1633"/>
      <c r="JZ15" s="1633"/>
      <c r="KA15" s="1633"/>
      <c r="KB15" s="1633"/>
      <c r="KC15" s="1633"/>
      <c r="KD15" s="1633"/>
      <c r="KE15" s="1633"/>
      <c r="KF15" s="1633"/>
      <c r="KG15" s="1633"/>
      <c r="KH15" s="1633"/>
      <c r="KI15" s="1633"/>
      <c r="KJ15" s="1633"/>
      <c r="KK15" s="1633"/>
      <c r="KL15" s="1633"/>
      <c r="KM15" s="1633"/>
      <c r="KN15" s="1633"/>
      <c r="KO15" s="1633"/>
      <c r="KP15" s="1633"/>
      <c r="KQ15" s="1633"/>
      <c r="KR15" s="1633"/>
      <c r="KS15" s="1633"/>
      <c r="KT15" s="1633"/>
      <c r="KU15" s="1633"/>
      <c r="KV15" s="1633"/>
      <c r="KW15" s="1633"/>
      <c r="KX15" s="1633"/>
      <c r="KY15" s="1633"/>
      <c r="KZ15" s="1633"/>
      <c r="LA15" s="1633"/>
      <c r="LB15" s="1633"/>
      <c r="LC15" s="1633"/>
      <c r="LD15" s="1633"/>
      <c r="LE15" s="1633"/>
      <c r="LF15" s="1633"/>
      <c r="LG15" s="1633"/>
      <c r="LH15" s="1642"/>
      <c r="LI15" s="1642"/>
      <c r="LJ15" s="1642"/>
      <c r="LK15" s="1642"/>
      <c r="LL15" s="1642"/>
      <c r="LM15" s="1642"/>
      <c r="LN15" s="1642"/>
      <c r="LO15" s="1643"/>
    </row>
    <row r="16" s="1479" customFormat="1" ht="47" customHeight="1" spans="1:327">
      <c r="A16" s="1492">
        <v>45847</v>
      </c>
      <c r="B16" s="1493" t="s">
        <v>236</v>
      </c>
      <c r="C16" s="1494" t="s">
        <v>98</v>
      </c>
      <c r="D16" s="1495">
        <v>4500173134</v>
      </c>
      <c r="E16" s="1496" t="s">
        <v>4793</v>
      </c>
      <c r="F16" s="1495" t="s">
        <v>4794</v>
      </c>
      <c r="G16" s="1498" t="s">
        <v>4795</v>
      </c>
      <c r="H16" s="1498" t="s">
        <v>4795</v>
      </c>
      <c r="I16" s="1521" t="s">
        <v>4796</v>
      </c>
      <c r="J16" s="1522">
        <v>10044</v>
      </c>
      <c r="K16" s="1523">
        <v>0</v>
      </c>
      <c r="L16" s="1523">
        <v>54</v>
      </c>
      <c r="M16" s="1524">
        <f t="shared" si="0"/>
        <v>186</v>
      </c>
      <c r="N16" s="1525">
        <v>45922</v>
      </c>
      <c r="O16" s="1525">
        <f>N16-2</f>
        <v>45920</v>
      </c>
      <c r="P16" s="1526"/>
      <c r="Q16" s="1554" t="s">
        <v>78</v>
      </c>
      <c r="R16" s="1555"/>
      <c r="S16" s="1555"/>
      <c r="T16" s="1555"/>
      <c r="U16" s="1555" t="s">
        <v>4403</v>
      </c>
      <c r="V16" s="1556" t="s">
        <v>4797</v>
      </c>
      <c r="W16" s="1556" t="s">
        <v>111</v>
      </c>
      <c r="X16" s="1557">
        <v>45847</v>
      </c>
      <c r="Y16" s="1578" t="s">
        <v>88</v>
      </c>
      <c r="Z16" s="1557" t="s">
        <v>88</v>
      </c>
      <c r="AA16" s="1579"/>
      <c r="AB16" s="1578"/>
      <c r="AC16" s="1580" t="s">
        <v>4798</v>
      </c>
      <c r="AD16" s="1581" t="s">
        <v>1523</v>
      </c>
      <c r="AE16" s="1582">
        <v>43.296</v>
      </c>
      <c r="AF16" s="1583">
        <f>AE16*M16</f>
        <v>8053.056</v>
      </c>
      <c r="AG16" s="1602" t="s">
        <v>4799</v>
      </c>
      <c r="AH16" s="1603" t="s">
        <v>81</v>
      </c>
      <c r="AI16" s="1603">
        <v>5</v>
      </c>
      <c r="AJ16" s="1603">
        <f>J16</f>
        <v>10044</v>
      </c>
      <c r="AK16" s="1604"/>
      <c r="AL16" s="1605"/>
      <c r="AM16" s="1605"/>
      <c r="AN16" s="1605">
        <f>J16/54</f>
        <v>186</v>
      </c>
      <c r="AO16" s="1605"/>
      <c r="AP16" s="1605" t="s">
        <v>63</v>
      </c>
      <c r="AQ16" s="1616">
        <f t="shared" si="8"/>
        <v>10044</v>
      </c>
      <c r="AR16" s="1605"/>
      <c r="AS16" s="1617">
        <f t="shared" si="3"/>
        <v>2008.8</v>
      </c>
      <c r="AT16" s="1618">
        <f t="shared" si="4"/>
        <v>2008.8</v>
      </c>
      <c r="AU16" s="1618">
        <f t="shared" si="5"/>
        <v>2008.8</v>
      </c>
      <c r="AV16" s="1618">
        <f t="shared" si="6"/>
        <v>2008.8</v>
      </c>
      <c r="AW16" s="1629">
        <f t="shared" si="7"/>
        <v>2008.8</v>
      </c>
      <c r="AX16" s="1630">
        <f t="shared" si="1"/>
        <v>1925.1</v>
      </c>
      <c r="AY16" s="1622">
        <f t="shared" si="2"/>
        <v>83.7</v>
      </c>
      <c r="AZ16" s="1631"/>
      <c r="BA16" s="1632"/>
      <c r="BB16" s="1633"/>
      <c r="BC16" s="1633"/>
      <c r="BD16" s="1633"/>
      <c r="BE16" s="1633"/>
      <c r="BF16" s="1633"/>
      <c r="BG16" s="1633"/>
      <c r="BH16" s="1633"/>
      <c r="BI16" s="1633"/>
      <c r="BJ16" s="1633"/>
      <c r="BK16" s="1633"/>
      <c r="BL16" s="1633"/>
      <c r="BM16" s="1633"/>
      <c r="BN16" s="1633"/>
      <c r="BO16" s="1633"/>
      <c r="BP16" s="1633"/>
      <c r="BQ16" s="1633"/>
      <c r="BR16" s="1633"/>
      <c r="BS16" s="1633"/>
      <c r="BT16" s="1633"/>
      <c r="BU16" s="1633"/>
      <c r="BV16" s="1633"/>
      <c r="BW16" s="1633"/>
      <c r="BX16" s="1633"/>
      <c r="BY16" s="1633"/>
      <c r="BZ16" s="1633"/>
      <c r="CA16" s="1633"/>
      <c r="CB16" s="1633"/>
      <c r="CC16" s="1633"/>
      <c r="CD16" s="1633"/>
      <c r="CE16" s="1633"/>
      <c r="CF16" s="1633"/>
      <c r="CG16" s="1633"/>
      <c r="CH16" s="1633"/>
      <c r="CI16" s="1633"/>
      <c r="CJ16" s="1633"/>
      <c r="CK16" s="1633"/>
      <c r="CL16" s="1633"/>
      <c r="CM16" s="1633"/>
      <c r="CN16" s="1633"/>
      <c r="CO16" s="1633"/>
      <c r="CP16" s="1633"/>
      <c r="CQ16" s="1633"/>
      <c r="CR16" s="1633"/>
      <c r="CS16" s="1633"/>
      <c r="CT16" s="1633"/>
      <c r="CU16" s="1633"/>
      <c r="CV16" s="1633"/>
      <c r="CW16" s="1633"/>
      <c r="CX16" s="1633"/>
      <c r="CY16" s="1633"/>
      <c r="CZ16" s="1633"/>
      <c r="DA16" s="1633"/>
      <c r="DB16" s="1633"/>
      <c r="DC16" s="1633"/>
      <c r="DD16" s="1633"/>
      <c r="DE16" s="1633"/>
      <c r="DF16" s="1633"/>
      <c r="DG16" s="1633"/>
      <c r="DH16" s="1633"/>
      <c r="DI16" s="1633"/>
      <c r="DJ16" s="1633"/>
      <c r="DK16" s="1633"/>
      <c r="DL16" s="1633"/>
      <c r="DM16" s="1633"/>
      <c r="DN16" s="1633"/>
      <c r="DO16" s="1633"/>
      <c r="DP16" s="1633"/>
      <c r="DQ16" s="1633"/>
      <c r="DR16" s="1633"/>
      <c r="DS16" s="1633"/>
      <c r="DT16" s="1633"/>
      <c r="DU16" s="1633"/>
      <c r="DV16" s="1633"/>
      <c r="DW16" s="1633"/>
      <c r="DX16" s="1633"/>
      <c r="DY16" s="1633"/>
      <c r="DZ16" s="1633"/>
      <c r="EA16" s="1633"/>
      <c r="EB16" s="1633"/>
      <c r="EC16" s="1633"/>
      <c r="ED16" s="1633"/>
      <c r="EE16" s="1633"/>
      <c r="EF16" s="1633"/>
      <c r="EG16" s="1633"/>
      <c r="EH16" s="1633"/>
      <c r="EI16" s="1633"/>
      <c r="EJ16" s="1633"/>
      <c r="EK16" s="1633"/>
      <c r="EL16" s="1633"/>
      <c r="EM16" s="1633"/>
      <c r="EN16" s="1633"/>
      <c r="EO16" s="1633"/>
      <c r="EP16" s="1633"/>
      <c r="EQ16" s="1633"/>
      <c r="ER16" s="1633"/>
      <c r="ES16" s="1633"/>
      <c r="ET16" s="1633"/>
      <c r="EU16" s="1633"/>
      <c r="EV16" s="1633"/>
      <c r="EW16" s="1633"/>
      <c r="EX16" s="1633"/>
      <c r="EY16" s="1633"/>
      <c r="EZ16" s="1633"/>
      <c r="FA16" s="1633"/>
      <c r="FB16" s="1633"/>
      <c r="FC16" s="1633"/>
      <c r="FD16" s="1633"/>
      <c r="FE16" s="1633"/>
      <c r="FF16" s="1633"/>
      <c r="FG16" s="1633"/>
      <c r="FH16" s="1633"/>
      <c r="FI16" s="1633"/>
      <c r="FJ16" s="1633"/>
      <c r="FK16" s="1633"/>
      <c r="FL16" s="1633"/>
      <c r="FM16" s="1633"/>
      <c r="FN16" s="1633"/>
      <c r="FO16" s="1633"/>
      <c r="FP16" s="1633"/>
      <c r="FQ16" s="1633"/>
      <c r="FR16" s="1633"/>
      <c r="FS16" s="1633"/>
      <c r="FT16" s="1633"/>
      <c r="FU16" s="1633"/>
      <c r="FV16" s="1633"/>
      <c r="FW16" s="1633"/>
      <c r="FX16" s="1633"/>
      <c r="FY16" s="1633"/>
      <c r="FZ16" s="1633"/>
      <c r="GA16" s="1633"/>
      <c r="GB16" s="1633"/>
      <c r="GC16" s="1633"/>
      <c r="GD16" s="1633"/>
      <c r="GE16" s="1633"/>
      <c r="GF16" s="1633"/>
      <c r="GG16" s="1633"/>
      <c r="GH16" s="1633"/>
      <c r="GI16" s="1633"/>
      <c r="GJ16" s="1633"/>
      <c r="GK16" s="1633"/>
      <c r="GL16" s="1633"/>
      <c r="GM16" s="1633"/>
      <c r="GN16" s="1633"/>
      <c r="GO16" s="1633"/>
      <c r="GP16" s="1633"/>
      <c r="GQ16" s="1633"/>
      <c r="GR16" s="1633"/>
      <c r="GS16" s="1633"/>
      <c r="GT16" s="1633"/>
      <c r="GU16" s="1633"/>
      <c r="GV16" s="1633"/>
      <c r="GW16" s="1633"/>
      <c r="GX16" s="1633"/>
      <c r="GY16" s="1633"/>
      <c r="GZ16" s="1633"/>
      <c r="HA16" s="1633"/>
      <c r="HB16" s="1633"/>
      <c r="HC16" s="1633"/>
      <c r="HD16" s="1633"/>
      <c r="HE16" s="1633"/>
      <c r="HF16" s="1633"/>
      <c r="HG16" s="1633"/>
      <c r="HH16" s="1633"/>
      <c r="HI16" s="1633"/>
      <c r="HJ16" s="1633"/>
      <c r="HK16" s="1633"/>
      <c r="HL16" s="1633"/>
      <c r="HM16" s="1633"/>
      <c r="HN16" s="1633"/>
      <c r="HO16" s="1633"/>
      <c r="HP16" s="1633"/>
      <c r="HQ16" s="1633"/>
      <c r="HR16" s="1633"/>
      <c r="HS16" s="1633"/>
      <c r="HT16" s="1633"/>
      <c r="HU16" s="1633"/>
      <c r="HV16" s="1633"/>
      <c r="HW16" s="1633"/>
      <c r="HX16" s="1633"/>
      <c r="HY16" s="1633"/>
      <c r="HZ16" s="1633"/>
      <c r="IA16" s="1633"/>
      <c r="IB16" s="1633"/>
      <c r="IC16" s="1633"/>
      <c r="ID16" s="1633"/>
      <c r="IE16" s="1633"/>
      <c r="IF16" s="1633"/>
      <c r="IG16" s="1633"/>
      <c r="IH16" s="1633"/>
      <c r="II16" s="1633"/>
      <c r="IJ16" s="1633"/>
      <c r="IK16" s="1633"/>
      <c r="IL16" s="1633"/>
      <c r="IM16" s="1633"/>
      <c r="IN16" s="1633"/>
      <c r="IO16" s="1633"/>
      <c r="IP16" s="1633"/>
      <c r="IQ16" s="1633"/>
      <c r="IR16" s="1633"/>
      <c r="IS16" s="1633"/>
      <c r="IT16" s="1633"/>
      <c r="IU16" s="1633"/>
      <c r="IV16" s="1633"/>
      <c r="IW16" s="1633"/>
      <c r="IX16" s="1633"/>
      <c r="IY16" s="1633"/>
      <c r="IZ16" s="1633"/>
      <c r="JA16" s="1633"/>
      <c r="JB16" s="1633"/>
      <c r="JC16" s="1633"/>
      <c r="JD16" s="1633"/>
      <c r="JE16" s="1633"/>
      <c r="JF16" s="1633"/>
      <c r="JG16" s="1633"/>
      <c r="JH16" s="1633"/>
      <c r="JI16" s="1633"/>
      <c r="JJ16" s="1633"/>
      <c r="JK16" s="1633"/>
      <c r="JL16" s="1633"/>
      <c r="JM16" s="1633"/>
      <c r="JN16" s="1633"/>
      <c r="JO16" s="1633"/>
      <c r="JP16" s="1633"/>
      <c r="JQ16" s="1633"/>
      <c r="JR16" s="1633"/>
      <c r="JS16" s="1633"/>
      <c r="JT16" s="1633"/>
      <c r="JU16" s="1633"/>
      <c r="JV16" s="1633"/>
      <c r="JW16" s="1633"/>
      <c r="JX16" s="1633"/>
      <c r="JY16" s="1633"/>
      <c r="JZ16" s="1633"/>
      <c r="KA16" s="1633"/>
      <c r="KB16" s="1633"/>
      <c r="KC16" s="1633"/>
      <c r="KD16" s="1633"/>
      <c r="KE16" s="1633"/>
      <c r="KF16" s="1633"/>
      <c r="KG16" s="1633"/>
      <c r="KH16" s="1633"/>
      <c r="KI16" s="1633"/>
      <c r="KJ16" s="1633"/>
      <c r="KK16" s="1633"/>
      <c r="KL16" s="1633"/>
      <c r="KM16" s="1633"/>
      <c r="KN16" s="1633"/>
      <c r="KO16" s="1633"/>
      <c r="KP16" s="1633"/>
      <c r="KQ16" s="1633"/>
      <c r="KR16" s="1633"/>
      <c r="KS16" s="1633"/>
      <c r="KT16" s="1633"/>
      <c r="KU16" s="1633"/>
      <c r="KV16" s="1633"/>
      <c r="KW16" s="1633"/>
      <c r="KX16" s="1633"/>
      <c r="KY16" s="1633"/>
      <c r="KZ16" s="1633"/>
      <c r="LA16" s="1633"/>
      <c r="LB16" s="1633"/>
      <c r="LC16" s="1633"/>
      <c r="LD16" s="1633"/>
      <c r="LE16" s="1633"/>
      <c r="LF16" s="1633"/>
      <c r="LG16" s="1633"/>
      <c r="LH16" s="1642"/>
      <c r="LI16" s="1642"/>
      <c r="LJ16" s="1642"/>
      <c r="LK16" s="1642"/>
      <c r="LL16" s="1642"/>
      <c r="LM16" s="1642"/>
      <c r="LN16" s="1642"/>
      <c r="LO16" s="1643"/>
    </row>
    <row r="17" s="1479" customFormat="1" ht="47" customHeight="1" spans="1:327">
      <c r="A17" s="1492">
        <v>45847</v>
      </c>
      <c r="B17" s="1493" t="s">
        <v>236</v>
      </c>
      <c r="C17" s="1494" t="s">
        <v>98</v>
      </c>
      <c r="D17" s="1495">
        <v>4500173133</v>
      </c>
      <c r="E17" s="1496" t="s">
        <v>4800</v>
      </c>
      <c r="F17" s="1495" t="s">
        <v>4801</v>
      </c>
      <c r="G17" s="1498" t="s">
        <v>4795</v>
      </c>
      <c r="H17" s="1498" t="s">
        <v>4795</v>
      </c>
      <c r="I17" s="1521" t="s">
        <v>4796</v>
      </c>
      <c r="J17" s="1522">
        <v>6156</v>
      </c>
      <c r="K17" s="1523">
        <v>0</v>
      </c>
      <c r="L17" s="1523">
        <v>54</v>
      </c>
      <c r="M17" s="1524">
        <f t="shared" si="0"/>
        <v>114</v>
      </c>
      <c r="N17" s="1525">
        <v>45922</v>
      </c>
      <c r="O17" s="1525">
        <f>N17-2</f>
        <v>45920</v>
      </c>
      <c r="P17" s="1526"/>
      <c r="Q17" s="1554" t="s">
        <v>78</v>
      </c>
      <c r="R17" s="1555"/>
      <c r="S17" s="1555"/>
      <c r="T17" s="1555"/>
      <c r="U17" s="1555" t="s">
        <v>4403</v>
      </c>
      <c r="V17" s="1556" t="s">
        <v>4797</v>
      </c>
      <c r="W17" s="1556" t="s">
        <v>111</v>
      </c>
      <c r="X17" s="1557">
        <v>45847</v>
      </c>
      <c r="Y17" s="1578" t="s">
        <v>88</v>
      </c>
      <c r="Z17" s="1557" t="s">
        <v>88</v>
      </c>
      <c r="AA17" s="1579"/>
      <c r="AB17" s="1578"/>
      <c r="AC17" s="1580" t="s">
        <v>4798</v>
      </c>
      <c r="AD17" s="1581" t="s">
        <v>1523</v>
      </c>
      <c r="AE17" s="1582">
        <v>43.296</v>
      </c>
      <c r="AF17" s="1583">
        <f>AE17*M17</f>
        <v>4935.744</v>
      </c>
      <c r="AG17" s="1602" t="s">
        <v>4802</v>
      </c>
      <c r="AH17" s="1603" t="s">
        <v>81</v>
      </c>
      <c r="AI17" s="1603">
        <v>5</v>
      </c>
      <c r="AJ17" s="1603">
        <f>J17</f>
        <v>6156</v>
      </c>
      <c r="AK17" s="1604"/>
      <c r="AL17" s="1605"/>
      <c r="AM17" s="1605"/>
      <c r="AN17" s="1605">
        <f>J17/54</f>
        <v>114</v>
      </c>
      <c r="AO17" s="1605"/>
      <c r="AP17" s="1605" t="s">
        <v>63</v>
      </c>
      <c r="AQ17" s="1616">
        <f t="shared" si="8"/>
        <v>6156</v>
      </c>
      <c r="AR17" s="1605"/>
      <c r="AS17" s="1617">
        <f t="shared" si="3"/>
        <v>1231.2</v>
      </c>
      <c r="AT17" s="1618">
        <f t="shared" si="4"/>
        <v>1231.2</v>
      </c>
      <c r="AU17" s="1618">
        <f t="shared" si="5"/>
        <v>1231.2</v>
      </c>
      <c r="AV17" s="1618">
        <f t="shared" si="6"/>
        <v>1231.2</v>
      </c>
      <c r="AW17" s="1629">
        <f t="shared" si="7"/>
        <v>1231.2</v>
      </c>
      <c r="AX17" s="1630">
        <f t="shared" si="1"/>
        <v>1179.9</v>
      </c>
      <c r="AY17" s="1622">
        <f t="shared" si="2"/>
        <v>51.3</v>
      </c>
      <c r="AZ17" s="1631"/>
      <c r="BA17" s="1632"/>
      <c r="BB17" s="1633"/>
      <c r="BC17" s="1633"/>
      <c r="BD17" s="1633"/>
      <c r="BE17" s="1633"/>
      <c r="BF17" s="1633"/>
      <c r="BG17" s="1633"/>
      <c r="BH17" s="1633"/>
      <c r="BI17" s="1633"/>
      <c r="BJ17" s="1633"/>
      <c r="BK17" s="1633"/>
      <c r="BL17" s="1633"/>
      <c r="BM17" s="1633"/>
      <c r="BN17" s="1633"/>
      <c r="BO17" s="1633"/>
      <c r="BP17" s="1633"/>
      <c r="BQ17" s="1633"/>
      <c r="BR17" s="1633"/>
      <c r="BS17" s="1633"/>
      <c r="BT17" s="1633"/>
      <c r="BU17" s="1633"/>
      <c r="BV17" s="1633"/>
      <c r="BW17" s="1633"/>
      <c r="BX17" s="1633"/>
      <c r="BY17" s="1633"/>
      <c r="BZ17" s="1633"/>
      <c r="CA17" s="1633"/>
      <c r="CB17" s="1633"/>
      <c r="CC17" s="1633"/>
      <c r="CD17" s="1633"/>
      <c r="CE17" s="1633"/>
      <c r="CF17" s="1633"/>
      <c r="CG17" s="1633"/>
      <c r="CH17" s="1633"/>
      <c r="CI17" s="1633"/>
      <c r="CJ17" s="1633"/>
      <c r="CK17" s="1633"/>
      <c r="CL17" s="1633"/>
      <c r="CM17" s="1633"/>
      <c r="CN17" s="1633"/>
      <c r="CO17" s="1633"/>
      <c r="CP17" s="1633"/>
      <c r="CQ17" s="1633"/>
      <c r="CR17" s="1633"/>
      <c r="CS17" s="1633"/>
      <c r="CT17" s="1633"/>
      <c r="CU17" s="1633"/>
      <c r="CV17" s="1633"/>
      <c r="CW17" s="1633"/>
      <c r="CX17" s="1633"/>
      <c r="CY17" s="1633"/>
      <c r="CZ17" s="1633"/>
      <c r="DA17" s="1633"/>
      <c r="DB17" s="1633"/>
      <c r="DC17" s="1633"/>
      <c r="DD17" s="1633"/>
      <c r="DE17" s="1633"/>
      <c r="DF17" s="1633"/>
      <c r="DG17" s="1633"/>
      <c r="DH17" s="1633"/>
      <c r="DI17" s="1633"/>
      <c r="DJ17" s="1633"/>
      <c r="DK17" s="1633"/>
      <c r="DL17" s="1633"/>
      <c r="DM17" s="1633"/>
      <c r="DN17" s="1633"/>
      <c r="DO17" s="1633"/>
      <c r="DP17" s="1633"/>
      <c r="DQ17" s="1633"/>
      <c r="DR17" s="1633"/>
      <c r="DS17" s="1633"/>
      <c r="DT17" s="1633"/>
      <c r="DU17" s="1633"/>
      <c r="DV17" s="1633"/>
      <c r="DW17" s="1633"/>
      <c r="DX17" s="1633"/>
      <c r="DY17" s="1633"/>
      <c r="DZ17" s="1633"/>
      <c r="EA17" s="1633"/>
      <c r="EB17" s="1633"/>
      <c r="EC17" s="1633"/>
      <c r="ED17" s="1633"/>
      <c r="EE17" s="1633"/>
      <c r="EF17" s="1633"/>
      <c r="EG17" s="1633"/>
      <c r="EH17" s="1633"/>
      <c r="EI17" s="1633"/>
      <c r="EJ17" s="1633"/>
      <c r="EK17" s="1633"/>
      <c r="EL17" s="1633"/>
      <c r="EM17" s="1633"/>
      <c r="EN17" s="1633"/>
      <c r="EO17" s="1633"/>
      <c r="EP17" s="1633"/>
      <c r="EQ17" s="1633"/>
      <c r="ER17" s="1633"/>
      <c r="ES17" s="1633"/>
      <c r="ET17" s="1633"/>
      <c r="EU17" s="1633"/>
      <c r="EV17" s="1633"/>
      <c r="EW17" s="1633"/>
      <c r="EX17" s="1633"/>
      <c r="EY17" s="1633"/>
      <c r="EZ17" s="1633"/>
      <c r="FA17" s="1633"/>
      <c r="FB17" s="1633"/>
      <c r="FC17" s="1633"/>
      <c r="FD17" s="1633"/>
      <c r="FE17" s="1633"/>
      <c r="FF17" s="1633"/>
      <c r="FG17" s="1633"/>
      <c r="FH17" s="1633"/>
      <c r="FI17" s="1633"/>
      <c r="FJ17" s="1633"/>
      <c r="FK17" s="1633"/>
      <c r="FL17" s="1633"/>
      <c r="FM17" s="1633"/>
      <c r="FN17" s="1633"/>
      <c r="FO17" s="1633"/>
      <c r="FP17" s="1633"/>
      <c r="FQ17" s="1633"/>
      <c r="FR17" s="1633"/>
      <c r="FS17" s="1633"/>
      <c r="FT17" s="1633"/>
      <c r="FU17" s="1633"/>
      <c r="FV17" s="1633"/>
      <c r="FW17" s="1633"/>
      <c r="FX17" s="1633"/>
      <c r="FY17" s="1633"/>
      <c r="FZ17" s="1633"/>
      <c r="GA17" s="1633"/>
      <c r="GB17" s="1633"/>
      <c r="GC17" s="1633"/>
      <c r="GD17" s="1633"/>
      <c r="GE17" s="1633"/>
      <c r="GF17" s="1633"/>
      <c r="GG17" s="1633"/>
      <c r="GH17" s="1633"/>
      <c r="GI17" s="1633"/>
      <c r="GJ17" s="1633"/>
      <c r="GK17" s="1633"/>
      <c r="GL17" s="1633"/>
      <c r="GM17" s="1633"/>
      <c r="GN17" s="1633"/>
      <c r="GO17" s="1633"/>
      <c r="GP17" s="1633"/>
      <c r="GQ17" s="1633"/>
      <c r="GR17" s="1633"/>
      <c r="GS17" s="1633"/>
      <c r="GT17" s="1633"/>
      <c r="GU17" s="1633"/>
      <c r="GV17" s="1633"/>
      <c r="GW17" s="1633"/>
      <c r="GX17" s="1633"/>
      <c r="GY17" s="1633"/>
      <c r="GZ17" s="1633"/>
      <c r="HA17" s="1633"/>
      <c r="HB17" s="1633"/>
      <c r="HC17" s="1633"/>
      <c r="HD17" s="1633"/>
      <c r="HE17" s="1633"/>
      <c r="HF17" s="1633"/>
      <c r="HG17" s="1633"/>
      <c r="HH17" s="1633"/>
      <c r="HI17" s="1633"/>
      <c r="HJ17" s="1633"/>
      <c r="HK17" s="1633"/>
      <c r="HL17" s="1633"/>
      <c r="HM17" s="1633"/>
      <c r="HN17" s="1633"/>
      <c r="HO17" s="1633"/>
      <c r="HP17" s="1633"/>
      <c r="HQ17" s="1633"/>
      <c r="HR17" s="1633"/>
      <c r="HS17" s="1633"/>
      <c r="HT17" s="1633"/>
      <c r="HU17" s="1633"/>
      <c r="HV17" s="1633"/>
      <c r="HW17" s="1633"/>
      <c r="HX17" s="1633"/>
      <c r="HY17" s="1633"/>
      <c r="HZ17" s="1633"/>
      <c r="IA17" s="1633"/>
      <c r="IB17" s="1633"/>
      <c r="IC17" s="1633"/>
      <c r="ID17" s="1633"/>
      <c r="IE17" s="1633"/>
      <c r="IF17" s="1633"/>
      <c r="IG17" s="1633"/>
      <c r="IH17" s="1633"/>
      <c r="II17" s="1633"/>
      <c r="IJ17" s="1633"/>
      <c r="IK17" s="1633"/>
      <c r="IL17" s="1633"/>
      <c r="IM17" s="1633"/>
      <c r="IN17" s="1633"/>
      <c r="IO17" s="1633"/>
      <c r="IP17" s="1633"/>
      <c r="IQ17" s="1633"/>
      <c r="IR17" s="1633"/>
      <c r="IS17" s="1633"/>
      <c r="IT17" s="1633"/>
      <c r="IU17" s="1633"/>
      <c r="IV17" s="1633"/>
      <c r="IW17" s="1633"/>
      <c r="IX17" s="1633"/>
      <c r="IY17" s="1633"/>
      <c r="IZ17" s="1633"/>
      <c r="JA17" s="1633"/>
      <c r="JB17" s="1633"/>
      <c r="JC17" s="1633"/>
      <c r="JD17" s="1633"/>
      <c r="JE17" s="1633"/>
      <c r="JF17" s="1633"/>
      <c r="JG17" s="1633"/>
      <c r="JH17" s="1633"/>
      <c r="JI17" s="1633"/>
      <c r="JJ17" s="1633"/>
      <c r="JK17" s="1633"/>
      <c r="JL17" s="1633"/>
      <c r="JM17" s="1633"/>
      <c r="JN17" s="1633"/>
      <c r="JO17" s="1633"/>
      <c r="JP17" s="1633"/>
      <c r="JQ17" s="1633"/>
      <c r="JR17" s="1633"/>
      <c r="JS17" s="1633"/>
      <c r="JT17" s="1633"/>
      <c r="JU17" s="1633"/>
      <c r="JV17" s="1633"/>
      <c r="JW17" s="1633"/>
      <c r="JX17" s="1633"/>
      <c r="JY17" s="1633"/>
      <c r="JZ17" s="1633"/>
      <c r="KA17" s="1633"/>
      <c r="KB17" s="1633"/>
      <c r="KC17" s="1633"/>
      <c r="KD17" s="1633"/>
      <c r="KE17" s="1633"/>
      <c r="KF17" s="1633"/>
      <c r="KG17" s="1633"/>
      <c r="KH17" s="1633"/>
      <c r="KI17" s="1633"/>
      <c r="KJ17" s="1633"/>
      <c r="KK17" s="1633"/>
      <c r="KL17" s="1633"/>
      <c r="KM17" s="1633"/>
      <c r="KN17" s="1633"/>
      <c r="KO17" s="1633"/>
      <c r="KP17" s="1633"/>
      <c r="KQ17" s="1633"/>
      <c r="KR17" s="1633"/>
      <c r="KS17" s="1633"/>
      <c r="KT17" s="1633"/>
      <c r="KU17" s="1633"/>
      <c r="KV17" s="1633"/>
      <c r="KW17" s="1633"/>
      <c r="KX17" s="1633"/>
      <c r="KY17" s="1633"/>
      <c r="KZ17" s="1633"/>
      <c r="LA17" s="1633"/>
      <c r="LB17" s="1633"/>
      <c r="LC17" s="1633"/>
      <c r="LD17" s="1633"/>
      <c r="LE17" s="1633"/>
      <c r="LF17" s="1633"/>
      <c r="LG17" s="1633"/>
      <c r="LH17" s="1642"/>
      <c r="LI17" s="1642"/>
      <c r="LJ17" s="1642"/>
      <c r="LK17" s="1642"/>
      <c r="LL17" s="1642"/>
      <c r="LM17" s="1642"/>
      <c r="LN17" s="1642"/>
      <c r="LO17" s="1643"/>
    </row>
    <row r="18" s="1479" customFormat="1" ht="47" customHeight="1" spans="1:327">
      <c r="A18" s="1492">
        <v>45859</v>
      </c>
      <c r="B18" s="1493" t="s">
        <v>613</v>
      </c>
      <c r="C18" s="1494" t="s">
        <v>158</v>
      </c>
      <c r="D18" s="1495">
        <v>4500174492</v>
      </c>
      <c r="E18" s="1496" t="s">
        <v>4803</v>
      </c>
      <c r="F18" s="1495" t="s">
        <v>4804</v>
      </c>
      <c r="G18" s="1498" t="s">
        <v>4764</v>
      </c>
      <c r="H18" s="1498" t="s">
        <v>4764</v>
      </c>
      <c r="I18" s="1521" t="s">
        <v>4765</v>
      </c>
      <c r="J18" s="1522">
        <v>7200</v>
      </c>
      <c r="K18" s="1523">
        <v>0</v>
      </c>
      <c r="L18" s="1523">
        <v>24</v>
      </c>
      <c r="M18" s="1524">
        <f t="shared" si="0"/>
        <v>300</v>
      </c>
      <c r="N18" s="1525">
        <v>45922</v>
      </c>
      <c r="O18" s="1525">
        <f>N18-2</f>
        <v>45920</v>
      </c>
      <c r="P18" s="1526"/>
      <c r="Q18" s="1554" t="s">
        <v>78</v>
      </c>
      <c r="R18" s="1555"/>
      <c r="S18" s="1555"/>
      <c r="T18" s="1555"/>
      <c r="U18" s="1555" t="s">
        <v>4403</v>
      </c>
      <c r="V18" s="1556" t="s">
        <v>4805</v>
      </c>
      <c r="W18" s="1556" t="s">
        <v>111</v>
      </c>
      <c r="X18" s="1557">
        <v>45861</v>
      </c>
      <c r="Y18" s="1578" t="s">
        <v>88</v>
      </c>
      <c r="Z18" s="1578" t="s">
        <v>88</v>
      </c>
      <c r="AA18" s="1579" t="s">
        <v>4787</v>
      </c>
      <c r="AB18" s="1578"/>
      <c r="AC18" s="1580" t="s">
        <v>4806</v>
      </c>
      <c r="AD18" s="1581" t="s">
        <v>618</v>
      </c>
      <c r="AE18" s="1582">
        <v>1.277</v>
      </c>
      <c r="AF18" s="1583">
        <f>AE18*J18</f>
        <v>9194.4</v>
      </c>
      <c r="AG18" s="1602"/>
      <c r="AH18" s="1603" t="s">
        <v>81</v>
      </c>
      <c r="AI18" s="1603">
        <v>5</v>
      </c>
      <c r="AJ18" s="1603"/>
      <c r="AK18" s="1604">
        <f>J18</f>
        <v>7200</v>
      </c>
      <c r="AL18" s="1605">
        <f>J18/24</f>
        <v>300</v>
      </c>
      <c r="AM18" s="1605"/>
      <c r="AN18" s="1605"/>
      <c r="AO18" s="1605"/>
      <c r="AP18" s="1605" t="s">
        <v>63</v>
      </c>
      <c r="AQ18" s="1616">
        <f t="shared" si="8"/>
        <v>7200</v>
      </c>
      <c r="AR18" s="1605"/>
      <c r="AS18" s="1617">
        <f t="shared" si="3"/>
        <v>1440</v>
      </c>
      <c r="AT18" s="1618">
        <f t="shared" si="4"/>
        <v>1440</v>
      </c>
      <c r="AU18" s="1618">
        <f t="shared" si="5"/>
        <v>1440</v>
      </c>
      <c r="AV18" s="1618">
        <f t="shared" si="6"/>
        <v>1440</v>
      </c>
      <c r="AW18" s="1629">
        <f t="shared" si="7"/>
        <v>1440</v>
      </c>
      <c r="AX18" s="1630">
        <f t="shared" si="1"/>
        <v>1380</v>
      </c>
      <c r="AY18" s="1622">
        <f t="shared" si="2"/>
        <v>60</v>
      </c>
      <c r="AZ18" s="1631"/>
      <c r="BA18" s="1632"/>
      <c r="BB18" s="1633"/>
      <c r="BC18" s="1633"/>
      <c r="BD18" s="1633"/>
      <c r="BE18" s="1633"/>
      <c r="BF18" s="1633"/>
      <c r="BG18" s="1633"/>
      <c r="BH18" s="1633"/>
      <c r="BI18" s="1633"/>
      <c r="BJ18" s="1633"/>
      <c r="BK18" s="1633"/>
      <c r="BL18" s="1633"/>
      <c r="BM18" s="1633"/>
      <c r="BN18" s="1633"/>
      <c r="BO18" s="1633"/>
      <c r="BP18" s="1633"/>
      <c r="BQ18" s="1633"/>
      <c r="BR18" s="1633"/>
      <c r="BS18" s="1633"/>
      <c r="BT18" s="1633"/>
      <c r="BU18" s="1633"/>
      <c r="BV18" s="1633"/>
      <c r="BW18" s="1633"/>
      <c r="BX18" s="1633"/>
      <c r="BY18" s="1633"/>
      <c r="BZ18" s="1633"/>
      <c r="CA18" s="1633"/>
      <c r="CB18" s="1633"/>
      <c r="CC18" s="1633"/>
      <c r="CD18" s="1633"/>
      <c r="CE18" s="1633"/>
      <c r="CF18" s="1633"/>
      <c r="CG18" s="1633"/>
      <c r="CH18" s="1633"/>
      <c r="CI18" s="1633"/>
      <c r="CJ18" s="1633"/>
      <c r="CK18" s="1633"/>
      <c r="CL18" s="1633"/>
      <c r="CM18" s="1633"/>
      <c r="CN18" s="1633"/>
      <c r="CO18" s="1633"/>
      <c r="CP18" s="1633"/>
      <c r="CQ18" s="1633"/>
      <c r="CR18" s="1633"/>
      <c r="CS18" s="1633"/>
      <c r="CT18" s="1633"/>
      <c r="CU18" s="1633"/>
      <c r="CV18" s="1633"/>
      <c r="CW18" s="1633"/>
      <c r="CX18" s="1633"/>
      <c r="CY18" s="1633"/>
      <c r="CZ18" s="1633"/>
      <c r="DA18" s="1633"/>
      <c r="DB18" s="1633"/>
      <c r="DC18" s="1633"/>
      <c r="DD18" s="1633"/>
      <c r="DE18" s="1633"/>
      <c r="DF18" s="1633"/>
      <c r="DG18" s="1633"/>
      <c r="DH18" s="1633"/>
      <c r="DI18" s="1633"/>
      <c r="DJ18" s="1633"/>
      <c r="DK18" s="1633"/>
      <c r="DL18" s="1633"/>
      <c r="DM18" s="1633"/>
      <c r="DN18" s="1633"/>
      <c r="DO18" s="1633"/>
      <c r="DP18" s="1633"/>
      <c r="DQ18" s="1633"/>
      <c r="DR18" s="1633"/>
      <c r="DS18" s="1633"/>
      <c r="DT18" s="1633"/>
      <c r="DU18" s="1633"/>
      <c r="DV18" s="1633"/>
      <c r="DW18" s="1633"/>
      <c r="DX18" s="1633"/>
      <c r="DY18" s="1633"/>
      <c r="DZ18" s="1633"/>
      <c r="EA18" s="1633"/>
      <c r="EB18" s="1633"/>
      <c r="EC18" s="1633"/>
      <c r="ED18" s="1633"/>
      <c r="EE18" s="1633"/>
      <c r="EF18" s="1633"/>
      <c r="EG18" s="1633"/>
      <c r="EH18" s="1633"/>
      <c r="EI18" s="1633"/>
      <c r="EJ18" s="1633"/>
      <c r="EK18" s="1633"/>
      <c r="EL18" s="1633"/>
      <c r="EM18" s="1633"/>
      <c r="EN18" s="1633"/>
      <c r="EO18" s="1633"/>
      <c r="EP18" s="1633"/>
      <c r="EQ18" s="1633"/>
      <c r="ER18" s="1633"/>
      <c r="ES18" s="1633"/>
      <c r="ET18" s="1633"/>
      <c r="EU18" s="1633"/>
      <c r="EV18" s="1633"/>
      <c r="EW18" s="1633"/>
      <c r="EX18" s="1633"/>
      <c r="EY18" s="1633"/>
      <c r="EZ18" s="1633"/>
      <c r="FA18" s="1633"/>
      <c r="FB18" s="1633"/>
      <c r="FC18" s="1633"/>
      <c r="FD18" s="1633"/>
      <c r="FE18" s="1633"/>
      <c r="FF18" s="1633"/>
      <c r="FG18" s="1633"/>
      <c r="FH18" s="1633"/>
      <c r="FI18" s="1633"/>
      <c r="FJ18" s="1633"/>
      <c r="FK18" s="1633"/>
      <c r="FL18" s="1633"/>
      <c r="FM18" s="1633"/>
      <c r="FN18" s="1633"/>
      <c r="FO18" s="1633"/>
      <c r="FP18" s="1633"/>
      <c r="FQ18" s="1633"/>
      <c r="FR18" s="1633"/>
      <c r="FS18" s="1633"/>
      <c r="FT18" s="1633"/>
      <c r="FU18" s="1633"/>
      <c r="FV18" s="1633"/>
      <c r="FW18" s="1633"/>
      <c r="FX18" s="1633"/>
      <c r="FY18" s="1633"/>
      <c r="FZ18" s="1633"/>
      <c r="GA18" s="1633"/>
      <c r="GB18" s="1633"/>
      <c r="GC18" s="1633"/>
      <c r="GD18" s="1633"/>
      <c r="GE18" s="1633"/>
      <c r="GF18" s="1633"/>
      <c r="GG18" s="1633"/>
      <c r="GH18" s="1633"/>
      <c r="GI18" s="1633"/>
      <c r="GJ18" s="1633"/>
      <c r="GK18" s="1633"/>
      <c r="GL18" s="1633"/>
      <c r="GM18" s="1633"/>
      <c r="GN18" s="1633"/>
      <c r="GO18" s="1633"/>
      <c r="GP18" s="1633"/>
      <c r="GQ18" s="1633"/>
      <c r="GR18" s="1633"/>
      <c r="GS18" s="1633"/>
      <c r="GT18" s="1633"/>
      <c r="GU18" s="1633"/>
      <c r="GV18" s="1633"/>
      <c r="GW18" s="1633"/>
      <c r="GX18" s="1633"/>
      <c r="GY18" s="1633"/>
      <c r="GZ18" s="1633"/>
      <c r="HA18" s="1633"/>
      <c r="HB18" s="1633"/>
      <c r="HC18" s="1633"/>
      <c r="HD18" s="1633"/>
      <c r="HE18" s="1633"/>
      <c r="HF18" s="1633"/>
      <c r="HG18" s="1633"/>
      <c r="HH18" s="1633"/>
      <c r="HI18" s="1633"/>
      <c r="HJ18" s="1633"/>
      <c r="HK18" s="1633"/>
      <c r="HL18" s="1633"/>
      <c r="HM18" s="1633"/>
      <c r="HN18" s="1633"/>
      <c r="HO18" s="1633"/>
      <c r="HP18" s="1633"/>
      <c r="HQ18" s="1633"/>
      <c r="HR18" s="1633"/>
      <c r="HS18" s="1633"/>
      <c r="HT18" s="1633"/>
      <c r="HU18" s="1633"/>
      <c r="HV18" s="1633"/>
      <c r="HW18" s="1633"/>
      <c r="HX18" s="1633"/>
      <c r="HY18" s="1633"/>
      <c r="HZ18" s="1633"/>
      <c r="IA18" s="1633"/>
      <c r="IB18" s="1633"/>
      <c r="IC18" s="1633"/>
      <c r="ID18" s="1633"/>
      <c r="IE18" s="1633"/>
      <c r="IF18" s="1633"/>
      <c r="IG18" s="1633"/>
      <c r="IH18" s="1633"/>
      <c r="II18" s="1633"/>
      <c r="IJ18" s="1633"/>
      <c r="IK18" s="1633"/>
      <c r="IL18" s="1633"/>
      <c r="IM18" s="1633"/>
      <c r="IN18" s="1633"/>
      <c r="IO18" s="1633"/>
      <c r="IP18" s="1633"/>
      <c r="IQ18" s="1633"/>
      <c r="IR18" s="1633"/>
      <c r="IS18" s="1633"/>
      <c r="IT18" s="1633"/>
      <c r="IU18" s="1633"/>
      <c r="IV18" s="1633"/>
      <c r="IW18" s="1633"/>
      <c r="IX18" s="1633"/>
      <c r="IY18" s="1633"/>
      <c r="IZ18" s="1633"/>
      <c r="JA18" s="1633"/>
      <c r="JB18" s="1633"/>
      <c r="JC18" s="1633"/>
      <c r="JD18" s="1633"/>
      <c r="JE18" s="1633"/>
      <c r="JF18" s="1633"/>
      <c r="JG18" s="1633"/>
      <c r="JH18" s="1633"/>
      <c r="JI18" s="1633"/>
      <c r="JJ18" s="1633"/>
      <c r="JK18" s="1633"/>
      <c r="JL18" s="1633"/>
      <c r="JM18" s="1633"/>
      <c r="JN18" s="1633"/>
      <c r="JO18" s="1633"/>
      <c r="JP18" s="1633"/>
      <c r="JQ18" s="1633"/>
      <c r="JR18" s="1633"/>
      <c r="JS18" s="1633"/>
      <c r="JT18" s="1633"/>
      <c r="JU18" s="1633"/>
      <c r="JV18" s="1633"/>
      <c r="JW18" s="1633"/>
      <c r="JX18" s="1633"/>
      <c r="JY18" s="1633"/>
      <c r="JZ18" s="1633"/>
      <c r="KA18" s="1633"/>
      <c r="KB18" s="1633"/>
      <c r="KC18" s="1633"/>
      <c r="KD18" s="1633"/>
      <c r="KE18" s="1633"/>
      <c r="KF18" s="1633"/>
      <c r="KG18" s="1633"/>
      <c r="KH18" s="1633"/>
      <c r="KI18" s="1633"/>
      <c r="KJ18" s="1633"/>
      <c r="KK18" s="1633"/>
      <c r="KL18" s="1633"/>
      <c r="KM18" s="1633"/>
      <c r="KN18" s="1633"/>
      <c r="KO18" s="1633"/>
      <c r="KP18" s="1633"/>
      <c r="KQ18" s="1633"/>
      <c r="KR18" s="1633"/>
      <c r="KS18" s="1633"/>
      <c r="KT18" s="1633"/>
      <c r="KU18" s="1633"/>
      <c r="KV18" s="1633"/>
      <c r="KW18" s="1633"/>
      <c r="KX18" s="1633"/>
      <c r="KY18" s="1633"/>
      <c r="KZ18" s="1633"/>
      <c r="LA18" s="1633"/>
      <c r="LB18" s="1633"/>
      <c r="LC18" s="1633"/>
      <c r="LD18" s="1633"/>
      <c r="LE18" s="1633"/>
      <c r="LF18" s="1633"/>
      <c r="LG18" s="1633"/>
      <c r="LH18" s="1642"/>
      <c r="LI18" s="1642"/>
      <c r="LJ18" s="1642"/>
      <c r="LK18" s="1642"/>
      <c r="LL18" s="1642"/>
      <c r="LM18" s="1642"/>
      <c r="LN18" s="1642"/>
      <c r="LO18" s="1643"/>
    </row>
    <row r="19" s="1479" customFormat="1" ht="47" customHeight="1" spans="1:327">
      <c r="A19" s="1492">
        <v>45898</v>
      </c>
      <c r="B19" s="1493" t="s">
        <v>1738</v>
      </c>
      <c r="C19" s="1494" t="s">
        <v>342</v>
      </c>
      <c r="D19" s="1495">
        <v>4500177198</v>
      </c>
      <c r="E19" s="1496" t="s">
        <v>3982</v>
      </c>
      <c r="F19" s="1495" t="s">
        <v>4807</v>
      </c>
      <c r="G19" s="1498" t="s">
        <v>4747</v>
      </c>
      <c r="H19" s="1498" t="s">
        <v>4747</v>
      </c>
      <c r="I19" s="1521" t="s">
        <v>4808</v>
      </c>
      <c r="J19" s="1522">
        <v>14880</v>
      </c>
      <c r="K19" s="1523">
        <v>0</v>
      </c>
      <c r="L19" s="1523">
        <v>96</v>
      </c>
      <c r="M19" s="1524">
        <f t="shared" si="0"/>
        <v>155</v>
      </c>
      <c r="N19" s="1525">
        <v>45922</v>
      </c>
      <c r="O19" s="1525">
        <v>45920</v>
      </c>
      <c r="P19" s="1526"/>
      <c r="Q19" s="1554" t="s">
        <v>78</v>
      </c>
      <c r="R19" s="1555"/>
      <c r="S19" s="1555"/>
      <c r="T19" s="1555"/>
      <c r="U19" s="1555" t="s">
        <v>4403</v>
      </c>
      <c r="V19" s="1556" t="s">
        <v>4809</v>
      </c>
      <c r="W19" s="1556" t="s">
        <v>168</v>
      </c>
      <c r="X19" s="1557">
        <v>45898</v>
      </c>
      <c r="Y19" s="1578" t="s">
        <v>88</v>
      </c>
      <c r="Z19" s="1557">
        <v>45901</v>
      </c>
      <c r="AA19" s="1579"/>
      <c r="AB19" s="1578"/>
      <c r="AC19" s="1580" t="s">
        <v>4810</v>
      </c>
      <c r="AD19" s="1581" t="s">
        <v>3986</v>
      </c>
      <c r="AE19" s="1582">
        <v>1.37</v>
      </c>
      <c r="AF19" s="1583">
        <f>AE19*J19</f>
        <v>20385.6</v>
      </c>
      <c r="AG19" s="1602"/>
      <c r="AH19" s="1603" t="s">
        <v>81</v>
      </c>
      <c r="AI19" s="1603">
        <v>5</v>
      </c>
      <c r="AJ19" s="1603">
        <f t="shared" ref="AJ19:AJ32" si="10">J19</f>
        <v>14880</v>
      </c>
      <c r="AK19" s="1604"/>
      <c r="AL19" s="1605">
        <f>J19/24</f>
        <v>620</v>
      </c>
      <c r="AM19" s="1605"/>
      <c r="AN19" s="1605"/>
      <c r="AO19" s="1605"/>
      <c r="AP19" s="1605" t="s">
        <v>63</v>
      </c>
      <c r="AQ19" s="1616">
        <f t="shared" si="8"/>
        <v>14880</v>
      </c>
      <c r="AR19" s="1605"/>
      <c r="AS19" s="1617">
        <f t="shared" si="3"/>
        <v>2976</v>
      </c>
      <c r="AT19" s="1618">
        <f t="shared" si="4"/>
        <v>2976</v>
      </c>
      <c r="AU19" s="1618">
        <f t="shared" si="5"/>
        <v>2976</v>
      </c>
      <c r="AV19" s="1618">
        <f t="shared" si="6"/>
        <v>2976</v>
      </c>
      <c r="AW19" s="1629">
        <f t="shared" si="7"/>
        <v>2976</v>
      </c>
      <c r="AX19" s="1630">
        <f t="shared" si="1"/>
        <v>2852</v>
      </c>
      <c r="AY19" s="1622">
        <f t="shared" si="2"/>
        <v>124</v>
      </c>
      <c r="AZ19" s="1631"/>
      <c r="BA19" s="1632"/>
      <c r="BB19" s="1633"/>
      <c r="BC19" s="1633"/>
      <c r="BD19" s="1633"/>
      <c r="BE19" s="1633"/>
      <c r="BF19" s="1633"/>
      <c r="BG19" s="1633"/>
      <c r="BH19" s="1633"/>
      <c r="BI19" s="1633"/>
      <c r="BJ19" s="1633"/>
      <c r="BK19" s="1633"/>
      <c r="BL19" s="1633"/>
      <c r="BM19" s="1633"/>
      <c r="BN19" s="1633"/>
      <c r="BO19" s="1633"/>
      <c r="BP19" s="1633"/>
      <c r="BQ19" s="1633"/>
      <c r="BR19" s="1633"/>
      <c r="BS19" s="1633"/>
      <c r="BT19" s="1633"/>
      <c r="BU19" s="1633"/>
      <c r="BV19" s="1633"/>
      <c r="BW19" s="1633"/>
      <c r="BX19" s="1633"/>
      <c r="BY19" s="1633"/>
      <c r="BZ19" s="1633"/>
      <c r="CA19" s="1633"/>
      <c r="CB19" s="1633"/>
      <c r="CC19" s="1633"/>
      <c r="CD19" s="1633"/>
      <c r="CE19" s="1633"/>
      <c r="CF19" s="1633"/>
      <c r="CG19" s="1633"/>
      <c r="CH19" s="1633"/>
      <c r="CI19" s="1633"/>
      <c r="CJ19" s="1633"/>
      <c r="CK19" s="1633"/>
      <c r="CL19" s="1633"/>
      <c r="CM19" s="1633"/>
      <c r="CN19" s="1633"/>
      <c r="CO19" s="1633"/>
      <c r="CP19" s="1633"/>
      <c r="CQ19" s="1633"/>
      <c r="CR19" s="1633"/>
      <c r="CS19" s="1633"/>
      <c r="CT19" s="1633"/>
      <c r="CU19" s="1633"/>
      <c r="CV19" s="1633"/>
      <c r="CW19" s="1633"/>
      <c r="CX19" s="1633"/>
      <c r="CY19" s="1633"/>
      <c r="CZ19" s="1633"/>
      <c r="DA19" s="1633"/>
      <c r="DB19" s="1633"/>
      <c r="DC19" s="1633"/>
      <c r="DD19" s="1633"/>
      <c r="DE19" s="1633"/>
      <c r="DF19" s="1633"/>
      <c r="DG19" s="1633"/>
      <c r="DH19" s="1633"/>
      <c r="DI19" s="1633"/>
      <c r="DJ19" s="1633"/>
      <c r="DK19" s="1633"/>
      <c r="DL19" s="1633"/>
      <c r="DM19" s="1633"/>
      <c r="DN19" s="1633"/>
      <c r="DO19" s="1633"/>
      <c r="DP19" s="1633"/>
      <c r="DQ19" s="1633"/>
      <c r="DR19" s="1633"/>
      <c r="DS19" s="1633"/>
      <c r="DT19" s="1633"/>
      <c r="DU19" s="1633"/>
      <c r="DV19" s="1633"/>
      <c r="DW19" s="1633"/>
      <c r="DX19" s="1633"/>
      <c r="DY19" s="1633"/>
      <c r="DZ19" s="1633"/>
      <c r="EA19" s="1633"/>
      <c r="EB19" s="1633"/>
      <c r="EC19" s="1633"/>
      <c r="ED19" s="1633"/>
      <c r="EE19" s="1633"/>
      <c r="EF19" s="1633"/>
      <c r="EG19" s="1633"/>
      <c r="EH19" s="1633"/>
      <c r="EI19" s="1633"/>
      <c r="EJ19" s="1633"/>
      <c r="EK19" s="1633"/>
      <c r="EL19" s="1633"/>
      <c r="EM19" s="1633"/>
      <c r="EN19" s="1633"/>
      <c r="EO19" s="1633"/>
      <c r="EP19" s="1633"/>
      <c r="EQ19" s="1633"/>
      <c r="ER19" s="1633"/>
      <c r="ES19" s="1633"/>
      <c r="ET19" s="1633"/>
      <c r="EU19" s="1633"/>
      <c r="EV19" s="1633"/>
      <c r="EW19" s="1633"/>
      <c r="EX19" s="1633"/>
      <c r="EY19" s="1633"/>
      <c r="EZ19" s="1633"/>
      <c r="FA19" s="1633"/>
      <c r="FB19" s="1633"/>
      <c r="FC19" s="1633"/>
      <c r="FD19" s="1633"/>
      <c r="FE19" s="1633"/>
      <c r="FF19" s="1633"/>
      <c r="FG19" s="1633"/>
      <c r="FH19" s="1633"/>
      <c r="FI19" s="1633"/>
      <c r="FJ19" s="1633"/>
      <c r="FK19" s="1633"/>
      <c r="FL19" s="1633"/>
      <c r="FM19" s="1633"/>
      <c r="FN19" s="1633"/>
      <c r="FO19" s="1633"/>
      <c r="FP19" s="1633"/>
      <c r="FQ19" s="1633"/>
      <c r="FR19" s="1633"/>
      <c r="FS19" s="1633"/>
      <c r="FT19" s="1633"/>
      <c r="FU19" s="1633"/>
      <c r="FV19" s="1633"/>
      <c r="FW19" s="1633"/>
      <c r="FX19" s="1633"/>
      <c r="FY19" s="1633"/>
      <c r="FZ19" s="1633"/>
      <c r="GA19" s="1633"/>
      <c r="GB19" s="1633"/>
      <c r="GC19" s="1633"/>
      <c r="GD19" s="1633"/>
      <c r="GE19" s="1633"/>
      <c r="GF19" s="1633"/>
      <c r="GG19" s="1633"/>
      <c r="GH19" s="1633"/>
      <c r="GI19" s="1633"/>
      <c r="GJ19" s="1633"/>
      <c r="GK19" s="1633"/>
      <c r="GL19" s="1633"/>
      <c r="GM19" s="1633"/>
      <c r="GN19" s="1633"/>
      <c r="GO19" s="1633"/>
      <c r="GP19" s="1633"/>
      <c r="GQ19" s="1633"/>
      <c r="GR19" s="1633"/>
      <c r="GS19" s="1633"/>
      <c r="GT19" s="1633"/>
      <c r="GU19" s="1633"/>
      <c r="GV19" s="1633"/>
      <c r="GW19" s="1633"/>
      <c r="GX19" s="1633"/>
      <c r="GY19" s="1633"/>
      <c r="GZ19" s="1633"/>
      <c r="HA19" s="1633"/>
      <c r="HB19" s="1633"/>
      <c r="HC19" s="1633"/>
      <c r="HD19" s="1633"/>
      <c r="HE19" s="1633"/>
      <c r="HF19" s="1633"/>
      <c r="HG19" s="1633"/>
      <c r="HH19" s="1633"/>
      <c r="HI19" s="1633"/>
      <c r="HJ19" s="1633"/>
      <c r="HK19" s="1633"/>
      <c r="HL19" s="1633"/>
      <c r="HM19" s="1633"/>
      <c r="HN19" s="1633"/>
      <c r="HO19" s="1633"/>
      <c r="HP19" s="1633"/>
      <c r="HQ19" s="1633"/>
      <c r="HR19" s="1633"/>
      <c r="HS19" s="1633"/>
      <c r="HT19" s="1633"/>
      <c r="HU19" s="1633"/>
      <c r="HV19" s="1633"/>
      <c r="HW19" s="1633"/>
      <c r="HX19" s="1633"/>
      <c r="HY19" s="1633"/>
      <c r="HZ19" s="1633"/>
      <c r="IA19" s="1633"/>
      <c r="IB19" s="1633"/>
      <c r="IC19" s="1633"/>
      <c r="ID19" s="1633"/>
      <c r="IE19" s="1633"/>
      <c r="IF19" s="1633"/>
      <c r="IG19" s="1633"/>
      <c r="IH19" s="1633"/>
      <c r="II19" s="1633"/>
      <c r="IJ19" s="1633"/>
      <c r="IK19" s="1633"/>
      <c r="IL19" s="1633"/>
      <c r="IM19" s="1633"/>
      <c r="IN19" s="1633"/>
      <c r="IO19" s="1633"/>
      <c r="IP19" s="1633"/>
      <c r="IQ19" s="1633"/>
      <c r="IR19" s="1633"/>
      <c r="IS19" s="1633"/>
      <c r="IT19" s="1633"/>
      <c r="IU19" s="1633"/>
      <c r="IV19" s="1633"/>
      <c r="IW19" s="1633"/>
      <c r="IX19" s="1633"/>
      <c r="IY19" s="1633"/>
      <c r="IZ19" s="1633"/>
      <c r="JA19" s="1633"/>
      <c r="JB19" s="1633"/>
      <c r="JC19" s="1633"/>
      <c r="JD19" s="1633"/>
      <c r="JE19" s="1633"/>
      <c r="JF19" s="1633"/>
      <c r="JG19" s="1633"/>
      <c r="JH19" s="1633"/>
      <c r="JI19" s="1633"/>
      <c r="JJ19" s="1633"/>
      <c r="JK19" s="1633"/>
      <c r="JL19" s="1633"/>
      <c r="JM19" s="1633"/>
      <c r="JN19" s="1633"/>
      <c r="JO19" s="1633"/>
      <c r="JP19" s="1633"/>
      <c r="JQ19" s="1633"/>
      <c r="JR19" s="1633"/>
      <c r="JS19" s="1633"/>
      <c r="JT19" s="1633"/>
      <c r="JU19" s="1633"/>
      <c r="JV19" s="1633"/>
      <c r="JW19" s="1633"/>
      <c r="JX19" s="1633"/>
      <c r="JY19" s="1633"/>
      <c r="JZ19" s="1633"/>
      <c r="KA19" s="1633"/>
      <c r="KB19" s="1633"/>
      <c r="KC19" s="1633"/>
      <c r="KD19" s="1633"/>
      <c r="KE19" s="1633"/>
      <c r="KF19" s="1633"/>
      <c r="KG19" s="1633"/>
      <c r="KH19" s="1633"/>
      <c r="KI19" s="1633"/>
      <c r="KJ19" s="1633"/>
      <c r="KK19" s="1633"/>
      <c r="KL19" s="1633"/>
      <c r="KM19" s="1633"/>
      <c r="KN19" s="1633"/>
      <c r="KO19" s="1633"/>
      <c r="KP19" s="1633"/>
      <c r="KQ19" s="1633"/>
      <c r="KR19" s="1633"/>
      <c r="KS19" s="1633"/>
      <c r="KT19" s="1633"/>
      <c r="KU19" s="1633"/>
      <c r="KV19" s="1633"/>
      <c r="KW19" s="1633"/>
      <c r="KX19" s="1633"/>
      <c r="KY19" s="1633"/>
      <c r="KZ19" s="1633"/>
      <c r="LA19" s="1633"/>
      <c r="LB19" s="1633"/>
      <c r="LC19" s="1633"/>
      <c r="LD19" s="1633"/>
      <c r="LE19" s="1633"/>
      <c r="LF19" s="1633"/>
      <c r="LG19" s="1633"/>
      <c r="LH19" s="1642"/>
      <c r="LI19" s="1642"/>
      <c r="LJ19" s="1642"/>
      <c r="LK19" s="1642"/>
      <c r="LL19" s="1642"/>
      <c r="LM19" s="1642"/>
      <c r="LN19" s="1642"/>
      <c r="LO19" s="1643"/>
    </row>
    <row r="20" s="1479" customFormat="1" ht="47" customHeight="1" spans="1:327">
      <c r="A20" s="1492">
        <v>45853</v>
      </c>
      <c r="B20" s="1493" t="s">
        <v>151</v>
      </c>
      <c r="C20" s="1494" t="s">
        <v>152</v>
      </c>
      <c r="D20" s="1495">
        <v>4500173966</v>
      </c>
      <c r="E20" s="1496" t="s">
        <v>4811</v>
      </c>
      <c r="F20" s="1495" t="s">
        <v>4812</v>
      </c>
      <c r="G20" s="1498" t="s">
        <v>4813</v>
      </c>
      <c r="H20" s="1498" t="s">
        <v>4747</v>
      </c>
      <c r="I20" s="1521" t="s">
        <v>4808</v>
      </c>
      <c r="J20" s="1522">
        <v>12000</v>
      </c>
      <c r="K20" s="1523">
        <v>0</v>
      </c>
      <c r="L20" s="1523">
        <v>96</v>
      </c>
      <c r="M20" s="1524">
        <f t="shared" si="0"/>
        <v>125</v>
      </c>
      <c r="N20" s="1525">
        <v>45922</v>
      </c>
      <c r="O20" s="1525">
        <f>N20-2</f>
        <v>45920</v>
      </c>
      <c r="P20" s="1526"/>
      <c r="Q20" s="1554" t="s">
        <v>78</v>
      </c>
      <c r="R20" s="1555"/>
      <c r="S20" s="1555"/>
      <c r="T20" s="1555"/>
      <c r="U20" s="1555" t="s">
        <v>4403</v>
      </c>
      <c r="V20" s="1556" t="s">
        <v>4814</v>
      </c>
      <c r="W20" s="1556" t="s">
        <v>111</v>
      </c>
      <c r="X20" s="1557">
        <v>45853</v>
      </c>
      <c r="Y20" s="1578" t="s">
        <v>88</v>
      </c>
      <c r="Z20" s="1557">
        <v>45880</v>
      </c>
      <c r="AA20" s="1579" t="s">
        <v>4815</v>
      </c>
      <c r="AB20" s="1578"/>
      <c r="AC20" s="1580" t="s">
        <v>4816</v>
      </c>
      <c r="AD20" s="1581" t="s">
        <v>855</v>
      </c>
      <c r="AE20" s="1582">
        <v>1.37</v>
      </c>
      <c r="AF20" s="1583">
        <f>AE20*J20</f>
        <v>16440</v>
      </c>
      <c r="AG20" s="1602"/>
      <c r="AH20" s="1603" t="s">
        <v>81</v>
      </c>
      <c r="AI20" s="1603">
        <v>5</v>
      </c>
      <c r="AJ20" s="1603">
        <f t="shared" si="10"/>
        <v>12000</v>
      </c>
      <c r="AK20" s="1604"/>
      <c r="AL20" s="1605">
        <f>J20/24</f>
        <v>500</v>
      </c>
      <c r="AM20" s="1605"/>
      <c r="AN20" s="1605"/>
      <c r="AO20" s="1605"/>
      <c r="AP20" s="1605" t="s">
        <v>63</v>
      </c>
      <c r="AQ20" s="1616">
        <f t="shared" si="8"/>
        <v>12000</v>
      </c>
      <c r="AR20" s="1605"/>
      <c r="AS20" s="1617">
        <f t="shared" si="3"/>
        <v>2400</v>
      </c>
      <c r="AT20" s="1618">
        <f t="shared" si="4"/>
        <v>2400</v>
      </c>
      <c r="AU20" s="1618">
        <f t="shared" si="5"/>
        <v>2400</v>
      </c>
      <c r="AV20" s="1618">
        <f t="shared" si="6"/>
        <v>2400</v>
      </c>
      <c r="AW20" s="1629">
        <f t="shared" si="7"/>
        <v>2400</v>
      </c>
      <c r="AX20" s="1630">
        <f t="shared" si="1"/>
        <v>2300</v>
      </c>
      <c r="AY20" s="1622">
        <f t="shared" si="2"/>
        <v>100</v>
      </c>
      <c r="AZ20" s="1631"/>
      <c r="BA20" s="1632"/>
      <c r="BB20" s="1633"/>
      <c r="BC20" s="1633"/>
      <c r="BD20" s="1633"/>
      <c r="BE20" s="1633"/>
      <c r="BF20" s="1633"/>
      <c r="BG20" s="1633"/>
      <c r="BH20" s="1633"/>
      <c r="BI20" s="1633"/>
      <c r="BJ20" s="1633"/>
      <c r="BK20" s="1633"/>
      <c r="BL20" s="1633"/>
      <c r="BM20" s="1633"/>
      <c r="BN20" s="1633"/>
      <c r="BO20" s="1633"/>
      <c r="BP20" s="1633"/>
      <c r="BQ20" s="1633"/>
      <c r="BR20" s="1633"/>
      <c r="BS20" s="1633"/>
      <c r="BT20" s="1633"/>
      <c r="BU20" s="1633"/>
      <c r="BV20" s="1633"/>
      <c r="BW20" s="1633"/>
      <c r="BX20" s="1633"/>
      <c r="BY20" s="1633"/>
      <c r="BZ20" s="1633"/>
      <c r="CA20" s="1633"/>
      <c r="CB20" s="1633"/>
      <c r="CC20" s="1633"/>
      <c r="CD20" s="1633"/>
      <c r="CE20" s="1633"/>
      <c r="CF20" s="1633"/>
      <c r="CG20" s="1633"/>
      <c r="CH20" s="1633"/>
      <c r="CI20" s="1633"/>
      <c r="CJ20" s="1633"/>
      <c r="CK20" s="1633"/>
      <c r="CL20" s="1633"/>
      <c r="CM20" s="1633"/>
      <c r="CN20" s="1633"/>
      <c r="CO20" s="1633"/>
      <c r="CP20" s="1633"/>
      <c r="CQ20" s="1633"/>
      <c r="CR20" s="1633"/>
      <c r="CS20" s="1633"/>
      <c r="CT20" s="1633"/>
      <c r="CU20" s="1633"/>
      <c r="CV20" s="1633"/>
      <c r="CW20" s="1633"/>
      <c r="CX20" s="1633"/>
      <c r="CY20" s="1633"/>
      <c r="CZ20" s="1633"/>
      <c r="DA20" s="1633"/>
      <c r="DB20" s="1633"/>
      <c r="DC20" s="1633"/>
      <c r="DD20" s="1633"/>
      <c r="DE20" s="1633"/>
      <c r="DF20" s="1633"/>
      <c r="DG20" s="1633"/>
      <c r="DH20" s="1633"/>
      <c r="DI20" s="1633"/>
      <c r="DJ20" s="1633"/>
      <c r="DK20" s="1633"/>
      <c r="DL20" s="1633"/>
      <c r="DM20" s="1633"/>
      <c r="DN20" s="1633"/>
      <c r="DO20" s="1633"/>
      <c r="DP20" s="1633"/>
      <c r="DQ20" s="1633"/>
      <c r="DR20" s="1633"/>
      <c r="DS20" s="1633"/>
      <c r="DT20" s="1633"/>
      <c r="DU20" s="1633"/>
      <c r="DV20" s="1633"/>
      <c r="DW20" s="1633"/>
      <c r="DX20" s="1633"/>
      <c r="DY20" s="1633"/>
      <c r="DZ20" s="1633"/>
      <c r="EA20" s="1633"/>
      <c r="EB20" s="1633"/>
      <c r="EC20" s="1633"/>
      <c r="ED20" s="1633"/>
      <c r="EE20" s="1633"/>
      <c r="EF20" s="1633"/>
      <c r="EG20" s="1633"/>
      <c r="EH20" s="1633"/>
      <c r="EI20" s="1633"/>
      <c r="EJ20" s="1633"/>
      <c r="EK20" s="1633"/>
      <c r="EL20" s="1633"/>
      <c r="EM20" s="1633"/>
      <c r="EN20" s="1633"/>
      <c r="EO20" s="1633"/>
      <c r="EP20" s="1633"/>
      <c r="EQ20" s="1633"/>
      <c r="ER20" s="1633"/>
      <c r="ES20" s="1633"/>
      <c r="ET20" s="1633"/>
      <c r="EU20" s="1633"/>
      <c r="EV20" s="1633"/>
      <c r="EW20" s="1633"/>
      <c r="EX20" s="1633"/>
      <c r="EY20" s="1633"/>
      <c r="EZ20" s="1633"/>
      <c r="FA20" s="1633"/>
      <c r="FB20" s="1633"/>
      <c r="FC20" s="1633"/>
      <c r="FD20" s="1633"/>
      <c r="FE20" s="1633"/>
      <c r="FF20" s="1633"/>
      <c r="FG20" s="1633"/>
      <c r="FH20" s="1633"/>
      <c r="FI20" s="1633"/>
      <c r="FJ20" s="1633"/>
      <c r="FK20" s="1633"/>
      <c r="FL20" s="1633"/>
      <c r="FM20" s="1633"/>
      <c r="FN20" s="1633"/>
      <c r="FO20" s="1633"/>
      <c r="FP20" s="1633"/>
      <c r="FQ20" s="1633"/>
      <c r="FR20" s="1633"/>
      <c r="FS20" s="1633"/>
      <c r="FT20" s="1633"/>
      <c r="FU20" s="1633"/>
      <c r="FV20" s="1633"/>
      <c r="FW20" s="1633"/>
      <c r="FX20" s="1633"/>
      <c r="FY20" s="1633"/>
      <c r="FZ20" s="1633"/>
      <c r="GA20" s="1633"/>
      <c r="GB20" s="1633"/>
      <c r="GC20" s="1633"/>
      <c r="GD20" s="1633"/>
      <c r="GE20" s="1633"/>
      <c r="GF20" s="1633"/>
      <c r="GG20" s="1633"/>
      <c r="GH20" s="1633"/>
      <c r="GI20" s="1633"/>
      <c r="GJ20" s="1633"/>
      <c r="GK20" s="1633"/>
      <c r="GL20" s="1633"/>
      <c r="GM20" s="1633"/>
      <c r="GN20" s="1633"/>
      <c r="GO20" s="1633"/>
      <c r="GP20" s="1633"/>
      <c r="GQ20" s="1633"/>
      <c r="GR20" s="1633"/>
      <c r="GS20" s="1633"/>
      <c r="GT20" s="1633"/>
      <c r="GU20" s="1633"/>
      <c r="GV20" s="1633"/>
      <c r="GW20" s="1633"/>
      <c r="GX20" s="1633"/>
      <c r="GY20" s="1633"/>
      <c r="GZ20" s="1633"/>
      <c r="HA20" s="1633"/>
      <c r="HB20" s="1633"/>
      <c r="HC20" s="1633"/>
      <c r="HD20" s="1633"/>
      <c r="HE20" s="1633"/>
      <c r="HF20" s="1633"/>
      <c r="HG20" s="1633"/>
      <c r="HH20" s="1633"/>
      <c r="HI20" s="1633"/>
      <c r="HJ20" s="1633"/>
      <c r="HK20" s="1633"/>
      <c r="HL20" s="1633"/>
      <c r="HM20" s="1633"/>
      <c r="HN20" s="1633"/>
      <c r="HO20" s="1633"/>
      <c r="HP20" s="1633"/>
      <c r="HQ20" s="1633"/>
      <c r="HR20" s="1633"/>
      <c r="HS20" s="1633"/>
      <c r="HT20" s="1633"/>
      <c r="HU20" s="1633"/>
      <c r="HV20" s="1633"/>
      <c r="HW20" s="1633"/>
      <c r="HX20" s="1633"/>
      <c r="HY20" s="1633"/>
      <c r="HZ20" s="1633"/>
      <c r="IA20" s="1633"/>
      <c r="IB20" s="1633"/>
      <c r="IC20" s="1633"/>
      <c r="ID20" s="1633"/>
      <c r="IE20" s="1633"/>
      <c r="IF20" s="1633"/>
      <c r="IG20" s="1633"/>
      <c r="IH20" s="1633"/>
      <c r="II20" s="1633"/>
      <c r="IJ20" s="1633"/>
      <c r="IK20" s="1633"/>
      <c r="IL20" s="1633"/>
      <c r="IM20" s="1633"/>
      <c r="IN20" s="1633"/>
      <c r="IO20" s="1633"/>
      <c r="IP20" s="1633"/>
      <c r="IQ20" s="1633"/>
      <c r="IR20" s="1633"/>
      <c r="IS20" s="1633"/>
      <c r="IT20" s="1633"/>
      <c r="IU20" s="1633"/>
      <c r="IV20" s="1633"/>
      <c r="IW20" s="1633"/>
      <c r="IX20" s="1633"/>
      <c r="IY20" s="1633"/>
      <c r="IZ20" s="1633"/>
      <c r="JA20" s="1633"/>
      <c r="JB20" s="1633"/>
      <c r="JC20" s="1633"/>
      <c r="JD20" s="1633"/>
      <c r="JE20" s="1633"/>
      <c r="JF20" s="1633"/>
      <c r="JG20" s="1633"/>
      <c r="JH20" s="1633"/>
      <c r="JI20" s="1633"/>
      <c r="JJ20" s="1633"/>
      <c r="JK20" s="1633"/>
      <c r="JL20" s="1633"/>
      <c r="JM20" s="1633"/>
      <c r="JN20" s="1633"/>
      <c r="JO20" s="1633"/>
      <c r="JP20" s="1633"/>
      <c r="JQ20" s="1633"/>
      <c r="JR20" s="1633"/>
      <c r="JS20" s="1633"/>
      <c r="JT20" s="1633"/>
      <c r="JU20" s="1633"/>
      <c r="JV20" s="1633"/>
      <c r="JW20" s="1633"/>
      <c r="JX20" s="1633"/>
      <c r="JY20" s="1633"/>
      <c r="JZ20" s="1633"/>
      <c r="KA20" s="1633"/>
      <c r="KB20" s="1633"/>
      <c r="KC20" s="1633"/>
      <c r="KD20" s="1633"/>
      <c r="KE20" s="1633"/>
      <c r="KF20" s="1633"/>
      <c r="KG20" s="1633"/>
      <c r="KH20" s="1633"/>
      <c r="KI20" s="1633"/>
      <c r="KJ20" s="1633"/>
      <c r="KK20" s="1633"/>
      <c r="KL20" s="1633"/>
      <c r="KM20" s="1633"/>
      <c r="KN20" s="1633"/>
      <c r="KO20" s="1633"/>
      <c r="KP20" s="1633"/>
      <c r="KQ20" s="1633"/>
      <c r="KR20" s="1633"/>
      <c r="KS20" s="1633"/>
      <c r="KT20" s="1633"/>
      <c r="KU20" s="1633"/>
      <c r="KV20" s="1633"/>
      <c r="KW20" s="1633"/>
      <c r="KX20" s="1633"/>
      <c r="KY20" s="1633"/>
      <c r="KZ20" s="1633"/>
      <c r="LA20" s="1633"/>
      <c r="LB20" s="1633"/>
      <c r="LC20" s="1633"/>
      <c r="LD20" s="1633"/>
      <c r="LE20" s="1633"/>
      <c r="LF20" s="1633"/>
      <c r="LG20" s="1633"/>
      <c r="LH20" s="1642"/>
      <c r="LI20" s="1642"/>
      <c r="LJ20" s="1642"/>
      <c r="LK20" s="1642"/>
      <c r="LL20" s="1642"/>
      <c r="LM20" s="1642"/>
      <c r="LN20" s="1642"/>
      <c r="LO20" s="1643"/>
    </row>
    <row r="21" s="1479" customFormat="1" ht="47" customHeight="1" spans="1:327">
      <c r="A21" s="1492">
        <v>45861</v>
      </c>
      <c r="B21" s="1493" t="s">
        <v>151</v>
      </c>
      <c r="C21" s="1494" t="s">
        <v>152</v>
      </c>
      <c r="D21" s="1495">
        <v>4500174831</v>
      </c>
      <c r="E21" s="1496" t="s">
        <v>4817</v>
      </c>
      <c r="F21" s="1495" t="s">
        <v>4818</v>
      </c>
      <c r="G21" s="1498" t="s">
        <v>4813</v>
      </c>
      <c r="H21" s="1498" t="s">
        <v>4747</v>
      </c>
      <c r="I21" s="1521" t="s">
        <v>4808</v>
      </c>
      <c r="J21" s="1522">
        <v>6624</v>
      </c>
      <c r="K21" s="1523">
        <v>0</v>
      </c>
      <c r="L21" s="1523">
        <v>96</v>
      </c>
      <c r="M21" s="1524">
        <f t="shared" si="0"/>
        <v>69</v>
      </c>
      <c r="N21" s="1525">
        <v>45923</v>
      </c>
      <c r="O21" s="1525">
        <f>N21-1</f>
        <v>45922</v>
      </c>
      <c r="P21" s="1526"/>
      <c r="Q21" s="1554" t="s">
        <v>78</v>
      </c>
      <c r="R21" s="1555"/>
      <c r="S21" s="1555"/>
      <c r="T21" s="1555"/>
      <c r="U21" s="1555" t="s">
        <v>4403</v>
      </c>
      <c r="V21" s="1556" t="s">
        <v>4819</v>
      </c>
      <c r="W21" s="1556" t="s">
        <v>111</v>
      </c>
      <c r="X21" s="1557">
        <v>45862</v>
      </c>
      <c r="Y21" s="1578" t="s">
        <v>88</v>
      </c>
      <c r="Z21" s="1557">
        <v>45870</v>
      </c>
      <c r="AA21" s="1579" t="s">
        <v>4820</v>
      </c>
      <c r="AB21" s="1578"/>
      <c r="AC21" s="1580" t="s">
        <v>4821</v>
      </c>
      <c r="AD21" s="1581" t="s">
        <v>855</v>
      </c>
      <c r="AE21" s="1582">
        <v>1.37</v>
      </c>
      <c r="AF21" s="1583">
        <f>AE21*J21</f>
        <v>9074.88</v>
      </c>
      <c r="AG21" s="1602"/>
      <c r="AH21" s="1603" t="s">
        <v>81</v>
      </c>
      <c r="AI21" s="1603">
        <v>5</v>
      </c>
      <c r="AJ21" s="1603">
        <f t="shared" si="10"/>
        <v>6624</v>
      </c>
      <c r="AK21" s="1604"/>
      <c r="AL21" s="1605">
        <f>J21/24</f>
        <v>276</v>
      </c>
      <c r="AM21" s="1605"/>
      <c r="AN21" s="1605"/>
      <c r="AO21" s="1605"/>
      <c r="AP21" s="1605" t="s">
        <v>63</v>
      </c>
      <c r="AQ21" s="1616">
        <f t="shared" si="8"/>
        <v>6624</v>
      </c>
      <c r="AR21" s="1605"/>
      <c r="AS21" s="1617">
        <f t="shared" si="3"/>
        <v>1324.8</v>
      </c>
      <c r="AT21" s="1618">
        <f t="shared" si="4"/>
        <v>1324.8</v>
      </c>
      <c r="AU21" s="1618">
        <f t="shared" si="5"/>
        <v>1324.8</v>
      </c>
      <c r="AV21" s="1618">
        <f t="shared" si="6"/>
        <v>1324.8</v>
      </c>
      <c r="AW21" s="1629">
        <f t="shared" si="7"/>
        <v>1324.8</v>
      </c>
      <c r="AX21" s="1630">
        <f t="shared" si="1"/>
        <v>1269.6</v>
      </c>
      <c r="AY21" s="1622">
        <f t="shared" si="2"/>
        <v>55.2</v>
      </c>
      <c r="AZ21" s="1631"/>
      <c r="BA21" s="1632"/>
      <c r="BB21" s="1633"/>
      <c r="BC21" s="1633"/>
      <c r="BD21" s="1633"/>
      <c r="BE21" s="1633"/>
      <c r="BF21" s="1633"/>
      <c r="BG21" s="1633"/>
      <c r="BH21" s="1633"/>
      <c r="BI21" s="1633"/>
      <c r="BJ21" s="1633"/>
      <c r="BK21" s="1633"/>
      <c r="BL21" s="1633"/>
      <c r="BM21" s="1633"/>
      <c r="BN21" s="1633"/>
      <c r="BO21" s="1633"/>
      <c r="BP21" s="1633"/>
      <c r="BQ21" s="1633"/>
      <c r="BR21" s="1633"/>
      <c r="BS21" s="1633"/>
      <c r="BT21" s="1633"/>
      <c r="BU21" s="1633"/>
      <c r="BV21" s="1633"/>
      <c r="BW21" s="1633"/>
      <c r="BX21" s="1633"/>
      <c r="BY21" s="1633"/>
      <c r="BZ21" s="1633"/>
      <c r="CA21" s="1633"/>
      <c r="CB21" s="1633"/>
      <c r="CC21" s="1633"/>
      <c r="CD21" s="1633"/>
      <c r="CE21" s="1633"/>
      <c r="CF21" s="1633"/>
      <c r="CG21" s="1633"/>
      <c r="CH21" s="1633"/>
      <c r="CI21" s="1633"/>
      <c r="CJ21" s="1633"/>
      <c r="CK21" s="1633"/>
      <c r="CL21" s="1633"/>
      <c r="CM21" s="1633"/>
      <c r="CN21" s="1633"/>
      <c r="CO21" s="1633"/>
      <c r="CP21" s="1633"/>
      <c r="CQ21" s="1633"/>
      <c r="CR21" s="1633"/>
      <c r="CS21" s="1633"/>
      <c r="CT21" s="1633"/>
      <c r="CU21" s="1633"/>
      <c r="CV21" s="1633"/>
      <c r="CW21" s="1633"/>
      <c r="CX21" s="1633"/>
      <c r="CY21" s="1633"/>
      <c r="CZ21" s="1633"/>
      <c r="DA21" s="1633"/>
      <c r="DB21" s="1633"/>
      <c r="DC21" s="1633"/>
      <c r="DD21" s="1633"/>
      <c r="DE21" s="1633"/>
      <c r="DF21" s="1633"/>
      <c r="DG21" s="1633"/>
      <c r="DH21" s="1633"/>
      <c r="DI21" s="1633"/>
      <c r="DJ21" s="1633"/>
      <c r="DK21" s="1633"/>
      <c r="DL21" s="1633"/>
      <c r="DM21" s="1633"/>
      <c r="DN21" s="1633"/>
      <c r="DO21" s="1633"/>
      <c r="DP21" s="1633"/>
      <c r="DQ21" s="1633"/>
      <c r="DR21" s="1633"/>
      <c r="DS21" s="1633"/>
      <c r="DT21" s="1633"/>
      <c r="DU21" s="1633"/>
      <c r="DV21" s="1633"/>
      <c r="DW21" s="1633"/>
      <c r="DX21" s="1633"/>
      <c r="DY21" s="1633"/>
      <c r="DZ21" s="1633"/>
      <c r="EA21" s="1633"/>
      <c r="EB21" s="1633"/>
      <c r="EC21" s="1633"/>
      <c r="ED21" s="1633"/>
      <c r="EE21" s="1633"/>
      <c r="EF21" s="1633"/>
      <c r="EG21" s="1633"/>
      <c r="EH21" s="1633"/>
      <c r="EI21" s="1633"/>
      <c r="EJ21" s="1633"/>
      <c r="EK21" s="1633"/>
      <c r="EL21" s="1633"/>
      <c r="EM21" s="1633"/>
      <c r="EN21" s="1633"/>
      <c r="EO21" s="1633"/>
      <c r="EP21" s="1633"/>
      <c r="EQ21" s="1633"/>
      <c r="ER21" s="1633"/>
      <c r="ES21" s="1633"/>
      <c r="ET21" s="1633"/>
      <c r="EU21" s="1633"/>
      <c r="EV21" s="1633"/>
      <c r="EW21" s="1633"/>
      <c r="EX21" s="1633"/>
      <c r="EY21" s="1633"/>
      <c r="EZ21" s="1633"/>
      <c r="FA21" s="1633"/>
      <c r="FB21" s="1633"/>
      <c r="FC21" s="1633"/>
      <c r="FD21" s="1633"/>
      <c r="FE21" s="1633"/>
      <c r="FF21" s="1633"/>
      <c r="FG21" s="1633"/>
      <c r="FH21" s="1633"/>
      <c r="FI21" s="1633"/>
      <c r="FJ21" s="1633"/>
      <c r="FK21" s="1633"/>
      <c r="FL21" s="1633"/>
      <c r="FM21" s="1633"/>
      <c r="FN21" s="1633"/>
      <c r="FO21" s="1633"/>
      <c r="FP21" s="1633"/>
      <c r="FQ21" s="1633"/>
      <c r="FR21" s="1633"/>
      <c r="FS21" s="1633"/>
      <c r="FT21" s="1633"/>
      <c r="FU21" s="1633"/>
      <c r="FV21" s="1633"/>
      <c r="FW21" s="1633"/>
      <c r="FX21" s="1633"/>
      <c r="FY21" s="1633"/>
      <c r="FZ21" s="1633"/>
      <c r="GA21" s="1633"/>
      <c r="GB21" s="1633"/>
      <c r="GC21" s="1633"/>
      <c r="GD21" s="1633"/>
      <c r="GE21" s="1633"/>
      <c r="GF21" s="1633"/>
      <c r="GG21" s="1633"/>
      <c r="GH21" s="1633"/>
      <c r="GI21" s="1633"/>
      <c r="GJ21" s="1633"/>
      <c r="GK21" s="1633"/>
      <c r="GL21" s="1633"/>
      <c r="GM21" s="1633"/>
      <c r="GN21" s="1633"/>
      <c r="GO21" s="1633"/>
      <c r="GP21" s="1633"/>
      <c r="GQ21" s="1633"/>
      <c r="GR21" s="1633"/>
      <c r="GS21" s="1633"/>
      <c r="GT21" s="1633"/>
      <c r="GU21" s="1633"/>
      <c r="GV21" s="1633"/>
      <c r="GW21" s="1633"/>
      <c r="GX21" s="1633"/>
      <c r="GY21" s="1633"/>
      <c r="GZ21" s="1633"/>
      <c r="HA21" s="1633"/>
      <c r="HB21" s="1633"/>
      <c r="HC21" s="1633"/>
      <c r="HD21" s="1633"/>
      <c r="HE21" s="1633"/>
      <c r="HF21" s="1633"/>
      <c r="HG21" s="1633"/>
      <c r="HH21" s="1633"/>
      <c r="HI21" s="1633"/>
      <c r="HJ21" s="1633"/>
      <c r="HK21" s="1633"/>
      <c r="HL21" s="1633"/>
      <c r="HM21" s="1633"/>
      <c r="HN21" s="1633"/>
      <c r="HO21" s="1633"/>
      <c r="HP21" s="1633"/>
      <c r="HQ21" s="1633"/>
      <c r="HR21" s="1633"/>
      <c r="HS21" s="1633"/>
      <c r="HT21" s="1633"/>
      <c r="HU21" s="1633"/>
      <c r="HV21" s="1633"/>
      <c r="HW21" s="1633"/>
      <c r="HX21" s="1633"/>
      <c r="HY21" s="1633"/>
      <c r="HZ21" s="1633"/>
      <c r="IA21" s="1633"/>
      <c r="IB21" s="1633"/>
      <c r="IC21" s="1633"/>
      <c r="ID21" s="1633"/>
      <c r="IE21" s="1633"/>
      <c r="IF21" s="1633"/>
      <c r="IG21" s="1633"/>
      <c r="IH21" s="1633"/>
      <c r="II21" s="1633"/>
      <c r="IJ21" s="1633"/>
      <c r="IK21" s="1633"/>
      <c r="IL21" s="1633"/>
      <c r="IM21" s="1633"/>
      <c r="IN21" s="1633"/>
      <c r="IO21" s="1633"/>
      <c r="IP21" s="1633"/>
      <c r="IQ21" s="1633"/>
      <c r="IR21" s="1633"/>
      <c r="IS21" s="1633"/>
      <c r="IT21" s="1633"/>
      <c r="IU21" s="1633"/>
      <c r="IV21" s="1633"/>
      <c r="IW21" s="1633"/>
      <c r="IX21" s="1633"/>
      <c r="IY21" s="1633"/>
      <c r="IZ21" s="1633"/>
      <c r="JA21" s="1633"/>
      <c r="JB21" s="1633"/>
      <c r="JC21" s="1633"/>
      <c r="JD21" s="1633"/>
      <c r="JE21" s="1633"/>
      <c r="JF21" s="1633"/>
      <c r="JG21" s="1633"/>
      <c r="JH21" s="1633"/>
      <c r="JI21" s="1633"/>
      <c r="JJ21" s="1633"/>
      <c r="JK21" s="1633"/>
      <c r="JL21" s="1633"/>
      <c r="JM21" s="1633"/>
      <c r="JN21" s="1633"/>
      <c r="JO21" s="1633"/>
      <c r="JP21" s="1633"/>
      <c r="JQ21" s="1633"/>
      <c r="JR21" s="1633"/>
      <c r="JS21" s="1633"/>
      <c r="JT21" s="1633"/>
      <c r="JU21" s="1633"/>
      <c r="JV21" s="1633"/>
      <c r="JW21" s="1633"/>
      <c r="JX21" s="1633"/>
      <c r="JY21" s="1633"/>
      <c r="JZ21" s="1633"/>
      <c r="KA21" s="1633"/>
      <c r="KB21" s="1633"/>
      <c r="KC21" s="1633"/>
      <c r="KD21" s="1633"/>
      <c r="KE21" s="1633"/>
      <c r="KF21" s="1633"/>
      <c r="KG21" s="1633"/>
      <c r="KH21" s="1633"/>
      <c r="KI21" s="1633"/>
      <c r="KJ21" s="1633"/>
      <c r="KK21" s="1633"/>
      <c r="KL21" s="1633"/>
      <c r="KM21" s="1633"/>
      <c r="KN21" s="1633"/>
      <c r="KO21" s="1633"/>
      <c r="KP21" s="1633"/>
      <c r="KQ21" s="1633"/>
      <c r="KR21" s="1633"/>
      <c r="KS21" s="1633"/>
      <c r="KT21" s="1633"/>
      <c r="KU21" s="1633"/>
      <c r="KV21" s="1633"/>
      <c r="KW21" s="1633"/>
      <c r="KX21" s="1633"/>
      <c r="KY21" s="1633"/>
      <c r="KZ21" s="1633"/>
      <c r="LA21" s="1633"/>
      <c r="LB21" s="1633"/>
      <c r="LC21" s="1633"/>
      <c r="LD21" s="1633"/>
      <c r="LE21" s="1633"/>
      <c r="LF21" s="1633"/>
      <c r="LG21" s="1633"/>
      <c r="LH21" s="1642"/>
      <c r="LI21" s="1642"/>
      <c r="LJ21" s="1642"/>
      <c r="LK21" s="1642"/>
      <c r="LL21" s="1642"/>
      <c r="LM21" s="1642"/>
      <c r="LN21" s="1642"/>
      <c r="LO21" s="1643"/>
    </row>
    <row r="22" s="1479" customFormat="1" ht="47" customHeight="1" spans="1:327">
      <c r="A22" s="1492">
        <v>45894</v>
      </c>
      <c r="B22" s="1493" t="s">
        <v>1738</v>
      </c>
      <c r="C22" s="1494" t="s">
        <v>342</v>
      </c>
      <c r="D22" s="1495">
        <v>4500177765</v>
      </c>
      <c r="E22" s="1496" t="s">
        <v>4013</v>
      </c>
      <c r="F22" s="1495" t="s">
        <v>4822</v>
      </c>
      <c r="G22" s="1498" t="s">
        <v>4747</v>
      </c>
      <c r="H22" s="1498" t="s">
        <v>4747</v>
      </c>
      <c r="I22" s="1521" t="s">
        <v>4808</v>
      </c>
      <c r="J22" s="1522">
        <v>15360</v>
      </c>
      <c r="K22" s="1523">
        <v>0</v>
      </c>
      <c r="L22" s="1523">
        <v>96</v>
      </c>
      <c r="M22" s="1524">
        <f t="shared" si="0"/>
        <v>160</v>
      </c>
      <c r="N22" s="1525">
        <v>45930</v>
      </c>
      <c r="O22" s="1525">
        <v>45920</v>
      </c>
      <c r="P22" s="1526"/>
      <c r="Q22" s="1554" t="s">
        <v>78</v>
      </c>
      <c r="R22" s="1555"/>
      <c r="S22" s="1555"/>
      <c r="T22" s="1555"/>
      <c r="U22" s="1555" t="s">
        <v>4403</v>
      </c>
      <c r="V22" s="1567" t="s">
        <v>4823</v>
      </c>
      <c r="W22" s="1556" t="s">
        <v>168</v>
      </c>
      <c r="X22" s="1557">
        <v>45898</v>
      </c>
      <c r="Y22" s="1578" t="s">
        <v>88</v>
      </c>
      <c r="Z22" s="1557">
        <v>45901</v>
      </c>
      <c r="AA22" s="1579"/>
      <c r="AB22" s="1578"/>
      <c r="AC22" s="1580" t="s">
        <v>4824</v>
      </c>
      <c r="AD22" s="1581" t="s">
        <v>4017</v>
      </c>
      <c r="AE22" s="1582">
        <v>1.37</v>
      </c>
      <c r="AF22" s="1583">
        <f>AE22*J22</f>
        <v>21043.2</v>
      </c>
      <c r="AG22" s="1602"/>
      <c r="AH22" s="1603" t="s">
        <v>81</v>
      </c>
      <c r="AI22" s="1603">
        <v>5</v>
      </c>
      <c r="AJ22" s="1603">
        <f t="shared" si="10"/>
        <v>15360</v>
      </c>
      <c r="AK22" s="1604"/>
      <c r="AL22" s="1605">
        <f>J22/24</f>
        <v>640</v>
      </c>
      <c r="AM22" s="1605"/>
      <c r="AN22" s="1605"/>
      <c r="AO22" s="1605"/>
      <c r="AP22" s="1605" t="s">
        <v>63</v>
      </c>
      <c r="AQ22" s="1616">
        <f t="shared" si="8"/>
        <v>15360</v>
      </c>
      <c r="AR22" s="1605"/>
      <c r="AS22" s="1617">
        <f t="shared" si="3"/>
        <v>3072</v>
      </c>
      <c r="AT22" s="1618">
        <f t="shared" si="4"/>
        <v>3072</v>
      </c>
      <c r="AU22" s="1618">
        <f t="shared" si="5"/>
        <v>3072</v>
      </c>
      <c r="AV22" s="1618">
        <f t="shared" si="6"/>
        <v>3072</v>
      </c>
      <c r="AW22" s="1629">
        <f t="shared" si="7"/>
        <v>3072</v>
      </c>
      <c r="AX22" s="1630">
        <f t="shared" si="1"/>
        <v>2944</v>
      </c>
      <c r="AY22" s="1622">
        <f t="shared" si="2"/>
        <v>128</v>
      </c>
      <c r="AZ22" s="1631"/>
      <c r="BA22" s="1632"/>
      <c r="BB22" s="1633"/>
      <c r="BC22" s="1633"/>
      <c r="BD22" s="1633"/>
      <c r="BE22" s="1633"/>
      <c r="BF22" s="1633"/>
      <c r="BG22" s="1633"/>
      <c r="BH22" s="1633"/>
      <c r="BI22" s="1633"/>
      <c r="BJ22" s="1633"/>
      <c r="BK22" s="1633"/>
      <c r="BL22" s="1633"/>
      <c r="BM22" s="1633"/>
      <c r="BN22" s="1633"/>
      <c r="BO22" s="1633"/>
      <c r="BP22" s="1633"/>
      <c r="BQ22" s="1633"/>
      <c r="BR22" s="1633"/>
      <c r="BS22" s="1633"/>
      <c r="BT22" s="1633"/>
      <c r="BU22" s="1633"/>
      <c r="BV22" s="1633"/>
      <c r="BW22" s="1633"/>
      <c r="BX22" s="1633"/>
      <c r="BY22" s="1633"/>
      <c r="BZ22" s="1633"/>
      <c r="CA22" s="1633"/>
      <c r="CB22" s="1633"/>
      <c r="CC22" s="1633"/>
      <c r="CD22" s="1633"/>
      <c r="CE22" s="1633"/>
      <c r="CF22" s="1633"/>
      <c r="CG22" s="1633"/>
      <c r="CH22" s="1633"/>
      <c r="CI22" s="1633"/>
      <c r="CJ22" s="1633"/>
      <c r="CK22" s="1633"/>
      <c r="CL22" s="1633"/>
      <c r="CM22" s="1633"/>
      <c r="CN22" s="1633"/>
      <c r="CO22" s="1633"/>
      <c r="CP22" s="1633"/>
      <c r="CQ22" s="1633"/>
      <c r="CR22" s="1633"/>
      <c r="CS22" s="1633"/>
      <c r="CT22" s="1633"/>
      <c r="CU22" s="1633"/>
      <c r="CV22" s="1633"/>
      <c r="CW22" s="1633"/>
      <c r="CX22" s="1633"/>
      <c r="CY22" s="1633"/>
      <c r="CZ22" s="1633"/>
      <c r="DA22" s="1633"/>
      <c r="DB22" s="1633"/>
      <c r="DC22" s="1633"/>
      <c r="DD22" s="1633"/>
      <c r="DE22" s="1633"/>
      <c r="DF22" s="1633"/>
      <c r="DG22" s="1633"/>
      <c r="DH22" s="1633"/>
      <c r="DI22" s="1633"/>
      <c r="DJ22" s="1633"/>
      <c r="DK22" s="1633"/>
      <c r="DL22" s="1633"/>
      <c r="DM22" s="1633"/>
      <c r="DN22" s="1633"/>
      <c r="DO22" s="1633"/>
      <c r="DP22" s="1633"/>
      <c r="DQ22" s="1633"/>
      <c r="DR22" s="1633"/>
      <c r="DS22" s="1633"/>
      <c r="DT22" s="1633"/>
      <c r="DU22" s="1633"/>
      <c r="DV22" s="1633"/>
      <c r="DW22" s="1633"/>
      <c r="DX22" s="1633"/>
      <c r="DY22" s="1633"/>
      <c r="DZ22" s="1633"/>
      <c r="EA22" s="1633"/>
      <c r="EB22" s="1633"/>
      <c r="EC22" s="1633"/>
      <c r="ED22" s="1633"/>
      <c r="EE22" s="1633"/>
      <c r="EF22" s="1633"/>
      <c r="EG22" s="1633"/>
      <c r="EH22" s="1633"/>
      <c r="EI22" s="1633"/>
      <c r="EJ22" s="1633"/>
      <c r="EK22" s="1633"/>
      <c r="EL22" s="1633"/>
      <c r="EM22" s="1633"/>
      <c r="EN22" s="1633"/>
      <c r="EO22" s="1633"/>
      <c r="EP22" s="1633"/>
      <c r="EQ22" s="1633"/>
      <c r="ER22" s="1633"/>
      <c r="ES22" s="1633"/>
      <c r="ET22" s="1633"/>
      <c r="EU22" s="1633"/>
      <c r="EV22" s="1633"/>
      <c r="EW22" s="1633"/>
      <c r="EX22" s="1633"/>
      <c r="EY22" s="1633"/>
      <c r="EZ22" s="1633"/>
      <c r="FA22" s="1633"/>
      <c r="FB22" s="1633"/>
      <c r="FC22" s="1633"/>
      <c r="FD22" s="1633"/>
      <c r="FE22" s="1633"/>
      <c r="FF22" s="1633"/>
      <c r="FG22" s="1633"/>
      <c r="FH22" s="1633"/>
      <c r="FI22" s="1633"/>
      <c r="FJ22" s="1633"/>
      <c r="FK22" s="1633"/>
      <c r="FL22" s="1633"/>
      <c r="FM22" s="1633"/>
      <c r="FN22" s="1633"/>
      <c r="FO22" s="1633"/>
      <c r="FP22" s="1633"/>
      <c r="FQ22" s="1633"/>
      <c r="FR22" s="1633"/>
      <c r="FS22" s="1633"/>
      <c r="FT22" s="1633"/>
      <c r="FU22" s="1633"/>
      <c r="FV22" s="1633"/>
      <c r="FW22" s="1633"/>
      <c r="FX22" s="1633"/>
      <c r="FY22" s="1633"/>
      <c r="FZ22" s="1633"/>
      <c r="GA22" s="1633"/>
      <c r="GB22" s="1633"/>
      <c r="GC22" s="1633"/>
      <c r="GD22" s="1633"/>
      <c r="GE22" s="1633"/>
      <c r="GF22" s="1633"/>
      <c r="GG22" s="1633"/>
      <c r="GH22" s="1633"/>
      <c r="GI22" s="1633"/>
      <c r="GJ22" s="1633"/>
      <c r="GK22" s="1633"/>
      <c r="GL22" s="1633"/>
      <c r="GM22" s="1633"/>
      <c r="GN22" s="1633"/>
      <c r="GO22" s="1633"/>
      <c r="GP22" s="1633"/>
      <c r="GQ22" s="1633"/>
      <c r="GR22" s="1633"/>
      <c r="GS22" s="1633"/>
      <c r="GT22" s="1633"/>
      <c r="GU22" s="1633"/>
      <c r="GV22" s="1633"/>
      <c r="GW22" s="1633"/>
      <c r="GX22" s="1633"/>
      <c r="GY22" s="1633"/>
      <c r="GZ22" s="1633"/>
      <c r="HA22" s="1633"/>
      <c r="HB22" s="1633"/>
      <c r="HC22" s="1633"/>
      <c r="HD22" s="1633"/>
      <c r="HE22" s="1633"/>
      <c r="HF22" s="1633"/>
      <c r="HG22" s="1633"/>
      <c r="HH22" s="1633"/>
      <c r="HI22" s="1633"/>
      <c r="HJ22" s="1633"/>
      <c r="HK22" s="1633"/>
      <c r="HL22" s="1633"/>
      <c r="HM22" s="1633"/>
      <c r="HN22" s="1633"/>
      <c r="HO22" s="1633"/>
      <c r="HP22" s="1633"/>
      <c r="HQ22" s="1633"/>
      <c r="HR22" s="1633"/>
      <c r="HS22" s="1633"/>
      <c r="HT22" s="1633"/>
      <c r="HU22" s="1633"/>
      <c r="HV22" s="1633"/>
      <c r="HW22" s="1633"/>
      <c r="HX22" s="1633"/>
      <c r="HY22" s="1633"/>
      <c r="HZ22" s="1633"/>
      <c r="IA22" s="1633"/>
      <c r="IB22" s="1633"/>
      <c r="IC22" s="1633"/>
      <c r="ID22" s="1633"/>
      <c r="IE22" s="1633"/>
      <c r="IF22" s="1633"/>
      <c r="IG22" s="1633"/>
      <c r="IH22" s="1633"/>
      <c r="II22" s="1633"/>
      <c r="IJ22" s="1633"/>
      <c r="IK22" s="1633"/>
      <c r="IL22" s="1633"/>
      <c r="IM22" s="1633"/>
      <c r="IN22" s="1633"/>
      <c r="IO22" s="1633"/>
      <c r="IP22" s="1633"/>
      <c r="IQ22" s="1633"/>
      <c r="IR22" s="1633"/>
      <c r="IS22" s="1633"/>
      <c r="IT22" s="1633"/>
      <c r="IU22" s="1633"/>
      <c r="IV22" s="1633"/>
      <c r="IW22" s="1633"/>
      <c r="IX22" s="1633"/>
      <c r="IY22" s="1633"/>
      <c r="IZ22" s="1633"/>
      <c r="JA22" s="1633"/>
      <c r="JB22" s="1633"/>
      <c r="JC22" s="1633"/>
      <c r="JD22" s="1633"/>
      <c r="JE22" s="1633"/>
      <c r="JF22" s="1633"/>
      <c r="JG22" s="1633"/>
      <c r="JH22" s="1633"/>
      <c r="JI22" s="1633"/>
      <c r="JJ22" s="1633"/>
      <c r="JK22" s="1633"/>
      <c r="JL22" s="1633"/>
      <c r="JM22" s="1633"/>
      <c r="JN22" s="1633"/>
      <c r="JO22" s="1633"/>
      <c r="JP22" s="1633"/>
      <c r="JQ22" s="1633"/>
      <c r="JR22" s="1633"/>
      <c r="JS22" s="1633"/>
      <c r="JT22" s="1633"/>
      <c r="JU22" s="1633"/>
      <c r="JV22" s="1633"/>
      <c r="JW22" s="1633"/>
      <c r="JX22" s="1633"/>
      <c r="JY22" s="1633"/>
      <c r="JZ22" s="1633"/>
      <c r="KA22" s="1633"/>
      <c r="KB22" s="1633"/>
      <c r="KC22" s="1633"/>
      <c r="KD22" s="1633"/>
      <c r="KE22" s="1633"/>
      <c r="KF22" s="1633"/>
      <c r="KG22" s="1633"/>
      <c r="KH22" s="1633"/>
      <c r="KI22" s="1633"/>
      <c r="KJ22" s="1633"/>
      <c r="KK22" s="1633"/>
      <c r="KL22" s="1633"/>
      <c r="KM22" s="1633"/>
      <c r="KN22" s="1633"/>
      <c r="KO22" s="1633"/>
      <c r="KP22" s="1633"/>
      <c r="KQ22" s="1633"/>
      <c r="KR22" s="1633"/>
      <c r="KS22" s="1633"/>
      <c r="KT22" s="1633"/>
      <c r="KU22" s="1633"/>
      <c r="KV22" s="1633"/>
      <c r="KW22" s="1633"/>
      <c r="KX22" s="1633"/>
      <c r="KY22" s="1633"/>
      <c r="KZ22" s="1633"/>
      <c r="LA22" s="1633"/>
      <c r="LB22" s="1633"/>
      <c r="LC22" s="1633"/>
      <c r="LD22" s="1633"/>
      <c r="LE22" s="1633"/>
      <c r="LF22" s="1633"/>
      <c r="LG22" s="1633"/>
      <c r="LH22" s="1642"/>
      <c r="LI22" s="1642"/>
      <c r="LJ22" s="1642"/>
      <c r="LK22" s="1642"/>
      <c r="LL22" s="1642"/>
      <c r="LM22" s="1642"/>
      <c r="LN22" s="1642"/>
      <c r="LO22" s="1643"/>
    </row>
    <row r="23" s="1479" customFormat="1" ht="47" customHeight="1" spans="1:327">
      <c r="A23" s="1492">
        <v>45853</v>
      </c>
      <c r="B23" s="1493" t="s">
        <v>151</v>
      </c>
      <c r="C23" s="1494" t="s">
        <v>152</v>
      </c>
      <c r="D23" s="1495">
        <v>4500173966</v>
      </c>
      <c r="E23" s="1496" t="s">
        <v>4811</v>
      </c>
      <c r="F23" s="1495" t="s">
        <v>4825</v>
      </c>
      <c r="G23" s="1498" t="s">
        <v>4795</v>
      </c>
      <c r="H23" s="1498" t="s">
        <v>4795</v>
      </c>
      <c r="I23" s="1521" t="s">
        <v>4796</v>
      </c>
      <c r="J23" s="1522">
        <v>2484</v>
      </c>
      <c r="K23" s="1523">
        <v>0</v>
      </c>
      <c r="L23" s="1523">
        <v>54</v>
      </c>
      <c r="M23" s="1524">
        <f t="shared" si="0"/>
        <v>46</v>
      </c>
      <c r="N23" s="1525">
        <v>45922</v>
      </c>
      <c r="O23" s="1525">
        <f>N23-2</f>
        <v>45920</v>
      </c>
      <c r="P23" s="1526"/>
      <c r="Q23" s="1554" t="s">
        <v>78</v>
      </c>
      <c r="R23" s="1555"/>
      <c r="S23" s="1555"/>
      <c r="T23" s="1555"/>
      <c r="U23" s="1555" t="s">
        <v>4403</v>
      </c>
      <c r="V23" s="1556" t="s">
        <v>4814</v>
      </c>
      <c r="W23" s="1556" t="s">
        <v>111</v>
      </c>
      <c r="X23" s="1557">
        <v>45853</v>
      </c>
      <c r="Y23" s="1578" t="s">
        <v>88</v>
      </c>
      <c r="Z23" s="1557">
        <v>45880</v>
      </c>
      <c r="AA23" s="1579"/>
      <c r="AB23" s="1578"/>
      <c r="AC23" s="1580" t="s">
        <v>4826</v>
      </c>
      <c r="AD23" s="1581" t="s">
        <v>855</v>
      </c>
      <c r="AE23" s="1582">
        <v>72.16</v>
      </c>
      <c r="AF23" s="1583">
        <f>AE23*M23</f>
        <v>3319.36</v>
      </c>
      <c r="AG23" s="1602"/>
      <c r="AH23" s="1603" t="s">
        <v>81</v>
      </c>
      <c r="AI23" s="1603">
        <v>5</v>
      </c>
      <c r="AJ23" s="1603">
        <f t="shared" si="10"/>
        <v>2484</v>
      </c>
      <c r="AK23" s="1604"/>
      <c r="AL23" s="1605"/>
      <c r="AM23" s="1605"/>
      <c r="AN23" s="1605">
        <f>J23/54</f>
        <v>46</v>
      </c>
      <c r="AO23" s="1605"/>
      <c r="AP23" s="1605" t="s">
        <v>63</v>
      </c>
      <c r="AQ23" s="1616">
        <f t="shared" si="8"/>
        <v>2484</v>
      </c>
      <c r="AR23" s="1605"/>
      <c r="AS23" s="1617">
        <f t="shared" si="3"/>
        <v>496.8</v>
      </c>
      <c r="AT23" s="1618">
        <f t="shared" si="4"/>
        <v>496.8</v>
      </c>
      <c r="AU23" s="1618">
        <f t="shared" si="5"/>
        <v>496.8</v>
      </c>
      <c r="AV23" s="1618">
        <f t="shared" si="6"/>
        <v>496.8</v>
      </c>
      <c r="AW23" s="1629">
        <f t="shared" si="7"/>
        <v>496.8</v>
      </c>
      <c r="AX23" s="1630">
        <f t="shared" si="1"/>
        <v>476.1</v>
      </c>
      <c r="AY23" s="1622">
        <f t="shared" si="2"/>
        <v>20.7</v>
      </c>
      <c r="AZ23" s="1631"/>
      <c r="BA23" s="1632"/>
      <c r="BB23" s="1633"/>
      <c r="BC23" s="1633"/>
      <c r="BD23" s="1633"/>
      <c r="BE23" s="1633"/>
      <c r="BF23" s="1633"/>
      <c r="BG23" s="1633"/>
      <c r="BH23" s="1633"/>
      <c r="BI23" s="1633"/>
      <c r="BJ23" s="1633"/>
      <c r="BK23" s="1633"/>
      <c r="BL23" s="1633"/>
      <c r="BM23" s="1633"/>
      <c r="BN23" s="1633"/>
      <c r="BO23" s="1633"/>
      <c r="BP23" s="1633"/>
      <c r="BQ23" s="1633"/>
      <c r="BR23" s="1633"/>
      <c r="BS23" s="1633"/>
      <c r="BT23" s="1633"/>
      <c r="BU23" s="1633"/>
      <c r="BV23" s="1633"/>
      <c r="BW23" s="1633"/>
      <c r="BX23" s="1633"/>
      <c r="BY23" s="1633"/>
      <c r="BZ23" s="1633"/>
      <c r="CA23" s="1633"/>
      <c r="CB23" s="1633"/>
      <c r="CC23" s="1633"/>
      <c r="CD23" s="1633"/>
      <c r="CE23" s="1633"/>
      <c r="CF23" s="1633"/>
      <c r="CG23" s="1633"/>
      <c r="CH23" s="1633"/>
      <c r="CI23" s="1633"/>
      <c r="CJ23" s="1633"/>
      <c r="CK23" s="1633"/>
      <c r="CL23" s="1633"/>
      <c r="CM23" s="1633"/>
      <c r="CN23" s="1633"/>
      <c r="CO23" s="1633"/>
      <c r="CP23" s="1633"/>
      <c r="CQ23" s="1633"/>
      <c r="CR23" s="1633"/>
      <c r="CS23" s="1633"/>
      <c r="CT23" s="1633"/>
      <c r="CU23" s="1633"/>
      <c r="CV23" s="1633"/>
      <c r="CW23" s="1633"/>
      <c r="CX23" s="1633"/>
      <c r="CY23" s="1633"/>
      <c r="CZ23" s="1633"/>
      <c r="DA23" s="1633"/>
      <c r="DB23" s="1633"/>
      <c r="DC23" s="1633"/>
      <c r="DD23" s="1633"/>
      <c r="DE23" s="1633"/>
      <c r="DF23" s="1633"/>
      <c r="DG23" s="1633"/>
      <c r="DH23" s="1633"/>
      <c r="DI23" s="1633"/>
      <c r="DJ23" s="1633"/>
      <c r="DK23" s="1633"/>
      <c r="DL23" s="1633"/>
      <c r="DM23" s="1633"/>
      <c r="DN23" s="1633"/>
      <c r="DO23" s="1633"/>
      <c r="DP23" s="1633"/>
      <c r="DQ23" s="1633"/>
      <c r="DR23" s="1633"/>
      <c r="DS23" s="1633"/>
      <c r="DT23" s="1633"/>
      <c r="DU23" s="1633"/>
      <c r="DV23" s="1633"/>
      <c r="DW23" s="1633"/>
      <c r="DX23" s="1633"/>
      <c r="DY23" s="1633"/>
      <c r="DZ23" s="1633"/>
      <c r="EA23" s="1633"/>
      <c r="EB23" s="1633"/>
      <c r="EC23" s="1633"/>
      <c r="ED23" s="1633"/>
      <c r="EE23" s="1633"/>
      <c r="EF23" s="1633"/>
      <c r="EG23" s="1633"/>
      <c r="EH23" s="1633"/>
      <c r="EI23" s="1633"/>
      <c r="EJ23" s="1633"/>
      <c r="EK23" s="1633"/>
      <c r="EL23" s="1633"/>
      <c r="EM23" s="1633"/>
      <c r="EN23" s="1633"/>
      <c r="EO23" s="1633"/>
      <c r="EP23" s="1633"/>
      <c r="EQ23" s="1633"/>
      <c r="ER23" s="1633"/>
      <c r="ES23" s="1633"/>
      <c r="ET23" s="1633"/>
      <c r="EU23" s="1633"/>
      <c r="EV23" s="1633"/>
      <c r="EW23" s="1633"/>
      <c r="EX23" s="1633"/>
      <c r="EY23" s="1633"/>
      <c r="EZ23" s="1633"/>
      <c r="FA23" s="1633"/>
      <c r="FB23" s="1633"/>
      <c r="FC23" s="1633"/>
      <c r="FD23" s="1633"/>
      <c r="FE23" s="1633"/>
      <c r="FF23" s="1633"/>
      <c r="FG23" s="1633"/>
      <c r="FH23" s="1633"/>
      <c r="FI23" s="1633"/>
      <c r="FJ23" s="1633"/>
      <c r="FK23" s="1633"/>
      <c r="FL23" s="1633"/>
      <c r="FM23" s="1633"/>
      <c r="FN23" s="1633"/>
      <c r="FO23" s="1633"/>
      <c r="FP23" s="1633"/>
      <c r="FQ23" s="1633"/>
      <c r="FR23" s="1633"/>
      <c r="FS23" s="1633"/>
      <c r="FT23" s="1633"/>
      <c r="FU23" s="1633"/>
      <c r="FV23" s="1633"/>
      <c r="FW23" s="1633"/>
      <c r="FX23" s="1633"/>
      <c r="FY23" s="1633"/>
      <c r="FZ23" s="1633"/>
      <c r="GA23" s="1633"/>
      <c r="GB23" s="1633"/>
      <c r="GC23" s="1633"/>
      <c r="GD23" s="1633"/>
      <c r="GE23" s="1633"/>
      <c r="GF23" s="1633"/>
      <c r="GG23" s="1633"/>
      <c r="GH23" s="1633"/>
      <c r="GI23" s="1633"/>
      <c r="GJ23" s="1633"/>
      <c r="GK23" s="1633"/>
      <c r="GL23" s="1633"/>
      <c r="GM23" s="1633"/>
      <c r="GN23" s="1633"/>
      <c r="GO23" s="1633"/>
      <c r="GP23" s="1633"/>
      <c r="GQ23" s="1633"/>
      <c r="GR23" s="1633"/>
      <c r="GS23" s="1633"/>
      <c r="GT23" s="1633"/>
      <c r="GU23" s="1633"/>
      <c r="GV23" s="1633"/>
      <c r="GW23" s="1633"/>
      <c r="GX23" s="1633"/>
      <c r="GY23" s="1633"/>
      <c r="GZ23" s="1633"/>
      <c r="HA23" s="1633"/>
      <c r="HB23" s="1633"/>
      <c r="HC23" s="1633"/>
      <c r="HD23" s="1633"/>
      <c r="HE23" s="1633"/>
      <c r="HF23" s="1633"/>
      <c r="HG23" s="1633"/>
      <c r="HH23" s="1633"/>
      <c r="HI23" s="1633"/>
      <c r="HJ23" s="1633"/>
      <c r="HK23" s="1633"/>
      <c r="HL23" s="1633"/>
      <c r="HM23" s="1633"/>
      <c r="HN23" s="1633"/>
      <c r="HO23" s="1633"/>
      <c r="HP23" s="1633"/>
      <c r="HQ23" s="1633"/>
      <c r="HR23" s="1633"/>
      <c r="HS23" s="1633"/>
      <c r="HT23" s="1633"/>
      <c r="HU23" s="1633"/>
      <c r="HV23" s="1633"/>
      <c r="HW23" s="1633"/>
      <c r="HX23" s="1633"/>
      <c r="HY23" s="1633"/>
      <c r="HZ23" s="1633"/>
      <c r="IA23" s="1633"/>
      <c r="IB23" s="1633"/>
      <c r="IC23" s="1633"/>
      <c r="ID23" s="1633"/>
      <c r="IE23" s="1633"/>
      <c r="IF23" s="1633"/>
      <c r="IG23" s="1633"/>
      <c r="IH23" s="1633"/>
      <c r="II23" s="1633"/>
      <c r="IJ23" s="1633"/>
      <c r="IK23" s="1633"/>
      <c r="IL23" s="1633"/>
      <c r="IM23" s="1633"/>
      <c r="IN23" s="1633"/>
      <c r="IO23" s="1633"/>
      <c r="IP23" s="1633"/>
      <c r="IQ23" s="1633"/>
      <c r="IR23" s="1633"/>
      <c r="IS23" s="1633"/>
      <c r="IT23" s="1633"/>
      <c r="IU23" s="1633"/>
      <c r="IV23" s="1633"/>
      <c r="IW23" s="1633"/>
      <c r="IX23" s="1633"/>
      <c r="IY23" s="1633"/>
      <c r="IZ23" s="1633"/>
      <c r="JA23" s="1633"/>
      <c r="JB23" s="1633"/>
      <c r="JC23" s="1633"/>
      <c r="JD23" s="1633"/>
      <c r="JE23" s="1633"/>
      <c r="JF23" s="1633"/>
      <c r="JG23" s="1633"/>
      <c r="JH23" s="1633"/>
      <c r="JI23" s="1633"/>
      <c r="JJ23" s="1633"/>
      <c r="JK23" s="1633"/>
      <c r="JL23" s="1633"/>
      <c r="JM23" s="1633"/>
      <c r="JN23" s="1633"/>
      <c r="JO23" s="1633"/>
      <c r="JP23" s="1633"/>
      <c r="JQ23" s="1633"/>
      <c r="JR23" s="1633"/>
      <c r="JS23" s="1633"/>
      <c r="JT23" s="1633"/>
      <c r="JU23" s="1633"/>
      <c r="JV23" s="1633"/>
      <c r="JW23" s="1633"/>
      <c r="JX23" s="1633"/>
      <c r="JY23" s="1633"/>
      <c r="JZ23" s="1633"/>
      <c r="KA23" s="1633"/>
      <c r="KB23" s="1633"/>
      <c r="KC23" s="1633"/>
      <c r="KD23" s="1633"/>
      <c r="KE23" s="1633"/>
      <c r="KF23" s="1633"/>
      <c r="KG23" s="1633"/>
      <c r="KH23" s="1633"/>
      <c r="KI23" s="1633"/>
      <c r="KJ23" s="1633"/>
      <c r="KK23" s="1633"/>
      <c r="KL23" s="1633"/>
      <c r="KM23" s="1633"/>
      <c r="KN23" s="1633"/>
      <c r="KO23" s="1633"/>
      <c r="KP23" s="1633"/>
      <c r="KQ23" s="1633"/>
      <c r="KR23" s="1633"/>
      <c r="KS23" s="1633"/>
      <c r="KT23" s="1633"/>
      <c r="KU23" s="1633"/>
      <c r="KV23" s="1633"/>
      <c r="KW23" s="1633"/>
      <c r="KX23" s="1633"/>
      <c r="KY23" s="1633"/>
      <c r="KZ23" s="1633"/>
      <c r="LA23" s="1633"/>
      <c r="LB23" s="1633"/>
      <c r="LC23" s="1633"/>
      <c r="LD23" s="1633"/>
      <c r="LE23" s="1633"/>
      <c r="LF23" s="1633"/>
      <c r="LG23" s="1633"/>
      <c r="LH23" s="1642"/>
      <c r="LI23" s="1642"/>
      <c r="LJ23" s="1642"/>
      <c r="LK23" s="1642"/>
      <c r="LL23" s="1642"/>
      <c r="LM23" s="1642"/>
      <c r="LN23" s="1642"/>
      <c r="LO23" s="1643"/>
    </row>
    <row r="24" s="1480" customFormat="1" ht="47" customHeight="1" spans="1:327">
      <c r="A24" s="1492">
        <v>45861</v>
      </c>
      <c r="B24" s="1493" t="s">
        <v>151</v>
      </c>
      <c r="C24" s="1494" t="s">
        <v>152</v>
      </c>
      <c r="D24" s="1495">
        <v>4500174831</v>
      </c>
      <c r="E24" s="1496" t="s">
        <v>4817</v>
      </c>
      <c r="F24" s="1495" t="s">
        <v>4827</v>
      </c>
      <c r="G24" s="1498" t="s">
        <v>4795</v>
      </c>
      <c r="H24" s="1498" t="s">
        <v>4795</v>
      </c>
      <c r="I24" s="1521" t="s">
        <v>4796</v>
      </c>
      <c r="J24" s="1528">
        <v>864</v>
      </c>
      <c r="K24" s="1529">
        <v>0</v>
      </c>
      <c r="L24" s="1529">
        <v>54</v>
      </c>
      <c r="M24" s="1530">
        <f t="shared" si="0"/>
        <v>16</v>
      </c>
      <c r="N24" s="1525">
        <v>45923</v>
      </c>
      <c r="O24" s="1525">
        <f>N24-1</f>
        <v>45922</v>
      </c>
      <c r="P24" s="1531"/>
      <c r="Q24" s="1558" t="s">
        <v>78</v>
      </c>
      <c r="R24" s="1559"/>
      <c r="S24" s="1559"/>
      <c r="T24" s="1559"/>
      <c r="U24" s="1559" t="s">
        <v>4403</v>
      </c>
      <c r="V24" s="1560" t="s">
        <v>4828</v>
      </c>
      <c r="W24" s="1560" t="s">
        <v>111</v>
      </c>
      <c r="X24" s="1561">
        <v>45862</v>
      </c>
      <c r="Y24" s="1584" t="s">
        <v>88</v>
      </c>
      <c r="Z24" s="1561">
        <v>45870</v>
      </c>
      <c r="AA24" s="1585"/>
      <c r="AB24" s="1584"/>
      <c r="AC24" s="1586" t="s">
        <v>4829</v>
      </c>
      <c r="AD24" s="1581" t="s">
        <v>855</v>
      </c>
      <c r="AE24" s="1587">
        <v>72.16</v>
      </c>
      <c r="AF24" s="1588">
        <f>AE24*M24</f>
        <v>1154.56</v>
      </c>
      <c r="AG24" s="1512"/>
      <c r="AH24" s="1606" t="s">
        <v>81</v>
      </c>
      <c r="AI24" s="1606">
        <v>5</v>
      </c>
      <c r="AJ24" s="1606">
        <f t="shared" si="10"/>
        <v>864</v>
      </c>
      <c r="AK24" s="1607"/>
      <c r="AL24" s="1608"/>
      <c r="AM24" s="1608"/>
      <c r="AN24" s="1608">
        <f>J24</f>
        <v>864</v>
      </c>
      <c r="AO24" s="1608"/>
      <c r="AP24" s="1608" t="s">
        <v>63</v>
      </c>
      <c r="AQ24" s="1619">
        <f t="shared" si="8"/>
        <v>864</v>
      </c>
      <c r="AR24" s="1608"/>
      <c r="AS24" s="1620">
        <f t="shared" si="3"/>
        <v>172.8</v>
      </c>
      <c r="AT24" s="1621">
        <f t="shared" si="4"/>
        <v>172.8</v>
      </c>
      <c r="AU24" s="1621">
        <f t="shared" si="5"/>
        <v>172.8</v>
      </c>
      <c r="AV24" s="1621">
        <f t="shared" si="6"/>
        <v>172.8</v>
      </c>
      <c r="AW24" s="1635">
        <f t="shared" si="7"/>
        <v>172.8</v>
      </c>
      <c r="AX24" s="1636">
        <f t="shared" si="1"/>
        <v>165.6</v>
      </c>
      <c r="AY24" s="1637">
        <f t="shared" si="2"/>
        <v>7.2</v>
      </c>
      <c r="AZ24" s="1631"/>
      <c r="BA24" s="1632"/>
      <c r="BB24" s="1633"/>
      <c r="BC24" s="1633"/>
      <c r="BD24" s="1633"/>
      <c r="BE24" s="1633"/>
      <c r="BF24" s="1633"/>
      <c r="BG24" s="1633"/>
      <c r="BH24" s="1633"/>
      <c r="BI24" s="1633"/>
      <c r="BJ24" s="1633"/>
      <c r="BK24" s="1633"/>
      <c r="BL24" s="1633"/>
      <c r="BM24" s="1633"/>
      <c r="BN24" s="1633"/>
      <c r="BO24" s="1633"/>
      <c r="BP24" s="1633"/>
      <c r="BQ24" s="1633"/>
      <c r="BR24" s="1633"/>
      <c r="BS24" s="1633"/>
      <c r="BT24" s="1633"/>
      <c r="BU24" s="1633"/>
      <c r="BV24" s="1633"/>
      <c r="BW24" s="1633"/>
      <c r="BX24" s="1633"/>
      <c r="BY24" s="1633"/>
      <c r="BZ24" s="1633"/>
      <c r="CA24" s="1633"/>
      <c r="CB24" s="1633"/>
      <c r="CC24" s="1633"/>
      <c r="CD24" s="1633"/>
      <c r="CE24" s="1633"/>
      <c r="CF24" s="1633"/>
      <c r="CG24" s="1633"/>
      <c r="CH24" s="1633"/>
      <c r="CI24" s="1633"/>
      <c r="CJ24" s="1633"/>
      <c r="CK24" s="1633"/>
      <c r="CL24" s="1633"/>
      <c r="CM24" s="1633"/>
      <c r="CN24" s="1633"/>
      <c r="CO24" s="1633"/>
      <c r="CP24" s="1633"/>
      <c r="CQ24" s="1633"/>
      <c r="CR24" s="1633"/>
      <c r="CS24" s="1633"/>
      <c r="CT24" s="1633"/>
      <c r="CU24" s="1633"/>
      <c r="CV24" s="1633"/>
      <c r="CW24" s="1633"/>
      <c r="CX24" s="1633"/>
      <c r="CY24" s="1633"/>
      <c r="CZ24" s="1633"/>
      <c r="DA24" s="1633"/>
      <c r="DB24" s="1633"/>
      <c r="DC24" s="1633"/>
      <c r="DD24" s="1633"/>
      <c r="DE24" s="1633"/>
      <c r="DF24" s="1633"/>
      <c r="DG24" s="1633"/>
      <c r="DH24" s="1633"/>
      <c r="DI24" s="1633"/>
      <c r="DJ24" s="1633"/>
      <c r="DK24" s="1633"/>
      <c r="DL24" s="1633"/>
      <c r="DM24" s="1633"/>
      <c r="DN24" s="1633"/>
      <c r="DO24" s="1633"/>
      <c r="DP24" s="1633"/>
      <c r="DQ24" s="1633"/>
      <c r="DR24" s="1633"/>
      <c r="DS24" s="1633"/>
      <c r="DT24" s="1633"/>
      <c r="DU24" s="1633"/>
      <c r="DV24" s="1633"/>
      <c r="DW24" s="1633"/>
      <c r="DX24" s="1633"/>
      <c r="DY24" s="1633"/>
      <c r="DZ24" s="1633"/>
      <c r="EA24" s="1633"/>
      <c r="EB24" s="1633"/>
      <c r="EC24" s="1633"/>
      <c r="ED24" s="1633"/>
      <c r="EE24" s="1633"/>
      <c r="EF24" s="1633"/>
      <c r="EG24" s="1633"/>
      <c r="EH24" s="1633"/>
      <c r="EI24" s="1633"/>
      <c r="EJ24" s="1633"/>
      <c r="EK24" s="1633"/>
      <c r="EL24" s="1633"/>
      <c r="EM24" s="1633"/>
      <c r="EN24" s="1633"/>
      <c r="EO24" s="1633"/>
      <c r="EP24" s="1633"/>
      <c r="EQ24" s="1633"/>
      <c r="ER24" s="1633"/>
      <c r="ES24" s="1633"/>
      <c r="ET24" s="1633"/>
      <c r="EU24" s="1633"/>
      <c r="EV24" s="1633"/>
      <c r="EW24" s="1633"/>
      <c r="EX24" s="1633"/>
      <c r="EY24" s="1633"/>
      <c r="EZ24" s="1633"/>
      <c r="FA24" s="1633"/>
      <c r="FB24" s="1633"/>
      <c r="FC24" s="1633"/>
      <c r="FD24" s="1633"/>
      <c r="FE24" s="1633"/>
      <c r="FF24" s="1633"/>
      <c r="FG24" s="1633"/>
      <c r="FH24" s="1633"/>
      <c r="FI24" s="1633"/>
      <c r="FJ24" s="1633"/>
      <c r="FK24" s="1633"/>
      <c r="FL24" s="1633"/>
      <c r="FM24" s="1633"/>
      <c r="FN24" s="1633"/>
      <c r="FO24" s="1633"/>
      <c r="FP24" s="1633"/>
      <c r="FQ24" s="1633"/>
      <c r="FR24" s="1633"/>
      <c r="FS24" s="1633"/>
      <c r="FT24" s="1633"/>
      <c r="FU24" s="1633"/>
      <c r="FV24" s="1633"/>
      <c r="FW24" s="1633"/>
      <c r="FX24" s="1633"/>
      <c r="FY24" s="1633"/>
      <c r="FZ24" s="1633"/>
      <c r="GA24" s="1633"/>
      <c r="GB24" s="1633"/>
      <c r="GC24" s="1633"/>
      <c r="GD24" s="1633"/>
      <c r="GE24" s="1633"/>
      <c r="GF24" s="1633"/>
      <c r="GG24" s="1633"/>
      <c r="GH24" s="1633"/>
      <c r="GI24" s="1633"/>
      <c r="GJ24" s="1633"/>
      <c r="GK24" s="1633"/>
      <c r="GL24" s="1633"/>
      <c r="GM24" s="1633"/>
      <c r="GN24" s="1633"/>
      <c r="GO24" s="1633"/>
      <c r="GP24" s="1633"/>
      <c r="GQ24" s="1633"/>
      <c r="GR24" s="1633"/>
      <c r="GS24" s="1633"/>
      <c r="GT24" s="1633"/>
      <c r="GU24" s="1633"/>
      <c r="GV24" s="1633"/>
      <c r="GW24" s="1633"/>
      <c r="GX24" s="1633"/>
      <c r="GY24" s="1633"/>
      <c r="GZ24" s="1633"/>
      <c r="HA24" s="1633"/>
      <c r="HB24" s="1633"/>
      <c r="HC24" s="1633"/>
      <c r="HD24" s="1633"/>
      <c r="HE24" s="1633"/>
      <c r="HF24" s="1633"/>
      <c r="HG24" s="1633"/>
      <c r="HH24" s="1633"/>
      <c r="HI24" s="1633"/>
      <c r="HJ24" s="1633"/>
      <c r="HK24" s="1633"/>
      <c r="HL24" s="1633"/>
      <c r="HM24" s="1633"/>
      <c r="HN24" s="1633"/>
      <c r="HO24" s="1633"/>
      <c r="HP24" s="1633"/>
      <c r="HQ24" s="1633"/>
      <c r="HR24" s="1633"/>
      <c r="HS24" s="1633"/>
      <c r="HT24" s="1633"/>
      <c r="HU24" s="1633"/>
      <c r="HV24" s="1633"/>
      <c r="HW24" s="1633"/>
      <c r="HX24" s="1633"/>
      <c r="HY24" s="1633"/>
      <c r="HZ24" s="1633"/>
      <c r="IA24" s="1633"/>
      <c r="IB24" s="1633"/>
      <c r="IC24" s="1633"/>
      <c r="ID24" s="1633"/>
      <c r="IE24" s="1633"/>
      <c r="IF24" s="1633"/>
      <c r="IG24" s="1633"/>
      <c r="IH24" s="1633"/>
      <c r="II24" s="1633"/>
      <c r="IJ24" s="1633"/>
      <c r="IK24" s="1633"/>
      <c r="IL24" s="1633"/>
      <c r="IM24" s="1633"/>
      <c r="IN24" s="1633"/>
      <c r="IO24" s="1633"/>
      <c r="IP24" s="1633"/>
      <c r="IQ24" s="1633"/>
      <c r="IR24" s="1633"/>
      <c r="IS24" s="1633"/>
      <c r="IT24" s="1633"/>
      <c r="IU24" s="1633"/>
      <c r="IV24" s="1633"/>
      <c r="IW24" s="1633"/>
      <c r="IX24" s="1633"/>
      <c r="IY24" s="1633"/>
      <c r="IZ24" s="1633"/>
      <c r="JA24" s="1633"/>
      <c r="JB24" s="1633"/>
      <c r="JC24" s="1633"/>
      <c r="JD24" s="1633"/>
      <c r="JE24" s="1633"/>
      <c r="JF24" s="1633"/>
      <c r="JG24" s="1633"/>
      <c r="JH24" s="1633"/>
      <c r="JI24" s="1633"/>
      <c r="JJ24" s="1633"/>
      <c r="JK24" s="1633"/>
      <c r="JL24" s="1633"/>
      <c r="JM24" s="1633"/>
      <c r="JN24" s="1633"/>
      <c r="JO24" s="1633"/>
      <c r="JP24" s="1633"/>
      <c r="JQ24" s="1633"/>
      <c r="JR24" s="1633"/>
      <c r="JS24" s="1633"/>
      <c r="JT24" s="1633"/>
      <c r="JU24" s="1633"/>
      <c r="JV24" s="1633"/>
      <c r="JW24" s="1633"/>
      <c r="JX24" s="1633"/>
      <c r="JY24" s="1633"/>
      <c r="JZ24" s="1633"/>
      <c r="KA24" s="1633"/>
      <c r="KB24" s="1633"/>
      <c r="KC24" s="1633"/>
      <c r="KD24" s="1633"/>
      <c r="KE24" s="1633"/>
      <c r="KF24" s="1633"/>
      <c r="KG24" s="1633"/>
      <c r="KH24" s="1633"/>
      <c r="KI24" s="1633"/>
      <c r="KJ24" s="1633"/>
      <c r="KK24" s="1633"/>
      <c r="KL24" s="1633"/>
      <c r="KM24" s="1633"/>
      <c r="KN24" s="1633"/>
      <c r="KO24" s="1633"/>
      <c r="KP24" s="1633"/>
      <c r="KQ24" s="1633"/>
      <c r="KR24" s="1633"/>
      <c r="KS24" s="1633"/>
      <c r="KT24" s="1633"/>
      <c r="KU24" s="1633"/>
      <c r="KV24" s="1633"/>
      <c r="KW24" s="1633"/>
      <c r="KX24" s="1633"/>
      <c r="KY24" s="1633"/>
      <c r="KZ24" s="1633"/>
      <c r="LA24" s="1633"/>
      <c r="LB24" s="1633"/>
      <c r="LC24" s="1633"/>
      <c r="LD24" s="1633"/>
      <c r="LE24" s="1633"/>
      <c r="LF24" s="1633"/>
      <c r="LG24" s="1633"/>
      <c r="LH24" s="1642"/>
      <c r="LI24" s="1642"/>
      <c r="LJ24" s="1642"/>
      <c r="LK24" s="1642"/>
      <c r="LL24" s="1642"/>
      <c r="LM24" s="1642"/>
      <c r="LN24" s="1642"/>
      <c r="LO24" s="1644"/>
    </row>
    <row r="25" s="1481" customFormat="1" ht="47" customHeight="1" spans="1:319">
      <c r="A25" s="1499">
        <v>45889</v>
      </c>
      <c r="B25" s="1500" t="s">
        <v>283</v>
      </c>
      <c r="C25" s="1501" t="s">
        <v>98</v>
      </c>
      <c r="D25" s="1502">
        <v>4500177437</v>
      </c>
      <c r="E25" s="1503" t="s">
        <v>4830</v>
      </c>
      <c r="F25" s="1502" t="s">
        <v>4831</v>
      </c>
      <c r="G25" s="1505" t="s">
        <v>4780</v>
      </c>
      <c r="H25" s="1505" t="s">
        <v>4780</v>
      </c>
      <c r="I25" s="1532" t="s">
        <v>4765</v>
      </c>
      <c r="J25" s="1522">
        <v>45648</v>
      </c>
      <c r="K25" s="1534">
        <v>0</v>
      </c>
      <c r="L25" s="1534">
        <v>24</v>
      </c>
      <c r="M25" s="1535">
        <f t="shared" si="0"/>
        <v>1902</v>
      </c>
      <c r="N25" s="1536">
        <v>45926</v>
      </c>
      <c r="O25" s="1536">
        <v>45924</v>
      </c>
      <c r="P25" s="1537"/>
      <c r="Q25" s="1562" t="s">
        <v>78</v>
      </c>
      <c r="R25" s="1563"/>
      <c r="S25" s="1563"/>
      <c r="T25" s="1563"/>
      <c r="U25" s="1563" t="s">
        <v>4403</v>
      </c>
      <c r="V25" s="1564" t="s">
        <v>4832</v>
      </c>
      <c r="W25" s="1564" t="s">
        <v>111</v>
      </c>
      <c r="X25" s="1565">
        <v>45902</v>
      </c>
      <c r="Y25" s="1589" t="s">
        <v>287</v>
      </c>
      <c r="Z25" s="1565">
        <v>45919</v>
      </c>
      <c r="AA25" s="1589"/>
      <c r="AB25" s="1589"/>
      <c r="AC25" s="1580" t="s">
        <v>4833</v>
      </c>
      <c r="AD25" s="1590" t="s">
        <v>289</v>
      </c>
      <c r="AE25" s="1591">
        <v>0.762</v>
      </c>
      <c r="AF25" s="1592">
        <f t="shared" ref="AF25:AF41" si="11">AE25*J25</f>
        <v>34783.776</v>
      </c>
      <c r="AG25" s="1504" t="s">
        <v>4834</v>
      </c>
      <c r="AH25" s="1609" t="s">
        <v>81</v>
      </c>
      <c r="AI25" s="1609">
        <v>5</v>
      </c>
      <c r="AJ25" s="1609">
        <f t="shared" si="10"/>
        <v>45648</v>
      </c>
      <c r="AK25" s="1610"/>
      <c r="AL25" s="1610">
        <f t="shared" ref="AL25:AL32" si="12">J25/24</f>
        <v>1902</v>
      </c>
      <c r="AM25" s="1610"/>
      <c r="AN25" s="1610"/>
      <c r="AO25" s="1610"/>
      <c r="AP25" s="1610" t="s">
        <v>63</v>
      </c>
      <c r="AQ25" s="1610">
        <f t="shared" si="8"/>
        <v>45648</v>
      </c>
      <c r="AR25" s="1610"/>
      <c r="AS25" s="1622">
        <f t="shared" si="3"/>
        <v>9129.6</v>
      </c>
      <c r="AT25" s="1622">
        <f t="shared" si="4"/>
        <v>9129.6</v>
      </c>
      <c r="AU25" s="1622">
        <f t="shared" si="5"/>
        <v>9129.6</v>
      </c>
      <c r="AV25" s="1622">
        <f t="shared" si="6"/>
        <v>9129.6</v>
      </c>
      <c r="AW25" s="1622">
        <f t="shared" si="7"/>
        <v>9129.6</v>
      </c>
      <c r="AX25" s="1622">
        <f t="shared" si="1"/>
        <v>8749.2</v>
      </c>
      <c r="AY25" s="1622">
        <f t="shared" si="2"/>
        <v>380.4</v>
      </c>
      <c r="AZ25" s="1534"/>
      <c r="BA25" s="1638"/>
      <c r="BB25" s="1639"/>
      <c r="BC25" s="1639"/>
      <c r="BD25" s="1639"/>
      <c r="BE25" s="1639"/>
      <c r="BF25" s="1639"/>
      <c r="BG25" s="1639"/>
      <c r="BH25" s="1639"/>
      <c r="BI25" s="1639"/>
      <c r="BJ25" s="1639"/>
      <c r="BK25" s="1639"/>
      <c r="BL25" s="1639"/>
      <c r="BM25" s="1639"/>
      <c r="BN25" s="1639"/>
      <c r="BO25" s="1639"/>
      <c r="BP25" s="1639"/>
      <c r="BQ25" s="1639"/>
      <c r="BR25" s="1639"/>
      <c r="BS25" s="1639"/>
      <c r="BT25" s="1639"/>
      <c r="BU25" s="1639"/>
      <c r="BV25" s="1639"/>
      <c r="BW25" s="1639"/>
      <c r="BX25" s="1639"/>
      <c r="BY25" s="1639"/>
      <c r="BZ25" s="1639"/>
      <c r="CA25" s="1639"/>
      <c r="CB25" s="1639"/>
      <c r="CC25" s="1639"/>
      <c r="CD25" s="1639"/>
      <c r="CE25" s="1639"/>
      <c r="CF25" s="1639"/>
      <c r="CG25" s="1639"/>
      <c r="CH25" s="1639"/>
      <c r="CI25" s="1639"/>
      <c r="CJ25" s="1639"/>
      <c r="CK25" s="1639"/>
      <c r="CL25" s="1639"/>
      <c r="CM25" s="1639"/>
      <c r="CN25" s="1639"/>
      <c r="CO25" s="1639"/>
      <c r="CP25" s="1639"/>
      <c r="CQ25" s="1639"/>
      <c r="CR25" s="1639"/>
      <c r="CS25" s="1639"/>
      <c r="CT25" s="1639"/>
      <c r="CU25" s="1639"/>
      <c r="CV25" s="1639"/>
      <c r="CW25" s="1639"/>
      <c r="CX25" s="1639"/>
      <c r="CY25" s="1639"/>
      <c r="CZ25" s="1639"/>
      <c r="DA25" s="1639"/>
      <c r="DB25" s="1639"/>
      <c r="DC25" s="1639"/>
      <c r="DD25" s="1639"/>
      <c r="DE25" s="1639"/>
      <c r="DF25" s="1639"/>
      <c r="DG25" s="1639"/>
      <c r="DH25" s="1639"/>
      <c r="DI25" s="1639"/>
      <c r="DJ25" s="1639"/>
      <c r="DK25" s="1639"/>
      <c r="DL25" s="1639"/>
      <c r="DM25" s="1639"/>
      <c r="DN25" s="1639"/>
      <c r="DO25" s="1639"/>
      <c r="DP25" s="1639"/>
      <c r="DQ25" s="1639"/>
      <c r="DR25" s="1639"/>
      <c r="DS25" s="1639"/>
      <c r="DT25" s="1639"/>
      <c r="DU25" s="1639"/>
      <c r="DV25" s="1639"/>
      <c r="DW25" s="1639"/>
      <c r="DX25" s="1639"/>
      <c r="DY25" s="1639"/>
      <c r="DZ25" s="1639"/>
      <c r="EA25" s="1639"/>
      <c r="EB25" s="1639"/>
      <c r="EC25" s="1639"/>
      <c r="ED25" s="1639"/>
      <c r="EE25" s="1639"/>
      <c r="EF25" s="1639"/>
      <c r="EG25" s="1639"/>
      <c r="EH25" s="1639"/>
      <c r="EI25" s="1639"/>
      <c r="EJ25" s="1639"/>
      <c r="EK25" s="1639"/>
      <c r="EL25" s="1639"/>
      <c r="EM25" s="1639"/>
      <c r="EN25" s="1639"/>
      <c r="EO25" s="1639"/>
      <c r="EP25" s="1639"/>
      <c r="EQ25" s="1639"/>
      <c r="ER25" s="1639"/>
      <c r="ES25" s="1639"/>
      <c r="ET25" s="1639"/>
      <c r="EU25" s="1639"/>
      <c r="EV25" s="1639"/>
      <c r="EW25" s="1639"/>
      <c r="EX25" s="1639"/>
      <c r="EY25" s="1639"/>
      <c r="EZ25" s="1639"/>
      <c r="FA25" s="1639"/>
      <c r="FB25" s="1639"/>
      <c r="FC25" s="1639"/>
      <c r="FD25" s="1639"/>
      <c r="FE25" s="1639"/>
      <c r="FF25" s="1639"/>
      <c r="FG25" s="1639"/>
      <c r="FH25" s="1639"/>
      <c r="FI25" s="1639"/>
      <c r="FJ25" s="1639"/>
      <c r="FK25" s="1639"/>
      <c r="FL25" s="1639"/>
      <c r="FM25" s="1639"/>
      <c r="FN25" s="1639"/>
      <c r="FO25" s="1639"/>
      <c r="FP25" s="1639"/>
      <c r="FQ25" s="1639"/>
      <c r="FR25" s="1639"/>
      <c r="FS25" s="1639"/>
      <c r="FT25" s="1639"/>
      <c r="FU25" s="1639"/>
      <c r="FV25" s="1639"/>
      <c r="FW25" s="1639"/>
      <c r="FX25" s="1639"/>
      <c r="FY25" s="1639"/>
      <c r="FZ25" s="1639"/>
      <c r="GA25" s="1639"/>
      <c r="GB25" s="1639"/>
      <c r="GC25" s="1639"/>
      <c r="GD25" s="1639"/>
      <c r="GE25" s="1639"/>
      <c r="GF25" s="1639"/>
      <c r="GG25" s="1639"/>
      <c r="GH25" s="1639"/>
      <c r="GI25" s="1639"/>
      <c r="GJ25" s="1639"/>
      <c r="GK25" s="1639"/>
      <c r="GL25" s="1639"/>
      <c r="GM25" s="1639"/>
      <c r="GN25" s="1639"/>
      <c r="GO25" s="1639"/>
      <c r="GP25" s="1639"/>
      <c r="GQ25" s="1639"/>
      <c r="GR25" s="1639"/>
      <c r="GS25" s="1639"/>
      <c r="GT25" s="1639"/>
      <c r="GU25" s="1639"/>
      <c r="GV25" s="1639"/>
      <c r="GW25" s="1639"/>
      <c r="GX25" s="1639"/>
      <c r="GY25" s="1639"/>
      <c r="GZ25" s="1639"/>
      <c r="HA25" s="1639"/>
      <c r="HB25" s="1639"/>
      <c r="HC25" s="1639"/>
      <c r="HD25" s="1639"/>
      <c r="HE25" s="1639"/>
      <c r="HF25" s="1639"/>
      <c r="HG25" s="1639"/>
      <c r="HH25" s="1639"/>
      <c r="HI25" s="1639"/>
      <c r="HJ25" s="1639"/>
      <c r="HK25" s="1639"/>
      <c r="HL25" s="1639"/>
      <c r="HM25" s="1639"/>
      <c r="HN25" s="1639"/>
      <c r="HO25" s="1639"/>
      <c r="HP25" s="1639"/>
      <c r="HQ25" s="1639"/>
      <c r="HR25" s="1639"/>
      <c r="HS25" s="1639"/>
      <c r="HT25" s="1639"/>
      <c r="HU25" s="1639"/>
      <c r="HV25" s="1639"/>
      <c r="HW25" s="1639"/>
      <c r="HX25" s="1639"/>
      <c r="HY25" s="1639"/>
      <c r="HZ25" s="1639"/>
      <c r="IA25" s="1639"/>
      <c r="IB25" s="1639"/>
      <c r="IC25" s="1639"/>
      <c r="ID25" s="1639"/>
      <c r="IE25" s="1639"/>
      <c r="IF25" s="1639"/>
      <c r="IG25" s="1639"/>
      <c r="IH25" s="1639"/>
      <c r="II25" s="1639"/>
      <c r="IJ25" s="1639"/>
      <c r="IK25" s="1639"/>
      <c r="IL25" s="1639"/>
      <c r="IM25" s="1639"/>
      <c r="IN25" s="1639"/>
      <c r="IO25" s="1639"/>
      <c r="IP25" s="1639"/>
      <c r="IQ25" s="1639"/>
      <c r="IR25" s="1639"/>
      <c r="IS25" s="1639"/>
      <c r="IT25" s="1639"/>
      <c r="IU25" s="1639"/>
      <c r="IV25" s="1639"/>
      <c r="IW25" s="1639"/>
      <c r="IX25" s="1639"/>
      <c r="IY25" s="1639"/>
      <c r="IZ25" s="1639"/>
      <c r="JA25" s="1639"/>
      <c r="JB25" s="1639"/>
      <c r="JC25" s="1639"/>
      <c r="JD25" s="1639"/>
      <c r="JE25" s="1639"/>
      <c r="JF25" s="1639"/>
      <c r="JG25" s="1639"/>
      <c r="JH25" s="1639"/>
      <c r="JI25" s="1639"/>
      <c r="JJ25" s="1639"/>
      <c r="JK25" s="1639"/>
      <c r="JL25" s="1639"/>
      <c r="JM25" s="1639"/>
      <c r="JN25" s="1639"/>
      <c r="JO25" s="1639"/>
      <c r="JP25" s="1639"/>
      <c r="JQ25" s="1639"/>
      <c r="JR25" s="1639"/>
      <c r="JS25" s="1639"/>
      <c r="JT25" s="1639"/>
      <c r="JU25" s="1639"/>
      <c r="JV25" s="1639"/>
      <c r="JW25" s="1639"/>
      <c r="JX25" s="1639"/>
      <c r="JY25" s="1639"/>
      <c r="JZ25" s="1639"/>
      <c r="KA25" s="1639"/>
      <c r="KB25" s="1639"/>
      <c r="KC25" s="1639"/>
      <c r="KD25" s="1639"/>
      <c r="KE25" s="1639"/>
      <c r="KF25" s="1639"/>
      <c r="KG25" s="1639"/>
      <c r="KH25" s="1639"/>
      <c r="KI25" s="1639"/>
      <c r="KJ25" s="1639"/>
      <c r="KK25" s="1639"/>
      <c r="KL25" s="1639"/>
      <c r="KM25" s="1639"/>
      <c r="KN25" s="1639"/>
      <c r="KO25" s="1639"/>
      <c r="KP25" s="1639"/>
      <c r="KQ25" s="1639"/>
      <c r="KR25" s="1639"/>
      <c r="KS25" s="1639"/>
      <c r="KT25" s="1639"/>
      <c r="KU25" s="1639"/>
      <c r="KV25" s="1639"/>
      <c r="KW25" s="1639"/>
      <c r="KX25" s="1639"/>
      <c r="KY25" s="1639"/>
      <c r="KZ25" s="1639"/>
      <c r="LA25" s="1639"/>
      <c r="LB25" s="1639"/>
      <c r="LC25" s="1639"/>
      <c r="LD25" s="1639"/>
      <c r="LE25" s="1639"/>
      <c r="LF25" s="1639"/>
      <c r="LG25" s="1639"/>
    </row>
    <row r="26" s="1479" customFormat="1" ht="47" customHeight="1" spans="1:327">
      <c r="A26" s="1506">
        <v>45897</v>
      </c>
      <c r="B26" s="1507" t="s">
        <v>676</v>
      </c>
      <c r="C26" s="1508" t="s">
        <v>427</v>
      </c>
      <c r="D26" s="1509">
        <v>4500178095</v>
      </c>
      <c r="E26" s="1510"/>
      <c r="F26" s="1509" t="s">
        <v>4835</v>
      </c>
      <c r="G26" s="1511" t="s">
        <v>4747</v>
      </c>
      <c r="H26" s="1511" t="s">
        <v>4747</v>
      </c>
      <c r="I26" s="1538" t="s">
        <v>4808</v>
      </c>
      <c r="J26" s="1539">
        <v>5088</v>
      </c>
      <c r="K26" s="1523">
        <v>0</v>
      </c>
      <c r="L26" s="1523">
        <v>96</v>
      </c>
      <c r="M26" s="1524">
        <f t="shared" si="0"/>
        <v>53</v>
      </c>
      <c r="N26" s="1541">
        <v>45927</v>
      </c>
      <c r="O26" s="1541">
        <v>45925</v>
      </c>
      <c r="P26" s="1526"/>
      <c r="Q26" s="1554" t="s">
        <v>78</v>
      </c>
      <c r="R26" s="1555"/>
      <c r="S26" s="1555"/>
      <c r="T26" s="1555"/>
      <c r="U26" s="1555" t="s">
        <v>4403</v>
      </c>
      <c r="V26" s="1556" t="s">
        <v>4836</v>
      </c>
      <c r="W26" s="1556" t="s">
        <v>111</v>
      </c>
      <c r="X26" s="1557">
        <v>45897</v>
      </c>
      <c r="Y26" s="1578" t="s">
        <v>88</v>
      </c>
      <c r="Z26" s="1557">
        <v>45905</v>
      </c>
      <c r="AA26" s="1579"/>
      <c r="AB26" s="1578"/>
      <c r="AC26" s="1593" t="s">
        <v>4837</v>
      </c>
      <c r="AD26" s="1594" t="s">
        <v>680</v>
      </c>
      <c r="AE26" s="1582">
        <v>1.37</v>
      </c>
      <c r="AF26" s="1583">
        <f t="shared" si="11"/>
        <v>6970.56</v>
      </c>
      <c r="AG26" s="1602"/>
      <c r="AH26" s="1603" t="s">
        <v>81</v>
      </c>
      <c r="AI26" s="1603">
        <v>5</v>
      </c>
      <c r="AJ26" s="1603">
        <f t="shared" si="10"/>
        <v>5088</v>
      </c>
      <c r="AK26" s="1604"/>
      <c r="AL26" s="1605">
        <f t="shared" si="12"/>
        <v>212</v>
      </c>
      <c r="AM26" s="1605"/>
      <c r="AN26" s="1605"/>
      <c r="AO26" s="1605"/>
      <c r="AP26" s="1605" t="s">
        <v>63</v>
      </c>
      <c r="AQ26" s="1616">
        <f t="shared" si="8"/>
        <v>5088</v>
      </c>
      <c r="AR26" s="1605"/>
      <c r="AS26" s="1617">
        <f t="shared" si="3"/>
        <v>1017.6</v>
      </c>
      <c r="AT26" s="1618">
        <f t="shared" si="4"/>
        <v>1017.6</v>
      </c>
      <c r="AU26" s="1618">
        <f t="shared" si="5"/>
        <v>1017.6</v>
      </c>
      <c r="AV26" s="1618">
        <f t="shared" si="6"/>
        <v>1017.6</v>
      </c>
      <c r="AW26" s="1629">
        <f t="shared" si="7"/>
        <v>1017.6</v>
      </c>
      <c r="AX26" s="1630">
        <f t="shared" si="1"/>
        <v>975.2</v>
      </c>
      <c r="AY26" s="1618">
        <f t="shared" si="2"/>
        <v>42.4</v>
      </c>
      <c r="AZ26" s="1631"/>
      <c r="BA26" s="1632"/>
      <c r="BB26" s="1633"/>
      <c r="BC26" s="1633"/>
      <c r="BD26" s="1633"/>
      <c r="BE26" s="1633"/>
      <c r="BF26" s="1633"/>
      <c r="BG26" s="1633"/>
      <c r="BH26" s="1633"/>
      <c r="BI26" s="1633"/>
      <c r="BJ26" s="1633"/>
      <c r="BK26" s="1633"/>
      <c r="BL26" s="1633"/>
      <c r="BM26" s="1633"/>
      <c r="BN26" s="1633"/>
      <c r="BO26" s="1633"/>
      <c r="BP26" s="1633"/>
      <c r="BQ26" s="1633"/>
      <c r="BR26" s="1633"/>
      <c r="BS26" s="1633"/>
      <c r="BT26" s="1633"/>
      <c r="BU26" s="1633"/>
      <c r="BV26" s="1633"/>
      <c r="BW26" s="1633"/>
      <c r="BX26" s="1633"/>
      <c r="BY26" s="1633"/>
      <c r="BZ26" s="1633"/>
      <c r="CA26" s="1633"/>
      <c r="CB26" s="1633"/>
      <c r="CC26" s="1633"/>
      <c r="CD26" s="1633"/>
      <c r="CE26" s="1633"/>
      <c r="CF26" s="1633"/>
      <c r="CG26" s="1633"/>
      <c r="CH26" s="1633"/>
      <c r="CI26" s="1633"/>
      <c r="CJ26" s="1633"/>
      <c r="CK26" s="1633"/>
      <c r="CL26" s="1633"/>
      <c r="CM26" s="1633"/>
      <c r="CN26" s="1633"/>
      <c r="CO26" s="1633"/>
      <c r="CP26" s="1633"/>
      <c r="CQ26" s="1633"/>
      <c r="CR26" s="1633"/>
      <c r="CS26" s="1633"/>
      <c r="CT26" s="1633"/>
      <c r="CU26" s="1633"/>
      <c r="CV26" s="1633"/>
      <c r="CW26" s="1633"/>
      <c r="CX26" s="1633"/>
      <c r="CY26" s="1633"/>
      <c r="CZ26" s="1633"/>
      <c r="DA26" s="1633"/>
      <c r="DB26" s="1633"/>
      <c r="DC26" s="1633"/>
      <c r="DD26" s="1633"/>
      <c r="DE26" s="1633"/>
      <c r="DF26" s="1633"/>
      <c r="DG26" s="1633"/>
      <c r="DH26" s="1633"/>
      <c r="DI26" s="1633"/>
      <c r="DJ26" s="1633"/>
      <c r="DK26" s="1633"/>
      <c r="DL26" s="1633"/>
      <c r="DM26" s="1633"/>
      <c r="DN26" s="1633"/>
      <c r="DO26" s="1633"/>
      <c r="DP26" s="1633"/>
      <c r="DQ26" s="1633"/>
      <c r="DR26" s="1633"/>
      <c r="DS26" s="1633"/>
      <c r="DT26" s="1633"/>
      <c r="DU26" s="1633"/>
      <c r="DV26" s="1633"/>
      <c r="DW26" s="1633"/>
      <c r="DX26" s="1633"/>
      <c r="DY26" s="1633"/>
      <c r="DZ26" s="1633"/>
      <c r="EA26" s="1633"/>
      <c r="EB26" s="1633"/>
      <c r="EC26" s="1633"/>
      <c r="ED26" s="1633"/>
      <c r="EE26" s="1633"/>
      <c r="EF26" s="1633"/>
      <c r="EG26" s="1633"/>
      <c r="EH26" s="1633"/>
      <c r="EI26" s="1633"/>
      <c r="EJ26" s="1633"/>
      <c r="EK26" s="1633"/>
      <c r="EL26" s="1633"/>
      <c r="EM26" s="1633"/>
      <c r="EN26" s="1633"/>
      <c r="EO26" s="1633"/>
      <c r="EP26" s="1633"/>
      <c r="EQ26" s="1633"/>
      <c r="ER26" s="1633"/>
      <c r="ES26" s="1633"/>
      <c r="ET26" s="1633"/>
      <c r="EU26" s="1633"/>
      <c r="EV26" s="1633"/>
      <c r="EW26" s="1633"/>
      <c r="EX26" s="1633"/>
      <c r="EY26" s="1633"/>
      <c r="EZ26" s="1633"/>
      <c r="FA26" s="1633"/>
      <c r="FB26" s="1633"/>
      <c r="FC26" s="1633"/>
      <c r="FD26" s="1633"/>
      <c r="FE26" s="1633"/>
      <c r="FF26" s="1633"/>
      <c r="FG26" s="1633"/>
      <c r="FH26" s="1633"/>
      <c r="FI26" s="1633"/>
      <c r="FJ26" s="1633"/>
      <c r="FK26" s="1633"/>
      <c r="FL26" s="1633"/>
      <c r="FM26" s="1633"/>
      <c r="FN26" s="1633"/>
      <c r="FO26" s="1633"/>
      <c r="FP26" s="1633"/>
      <c r="FQ26" s="1633"/>
      <c r="FR26" s="1633"/>
      <c r="FS26" s="1633"/>
      <c r="FT26" s="1633"/>
      <c r="FU26" s="1633"/>
      <c r="FV26" s="1633"/>
      <c r="FW26" s="1633"/>
      <c r="FX26" s="1633"/>
      <c r="FY26" s="1633"/>
      <c r="FZ26" s="1633"/>
      <c r="GA26" s="1633"/>
      <c r="GB26" s="1633"/>
      <c r="GC26" s="1633"/>
      <c r="GD26" s="1633"/>
      <c r="GE26" s="1633"/>
      <c r="GF26" s="1633"/>
      <c r="GG26" s="1633"/>
      <c r="GH26" s="1633"/>
      <c r="GI26" s="1633"/>
      <c r="GJ26" s="1633"/>
      <c r="GK26" s="1633"/>
      <c r="GL26" s="1633"/>
      <c r="GM26" s="1633"/>
      <c r="GN26" s="1633"/>
      <c r="GO26" s="1633"/>
      <c r="GP26" s="1633"/>
      <c r="GQ26" s="1633"/>
      <c r="GR26" s="1633"/>
      <c r="GS26" s="1633"/>
      <c r="GT26" s="1633"/>
      <c r="GU26" s="1633"/>
      <c r="GV26" s="1633"/>
      <c r="GW26" s="1633"/>
      <c r="GX26" s="1633"/>
      <c r="GY26" s="1633"/>
      <c r="GZ26" s="1633"/>
      <c r="HA26" s="1633"/>
      <c r="HB26" s="1633"/>
      <c r="HC26" s="1633"/>
      <c r="HD26" s="1633"/>
      <c r="HE26" s="1633"/>
      <c r="HF26" s="1633"/>
      <c r="HG26" s="1633"/>
      <c r="HH26" s="1633"/>
      <c r="HI26" s="1633"/>
      <c r="HJ26" s="1633"/>
      <c r="HK26" s="1633"/>
      <c r="HL26" s="1633"/>
      <c r="HM26" s="1633"/>
      <c r="HN26" s="1633"/>
      <c r="HO26" s="1633"/>
      <c r="HP26" s="1633"/>
      <c r="HQ26" s="1633"/>
      <c r="HR26" s="1633"/>
      <c r="HS26" s="1633"/>
      <c r="HT26" s="1633"/>
      <c r="HU26" s="1633"/>
      <c r="HV26" s="1633"/>
      <c r="HW26" s="1633"/>
      <c r="HX26" s="1633"/>
      <c r="HY26" s="1633"/>
      <c r="HZ26" s="1633"/>
      <c r="IA26" s="1633"/>
      <c r="IB26" s="1633"/>
      <c r="IC26" s="1633"/>
      <c r="ID26" s="1633"/>
      <c r="IE26" s="1633"/>
      <c r="IF26" s="1633"/>
      <c r="IG26" s="1633"/>
      <c r="IH26" s="1633"/>
      <c r="II26" s="1633"/>
      <c r="IJ26" s="1633"/>
      <c r="IK26" s="1633"/>
      <c r="IL26" s="1633"/>
      <c r="IM26" s="1633"/>
      <c r="IN26" s="1633"/>
      <c r="IO26" s="1633"/>
      <c r="IP26" s="1633"/>
      <c r="IQ26" s="1633"/>
      <c r="IR26" s="1633"/>
      <c r="IS26" s="1633"/>
      <c r="IT26" s="1633"/>
      <c r="IU26" s="1633"/>
      <c r="IV26" s="1633"/>
      <c r="IW26" s="1633"/>
      <c r="IX26" s="1633"/>
      <c r="IY26" s="1633"/>
      <c r="IZ26" s="1633"/>
      <c r="JA26" s="1633"/>
      <c r="JB26" s="1633"/>
      <c r="JC26" s="1633"/>
      <c r="JD26" s="1633"/>
      <c r="JE26" s="1633"/>
      <c r="JF26" s="1633"/>
      <c r="JG26" s="1633"/>
      <c r="JH26" s="1633"/>
      <c r="JI26" s="1633"/>
      <c r="JJ26" s="1633"/>
      <c r="JK26" s="1633"/>
      <c r="JL26" s="1633"/>
      <c r="JM26" s="1633"/>
      <c r="JN26" s="1633"/>
      <c r="JO26" s="1633"/>
      <c r="JP26" s="1633"/>
      <c r="JQ26" s="1633"/>
      <c r="JR26" s="1633"/>
      <c r="JS26" s="1633"/>
      <c r="JT26" s="1633"/>
      <c r="JU26" s="1633"/>
      <c r="JV26" s="1633"/>
      <c r="JW26" s="1633"/>
      <c r="JX26" s="1633"/>
      <c r="JY26" s="1633"/>
      <c r="JZ26" s="1633"/>
      <c r="KA26" s="1633"/>
      <c r="KB26" s="1633"/>
      <c r="KC26" s="1633"/>
      <c r="KD26" s="1633"/>
      <c r="KE26" s="1633"/>
      <c r="KF26" s="1633"/>
      <c r="KG26" s="1633"/>
      <c r="KH26" s="1633"/>
      <c r="KI26" s="1633"/>
      <c r="KJ26" s="1633"/>
      <c r="KK26" s="1633"/>
      <c r="KL26" s="1633"/>
      <c r="KM26" s="1633"/>
      <c r="KN26" s="1633"/>
      <c r="KO26" s="1633"/>
      <c r="KP26" s="1633"/>
      <c r="KQ26" s="1633"/>
      <c r="KR26" s="1633"/>
      <c r="KS26" s="1633"/>
      <c r="KT26" s="1633"/>
      <c r="KU26" s="1633"/>
      <c r="KV26" s="1633"/>
      <c r="KW26" s="1633"/>
      <c r="KX26" s="1633"/>
      <c r="KY26" s="1633"/>
      <c r="KZ26" s="1633"/>
      <c r="LA26" s="1633"/>
      <c r="LB26" s="1633"/>
      <c r="LC26" s="1633"/>
      <c r="LD26" s="1633"/>
      <c r="LE26" s="1633"/>
      <c r="LF26" s="1633"/>
      <c r="LG26" s="1633"/>
      <c r="LH26" s="1642"/>
      <c r="LI26" s="1642"/>
      <c r="LJ26" s="1642"/>
      <c r="LK26" s="1642"/>
      <c r="LL26" s="1642"/>
      <c r="LM26" s="1642"/>
      <c r="LN26" s="1642"/>
      <c r="LO26" s="1643"/>
    </row>
    <row r="27" s="1481" customFormat="1" ht="47" customHeight="1" spans="1:319">
      <c r="A27" s="1499">
        <v>45894</v>
      </c>
      <c r="B27" s="1500" t="s">
        <v>3024</v>
      </c>
      <c r="C27" s="1501" t="s">
        <v>98</v>
      </c>
      <c r="D27" s="1502">
        <v>4500177726</v>
      </c>
      <c r="E27" s="1503" t="s">
        <v>4838</v>
      </c>
      <c r="F27" s="1502" t="s">
        <v>4839</v>
      </c>
      <c r="G27" s="1505" t="s">
        <v>4747</v>
      </c>
      <c r="H27" s="1505" t="s">
        <v>4747</v>
      </c>
      <c r="I27" s="1532" t="s">
        <v>4808</v>
      </c>
      <c r="J27" s="1522">
        <v>1248</v>
      </c>
      <c r="K27" s="1534">
        <v>0</v>
      </c>
      <c r="L27" s="1534">
        <v>96</v>
      </c>
      <c r="M27" s="1535">
        <f t="shared" si="0"/>
        <v>13</v>
      </c>
      <c r="N27" s="1536">
        <v>45930</v>
      </c>
      <c r="O27" s="1536">
        <v>45929</v>
      </c>
      <c r="P27" s="1537"/>
      <c r="Q27" s="1554" t="s">
        <v>78</v>
      </c>
      <c r="R27" s="1568"/>
      <c r="S27" s="1568"/>
      <c r="T27" s="1568"/>
      <c r="U27" s="1563" t="s">
        <v>4403</v>
      </c>
      <c r="V27" s="1564" t="s">
        <v>2549</v>
      </c>
      <c r="W27" s="1564" t="s">
        <v>111</v>
      </c>
      <c r="X27" s="1565">
        <v>45896</v>
      </c>
      <c r="Y27" s="1589" t="s">
        <v>88</v>
      </c>
      <c r="Z27" s="1565" t="s">
        <v>88</v>
      </c>
      <c r="AA27" s="1589"/>
      <c r="AB27" s="1589"/>
      <c r="AC27" s="1580" t="s">
        <v>4840</v>
      </c>
      <c r="AD27" s="1590" t="s">
        <v>666</v>
      </c>
      <c r="AE27" s="1591">
        <v>0.822</v>
      </c>
      <c r="AF27" s="1592">
        <f t="shared" si="11"/>
        <v>1025.856</v>
      </c>
      <c r="AG27" s="1504" t="s">
        <v>4841</v>
      </c>
      <c r="AH27" s="1609" t="s">
        <v>81</v>
      </c>
      <c r="AI27" s="1609">
        <v>5</v>
      </c>
      <c r="AJ27" s="1609">
        <f t="shared" si="10"/>
        <v>1248</v>
      </c>
      <c r="AK27" s="1610"/>
      <c r="AL27" s="1610">
        <f t="shared" si="12"/>
        <v>52</v>
      </c>
      <c r="AM27" s="1610"/>
      <c r="AN27" s="1610"/>
      <c r="AO27" s="1610"/>
      <c r="AP27" s="1610" t="s">
        <v>63</v>
      </c>
      <c r="AQ27" s="1610">
        <f t="shared" si="8"/>
        <v>1248</v>
      </c>
      <c r="AR27" s="1610"/>
      <c r="AS27" s="1622">
        <f t="shared" si="3"/>
        <v>249.6</v>
      </c>
      <c r="AT27" s="1622">
        <f t="shared" si="4"/>
        <v>249.6</v>
      </c>
      <c r="AU27" s="1622">
        <f t="shared" si="5"/>
        <v>249.6</v>
      </c>
      <c r="AV27" s="1622">
        <f t="shared" si="6"/>
        <v>249.6</v>
      </c>
      <c r="AW27" s="1622">
        <f t="shared" si="7"/>
        <v>249.6</v>
      </c>
      <c r="AX27" s="1622">
        <f t="shared" si="1"/>
        <v>239.2</v>
      </c>
      <c r="AY27" s="1622">
        <f t="shared" si="2"/>
        <v>10.4</v>
      </c>
      <c r="AZ27" s="1534"/>
      <c r="BA27" s="1638"/>
      <c r="BB27" s="1639"/>
      <c r="BC27" s="1639"/>
      <c r="BD27" s="1639"/>
      <c r="BE27" s="1639"/>
      <c r="BF27" s="1639"/>
      <c r="BG27" s="1639"/>
      <c r="BH27" s="1639"/>
      <c r="BI27" s="1639"/>
      <c r="BJ27" s="1639"/>
      <c r="BK27" s="1639"/>
      <c r="BL27" s="1639"/>
      <c r="BM27" s="1639"/>
      <c r="BN27" s="1639"/>
      <c r="BO27" s="1639"/>
      <c r="BP27" s="1639"/>
      <c r="BQ27" s="1639"/>
      <c r="BR27" s="1639"/>
      <c r="BS27" s="1639"/>
      <c r="BT27" s="1639"/>
      <c r="BU27" s="1639"/>
      <c r="BV27" s="1639"/>
      <c r="BW27" s="1639"/>
      <c r="BX27" s="1639"/>
      <c r="BY27" s="1639"/>
      <c r="BZ27" s="1639"/>
      <c r="CA27" s="1639"/>
      <c r="CB27" s="1639"/>
      <c r="CC27" s="1639"/>
      <c r="CD27" s="1639"/>
      <c r="CE27" s="1639"/>
      <c r="CF27" s="1639"/>
      <c r="CG27" s="1639"/>
      <c r="CH27" s="1639"/>
      <c r="CI27" s="1639"/>
      <c r="CJ27" s="1639"/>
      <c r="CK27" s="1639"/>
      <c r="CL27" s="1639"/>
      <c r="CM27" s="1639"/>
      <c r="CN27" s="1639"/>
      <c r="CO27" s="1639"/>
      <c r="CP27" s="1639"/>
      <c r="CQ27" s="1639"/>
      <c r="CR27" s="1639"/>
      <c r="CS27" s="1639"/>
      <c r="CT27" s="1639"/>
      <c r="CU27" s="1639"/>
      <c r="CV27" s="1639"/>
      <c r="CW27" s="1639"/>
      <c r="CX27" s="1639"/>
      <c r="CY27" s="1639"/>
      <c r="CZ27" s="1639"/>
      <c r="DA27" s="1639"/>
      <c r="DB27" s="1639"/>
      <c r="DC27" s="1639"/>
      <c r="DD27" s="1639"/>
      <c r="DE27" s="1639"/>
      <c r="DF27" s="1639"/>
      <c r="DG27" s="1639"/>
      <c r="DH27" s="1639"/>
      <c r="DI27" s="1639"/>
      <c r="DJ27" s="1639"/>
      <c r="DK27" s="1639"/>
      <c r="DL27" s="1639"/>
      <c r="DM27" s="1639"/>
      <c r="DN27" s="1639"/>
      <c r="DO27" s="1639"/>
      <c r="DP27" s="1639"/>
      <c r="DQ27" s="1639"/>
      <c r="DR27" s="1639"/>
      <c r="DS27" s="1639"/>
      <c r="DT27" s="1639"/>
      <c r="DU27" s="1639"/>
      <c r="DV27" s="1639"/>
      <c r="DW27" s="1639"/>
      <c r="DX27" s="1639"/>
      <c r="DY27" s="1639"/>
      <c r="DZ27" s="1639"/>
      <c r="EA27" s="1639"/>
      <c r="EB27" s="1639"/>
      <c r="EC27" s="1639"/>
      <c r="ED27" s="1639"/>
      <c r="EE27" s="1639"/>
      <c r="EF27" s="1639"/>
      <c r="EG27" s="1639"/>
      <c r="EH27" s="1639"/>
      <c r="EI27" s="1639"/>
      <c r="EJ27" s="1639"/>
      <c r="EK27" s="1639"/>
      <c r="EL27" s="1639"/>
      <c r="EM27" s="1639"/>
      <c r="EN27" s="1639"/>
      <c r="EO27" s="1639"/>
      <c r="EP27" s="1639"/>
      <c r="EQ27" s="1639"/>
      <c r="ER27" s="1639"/>
      <c r="ES27" s="1639"/>
      <c r="ET27" s="1639"/>
      <c r="EU27" s="1639"/>
      <c r="EV27" s="1639"/>
      <c r="EW27" s="1639"/>
      <c r="EX27" s="1639"/>
      <c r="EY27" s="1639"/>
      <c r="EZ27" s="1639"/>
      <c r="FA27" s="1639"/>
      <c r="FB27" s="1639"/>
      <c r="FC27" s="1639"/>
      <c r="FD27" s="1639"/>
      <c r="FE27" s="1639"/>
      <c r="FF27" s="1639"/>
      <c r="FG27" s="1639"/>
      <c r="FH27" s="1639"/>
      <c r="FI27" s="1639"/>
      <c r="FJ27" s="1639"/>
      <c r="FK27" s="1639"/>
      <c r="FL27" s="1639"/>
      <c r="FM27" s="1639"/>
      <c r="FN27" s="1639"/>
      <c r="FO27" s="1639"/>
      <c r="FP27" s="1639"/>
      <c r="FQ27" s="1639"/>
      <c r="FR27" s="1639"/>
      <c r="FS27" s="1639"/>
      <c r="FT27" s="1639"/>
      <c r="FU27" s="1639"/>
      <c r="FV27" s="1639"/>
      <c r="FW27" s="1639"/>
      <c r="FX27" s="1639"/>
      <c r="FY27" s="1639"/>
      <c r="FZ27" s="1639"/>
      <c r="GA27" s="1639"/>
      <c r="GB27" s="1639"/>
      <c r="GC27" s="1639"/>
      <c r="GD27" s="1639"/>
      <c r="GE27" s="1639"/>
      <c r="GF27" s="1639"/>
      <c r="GG27" s="1639"/>
      <c r="GH27" s="1639"/>
      <c r="GI27" s="1639"/>
      <c r="GJ27" s="1639"/>
      <c r="GK27" s="1639"/>
      <c r="GL27" s="1639"/>
      <c r="GM27" s="1639"/>
      <c r="GN27" s="1639"/>
      <c r="GO27" s="1639"/>
      <c r="GP27" s="1639"/>
      <c r="GQ27" s="1639"/>
      <c r="GR27" s="1639"/>
      <c r="GS27" s="1639"/>
      <c r="GT27" s="1639"/>
      <c r="GU27" s="1639"/>
      <c r="GV27" s="1639"/>
      <c r="GW27" s="1639"/>
      <c r="GX27" s="1639"/>
      <c r="GY27" s="1639"/>
      <c r="GZ27" s="1639"/>
      <c r="HA27" s="1639"/>
      <c r="HB27" s="1639"/>
      <c r="HC27" s="1639"/>
      <c r="HD27" s="1639"/>
      <c r="HE27" s="1639"/>
      <c r="HF27" s="1639"/>
      <c r="HG27" s="1639"/>
      <c r="HH27" s="1639"/>
      <c r="HI27" s="1639"/>
      <c r="HJ27" s="1639"/>
      <c r="HK27" s="1639"/>
      <c r="HL27" s="1639"/>
      <c r="HM27" s="1639"/>
      <c r="HN27" s="1639"/>
      <c r="HO27" s="1639"/>
      <c r="HP27" s="1639"/>
      <c r="HQ27" s="1639"/>
      <c r="HR27" s="1639"/>
      <c r="HS27" s="1639"/>
      <c r="HT27" s="1639"/>
      <c r="HU27" s="1639"/>
      <c r="HV27" s="1639"/>
      <c r="HW27" s="1639"/>
      <c r="HX27" s="1639"/>
      <c r="HY27" s="1639"/>
      <c r="HZ27" s="1639"/>
      <c r="IA27" s="1639"/>
      <c r="IB27" s="1639"/>
      <c r="IC27" s="1639"/>
      <c r="ID27" s="1639"/>
      <c r="IE27" s="1639"/>
      <c r="IF27" s="1639"/>
      <c r="IG27" s="1639"/>
      <c r="IH27" s="1639"/>
      <c r="II27" s="1639"/>
      <c r="IJ27" s="1639"/>
      <c r="IK27" s="1639"/>
      <c r="IL27" s="1639"/>
      <c r="IM27" s="1639"/>
      <c r="IN27" s="1639"/>
      <c r="IO27" s="1639"/>
      <c r="IP27" s="1639"/>
      <c r="IQ27" s="1639"/>
      <c r="IR27" s="1639"/>
      <c r="IS27" s="1639"/>
      <c r="IT27" s="1639"/>
      <c r="IU27" s="1639"/>
      <c r="IV27" s="1639"/>
      <c r="IW27" s="1639"/>
      <c r="IX27" s="1639"/>
      <c r="IY27" s="1639"/>
      <c r="IZ27" s="1639"/>
      <c r="JA27" s="1639"/>
      <c r="JB27" s="1639"/>
      <c r="JC27" s="1639"/>
      <c r="JD27" s="1639"/>
      <c r="JE27" s="1639"/>
      <c r="JF27" s="1639"/>
      <c r="JG27" s="1639"/>
      <c r="JH27" s="1639"/>
      <c r="JI27" s="1639"/>
      <c r="JJ27" s="1639"/>
      <c r="JK27" s="1639"/>
      <c r="JL27" s="1639"/>
      <c r="JM27" s="1639"/>
      <c r="JN27" s="1639"/>
      <c r="JO27" s="1639"/>
      <c r="JP27" s="1639"/>
      <c r="JQ27" s="1639"/>
      <c r="JR27" s="1639"/>
      <c r="JS27" s="1639"/>
      <c r="JT27" s="1639"/>
      <c r="JU27" s="1639"/>
      <c r="JV27" s="1639"/>
      <c r="JW27" s="1639"/>
      <c r="JX27" s="1639"/>
      <c r="JY27" s="1639"/>
      <c r="JZ27" s="1639"/>
      <c r="KA27" s="1639"/>
      <c r="KB27" s="1639"/>
      <c r="KC27" s="1639"/>
      <c r="KD27" s="1639"/>
      <c r="KE27" s="1639"/>
      <c r="KF27" s="1639"/>
      <c r="KG27" s="1639"/>
      <c r="KH27" s="1639"/>
      <c r="KI27" s="1639"/>
      <c r="KJ27" s="1639"/>
      <c r="KK27" s="1639"/>
      <c r="KL27" s="1639"/>
      <c r="KM27" s="1639"/>
      <c r="KN27" s="1639"/>
      <c r="KO27" s="1639"/>
      <c r="KP27" s="1639"/>
      <c r="KQ27" s="1639"/>
      <c r="KR27" s="1639"/>
      <c r="KS27" s="1639"/>
      <c r="KT27" s="1639"/>
      <c r="KU27" s="1639"/>
      <c r="KV27" s="1639"/>
      <c r="KW27" s="1639"/>
      <c r="KX27" s="1639"/>
      <c r="KY27" s="1639"/>
      <c r="KZ27" s="1639"/>
      <c r="LA27" s="1639"/>
      <c r="LB27" s="1639"/>
      <c r="LC27" s="1639"/>
      <c r="LD27" s="1639"/>
      <c r="LE27" s="1639"/>
      <c r="LF27" s="1639"/>
      <c r="LG27" s="1639"/>
    </row>
    <row r="28" s="1480" customFormat="1" ht="47" customHeight="1" spans="1:327">
      <c r="A28" s="1492">
        <v>45869</v>
      </c>
      <c r="B28" s="1493" t="s">
        <v>1156</v>
      </c>
      <c r="C28" s="1494" t="s">
        <v>158</v>
      </c>
      <c r="D28" s="1495">
        <v>4500175581</v>
      </c>
      <c r="E28" s="1496" t="s">
        <v>4842</v>
      </c>
      <c r="F28" s="1495" t="s">
        <v>4843</v>
      </c>
      <c r="G28" s="1497" t="s">
        <v>4780</v>
      </c>
      <c r="H28" s="1498" t="s">
        <v>4844</v>
      </c>
      <c r="I28" s="1521" t="s">
        <v>4765</v>
      </c>
      <c r="J28" s="1528">
        <v>4800</v>
      </c>
      <c r="K28" s="1529">
        <v>0</v>
      </c>
      <c r="L28" s="1529">
        <v>24</v>
      </c>
      <c r="M28" s="1530">
        <f t="shared" si="0"/>
        <v>200</v>
      </c>
      <c r="N28" s="1525">
        <v>45929</v>
      </c>
      <c r="O28" s="1525">
        <f>N28-2</f>
        <v>45927</v>
      </c>
      <c r="P28" s="1531"/>
      <c r="Q28" s="1558" t="s">
        <v>78</v>
      </c>
      <c r="R28" s="1559"/>
      <c r="S28" s="1559"/>
      <c r="T28" s="1559"/>
      <c r="U28" s="1559" t="s">
        <v>4403</v>
      </c>
      <c r="V28" s="1560" t="s">
        <v>4845</v>
      </c>
      <c r="W28" s="1560" t="s">
        <v>111</v>
      </c>
      <c r="X28" s="1561">
        <v>45868</v>
      </c>
      <c r="Y28" s="1584" t="s">
        <v>88</v>
      </c>
      <c r="Z28" s="1561">
        <v>45881</v>
      </c>
      <c r="AA28" s="1585"/>
      <c r="AB28" s="1584"/>
      <c r="AC28" s="1586" t="s">
        <v>4846</v>
      </c>
      <c r="AD28" s="1581" t="s">
        <v>4847</v>
      </c>
      <c r="AE28" s="1587">
        <v>1.277</v>
      </c>
      <c r="AF28" s="1588">
        <f t="shared" si="11"/>
        <v>6129.6</v>
      </c>
      <c r="AG28" s="1512"/>
      <c r="AH28" s="1606" t="s">
        <v>81</v>
      </c>
      <c r="AI28" s="1606">
        <v>5</v>
      </c>
      <c r="AJ28" s="1606">
        <f t="shared" si="10"/>
        <v>4800</v>
      </c>
      <c r="AK28" s="1607"/>
      <c r="AL28" s="1608">
        <f t="shared" si="12"/>
        <v>200</v>
      </c>
      <c r="AM28" s="1608"/>
      <c r="AN28" s="1608"/>
      <c r="AO28" s="1608"/>
      <c r="AP28" s="1608" t="s">
        <v>63</v>
      </c>
      <c r="AQ28" s="1619">
        <f t="shared" si="8"/>
        <v>4800</v>
      </c>
      <c r="AR28" s="1608"/>
      <c r="AS28" s="1620">
        <f t="shared" si="3"/>
        <v>960</v>
      </c>
      <c r="AT28" s="1621">
        <f t="shared" si="4"/>
        <v>960</v>
      </c>
      <c r="AU28" s="1621">
        <f t="shared" si="5"/>
        <v>960</v>
      </c>
      <c r="AV28" s="1621">
        <f t="shared" si="6"/>
        <v>960</v>
      </c>
      <c r="AW28" s="1635">
        <f t="shared" si="7"/>
        <v>960</v>
      </c>
      <c r="AX28" s="1636">
        <f t="shared" si="1"/>
        <v>920</v>
      </c>
      <c r="AY28" s="1637">
        <f t="shared" si="2"/>
        <v>40</v>
      </c>
      <c r="AZ28" s="1631"/>
      <c r="BA28" s="1632"/>
      <c r="BB28" s="1633"/>
      <c r="BC28" s="1633"/>
      <c r="BD28" s="1633"/>
      <c r="BE28" s="1633"/>
      <c r="BF28" s="1633"/>
      <c r="BG28" s="1633"/>
      <c r="BH28" s="1633"/>
      <c r="BI28" s="1633"/>
      <c r="BJ28" s="1633"/>
      <c r="BK28" s="1633"/>
      <c r="BL28" s="1633"/>
      <c r="BM28" s="1633"/>
      <c r="BN28" s="1633"/>
      <c r="BO28" s="1633"/>
      <c r="BP28" s="1633"/>
      <c r="BQ28" s="1633"/>
      <c r="BR28" s="1633"/>
      <c r="BS28" s="1633"/>
      <c r="BT28" s="1633"/>
      <c r="BU28" s="1633"/>
      <c r="BV28" s="1633"/>
      <c r="BW28" s="1633"/>
      <c r="BX28" s="1633"/>
      <c r="BY28" s="1633"/>
      <c r="BZ28" s="1633"/>
      <c r="CA28" s="1633"/>
      <c r="CB28" s="1633"/>
      <c r="CC28" s="1633"/>
      <c r="CD28" s="1633"/>
      <c r="CE28" s="1633"/>
      <c r="CF28" s="1633"/>
      <c r="CG28" s="1633"/>
      <c r="CH28" s="1633"/>
      <c r="CI28" s="1633"/>
      <c r="CJ28" s="1633"/>
      <c r="CK28" s="1633"/>
      <c r="CL28" s="1633"/>
      <c r="CM28" s="1633"/>
      <c r="CN28" s="1633"/>
      <c r="CO28" s="1633"/>
      <c r="CP28" s="1633"/>
      <c r="CQ28" s="1633"/>
      <c r="CR28" s="1633"/>
      <c r="CS28" s="1633"/>
      <c r="CT28" s="1633"/>
      <c r="CU28" s="1633"/>
      <c r="CV28" s="1633"/>
      <c r="CW28" s="1633"/>
      <c r="CX28" s="1633"/>
      <c r="CY28" s="1633"/>
      <c r="CZ28" s="1633"/>
      <c r="DA28" s="1633"/>
      <c r="DB28" s="1633"/>
      <c r="DC28" s="1633"/>
      <c r="DD28" s="1633"/>
      <c r="DE28" s="1633"/>
      <c r="DF28" s="1633"/>
      <c r="DG28" s="1633"/>
      <c r="DH28" s="1633"/>
      <c r="DI28" s="1633"/>
      <c r="DJ28" s="1633"/>
      <c r="DK28" s="1633"/>
      <c r="DL28" s="1633"/>
      <c r="DM28" s="1633"/>
      <c r="DN28" s="1633"/>
      <c r="DO28" s="1633"/>
      <c r="DP28" s="1633"/>
      <c r="DQ28" s="1633"/>
      <c r="DR28" s="1633"/>
      <c r="DS28" s="1633"/>
      <c r="DT28" s="1633"/>
      <c r="DU28" s="1633"/>
      <c r="DV28" s="1633"/>
      <c r="DW28" s="1633"/>
      <c r="DX28" s="1633"/>
      <c r="DY28" s="1633"/>
      <c r="DZ28" s="1633"/>
      <c r="EA28" s="1633"/>
      <c r="EB28" s="1633"/>
      <c r="EC28" s="1633"/>
      <c r="ED28" s="1633"/>
      <c r="EE28" s="1633"/>
      <c r="EF28" s="1633"/>
      <c r="EG28" s="1633"/>
      <c r="EH28" s="1633"/>
      <c r="EI28" s="1633"/>
      <c r="EJ28" s="1633"/>
      <c r="EK28" s="1633"/>
      <c r="EL28" s="1633"/>
      <c r="EM28" s="1633"/>
      <c r="EN28" s="1633"/>
      <c r="EO28" s="1633"/>
      <c r="EP28" s="1633"/>
      <c r="EQ28" s="1633"/>
      <c r="ER28" s="1633"/>
      <c r="ES28" s="1633"/>
      <c r="ET28" s="1633"/>
      <c r="EU28" s="1633"/>
      <c r="EV28" s="1633"/>
      <c r="EW28" s="1633"/>
      <c r="EX28" s="1633"/>
      <c r="EY28" s="1633"/>
      <c r="EZ28" s="1633"/>
      <c r="FA28" s="1633"/>
      <c r="FB28" s="1633"/>
      <c r="FC28" s="1633"/>
      <c r="FD28" s="1633"/>
      <c r="FE28" s="1633"/>
      <c r="FF28" s="1633"/>
      <c r="FG28" s="1633"/>
      <c r="FH28" s="1633"/>
      <c r="FI28" s="1633"/>
      <c r="FJ28" s="1633"/>
      <c r="FK28" s="1633"/>
      <c r="FL28" s="1633"/>
      <c r="FM28" s="1633"/>
      <c r="FN28" s="1633"/>
      <c r="FO28" s="1633"/>
      <c r="FP28" s="1633"/>
      <c r="FQ28" s="1633"/>
      <c r="FR28" s="1633"/>
      <c r="FS28" s="1633"/>
      <c r="FT28" s="1633"/>
      <c r="FU28" s="1633"/>
      <c r="FV28" s="1633"/>
      <c r="FW28" s="1633"/>
      <c r="FX28" s="1633"/>
      <c r="FY28" s="1633"/>
      <c r="FZ28" s="1633"/>
      <c r="GA28" s="1633"/>
      <c r="GB28" s="1633"/>
      <c r="GC28" s="1633"/>
      <c r="GD28" s="1633"/>
      <c r="GE28" s="1633"/>
      <c r="GF28" s="1633"/>
      <c r="GG28" s="1633"/>
      <c r="GH28" s="1633"/>
      <c r="GI28" s="1633"/>
      <c r="GJ28" s="1633"/>
      <c r="GK28" s="1633"/>
      <c r="GL28" s="1633"/>
      <c r="GM28" s="1633"/>
      <c r="GN28" s="1633"/>
      <c r="GO28" s="1633"/>
      <c r="GP28" s="1633"/>
      <c r="GQ28" s="1633"/>
      <c r="GR28" s="1633"/>
      <c r="GS28" s="1633"/>
      <c r="GT28" s="1633"/>
      <c r="GU28" s="1633"/>
      <c r="GV28" s="1633"/>
      <c r="GW28" s="1633"/>
      <c r="GX28" s="1633"/>
      <c r="GY28" s="1633"/>
      <c r="GZ28" s="1633"/>
      <c r="HA28" s="1633"/>
      <c r="HB28" s="1633"/>
      <c r="HC28" s="1633"/>
      <c r="HD28" s="1633"/>
      <c r="HE28" s="1633"/>
      <c r="HF28" s="1633"/>
      <c r="HG28" s="1633"/>
      <c r="HH28" s="1633"/>
      <c r="HI28" s="1633"/>
      <c r="HJ28" s="1633"/>
      <c r="HK28" s="1633"/>
      <c r="HL28" s="1633"/>
      <c r="HM28" s="1633"/>
      <c r="HN28" s="1633"/>
      <c r="HO28" s="1633"/>
      <c r="HP28" s="1633"/>
      <c r="HQ28" s="1633"/>
      <c r="HR28" s="1633"/>
      <c r="HS28" s="1633"/>
      <c r="HT28" s="1633"/>
      <c r="HU28" s="1633"/>
      <c r="HV28" s="1633"/>
      <c r="HW28" s="1633"/>
      <c r="HX28" s="1633"/>
      <c r="HY28" s="1633"/>
      <c r="HZ28" s="1633"/>
      <c r="IA28" s="1633"/>
      <c r="IB28" s="1633"/>
      <c r="IC28" s="1633"/>
      <c r="ID28" s="1633"/>
      <c r="IE28" s="1633"/>
      <c r="IF28" s="1633"/>
      <c r="IG28" s="1633"/>
      <c r="IH28" s="1633"/>
      <c r="II28" s="1633"/>
      <c r="IJ28" s="1633"/>
      <c r="IK28" s="1633"/>
      <c r="IL28" s="1633"/>
      <c r="IM28" s="1633"/>
      <c r="IN28" s="1633"/>
      <c r="IO28" s="1633"/>
      <c r="IP28" s="1633"/>
      <c r="IQ28" s="1633"/>
      <c r="IR28" s="1633"/>
      <c r="IS28" s="1633"/>
      <c r="IT28" s="1633"/>
      <c r="IU28" s="1633"/>
      <c r="IV28" s="1633"/>
      <c r="IW28" s="1633"/>
      <c r="IX28" s="1633"/>
      <c r="IY28" s="1633"/>
      <c r="IZ28" s="1633"/>
      <c r="JA28" s="1633"/>
      <c r="JB28" s="1633"/>
      <c r="JC28" s="1633"/>
      <c r="JD28" s="1633"/>
      <c r="JE28" s="1633"/>
      <c r="JF28" s="1633"/>
      <c r="JG28" s="1633"/>
      <c r="JH28" s="1633"/>
      <c r="JI28" s="1633"/>
      <c r="JJ28" s="1633"/>
      <c r="JK28" s="1633"/>
      <c r="JL28" s="1633"/>
      <c r="JM28" s="1633"/>
      <c r="JN28" s="1633"/>
      <c r="JO28" s="1633"/>
      <c r="JP28" s="1633"/>
      <c r="JQ28" s="1633"/>
      <c r="JR28" s="1633"/>
      <c r="JS28" s="1633"/>
      <c r="JT28" s="1633"/>
      <c r="JU28" s="1633"/>
      <c r="JV28" s="1633"/>
      <c r="JW28" s="1633"/>
      <c r="JX28" s="1633"/>
      <c r="JY28" s="1633"/>
      <c r="JZ28" s="1633"/>
      <c r="KA28" s="1633"/>
      <c r="KB28" s="1633"/>
      <c r="KC28" s="1633"/>
      <c r="KD28" s="1633"/>
      <c r="KE28" s="1633"/>
      <c r="KF28" s="1633"/>
      <c r="KG28" s="1633"/>
      <c r="KH28" s="1633"/>
      <c r="KI28" s="1633"/>
      <c r="KJ28" s="1633"/>
      <c r="KK28" s="1633"/>
      <c r="KL28" s="1633"/>
      <c r="KM28" s="1633"/>
      <c r="KN28" s="1633"/>
      <c r="KO28" s="1633"/>
      <c r="KP28" s="1633"/>
      <c r="KQ28" s="1633"/>
      <c r="KR28" s="1633"/>
      <c r="KS28" s="1633"/>
      <c r="KT28" s="1633"/>
      <c r="KU28" s="1633"/>
      <c r="KV28" s="1633"/>
      <c r="KW28" s="1633"/>
      <c r="KX28" s="1633"/>
      <c r="KY28" s="1633"/>
      <c r="KZ28" s="1633"/>
      <c r="LA28" s="1633"/>
      <c r="LB28" s="1633"/>
      <c r="LC28" s="1633"/>
      <c r="LD28" s="1633"/>
      <c r="LE28" s="1633"/>
      <c r="LF28" s="1633"/>
      <c r="LG28" s="1633"/>
      <c r="LH28" s="1642"/>
      <c r="LI28" s="1642"/>
      <c r="LJ28" s="1642"/>
      <c r="LK28" s="1642"/>
      <c r="LL28" s="1642"/>
      <c r="LM28" s="1642"/>
      <c r="LN28" s="1642"/>
      <c r="LO28" s="1644"/>
    </row>
    <row r="29" s="1481" customFormat="1" ht="47" customHeight="1" spans="1:319">
      <c r="A29" s="1499">
        <v>45889</v>
      </c>
      <c r="B29" s="1500" t="s">
        <v>629</v>
      </c>
      <c r="C29" s="1501" t="s">
        <v>98</v>
      </c>
      <c r="D29" s="1502">
        <v>4500177434</v>
      </c>
      <c r="E29" s="1503" t="s">
        <v>4848</v>
      </c>
      <c r="F29" s="1502" t="s">
        <v>4849</v>
      </c>
      <c r="G29" s="1505" t="s">
        <v>4780</v>
      </c>
      <c r="H29" s="1505" t="s">
        <v>4780</v>
      </c>
      <c r="I29" s="1532" t="s">
        <v>4765</v>
      </c>
      <c r="J29" s="1522">
        <v>6096</v>
      </c>
      <c r="K29" s="1534">
        <v>0</v>
      </c>
      <c r="L29" s="1534">
        <v>24</v>
      </c>
      <c r="M29" s="1535">
        <f t="shared" si="0"/>
        <v>254</v>
      </c>
      <c r="N29" s="1536">
        <v>45930</v>
      </c>
      <c r="O29" s="1536">
        <v>45929</v>
      </c>
      <c r="P29" s="1537" t="s">
        <v>4850</v>
      </c>
      <c r="Q29" s="1562" t="s">
        <v>78</v>
      </c>
      <c r="R29" s="1563"/>
      <c r="S29" s="1563"/>
      <c r="T29" s="1563"/>
      <c r="U29" s="1563" t="s">
        <v>4403</v>
      </c>
      <c r="V29" s="1564"/>
      <c r="W29" s="1564" t="s">
        <v>168</v>
      </c>
      <c r="X29" s="1565">
        <v>45894</v>
      </c>
      <c r="Y29" s="1589" t="s">
        <v>88</v>
      </c>
      <c r="Z29" s="1565" t="s">
        <v>88</v>
      </c>
      <c r="AA29" s="1589"/>
      <c r="AB29" s="1589"/>
      <c r="AC29" s="1580" t="s">
        <v>4851</v>
      </c>
      <c r="AD29" s="1590" t="s">
        <v>531</v>
      </c>
      <c r="AE29" s="1591">
        <v>0.762</v>
      </c>
      <c r="AF29" s="1592">
        <f t="shared" si="11"/>
        <v>4645.152</v>
      </c>
      <c r="AG29" s="1504" t="s">
        <v>4852</v>
      </c>
      <c r="AH29" s="1609" t="s">
        <v>81</v>
      </c>
      <c r="AI29" s="1609">
        <v>5</v>
      </c>
      <c r="AJ29" s="1609">
        <f t="shared" si="10"/>
        <v>6096</v>
      </c>
      <c r="AK29" s="1610"/>
      <c r="AL29" s="1610">
        <f t="shared" si="12"/>
        <v>254</v>
      </c>
      <c r="AM29" s="1610"/>
      <c r="AN29" s="1610"/>
      <c r="AO29" s="1610"/>
      <c r="AP29" s="1610" t="s">
        <v>63</v>
      </c>
      <c r="AQ29" s="1610">
        <f t="shared" si="8"/>
        <v>6096</v>
      </c>
      <c r="AR29" s="1610"/>
      <c r="AS29" s="1622">
        <f t="shared" si="3"/>
        <v>1219.2</v>
      </c>
      <c r="AT29" s="1622">
        <f t="shared" si="4"/>
        <v>1219.2</v>
      </c>
      <c r="AU29" s="1622">
        <f t="shared" si="5"/>
        <v>1219.2</v>
      </c>
      <c r="AV29" s="1622">
        <f t="shared" si="6"/>
        <v>1219.2</v>
      </c>
      <c r="AW29" s="1622">
        <f t="shared" si="7"/>
        <v>1219.2</v>
      </c>
      <c r="AX29" s="1622">
        <f t="shared" si="1"/>
        <v>1168.4</v>
      </c>
      <c r="AY29" s="1622">
        <f t="shared" si="2"/>
        <v>50.8</v>
      </c>
      <c r="AZ29" s="1534"/>
      <c r="BA29" s="1638"/>
      <c r="BB29" s="1639"/>
      <c r="BC29" s="1639"/>
      <c r="BD29" s="1639"/>
      <c r="BE29" s="1639"/>
      <c r="BF29" s="1639"/>
      <c r="BG29" s="1639"/>
      <c r="BH29" s="1639"/>
      <c r="BI29" s="1639"/>
      <c r="BJ29" s="1639"/>
      <c r="BK29" s="1639"/>
      <c r="BL29" s="1639"/>
      <c r="BM29" s="1639"/>
      <c r="BN29" s="1639"/>
      <c r="BO29" s="1639"/>
      <c r="BP29" s="1639"/>
      <c r="BQ29" s="1639"/>
      <c r="BR29" s="1639"/>
      <c r="BS29" s="1639"/>
      <c r="BT29" s="1639"/>
      <c r="BU29" s="1639"/>
      <c r="BV29" s="1639"/>
      <c r="BW29" s="1639"/>
      <c r="BX29" s="1639"/>
      <c r="BY29" s="1639"/>
      <c r="BZ29" s="1639"/>
      <c r="CA29" s="1639"/>
      <c r="CB29" s="1639"/>
      <c r="CC29" s="1639"/>
      <c r="CD29" s="1639"/>
      <c r="CE29" s="1639"/>
      <c r="CF29" s="1639"/>
      <c r="CG29" s="1639"/>
      <c r="CH29" s="1639"/>
      <c r="CI29" s="1639"/>
      <c r="CJ29" s="1639"/>
      <c r="CK29" s="1639"/>
      <c r="CL29" s="1639"/>
      <c r="CM29" s="1639"/>
      <c r="CN29" s="1639"/>
      <c r="CO29" s="1639"/>
      <c r="CP29" s="1639"/>
      <c r="CQ29" s="1639"/>
      <c r="CR29" s="1639"/>
      <c r="CS29" s="1639"/>
      <c r="CT29" s="1639"/>
      <c r="CU29" s="1639"/>
      <c r="CV29" s="1639"/>
      <c r="CW29" s="1639"/>
      <c r="CX29" s="1639"/>
      <c r="CY29" s="1639"/>
      <c r="CZ29" s="1639"/>
      <c r="DA29" s="1639"/>
      <c r="DB29" s="1639"/>
      <c r="DC29" s="1639"/>
      <c r="DD29" s="1639"/>
      <c r="DE29" s="1639"/>
      <c r="DF29" s="1639"/>
      <c r="DG29" s="1639"/>
      <c r="DH29" s="1639"/>
      <c r="DI29" s="1639"/>
      <c r="DJ29" s="1639"/>
      <c r="DK29" s="1639"/>
      <c r="DL29" s="1639"/>
      <c r="DM29" s="1639"/>
      <c r="DN29" s="1639"/>
      <c r="DO29" s="1639"/>
      <c r="DP29" s="1639"/>
      <c r="DQ29" s="1639"/>
      <c r="DR29" s="1639"/>
      <c r="DS29" s="1639"/>
      <c r="DT29" s="1639"/>
      <c r="DU29" s="1639"/>
      <c r="DV29" s="1639"/>
      <c r="DW29" s="1639"/>
      <c r="DX29" s="1639"/>
      <c r="DY29" s="1639"/>
      <c r="DZ29" s="1639"/>
      <c r="EA29" s="1639"/>
      <c r="EB29" s="1639"/>
      <c r="EC29" s="1639"/>
      <c r="ED29" s="1639"/>
      <c r="EE29" s="1639"/>
      <c r="EF29" s="1639"/>
      <c r="EG29" s="1639"/>
      <c r="EH29" s="1639"/>
      <c r="EI29" s="1639"/>
      <c r="EJ29" s="1639"/>
      <c r="EK29" s="1639"/>
      <c r="EL29" s="1639"/>
      <c r="EM29" s="1639"/>
      <c r="EN29" s="1639"/>
      <c r="EO29" s="1639"/>
      <c r="EP29" s="1639"/>
      <c r="EQ29" s="1639"/>
      <c r="ER29" s="1639"/>
      <c r="ES29" s="1639"/>
      <c r="ET29" s="1639"/>
      <c r="EU29" s="1639"/>
      <c r="EV29" s="1639"/>
      <c r="EW29" s="1639"/>
      <c r="EX29" s="1639"/>
      <c r="EY29" s="1639"/>
      <c r="EZ29" s="1639"/>
      <c r="FA29" s="1639"/>
      <c r="FB29" s="1639"/>
      <c r="FC29" s="1639"/>
      <c r="FD29" s="1639"/>
      <c r="FE29" s="1639"/>
      <c r="FF29" s="1639"/>
      <c r="FG29" s="1639"/>
      <c r="FH29" s="1639"/>
      <c r="FI29" s="1639"/>
      <c r="FJ29" s="1639"/>
      <c r="FK29" s="1639"/>
      <c r="FL29" s="1639"/>
      <c r="FM29" s="1639"/>
      <c r="FN29" s="1639"/>
      <c r="FO29" s="1639"/>
      <c r="FP29" s="1639"/>
      <c r="FQ29" s="1639"/>
      <c r="FR29" s="1639"/>
      <c r="FS29" s="1639"/>
      <c r="FT29" s="1639"/>
      <c r="FU29" s="1639"/>
      <c r="FV29" s="1639"/>
      <c r="FW29" s="1639"/>
      <c r="FX29" s="1639"/>
      <c r="FY29" s="1639"/>
      <c r="FZ29" s="1639"/>
      <c r="GA29" s="1639"/>
      <c r="GB29" s="1639"/>
      <c r="GC29" s="1639"/>
      <c r="GD29" s="1639"/>
      <c r="GE29" s="1639"/>
      <c r="GF29" s="1639"/>
      <c r="GG29" s="1639"/>
      <c r="GH29" s="1639"/>
      <c r="GI29" s="1639"/>
      <c r="GJ29" s="1639"/>
      <c r="GK29" s="1639"/>
      <c r="GL29" s="1639"/>
      <c r="GM29" s="1639"/>
      <c r="GN29" s="1639"/>
      <c r="GO29" s="1639"/>
      <c r="GP29" s="1639"/>
      <c r="GQ29" s="1639"/>
      <c r="GR29" s="1639"/>
      <c r="GS29" s="1639"/>
      <c r="GT29" s="1639"/>
      <c r="GU29" s="1639"/>
      <c r="GV29" s="1639"/>
      <c r="GW29" s="1639"/>
      <c r="GX29" s="1639"/>
      <c r="GY29" s="1639"/>
      <c r="GZ29" s="1639"/>
      <c r="HA29" s="1639"/>
      <c r="HB29" s="1639"/>
      <c r="HC29" s="1639"/>
      <c r="HD29" s="1639"/>
      <c r="HE29" s="1639"/>
      <c r="HF29" s="1639"/>
      <c r="HG29" s="1639"/>
      <c r="HH29" s="1639"/>
      <c r="HI29" s="1639"/>
      <c r="HJ29" s="1639"/>
      <c r="HK29" s="1639"/>
      <c r="HL29" s="1639"/>
      <c r="HM29" s="1639"/>
      <c r="HN29" s="1639"/>
      <c r="HO29" s="1639"/>
      <c r="HP29" s="1639"/>
      <c r="HQ29" s="1639"/>
      <c r="HR29" s="1639"/>
      <c r="HS29" s="1639"/>
      <c r="HT29" s="1639"/>
      <c r="HU29" s="1639"/>
      <c r="HV29" s="1639"/>
      <c r="HW29" s="1639"/>
      <c r="HX29" s="1639"/>
      <c r="HY29" s="1639"/>
      <c r="HZ29" s="1639"/>
      <c r="IA29" s="1639"/>
      <c r="IB29" s="1639"/>
      <c r="IC29" s="1639"/>
      <c r="ID29" s="1639"/>
      <c r="IE29" s="1639"/>
      <c r="IF29" s="1639"/>
      <c r="IG29" s="1639"/>
      <c r="IH29" s="1639"/>
      <c r="II29" s="1639"/>
      <c r="IJ29" s="1639"/>
      <c r="IK29" s="1639"/>
      <c r="IL29" s="1639"/>
      <c r="IM29" s="1639"/>
      <c r="IN29" s="1639"/>
      <c r="IO29" s="1639"/>
      <c r="IP29" s="1639"/>
      <c r="IQ29" s="1639"/>
      <c r="IR29" s="1639"/>
      <c r="IS29" s="1639"/>
      <c r="IT29" s="1639"/>
      <c r="IU29" s="1639"/>
      <c r="IV29" s="1639"/>
      <c r="IW29" s="1639"/>
      <c r="IX29" s="1639"/>
      <c r="IY29" s="1639"/>
      <c r="IZ29" s="1639"/>
      <c r="JA29" s="1639"/>
      <c r="JB29" s="1639"/>
      <c r="JC29" s="1639"/>
      <c r="JD29" s="1639"/>
      <c r="JE29" s="1639"/>
      <c r="JF29" s="1639"/>
      <c r="JG29" s="1639"/>
      <c r="JH29" s="1639"/>
      <c r="JI29" s="1639"/>
      <c r="JJ29" s="1639"/>
      <c r="JK29" s="1639"/>
      <c r="JL29" s="1639"/>
      <c r="JM29" s="1639"/>
      <c r="JN29" s="1639"/>
      <c r="JO29" s="1639"/>
      <c r="JP29" s="1639"/>
      <c r="JQ29" s="1639"/>
      <c r="JR29" s="1639"/>
      <c r="JS29" s="1639"/>
      <c r="JT29" s="1639"/>
      <c r="JU29" s="1639"/>
      <c r="JV29" s="1639"/>
      <c r="JW29" s="1639"/>
      <c r="JX29" s="1639"/>
      <c r="JY29" s="1639"/>
      <c r="JZ29" s="1639"/>
      <c r="KA29" s="1639"/>
      <c r="KB29" s="1639"/>
      <c r="KC29" s="1639"/>
      <c r="KD29" s="1639"/>
      <c r="KE29" s="1639"/>
      <c r="KF29" s="1639"/>
      <c r="KG29" s="1639"/>
      <c r="KH29" s="1639"/>
      <c r="KI29" s="1639"/>
      <c r="KJ29" s="1639"/>
      <c r="KK29" s="1639"/>
      <c r="KL29" s="1639"/>
      <c r="KM29" s="1639"/>
      <c r="KN29" s="1639"/>
      <c r="KO29" s="1639"/>
      <c r="KP29" s="1639"/>
      <c r="KQ29" s="1639"/>
      <c r="KR29" s="1639"/>
      <c r="KS29" s="1639"/>
      <c r="KT29" s="1639"/>
      <c r="KU29" s="1639"/>
      <c r="KV29" s="1639"/>
      <c r="KW29" s="1639"/>
      <c r="KX29" s="1639"/>
      <c r="KY29" s="1639"/>
      <c r="KZ29" s="1639"/>
      <c r="LA29" s="1639"/>
      <c r="LB29" s="1639"/>
      <c r="LC29" s="1639"/>
      <c r="LD29" s="1639"/>
      <c r="LE29" s="1639"/>
      <c r="LF29" s="1639"/>
      <c r="LG29" s="1639"/>
    </row>
    <row r="30" s="1479" customFormat="1" ht="47" customHeight="1" spans="1:327">
      <c r="A30" s="1506">
        <v>45880</v>
      </c>
      <c r="B30" s="1507" t="s">
        <v>1156</v>
      </c>
      <c r="C30" s="1508" t="s">
        <v>158</v>
      </c>
      <c r="D30" s="1509">
        <v>4500176437</v>
      </c>
      <c r="E30" s="1510" t="s">
        <v>4853</v>
      </c>
      <c r="F30" s="1509" t="s">
        <v>4854</v>
      </c>
      <c r="G30" s="1512" t="s">
        <v>4780</v>
      </c>
      <c r="H30" s="1511" t="s">
        <v>4844</v>
      </c>
      <c r="I30" s="1538" t="s">
        <v>4765</v>
      </c>
      <c r="J30" s="1539">
        <v>2400</v>
      </c>
      <c r="K30" s="1523">
        <v>0</v>
      </c>
      <c r="L30" s="1523">
        <v>24</v>
      </c>
      <c r="M30" s="1524">
        <f t="shared" si="0"/>
        <v>100</v>
      </c>
      <c r="N30" s="1541">
        <v>45926</v>
      </c>
      <c r="O30" s="1541">
        <v>45924</v>
      </c>
      <c r="P30" s="1526"/>
      <c r="Q30" s="1554" t="s">
        <v>78</v>
      </c>
      <c r="R30" s="1555"/>
      <c r="S30" s="1555"/>
      <c r="T30" s="1555"/>
      <c r="U30" s="1555"/>
      <c r="V30" s="1556" t="s">
        <v>4845</v>
      </c>
      <c r="W30" s="1556" t="s">
        <v>111</v>
      </c>
      <c r="X30" s="1557">
        <v>45888</v>
      </c>
      <c r="Y30" s="1578" t="s">
        <v>88</v>
      </c>
      <c r="Z30" s="1557">
        <v>45894</v>
      </c>
      <c r="AA30" s="1579"/>
      <c r="AB30" s="1578"/>
      <c r="AC30" s="1593" t="s">
        <v>4855</v>
      </c>
      <c r="AD30" s="1594" t="s">
        <v>305</v>
      </c>
      <c r="AE30" s="1582">
        <v>1.277</v>
      </c>
      <c r="AF30" s="1583">
        <f t="shared" si="11"/>
        <v>3064.8</v>
      </c>
      <c r="AG30" s="1602"/>
      <c r="AH30" s="1603" t="s">
        <v>81</v>
      </c>
      <c r="AI30" s="1603">
        <v>5</v>
      </c>
      <c r="AJ30" s="1603">
        <f t="shared" si="10"/>
        <v>2400</v>
      </c>
      <c r="AK30" s="1604"/>
      <c r="AL30" s="1605">
        <f t="shared" si="12"/>
        <v>100</v>
      </c>
      <c r="AM30" s="1605"/>
      <c r="AN30" s="1605"/>
      <c r="AO30" s="1605"/>
      <c r="AP30" s="1605" t="s">
        <v>63</v>
      </c>
      <c r="AQ30" s="1616">
        <f t="shared" ref="AQ30:AQ35" si="13">J30</f>
        <v>2400</v>
      </c>
      <c r="AR30" s="1605"/>
      <c r="AS30" s="1617">
        <f t="shared" si="3"/>
        <v>480</v>
      </c>
      <c r="AT30" s="1618">
        <f t="shared" si="4"/>
        <v>480</v>
      </c>
      <c r="AU30" s="1618">
        <f t="shared" si="5"/>
        <v>480</v>
      </c>
      <c r="AV30" s="1618">
        <f t="shared" si="6"/>
        <v>480</v>
      </c>
      <c r="AW30" s="1629">
        <f t="shared" si="7"/>
        <v>480</v>
      </c>
      <c r="AX30" s="1630">
        <f t="shared" si="1"/>
        <v>460</v>
      </c>
      <c r="AY30" s="1618">
        <f t="shared" si="2"/>
        <v>20</v>
      </c>
      <c r="AZ30" s="1631"/>
      <c r="BA30" s="1632"/>
      <c r="BB30" s="1633"/>
      <c r="BC30" s="1633"/>
      <c r="BD30" s="1633"/>
      <c r="BE30" s="1633"/>
      <c r="BF30" s="1633"/>
      <c r="BG30" s="1633"/>
      <c r="BH30" s="1633"/>
      <c r="BI30" s="1633"/>
      <c r="BJ30" s="1633"/>
      <c r="BK30" s="1633"/>
      <c r="BL30" s="1633"/>
      <c r="BM30" s="1633"/>
      <c r="BN30" s="1633"/>
      <c r="BO30" s="1633"/>
      <c r="BP30" s="1633"/>
      <c r="BQ30" s="1633"/>
      <c r="BR30" s="1633"/>
      <c r="BS30" s="1633"/>
      <c r="BT30" s="1633"/>
      <c r="BU30" s="1633"/>
      <c r="BV30" s="1633"/>
      <c r="BW30" s="1633"/>
      <c r="BX30" s="1633"/>
      <c r="BY30" s="1633"/>
      <c r="BZ30" s="1633"/>
      <c r="CA30" s="1633"/>
      <c r="CB30" s="1633"/>
      <c r="CC30" s="1633"/>
      <c r="CD30" s="1633"/>
      <c r="CE30" s="1633"/>
      <c r="CF30" s="1633"/>
      <c r="CG30" s="1633"/>
      <c r="CH30" s="1633"/>
      <c r="CI30" s="1633"/>
      <c r="CJ30" s="1633"/>
      <c r="CK30" s="1633"/>
      <c r="CL30" s="1633"/>
      <c r="CM30" s="1633"/>
      <c r="CN30" s="1633"/>
      <c r="CO30" s="1633"/>
      <c r="CP30" s="1633"/>
      <c r="CQ30" s="1633"/>
      <c r="CR30" s="1633"/>
      <c r="CS30" s="1633"/>
      <c r="CT30" s="1633"/>
      <c r="CU30" s="1633"/>
      <c r="CV30" s="1633"/>
      <c r="CW30" s="1633"/>
      <c r="CX30" s="1633"/>
      <c r="CY30" s="1633"/>
      <c r="CZ30" s="1633"/>
      <c r="DA30" s="1633"/>
      <c r="DB30" s="1633"/>
      <c r="DC30" s="1633"/>
      <c r="DD30" s="1633"/>
      <c r="DE30" s="1633"/>
      <c r="DF30" s="1633"/>
      <c r="DG30" s="1633"/>
      <c r="DH30" s="1633"/>
      <c r="DI30" s="1633"/>
      <c r="DJ30" s="1633"/>
      <c r="DK30" s="1633"/>
      <c r="DL30" s="1633"/>
      <c r="DM30" s="1633"/>
      <c r="DN30" s="1633"/>
      <c r="DO30" s="1633"/>
      <c r="DP30" s="1633"/>
      <c r="DQ30" s="1633"/>
      <c r="DR30" s="1633"/>
      <c r="DS30" s="1633"/>
      <c r="DT30" s="1633"/>
      <c r="DU30" s="1633"/>
      <c r="DV30" s="1633"/>
      <c r="DW30" s="1633"/>
      <c r="DX30" s="1633"/>
      <c r="DY30" s="1633"/>
      <c r="DZ30" s="1633"/>
      <c r="EA30" s="1633"/>
      <c r="EB30" s="1633"/>
      <c r="EC30" s="1633"/>
      <c r="ED30" s="1633"/>
      <c r="EE30" s="1633"/>
      <c r="EF30" s="1633"/>
      <c r="EG30" s="1633"/>
      <c r="EH30" s="1633"/>
      <c r="EI30" s="1633"/>
      <c r="EJ30" s="1633"/>
      <c r="EK30" s="1633"/>
      <c r="EL30" s="1633"/>
      <c r="EM30" s="1633"/>
      <c r="EN30" s="1633"/>
      <c r="EO30" s="1633"/>
      <c r="EP30" s="1633"/>
      <c r="EQ30" s="1633"/>
      <c r="ER30" s="1633"/>
      <c r="ES30" s="1633"/>
      <c r="ET30" s="1633"/>
      <c r="EU30" s="1633"/>
      <c r="EV30" s="1633"/>
      <c r="EW30" s="1633"/>
      <c r="EX30" s="1633"/>
      <c r="EY30" s="1633"/>
      <c r="EZ30" s="1633"/>
      <c r="FA30" s="1633"/>
      <c r="FB30" s="1633"/>
      <c r="FC30" s="1633"/>
      <c r="FD30" s="1633"/>
      <c r="FE30" s="1633"/>
      <c r="FF30" s="1633"/>
      <c r="FG30" s="1633"/>
      <c r="FH30" s="1633"/>
      <c r="FI30" s="1633"/>
      <c r="FJ30" s="1633"/>
      <c r="FK30" s="1633"/>
      <c r="FL30" s="1633"/>
      <c r="FM30" s="1633"/>
      <c r="FN30" s="1633"/>
      <c r="FO30" s="1633"/>
      <c r="FP30" s="1633"/>
      <c r="FQ30" s="1633"/>
      <c r="FR30" s="1633"/>
      <c r="FS30" s="1633"/>
      <c r="FT30" s="1633"/>
      <c r="FU30" s="1633"/>
      <c r="FV30" s="1633"/>
      <c r="FW30" s="1633"/>
      <c r="FX30" s="1633"/>
      <c r="FY30" s="1633"/>
      <c r="FZ30" s="1633"/>
      <c r="GA30" s="1633"/>
      <c r="GB30" s="1633"/>
      <c r="GC30" s="1633"/>
      <c r="GD30" s="1633"/>
      <c r="GE30" s="1633"/>
      <c r="GF30" s="1633"/>
      <c r="GG30" s="1633"/>
      <c r="GH30" s="1633"/>
      <c r="GI30" s="1633"/>
      <c r="GJ30" s="1633"/>
      <c r="GK30" s="1633"/>
      <c r="GL30" s="1633"/>
      <c r="GM30" s="1633"/>
      <c r="GN30" s="1633"/>
      <c r="GO30" s="1633"/>
      <c r="GP30" s="1633"/>
      <c r="GQ30" s="1633"/>
      <c r="GR30" s="1633"/>
      <c r="GS30" s="1633"/>
      <c r="GT30" s="1633"/>
      <c r="GU30" s="1633"/>
      <c r="GV30" s="1633"/>
      <c r="GW30" s="1633"/>
      <c r="GX30" s="1633"/>
      <c r="GY30" s="1633"/>
      <c r="GZ30" s="1633"/>
      <c r="HA30" s="1633"/>
      <c r="HB30" s="1633"/>
      <c r="HC30" s="1633"/>
      <c r="HD30" s="1633"/>
      <c r="HE30" s="1633"/>
      <c r="HF30" s="1633"/>
      <c r="HG30" s="1633"/>
      <c r="HH30" s="1633"/>
      <c r="HI30" s="1633"/>
      <c r="HJ30" s="1633"/>
      <c r="HK30" s="1633"/>
      <c r="HL30" s="1633"/>
      <c r="HM30" s="1633"/>
      <c r="HN30" s="1633"/>
      <c r="HO30" s="1633"/>
      <c r="HP30" s="1633"/>
      <c r="HQ30" s="1633"/>
      <c r="HR30" s="1633"/>
      <c r="HS30" s="1633"/>
      <c r="HT30" s="1633"/>
      <c r="HU30" s="1633"/>
      <c r="HV30" s="1633"/>
      <c r="HW30" s="1633"/>
      <c r="HX30" s="1633"/>
      <c r="HY30" s="1633"/>
      <c r="HZ30" s="1633"/>
      <c r="IA30" s="1633"/>
      <c r="IB30" s="1633"/>
      <c r="IC30" s="1633"/>
      <c r="ID30" s="1633"/>
      <c r="IE30" s="1633"/>
      <c r="IF30" s="1633"/>
      <c r="IG30" s="1633"/>
      <c r="IH30" s="1633"/>
      <c r="II30" s="1633"/>
      <c r="IJ30" s="1633"/>
      <c r="IK30" s="1633"/>
      <c r="IL30" s="1633"/>
      <c r="IM30" s="1633"/>
      <c r="IN30" s="1633"/>
      <c r="IO30" s="1633"/>
      <c r="IP30" s="1633"/>
      <c r="IQ30" s="1633"/>
      <c r="IR30" s="1633"/>
      <c r="IS30" s="1633"/>
      <c r="IT30" s="1633"/>
      <c r="IU30" s="1633"/>
      <c r="IV30" s="1633"/>
      <c r="IW30" s="1633"/>
      <c r="IX30" s="1633"/>
      <c r="IY30" s="1633"/>
      <c r="IZ30" s="1633"/>
      <c r="JA30" s="1633"/>
      <c r="JB30" s="1633"/>
      <c r="JC30" s="1633"/>
      <c r="JD30" s="1633"/>
      <c r="JE30" s="1633"/>
      <c r="JF30" s="1633"/>
      <c r="JG30" s="1633"/>
      <c r="JH30" s="1633"/>
      <c r="JI30" s="1633"/>
      <c r="JJ30" s="1633"/>
      <c r="JK30" s="1633"/>
      <c r="JL30" s="1633"/>
      <c r="JM30" s="1633"/>
      <c r="JN30" s="1633"/>
      <c r="JO30" s="1633"/>
      <c r="JP30" s="1633"/>
      <c r="JQ30" s="1633"/>
      <c r="JR30" s="1633"/>
      <c r="JS30" s="1633"/>
      <c r="JT30" s="1633"/>
      <c r="JU30" s="1633"/>
      <c r="JV30" s="1633"/>
      <c r="JW30" s="1633"/>
      <c r="JX30" s="1633"/>
      <c r="JY30" s="1633"/>
      <c r="JZ30" s="1633"/>
      <c r="KA30" s="1633"/>
      <c r="KB30" s="1633"/>
      <c r="KC30" s="1633"/>
      <c r="KD30" s="1633"/>
      <c r="KE30" s="1633"/>
      <c r="KF30" s="1633"/>
      <c r="KG30" s="1633"/>
      <c r="KH30" s="1633"/>
      <c r="KI30" s="1633"/>
      <c r="KJ30" s="1633"/>
      <c r="KK30" s="1633"/>
      <c r="KL30" s="1633"/>
      <c r="KM30" s="1633"/>
      <c r="KN30" s="1633"/>
      <c r="KO30" s="1633"/>
      <c r="KP30" s="1633"/>
      <c r="KQ30" s="1633"/>
      <c r="KR30" s="1633"/>
      <c r="KS30" s="1633"/>
      <c r="KT30" s="1633"/>
      <c r="KU30" s="1633"/>
      <c r="KV30" s="1633"/>
      <c r="KW30" s="1633"/>
      <c r="KX30" s="1633"/>
      <c r="KY30" s="1633"/>
      <c r="KZ30" s="1633"/>
      <c r="LA30" s="1633"/>
      <c r="LB30" s="1633"/>
      <c r="LC30" s="1633"/>
      <c r="LD30" s="1633"/>
      <c r="LE30" s="1633"/>
      <c r="LF30" s="1633"/>
      <c r="LG30" s="1633"/>
      <c r="LH30" s="1642"/>
      <c r="LI30" s="1642"/>
      <c r="LJ30" s="1642"/>
      <c r="LK30" s="1642"/>
      <c r="LL30" s="1642"/>
      <c r="LM30" s="1642"/>
      <c r="LN30" s="1642"/>
      <c r="LO30" s="1643"/>
    </row>
    <row r="31" s="1479" customFormat="1" ht="47" customHeight="1" spans="1:327">
      <c r="A31" s="1492">
        <v>45870</v>
      </c>
      <c r="B31" s="1493" t="s">
        <v>278</v>
      </c>
      <c r="C31" s="1494" t="s">
        <v>98</v>
      </c>
      <c r="D31" s="1495">
        <v>4500175709</v>
      </c>
      <c r="E31" s="1496" t="s">
        <v>4856</v>
      </c>
      <c r="F31" s="1495" t="s">
        <v>4857</v>
      </c>
      <c r="G31" s="1498" t="s">
        <v>4747</v>
      </c>
      <c r="H31" s="1498" t="s">
        <v>4747</v>
      </c>
      <c r="I31" s="1521" t="s">
        <v>4808</v>
      </c>
      <c r="J31" s="1522">
        <v>6720</v>
      </c>
      <c r="K31" s="1523">
        <v>0</v>
      </c>
      <c r="L31" s="1523">
        <v>96</v>
      </c>
      <c r="M31" s="1524">
        <f t="shared" si="0"/>
        <v>70</v>
      </c>
      <c r="N31" s="1525">
        <v>45940</v>
      </c>
      <c r="O31" s="1525">
        <v>45938</v>
      </c>
      <c r="P31" s="1526"/>
      <c r="Q31" s="1554" t="s">
        <v>78</v>
      </c>
      <c r="R31" s="1555"/>
      <c r="S31" s="1555"/>
      <c r="T31" s="1555"/>
      <c r="U31" s="1555" t="s">
        <v>4403</v>
      </c>
      <c r="V31" s="1556" t="s">
        <v>4858</v>
      </c>
      <c r="W31" s="1556" t="s">
        <v>111</v>
      </c>
      <c r="X31" s="1557">
        <v>45870</v>
      </c>
      <c r="Y31" s="1578" t="s">
        <v>287</v>
      </c>
      <c r="Z31" s="1557">
        <v>45870</v>
      </c>
      <c r="AA31" s="1579"/>
      <c r="AB31" s="1578"/>
      <c r="AC31" s="1580" t="s">
        <v>4859</v>
      </c>
      <c r="AD31" s="1581" t="s">
        <v>1231</v>
      </c>
      <c r="AE31" s="1582">
        <v>0.822</v>
      </c>
      <c r="AF31" s="1583">
        <f t="shared" si="11"/>
        <v>5523.84</v>
      </c>
      <c r="AG31" s="1602" t="s">
        <v>4860</v>
      </c>
      <c r="AH31" s="1603" t="s">
        <v>81</v>
      </c>
      <c r="AI31" s="1603">
        <v>5</v>
      </c>
      <c r="AJ31" s="1603">
        <f t="shared" si="10"/>
        <v>6720</v>
      </c>
      <c r="AK31" s="1604"/>
      <c r="AL31" s="1605">
        <f t="shared" si="12"/>
        <v>280</v>
      </c>
      <c r="AM31" s="1605"/>
      <c r="AN31" s="1605"/>
      <c r="AO31" s="1605"/>
      <c r="AP31" s="1605" t="s">
        <v>63</v>
      </c>
      <c r="AQ31" s="1616">
        <f t="shared" si="13"/>
        <v>6720</v>
      </c>
      <c r="AR31" s="1605"/>
      <c r="AS31" s="1617">
        <f t="shared" si="3"/>
        <v>1344</v>
      </c>
      <c r="AT31" s="1618">
        <f t="shared" si="4"/>
        <v>1344</v>
      </c>
      <c r="AU31" s="1618">
        <f t="shared" si="5"/>
        <v>1344</v>
      </c>
      <c r="AV31" s="1618">
        <f t="shared" si="6"/>
        <v>1344</v>
      </c>
      <c r="AW31" s="1629">
        <f t="shared" si="7"/>
        <v>1344</v>
      </c>
      <c r="AX31" s="1630">
        <f t="shared" si="1"/>
        <v>1288</v>
      </c>
      <c r="AY31" s="1622">
        <f t="shared" si="2"/>
        <v>56</v>
      </c>
      <c r="AZ31" s="1631"/>
      <c r="BA31" s="1632"/>
      <c r="BB31" s="1633"/>
      <c r="BC31" s="1633"/>
      <c r="BD31" s="1633"/>
      <c r="BE31" s="1633"/>
      <c r="BF31" s="1633"/>
      <c r="BG31" s="1633"/>
      <c r="BH31" s="1633"/>
      <c r="BI31" s="1633"/>
      <c r="BJ31" s="1633"/>
      <c r="BK31" s="1633"/>
      <c r="BL31" s="1633"/>
      <c r="BM31" s="1633"/>
      <c r="BN31" s="1633"/>
      <c r="BO31" s="1633"/>
      <c r="BP31" s="1633"/>
      <c r="BQ31" s="1633"/>
      <c r="BR31" s="1633"/>
      <c r="BS31" s="1633"/>
      <c r="BT31" s="1633"/>
      <c r="BU31" s="1633"/>
      <c r="BV31" s="1633"/>
      <c r="BW31" s="1633"/>
      <c r="BX31" s="1633"/>
      <c r="BY31" s="1633"/>
      <c r="BZ31" s="1633"/>
      <c r="CA31" s="1633"/>
      <c r="CB31" s="1633"/>
      <c r="CC31" s="1633"/>
      <c r="CD31" s="1633"/>
      <c r="CE31" s="1633"/>
      <c r="CF31" s="1633"/>
      <c r="CG31" s="1633"/>
      <c r="CH31" s="1633"/>
      <c r="CI31" s="1633"/>
      <c r="CJ31" s="1633"/>
      <c r="CK31" s="1633"/>
      <c r="CL31" s="1633"/>
      <c r="CM31" s="1633"/>
      <c r="CN31" s="1633"/>
      <c r="CO31" s="1633"/>
      <c r="CP31" s="1633"/>
      <c r="CQ31" s="1633"/>
      <c r="CR31" s="1633"/>
      <c r="CS31" s="1633"/>
      <c r="CT31" s="1633"/>
      <c r="CU31" s="1633"/>
      <c r="CV31" s="1633"/>
      <c r="CW31" s="1633"/>
      <c r="CX31" s="1633"/>
      <c r="CY31" s="1633"/>
      <c r="CZ31" s="1633"/>
      <c r="DA31" s="1633"/>
      <c r="DB31" s="1633"/>
      <c r="DC31" s="1633"/>
      <c r="DD31" s="1633"/>
      <c r="DE31" s="1633"/>
      <c r="DF31" s="1633"/>
      <c r="DG31" s="1633"/>
      <c r="DH31" s="1633"/>
      <c r="DI31" s="1633"/>
      <c r="DJ31" s="1633"/>
      <c r="DK31" s="1633"/>
      <c r="DL31" s="1633"/>
      <c r="DM31" s="1633"/>
      <c r="DN31" s="1633"/>
      <c r="DO31" s="1633"/>
      <c r="DP31" s="1633"/>
      <c r="DQ31" s="1633"/>
      <c r="DR31" s="1633"/>
      <c r="DS31" s="1633"/>
      <c r="DT31" s="1633"/>
      <c r="DU31" s="1633"/>
      <c r="DV31" s="1633"/>
      <c r="DW31" s="1633"/>
      <c r="DX31" s="1633"/>
      <c r="DY31" s="1633"/>
      <c r="DZ31" s="1633"/>
      <c r="EA31" s="1633"/>
      <c r="EB31" s="1633"/>
      <c r="EC31" s="1633"/>
      <c r="ED31" s="1633"/>
      <c r="EE31" s="1633"/>
      <c r="EF31" s="1633"/>
      <c r="EG31" s="1633"/>
      <c r="EH31" s="1633"/>
      <c r="EI31" s="1633"/>
      <c r="EJ31" s="1633"/>
      <c r="EK31" s="1633"/>
      <c r="EL31" s="1633"/>
      <c r="EM31" s="1633"/>
      <c r="EN31" s="1633"/>
      <c r="EO31" s="1633"/>
      <c r="EP31" s="1633"/>
      <c r="EQ31" s="1633"/>
      <c r="ER31" s="1633"/>
      <c r="ES31" s="1633"/>
      <c r="ET31" s="1633"/>
      <c r="EU31" s="1633"/>
      <c r="EV31" s="1633"/>
      <c r="EW31" s="1633"/>
      <c r="EX31" s="1633"/>
      <c r="EY31" s="1633"/>
      <c r="EZ31" s="1633"/>
      <c r="FA31" s="1633"/>
      <c r="FB31" s="1633"/>
      <c r="FC31" s="1633"/>
      <c r="FD31" s="1633"/>
      <c r="FE31" s="1633"/>
      <c r="FF31" s="1633"/>
      <c r="FG31" s="1633"/>
      <c r="FH31" s="1633"/>
      <c r="FI31" s="1633"/>
      <c r="FJ31" s="1633"/>
      <c r="FK31" s="1633"/>
      <c r="FL31" s="1633"/>
      <c r="FM31" s="1633"/>
      <c r="FN31" s="1633"/>
      <c r="FO31" s="1633"/>
      <c r="FP31" s="1633"/>
      <c r="FQ31" s="1633"/>
      <c r="FR31" s="1633"/>
      <c r="FS31" s="1633"/>
      <c r="FT31" s="1633"/>
      <c r="FU31" s="1633"/>
      <c r="FV31" s="1633"/>
      <c r="FW31" s="1633"/>
      <c r="FX31" s="1633"/>
      <c r="FY31" s="1633"/>
      <c r="FZ31" s="1633"/>
      <c r="GA31" s="1633"/>
      <c r="GB31" s="1633"/>
      <c r="GC31" s="1633"/>
      <c r="GD31" s="1633"/>
      <c r="GE31" s="1633"/>
      <c r="GF31" s="1633"/>
      <c r="GG31" s="1633"/>
      <c r="GH31" s="1633"/>
      <c r="GI31" s="1633"/>
      <c r="GJ31" s="1633"/>
      <c r="GK31" s="1633"/>
      <c r="GL31" s="1633"/>
      <c r="GM31" s="1633"/>
      <c r="GN31" s="1633"/>
      <c r="GO31" s="1633"/>
      <c r="GP31" s="1633"/>
      <c r="GQ31" s="1633"/>
      <c r="GR31" s="1633"/>
      <c r="GS31" s="1633"/>
      <c r="GT31" s="1633"/>
      <c r="GU31" s="1633"/>
      <c r="GV31" s="1633"/>
      <c r="GW31" s="1633"/>
      <c r="GX31" s="1633"/>
      <c r="GY31" s="1633"/>
      <c r="GZ31" s="1633"/>
      <c r="HA31" s="1633"/>
      <c r="HB31" s="1633"/>
      <c r="HC31" s="1633"/>
      <c r="HD31" s="1633"/>
      <c r="HE31" s="1633"/>
      <c r="HF31" s="1633"/>
      <c r="HG31" s="1633"/>
      <c r="HH31" s="1633"/>
      <c r="HI31" s="1633"/>
      <c r="HJ31" s="1633"/>
      <c r="HK31" s="1633"/>
      <c r="HL31" s="1633"/>
      <c r="HM31" s="1633"/>
      <c r="HN31" s="1633"/>
      <c r="HO31" s="1633"/>
      <c r="HP31" s="1633"/>
      <c r="HQ31" s="1633"/>
      <c r="HR31" s="1633"/>
      <c r="HS31" s="1633"/>
      <c r="HT31" s="1633"/>
      <c r="HU31" s="1633"/>
      <c r="HV31" s="1633"/>
      <c r="HW31" s="1633"/>
      <c r="HX31" s="1633"/>
      <c r="HY31" s="1633"/>
      <c r="HZ31" s="1633"/>
      <c r="IA31" s="1633"/>
      <c r="IB31" s="1633"/>
      <c r="IC31" s="1633"/>
      <c r="ID31" s="1633"/>
      <c r="IE31" s="1633"/>
      <c r="IF31" s="1633"/>
      <c r="IG31" s="1633"/>
      <c r="IH31" s="1633"/>
      <c r="II31" s="1633"/>
      <c r="IJ31" s="1633"/>
      <c r="IK31" s="1633"/>
      <c r="IL31" s="1633"/>
      <c r="IM31" s="1633"/>
      <c r="IN31" s="1633"/>
      <c r="IO31" s="1633"/>
      <c r="IP31" s="1633"/>
      <c r="IQ31" s="1633"/>
      <c r="IR31" s="1633"/>
      <c r="IS31" s="1633"/>
      <c r="IT31" s="1633"/>
      <c r="IU31" s="1633"/>
      <c r="IV31" s="1633"/>
      <c r="IW31" s="1633"/>
      <c r="IX31" s="1633"/>
      <c r="IY31" s="1633"/>
      <c r="IZ31" s="1633"/>
      <c r="JA31" s="1633"/>
      <c r="JB31" s="1633"/>
      <c r="JC31" s="1633"/>
      <c r="JD31" s="1633"/>
      <c r="JE31" s="1633"/>
      <c r="JF31" s="1633"/>
      <c r="JG31" s="1633"/>
      <c r="JH31" s="1633"/>
      <c r="JI31" s="1633"/>
      <c r="JJ31" s="1633"/>
      <c r="JK31" s="1633"/>
      <c r="JL31" s="1633"/>
      <c r="JM31" s="1633"/>
      <c r="JN31" s="1633"/>
      <c r="JO31" s="1633"/>
      <c r="JP31" s="1633"/>
      <c r="JQ31" s="1633"/>
      <c r="JR31" s="1633"/>
      <c r="JS31" s="1633"/>
      <c r="JT31" s="1633"/>
      <c r="JU31" s="1633"/>
      <c r="JV31" s="1633"/>
      <c r="JW31" s="1633"/>
      <c r="JX31" s="1633"/>
      <c r="JY31" s="1633"/>
      <c r="JZ31" s="1633"/>
      <c r="KA31" s="1633"/>
      <c r="KB31" s="1633"/>
      <c r="KC31" s="1633"/>
      <c r="KD31" s="1633"/>
      <c r="KE31" s="1633"/>
      <c r="KF31" s="1633"/>
      <c r="KG31" s="1633"/>
      <c r="KH31" s="1633"/>
      <c r="KI31" s="1633"/>
      <c r="KJ31" s="1633"/>
      <c r="KK31" s="1633"/>
      <c r="KL31" s="1633"/>
      <c r="KM31" s="1633"/>
      <c r="KN31" s="1633"/>
      <c r="KO31" s="1633"/>
      <c r="KP31" s="1633"/>
      <c r="KQ31" s="1633"/>
      <c r="KR31" s="1633"/>
      <c r="KS31" s="1633"/>
      <c r="KT31" s="1633"/>
      <c r="KU31" s="1633"/>
      <c r="KV31" s="1633"/>
      <c r="KW31" s="1633"/>
      <c r="KX31" s="1633"/>
      <c r="KY31" s="1633"/>
      <c r="KZ31" s="1633"/>
      <c r="LA31" s="1633"/>
      <c r="LB31" s="1633"/>
      <c r="LC31" s="1633"/>
      <c r="LD31" s="1633"/>
      <c r="LE31" s="1633"/>
      <c r="LF31" s="1633"/>
      <c r="LG31" s="1633"/>
      <c r="LH31" s="1642"/>
      <c r="LI31" s="1642"/>
      <c r="LJ31" s="1642"/>
      <c r="LK31" s="1642"/>
      <c r="LL31" s="1642"/>
      <c r="LM31" s="1642"/>
      <c r="LN31" s="1642"/>
      <c r="LO31" s="1643"/>
    </row>
    <row r="32" s="1479" customFormat="1" ht="47" customHeight="1" spans="1:327">
      <c r="A32" s="1492">
        <v>45895</v>
      </c>
      <c r="B32" s="1493" t="s">
        <v>846</v>
      </c>
      <c r="C32" s="1494" t="s">
        <v>847</v>
      </c>
      <c r="D32" s="1495">
        <v>4500177775</v>
      </c>
      <c r="E32" s="1496"/>
      <c r="F32" s="1495" t="s">
        <v>4861</v>
      </c>
      <c r="G32" s="1498" t="s">
        <v>4747</v>
      </c>
      <c r="H32" s="1498" t="s">
        <v>4747</v>
      </c>
      <c r="I32" s="1521" t="s">
        <v>4808</v>
      </c>
      <c r="J32" s="1522">
        <v>2016</v>
      </c>
      <c r="K32" s="1523">
        <v>0</v>
      </c>
      <c r="L32" s="1523">
        <v>96</v>
      </c>
      <c r="M32" s="1524">
        <f t="shared" si="0"/>
        <v>21</v>
      </c>
      <c r="N32" s="1525">
        <v>45943</v>
      </c>
      <c r="O32" s="1525">
        <f>N32-2</f>
        <v>45941</v>
      </c>
      <c r="P32" s="1526"/>
      <c r="Q32" s="1554" t="s">
        <v>78</v>
      </c>
      <c r="R32" s="1555"/>
      <c r="S32" s="1555"/>
      <c r="T32" s="1555"/>
      <c r="U32" s="1555" t="s">
        <v>4403</v>
      </c>
      <c r="V32" s="1556" t="s">
        <v>4862</v>
      </c>
      <c r="W32" s="1556" t="s">
        <v>111</v>
      </c>
      <c r="X32" s="1557">
        <v>45895</v>
      </c>
      <c r="Y32" s="1578" t="s">
        <v>88</v>
      </c>
      <c r="Z32" s="1557">
        <v>45916</v>
      </c>
      <c r="AA32" s="1579"/>
      <c r="AB32" s="1578"/>
      <c r="AC32" s="1580" t="s">
        <v>4863</v>
      </c>
      <c r="AD32" s="1581" t="s">
        <v>680</v>
      </c>
      <c r="AE32" s="1582">
        <v>1.3</v>
      </c>
      <c r="AF32" s="1583">
        <f t="shared" si="11"/>
        <v>2620.8</v>
      </c>
      <c r="AG32" s="1602"/>
      <c r="AH32" s="1603" t="s">
        <v>81</v>
      </c>
      <c r="AI32" s="1603">
        <v>5</v>
      </c>
      <c r="AJ32" s="1603">
        <f t="shared" si="10"/>
        <v>2016</v>
      </c>
      <c r="AK32" s="1604"/>
      <c r="AL32" s="1605">
        <f t="shared" si="12"/>
        <v>84</v>
      </c>
      <c r="AM32" s="1605"/>
      <c r="AN32" s="1605"/>
      <c r="AO32" s="1605"/>
      <c r="AP32" s="1605" t="s">
        <v>63</v>
      </c>
      <c r="AQ32" s="1616">
        <f t="shared" si="13"/>
        <v>2016</v>
      </c>
      <c r="AR32" s="1605"/>
      <c r="AS32" s="1617">
        <f t="shared" si="3"/>
        <v>403.2</v>
      </c>
      <c r="AT32" s="1618">
        <f t="shared" si="4"/>
        <v>403.2</v>
      </c>
      <c r="AU32" s="1618">
        <f t="shared" si="5"/>
        <v>403.2</v>
      </c>
      <c r="AV32" s="1618">
        <f t="shared" si="6"/>
        <v>403.2</v>
      </c>
      <c r="AW32" s="1629">
        <f t="shared" si="7"/>
        <v>403.2</v>
      </c>
      <c r="AX32" s="1630">
        <f t="shared" si="1"/>
        <v>386.4</v>
      </c>
      <c r="AY32" s="1622">
        <f t="shared" si="2"/>
        <v>16.8</v>
      </c>
      <c r="AZ32" s="1631"/>
      <c r="BA32" s="1632"/>
      <c r="BB32" s="1633"/>
      <c r="BC32" s="1633"/>
      <c r="BD32" s="1633"/>
      <c r="BE32" s="1633"/>
      <c r="BF32" s="1633"/>
      <c r="BG32" s="1633"/>
      <c r="BH32" s="1633"/>
      <c r="BI32" s="1633"/>
      <c r="BJ32" s="1633"/>
      <c r="BK32" s="1633"/>
      <c r="BL32" s="1633"/>
      <c r="BM32" s="1633"/>
      <c r="BN32" s="1633"/>
      <c r="BO32" s="1633"/>
      <c r="BP32" s="1633"/>
      <c r="BQ32" s="1633"/>
      <c r="BR32" s="1633"/>
      <c r="BS32" s="1633"/>
      <c r="BT32" s="1633"/>
      <c r="BU32" s="1633"/>
      <c r="BV32" s="1633"/>
      <c r="BW32" s="1633"/>
      <c r="BX32" s="1633"/>
      <c r="BY32" s="1633"/>
      <c r="BZ32" s="1633"/>
      <c r="CA32" s="1633"/>
      <c r="CB32" s="1633"/>
      <c r="CC32" s="1633"/>
      <c r="CD32" s="1633"/>
      <c r="CE32" s="1633"/>
      <c r="CF32" s="1633"/>
      <c r="CG32" s="1633"/>
      <c r="CH32" s="1633"/>
      <c r="CI32" s="1633"/>
      <c r="CJ32" s="1633"/>
      <c r="CK32" s="1633"/>
      <c r="CL32" s="1633"/>
      <c r="CM32" s="1633"/>
      <c r="CN32" s="1633"/>
      <c r="CO32" s="1633"/>
      <c r="CP32" s="1633"/>
      <c r="CQ32" s="1633"/>
      <c r="CR32" s="1633"/>
      <c r="CS32" s="1633"/>
      <c r="CT32" s="1633"/>
      <c r="CU32" s="1633"/>
      <c r="CV32" s="1633"/>
      <c r="CW32" s="1633"/>
      <c r="CX32" s="1633"/>
      <c r="CY32" s="1633"/>
      <c r="CZ32" s="1633"/>
      <c r="DA32" s="1633"/>
      <c r="DB32" s="1633"/>
      <c r="DC32" s="1633"/>
      <c r="DD32" s="1633"/>
      <c r="DE32" s="1633"/>
      <c r="DF32" s="1633"/>
      <c r="DG32" s="1633"/>
      <c r="DH32" s="1633"/>
      <c r="DI32" s="1633"/>
      <c r="DJ32" s="1633"/>
      <c r="DK32" s="1633"/>
      <c r="DL32" s="1633"/>
      <c r="DM32" s="1633"/>
      <c r="DN32" s="1633"/>
      <c r="DO32" s="1633"/>
      <c r="DP32" s="1633"/>
      <c r="DQ32" s="1633"/>
      <c r="DR32" s="1633"/>
      <c r="DS32" s="1633"/>
      <c r="DT32" s="1633"/>
      <c r="DU32" s="1633"/>
      <c r="DV32" s="1633"/>
      <c r="DW32" s="1633"/>
      <c r="DX32" s="1633"/>
      <c r="DY32" s="1633"/>
      <c r="DZ32" s="1633"/>
      <c r="EA32" s="1633"/>
      <c r="EB32" s="1633"/>
      <c r="EC32" s="1633"/>
      <c r="ED32" s="1633"/>
      <c r="EE32" s="1633"/>
      <c r="EF32" s="1633"/>
      <c r="EG32" s="1633"/>
      <c r="EH32" s="1633"/>
      <c r="EI32" s="1633"/>
      <c r="EJ32" s="1633"/>
      <c r="EK32" s="1633"/>
      <c r="EL32" s="1633"/>
      <c r="EM32" s="1633"/>
      <c r="EN32" s="1633"/>
      <c r="EO32" s="1633"/>
      <c r="EP32" s="1633"/>
      <c r="EQ32" s="1633"/>
      <c r="ER32" s="1633"/>
      <c r="ES32" s="1633"/>
      <c r="ET32" s="1633"/>
      <c r="EU32" s="1633"/>
      <c r="EV32" s="1633"/>
      <c r="EW32" s="1633"/>
      <c r="EX32" s="1633"/>
      <c r="EY32" s="1633"/>
      <c r="EZ32" s="1633"/>
      <c r="FA32" s="1633"/>
      <c r="FB32" s="1633"/>
      <c r="FC32" s="1633"/>
      <c r="FD32" s="1633"/>
      <c r="FE32" s="1633"/>
      <c r="FF32" s="1633"/>
      <c r="FG32" s="1633"/>
      <c r="FH32" s="1633"/>
      <c r="FI32" s="1633"/>
      <c r="FJ32" s="1633"/>
      <c r="FK32" s="1633"/>
      <c r="FL32" s="1633"/>
      <c r="FM32" s="1633"/>
      <c r="FN32" s="1633"/>
      <c r="FO32" s="1633"/>
      <c r="FP32" s="1633"/>
      <c r="FQ32" s="1633"/>
      <c r="FR32" s="1633"/>
      <c r="FS32" s="1633"/>
      <c r="FT32" s="1633"/>
      <c r="FU32" s="1633"/>
      <c r="FV32" s="1633"/>
      <c r="FW32" s="1633"/>
      <c r="FX32" s="1633"/>
      <c r="FY32" s="1633"/>
      <c r="FZ32" s="1633"/>
      <c r="GA32" s="1633"/>
      <c r="GB32" s="1633"/>
      <c r="GC32" s="1633"/>
      <c r="GD32" s="1633"/>
      <c r="GE32" s="1633"/>
      <c r="GF32" s="1633"/>
      <c r="GG32" s="1633"/>
      <c r="GH32" s="1633"/>
      <c r="GI32" s="1633"/>
      <c r="GJ32" s="1633"/>
      <c r="GK32" s="1633"/>
      <c r="GL32" s="1633"/>
      <c r="GM32" s="1633"/>
      <c r="GN32" s="1633"/>
      <c r="GO32" s="1633"/>
      <c r="GP32" s="1633"/>
      <c r="GQ32" s="1633"/>
      <c r="GR32" s="1633"/>
      <c r="GS32" s="1633"/>
      <c r="GT32" s="1633"/>
      <c r="GU32" s="1633"/>
      <c r="GV32" s="1633"/>
      <c r="GW32" s="1633"/>
      <c r="GX32" s="1633"/>
      <c r="GY32" s="1633"/>
      <c r="GZ32" s="1633"/>
      <c r="HA32" s="1633"/>
      <c r="HB32" s="1633"/>
      <c r="HC32" s="1633"/>
      <c r="HD32" s="1633"/>
      <c r="HE32" s="1633"/>
      <c r="HF32" s="1633"/>
      <c r="HG32" s="1633"/>
      <c r="HH32" s="1633"/>
      <c r="HI32" s="1633"/>
      <c r="HJ32" s="1633"/>
      <c r="HK32" s="1633"/>
      <c r="HL32" s="1633"/>
      <c r="HM32" s="1633"/>
      <c r="HN32" s="1633"/>
      <c r="HO32" s="1633"/>
      <c r="HP32" s="1633"/>
      <c r="HQ32" s="1633"/>
      <c r="HR32" s="1633"/>
      <c r="HS32" s="1633"/>
      <c r="HT32" s="1633"/>
      <c r="HU32" s="1633"/>
      <c r="HV32" s="1633"/>
      <c r="HW32" s="1633"/>
      <c r="HX32" s="1633"/>
      <c r="HY32" s="1633"/>
      <c r="HZ32" s="1633"/>
      <c r="IA32" s="1633"/>
      <c r="IB32" s="1633"/>
      <c r="IC32" s="1633"/>
      <c r="ID32" s="1633"/>
      <c r="IE32" s="1633"/>
      <c r="IF32" s="1633"/>
      <c r="IG32" s="1633"/>
      <c r="IH32" s="1633"/>
      <c r="II32" s="1633"/>
      <c r="IJ32" s="1633"/>
      <c r="IK32" s="1633"/>
      <c r="IL32" s="1633"/>
      <c r="IM32" s="1633"/>
      <c r="IN32" s="1633"/>
      <c r="IO32" s="1633"/>
      <c r="IP32" s="1633"/>
      <c r="IQ32" s="1633"/>
      <c r="IR32" s="1633"/>
      <c r="IS32" s="1633"/>
      <c r="IT32" s="1633"/>
      <c r="IU32" s="1633"/>
      <c r="IV32" s="1633"/>
      <c r="IW32" s="1633"/>
      <c r="IX32" s="1633"/>
      <c r="IY32" s="1633"/>
      <c r="IZ32" s="1633"/>
      <c r="JA32" s="1633"/>
      <c r="JB32" s="1633"/>
      <c r="JC32" s="1633"/>
      <c r="JD32" s="1633"/>
      <c r="JE32" s="1633"/>
      <c r="JF32" s="1633"/>
      <c r="JG32" s="1633"/>
      <c r="JH32" s="1633"/>
      <c r="JI32" s="1633"/>
      <c r="JJ32" s="1633"/>
      <c r="JK32" s="1633"/>
      <c r="JL32" s="1633"/>
      <c r="JM32" s="1633"/>
      <c r="JN32" s="1633"/>
      <c r="JO32" s="1633"/>
      <c r="JP32" s="1633"/>
      <c r="JQ32" s="1633"/>
      <c r="JR32" s="1633"/>
      <c r="JS32" s="1633"/>
      <c r="JT32" s="1633"/>
      <c r="JU32" s="1633"/>
      <c r="JV32" s="1633"/>
      <c r="JW32" s="1633"/>
      <c r="JX32" s="1633"/>
      <c r="JY32" s="1633"/>
      <c r="JZ32" s="1633"/>
      <c r="KA32" s="1633"/>
      <c r="KB32" s="1633"/>
      <c r="KC32" s="1633"/>
      <c r="KD32" s="1633"/>
      <c r="KE32" s="1633"/>
      <c r="KF32" s="1633"/>
      <c r="KG32" s="1633"/>
      <c r="KH32" s="1633"/>
      <c r="KI32" s="1633"/>
      <c r="KJ32" s="1633"/>
      <c r="KK32" s="1633"/>
      <c r="KL32" s="1633"/>
      <c r="KM32" s="1633"/>
      <c r="KN32" s="1633"/>
      <c r="KO32" s="1633"/>
      <c r="KP32" s="1633"/>
      <c r="KQ32" s="1633"/>
      <c r="KR32" s="1633"/>
      <c r="KS32" s="1633"/>
      <c r="KT32" s="1633"/>
      <c r="KU32" s="1633"/>
      <c r="KV32" s="1633"/>
      <c r="KW32" s="1633"/>
      <c r="KX32" s="1633"/>
      <c r="KY32" s="1633"/>
      <c r="KZ32" s="1633"/>
      <c r="LA32" s="1633"/>
      <c r="LB32" s="1633"/>
      <c r="LC32" s="1633"/>
      <c r="LD32" s="1633"/>
      <c r="LE32" s="1633"/>
      <c r="LF32" s="1633"/>
      <c r="LG32" s="1633"/>
      <c r="LH32" s="1642"/>
      <c r="LI32" s="1642"/>
      <c r="LJ32" s="1642"/>
      <c r="LK32" s="1642"/>
      <c r="LL32" s="1642"/>
      <c r="LM32" s="1642"/>
      <c r="LN32" s="1642"/>
      <c r="LO32" s="1643"/>
    </row>
    <row r="33" s="1479" customFormat="1" ht="47" customHeight="1" spans="1:327">
      <c r="A33" s="1492">
        <v>45895</v>
      </c>
      <c r="B33" s="1493" t="s">
        <v>194</v>
      </c>
      <c r="C33" s="1494" t="s">
        <v>797</v>
      </c>
      <c r="D33" s="1495">
        <v>4500177824</v>
      </c>
      <c r="E33" s="1496"/>
      <c r="F33" s="1495" t="s">
        <v>4864</v>
      </c>
      <c r="G33" s="1498" t="s">
        <v>4865</v>
      </c>
      <c r="H33" s="1498" t="s">
        <v>4865</v>
      </c>
      <c r="I33" s="1521" t="s">
        <v>4866</v>
      </c>
      <c r="J33" s="1522">
        <v>3840</v>
      </c>
      <c r="K33" s="1523">
        <v>12</v>
      </c>
      <c r="L33" s="1523">
        <v>48</v>
      </c>
      <c r="M33" s="1524">
        <f t="shared" si="0"/>
        <v>80</v>
      </c>
      <c r="N33" s="1525">
        <v>45957</v>
      </c>
      <c r="O33" s="1525">
        <v>45955</v>
      </c>
      <c r="P33" s="1526"/>
      <c r="Q33" s="1554" t="s">
        <v>78</v>
      </c>
      <c r="R33" s="1555"/>
      <c r="S33" s="1555"/>
      <c r="T33" s="1555"/>
      <c r="U33" s="1555" t="s">
        <v>4403</v>
      </c>
      <c r="V33" s="1569" t="s">
        <v>4867</v>
      </c>
      <c r="W33" s="1556" t="s">
        <v>111</v>
      </c>
      <c r="X33" s="1557">
        <v>45904</v>
      </c>
      <c r="Y33" s="1578" t="s">
        <v>88</v>
      </c>
      <c r="Z33" s="1557" t="s">
        <v>88</v>
      </c>
      <c r="AA33" s="1579" t="s">
        <v>4868</v>
      </c>
      <c r="AB33" s="1578"/>
      <c r="AC33" s="1580" t="s">
        <v>4869</v>
      </c>
      <c r="AD33" s="1581" t="s">
        <v>122</v>
      </c>
      <c r="AE33" s="1582">
        <v>1.36</v>
      </c>
      <c r="AF33" s="1583">
        <f t="shared" si="11"/>
        <v>5222.4</v>
      </c>
      <c r="AG33" s="1602"/>
      <c r="AH33" s="1603" t="s">
        <v>81</v>
      </c>
      <c r="AI33" s="1603" t="s">
        <v>1720</v>
      </c>
      <c r="AJ33" s="1603"/>
      <c r="AK33" s="1604">
        <f>J33</f>
        <v>3840</v>
      </c>
      <c r="AL33" s="1605"/>
      <c r="AM33" s="1605">
        <f>J33/12</f>
        <v>320</v>
      </c>
      <c r="AN33" s="1605"/>
      <c r="AO33" s="1605"/>
      <c r="AP33" s="1605" t="s">
        <v>63</v>
      </c>
      <c r="AQ33" s="1616">
        <f t="shared" si="13"/>
        <v>3840</v>
      </c>
      <c r="AR33" s="1605"/>
      <c r="AS33" s="1617">
        <f>J33</f>
        <v>3840</v>
      </c>
      <c r="AT33" s="1618"/>
      <c r="AU33" s="1618"/>
      <c r="AV33" s="1618"/>
      <c r="AW33" s="1629"/>
      <c r="AX33" s="1630" t="s">
        <v>4870</v>
      </c>
      <c r="AY33" s="1622" t="s">
        <v>4870</v>
      </c>
      <c r="AZ33" s="1631"/>
      <c r="BA33" s="1632"/>
      <c r="BB33" s="1633"/>
      <c r="BC33" s="1633"/>
      <c r="BD33" s="1633"/>
      <c r="BE33" s="1633"/>
      <c r="BF33" s="1633"/>
      <c r="BG33" s="1633"/>
      <c r="BH33" s="1633"/>
      <c r="BI33" s="1633"/>
      <c r="BJ33" s="1633"/>
      <c r="BK33" s="1633"/>
      <c r="BL33" s="1633"/>
      <c r="BM33" s="1633"/>
      <c r="BN33" s="1633"/>
      <c r="BO33" s="1633"/>
      <c r="BP33" s="1633"/>
      <c r="BQ33" s="1633"/>
      <c r="BR33" s="1633"/>
      <c r="BS33" s="1633"/>
      <c r="BT33" s="1633"/>
      <c r="BU33" s="1633"/>
      <c r="BV33" s="1633"/>
      <c r="BW33" s="1633"/>
      <c r="BX33" s="1633"/>
      <c r="BY33" s="1633"/>
      <c r="BZ33" s="1633"/>
      <c r="CA33" s="1633"/>
      <c r="CB33" s="1633"/>
      <c r="CC33" s="1633"/>
      <c r="CD33" s="1633"/>
      <c r="CE33" s="1633"/>
      <c r="CF33" s="1633"/>
      <c r="CG33" s="1633"/>
      <c r="CH33" s="1633"/>
      <c r="CI33" s="1633"/>
      <c r="CJ33" s="1633"/>
      <c r="CK33" s="1633"/>
      <c r="CL33" s="1633"/>
      <c r="CM33" s="1633"/>
      <c r="CN33" s="1633"/>
      <c r="CO33" s="1633"/>
      <c r="CP33" s="1633"/>
      <c r="CQ33" s="1633"/>
      <c r="CR33" s="1633"/>
      <c r="CS33" s="1633"/>
      <c r="CT33" s="1633"/>
      <c r="CU33" s="1633"/>
      <c r="CV33" s="1633"/>
      <c r="CW33" s="1633"/>
      <c r="CX33" s="1633"/>
      <c r="CY33" s="1633"/>
      <c r="CZ33" s="1633"/>
      <c r="DA33" s="1633"/>
      <c r="DB33" s="1633"/>
      <c r="DC33" s="1633"/>
      <c r="DD33" s="1633"/>
      <c r="DE33" s="1633"/>
      <c r="DF33" s="1633"/>
      <c r="DG33" s="1633"/>
      <c r="DH33" s="1633"/>
      <c r="DI33" s="1633"/>
      <c r="DJ33" s="1633"/>
      <c r="DK33" s="1633"/>
      <c r="DL33" s="1633"/>
      <c r="DM33" s="1633"/>
      <c r="DN33" s="1633"/>
      <c r="DO33" s="1633"/>
      <c r="DP33" s="1633"/>
      <c r="DQ33" s="1633"/>
      <c r="DR33" s="1633"/>
      <c r="DS33" s="1633"/>
      <c r="DT33" s="1633"/>
      <c r="DU33" s="1633"/>
      <c r="DV33" s="1633"/>
      <c r="DW33" s="1633"/>
      <c r="DX33" s="1633"/>
      <c r="DY33" s="1633"/>
      <c r="DZ33" s="1633"/>
      <c r="EA33" s="1633"/>
      <c r="EB33" s="1633"/>
      <c r="EC33" s="1633"/>
      <c r="ED33" s="1633"/>
      <c r="EE33" s="1633"/>
      <c r="EF33" s="1633"/>
      <c r="EG33" s="1633"/>
      <c r="EH33" s="1633"/>
      <c r="EI33" s="1633"/>
      <c r="EJ33" s="1633"/>
      <c r="EK33" s="1633"/>
      <c r="EL33" s="1633"/>
      <c r="EM33" s="1633"/>
      <c r="EN33" s="1633"/>
      <c r="EO33" s="1633"/>
      <c r="EP33" s="1633"/>
      <c r="EQ33" s="1633"/>
      <c r="ER33" s="1633"/>
      <c r="ES33" s="1633"/>
      <c r="ET33" s="1633"/>
      <c r="EU33" s="1633"/>
      <c r="EV33" s="1633"/>
      <c r="EW33" s="1633"/>
      <c r="EX33" s="1633"/>
      <c r="EY33" s="1633"/>
      <c r="EZ33" s="1633"/>
      <c r="FA33" s="1633"/>
      <c r="FB33" s="1633"/>
      <c r="FC33" s="1633"/>
      <c r="FD33" s="1633"/>
      <c r="FE33" s="1633"/>
      <c r="FF33" s="1633"/>
      <c r="FG33" s="1633"/>
      <c r="FH33" s="1633"/>
      <c r="FI33" s="1633"/>
      <c r="FJ33" s="1633"/>
      <c r="FK33" s="1633"/>
      <c r="FL33" s="1633"/>
      <c r="FM33" s="1633"/>
      <c r="FN33" s="1633"/>
      <c r="FO33" s="1633"/>
      <c r="FP33" s="1633"/>
      <c r="FQ33" s="1633"/>
      <c r="FR33" s="1633"/>
      <c r="FS33" s="1633"/>
      <c r="FT33" s="1633"/>
      <c r="FU33" s="1633"/>
      <c r="FV33" s="1633"/>
      <c r="FW33" s="1633"/>
      <c r="FX33" s="1633"/>
      <c r="FY33" s="1633"/>
      <c r="FZ33" s="1633"/>
      <c r="GA33" s="1633"/>
      <c r="GB33" s="1633"/>
      <c r="GC33" s="1633"/>
      <c r="GD33" s="1633"/>
      <c r="GE33" s="1633"/>
      <c r="GF33" s="1633"/>
      <c r="GG33" s="1633"/>
      <c r="GH33" s="1633"/>
      <c r="GI33" s="1633"/>
      <c r="GJ33" s="1633"/>
      <c r="GK33" s="1633"/>
      <c r="GL33" s="1633"/>
      <c r="GM33" s="1633"/>
      <c r="GN33" s="1633"/>
      <c r="GO33" s="1633"/>
      <c r="GP33" s="1633"/>
      <c r="GQ33" s="1633"/>
      <c r="GR33" s="1633"/>
      <c r="GS33" s="1633"/>
      <c r="GT33" s="1633"/>
      <c r="GU33" s="1633"/>
      <c r="GV33" s="1633"/>
      <c r="GW33" s="1633"/>
      <c r="GX33" s="1633"/>
      <c r="GY33" s="1633"/>
      <c r="GZ33" s="1633"/>
      <c r="HA33" s="1633"/>
      <c r="HB33" s="1633"/>
      <c r="HC33" s="1633"/>
      <c r="HD33" s="1633"/>
      <c r="HE33" s="1633"/>
      <c r="HF33" s="1633"/>
      <c r="HG33" s="1633"/>
      <c r="HH33" s="1633"/>
      <c r="HI33" s="1633"/>
      <c r="HJ33" s="1633"/>
      <c r="HK33" s="1633"/>
      <c r="HL33" s="1633"/>
      <c r="HM33" s="1633"/>
      <c r="HN33" s="1633"/>
      <c r="HO33" s="1633"/>
      <c r="HP33" s="1633"/>
      <c r="HQ33" s="1633"/>
      <c r="HR33" s="1633"/>
      <c r="HS33" s="1633"/>
      <c r="HT33" s="1633"/>
      <c r="HU33" s="1633"/>
      <c r="HV33" s="1633"/>
      <c r="HW33" s="1633"/>
      <c r="HX33" s="1633"/>
      <c r="HY33" s="1633"/>
      <c r="HZ33" s="1633"/>
      <c r="IA33" s="1633"/>
      <c r="IB33" s="1633"/>
      <c r="IC33" s="1633"/>
      <c r="ID33" s="1633"/>
      <c r="IE33" s="1633"/>
      <c r="IF33" s="1633"/>
      <c r="IG33" s="1633"/>
      <c r="IH33" s="1633"/>
      <c r="II33" s="1633"/>
      <c r="IJ33" s="1633"/>
      <c r="IK33" s="1633"/>
      <c r="IL33" s="1633"/>
      <c r="IM33" s="1633"/>
      <c r="IN33" s="1633"/>
      <c r="IO33" s="1633"/>
      <c r="IP33" s="1633"/>
      <c r="IQ33" s="1633"/>
      <c r="IR33" s="1633"/>
      <c r="IS33" s="1633"/>
      <c r="IT33" s="1633"/>
      <c r="IU33" s="1633"/>
      <c r="IV33" s="1633"/>
      <c r="IW33" s="1633"/>
      <c r="IX33" s="1633"/>
      <c r="IY33" s="1633"/>
      <c r="IZ33" s="1633"/>
      <c r="JA33" s="1633"/>
      <c r="JB33" s="1633"/>
      <c r="JC33" s="1633"/>
      <c r="JD33" s="1633"/>
      <c r="JE33" s="1633"/>
      <c r="JF33" s="1633"/>
      <c r="JG33" s="1633"/>
      <c r="JH33" s="1633"/>
      <c r="JI33" s="1633"/>
      <c r="JJ33" s="1633"/>
      <c r="JK33" s="1633"/>
      <c r="JL33" s="1633"/>
      <c r="JM33" s="1633"/>
      <c r="JN33" s="1633"/>
      <c r="JO33" s="1633"/>
      <c r="JP33" s="1633"/>
      <c r="JQ33" s="1633"/>
      <c r="JR33" s="1633"/>
      <c r="JS33" s="1633"/>
      <c r="JT33" s="1633"/>
      <c r="JU33" s="1633"/>
      <c r="JV33" s="1633"/>
      <c r="JW33" s="1633"/>
      <c r="JX33" s="1633"/>
      <c r="JY33" s="1633"/>
      <c r="JZ33" s="1633"/>
      <c r="KA33" s="1633"/>
      <c r="KB33" s="1633"/>
      <c r="KC33" s="1633"/>
      <c r="KD33" s="1633"/>
      <c r="KE33" s="1633"/>
      <c r="KF33" s="1633"/>
      <c r="KG33" s="1633"/>
      <c r="KH33" s="1633"/>
      <c r="KI33" s="1633"/>
      <c r="KJ33" s="1633"/>
      <c r="KK33" s="1633"/>
      <c r="KL33" s="1633"/>
      <c r="KM33" s="1633"/>
      <c r="KN33" s="1633"/>
      <c r="KO33" s="1633"/>
      <c r="KP33" s="1633"/>
      <c r="KQ33" s="1633"/>
      <c r="KR33" s="1633"/>
      <c r="KS33" s="1633"/>
      <c r="KT33" s="1633"/>
      <c r="KU33" s="1633"/>
      <c r="KV33" s="1633"/>
      <c r="KW33" s="1633"/>
      <c r="KX33" s="1633"/>
      <c r="KY33" s="1633"/>
      <c r="KZ33" s="1633"/>
      <c r="LA33" s="1633"/>
      <c r="LB33" s="1633"/>
      <c r="LC33" s="1633"/>
      <c r="LD33" s="1633"/>
      <c r="LE33" s="1633"/>
      <c r="LF33" s="1633"/>
      <c r="LG33" s="1633"/>
      <c r="LH33" s="1642"/>
      <c r="LI33" s="1642"/>
      <c r="LJ33" s="1642"/>
      <c r="LK33" s="1642"/>
      <c r="LL33" s="1642"/>
      <c r="LM33" s="1642"/>
      <c r="LN33" s="1642"/>
      <c r="LO33" s="1643"/>
    </row>
    <row r="34" s="1479" customFormat="1" ht="47" customHeight="1" spans="1:327">
      <c r="A34" s="1492">
        <v>45895</v>
      </c>
      <c r="B34" s="1493" t="s">
        <v>194</v>
      </c>
      <c r="C34" s="1494" t="s">
        <v>797</v>
      </c>
      <c r="D34" s="1495">
        <v>4500177824</v>
      </c>
      <c r="E34" s="1496"/>
      <c r="F34" s="1495" t="s">
        <v>4871</v>
      </c>
      <c r="G34" s="1498" t="s">
        <v>4872</v>
      </c>
      <c r="H34" s="1498" t="s">
        <v>4872</v>
      </c>
      <c r="I34" s="1521" t="s">
        <v>4873</v>
      </c>
      <c r="J34" s="1522">
        <v>3840</v>
      </c>
      <c r="K34" s="1523">
        <v>12</v>
      </c>
      <c r="L34" s="1523">
        <v>48</v>
      </c>
      <c r="M34" s="1524">
        <f t="shared" si="0"/>
        <v>80</v>
      </c>
      <c r="N34" s="1525">
        <v>45957</v>
      </c>
      <c r="O34" s="1525">
        <v>45955</v>
      </c>
      <c r="P34" s="1526"/>
      <c r="Q34" s="1554" t="s">
        <v>78</v>
      </c>
      <c r="R34" s="1555"/>
      <c r="S34" s="1555"/>
      <c r="T34" s="1555"/>
      <c r="U34" s="1555" t="s">
        <v>4403</v>
      </c>
      <c r="V34" s="1569" t="s">
        <v>4867</v>
      </c>
      <c r="W34" s="1556" t="s">
        <v>111</v>
      </c>
      <c r="X34" s="1557">
        <v>45904</v>
      </c>
      <c r="Y34" s="1578" t="s">
        <v>88</v>
      </c>
      <c r="Z34" s="1557" t="s">
        <v>88</v>
      </c>
      <c r="AA34" s="1579" t="s">
        <v>4868</v>
      </c>
      <c r="AB34" s="1578"/>
      <c r="AC34" s="1580" t="s">
        <v>4869</v>
      </c>
      <c r="AD34" s="1581" t="s">
        <v>122</v>
      </c>
      <c r="AE34" s="1582">
        <v>1.36</v>
      </c>
      <c r="AF34" s="1583">
        <f t="shared" si="11"/>
        <v>5222.4</v>
      </c>
      <c r="AG34" s="1602"/>
      <c r="AH34" s="1603" t="s">
        <v>81</v>
      </c>
      <c r="AI34" s="1603" t="s">
        <v>3815</v>
      </c>
      <c r="AJ34" s="1603"/>
      <c r="AK34" s="1604">
        <f>J34</f>
        <v>3840</v>
      </c>
      <c r="AL34" s="1605"/>
      <c r="AM34" s="1605">
        <f>J34/12</f>
        <v>320</v>
      </c>
      <c r="AN34" s="1605"/>
      <c r="AO34" s="1605"/>
      <c r="AP34" s="1605" t="s">
        <v>63</v>
      </c>
      <c r="AQ34" s="1616">
        <f t="shared" si="13"/>
        <v>3840</v>
      </c>
      <c r="AR34" s="1605"/>
      <c r="AS34" s="1617"/>
      <c r="AT34" s="1618"/>
      <c r="AU34" s="1618"/>
      <c r="AV34" s="1618"/>
      <c r="AW34" s="1629">
        <f>J34</f>
        <v>3840</v>
      </c>
      <c r="AX34" s="1630" t="s">
        <v>4870</v>
      </c>
      <c r="AY34" s="1622" t="s">
        <v>4870</v>
      </c>
      <c r="AZ34" s="1631"/>
      <c r="BA34" s="1632"/>
      <c r="BB34" s="1633"/>
      <c r="BC34" s="1633"/>
      <c r="BD34" s="1633"/>
      <c r="BE34" s="1633"/>
      <c r="BF34" s="1633"/>
      <c r="BG34" s="1633"/>
      <c r="BH34" s="1633"/>
      <c r="BI34" s="1633"/>
      <c r="BJ34" s="1633"/>
      <c r="BK34" s="1633"/>
      <c r="BL34" s="1633"/>
      <c r="BM34" s="1633"/>
      <c r="BN34" s="1633"/>
      <c r="BO34" s="1633"/>
      <c r="BP34" s="1633"/>
      <c r="BQ34" s="1633"/>
      <c r="BR34" s="1633"/>
      <c r="BS34" s="1633"/>
      <c r="BT34" s="1633"/>
      <c r="BU34" s="1633"/>
      <c r="BV34" s="1633"/>
      <c r="BW34" s="1633"/>
      <c r="BX34" s="1633"/>
      <c r="BY34" s="1633"/>
      <c r="BZ34" s="1633"/>
      <c r="CA34" s="1633"/>
      <c r="CB34" s="1633"/>
      <c r="CC34" s="1633"/>
      <c r="CD34" s="1633"/>
      <c r="CE34" s="1633"/>
      <c r="CF34" s="1633"/>
      <c r="CG34" s="1633"/>
      <c r="CH34" s="1633"/>
      <c r="CI34" s="1633"/>
      <c r="CJ34" s="1633"/>
      <c r="CK34" s="1633"/>
      <c r="CL34" s="1633"/>
      <c r="CM34" s="1633"/>
      <c r="CN34" s="1633"/>
      <c r="CO34" s="1633"/>
      <c r="CP34" s="1633"/>
      <c r="CQ34" s="1633"/>
      <c r="CR34" s="1633"/>
      <c r="CS34" s="1633"/>
      <c r="CT34" s="1633"/>
      <c r="CU34" s="1633"/>
      <c r="CV34" s="1633"/>
      <c r="CW34" s="1633"/>
      <c r="CX34" s="1633"/>
      <c r="CY34" s="1633"/>
      <c r="CZ34" s="1633"/>
      <c r="DA34" s="1633"/>
      <c r="DB34" s="1633"/>
      <c r="DC34" s="1633"/>
      <c r="DD34" s="1633"/>
      <c r="DE34" s="1633"/>
      <c r="DF34" s="1633"/>
      <c r="DG34" s="1633"/>
      <c r="DH34" s="1633"/>
      <c r="DI34" s="1633"/>
      <c r="DJ34" s="1633"/>
      <c r="DK34" s="1633"/>
      <c r="DL34" s="1633"/>
      <c r="DM34" s="1633"/>
      <c r="DN34" s="1633"/>
      <c r="DO34" s="1633"/>
      <c r="DP34" s="1633"/>
      <c r="DQ34" s="1633"/>
      <c r="DR34" s="1633"/>
      <c r="DS34" s="1633"/>
      <c r="DT34" s="1633"/>
      <c r="DU34" s="1633"/>
      <c r="DV34" s="1633"/>
      <c r="DW34" s="1633"/>
      <c r="DX34" s="1633"/>
      <c r="DY34" s="1633"/>
      <c r="DZ34" s="1633"/>
      <c r="EA34" s="1633"/>
      <c r="EB34" s="1633"/>
      <c r="EC34" s="1633"/>
      <c r="ED34" s="1633"/>
      <c r="EE34" s="1633"/>
      <c r="EF34" s="1633"/>
      <c r="EG34" s="1633"/>
      <c r="EH34" s="1633"/>
      <c r="EI34" s="1633"/>
      <c r="EJ34" s="1633"/>
      <c r="EK34" s="1633"/>
      <c r="EL34" s="1633"/>
      <c r="EM34" s="1633"/>
      <c r="EN34" s="1633"/>
      <c r="EO34" s="1633"/>
      <c r="EP34" s="1633"/>
      <c r="EQ34" s="1633"/>
      <c r="ER34" s="1633"/>
      <c r="ES34" s="1633"/>
      <c r="ET34" s="1633"/>
      <c r="EU34" s="1633"/>
      <c r="EV34" s="1633"/>
      <c r="EW34" s="1633"/>
      <c r="EX34" s="1633"/>
      <c r="EY34" s="1633"/>
      <c r="EZ34" s="1633"/>
      <c r="FA34" s="1633"/>
      <c r="FB34" s="1633"/>
      <c r="FC34" s="1633"/>
      <c r="FD34" s="1633"/>
      <c r="FE34" s="1633"/>
      <c r="FF34" s="1633"/>
      <c r="FG34" s="1633"/>
      <c r="FH34" s="1633"/>
      <c r="FI34" s="1633"/>
      <c r="FJ34" s="1633"/>
      <c r="FK34" s="1633"/>
      <c r="FL34" s="1633"/>
      <c r="FM34" s="1633"/>
      <c r="FN34" s="1633"/>
      <c r="FO34" s="1633"/>
      <c r="FP34" s="1633"/>
      <c r="FQ34" s="1633"/>
      <c r="FR34" s="1633"/>
      <c r="FS34" s="1633"/>
      <c r="FT34" s="1633"/>
      <c r="FU34" s="1633"/>
      <c r="FV34" s="1633"/>
      <c r="FW34" s="1633"/>
      <c r="FX34" s="1633"/>
      <c r="FY34" s="1633"/>
      <c r="FZ34" s="1633"/>
      <c r="GA34" s="1633"/>
      <c r="GB34" s="1633"/>
      <c r="GC34" s="1633"/>
      <c r="GD34" s="1633"/>
      <c r="GE34" s="1633"/>
      <c r="GF34" s="1633"/>
      <c r="GG34" s="1633"/>
      <c r="GH34" s="1633"/>
      <c r="GI34" s="1633"/>
      <c r="GJ34" s="1633"/>
      <c r="GK34" s="1633"/>
      <c r="GL34" s="1633"/>
      <c r="GM34" s="1633"/>
      <c r="GN34" s="1633"/>
      <c r="GO34" s="1633"/>
      <c r="GP34" s="1633"/>
      <c r="GQ34" s="1633"/>
      <c r="GR34" s="1633"/>
      <c r="GS34" s="1633"/>
      <c r="GT34" s="1633"/>
      <c r="GU34" s="1633"/>
      <c r="GV34" s="1633"/>
      <c r="GW34" s="1633"/>
      <c r="GX34" s="1633"/>
      <c r="GY34" s="1633"/>
      <c r="GZ34" s="1633"/>
      <c r="HA34" s="1633"/>
      <c r="HB34" s="1633"/>
      <c r="HC34" s="1633"/>
      <c r="HD34" s="1633"/>
      <c r="HE34" s="1633"/>
      <c r="HF34" s="1633"/>
      <c r="HG34" s="1633"/>
      <c r="HH34" s="1633"/>
      <c r="HI34" s="1633"/>
      <c r="HJ34" s="1633"/>
      <c r="HK34" s="1633"/>
      <c r="HL34" s="1633"/>
      <c r="HM34" s="1633"/>
      <c r="HN34" s="1633"/>
      <c r="HO34" s="1633"/>
      <c r="HP34" s="1633"/>
      <c r="HQ34" s="1633"/>
      <c r="HR34" s="1633"/>
      <c r="HS34" s="1633"/>
      <c r="HT34" s="1633"/>
      <c r="HU34" s="1633"/>
      <c r="HV34" s="1633"/>
      <c r="HW34" s="1633"/>
      <c r="HX34" s="1633"/>
      <c r="HY34" s="1633"/>
      <c r="HZ34" s="1633"/>
      <c r="IA34" s="1633"/>
      <c r="IB34" s="1633"/>
      <c r="IC34" s="1633"/>
      <c r="ID34" s="1633"/>
      <c r="IE34" s="1633"/>
      <c r="IF34" s="1633"/>
      <c r="IG34" s="1633"/>
      <c r="IH34" s="1633"/>
      <c r="II34" s="1633"/>
      <c r="IJ34" s="1633"/>
      <c r="IK34" s="1633"/>
      <c r="IL34" s="1633"/>
      <c r="IM34" s="1633"/>
      <c r="IN34" s="1633"/>
      <c r="IO34" s="1633"/>
      <c r="IP34" s="1633"/>
      <c r="IQ34" s="1633"/>
      <c r="IR34" s="1633"/>
      <c r="IS34" s="1633"/>
      <c r="IT34" s="1633"/>
      <c r="IU34" s="1633"/>
      <c r="IV34" s="1633"/>
      <c r="IW34" s="1633"/>
      <c r="IX34" s="1633"/>
      <c r="IY34" s="1633"/>
      <c r="IZ34" s="1633"/>
      <c r="JA34" s="1633"/>
      <c r="JB34" s="1633"/>
      <c r="JC34" s="1633"/>
      <c r="JD34" s="1633"/>
      <c r="JE34" s="1633"/>
      <c r="JF34" s="1633"/>
      <c r="JG34" s="1633"/>
      <c r="JH34" s="1633"/>
      <c r="JI34" s="1633"/>
      <c r="JJ34" s="1633"/>
      <c r="JK34" s="1633"/>
      <c r="JL34" s="1633"/>
      <c r="JM34" s="1633"/>
      <c r="JN34" s="1633"/>
      <c r="JO34" s="1633"/>
      <c r="JP34" s="1633"/>
      <c r="JQ34" s="1633"/>
      <c r="JR34" s="1633"/>
      <c r="JS34" s="1633"/>
      <c r="JT34" s="1633"/>
      <c r="JU34" s="1633"/>
      <c r="JV34" s="1633"/>
      <c r="JW34" s="1633"/>
      <c r="JX34" s="1633"/>
      <c r="JY34" s="1633"/>
      <c r="JZ34" s="1633"/>
      <c r="KA34" s="1633"/>
      <c r="KB34" s="1633"/>
      <c r="KC34" s="1633"/>
      <c r="KD34" s="1633"/>
      <c r="KE34" s="1633"/>
      <c r="KF34" s="1633"/>
      <c r="KG34" s="1633"/>
      <c r="KH34" s="1633"/>
      <c r="KI34" s="1633"/>
      <c r="KJ34" s="1633"/>
      <c r="KK34" s="1633"/>
      <c r="KL34" s="1633"/>
      <c r="KM34" s="1633"/>
      <c r="KN34" s="1633"/>
      <c r="KO34" s="1633"/>
      <c r="KP34" s="1633"/>
      <c r="KQ34" s="1633"/>
      <c r="KR34" s="1633"/>
      <c r="KS34" s="1633"/>
      <c r="KT34" s="1633"/>
      <c r="KU34" s="1633"/>
      <c r="KV34" s="1633"/>
      <c r="KW34" s="1633"/>
      <c r="KX34" s="1633"/>
      <c r="KY34" s="1633"/>
      <c r="KZ34" s="1633"/>
      <c r="LA34" s="1633"/>
      <c r="LB34" s="1633"/>
      <c r="LC34" s="1633"/>
      <c r="LD34" s="1633"/>
      <c r="LE34" s="1633"/>
      <c r="LF34" s="1633"/>
      <c r="LG34" s="1633"/>
      <c r="LH34" s="1642"/>
      <c r="LI34" s="1642"/>
      <c r="LJ34" s="1642"/>
      <c r="LK34" s="1642"/>
      <c r="LL34" s="1642"/>
      <c r="LM34" s="1642"/>
      <c r="LN34" s="1642"/>
      <c r="LO34" s="1643"/>
    </row>
    <row r="35" s="1482" customFormat="1" ht="47" customHeight="1" spans="1:327">
      <c r="A35" s="1513">
        <v>45891</v>
      </c>
      <c r="B35" s="1226" t="s">
        <v>1564</v>
      </c>
      <c r="C35" s="1227" t="s">
        <v>98</v>
      </c>
      <c r="D35" s="1228">
        <v>4500177554</v>
      </c>
      <c r="E35" s="1229" t="s">
        <v>4874</v>
      </c>
      <c r="F35" s="1228" t="s">
        <v>4875</v>
      </c>
      <c r="G35" s="1361" t="s">
        <v>4876</v>
      </c>
      <c r="H35" s="1230" t="s">
        <v>4876</v>
      </c>
      <c r="I35" s="1542" t="s">
        <v>4877</v>
      </c>
      <c r="J35" s="1543">
        <v>840</v>
      </c>
      <c r="K35" s="1544">
        <v>0</v>
      </c>
      <c r="L35" s="1544">
        <v>6</v>
      </c>
      <c r="M35" s="1545">
        <f t="shared" si="0"/>
        <v>140</v>
      </c>
      <c r="N35" s="1274">
        <v>45940</v>
      </c>
      <c r="O35" s="1274">
        <v>45938</v>
      </c>
      <c r="P35" s="1546" t="s">
        <v>4878</v>
      </c>
      <c r="Q35" s="1570" t="s">
        <v>78</v>
      </c>
      <c r="R35" s="1571"/>
      <c r="S35" s="1571"/>
      <c r="T35" s="1571"/>
      <c r="U35" s="1571" t="s">
        <v>4403</v>
      </c>
      <c r="V35" s="1572"/>
      <c r="W35" s="1572" t="s">
        <v>168</v>
      </c>
      <c r="X35" s="1573">
        <v>45904</v>
      </c>
      <c r="Y35" s="1595" t="s">
        <v>88</v>
      </c>
      <c r="Z35" s="1573" t="s">
        <v>88</v>
      </c>
      <c r="AA35" s="1596" t="s">
        <v>59</v>
      </c>
      <c r="AB35" s="1595"/>
      <c r="AC35" s="1597" t="s">
        <v>4879</v>
      </c>
      <c r="AD35" s="1358" t="s">
        <v>1570</v>
      </c>
      <c r="AE35" s="1598">
        <v>0.7848</v>
      </c>
      <c r="AF35" s="1599">
        <f t="shared" si="11"/>
        <v>659.232</v>
      </c>
      <c r="AG35" s="1612" t="s">
        <v>4880</v>
      </c>
      <c r="AH35" s="1613" t="s">
        <v>81</v>
      </c>
      <c r="AI35" s="1613">
        <v>5</v>
      </c>
      <c r="AJ35" s="1613">
        <f>J35</f>
        <v>840</v>
      </c>
      <c r="AK35" s="1614"/>
      <c r="AL35" s="1615"/>
      <c r="AM35" s="1615">
        <f>J35/6</f>
        <v>140</v>
      </c>
      <c r="AN35" s="1615"/>
      <c r="AO35" s="1615"/>
      <c r="AP35" s="1615" t="s">
        <v>63</v>
      </c>
      <c r="AQ35" s="1623">
        <f t="shared" si="13"/>
        <v>840</v>
      </c>
      <c r="AR35" s="1615"/>
      <c r="AS35" s="1624">
        <v>168</v>
      </c>
      <c r="AT35" s="1624">
        <v>168</v>
      </c>
      <c r="AU35" s="1624">
        <v>168</v>
      </c>
      <c r="AV35" s="1624">
        <v>168</v>
      </c>
      <c r="AW35" s="1624">
        <v>168</v>
      </c>
      <c r="AX35" s="1634">
        <v>150</v>
      </c>
      <c r="AY35" s="1178">
        <f>AW35/24</f>
        <v>7</v>
      </c>
      <c r="AZ35" s="1453"/>
      <c r="BA35" s="1454"/>
      <c r="BB35" s="1455"/>
      <c r="BC35" s="1455"/>
      <c r="BD35" s="1455"/>
      <c r="BE35" s="1455"/>
      <c r="BF35" s="1455"/>
      <c r="BG35" s="1455"/>
      <c r="BH35" s="1455"/>
      <c r="BI35" s="1455"/>
      <c r="BJ35" s="1455"/>
      <c r="BK35" s="1455"/>
      <c r="BL35" s="1455"/>
      <c r="BM35" s="1455"/>
      <c r="BN35" s="1455"/>
      <c r="BO35" s="1455"/>
      <c r="BP35" s="1455"/>
      <c r="BQ35" s="1455"/>
      <c r="BR35" s="1455"/>
      <c r="BS35" s="1455"/>
      <c r="BT35" s="1455"/>
      <c r="BU35" s="1455"/>
      <c r="BV35" s="1455"/>
      <c r="BW35" s="1455"/>
      <c r="BX35" s="1455"/>
      <c r="BY35" s="1455"/>
      <c r="BZ35" s="1455"/>
      <c r="CA35" s="1455"/>
      <c r="CB35" s="1455"/>
      <c r="CC35" s="1455"/>
      <c r="CD35" s="1455"/>
      <c r="CE35" s="1455"/>
      <c r="CF35" s="1455"/>
      <c r="CG35" s="1455"/>
      <c r="CH35" s="1455"/>
      <c r="CI35" s="1455"/>
      <c r="CJ35" s="1455"/>
      <c r="CK35" s="1455"/>
      <c r="CL35" s="1455"/>
      <c r="CM35" s="1455"/>
      <c r="CN35" s="1455"/>
      <c r="CO35" s="1455"/>
      <c r="CP35" s="1455"/>
      <c r="CQ35" s="1455"/>
      <c r="CR35" s="1455"/>
      <c r="CS35" s="1455"/>
      <c r="CT35" s="1455"/>
      <c r="CU35" s="1455"/>
      <c r="CV35" s="1455"/>
      <c r="CW35" s="1455"/>
      <c r="CX35" s="1455"/>
      <c r="CY35" s="1455"/>
      <c r="CZ35" s="1455"/>
      <c r="DA35" s="1455"/>
      <c r="DB35" s="1455"/>
      <c r="DC35" s="1455"/>
      <c r="DD35" s="1455"/>
      <c r="DE35" s="1455"/>
      <c r="DF35" s="1455"/>
      <c r="DG35" s="1455"/>
      <c r="DH35" s="1455"/>
      <c r="DI35" s="1455"/>
      <c r="DJ35" s="1455"/>
      <c r="DK35" s="1455"/>
      <c r="DL35" s="1455"/>
      <c r="DM35" s="1455"/>
      <c r="DN35" s="1455"/>
      <c r="DO35" s="1455"/>
      <c r="DP35" s="1455"/>
      <c r="DQ35" s="1455"/>
      <c r="DR35" s="1455"/>
      <c r="DS35" s="1455"/>
      <c r="DT35" s="1455"/>
      <c r="DU35" s="1455"/>
      <c r="DV35" s="1455"/>
      <c r="DW35" s="1455"/>
      <c r="DX35" s="1455"/>
      <c r="DY35" s="1455"/>
      <c r="DZ35" s="1455"/>
      <c r="EA35" s="1455"/>
      <c r="EB35" s="1455"/>
      <c r="EC35" s="1455"/>
      <c r="ED35" s="1455"/>
      <c r="EE35" s="1455"/>
      <c r="EF35" s="1455"/>
      <c r="EG35" s="1455"/>
      <c r="EH35" s="1455"/>
      <c r="EI35" s="1455"/>
      <c r="EJ35" s="1455"/>
      <c r="EK35" s="1455"/>
      <c r="EL35" s="1455"/>
      <c r="EM35" s="1455"/>
      <c r="EN35" s="1455"/>
      <c r="EO35" s="1455"/>
      <c r="EP35" s="1455"/>
      <c r="EQ35" s="1455"/>
      <c r="ER35" s="1455"/>
      <c r="ES35" s="1455"/>
      <c r="ET35" s="1455"/>
      <c r="EU35" s="1455"/>
      <c r="EV35" s="1455"/>
      <c r="EW35" s="1455"/>
      <c r="EX35" s="1455"/>
      <c r="EY35" s="1455"/>
      <c r="EZ35" s="1455"/>
      <c r="FA35" s="1455"/>
      <c r="FB35" s="1455"/>
      <c r="FC35" s="1455"/>
      <c r="FD35" s="1455"/>
      <c r="FE35" s="1455"/>
      <c r="FF35" s="1455"/>
      <c r="FG35" s="1455"/>
      <c r="FH35" s="1455"/>
      <c r="FI35" s="1455"/>
      <c r="FJ35" s="1455"/>
      <c r="FK35" s="1455"/>
      <c r="FL35" s="1455"/>
      <c r="FM35" s="1455"/>
      <c r="FN35" s="1455"/>
      <c r="FO35" s="1455"/>
      <c r="FP35" s="1455"/>
      <c r="FQ35" s="1455"/>
      <c r="FR35" s="1455"/>
      <c r="FS35" s="1455"/>
      <c r="FT35" s="1455"/>
      <c r="FU35" s="1455"/>
      <c r="FV35" s="1455"/>
      <c r="FW35" s="1455"/>
      <c r="FX35" s="1455"/>
      <c r="FY35" s="1455"/>
      <c r="FZ35" s="1455"/>
      <c r="GA35" s="1455"/>
      <c r="GB35" s="1455"/>
      <c r="GC35" s="1455"/>
      <c r="GD35" s="1455"/>
      <c r="GE35" s="1455"/>
      <c r="GF35" s="1455"/>
      <c r="GG35" s="1455"/>
      <c r="GH35" s="1455"/>
      <c r="GI35" s="1455"/>
      <c r="GJ35" s="1455"/>
      <c r="GK35" s="1455"/>
      <c r="GL35" s="1455"/>
      <c r="GM35" s="1455"/>
      <c r="GN35" s="1455"/>
      <c r="GO35" s="1455"/>
      <c r="GP35" s="1455"/>
      <c r="GQ35" s="1455"/>
      <c r="GR35" s="1455"/>
      <c r="GS35" s="1455"/>
      <c r="GT35" s="1455"/>
      <c r="GU35" s="1455"/>
      <c r="GV35" s="1455"/>
      <c r="GW35" s="1455"/>
      <c r="GX35" s="1455"/>
      <c r="GY35" s="1455"/>
      <c r="GZ35" s="1455"/>
      <c r="HA35" s="1455"/>
      <c r="HB35" s="1455"/>
      <c r="HC35" s="1455"/>
      <c r="HD35" s="1455"/>
      <c r="HE35" s="1455"/>
      <c r="HF35" s="1455"/>
      <c r="HG35" s="1455"/>
      <c r="HH35" s="1455"/>
      <c r="HI35" s="1455"/>
      <c r="HJ35" s="1455"/>
      <c r="HK35" s="1455"/>
      <c r="HL35" s="1455"/>
      <c r="HM35" s="1455"/>
      <c r="HN35" s="1455"/>
      <c r="HO35" s="1455"/>
      <c r="HP35" s="1455"/>
      <c r="HQ35" s="1455"/>
      <c r="HR35" s="1455"/>
      <c r="HS35" s="1455"/>
      <c r="HT35" s="1455"/>
      <c r="HU35" s="1455"/>
      <c r="HV35" s="1455"/>
      <c r="HW35" s="1455"/>
      <c r="HX35" s="1455"/>
      <c r="HY35" s="1455"/>
      <c r="HZ35" s="1455"/>
      <c r="IA35" s="1455"/>
      <c r="IB35" s="1455"/>
      <c r="IC35" s="1455"/>
      <c r="ID35" s="1455"/>
      <c r="IE35" s="1455"/>
      <c r="IF35" s="1455"/>
      <c r="IG35" s="1455"/>
      <c r="IH35" s="1455"/>
      <c r="II35" s="1455"/>
      <c r="IJ35" s="1455"/>
      <c r="IK35" s="1455"/>
      <c r="IL35" s="1455"/>
      <c r="IM35" s="1455"/>
      <c r="IN35" s="1455"/>
      <c r="IO35" s="1455"/>
      <c r="IP35" s="1455"/>
      <c r="IQ35" s="1455"/>
      <c r="IR35" s="1455"/>
      <c r="IS35" s="1455"/>
      <c r="IT35" s="1455"/>
      <c r="IU35" s="1455"/>
      <c r="IV35" s="1455"/>
      <c r="IW35" s="1455"/>
      <c r="IX35" s="1455"/>
      <c r="IY35" s="1455"/>
      <c r="IZ35" s="1455"/>
      <c r="JA35" s="1455"/>
      <c r="JB35" s="1455"/>
      <c r="JC35" s="1455"/>
      <c r="JD35" s="1455"/>
      <c r="JE35" s="1455"/>
      <c r="JF35" s="1455"/>
      <c r="JG35" s="1455"/>
      <c r="JH35" s="1455"/>
      <c r="JI35" s="1455"/>
      <c r="JJ35" s="1455"/>
      <c r="JK35" s="1455"/>
      <c r="JL35" s="1455"/>
      <c r="JM35" s="1455"/>
      <c r="JN35" s="1455"/>
      <c r="JO35" s="1455"/>
      <c r="JP35" s="1455"/>
      <c r="JQ35" s="1455"/>
      <c r="JR35" s="1455"/>
      <c r="JS35" s="1455"/>
      <c r="JT35" s="1455"/>
      <c r="JU35" s="1455"/>
      <c r="JV35" s="1455"/>
      <c r="JW35" s="1455"/>
      <c r="JX35" s="1455"/>
      <c r="JY35" s="1455"/>
      <c r="JZ35" s="1455"/>
      <c r="KA35" s="1455"/>
      <c r="KB35" s="1455"/>
      <c r="KC35" s="1455"/>
      <c r="KD35" s="1455"/>
      <c r="KE35" s="1455"/>
      <c r="KF35" s="1455"/>
      <c r="KG35" s="1455"/>
      <c r="KH35" s="1455"/>
      <c r="KI35" s="1455"/>
      <c r="KJ35" s="1455"/>
      <c r="KK35" s="1455"/>
      <c r="KL35" s="1455"/>
      <c r="KM35" s="1455"/>
      <c r="KN35" s="1455"/>
      <c r="KO35" s="1455"/>
      <c r="KP35" s="1455"/>
      <c r="KQ35" s="1455"/>
      <c r="KR35" s="1455"/>
      <c r="KS35" s="1455"/>
      <c r="KT35" s="1455"/>
      <c r="KU35" s="1455"/>
      <c r="KV35" s="1455"/>
      <c r="KW35" s="1455"/>
      <c r="KX35" s="1455"/>
      <c r="KY35" s="1455"/>
      <c r="KZ35" s="1455"/>
      <c r="LA35" s="1455"/>
      <c r="LB35" s="1455"/>
      <c r="LC35" s="1455"/>
      <c r="LD35" s="1455"/>
      <c r="LE35" s="1455"/>
      <c r="LF35" s="1455"/>
      <c r="LG35" s="1455"/>
      <c r="LH35" s="1467"/>
      <c r="LI35" s="1467"/>
      <c r="LJ35" s="1467"/>
      <c r="LK35" s="1467"/>
      <c r="LL35" s="1467"/>
      <c r="LM35" s="1467"/>
      <c r="LN35" s="1467"/>
      <c r="LO35" s="1645"/>
    </row>
    <row r="36" s="1479" customFormat="1" ht="47" customHeight="1" spans="1:327">
      <c r="A36" s="1506">
        <v>45888</v>
      </c>
      <c r="B36" s="1507" t="s">
        <v>4881</v>
      </c>
      <c r="C36" s="1508" t="s">
        <v>98</v>
      </c>
      <c r="D36" s="1509">
        <v>4500177315</v>
      </c>
      <c r="E36" s="1510" t="s">
        <v>4882</v>
      </c>
      <c r="F36" s="1509" t="s">
        <v>4883</v>
      </c>
      <c r="G36" s="1514" t="s">
        <v>4884</v>
      </c>
      <c r="H36" s="1505" t="s">
        <v>4884</v>
      </c>
      <c r="I36" s="1538" t="s">
        <v>4885</v>
      </c>
      <c r="J36" s="1539">
        <v>984</v>
      </c>
      <c r="K36" s="1523">
        <v>0</v>
      </c>
      <c r="L36" s="1523">
        <v>24</v>
      </c>
      <c r="M36" s="1524">
        <f t="shared" si="0"/>
        <v>41</v>
      </c>
      <c r="N36" s="1541">
        <v>45935</v>
      </c>
      <c r="O36" s="1541">
        <v>45933</v>
      </c>
      <c r="P36" s="1526"/>
      <c r="Q36" s="1554" t="s">
        <v>78</v>
      </c>
      <c r="R36" s="1555"/>
      <c r="S36" s="1555"/>
      <c r="T36" s="1555"/>
      <c r="U36" s="1555" t="s">
        <v>4403</v>
      </c>
      <c r="V36" s="1556" t="s">
        <v>4886</v>
      </c>
      <c r="W36" s="1556" t="s">
        <v>111</v>
      </c>
      <c r="X36" s="1557">
        <v>45888</v>
      </c>
      <c r="Y36" s="1578" t="s">
        <v>88</v>
      </c>
      <c r="Z36" s="1557" t="s">
        <v>88</v>
      </c>
      <c r="AA36" s="1579" t="s">
        <v>3108</v>
      </c>
      <c r="AB36" s="1578"/>
      <c r="AC36" s="1593" t="s">
        <v>4887</v>
      </c>
      <c r="AD36" s="1594" t="s">
        <v>4888</v>
      </c>
      <c r="AE36" s="1582">
        <v>3.894</v>
      </c>
      <c r="AF36" s="1583">
        <f t="shared" si="11"/>
        <v>3831.696</v>
      </c>
      <c r="AG36" s="1602" t="s">
        <v>4889</v>
      </c>
      <c r="AH36" s="1603" t="s">
        <v>81</v>
      </c>
      <c r="AI36" s="1603">
        <v>5</v>
      </c>
      <c r="AJ36" s="1603">
        <f>J36*5</f>
        <v>4920</v>
      </c>
      <c r="AK36" s="1604"/>
      <c r="AL36" s="1605"/>
      <c r="AM36" s="1605"/>
      <c r="AN36" s="1605"/>
      <c r="AO36" s="1605"/>
      <c r="AP36" s="1605" t="s">
        <v>63</v>
      </c>
      <c r="AQ36" s="1616">
        <f>J36*5</f>
        <v>4920</v>
      </c>
      <c r="AR36" s="1605"/>
      <c r="AS36" s="1617">
        <f>J36</f>
        <v>984</v>
      </c>
      <c r="AT36" s="1617">
        <f>J36</f>
        <v>984</v>
      </c>
      <c r="AU36" s="1617">
        <f>J36</f>
        <v>984</v>
      </c>
      <c r="AV36" s="1617">
        <f>J36</f>
        <v>984</v>
      </c>
      <c r="AW36" s="1617">
        <f>J36</f>
        <v>984</v>
      </c>
      <c r="AX36" s="1630" t="s">
        <v>4870</v>
      </c>
      <c r="AY36" s="1618" t="s">
        <v>4870</v>
      </c>
      <c r="AZ36" s="1631"/>
      <c r="BA36" s="1632"/>
      <c r="BB36" s="1633"/>
      <c r="BC36" s="1633"/>
      <c r="BD36" s="1633"/>
      <c r="BE36" s="1633"/>
      <c r="BF36" s="1633"/>
      <c r="BG36" s="1633"/>
      <c r="BH36" s="1633"/>
      <c r="BI36" s="1633"/>
      <c r="BJ36" s="1633"/>
      <c r="BK36" s="1633"/>
      <c r="BL36" s="1633"/>
      <c r="BM36" s="1633"/>
      <c r="BN36" s="1633"/>
      <c r="BO36" s="1633"/>
      <c r="BP36" s="1633"/>
      <c r="BQ36" s="1633"/>
      <c r="BR36" s="1633"/>
      <c r="BS36" s="1633"/>
      <c r="BT36" s="1633"/>
      <c r="BU36" s="1633"/>
      <c r="BV36" s="1633"/>
      <c r="BW36" s="1633"/>
      <c r="BX36" s="1633"/>
      <c r="BY36" s="1633"/>
      <c r="BZ36" s="1633"/>
      <c r="CA36" s="1633"/>
      <c r="CB36" s="1633"/>
      <c r="CC36" s="1633"/>
      <c r="CD36" s="1633"/>
      <c r="CE36" s="1633"/>
      <c r="CF36" s="1633"/>
      <c r="CG36" s="1633"/>
      <c r="CH36" s="1633"/>
      <c r="CI36" s="1633"/>
      <c r="CJ36" s="1633"/>
      <c r="CK36" s="1633"/>
      <c r="CL36" s="1633"/>
      <c r="CM36" s="1633"/>
      <c r="CN36" s="1633"/>
      <c r="CO36" s="1633"/>
      <c r="CP36" s="1633"/>
      <c r="CQ36" s="1633"/>
      <c r="CR36" s="1633"/>
      <c r="CS36" s="1633"/>
      <c r="CT36" s="1633"/>
      <c r="CU36" s="1633"/>
      <c r="CV36" s="1633"/>
      <c r="CW36" s="1633"/>
      <c r="CX36" s="1633"/>
      <c r="CY36" s="1633"/>
      <c r="CZ36" s="1633"/>
      <c r="DA36" s="1633"/>
      <c r="DB36" s="1633"/>
      <c r="DC36" s="1633"/>
      <c r="DD36" s="1633"/>
      <c r="DE36" s="1633"/>
      <c r="DF36" s="1633"/>
      <c r="DG36" s="1633"/>
      <c r="DH36" s="1633"/>
      <c r="DI36" s="1633"/>
      <c r="DJ36" s="1633"/>
      <c r="DK36" s="1633"/>
      <c r="DL36" s="1633"/>
      <c r="DM36" s="1633"/>
      <c r="DN36" s="1633"/>
      <c r="DO36" s="1633"/>
      <c r="DP36" s="1633"/>
      <c r="DQ36" s="1633"/>
      <c r="DR36" s="1633"/>
      <c r="DS36" s="1633"/>
      <c r="DT36" s="1633"/>
      <c r="DU36" s="1633"/>
      <c r="DV36" s="1633"/>
      <c r="DW36" s="1633"/>
      <c r="DX36" s="1633"/>
      <c r="DY36" s="1633"/>
      <c r="DZ36" s="1633"/>
      <c r="EA36" s="1633"/>
      <c r="EB36" s="1633"/>
      <c r="EC36" s="1633"/>
      <c r="ED36" s="1633"/>
      <c r="EE36" s="1633"/>
      <c r="EF36" s="1633"/>
      <c r="EG36" s="1633"/>
      <c r="EH36" s="1633"/>
      <c r="EI36" s="1633"/>
      <c r="EJ36" s="1633"/>
      <c r="EK36" s="1633"/>
      <c r="EL36" s="1633"/>
      <c r="EM36" s="1633"/>
      <c r="EN36" s="1633"/>
      <c r="EO36" s="1633"/>
      <c r="EP36" s="1633"/>
      <c r="EQ36" s="1633"/>
      <c r="ER36" s="1633"/>
      <c r="ES36" s="1633"/>
      <c r="ET36" s="1633"/>
      <c r="EU36" s="1633"/>
      <c r="EV36" s="1633"/>
      <c r="EW36" s="1633"/>
      <c r="EX36" s="1633"/>
      <c r="EY36" s="1633"/>
      <c r="EZ36" s="1633"/>
      <c r="FA36" s="1633"/>
      <c r="FB36" s="1633"/>
      <c r="FC36" s="1633"/>
      <c r="FD36" s="1633"/>
      <c r="FE36" s="1633"/>
      <c r="FF36" s="1633"/>
      <c r="FG36" s="1633"/>
      <c r="FH36" s="1633"/>
      <c r="FI36" s="1633"/>
      <c r="FJ36" s="1633"/>
      <c r="FK36" s="1633"/>
      <c r="FL36" s="1633"/>
      <c r="FM36" s="1633"/>
      <c r="FN36" s="1633"/>
      <c r="FO36" s="1633"/>
      <c r="FP36" s="1633"/>
      <c r="FQ36" s="1633"/>
      <c r="FR36" s="1633"/>
      <c r="FS36" s="1633"/>
      <c r="FT36" s="1633"/>
      <c r="FU36" s="1633"/>
      <c r="FV36" s="1633"/>
      <c r="FW36" s="1633"/>
      <c r="FX36" s="1633"/>
      <c r="FY36" s="1633"/>
      <c r="FZ36" s="1633"/>
      <c r="GA36" s="1633"/>
      <c r="GB36" s="1633"/>
      <c r="GC36" s="1633"/>
      <c r="GD36" s="1633"/>
      <c r="GE36" s="1633"/>
      <c r="GF36" s="1633"/>
      <c r="GG36" s="1633"/>
      <c r="GH36" s="1633"/>
      <c r="GI36" s="1633"/>
      <c r="GJ36" s="1633"/>
      <c r="GK36" s="1633"/>
      <c r="GL36" s="1633"/>
      <c r="GM36" s="1633"/>
      <c r="GN36" s="1633"/>
      <c r="GO36" s="1633"/>
      <c r="GP36" s="1633"/>
      <c r="GQ36" s="1633"/>
      <c r="GR36" s="1633"/>
      <c r="GS36" s="1633"/>
      <c r="GT36" s="1633"/>
      <c r="GU36" s="1633"/>
      <c r="GV36" s="1633"/>
      <c r="GW36" s="1633"/>
      <c r="GX36" s="1633"/>
      <c r="GY36" s="1633"/>
      <c r="GZ36" s="1633"/>
      <c r="HA36" s="1633"/>
      <c r="HB36" s="1633"/>
      <c r="HC36" s="1633"/>
      <c r="HD36" s="1633"/>
      <c r="HE36" s="1633"/>
      <c r="HF36" s="1633"/>
      <c r="HG36" s="1633"/>
      <c r="HH36" s="1633"/>
      <c r="HI36" s="1633"/>
      <c r="HJ36" s="1633"/>
      <c r="HK36" s="1633"/>
      <c r="HL36" s="1633"/>
      <c r="HM36" s="1633"/>
      <c r="HN36" s="1633"/>
      <c r="HO36" s="1633"/>
      <c r="HP36" s="1633"/>
      <c r="HQ36" s="1633"/>
      <c r="HR36" s="1633"/>
      <c r="HS36" s="1633"/>
      <c r="HT36" s="1633"/>
      <c r="HU36" s="1633"/>
      <c r="HV36" s="1633"/>
      <c r="HW36" s="1633"/>
      <c r="HX36" s="1633"/>
      <c r="HY36" s="1633"/>
      <c r="HZ36" s="1633"/>
      <c r="IA36" s="1633"/>
      <c r="IB36" s="1633"/>
      <c r="IC36" s="1633"/>
      <c r="ID36" s="1633"/>
      <c r="IE36" s="1633"/>
      <c r="IF36" s="1633"/>
      <c r="IG36" s="1633"/>
      <c r="IH36" s="1633"/>
      <c r="II36" s="1633"/>
      <c r="IJ36" s="1633"/>
      <c r="IK36" s="1633"/>
      <c r="IL36" s="1633"/>
      <c r="IM36" s="1633"/>
      <c r="IN36" s="1633"/>
      <c r="IO36" s="1633"/>
      <c r="IP36" s="1633"/>
      <c r="IQ36" s="1633"/>
      <c r="IR36" s="1633"/>
      <c r="IS36" s="1633"/>
      <c r="IT36" s="1633"/>
      <c r="IU36" s="1633"/>
      <c r="IV36" s="1633"/>
      <c r="IW36" s="1633"/>
      <c r="IX36" s="1633"/>
      <c r="IY36" s="1633"/>
      <c r="IZ36" s="1633"/>
      <c r="JA36" s="1633"/>
      <c r="JB36" s="1633"/>
      <c r="JC36" s="1633"/>
      <c r="JD36" s="1633"/>
      <c r="JE36" s="1633"/>
      <c r="JF36" s="1633"/>
      <c r="JG36" s="1633"/>
      <c r="JH36" s="1633"/>
      <c r="JI36" s="1633"/>
      <c r="JJ36" s="1633"/>
      <c r="JK36" s="1633"/>
      <c r="JL36" s="1633"/>
      <c r="JM36" s="1633"/>
      <c r="JN36" s="1633"/>
      <c r="JO36" s="1633"/>
      <c r="JP36" s="1633"/>
      <c r="JQ36" s="1633"/>
      <c r="JR36" s="1633"/>
      <c r="JS36" s="1633"/>
      <c r="JT36" s="1633"/>
      <c r="JU36" s="1633"/>
      <c r="JV36" s="1633"/>
      <c r="JW36" s="1633"/>
      <c r="JX36" s="1633"/>
      <c r="JY36" s="1633"/>
      <c r="JZ36" s="1633"/>
      <c r="KA36" s="1633"/>
      <c r="KB36" s="1633"/>
      <c r="KC36" s="1633"/>
      <c r="KD36" s="1633"/>
      <c r="KE36" s="1633"/>
      <c r="KF36" s="1633"/>
      <c r="KG36" s="1633"/>
      <c r="KH36" s="1633"/>
      <c r="KI36" s="1633"/>
      <c r="KJ36" s="1633"/>
      <c r="KK36" s="1633"/>
      <c r="KL36" s="1633"/>
      <c r="KM36" s="1633"/>
      <c r="KN36" s="1633"/>
      <c r="KO36" s="1633"/>
      <c r="KP36" s="1633"/>
      <c r="KQ36" s="1633"/>
      <c r="KR36" s="1633"/>
      <c r="KS36" s="1633"/>
      <c r="KT36" s="1633"/>
      <c r="KU36" s="1633"/>
      <c r="KV36" s="1633"/>
      <c r="KW36" s="1633"/>
      <c r="KX36" s="1633"/>
      <c r="KY36" s="1633"/>
      <c r="KZ36" s="1633"/>
      <c r="LA36" s="1633"/>
      <c r="LB36" s="1633"/>
      <c r="LC36" s="1633"/>
      <c r="LD36" s="1633"/>
      <c r="LE36" s="1633"/>
      <c r="LF36" s="1633"/>
      <c r="LG36" s="1633"/>
      <c r="LH36" s="1642"/>
      <c r="LI36" s="1642"/>
      <c r="LJ36" s="1642"/>
      <c r="LK36" s="1642"/>
      <c r="LL36" s="1642"/>
      <c r="LM36" s="1642"/>
      <c r="LN36" s="1642"/>
      <c r="LO36" s="1643"/>
    </row>
    <row r="37" s="1479" customFormat="1" ht="47" customHeight="1" spans="1:327">
      <c r="A37" s="1492">
        <v>45895</v>
      </c>
      <c r="B37" s="1493" t="s">
        <v>194</v>
      </c>
      <c r="C37" s="1494" t="s">
        <v>797</v>
      </c>
      <c r="D37" s="1495">
        <v>4500177824</v>
      </c>
      <c r="E37" s="1496"/>
      <c r="F37" s="1495" t="s">
        <v>4890</v>
      </c>
      <c r="G37" s="1498" t="s">
        <v>4891</v>
      </c>
      <c r="H37" s="1498" t="s">
        <v>4891</v>
      </c>
      <c r="I37" s="1521" t="s">
        <v>4892</v>
      </c>
      <c r="J37" s="1522">
        <v>3840</v>
      </c>
      <c r="K37" s="1523">
        <v>12</v>
      </c>
      <c r="L37" s="1523">
        <v>48</v>
      </c>
      <c r="M37" s="1524">
        <f t="shared" si="0"/>
        <v>80</v>
      </c>
      <c r="N37" s="1525">
        <v>45957</v>
      </c>
      <c r="O37" s="1525">
        <v>45955</v>
      </c>
      <c r="P37" s="1526"/>
      <c r="Q37" s="1554" t="s">
        <v>78</v>
      </c>
      <c r="R37" s="1555"/>
      <c r="S37" s="1555"/>
      <c r="T37" s="1555"/>
      <c r="U37" s="1555" t="s">
        <v>4403</v>
      </c>
      <c r="V37" s="1556" t="s">
        <v>4867</v>
      </c>
      <c r="W37" s="1556" t="s">
        <v>111</v>
      </c>
      <c r="X37" s="1557">
        <v>45904</v>
      </c>
      <c r="Y37" s="1578" t="s">
        <v>88</v>
      </c>
      <c r="Z37" s="1557" t="s">
        <v>88</v>
      </c>
      <c r="AA37" s="1579" t="s">
        <v>4868</v>
      </c>
      <c r="AB37" s="1578"/>
      <c r="AC37" s="1580" t="s">
        <v>4869</v>
      </c>
      <c r="AD37" s="1581" t="s">
        <v>122</v>
      </c>
      <c r="AE37" s="1582">
        <v>1.36</v>
      </c>
      <c r="AF37" s="1583">
        <f t="shared" si="11"/>
        <v>5222.4</v>
      </c>
      <c r="AG37" s="1602"/>
      <c r="AH37" s="1603" t="s">
        <v>81</v>
      </c>
      <c r="AI37" s="1603" t="s">
        <v>3805</v>
      </c>
      <c r="AJ37" s="1603"/>
      <c r="AK37" s="1604">
        <f>J37</f>
        <v>3840</v>
      </c>
      <c r="AL37" s="1605"/>
      <c r="AM37" s="1605">
        <f>J37/12</f>
        <v>320</v>
      </c>
      <c r="AN37" s="1605"/>
      <c r="AO37" s="1605"/>
      <c r="AP37" s="1605" t="s">
        <v>63</v>
      </c>
      <c r="AQ37" s="1616">
        <f>J37</f>
        <v>3840</v>
      </c>
      <c r="AR37" s="1605"/>
      <c r="AS37" s="1617"/>
      <c r="AT37" s="1618">
        <f>J37</f>
        <v>3840</v>
      </c>
      <c r="AU37" s="1618"/>
      <c r="AV37" s="1618"/>
      <c r="AW37" s="1629"/>
      <c r="AX37" s="1630" t="s">
        <v>4870</v>
      </c>
      <c r="AY37" s="1622" t="s">
        <v>4870</v>
      </c>
      <c r="AZ37" s="1631"/>
      <c r="BA37" s="1632"/>
      <c r="BB37" s="1633"/>
      <c r="BC37" s="1633"/>
      <c r="BD37" s="1633"/>
      <c r="BE37" s="1633"/>
      <c r="BF37" s="1633"/>
      <c r="BG37" s="1633"/>
      <c r="BH37" s="1633"/>
      <c r="BI37" s="1633"/>
      <c r="BJ37" s="1633"/>
      <c r="BK37" s="1633"/>
      <c r="BL37" s="1633"/>
      <c r="BM37" s="1633"/>
      <c r="BN37" s="1633"/>
      <c r="BO37" s="1633"/>
      <c r="BP37" s="1633"/>
      <c r="BQ37" s="1633"/>
      <c r="BR37" s="1633"/>
      <c r="BS37" s="1633"/>
      <c r="BT37" s="1633"/>
      <c r="BU37" s="1633"/>
      <c r="BV37" s="1633"/>
      <c r="BW37" s="1633"/>
      <c r="BX37" s="1633"/>
      <c r="BY37" s="1633"/>
      <c r="BZ37" s="1633"/>
      <c r="CA37" s="1633"/>
      <c r="CB37" s="1633"/>
      <c r="CC37" s="1633"/>
      <c r="CD37" s="1633"/>
      <c r="CE37" s="1633"/>
      <c r="CF37" s="1633"/>
      <c r="CG37" s="1633"/>
      <c r="CH37" s="1633"/>
      <c r="CI37" s="1633"/>
      <c r="CJ37" s="1633"/>
      <c r="CK37" s="1633"/>
      <c r="CL37" s="1633"/>
      <c r="CM37" s="1633"/>
      <c r="CN37" s="1633"/>
      <c r="CO37" s="1633"/>
      <c r="CP37" s="1633"/>
      <c r="CQ37" s="1633"/>
      <c r="CR37" s="1633"/>
      <c r="CS37" s="1633"/>
      <c r="CT37" s="1633"/>
      <c r="CU37" s="1633"/>
      <c r="CV37" s="1633"/>
      <c r="CW37" s="1633"/>
      <c r="CX37" s="1633"/>
      <c r="CY37" s="1633"/>
      <c r="CZ37" s="1633"/>
      <c r="DA37" s="1633"/>
      <c r="DB37" s="1633"/>
      <c r="DC37" s="1633"/>
      <c r="DD37" s="1633"/>
      <c r="DE37" s="1633"/>
      <c r="DF37" s="1633"/>
      <c r="DG37" s="1633"/>
      <c r="DH37" s="1633"/>
      <c r="DI37" s="1633"/>
      <c r="DJ37" s="1633"/>
      <c r="DK37" s="1633"/>
      <c r="DL37" s="1633"/>
      <c r="DM37" s="1633"/>
      <c r="DN37" s="1633"/>
      <c r="DO37" s="1633"/>
      <c r="DP37" s="1633"/>
      <c r="DQ37" s="1633"/>
      <c r="DR37" s="1633"/>
      <c r="DS37" s="1633"/>
      <c r="DT37" s="1633"/>
      <c r="DU37" s="1633"/>
      <c r="DV37" s="1633"/>
      <c r="DW37" s="1633"/>
      <c r="DX37" s="1633"/>
      <c r="DY37" s="1633"/>
      <c r="DZ37" s="1633"/>
      <c r="EA37" s="1633"/>
      <c r="EB37" s="1633"/>
      <c r="EC37" s="1633"/>
      <c r="ED37" s="1633"/>
      <c r="EE37" s="1633"/>
      <c r="EF37" s="1633"/>
      <c r="EG37" s="1633"/>
      <c r="EH37" s="1633"/>
      <c r="EI37" s="1633"/>
      <c r="EJ37" s="1633"/>
      <c r="EK37" s="1633"/>
      <c r="EL37" s="1633"/>
      <c r="EM37" s="1633"/>
      <c r="EN37" s="1633"/>
      <c r="EO37" s="1633"/>
      <c r="EP37" s="1633"/>
      <c r="EQ37" s="1633"/>
      <c r="ER37" s="1633"/>
      <c r="ES37" s="1633"/>
      <c r="ET37" s="1633"/>
      <c r="EU37" s="1633"/>
      <c r="EV37" s="1633"/>
      <c r="EW37" s="1633"/>
      <c r="EX37" s="1633"/>
      <c r="EY37" s="1633"/>
      <c r="EZ37" s="1633"/>
      <c r="FA37" s="1633"/>
      <c r="FB37" s="1633"/>
      <c r="FC37" s="1633"/>
      <c r="FD37" s="1633"/>
      <c r="FE37" s="1633"/>
      <c r="FF37" s="1633"/>
      <c r="FG37" s="1633"/>
      <c r="FH37" s="1633"/>
      <c r="FI37" s="1633"/>
      <c r="FJ37" s="1633"/>
      <c r="FK37" s="1633"/>
      <c r="FL37" s="1633"/>
      <c r="FM37" s="1633"/>
      <c r="FN37" s="1633"/>
      <c r="FO37" s="1633"/>
      <c r="FP37" s="1633"/>
      <c r="FQ37" s="1633"/>
      <c r="FR37" s="1633"/>
      <c r="FS37" s="1633"/>
      <c r="FT37" s="1633"/>
      <c r="FU37" s="1633"/>
      <c r="FV37" s="1633"/>
      <c r="FW37" s="1633"/>
      <c r="FX37" s="1633"/>
      <c r="FY37" s="1633"/>
      <c r="FZ37" s="1633"/>
      <c r="GA37" s="1633"/>
      <c r="GB37" s="1633"/>
      <c r="GC37" s="1633"/>
      <c r="GD37" s="1633"/>
      <c r="GE37" s="1633"/>
      <c r="GF37" s="1633"/>
      <c r="GG37" s="1633"/>
      <c r="GH37" s="1633"/>
      <c r="GI37" s="1633"/>
      <c r="GJ37" s="1633"/>
      <c r="GK37" s="1633"/>
      <c r="GL37" s="1633"/>
      <c r="GM37" s="1633"/>
      <c r="GN37" s="1633"/>
      <c r="GO37" s="1633"/>
      <c r="GP37" s="1633"/>
      <c r="GQ37" s="1633"/>
      <c r="GR37" s="1633"/>
      <c r="GS37" s="1633"/>
      <c r="GT37" s="1633"/>
      <c r="GU37" s="1633"/>
      <c r="GV37" s="1633"/>
      <c r="GW37" s="1633"/>
      <c r="GX37" s="1633"/>
      <c r="GY37" s="1633"/>
      <c r="GZ37" s="1633"/>
      <c r="HA37" s="1633"/>
      <c r="HB37" s="1633"/>
      <c r="HC37" s="1633"/>
      <c r="HD37" s="1633"/>
      <c r="HE37" s="1633"/>
      <c r="HF37" s="1633"/>
      <c r="HG37" s="1633"/>
      <c r="HH37" s="1633"/>
      <c r="HI37" s="1633"/>
      <c r="HJ37" s="1633"/>
      <c r="HK37" s="1633"/>
      <c r="HL37" s="1633"/>
      <c r="HM37" s="1633"/>
      <c r="HN37" s="1633"/>
      <c r="HO37" s="1633"/>
      <c r="HP37" s="1633"/>
      <c r="HQ37" s="1633"/>
      <c r="HR37" s="1633"/>
      <c r="HS37" s="1633"/>
      <c r="HT37" s="1633"/>
      <c r="HU37" s="1633"/>
      <c r="HV37" s="1633"/>
      <c r="HW37" s="1633"/>
      <c r="HX37" s="1633"/>
      <c r="HY37" s="1633"/>
      <c r="HZ37" s="1633"/>
      <c r="IA37" s="1633"/>
      <c r="IB37" s="1633"/>
      <c r="IC37" s="1633"/>
      <c r="ID37" s="1633"/>
      <c r="IE37" s="1633"/>
      <c r="IF37" s="1633"/>
      <c r="IG37" s="1633"/>
      <c r="IH37" s="1633"/>
      <c r="II37" s="1633"/>
      <c r="IJ37" s="1633"/>
      <c r="IK37" s="1633"/>
      <c r="IL37" s="1633"/>
      <c r="IM37" s="1633"/>
      <c r="IN37" s="1633"/>
      <c r="IO37" s="1633"/>
      <c r="IP37" s="1633"/>
      <c r="IQ37" s="1633"/>
      <c r="IR37" s="1633"/>
      <c r="IS37" s="1633"/>
      <c r="IT37" s="1633"/>
      <c r="IU37" s="1633"/>
      <c r="IV37" s="1633"/>
      <c r="IW37" s="1633"/>
      <c r="IX37" s="1633"/>
      <c r="IY37" s="1633"/>
      <c r="IZ37" s="1633"/>
      <c r="JA37" s="1633"/>
      <c r="JB37" s="1633"/>
      <c r="JC37" s="1633"/>
      <c r="JD37" s="1633"/>
      <c r="JE37" s="1633"/>
      <c r="JF37" s="1633"/>
      <c r="JG37" s="1633"/>
      <c r="JH37" s="1633"/>
      <c r="JI37" s="1633"/>
      <c r="JJ37" s="1633"/>
      <c r="JK37" s="1633"/>
      <c r="JL37" s="1633"/>
      <c r="JM37" s="1633"/>
      <c r="JN37" s="1633"/>
      <c r="JO37" s="1633"/>
      <c r="JP37" s="1633"/>
      <c r="JQ37" s="1633"/>
      <c r="JR37" s="1633"/>
      <c r="JS37" s="1633"/>
      <c r="JT37" s="1633"/>
      <c r="JU37" s="1633"/>
      <c r="JV37" s="1633"/>
      <c r="JW37" s="1633"/>
      <c r="JX37" s="1633"/>
      <c r="JY37" s="1633"/>
      <c r="JZ37" s="1633"/>
      <c r="KA37" s="1633"/>
      <c r="KB37" s="1633"/>
      <c r="KC37" s="1633"/>
      <c r="KD37" s="1633"/>
      <c r="KE37" s="1633"/>
      <c r="KF37" s="1633"/>
      <c r="KG37" s="1633"/>
      <c r="KH37" s="1633"/>
      <c r="KI37" s="1633"/>
      <c r="KJ37" s="1633"/>
      <c r="KK37" s="1633"/>
      <c r="KL37" s="1633"/>
      <c r="KM37" s="1633"/>
      <c r="KN37" s="1633"/>
      <c r="KO37" s="1633"/>
      <c r="KP37" s="1633"/>
      <c r="KQ37" s="1633"/>
      <c r="KR37" s="1633"/>
      <c r="KS37" s="1633"/>
      <c r="KT37" s="1633"/>
      <c r="KU37" s="1633"/>
      <c r="KV37" s="1633"/>
      <c r="KW37" s="1633"/>
      <c r="KX37" s="1633"/>
      <c r="KY37" s="1633"/>
      <c r="KZ37" s="1633"/>
      <c r="LA37" s="1633"/>
      <c r="LB37" s="1633"/>
      <c r="LC37" s="1633"/>
      <c r="LD37" s="1633"/>
      <c r="LE37" s="1633"/>
      <c r="LF37" s="1633"/>
      <c r="LG37" s="1633"/>
      <c r="LH37" s="1642"/>
      <c r="LI37" s="1642"/>
      <c r="LJ37" s="1642"/>
      <c r="LK37" s="1642"/>
      <c r="LL37" s="1642"/>
      <c r="LM37" s="1642"/>
      <c r="LN37" s="1642"/>
      <c r="LO37" s="1643"/>
    </row>
    <row r="38" s="1479" customFormat="1" ht="47" customHeight="1" spans="1:327">
      <c r="A38" s="1492">
        <v>45895</v>
      </c>
      <c r="B38" s="1493" t="s">
        <v>194</v>
      </c>
      <c r="C38" s="1494" t="s">
        <v>797</v>
      </c>
      <c r="D38" s="1495">
        <v>4500177824</v>
      </c>
      <c r="E38" s="1496"/>
      <c r="F38" s="1495" t="s">
        <v>4893</v>
      </c>
      <c r="G38" s="1498" t="s">
        <v>4894</v>
      </c>
      <c r="H38" s="1498" t="s">
        <v>4894</v>
      </c>
      <c r="I38" s="1521" t="s">
        <v>4895</v>
      </c>
      <c r="J38" s="1522">
        <v>3840</v>
      </c>
      <c r="K38" s="1523">
        <v>12</v>
      </c>
      <c r="L38" s="1523">
        <v>48</v>
      </c>
      <c r="M38" s="1524">
        <f t="shared" si="0"/>
        <v>80</v>
      </c>
      <c r="N38" s="1525">
        <v>45957</v>
      </c>
      <c r="O38" s="1525">
        <v>45955</v>
      </c>
      <c r="P38" s="1526"/>
      <c r="Q38" s="1554" t="s">
        <v>78</v>
      </c>
      <c r="R38" s="1555"/>
      <c r="S38" s="1555"/>
      <c r="T38" s="1555"/>
      <c r="U38" s="1555" t="s">
        <v>4403</v>
      </c>
      <c r="V38" s="1556" t="s">
        <v>4867</v>
      </c>
      <c r="W38" s="1556" t="s">
        <v>111</v>
      </c>
      <c r="X38" s="1557">
        <v>45904</v>
      </c>
      <c r="Y38" s="1578" t="s">
        <v>88</v>
      </c>
      <c r="Z38" s="1557" t="s">
        <v>88</v>
      </c>
      <c r="AA38" s="1579" t="s">
        <v>4868</v>
      </c>
      <c r="AB38" s="1578"/>
      <c r="AC38" s="1580" t="s">
        <v>4869</v>
      </c>
      <c r="AD38" s="1581" t="s">
        <v>122</v>
      </c>
      <c r="AE38" s="1582">
        <v>1.36</v>
      </c>
      <c r="AF38" s="1583">
        <f t="shared" si="11"/>
        <v>5222.4</v>
      </c>
      <c r="AG38" s="1602"/>
      <c r="AH38" s="1603" t="s">
        <v>81</v>
      </c>
      <c r="AI38" s="1603" t="s">
        <v>1721</v>
      </c>
      <c r="AJ38" s="1603"/>
      <c r="AK38" s="1604">
        <f>J38</f>
        <v>3840</v>
      </c>
      <c r="AL38" s="1605"/>
      <c r="AM38" s="1605">
        <f>J38/12</f>
        <v>320</v>
      </c>
      <c r="AN38" s="1605"/>
      <c r="AO38" s="1605"/>
      <c r="AP38" s="1605" t="s">
        <v>63</v>
      </c>
      <c r="AQ38" s="1616">
        <f>J38</f>
        <v>3840</v>
      </c>
      <c r="AR38" s="1605"/>
      <c r="AS38" s="1617"/>
      <c r="AT38" s="1618"/>
      <c r="AU38" s="1618">
        <f>J38</f>
        <v>3840</v>
      </c>
      <c r="AV38" s="1618"/>
      <c r="AW38" s="1629"/>
      <c r="AX38" s="1630" t="s">
        <v>4870</v>
      </c>
      <c r="AY38" s="1622" t="s">
        <v>4870</v>
      </c>
      <c r="AZ38" s="1631"/>
      <c r="BA38" s="1632"/>
      <c r="BB38" s="1633"/>
      <c r="BC38" s="1633"/>
      <c r="BD38" s="1633"/>
      <c r="BE38" s="1633"/>
      <c r="BF38" s="1633"/>
      <c r="BG38" s="1633"/>
      <c r="BH38" s="1633"/>
      <c r="BI38" s="1633"/>
      <c r="BJ38" s="1633"/>
      <c r="BK38" s="1633"/>
      <c r="BL38" s="1633"/>
      <c r="BM38" s="1633"/>
      <c r="BN38" s="1633"/>
      <c r="BO38" s="1633"/>
      <c r="BP38" s="1633"/>
      <c r="BQ38" s="1633"/>
      <c r="BR38" s="1633"/>
      <c r="BS38" s="1633"/>
      <c r="BT38" s="1633"/>
      <c r="BU38" s="1633"/>
      <c r="BV38" s="1633"/>
      <c r="BW38" s="1633"/>
      <c r="BX38" s="1633"/>
      <c r="BY38" s="1633"/>
      <c r="BZ38" s="1633"/>
      <c r="CA38" s="1633"/>
      <c r="CB38" s="1633"/>
      <c r="CC38" s="1633"/>
      <c r="CD38" s="1633"/>
      <c r="CE38" s="1633"/>
      <c r="CF38" s="1633"/>
      <c r="CG38" s="1633"/>
      <c r="CH38" s="1633"/>
      <c r="CI38" s="1633"/>
      <c r="CJ38" s="1633"/>
      <c r="CK38" s="1633"/>
      <c r="CL38" s="1633"/>
      <c r="CM38" s="1633"/>
      <c r="CN38" s="1633"/>
      <c r="CO38" s="1633"/>
      <c r="CP38" s="1633"/>
      <c r="CQ38" s="1633"/>
      <c r="CR38" s="1633"/>
      <c r="CS38" s="1633"/>
      <c r="CT38" s="1633"/>
      <c r="CU38" s="1633"/>
      <c r="CV38" s="1633"/>
      <c r="CW38" s="1633"/>
      <c r="CX38" s="1633"/>
      <c r="CY38" s="1633"/>
      <c r="CZ38" s="1633"/>
      <c r="DA38" s="1633"/>
      <c r="DB38" s="1633"/>
      <c r="DC38" s="1633"/>
      <c r="DD38" s="1633"/>
      <c r="DE38" s="1633"/>
      <c r="DF38" s="1633"/>
      <c r="DG38" s="1633"/>
      <c r="DH38" s="1633"/>
      <c r="DI38" s="1633"/>
      <c r="DJ38" s="1633"/>
      <c r="DK38" s="1633"/>
      <c r="DL38" s="1633"/>
      <c r="DM38" s="1633"/>
      <c r="DN38" s="1633"/>
      <c r="DO38" s="1633"/>
      <c r="DP38" s="1633"/>
      <c r="DQ38" s="1633"/>
      <c r="DR38" s="1633"/>
      <c r="DS38" s="1633"/>
      <c r="DT38" s="1633"/>
      <c r="DU38" s="1633"/>
      <c r="DV38" s="1633"/>
      <c r="DW38" s="1633"/>
      <c r="DX38" s="1633"/>
      <c r="DY38" s="1633"/>
      <c r="DZ38" s="1633"/>
      <c r="EA38" s="1633"/>
      <c r="EB38" s="1633"/>
      <c r="EC38" s="1633"/>
      <c r="ED38" s="1633"/>
      <c r="EE38" s="1633"/>
      <c r="EF38" s="1633"/>
      <c r="EG38" s="1633"/>
      <c r="EH38" s="1633"/>
      <c r="EI38" s="1633"/>
      <c r="EJ38" s="1633"/>
      <c r="EK38" s="1633"/>
      <c r="EL38" s="1633"/>
      <c r="EM38" s="1633"/>
      <c r="EN38" s="1633"/>
      <c r="EO38" s="1633"/>
      <c r="EP38" s="1633"/>
      <c r="EQ38" s="1633"/>
      <c r="ER38" s="1633"/>
      <c r="ES38" s="1633"/>
      <c r="ET38" s="1633"/>
      <c r="EU38" s="1633"/>
      <c r="EV38" s="1633"/>
      <c r="EW38" s="1633"/>
      <c r="EX38" s="1633"/>
      <c r="EY38" s="1633"/>
      <c r="EZ38" s="1633"/>
      <c r="FA38" s="1633"/>
      <c r="FB38" s="1633"/>
      <c r="FC38" s="1633"/>
      <c r="FD38" s="1633"/>
      <c r="FE38" s="1633"/>
      <c r="FF38" s="1633"/>
      <c r="FG38" s="1633"/>
      <c r="FH38" s="1633"/>
      <c r="FI38" s="1633"/>
      <c r="FJ38" s="1633"/>
      <c r="FK38" s="1633"/>
      <c r="FL38" s="1633"/>
      <c r="FM38" s="1633"/>
      <c r="FN38" s="1633"/>
      <c r="FO38" s="1633"/>
      <c r="FP38" s="1633"/>
      <c r="FQ38" s="1633"/>
      <c r="FR38" s="1633"/>
      <c r="FS38" s="1633"/>
      <c r="FT38" s="1633"/>
      <c r="FU38" s="1633"/>
      <c r="FV38" s="1633"/>
      <c r="FW38" s="1633"/>
      <c r="FX38" s="1633"/>
      <c r="FY38" s="1633"/>
      <c r="FZ38" s="1633"/>
      <c r="GA38" s="1633"/>
      <c r="GB38" s="1633"/>
      <c r="GC38" s="1633"/>
      <c r="GD38" s="1633"/>
      <c r="GE38" s="1633"/>
      <c r="GF38" s="1633"/>
      <c r="GG38" s="1633"/>
      <c r="GH38" s="1633"/>
      <c r="GI38" s="1633"/>
      <c r="GJ38" s="1633"/>
      <c r="GK38" s="1633"/>
      <c r="GL38" s="1633"/>
      <c r="GM38" s="1633"/>
      <c r="GN38" s="1633"/>
      <c r="GO38" s="1633"/>
      <c r="GP38" s="1633"/>
      <c r="GQ38" s="1633"/>
      <c r="GR38" s="1633"/>
      <c r="GS38" s="1633"/>
      <c r="GT38" s="1633"/>
      <c r="GU38" s="1633"/>
      <c r="GV38" s="1633"/>
      <c r="GW38" s="1633"/>
      <c r="GX38" s="1633"/>
      <c r="GY38" s="1633"/>
      <c r="GZ38" s="1633"/>
      <c r="HA38" s="1633"/>
      <c r="HB38" s="1633"/>
      <c r="HC38" s="1633"/>
      <c r="HD38" s="1633"/>
      <c r="HE38" s="1633"/>
      <c r="HF38" s="1633"/>
      <c r="HG38" s="1633"/>
      <c r="HH38" s="1633"/>
      <c r="HI38" s="1633"/>
      <c r="HJ38" s="1633"/>
      <c r="HK38" s="1633"/>
      <c r="HL38" s="1633"/>
      <c r="HM38" s="1633"/>
      <c r="HN38" s="1633"/>
      <c r="HO38" s="1633"/>
      <c r="HP38" s="1633"/>
      <c r="HQ38" s="1633"/>
      <c r="HR38" s="1633"/>
      <c r="HS38" s="1633"/>
      <c r="HT38" s="1633"/>
      <c r="HU38" s="1633"/>
      <c r="HV38" s="1633"/>
      <c r="HW38" s="1633"/>
      <c r="HX38" s="1633"/>
      <c r="HY38" s="1633"/>
      <c r="HZ38" s="1633"/>
      <c r="IA38" s="1633"/>
      <c r="IB38" s="1633"/>
      <c r="IC38" s="1633"/>
      <c r="ID38" s="1633"/>
      <c r="IE38" s="1633"/>
      <c r="IF38" s="1633"/>
      <c r="IG38" s="1633"/>
      <c r="IH38" s="1633"/>
      <c r="II38" s="1633"/>
      <c r="IJ38" s="1633"/>
      <c r="IK38" s="1633"/>
      <c r="IL38" s="1633"/>
      <c r="IM38" s="1633"/>
      <c r="IN38" s="1633"/>
      <c r="IO38" s="1633"/>
      <c r="IP38" s="1633"/>
      <c r="IQ38" s="1633"/>
      <c r="IR38" s="1633"/>
      <c r="IS38" s="1633"/>
      <c r="IT38" s="1633"/>
      <c r="IU38" s="1633"/>
      <c r="IV38" s="1633"/>
      <c r="IW38" s="1633"/>
      <c r="IX38" s="1633"/>
      <c r="IY38" s="1633"/>
      <c r="IZ38" s="1633"/>
      <c r="JA38" s="1633"/>
      <c r="JB38" s="1633"/>
      <c r="JC38" s="1633"/>
      <c r="JD38" s="1633"/>
      <c r="JE38" s="1633"/>
      <c r="JF38" s="1633"/>
      <c r="JG38" s="1633"/>
      <c r="JH38" s="1633"/>
      <c r="JI38" s="1633"/>
      <c r="JJ38" s="1633"/>
      <c r="JK38" s="1633"/>
      <c r="JL38" s="1633"/>
      <c r="JM38" s="1633"/>
      <c r="JN38" s="1633"/>
      <c r="JO38" s="1633"/>
      <c r="JP38" s="1633"/>
      <c r="JQ38" s="1633"/>
      <c r="JR38" s="1633"/>
      <c r="JS38" s="1633"/>
      <c r="JT38" s="1633"/>
      <c r="JU38" s="1633"/>
      <c r="JV38" s="1633"/>
      <c r="JW38" s="1633"/>
      <c r="JX38" s="1633"/>
      <c r="JY38" s="1633"/>
      <c r="JZ38" s="1633"/>
      <c r="KA38" s="1633"/>
      <c r="KB38" s="1633"/>
      <c r="KC38" s="1633"/>
      <c r="KD38" s="1633"/>
      <c r="KE38" s="1633"/>
      <c r="KF38" s="1633"/>
      <c r="KG38" s="1633"/>
      <c r="KH38" s="1633"/>
      <c r="KI38" s="1633"/>
      <c r="KJ38" s="1633"/>
      <c r="KK38" s="1633"/>
      <c r="KL38" s="1633"/>
      <c r="KM38" s="1633"/>
      <c r="KN38" s="1633"/>
      <c r="KO38" s="1633"/>
      <c r="KP38" s="1633"/>
      <c r="KQ38" s="1633"/>
      <c r="KR38" s="1633"/>
      <c r="KS38" s="1633"/>
      <c r="KT38" s="1633"/>
      <c r="KU38" s="1633"/>
      <c r="KV38" s="1633"/>
      <c r="KW38" s="1633"/>
      <c r="KX38" s="1633"/>
      <c r="KY38" s="1633"/>
      <c r="KZ38" s="1633"/>
      <c r="LA38" s="1633"/>
      <c r="LB38" s="1633"/>
      <c r="LC38" s="1633"/>
      <c r="LD38" s="1633"/>
      <c r="LE38" s="1633"/>
      <c r="LF38" s="1633"/>
      <c r="LG38" s="1633"/>
      <c r="LH38" s="1642"/>
      <c r="LI38" s="1642"/>
      <c r="LJ38" s="1642"/>
      <c r="LK38" s="1642"/>
      <c r="LL38" s="1642"/>
      <c r="LM38" s="1642"/>
      <c r="LN38" s="1642"/>
      <c r="LO38" s="1643"/>
    </row>
    <row r="39" s="1479" customFormat="1" ht="47" customHeight="1" spans="1:327">
      <c r="A39" s="1492">
        <v>45895</v>
      </c>
      <c r="B39" s="1493" t="s">
        <v>194</v>
      </c>
      <c r="C39" s="1494" t="s">
        <v>797</v>
      </c>
      <c r="D39" s="1495">
        <v>4500177824</v>
      </c>
      <c r="E39" s="1496"/>
      <c r="F39" s="1495" t="s">
        <v>4896</v>
      </c>
      <c r="G39" s="1498" t="s">
        <v>4897</v>
      </c>
      <c r="H39" s="1498" t="s">
        <v>4897</v>
      </c>
      <c r="I39" s="1521" t="s">
        <v>4898</v>
      </c>
      <c r="J39" s="1522">
        <v>3840</v>
      </c>
      <c r="K39" s="1523">
        <v>10</v>
      </c>
      <c r="L39" s="1523">
        <v>40</v>
      </c>
      <c r="M39" s="1524">
        <f t="shared" si="0"/>
        <v>96</v>
      </c>
      <c r="N39" s="1525">
        <v>45957</v>
      </c>
      <c r="O39" s="1525">
        <v>45955</v>
      </c>
      <c r="P39" s="1526"/>
      <c r="Q39" s="1554" t="s">
        <v>78</v>
      </c>
      <c r="R39" s="1555"/>
      <c r="S39" s="1555"/>
      <c r="T39" s="1555"/>
      <c r="U39" s="1555" t="s">
        <v>4403</v>
      </c>
      <c r="V39" s="1556" t="s">
        <v>4867</v>
      </c>
      <c r="W39" s="1556" t="s">
        <v>111</v>
      </c>
      <c r="X39" s="1557">
        <v>45904</v>
      </c>
      <c r="Y39" s="1578" t="s">
        <v>88</v>
      </c>
      <c r="Z39" s="1557" t="s">
        <v>88</v>
      </c>
      <c r="AA39" s="1579" t="s">
        <v>4868</v>
      </c>
      <c r="AB39" s="1578"/>
      <c r="AC39" s="1580" t="s">
        <v>4869</v>
      </c>
      <c r="AD39" s="1581" t="s">
        <v>122</v>
      </c>
      <c r="AE39" s="1582">
        <v>1.36</v>
      </c>
      <c r="AF39" s="1583">
        <f t="shared" si="11"/>
        <v>5222.4</v>
      </c>
      <c r="AG39" s="1602"/>
      <c r="AH39" s="1603" t="s">
        <v>81</v>
      </c>
      <c r="AI39" s="1603" t="s">
        <v>3811</v>
      </c>
      <c r="AJ39" s="1603"/>
      <c r="AK39" s="1604">
        <f>J39</f>
        <v>3840</v>
      </c>
      <c r="AL39" s="1605"/>
      <c r="AM39" s="1605">
        <f>J39/12</f>
        <v>320</v>
      </c>
      <c r="AN39" s="1605"/>
      <c r="AO39" s="1605"/>
      <c r="AP39" s="1605" t="s">
        <v>63</v>
      </c>
      <c r="AQ39" s="1616">
        <f>J39</f>
        <v>3840</v>
      </c>
      <c r="AR39" s="1605"/>
      <c r="AS39" s="1617"/>
      <c r="AT39" s="1618"/>
      <c r="AU39" s="1618"/>
      <c r="AV39" s="1618">
        <f>J39</f>
        <v>3840</v>
      </c>
      <c r="AW39" s="1629"/>
      <c r="AX39" s="1630" t="s">
        <v>4870</v>
      </c>
      <c r="AY39" s="1622" t="s">
        <v>4870</v>
      </c>
      <c r="AZ39" s="1631"/>
      <c r="BA39" s="1632"/>
      <c r="BB39" s="1633"/>
      <c r="BC39" s="1633"/>
      <c r="BD39" s="1633"/>
      <c r="BE39" s="1633"/>
      <c r="BF39" s="1633"/>
      <c r="BG39" s="1633"/>
      <c r="BH39" s="1633"/>
      <c r="BI39" s="1633"/>
      <c r="BJ39" s="1633"/>
      <c r="BK39" s="1633"/>
      <c r="BL39" s="1633"/>
      <c r="BM39" s="1633"/>
      <c r="BN39" s="1633"/>
      <c r="BO39" s="1633"/>
      <c r="BP39" s="1633"/>
      <c r="BQ39" s="1633"/>
      <c r="BR39" s="1633"/>
      <c r="BS39" s="1633"/>
      <c r="BT39" s="1633"/>
      <c r="BU39" s="1633"/>
      <c r="BV39" s="1633"/>
      <c r="BW39" s="1633"/>
      <c r="BX39" s="1633"/>
      <c r="BY39" s="1633"/>
      <c r="BZ39" s="1633"/>
      <c r="CA39" s="1633"/>
      <c r="CB39" s="1633"/>
      <c r="CC39" s="1633"/>
      <c r="CD39" s="1633"/>
      <c r="CE39" s="1633"/>
      <c r="CF39" s="1633"/>
      <c r="CG39" s="1633"/>
      <c r="CH39" s="1633"/>
      <c r="CI39" s="1633"/>
      <c r="CJ39" s="1633"/>
      <c r="CK39" s="1633"/>
      <c r="CL39" s="1633"/>
      <c r="CM39" s="1633"/>
      <c r="CN39" s="1633"/>
      <c r="CO39" s="1633"/>
      <c r="CP39" s="1633"/>
      <c r="CQ39" s="1633"/>
      <c r="CR39" s="1633"/>
      <c r="CS39" s="1633"/>
      <c r="CT39" s="1633"/>
      <c r="CU39" s="1633"/>
      <c r="CV39" s="1633"/>
      <c r="CW39" s="1633"/>
      <c r="CX39" s="1633"/>
      <c r="CY39" s="1633"/>
      <c r="CZ39" s="1633"/>
      <c r="DA39" s="1633"/>
      <c r="DB39" s="1633"/>
      <c r="DC39" s="1633"/>
      <c r="DD39" s="1633"/>
      <c r="DE39" s="1633"/>
      <c r="DF39" s="1633"/>
      <c r="DG39" s="1633"/>
      <c r="DH39" s="1633"/>
      <c r="DI39" s="1633"/>
      <c r="DJ39" s="1633"/>
      <c r="DK39" s="1633"/>
      <c r="DL39" s="1633"/>
      <c r="DM39" s="1633"/>
      <c r="DN39" s="1633"/>
      <c r="DO39" s="1633"/>
      <c r="DP39" s="1633"/>
      <c r="DQ39" s="1633"/>
      <c r="DR39" s="1633"/>
      <c r="DS39" s="1633"/>
      <c r="DT39" s="1633"/>
      <c r="DU39" s="1633"/>
      <c r="DV39" s="1633"/>
      <c r="DW39" s="1633"/>
      <c r="DX39" s="1633"/>
      <c r="DY39" s="1633"/>
      <c r="DZ39" s="1633"/>
      <c r="EA39" s="1633"/>
      <c r="EB39" s="1633"/>
      <c r="EC39" s="1633"/>
      <c r="ED39" s="1633"/>
      <c r="EE39" s="1633"/>
      <c r="EF39" s="1633"/>
      <c r="EG39" s="1633"/>
      <c r="EH39" s="1633"/>
      <c r="EI39" s="1633"/>
      <c r="EJ39" s="1633"/>
      <c r="EK39" s="1633"/>
      <c r="EL39" s="1633"/>
      <c r="EM39" s="1633"/>
      <c r="EN39" s="1633"/>
      <c r="EO39" s="1633"/>
      <c r="EP39" s="1633"/>
      <c r="EQ39" s="1633"/>
      <c r="ER39" s="1633"/>
      <c r="ES39" s="1633"/>
      <c r="ET39" s="1633"/>
      <c r="EU39" s="1633"/>
      <c r="EV39" s="1633"/>
      <c r="EW39" s="1633"/>
      <c r="EX39" s="1633"/>
      <c r="EY39" s="1633"/>
      <c r="EZ39" s="1633"/>
      <c r="FA39" s="1633"/>
      <c r="FB39" s="1633"/>
      <c r="FC39" s="1633"/>
      <c r="FD39" s="1633"/>
      <c r="FE39" s="1633"/>
      <c r="FF39" s="1633"/>
      <c r="FG39" s="1633"/>
      <c r="FH39" s="1633"/>
      <c r="FI39" s="1633"/>
      <c r="FJ39" s="1633"/>
      <c r="FK39" s="1633"/>
      <c r="FL39" s="1633"/>
      <c r="FM39" s="1633"/>
      <c r="FN39" s="1633"/>
      <c r="FO39" s="1633"/>
      <c r="FP39" s="1633"/>
      <c r="FQ39" s="1633"/>
      <c r="FR39" s="1633"/>
      <c r="FS39" s="1633"/>
      <c r="FT39" s="1633"/>
      <c r="FU39" s="1633"/>
      <c r="FV39" s="1633"/>
      <c r="FW39" s="1633"/>
      <c r="FX39" s="1633"/>
      <c r="FY39" s="1633"/>
      <c r="FZ39" s="1633"/>
      <c r="GA39" s="1633"/>
      <c r="GB39" s="1633"/>
      <c r="GC39" s="1633"/>
      <c r="GD39" s="1633"/>
      <c r="GE39" s="1633"/>
      <c r="GF39" s="1633"/>
      <c r="GG39" s="1633"/>
      <c r="GH39" s="1633"/>
      <c r="GI39" s="1633"/>
      <c r="GJ39" s="1633"/>
      <c r="GK39" s="1633"/>
      <c r="GL39" s="1633"/>
      <c r="GM39" s="1633"/>
      <c r="GN39" s="1633"/>
      <c r="GO39" s="1633"/>
      <c r="GP39" s="1633"/>
      <c r="GQ39" s="1633"/>
      <c r="GR39" s="1633"/>
      <c r="GS39" s="1633"/>
      <c r="GT39" s="1633"/>
      <c r="GU39" s="1633"/>
      <c r="GV39" s="1633"/>
      <c r="GW39" s="1633"/>
      <c r="GX39" s="1633"/>
      <c r="GY39" s="1633"/>
      <c r="GZ39" s="1633"/>
      <c r="HA39" s="1633"/>
      <c r="HB39" s="1633"/>
      <c r="HC39" s="1633"/>
      <c r="HD39" s="1633"/>
      <c r="HE39" s="1633"/>
      <c r="HF39" s="1633"/>
      <c r="HG39" s="1633"/>
      <c r="HH39" s="1633"/>
      <c r="HI39" s="1633"/>
      <c r="HJ39" s="1633"/>
      <c r="HK39" s="1633"/>
      <c r="HL39" s="1633"/>
      <c r="HM39" s="1633"/>
      <c r="HN39" s="1633"/>
      <c r="HO39" s="1633"/>
      <c r="HP39" s="1633"/>
      <c r="HQ39" s="1633"/>
      <c r="HR39" s="1633"/>
      <c r="HS39" s="1633"/>
      <c r="HT39" s="1633"/>
      <c r="HU39" s="1633"/>
      <c r="HV39" s="1633"/>
      <c r="HW39" s="1633"/>
      <c r="HX39" s="1633"/>
      <c r="HY39" s="1633"/>
      <c r="HZ39" s="1633"/>
      <c r="IA39" s="1633"/>
      <c r="IB39" s="1633"/>
      <c r="IC39" s="1633"/>
      <c r="ID39" s="1633"/>
      <c r="IE39" s="1633"/>
      <c r="IF39" s="1633"/>
      <c r="IG39" s="1633"/>
      <c r="IH39" s="1633"/>
      <c r="II39" s="1633"/>
      <c r="IJ39" s="1633"/>
      <c r="IK39" s="1633"/>
      <c r="IL39" s="1633"/>
      <c r="IM39" s="1633"/>
      <c r="IN39" s="1633"/>
      <c r="IO39" s="1633"/>
      <c r="IP39" s="1633"/>
      <c r="IQ39" s="1633"/>
      <c r="IR39" s="1633"/>
      <c r="IS39" s="1633"/>
      <c r="IT39" s="1633"/>
      <c r="IU39" s="1633"/>
      <c r="IV39" s="1633"/>
      <c r="IW39" s="1633"/>
      <c r="IX39" s="1633"/>
      <c r="IY39" s="1633"/>
      <c r="IZ39" s="1633"/>
      <c r="JA39" s="1633"/>
      <c r="JB39" s="1633"/>
      <c r="JC39" s="1633"/>
      <c r="JD39" s="1633"/>
      <c r="JE39" s="1633"/>
      <c r="JF39" s="1633"/>
      <c r="JG39" s="1633"/>
      <c r="JH39" s="1633"/>
      <c r="JI39" s="1633"/>
      <c r="JJ39" s="1633"/>
      <c r="JK39" s="1633"/>
      <c r="JL39" s="1633"/>
      <c r="JM39" s="1633"/>
      <c r="JN39" s="1633"/>
      <c r="JO39" s="1633"/>
      <c r="JP39" s="1633"/>
      <c r="JQ39" s="1633"/>
      <c r="JR39" s="1633"/>
      <c r="JS39" s="1633"/>
      <c r="JT39" s="1633"/>
      <c r="JU39" s="1633"/>
      <c r="JV39" s="1633"/>
      <c r="JW39" s="1633"/>
      <c r="JX39" s="1633"/>
      <c r="JY39" s="1633"/>
      <c r="JZ39" s="1633"/>
      <c r="KA39" s="1633"/>
      <c r="KB39" s="1633"/>
      <c r="KC39" s="1633"/>
      <c r="KD39" s="1633"/>
      <c r="KE39" s="1633"/>
      <c r="KF39" s="1633"/>
      <c r="KG39" s="1633"/>
      <c r="KH39" s="1633"/>
      <c r="KI39" s="1633"/>
      <c r="KJ39" s="1633"/>
      <c r="KK39" s="1633"/>
      <c r="KL39" s="1633"/>
      <c r="KM39" s="1633"/>
      <c r="KN39" s="1633"/>
      <c r="KO39" s="1633"/>
      <c r="KP39" s="1633"/>
      <c r="KQ39" s="1633"/>
      <c r="KR39" s="1633"/>
      <c r="KS39" s="1633"/>
      <c r="KT39" s="1633"/>
      <c r="KU39" s="1633"/>
      <c r="KV39" s="1633"/>
      <c r="KW39" s="1633"/>
      <c r="KX39" s="1633"/>
      <c r="KY39" s="1633"/>
      <c r="KZ39" s="1633"/>
      <c r="LA39" s="1633"/>
      <c r="LB39" s="1633"/>
      <c r="LC39" s="1633"/>
      <c r="LD39" s="1633"/>
      <c r="LE39" s="1633"/>
      <c r="LF39" s="1633"/>
      <c r="LG39" s="1633"/>
      <c r="LH39" s="1642"/>
      <c r="LI39" s="1642"/>
      <c r="LJ39" s="1642"/>
      <c r="LK39" s="1642"/>
      <c r="LL39" s="1642"/>
      <c r="LM39" s="1642"/>
      <c r="LN39" s="1642"/>
      <c r="LO39" s="1643"/>
    </row>
    <row r="40" s="1479" customFormat="1" ht="47" customHeight="1" spans="1:327">
      <c r="A40" s="1492">
        <v>45891</v>
      </c>
      <c r="B40" s="1493" t="s">
        <v>151</v>
      </c>
      <c r="C40" s="1494" t="s">
        <v>152</v>
      </c>
      <c r="D40" s="1495">
        <v>4500177675</v>
      </c>
      <c r="E40" s="1496" t="s">
        <v>4899</v>
      </c>
      <c r="F40" s="1495" t="s">
        <v>4900</v>
      </c>
      <c r="G40" s="1498" t="s">
        <v>4747</v>
      </c>
      <c r="H40" s="1498" t="s">
        <v>4747</v>
      </c>
      <c r="I40" s="1521" t="s">
        <v>4808</v>
      </c>
      <c r="J40" s="1522">
        <v>9120</v>
      </c>
      <c r="K40" s="1523">
        <v>0</v>
      </c>
      <c r="L40" s="1523">
        <v>96</v>
      </c>
      <c r="M40" s="1524">
        <f t="shared" si="0"/>
        <v>95</v>
      </c>
      <c r="N40" s="1525">
        <v>45947</v>
      </c>
      <c r="O40" s="1525">
        <v>45945</v>
      </c>
      <c r="P40" s="1526"/>
      <c r="Q40" s="1554" t="s">
        <v>78</v>
      </c>
      <c r="R40" s="1555"/>
      <c r="S40" s="1555"/>
      <c r="T40" s="1555"/>
      <c r="U40" s="1555" t="s">
        <v>4403</v>
      </c>
      <c r="V40" s="1556" t="s">
        <v>4901</v>
      </c>
      <c r="W40" s="1556" t="s">
        <v>88</v>
      </c>
      <c r="X40" s="1557">
        <v>45891</v>
      </c>
      <c r="Y40" s="1578" t="s">
        <v>88</v>
      </c>
      <c r="Z40" s="1557">
        <v>45915</v>
      </c>
      <c r="AA40" s="1579" t="s">
        <v>4902</v>
      </c>
      <c r="AB40" s="1578"/>
      <c r="AC40" s="1580" t="s">
        <v>4903</v>
      </c>
      <c r="AD40" s="1581" t="s">
        <v>855</v>
      </c>
      <c r="AE40" s="1582">
        <v>1.37</v>
      </c>
      <c r="AF40" s="1583">
        <f t="shared" si="11"/>
        <v>12494.4</v>
      </c>
      <c r="AG40" s="1602"/>
      <c r="AH40" s="1603" t="s">
        <v>81</v>
      </c>
      <c r="AI40" s="1603">
        <v>5</v>
      </c>
      <c r="AJ40" s="1603">
        <f>J40</f>
        <v>9120</v>
      </c>
      <c r="AK40" s="1604"/>
      <c r="AL40" s="1605">
        <f>J40/24</f>
        <v>380</v>
      </c>
      <c r="AM40" s="1605"/>
      <c r="AN40" s="1605"/>
      <c r="AO40" s="1605"/>
      <c r="AP40" s="1605" t="s">
        <v>63</v>
      </c>
      <c r="AQ40" s="1616">
        <f>J40</f>
        <v>9120</v>
      </c>
      <c r="AR40" s="1605"/>
      <c r="AS40" s="1617">
        <f>J40/5</f>
        <v>1824</v>
      </c>
      <c r="AT40" s="1618">
        <f>J40/5</f>
        <v>1824</v>
      </c>
      <c r="AU40" s="1618">
        <f>J40/5</f>
        <v>1824</v>
      </c>
      <c r="AV40" s="1618">
        <f>J40/5</f>
        <v>1824</v>
      </c>
      <c r="AW40" s="1629">
        <f>J40/5</f>
        <v>1824</v>
      </c>
      <c r="AX40" s="1630">
        <f>J40*23/24/COUNT(AS40:AW40)</f>
        <v>1748</v>
      </c>
      <c r="AY40" s="1622">
        <f>J40/24/COUNT(AS40:AW40)</f>
        <v>76</v>
      </c>
      <c r="AZ40" s="1631"/>
      <c r="BA40" s="1632"/>
      <c r="BB40" s="1633"/>
      <c r="BC40" s="1633"/>
      <c r="BD40" s="1633"/>
      <c r="BE40" s="1633"/>
      <c r="BF40" s="1633"/>
      <c r="BG40" s="1633"/>
      <c r="BH40" s="1633"/>
      <c r="BI40" s="1633"/>
      <c r="BJ40" s="1633"/>
      <c r="BK40" s="1633"/>
      <c r="BL40" s="1633"/>
      <c r="BM40" s="1633"/>
      <c r="BN40" s="1633"/>
      <c r="BO40" s="1633"/>
      <c r="BP40" s="1633"/>
      <c r="BQ40" s="1633"/>
      <c r="BR40" s="1633"/>
      <c r="BS40" s="1633"/>
      <c r="BT40" s="1633"/>
      <c r="BU40" s="1633"/>
      <c r="BV40" s="1633"/>
      <c r="BW40" s="1633"/>
      <c r="BX40" s="1633"/>
      <c r="BY40" s="1633"/>
      <c r="BZ40" s="1633"/>
      <c r="CA40" s="1633"/>
      <c r="CB40" s="1633"/>
      <c r="CC40" s="1633"/>
      <c r="CD40" s="1633"/>
      <c r="CE40" s="1633"/>
      <c r="CF40" s="1633"/>
      <c r="CG40" s="1633"/>
      <c r="CH40" s="1633"/>
      <c r="CI40" s="1633"/>
      <c r="CJ40" s="1633"/>
      <c r="CK40" s="1633"/>
      <c r="CL40" s="1633"/>
      <c r="CM40" s="1633"/>
      <c r="CN40" s="1633"/>
      <c r="CO40" s="1633"/>
      <c r="CP40" s="1633"/>
      <c r="CQ40" s="1633"/>
      <c r="CR40" s="1633"/>
      <c r="CS40" s="1633"/>
      <c r="CT40" s="1633"/>
      <c r="CU40" s="1633"/>
      <c r="CV40" s="1633"/>
      <c r="CW40" s="1633"/>
      <c r="CX40" s="1633"/>
      <c r="CY40" s="1633"/>
      <c r="CZ40" s="1633"/>
      <c r="DA40" s="1633"/>
      <c r="DB40" s="1633"/>
      <c r="DC40" s="1633"/>
      <c r="DD40" s="1633"/>
      <c r="DE40" s="1633"/>
      <c r="DF40" s="1633"/>
      <c r="DG40" s="1633"/>
      <c r="DH40" s="1633"/>
      <c r="DI40" s="1633"/>
      <c r="DJ40" s="1633"/>
      <c r="DK40" s="1633"/>
      <c r="DL40" s="1633"/>
      <c r="DM40" s="1633"/>
      <c r="DN40" s="1633"/>
      <c r="DO40" s="1633"/>
      <c r="DP40" s="1633"/>
      <c r="DQ40" s="1633"/>
      <c r="DR40" s="1633"/>
      <c r="DS40" s="1633"/>
      <c r="DT40" s="1633"/>
      <c r="DU40" s="1633"/>
      <c r="DV40" s="1633"/>
      <c r="DW40" s="1633"/>
      <c r="DX40" s="1633"/>
      <c r="DY40" s="1633"/>
      <c r="DZ40" s="1633"/>
      <c r="EA40" s="1633"/>
      <c r="EB40" s="1633"/>
      <c r="EC40" s="1633"/>
      <c r="ED40" s="1633"/>
      <c r="EE40" s="1633"/>
      <c r="EF40" s="1633"/>
      <c r="EG40" s="1633"/>
      <c r="EH40" s="1633"/>
      <c r="EI40" s="1633"/>
      <c r="EJ40" s="1633"/>
      <c r="EK40" s="1633"/>
      <c r="EL40" s="1633"/>
      <c r="EM40" s="1633"/>
      <c r="EN40" s="1633"/>
      <c r="EO40" s="1633"/>
      <c r="EP40" s="1633"/>
      <c r="EQ40" s="1633"/>
      <c r="ER40" s="1633"/>
      <c r="ES40" s="1633"/>
      <c r="ET40" s="1633"/>
      <c r="EU40" s="1633"/>
      <c r="EV40" s="1633"/>
      <c r="EW40" s="1633"/>
      <c r="EX40" s="1633"/>
      <c r="EY40" s="1633"/>
      <c r="EZ40" s="1633"/>
      <c r="FA40" s="1633"/>
      <c r="FB40" s="1633"/>
      <c r="FC40" s="1633"/>
      <c r="FD40" s="1633"/>
      <c r="FE40" s="1633"/>
      <c r="FF40" s="1633"/>
      <c r="FG40" s="1633"/>
      <c r="FH40" s="1633"/>
      <c r="FI40" s="1633"/>
      <c r="FJ40" s="1633"/>
      <c r="FK40" s="1633"/>
      <c r="FL40" s="1633"/>
      <c r="FM40" s="1633"/>
      <c r="FN40" s="1633"/>
      <c r="FO40" s="1633"/>
      <c r="FP40" s="1633"/>
      <c r="FQ40" s="1633"/>
      <c r="FR40" s="1633"/>
      <c r="FS40" s="1633"/>
      <c r="FT40" s="1633"/>
      <c r="FU40" s="1633"/>
      <c r="FV40" s="1633"/>
      <c r="FW40" s="1633"/>
      <c r="FX40" s="1633"/>
      <c r="FY40" s="1633"/>
      <c r="FZ40" s="1633"/>
      <c r="GA40" s="1633"/>
      <c r="GB40" s="1633"/>
      <c r="GC40" s="1633"/>
      <c r="GD40" s="1633"/>
      <c r="GE40" s="1633"/>
      <c r="GF40" s="1633"/>
      <c r="GG40" s="1633"/>
      <c r="GH40" s="1633"/>
      <c r="GI40" s="1633"/>
      <c r="GJ40" s="1633"/>
      <c r="GK40" s="1633"/>
      <c r="GL40" s="1633"/>
      <c r="GM40" s="1633"/>
      <c r="GN40" s="1633"/>
      <c r="GO40" s="1633"/>
      <c r="GP40" s="1633"/>
      <c r="GQ40" s="1633"/>
      <c r="GR40" s="1633"/>
      <c r="GS40" s="1633"/>
      <c r="GT40" s="1633"/>
      <c r="GU40" s="1633"/>
      <c r="GV40" s="1633"/>
      <c r="GW40" s="1633"/>
      <c r="GX40" s="1633"/>
      <c r="GY40" s="1633"/>
      <c r="GZ40" s="1633"/>
      <c r="HA40" s="1633"/>
      <c r="HB40" s="1633"/>
      <c r="HC40" s="1633"/>
      <c r="HD40" s="1633"/>
      <c r="HE40" s="1633"/>
      <c r="HF40" s="1633"/>
      <c r="HG40" s="1633"/>
      <c r="HH40" s="1633"/>
      <c r="HI40" s="1633"/>
      <c r="HJ40" s="1633"/>
      <c r="HK40" s="1633"/>
      <c r="HL40" s="1633"/>
      <c r="HM40" s="1633"/>
      <c r="HN40" s="1633"/>
      <c r="HO40" s="1633"/>
      <c r="HP40" s="1633"/>
      <c r="HQ40" s="1633"/>
      <c r="HR40" s="1633"/>
      <c r="HS40" s="1633"/>
      <c r="HT40" s="1633"/>
      <c r="HU40" s="1633"/>
      <c r="HV40" s="1633"/>
      <c r="HW40" s="1633"/>
      <c r="HX40" s="1633"/>
      <c r="HY40" s="1633"/>
      <c r="HZ40" s="1633"/>
      <c r="IA40" s="1633"/>
      <c r="IB40" s="1633"/>
      <c r="IC40" s="1633"/>
      <c r="ID40" s="1633"/>
      <c r="IE40" s="1633"/>
      <c r="IF40" s="1633"/>
      <c r="IG40" s="1633"/>
      <c r="IH40" s="1633"/>
      <c r="II40" s="1633"/>
      <c r="IJ40" s="1633"/>
      <c r="IK40" s="1633"/>
      <c r="IL40" s="1633"/>
      <c r="IM40" s="1633"/>
      <c r="IN40" s="1633"/>
      <c r="IO40" s="1633"/>
      <c r="IP40" s="1633"/>
      <c r="IQ40" s="1633"/>
      <c r="IR40" s="1633"/>
      <c r="IS40" s="1633"/>
      <c r="IT40" s="1633"/>
      <c r="IU40" s="1633"/>
      <c r="IV40" s="1633"/>
      <c r="IW40" s="1633"/>
      <c r="IX40" s="1633"/>
      <c r="IY40" s="1633"/>
      <c r="IZ40" s="1633"/>
      <c r="JA40" s="1633"/>
      <c r="JB40" s="1633"/>
      <c r="JC40" s="1633"/>
      <c r="JD40" s="1633"/>
      <c r="JE40" s="1633"/>
      <c r="JF40" s="1633"/>
      <c r="JG40" s="1633"/>
      <c r="JH40" s="1633"/>
      <c r="JI40" s="1633"/>
      <c r="JJ40" s="1633"/>
      <c r="JK40" s="1633"/>
      <c r="JL40" s="1633"/>
      <c r="JM40" s="1633"/>
      <c r="JN40" s="1633"/>
      <c r="JO40" s="1633"/>
      <c r="JP40" s="1633"/>
      <c r="JQ40" s="1633"/>
      <c r="JR40" s="1633"/>
      <c r="JS40" s="1633"/>
      <c r="JT40" s="1633"/>
      <c r="JU40" s="1633"/>
      <c r="JV40" s="1633"/>
      <c r="JW40" s="1633"/>
      <c r="JX40" s="1633"/>
      <c r="JY40" s="1633"/>
      <c r="JZ40" s="1633"/>
      <c r="KA40" s="1633"/>
      <c r="KB40" s="1633"/>
      <c r="KC40" s="1633"/>
      <c r="KD40" s="1633"/>
      <c r="KE40" s="1633"/>
      <c r="KF40" s="1633"/>
      <c r="KG40" s="1633"/>
      <c r="KH40" s="1633"/>
      <c r="KI40" s="1633"/>
      <c r="KJ40" s="1633"/>
      <c r="KK40" s="1633"/>
      <c r="KL40" s="1633"/>
      <c r="KM40" s="1633"/>
      <c r="KN40" s="1633"/>
      <c r="KO40" s="1633"/>
      <c r="KP40" s="1633"/>
      <c r="KQ40" s="1633"/>
      <c r="KR40" s="1633"/>
      <c r="KS40" s="1633"/>
      <c r="KT40" s="1633"/>
      <c r="KU40" s="1633"/>
      <c r="KV40" s="1633"/>
      <c r="KW40" s="1633"/>
      <c r="KX40" s="1633"/>
      <c r="KY40" s="1633"/>
      <c r="KZ40" s="1633"/>
      <c r="LA40" s="1633"/>
      <c r="LB40" s="1633"/>
      <c r="LC40" s="1633"/>
      <c r="LD40" s="1633"/>
      <c r="LE40" s="1633"/>
      <c r="LF40" s="1633"/>
      <c r="LG40" s="1633"/>
      <c r="LH40" s="1642"/>
      <c r="LI40" s="1642"/>
      <c r="LJ40" s="1642"/>
      <c r="LK40" s="1642"/>
      <c r="LL40" s="1642"/>
      <c r="LM40" s="1642"/>
      <c r="LN40" s="1642"/>
      <c r="LO40" s="1643"/>
    </row>
    <row r="41" s="1479" customFormat="1" ht="47" customHeight="1" spans="1:327">
      <c r="A41" s="1492">
        <v>45903</v>
      </c>
      <c r="B41" s="1493" t="s">
        <v>1156</v>
      </c>
      <c r="C41" s="1494" t="s">
        <v>158</v>
      </c>
      <c r="D41" s="1495">
        <v>4500178639</v>
      </c>
      <c r="E41" s="1496">
        <v>5200007624</v>
      </c>
      <c r="F41" s="1495" t="s">
        <v>4904</v>
      </c>
      <c r="G41" s="1497" t="s">
        <v>4780</v>
      </c>
      <c r="H41" s="1498" t="s">
        <v>4844</v>
      </c>
      <c r="I41" s="1521" t="s">
        <v>4765</v>
      </c>
      <c r="J41" s="1522">
        <v>2400</v>
      </c>
      <c r="K41" s="1523">
        <v>0</v>
      </c>
      <c r="L41" s="1523">
        <v>24</v>
      </c>
      <c r="M41" s="1524">
        <f t="shared" si="0"/>
        <v>100</v>
      </c>
      <c r="N41" s="1525">
        <v>45947</v>
      </c>
      <c r="O41" s="1525">
        <v>45945</v>
      </c>
      <c r="P41" s="1526"/>
      <c r="Q41" s="1554" t="s">
        <v>78</v>
      </c>
      <c r="R41" s="1555"/>
      <c r="S41" s="1555"/>
      <c r="T41" s="1555"/>
      <c r="U41" s="1555" t="s">
        <v>4403</v>
      </c>
      <c r="V41" s="1556" t="s">
        <v>4905</v>
      </c>
      <c r="W41" s="1556" t="s">
        <v>111</v>
      </c>
      <c r="X41" s="1557">
        <v>45910</v>
      </c>
      <c r="Y41" s="1578" t="s">
        <v>88</v>
      </c>
      <c r="Z41" s="1557">
        <v>45912</v>
      </c>
      <c r="AA41" s="1579"/>
      <c r="AB41" s="1578"/>
      <c r="AC41" s="1580" t="s">
        <v>4906</v>
      </c>
      <c r="AD41" s="1581" t="s">
        <v>1369</v>
      </c>
      <c r="AE41" s="1582">
        <v>1.277</v>
      </c>
      <c r="AF41" s="1583">
        <f t="shared" ref="AF41:AF48" si="14">AE41*J41</f>
        <v>3064.8</v>
      </c>
      <c r="AG41" s="1602"/>
      <c r="AH41" s="1603" t="s">
        <v>81</v>
      </c>
      <c r="AI41" s="1603">
        <v>5</v>
      </c>
      <c r="AJ41" s="1603">
        <f t="shared" ref="AJ41:AJ49" si="15">J41</f>
        <v>2400</v>
      </c>
      <c r="AK41" s="1604"/>
      <c r="AL41" s="1605">
        <f>J41/24</f>
        <v>100</v>
      </c>
      <c r="AM41" s="1605"/>
      <c r="AN41" s="1605"/>
      <c r="AO41" s="1605"/>
      <c r="AP41" s="1605" t="s">
        <v>63</v>
      </c>
      <c r="AQ41" s="1616">
        <f t="shared" ref="AQ41:AQ49" si="16">J41</f>
        <v>2400</v>
      </c>
      <c r="AR41" s="1605"/>
      <c r="AS41" s="1617">
        <f>J41/5</f>
        <v>480</v>
      </c>
      <c r="AT41" s="1618">
        <f>J41/5</f>
        <v>480</v>
      </c>
      <c r="AU41" s="1618">
        <f>J41/5</f>
        <v>480</v>
      </c>
      <c r="AV41" s="1618">
        <f>J41/5</f>
        <v>480</v>
      </c>
      <c r="AW41" s="1629">
        <f>J41/5</f>
        <v>480</v>
      </c>
      <c r="AX41" s="1630">
        <f>J41*23/24/COUNT(AS41:AW41)</f>
        <v>460</v>
      </c>
      <c r="AY41" s="1622">
        <f>J41/24/COUNT(AS41:AW41)</f>
        <v>20</v>
      </c>
      <c r="AZ41" s="1631"/>
      <c r="BA41" s="1632"/>
      <c r="BB41" s="1633"/>
      <c r="BC41" s="1633"/>
      <c r="BD41" s="1633"/>
      <c r="BE41" s="1633"/>
      <c r="BF41" s="1633"/>
      <c r="BG41" s="1633"/>
      <c r="BH41" s="1633"/>
      <c r="BI41" s="1633"/>
      <c r="BJ41" s="1633"/>
      <c r="BK41" s="1633"/>
      <c r="BL41" s="1633"/>
      <c r="BM41" s="1633"/>
      <c r="BN41" s="1633"/>
      <c r="BO41" s="1633"/>
      <c r="BP41" s="1633"/>
      <c r="BQ41" s="1633"/>
      <c r="BR41" s="1633"/>
      <c r="BS41" s="1633"/>
      <c r="BT41" s="1633"/>
      <c r="BU41" s="1633"/>
      <c r="BV41" s="1633"/>
      <c r="BW41" s="1633"/>
      <c r="BX41" s="1633"/>
      <c r="BY41" s="1633"/>
      <c r="BZ41" s="1633"/>
      <c r="CA41" s="1633"/>
      <c r="CB41" s="1633"/>
      <c r="CC41" s="1633"/>
      <c r="CD41" s="1633"/>
      <c r="CE41" s="1633"/>
      <c r="CF41" s="1633"/>
      <c r="CG41" s="1633"/>
      <c r="CH41" s="1633"/>
      <c r="CI41" s="1633"/>
      <c r="CJ41" s="1633"/>
      <c r="CK41" s="1633"/>
      <c r="CL41" s="1633"/>
      <c r="CM41" s="1633"/>
      <c r="CN41" s="1633"/>
      <c r="CO41" s="1633"/>
      <c r="CP41" s="1633"/>
      <c r="CQ41" s="1633"/>
      <c r="CR41" s="1633"/>
      <c r="CS41" s="1633"/>
      <c r="CT41" s="1633"/>
      <c r="CU41" s="1633"/>
      <c r="CV41" s="1633"/>
      <c r="CW41" s="1633"/>
      <c r="CX41" s="1633"/>
      <c r="CY41" s="1633"/>
      <c r="CZ41" s="1633"/>
      <c r="DA41" s="1633"/>
      <c r="DB41" s="1633"/>
      <c r="DC41" s="1633"/>
      <c r="DD41" s="1633"/>
      <c r="DE41" s="1633"/>
      <c r="DF41" s="1633"/>
      <c r="DG41" s="1633"/>
      <c r="DH41" s="1633"/>
      <c r="DI41" s="1633"/>
      <c r="DJ41" s="1633"/>
      <c r="DK41" s="1633"/>
      <c r="DL41" s="1633"/>
      <c r="DM41" s="1633"/>
      <c r="DN41" s="1633"/>
      <c r="DO41" s="1633"/>
      <c r="DP41" s="1633"/>
      <c r="DQ41" s="1633"/>
      <c r="DR41" s="1633"/>
      <c r="DS41" s="1633"/>
      <c r="DT41" s="1633"/>
      <c r="DU41" s="1633"/>
      <c r="DV41" s="1633"/>
      <c r="DW41" s="1633"/>
      <c r="DX41" s="1633"/>
      <c r="DY41" s="1633"/>
      <c r="DZ41" s="1633"/>
      <c r="EA41" s="1633"/>
      <c r="EB41" s="1633"/>
      <c r="EC41" s="1633"/>
      <c r="ED41" s="1633"/>
      <c r="EE41" s="1633"/>
      <c r="EF41" s="1633"/>
      <c r="EG41" s="1633"/>
      <c r="EH41" s="1633"/>
      <c r="EI41" s="1633"/>
      <c r="EJ41" s="1633"/>
      <c r="EK41" s="1633"/>
      <c r="EL41" s="1633"/>
      <c r="EM41" s="1633"/>
      <c r="EN41" s="1633"/>
      <c r="EO41" s="1633"/>
      <c r="EP41" s="1633"/>
      <c r="EQ41" s="1633"/>
      <c r="ER41" s="1633"/>
      <c r="ES41" s="1633"/>
      <c r="ET41" s="1633"/>
      <c r="EU41" s="1633"/>
      <c r="EV41" s="1633"/>
      <c r="EW41" s="1633"/>
      <c r="EX41" s="1633"/>
      <c r="EY41" s="1633"/>
      <c r="EZ41" s="1633"/>
      <c r="FA41" s="1633"/>
      <c r="FB41" s="1633"/>
      <c r="FC41" s="1633"/>
      <c r="FD41" s="1633"/>
      <c r="FE41" s="1633"/>
      <c r="FF41" s="1633"/>
      <c r="FG41" s="1633"/>
      <c r="FH41" s="1633"/>
      <c r="FI41" s="1633"/>
      <c r="FJ41" s="1633"/>
      <c r="FK41" s="1633"/>
      <c r="FL41" s="1633"/>
      <c r="FM41" s="1633"/>
      <c r="FN41" s="1633"/>
      <c r="FO41" s="1633"/>
      <c r="FP41" s="1633"/>
      <c r="FQ41" s="1633"/>
      <c r="FR41" s="1633"/>
      <c r="FS41" s="1633"/>
      <c r="FT41" s="1633"/>
      <c r="FU41" s="1633"/>
      <c r="FV41" s="1633"/>
      <c r="FW41" s="1633"/>
      <c r="FX41" s="1633"/>
      <c r="FY41" s="1633"/>
      <c r="FZ41" s="1633"/>
      <c r="GA41" s="1633"/>
      <c r="GB41" s="1633"/>
      <c r="GC41" s="1633"/>
      <c r="GD41" s="1633"/>
      <c r="GE41" s="1633"/>
      <c r="GF41" s="1633"/>
      <c r="GG41" s="1633"/>
      <c r="GH41" s="1633"/>
      <c r="GI41" s="1633"/>
      <c r="GJ41" s="1633"/>
      <c r="GK41" s="1633"/>
      <c r="GL41" s="1633"/>
      <c r="GM41" s="1633"/>
      <c r="GN41" s="1633"/>
      <c r="GO41" s="1633"/>
      <c r="GP41" s="1633"/>
      <c r="GQ41" s="1633"/>
      <c r="GR41" s="1633"/>
      <c r="GS41" s="1633"/>
      <c r="GT41" s="1633"/>
      <c r="GU41" s="1633"/>
      <c r="GV41" s="1633"/>
      <c r="GW41" s="1633"/>
      <c r="GX41" s="1633"/>
      <c r="GY41" s="1633"/>
      <c r="GZ41" s="1633"/>
      <c r="HA41" s="1633"/>
      <c r="HB41" s="1633"/>
      <c r="HC41" s="1633"/>
      <c r="HD41" s="1633"/>
      <c r="HE41" s="1633"/>
      <c r="HF41" s="1633"/>
      <c r="HG41" s="1633"/>
      <c r="HH41" s="1633"/>
      <c r="HI41" s="1633"/>
      <c r="HJ41" s="1633"/>
      <c r="HK41" s="1633"/>
      <c r="HL41" s="1633"/>
      <c r="HM41" s="1633"/>
      <c r="HN41" s="1633"/>
      <c r="HO41" s="1633"/>
      <c r="HP41" s="1633"/>
      <c r="HQ41" s="1633"/>
      <c r="HR41" s="1633"/>
      <c r="HS41" s="1633"/>
      <c r="HT41" s="1633"/>
      <c r="HU41" s="1633"/>
      <c r="HV41" s="1633"/>
      <c r="HW41" s="1633"/>
      <c r="HX41" s="1633"/>
      <c r="HY41" s="1633"/>
      <c r="HZ41" s="1633"/>
      <c r="IA41" s="1633"/>
      <c r="IB41" s="1633"/>
      <c r="IC41" s="1633"/>
      <c r="ID41" s="1633"/>
      <c r="IE41" s="1633"/>
      <c r="IF41" s="1633"/>
      <c r="IG41" s="1633"/>
      <c r="IH41" s="1633"/>
      <c r="II41" s="1633"/>
      <c r="IJ41" s="1633"/>
      <c r="IK41" s="1633"/>
      <c r="IL41" s="1633"/>
      <c r="IM41" s="1633"/>
      <c r="IN41" s="1633"/>
      <c r="IO41" s="1633"/>
      <c r="IP41" s="1633"/>
      <c r="IQ41" s="1633"/>
      <c r="IR41" s="1633"/>
      <c r="IS41" s="1633"/>
      <c r="IT41" s="1633"/>
      <c r="IU41" s="1633"/>
      <c r="IV41" s="1633"/>
      <c r="IW41" s="1633"/>
      <c r="IX41" s="1633"/>
      <c r="IY41" s="1633"/>
      <c r="IZ41" s="1633"/>
      <c r="JA41" s="1633"/>
      <c r="JB41" s="1633"/>
      <c r="JC41" s="1633"/>
      <c r="JD41" s="1633"/>
      <c r="JE41" s="1633"/>
      <c r="JF41" s="1633"/>
      <c r="JG41" s="1633"/>
      <c r="JH41" s="1633"/>
      <c r="JI41" s="1633"/>
      <c r="JJ41" s="1633"/>
      <c r="JK41" s="1633"/>
      <c r="JL41" s="1633"/>
      <c r="JM41" s="1633"/>
      <c r="JN41" s="1633"/>
      <c r="JO41" s="1633"/>
      <c r="JP41" s="1633"/>
      <c r="JQ41" s="1633"/>
      <c r="JR41" s="1633"/>
      <c r="JS41" s="1633"/>
      <c r="JT41" s="1633"/>
      <c r="JU41" s="1633"/>
      <c r="JV41" s="1633"/>
      <c r="JW41" s="1633"/>
      <c r="JX41" s="1633"/>
      <c r="JY41" s="1633"/>
      <c r="JZ41" s="1633"/>
      <c r="KA41" s="1633"/>
      <c r="KB41" s="1633"/>
      <c r="KC41" s="1633"/>
      <c r="KD41" s="1633"/>
      <c r="KE41" s="1633"/>
      <c r="KF41" s="1633"/>
      <c r="KG41" s="1633"/>
      <c r="KH41" s="1633"/>
      <c r="KI41" s="1633"/>
      <c r="KJ41" s="1633"/>
      <c r="KK41" s="1633"/>
      <c r="KL41" s="1633"/>
      <c r="KM41" s="1633"/>
      <c r="KN41" s="1633"/>
      <c r="KO41" s="1633"/>
      <c r="KP41" s="1633"/>
      <c r="KQ41" s="1633"/>
      <c r="KR41" s="1633"/>
      <c r="KS41" s="1633"/>
      <c r="KT41" s="1633"/>
      <c r="KU41" s="1633"/>
      <c r="KV41" s="1633"/>
      <c r="KW41" s="1633"/>
      <c r="KX41" s="1633"/>
      <c r="KY41" s="1633"/>
      <c r="KZ41" s="1633"/>
      <c r="LA41" s="1633"/>
      <c r="LB41" s="1633"/>
      <c r="LC41" s="1633"/>
      <c r="LD41" s="1633"/>
      <c r="LE41" s="1633"/>
      <c r="LF41" s="1633"/>
      <c r="LG41" s="1633"/>
      <c r="LH41" s="1642"/>
      <c r="LI41" s="1642"/>
      <c r="LJ41" s="1642"/>
      <c r="LK41" s="1642"/>
      <c r="LL41" s="1642"/>
      <c r="LM41" s="1642"/>
      <c r="LN41" s="1642"/>
      <c r="LO41" s="1643"/>
    </row>
    <row r="42" s="1479" customFormat="1" ht="47" customHeight="1" spans="1:327">
      <c r="A42" s="1492">
        <v>45880</v>
      </c>
      <c r="B42" s="1493" t="s">
        <v>2923</v>
      </c>
      <c r="C42" s="1494" t="s">
        <v>98</v>
      </c>
      <c r="D42" s="1495">
        <v>4500176492</v>
      </c>
      <c r="E42" s="1496" t="s">
        <v>2924</v>
      </c>
      <c r="F42" s="1495" t="s">
        <v>4907</v>
      </c>
      <c r="G42" s="1498" t="s">
        <v>4780</v>
      </c>
      <c r="H42" s="1498" t="s">
        <v>4780</v>
      </c>
      <c r="I42" s="1521" t="s">
        <v>4765</v>
      </c>
      <c r="J42" s="1522">
        <v>1560</v>
      </c>
      <c r="K42" s="1523">
        <v>0</v>
      </c>
      <c r="L42" s="1523">
        <v>24</v>
      </c>
      <c r="M42" s="1524">
        <f t="shared" si="0"/>
        <v>65</v>
      </c>
      <c r="N42" s="1525">
        <v>45944</v>
      </c>
      <c r="O42" s="1525">
        <v>45943</v>
      </c>
      <c r="P42" s="1526"/>
      <c r="Q42" s="1554" t="s">
        <v>78</v>
      </c>
      <c r="R42" s="1555"/>
      <c r="S42" s="1555"/>
      <c r="T42" s="1555"/>
      <c r="U42" s="1555" t="s">
        <v>1428</v>
      </c>
      <c r="V42" s="1556" t="s">
        <v>2927</v>
      </c>
      <c r="W42" s="1556" t="s">
        <v>111</v>
      </c>
      <c r="X42" s="1557">
        <v>45896</v>
      </c>
      <c r="Y42" s="1578" t="s">
        <v>287</v>
      </c>
      <c r="Z42" s="1557">
        <v>45896</v>
      </c>
      <c r="AA42" s="1579"/>
      <c r="AB42" s="1578"/>
      <c r="AC42" s="1580" t="s">
        <v>4908</v>
      </c>
      <c r="AD42" s="1581" t="s">
        <v>706</v>
      </c>
      <c r="AE42" s="1582">
        <v>0.7644</v>
      </c>
      <c r="AF42" s="1583">
        <f t="shared" si="14"/>
        <v>1192.464</v>
      </c>
      <c r="AG42" s="1602" t="s">
        <v>2929</v>
      </c>
      <c r="AH42" s="1603" t="s">
        <v>81</v>
      </c>
      <c r="AI42" s="1603">
        <v>5</v>
      </c>
      <c r="AJ42" s="1603">
        <f t="shared" si="15"/>
        <v>1560</v>
      </c>
      <c r="AK42" s="1604"/>
      <c r="AL42" s="1605">
        <f>J42/24</f>
        <v>65</v>
      </c>
      <c r="AM42" s="1605"/>
      <c r="AN42" s="1605"/>
      <c r="AO42" s="1605"/>
      <c r="AP42" s="1605" t="s">
        <v>63</v>
      </c>
      <c r="AQ42" s="1616">
        <f t="shared" si="16"/>
        <v>1560</v>
      </c>
      <c r="AR42" s="1605"/>
      <c r="AS42" s="1617">
        <f>J42/5</f>
        <v>312</v>
      </c>
      <c r="AT42" s="1618">
        <f>J42/5</f>
        <v>312</v>
      </c>
      <c r="AU42" s="1618">
        <f>J42/5</f>
        <v>312</v>
      </c>
      <c r="AV42" s="1618">
        <f>J42/5</f>
        <v>312</v>
      </c>
      <c r="AW42" s="1629">
        <f>J42/5</f>
        <v>312</v>
      </c>
      <c r="AX42" s="1630">
        <f>J42*23/24/COUNT(AS42:AW42)</f>
        <v>299</v>
      </c>
      <c r="AY42" s="1622">
        <f>J42/24/COUNT(AS42:AW42)</f>
        <v>13</v>
      </c>
      <c r="AZ42" s="1631"/>
      <c r="BA42" s="1632"/>
      <c r="BB42" s="1633"/>
      <c r="BC42" s="1633"/>
      <c r="BD42" s="1633"/>
      <c r="BE42" s="1633"/>
      <c r="BF42" s="1633"/>
      <c r="BG42" s="1633"/>
      <c r="BH42" s="1633"/>
      <c r="BI42" s="1633"/>
      <c r="BJ42" s="1633"/>
      <c r="BK42" s="1633"/>
      <c r="BL42" s="1633"/>
      <c r="BM42" s="1633"/>
      <c r="BN42" s="1633"/>
      <c r="BO42" s="1633"/>
      <c r="BP42" s="1633"/>
      <c r="BQ42" s="1633"/>
      <c r="BR42" s="1633"/>
      <c r="BS42" s="1633"/>
      <c r="BT42" s="1633"/>
      <c r="BU42" s="1633"/>
      <c r="BV42" s="1633"/>
      <c r="BW42" s="1633"/>
      <c r="BX42" s="1633"/>
      <c r="BY42" s="1633"/>
      <c r="BZ42" s="1633"/>
      <c r="CA42" s="1633"/>
      <c r="CB42" s="1633"/>
      <c r="CC42" s="1633"/>
      <c r="CD42" s="1633"/>
      <c r="CE42" s="1633"/>
      <c r="CF42" s="1633"/>
      <c r="CG42" s="1633"/>
      <c r="CH42" s="1633"/>
      <c r="CI42" s="1633"/>
      <c r="CJ42" s="1633"/>
      <c r="CK42" s="1633"/>
      <c r="CL42" s="1633"/>
      <c r="CM42" s="1633"/>
      <c r="CN42" s="1633"/>
      <c r="CO42" s="1633"/>
      <c r="CP42" s="1633"/>
      <c r="CQ42" s="1633"/>
      <c r="CR42" s="1633"/>
      <c r="CS42" s="1633"/>
      <c r="CT42" s="1633"/>
      <c r="CU42" s="1633"/>
      <c r="CV42" s="1633"/>
      <c r="CW42" s="1633"/>
      <c r="CX42" s="1633"/>
      <c r="CY42" s="1633"/>
      <c r="CZ42" s="1633"/>
      <c r="DA42" s="1633"/>
      <c r="DB42" s="1633"/>
      <c r="DC42" s="1633"/>
      <c r="DD42" s="1633"/>
      <c r="DE42" s="1633"/>
      <c r="DF42" s="1633"/>
      <c r="DG42" s="1633"/>
      <c r="DH42" s="1633"/>
      <c r="DI42" s="1633"/>
      <c r="DJ42" s="1633"/>
      <c r="DK42" s="1633"/>
      <c r="DL42" s="1633"/>
      <c r="DM42" s="1633"/>
      <c r="DN42" s="1633"/>
      <c r="DO42" s="1633"/>
      <c r="DP42" s="1633"/>
      <c r="DQ42" s="1633"/>
      <c r="DR42" s="1633"/>
      <c r="DS42" s="1633"/>
      <c r="DT42" s="1633"/>
      <c r="DU42" s="1633"/>
      <c r="DV42" s="1633"/>
      <c r="DW42" s="1633"/>
      <c r="DX42" s="1633"/>
      <c r="DY42" s="1633"/>
      <c r="DZ42" s="1633"/>
      <c r="EA42" s="1633"/>
      <c r="EB42" s="1633"/>
      <c r="EC42" s="1633"/>
      <c r="ED42" s="1633"/>
      <c r="EE42" s="1633"/>
      <c r="EF42" s="1633"/>
      <c r="EG42" s="1633"/>
      <c r="EH42" s="1633"/>
      <c r="EI42" s="1633"/>
      <c r="EJ42" s="1633"/>
      <c r="EK42" s="1633"/>
      <c r="EL42" s="1633"/>
      <c r="EM42" s="1633"/>
      <c r="EN42" s="1633"/>
      <c r="EO42" s="1633"/>
      <c r="EP42" s="1633"/>
      <c r="EQ42" s="1633"/>
      <c r="ER42" s="1633"/>
      <c r="ES42" s="1633"/>
      <c r="ET42" s="1633"/>
      <c r="EU42" s="1633"/>
      <c r="EV42" s="1633"/>
      <c r="EW42" s="1633"/>
      <c r="EX42" s="1633"/>
      <c r="EY42" s="1633"/>
      <c r="EZ42" s="1633"/>
      <c r="FA42" s="1633"/>
      <c r="FB42" s="1633"/>
      <c r="FC42" s="1633"/>
      <c r="FD42" s="1633"/>
      <c r="FE42" s="1633"/>
      <c r="FF42" s="1633"/>
      <c r="FG42" s="1633"/>
      <c r="FH42" s="1633"/>
      <c r="FI42" s="1633"/>
      <c r="FJ42" s="1633"/>
      <c r="FK42" s="1633"/>
      <c r="FL42" s="1633"/>
      <c r="FM42" s="1633"/>
      <c r="FN42" s="1633"/>
      <c r="FO42" s="1633"/>
      <c r="FP42" s="1633"/>
      <c r="FQ42" s="1633"/>
      <c r="FR42" s="1633"/>
      <c r="FS42" s="1633"/>
      <c r="FT42" s="1633"/>
      <c r="FU42" s="1633"/>
      <c r="FV42" s="1633"/>
      <c r="FW42" s="1633"/>
      <c r="FX42" s="1633"/>
      <c r="FY42" s="1633"/>
      <c r="FZ42" s="1633"/>
      <c r="GA42" s="1633"/>
      <c r="GB42" s="1633"/>
      <c r="GC42" s="1633"/>
      <c r="GD42" s="1633"/>
      <c r="GE42" s="1633"/>
      <c r="GF42" s="1633"/>
      <c r="GG42" s="1633"/>
      <c r="GH42" s="1633"/>
      <c r="GI42" s="1633"/>
      <c r="GJ42" s="1633"/>
      <c r="GK42" s="1633"/>
      <c r="GL42" s="1633"/>
      <c r="GM42" s="1633"/>
      <c r="GN42" s="1633"/>
      <c r="GO42" s="1633"/>
      <c r="GP42" s="1633"/>
      <c r="GQ42" s="1633"/>
      <c r="GR42" s="1633"/>
      <c r="GS42" s="1633"/>
      <c r="GT42" s="1633"/>
      <c r="GU42" s="1633"/>
      <c r="GV42" s="1633"/>
      <c r="GW42" s="1633"/>
      <c r="GX42" s="1633"/>
      <c r="GY42" s="1633"/>
      <c r="GZ42" s="1633"/>
      <c r="HA42" s="1633"/>
      <c r="HB42" s="1633"/>
      <c r="HC42" s="1633"/>
      <c r="HD42" s="1633"/>
      <c r="HE42" s="1633"/>
      <c r="HF42" s="1633"/>
      <c r="HG42" s="1633"/>
      <c r="HH42" s="1633"/>
      <c r="HI42" s="1633"/>
      <c r="HJ42" s="1633"/>
      <c r="HK42" s="1633"/>
      <c r="HL42" s="1633"/>
      <c r="HM42" s="1633"/>
      <c r="HN42" s="1633"/>
      <c r="HO42" s="1633"/>
      <c r="HP42" s="1633"/>
      <c r="HQ42" s="1633"/>
      <c r="HR42" s="1633"/>
      <c r="HS42" s="1633"/>
      <c r="HT42" s="1633"/>
      <c r="HU42" s="1633"/>
      <c r="HV42" s="1633"/>
      <c r="HW42" s="1633"/>
      <c r="HX42" s="1633"/>
      <c r="HY42" s="1633"/>
      <c r="HZ42" s="1633"/>
      <c r="IA42" s="1633"/>
      <c r="IB42" s="1633"/>
      <c r="IC42" s="1633"/>
      <c r="ID42" s="1633"/>
      <c r="IE42" s="1633"/>
      <c r="IF42" s="1633"/>
      <c r="IG42" s="1633"/>
      <c r="IH42" s="1633"/>
      <c r="II42" s="1633"/>
      <c r="IJ42" s="1633"/>
      <c r="IK42" s="1633"/>
      <c r="IL42" s="1633"/>
      <c r="IM42" s="1633"/>
      <c r="IN42" s="1633"/>
      <c r="IO42" s="1633"/>
      <c r="IP42" s="1633"/>
      <c r="IQ42" s="1633"/>
      <c r="IR42" s="1633"/>
      <c r="IS42" s="1633"/>
      <c r="IT42" s="1633"/>
      <c r="IU42" s="1633"/>
      <c r="IV42" s="1633"/>
      <c r="IW42" s="1633"/>
      <c r="IX42" s="1633"/>
      <c r="IY42" s="1633"/>
      <c r="IZ42" s="1633"/>
      <c r="JA42" s="1633"/>
      <c r="JB42" s="1633"/>
      <c r="JC42" s="1633"/>
      <c r="JD42" s="1633"/>
      <c r="JE42" s="1633"/>
      <c r="JF42" s="1633"/>
      <c r="JG42" s="1633"/>
      <c r="JH42" s="1633"/>
      <c r="JI42" s="1633"/>
      <c r="JJ42" s="1633"/>
      <c r="JK42" s="1633"/>
      <c r="JL42" s="1633"/>
      <c r="JM42" s="1633"/>
      <c r="JN42" s="1633"/>
      <c r="JO42" s="1633"/>
      <c r="JP42" s="1633"/>
      <c r="JQ42" s="1633"/>
      <c r="JR42" s="1633"/>
      <c r="JS42" s="1633"/>
      <c r="JT42" s="1633"/>
      <c r="JU42" s="1633"/>
      <c r="JV42" s="1633"/>
      <c r="JW42" s="1633"/>
      <c r="JX42" s="1633"/>
      <c r="JY42" s="1633"/>
      <c r="JZ42" s="1633"/>
      <c r="KA42" s="1633"/>
      <c r="KB42" s="1633"/>
      <c r="KC42" s="1633"/>
      <c r="KD42" s="1633"/>
      <c r="KE42" s="1633"/>
      <c r="KF42" s="1633"/>
      <c r="KG42" s="1633"/>
      <c r="KH42" s="1633"/>
      <c r="KI42" s="1633"/>
      <c r="KJ42" s="1633"/>
      <c r="KK42" s="1633"/>
      <c r="KL42" s="1633"/>
      <c r="KM42" s="1633"/>
      <c r="KN42" s="1633"/>
      <c r="KO42" s="1633"/>
      <c r="KP42" s="1633"/>
      <c r="KQ42" s="1633"/>
      <c r="KR42" s="1633"/>
      <c r="KS42" s="1633"/>
      <c r="KT42" s="1633"/>
      <c r="KU42" s="1633"/>
      <c r="KV42" s="1633"/>
      <c r="KW42" s="1633"/>
      <c r="KX42" s="1633"/>
      <c r="KY42" s="1633"/>
      <c r="KZ42" s="1633"/>
      <c r="LA42" s="1633"/>
      <c r="LB42" s="1633"/>
      <c r="LC42" s="1633"/>
      <c r="LD42" s="1633"/>
      <c r="LE42" s="1633"/>
      <c r="LF42" s="1633"/>
      <c r="LG42" s="1633"/>
      <c r="LH42" s="1642"/>
      <c r="LI42" s="1642"/>
      <c r="LJ42" s="1642"/>
      <c r="LK42" s="1642"/>
      <c r="LL42" s="1642"/>
      <c r="LM42" s="1642"/>
      <c r="LN42" s="1642"/>
      <c r="LO42" s="1643"/>
    </row>
    <row r="43" s="1479" customFormat="1" ht="47" customHeight="1" spans="1:327">
      <c r="A43" s="1492">
        <v>45906</v>
      </c>
      <c r="B43" s="1493" t="s">
        <v>753</v>
      </c>
      <c r="C43" s="1494" t="s">
        <v>115</v>
      </c>
      <c r="D43" s="1495">
        <v>4500178976</v>
      </c>
      <c r="E43" s="1496"/>
      <c r="F43" s="1495" t="s">
        <v>4909</v>
      </c>
      <c r="G43" s="1498" t="s">
        <v>4910</v>
      </c>
      <c r="H43" s="1498" t="s">
        <v>4910</v>
      </c>
      <c r="I43" s="1521" t="s">
        <v>4911</v>
      </c>
      <c r="J43" s="1522">
        <v>1920</v>
      </c>
      <c r="K43" s="1523">
        <v>0</v>
      </c>
      <c r="L43" s="1523">
        <v>48</v>
      </c>
      <c r="M43" s="1524">
        <f t="shared" si="0"/>
        <v>40</v>
      </c>
      <c r="N43" s="1525">
        <v>45947</v>
      </c>
      <c r="O43" s="1525">
        <v>45945</v>
      </c>
      <c r="P43" s="1526"/>
      <c r="Q43" s="1554" t="s">
        <v>78</v>
      </c>
      <c r="R43" s="1555"/>
      <c r="S43" s="1555"/>
      <c r="T43" s="1555"/>
      <c r="U43" s="1555" t="s">
        <v>1428</v>
      </c>
      <c r="V43" s="1556" t="s">
        <v>4912</v>
      </c>
      <c r="W43" s="1556" t="s">
        <v>111</v>
      </c>
      <c r="X43" s="1557">
        <v>45910</v>
      </c>
      <c r="Y43" s="1578" t="s">
        <v>88</v>
      </c>
      <c r="Z43" s="1557">
        <v>45917</v>
      </c>
      <c r="AA43" s="1579"/>
      <c r="AB43" s="1578"/>
      <c r="AC43" s="1580" t="s">
        <v>3941</v>
      </c>
      <c r="AD43" s="1581" t="s">
        <v>122</v>
      </c>
      <c r="AE43" s="1582">
        <v>1.31</v>
      </c>
      <c r="AF43" s="1583">
        <f t="shared" si="14"/>
        <v>2515.2</v>
      </c>
      <c r="AG43" s="1602" t="s">
        <v>4913</v>
      </c>
      <c r="AH43" s="1603" t="s">
        <v>81</v>
      </c>
      <c r="AI43" s="1603" t="s">
        <v>1720</v>
      </c>
      <c r="AJ43" s="1603">
        <f t="shared" si="15"/>
        <v>1920</v>
      </c>
      <c r="AK43" s="1604"/>
      <c r="AL43" s="1605"/>
      <c r="AM43" s="1605"/>
      <c r="AN43" s="1605"/>
      <c r="AO43" s="1605"/>
      <c r="AP43" s="1605" t="s">
        <v>63</v>
      </c>
      <c r="AQ43" s="1616">
        <f t="shared" si="16"/>
        <v>1920</v>
      </c>
      <c r="AR43" s="1605"/>
      <c r="AS43" s="1617">
        <f>J43</f>
        <v>1920</v>
      </c>
      <c r="AT43" s="1618"/>
      <c r="AU43" s="1618"/>
      <c r="AV43" s="1618"/>
      <c r="AW43" s="1629"/>
      <c r="AX43" s="1630"/>
      <c r="AY43" s="1622"/>
      <c r="AZ43" s="1631"/>
      <c r="BA43" s="1632"/>
      <c r="BB43" s="1633"/>
      <c r="BC43" s="1633"/>
      <c r="BD43" s="1633"/>
      <c r="BE43" s="1633"/>
      <c r="BF43" s="1633"/>
      <c r="BG43" s="1633"/>
      <c r="BH43" s="1633"/>
      <c r="BI43" s="1633"/>
      <c r="BJ43" s="1633"/>
      <c r="BK43" s="1633"/>
      <c r="BL43" s="1633"/>
      <c r="BM43" s="1633"/>
      <c r="BN43" s="1633"/>
      <c r="BO43" s="1633"/>
      <c r="BP43" s="1633"/>
      <c r="BQ43" s="1633"/>
      <c r="BR43" s="1633"/>
      <c r="BS43" s="1633"/>
      <c r="BT43" s="1633"/>
      <c r="BU43" s="1633"/>
      <c r="BV43" s="1633"/>
      <c r="BW43" s="1633"/>
      <c r="BX43" s="1633"/>
      <c r="BY43" s="1633"/>
      <c r="BZ43" s="1633"/>
      <c r="CA43" s="1633"/>
      <c r="CB43" s="1633"/>
      <c r="CC43" s="1633"/>
      <c r="CD43" s="1633"/>
      <c r="CE43" s="1633"/>
      <c r="CF43" s="1633"/>
      <c r="CG43" s="1633"/>
      <c r="CH43" s="1633"/>
      <c r="CI43" s="1633"/>
      <c r="CJ43" s="1633"/>
      <c r="CK43" s="1633"/>
      <c r="CL43" s="1633"/>
      <c r="CM43" s="1633"/>
      <c r="CN43" s="1633"/>
      <c r="CO43" s="1633"/>
      <c r="CP43" s="1633"/>
      <c r="CQ43" s="1633"/>
      <c r="CR43" s="1633"/>
      <c r="CS43" s="1633"/>
      <c r="CT43" s="1633"/>
      <c r="CU43" s="1633"/>
      <c r="CV43" s="1633"/>
      <c r="CW43" s="1633"/>
      <c r="CX43" s="1633"/>
      <c r="CY43" s="1633"/>
      <c r="CZ43" s="1633"/>
      <c r="DA43" s="1633"/>
      <c r="DB43" s="1633"/>
      <c r="DC43" s="1633"/>
      <c r="DD43" s="1633"/>
      <c r="DE43" s="1633"/>
      <c r="DF43" s="1633"/>
      <c r="DG43" s="1633"/>
      <c r="DH43" s="1633"/>
      <c r="DI43" s="1633"/>
      <c r="DJ43" s="1633"/>
      <c r="DK43" s="1633"/>
      <c r="DL43" s="1633"/>
      <c r="DM43" s="1633"/>
      <c r="DN43" s="1633"/>
      <c r="DO43" s="1633"/>
      <c r="DP43" s="1633"/>
      <c r="DQ43" s="1633"/>
      <c r="DR43" s="1633"/>
      <c r="DS43" s="1633"/>
      <c r="DT43" s="1633"/>
      <c r="DU43" s="1633"/>
      <c r="DV43" s="1633"/>
      <c r="DW43" s="1633"/>
      <c r="DX43" s="1633"/>
      <c r="DY43" s="1633"/>
      <c r="DZ43" s="1633"/>
      <c r="EA43" s="1633"/>
      <c r="EB43" s="1633"/>
      <c r="EC43" s="1633"/>
      <c r="ED43" s="1633"/>
      <c r="EE43" s="1633"/>
      <c r="EF43" s="1633"/>
      <c r="EG43" s="1633"/>
      <c r="EH43" s="1633"/>
      <c r="EI43" s="1633"/>
      <c r="EJ43" s="1633"/>
      <c r="EK43" s="1633"/>
      <c r="EL43" s="1633"/>
      <c r="EM43" s="1633"/>
      <c r="EN43" s="1633"/>
      <c r="EO43" s="1633"/>
      <c r="EP43" s="1633"/>
      <c r="EQ43" s="1633"/>
      <c r="ER43" s="1633"/>
      <c r="ES43" s="1633"/>
      <c r="ET43" s="1633"/>
      <c r="EU43" s="1633"/>
      <c r="EV43" s="1633"/>
      <c r="EW43" s="1633"/>
      <c r="EX43" s="1633"/>
      <c r="EY43" s="1633"/>
      <c r="EZ43" s="1633"/>
      <c r="FA43" s="1633"/>
      <c r="FB43" s="1633"/>
      <c r="FC43" s="1633"/>
      <c r="FD43" s="1633"/>
      <c r="FE43" s="1633"/>
      <c r="FF43" s="1633"/>
      <c r="FG43" s="1633"/>
      <c r="FH43" s="1633"/>
      <c r="FI43" s="1633"/>
      <c r="FJ43" s="1633"/>
      <c r="FK43" s="1633"/>
      <c r="FL43" s="1633"/>
      <c r="FM43" s="1633"/>
      <c r="FN43" s="1633"/>
      <c r="FO43" s="1633"/>
      <c r="FP43" s="1633"/>
      <c r="FQ43" s="1633"/>
      <c r="FR43" s="1633"/>
      <c r="FS43" s="1633"/>
      <c r="FT43" s="1633"/>
      <c r="FU43" s="1633"/>
      <c r="FV43" s="1633"/>
      <c r="FW43" s="1633"/>
      <c r="FX43" s="1633"/>
      <c r="FY43" s="1633"/>
      <c r="FZ43" s="1633"/>
      <c r="GA43" s="1633"/>
      <c r="GB43" s="1633"/>
      <c r="GC43" s="1633"/>
      <c r="GD43" s="1633"/>
      <c r="GE43" s="1633"/>
      <c r="GF43" s="1633"/>
      <c r="GG43" s="1633"/>
      <c r="GH43" s="1633"/>
      <c r="GI43" s="1633"/>
      <c r="GJ43" s="1633"/>
      <c r="GK43" s="1633"/>
      <c r="GL43" s="1633"/>
      <c r="GM43" s="1633"/>
      <c r="GN43" s="1633"/>
      <c r="GO43" s="1633"/>
      <c r="GP43" s="1633"/>
      <c r="GQ43" s="1633"/>
      <c r="GR43" s="1633"/>
      <c r="GS43" s="1633"/>
      <c r="GT43" s="1633"/>
      <c r="GU43" s="1633"/>
      <c r="GV43" s="1633"/>
      <c r="GW43" s="1633"/>
      <c r="GX43" s="1633"/>
      <c r="GY43" s="1633"/>
      <c r="GZ43" s="1633"/>
      <c r="HA43" s="1633"/>
      <c r="HB43" s="1633"/>
      <c r="HC43" s="1633"/>
      <c r="HD43" s="1633"/>
      <c r="HE43" s="1633"/>
      <c r="HF43" s="1633"/>
      <c r="HG43" s="1633"/>
      <c r="HH43" s="1633"/>
      <c r="HI43" s="1633"/>
      <c r="HJ43" s="1633"/>
      <c r="HK43" s="1633"/>
      <c r="HL43" s="1633"/>
      <c r="HM43" s="1633"/>
      <c r="HN43" s="1633"/>
      <c r="HO43" s="1633"/>
      <c r="HP43" s="1633"/>
      <c r="HQ43" s="1633"/>
      <c r="HR43" s="1633"/>
      <c r="HS43" s="1633"/>
      <c r="HT43" s="1633"/>
      <c r="HU43" s="1633"/>
      <c r="HV43" s="1633"/>
      <c r="HW43" s="1633"/>
      <c r="HX43" s="1633"/>
      <c r="HY43" s="1633"/>
      <c r="HZ43" s="1633"/>
      <c r="IA43" s="1633"/>
      <c r="IB43" s="1633"/>
      <c r="IC43" s="1633"/>
      <c r="ID43" s="1633"/>
      <c r="IE43" s="1633"/>
      <c r="IF43" s="1633"/>
      <c r="IG43" s="1633"/>
      <c r="IH43" s="1633"/>
      <c r="II43" s="1633"/>
      <c r="IJ43" s="1633"/>
      <c r="IK43" s="1633"/>
      <c r="IL43" s="1633"/>
      <c r="IM43" s="1633"/>
      <c r="IN43" s="1633"/>
      <c r="IO43" s="1633"/>
      <c r="IP43" s="1633"/>
      <c r="IQ43" s="1633"/>
      <c r="IR43" s="1633"/>
      <c r="IS43" s="1633"/>
      <c r="IT43" s="1633"/>
      <c r="IU43" s="1633"/>
      <c r="IV43" s="1633"/>
      <c r="IW43" s="1633"/>
      <c r="IX43" s="1633"/>
      <c r="IY43" s="1633"/>
      <c r="IZ43" s="1633"/>
      <c r="JA43" s="1633"/>
      <c r="JB43" s="1633"/>
      <c r="JC43" s="1633"/>
      <c r="JD43" s="1633"/>
      <c r="JE43" s="1633"/>
      <c r="JF43" s="1633"/>
      <c r="JG43" s="1633"/>
      <c r="JH43" s="1633"/>
      <c r="JI43" s="1633"/>
      <c r="JJ43" s="1633"/>
      <c r="JK43" s="1633"/>
      <c r="JL43" s="1633"/>
      <c r="JM43" s="1633"/>
      <c r="JN43" s="1633"/>
      <c r="JO43" s="1633"/>
      <c r="JP43" s="1633"/>
      <c r="JQ43" s="1633"/>
      <c r="JR43" s="1633"/>
      <c r="JS43" s="1633"/>
      <c r="JT43" s="1633"/>
      <c r="JU43" s="1633"/>
      <c r="JV43" s="1633"/>
      <c r="JW43" s="1633"/>
      <c r="JX43" s="1633"/>
      <c r="JY43" s="1633"/>
      <c r="JZ43" s="1633"/>
      <c r="KA43" s="1633"/>
      <c r="KB43" s="1633"/>
      <c r="KC43" s="1633"/>
      <c r="KD43" s="1633"/>
      <c r="KE43" s="1633"/>
      <c r="KF43" s="1633"/>
      <c r="KG43" s="1633"/>
      <c r="KH43" s="1633"/>
      <c r="KI43" s="1633"/>
      <c r="KJ43" s="1633"/>
      <c r="KK43" s="1633"/>
      <c r="KL43" s="1633"/>
      <c r="KM43" s="1633"/>
      <c r="KN43" s="1633"/>
      <c r="KO43" s="1633"/>
      <c r="KP43" s="1633"/>
      <c r="KQ43" s="1633"/>
      <c r="KR43" s="1633"/>
      <c r="KS43" s="1633"/>
      <c r="KT43" s="1633"/>
      <c r="KU43" s="1633"/>
      <c r="KV43" s="1633"/>
      <c r="KW43" s="1633"/>
      <c r="KX43" s="1633"/>
      <c r="KY43" s="1633"/>
      <c r="KZ43" s="1633"/>
      <c r="LA43" s="1633"/>
      <c r="LB43" s="1633"/>
      <c r="LC43" s="1633"/>
      <c r="LD43" s="1633"/>
      <c r="LE43" s="1633"/>
      <c r="LF43" s="1633"/>
      <c r="LG43" s="1633"/>
      <c r="LH43" s="1642"/>
      <c r="LI43" s="1642"/>
      <c r="LJ43" s="1642"/>
      <c r="LK43" s="1642"/>
      <c r="LL43" s="1642"/>
      <c r="LM43" s="1642"/>
      <c r="LN43" s="1642"/>
      <c r="LO43" s="1643"/>
    </row>
    <row r="44" s="1479" customFormat="1" ht="47" customHeight="1" spans="1:327">
      <c r="A44" s="1492">
        <v>45906</v>
      </c>
      <c r="B44" s="1493" t="s">
        <v>753</v>
      </c>
      <c r="C44" s="1494" t="s">
        <v>115</v>
      </c>
      <c r="D44" s="1495">
        <v>4500178976</v>
      </c>
      <c r="E44" s="1496"/>
      <c r="F44" s="1495" t="s">
        <v>4914</v>
      </c>
      <c r="G44" s="1498" t="s">
        <v>4915</v>
      </c>
      <c r="H44" s="1498" t="s">
        <v>4915</v>
      </c>
      <c r="I44" s="1521" t="s">
        <v>4916</v>
      </c>
      <c r="J44" s="1522">
        <v>1920</v>
      </c>
      <c r="K44" s="1523">
        <v>0</v>
      </c>
      <c r="L44" s="1523">
        <v>48</v>
      </c>
      <c r="M44" s="1524">
        <f t="shared" si="0"/>
        <v>40</v>
      </c>
      <c r="N44" s="1525">
        <v>45947</v>
      </c>
      <c r="O44" s="1525">
        <v>45945</v>
      </c>
      <c r="P44" s="1526"/>
      <c r="Q44" s="1554" t="s">
        <v>78</v>
      </c>
      <c r="R44" s="1555"/>
      <c r="S44" s="1555"/>
      <c r="T44" s="1555"/>
      <c r="U44" s="1555" t="s">
        <v>1428</v>
      </c>
      <c r="V44" s="1556" t="s">
        <v>4912</v>
      </c>
      <c r="W44" s="1556" t="s">
        <v>111</v>
      </c>
      <c r="X44" s="1557">
        <v>45910</v>
      </c>
      <c r="Y44" s="1578" t="s">
        <v>88</v>
      </c>
      <c r="Z44" s="1557">
        <v>45917</v>
      </c>
      <c r="AA44" s="1579"/>
      <c r="AB44" s="1578"/>
      <c r="AC44" s="1580" t="s">
        <v>3941</v>
      </c>
      <c r="AD44" s="1581" t="s">
        <v>122</v>
      </c>
      <c r="AE44" s="1582">
        <v>1.31</v>
      </c>
      <c r="AF44" s="1583">
        <f t="shared" si="14"/>
        <v>2515.2</v>
      </c>
      <c r="AG44" s="1602" t="s">
        <v>4913</v>
      </c>
      <c r="AH44" s="1603" t="s">
        <v>81</v>
      </c>
      <c r="AI44" s="1603" t="s">
        <v>3805</v>
      </c>
      <c r="AJ44" s="1603">
        <f t="shared" si="15"/>
        <v>1920</v>
      </c>
      <c r="AK44" s="1604"/>
      <c r="AL44" s="1605"/>
      <c r="AM44" s="1605"/>
      <c r="AN44" s="1605"/>
      <c r="AO44" s="1605"/>
      <c r="AP44" s="1605" t="s">
        <v>63</v>
      </c>
      <c r="AQ44" s="1616">
        <f t="shared" si="16"/>
        <v>1920</v>
      </c>
      <c r="AR44" s="1605"/>
      <c r="AS44" s="1617"/>
      <c r="AT44" s="1618">
        <f>J44</f>
        <v>1920</v>
      </c>
      <c r="AU44" s="1618"/>
      <c r="AV44" s="1618"/>
      <c r="AW44" s="1629"/>
      <c r="AX44" s="1630"/>
      <c r="AY44" s="1622"/>
      <c r="AZ44" s="1631"/>
      <c r="BA44" s="1632"/>
      <c r="BB44" s="1633"/>
      <c r="BC44" s="1633"/>
      <c r="BD44" s="1633"/>
      <c r="BE44" s="1633"/>
      <c r="BF44" s="1633"/>
      <c r="BG44" s="1633"/>
      <c r="BH44" s="1633"/>
      <c r="BI44" s="1633"/>
      <c r="BJ44" s="1633"/>
      <c r="BK44" s="1633"/>
      <c r="BL44" s="1633"/>
      <c r="BM44" s="1633"/>
      <c r="BN44" s="1633"/>
      <c r="BO44" s="1633"/>
      <c r="BP44" s="1633"/>
      <c r="BQ44" s="1633"/>
      <c r="BR44" s="1633"/>
      <c r="BS44" s="1633"/>
      <c r="BT44" s="1633"/>
      <c r="BU44" s="1633"/>
      <c r="BV44" s="1633"/>
      <c r="BW44" s="1633"/>
      <c r="BX44" s="1633"/>
      <c r="BY44" s="1633"/>
      <c r="BZ44" s="1633"/>
      <c r="CA44" s="1633"/>
      <c r="CB44" s="1633"/>
      <c r="CC44" s="1633"/>
      <c r="CD44" s="1633"/>
      <c r="CE44" s="1633"/>
      <c r="CF44" s="1633"/>
      <c r="CG44" s="1633"/>
      <c r="CH44" s="1633"/>
      <c r="CI44" s="1633"/>
      <c r="CJ44" s="1633"/>
      <c r="CK44" s="1633"/>
      <c r="CL44" s="1633"/>
      <c r="CM44" s="1633"/>
      <c r="CN44" s="1633"/>
      <c r="CO44" s="1633"/>
      <c r="CP44" s="1633"/>
      <c r="CQ44" s="1633"/>
      <c r="CR44" s="1633"/>
      <c r="CS44" s="1633"/>
      <c r="CT44" s="1633"/>
      <c r="CU44" s="1633"/>
      <c r="CV44" s="1633"/>
      <c r="CW44" s="1633"/>
      <c r="CX44" s="1633"/>
      <c r="CY44" s="1633"/>
      <c r="CZ44" s="1633"/>
      <c r="DA44" s="1633"/>
      <c r="DB44" s="1633"/>
      <c r="DC44" s="1633"/>
      <c r="DD44" s="1633"/>
      <c r="DE44" s="1633"/>
      <c r="DF44" s="1633"/>
      <c r="DG44" s="1633"/>
      <c r="DH44" s="1633"/>
      <c r="DI44" s="1633"/>
      <c r="DJ44" s="1633"/>
      <c r="DK44" s="1633"/>
      <c r="DL44" s="1633"/>
      <c r="DM44" s="1633"/>
      <c r="DN44" s="1633"/>
      <c r="DO44" s="1633"/>
      <c r="DP44" s="1633"/>
      <c r="DQ44" s="1633"/>
      <c r="DR44" s="1633"/>
      <c r="DS44" s="1633"/>
      <c r="DT44" s="1633"/>
      <c r="DU44" s="1633"/>
      <c r="DV44" s="1633"/>
      <c r="DW44" s="1633"/>
      <c r="DX44" s="1633"/>
      <c r="DY44" s="1633"/>
      <c r="DZ44" s="1633"/>
      <c r="EA44" s="1633"/>
      <c r="EB44" s="1633"/>
      <c r="EC44" s="1633"/>
      <c r="ED44" s="1633"/>
      <c r="EE44" s="1633"/>
      <c r="EF44" s="1633"/>
      <c r="EG44" s="1633"/>
      <c r="EH44" s="1633"/>
      <c r="EI44" s="1633"/>
      <c r="EJ44" s="1633"/>
      <c r="EK44" s="1633"/>
      <c r="EL44" s="1633"/>
      <c r="EM44" s="1633"/>
      <c r="EN44" s="1633"/>
      <c r="EO44" s="1633"/>
      <c r="EP44" s="1633"/>
      <c r="EQ44" s="1633"/>
      <c r="ER44" s="1633"/>
      <c r="ES44" s="1633"/>
      <c r="ET44" s="1633"/>
      <c r="EU44" s="1633"/>
      <c r="EV44" s="1633"/>
      <c r="EW44" s="1633"/>
      <c r="EX44" s="1633"/>
      <c r="EY44" s="1633"/>
      <c r="EZ44" s="1633"/>
      <c r="FA44" s="1633"/>
      <c r="FB44" s="1633"/>
      <c r="FC44" s="1633"/>
      <c r="FD44" s="1633"/>
      <c r="FE44" s="1633"/>
      <c r="FF44" s="1633"/>
      <c r="FG44" s="1633"/>
      <c r="FH44" s="1633"/>
      <c r="FI44" s="1633"/>
      <c r="FJ44" s="1633"/>
      <c r="FK44" s="1633"/>
      <c r="FL44" s="1633"/>
      <c r="FM44" s="1633"/>
      <c r="FN44" s="1633"/>
      <c r="FO44" s="1633"/>
      <c r="FP44" s="1633"/>
      <c r="FQ44" s="1633"/>
      <c r="FR44" s="1633"/>
      <c r="FS44" s="1633"/>
      <c r="FT44" s="1633"/>
      <c r="FU44" s="1633"/>
      <c r="FV44" s="1633"/>
      <c r="FW44" s="1633"/>
      <c r="FX44" s="1633"/>
      <c r="FY44" s="1633"/>
      <c r="FZ44" s="1633"/>
      <c r="GA44" s="1633"/>
      <c r="GB44" s="1633"/>
      <c r="GC44" s="1633"/>
      <c r="GD44" s="1633"/>
      <c r="GE44" s="1633"/>
      <c r="GF44" s="1633"/>
      <c r="GG44" s="1633"/>
      <c r="GH44" s="1633"/>
      <c r="GI44" s="1633"/>
      <c r="GJ44" s="1633"/>
      <c r="GK44" s="1633"/>
      <c r="GL44" s="1633"/>
      <c r="GM44" s="1633"/>
      <c r="GN44" s="1633"/>
      <c r="GO44" s="1633"/>
      <c r="GP44" s="1633"/>
      <c r="GQ44" s="1633"/>
      <c r="GR44" s="1633"/>
      <c r="GS44" s="1633"/>
      <c r="GT44" s="1633"/>
      <c r="GU44" s="1633"/>
      <c r="GV44" s="1633"/>
      <c r="GW44" s="1633"/>
      <c r="GX44" s="1633"/>
      <c r="GY44" s="1633"/>
      <c r="GZ44" s="1633"/>
      <c r="HA44" s="1633"/>
      <c r="HB44" s="1633"/>
      <c r="HC44" s="1633"/>
      <c r="HD44" s="1633"/>
      <c r="HE44" s="1633"/>
      <c r="HF44" s="1633"/>
      <c r="HG44" s="1633"/>
      <c r="HH44" s="1633"/>
      <c r="HI44" s="1633"/>
      <c r="HJ44" s="1633"/>
      <c r="HK44" s="1633"/>
      <c r="HL44" s="1633"/>
      <c r="HM44" s="1633"/>
      <c r="HN44" s="1633"/>
      <c r="HO44" s="1633"/>
      <c r="HP44" s="1633"/>
      <c r="HQ44" s="1633"/>
      <c r="HR44" s="1633"/>
      <c r="HS44" s="1633"/>
      <c r="HT44" s="1633"/>
      <c r="HU44" s="1633"/>
      <c r="HV44" s="1633"/>
      <c r="HW44" s="1633"/>
      <c r="HX44" s="1633"/>
      <c r="HY44" s="1633"/>
      <c r="HZ44" s="1633"/>
      <c r="IA44" s="1633"/>
      <c r="IB44" s="1633"/>
      <c r="IC44" s="1633"/>
      <c r="ID44" s="1633"/>
      <c r="IE44" s="1633"/>
      <c r="IF44" s="1633"/>
      <c r="IG44" s="1633"/>
      <c r="IH44" s="1633"/>
      <c r="II44" s="1633"/>
      <c r="IJ44" s="1633"/>
      <c r="IK44" s="1633"/>
      <c r="IL44" s="1633"/>
      <c r="IM44" s="1633"/>
      <c r="IN44" s="1633"/>
      <c r="IO44" s="1633"/>
      <c r="IP44" s="1633"/>
      <c r="IQ44" s="1633"/>
      <c r="IR44" s="1633"/>
      <c r="IS44" s="1633"/>
      <c r="IT44" s="1633"/>
      <c r="IU44" s="1633"/>
      <c r="IV44" s="1633"/>
      <c r="IW44" s="1633"/>
      <c r="IX44" s="1633"/>
      <c r="IY44" s="1633"/>
      <c r="IZ44" s="1633"/>
      <c r="JA44" s="1633"/>
      <c r="JB44" s="1633"/>
      <c r="JC44" s="1633"/>
      <c r="JD44" s="1633"/>
      <c r="JE44" s="1633"/>
      <c r="JF44" s="1633"/>
      <c r="JG44" s="1633"/>
      <c r="JH44" s="1633"/>
      <c r="JI44" s="1633"/>
      <c r="JJ44" s="1633"/>
      <c r="JK44" s="1633"/>
      <c r="JL44" s="1633"/>
      <c r="JM44" s="1633"/>
      <c r="JN44" s="1633"/>
      <c r="JO44" s="1633"/>
      <c r="JP44" s="1633"/>
      <c r="JQ44" s="1633"/>
      <c r="JR44" s="1633"/>
      <c r="JS44" s="1633"/>
      <c r="JT44" s="1633"/>
      <c r="JU44" s="1633"/>
      <c r="JV44" s="1633"/>
      <c r="JW44" s="1633"/>
      <c r="JX44" s="1633"/>
      <c r="JY44" s="1633"/>
      <c r="JZ44" s="1633"/>
      <c r="KA44" s="1633"/>
      <c r="KB44" s="1633"/>
      <c r="KC44" s="1633"/>
      <c r="KD44" s="1633"/>
      <c r="KE44" s="1633"/>
      <c r="KF44" s="1633"/>
      <c r="KG44" s="1633"/>
      <c r="KH44" s="1633"/>
      <c r="KI44" s="1633"/>
      <c r="KJ44" s="1633"/>
      <c r="KK44" s="1633"/>
      <c r="KL44" s="1633"/>
      <c r="KM44" s="1633"/>
      <c r="KN44" s="1633"/>
      <c r="KO44" s="1633"/>
      <c r="KP44" s="1633"/>
      <c r="KQ44" s="1633"/>
      <c r="KR44" s="1633"/>
      <c r="KS44" s="1633"/>
      <c r="KT44" s="1633"/>
      <c r="KU44" s="1633"/>
      <c r="KV44" s="1633"/>
      <c r="KW44" s="1633"/>
      <c r="KX44" s="1633"/>
      <c r="KY44" s="1633"/>
      <c r="KZ44" s="1633"/>
      <c r="LA44" s="1633"/>
      <c r="LB44" s="1633"/>
      <c r="LC44" s="1633"/>
      <c r="LD44" s="1633"/>
      <c r="LE44" s="1633"/>
      <c r="LF44" s="1633"/>
      <c r="LG44" s="1633"/>
      <c r="LH44" s="1642"/>
      <c r="LI44" s="1642"/>
      <c r="LJ44" s="1642"/>
      <c r="LK44" s="1642"/>
      <c r="LL44" s="1642"/>
      <c r="LM44" s="1642"/>
      <c r="LN44" s="1642"/>
      <c r="LO44" s="1643"/>
    </row>
    <row r="45" s="1479" customFormat="1" ht="47" customHeight="1" spans="1:327">
      <c r="A45" s="1492">
        <v>45906</v>
      </c>
      <c r="B45" s="1493" t="s">
        <v>753</v>
      </c>
      <c r="C45" s="1494" t="s">
        <v>115</v>
      </c>
      <c r="D45" s="1495">
        <v>4500178976</v>
      </c>
      <c r="E45" s="1496"/>
      <c r="F45" s="1495" t="s">
        <v>4917</v>
      </c>
      <c r="G45" s="1498" t="s">
        <v>4918</v>
      </c>
      <c r="H45" s="1498" t="s">
        <v>4918</v>
      </c>
      <c r="I45" s="1521" t="s">
        <v>4919</v>
      </c>
      <c r="J45" s="1522">
        <v>720</v>
      </c>
      <c r="K45" s="1523">
        <v>0</v>
      </c>
      <c r="L45" s="1523">
        <v>48</v>
      </c>
      <c r="M45" s="1524">
        <f t="shared" si="0"/>
        <v>15</v>
      </c>
      <c r="N45" s="1525">
        <v>45947</v>
      </c>
      <c r="O45" s="1525">
        <v>45945</v>
      </c>
      <c r="P45" s="1526"/>
      <c r="Q45" s="1554" t="s">
        <v>78</v>
      </c>
      <c r="R45" s="1555"/>
      <c r="S45" s="1555"/>
      <c r="T45" s="1555"/>
      <c r="U45" s="1555" t="s">
        <v>4403</v>
      </c>
      <c r="V45" s="1556" t="s">
        <v>4912</v>
      </c>
      <c r="W45" s="1556" t="s">
        <v>111</v>
      </c>
      <c r="X45" s="1557">
        <v>45910</v>
      </c>
      <c r="Y45" s="1578" t="s">
        <v>88</v>
      </c>
      <c r="Z45" s="1557">
        <v>45917</v>
      </c>
      <c r="AA45" s="1579"/>
      <c r="AB45" s="1578"/>
      <c r="AC45" s="1580" t="s">
        <v>3941</v>
      </c>
      <c r="AD45" s="1581" t="s">
        <v>122</v>
      </c>
      <c r="AE45" s="1582">
        <v>1.31</v>
      </c>
      <c r="AF45" s="1583">
        <f t="shared" si="14"/>
        <v>943.2</v>
      </c>
      <c r="AG45" s="1602" t="s">
        <v>4913</v>
      </c>
      <c r="AH45" s="1603" t="s">
        <v>81</v>
      </c>
      <c r="AI45" s="1603" t="s">
        <v>3811</v>
      </c>
      <c r="AJ45" s="1603">
        <f t="shared" si="15"/>
        <v>720</v>
      </c>
      <c r="AK45" s="1604"/>
      <c r="AL45" s="1605"/>
      <c r="AM45" s="1605"/>
      <c r="AN45" s="1605"/>
      <c r="AO45" s="1605"/>
      <c r="AP45" s="1605" t="s">
        <v>63</v>
      </c>
      <c r="AQ45" s="1616">
        <f t="shared" si="16"/>
        <v>720</v>
      </c>
      <c r="AR45" s="1605"/>
      <c r="AS45" s="1617"/>
      <c r="AT45" s="1618"/>
      <c r="AU45" s="1618"/>
      <c r="AV45" s="1618">
        <f>J45</f>
        <v>720</v>
      </c>
      <c r="AW45" s="1629"/>
      <c r="AX45" s="1630"/>
      <c r="AY45" s="1622"/>
      <c r="AZ45" s="1631"/>
      <c r="BA45" s="1632"/>
      <c r="BB45" s="1633"/>
      <c r="BC45" s="1633"/>
      <c r="BD45" s="1633"/>
      <c r="BE45" s="1633"/>
      <c r="BF45" s="1633"/>
      <c r="BG45" s="1633"/>
      <c r="BH45" s="1633"/>
      <c r="BI45" s="1633"/>
      <c r="BJ45" s="1633"/>
      <c r="BK45" s="1633"/>
      <c r="BL45" s="1633"/>
      <c r="BM45" s="1633"/>
      <c r="BN45" s="1633"/>
      <c r="BO45" s="1633"/>
      <c r="BP45" s="1633"/>
      <c r="BQ45" s="1633"/>
      <c r="BR45" s="1633"/>
      <c r="BS45" s="1633"/>
      <c r="BT45" s="1633"/>
      <c r="BU45" s="1633"/>
      <c r="BV45" s="1633"/>
      <c r="BW45" s="1633"/>
      <c r="BX45" s="1633"/>
      <c r="BY45" s="1633"/>
      <c r="BZ45" s="1633"/>
      <c r="CA45" s="1633"/>
      <c r="CB45" s="1633"/>
      <c r="CC45" s="1633"/>
      <c r="CD45" s="1633"/>
      <c r="CE45" s="1633"/>
      <c r="CF45" s="1633"/>
      <c r="CG45" s="1633"/>
      <c r="CH45" s="1633"/>
      <c r="CI45" s="1633"/>
      <c r="CJ45" s="1633"/>
      <c r="CK45" s="1633"/>
      <c r="CL45" s="1633"/>
      <c r="CM45" s="1633"/>
      <c r="CN45" s="1633"/>
      <c r="CO45" s="1633"/>
      <c r="CP45" s="1633"/>
      <c r="CQ45" s="1633"/>
      <c r="CR45" s="1633"/>
      <c r="CS45" s="1633"/>
      <c r="CT45" s="1633"/>
      <c r="CU45" s="1633"/>
      <c r="CV45" s="1633"/>
      <c r="CW45" s="1633"/>
      <c r="CX45" s="1633"/>
      <c r="CY45" s="1633"/>
      <c r="CZ45" s="1633"/>
      <c r="DA45" s="1633"/>
      <c r="DB45" s="1633"/>
      <c r="DC45" s="1633"/>
      <c r="DD45" s="1633"/>
      <c r="DE45" s="1633"/>
      <c r="DF45" s="1633"/>
      <c r="DG45" s="1633"/>
      <c r="DH45" s="1633"/>
      <c r="DI45" s="1633"/>
      <c r="DJ45" s="1633"/>
      <c r="DK45" s="1633"/>
      <c r="DL45" s="1633"/>
      <c r="DM45" s="1633"/>
      <c r="DN45" s="1633"/>
      <c r="DO45" s="1633"/>
      <c r="DP45" s="1633"/>
      <c r="DQ45" s="1633"/>
      <c r="DR45" s="1633"/>
      <c r="DS45" s="1633"/>
      <c r="DT45" s="1633"/>
      <c r="DU45" s="1633"/>
      <c r="DV45" s="1633"/>
      <c r="DW45" s="1633"/>
      <c r="DX45" s="1633"/>
      <c r="DY45" s="1633"/>
      <c r="DZ45" s="1633"/>
      <c r="EA45" s="1633"/>
      <c r="EB45" s="1633"/>
      <c r="EC45" s="1633"/>
      <c r="ED45" s="1633"/>
      <c r="EE45" s="1633"/>
      <c r="EF45" s="1633"/>
      <c r="EG45" s="1633"/>
      <c r="EH45" s="1633"/>
      <c r="EI45" s="1633"/>
      <c r="EJ45" s="1633"/>
      <c r="EK45" s="1633"/>
      <c r="EL45" s="1633"/>
      <c r="EM45" s="1633"/>
      <c r="EN45" s="1633"/>
      <c r="EO45" s="1633"/>
      <c r="EP45" s="1633"/>
      <c r="EQ45" s="1633"/>
      <c r="ER45" s="1633"/>
      <c r="ES45" s="1633"/>
      <c r="ET45" s="1633"/>
      <c r="EU45" s="1633"/>
      <c r="EV45" s="1633"/>
      <c r="EW45" s="1633"/>
      <c r="EX45" s="1633"/>
      <c r="EY45" s="1633"/>
      <c r="EZ45" s="1633"/>
      <c r="FA45" s="1633"/>
      <c r="FB45" s="1633"/>
      <c r="FC45" s="1633"/>
      <c r="FD45" s="1633"/>
      <c r="FE45" s="1633"/>
      <c r="FF45" s="1633"/>
      <c r="FG45" s="1633"/>
      <c r="FH45" s="1633"/>
      <c r="FI45" s="1633"/>
      <c r="FJ45" s="1633"/>
      <c r="FK45" s="1633"/>
      <c r="FL45" s="1633"/>
      <c r="FM45" s="1633"/>
      <c r="FN45" s="1633"/>
      <c r="FO45" s="1633"/>
      <c r="FP45" s="1633"/>
      <c r="FQ45" s="1633"/>
      <c r="FR45" s="1633"/>
      <c r="FS45" s="1633"/>
      <c r="FT45" s="1633"/>
      <c r="FU45" s="1633"/>
      <c r="FV45" s="1633"/>
      <c r="FW45" s="1633"/>
      <c r="FX45" s="1633"/>
      <c r="FY45" s="1633"/>
      <c r="FZ45" s="1633"/>
      <c r="GA45" s="1633"/>
      <c r="GB45" s="1633"/>
      <c r="GC45" s="1633"/>
      <c r="GD45" s="1633"/>
      <c r="GE45" s="1633"/>
      <c r="GF45" s="1633"/>
      <c r="GG45" s="1633"/>
      <c r="GH45" s="1633"/>
      <c r="GI45" s="1633"/>
      <c r="GJ45" s="1633"/>
      <c r="GK45" s="1633"/>
      <c r="GL45" s="1633"/>
      <c r="GM45" s="1633"/>
      <c r="GN45" s="1633"/>
      <c r="GO45" s="1633"/>
      <c r="GP45" s="1633"/>
      <c r="GQ45" s="1633"/>
      <c r="GR45" s="1633"/>
      <c r="GS45" s="1633"/>
      <c r="GT45" s="1633"/>
      <c r="GU45" s="1633"/>
      <c r="GV45" s="1633"/>
      <c r="GW45" s="1633"/>
      <c r="GX45" s="1633"/>
      <c r="GY45" s="1633"/>
      <c r="GZ45" s="1633"/>
      <c r="HA45" s="1633"/>
      <c r="HB45" s="1633"/>
      <c r="HC45" s="1633"/>
      <c r="HD45" s="1633"/>
      <c r="HE45" s="1633"/>
      <c r="HF45" s="1633"/>
      <c r="HG45" s="1633"/>
      <c r="HH45" s="1633"/>
      <c r="HI45" s="1633"/>
      <c r="HJ45" s="1633"/>
      <c r="HK45" s="1633"/>
      <c r="HL45" s="1633"/>
      <c r="HM45" s="1633"/>
      <c r="HN45" s="1633"/>
      <c r="HO45" s="1633"/>
      <c r="HP45" s="1633"/>
      <c r="HQ45" s="1633"/>
      <c r="HR45" s="1633"/>
      <c r="HS45" s="1633"/>
      <c r="HT45" s="1633"/>
      <c r="HU45" s="1633"/>
      <c r="HV45" s="1633"/>
      <c r="HW45" s="1633"/>
      <c r="HX45" s="1633"/>
      <c r="HY45" s="1633"/>
      <c r="HZ45" s="1633"/>
      <c r="IA45" s="1633"/>
      <c r="IB45" s="1633"/>
      <c r="IC45" s="1633"/>
      <c r="ID45" s="1633"/>
      <c r="IE45" s="1633"/>
      <c r="IF45" s="1633"/>
      <c r="IG45" s="1633"/>
      <c r="IH45" s="1633"/>
      <c r="II45" s="1633"/>
      <c r="IJ45" s="1633"/>
      <c r="IK45" s="1633"/>
      <c r="IL45" s="1633"/>
      <c r="IM45" s="1633"/>
      <c r="IN45" s="1633"/>
      <c r="IO45" s="1633"/>
      <c r="IP45" s="1633"/>
      <c r="IQ45" s="1633"/>
      <c r="IR45" s="1633"/>
      <c r="IS45" s="1633"/>
      <c r="IT45" s="1633"/>
      <c r="IU45" s="1633"/>
      <c r="IV45" s="1633"/>
      <c r="IW45" s="1633"/>
      <c r="IX45" s="1633"/>
      <c r="IY45" s="1633"/>
      <c r="IZ45" s="1633"/>
      <c r="JA45" s="1633"/>
      <c r="JB45" s="1633"/>
      <c r="JC45" s="1633"/>
      <c r="JD45" s="1633"/>
      <c r="JE45" s="1633"/>
      <c r="JF45" s="1633"/>
      <c r="JG45" s="1633"/>
      <c r="JH45" s="1633"/>
      <c r="JI45" s="1633"/>
      <c r="JJ45" s="1633"/>
      <c r="JK45" s="1633"/>
      <c r="JL45" s="1633"/>
      <c r="JM45" s="1633"/>
      <c r="JN45" s="1633"/>
      <c r="JO45" s="1633"/>
      <c r="JP45" s="1633"/>
      <c r="JQ45" s="1633"/>
      <c r="JR45" s="1633"/>
      <c r="JS45" s="1633"/>
      <c r="JT45" s="1633"/>
      <c r="JU45" s="1633"/>
      <c r="JV45" s="1633"/>
      <c r="JW45" s="1633"/>
      <c r="JX45" s="1633"/>
      <c r="JY45" s="1633"/>
      <c r="JZ45" s="1633"/>
      <c r="KA45" s="1633"/>
      <c r="KB45" s="1633"/>
      <c r="KC45" s="1633"/>
      <c r="KD45" s="1633"/>
      <c r="KE45" s="1633"/>
      <c r="KF45" s="1633"/>
      <c r="KG45" s="1633"/>
      <c r="KH45" s="1633"/>
      <c r="KI45" s="1633"/>
      <c r="KJ45" s="1633"/>
      <c r="KK45" s="1633"/>
      <c r="KL45" s="1633"/>
      <c r="KM45" s="1633"/>
      <c r="KN45" s="1633"/>
      <c r="KO45" s="1633"/>
      <c r="KP45" s="1633"/>
      <c r="KQ45" s="1633"/>
      <c r="KR45" s="1633"/>
      <c r="KS45" s="1633"/>
      <c r="KT45" s="1633"/>
      <c r="KU45" s="1633"/>
      <c r="KV45" s="1633"/>
      <c r="KW45" s="1633"/>
      <c r="KX45" s="1633"/>
      <c r="KY45" s="1633"/>
      <c r="KZ45" s="1633"/>
      <c r="LA45" s="1633"/>
      <c r="LB45" s="1633"/>
      <c r="LC45" s="1633"/>
      <c r="LD45" s="1633"/>
      <c r="LE45" s="1633"/>
      <c r="LF45" s="1633"/>
      <c r="LG45" s="1633"/>
      <c r="LH45" s="1642"/>
      <c r="LI45" s="1642"/>
      <c r="LJ45" s="1642"/>
      <c r="LK45" s="1642"/>
      <c r="LL45" s="1642"/>
      <c r="LM45" s="1642"/>
      <c r="LN45" s="1642"/>
      <c r="LO45" s="1643"/>
    </row>
    <row r="46" s="1479" customFormat="1" ht="47" customHeight="1" spans="1:327">
      <c r="A46" s="1492">
        <v>45906</v>
      </c>
      <c r="B46" s="1493" t="s">
        <v>753</v>
      </c>
      <c r="C46" s="1494" t="s">
        <v>115</v>
      </c>
      <c r="D46" s="1495">
        <v>4500178976</v>
      </c>
      <c r="E46" s="1496"/>
      <c r="F46" s="1495" t="s">
        <v>4920</v>
      </c>
      <c r="G46" s="1498" t="s">
        <v>4921</v>
      </c>
      <c r="H46" s="1498" t="s">
        <v>4921</v>
      </c>
      <c r="I46" s="1521" t="s">
        <v>4922</v>
      </c>
      <c r="J46" s="1522">
        <v>720</v>
      </c>
      <c r="K46" s="1523">
        <v>0</v>
      </c>
      <c r="L46" s="1523">
        <v>48</v>
      </c>
      <c r="M46" s="1524">
        <f t="shared" si="0"/>
        <v>15</v>
      </c>
      <c r="N46" s="1525">
        <v>45947</v>
      </c>
      <c r="O46" s="1525">
        <v>45945</v>
      </c>
      <c r="P46" s="1526"/>
      <c r="Q46" s="1554" t="s">
        <v>78</v>
      </c>
      <c r="R46" s="1555"/>
      <c r="S46" s="1555"/>
      <c r="T46" s="1555"/>
      <c r="U46" s="1555" t="s">
        <v>4403</v>
      </c>
      <c r="V46" s="1556" t="s">
        <v>4912</v>
      </c>
      <c r="W46" s="1556" t="s">
        <v>111</v>
      </c>
      <c r="X46" s="1557">
        <v>45910</v>
      </c>
      <c r="Y46" s="1578" t="s">
        <v>88</v>
      </c>
      <c r="Z46" s="1557">
        <v>45917</v>
      </c>
      <c r="AA46" s="1579"/>
      <c r="AB46" s="1578"/>
      <c r="AC46" s="1580" t="s">
        <v>3941</v>
      </c>
      <c r="AD46" s="1581" t="s">
        <v>122</v>
      </c>
      <c r="AE46" s="1582">
        <v>1.31</v>
      </c>
      <c r="AF46" s="1583">
        <f t="shared" si="14"/>
        <v>943.2</v>
      </c>
      <c r="AG46" s="1602" t="s">
        <v>4913</v>
      </c>
      <c r="AH46" s="1603" t="s">
        <v>81</v>
      </c>
      <c r="AI46" s="1603" t="s">
        <v>3815</v>
      </c>
      <c r="AJ46" s="1603">
        <f t="shared" si="15"/>
        <v>720</v>
      </c>
      <c r="AK46" s="1604"/>
      <c r="AL46" s="1605"/>
      <c r="AM46" s="1605"/>
      <c r="AN46" s="1605"/>
      <c r="AO46" s="1605"/>
      <c r="AP46" s="1605" t="s">
        <v>63</v>
      </c>
      <c r="AQ46" s="1616">
        <f t="shared" si="16"/>
        <v>720</v>
      </c>
      <c r="AR46" s="1605"/>
      <c r="AS46" s="1617"/>
      <c r="AT46" s="1618"/>
      <c r="AU46" s="1618"/>
      <c r="AV46" s="1618"/>
      <c r="AW46" s="1629">
        <f>J46</f>
        <v>720</v>
      </c>
      <c r="AX46" s="1630"/>
      <c r="AY46" s="1622"/>
      <c r="AZ46" s="1631"/>
      <c r="BA46" s="1632"/>
      <c r="BB46" s="1633"/>
      <c r="BC46" s="1633"/>
      <c r="BD46" s="1633"/>
      <c r="BE46" s="1633"/>
      <c r="BF46" s="1633"/>
      <c r="BG46" s="1633"/>
      <c r="BH46" s="1633"/>
      <c r="BI46" s="1633"/>
      <c r="BJ46" s="1633"/>
      <c r="BK46" s="1633"/>
      <c r="BL46" s="1633"/>
      <c r="BM46" s="1633"/>
      <c r="BN46" s="1633"/>
      <c r="BO46" s="1633"/>
      <c r="BP46" s="1633"/>
      <c r="BQ46" s="1633"/>
      <c r="BR46" s="1633"/>
      <c r="BS46" s="1633"/>
      <c r="BT46" s="1633"/>
      <c r="BU46" s="1633"/>
      <c r="BV46" s="1633"/>
      <c r="BW46" s="1633"/>
      <c r="BX46" s="1633"/>
      <c r="BY46" s="1633"/>
      <c r="BZ46" s="1633"/>
      <c r="CA46" s="1633"/>
      <c r="CB46" s="1633"/>
      <c r="CC46" s="1633"/>
      <c r="CD46" s="1633"/>
      <c r="CE46" s="1633"/>
      <c r="CF46" s="1633"/>
      <c r="CG46" s="1633"/>
      <c r="CH46" s="1633"/>
      <c r="CI46" s="1633"/>
      <c r="CJ46" s="1633"/>
      <c r="CK46" s="1633"/>
      <c r="CL46" s="1633"/>
      <c r="CM46" s="1633"/>
      <c r="CN46" s="1633"/>
      <c r="CO46" s="1633"/>
      <c r="CP46" s="1633"/>
      <c r="CQ46" s="1633"/>
      <c r="CR46" s="1633"/>
      <c r="CS46" s="1633"/>
      <c r="CT46" s="1633"/>
      <c r="CU46" s="1633"/>
      <c r="CV46" s="1633"/>
      <c r="CW46" s="1633"/>
      <c r="CX46" s="1633"/>
      <c r="CY46" s="1633"/>
      <c r="CZ46" s="1633"/>
      <c r="DA46" s="1633"/>
      <c r="DB46" s="1633"/>
      <c r="DC46" s="1633"/>
      <c r="DD46" s="1633"/>
      <c r="DE46" s="1633"/>
      <c r="DF46" s="1633"/>
      <c r="DG46" s="1633"/>
      <c r="DH46" s="1633"/>
      <c r="DI46" s="1633"/>
      <c r="DJ46" s="1633"/>
      <c r="DK46" s="1633"/>
      <c r="DL46" s="1633"/>
      <c r="DM46" s="1633"/>
      <c r="DN46" s="1633"/>
      <c r="DO46" s="1633"/>
      <c r="DP46" s="1633"/>
      <c r="DQ46" s="1633"/>
      <c r="DR46" s="1633"/>
      <c r="DS46" s="1633"/>
      <c r="DT46" s="1633"/>
      <c r="DU46" s="1633"/>
      <c r="DV46" s="1633"/>
      <c r="DW46" s="1633"/>
      <c r="DX46" s="1633"/>
      <c r="DY46" s="1633"/>
      <c r="DZ46" s="1633"/>
      <c r="EA46" s="1633"/>
      <c r="EB46" s="1633"/>
      <c r="EC46" s="1633"/>
      <c r="ED46" s="1633"/>
      <c r="EE46" s="1633"/>
      <c r="EF46" s="1633"/>
      <c r="EG46" s="1633"/>
      <c r="EH46" s="1633"/>
      <c r="EI46" s="1633"/>
      <c r="EJ46" s="1633"/>
      <c r="EK46" s="1633"/>
      <c r="EL46" s="1633"/>
      <c r="EM46" s="1633"/>
      <c r="EN46" s="1633"/>
      <c r="EO46" s="1633"/>
      <c r="EP46" s="1633"/>
      <c r="EQ46" s="1633"/>
      <c r="ER46" s="1633"/>
      <c r="ES46" s="1633"/>
      <c r="ET46" s="1633"/>
      <c r="EU46" s="1633"/>
      <c r="EV46" s="1633"/>
      <c r="EW46" s="1633"/>
      <c r="EX46" s="1633"/>
      <c r="EY46" s="1633"/>
      <c r="EZ46" s="1633"/>
      <c r="FA46" s="1633"/>
      <c r="FB46" s="1633"/>
      <c r="FC46" s="1633"/>
      <c r="FD46" s="1633"/>
      <c r="FE46" s="1633"/>
      <c r="FF46" s="1633"/>
      <c r="FG46" s="1633"/>
      <c r="FH46" s="1633"/>
      <c r="FI46" s="1633"/>
      <c r="FJ46" s="1633"/>
      <c r="FK46" s="1633"/>
      <c r="FL46" s="1633"/>
      <c r="FM46" s="1633"/>
      <c r="FN46" s="1633"/>
      <c r="FO46" s="1633"/>
      <c r="FP46" s="1633"/>
      <c r="FQ46" s="1633"/>
      <c r="FR46" s="1633"/>
      <c r="FS46" s="1633"/>
      <c r="FT46" s="1633"/>
      <c r="FU46" s="1633"/>
      <c r="FV46" s="1633"/>
      <c r="FW46" s="1633"/>
      <c r="FX46" s="1633"/>
      <c r="FY46" s="1633"/>
      <c r="FZ46" s="1633"/>
      <c r="GA46" s="1633"/>
      <c r="GB46" s="1633"/>
      <c r="GC46" s="1633"/>
      <c r="GD46" s="1633"/>
      <c r="GE46" s="1633"/>
      <c r="GF46" s="1633"/>
      <c r="GG46" s="1633"/>
      <c r="GH46" s="1633"/>
      <c r="GI46" s="1633"/>
      <c r="GJ46" s="1633"/>
      <c r="GK46" s="1633"/>
      <c r="GL46" s="1633"/>
      <c r="GM46" s="1633"/>
      <c r="GN46" s="1633"/>
      <c r="GO46" s="1633"/>
      <c r="GP46" s="1633"/>
      <c r="GQ46" s="1633"/>
      <c r="GR46" s="1633"/>
      <c r="GS46" s="1633"/>
      <c r="GT46" s="1633"/>
      <c r="GU46" s="1633"/>
      <c r="GV46" s="1633"/>
      <c r="GW46" s="1633"/>
      <c r="GX46" s="1633"/>
      <c r="GY46" s="1633"/>
      <c r="GZ46" s="1633"/>
      <c r="HA46" s="1633"/>
      <c r="HB46" s="1633"/>
      <c r="HC46" s="1633"/>
      <c r="HD46" s="1633"/>
      <c r="HE46" s="1633"/>
      <c r="HF46" s="1633"/>
      <c r="HG46" s="1633"/>
      <c r="HH46" s="1633"/>
      <c r="HI46" s="1633"/>
      <c r="HJ46" s="1633"/>
      <c r="HK46" s="1633"/>
      <c r="HL46" s="1633"/>
      <c r="HM46" s="1633"/>
      <c r="HN46" s="1633"/>
      <c r="HO46" s="1633"/>
      <c r="HP46" s="1633"/>
      <c r="HQ46" s="1633"/>
      <c r="HR46" s="1633"/>
      <c r="HS46" s="1633"/>
      <c r="HT46" s="1633"/>
      <c r="HU46" s="1633"/>
      <c r="HV46" s="1633"/>
      <c r="HW46" s="1633"/>
      <c r="HX46" s="1633"/>
      <c r="HY46" s="1633"/>
      <c r="HZ46" s="1633"/>
      <c r="IA46" s="1633"/>
      <c r="IB46" s="1633"/>
      <c r="IC46" s="1633"/>
      <c r="ID46" s="1633"/>
      <c r="IE46" s="1633"/>
      <c r="IF46" s="1633"/>
      <c r="IG46" s="1633"/>
      <c r="IH46" s="1633"/>
      <c r="II46" s="1633"/>
      <c r="IJ46" s="1633"/>
      <c r="IK46" s="1633"/>
      <c r="IL46" s="1633"/>
      <c r="IM46" s="1633"/>
      <c r="IN46" s="1633"/>
      <c r="IO46" s="1633"/>
      <c r="IP46" s="1633"/>
      <c r="IQ46" s="1633"/>
      <c r="IR46" s="1633"/>
      <c r="IS46" s="1633"/>
      <c r="IT46" s="1633"/>
      <c r="IU46" s="1633"/>
      <c r="IV46" s="1633"/>
      <c r="IW46" s="1633"/>
      <c r="IX46" s="1633"/>
      <c r="IY46" s="1633"/>
      <c r="IZ46" s="1633"/>
      <c r="JA46" s="1633"/>
      <c r="JB46" s="1633"/>
      <c r="JC46" s="1633"/>
      <c r="JD46" s="1633"/>
      <c r="JE46" s="1633"/>
      <c r="JF46" s="1633"/>
      <c r="JG46" s="1633"/>
      <c r="JH46" s="1633"/>
      <c r="JI46" s="1633"/>
      <c r="JJ46" s="1633"/>
      <c r="JK46" s="1633"/>
      <c r="JL46" s="1633"/>
      <c r="JM46" s="1633"/>
      <c r="JN46" s="1633"/>
      <c r="JO46" s="1633"/>
      <c r="JP46" s="1633"/>
      <c r="JQ46" s="1633"/>
      <c r="JR46" s="1633"/>
      <c r="JS46" s="1633"/>
      <c r="JT46" s="1633"/>
      <c r="JU46" s="1633"/>
      <c r="JV46" s="1633"/>
      <c r="JW46" s="1633"/>
      <c r="JX46" s="1633"/>
      <c r="JY46" s="1633"/>
      <c r="JZ46" s="1633"/>
      <c r="KA46" s="1633"/>
      <c r="KB46" s="1633"/>
      <c r="KC46" s="1633"/>
      <c r="KD46" s="1633"/>
      <c r="KE46" s="1633"/>
      <c r="KF46" s="1633"/>
      <c r="KG46" s="1633"/>
      <c r="KH46" s="1633"/>
      <c r="KI46" s="1633"/>
      <c r="KJ46" s="1633"/>
      <c r="KK46" s="1633"/>
      <c r="KL46" s="1633"/>
      <c r="KM46" s="1633"/>
      <c r="KN46" s="1633"/>
      <c r="KO46" s="1633"/>
      <c r="KP46" s="1633"/>
      <c r="KQ46" s="1633"/>
      <c r="KR46" s="1633"/>
      <c r="KS46" s="1633"/>
      <c r="KT46" s="1633"/>
      <c r="KU46" s="1633"/>
      <c r="KV46" s="1633"/>
      <c r="KW46" s="1633"/>
      <c r="KX46" s="1633"/>
      <c r="KY46" s="1633"/>
      <c r="KZ46" s="1633"/>
      <c r="LA46" s="1633"/>
      <c r="LB46" s="1633"/>
      <c r="LC46" s="1633"/>
      <c r="LD46" s="1633"/>
      <c r="LE46" s="1633"/>
      <c r="LF46" s="1633"/>
      <c r="LG46" s="1633"/>
      <c r="LH46" s="1642"/>
      <c r="LI46" s="1642"/>
      <c r="LJ46" s="1642"/>
      <c r="LK46" s="1642"/>
      <c r="LL46" s="1642"/>
      <c r="LM46" s="1642"/>
      <c r="LN46" s="1642"/>
      <c r="LO46" s="1643"/>
    </row>
    <row r="47" s="1479" customFormat="1" ht="47" customHeight="1" spans="1:327">
      <c r="A47" s="1492">
        <v>45906</v>
      </c>
      <c r="B47" s="1493" t="s">
        <v>753</v>
      </c>
      <c r="C47" s="1494" t="s">
        <v>115</v>
      </c>
      <c r="D47" s="1495">
        <v>4500178976</v>
      </c>
      <c r="E47" s="1496"/>
      <c r="F47" s="1495" t="s">
        <v>4923</v>
      </c>
      <c r="G47" s="1498" t="s">
        <v>4924</v>
      </c>
      <c r="H47" s="1498" t="s">
        <v>4924</v>
      </c>
      <c r="I47" s="1521" t="s">
        <v>4925</v>
      </c>
      <c r="J47" s="1522">
        <v>720</v>
      </c>
      <c r="K47" s="1523">
        <v>0</v>
      </c>
      <c r="L47" s="1523">
        <v>48</v>
      </c>
      <c r="M47" s="1524">
        <f t="shared" si="0"/>
        <v>15</v>
      </c>
      <c r="N47" s="1525">
        <v>45947</v>
      </c>
      <c r="O47" s="1525">
        <v>45945</v>
      </c>
      <c r="P47" s="1526"/>
      <c r="Q47" s="1554" t="s">
        <v>78</v>
      </c>
      <c r="R47" s="1555"/>
      <c r="S47" s="1555"/>
      <c r="T47" s="1555"/>
      <c r="U47" s="1555" t="s">
        <v>4403</v>
      </c>
      <c r="V47" s="1556" t="s">
        <v>4912</v>
      </c>
      <c r="W47" s="1556" t="s">
        <v>111</v>
      </c>
      <c r="X47" s="1557">
        <v>45910</v>
      </c>
      <c r="Y47" s="1578" t="s">
        <v>88</v>
      </c>
      <c r="Z47" s="1557">
        <v>45917</v>
      </c>
      <c r="AA47" s="1579"/>
      <c r="AB47" s="1578"/>
      <c r="AC47" s="1580" t="s">
        <v>3941</v>
      </c>
      <c r="AD47" s="1581" t="s">
        <v>122</v>
      </c>
      <c r="AE47" s="1582">
        <v>1.31</v>
      </c>
      <c r="AF47" s="1583">
        <f t="shared" si="14"/>
        <v>943.2</v>
      </c>
      <c r="AG47" s="1602" t="s">
        <v>4913</v>
      </c>
      <c r="AH47" s="1603" t="s">
        <v>81</v>
      </c>
      <c r="AI47" s="1603" t="s">
        <v>1721</v>
      </c>
      <c r="AJ47" s="1603">
        <f t="shared" si="15"/>
        <v>720</v>
      </c>
      <c r="AK47" s="1604"/>
      <c r="AL47" s="1605"/>
      <c r="AM47" s="1605"/>
      <c r="AN47" s="1605"/>
      <c r="AO47" s="1605"/>
      <c r="AP47" s="1605" t="s">
        <v>63</v>
      </c>
      <c r="AQ47" s="1616">
        <f t="shared" si="16"/>
        <v>720</v>
      </c>
      <c r="AR47" s="1605"/>
      <c r="AS47" s="1617"/>
      <c r="AT47" s="1618"/>
      <c r="AU47" s="1618">
        <f>J47</f>
        <v>720</v>
      </c>
      <c r="AV47" s="1618"/>
      <c r="AW47" s="1629"/>
      <c r="AX47" s="1630"/>
      <c r="AY47" s="1622"/>
      <c r="AZ47" s="1631"/>
      <c r="BA47" s="1632"/>
      <c r="BB47" s="1633"/>
      <c r="BC47" s="1633"/>
      <c r="BD47" s="1633"/>
      <c r="BE47" s="1633"/>
      <c r="BF47" s="1633"/>
      <c r="BG47" s="1633"/>
      <c r="BH47" s="1633"/>
      <c r="BI47" s="1633"/>
      <c r="BJ47" s="1633"/>
      <c r="BK47" s="1633"/>
      <c r="BL47" s="1633"/>
      <c r="BM47" s="1633"/>
      <c r="BN47" s="1633"/>
      <c r="BO47" s="1633"/>
      <c r="BP47" s="1633"/>
      <c r="BQ47" s="1633"/>
      <c r="BR47" s="1633"/>
      <c r="BS47" s="1633"/>
      <c r="BT47" s="1633"/>
      <c r="BU47" s="1633"/>
      <c r="BV47" s="1633"/>
      <c r="BW47" s="1633"/>
      <c r="BX47" s="1633"/>
      <c r="BY47" s="1633"/>
      <c r="BZ47" s="1633"/>
      <c r="CA47" s="1633"/>
      <c r="CB47" s="1633"/>
      <c r="CC47" s="1633"/>
      <c r="CD47" s="1633"/>
      <c r="CE47" s="1633"/>
      <c r="CF47" s="1633"/>
      <c r="CG47" s="1633"/>
      <c r="CH47" s="1633"/>
      <c r="CI47" s="1633"/>
      <c r="CJ47" s="1633"/>
      <c r="CK47" s="1633"/>
      <c r="CL47" s="1633"/>
      <c r="CM47" s="1633"/>
      <c r="CN47" s="1633"/>
      <c r="CO47" s="1633"/>
      <c r="CP47" s="1633"/>
      <c r="CQ47" s="1633"/>
      <c r="CR47" s="1633"/>
      <c r="CS47" s="1633"/>
      <c r="CT47" s="1633"/>
      <c r="CU47" s="1633"/>
      <c r="CV47" s="1633"/>
      <c r="CW47" s="1633"/>
      <c r="CX47" s="1633"/>
      <c r="CY47" s="1633"/>
      <c r="CZ47" s="1633"/>
      <c r="DA47" s="1633"/>
      <c r="DB47" s="1633"/>
      <c r="DC47" s="1633"/>
      <c r="DD47" s="1633"/>
      <c r="DE47" s="1633"/>
      <c r="DF47" s="1633"/>
      <c r="DG47" s="1633"/>
      <c r="DH47" s="1633"/>
      <c r="DI47" s="1633"/>
      <c r="DJ47" s="1633"/>
      <c r="DK47" s="1633"/>
      <c r="DL47" s="1633"/>
      <c r="DM47" s="1633"/>
      <c r="DN47" s="1633"/>
      <c r="DO47" s="1633"/>
      <c r="DP47" s="1633"/>
      <c r="DQ47" s="1633"/>
      <c r="DR47" s="1633"/>
      <c r="DS47" s="1633"/>
      <c r="DT47" s="1633"/>
      <c r="DU47" s="1633"/>
      <c r="DV47" s="1633"/>
      <c r="DW47" s="1633"/>
      <c r="DX47" s="1633"/>
      <c r="DY47" s="1633"/>
      <c r="DZ47" s="1633"/>
      <c r="EA47" s="1633"/>
      <c r="EB47" s="1633"/>
      <c r="EC47" s="1633"/>
      <c r="ED47" s="1633"/>
      <c r="EE47" s="1633"/>
      <c r="EF47" s="1633"/>
      <c r="EG47" s="1633"/>
      <c r="EH47" s="1633"/>
      <c r="EI47" s="1633"/>
      <c r="EJ47" s="1633"/>
      <c r="EK47" s="1633"/>
      <c r="EL47" s="1633"/>
      <c r="EM47" s="1633"/>
      <c r="EN47" s="1633"/>
      <c r="EO47" s="1633"/>
      <c r="EP47" s="1633"/>
      <c r="EQ47" s="1633"/>
      <c r="ER47" s="1633"/>
      <c r="ES47" s="1633"/>
      <c r="ET47" s="1633"/>
      <c r="EU47" s="1633"/>
      <c r="EV47" s="1633"/>
      <c r="EW47" s="1633"/>
      <c r="EX47" s="1633"/>
      <c r="EY47" s="1633"/>
      <c r="EZ47" s="1633"/>
      <c r="FA47" s="1633"/>
      <c r="FB47" s="1633"/>
      <c r="FC47" s="1633"/>
      <c r="FD47" s="1633"/>
      <c r="FE47" s="1633"/>
      <c r="FF47" s="1633"/>
      <c r="FG47" s="1633"/>
      <c r="FH47" s="1633"/>
      <c r="FI47" s="1633"/>
      <c r="FJ47" s="1633"/>
      <c r="FK47" s="1633"/>
      <c r="FL47" s="1633"/>
      <c r="FM47" s="1633"/>
      <c r="FN47" s="1633"/>
      <c r="FO47" s="1633"/>
      <c r="FP47" s="1633"/>
      <c r="FQ47" s="1633"/>
      <c r="FR47" s="1633"/>
      <c r="FS47" s="1633"/>
      <c r="FT47" s="1633"/>
      <c r="FU47" s="1633"/>
      <c r="FV47" s="1633"/>
      <c r="FW47" s="1633"/>
      <c r="FX47" s="1633"/>
      <c r="FY47" s="1633"/>
      <c r="FZ47" s="1633"/>
      <c r="GA47" s="1633"/>
      <c r="GB47" s="1633"/>
      <c r="GC47" s="1633"/>
      <c r="GD47" s="1633"/>
      <c r="GE47" s="1633"/>
      <c r="GF47" s="1633"/>
      <c r="GG47" s="1633"/>
      <c r="GH47" s="1633"/>
      <c r="GI47" s="1633"/>
      <c r="GJ47" s="1633"/>
      <c r="GK47" s="1633"/>
      <c r="GL47" s="1633"/>
      <c r="GM47" s="1633"/>
      <c r="GN47" s="1633"/>
      <c r="GO47" s="1633"/>
      <c r="GP47" s="1633"/>
      <c r="GQ47" s="1633"/>
      <c r="GR47" s="1633"/>
      <c r="GS47" s="1633"/>
      <c r="GT47" s="1633"/>
      <c r="GU47" s="1633"/>
      <c r="GV47" s="1633"/>
      <c r="GW47" s="1633"/>
      <c r="GX47" s="1633"/>
      <c r="GY47" s="1633"/>
      <c r="GZ47" s="1633"/>
      <c r="HA47" s="1633"/>
      <c r="HB47" s="1633"/>
      <c r="HC47" s="1633"/>
      <c r="HD47" s="1633"/>
      <c r="HE47" s="1633"/>
      <c r="HF47" s="1633"/>
      <c r="HG47" s="1633"/>
      <c r="HH47" s="1633"/>
      <c r="HI47" s="1633"/>
      <c r="HJ47" s="1633"/>
      <c r="HK47" s="1633"/>
      <c r="HL47" s="1633"/>
      <c r="HM47" s="1633"/>
      <c r="HN47" s="1633"/>
      <c r="HO47" s="1633"/>
      <c r="HP47" s="1633"/>
      <c r="HQ47" s="1633"/>
      <c r="HR47" s="1633"/>
      <c r="HS47" s="1633"/>
      <c r="HT47" s="1633"/>
      <c r="HU47" s="1633"/>
      <c r="HV47" s="1633"/>
      <c r="HW47" s="1633"/>
      <c r="HX47" s="1633"/>
      <c r="HY47" s="1633"/>
      <c r="HZ47" s="1633"/>
      <c r="IA47" s="1633"/>
      <c r="IB47" s="1633"/>
      <c r="IC47" s="1633"/>
      <c r="ID47" s="1633"/>
      <c r="IE47" s="1633"/>
      <c r="IF47" s="1633"/>
      <c r="IG47" s="1633"/>
      <c r="IH47" s="1633"/>
      <c r="II47" s="1633"/>
      <c r="IJ47" s="1633"/>
      <c r="IK47" s="1633"/>
      <c r="IL47" s="1633"/>
      <c r="IM47" s="1633"/>
      <c r="IN47" s="1633"/>
      <c r="IO47" s="1633"/>
      <c r="IP47" s="1633"/>
      <c r="IQ47" s="1633"/>
      <c r="IR47" s="1633"/>
      <c r="IS47" s="1633"/>
      <c r="IT47" s="1633"/>
      <c r="IU47" s="1633"/>
      <c r="IV47" s="1633"/>
      <c r="IW47" s="1633"/>
      <c r="IX47" s="1633"/>
      <c r="IY47" s="1633"/>
      <c r="IZ47" s="1633"/>
      <c r="JA47" s="1633"/>
      <c r="JB47" s="1633"/>
      <c r="JC47" s="1633"/>
      <c r="JD47" s="1633"/>
      <c r="JE47" s="1633"/>
      <c r="JF47" s="1633"/>
      <c r="JG47" s="1633"/>
      <c r="JH47" s="1633"/>
      <c r="JI47" s="1633"/>
      <c r="JJ47" s="1633"/>
      <c r="JK47" s="1633"/>
      <c r="JL47" s="1633"/>
      <c r="JM47" s="1633"/>
      <c r="JN47" s="1633"/>
      <c r="JO47" s="1633"/>
      <c r="JP47" s="1633"/>
      <c r="JQ47" s="1633"/>
      <c r="JR47" s="1633"/>
      <c r="JS47" s="1633"/>
      <c r="JT47" s="1633"/>
      <c r="JU47" s="1633"/>
      <c r="JV47" s="1633"/>
      <c r="JW47" s="1633"/>
      <c r="JX47" s="1633"/>
      <c r="JY47" s="1633"/>
      <c r="JZ47" s="1633"/>
      <c r="KA47" s="1633"/>
      <c r="KB47" s="1633"/>
      <c r="KC47" s="1633"/>
      <c r="KD47" s="1633"/>
      <c r="KE47" s="1633"/>
      <c r="KF47" s="1633"/>
      <c r="KG47" s="1633"/>
      <c r="KH47" s="1633"/>
      <c r="KI47" s="1633"/>
      <c r="KJ47" s="1633"/>
      <c r="KK47" s="1633"/>
      <c r="KL47" s="1633"/>
      <c r="KM47" s="1633"/>
      <c r="KN47" s="1633"/>
      <c r="KO47" s="1633"/>
      <c r="KP47" s="1633"/>
      <c r="KQ47" s="1633"/>
      <c r="KR47" s="1633"/>
      <c r="KS47" s="1633"/>
      <c r="KT47" s="1633"/>
      <c r="KU47" s="1633"/>
      <c r="KV47" s="1633"/>
      <c r="KW47" s="1633"/>
      <c r="KX47" s="1633"/>
      <c r="KY47" s="1633"/>
      <c r="KZ47" s="1633"/>
      <c r="LA47" s="1633"/>
      <c r="LB47" s="1633"/>
      <c r="LC47" s="1633"/>
      <c r="LD47" s="1633"/>
      <c r="LE47" s="1633"/>
      <c r="LF47" s="1633"/>
      <c r="LG47" s="1633"/>
      <c r="LH47" s="1642"/>
      <c r="LI47" s="1642"/>
      <c r="LJ47" s="1642"/>
      <c r="LK47" s="1642"/>
      <c r="LL47" s="1642"/>
      <c r="LM47" s="1642"/>
      <c r="LN47" s="1642"/>
      <c r="LO47" s="1643"/>
    </row>
    <row r="48" s="1480" customFormat="1" ht="47" customHeight="1" spans="1:327">
      <c r="A48" s="1492">
        <v>45884</v>
      </c>
      <c r="B48" s="1493" t="s">
        <v>2930</v>
      </c>
      <c r="C48" s="1494" t="s">
        <v>158</v>
      </c>
      <c r="D48" s="1495">
        <v>4500176990</v>
      </c>
      <c r="E48" s="1496" t="s">
        <v>4926</v>
      </c>
      <c r="F48" s="1495" t="s">
        <v>4927</v>
      </c>
      <c r="G48" s="1498" t="s">
        <v>4780</v>
      </c>
      <c r="H48" s="1498" t="s">
        <v>4780</v>
      </c>
      <c r="I48" s="1521" t="s">
        <v>4765</v>
      </c>
      <c r="J48" s="1528">
        <v>1608</v>
      </c>
      <c r="K48" s="1529">
        <v>0</v>
      </c>
      <c r="L48" s="1529">
        <v>24</v>
      </c>
      <c r="M48" s="1530">
        <f t="shared" si="0"/>
        <v>67</v>
      </c>
      <c r="N48" s="1525">
        <v>45947</v>
      </c>
      <c r="O48" s="1525">
        <v>45945</v>
      </c>
      <c r="P48" s="1531"/>
      <c r="Q48" s="1558" t="s">
        <v>78</v>
      </c>
      <c r="R48" s="1559"/>
      <c r="S48" s="1559"/>
      <c r="T48" s="1559"/>
      <c r="U48" s="1559" t="s">
        <v>4403</v>
      </c>
      <c r="V48" s="1560"/>
      <c r="W48" s="1560" t="s">
        <v>111</v>
      </c>
      <c r="X48" s="1561">
        <v>45877</v>
      </c>
      <c r="Y48" s="1584" t="s">
        <v>287</v>
      </c>
      <c r="Z48" s="1561">
        <v>45904</v>
      </c>
      <c r="AA48" s="1585"/>
      <c r="AB48" s="1584"/>
      <c r="AC48" s="1586" t="s">
        <v>4928</v>
      </c>
      <c r="AD48" s="1581" t="s">
        <v>2933</v>
      </c>
      <c r="AE48" s="1587">
        <v>1.277</v>
      </c>
      <c r="AF48" s="1588">
        <f t="shared" si="14"/>
        <v>2053.416</v>
      </c>
      <c r="AG48" s="1512"/>
      <c r="AH48" s="1606" t="s">
        <v>81</v>
      </c>
      <c r="AI48" s="1606">
        <v>5</v>
      </c>
      <c r="AJ48" s="1606">
        <f t="shared" si="15"/>
        <v>1608</v>
      </c>
      <c r="AK48" s="1607"/>
      <c r="AL48" s="1608">
        <f>J48/24</f>
        <v>67</v>
      </c>
      <c r="AM48" s="1608"/>
      <c r="AN48" s="1608"/>
      <c r="AO48" s="1608"/>
      <c r="AP48" s="1608" t="s">
        <v>63</v>
      </c>
      <c r="AQ48" s="1619">
        <f t="shared" si="16"/>
        <v>1608</v>
      </c>
      <c r="AR48" s="1608"/>
      <c r="AS48" s="1620">
        <f>J48/5</f>
        <v>321.6</v>
      </c>
      <c r="AT48" s="1621">
        <f>J48/5</f>
        <v>321.6</v>
      </c>
      <c r="AU48" s="1621">
        <f>J48/5</f>
        <v>321.6</v>
      </c>
      <c r="AV48" s="1621">
        <f>J48/5</f>
        <v>321.6</v>
      </c>
      <c r="AW48" s="1635">
        <f>J48/5</f>
        <v>321.6</v>
      </c>
      <c r="AX48" s="1636">
        <f>J48*23/24/COUNT(AS48:AW48)</f>
        <v>308.2</v>
      </c>
      <c r="AY48" s="1637">
        <f>J48/24/COUNT(AS48:AW48)</f>
        <v>13.4</v>
      </c>
      <c r="AZ48" s="1631"/>
      <c r="BA48" s="1632"/>
      <c r="BB48" s="1633"/>
      <c r="BC48" s="1633"/>
      <c r="BD48" s="1633"/>
      <c r="BE48" s="1633"/>
      <c r="BF48" s="1633"/>
      <c r="BG48" s="1633"/>
      <c r="BH48" s="1633"/>
      <c r="BI48" s="1633"/>
      <c r="BJ48" s="1633"/>
      <c r="BK48" s="1633"/>
      <c r="BL48" s="1633"/>
      <c r="BM48" s="1633"/>
      <c r="BN48" s="1633"/>
      <c r="BO48" s="1633"/>
      <c r="BP48" s="1633"/>
      <c r="BQ48" s="1633"/>
      <c r="BR48" s="1633"/>
      <c r="BS48" s="1633"/>
      <c r="BT48" s="1633"/>
      <c r="BU48" s="1633"/>
      <c r="BV48" s="1633"/>
      <c r="BW48" s="1633"/>
      <c r="BX48" s="1633"/>
      <c r="BY48" s="1633"/>
      <c r="BZ48" s="1633"/>
      <c r="CA48" s="1633"/>
      <c r="CB48" s="1633"/>
      <c r="CC48" s="1633"/>
      <c r="CD48" s="1633"/>
      <c r="CE48" s="1633"/>
      <c r="CF48" s="1633"/>
      <c r="CG48" s="1633"/>
      <c r="CH48" s="1633"/>
      <c r="CI48" s="1633"/>
      <c r="CJ48" s="1633"/>
      <c r="CK48" s="1633"/>
      <c r="CL48" s="1633"/>
      <c r="CM48" s="1633"/>
      <c r="CN48" s="1633"/>
      <c r="CO48" s="1633"/>
      <c r="CP48" s="1633"/>
      <c r="CQ48" s="1633"/>
      <c r="CR48" s="1633"/>
      <c r="CS48" s="1633"/>
      <c r="CT48" s="1633"/>
      <c r="CU48" s="1633"/>
      <c r="CV48" s="1633"/>
      <c r="CW48" s="1633"/>
      <c r="CX48" s="1633"/>
      <c r="CY48" s="1633"/>
      <c r="CZ48" s="1633"/>
      <c r="DA48" s="1633"/>
      <c r="DB48" s="1633"/>
      <c r="DC48" s="1633"/>
      <c r="DD48" s="1633"/>
      <c r="DE48" s="1633"/>
      <c r="DF48" s="1633"/>
      <c r="DG48" s="1633"/>
      <c r="DH48" s="1633"/>
      <c r="DI48" s="1633"/>
      <c r="DJ48" s="1633"/>
      <c r="DK48" s="1633"/>
      <c r="DL48" s="1633"/>
      <c r="DM48" s="1633"/>
      <c r="DN48" s="1633"/>
      <c r="DO48" s="1633"/>
      <c r="DP48" s="1633"/>
      <c r="DQ48" s="1633"/>
      <c r="DR48" s="1633"/>
      <c r="DS48" s="1633"/>
      <c r="DT48" s="1633"/>
      <c r="DU48" s="1633"/>
      <c r="DV48" s="1633"/>
      <c r="DW48" s="1633"/>
      <c r="DX48" s="1633"/>
      <c r="DY48" s="1633"/>
      <c r="DZ48" s="1633"/>
      <c r="EA48" s="1633"/>
      <c r="EB48" s="1633"/>
      <c r="EC48" s="1633"/>
      <c r="ED48" s="1633"/>
      <c r="EE48" s="1633"/>
      <c r="EF48" s="1633"/>
      <c r="EG48" s="1633"/>
      <c r="EH48" s="1633"/>
      <c r="EI48" s="1633"/>
      <c r="EJ48" s="1633"/>
      <c r="EK48" s="1633"/>
      <c r="EL48" s="1633"/>
      <c r="EM48" s="1633"/>
      <c r="EN48" s="1633"/>
      <c r="EO48" s="1633"/>
      <c r="EP48" s="1633"/>
      <c r="EQ48" s="1633"/>
      <c r="ER48" s="1633"/>
      <c r="ES48" s="1633"/>
      <c r="ET48" s="1633"/>
      <c r="EU48" s="1633"/>
      <c r="EV48" s="1633"/>
      <c r="EW48" s="1633"/>
      <c r="EX48" s="1633"/>
      <c r="EY48" s="1633"/>
      <c r="EZ48" s="1633"/>
      <c r="FA48" s="1633"/>
      <c r="FB48" s="1633"/>
      <c r="FC48" s="1633"/>
      <c r="FD48" s="1633"/>
      <c r="FE48" s="1633"/>
      <c r="FF48" s="1633"/>
      <c r="FG48" s="1633"/>
      <c r="FH48" s="1633"/>
      <c r="FI48" s="1633"/>
      <c r="FJ48" s="1633"/>
      <c r="FK48" s="1633"/>
      <c r="FL48" s="1633"/>
      <c r="FM48" s="1633"/>
      <c r="FN48" s="1633"/>
      <c r="FO48" s="1633"/>
      <c r="FP48" s="1633"/>
      <c r="FQ48" s="1633"/>
      <c r="FR48" s="1633"/>
      <c r="FS48" s="1633"/>
      <c r="FT48" s="1633"/>
      <c r="FU48" s="1633"/>
      <c r="FV48" s="1633"/>
      <c r="FW48" s="1633"/>
      <c r="FX48" s="1633"/>
      <c r="FY48" s="1633"/>
      <c r="FZ48" s="1633"/>
      <c r="GA48" s="1633"/>
      <c r="GB48" s="1633"/>
      <c r="GC48" s="1633"/>
      <c r="GD48" s="1633"/>
      <c r="GE48" s="1633"/>
      <c r="GF48" s="1633"/>
      <c r="GG48" s="1633"/>
      <c r="GH48" s="1633"/>
      <c r="GI48" s="1633"/>
      <c r="GJ48" s="1633"/>
      <c r="GK48" s="1633"/>
      <c r="GL48" s="1633"/>
      <c r="GM48" s="1633"/>
      <c r="GN48" s="1633"/>
      <c r="GO48" s="1633"/>
      <c r="GP48" s="1633"/>
      <c r="GQ48" s="1633"/>
      <c r="GR48" s="1633"/>
      <c r="GS48" s="1633"/>
      <c r="GT48" s="1633"/>
      <c r="GU48" s="1633"/>
      <c r="GV48" s="1633"/>
      <c r="GW48" s="1633"/>
      <c r="GX48" s="1633"/>
      <c r="GY48" s="1633"/>
      <c r="GZ48" s="1633"/>
      <c r="HA48" s="1633"/>
      <c r="HB48" s="1633"/>
      <c r="HC48" s="1633"/>
      <c r="HD48" s="1633"/>
      <c r="HE48" s="1633"/>
      <c r="HF48" s="1633"/>
      <c r="HG48" s="1633"/>
      <c r="HH48" s="1633"/>
      <c r="HI48" s="1633"/>
      <c r="HJ48" s="1633"/>
      <c r="HK48" s="1633"/>
      <c r="HL48" s="1633"/>
      <c r="HM48" s="1633"/>
      <c r="HN48" s="1633"/>
      <c r="HO48" s="1633"/>
      <c r="HP48" s="1633"/>
      <c r="HQ48" s="1633"/>
      <c r="HR48" s="1633"/>
      <c r="HS48" s="1633"/>
      <c r="HT48" s="1633"/>
      <c r="HU48" s="1633"/>
      <c r="HV48" s="1633"/>
      <c r="HW48" s="1633"/>
      <c r="HX48" s="1633"/>
      <c r="HY48" s="1633"/>
      <c r="HZ48" s="1633"/>
      <c r="IA48" s="1633"/>
      <c r="IB48" s="1633"/>
      <c r="IC48" s="1633"/>
      <c r="ID48" s="1633"/>
      <c r="IE48" s="1633"/>
      <c r="IF48" s="1633"/>
      <c r="IG48" s="1633"/>
      <c r="IH48" s="1633"/>
      <c r="II48" s="1633"/>
      <c r="IJ48" s="1633"/>
      <c r="IK48" s="1633"/>
      <c r="IL48" s="1633"/>
      <c r="IM48" s="1633"/>
      <c r="IN48" s="1633"/>
      <c r="IO48" s="1633"/>
      <c r="IP48" s="1633"/>
      <c r="IQ48" s="1633"/>
      <c r="IR48" s="1633"/>
      <c r="IS48" s="1633"/>
      <c r="IT48" s="1633"/>
      <c r="IU48" s="1633"/>
      <c r="IV48" s="1633"/>
      <c r="IW48" s="1633"/>
      <c r="IX48" s="1633"/>
      <c r="IY48" s="1633"/>
      <c r="IZ48" s="1633"/>
      <c r="JA48" s="1633"/>
      <c r="JB48" s="1633"/>
      <c r="JC48" s="1633"/>
      <c r="JD48" s="1633"/>
      <c r="JE48" s="1633"/>
      <c r="JF48" s="1633"/>
      <c r="JG48" s="1633"/>
      <c r="JH48" s="1633"/>
      <c r="JI48" s="1633"/>
      <c r="JJ48" s="1633"/>
      <c r="JK48" s="1633"/>
      <c r="JL48" s="1633"/>
      <c r="JM48" s="1633"/>
      <c r="JN48" s="1633"/>
      <c r="JO48" s="1633"/>
      <c r="JP48" s="1633"/>
      <c r="JQ48" s="1633"/>
      <c r="JR48" s="1633"/>
      <c r="JS48" s="1633"/>
      <c r="JT48" s="1633"/>
      <c r="JU48" s="1633"/>
      <c r="JV48" s="1633"/>
      <c r="JW48" s="1633"/>
      <c r="JX48" s="1633"/>
      <c r="JY48" s="1633"/>
      <c r="JZ48" s="1633"/>
      <c r="KA48" s="1633"/>
      <c r="KB48" s="1633"/>
      <c r="KC48" s="1633"/>
      <c r="KD48" s="1633"/>
      <c r="KE48" s="1633"/>
      <c r="KF48" s="1633"/>
      <c r="KG48" s="1633"/>
      <c r="KH48" s="1633"/>
      <c r="KI48" s="1633"/>
      <c r="KJ48" s="1633"/>
      <c r="KK48" s="1633"/>
      <c r="KL48" s="1633"/>
      <c r="KM48" s="1633"/>
      <c r="KN48" s="1633"/>
      <c r="KO48" s="1633"/>
      <c r="KP48" s="1633"/>
      <c r="KQ48" s="1633"/>
      <c r="KR48" s="1633"/>
      <c r="KS48" s="1633"/>
      <c r="KT48" s="1633"/>
      <c r="KU48" s="1633"/>
      <c r="KV48" s="1633"/>
      <c r="KW48" s="1633"/>
      <c r="KX48" s="1633"/>
      <c r="KY48" s="1633"/>
      <c r="KZ48" s="1633"/>
      <c r="LA48" s="1633"/>
      <c r="LB48" s="1633"/>
      <c r="LC48" s="1633"/>
      <c r="LD48" s="1633"/>
      <c r="LE48" s="1633"/>
      <c r="LF48" s="1633"/>
      <c r="LG48" s="1633"/>
      <c r="LH48" s="1642"/>
      <c r="LI48" s="1642"/>
      <c r="LJ48" s="1642"/>
      <c r="LK48" s="1642"/>
      <c r="LL48" s="1642"/>
      <c r="LM48" s="1642"/>
      <c r="LN48" s="1642"/>
      <c r="LO48" s="1644"/>
    </row>
    <row r="49" s="1481" customFormat="1" ht="47" customHeight="1" spans="1:319">
      <c r="A49" s="1499">
        <v>45891</v>
      </c>
      <c r="B49" s="1500" t="s">
        <v>151</v>
      </c>
      <c r="C49" s="1501" t="s">
        <v>152</v>
      </c>
      <c r="D49" s="1502">
        <v>4500177675</v>
      </c>
      <c r="E49" s="1503" t="s">
        <v>4899</v>
      </c>
      <c r="F49" s="1502" t="s">
        <v>4929</v>
      </c>
      <c r="G49" s="1505" t="s">
        <v>4795</v>
      </c>
      <c r="H49" s="1505" t="s">
        <v>4795</v>
      </c>
      <c r="I49" s="1532" t="s">
        <v>4796</v>
      </c>
      <c r="J49" s="1522">
        <v>1836</v>
      </c>
      <c r="K49" s="1534">
        <v>0</v>
      </c>
      <c r="L49" s="1534">
        <v>54</v>
      </c>
      <c r="M49" s="1535">
        <f t="shared" si="0"/>
        <v>34</v>
      </c>
      <c r="N49" s="1536">
        <v>45947</v>
      </c>
      <c r="O49" s="1536">
        <v>45945</v>
      </c>
      <c r="P49" s="1537"/>
      <c r="Q49" s="1562" t="s">
        <v>78</v>
      </c>
      <c r="R49" s="1563"/>
      <c r="S49" s="1563"/>
      <c r="T49" s="1563"/>
      <c r="U49" s="1563" t="s">
        <v>4403</v>
      </c>
      <c r="V49" s="1564" t="s">
        <v>4901</v>
      </c>
      <c r="W49" s="1564" t="s">
        <v>88</v>
      </c>
      <c r="X49" s="1565">
        <v>45891</v>
      </c>
      <c r="Y49" s="1589" t="s">
        <v>88</v>
      </c>
      <c r="Z49" s="1565">
        <v>45915</v>
      </c>
      <c r="AA49" s="1589" t="s">
        <v>4902</v>
      </c>
      <c r="AB49" s="1589"/>
      <c r="AC49" s="1580" t="s">
        <v>4930</v>
      </c>
      <c r="AD49" s="1590" t="s">
        <v>855</v>
      </c>
      <c r="AE49" s="1591">
        <v>72.16</v>
      </c>
      <c r="AF49" s="1592">
        <f>AE49*M49</f>
        <v>2453.44</v>
      </c>
      <c r="AG49" s="1504"/>
      <c r="AH49" s="1609" t="s">
        <v>81</v>
      </c>
      <c r="AI49" s="1609">
        <v>5</v>
      </c>
      <c r="AJ49" s="1609">
        <f t="shared" si="15"/>
        <v>1836</v>
      </c>
      <c r="AK49" s="1610"/>
      <c r="AL49" s="1610"/>
      <c r="AM49" s="1610"/>
      <c r="AN49" s="1610">
        <f>J49/54</f>
        <v>34</v>
      </c>
      <c r="AO49" s="1610"/>
      <c r="AP49" s="1610" t="s">
        <v>63</v>
      </c>
      <c r="AQ49" s="1610">
        <f t="shared" si="16"/>
        <v>1836</v>
      </c>
      <c r="AR49" s="1610"/>
      <c r="AS49" s="1622">
        <f>J49/5</f>
        <v>367.2</v>
      </c>
      <c r="AT49" s="1622">
        <f>J49/5</f>
        <v>367.2</v>
      </c>
      <c r="AU49" s="1622">
        <f>J49/5</f>
        <v>367.2</v>
      </c>
      <c r="AV49" s="1622">
        <f>J49/5</f>
        <v>367.2</v>
      </c>
      <c r="AW49" s="1622">
        <f>J49/5</f>
        <v>367.2</v>
      </c>
      <c r="AX49" s="1622">
        <f>J49*23/24/COUNT(AS49:AW49)</f>
        <v>351.9</v>
      </c>
      <c r="AY49" s="1622">
        <f>J49/24/COUNT(AS49:AW49)</f>
        <v>15.3</v>
      </c>
      <c r="AZ49" s="1534"/>
      <c r="BA49" s="1638"/>
      <c r="BB49" s="1639"/>
      <c r="BC49" s="1639"/>
      <c r="BD49" s="1639"/>
      <c r="BE49" s="1639"/>
      <c r="BF49" s="1639"/>
      <c r="BG49" s="1639"/>
      <c r="BH49" s="1639"/>
      <c r="BI49" s="1639"/>
      <c r="BJ49" s="1639"/>
      <c r="BK49" s="1639"/>
      <c r="BL49" s="1639"/>
      <c r="BM49" s="1639"/>
      <c r="BN49" s="1639"/>
      <c r="BO49" s="1639"/>
      <c r="BP49" s="1639"/>
      <c r="BQ49" s="1639"/>
      <c r="BR49" s="1639"/>
      <c r="BS49" s="1639"/>
      <c r="BT49" s="1639"/>
      <c r="BU49" s="1639"/>
      <c r="BV49" s="1639"/>
      <c r="BW49" s="1639"/>
      <c r="BX49" s="1639"/>
      <c r="BY49" s="1639"/>
      <c r="BZ49" s="1639"/>
      <c r="CA49" s="1639"/>
      <c r="CB49" s="1639"/>
      <c r="CC49" s="1639"/>
      <c r="CD49" s="1639"/>
      <c r="CE49" s="1639"/>
      <c r="CF49" s="1639"/>
      <c r="CG49" s="1639"/>
      <c r="CH49" s="1639"/>
      <c r="CI49" s="1639"/>
      <c r="CJ49" s="1639"/>
      <c r="CK49" s="1639"/>
      <c r="CL49" s="1639"/>
      <c r="CM49" s="1639"/>
      <c r="CN49" s="1639"/>
      <c r="CO49" s="1639"/>
      <c r="CP49" s="1639"/>
      <c r="CQ49" s="1639"/>
      <c r="CR49" s="1639"/>
      <c r="CS49" s="1639"/>
      <c r="CT49" s="1639"/>
      <c r="CU49" s="1639"/>
      <c r="CV49" s="1639"/>
      <c r="CW49" s="1639"/>
      <c r="CX49" s="1639"/>
      <c r="CY49" s="1639"/>
      <c r="CZ49" s="1639"/>
      <c r="DA49" s="1639"/>
      <c r="DB49" s="1639"/>
      <c r="DC49" s="1639"/>
      <c r="DD49" s="1639"/>
      <c r="DE49" s="1639"/>
      <c r="DF49" s="1639"/>
      <c r="DG49" s="1639"/>
      <c r="DH49" s="1639"/>
      <c r="DI49" s="1639"/>
      <c r="DJ49" s="1639"/>
      <c r="DK49" s="1639"/>
      <c r="DL49" s="1639"/>
      <c r="DM49" s="1639"/>
      <c r="DN49" s="1639"/>
      <c r="DO49" s="1639"/>
      <c r="DP49" s="1639"/>
      <c r="DQ49" s="1639"/>
      <c r="DR49" s="1639"/>
      <c r="DS49" s="1639"/>
      <c r="DT49" s="1639"/>
      <c r="DU49" s="1639"/>
      <c r="DV49" s="1639"/>
      <c r="DW49" s="1639"/>
      <c r="DX49" s="1639"/>
      <c r="DY49" s="1639"/>
      <c r="DZ49" s="1639"/>
      <c r="EA49" s="1639"/>
      <c r="EB49" s="1639"/>
      <c r="EC49" s="1639"/>
      <c r="ED49" s="1639"/>
      <c r="EE49" s="1639"/>
      <c r="EF49" s="1639"/>
      <c r="EG49" s="1639"/>
      <c r="EH49" s="1639"/>
      <c r="EI49" s="1639"/>
      <c r="EJ49" s="1639"/>
      <c r="EK49" s="1639"/>
      <c r="EL49" s="1639"/>
      <c r="EM49" s="1639"/>
      <c r="EN49" s="1639"/>
      <c r="EO49" s="1639"/>
      <c r="EP49" s="1639"/>
      <c r="EQ49" s="1639"/>
      <c r="ER49" s="1639"/>
      <c r="ES49" s="1639"/>
      <c r="ET49" s="1639"/>
      <c r="EU49" s="1639"/>
      <c r="EV49" s="1639"/>
      <c r="EW49" s="1639"/>
      <c r="EX49" s="1639"/>
      <c r="EY49" s="1639"/>
      <c r="EZ49" s="1639"/>
      <c r="FA49" s="1639"/>
      <c r="FB49" s="1639"/>
      <c r="FC49" s="1639"/>
      <c r="FD49" s="1639"/>
      <c r="FE49" s="1639"/>
      <c r="FF49" s="1639"/>
      <c r="FG49" s="1639"/>
      <c r="FH49" s="1639"/>
      <c r="FI49" s="1639"/>
      <c r="FJ49" s="1639"/>
      <c r="FK49" s="1639"/>
      <c r="FL49" s="1639"/>
      <c r="FM49" s="1639"/>
      <c r="FN49" s="1639"/>
      <c r="FO49" s="1639"/>
      <c r="FP49" s="1639"/>
      <c r="FQ49" s="1639"/>
      <c r="FR49" s="1639"/>
      <c r="FS49" s="1639"/>
      <c r="FT49" s="1639"/>
      <c r="FU49" s="1639"/>
      <c r="FV49" s="1639"/>
      <c r="FW49" s="1639"/>
      <c r="FX49" s="1639"/>
      <c r="FY49" s="1639"/>
      <c r="FZ49" s="1639"/>
      <c r="GA49" s="1639"/>
      <c r="GB49" s="1639"/>
      <c r="GC49" s="1639"/>
      <c r="GD49" s="1639"/>
      <c r="GE49" s="1639"/>
      <c r="GF49" s="1639"/>
      <c r="GG49" s="1639"/>
      <c r="GH49" s="1639"/>
      <c r="GI49" s="1639"/>
      <c r="GJ49" s="1639"/>
      <c r="GK49" s="1639"/>
      <c r="GL49" s="1639"/>
      <c r="GM49" s="1639"/>
      <c r="GN49" s="1639"/>
      <c r="GO49" s="1639"/>
      <c r="GP49" s="1639"/>
      <c r="GQ49" s="1639"/>
      <c r="GR49" s="1639"/>
      <c r="GS49" s="1639"/>
      <c r="GT49" s="1639"/>
      <c r="GU49" s="1639"/>
      <c r="GV49" s="1639"/>
      <c r="GW49" s="1639"/>
      <c r="GX49" s="1639"/>
      <c r="GY49" s="1639"/>
      <c r="GZ49" s="1639"/>
      <c r="HA49" s="1639"/>
      <c r="HB49" s="1639"/>
      <c r="HC49" s="1639"/>
      <c r="HD49" s="1639"/>
      <c r="HE49" s="1639"/>
      <c r="HF49" s="1639"/>
      <c r="HG49" s="1639"/>
      <c r="HH49" s="1639"/>
      <c r="HI49" s="1639"/>
      <c r="HJ49" s="1639"/>
      <c r="HK49" s="1639"/>
      <c r="HL49" s="1639"/>
      <c r="HM49" s="1639"/>
      <c r="HN49" s="1639"/>
      <c r="HO49" s="1639"/>
      <c r="HP49" s="1639"/>
      <c r="HQ49" s="1639"/>
      <c r="HR49" s="1639"/>
      <c r="HS49" s="1639"/>
      <c r="HT49" s="1639"/>
      <c r="HU49" s="1639"/>
      <c r="HV49" s="1639"/>
      <c r="HW49" s="1639"/>
      <c r="HX49" s="1639"/>
      <c r="HY49" s="1639"/>
      <c r="HZ49" s="1639"/>
      <c r="IA49" s="1639"/>
      <c r="IB49" s="1639"/>
      <c r="IC49" s="1639"/>
      <c r="ID49" s="1639"/>
      <c r="IE49" s="1639"/>
      <c r="IF49" s="1639"/>
      <c r="IG49" s="1639"/>
      <c r="IH49" s="1639"/>
      <c r="II49" s="1639"/>
      <c r="IJ49" s="1639"/>
      <c r="IK49" s="1639"/>
      <c r="IL49" s="1639"/>
      <c r="IM49" s="1639"/>
      <c r="IN49" s="1639"/>
      <c r="IO49" s="1639"/>
      <c r="IP49" s="1639"/>
      <c r="IQ49" s="1639"/>
      <c r="IR49" s="1639"/>
      <c r="IS49" s="1639"/>
      <c r="IT49" s="1639"/>
      <c r="IU49" s="1639"/>
      <c r="IV49" s="1639"/>
      <c r="IW49" s="1639"/>
      <c r="IX49" s="1639"/>
      <c r="IY49" s="1639"/>
      <c r="IZ49" s="1639"/>
      <c r="JA49" s="1639"/>
      <c r="JB49" s="1639"/>
      <c r="JC49" s="1639"/>
      <c r="JD49" s="1639"/>
      <c r="JE49" s="1639"/>
      <c r="JF49" s="1639"/>
      <c r="JG49" s="1639"/>
      <c r="JH49" s="1639"/>
      <c r="JI49" s="1639"/>
      <c r="JJ49" s="1639"/>
      <c r="JK49" s="1639"/>
      <c r="JL49" s="1639"/>
      <c r="JM49" s="1639"/>
      <c r="JN49" s="1639"/>
      <c r="JO49" s="1639"/>
      <c r="JP49" s="1639"/>
      <c r="JQ49" s="1639"/>
      <c r="JR49" s="1639"/>
      <c r="JS49" s="1639"/>
      <c r="JT49" s="1639"/>
      <c r="JU49" s="1639"/>
      <c r="JV49" s="1639"/>
      <c r="JW49" s="1639"/>
      <c r="JX49" s="1639"/>
      <c r="JY49" s="1639"/>
      <c r="JZ49" s="1639"/>
      <c r="KA49" s="1639"/>
      <c r="KB49" s="1639"/>
      <c r="KC49" s="1639"/>
      <c r="KD49" s="1639"/>
      <c r="KE49" s="1639"/>
      <c r="KF49" s="1639"/>
      <c r="KG49" s="1639"/>
      <c r="KH49" s="1639"/>
      <c r="KI49" s="1639"/>
      <c r="KJ49" s="1639"/>
      <c r="KK49" s="1639"/>
      <c r="KL49" s="1639"/>
      <c r="KM49" s="1639"/>
      <c r="KN49" s="1639"/>
      <c r="KO49" s="1639"/>
      <c r="KP49" s="1639"/>
      <c r="KQ49" s="1639"/>
      <c r="KR49" s="1639"/>
      <c r="KS49" s="1639"/>
      <c r="KT49" s="1639"/>
      <c r="KU49" s="1639"/>
      <c r="KV49" s="1639"/>
      <c r="KW49" s="1639"/>
      <c r="KX49" s="1639"/>
      <c r="KY49" s="1639"/>
      <c r="KZ49" s="1639"/>
      <c r="LA49" s="1639"/>
      <c r="LB49" s="1639"/>
      <c r="LC49" s="1639"/>
      <c r="LD49" s="1639"/>
      <c r="LE49" s="1639"/>
      <c r="LF49" s="1639"/>
      <c r="LG49" s="1639"/>
    </row>
    <row r="50" s="1482" customFormat="1" ht="47" customHeight="1" spans="1:327">
      <c r="A50" s="1515">
        <v>45910</v>
      </c>
      <c r="B50" s="1516" t="s">
        <v>2917</v>
      </c>
      <c r="C50" s="1517" t="s">
        <v>85</v>
      </c>
      <c r="D50" s="1518">
        <v>4500179201</v>
      </c>
      <c r="E50" s="1519" t="s">
        <v>2918</v>
      </c>
      <c r="F50" s="1518" t="s">
        <v>4931</v>
      </c>
      <c r="G50" s="1520" t="s">
        <v>4747</v>
      </c>
      <c r="H50" s="1520" t="s">
        <v>4747</v>
      </c>
      <c r="I50" s="1547" t="s">
        <v>4808</v>
      </c>
      <c r="J50" s="1548">
        <v>11520</v>
      </c>
      <c r="K50" s="1544">
        <v>0</v>
      </c>
      <c r="L50" s="1544">
        <v>96</v>
      </c>
      <c r="M50" s="1545">
        <f t="shared" si="0"/>
        <v>120</v>
      </c>
      <c r="N50" s="1549">
        <v>45950</v>
      </c>
      <c r="O50" s="1549">
        <v>45948</v>
      </c>
      <c r="P50" s="1546">
        <v>45958</v>
      </c>
      <c r="Q50" s="1554" t="s">
        <v>78</v>
      </c>
      <c r="R50" s="1574">
        <v>11520</v>
      </c>
      <c r="S50" s="1574">
        <f>R50-J50</f>
        <v>0</v>
      </c>
      <c r="T50" s="1575"/>
      <c r="U50" s="1571" t="s">
        <v>829</v>
      </c>
      <c r="V50" s="1572" t="s">
        <v>4932</v>
      </c>
      <c r="W50" s="1572" t="s">
        <v>111</v>
      </c>
      <c r="X50" s="1573">
        <v>45910</v>
      </c>
      <c r="Y50" s="1595" t="s">
        <v>88</v>
      </c>
      <c r="Z50" s="1573">
        <v>45919</v>
      </c>
      <c r="AA50" s="1596"/>
      <c r="AB50" s="1595"/>
      <c r="AC50" s="1600" t="s">
        <v>4933</v>
      </c>
      <c r="AD50" s="1601" t="s">
        <v>680</v>
      </c>
      <c r="AE50" s="1598">
        <v>1.37</v>
      </c>
      <c r="AF50" s="1599">
        <f>AE50*J50</f>
        <v>15782.4</v>
      </c>
      <c r="AG50" s="1612" t="s">
        <v>2922</v>
      </c>
      <c r="AH50" s="1613" t="s">
        <v>81</v>
      </c>
      <c r="AI50" s="1613">
        <v>5</v>
      </c>
      <c r="AJ50" s="1613">
        <f t="shared" ref="AJ33:AJ55" si="17">J50</f>
        <v>11520</v>
      </c>
      <c r="AK50" s="1614"/>
      <c r="AL50" s="1615">
        <f>J50/24</f>
        <v>480</v>
      </c>
      <c r="AM50" s="1615"/>
      <c r="AN50" s="1615"/>
      <c r="AO50" s="1615"/>
      <c r="AP50" s="1615" t="s">
        <v>63</v>
      </c>
      <c r="AQ50" s="1623">
        <f t="shared" ref="AQ49:AQ55" si="18">J50</f>
        <v>11520</v>
      </c>
      <c r="AR50" s="1615"/>
      <c r="AS50" s="1624">
        <f>J50/5</f>
        <v>2304</v>
      </c>
      <c r="AT50" s="1625">
        <f>J50/5</f>
        <v>2304</v>
      </c>
      <c r="AU50" s="1625">
        <f>J50/5</f>
        <v>2304</v>
      </c>
      <c r="AV50" s="1625">
        <f>J50/5</f>
        <v>2304</v>
      </c>
      <c r="AW50" s="1640">
        <f>J50/5</f>
        <v>2304</v>
      </c>
      <c r="AX50" s="1641">
        <f>J50*23/24/COUNT(AS50:AW50)</f>
        <v>2208</v>
      </c>
      <c r="AY50" s="1625">
        <f>J50/24/COUNT(AS50:AW50)</f>
        <v>96</v>
      </c>
      <c r="AZ50" s="1453"/>
      <c r="BA50" s="1454"/>
      <c r="BB50" s="1455"/>
      <c r="BC50" s="1455"/>
      <c r="BD50" s="1455"/>
      <c r="BE50" s="1455"/>
      <c r="BF50" s="1455"/>
      <c r="BG50" s="1455"/>
      <c r="BH50" s="1455"/>
      <c r="BI50" s="1455"/>
      <c r="BJ50" s="1455"/>
      <c r="BK50" s="1455"/>
      <c r="BL50" s="1455"/>
      <c r="BM50" s="1455"/>
      <c r="BN50" s="1455"/>
      <c r="BO50" s="1455"/>
      <c r="BP50" s="1455"/>
      <c r="BQ50" s="1455"/>
      <c r="BR50" s="1455"/>
      <c r="BS50" s="1455"/>
      <c r="BT50" s="1455"/>
      <c r="BU50" s="1455"/>
      <c r="BV50" s="1455"/>
      <c r="BW50" s="1455"/>
      <c r="BX50" s="1455"/>
      <c r="BY50" s="1455"/>
      <c r="BZ50" s="1455"/>
      <c r="CA50" s="1455"/>
      <c r="CB50" s="1455"/>
      <c r="CC50" s="1455"/>
      <c r="CD50" s="1455"/>
      <c r="CE50" s="1455"/>
      <c r="CF50" s="1455"/>
      <c r="CG50" s="1455"/>
      <c r="CH50" s="1455"/>
      <c r="CI50" s="1455"/>
      <c r="CJ50" s="1455"/>
      <c r="CK50" s="1455"/>
      <c r="CL50" s="1455"/>
      <c r="CM50" s="1455"/>
      <c r="CN50" s="1455"/>
      <c r="CO50" s="1455"/>
      <c r="CP50" s="1455"/>
      <c r="CQ50" s="1455"/>
      <c r="CR50" s="1455"/>
      <c r="CS50" s="1455"/>
      <c r="CT50" s="1455"/>
      <c r="CU50" s="1455"/>
      <c r="CV50" s="1455"/>
      <c r="CW50" s="1455"/>
      <c r="CX50" s="1455"/>
      <c r="CY50" s="1455"/>
      <c r="CZ50" s="1455"/>
      <c r="DA50" s="1455"/>
      <c r="DB50" s="1455"/>
      <c r="DC50" s="1455"/>
      <c r="DD50" s="1455"/>
      <c r="DE50" s="1455"/>
      <c r="DF50" s="1455"/>
      <c r="DG50" s="1455"/>
      <c r="DH50" s="1455"/>
      <c r="DI50" s="1455"/>
      <c r="DJ50" s="1455"/>
      <c r="DK50" s="1455"/>
      <c r="DL50" s="1455"/>
      <c r="DM50" s="1455"/>
      <c r="DN50" s="1455"/>
      <c r="DO50" s="1455"/>
      <c r="DP50" s="1455"/>
      <c r="DQ50" s="1455"/>
      <c r="DR50" s="1455"/>
      <c r="DS50" s="1455"/>
      <c r="DT50" s="1455"/>
      <c r="DU50" s="1455"/>
      <c r="DV50" s="1455"/>
      <c r="DW50" s="1455"/>
      <c r="DX50" s="1455"/>
      <c r="DY50" s="1455"/>
      <c r="DZ50" s="1455"/>
      <c r="EA50" s="1455"/>
      <c r="EB50" s="1455"/>
      <c r="EC50" s="1455"/>
      <c r="ED50" s="1455"/>
      <c r="EE50" s="1455"/>
      <c r="EF50" s="1455"/>
      <c r="EG50" s="1455"/>
      <c r="EH50" s="1455"/>
      <c r="EI50" s="1455"/>
      <c r="EJ50" s="1455"/>
      <c r="EK50" s="1455"/>
      <c r="EL50" s="1455"/>
      <c r="EM50" s="1455"/>
      <c r="EN50" s="1455"/>
      <c r="EO50" s="1455"/>
      <c r="EP50" s="1455"/>
      <c r="EQ50" s="1455"/>
      <c r="ER50" s="1455"/>
      <c r="ES50" s="1455"/>
      <c r="ET50" s="1455"/>
      <c r="EU50" s="1455"/>
      <c r="EV50" s="1455"/>
      <c r="EW50" s="1455"/>
      <c r="EX50" s="1455"/>
      <c r="EY50" s="1455"/>
      <c r="EZ50" s="1455"/>
      <c r="FA50" s="1455"/>
      <c r="FB50" s="1455"/>
      <c r="FC50" s="1455"/>
      <c r="FD50" s="1455"/>
      <c r="FE50" s="1455"/>
      <c r="FF50" s="1455"/>
      <c r="FG50" s="1455"/>
      <c r="FH50" s="1455"/>
      <c r="FI50" s="1455"/>
      <c r="FJ50" s="1455"/>
      <c r="FK50" s="1455"/>
      <c r="FL50" s="1455"/>
      <c r="FM50" s="1455"/>
      <c r="FN50" s="1455"/>
      <c r="FO50" s="1455"/>
      <c r="FP50" s="1455"/>
      <c r="FQ50" s="1455"/>
      <c r="FR50" s="1455"/>
      <c r="FS50" s="1455"/>
      <c r="FT50" s="1455"/>
      <c r="FU50" s="1455"/>
      <c r="FV50" s="1455"/>
      <c r="FW50" s="1455"/>
      <c r="FX50" s="1455"/>
      <c r="FY50" s="1455"/>
      <c r="FZ50" s="1455"/>
      <c r="GA50" s="1455"/>
      <c r="GB50" s="1455"/>
      <c r="GC50" s="1455"/>
      <c r="GD50" s="1455"/>
      <c r="GE50" s="1455"/>
      <c r="GF50" s="1455"/>
      <c r="GG50" s="1455"/>
      <c r="GH50" s="1455"/>
      <c r="GI50" s="1455"/>
      <c r="GJ50" s="1455"/>
      <c r="GK50" s="1455"/>
      <c r="GL50" s="1455"/>
      <c r="GM50" s="1455"/>
      <c r="GN50" s="1455"/>
      <c r="GO50" s="1455"/>
      <c r="GP50" s="1455"/>
      <c r="GQ50" s="1455"/>
      <c r="GR50" s="1455"/>
      <c r="GS50" s="1455"/>
      <c r="GT50" s="1455"/>
      <c r="GU50" s="1455"/>
      <c r="GV50" s="1455"/>
      <c r="GW50" s="1455"/>
      <c r="GX50" s="1455"/>
      <c r="GY50" s="1455"/>
      <c r="GZ50" s="1455"/>
      <c r="HA50" s="1455"/>
      <c r="HB50" s="1455"/>
      <c r="HC50" s="1455"/>
      <c r="HD50" s="1455"/>
      <c r="HE50" s="1455"/>
      <c r="HF50" s="1455"/>
      <c r="HG50" s="1455"/>
      <c r="HH50" s="1455"/>
      <c r="HI50" s="1455"/>
      <c r="HJ50" s="1455"/>
      <c r="HK50" s="1455"/>
      <c r="HL50" s="1455"/>
      <c r="HM50" s="1455"/>
      <c r="HN50" s="1455"/>
      <c r="HO50" s="1455"/>
      <c r="HP50" s="1455"/>
      <c r="HQ50" s="1455"/>
      <c r="HR50" s="1455"/>
      <c r="HS50" s="1455"/>
      <c r="HT50" s="1455"/>
      <c r="HU50" s="1455"/>
      <c r="HV50" s="1455"/>
      <c r="HW50" s="1455"/>
      <c r="HX50" s="1455"/>
      <c r="HY50" s="1455"/>
      <c r="HZ50" s="1455"/>
      <c r="IA50" s="1455"/>
      <c r="IB50" s="1455"/>
      <c r="IC50" s="1455"/>
      <c r="ID50" s="1455"/>
      <c r="IE50" s="1455"/>
      <c r="IF50" s="1455"/>
      <c r="IG50" s="1455"/>
      <c r="IH50" s="1455"/>
      <c r="II50" s="1455"/>
      <c r="IJ50" s="1455"/>
      <c r="IK50" s="1455"/>
      <c r="IL50" s="1455"/>
      <c r="IM50" s="1455"/>
      <c r="IN50" s="1455"/>
      <c r="IO50" s="1455"/>
      <c r="IP50" s="1455"/>
      <c r="IQ50" s="1455"/>
      <c r="IR50" s="1455"/>
      <c r="IS50" s="1455"/>
      <c r="IT50" s="1455"/>
      <c r="IU50" s="1455"/>
      <c r="IV50" s="1455"/>
      <c r="IW50" s="1455"/>
      <c r="IX50" s="1455"/>
      <c r="IY50" s="1455"/>
      <c r="IZ50" s="1455"/>
      <c r="JA50" s="1455"/>
      <c r="JB50" s="1455"/>
      <c r="JC50" s="1455"/>
      <c r="JD50" s="1455"/>
      <c r="JE50" s="1455"/>
      <c r="JF50" s="1455"/>
      <c r="JG50" s="1455"/>
      <c r="JH50" s="1455"/>
      <c r="JI50" s="1455"/>
      <c r="JJ50" s="1455"/>
      <c r="JK50" s="1455"/>
      <c r="JL50" s="1455"/>
      <c r="JM50" s="1455"/>
      <c r="JN50" s="1455"/>
      <c r="JO50" s="1455"/>
      <c r="JP50" s="1455"/>
      <c r="JQ50" s="1455"/>
      <c r="JR50" s="1455"/>
      <c r="JS50" s="1455"/>
      <c r="JT50" s="1455"/>
      <c r="JU50" s="1455"/>
      <c r="JV50" s="1455"/>
      <c r="JW50" s="1455"/>
      <c r="JX50" s="1455"/>
      <c r="JY50" s="1455"/>
      <c r="JZ50" s="1455"/>
      <c r="KA50" s="1455"/>
      <c r="KB50" s="1455"/>
      <c r="KC50" s="1455"/>
      <c r="KD50" s="1455"/>
      <c r="KE50" s="1455"/>
      <c r="KF50" s="1455"/>
      <c r="KG50" s="1455"/>
      <c r="KH50" s="1455"/>
      <c r="KI50" s="1455"/>
      <c r="KJ50" s="1455"/>
      <c r="KK50" s="1455"/>
      <c r="KL50" s="1455"/>
      <c r="KM50" s="1455"/>
      <c r="KN50" s="1455"/>
      <c r="KO50" s="1455"/>
      <c r="KP50" s="1455"/>
      <c r="KQ50" s="1455"/>
      <c r="KR50" s="1455"/>
      <c r="KS50" s="1455"/>
      <c r="KT50" s="1455"/>
      <c r="KU50" s="1455"/>
      <c r="KV50" s="1455"/>
      <c r="KW50" s="1455"/>
      <c r="KX50" s="1455"/>
      <c r="KY50" s="1455"/>
      <c r="KZ50" s="1455"/>
      <c r="LA50" s="1455"/>
      <c r="LB50" s="1455"/>
      <c r="LC50" s="1455"/>
      <c r="LD50" s="1455"/>
      <c r="LE50" s="1455"/>
      <c r="LF50" s="1455"/>
      <c r="LG50" s="1455"/>
      <c r="LH50" s="1467"/>
      <c r="LI50" s="1467"/>
      <c r="LJ50" s="1467"/>
      <c r="LK50" s="1467"/>
      <c r="LL50" s="1467"/>
      <c r="LM50" s="1467"/>
      <c r="LN50" s="1467"/>
      <c r="LO50" s="1645"/>
    </row>
    <row r="51" s="1482" customFormat="1" ht="47" customHeight="1" spans="1:327">
      <c r="A51" s="1513">
        <v>45908</v>
      </c>
      <c r="B51" s="1226" t="s">
        <v>769</v>
      </c>
      <c r="C51" s="1227" t="s">
        <v>698</v>
      </c>
      <c r="D51" s="1228">
        <v>4500176990</v>
      </c>
      <c r="E51" s="1229" t="s">
        <v>4934</v>
      </c>
      <c r="F51" s="1228" t="s">
        <v>4935</v>
      </c>
      <c r="G51" s="1230" t="s">
        <v>4780</v>
      </c>
      <c r="H51" s="1230" t="s">
        <v>4780</v>
      </c>
      <c r="I51" s="1542" t="s">
        <v>4765</v>
      </c>
      <c r="J51" s="1543">
        <v>4800</v>
      </c>
      <c r="K51" s="1544">
        <v>0</v>
      </c>
      <c r="L51" s="1544">
        <v>24</v>
      </c>
      <c r="M51" s="1545">
        <f t="shared" si="0"/>
        <v>200</v>
      </c>
      <c r="N51" s="1274">
        <v>45951</v>
      </c>
      <c r="O51" s="1274">
        <v>45950</v>
      </c>
      <c r="P51" s="1546" t="s">
        <v>1421</v>
      </c>
      <c r="Q51" s="1576" t="s">
        <v>4936</v>
      </c>
      <c r="R51" s="1577">
        <v>4800</v>
      </c>
      <c r="S51" s="1577">
        <f t="shared" ref="S51:S114" si="19">R51-J51</f>
        <v>0</v>
      </c>
      <c r="T51" s="1575"/>
      <c r="U51" s="1571" t="s">
        <v>829</v>
      </c>
      <c r="V51" s="1572"/>
      <c r="W51" s="1572" t="s">
        <v>111</v>
      </c>
      <c r="X51" s="1573">
        <v>45908</v>
      </c>
      <c r="Y51" s="1595" t="s">
        <v>287</v>
      </c>
      <c r="Z51" s="1573" t="s">
        <v>4937</v>
      </c>
      <c r="AA51" s="1596"/>
      <c r="AB51" s="1595"/>
      <c r="AC51" s="1597" t="s">
        <v>4938</v>
      </c>
      <c r="AD51" s="1358" t="s">
        <v>696</v>
      </c>
      <c r="AE51" s="1598">
        <v>1.274</v>
      </c>
      <c r="AF51" s="1599">
        <f>AE51*J51</f>
        <v>6115.2</v>
      </c>
      <c r="AG51" s="1612"/>
      <c r="AH51" s="1613" t="s">
        <v>81</v>
      </c>
      <c r="AI51" s="1613">
        <v>5</v>
      </c>
      <c r="AJ51" s="1613">
        <f t="shared" si="17"/>
        <v>4800</v>
      </c>
      <c r="AK51" s="1614"/>
      <c r="AL51" s="1615">
        <f>J51/24</f>
        <v>200</v>
      </c>
      <c r="AM51" s="1615"/>
      <c r="AN51" s="1615"/>
      <c r="AO51" s="1615"/>
      <c r="AP51" s="1615" t="s">
        <v>63</v>
      </c>
      <c r="AQ51" s="1623">
        <f t="shared" si="18"/>
        <v>4800</v>
      </c>
      <c r="AR51" s="1615"/>
      <c r="AS51" s="1624">
        <f>J51/5</f>
        <v>960</v>
      </c>
      <c r="AT51" s="1625">
        <f>J51/5</f>
        <v>960</v>
      </c>
      <c r="AU51" s="1625">
        <f>J51/5</f>
        <v>960</v>
      </c>
      <c r="AV51" s="1625">
        <f>J51/5</f>
        <v>960</v>
      </c>
      <c r="AW51" s="1640">
        <f>J51/5</f>
        <v>960</v>
      </c>
      <c r="AX51" s="1641">
        <f>J51*23/24/COUNT(AS51:AW51)</f>
        <v>920</v>
      </c>
      <c r="AY51" s="1430">
        <f>J51/24/COUNT(AS51:AW51)</f>
        <v>40</v>
      </c>
      <c r="AZ51" s="1453"/>
      <c r="BA51" s="1454"/>
      <c r="BB51" s="1455"/>
      <c r="BC51" s="1455"/>
      <c r="BD51" s="1455"/>
      <c r="BE51" s="1455"/>
      <c r="BF51" s="1455"/>
      <c r="BG51" s="1455"/>
      <c r="BH51" s="1455"/>
      <c r="BI51" s="1455"/>
      <c r="BJ51" s="1455"/>
      <c r="BK51" s="1455"/>
      <c r="BL51" s="1455"/>
      <c r="BM51" s="1455"/>
      <c r="BN51" s="1455"/>
      <c r="BO51" s="1455"/>
      <c r="BP51" s="1455"/>
      <c r="BQ51" s="1455"/>
      <c r="BR51" s="1455"/>
      <c r="BS51" s="1455"/>
      <c r="BT51" s="1455"/>
      <c r="BU51" s="1455"/>
      <c r="BV51" s="1455"/>
      <c r="BW51" s="1455"/>
      <c r="BX51" s="1455"/>
      <c r="BY51" s="1455"/>
      <c r="BZ51" s="1455"/>
      <c r="CA51" s="1455"/>
      <c r="CB51" s="1455"/>
      <c r="CC51" s="1455"/>
      <c r="CD51" s="1455"/>
      <c r="CE51" s="1455"/>
      <c r="CF51" s="1455"/>
      <c r="CG51" s="1455"/>
      <c r="CH51" s="1455"/>
      <c r="CI51" s="1455"/>
      <c r="CJ51" s="1455"/>
      <c r="CK51" s="1455"/>
      <c r="CL51" s="1455"/>
      <c r="CM51" s="1455"/>
      <c r="CN51" s="1455"/>
      <c r="CO51" s="1455"/>
      <c r="CP51" s="1455"/>
      <c r="CQ51" s="1455"/>
      <c r="CR51" s="1455"/>
      <c r="CS51" s="1455"/>
      <c r="CT51" s="1455"/>
      <c r="CU51" s="1455"/>
      <c r="CV51" s="1455"/>
      <c r="CW51" s="1455"/>
      <c r="CX51" s="1455"/>
      <c r="CY51" s="1455"/>
      <c r="CZ51" s="1455"/>
      <c r="DA51" s="1455"/>
      <c r="DB51" s="1455"/>
      <c r="DC51" s="1455"/>
      <c r="DD51" s="1455"/>
      <c r="DE51" s="1455"/>
      <c r="DF51" s="1455"/>
      <c r="DG51" s="1455"/>
      <c r="DH51" s="1455"/>
      <c r="DI51" s="1455"/>
      <c r="DJ51" s="1455"/>
      <c r="DK51" s="1455"/>
      <c r="DL51" s="1455"/>
      <c r="DM51" s="1455"/>
      <c r="DN51" s="1455"/>
      <c r="DO51" s="1455"/>
      <c r="DP51" s="1455"/>
      <c r="DQ51" s="1455"/>
      <c r="DR51" s="1455"/>
      <c r="DS51" s="1455"/>
      <c r="DT51" s="1455"/>
      <c r="DU51" s="1455"/>
      <c r="DV51" s="1455"/>
      <c r="DW51" s="1455"/>
      <c r="DX51" s="1455"/>
      <c r="DY51" s="1455"/>
      <c r="DZ51" s="1455"/>
      <c r="EA51" s="1455"/>
      <c r="EB51" s="1455"/>
      <c r="EC51" s="1455"/>
      <c r="ED51" s="1455"/>
      <c r="EE51" s="1455"/>
      <c r="EF51" s="1455"/>
      <c r="EG51" s="1455"/>
      <c r="EH51" s="1455"/>
      <c r="EI51" s="1455"/>
      <c r="EJ51" s="1455"/>
      <c r="EK51" s="1455"/>
      <c r="EL51" s="1455"/>
      <c r="EM51" s="1455"/>
      <c r="EN51" s="1455"/>
      <c r="EO51" s="1455"/>
      <c r="EP51" s="1455"/>
      <c r="EQ51" s="1455"/>
      <c r="ER51" s="1455"/>
      <c r="ES51" s="1455"/>
      <c r="ET51" s="1455"/>
      <c r="EU51" s="1455"/>
      <c r="EV51" s="1455"/>
      <c r="EW51" s="1455"/>
      <c r="EX51" s="1455"/>
      <c r="EY51" s="1455"/>
      <c r="EZ51" s="1455"/>
      <c r="FA51" s="1455"/>
      <c r="FB51" s="1455"/>
      <c r="FC51" s="1455"/>
      <c r="FD51" s="1455"/>
      <c r="FE51" s="1455"/>
      <c r="FF51" s="1455"/>
      <c r="FG51" s="1455"/>
      <c r="FH51" s="1455"/>
      <c r="FI51" s="1455"/>
      <c r="FJ51" s="1455"/>
      <c r="FK51" s="1455"/>
      <c r="FL51" s="1455"/>
      <c r="FM51" s="1455"/>
      <c r="FN51" s="1455"/>
      <c r="FO51" s="1455"/>
      <c r="FP51" s="1455"/>
      <c r="FQ51" s="1455"/>
      <c r="FR51" s="1455"/>
      <c r="FS51" s="1455"/>
      <c r="FT51" s="1455"/>
      <c r="FU51" s="1455"/>
      <c r="FV51" s="1455"/>
      <c r="FW51" s="1455"/>
      <c r="FX51" s="1455"/>
      <c r="FY51" s="1455"/>
      <c r="FZ51" s="1455"/>
      <c r="GA51" s="1455"/>
      <c r="GB51" s="1455"/>
      <c r="GC51" s="1455"/>
      <c r="GD51" s="1455"/>
      <c r="GE51" s="1455"/>
      <c r="GF51" s="1455"/>
      <c r="GG51" s="1455"/>
      <c r="GH51" s="1455"/>
      <c r="GI51" s="1455"/>
      <c r="GJ51" s="1455"/>
      <c r="GK51" s="1455"/>
      <c r="GL51" s="1455"/>
      <c r="GM51" s="1455"/>
      <c r="GN51" s="1455"/>
      <c r="GO51" s="1455"/>
      <c r="GP51" s="1455"/>
      <c r="GQ51" s="1455"/>
      <c r="GR51" s="1455"/>
      <c r="GS51" s="1455"/>
      <c r="GT51" s="1455"/>
      <c r="GU51" s="1455"/>
      <c r="GV51" s="1455"/>
      <c r="GW51" s="1455"/>
      <c r="GX51" s="1455"/>
      <c r="GY51" s="1455"/>
      <c r="GZ51" s="1455"/>
      <c r="HA51" s="1455"/>
      <c r="HB51" s="1455"/>
      <c r="HC51" s="1455"/>
      <c r="HD51" s="1455"/>
      <c r="HE51" s="1455"/>
      <c r="HF51" s="1455"/>
      <c r="HG51" s="1455"/>
      <c r="HH51" s="1455"/>
      <c r="HI51" s="1455"/>
      <c r="HJ51" s="1455"/>
      <c r="HK51" s="1455"/>
      <c r="HL51" s="1455"/>
      <c r="HM51" s="1455"/>
      <c r="HN51" s="1455"/>
      <c r="HO51" s="1455"/>
      <c r="HP51" s="1455"/>
      <c r="HQ51" s="1455"/>
      <c r="HR51" s="1455"/>
      <c r="HS51" s="1455"/>
      <c r="HT51" s="1455"/>
      <c r="HU51" s="1455"/>
      <c r="HV51" s="1455"/>
      <c r="HW51" s="1455"/>
      <c r="HX51" s="1455"/>
      <c r="HY51" s="1455"/>
      <c r="HZ51" s="1455"/>
      <c r="IA51" s="1455"/>
      <c r="IB51" s="1455"/>
      <c r="IC51" s="1455"/>
      <c r="ID51" s="1455"/>
      <c r="IE51" s="1455"/>
      <c r="IF51" s="1455"/>
      <c r="IG51" s="1455"/>
      <c r="IH51" s="1455"/>
      <c r="II51" s="1455"/>
      <c r="IJ51" s="1455"/>
      <c r="IK51" s="1455"/>
      <c r="IL51" s="1455"/>
      <c r="IM51" s="1455"/>
      <c r="IN51" s="1455"/>
      <c r="IO51" s="1455"/>
      <c r="IP51" s="1455"/>
      <c r="IQ51" s="1455"/>
      <c r="IR51" s="1455"/>
      <c r="IS51" s="1455"/>
      <c r="IT51" s="1455"/>
      <c r="IU51" s="1455"/>
      <c r="IV51" s="1455"/>
      <c r="IW51" s="1455"/>
      <c r="IX51" s="1455"/>
      <c r="IY51" s="1455"/>
      <c r="IZ51" s="1455"/>
      <c r="JA51" s="1455"/>
      <c r="JB51" s="1455"/>
      <c r="JC51" s="1455"/>
      <c r="JD51" s="1455"/>
      <c r="JE51" s="1455"/>
      <c r="JF51" s="1455"/>
      <c r="JG51" s="1455"/>
      <c r="JH51" s="1455"/>
      <c r="JI51" s="1455"/>
      <c r="JJ51" s="1455"/>
      <c r="JK51" s="1455"/>
      <c r="JL51" s="1455"/>
      <c r="JM51" s="1455"/>
      <c r="JN51" s="1455"/>
      <c r="JO51" s="1455"/>
      <c r="JP51" s="1455"/>
      <c r="JQ51" s="1455"/>
      <c r="JR51" s="1455"/>
      <c r="JS51" s="1455"/>
      <c r="JT51" s="1455"/>
      <c r="JU51" s="1455"/>
      <c r="JV51" s="1455"/>
      <c r="JW51" s="1455"/>
      <c r="JX51" s="1455"/>
      <c r="JY51" s="1455"/>
      <c r="JZ51" s="1455"/>
      <c r="KA51" s="1455"/>
      <c r="KB51" s="1455"/>
      <c r="KC51" s="1455"/>
      <c r="KD51" s="1455"/>
      <c r="KE51" s="1455"/>
      <c r="KF51" s="1455"/>
      <c r="KG51" s="1455"/>
      <c r="KH51" s="1455"/>
      <c r="KI51" s="1455"/>
      <c r="KJ51" s="1455"/>
      <c r="KK51" s="1455"/>
      <c r="KL51" s="1455"/>
      <c r="KM51" s="1455"/>
      <c r="KN51" s="1455"/>
      <c r="KO51" s="1455"/>
      <c r="KP51" s="1455"/>
      <c r="KQ51" s="1455"/>
      <c r="KR51" s="1455"/>
      <c r="KS51" s="1455"/>
      <c r="KT51" s="1455"/>
      <c r="KU51" s="1455"/>
      <c r="KV51" s="1455"/>
      <c r="KW51" s="1455"/>
      <c r="KX51" s="1455"/>
      <c r="KY51" s="1455"/>
      <c r="KZ51" s="1455"/>
      <c r="LA51" s="1455"/>
      <c r="LB51" s="1455"/>
      <c r="LC51" s="1455"/>
      <c r="LD51" s="1455"/>
      <c r="LE51" s="1455"/>
      <c r="LF51" s="1455"/>
      <c r="LG51" s="1455"/>
      <c r="LH51" s="1467"/>
      <c r="LI51" s="1467"/>
      <c r="LJ51" s="1467"/>
      <c r="LK51" s="1467"/>
      <c r="LL51" s="1467"/>
      <c r="LM51" s="1467"/>
      <c r="LN51" s="1467"/>
      <c r="LO51" s="1645"/>
    </row>
    <row r="52" s="1482" customFormat="1" ht="47" customHeight="1" spans="1:327">
      <c r="A52" s="1513">
        <v>45916</v>
      </c>
      <c r="B52" s="1226" t="s">
        <v>3080</v>
      </c>
      <c r="C52" s="1227" t="s">
        <v>3081</v>
      </c>
      <c r="D52" s="1228">
        <v>4500179521</v>
      </c>
      <c r="E52" s="1229">
        <v>56523</v>
      </c>
      <c r="F52" s="1228" t="s">
        <v>4939</v>
      </c>
      <c r="G52" s="1230" t="s">
        <v>4747</v>
      </c>
      <c r="H52" s="1230" t="s">
        <v>4747</v>
      </c>
      <c r="I52" s="1542" t="s">
        <v>4940</v>
      </c>
      <c r="J52" s="1543">
        <v>4800</v>
      </c>
      <c r="K52" s="1544">
        <v>0</v>
      </c>
      <c r="L52" s="1544">
        <v>96</v>
      </c>
      <c r="M52" s="1545">
        <v>50</v>
      </c>
      <c r="N52" s="1274">
        <v>45974</v>
      </c>
      <c r="O52" s="1274">
        <v>45972</v>
      </c>
      <c r="P52" s="1546"/>
      <c r="Q52" s="1576" t="s">
        <v>4327</v>
      </c>
      <c r="R52" s="1577">
        <v>4800</v>
      </c>
      <c r="S52" s="1577">
        <f t="shared" si="19"/>
        <v>0</v>
      </c>
      <c r="T52" s="1575"/>
      <c r="U52" s="1571" t="s">
        <v>829</v>
      </c>
      <c r="V52" s="1572"/>
      <c r="W52" s="1572" t="s">
        <v>111</v>
      </c>
      <c r="X52" s="1573">
        <v>45923</v>
      </c>
      <c r="Y52" s="1595" t="s">
        <v>88</v>
      </c>
      <c r="Z52" s="1573">
        <v>45953</v>
      </c>
      <c r="AA52" s="1596"/>
      <c r="AB52" s="1595"/>
      <c r="AC52" s="1597" t="s">
        <v>4941</v>
      </c>
      <c r="AD52" s="1358" t="s">
        <v>1687</v>
      </c>
      <c r="AE52" s="1598">
        <v>1.37</v>
      </c>
      <c r="AF52" s="1599">
        <v>6576</v>
      </c>
      <c r="AG52" s="1612" t="s">
        <v>4942</v>
      </c>
      <c r="AH52" s="1613" t="s">
        <v>81</v>
      </c>
      <c r="AI52" s="1613">
        <v>5</v>
      </c>
      <c r="AJ52" s="1613">
        <f t="shared" si="17"/>
        <v>4800</v>
      </c>
      <c r="AK52" s="1614"/>
      <c r="AL52" s="1615">
        <f>J52/24</f>
        <v>200</v>
      </c>
      <c r="AM52" s="1615"/>
      <c r="AN52" s="1615"/>
      <c r="AO52" s="1615"/>
      <c r="AP52" s="1615" t="s">
        <v>63</v>
      </c>
      <c r="AQ52" s="1623">
        <f t="shared" si="18"/>
        <v>4800</v>
      </c>
      <c r="AR52" s="1615"/>
      <c r="AS52" s="1624">
        <v>960</v>
      </c>
      <c r="AT52" s="1625">
        <v>960</v>
      </c>
      <c r="AU52" s="1625">
        <v>960</v>
      </c>
      <c r="AV52" s="1625">
        <v>960</v>
      </c>
      <c r="AW52" s="1640">
        <v>960</v>
      </c>
      <c r="AX52" s="1641">
        <v>920</v>
      </c>
      <c r="AY52" s="1430">
        <v>40</v>
      </c>
      <c r="AZ52" s="1453"/>
      <c r="BA52" s="1454"/>
      <c r="BB52" s="1455"/>
      <c r="BC52" s="1455"/>
      <c r="BD52" s="1455"/>
      <c r="BE52" s="1455"/>
      <c r="BF52" s="1455"/>
      <c r="BG52" s="1455"/>
      <c r="BH52" s="1455"/>
      <c r="BI52" s="1455"/>
      <c r="BJ52" s="1455"/>
      <c r="BK52" s="1455"/>
      <c r="BL52" s="1455"/>
      <c r="BM52" s="1455"/>
      <c r="BN52" s="1455"/>
      <c r="BO52" s="1455"/>
      <c r="BP52" s="1455"/>
      <c r="BQ52" s="1455"/>
      <c r="BR52" s="1455"/>
      <c r="BS52" s="1455"/>
      <c r="BT52" s="1455"/>
      <c r="BU52" s="1455"/>
      <c r="BV52" s="1455"/>
      <c r="BW52" s="1455"/>
      <c r="BX52" s="1455"/>
      <c r="BY52" s="1455"/>
      <c r="BZ52" s="1455"/>
      <c r="CA52" s="1455"/>
      <c r="CB52" s="1455"/>
      <c r="CC52" s="1455"/>
      <c r="CD52" s="1455"/>
      <c r="CE52" s="1455"/>
      <c r="CF52" s="1455"/>
      <c r="CG52" s="1455"/>
      <c r="CH52" s="1455"/>
      <c r="CI52" s="1455"/>
      <c r="CJ52" s="1455"/>
      <c r="CK52" s="1455"/>
      <c r="CL52" s="1455"/>
      <c r="CM52" s="1455"/>
      <c r="CN52" s="1455"/>
      <c r="CO52" s="1455"/>
      <c r="CP52" s="1455"/>
      <c r="CQ52" s="1455"/>
      <c r="CR52" s="1455"/>
      <c r="CS52" s="1455"/>
      <c r="CT52" s="1455"/>
      <c r="CU52" s="1455"/>
      <c r="CV52" s="1455"/>
      <c r="CW52" s="1455"/>
      <c r="CX52" s="1455"/>
      <c r="CY52" s="1455"/>
      <c r="CZ52" s="1455"/>
      <c r="DA52" s="1455"/>
      <c r="DB52" s="1455"/>
      <c r="DC52" s="1455"/>
      <c r="DD52" s="1455"/>
      <c r="DE52" s="1455"/>
      <c r="DF52" s="1455"/>
      <c r="DG52" s="1455"/>
      <c r="DH52" s="1455"/>
      <c r="DI52" s="1455"/>
      <c r="DJ52" s="1455"/>
      <c r="DK52" s="1455"/>
      <c r="DL52" s="1455"/>
      <c r="DM52" s="1455"/>
      <c r="DN52" s="1455"/>
      <c r="DO52" s="1455"/>
      <c r="DP52" s="1455"/>
      <c r="DQ52" s="1455"/>
      <c r="DR52" s="1455"/>
      <c r="DS52" s="1455"/>
      <c r="DT52" s="1455"/>
      <c r="DU52" s="1455"/>
      <c r="DV52" s="1455"/>
      <c r="DW52" s="1455"/>
      <c r="DX52" s="1455"/>
      <c r="DY52" s="1455"/>
      <c r="DZ52" s="1455"/>
      <c r="EA52" s="1455"/>
      <c r="EB52" s="1455"/>
      <c r="EC52" s="1455"/>
      <c r="ED52" s="1455"/>
      <c r="EE52" s="1455"/>
      <c r="EF52" s="1455"/>
      <c r="EG52" s="1455"/>
      <c r="EH52" s="1455"/>
      <c r="EI52" s="1455"/>
      <c r="EJ52" s="1455"/>
      <c r="EK52" s="1455"/>
      <c r="EL52" s="1455"/>
      <c r="EM52" s="1455"/>
      <c r="EN52" s="1455"/>
      <c r="EO52" s="1455"/>
      <c r="EP52" s="1455"/>
      <c r="EQ52" s="1455"/>
      <c r="ER52" s="1455"/>
      <c r="ES52" s="1455"/>
      <c r="ET52" s="1455"/>
      <c r="EU52" s="1455"/>
      <c r="EV52" s="1455"/>
      <c r="EW52" s="1455"/>
      <c r="EX52" s="1455"/>
      <c r="EY52" s="1455"/>
      <c r="EZ52" s="1455"/>
      <c r="FA52" s="1455"/>
      <c r="FB52" s="1455"/>
      <c r="FC52" s="1455"/>
      <c r="FD52" s="1455"/>
      <c r="FE52" s="1455"/>
      <c r="FF52" s="1455"/>
      <c r="FG52" s="1455"/>
      <c r="FH52" s="1455"/>
      <c r="FI52" s="1455"/>
      <c r="FJ52" s="1455"/>
      <c r="FK52" s="1455"/>
      <c r="FL52" s="1455"/>
      <c r="FM52" s="1455"/>
      <c r="FN52" s="1455"/>
      <c r="FO52" s="1455"/>
      <c r="FP52" s="1455"/>
      <c r="FQ52" s="1455"/>
      <c r="FR52" s="1455"/>
      <c r="FS52" s="1455"/>
      <c r="FT52" s="1455"/>
      <c r="FU52" s="1455"/>
      <c r="FV52" s="1455"/>
      <c r="FW52" s="1455"/>
      <c r="FX52" s="1455"/>
      <c r="FY52" s="1455"/>
      <c r="FZ52" s="1455"/>
      <c r="GA52" s="1455"/>
      <c r="GB52" s="1455"/>
      <c r="GC52" s="1455"/>
      <c r="GD52" s="1455"/>
      <c r="GE52" s="1455"/>
      <c r="GF52" s="1455"/>
      <c r="GG52" s="1455"/>
      <c r="GH52" s="1455"/>
      <c r="GI52" s="1455"/>
      <c r="GJ52" s="1455"/>
      <c r="GK52" s="1455"/>
      <c r="GL52" s="1455"/>
      <c r="GM52" s="1455"/>
      <c r="GN52" s="1455"/>
      <c r="GO52" s="1455"/>
      <c r="GP52" s="1455"/>
      <c r="GQ52" s="1455"/>
      <c r="GR52" s="1455"/>
      <c r="GS52" s="1455"/>
      <c r="GT52" s="1455"/>
      <c r="GU52" s="1455"/>
      <c r="GV52" s="1455"/>
      <c r="GW52" s="1455"/>
      <c r="GX52" s="1455"/>
      <c r="GY52" s="1455"/>
      <c r="GZ52" s="1455"/>
      <c r="HA52" s="1455"/>
      <c r="HB52" s="1455"/>
      <c r="HC52" s="1455"/>
      <c r="HD52" s="1455"/>
      <c r="HE52" s="1455"/>
      <c r="HF52" s="1455"/>
      <c r="HG52" s="1455"/>
      <c r="HH52" s="1455"/>
      <c r="HI52" s="1455"/>
      <c r="HJ52" s="1455"/>
      <c r="HK52" s="1455"/>
      <c r="HL52" s="1455"/>
      <c r="HM52" s="1455"/>
      <c r="HN52" s="1455"/>
      <c r="HO52" s="1455"/>
      <c r="HP52" s="1455"/>
      <c r="HQ52" s="1455"/>
      <c r="HR52" s="1455"/>
      <c r="HS52" s="1455"/>
      <c r="HT52" s="1455"/>
      <c r="HU52" s="1455"/>
      <c r="HV52" s="1455"/>
      <c r="HW52" s="1455"/>
      <c r="HX52" s="1455"/>
      <c r="HY52" s="1455"/>
      <c r="HZ52" s="1455"/>
      <c r="IA52" s="1455"/>
      <c r="IB52" s="1455"/>
      <c r="IC52" s="1455"/>
      <c r="ID52" s="1455"/>
      <c r="IE52" s="1455"/>
      <c r="IF52" s="1455"/>
      <c r="IG52" s="1455"/>
      <c r="IH52" s="1455"/>
      <c r="II52" s="1455"/>
      <c r="IJ52" s="1455"/>
      <c r="IK52" s="1455"/>
      <c r="IL52" s="1455"/>
      <c r="IM52" s="1455"/>
      <c r="IN52" s="1455"/>
      <c r="IO52" s="1455"/>
      <c r="IP52" s="1455"/>
      <c r="IQ52" s="1455"/>
      <c r="IR52" s="1455"/>
      <c r="IS52" s="1455"/>
      <c r="IT52" s="1455"/>
      <c r="IU52" s="1455"/>
      <c r="IV52" s="1455"/>
      <c r="IW52" s="1455"/>
      <c r="IX52" s="1455"/>
      <c r="IY52" s="1455"/>
      <c r="IZ52" s="1455"/>
      <c r="JA52" s="1455"/>
      <c r="JB52" s="1455"/>
      <c r="JC52" s="1455"/>
      <c r="JD52" s="1455"/>
      <c r="JE52" s="1455"/>
      <c r="JF52" s="1455"/>
      <c r="JG52" s="1455"/>
      <c r="JH52" s="1455"/>
      <c r="JI52" s="1455"/>
      <c r="JJ52" s="1455"/>
      <c r="JK52" s="1455"/>
      <c r="JL52" s="1455"/>
      <c r="JM52" s="1455"/>
      <c r="JN52" s="1455"/>
      <c r="JO52" s="1455"/>
      <c r="JP52" s="1455"/>
      <c r="JQ52" s="1455"/>
      <c r="JR52" s="1455"/>
      <c r="JS52" s="1455"/>
      <c r="JT52" s="1455"/>
      <c r="JU52" s="1455"/>
      <c r="JV52" s="1455"/>
      <c r="JW52" s="1455"/>
      <c r="JX52" s="1455"/>
      <c r="JY52" s="1455"/>
      <c r="JZ52" s="1455"/>
      <c r="KA52" s="1455"/>
      <c r="KB52" s="1455"/>
      <c r="KC52" s="1455"/>
      <c r="KD52" s="1455"/>
      <c r="KE52" s="1455"/>
      <c r="KF52" s="1455"/>
      <c r="KG52" s="1455"/>
      <c r="KH52" s="1455"/>
      <c r="KI52" s="1455"/>
      <c r="KJ52" s="1455"/>
      <c r="KK52" s="1455"/>
      <c r="KL52" s="1455"/>
      <c r="KM52" s="1455"/>
      <c r="KN52" s="1455"/>
      <c r="KO52" s="1455"/>
      <c r="KP52" s="1455"/>
      <c r="KQ52" s="1455"/>
      <c r="KR52" s="1455"/>
      <c r="KS52" s="1455"/>
      <c r="KT52" s="1455"/>
      <c r="KU52" s="1455"/>
      <c r="KV52" s="1455"/>
      <c r="KW52" s="1455"/>
      <c r="KX52" s="1455"/>
      <c r="KY52" s="1455"/>
      <c r="KZ52" s="1455"/>
      <c r="LA52" s="1455"/>
      <c r="LB52" s="1455"/>
      <c r="LC52" s="1455"/>
      <c r="LD52" s="1455"/>
      <c r="LE52" s="1455"/>
      <c r="LF52" s="1455"/>
      <c r="LG52" s="1455"/>
      <c r="LH52" s="1467"/>
      <c r="LI52" s="1467"/>
      <c r="LJ52" s="1467"/>
      <c r="LK52" s="1467"/>
      <c r="LL52" s="1467"/>
      <c r="LM52" s="1467"/>
      <c r="LN52" s="1467"/>
      <c r="LO52" s="1645"/>
    </row>
    <row r="53" s="1482" customFormat="1" ht="47" customHeight="1" spans="1:327">
      <c r="A53" s="1513">
        <v>45910</v>
      </c>
      <c r="B53" s="1226" t="s">
        <v>846</v>
      </c>
      <c r="C53" s="1227" t="s">
        <v>847</v>
      </c>
      <c r="D53" s="1228">
        <v>4500179155</v>
      </c>
      <c r="E53" s="1229"/>
      <c r="F53" s="1228" t="s">
        <v>4943</v>
      </c>
      <c r="G53" s="1230" t="s">
        <v>4747</v>
      </c>
      <c r="H53" s="1230" t="s">
        <v>4747</v>
      </c>
      <c r="I53" s="1542" t="s">
        <v>4808</v>
      </c>
      <c r="J53" s="1543">
        <v>1440</v>
      </c>
      <c r="K53" s="1544">
        <v>0</v>
      </c>
      <c r="L53" s="1544">
        <v>96</v>
      </c>
      <c r="M53" s="1545">
        <f t="shared" ref="M53:M116" si="20">J53/L53</f>
        <v>15</v>
      </c>
      <c r="N53" s="1274">
        <v>45957</v>
      </c>
      <c r="O53" s="1274">
        <v>45955</v>
      </c>
      <c r="P53" s="1546"/>
      <c r="Q53" s="1576" t="s">
        <v>78</v>
      </c>
      <c r="R53" s="1577">
        <v>1440</v>
      </c>
      <c r="S53" s="1577">
        <f t="shared" si="19"/>
        <v>0</v>
      </c>
      <c r="T53" s="1575"/>
      <c r="U53" s="1571" t="s">
        <v>829</v>
      </c>
      <c r="V53" s="1572" t="s">
        <v>4944</v>
      </c>
      <c r="W53" s="1572" t="s">
        <v>111</v>
      </c>
      <c r="X53" s="1573">
        <v>45910</v>
      </c>
      <c r="Y53" s="1595" t="s">
        <v>88</v>
      </c>
      <c r="Z53" s="1573">
        <v>45922</v>
      </c>
      <c r="AA53" s="1596"/>
      <c r="AB53" s="1595"/>
      <c r="AC53" s="1597" t="s">
        <v>4945</v>
      </c>
      <c r="AD53" s="1358" t="s">
        <v>680</v>
      </c>
      <c r="AE53" s="1598">
        <v>1.37</v>
      </c>
      <c r="AF53" s="1599">
        <f>AE53*J53</f>
        <v>1972.8</v>
      </c>
      <c r="AG53" s="1612" t="s">
        <v>1478</v>
      </c>
      <c r="AH53" s="1613" t="s">
        <v>81</v>
      </c>
      <c r="AI53" s="1613">
        <v>5</v>
      </c>
      <c r="AJ53" s="1613">
        <f t="shared" si="17"/>
        <v>1440</v>
      </c>
      <c r="AK53" s="1614"/>
      <c r="AL53" s="1615">
        <f>J53/24</f>
        <v>60</v>
      </c>
      <c r="AM53" s="1615"/>
      <c r="AN53" s="1615"/>
      <c r="AO53" s="1615"/>
      <c r="AP53" s="1615" t="s">
        <v>63</v>
      </c>
      <c r="AQ53" s="1623">
        <f t="shared" si="18"/>
        <v>1440</v>
      </c>
      <c r="AR53" s="1615"/>
      <c r="AS53" s="1624">
        <f>J53/5</f>
        <v>288</v>
      </c>
      <c r="AT53" s="1625">
        <f>J53/5</f>
        <v>288</v>
      </c>
      <c r="AU53" s="1625">
        <f>J53/5</f>
        <v>288</v>
      </c>
      <c r="AV53" s="1625">
        <f>J53/5</f>
        <v>288</v>
      </c>
      <c r="AW53" s="1640">
        <f>J53/5</f>
        <v>288</v>
      </c>
      <c r="AX53" s="1641">
        <f>J53*23/24/COUNT(AS53:AW53)</f>
        <v>276</v>
      </c>
      <c r="AY53" s="1430">
        <f>J53/24/COUNT(AS53:AW53)</f>
        <v>12</v>
      </c>
      <c r="AZ53" s="1453"/>
      <c r="BA53" s="1454"/>
      <c r="BB53" s="1455"/>
      <c r="BC53" s="1455"/>
      <c r="BD53" s="1455"/>
      <c r="BE53" s="1455"/>
      <c r="BF53" s="1455"/>
      <c r="BG53" s="1455"/>
      <c r="BH53" s="1455"/>
      <c r="BI53" s="1455"/>
      <c r="BJ53" s="1455"/>
      <c r="BK53" s="1455"/>
      <c r="BL53" s="1455"/>
      <c r="BM53" s="1455"/>
      <c r="BN53" s="1455"/>
      <c r="BO53" s="1455"/>
      <c r="BP53" s="1455"/>
      <c r="BQ53" s="1455"/>
      <c r="BR53" s="1455"/>
      <c r="BS53" s="1455"/>
      <c r="BT53" s="1455"/>
      <c r="BU53" s="1455"/>
      <c r="BV53" s="1455"/>
      <c r="BW53" s="1455"/>
      <c r="BX53" s="1455"/>
      <c r="BY53" s="1455"/>
      <c r="BZ53" s="1455"/>
      <c r="CA53" s="1455"/>
      <c r="CB53" s="1455"/>
      <c r="CC53" s="1455"/>
      <c r="CD53" s="1455"/>
      <c r="CE53" s="1455"/>
      <c r="CF53" s="1455"/>
      <c r="CG53" s="1455"/>
      <c r="CH53" s="1455"/>
      <c r="CI53" s="1455"/>
      <c r="CJ53" s="1455"/>
      <c r="CK53" s="1455"/>
      <c r="CL53" s="1455"/>
      <c r="CM53" s="1455"/>
      <c r="CN53" s="1455"/>
      <c r="CO53" s="1455"/>
      <c r="CP53" s="1455"/>
      <c r="CQ53" s="1455"/>
      <c r="CR53" s="1455"/>
      <c r="CS53" s="1455"/>
      <c r="CT53" s="1455"/>
      <c r="CU53" s="1455"/>
      <c r="CV53" s="1455"/>
      <c r="CW53" s="1455"/>
      <c r="CX53" s="1455"/>
      <c r="CY53" s="1455"/>
      <c r="CZ53" s="1455"/>
      <c r="DA53" s="1455"/>
      <c r="DB53" s="1455"/>
      <c r="DC53" s="1455"/>
      <c r="DD53" s="1455"/>
      <c r="DE53" s="1455"/>
      <c r="DF53" s="1455"/>
      <c r="DG53" s="1455"/>
      <c r="DH53" s="1455"/>
      <c r="DI53" s="1455"/>
      <c r="DJ53" s="1455"/>
      <c r="DK53" s="1455"/>
      <c r="DL53" s="1455"/>
      <c r="DM53" s="1455"/>
      <c r="DN53" s="1455"/>
      <c r="DO53" s="1455"/>
      <c r="DP53" s="1455"/>
      <c r="DQ53" s="1455"/>
      <c r="DR53" s="1455"/>
      <c r="DS53" s="1455"/>
      <c r="DT53" s="1455"/>
      <c r="DU53" s="1455"/>
      <c r="DV53" s="1455"/>
      <c r="DW53" s="1455"/>
      <c r="DX53" s="1455"/>
      <c r="DY53" s="1455"/>
      <c r="DZ53" s="1455"/>
      <c r="EA53" s="1455"/>
      <c r="EB53" s="1455"/>
      <c r="EC53" s="1455"/>
      <c r="ED53" s="1455"/>
      <c r="EE53" s="1455"/>
      <c r="EF53" s="1455"/>
      <c r="EG53" s="1455"/>
      <c r="EH53" s="1455"/>
      <c r="EI53" s="1455"/>
      <c r="EJ53" s="1455"/>
      <c r="EK53" s="1455"/>
      <c r="EL53" s="1455"/>
      <c r="EM53" s="1455"/>
      <c r="EN53" s="1455"/>
      <c r="EO53" s="1455"/>
      <c r="EP53" s="1455"/>
      <c r="EQ53" s="1455"/>
      <c r="ER53" s="1455"/>
      <c r="ES53" s="1455"/>
      <c r="ET53" s="1455"/>
      <c r="EU53" s="1455"/>
      <c r="EV53" s="1455"/>
      <c r="EW53" s="1455"/>
      <c r="EX53" s="1455"/>
      <c r="EY53" s="1455"/>
      <c r="EZ53" s="1455"/>
      <c r="FA53" s="1455"/>
      <c r="FB53" s="1455"/>
      <c r="FC53" s="1455"/>
      <c r="FD53" s="1455"/>
      <c r="FE53" s="1455"/>
      <c r="FF53" s="1455"/>
      <c r="FG53" s="1455"/>
      <c r="FH53" s="1455"/>
      <c r="FI53" s="1455"/>
      <c r="FJ53" s="1455"/>
      <c r="FK53" s="1455"/>
      <c r="FL53" s="1455"/>
      <c r="FM53" s="1455"/>
      <c r="FN53" s="1455"/>
      <c r="FO53" s="1455"/>
      <c r="FP53" s="1455"/>
      <c r="FQ53" s="1455"/>
      <c r="FR53" s="1455"/>
      <c r="FS53" s="1455"/>
      <c r="FT53" s="1455"/>
      <c r="FU53" s="1455"/>
      <c r="FV53" s="1455"/>
      <c r="FW53" s="1455"/>
      <c r="FX53" s="1455"/>
      <c r="FY53" s="1455"/>
      <c r="FZ53" s="1455"/>
      <c r="GA53" s="1455"/>
      <c r="GB53" s="1455"/>
      <c r="GC53" s="1455"/>
      <c r="GD53" s="1455"/>
      <c r="GE53" s="1455"/>
      <c r="GF53" s="1455"/>
      <c r="GG53" s="1455"/>
      <c r="GH53" s="1455"/>
      <c r="GI53" s="1455"/>
      <c r="GJ53" s="1455"/>
      <c r="GK53" s="1455"/>
      <c r="GL53" s="1455"/>
      <c r="GM53" s="1455"/>
      <c r="GN53" s="1455"/>
      <c r="GO53" s="1455"/>
      <c r="GP53" s="1455"/>
      <c r="GQ53" s="1455"/>
      <c r="GR53" s="1455"/>
      <c r="GS53" s="1455"/>
      <c r="GT53" s="1455"/>
      <c r="GU53" s="1455"/>
      <c r="GV53" s="1455"/>
      <c r="GW53" s="1455"/>
      <c r="GX53" s="1455"/>
      <c r="GY53" s="1455"/>
      <c r="GZ53" s="1455"/>
      <c r="HA53" s="1455"/>
      <c r="HB53" s="1455"/>
      <c r="HC53" s="1455"/>
      <c r="HD53" s="1455"/>
      <c r="HE53" s="1455"/>
      <c r="HF53" s="1455"/>
      <c r="HG53" s="1455"/>
      <c r="HH53" s="1455"/>
      <c r="HI53" s="1455"/>
      <c r="HJ53" s="1455"/>
      <c r="HK53" s="1455"/>
      <c r="HL53" s="1455"/>
      <c r="HM53" s="1455"/>
      <c r="HN53" s="1455"/>
      <c r="HO53" s="1455"/>
      <c r="HP53" s="1455"/>
      <c r="HQ53" s="1455"/>
      <c r="HR53" s="1455"/>
      <c r="HS53" s="1455"/>
      <c r="HT53" s="1455"/>
      <c r="HU53" s="1455"/>
      <c r="HV53" s="1455"/>
      <c r="HW53" s="1455"/>
      <c r="HX53" s="1455"/>
      <c r="HY53" s="1455"/>
      <c r="HZ53" s="1455"/>
      <c r="IA53" s="1455"/>
      <c r="IB53" s="1455"/>
      <c r="IC53" s="1455"/>
      <c r="ID53" s="1455"/>
      <c r="IE53" s="1455"/>
      <c r="IF53" s="1455"/>
      <c r="IG53" s="1455"/>
      <c r="IH53" s="1455"/>
      <c r="II53" s="1455"/>
      <c r="IJ53" s="1455"/>
      <c r="IK53" s="1455"/>
      <c r="IL53" s="1455"/>
      <c r="IM53" s="1455"/>
      <c r="IN53" s="1455"/>
      <c r="IO53" s="1455"/>
      <c r="IP53" s="1455"/>
      <c r="IQ53" s="1455"/>
      <c r="IR53" s="1455"/>
      <c r="IS53" s="1455"/>
      <c r="IT53" s="1455"/>
      <c r="IU53" s="1455"/>
      <c r="IV53" s="1455"/>
      <c r="IW53" s="1455"/>
      <c r="IX53" s="1455"/>
      <c r="IY53" s="1455"/>
      <c r="IZ53" s="1455"/>
      <c r="JA53" s="1455"/>
      <c r="JB53" s="1455"/>
      <c r="JC53" s="1455"/>
      <c r="JD53" s="1455"/>
      <c r="JE53" s="1455"/>
      <c r="JF53" s="1455"/>
      <c r="JG53" s="1455"/>
      <c r="JH53" s="1455"/>
      <c r="JI53" s="1455"/>
      <c r="JJ53" s="1455"/>
      <c r="JK53" s="1455"/>
      <c r="JL53" s="1455"/>
      <c r="JM53" s="1455"/>
      <c r="JN53" s="1455"/>
      <c r="JO53" s="1455"/>
      <c r="JP53" s="1455"/>
      <c r="JQ53" s="1455"/>
      <c r="JR53" s="1455"/>
      <c r="JS53" s="1455"/>
      <c r="JT53" s="1455"/>
      <c r="JU53" s="1455"/>
      <c r="JV53" s="1455"/>
      <c r="JW53" s="1455"/>
      <c r="JX53" s="1455"/>
      <c r="JY53" s="1455"/>
      <c r="JZ53" s="1455"/>
      <c r="KA53" s="1455"/>
      <c r="KB53" s="1455"/>
      <c r="KC53" s="1455"/>
      <c r="KD53" s="1455"/>
      <c r="KE53" s="1455"/>
      <c r="KF53" s="1455"/>
      <c r="KG53" s="1455"/>
      <c r="KH53" s="1455"/>
      <c r="KI53" s="1455"/>
      <c r="KJ53" s="1455"/>
      <c r="KK53" s="1455"/>
      <c r="KL53" s="1455"/>
      <c r="KM53" s="1455"/>
      <c r="KN53" s="1455"/>
      <c r="KO53" s="1455"/>
      <c r="KP53" s="1455"/>
      <c r="KQ53" s="1455"/>
      <c r="KR53" s="1455"/>
      <c r="KS53" s="1455"/>
      <c r="KT53" s="1455"/>
      <c r="KU53" s="1455"/>
      <c r="KV53" s="1455"/>
      <c r="KW53" s="1455"/>
      <c r="KX53" s="1455"/>
      <c r="KY53" s="1455"/>
      <c r="KZ53" s="1455"/>
      <c r="LA53" s="1455"/>
      <c r="LB53" s="1455"/>
      <c r="LC53" s="1455"/>
      <c r="LD53" s="1455"/>
      <c r="LE53" s="1455"/>
      <c r="LF53" s="1455"/>
      <c r="LG53" s="1455"/>
      <c r="LH53" s="1467"/>
      <c r="LI53" s="1467"/>
      <c r="LJ53" s="1467"/>
      <c r="LK53" s="1467"/>
      <c r="LL53" s="1467"/>
      <c r="LM53" s="1467"/>
      <c r="LN53" s="1467"/>
      <c r="LO53" s="1645"/>
    </row>
    <row r="54" s="1482" customFormat="1" ht="47" customHeight="1" spans="1:327">
      <c r="A54" s="1513">
        <v>45912</v>
      </c>
      <c r="B54" s="1226" t="s">
        <v>681</v>
      </c>
      <c r="C54" s="1227" t="s">
        <v>682</v>
      </c>
      <c r="D54" s="1228">
        <v>4500179452</v>
      </c>
      <c r="E54" s="1229" t="s">
        <v>2682</v>
      </c>
      <c r="F54" s="1228" t="s">
        <v>4946</v>
      </c>
      <c r="G54" s="1230" t="s">
        <v>4747</v>
      </c>
      <c r="H54" s="1230" t="s">
        <v>4747</v>
      </c>
      <c r="I54" s="1542" t="s">
        <v>4808</v>
      </c>
      <c r="J54" s="1543">
        <v>3360</v>
      </c>
      <c r="K54" s="1544">
        <v>0</v>
      </c>
      <c r="L54" s="1544">
        <v>96</v>
      </c>
      <c r="M54" s="1545">
        <f t="shared" si="20"/>
        <v>35</v>
      </c>
      <c r="N54" s="1274">
        <v>45957</v>
      </c>
      <c r="O54" s="1274">
        <v>45955</v>
      </c>
      <c r="P54" s="1546"/>
      <c r="Q54" s="1576" t="s">
        <v>78</v>
      </c>
      <c r="R54" s="1577">
        <v>3360</v>
      </c>
      <c r="S54" s="1577">
        <f t="shared" si="19"/>
        <v>0</v>
      </c>
      <c r="T54" s="1575"/>
      <c r="U54" s="1571" t="s">
        <v>829</v>
      </c>
      <c r="V54" s="1572" t="s">
        <v>4947</v>
      </c>
      <c r="W54" s="1572" t="s">
        <v>111</v>
      </c>
      <c r="X54" s="1573">
        <v>45912</v>
      </c>
      <c r="Y54" s="1595" t="s">
        <v>88</v>
      </c>
      <c r="Z54" s="1573">
        <v>45919</v>
      </c>
      <c r="AA54" s="1596"/>
      <c r="AB54" s="1595"/>
      <c r="AC54" s="1597" t="s">
        <v>4948</v>
      </c>
      <c r="AD54" s="1358" t="s">
        <v>680</v>
      </c>
      <c r="AE54" s="1598">
        <v>1.37</v>
      </c>
      <c r="AF54" s="1599">
        <f>AE54*J54</f>
        <v>4603.2</v>
      </c>
      <c r="AG54" s="1612" t="s">
        <v>2685</v>
      </c>
      <c r="AH54" s="1613" t="s">
        <v>81</v>
      </c>
      <c r="AI54" s="1613">
        <v>5</v>
      </c>
      <c r="AJ54" s="1613">
        <f t="shared" si="17"/>
        <v>3360</v>
      </c>
      <c r="AK54" s="1614"/>
      <c r="AL54" s="1615">
        <f>J54/24</f>
        <v>140</v>
      </c>
      <c r="AM54" s="1615"/>
      <c r="AN54" s="1615"/>
      <c r="AO54" s="1615"/>
      <c r="AP54" s="1615" t="s">
        <v>63</v>
      </c>
      <c r="AQ54" s="1623">
        <f t="shared" si="18"/>
        <v>3360</v>
      </c>
      <c r="AR54" s="1615"/>
      <c r="AS54" s="1624">
        <f>J54/5</f>
        <v>672</v>
      </c>
      <c r="AT54" s="1625">
        <f>J54/5</f>
        <v>672</v>
      </c>
      <c r="AU54" s="1625">
        <f>J54/5</f>
        <v>672</v>
      </c>
      <c r="AV54" s="1625">
        <f>J54/5</f>
        <v>672</v>
      </c>
      <c r="AW54" s="1640">
        <f>J54/5</f>
        <v>672</v>
      </c>
      <c r="AX54" s="1641">
        <f>J54*23/24/COUNT(AS54:AW54)</f>
        <v>644</v>
      </c>
      <c r="AY54" s="1430">
        <f>J54/24/COUNT(AS54:AW54)</f>
        <v>28</v>
      </c>
      <c r="AZ54" s="1453"/>
      <c r="BA54" s="1454"/>
      <c r="BB54" s="1455"/>
      <c r="BC54" s="1455"/>
      <c r="BD54" s="1455"/>
      <c r="BE54" s="1455"/>
      <c r="BF54" s="1455"/>
      <c r="BG54" s="1455"/>
      <c r="BH54" s="1455"/>
      <c r="BI54" s="1455"/>
      <c r="BJ54" s="1455"/>
      <c r="BK54" s="1455"/>
      <c r="BL54" s="1455"/>
      <c r="BM54" s="1455"/>
      <c r="BN54" s="1455"/>
      <c r="BO54" s="1455"/>
      <c r="BP54" s="1455"/>
      <c r="BQ54" s="1455"/>
      <c r="BR54" s="1455"/>
      <c r="BS54" s="1455"/>
      <c r="BT54" s="1455"/>
      <c r="BU54" s="1455"/>
      <c r="BV54" s="1455"/>
      <c r="BW54" s="1455"/>
      <c r="BX54" s="1455"/>
      <c r="BY54" s="1455"/>
      <c r="BZ54" s="1455"/>
      <c r="CA54" s="1455"/>
      <c r="CB54" s="1455"/>
      <c r="CC54" s="1455"/>
      <c r="CD54" s="1455"/>
      <c r="CE54" s="1455"/>
      <c r="CF54" s="1455"/>
      <c r="CG54" s="1455"/>
      <c r="CH54" s="1455"/>
      <c r="CI54" s="1455"/>
      <c r="CJ54" s="1455"/>
      <c r="CK54" s="1455"/>
      <c r="CL54" s="1455"/>
      <c r="CM54" s="1455"/>
      <c r="CN54" s="1455"/>
      <c r="CO54" s="1455"/>
      <c r="CP54" s="1455"/>
      <c r="CQ54" s="1455"/>
      <c r="CR54" s="1455"/>
      <c r="CS54" s="1455"/>
      <c r="CT54" s="1455"/>
      <c r="CU54" s="1455"/>
      <c r="CV54" s="1455"/>
      <c r="CW54" s="1455"/>
      <c r="CX54" s="1455"/>
      <c r="CY54" s="1455"/>
      <c r="CZ54" s="1455"/>
      <c r="DA54" s="1455"/>
      <c r="DB54" s="1455"/>
      <c r="DC54" s="1455"/>
      <c r="DD54" s="1455"/>
      <c r="DE54" s="1455"/>
      <c r="DF54" s="1455"/>
      <c r="DG54" s="1455"/>
      <c r="DH54" s="1455"/>
      <c r="DI54" s="1455"/>
      <c r="DJ54" s="1455"/>
      <c r="DK54" s="1455"/>
      <c r="DL54" s="1455"/>
      <c r="DM54" s="1455"/>
      <c r="DN54" s="1455"/>
      <c r="DO54" s="1455"/>
      <c r="DP54" s="1455"/>
      <c r="DQ54" s="1455"/>
      <c r="DR54" s="1455"/>
      <c r="DS54" s="1455"/>
      <c r="DT54" s="1455"/>
      <c r="DU54" s="1455"/>
      <c r="DV54" s="1455"/>
      <c r="DW54" s="1455"/>
      <c r="DX54" s="1455"/>
      <c r="DY54" s="1455"/>
      <c r="DZ54" s="1455"/>
      <c r="EA54" s="1455"/>
      <c r="EB54" s="1455"/>
      <c r="EC54" s="1455"/>
      <c r="ED54" s="1455"/>
      <c r="EE54" s="1455"/>
      <c r="EF54" s="1455"/>
      <c r="EG54" s="1455"/>
      <c r="EH54" s="1455"/>
      <c r="EI54" s="1455"/>
      <c r="EJ54" s="1455"/>
      <c r="EK54" s="1455"/>
      <c r="EL54" s="1455"/>
      <c r="EM54" s="1455"/>
      <c r="EN54" s="1455"/>
      <c r="EO54" s="1455"/>
      <c r="EP54" s="1455"/>
      <c r="EQ54" s="1455"/>
      <c r="ER54" s="1455"/>
      <c r="ES54" s="1455"/>
      <c r="ET54" s="1455"/>
      <c r="EU54" s="1455"/>
      <c r="EV54" s="1455"/>
      <c r="EW54" s="1455"/>
      <c r="EX54" s="1455"/>
      <c r="EY54" s="1455"/>
      <c r="EZ54" s="1455"/>
      <c r="FA54" s="1455"/>
      <c r="FB54" s="1455"/>
      <c r="FC54" s="1455"/>
      <c r="FD54" s="1455"/>
      <c r="FE54" s="1455"/>
      <c r="FF54" s="1455"/>
      <c r="FG54" s="1455"/>
      <c r="FH54" s="1455"/>
      <c r="FI54" s="1455"/>
      <c r="FJ54" s="1455"/>
      <c r="FK54" s="1455"/>
      <c r="FL54" s="1455"/>
      <c r="FM54" s="1455"/>
      <c r="FN54" s="1455"/>
      <c r="FO54" s="1455"/>
      <c r="FP54" s="1455"/>
      <c r="FQ54" s="1455"/>
      <c r="FR54" s="1455"/>
      <c r="FS54" s="1455"/>
      <c r="FT54" s="1455"/>
      <c r="FU54" s="1455"/>
      <c r="FV54" s="1455"/>
      <c r="FW54" s="1455"/>
      <c r="FX54" s="1455"/>
      <c r="FY54" s="1455"/>
      <c r="FZ54" s="1455"/>
      <c r="GA54" s="1455"/>
      <c r="GB54" s="1455"/>
      <c r="GC54" s="1455"/>
      <c r="GD54" s="1455"/>
      <c r="GE54" s="1455"/>
      <c r="GF54" s="1455"/>
      <c r="GG54" s="1455"/>
      <c r="GH54" s="1455"/>
      <c r="GI54" s="1455"/>
      <c r="GJ54" s="1455"/>
      <c r="GK54" s="1455"/>
      <c r="GL54" s="1455"/>
      <c r="GM54" s="1455"/>
      <c r="GN54" s="1455"/>
      <c r="GO54" s="1455"/>
      <c r="GP54" s="1455"/>
      <c r="GQ54" s="1455"/>
      <c r="GR54" s="1455"/>
      <c r="GS54" s="1455"/>
      <c r="GT54" s="1455"/>
      <c r="GU54" s="1455"/>
      <c r="GV54" s="1455"/>
      <c r="GW54" s="1455"/>
      <c r="GX54" s="1455"/>
      <c r="GY54" s="1455"/>
      <c r="GZ54" s="1455"/>
      <c r="HA54" s="1455"/>
      <c r="HB54" s="1455"/>
      <c r="HC54" s="1455"/>
      <c r="HD54" s="1455"/>
      <c r="HE54" s="1455"/>
      <c r="HF54" s="1455"/>
      <c r="HG54" s="1455"/>
      <c r="HH54" s="1455"/>
      <c r="HI54" s="1455"/>
      <c r="HJ54" s="1455"/>
      <c r="HK54" s="1455"/>
      <c r="HL54" s="1455"/>
      <c r="HM54" s="1455"/>
      <c r="HN54" s="1455"/>
      <c r="HO54" s="1455"/>
      <c r="HP54" s="1455"/>
      <c r="HQ54" s="1455"/>
      <c r="HR54" s="1455"/>
      <c r="HS54" s="1455"/>
      <c r="HT54" s="1455"/>
      <c r="HU54" s="1455"/>
      <c r="HV54" s="1455"/>
      <c r="HW54" s="1455"/>
      <c r="HX54" s="1455"/>
      <c r="HY54" s="1455"/>
      <c r="HZ54" s="1455"/>
      <c r="IA54" s="1455"/>
      <c r="IB54" s="1455"/>
      <c r="IC54" s="1455"/>
      <c r="ID54" s="1455"/>
      <c r="IE54" s="1455"/>
      <c r="IF54" s="1455"/>
      <c r="IG54" s="1455"/>
      <c r="IH54" s="1455"/>
      <c r="II54" s="1455"/>
      <c r="IJ54" s="1455"/>
      <c r="IK54" s="1455"/>
      <c r="IL54" s="1455"/>
      <c r="IM54" s="1455"/>
      <c r="IN54" s="1455"/>
      <c r="IO54" s="1455"/>
      <c r="IP54" s="1455"/>
      <c r="IQ54" s="1455"/>
      <c r="IR54" s="1455"/>
      <c r="IS54" s="1455"/>
      <c r="IT54" s="1455"/>
      <c r="IU54" s="1455"/>
      <c r="IV54" s="1455"/>
      <c r="IW54" s="1455"/>
      <c r="IX54" s="1455"/>
      <c r="IY54" s="1455"/>
      <c r="IZ54" s="1455"/>
      <c r="JA54" s="1455"/>
      <c r="JB54" s="1455"/>
      <c r="JC54" s="1455"/>
      <c r="JD54" s="1455"/>
      <c r="JE54" s="1455"/>
      <c r="JF54" s="1455"/>
      <c r="JG54" s="1455"/>
      <c r="JH54" s="1455"/>
      <c r="JI54" s="1455"/>
      <c r="JJ54" s="1455"/>
      <c r="JK54" s="1455"/>
      <c r="JL54" s="1455"/>
      <c r="JM54" s="1455"/>
      <c r="JN54" s="1455"/>
      <c r="JO54" s="1455"/>
      <c r="JP54" s="1455"/>
      <c r="JQ54" s="1455"/>
      <c r="JR54" s="1455"/>
      <c r="JS54" s="1455"/>
      <c r="JT54" s="1455"/>
      <c r="JU54" s="1455"/>
      <c r="JV54" s="1455"/>
      <c r="JW54" s="1455"/>
      <c r="JX54" s="1455"/>
      <c r="JY54" s="1455"/>
      <c r="JZ54" s="1455"/>
      <c r="KA54" s="1455"/>
      <c r="KB54" s="1455"/>
      <c r="KC54" s="1455"/>
      <c r="KD54" s="1455"/>
      <c r="KE54" s="1455"/>
      <c r="KF54" s="1455"/>
      <c r="KG54" s="1455"/>
      <c r="KH54" s="1455"/>
      <c r="KI54" s="1455"/>
      <c r="KJ54" s="1455"/>
      <c r="KK54" s="1455"/>
      <c r="KL54" s="1455"/>
      <c r="KM54" s="1455"/>
      <c r="KN54" s="1455"/>
      <c r="KO54" s="1455"/>
      <c r="KP54" s="1455"/>
      <c r="KQ54" s="1455"/>
      <c r="KR54" s="1455"/>
      <c r="KS54" s="1455"/>
      <c r="KT54" s="1455"/>
      <c r="KU54" s="1455"/>
      <c r="KV54" s="1455"/>
      <c r="KW54" s="1455"/>
      <c r="KX54" s="1455"/>
      <c r="KY54" s="1455"/>
      <c r="KZ54" s="1455"/>
      <c r="LA54" s="1455"/>
      <c r="LB54" s="1455"/>
      <c r="LC54" s="1455"/>
      <c r="LD54" s="1455"/>
      <c r="LE54" s="1455"/>
      <c r="LF54" s="1455"/>
      <c r="LG54" s="1455"/>
      <c r="LH54" s="1467"/>
      <c r="LI54" s="1467"/>
      <c r="LJ54" s="1467"/>
      <c r="LK54" s="1467"/>
      <c r="LL54" s="1467"/>
      <c r="LM54" s="1467"/>
      <c r="LN54" s="1467"/>
      <c r="LO54" s="1645"/>
    </row>
    <row r="55" s="1482" customFormat="1" ht="47" customHeight="1" spans="1:327">
      <c r="A55" s="1513">
        <v>45852</v>
      </c>
      <c r="B55" s="1226" t="s">
        <v>2944</v>
      </c>
      <c r="C55" s="1227" t="s">
        <v>2945</v>
      </c>
      <c r="D55" s="1228">
        <v>4500173768</v>
      </c>
      <c r="E55" s="1229"/>
      <c r="F55" s="1228" t="s">
        <v>4949</v>
      </c>
      <c r="G55" s="1230" t="s">
        <v>4795</v>
      </c>
      <c r="H55" s="1230" t="s">
        <v>4795</v>
      </c>
      <c r="I55" s="1542" t="s">
        <v>4796</v>
      </c>
      <c r="J55" s="1543">
        <v>5400</v>
      </c>
      <c r="K55" s="1544">
        <v>0</v>
      </c>
      <c r="L55" s="1544">
        <v>54</v>
      </c>
      <c r="M55" s="1545">
        <f t="shared" si="20"/>
        <v>100</v>
      </c>
      <c r="N55" s="1274">
        <v>45958</v>
      </c>
      <c r="O55" s="1274">
        <f>N55-2</f>
        <v>45956</v>
      </c>
      <c r="P55" s="1546"/>
      <c r="Q55" s="1576" t="s">
        <v>78</v>
      </c>
      <c r="R55" s="1577">
        <v>5400</v>
      </c>
      <c r="S55" s="1577">
        <f t="shared" si="19"/>
        <v>0</v>
      </c>
      <c r="T55" s="1575"/>
      <c r="U55" s="1571" t="s">
        <v>829</v>
      </c>
      <c r="V55" s="1572" t="s">
        <v>4950</v>
      </c>
      <c r="W55" s="1572" t="s">
        <v>111</v>
      </c>
      <c r="X55" s="1573">
        <v>45923</v>
      </c>
      <c r="Y55" s="1595" t="s">
        <v>88</v>
      </c>
      <c r="Z55" s="1573">
        <v>45923</v>
      </c>
      <c r="AA55" s="1596"/>
      <c r="AB55" s="1595"/>
      <c r="AC55" s="1597" t="s">
        <v>4951</v>
      </c>
      <c r="AD55" s="1358" t="s">
        <v>187</v>
      </c>
      <c r="AE55" s="1598">
        <v>72.16</v>
      </c>
      <c r="AF55" s="1599">
        <f>AE55*M55</f>
        <v>7216</v>
      </c>
      <c r="AG55" s="1612" t="s">
        <v>4952</v>
      </c>
      <c r="AH55" s="1613" t="s">
        <v>81</v>
      </c>
      <c r="AI55" s="1613">
        <v>5</v>
      </c>
      <c r="AJ55" s="1613">
        <f t="shared" si="17"/>
        <v>5400</v>
      </c>
      <c r="AK55" s="1614"/>
      <c r="AL55" s="1615"/>
      <c r="AM55" s="1615"/>
      <c r="AN55" s="1615">
        <f>J55/L55</f>
        <v>100</v>
      </c>
      <c r="AO55" s="1615"/>
      <c r="AP55" s="1615" t="s">
        <v>63</v>
      </c>
      <c r="AQ55" s="1623">
        <f t="shared" si="18"/>
        <v>5400</v>
      </c>
      <c r="AR55" s="1615"/>
      <c r="AS55" s="1624">
        <f>J55/5</f>
        <v>1080</v>
      </c>
      <c r="AT55" s="1625">
        <f>J55/5</f>
        <v>1080</v>
      </c>
      <c r="AU55" s="1625">
        <f>J55/5</f>
        <v>1080</v>
      </c>
      <c r="AV55" s="1625">
        <f>J55/5</f>
        <v>1080</v>
      </c>
      <c r="AW55" s="1640">
        <f>J55/5</f>
        <v>1080</v>
      </c>
      <c r="AX55" s="1641">
        <f>J55*23/24/COUNT(AS55:AW55)</f>
        <v>1035</v>
      </c>
      <c r="AY55" s="1430">
        <f>J55/24/COUNT(AS55:AW55)</f>
        <v>45</v>
      </c>
      <c r="AZ55" s="1453"/>
      <c r="BA55" s="1454"/>
      <c r="BB55" s="1455"/>
      <c r="BC55" s="1455"/>
      <c r="BD55" s="1455"/>
      <c r="BE55" s="1455"/>
      <c r="BF55" s="1455"/>
      <c r="BG55" s="1455"/>
      <c r="BH55" s="1455"/>
      <c r="BI55" s="1455"/>
      <c r="BJ55" s="1455"/>
      <c r="BK55" s="1455"/>
      <c r="BL55" s="1455"/>
      <c r="BM55" s="1455"/>
      <c r="BN55" s="1455"/>
      <c r="BO55" s="1455"/>
      <c r="BP55" s="1455"/>
      <c r="BQ55" s="1455"/>
      <c r="BR55" s="1455"/>
      <c r="BS55" s="1455"/>
      <c r="BT55" s="1455"/>
      <c r="BU55" s="1455"/>
      <c r="BV55" s="1455"/>
      <c r="BW55" s="1455"/>
      <c r="BX55" s="1455"/>
      <c r="BY55" s="1455"/>
      <c r="BZ55" s="1455"/>
      <c r="CA55" s="1455"/>
      <c r="CB55" s="1455"/>
      <c r="CC55" s="1455"/>
      <c r="CD55" s="1455"/>
      <c r="CE55" s="1455"/>
      <c r="CF55" s="1455"/>
      <c r="CG55" s="1455"/>
      <c r="CH55" s="1455"/>
      <c r="CI55" s="1455"/>
      <c r="CJ55" s="1455"/>
      <c r="CK55" s="1455"/>
      <c r="CL55" s="1455"/>
      <c r="CM55" s="1455"/>
      <c r="CN55" s="1455"/>
      <c r="CO55" s="1455"/>
      <c r="CP55" s="1455"/>
      <c r="CQ55" s="1455"/>
      <c r="CR55" s="1455"/>
      <c r="CS55" s="1455"/>
      <c r="CT55" s="1455"/>
      <c r="CU55" s="1455"/>
      <c r="CV55" s="1455"/>
      <c r="CW55" s="1455"/>
      <c r="CX55" s="1455"/>
      <c r="CY55" s="1455"/>
      <c r="CZ55" s="1455"/>
      <c r="DA55" s="1455"/>
      <c r="DB55" s="1455"/>
      <c r="DC55" s="1455"/>
      <c r="DD55" s="1455"/>
      <c r="DE55" s="1455"/>
      <c r="DF55" s="1455"/>
      <c r="DG55" s="1455"/>
      <c r="DH55" s="1455"/>
      <c r="DI55" s="1455"/>
      <c r="DJ55" s="1455"/>
      <c r="DK55" s="1455"/>
      <c r="DL55" s="1455"/>
      <c r="DM55" s="1455"/>
      <c r="DN55" s="1455"/>
      <c r="DO55" s="1455"/>
      <c r="DP55" s="1455"/>
      <c r="DQ55" s="1455"/>
      <c r="DR55" s="1455"/>
      <c r="DS55" s="1455"/>
      <c r="DT55" s="1455"/>
      <c r="DU55" s="1455"/>
      <c r="DV55" s="1455"/>
      <c r="DW55" s="1455"/>
      <c r="DX55" s="1455"/>
      <c r="DY55" s="1455"/>
      <c r="DZ55" s="1455"/>
      <c r="EA55" s="1455"/>
      <c r="EB55" s="1455"/>
      <c r="EC55" s="1455"/>
      <c r="ED55" s="1455"/>
      <c r="EE55" s="1455"/>
      <c r="EF55" s="1455"/>
      <c r="EG55" s="1455"/>
      <c r="EH55" s="1455"/>
      <c r="EI55" s="1455"/>
      <c r="EJ55" s="1455"/>
      <c r="EK55" s="1455"/>
      <c r="EL55" s="1455"/>
      <c r="EM55" s="1455"/>
      <c r="EN55" s="1455"/>
      <c r="EO55" s="1455"/>
      <c r="EP55" s="1455"/>
      <c r="EQ55" s="1455"/>
      <c r="ER55" s="1455"/>
      <c r="ES55" s="1455"/>
      <c r="ET55" s="1455"/>
      <c r="EU55" s="1455"/>
      <c r="EV55" s="1455"/>
      <c r="EW55" s="1455"/>
      <c r="EX55" s="1455"/>
      <c r="EY55" s="1455"/>
      <c r="EZ55" s="1455"/>
      <c r="FA55" s="1455"/>
      <c r="FB55" s="1455"/>
      <c r="FC55" s="1455"/>
      <c r="FD55" s="1455"/>
      <c r="FE55" s="1455"/>
      <c r="FF55" s="1455"/>
      <c r="FG55" s="1455"/>
      <c r="FH55" s="1455"/>
      <c r="FI55" s="1455"/>
      <c r="FJ55" s="1455"/>
      <c r="FK55" s="1455"/>
      <c r="FL55" s="1455"/>
      <c r="FM55" s="1455"/>
      <c r="FN55" s="1455"/>
      <c r="FO55" s="1455"/>
      <c r="FP55" s="1455"/>
      <c r="FQ55" s="1455"/>
      <c r="FR55" s="1455"/>
      <c r="FS55" s="1455"/>
      <c r="FT55" s="1455"/>
      <c r="FU55" s="1455"/>
      <c r="FV55" s="1455"/>
      <c r="FW55" s="1455"/>
      <c r="FX55" s="1455"/>
      <c r="FY55" s="1455"/>
      <c r="FZ55" s="1455"/>
      <c r="GA55" s="1455"/>
      <c r="GB55" s="1455"/>
      <c r="GC55" s="1455"/>
      <c r="GD55" s="1455"/>
      <c r="GE55" s="1455"/>
      <c r="GF55" s="1455"/>
      <c r="GG55" s="1455"/>
      <c r="GH55" s="1455"/>
      <c r="GI55" s="1455"/>
      <c r="GJ55" s="1455"/>
      <c r="GK55" s="1455"/>
      <c r="GL55" s="1455"/>
      <c r="GM55" s="1455"/>
      <c r="GN55" s="1455"/>
      <c r="GO55" s="1455"/>
      <c r="GP55" s="1455"/>
      <c r="GQ55" s="1455"/>
      <c r="GR55" s="1455"/>
      <c r="GS55" s="1455"/>
      <c r="GT55" s="1455"/>
      <c r="GU55" s="1455"/>
      <c r="GV55" s="1455"/>
      <c r="GW55" s="1455"/>
      <c r="GX55" s="1455"/>
      <c r="GY55" s="1455"/>
      <c r="GZ55" s="1455"/>
      <c r="HA55" s="1455"/>
      <c r="HB55" s="1455"/>
      <c r="HC55" s="1455"/>
      <c r="HD55" s="1455"/>
      <c r="HE55" s="1455"/>
      <c r="HF55" s="1455"/>
      <c r="HG55" s="1455"/>
      <c r="HH55" s="1455"/>
      <c r="HI55" s="1455"/>
      <c r="HJ55" s="1455"/>
      <c r="HK55" s="1455"/>
      <c r="HL55" s="1455"/>
      <c r="HM55" s="1455"/>
      <c r="HN55" s="1455"/>
      <c r="HO55" s="1455"/>
      <c r="HP55" s="1455"/>
      <c r="HQ55" s="1455"/>
      <c r="HR55" s="1455"/>
      <c r="HS55" s="1455"/>
      <c r="HT55" s="1455"/>
      <c r="HU55" s="1455"/>
      <c r="HV55" s="1455"/>
      <c r="HW55" s="1455"/>
      <c r="HX55" s="1455"/>
      <c r="HY55" s="1455"/>
      <c r="HZ55" s="1455"/>
      <c r="IA55" s="1455"/>
      <c r="IB55" s="1455"/>
      <c r="IC55" s="1455"/>
      <c r="ID55" s="1455"/>
      <c r="IE55" s="1455"/>
      <c r="IF55" s="1455"/>
      <c r="IG55" s="1455"/>
      <c r="IH55" s="1455"/>
      <c r="II55" s="1455"/>
      <c r="IJ55" s="1455"/>
      <c r="IK55" s="1455"/>
      <c r="IL55" s="1455"/>
      <c r="IM55" s="1455"/>
      <c r="IN55" s="1455"/>
      <c r="IO55" s="1455"/>
      <c r="IP55" s="1455"/>
      <c r="IQ55" s="1455"/>
      <c r="IR55" s="1455"/>
      <c r="IS55" s="1455"/>
      <c r="IT55" s="1455"/>
      <c r="IU55" s="1455"/>
      <c r="IV55" s="1455"/>
      <c r="IW55" s="1455"/>
      <c r="IX55" s="1455"/>
      <c r="IY55" s="1455"/>
      <c r="IZ55" s="1455"/>
      <c r="JA55" s="1455"/>
      <c r="JB55" s="1455"/>
      <c r="JC55" s="1455"/>
      <c r="JD55" s="1455"/>
      <c r="JE55" s="1455"/>
      <c r="JF55" s="1455"/>
      <c r="JG55" s="1455"/>
      <c r="JH55" s="1455"/>
      <c r="JI55" s="1455"/>
      <c r="JJ55" s="1455"/>
      <c r="JK55" s="1455"/>
      <c r="JL55" s="1455"/>
      <c r="JM55" s="1455"/>
      <c r="JN55" s="1455"/>
      <c r="JO55" s="1455"/>
      <c r="JP55" s="1455"/>
      <c r="JQ55" s="1455"/>
      <c r="JR55" s="1455"/>
      <c r="JS55" s="1455"/>
      <c r="JT55" s="1455"/>
      <c r="JU55" s="1455"/>
      <c r="JV55" s="1455"/>
      <c r="JW55" s="1455"/>
      <c r="JX55" s="1455"/>
      <c r="JY55" s="1455"/>
      <c r="JZ55" s="1455"/>
      <c r="KA55" s="1455"/>
      <c r="KB55" s="1455"/>
      <c r="KC55" s="1455"/>
      <c r="KD55" s="1455"/>
      <c r="KE55" s="1455"/>
      <c r="KF55" s="1455"/>
      <c r="KG55" s="1455"/>
      <c r="KH55" s="1455"/>
      <c r="KI55" s="1455"/>
      <c r="KJ55" s="1455"/>
      <c r="KK55" s="1455"/>
      <c r="KL55" s="1455"/>
      <c r="KM55" s="1455"/>
      <c r="KN55" s="1455"/>
      <c r="KO55" s="1455"/>
      <c r="KP55" s="1455"/>
      <c r="KQ55" s="1455"/>
      <c r="KR55" s="1455"/>
      <c r="KS55" s="1455"/>
      <c r="KT55" s="1455"/>
      <c r="KU55" s="1455"/>
      <c r="KV55" s="1455"/>
      <c r="KW55" s="1455"/>
      <c r="KX55" s="1455"/>
      <c r="KY55" s="1455"/>
      <c r="KZ55" s="1455"/>
      <c r="LA55" s="1455"/>
      <c r="LB55" s="1455"/>
      <c r="LC55" s="1455"/>
      <c r="LD55" s="1455"/>
      <c r="LE55" s="1455"/>
      <c r="LF55" s="1455"/>
      <c r="LG55" s="1455"/>
      <c r="LH55" s="1467"/>
      <c r="LI55" s="1467"/>
      <c r="LJ55" s="1467"/>
      <c r="LK55" s="1467"/>
      <c r="LL55" s="1467"/>
      <c r="LM55" s="1467"/>
      <c r="LN55" s="1467"/>
      <c r="LO55" s="1645"/>
    </row>
    <row r="56" s="1482" customFormat="1" ht="47" customHeight="1" spans="1:327">
      <c r="A56" s="1513">
        <v>45891</v>
      </c>
      <c r="B56" s="1226" t="s">
        <v>1564</v>
      </c>
      <c r="C56" s="1227" t="s">
        <v>98</v>
      </c>
      <c r="D56" s="1228">
        <v>4500177554</v>
      </c>
      <c r="E56" s="1229" t="s">
        <v>4953</v>
      </c>
      <c r="F56" s="1228" t="s">
        <v>4954</v>
      </c>
      <c r="G56" s="1361" t="s">
        <v>4876</v>
      </c>
      <c r="H56" s="1230" t="s">
        <v>4876</v>
      </c>
      <c r="I56" s="1542" t="s">
        <v>4877</v>
      </c>
      <c r="J56" s="1543">
        <v>786</v>
      </c>
      <c r="K56" s="1544">
        <v>0</v>
      </c>
      <c r="L56" s="1544">
        <v>6</v>
      </c>
      <c r="M56" s="1545">
        <f t="shared" si="20"/>
        <v>131</v>
      </c>
      <c r="N56" s="1274">
        <v>45960</v>
      </c>
      <c r="O56" s="1274">
        <v>45958</v>
      </c>
      <c r="P56" s="1546"/>
      <c r="Q56" s="1576" t="s">
        <v>78</v>
      </c>
      <c r="R56" s="1577">
        <v>786</v>
      </c>
      <c r="S56" s="1577">
        <f t="shared" si="19"/>
        <v>0</v>
      </c>
      <c r="T56" s="1575"/>
      <c r="U56" s="1571" t="s">
        <v>829</v>
      </c>
      <c r="V56" s="1572" t="s">
        <v>4955</v>
      </c>
      <c r="W56" s="1572" t="s">
        <v>168</v>
      </c>
      <c r="X56" s="1573">
        <v>45903</v>
      </c>
      <c r="Y56" s="1595" t="s">
        <v>88</v>
      </c>
      <c r="Z56" s="1573" t="s">
        <v>88</v>
      </c>
      <c r="AA56" s="1596" t="s">
        <v>59</v>
      </c>
      <c r="AB56" s="1595"/>
      <c r="AC56" s="1597" t="s">
        <v>4879</v>
      </c>
      <c r="AD56" s="1358" t="s">
        <v>1570</v>
      </c>
      <c r="AE56" s="1598">
        <v>0.7848</v>
      </c>
      <c r="AF56" s="1599">
        <f t="shared" ref="AF56:AF89" si="21">AE56*J56</f>
        <v>616.8528</v>
      </c>
      <c r="AG56" s="1612" t="s">
        <v>4880</v>
      </c>
      <c r="AH56" s="1613" t="s">
        <v>81</v>
      </c>
      <c r="AI56" s="1613">
        <v>5</v>
      </c>
      <c r="AJ56" s="1613">
        <f t="shared" ref="AJ56:AJ75" si="22">J56</f>
        <v>786</v>
      </c>
      <c r="AK56" s="1614"/>
      <c r="AL56" s="1615"/>
      <c r="AM56" s="1615">
        <f t="shared" ref="AM56:AM71" si="23">J56/6</f>
        <v>131</v>
      </c>
      <c r="AN56" s="1615"/>
      <c r="AO56" s="1615"/>
      <c r="AP56" s="1615" t="s">
        <v>63</v>
      </c>
      <c r="AQ56" s="1623">
        <f t="shared" ref="AQ56:AQ75" si="24">J56</f>
        <v>786</v>
      </c>
      <c r="AR56" s="1615"/>
      <c r="AS56" s="1624">
        <f>J56/5</f>
        <v>157.2</v>
      </c>
      <c r="AT56" s="1625">
        <f>J56/5</f>
        <v>157.2</v>
      </c>
      <c r="AU56" s="1625">
        <f>J56/5</f>
        <v>157.2</v>
      </c>
      <c r="AV56" s="1625">
        <f>J56/5</f>
        <v>157.2</v>
      </c>
      <c r="AW56" s="1640">
        <f>J56/5</f>
        <v>157.2</v>
      </c>
      <c r="AX56" s="1641">
        <v>150</v>
      </c>
      <c r="AY56" s="1430">
        <f>AW56/24</f>
        <v>6.55</v>
      </c>
      <c r="AZ56" s="1453"/>
      <c r="BA56" s="1454"/>
      <c r="BB56" s="1455"/>
      <c r="BC56" s="1455"/>
      <c r="BD56" s="1455"/>
      <c r="BE56" s="1455"/>
      <c r="BF56" s="1455"/>
      <c r="BG56" s="1455"/>
      <c r="BH56" s="1455"/>
      <c r="BI56" s="1455"/>
      <c r="BJ56" s="1455"/>
      <c r="BK56" s="1455"/>
      <c r="BL56" s="1455"/>
      <c r="BM56" s="1455"/>
      <c r="BN56" s="1455"/>
      <c r="BO56" s="1455"/>
      <c r="BP56" s="1455"/>
      <c r="BQ56" s="1455"/>
      <c r="BR56" s="1455"/>
      <c r="BS56" s="1455"/>
      <c r="BT56" s="1455"/>
      <c r="BU56" s="1455"/>
      <c r="BV56" s="1455"/>
      <c r="BW56" s="1455"/>
      <c r="BX56" s="1455"/>
      <c r="BY56" s="1455"/>
      <c r="BZ56" s="1455"/>
      <c r="CA56" s="1455"/>
      <c r="CB56" s="1455"/>
      <c r="CC56" s="1455"/>
      <c r="CD56" s="1455"/>
      <c r="CE56" s="1455"/>
      <c r="CF56" s="1455"/>
      <c r="CG56" s="1455"/>
      <c r="CH56" s="1455"/>
      <c r="CI56" s="1455"/>
      <c r="CJ56" s="1455"/>
      <c r="CK56" s="1455"/>
      <c r="CL56" s="1455"/>
      <c r="CM56" s="1455"/>
      <c r="CN56" s="1455"/>
      <c r="CO56" s="1455"/>
      <c r="CP56" s="1455"/>
      <c r="CQ56" s="1455"/>
      <c r="CR56" s="1455"/>
      <c r="CS56" s="1455"/>
      <c r="CT56" s="1455"/>
      <c r="CU56" s="1455"/>
      <c r="CV56" s="1455"/>
      <c r="CW56" s="1455"/>
      <c r="CX56" s="1455"/>
      <c r="CY56" s="1455"/>
      <c r="CZ56" s="1455"/>
      <c r="DA56" s="1455"/>
      <c r="DB56" s="1455"/>
      <c r="DC56" s="1455"/>
      <c r="DD56" s="1455"/>
      <c r="DE56" s="1455"/>
      <c r="DF56" s="1455"/>
      <c r="DG56" s="1455"/>
      <c r="DH56" s="1455"/>
      <c r="DI56" s="1455"/>
      <c r="DJ56" s="1455"/>
      <c r="DK56" s="1455"/>
      <c r="DL56" s="1455"/>
      <c r="DM56" s="1455"/>
      <c r="DN56" s="1455"/>
      <c r="DO56" s="1455"/>
      <c r="DP56" s="1455"/>
      <c r="DQ56" s="1455"/>
      <c r="DR56" s="1455"/>
      <c r="DS56" s="1455"/>
      <c r="DT56" s="1455"/>
      <c r="DU56" s="1455"/>
      <c r="DV56" s="1455"/>
      <c r="DW56" s="1455"/>
      <c r="DX56" s="1455"/>
      <c r="DY56" s="1455"/>
      <c r="DZ56" s="1455"/>
      <c r="EA56" s="1455"/>
      <c r="EB56" s="1455"/>
      <c r="EC56" s="1455"/>
      <c r="ED56" s="1455"/>
      <c r="EE56" s="1455"/>
      <c r="EF56" s="1455"/>
      <c r="EG56" s="1455"/>
      <c r="EH56" s="1455"/>
      <c r="EI56" s="1455"/>
      <c r="EJ56" s="1455"/>
      <c r="EK56" s="1455"/>
      <c r="EL56" s="1455"/>
      <c r="EM56" s="1455"/>
      <c r="EN56" s="1455"/>
      <c r="EO56" s="1455"/>
      <c r="EP56" s="1455"/>
      <c r="EQ56" s="1455"/>
      <c r="ER56" s="1455"/>
      <c r="ES56" s="1455"/>
      <c r="ET56" s="1455"/>
      <c r="EU56" s="1455"/>
      <c r="EV56" s="1455"/>
      <c r="EW56" s="1455"/>
      <c r="EX56" s="1455"/>
      <c r="EY56" s="1455"/>
      <c r="EZ56" s="1455"/>
      <c r="FA56" s="1455"/>
      <c r="FB56" s="1455"/>
      <c r="FC56" s="1455"/>
      <c r="FD56" s="1455"/>
      <c r="FE56" s="1455"/>
      <c r="FF56" s="1455"/>
      <c r="FG56" s="1455"/>
      <c r="FH56" s="1455"/>
      <c r="FI56" s="1455"/>
      <c r="FJ56" s="1455"/>
      <c r="FK56" s="1455"/>
      <c r="FL56" s="1455"/>
      <c r="FM56" s="1455"/>
      <c r="FN56" s="1455"/>
      <c r="FO56" s="1455"/>
      <c r="FP56" s="1455"/>
      <c r="FQ56" s="1455"/>
      <c r="FR56" s="1455"/>
      <c r="FS56" s="1455"/>
      <c r="FT56" s="1455"/>
      <c r="FU56" s="1455"/>
      <c r="FV56" s="1455"/>
      <c r="FW56" s="1455"/>
      <c r="FX56" s="1455"/>
      <c r="FY56" s="1455"/>
      <c r="FZ56" s="1455"/>
      <c r="GA56" s="1455"/>
      <c r="GB56" s="1455"/>
      <c r="GC56" s="1455"/>
      <c r="GD56" s="1455"/>
      <c r="GE56" s="1455"/>
      <c r="GF56" s="1455"/>
      <c r="GG56" s="1455"/>
      <c r="GH56" s="1455"/>
      <c r="GI56" s="1455"/>
      <c r="GJ56" s="1455"/>
      <c r="GK56" s="1455"/>
      <c r="GL56" s="1455"/>
      <c r="GM56" s="1455"/>
      <c r="GN56" s="1455"/>
      <c r="GO56" s="1455"/>
      <c r="GP56" s="1455"/>
      <c r="GQ56" s="1455"/>
      <c r="GR56" s="1455"/>
      <c r="GS56" s="1455"/>
      <c r="GT56" s="1455"/>
      <c r="GU56" s="1455"/>
      <c r="GV56" s="1455"/>
      <c r="GW56" s="1455"/>
      <c r="GX56" s="1455"/>
      <c r="GY56" s="1455"/>
      <c r="GZ56" s="1455"/>
      <c r="HA56" s="1455"/>
      <c r="HB56" s="1455"/>
      <c r="HC56" s="1455"/>
      <c r="HD56" s="1455"/>
      <c r="HE56" s="1455"/>
      <c r="HF56" s="1455"/>
      <c r="HG56" s="1455"/>
      <c r="HH56" s="1455"/>
      <c r="HI56" s="1455"/>
      <c r="HJ56" s="1455"/>
      <c r="HK56" s="1455"/>
      <c r="HL56" s="1455"/>
      <c r="HM56" s="1455"/>
      <c r="HN56" s="1455"/>
      <c r="HO56" s="1455"/>
      <c r="HP56" s="1455"/>
      <c r="HQ56" s="1455"/>
      <c r="HR56" s="1455"/>
      <c r="HS56" s="1455"/>
      <c r="HT56" s="1455"/>
      <c r="HU56" s="1455"/>
      <c r="HV56" s="1455"/>
      <c r="HW56" s="1455"/>
      <c r="HX56" s="1455"/>
      <c r="HY56" s="1455"/>
      <c r="HZ56" s="1455"/>
      <c r="IA56" s="1455"/>
      <c r="IB56" s="1455"/>
      <c r="IC56" s="1455"/>
      <c r="ID56" s="1455"/>
      <c r="IE56" s="1455"/>
      <c r="IF56" s="1455"/>
      <c r="IG56" s="1455"/>
      <c r="IH56" s="1455"/>
      <c r="II56" s="1455"/>
      <c r="IJ56" s="1455"/>
      <c r="IK56" s="1455"/>
      <c r="IL56" s="1455"/>
      <c r="IM56" s="1455"/>
      <c r="IN56" s="1455"/>
      <c r="IO56" s="1455"/>
      <c r="IP56" s="1455"/>
      <c r="IQ56" s="1455"/>
      <c r="IR56" s="1455"/>
      <c r="IS56" s="1455"/>
      <c r="IT56" s="1455"/>
      <c r="IU56" s="1455"/>
      <c r="IV56" s="1455"/>
      <c r="IW56" s="1455"/>
      <c r="IX56" s="1455"/>
      <c r="IY56" s="1455"/>
      <c r="IZ56" s="1455"/>
      <c r="JA56" s="1455"/>
      <c r="JB56" s="1455"/>
      <c r="JC56" s="1455"/>
      <c r="JD56" s="1455"/>
      <c r="JE56" s="1455"/>
      <c r="JF56" s="1455"/>
      <c r="JG56" s="1455"/>
      <c r="JH56" s="1455"/>
      <c r="JI56" s="1455"/>
      <c r="JJ56" s="1455"/>
      <c r="JK56" s="1455"/>
      <c r="JL56" s="1455"/>
      <c r="JM56" s="1455"/>
      <c r="JN56" s="1455"/>
      <c r="JO56" s="1455"/>
      <c r="JP56" s="1455"/>
      <c r="JQ56" s="1455"/>
      <c r="JR56" s="1455"/>
      <c r="JS56" s="1455"/>
      <c r="JT56" s="1455"/>
      <c r="JU56" s="1455"/>
      <c r="JV56" s="1455"/>
      <c r="JW56" s="1455"/>
      <c r="JX56" s="1455"/>
      <c r="JY56" s="1455"/>
      <c r="JZ56" s="1455"/>
      <c r="KA56" s="1455"/>
      <c r="KB56" s="1455"/>
      <c r="KC56" s="1455"/>
      <c r="KD56" s="1455"/>
      <c r="KE56" s="1455"/>
      <c r="KF56" s="1455"/>
      <c r="KG56" s="1455"/>
      <c r="KH56" s="1455"/>
      <c r="KI56" s="1455"/>
      <c r="KJ56" s="1455"/>
      <c r="KK56" s="1455"/>
      <c r="KL56" s="1455"/>
      <c r="KM56" s="1455"/>
      <c r="KN56" s="1455"/>
      <c r="KO56" s="1455"/>
      <c r="KP56" s="1455"/>
      <c r="KQ56" s="1455"/>
      <c r="KR56" s="1455"/>
      <c r="KS56" s="1455"/>
      <c r="KT56" s="1455"/>
      <c r="KU56" s="1455"/>
      <c r="KV56" s="1455"/>
      <c r="KW56" s="1455"/>
      <c r="KX56" s="1455"/>
      <c r="KY56" s="1455"/>
      <c r="KZ56" s="1455"/>
      <c r="LA56" s="1455"/>
      <c r="LB56" s="1455"/>
      <c r="LC56" s="1455"/>
      <c r="LD56" s="1455"/>
      <c r="LE56" s="1455"/>
      <c r="LF56" s="1455"/>
      <c r="LG56" s="1455"/>
      <c r="LH56" s="1467"/>
      <c r="LI56" s="1467"/>
      <c r="LJ56" s="1467"/>
      <c r="LK56" s="1467"/>
      <c r="LL56" s="1467"/>
      <c r="LM56" s="1467"/>
      <c r="LN56" s="1467"/>
      <c r="LO56" s="1645"/>
    </row>
    <row r="57" s="1482" customFormat="1" ht="47" customHeight="1" spans="1:327">
      <c r="A57" s="1513">
        <v>45891</v>
      </c>
      <c r="B57" s="1226" t="s">
        <v>1564</v>
      </c>
      <c r="C57" s="1227" t="s">
        <v>98</v>
      </c>
      <c r="D57" s="1228">
        <v>4500177554</v>
      </c>
      <c r="E57" s="1229" t="s">
        <v>4956</v>
      </c>
      <c r="F57" s="1228" t="s">
        <v>4957</v>
      </c>
      <c r="G57" s="1361" t="s">
        <v>4876</v>
      </c>
      <c r="H57" s="1230" t="s">
        <v>4876</v>
      </c>
      <c r="I57" s="1542" t="s">
        <v>4877</v>
      </c>
      <c r="J57" s="1543">
        <v>792</v>
      </c>
      <c r="K57" s="1544">
        <v>0</v>
      </c>
      <c r="L57" s="1544">
        <v>6</v>
      </c>
      <c r="M57" s="1545">
        <f t="shared" si="20"/>
        <v>132</v>
      </c>
      <c r="N57" s="1274">
        <v>45960</v>
      </c>
      <c r="O57" s="1274">
        <v>45958</v>
      </c>
      <c r="P57" s="1546"/>
      <c r="Q57" s="1576" t="s">
        <v>78</v>
      </c>
      <c r="R57" s="1577">
        <v>792</v>
      </c>
      <c r="S57" s="1577">
        <f t="shared" si="19"/>
        <v>0</v>
      </c>
      <c r="T57" s="1575"/>
      <c r="U57" s="1571" t="s">
        <v>829</v>
      </c>
      <c r="V57" s="1572" t="s">
        <v>4955</v>
      </c>
      <c r="W57" s="1572" t="s">
        <v>168</v>
      </c>
      <c r="X57" s="1573">
        <v>45903</v>
      </c>
      <c r="Y57" s="1595" t="s">
        <v>88</v>
      </c>
      <c r="Z57" s="1573" t="s">
        <v>88</v>
      </c>
      <c r="AA57" s="1596" t="s">
        <v>59</v>
      </c>
      <c r="AB57" s="1595"/>
      <c r="AC57" s="1597" t="s">
        <v>4879</v>
      </c>
      <c r="AD57" s="1358" t="s">
        <v>1570</v>
      </c>
      <c r="AE57" s="1598">
        <v>0.7848</v>
      </c>
      <c r="AF57" s="1599">
        <f t="shared" si="21"/>
        <v>621.5616</v>
      </c>
      <c r="AG57" s="1612" t="s">
        <v>4880</v>
      </c>
      <c r="AH57" s="1613" t="s">
        <v>81</v>
      </c>
      <c r="AI57" s="1613">
        <v>5</v>
      </c>
      <c r="AJ57" s="1613">
        <f t="shared" si="22"/>
        <v>792</v>
      </c>
      <c r="AK57" s="1614"/>
      <c r="AL57" s="1615"/>
      <c r="AM57" s="1615">
        <f t="shared" si="23"/>
        <v>132</v>
      </c>
      <c r="AN57" s="1615"/>
      <c r="AO57" s="1615"/>
      <c r="AP57" s="1615" t="s">
        <v>63</v>
      </c>
      <c r="AQ57" s="1623">
        <f t="shared" si="24"/>
        <v>792</v>
      </c>
      <c r="AR57" s="1615"/>
      <c r="AS57" s="1624">
        <f t="shared" ref="AS57:AS68" si="25">J57/5</f>
        <v>158.4</v>
      </c>
      <c r="AT57" s="1625">
        <f t="shared" ref="AT57:AT68" si="26">J57/5</f>
        <v>158.4</v>
      </c>
      <c r="AU57" s="1625">
        <f t="shared" ref="AU57:AU68" si="27">J57/5</f>
        <v>158.4</v>
      </c>
      <c r="AV57" s="1625">
        <f t="shared" ref="AV57:AV68" si="28">J57/5</f>
        <v>158.4</v>
      </c>
      <c r="AW57" s="1640">
        <f t="shared" ref="AW57:AW68" si="29">J57/5</f>
        <v>158.4</v>
      </c>
      <c r="AX57" s="1641">
        <v>150</v>
      </c>
      <c r="AY57" s="1430">
        <f t="shared" ref="AY57:AY68" si="30">AW57/24</f>
        <v>6.6</v>
      </c>
      <c r="AZ57" s="1453"/>
      <c r="BA57" s="1454"/>
      <c r="BB57" s="1455"/>
      <c r="BC57" s="1455"/>
      <c r="BD57" s="1455"/>
      <c r="BE57" s="1455"/>
      <c r="BF57" s="1455"/>
      <c r="BG57" s="1455"/>
      <c r="BH57" s="1455"/>
      <c r="BI57" s="1455"/>
      <c r="BJ57" s="1455"/>
      <c r="BK57" s="1455"/>
      <c r="BL57" s="1455"/>
      <c r="BM57" s="1455"/>
      <c r="BN57" s="1455"/>
      <c r="BO57" s="1455"/>
      <c r="BP57" s="1455"/>
      <c r="BQ57" s="1455"/>
      <c r="BR57" s="1455"/>
      <c r="BS57" s="1455"/>
      <c r="BT57" s="1455"/>
      <c r="BU57" s="1455"/>
      <c r="BV57" s="1455"/>
      <c r="BW57" s="1455"/>
      <c r="BX57" s="1455"/>
      <c r="BY57" s="1455"/>
      <c r="BZ57" s="1455"/>
      <c r="CA57" s="1455"/>
      <c r="CB57" s="1455"/>
      <c r="CC57" s="1455"/>
      <c r="CD57" s="1455"/>
      <c r="CE57" s="1455"/>
      <c r="CF57" s="1455"/>
      <c r="CG57" s="1455"/>
      <c r="CH57" s="1455"/>
      <c r="CI57" s="1455"/>
      <c r="CJ57" s="1455"/>
      <c r="CK57" s="1455"/>
      <c r="CL57" s="1455"/>
      <c r="CM57" s="1455"/>
      <c r="CN57" s="1455"/>
      <c r="CO57" s="1455"/>
      <c r="CP57" s="1455"/>
      <c r="CQ57" s="1455"/>
      <c r="CR57" s="1455"/>
      <c r="CS57" s="1455"/>
      <c r="CT57" s="1455"/>
      <c r="CU57" s="1455"/>
      <c r="CV57" s="1455"/>
      <c r="CW57" s="1455"/>
      <c r="CX57" s="1455"/>
      <c r="CY57" s="1455"/>
      <c r="CZ57" s="1455"/>
      <c r="DA57" s="1455"/>
      <c r="DB57" s="1455"/>
      <c r="DC57" s="1455"/>
      <c r="DD57" s="1455"/>
      <c r="DE57" s="1455"/>
      <c r="DF57" s="1455"/>
      <c r="DG57" s="1455"/>
      <c r="DH57" s="1455"/>
      <c r="DI57" s="1455"/>
      <c r="DJ57" s="1455"/>
      <c r="DK57" s="1455"/>
      <c r="DL57" s="1455"/>
      <c r="DM57" s="1455"/>
      <c r="DN57" s="1455"/>
      <c r="DO57" s="1455"/>
      <c r="DP57" s="1455"/>
      <c r="DQ57" s="1455"/>
      <c r="DR57" s="1455"/>
      <c r="DS57" s="1455"/>
      <c r="DT57" s="1455"/>
      <c r="DU57" s="1455"/>
      <c r="DV57" s="1455"/>
      <c r="DW57" s="1455"/>
      <c r="DX57" s="1455"/>
      <c r="DY57" s="1455"/>
      <c r="DZ57" s="1455"/>
      <c r="EA57" s="1455"/>
      <c r="EB57" s="1455"/>
      <c r="EC57" s="1455"/>
      <c r="ED57" s="1455"/>
      <c r="EE57" s="1455"/>
      <c r="EF57" s="1455"/>
      <c r="EG57" s="1455"/>
      <c r="EH57" s="1455"/>
      <c r="EI57" s="1455"/>
      <c r="EJ57" s="1455"/>
      <c r="EK57" s="1455"/>
      <c r="EL57" s="1455"/>
      <c r="EM57" s="1455"/>
      <c r="EN57" s="1455"/>
      <c r="EO57" s="1455"/>
      <c r="EP57" s="1455"/>
      <c r="EQ57" s="1455"/>
      <c r="ER57" s="1455"/>
      <c r="ES57" s="1455"/>
      <c r="ET57" s="1455"/>
      <c r="EU57" s="1455"/>
      <c r="EV57" s="1455"/>
      <c r="EW57" s="1455"/>
      <c r="EX57" s="1455"/>
      <c r="EY57" s="1455"/>
      <c r="EZ57" s="1455"/>
      <c r="FA57" s="1455"/>
      <c r="FB57" s="1455"/>
      <c r="FC57" s="1455"/>
      <c r="FD57" s="1455"/>
      <c r="FE57" s="1455"/>
      <c r="FF57" s="1455"/>
      <c r="FG57" s="1455"/>
      <c r="FH57" s="1455"/>
      <c r="FI57" s="1455"/>
      <c r="FJ57" s="1455"/>
      <c r="FK57" s="1455"/>
      <c r="FL57" s="1455"/>
      <c r="FM57" s="1455"/>
      <c r="FN57" s="1455"/>
      <c r="FO57" s="1455"/>
      <c r="FP57" s="1455"/>
      <c r="FQ57" s="1455"/>
      <c r="FR57" s="1455"/>
      <c r="FS57" s="1455"/>
      <c r="FT57" s="1455"/>
      <c r="FU57" s="1455"/>
      <c r="FV57" s="1455"/>
      <c r="FW57" s="1455"/>
      <c r="FX57" s="1455"/>
      <c r="FY57" s="1455"/>
      <c r="FZ57" s="1455"/>
      <c r="GA57" s="1455"/>
      <c r="GB57" s="1455"/>
      <c r="GC57" s="1455"/>
      <c r="GD57" s="1455"/>
      <c r="GE57" s="1455"/>
      <c r="GF57" s="1455"/>
      <c r="GG57" s="1455"/>
      <c r="GH57" s="1455"/>
      <c r="GI57" s="1455"/>
      <c r="GJ57" s="1455"/>
      <c r="GK57" s="1455"/>
      <c r="GL57" s="1455"/>
      <c r="GM57" s="1455"/>
      <c r="GN57" s="1455"/>
      <c r="GO57" s="1455"/>
      <c r="GP57" s="1455"/>
      <c r="GQ57" s="1455"/>
      <c r="GR57" s="1455"/>
      <c r="GS57" s="1455"/>
      <c r="GT57" s="1455"/>
      <c r="GU57" s="1455"/>
      <c r="GV57" s="1455"/>
      <c r="GW57" s="1455"/>
      <c r="GX57" s="1455"/>
      <c r="GY57" s="1455"/>
      <c r="GZ57" s="1455"/>
      <c r="HA57" s="1455"/>
      <c r="HB57" s="1455"/>
      <c r="HC57" s="1455"/>
      <c r="HD57" s="1455"/>
      <c r="HE57" s="1455"/>
      <c r="HF57" s="1455"/>
      <c r="HG57" s="1455"/>
      <c r="HH57" s="1455"/>
      <c r="HI57" s="1455"/>
      <c r="HJ57" s="1455"/>
      <c r="HK57" s="1455"/>
      <c r="HL57" s="1455"/>
      <c r="HM57" s="1455"/>
      <c r="HN57" s="1455"/>
      <c r="HO57" s="1455"/>
      <c r="HP57" s="1455"/>
      <c r="HQ57" s="1455"/>
      <c r="HR57" s="1455"/>
      <c r="HS57" s="1455"/>
      <c r="HT57" s="1455"/>
      <c r="HU57" s="1455"/>
      <c r="HV57" s="1455"/>
      <c r="HW57" s="1455"/>
      <c r="HX57" s="1455"/>
      <c r="HY57" s="1455"/>
      <c r="HZ57" s="1455"/>
      <c r="IA57" s="1455"/>
      <c r="IB57" s="1455"/>
      <c r="IC57" s="1455"/>
      <c r="ID57" s="1455"/>
      <c r="IE57" s="1455"/>
      <c r="IF57" s="1455"/>
      <c r="IG57" s="1455"/>
      <c r="IH57" s="1455"/>
      <c r="II57" s="1455"/>
      <c r="IJ57" s="1455"/>
      <c r="IK57" s="1455"/>
      <c r="IL57" s="1455"/>
      <c r="IM57" s="1455"/>
      <c r="IN57" s="1455"/>
      <c r="IO57" s="1455"/>
      <c r="IP57" s="1455"/>
      <c r="IQ57" s="1455"/>
      <c r="IR57" s="1455"/>
      <c r="IS57" s="1455"/>
      <c r="IT57" s="1455"/>
      <c r="IU57" s="1455"/>
      <c r="IV57" s="1455"/>
      <c r="IW57" s="1455"/>
      <c r="IX57" s="1455"/>
      <c r="IY57" s="1455"/>
      <c r="IZ57" s="1455"/>
      <c r="JA57" s="1455"/>
      <c r="JB57" s="1455"/>
      <c r="JC57" s="1455"/>
      <c r="JD57" s="1455"/>
      <c r="JE57" s="1455"/>
      <c r="JF57" s="1455"/>
      <c r="JG57" s="1455"/>
      <c r="JH57" s="1455"/>
      <c r="JI57" s="1455"/>
      <c r="JJ57" s="1455"/>
      <c r="JK57" s="1455"/>
      <c r="JL57" s="1455"/>
      <c r="JM57" s="1455"/>
      <c r="JN57" s="1455"/>
      <c r="JO57" s="1455"/>
      <c r="JP57" s="1455"/>
      <c r="JQ57" s="1455"/>
      <c r="JR57" s="1455"/>
      <c r="JS57" s="1455"/>
      <c r="JT57" s="1455"/>
      <c r="JU57" s="1455"/>
      <c r="JV57" s="1455"/>
      <c r="JW57" s="1455"/>
      <c r="JX57" s="1455"/>
      <c r="JY57" s="1455"/>
      <c r="JZ57" s="1455"/>
      <c r="KA57" s="1455"/>
      <c r="KB57" s="1455"/>
      <c r="KC57" s="1455"/>
      <c r="KD57" s="1455"/>
      <c r="KE57" s="1455"/>
      <c r="KF57" s="1455"/>
      <c r="KG57" s="1455"/>
      <c r="KH57" s="1455"/>
      <c r="KI57" s="1455"/>
      <c r="KJ57" s="1455"/>
      <c r="KK57" s="1455"/>
      <c r="KL57" s="1455"/>
      <c r="KM57" s="1455"/>
      <c r="KN57" s="1455"/>
      <c r="KO57" s="1455"/>
      <c r="KP57" s="1455"/>
      <c r="KQ57" s="1455"/>
      <c r="KR57" s="1455"/>
      <c r="KS57" s="1455"/>
      <c r="KT57" s="1455"/>
      <c r="KU57" s="1455"/>
      <c r="KV57" s="1455"/>
      <c r="KW57" s="1455"/>
      <c r="KX57" s="1455"/>
      <c r="KY57" s="1455"/>
      <c r="KZ57" s="1455"/>
      <c r="LA57" s="1455"/>
      <c r="LB57" s="1455"/>
      <c r="LC57" s="1455"/>
      <c r="LD57" s="1455"/>
      <c r="LE57" s="1455"/>
      <c r="LF57" s="1455"/>
      <c r="LG57" s="1455"/>
      <c r="LH57" s="1467"/>
      <c r="LI57" s="1467"/>
      <c r="LJ57" s="1467"/>
      <c r="LK57" s="1467"/>
      <c r="LL57" s="1467"/>
      <c r="LM57" s="1467"/>
      <c r="LN57" s="1467"/>
      <c r="LO57" s="1645"/>
    </row>
    <row r="58" s="1482" customFormat="1" ht="47" customHeight="1" spans="1:327">
      <c r="A58" s="1513">
        <v>45891</v>
      </c>
      <c r="B58" s="1226" t="s">
        <v>1564</v>
      </c>
      <c r="C58" s="1227" t="s">
        <v>98</v>
      </c>
      <c r="D58" s="1228">
        <v>4500177554</v>
      </c>
      <c r="E58" s="1229" t="s">
        <v>4958</v>
      </c>
      <c r="F58" s="1228" t="s">
        <v>4959</v>
      </c>
      <c r="G58" s="1361" t="s">
        <v>4876</v>
      </c>
      <c r="H58" s="1230" t="s">
        <v>4876</v>
      </c>
      <c r="I58" s="1542" t="s">
        <v>4877</v>
      </c>
      <c r="J58" s="1543">
        <v>798</v>
      </c>
      <c r="K58" s="1544">
        <v>0</v>
      </c>
      <c r="L58" s="1544">
        <v>6</v>
      </c>
      <c r="M58" s="1545">
        <f t="shared" si="20"/>
        <v>133</v>
      </c>
      <c r="N58" s="1274">
        <v>45960</v>
      </c>
      <c r="O58" s="1274">
        <v>45958</v>
      </c>
      <c r="P58" s="1546"/>
      <c r="Q58" s="1576" t="s">
        <v>78</v>
      </c>
      <c r="R58" s="1577">
        <v>798</v>
      </c>
      <c r="S58" s="1577">
        <f t="shared" si="19"/>
        <v>0</v>
      </c>
      <c r="T58" s="1575"/>
      <c r="U58" s="1571" t="s">
        <v>829</v>
      </c>
      <c r="V58" s="1572" t="s">
        <v>4955</v>
      </c>
      <c r="W58" s="1572" t="s">
        <v>168</v>
      </c>
      <c r="X58" s="1573">
        <v>45903</v>
      </c>
      <c r="Y58" s="1595" t="s">
        <v>88</v>
      </c>
      <c r="Z58" s="1573" t="s">
        <v>88</v>
      </c>
      <c r="AA58" s="1596" t="s">
        <v>59</v>
      </c>
      <c r="AB58" s="1595"/>
      <c r="AC58" s="1597" t="s">
        <v>4879</v>
      </c>
      <c r="AD58" s="1358" t="s">
        <v>1570</v>
      </c>
      <c r="AE58" s="1598">
        <v>0.7848</v>
      </c>
      <c r="AF58" s="1599">
        <f t="shared" si="21"/>
        <v>626.2704</v>
      </c>
      <c r="AG58" s="1612" t="s">
        <v>4880</v>
      </c>
      <c r="AH58" s="1613" t="s">
        <v>81</v>
      </c>
      <c r="AI58" s="1613">
        <v>5</v>
      </c>
      <c r="AJ58" s="1613">
        <f t="shared" si="22"/>
        <v>798</v>
      </c>
      <c r="AK58" s="1614"/>
      <c r="AL58" s="1615"/>
      <c r="AM58" s="1615">
        <f t="shared" si="23"/>
        <v>133</v>
      </c>
      <c r="AN58" s="1615"/>
      <c r="AO58" s="1615"/>
      <c r="AP58" s="1615" t="s">
        <v>63</v>
      </c>
      <c r="AQ58" s="1623">
        <f t="shared" si="24"/>
        <v>798</v>
      </c>
      <c r="AR58" s="1615"/>
      <c r="AS58" s="1624">
        <f t="shared" si="25"/>
        <v>159.6</v>
      </c>
      <c r="AT58" s="1625">
        <f t="shared" si="26"/>
        <v>159.6</v>
      </c>
      <c r="AU58" s="1625">
        <f t="shared" si="27"/>
        <v>159.6</v>
      </c>
      <c r="AV58" s="1625">
        <f t="shared" si="28"/>
        <v>159.6</v>
      </c>
      <c r="AW58" s="1640">
        <f t="shared" si="29"/>
        <v>159.6</v>
      </c>
      <c r="AX58" s="1641">
        <v>150</v>
      </c>
      <c r="AY58" s="1430">
        <f t="shared" si="30"/>
        <v>6.65</v>
      </c>
      <c r="AZ58" s="1453"/>
      <c r="BA58" s="1454"/>
      <c r="BB58" s="1455"/>
      <c r="BC58" s="1455"/>
      <c r="BD58" s="1455"/>
      <c r="BE58" s="1455"/>
      <c r="BF58" s="1455"/>
      <c r="BG58" s="1455"/>
      <c r="BH58" s="1455"/>
      <c r="BI58" s="1455"/>
      <c r="BJ58" s="1455"/>
      <c r="BK58" s="1455"/>
      <c r="BL58" s="1455"/>
      <c r="BM58" s="1455"/>
      <c r="BN58" s="1455"/>
      <c r="BO58" s="1455"/>
      <c r="BP58" s="1455"/>
      <c r="BQ58" s="1455"/>
      <c r="BR58" s="1455"/>
      <c r="BS58" s="1455"/>
      <c r="BT58" s="1455"/>
      <c r="BU58" s="1455"/>
      <c r="BV58" s="1455"/>
      <c r="BW58" s="1455"/>
      <c r="BX58" s="1455"/>
      <c r="BY58" s="1455"/>
      <c r="BZ58" s="1455"/>
      <c r="CA58" s="1455"/>
      <c r="CB58" s="1455"/>
      <c r="CC58" s="1455"/>
      <c r="CD58" s="1455"/>
      <c r="CE58" s="1455"/>
      <c r="CF58" s="1455"/>
      <c r="CG58" s="1455"/>
      <c r="CH58" s="1455"/>
      <c r="CI58" s="1455"/>
      <c r="CJ58" s="1455"/>
      <c r="CK58" s="1455"/>
      <c r="CL58" s="1455"/>
      <c r="CM58" s="1455"/>
      <c r="CN58" s="1455"/>
      <c r="CO58" s="1455"/>
      <c r="CP58" s="1455"/>
      <c r="CQ58" s="1455"/>
      <c r="CR58" s="1455"/>
      <c r="CS58" s="1455"/>
      <c r="CT58" s="1455"/>
      <c r="CU58" s="1455"/>
      <c r="CV58" s="1455"/>
      <c r="CW58" s="1455"/>
      <c r="CX58" s="1455"/>
      <c r="CY58" s="1455"/>
      <c r="CZ58" s="1455"/>
      <c r="DA58" s="1455"/>
      <c r="DB58" s="1455"/>
      <c r="DC58" s="1455"/>
      <c r="DD58" s="1455"/>
      <c r="DE58" s="1455"/>
      <c r="DF58" s="1455"/>
      <c r="DG58" s="1455"/>
      <c r="DH58" s="1455"/>
      <c r="DI58" s="1455"/>
      <c r="DJ58" s="1455"/>
      <c r="DK58" s="1455"/>
      <c r="DL58" s="1455"/>
      <c r="DM58" s="1455"/>
      <c r="DN58" s="1455"/>
      <c r="DO58" s="1455"/>
      <c r="DP58" s="1455"/>
      <c r="DQ58" s="1455"/>
      <c r="DR58" s="1455"/>
      <c r="DS58" s="1455"/>
      <c r="DT58" s="1455"/>
      <c r="DU58" s="1455"/>
      <c r="DV58" s="1455"/>
      <c r="DW58" s="1455"/>
      <c r="DX58" s="1455"/>
      <c r="DY58" s="1455"/>
      <c r="DZ58" s="1455"/>
      <c r="EA58" s="1455"/>
      <c r="EB58" s="1455"/>
      <c r="EC58" s="1455"/>
      <c r="ED58" s="1455"/>
      <c r="EE58" s="1455"/>
      <c r="EF58" s="1455"/>
      <c r="EG58" s="1455"/>
      <c r="EH58" s="1455"/>
      <c r="EI58" s="1455"/>
      <c r="EJ58" s="1455"/>
      <c r="EK58" s="1455"/>
      <c r="EL58" s="1455"/>
      <c r="EM58" s="1455"/>
      <c r="EN58" s="1455"/>
      <c r="EO58" s="1455"/>
      <c r="EP58" s="1455"/>
      <c r="EQ58" s="1455"/>
      <c r="ER58" s="1455"/>
      <c r="ES58" s="1455"/>
      <c r="ET58" s="1455"/>
      <c r="EU58" s="1455"/>
      <c r="EV58" s="1455"/>
      <c r="EW58" s="1455"/>
      <c r="EX58" s="1455"/>
      <c r="EY58" s="1455"/>
      <c r="EZ58" s="1455"/>
      <c r="FA58" s="1455"/>
      <c r="FB58" s="1455"/>
      <c r="FC58" s="1455"/>
      <c r="FD58" s="1455"/>
      <c r="FE58" s="1455"/>
      <c r="FF58" s="1455"/>
      <c r="FG58" s="1455"/>
      <c r="FH58" s="1455"/>
      <c r="FI58" s="1455"/>
      <c r="FJ58" s="1455"/>
      <c r="FK58" s="1455"/>
      <c r="FL58" s="1455"/>
      <c r="FM58" s="1455"/>
      <c r="FN58" s="1455"/>
      <c r="FO58" s="1455"/>
      <c r="FP58" s="1455"/>
      <c r="FQ58" s="1455"/>
      <c r="FR58" s="1455"/>
      <c r="FS58" s="1455"/>
      <c r="FT58" s="1455"/>
      <c r="FU58" s="1455"/>
      <c r="FV58" s="1455"/>
      <c r="FW58" s="1455"/>
      <c r="FX58" s="1455"/>
      <c r="FY58" s="1455"/>
      <c r="FZ58" s="1455"/>
      <c r="GA58" s="1455"/>
      <c r="GB58" s="1455"/>
      <c r="GC58" s="1455"/>
      <c r="GD58" s="1455"/>
      <c r="GE58" s="1455"/>
      <c r="GF58" s="1455"/>
      <c r="GG58" s="1455"/>
      <c r="GH58" s="1455"/>
      <c r="GI58" s="1455"/>
      <c r="GJ58" s="1455"/>
      <c r="GK58" s="1455"/>
      <c r="GL58" s="1455"/>
      <c r="GM58" s="1455"/>
      <c r="GN58" s="1455"/>
      <c r="GO58" s="1455"/>
      <c r="GP58" s="1455"/>
      <c r="GQ58" s="1455"/>
      <c r="GR58" s="1455"/>
      <c r="GS58" s="1455"/>
      <c r="GT58" s="1455"/>
      <c r="GU58" s="1455"/>
      <c r="GV58" s="1455"/>
      <c r="GW58" s="1455"/>
      <c r="GX58" s="1455"/>
      <c r="GY58" s="1455"/>
      <c r="GZ58" s="1455"/>
      <c r="HA58" s="1455"/>
      <c r="HB58" s="1455"/>
      <c r="HC58" s="1455"/>
      <c r="HD58" s="1455"/>
      <c r="HE58" s="1455"/>
      <c r="HF58" s="1455"/>
      <c r="HG58" s="1455"/>
      <c r="HH58" s="1455"/>
      <c r="HI58" s="1455"/>
      <c r="HJ58" s="1455"/>
      <c r="HK58" s="1455"/>
      <c r="HL58" s="1455"/>
      <c r="HM58" s="1455"/>
      <c r="HN58" s="1455"/>
      <c r="HO58" s="1455"/>
      <c r="HP58" s="1455"/>
      <c r="HQ58" s="1455"/>
      <c r="HR58" s="1455"/>
      <c r="HS58" s="1455"/>
      <c r="HT58" s="1455"/>
      <c r="HU58" s="1455"/>
      <c r="HV58" s="1455"/>
      <c r="HW58" s="1455"/>
      <c r="HX58" s="1455"/>
      <c r="HY58" s="1455"/>
      <c r="HZ58" s="1455"/>
      <c r="IA58" s="1455"/>
      <c r="IB58" s="1455"/>
      <c r="IC58" s="1455"/>
      <c r="ID58" s="1455"/>
      <c r="IE58" s="1455"/>
      <c r="IF58" s="1455"/>
      <c r="IG58" s="1455"/>
      <c r="IH58" s="1455"/>
      <c r="II58" s="1455"/>
      <c r="IJ58" s="1455"/>
      <c r="IK58" s="1455"/>
      <c r="IL58" s="1455"/>
      <c r="IM58" s="1455"/>
      <c r="IN58" s="1455"/>
      <c r="IO58" s="1455"/>
      <c r="IP58" s="1455"/>
      <c r="IQ58" s="1455"/>
      <c r="IR58" s="1455"/>
      <c r="IS58" s="1455"/>
      <c r="IT58" s="1455"/>
      <c r="IU58" s="1455"/>
      <c r="IV58" s="1455"/>
      <c r="IW58" s="1455"/>
      <c r="IX58" s="1455"/>
      <c r="IY58" s="1455"/>
      <c r="IZ58" s="1455"/>
      <c r="JA58" s="1455"/>
      <c r="JB58" s="1455"/>
      <c r="JC58" s="1455"/>
      <c r="JD58" s="1455"/>
      <c r="JE58" s="1455"/>
      <c r="JF58" s="1455"/>
      <c r="JG58" s="1455"/>
      <c r="JH58" s="1455"/>
      <c r="JI58" s="1455"/>
      <c r="JJ58" s="1455"/>
      <c r="JK58" s="1455"/>
      <c r="JL58" s="1455"/>
      <c r="JM58" s="1455"/>
      <c r="JN58" s="1455"/>
      <c r="JO58" s="1455"/>
      <c r="JP58" s="1455"/>
      <c r="JQ58" s="1455"/>
      <c r="JR58" s="1455"/>
      <c r="JS58" s="1455"/>
      <c r="JT58" s="1455"/>
      <c r="JU58" s="1455"/>
      <c r="JV58" s="1455"/>
      <c r="JW58" s="1455"/>
      <c r="JX58" s="1455"/>
      <c r="JY58" s="1455"/>
      <c r="JZ58" s="1455"/>
      <c r="KA58" s="1455"/>
      <c r="KB58" s="1455"/>
      <c r="KC58" s="1455"/>
      <c r="KD58" s="1455"/>
      <c r="KE58" s="1455"/>
      <c r="KF58" s="1455"/>
      <c r="KG58" s="1455"/>
      <c r="KH58" s="1455"/>
      <c r="KI58" s="1455"/>
      <c r="KJ58" s="1455"/>
      <c r="KK58" s="1455"/>
      <c r="KL58" s="1455"/>
      <c r="KM58" s="1455"/>
      <c r="KN58" s="1455"/>
      <c r="KO58" s="1455"/>
      <c r="KP58" s="1455"/>
      <c r="KQ58" s="1455"/>
      <c r="KR58" s="1455"/>
      <c r="KS58" s="1455"/>
      <c r="KT58" s="1455"/>
      <c r="KU58" s="1455"/>
      <c r="KV58" s="1455"/>
      <c r="KW58" s="1455"/>
      <c r="KX58" s="1455"/>
      <c r="KY58" s="1455"/>
      <c r="KZ58" s="1455"/>
      <c r="LA58" s="1455"/>
      <c r="LB58" s="1455"/>
      <c r="LC58" s="1455"/>
      <c r="LD58" s="1455"/>
      <c r="LE58" s="1455"/>
      <c r="LF58" s="1455"/>
      <c r="LG58" s="1455"/>
      <c r="LH58" s="1467"/>
      <c r="LI58" s="1467"/>
      <c r="LJ58" s="1467"/>
      <c r="LK58" s="1467"/>
      <c r="LL58" s="1467"/>
      <c r="LM58" s="1467"/>
      <c r="LN58" s="1467"/>
      <c r="LO58" s="1645"/>
    </row>
    <row r="59" s="1482" customFormat="1" ht="47" customHeight="1" spans="1:327">
      <c r="A59" s="1513">
        <v>45891</v>
      </c>
      <c r="B59" s="1226" t="s">
        <v>1564</v>
      </c>
      <c r="C59" s="1227" t="s">
        <v>98</v>
      </c>
      <c r="D59" s="1228">
        <v>4500177554</v>
      </c>
      <c r="E59" s="1229" t="s">
        <v>4960</v>
      </c>
      <c r="F59" s="1228" t="s">
        <v>4961</v>
      </c>
      <c r="G59" s="1361" t="s">
        <v>4876</v>
      </c>
      <c r="H59" s="1230" t="s">
        <v>4876</v>
      </c>
      <c r="I59" s="1542" t="s">
        <v>4877</v>
      </c>
      <c r="J59" s="1543">
        <v>678</v>
      </c>
      <c r="K59" s="1544">
        <v>0</v>
      </c>
      <c r="L59" s="1544">
        <v>6</v>
      </c>
      <c r="M59" s="1545">
        <f t="shared" si="20"/>
        <v>113</v>
      </c>
      <c r="N59" s="1274">
        <v>45960</v>
      </c>
      <c r="O59" s="1274">
        <v>45958</v>
      </c>
      <c r="P59" s="1546"/>
      <c r="Q59" s="1576" t="s">
        <v>78</v>
      </c>
      <c r="R59" s="1577">
        <v>678</v>
      </c>
      <c r="S59" s="1577">
        <f t="shared" si="19"/>
        <v>0</v>
      </c>
      <c r="T59" s="1575"/>
      <c r="U59" s="1571" t="s">
        <v>829</v>
      </c>
      <c r="V59" s="1572" t="s">
        <v>4955</v>
      </c>
      <c r="W59" s="1572" t="s">
        <v>168</v>
      </c>
      <c r="X59" s="1573">
        <v>45903</v>
      </c>
      <c r="Y59" s="1595" t="s">
        <v>88</v>
      </c>
      <c r="Z59" s="1573" t="s">
        <v>88</v>
      </c>
      <c r="AA59" s="1596" t="s">
        <v>59</v>
      </c>
      <c r="AB59" s="1595"/>
      <c r="AC59" s="1597" t="s">
        <v>4879</v>
      </c>
      <c r="AD59" s="1358" t="s">
        <v>1570</v>
      </c>
      <c r="AE59" s="1598">
        <v>0.7848</v>
      </c>
      <c r="AF59" s="1599">
        <f t="shared" si="21"/>
        <v>532.0944</v>
      </c>
      <c r="AG59" s="1612" t="s">
        <v>4880</v>
      </c>
      <c r="AH59" s="1613" t="s">
        <v>81</v>
      </c>
      <c r="AI59" s="1613">
        <v>5</v>
      </c>
      <c r="AJ59" s="1613">
        <f t="shared" si="22"/>
        <v>678</v>
      </c>
      <c r="AK59" s="1614"/>
      <c r="AL59" s="1615"/>
      <c r="AM59" s="1615">
        <f t="shared" si="23"/>
        <v>113</v>
      </c>
      <c r="AN59" s="1615"/>
      <c r="AO59" s="1615"/>
      <c r="AP59" s="1615" t="s">
        <v>63</v>
      </c>
      <c r="AQ59" s="1623">
        <f t="shared" si="24"/>
        <v>678</v>
      </c>
      <c r="AR59" s="1615"/>
      <c r="AS59" s="1624">
        <f t="shared" si="25"/>
        <v>135.6</v>
      </c>
      <c r="AT59" s="1625">
        <f t="shared" si="26"/>
        <v>135.6</v>
      </c>
      <c r="AU59" s="1625">
        <f t="shared" si="27"/>
        <v>135.6</v>
      </c>
      <c r="AV59" s="1625">
        <f t="shared" si="28"/>
        <v>135.6</v>
      </c>
      <c r="AW59" s="1640">
        <f t="shared" si="29"/>
        <v>135.6</v>
      </c>
      <c r="AX59" s="1641">
        <v>150</v>
      </c>
      <c r="AY59" s="1430">
        <f t="shared" si="30"/>
        <v>5.65</v>
      </c>
      <c r="AZ59" s="1453"/>
      <c r="BA59" s="1454"/>
      <c r="BB59" s="1455"/>
      <c r="BC59" s="1455"/>
      <c r="BD59" s="1455"/>
      <c r="BE59" s="1455"/>
      <c r="BF59" s="1455"/>
      <c r="BG59" s="1455"/>
      <c r="BH59" s="1455"/>
      <c r="BI59" s="1455"/>
      <c r="BJ59" s="1455"/>
      <c r="BK59" s="1455"/>
      <c r="BL59" s="1455"/>
      <c r="BM59" s="1455"/>
      <c r="BN59" s="1455"/>
      <c r="BO59" s="1455"/>
      <c r="BP59" s="1455"/>
      <c r="BQ59" s="1455"/>
      <c r="BR59" s="1455"/>
      <c r="BS59" s="1455"/>
      <c r="BT59" s="1455"/>
      <c r="BU59" s="1455"/>
      <c r="BV59" s="1455"/>
      <c r="BW59" s="1455"/>
      <c r="BX59" s="1455"/>
      <c r="BY59" s="1455"/>
      <c r="BZ59" s="1455"/>
      <c r="CA59" s="1455"/>
      <c r="CB59" s="1455"/>
      <c r="CC59" s="1455"/>
      <c r="CD59" s="1455"/>
      <c r="CE59" s="1455"/>
      <c r="CF59" s="1455"/>
      <c r="CG59" s="1455"/>
      <c r="CH59" s="1455"/>
      <c r="CI59" s="1455"/>
      <c r="CJ59" s="1455"/>
      <c r="CK59" s="1455"/>
      <c r="CL59" s="1455"/>
      <c r="CM59" s="1455"/>
      <c r="CN59" s="1455"/>
      <c r="CO59" s="1455"/>
      <c r="CP59" s="1455"/>
      <c r="CQ59" s="1455"/>
      <c r="CR59" s="1455"/>
      <c r="CS59" s="1455"/>
      <c r="CT59" s="1455"/>
      <c r="CU59" s="1455"/>
      <c r="CV59" s="1455"/>
      <c r="CW59" s="1455"/>
      <c r="CX59" s="1455"/>
      <c r="CY59" s="1455"/>
      <c r="CZ59" s="1455"/>
      <c r="DA59" s="1455"/>
      <c r="DB59" s="1455"/>
      <c r="DC59" s="1455"/>
      <c r="DD59" s="1455"/>
      <c r="DE59" s="1455"/>
      <c r="DF59" s="1455"/>
      <c r="DG59" s="1455"/>
      <c r="DH59" s="1455"/>
      <c r="DI59" s="1455"/>
      <c r="DJ59" s="1455"/>
      <c r="DK59" s="1455"/>
      <c r="DL59" s="1455"/>
      <c r="DM59" s="1455"/>
      <c r="DN59" s="1455"/>
      <c r="DO59" s="1455"/>
      <c r="DP59" s="1455"/>
      <c r="DQ59" s="1455"/>
      <c r="DR59" s="1455"/>
      <c r="DS59" s="1455"/>
      <c r="DT59" s="1455"/>
      <c r="DU59" s="1455"/>
      <c r="DV59" s="1455"/>
      <c r="DW59" s="1455"/>
      <c r="DX59" s="1455"/>
      <c r="DY59" s="1455"/>
      <c r="DZ59" s="1455"/>
      <c r="EA59" s="1455"/>
      <c r="EB59" s="1455"/>
      <c r="EC59" s="1455"/>
      <c r="ED59" s="1455"/>
      <c r="EE59" s="1455"/>
      <c r="EF59" s="1455"/>
      <c r="EG59" s="1455"/>
      <c r="EH59" s="1455"/>
      <c r="EI59" s="1455"/>
      <c r="EJ59" s="1455"/>
      <c r="EK59" s="1455"/>
      <c r="EL59" s="1455"/>
      <c r="EM59" s="1455"/>
      <c r="EN59" s="1455"/>
      <c r="EO59" s="1455"/>
      <c r="EP59" s="1455"/>
      <c r="EQ59" s="1455"/>
      <c r="ER59" s="1455"/>
      <c r="ES59" s="1455"/>
      <c r="ET59" s="1455"/>
      <c r="EU59" s="1455"/>
      <c r="EV59" s="1455"/>
      <c r="EW59" s="1455"/>
      <c r="EX59" s="1455"/>
      <c r="EY59" s="1455"/>
      <c r="EZ59" s="1455"/>
      <c r="FA59" s="1455"/>
      <c r="FB59" s="1455"/>
      <c r="FC59" s="1455"/>
      <c r="FD59" s="1455"/>
      <c r="FE59" s="1455"/>
      <c r="FF59" s="1455"/>
      <c r="FG59" s="1455"/>
      <c r="FH59" s="1455"/>
      <c r="FI59" s="1455"/>
      <c r="FJ59" s="1455"/>
      <c r="FK59" s="1455"/>
      <c r="FL59" s="1455"/>
      <c r="FM59" s="1455"/>
      <c r="FN59" s="1455"/>
      <c r="FO59" s="1455"/>
      <c r="FP59" s="1455"/>
      <c r="FQ59" s="1455"/>
      <c r="FR59" s="1455"/>
      <c r="FS59" s="1455"/>
      <c r="FT59" s="1455"/>
      <c r="FU59" s="1455"/>
      <c r="FV59" s="1455"/>
      <c r="FW59" s="1455"/>
      <c r="FX59" s="1455"/>
      <c r="FY59" s="1455"/>
      <c r="FZ59" s="1455"/>
      <c r="GA59" s="1455"/>
      <c r="GB59" s="1455"/>
      <c r="GC59" s="1455"/>
      <c r="GD59" s="1455"/>
      <c r="GE59" s="1455"/>
      <c r="GF59" s="1455"/>
      <c r="GG59" s="1455"/>
      <c r="GH59" s="1455"/>
      <c r="GI59" s="1455"/>
      <c r="GJ59" s="1455"/>
      <c r="GK59" s="1455"/>
      <c r="GL59" s="1455"/>
      <c r="GM59" s="1455"/>
      <c r="GN59" s="1455"/>
      <c r="GO59" s="1455"/>
      <c r="GP59" s="1455"/>
      <c r="GQ59" s="1455"/>
      <c r="GR59" s="1455"/>
      <c r="GS59" s="1455"/>
      <c r="GT59" s="1455"/>
      <c r="GU59" s="1455"/>
      <c r="GV59" s="1455"/>
      <c r="GW59" s="1455"/>
      <c r="GX59" s="1455"/>
      <c r="GY59" s="1455"/>
      <c r="GZ59" s="1455"/>
      <c r="HA59" s="1455"/>
      <c r="HB59" s="1455"/>
      <c r="HC59" s="1455"/>
      <c r="HD59" s="1455"/>
      <c r="HE59" s="1455"/>
      <c r="HF59" s="1455"/>
      <c r="HG59" s="1455"/>
      <c r="HH59" s="1455"/>
      <c r="HI59" s="1455"/>
      <c r="HJ59" s="1455"/>
      <c r="HK59" s="1455"/>
      <c r="HL59" s="1455"/>
      <c r="HM59" s="1455"/>
      <c r="HN59" s="1455"/>
      <c r="HO59" s="1455"/>
      <c r="HP59" s="1455"/>
      <c r="HQ59" s="1455"/>
      <c r="HR59" s="1455"/>
      <c r="HS59" s="1455"/>
      <c r="HT59" s="1455"/>
      <c r="HU59" s="1455"/>
      <c r="HV59" s="1455"/>
      <c r="HW59" s="1455"/>
      <c r="HX59" s="1455"/>
      <c r="HY59" s="1455"/>
      <c r="HZ59" s="1455"/>
      <c r="IA59" s="1455"/>
      <c r="IB59" s="1455"/>
      <c r="IC59" s="1455"/>
      <c r="ID59" s="1455"/>
      <c r="IE59" s="1455"/>
      <c r="IF59" s="1455"/>
      <c r="IG59" s="1455"/>
      <c r="IH59" s="1455"/>
      <c r="II59" s="1455"/>
      <c r="IJ59" s="1455"/>
      <c r="IK59" s="1455"/>
      <c r="IL59" s="1455"/>
      <c r="IM59" s="1455"/>
      <c r="IN59" s="1455"/>
      <c r="IO59" s="1455"/>
      <c r="IP59" s="1455"/>
      <c r="IQ59" s="1455"/>
      <c r="IR59" s="1455"/>
      <c r="IS59" s="1455"/>
      <c r="IT59" s="1455"/>
      <c r="IU59" s="1455"/>
      <c r="IV59" s="1455"/>
      <c r="IW59" s="1455"/>
      <c r="IX59" s="1455"/>
      <c r="IY59" s="1455"/>
      <c r="IZ59" s="1455"/>
      <c r="JA59" s="1455"/>
      <c r="JB59" s="1455"/>
      <c r="JC59" s="1455"/>
      <c r="JD59" s="1455"/>
      <c r="JE59" s="1455"/>
      <c r="JF59" s="1455"/>
      <c r="JG59" s="1455"/>
      <c r="JH59" s="1455"/>
      <c r="JI59" s="1455"/>
      <c r="JJ59" s="1455"/>
      <c r="JK59" s="1455"/>
      <c r="JL59" s="1455"/>
      <c r="JM59" s="1455"/>
      <c r="JN59" s="1455"/>
      <c r="JO59" s="1455"/>
      <c r="JP59" s="1455"/>
      <c r="JQ59" s="1455"/>
      <c r="JR59" s="1455"/>
      <c r="JS59" s="1455"/>
      <c r="JT59" s="1455"/>
      <c r="JU59" s="1455"/>
      <c r="JV59" s="1455"/>
      <c r="JW59" s="1455"/>
      <c r="JX59" s="1455"/>
      <c r="JY59" s="1455"/>
      <c r="JZ59" s="1455"/>
      <c r="KA59" s="1455"/>
      <c r="KB59" s="1455"/>
      <c r="KC59" s="1455"/>
      <c r="KD59" s="1455"/>
      <c r="KE59" s="1455"/>
      <c r="KF59" s="1455"/>
      <c r="KG59" s="1455"/>
      <c r="KH59" s="1455"/>
      <c r="KI59" s="1455"/>
      <c r="KJ59" s="1455"/>
      <c r="KK59" s="1455"/>
      <c r="KL59" s="1455"/>
      <c r="KM59" s="1455"/>
      <c r="KN59" s="1455"/>
      <c r="KO59" s="1455"/>
      <c r="KP59" s="1455"/>
      <c r="KQ59" s="1455"/>
      <c r="KR59" s="1455"/>
      <c r="KS59" s="1455"/>
      <c r="KT59" s="1455"/>
      <c r="KU59" s="1455"/>
      <c r="KV59" s="1455"/>
      <c r="KW59" s="1455"/>
      <c r="KX59" s="1455"/>
      <c r="KY59" s="1455"/>
      <c r="KZ59" s="1455"/>
      <c r="LA59" s="1455"/>
      <c r="LB59" s="1455"/>
      <c r="LC59" s="1455"/>
      <c r="LD59" s="1455"/>
      <c r="LE59" s="1455"/>
      <c r="LF59" s="1455"/>
      <c r="LG59" s="1455"/>
      <c r="LH59" s="1467"/>
      <c r="LI59" s="1467"/>
      <c r="LJ59" s="1467"/>
      <c r="LK59" s="1467"/>
      <c r="LL59" s="1467"/>
      <c r="LM59" s="1467"/>
      <c r="LN59" s="1467"/>
      <c r="LO59" s="1645"/>
    </row>
    <row r="60" s="1482" customFormat="1" ht="47" customHeight="1" spans="1:327">
      <c r="A60" s="1513">
        <v>45891</v>
      </c>
      <c r="B60" s="1226" t="s">
        <v>1564</v>
      </c>
      <c r="C60" s="1227" t="s">
        <v>98</v>
      </c>
      <c r="D60" s="1228">
        <v>4500177554</v>
      </c>
      <c r="E60" s="1229" t="s">
        <v>4962</v>
      </c>
      <c r="F60" s="1228" t="s">
        <v>4963</v>
      </c>
      <c r="G60" s="1361" t="s">
        <v>4876</v>
      </c>
      <c r="H60" s="1230" t="s">
        <v>4876</v>
      </c>
      <c r="I60" s="1542" t="s">
        <v>4877</v>
      </c>
      <c r="J60" s="1543">
        <v>2724</v>
      </c>
      <c r="K60" s="1544">
        <v>0</v>
      </c>
      <c r="L60" s="1544">
        <v>6</v>
      </c>
      <c r="M60" s="1545">
        <f t="shared" si="20"/>
        <v>454</v>
      </c>
      <c r="N60" s="1274">
        <v>45960</v>
      </c>
      <c r="O60" s="1274">
        <v>45958</v>
      </c>
      <c r="P60" s="1546"/>
      <c r="Q60" s="1576" t="s">
        <v>78</v>
      </c>
      <c r="R60" s="1577">
        <v>2724</v>
      </c>
      <c r="S60" s="1577">
        <f t="shared" si="19"/>
        <v>0</v>
      </c>
      <c r="T60" s="1575"/>
      <c r="U60" s="1571" t="s">
        <v>829</v>
      </c>
      <c r="V60" s="1572" t="s">
        <v>4955</v>
      </c>
      <c r="W60" s="1572" t="s">
        <v>168</v>
      </c>
      <c r="X60" s="1573">
        <v>45903</v>
      </c>
      <c r="Y60" s="1595" t="s">
        <v>88</v>
      </c>
      <c r="Z60" s="1573" t="s">
        <v>88</v>
      </c>
      <c r="AA60" s="1596" t="s">
        <v>59</v>
      </c>
      <c r="AB60" s="1595"/>
      <c r="AC60" s="1597" t="s">
        <v>4879</v>
      </c>
      <c r="AD60" s="1358" t="s">
        <v>1570</v>
      </c>
      <c r="AE60" s="1598">
        <v>0.7848</v>
      </c>
      <c r="AF60" s="1599">
        <f t="shared" si="21"/>
        <v>2137.7952</v>
      </c>
      <c r="AG60" s="1612" t="s">
        <v>4880</v>
      </c>
      <c r="AH60" s="1613" t="s">
        <v>81</v>
      </c>
      <c r="AI60" s="1613">
        <v>5</v>
      </c>
      <c r="AJ60" s="1613">
        <f t="shared" si="22"/>
        <v>2724</v>
      </c>
      <c r="AK60" s="1614"/>
      <c r="AL60" s="1615"/>
      <c r="AM60" s="1615">
        <f t="shared" si="23"/>
        <v>454</v>
      </c>
      <c r="AN60" s="1615"/>
      <c r="AO60" s="1615"/>
      <c r="AP60" s="1615" t="s">
        <v>63</v>
      </c>
      <c r="AQ60" s="1623">
        <f t="shared" si="24"/>
        <v>2724</v>
      </c>
      <c r="AR60" s="1615"/>
      <c r="AS60" s="1624">
        <f t="shared" si="25"/>
        <v>544.8</v>
      </c>
      <c r="AT60" s="1625">
        <f t="shared" si="26"/>
        <v>544.8</v>
      </c>
      <c r="AU60" s="1625">
        <f t="shared" si="27"/>
        <v>544.8</v>
      </c>
      <c r="AV60" s="1625">
        <f t="shared" si="28"/>
        <v>544.8</v>
      </c>
      <c r="AW60" s="1640">
        <f t="shared" si="29"/>
        <v>544.8</v>
      </c>
      <c r="AX60" s="1641">
        <v>150</v>
      </c>
      <c r="AY60" s="1430">
        <f t="shared" si="30"/>
        <v>22.7</v>
      </c>
      <c r="AZ60" s="1453"/>
      <c r="BA60" s="1454"/>
      <c r="BB60" s="1455"/>
      <c r="BC60" s="1455"/>
      <c r="BD60" s="1455"/>
      <c r="BE60" s="1455"/>
      <c r="BF60" s="1455"/>
      <c r="BG60" s="1455"/>
      <c r="BH60" s="1455"/>
      <c r="BI60" s="1455"/>
      <c r="BJ60" s="1455"/>
      <c r="BK60" s="1455"/>
      <c r="BL60" s="1455"/>
      <c r="BM60" s="1455"/>
      <c r="BN60" s="1455"/>
      <c r="BO60" s="1455"/>
      <c r="BP60" s="1455"/>
      <c r="BQ60" s="1455"/>
      <c r="BR60" s="1455"/>
      <c r="BS60" s="1455"/>
      <c r="BT60" s="1455"/>
      <c r="BU60" s="1455"/>
      <c r="BV60" s="1455"/>
      <c r="BW60" s="1455"/>
      <c r="BX60" s="1455"/>
      <c r="BY60" s="1455"/>
      <c r="BZ60" s="1455"/>
      <c r="CA60" s="1455"/>
      <c r="CB60" s="1455"/>
      <c r="CC60" s="1455"/>
      <c r="CD60" s="1455"/>
      <c r="CE60" s="1455"/>
      <c r="CF60" s="1455"/>
      <c r="CG60" s="1455"/>
      <c r="CH60" s="1455"/>
      <c r="CI60" s="1455"/>
      <c r="CJ60" s="1455"/>
      <c r="CK60" s="1455"/>
      <c r="CL60" s="1455"/>
      <c r="CM60" s="1455"/>
      <c r="CN60" s="1455"/>
      <c r="CO60" s="1455"/>
      <c r="CP60" s="1455"/>
      <c r="CQ60" s="1455"/>
      <c r="CR60" s="1455"/>
      <c r="CS60" s="1455"/>
      <c r="CT60" s="1455"/>
      <c r="CU60" s="1455"/>
      <c r="CV60" s="1455"/>
      <c r="CW60" s="1455"/>
      <c r="CX60" s="1455"/>
      <c r="CY60" s="1455"/>
      <c r="CZ60" s="1455"/>
      <c r="DA60" s="1455"/>
      <c r="DB60" s="1455"/>
      <c r="DC60" s="1455"/>
      <c r="DD60" s="1455"/>
      <c r="DE60" s="1455"/>
      <c r="DF60" s="1455"/>
      <c r="DG60" s="1455"/>
      <c r="DH60" s="1455"/>
      <c r="DI60" s="1455"/>
      <c r="DJ60" s="1455"/>
      <c r="DK60" s="1455"/>
      <c r="DL60" s="1455"/>
      <c r="DM60" s="1455"/>
      <c r="DN60" s="1455"/>
      <c r="DO60" s="1455"/>
      <c r="DP60" s="1455"/>
      <c r="DQ60" s="1455"/>
      <c r="DR60" s="1455"/>
      <c r="DS60" s="1455"/>
      <c r="DT60" s="1455"/>
      <c r="DU60" s="1455"/>
      <c r="DV60" s="1455"/>
      <c r="DW60" s="1455"/>
      <c r="DX60" s="1455"/>
      <c r="DY60" s="1455"/>
      <c r="DZ60" s="1455"/>
      <c r="EA60" s="1455"/>
      <c r="EB60" s="1455"/>
      <c r="EC60" s="1455"/>
      <c r="ED60" s="1455"/>
      <c r="EE60" s="1455"/>
      <c r="EF60" s="1455"/>
      <c r="EG60" s="1455"/>
      <c r="EH60" s="1455"/>
      <c r="EI60" s="1455"/>
      <c r="EJ60" s="1455"/>
      <c r="EK60" s="1455"/>
      <c r="EL60" s="1455"/>
      <c r="EM60" s="1455"/>
      <c r="EN60" s="1455"/>
      <c r="EO60" s="1455"/>
      <c r="EP60" s="1455"/>
      <c r="EQ60" s="1455"/>
      <c r="ER60" s="1455"/>
      <c r="ES60" s="1455"/>
      <c r="ET60" s="1455"/>
      <c r="EU60" s="1455"/>
      <c r="EV60" s="1455"/>
      <c r="EW60" s="1455"/>
      <c r="EX60" s="1455"/>
      <c r="EY60" s="1455"/>
      <c r="EZ60" s="1455"/>
      <c r="FA60" s="1455"/>
      <c r="FB60" s="1455"/>
      <c r="FC60" s="1455"/>
      <c r="FD60" s="1455"/>
      <c r="FE60" s="1455"/>
      <c r="FF60" s="1455"/>
      <c r="FG60" s="1455"/>
      <c r="FH60" s="1455"/>
      <c r="FI60" s="1455"/>
      <c r="FJ60" s="1455"/>
      <c r="FK60" s="1455"/>
      <c r="FL60" s="1455"/>
      <c r="FM60" s="1455"/>
      <c r="FN60" s="1455"/>
      <c r="FO60" s="1455"/>
      <c r="FP60" s="1455"/>
      <c r="FQ60" s="1455"/>
      <c r="FR60" s="1455"/>
      <c r="FS60" s="1455"/>
      <c r="FT60" s="1455"/>
      <c r="FU60" s="1455"/>
      <c r="FV60" s="1455"/>
      <c r="FW60" s="1455"/>
      <c r="FX60" s="1455"/>
      <c r="FY60" s="1455"/>
      <c r="FZ60" s="1455"/>
      <c r="GA60" s="1455"/>
      <c r="GB60" s="1455"/>
      <c r="GC60" s="1455"/>
      <c r="GD60" s="1455"/>
      <c r="GE60" s="1455"/>
      <c r="GF60" s="1455"/>
      <c r="GG60" s="1455"/>
      <c r="GH60" s="1455"/>
      <c r="GI60" s="1455"/>
      <c r="GJ60" s="1455"/>
      <c r="GK60" s="1455"/>
      <c r="GL60" s="1455"/>
      <c r="GM60" s="1455"/>
      <c r="GN60" s="1455"/>
      <c r="GO60" s="1455"/>
      <c r="GP60" s="1455"/>
      <c r="GQ60" s="1455"/>
      <c r="GR60" s="1455"/>
      <c r="GS60" s="1455"/>
      <c r="GT60" s="1455"/>
      <c r="GU60" s="1455"/>
      <c r="GV60" s="1455"/>
      <c r="GW60" s="1455"/>
      <c r="GX60" s="1455"/>
      <c r="GY60" s="1455"/>
      <c r="GZ60" s="1455"/>
      <c r="HA60" s="1455"/>
      <c r="HB60" s="1455"/>
      <c r="HC60" s="1455"/>
      <c r="HD60" s="1455"/>
      <c r="HE60" s="1455"/>
      <c r="HF60" s="1455"/>
      <c r="HG60" s="1455"/>
      <c r="HH60" s="1455"/>
      <c r="HI60" s="1455"/>
      <c r="HJ60" s="1455"/>
      <c r="HK60" s="1455"/>
      <c r="HL60" s="1455"/>
      <c r="HM60" s="1455"/>
      <c r="HN60" s="1455"/>
      <c r="HO60" s="1455"/>
      <c r="HP60" s="1455"/>
      <c r="HQ60" s="1455"/>
      <c r="HR60" s="1455"/>
      <c r="HS60" s="1455"/>
      <c r="HT60" s="1455"/>
      <c r="HU60" s="1455"/>
      <c r="HV60" s="1455"/>
      <c r="HW60" s="1455"/>
      <c r="HX60" s="1455"/>
      <c r="HY60" s="1455"/>
      <c r="HZ60" s="1455"/>
      <c r="IA60" s="1455"/>
      <c r="IB60" s="1455"/>
      <c r="IC60" s="1455"/>
      <c r="ID60" s="1455"/>
      <c r="IE60" s="1455"/>
      <c r="IF60" s="1455"/>
      <c r="IG60" s="1455"/>
      <c r="IH60" s="1455"/>
      <c r="II60" s="1455"/>
      <c r="IJ60" s="1455"/>
      <c r="IK60" s="1455"/>
      <c r="IL60" s="1455"/>
      <c r="IM60" s="1455"/>
      <c r="IN60" s="1455"/>
      <c r="IO60" s="1455"/>
      <c r="IP60" s="1455"/>
      <c r="IQ60" s="1455"/>
      <c r="IR60" s="1455"/>
      <c r="IS60" s="1455"/>
      <c r="IT60" s="1455"/>
      <c r="IU60" s="1455"/>
      <c r="IV60" s="1455"/>
      <c r="IW60" s="1455"/>
      <c r="IX60" s="1455"/>
      <c r="IY60" s="1455"/>
      <c r="IZ60" s="1455"/>
      <c r="JA60" s="1455"/>
      <c r="JB60" s="1455"/>
      <c r="JC60" s="1455"/>
      <c r="JD60" s="1455"/>
      <c r="JE60" s="1455"/>
      <c r="JF60" s="1455"/>
      <c r="JG60" s="1455"/>
      <c r="JH60" s="1455"/>
      <c r="JI60" s="1455"/>
      <c r="JJ60" s="1455"/>
      <c r="JK60" s="1455"/>
      <c r="JL60" s="1455"/>
      <c r="JM60" s="1455"/>
      <c r="JN60" s="1455"/>
      <c r="JO60" s="1455"/>
      <c r="JP60" s="1455"/>
      <c r="JQ60" s="1455"/>
      <c r="JR60" s="1455"/>
      <c r="JS60" s="1455"/>
      <c r="JT60" s="1455"/>
      <c r="JU60" s="1455"/>
      <c r="JV60" s="1455"/>
      <c r="JW60" s="1455"/>
      <c r="JX60" s="1455"/>
      <c r="JY60" s="1455"/>
      <c r="JZ60" s="1455"/>
      <c r="KA60" s="1455"/>
      <c r="KB60" s="1455"/>
      <c r="KC60" s="1455"/>
      <c r="KD60" s="1455"/>
      <c r="KE60" s="1455"/>
      <c r="KF60" s="1455"/>
      <c r="KG60" s="1455"/>
      <c r="KH60" s="1455"/>
      <c r="KI60" s="1455"/>
      <c r="KJ60" s="1455"/>
      <c r="KK60" s="1455"/>
      <c r="KL60" s="1455"/>
      <c r="KM60" s="1455"/>
      <c r="KN60" s="1455"/>
      <c r="KO60" s="1455"/>
      <c r="KP60" s="1455"/>
      <c r="KQ60" s="1455"/>
      <c r="KR60" s="1455"/>
      <c r="KS60" s="1455"/>
      <c r="KT60" s="1455"/>
      <c r="KU60" s="1455"/>
      <c r="KV60" s="1455"/>
      <c r="KW60" s="1455"/>
      <c r="KX60" s="1455"/>
      <c r="KY60" s="1455"/>
      <c r="KZ60" s="1455"/>
      <c r="LA60" s="1455"/>
      <c r="LB60" s="1455"/>
      <c r="LC60" s="1455"/>
      <c r="LD60" s="1455"/>
      <c r="LE60" s="1455"/>
      <c r="LF60" s="1455"/>
      <c r="LG60" s="1455"/>
      <c r="LH60" s="1467"/>
      <c r="LI60" s="1467"/>
      <c r="LJ60" s="1467"/>
      <c r="LK60" s="1467"/>
      <c r="LL60" s="1467"/>
      <c r="LM60" s="1467"/>
      <c r="LN60" s="1467"/>
      <c r="LO60" s="1645"/>
    </row>
    <row r="61" s="1482" customFormat="1" ht="47" customHeight="1" spans="1:327">
      <c r="A61" s="1513">
        <v>45891</v>
      </c>
      <c r="B61" s="1226" t="s">
        <v>1564</v>
      </c>
      <c r="C61" s="1227" t="s">
        <v>98</v>
      </c>
      <c r="D61" s="1228">
        <v>4500177554</v>
      </c>
      <c r="E61" s="1229" t="s">
        <v>4964</v>
      </c>
      <c r="F61" s="1228" t="s">
        <v>4965</v>
      </c>
      <c r="G61" s="1361" t="s">
        <v>4876</v>
      </c>
      <c r="H61" s="1230" t="s">
        <v>4876</v>
      </c>
      <c r="I61" s="1542" t="s">
        <v>4877</v>
      </c>
      <c r="J61" s="1543">
        <v>390</v>
      </c>
      <c r="K61" s="1544">
        <v>0</v>
      </c>
      <c r="L61" s="1544">
        <v>6</v>
      </c>
      <c r="M61" s="1545">
        <f t="shared" si="20"/>
        <v>65</v>
      </c>
      <c r="N61" s="1274">
        <v>45960</v>
      </c>
      <c r="O61" s="1274">
        <v>45958</v>
      </c>
      <c r="P61" s="1546"/>
      <c r="Q61" s="1576" t="s">
        <v>78</v>
      </c>
      <c r="R61" s="1577">
        <v>390</v>
      </c>
      <c r="S61" s="1577">
        <f t="shared" si="19"/>
        <v>0</v>
      </c>
      <c r="T61" s="1575"/>
      <c r="U61" s="1571" t="s">
        <v>829</v>
      </c>
      <c r="V61" s="1572" t="s">
        <v>4955</v>
      </c>
      <c r="W61" s="1572" t="s">
        <v>168</v>
      </c>
      <c r="X61" s="1573">
        <v>45903</v>
      </c>
      <c r="Y61" s="1595" t="s">
        <v>88</v>
      </c>
      <c r="Z61" s="1573" t="s">
        <v>88</v>
      </c>
      <c r="AA61" s="1596" t="s">
        <v>59</v>
      </c>
      <c r="AB61" s="1595"/>
      <c r="AC61" s="1597" t="s">
        <v>4879</v>
      </c>
      <c r="AD61" s="1358" t="s">
        <v>1570</v>
      </c>
      <c r="AE61" s="1598">
        <v>0.7848</v>
      </c>
      <c r="AF61" s="1599">
        <f t="shared" si="21"/>
        <v>306.072</v>
      </c>
      <c r="AG61" s="1612" t="s">
        <v>4880</v>
      </c>
      <c r="AH61" s="1613" t="s">
        <v>81</v>
      </c>
      <c r="AI61" s="1613">
        <v>5</v>
      </c>
      <c r="AJ61" s="1613">
        <f t="shared" si="22"/>
        <v>390</v>
      </c>
      <c r="AK61" s="1614"/>
      <c r="AL61" s="1615"/>
      <c r="AM61" s="1615">
        <f t="shared" si="23"/>
        <v>65</v>
      </c>
      <c r="AN61" s="1615"/>
      <c r="AO61" s="1615"/>
      <c r="AP61" s="1615" t="s">
        <v>63</v>
      </c>
      <c r="AQ61" s="1623">
        <f t="shared" si="24"/>
        <v>390</v>
      </c>
      <c r="AR61" s="1615"/>
      <c r="AS61" s="1624">
        <f t="shared" si="25"/>
        <v>78</v>
      </c>
      <c r="AT61" s="1625">
        <f t="shared" si="26"/>
        <v>78</v>
      </c>
      <c r="AU61" s="1625">
        <f t="shared" si="27"/>
        <v>78</v>
      </c>
      <c r="AV61" s="1625">
        <f t="shared" si="28"/>
        <v>78</v>
      </c>
      <c r="AW61" s="1640">
        <f t="shared" si="29"/>
        <v>78</v>
      </c>
      <c r="AX61" s="1641">
        <v>150</v>
      </c>
      <c r="AY61" s="1430">
        <f t="shared" si="30"/>
        <v>3.25</v>
      </c>
      <c r="AZ61" s="1453"/>
      <c r="BA61" s="1454"/>
      <c r="BB61" s="1455"/>
      <c r="BC61" s="1455"/>
      <c r="BD61" s="1455"/>
      <c r="BE61" s="1455"/>
      <c r="BF61" s="1455"/>
      <c r="BG61" s="1455"/>
      <c r="BH61" s="1455"/>
      <c r="BI61" s="1455"/>
      <c r="BJ61" s="1455"/>
      <c r="BK61" s="1455"/>
      <c r="BL61" s="1455"/>
      <c r="BM61" s="1455"/>
      <c r="BN61" s="1455"/>
      <c r="BO61" s="1455"/>
      <c r="BP61" s="1455"/>
      <c r="BQ61" s="1455"/>
      <c r="BR61" s="1455"/>
      <c r="BS61" s="1455"/>
      <c r="BT61" s="1455"/>
      <c r="BU61" s="1455"/>
      <c r="BV61" s="1455"/>
      <c r="BW61" s="1455"/>
      <c r="BX61" s="1455"/>
      <c r="BY61" s="1455"/>
      <c r="BZ61" s="1455"/>
      <c r="CA61" s="1455"/>
      <c r="CB61" s="1455"/>
      <c r="CC61" s="1455"/>
      <c r="CD61" s="1455"/>
      <c r="CE61" s="1455"/>
      <c r="CF61" s="1455"/>
      <c r="CG61" s="1455"/>
      <c r="CH61" s="1455"/>
      <c r="CI61" s="1455"/>
      <c r="CJ61" s="1455"/>
      <c r="CK61" s="1455"/>
      <c r="CL61" s="1455"/>
      <c r="CM61" s="1455"/>
      <c r="CN61" s="1455"/>
      <c r="CO61" s="1455"/>
      <c r="CP61" s="1455"/>
      <c r="CQ61" s="1455"/>
      <c r="CR61" s="1455"/>
      <c r="CS61" s="1455"/>
      <c r="CT61" s="1455"/>
      <c r="CU61" s="1455"/>
      <c r="CV61" s="1455"/>
      <c r="CW61" s="1455"/>
      <c r="CX61" s="1455"/>
      <c r="CY61" s="1455"/>
      <c r="CZ61" s="1455"/>
      <c r="DA61" s="1455"/>
      <c r="DB61" s="1455"/>
      <c r="DC61" s="1455"/>
      <c r="DD61" s="1455"/>
      <c r="DE61" s="1455"/>
      <c r="DF61" s="1455"/>
      <c r="DG61" s="1455"/>
      <c r="DH61" s="1455"/>
      <c r="DI61" s="1455"/>
      <c r="DJ61" s="1455"/>
      <c r="DK61" s="1455"/>
      <c r="DL61" s="1455"/>
      <c r="DM61" s="1455"/>
      <c r="DN61" s="1455"/>
      <c r="DO61" s="1455"/>
      <c r="DP61" s="1455"/>
      <c r="DQ61" s="1455"/>
      <c r="DR61" s="1455"/>
      <c r="DS61" s="1455"/>
      <c r="DT61" s="1455"/>
      <c r="DU61" s="1455"/>
      <c r="DV61" s="1455"/>
      <c r="DW61" s="1455"/>
      <c r="DX61" s="1455"/>
      <c r="DY61" s="1455"/>
      <c r="DZ61" s="1455"/>
      <c r="EA61" s="1455"/>
      <c r="EB61" s="1455"/>
      <c r="EC61" s="1455"/>
      <c r="ED61" s="1455"/>
      <c r="EE61" s="1455"/>
      <c r="EF61" s="1455"/>
      <c r="EG61" s="1455"/>
      <c r="EH61" s="1455"/>
      <c r="EI61" s="1455"/>
      <c r="EJ61" s="1455"/>
      <c r="EK61" s="1455"/>
      <c r="EL61" s="1455"/>
      <c r="EM61" s="1455"/>
      <c r="EN61" s="1455"/>
      <c r="EO61" s="1455"/>
      <c r="EP61" s="1455"/>
      <c r="EQ61" s="1455"/>
      <c r="ER61" s="1455"/>
      <c r="ES61" s="1455"/>
      <c r="ET61" s="1455"/>
      <c r="EU61" s="1455"/>
      <c r="EV61" s="1455"/>
      <c r="EW61" s="1455"/>
      <c r="EX61" s="1455"/>
      <c r="EY61" s="1455"/>
      <c r="EZ61" s="1455"/>
      <c r="FA61" s="1455"/>
      <c r="FB61" s="1455"/>
      <c r="FC61" s="1455"/>
      <c r="FD61" s="1455"/>
      <c r="FE61" s="1455"/>
      <c r="FF61" s="1455"/>
      <c r="FG61" s="1455"/>
      <c r="FH61" s="1455"/>
      <c r="FI61" s="1455"/>
      <c r="FJ61" s="1455"/>
      <c r="FK61" s="1455"/>
      <c r="FL61" s="1455"/>
      <c r="FM61" s="1455"/>
      <c r="FN61" s="1455"/>
      <c r="FO61" s="1455"/>
      <c r="FP61" s="1455"/>
      <c r="FQ61" s="1455"/>
      <c r="FR61" s="1455"/>
      <c r="FS61" s="1455"/>
      <c r="FT61" s="1455"/>
      <c r="FU61" s="1455"/>
      <c r="FV61" s="1455"/>
      <c r="FW61" s="1455"/>
      <c r="FX61" s="1455"/>
      <c r="FY61" s="1455"/>
      <c r="FZ61" s="1455"/>
      <c r="GA61" s="1455"/>
      <c r="GB61" s="1455"/>
      <c r="GC61" s="1455"/>
      <c r="GD61" s="1455"/>
      <c r="GE61" s="1455"/>
      <c r="GF61" s="1455"/>
      <c r="GG61" s="1455"/>
      <c r="GH61" s="1455"/>
      <c r="GI61" s="1455"/>
      <c r="GJ61" s="1455"/>
      <c r="GK61" s="1455"/>
      <c r="GL61" s="1455"/>
      <c r="GM61" s="1455"/>
      <c r="GN61" s="1455"/>
      <c r="GO61" s="1455"/>
      <c r="GP61" s="1455"/>
      <c r="GQ61" s="1455"/>
      <c r="GR61" s="1455"/>
      <c r="GS61" s="1455"/>
      <c r="GT61" s="1455"/>
      <c r="GU61" s="1455"/>
      <c r="GV61" s="1455"/>
      <c r="GW61" s="1455"/>
      <c r="GX61" s="1455"/>
      <c r="GY61" s="1455"/>
      <c r="GZ61" s="1455"/>
      <c r="HA61" s="1455"/>
      <c r="HB61" s="1455"/>
      <c r="HC61" s="1455"/>
      <c r="HD61" s="1455"/>
      <c r="HE61" s="1455"/>
      <c r="HF61" s="1455"/>
      <c r="HG61" s="1455"/>
      <c r="HH61" s="1455"/>
      <c r="HI61" s="1455"/>
      <c r="HJ61" s="1455"/>
      <c r="HK61" s="1455"/>
      <c r="HL61" s="1455"/>
      <c r="HM61" s="1455"/>
      <c r="HN61" s="1455"/>
      <c r="HO61" s="1455"/>
      <c r="HP61" s="1455"/>
      <c r="HQ61" s="1455"/>
      <c r="HR61" s="1455"/>
      <c r="HS61" s="1455"/>
      <c r="HT61" s="1455"/>
      <c r="HU61" s="1455"/>
      <c r="HV61" s="1455"/>
      <c r="HW61" s="1455"/>
      <c r="HX61" s="1455"/>
      <c r="HY61" s="1455"/>
      <c r="HZ61" s="1455"/>
      <c r="IA61" s="1455"/>
      <c r="IB61" s="1455"/>
      <c r="IC61" s="1455"/>
      <c r="ID61" s="1455"/>
      <c r="IE61" s="1455"/>
      <c r="IF61" s="1455"/>
      <c r="IG61" s="1455"/>
      <c r="IH61" s="1455"/>
      <c r="II61" s="1455"/>
      <c r="IJ61" s="1455"/>
      <c r="IK61" s="1455"/>
      <c r="IL61" s="1455"/>
      <c r="IM61" s="1455"/>
      <c r="IN61" s="1455"/>
      <c r="IO61" s="1455"/>
      <c r="IP61" s="1455"/>
      <c r="IQ61" s="1455"/>
      <c r="IR61" s="1455"/>
      <c r="IS61" s="1455"/>
      <c r="IT61" s="1455"/>
      <c r="IU61" s="1455"/>
      <c r="IV61" s="1455"/>
      <c r="IW61" s="1455"/>
      <c r="IX61" s="1455"/>
      <c r="IY61" s="1455"/>
      <c r="IZ61" s="1455"/>
      <c r="JA61" s="1455"/>
      <c r="JB61" s="1455"/>
      <c r="JC61" s="1455"/>
      <c r="JD61" s="1455"/>
      <c r="JE61" s="1455"/>
      <c r="JF61" s="1455"/>
      <c r="JG61" s="1455"/>
      <c r="JH61" s="1455"/>
      <c r="JI61" s="1455"/>
      <c r="JJ61" s="1455"/>
      <c r="JK61" s="1455"/>
      <c r="JL61" s="1455"/>
      <c r="JM61" s="1455"/>
      <c r="JN61" s="1455"/>
      <c r="JO61" s="1455"/>
      <c r="JP61" s="1455"/>
      <c r="JQ61" s="1455"/>
      <c r="JR61" s="1455"/>
      <c r="JS61" s="1455"/>
      <c r="JT61" s="1455"/>
      <c r="JU61" s="1455"/>
      <c r="JV61" s="1455"/>
      <c r="JW61" s="1455"/>
      <c r="JX61" s="1455"/>
      <c r="JY61" s="1455"/>
      <c r="JZ61" s="1455"/>
      <c r="KA61" s="1455"/>
      <c r="KB61" s="1455"/>
      <c r="KC61" s="1455"/>
      <c r="KD61" s="1455"/>
      <c r="KE61" s="1455"/>
      <c r="KF61" s="1455"/>
      <c r="KG61" s="1455"/>
      <c r="KH61" s="1455"/>
      <c r="KI61" s="1455"/>
      <c r="KJ61" s="1455"/>
      <c r="KK61" s="1455"/>
      <c r="KL61" s="1455"/>
      <c r="KM61" s="1455"/>
      <c r="KN61" s="1455"/>
      <c r="KO61" s="1455"/>
      <c r="KP61" s="1455"/>
      <c r="KQ61" s="1455"/>
      <c r="KR61" s="1455"/>
      <c r="KS61" s="1455"/>
      <c r="KT61" s="1455"/>
      <c r="KU61" s="1455"/>
      <c r="KV61" s="1455"/>
      <c r="KW61" s="1455"/>
      <c r="KX61" s="1455"/>
      <c r="KY61" s="1455"/>
      <c r="KZ61" s="1455"/>
      <c r="LA61" s="1455"/>
      <c r="LB61" s="1455"/>
      <c r="LC61" s="1455"/>
      <c r="LD61" s="1455"/>
      <c r="LE61" s="1455"/>
      <c r="LF61" s="1455"/>
      <c r="LG61" s="1455"/>
      <c r="LH61" s="1467"/>
      <c r="LI61" s="1467"/>
      <c r="LJ61" s="1467"/>
      <c r="LK61" s="1467"/>
      <c r="LL61" s="1467"/>
      <c r="LM61" s="1467"/>
      <c r="LN61" s="1467"/>
      <c r="LO61" s="1645"/>
    </row>
    <row r="62" s="1482" customFormat="1" ht="47" customHeight="1" spans="1:327">
      <c r="A62" s="1513">
        <v>45891</v>
      </c>
      <c r="B62" s="1226" t="s">
        <v>1564</v>
      </c>
      <c r="C62" s="1227" t="s">
        <v>98</v>
      </c>
      <c r="D62" s="1228">
        <v>4500177554</v>
      </c>
      <c r="E62" s="1229" t="s">
        <v>4966</v>
      </c>
      <c r="F62" s="1228" t="s">
        <v>4967</v>
      </c>
      <c r="G62" s="1361" t="s">
        <v>4876</v>
      </c>
      <c r="H62" s="1230" t="s">
        <v>4876</v>
      </c>
      <c r="I62" s="1542" t="s">
        <v>4877</v>
      </c>
      <c r="J62" s="1543">
        <v>468</v>
      </c>
      <c r="K62" s="1544">
        <v>0</v>
      </c>
      <c r="L62" s="1544">
        <v>6</v>
      </c>
      <c r="M62" s="1545">
        <f t="shared" si="20"/>
        <v>78</v>
      </c>
      <c r="N62" s="1274">
        <v>45960</v>
      </c>
      <c r="O62" s="1274">
        <v>45958</v>
      </c>
      <c r="P62" s="1546"/>
      <c r="Q62" s="1576" t="s">
        <v>78</v>
      </c>
      <c r="R62" s="1577">
        <v>468</v>
      </c>
      <c r="S62" s="1577">
        <f t="shared" si="19"/>
        <v>0</v>
      </c>
      <c r="T62" s="1575"/>
      <c r="U62" s="1571" t="s">
        <v>829</v>
      </c>
      <c r="V62" s="1572" t="s">
        <v>4955</v>
      </c>
      <c r="W62" s="1572" t="s">
        <v>168</v>
      </c>
      <c r="X62" s="1573">
        <v>45903</v>
      </c>
      <c r="Y62" s="1595" t="s">
        <v>88</v>
      </c>
      <c r="Z62" s="1573" t="s">
        <v>88</v>
      </c>
      <c r="AA62" s="1596" t="s">
        <v>59</v>
      </c>
      <c r="AB62" s="1595"/>
      <c r="AC62" s="1597" t="s">
        <v>4879</v>
      </c>
      <c r="AD62" s="1358" t="s">
        <v>1570</v>
      </c>
      <c r="AE62" s="1598">
        <v>0.7848</v>
      </c>
      <c r="AF62" s="1599">
        <f t="shared" si="21"/>
        <v>367.2864</v>
      </c>
      <c r="AG62" s="1612" t="s">
        <v>4880</v>
      </c>
      <c r="AH62" s="1613" t="s">
        <v>81</v>
      </c>
      <c r="AI62" s="1613">
        <v>5</v>
      </c>
      <c r="AJ62" s="1613">
        <f t="shared" si="22"/>
        <v>468</v>
      </c>
      <c r="AK62" s="1614"/>
      <c r="AL62" s="1615"/>
      <c r="AM62" s="1615">
        <f t="shared" si="23"/>
        <v>78</v>
      </c>
      <c r="AN62" s="1615"/>
      <c r="AO62" s="1615"/>
      <c r="AP62" s="1615" t="s">
        <v>63</v>
      </c>
      <c r="AQ62" s="1623">
        <f t="shared" si="24"/>
        <v>468</v>
      </c>
      <c r="AR62" s="1615"/>
      <c r="AS62" s="1624">
        <f t="shared" si="25"/>
        <v>93.6</v>
      </c>
      <c r="AT62" s="1625">
        <f t="shared" si="26"/>
        <v>93.6</v>
      </c>
      <c r="AU62" s="1625">
        <f t="shared" si="27"/>
        <v>93.6</v>
      </c>
      <c r="AV62" s="1625">
        <f t="shared" si="28"/>
        <v>93.6</v>
      </c>
      <c r="AW62" s="1640">
        <f t="shared" si="29"/>
        <v>93.6</v>
      </c>
      <c r="AX62" s="1641">
        <v>150</v>
      </c>
      <c r="AY62" s="1430">
        <f t="shared" si="30"/>
        <v>3.9</v>
      </c>
      <c r="AZ62" s="1453"/>
      <c r="BA62" s="1454"/>
      <c r="BB62" s="1455"/>
      <c r="BC62" s="1455"/>
      <c r="BD62" s="1455"/>
      <c r="BE62" s="1455"/>
      <c r="BF62" s="1455"/>
      <c r="BG62" s="1455"/>
      <c r="BH62" s="1455"/>
      <c r="BI62" s="1455"/>
      <c r="BJ62" s="1455"/>
      <c r="BK62" s="1455"/>
      <c r="BL62" s="1455"/>
      <c r="BM62" s="1455"/>
      <c r="BN62" s="1455"/>
      <c r="BO62" s="1455"/>
      <c r="BP62" s="1455"/>
      <c r="BQ62" s="1455"/>
      <c r="BR62" s="1455"/>
      <c r="BS62" s="1455"/>
      <c r="BT62" s="1455"/>
      <c r="BU62" s="1455"/>
      <c r="BV62" s="1455"/>
      <c r="BW62" s="1455"/>
      <c r="BX62" s="1455"/>
      <c r="BY62" s="1455"/>
      <c r="BZ62" s="1455"/>
      <c r="CA62" s="1455"/>
      <c r="CB62" s="1455"/>
      <c r="CC62" s="1455"/>
      <c r="CD62" s="1455"/>
      <c r="CE62" s="1455"/>
      <c r="CF62" s="1455"/>
      <c r="CG62" s="1455"/>
      <c r="CH62" s="1455"/>
      <c r="CI62" s="1455"/>
      <c r="CJ62" s="1455"/>
      <c r="CK62" s="1455"/>
      <c r="CL62" s="1455"/>
      <c r="CM62" s="1455"/>
      <c r="CN62" s="1455"/>
      <c r="CO62" s="1455"/>
      <c r="CP62" s="1455"/>
      <c r="CQ62" s="1455"/>
      <c r="CR62" s="1455"/>
      <c r="CS62" s="1455"/>
      <c r="CT62" s="1455"/>
      <c r="CU62" s="1455"/>
      <c r="CV62" s="1455"/>
      <c r="CW62" s="1455"/>
      <c r="CX62" s="1455"/>
      <c r="CY62" s="1455"/>
      <c r="CZ62" s="1455"/>
      <c r="DA62" s="1455"/>
      <c r="DB62" s="1455"/>
      <c r="DC62" s="1455"/>
      <c r="DD62" s="1455"/>
      <c r="DE62" s="1455"/>
      <c r="DF62" s="1455"/>
      <c r="DG62" s="1455"/>
      <c r="DH62" s="1455"/>
      <c r="DI62" s="1455"/>
      <c r="DJ62" s="1455"/>
      <c r="DK62" s="1455"/>
      <c r="DL62" s="1455"/>
      <c r="DM62" s="1455"/>
      <c r="DN62" s="1455"/>
      <c r="DO62" s="1455"/>
      <c r="DP62" s="1455"/>
      <c r="DQ62" s="1455"/>
      <c r="DR62" s="1455"/>
      <c r="DS62" s="1455"/>
      <c r="DT62" s="1455"/>
      <c r="DU62" s="1455"/>
      <c r="DV62" s="1455"/>
      <c r="DW62" s="1455"/>
      <c r="DX62" s="1455"/>
      <c r="DY62" s="1455"/>
      <c r="DZ62" s="1455"/>
      <c r="EA62" s="1455"/>
      <c r="EB62" s="1455"/>
      <c r="EC62" s="1455"/>
      <c r="ED62" s="1455"/>
      <c r="EE62" s="1455"/>
      <c r="EF62" s="1455"/>
      <c r="EG62" s="1455"/>
      <c r="EH62" s="1455"/>
      <c r="EI62" s="1455"/>
      <c r="EJ62" s="1455"/>
      <c r="EK62" s="1455"/>
      <c r="EL62" s="1455"/>
      <c r="EM62" s="1455"/>
      <c r="EN62" s="1455"/>
      <c r="EO62" s="1455"/>
      <c r="EP62" s="1455"/>
      <c r="EQ62" s="1455"/>
      <c r="ER62" s="1455"/>
      <c r="ES62" s="1455"/>
      <c r="ET62" s="1455"/>
      <c r="EU62" s="1455"/>
      <c r="EV62" s="1455"/>
      <c r="EW62" s="1455"/>
      <c r="EX62" s="1455"/>
      <c r="EY62" s="1455"/>
      <c r="EZ62" s="1455"/>
      <c r="FA62" s="1455"/>
      <c r="FB62" s="1455"/>
      <c r="FC62" s="1455"/>
      <c r="FD62" s="1455"/>
      <c r="FE62" s="1455"/>
      <c r="FF62" s="1455"/>
      <c r="FG62" s="1455"/>
      <c r="FH62" s="1455"/>
      <c r="FI62" s="1455"/>
      <c r="FJ62" s="1455"/>
      <c r="FK62" s="1455"/>
      <c r="FL62" s="1455"/>
      <c r="FM62" s="1455"/>
      <c r="FN62" s="1455"/>
      <c r="FO62" s="1455"/>
      <c r="FP62" s="1455"/>
      <c r="FQ62" s="1455"/>
      <c r="FR62" s="1455"/>
      <c r="FS62" s="1455"/>
      <c r="FT62" s="1455"/>
      <c r="FU62" s="1455"/>
      <c r="FV62" s="1455"/>
      <c r="FW62" s="1455"/>
      <c r="FX62" s="1455"/>
      <c r="FY62" s="1455"/>
      <c r="FZ62" s="1455"/>
      <c r="GA62" s="1455"/>
      <c r="GB62" s="1455"/>
      <c r="GC62" s="1455"/>
      <c r="GD62" s="1455"/>
      <c r="GE62" s="1455"/>
      <c r="GF62" s="1455"/>
      <c r="GG62" s="1455"/>
      <c r="GH62" s="1455"/>
      <c r="GI62" s="1455"/>
      <c r="GJ62" s="1455"/>
      <c r="GK62" s="1455"/>
      <c r="GL62" s="1455"/>
      <c r="GM62" s="1455"/>
      <c r="GN62" s="1455"/>
      <c r="GO62" s="1455"/>
      <c r="GP62" s="1455"/>
      <c r="GQ62" s="1455"/>
      <c r="GR62" s="1455"/>
      <c r="GS62" s="1455"/>
      <c r="GT62" s="1455"/>
      <c r="GU62" s="1455"/>
      <c r="GV62" s="1455"/>
      <c r="GW62" s="1455"/>
      <c r="GX62" s="1455"/>
      <c r="GY62" s="1455"/>
      <c r="GZ62" s="1455"/>
      <c r="HA62" s="1455"/>
      <c r="HB62" s="1455"/>
      <c r="HC62" s="1455"/>
      <c r="HD62" s="1455"/>
      <c r="HE62" s="1455"/>
      <c r="HF62" s="1455"/>
      <c r="HG62" s="1455"/>
      <c r="HH62" s="1455"/>
      <c r="HI62" s="1455"/>
      <c r="HJ62" s="1455"/>
      <c r="HK62" s="1455"/>
      <c r="HL62" s="1455"/>
      <c r="HM62" s="1455"/>
      <c r="HN62" s="1455"/>
      <c r="HO62" s="1455"/>
      <c r="HP62" s="1455"/>
      <c r="HQ62" s="1455"/>
      <c r="HR62" s="1455"/>
      <c r="HS62" s="1455"/>
      <c r="HT62" s="1455"/>
      <c r="HU62" s="1455"/>
      <c r="HV62" s="1455"/>
      <c r="HW62" s="1455"/>
      <c r="HX62" s="1455"/>
      <c r="HY62" s="1455"/>
      <c r="HZ62" s="1455"/>
      <c r="IA62" s="1455"/>
      <c r="IB62" s="1455"/>
      <c r="IC62" s="1455"/>
      <c r="ID62" s="1455"/>
      <c r="IE62" s="1455"/>
      <c r="IF62" s="1455"/>
      <c r="IG62" s="1455"/>
      <c r="IH62" s="1455"/>
      <c r="II62" s="1455"/>
      <c r="IJ62" s="1455"/>
      <c r="IK62" s="1455"/>
      <c r="IL62" s="1455"/>
      <c r="IM62" s="1455"/>
      <c r="IN62" s="1455"/>
      <c r="IO62" s="1455"/>
      <c r="IP62" s="1455"/>
      <c r="IQ62" s="1455"/>
      <c r="IR62" s="1455"/>
      <c r="IS62" s="1455"/>
      <c r="IT62" s="1455"/>
      <c r="IU62" s="1455"/>
      <c r="IV62" s="1455"/>
      <c r="IW62" s="1455"/>
      <c r="IX62" s="1455"/>
      <c r="IY62" s="1455"/>
      <c r="IZ62" s="1455"/>
      <c r="JA62" s="1455"/>
      <c r="JB62" s="1455"/>
      <c r="JC62" s="1455"/>
      <c r="JD62" s="1455"/>
      <c r="JE62" s="1455"/>
      <c r="JF62" s="1455"/>
      <c r="JG62" s="1455"/>
      <c r="JH62" s="1455"/>
      <c r="JI62" s="1455"/>
      <c r="JJ62" s="1455"/>
      <c r="JK62" s="1455"/>
      <c r="JL62" s="1455"/>
      <c r="JM62" s="1455"/>
      <c r="JN62" s="1455"/>
      <c r="JO62" s="1455"/>
      <c r="JP62" s="1455"/>
      <c r="JQ62" s="1455"/>
      <c r="JR62" s="1455"/>
      <c r="JS62" s="1455"/>
      <c r="JT62" s="1455"/>
      <c r="JU62" s="1455"/>
      <c r="JV62" s="1455"/>
      <c r="JW62" s="1455"/>
      <c r="JX62" s="1455"/>
      <c r="JY62" s="1455"/>
      <c r="JZ62" s="1455"/>
      <c r="KA62" s="1455"/>
      <c r="KB62" s="1455"/>
      <c r="KC62" s="1455"/>
      <c r="KD62" s="1455"/>
      <c r="KE62" s="1455"/>
      <c r="KF62" s="1455"/>
      <c r="KG62" s="1455"/>
      <c r="KH62" s="1455"/>
      <c r="KI62" s="1455"/>
      <c r="KJ62" s="1455"/>
      <c r="KK62" s="1455"/>
      <c r="KL62" s="1455"/>
      <c r="KM62" s="1455"/>
      <c r="KN62" s="1455"/>
      <c r="KO62" s="1455"/>
      <c r="KP62" s="1455"/>
      <c r="KQ62" s="1455"/>
      <c r="KR62" s="1455"/>
      <c r="KS62" s="1455"/>
      <c r="KT62" s="1455"/>
      <c r="KU62" s="1455"/>
      <c r="KV62" s="1455"/>
      <c r="KW62" s="1455"/>
      <c r="KX62" s="1455"/>
      <c r="KY62" s="1455"/>
      <c r="KZ62" s="1455"/>
      <c r="LA62" s="1455"/>
      <c r="LB62" s="1455"/>
      <c r="LC62" s="1455"/>
      <c r="LD62" s="1455"/>
      <c r="LE62" s="1455"/>
      <c r="LF62" s="1455"/>
      <c r="LG62" s="1455"/>
      <c r="LH62" s="1467"/>
      <c r="LI62" s="1467"/>
      <c r="LJ62" s="1467"/>
      <c r="LK62" s="1467"/>
      <c r="LL62" s="1467"/>
      <c r="LM62" s="1467"/>
      <c r="LN62" s="1467"/>
      <c r="LO62" s="1645"/>
    </row>
    <row r="63" s="1482" customFormat="1" ht="47" customHeight="1" spans="1:327">
      <c r="A63" s="1513">
        <v>45891</v>
      </c>
      <c r="B63" s="1226" t="s">
        <v>1564</v>
      </c>
      <c r="C63" s="1227" t="s">
        <v>98</v>
      </c>
      <c r="D63" s="1228">
        <v>4500177554</v>
      </c>
      <c r="E63" s="1229" t="s">
        <v>4968</v>
      </c>
      <c r="F63" s="1228" t="s">
        <v>4969</v>
      </c>
      <c r="G63" s="1361" t="s">
        <v>4876</v>
      </c>
      <c r="H63" s="1230" t="s">
        <v>4876</v>
      </c>
      <c r="I63" s="1542" t="s">
        <v>4877</v>
      </c>
      <c r="J63" s="1543">
        <v>486</v>
      </c>
      <c r="K63" s="1544">
        <v>0</v>
      </c>
      <c r="L63" s="1544">
        <v>6</v>
      </c>
      <c r="M63" s="1545">
        <f t="shared" si="20"/>
        <v>81</v>
      </c>
      <c r="N63" s="1274">
        <v>45960</v>
      </c>
      <c r="O63" s="1274">
        <v>45958</v>
      </c>
      <c r="P63" s="1546"/>
      <c r="Q63" s="1576" t="s">
        <v>78</v>
      </c>
      <c r="R63" s="1577">
        <v>486</v>
      </c>
      <c r="S63" s="1577">
        <f t="shared" si="19"/>
        <v>0</v>
      </c>
      <c r="T63" s="1575"/>
      <c r="U63" s="1571" t="s">
        <v>829</v>
      </c>
      <c r="V63" s="1572" t="s">
        <v>4955</v>
      </c>
      <c r="W63" s="1572" t="s">
        <v>168</v>
      </c>
      <c r="X63" s="1573">
        <v>45903</v>
      </c>
      <c r="Y63" s="1595" t="s">
        <v>88</v>
      </c>
      <c r="Z63" s="1573" t="s">
        <v>88</v>
      </c>
      <c r="AA63" s="1596" t="s">
        <v>59</v>
      </c>
      <c r="AB63" s="1595"/>
      <c r="AC63" s="1597" t="s">
        <v>4879</v>
      </c>
      <c r="AD63" s="1358" t="s">
        <v>1570</v>
      </c>
      <c r="AE63" s="1598">
        <v>0.7848</v>
      </c>
      <c r="AF63" s="1599">
        <f t="shared" si="21"/>
        <v>381.4128</v>
      </c>
      <c r="AG63" s="1612" t="s">
        <v>4880</v>
      </c>
      <c r="AH63" s="1613" t="s">
        <v>81</v>
      </c>
      <c r="AI63" s="1613">
        <v>5</v>
      </c>
      <c r="AJ63" s="1613">
        <f t="shared" si="22"/>
        <v>486</v>
      </c>
      <c r="AK63" s="1614"/>
      <c r="AL63" s="1615"/>
      <c r="AM63" s="1615">
        <f t="shared" si="23"/>
        <v>81</v>
      </c>
      <c r="AN63" s="1615"/>
      <c r="AO63" s="1615"/>
      <c r="AP63" s="1615" t="s">
        <v>63</v>
      </c>
      <c r="AQ63" s="1623">
        <f t="shared" si="24"/>
        <v>486</v>
      </c>
      <c r="AR63" s="1615"/>
      <c r="AS63" s="1624">
        <f t="shared" si="25"/>
        <v>97.2</v>
      </c>
      <c r="AT63" s="1625">
        <f t="shared" si="26"/>
        <v>97.2</v>
      </c>
      <c r="AU63" s="1625">
        <f t="shared" si="27"/>
        <v>97.2</v>
      </c>
      <c r="AV63" s="1625">
        <f t="shared" si="28"/>
        <v>97.2</v>
      </c>
      <c r="AW63" s="1640">
        <f t="shared" si="29"/>
        <v>97.2</v>
      </c>
      <c r="AX63" s="1641">
        <v>150</v>
      </c>
      <c r="AY63" s="1430">
        <f t="shared" si="30"/>
        <v>4.05</v>
      </c>
      <c r="AZ63" s="1453"/>
      <c r="BA63" s="1454"/>
      <c r="BB63" s="1455"/>
      <c r="BC63" s="1455"/>
      <c r="BD63" s="1455"/>
      <c r="BE63" s="1455"/>
      <c r="BF63" s="1455"/>
      <c r="BG63" s="1455"/>
      <c r="BH63" s="1455"/>
      <c r="BI63" s="1455"/>
      <c r="BJ63" s="1455"/>
      <c r="BK63" s="1455"/>
      <c r="BL63" s="1455"/>
      <c r="BM63" s="1455"/>
      <c r="BN63" s="1455"/>
      <c r="BO63" s="1455"/>
      <c r="BP63" s="1455"/>
      <c r="BQ63" s="1455"/>
      <c r="BR63" s="1455"/>
      <c r="BS63" s="1455"/>
      <c r="BT63" s="1455"/>
      <c r="BU63" s="1455"/>
      <c r="BV63" s="1455"/>
      <c r="BW63" s="1455"/>
      <c r="BX63" s="1455"/>
      <c r="BY63" s="1455"/>
      <c r="BZ63" s="1455"/>
      <c r="CA63" s="1455"/>
      <c r="CB63" s="1455"/>
      <c r="CC63" s="1455"/>
      <c r="CD63" s="1455"/>
      <c r="CE63" s="1455"/>
      <c r="CF63" s="1455"/>
      <c r="CG63" s="1455"/>
      <c r="CH63" s="1455"/>
      <c r="CI63" s="1455"/>
      <c r="CJ63" s="1455"/>
      <c r="CK63" s="1455"/>
      <c r="CL63" s="1455"/>
      <c r="CM63" s="1455"/>
      <c r="CN63" s="1455"/>
      <c r="CO63" s="1455"/>
      <c r="CP63" s="1455"/>
      <c r="CQ63" s="1455"/>
      <c r="CR63" s="1455"/>
      <c r="CS63" s="1455"/>
      <c r="CT63" s="1455"/>
      <c r="CU63" s="1455"/>
      <c r="CV63" s="1455"/>
      <c r="CW63" s="1455"/>
      <c r="CX63" s="1455"/>
      <c r="CY63" s="1455"/>
      <c r="CZ63" s="1455"/>
      <c r="DA63" s="1455"/>
      <c r="DB63" s="1455"/>
      <c r="DC63" s="1455"/>
      <c r="DD63" s="1455"/>
      <c r="DE63" s="1455"/>
      <c r="DF63" s="1455"/>
      <c r="DG63" s="1455"/>
      <c r="DH63" s="1455"/>
      <c r="DI63" s="1455"/>
      <c r="DJ63" s="1455"/>
      <c r="DK63" s="1455"/>
      <c r="DL63" s="1455"/>
      <c r="DM63" s="1455"/>
      <c r="DN63" s="1455"/>
      <c r="DO63" s="1455"/>
      <c r="DP63" s="1455"/>
      <c r="DQ63" s="1455"/>
      <c r="DR63" s="1455"/>
      <c r="DS63" s="1455"/>
      <c r="DT63" s="1455"/>
      <c r="DU63" s="1455"/>
      <c r="DV63" s="1455"/>
      <c r="DW63" s="1455"/>
      <c r="DX63" s="1455"/>
      <c r="DY63" s="1455"/>
      <c r="DZ63" s="1455"/>
      <c r="EA63" s="1455"/>
      <c r="EB63" s="1455"/>
      <c r="EC63" s="1455"/>
      <c r="ED63" s="1455"/>
      <c r="EE63" s="1455"/>
      <c r="EF63" s="1455"/>
      <c r="EG63" s="1455"/>
      <c r="EH63" s="1455"/>
      <c r="EI63" s="1455"/>
      <c r="EJ63" s="1455"/>
      <c r="EK63" s="1455"/>
      <c r="EL63" s="1455"/>
      <c r="EM63" s="1455"/>
      <c r="EN63" s="1455"/>
      <c r="EO63" s="1455"/>
      <c r="EP63" s="1455"/>
      <c r="EQ63" s="1455"/>
      <c r="ER63" s="1455"/>
      <c r="ES63" s="1455"/>
      <c r="ET63" s="1455"/>
      <c r="EU63" s="1455"/>
      <c r="EV63" s="1455"/>
      <c r="EW63" s="1455"/>
      <c r="EX63" s="1455"/>
      <c r="EY63" s="1455"/>
      <c r="EZ63" s="1455"/>
      <c r="FA63" s="1455"/>
      <c r="FB63" s="1455"/>
      <c r="FC63" s="1455"/>
      <c r="FD63" s="1455"/>
      <c r="FE63" s="1455"/>
      <c r="FF63" s="1455"/>
      <c r="FG63" s="1455"/>
      <c r="FH63" s="1455"/>
      <c r="FI63" s="1455"/>
      <c r="FJ63" s="1455"/>
      <c r="FK63" s="1455"/>
      <c r="FL63" s="1455"/>
      <c r="FM63" s="1455"/>
      <c r="FN63" s="1455"/>
      <c r="FO63" s="1455"/>
      <c r="FP63" s="1455"/>
      <c r="FQ63" s="1455"/>
      <c r="FR63" s="1455"/>
      <c r="FS63" s="1455"/>
      <c r="FT63" s="1455"/>
      <c r="FU63" s="1455"/>
      <c r="FV63" s="1455"/>
      <c r="FW63" s="1455"/>
      <c r="FX63" s="1455"/>
      <c r="FY63" s="1455"/>
      <c r="FZ63" s="1455"/>
      <c r="GA63" s="1455"/>
      <c r="GB63" s="1455"/>
      <c r="GC63" s="1455"/>
      <c r="GD63" s="1455"/>
      <c r="GE63" s="1455"/>
      <c r="GF63" s="1455"/>
      <c r="GG63" s="1455"/>
      <c r="GH63" s="1455"/>
      <c r="GI63" s="1455"/>
      <c r="GJ63" s="1455"/>
      <c r="GK63" s="1455"/>
      <c r="GL63" s="1455"/>
      <c r="GM63" s="1455"/>
      <c r="GN63" s="1455"/>
      <c r="GO63" s="1455"/>
      <c r="GP63" s="1455"/>
      <c r="GQ63" s="1455"/>
      <c r="GR63" s="1455"/>
      <c r="GS63" s="1455"/>
      <c r="GT63" s="1455"/>
      <c r="GU63" s="1455"/>
      <c r="GV63" s="1455"/>
      <c r="GW63" s="1455"/>
      <c r="GX63" s="1455"/>
      <c r="GY63" s="1455"/>
      <c r="GZ63" s="1455"/>
      <c r="HA63" s="1455"/>
      <c r="HB63" s="1455"/>
      <c r="HC63" s="1455"/>
      <c r="HD63" s="1455"/>
      <c r="HE63" s="1455"/>
      <c r="HF63" s="1455"/>
      <c r="HG63" s="1455"/>
      <c r="HH63" s="1455"/>
      <c r="HI63" s="1455"/>
      <c r="HJ63" s="1455"/>
      <c r="HK63" s="1455"/>
      <c r="HL63" s="1455"/>
      <c r="HM63" s="1455"/>
      <c r="HN63" s="1455"/>
      <c r="HO63" s="1455"/>
      <c r="HP63" s="1455"/>
      <c r="HQ63" s="1455"/>
      <c r="HR63" s="1455"/>
      <c r="HS63" s="1455"/>
      <c r="HT63" s="1455"/>
      <c r="HU63" s="1455"/>
      <c r="HV63" s="1455"/>
      <c r="HW63" s="1455"/>
      <c r="HX63" s="1455"/>
      <c r="HY63" s="1455"/>
      <c r="HZ63" s="1455"/>
      <c r="IA63" s="1455"/>
      <c r="IB63" s="1455"/>
      <c r="IC63" s="1455"/>
      <c r="ID63" s="1455"/>
      <c r="IE63" s="1455"/>
      <c r="IF63" s="1455"/>
      <c r="IG63" s="1455"/>
      <c r="IH63" s="1455"/>
      <c r="II63" s="1455"/>
      <c r="IJ63" s="1455"/>
      <c r="IK63" s="1455"/>
      <c r="IL63" s="1455"/>
      <c r="IM63" s="1455"/>
      <c r="IN63" s="1455"/>
      <c r="IO63" s="1455"/>
      <c r="IP63" s="1455"/>
      <c r="IQ63" s="1455"/>
      <c r="IR63" s="1455"/>
      <c r="IS63" s="1455"/>
      <c r="IT63" s="1455"/>
      <c r="IU63" s="1455"/>
      <c r="IV63" s="1455"/>
      <c r="IW63" s="1455"/>
      <c r="IX63" s="1455"/>
      <c r="IY63" s="1455"/>
      <c r="IZ63" s="1455"/>
      <c r="JA63" s="1455"/>
      <c r="JB63" s="1455"/>
      <c r="JC63" s="1455"/>
      <c r="JD63" s="1455"/>
      <c r="JE63" s="1455"/>
      <c r="JF63" s="1455"/>
      <c r="JG63" s="1455"/>
      <c r="JH63" s="1455"/>
      <c r="JI63" s="1455"/>
      <c r="JJ63" s="1455"/>
      <c r="JK63" s="1455"/>
      <c r="JL63" s="1455"/>
      <c r="JM63" s="1455"/>
      <c r="JN63" s="1455"/>
      <c r="JO63" s="1455"/>
      <c r="JP63" s="1455"/>
      <c r="JQ63" s="1455"/>
      <c r="JR63" s="1455"/>
      <c r="JS63" s="1455"/>
      <c r="JT63" s="1455"/>
      <c r="JU63" s="1455"/>
      <c r="JV63" s="1455"/>
      <c r="JW63" s="1455"/>
      <c r="JX63" s="1455"/>
      <c r="JY63" s="1455"/>
      <c r="JZ63" s="1455"/>
      <c r="KA63" s="1455"/>
      <c r="KB63" s="1455"/>
      <c r="KC63" s="1455"/>
      <c r="KD63" s="1455"/>
      <c r="KE63" s="1455"/>
      <c r="KF63" s="1455"/>
      <c r="KG63" s="1455"/>
      <c r="KH63" s="1455"/>
      <c r="KI63" s="1455"/>
      <c r="KJ63" s="1455"/>
      <c r="KK63" s="1455"/>
      <c r="KL63" s="1455"/>
      <c r="KM63" s="1455"/>
      <c r="KN63" s="1455"/>
      <c r="KO63" s="1455"/>
      <c r="KP63" s="1455"/>
      <c r="KQ63" s="1455"/>
      <c r="KR63" s="1455"/>
      <c r="KS63" s="1455"/>
      <c r="KT63" s="1455"/>
      <c r="KU63" s="1455"/>
      <c r="KV63" s="1455"/>
      <c r="KW63" s="1455"/>
      <c r="KX63" s="1455"/>
      <c r="KY63" s="1455"/>
      <c r="KZ63" s="1455"/>
      <c r="LA63" s="1455"/>
      <c r="LB63" s="1455"/>
      <c r="LC63" s="1455"/>
      <c r="LD63" s="1455"/>
      <c r="LE63" s="1455"/>
      <c r="LF63" s="1455"/>
      <c r="LG63" s="1455"/>
      <c r="LH63" s="1467"/>
      <c r="LI63" s="1467"/>
      <c r="LJ63" s="1467"/>
      <c r="LK63" s="1467"/>
      <c r="LL63" s="1467"/>
      <c r="LM63" s="1467"/>
      <c r="LN63" s="1467"/>
      <c r="LO63" s="1645"/>
    </row>
    <row r="64" s="1482" customFormat="1" ht="47" customHeight="1" spans="1:327">
      <c r="A64" s="1513">
        <v>45891</v>
      </c>
      <c r="B64" s="1226" t="s">
        <v>1564</v>
      </c>
      <c r="C64" s="1227" t="s">
        <v>98</v>
      </c>
      <c r="D64" s="1228">
        <v>4500177554</v>
      </c>
      <c r="E64" s="1229" t="s">
        <v>4970</v>
      </c>
      <c r="F64" s="1228" t="s">
        <v>4971</v>
      </c>
      <c r="G64" s="1361" t="s">
        <v>4876</v>
      </c>
      <c r="H64" s="1230" t="s">
        <v>4876</v>
      </c>
      <c r="I64" s="1542" t="s">
        <v>4877</v>
      </c>
      <c r="J64" s="1543">
        <v>1368</v>
      </c>
      <c r="K64" s="1544">
        <v>0</v>
      </c>
      <c r="L64" s="1544">
        <v>6</v>
      </c>
      <c r="M64" s="1545">
        <f t="shared" si="20"/>
        <v>228</v>
      </c>
      <c r="N64" s="1274">
        <v>45960</v>
      </c>
      <c r="O64" s="1274">
        <v>45958</v>
      </c>
      <c r="P64" s="1546"/>
      <c r="Q64" s="1576" t="s">
        <v>78</v>
      </c>
      <c r="R64" s="1577">
        <v>1368</v>
      </c>
      <c r="S64" s="1577">
        <f t="shared" si="19"/>
        <v>0</v>
      </c>
      <c r="T64" s="1575"/>
      <c r="U64" s="1571" t="s">
        <v>829</v>
      </c>
      <c r="V64" s="1572" t="s">
        <v>4955</v>
      </c>
      <c r="W64" s="1572" t="s">
        <v>168</v>
      </c>
      <c r="X64" s="1573">
        <v>45903</v>
      </c>
      <c r="Y64" s="1595" t="s">
        <v>88</v>
      </c>
      <c r="Z64" s="1573" t="s">
        <v>88</v>
      </c>
      <c r="AA64" s="1596" t="s">
        <v>59</v>
      </c>
      <c r="AB64" s="1595"/>
      <c r="AC64" s="1597" t="s">
        <v>4879</v>
      </c>
      <c r="AD64" s="1358" t="s">
        <v>1570</v>
      </c>
      <c r="AE64" s="1598">
        <v>0.7848</v>
      </c>
      <c r="AF64" s="1599">
        <f t="shared" si="21"/>
        <v>1073.6064</v>
      </c>
      <c r="AG64" s="1612" t="s">
        <v>4880</v>
      </c>
      <c r="AH64" s="1613" t="s">
        <v>81</v>
      </c>
      <c r="AI64" s="1613">
        <v>5</v>
      </c>
      <c r="AJ64" s="1613">
        <f t="shared" si="22"/>
        <v>1368</v>
      </c>
      <c r="AK64" s="1614"/>
      <c r="AL64" s="1615"/>
      <c r="AM64" s="1615">
        <f t="shared" si="23"/>
        <v>228</v>
      </c>
      <c r="AN64" s="1615"/>
      <c r="AO64" s="1615"/>
      <c r="AP64" s="1615" t="s">
        <v>63</v>
      </c>
      <c r="AQ64" s="1623">
        <f t="shared" si="24"/>
        <v>1368</v>
      </c>
      <c r="AR64" s="1615"/>
      <c r="AS64" s="1624">
        <f t="shared" si="25"/>
        <v>273.6</v>
      </c>
      <c r="AT64" s="1625">
        <f t="shared" si="26"/>
        <v>273.6</v>
      </c>
      <c r="AU64" s="1625">
        <f t="shared" si="27"/>
        <v>273.6</v>
      </c>
      <c r="AV64" s="1625">
        <f t="shared" si="28"/>
        <v>273.6</v>
      </c>
      <c r="AW64" s="1640">
        <f t="shared" si="29"/>
        <v>273.6</v>
      </c>
      <c r="AX64" s="1641">
        <v>150</v>
      </c>
      <c r="AY64" s="1430">
        <f t="shared" si="30"/>
        <v>11.4</v>
      </c>
      <c r="AZ64" s="1453"/>
      <c r="BA64" s="1454"/>
      <c r="BB64" s="1455"/>
      <c r="BC64" s="1455"/>
      <c r="BD64" s="1455"/>
      <c r="BE64" s="1455"/>
      <c r="BF64" s="1455"/>
      <c r="BG64" s="1455"/>
      <c r="BH64" s="1455"/>
      <c r="BI64" s="1455"/>
      <c r="BJ64" s="1455"/>
      <c r="BK64" s="1455"/>
      <c r="BL64" s="1455"/>
      <c r="BM64" s="1455"/>
      <c r="BN64" s="1455"/>
      <c r="BO64" s="1455"/>
      <c r="BP64" s="1455"/>
      <c r="BQ64" s="1455"/>
      <c r="BR64" s="1455"/>
      <c r="BS64" s="1455"/>
      <c r="BT64" s="1455"/>
      <c r="BU64" s="1455"/>
      <c r="BV64" s="1455"/>
      <c r="BW64" s="1455"/>
      <c r="BX64" s="1455"/>
      <c r="BY64" s="1455"/>
      <c r="BZ64" s="1455"/>
      <c r="CA64" s="1455"/>
      <c r="CB64" s="1455"/>
      <c r="CC64" s="1455"/>
      <c r="CD64" s="1455"/>
      <c r="CE64" s="1455"/>
      <c r="CF64" s="1455"/>
      <c r="CG64" s="1455"/>
      <c r="CH64" s="1455"/>
      <c r="CI64" s="1455"/>
      <c r="CJ64" s="1455"/>
      <c r="CK64" s="1455"/>
      <c r="CL64" s="1455"/>
      <c r="CM64" s="1455"/>
      <c r="CN64" s="1455"/>
      <c r="CO64" s="1455"/>
      <c r="CP64" s="1455"/>
      <c r="CQ64" s="1455"/>
      <c r="CR64" s="1455"/>
      <c r="CS64" s="1455"/>
      <c r="CT64" s="1455"/>
      <c r="CU64" s="1455"/>
      <c r="CV64" s="1455"/>
      <c r="CW64" s="1455"/>
      <c r="CX64" s="1455"/>
      <c r="CY64" s="1455"/>
      <c r="CZ64" s="1455"/>
      <c r="DA64" s="1455"/>
      <c r="DB64" s="1455"/>
      <c r="DC64" s="1455"/>
      <c r="DD64" s="1455"/>
      <c r="DE64" s="1455"/>
      <c r="DF64" s="1455"/>
      <c r="DG64" s="1455"/>
      <c r="DH64" s="1455"/>
      <c r="DI64" s="1455"/>
      <c r="DJ64" s="1455"/>
      <c r="DK64" s="1455"/>
      <c r="DL64" s="1455"/>
      <c r="DM64" s="1455"/>
      <c r="DN64" s="1455"/>
      <c r="DO64" s="1455"/>
      <c r="DP64" s="1455"/>
      <c r="DQ64" s="1455"/>
      <c r="DR64" s="1455"/>
      <c r="DS64" s="1455"/>
      <c r="DT64" s="1455"/>
      <c r="DU64" s="1455"/>
      <c r="DV64" s="1455"/>
      <c r="DW64" s="1455"/>
      <c r="DX64" s="1455"/>
      <c r="DY64" s="1455"/>
      <c r="DZ64" s="1455"/>
      <c r="EA64" s="1455"/>
      <c r="EB64" s="1455"/>
      <c r="EC64" s="1455"/>
      <c r="ED64" s="1455"/>
      <c r="EE64" s="1455"/>
      <c r="EF64" s="1455"/>
      <c r="EG64" s="1455"/>
      <c r="EH64" s="1455"/>
      <c r="EI64" s="1455"/>
      <c r="EJ64" s="1455"/>
      <c r="EK64" s="1455"/>
      <c r="EL64" s="1455"/>
      <c r="EM64" s="1455"/>
      <c r="EN64" s="1455"/>
      <c r="EO64" s="1455"/>
      <c r="EP64" s="1455"/>
      <c r="EQ64" s="1455"/>
      <c r="ER64" s="1455"/>
      <c r="ES64" s="1455"/>
      <c r="ET64" s="1455"/>
      <c r="EU64" s="1455"/>
      <c r="EV64" s="1455"/>
      <c r="EW64" s="1455"/>
      <c r="EX64" s="1455"/>
      <c r="EY64" s="1455"/>
      <c r="EZ64" s="1455"/>
      <c r="FA64" s="1455"/>
      <c r="FB64" s="1455"/>
      <c r="FC64" s="1455"/>
      <c r="FD64" s="1455"/>
      <c r="FE64" s="1455"/>
      <c r="FF64" s="1455"/>
      <c r="FG64" s="1455"/>
      <c r="FH64" s="1455"/>
      <c r="FI64" s="1455"/>
      <c r="FJ64" s="1455"/>
      <c r="FK64" s="1455"/>
      <c r="FL64" s="1455"/>
      <c r="FM64" s="1455"/>
      <c r="FN64" s="1455"/>
      <c r="FO64" s="1455"/>
      <c r="FP64" s="1455"/>
      <c r="FQ64" s="1455"/>
      <c r="FR64" s="1455"/>
      <c r="FS64" s="1455"/>
      <c r="FT64" s="1455"/>
      <c r="FU64" s="1455"/>
      <c r="FV64" s="1455"/>
      <c r="FW64" s="1455"/>
      <c r="FX64" s="1455"/>
      <c r="FY64" s="1455"/>
      <c r="FZ64" s="1455"/>
      <c r="GA64" s="1455"/>
      <c r="GB64" s="1455"/>
      <c r="GC64" s="1455"/>
      <c r="GD64" s="1455"/>
      <c r="GE64" s="1455"/>
      <c r="GF64" s="1455"/>
      <c r="GG64" s="1455"/>
      <c r="GH64" s="1455"/>
      <c r="GI64" s="1455"/>
      <c r="GJ64" s="1455"/>
      <c r="GK64" s="1455"/>
      <c r="GL64" s="1455"/>
      <c r="GM64" s="1455"/>
      <c r="GN64" s="1455"/>
      <c r="GO64" s="1455"/>
      <c r="GP64" s="1455"/>
      <c r="GQ64" s="1455"/>
      <c r="GR64" s="1455"/>
      <c r="GS64" s="1455"/>
      <c r="GT64" s="1455"/>
      <c r="GU64" s="1455"/>
      <c r="GV64" s="1455"/>
      <c r="GW64" s="1455"/>
      <c r="GX64" s="1455"/>
      <c r="GY64" s="1455"/>
      <c r="GZ64" s="1455"/>
      <c r="HA64" s="1455"/>
      <c r="HB64" s="1455"/>
      <c r="HC64" s="1455"/>
      <c r="HD64" s="1455"/>
      <c r="HE64" s="1455"/>
      <c r="HF64" s="1455"/>
      <c r="HG64" s="1455"/>
      <c r="HH64" s="1455"/>
      <c r="HI64" s="1455"/>
      <c r="HJ64" s="1455"/>
      <c r="HK64" s="1455"/>
      <c r="HL64" s="1455"/>
      <c r="HM64" s="1455"/>
      <c r="HN64" s="1455"/>
      <c r="HO64" s="1455"/>
      <c r="HP64" s="1455"/>
      <c r="HQ64" s="1455"/>
      <c r="HR64" s="1455"/>
      <c r="HS64" s="1455"/>
      <c r="HT64" s="1455"/>
      <c r="HU64" s="1455"/>
      <c r="HV64" s="1455"/>
      <c r="HW64" s="1455"/>
      <c r="HX64" s="1455"/>
      <c r="HY64" s="1455"/>
      <c r="HZ64" s="1455"/>
      <c r="IA64" s="1455"/>
      <c r="IB64" s="1455"/>
      <c r="IC64" s="1455"/>
      <c r="ID64" s="1455"/>
      <c r="IE64" s="1455"/>
      <c r="IF64" s="1455"/>
      <c r="IG64" s="1455"/>
      <c r="IH64" s="1455"/>
      <c r="II64" s="1455"/>
      <c r="IJ64" s="1455"/>
      <c r="IK64" s="1455"/>
      <c r="IL64" s="1455"/>
      <c r="IM64" s="1455"/>
      <c r="IN64" s="1455"/>
      <c r="IO64" s="1455"/>
      <c r="IP64" s="1455"/>
      <c r="IQ64" s="1455"/>
      <c r="IR64" s="1455"/>
      <c r="IS64" s="1455"/>
      <c r="IT64" s="1455"/>
      <c r="IU64" s="1455"/>
      <c r="IV64" s="1455"/>
      <c r="IW64" s="1455"/>
      <c r="IX64" s="1455"/>
      <c r="IY64" s="1455"/>
      <c r="IZ64" s="1455"/>
      <c r="JA64" s="1455"/>
      <c r="JB64" s="1455"/>
      <c r="JC64" s="1455"/>
      <c r="JD64" s="1455"/>
      <c r="JE64" s="1455"/>
      <c r="JF64" s="1455"/>
      <c r="JG64" s="1455"/>
      <c r="JH64" s="1455"/>
      <c r="JI64" s="1455"/>
      <c r="JJ64" s="1455"/>
      <c r="JK64" s="1455"/>
      <c r="JL64" s="1455"/>
      <c r="JM64" s="1455"/>
      <c r="JN64" s="1455"/>
      <c r="JO64" s="1455"/>
      <c r="JP64" s="1455"/>
      <c r="JQ64" s="1455"/>
      <c r="JR64" s="1455"/>
      <c r="JS64" s="1455"/>
      <c r="JT64" s="1455"/>
      <c r="JU64" s="1455"/>
      <c r="JV64" s="1455"/>
      <c r="JW64" s="1455"/>
      <c r="JX64" s="1455"/>
      <c r="JY64" s="1455"/>
      <c r="JZ64" s="1455"/>
      <c r="KA64" s="1455"/>
      <c r="KB64" s="1455"/>
      <c r="KC64" s="1455"/>
      <c r="KD64" s="1455"/>
      <c r="KE64" s="1455"/>
      <c r="KF64" s="1455"/>
      <c r="KG64" s="1455"/>
      <c r="KH64" s="1455"/>
      <c r="KI64" s="1455"/>
      <c r="KJ64" s="1455"/>
      <c r="KK64" s="1455"/>
      <c r="KL64" s="1455"/>
      <c r="KM64" s="1455"/>
      <c r="KN64" s="1455"/>
      <c r="KO64" s="1455"/>
      <c r="KP64" s="1455"/>
      <c r="KQ64" s="1455"/>
      <c r="KR64" s="1455"/>
      <c r="KS64" s="1455"/>
      <c r="KT64" s="1455"/>
      <c r="KU64" s="1455"/>
      <c r="KV64" s="1455"/>
      <c r="KW64" s="1455"/>
      <c r="KX64" s="1455"/>
      <c r="KY64" s="1455"/>
      <c r="KZ64" s="1455"/>
      <c r="LA64" s="1455"/>
      <c r="LB64" s="1455"/>
      <c r="LC64" s="1455"/>
      <c r="LD64" s="1455"/>
      <c r="LE64" s="1455"/>
      <c r="LF64" s="1455"/>
      <c r="LG64" s="1455"/>
      <c r="LH64" s="1467"/>
      <c r="LI64" s="1467"/>
      <c r="LJ64" s="1467"/>
      <c r="LK64" s="1467"/>
      <c r="LL64" s="1467"/>
      <c r="LM64" s="1467"/>
      <c r="LN64" s="1467"/>
      <c r="LO64" s="1645"/>
    </row>
    <row r="65" s="1482" customFormat="1" ht="47" customHeight="1" spans="1:327">
      <c r="A65" s="1513">
        <v>45891</v>
      </c>
      <c r="B65" s="1226" t="s">
        <v>1564</v>
      </c>
      <c r="C65" s="1227" t="s">
        <v>98</v>
      </c>
      <c r="D65" s="1228">
        <v>4500177554</v>
      </c>
      <c r="E65" s="1229" t="s">
        <v>4972</v>
      </c>
      <c r="F65" s="1228" t="s">
        <v>4973</v>
      </c>
      <c r="G65" s="1361" t="s">
        <v>4876</v>
      </c>
      <c r="H65" s="1230" t="s">
        <v>4876</v>
      </c>
      <c r="I65" s="1542" t="s">
        <v>4877</v>
      </c>
      <c r="J65" s="1543">
        <v>1068</v>
      </c>
      <c r="K65" s="1544">
        <v>0</v>
      </c>
      <c r="L65" s="1544">
        <v>6</v>
      </c>
      <c r="M65" s="1545">
        <f t="shared" si="20"/>
        <v>178</v>
      </c>
      <c r="N65" s="1274">
        <v>45960</v>
      </c>
      <c r="O65" s="1274">
        <v>45958</v>
      </c>
      <c r="P65" s="1546"/>
      <c r="Q65" s="1576" t="s">
        <v>78</v>
      </c>
      <c r="R65" s="1577">
        <v>1068</v>
      </c>
      <c r="S65" s="1577">
        <f t="shared" si="19"/>
        <v>0</v>
      </c>
      <c r="T65" s="1575"/>
      <c r="U65" s="1571" t="s">
        <v>829</v>
      </c>
      <c r="V65" s="1572" t="s">
        <v>4955</v>
      </c>
      <c r="W65" s="1572" t="s">
        <v>168</v>
      </c>
      <c r="X65" s="1573">
        <v>45903</v>
      </c>
      <c r="Y65" s="1595" t="s">
        <v>88</v>
      </c>
      <c r="Z65" s="1573" t="s">
        <v>88</v>
      </c>
      <c r="AA65" s="1596" t="s">
        <v>59</v>
      </c>
      <c r="AB65" s="1595"/>
      <c r="AC65" s="1597" t="s">
        <v>4879</v>
      </c>
      <c r="AD65" s="1358" t="s">
        <v>1570</v>
      </c>
      <c r="AE65" s="1598">
        <v>0.7848</v>
      </c>
      <c r="AF65" s="1599">
        <f t="shared" si="21"/>
        <v>838.1664</v>
      </c>
      <c r="AG65" s="1612" t="s">
        <v>4880</v>
      </c>
      <c r="AH65" s="1613" t="s">
        <v>81</v>
      </c>
      <c r="AI65" s="1613">
        <v>5</v>
      </c>
      <c r="AJ65" s="1613">
        <f t="shared" si="22"/>
        <v>1068</v>
      </c>
      <c r="AK65" s="1614"/>
      <c r="AL65" s="1615"/>
      <c r="AM65" s="1615">
        <f t="shared" si="23"/>
        <v>178</v>
      </c>
      <c r="AN65" s="1615"/>
      <c r="AO65" s="1615"/>
      <c r="AP65" s="1615" t="s">
        <v>63</v>
      </c>
      <c r="AQ65" s="1623">
        <f t="shared" si="24"/>
        <v>1068</v>
      </c>
      <c r="AR65" s="1615"/>
      <c r="AS65" s="1624">
        <f t="shared" si="25"/>
        <v>213.6</v>
      </c>
      <c r="AT65" s="1625">
        <f t="shared" si="26"/>
        <v>213.6</v>
      </c>
      <c r="AU65" s="1625">
        <f t="shared" si="27"/>
        <v>213.6</v>
      </c>
      <c r="AV65" s="1625">
        <f t="shared" si="28"/>
        <v>213.6</v>
      </c>
      <c r="AW65" s="1640">
        <f t="shared" si="29"/>
        <v>213.6</v>
      </c>
      <c r="AX65" s="1641">
        <v>150</v>
      </c>
      <c r="AY65" s="1430">
        <f t="shared" si="30"/>
        <v>8.9</v>
      </c>
      <c r="AZ65" s="1453"/>
      <c r="BA65" s="1454"/>
      <c r="BB65" s="1455"/>
      <c r="BC65" s="1455"/>
      <c r="BD65" s="1455"/>
      <c r="BE65" s="1455"/>
      <c r="BF65" s="1455"/>
      <c r="BG65" s="1455"/>
      <c r="BH65" s="1455"/>
      <c r="BI65" s="1455"/>
      <c r="BJ65" s="1455"/>
      <c r="BK65" s="1455"/>
      <c r="BL65" s="1455"/>
      <c r="BM65" s="1455"/>
      <c r="BN65" s="1455"/>
      <c r="BO65" s="1455"/>
      <c r="BP65" s="1455"/>
      <c r="BQ65" s="1455"/>
      <c r="BR65" s="1455"/>
      <c r="BS65" s="1455"/>
      <c r="BT65" s="1455"/>
      <c r="BU65" s="1455"/>
      <c r="BV65" s="1455"/>
      <c r="BW65" s="1455"/>
      <c r="BX65" s="1455"/>
      <c r="BY65" s="1455"/>
      <c r="BZ65" s="1455"/>
      <c r="CA65" s="1455"/>
      <c r="CB65" s="1455"/>
      <c r="CC65" s="1455"/>
      <c r="CD65" s="1455"/>
      <c r="CE65" s="1455"/>
      <c r="CF65" s="1455"/>
      <c r="CG65" s="1455"/>
      <c r="CH65" s="1455"/>
      <c r="CI65" s="1455"/>
      <c r="CJ65" s="1455"/>
      <c r="CK65" s="1455"/>
      <c r="CL65" s="1455"/>
      <c r="CM65" s="1455"/>
      <c r="CN65" s="1455"/>
      <c r="CO65" s="1455"/>
      <c r="CP65" s="1455"/>
      <c r="CQ65" s="1455"/>
      <c r="CR65" s="1455"/>
      <c r="CS65" s="1455"/>
      <c r="CT65" s="1455"/>
      <c r="CU65" s="1455"/>
      <c r="CV65" s="1455"/>
      <c r="CW65" s="1455"/>
      <c r="CX65" s="1455"/>
      <c r="CY65" s="1455"/>
      <c r="CZ65" s="1455"/>
      <c r="DA65" s="1455"/>
      <c r="DB65" s="1455"/>
      <c r="DC65" s="1455"/>
      <c r="DD65" s="1455"/>
      <c r="DE65" s="1455"/>
      <c r="DF65" s="1455"/>
      <c r="DG65" s="1455"/>
      <c r="DH65" s="1455"/>
      <c r="DI65" s="1455"/>
      <c r="DJ65" s="1455"/>
      <c r="DK65" s="1455"/>
      <c r="DL65" s="1455"/>
      <c r="DM65" s="1455"/>
      <c r="DN65" s="1455"/>
      <c r="DO65" s="1455"/>
      <c r="DP65" s="1455"/>
      <c r="DQ65" s="1455"/>
      <c r="DR65" s="1455"/>
      <c r="DS65" s="1455"/>
      <c r="DT65" s="1455"/>
      <c r="DU65" s="1455"/>
      <c r="DV65" s="1455"/>
      <c r="DW65" s="1455"/>
      <c r="DX65" s="1455"/>
      <c r="DY65" s="1455"/>
      <c r="DZ65" s="1455"/>
      <c r="EA65" s="1455"/>
      <c r="EB65" s="1455"/>
      <c r="EC65" s="1455"/>
      <c r="ED65" s="1455"/>
      <c r="EE65" s="1455"/>
      <c r="EF65" s="1455"/>
      <c r="EG65" s="1455"/>
      <c r="EH65" s="1455"/>
      <c r="EI65" s="1455"/>
      <c r="EJ65" s="1455"/>
      <c r="EK65" s="1455"/>
      <c r="EL65" s="1455"/>
      <c r="EM65" s="1455"/>
      <c r="EN65" s="1455"/>
      <c r="EO65" s="1455"/>
      <c r="EP65" s="1455"/>
      <c r="EQ65" s="1455"/>
      <c r="ER65" s="1455"/>
      <c r="ES65" s="1455"/>
      <c r="ET65" s="1455"/>
      <c r="EU65" s="1455"/>
      <c r="EV65" s="1455"/>
      <c r="EW65" s="1455"/>
      <c r="EX65" s="1455"/>
      <c r="EY65" s="1455"/>
      <c r="EZ65" s="1455"/>
      <c r="FA65" s="1455"/>
      <c r="FB65" s="1455"/>
      <c r="FC65" s="1455"/>
      <c r="FD65" s="1455"/>
      <c r="FE65" s="1455"/>
      <c r="FF65" s="1455"/>
      <c r="FG65" s="1455"/>
      <c r="FH65" s="1455"/>
      <c r="FI65" s="1455"/>
      <c r="FJ65" s="1455"/>
      <c r="FK65" s="1455"/>
      <c r="FL65" s="1455"/>
      <c r="FM65" s="1455"/>
      <c r="FN65" s="1455"/>
      <c r="FO65" s="1455"/>
      <c r="FP65" s="1455"/>
      <c r="FQ65" s="1455"/>
      <c r="FR65" s="1455"/>
      <c r="FS65" s="1455"/>
      <c r="FT65" s="1455"/>
      <c r="FU65" s="1455"/>
      <c r="FV65" s="1455"/>
      <c r="FW65" s="1455"/>
      <c r="FX65" s="1455"/>
      <c r="FY65" s="1455"/>
      <c r="FZ65" s="1455"/>
      <c r="GA65" s="1455"/>
      <c r="GB65" s="1455"/>
      <c r="GC65" s="1455"/>
      <c r="GD65" s="1455"/>
      <c r="GE65" s="1455"/>
      <c r="GF65" s="1455"/>
      <c r="GG65" s="1455"/>
      <c r="GH65" s="1455"/>
      <c r="GI65" s="1455"/>
      <c r="GJ65" s="1455"/>
      <c r="GK65" s="1455"/>
      <c r="GL65" s="1455"/>
      <c r="GM65" s="1455"/>
      <c r="GN65" s="1455"/>
      <c r="GO65" s="1455"/>
      <c r="GP65" s="1455"/>
      <c r="GQ65" s="1455"/>
      <c r="GR65" s="1455"/>
      <c r="GS65" s="1455"/>
      <c r="GT65" s="1455"/>
      <c r="GU65" s="1455"/>
      <c r="GV65" s="1455"/>
      <c r="GW65" s="1455"/>
      <c r="GX65" s="1455"/>
      <c r="GY65" s="1455"/>
      <c r="GZ65" s="1455"/>
      <c r="HA65" s="1455"/>
      <c r="HB65" s="1455"/>
      <c r="HC65" s="1455"/>
      <c r="HD65" s="1455"/>
      <c r="HE65" s="1455"/>
      <c r="HF65" s="1455"/>
      <c r="HG65" s="1455"/>
      <c r="HH65" s="1455"/>
      <c r="HI65" s="1455"/>
      <c r="HJ65" s="1455"/>
      <c r="HK65" s="1455"/>
      <c r="HL65" s="1455"/>
      <c r="HM65" s="1455"/>
      <c r="HN65" s="1455"/>
      <c r="HO65" s="1455"/>
      <c r="HP65" s="1455"/>
      <c r="HQ65" s="1455"/>
      <c r="HR65" s="1455"/>
      <c r="HS65" s="1455"/>
      <c r="HT65" s="1455"/>
      <c r="HU65" s="1455"/>
      <c r="HV65" s="1455"/>
      <c r="HW65" s="1455"/>
      <c r="HX65" s="1455"/>
      <c r="HY65" s="1455"/>
      <c r="HZ65" s="1455"/>
      <c r="IA65" s="1455"/>
      <c r="IB65" s="1455"/>
      <c r="IC65" s="1455"/>
      <c r="ID65" s="1455"/>
      <c r="IE65" s="1455"/>
      <c r="IF65" s="1455"/>
      <c r="IG65" s="1455"/>
      <c r="IH65" s="1455"/>
      <c r="II65" s="1455"/>
      <c r="IJ65" s="1455"/>
      <c r="IK65" s="1455"/>
      <c r="IL65" s="1455"/>
      <c r="IM65" s="1455"/>
      <c r="IN65" s="1455"/>
      <c r="IO65" s="1455"/>
      <c r="IP65" s="1455"/>
      <c r="IQ65" s="1455"/>
      <c r="IR65" s="1455"/>
      <c r="IS65" s="1455"/>
      <c r="IT65" s="1455"/>
      <c r="IU65" s="1455"/>
      <c r="IV65" s="1455"/>
      <c r="IW65" s="1455"/>
      <c r="IX65" s="1455"/>
      <c r="IY65" s="1455"/>
      <c r="IZ65" s="1455"/>
      <c r="JA65" s="1455"/>
      <c r="JB65" s="1455"/>
      <c r="JC65" s="1455"/>
      <c r="JD65" s="1455"/>
      <c r="JE65" s="1455"/>
      <c r="JF65" s="1455"/>
      <c r="JG65" s="1455"/>
      <c r="JH65" s="1455"/>
      <c r="JI65" s="1455"/>
      <c r="JJ65" s="1455"/>
      <c r="JK65" s="1455"/>
      <c r="JL65" s="1455"/>
      <c r="JM65" s="1455"/>
      <c r="JN65" s="1455"/>
      <c r="JO65" s="1455"/>
      <c r="JP65" s="1455"/>
      <c r="JQ65" s="1455"/>
      <c r="JR65" s="1455"/>
      <c r="JS65" s="1455"/>
      <c r="JT65" s="1455"/>
      <c r="JU65" s="1455"/>
      <c r="JV65" s="1455"/>
      <c r="JW65" s="1455"/>
      <c r="JX65" s="1455"/>
      <c r="JY65" s="1455"/>
      <c r="JZ65" s="1455"/>
      <c r="KA65" s="1455"/>
      <c r="KB65" s="1455"/>
      <c r="KC65" s="1455"/>
      <c r="KD65" s="1455"/>
      <c r="KE65" s="1455"/>
      <c r="KF65" s="1455"/>
      <c r="KG65" s="1455"/>
      <c r="KH65" s="1455"/>
      <c r="KI65" s="1455"/>
      <c r="KJ65" s="1455"/>
      <c r="KK65" s="1455"/>
      <c r="KL65" s="1455"/>
      <c r="KM65" s="1455"/>
      <c r="KN65" s="1455"/>
      <c r="KO65" s="1455"/>
      <c r="KP65" s="1455"/>
      <c r="KQ65" s="1455"/>
      <c r="KR65" s="1455"/>
      <c r="KS65" s="1455"/>
      <c r="KT65" s="1455"/>
      <c r="KU65" s="1455"/>
      <c r="KV65" s="1455"/>
      <c r="KW65" s="1455"/>
      <c r="KX65" s="1455"/>
      <c r="KY65" s="1455"/>
      <c r="KZ65" s="1455"/>
      <c r="LA65" s="1455"/>
      <c r="LB65" s="1455"/>
      <c r="LC65" s="1455"/>
      <c r="LD65" s="1455"/>
      <c r="LE65" s="1455"/>
      <c r="LF65" s="1455"/>
      <c r="LG65" s="1455"/>
      <c r="LH65" s="1467"/>
      <c r="LI65" s="1467"/>
      <c r="LJ65" s="1467"/>
      <c r="LK65" s="1467"/>
      <c r="LL65" s="1467"/>
      <c r="LM65" s="1467"/>
      <c r="LN65" s="1467"/>
      <c r="LO65" s="1645"/>
    </row>
    <row r="66" s="1482" customFormat="1" ht="47" customHeight="1" spans="1:327">
      <c r="A66" s="1513">
        <v>45891</v>
      </c>
      <c r="B66" s="1226" t="s">
        <v>1564</v>
      </c>
      <c r="C66" s="1227" t="s">
        <v>98</v>
      </c>
      <c r="D66" s="1228">
        <v>4500177554</v>
      </c>
      <c r="E66" s="1229" t="s">
        <v>4974</v>
      </c>
      <c r="F66" s="1228" t="s">
        <v>4975</v>
      </c>
      <c r="G66" s="1361" t="s">
        <v>4876</v>
      </c>
      <c r="H66" s="1230" t="s">
        <v>4876</v>
      </c>
      <c r="I66" s="1542" t="s">
        <v>4877</v>
      </c>
      <c r="J66" s="1543">
        <v>2712</v>
      </c>
      <c r="K66" s="1544">
        <v>0</v>
      </c>
      <c r="L66" s="1544">
        <v>6</v>
      </c>
      <c r="M66" s="1545">
        <f t="shared" si="20"/>
        <v>452</v>
      </c>
      <c r="N66" s="1274">
        <v>45960</v>
      </c>
      <c r="O66" s="1274">
        <v>45958</v>
      </c>
      <c r="P66" s="1546"/>
      <c r="Q66" s="1576" t="s">
        <v>78</v>
      </c>
      <c r="R66" s="1577">
        <v>2712</v>
      </c>
      <c r="S66" s="1577">
        <f t="shared" si="19"/>
        <v>0</v>
      </c>
      <c r="T66" s="1575"/>
      <c r="U66" s="1571" t="s">
        <v>829</v>
      </c>
      <c r="V66" s="1572" t="s">
        <v>4955</v>
      </c>
      <c r="W66" s="1572" t="s">
        <v>168</v>
      </c>
      <c r="X66" s="1573">
        <v>45903</v>
      </c>
      <c r="Y66" s="1595" t="s">
        <v>88</v>
      </c>
      <c r="Z66" s="1573" t="s">
        <v>88</v>
      </c>
      <c r="AA66" s="1596" t="s">
        <v>59</v>
      </c>
      <c r="AB66" s="1595"/>
      <c r="AC66" s="1597" t="s">
        <v>4879</v>
      </c>
      <c r="AD66" s="1358" t="s">
        <v>1570</v>
      </c>
      <c r="AE66" s="1598">
        <v>0.7848</v>
      </c>
      <c r="AF66" s="1599">
        <f t="shared" si="21"/>
        <v>2128.3776</v>
      </c>
      <c r="AG66" s="1612" t="s">
        <v>4880</v>
      </c>
      <c r="AH66" s="1613" t="s">
        <v>81</v>
      </c>
      <c r="AI66" s="1613">
        <v>5</v>
      </c>
      <c r="AJ66" s="1613">
        <f t="shared" si="22"/>
        <v>2712</v>
      </c>
      <c r="AK66" s="1614"/>
      <c r="AL66" s="1615"/>
      <c r="AM66" s="1615">
        <f t="shared" si="23"/>
        <v>452</v>
      </c>
      <c r="AN66" s="1615"/>
      <c r="AO66" s="1615"/>
      <c r="AP66" s="1615" t="s">
        <v>63</v>
      </c>
      <c r="AQ66" s="1623">
        <f t="shared" si="24"/>
        <v>2712</v>
      </c>
      <c r="AR66" s="1615"/>
      <c r="AS66" s="1624">
        <f t="shared" si="25"/>
        <v>542.4</v>
      </c>
      <c r="AT66" s="1625">
        <f t="shared" si="26"/>
        <v>542.4</v>
      </c>
      <c r="AU66" s="1625">
        <f t="shared" si="27"/>
        <v>542.4</v>
      </c>
      <c r="AV66" s="1625">
        <f t="shared" si="28"/>
        <v>542.4</v>
      </c>
      <c r="AW66" s="1640">
        <f t="shared" si="29"/>
        <v>542.4</v>
      </c>
      <c r="AX66" s="1641">
        <v>150</v>
      </c>
      <c r="AY66" s="1430">
        <f t="shared" si="30"/>
        <v>22.6</v>
      </c>
      <c r="AZ66" s="1453"/>
      <c r="BA66" s="1454"/>
      <c r="BB66" s="1455"/>
      <c r="BC66" s="1455"/>
      <c r="BD66" s="1455"/>
      <c r="BE66" s="1455"/>
      <c r="BF66" s="1455"/>
      <c r="BG66" s="1455"/>
      <c r="BH66" s="1455"/>
      <c r="BI66" s="1455"/>
      <c r="BJ66" s="1455"/>
      <c r="BK66" s="1455"/>
      <c r="BL66" s="1455"/>
      <c r="BM66" s="1455"/>
      <c r="BN66" s="1455"/>
      <c r="BO66" s="1455"/>
      <c r="BP66" s="1455"/>
      <c r="BQ66" s="1455"/>
      <c r="BR66" s="1455"/>
      <c r="BS66" s="1455"/>
      <c r="BT66" s="1455"/>
      <c r="BU66" s="1455"/>
      <c r="BV66" s="1455"/>
      <c r="BW66" s="1455"/>
      <c r="BX66" s="1455"/>
      <c r="BY66" s="1455"/>
      <c r="BZ66" s="1455"/>
      <c r="CA66" s="1455"/>
      <c r="CB66" s="1455"/>
      <c r="CC66" s="1455"/>
      <c r="CD66" s="1455"/>
      <c r="CE66" s="1455"/>
      <c r="CF66" s="1455"/>
      <c r="CG66" s="1455"/>
      <c r="CH66" s="1455"/>
      <c r="CI66" s="1455"/>
      <c r="CJ66" s="1455"/>
      <c r="CK66" s="1455"/>
      <c r="CL66" s="1455"/>
      <c r="CM66" s="1455"/>
      <c r="CN66" s="1455"/>
      <c r="CO66" s="1455"/>
      <c r="CP66" s="1455"/>
      <c r="CQ66" s="1455"/>
      <c r="CR66" s="1455"/>
      <c r="CS66" s="1455"/>
      <c r="CT66" s="1455"/>
      <c r="CU66" s="1455"/>
      <c r="CV66" s="1455"/>
      <c r="CW66" s="1455"/>
      <c r="CX66" s="1455"/>
      <c r="CY66" s="1455"/>
      <c r="CZ66" s="1455"/>
      <c r="DA66" s="1455"/>
      <c r="DB66" s="1455"/>
      <c r="DC66" s="1455"/>
      <c r="DD66" s="1455"/>
      <c r="DE66" s="1455"/>
      <c r="DF66" s="1455"/>
      <c r="DG66" s="1455"/>
      <c r="DH66" s="1455"/>
      <c r="DI66" s="1455"/>
      <c r="DJ66" s="1455"/>
      <c r="DK66" s="1455"/>
      <c r="DL66" s="1455"/>
      <c r="DM66" s="1455"/>
      <c r="DN66" s="1455"/>
      <c r="DO66" s="1455"/>
      <c r="DP66" s="1455"/>
      <c r="DQ66" s="1455"/>
      <c r="DR66" s="1455"/>
      <c r="DS66" s="1455"/>
      <c r="DT66" s="1455"/>
      <c r="DU66" s="1455"/>
      <c r="DV66" s="1455"/>
      <c r="DW66" s="1455"/>
      <c r="DX66" s="1455"/>
      <c r="DY66" s="1455"/>
      <c r="DZ66" s="1455"/>
      <c r="EA66" s="1455"/>
      <c r="EB66" s="1455"/>
      <c r="EC66" s="1455"/>
      <c r="ED66" s="1455"/>
      <c r="EE66" s="1455"/>
      <c r="EF66" s="1455"/>
      <c r="EG66" s="1455"/>
      <c r="EH66" s="1455"/>
      <c r="EI66" s="1455"/>
      <c r="EJ66" s="1455"/>
      <c r="EK66" s="1455"/>
      <c r="EL66" s="1455"/>
      <c r="EM66" s="1455"/>
      <c r="EN66" s="1455"/>
      <c r="EO66" s="1455"/>
      <c r="EP66" s="1455"/>
      <c r="EQ66" s="1455"/>
      <c r="ER66" s="1455"/>
      <c r="ES66" s="1455"/>
      <c r="ET66" s="1455"/>
      <c r="EU66" s="1455"/>
      <c r="EV66" s="1455"/>
      <c r="EW66" s="1455"/>
      <c r="EX66" s="1455"/>
      <c r="EY66" s="1455"/>
      <c r="EZ66" s="1455"/>
      <c r="FA66" s="1455"/>
      <c r="FB66" s="1455"/>
      <c r="FC66" s="1455"/>
      <c r="FD66" s="1455"/>
      <c r="FE66" s="1455"/>
      <c r="FF66" s="1455"/>
      <c r="FG66" s="1455"/>
      <c r="FH66" s="1455"/>
      <c r="FI66" s="1455"/>
      <c r="FJ66" s="1455"/>
      <c r="FK66" s="1455"/>
      <c r="FL66" s="1455"/>
      <c r="FM66" s="1455"/>
      <c r="FN66" s="1455"/>
      <c r="FO66" s="1455"/>
      <c r="FP66" s="1455"/>
      <c r="FQ66" s="1455"/>
      <c r="FR66" s="1455"/>
      <c r="FS66" s="1455"/>
      <c r="FT66" s="1455"/>
      <c r="FU66" s="1455"/>
      <c r="FV66" s="1455"/>
      <c r="FW66" s="1455"/>
      <c r="FX66" s="1455"/>
      <c r="FY66" s="1455"/>
      <c r="FZ66" s="1455"/>
      <c r="GA66" s="1455"/>
      <c r="GB66" s="1455"/>
      <c r="GC66" s="1455"/>
      <c r="GD66" s="1455"/>
      <c r="GE66" s="1455"/>
      <c r="GF66" s="1455"/>
      <c r="GG66" s="1455"/>
      <c r="GH66" s="1455"/>
      <c r="GI66" s="1455"/>
      <c r="GJ66" s="1455"/>
      <c r="GK66" s="1455"/>
      <c r="GL66" s="1455"/>
      <c r="GM66" s="1455"/>
      <c r="GN66" s="1455"/>
      <c r="GO66" s="1455"/>
      <c r="GP66" s="1455"/>
      <c r="GQ66" s="1455"/>
      <c r="GR66" s="1455"/>
      <c r="GS66" s="1455"/>
      <c r="GT66" s="1455"/>
      <c r="GU66" s="1455"/>
      <c r="GV66" s="1455"/>
      <c r="GW66" s="1455"/>
      <c r="GX66" s="1455"/>
      <c r="GY66" s="1455"/>
      <c r="GZ66" s="1455"/>
      <c r="HA66" s="1455"/>
      <c r="HB66" s="1455"/>
      <c r="HC66" s="1455"/>
      <c r="HD66" s="1455"/>
      <c r="HE66" s="1455"/>
      <c r="HF66" s="1455"/>
      <c r="HG66" s="1455"/>
      <c r="HH66" s="1455"/>
      <c r="HI66" s="1455"/>
      <c r="HJ66" s="1455"/>
      <c r="HK66" s="1455"/>
      <c r="HL66" s="1455"/>
      <c r="HM66" s="1455"/>
      <c r="HN66" s="1455"/>
      <c r="HO66" s="1455"/>
      <c r="HP66" s="1455"/>
      <c r="HQ66" s="1455"/>
      <c r="HR66" s="1455"/>
      <c r="HS66" s="1455"/>
      <c r="HT66" s="1455"/>
      <c r="HU66" s="1455"/>
      <c r="HV66" s="1455"/>
      <c r="HW66" s="1455"/>
      <c r="HX66" s="1455"/>
      <c r="HY66" s="1455"/>
      <c r="HZ66" s="1455"/>
      <c r="IA66" s="1455"/>
      <c r="IB66" s="1455"/>
      <c r="IC66" s="1455"/>
      <c r="ID66" s="1455"/>
      <c r="IE66" s="1455"/>
      <c r="IF66" s="1455"/>
      <c r="IG66" s="1455"/>
      <c r="IH66" s="1455"/>
      <c r="II66" s="1455"/>
      <c r="IJ66" s="1455"/>
      <c r="IK66" s="1455"/>
      <c r="IL66" s="1455"/>
      <c r="IM66" s="1455"/>
      <c r="IN66" s="1455"/>
      <c r="IO66" s="1455"/>
      <c r="IP66" s="1455"/>
      <c r="IQ66" s="1455"/>
      <c r="IR66" s="1455"/>
      <c r="IS66" s="1455"/>
      <c r="IT66" s="1455"/>
      <c r="IU66" s="1455"/>
      <c r="IV66" s="1455"/>
      <c r="IW66" s="1455"/>
      <c r="IX66" s="1455"/>
      <c r="IY66" s="1455"/>
      <c r="IZ66" s="1455"/>
      <c r="JA66" s="1455"/>
      <c r="JB66" s="1455"/>
      <c r="JC66" s="1455"/>
      <c r="JD66" s="1455"/>
      <c r="JE66" s="1455"/>
      <c r="JF66" s="1455"/>
      <c r="JG66" s="1455"/>
      <c r="JH66" s="1455"/>
      <c r="JI66" s="1455"/>
      <c r="JJ66" s="1455"/>
      <c r="JK66" s="1455"/>
      <c r="JL66" s="1455"/>
      <c r="JM66" s="1455"/>
      <c r="JN66" s="1455"/>
      <c r="JO66" s="1455"/>
      <c r="JP66" s="1455"/>
      <c r="JQ66" s="1455"/>
      <c r="JR66" s="1455"/>
      <c r="JS66" s="1455"/>
      <c r="JT66" s="1455"/>
      <c r="JU66" s="1455"/>
      <c r="JV66" s="1455"/>
      <c r="JW66" s="1455"/>
      <c r="JX66" s="1455"/>
      <c r="JY66" s="1455"/>
      <c r="JZ66" s="1455"/>
      <c r="KA66" s="1455"/>
      <c r="KB66" s="1455"/>
      <c r="KC66" s="1455"/>
      <c r="KD66" s="1455"/>
      <c r="KE66" s="1455"/>
      <c r="KF66" s="1455"/>
      <c r="KG66" s="1455"/>
      <c r="KH66" s="1455"/>
      <c r="KI66" s="1455"/>
      <c r="KJ66" s="1455"/>
      <c r="KK66" s="1455"/>
      <c r="KL66" s="1455"/>
      <c r="KM66" s="1455"/>
      <c r="KN66" s="1455"/>
      <c r="KO66" s="1455"/>
      <c r="KP66" s="1455"/>
      <c r="KQ66" s="1455"/>
      <c r="KR66" s="1455"/>
      <c r="KS66" s="1455"/>
      <c r="KT66" s="1455"/>
      <c r="KU66" s="1455"/>
      <c r="KV66" s="1455"/>
      <c r="KW66" s="1455"/>
      <c r="KX66" s="1455"/>
      <c r="KY66" s="1455"/>
      <c r="KZ66" s="1455"/>
      <c r="LA66" s="1455"/>
      <c r="LB66" s="1455"/>
      <c r="LC66" s="1455"/>
      <c r="LD66" s="1455"/>
      <c r="LE66" s="1455"/>
      <c r="LF66" s="1455"/>
      <c r="LG66" s="1455"/>
      <c r="LH66" s="1467"/>
      <c r="LI66" s="1467"/>
      <c r="LJ66" s="1467"/>
      <c r="LK66" s="1467"/>
      <c r="LL66" s="1467"/>
      <c r="LM66" s="1467"/>
      <c r="LN66" s="1467"/>
      <c r="LO66" s="1645"/>
    </row>
    <row r="67" s="1482" customFormat="1" ht="47" customHeight="1" spans="1:327">
      <c r="A67" s="1513">
        <v>45891</v>
      </c>
      <c r="B67" s="1226" t="s">
        <v>1564</v>
      </c>
      <c r="C67" s="1227" t="s">
        <v>98</v>
      </c>
      <c r="D67" s="1228">
        <v>4500177554</v>
      </c>
      <c r="E67" s="1229" t="s">
        <v>4976</v>
      </c>
      <c r="F67" s="1228" t="s">
        <v>4977</v>
      </c>
      <c r="G67" s="1361" t="s">
        <v>4876</v>
      </c>
      <c r="H67" s="1230" t="s">
        <v>4876</v>
      </c>
      <c r="I67" s="1542" t="s">
        <v>4877</v>
      </c>
      <c r="J67" s="1543">
        <v>738</v>
      </c>
      <c r="K67" s="1544">
        <v>0</v>
      </c>
      <c r="L67" s="1544">
        <v>6</v>
      </c>
      <c r="M67" s="1545">
        <f t="shared" si="20"/>
        <v>123</v>
      </c>
      <c r="N67" s="1274">
        <v>45960</v>
      </c>
      <c r="O67" s="1274">
        <v>45958</v>
      </c>
      <c r="P67" s="1546"/>
      <c r="Q67" s="1576" t="s">
        <v>78</v>
      </c>
      <c r="R67" s="1577">
        <v>738</v>
      </c>
      <c r="S67" s="1577">
        <f t="shared" si="19"/>
        <v>0</v>
      </c>
      <c r="T67" s="1575"/>
      <c r="U67" s="1571" t="s">
        <v>829</v>
      </c>
      <c r="V67" s="1572" t="s">
        <v>4955</v>
      </c>
      <c r="W67" s="1572" t="s">
        <v>168</v>
      </c>
      <c r="X67" s="1573">
        <v>45903</v>
      </c>
      <c r="Y67" s="1595" t="s">
        <v>88</v>
      </c>
      <c r="Z67" s="1573" t="s">
        <v>88</v>
      </c>
      <c r="AA67" s="1596" t="s">
        <v>59</v>
      </c>
      <c r="AB67" s="1595"/>
      <c r="AC67" s="1597" t="s">
        <v>4879</v>
      </c>
      <c r="AD67" s="1358" t="s">
        <v>1570</v>
      </c>
      <c r="AE67" s="1598">
        <v>0.7848</v>
      </c>
      <c r="AF67" s="1599">
        <f t="shared" si="21"/>
        <v>579.1824</v>
      </c>
      <c r="AG67" s="1612" t="s">
        <v>4880</v>
      </c>
      <c r="AH67" s="1613" t="s">
        <v>81</v>
      </c>
      <c r="AI67" s="1613">
        <v>5</v>
      </c>
      <c r="AJ67" s="1613">
        <f t="shared" si="22"/>
        <v>738</v>
      </c>
      <c r="AK67" s="1614"/>
      <c r="AL67" s="1615"/>
      <c r="AM67" s="1615">
        <f t="shared" si="23"/>
        <v>123</v>
      </c>
      <c r="AN67" s="1615"/>
      <c r="AO67" s="1615"/>
      <c r="AP67" s="1615" t="s">
        <v>63</v>
      </c>
      <c r="AQ67" s="1623">
        <f t="shared" si="24"/>
        <v>738</v>
      </c>
      <c r="AR67" s="1615"/>
      <c r="AS67" s="1624">
        <f t="shared" si="25"/>
        <v>147.6</v>
      </c>
      <c r="AT67" s="1625">
        <f t="shared" si="26"/>
        <v>147.6</v>
      </c>
      <c r="AU67" s="1625">
        <f t="shared" si="27"/>
        <v>147.6</v>
      </c>
      <c r="AV67" s="1625">
        <f t="shared" si="28"/>
        <v>147.6</v>
      </c>
      <c r="AW67" s="1640">
        <f t="shared" si="29"/>
        <v>147.6</v>
      </c>
      <c r="AX67" s="1641">
        <v>150</v>
      </c>
      <c r="AY67" s="1430">
        <f t="shared" si="30"/>
        <v>6.15</v>
      </c>
      <c r="AZ67" s="1453"/>
      <c r="BA67" s="1454"/>
      <c r="BB67" s="1455"/>
      <c r="BC67" s="1455"/>
      <c r="BD67" s="1455"/>
      <c r="BE67" s="1455"/>
      <c r="BF67" s="1455"/>
      <c r="BG67" s="1455"/>
      <c r="BH67" s="1455"/>
      <c r="BI67" s="1455"/>
      <c r="BJ67" s="1455"/>
      <c r="BK67" s="1455"/>
      <c r="BL67" s="1455"/>
      <c r="BM67" s="1455"/>
      <c r="BN67" s="1455"/>
      <c r="BO67" s="1455"/>
      <c r="BP67" s="1455"/>
      <c r="BQ67" s="1455"/>
      <c r="BR67" s="1455"/>
      <c r="BS67" s="1455"/>
      <c r="BT67" s="1455"/>
      <c r="BU67" s="1455"/>
      <c r="BV67" s="1455"/>
      <c r="BW67" s="1455"/>
      <c r="BX67" s="1455"/>
      <c r="BY67" s="1455"/>
      <c r="BZ67" s="1455"/>
      <c r="CA67" s="1455"/>
      <c r="CB67" s="1455"/>
      <c r="CC67" s="1455"/>
      <c r="CD67" s="1455"/>
      <c r="CE67" s="1455"/>
      <c r="CF67" s="1455"/>
      <c r="CG67" s="1455"/>
      <c r="CH67" s="1455"/>
      <c r="CI67" s="1455"/>
      <c r="CJ67" s="1455"/>
      <c r="CK67" s="1455"/>
      <c r="CL67" s="1455"/>
      <c r="CM67" s="1455"/>
      <c r="CN67" s="1455"/>
      <c r="CO67" s="1455"/>
      <c r="CP67" s="1455"/>
      <c r="CQ67" s="1455"/>
      <c r="CR67" s="1455"/>
      <c r="CS67" s="1455"/>
      <c r="CT67" s="1455"/>
      <c r="CU67" s="1455"/>
      <c r="CV67" s="1455"/>
      <c r="CW67" s="1455"/>
      <c r="CX67" s="1455"/>
      <c r="CY67" s="1455"/>
      <c r="CZ67" s="1455"/>
      <c r="DA67" s="1455"/>
      <c r="DB67" s="1455"/>
      <c r="DC67" s="1455"/>
      <c r="DD67" s="1455"/>
      <c r="DE67" s="1455"/>
      <c r="DF67" s="1455"/>
      <c r="DG67" s="1455"/>
      <c r="DH67" s="1455"/>
      <c r="DI67" s="1455"/>
      <c r="DJ67" s="1455"/>
      <c r="DK67" s="1455"/>
      <c r="DL67" s="1455"/>
      <c r="DM67" s="1455"/>
      <c r="DN67" s="1455"/>
      <c r="DO67" s="1455"/>
      <c r="DP67" s="1455"/>
      <c r="DQ67" s="1455"/>
      <c r="DR67" s="1455"/>
      <c r="DS67" s="1455"/>
      <c r="DT67" s="1455"/>
      <c r="DU67" s="1455"/>
      <c r="DV67" s="1455"/>
      <c r="DW67" s="1455"/>
      <c r="DX67" s="1455"/>
      <c r="DY67" s="1455"/>
      <c r="DZ67" s="1455"/>
      <c r="EA67" s="1455"/>
      <c r="EB67" s="1455"/>
      <c r="EC67" s="1455"/>
      <c r="ED67" s="1455"/>
      <c r="EE67" s="1455"/>
      <c r="EF67" s="1455"/>
      <c r="EG67" s="1455"/>
      <c r="EH67" s="1455"/>
      <c r="EI67" s="1455"/>
      <c r="EJ67" s="1455"/>
      <c r="EK67" s="1455"/>
      <c r="EL67" s="1455"/>
      <c r="EM67" s="1455"/>
      <c r="EN67" s="1455"/>
      <c r="EO67" s="1455"/>
      <c r="EP67" s="1455"/>
      <c r="EQ67" s="1455"/>
      <c r="ER67" s="1455"/>
      <c r="ES67" s="1455"/>
      <c r="ET67" s="1455"/>
      <c r="EU67" s="1455"/>
      <c r="EV67" s="1455"/>
      <c r="EW67" s="1455"/>
      <c r="EX67" s="1455"/>
      <c r="EY67" s="1455"/>
      <c r="EZ67" s="1455"/>
      <c r="FA67" s="1455"/>
      <c r="FB67" s="1455"/>
      <c r="FC67" s="1455"/>
      <c r="FD67" s="1455"/>
      <c r="FE67" s="1455"/>
      <c r="FF67" s="1455"/>
      <c r="FG67" s="1455"/>
      <c r="FH67" s="1455"/>
      <c r="FI67" s="1455"/>
      <c r="FJ67" s="1455"/>
      <c r="FK67" s="1455"/>
      <c r="FL67" s="1455"/>
      <c r="FM67" s="1455"/>
      <c r="FN67" s="1455"/>
      <c r="FO67" s="1455"/>
      <c r="FP67" s="1455"/>
      <c r="FQ67" s="1455"/>
      <c r="FR67" s="1455"/>
      <c r="FS67" s="1455"/>
      <c r="FT67" s="1455"/>
      <c r="FU67" s="1455"/>
      <c r="FV67" s="1455"/>
      <c r="FW67" s="1455"/>
      <c r="FX67" s="1455"/>
      <c r="FY67" s="1455"/>
      <c r="FZ67" s="1455"/>
      <c r="GA67" s="1455"/>
      <c r="GB67" s="1455"/>
      <c r="GC67" s="1455"/>
      <c r="GD67" s="1455"/>
      <c r="GE67" s="1455"/>
      <c r="GF67" s="1455"/>
      <c r="GG67" s="1455"/>
      <c r="GH67" s="1455"/>
      <c r="GI67" s="1455"/>
      <c r="GJ67" s="1455"/>
      <c r="GK67" s="1455"/>
      <c r="GL67" s="1455"/>
      <c r="GM67" s="1455"/>
      <c r="GN67" s="1455"/>
      <c r="GO67" s="1455"/>
      <c r="GP67" s="1455"/>
      <c r="GQ67" s="1455"/>
      <c r="GR67" s="1455"/>
      <c r="GS67" s="1455"/>
      <c r="GT67" s="1455"/>
      <c r="GU67" s="1455"/>
      <c r="GV67" s="1455"/>
      <c r="GW67" s="1455"/>
      <c r="GX67" s="1455"/>
      <c r="GY67" s="1455"/>
      <c r="GZ67" s="1455"/>
      <c r="HA67" s="1455"/>
      <c r="HB67" s="1455"/>
      <c r="HC67" s="1455"/>
      <c r="HD67" s="1455"/>
      <c r="HE67" s="1455"/>
      <c r="HF67" s="1455"/>
      <c r="HG67" s="1455"/>
      <c r="HH67" s="1455"/>
      <c r="HI67" s="1455"/>
      <c r="HJ67" s="1455"/>
      <c r="HK67" s="1455"/>
      <c r="HL67" s="1455"/>
      <c r="HM67" s="1455"/>
      <c r="HN67" s="1455"/>
      <c r="HO67" s="1455"/>
      <c r="HP67" s="1455"/>
      <c r="HQ67" s="1455"/>
      <c r="HR67" s="1455"/>
      <c r="HS67" s="1455"/>
      <c r="HT67" s="1455"/>
      <c r="HU67" s="1455"/>
      <c r="HV67" s="1455"/>
      <c r="HW67" s="1455"/>
      <c r="HX67" s="1455"/>
      <c r="HY67" s="1455"/>
      <c r="HZ67" s="1455"/>
      <c r="IA67" s="1455"/>
      <c r="IB67" s="1455"/>
      <c r="IC67" s="1455"/>
      <c r="ID67" s="1455"/>
      <c r="IE67" s="1455"/>
      <c r="IF67" s="1455"/>
      <c r="IG67" s="1455"/>
      <c r="IH67" s="1455"/>
      <c r="II67" s="1455"/>
      <c r="IJ67" s="1455"/>
      <c r="IK67" s="1455"/>
      <c r="IL67" s="1455"/>
      <c r="IM67" s="1455"/>
      <c r="IN67" s="1455"/>
      <c r="IO67" s="1455"/>
      <c r="IP67" s="1455"/>
      <c r="IQ67" s="1455"/>
      <c r="IR67" s="1455"/>
      <c r="IS67" s="1455"/>
      <c r="IT67" s="1455"/>
      <c r="IU67" s="1455"/>
      <c r="IV67" s="1455"/>
      <c r="IW67" s="1455"/>
      <c r="IX67" s="1455"/>
      <c r="IY67" s="1455"/>
      <c r="IZ67" s="1455"/>
      <c r="JA67" s="1455"/>
      <c r="JB67" s="1455"/>
      <c r="JC67" s="1455"/>
      <c r="JD67" s="1455"/>
      <c r="JE67" s="1455"/>
      <c r="JF67" s="1455"/>
      <c r="JG67" s="1455"/>
      <c r="JH67" s="1455"/>
      <c r="JI67" s="1455"/>
      <c r="JJ67" s="1455"/>
      <c r="JK67" s="1455"/>
      <c r="JL67" s="1455"/>
      <c r="JM67" s="1455"/>
      <c r="JN67" s="1455"/>
      <c r="JO67" s="1455"/>
      <c r="JP67" s="1455"/>
      <c r="JQ67" s="1455"/>
      <c r="JR67" s="1455"/>
      <c r="JS67" s="1455"/>
      <c r="JT67" s="1455"/>
      <c r="JU67" s="1455"/>
      <c r="JV67" s="1455"/>
      <c r="JW67" s="1455"/>
      <c r="JX67" s="1455"/>
      <c r="JY67" s="1455"/>
      <c r="JZ67" s="1455"/>
      <c r="KA67" s="1455"/>
      <c r="KB67" s="1455"/>
      <c r="KC67" s="1455"/>
      <c r="KD67" s="1455"/>
      <c r="KE67" s="1455"/>
      <c r="KF67" s="1455"/>
      <c r="KG67" s="1455"/>
      <c r="KH67" s="1455"/>
      <c r="KI67" s="1455"/>
      <c r="KJ67" s="1455"/>
      <c r="KK67" s="1455"/>
      <c r="KL67" s="1455"/>
      <c r="KM67" s="1455"/>
      <c r="KN67" s="1455"/>
      <c r="KO67" s="1455"/>
      <c r="KP67" s="1455"/>
      <c r="KQ67" s="1455"/>
      <c r="KR67" s="1455"/>
      <c r="KS67" s="1455"/>
      <c r="KT67" s="1455"/>
      <c r="KU67" s="1455"/>
      <c r="KV67" s="1455"/>
      <c r="KW67" s="1455"/>
      <c r="KX67" s="1455"/>
      <c r="KY67" s="1455"/>
      <c r="KZ67" s="1455"/>
      <c r="LA67" s="1455"/>
      <c r="LB67" s="1455"/>
      <c r="LC67" s="1455"/>
      <c r="LD67" s="1455"/>
      <c r="LE67" s="1455"/>
      <c r="LF67" s="1455"/>
      <c r="LG67" s="1455"/>
      <c r="LH67" s="1467"/>
      <c r="LI67" s="1467"/>
      <c r="LJ67" s="1467"/>
      <c r="LK67" s="1467"/>
      <c r="LL67" s="1467"/>
      <c r="LM67" s="1467"/>
      <c r="LN67" s="1467"/>
      <c r="LO67" s="1645"/>
    </row>
    <row r="68" s="1482" customFormat="1" ht="47" customHeight="1" spans="1:327">
      <c r="A68" s="1513">
        <v>45891</v>
      </c>
      <c r="B68" s="1226" t="s">
        <v>1564</v>
      </c>
      <c r="C68" s="1227" t="s">
        <v>98</v>
      </c>
      <c r="D68" s="1228">
        <v>4500177554</v>
      </c>
      <c r="E68" s="1229" t="s">
        <v>4978</v>
      </c>
      <c r="F68" s="1228" t="s">
        <v>4979</v>
      </c>
      <c r="G68" s="1361" t="s">
        <v>4876</v>
      </c>
      <c r="H68" s="1230" t="s">
        <v>4876</v>
      </c>
      <c r="I68" s="1542" t="s">
        <v>4877</v>
      </c>
      <c r="J68" s="1543">
        <v>594</v>
      </c>
      <c r="K68" s="1544">
        <v>0</v>
      </c>
      <c r="L68" s="1544">
        <v>6</v>
      </c>
      <c r="M68" s="1545">
        <f t="shared" si="20"/>
        <v>99</v>
      </c>
      <c r="N68" s="1274">
        <v>45960</v>
      </c>
      <c r="O68" s="1274">
        <v>45958</v>
      </c>
      <c r="P68" s="1546"/>
      <c r="Q68" s="1576" t="s">
        <v>78</v>
      </c>
      <c r="R68" s="1577">
        <v>594</v>
      </c>
      <c r="S68" s="1577">
        <f t="shared" si="19"/>
        <v>0</v>
      </c>
      <c r="T68" s="1575"/>
      <c r="U68" s="1571" t="s">
        <v>829</v>
      </c>
      <c r="V68" s="1572" t="s">
        <v>4955</v>
      </c>
      <c r="W68" s="1572" t="s">
        <v>168</v>
      </c>
      <c r="X68" s="1573">
        <v>45903</v>
      </c>
      <c r="Y68" s="1595" t="s">
        <v>88</v>
      </c>
      <c r="Z68" s="1573" t="s">
        <v>88</v>
      </c>
      <c r="AA68" s="1596" t="s">
        <v>59</v>
      </c>
      <c r="AB68" s="1595"/>
      <c r="AC68" s="1597" t="s">
        <v>4879</v>
      </c>
      <c r="AD68" s="1358" t="s">
        <v>1570</v>
      </c>
      <c r="AE68" s="1598">
        <v>0.7848</v>
      </c>
      <c r="AF68" s="1599">
        <f t="shared" si="21"/>
        <v>466.1712</v>
      </c>
      <c r="AG68" s="1612" t="s">
        <v>4880</v>
      </c>
      <c r="AH68" s="1613" t="s">
        <v>81</v>
      </c>
      <c r="AI68" s="1613">
        <v>5</v>
      </c>
      <c r="AJ68" s="1613">
        <f t="shared" si="22"/>
        <v>594</v>
      </c>
      <c r="AK68" s="1614"/>
      <c r="AL68" s="1615"/>
      <c r="AM68" s="1615">
        <f t="shared" si="23"/>
        <v>99</v>
      </c>
      <c r="AN68" s="1615"/>
      <c r="AO68" s="1615"/>
      <c r="AP68" s="1615" t="s">
        <v>63</v>
      </c>
      <c r="AQ68" s="1623">
        <f t="shared" si="24"/>
        <v>594</v>
      </c>
      <c r="AR68" s="1615"/>
      <c r="AS68" s="1624">
        <f t="shared" si="25"/>
        <v>118.8</v>
      </c>
      <c r="AT68" s="1625">
        <f t="shared" si="26"/>
        <v>118.8</v>
      </c>
      <c r="AU68" s="1625">
        <f t="shared" si="27"/>
        <v>118.8</v>
      </c>
      <c r="AV68" s="1625">
        <f t="shared" si="28"/>
        <v>118.8</v>
      </c>
      <c r="AW68" s="1640">
        <f t="shared" si="29"/>
        <v>118.8</v>
      </c>
      <c r="AX68" s="1641">
        <v>150</v>
      </c>
      <c r="AY68" s="1430">
        <f t="shared" si="30"/>
        <v>4.95</v>
      </c>
      <c r="AZ68" s="1453"/>
      <c r="BA68" s="1454"/>
      <c r="BB68" s="1455"/>
      <c r="BC68" s="1455"/>
      <c r="BD68" s="1455"/>
      <c r="BE68" s="1455"/>
      <c r="BF68" s="1455"/>
      <c r="BG68" s="1455"/>
      <c r="BH68" s="1455"/>
      <c r="BI68" s="1455"/>
      <c r="BJ68" s="1455"/>
      <c r="BK68" s="1455"/>
      <c r="BL68" s="1455"/>
      <c r="BM68" s="1455"/>
      <c r="BN68" s="1455"/>
      <c r="BO68" s="1455"/>
      <c r="BP68" s="1455"/>
      <c r="BQ68" s="1455"/>
      <c r="BR68" s="1455"/>
      <c r="BS68" s="1455"/>
      <c r="BT68" s="1455"/>
      <c r="BU68" s="1455"/>
      <c r="BV68" s="1455"/>
      <c r="BW68" s="1455"/>
      <c r="BX68" s="1455"/>
      <c r="BY68" s="1455"/>
      <c r="BZ68" s="1455"/>
      <c r="CA68" s="1455"/>
      <c r="CB68" s="1455"/>
      <c r="CC68" s="1455"/>
      <c r="CD68" s="1455"/>
      <c r="CE68" s="1455"/>
      <c r="CF68" s="1455"/>
      <c r="CG68" s="1455"/>
      <c r="CH68" s="1455"/>
      <c r="CI68" s="1455"/>
      <c r="CJ68" s="1455"/>
      <c r="CK68" s="1455"/>
      <c r="CL68" s="1455"/>
      <c r="CM68" s="1455"/>
      <c r="CN68" s="1455"/>
      <c r="CO68" s="1455"/>
      <c r="CP68" s="1455"/>
      <c r="CQ68" s="1455"/>
      <c r="CR68" s="1455"/>
      <c r="CS68" s="1455"/>
      <c r="CT68" s="1455"/>
      <c r="CU68" s="1455"/>
      <c r="CV68" s="1455"/>
      <c r="CW68" s="1455"/>
      <c r="CX68" s="1455"/>
      <c r="CY68" s="1455"/>
      <c r="CZ68" s="1455"/>
      <c r="DA68" s="1455"/>
      <c r="DB68" s="1455"/>
      <c r="DC68" s="1455"/>
      <c r="DD68" s="1455"/>
      <c r="DE68" s="1455"/>
      <c r="DF68" s="1455"/>
      <c r="DG68" s="1455"/>
      <c r="DH68" s="1455"/>
      <c r="DI68" s="1455"/>
      <c r="DJ68" s="1455"/>
      <c r="DK68" s="1455"/>
      <c r="DL68" s="1455"/>
      <c r="DM68" s="1455"/>
      <c r="DN68" s="1455"/>
      <c r="DO68" s="1455"/>
      <c r="DP68" s="1455"/>
      <c r="DQ68" s="1455"/>
      <c r="DR68" s="1455"/>
      <c r="DS68" s="1455"/>
      <c r="DT68" s="1455"/>
      <c r="DU68" s="1455"/>
      <c r="DV68" s="1455"/>
      <c r="DW68" s="1455"/>
      <c r="DX68" s="1455"/>
      <c r="DY68" s="1455"/>
      <c r="DZ68" s="1455"/>
      <c r="EA68" s="1455"/>
      <c r="EB68" s="1455"/>
      <c r="EC68" s="1455"/>
      <c r="ED68" s="1455"/>
      <c r="EE68" s="1455"/>
      <c r="EF68" s="1455"/>
      <c r="EG68" s="1455"/>
      <c r="EH68" s="1455"/>
      <c r="EI68" s="1455"/>
      <c r="EJ68" s="1455"/>
      <c r="EK68" s="1455"/>
      <c r="EL68" s="1455"/>
      <c r="EM68" s="1455"/>
      <c r="EN68" s="1455"/>
      <c r="EO68" s="1455"/>
      <c r="EP68" s="1455"/>
      <c r="EQ68" s="1455"/>
      <c r="ER68" s="1455"/>
      <c r="ES68" s="1455"/>
      <c r="ET68" s="1455"/>
      <c r="EU68" s="1455"/>
      <c r="EV68" s="1455"/>
      <c r="EW68" s="1455"/>
      <c r="EX68" s="1455"/>
      <c r="EY68" s="1455"/>
      <c r="EZ68" s="1455"/>
      <c r="FA68" s="1455"/>
      <c r="FB68" s="1455"/>
      <c r="FC68" s="1455"/>
      <c r="FD68" s="1455"/>
      <c r="FE68" s="1455"/>
      <c r="FF68" s="1455"/>
      <c r="FG68" s="1455"/>
      <c r="FH68" s="1455"/>
      <c r="FI68" s="1455"/>
      <c r="FJ68" s="1455"/>
      <c r="FK68" s="1455"/>
      <c r="FL68" s="1455"/>
      <c r="FM68" s="1455"/>
      <c r="FN68" s="1455"/>
      <c r="FO68" s="1455"/>
      <c r="FP68" s="1455"/>
      <c r="FQ68" s="1455"/>
      <c r="FR68" s="1455"/>
      <c r="FS68" s="1455"/>
      <c r="FT68" s="1455"/>
      <c r="FU68" s="1455"/>
      <c r="FV68" s="1455"/>
      <c r="FW68" s="1455"/>
      <c r="FX68" s="1455"/>
      <c r="FY68" s="1455"/>
      <c r="FZ68" s="1455"/>
      <c r="GA68" s="1455"/>
      <c r="GB68" s="1455"/>
      <c r="GC68" s="1455"/>
      <c r="GD68" s="1455"/>
      <c r="GE68" s="1455"/>
      <c r="GF68" s="1455"/>
      <c r="GG68" s="1455"/>
      <c r="GH68" s="1455"/>
      <c r="GI68" s="1455"/>
      <c r="GJ68" s="1455"/>
      <c r="GK68" s="1455"/>
      <c r="GL68" s="1455"/>
      <c r="GM68" s="1455"/>
      <c r="GN68" s="1455"/>
      <c r="GO68" s="1455"/>
      <c r="GP68" s="1455"/>
      <c r="GQ68" s="1455"/>
      <c r="GR68" s="1455"/>
      <c r="GS68" s="1455"/>
      <c r="GT68" s="1455"/>
      <c r="GU68" s="1455"/>
      <c r="GV68" s="1455"/>
      <c r="GW68" s="1455"/>
      <c r="GX68" s="1455"/>
      <c r="GY68" s="1455"/>
      <c r="GZ68" s="1455"/>
      <c r="HA68" s="1455"/>
      <c r="HB68" s="1455"/>
      <c r="HC68" s="1455"/>
      <c r="HD68" s="1455"/>
      <c r="HE68" s="1455"/>
      <c r="HF68" s="1455"/>
      <c r="HG68" s="1455"/>
      <c r="HH68" s="1455"/>
      <c r="HI68" s="1455"/>
      <c r="HJ68" s="1455"/>
      <c r="HK68" s="1455"/>
      <c r="HL68" s="1455"/>
      <c r="HM68" s="1455"/>
      <c r="HN68" s="1455"/>
      <c r="HO68" s="1455"/>
      <c r="HP68" s="1455"/>
      <c r="HQ68" s="1455"/>
      <c r="HR68" s="1455"/>
      <c r="HS68" s="1455"/>
      <c r="HT68" s="1455"/>
      <c r="HU68" s="1455"/>
      <c r="HV68" s="1455"/>
      <c r="HW68" s="1455"/>
      <c r="HX68" s="1455"/>
      <c r="HY68" s="1455"/>
      <c r="HZ68" s="1455"/>
      <c r="IA68" s="1455"/>
      <c r="IB68" s="1455"/>
      <c r="IC68" s="1455"/>
      <c r="ID68" s="1455"/>
      <c r="IE68" s="1455"/>
      <c r="IF68" s="1455"/>
      <c r="IG68" s="1455"/>
      <c r="IH68" s="1455"/>
      <c r="II68" s="1455"/>
      <c r="IJ68" s="1455"/>
      <c r="IK68" s="1455"/>
      <c r="IL68" s="1455"/>
      <c r="IM68" s="1455"/>
      <c r="IN68" s="1455"/>
      <c r="IO68" s="1455"/>
      <c r="IP68" s="1455"/>
      <c r="IQ68" s="1455"/>
      <c r="IR68" s="1455"/>
      <c r="IS68" s="1455"/>
      <c r="IT68" s="1455"/>
      <c r="IU68" s="1455"/>
      <c r="IV68" s="1455"/>
      <c r="IW68" s="1455"/>
      <c r="IX68" s="1455"/>
      <c r="IY68" s="1455"/>
      <c r="IZ68" s="1455"/>
      <c r="JA68" s="1455"/>
      <c r="JB68" s="1455"/>
      <c r="JC68" s="1455"/>
      <c r="JD68" s="1455"/>
      <c r="JE68" s="1455"/>
      <c r="JF68" s="1455"/>
      <c r="JG68" s="1455"/>
      <c r="JH68" s="1455"/>
      <c r="JI68" s="1455"/>
      <c r="JJ68" s="1455"/>
      <c r="JK68" s="1455"/>
      <c r="JL68" s="1455"/>
      <c r="JM68" s="1455"/>
      <c r="JN68" s="1455"/>
      <c r="JO68" s="1455"/>
      <c r="JP68" s="1455"/>
      <c r="JQ68" s="1455"/>
      <c r="JR68" s="1455"/>
      <c r="JS68" s="1455"/>
      <c r="JT68" s="1455"/>
      <c r="JU68" s="1455"/>
      <c r="JV68" s="1455"/>
      <c r="JW68" s="1455"/>
      <c r="JX68" s="1455"/>
      <c r="JY68" s="1455"/>
      <c r="JZ68" s="1455"/>
      <c r="KA68" s="1455"/>
      <c r="KB68" s="1455"/>
      <c r="KC68" s="1455"/>
      <c r="KD68" s="1455"/>
      <c r="KE68" s="1455"/>
      <c r="KF68" s="1455"/>
      <c r="KG68" s="1455"/>
      <c r="KH68" s="1455"/>
      <c r="KI68" s="1455"/>
      <c r="KJ68" s="1455"/>
      <c r="KK68" s="1455"/>
      <c r="KL68" s="1455"/>
      <c r="KM68" s="1455"/>
      <c r="KN68" s="1455"/>
      <c r="KO68" s="1455"/>
      <c r="KP68" s="1455"/>
      <c r="KQ68" s="1455"/>
      <c r="KR68" s="1455"/>
      <c r="KS68" s="1455"/>
      <c r="KT68" s="1455"/>
      <c r="KU68" s="1455"/>
      <c r="KV68" s="1455"/>
      <c r="KW68" s="1455"/>
      <c r="KX68" s="1455"/>
      <c r="KY68" s="1455"/>
      <c r="KZ68" s="1455"/>
      <c r="LA68" s="1455"/>
      <c r="LB68" s="1455"/>
      <c r="LC68" s="1455"/>
      <c r="LD68" s="1455"/>
      <c r="LE68" s="1455"/>
      <c r="LF68" s="1455"/>
      <c r="LG68" s="1455"/>
      <c r="LH68" s="1467"/>
      <c r="LI68" s="1467"/>
      <c r="LJ68" s="1467"/>
      <c r="LK68" s="1467"/>
      <c r="LL68" s="1467"/>
      <c r="LM68" s="1467"/>
      <c r="LN68" s="1467"/>
      <c r="LO68" s="1645"/>
    </row>
    <row r="69" s="1482" customFormat="1" ht="47" customHeight="1" spans="1:327">
      <c r="A69" s="1513">
        <v>45918</v>
      </c>
      <c r="B69" s="1226" t="s">
        <v>753</v>
      </c>
      <c r="C69" s="1227" t="s">
        <v>115</v>
      </c>
      <c r="D69" s="1228">
        <v>4500179766</v>
      </c>
      <c r="E69" s="1229" t="s">
        <v>3043</v>
      </c>
      <c r="F69" s="1228" t="s">
        <v>4980</v>
      </c>
      <c r="G69" s="1230" t="s">
        <v>4981</v>
      </c>
      <c r="H69" s="1230" t="s">
        <v>4981</v>
      </c>
      <c r="I69" s="1542" t="s">
        <v>4982</v>
      </c>
      <c r="J69" s="1543">
        <v>1728</v>
      </c>
      <c r="K69" s="1544">
        <v>0</v>
      </c>
      <c r="L69" s="1544">
        <v>96</v>
      </c>
      <c r="M69" s="1545">
        <f t="shared" si="20"/>
        <v>18</v>
      </c>
      <c r="N69" s="1274">
        <v>45967</v>
      </c>
      <c r="O69" s="1274">
        <v>45965</v>
      </c>
      <c r="P69" s="1546"/>
      <c r="Q69" s="1576" t="s">
        <v>78</v>
      </c>
      <c r="R69" s="1577">
        <v>1728</v>
      </c>
      <c r="S69" s="1577">
        <f t="shared" si="19"/>
        <v>0</v>
      </c>
      <c r="T69" s="1575"/>
      <c r="U69" s="1571" t="s">
        <v>829</v>
      </c>
      <c r="V69" s="1572" t="s">
        <v>4983</v>
      </c>
      <c r="W69" s="1572" t="s">
        <v>111</v>
      </c>
      <c r="X69" s="1573">
        <v>45925</v>
      </c>
      <c r="Y69" s="1595" t="s">
        <v>88</v>
      </c>
      <c r="Z69" s="1573" t="s">
        <v>4984</v>
      </c>
      <c r="AA69" s="1596"/>
      <c r="AB69" s="1595"/>
      <c r="AC69" s="1682" t="s">
        <v>4985</v>
      </c>
      <c r="AD69" s="1358" t="s">
        <v>122</v>
      </c>
      <c r="AE69" s="1598">
        <v>1.273</v>
      </c>
      <c r="AF69" s="1599">
        <f t="shared" si="21"/>
        <v>2199.744</v>
      </c>
      <c r="AG69" s="1612" t="s">
        <v>3048</v>
      </c>
      <c r="AH69" s="1613" t="s">
        <v>81</v>
      </c>
      <c r="AI69" s="1603" t="s">
        <v>1720</v>
      </c>
      <c r="AJ69" s="1613">
        <f t="shared" si="22"/>
        <v>1728</v>
      </c>
      <c r="AK69" s="1614"/>
      <c r="AL69" s="1615">
        <f t="shared" ref="AL69:AL74" si="31">J69/24</f>
        <v>72</v>
      </c>
      <c r="AM69" s="1615"/>
      <c r="AN69" s="1615"/>
      <c r="AO69" s="1615"/>
      <c r="AP69" s="1615" t="s">
        <v>63</v>
      </c>
      <c r="AQ69" s="1623">
        <f t="shared" si="24"/>
        <v>1728</v>
      </c>
      <c r="AR69" s="1615"/>
      <c r="AS69" s="1624">
        <f>J69</f>
        <v>1728</v>
      </c>
      <c r="AT69" s="1625"/>
      <c r="AU69" s="1625"/>
      <c r="AV69" s="1625"/>
      <c r="AW69" s="1640"/>
      <c r="AX69" s="1641">
        <v>920</v>
      </c>
      <c r="AY69" s="1430">
        <v>40</v>
      </c>
      <c r="AZ69" s="1453"/>
      <c r="BA69" s="1454"/>
      <c r="BB69" s="1455"/>
      <c r="BC69" s="1455"/>
      <c r="BD69" s="1455"/>
      <c r="BE69" s="1455"/>
      <c r="BF69" s="1455"/>
      <c r="BG69" s="1455"/>
      <c r="BH69" s="1455"/>
      <c r="BI69" s="1455"/>
      <c r="BJ69" s="1455"/>
      <c r="BK69" s="1455"/>
      <c r="BL69" s="1455"/>
      <c r="BM69" s="1455"/>
      <c r="BN69" s="1455"/>
      <c r="BO69" s="1455"/>
      <c r="BP69" s="1455"/>
      <c r="BQ69" s="1455"/>
      <c r="BR69" s="1455"/>
      <c r="BS69" s="1455"/>
      <c r="BT69" s="1455"/>
      <c r="BU69" s="1455"/>
      <c r="BV69" s="1455"/>
      <c r="BW69" s="1455"/>
      <c r="BX69" s="1455"/>
      <c r="BY69" s="1455"/>
      <c r="BZ69" s="1455"/>
      <c r="CA69" s="1455"/>
      <c r="CB69" s="1455"/>
      <c r="CC69" s="1455"/>
      <c r="CD69" s="1455"/>
      <c r="CE69" s="1455"/>
      <c r="CF69" s="1455"/>
      <c r="CG69" s="1455"/>
      <c r="CH69" s="1455"/>
      <c r="CI69" s="1455"/>
      <c r="CJ69" s="1455"/>
      <c r="CK69" s="1455"/>
      <c r="CL69" s="1455"/>
      <c r="CM69" s="1455"/>
      <c r="CN69" s="1455"/>
      <c r="CO69" s="1455"/>
      <c r="CP69" s="1455"/>
      <c r="CQ69" s="1455"/>
      <c r="CR69" s="1455"/>
      <c r="CS69" s="1455"/>
      <c r="CT69" s="1455"/>
      <c r="CU69" s="1455"/>
      <c r="CV69" s="1455"/>
      <c r="CW69" s="1455"/>
      <c r="CX69" s="1455"/>
      <c r="CY69" s="1455"/>
      <c r="CZ69" s="1455"/>
      <c r="DA69" s="1455"/>
      <c r="DB69" s="1455"/>
      <c r="DC69" s="1455"/>
      <c r="DD69" s="1455"/>
      <c r="DE69" s="1455"/>
      <c r="DF69" s="1455"/>
      <c r="DG69" s="1455"/>
      <c r="DH69" s="1455"/>
      <c r="DI69" s="1455"/>
      <c r="DJ69" s="1455"/>
      <c r="DK69" s="1455"/>
      <c r="DL69" s="1455"/>
      <c r="DM69" s="1455"/>
      <c r="DN69" s="1455"/>
      <c r="DO69" s="1455"/>
      <c r="DP69" s="1455"/>
      <c r="DQ69" s="1455"/>
      <c r="DR69" s="1455"/>
      <c r="DS69" s="1455"/>
      <c r="DT69" s="1455"/>
      <c r="DU69" s="1455"/>
      <c r="DV69" s="1455"/>
      <c r="DW69" s="1455"/>
      <c r="DX69" s="1455"/>
      <c r="DY69" s="1455"/>
      <c r="DZ69" s="1455"/>
      <c r="EA69" s="1455"/>
      <c r="EB69" s="1455"/>
      <c r="EC69" s="1455"/>
      <c r="ED69" s="1455"/>
      <c r="EE69" s="1455"/>
      <c r="EF69" s="1455"/>
      <c r="EG69" s="1455"/>
      <c r="EH69" s="1455"/>
      <c r="EI69" s="1455"/>
      <c r="EJ69" s="1455"/>
      <c r="EK69" s="1455"/>
      <c r="EL69" s="1455"/>
      <c r="EM69" s="1455"/>
      <c r="EN69" s="1455"/>
      <c r="EO69" s="1455"/>
      <c r="EP69" s="1455"/>
      <c r="EQ69" s="1455"/>
      <c r="ER69" s="1455"/>
      <c r="ES69" s="1455"/>
      <c r="ET69" s="1455"/>
      <c r="EU69" s="1455"/>
      <c r="EV69" s="1455"/>
      <c r="EW69" s="1455"/>
      <c r="EX69" s="1455"/>
      <c r="EY69" s="1455"/>
      <c r="EZ69" s="1455"/>
      <c r="FA69" s="1455"/>
      <c r="FB69" s="1455"/>
      <c r="FC69" s="1455"/>
      <c r="FD69" s="1455"/>
      <c r="FE69" s="1455"/>
      <c r="FF69" s="1455"/>
      <c r="FG69" s="1455"/>
      <c r="FH69" s="1455"/>
      <c r="FI69" s="1455"/>
      <c r="FJ69" s="1455"/>
      <c r="FK69" s="1455"/>
      <c r="FL69" s="1455"/>
      <c r="FM69" s="1455"/>
      <c r="FN69" s="1455"/>
      <c r="FO69" s="1455"/>
      <c r="FP69" s="1455"/>
      <c r="FQ69" s="1455"/>
      <c r="FR69" s="1455"/>
      <c r="FS69" s="1455"/>
      <c r="FT69" s="1455"/>
      <c r="FU69" s="1455"/>
      <c r="FV69" s="1455"/>
      <c r="FW69" s="1455"/>
      <c r="FX69" s="1455"/>
      <c r="FY69" s="1455"/>
      <c r="FZ69" s="1455"/>
      <c r="GA69" s="1455"/>
      <c r="GB69" s="1455"/>
      <c r="GC69" s="1455"/>
      <c r="GD69" s="1455"/>
      <c r="GE69" s="1455"/>
      <c r="GF69" s="1455"/>
      <c r="GG69" s="1455"/>
      <c r="GH69" s="1455"/>
      <c r="GI69" s="1455"/>
      <c r="GJ69" s="1455"/>
      <c r="GK69" s="1455"/>
      <c r="GL69" s="1455"/>
      <c r="GM69" s="1455"/>
      <c r="GN69" s="1455"/>
      <c r="GO69" s="1455"/>
      <c r="GP69" s="1455"/>
      <c r="GQ69" s="1455"/>
      <c r="GR69" s="1455"/>
      <c r="GS69" s="1455"/>
      <c r="GT69" s="1455"/>
      <c r="GU69" s="1455"/>
      <c r="GV69" s="1455"/>
      <c r="GW69" s="1455"/>
      <c r="GX69" s="1455"/>
      <c r="GY69" s="1455"/>
      <c r="GZ69" s="1455"/>
      <c r="HA69" s="1455"/>
      <c r="HB69" s="1455"/>
      <c r="HC69" s="1455"/>
      <c r="HD69" s="1455"/>
      <c r="HE69" s="1455"/>
      <c r="HF69" s="1455"/>
      <c r="HG69" s="1455"/>
      <c r="HH69" s="1455"/>
      <c r="HI69" s="1455"/>
      <c r="HJ69" s="1455"/>
      <c r="HK69" s="1455"/>
      <c r="HL69" s="1455"/>
      <c r="HM69" s="1455"/>
      <c r="HN69" s="1455"/>
      <c r="HO69" s="1455"/>
      <c r="HP69" s="1455"/>
      <c r="HQ69" s="1455"/>
      <c r="HR69" s="1455"/>
      <c r="HS69" s="1455"/>
      <c r="HT69" s="1455"/>
      <c r="HU69" s="1455"/>
      <c r="HV69" s="1455"/>
      <c r="HW69" s="1455"/>
      <c r="HX69" s="1455"/>
      <c r="HY69" s="1455"/>
      <c r="HZ69" s="1455"/>
      <c r="IA69" s="1455"/>
      <c r="IB69" s="1455"/>
      <c r="IC69" s="1455"/>
      <c r="ID69" s="1455"/>
      <c r="IE69" s="1455"/>
      <c r="IF69" s="1455"/>
      <c r="IG69" s="1455"/>
      <c r="IH69" s="1455"/>
      <c r="II69" s="1455"/>
      <c r="IJ69" s="1455"/>
      <c r="IK69" s="1455"/>
      <c r="IL69" s="1455"/>
      <c r="IM69" s="1455"/>
      <c r="IN69" s="1455"/>
      <c r="IO69" s="1455"/>
      <c r="IP69" s="1455"/>
      <c r="IQ69" s="1455"/>
      <c r="IR69" s="1455"/>
      <c r="IS69" s="1455"/>
      <c r="IT69" s="1455"/>
      <c r="IU69" s="1455"/>
      <c r="IV69" s="1455"/>
      <c r="IW69" s="1455"/>
      <c r="IX69" s="1455"/>
      <c r="IY69" s="1455"/>
      <c r="IZ69" s="1455"/>
      <c r="JA69" s="1455"/>
      <c r="JB69" s="1455"/>
      <c r="JC69" s="1455"/>
      <c r="JD69" s="1455"/>
      <c r="JE69" s="1455"/>
      <c r="JF69" s="1455"/>
      <c r="JG69" s="1455"/>
      <c r="JH69" s="1455"/>
      <c r="JI69" s="1455"/>
      <c r="JJ69" s="1455"/>
      <c r="JK69" s="1455"/>
      <c r="JL69" s="1455"/>
      <c r="JM69" s="1455"/>
      <c r="JN69" s="1455"/>
      <c r="JO69" s="1455"/>
      <c r="JP69" s="1455"/>
      <c r="JQ69" s="1455"/>
      <c r="JR69" s="1455"/>
      <c r="JS69" s="1455"/>
      <c r="JT69" s="1455"/>
      <c r="JU69" s="1455"/>
      <c r="JV69" s="1455"/>
      <c r="JW69" s="1455"/>
      <c r="JX69" s="1455"/>
      <c r="JY69" s="1455"/>
      <c r="JZ69" s="1455"/>
      <c r="KA69" s="1455"/>
      <c r="KB69" s="1455"/>
      <c r="KC69" s="1455"/>
      <c r="KD69" s="1455"/>
      <c r="KE69" s="1455"/>
      <c r="KF69" s="1455"/>
      <c r="KG69" s="1455"/>
      <c r="KH69" s="1455"/>
      <c r="KI69" s="1455"/>
      <c r="KJ69" s="1455"/>
      <c r="KK69" s="1455"/>
      <c r="KL69" s="1455"/>
      <c r="KM69" s="1455"/>
      <c r="KN69" s="1455"/>
      <c r="KO69" s="1455"/>
      <c r="KP69" s="1455"/>
      <c r="KQ69" s="1455"/>
      <c r="KR69" s="1455"/>
      <c r="KS69" s="1455"/>
      <c r="KT69" s="1455"/>
      <c r="KU69" s="1455"/>
      <c r="KV69" s="1455"/>
      <c r="KW69" s="1455"/>
      <c r="KX69" s="1455"/>
      <c r="KY69" s="1455"/>
      <c r="KZ69" s="1455"/>
      <c r="LA69" s="1455"/>
      <c r="LB69" s="1455"/>
      <c r="LC69" s="1455"/>
      <c r="LD69" s="1455"/>
      <c r="LE69" s="1455"/>
      <c r="LF69" s="1455"/>
      <c r="LG69" s="1455"/>
      <c r="LH69" s="1467"/>
      <c r="LI69" s="1467"/>
      <c r="LJ69" s="1467"/>
      <c r="LK69" s="1467"/>
      <c r="LL69" s="1467"/>
      <c r="LM69" s="1467"/>
      <c r="LN69" s="1467"/>
      <c r="LO69" s="1645"/>
    </row>
    <row r="70" s="1482" customFormat="1" ht="47" customHeight="1" spans="1:327">
      <c r="A70" s="1513">
        <v>45918</v>
      </c>
      <c r="B70" s="1226" t="s">
        <v>753</v>
      </c>
      <c r="C70" s="1227" t="s">
        <v>115</v>
      </c>
      <c r="D70" s="1228">
        <v>4500179766</v>
      </c>
      <c r="E70" s="1229" t="s">
        <v>3043</v>
      </c>
      <c r="F70" s="1228" t="s">
        <v>4986</v>
      </c>
      <c r="G70" s="1230" t="s">
        <v>4987</v>
      </c>
      <c r="H70" s="1230" t="s">
        <v>4987</v>
      </c>
      <c r="I70" s="1542" t="s">
        <v>4988</v>
      </c>
      <c r="J70" s="1543">
        <v>1728</v>
      </c>
      <c r="K70" s="1544">
        <v>0</v>
      </c>
      <c r="L70" s="1544">
        <v>96</v>
      </c>
      <c r="M70" s="1545">
        <f t="shared" si="20"/>
        <v>18</v>
      </c>
      <c r="N70" s="1274">
        <v>45967</v>
      </c>
      <c r="O70" s="1274">
        <v>45965</v>
      </c>
      <c r="P70" s="1546"/>
      <c r="Q70" s="1576" t="s">
        <v>78</v>
      </c>
      <c r="R70" s="1577">
        <v>1728</v>
      </c>
      <c r="S70" s="1577">
        <f t="shared" si="19"/>
        <v>0</v>
      </c>
      <c r="T70" s="1575"/>
      <c r="U70" s="1571" t="s">
        <v>829</v>
      </c>
      <c r="V70" s="1572" t="s">
        <v>4983</v>
      </c>
      <c r="W70" s="1572" t="s">
        <v>111</v>
      </c>
      <c r="X70" s="1573">
        <v>45925</v>
      </c>
      <c r="Y70" s="1595" t="s">
        <v>88</v>
      </c>
      <c r="Z70" s="1573" t="s">
        <v>4984</v>
      </c>
      <c r="AA70" s="1596"/>
      <c r="AB70" s="1595"/>
      <c r="AC70" s="1682" t="s">
        <v>4985</v>
      </c>
      <c r="AD70" s="1358" t="s">
        <v>122</v>
      </c>
      <c r="AE70" s="1598">
        <v>1.273</v>
      </c>
      <c r="AF70" s="1599">
        <f t="shared" si="21"/>
        <v>2199.744</v>
      </c>
      <c r="AG70" s="1612" t="s">
        <v>3048</v>
      </c>
      <c r="AH70" s="1613" t="s">
        <v>81</v>
      </c>
      <c r="AI70" s="1603" t="s">
        <v>3805</v>
      </c>
      <c r="AJ70" s="1613">
        <f t="shared" si="22"/>
        <v>1728</v>
      </c>
      <c r="AK70" s="1614"/>
      <c r="AL70" s="1615">
        <f t="shared" si="31"/>
        <v>72</v>
      </c>
      <c r="AM70" s="1615"/>
      <c r="AN70" s="1615"/>
      <c r="AO70" s="1615"/>
      <c r="AP70" s="1615" t="s">
        <v>63</v>
      </c>
      <c r="AQ70" s="1623">
        <f t="shared" si="24"/>
        <v>1728</v>
      </c>
      <c r="AR70" s="1615"/>
      <c r="AS70" s="1624"/>
      <c r="AT70" s="1625">
        <f>J70</f>
        <v>1728</v>
      </c>
      <c r="AU70" s="1625"/>
      <c r="AV70" s="1625"/>
      <c r="AW70" s="1640"/>
      <c r="AX70" s="1641">
        <v>920</v>
      </c>
      <c r="AY70" s="1430">
        <v>40</v>
      </c>
      <c r="AZ70" s="1453"/>
      <c r="BA70" s="1454"/>
      <c r="BB70" s="1455"/>
      <c r="BC70" s="1455"/>
      <c r="BD70" s="1455"/>
      <c r="BE70" s="1455"/>
      <c r="BF70" s="1455"/>
      <c r="BG70" s="1455"/>
      <c r="BH70" s="1455"/>
      <c r="BI70" s="1455"/>
      <c r="BJ70" s="1455"/>
      <c r="BK70" s="1455"/>
      <c r="BL70" s="1455"/>
      <c r="BM70" s="1455"/>
      <c r="BN70" s="1455"/>
      <c r="BO70" s="1455"/>
      <c r="BP70" s="1455"/>
      <c r="BQ70" s="1455"/>
      <c r="BR70" s="1455"/>
      <c r="BS70" s="1455"/>
      <c r="BT70" s="1455"/>
      <c r="BU70" s="1455"/>
      <c r="BV70" s="1455"/>
      <c r="BW70" s="1455"/>
      <c r="BX70" s="1455"/>
      <c r="BY70" s="1455"/>
      <c r="BZ70" s="1455"/>
      <c r="CA70" s="1455"/>
      <c r="CB70" s="1455"/>
      <c r="CC70" s="1455"/>
      <c r="CD70" s="1455"/>
      <c r="CE70" s="1455"/>
      <c r="CF70" s="1455"/>
      <c r="CG70" s="1455"/>
      <c r="CH70" s="1455"/>
      <c r="CI70" s="1455"/>
      <c r="CJ70" s="1455"/>
      <c r="CK70" s="1455"/>
      <c r="CL70" s="1455"/>
      <c r="CM70" s="1455"/>
      <c r="CN70" s="1455"/>
      <c r="CO70" s="1455"/>
      <c r="CP70" s="1455"/>
      <c r="CQ70" s="1455"/>
      <c r="CR70" s="1455"/>
      <c r="CS70" s="1455"/>
      <c r="CT70" s="1455"/>
      <c r="CU70" s="1455"/>
      <c r="CV70" s="1455"/>
      <c r="CW70" s="1455"/>
      <c r="CX70" s="1455"/>
      <c r="CY70" s="1455"/>
      <c r="CZ70" s="1455"/>
      <c r="DA70" s="1455"/>
      <c r="DB70" s="1455"/>
      <c r="DC70" s="1455"/>
      <c r="DD70" s="1455"/>
      <c r="DE70" s="1455"/>
      <c r="DF70" s="1455"/>
      <c r="DG70" s="1455"/>
      <c r="DH70" s="1455"/>
      <c r="DI70" s="1455"/>
      <c r="DJ70" s="1455"/>
      <c r="DK70" s="1455"/>
      <c r="DL70" s="1455"/>
      <c r="DM70" s="1455"/>
      <c r="DN70" s="1455"/>
      <c r="DO70" s="1455"/>
      <c r="DP70" s="1455"/>
      <c r="DQ70" s="1455"/>
      <c r="DR70" s="1455"/>
      <c r="DS70" s="1455"/>
      <c r="DT70" s="1455"/>
      <c r="DU70" s="1455"/>
      <c r="DV70" s="1455"/>
      <c r="DW70" s="1455"/>
      <c r="DX70" s="1455"/>
      <c r="DY70" s="1455"/>
      <c r="DZ70" s="1455"/>
      <c r="EA70" s="1455"/>
      <c r="EB70" s="1455"/>
      <c r="EC70" s="1455"/>
      <c r="ED70" s="1455"/>
      <c r="EE70" s="1455"/>
      <c r="EF70" s="1455"/>
      <c r="EG70" s="1455"/>
      <c r="EH70" s="1455"/>
      <c r="EI70" s="1455"/>
      <c r="EJ70" s="1455"/>
      <c r="EK70" s="1455"/>
      <c r="EL70" s="1455"/>
      <c r="EM70" s="1455"/>
      <c r="EN70" s="1455"/>
      <c r="EO70" s="1455"/>
      <c r="EP70" s="1455"/>
      <c r="EQ70" s="1455"/>
      <c r="ER70" s="1455"/>
      <c r="ES70" s="1455"/>
      <c r="ET70" s="1455"/>
      <c r="EU70" s="1455"/>
      <c r="EV70" s="1455"/>
      <c r="EW70" s="1455"/>
      <c r="EX70" s="1455"/>
      <c r="EY70" s="1455"/>
      <c r="EZ70" s="1455"/>
      <c r="FA70" s="1455"/>
      <c r="FB70" s="1455"/>
      <c r="FC70" s="1455"/>
      <c r="FD70" s="1455"/>
      <c r="FE70" s="1455"/>
      <c r="FF70" s="1455"/>
      <c r="FG70" s="1455"/>
      <c r="FH70" s="1455"/>
      <c r="FI70" s="1455"/>
      <c r="FJ70" s="1455"/>
      <c r="FK70" s="1455"/>
      <c r="FL70" s="1455"/>
      <c r="FM70" s="1455"/>
      <c r="FN70" s="1455"/>
      <c r="FO70" s="1455"/>
      <c r="FP70" s="1455"/>
      <c r="FQ70" s="1455"/>
      <c r="FR70" s="1455"/>
      <c r="FS70" s="1455"/>
      <c r="FT70" s="1455"/>
      <c r="FU70" s="1455"/>
      <c r="FV70" s="1455"/>
      <c r="FW70" s="1455"/>
      <c r="FX70" s="1455"/>
      <c r="FY70" s="1455"/>
      <c r="FZ70" s="1455"/>
      <c r="GA70" s="1455"/>
      <c r="GB70" s="1455"/>
      <c r="GC70" s="1455"/>
      <c r="GD70" s="1455"/>
      <c r="GE70" s="1455"/>
      <c r="GF70" s="1455"/>
      <c r="GG70" s="1455"/>
      <c r="GH70" s="1455"/>
      <c r="GI70" s="1455"/>
      <c r="GJ70" s="1455"/>
      <c r="GK70" s="1455"/>
      <c r="GL70" s="1455"/>
      <c r="GM70" s="1455"/>
      <c r="GN70" s="1455"/>
      <c r="GO70" s="1455"/>
      <c r="GP70" s="1455"/>
      <c r="GQ70" s="1455"/>
      <c r="GR70" s="1455"/>
      <c r="GS70" s="1455"/>
      <c r="GT70" s="1455"/>
      <c r="GU70" s="1455"/>
      <c r="GV70" s="1455"/>
      <c r="GW70" s="1455"/>
      <c r="GX70" s="1455"/>
      <c r="GY70" s="1455"/>
      <c r="GZ70" s="1455"/>
      <c r="HA70" s="1455"/>
      <c r="HB70" s="1455"/>
      <c r="HC70" s="1455"/>
      <c r="HD70" s="1455"/>
      <c r="HE70" s="1455"/>
      <c r="HF70" s="1455"/>
      <c r="HG70" s="1455"/>
      <c r="HH70" s="1455"/>
      <c r="HI70" s="1455"/>
      <c r="HJ70" s="1455"/>
      <c r="HK70" s="1455"/>
      <c r="HL70" s="1455"/>
      <c r="HM70" s="1455"/>
      <c r="HN70" s="1455"/>
      <c r="HO70" s="1455"/>
      <c r="HP70" s="1455"/>
      <c r="HQ70" s="1455"/>
      <c r="HR70" s="1455"/>
      <c r="HS70" s="1455"/>
      <c r="HT70" s="1455"/>
      <c r="HU70" s="1455"/>
      <c r="HV70" s="1455"/>
      <c r="HW70" s="1455"/>
      <c r="HX70" s="1455"/>
      <c r="HY70" s="1455"/>
      <c r="HZ70" s="1455"/>
      <c r="IA70" s="1455"/>
      <c r="IB70" s="1455"/>
      <c r="IC70" s="1455"/>
      <c r="ID70" s="1455"/>
      <c r="IE70" s="1455"/>
      <c r="IF70" s="1455"/>
      <c r="IG70" s="1455"/>
      <c r="IH70" s="1455"/>
      <c r="II70" s="1455"/>
      <c r="IJ70" s="1455"/>
      <c r="IK70" s="1455"/>
      <c r="IL70" s="1455"/>
      <c r="IM70" s="1455"/>
      <c r="IN70" s="1455"/>
      <c r="IO70" s="1455"/>
      <c r="IP70" s="1455"/>
      <c r="IQ70" s="1455"/>
      <c r="IR70" s="1455"/>
      <c r="IS70" s="1455"/>
      <c r="IT70" s="1455"/>
      <c r="IU70" s="1455"/>
      <c r="IV70" s="1455"/>
      <c r="IW70" s="1455"/>
      <c r="IX70" s="1455"/>
      <c r="IY70" s="1455"/>
      <c r="IZ70" s="1455"/>
      <c r="JA70" s="1455"/>
      <c r="JB70" s="1455"/>
      <c r="JC70" s="1455"/>
      <c r="JD70" s="1455"/>
      <c r="JE70" s="1455"/>
      <c r="JF70" s="1455"/>
      <c r="JG70" s="1455"/>
      <c r="JH70" s="1455"/>
      <c r="JI70" s="1455"/>
      <c r="JJ70" s="1455"/>
      <c r="JK70" s="1455"/>
      <c r="JL70" s="1455"/>
      <c r="JM70" s="1455"/>
      <c r="JN70" s="1455"/>
      <c r="JO70" s="1455"/>
      <c r="JP70" s="1455"/>
      <c r="JQ70" s="1455"/>
      <c r="JR70" s="1455"/>
      <c r="JS70" s="1455"/>
      <c r="JT70" s="1455"/>
      <c r="JU70" s="1455"/>
      <c r="JV70" s="1455"/>
      <c r="JW70" s="1455"/>
      <c r="JX70" s="1455"/>
      <c r="JY70" s="1455"/>
      <c r="JZ70" s="1455"/>
      <c r="KA70" s="1455"/>
      <c r="KB70" s="1455"/>
      <c r="KC70" s="1455"/>
      <c r="KD70" s="1455"/>
      <c r="KE70" s="1455"/>
      <c r="KF70" s="1455"/>
      <c r="KG70" s="1455"/>
      <c r="KH70" s="1455"/>
      <c r="KI70" s="1455"/>
      <c r="KJ70" s="1455"/>
      <c r="KK70" s="1455"/>
      <c r="KL70" s="1455"/>
      <c r="KM70" s="1455"/>
      <c r="KN70" s="1455"/>
      <c r="KO70" s="1455"/>
      <c r="KP70" s="1455"/>
      <c r="KQ70" s="1455"/>
      <c r="KR70" s="1455"/>
      <c r="KS70" s="1455"/>
      <c r="KT70" s="1455"/>
      <c r="KU70" s="1455"/>
      <c r="KV70" s="1455"/>
      <c r="KW70" s="1455"/>
      <c r="KX70" s="1455"/>
      <c r="KY70" s="1455"/>
      <c r="KZ70" s="1455"/>
      <c r="LA70" s="1455"/>
      <c r="LB70" s="1455"/>
      <c r="LC70" s="1455"/>
      <c r="LD70" s="1455"/>
      <c r="LE70" s="1455"/>
      <c r="LF70" s="1455"/>
      <c r="LG70" s="1455"/>
      <c r="LH70" s="1467"/>
      <c r="LI70" s="1467"/>
      <c r="LJ70" s="1467"/>
      <c r="LK70" s="1467"/>
      <c r="LL70" s="1467"/>
      <c r="LM70" s="1467"/>
      <c r="LN70" s="1467"/>
      <c r="LO70" s="1645"/>
    </row>
    <row r="71" s="1482" customFormat="1" ht="47" customHeight="1" spans="1:327">
      <c r="A71" s="1513">
        <v>45918</v>
      </c>
      <c r="B71" s="1226" t="s">
        <v>753</v>
      </c>
      <c r="C71" s="1227" t="s">
        <v>115</v>
      </c>
      <c r="D71" s="1228">
        <v>4500179766</v>
      </c>
      <c r="E71" s="1229" t="s">
        <v>3043</v>
      </c>
      <c r="F71" s="1228" t="s">
        <v>4989</v>
      </c>
      <c r="G71" s="1646" t="s">
        <v>4990</v>
      </c>
      <c r="H71" s="1230" t="s">
        <v>4990</v>
      </c>
      <c r="I71" s="1663" t="s">
        <v>4991</v>
      </c>
      <c r="J71" s="1664">
        <v>792</v>
      </c>
      <c r="K71" s="1544">
        <v>0</v>
      </c>
      <c r="L71" s="1665">
        <v>72</v>
      </c>
      <c r="M71" s="1545">
        <f t="shared" si="20"/>
        <v>11</v>
      </c>
      <c r="N71" s="1274">
        <v>45967</v>
      </c>
      <c r="O71" s="1274">
        <v>45965</v>
      </c>
      <c r="P71" s="1546"/>
      <c r="Q71" s="1576" t="s">
        <v>78</v>
      </c>
      <c r="R71" s="1577">
        <f>792</f>
        <v>792</v>
      </c>
      <c r="S71" s="1577">
        <f t="shared" si="19"/>
        <v>0</v>
      </c>
      <c r="T71" s="1575"/>
      <c r="U71" s="1571" t="s">
        <v>829</v>
      </c>
      <c r="V71" s="1572" t="s">
        <v>4983</v>
      </c>
      <c r="W71" s="1572" t="s">
        <v>111</v>
      </c>
      <c r="X71" s="1573">
        <v>45925</v>
      </c>
      <c r="Y71" s="1595" t="s">
        <v>88</v>
      </c>
      <c r="Z71" s="1573" t="s">
        <v>4984</v>
      </c>
      <c r="AA71" s="1596"/>
      <c r="AB71" s="1595"/>
      <c r="AC71" s="1682" t="s">
        <v>4985</v>
      </c>
      <c r="AD71" s="1358" t="s">
        <v>122</v>
      </c>
      <c r="AE71" s="1598">
        <v>1.273</v>
      </c>
      <c r="AF71" s="1599">
        <f t="shared" si="21"/>
        <v>1008.216</v>
      </c>
      <c r="AG71" s="1612" t="s">
        <v>3048</v>
      </c>
      <c r="AH71" s="1613" t="s">
        <v>81</v>
      </c>
      <c r="AI71" s="1603" t="s">
        <v>3811</v>
      </c>
      <c r="AJ71" s="1613">
        <f t="shared" si="22"/>
        <v>792</v>
      </c>
      <c r="AK71" s="1614"/>
      <c r="AL71" s="1615">
        <f t="shared" si="31"/>
        <v>33</v>
      </c>
      <c r="AM71" s="1615"/>
      <c r="AN71" s="1615"/>
      <c r="AO71" s="1615"/>
      <c r="AP71" s="1615" t="s">
        <v>63</v>
      </c>
      <c r="AQ71" s="1623">
        <f t="shared" si="24"/>
        <v>792</v>
      </c>
      <c r="AR71" s="1615"/>
      <c r="AS71" s="1624"/>
      <c r="AT71" s="1625"/>
      <c r="AU71" s="1625"/>
      <c r="AV71" s="1625">
        <f>J71</f>
        <v>792</v>
      </c>
      <c r="AW71" s="1640"/>
      <c r="AX71" s="1641">
        <v>920</v>
      </c>
      <c r="AY71" s="1430">
        <v>40</v>
      </c>
      <c r="AZ71" s="1453"/>
      <c r="BA71" s="1454"/>
      <c r="BB71" s="1455"/>
      <c r="BC71" s="1455"/>
      <c r="BD71" s="1455"/>
      <c r="BE71" s="1455"/>
      <c r="BF71" s="1455"/>
      <c r="BG71" s="1455"/>
      <c r="BH71" s="1455"/>
      <c r="BI71" s="1455"/>
      <c r="BJ71" s="1455"/>
      <c r="BK71" s="1455"/>
      <c r="BL71" s="1455"/>
      <c r="BM71" s="1455"/>
      <c r="BN71" s="1455"/>
      <c r="BO71" s="1455"/>
      <c r="BP71" s="1455"/>
      <c r="BQ71" s="1455"/>
      <c r="BR71" s="1455"/>
      <c r="BS71" s="1455"/>
      <c r="BT71" s="1455"/>
      <c r="BU71" s="1455"/>
      <c r="BV71" s="1455"/>
      <c r="BW71" s="1455"/>
      <c r="BX71" s="1455"/>
      <c r="BY71" s="1455"/>
      <c r="BZ71" s="1455"/>
      <c r="CA71" s="1455"/>
      <c r="CB71" s="1455"/>
      <c r="CC71" s="1455"/>
      <c r="CD71" s="1455"/>
      <c r="CE71" s="1455"/>
      <c r="CF71" s="1455"/>
      <c r="CG71" s="1455"/>
      <c r="CH71" s="1455"/>
      <c r="CI71" s="1455"/>
      <c r="CJ71" s="1455"/>
      <c r="CK71" s="1455"/>
      <c r="CL71" s="1455"/>
      <c r="CM71" s="1455"/>
      <c r="CN71" s="1455"/>
      <c r="CO71" s="1455"/>
      <c r="CP71" s="1455"/>
      <c r="CQ71" s="1455"/>
      <c r="CR71" s="1455"/>
      <c r="CS71" s="1455"/>
      <c r="CT71" s="1455"/>
      <c r="CU71" s="1455"/>
      <c r="CV71" s="1455"/>
      <c r="CW71" s="1455"/>
      <c r="CX71" s="1455"/>
      <c r="CY71" s="1455"/>
      <c r="CZ71" s="1455"/>
      <c r="DA71" s="1455"/>
      <c r="DB71" s="1455"/>
      <c r="DC71" s="1455"/>
      <c r="DD71" s="1455"/>
      <c r="DE71" s="1455"/>
      <c r="DF71" s="1455"/>
      <c r="DG71" s="1455"/>
      <c r="DH71" s="1455"/>
      <c r="DI71" s="1455"/>
      <c r="DJ71" s="1455"/>
      <c r="DK71" s="1455"/>
      <c r="DL71" s="1455"/>
      <c r="DM71" s="1455"/>
      <c r="DN71" s="1455"/>
      <c r="DO71" s="1455"/>
      <c r="DP71" s="1455"/>
      <c r="DQ71" s="1455"/>
      <c r="DR71" s="1455"/>
      <c r="DS71" s="1455"/>
      <c r="DT71" s="1455"/>
      <c r="DU71" s="1455"/>
      <c r="DV71" s="1455"/>
      <c r="DW71" s="1455"/>
      <c r="DX71" s="1455"/>
      <c r="DY71" s="1455"/>
      <c r="DZ71" s="1455"/>
      <c r="EA71" s="1455"/>
      <c r="EB71" s="1455"/>
      <c r="EC71" s="1455"/>
      <c r="ED71" s="1455"/>
      <c r="EE71" s="1455"/>
      <c r="EF71" s="1455"/>
      <c r="EG71" s="1455"/>
      <c r="EH71" s="1455"/>
      <c r="EI71" s="1455"/>
      <c r="EJ71" s="1455"/>
      <c r="EK71" s="1455"/>
      <c r="EL71" s="1455"/>
      <c r="EM71" s="1455"/>
      <c r="EN71" s="1455"/>
      <c r="EO71" s="1455"/>
      <c r="EP71" s="1455"/>
      <c r="EQ71" s="1455"/>
      <c r="ER71" s="1455"/>
      <c r="ES71" s="1455"/>
      <c r="ET71" s="1455"/>
      <c r="EU71" s="1455"/>
      <c r="EV71" s="1455"/>
      <c r="EW71" s="1455"/>
      <c r="EX71" s="1455"/>
      <c r="EY71" s="1455"/>
      <c r="EZ71" s="1455"/>
      <c r="FA71" s="1455"/>
      <c r="FB71" s="1455"/>
      <c r="FC71" s="1455"/>
      <c r="FD71" s="1455"/>
      <c r="FE71" s="1455"/>
      <c r="FF71" s="1455"/>
      <c r="FG71" s="1455"/>
      <c r="FH71" s="1455"/>
      <c r="FI71" s="1455"/>
      <c r="FJ71" s="1455"/>
      <c r="FK71" s="1455"/>
      <c r="FL71" s="1455"/>
      <c r="FM71" s="1455"/>
      <c r="FN71" s="1455"/>
      <c r="FO71" s="1455"/>
      <c r="FP71" s="1455"/>
      <c r="FQ71" s="1455"/>
      <c r="FR71" s="1455"/>
      <c r="FS71" s="1455"/>
      <c r="FT71" s="1455"/>
      <c r="FU71" s="1455"/>
      <c r="FV71" s="1455"/>
      <c r="FW71" s="1455"/>
      <c r="FX71" s="1455"/>
      <c r="FY71" s="1455"/>
      <c r="FZ71" s="1455"/>
      <c r="GA71" s="1455"/>
      <c r="GB71" s="1455"/>
      <c r="GC71" s="1455"/>
      <c r="GD71" s="1455"/>
      <c r="GE71" s="1455"/>
      <c r="GF71" s="1455"/>
      <c r="GG71" s="1455"/>
      <c r="GH71" s="1455"/>
      <c r="GI71" s="1455"/>
      <c r="GJ71" s="1455"/>
      <c r="GK71" s="1455"/>
      <c r="GL71" s="1455"/>
      <c r="GM71" s="1455"/>
      <c r="GN71" s="1455"/>
      <c r="GO71" s="1455"/>
      <c r="GP71" s="1455"/>
      <c r="GQ71" s="1455"/>
      <c r="GR71" s="1455"/>
      <c r="GS71" s="1455"/>
      <c r="GT71" s="1455"/>
      <c r="GU71" s="1455"/>
      <c r="GV71" s="1455"/>
      <c r="GW71" s="1455"/>
      <c r="GX71" s="1455"/>
      <c r="GY71" s="1455"/>
      <c r="GZ71" s="1455"/>
      <c r="HA71" s="1455"/>
      <c r="HB71" s="1455"/>
      <c r="HC71" s="1455"/>
      <c r="HD71" s="1455"/>
      <c r="HE71" s="1455"/>
      <c r="HF71" s="1455"/>
      <c r="HG71" s="1455"/>
      <c r="HH71" s="1455"/>
      <c r="HI71" s="1455"/>
      <c r="HJ71" s="1455"/>
      <c r="HK71" s="1455"/>
      <c r="HL71" s="1455"/>
      <c r="HM71" s="1455"/>
      <c r="HN71" s="1455"/>
      <c r="HO71" s="1455"/>
      <c r="HP71" s="1455"/>
      <c r="HQ71" s="1455"/>
      <c r="HR71" s="1455"/>
      <c r="HS71" s="1455"/>
      <c r="HT71" s="1455"/>
      <c r="HU71" s="1455"/>
      <c r="HV71" s="1455"/>
      <c r="HW71" s="1455"/>
      <c r="HX71" s="1455"/>
      <c r="HY71" s="1455"/>
      <c r="HZ71" s="1455"/>
      <c r="IA71" s="1455"/>
      <c r="IB71" s="1455"/>
      <c r="IC71" s="1455"/>
      <c r="ID71" s="1455"/>
      <c r="IE71" s="1455"/>
      <c r="IF71" s="1455"/>
      <c r="IG71" s="1455"/>
      <c r="IH71" s="1455"/>
      <c r="II71" s="1455"/>
      <c r="IJ71" s="1455"/>
      <c r="IK71" s="1455"/>
      <c r="IL71" s="1455"/>
      <c r="IM71" s="1455"/>
      <c r="IN71" s="1455"/>
      <c r="IO71" s="1455"/>
      <c r="IP71" s="1455"/>
      <c r="IQ71" s="1455"/>
      <c r="IR71" s="1455"/>
      <c r="IS71" s="1455"/>
      <c r="IT71" s="1455"/>
      <c r="IU71" s="1455"/>
      <c r="IV71" s="1455"/>
      <c r="IW71" s="1455"/>
      <c r="IX71" s="1455"/>
      <c r="IY71" s="1455"/>
      <c r="IZ71" s="1455"/>
      <c r="JA71" s="1455"/>
      <c r="JB71" s="1455"/>
      <c r="JC71" s="1455"/>
      <c r="JD71" s="1455"/>
      <c r="JE71" s="1455"/>
      <c r="JF71" s="1455"/>
      <c r="JG71" s="1455"/>
      <c r="JH71" s="1455"/>
      <c r="JI71" s="1455"/>
      <c r="JJ71" s="1455"/>
      <c r="JK71" s="1455"/>
      <c r="JL71" s="1455"/>
      <c r="JM71" s="1455"/>
      <c r="JN71" s="1455"/>
      <c r="JO71" s="1455"/>
      <c r="JP71" s="1455"/>
      <c r="JQ71" s="1455"/>
      <c r="JR71" s="1455"/>
      <c r="JS71" s="1455"/>
      <c r="JT71" s="1455"/>
      <c r="JU71" s="1455"/>
      <c r="JV71" s="1455"/>
      <c r="JW71" s="1455"/>
      <c r="JX71" s="1455"/>
      <c r="JY71" s="1455"/>
      <c r="JZ71" s="1455"/>
      <c r="KA71" s="1455"/>
      <c r="KB71" s="1455"/>
      <c r="KC71" s="1455"/>
      <c r="KD71" s="1455"/>
      <c r="KE71" s="1455"/>
      <c r="KF71" s="1455"/>
      <c r="KG71" s="1455"/>
      <c r="KH71" s="1455"/>
      <c r="KI71" s="1455"/>
      <c r="KJ71" s="1455"/>
      <c r="KK71" s="1455"/>
      <c r="KL71" s="1455"/>
      <c r="KM71" s="1455"/>
      <c r="KN71" s="1455"/>
      <c r="KO71" s="1455"/>
      <c r="KP71" s="1455"/>
      <c r="KQ71" s="1455"/>
      <c r="KR71" s="1455"/>
      <c r="KS71" s="1455"/>
      <c r="KT71" s="1455"/>
      <c r="KU71" s="1455"/>
      <c r="KV71" s="1455"/>
      <c r="KW71" s="1455"/>
      <c r="KX71" s="1455"/>
      <c r="KY71" s="1455"/>
      <c r="KZ71" s="1455"/>
      <c r="LA71" s="1455"/>
      <c r="LB71" s="1455"/>
      <c r="LC71" s="1455"/>
      <c r="LD71" s="1455"/>
      <c r="LE71" s="1455"/>
      <c r="LF71" s="1455"/>
      <c r="LG71" s="1455"/>
      <c r="LH71" s="1467"/>
      <c r="LI71" s="1467"/>
      <c r="LJ71" s="1467"/>
      <c r="LK71" s="1467"/>
      <c r="LL71" s="1467"/>
      <c r="LM71" s="1467"/>
      <c r="LN71" s="1467"/>
      <c r="LO71" s="1645"/>
    </row>
    <row r="72" s="1482" customFormat="1" ht="47" customHeight="1" spans="1:327">
      <c r="A72" s="1513">
        <v>45918</v>
      </c>
      <c r="B72" s="1226" t="s">
        <v>753</v>
      </c>
      <c r="C72" s="1227" t="s">
        <v>115</v>
      </c>
      <c r="D72" s="1228">
        <v>4500179766</v>
      </c>
      <c r="E72" s="1229" t="s">
        <v>3043</v>
      </c>
      <c r="F72" s="1228" t="s">
        <v>4992</v>
      </c>
      <c r="G72" s="1230" t="s">
        <v>4993</v>
      </c>
      <c r="H72" s="1230" t="s">
        <v>4993</v>
      </c>
      <c r="I72" s="1542" t="s">
        <v>4994</v>
      </c>
      <c r="J72" s="1543">
        <v>768</v>
      </c>
      <c r="K72" s="1544">
        <v>0</v>
      </c>
      <c r="L72" s="1544">
        <v>96</v>
      </c>
      <c r="M72" s="1545">
        <f t="shared" si="20"/>
        <v>8</v>
      </c>
      <c r="N72" s="1274">
        <v>45967</v>
      </c>
      <c r="O72" s="1274">
        <v>45965</v>
      </c>
      <c r="P72" s="1546"/>
      <c r="Q72" s="1576" t="s">
        <v>78</v>
      </c>
      <c r="R72" s="1577">
        <v>768</v>
      </c>
      <c r="S72" s="1577">
        <f t="shared" si="19"/>
        <v>0</v>
      </c>
      <c r="T72" s="1575"/>
      <c r="U72" s="1571" t="s">
        <v>829</v>
      </c>
      <c r="V72" s="1572" t="s">
        <v>4983</v>
      </c>
      <c r="W72" s="1572" t="s">
        <v>111</v>
      </c>
      <c r="X72" s="1573">
        <v>45925</v>
      </c>
      <c r="Y72" s="1595" t="s">
        <v>88</v>
      </c>
      <c r="Z72" s="1573" t="s">
        <v>4984</v>
      </c>
      <c r="AA72" s="1596"/>
      <c r="AB72" s="1595"/>
      <c r="AC72" s="1682" t="s">
        <v>4985</v>
      </c>
      <c r="AD72" s="1358" t="s">
        <v>122</v>
      </c>
      <c r="AE72" s="1598">
        <v>1.273</v>
      </c>
      <c r="AF72" s="1599">
        <f t="shared" si="21"/>
        <v>977.664</v>
      </c>
      <c r="AG72" s="1612" t="s">
        <v>3048</v>
      </c>
      <c r="AH72" s="1613" t="s">
        <v>81</v>
      </c>
      <c r="AI72" s="1603" t="s">
        <v>1721</v>
      </c>
      <c r="AJ72" s="1613">
        <f t="shared" si="22"/>
        <v>768</v>
      </c>
      <c r="AK72" s="1614"/>
      <c r="AL72" s="1615">
        <f t="shared" si="31"/>
        <v>32</v>
      </c>
      <c r="AM72" s="1615"/>
      <c r="AN72" s="1615"/>
      <c r="AO72" s="1615"/>
      <c r="AP72" s="1615" t="s">
        <v>63</v>
      </c>
      <c r="AQ72" s="1623">
        <f t="shared" si="24"/>
        <v>768</v>
      </c>
      <c r="AR72" s="1615"/>
      <c r="AS72" s="1624"/>
      <c r="AT72" s="1625"/>
      <c r="AU72" s="1625">
        <f>J72</f>
        <v>768</v>
      </c>
      <c r="AV72" s="1625"/>
      <c r="AW72" s="1640"/>
      <c r="AX72" s="1641">
        <v>920</v>
      </c>
      <c r="AY72" s="1430">
        <v>40</v>
      </c>
      <c r="AZ72" s="1453"/>
      <c r="BA72" s="1454"/>
      <c r="BB72" s="1455"/>
      <c r="BC72" s="1455"/>
      <c r="BD72" s="1455"/>
      <c r="BE72" s="1455"/>
      <c r="BF72" s="1455"/>
      <c r="BG72" s="1455"/>
      <c r="BH72" s="1455"/>
      <c r="BI72" s="1455"/>
      <c r="BJ72" s="1455"/>
      <c r="BK72" s="1455"/>
      <c r="BL72" s="1455"/>
      <c r="BM72" s="1455"/>
      <c r="BN72" s="1455"/>
      <c r="BO72" s="1455"/>
      <c r="BP72" s="1455"/>
      <c r="BQ72" s="1455"/>
      <c r="BR72" s="1455"/>
      <c r="BS72" s="1455"/>
      <c r="BT72" s="1455"/>
      <c r="BU72" s="1455"/>
      <c r="BV72" s="1455"/>
      <c r="BW72" s="1455"/>
      <c r="BX72" s="1455"/>
      <c r="BY72" s="1455"/>
      <c r="BZ72" s="1455"/>
      <c r="CA72" s="1455"/>
      <c r="CB72" s="1455"/>
      <c r="CC72" s="1455"/>
      <c r="CD72" s="1455"/>
      <c r="CE72" s="1455"/>
      <c r="CF72" s="1455"/>
      <c r="CG72" s="1455"/>
      <c r="CH72" s="1455"/>
      <c r="CI72" s="1455"/>
      <c r="CJ72" s="1455"/>
      <c r="CK72" s="1455"/>
      <c r="CL72" s="1455"/>
      <c r="CM72" s="1455"/>
      <c r="CN72" s="1455"/>
      <c r="CO72" s="1455"/>
      <c r="CP72" s="1455"/>
      <c r="CQ72" s="1455"/>
      <c r="CR72" s="1455"/>
      <c r="CS72" s="1455"/>
      <c r="CT72" s="1455"/>
      <c r="CU72" s="1455"/>
      <c r="CV72" s="1455"/>
      <c r="CW72" s="1455"/>
      <c r="CX72" s="1455"/>
      <c r="CY72" s="1455"/>
      <c r="CZ72" s="1455"/>
      <c r="DA72" s="1455"/>
      <c r="DB72" s="1455"/>
      <c r="DC72" s="1455"/>
      <c r="DD72" s="1455"/>
      <c r="DE72" s="1455"/>
      <c r="DF72" s="1455"/>
      <c r="DG72" s="1455"/>
      <c r="DH72" s="1455"/>
      <c r="DI72" s="1455"/>
      <c r="DJ72" s="1455"/>
      <c r="DK72" s="1455"/>
      <c r="DL72" s="1455"/>
      <c r="DM72" s="1455"/>
      <c r="DN72" s="1455"/>
      <c r="DO72" s="1455"/>
      <c r="DP72" s="1455"/>
      <c r="DQ72" s="1455"/>
      <c r="DR72" s="1455"/>
      <c r="DS72" s="1455"/>
      <c r="DT72" s="1455"/>
      <c r="DU72" s="1455"/>
      <c r="DV72" s="1455"/>
      <c r="DW72" s="1455"/>
      <c r="DX72" s="1455"/>
      <c r="DY72" s="1455"/>
      <c r="DZ72" s="1455"/>
      <c r="EA72" s="1455"/>
      <c r="EB72" s="1455"/>
      <c r="EC72" s="1455"/>
      <c r="ED72" s="1455"/>
      <c r="EE72" s="1455"/>
      <c r="EF72" s="1455"/>
      <c r="EG72" s="1455"/>
      <c r="EH72" s="1455"/>
      <c r="EI72" s="1455"/>
      <c r="EJ72" s="1455"/>
      <c r="EK72" s="1455"/>
      <c r="EL72" s="1455"/>
      <c r="EM72" s="1455"/>
      <c r="EN72" s="1455"/>
      <c r="EO72" s="1455"/>
      <c r="EP72" s="1455"/>
      <c r="EQ72" s="1455"/>
      <c r="ER72" s="1455"/>
      <c r="ES72" s="1455"/>
      <c r="ET72" s="1455"/>
      <c r="EU72" s="1455"/>
      <c r="EV72" s="1455"/>
      <c r="EW72" s="1455"/>
      <c r="EX72" s="1455"/>
      <c r="EY72" s="1455"/>
      <c r="EZ72" s="1455"/>
      <c r="FA72" s="1455"/>
      <c r="FB72" s="1455"/>
      <c r="FC72" s="1455"/>
      <c r="FD72" s="1455"/>
      <c r="FE72" s="1455"/>
      <c r="FF72" s="1455"/>
      <c r="FG72" s="1455"/>
      <c r="FH72" s="1455"/>
      <c r="FI72" s="1455"/>
      <c r="FJ72" s="1455"/>
      <c r="FK72" s="1455"/>
      <c r="FL72" s="1455"/>
      <c r="FM72" s="1455"/>
      <c r="FN72" s="1455"/>
      <c r="FO72" s="1455"/>
      <c r="FP72" s="1455"/>
      <c r="FQ72" s="1455"/>
      <c r="FR72" s="1455"/>
      <c r="FS72" s="1455"/>
      <c r="FT72" s="1455"/>
      <c r="FU72" s="1455"/>
      <c r="FV72" s="1455"/>
      <c r="FW72" s="1455"/>
      <c r="FX72" s="1455"/>
      <c r="FY72" s="1455"/>
      <c r="FZ72" s="1455"/>
      <c r="GA72" s="1455"/>
      <c r="GB72" s="1455"/>
      <c r="GC72" s="1455"/>
      <c r="GD72" s="1455"/>
      <c r="GE72" s="1455"/>
      <c r="GF72" s="1455"/>
      <c r="GG72" s="1455"/>
      <c r="GH72" s="1455"/>
      <c r="GI72" s="1455"/>
      <c r="GJ72" s="1455"/>
      <c r="GK72" s="1455"/>
      <c r="GL72" s="1455"/>
      <c r="GM72" s="1455"/>
      <c r="GN72" s="1455"/>
      <c r="GO72" s="1455"/>
      <c r="GP72" s="1455"/>
      <c r="GQ72" s="1455"/>
      <c r="GR72" s="1455"/>
      <c r="GS72" s="1455"/>
      <c r="GT72" s="1455"/>
      <c r="GU72" s="1455"/>
      <c r="GV72" s="1455"/>
      <c r="GW72" s="1455"/>
      <c r="GX72" s="1455"/>
      <c r="GY72" s="1455"/>
      <c r="GZ72" s="1455"/>
      <c r="HA72" s="1455"/>
      <c r="HB72" s="1455"/>
      <c r="HC72" s="1455"/>
      <c r="HD72" s="1455"/>
      <c r="HE72" s="1455"/>
      <c r="HF72" s="1455"/>
      <c r="HG72" s="1455"/>
      <c r="HH72" s="1455"/>
      <c r="HI72" s="1455"/>
      <c r="HJ72" s="1455"/>
      <c r="HK72" s="1455"/>
      <c r="HL72" s="1455"/>
      <c r="HM72" s="1455"/>
      <c r="HN72" s="1455"/>
      <c r="HO72" s="1455"/>
      <c r="HP72" s="1455"/>
      <c r="HQ72" s="1455"/>
      <c r="HR72" s="1455"/>
      <c r="HS72" s="1455"/>
      <c r="HT72" s="1455"/>
      <c r="HU72" s="1455"/>
      <c r="HV72" s="1455"/>
      <c r="HW72" s="1455"/>
      <c r="HX72" s="1455"/>
      <c r="HY72" s="1455"/>
      <c r="HZ72" s="1455"/>
      <c r="IA72" s="1455"/>
      <c r="IB72" s="1455"/>
      <c r="IC72" s="1455"/>
      <c r="ID72" s="1455"/>
      <c r="IE72" s="1455"/>
      <c r="IF72" s="1455"/>
      <c r="IG72" s="1455"/>
      <c r="IH72" s="1455"/>
      <c r="II72" s="1455"/>
      <c r="IJ72" s="1455"/>
      <c r="IK72" s="1455"/>
      <c r="IL72" s="1455"/>
      <c r="IM72" s="1455"/>
      <c r="IN72" s="1455"/>
      <c r="IO72" s="1455"/>
      <c r="IP72" s="1455"/>
      <c r="IQ72" s="1455"/>
      <c r="IR72" s="1455"/>
      <c r="IS72" s="1455"/>
      <c r="IT72" s="1455"/>
      <c r="IU72" s="1455"/>
      <c r="IV72" s="1455"/>
      <c r="IW72" s="1455"/>
      <c r="IX72" s="1455"/>
      <c r="IY72" s="1455"/>
      <c r="IZ72" s="1455"/>
      <c r="JA72" s="1455"/>
      <c r="JB72" s="1455"/>
      <c r="JC72" s="1455"/>
      <c r="JD72" s="1455"/>
      <c r="JE72" s="1455"/>
      <c r="JF72" s="1455"/>
      <c r="JG72" s="1455"/>
      <c r="JH72" s="1455"/>
      <c r="JI72" s="1455"/>
      <c r="JJ72" s="1455"/>
      <c r="JK72" s="1455"/>
      <c r="JL72" s="1455"/>
      <c r="JM72" s="1455"/>
      <c r="JN72" s="1455"/>
      <c r="JO72" s="1455"/>
      <c r="JP72" s="1455"/>
      <c r="JQ72" s="1455"/>
      <c r="JR72" s="1455"/>
      <c r="JS72" s="1455"/>
      <c r="JT72" s="1455"/>
      <c r="JU72" s="1455"/>
      <c r="JV72" s="1455"/>
      <c r="JW72" s="1455"/>
      <c r="JX72" s="1455"/>
      <c r="JY72" s="1455"/>
      <c r="JZ72" s="1455"/>
      <c r="KA72" s="1455"/>
      <c r="KB72" s="1455"/>
      <c r="KC72" s="1455"/>
      <c r="KD72" s="1455"/>
      <c r="KE72" s="1455"/>
      <c r="KF72" s="1455"/>
      <c r="KG72" s="1455"/>
      <c r="KH72" s="1455"/>
      <c r="KI72" s="1455"/>
      <c r="KJ72" s="1455"/>
      <c r="KK72" s="1455"/>
      <c r="KL72" s="1455"/>
      <c r="KM72" s="1455"/>
      <c r="KN72" s="1455"/>
      <c r="KO72" s="1455"/>
      <c r="KP72" s="1455"/>
      <c r="KQ72" s="1455"/>
      <c r="KR72" s="1455"/>
      <c r="KS72" s="1455"/>
      <c r="KT72" s="1455"/>
      <c r="KU72" s="1455"/>
      <c r="KV72" s="1455"/>
      <c r="KW72" s="1455"/>
      <c r="KX72" s="1455"/>
      <c r="KY72" s="1455"/>
      <c r="KZ72" s="1455"/>
      <c r="LA72" s="1455"/>
      <c r="LB72" s="1455"/>
      <c r="LC72" s="1455"/>
      <c r="LD72" s="1455"/>
      <c r="LE72" s="1455"/>
      <c r="LF72" s="1455"/>
      <c r="LG72" s="1455"/>
      <c r="LH72" s="1467"/>
      <c r="LI72" s="1467"/>
      <c r="LJ72" s="1467"/>
      <c r="LK72" s="1467"/>
      <c r="LL72" s="1467"/>
      <c r="LM72" s="1467"/>
      <c r="LN72" s="1467"/>
      <c r="LO72" s="1645"/>
    </row>
    <row r="73" s="1482" customFormat="1" ht="47" customHeight="1" spans="1:327">
      <c r="A73" s="1513">
        <v>45918</v>
      </c>
      <c r="B73" s="1226" t="s">
        <v>753</v>
      </c>
      <c r="C73" s="1227" t="s">
        <v>115</v>
      </c>
      <c r="D73" s="1228">
        <v>4500179766</v>
      </c>
      <c r="E73" s="1229" t="s">
        <v>3043</v>
      </c>
      <c r="F73" s="1228" t="s">
        <v>4995</v>
      </c>
      <c r="G73" s="1048" t="s">
        <v>4996</v>
      </c>
      <c r="H73" s="1230" t="s">
        <v>4996</v>
      </c>
      <c r="I73" s="1542" t="s">
        <v>4997</v>
      </c>
      <c r="J73" s="1543">
        <v>768</v>
      </c>
      <c r="K73" s="1544">
        <v>0</v>
      </c>
      <c r="L73" s="1544">
        <v>96</v>
      </c>
      <c r="M73" s="1545">
        <f t="shared" si="20"/>
        <v>8</v>
      </c>
      <c r="N73" s="1274">
        <v>45967</v>
      </c>
      <c r="O73" s="1274">
        <v>45965</v>
      </c>
      <c r="P73" s="1546"/>
      <c r="Q73" s="1576" t="s">
        <v>78</v>
      </c>
      <c r="R73" s="1577">
        <v>768</v>
      </c>
      <c r="S73" s="1577">
        <f t="shared" si="19"/>
        <v>0</v>
      </c>
      <c r="T73" s="1575"/>
      <c r="U73" s="1571" t="s">
        <v>829</v>
      </c>
      <c r="V73" s="1572" t="s">
        <v>4983</v>
      </c>
      <c r="W73" s="1572" t="s">
        <v>111</v>
      </c>
      <c r="X73" s="1573">
        <v>45925</v>
      </c>
      <c r="Y73" s="1595" t="s">
        <v>88</v>
      </c>
      <c r="Z73" s="1573" t="s">
        <v>4984</v>
      </c>
      <c r="AA73" s="1596"/>
      <c r="AB73" s="1595"/>
      <c r="AC73" s="1682" t="s">
        <v>4985</v>
      </c>
      <c r="AD73" s="1358" t="s">
        <v>122</v>
      </c>
      <c r="AE73" s="1598">
        <v>1.273</v>
      </c>
      <c r="AF73" s="1599">
        <f t="shared" si="21"/>
        <v>977.664</v>
      </c>
      <c r="AG73" s="1612" t="s">
        <v>3048</v>
      </c>
      <c r="AH73" s="1613" t="s">
        <v>81</v>
      </c>
      <c r="AI73" s="1603" t="s">
        <v>3815</v>
      </c>
      <c r="AJ73" s="1613">
        <f t="shared" si="22"/>
        <v>768</v>
      </c>
      <c r="AK73" s="1614"/>
      <c r="AL73" s="1615">
        <f t="shared" si="31"/>
        <v>32</v>
      </c>
      <c r="AM73" s="1615"/>
      <c r="AN73" s="1615"/>
      <c r="AO73" s="1615"/>
      <c r="AP73" s="1615" t="s">
        <v>63</v>
      </c>
      <c r="AQ73" s="1623">
        <f t="shared" si="24"/>
        <v>768</v>
      </c>
      <c r="AR73" s="1615"/>
      <c r="AS73" s="1624"/>
      <c r="AT73" s="1625"/>
      <c r="AU73" s="1625"/>
      <c r="AV73" s="1625"/>
      <c r="AW73" s="1640">
        <f>J73</f>
        <v>768</v>
      </c>
      <c r="AX73" s="1641">
        <v>920</v>
      </c>
      <c r="AY73" s="1430">
        <v>40</v>
      </c>
      <c r="AZ73" s="1453"/>
      <c r="BA73" s="1454"/>
      <c r="BB73" s="1455"/>
      <c r="BC73" s="1455"/>
      <c r="BD73" s="1455"/>
      <c r="BE73" s="1455"/>
      <c r="BF73" s="1455"/>
      <c r="BG73" s="1455"/>
      <c r="BH73" s="1455"/>
      <c r="BI73" s="1455"/>
      <c r="BJ73" s="1455"/>
      <c r="BK73" s="1455"/>
      <c r="BL73" s="1455"/>
      <c r="BM73" s="1455"/>
      <c r="BN73" s="1455"/>
      <c r="BO73" s="1455"/>
      <c r="BP73" s="1455"/>
      <c r="BQ73" s="1455"/>
      <c r="BR73" s="1455"/>
      <c r="BS73" s="1455"/>
      <c r="BT73" s="1455"/>
      <c r="BU73" s="1455"/>
      <c r="BV73" s="1455"/>
      <c r="BW73" s="1455"/>
      <c r="BX73" s="1455"/>
      <c r="BY73" s="1455"/>
      <c r="BZ73" s="1455"/>
      <c r="CA73" s="1455"/>
      <c r="CB73" s="1455"/>
      <c r="CC73" s="1455"/>
      <c r="CD73" s="1455"/>
      <c r="CE73" s="1455"/>
      <c r="CF73" s="1455"/>
      <c r="CG73" s="1455"/>
      <c r="CH73" s="1455"/>
      <c r="CI73" s="1455"/>
      <c r="CJ73" s="1455"/>
      <c r="CK73" s="1455"/>
      <c r="CL73" s="1455"/>
      <c r="CM73" s="1455"/>
      <c r="CN73" s="1455"/>
      <c r="CO73" s="1455"/>
      <c r="CP73" s="1455"/>
      <c r="CQ73" s="1455"/>
      <c r="CR73" s="1455"/>
      <c r="CS73" s="1455"/>
      <c r="CT73" s="1455"/>
      <c r="CU73" s="1455"/>
      <c r="CV73" s="1455"/>
      <c r="CW73" s="1455"/>
      <c r="CX73" s="1455"/>
      <c r="CY73" s="1455"/>
      <c r="CZ73" s="1455"/>
      <c r="DA73" s="1455"/>
      <c r="DB73" s="1455"/>
      <c r="DC73" s="1455"/>
      <c r="DD73" s="1455"/>
      <c r="DE73" s="1455"/>
      <c r="DF73" s="1455"/>
      <c r="DG73" s="1455"/>
      <c r="DH73" s="1455"/>
      <c r="DI73" s="1455"/>
      <c r="DJ73" s="1455"/>
      <c r="DK73" s="1455"/>
      <c r="DL73" s="1455"/>
      <c r="DM73" s="1455"/>
      <c r="DN73" s="1455"/>
      <c r="DO73" s="1455"/>
      <c r="DP73" s="1455"/>
      <c r="DQ73" s="1455"/>
      <c r="DR73" s="1455"/>
      <c r="DS73" s="1455"/>
      <c r="DT73" s="1455"/>
      <c r="DU73" s="1455"/>
      <c r="DV73" s="1455"/>
      <c r="DW73" s="1455"/>
      <c r="DX73" s="1455"/>
      <c r="DY73" s="1455"/>
      <c r="DZ73" s="1455"/>
      <c r="EA73" s="1455"/>
      <c r="EB73" s="1455"/>
      <c r="EC73" s="1455"/>
      <c r="ED73" s="1455"/>
      <c r="EE73" s="1455"/>
      <c r="EF73" s="1455"/>
      <c r="EG73" s="1455"/>
      <c r="EH73" s="1455"/>
      <c r="EI73" s="1455"/>
      <c r="EJ73" s="1455"/>
      <c r="EK73" s="1455"/>
      <c r="EL73" s="1455"/>
      <c r="EM73" s="1455"/>
      <c r="EN73" s="1455"/>
      <c r="EO73" s="1455"/>
      <c r="EP73" s="1455"/>
      <c r="EQ73" s="1455"/>
      <c r="ER73" s="1455"/>
      <c r="ES73" s="1455"/>
      <c r="ET73" s="1455"/>
      <c r="EU73" s="1455"/>
      <c r="EV73" s="1455"/>
      <c r="EW73" s="1455"/>
      <c r="EX73" s="1455"/>
      <c r="EY73" s="1455"/>
      <c r="EZ73" s="1455"/>
      <c r="FA73" s="1455"/>
      <c r="FB73" s="1455"/>
      <c r="FC73" s="1455"/>
      <c r="FD73" s="1455"/>
      <c r="FE73" s="1455"/>
      <c r="FF73" s="1455"/>
      <c r="FG73" s="1455"/>
      <c r="FH73" s="1455"/>
      <c r="FI73" s="1455"/>
      <c r="FJ73" s="1455"/>
      <c r="FK73" s="1455"/>
      <c r="FL73" s="1455"/>
      <c r="FM73" s="1455"/>
      <c r="FN73" s="1455"/>
      <c r="FO73" s="1455"/>
      <c r="FP73" s="1455"/>
      <c r="FQ73" s="1455"/>
      <c r="FR73" s="1455"/>
      <c r="FS73" s="1455"/>
      <c r="FT73" s="1455"/>
      <c r="FU73" s="1455"/>
      <c r="FV73" s="1455"/>
      <c r="FW73" s="1455"/>
      <c r="FX73" s="1455"/>
      <c r="FY73" s="1455"/>
      <c r="FZ73" s="1455"/>
      <c r="GA73" s="1455"/>
      <c r="GB73" s="1455"/>
      <c r="GC73" s="1455"/>
      <c r="GD73" s="1455"/>
      <c r="GE73" s="1455"/>
      <c r="GF73" s="1455"/>
      <c r="GG73" s="1455"/>
      <c r="GH73" s="1455"/>
      <c r="GI73" s="1455"/>
      <c r="GJ73" s="1455"/>
      <c r="GK73" s="1455"/>
      <c r="GL73" s="1455"/>
      <c r="GM73" s="1455"/>
      <c r="GN73" s="1455"/>
      <c r="GO73" s="1455"/>
      <c r="GP73" s="1455"/>
      <c r="GQ73" s="1455"/>
      <c r="GR73" s="1455"/>
      <c r="GS73" s="1455"/>
      <c r="GT73" s="1455"/>
      <c r="GU73" s="1455"/>
      <c r="GV73" s="1455"/>
      <c r="GW73" s="1455"/>
      <c r="GX73" s="1455"/>
      <c r="GY73" s="1455"/>
      <c r="GZ73" s="1455"/>
      <c r="HA73" s="1455"/>
      <c r="HB73" s="1455"/>
      <c r="HC73" s="1455"/>
      <c r="HD73" s="1455"/>
      <c r="HE73" s="1455"/>
      <c r="HF73" s="1455"/>
      <c r="HG73" s="1455"/>
      <c r="HH73" s="1455"/>
      <c r="HI73" s="1455"/>
      <c r="HJ73" s="1455"/>
      <c r="HK73" s="1455"/>
      <c r="HL73" s="1455"/>
      <c r="HM73" s="1455"/>
      <c r="HN73" s="1455"/>
      <c r="HO73" s="1455"/>
      <c r="HP73" s="1455"/>
      <c r="HQ73" s="1455"/>
      <c r="HR73" s="1455"/>
      <c r="HS73" s="1455"/>
      <c r="HT73" s="1455"/>
      <c r="HU73" s="1455"/>
      <c r="HV73" s="1455"/>
      <c r="HW73" s="1455"/>
      <c r="HX73" s="1455"/>
      <c r="HY73" s="1455"/>
      <c r="HZ73" s="1455"/>
      <c r="IA73" s="1455"/>
      <c r="IB73" s="1455"/>
      <c r="IC73" s="1455"/>
      <c r="ID73" s="1455"/>
      <c r="IE73" s="1455"/>
      <c r="IF73" s="1455"/>
      <c r="IG73" s="1455"/>
      <c r="IH73" s="1455"/>
      <c r="II73" s="1455"/>
      <c r="IJ73" s="1455"/>
      <c r="IK73" s="1455"/>
      <c r="IL73" s="1455"/>
      <c r="IM73" s="1455"/>
      <c r="IN73" s="1455"/>
      <c r="IO73" s="1455"/>
      <c r="IP73" s="1455"/>
      <c r="IQ73" s="1455"/>
      <c r="IR73" s="1455"/>
      <c r="IS73" s="1455"/>
      <c r="IT73" s="1455"/>
      <c r="IU73" s="1455"/>
      <c r="IV73" s="1455"/>
      <c r="IW73" s="1455"/>
      <c r="IX73" s="1455"/>
      <c r="IY73" s="1455"/>
      <c r="IZ73" s="1455"/>
      <c r="JA73" s="1455"/>
      <c r="JB73" s="1455"/>
      <c r="JC73" s="1455"/>
      <c r="JD73" s="1455"/>
      <c r="JE73" s="1455"/>
      <c r="JF73" s="1455"/>
      <c r="JG73" s="1455"/>
      <c r="JH73" s="1455"/>
      <c r="JI73" s="1455"/>
      <c r="JJ73" s="1455"/>
      <c r="JK73" s="1455"/>
      <c r="JL73" s="1455"/>
      <c r="JM73" s="1455"/>
      <c r="JN73" s="1455"/>
      <c r="JO73" s="1455"/>
      <c r="JP73" s="1455"/>
      <c r="JQ73" s="1455"/>
      <c r="JR73" s="1455"/>
      <c r="JS73" s="1455"/>
      <c r="JT73" s="1455"/>
      <c r="JU73" s="1455"/>
      <c r="JV73" s="1455"/>
      <c r="JW73" s="1455"/>
      <c r="JX73" s="1455"/>
      <c r="JY73" s="1455"/>
      <c r="JZ73" s="1455"/>
      <c r="KA73" s="1455"/>
      <c r="KB73" s="1455"/>
      <c r="KC73" s="1455"/>
      <c r="KD73" s="1455"/>
      <c r="KE73" s="1455"/>
      <c r="KF73" s="1455"/>
      <c r="KG73" s="1455"/>
      <c r="KH73" s="1455"/>
      <c r="KI73" s="1455"/>
      <c r="KJ73" s="1455"/>
      <c r="KK73" s="1455"/>
      <c r="KL73" s="1455"/>
      <c r="KM73" s="1455"/>
      <c r="KN73" s="1455"/>
      <c r="KO73" s="1455"/>
      <c r="KP73" s="1455"/>
      <c r="KQ73" s="1455"/>
      <c r="KR73" s="1455"/>
      <c r="KS73" s="1455"/>
      <c r="KT73" s="1455"/>
      <c r="KU73" s="1455"/>
      <c r="KV73" s="1455"/>
      <c r="KW73" s="1455"/>
      <c r="KX73" s="1455"/>
      <c r="KY73" s="1455"/>
      <c r="KZ73" s="1455"/>
      <c r="LA73" s="1455"/>
      <c r="LB73" s="1455"/>
      <c r="LC73" s="1455"/>
      <c r="LD73" s="1455"/>
      <c r="LE73" s="1455"/>
      <c r="LF73" s="1455"/>
      <c r="LG73" s="1455"/>
      <c r="LH73" s="1467"/>
      <c r="LI73" s="1467"/>
      <c r="LJ73" s="1467"/>
      <c r="LK73" s="1467"/>
      <c r="LL73" s="1467"/>
      <c r="LM73" s="1467"/>
      <c r="LN73" s="1467"/>
      <c r="LO73" s="1645"/>
    </row>
    <row r="74" s="1482" customFormat="1" ht="47" customHeight="1" spans="1:327">
      <c r="A74" s="1513">
        <v>45925</v>
      </c>
      <c r="B74" s="1226" t="s">
        <v>1870</v>
      </c>
      <c r="C74" s="1227" t="s">
        <v>1811</v>
      </c>
      <c r="D74" s="1228">
        <v>4500180284</v>
      </c>
      <c r="E74" s="1229" t="s">
        <v>4998</v>
      </c>
      <c r="F74" s="1228" t="s">
        <v>4999</v>
      </c>
      <c r="G74" s="1230" t="s">
        <v>4747</v>
      </c>
      <c r="H74" s="1230" t="s">
        <v>4747</v>
      </c>
      <c r="I74" s="1542" t="s">
        <v>4808</v>
      </c>
      <c r="J74" s="1543">
        <v>2400</v>
      </c>
      <c r="K74" s="1544">
        <v>0</v>
      </c>
      <c r="L74" s="1544">
        <v>96</v>
      </c>
      <c r="M74" s="1545">
        <f t="shared" si="20"/>
        <v>25</v>
      </c>
      <c r="N74" s="1274">
        <v>45967</v>
      </c>
      <c r="O74" s="1274">
        <v>45965</v>
      </c>
      <c r="P74" s="1546"/>
      <c r="Q74" s="1576" t="s">
        <v>78</v>
      </c>
      <c r="R74" s="1577">
        <v>2400</v>
      </c>
      <c r="S74" s="1577">
        <f t="shared" si="19"/>
        <v>0</v>
      </c>
      <c r="T74" s="1575"/>
      <c r="U74" s="1571" t="s">
        <v>829</v>
      </c>
      <c r="V74" s="1572" t="s">
        <v>5000</v>
      </c>
      <c r="W74" s="1572" t="s">
        <v>2982</v>
      </c>
      <c r="X74" s="1573">
        <v>45940</v>
      </c>
      <c r="Y74" s="1595" t="s">
        <v>88</v>
      </c>
      <c r="Z74" s="1573">
        <v>45945</v>
      </c>
      <c r="AA74" s="1596"/>
      <c r="AB74" s="1595"/>
      <c r="AC74" s="1683" t="s">
        <v>5001</v>
      </c>
      <c r="AD74" s="1358" t="s">
        <v>1814</v>
      </c>
      <c r="AE74" s="1598">
        <v>1.37</v>
      </c>
      <c r="AF74" s="1599">
        <f t="shared" si="21"/>
        <v>3288</v>
      </c>
      <c r="AG74" s="1612"/>
      <c r="AH74" s="1613" t="s">
        <v>81</v>
      </c>
      <c r="AI74" s="1613">
        <v>5</v>
      </c>
      <c r="AJ74" s="1613">
        <f t="shared" si="22"/>
        <v>2400</v>
      </c>
      <c r="AK74" s="1614"/>
      <c r="AL74" s="1615">
        <f t="shared" si="31"/>
        <v>100</v>
      </c>
      <c r="AM74" s="1615"/>
      <c r="AN74" s="1615"/>
      <c r="AO74" s="1615"/>
      <c r="AP74" s="1615" t="s">
        <v>63</v>
      </c>
      <c r="AQ74" s="1623">
        <f t="shared" si="24"/>
        <v>2400</v>
      </c>
      <c r="AR74" s="1615"/>
      <c r="AS74" s="1624">
        <f>J74/5</f>
        <v>480</v>
      </c>
      <c r="AT74" s="1625">
        <f>J74/5</f>
        <v>480</v>
      </c>
      <c r="AU74" s="1625">
        <f>J74/5</f>
        <v>480</v>
      </c>
      <c r="AV74" s="1625">
        <f>J74/5</f>
        <v>480</v>
      </c>
      <c r="AW74" s="1640">
        <f>J74/5</f>
        <v>480</v>
      </c>
      <c r="AX74" s="1641">
        <f>J74*23/24/COUNT(AS74:AW74)</f>
        <v>460</v>
      </c>
      <c r="AY74" s="1430">
        <f>J74/24/COUNT(AS74:AW74)</f>
        <v>20</v>
      </c>
      <c r="AZ74" s="1453"/>
      <c r="BA74" s="1454"/>
      <c r="BB74" s="1455"/>
      <c r="BC74" s="1455"/>
      <c r="BD74" s="1455"/>
      <c r="BE74" s="1455"/>
      <c r="BF74" s="1455"/>
      <c r="BG74" s="1455"/>
      <c r="BH74" s="1455"/>
      <c r="BI74" s="1455"/>
      <c r="BJ74" s="1455"/>
      <c r="BK74" s="1455"/>
      <c r="BL74" s="1455"/>
      <c r="BM74" s="1455"/>
      <c r="BN74" s="1455"/>
      <c r="BO74" s="1455"/>
      <c r="BP74" s="1455"/>
      <c r="BQ74" s="1455"/>
      <c r="BR74" s="1455"/>
      <c r="BS74" s="1455"/>
      <c r="BT74" s="1455"/>
      <c r="BU74" s="1455"/>
      <c r="BV74" s="1455"/>
      <c r="BW74" s="1455"/>
      <c r="BX74" s="1455"/>
      <c r="BY74" s="1455"/>
      <c r="BZ74" s="1455"/>
      <c r="CA74" s="1455"/>
      <c r="CB74" s="1455"/>
      <c r="CC74" s="1455"/>
      <c r="CD74" s="1455"/>
      <c r="CE74" s="1455"/>
      <c r="CF74" s="1455"/>
      <c r="CG74" s="1455"/>
      <c r="CH74" s="1455"/>
      <c r="CI74" s="1455"/>
      <c r="CJ74" s="1455"/>
      <c r="CK74" s="1455"/>
      <c r="CL74" s="1455"/>
      <c r="CM74" s="1455"/>
      <c r="CN74" s="1455"/>
      <c r="CO74" s="1455"/>
      <c r="CP74" s="1455"/>
      <c r="CQ74" s="1455"/>
      <c r="CR74" s="1455"/>
      <c r="CS74" s="1455"/>
      <c r="CT74" s="1455"/>
      <c r="CU74" s="1455"/>
      <c r="CV74" s="1455"/>
      <c r="CW74" s="1455"/>
      <c r="CX74" s="1455"/>
      <c r="CY74" s="1455"/>
      <c r="CZ74" s="1455"/>
      <c r="DA74" s="1455"/>
      <c r="DB74" s="1455"/>
      <c r="DC74" s="1455"/>
      <c r="DD74" s="1455"/>
      <c r="DE74" s="1455"/>
      <c r="DF74" s="1455"/>
      <c r="DG74" s="1455"/>
      <c r="DH74" s="1455"/>
      <c r="DI74" s="1455"/>
      <c r="DJ74" s="1455"/>
      <c r="DK74" s="1455"/>
      <c r="DL74" s="1455"/>
      <c r="DM74" s="1455"/>
      <c r="DN74" s="1455"/>
      <c r="DO74" s="1455"/>
      <c r="DP74" s="1455"/>
      <c r="DQ74" s="1455"/>
      <c r="DR74" s="1455"/>
      <c r="DS74" s="1455"/>
      <c r="DT74" s="1455"/>
      <c r="DU74" s="1455"/>
      <c r="DV74" s="1455"/>
      <c r="DW74" s="1455"/>
      <c r="DX74" s="1455"/>
      <c r="DY74" s="1455"/>
      <c r="DZ74" s="1455"/>
      <c r="EA74" s="1455"/>
      <c r="EB74" s="1455"/>
      <c r="EC74" s="1455"/>
      <c r="ED74" s="1455"/>
      <c r="EE74" s="1455"/>
      <c r="EF74" s="1455"/>
      <c r="EG74" s="1455"/>
      <c r="EH74" s="1455"/>
      <c r="EI74" s="1455"/>
      <c r="EJ74" s="1455"/>
      <c r="EK74" s="1455"/>
      <c r="EL74" s="1455"/>
      <c r="EM74" s="1455"/>
      <c r="EN74" s="1455"/>
      <c r="EO74" s="1455"/>
      <c r="EP74" s="1455"/>
      <c r="EQ74" s="1455"/>
      <c r="ER74" s="1455"/>
      <c r="ES74" s="1455"/>
      <c r="ET74" s="1455"/>
      <c r="EU74" s="1455"/>
      <c r="EV74" s="1455"/>
      <c r="EW74" s="1455"/>
      <c r="EX74" s="1455"/>
      <c r="EY74" s="1455"/>
      <c r="EZ74" s="1455"/>
      <c r="FA74" s="1455"/>
      <c r="FB74" s="1455"/>
      <c r="FC74" s="1455"/>
      <c r="FD74" s="1455"/>
      <c r="FE74" s="1455"/>
      <c r="FF74" s="1455"/>
      <c r="FG74" s="1455"/>
      <c r="FH74" s="1455"/>
      <c r="FI74" s="1455"/>
      <c r="FJ74" s="1455"/>
      <c r="FK74" s="1455"/>
      <c r="FL74" s="1455"/>
      <c r="FM74" s="1455"/>
      <c r="FN74" s="1455"/>
      <c r="FO74" s="1455"/>
      <c r="FP74" s="1455"/>
      <c r="FQ74" s="1455"/>
      <c r="FR74" s="1455"/>
      <c r="FS74" s="1455"/>
      <c r="FT74" s="1455"/>
      <c r="FU74" s="1455"/>
      <c r="FV74" s="1455"/>
      <c r="FW74" s="1455"/>
      <c r="FX74" s="1455"/>
      <c r="FY74" s="1455"/>
      <c r="FZ74" s="1455"/>
      <c r="GA74" s="1455"/>
      <c r="GB74" s="1455"/>
      <c r="GC74" s="1455"/>
      <c r="GD74" s="1455"/>
      <c r="GE74" s="1455"/>
      <c r="GF74" s="1455"/>
      <c r="GG74" s="1455"/>
      <c r="GH74" s="1455"/>
      <c r="GI74" s="1455"/>
      <c r="GJ74" s="1455"/>
      <c r="GK74" s="1455"/>
      <c r="GL74" s="1455"/>
      <c r="GM74" s="1455"/>
      <c r="GN74" s="1455"/>
      <c r="GO74" s="1455"/>
      <c r="GP74" s="1455"/>
      <c r="GQ74" s="1455"/>
      <c r="GR74" s="1455"/>
      <c r="GS74" s="1455"/>
      <c r="GT74" s="1455"/>
      <c r="GU74" s="1455"/>
      <c r="GV74" s="1455"/>
      <c r="GW74" s="1455"/>
      <c r="GX74" s="1455"/>
      <c r="GY74" s="1455"/>
      <c r="GZ74" s="1455"/>
      <c r="HA74" s="1455"/>
      <c r="HB74" s="1455"/>
      <c r="HC74" s="1455"/>
      <c r="HD74" s="1455"/>
      <c r="HE74" s="1455"/>
      <c r="HF74" s="1455"/>
      <c r="HG74" s="1455"/>
      <c r="HH74" s="1455"/>
      <c r="HI74" s="1455"/>
      <c r="HJ74" s="1455"/>
      <c r="HK74" s="1455"/>
      <c r="HL74" s="1455"/>
      <c r="HM74" s="1455"/>
      <c r="HN74" s="1455"/>
      <c r="HO74" s="1455"/>
      <c r="HP74" s="1455"/>
      <c r="HQ74" s="1455"/>
      <c r="HR74" s="1455"/>
      <c r="HS74" s="1455"/>
      <c r="HT74" s="1455"/>
      <c r="HU74" s="1455"/>
      <c r="HV74" s="1455"/>
      <c r="HW74" s="1455"/>
      <c r="HX74" s="1455"/>
      <c r="HY74" s="1455"/>
      <c r="HZ74" s="1455"/>
      <c r="IA74" s="1455"/>
      <c r="IB74" s="1455"/>
      <c r="IC74" s="1455"/>
      <c r="ID74" s="1455"/>
      <c r="IE74" s="1455"/>
      <c r="IF74" s="1455"/>
      <c r="IG74" s="1455"/>
      <c r="IH74" s="1455"/>
      <c r="II74" s="1455"/>
      <c r="IJ74" s="1455"/>
      <c r="IK74" s="1455"/>
      <c r="IL74" s="1455"/>
      <c r="IM74" s="1455"/>
      <c r="IN74" s="1455"/>
      <c r="IO74" s="1455"/>
      <c r="IP74" s="1455"/>
      <c r="IQ74" s="1455"/>
      <c r="IR74" s="1455"/>
      <c r="IS74" s="1455"/>
      <c r="IT74" s="1455"/>
      <c r="IU74" s="1455"/>
      <c r="IV74" s="1455"/>
      <c r="IW74" s="1455"/>
      <c r="IX74" s="1455"/>
      <c r="IY74" s="1455"/>
      <c r="IZ74" s="1455"/>
      <c r="JA74" s="1455"/>
      <c r="JB74" s="1455"/>
      <c r="JC74" s="1455"/>
      <c r="JD74" s="1455"/>
      <c r="JE74" s="1455"/>
      <c r="JF74" s="1455"/>
      <c r="JG74" s="1455"/>
      <c r="JH74" s="1455"/>
      <c r="JI74" s="1455"/>
      <c r="JJ74" s="1455"/>
      <c r="JK74" s="1455"/>
      <c r="JL74" s="1455"/>
      <c r="JM74" s="1455"/>
      <c r="JN74" s="1455"/>
      <c r="JO74" s="1455"/>
      <c r="JP74" s="1455"/>
      <c r="JQ74" s="1455"/>
      <c r="JR74" s="1455"/>
      <c r="JS74" s="1455"/>
      <c r="JT74" s="1455"/>
      <c r="JU74" s="1455"/>
      <c r="JV74" s="1455"/>
      <c r="JW74" s="1455"/>
      <c r="JX74" s="1455"/>
      <c r="JY74" s="1455"/>
      <c r="JZ74" s="1455"/>
      <c r="KA74" s="1455"/>
      <c r="KB74" s="1455"/>
      <c r="KC74" s="1455"/>
      <c r="KD74" s="1455"/>
      <c r="KE74" s="1455"/>
      <c r="KF74" s="1455"/>
      <c r="KG74" s="1455"/>
      <c r="KH74" s="1455"/>
      <c r="KI74" s="1455"/>
      <c r="KJ74" s="1455"/>
      <c r="KK74" s="1455"/>
      <c r="KL74" s="1455"/>
      <c r="KM74" s="1455"/>
      <c r="KN74" s="1455"/>
      <c r="KO74" s="1455"/>
      <c r="KP74" s="1455"/>
      <c r="KQ74" s="1455"/>
      <c r="KR74" s="1455"/>
      <c r="KS74" s="1455"/>
      <c r="KT74" s="1455"/>
      <c r="KU74" s="1455"/>
      <c r="KV74" s="1455"/>
      <c r="KW74" s="1455"/>
      <c r="KX74" s="1455"/>
      <c r="KY74" s="1455"/>
      <c r="KZ74" s="1455"/>
      <c r="LA74" s="1455"/>
      <c r="LB74" s="1455"/>
      <c r="LC74" s="1455"/>
      <c r="LD74" s="1455"/>
      <c r="LE74" s="1455"/>
      <c r="LF74" s="1455"/>
      <c r="LG74" s="1455"/>
      <c r="LH74" s="1467"/>
      <c r="LI74" s="1467"/>
      <c r="LJ74" s="1467"/>
      <c r="LK74" s="1467"/>
      <c r="LL74" s="1467"/>
      <c r="LM74" s="1467"/>
      <c r="LN74" s="1467"/>
      <c r="LO74" s="1645"/>
    </row>
    <row r="75" s="1482" customFormat="1" ht="47" customHeight="1" spans="1:327">
      <c r="A75" s="1513">
        <v>45912</v>
      </c>
      <c r="B75" s="1226" t="s">
        <v>2454</v>
      </c>
      <c r="C75" s="1227" t="s">
        <v>2455</v>
      </c>
      <c r="D75" s="1228">
        <v>4500179409</v>
      </c>
      <c r="E75" s="1229" t="s">
        <v>5002</v>
      </c>
      <c r="F75" s="1228" t="s">
        <v>5003</v>
      </c>
      <c r="G75" s="1230" t="s">
        <v>5004</v>
      </c>
      <c r="H75" s="1230" t="s">
        <v>5004</v>
      </c>
      <c r="I75" s="1542" t="s">
        <v>5005</v>
      </c>
      <c r="J75" s="1543">
        <v>16032</v>
      </c>
      <c r="K75" s="1544">
        <v>0</v>
      </c>
      <c r="L75" s="1544">
        <v>48</v>
      </c>
      <c r="M75" s="1545">
        <f t="shared" si="20"/>
        <v>334</v>
      </c>
      <c r="N75" s="1284">
        <v>45961</v>
      </c>
      <c r="O75" s="1284">
        <f>N75-2</f>
        <v>45959</v>
      </c>
      <c r="P75" s="1546"/>
      <c r="Q75" s="1570" t="s">
        <v>78</v>
      </c>
      <c r="R75" s="1577">
        <f>144+15744+144</f>
        <v>16032</v>
      </c>
      <c r="S75" s="1577">
        <f t="shared" si="19"/>
        <v>0</v>
      </c>
      <c r="T75" s="1575"/>
      <c r="U75" s="1571" t="s">
        <v>829</v>
      </c>
      <c r="V75" s="1572" t="s">
        <v>5006</v>
      </c>
      <c r="W75" s="1572" t="s">
        <v>2982</v>
      </c>
      <c r="X75" s="1573">
        <v>45918</v>
      </c>
      <c r="Y75" s="1595" t="s">
        <v>287</v>
      </c>
      <c r="Z75" s="1573" t="s">
        <v>88</v>
      </c>
      <c r="AA75" s="1596" t="s">
        <v>5007</v>
      </c>
      <c r="AB75" s="1595"/>
      <c r="AC75" s="1132" t="s">
        <v>5008</v>
      </c>
      <c r="AD75" s="1358" t="s">
        <v>122</v>
      </c>
      <c r="AE75" s="1684">
        <v>1.2365</v>
      </c>
      <c r="AF75" s="1599">
        <f t="shared" si="21"/>
        <v>19823.568</v>
      </c>
      <c r="AG75" s="1693" t="s">
        <v>5009</v>
      </c>
      <c r="AH75" s="1613" t="s">
        <v>81</v>
      </c>
      <c r="AI75" s="1603" t="s">
        <v>1720</v>
      </c>
      <c r="AJ75" s="1613"/>
      <c r="AK75" s="1614">
        <f>J75</f>
        <v>16032</v>
      </c>
      <c r="AL75" s="1615"/>
      <c r="AM75" s="1615"/>
      <c r="AN75" s="1615"/>
      <c r="AO75" s="1615"/>
      <c r="AP75" s="1615" t="s">
        <v>64</v>
      </c>
      <c r="AQ75" s="1623"/>
      <c r="AR75" s="1615">
        <f>J75</f>
        <v>16032</v>
      </c>
      <c r="AS75" s="1624">
        <f>J75</f>
        <v>16032</v>
      </c>
      <c r="AT75" s="1625"/>
      <c r="AU75" s="1625"/>
      <c r="AV75" s="1625"/>
      <c r="AW75" s="1640"/>
      <c r="AX75" s="1641">
        <v>920</v>
      </c>
      <c r="AY75" s="1430">
        <v>40</v>
      </c>
      <c r="AZ75" s="1453"/>
      <c r="BA75" s="1454"/>
      <c r="BB75" s="1455"/>
      <c r="BC75" s="1455"/>
      <c r="BD75" s="1455"/>
      <c r="BE75" s="1455"/>
      <c r="BF75" s="1455"/>
      <c r="BG75" s="1455"/>
      <c r="BH75" s="1455"/>
      <c r="BI75" s="1455"/>
      <c r="BJ75" s="1455"/>
      <c r="BK75" s="1455"/>
      <c r="BL75" s="1455"/>
      <c r="BM75" s="1455"/>
      <c r="BN75" s="1455"/>
      <c r="BO75" s="1455"/>
      <c r="BP75" s="1455"/>
      <c r="BQ75" s="1455"/>
      <c r="BR75" s="1455"/>
      <c r="BS75" s="1455"/>
      <c r="BT75" s="1455"/>
      <c r="BU75" s="1455"/>
      <c r="BV75" s="1455"/>
      <c r="BW75" s="1455"/>
      <c r="BX75" s="1455"/>
      <c r="BY75" s="1455"/>
      <c r="BZ75" s="1455"/>
      <c r="CA75" s="1455"/>
      <c r="CB75" s="1455"/>
      <c r="CC75" s="1455"/>
      <c r="CD75" s="1455"/>
      <c r="CE75" s="1455"/>
      <c r="CF75" s="1455"/>
      <c r="CG75" s="1455"/>
      <c r="CH75" s="1455"/>
      <c r="CI75" s="1455"/>
      <c r="CJ75" s="1455"/>
      <c r="CK75" s="1455"/>
      <c r="CL75" s="1455"/>
      <c r="CM75" s="1455"/>
      <c r="CN75" s="1455"/>
      <c r="CO75" s="1455"/>
      <c r="CP75" s="1455"/>
      <c r="CQ75" s="1455"/>
      <c r="CR75" s="1455"/>
      <c r="CS75" s="1455"/>
      <c r="CT75" s="1455"/>
      <c r="CU75" s="1455"/>
      <c r="CV75" s="1455"/>
      <c r="CW75" s="1455"/>
      <c r="CX75" s="1455"/>
      <c r="CY75" s="1455"/>
      <c r="CZ75" s="1455"/>
      <c r="DA75" s="1455"/>
      <c r="DB75" s="1455"/>
      <c r="DC75" s="1455"/>
      <c r="DD75" s="1455"/>
      <c r="DE75" s="1455"/>
      <c r="DF75" s="1455"/>
      <c r="DG75" s="1455"/>
      <c r="DH75" s="1455"/>
      <c r="DI75" s="1455"/>
      <c r="DJ75" s="1455"/>
      <c r="DK75" s="1455"/>
      <c r="DL75" s="1455"/>
      <c r="DM75" s="1455"/>
      <c r="DN75" s="1455"/>
      <c r="DO75" s="1455"/>
      <c r="DP75" s="1455"/>
      <c r="DQ75" s="1455"/>
      <c r="DR75" s="1455"/>
      <c r="DS75" s="1455"/>
      <c r="DT75" s="1455"/>
      <c r="DU75" s="1455"/>
      <c r="DV75" s="1455"/>
      <c r="DW75" s="1455"/>
      <c r="DX75" s="1455"/>
      <c r="DY75" s="1455"/>
      <c r="DZ75" s="1455"/>
      <c r="EA75" s="1455"/>
      <c r="EB75" s="1455"/>
      <c r="EC75" s="1455"/>
      <c r="ED75" s="1455"/>
      <c r="EE75" s="1455"/>
      <c r="EF75" s="1455"/>
      <c r="EG75" s="1455"/>
      <c r="EH75" s="1455"/>
      <c r="EI75" s="1455"/>
      <c r="EJ75" s="1455"/>
      <c r="EK75" s="1455"/>
      <c r="EL75" s="1455"/>
      <c r="EM75" s="1455"/>
      <c r="EN75" s="1455"/>
      <c r="EO75" s="1455"/>
      <c r="EP75" s="1455"/>
      <c r="EQ75" s="1455"/>
      <c r="ER75" s="1455"/>
      <c r="ES75" s="1455"/>
      <c r="ET75" s="1455"/>
      <c r="EU75" s="1455"/>
      <c r="EV75" s="1455"/>
      <c r="EW75" s="1455"/>
      <c r="EX75" s="1455"/>
      <c r="EY75" s="1455"/>
      <c r="EZ75" s="1455"/>
      <c r="FA75" s="1455"/>
      <c r="FB75" s="1455"/>
      <c r="FC75" s="1455"/>
      <c r="FD75" s="1455"/>
      <c r="FE75" s="1455"/>
      <c r="FF75" s="1455"/>
      <c r="FG75" s="1455"/>
      <c r="FH75" s="1455"/>
      <c r="FI75" s="1455"/>
      <c r="FJ75" s="1455"/>
      <c r="FK75" s="1455"/>
      <c r="FL75" s="1455"/>
      <c r="FM75" s="1455"/>
      <c r="FN75" s="1455"/>
      <c r="FO75" s="1455"/>
      <c r="FP75" s="1455"/>
      <c r="FQ75" s="1455"/>
      <c r="FR75" s="1455"/>
      <c r="FS75" s="1455"/>
      <c r="FT75" s="1455"/>
      <c r="FU75" s="1455"/>
      <c r="FV75" s="1455"/>
      <c r="FW75" s="1455"/>
      <c r="FX75" s="1455"/>
      <c r="FY75" s="1455"/>
      <c r="FZ75" s="1455"/>
      <c r="GA75" s="1455"/>
      <c r="GB75" s="1455"/>
      <c r="GC75" s="1455"/>
      <c r="GD75" s="1455"/>
      <c r="GE75" s="1455"/>
      <c r="GF75" s="1455"/>
      <c r="GG75" s="1455"/>
      <c r="GH75" s="1455"/>
      <c r="GI75" s="1455"/>
      <c r="GJ75" s="1455"/>
      <c r="GK75" s="1455"/>
      <c r="GL75" s="1455"/>
      <c r="GM75" s="1455"/>
      <c r="GN75" s="1455"/>
      <c r="GO75" s="1455"/>
      <c r="GP75" s="1455"/>
      <c r="GQ75" s="1455"/>
      <c r="GR75" s="1455"/>
      <c r="GS75" s="1455"/>
      <c r="GT75" s="1455"/>
      <c r="GU75" s="1455"/>
      <c r="GV75" s="1455"/>
      <c r="GW75" s="1455"/>
      <c r="GX75" s="1455"/>
      <c r="GY75" s="1455"/>
      <c r="GZ75" s="1455"/>
      <c r="HA75" s="1455"/>
      <c r="HB75" s="1455"/>
      <c r="HC75" s="1455"/>
      <c r="HD75" s="1455"/>
      <c r="HE75" s="1455"/>
      <c r="HF75" s="1455"/>
      <c r="HG75" s="1455"/>
      <c r="HH75" s="1455"/>
      <c r="HI75" s="1455"/>
      <c r="HJ75" s="1455"/>
      <c r="HK75" s="1455"/>
      <c r="HL75" s="1455"/>
      <c r="HM75" s="1455"/>
      <c r="HN75" s="1455"/>
      <c r="HO75" s="1455"/>
      <c r="HP75" s="1455"/>
      <c r="HQ75" s="1455"/>
      <c r="HR75" s="1455"/>
      <c r="HS75" s="1455"/>
      <c r="HT75" s="1455"/>
      <c r="HU75" s="1455"/>
      <c r="HV75" s="1455"/>
      <c r="HW75" s="1455"/>
      <c r="HX75" s="1455"/>
      <c r="HY75" s="1455"/>
      <c r="HZ75" s="1455"/>
      <c r="IA75" s="1455"/>
      <c r="IB75" s="1455"/>
      <c r="IC75" s="1455"/>
      <c r="ID75" s="1455"/>
      <c r="IE75" s="1455"/>
      <c r="IF75" s="1455"/>
      <c r="IG75" s="1455"/>
      <c r="IH75" s="1455"/>
      <c r="II75" s="1455"/>
      <c r="IJ75" s="1455"/>
      <c r="IK75" s="1455"/>
      <c r="IL75" s="1455"/>
      <c r="IM75" s="1455"/>
      <c r="IN75" s="1455"/>
      <c r="IO75" s="1455"/>
      <c r="IP75" s="1455"/>
      <c r="IQ75" s="1455"/>
      <c r="IR75" s="1455"/>
      <c r="IS75" s="1455"/>
      <c r="IT75" s="1455"/>
      <c r="IU75" s="1455"/>
      <c r="IV75" s="1455"/>
      <c r="IW75" s="1455"/>
      <c r="IX75" s="1455"/>
      <c r="IY75" s="1455"/>
      <c r="IZ75" s="1455"/>
      <c r="JA75" s="1455"/>
      <c r="JB75" s="1455"/>
      <c r="JC75" s="1455"/>
      <c r="JD75" s="1455"/>
      <c r="JE75" s="1455"/>
      <c r="JF75" s="1455"/>
      <c r="JG75" s="1455"/>
      <c r="JH75" s="1455"/>
      <c r="JI75" s="1455"/>
      <c r="JJ75" s="1455"/>
      <c r="JK75" s="1455"/>
      <c r="JL75" s="1455"/>
      <c r="JM75" s="1455"/>
      <c r="JN75" s="1455"/>
      <c r="JO75" s="1455"/>
      <c r="JP75" s="1455"/>
      <c r="JQ75" s="1455"/>
      <c r="JR75" s="1455"/>
      <c r="JS75" s="1455"/>
      <c r="JT75" s="1455"/>
      <c r="JU75" s="1455"/>
      <c r="JV75" s="1455"/>
      <c r="JW75" s="1455"/>
      <c r="JX75" s="1455"/>
      <c r="JY75" s="1455"/>
      <c r="JZ75" s="1455"/>
      <c r="KA75" s="1455"/>
      <c r="KB75" s="1455"/>
      <c r="KC75" s="1455"/>
      <c r="KD75" s="1455"/>
      <c r="KE75" s="1455"/>
      <c r="KF75" s="1455"/>
      <c r="KG75" s="1455"/>
      <c r="KH75" s="1455"/>
      <c r="KI75" s="1455"/>
      <c r="KJ75" s="1455"/>
      <c r="KK75" s="1455"/>
      <c r="KL75" s="1455"/>
      <c r="KM75" s="1455"/>
      <c r="KN75" s="1455"/>
      <c r="KO75" s="1455"/>
      <c r="KP75" s="1455"/>
      <c r="KQ75" s="1455"/>
      <c r="KR75" s="1455"/>
      <c r="KS75" s="1455"/>
      <c r="KT75" s="1455"/>
      <c r="KU75" s="1455"/>
      <c r="KV75" s="1455"/>
      <c r="KW75" s="1455"/>
      <c r="KX75" s="1455"/>
      <c r="KY75" s="1455"/>
      <c r="KZ75" s="1455"/>
      <c r="LA75" s="1455"/>
      <c r="LB75" s="1455"/>
      <c r="LC75" s="1455"/>
      <c r="LD75" s="1455"/>
      <c r="LE75" s="1455"/>
      <c r="LF75" s="1455"/>
      <c r="LG75" s="1455"/>
      <c r="LH75" s="1467"/>
      <c r="LI75" s="1467"/>
      <c r="LJ75" s="1467"/>
      <c r="LK75" s="1467"/>
      <c r="LL75" s="1467"/>
      <c r="LM75" s="1467"/>
      <c r="LN75" s="1467"/>
      <c r="LO75" s="1645"/>
    </row>
    <row r="76" s="1482" customFormat="1" ht="47" customHeight="1" spans="1:327">
      <c r="A76" s="1513">
        <v>45912</v>
      </c>
      <c r="B76" s="1226" t="s">
        <v>2454</v>
      </c>
      <c r="C76" s="1227" t="s">
        <v>2455</v>
      </c>
      <c r="D76" s="1228">
        <v>4500179409</v>
      </c>
      <c r="E76" s="1229" t="s">
        <v>5002</v>
      </c>
      <c r="F76" s="1228" t="s">
        <v>5010</v>
      </c>
      <c r="G76" s="1230" t="s">
        <v>5011</v>
      </c>
      <c r="H76" s="1230" t="s">
        <v>5011</v>
      </c>
      <c r="I76" s="1542" t="s">
        <v>5012</v>
      </c>
      <c r="J76" s="1543">
        <v>11040</v>
      </c>
      <c r="K76" s="1544">
        <v>0</v>
      </c>
      <c r="L76" s="1544">
        <v>48</v>
      </c>
      <c r="M76" s="1545">
        <f t="shared" si="20"/>
        <v>230</v>
      </c>
      <c r="N76" s="1284">
        <v>45961</v>
      </c>
      <c r="O76" s="1284">
        <f>N76-2</f>
        <v>45959</v>
      </c>
      <c r="P76" s="1546"/>
      <c r="Q76" s="1570" t="s">
        <v>78</v>
      </c>
      <c r="R76" s="1577">
        <f>144+10848+48</f>
        <v>11040</v>
      </c>
      <c r="S76" s="1577">
        <f t="shared" si="19"/>
        <v>0</v>
      </c>
      <c r="T76" s="1575"/>
      <c r="U76" s="1571" t="s">
        <v>829</v>
      </c>
      <c r="V76" s="1572" t="s">
        <v>5006</v>
      </c>
      <c r="W76" s="1572" t="s">
        <v>2982</v>
      </c>
      <c r="X76" s="1573">
        <v>45918</v>
      </c>
      <c r="Y76" s="1595" t="s">
        <v>287</v>
      </c>
      <c r="Z76" s="1573" t="s">
        <v>88</v>
      </c>
      <c r="AA76" s="1596" t="s">
        <v>5007</v>
      </c>
      <c r="AB76" s="1595"/>
      <c r="AC76" s="1132" t="s">
        <v>5008</v>
      </c>
      <c r="AD76" s="1358" t="s">
        <v>122</v>
      </c>
      <c r="AE76" s="1684">
        <v>1.2285</v>
      </c>
      <c r="AF76" s="1599">
        <f t="shared" si="21"/>
        <v>13562.64</v>
      </c>
      <c r="AG76" s="1693" t="s">
        <v>5009</v>
      </c>
      <c r="AH76" s="1613" t="s">
        <v>81</v>
      </c>
      <c r="AI76" s="1603" t="s">
        <v>3805</v>
      </c>
      <c r="AJ76" s="1613"/>
      <c r="AK76" s="1614">
        <f>J76</f>
        <v>11040</v>
      </c>
      <c r="AL76" s="1615"/>
      <c r="AM76" s="1615"/>
      <c r="AN76" s="1615"/>
      <c r="AO76" s="1615"/>
      <c r="AP76" s="1615" t="s">
        <v>64</v>
      </c>
      <c r="AQ76" s="1623"/>
      <c r="AR76" s="1615">
        <f>J76</f>
        <v>11040</v>
      </c>
      <c r="AS76" s="1624"/>
      <c r="AT76" s="1625">
        <f>J76</f>
        <v>11040</v>
      </c>
      <c r="AU76" s="1625"/>
      <c r="AV76" s="1625"/>
      <c r="AW76" s="1640"/>
      <c r="AX76" s="1641">
        <v>920</v>
      </c>
      <c r="AY76" s="1430">
        <v>40</v>
      </c>
      <c r="AZ76" s="1453"/>
      <c r="BA76" s="1454"/>
      <c r="BB76" s="1455"/>
      <c r="BC76" s="1455"/>
      <c r="BD76" s="1455"/>
      <c r="BE76" s="1455"/>
      <c r="BF76" s="1455"/>
      <c r="BG76" s="1455"/>
      <c r="BH76" s="1455"/>
      <c r="BI76" s="1455"/>
      <c r="BJ76" s="1455"/>
      <c r="BK76" s="1455"/>
      <c r="BL76" s="1455"/>
      <c r="BM76" s="1455"/>
      <c r="BN76" s="1455"/>
      <c r="BO76" s="1455"/>
      <c r="BP76" s="1455"/>
      <c r="BQ76" s="1455"/>
      <c r="BR76" s="1455"/>
      <c r="BS76" s="1455"/>
      <c r="BT76" s="1455"/>
      <c r="BU76" s="1455"/>
      <c r="BV76" s="1455"/>
      <c r="BW76" s="1455"/>
      <c r="BX76" s="1455"/>
      <c r="BY76" s="1455"/>
      <c r="BZ76" s="1455"/>
      <c r="CA76" s="1455"/>
      <c r="CB76" s="1455"/>
      <c r="CC76" s="1455"/>
      <c r="CD76" s="1455"/>
      <c r="CE76" s="1455"/>
      <c r="CF76" s="1455"/>
      <c r="CG76" s="1455"/>
      <c r="CH76" s="1455"/>
      <c r="CI76" s="1455"/>
      <c r="CJ76" s="1455"/>
      <c r="CK76" s="1455"/>
      <c r="CL76" s="1455"/>
      <c r="CM76" s="1455"/>
      <c r="CN76" s="1455"/>
      <c r="CO76" s="1455"/>
      <c r="CP76" s="1455"/>
      <c r="CQ76" s="1455"/>
      <c r="CR76" s="1455"/>
      <c r="CS76" s="1455"/>
      <c r="CT76" s="1455"/>
      <c r="CU76" s="1455"/>
      <c r="CV76" s="1455"/>
      <c r="CW76" s="1455"/>
      <c r="CX76" s="1455"/>
      <c r="CY76" s="1455"/>
      <c r="CZ76" s="1455"/>
      <c r="DA76" s="1455"/>
      <c r="DB76" s="1455"/>
      <c r="DC76" s="1455"/>
      <c r="DD76" s="1455"/>
      <c r="DE76" s="1455"/>
      <c r="DF76" s="1455"/>
      <c r="DG76" s="1455"/>
      <c r="DH76" s="1455"/>
      <c r="DI76" s="1455"/>
      <c r="DJ76" s="1455"/>
      <c r="DK76" s="1455"/>
      <c r="DL76" s="1455"/>
      <c r="DM76" s="1455"/>
      <c r="DN76" s="1455"/>
      <c r="DO76" s="1455"/>
      <c r="DP76" s="1455"/>
      <c r="DQ76" s="1455"/>
      <c r="DR76" s="1455"/>
      <c r="DS76" s="1455"/>
      <c r="DT76" s="1455"/>
      <c r="DU76" s="1455"/>
      <c r="DV76" s="1455"/>
      <c r="DW76" s="1455"/>
      <c r="DX76" s="1455"/>
      <c r="DY76" s="1455"/>
      <c r="DZ76" s="1455"/>
      <c r="EA76" s="1455"/>
      <c r="EB76" s="1455"/>
      <c r="EC76" s="1455"/>
      <c r="ED76" s="1455"/>
      <c r="EE76" s="1455"/>
      <c r="EF76" s="1455"/>
      <c r="EG76" s="1455"/>
      <c r="EH76" s="1455"/>
      <c r="EI76" s="1455"/>
      <c r="EJ76" s="1455"/>
      <c r="EK76" s="1455"/>
      <c r="EL76" s="1455"/>
      <c r="EM76" s="1455"/>
      <c r="EN76" s="1455"/>
      <c r="EO76" s="1455"/>
      <c r="EP76" s="1455"/>
      <c r="EQ76" s="1455"/>
      <c r="ER76" s="1455"/>
      <c r="ES76" s="1455"/>
      <c r="ET76" s="1455"/>
      <c r="EU76" s="1455"/>
      <c r="EV76" s="1455"/>
      <c r="EW76" s="1455"/>
      <c r="EX76" s="1455"/>
      <c r="EY76" s="1455"/>
      <c r="EZ76" s="1455"/>
      <c r="FA76" s="1455"/>
      <c r="FB76" s="1455"/>
      <c r="FC76" s="1455"/>
      <c r="FD76" s="1455"/>
      <c r="FE76" s="1455"/>
      <c r="FF76" s="1455"/>
      <c r="FG76" s="1455"/>
      <c r="FH76" s="1455"/>
      <c r="FI76" s="1455"/>
      <c r="FJ76" s="1455"/>
      <c r="FK76" s="1455"/>
      <c r="FL76" s="1455"/>
      <c r="FM76" s="1455"/>
      <c r="FN76" s="1455"/>
      <c r="FO76" s="1455"/>
      <c r="FP76" s="1455"/>
      <c r="FQ76" s="1455"/>
      <c r="FR76" s="1455"/>
      <c r="FS76" s="1455"/>
      <c r="FT76" s="1455"/>
      <c r="FU76" s="1455"/>
      <c r="FV76" s="1455"/>
      <c r="FW76" s="1455"/>
      <c r="FX76" s="1455"/>
      <c r="FY76" s="1455"/>
      <c r="FZ76" s="1455"/>
      <c r="GA76" s="1455"/>
      <c r="GB76" s="1455"/>
      <c r="GC76" s="1455"/>
      <c r="GD76" s="1455"/>
      <c r="GE76" s="1455"/>
      <c r="GF76" s="1455"/>
      <c r="GG76" s="1455"/>
      <c r="GH76" s="1455"/>
      <c r="GI76" s="1455"/>
      <c r="GJ76" s="1455"/>
      <c r="GK76" s="1455"/>
      <c r="GL76" s="1455"/>
      <c r="GM76" s="1455"/>
      <c r="GN76" s="1455"/>
      <c r="GO76" s="1455"/>
      <c r="GP76" s="1455"/>
      <c r="GQ76" s="1455"/>
      <c r="GR76" s="1455"/>
      <c r="GS76" s="1455"/>
      <c r="GT76" s="1455"/>
      <c r="GU76" s="1455"/>
      <c r="GV76" s="1455"/>
      <c r="GW76" s="1455"/>
      <c r="GX76" s="1455"/>
      <c r="GY76" s="1455"/>
      <c r="GZ76" s="1455"/>
      <c r="HA76" s="1455"/>
      <c r="HB76" s="1455"/>
      <c r="HC76" s="1455"/>
      <c r="HD76" s="1455"/>
      <c r="HE76" s="1455"/>
      <c r="HF76" s="1455"/>
      <c r="HG76" s="1455"/>
      <c r="HH76" s="1455"/>
      <c r="HI76" s="1455"/>
      <c r="HJ76" s="1455"/>
      <c r="HK76" s="1455"/>
      <c r="HL76" s="1455"/>
      <c r="HM76" s="1455"/>
      <c r="HN76" s="1455"/>
      <c r="HO76" s="1455"/>
      <c r="HP76" s="1455"/>
      <c r="HQ76" s="1455"/>
      <c r="HR76" s="1455"/>
      <c r="HS76" s="1455"/>
      <c r="HT76" s="1455"/>
      <c r="HU76" s="1455"/>
      <c r="HV76" s="1455"/>
      <c r="HW76" s="1455"/>
      <c r="HX76" s="1455"/>
      <c r="HY76" s="1455"/>
      <c r="HZ76" s="1455"/>
      <c r="IA76" s="1455"/>
      <c r="IB76" s="1455"/>
      <c r="IC76" s="1455"/>
      <c r="ID76" s="1455"/>
      <c r="IE76" s="1455"/>
      <c r="IF76" s="1455"/>
      <c r="IG76" s="1455"/>
      <c r="IH76" s="1455"/>
      <c r="II76" s="1455"/>
      <c r="IJ76" s="1455"/>
      <c r="IK76" s="1455"/>
      <c r="IL76" s="1455"/>
      <c r="IM76" s="1455"/>
      <c r="IN76" s="1455"/>
      <c r="IO76" s="1455"/>
      <c r="IP76" s="1455"/>
      <c r="IQ76" s="1455"/>
      <c r="IR76" s="1455"/>
      <c r="IS76" s="1455"/>
      <c r="IT76" s="1455"/>
      <c r="IU76" s="1455"/>
      <c r="IV76" s="1455"/>
      <c r="IW76" s="1455"/>
      <c r="IX76" s="1455"/>
      <c r="IY76" s="1455"/>
      <c r="IZ76" s="1455"/>
      <c r="JA76" s="1455"/>
      <c r="JB76" s="1455"/>
      <c r="JC76" s="1455"/>
      <c r="JD76" s="1455"/>
      <c r="JE76" s="1455"/>
      <c r="JF76" s="1455"/>
      <c r="JG76" s="1455"/>
      <c r="JH76" s="1455"/>
      <c r="JI76" s="1455"/>
      <c r="JJ76" s="1455"/>
      <c r="JK76" s="1455"/>
      <c r="JL76" s="1455"/>
      <c r="JM76" s="1455"/>
      <c r="JN76" s="1455"/>
      <c r="JO76" s="1455"/>
      <c r="JP76" s="1455"/>
      <c r="JQ76" s="1455"/>
      <c r="JR76" s="1455"/>
      <c r="JS76" s="1455"/>
      <c r="JT76" s="1455"/>
      <c r="JU76" s="1455"/>
      <c r="JV76" s="1455"/>
      <c r="JW76" s="1455"/>
      <c r="JX76" s="1455"/>
      <c r="JY76" s="1455"/>
      <c r="JZ76" s="1455"/>
      <c r="KA76" s="1455"/>
      <c r="KB76" s="1455"/>
      <c r="KC76" s="1455"/>
      <c r="KD76" s="1455"/>
      <c r="KE76" s="1455"/>
      <c r="KF76" s="1455"/>
      <c r="KG76" s="1455"/>
      <c r="KH76" s="1455"/>
      <c r="KI76" s="1455"/>
      <c r="KJ76" s="1455"/>
      <c r="KK76" s="1455"/>
      <c r="KL76" s="1455"/>
      <c r="KM76" s="1455"/>
      <c r="KN76" s="1455"/>
      <c r="KO76" s="1455"/>
      <c r="KP76" s="1455"/>
      <c r="KQ76" s="1455"/>
      <c r="KR76" s="1455"/>
      <c r="KS76" s="1455"/>
      <c r="KT76" s="1455"/>
      <c r="KU76" s="1455"/>
      <c r="KV76" s="1455"/>
      <c r="KW76" s="1455"/>
      <c r="KX76" s="1455"/>
      <c r="KY76" s="1455"/>
      <c r="KZ76" s="1455"/>
      <c r="LA76" s="1455"/>
      <c r="LB76" s="1455"/>
      <c r="LC76" s="1455"/>
      <c r="LD76" s="1455"/>
      <c r="LE76" s="1455"/>
      <c r="LF76" s="1455"/>
      <c r="LG76" s="1455"/>
      <c r="LH76" s="1467"/>
      <c r="LI76" s="1467"/>
      <c r="LJ76" s="1467"/>
      <c r="LK76" s="1467"/>
      <c r="LL76" s="1467"/>
      <c r="LM76" s="1467"/>
      <c r="LN76" s="1467"/>
      <c r="LO76" s="1645"/>
    </row>
    <row r="77" s="1482" customFormat="1" ht="47" customHeight="1" spans="1:327">
      <c r="A77" s="1513">
        <v>45912</v>
      </c>
      <c r="B77" s="1226" t="s">
        <v>2454</v>
      </c>
      <c r="C77" s="1227" t="s">
        <v>2455</v>
      </c>
      <c r="D77" s="1228">
        <v>4500179409</v>
      </c>
      <c r="E77" s="1229" t="s">
        <v>5002</v>
      </c>
      <c r="F77" s="1228" t="s">
        <v>5013</v>
      </c>
      <c r="G77" s="1230" t="s">
        <v>5014</v>
      </c>
      <c r="H77" s="1230" t="s">
        <v>5014</v>
      </c>
      <c r="I77" s="1542" t="s">
        <v>5015</v>
      </c>
      <c r="J77" s="1543">
        <v>9024</v>
      </c>
      <c r="K77" s="1544">
        <v>0</v>
      </c>
      <c r="L77" s="1544">
        <v>48</v>
      </c>
      <c r="M77" s="1545">
        <f t="shared" si="20"/>
        <v>188</v>
      </c>
      <c r="N77" s="1284">
        <v>45961</v>
      </c>
      <c r="O77" s="1284">
        <f>N77-2</f>
        <v>45959</v>
      </c>
      <c r="P77" s="1546"/>
      <c r="Q77" s="1570" t="s">
        <v>78</v>
      </c>
      <c r="R77" s="1577">
        <f>96+8544+384</f>
        <v>9024</v>
      </c>
      <c r="S77" s="1577">
        <f t="shared" si="19"/>
        <v>0</v>
      </c>
      <c r="T77" s="1575"/>
      <c r="U77" s="1571" t="s">
        <v>829</v>
      </c>
      <c r="V77" s="1572" t="s">
        <v>5006</v>
      </c>
      <c r="W77" s="1572" t="s">
        <v>2982</v>
      </c>
      <c r="X77" s="1573">
        <v>45918</v>
      </c>
      <c r="Y77" s="1595" t="s">
        <v>287</v>
      </c>
      <c r="Z77" s="1573" t="s">
        <v>88</v>
      </c>
      <c r="AA77" s="1596" t="s">
        <v>5007</v>
      </c>
      <c r="AB77" s="1595"/>
      <c r="AC77" s="1132" t="s">
        <v>5008</v>
      </c>
      <c r="AD77" s="1358" t="s">
        <v>122</v>
      </c>
      <c r="AE77" s="1684">
        <v>1.5629</v>
      </c>
      <c r="AF77" s="1599">
        <f t="shared" si="21"/>
        <v>14103.6096</v>
      </c>
      <c r="AG77" s="1693" t="s">
        <v>5009</v>
      </c>
      <c r="AH77" s="1613" t="s">
        <v>81</v>
      </c>
      <c r="AI77" s="1603" t="s">
        <v>1721</v>
      </c>
      <c r="AJ77" s="1613"/>
      <c r="AK77" s="1614">
        <f>J77</f>
        <v>9024</v>
      </c>
      <c r="AL77" s="1615"/>
      <c r="AM77" s="1615"/>
      <c r="AN77" s="1615"/>
      <c r="AO77" s="1615"/>
      <c r="AP77" s="1615" t="s">
        <v>64</v>
      </c>
      <c r="AQ77" s="1623"/>
      <c r="AR77" s="1615">
        <f>J77</f>
        <v>9024</v>
      </c>
      <c r="AS77" s="1624"/>
      <c r="AT77" s="1625"/>
      <c r="AU77" s="1625">
        <f>J77</f>
        <v>9024</v>
      </c>
      <c r="AV77" s="1625"/>
      <c r="AW77" s="1640"/>
      <c r="AX77" s="1641">
        <v>920</v>
      </c>
      <c r="AY77" s="1430">
        <v>40</v>
      </c>
      <c r="AZ77" s="1453"/>
      <c r="BA77" s="1454"/>
      <c r="BB77" s="1455"/>
      <c r="BC77" s="1455"/>
      <c r="BD77" s="1455"/>
      <c r="BE77" s="1455"/>
      <c r="BF77" s="1455"/>
      <c r="BG77" s="1455"/>
      <c r="BH77" s="1455"/>
      <c r="BI77" s="1455"/>
      <c r="BJ77" s="1455"/>
      <c r="BK77" s="1455"/>
      <c r="BL77" s="1455"/>
      <c r="BM77" s="1455"/>
      <c r="BN77" s="1455"/>
      <c r="BO77" s="1455"/>
      <c r="BP77" s="1455"/>
      <c r="BQ77" s="1455"/>
      <c r="BR77" s="1455"/>
      <c r="BS77" s="1455"/>
      <c r="BT77" s="1455"/>
      <c r="BU77" s="1455"/>
      <c r="BV77" s="1455"/>
      <c r="BW77" s="1455"/>
      <c r="BX77" s="1455"/>
      <c r="BY77" s="1455"/>
      <c r="BZ77" s="1455"/>
      <c r="CA77" s="1455"/>
      <c r="CB77" s="1455"/>
      <c r="CC77" s="1455"/>
      <c r="CD77" s="1455"/>
      <c r="CE77" s="1455"/>
      <c r="CF77" s="1455"/>
      <c r="CG77" s="1455"/>
      <c r="CH77" s="1455"/>
      <c r="CI77" s="1455"/>
      <c r="CJ77" s="1455"/>
      <c r="CK77" s="1455"/>
      <c r="CL77" s="1455"/>
      <c r="CM77" s="1455"/>
      <c r="CN77" s="1455"/>
      <c r="CO77" s="1455"/>
      <c r="CP77" s="1455"/>
      <c r="CQ77" s="1455"/>
      <c r="CR77" s="1455"/>
      <c r="CS77" s="1455"/>
      <c r="CT77" s="1455"/>
      <c r="CU77" s="1455"/>
      <c r="CV77" s="1455"/>
      <c r="CW77" s="1455"/>
      <c r="CX77" s="1455"/>
      <c r="CY77" s="1455"/>
      <c r="CZ77" s="1455"/>
      <c r="DA77" s="1455"/>
      <c r="DB77" s="1455"/>
      <c r="DC77" s="1455"/>
      <c r="DD77" s="1455"/>
      <c r="DE77" s="1455"/>
      <c r="DF77" s="1455"/>
      <c r="DG77" s="1455"/>
      <c r="DH77" s="1455"/>
      <c r="DI77" s="1455"/>
      <c r="DJ77" s="1455"/>
      <c r="DK77" s="1455"/>
      <c r="DL77" s="1455"/>
      <c r="DM77" s="1455"/>
      <c r="DN77" s="1455"/>
      <c r="DO77" s="1455"/>
      <c r="DP77" s="1455"/>
      <c r="DQ77" s="1455"/>
      <c r="DR77" s="1455"/>
      <c r="DS77" s="1455"/>
      <c r="DT77" s="1455"/>
      <c r="DU77" s="1455"/>
      <c r="DV77" s="1455"/>
      <c r="DW77" s="1455"/>
      <c r="DX77" s="1455"/>
      <c r="DY77" s="1455"/>
      <c r="DZ77" s="1455"/>
      <c r="EA77" s="1455"/>
      <c r="EB77" s="1455"/>
      <c r="EC77" s="1455"/>
      <c r="ED77" s="1455"/>
      <c r="EE77" s="1455"/>
      <c r="EF77" s="1455"/>
      <c r="EG77" s="1455"/>
      <c r="EH77" s="1455"/>
      <c r="EI77" s="1455"/>
      <c r="EJ77" s="1455"/>
      <c r="EK77" s="1455"/>
      <c r="EL77" s="1455"/>
      <c r="EM77" s="1455"/>
      <c r="EN77" s="1455"/>
      <c r="EO77" s="1455"/>
      <c r="EP77" s="1455"/>
      <c r="EQ77" s="1455"/>
      <c r="ER77" s="1455"/>
      <c r="ES77" s="1455"/>
      <c r="ET77" s="1455"/>
      <c r="EU77" s="1455"/>
      <c r="EV77" s="1455"/>
      <c r="EW77" s="1455"/>
      <c r="EX77" s="1455"/>
      <c r="EY77" s="1455"/>
      <c r="EZ77" s="1455"/>
      <c r="FA77" s="1455"/>
      <c r="FB77" s="1455"/>
      <c r="FC77" s="1455"/>
      <c r="FD77" s="1455"/>
      <c r="FE77" s="1455"/>
      <c r="FF77" s="1455"/>
      <c r="FG77" s="1455"/>
      <c r="FH77" s="1455"/>
      <c r="FI77" s="1455"/>
      <c r="FJ77" s="1455"/>
      <c r="FK77" s="1455"/>
      <c r="FL77" s="1455"/>
      <c r="FM77" s="1455"/>
      <c r="FN77" s="1455"/>
      <c r="FO77" s="1455"/>
      <c r="FP77" s="1455"/>
      <c r="FQ77" s="1455"/>
      <c r="FR77" s="1455"/>
      <c r="FS77" s="1455"/>
      <c r="FT77" s="1455"/>
      <c r="FU77" s="1455"/>
      <c r="FV77" s="1455"/>
      <c r="FW77" s="1455"/>
      <c r="FX77" s="1455"/>
      <c r="FY77" s="1455"/>
      <c r="FZ77" s="1455"/>
      <c r="GA77" s="1455"/>
      <c r="GB77" s="1455"/>
      <c r="GC77" s="1455"/>
      <c r="GD77" s="1455"/>
      <c r="GE77" s="1455"/>
      <c r="GF77" s="1455"/>
      <c r="GG77" s="1455"/>
      <c r="GH77" s="1455"/>
      <c r="GI77" s="1455"/>
      <c r="GJ77" s="1455"/>
      <c r="GK77" s="1455"/>
      <c r="GL77" s="1455"/>
      <c r="GM77" s="1455"/>
      <c r="GN77" s="1455"/>
      <c r="GO77" s="1455"/>
      <c r="GP77" s="1455"/>
      <c r="GQ77" s="1455"/>
      <c r="GR77" s="1455"/>
      <c r="GS77" s="1455"/>
      <c r="GT77" s="1455"/>
      <c r="GU77" s="1455"/>
      <c r="GV77" s="1455"/>
      <c r="GW77" s="1455"/>
      <c r="GX77" s="1455"/>
      <c r="GY77" s="1455"/>
      <c r="GZ77" s="1455"/>
      <c r="HA77" s="1455"/>
      <c r="HB77" s="1455"/>
      <c r="HC77" s="1455"/>
      <c r="HD77" s="1455"/>
      <c r="HE77" s="1455"/>
      <c r="HF77" s="1455"/>
      <c r="HG77" s="1455"/>
      <c r="HH77" s="1455"/>
      <c r="HI77" s="1455"/>
      <c r="HJ77" s="1455"/>
      <c r="HK77" s="1455"/>
      <c r="HL77" s="1455"/>
      <c r="HM77" s="1455"/>
      <c r="HN77" s="1455"/>
      <c r="HO77" s="1455"/>
      <c r="HP77" s="1455"/>
      <c r="HQ77" s="1455"/>
      <c r="HR77" s="1455"/>
      <c r="HS77" s="1455"/>
      <c r="HT77" s="1455"/>
      <c r="HU77" s="1455"/>
      <c r="HV77" s="1455"/>
      <c r="HW77" s="1455"/>
      <c r="HX77" s="1455"/>
      <c r="HY77" s="1455"/>
      <c r="HZ77" s="1455"/>
      <c r="IA77" s="1455"/>
      <c r="IB77" s="1455"/>
      <c r="IC77" s="1455"/>
      <c r="ID77" s="1455"/>
      <c r="IE77" s="1455"/>
      <c r="IF77" s="1455"/>
      <c r="IG77" s="1455"/>
      <c r="IH77" s="1455"/>
      <c r="II77" s="1455"/>
      <c r="IJ77" s="1455"/>
      <c r="IK77" s="1455"/>
      <c r="IL77" s="1455"/>
      <c r="IM77" s="1455"/>
      <c r="IN77" s="1455"/>
      <c r="IO77" s="1455"/>
      <c r="IP77" s="1455"/>
      <c r="IQ77" s="1455"/>
      <c r="IR77" s="1455"/>
      <c r="IS77" s="1455"/>
      <c r="IT77" s="1455"/>
      <c r="IU77" s="1455"/>
      <c r="IV77" s="1455"/>
      <c r="IW77" s="1455"/>
      <c r="IX77" s="1455"/>
      <c r="IY77" s="1455"/>
      <c r="IZ77" s="1455"/>
      <c r="JA77" s="1455"/>
      <c r="JB77" s="1455"/>
      <c r="JC77" s="1455"/>
      <c r="JD77" s="1455"/>
      <c r="JE77" s="1455"/>
      <c r="JF77" s="1455"/>
      <c r="JG77" s="1455"/>
      <c r="JH77" s="1455"/>
      <c r="JI77" s="1455"/>
      <c r="JJ77" s="1455"/>
      <c r="JK77" s="1455"/>
      <c r="JL77" s="1455"/>
      <c r="JM77" s="1455"/>
      <c r="JN77" s="1455"/>
      <c r="JO77" s="1455"/>
      <c r="JP77" s="1455"/>
      <c r="JQ77" s="1455"/>
      <c r="JR77" s="1455"/>
      <c r="JS77" s="1455"/>
      <c r="JT77" s="1455"/>
      <c r="JU77" s="1455"/>
      <c r="JV77" s="1455"/>
      <c r="JW77" s="1455"/>
      <c r="JX77" s="1455"/>
      <c r="JY77" s="1455"/>
      <c r="JZ77" s="1455"/>
      <c r="KA77" s="1455"/>
      <c r="KB77" s="1455"/>
      <c r="KC77" s="1455"/>
      <c r="KD77" s="1455"/>
      <c r="KE77" s="1455"/>
      <c r="KF77" s="1455"/>
      <c r="KG77" s="1455"/>
      <c r="KH77" s="1455"/>
      <c r="KI77" s="1455"/>
      <c r="KJ77" s="1455"/>
      <c r="KK77" s="1455"/>
      <c r="KL77" s="1455"/>
      <c r="KM77" s="1455"/>
      <c r="KN77" s="1455"/>
      <c r="KO77" s="1455"/>
      <c r="KP77" s="1455"/>
      <c r="KQ77" s="1455"/>
      <c r="KR77" s="1455"/>
      <c r="KS77" s="1455"/>
      <c r="KT77" s="1455"/>
      <c r="KU77" s="1455"/>
      <c r="KV77" s="1455"/>
      <c r="KW77" s="1455"/>
      <c r="KX77" s="1455"/>
      <c r="KY77" s="1455"/>
      <c r="KZ77" s="1455"/>
      <c r="LA77" s="1455"/>
      <c r="LB77" s="1455"/>
      <c r="LC77" s="1455"/>
      <c r="LD77" s="1455"/>
      <c r="LE77" s="1455"/>
      <c r="LF77" s="1455"/>
      <c r="LG77" s="1455"/>
      <c r="LH77" s="1467"/>
      <c r="LI77" s="1467"/>
      <c r="LJ77" s="1467"/>
      <c r="LK77" s="1467"/>
      <c r="LL77" s="1467"/>
      <c r="LM77" s="1467"/>
      <c r="LN77" s="1467"/>
      <c r="LO77" s="1645"/>
    </row>
    <row r="78" s="1482" customFormat="1" ht="47" customHeight="1" spans="1:327">
      <c r="A78" s="1513">
        <v>45912</v>
      </c>
      <c r="B78" s="1226" t="s">
        <v>2454</v>
      </c>
      <c r="C78" s="1227" t="s">
        <v>2455</v>
      </c>
      <c r="D78" s="1228">
        <v>4500179409</v>
      </c>
      <c r="E78" s="1229" t="s">
        <v>5002</v>
      </c>
      <c r="F78" s="1228" t="s">
        <v>5016</v>
      </c>
      <c r="G78" s="1230" t="s">
        <v>5017</v>
      </c>
      <c r="H78" s="1230" t="s">
        <v>5017</v>
      </c>
      <c r="I78" s="1542" t="s">
        <v>5018</v>
      </c>
      <c r="J78" s="1543">
        <v>10032</v>
      </c>
      <c r="K78" s="1544">
        <v>0</v>
      </c>
      <c r="L78" s="1544">
        <v>48</v>
      </c>
      <c r="M78" s="1545">
        <f t="shared" si="20"/>
        <v>209</v>
      </c>
      <c r="N78" s="1284">
        <v>45961</v>
      </c>
      <c r="O78" s="1284">
        <f>N78-2</f>
        <v>45959</v>
      </c>
      <c r="P78" s="1546"/>
      <c r="Q78" s="1570" t="s">
        <v>78</v>
      </c>
      <c r="R78" s="1577">
        <f>96+9696+240</f>
        <v>10032</v>
      </c>
      <c r="S78" s="1577">
        <f t="shared" si="19"/>
        <v>0</v>
      </c>
      <c r="T78" s="1575"/>
      <c r="U78" s="1571" t="s">
        <v>829</v>
      </c>
      <c r="V78" s="1572" t="s">
        <v>5006</v>
      </c>
      <c r="W78" s="1572" t="s">
        <v>2982</v>
      </c>
      <c r="X78" s="1573">
        <v>45918</v>
      </c>
      <c r="Y78" s="1595" t="s">
        <v>287</v>
      </c>
      <c r="Z78" s="1573" t="s">
        <v>88</v>
      </c>
      <c r="AA78" s="1596" t="s">
        <v>5007</v>
      </c>
      <c r="AB78" s="1595"/>
      <c r="AC78" s="1132" t="s">
        <v>5008</v>
      </c>
      <c r="AD78" s="1358" t="s">
        <v>122</v>
      </c>
      <c r="AE78" s="1684">
        <v>1.5085</v>
      </c>
      <c r="AF78" s="1599">
        <f t="shared" si="21"/>
        <v>15133.272</v>
      </c>
      <c r="AG78" s="1693" t="s">
        <v>5009</v>
      </c>
      <c r="AH78" s="1613" t="s">
        <v>81</v>
      </c>
      <c r="AI78" s="1603" t="s">
        <v>3811</v>
      </c>
      <c r="AJ78" s="1613"/>
      <c r="AK78" s="1614">
        <f>J78</f>
        <v>10032</v>
      </c>
      <c r="AL78" s="1615"/>
      <c r="AM78" s="1615"/>
      <c r="AN78" s="1615"/>
      <c r="AO78" s="1615"/>
      <c r="AP78" s="1615" t="s">
        <v>64</v>
      </c>
      <c r="AQ78" s="1623"/>
      <c r="AR78" s="1615">
        <f>J78</f>
        <v>10032</v>
      </c>
      <c r="AS78" s="1624"/>
      <c r="AT78" s="1625"/>
      <c r="AU78" s="1625"/>
      <c r="AV78" s="1625">
        <f>J78</f>
        <v>10032</v>
      </c>
      <c r="AW78" s="1640"/>
      <c r="AX78" s="1641">
        <v>920</v>
      </c>
      <c r="AY78" s="1430">
        <v>40</v>
      </c>
      <c r="AZ78" s="1453"/>
      <c r="BA78" s="1454"/>
      <c r="BB78" s="1455"/>
      <c r="BC78" s="1455"/>
      <c r="BD78" s="1455"/>
      <c r="BE78" s="1455"/>
      <c r="BF78" s="1455"/>
      <c r="BG78" s="1455"/>
      <c r="BH78" s="1455"/>
      <c r="BI78" s="1455"/>
      <c r="BJ78" s="1455"/>
      <c r="BK78" s="1455"/>
      <c r="BL78" s="1455"/>
      <c r="BM78" s="1455"/>
      <c r="BN78" s="1455"/>
      <c r="BO78" s="1455"/>
      <c r="BP78" s="1455"/>
      <c r="BQ78" s="1455"/>
      <c r="BR78" s="1455"/>
      <c r="BS78" s="1455"/>
      <c r="BT78" s="1455"/>
      <c r="BU78" s="1455"/>
      <c r="BV78" s="1455"/>
      <c r="BW78" s="1455"/>
      <c r="BX78" s="1455"/>
      <c r="BY78" s="1455"/>
      <c r="BZ78" s="1455"/>
      <c r="CA78" s="1455"/>
      <c r="CB78" s="1455"/>
      <c r="CC78" s="1455"/>
      <c r="CD78" s="1455"/>
      <c r="CE78" s="1455"/>
      <c r="CF78" s="1455"/>
      <c r="CG78" s="1455"/>
      <c r="CH78" s="1455"/>
      <c r="CI78" s="1455"/>
      <c r="CJ78" s="1455"/>
      <c r="CK78" s="1455"/>
      <c r="CL78" s="1455"/>
      <c r="CM78" s="1455"/>
      <c r="CN78" s="1455"/>
      <c r="CO78" s="1455"/>
      <c r="CP78" s="1455"/>
      <c r="CQ78" s="1455"/>
      <c r="CR78" s="1455"/>
      <c r="CS78" s="1455"/>
      <c r="CT78" s="1455"/>
      <c r="CU78" s="1455"/>
      <c r="CV78" s="1455"/>
      <c r="CW78" s="1455"/>
      <c r="CX78" s="1455"/>
      <c r="CY78" s="1455"/>
      <c r="CZ78" s="1455"/>
      <c r="DA78" s="1455"/>
      <c r="DB78" s="1455"/>
      <c r="DC78" s="1455"/>
      <c r="DD78" s="1455"/>
      <c r="DE78" s="1455"/>
      <c r="DF78" s="1455"/>
      <c r="DG78" s="1455"/>
      <c r="DH78" s="1455"/>
      <c r="DI78" s="1455"/>
      <c r="DJ78" s="1455"/>
      <c r="DK78" s="1455"/>
      <c r="DL78" s="1455"/>
      <c r="DM78" s="1455"/>
      <c r="DN78" s="1455"/>
      <c r="DO78" s="1455"/>
      <c r="DP78" s="1455"/>
      <c r="DQ78" s="1455"/>
      <c r="DR78" s="1455"/>
      <c r="DS78" s="1455"/>
      <c r="DT78" s="1455"/>
      <c r="DU78" s="1455"/>
      <c r="DV78" s="1455"/>
      <c r="DW78" s="1455"/>
      <c r="DX78" s="1455"/>
      <c r="DY78" s="1455"/>
      <c r="DZ78" s="1455"/>
      <c r="EA78" s="1455"/>
      <c r="EB78" s="1455"/>
      <c r="EC78" s="1455"/>
      <c r="ED78" s="1455"/>
      <c r="EE78" s="1455"/>
      <c r="EF78" s="1455"/>
      <c r="EG78" s="1455"/>
      <c r="EH78" s="1455"/>
      <c r="EI78" s="1455"/>
      <c r="EJ78" s="1455"/>
      <c r="EK78" s="1455"/>
      <c r="EL78" s="1455"/>
      <c r="EM78" s="1455"/>
      <c r="EN78" s="1455"/>
      <c r="EO78" s="1455"/>
      <c r="EP78" s="1455"/>
      <c r="EQ78" s="1455"/>
      <c r="ER78" s="1455"/>
      <c r="ES78" s="1455"/>
      <c r="ET78" s="1455"/>
      <c r="EU78" s="1455"/>
      <c r="EV78" s="1455"/>
      <c r="EW78" s="1455"/>
      <c r="EX78" s="1455"/>
      <c r="EY78" s="1455"/>
      <c r="EZ78" s="1455"/>
      <c r="FA78" s="1455"/>
      <c r="FB78" s="1455"/>
      <c r="FC78" s="1455"/>
      <c r="FD78" s="1455"/>
      <c r="FE78" s="1455"/>
      <c r="FF78" s="1455"/>
      <c r="FG78" s="1455"/>
      <c r="FH78" s="1455"/>
      <c r="FI78" s="1455"/>
      <c r="FJ78" s="1455"/>
      <c r="FK78" s="1455"/>
      <c r="FL78" s="1455"/>
      <c r="FM78" s="1455"/>
      <c r="FN78" s="1455"/>
      <c r="FO78" s="1455"/>
      <c r="FP78" s="1455"/>
      <c r="FQ78" s="1455"/>
      <c r="FR78" s="1455"/>
      <c r="FS78" s="1455"/>
      <c r="FT78" s="1455"/>
      <c r="FU78" s="1455"/>
      <c r="FV78" s="1455"/>
      <c r="FW78" s="1455"/>
      <c r="FX78" s="1455"/>
      <c r="FY78" s="1455"/>
      <c r="FZ78" s="1455"/>
      <c r="GA78" s="1455"/>
      <c r="GB78" s="1455"/>
      <c r="GC78" s="1455"/>
      <c r="GD78" s="1455"/>
      <c r="GE78" s="1455"/>
      <c r="GF78" s="1455"/>
      <c r="GG78" s="1455"/>
      <c r="GH78" s="1455"/>
      <c r="GI78" s="1455"/>
      <c r="GJ78" s="1455"/>
      <c r="GK78" s="1455"/>
      <c r="GL78" s="1455"/>
      <c r="GM78" s="1455"/>
      <c r="GN78" s="1455"/>
      <c r="GO78" s="1455"/>
      <c r="GP78" s="1455"/>
      <c r="GQ78" s="1455"/>
      <c r="GR78" s="1455"/>
      <c r="GS78" s="1455"/>
      <c r="GT78" s="1455"/>
      <c r="GU78" s="1455"/>
      <c r="GV78" s="1455"/>
      <c r="GW78" s="1455"/>
      <c r="GX78" s="1455"/>
      <c r="GY78" s="1455"/>
      <c r="GZ78" s="1455"/>
      <c r="HA78" s="1455"/>
      <c r="HB78" s="1455"/>
      <c r="HC78" s="1455"/>
      <c r="HD78" s="1455"/>
      <c r="HE78" s="1455"/>
      <c r="HF78" s="1455"/>
      <c r="HG78" s="1455"/>
      <c r="HH78" s="1455"/>
      <c r="HI78" s="1455"/>
      <c r="HJ78" s="1455"/>
      <c r="HK78" s="1455"/>
      <c r="HL78" s="1455"/>
      <c r="HM78" s="1455"/>
      <c r="HN78" s="1455"/>
      <c r="HO78" s="1455"/>
      <c r="HP78" s="1455"/>
      <c r="HQ78" s="1455"/>
      <c r="HR78" s="1455"/>
      <c r="HS78" s="1455"/>
      <c r="HT78" s="1455"/>
      <c r="HU78" s="1455"/>
      <c r="HV78" s="1455"/>
      <c r="HW78" s="1455"/>
      <c r="HX78" s="1455"/>
      <c r="HY78" s="1455"/>
      <c r="HZ78" s="1455"/>
      <c r="IA78" s="1455"/>
      <c r="IB78" s="1455"/>
      <c r="IC78" s="1455"/>
      <c r="ID78" s="1455"/>
      <c r="IE78" s="1455"/>
      <c r="IF78" s="1455"/>
      <c r="IG78" s="1455"/>
      <c r="IH78" s="1455"/>
      <c r="II78" s="1455"/>
      <c r="IJ78" s="1455"/>
      <c r="IK78" s="1455"/>
      <c r="IL78" s="1455"/>
      <c r="IM78" s="1455"/>
      <c r="IN78" s="1455"/>
      <c r="IO78" s="1455"/>
      <c r="IP78" s="1455"/>
      <c r="IQ78" s="1455"/>
      <c r="IR78" s="1455"/>
      <c r="IS78" s="1455"/>
      <c r="IT78" s="1455"/>
      <c r="IU78" s="1455"/>
      <c r="IV78" s="1455"/>
      <c r="IW78" s="1455"/>
      <c r="IX78" s="1455"/>
      <c r="IY78" s="1455"/>
      <c r="IZ78" s="1455"/>
      <c r="JA78" s="1455"/>
      <c r="JB78" s="1455"/>
      <c r="JC78" s="1455"/>
      <c r="JD78" s="1455"/>
      <c r="JE78" s="1455"/>
      <c r="JF78" s="1455"/>
      <c r="JG78" s="1455"/>
      <c r="JH78" s="1455"/>
      <c r="JI78" s="1455"/>
      <c r="JJ78" s="1455"/>
      <c r="JK78" s="1455"/>
      <c r="JL78" s="1455"/>
      <c r="JM78" s="1455"/>
      <c r="JN78" s="1455"/>
      <c r="JO78" s="1455"/>
      <c r="JP78" s="1455"/>
      <c r="JQ78" s="1455"/>
      <c r="JR78" s="1455"/>
      <c r="JS78" s="1455"/>
      <c r="JT78" s="1455"/>
      <c r="JU78" s="1455"/>
      <c r="JV78" s="1455"/>
      <c r="JW78" s="1455"/>
      <c r="JX78" s="1455"/>
      <c r="JY78" s="1455"/>
      <c r="JZ78" s="1455"/>
      <c r="KA78" s="1455"/>
      <c r="KB78" s="1455"/>
      <c r="KC78" s="1455"/>
      <c r="KD78" s="1455"/>
      <c r="KE78" s="1455"/>
      <c r="KF78" s="1455"/>
      <c r="KG78" s="1455"/>
      <c r="KH78" s="1455"/>
      <c r="KI78" s="1455"/>
      <c r="KJ78" s="1455"/>
      <c r="KK78" s="1455"/>
      <c r="KL78" s="1455"/>
      <c r="KM78" s="1455"/>
      <c r="KN78" s="1455"/>
      <c r="KO78" s="1455"/>
      <c r="KP78" s="1455"/>
      <c r="KQ78" s="1455"/>
      <c r="KR78" s="1455"/>
      <c r="KS78" s="1455"/>
      <c r="KT78" s="1455"/>
      <c r="KU78" s="1455"/>
      <c r="KV78" s="1455"/>
      <c r="KW78" s="1455"/>
      <c r="KX78" s="1455"/>
      <c r="KY78" s="1455"/>
      <c r="KZ78" s="1455"/>
      <c r="LA78" s="1455"/>
      <c r="LB78" s="1455"/>
      <c r="LC78" s="1455"/>
      <c r="LD78" s="1455"/>
      <c r="LE78" s="1455"/>
      <c r="LF78" s="1455"/>
      <c r="LG78" s="1455"/>
      <c r="LH78" s="1467"/>
      <c r="LI78" s="1467"/>
      <c r="LJ78" s="1467"/>
      <c r="LK78" s="1467"/>
      <c r="LL78" s="1467"/>
      <c r="LM78" s="1467"/>
      <c r="LN78" s="1467"/>
      <c r="LO78" s="1645"/>
    </row>
    <row r="79" s="1482" customFormat="1" ht="47" customHeight="1" spans="1:327">
      <c r="A79" s="1513">
        <v>45912</v>
      </c>
      <c r="B79" s="1226" t="s">
        <v>2454</v>
      </c>
      <c r="C79" s="1227" t="s">
        <v>2455</v>
      </c>
      <c r="D79" s="1228">
        <v>4500179409</v>
      </c>
      <c r="E79" s="1229" t="s">
        <v>5002</v>
      </c>
      <c r="F79" s="1228" t="s">
        <v>5019</v>
      </c>
      <c r="G79" s="1230" t="s">
        <v>5020</v>
      </c>
      <c r="H79" s="1230" t="s">
        <v>5020</v>
      </c>
      <c r="I79" s="1542" t="s">
        <v>5021</v>
      </c>
      <c r="J79" s="1543">
        <v>9024</v>
      </c>
      <c r="K79" s="1544">
        <v>0</v>
      </c>
      <c r="L79" s="1544">
        <v>48</v>
      </c>
      <c r="M79" s="1545">
        <f t="shared" si="20"/>
        <v>188</v>
      </c>
      <c r="N79" s="1284">
        <v>45961</v>
      </c>
      <c r="O79" s="1284">
        <f>N79-2</f>
        <v>45959</v>
      </c>
      <c r="P79" s="1546"/>
      <c r="Q79" s="1570" t="s">
        <v>78</v>
      </c>
      <c r="R79" s="1577">
        <f>96+8736+192</f>
        <v>9024</v>
      </c>
      <c r="S79" s="1577">
        <f t="shared" si="19"/>
        <v>0</v>
      </c>
      <c r="T79" s="1575"/>
      <c r="U79" s="1571" t="s">
        <v>829</v>
      </c>
      <c r="V79" s="1572" t="s">
        <v>5006</v>
      </c>
      <c r="W79" s="1572" t="s">
        <v>2982</v>
      </c>
      <c r="X79" s="1573">
        <v>45918</v>
      </c>
      <c r="Y79" s="1595" t="s">
        <v>287</v>
      </c>
      <c r="Z79" s="1573" t="s">
        <v>88</v>
      </c>
      <c r="AA79" s="1596" t="s">
        <v>5007</v>
      </c>
      <c r="AB79" s="1595"/>
      <c r="AC79" s="1132" t="s">
        <v>5008</v>
      </c>
      <c r="AD79" s="1358" t="s">
        <v>122</v>
      </c>
      <c r="AE79" s="1684">
        <v>0.9771</v>
      </c>
      <c r="AF79" s="1599">
        <f t="shared" si="21"/>
        <v>8817.3504</v>
      </c>
      <c r="AG79" s="1693" t="s">
        <v>5022</v>
      </c>
      <c r="AH79" s="1613" t="s">
        <v>81</v>
      </c>
      <c r="AI79" s="1603" t="s">
        <v>3815</v>
      </c>
      <c r="AJ79" s="1613"/>
      <c r="AK79" s="1614">
        <f>J79</f>
        <v>9024</v>
      </c>
      <c r="AL79" s="1615"/>
      <c r="AM79" s="1615"/>
      <c r="AN79" s="1615"/>
      <c r="AO79" s="1615"/>
      <c r="AP79" s="1615" t="s">
        <v>64</v>
      </c>
      <c r="AQ79" s="1623"/>
      <c r="AR79" s="1615">
        <f>J79</f>
        <v>9024</v>
      </c>
      <c r="AS79" s="1624"/>
      <c r="AT79" s="1625"/>
      <c r="AU79" s="1625"/>
      <c r="AV79" s="1625"/>
      <c r="AW79" s="1640">
        <f>J79</f>
        <v>9024</v>
      </c>
      <c r="AX79" s="1641">
        <v>920</v>
      </c>
      <c r="AY79" s="1430">
        <v>40</v>
      </c>
      <c r="AZ79" s="1453"/>
      <c r="BA79" s="1454"/>
      <c r="BB79" s="1455"/>
      <c r="BC79" s="1455"/>
      <c r="BD79" s="1455"/>
      <c r="BE79" s="1455"/>
      <c r="BF79" s="1455"/>
      <c r="BG79" s="1455"/>
      <c r="BH79" s="1455"/>
      <c r="BI79" s="1455"/>
      <c r="BJ79" s="1455"/>
      <c r="BK79" s="1455"/>
      <c r="BL79" s="1455"/>
      <c r="BM79" s="1455"/>
      <c r="BN79" s="1455"/>
      <c r="BO79" s="1455"/>
      <c r="BP79" s="1455"/>
      <c r="BQ79" s="1455"/>
      <c r="BR79" s="1455"/>
      <c r="BS79" s="1455"/>
      <c r="BT79" s="1455"/>
      <c r="BU79" s="1455"/>
      <c r="BV79" s="1455"/>
      <c r="BW79" s="1455"/>
      <c r="BX79" s="1455"/>
      <c r="BY79" s="1455"/>
      <c r="BZ79" s="1455"/>
      <c r="CA79" s="1455"/>
      <c r="CB79" s="1455"/>
      <c r="CC79" s="1455"/>
      <c r="CD79" s="1455"/>
      <c r="CE79" s="1455"/>
      <c r="CF79" s="1455"/>
      <c r="CG79" s="1455"/>
      <c r="CH79" s="1455"/>
      <c r="CI79" s="1455"/>
      <c r="CJ79" s="1455"/>
      <c r="CK79" s="1455"/>
      <c r="CL79" s="1455"/>
      <c r="CM79" s="1455"/>
      <c r="CN79" s="1455"/>
      <c r="CO79" s="1455"/>
      <c r="CP79" s="1455"/>
      <c r="CQ79" s="1455"/>
      <c r="CR79" s="1455"/>
      <c r="CS79" s="1455"/>
      <c r="CT79" s="1455"/>
      <c r="CU79" s="1455"/>
      <c r="CV79" s="1455"/>
      <c r="CW79" s="1455"/>
      <c r="CX79" s="1455"/>
      <c r="CY79" s="1455"/>
      <c r="CZ79" s="1455"/>
      <c r="DA79" s="1455"/>
      <c r="DB79" s="1455"/>
      <c r="DC79" s="1455"/>
      <c r="DD79" s="1455"/>
      <c r="DE79" s="1455"/>
      <c r="DF79" s="1455"/>
      <c r="DG79" s="1455"/>
      <c r="DH79" s="1455"/>
      <c r="DI79" s="1455"/>
      <c r="DJ79" s="1455"/>
      <c r="DK79" s="1455"/>
      <c r="DL79" s="1455"/>
      <c r="DM79" s="1455"/>
      <c r="DN79" s="1455"/>
      <c r="DO79" s="1455"/>
      <c r="DP79" s="1455"/>
      <c r="DQ79" s="1455"/>
      <c r="DR79" s="1455"/>
      <c r="DS79" s="1455"/>
      <c r="DT79" s="1455"/>
      <c r="DU79" s="1455"/>
      <c r="DV79" s="1455"/>
      <c r="DW79" s="1455"/>
      <c r="DX79" s="1455"/>
      <c r="DY79" s="1455"/>
      <c r="DZ79" s="1455"/>
      <c r="EA79" s="1455"/>
      <c r="EB79" s="1455"/>
      <c r="EC79" s="1455"/>
      <c r="ED79" s="1455"/>
      <c r="EE79" s="1455"/>
      <c r="EF79" s="1455"/>
      <c r="EG79" s="1455"/>
      <c r="EH79" s="1455"/>
      <c r="EI79" s="1455"/>
      <c r="EJ79" s="1455"/>
      <c r="EK79" s="1455"/>
      <c r="EL79" s="1455"/>
      <c r="EM79" s="1455"/>
      <c r="EN79" s="1455"/>
      <c r="EO79" s="1455"/>
      <c r="EP79" s="1455"/>
      <c r="EQ79" s="1455"/>
      <c r="ER79" s="1455"/>
      <c r="ES79" s="1455"/>
      <c r="ET79" s="1455"/>
      <c r="EU79" s="1455"/>
      <c r="EV79" s="1455"/>
      <c r="EW79" s="1455"/>
      <c r="EX79" s="1455"/>
      <c r="EY79" s="1455"/>
      <c r="EZ79" s="1455"/>
      <c r="FA79" s="1455"/>
      <c r="FB79" s="1455"/>
      <c r="FC79" s="1455"/>
      <c r="FD79" s="1455"/>
      <c r="FE79" s="1455"/>
      <c r="FF79" s="1455"/>
      <c r="FG79" s="1455"/>
      <c r="FH79" s="1455"/>
      <c r="FI79" s="1455"/>
      <c r="FJ79" s="1455"/>
      <c r="FK79" s="1455"/>
      <c r="FL79" s="1455"/>
      <c r="FM79" s="1455"/>
      <c r="FN79" s="1455"/>
      <c r="FO79" s="1455"/>
      <c r="FP79" s="1455"/>
      <c r="FQ79" s="1455"/>
      <c r="FR79" s="1455"/>
      <c r="FS79" s="1455"/>
      <c r="FT79" s="1455"/>
      <c r="FU79" s="1455"/>
      <c r="FV79" s="1455"/>
      <c r="FW79" s="1455"/>
      <c r="FX79" s="1455"/>
      <c r="FY79" s="1455"/>
      <c r="FZ79" s="1455"/>
      <c r="GA79" s="1455"/>
      <c r="GB79" s="1455"/>
      <c r="GC79" s="1455"/>
      <c r="GD79" s="1455"/>
      <c r="GE79" s="1455"/>
      <c r="GF79" s="1455"/>
      <c r="GG79" s="1455"/>
      <c r="GH79" s="1455"/>
      <c r="GI79" s="1455"/>
      <c r="GJ79" s="1455"/>
      <c r="GK79" s="1455"/>
      <c r="GL79" s="1455"/>
      <c r="GM79" s="1455"/>
      <c r="GN79" s="1455"/>
      <c r="GO79" s="1455"/>
      <c r="GP79" s="1455"/>
      <c r="GQ79" s="1455"/>
      <c r="GR79" s="1455"/>
      <c r="GS79" s="1455"/>
      <c r="GT79" s="1455"/>
      <c r="GU79" s="1455"/>
      <c r="GV79" s="1455"/>
      <c r="GW79" s="1455"/>
      <c r="GX79" s="1455"/>
      <c r="GY79" s="1455"/>
      <c r="GZ79" s="1455"/>
      <c r="HA79" s="1455"/>
      <c r="HB79" s="1455"/>
      <c r="HC79" s="1455"/>
      <c r="HD79" s="1455"/>
      <c r="HE79" s="1455"/>
      <c r="HF79" s="1455"/>
      <c r="HG79" s="1455"/>
      <c r="HH79" s="1455"/>
      <c r="HI79" s="1455"/>
      <c r="HJ79" s="1455"/>
      <c r="HK79" s="1455"/>
      <c r="HL79" s="1455"/>
      <c r="HM79" s="1455"/>
      <c r="HN79" s="1455"/>
      <c r="HO79" s="1455"/>
      <c r="HP79" s="1455"/>
      <c r="HQ79" s="1455"/>
      <c r="HR79" s="1455"/>
      <c r="HS79" s="1455"/>
      <c r="HT79" s="1455"/>
      <c r="HU79" s="1455"/>
      <c r="HV79" s="1455"/>
      <c r="HW79" s="1455"/>
      <c r="HX79" s="1455"/>
      <c r="HY79" s="1455"/>
      <c r="HZ79" s="1455"/>
      <c r="IA79" s="1455"/>
      <c r="IB79" s="1455"/>
      <c r="IC79" s="1455"/>
      <c r="ID79" s="1455"/>
      <c r="IE79" s="1455"/>
      <c r="IF79" s="1455"/>
      <c r="IG79" s="1455"/>
      <c r="IH79" s="1455"/>
      <c r="II79" s="1455"/>
      <c r="IJ79" s="1455"/>
      <c r="IK79" s="1455"/>
      <c r="IL79" s="1455"/>
      <c r="IM79" s="1455"/>
      <c r="IN79" s="1455"/>
      <c r="IO79" s="1455"/>
      <c r="IP79" s="1455"/>
      <c r="IQ79" s="1455"/>
      <c r="IR79" s="1455"/>
      <c r="IS79" s="1455"/>
      <c r="IT79" s="1455"/>
      <c r="IU79" s="1455"/>
      <c r="IV79" s="1455"/>
      <c r="IW79" s="1455"/>
      <c r="IX79" s="1455"/>
      <c r="IY79" s="1455"/>
      <c r="IZ79" s="1455"/>
      <c r="JA79" s="1455"/>
      <c r="JB79" s="1455"/>
      <c r="JC79" s="1455"/>
      <c r="JD79" s="1455"/>
      <c r="JE79" s="1455"/>
      <c r="JF79" s="1455"/>
      <c r="JG79" s="1455"/>
      <c r="JH79" s="1455"/>
      <c r="JI79" s="1455"/>
      <c r="JJ79" s="1455"/>
      <c r="JK79" s="1455"/>
      <c r="JL79" s="1455"/>
      <c r="JM79" s="1455"/>
      <c r="JN79" s="1455"/>
      <c r="JO79" s="1455"/>
      <c r="JP79" s="1455"/>
      <c r="JQ79" s="1455"/>
      <c r="JR79" s="1455"/>
      <c r="JS79" s="1455"/>
      <c r="JT79" s="1455"/>
      <c r="JU79" s="1455"/>
      <c r="JV79" s="1455"/>
      <c r="JW79" s="1455"/>
      <c r="JX79" s="1455"/>
      <c r="JY79" s="1455"/>
      <c r="JZ79" s="1455"/>
      <c r="KA79" s="1455"/>
      <c r="KB79" s="1455"/>
      <c r="KC79" s="1455"/>
      <c r="KD79" s="1455"/>
      <c r="KE79" s="1455"/>
      <c r="KF79" s="1455"/>
      <c r="KG79" s="1455"/>
      <c r="KH79" s="1455"/>
      <c r="KI79" s="1455"/>
      <c r="KJ79" s="1455"/>
      <c r="KK79" s="1455"/>
      <c r="KL79" s="1455"/>
      <c r="KM79" s="1455"/>
      <c r="KN79" s="1455"/>
      <c r="KO79" s="1455"/>
      <c r="KP79" s="1455"/>
      <c r="KQ79" s="1455"/>
      <c r="KR79" s="1455"/>
      <c r="KS79" s="1455"/>
      <c r="KT79" s="1455"/>
      <c r="KU79" s="1455"/>
      <c r="KV79" s="1455"/>
      <c r="KW79" s="1455"/>
      <c r="KX79" s="1455"/>
      <c r="KY79" s="1455"/>
      <c r="KZ79" s="1455"/>
      <c r="LA79" s="1455"/>
      <c r="LB79" s="1455"/>
      <c r="LC79" s="1455"/>
      <c r="LD79" s="1455"/>
      <c r="LE79" s="1455"/>
      <c r="LF79" s="1455"/>
      <c r="LG79" s="1455"/>
      <c r="LH79" s="1467"/>
      <c r="LI79" s="1467"/>
      <c r="LJ79" s="1467"/>
      <c r="LK79" s="1467"/>
      <c r="LL79" s="1467"/>
      <c r="LM79" s="1467"/>
      <c r="LN79" s="1467"/>
      <c r="LO79" s="1645"/>
    </row>
    <row r="80" s="1482" customFormat="1" ht="47" customHeight="1" spans="1:327">
      <c r="A80" s="1513">
        <v>45919</v>
      </c>
      <c r="B80" s="1226" t="s">
        <v>236</v>
      </c>
      <c r="C80" s="1227" t="s">
        <v>98</v>
      </c>
      <c r="D80" s="1228">
        <v>4500179918</v>
      </c>
      <c r="E80" s="1229" t="s">
        <v>5023</v>
      </c>
      <c r="F80" s="1228" t="s">
        <v>5024</v>
      </c>
      <c r="G80" s="1361" t="s">
        <v>5025</v>
      </c>
      <c r="H80" s="1230" t="s">
        <v>5025</v>
      </c>
      <c r="I80" s="1542" t="s">
        <v>5026</v>
      </c>
      <c r="J80" s="1543">
        <v>3360</v>
      </c>
      <c r="K80" s="1544">
        <v>0</v>
      </c>
      <c r="L80" s="1544">
        <v>12</v>
      </c>
      <c r="M80" s="1545">
        <f t="shared" si="20"/>
        <v>280</v>
      </c>
      <c r="N80" s="1274">
        <v>45968</v>
      </c>
      <c r="O80" s="1274">
        <v>45966</v>
      </c>
      <c r="P80" s="1546"/>
      <c r="Q80" s="1570" t="s">
        <v>78</v>
      </c>
      <c r="R80" s="1577">
        <v>3360</v>
      </c>
      <c r="S80" s="1577">
        <f t="shared" si="19"/>
        <v>0</v>
      </c>
      <c r="T80" s="1575"/>
      <c r="U80" s="1571" t="s">
        <v>829</v>
      </c>
      <c r="V80" s="1572" t="s">
        <v>5027</v>
      </c>
      <c r="W80" s="1572" t="s">
        <v>111</v>
      </c>
      <c r="X80" s="1573">
        <v>45919</v>
      </c>
      <c r="Y80" s="1595" t="s">
        <v>88</v>
      </c>
      <c r="Z80" s="1573" t="s">
        <v>88</v>
      </c>
      <c r="AA80" s="1596" t="s">
        <v>5028</v>
      </c>
      <c r="AB80" s="1595"/>
      <c r="AC80" s="1682" t="s">
        <v>5029</v>
      </c>
      <c r="AD80" s="1358" t="s">
        <v>1523</v>
      </c>
      <c r="AE80" s="1598">
        <v>0.774</v>
      </c>
      <c r="AF80" s="1599">
        <f t="shared" si="21"/>
        <v>2600.64</v>
      </c>
      <c r="AG80" s="1612" t="s">
        <v>5030</v>
      </c>
      <c r="AH80" s="1613" t="s">
        <v>81</v>
      </c>
      <c r="AI80" s="1613">
        <v>5</v>
      </c>
      <c r="AJ80" s="1613">
        <f>J80</f>
        <v>3360</v>
      </c>
      <c r="AK80" s="1614"/>
      <c r="AL80" s="1615"/>
      <c r="AM80" s="1615">
        <f>J80/12</f>
        <v>280</v>
      </c>
      <c r="AN80" s="1615"/>
      <c r="AO80" s="1615"/>
      <c r="AP80" s="1615" t="s">
        <v>63</v>
      </c>
      <c r="AQ80" s="1623">
        <f t="shared" ref="AQ80:AQ85" si="32">J80</f>
        <v>3360</v>
      </c>
      <c r="AR80" s="1615"/>
      <c r="AS80" s="1624">
        <f t="shared" ref="AS80:AS91" si="33">J80/5</f>
        <v>672</v>
      </c>
      <c r="AT80" s="1625">
        <f t="shared" ref="AT80:AT91" si="34">J80/5</f>
        <v>672</v>
      </c>
      <c r="AU80" s="1625">
        <f t="shared" ref="AU80:AU91" si="35">J80/5</f>
        <v>672</v>
      </c>
      <c r="AV80" s="1625">
        <f t="shared" ref="AV80:AV91" si="36">J80/5</f>
        <v>672</v>
      </c>
      <c r="AW80" s="1640">
        <f t="shared" ref="AW80:AW91" si="37">J80/5</f>
        <v>672</v>
      </c>
      <c r="AX80" s="1641">
        <f t="shared" ref="AX80:AX88" si="38">J80*23/24/COUNT(AS80:AW80)</f>
        <v>644</v>
      </c>
      <c r="AY80" s="1430">
        <f t="shared" ref="AY80:AY88" si="39">J80/24/COUNT(AS80:AW80)</f>
        <v>28</v>
      </c>
      <c r="AZ80" s="1453"/>
      <c r="BA80" s="1454"/>
      <c r="BB80" s="1455"/>
      <c r="BC80" s="1455"/>
      <c r="BD80" s="1455"/>
      <c r="BE80" s="1455"/>
      <c r="BF80" s="1455"/>
      <c r="BG80" s="1455"/>
      <c r="BH80" s="1455"/>
      <c r="BI80" s="1455"/>
      <c r="BJ80" s="1455"/>
      <c r="BK80" s="1455"/>
      <c r="BL80" s="1455"/>
      <c r="BM80" s="1455"/>
      <c r="BN80" s="1455"/>
      <c r="BO80" s="1455"/>
      <c r="BP80" s="1455"/>
      <c r="BQ80" s="1455"/>
      <c r="BR80" s="1455"/>
      <c r="BS80" s="1455"/>
      <c r="BT80" s="1455"/>
      <c r="BU80" s="1455"/>
      <c r="BV80" s="1455"/>
      <c r="BW80" s="1455"/>
      <c r="BX80" s="1455"/>
      <c r="BY80" s="1455"/>
      <c r="BZ80" s="1455"/>
      <c r="CA80" s="1455"/>
      <c r="CB80" s="1455"/>
      <c r="CC80" s="1455"/>
      <c r="CD80" s="1455"/>
      <c r="CE80" s="1455"/>
      <c r="CF80" s="1455"/>
      <c r="CG80" s="1455"/>
      <c r="CH80" s="1455"/>
      <c r="CI80" s="1455"/>
      <c r="CJ80" s="1455"/>
      <c r="CK80" s="1455"/>
      <c r="CL80" s="1455"/>
      <c r="CM80" s="1455"/>
      <c r="CN80" s="1455"/>
      <c r="CO80" s="1455"/>
      <c r="CP80" s="1455"/>
      <c r="CQ80" s="1455"/>
      <c r="CR80" s="1455"/>
      <c r="CS80" s="1455"/>
      <c r="CT80" s="1455"/>
      <c r="CU80" s="1455"/>
      <c r="CV80" s="1455"/>
      <c r="CW80" s="1455"/>
      <c r="CX80" s="1455"/>
      <c r="CY80" s="1455"/>
      <c r="CZ80" s="1455"/>
      <c r="DA80" s="1455"/>
      <c r="DB80" s="1455"/>
      <c r="DC80" s="1455"/>
      <c r="DD80" s="1455"/>
      <c r="DE80" s="1455"/>
      <c r="DF80" s="1455"/>
      <c r="DG80" s="1455"/>
      <c r="DH80" s="1455"/>
      <c r="DI80" s="1455"/>
      <c r="DJ80" s="1455"/>
      <c r="DK80" s="1455"/>
      <c r="DL80" s="1455"/>
      <c r="DM80" s="1455"/>
      <c r="DN80" s="1455"/>
      <c r="DO80" s="1455"/>
      <c r="DP80" s="1455"/>
      <c r="DQ80" s="1455"/>
      <c r="DR80" s="1455"/>
      <c r="DS80" s="1455"/>
      <c r="DT80" s="1455"/>
      <c r="DU80" s="1455"/>
      <c r="DV80" s="1455"/>
      <c r="DW80" s="1455"/>
      <c r="DX80" s="1455"/>
      <c r="DY80" s="1455"/>
      <c r="DZ80" s="1455"/>
      <c r="EA80" s="1455"/>
      <c r="EB80" s="1455"/>
      <c r="EC80" s="1455"/>
      <c r="ED80" s="1455"/>
      <c r="EE80" s="1455"/>
      <c r="EF80" s="1455"/>
      <c r="EG80" s="1455"/>
      <c r="EH80" s="1455"/>
      <c r="EI80" s="1455"/>
      <c r="EJ80" s="1455"/>
      <c r="EK80" s="1455"/>
      <c r="EL80" s="1455"/>
      <c r="EM80" s="1455"/>
      <c r="EN80" s="1455"/>
      <c r="EO80" s="1455"/>
      <c r="EP80" s="1455"/>
      <c r="EQ80" s="1455"/>
      <c r="ER80" s="1455"/>
      <c r="ES80" s="1455"/>
      <c r="ET80" s="1455"/>
      <c r="EU80" s="1455"/>
      <c r="EV80" s="1455"/>
      <c r="EW80" s="1455"/>
      <c r="EX80" s="1455"/>
      <c r="EY80" s="1455"/>
      <c r="EZ80" s="1455"/>
      <c r="FA80" s="1455"/>
      <c r="FB80" s="1455"/>
      <c r="FC80" s="1455"/>
      <c r="FD80" s="1455"/>
      <c r="FE80" s="1455"/>
      <c r="FF80" s="1455"/>
      <c r="FG80" s="1455"/>
      <c r="FH80" s="1455"/>
      <c r="FI80" s="1455"/>
      <c r="FJ80" s="1455"/>
      <c r="FK80" s="1455"/>
      <c r="FL80" s="1455"/>
      <c r="FM80" s="1455"/>
      <c r="FN80" s="1455"/>
      <c r="FO80" s="1455"/>
      <c r="FP80" s="1455"/>
      <c r="FQ80" s="1455"/>
      <c r="FR80" s="1455"/>
      <c r="FS80" s="1455"/>
      <c r="FT80" s="1455"/>
      <c r="FU80" s="1455"/>
      <c r="FV80" s="1455"/>
      <c r="FW80" s="1455"/>
      <c r="FX80" s="1455"/>
      <c r="FY80" s="1455"/>
      <c r="FZ80" s="1455"/>
      <c r="GA80" s="1455"/>
      <c r="GB80" s="1455"/>
      <c r="GC80" s="1455"/>
      <c r="GD80" s="1455"/>
      <c r="GE80" s="1455"/>
      <c r="GF80" s="1455"/>
      <c r="GG80" s="1455"/>
      <c r="GH80" s="1455"/>
      <c r="GI80" s="1455"/>
      <c r="GJ80" s="1455"/>
      <c r="GK80" s="1455"/>
      <c r="GL80" s="1455"/>
      <c r="GM80" s="1455"/>
      <c r="GN80" s="1455"/>
      <c r="GO80" s="1455"/>
      <c r="GP80" s="1455"/>
      <c r="GQ80" s="1455"/>
      <c r="GR80" s="1455"/>
      <c r="GS80" s="1455"/>
      <c r="GT80" s="1455"/>
      <c r="GU80" s="1455"/>
      <c r="GV80" s="1455"/>
      <c r="GW80" s="1455"/>
      <c r="GX80" s="1455"/>
      <c r="GY80" s="1455"/>
      <c r="GZ80" s="1455"/>
      <c r="HA80" s="1455"/>
      <c r="HB80" s="1455"/>
      <c r="HC80" s="1455"/>
      <c r="HD80" s="1455"/>
      <c r="HE80" s="1455"/>
      <c r="HF80" s="1455"/>
      <c r="HG80" s="1455"/>
      <c r="HH80" s="1455"/>
      <c r="HI80" s="1455"/>
      <c r="HJ80" s="1455"/>
      <c r="HK80" s="1455"/>
      <c r="HL80" s="1455"/>
      <c r="HM80" s="1455"/>
      <c r="HN80" s="1455"/>
      <c r="HO80" s="1455"/>
      <c r="HP80" s="1455"/>
      <c r="HQ80" s="1455"/>
      <c r="HR80" s="1455"/>
      <c r="HS80" s="1455"/>
      <c r="HT80" s="1455"/>
      <c r="HU80" s="1455"/>
      <c r="HV80" s="1455"/>
      <c r="HW80" s="1455"/>
      <c r="HX80" s="1455"/>
      <c r="HY80" s="1455"/>
      <c r="HZ80" s="1455"/>
      <c r="IA80" s="1455"/>
      <c r="IB80" s="1455"/>
      <c r="IC80" s="1455"/>
      <c r="ID80" s="1455"/>
      <c r="IE80" s="1455"/>
      <c r="IF80" s="1455"/>
      <c r="IG80" s="1455"/>
      <c r="IH80" s="1455"/>
      <c r="II80" s="1455"/>
      <c r="IJ80" s="1455"/>
      <c r="IK80" s="1455"/>
      <c r="IL80" s="1455"/>
      <c r="IM80" s="1455"/>
      <c r="IN80" s="1455"/>
      <c r="IO80" s="1455"/>
      <c r="IP80" s="1455"/>
      <c r="IQ80" s="1455"/>
      <c r="IR80" s="1455"/>
      <c r="IS80" s="1455"/>
      <c r="IT80" s="1455"/>
      <c r="IU80" s="1455"/>
      <c r="IV80" s="1455"/>
      <c r="IW80" s="1455"/>
      <c r="IX80" s="1455"/>
      <c r="IY80" s="1455"/>
      <c r="IZ80" s="1455"/>
      <c r="JA80" s="1455"/>
      <c r="JB80" s="1455"/>
      <c r="JC80" s="1455"/>
      <c r="JD80" s="1455"/>
      <c r="JE80" s="1455"/>
      <c r="JF80" s="1455"/>
      <c r="JG80" s="1455"/>
      <c r="JH80" s="1455"/>
      <c r="JI80" s="1455"/>
      <c r="JJ80" s="1455"/>
      <c r="JK80" s="1455"/>
      <c r="JL80" s="1455"/>
      <c r="JM80" s="1455"/>
      <c r="JN80" s="1455"/>
      <c r="JO80" s="1455"/>
      <c r="JP80" s="1455"/>
      <c r="JQ80" s="1455"/>
      <c r="JR80" s="1455"/>
      <c r="JS80" s="1455"/>
      <c r="JT80" s="1455"/>
      <c r="JU80" s="1455"/>
      <c r="JV80" s="1455"/>
      <c r="JW80" s="1455"/>
      <c r="JX80" s="1455"/>
      <c r="JY80" s="1455"/>
      <c r="JZ80" s="1455"/>
      <c r="KA80" s="1455"/>
      <c r="KB80" s="1455"/>
      <c r="KC80" s="1455"/>
      <c r="KD80" s="1455"/>
      <c r="KE80" s="1455"/>
      <c r="KF80" s="1455"/>
      <c r="KG80" s="1455"/>
      <c r="KH80" s="1455"/>
      <c r="KI80" s="1455"/>
      <c r="KJ80" s="1455"/>
      <c r="KK80" s="1455"/>
      <c r="KL80" s="1455"/>
      <c r="KM80" s="1455"/>
      <c r="KN80" s="1455"/>
      <c r="KO80" s="1455"/>
      <c r="KP80" s="1455"/>
      <c r="KQ80" s="1455"/>
      <c r="KR80" s="1455"/>
      <c r="KS80" s="1455"/>
      <c r="KT80" s="1455"/>
      <c r="KU80" s="1455"/>
      <c r="KV80" s="1455"/>
      <c r="KW80" s="1455"/>
      <c r="KX80" s="1455"/>
      <c r="KY80" s="1455"/>
      <c r="KZ80" s="1455"/>
      <c r="LA80" s="1455"/>
      <c r="LB80" s="1455"/>
      <c r="LC80" s="1455"/>
      <c r="LD80" s="1455"/>
      <c r="LE80" s="1455"/>
      <c r="LF80" s="1455"/>
      <c r="LG80" s="1455"/>
      <c r="LH80" s="1467"/>
      <c r="LI80" s="1467"/>
      <c r="LJ80" s="1467"/>
      <c r="LK80" s="1467"/>
      <c r="LL80" s="1467"/>
      <c r="LM80" s="1467"/>
      <c r="LN80" s="1467"/>
      <c r="LO80" s="1645"/>
    </row>
    <row r="81" s="1482" customFormat="1" ht="47" customHeight="1" spans="1:327">
      <c r="A81" s="1513">
        <v>45919</v>
      </c>
      <c r="B81" s="1226" t="s">
        <v>236</v>
      </c>
      <c r="C81" s="1227" t="s">
        <v>98</v>
      </c>
      <c r="D81" s="1228">
        <v>4500179918</v>
      </c>
      <c r="E81" s="1229" t="s">
        <v>5031</v>
      </c>
      <c r="F81" s="1228" t="s">
        <v>5032</v>
      </c>
      <c r="G81" s="1361" t="s">
        <v>5025</v>
      </c>
      <c r="H81" s="1230" t="s">
        <v>5025</v>
      </c>
      <c r="I81" s="1542" t="s">
        <v>5026</v>
      </c>
      <c r="J81" s="1543">
        <v>2040</v>
      </c>
      <c r="K81" s="1544">
        <v>0</v>
      </c>
      <c r="L81" s="1544">
        <v>12</v>
      </c>
      <c r="M81" s="1545">
        <f t="shared" si="20"/>
        <v>170</v>
      </c>
      <c r="N81" s="1274">
        <v>45968</v>
      </c>
      <c r="O81" s="1274">
        <v>45966</v>
      </c>
      <c r="P81" s="1546"/>
      <c r="Q81" s="1570" t="s">
        <v>78</v>
      </c>
      <c r="R81" s="1577">
        <v>2040</v>
      </c>
      <c r="S81" s="1577">
        <f t="shared" si="19"/>
        <v>0</v>
      </c>
      <c r="T81" s="1575"/>
      <c r="U81" s="1571" t="s">
        <v>829</v>
      </c>
      <c r="V81" s="1572" t="s">
        <v>5027</v>
      </c>
      <c r="W81" s="1572" t="s">
        <v>111</v>
      </c>
      <c r="X81" s="1573">
        <v>45919</v>
      </c>
      <c r="Y81" s="1595" t="s">
        <v>88</v>
      </c>
      <c r="Z81" s="1573" t="s">
        <v>88</v>
      </c>
      <c r="AA81" s="1596" t="s">
        <v>5028</v>
      </c>
      <c r="AB81" s="1595"/>
      <c r="AC81" s="1682" t="s">
        <v>5029</v>
      </c>
      <c r="AD81" s="1358" t="s">
        <v>1523</v>
      </c>
      <c r="AE81" s="1598">
        <v>0.774</v>
      </c>
      <c r="AF81" s="1599">
        <f t="shared" si="21"/>
        <v>1578.96</v>
      </c>
      <c r="AG81" s="1612" t="s">
        <v>5033</v>
      </c>
      <c r="AH81" s="1613" t="s">
        <v>81</v>
      </c>
      <c r="AI81" s="1613">
        <v>5</v>
      </c>
      <c r="AJ81" s="1613">
        <f>J81</f>
        <v>2040</v>
      </c>
      <c r="AK81" s="1614"/>
      <c r="AL81" s="1615"/>
      <c r="AM81" s="1615">
        <f>J81/12</f>
        <v>170</v>
      </c>
      <c r="AN81" s="1615"/>
      <c r="AO81" s="1615"/>
      <c r="AP81" s="1615" t="s">
        <v>63</v>
      </c>
      <c r="AQ81" s="1623">
        <f t="shared" si="32"/>
        <v>2040</v>
      </c>
      <c r="AR81" s="1615"/>
      <c r="AS81" s="1624">
        <f t="shared" si="33"/>
        <v>408</v>
      </c>
      <c r="AT81" s="1625">
        <f t="shared" si="34"/>
        <v>408</v>
      </c>
      <c r="AU81" s="1625">
        <f t="shared" si="35"/>
        <v>408</v>
      </c>
      <c r="AV81" s="1625">
        <f t="shared" si="36"/>
        <v>408</v>
      </c>
      <c r="AW81" s="1640">
        <f t="shared" si="37"/>
        <v>408</v>
      </c>
      <c r="AX81" s="1641">
        <f t="shared" si="38"/>
        <v>391</v>
      </c>
      <c r="AY81" s="1430">
        <f t="shared" si="39"/>
        <v>17</v>
      </c>
      <c r="AZ81" s="1453"/>
      <c r="BA81" s="1454"/>
      <c r="BB81" s="1455"/>
      <c r="BC81" s="1455"/>
      <c r="BD81" s="1455"/>
      <c r="BE81" s="1455"/>
      <c r="BF81" s="1455"/>
      <c r="BG81" s="1455"/>
      <c r="BH81" s="1455"/>
      <c r="BI81" s="1455"/>
      <c r="BJ81" s="1455"/>
      <c r="BK81" s="1455"/>
      <c r="BL81" s="1455"/>
      <c r="BM81" s="1455"/>
      <c r="BN81" s="1455"/>
      <c r="BO81" s="1455"/>
      <c r="BP81" s="1455"/>
      <c r="BQ81" s="1455"/>
      <c r="BR81" s="1455"/>
      <c r="BS81" s="1455"/>
      <c r="BT81" s="1455"/>
      <c r="BU81" s="1455"/>
      <c r="BV81" s="1455"/>
      <c r="BW81" s="1455"/>
      <c r="BX81" s="1455"/>
      <c r="BY81" s="1455"/>
      <c r="BZ81" s="1455"/>
      <c r="CA81" s="1455"/>
      <c r="CB81" s="1455"/>
      <c r="CC81" s="1455"/>
      <c r="CD81" s="1455"/>
      <c r="CE81" s="1455"/>
      <c r="CF81" s="1455"/>
      <c r="CG81" s="1455"/>
      <c r="CH81" s="1455"/>
      <c r="CI81" s="1455"/>
      <c r="CJ81" s="1455"/>
      <c r="CK81" s="1455"/>
      <c r="CL81" s="1455"/>
      <c r="CM81" s="1455"/>
      <c r="CN81" s="1455"/>
      <c r="CO81" s="1455"/>
      <c r="CP81" s="1455"/>
      <c r="CQ81" s="1455"/>
      <c r="CR81" s="1455"/>
      <c r="CS81" s="1455"/>
      <c r="CT81" s="1455"/>
      <c r="CU81" s="1455"/>
      <c r="CV81" s="1455"/>
      <c r="CW81" s="1455"/>
      <c r="CX81" s="1455"/>
      <c r="CY81" s="1455"/>
      <c r="CZ81" s="1455"/>
      <c r="DA81" s="1455"/>
      <c r="DB81" s="1455"/>
      <c r="DC81" s="1455"/>
      <c r="DD81" s="1455"/>
      <c r="DE81" s="1455"/>
      <c r="DF81" s="1455"/>
      <c r="DG81" s="1455"/>
      <c r="DH81" s="1455"/>
      <c r="DI81" s="1455"/>
      <c r="DJ81" s="1455"/>
      <c r="DK81" s="1455"/>
      <c r="DL81" s="1455"/>
      <c r="DM81" s="1455"/>
      <c r="DN81" s="1455"/>
      <c r="DO81" s="1455"/>
      <c r="DP81" s="1455"/>
      <c r="DQ81" s="1455"/>
      <c r="DR81" s="1455"/>
      <c r="DS81" s="1455"/>
      <c r="DT81" s="1455"/>
      <c r="DU81" s="1455"/>
      <c r="DV81" s="1455"/>
      <c r="DW81" s="1455"/>
      <c r="DX81" s="1455"/>
      <c r="DY81" s="1455"/>
      <c r="DZ81" s="1455"/>
      <c r="EA81" s="1455"/>
      <c r="EB81" s="1455"/>
      <c r="EC81" s="1455"/>
      <c r="ED81" s="1455"/>
      <c r="EE81" s="1455"/>
      <c r="EF81" s="1455"/>
      <c r="EG81" s="1455"/>
      <c r="EH81" s="1455"/>
      <c r="EI81" s="1455"/>
      <c r="EJ81" s="1455"/>
      <c r="EK81" s="1455"/>
      <c r="EL81" s="1455"/>
      <c r="EM81" s="1455"/>
      <c r="EN81" s="1455"/>
      <c r="EO81" s="1455"/>
      <c r="EP81" s="1455"/>
      <c r="EQ81" s="1455"/>
      <c r="ER81" s="1455"/>
      <c r="ES81" s="1455"/>
      <c r="ET81" s="1455"/>
      <c r="EU81" s="1455"/>
      <c r="EV81" s="1455"/>
      <c r="EW81" s="1455"/>
      <c r="EX81" s="1455"/>
      <c r="EY81" s="1455"/>
      <c r="EZ81" s="1455"/>
      <c r="FA81" s="1455"/>
      <c r="FB81" s="1455"/>
      <c r="FC81" s="1455"/>
      <c r="FD81" s="1455"/>
      <c r="FE81" s="1455"/>
      <c r="FF81" s="1455"/>
      <c r="FG81" s="1455"/>
      <c r="FH81" s="1455"/>
      <c r="FI81" s="1455"/>
      <c r="FJ81" s="1455"/>
      <c r="FK81" s="1455"/>
      <c r="FL81" s="1455"/>
      <c r="FM81" s="1455"/>
      <c r="FN81" s="1455"/>
      <c r="FO81" s="1455"/>
      <c r="FP81" s="1455"/>
      <c r="FQ81" s="1455"/>
      <c r="FR81" s="1455"/>
      <c r="FS81" s="1455"/>
      <c r="FT81" s="1455"/>
      <c r="FU81" s="1455"/>
      <c r="FV81" s="1455"/>
      <c r="FW81" s="1455"/>
      <c r="FX81" s="1455"/>
      <c r="FY81" s="1455"/>
      <c r="FZ81" s="1455"/>
      <c r="GA81" s="1455"/>
      <c r="GB81" s="1455"/>
      <c r="GC81" s="1455"/>
      <c r="GD81" s="1455"/>
      <c r="GE81" s="1455"/>
      <c r="GF81" s="1455"/>
      <c r="GG81" s="1455"/>
      <c r="GH81" s="1455"/>
      <c r="GI81" s="1455"/>
      <c r="GJ81" s="1455"/>
      <c r="GK81" s="1455"/>
      <c r="GL81" s="1455"/>
      <c r="GM81" s="1455"/>
      <c r="GN81" s="1455"/>
      <c r="GO81" s="1455"/>
      <c r="GP81" s="1455"/>
      <c r="GQ81" s="1455"/>
      <c r="GR81" s="1455"/>
      <c r="GS81" s="1455"/>
      <c r="GT81" s="1455"/>
      <c r="GU81" s="1455"/>
      <c r="GV81" s="1455"/>
      <c r="GW81" s="1455"/>
      <c r="GX81" s="1455"/>
      <c r="GY81" s="1455"/>
      <c r="GZ81" s="1455"/>
      <c r="HA81" s="1455"/>
      <c r="HB81" s="1455"/>
      <c r="HC81" s="1455"/>
      <c r="HD81" s="1455"/>
      <c r="HE81" s="1455"/>
      <c r="HF81" s="1455"/>
      <c r="HG81" s="1455"/>
      <c r="HH81" s="1455"/>
      <c r="HI81" s="1455"/>
      <c r="HJ81" s="1455"/>
      <c r="HK81" s="1455"/>
      <c r="HL81" s="1455"/>
      <c r="HM81" s="1455"/>
      <c r="HN81" s="1455"/>
      <c r="HO81" s="1455"/>
      <c r="HP81" s="1455"/>
      <c r="HQ81" s="1455"/>
      <c r="HR81" s="1455"/>
      <c r="HS81" s="1455"/>
      <c r="HT81" s="1455"/>
      <c r="HU81" s="1455"/>
      <c r="HV81" s="1455"/>
      <c r="HW81" s="1455"/>
      <c r="HX81" s="1455"/>
      <c r="HY81" s="1455"/>
      <c r="HZ81" s="1455"/>
      <c r="IA81" s="1455"/>
      <c r="IB81" s="1455"/>
      <c r="IC81" s="1455"/>
      <c r="ID81" s="1455"/>
      <c r="IE81" s="1455"/>
      <c r="IF81" s="1455"/>
      <c r="IG81" s="1455"/>
      <c r="IH81" s="1455"/>
      <c r="II81" s="1455"/>
      <c r="IJ81" s="1455"/>
      <c r="IK81" s="1455"/>
      <c r="IL81" s="1455"/>
      <c r="IM81" s="1455"/>
      <c r="IN81" s="1455"/>
      <c r="IO81" s="1455"/>
      <c r="IP81" s="1455"/>
      <c r="IQ81" s="1455"/>
      <c r="IR81" s="1455"/>
      <c r="IS81" s="1455"/>
      <c r="IT81" s="1455"/>
      <c r="IU81" s="1455"/>
      <c r="IV81" s="1455"/>
      <c r="IW81" s="1455"/>
      <c r="IX81" s="1455"/>
      <c r="IY81" s="1455"/>
      <c r="IZ81" s="1455"/>
      <c r="JA81" s="1455"/>
      <c r="JB81" s="1455"/>
      <c r="JC81" s="1455"/>
      <c r="JD81" s="1455"/>
      <c r="JE81" s="1455"/>
      <c r="JF81" s="1455"/>
      <c r="JG81" s="1455"/>
      <c r="JH81" s="1455"/>
      <c r="JI81" s="1455"/>
      <c r="JJ81" s="1455"/>
      <c r="JK81" s="1455"/>
      <c r="JL81" s="1455"/>
      <c r="JM81" s="1455"/>
      <c r="JN81" s="1455"/>
      <c r="JO81" s="1455"/>
      <c r="JP81" s="1455"/>
      <c r="JQ81" s="1455"/>
      <c r="JR81" s="1455"/>
      <c r="JS81" s="1455"/>
      <c r="JT81" s="1455"/>
      <c r="JU81" s="1455"/>
      <c r="JV81" s="1455"/>
      <c r="JW81" s="1455"/>
      <c r="JX81" s="1455"/>
      <c r="JY81" s="1455"/>
      <c r="JZ81" s="1455"/>
      <c r="KA81" s="1455"/>
      <c r="KB81" s="1455"/>
      <c r="KC81" s="1455"/>
      <c r="KD81" s="1455"/>
      <c r="KE81" s="1455"/>
      <c r="KF81" s="1455"/>
      <c r="KG81" s="1455"/>
      <c r="KH81" s="1455"/>
      <c r="KI81" s="1455"/>
      <c r="KJ81" s="1455"/>
      <c r="KK81" s="1455"/>
      <c r="KL81" s="1455"/>
      <c r="KM81" s="1455"/>
      <c r="KN81" s="1455"/>
      <c r="KO81" s="1455"/>
      <c r="KP81" s="1455"/>
      <c r="KQ81" s="1455"/>
      <c r="KR81" s="1455"/>
      <c r="KS81" s="1455"/>
      <c r="KT81" s="1455"/>
      <c r="KU81" s="1455"/>
      <c r="KV81" s="1455"/>
      <c r="KW81" s="1455"/>
      <c r="KX81" s="1455"/>
      <c r="KY81" s="1455"/>
      <c r="KZ81" s="1455"/>
      <c r="LA81" s="1455"/>
      <c r="LB81" s="1455"/>
      <c r="LC81" s="1455"/>
      <c r="LD81" s="1455"/>
      <c r="LE81" s="1455"/>
      <c r="LF81" s="1455"/>
      <c r="LG81" s="1455"/>
      <c r="LH81" s="1467"/>
      <c r="LI81" s="1467"/>
      <c r="LJ81" s="1467"/>
      <c r="LK81" s="1467"/>
      <c r="LL81" s="1467"/>
      <c r="LM81" s="1467"/>
      <c r="LN81" s="1467"/>
      <c r="LO81" s="1645"/>
    </row>
    <row r="82" s="1482" customFormat="1" ht="47" customHeight="1" spans="1:327">
      <c r="A82" s="1513">
        <v>45925</v>
      </c>
      <c r="B82" s="1226" t="s">
        <v>183</v>
      </c>
      <c r="C82" s="1227" t="s">
        <v>184</v>
      </c>
      <c r="D82" s="1228">
        <v>4500180254</v>
      </c>
      <c r="E82" s="1229"/>
      <c r="F82" s="1228" t="s">
        <v>5034</v>
      </c>
      <c r="G82" s="1230" t="s">
        <v>4747</v>
      </c>
      <c r="H82" s="1230" t="s">
        <v>4747</v>
      </c>
      <c r="I82" s="1542" t="s">
        <v>4808</v>
      </c>
      <c r="J82" s="1543">
        <v>960</v>
      </c>
      <c r="K82" s="1544">
        <v>0</v>
      </c>
      <c r="L82" s="1544">
        <v>96</v>
      </c>
      <c r="M82" s="1545">
        <f t="shared" si="20"/>
        <v>10</v>
      </c>
      <c r="N82" s="1274">
        <v>45968</v>
      </c>
      <c r="O82" s="1274">
        <v>45966</v>
      </c>
      <c r="P82" s="1546"/>
      <c r="Q82" s="1570" t="s">
        <v>78</v>
      </c>
      <c r="R82" s="1577">
        <v>960</v>
      </c>
      <c r="S82" s="1577">
        <f t="shared" si="19"/>
        <v>0</v>
      </c>
      <c r="T82" s="1575"/>
      <c r="U82" s="1571" t="s">
        <v>829</v>
      </c>
      <c r="V82" s="1572" t="s">
        <v>5006</v>
      </c>
      <c r="W82" s="1572" t="s">
        <v>111</v>
      </c>
      <c r="X82" s="1573">
        <v>45925</v>
      </c>
      <c r="Y82" s="1595" t="s">
        <v>88</v>
      </c>
      <c r="Z82" s="1573">
        <v>45930</v>
      </c>
      <c r="AA82" s="1596"/>
      <c r="AB82" s="1595"/>
      <c r="AC82" s="1597" t="s">
        <v>5035</v>
      </c>
      <c r="AD82" s="1358" t="s">
        <v>378</v>
      </c>
      <c r="AE82" s="1598">
        <v>1.37</v>
      </c>
      <c r="AF82" s="1599">
        <f t="shared" si="21"/>
        <v>1315.2</v>
      </c>
      <c r="AG82" s="1612" t="s">
        <v>1486</v>
      </c>
      <c r="AH82" s="1613" t="s">
        <v>81</v>
      </c>
      <c r="AI82" s="1613">
        <v>5</v>
      </c>
      <c r="AJ82" s="1613">
        <f t="shared" ref="AJ82:AJ91" si="40">J82</f>
        <v>960</v>
      </c>
      <c r="AK82" s="1614"/>
      <c r="AL82" s="1615">
        <f t="shared" ref="AL82:AL91" si="41">J82/24</f>
        <v>40</v>
      </c>
      <c r="AM82" s="1615"/>
      <c r="AN82" s="1615"/>
      <c r="AO82" s="1615"/>
      <c r="AP82" s="1615" t="s">
        <v>63</v>
      </c>
      <c r="AQ82" s="1623">
        <f t="shared" si="32"/>
        <v>960</v>
      </c>
      <c r="AR82" s="1615"/>
      <c r="AS82" s="1624">
        <f t="shared" si="33"/>
        <v>192</v>
      </c>
      <c r="AT82" s="1625">
        <f t="shared" si="34"/>
        <v>192</v>
      </c>
      <c r="AU82" s="1625">
        <f t="shared" si="35"/>
        <v>192</v>
      </c>
      <c r="AV82" s="1625">
        <f t="shared" si="36"/>
        <v>192</v>
      </c>
      <c r="AW82" s="1640">
        <f t="shared" si="37"/>
        <v>192</v>
      </c>
      <c r="AX82" s="1641">
        <f t="shared" si="38"/>
        <v>184</v>
      </c>
      <c r="AY82" s="1430">
        <f t="shared" si="39"/>
        <v>8</v>
      </c>
      <c r="AZ82" s="1453"/>
      <c r="BA82" s="1454"/>
      <c r="BB82" s="1455"/>
      <c r="BC82" s="1455"/>
      <c r="BD82" s="1455"/>
      <c r="BE82" s="1455"/>
      <c r="BF82" s="1455"/>
      <c r="BG82" s="1455"/>
      <c r="BH82" s="1455"/>
      <c r="BI82" s="1455"/>
      <c r="BJ82" s="1455"/>
      <c r="BK82" s="1455"/>
      <c r="BL82" s="1455"/>
      <c r="BM82" s="1455"/>
      <c r="BN82" s="1455"/>
      <c r="BO82" s="1455"/>
      <c r="BP82" s="1455"/>
      <c r="BQ82" s="1455"/>
      <c r="BR82" s="1455"/>
      <c r="BS82" s="1455"/>
      <c r="BT82" s="1455"/>
      <c r="BU82" s="1455"/>
      <c r="BV82" s="1455"/>
      <c r="BW82" s="1455"/>
      <c r="BX82" s="1455"/>
      <c r="BY82" s="1455"/>
      <c r="BZ82" s="1455"/>
      <c r="CA82" s="1455"/>
      <c r="CB82" s="1455"/>
      <c r="CC82" s="1455"/>
      <c r="CD82" s="1455"/>
      <c r="CE82" s="1455"/>
      <c r="CF82" s="1455"/>
      <c r="CG82" s="1455"/>
      <c r="CH82" s="1455"/>
      <c r="CI82" s="1455"/>
      <c r="CJ82" s="1455"/>
      <c r="CK82" s="1455"/>
      <c r="CL82" s="1455"/>
      <c r="CM82" s="1455"/>
      <c r="CN82" s="1455"/>
      <c r="CO82" s="1455"/>
      <c r="CP82" s="1455"/>
      <c r="CQ82" s="1455"/>
      <c r="CR82" s="1455"/>
      <c r="CS82" s="1455"/>
      <c r="CT82" s="1455"/>
      <c r="CU82" s="1455"/>
      <c r="CV82" s="1455"/>
      <c r="CW82" s="1455"/>
      <c r="CX82" s="1455"/>
      <c r="CY82" s="1455"/>
      <c r="CZ82" s="1455"/>
      <c r="DA82" s="1455"/>
      <c r="DB82" s="1455"/>
      <c r="DC82" s="1455"/>
      <c r="DD82" s="1455"/>
      <c r="DE82" s="1455"/>
      <c r="DF82" s="1455"/>
      <c r="DG82" s="1455"/>
      <c r="DH82" s="1455"/>
      <c r="DI82" s="1455"/>
      <c r="DJ82" s="1455"/>
      <c r="DK82" s="1455"/>
      <c r="DL82" s="1455"/>
      <c r="DM82" s="1455"/>
      <c r="DN82" s="1455"/>
      <c r="DO82" s="1455"/>
      <c r="DP82" s="1455"/>
      <c r="DQ82" s="1455"/>
      <c r="DR82" s="1455"/>
      <c r="DS82" s="1455"/>
      <c r="DT82" s="1455"/>
      <c r="DU82" s="1455"/>
      <c r="DV82" s="1455"/>
      <c r="DW82" s="1455"/>
      <c r="DX82" s="1455"/>
      <c r="DY82" s="1455"/>
      <c r="DZ82" s="1455"/>
      <c r="EA82" s="1455"/>
      <c r="EB82" s="1455"/>
      <c r="EC82" s="1455"/>
      <c r="ED82" s="1455"/>
      <c r="EE82" s="1455"/>
      <c r="EF82" s="1455"/>
      <c r="EG82" s="1455"/>
      <c r="EH82" s="1455"/>
      <c r="EI82" s="1455"/>
      <c r="EJ82" s="1455"/>
      <c r="EK82" s="1455"/>
      <c r="EL82" s="1455"/>
      <c r="EM82" s="1455"/>
      <c r="EN82" s="1455"/>
      <c r="EO82" s="1455"/>
      <c r="EP82" s="1455"/>
      <c r="EQ82" s="1455"/>
      <c r="ER82" s="1455"/>
      <c r="ES82" s="1455"/>
      <c r="ET82" s="1455"/>
      <c r="EU82" s="1455"/>
      <c r="EV82" s="1455"/>
      <c r="EW82" s="1455"/>
      <c r="EX82" s="1455"/>
      <c r="EY82" s="1455"/>
      <c r="EZ82" s="1455"/>
      <c r="FA82" s="1455"/>
      <c r="FB82" s="1455"/>
      <c r="FC82" s="1455"/>
      <c r="FD82" s="1455"/>
      <c r="FE82" s="1455"/>
      <c r="FF82" s="1455"/>
      <c r="FG82" s="1455"/>
      <c r="FH82" s="1455"/>
      <c r="FI82" s="1455"/>
      <c r="FJ82" s="1455"/>
      <c r="FK82" s="1455"/>
      <c r="FL82" s="1455"/>
      <c r="FM82" s="1455"/>
      <c r="FN82" s="1455"/>
      <c r="FO82" s="1455"/>
      <c r="FP82" s="1455"/>
      <c r="FQ82" s="1455"/>
      <c r="FR82" s="1455"/>
      <c r="FS82" s="1455"/>
      <c r="FT82" s="1455"/>
      <c r="FU82" s="1455"/>
      <c r="FV82" s="1455"/>
      <c r="FW82" s="1455"/>
      <c r="FX82" s="1455"/>
      <c r="FY82" s="1455"/>
      <c r="FZ82" s="1455"/>
      <c r="GA82" s="1455"/>
      <c r="GB82" s="1455"/>
      <c r="GC82" s="1455"/>
      <c r="GD82" s="1455"/>
      <c r="GE82" s="1455"/>
      <c r="GF82" s="1455"/>
      <c r="GG82" s="1455"/>
      <c r="GH82" s="1455"/>
      <c r="GI82" s="1455"/>
      <c r="GJ82" s="1455"/>
      <c r="GK82" s="1455"/>
      <c r="GL82" s="1455"/>
      <c r="GM82" s="1455"/>
      <c r="GN82" s="1455"/>
      <c r="GO82" s="1455"/>
      <c r="GP82" s="1455"/>
      <c r="GQ82" s="1455"/>
      <c r="GR82" s="1455"/>
      <c r="GS82" s="1455"/>
      <c r="GT82" s="1455"/>
      <c r="GU82" s="1455"/>
      <c r="GV82" s="1455"/>
      <c r="GW82" s="1455"/>
      <c r="GX82" s="1455"/>
      <c r="GY82" s="1455"/>
      <c r="GZ82" s="1455"/>
      <c r="HA82" s="1455"/>
      <c r="HB82" s="1455"/>
      <c r="HC82" s="1455"/>
      <c r="HD82" s="1455"/>
      <c r="HE82" s="1455"/>
      <c r="HF82" s="1455"/>
      <c r="HG82" s="1455"/>
      <c r="HH82" s="1455"/>
      <c r="HI82" s="1455"/>
      <c r="HJ82" s="1455"/>
      <c r="HK82" s="1455"/>
      <c r="HL82" s="1455"/>
      <c r="HM82" s="1455"/>
      <c r="HN82" s="1455"/>
      <c r="HO82" s="1455"/>
      <c r="HP82" s="1455"/>
      <c r="HQ82" s="1455"/>
      <c r="HR82" s="1455"/>
      <c r="HS82" s="1455"/>
      <c r="HT82" s="1455"/>
      <c r="HU82" s="1455"/>
      <c r="HV82" s="1455"/>
      <c r="HW82" s="1455"/>
      <c r="HX82" s="1455"/>
      <c r="HY82" s="1455"/>
      <c r="HZ82" s="1455"/>
      <c r="IA82" s="1455"/>
      <c r="IB82" s="1455"/>
      <c r="IC82" s="1455"/>
      <c r="ID82" s="1455"/>
      <c r="IE82" s="1455"/>
      <c r="IF82" s="1455"/>
      <c r="IG82" s="1455"/>
      <c r="IH82" s="1455"/>
      <c r="II82" s="1455"/>
      <c r="IJ82" s="1455"/>
      <c r="IK82" s="1455"/>
      <c r="IL82" s="1455"/>
      <c r="IM82" s="1455"/>
      <c r="IN82" s="1455"/>
      <c r="IO82" s="1455"/>
      <c r="IP82" s="1455"/>
      <c r="IQ82" s="1455"/>
      <c r="IR82" s="1455"/>
      <c r="IS82" s="1455"/>
      <c r="IT82" s="1455"/>
      <c r="IU82" s="1455"/>
      <c r="IV82" s="1455"/>
      <c r="IW82" s="1455"/>
      <c r="IX82" s="1455"/>
      <c r="IY82" s="1455"/>
      <c r="IZ82" s="1455"/>
      <c r="JA82" s="1455"/>
      <c r="JB82" s="1455"/>
      <c r="JC82" s="1455"/>
      <c r="JD82" s="1455"/>
      <c r="JE82" s="1455"/>
      <c r="JF82" s="1455"/>
      <c r="JG82" s="1455"/>
      <c r="JH82" s="1455"/>
      <c r="JI82" s="1455"/>
      <c r="JJ82" s="1455"/>
      <c r="JK82" s="1455"/>
      <c r="JL82" s="1455"/>
      <c r="JM82" s="1455"/>
      <c r="JN82" s="1455"/>
      <c r="JO82" s="1455"/>
      <c r="JP82" s="1455"/>
      <c r="JQ82" s="1455"/>
      <c r="JR82" s="1455"/>
      <c r="JS82" s="1455"/>
      <c r="JT82" s="1455"/>
      <c r="JU82" s="1455"/>
      <c r="JV82" s="1455"/>
      <c r="JW82" s="1455"/>
      <c r="JX82" s="1455"/>
      <c r="JY82" s="1455"/>
      <c r="JZ82" s="1455"/>
      <c r="KA82" s="1455"/>
      <c r="KB82" s="1455"/>
      <c r="KC82" s="1455"/>
      <c r="KD82" s="1455"/>
      <c r="KE82" s="1455"/>
      <c r="KF82" s="1455"/>
      <c r="KG82" s="1455"/>
      <c r="KH82" s="1455"/>
      <c r="KI82" s="1455"/>
      <c r="KJ82" s="1455"/>
      <c r="KK82" s="1455"/>
      <c r="KL82" s="1455"/>
      <c r="KM82" s="1455"/>
      <c r="KN82" s="1455"/>
      <c r="KO82" s="1455"/>
      <c r="KP82" s="1455"/>
      <c r="KQ82" s="1455"/>
      <c r="KR82" s="1455"/>
      <c r="KS82" s="1455"/>
      <c r="KT82" s="1455"/>
      <c r="KU82" s="1455"/>
      <c r="KV82" s="1455"/>
      <c r="KW82" s="1455"/>
      <c r="KX82" s="1455"/>
      <c r="KY82" s="1455"/>
      <c r="KZ82" s="1455"/>
      <c r="LA82" s="1455"/>
      <c r="LB82" s="1455"/>
      <c r="LC82" s="1455"/>
      <c r="LD82" s="1455"/>
      <c r="LE82" s="1455"/>
      <c r="LF82" s="1455"/>
      <c r="LG82" s="1455"/>
      <c r="LH82" s="1467"/>
      <c r="LI82" s="1467"/>
      <c r="LJ82" s="1467"/>
      <c r="LK82" s="1467"/>
      <c r="LL82" s="1467"/>
      <c r="LM82" s="1467"/>
      <c r="LN82" s="1467"/>
      <c r="LO82" s="1645"/>
    </row>
    <row r="83" s="1482" customFormat="1" ht="47" customHeight="1" spans="1:327">
      <c r="A83" s="1513">
        <v>45947</v>
      </c>
      <c r="B83" s="1226"/>
      <c r="C83" s="1227"/>
      <c r="D83" s="1228" t="s">
        <v>3090</v>
      </c>
      <c r="E83" s="1229"/>
      <c r="F83" s="1228"/>
      <c r="G83" s="1048" t="s">
        <v>4747</v>
      </c>
      <c r="H83" s="1230" t="s">
        <v>4747</v>
      </c>
      <c r="I83" s="1542" t="s">
        <v>4808</v>
      </c>
      <c r="J83" s="1543">
        <v>288</v>
      </c>
      <c r="K83" s="1544">
        <v>0</v>
      </c>
      <c r="L83" s="1544">
        <v>96</v>
      </c>
      <c r="M83" s="1545">
        <f t="shared" si="20"/>
        <v>3</v>
      </c>
      <c r="N83" s="1274">
        <v>45969</v>
      </c>
      <c r="O83" s="1274">
        <v>45967</v>
      </c>
      <c r="P83" s="1546"/>
      <c r="Q83" s="1570" t="s">
        <v>78</v>
      </c>
      <c r="R83" s="1577">
        <v>288</v>
      </c>
      <c r="S83" s="1674">
        <f t="shared" si="19"/>
        <v>0</v>
      </c>
      <c r="T83" s="1675"/>
      <c r="U83" s="1571" t="s">
        <v>829</v>
      </c>
      <c r="V83" s="1572"/>
      <c r="W83" s="1572"/>
      <c r="X83" s="1573"/>
      <c r="Y83" s="1595"/>
      <c r="Z83" s="1573"/>
      <c r="AA83" s="1596"/>
      <c r="AB83" s="1595"/>
      <c r="AC83" s="1597" t="s">
        <v>3091</v>
      </c>
      <c r="AD83" s="1358" t="s">
        <v>80</v>
      </c>
      <c r="AE83" s="1598"/>
      <c r="AF83" s="1599"/>
      <c r="AG83" s="1612"/>
      <c r="AH83" s="1613" t="s">
        <v>81</v>
      </c>
      <c r="AI83" s="1613">
        <v>5</v>
      </c>
      <c r="AJ83" s="1613">
        <f t="shared" si="40"/>
        <v>288</v>
      </c>
      <c r="AK83" s="1614"/>
      <c r="AL83" s="1615">
        <f t="shared" si="41"/>
        <v>12</v>
      </c>
      <c r="AM83" s="1615"/>
      <c r="AN83" s="1615"/>
      <c r="AO83" s="1615"/>
      <c r="AP83" s="1615" t="s">
        <v>63</v>
      </c>
      <c r="AQ83" s="1623">
        <f t="shared" si="32"/>
        <v>288</v>
      </c>
      <c r="AR83" s="1615"/>
      <c r="AS83" s="1624">
        <f t="shared" si="33"/>
        <v>57.6</v>
      </c>
      <c r="AT83" s="1625">
        <f t="shared" si="34"/>
        <v>57.6</v>
      </c>
      <c r="AU83" s="1625">
        <f t="shared" si="35"/>
        <v>57.6</v>
      </c>
      <c r="AV83" s="1625">
        <f t="shared" si="36"/>
        <v>57.6</v>
      </c>
      <c r="AW83" s="1640">
        <f t="shared" si="37"/>
        <v>57.6</v>
      </c>
      <c r="AX83" s="1641">
        <f t="shared" si="38"/>
        <v>55.2</v>
      </c>
      <c r="AY83" s="1430">
        <f t="shared" si="39"/>
        <v>2.4</v>
      </c>
      <c r="AZ83" s="1453"/>
      <c r="BA83" s="1454"/>
      <c r="BB83" s="1455"/>
      <c r="BC83" s="1455"/>
      <c r="BD83" s="1455"/>
      <c r="BE83" s="1455"/>
      <c r="BF83" s="1455"/>
      <c r="BG83" s="1455"/>
      <c r="BH83" s="1455"/>
      <c r="BI83" s="1455"/>
      <c r="BJ83" s="1455"/>
      <c r="BK83" s="1455"/>
      <c r="BL83" s="1455"/>
      <c r="BM83" s="1455"/>
      <c r="BN83" s="1455"/>
      <c r="BO83" s="1455"/>
      <c r="BP83" s="1455"/>
      <c r="BQ83" s="1455"/>
      <c r="BR83" s="1455"/>
      <c r="BS83" s="1455"/>
      <c r="BT83" s="1455"/>
      <c r="BU83" s="1455"/>
      <c r="BV83" s="1455"/>
      <c r="BW83" s="1455"/>
      <c r="BX83" s="1455"/>
      <c r="BY83" s="1455"/>
      <c r="BZ83" s="1455"/>
      <c r="CA83" s="1455"/>
      <c r="CB83" s="1455"/>
      <c r="CC83" s="1455"/>
      <c r="CD83" s="1455"/>
      <c r="CE83" s="1455"/>
      <c r="CF83" s="1455"/>
      <c r="CG83" s="1455"/>
      <c r="CH83" s="1455"/>
      <c r="CI83" s="1455"/>
      <c r="CJ83" s="1455"/>
      <c r="CK83" s="1455"/>
      <c r="CL83" s="1455"/>
      <c r="CM83" s="1455"/>
      <c r="CN83" s="1455"/>
      <c r="CO83" s="1455"/>
      <c r="CP83" s="1455"/>
      <c r="CQ83" s="1455"/>
      <c r="CR83" s="1455"/>
      <c r="CS83" s="1455"/>
      <c r="CT83" s="1455"/>
      <c r="CU83" s="1455"/>
      <c r="CV83" s="1455"/>
      <c r="CW83" s="1455"/>
      <c r="CX83" s="1455"/>
      <c r="CY83" s="1455"/>
      <c r="CZ83" s="1455"/>
      <c r="DA83" s="1455"/>
      <c r="DB83" s="1455"/>
      <c r="DC83" s="1455"/>
      <c r="DD83" s="1455"/>
      <c r="DE83" s="1455"/>
      <c r="DF83" s="1455"/>
      <c r="DG83" s="1455"/>
      <c r="DH83" s="1455"/>
      <c r="DI83" s="1455"/>
      <c r="DJ83" s="1455"/>
      <c r="DK83" s="1455"/>
      <c r="DL83" s="1455"/>
      <c r="DM83" s="1455"/>
      <c r="DN83" s="1455"/>
      <c r="DO83" s="1455"/>
      <c r="DP83" s="1455"/>
      <c r="DQ83" s="1455"/>
      <c r="DR83" s="1455"/>
      <c r="DS83" s="1455"/>
      <c r="DT83" s="1455"/>
      <c r="DU83" s="1455"/>
      <c r="DV83" s="1455"/>
      <c r="DW83" s="1455"/>
      <c r="DX83" s="1455"/>
      <c r="DY83" s="1455"/>
      <c r="DZ83" s="1455"/>
      <c r="EA83" s="1455"/>
      <c r="EB83" s="1455"/>
      <c r="EC83" s="1455"/>
      <c r="ED83" s="1455"/>
      <c r="EE83" s="1455"/>
      <c r="EF83" s="1455"/>
      <c r="EG83" s="1455"/>
      <c r="EH83" s="1455"/>
      <c r="EI83" s="1455"/>
      <c r="EJ83" s="1455"/>
      <c r="EK83" s="1455"/>
      <c r="EL83" s="1455"/>
      <c r="EM83" s="1455"/>
      <c r="EN83" s="1455"/>
      <c r="EO83" s="1455"/>
      <c r="EP83" s="1455"/>
      <c r="EQ83" s="1455"/>
      <c r="ER83" s="1455"/>
      <c r="ES83" s="1455"/>
      <c r="ET83" s="1455"/>
      <c r="EU83" s="1455"/>
      <c r="EV83" s="1455"/>
      <c r="EW83" s="1455"/>
      <c r="EX83" s="1455"/>
      <c r="EY83" s="1455"/>
      <c r="EZ83" s="1455"/>
      <c r="FA83" s="1455"/>
      <c r="FB83" s="1455"/>
      <c r="FC83" s="1455"/>
      <c r="FD83" s="1455"/>
      <c r="FE83" s="1455"/>
      <c r="FF83" s="1455"/>
      <c r="FG83" s="1455"/>
      <c r="FH83" s="1455"/>
      <c r="FI83" s="1455"/>
      <c r="FJ83" s="1455"/>
      <c r="FK83" s="1455"/>
      <c r="FL83" s="1455"/>
      <c r="FM83" s="1455"/>
      <c r="FN83" s="1455"/>
      <c r="FO83" s="1455"/>
      <c r="FP83" s="1455"/>
      <c r="FQ83" s="1455"/>
      <c r="FR83" s="1455"/>
      <c r="FS83" s="1455"/>
      <c r="FT83" s="1455"/>
      <c r="FU83" s="1455"/>
      <c r="FV83" s="1455"/>
      <c r="FW83" s="1455"/>
      <c r="FX83" s="1455"/>
      <c r="FY83" s="1455"/>
      <c r="FZ83" s="1455"/>
      <c r="GA83" s="1455"/>
      <c r="GB83" s="1455"/>
      <c r="GC83" s="1455"/>
      <c r="GD83" s="1455"/>
      <c r="GE83" s="1455"/>
      <c r="GF83" s="1455"/>
      <c r="GG83" s="1455"/>
      <c r="GH83" s="1455"/>
      <c r="GI83" s="1455"/>
      <c r="GJ83" s="1455"/>
      <c r="GK83" s="1455"/>
      <c r="GL83" s="1455"/>
      <c r="GM83" s="1455"/>
      <c r="GN83" s="1455"/>
      <c r="GO83" s="1455"/>
      <c r="GP83" s="1455"/>
      <c r="GQ83" s="1455"/>
      <c r="GR83" s="1455"/>
      <c r="GS83" s="1455"/>
      <c r="GT83" s="1455"/>
      <c r="GU83" s="1455"/>
      <c r="GV83" s="1455"/>
      <c r="GW83" s="1455"/>
      <c r="GX83" s="1455"/>
      <c r="GY83" s="1455"/>
      <c r="GZ83" s="1455"/>
      <c r="HA83" s="1455"/>
      <c r="HB83" s="1455"/>
      <c r="HC83" s="1455"/>
      <c r="HD83" s="1455"/>
      <c r="HE83" s="1455"/>
      <c r="HF83" s="1455"/>
      <c r="HG83" s="1455"/>
      <c r="HH83" s="1455"/>
      <c r="HI83" s="1455"/>
      <c r="HJ83" s="1455"/>
      <c r="HK83" s="1455"/>
      <c r="HL83" s="1455"/>
      <c r="HM83" s="1455"/>
      <c r="HN83" s="1455"/>
      <c r="HO83" s="1455"/>
      <c r="HP83" s="1455"/>
      <c r="HQ83" s="1455"/>
      <c r="HR83" s="1455"/>
      <c r="HS83" s="1455"/>
      <c r="HT83" s="1455"/>
      <c r="HU83" s="1455"/>
      <c r="HV83" s="1455"/>
      <c r="HW83" s="1455"/>
      <c r="HX83" s="1455"/>
      <c r="HY83" s="1455"/>
      <c r="HZ83" s="1455"/>
      <c r="IA83" s="1455"/>
      <c r="IB83" s="1455"/>
      <c r="IC83" s="1455"/>
      <c r="ID83" s="1455"/>
      <c r="IE83" s="1455"/>
      <c r="IF83" s="1455"/>
      <c r="IG83" s="1455"/>
      <c r="IH83" s="1455"/>
      <c r="II83" s="1455"/>
      <c r="IJ83" s="1455"/>
      <c r="IK83" s="1455"/>
      <c r="IL83" s="1455"/>
      <c r="IM83" s="1455"/>
      <c r="IN83" s="1455"/>
      <c r="IO83" s="1455"/>
      <c r="IP83" s="1455"/>
      <c r="IQ83" s="1455"/>
      <c r="IR83" s="1455"/>
      <c r="IS83" s="1455"/>
      <c r="IT83" s="1455"/>
      <c r="IU83" s="1455"/>
      <c r="IV83" s="1455"/>
      <c r="IW83" s="1455"/>
      <c r="IX83" s="1455"/>
      <c r="IY83" s="1455"/>
      <c r="IZ83" s="1455"/>
      <c r="JA83" s="1455"/>
      <c r="JB83" s="1455"/>
      <c r="JC83" s="1455"/>
      <c r="JD83" s="1455"/>
      <c r="JE83" s="1455"/>
      <c r="JF83" s="1455"/>
      <c r="JG83" s="1455"/>
      <c r="JH83" s="1455"/>
      <c r="JI83" s="1455"/>
      <c r="JJ83" s="1455"/>
      <c r="JK83" s="1455"/>
      <c r="JL83" s="1455"/>
      <c r="JM83" s="1455"/>
      <c r="JN83" s="1455"/>
      <c r="JO83" s="1455"/>
      <c r="JP83" s="1455"/>
      <c r="JQ83" s="1455"/>
      <c r="JR83" s="1455"/>
      <c r="JS83" s="1455"/>
      <c r="JT83" s="1455"/>
      <c r="JU83" s="1455"/>
      <c r="JV83" s="1455"/>
      <c r="JW83" s="1455"/>
      <c r="JX83" s="1455"/>
      <c r="JY83" s="1455"/>
      <c r="JZ83" s="1455"/>
      <c r="KA83" s="1455"/>
      <c r="KB83" s="1455"/>
      <c r="KC83" s="1455"/>
      <c r="KD83" s="1455"/>
      <c r="KE83" s="1455"/>
      <c r="KF83" s="1455"/>
      <c r="KG83" s="1455"/>
      <c r="KH83" s="1455"/>
      <c r="KI83" s="1455"/>
      <c r="KJ83" s="1455"/>
      <c r="KK83" s="1455"/>
      <c r="KL83" s="1455"/>
      <c r="KM83" s="1455"/>
      <c r="KN83" s="1455"/>
      <c r="KO83" s="1455"/>
      <c r="KP83" s="1455"/>
      <c r="KQ83" s="1455"/>
      <c r="KR83" s="1455"/>
      <c r="KS83" s="1455"/>
      <c r="KT83" s="1455"/>
      <c r="KU83" s="1455"/>
      <c r="KV83" s="1455"/>
      <c r="KW83" s="1455"/>
      <c r="KX83" s="1455"/>
      <c r="KY83" s="1455"/>
      <c r="KZ83" s="1455"/>
      <c r="LA83" s="1455"/>
      <c r="LB83" s="1455"/>
      <c r="LC83" s="1455"/>
      <c r="LD83" s="1455"/>
      <c r="LE83" s="1455"/>
      <c r="LF83" s="1455"/>
      <c r="LG83" s="1455"/>
      <c r="LH83" s="1467"/>
      <c r="LI83" s="1467"/>
      <c r="LJ83" s="1467"/>
      <c r="LK83" s="1467"/>
      <c r="LL83" s="1467"/>
      <c r="LM83" s="1467"/>
      <c r="LN83" s="1467"/>
      <c r="LO83" s="1645"/>
    </row>
    <row r="84" s="1482" customFormat="1" ht="47" customHeight="1" spans="1:327">
      <c r="A84" s="1513">
        <v>45925</v>
      </c>
      <c r="B84" s="1226" t="s">
        <v>3080</v>
      </c>
      <c r="C84" s="1227" t="s">
        <v>3081</v>
      </c>
      <c r="D84" s="1228">
        <v>4500180352</v>
      </c>
      <c r="E84" s="1229" t="s">
        <v>3082</v>
      </c>
      <c r="F84" s="1228" t="s">
        <v>5036</v>
      </c>
      <c r="G84" s="1230" t="s">
        <v>4747</v>
      </c>
      <c r="H84" s="1230" t="s">
        <v>4747</v>
      </c>
      <c r="I84" s="1542" t="s">
        <v>4808</v>
      </c>
      <c r="J84" s="1543">
        <v>3072</v>
      </c>
      <c r="K84" s="1544">
        <v>0</v>
      </c>
      <c r="L84" s="1544">
        <v>96</v>
      </c>
      <c r="M84" s="1545">
        <f t="shared" si="20"/>
        <v>32</v>
      </c>
      <c r="N84" s="1274">
        <v>45974</v>
      </c>
      <c r="O84" s="1274">
        <v>45969</v>
      </c>
      <c r="P84" s="1546"/>
      <c r="Q84" s="1570" t="s">
        <v>78</v>
      </c>
      <c r="R84" s="1577">
        <v>3072</v>
      </c>
      <c r="S84" s="1577">
        <f t="shared" si="19"/>
        <v>0</v>
      </c>
      <c r="T84" s="1575"/>
      <c r="U84" s="1571" t="s">
        <v>829</v>
      </c>
      <c r="V84" s="1572"/>
      <c r="W84" s="1572" t="s">
        <v>111</v>
      </c>
      <c r="X84" s="1573">
        <v>45950</v>
      </c>
      <c r="Y84" s="1595" t="s">
        <v>88</v>
      </c>
      <c r="Z84" s="1573">
        <v>45953</v>
      </c>
      <c r="AA84" s="1596"/>
      <c r="AB84" s="1595"/>
      <c r="AC84" s="1597" t="s">
        <v>5037</v>
      </c>
      <c r="AD84" s="1358" t="s">
        <v>1687</v>
      </c>
      <c r="AE84" s="1598">
        <v>1.37</v>
      </c>
      <c r="AF84" s="1599">
        <f t="shared" ref="AF84:AF118" si="42">AE84*J84</f>
        <v>4208.64</v>
      </c>
      <c r="AG84" s="1612"/>
      <c r="AH84" s="1613" t="s">
        <v>81</v>
      </c>
      <c r="AI84" s="1613">
        <v>5</v>
      </c>
      <c r="AJ84" s="1613">
        <f t="shared" si="40"/>
        <v>3072</v>
      </c>
      <c r="AK84" s="1614"/>
      <c r="AL84" s="1615">
        <f t="shared" si="41"/>
        <v>128</v>
      </c>
      <c r="AM84" s="1615"/>
      <c r="AN84" s="1615"/>
      <c r="AO84" s="1615"/>
      <c r="AP84" s="1615" t="s">
        <v>63</v>
      </c>
      <c r="AQ84" s="1623">
        <f t="shared" si="32"/>
        <v>3072</v>
      </c>
      <c r="AR84" s="1615"/>
      <c r="AS84" s="1624">
        <f t="shared" si="33"/>
        <v>614.4</v>
      </c>
      <c r="AT84" s="1625">
        <f t="shared" si="34"/>
        <v>614.4</v>
      </c>
      <c r="AU84" s="1625">
        <f t="shared" si="35"/>
        <v>614.4</v>
      </c>
      <c r="AV84" s="1625">
        <f t="shared" si="36"/>
        <v>614.4</v>
      </c>
      <c r="AW84" s="1640">
        <f t="shared" si="37"/>
        <v>614.4</v>
      </c>
      <c r="AX84" s="1641">
        <f t="shared" si="38"/>
        <v>588.8</v>
      </c>
      <c r="AY84" s="1430">
        <f t="shared" si="39"/>
        <v>25.6</v>
      </c>
      <c r="AZ84" s="1453"/>
      <c r="BA84" s="1454"/>
      <c r="BB84" s="1455"/>
      <c r="BC84" s="1455"/>
      <c r="BD84" s="1455"/>
      <c r="BE84" s="1455"/>
      <c r="BF84" s="1455"/>
      <c r="BG84" s="1455"/>
      <c r="BH84" s="1455"/>
      <c r="BI84" s="1455"/>
      <c r="BJ84" s="1455"/>
      <c r="BK84" s="1455"/>
      <c r="BL84" s="1455"/>
      <c r="BM84" s="1455"/>
      <c r="BN84" s="1455"/>
      <c r="BO84" s="1455"/>
      <c r="BP84" s="1455"/>
      <c r="BQ84" s="1455"/>
      <c r="BR84" s="1455"/>
      <c r="BS84" s="1455"/>
      <c r="BT84" s="1455"/>
      <c r="BU84" s="1455"/>
      <c r="BV84" s="1455"/>
      <c r="BW84" s="1455"/>
      <c r="BX84" s="1455"/>
      <c r="BY84" s="1455"/>
      <c r="BZ84" s="1455"/>
      <c r="CA84" s="1455"/>
      <c r="CB84" s="1455"/>
      <c r="CC84" s="1455"/>
      <c r="CD84" s="1455"/>
      <c r="CE84" s="1455"/>
      <c r="CF84" s="1455"/>
      <c r="CG84" s="1455"/>
      <c r="CH84" s="1455"/>
      <c r="CI84" s="1455"/>
      <c r="CJ84" s="1455"/>
      <c r="CK84" s="1455"/>
      <c r="CL84" s="1455"/>
      <c r="CM84" s="1455"/>
      <c r="CN84" s="1455"/>
      <c r="CO84" s="1455"/>
      <c r="CP84" s="1455"/>
      <c r="CQ84" s="1455"/>
      <c r="CR84" s="1455"/>
      <c r="CS84" s="1455"/>
      <c r="CT84" s="1455"/>
      <c r="CU84" s="1455"/>
      <c r="CV84" s="1455"/>
      <c r="CW84" s="1455"/>
      <c r="CX84" s="1455"/>
      <c r="CY84" s="1455"/>
      <c r="CZ84" s="1455"/>
      <c r="DA84" s="1455"/>
      <c r="DB84" s="1455"/>
      <c r="DC84" s="1455"/>
      <c r="DD84" s="1455"/>
      <c r="DE84" s="1455"/>
      <c r="DF84" s="1455"/>
      <c r="DG84" s="1455"/>
      <c r="DH84" s="1455"/>
      <c r="DI84" s="1455"/>
      <c r="DJ84" s="1455"/>
      <c r="DK84" s="1455"/>
      <c r="DL84" s="1455"/>
      <c r="DM84" s="1455"/>
      <c r="DN84" s="1455"/>
      <c r="DO84" s="1455"/>
      <c r="DP84" s="1455"/>
      <c r="DQ84" s="1455"/>
      <c r="DR84" s="1455"/>
      <c r="DS84" s="1455"/>
      <c r="DT84" s="1455"/>
      <c r="DU84" s="1455"/>
      <c r="DV84" s="1455"/>
      <c r="DW84" s="1455"/>
      <c r="DX84" s="1455"/>
      <c r="DY84" s="1455"/>
      <c r="DZ84" s="1455"/>
      <c r="EA84" s="1455"/>
      <c r="EB84" s="1455"/>
      <c r="EC84" s="1455"/>
      <c r="ED84" s="1455"/>
      <c r="EE84" s="1455"/>
      <c r="EF84" s="1455"/>
      <c r="EG84" s="1455"/>
      <c r="EH84" s="1455"/>
      <c r="EI84" s="1455"/>
      <c r="EJ84" s="1455"/>
      <c r="EK84" s="1455"/>
      <c r="EL84" s="1455"/>
      <c r="EM84" s="1455"/>
      <c r="EN84" s="1455"/>
      <c r="EO84" s="1455"/>
      <c r="EP84" s="1455"/>
      <c r="EQ84" s="1455"/>
      <c r="ER84" s="1455"/>
      <c r="ES84" s="1455"/>
      <c r="ET84" s="1455"/>
      <c r="EU84" s="1455"/>
      <c r="EV84" s="1455"/>
      <c r="EW84" s="1455"/>
      <c r="EX84" s="1455"/>
      <c r="EY84" s="1455"/>
      <c r="EZ84" s="1455"/>
      <c r="FA84" s="1455"/>
      <c r="FB84" s="1455"/>
      <c r="FC84" s="1455"/>
      <c r="FD84" s="1455"/>
      <c r="FE84" s="1455"/>
      <c r="FF84" s="1455"/>
      <c r="FG84" s="1455"/>
      <c r="FH84" s="1455"/>
      <c r="FI84" s="1455"/>
      <c r="FJ84" s="1455"/>
      <c r="FK84" s="1455"/>
      <c r="FL84" s="1455"/>
      <c r="FM84" s="1455"/>
      <c r="FN84" s="1455"/>
      <c r="FO84" s="1455"/>
      <c r="FP84" s="1455"/>
      <c r="FQ84" s="1455"/>
      <c r="FR84" s="1455"/>
      <c r="FS84" s="1455"/>
      <c r="FT84" s="1455"/>
      <c r="FU84" s="1455"/>
      <c r="FV84" s="1455"/>
      <c r="FW84" s="1455"/>
      <c r="FX84" s="1455"/>
      <c r="FY84" s="1455"/>
      <c r="FZ84" s="1455"/>
      <c r="GA84" s="1455"/>
      <c r="GB84" s="1455"/>
      <c r="GC84" s="1455"/>
      <c r="GD84" s="1455"/>
      <c r="GE84" s="1455"/>
      <c r="GF84" s="1455"/>
      <c r="GG84" s="1455"/>
      <c r="GH84" s="1455"/>
      <c r="GI84" s="1455"/>
      <c r="GJ84" s="1455"/>
      <c r="GK84" s="1455"/>
      <c r="GL84" s="1455"/>
      <c r="GM84" s="1455"/>
      <c r="GN84" s="1455"/>
      <c r="GO84" s="1455"/>
      <c r="GP84" s="1455"/>
      <c r="GQ84" s="1455"/>
      <c r="GR84" s="1455"/>
      <c r="GS84" s="1455"/>
      <c r="GT84" s="1455"/>
      <c r="GU84" s="1455"/>
      <c r="GV84" s="1455"/>
      <c r="GW84" s="1455"/>
      <c r="GX84" s="1455"/>
      <c r="GY84" s="1455"/>
      <c r="GZ84" s="1455"/>
      <c r="HA84" s="1455"/>
      <c r="HB84" s="1455"/>
      <c r="HC84" s="1455"/>
      <c r="HD84" s="1455"/>
      <c r="HE84" s="1455"/>
      <c r="HF84" s="1455"/>
      <c r="HG84" s="1455"/>
      <c r="HH84" s="1455"/>
      <c r="HI84" s="1455"/>
      <c r="HJ84" s="1455"/>
      <c r="HK84" s="1455"/>
      <c r="HL84" s="1455"/>
      <c r="HM84" s="1455"/>
      <c r="HN84" s="1455"/>
      <c r="HO84" s="1455"/>
      <c r="HP84" s="1455"/>
      <c r="HQ84" s="1455"/>
      <c r="HR84" s="1455"/>
      <c r="HS84" s="1455"/>
      <c r="HT84" s="1455"/>
      <c r="HU84" s="1455"/>
      <c r="HV84" s="1455"/>
      <c r="HW84" s="1455"/>
      <c r="HX84" s="1455"/>
      <c r="HY84" s="1455"/>
      <c r="HZ84" s="1455"/>
      <c r="IA84" s="1455"/>
      <c r="IB84" s="1455"/>
      <c r="IC84" s="1455"/>
      <c r="ID84" s="1455"/>
      <c r="IE84" s="1455"/>
      <c r="IF84" s="1455"/>
      <c r="IG84" s="1455"/>
      <c r="IH84" s="1455"/>
      <c r="II84" s="1455"/>
      <c r="IJ84" s="1455"/>
      <c r="IK84" s="1455"/>
      <c r="IL84" s="1455"/>
      <c r="IM84" s="1455"/>
      <c r="IN84" s="1455"/>
      <c r="IO84" s="1455"/>
      <c r="IP84" s="1455"/>
      <c r="IQ84" s="1455"/>
      <c r="IR84" s="1455"/>
      <c r="IS84" s="1455"/>
      <c r="IT84" s="1455"/>
      <c r="IU84" s="1455"/>
      <c r="IV84" s="1455"/>
      <c r="IW84" s="1455"/>
      <c r="IX84" s="1455"/>
      <c r="IY84" s="1455"/>
      <c r="IZ84" s="1455"/>
      <c r="JA84" s="1455"/>
      <c r="JB84" s="1455"/>
      <c r="JC84" s="1455"/>
      <c r="JD84" s="1455"/>
      <c r="JE84" s="1455"/>
      <c r="JF84" s="1455"/>
      <c r="JG84" s="1455"/>
      <c r="JH84" s="1455"/>
      <c r="JI84" s="1455"/>
      <c r="JJ84" s="1455"/>
      <c r="JK84" s="1455"/>
      <c r="JL84" s="1455"/>
      <c r="JM84" s="1455"/>
      <c r="JN84" s="1455"/>
      <c r="JO84" s="1455"/>
      <c r="JP84" s="1455"/>
      <c r="JQ84" s="1455"/>
      <c r="JR84" s="1455"/>
      <c r="JS84" s="1455"/>
      <c r="JT84" s="1455"/>
      <c r="JU84" s="1455"/>
      <c r="JV84" s="1455"/>
      <c r="JW84" s="1455"/>
      <c r="JX84" s="1455"/>
      <c r="JY84" s="1455"/>
      <c r="JZ84" s="1455"/>
      <c r="KA84" s="1455"/>
      <c r="KB84" s="1455"/>
      <c r="KC84" s="1455"/>
      <c r="KD84" s="1455"/>
      <c r="KE84" s="1455"/>
      <c r="KF84" s="1455"/>
      <c r="KG84" s="1455"/>
      <c r="KH84" s="1455"/>
      <c r="KI84" s="1455"/>
      <c r="KJ84" s="1455"/>
      <c r="KK84" s="1455"/>
      <c r="KL84" s="1455"/>
      <c r="KM84" s="1455"/>
      <c r="KN84" s="1455"/>
      <c r="KO84" s="1455"/>
      <c r="KP84" s="1455"/>
      <c r="KQ84" s="1455"/>
      <c r="KR84" s="1455"/>
      <c r="KS84" s="1455"/>
      <c r="KT84" s="1455"/>
      <c r="KU84" s="1455"/>
      <c r="KV84" s="1455"/>
      <c r="KW84" s="1455"/>
      <c r="KX84" s="1455"/>
      <c r="KY84" s="1455"/>
      <c r="KZ84" s="1455"/>
      <c r="LA84" s="1455"/>
      <c r="LB84" s="1455"/>
      <c r="LC84" s="1455"/>
      <c r="LD84" s="1455"/>
      <c r="LE84" s="1455"/>
      <c r="LF84" s="1455"/>
      <c r="LG84" s="1455"/>
      <c r="LH84" s="1467"/>
      <c r="LI84" s="1467"/>
      <c r="LJ84" s="1467"/>
      <c r="LK84" s="1467"/>
      <c r="LL84" s="1467"/>
      <c r="LM84" s="1467"/>
      <c r="LN84" s="1467"/>
      <c r="LO84" s="1645"/>
    </row>
    <row r="85" s="1482" customFormat="1" ht="47" customHeight="1" spans="1:327">
      <c r="A85" s="1513">
        <v>45925</v>
      </c>
      <c r="B85" s="1226" t="s">
        <v>671</v>
      </c>
      <c r="C85" s="1227" t="s">
        <v>342</v>
      </c>
      <c r="D85" s="1228">
        <v>4500180232</v>
      </c>
      <c r="E85" s="1229" t="s">
        <v>3075</v>
      </c>
      <c r="F85" s="1228" t="s">
        <v>5038</v>
      </c>
      <c r="G85" s="1647" t="s">
        <v>5039</v>
      </c>
      <c r="H85" s="1230" t="s">
        <v>5039</v>
      </c>
      <c r="I85" s="1542" t="s">
        <v>5040</v>
      </c>
      <c r="J85" s="1543">
        <v>7200</v>
      </c>
      <c r="K85" s="1544">
        <v>24</v>
      </c>
      <c r="L85" s="1544">
        <v>96</v>
      </c>
      <c r="M85" s="1545">
        <f t="shared" si="20"/>
        <v>75</v>
      </c>
      <c r="N85" s="1274">
        <v>45977</v>
      </c>
      <c r="O85" s="1274">
        <v>45975</v>
      </c>
      <c r="P85" s="1546"/>
      <c r="Q85" s="1570" t="s">
        <v>78</v>
      </c>
      <c r="R85" s="1577">
        <v>7200</v>
      </c>
      <c r="S85" s="1577">
        <f t="shared" si="19"/>
        <v>0</v>
      </c>
      <c r="T85" s="1575"/>
      <c r="U85" s="1571" t="s">
        <v>829</v>
      </c>
      <c r="V85" s="1572"/>
      <c r="W85" s="1572" t="s">
        <v>111</v>
      </c>
      <c r="X85" s="1573">
        <v>45925</v>
      </c>
      <c r="Y85" s="1595" t="s">
        <v>88</v>
      </c>
      <c r="Z85" s="1573" t="s">
        <v>88</v>
      </c>
      <c r="AA85" s="1596"/>
      <c r="AB85" s="1595"/>
      <c r="AC85" s="1597" t="s">
        <v>5041</v>
      </c>
      <c r="AD85" s="1358" t="s">
        <v>299</v>
      </c>
      <c r="AE85" s="1598">
        <v>1.286</v>
      </c>
      <c r="AF85" s="1599">
        <f t="shared" si="42"/>
        <v>9259.2</v>
      </c>
      <c r="AG85" s="1694" t="s">
        <v>5042</v>
      </c>
      <c r="AH85" s="1613" t="s">
        <v>81</v>
      </c>
      <c r="AI85" s="1613">
        <v>5</v>
      </c>
      <c r="AJ85" s="1613">
        <f t="shared" si="40"/>
        <v>7200</v>
      </c>
      <c r="AK85" s="1614"/>
      <c r="AL85" s="1615">
        <f t="shared" si="41"/>
        <v>300</v>
      </c>
      <c r="AM85" s="1615"/>
      <c r="AN85" s="1615"/>
      <c r="AO85" s="1615"/>
      <c r="AP85" s="1615" t="s">
        <v>63</v>
      </c>
      <c r="AQ85" s="1623">
        <f t="shared" si="32"/>
        <v>7200</v>
      </c>
      <c r="AR85" s="1615"/>
      <c r="AS85" s="1624">
        <f t="shared" si="33"/>
        <v>1440</v>
      </c>
      <c r="AT85" s="1625">
        <f t="shared" si="34"/>
        <v>1440</v>
      </c>
      <c r="AU85" s="1625">
        <f t="shared" si="35"/>
        <v>1440</v>
      </c>
      <c r="AV85" s="1625">
        <f t="shared" si="36"/>
        <v>1440</v>
      </c>
      <c r="AW85" s="1640">
        <f t="shared" si="37"/>
        <v>1440</v>
      </c>
      <c r="AX85" s="1641">
        <f t="shared" si="38"/>
        <v>1380</v>
      </c>
      <c r="AY85" s="1430">
        <f t="shared" si="39"/>
        <v>60</v>
      </c>
      <c r="AZ85" s="1453"/>
      <c r="BA85" s="1454"/>
      <c r="BB85" s="1455"/>
      <c r="BC85" s="1455"/>
      <c r="BD85" s="1455"/>
      <c r="BE85" s="1455"/>
      <c r="BF85" s="1455"/>
      <c r="BG85" s="1455"/>
      <c r="BH85" s="1455"/>
      <c r="BI85" s="1455"/>
      <c r="BJ85" s="1455"/>
      <c r="BK85" s="1455"/>
      <c r="BL85" s="1455"/>
      <c r="BM85" s="1455"/>
      <c r="BN85" s="1455"/>
      <c r="BO85" s="1455"/>
      <c r="BP85" s="1455"/>
      <c r="BQ85" s="1455"/>
      <c r="BR85" s="1455"/>
      <c r="BS85" s="1455"/>
      <c r="BT85" s="1455"/>
      <c r="BU85" s="1455"/>
      <c r="BV85" s="1455"/>
      <c r="BW85" s="1455"/>
      <c r="BX85" s="1455"/>
      <c r="BY85" s="1455"/>
      <c r="BZ85" s="1455"/>
      <c r="CA85" s="1455"/>
      <c r="CB85" s="1455"/>
      <c r="CC85" s="1455"/>
      <c r="CD85" s="1455"/>
      <c r="CE85" s="1455"/>
      <c r="CF85" s="1455"/>
      <c r="CG85" s="1455"/>
      <c r="CH85" s="1455"/>
      <c r="CI85" s="1455"/>
      <c r="CJ85" s="1455"/>
      <c r="CK85" s="1455"/>
      <c r="CL85" s="1455"/>
      <c r="CM85" s="1455"/>
      <c r="CN85" s="1455"/>
      <c r="CO85" s="1455"/>
      <c r="CP85" s="1455"/>
      <c r="CQ85" s="1455"/>
      <c r="CR85" s="1455"/>
      <c r="CS85" s="1455"/>
      <c r="CT85" s="1455"/>
      <c r="CU85" s="1455"/>
      <c r="CV85" s="1455"/>
      <c r="CW85" s="1455"/>
      <c r="CX85" s="1455"/>
      <c r="CY85" s="1455"/>
      <c r="CZ85" s="1455"/>
      <c r="DA85" s="1455"/>
      <c r="DB85" s="1455"/>
      <c r="DC85" s="1455"/>
      <c r="DD85" s="1455"/>
      <c r="DE85" s="1455"/>
      <c r="DF85" s="1455"/>
      <c r="DG85" s="1455"/>
      <c r="DH85" s="1455"/>
      <c r="DI85" s="1455"/>
      <c r="DJ85" s="1455"/>
      <c r="DK85" s="1455"/>
      <c r="DL85" s="1455"/>
      <c r="DM85" s="1455"/>
      <c r="DN85" s="1455"/>
      <c r="DO85" s="1455"/>
      <c r="DP85" s="1455"/>
      <c r="DQ85" s="1455"/>
      <c r="DR85" s="1455"/>
      <c r="DS85" s="1455"/>
      <c r="DT85" s="1455"/>
      <c r="DU85" s="1455"/>
      <c r="DV85" s="1455"/>
      <c r="DW85" s="1455"/>
      <c r="DX85" s="1455"/>
      <c r="DY85" s="1455"/>
      <c r="DZ85" s="1455"/>
      <c r="EA85" s="1455"/>
      <c r="EB85" s="1455"/>
      <c r="EC85" s="1455"/>
      <c r="ED85" s="1455"/>
      <c r="EE85" s="1455"/>
      <c r="EF85" s="1455"/>
      <c r="EG85" s="1455"/>
      <c r="EH85" s="1455"/>
      <c r="EI85" s="1455"/>
      <c r="EJ85" s="1455"/>
      <c r="EK85" s="1455"/>
      <c r="EL85" s="1455"/>
      <c r="EM85" s="1455"/>
      <c r="EN85" s="1455"/>
      <c r="EO85" s="1455"/>
      <c r="EP85" s="1455"/>
      <c r="EQ85" s="1455"/>
      <c r="ER85" s="1455"/>
      <c r="ES85" s="1455"/>
      <c r="ET85" s="1455"/>
      <c r="EU85" s="1455"/>
      <c r="EV85" s="1455"/>
      <c r="EW85" s="1455"/>
      <c r="EX85" s="1455"/>
      <c r="EY85" s="1455"/>
      <c r="EZ85" s="1455"/>
      <c r="FA85" s="1455"/>
      <c r="FB85" s="1455"/>
      <c r="FC85" s="1455"/>
      <c r="FD85" s="1455"/>
      <c r="FE85" s="1455"/>
      <c r="FF85" s="1455"/>
      <c r="FG85" s="1455"/>
      <c r="FH85" s="1455"/>
      <c r="FI85" s="1455"/>
      <c r="FJ85" s="1455"/>
      <c r="FK85" s="1455"/>
      <c r="FL85" s="1455"/>
      <c r="FM85" s="1455"/>
      <c r="FN85" s="1455"/>
      <c r="FO85" s="1455"/>
      <c r="FP85" s="1455"/>
      <c r="FQ85" s="1455"/>
      <c r="FR85" s="1455"/>
      <c r="FS85" s="1455"/>
      <c r="FT85" s="1455"/>
      <c r="FU85" s="1455"/>
      <c r="FV85" s="1455"/>
      <c r="FW85" s="1455"/>
      <c r="FX85" s="1455"/>
      <c r="FY85" s="1455"/>
      <c r="FZ85" s="1455"/>
      <c r="GA85" s="1455"/>
      <c r="GB85" s="1455"/>
      <c r="GC85" s="1455"/>
      <c r="GD85" s="1455"/>
      <c r="GE85" s="1455"/>
      <c r="GF85" s="1455"/>
      <c r="GG85" s="1455"/>
      <c r="GH85" s="1455"/>
      <c r="GI85" s="1455"/>
      <c r="GJ85" s="1455"/>
      <c r="GK85" s="1455"/>
      <c r="GL85" s="1455"/>
      <c r="GM85" s="1455"/>
      <c r="GN85" s="1455"/>
      <c r="GO85" s="1455"/>
      <c r="GP85" s="1455"/>
      <c r="GQ85" s="1455"/>
      <c r="GR85" s="1455"/>
      <c r="GS85" s="1455"/>
      <c r="GT85" s="1455"/>
      <c r="GU85" s="1455"/>
      <c r="GV85" s="1455"/>
      <c r="GW85" s="1455"/>
      <c r="GX85" s="1455"/>
      <c r="GY85" s="1455"/>
      <c r="GZ85" s="1455"/>
      <c r="HA85" s="1455"/>
      <c r="HB85" s="1455"/>
      <c r="HC85" s="1455"/>
      <c r="HD85" s="1455"/>
      <c r="HE85" s="1455"/>
      <c r="HF85" s="1455"/>
      <c r="HG85" s="1455"/>
      <c r="HH85" s="1455"/>
      <c r="HI85" s="1455"/>
      <c r="HJ85" s="1455"/>
      <c r="HK85" s="1455"/>
      <c r="HL85" s="1455"/>
      <c r="HM85" s="1455"/>
      <c r="HN85" s="1455"/>
      <c r="HO85" s="1455"/>
      <c r="HP85" s="1455"/>
      <c r="HQ85" s="1455"/>
      <c r="HR85" s="1455"/>
      <c r="HS85" s="1455"/>
      <c r="HT85" s="1455"/>
      <c r="HU85" s="1455"/>
      <c r="HV85" s="1455"/>
      <c r="HW85" s="1455"/>
      <c r="HX85" s="1455"/>
      <c r="HY85" s="1455"/>
      <c r="HZ85" s="1455"/>
      <c r="IA85" s="1455"/>
      <c r="IB85" s="1455"/>
      <c r="IC85" s="1455"/>
      <c r="ID85" s="1455"/>
      <c r="IE85" s="1455"/>
      <c r="IF85" s="1455"/>
      <c r="IG85" s="1455"/>
      <c r="IH85" s="1455"/>
      <c r="II85" s="1455"/>
      <c r="IJ85" s="1455"/>
      <c r="IK85" s="1455"/>
      <c r="IL85" s="1455"/>
      <c r="IM85" s="1455"/>
      <c r="IN85" s="1455"/>
      <c r="IO85" s="1455"/>
      <c r="IP85" s="1455"/>
      <c r="IQ85" s="1455"/>
      <c r="IR85" s="1455"/>
      <c r="IS85" s="1455"/>
      <c r="IT85" s="1455"/>
      <c r="IU85" s="1455"/>
      <c r="IV85" s="1455"/>
      <c r="IW85" s="1455"/>
      <c r="IX85" s="1455"/>
      <c r="IY85" s="1455"/>
      <c r="IZ85" s="1455"/>
      <c r="JA85" s="1455"/>
      <c r="JB85" s="1455"/>
      <c r="JC85" s="1455"/>
      <c r="JD85" s="1455"/>
      <c r="JE85" s="1455"/>
      <c r="JF85" s="1455"/>
      <c r="JG85" s="1455"/>
      <c r="JH85" s="1455"/>
      <c r="JI85" s="1455"/>
      <c r="JJ85" s="1455"/>
      <c r="JK85" s="1455"/>
      <c r="JL85" s="1455"/>
      <c r="JM85" s="1455"/>
      <c r="JN85" s="1455"/>
      <c r="JO85" s="1455"/>
      <c r="JP85" s="1455"/>
      <c r="JQ85" s="1455"/>
      <c r="JR85" s="1455"/>
      <c r="JS85" s="1455"/>
      <c r="JT85" s="1455"/>
      <c r="JU85" s="1455"/>
      <c r="JV85" s="1455"/>
      <c r="JW85" s="1455"/>
      <c r="JX85" s="1455"/>
      <c r="JY85" s="1455"/>
      <c r="JZ85" s="1455"/>
      <c r="KA85" s="1455"/>
      <c r="KB85" s="1455"/>
      <c r="KC85" s="1455"/>
      <c r="KD85" s="1455"/>
      <c r="KE85" s="1455"/>
      <c r="KF85" s="1455"/>
      <c r="KG85" s="1455"/>
      <c r="KH85" s="1455"/>
      <c r="KI85" s="1455"/>
      <c r="KJ85" s="1455"/>
      <c r="KK85" s="1455"/>
      <c r="KL85" s="1455"/>
      <c r="KM85" s="1455"/>
      <c r="KN85" s="1455"/>
      <c r="KO85" s="1455"/>
      <c r="KP85" s="1455"/>
      <c r="KQ85" s="1455"/>
      <c r="KR85" s="1455"/>
      <c r="KS85" s="1455"/>
      <c r="KT85" s="1455"/>
      <c r="KU85" s="1455"/>
      <c r="KV85" s="1455"/>
      <c r="KW85" s="1455"/>
      <c r="KX85" s="1455"/>
      <c r="KY85" s="1455"/>
      <c r="KZ85" s="1455"/>
      <c r="LA85" s="1455"/>
      <c r="LB85" s="1455"/>
      <c r="LC85" s="1455"/>
      <c r="LD85" s="1455"/>
      <c r="LE85" s="1455"/>
      <c r="LF85" s="1455"/>
      <c r="LG85" s="1455"/>
      <c r="LH85" s="1467"/>
      <c r="LI85" s="1467"/>
      <c r="LJ85" s="1467"/>
      <c r="LK85" s="1467"/>
      <c r="LL85" s="1467"/>
      <c r="LM85" s="1467"/>
      <c r="LN85" s="1467"/>
      <c r="LO85" s="1645"/>
    </row>
    <row r="86" s="1482" customFormat="1" ht="47" customHeight="1" spans="1:327">
      <c r="A86" s="1513">
        <v>45928</v>
      </c>
      <c r="B86" s="1226" t="s">
        <v>697</v>
      </c>
      <c r="C86" s="1227" t="s">
        <v>698</v>
      </c>
      <c r="D86" s="1228">
        <v>4500180869</v>
      </c>
      <c r="E86" s="1229" t="s">
        <v>5043</v>
      </c>
      <c r="F86" s="1228" t="s">
        <v>5044</v>
      </c>
      <c r="G86" s="1230" t="s">
        <v>4747</v>
      </c>
      <c r="H86" s="1230" t="s">
        <v>4780</v>
      </c>
      <c r="I86" s="1542" t="s">
        <v>4765</v>
      </c>
      <c r="J86" s="1543">
        <v>13536</v>
      </c>
      <c r="K86" s="1544">
        <v>0</v>
      </c>
      <c r="L86" s="1544">
        <v>24</v>
      </c>
      <c r="M86" s="1545">
        <f t="shared" si="20"/>
        <v>564</v>
      </c>
      <c r="N86" s="1274">
        <v>45975</v>
      </c>
      <c r="O86" s="1274">
        <v>45973</v>
      </c>
      <c r="P86" s="1546" t="s">
        <v>5045</v>
      </c>
      <c r="Q86" s="1570" t="s">
        <v>78</v>
      </c>
      <c r="R86" s="1577">
        <v>13536</v>
      </c>
      <c r="S86" s="1577">
        <f t="shared" si="19"/>
        <v>0</v>
      </c>
      <c r="T86" s="1575"/>
      <c r="U86" s="1571" t="s">
        <v>829</v>
      </c>
      <c r="V86" s="1572"/>
      <c r="W86" s="1572" t="s">
        <v>111</v>
      </c>
      <c r="X86" s="1573">
        <v>45928</v>
      </c>
      <c r="Y86" s="1595" t="s">
        <v>287</v>
      </c>
      <c r="Z86" s="1573">
        <v>45948</v>
      </c>
      <c r="AA86" s="1596"/>
      <c r="AB86" s="1595"/>
      <c r="AC86" s="1597" t="s">
        <v>5046</v>
      </c>
      <c r="AD86" s="1358" t="s">
        <v>696</v>
      </c>
      <c r="AE86" s="1598">
        <v>1.274</v>
      </c>
      <c r="AF86" s="1599">
        <f t="shared" si="42"/>
        <v>17244.864</v>
      </c>
      <c r="AG86" s="1612" t="s">
        <v>5047</v>
      </c>
      <c r="AH86" s="1613" t="s">
        <v>81</v>
      </c>
      <c r="AI86" s="1613">
        <v>5</v>
      </c>
      <c r="AJ86" s="1613">
        <f t="shared" si="40"/>
        <v>13536</v>
      </c>
      <c r="AK86" s="1614"/>
      <c r="AL86" s="1615">
        <f t="shared" si="41"/>
        <v>564</v>
      </c>
      <c r="AM86" s="1615"/>
      <c r="AN86" s="1615"/>
      <c r="AO86" s="1615"/>
      <c r="AP86" s="1615" t="s">
        <v>63</v>
      </c>
      <c r="AQ86" s="1543">
        <v>13536</v>
      </c>
      <c r="AR86" s="1615"/>
      <c r="AS86" s="1624">
        <f t="shared" si="33"/>
        <v>2707.2</v>
      </c>
      <c r="AT86" s="1625">
        <f t="shared" si="34"/>
        <v>2707.2</v>
      </c>
      <c r="AU86" s="1625">
        <f t="shared" si="35"/>
        <v>2707.2</v>
      </c>
      <c r="AV86" s="1625">
        <f t="shared" si="36"/>
        <v>2707.2</v>
      </c>
      <c r="AW86" s="1640">
        <f t="shared" si="37"/>
        <v>2707.2</v>
      </c>
      <c r="AX86" s="1641">
        <f t="shared" si="38"/>
        <v>2594.4</v>
      </c>
      <c r="AY86" s="1430">
        <f t="shared" si="39"/>
        <v>112.8</v>
      </c>
      <c r="AZ86" s="1453"/>
      <c r="BA86" s="1454"/>
      <c r="BB86" s="1455"/>
      <c r="BC86" s="1455"/>
      <c r="BD86" s="1455"/>
      <c r="BE86" s="1455"/>
      <c r="BF86" s="1455"/>
      <c r="BG86" s="1455"/>
      <c r="BH86" s="1455"/>
      <c r="BI86" s="1455"/>
      <c r="BJ86" s="1455"/>
      <c r="BK86" s="1455"/>
      <c r="BL86" s="1455"/>
      <c r="BM86" s="1455"/>
      <c r="BN86" s="1455"/>
      <c r="BO86" s="1455"/>
      <c r="BP86" s="1455"/>
      <c r="BQ86" s="1455"/>
      <c r="BR86" s="1455"/>
      <c r="BS86" s="1455"/>
      <c r="BT86" s="1455"/>
      <c r="BU86" s="1455"/>
      <c r="BV86" s="1455"/>
      <c r="BW86" s="1455"/>
      <c r="BX86" s="1455"/>
      <c r="BY86" s="1455"/>
      <c r="BZ86" s="1455"/>
      <c r="CA86" s="1455"/>
      <c r="CB86" s="1455"/>
      <c r="CC86" s="1455"/>
      <c r="CD86" s="1455"/>
      <c r="CE86" s="1455"/>
      <c r="CF86" s="1455"/>
      <c r="CG86" s="1455"/>
      <c r="CH86" s="1455"/>
      <c r="CI86" s="1455"/>
      <c r="CJ86" s="1455"/>
      <c r="CK86" s="1455"/>
      <c r="CL86" s="1455"/>
      <c r="CM86" s="1455"/>
      <c r="CN86" s="1455"/>
      <c r="CO86" s="1455"/>
      <c r="CP86" s="1455"/>
      <c r="CQ86" s="1455"/>
      <c r="CR86" s="1455"/>
      <c r="CS86" s="1455"/>
      <c r="CT86" s="1455"/>
      <c r="CU86" s="1455"/>
      <c r="CV86" s="1455"/>
      <c r="CW86" s="1455"/>
      <c r="CX86" s="1455"/>
      <c r="CY86" s="1455"/>
      <c r="CZ86" s="1455"/>
      <c r="DA86" s="1455"/>
      <c r="DB86" s="1455"/>
      <c r="DC86" s="1455"/>
      <c r="DD86" s="1455"/>
      <c r="DE86" s="1455"/>
      <c r="DF86" s="1455"/>
      <c r="DG86" s="1455"/>
      <c r="DH86" s="1455"/>
      <c r="DI86" s="1455"/>
      <c r="DJ86" s="1455"/>
      <c r="DK86" s="1455"/>
      <c r="DL86" s="1455"/>
      <c r="DM86" s="1455"/>
      <c r="DN86" s="1455"/>
      <c r="DO86" s="1455"/>
      <c r="DP86" s="1455"/>
      <c r="DQ86" s="1455"/>
      <c r="DR86" s="1455"/>
      <c r="DS86" s="1455"/>
      <c r="DT86" s="1455"/>
      <c r="DU86" s="1455"/>
      <c r="DV86" s="1455"/>
      <c r="DW86" s="1455"/>
      <c r="DX86" s="1455"/>
      <c r="DY86" s="1455"/>
      <c r="DZ86" s="1455"/>
      <c r="EA86" s="1455"/>
      <c r="EB86" s="1455"/>
      <c r="EC86" s="1455"/>
      <c r="ED86" s="1455"/>
      <c r="EE86" s="1455"/>
      <c r="EF86" s="1455"/>
      <c r="EG86" s="1455"/>
      <c r="EH86" s="1455"/>
      <c r="EI86" s="1455"/>
      <c r="EJ86" s="1455"/>
      <c r="EK86" s="1455"/>
      <c r="EL86" s="1455"/>
      <c r="EM86" s="1455"/>
      <c r="EN86" s="1455"/>
      <c r="EO86" s="1455"/>
      <c r="EP86" s="1455"/>
      <c r="EQ86" s="1455"/>
      <c r="ER86" s="1455"/>
      <c r="ES86" s="1455"/>
      <c r="ET86" s="1455"/>
      <c r="EU86" s="1455"/>
      <c r="EV86" s="1455"/>
      <c r="EW86" s="1455"/>
      <c r="EX86" s="1455"/>
      <c r="EY86" s="1455"/>
      <c r="EZ86" s="1455"/>
      <c r="FA86" s="1455"/>
      <c r="FB86" s="1455"/>
      <c r="FC86" s="1455"/>
      <c r="FD86" s="1455"/>
      <c r="FE86" s="1455"/>
      <c r="FF86" s="1455"/>
      <c r="FG86" s="1455"/>
      <c r="FH86" s="1455"/>
      <c r="FI86" s="1455"/>
      <c r="FJ86" s="1455"/>
      <c r="FK86" s="1455"/>
      <c r="FL86" s="1455"/>
      <c r="FM86" s="1455"/>
      <c r="FN86" s="1455"/>
      <c r="FO86" s="1455"/>
      <c r="FP86" s="1455"/>
      <c r="FQ86" s="1455"/>
      <c r="FR86" s="1455"/>
      <c r="FS86" s="1455"/>
      <c r="FT86" s="1455"/>
      <c r="FU86" s="1455"/>
      <c r="FV86" s="1455"/>
      <c r="FW86" s="1455"/>
      <c r="FX86" s="1455"/>
      <c r="FY86" s="1455"/>
      <c r="FZ86" s="1455"/>
      <c r="GA86" s="1455"/>
      <c r="GB86" s="1455"/>
      <c r="GC86" s="1455"/>
      <c r="GD86" s="1455"/>
      <c r="GE86" s="1455"/>
      <c r="GF86" s="1455"/>
      <c r="GG86" s="1455"/>
      <c r="GH86" s="1455"/>
      <c r="GI86" s="1455"/>
      <c r="GJ86" s="1455"/>
      <c r="GK86" s="1455"/>
      <c r="GL86" s="1455"/>
      <c r="GM86" s="1455"/>
      <c r="GN86" s="1455"/>
      <c r="GO86" s="1455"/>
      <c r="GP86" s="1455"/>
      <c r="GQ86" s="1455"/>
      <c r="GR86" s="1455"/>
      <c r="GS86" s="1455"/>
      <c r="GT86" s="1455"/>
      <c r="GU86" s="1455"/>
      <c r="GV86" s="1455"/>
      <c r="GW86" s="1455"/>
      <c r="GX86" s="1455"/>
      <c r="GY86" s="1455"/>
      <c r="GZ86" s="1455"/>
      <c r="HA86" s="1455"/>
      <c r="HB86" s="1455"/>
      <c r="HC86" s="1455"/>
      <c r="HD86" s="1455"/>
      <c r="HE86" s="1455"/>
      <c r="HF86" s="1455"/>
      <c r="HG86" s="1455"/>
      <c r="HH86" s="1455"/>
      <c r="HI86" s="1455"/>
      <c r="HJ86" s="1455"/>
      <c r="HK86" s="1455"/>
      <c r="HL86" s="1455"/>
      <c r="HM86" s="1455"/>
      <c r="HN86" s="1455"/>
      <c r="HO86" s="1455"/>
      <c r="HP86" s="1455"/>
      <c r="HQ86" s="1455"/>
      <c r="HR86" s="1455"/>
      <c r="HS86" s="1455"/>
      <c r="HT86" s="1455"/>
      <c r="HU86" s="1455"/>
      <c r="HV86" s="1455"/>
      <c r="HW86" s="1455"/>
      <c r="HX86" s="1455"/>
      <c r="HY86" s="1455"/>
      <c r="HZ86" s="1455"/>
      <c r="IA86" s="1455"/>
      <c r="IB86" s="1455"/>
      <c r="IC86" s="1455"/>
      <c r="ID86" s="1455"/>
      <c r="IE86" s="1455"/>
      <c r="IF86" s="1455"/>
      <c r="IG86" s="1455"/>
      <c r="IH86" s="1455"/>
      <c r="II86" s="1455"/>
      <c r="IJ86" s="1455"/>
      <c r="IK86" s="1455"/>
      <c r="IL86" s="1455"/>
      <c r="IM86" s="1455"/>
      <c r="IN86" s="1455"/>
      <c r="IO86" s="1455"/>
      <c r="IP86" s="1455"/>
      <c r="IQ86" s="1455"/>
      <c r="IR86" s="1455"/>
      <c r="IS86" s="1455"/>
      <c r="IT86" s="1455"/>
      <c r="IU86" s="1455"/>
      <c r="IV86" s="1455"/>
      <c r="IW86" s="1455"/>
      <c r="IX86" s="1455"/>
      <c r="IY86" s="1455"/>
      <c r="IZ86" s="1455"/>
      <c r="JA86" s="1455"/>
      <c r="JB86" s="1455"/>
      <c r="JC86" s="1455"/>
      <c r="JD86" s="1455"/>
      <c r="JE86" s="1455"/>
      <c r="JF86" s="1455"/>
      <c r="JG86" s="1455"/>
      <c r="JH86" s="1455"/>
      <c r="JI86" s="1455"/>
      <c r="JJ86" s="1455"/>
      <c r="JK86" s="1455"/>
      <c r="JL86" s="1455"/>
      <c r="JM86" s="1455"/>
      <c r="JN86" s="1455"/>
      <c r="JO86" s="1455"/>
      <c r="JP86" s="1455"/>
      <c r="JQ86" s="1455"/>
      <c r="JR86" s="1455"/>
      <c r="JS86" s="1455"/>
      <c r="JT86" s="1455"/>
      <c r="JU86" s="1455"/>
      <c r="JV86" s="1455"/>
      <c r="JW86" s="1455"/>
      <c r="JX86" s="1455"/>
      <c r="JY86" s="1455"/>
      <c r="JZ86" s="1455"/>
      <c r="KA86" s="1455"/>
      <c r="KB86" s="1455"/>
      <c r="KC86" s="1455"/>
      <c r="KD86" s="1455"/>
      <c r="KE86" s="1455"/>
      <c r="KF86" s="1455"/>
      <c r="KG86" s="1455"/>
      <c r="KH86" s="1455"/>
      <c r="KI86" s="1455"/>
      <c r="KJ86" s="1455"/>
      <c r="KK86" s="1455"/>
      <c r="KL86" s="1455"/>
      <c r="KM86" s="1455"/>
      <c r="KN86" s="1455"/>
      <c r="KO86" s="1455"/>
      <c r="KP86" s="1455"/>
      <c r="KQ86" s="1455"/>
      <c r="KR86" s="1455"/>
      <c r="KS86" s="1455"/>
      <c r="KT86" s="1455"/>
      <c r="KU86" s="1455"/>
      <c r="KV86" s="1455"/>
      <c r="KW86" s="1455"/>
      <c r="KX86" s="1455"/>
      <c r="KY86" s="1455"/>
      <c r="KZ86" s="1455"/>
      <c r="LA86" s="1455"/>
      <c r="LB86" s="1455"/>
      <c r="LC86" s="1455"/>
      <c r="LD86" s="1455"/>
      <c r="LE86" s="1455"/>
      <c r="LF86" s="1455"/>
      <c r="LG86" s="1455"/>
      <c r="LH86" s="1467"/>
      <c r="LI86" s="1467"/>
      <c r="LJ86" s="1467"/>
      <c r="LK86" s="1467"/>
      <c r="LL86" s="1467"/>
      <c r="LM86" s="1467"/>
      <c r="LN86" s="1467"/>
      <c r="LO86" s="1645"/>
    </row>
    <row r="87" s="1482" customFormat="1" ht="47" customHeight="1" spans="1:327">
      <c r="A87" s="1513">
        <v>45928</v>
      </c>
      <c r="B87" s="1226" t="s">
        <v>689</v>
      </c>
      <c r="C87" s="1227" t="s">
        <v>690</v>
      </c>
      <c r="D87" s="1228">
        <v>4500180871</v>
      </c>
      <c r="E87" s="1229" t="s">
        <v>5048</v>
      </c>
      <c r="F87" s="1228" t="s">
        <v>5049</v>
      </c>
      <c r="G87" s="1230" t="s">
        <v>4747</v>
      </c>
      <c r="H87" s="1230" t="s">
        <v>4780</v>
      </c>
      <c r="I87" s="1542" t="s">
        <v>4765</v>
      </c>
      <c r="J87" s="1543">
        <v>1728</v>
      </c>
      <c r="K87" s="1544">
        <v>0</v>
      </c>
      <c r="L87" s="1544">
        <v>24</v>
      </c>
      <c r="M87" s="1545">
        <f t="shared" si="20"/>
        <v>72</v>
      </c>
      <c r="N87" s="1274">
        <v>45975</v>
      </c>
      <c r="O87" s="1274">
        <v>45973</v>
      </c>
      <c r="P87" s="1546" t="s">
        <v>5045</v>
      </c>
      <c r="Q87" s="1570" t="s">
        <v>78</v>
      </c>
      <c r="R87" s="1577">
        <v>1728</v>
      </c>
      <c r="S87" s="1577">
        <f t="shared" si="19"/>
        <v>0</v>
      </c>
      <c r="T87" s="1575"/>
      <c r="U87" s="1571" t="s">
        <v>829</v>
      </c>
      <c r="V87" s="1572"/>
      <c r="W87" s="1572" t="s">
        <v>111</v>
      </c>
      <c r="X87" s="1573">
        <v>45928</v>
      </c>
      <c r="Y87" s="1595" t="s">
        <v>287</v>
      </c>
      <c r="Z87" s="1573">
        <v>45948</v>
      </c>
      <c r="AA87" s="1596"/>
      <c r="AB87" s="1595"/>
      <c r="AC87" s="1597" t="s">
        <v>5050</v>
      </c>
      <c r="AD87" s="1358" t="s">
        <v>696</v>
      </c>
      <c r="AE87" s="1598">
        <v>1.274</v>
      </c>
      <c r="AF87" s="1599">
        <f t="shared" si="42"/>
        <v>2201.472</v>
      </c>
      <c r="AG87" s="1612" t="s">
        <v>5051</v>
      </c>
      <c r="AH87" s="1613" t="s">
        <v>81</v>
      </c>
      <c r="AI87" s="1613">
        <v>5</v>
      </c>
      <c r="AJ87" s="1613">
        <f t="shared" si="40"/>
        <v>1728</v>
      </c>
      <c r="AK87" s="1614"/>
      <c r="AL87" s="1615">
        <f t="shared" si="41"/>
        <v>72</v>
      </c>
      <c r="AM87" s="1615"/>
      <c r="AN87" s="1615"/>
      <c r="AO87" s="1615"/>
      <c r="AP87" s="1615" t="s">
        <v>63</v>
      </c>
      <c r="AQ87" s="1623">
        <v>1728</v>
      </c>
      <c r="AR87" s="1615"/>
      <c r="AS87" s="1624">
        <f t="shared" si="33"/>
        <v>345.6</v>
      </c>
      <c r="AT87" s="1625">
        <f t="shared" si="34"/>
        <v>345.6</v>
      </c>
      <c r="AU87" s="1625">
        <f t="shared" si="35"/>
        <v>345.6</v>
      </c>
      <c r="AV87" s="1625">
        <f t="shared" si="36"/>
        <v>345.6</v>
      </c>
      <c r="AW87" s="1640">
        <f t="shared" si="37"/>
        <v>345.6</v>
      </c>
      <c r="AX87" s="1641">
        <f t="shared" si="38"/>
        <v>331.2</v>
      </c>
      <c r="AY87" s="1430">
        <f t="shared" si="39"/>
        <v>14.4</v>
      </c>
      <c r="AZ87" s="1453"/>
      <c r="BA87" s="1454"/>
      <c r="BB87" s="1455"/>
      <c r="BC87" s="1455"/>
      <c r="BD87" s="1455"/>
      <c r="BE87" s="1455"/>
      <c r="BF87" s="1455"/>
      <c r="BG87" s="1455"/>
      <c r="BH87" s="1455"/>
      <c r="BI87" s="1455"/>
      <c r="BJ87" s="1455"/>
      <c r="BK87" s="1455"/>
      <c r="BL87" s="1455"/>
      <c r="BM87" s="1455"/>
      <c r="BN87" s="1455"/>
      <c r="BO87" s="1455"/>
      <c r="BP87" s="1455"/>
      <c r="BQ87" s="1455"/>
      <c r="BR87" s="1455"/>
      <c r="BS87" s="1455"/>
      <c r="BT87" s="1455"/>
      <c r="BU87" s="1455"/>
      <c r="BV87" s="1455"/>
      <c r="BW87" s="1455"/>
      <c r="BX87" s="1455"/>
      <c r="BY87" s="1455"/>
      <c r="BZ87" s="1455"/>
      <c r="CA87" s="1455"/>
      <c r="CB87" s="1455"/>
      <c r="CC87" s="1455"/>
      <c r="CD87" s="1455"/>
      <c r="CE87" s="1455"/>
      <c r="CF87" s="1455"/>
      <c r="CG87" s="1455"/>
      <c r="CH87" s="1455"/>
      <c r="CI87" s="1455"/>
      <c r="CJ87" s="1455"/>
      <c r="CK87" s="1455"/>
      <c r="CL87" s="1455"/>
      <c r="CM87" s="1455"/>
      <c r="CN87" s="1455"/>
      <c r="CO87" s="1455"/>
      <c r="CP87" s="1455"/>
      <c r="CQ87" s="1455"/>
      <c r="CR87" s="1455"/>
      <c r="CS87" s="1455"/>
      <c r="CT87" s="1455"/>
      <c r="CU87" s="1455"/>
      <c r="CV87" s="1455"/>
      <c r="CW87" s="1455"/>
      <c r="CX87" s="1455"/>
      <c r="CY87" s="1455"/>
      <c r="CZ87" s="1455"/>
      <c r="DA87" s="1455"/>
      <c r="DB87" s="1455"/>
      <c r="DC87" s="1455"/>
      <c r="DD87" s="1455"/>
      <c r="DE87" s="1455"/>
      <c r="DF87" s="1455"/>
      <c r="DG87" s="1455"/>
      <c r="DH87" s="1455"/>
      <c r="DI87" s="1455"/>
      <c r="DJ87" s="1455"/>
      <c r="DK87" s="1455"/>
      <c r="DL87" s="1455"/>
      <c r="DM87" s="1455"/>
      <c r="DN87" s="1455"/>
      <c r="DO87" s="1455"/>
      <c r="DP87" s="1455"/>
      <c r="DQ87" s="1455"/>
      <c r="DR87" s="1455"/>
      <c r="DS87" s="1455"/>
      <c r="DT87" s="1455"/>
      <c r="DU87" s="1455"/>
      <c r="DV87" s="1455"/>
      <c r="DW87" s="1455"/>
      <c r="DX87" s="1455"/>
      <c r="DY87" s="1455"/>
      <c r="DZ87" s="1455"/>
      <c r="EA87" s="1455"/>
      <c r="EB87" s="1455"/>
      <c r="EC87" s="1455"/>
      <c r="ED87" s="1455"/>
      <c r="EE87" s="1455"/>
      <c r="EF87" s="1455"/>
      <c r="EG87" s="1455"/>
      <c r="EH87" s="1455"/>
      <c r="EI87" s="1455"/>
      <c r="EJ87" s="1455"/>
      <c r="EK87" s="1455"/>
      <c r="EL87" s="1455"/>
      <c r="EM87" s="1455"/>
      <c r="EN87" s="1455"/>
      <c r="EO87" s="1455"/>
      <c r="EP87" s="1455"/>
      <c r="EQ87" s="1455"/>
      <c r="ER87" s="1455"/>
      <c r="ES87" s="1455"/>
      <c r="ET87" s="1455"/>
      <c r="EU87" s="1455"/>
      <c r="EV87" s="1455"/>
      <c r="EW87" s="1455"/>
      <c r="EX87" s="1455"/>
      <c r="EY87" s="1455"/>
      <c r="EZ87" s="1455"/>
      <c r="FA87" s="1455"/>
      <c r="FB87" s="1455"/>
      <c r="FC87" s="1455"/>
      <c r="FD87" s="1455"/>
      <c r="FE87" s="1455"/>
      <c r="FF87" s="1455"/>
      <c r="FG87" s="1455"/>
      <c r="FH87" s="1455"/>
      <c r="FI87" s="1455"/>
      <c r="FJ87" s="1455"/>
      <c r="FK87" s="1455"/>
      <c r="FL87" s="1455"/>
      <c r="FM87" s="1455"/>
      <c r="FN87" s="1455"/>
      <c r="FO87" s="1455"/>
      <c r="FP87" s="1455"/>
      <c r="FQ87" s="1455"/>
      <c r="FR87" s="1455"/>
      <c r="FS87" s="1455"/>
      <c r="FT87" s="1455"/>
      <c r="FU87" s="1455"/>
      <c r="FV87" s="1455"/>
      <c r="FW87" s="1455"/>
      <c r="FX87" s="1455"/>
      <c r="FY87" s="1455"/>
      <c r="FZ87" s="1455"/>
      <c r="GA87" s="1455"/>
      <c r="GB87" s="1455"/>
      <c r="GC87" s="1455"/>
      <c r="GD87" s="1455"/>
      <c r="GE87" s="1455"/>
      <c r="GF87" s="1455"/>
      <c r="GG87" s="1455"/>
      <c r="GH87" s="1455"/>
      <c r="GI87" s="1455"/>
      <c r="GJ87" s="1455"/>
      <c r="GK87" s="1455"/>
      <c r="GL87" s="1455"/>
      <c r="GM87" s="1455"/>
      <c r="GN87" s="1455"/>
      <c r="GO87" s="1455"/>
      <c r="GP87" s="1455"/>
      <c r="GQ87" s="1455"/>
      <c r="GR87" s="1455"/>
      <c r="GS87" s="1455"/>
      <c r="GT87" s="1455"/>
      <c r="GU87" s="1455"/>
      <c r="GV87" s="1455"/>
      <c r="GW87" s="1455"/>
      <c r="GX87" s="1455"/>
      <c r="GY87" s="1455"/>
      <c r="GZ87" s="1455"/>
      <c r="HA87" s="1455"/>
      <c r="HB87" s="1455"/>
      <c r="HC87" s="1455"/>
      <c r="HD87" s="1455"/>
      <c r="HE87" s="1455"/>
      <c r="HF87" s="1455"/>
      <c r="HG87" s="1455"/>
      <c r="HH87" s="1455"/>
      <c r="HI87" s="1455"/>
      <c r="HJ87" s="1455"/>
      <c r="HK87" s="1455"/>
      <c r="HL87" s="1455"/>
      <c r="HM87" s="1455"/>
      <c r="HN87" s="1455"/>
      <c r="HO87" s="1455"/>
      <c r="HP87" s="1455"/>
      <c r="HQ87" s="1455"/>
      <c r="HR87" s="1455"/>
      <c r="HS87" s="1455"/>
      <c r="HT87" s="1455"/>
      <c r="HU87" s="1455"/>
      <c r="HV87" s="1455"/>
      <c r="HW87" s="1455"/>
      <c r="HX87" s="1455"/>
      <c r="HY87" s="1455"/>
      <c r="HZ87" s="1455"/>
      <c r="IA87" s="1455"/>
      <c r="IB87" s="1455"/>
      <c r="IC87" s="1455"/>
      <c r="ID87" s="1455"/>
      <c r="IE87" s="1455"/>
      <c r="IF87" s="1455"/>
      <c r="IG87" s="1455"/>
      <c r="IH87" s="1455"/>
      <c r="II87" s="1455"/>
      <c r="IJ87" s="1455"/>
      <c r="IK87" s="1455"/>
      <c r="IL87" s="1455"/>
      <c r="IM87" s="1455"/>
      <c r="IN87" s="1455"/>
      <c r="IO87" s="1455"/>
      <c r="IP87" s="1455"/>
      <c r="IQ87" s="1455"/>
      <c r="IR87" s="1455"/>
      <c r="IS87" s="1455"/>
      <c r="IT87" s="1455"/>
      <c r="IU87" s="1455"/>
      <c r="IV87" s="1455"/>
      <c r="IW87" s="1455"/>
      <c r="IX87" s="1455"/>
      <c r="IY87" s="1455"/>
      <c r="IZ87" s="1455"/>
      <c r="JA87" s="1455"/>
      <c r="JB87" s="1455"/>
      <c r="JC87" s="1455"/>
      <c r="JD87" s="1455"/>
      <c r="JE87" s="1455"/>
      <c r="JF87" s="1455"/>
      <c r="JG87" s="1455"/>
      <c r="JH87" s="1455"/>
      <c r="JI87" s="1455"/>
      <c r="JJ87" s="1455"/>
      <c r="JK87" s="1455"/>
      <c r="JL87" s="1455"/>
      <c r="JM87" s="1455"/>
      <c r="JN87" s="1455"/>
      <c r="JO87" s="1455"/>
      <c r="JP87" s="1455"/>
      <c r="JQ87" s="1455"/>
      <c r="JR87" s="1455"/>
      <c r="JS87" s="1455"/>
      <c r="JT87" s="1455"/>
      <c r="JU87" s="1455"/>
      <c r="JV87" s="1455"/>
      <c r="JW87" s="1455"/>
      <c r="JX87" s="1455"/>
      <c r="JY87" s="1455"/>
      <c r="JZ87" s="1455"/>
      <c r="KA87" s="1455"/>
      <c r="KB87" s="1455"/>
      <c r="KC87" s="1455"/>
      <c r="KD87" s="1455"/>
      <c r="KE87" s="1455"/>
      <c r="KF87" s="1455"/>
      <c r="KG87" s="1455"/>
      <c r="KH87" s="1455"/>
      <c r="KI87" s="1455"/>
      <c r="KJ87" s="1455"/>
      <c r="KK87" s="1455"/>
      <c r="KL87" s="1455"/>
      <c r="KM87" s="1455"/>
      <c r="KN87" s="1455"/>
      <c r="KO87" s="1455"/>
      <c r="KP87" s="1455"/>
      <c r="KQ87" s="1455"/>
      <c r="KR87" s="1455"/>
      <c r="KS87" s="1455"/>
      <c r="KT87" s="1455"/>
      <c r="KU87" s="1455"/>
      <c r="KV87" s="1455"/>
      <c r="KW87" s="1455"/>
      <c r="KX87" s="1455"/>
      <c r="KY87" s="1455"/>
      <c r="KZ87" s="1455"/>
      <c r="LA87" s="1455"/>
      <c r="LB87" s="1455"/>
      <c r="LC87" s="1455"/>
      <c r="LD87" s="1455"/>
      <c r="LE87" s="1455"/>
      <c r="LF87" s="1455"/>
      <c r="LG87" s="1455"/>
      <c r="LH87" s="1467"/>
      <c r="LI87" s="1467"/>
      <c r="LJ87" s="1467"/>
      <c r="LK87" s="1467"/>
      <c r="LL87" s="1467"/>
      <c r="LM87" s="1467"/>
      <c r="LN87" s="1467"/>
      <c r="LO87" s="1645"/>
    </row>
    <row r="88" s="1482" customFormat="1" ht="48" customHeight="1" spans="1:327">
      <c r="A88" s="1513">
        <v>45946</v>
      </c>
      <c r="B88" s="1226" t="s">
        <v>681</v>
      </c>
      <c r="C88" s="1227" t="s">
        <v>682</v>
      </c>
      <c r="D88" s="1228">
        <v>4500182245</v>
      </c>
      <c r="E88" s="1229"/>
      <c r="F88" s="1228" t="s">
        <v>5052</v>
      </c>
      <c r="G88" s="1230" t="s">
        <v>4747</v>
      </c>
      <c r="H88" s="1230" t="s">
        <v>4747</v>
      </c>
      <c r="I88" s="1542" t="s">
        <v>4808</v>
      </c>
      <c r="J88" s="1543">
        <v>1248</v>
      </c>
      <c r="K88" s="1544">
        <v>0</v>
      </c>
      <c r="L88" s="1544">
        <v>96</v>
      </c>
      <c r="M88" s="1545">
        <f t="shared" si="20"/>
        <v>13</v>
      </c>
      <c r="N88" s="1274">
        <v>45979</v>
      </c>
      <c r="O88" s="1274">
        <v>45978</v>
      </c>
      <c r="P88" s="1546"/>
      <c r="Q88" s="1570" t="s">
        <v>78</v>
      </c>
      <c r="R88" s="1577">
        <v>1248</v>
      </c>
      <c r="S88" s="1577">
        <f t="shared" si="19"/>
        <v>0</v>
      </c>
      <c r="T88" s="1575"/>
      <c r="U88" s="1571" t="s">
        <v>829</v>
      </c>
      <c r="V88" s="1572"/>
      <c r="W88" s="1572" t="s">
        <v>111</v>
      </c>
      <c r="X88" s="1573">
        <v>45947</v>
      </c>
      <c r="Y88" s="1595" t="s">
        <v>88</v>
      </c>
      <c r="Z88" s="1573" t="s">
        <v>3133</v>
      </c>
      <c r="AA88" s="1596"/>
      <c r="AB88" s="1595"/>
      <c r="AC88" s="1597" t="s">
        <v>5053</v>
      </c>
      <c r="AD88" s="1358" t="s">
        <v>680</v>
      </c>
      <c r="AE88" s="1598">
        <v>1.3145</v>
      </c>
      <c r="AF88" s="1599">
        <f t="shared" si="42"/>
        <v>1640.496</v>
      </c>
      <c r="AG88" s="1647" t="s">
        <v>2719</v>
      </c>
      <c r="AH88" s="1613" t="s">
        <v>81</v>
      </c>
      <c r="AI88" s="1613">
        <v>5</v>
      </c>
      <c r="AJ88" s="1613">
        <f t="shared" si="40"/>
        <v>1248</v>
      </c>
      <c r="AK88" s="1614"/>
      <c r="AL88" s="1615">
        <f t="shared" si="41"/>
        <v>52</v>
      </c>
      <c r="AM88" s="1615"/>
      <c r="AN88" s="1615"/>
      <c r="AO88" s="1615"/>
      <c r="AP88" s="1615" t="s">
        <v>63</v>
      </c>
      <c r="AQ88" s="1623">
        <f>J88</f>
        <v>1248</v>
      </c>
      <c r="AR88" s="1615"/>
      <c r="AS88" s="1624">
        <f t="shared" si="33"/>
        <v>249.6</v>
      </c>
      <c r="AT88" s="1625">
        <f t="shared" si="34"/>
        <v>249.6</v>
      </c>
      <c r="AU88" s="1625">
        <f t="shared" si="35"/>
        <v>249.6</v>
      </c>
      <c r="AV88" s="1625">
        <f t="shared" si="36"/>
        <v>249.6</v>
      </c>
      <c r="AW88" s="1640">
        <f t="shared" si="37"/>
        <v>249.6</v>
      </c>
      <c r="AX88" s="1641">
        <f t="shared" si="38"/>
        <v>239.2</v>
      </c>
      <c r="AY88" s="1430">
        <f t="shared" si="39"/>
        <v>10.4</v>
      </c>
      <c r="AZ88" s="1453"/>
      <c r="BA88" s="1454"/>
      <c r="BB88" s="1455"/>
      <c r="BC88" s="1455"/>
      <c r="BD88" s="1455"/>
      <c r="BE88" s="1455"/>
      <c r="BF88" s="1455"/>
      <c r="BG88" s="1455"/>
      <c r="BH88" s="1455"/>
      <c r="BI88" s="1455"/>
      <c r="BJ88" s="1455"/>
      <c r="BK88" s="1455"/>
      <c r="BL88" s="1455"/>
      <c r="BM88" s="1455"/>
      <c r="BN88" s="1455"/>
      <c r="BO88" s="1455"/>
      <c r="BP88" s="1455"/>
      <c r="BQ88" s="1455"/>
      <c r="BR88" s="1455"/>
      <c r="BS88" s="1455"/>
      <c r="BT88" s="1455"/>
      <c r="BU88" s="1455"/>
      <c r="BV88" s="1455"/>
      <c r="BW88" s="1455"/>
      <c r="BX88" s="1455"/>
      <c r="BY88" s="1455"/>
      <c r="BZ88" s="1455"/>
      <c r="CA88" s="1455"/>
      <c r="CB88" s="1455"/>
      <c r="CC88" s="1455"/>
      <c r="CD88" s="1455"/>
      <c r="CE88" s="1455"/>
      <c r="CF88" s="1455"/>
      <c r="CG88" s="1455"/>
      <c r="CH88" s="1455"/>
      <c r="CI88" s="1455"/>
      <c r="CJ88" s="1455"/>
      <c r="CK88" s="1455"/>
      <c r="CL88" s="1455"/>
      <c r="CM88" s="1455"/>
      <c r="CN88" s="1455"/>
      <c r="CO88" s="1455"/>
      <c r="CP88" s="1455"/>
      <c r="CQ88" s="1455"/>
      <c r="CR88" s="1455"/>
      <c r="CS88" s="1455"/>
      <c r="CT88" s="1455"/>
      <c r="CU88" s="1455"/>
      <c r="CV88" s="1455"/>
      <c r="CW88" s="1455"/>
      <c r="CX88" s="1455"/>
      <c r="CY88" s="1455"/>
      <c r="CZ88" s="1455"/>
      <c r="DA88" s="1455"/>
      <c r="DB88" s="1455"/>
      <c r="DC88" s="1455"/>
      <c r="DD88" s="1455"/>
      <c r="DE88" s="1455"/>
      <c r="DF88" s="1455"/>
      <c r="DG88" s="1455"/>
      <c r="DH88" s="1455"/>
      <c r="DI88" s="1455"/>
      <c r="DJ88" s="1455"/>
      <c r="DK88" s="1455"/>
      <c r="DL88" s="1455"/>
      <c r="DM88" s="1455"/>
      <c r="DN88" s="1455"/>
      <c r="DO88" s="1455"/>
      <c r="DP88" s="1455"/>
      <c r="DQ88" s="1455"/>
      <c r="DR88" s="1455"/>
      <c r="DS88" s="1455"/>
      <c r="DT88" s="1455"/>
      <c r="DU88" s="1455"/>
      <c r="DV88" s="1455"/>
      <c r="DW88" s="1455"/>
      <c r="DX88" s="1455"/>
      <c r="DY88" s="1455"/>
      <c r="DZ88" s="1455"/>
      <c r="EA88" s="1455"/>
      <c r="EB88" s="1455"/>
      <c r="EC88" s="1455"/>
      <c r="ED88" s="1455"/>
      <c r="EE88" s="1455"/>
      <c r="EF88" s="1455"/>
      <c r="EG88" s="1455"/>
      <c r="EH88" s="1455"/>
      <c r="EI88" s="1455"/>
      <c r="EJ88" s="1455"/>
      <c r="EK88" s="1455"/>
      <c r="EL88" s="1455"/>
      <c r="EM88" s="1455"/>
      <c r="EN88" s="1455"/>
      <c r="EO88" s="1455"/>
      <c r="EP88" s="1455"/>
      <c r="EQ88" s="1455"/>
      <c r="ER88" s="1455"/>
      <c r="ES88" s="1455"/>
      <c r="ET88" s="1455"/>
      <c r="EU88" s="1455"/>
      <c r="EV88" s="1455"/>
      <c r="EW88" s="1455"/>
      <c r="EX88" s="1455"/>
      <c r="EY88" s="1455"/>
      <c r="EZ88" s="1455"/>
      <c r="FA88" s="1455"/>
      <c r="FB88" s="1455"/>
      <c r="FC88" s="1455"/>
      <c r="FD88" s="1455"/>
      <c r="FE88" s="1455"/>
      <c r="FF88" s="1455"/>
      <c r="FG88" s="1455"/>
      <c r="FH88" s="1455"/>
      <c r="FI88" s="1455"/>
      <c r="FJ88" s="1455"/>
      <c r="FK88" s="1455"/>
      <c r="FL88" s="1455"/>
      <c r="FM88" s="1455"/>
      <c r="FN88" s="1455"/>
      <c r="FO88" s="1455"/>
      <c r="FP88" s="1455"/>
      <c r="FQ88" s="1455"/>
      <c r="FR88" s="1455"/>
      <c r="FS88" s="1455"/>
      <c r="FT88" s="1455"/>
      <c r="FU88" s="1455"/>
      <c r="FV88" s="1455"/>
      <c r="FW88" s="1455"/>
      <c r="FX88" s="1455"/>
      <c r="FY88" s="1455"/>
      <c r="FZ88" s="1455"/>
      <c r="GA88" s="1455"/>
      <c r="GB88" s="1455"/>
      <c r="GC88" s="1455"/>
      <c r="GD88" s="1455"/>
      <c r="GE88" s="1455"/>
      <c r="GF88" s="1455"/>
      <c r="GG88" s="1455"/>
      <c r="GH88" s="1455"/>
      <c r="GI88" s="1455"/>
      <c r="GJ88" s="1455"/>
      <c r="GK88" s="1455"/>
      <c r="GL88" s="1455"/>
      <c r="GM88" s="1455"/>
      <c r="GN88" s="1455"/>
      <c r="GO88" s="1455"/>
      <c r="GP88" s="1455"/>
      <c r="GQ88" s="1455"/>
      <c r="GR88" s="1455"/>
      <c r="GS88" s="1455"/>
      <c r="GT88" s="1455"/>
      <c r="GU88" s="1455"/>
      <c r="GV88" s="1455"/>
      <c r="GW88" s="1455"/>
      <c r="GX88" s="1455"/>
      <c r="GY88" s="1455"/>
      <c r="GZ88" s="1455"/>
      <c r="HA88" s="1455"/>
      <c r="HB88" s="1455"/>
      <c r="HC88" s="1455"/>
      <c r="HD88" s="1455"/>
      <c r="HE88" s="1455"/>
      <c r="HF88" s="1455"/>
      <c r="HG88" s="1455"/>
      <c r="HH88" s="1455"/>
      <c r="HI88" s="1455"/>
      <c r="HJ88" s="1455"/>
      <c r="HK88" s="1455"/>
      <c r="HL88" s="1455"/>
      <c r="HM88" s="1455"/>
      <c r="HN88" s="1455"/>
      <c r="HO88" s="1455"/>
      <c r="HP88" s="1455"/>
      <c r="HQ88" s="1455"/>
      <c r="HR88" s="1455"/>
      <c r="HS88" s="1455"/>
      <c r="HT88" s="1455"/>
      <c r="HU88" s="1455"/>
      <c r="HV88" s="1455"/>
      <c r="HW88" s="1455"/>
      <c r="HX88" s="1455"/>
      <c r="HY88" s="1455"/>
      <c r="HZ88" s="1455"/>
      <c r="IA88" s="1455"/>
      <c r="IB88" s="1455"/>
      <c r="IC88" s="1455"/>
      <c r="ID88" s="1455"/>
      <c r="IE88" s="1455"/>
      <c r="IF88" s="1455"/>
      <c r="IG88" s="1455"/>
      <c r="IH88" s="1455"/>
      <c r="II88" s="1455"/>
      <c r="IJ88" s="1455"/>
      <c r="IK88" s="1455"/>
      <c r="IL88" s="1455"/>
      <c r="IM88" s="1455"/>
      <c r="IN88" s="1455"/>
      <c r="IO88" s="1455"/>
      <c r="IP88" s="1455"/>
      <c r="IQ88" s="1455"/>
      <c r="IR88" s="1455"/>
      <c r="IS88" s="1455"/>
      <c r="IT88" s="1455"/>
      <c r="IU88" s="1455"/>
      <c r="IV88" s="1455"/>
      <c r="IW88" s="1455"/>
      <c r="IX88" s="1455"/>
      <c r="IY88" s="1455"/>
      <c r="IZ88" s="1455"/>
      <c r="JA88" s="1455"/>
      <c r="JB88" s="1455"/>
      <c r="JC88" s="1455"/>
      <c r="JD88" s="1455"/>
      <c r="JE88" s="1455"/>
      <c r="JF88" s="1455"/>
      <c r="JG88" s="1455"/>
      <c r="JH88" s="1455"/>
      <c r="JI88" s="1455"/>
      <c r="JJ88" s="1455"/>
      <c r="JK88" s="1455"/>
      <c r="JL88" s="1455"/>
      <c r="JM88" s="1455"/>
      <c r="JN88" s="1455"/>
      <c r="JO88" s="1455"/>
      <c r="JP88" s="1455"/>
      <c r="JQ88" s="1455"/>
      <c r="JR88" s="1455"/>
      <c r="JS88" s="1455"/>
      <c r="JT88" s="1455"/>
      <c r="JU88" s="1455"/>
      <c r="JV88" s="1455"/>
      <c r="JW88" s="1455"/>
      <c r="JX88" s="1455"/>
      <c r="JY88" s="1455"/>
      <c r="JZ88" s="1455"/>
      <c r="KA88" s="1455"/>
      <c r="KB88" s="1455"/>
      <c r="KC88" s="1455"/>
      <c r="KD88" s="1455"/>
      <c r="KE88" s="1455"/>
      <c r="KF88" s="1455"/>
      <c r="KG88" s="1455"/>
      <c r="KH88" s="1455"/>
      <c r="KI88" s="1455"/>
      <c r="KJ88" s="1455"/>
      <c r="KK88" s="1455"/>
      <c r="KL88" s="1455"/>
      <c r="KM88" s="1455"/>
      <c r="KN88" s="1455"/>
      <c r="KO88" s="1455"/>
      <c r="KP88" s="1455"/>
      <c r="KQ88" s="1455"/>
      <c r="KR88" s="1455"/>
      <c r="KS88" s="1455"/>
      <c r="KT88" s="1455"/>
      <c r="KU88" s="1455"/>
      <c r="KV88" s="1455"/>
      <c r="KW88" s="1455"/>
      <c r="KX88" s="1455"/>
      <c r="KY88" s="1455"/>
      <c r="KZ88" s="1455"/>
      <c r="LA88" s="1455"/>
      <c r="LB88" s="1455"/>
      <c r="LC88" s="1455"/>
      <c r="LD88" s="1455"/>
      <c r="LE88" s="1455"/>
      <c r="LF88" s="1455"/>
      <c r="LG88" s="1455"/>
      <c r="LH88" s="1467"/>
      <c r="LI88" s="1467"/>
      <c r="LJ88" s="1467"/>
      <c r="LK88" s="1467"/>
      <c r="LL88" s="1467"/>
      <c r="LM88" s="1467"/>
      <c r="LN88" s="1467"/>
      <c r="LO88" s="1645"/>
    </row>
    <row r="89" s="1482" customFormat="1" ht="47" customHeight="1" spans="1:327">
      <c r="A89" s="1513">
        <v>45891</v>
      </c>
      <c r="B89" s="1226" t="s">
        <v>1564</v>
      </c>
      <c r="C89" s="1227" t="s">
        <v>98</v>
      </c>
      <c r="D89" s="1228">
        <v>4500177557</v>
      </c>
      <c r="E89" s="1229" t="s">
        <v>5054</v>
      </c>
      <c r="F89" s="1228" t="s">
        <v>5055</v>
      </c>
      <c r="G89" s="1361" t="s">
        <v>4876</v>
      </c>
      <c r="H89" s="1230" t="s">
        <v>4876</v>
      </c>
      <c r="I89" s="1542" t="s">
        <v>4877</v>
      </c>
      <c r="J89" s="1543">
        <v>3282</v>
      </c>
      <c r="K89" s="1544">
        <v>0</v>
      </c>
      <c r="L89" s="1544">
        <v>6</v>
      </c>
      <c r="M89" s="1545">
        <f t="shared" si="20"/>
        <v>547</v>
      </c>
      <c r="N89" s="1274">
        <v>45980</v>
      </c>
      <c r="O89" s="1274">
        <v>45978</v>
      </c>
      <c r="P89" s="1546"/>
      <c r="Q89" s="1570" t="s">
        <v>78</v>
      </c>
      <c r="R89" s="1577">
        <v>3282</v>
      </c>
      <c r="S89" s="1577">
        <f t="shared" si="19"/>
        <v>0</v>
      </c>
      <c r="T89" s="1575"/>
      <c r="U89" s="1571" t="s">
        <v>829</v>
      </c>
      <c r="V89" s="1572" t="s">
        <v>5056</v>
      </c>
      <c r="W89" s="1572" t="s">
        <v>168</v>
      </c>
      <c r="X89" s="1573">
        <v>45903</v>
      </c>
      <c r="Y89" s="1595" t="s">
        <v>88</v>
      </c>
      <c r="Z89" s="1573" t="s">
        <v>88</v>
      </c>
      <c r="AA89" s="1596" t="s">
        <v>5057</v>
      </c>
      <c r="AB89" s="1595"/>
      <c r="AC89" s="1597" t="s">
        <v>5058</v>
      </c>
      <c r="AD89" s="1358" t="s">
        <v>1570</v>
      </c>
      <c r="AE89" s="1598">
        <v>0.7848</v>
      </c>
      <c r="AF89" s="1599">
        <f t="shared" si="42"/>
        <v>2575.7136</v>
      </c>
      <c r="AG89" s="1612" t="s">
        <v>5059</v>
      </c>
      <c r="AH89" s="1613" t="s">
        <v>81</v>
      </c>
      <c r="AI89" s="1613">
        <v>5</v>
      </c>
      <c r="AJ89" s="1613">
        <f t="shared" si="40"/>
        <v>3282</v>
      </c>
      <c r="AK89" s="1614"/>
      <c r="AL89" s="1615"/>
      <c r="AM89" s="1615">
        <f>J89/6</f>
        <v>547</v>
      </c>
      <c r="AN89" s="1615"/>
      <c r="AO89" s="1615"/>
      <c r="AP89" s="1615" t="s">
        <v>63</v>
      </c>
      <c r="AQ89" s="1623">
        <f>J89</f>
        <v>3282</v>
      </c>
      <c r="AR89" s="1615"/>
      <c r="AS89" s="1624">
        <f t="shared" si="33"/>
        <v>656.4</v>
      </c>
      <c r="AT89" s="1625">
        <f t="shared" si="34"/>
        <v>656.4</v>
      </c>
      <c r="AU89" s="1625">
        <f t="shared" si="35"/>
        <v>656.4</v>
      </c>
      <c r="AV89" s="1625">
        <f t="shared" si="36"/>
        <v>656.4</v>
      </c>
      <c r="AW89" s="1640">
        <f t="shared" si="37"/>
        <v>656.4</v>
      </c>
      <c r="AX89" s="1641">
        <v>150</v>
      </c>
      <c r="AY89" s="1430">
        <f>AW89/24</f>
        <v>27.35</v>
      </c>
      <c r="AZ89" s="1453"/>
      <c r="BA89" s="1454"/>
      <c r="BB89" s="1455"/>
      <c r="BC89" s="1455"/>
      <c r="BD89" s="1455"/>
      <c r="BE89" s="1455"/>
      <c r="BF89" s="1455"/>
      <c r="BG89" s="1455"/>
      <c r="BH89" s="1455"/>
      <c r="BI89" s="1455"/>
      <c r="BJ89" s="1455"/>
      <c r="BK89" s="1455"/>
      <c r="BL89" s="1455"/>
      <c r="BM89" s="1455"/>
      <c r="BN89" s="1455"/>
      <c r="BO89" s="1455"/>
      <c r="BP89" s="1455"/>
      <c r="BQ89" s="1455"/>
      <c r="BR89" s="1455"/>
      <c r="BS89" s="1455"/>
      <c r="BT89" s="1455"/>
      <c r="BU89" s="1455"/>
      <c r="BV89" s="1455"/>
      <c r="BW89" s="1455"/>
      <c r="BX89" s="1455"/>
      <c r="BY89" s="1455"/>
      <c r="BZ89" s="1455"/>
      <c r="CA89" s="1455"/>
      <c r="CB89" s="1455"/>
      <c r="CC89" s="1455"/>
      <c r="CD89" s="1455"/>
      <c r="CE89" s="1455"/>
      <c r="CF89" s="1455"/>
      <c r="CG89" s="1455"/>
      <c r="CH89" s="1455"/>
      <c r="CI89" s="1455"/>
      <c r="CJ89" s="1455"/>
      <c r="CK89" s="1455"/>
      <c r="CL89" s="1455"/>
      <c r="CM89" s="1455"/>
      <c r="CN89" s="1455"/>
      <c r="CO89" s="1455"/>
      <c r="CP89" s="1455"/>
      <c r="CQ89" s="1455"/>
      <c r="CR89" s="1455"/>
      <c r="CS89" s="1455"/>
      <c r="CT89" s="1455"/>
      <c r="CU89" s="1455"/>
      <c r="CV89" s="1455"/>
      <c r="CW89" s="1455"/>
      <c r="CX89" s="1455"/>
      <c r="CY89" s="1455"/>
      <c r="CZ89" s="1455"/>
      <c r="DA89" s="1455"/>
      <c r="DB89" s="1455"/>
      <c r="DC89" s="1455"/>
      <c r="DD89" s="1455"/>
      <c r="DE89" s="1455"/>
      <c r="DF89" s="1455"/>
      <c r="DG89" s="1455"/>
      <c r="DH89" s="1455"/>
      <c r="DI89" s="1455"/>
      <c r="DJ89" s="1455"/>
      <c r="DK89" s="1455"/>
      <c r="DL89" s="1455"/>
      <c r="DM89" s="1455"/>
      <c r="DN89" s="1455"/>
      <c r="DO89" s="1455"/>
      <c r="DP89" s="1455"/>
      <c r="DQ89" s="1455"/>
      <c r="DR89" s="1455"/>
      <c r="DS89" s="1455"/>
      <c r="DT89" s="1455"/>
      <c r="DU89" s="1455"/>
      <c r="DV89" s="1455"/>
      <c r="DW89" s="1455"/>
      <c r="DX89" s="1455"/>
      <c r="DY89" s="1455"/>
      <c r="DZ89" s="1455"/>
      <c r="EA89" s="1455"/>
      <c r="EB89" s="1455"/>
      <c r="EC89" s="1455"/>
      <c r="ED89" s="1455"/>
      <c r="EE89" s="1455"/>
      <c r="EF89" s="1455"/>
      <c r="EG89" s="1455"/>
      <c r="EH89" s="1455"/>
      <c r="EI89" s="1455"/>
      <c r="EJ89" s="1455"/>
      <c r="EK89" s="1455"/>
      <c r="EL89" s="1455"/>
      <c r="EM89" s="1455"/>
      <c r="EN89" s="1455"/>
      <c r="EO89" s="1455"/>
      <c r="EP89" s="1455"/>
      <c r="EQ89" s="1455"/>
      <c r="ER89" s="1455"/>
      <c r="ES89" s="1455"/>
      <c r="ET89" s="1455"/>
      <c r="EU89" s="1455"/>
      <c r="EV89" s="1455"/>
      <c r="EW89" s="1455"/>
      <c r="EX89" s="1455"/>
      <c r="EY89" s="1455"/>
      <c r="EZ89" s="1455"/>
      <c r="FA89" s="1455"/>
      <c r="FB89" s="1455"/>
      <c r="FC89" s="1455"/>
      <c r="FD89" s="1455"/>
      <c r="FE89" s="1455"/>
      <c r="FF89" s="1455"/>
      <c r="FG89" s="1455"/>
      <c r="FH89" s="1455"/>
      <c r="FI89" s="1455"/>
      <c r="FJ89" s="1455"/>
      <c r="FK89" s="1455"/>
      <c r="FL89" s="1455"/>
      <c r="FM89" s="1455"/>
      <c r="FN89" s="1455"/>
      <c r="FO89" s="1455"/>
      <c r="FP89" s="1455"/>
      <c r="FQ89" s="1455"/>
      <c r="FR89" s="1455"/>
      <c r="FS89" s="1455"/>
      <c r="FT89" s="1455"/>
      <c r="FU89" s="1455"/>
      <c r="FV89" s="1455"/>
      <c r="FW89" s="1455"/>
      <c r="FX89" s="1455"/>
      <c r="FY89" s="1455"/>
      <c r="FZ89" s="1455"/>
      <c r="GA89" s="1455"/>
      <c r="GB89" s="1455"/>
      <c r="GC89" s="1455"/>
      <c r="GD89" s="1455"/>
      <c r="GE89" s="1455"/>
      <c r="GF89" s="1455"/>
      <c r="GG89" s="1455"/>
      <c r="GH89" s="1455"/>
      <c r="GI89" s="1455"/>
      <c r="GJ89" s="1455"/>
      <c r="GK89" s="1455"/>
      <c r="GL89" s="1455"/>
      <c r="GM89" s="1455"/>
      <c r="GN89" s="1455"/>
      <c r="GO89" s="1455"/>
      <c r="GP89" s="1455"/>
      <c r="GQ89" s="1455"/>
      <c r="GR89" s="1455"/>
      <c r="GS89" s="1455"/>
      <c r="GT89" s="1455"/>
      <c r="GU89" s="1455"/>
      <c r="GV89" s="1455"/>
      <c r="GW89" s="1455"/>
      <c r="GX89" s="1455"/>
      <c r="GY89" s="1455"/>
      <c r="GZ89" s="1455"/>
      <c r="HA89" s="1455"/>
      <c r="HB89" s="1455"/>
      <c r="HC89" s="1455"/>
      <c r="HD89" s="1455"/>
      <c r="HE89" s="1455"/>
      <c r="HF89" s="1455"/>
      <c r="HG89" s="1455"/>
      <c r="HH89" s="1455"/>
      <c r="HI89" s="1455"/>
      <c r="HJ89" s="1455"/>
      <c r="HK89" s="1455"/>
      <c r="HL89" s="1455"/>
      <c r="HM89" s="1455"/>
      <c r="HN89" s="1455"/>
      <c r="HO89" s="1455"/>
      <c r="HP89" s="1455"/>
      <c r="HQ89" s="1455"/>
      <c r="HR89" s="1455"/>
      <c r="HS89" s="1455"/>
      <c r="HT89" s="1455"/>
      <c r="HU89" s="1455"/>
      <c r="HV89" s="1455"/>
      <c r="HW89" s="1455"/>
      <c r="HX89" s="1455"/>
      <c r="HY89" s="1455"/>
      <c r="HZ89" s="1455"/>
      <c r="IA89" s="1455"/>
      <c r="IB89" s="1455"/>
      <c r="IC89" s="1455"/>
      <c r="ID89" s="1455"/>
      <c r="IE89" s="1455"/>
      <c r="IF89" s="1455"/>
      <c r="IG89" s="1455"/>
      <c r="IH89" s="1455"/>
      <c r="II89" s="1455"/>
      <c r="IJ89" s="1455"/>
      <c r="IK89" s="1455"/>
      <c r="IL89" s="1455"/>
      <c r="IM89" s="1455"/>
      <c r="IN89" s="1455"/>
      <c r="IO89" s="1455"/>
      <c r="IP89" s="1455"/>
      <c r="IQ89" s="1455"/>
      <c r="IR89" s="1455"/>
      <c r="IS89" s="1455"/>
      <c r="IT89" s="1455"/>
      <c r="IU89" s="1455"/>
      <c r="IV89" s="1455"/>
      <c r="IW89" s="1455"/>
      <c r="IX89" s="1455"/>
      <c r="IY89" s="1455"/>
      <c r="IZ89" s="1455"/>
      <c r="JA89" s="1455"/>
      <c r="JB89" s="1455"/>
      <c r="JC89" s="1455"/>
      <c r="JD89" s="1455"/>
      <c r="JE89" s="1455"/>
      <c r="JF89" s="1455"/>
      <c r="JG89" s="1455"/>
      <c r="JH89" s="1455"/>
      <c r="JI89" s="1455"/>
      <c r="JJ89" s="1455"/>
      <c r="JK89" s="1455"/>
      <c r="JL89" s="1455"/>
      <c r="JM89" s="1455"/>
      <c r="JN89" s="1455"/>
      <c r="JO89" s="1455"/>
      <c r="JP89" s="1455"/>
      <c r="JQ89" s="1455"/>
      <c r="JR89" s="1455"/>
      <c r="JS89" s="1455"/>
      <c r="JT89" s="1455"/>
      <c r="JU89" s="1455"/>
      <c r="JV89" s="1455"/>
      <c r="JW89" s="1455"/>
      <c r="JX89" s="1455"/>
      <c r="JY89" s="1455"/>
      <c r="JZ89" s="1455"/>
      <c r="KA89" s="1455"/>
      <c r="KB89" s="1455"/>
      <c r="KC89" s="1455"/>
      <c r="KD89" s="1455"/>
      <c r="KE89" s="1455"/>
      <c r="KF89" s="1455"/>
      <c r="KG89" s="1455"/>
      <c r="KH89" s="1455"/>
      <c r="KI89" s="1455"/>
      <c r="KJ89" s="1455"/>
      <c r="KK89" s="1455"/>
      <c r="KL89" s="1455"/>
      <c r="KM89" s="1455"/>
      <c r="KN89" s="1455"/>
      <c r="KO89" s="1455"/>
      <c r="KP89" s="1455"/>
      <c r="KQ89" s="1455"/>
      <c r="KR89" s="1455"/>
      <c r="KS89" s="1455"/>
      <c r="KT89" s="1455"/>
      <c r="KU89" s="1455"/>
      <c r="KV89" s="1455"/>
      <c r="KW89" s="1455"/>
      <c r="KX89" s="1455"/>
      <c r="KY89" s="1455"/>
      <c r="KZ89" s="1455"/>
      <c r="LA89" s="1455"/>
      <c r="LB89" s="1455"/>
      <c r="LC89" s="1455"/>
      <c r="LD89" s="1455"/>
      <c r="LE89" s="1455"/>
      <c r="LF89" s="1455"/>
      <c r="LG89" s="1455"/>
      <c r="LH89" s="1467"/>
      <c r="LI89" s="1467"/>
      <c r="LJ89" s="1467"/>
      <c r="LK89" s="1467"/>
      <c r="LL89" s="1467"/>
      <c r="LM89" s="1467"/>
      <c r="LN89" s="1467"/>
      <c r="LO89" s="1645"/>
    </row>
    <row r="90" s="1482" customFormat="1" ht="47" customHeight="1" spans="1:327">
      <c r="A90" s="1513">
        <v>45891</v>
      </c>
      <c r="B90" s="1226" t="s">
        <v>1564</v>
      </c>
      <c r="C90" s="1227" t="s">
        <v>98</v>
      </c>
      <c r="D90" s="1228">
        <v>4500177557</v>
      </c>
      <c r="E90" s="1229" t="s">
        <v>5060</v>
      </c>
      <c r="F90" s="1228" t="s">
        <v>5061</v>
      </c>
      <c r="G90" s="1361" t="s">
        <v>4876</v>
      </c>
      <c r="H90" s="1230" t="s">
        <v>4876</v>
      </c>
      <c r="I90" s="1542" t="s">
        <v>4877</v>
      </c>
      <c r="J90" s="1543">
        <v>1272</v>
      </c>
      <c r="K90" s="1544">
        <v>0</v>
      </c>
      <c r="L90" s="1544">
        <v>6</v>
      </c>
      <c r="M90" s="1545">
        <f t="shared" si="20"/>
        <v>212</v>
      </c>
      <c r="N90" s="1274">
        <v>45980</v>
      </c>
      <c r="O90" s="1274">
        <v>45978</v>
      </c>
      <c r="P90" s="1546"/>
      <c r="Q90" s="1570" t="s">
        <v>78</v>
      </c>
      <c r="R90" s="1577">
        <v>1272</v>
      </c>
      <c r="S90" s="1577">
        <f t="shared" si="19"/>
        <v>0</v>
      </c>
      <c r="T90" s="1575"/>
      <c r="U90" s="1571" t="s">
        <v>829</v>
      </c>
      <c r="V90" s="1572" t="s">
        <v>5056</v>
      </c>
      <c r="W90" s="1572" t="s">
        <v>168</v>
      </c>
      <c r="X90" s="1573">
        <v>45903</v>
      </c>
      <c r="Y90" s="1595" t="s">
        <v>88</v>
      </c>
      <c r="Z90" s="1573" t="s">
        <v>88</v>
      </c>
      <c r="AA90" s="1596" t="s">
        <v>5057</v>
      </c>
      <c r="AB90" s="1595"/>
      <c r="AC90" s="1597" t="s">
        <v>5058</v>
      </c>
      <c r="AD90" s="1358" t="s">
        <v>1570</v>
      </c>
      <c r="AE90" s="1598">
        <v>0.7848</v>
      </c>
      <c r="AF90" s="1599">
        <f t="shared" si="42"/>
        <v>998.2656</v>
      </c>
      <c r="AG90" s="1612" t="s">
        <v>5059</v>
      </c>
      <c r="AH90" s="1613" t="s">
        <v>81</v>
      </c>
      <c r="AI90" s="1613">
        <v>5</v>
      </c>
      <c r="AJ90" s="1613">
        <f t="shared" si="40"/>
        <v>1272</v>
      </c>
      <c r="AK90" s="1614"/>
      <c r="AL90" s="1615"/>
      <c r="AM90" s="1615">
        <f>J90/6</f>
        <v>212</v>
      </c>
      <c r="AN90" s="1615"/>
      <c r="AO90" s="1615"/>
      <c r="AP90" s="1615" t="s">
        <v>63</v>
      </c>
      <c r="AQ90" s="1623">
        <f>J90</f>
        <v>1272</v>
      </c>
      <c r="AR90" s="1615"/>
      <c r="AS90" s="1624">
        <f t="shared" si="33"/>
        <v>254.4</v>
      </c>
      <c r="AT90" s="1625">
        <f t="shared" si="34"/>
        <v>254.4</v>
      </c>
      <c r="AU90" s="1625">
        <f t="shared" si="35"/>
        <v>254.4</v>
      </c>
      <c r="AV90" s="1625">
        <f t="shared" si="36"/>
        <v>254.4</v>
      </c>
      <c r="AW90" s="1640">
        <f t="shared" si="37"/>
        <v>254.4</v>
      </c>
      <c r="AX90" s="1641">
        <v>150</v>
      </c>
      <c r="AY90" s="1430">
        <f>AW90/24</f>
        <v>10.6</v>
      </c>
      <c r="AZ90" s="1453"/>
      <c r="BA90" s="1454"/>
      <c r="BB90" s="1455"/>
      <c r="BC90" s="1455"/>
      <c r="BD90" s="1455"/>
      <c r="BE90" s="1455"/>
      <c r="BF90" s="1455"/>
      <c r="BG90" s="1455"/>
      <c r="BH90" s="1455"/>
      <c r="BI90" s="1455"/>
      <c r="BJ90" s="1455"/>
      <c r="BK90" s="1455"/>
      <c r="BL90" s="1455"/>
      <c r="BM90" s="1455"/>
      <c r="BN90" s="1455"/>
      <c r="BO90" s="1455"/>
      <c r="BP90" s="1455"/>
      <c r="BQ90" s="1455"/>
      <c r="BR90" s="1455"/>
      <c r="BS90" s="1455"/>
      <c r="BT90" s="1455"/>
      <c r="BU90" s="1455"/>
      <c r="BV90" s="1455"/>
      <c r="BW90" s="1455"/>
      <c r="BX90" s="1455"/>
      <c r="BY90" s="1455"/>
      <c r="BZ90" s="1455"/>
      <c r="CA90" s="1455"/>
      <c r="CB90" s="1455"/>
      <c r="CC90" s="1455"/>
      <c r="CD90" s="1455"/>
      <c r="CE90" s="1455"/>
      <c r="CF90" s="1455"/>
      <c r="CG90" s="1455"/>
      <c r="CH90" s="1455"/>
      <c r="CI90" s="1455"/>
      <c r="CJ90" s="1455"/>
      <c r="CK90" s="1455"/>
      <c r="CL90" s="1455"/>
      <c r="CM90" s="1455"/>
      <c r="CN90" s="1455"/>
      <c r="CO90" s="1455"/>
      <c r="CP90" s="1455"/>
      <c r="CQ90" s="1455"/>
      <c r="CR90" s="1455"/>
      <c r="CS90" s="1455"/>
      <c r="CT90" s="1455"/>
      <c r="CU90" s="1455"/>
      <c r="CV90" s="1455"/>
      <c r="CW90" s="1455"/>
      <c r="CX90" s="1455"/>
      <c r="CY90" s="1455"/>
      <c r="CZ90" s="1455"/>
      <c r="DA90" s="1455"/>
      <c r="DB90" s="1455"/>
      <c r="DC90" s="1455"/>
      <c r="DD90" s="1455"/>
      <c r="DE90" s="1455"/>
      <c r="DF90" s="1455"/>
      <c r="DG90" s="1455"/>
      <c r="DH90" s="1455"/>
      <c r="DI90" s="1455"/>
      <c r="DJ90" s="1455"/>
      <c r="DK90" s="1455"/>
      <c r="DL90" s="1455"/>
      <c r="DM90" s="1455"/>
      <c r="DN90" s="1455"/>
      <c r="DO90" s="1455"/>
      <c r="DP90" s="1455"/>
      <c r="DQ90" s="1455"/>
      <c r="DR90" s="1455"/>
      <c r="DS90" s="1455"/>
      <c r="DT90" s="1455"/>
      <c r="DU90" s="1455"/>
      <c r="DV90" s="1455"/>
      <c r="DW90" s="1455"/>
      <c r="DX90" s="1455"/>
      <c r="DY90" s="1455"/>
      <c r="DZ90" s="1455"/>
      <c r="EA90" s="1455"/>
      <c r="EB90" s="1455"/>
      <c r="EC90" s="1455"/>
      <c r="ED90" s="1455"/>
      <c r="EE90" s="1455"/>
      <c r="EF90" s="1455"/>
      <c r="EG90" s="1455"/>
      <c r="EH90" s="1455"/>
      <c r="EI90" s="1455"/>
      <c r="EJ90" s="1455"/>
      <c r="EK90" s="1455"/>
      <c r="EL90" s="1455"/>
      <c r="EM90" s="1455"/>
      <c r="EN90" s="1455"/>
      <c r="EO90" s="1455"/>
      <c r="EP90" s="1455"/>
      <c r="EQ90" s="1455"/>
      <c r="ER90" s="1455"/>
      <c r="ES90" s="1455"/>
      <c r="ET90" s="1455"/>
      <c r="EU90" s="1455"/>
      <c r="EV90" s="1455"/>
      <c r="EW90" s="1455"/>
      <c r="EX90" s="1455"/>
      <c r="EY90" s="1455"/>
      <c r="EZ90" s="1455"/>
      <c r="FA90" s="1455"/>
      <c r="FB90" s="1455"/>
      <c r="FC90" s="1455"/>
      <c r="FD90" s="1455"/>
      <c r="FE90" s="1455"/>
      <c r="FF90" s="1455"/>
      <c r="FG90" s="1455"/>
      <c r="FH90" s="1455"/>
      <c r="FI90" s="1455"/>
      <c r="FJ90" s="1455"/>
      <c r="FK90" s="1455"/>
      <c r="FL90" s="1455"/>
      <c r="FM90" s="1455"/>
      <c r="FN90" s="1455"/>
      <c r="FO90" s="1455"/>
      <c r="FP90" s="1455"/>
      <c r="FQ90" s="1455"/>
      <c r="FR90" s="1455"/>
      <c r="FS90" s="1455"/>
      <c r="FT90" s="1455"/>
      <c r="FU90" s="1455"/>
      <c r="FV90" s="1455"/>
      <c r="FW90" s="1455"/>
      <c r="FX90" s="1455"/>
      <c r="FY90" s="1455"/>
      <c r="FZ90" s="1455"/>
      <c r="GA90" s="1455"/>
      <c r="GB90" s="1455"/>
      <c r="GC90" s="1455"/>
      <c r="GD90" s="1455"/>
      <c r="GE90" s="1455"/>
      <c r="GF90" s="1455"/>
      <c r="GG90" s="1455"/>
      <c r="GH90" s="1455"/>
      <c r="GI90" s="1455"/>
      <c r="GJ90" s="1455"/>
      <c r="GK90" s="1455"/>
      <c r="GL90" s="1455"/>
      <c r="GM90" s="1455"/>
      <c r="GN90" s="1455"/>
      <c r="GO90" s="1455"/>
      <c r="GP90" s="1455"/>
      <c r="GQ90" s="1455"/>
      <c r="GR90" s="1455"/>
      <c r="GS90" s="1455"/>
      <c r="GT90" s="1455"/>
      <c r="GU90" s="1455"/>
      <c r="GV90" s="1455"/>
      <c r="GW90" s="1455"/>
      <c r="GX90" s="1455"/>
      <c r="GY90" s="1455"/>
      <c r="GZ90" s="1455"/>
      <c r="HA90" s="1455"/>
      <c r="HB90" s="1455"/>
      <c r="HC90" s="1455"/>
      <c r="HD90" s="1455"/>
      <c r="HE90" s="1455"/>
      <c r="HF90" s="1455"/>
      <c r="HG90" s="1455"/>
      <c r="HH90" s="1455"/>
      <c r="HI90" s="1455"/>
      <c r="HJ90" s="1455"/>
      <c r="HK90" s="1455"/>
      <c r="HL90" s="1455"/>
      <c r="HM90" s="1455"/>
      <c r="HN90" s="1455"/>
      <c r="HO90" s="1455"/>
      <c r="HP90" s="1455"/>
      <c r="HQ90" s="1455"/>
      <c r="HR90" s="1455"/>
      <c r="HS90" s="1455"/>
      <c r="HT90" s="1455"/>
      <c r="HU90" s="1455"/>
      <c r="HV90" s="1455"/>
      <c r="HW90" s="1455"/>
      <c r="HX90" s="1455"/>
      <c r="HY90" s="1455"/>
      <c r="HZ90" s="1455"/>
      <c r="IA90" s="1455"/>
      <c r="IB90" s="1455"/>
      <c r="IC90" s="1455"/>
      <c r="ID90" s="1455"/>
      <c r="IE90" s="1455"/>
      <c r="IF90" s="1455"/>
      <c r="IG90" s="1455"/>
      <c r="IH90" s="1455"/>
      <c r="II90" s="1455"/>
      <c r="IJ90" s="1455"/>
      <c r="IK90" s="1455"/>
      <c r="IL90" s="1455"/>
      <c r="IM90" s="1455"/>
      <c r="IN90" s="1455"/>
      <c r="IO90" s="1455"/>
      <c r="IP90" s="1455"/>
      <c r="IQ90" s="1455"/>
      <c r="IR90" s="1455"/>
      <c r="IS90" s="1455"/>
      <c r="IT90" s="1455"/>
      <c r="IU90" s="1455"/>
      <c r="IV90" s="1455"/>
      <c r="IW90" s="1455"/>
      <c r="IX90" s="1455"/>
      <c r="IY90" s="1455"/>
      <c r="IZ90" s="1455"/>
      <c r="JA90" s="1455"/>
      <c r="JB90" s="1455"/>
      <c r="JC90" s="1455"/>
      <c r="JD90" s="1455"/>
      <c r="JE90" s="1455"/>
      <c r="JF90" s="1455"/>
      <c r="JG90" s="1455"/>
      <c r="JH90" s="1455"/>
      <c r="JI90" s="1455"/>
      <c r="JJ90" s="1455"/>
      <c r="JK90" s="1455"/>
      <c r="JL90" s="1455"/>
      <c r="JM90" s="1455"/>
      <c r="JN90" s="1455"/>
      <c r="JO90" s="1455"/>
      <c r="JP90" s="1455"/>
      <c r="JQ90" s="1455"/>
      <c r="JR90" s="1455"/>
      <c r="JS90" s="1455"/>
      <c r="JT90" s="1455"/>
      <c r="JU90" s="1455"/>
      <c r="JV90" s="1455"/>
      <c r="JW90" s="1455"/>
      <c r="JX90" s="1455"/>
      <c r="JY90" s="1455"/>
      <c r="JZ90" s="1455"/>
      <c r="KA90" s="1455"/>
      <c r="KB90" s="1455"/>
      <c r="KC90" s="1455"/>
      <c r="KD90" s="1455"/>
      <c r="KE90" s="1455"/>
      <c r="KF90" s="1455"/>
      <c r="KG90" s="1455"/>
      <c r="KH90" s="1455"/>
      <c r="KI90" s="1455"/>
      <c r="KJ90" s="1455"/>
      <c r="KK90" s="1455"/>
      <c r="KL90" s="1455"/>
      <c r="KM90" s="1455"/>
      <c r="KN90" s="1455"/>
      <c r="KO90" s="1455"/>
      <c r="KP90" s="1455"/>
      <c r="KQ90" s="1455"/>
      <c r="KR90" s="1455"/>
      <c r="KS90" s="1455"/>
      <c r="KT90" s="1455"/>
      <c r="KU90" s="1455"/>
      <c r="KV90" s="1455"/>
      <c r="KW90" s="1455"/>
      <c r="KX90" s="1455"/>
      <c r="KY90" s="1455"/>
      <c r="KZ90" s="1455"/>
      <c r="LA90" s="1455"/>
      <c r="LB90" s="1455"/>
      <c r="LC90" s="1455"/>
      <c r="LD90" s="1455"/>
      <c r="LE90" s="1455"/>
      <c r="LF90" s="1455"/>
      <c r="LG90" s="1455"/>
      <c r="LH90" s="1467"/>
      <c r="LI90" s="1467"/>
      <c r="LJ90" s="1467"/>
      <c r="LK90" s="1467"/>
      <c r="LL90" s="1467"/>
      <c r="LM90" s="1467"/>
      <c r="LN90" s="1467"/>
      <c r="LO90" s="1645"/>
    </row>
    <row r="91" s="1482" customFormat="1" ht="47" customHeight="1" spans="1:327">
      <c r="A91" s="1513">
        <v>45946</v>
      </c>
      <c r="B91" s="1226" t="s">
        <v>3140</v>
      </c>
      <c r="C91" s="1227" t="s">
        <v>158</v>
      </c>
      <c r="D91" s="1228">
        <v>4500181680</v>
      </c>
      <c r="E91" s="1229" t="s">
        <v>3141</v>
      </c>
      <c r="F91" s="1228" t="s">
        <v>5062</v>
      </c>
      <c r="G91" s="1230" t="s">
        <v>4747</v>
      </c>
      <c r="H91" s="1230" t="s">
        <v>4747</v>
      </c>
      <c r="I91" s="1542" t="s">
        <v>4808</v>
      </c>
      <c r="J91" s="1543">
        <v>3648</v>
      </c>
      <c r="K91" s="1544">
        <v>0</v>
      </c>
      <c r="L91" s="1544">
        <v>96</v>
      </c>
      <c r="M91" s="1545">
        <f t="shared" si="20"/>
        <v>38</v>
      </c>
      <c r="N91" s="1274">
        <v>45985</v>
      </c>
      <c r="O91" s="1274">
        <v>45983</v>
      </c>
      <c r="P91" s="1546"/>
      <c r="Q91" s="1570" t="s">
        <v>78</v>
      </c>
      <c r="R91" s="1577">
        <v>3648</v>
      </c>
      <c r="S91" s="1577">
        <f t="shared" si="19"/>
        <v>0</v>
      </c>
      <c r="T91" s="1575"/>
      <c r="U91" s="1571" t="s">
        <v>829</v>
      </c>
      <c r="V91" s="1572"/>
      <c r="W91" s="1572" t="s">
        <v>111</v>
      </c>
      <c r="X91" s="1573">
        <v>45950</v>
      </c>
      <c r="Y91" s="1595" t="s">
        <v>88</v>
      </c>
      <c r="Z91" s="1573">
        <v>45954</v>
      </c>
      <c r="AA91" s="1596"/>
      <c r="AB91" s="1595"/>
      <c r="AC91" s="1597" t="s">
        <v>5063</v>
      </c>
      <c r="AD91" s="1358" t="s">
        <v>2933</v>
      </c>
      <c r="AE91" s="1598">
        <v>1.37</v>
      </c>
      <c r="AF91" s="1599">
        <f t="shared" si="42"/>
        <v>4997.76</v>
      </c>
      <c r="AG91" s="1612"/>
      <c r="AH91" s="1613" t="s">
        <v>81</v>
      </c>
      <c r="AI91" s="1613">
        <v>5</v>
      </c>
      <c r="AJ91" s="1613">
        <f t="shared" si="40"/>
        <v>3648</v>
      </c>
      <c r="AK91" s="1614"/>
      <c r="AL91" s="1615">
        <f>J91/24</f>
        <v>152</v>
      </c>
      <c r="AM91" s="1615"/>
      <c r="AN91" s="1615"/>
      <c r="AO91" s="1615"/>
      <c r="AP91" s="1615" t="s">
        <v>512</v>
      </c>
      <c r="AQ91" s="1623">
        <f>J91</f>
        <v>3648</v>
      </c>
      <c r="AR91" s="1615"/>
      <c r="AS91" s="1624">
        <f t="shared" si="33"/>
        <v>729.6</v>
      </c>
      <c r="AT91" s="1625">
        <f t="shared" si="34"/>
        <v>729.6</v>
      </c>
      <c r="AU91" s="1625">
        <f t="shared" si="35"/>
        <v>729.6</v>
      </c>
      <c r="AV91" s="1625">
        <f t="shared" si="36"/>
        <v>729.6</v>
      </c>
      <c r="AW91" s="1640">
        <f t="shared" si="37"/>
        <v>729.6</v>
      </c>
      <c r="AX91" s="1641">
        <f>J91*23/24/COUNT(AS91:AW91)</f>
        <v>699.2</v>
      </c>
      <c r="AY91" s="1430">
        <f>J91/24/COUNT(AS91:AW91)</f>
        <v>30.4</v>
      </c>
      <c r="AZ91" s="1453"/>
      <c r="BA91" s="1454"/>
      <c r="BB91" s="1455"/>
      <c r="BC91" s="1455"/>
      <c r="BD91" s="1455"/>
      <c r="BE91" s="1455"/>
      <c r="BF91" s="1455"/>
      <c r="BG91" s="1455"/>
      <c r="BH91" s="1455"/>
      <c r="BI91" s="1455"/>
      <c r="BJ91" s="1455"/>
      <c r="BK91" s="1455"/>
      <c r="BL91" s="1455"/>
      <c r="BM91" s="1455"/>
      <c r="BN91" s="1455"/>
      <c r="BO91" s="1455"/>
      <c r="BP91" s="1455"/>
      <c r="BQ91" s="1455"/>
      <c r="BR91" s="1455"/>
      <c r="BS91" s="1455"/>
      <c r="BT91" s="1455"/>
      <c r="BU91" s="1455"/>
      <c r="BV91" s="1455"/>
      <c r="BW91" s="1455"/>
      <c r="BX91" s="1455"/>
      <c r="BY91" s="1455"/>
      <c r="BZ91" s="1455"/>
      <c r="CA91" s="1455"/>
      <c r="CB91" s="1455"/>
      <c r="CC91" s="1455"/>
      <c r="CD91" s="1455"/>
      <c r="CE91" s="1455"/>
      <c r="CF91" s="1455"/>
      <c r="CG91" s="1455"/>
      <c r="CH91" s="1455"/>
      <c r="CI91" s="1455"/>
      <c r="CJ91" s="1455"/>
      <c r="CK91" s="1455"/>
      <c r="CL91" s="1455"/>
      <c r="CM91" s="1455"/>
      <c r="CN91" s="1455"/>
      <c r="CO91" s="1455"/>
      <c r="CP91" s="1455"/>
      <c r="CQ91" s="1455"/>
      <c r="CR91" s="1455"/>
      <c r="CS91" s="1455"/>
      <c r="CT91" s="1455"/>
      <c r="CU91" s="1455"/>
      <c r="CV91" s="1455"/>
      <c r="CW91" s="1455"/>
      <c r="CX91" s="1455"/>
      <c r="CY91" s="1455"/>
      <c r="CZ91" s="1455"/>
      <c r="DA91" s="1455"/>
      <c r="DB91" s="1455"/>
      <c r="DC91" s="1455"/>
      <c r="DD91" s="1455"/>
      <c r="DE91" s="1455"/>
      <c r="DF91" s="1455"/>
      <c r="DG91" s="1455"/>
      <c r="DH91" s="1455"/>
      <c r="DI91" s="1455"/>
      <c r="DJ91" s="1455"/>
      <c r="DK91" s="1455"/>
      <c r="DL91" s="1455"/>
      <c r="DM91" s="1455"/>
      <c r="DN91" s="1455"/>
      <c r="DO91" s="1455"/>
      <c r="DP91" s="1455"/>
      <c r="DQ91" s="1455"/>
      <c r="DR91" s="1455"/>
      <c r="DS91" s="1455"/>
      <c r="DT91" s="1455"/>
      <c r="DU91" s="1455"/>
      <c r="DV91" s="1455"/>
      <c r="DW91" s="1455"/>
      <c r="DX91" s="1455"/>
      <c r="DY91" s="1455"/>
      <c r="DZ91" s="1455"/>
      <c r="EA91" s="1455"/>
      <c r="EB91" s="1455"/>
      <c r="EC91" s="1455"/>
      <c r="ED91" s="1455"/>
      <c r="EE91" s="1455"/>
      <c r="EF91" s="1455"/>
      <c r="EG91" s="1455"/>
      <c r="EH91" s="1455"/>
      <c r="EI91" s="1455"/>
      <c r="EJ91" s="1455"/>
      <c r="EK91" s="1455"/>
      <c r="EL91" s="1455"/>
      <c r="EM91" s="1455"/>
      <c r="EN91" s="1455"/>
      <c r="EO91" s="1455"/>
      <c r="EP91" s="1455"/>
      <c r="EQ91" s="1455"/>
      <c r="ER91" s="1455"/>
      <c r="ES91" s="1455"/>
      <c r="ET91" s="1455"/>
      <c r="EU91" s="1455"/>
      <c r="EV91" s="1455"/>
      <c r="EW91" s="1455"/>
      <c r="EX91" s="1455"/>
      <c r="EY91" s="1455"/>
      <c r="EZ91" s="1455"/>
      <c r="FA91" s="1455"/>
      <c r="FB91" s="1455"/>
      <c r="FC91" s="1455"/>
      <c r="FD91" s="1455"/>
      <c r="FE91" s="1455"/>
      <c r="FF91" s="1455"/>
      <c r="FG91" s="1455"/>
      <c r="FH91" s="1455"/>
      <c r="FI91" s="1455"/>
      <c r="FJ91" s="1455"/>
      <c r="FK91" s="1455"/>
      <c r="FL91" s="1455"/>
      <c r="FM91" s="1455"/>
      <c r="FN91" s="1455"/>
      <c r="FO91" s="1455"/>
      <c r="FP91" s="1455"/>
      <c r="FQ91" s="1455"/>
      <c r="FR91" s="1455"/>
      <c r="FS91" s="1455"/>
      <c r="FT91" s="1455"/>
      <c r="FU91" s="1455"/>
      <c r="FV91" s="1455"/>
      <c r="FW91" s="1455"/>
      <c r="FX91" s="1455"/>
      <c r="FY91" s="1455"/>
      <c r="FZ91" s="1455"/>
      <c r="GA91" s="1455"/>
      <c r="GB91" s="1455"/>
      <c r="GC91" s="1455"/>
      <c r="GD91" s="1455"/>
      <c r="GE91" s="1455"/>
      <c r="GF91" s="1455"/>
      <c r="GG91" s="1455"/>
      <c r="GH91" s="1455"/>
      <c r="GI91" s="1455"/>
      <c r="GJ91" s="1455"/>
      <c r="GK91" s="1455"/>
      <c r="GL91" s="1455"/>
      <c r="GM91" s="1455"/>
      <c r="GN91" s="1455"/>
      <c r="GO91" s="1455"/>
      <c r="GP91" s="1455"/>
      <c r="GQ91" s="1455"/>
      <c r="GR91" s="1455"/>
      <c r="GS91" s="1455"/>
      <c r="GT91" s="1455"/>
      <c r="GU91" s="1455"/>
      <c r="GV91" s="1455"/>
      <c r="GW91" s="1455"/>
      <c r="GX91" s="1455"/>
      <c r="GY91" s="1455"/>
      <c r="GZ91" s="1455"/>
      <c r="HA91" s="1455"/>
      <c r="HB91" s="1455"/>
      <c r="HC91" s="1455"/>
      <c r="HD91" s="1455"/>
      <c r="HE91" s="1455"/>
      <c r="HF91" s="1455"/>
      <c r="HG91" s="1455"/>
      <c r="HH91" s="1455"/>
      <c r="HI91" s="1455"/>
      <c r="HJ91" s="1455"/>
      <c r="HK91" s="1455"/>
      <c r="HL91" s="1455"/>
      <c r="HM91" s="1455"/>
      <c r="HN91" s="1455"/>
      <c r="HO91" s="1455"/>
      <c r="HP91" s="1455"/>
      <c r="HQ91" s="1455"/>
      <c r="HR91" s="1455"/>
      <c r="HS91" s="1455"/>
      <c r="HT91" s="1455"/>
      <c r="HU91" s="1455"/>
      <c r="HV91" s="1455"/>
      <c r="HW91" s="1455"/>
      <c r="HX91" s="1455"/>
      <c r="HY91" s="1455"/>
      <c r="HZ91" s="1455"/>
      <c r="IA91" s="1455"/>
      <c r="IB91" s="1455"/>
      <c r="IC91" s="1455"/>
      <c r="ID91" s="1455"/>
      <c r="IE91" s="1455"/>
      <c r="IF91" s="1455"/>
      <c r="IG91" s="1455"/>
      <c r="IH91" s="1455"/>
      <c r="II91" s="1455"/>
      <c r="IJ91" s="1455"/>
      <c r="IK91" s="1455"/>
      <c r="IL91" s="1455"/>
      <c r="IM91" s="1455"/>
      <c r="IN91" s="1455"/>
      <c r="IO91" s="1455"/>
      <c r="IP91" s="1455"/>
      <c r="IQ91" s="1455"/>
      <c r="IR91" s="1455"/>
      <c r="IS91" s="1455"/>
      <c r="IT91" s="1455"/>
      <c r="IU91" s="1455"/>
      <c r="IV91" s="1455"/>
      <c r="IW91" s="1455"/>
      <c r="IX91" s="1455"/>
      <c r="IY91" s="1455"/>
      <c r="IZ91" s="1455"/>
      <c r="JA91" s="1455"/>
      <c r="JB91" s="1455"/>
      <c r="JC91" s="1455"/>
      <c r="JD91" s="1455"/>
      <c r="JE91" s="1455"/>
      <c r="JF91" s="1455"/>
      <c r="JG91" s="1455"/>
      <c r="JH91" s="1455"/>
      <c r="JI91" s="1455"/>
      <c r="JJ91" s="1455"/>
      <c r="JK91" s="1455"/>
      <c r="JL91" s="1455"/>
      <c r="JM91" s="1455"/>
      <c r="JN91" s="1455"/>
      <c r="JO91" s="1455"/>
      <c r="JP91" s="1455"/>
      <c r="JQ91" s="1455"/>
      <c r="JR91" s="1455"/>
      <c r="JS91" s="1455"/>
      <c r="JT91" s="1455"/>
      <c r="JU91" s="1455"/>
      <c r="JV91" s="1455"/>
      <c r="JW91" s="1455"/>
      <c r="JX91" s="1455"/>
      <c r="JY91" s="1455"/>
      <c r="JZ91" s="1455"/>
      <c r="KA91" s="1455"/>
      <c r="KB91" s="1455"/>
      <c r="KC91" s="1455"/>
      <c r="KD91" s="1455"/>
      <c r="KE91" s="1455"/>
      <c r="KF91" s="1455"/>
      <c r="KG91" s="1455"/>
      <c r="KH91" s="1455"/>
      <c r="KI91" s="1455"/>
      <c r="KJ91" s="1455"/>
      <c r="KK91" s="1455"/>
      <c r="KL91" s="1455"/>
      <c r="KM91" s="1455"/>
      <c r="KN91" s="1455"/>
      <c r="KO91" s="1455"/>
      <c r="KP91" s="1455"/>
      <c r="KQ91" s="1455"/>
      <c r="KR91" s="1455"/>
      <c r="KS91" s="1455"/>
      <c r="KT91" s="1455"/>
      <c r="KU91" s="1455"/>
      <c r="KV91" s="1455"/>
      <c r="KW91" s="1455"/>
      <c r="KX91" s="1455"/>
      <c r="KY91" s="1455"/>
      <c r="KZ91" s="1455"/>
      <c r="LA91" s="1455"/>
      <c r="LB91" s="1455"/>
      <c r="LC91" s="1455"/>
      <c r="LD91" s="1455"/>
      <c r="LE91" s="1455"/>
      <c r="LF91" s="1455"/>
      <c r="LG91" s="1455"/>
      <c r="LH91" s="1467"/>
      <c r="LI91" s="1467"/>
      <c r="LJ91" s="1467"/>
      <c r="LK91" s="1467"/>
      <c r="LL91" s="1467"/>
      <c r="LM91" s="1467"/>
      <c r="LN91" s="1467"/>
      <c r="LO91" s="1645"/>
    </row>
    <row r="92" s="1482" customFormat="1" ht="47" customHeight="1" spans="1:327">
      <c r="A92" s="1513">
        <v>45910</v>
      </c>
      <c r="B92" s="1226" t="s">
        <v>713</v>
      </c>
      <c r="C92" s="1227" t="s">
        <v>115</v>
      </c>
      <c r="D92" s="1228">
        <v>4500179161</v>
      </c>
      <c r="E92" s="1229"/>
      <c r="F92" s="1228" t="s">
        <v>5064</v>
      </c>
      <c r="G92" s="1230" t="s">
        <v>5065</v>
      </c>
      <c r="H92" s="1230" t="s">
        <v>5065</v>
      </c>
      <c r="I92" s="1542" t="s">
        <v>5066</v>
      </c>
      <c r="J92" s="1543">
        <v>33024</v>
      </c>
      <c r="K92" s="1544">
        <v>0</v>
      </c>
      <c r="L92" s="1544">
        <v>24</v>
      </c>
      <c r="M92" s="1545">
        <f t="shared" si="20"/>
        <v>1376</v>
      </c>
      <c r="N92" s="1274">
        <v>45975</v>
      </c>
      <c r="O92" s="1274">
        <v>45971</v>
      </c>
      <c r="P92" s="1546" t="s">
        <v>5045</v>
      </c>
      <c r="Q92" s="1570" t="s">
        <v>78</v>
      </c>
      <c r="R92" s="1577">
        <f>7872+25152</f>
        <v>33024</v>
      </c>
      <c r="S92" s="1577">
        <f t="shared" si="19"/>
        <v>0</v>
      </c>
      <c r="T92" s="1575"/>
      <c r="U92" s="1571" t="s">
        <v>829</v>
      </c>
      <c r="V92" s="1572" t="s">
        <v>5067</v>
      </c>
      <c r="W92" s="1572" t="s">
        <v>168</v>
      </c>
      <c r="X92" s="1573">
        <v>45950</v>
      </c>
      <c r="Y92" s="1595" t="s">
        <v>88</v>
      </c>
      <c r="Z92" s="1573" t="s">
        <v>88</v>
      </c>
      <c r="AA92" s="1596" t="s">
        <v>2627</v>
      </c>
      <c r="AB92" s="1595"/>
      <c r="AC92" s="1597" t="s">
        <v>5068</v>
      </c>
      <c r="AD92" s="1358" t="s">
        <v>172</v>
      </c>
      <c r="AE92" s="1598">
        <v>1.27</v>
      </c>
      <c r="AF92" s="1599">
        <f t="shared" si="42"/>
        <v>41940.48</v>
      </c>
      <c r="AG92" s="1612" t="s">
        <v>5069</v>
      </c>
      <c r="AH92" s="1613" t="s">
        <v>81</v>
      </c>
      <c r="AI92" s="1613" t="s">
        <v>1720</v>
      </c>
      <c r="AJ92" s="1613"/>
      <c r="AK92" s="1614">
        <f>J92</f>
        <v>33024</v>
      </c>
      <c r="AL92" s="1615">
        <f>J92/24</f>
        <v>1376</v>
      </c>
      <c r="AM92" s="1615"/>
      <c r="AN92" s="1615"/>
      <c r="AO92" s="1615"/>
      <c r="AP92" s="1615" t="s">
        <v>1519</v>
      </c>
      <c r="AQ92" s="1623"/>
      <c r="AR92" s="1615">
        <f>J92</f>
        <v>33024</v>
      </c>
      <c r="AS92" s="1624">
        <f>J92</f>
        <v>33024</v>
      </c>
      <c r="AT92" s="1625"/>
      <c r="AU92" s="1625"/>
      <c r="AV92" s="1625"/>
      <c r="AW92" s="1640"/>
      <c r="AX92" s="1641"/>
      <c r="AY92" s="1703"/>
      <c r="AZ92" s="1453"/>
      <c r="BA92" s="1454"/>
      <c r="BB92" s="1455"/>
      <c r="BC92" s="1455"/>
      <c r="BD92" s="1455"/>
      <c r="BE92" s="1455"/>
      <c r="BF92" s="1455"/>
      <c r="BG92" s="1455"/>
      <c r="BH92" s="1455"/>
      <c r="BI92" s="1455"/>
      <c r="BJ92" s="1455"/>
      <c r="BK92" s="1455"/>
      <c r="BL92" s="1455"/>
      <c r="BM92" s="1455"/>
      <c r="BN92" s="1455"/>
      <c r="BO92" s="1455"/>
      <c r="BP92" s="1455"/>
      <c r="BQ92" s="1455"/>
      <c r="BR92" s="1455"/>
      <c r="BS92" s="1455"/>
      <c r="BT92" s="1455"/>
      <c r="BU92" s="1455"/>
      <c r="BV92" s="1455"/>
      <c r="BW92" s="1455"/>
      <c r="BX92" s="1455"/>
      <c r="BY92" s="1455"/>
      <c r="BZ92" s="1455"/>
      <c r="CA92" s="1455"/>
      <c r="CB92" s="1455"/>
      <c r="CC92" s="1455"/>
      <c r="CD92" s="1455"/>
      <c r="CE92" s="1455"/>
      <c r="CF92" s="1455"/>
      <c r="CG92" s="1455"/>
      <c r="CH92" s="1455"/>
      <c r="CI92" s="1455"/>
      <c r="CJ92" s="1455"/>
      <c r="CK92" s="1455"/>
      <c r="CL92" s="1455"/>
      <c r="CM92" s="1455"/>
      <c r="CN92" s="1455"/>
      <c r="CO92" s="1455"/>
      <c r="CP92" s="1455"/>
      <c r="CQ92" s="1455"/>
      <c r="CR92" s="1455"/>
      <c r="CS92" s="1455"/>
      <c r="CT92" s="1455"/>
      <c r="CU92" s="1455"/>
      <c r="CV92" s="1455"/>
      <c r="CW92" s="1455"/>
      <c r="CX92" s="1455"/>
      <c r="CY92" s="1455"/>
      <c r="CZ92" s="1455"/>
      <c r="DA92" s="1455"/>
      <c r="DB92" s="1455"/>
      <c r="DC92" s="1455"/>
      <c r="DD92" s="1455"/>
      <c r="DE92" s="1455"/>
      <c r="DF92" s="1455"/>
      <c r="DG92" s="1455"/>
      <c r="DH92" s="1455"/>
      <c r="DI92" s="1455"/>
      <c r="DJ92" s="1455"/>
      <c r="DK92" s="1455"/>
      <c r="DL92" s="1455"/>
      <c r="DM92" s="1455"/>
      <c r="DN92" s="1455"/>
      <c r="DO92" s="1455"/>
      <c r="DP92" s="1455"/>
      <c r="DQ92" s="1455"/>
      <c r="DR92" s="1455"/>
      <c r="DS92" s="1455"/>
      <c r="DT92" s="1455"/>
      <c r="DU92" s="1455"/>
      <c r="DV92" s="1455"/>
      <c r="DW92" s="1455"/>
      <c r="DX92" s="1455"/>
      <c r="DY92" s="1455"/>
      <c r="DZ92" s="1455"/>
      <c r="EA92" s="1455"/>
      <c r="EB92" s="1455"/>
      <c r="EC92" s="1455"/>
      <c r="ED92" s="1455"/>
      <c r="EE92" s="1455"/>
      <c r="EF92" s="1455"/>
      <c r="EG92" s="1455"/>
      <c r="EH92" s="1455"/>
      <c r="EI92" s="1455"/>
      <c r="EJ92" s="1455"/>
      <c r="EK92" s="1455"/>
      <c r="EL92" s="1455"/>
      <c r="EM92" s="1455"/>
      <c r="EN92" s="1455"/>
      <c r="EO92" s="1455"/>
      <c r="EP92" s="1455"/>
      <c r="EQ92" s="1455"/>
      <c r="ER92" s="1455"/>
      <c r="ES92" s="1455"/>
      <c r="ET92" s="1455"/>
      <c r="EU92" s="1455"/>
      <c r="EV92" s="1455"/>
      <c r="EW92" s="1455"/>
      <c r="EX92" s="1455"/>
      <c r="EY92" s="1455"/>
      <c r="EZ92" s="1455"/>
      <c r="FA92" s="1455"/>
      <c r="FB92" s="1455"/>
      <c r="FC92" s="1455"/>
      <c r="FD92" s="1455"/>
      <c r="FE92" s="1455"/>
      <c r="FF92" s="1455"/>
      <c r="FG92" s="1455"/>
      <c r="FH92" s="1455"/>
      <c r="FI92" s="1455"/>
      <c r="FJ92" s="1455"/>
      <c r="FK92" s="1455"/>
      <c r="FL92" s="1455"/>
      <c r="FM92" s="1455"/>
      <c r="FN92" s="1455"/>
      <c r="FO92" s="1455"/>
      <c r="FP92" s="1455"/>
      <c r="FQ92" s="1455"/>
      <c r="FR92" s="1455"/>
      <c r="FS92" s="1455"/>
      <c r="FT92" s="1455"/>
      <c r="FU92" s="1455"/>
      <c r="FV92" s="1455"/>
      <c r="FW92" s="1455"/>
      <c r="FX92" s="1455"/>
      <c r="FY92" s="1455"/>
      <c r="FZ92" s="1455"/>
      <c r="GA92" s="1455"/>
      <c r="GB92" s="1455"/>
      <c r="GC92" s="1455"/>
      <c r="GD92" s="1455"/>
      <c r="GE92" s="1455"/>
      <c r="GF92" s="1455"/>
      <c r="GG92" s="1455"/>
      <c r="GH92" s="1455"/>
      <c r="GI92" s="1455"/>
      <c r="GJ92" s="1455"/>
      <c r="GK92" s="1455"/>
      <c r="GL92" s="1455"/>
      <c r="GM92" s="1455"/>
      <c r="GN92" s="1455"/>
      <c r="GO92" s="1455"/>
      <c r="GP92" s="1455"/>
      <c r="GQ92" s="1455"/>
      <c r="GR92" s="1455"/>
      <c r="GS92" s="1455"/>
      <c r="GT92" s="1455"/>
      <c r="GU92" s="1455"/>
      <c r="GV92" s="1455"/>
      <c r="GW92" s="1455"/>
      <c r="GX92" s="1455"/>
      <c r="GY92" s="1455"/>
      <c r="GZ92" s="1455"/>
      <c r="HA92" s="1455"/>
      <c r="HB92" s="1455"/>
      <c r="HC92" s="1455"/>
      <c r="HD92" s="1455"/>
      <c r="HE92" s="1455"/>
      <c r="HF92" s="1455"/>
      <c r="HG92" s="1455"/>
      <c r="HH92" s="1455"/>
      <c r="HI92" s="1455"/>
      <c r="HJ92" s="1455"/>
      <c r="HK92" s="1455"/>
      <c r="HL92" s="1455"/>
      <c r="HM92" s="1455"/>
      <c r="HN92" s="1455"/>
      <c r="HO92" s="1455"/>
      <c r="HP92" s="1455"/>
      <c r="HQ92" s="1455"/>
      <c r="HR92" s="1455"/>
      <c r="HS92" s="1455"/>
      <c r="HT92" s="1455"/>
      <c r="HU92" s="1455"/>
      <c r="HV92" s="1455"/>
      <c r="HW92" s="1455"/>
      <c r="HX92" s="1455"/>
      <c r="HY92" s="1455"/>
      <c r="HZ92" s="1455"/>
      <c r="IA92" s="1455"/>
      <c r="IB92" s="1455"/>
      <c r="IC92" s="1455"/>
      <c r="ID92" s="1455"/>
      <c r="IE92" s="1455"/>
      <c r="IF92" s="1455"/>
      <c r="IG92" s="1455"/>
      <c r="IH92" s="1455"/>
      <c r="II92" s="1455"/>
      <c r="IJ92" s="1455"/>
      <c r="IK92" s="1455"/>
      <c r="IL92" s="1455"/>
      <c r="IM92" s="1455"/>
      <c r="IN92" s="1455"/>
      <c r="IO92" s="1455"/>
      <c r="IP92" s="1455"/>
      <c r="IQ92" s="1455"/>
      <c r="IR92" s="1455"/>
      <c r="IS92" s="1455"/>
      <c r="IT92" s="1455"/>
      <c r="IU92" s="1455"/>
      <c r="IV92" s="1455"/>
      <c r="IW92" s="1455"/>
      <c r="IX92" s="1455"/>
      <c r="IY92" s="1455"/>
      <c r="IZ92" s="1455"/>
      <c r="JA92" s="1455"/>
      <c r="JB92" s="1455"/>
      <c r="JC92" s="1455"/>
      <c r="JD92" s="1455"/>
      <c r="JE92" s="1455"/>
      <c r="JF92" s="1455"/>
      <c r="JG92" s="1455"/>
      <c r="JH92" s="1455"/>
      <c r="JI92" s="1455"/>
      <c r="JJ92" s="1455"/>
      <c r="JK92" s="1455"/>
      <c r="JL92" s="1455"/>
      <c r="JM92" s="1455"/>
      <c r="JN92" s="1455"/>
      <c r="JO92" s="1455"/>
      <c r="JP92" s="1455"/>
      <c r="JQ92" s="1455"/>
      <c r="JR92" s="1455"/>
      <c r="JS92" s="1455"/>
      <c r="JT92" s="1455"/>
      <c r="JU92" s="1455"/>
      <c r="JV92" s="1455"/>
      <c r="JW92" s="1455"/>
      <c r="JX92" s="1455"/>
      <c r="JY92" s="1455"/>
      <c r="JZ92" s="1455"/>
      <c r="KA92" s="1455"/>
      <c r="KB92" s="1455"/>
      <c r="KC92" s="1455"/>
      <c r="KD92" s="1455"/>
      <c r="KE92" s="1455"/>
      <c r="KF92" s="1455"/>
      <c r="KG92" s="1455"/>
      <c r="KH92" s="1455"/>
      <c r="KI92" s="1455"/>
      <c r="KJ92" s="1455"/>
      <c r="KK92" s="1455"/>
      <c r="KL92" s="1455"/>
      <c r="KM92" s="1455"/>
      <c r="KN92" s="1455"/>
      <c r="KO92" s="1455"/>
      <c r="KP92" s="1455"/>
      <c r="KQ92" s="1455"/>
      <c r="KR92" s="1455"/>
      <c r="KS92" s="1455"/>
      <c r="KT92" s="1455"/>
      <c r="KU92" s="1455"/>
      <c r="KV92" s="1455"/>
      <c r="KW92" s="1455"/>
      <c r="KX92" s="1455"/>
      <c r="KY92" s="1455"/>
      <c r="KZ92" s="1455"/>
      <c r="LA92" s="1455"/>
      <c r="LB92" s="1455"/>
      <c r="LC92" s="1455"/>
      <c r="LD92" s="1455"/>
      <c r="LE92" s="1455"/>
      <c r="LF92" s="1455"/>
      <c r="LG92" s="1455"/>
      <c r="LH92" s="1467"/>
      <c r="LI92" s="1467"/>
      <c r="LJ92" s="1467"/>
      <c r="LK92" s="1467"/>
      <c r="LL92" s="1467"/>
      <c r="LM92" s="1467"/>
      <c r="LN92" s="1467"/>
      <c r="LO92" s="1645"/>
    </row>
    <row r="93" s="1482" customFormat="1" ht="47" customHeight="1" spans="1:327">
      <c r="A93" s="1513">
        <v>45910</v>
      </c>
      <c r="B93" s="1226" t="s">
        <v>713</v>
      </c>
      <c r="C93" s="1227" t="s">
        <v>115</v>
      </c>
      <c r="D93" s="1228">
        <v>4500179161</v>
      </c>
      <c r="E93" s="1229"/>
      <c r="F93" s="1228" t="s">
        <v>5070</v>
      </c>
      <c r="G93" s="1230" t="s">
        <v>5071</v>
      </c>
      <c r="H93" s="1230" t="s">
        <v>5071</v>
      </c>
      <c r="I93" s="1542" t="s">
        <v>5072</v>
      </c>
      <c r="J93" s="1543">
        <v>33024</v>
      </c>
      <c r="K93" s="1544">
        <v>0</v>
      </c>
      <c r="L93" s="1544">
        <v>24</v>
      </c>
      <c r="M93" s="1545">
        <f t="shared" si="20"/>
        <v>1376</v>
      </c>
      <c r="N93" s="1274">
        <v>45975</v>
      </c>
      <c r="O93" s="1274">
        <v>45971</v>
      </c>
      <c r="P93" s="1546" t="s">
        <v>5045</v>
      </c>
      <c r="Q93" s="1570" t="s">
        <v>78</v>
      </c>
      <c r="R93" s="1577">
        <f>33024</f>
        <v>33024</v>
      </c>
      <c r="S93" s="1577">
        <f t="shared" si="19"/>
        <v>0</v>
      </c>
      <c r="T93" s="1575"/>
      <c r="U93" s="1571" t="s">
        <v>829</v>
      </c>
      <c r="V93" s="1572" t="s">
        <v>5067</v>
      </c>
      <c r="W93" s="1572" t="s">
        <v>168</v>
      </c>
      <c r="X93" s="1573">
        <v>45950</v>
      </c>
      <c r="Y93" s="1595" t="s">
        <v>88</v>
      </c>
      <c r="Z93" s="1573" t="s">
        <v>88</v>
      </c>
      <c r="AA93" s="1596" t="s">
        <v>2627</v>
      </c>
      <c r="AB93" s="1595"/>
      <c r="AC93" s="1597" t="s">
        <v>5073</v>
      </c>
      <c r="AD93" s="1358" t="s">
        <v>172</v>
      </c>
      <c r="AE93" s="1598">
        <v>1.27</v>
      </c>
      <c r="AF93" s="1599">
        <f t="shared" si="42"/>
        <v>41940.48</v>
      </c>
      <c r="AG93" s="1612" t="s">
        <v>5069</v>
      </c>
      <c r="AH93" s="1613" t="s">
        <v>81</v>
      </c>
      <c r="AI93" s="1613" t="s">
        <v>3805</v>
      </c>
      <c r="AJ93" s="1613"/>
      <c r="AK93" s="1614">
        <f>J93</f>
        <v>33024</v>
      </c>
      <c r="AL93" s="1615">
        <f>J93/24</f>
        <v>1376</v>
      </c>
      <c r="AM93" s="1615"/>
      <c r="AN93" s="1615"/>
      <c r="AO93" s="1615"/>
      <c r="AP93" s="1615" t="s">
        <v>1519</v>
      </c>
      <c r="AQ93" s="1623"/>
      <c r="AR93" s="1615">
        <f>J93</f>
        <v>33024</v>
      </c>
      <c r="AS93" s="1624"/>
      <c r="AT93" s="1625">
        <f>J93</f>
        <v>33024</v>
      </c>
      <c r="AU93" s="1625"/>
      <c r="AV93" s="1625"/>
      <c r="AW93" s="1640"/>
      <c r="AX93" s="1641"/>
      <c r="AY93" s="1703"/>
      <c r="AZ93" s="1453"/>
      <c r="BA93" s="1454"/>
      <c r="BB93" s="1455"/>
      <c r="BC93" s="1455"/>
      <c r="BD93" s="1455"/>
      <c r="BE93" s="1455"/>
      <c r="BF93" s="1455"/>
      <c r="BG93" s="1455"/>
      <c r="BH93" s="1455"/>
      <c r="BI93" s="1455"/>
      <c r="BJ93" s="1455"/>
      <c r="BK93" s="1455"/>
      <c r="BL93" s="1455"/>
      <c r="BM93" s="1455"/>
      <c r="BN93" s="1455"/>
      <c r="BO93" s="1455"/>
      <c r="BP93" s="1455"/>
      <c r="BQ93" s="1455"/>
      <c r="BR93" s="1455"/>
      <c r="BS93" s="1455"/>
      <c r="BT93" s="1455"/>
      <c r="BU93" s="1455"/>
      <c r="BV93" s="1455"/>
      <c r="BW93" s="1455"/>
      <c r="BX93" s="1455"/>
      <c r="BY93" s="1455"/>
      <c r="BZ93" s="1455"/>
      <c r="CA93" s="1455"/>
      <c r="CB93" s="1455"/>
      <c r="CC93" s="1455"/>
      <c r="CD93" s="1455"/>
      <c r="CE93" s="1455"/>
      <c r="CF93" s="1455"/>
      <c r="CG93" s="1455"/>
      <c r="CH93" s="1455"/>
      <c r="CI93" s="1455"/>
      <c r="CJ93" s="1455"/>
      <c r="CK93" s="1455"/>
      <c r="CL93" s="1455"/>
      <c r="CM93" s="1455"/>
      <c r="CN93" s="1455"/>
      <c r="CO93" s="1455"/>
      <c r="CP93" s="1455"/>
      <c r="CQ93" s="1455"/>
      <c r="CR93" s="1455"/>
      <c r="CS93" s="1455"/>
      <c r="CT93" s="1455"/>
      <c r="CU93" s="1455"/>
      <c r="CV93" s="1455"/>
      <c r="CW93" s="1455"/>
      <c r="CX93" s="1455"/>
      <c r="CY93" s="1455"/>
      <c r="CZ93" s="1455"/>
      <c r="DA93" s="1455"/>
      <c r="DB93" s="1455"/>
      <c r="DC93" s="1455"/>
      <c r="DD93" s="1455"/>
      <c r="DE93" s="1455"/>
      <c r="DF93" s="1455"/>
      <c r="DG93" s="1455"/>
      <c r="DH93" s="1455"/>
      <c r="DI93" s="1455"/>
      <c r="DJ93" s="1455"/>
      <c r="DK93" s="1455"/>
      <c r="DL93" s="1455"/>
      <c r="DM93" s="1455"/>
      <c r="DN93" s="1455"/>
      <c r="DO93" s="1455"/>
      <c r="DP93" s="1455"/>
      <c r="DQ93" s="1455"/>
      <c r="DR93" s="1455"/>
      <c r="DS93" s="1455"/>
      <c r="DT93" s="1455"/>
      <c r="DU93" s="1455"/>
      <c r="DV93" s="1455"/>
      <c r="DW93" s="1455"/>
      <c r="DX93" s="1455"/>
      <c r="DY93" s="1455"/>
      <c r="DZ93" s="1455"/>
      <c r="EA93" s="1455"/>
      <c r="EB93" s="1455"/>
      <c r="EC93" s="1455"/>
      <c r="ED93" s="1455"/>
      <c r="EE93" s="1455"/>
      <c r="EF93" s="1455"/>
      <c r="EG93" s="1455"/>
      <c r="EH93" s="1455"/>
      <c r="EI93" s="1455"/>
      <c r="EJ93" s="1455"/>
      <c r="EK93" s="1455"/>
      <c r="EL93" s="1455"/>
      <c r="EM93" s="1455"/>
      <c r="EN93" s="1455"/>
      <c r="EO93" s="1455"/>
      <c r="EP93" s="1455"/>
      <c r="EQ93" s="1455"/>
      <c r="ER93" s="1455"/>
      <c r="ES93" s="1455"/>
      <c r="ET93" s="1455"/>
      <c r="EU93" s="1455"/>
      <c r="EV93" s="1455"/>
      <c r="EW93" s="1455"/>
      <c r="EX93" s="1455"/>
      <c r="EY93" s="1455"/>
      <c r="EZ93" s="1455"/>
      <c r="FA93" s="1455"/>
      <c r="FB93" s="1455"/>
      <c r="FC93" s="1455"/>
      <c r="FD93" s="1455"/>
      <c r="FE93" s="1455"/>
      <c r="FF93" s="1455"/>
      <c r="FG93" s="1455"/>
      <c r="FH93" s="1455"/>
      <c r="FI93" s="1455"/>
      <c r="FJ93" s="1455"/>
      <c r="FK93" s="1455"/>
      <c r="FL93" s="1455"/>
      <c r="FM93" s="1455"/>
      <c r="FN93" s="1455"/>
      <c r="FO93" s="1455"/>
      <c r="FP93" s="1455"/>
      <c r="FQ93" s="1455"/>
      <c r="FR93" s="1455"/>
      <c r="FS93" s="1455"/>
      <c r="FT93" s="1455"/>
      <c r="FU93" s="1455"/>
      <c r="FV93" s="1455"/>
      <c r="FW93" s="1455"/>
      <c r="FX93" s="1455"/>
      <c r="FY93" s="1455"/>
      <c r="FZ93" s="1455"/>
      <c r="GA93" s="1455"/>
      <c r="GB93" s="1455"/>
      <c r="GC93" s="1455"/>
      <c r="GD93" s="1455"/>
      <c r="GE93" s="1455"/>
      <c r="GF93" s="1455"/>
      <c r="GG93" s="1455"/>
      <c r="GH93" s="1455"/>
      <c r="GI93" s="1455"/>
      <c r="GJ93" s="1455"/>
      <c r="GK93" s="1455"/>
      <c r="GL93" s="1455"/>
      <c r="GM93" s="1455"/>
      <c r="GN93" s="1455"/>
      <c r="GO93" s="1455"/>
      <c r="GP93" s="1455"/>
      <c r="GQ93" s="1455"/>
      <c r="GR93" s="1455"/>
      <c r="GS93" s="1455"/>
      <c r="GT93" s="1455"/>
      <c r="GU93" s="1455"/>
      <c r="GV93" s="1455"/>
      <c r="GW93" s="1455"/>
      <c r="GX93" s="1455"/>
      <c r="GY93" s="1455"/>
      <c r="GZ93" s="1455"/>
      <c r="HA93" s="1455"/>
      <c r="HB93" s="1455"/>
      <c r="HC93" s="1455"/>
      <c r="HD93" s="1455"/>
      <c r="HE93" s="1455"/>
      <c r="HF93" s="1455"/>
      <c r="HG93" s="1455"/>
      <c r="HH93" s="1455"/>
      <c r="HI93" s="1455"/>
      <c r="HJ93" s="1455"/>
      <c r="HK93" s="1455"/>
      <c r="HL93" s="1455"/>
      <c r="HM93" s="1455"/>
      <c r="HN93" s="1455"/>
      <c r="HO93" s="1455"/>
      <c r="HP93" s="1455"/>
      <c r="HQ93" s="1455"/>
      <c r="HR93" s="1455"/>
      <c r="HS93" s="1455"/>
      <c r="HT93" s="1455"/>
      <c r="HU93" s="1455"/>
      <c r="HV93" s="1455"/>
      <c r="HW93" s="1455"/>
      <c r="HX93" s="1455"/>
      <c r="HY93" s="1455"/>
      <c r="HZ93" s="1455"/>
      <c r="IA93" s="1455"/>
      <c r="IB93" s="1455"/>
      <c r="IC93" s="1455"/>
      <c r="ID93" s="1455"/>
      <c r="IE93" s="1455"/>
      <c r="IF93" s="1455"/>
      <c r="IG93" s="1455"/>
      <c r="IH93" s="1455"/>
      <c r="II93" s="1455"/>
      <c r="IJ93" s="1455"/>
      <c r="IK93" s="1455"/>
      <c r="IL93" s="1455"/>
      <c r="IM93" s="1455"/>
      <c r="IN93" s="1455"/>
      <c r="IO93" s="1455"/>
      <c r="IP93" s="1455"/>
      <c r="IQ93" s="1455"/>
      <c r="IR93" s="1455"/>
      <c r="IS93" s="1455"/>
      <c r="IT93" s="1455"/>
      <c r="IU93" s="1455"/>
      <c r="IV93" s="1455"/>
      <c r="IW93" s="1455"/>
      <c r="IX93" s="1455"/>
      <c r="IY93" s="1455"/>
      <c r="IZ93" s="1455"/>
      <c r="JA93" s="1455"/>
      <c r="JB93" s="1455"/>
      <c r="JC93" s="1455"/>
      <c r="JD93" s="1455"/>
      <c r="JE93" s="1455"/>
      <c r="JF93" s="1455"/>
      <c r="JG93" s="1455"/>
      <c r="JH93" s="1455"/>
      <c r="JI93" s="1455"/>
      <c r="JJ93" s="1455"/>
      <c r="JK93" s="1455"/>
      <c r="JL93" s="1455"/>
      <c r="JM93" s="1455"/>
      <c r="JN93" s="1455"/>
      <c r="JO93" s="1455"/>
      <c r="JP93" s="1455"/>
      <c r="JQ93" s="1455"/>
      <c r="JR93" s="1455"/>
      <c r="JS93" s="1455"/>
      <c r="JT93" s="1455"/>
      <c r="JU93" s="1455"/>
      <c r="JV93" s="1455"/>
      <c r="JW93" s="1455"/>
      <c r="JX93" s="1455"/>
      <c r="JY93" s="1455"/>
      <c r="JZ93" s="1455"/>
      <c r="KA93" s="1455"/>
      <c r="KB93" s="1455"/>
      <c r="KC93" s="1455"/>
      <c r="KD93" s="1455"/>
      <c r="KE93" s="1455"/>
      <c r="KF93" s="1455"/>
      <c r="KG93" s="1455"/>
      <c r="KH93" s="1455"/>
      <c r="KI93" s="1455"/>
      <c r="KJ93" s="1455"/>
      <c r="KK93" s="1455"/>
      <c r="KL93" s="1455"/>
      <c r="KM93" s="1455"/>
      <c r="KN93" s="1455"/>
      <c r="KO93" s="1455"/>
      <c r="KP93" s="1455"/>
      <c r="KQ93" s="1455"/>
      <c r="KR93" s="1455"/>
      <c r="KS93" s="1455"/>
      <c r="KT93" s="1455"/>
      <c r="KU93" s="1455"/>
      <c r="KV93" s="1455"/>
      <c r="KW93" s="1455"/>
      <c r="KX93" s="1455"/>
      <c r="KY93" s="1455"/>
      <c r="KZ93" s="1455"/>
      <c r="LA93" s="1455"/>
      <c r="LB93" s="1455"/>
      <c r="LC93" s="1455"/>
      <c r="LD93" s="1455"/>
      <c r="LE93" s="1455"/>
      <c r="LF93" s="1455"/>
      <c r="LG93" s="1455"/>
      <c r="LH93" s="1467"/>
      <c r="LI93" s="1467"/>
      <c r="LJ93" s="1467"/>
      <c r="LK93" s="1467"/>
      <c r="LL93" s="1467"/>
      <c r="LM93" s="1467"/>
      <c r="LN93" s="1467"/>
      <c r="LO93" s="1645"/>
    </row>
    <row r="94" s="1482" customFormat="1" ht="47" customHeight="1" spans="1:327">
      <c r="A94" s="1513">
        <v>45910</v>
      </c>
      <c r="B94" s="1226" t="s">
        <v>713</v>
      </c>
      <c r="C94" s="1227" t="s">
        <v>115</v>
      </c>
      <c r="D94" s="1228">
        <v>4500179161</v>
      </c>
      <c r="E94" s="1229"/>
      <c r="F94" s="1228" t="s">
        <v>5074</v>
      </c>
      <c r="G94" s="1230" t="s">
        <v>5075</v>
      </c>
      <c r="H94" s="1230" t="s">
        <v>5075</v>
      </c>
      <c r="I94" s="1542" t="s">
        <v>5076</v>
      </c>
      <c r="J94" s="1543">
        <v>33024</v>
      </c>
      <c r="K94" s="1544">
        <v>0</v>
      </c>
      <c r="L94" s="1544">
        <v>24</v>
      </c>
      <c r="M94" s="1545">
        <f t="shared" si="20"/>
        <v>1376</v>
      </c>
      <c r="N94" s="1274">
        <v>45975</v>
      </c>
      <c r="O94" s="1274">
        <v>45971</v>
      </c>
      <c r="P94" s="1546" t="s">
        <v>5045</v>
      </c>
      <c r="Q94" s="1570" t="s">
        <v>78</v>
      </c>
      <c r="R94" s="1577">
        <v>33024</v>
      </c>
      <c r="S94" s="1577">
        <f t="shared" si="19"/>
        <v>0</v>
      </c>
      <c r="T94" s="1575"/>
      <c r="U94" s="1571" t="s">
        <v>829</v>
      </c>
      <c r="V94" s="1572" t="s">
        <v>5067</v>
      </c>
      <c r="W94" s="1572" t="s">
        <v>168</v>
      </c>
      <c r="X94" s="1573">
        <v>45950</v>
      </c>
      <c r="Y94" s="1595" t="s">
        <v>88</v>
      </c>
      <c r="Z94" s="1573" t="s">
        <v>88</v>
      </c>
      <c r="AA94" s="1596" t="s">
        <v>2627</v>
      </c>
      <c r="AB94" s="1595"/>
      <c r="AC94" s="1597" t="s">
        <v>5077</v>
      </c>
      <c r="AD94" s="1358" t="s">
        <v>172</v>
      </c>
      <c r="AE94" s="1598">
        <v>1.27</v>
      </c>
      <c r="AF94" s="1599">
        <f t="shared" si="42"/>
        <v>41940.48</v>
      </c>
      <c r="AG94" s="1612" t="s">
        <v>5069</v>
      </c>
      <c r="AH94" s="1613" t="s">
        <v>81</v>
      </c>
      <c r="AI94" s="1613" t="s">
        <v>1721</v>
      </c>
      <c r="AJ94" s="1613"/>
      <c r="AK94" s="1614">
        <f>J94</f>
        <v>33024</v>
      </c>
      <c r="AL94" s="1615">
        <f>J94/24</f>
        <v>1376</v>
      </c>
      <c r="AM94" s="1615"/>
      <c r="AN94" s="1615"/>
      <c r="AO94" s="1615"/>
      <c r="AP94" s="1615" t="s">
        <v>1519</v>
      </c>
      <c r="AQ94" s="1623"/>
      <c r="AR94" s="1615">
        <f>J94</f>
        <v>33024</v>
      </c>
      <c r="AS94" s="1624"/>
      <c r="AT94" s="1625"/>
      <c r="AU94" s="1625">
        <f>J94</f>
        <v>33024</v>
      </c>
      <c r="AV94" s="1625"/>
      <c r="AW94" s="1640"/>
      <c r="AX94" s="1641"/>
      <c r="AY94" s="1703"/>
      <c r="AZ94" s="1453"/>
      <c r="BA94" s="1454"/>
      <c r="BB94" s="1455"/>
      <c r="BC94" s="1455"/>
      <c r="BD94" s="1455"/>
      <c r="BE94" s="1455"/>
      <c r="BF94" s="1455"/>
      <c r="BG94" s="1455"/>
      <c r="BH94" s="1455"/>
      <c r="BI94" s="1455"/>
      <c r="BJ94" s="1455"/>
      <c r="BK94" s="1455"/>
      <c r="BL94" s="1455"/>
      <c r="BM94" s="1455"/>
      <c r="BN94" s="1455"/>
      <c r="BO94" s="1455"/>
      <c r="BP94" s="1455"/>
      <c r="BQ94" s="1455"/>
      <c r="BR94" s="1455"/>
      <c r="BS94" s="1455"/>
      <c r="BT94" s="1455"/>
      <c r="BU94" s="1455"/>
      <c r="BV94" s="1455"/>
      <c r="BW94" s="1455"/>
      <c r="BX94" s="1455"/>
      <c r="BY94" s="1455"/>
      <c r="BZ94" s="1455"/>
      <c r="CA94" s="1455"/>
      <c r="CB94" s="1455"/>
      <c r="CC94" s="1455"/>
      <c r="CD94" s="1455"/>
      <c r="CE94" s="1455"/>
      <c r="CF94" s="1455"/>
      <c r="CG94" s="1455"/>
      <c r="CH94" s="1455"/>
      <c r="CI94" s="1455"/>
      <c r="CJ94" s="1455"/>
      <c r="CK94" s="1455"/>
      <c r="CL94" s="1455"/>
      <c r="CM94" s="1455"/>
      <c r="CN94" s="1455"/>
      <c r="CO94" s="1455"/>
      <c r="CP94" s="1455"/>
      <c r="CQ94" s="1455"/>
      <c r="CR94" s="1455"/>
      <c r="CS94" s="1455"/>
      <c r="CT94" s="1455"/>
      <c r="CU94" s="1455"/>
      <c r="CV94" s="1455"/>
      <c r="CW94" s="1455"/>
      <c r="CX94" s="1455"/>
      <c r="CY94" s="1455"/>
      <c r="CZ94" s="1455"/>
      <c r="DA94" s="1455"/>
      <c r="DB94" s="1455"/>
      <c r="DC94" s="1455"/>
      <c r="DD94" s="1455"/>
      <c r="DE94" s="1455"/>
      <c r="DF94" s="1455"/>
      <c r="DG94" s="1455"/>
      <c r="DH94" s="1455"/>
      <c r="DI94" s="1455"/>
      <c r="DJ94" s="1455"/>
      <c r="DK94" s="1455"/>
      <c r="DL94" s="1455"/>
      <c r="DM94" s="1455"/>
      <c r="DN94" s="1455"/>
      <c r="DO94" s="1455"/>
      <c r="DP94" s="1455"/>
      <c r="DQ94" s="1455"/>
      <c r="DR94" s="1455"/>
      <c r="DS94" s="1455"/>
      <c r="DT94" s="1455"/>
      <c r="DU94" s="1455"/>
      <c r="DV94" s="1455"/>
      <c r="DW94" s="1455"/>
      <c r="DX94" s="1455"/>
      <c r="DY94" s="1455"/>
      <c r="DZ94" s="1455"/>
      <c r="EA94" s="1455"/>
      <c r="EB94" s="1455"/>
      <c r="EC94" s="1455"/>
      <c r="ED94" s="1455"/>
      <c r="EE94" s="1455"/>
      <c r="EF94" s="1455"/>
      <c r="EG94" s="1455"/>
      <c r="EH94" s="1455"/>
      <c r="EI94" s="1455"/>
      <c r="EJ94" s="1455"/>
      <c r="EK94" s="1455"/>
      <c r="EL94" s="1455"/>
      <c r="EM94" s="1455"/>
      <c r="EN94" s="1455"/>
      <c r="EO94" s="1455"/>
      <c r="EP94" s="1455"/>
      <c r="EQ94" s="1455"/>
      <c r="ER94" s="1455"/>
      <c r="ES94" s="1455"/>
      <c r="ET94" s="1455"/>
      <c r="EU94" s="1455"/>
      <c r="EV94" s="1455"/>
      <c r="EW94" s="1455"/>
      <c r="EX94" s="1455"/>
      <c r="EY94" s="1455"/>
      <c r="EZ94" s="1455"/>
      <c r="FA94" s="1455"/>
      <c r="FB94" s="1455"/>
      <c r="FC94" s="1455"/>
      <c r="FD94" s="1455"/>
      <c r="FE94" s="1455"/>
      <c r="FF94" s="1455"/>
      <c r="FG94" s="1455"/>
      <c r="FH94" s="1455"/>
      <c r="FI94" s="1455"/>
      <c r="FJ94" s="1455"/>
      <c r="FK94" s="1455"/>
      <c r="FL94" s="1455"/>
      <c r="FM94" s="1455"/>
      <c r="FN94" s="1455"/>
      <c r="FO94" s="1455"/>
      <c r="FP94" s="1455"/>
      <c r="FQ94" s="1455"/>
      <c r="FR94" s="1455"/>
      <c r="FS94" s="1455"/>
      <c r="FT94" s="1455"/>
      <c r="FU94" s="1455"/>
      <c r="FV94" s="1455"/>
      <c r="FW94" s="1455"/>
      <c r="FX94" s="1455"/>
      <c r="FY94" s="1455"/>
      <c r="FZ94" s="1455"/>
      <c r="GA94" s="1455"/>
      <c r="GB94" s="1455"/>
      <c r="GC94" s="1455"/>
      <c r="GD94" s="1455"/>
      <c r="GE94" s="1455"/>
      <c r="GF94" s="1455"/>
      <c r="GG94" s="1455"/>
      <c r="GH94" s="1455"/>
      <c r="GI94" s="1455"/>
      <c r="GJ94" s="1455"/>
      <c r="GK94" s="1455"/>
      <c r="GL94" s="1455"/>
      <c r="GM94" s="1455"/>
      <c r="GN94" s="1455"/>
      <c r="GO94" s="1455"/>
      <c r="GP94" s="1455"/>
      <c r="GQ94" s="1455"/>
      <c r="GR94" s="1455"/>
      <c r="GS94" s="1455"/>
      <c r="GT94" s="1455"/>
      <c r="GU94" s="1455"/>
      <c r="GV94" s="1455"/>
      <c r="GW94" s="1455"/>
      <c r="GX94" s="1455"/>
      <c r="GY94" s="1455"/>
      <c r="GZ94" s="1455"/>
      <c r="HA94" s="1455"/>
      <c r="HB94" s="1455"/>
      <c r="HC94" s="1455"/>
      <c r="HD94" s="1455"/>
      <c r="HE94" s="1455"/>
      <c r="HF94" s="1455"/>
      <c r="HG94" s="1455"/>
      <c r="HH94" s="1455"/>
      <c r="HI94" s="1455"/>
      <c r="HJ94" s="1455"/>
      <c r="HK94" s="1455"/>
      <c r="HL94" s="1455"/>
      <c r="HM94" s="1455"/>
      <c r="HN94" s="1455"/>
      <c r="HO94" s="1455"/>
      <c r="HP94" s="1455"/>
      <c r="HQ94" s="1455"/>
      <c r="HR94" s="1455"/>
      <c r="HS94" s="1455"/>
      <c r="HT94" s="1455"/>
      <c r="HU94" s="1455"/>
      <c r="HV94" s="1455"/>
      <c r="HW94" s="1455"/>
      <c r="HX94" s="1455"/>
      <c r="HY94" s="1455"/>
      <c r="HZ94" s="1455"/>
      <c r="IA94" s="1455"/>
      <c r="IB94" s="1455"/>
      <c r="IC94" s="1455"/>
      <c r="ID94" s="1455"/>
      <c r="IE94" s="1455"/>
      <c r="IF94" s="1455"/>
      <c r="IG94" s="1455"/>
      <c r="IH94" s="1455"/>
      <c r="II94" s="1455"/>
      <c r="IJ94" s="1455"/>
      <c r="IK94" s="1455"/>
      <c r="IL94" s="1455"/>
      <c r="IM94" s="1455"/>
      <c r="IN94" s="1455"/>
      <c r="IO94" s="1455"/>
      <c r="IP94" s="1455"/>
      <c r="IQ94" s="1455"/>
      <c r="IR94" s="1455"/>
      <c r="IS94" s="1455"/>
      <c r="IT94" s="1455"/>
      <c r="IU94" s="1455"/>
      <c r="IV94" s="1455"/>
      <c r="IW94" s="1455"/>
      <c r="IX94" s="1455"/>
      <c r="IY94" s="1455"/>
      <c r="IZ94" s="1455"/>
      <c r="JA94" s="1455"/>
      <c r="JB94" s="1455"/>
      <c r="JC94" s="1455"/>
      <c r="JD94" s="1455"/>
      <c r="JE94" s="1455"/>
      <c r="JF94" s="1455"/>
      <c r="JG94" s="1455"/>
      <c r="JH94" s="1455"/>
      <c r="JI94" s="1455"/>
      <c r="JJ94" s="1455"/>
      <c r="JK94" s="1455"/>
      <c r="JL94" s="1455"/>
      <c r="JM94" s="1455"/>
      <c r="JN94" s="1455"/>
      <c r="JO94" s="1455"/>
      <c r="JP94" s="1455"/>
      <c r="JQ94" s="1455"/>
      <c r="JR94" s="1455"/>
      <c r="JS94" s="1455"/>
      <c r="JT94" s="1455"/>
      <c r="JU94" s="1455"/>
      <c r="JV94" s="1455"/>
      <c r="JW94" s="1455"/>
      <c r="JX94" s="1455"/>
      <c r="JY94" s="1455"/>
      <c r="JZ94" s="1455"/>
      <c r="KA94" s="1455"/>
      <c r="KB94" s="1455"/>
      <c r="KC94" s="1455"/>
      <c r="KD94" s="1455"/>
      <c r="KE94" s="1455"/>
      <c r="KF94" s="1455"/>
      <c r="KG94" s="1455"/>
      <c r="KH94" s="1455"/>
      <c r="KI94" s="1455"/>
      <c r="KJ94" s="1455"/>
      <c r="KK94" s="1455"/>
      <c r="KL94" s="1455"/>
      <c r="KM94" s="1455"/>
      <c r="KN94" s="1455"/>
      <c r="KO94" s="1455"/>
      <c r="KP94" s="1455"/>
      <c r="KQ94" s="1455"/>
      <c r="KR94" s="1455"/>
      <c r="KS94" s="1455"/>
      <c r="KT94" s="1455"/>
      <c r="KU94" s="1455"/>
      <c r="KV94" s="1455"/>
      <c r="KW94" s="1455"/>
      <c r="KX94" s="1455"/>
      <c r="KY94" s="1455"/>
      <c r="KZ94" s="1455"/>
      <c r="LA94" s="1455"/>
      <c r="LB94" s="1455"/>
      <c r="LC94" s="1455"/>
      <c r="LD94" s="1455"/>
      <c r="LE94" s="1455"/>
      <c r="LF94" s="1455"/>
      <c r="LG94" s="1455"/>
      <c r="LH94" s="1467"/>
      <c r="LI94" s="1467"/>
      <c r="LJ94" s="1467"/>
      <c r="LK94" s="1467"/>
      <c r="LL94" s="1467"/>
      <c r="LM94" s="1467"/>
      <c r="LN94" s="1467"/>
      <c r="LO94" s="1645"/>
    </row>
    <row r="95" s="1482" customFormat="1" ht="47" customHeight="1" spans="1:327">
      <c r="A95" s="1513">
        <v>45910</v>
      </c>
      <c r="B95" s="1226" t="s">
        <v>713</v>
      </c>
      <c r="C95" s="1227" t="s">
        <v>115</v>
      </c>
      <c r="D95" s="1228">
        <v>4500179161</v>
      </c>
      <c r="E95" s="1229"/>
      <c r="F95" s="1228" t="s">
        <v>5078</v>
      </c>
      <c r="G95" s="1230" t="s">
        <v>5079</v>
      </c>
      <c r="H95" s="1230" t="s">
        <v>5080</v>
      </c>
      <c r="I95" s="1542" t="s">
        <v>5081</v>
      </c>
      <c r="J95" s="1543">
        <v>30048</v>
      </c>
      <c r="K95" s="1544">
        <v>0</v>
      </c>
      <c r="L95" s="1544">
        <v>24</v>
      </c>
      <c r="M95" s="1545">
        <f t="shared" si="20"/>
        <v>1252</v>
      </c>
      <c r="N95" s="1274">
        <v>45975</v>
      </c>
      <c r="O95" s="1274">
        <v>45971</v>
      </c>
      <c r="P95" s="1546" t="s">
        <v>5045</v>
      </c>
      <c r="Q95" s="1570" t="s">
        <v>78</v>
      </c>
      <c r="R95" s="1577">
        <v>30048</v>
      </c>
      <c r="S95" s="1577">
        <f t="shared" si="19"/>
        <v>0</v>
      </c>
      <c r="T95" s="1575"/>
      <c r="U95" s="1571" t="s">
        <v>829</v>
      </c>
      <c r="V95" s="1572" t="s">
        <v>5067</v>
      </c>
      <c r="W95" s="1572" t="s">
        <v>168</v>
      </c>
      <c r="X95" s="1573">
        <v>45950</v>
      </c>
      <c r="Y95" s="1595" t="s">
        <v>88</v>
      </c>
      <c r="Z95" s="1573" t="s">
        <v>88</v>
      </c>
      <c r="AA95" s="1596" t="s">
        <v>5082</v>
      </c>
      <c r="AB95" s="1595"/>
      <c r="AC95" s="1597" t="s">
        <v>5083</v>
      </c>
      <c r="AD95" s="1358" t="s">
        <v>172</v>
      </c>
      <c r="AE95" s="1598">
        <v>1.27</v>
      </c>
      <c r="AF95" s="1599">
        <f t="shared" si="42"/>
        <v>38160.96</v>
      </c>
      <c r="AG95" s="1612" t="s">
        <v>5069</v>
      </c>
      <c r="AH95" s="1613" t="s">
        <v>81</v>
      </c>
      <c r="AI95" s="1613" t="s">
        <v>3811</v>
      </c>
      <c r="AJ95" s="1613"/>
      <c r="AK95" s="1614">
        <f>J95</f>
        <v>30048</v>
      </c>
      <c r="AL95" s="1615"/>
      <c r="AM95" s="1615">
        <f>J95/24</f>
        <v>1252</v>
      </c>
      <c r="AN95" s="1615"/>
      <c r="AO95" s="1615"/>
      <c r="AP95" s="1615" t="s">
        <v>1519</v>
      </c>
      <c r="AQ95" s="1623"/>
      <c r="AR95" s="1615">
        <f>J95</f>
        <v>30048</v>
      </c>
      <c r="AS95" s="1624"/>
      <c r="AT95" s="1625"/>
      <c r="AU95" s="1625"/>
      <c r="AV95" s="1625">
        <f>J95</f>
        <v>30048</v>
      </c>
      <c r="AW95" s="1640"/>
      <c r="AX95" s="1641"/>
      <c r="AY95" s="1703"/>
      <c r="AZ95" s="1453"/>
      <c r="BA95" s="1454"/>
      <c r="BB95" s="1455"/>
      <c r="BC95" s="1455"/>
      <c r="BD95" s="1455"/>
      <c r="BE95" s="1455"/>
      <c r="BF95" s="1455"/>
      <c r="BG95" s="1455"/>
      <c r="BH95" s="1455"/>
      <c r="BI95" s="1455"/>
      <c r="BJ95" s="1455"/>
      <c r="BK95" s="1455"/>
      <c r="BL95" s="1455"/>
      <c r="BM95" s="1455"/>
      <c r="BN95" s="1455"/>
      <c r="BO95" s="1455"/>
      <c r="BP95" s="1455"/>
      <c r="BQ95" s="1455"/>
      <c r="BR95" s="1455"/>
      <c r="BS95" s="1455"/>
      <c r="BT95" s="1455"/>
      <c r="BU95" s="1455"/>
      <c r="BV95" s="1455"/>
      <c r="BW95" s="1455"/>
      <c r="BX95" s="1455"/>
      <c r="BY95" s="1455"/>
      <c r="BZ95" s="1455"/>
      <c r="CA95" s="1455"/>
      <c r="CB95" s="1455"/>
      <c r="CC95" s="1455"/>
      <c r="CD95" s="1455"/>
      <c r="CE95" s="1455"/>
      <c r="CF95" s="1455"/>
      <c r="CG95" s="1455"/>
      <c r="CH95" s="1455"/>
      <c r="CI95" s="1455"/>
      <c r="CJ95" s="1455"/>
      <c r="CK95" s="1455"/>
      <c r="CL95" s="1455"/>
      <c r="CM95" s="1455"/>
      <c r="CN95" s="1455"/>
      <c r="CO95" s="1455"/>
      <c r="CP95" s="1455"/>
      <c r="CQ95" s="1455"/>
      <c r="CR95" s="1455"/>
      <c r="CS95" s="1455"/>
      <c r="CT95" s="1455"/>
      <c r="CU95" s="1455"/>
      <c r="CV95" s="1455"/>
      <c r="CW95" s="1455"/>
      <c r="CX95" s="1455"/>
      <c r="CY95" s="1455"/>
      <c r="CZ95" s="1455"/>
      <c r="DA95" s="1455"/>
      <c r="DB95" s="1455"/>
      <c r="DC95" s="1455"/>
      <c r="DD95" s="1455"/>
      <c r="DE95" s="1455"/>
      <c r="DF95" s="1455"/>
      <c r="DG95" s="1455"/>
      <c r="DH95" s="1455"/>
      <c r="DI95" s="1455"/>
      <c r="DJ95" s="1455"/>
      <c r="DK95" s="1455"/>
      <c r="DL95" s="1455"/>
      <c r="DM95" s="1455"/>
      <c r="DN95" s="1455"/>
      <c r="DO95" s="1455"/>
      <c r="DP95" s="1455"/>
      <c r="DQ95" s="1455"/>
      <c r="DR95" s="1455"/>
      <c r="DS95" s="1455"/>
      <c r="DT95" s="1455"/>
      <c r="DU95" s="1455"/>
      <c r="DV95" s="1455"/>
      <c r="DW95" s="1455"/>
      <c r="DX95" s="1455"/>
      <c r="DY95" s="1455"/>
      <c r="DZ95" s="1455"/>
      <c r="EA95" s="1455"/>
      <c r="EB95" s="1455"/>
      <c r="EC95" s="1455"/>
      <c r="ED95" s="1455"/>
      <c r="EE95" s="1455"/>
      <c r="EF95" s="1455"/>
      <c r="EG95" s="1455"/>
      <c r="EH95" s="1455"/>
      <c r="EI95" s="1455"/>
      <c r="EJ95" s="1455"/>
      <c r="EK95" s="1455"/>
      <c r="EL95" s="1455"/>
      <c r="EM95" s="1455"/>
      <c r="EN95" s="1455"/>
      <c r="EO95" s="1455"/>
      <c r="EP95" s="1455"/>
      <c r="EQ95" s="1455"/>
      <c r="ER95" s="1455"/>
      <c r="ES95" s="1455"/>
      <c r="ET95" s="1455"/>
      <c r="EU95" s="1455"/>
      <c r="EV95" s="1455"/>
      <c r="EW95" s="1455"/>
      <c r="EX95" s="1455"/>
      <c r="EY95" s="1455"/>
      <c r="EZ95" s="1455"/>
      <c r="FA95" s="1455"/>
      <c r="FB95" s="1455"/>
      <c r="FC95" s="1455"/>
      <c r="FD95" s="1455"/>
      <c r="FE95" s="1455"/>
      <c r="FF95" s="1455"/>
      <c r="FG95" s="1455"/>
      <c r="FH95" s="1455"/>
      <c r="FI95" s="1455"/>
      <c r="FJ95" s="1455"/>
      <c r="FK95" s="1455"/>
      <c r="FL95" s="1455"/>
      <c r="FM95" s="1455"/>
      <c r="FN95" s="1455"/>
      <c r="FO95" s="1455"/>
      <c r="FP95" s="1455"/>
      <c r="FQ95" s="1455"/>
      <c r="FR95" s="1455"/>
      <c r="FS95" s="1455"/>
      <c r="FT95" s="1455"/>
      <c r="FU95" s="1455"/>
      <c r="FV95" s="1455"/>
      <c r="FW95" s="1455"/>
      <c r="FX95" s="1455"/>
      <c r="FY95" s="1455"/>
      <c r="FZ95" s="1455"/>
      <c r="GA95" s="1455"/>
      <c r="GB95" s="1455"/>
      <c r="GC95" s="1455"/>
      <c r="GD95" s="1455"/>
      <c r="GE95" s="1455"/>
      <c r="GF95" s="1455"/>
      <c r="GG95" s="1455"/>
      <c r="GH95" s="1455"/>
      <c r="GI95" s="1455"/>
      <c r="GJ95" s="1455"/>
      <c r="GK95" s="1455"/>
      <c r="GL95" s="1455"/>
      <c r="GM95" s="1455"/>
      <c r="GN95" s="1455"/>
      <c r="GO95" s="1455"/>
      <c r="GP95" s="1455"/>
      <c r="GQ95" s="1455"/>
      <c r="GR95" s="1455"/>
      <c r="GS95" s="1455"/>
      <c r="GT95" s="1455"/>
      <c r="GU95" s="1455"/>
      <c r="GV95" s="1455"/>
      <c r="GW95" s="1455"/>
      <c r="GX95" s="1455"/>
      <c r="GY95" s="1455"/>
      <c r="GZ95" s="1455"/>
      <c r="HA95" s="1455"/>
      <c r="HB95" s="1455"/>
      <c r="HC95" s="1455"/>
      <c r="HD95" s="1455"/>
      <c r="HE95" s="1455"/>
      <c r="HF95" s="1455"/>
      <c r="HG95" s="1455"/>
      <c r="HH95" s="1455"/>
      <c r="HI95" s="1455"/>
      <c r="HJ95" s="1455"/>
      <c r="HK95" s="1455"/>
      <c r="HL95" s="1455"/>
      <c r="HM95" s="1455"/>
      <c r="HN95" s="1455"/>
      <c r="HO95" s="1455"/>
      <c r="HP95" s="1455"/>
      <c r="HQ95" s="1455"/>
      <c r="HR95" s="1455"/>
      <c r="HS95" s="1455"/>
      <c r="HT95" s="1455"/>
      <c r="HU95" s="1455"/>
      <c r="HV95" s="1455"/>
      <c r="HW95" s="1455"/>
      <c r="HX95" s="1455"/>
      <c r="HY95" s="1455"/>
      <c r="HZ95" s="1455"/>
      <c r="IA95" s="1455"/>
      <c r="IB95" s="1455"/>
      <c r="IC95" s="1455"/>
      <c r="ID95" s="1455"/>
      <c r="IE95" s="1455"/>
      <c r="IF95" s="1455"/>
      <c r="IG95" s="1455"/>
      <c r="IH95" s="1455"/>
      <c r="II95" s="1455"/>
      <c r="IJ95" s="1455"/>
      <c r="IK95" s="1455"/>
      <c r="IL95" s="1455"/>
      <c r="IM95" s="1455"/>
      <c r="IN95" s="1455"/>
      <c r="IO95" s="1455"/>
      <c r="IP95" s="1455"/>
      <c r="IQ95" s="1455"/>
      <c r="IR95" s="1455"/>
      <c r="IS95" s="1455"/>
      <c r="IT95" s="1455"/>
      <c r="IU95" s="1455"/>
      <c r="IV95" s="1455"/>
      <c r="IW95" s="1455"/>
      <c r="IX95" s="1455"/>
      <c r="IY95" s="1455"/>
      <c r="IZ95" s="1455"/>
      <c r="JA95" s="1455"/>
      <c r="JB95" s="1455"/>
      <c r="JC95" s="1455"/>
      <c r="JD95" s="1455"/>
      <c r="JE95" s="1455"/>
      <c r="JF95" s="1455"/>
      <c r="JG95" s="1455"/>
      <c r="JH95" s="1455"/>
      <c r="JI95" s="1455"/>
      <c r="JJ95" s="1455"/>
      <c r="JK95" s="1455"/>
      <c r="JL95" s="1455"/>
      <c r="JM95" s="1455"/>
      <c r="JN95" s="1455"/>
      <c r="JO95" s="1455"/>
      <c r="JP95" s="1455"/>
      <c r="JQ95" s="1455"/>
      <c r="JR95" s="1455"/>
      <c r="JS95" s="1455"/>
      <c r="JT95" s="1455"/>
      <c r="JU95" s="1455"/>
      <c r="JV95" s="1455"/>
      <c r="JW95" s="1455"/>
      <c r="JX95" s="1455"/>
      <c r="JY95" s="1455"/>
      <c r="JZ95" s="1455"/>
      <c r="KA95" s="1455"/>
      <c r="KB95" s="1455"/>
      <c r="KC95" s="1455"/>
      <c r="KD95" s="1455"/>
      <c r="KE95" s="1455"/>
      <c r="KF95" s="1455"/>
      <c r="KG95" s="1455"/>
      <c r="KH95" s="1455"/>
      <c r="KI95" s="1455"/>
      <c r="KJ95" s="1455"/>
      <c r="KK95" s="1455"/>
      <c r="KL95" s="1455"/>
      <c r="KM95" s="1455"/>
      <c r="KN95" s="1455"/>
      <c r="KO95" s="1455"/>
      <c r="KP95" s="1455"/>
      <c r="KQ95" s="1455"/>
      <c r="KR95" s="1455"/>
      <c r="KS95" s="1455"/>
      <c r="KT95" s="1455"/>
      <c r="KU95" s="1455"/>
      <c r="KV95" s="1455"/>
      <c r="KW95" s="1455"/>
      <c r="KX95" s="1455"/>
      <c r="KY95" s="1455"/>
      <c r="KZ95" s="1455"/>
      <c r="LA95" s="1455"/>
      <c r="LB95" s="1455"/>
      <c r="LC95" s="1455"/>
      <c r="LD95" s="1455"/>
      <c r="LE95" s="1455"/>
      <c r="LF95" s="1455"/>
      <c r="LG95" s="1455"/>
      <c r="LH95" s="1467"/>
      <c r="LI95" s="1467"/>
      <c r="LJ95" s="1467"/>
      <c r="LK95" s="1467"/>
      <c r="LL95" s="1467"/>
      <c r="LM95" s="1467"/>
      <c r="LN95" s="1467"/>
      <c r="LO95" s="1645"/>
    </row>
    <row r="96" s="1482" customFormat="1" ht="58" customHeight="1" spans="1:327">
      <c r="A96" s="1513">
        <v>45910</v>
      </c>
      <c r="B96" s="1226" t="s">
        <v>713</v>
      </c>
      <c r="C96" s="1227" t="s">
        <v>115</v>
      </c>
      <c r="D96" s="1228">
        <v>4500179161</v>
      </c>
      <c r="E96" s="1229"/>
      <c r="F96" s="1228" t="s">
        <v>5084</v>
      </c>
      <c r="G96" s="1230" t="s">
        <v>5085</v>
      </c>
      <c r="H96" s="1230" t="s">
        <v>5085</v>
      </c>
      <c r="I96" s="1542" t="s">
        <v>5086</v>
      </c>
      <c r="J96" s="1543">
        <v>30048</v>
      </c>
      <c r="K96" s="1544">
        <v>0</v>
      </c>
      <c r="L96" s="1544">
        <v>24</v>
      </c>
      <c r="M96" s="1545">
        <f t="shared" si="20"/>
        <v>1252</v>
      </c>
      <c r="N96" s="1274">
        <v>45975</v>
      </c>
      <c r="O96" s="1274">
        <v>45971</v>
      </c>
      <c r="P96" s="1546" t="s">
        <v>5045</v>
      </c>
      <c r="Q96" s="1570" t="s">
        <v>78</v>
      </c>
      <c r="R96" s="1577">
        <f>11232+18816</f>
        <v>30048</v>
      </c>
      <c r="S96" s="1577">
        <f t="shared" si="19"/>
        <v>0</v>
      </c>
      <c r="T96" s="1575"/>
      <c r="U96" s="1571" t="s">
        <v>829</v>
      </c>
      <c r="V96" s="1572" t="s">
        <v>5067</v>
      </c>
      <c r="W96" s="1572" t="s">
        <v>168</v>
      </c>
      <c r="X96" s="1573">
        <v>45950</v>
      </c>
      <c r="Y96" s="1595" t="s">
        <v>88</v>
      </c>
      <c r="Z96" s="1573" t="s">
        <v>88</v>
      </c>
      <c r="AA96" s="1596" t="s">
        <v>2627</v>
      </c>
      <c r="AB96" s="1595"/>
      <c r="AC96" s="1597" t="s">
        <v>5087</v>
      </c>
      <c r="AD96" s="1358" t="s">
        <v>172</v>
      </c>
      <c r="AE96" s="1598">
        <v>1.27</v>
      </c>
      <c r="AF96" s="1599">
        <f t="shared" si="42"/>
        <v>38160.96</v>
      </c>
      <c r="AG96" s="1612" t="s">
        <v>5069</v>
      </c>
      <c r="AH96" s="1613" t="s">
        <v>81</v>
      </c>
      <c r="AI96" s="1613" t="s">
        <v>3815</v>
      </c>
      <c r="AJ96" s="1613"/>
      <c r="AK96" s="1614">
        <f>J96</f>
        <v>30048</v>
      </c>
      <c r="AL96" s="1615">
        <f>J96/24</f>
        <v>1252</v>
      </c>
      <c r="AM96" s="1615"/>
      <c r="AN96" s="1615"/>
      <c r="AO96" s="1615"/>
      <c r="AP96" s="1615" t="s">
        <v>1519</v>
      </c>
      <c r="AQ96" s="1623"/>
      <c r="AR96" s="1615">
        <f>J96</f>
        <v>30048</v>
      </c>
      <c r="AS96" s="1624"/>
      <c r="AT96" s="1625"/>
      <c r="AU96" s="1625"/>
      <c r="AV96" s="1625"/>
      <c r="AW96" s="1640">
        <f>J96</f>
        <v>30048</v>
      </c>
      <c r="AX96" s="1641"/>
      <c r="AY96" s="1703"/>
      <c r="AZ96" s="1453"/>
      <c r="BA96" s="1454"/>
      <c r="BB96" s="1455"/>
      <c r="BC96" s="1455"/>
      <c r="BD96" s="1455"/>
      <c r="BE96" s="1455"/>
      <c r="BF96" s="1455"/>
      <c r="BG96" s="1455"/>
      <c r="BH96" s="1455"/>
      <c r="BI96" s="1455"/>
      <c r="BJ96" s="1455"/>
      <c r="BK96" s="1455"/>
      <c r="BL96" s="1455"/>
      <c r="BM96" s="1455"/>
      <c r="BN96" s="1455"/>
      <c r="BO96" s="1455"/>
      <c r="BP96" s="1455"/>
      <c r="BQ96" s="1455"/>
      <c r="BR96" s="1455"/>
      <c r="BS96" s="1455"/>
      <c r="BT96" s="1455"/>
      <c r="BU96" s="1455"/>
      <c r="BV96" s="1455"/>
      <c r="BW96" s="1455"/>
      <c r="BX96" s="1455"/>
      <c r="BY96" s="1455"/>
      <c r="BZ96" s="1455"/>
      <c r="CA96" s="1455"/>
      <c r="CB96" s="1455"/>
      <c r="CC96" s="1455"/>
      <c r="CD96" s="1455"/>
      <c r="CE96" s="1455"/>
      <c r="CF96" s="1455"/>
      <c r="CG96" s="1455"/>
      <c r="CH96" s="1455"/>
      <c r="CI96" s="1455"/>
      <c r="CJ96" s="1455"/>
      <c r="CK96" s="1455"/>
      <c r="CL96" s="1455"/>
      <c r="CM96" s="1455"/>
      <c r="CN96" s="1455"/>
      <c r="CO96" s="1455"/>
      <c r="CP96" s="1455"/>
      <c r="CQ96" s="1455"/>
      <c r="CR96" s="1455"/>
      <c r="CS96" s="1455"/>
      <c r="CT96" s="1455"/>
      <c r="CU96" s="1455"/>
      <c r="CV96" s="1455"/>
      <c r="CW96" s="1455"/>
      <c r="CX96" s="1455"/>
      <c r="CY96" s="1455"/>
      <c r="CZ96" s="1455"/>
      <c r="DA96" s="1455"/>
      <c r="DB96" s="1455"/>
      <c r="DC96" s="1455"/>
      <c r="DD96" s="1455"/>
      <c r="DE96" s="1455"/>
      <c r="DF96" s="1455"/>
      <c r="DG96" s="1455"/>
      <c r="DH96" s="1455"/>
      <c r="DI96" s="1455"/>
      <c r="DJ96" s="1455"/>
      <c r="DK96" s="1455"/>
      <c r="DL96" s="1455"/>
      <c r="DM96" s="1455"/>
      <c r="DN96" s="1455"/>
      <c r="DO96" s="1455"/>
      <c r="DP96" s="1455"/>
      <c r="DQ96" s="1455"/>
      <c r="DR96" s="1455"/>
      <c r="DS96" s="1455"/>
      <c r="DT96" s="1455"/>
      <c r="DU96" s="1455"/>
      <c r="DV96" s="1455"/>
      <c r="DW96" s="1455"/>
      <c r="DX96" s="1455"/>
      <c r="DY96" s="1455"/>
      <c r="DZ96" s="1455"/>
      <c r="EA96" s="1455"/>
      <c r="EB96" s="1455"/>
      <c r="EC96" s="1455"/>
      <c r="ED96" s="1455"/>
      <c r="EE96" s="1455"/>
      <c r="EF96" s="1455"/>
      <c r="EG96" s="1455"/>
      <c r="EH96" s="1455"/>
      <c r="EI96" s="1455"/>
      <c r="EJ96" s="1455"/>
      <c r="EK96" s="1455"/>
      <c r="EL96" s="1455"/>
      <c r="EM96" s="1455"/>
      <c r="EN96" s="1455"/>
      <c r="EO96" s="1455"/>
      <c r="EP96" s="1455"/>
      <c r="EQ96" s="1455"/>
      <c r="ER96" s="1455"/>
      <c r="ES96" s="1455"/>
      <c r="ET96" s="1455"/>
      <c r="EU96" s="1455"/>
      <c r="EV96" s="1455"/>
      <c r="EW96" s="1455"/>
      <c r="EX96" s="1455"/>
      <c r="EY96" s="1455"/>
      <c r="EZ96" s="1455"/>
      <c r="FA96" s="1455"/>
      <c r="FB96" s="1455"/>
      <c r="FC96" s="1455"/>
      <c r="FD96" s="1455"/>
      <c r="FE96" s="1455"/>
      <c r="FF96" s="1455"/>
      <c r="FG96" s="1455"/>
      <c r="FH96" s="1455"/>
      <c r="FI96" s="1455"/>
      <c r="FJ96" s="1455"/>
      <c r="FK96" s="1455"/>
      <c r="FL96" s="1455"/>
      <c r="FM96" s="1455"/>
      <c r="FN96" s="1455"/>
      <c r="FO96" s="1455"/>
      <c r="FP96" s="1455"/>
      <c r="FQ96" s="1455"/>
      <c r="FR96" s="1455"/>
      <c r="FS96" s="1455"/>
      <c r="FT96" s="1455"/>
      <c r="FU96" s="1455"/>
      <c r="FV96" s="1455"/>
      <c r="FW96" s="1455"/>
      <c r="FX96" s="1455"/>
      <c r="FY96" s="1455"/>
      <c r="FZ96" s="1455"/>
      <c r="GA96" s="1455"/>
      <c r="GB96" s="1455"/>
      <c r="GC96" s="1455"/>
      <c r="GD96" s="1455"/>
      <c r="GE96" s="1455"/>
      <c r="GF96" s="1455"/>
      <c r="GG96" s="1455"/>
      <c r="GH96" s="1455"/>
      <c r="GI96" s="1455"/>
      <c r="GJ96" s="1455"/>
      <c r="GK96" s="1455"/>
      <c r="GL96" s="1455"/>
      <c r="GM96" s="1455"/>
      <c r="GN96" s="1455"/>
      <c r="GO96" s="1455"/>
      <c r="GP96" s="1455"/>
      <c r="GQ96" s="1455"/>
      <c r="GR96" s="1455"/>
      <c r="GS96" s="1455"/>
      <c r="GT96" s="1455"/>
      <c r="GU96" s="1455"/>
      <c r="GV96" s="1455"/>
      <c r="GW96" s="1455"/>
      <c r="GX96" s="1455"/>
      <c r="GY96" s="1455"/>
      <c r="GZ96" s="1455"/>
      <c r="HA96" s="1455"/>
      <c r="HB96" s="1455"/>
      <c r="HC96" s="1455"/>
      <c r="HD96" s="1455"/>
      <c r="HE96" s="1455"/>
      <c r="HF96" s="1455"/>
      <c r="HG96" s="1455"/>
      <c r="HH96" s="1455"/>
      <c r="HI96" s="1455"/>
      <c r="HJ96" s="1455"/>
      <c r="HK96" s="1455"/>
      <c r="HL96" s="1455"/>
      <c r="HM96" s="1455"/>
      <c r="HN96" s="1455"/>
      <c r="HO96" s="1455"/>
      <c r="HP96" s="1455"/>
      <c r="HQ96" s="1455"/>
      <c r="HR96" s="1455"/>
      <c r="HS96" s="1455"/>
      <c r="HT96" s="1455"/>
      <c r="HU96" s="1455"/>
      <c r="HV96" s="1455"/>
      <c r="HW96" s="1455"/>
      <c r="HX96" s="1455"/>
      <c r="HY96" s="1455"/>
      <c r="HZ96" s="1455"/>
      <c r="IA96" s="1455"/>
      <c r="IB96" s="1455"/>
      <c r="IC96" s="1455"/>
      <c r="ID96" s="1455"/>
      <c r="IE96" s="1455"/>
      <c r="IF96" s="1455"/>
      <c r="IG96" s="1455"/>
      <c r="IH96" s="1455"/>
      <c r="II96" s="1455"/>
      <c r="IJ96" s="1455"/>
      <c r="IK96" s="1455"/>
      <c r="IL96" s="1455"/>
      <c r="IM96" s="1455"/>
      <c r="IN96" s="1455"/>
      <c r="IO96" s="1455"/>
      <c r="IP96" s="1455"/>
      <c r="IQ96" s="1455"/>
      <c r="IR96" s="1455"/>
      <c r="IS96" s="1455"/>
      <c r="IT96" s="1455"/>
      <c r="IU96" s="1455"/>
      <c r="IV96" s="1455"/>
      <c r="IW96" s="1455"/>
      <c r="IX96" s="1455"/>
      <c r="IY96" s="1455"/>
      <c r="IZ96" s="1455"/>
      <c r="JA96" s="1455"/>
      <c r="JB96" s="1455"/>
      <c r="JC96" s="1455"/>
      <c r="JD96" s="1455"/>
      <c r="JE96" s="1455"/>
      <c r="JF96" s="1455"/>
      <c r="JG96" s="1455"/>
      <c r="JH96" s="1455"/>
      <c r="JI96" s="1455"/>
      <c r="JJ96" s="1455"/>
      <c r="JK96" s="1455"/>
      <c r="JL96" s="1455"/>
      <c r="JM96" s="1455"/>
      <c r="JN96" s="1455"/>
      <c r="JO96" s="1455"/>
      <c r="JP96" s="1455"/>
      <c r="JQ96" s="1455"/>
      <c r="JR96" s="1455"/>
      <c r="JS96" s="1455"/>
      <c r="JT96" s="1455"/>
      <c r="JU96" s="1455"/>
      <c r="JV96" s="1455"/>
      <c r="JW96" s="1455"/>
      <c r="JX96" s="1455"/>
      <c r="JY96" s="1455"/>
      <c r="JZ96" s="1455"/>
      <c r="KA96" s="1455"/>
      <c r="KB96" s="1455"/>
      <c r="KC96" s="1455"/>
      <c r="KD96" s="1455"/>
      <c r="KE96" s="1455"/>
      <c r="KF96" s="1455"/>
      <c r="KG96" s="1455"/>
      <c r="KH96" s="1455"/>
      <c r="KI96" s="1455"/>
      <c r="KJ96" s="1455"/>
      <c r="KK96" s="1455"/>
      <c r="KL96" s="1455"/>
      <c r="KM96" s="1455"/>
      <c r="KN96" s="1455"/>
      <c r="KO96" s="1455"/>
      <c r="KP96" s="1455"/>
      <c r="KQ96" s="1455"/>
      <c r="KR96" s="1455"/>
      <c r="KS96" s="1455"/>
      <c r="KT96" s="1455"/>
      <c r="KU96" s="1455"/>
      <c r="KV96" s="1455"/>
      <c r="KW96" s="1455"/>
      <c r="KX96" s="1455"/>
      <c r="KY96" s="1455"/>
      <c r="KZ96" s="1455"/>
      <c r="LA96" s="1455"/>
      <c r="LB96" s="1455"/>
      <c r="LC96" s="1455"/>
      <c r="LD96" s="1455"/>
      <c r="LE96" s="1455"/>
      <c r="LF96" s="1455"/>
      <c r="LG96" s="1455"/>
      <c r="LH96" s="1467"/>
      <c r="LI96" s="1467"/>
      <c r="LJ96" s="1467"/>
      <c r="LK96" s="1467"/>
      <c r="LL96" s="1467"/>
      <c r="LM96" s="1467"/>
      <c r="LN96" s="1467"/>
      <c r="LO96" s="1645"/>
    </row>
    <row r="97" s="1482" customFormat="1" ht="45" customHeight="1" spans="1:327">
      <c r="A97" s="1513">
        <v>45930</v>
      </c>
      <c r="B97" s="1226" t="s">
        <v>3102</v>
      </c>
      <c r="C97" s="1227" t="s">
        <v>342</v>
      </c>
      <c r="D97" s="1228">
        <v>4500181128</v>
      </c>
      <c r="E97" s="1229" t="s">
        <v>3103</v>
      </c>
      <c r="F97" s="1228" t="s">
        <v>5088</v>
      </c>
      <c r="G97" s="1230" t="s">
        <v>4884</v>
      </c>
      <c r="H97" s="1230" t="s">
        <v>5089</v>
      </c>
      <c r="I97" s="1538" t="s">
        <v>4885</v>
      </c>
      <c r="J97" s="1543">
        <v>648</v>
      </c>
      <c r="K97" s="1544">
        <v>0</v>
      </c>
      <c r="L97" s="1544">
        <v>24</v>
      </c>
      <c r="M97" s="1545">
        <f t="shared" si="20"/>
        <v>27</v>
      </c>
      <c r="N97" s="1274">
        <v>45975</v>
      </c>
      <c r="O97" s="1274">
        <v>45973</v>
      </c>
      <c r="P97" s="1546"/>
      <c r="Q97" s="1570" t="s">
        <v>78</v>
      </c>
      <c r="R97" s="1577">
        <v>648</v>
      </c>
      <c r="S97" s="1577">
        <f t="shared" si="19"/>
        <v>0</v>
      </c>
      <c r="T97" s="1575"/>
      <c r="U97" s="1571" t="s">
        <v>829</v>
      </c>
      <c r="V97" s="1572" t="s">
        <v>5090</v>
      </c>
      <c r="W97" s="1572" t="s">
        <v>111</v>
      </c>
      <c r="X97" s="1573" t="s">
        <v>704</v>
      </c>
      <c r="Y97" s="1595" t="s">
        <v>287</v>
      </c>
      <c r="Z97" s="1573">
        <v>45952</v>
      </c>
      <c r="AA97" s="1596" t="s">
        <v>5091</v>
      </c>
      <c r="AB97" s="1595"/>
      <c r="AC97" s="1597" t="s">
        <v>5092</v>
      </c>
      <c r="AD97" s="1358" t="s">
        <v>3110</v>
      </c>
      <c r="AE97" s="1598">
        <v>6.49</v>
      </c>
      <c r="AF97" s="1599">
        <f t="shared" si="42"/>
        <v>4205.52</v>
      </c>
      <c r="AG97" s="1612"/>
      <c r="AH97" s="1613" t="s">
        <v>81</v>
      </c>
      <c r="AI97" s="1613">
        <v>5</v>
      </c>
      <c r="AJ97" s="1613">
        <f>J97*5</f>
        <v>3240</v>
      </c>
      <c r="AK97" s="1614"/>
      <c r="AL97" s="1615"/>
      <c r="AM97" s="1615"/>
      <c r="AN97" s="1615"/>
      <c r="AO97" s="1615"/>
      <c r="AP97" s="1615" t="s">
        <v>63</v>
      </c>
      <c r="AQ97" s="1623">
        <f>J97*5</f>
        <v>3240</v>
      </c>
      <c r="AR97" s="1615"/>
      <c r="AS97" s="1624">
        <f>J97/1</f>
        <v>648</v>
      </c>
      <c r="AT97" s="1625">
        <f>J97/1</f>
        <v>648</v>
      </c>
      <c r="AU97" s="1625">
        <f>J97/1</f>
        <v>648</v>
      </c>
      <c r="AV97" s="1625">
        <f>J97/1</f>
        <v>648</v>
      </c>
      <c r="AW97" s="1640">
        <f>J97/1</f>
        <v>648</v>
      </c>
      <c r="AX97" s="1641" t="s">
        <v>4870</v>
      </c>
      <c r="AY97" s="1625" t="s">
        <v>4870</v>
      </c>
      <c r="AZ97" s="1453"/>
      <c r="BA97" s="1454"/>
      <c r="BB97" s="1455"/>
      <c r="BC97" s="1455"/>
      <c r="BD97" s="1455"/>
      <c r="BE97" s="1455"/>
      <c r="BF97" s="1455"/>
      <c r="BG97" s="1455"/>
      <c r="BH97" s="1455"/>
      <c r="BI97" s="1455"/>
      <c r="BJ97" s="1455"/>
      <c r="BK97" s="1455"/>
      <c r="BL97" s="1455"/>
      <c r="BM97" s="1455"/>
      <c r="BN97" s="1455"/>
      <c r="BO97" s="1455"/>
      <c r="BP97" s="1455"/>
      <c r="BQ97" s="1455"/>
      <c r="BR97" s="1455"/>
      <c r="BS97" s="1455"/>
      <c r="BT97" s="1455"/>
      <c r="BU97" s="1455"/>
      <c r="BV97" s="1455"/>
      <c r="BW97" s="1455"/>
      <c r="BX97" s="1455"/>
      <c r="BY97" s="1455"/>
      <c r="BZ97" s="1455"/>
      <c r="CA97" s="1455"/>
      <c r="CB97" s="1455"/>
      <c r="CC97" s="1455"/>
      <c r="CD97" s="1455"/>
      <c r="CE97" s="1455"/>
      <c r="CF97" s="1455"/>
      <c r="CG97" s="1455"/>
      <c r="CH97" s="1455"/>
      <c r="CI97" s="1455"/>
      <c r="CJ97" s="1455"/>
      <c r="CK97" s="1455"/>
      <c r="CL97" s="1455"/>
      <c r="CM97" s="1455"/>
      <c r="CN97" s="1455"/>
      <c r="CO97" s="1455"/>
      <c r="CP97" s="1455"/>
      <c r="CQ97" s="1455"/>
      <c r="CR97" s="1455"/>
      <c r="CS97" s="1455"/>
      <c r="CT97" s="1455"/>
      <c r="CU97" s="1455"/>
      <c r="CV97" s="1455"/>
      <c r="CW97" s="1455"/>
      <c r="CX97" s="1455"/>
      <c r="CY97" s="1455"/>
      <c r="CZ97" s="1455"/>
      <c r="DA97" s="1455"/>
      <c r="DB97" s="1455"/>
      <c r="DC97" s="1455"/>
      <c r="DD97" s="1455"/>
      <c r="DE97" s="1455"/>
      <c r="DF97" s="1455"/>
      <c r="DG97" s="1455"/>
      <c r="DH97" s="1455"/>
      <c r="DI97" s="1455"/>
      <c r="DJ97" s="1455"/>
      <c r="DK97" s="1455"/>
      <c r="DL97" s="1455"/>
      <c r="DM97" s="1455"/>
      <c r="DN97" s="1455"/>
      <c r="DO97" s="1455"/>
      <c r="DP97" s="1455"/>
      <c r="DQ97" s="1455"/>
      <c r="DR97" s="1455"/>
      <c r="DS97" s="1455"/>
      <c r="DT97" s="1455"/>
      <c r="DU97" s="1455"/>
      <c r="DV97" s="1455"/>
      <c r="DW97" s="1455"/>
      <c r="DX97" s="1455"/>
      <c r="DY97" s="1455"/>
      <c r="DZ97" s="1455"/>
      <c r="EA97" s="1455"/>
      <c r="EB97" s="1455"/>
      <c r="EC97" s="1455"/>
      <c r="ED97" s="1455"/>
      <c r="EE97" s="1455"/>
      <c r="EF97" s="1455"/>
      <c r="EG97" s="1455"/>
      <c r="EH97" s="1455"/>
      <c r="EI97" s="1455"/>
      <c r="EJ97" s="1455"/>
      <c r="EK97" s="1455"/>
      <c r="EL97" s="1455"/>
      <c r="EM97" s="1455"/>
      <c r="EN97" s="1455"/>
      <c r="EO97" s="1455"/>
      <c r="EP97" s="1455"/>
      <c r="EQ97" s="1455"/>
      <c r="ER97" s="1455"/>
      <c r="ES97" s="1455"/>
      <c r="ET97" s="1455"/>
      <c r="EU97" s="1455"/>
      <c r="EV97" s="1455"/>
      <c r="EW97" s="1455"/>
      <c r="EX97" s="1455"/>
      <c r="EY97" s="1455"/>
      <c r="EZ97" s="1455"/>
      <c r="FA97" s="1455"/>
      <c r="FB97" s="1455"/>
      <c r="FC97" s="1455"/>
      <c r="FD97" s="1455"/>
      <c r="FE97" s="1455"/>
      <c r="FF97" s="1455"/>
      <c r="FG97" s="1455"/>
      <c r="FH97" s="1455"/>
      <c r="FI97" s="1455"/>
      <c r="FJ97" s="1455"/>
      <c r="FK97" s="1455"/>
      <c r="FL97" s="1455"/>
      <c r="FM97" s="1455"/>
      <c r="FN97" s="1455"/>
      <c r="FO97" s="1455"/>
      <c r="FP97" s="1455"/>
      <c r="FQ97" s="1455"/>
      <c r="FR97" s="1455"/>
      <c r="FS97" s="1455"/>
      <c r="FT97" s="1455"/>
      <c r="FU97" s="1455"/>
      <c r="FV97" s="1455"/>
      <c r="FW97" s="1455"/>
      <c r="FX97" s="1455"/>
      <c r="FY97" s="1455"/>
      <c r="FZ97" s="1455"/>
      <c r="GA97" s="1455"/>
      <c r="GB97" s="1455"/>
      <c r="GC97" s="1455"/>
      <c r="GD97" s="1455"/>
      <c r="GE97" s="1455"/>
      <c r="GF97" s="1455"/>
      <c r="GG97" s="1455"/>
      <c r="GH97" s="1455"/>
      <c r="GI97" s="1455"/>
      <c r="GJ97" s="1455"/>
      <c r="GK97" s="1455"/>
      <c r="GL97" s="1455"/>
      <c r="GM97" s="1455"/>
      <c r="GN97" s="1455"/>
      <c r="GO97" s="1455"/>
      <c r="GP97" s="1455"/>
      <c r="GQ97" s="1455"/>
      <c r="GR97" s="1455"/>
      <c r="GS97" s="1455"/>
      <c r="GT97" s="1455"/>
      <c r="GU97" s="1455"/>
      <c r="GV97" s="1455"/>
      <c r="GW97" s="1455"/>
      <c r="GX97" s="1455"/>
      <c r="GY97" s="1455"/>
      <c r="GZ97" s="1455"/>
      <c r="HA97" s="1455"/>
      <c r="HB97" s="1455"/>
      <c r="HC97" s="1455"/>
      <c r="HD97" s="1455"/>
      <c r="HE97" s="1455"/>
      <c r="HF97" s="1455"/>
      <c r="HG97" s="1455"/>
      <c r="HH97" s="1455"/>
      <c r="HI97" s="1455"/>
      <c r="HJ97" s="1455"/>
      <c r="HK97" s="1455"/>
      <c r="HL97" s="1455"/>
      <c r="HM97" s="1455"/>
      <c r="HN97" s="1455"/>
      <c r="HO97" s="1455"/>
      <c r="HP97" s="1455"/>
      <c r="HQ97" s="1455"/>
      <c r="HR97" s="1455"/>
      <c r="HS97" s="1455"/>
      <c r="HT97" s="1455"/>
      <c r="HU97" s="1455"/>
      <c r="HV97" s="1455"/>
      <c r="HW97" s="1455"/>
      <c r="HX97" s="1455"/>
      <c r="HY97" s="1455"/>
      <c r="HZ97" s="1455"/>
      <c r="IA97" s="1455"/>
      <c r="IB97" s="1455"/>
      <c r="IC97" s="1455"/>
      <c r="ID97" s="1455"/>
      <c r="IE97" s="1455"/>
      <c r="IF97" s="1455"/>
      <c r="IG97" s="1455"/>
      <c r="IH97" s="1455"/>
      <c r="II97" s="1455"/>
      <c r="IJ97" s="1455"/>
      <c r="IK97" s="1455"/>
      <c r="IL97" s="1455"/>
      <c r="IM97" s="1455"/>
      <c r="IN97" s="1455"/>
      <c r="IO97" s="1455"/>
      <c r="IP97" s="1455"/>
      <c r="IQ97" s="1455"/>
      <c r="IR97" s="1455"/>
      <c r="IS97" s="1455"/>
      <c r="IT97" s="1455"/>
      <c r="IU97" s="1455"/>
      <c r="IV97" s="1455"/>
      <c r="IW97" s="1455"/>
      <c r="IX97" s="1455"/>
      <c r="IY97" s="1455"/>
      <c r="IZ97" s="1455"/>
      <c r="JA97" s="1455"/>
      <c r="JB97" s="1455"/>
      <c r="JC97" s="1455"/>
      <c r="JD97" s="1455"/>
      <c r="JE97" s="1455"/>
      <c r="JF97" s="1455"/>
      <c r="JG97" s="1455"/>
      <c r="JH97" s="1455"/>
      <c r="JI97" s="1455"/>
      <c r="JJ97" s="1455"/>
      <c r="JK97" s="1455"/>
      <c r="JL97" s="1455"/>
      <c r="JM97" s="1455"/>
      <c r="JN97" s="1455"/>
      <c r="JO97" s="1455"/>
      <c r="JP97" s="1455"/>
      <c r="JQ97" s="1455"/>
      <c r="JR97" s="1455"/>
      <c r="JS97" s="1455"/>
      <c r="JT97" s="1455"/>
      <c r="JU97" s="1455"/>
      <c r="JV97" s="1455"/>
      <c r="JW97" s="1455"/>
      <c r="JX97" s="1455"/>
      <c r="JY97" s="1455"/>
      <c r="JZ97" s="1455"/>
      <c r="KA97" s="1455"/>
      <c r="KB97" s="1455"/>
      <c r="KC97" s="1455"/>
      <c r="KD97" s="1455"/>
      <c r="KE97" s="1455"/>
      <c r="KF97" s="1455"/>
      <c r="KG97" s="1455"/>
      <c r="KH97" s="1455"/>
      <c r="KI97" s="1455"/>
      <c r="KJ97" s="1455"/>
      <c r="KK97" s="1455"/>
      <c r="KL97" s="1455"/>
      <c r="KM97" s="1455"/>
      <c r="KN97" s="1455"/>
      <c r="KO97" s="1455"/>
      <c r="KP97" s="1455"/>
      <c r="KQ97" s="1455"/>
      <c r="KR97" s="1455"/>
      <c r="KS97" s="1455"/>
      <c r="KT97" s="1455"/>
      <c r="KU97" s="1455"/>
      <c r="KV97" s="1455"/>
      <c r="KW97" s="1455"/>
      <c r="KX97" s="1455"/>
      <c r="KY97" s="1455"/>
      <c r="KZ97" s="1455"/>
      <c r="LA97" s="1455"/>
      <c r="LB97" s="1455"/>
      <c r="LC97" s="1455"/>
      <c r="LD97" s="1455"/>
      <c r="LE97" s="1455"/>
      <c r="LF97" s="1455"/>
      <c r="LG97" s="1455"/>
      <c r="LH97" s="1467"/>
      <c r="LI97" s="1467"/>
      <c r="LJ97" s="1467"/>
      <c r="LK97" s="1467"/>
      <c r="LL97" s="1467"/>
      <c r="LM97" s="1467"/>
      <c r="LN97" s="1467"/>
      <c r="LO97" s="1645"/>
    </row>
    <row r="98" s="1483" customFormat="1" ht="47" customHeight="1" spans="1:327">
      <c r="A98" s="1648">
        <v>45946</v>
      </c>
      <c r="B98" s="1649" t="s">
        <v>326</v>
      </c>
      <c r="C98" s="1650" t="s">
        <v>295</v>
      </c>
      <c r="D98" s="1651">
        <v>4500182163</v>
      </c>
      <c r="E98" s="1652">
        <v>14873</v>
      </c>
      <c r="F98" s="1651" t="s">
        <v>5093</v>
      </c>
      <c r="G98" s="1653" t="s">
        <v>4780</v>
      </c>
      <c r="H98" s="1654" t="s">
        <v>4780</v>
      </c>
      <c r="I98" s="1666" t="s">
        <v>4765</v>
      </c>
      <c r="J98" s="1667">
        <v>336</v>
      </c>
      <c r="K98" s="1668">
        <v>0</v>
      </c>
      <c r="L98" s="1668">
        <v>24</v>
      </c>
      <c r="M98" s="1669">
        <f t="shared" si="20"/>
        <v>14</v>
      </c>
      <c r="N98" s="1670">
        <v>45989</v>
      </c>
      <c r="O98" s="1670">
        <v>45987</v>
      </c>
      <c r="P98" s="1671"/>
      <c r="Q98" s="1676" t="s">
        <v>78</v>
      </c>
      <c r="R98" s="1677">
        <v>336</v>
      </c>
      <c r="S98" s="1677">
        <f t="shared" si="19"/>
        <v>0</v>
      </c>
      <c r="T98" s="1678"/>
      <c r="U98" s="1679" t="s">
        <v>829</v>
      </c>
      <c r="V98" s="1680" t="s">
        <v>4487</v>
      </c>
      <c r="W98" s="1680" t="s">
        <v>111</v>
      </c>
      <c r="X98" s="1681">
        <v>45946</v>
      </c>
      <c r="Y98" s="1685" t="s">
        <v>88</v>
      </c>
      <c r="Z98" s="1681" t="s">
        <v>1535</v>
      </c>
      <c r="AA98" s="1686"/>
      <c r="AB98" s="1685"/>
      <c r="AC98" s="1687" t="s">
        <v>5094</v>
      </c>
      <c r="AD98" s="1688" t="s">
        <v>334</v>
      </c>
      <c r="AE98" s="1689">
        <v>1.274</v>
      </c>
      <c r="AF98" s="1690">
        <f t="shared" si="42"/>
        <v>428.064</v>
      </c>
      <c r="AG98" s="1695"/>
      <c r="AH98" s="1696" t="s">
        <v>81</v>
      </c>
      <c r="AI98" s="1696">
        <v>5</v>
      </c>
      <c r="AJ98" s="1696">
        <f t="shared" ref="AJ98:AJ119" si="43">J98</f>
        <v>336</v>
      </c>
      <c r="AK98" s="1697"/>
      <c r="AL98" s="1698">
        <f t="shared" ref="AL98:AL111" si="44">J98/24</f>
        <v>14</v>
      </c>
      <c r="AM98" s="1698"/>
      <c r="AN98" s="1698"/>
      <c r="AO98" s="1698"/>
      <c r="AP98" s="1698" t="s">
        <v>63</v>
      </c>
      <c r="AQ98" s="1700">
        <f>J98</f>
        <v>336</v>
      </c>
      <c r="AR98" s="1698"/>
      <c r="AS98" s="1701">
        <f t="shared" ref="AS98:AS103" si="45">J98/5</f>
        <v>67.2</v>
      </c>
      <c r="AT98" s="1702">
        <f t="shared" ref="AT98:AT103" si="46">J98/5</f>
        <v>67.2</v>
      </c>
      <c r="AU98" s="1702">
        <f t="shared" ref="AU98:AU103" si="47">J98/5</f>
        <v>67.2</v>
      </c>
      <c r="AV98" s="1702">
        <f t="shared" ref="AV98:AV103" si="48">J98/5</f>
        <v>67.2</v>
      </c>
      <c r="AW98" s="1704">
        <f t="shared" ref="AW98:AW103" si="49">J98/5</f>
        <v>67.2</v>
      </c>
      <c r="AX98" s="1705">
        <f t="shared" ref="AX98:AX103" si="50">J98*23/24/COUNT(AS98:AW98)</f>
        <v>64.4</v>
      </c>
      <c r="AY98" s="1706">
        <f t="shared" ref="AY98:AY103" si="51">J98/24/COUNT(AS98:AW98)</f>
        <v>2.8</v>
      </c>
      <c r="AZ98" s="1707"/>
      <c r="BA98" s="1708"/>
      <c r="BB98" s="1709"/>
      <c r="BC98" s="1709"/>
      <c r="BD98" s="1709"/>
      <c r="BE98" s="1709"/>
      <c r="BF98" s="1709"/>
      <c r="BG98" s="1709"/>
      <c r="BH98" s="1709"/>
      <c r="BI98" s="1709"/>
      <c r="BJ98" s="1709"/>
      <c r="BK98" s="1709"/>
      <c r="BL98" s="1709"/>
      <c r="BM98" s="1709"/>
      <c r="BN98" s="1709"/>
      <c r="BO98" s="1709"/>
      <c r="BP98" s="1709"/>
      <c r="BQ98" s="1709"/>
      <c r="BR98" s="1709"/>
      <c r="BS98" s="1709"/>
      <c r="BT98" s="1709"/>
      <c r="BU98" s="1709"/>
      <c r="BV98" s="1709"/>
      <c r="BW98" s="1709"/>
      <c r="BX98" s="1709"/>
      <c r="BY98" s="1709"/>
      <c r="BZ98" s="1709"/>
      <c r="CA98" s="1709"/>
      <c r="CB98" s="1709"/>
      <c r="CC98" s="1709"/>
      <c r="CD98" s="1709"/>
      <c r="CE98" s="1709"/>
      <c r="CF98" s="1709"/>
      <c r="CG98" s="1709"/>
      <c r="CH98" s="1709"/>
      <c r="CI98" s="1709"/>
      <c r="CJ98" s="1709"/>
      <c r="CK98" s="1709"/>
      <c r="CL98" s="1709"/>
      <c r="CM98" s="1709"/>
      <c r="CN98" s="1709"/>
      <c r="CO98" s="1709"/>
      <c r="CP98" s="1709"/>
      <c r="CQ98" s="1709"/>
      <c r="CR98" s="1709"/>
      <c r="CS98" s="1709"/>
      <c r="CT98" s="1709"/>
      <c r="CU98" s="1709"/>
      <c r="CV98" s="1709"/>
      <c r="CW98" s="1709"/>
      <c r="CX98" s="1709"/>
      <c r="CY98" s="1709"/>
      <c r="CZ98" s="1709"/>
      <c r="DA98" s="1709"/>
      <c r="DB98" s="1709"/>
      <c r="DC98" s="1709"/>
      <c r="DD98" s="1709"/>
      <c r="DE98" s="1709"/>
      <c r="DF98" s="1709"/>
      <c r="DG98" s="1709"/>
      <c r="DH98" s="1709"/>
      <c r="DI98" s="1709"/>
      <c r="DJ98" s="1709"/>
      <c r="DK98" s="1709"/>
      <c r="DL98" s="1709"/>
      <c r="DM98" s="1709"/>
      <c r="DN98" s="1709"/>
      <c r="DO98" s="1709"/>
      <c r="DP98" s="1709"/>
      <c r="DQ98" s="1709"/>
      <c r="DR98" s="1709"/>
      <c r="DS98" s="1709"/>
      <c r="DT98" s="1709"/>
      <c r="DU98" s="1709"/>
      <c r="DV98" s="1709"/>
      <c r="DW98" s="1709"/>
      <c r="DX98" s="1709"/>
      <c r="DY98" s="1709"/>
      <c r="DZ98" s="1709"/>
      <c r="EA98" s="1709"/>
      <c r="EB98" s="1709"/>
      <c r="EC98" s="1709"/>
      <c r="ED98" s="1709"/>
      <c r="EE98" s="1709"/>
      <c r="EF98" s="1709"/>
      <c r="EG98" s="1709"/>
      <c r="EH98" s="1709"/>
      <c r="EI98" s="1709"/>
      <c r="EJ98" s="1709"/>
      <c r="EK98" s="1709"/>
      <c r="EL98" s="1709"/>
      <c r="EM98" s="1709"/>
      <c r="EN98" s="1709"/>
      <c r="EO98" s="1709"/>
      <c r="EP98" s="1709"/>
      <c r="EQ98" s="1709"/>
      <c r="ER98" s="1709"/>
      <c r="ES98" s="1709"/>
      <c r="ET98" s="1709"/>
      <c r="EU98" s="1709"/>
      <c r="EV98" s="1709"/>
      <c r="EW98" s="1709"/>
      <c r="EX98" s="1709"/>
      <c r="EY98" s="1709"/>
      <c r="EZ98" s="1709"/>
      <c r="FA98" s="1709"/>
      <c r="FB98" s="1709"/>
      <c r="FC98" s="1709"/>
      <c r="FD98" s="1709"/>
      <c r="FE98" s="1709"/>
      <c r="FF98" s="1709"/>
      <c r="FG98" s="1709"/>
      <c r="FH98" s="1709"/>
      <c r="FI98" s="1709"/>
      <c r="FJ98" s="1709"/>
      <c r="FK98" s="1709"/>
      <c r="FL98" s="1709"/>
      <c r="FM98" s="1709"/>
      <c r="FN98" s="1709"/>
      <c r="FO98" s="1709"/>
      <c r="FP98" s="1709"/>
      <c r="FQ98" s="1709"/>
      <c r="FR98" s="1709"/>
      <c r="FS98" s="1709"/>
      <c r="FT98" s="1709"/>
      <c r="FU98" s="1709"/>
      <c r="FV98" s="1709"/>
      <c r="FW98" s="1709"/>
      <c r="FX98" s="1709"/>
      <c r="FY98" s="1709"/>
      <c r="FZ98" s="1709"/>
      <c r="GA98" s="1709"/>
      <c r="GB98" s="1709"/>
      <c r="GC98" s="1709"/>
      <c r="GD98" s="1709"/>
      <c r="GE98" s="1709"/>
      <c r="GF98" s="1709"/>
      <c r="GG98" s="1709"/>
      <c r="GH98" s="1709"/>
      <c r="GI98" s="1709"/>
      <c r="GJ98" s="1709"/>
      <c r="GK98" s="1709"/>
      <c r="GL98" s="1709"/>
      <c r="GM98" s="1709"/>
      <c r="GN98" s="1709"/>
      <c r="GO98" s="1709"/>
      <c r="GP98" s="1709"/>
      <c r="GQ98" s="1709"/>
      <c r="GR98" s="1709"/>
      <c r="GS98" s="1709"/>
      <c r="GT98" s="1709"/>
      <c r="GU98" s="1709"/>
      <c r="GV98" s="1709"/>
      <c r="GW98" s="1709"/>
      <c r="GX98" s="1709"/>
      <c r="GY98" s="1709"/>
      <c r="GZ98" s="1709"/>
      <c r="HA98" s="1709"/>
      <c r="HB98" s="1709"/>
      <c r="HC98" s="1709"/>
      <c r="HD98" s="1709"/>
      <c r="HE98" s="1709"/>
      <c r="HF98" s="1709"/>
      <c r="HG98" s="1709"/>
      <c r="HH98" s="1709"/>
      <c r="HI98" s="1709"/>
      <c r="HJ98" s="1709"/>
      <c r="HK98" s="1709"/>
      <c r="HL98" s="1709"/>
      <c r="HM98" s="1709"/>
      <c r="HN98" s="1709"/>
      <c r="HO98" s="1709"/>
      <c r="HP98" s="1709"/>
      <c r="HQ98" s="1709"/>
      <c r="HR98" s="1709"/>
      <c r="HS98" s="1709"/>
      <c r="HT98" s="1709"/>
      <c r="HU98" s="1709"/>
      <c r="HV98" s="1709"/>
      <c r="HW98" s="1709"/>
      <c r="HX98" s="1709"/>
      <c r="HY98" s="1709"/>
      <c r="HZ98" s="1709"/>
      <c r="IA98" s="1709"/>
      <c r="IB98" s="1709"/>
      <c r="IC98" s="1709"/>
      <c r="ID98" s="1709"/>
      <c r="IE98" s="1709"/>
      <c r="IF98" s="1709"/>
      <c r="IG98" s="1709"/>
      <c r="IH98" s="1709"/>
      <c r="II98" s="1709"/>
      <c r="IJ98" s="1709"/>
      <c r="IK98" s="1709"/>
      <c r="IL98" s="1709"/>
      <c r="IM98" s="1709"/>
      <c r="IN98" s="1709"/>
      <c r="IO98" s="1709"/>
      <c r="IP98" s="1709"/>
      <c r="IQ98" s="1709"/>
      <c r="IR98" s="1709"/>
      <c r="IS98" s="1709"/>
      <c r="IT98" s="1709"/>
      <c r="IU98" s="1709"/>
      <c r="IV98" s="1709"/>
      <c r="IW98" s="1709"/>
      <c r="IX98" s="1709"/>
      <c r="IY98" s="1709"/>
      <c r="IZ98" s="1709"/>
      <c r="JA98" s="1709"/>
      <c r="JB98" s="1709"/>
      <c r="JC98" s="1709"/>
      <c r="JD98" s="1709"/>
      <c r="JE98" s="1709"/>
      <c r="JF98" s="1709"/>
      <c r="JG98" s="1709"/>
      <c r="JH98" s="1709"/>
      <c r="JI98" s="1709"/>
      <c r="JJ98" s="1709"/>
      <c r="JK98" s="1709"/>
      <c r="JL98" s="1709"/>
      <c r="JM98" s="1709"/>
      <c r="JN98" s="1709"/>
      <c r="JO98" s="1709"/>
      <c r="JP98" s="1709"/>
      <c r="JQ98" s="1709"/>
      <c r="JR98" s="1709"/>
      <c r="JS98" s="1709"/>
      <c r="JT98" s="1709"/>
      <c r="JU98" s="1709"/>
      <c r="JV98" s="1709"/>
      <c r="JW98" s="1709"/>
      <c r="JX98" s="1709"/>
      <c r="JY98" s="1709"/>
      <c r="JZ98" s="1709"/>
      <c r="KA98" s="1709"/>
      <c r="KB98" s="1709"/>
      <c r="KC98" s="1709"/>
      <c r="KD98" s="1709"/>
      <c r="KE98" s="1709"/>
      <c r="KF98" s="1709"/>
      <c r="KG98" s="1709"/>
      <c r="KH98" s="1709"/>
      <c r="KI98" s="1709"/>
      <c r="KJ98" s="1709"/>
      <c r="KK98" s="1709"/>
      <c r="KL98" s="1709"/>
      <c r="KM98" s="1709"/>
      <c r="KN98" s="1709"/>
      <c r="KO98" s="1709"/>
      <c r="KP98" s="1709"/>
      <c r="KQ98" s="1709"/>
      <c r="KR98" s="1709"/>
      <c r="KS98" s="1709"/>
      <c r="KT98" s="1709"/>
      <c r="KU98" s="1709"/>
      <c r="KV98" s="1709"/>
      <c r="KW98" s="1709"/>
      <c r="KX98" s="1709"/>
      <c r="KY98" s="1709"/>
      <c r="KZ98" s="1709"/>
      <c r="LA98" s="1709"/>
      <c r="LB98" s="1709"/>
      <c r="LC98" s="1709"/>
      <c r="LD98" s="1709"/>
      <c r="LE98" s="1709"/>
      <c r="LF98" s="1709"/>
      <c r="LG98" s="1709"/>
      <c r="LH98" s="1710"/>
      <c r="LI98" s="1710"/>
      <c r="LJ98" s="1710"/>
      <c r="LK98" s="1710"/>
      <c r="LL98" s="1710"/>
      <c r="LM98" s="1710"/>
      <c r="LN98" s="1710"/>
      <c r="LO98" s="1711"/>
    </row>
    <row r="99" s="1483" customFormat="1" ht="47" customHeight="1" spans="1:327">
      <c r="A99" s="1648">
        <v>45947</v>
      </c>
      <c r="B99" s="1649" t="s">
        <v>689</v>
      </c>
      <c r="C99" s="1650" t="s">
        <v>690</v>
      </c>
      <c r="D99" s="1651">
        <v>4500182267</v>
      </c>
      <c r="E99" s="1652" t="s">
        <v>5095</v>
      </c>
      <c r="F99" s="1651" t="s">
        <v>5096</v>
      </c>
      <c r="G99" s="1653" t="s">
        <v>4780</v>
      </c>
      <c r="H99" s="1654" t="s">
        <v>4780</v>
      </c>
      <c r="I99" s="1666" t="s">
        <v>4765</v>
      </c>
      <c r="J99" s="1667">
        <v>1152</v>
      </c>
      <c r="K99" s="1668">
        <v>0</v>
      </c>
      <c r="L99" s="1668">
        <v>24</v>
      </c>
      <c r="M99" s="1669">
        <f t="shared" si="20"/>
        <v>48</v>
      </c>
      <c r="N99" s="1670">
        <v>45986</v>
      </c>
      <c r="O99" s="1670">
        <v>45985</v>
      </c>
      <c r="P99" s="1671" t="s">
        <v>5097</v>
      </c>
      <c r="Q99" s="1676" t="s">
        <v>78</v>
      </c>
      <c r="R99" s="1677">
        <v>1152</v>
      </c>
      <c r="S99" s="1677">
        <f t="shared" si="19"/>
        <v>0</v>
      </c>
      <c r="T99" s="1678"/>
      <c r="U99" s="1679" t="s">
        <v>829</v>
      </c>
      <c r="V99" s="1680" t="s">
        <v>5098</v>
      </c>
      <c r="W99" s="1680" t="s">
        <v>111</v>
      </c>
      <c r="X99" s="1681">
        <v>45947</v>
      </c>
      <c r="Y99" s="1685" t="s">
        <v>287</v>
      </c>
      <c r="Z99" s="1681">
        <v>45961</v>
      </c>
      <c r="AA99" s="1686"/>
      <c r="AB99" s="1685"/>
      <c r="AC99" s="1687" t="s">
        <v>5099</v>
      </c>
      <c r="AD99" s="1688" t="s">
        <v>696</v>
      </c>
      <c r="AE99" s="1689">
        <v>1.274</v>
      </c>
      <c r="AF99" s="1690">
        <f t="shared" si="42"/>
        <v>1467.648</v>
      </c>
      <c r="AG99" s="1695"/>
      <c r="AH99" s="1696" t="s">
        <v>81</v>
      </c>
      <c r="AI99" s="1696">
        <v>5</v>
      </c>
      <c r="AJ99" s="1696">
        <f t="shared" si="43"/>
        <v>1152</v>
      </c>
      <c r="AK99" s="1697"/>
      <c r="AL99" s="1698">
        <f t="shared" si="44"/>
        <v>48</v>
      </c>
      <c r="AM99" s="1698"/>
      <c r="AN99" s="1698"/>
      <c r="AO99" s="1698"/>
      <c r="AP99" s="1698" t="s">
        <v>63</v>
      </c>
      <c r="AQ99" s="1700">
        <f>J99</f>
        <v>1152</v>
      </c>
      <c r="AR99" s="1698"/>
      <c r="AS99" s="1701">
        <f t="shared" si="45"/>
        <v>230.4</v>
      </c>
      <c r="AT99" s="1702">
        <f t="shared" si="46"/>
        <v>230.4</v>
      </c>
      <c r="AU99" s="1702">
        <f t="shared" si="47"/>
        <v>230.4</v>
      </c>
      <c r="AV99" s="1702">
        <f t="shared" si="48"/>
        <v>230.4</v>
      </c>
      <c r="AW99" s="1704">
        <f t="shared" si="49"/>
        <v>230.4</v>
      </c>
      <c r="AX99" s="1705">
        <f t="shared" si="50"/>
        <v>220.8</v>
      </c>
      <c r="AY99" s="1706">
        <f t="shared" si="51"/>
        <v>9.6</v>
      </c>
      <c r="AZ99" s="1707"/>
      <c r="BA99" s="1708"/>
      <c r="BB99" s="1709"/>
      <c r="BC99" s="1709"/>
      <c r="BD99" s="1709"/>
      <c r="BE99" s="1709"/>
      <c r="BF99" s="1709"/>
      <c r="BG99" s="1709"/>
      <c r="BH99" s="1709"/>
      <c r="BI99" s="1709"/>
      <c r="BJ99" s="1709"/>
      <c r="BK99" s="1709"/>
      <c r="BL99" s="1709"/>
      <c r="BM99" s="1709"/>
      <c r="BN99" s="1709"/>
      <c r="BO99" s="1709"/>
      <c r="BP99" s="1709"/>
      <c r="BQ99" s="1709"/>
      <c r="BR99" s="1709"/>
      <c r="BS99" s="1709"/>
      <c r="BT99" s="1709"/>
      <c r="BU99" s="1709"/>
      <c r="BV99" s="1709"/>
      <c r="BW99" s="1709"/>
      <c r="BX99" s="1709"/>
      <c r="BY99" s="1709"/>
      <c r="BZ99" s="1709"/>
      <c r="CA99" s="1709"/>
      <c r="CB99" s="1709"/>
      <c r="CC99" s="1709"/>
      <c r="CD99" s="1709"/>
      <c r="CE99" s="1709"/>
      <c r="CF99" s="1709"/>
      <c r="CG99" s="1709"/>
      <c r="CH99" s="1709"/>
      <c r="CI99" s="1709"/>
      <c r="CJ99" s="1709"/>
      <c r="CK99" s="1709"/>
      <c r="CL99" s="1709"/>
      <c r="CM99" s="1709"/>
      <c r="CN99" s="1709"/>
      <c r="CO99" s="1709"/>
      <c r="CP99" s="1709"/>
      <c r="CQ99" s="1709"/>
      <c r="CR99" s="1709"/>
      <c r="CS99" s="1709"/>
      <c r="CT99" s="1709"/>
      <c r="CU99" s="1709"/>
      <c r="CV99" s="1709"/>
      <c r="CW99" s="1709"/>
      <c r="CX99" s="1709"/>
      <c r="CY99" s="1709"/>
      <c r="CZ99" s="1709"/>
      <c r="DA99" s="1709"/>
      <c r="DB99" s="1709"/>
      <c r="DC99" s="1709"/>
      <c r="DD99" s="1709"/>
      <c r="DE99" s="1709"/>
      <c r="DF99" s="1709"/>
      <c r="DG99" s="1709"/>
      <c r="DH99" s="1709"/>
      <c r="DI99" s="1709"/>
      <c r="DJ99" s="1709"/>
      <c r="DK99" s="1709"/>
      <c r="DL99" s="1709"/>
      <c r="DM99" s="1709"/>
      <c r="DN99" s="1709"/>
      <c r="DO99" s="1709"/>
      <c r="DP99" s="1709"/>
      <c r="DQ99" s="1709"/>
      <c r="DR99" s="1709"/>
      <c r="DS99" s="1709"/>
      <c r="DT99" s="1709"/>
      <c r="DU99" s="1709"/>
      <c r="DV99" s="1709"/>
      <c r="DW99" s="1709"/>
      <c r="DX99" s="1709"/>
      <c r="DY99" s="1709"/>
      <c r="DZ99" s="1709"/>
      <c r="EA99" s="1709"/>
      <c r="EB99" s="1709"/>
      <c r="EC99" s="1709"/>
      <c r="ED99" s="1709"/>
      <c r="EE99" s="1709"/>
      <c r="EF99" s="1709"/>
      <c r="EG99" s="1709"/>
      <c r="EH99" s="1709"/>
      <c r="EI99" s="1709"/>
      <c r="EJ99" s="1709"/>
      <c r="EK99" s="1709"/>
      <c r="EL99" s="1709"/>
      <c r="EM99" s="1709"/>
      <c r="EN99" s="1709"/>
      <c r="EO99" s="1709"/>
      <c r="EP99" s="1709"/>
      <c r="EQ99" s="1709"/>
      <c r="ER99" s="1709"/>
      <c r="ES99" s="1709"/>
      <c r="ET99" s="1709"/>
      <c r="EU99" s="1709"/>
      <c r="EV99" s="1709"/>
      <c r="EW99" s="1709"/>
      <c r="EX99" s="1709"/>
      <c r="EY99" s="1709"/>
      <c r="EZ99" s="1709"/>
      <c r="FA99" s="1709"/>
      <c r="FB99" s="1709"/>
      <c r="FC99" s="1709"/>
      <c r="FD99" s="1709"/>
      <c r="FE99" s="1709"/>
      <c r="FF99" s="1709"/>
      <c r="FG99" s="1709"/>
      <c r="FH99" s="1709"/>
      <c r="FI99" s="1709"/>
      <c r="FJ99" s="1709"/>
      <c r="FK99" s="1709"/>
      <c r="FL99" s="1709"/>
      <c r="FM99" s="1709"/>
      <c r="FN99" s="1709"/>
      <c r="FO99" s="1709"/>
      <c r="FP99" s="1709"/>
      <c r="FQ99" s="1709"/>
      <c r="FR99" s="1709"/>
      <c r="FS99" s="1709"/>
      <c r="FT99" s="1709"/>
      <c r="FU99" s="1709"/>
      <c r="FV99" s="1709"/>
      <c r="FW99" s="1709"/>
      <c r="FX99" s="1709"/>
      <c r="FY99" s="1709"/>
      <c r="FZ99" s="1709"/>
      <c r="GA99" s="1709"/>
      <c r="GB99" s="1709"/>
      <c r="GC99" s="1709"/>
      <c r="GD99" s="1709"/>
      <c r="GE99" s="1709"/>
      <c r="GF99" s="1709"/>
      <c r="GG99" s="1709"/>
      <c r="GH99" s="1709"/>
      <c r="GI99" s="1709"/>
      <c r="GJ99" s="1709"/>
      <c r="GK99" s="1709"/>
      <c r="GL99" s="1709"/>
      <c r="GM99" s="1709"/>
      <c r="GN99" s="1709"/>
      <c r="GO99" s="1709"/>
      <c r="GP99" s="1709"/>
      <c r="GQ99" s="1709"/>
      <c r="GR99" s="1709"/>
      <c r="GS99" s="1709"/>
      <c r="GT99" s="1709"/>
      <c r="GU99" s="1709"/>
      <c r="GV99" s="1709"/>
      <c r="GW99" s="1709"/>
      <c r="GX99" s="1709"/>
      <c r="GY99" s="1709"/>
      <c r="GZ99" s="1709"/>
      <c r="HA99" s="1709"/>
      <c r="HB99" s="1709"/>
      <c r="HC99" s="1709"/>
      <c r="HD99" s="1709"/>
      <c r="HE99" s="1709"/>
      <c r="HF99" s="1709"/>
      <c r="HG99" s="1709"/>
      <c r="HH99" s="1709"/>
      <c r="HI99" s="1709"/>
      <c r="HJ99" s="1709"/>
      <c r="HK99" s="1709"/>
      <c r="HL99" s="1709"/>
      <c r="HM99" s="1709"/>
      <c r="HN99" s="1709"/>
      <c r="HO99" s="1709"/>
      <c r="HP99" s="1709"/>
      <c r="HQ99" s="1709"/>
      <c r="HR99" s="1709"/>
      <c r="HS99" s="1709"/>
      <c r="HT99" s="1709"/>
      <c r="HU99" s="1709"/>
      <c r="HV99" s="1709"/>
      <c r="HW99" s="1709"/>
      <c r="HX99" s="1709"/>
      <c r="HY99" s="1709"/>
      <c r="HZ99" s="1709"/>
      <c r="IA99" s="1709"/>
      <c r="IB99" s="1709"/>
      <c r="IC99" s="1709"/>
      <c r="ID99" s="1709"/>
      <c r="IE99" s="1709"/>
      <c r="IF99" s="1709"/>
      <c r="IG99" s="1709"/>
      <c r="IH99" s="1709"/>
      <c r="II99" s="1709"/>
      <c r="IJ99" s="1709"/>
      <c r="IK99" s="1709"/>
      <c r="IL99" s="1709"/>
      <c r="IM99" s="1709"/>
      <c r="IN99" s="1709"/>
      <c r="IO99" s="1709"/>
      <c r="IP99" s="1709"/>
      <c r="IQ99" s="1709"/>
      <c r="IR99" s="1709"/>
      <c r="IS99" s="1709"/>
      <c r="IT99" s="1709"/>
      <c r="IU99" s="1709"/>
      <c r="IV99" s="1709"/>
      <c r="IW99" s="1709"/>
      <c r="IX99" s="1709"/>
      <c r="IY99" s="1709"/>
      <c r="IZ99" s="1709"/>
      <c r="JA99" s="1709"/>
      <c r="JB99" s="1709"/>
      <c r="JC99" s="1709"/>
      <c r="JD99" s="1709"/>
      <c r="JE99" s="1709"/>
      <c r="JF99" s="1709"/>
      <c r="JG99" s="1709"/>
      <c r="JH99" s="1709"/>
      <c r="JI99" s="1709"/>
      <c r="JJ99" s="1709"/>
      <c r="JK99" s="1709"/>
      <c r="JL99" s="1709"/>
      <c r="JM99" s="1709"/>
      <c r="JN99" s="1709"/>
      <c r="JO99" s="1709"/>
      <c r="JP99" s="1709"/>
      <c r="JQ99" s="1709"/>
      <c r="JR99" s="1709"/>
      <c r="JS99" s="1709"/>
      <c r="JT99" s="1709"/>
      <c r="JU99" s="1709"/>
      <c r="JV99" s="1709"/>
      <c r="JW99" s="1709"/>
      <c r="JX99" s="1709"/>
      <c r="JY99" s="1709"/>
      <c r="JZ99" s="1709"/>
      <c r="KA99" s="1709"/>
      <c r="KB99" s="1709"/>
      <c r="KC99" s="1709"/>
      <c r="KD99" s="1709"/>
      <c r="KE99" s="1709"/>
      <c r="KF99" s="1709"/>
      <c r="KG99" s="1709"/>
      <c r="KH99" s="1709"/>
      <c r="KI99" s="1709"/>
      <c r="KJ99" s="1709"/>
      <c r="KK99" s="1709"/>
      <c r="KL99" s="1709"/>
      <c r="KM99" s="1709"/>
      <c r="KN99" s="1709"/>
      <c r="KO99" s="1709"/>
      <c r="KP99" s="1709"/>
      <c r="KQ99" s="1709"/>
      <c r="KR99" s="1709"/>
      <c r="KS99" s="1709"/>
      <c r="KT99" s="1709"/>
      <c r="KU99" s="1709"/>
      <c r="KV99" s="1709"/>
      <c r="KW99" s="1709"/>
      <c r="KX99" s="1709"/>
      <c r="KY99" s="1709"/>
      <c r="KZ99" s="1709"/>
      <c r="LA99" s="1709"/>
      <c r="LB99" s="1709"/>
      <c r="LC99" s="1709"/>
      <c r="LD99" s="1709"/>
      <c r="LE99" s="1709"/>
      <c r="LF99" s="1709"/>
      <c r="LG99" s="1709"/>
      <c r="LH99" s="1710"/>
      <c r="LI99" s="1710"/>
      <c r="LJ99" s="1710"/>
      <c r="LK99" s="1710"/>
      <c r="LL99" s="1710"/>
      <c r="LM99" s="1710"/>
      <c r="LN99" s="1710"/>
      <c r="LO99" s="1711"/>
    </row>
    <row r="100" s="1483" customFormat="1" ht="47" customHeight="1" spans="1:327">
      <c r="A100" s="1648">
        <v>45947</v>
      </c>
      <c r="B100" s="1649" t="s">
        <v>697</v>
      </c>
      <c r="C100" s="1650" t="s">
        <v>698</v>
      </c>
      <c r="D100" s="1651">
        <v>4500182266</v>
      </c>
      <c r="E100" s="1652" t="s">
        <v>5100</v>
      </c>
      <c r="F100" s="1651" t="s">
        <v>5101</v>
      </c>
      <c r="G100" s="1653" t="s">
        <v>4780</v>
      </c>
      <c r="H100" s="1654" t="s">
        <v>4780</v>
      </c>
      <c r="I100" s="1666" t="s">
        <v>4765</v>
      </c>
      <c r="J100" s="1667">
        <v>9000</v>
      </c>
      <c r="K100" s="1668">
        <v>0</v>
      </c>
      <c r="L100" s="1668">
        <v>24</v>
      </c>
      <c r="M100" s="1669">
        <f t="shared" si="20"/>
        <v>375</v>
      </c>
      <c r="N100" s="1670">
        <v>45986</v>
      </c>
      <c r="O100" s="1670">
        <v>45985</v>
      </c>
      <c r="P100" s="1671" t="s">
        <v>5097</v>
      </c>
      <c r="Q100" s="1676" t="s">
        <v>78</v>
      </c>
      <c r="R100" s="1677">
        <v>9000</v>
      </c>
      <c r="S100" s="1677">
        <f t="shared" si="19"/>
        <v>0</v>
      </c>
      <c r="T100" s="1678"/>
      <c r="U100" s="1679" t="s">
        <v>829</v>
      </c>
      <c r="V100" s="1680" t="s">
        <v>5098</v>
      </c>
      <c r="W100" s="1680" t="s">
        <v>111</v>
      </c>
      <c r="X100" s="1681">
        <v>45947</v>
      </c>
      <c r="Y100" s="1685" t="s">
        <v>287</v>
      </c>
      <c r="Z100" s="1681">
        <v>45961</v>
      </c>
      <c r="AA100" s="1686"/>
      <c r="AB100" s="1685"/>
      <c r="AC100" s="1687" t="s">
        <v>5102</v>
      </c>
      <c r="AD100" s="1688" t="s">
        <v>696</v>
      </c>
      <c r="AE100" s="1689">
        <v>1.274</v>
      </c>
      <c r="AF100" s="1690">
        <f t="shared" si="42"/>
        <v>11466</v>
      </c>
      <c r="AG100" s="1695"/>
      <c r="AH100" s="1696" t="s">
        <v>81</v>
      </c>
      <c r="AI100" s="1696">
        <v>5</v>
      </c>
      <c r="AJ100" s="1696">
        <f t="shared" si="43"/>
        <v>9000</v>
      </c>
      <c r="AK100" s="1697"/>
      <c r="AL100" s="1698">
        <f t="shared" si="44"/>
        <v>375</v>
      </c>
      <c r="AM100" s="1698"/>
      <c r="AN100" s="1698"/>
      <c r="AO100" s="1698"/>
      <c r="AP100" s="1698" t="s">
        <v>63</v>
      </c>
      <c r="AQ100" s="1700">
        <f>J100</f>
        <v>9000</v>
      </c>
      <c r="AR100" s="1698"/>
      <c r="AS100" s="1701">
        <f t="shared" si="45"/>
        <v>1800</v>
      </c>
      <c r="AT100" s="1702">
        <f t="shared" si="46"/>
        <v>1800</v>
      </c>
      <c r="AU100" s="1702">
        <f t="shared" si="47"/>
        <v>1800</v>
      </c>
      <c r="AV100" s="1702">
        <f t="shared" si="48"/>
        <v>1800</v>
      </c>
      <c r="AW100" s="1704">
        <f t="shared" si="49"/>
        <v>1800</v>
      </c>
      <c r="AX100" s="1705">
        <f t="shared" si="50"/>
        <v>1725</v>
      </c>
      <c r="AY100" s="1706">
        <f t="shared" si="51"/>
        <v>75</v>
      </c>
      <c r="AZ100" s="1707"/>
      <c r="BA100" s="1708"/>
      <c r="BB100" s="1709"/>
      <c r="BC100" s="1709"/>
      <c r="BD100" s="1709"/>
      <c r="BE100" s="1709"/>
      <c r="BF100" s="1709"/>
      <c r="BG100" s="1709"/>
      <c r="BH100" s="1709"/>
      <c r="BI100" s="1709"/>
      <c r="BJ100" s="1709"/>
      <c r="BK100" s="1709"/>
      <c r="BL100" s="1709"/>
      <c r="BM100" s="1709"/>
      <c r="BN100" s="1709"/>
      <c r="BO100" s="1709"/>
      <c r="BP100" s="1709"/>
      <c r="BQ100" s="1709"/>
      <c r="BR100" s="1709"/>
      <c r="BS100" s="1709"/>
      <c r="BT100" s="1709"/>
      <c r="BU100" s="1709"/>
      <c r="BV100" s="1709"/>
      <c r="BW100" s="1709"/>
      <c r="BX100" s="1709"/>
      <c r="BY100" s="1709"/>
      <c r="BZ100" s="1709"/>
      <c r="CA100" s="1709"/>
      <c r="CB100" s="1709"/>
      <c r="CC100" s="1709"/>
      <c r="CD100" s="1709"/>
      <c r="CE100" s="1709"/>
      <c r="CF100" s="1709"/>
      <c r="CG100" s="1709"/>
      <c r="CH100" s="1709"/>
      <c r="CI100" s="1709"/>
      <c r="CJ100" s="1709"/>
      <c r="CK100" s="1709"/>
      <c r="CL100" s="1709"/>
      <c r="CM100" s="1709"/>
      <c r="CN100" s="1709"/>
      <c r="CO100" s="1709"/>
      <c r="CP100" s="1709"/>
      <c r="CQ100" s="1709"/>
      <c r="CR100" s="1709"/>
      <c r="CS100" s="1709"/>
      <c r="CT100" s="1709"/>
      <c r="CU100" s="1709"/>
      <c r="CV100" s="1709"/>
      <c r="CW100" s="1709"/>
      <c r="CX100" s="1709"/>
      <c r="CY100" s="1709"/>
      <c r="CZ100" s="1709"/>
      <c r="DA100" s="1709"/>
      <c r="DB100" s="1709"/>
      <c r="DC100" s="1709"/>
      <c r="DD100" s="1709"/>
      <c r="DE100" s="1709"/>
      <c r="DF100" s="1709"/>
      <c r="DG100" s="1709"/>
      <c r="DH100" s="1709"/>
      <c r="DI100" s="1709"/>
      <c r="DJ100" s="1709"/>
      <c r="DK100" s="1709"/>
      <c r="DL100" s="1709"/>
      <c r="DM100" s="1709"/>
      <c r="DN100" s="1709"/>
      <c r="DO100" s="1709"/>
      <c r="DP100" s="1709"/>
      <c r="DQ100" s="1709"/>
      <c r="DR100" s="1709"/>
      <c r="DS100" s="1709"/>
      <c r="DT100" s="1709"/>
      <c r="DU100" s="1709"/>
      <c r="DV100" s="1709"/>
      <c r="DW100" s="1709"/>
      <c r="DX100" s="1709"/>
      <c r="DY100" s="1709"/>
      <c r="DZ100" s="1709"/>
      <c r="EA100" s="1709"/>
      <c r="EB100" s="1709"/>
      <c r="EC100" s="1709"/>
      <c r="ED100" s="1709"/>
      <c r="EE100" s="1709"/>
      <c r="EF100" s="1709"/>
      <c r="EG100" s="1709"/>
      <c r="EH100" s="1709"/>
      <c r="EI100" s="1709"/>
      <c r="EJ100" s="1709"/>
      <c r="EK100" s="1709"/>
      <c r="EL100" s="1709"/>
      <c r="EM100" s="1709"/>
      <c r="EN100" s="1709"/>
      <c r="EO100" s="1709"/>
      <c r="EP100" s="1709"/>
      <c r="EQ100" s="1709"/>
      <c r="ER100" s="1709"/>
      <c r="ES100" s="1709"/>
      <c r="ET100" s="1709"/>
      <c r="EU100" s="1709"/>
      <c r="EV100" s="1709"/>
      <c r="EW100" s="1709"/>
      <c r="EX100" s="1709"/>
      <c r="EY100" s="1709"/>
      <c r="EZ100" s="1709"/>
      <c r="FA100" s="1709"/>
      <c r="FB100" s="1709"/>
      <c r="FC100" s="1709"/>
      <c r="FD100" s="1709"/>
      <c r="FE100" s="1709"/>
      <c r="FF100" s="1709"/>
      <c r="FG100" s="1709"/>
      <c r="FH100" s="1709"/>
      <c r="FI100" s="1709"/>
      <c r="FJ100" s="1709"/>
      <c r="FK100" s="1709"/>
      <c r="FL100" s="1709"/>
      <c r="FM100" s="1709"/>
      <c r="FN100" s="1709"/>
      <c r="FO100" s="1709"/>
      <c r="FP100" s="1709"/>
      <c r="FQ100" s="1709"/>
      <c r="FR100" s="1709"/>
      <c r="FS100" s="1709"/>
      <c r="FT100" s="1709"/>
      <c r="FU100" s="1709"/>
      <c r="FV100" s="1709"/>
      <c r="FW100" s="1709"/>
      <c r="FX100" s="1709"/>
      <c r="FY100" s="1709"/>
      <c r="FZ100" s="1709"/>
      <c r="GA100" s="1709"/>
      <c r="GB100" s="1709"/>
      <c r="GC100" s="1709"/>
      <c r="GD100" s="1709"/>
      <c r="GE100" s="1709"/>
      <c r="GF100" s="1709"/>
      <c r="GG100" s="1709"/>
      <c r="GH100" s="1709"/>
      <c r="GI100" s="1709"/>
      <c r="GJ100" s="1709"/>
      <c r="GK100" s="1709"/>
      <c r="GL100" s="1709"/>
      <c r="GM100" s="1709"/>
      <c r="GN100" s="1709"/>
      <c r="GO100" s="1709"/>
      <c r="GP100" s="1709"/>
      <c r="GQ100" s="1709"/>
      <c r="GR100" s="1709"/>
      <c r="GS100" s="1709"/>
      <c r="GT100" s="1709"/>
      <c r="GU100" s="1709"/>
      <c r="GV100" s="1709"/>
      <c r="GW100" s="1709"/>
      <c r="GX100" s="1709"/>
      <c r="GY100" s="1709"/>
      <c r="GZ100" s="1709"/>
      <c r="HA100" s="1709"/>
      <c r="HB100" s="1709"/>
      <c r="HC100" s="1709"/>
      <c r="HD100" s="1709"/>
      <c r="HE100" s="1709"/>
      <c r="HF100" s="1709"/>
      <c r="HG100" s="1709"/>
      <c r="HH100" s="1709"/>
      <c r="HI100" s="1709"/>
      <c r="HJ100" s="1709"/>
      <c r="HK100" s="1709"/>
      <c r="HL100" s="1709"/>
      <c r="HM100" s="1709"/>
      <c r="HN100" s="1709"/>
      <c r="HO100" s="1709"/>
      <c r="HP100" s="1709"/>
      <c r="HQ100" s="1709"/>
      <c r="HR100" s="1709"/>
      <c r="HS100" s="1709"/>
      <c r="HT100" s="1709"/>
      <c r="HU100" s="1709"/>
      <c r="HV100" s="1709"/>
      <c r="HW100" s="1709"/>
      <c r="HX100" s="1709"/>
      <c r="HY100" s="1709"/>
      <c r="HZ100" s="1709"/>
      <c r="IA100" s="1709"/>
      <c r="IB100" s="1709"/>
      <c r="IC100" s="1709"/>
      <c r="ID100" s="1709"/>
      <c r="IE100" s="1709"/>
      <c r="IF100" s="1709"/>
      <c r="IG100" s="1709"/>
      <c r="IH100" s="1709"/>
      <c r="II100" s="1709"/>
      <c r="IJ100" s="1709"/>
      <c r="IK100" s="1709"/>
      <c r="IL100" s="1709"/>
      <c r="IM100" s="1709"/>
      <c r="IN100" s="1709"/>
      <c r="IO100" s="1709"/>
      <c r="IP100" s="1709"/>
      <c r="IQ100" s="1709"/>
      <c r="IR100" s="1709"/>
      <c r="IS100" s="1709"/>
      <c r="IT100" s="1709"/>
      <c r="IU100" s="1709"/>
      <c r="IV100" s="1709"/>
      <c r="IW100" s="1709"/>
      <c r="IX100" s="1709"/>
      <c r="IY100" s="1709"/>
      <c r="IZ100" s="1709"/>
      <c r="JA100" s="1709"/>
      <c r="JB100" s="1709"/>
      <c r="JC100" s="1709"/>
      <c r="JD100" s="1709"/>
      <c r="JE100" s="1709"/>
      <c r="JF100" s="1709"/>
      <c r="JG100" s="1709"/>
      <c r="JH100" s="1709"/>
      <c r="JI100" s="1709"/>
      <c r="JJ100" s="1709"/>
      <c r="JK100" s="1709"/>
      <c r="JL100" s="1709"/>
      <c r="JM100" s="1709"/>
      <c r="JN100" s="1709"/>
      <c r="JO100" s="1709"/>
      <c r="JP100" s="1709"/>
      <c r="JQ100" s="1709"/>
      <c r="JR100" s="1709"/>
      <c r="JS100" s="1709"/>
      <c r="JT100" s="1709"/>
      <c r="JU100" s="1709"/>
      <c r="JV100" s="1709"/>
      <c r="JW100" s="1709"/>
      <c r="JX100" s="1709"/>
      <c r="JY100" s="1709"/>
      <c r="JZ100" s="1709"/>
      <c r="KA100" s="1709"/>
      <c r="KB100" s="1709"/>
      <c r="KC100" s="1709"/>
      <c r="KD100" s="1709"/>
      <c r="KE100" s="1709"/>
      <c r="KF100" s="1709"/>
      <c r="KG100" s="1709"/>
      <c r="KH100" s="1709"/>
      <c r="KI100" s="1709"/>
      <c r="KJ100" s="1709"/>
      <c r="KK100" s="1709"/>
      <c r="KL100" s="1709"/>
      <c r="KM100" s="1709"/>
      <c r="KN100" s="1709"/>
      <c r="KO100" s="1709"/>
      <c r="KP100" s="1709"/>
      <c r="KQ100" s="1709"/>
      <c r="KR100" s="1709"/>
      <c r="KS100" s="1709"/>
      <c r="KT100" s="1709"/>
      <c r="KU100" s="1709"/>
      <c r="KV100" s="1709"/>
      <c r="KW100" s="1709"/>
      <c r="KX100" s="1709"/>
      <c r="KY100" s="1709"/>
      <c r="KZ100" s="1709"/>
      <c r="LA100" s="1709"/>
      <c r="LB100" s="1709"/>
      <c r="LC100" s="1709"/>
      <c r="LD100" s="1709"/>
      <c r="LE100" s="1709"/>
      <c r="LF100" s="1709"/>
      <c r="LG100" s="1709"/>
      <c r="LH100" s="1710"/>
      <c r="LI100" s="1710"/>
      <c r="LJ100" s="1710"/>
      <c r="LK100" s="1710"/>
      <c r="LL100" s="1710"/>
      <c r="LM100" s="1710"/>
      <c r="LN100" s="1710"/>
      <c r="LO100" s="1711"/>
    </row>
    <row r="101" s="1483" customFormat="1" ht="47" customHeight="1" spans="1:327">
      <c r="A101" s="1648">
        <v>45918</v>
      </c>
      <c r="B101" s="1649" t="s">
        <v>527</v>
      </c>
      <c r="C101" s="1650" t="s">
        <v>98</v>
      </c>
      <c r="D101" s="1651">
        <v>4500179796</v>
      </c>
      <c r="E101" s="1652" t="s">
        <v>1548</v>
      </c>
      <c r="F101" s="1651" t="s">
        <v>5103</v>
      </c>
      <c r="G101" s="1654" t="s">
        <v>4747</v>
      </c>
      <c r="H101" s="1654" t="s">
        <v>4747</v>
      </c>
      <c r="I101" s="1666" t="s">
        <v>4940</v>
      </c>
      <c r="J101" s="1667">
        <v>2016</v>
      </c>
      <c r="K101" s="1668">
        <v>0</v>
      </c>
      <c r="L101" s="1668">
        <v>96</v>
      </c>
      <c r="M101" s="1669">
        <f t="shared" si="20"/>
        <v>21</v>
      </c>
      <c r="N101" s="1670">
        <v>45989</v>
      </c>
      <c r="O101" s="1670">
        <v>45987</v>
      </c>
      <c r="P101" s="1671"/>
      <c r="Q101" s="1676" t="s">
        <v>78</v>
      </c>
      <c r="R101" s="1577">
        <v>2016</v>
      </c>
      <c r="S101" s="1677">
        <f t="shared" si="19"/>
        <v>0</v>
      </c>
      <c r="T101" s="1678"/>
      <c r="U101" s="1679" t="s">
        <v>829</v>
      </c>
      <c r="V101" s="1680" t="s">
        <v>4487</v>
      </c>
      <c r="W101" s="1680" t="s">
        <v>111</v>
      </c>
      <c r="X101" s="1681">
        <v>45954</v>
      </c>
      <c r="Y101" s="1685" t="s">
        <v>88</v>
      </c>
      <c r="Z101" s="1681">
        <v>45928</v>
      </c>
      <c r="AA101" s="1686"/>
      <c r="AB101" s="1685" t="s">
        <v>5104</v>
      </c>
      <c r="AC101" s="1687" t="s">
        <v>5105</v>
      </c>
      <c r="AD101" s="1688" t="s">
        <v>531</v>
      </c>
      <c r="AE101" s="1689">
        <v>0.822</v>
      </c>
      <c r="AF101" s="1690">
        <f t="shared" si="42"/>
        <v>1657.152</v>
      </c>
      <c r="AG101" s="1695"/>
      <c r="AH101" s="1696" t="s">
        <v>81</v>
      </c>
      <c r="AI101" s="1696">
        <v>5</v>
      </c>
      <c r="AJ101" s="1696">
        <f t="shared" si="43"/>
        <v>2016</v>
      </c>
      <c r="AK101" s="1697"/>
      <c r="AL101" s="1698">
        <f t="shared" si="44"/>
        <v>84</v>
      </c>
      <c r="AM101" s="1698"/>
      <c r="AN101" s="1698"/>
      <c r="AO101" s="1698"/>
      <c r="AP101" s="1698" t="s">
        <v>63</v>
      </c>
      <c r="AQ101" s="1700">
        <f>J101</f>
        <v>2016</v>
      </c>
      <c r="AR101" s="1698"/>
      <c r="AS101" s="1701">
        <f t="shared" si="45"/>
        <v>403.2</v>
      </c>
      <c r="AT101" s="1702">
        <f t="shared" si="46"/>
        <v>403.2</v>
      </c>
      <c r="AU101" s="1702">
        <f t="shared" si="47"/>
        <v>403.2</v>
      </c>
      <c r="AV101" s="1702">
        <f t="shared" si="48"/>
        <v>403.2</v>
      </c>
      <c r="AW101" s="1704">
        <f t="shared" si="49"/>
        <v>403.2</v>
      </c>
      <c r="AX101" s="1705">
        <f t="shared" si="50"/>
        <v>386.4</v>
      </c>
      <c r="AY101" s="1706">
        <f t="shared" si="51"/>
        <v>16.8</v>
      </c>
      <c r="AZ101" s="1707"/>
      <c r="BA101" s="1708"/>
      <c r="BB101" s="1709"/>
      <c r="BC101" s="1709"/>
      <c r="BD101" s="1709"/>
      <c r="BE101" s="1709"/>
      <c r="BF101" s="1709"/>
      <c r="BG101" s="1709"/>
      <c r="BH101" s="1709"/>
      <c r="BI101" s="1709"/>
      <c r="BJ101" s="1709"/>
      <c r="BK101" s="1709"/>
      <c r="BL101" s="1709"/>
      <c r="BM101" s="1709"/>
      <c r="BN101" s="1709"/>
      <c r="BO101" s="1709"/>
      <c r="BP101" s="1709"/>
      <c r="BQ101" s="1709"/>
      <c r="BR101" s="1709"/>
      <c r="BS101" s="1709"/>
      <c r="BT101" s="1709"/>
      <c r="BU101" s="1709"/>
      <c r="BV101" s="1709"/>
      <c r="BW101" s="1709"/>
      <c r="BX101" s="1709"/>
      <c r="BY101" s="1709"/>
      <c r="BZ101" s="1709"/>
      <c r="CA101" s="1709"/>
      <c r="CB101" s="1709"/>
      <c r="CC101" s="1709"/>
      <c r="CD101" s="1709"/>
      <c r="CE101" s="1709"/>
      <c r="CF101" s="1709"/>
      <c r="CG101" s="1709"/>
      <c r="CH101" s="1709"/>
      <c r="CI101" s="1709"/>
      <c r="CJ101" s="1709"/>
      <c r="CK101" s="1709"/>
      <c r="CL101" s="1709"/>
      <c r="CM101" s="1709"/>
      <c r="CN101" s="1709"/>
      <c r="CO101" s="1709"/>
      <c r="CP101" s="1709"/>
      <c r="CQ101" s="1709"/>
      <c r="CR101" s="1709"/>
      <c r="CS101" s="1709"/>
      <c r="CT101" s="1709"/>
      <c r="CU101" s="1709"/>
      <c r="CV101" s="1709"/>
      <c r="CW101" s="1709"/>
      <c r="CX101" s="1709"/>
      <c r="CY101" s="1709"/>
      <c r="CZ101" s="1709"/>
      <c r="DA101" s="1709"/>
      <c r="DB101" s="1709"/>
      <c r="DC101" s="1709"/>
      <c r="DD101" s="1709"/>
      <c r="DE101" s="1709"/>
      <c r="DF101" s="1709"/>
      <c r="DG101" s="1709"/>
      <c r="DH101" s="1709"/>
      <c r="DI101" s="1709"/>
      <c r="DJ101" s="1709"/>
      <c r="DK101" s="1709"/>
      <c r="DL101" s="1709"/>
      <c r="DM101" s="1709"/>
      <c r="DN101" s="1709"/>
      <c r="DO101" s="1709"/>
      <c r="DP101" s="1709"/>
      <c r="DQ101" s="1709"/>
      <c r="DR101" s="1709"/>
      <c r="DS101" s="1709"/>
      <c r="DT101" s="1709"/>
      <c r="DU101" s="1709"/>
      <c r="DV101" s="1709"/>
      <c r="DW101" s="1709"/>
      <c r="DX101" s="1709"/>
      <c r="DY101" s="1709"/>
      <c r="DZ101" s="1709"/>
      <c r="EA101" s="1709"/>
      <c r="EB101" s="1709"/>
      <c r="EC101" s="1709"/>
      <c r="ED101" s="1709"/>
      <c r="EE101" s="1709"/>
      <c r="EF101" s="1709"/>
      <c r="EG101" s="1709"/>
      <c r="EH101" s="1709"/>
      <c r="EI101" s="1709"/>
      <c r="EJ101" s="1709"/>
      <c r="EK101" s="1709"/>
      <c r="EL101" s="1709"/>
      <c r="EM101" s="1709"/>
      <c r="EN101" s="1709"/>
      <c r="EO101" s="1709"/>
      <c r="EP101" s="1709"/>
      <c r="EQ101" s="1709"/>
      <c r="ER101" s="1709"/>
      <c r="ES101" s="1709"/>
      <c r="ET101" s="1709"/>
      <c r="EU101" s="1709"/>
      <c r="EV101" s="1709"/>
      <c r="EW101" s="1709"/>
      <c r="EX101" s="1709"/>
      <c r="EY101" s="1709"/>
      <c r="EZ101" s="1709"/>
      <c r="FA101" s="1709"/>
      <c r="FB101" s="1709"/>
      <c r="FC101" s="1709"/>
      <c r="FD101" s="1709"/>
      <c r="FE101" s="1709"/>
      <c r="FF101" s="1709"/>
      <c r="FG101" s="1709"/>
      <c r="FH101" s="1709"/>
      <c r="FI101" s="1709"/>
      <c r="FJ101" s="1709"/>
      <c r="FK101" s="1709"/>
      <c r="FL101" s="1709"/>
      <c r="FM101" s="1709"/>
      <c r="FN101" s="1709"/>
      <c r="FO101" s="1709"/>
      <c r="FP101" s="1709"/>
      <c r="FQ101" s="1709"/>
      <c r="FR101" s="1709"/>
      <c r="FS101" s="1709"/>
      <c r="FT101" s="1709"/>
      <c r="FU101" s="1709"/>
      <c r="FV101" s="1709"/>
      <c r="FW101" s="1709"/>
      <c r="FX101" s="1709"/>
      <c r="FY101" s="1709"/>
      <c r="FZ101" s="1709"/>
      <c r="GA101" s="1709"/>
      <c r="GB101" s="1709"/>
      <c r="GC101" s="1709"/>
      <c r="GD101" s="1709"/>
      <c r="GE101" s="1709"/>
      <c r="GF101" s="1709"/>
      <c r="GG101" s="1709"/>
      <c r="GH101" s="1709"/>
      <c r="GI101" s="1709"/>
      <c r="GJ101" s="1709"/>
      <c r="GK101" s="1709"/>
      <c r="GL101" s="1709"/>
      <c r="GM101" s="1709"/>
      <c r="GN101" s="1709"/>
      <c r="GO101" s="1709"/>
      <c r="GP101" s="1709"/>
      <c r="GQ101" s="1709"/>
      <c r="GR101" s="1709"/>
      <c r="GS101" s="1709"/>
      <c r="GT101" s="1709"/>
      <c r="GU101" s="1709"/>
      <c r="GV101" s="1709"/>
      <c r="GW101" s="1709"/>
      <c r="GX101" s="1709"/>
      <c r="GY101" s="1709"/>
      <c r="GZ101" s="1709"/>
      <c r="HA101" s="1709"/>
      <c r="HB101" s="1709"/>
      <c r="HC101" s="1709"/>
      <c r="HD101" s="1709"/>
      <c r="HE101" s="1709"/>
      <c r="HF101" s="1709"/>
      <c r="HG101" s="1709"/>
      <c r="HH101" s="1709"/>
      <c r="HI101" s="1709"/>
      <c r="HJ101" s="1709"/>
      <c r="HK101" s="1709"/>
      <c r="HL101" s="1709"/>
      <c r="HM101" s="1709"/>
      <c r="HN101" s="1709"/>
      <c r="HO101" s="1709"/>
      <c r="HP101" s="1709"/>
      <c r="HQ101" s="1709"/>
      <c r="HR101" s="1709"/>
      <c r="HS101" s="1709"/>
      <c r="HT101" s="1709"/>
      <c r="HU101" s="1709"/>
      <c r="HV101" s="1709"/>
      <c r="HW101" s="1709"/>
      <c r="HX101" s="1709"/>
      <c r="HY101" s="1709"/>
      <c r="HZ101" s="1709"/>
      <c r="IA101" s="1709"/>
      <c r="IB101" s="1709"/>
      <c r="IC101" s="1709"/>
      <c r="ID101" s="1709"/>
      <c r="IE101" s="1709"/>
      <c r="IF101" s="1709"/>
      <c r="IG101" s="1709"/>
      <c r="IH101" s="1709"/>
      <c r="II101" s="1709"/>
      <c r="IJ101" s="1709"/>
      <c r="IK101" s="1709"/>
      <c r="IL101" s="1709"/>
      <c r="IM101" s="1709"/>
      <c r="IN101" s="1709"/>
      <c r="IO101" s="1709"/>
      <c r="IP101" s="1709"/>
      <c r="IQ101" s="1709"/>
      <c r="IR101" s="1709"/>
      <c r="IS101" s="1709"/>
      <c r="IT101" s="1709"/>
      <c r="IU101" s="1709"/>
      <c r="IV101" s="1709"/>
      <c r="IW101" s="1709"/>
      <c r="IX101" s="1709"/>
      <c r="IY101" s="1709"/>
      <c r="IZ101" s="1709"/>
      <c r="JA101" s="1709"/>
      <c r="JB101" s="1709"/>
      <c r="JC101" s="1709"/>
      <c r="JD101" s="1709"/>
      <c r="JE101" s="1709"/>
      <c r="JF101" s="1709"/>
      <c r="JG101" s="1709"/>
      <c r="JH101" s="1709"/>
      <c r="JI101" s="1709"/>
      <c r="JJ101" s="1709"/>
      <c r="JK101" s="1709"/>
      <c r="JL101" s="1709"/>
      <c r="JM101" s="1709"/>
      <c r="JN101" s="1709"/>
      <c r="JO101" s="1709"/>
      <c r="JP101" s="1709"/>
      <c r="JQ101" s="1709"/>
      <c r="JR101" s="1709"/>
      <c r="JS101" s="1709"/>
      <c r="JT101" s="1709"/>
      <c r="JU101" s="1709"/>
      <c r="JV101" s="1709"/>
      <c r="JW101" s="1709"/>
      <c r="JX101" s="1709"/>
      <c r="JY101" s="1709"/>
      <c r="JZ101" s="1709"/>
      <c r="KA101" s="1709"/>
      <c r="KB101" s="1709"/>
      <c r="KC101" s="1709"/>
      <c r="KD101" s="1709"/>
      <c r="KE101" s="1709"/>
      <c r="KF101" s="1709"/>
      <c r="KG101" s="1709"/>
      <c r="KH101" s="1709"/>
      <c r="KI101" s="1709"/>
      <c r="KJ101" s="1709"/>
      <c r="KK101" s="1709"/>
      <c r="KL101" s="1709"/>
      <c r="KM101" s="1709"/>
      <c r="KN101" s="1709"/>
      <c r="KO101" s="1709"/>
      <c r="KP101" s="1709"/>
      <c r="KQ101" s="1709"/>
      <c r="KR101" s="1709"/>
      <c r="KS101" s="1709"/>
      <c r="KT101" s="1709"/>
      <c r="KU101" s="1709"/>
      <c r="KV101" s="1709"/>
      <c r="KW101" s="1709"/>
      <c r="KX101" s="1709"/>
      <c r="KY101" s="1709"/>
      <c r="KZ101" s="1709"/>
      <c r="LA101" s="1709"/>
      <c r="LB101" s="1709"/>
      <c r="LC101" s="1709"/>
      <c r="LD101" s="1709"/>
      <c r="LE101" s="1709"/>
      <c r="LF101" s="1709"/>
      <c r="LG101" s="1709"/>
      <c r="LH101" s="1710"/>
      <c r="LI101" s="1710"/>
      <c r="LJ101" s="1710"/>
      <c r="LK101" s="1710"/>
      <c r="LL101" s="1710"/>
      <c r="LM101" s="1710"/>
      <c r="LN101" s="1710"/>
      <c r="LO101" s="1711"/>
    </row>
    <row r="102" s="1483" customFormat="1" ht="47" customHeight="1" spans="1:327">
      <c r="A102" s="1648">
        <v>45950</v>
      </c>
      <c r="B102" s="1649" t="s">
        <v>3153</v>
      </c>
      <c r="C102" s="1650" t="s">
        <v>98</v>
      </c>
      <c r="D102" s="1651">
        <v>4500182472</v>
      </c>
      <c r="E102" s="1652" t="s">
        <v>3154</v>
      </c>
      <c r="F102" s="1651" t="s">
        <v>5106</v>
      </c>
      <c r="G102" s="1654" t="s">
        <v>4747</v>
      </c>
      <c r="H102" s="1654" t="s">
        <v>4747</v>
      </c>
      <c r="I102" s="1666" t="s">
        <v>4940</v>
      </c>
      <c r="J102" s="1667">
        <v>1440</v>
      </c>
      <c r="K102" s="1668">
        <v>0</v>
      </c>
      <c r="L102" s="1668">
        <v>96</v>
      </c>
      <c r="M102" s="1669">
        <f t="shared" si="20"/>
        <v>15</v>
      </c>
      <c r="N102" s="1670">
        <v>45989</v>
      </c>
      <c r="O102" s="1670">
        <v>45987</v>
      </c>
      <c r="P102" s="1671"/>
      <c r="Q102" s="1676" t="s">
        <v>78</v>
      </c>
      <c r="R102" s="1677">
        <v>1440</v>
      </c>
      <c r="S102" s="1677">
        <f t="shared" si="19"/>
        <v>0</v>
      </c>
      <c r="T102" s="1678"/>
      <c r="U102" s="1679" t="s">
        <v>829</v>
      </c>
      <c r="V102" s="1680" t="s">
        <v>5107</v>
      </c>
      <c r="W102" s="1680" t="s">
        <v>111</v>
      </c>
      <c r="X102" s="1681">
        <v>45954</v>
      </c>
      <c r="Y102" s="1685" t="s">
        <v>88</v>
      </c>
      <c r="Z102" s="1681">
        <v>45950</v>
      </c>
      <c r="AA102" s="1686"/>
      <c r="AB102" s="1685"/>
      <c r="AC102" s="1687" t="s">
        <v>5108</v>
      </c>
      <c r="AD102" s="1688" t="s">
        <v>416</v>
      </c>
      <c r="AE102" s="1689">
        <v>0.8272</v>
      </c>
      <c r="AF102" s="1690">
        <f t="shared" si="42"/>
        <v>1191.168</v>
      </c>
      <c r="AG102" s="1695"/>
      <c r="AH102" s="1696" t="s">
        <v>81</v>
      </c>
      <c r="AI102" s="1696">
        <v>5</v>
      </c>
      <c r="AJ102" s="1696">
        <f t="shared" si="43"/>
        <v>1440</v>
      </c>
      <c r="AK102" s="1697"/>
      <c r="AL102" s="1698">
        <f t="shared" si="44"/>
        <v>60</v>
      </c>
      <c r="AM102" s="1698"/>
      <c r="AN102" s="1698"/>
      <c r="AO102" s="1698"/>
      <c r="AP102" s="1698" t="s">
        <v>63</v>
      </c>
      <c r="AQ102" s="1700">
        <v>1440</v>
      </c>
      <c r="AR102" s="1698"/>
      <c r="AS102" s="1701">
        <f t="shared" si="45"/>
        <v>288</v>
      </c>
      <c r="AT102" s="1702">
        <f t="shared" si="46"/>
        <v>288</v>
      </c>
      <c r="AU102" s="1702">
        <f t="shared" si="47"/>
        <v>288</v>
      </c>
      <c r="AV102" s="1702">
        <f t="shared" si="48"/>
        <v>288</v>
      </c>
      <c r="AW102" s="1704">
        <f t="shared" si="49"/>
        <v>288</v>
      </c>
      <c r="AX102" s="1705">
        <f t="shared" si="50"/>
        <v>276</v>
      </c>
      <c r="AY102" s="1706">
        <f t="shared" si="51"/>
        <v>12</v>
      </c>
      <c r="AZ102" s="1707"/>
      <c r="BA102" s="1708"/>
      <c r="BB102" s="1709"/>
      <c r="BC102" s="1709"/>
      <c r="BD102" s="1709"/>
      <c r="BE102" s="1709"/>
      <c r="BF102" s="1709"/>
      <c r="BG102" s="1709"/>
      <c r="BH102" s="1709"/>
      <c r="BI102" s="1709"/>
      <c r="BJ102" s="1709"/>
      <c r="BK102" s="1709"/>
      <c r="BL102" s="1709"/>
      <c r="BM102" s="1709"/>
      <c r="BN102" s="1709"/>
      <c r="BO102" s="1709"/>
      <c r="BP102" s="1709"/>
      <c r="BQ102" s="1709"/>
      <c r="BR102" s="1709"/>
      <c r="BS102" s="1709"/>
      <c r="BT102" s="1709"/>
      <c r="BU102" s="1709"/>
      <c r="BV102" s="1709"/>
      <c r="BW102" s="1709"/>
      <c r="BX102" s="1709"/>
      <c r="BY102" s="1709"/>
      <c r="BZ102" s="1709"/>
      <c r="CA102" s="1709"/>
      <c r="CB102" s="1709"/>
      <c r="CC102" s="1709"/>
      <c r="CD102" s="1709"/>
      <c r="CE102" s="1709"/>
      <c r="CF102" s="1709"/>
      <c r="CG102" s="1709"/>
      <c r="CH102" s="1709"/>
      <c r="CI102" s="1709"/>
      <c r="CJ102" s="1709"/>
      <c r="CK102" s="1709"/>
      <c r="CL102" s="1709"/>
      <c r="CM102" s="1709"/>
      <c r="CN102" s="1709"/>
      <c r="CO102" s="1709"/>
      <c r="CP102" s="1709"/>
      <c r="CQ102" s="1709"/>
      <c r="CR102" s="1709"/>
      <c r="CS102" s="1709"/>
      <c r="CT102" s="1709"/>
      <c r="CU102" s="1709"/>
      <c r="CV102" s="1709"/>
      <c r="CW102" s="1709"/>
      <c r="CX102" s="1709"/>
      <c r="CY102" s="1709"/>
      <c r="CZ102" s="1709"/>
      <c r="DA102" s="1709"/>
      <c r="DB102" s="1709"/>
      <c r="DC102" s="1709"/>
      <c r="DD102" s="1709"/>
      <c r="DE102" s="1709"/>
      <c r="DF102" s="1709"/>
      <c r="DG102" s="1709"/>
      <c r="DH102" s="1709"/>
      <c r="DI102" s="1709"/>
      <c r="DJ102" s="1709"/>
      <c r="DK102" s="1709"/>
      <c r="DL102" s="1709"/>
      <c r="DM102" s="1709"/>
      <c r="DN102" s="1709"/>
      <c r="DO102" s="1709"/>
      <c r="DP102" s="1709"/>
      <c r="DQ102" s="1709"/>
      <c r="DR102" s="1709"/>
      <c r="DS102" s="1709"/>
      <c r="DT102" s="1709"/>
      <c r="DU102" s="1709"/>
      <c r="DV102" s="1709"/>
      <c r="DW102" s="1709"/>
      <c r="DX102" s="1709"/>
      <c r="DY102" s="1709"/>
      <c r="DZ102" s="1709"/>
      <c r="EA102" s="1709"/>
      <c r="EB102" s="1709"/>
      <c r="EC102" s="1709"/>
      <c r="ED102" s="1709"/>
      <c r="EE102" s="1709"/>
      <c r="EF102" s="1709"/>
      <c r="EG102" s="1709"/>
      <c r="EH102" s="1709"/>
      <c r="EI102" s="1709"/>
      <c r="EJ102" s="1709"/>
      <c r="EK102" s="1709"/>
      <c r="EL102" s="1709"/>
      <c r="EM102" s="1709"/>
      <c r="EN102" s="1709"/>
      <c r="EO102" s="1709"/>
      <c r="EP102" s="1709"/>
      <c r="EQ102" s="1709"/>
      <c r="ER102" s="1709"/>
      <c r="ES102" s="1709"/>
      <c r="ET102" s="1709"/>
      <c r="EU102" s="1709"/>
      <c r="EV102" s="1709"/>
      <c r="EW102" s="1709"/>
      <c r="EX102" s="1709"/>
      <c r="EY102" s="1709"/>
      <c r="EZ102" s="1709"/>
      <c r="FA102" s="1709"/>
      <c r="FB102" s="1709"/>
      <c r="FC102" s="1709"/>
      <c r="FD102" s="1709"/>
      <c r="FE102" s="1709"/>
      <c r="FF102" s="1709"/>
      <c r="FG102" s="1709"/>
      <c r="FH102" s="1709"/>
      <c r="FI102" s="1709"/>
      <c r="FJ102" s="1709"/>
      <c r="FK102" s="1709"/>
      <c r="FL102" s="1709"/>
      <c r="FM102" s="1709"/>
      <c r="FN102" s="1709"/>
      <c r="FO102" s="1709"/>
      <c r="FP102" s="1709"/>
      <c r="FQ102" s="1709"/>
      <c r="FR102" s="1709"/>
      <c r="FS102" s="1709"/>
      <c r="FT102" s="1709"/>
      <c r="FU102" s="1709"/>
      <c r="FV102" s="1709"/>
      <c r="FW102" s="1709"/>
      <c r="FX102" s="1709"/>
      <c r="FY102" s="1709"/>
      <c r="FZ102" s="1709"/>
      <c r="GA102" s="1709"/>
      <c r="GB102" s="1709"/>
      <c r="GC102" s="1709"/>
      <c r="GD102" s="1709"/>
      <c r="GE102" s="1709"/>
      <c r="GF102" s="1709"/>
      <c r="GG102" s="1709"/>
      <c r="GH102" s="1709"/>
      <c r="GI102" s="1709"/>
      <c r="GJ102" s="1709"/>
      <c r="GK102" s="1709"/>
      <c r="GL102" s="1709"/>
      <c r="GM102" s="1709"/>
      <c r="GN102" s="1709"/>
      <c r="GO102" s="1709"/>
      <c r="GP102" s="1709"/>
      <c r="GQ102" s="1709"/>
      <c r="GR102" s="1709"/>
      <c r="GS102" s="1709"/>
      <c r="GT102" s="1709"/>
      <c r="GU102" s="1709"/>
      <c r="GV102" s="1709"/>
      <c r="GW102" s="1709"/>
      <c r="GX102" s="1709"/>
      <c r="GY102" s="1709"/>
      <c r="GZ102" s="1709"/>
      <c r="HA102" s="1709"/>
      <c r="HB102" s="1709"/>
      <c r="HC102" s="1709"/>
      <c r="HD102" s="1709"/>
      <c r="HE102" s="1709"/>
      <c r="HF102" s="1709"/>
      <c r="HG102" s="1709"/>
      <c r="HH102" s="1709"/>
      <c r="HI102" s="1709"/>
      <c r="HJ102" s="1709"/>
      <c r="HK102" s="1709"/>
      <c r="HL102" s="1709"/>
      <c r="HM102" s="1709"/>
      <c r="HN102" s="1709"/>
      <c r="HO102" s="1709"/>
      <c r="HP102" s="1709"/>
      <c r="HQ102" s="1709"/>
      <c r="HR102" s="1709"/>
      <c r="HS102" s="1709"/>
      <c r="HT102" s="1709"/>
      <c r="HU102" s="1709"/>
      <c r="HV102" s="1709"/>
      <c r="HW102" s="1709"/>
      <c r="HX102" s="1709"/>
      <c r="HY102" s="1709"/>
      <c r="HZ102" s="1709"/>
      <c r="IA102" s="1709"/>
      <c r="IB102" s="1709"/>
      <c r="IC102" s="1709"/>
      <c r="ID102" s="1709"/>
      <c r="IE102" s="1709"/>
      <c r="IF102" s="1709"/>
      <c r="IG102" s="1709"/>
      <c r="IH102" s="1709"/>
      <c r="II102" s="1709"/>
      <c r="IJ102" s="1709"/>
      <c r="IK102" s="1709"/>
      <c r="IL102" s="1709"/>
      <c r="IM102" s="1709"/>
      <c r="IN102" s="1709"/>
      <c r="IO102" s="1709"/>
      <c r="IP102" s="1709"/>
      <c r="IQ102" s="1709"/>
      <c r="IR102" s="1709"/>
      <c r="IS102" s="1709"/>
      <c r="IT102" s="1709"/>
      <c r="IU102" s="1709"/>
      <c r="IV102" s="1709"/>
      <c r="IW102" s="1709"/>
      <c r="IX102" s="1709"/>
      <c r="IY102" s="1709"/>
      <c r="IZ102" s="1709"/>
      <c r="JA102" s="1709"/>
      <c r="JB102" s="1709"/>
      <c r="JC102" s="1709"/>
      <c r="JD102" s="1709"/>
      <c r="JE102" s="1709"/>
      <c r="JF102" s="1709"/>
      <c r="JG102" s="1709"/>
      <c r="JH102" s="1709"/>
      <c r="JI102" s="1709"/>
      <c r="JJ102" s="1709"/>
      <c r="JK102" s="1709"/>
      <c r="JL102" s="1709"/>
      <c r="JM102" s="1709"/>
      <c r="JN102" s="1709"/>
      <c r="JO102" s="1709"/>
      <c r="JP102" s="1709"/>
      <c r="JQ102" s="1709"/>
      <c r="JR102" s="1709"/>
      <c r="JS102" s="1709"/>
      <c r="JT102" s="1709"/>
      <c r="JU102" s="1709"/>
      <c r="JV102" s="1709"/>
      <c r="JW102" s="1709"/>
      <c r="JX102" s="1709"/>
      <c r="JY102" s="1709"/>
      <c r="JZ102" s="1709"/>
      <c r="KA102" s="1709"/>
      <c r="KB102" s="1709"/>
      <c r="KC102" s="1709"/>
      <c r="KD102" s="1709"/>
      <c r="KE102" s="1709"/>
      <c r="KF102" s="1709"/>
      <c r="KG102" s="1709"/>
      <c r="KH102" s="1709"/>
      <c r="KI102" s="1709"/>
      <c r="KJ102" s="1709"/>
      <c r="KK102" s="1709"/>
      <c r="KL102" s="1709"/>
      <c r="KM102" s="1709"/>
      <c r="KN102" s="1709"/>
      <c r="KO102" s="1709"/>
      <c r="KP102" s="1709"/>
      <c r="KQ102" s="1709"/>
      <c r="KR102" s="1709"/>
      <c r="KS102" s="1709"/>
      <c r="KT102" s="1709"/>
      <c r="KU102" s="1709"/>
      <c r="KV102" s="1709"/>
      <c r="KW102" s="1709"/>
      <c r="KX102" s="1709"/>
      <c r="KY102" s="1709"/>
      <c r="KZ102" s="1709"/>
      <c r="LA102" s="1709"/>
      <c r="LB102" s="1709"/>
      <c r="LC102" s="1709"/>
      <c r="LD102" s="1709"/>
      <c r="LE102" s="1709"/>
      <c r="LF102" s="1709"/>
      <c r="LG102" s="1709"/>
      <c r="LH102" s="1710"/>
      <c r="LI102" s="1710"/>
      <c r="LJ102" s="1710"/>
      <c r="LK102" s="1710"/>
      <c r="LL102" s="1710"/>
      <c r="LM102" s="1710"/>
      <c r="LN102" s="1710"/>
      <c r="LO102" s="1711"/>
    </row>
    <row r="103" s="1483" customFormat="1" ht="47" customHeight="1" spans="1:327">
      <c r="A103" s="1655">
        <v>45959</v>
      </c>
      <c r="B103" s="1656" t="s">
        <v>5109</v>
      </c>
      <c r="C103" s="1657" t="s">
        <v>98</v>
      </c>
      <c r="D103" s="1658">
        <v>4500182883</v>
      </c>
      <c r="E103" s="1652" t="s">
        <v>5110</v>
      </c>
      <c r="F103" s="1658" t="s">
        <v>5111</v>
      </c>
      <c r="G103" s="1653" t="s">
        <v>4780</v>
      </c>
      <c r="H103" s="1654" t="s">
        <v>4780</v>
      </c>
      <c r="I103" s="1666" t="s">
        <v>4765</v>
      </c>
      <c r="J103" s="1667">
        <v>216</v>
      </c>
      <c r="K103" s="1668">
        <v>0</v>
      </c>
      <c r="L103" s="1668">
        <v>24</v>
      </c>
      <c r="M103" s="1669">
        <f t="shared" si="20"/>
        <v>9</v>
      </c>
      <c r="N103" s="1672">
        <v>46020</v>
      </c>
      <c r="O103" s="1672">
        <f>N103-2</f>
        <v>46018</v>
      </c>
      <c r="P103" s="1671"/>
      <c r="Q103" s="1676" t="s">
        <v>78</v>
      </c>
      <c r="R103" s="1677">
        <v>216</v>
      </c>
      <c r="S103" s="1677">
        <f t="shared" si="19"/>
        <v>0</v>
      </c>
      <c r="T103" s="1678"/>
      <c r="U103" s="1679" t="s">
        <v>829</v>
      </c>
      <c r="V103" s="1680" t="s">
        <v>5112</v>
      </c>
      <c r="W103" s="1680" t="s">
        <v>111</v>
      </c>
      <c r="X103" s="1681">
        <v>45964</v>
      </c>
      <c r="Y103" s="1685" t="s">
        <v>88</v>
      </c>
      <c r="Z103" s="1681" t="s">
        <v>88</v>
      </c>
      <c r="AA103" s="1686"/>
      <c r="AB103" s="1685"/>
      <c r="AC103" s="1687" t="s">
        <v>5113</v>
      </c>
      <c r="AD103" s="1691" t="s">
        <v>1242</v>
      </c>
      <c r="AE103" s="1689">
        <v>0.79</v>
      </c>
      <c r="AF103" s="1690">
        <f t="shared" si="42"/>
        <v>170.64</v>
      </c>
      <c r="AG103" s="1695"/>
      <c r="AH103" s="1696" t="s">
        <v>81</v>
      </c>
      <c r="AI103" s="1696">
        <v>5</v>
      </c>
      <c r="AJ103" s="1696">
        <f t="shared" si="43"/>
        <v>216</v>
      </c>
      <c r="AK103" s="1697"/>
      <c r="AL103" s="1698">
        <f t="shared" si="44"/>
        <v>9</v>
      </c>
      <c r="AM103" s="1698"/>
      <c r="AN103" s="1698"/>
      <c r="AO103" s="1698"/>
      <c r="AP103" s="1698" t="s">
        <v>63</v>
      </c>
      <c r="AQ103" s="1700">
        <v>216</v>
      </c>
      <c r="AR103" s="1698"/>
      <c r="AS103" s="1701">
        <f t="shared" si="45"/>
        <v>43.2</v>
      </c>
      <c r="AT103" s="1702">
        <f t="shared" si="46"/>
        <v>43.2</v>
      </c>
      <c r="AU103" s="1702">
        <f t="shared" si="47"/>
        <v>43.2</v>
      </c>
      <c r="AV103" s="1702">
        <f t="shared" si="48"/>
        <v>43.2</v>
      </c>
      <c r="AW103" s="1704">
        <f t="shared" si="49"/>
        <v>43.2</v>
      </c>
      <c r="AX103" s="1705">
        <f t="shared" si="50"/>
        <v>41.4</v>
      </c>
      <c r="AY103" s="1706">
        <f t="shared" si="51"/>
        <v>1.8</v>
      </c>
      <c r="AZ103" s="1707"/>
      <c r="BA103" s="1708"/>
      <c r="BB103" s="1709"/>
      <c r="BC103" s="1709"/>
      <c r="BD103" s="1709"/>
      <c r="BE103" s="1709"/>
      <c r="BF103" s="1709"/>
      <c r="BG103" s="1709"/>
      <c r="BH103" s="1709"/>
      <c r="BI103" s="1709"/>
      <c r="BJ103" s="1709"/>
      <c r="BK103" s="1709"/>
      <c r="BL103" s="1709"/>
      <c r="BM103" s="1709"/>
      <c r="BN103" s="1709"/>
      <c r="BO103" s="1709"/>
      <c r="BP103" s="1709"/>
      <c r="BQ103" s="1709"/>
      <c r="BR103" s="1709"/>
      <c r="BS103" s="1709"/>
      <c r="BT103" s="1709"/>
      <c r="BU103" s="1709"/>
      <c r="BV103" s="1709"/>
      <c r="BW103" s="1709"/>
      <c r="BX103" s="1709"/>
      <c r="BY103" s="1709"/>
      <c r="BZ103" s="1709"/>
      <c r="CA103" s="1709"/>
      <c r="CB103" s="1709"/>
      <c r="CC103" s="1709"/>
      <c r="CD103" s="1709"/>
      <c r="CE103" s="1709"/>
      <c r="CF103" s="1709"/>
      <c r="CG103" s="1709"/>
      <c r="CH103" s="1709"/>
      <c r="CI103" s="1709"/>
      <c r="CJ103" s="1709"/>
      <c r="CK103" s="1709"/>
      <c r="CL103" s="1709"/>
      <c r="CM103" s="1709"/>
      <c r="CN103" s="1709"/>
      <c r="CO103" s="1709"/>
      <c r="CP103" s="1709"/>
      <c r="CQ103" s="1709"/>
      <c r="CR103" s="1709"/>
      <c r="CS103" s="1709"/>
      <c r="CT103" s="1709"/>
      <c r="CU103" s="1709"/>
      <c r="CV103" s="1709"/>
      <c r="CW103" s="1709"/>
      <c r="CX103" s="1709"/>
      <c r="CY103" s="1709"/>
      <c r="CZ103" s="1709"/>
      <c r="DA103" s="1709"/>
      <c r="DB103" s="1709"/>
      <c r="DC103" s="1709"/>
      <c r="DD103" s="1709"/>
      <c r="DE103" s="1709"/>
      <c r="DF103" s="1709"/>
      <c r="DG103" s="1709"/>
      <c r="DH103" s="1709"/>
      <c r="DI103" s="1709"/>
      <c r="DJ103" s="1709"/>
      <c r="DK103" s="1709"/>
      <c r="DL103" s="1709"/>
      <c r="DM103" s="1709"/>
      <c r="DN103" s="1709"/>
      <c r="DO103" s="1709"/>
      <c r="DP103" s="1709"/>
      <c r="DQ103" s="1709"/>
      <c r="DR103" s="1709"/>
      <c r="DS103" s="1709"/>
      <c r="DT103" s="1709"/>
      <c r="DU103" s="1709"/>
      <c r="DV103" s="1709"/>
      <c r="DW103" s="1709"/>
      <c r="DX103" s="1709"/>
      <c r="DY103" s="1709"/>
      <c r="DZ103" s="1709"/>
      <c r="EA103" s="1709"/>
      <c r="EB103" s="1709"/>
      <c r="EC103" s="1709"/>
      <c r="ED103" s="1709"/>
      <c r="EE103" s="1709"/>
      <c r="EF103" s="1709"/>
      <c r="EG103" s="1709"/>
      <c r="EH103" s="1709"/>
      <c r="EI103" s="1709"/>
      <c r="EJ103" s="1709"/>
      <c r="EK103" s="1709"/>
      <c r="EL103" s="1709"/>
      <c r="EM103" s="1709"/>
      <c r="EN103" s="1709"/>
      <c r="EO103" s="1709"/>
      <c r="EP103" s="1709"/>
      <c r="EQ103" s="1709"/>
      <c r="ER103" s="1709"/>
      <c r="ES103" s="1709"/>
      <c r="ET103" s="1709"/>
      <c r="EU103" s="1709"/>
      <c r="EV103" s="1709"/>
      <c r="EW103" s="1709"/>
      <c r="EX103" s="1709"/>
      <c r="EY103" s="1709"/>
      <c r="EZ103" s="1709"/>
      <c r="FA103" s="1709"/>
      <c r="FB103" s="1709"/>
      <c r="FC103" s="1709"/>
      <c r="FD103" s="1709"/>
      <c r="FE103" s="1709"/>
      <c r="FF103" s="1709"/>
      <c r="FG103" s="1709"/>
      <c r="FH103" s="1709"/>
      <c r="FI103" s="1709"/>
      <c r="FJ103" s="1709"/>
      <c r="FK103" s="1709"/>
      <c r="FL103" s="1709"/>
      <c r="FM103" s="1709"/>
      <c r="FN103" s="1709"/>
      <c r="FO103" s="1709"/>
      <c r="FP103" s="1709"/>
      <c r="FQ103" s="1709"/>
      <c r="FR103" s="1709"/>
      <c r="FS103" s="1709"/>
      <c r="FT103" s="1709"/>
      <c r="FU103" s="1709"/>
      <c r="FV103" s="1709"/>
      <c r="FW103" s="1709"/>
      <c r="FX103" s="1709"/>
      <c r="FY103" s="1709"/>
      <c r="FZ103" s="1709"/>
      <c r="GA103" s="1709"/>
      <c r="GB103" s="1709"/>
      <c r="GC103" s="1709"/>
      <c r="GD103" s="1709"/>
      <c r="GE103" s="1709"/>
      <c r="GF103" s="1709"/>
      <c r="GG103" s="1709"/>
      <c r="GH103" s="1709"/>
      <c r="GI103" s="1709"/>
      <c r="GJ103" s="1709"/>
      <c r="GK103" s="1709"/>
      <c r="GL103" s="1709"/>
      <c r="GM103" s="1709"/>
      <c r="GN103" s="1709"/>
      <c r="GO103" s="1709"/>
      <c r="GP103" s="1709"/>
      <c r="GQ103" s="1709"/>
      <c r="GR103" s="1709"/>
      <c r="GS103" s="1709"/>
      <c r="GT103" s="1709"/>
      <c r="GU103" s="1709"/>
      <c r="GV103" s="1709"/>
      <c r="GW103" s="1709"/>
      <c r="GX103" s="1709"/>
      <c r="GY103" s="1709"/>
      <c r="GZ103" s="1709"/>
      <c r="HA103" s="1709"/>
      <c r="HB103" s="1709"/>
      <c r="HC103" s="1709"/>
      <c r="HD103" s="1709"/>
      <c r="HE103" s="1709"/>
      <c r="HF103" s="1709"/>
      <c r="HG103" s="1709"/>
      <c r="HH103" s="1709"/>
      <c r="HI103" s="1709"/>
      <c r="HJ103" s="1709"/>
      <c r="HK103" s="1709"/>
      <c r="HL103" s="1709"/>
      <c r="HM103" s="1709"/>
      <c r="HN103" s="1709"/>
      <c r="HO103" s="1709"/>
      <c r="HP103" s="1709"/>
      <c r="HQ103" s="1709"/>
      <c r="HR103" s="1709"/>
      <c r="HS103" s="1709"/>
      <c r="HT103" s="1709"/>
      <c r="HU103" s="1709"/>
      <c r="HV103" s="1709"/>
      <c r="HW103" s="1709"/>
      <c r="HX103" s="1709"/>
      <c r="HY103" s="1709"/>
      <c r="HZ103" s="1709"/>
      <c r="IA103" s="1709"/>
      <c r="IB103" s="1709"/>
      <c r="IC103" s="1709"/>
      <c r="ID103" s="1709"/>
      <c r="IE103" s="1709"/>
      <c r="IF103" s="1709"/>
      <c r="IG103" s="1709"/>
      <c r="IH103" s="1709"/>
      <c r="II103" s="1709"/>
      <c r="IJ103" s="1709"/>
      <c r="IK103" s="1709"/>
      <c r="IL103" s="1709"/>
      <c r="IM103" s="1709"/>
      <c r="IN103" s="1709"/>
      <c r="IO103" s="1709"/>
      <c r="IP103" s="1709"/>
      <c r="IQ103" s="1709"/>
      <c r="IR103" s="1709"/>
      <c r="IS103" s="1709"/>
      <c r="IT103" s="1709"/>
      <c r="IU103" s="1709"/>
      <c r="IV103" s="1709"/>
      <c r="IW103" s="1709"/>
      <c r="IX103" s="1709"/>
      <c r="IY103" s="1709"/>
      <c r="IZ103" s="1709"/>
      <c r="JA103" s="1709"/>
      <c r="JB103" s="1709"/>
      <c r="JC103" s="1709"/>
      <c r="JD103" s="1709"/>
      <c r="JE103" s="1709"/>
      <c r="JF103" s="1709"/>
      <c r="JG103" s="1709"/>
      <c r="JH103" s="1709"/>
      <c r="JI103" s="1709"/>
      <c r="JJ103" s="1709"/>
      <c r="JK103" s="1709"/>
      <c r="JL103" s="1709"/>
      <c r="JM103" s="1709"/>
      <c r="JN103" s="1709"/>
      <c r="JO103" s="1709"/>
      <c r="JP103" s="1709"/>
      <c r="JQ103" s="1709"/>
      <c r="JR103" s="1709"/>
      <c r="JS103" s="1709"/>
      <c r="JT103" s="1709"/>
      <c r="JU103" s="1709"/>
      <c r="JV103" s="1709"/>
      <c r="JW103" s="1709"/>
      <c r="JX103" s="1709"/>
      <c r="JY103" s="1709"/>
      <c r="JZ103" s="1709"/>
      <c r="KA103" s="1709"/>
      <c r="KB103" s="1709"/>
      <c r="KC103" s="1709"/>
      <c r="KD103" s="1709"/>
      <c r="KE103" s="1709"/>
      <c r="KF103" s="1709"/>
      <c r="KG103" s="1709"/>
      <c r="KH103" s="1709"/>
      <c r="KI103" s="1709"/>
      <c r="KJ103" s="1709"/>
      <c r="KK103" s="1709"/>
      <c r="KL103" s="1709"/>
      <c r="KM103" s="1709"/>
      <c r="KN103" s="1709"/>
      <c r="KO103" s="1709"/>
      <c r="KP103" s="1709"/>
      <c r="KQ103" s="1709"/>
      <c r="KR103" s="1709"/>
      <c r="KS103" s="1709"/>
      <c r="KT103" s="1709"/>
      <c r="KU103" s="1709"/>
      <c r="KV103" s="1709"/>
      <c r="KW103" s="1709"/>
      <c r="KX103" s="1709"/>
      <c r="KY103" s="1709"/>
      <c r="KZ103" s="1709"/>
      <c r="LA103" s="1709"/>
      <c r="LB103" s="1709"/>
      <c r="LC103" s="1709"/>
      <c r="LD103" s="1709"/>
      <c r="LE103" s="1709"/>
      <c r="LF103" s="1709"/>
      <c r="LG103" s="1709"/>
      <c r="LH103" s="1710"/>
      <c r="LI103" s="1710"/>
      <c r="LJ103" s="1710"/>
      <c r="LK103" s="1710"/>
      <c r="LL103" s="1710"/>
      <c r="LM103" s="1710"/>
      <c r="LN103" s="1710"/>
      <c r="LO103" s="1711"/>
    </row>
    <row r="104" s="1483" customFormat="1" ht="47" customHeight="1" spans="1:327">
      <c r="A104" s="1648">
        <v>45930</v>
      </c>
      <c r="B104" s="1649" t="s">
        <v>753</v>
      </c>
      <c r="C104" s="1650" t="s">
        <v>115</v>
      </c>
      <c r="D104" s="1651">
        <v>4500181160</v>
      </c>
      <c r="E104" s="1652" t="s">
        <v>3092</v>
      </c>
      <c r="F104" s="1651" t="s">
        <v>5114</v>
      </c>
      <c r="G104" s="1654" t="s">
        <v>4981</v>
      </c>
      <c r="H104" s="1654" t="s">
        <v>4981</v>
      </c>
      <c r="I104" s="1666" t="s">
        <v>4982</v>
      </c>
      <c r="J104" s="1667">
        <v>5568</v>
      </c>
      <c r="K104" s="1668">
        <v>0</v>
      </c>
      <c r="L104" s="1668">
        <v>96</v>
      </c>
      <c r="M104" s="1669">
        <f t="shared" si="20"/>
        <v>58</v>
      </c>
      <c r="N104" s="1670">
        <v>45980</v>
      </c>
      <c r="O104" s="1670">
        <v>45978</v>
      </c>
      <c r="P104" s="1671"/>
      <c r="Q104" s="1676" t="s">
        <v>78</v>
      </c>
      <c r="R104" s="1677">
        <v>5568</v>
      </c>
      <c r="S104" s="1677">
        <f t="shared" si="19"/>
        <v>0</v>
      </c>
      <c r="T104" s="1678"/>
      <c r="U104" s="1679" t="s">
        <v>829</v>
      </c>
      <c r="V104" s="1680" t="s">
        <v>5115</v>
      </c>
      <c r="W104" s="1680" t="s">
        <v>111</v>
      </c>
      <c r="X104" s="1681">
        <v>45944</v>
      </c>
      <c r="Y104" s="1685" t="s">
        <v>88</v>
      </c>
      <c r="Z104" s="1681" t="s">
        <v>4984</v>
      </c>
      <c r="AA104" s="1686"/>
      <c r="AB104" s="1685"/>
      <c r="AC104" s="1687" t="s">
        <v>5116</v>
      </c>
      <c r="AD104" s="1688" t="s">
        <v>122</v>
      </c>
      <c r="AE104" s="1689">
        <v>1.2462</v>
      </c>
      <c r="AF104" s="1690">
        <f t="shared" si="42"/>
        <v>6938.8416</v>
      </c>
      <c r="AG104" s="1647" t="s">
        <v>3096</v>
      </c>
      <c r="AH104" s="1696" t="s">
        <v>81</v>
      </c>
      <c r="AI104" s="1696" t="s">
        <v>1720</v>
      </c>
      <c r="AJ104" s="1696">
        <f t="shared" si="43"/>
        <v>5568</v>
      </c>
      <c r="AK104" s="1697"/>
      <c r="AL104" s="1698">
        <f t="shared" si="44"/>
        <v>232</v>
      </c>
      <c r="AM104" s="1698"/>
      <c r="AN104" s="1698"/>
      <c r="AO104" s="1698"/>
      <c r="AP104" s="1698" t="s">
        <v>63</v>
      </c>
      <c r="AQ104" s="1700">
        <f>J104</f>
        <v>5568</v>
      </c>
      <c r="AR104" s="1698"/>
      <c r="AS104" s="1701">
        <f>J104</f>
        <v>5568</v>
      </c>
      <c r="AT104" s="1702"/>
      <c r="AU104" s="1702"/>
      <c r="AV104" s="1702"/>
      <c r="AW104" s="1704"/>
      <c r="AX104" s="1705">
        <v>920</v>
      </c>
      <c r="AY104" s="1706">
        <v>40</v>
      </c>
      <c r="AZ104" s="1707"/>
      <c r="BA104" s="1708"/>
      <c r="BB104" s="1709"/>
      <c r="BC104" s="1709"/>
      <c r="BD104" s="1709"/>
      <c r="BE104" s="1709"/>
      <c r="BF104" s="1709"/>
      <c r="BG104" s="1709"/>
      <c r="BH104" s="1709"/>
      <c r="BI104" s="1709"/>
      <c r="BJ104" s="1709"/>
      <c r="BK104" s="1709"/>
      <c r="BL104" s="1709"/>
      <c r="BM104" s="1709"/>
      <c r="BN104" s="1709"/>
      <c r="BO104" s="1709"/>
      <c r="BP104" s="1709"/>
      <c r="BQ104" s="1709"/>
      <c r="BR104" s="1709"/>
      <c r="BS104" s="1709"/>
      <c r="BT104" s="1709"/>
      <c r="BU104" s="1709"/>
      <c r="BV104" s="1709"/>
      <c r="BW104" s="1709"/>
      <c r="BX104" s="1709"/>
      <c r="BY104" s="1709"/>
      <c r="BZ104" s="1709"/>
      <c r="CA104" s="1709"/>
      <c r="CB104" s="1709"/>
      <c r="CC104" s="1709"/>
      <c r="CD104" s="1709"/>
      <c r="CE104" s="1709"/>
      <c r="CF104" s="1709"/>
      <c r="CG104" s="1709"/>
      <c r="CH104" s="1709"/>
      <c r="CI104" s="1709"/>
      <c r="CJ104" s="1709"/>
      <c r="CK104" s="1709"/>
      <c r="CL104" s="1709"/>
      <c r="CM104" s="1709"/>
      <c r="CN104" s="1709"/>
      <c r="CO104" s="1709"/>
      <c r="CP104" s="1709"/>
      <c r="CQ104" s="1709"/>
      <c r="CR104" s="1709"/>
      <c r="CS104" s="1709"/>
      <c r="CT104" s="1709"/>
      <c r="CU104" s="1709"/>
      <c r="CV104" s="1709"/>
      <c r="CW104" s="1709"/>
      <c r="CX104" s="1709"/>
      <c r="CY104" s="1709"/>
      <c r="CZ104" s="1709"/>
      <c r="DA104" s="1709"/>
      <c r="DB104" s="1709"/>
      <c r="DC104" s="1709"/>
      <c r="DD104" s="1709"/>
      <c r="DE104" s="1709"/>
      <c r="DF104" s="1709"/>
      <c r="DG104" s="1709"/>
      <c r="DH104" s="1709"/>
      <c r="DI104" s="1709"/>
      <c r="DJ104" s="1709"/>
      <c r="DK104" s="1709"/>
      <c r="DL104" s="1709"/>
      <c r="DM104" s="1709"/>
      <c r="DN104" s="1709"/>
      <c r="DO104" s="1709"/>
      <c r="DP104" s="1709"/>
      <c r="DQ104" s="1709"/>
      <c r="DR104" s="1709"/>
      <c r="DS104" s="1709"/>
      <c r="DT104" s="1709"/>
      <c r="DU104" s="1709"/>
      <c r="DV104" s="1709"/>
      <c r="DW104" s="1709"/>
      <c r="DX104" s="1709"/>
      <c r="DY104" s="1709"/>
      <c r="DZ104" s="1709"/>
      <c r="EA104" s="1709"/>
      <c r="EB104" s="1709"/>
      <c r="EC104" s="1709"/>
      <c r="ED104" s="1709"/>
      <c r="EE104" s="1709"/>
      <c r="EF104" s="1709"/>
      <c r="EG104" s="1709"/>
      <c r="EH104" s="1709"/>
      <c r="EI104" s="1709"/>
      <c r="EJ104" s="1709"/>
      <c r="EK104" s="1709"/>
      <c r="EL104" s="1709"/>
      <c r="EM104" s="1709"/>
      <c r="EN104" s="1709"/>
      <c r="EO104" s="1709"/>
      <c r="EP104" s="1709"/>
      <c r="EQ104" s="1709"/>
      <c r="ER104" s="1709"/>
      <c r="ES104" s="1709"/>
      <c r="ET104" s="1709"/>
      <c r="EU104" s="1709"/>
      <c r="EV104" s="1709"/>
      <c r="EW104" s="1709"/>
      <c r="EX104" s="1709"/>
      <c r="EY104" s="1709"/>
      <c r="EZ104" s="1709"/>
      <c r="FA104" s="1709"/>
      <c r="FB104" s="1709"/>
      <c r="FC104" s="1709"/>
      <c r="FD104" s="1709"/>
      <c r="FE104" s="1709"/>
      <c r="FF104" s="1709"/>
      <c r="FG104" s="1709"/>
      <c r="FH104" s="1709"/>
      <c r="FI104" s="1709"/>
      <c r="FJ104" s="1709"/>
      <c r="FK104" s="1709"/>
      <c r="FL104" s="1709"/>
      <c r="FM104" s="1709"/>
      <c r="FN104" s="1709"/>
      <c r="FO104" s="1709"/>
      <c r="FP104" s="1709"/>
      <c r="FQ104" s="1709"/>
      <c r="FR104" s="1709"/>
      <c r="FS104" s="1709"/>
      <c r="FT104" s="1709"/>
      <c r="FU104" s="1709"/>
      <c r="FV104" s="1709"/>
      <c r="FW104" s="1709"/>
      <c r="FX104" s="1709"/>
      <c r="FY104" s="1709"/>
      <c r="FZ104" s="1709"/>
      <c r="GA104" s="1709"/>
      <c r="GB104" s="1709"/>
      <c r="GC104" s="1709"/>
      <c r="GD104" s="1709"/>
      <c r="GE104" s="1709"/>
      <c r="GF104" s="1709"/>
      <c r="GG104" s="1709"/>
      <c r="GH104" s="1709"/>
      <c r="GI104" s="1709"/>
      <c r="GJ104" s="1709"/>
      <c r="GK104" s="1709"/>
      <c r="GL104" s="1709"/>
      <c r="GM104" s="1709"/>
      <c r="GN104" s="1709"/>
      <c r="GO104" s="1709"/>
      <c r="GP104" s="1709"/>
      <c r="GQ104" s="1709"/>
      <c r="GR104" s="1709"/>
      <c r="GS104" s="1709"/>
      <c r="GT104" s="1709"/>
      <c r="GU104" s="1709"/>
      <c r="GV104" s="1709"/>
      <c r="GW104" s="1709"/>
      <c r="GX104" s="1709"/>
      <c r="GY104" s="1709"/>
      <c r="GZ104" s="1709"/>
      <c r="HA104" s="1709"/>
      <c r="HB104" s="1709"/>
      <c r="HC104" s="1709"/>
      <c r="HD104" s="1709"/>
      <c r="HE104" s="1709"/>
      <c r="HF104" s="1709"/>
      <c r="HG104" s="1709"/>
      <c r="HH104" s="1709"/>
      <c r="HI104" s="1709"/>
      <c r="HJ104" s="1709"/>
      <c r="HK104" s="1709"/>
      <c r="HL104" s="1709"/>
      <c r="HM104" s="1709"/>
      <c r="HN104" s="1709"/>
      <c r="HO104" s="1709"/>
      <c r="HP104" s="1709"/>
      <c r="HQ104" s="1709"/>
      <c r="HR104" s="1709"/>
      <c r="HS104" s="1709"/>
      <c r="HT104" s="1709"/>
      <c r="HU104" s="1709"/>
      <c r="HV104" s="1709"/>
      <c r="HW104" s="1709"/>
      <c r="HX104" s="1709"/>
      <c r="HY104" s="1709"/>
      <c r="HZ104" s="1709"/>
      <c r="IA104" s="1709"/>
      <c r="IB104" s="1709"/>
      <c r="IC104" s="1709"/>
      <c r="ID104" s="1709"/>
      <c r="IE104" s="1709"/>
      <c r="IF104" s="1709"/>
      <c r="IG104" s="1709"/>
      <c r="IH104" s="1709"/>
      <c r="II104" s="1709"/>
      <c r="IJ104" s="1709"/>
      <c r="IK104" s="1709"/>
      <c r="IL104" s="1709"/>
      <c r="IM104" s="1709"/>
      <c r="IN104" s="1709"/>
      <c r="IO104" s="1709"/>
      <c r="IP104" s="1709"/>
      <c r="IQ104" s="1709"/>
      <c r="IR104" s="1709"/>
      <c r="IS104" s="1709"/>
      <c r="IT104" s="1709"/>
      <c r="IU104" s="1709"/>
      <c r="IV104" s="1709"/>
      <c r="IW104" s="1709"/>
      <c r="IX104" s="1709"/>
      <c r="IY104" s="1709"/>
      <c r="IZ104" s="1709"/>
      <c r="JA104" s="1709"/>
      <c r="JB104" s="1709"/>
      <c r="JC104" s="1709"/>
      <c r="JD104" s="1709"/>
      <c r="JE104" s="1709"/>
      <c r="JF104" s="1709"/>
      <c r="JG104" s="1709"/>
      <c r="JH104" s="1709"/>
      <c r="JI104" s="1709"/>
      <c r="JJ104" s="1709"/>
      <c r="JK104" s="1709"/>
      <c r="JL104" s="1709"/>
      <c r="JM104" s="1709"/>
      <c r="JN104" s="1709"/>
      <c r="JO104" s="1709"/>
      <c r="JP104" s="1709"/>
      <c r="JQ104" s="1709"/>
      <c r="JR104" s="1709"/>
      <c r="JS104" s="1709"/>
      <c r="JT104" s="1709"/>
      <c r="JU104" s="1709"/>
      <c r="JV104" s="1709"/>
      <c r="JW104" s="1709"/>
      <c r="JX104" s="1709"/>
      <c r="JY104" s="1709"/>
      <c r="JZ104" s="1709"/>
      <c r="KA104" s="1709"/>
      <c r="KB104" s="1709"/>
      <c r="KC104" s="1709"/>
      <c r="KD104" s="1709"/>
      <c r="KE104" s="1709"/>
      <c r="KF104" s="1709"/>
      <c r="KG104" s="1709"/>
      <c r="KH104" s="1709"/>
      <c r="KI104" s="1709"/>
      <c r="KJ104" s="1709"/>
      <c r="KK104" s="1709"/>
      <c r="KL104" s="1709"/>
      <c r="KM104" s="1709"/>
      <c r="KN104" s="1709"/>
      <c r="KO104" s="1709"/>
      <c r="KP104" s="1709"/>
      <c r="KQ104" s="1709"/>
      <c r="KR104" s="1709"/>
      <c r="KS104" s="1709"/>
      <c r="KT104" s="1709"/>
      <c r="KU104" s="1709"/>
      <c r="KV104" s="1709"/>
      <c r="KW104" s="1709"/>
      <c r="KX104" s="1709"/>
      <c r="KY104" s="1709"/>
      <c r="KZ104" s="1709"/>
      <c r="LA104" s="1709"/>
      <c r="LB104" s="1709"/>
      <c r="LC104" s="1709"/>
      <c r="LD104" s="1709"/>
      <c r="LE104" s="1709"/>
      <c r="LF104" s="1709"/>
      <c r="LG104" s="1709"/>
      <c r="LH104" s="1710"/>
      <c r="LI104" s="1710"/>
      <c r="LJ104" s="1710"/>
      <c r="LK104" s="1710"/>
      <c r="LL104" s="1710"/>
      <c r="LM104" s="1710"/>
      <c r="LN104" s="1710"/>
      <c r="LO104" s="1711"/>
    </row>
    <row r="105" s="1483" customFormat="1" ht="47" customHeight="1" spans="1:327">
      <c r="A105" s="1648">
        <v>45930</v>
      </c>
      <c r="B105" s="1649" t="s">
        <v>753</v>
      </c>
      <c r="C105" s="1650" t="s">
        <v>115</v>
      </c>
      <c r="D105" s="1651">
        <v>4500181160</v>
      </c>
      <c r="E105" s="1652" t="s">
        <v>3092</v>
      </c>
      <c r="F105" s="1651" t="s">
        <v>5117</v>
      </c>
      <c r="G105" s="1654" t="s">
        <v>4996</v>
      </c>
      <c r="H105" s="1654" t="s">
        <v>4996</v>
      </c>
      <c r="I105" s="1666" t="s">
        <v>4997</v>
      </c>
      <c r="J105" s="1667">
        <v>1728</v>
      </c>
      <c r="K105" s="1668">
        <v>0</v>
      </c>
      <c r="L105" s="1668">
        <v>96</v>
      </c>
      <c r="M105" s="1669">
        <f t="shared" si="20"/>
        <v>18</v>
      </c>
      <c r="N105" s="1670">
        <v>45980</v>
      </c>
      <c r="O105" s="1670">
        <v>45978</v>
      </c>
      <c r="P105" s="1671"/>
      <c r="Q105" s="1676" t="s">
        <v>78</v>
      </c>
      <c r="R105" s="1677">
        <v>1728</v>
      </c>
      <c r="S105" s="1677">
        <f t="shared" si="19"/>
        <v>0</v>
      </c>
      <c r="T105" s="1678"/>
      <c r="U105" s="1679" t="s">
        <v>829</v>
      </c>
      <c r="V105" s="1680" t="s">
        <v>5115</v>
      </c>
      <c r="W105" s="1680" t="s">
        <v>111</v>
      </c>
      <c r="X105" s="1681">
        <v>45944</v>
      </c>
      <c r="Y105" s="1685" t="s">
        <v>88</v>
      </c>
      <c r="Z105" s="1681" t="s">
        <v>4984</v>
      </c>
      <c r="AA105" s="1686"/>
      <c r="AB105" s="1685"/>
      <c r="AC105" s="1687" t="s">
        <v>5116</v>
      </c>
      <c r="AD105" s="1688" t="s">
        <v>122</v>
      </c>
      <c r="AE105" s="1689">
        <v>1.2381</v>
      </c>
      <c r="AF105" s="1690">
        <f t="shared" si="42"/>
        <v>2139.4368</v>
      </c>
      <c r="AG105" s="1647" t="s">
        <v>3096</v>
      </c>
      <c r="AH105" s="1696" t="s">
        <v>81</v>
      </c>
      <c r="AI105" s="1696" t="s">
        <v>3815</v>
      </c>
      <c r="AJ105" s="1696">
        <f t="shared" si="43"/>
        <v>1728</v>
      </c>
      <c r="AK105" s="1697"/>
      <c r="AL105" s="1698">
        <f t="shared" si="44"/>
        <v>72</v>
      </c>
      <c r="AM105" s="1698"/>
      <c r="AN105" s="1698"/>
      <c r="AO105" s="1698"/>
      <c r="AP105" s="1698" t="s">
        <v>63</v>
      </c>
      <c r="AQ105" s="1700">
        <f>J105</f>
        <v>1728</v>
      </c>
      <c r="AR105" s="1698"/>
      <c r="AS105" s="1701"/>
      <c r="AT105" s="1702"/>
      <c r="AU105" s="1702"/>
      <c r="AV105" s="1702"/>
      <c r="AW105" s="1704">
        <f>J105</f>
        <v>1728</v>
      </c>
      <c r="AX105" s="1705">
        <v>920</v>
      </c>
      <c r="AY105" s="1706">
        <v>40</v>
      </c>
      <c r="AZ105" s="1707"/>
      <c r="BA105" s="1708"/>
      <c r="BB105" s="1709"/>
      <c r="BC105" s="1709"/>
      <c r="BD105" s="1709"/>
      <c r="BE105" s="1709"/>
      <c r="BF105" s="1709"/>
      <c r="BG105" s="1709"/>
      <c r="BH105" s="1709"/>
      <c r="BI105" s="1709"/>
      <c r="BJ105" s="1709"/>
      <c r="BK105" s="1709"/>
      <c r="BL105" s="1709"/>
      <c r="BM105" s="1709"/>
      <c r="BN105" s="1709"/>
      <c r="BO105" s="1709"/>
      <c r="BP105" s="1709"/>
      <c r="BQ105" s="1709"/>
      <c r="BR105" s="1709"/>
      <c r="BS105" s="1709"/>
      <c r="BT105" s="1709"/>
      <c r="BU105" s="1709"/>
      <c r="BV105" s="1709"/>
      <c r="BW105" s="1709"/>
      <c r="BX105" s="1709"/>
      <c r="BY105" s="1709"/>
      <c r="BZ105" s="1709"/>
      <c r="CA105" s="1709"/>
      <c r="CB105" s="1709"/>
      <c r="CC105" s="1709"/>
      <c r="CD105" s="1709"/>
      <c r="CE105" s="1709"/>
      <c r="CF105" s="1709"/>
      <c r="CG105" s="1709"/>
      <c r="CH105" s="1709"/>
      <c r="CI105" s="1709"/>
      <c r="CJ105" s="1709"/>
      <c r="CK105" s="1709"/>
      <c r="CL105" s="1709"/>
      <c r="CM105" s="1709"/>
      <c r="CN105" s="1709"/>
      <c r="CO105" s="1709"/>
      <c r="CP105" s="1709"/>
      <c r="CQ105" s="1709"/>
      <c r="CR105" s="1709"/>
      <c r="CS105" s="1709"/>
      <c r="CT105" s="1709"/>
      <c r="CU105" s="1709"/>
      <c r="CV105" s="1709"/>
      <c r="CW105" s="1709"/>
      <c r="CX105" s="1709"/>
      <c r="CY105" s="1709"/>
      <c r="CZ105" s="1709"/>
      <c r="DA105" s="1709"/>
      <c r="DB105" s="1709"/>
      <c r="DC105" s="1709"/>
      <c r="DD105" s="1709"/>
      <c r="DE105" s="1709"/>
      <c r="DF105" s="1709"/>
      <c r="DG105" s="1709"/>
      <c r="DH105" s="1709"/>
      <c r="DI105" s="1709"/>
      <c r="DJ105" s="1709"/>
      <c r="DK105" s="1709"/>
      <c r="DL105" s="1709"/>
      <c r="DM105" s="1709"/>
      <c r="DN105" s="1709"/>
      <c r="DO105" s="1709"/>
      <c r="DP105" s="1709"/>
      <c r="DQ105" s="1709"/>
      <c r="DR105" s="1709"/>
      <c r="DS105" s="1709"/>
      <c r="DT105" s="1709"/>
      <c r="DU105" s="1709"/>
      <c r="DV105" s="1709"/>
      <c r="DW105" s="1709"/>
      <c r="DX105" s="1709"/>
      <c r="DY105" s="1709"/>
      <c r="DZ105" s="1709"/>
      <c r="EA105" s="1709"/>
      <c r="EB105" s="1709"/>
      <c r="EC105" s="1709"/>
      <c r="ED105" s="1709"/>
      <c r="EE105" s="1709"/>
      <c r="EF105" s="1709"/>
      <c r="EG105" s="1709"/>
      <c r="EH105" s="1709"/>
      <c r="EI105" s="1709"/>
      <c r="EJ105" s="1709"/>
      <c r="EK105" s="1709"/>
      <c r="EL105" s="1709"/>
      <c r="EM105" s="1709"/>
      <c r="EN105" s="1709"/>
      <c r="EO105" s="1709"/>
      <c r="EP105" s="1709"/>
      <c r="EQ105" s="1709"/>
      <c r="ER105" s="1709"/>
      <c r="ES105" s="1709"/>
      <c r="ET105" s="1709"/>
      <c r="EU105" s="1709"/>
      <c r="EV105" s="1709"/>
      <c r="EW105" s="1709"/>
      <c r="EX105" s="1709"/>
      <c r="EY105" s="1709"/>
      <c r="EZ105" s="1709"/>
      <c r="FA105" s="1709"/>
      <c r="FB105" s="1709"/>
      <c r="FC105" s="1709"/>
      <c r="FD105" s="1709"/>
      <c r="FE105" s="1709"/>
      <c r="FF105" s="1709"/>
      <c r="FG105" s="1709"/>
      <c r="FH105" s="1709"/>
      <c r="FI105" s="1709"/>
      <c r="FJ105" s="1709"/>
      <c r="FK105" s="1709"/>
      <c r="FL105" s="1709"/>
      <c r="FM105" s="1709"/>
      <c r="FN105" s="1709"/>
      <c r="FO105" s="1709"/>
      <c r="FP105" s="1709"/>
      <c r="FQ105" s="1709"/>
      <c r="FR105" s="1709"/>
      <c r="FS105" s="1709"/>
      <c r="FT105" s="1709"/>
      <c r="FU105" s="1709"/>
      <c r="FV105" s="1709"/>
      <c r="FW105" s="1709"/>
      <c r="FX105" s="1709"/>
      <c r="FY105" s="1709"/>
      <c r="FZ105" s="1709"/>
      <c r="GA105" s="1709"/>
      <c r="GB105" s="1709"/>
      <c r="GC105" s="1709"/>
      <c r="GD105" s="1709"/>
      <c r="GE105" s="1709"/>
      <c r="GF105" s="1709"/>
      <c r="GG105" s="1709"/>
      <c r="GH105" s="1709"/>
      <c r="GI105" s="1709"/>
      <c r="GJ105" s="1709"/>
      <c r="GK105" s="1709"/>
      <c r="GL105" s="1709"/>
      <c r="GM105" s="1709"/>
      <c r="GN105" s="1709"/>
      <c r="GO105" s="1709"/>
      <c r="GP105" s="1709"/>
      <c r="GQ105" s="1709"/>
      <c r="GR105" s="1709"/>
      <c r="GS105" s="1709"/>
      <c r="GT105" s="1709"/>
      <c r="GU105" s="1709"/>
      <c r="GV105" s="1709"/>
      <c r="GW105" s="1709"/>
      <c r="GX105" s="1709"/>
      <c r="GY105" s="1709"/>
      <c r="GZ105" s="1709"/>
      <c r="HA105" s="1709"/>
      <c r="HB105" s="1709"/>
      <c r="HC105" s="1709"/>
      <c r="HD105" s="1709"/>
      <c r="HE105" s="1709"/>
      <c r="HF105" s="1709"/>
      <c r="HG105" s="1709"/>
      <c r="HH105" s="1709"/>
      <c r="HI105" s="1709"/>
      <c r="HJ105" s="1709"/>
      <c r="HK105" s="1709"/>
      <c r="HL105" s="1709"/>
      <c r="HM105" s="1709"/>
      <c r="HN105" s="1709"/>
      <c r="HO105" s="1709"/>
      <c r="HP105" s="1709"/>
      <c r="HQ105" s="1709"/>
      <c r="HR105" s="1709"/>
      <c r="HS105" s="1709"/>
      <c r="HT105" s="1709"/>
      <c r="HU105" s="1709"/>
      <c r="HV105" s="1709"/>
      <c r="HW105" s="1709"/>
      <c r="HX105" s="1709"/>
      <c r="HY105" s="1709"/>
      <c r="HZ105" s="1709"/>
      <c r="IA105" s="1709"/>
      <c r="IB105" s="1709"/>
      <c r="IC105" s="1709"/>
      <c r="ID105" s="1709"/>
      <c r="IE105" s="1709"/>
      <c r="IF105" s="1709"/>
      <c r="IG105" s="1709"/>
      <c r="IH105" s="1709"/>
      <c r="II105" s="1709"/>
      <c r="IJ105" s="1709"/>
      <c r="IK105" s="1709"/>
      <c r="IL105" s="1709"/>
      <c r="IM105" s="1709"/>
      <c r="IN105" s="1709"/>
      <c r="IO105" s="1709"/>
      <c r="IP105" s="1709"/>
      <c r="IQ105" s="1709"/>
      <c r="IR105" s="1709"/>
      <c r="IS105" s="1709"/>
      <c r="IT105" s="1709"/>
      <c r="IU105" s="1709"/>
      <c r="IV105" s="1709"/>
      <c r="IW105" s="1709"/>
      <c r="IX105" s="1709"/>
      <c r="IY105" s="1709"/>
      <c r="IZ105" s="1709"/>
      <c r="JA105" s="1709"/>
      <c r="JB105" s="1709"/>
      <c r="JC105" s="1709"/>
      <c r="JD105" s="1709"/>
      <c r="JE105" s="1709"/>
      <c r="JF105" s="1709"/>
      <c r="JG105" s="1709"/>
      <c r="JH105" s="1709"/>
      <c r="JI105" s="1709"/>
      <c r="JJ105" s="1709"/>
      <c r="JK105" s="1709"/>
      <c r="JL105" s="1709"/>
      <c r="JM105" s="1709"/>
      <c r="JN105" s="1709"/>
      <c r="JO105" s="1709"/>
      <c r="JP105" s="1709"/>
      <c r="JQ105" s="1709"/>
      <c r="JR105" s="1709"/>
      <c r="JS105" s="1709"/>
      <c r="JT105" s="1709"/>
      <c r="JU105" s="1709"/>
      <c r="JV105" s="1709"/>
      <c r="JW105" s="1709"/>
      <c r="JX105" s="1709"/>
      <c r="JY105" s="1709"/>
      <c r="JZ105" s="1709"/>
      <c r="KA105" s="1709"/>
      <c r="KB105" s="1709"/>
      <c r="KC105" s="1709"/>
      <c r="KD105" s="1709"/>
      <c r="KE105" s="1709"/>
      <c r="KF105" s="1709"/>
      <c r="KG105" s="1709"/>
      <c r="KH105" s="1709"/>
      <c r="KI105" s="1709"/>
      <c r="KJ105" s="1709"/>
      <c r="KK105" s="1709"/>
      <c r="KL105" s="1709"/>
      <c r="KM105" s="1709"/>
      <c r="KN105" s="1709"/>
      <c r="KO105" s="1709"/>
      <c r="KP105" s="1709"/>
      <c r="KQ105" s="1709"/>
      <c r="KR105" s="1709"/>
      <c r="KS105" s="1709"/>
      <c r="KT105" s="1709"/>
      <c r="KU105" s="1709"/>
      <c r="KV105" s="1709"/>
      <c r="KW105" s="1709"/>
      <c r="KX105" s="1709"/>
      <c r="KY105" s="1709"/>
      <c r="KZ105" s="1709"/>
      <c r="LA105" s="1709"/>
      <c r="LB105" s="1709"/>
      <c r="LC105" s="1709"/>
      <c r="LD105" s="1709"/>
      <c r="LE105" s="1709"/>
      <c r="LF105" s="1709"/>
      <c r="LG105" s="1709"/>
      <c r="LH105" s="1710"/>
      <c r="LI105" s="1710"/>
      <c r="LJ105" s="1710"/>
      <c r="LK105" s="1710"/>
      <c r="LL105" s="1710"/>
      <c r="LM105" s="1710"/>
      <c r="LN105" s="1710"/>
      <c r="LO105" s="1711"/>
    </row>
    <row r="106" s="1483" customFormat="1" ht="47" customHeight="1" spans="1:327">
      <c r="A106" s="1648">
        <v>45946</v>
      </c>
      <c r="B106" s="1649" t="s">
        <v>3115</v>
      </c>
      <c r="C106" s="1650" t="s">
        <v>189</v>
      </c>
      <c r="D106" s="1651">
        <v>4500181278</v>
      </c>
      <c r="E106" s="1652" t="s">
        <v>3116</v>
      </c>
      <c r="F106" s="1651" t="s">
        <v>5118</v>
      </c>
      <c r="G106" s="1653" t="s">
        <v>4780</v>
      </c>
      <c r="H106" s="1654" t="s">
        <v>4844</v>
      </c>
      <c r="I106" s="1666" t="s">
        <v>4765</v>
      </c>
      <c r="J106" s="1667">
        <v>312</v>
      </c>
      <c r="K106" s="1668">
        <v>0</v>
      </c>
      <c r="L106" s="1668">
        <v>24</v>
      </c>
      <c r="M106" s="1669">
        <f t="shared" si="20"/>
        <v>13</v>
      </c>
      <c r="N106" s="1670">
        <v>45981</v>
      </c>
      <c r="O106" s="1670">
        <v>45979</v>
      </c>
      <c r="P106" s="1671"/>
      <c r="Q106" s="1676" t="s">
        <v>78</v>
      </c>
      <c r="R106" s="1577">
        <v>312</v>
      </c>
      <c r="S106" s="1677">
        <f t="shared" si="19"/>
        <v>0</v>
      </c>
      <c r="T106" s="1678"/>
      <c r="U106" s="1679" t="s">
        <v>829</v>
      </c>
      <c r="V106" s="1680" t="s">
        <v>5119</v>
      </c>
      <c r="W106" s="1680" t="s">
        <v>111</v>
      </c>
      <c r="X106" s="1681">
        <v>45947</v>
      </c>
      <c r="Y106" s="1685" t="s">
        <v>88</v>
      </c>
      <c r="Z106" s="1681">
        <v>45954</v>
      </c>
      <c r="AA106" s="1686"/>
      <c r="AB106" s="1685"/>
      <c r="AC106" s="1687" t="s">
        <v>5120</v>
      </c>
      <c r="AD106" s="1688" t="s">
        <v>1369</v>
      </c>
      <c r="AE106" s="1689">
        <v>1.277</v>
      </c>
      <c r="AF106" s="1690">
        <f t="shared" si="42"/>
        <v>398.424</v>
      </c>
      <c r="AG106" s="1699" t="s">
        <v>3120</v>
      </c>
      <c r="AH106" s="1696" t="s">
        <v>81</v>
      </c>
      <c r="AI106" s="1696">
        <v>5</v>
      </c>
      <c r="AJ106" s="1696">
        <f t="shared" si="43"/>
        <v>312</v>
      </c>
      <c r="AK106" s="1697"/>
      <c r="AL106" s="1698">
        <f t="shared" si="44"/>
        <v>13</v>
      </c>
      <c r="AM106" s="1698"/>
      <c r="AN106" s="1698"/>
      <c r="AO106" s="1698"/>
      <c r="AP106" s="1698" t="s">
        <v>63</v>
      </c>
      <c r="AQ106" s="1700">
        <f>J106</f>
        <v>312</v>
      </c>
      <c r="AR106" s="1698"/>
      <c r="AS106" s="1701">
        <f>J106/5</f>
        <v>62.4</v>
      </c>
      <c r="AT106" s="1702">
        <f>J106/5</f>
        <v>62.4</v>
      </c>
      <c r="AU106" s="1702">
        <f>J106/5</f>
        <v>62.4</v>
      </c>
      <c r="AV106" s="1702">
        <f>J106/5</f>
        <v>62.4</v>
      </c>
      <c r="AW106" s="1704">
        <f>J106/5</f>
        <v>62.4</v>
      </c>
      <c r="AX106" s="1705">
        <f>J106*23/24/COUNT(AS106:AW106)</f>
        <v>59.8</v>
      </c>
      <c r="AY106" s="1706">
        <f>J106/24/COUNT(AS106:AW106)</f>
        <v>2.6</v>
      </c>
      <c r="AZ106" s="1707"/>
      <c r="BA106" s="1708"/>
      <c r="BB106" s="1709"/>
      <c r="BC106" s="1709"/>
      <c r="BD106" s="1709"/>
      <c r="BE106" s="1709"/>
      <c r="BF106" s="1709"/>
      <c r="BG106" s="1709"/>
      <c r="BH106" s="1709"/>
      <c r="BI106" s="1709"/>
      <c r="BJ106" s="1709"/>
      <c r="BK106" s="1709"/>
      <c r="BL106" s="1709"/>
      <c r="BM106" s="1709"/>
      <c r="BN106" s="1709"/>
      <c r="BO106" s="1709"/>
      <c r="BP106" s="1709"/>
      <c r="BQ106" s="1709"/>
      <c r="BR106" s="1709"/>
      <c r="BS106" s="1709"/>
      <c r="BT106" s="1709"/>
      <c r="BU106" s="1709"/>
      <c r="BV106" s="1709"/>
      <c r="BW106" s="1709"/>
      <c r="BX106" s="1709"/>
      <c r="BY106" s="1709"/>
      <c r="BZ106" s="1709"/>
      <c r="CA106" s="1709"/>
      <c r="CB106" s="1709"/>
      <c r="CC106" s="1709"/>
      <c r="CD106" s="1709"/>
      <c r="CE106" s="1709"/>
      <c r="CF106" s="1709"/>
      <c r="CG106" s="1709"/>
      <c r="CH106" s="1709"/>
      <c r="CI106" s="1709"/>
      <c r="CJ106" s="1709"/>
      <c r="CK106" s="1709"/>
      <c r="CL106" s="1709"/>
      <c r="CM106" s="1709"/>
      <c r="CN106" s="1709"/>
      <c r="CO106" s="1709"/>
      <c r="CP106" s="1709"/>
      <c r="CQ106" s="1709"/>
      <c r="CR106" s="1709"/>
      <c r="CS106" s="1709"/>
      <c r="CT106" s="1709"/>
      <c r="CU106" s="1709"/>
      <c r="CV106" s="1709"/>
      <c r="CW106" s="1709"/>
      <c r="CX106" s="1709"/>
      <c r="CY106" s="1709"/>
      <c r="CZ106" s="1709"/>
      <c r="DA106" s="1709"/>
      <c r="DB106" s="1709"/>
      <c r="DC106" s="1709"/>
      <c r="DD106" s="1709"/>
      <c r="DE106" s="1709"/>
      <c r="DF106" s="1709"/>
      <c r="DG106" s="1709"/>
      <c r="DH106" s="1709"/>
      <c r="DI106" s="1709"/>
      <c r="DJ106" s="1709"/>
      <c r="DK106" s="1709"/>
      <c r="DL106" s="1709"/>
      <c r="DM106" s="1709"/>
      <c r="DN106" s="1709"/>
      <c r="DO106" s="1709"/>
      <c r="DP106" s="1709"/>
      <c r="DQ106" s="1709"/>
      <c r="DR106" s="1709"/>
      <c r="DS106" s="1709"/>
      <c r="DT106" s="1709"/>
      <c r="DU106" s="1709"/>
      <c r="DV106" s="1709"/>
      <c r="DW106" s="1709"/>
      <c r="DX106" s="1709"/>
      <c r="DY106" s="1709"/>
      <c r="DZ106" s="1709"/>
      <c r="EA106" s="1709"/>
      <c r="EB106" s="1709"/>
      <c r="EC106" s="1709"/>
      <c r="ED106" s="1709"/>
      <c r="EE106" s="1709"/>
      <c r="EF106" s="1709"/>
      <c r="EG106" s="1709"/>
      <c r="EH106" s="1709"/>
      <c r="EI106" s="1709"/>
      <c r="EJ106" s="1709"/>
      <c r="EK106" s="1709"/>
      <c r="EL106" s="1709"/>
      <c r="EM106" s="1709"/>
      <c r="EN106" s="1709"/>
      <c r="EO106" s="1709"/>
      <c r="EP106" s="1709"/>
      <c r="EQ106" s="1709"/>
      <c r="ER106" s="1709"/>
      <c r="ES106" s="1709"/>
      <c r="ET106" s="1709"/>
      <c r="EU106" s="1709"/>
      <c r="EV106" s="1709"/>
      <c r="EW106" s="1709"/>
      <c r="EX106" s="1709"/>
      <c r="EY106" s="1709"/>
      <c r="EZ106" s="1709"/>
      <c r="FA106" s="1709"/>
      <c r="FB106" s="1709"/>
      <c r="FC106" s="1709"/>
      <c r="FD106" s="1709"/>
      <c r="FE106" s="1709"/>
      <c r="FF106" s="1709"/>
      <c r="FG106" s="1709"/>
      <c r="FH106" s="1709"/>
      <c r="FI106" s="1709"/>
      <c r="FJ106" s="1709"/>
      <c r="FK106" s="1709"/>
      <c r="FL106" s="1709"/>
      <c r="FM106" s="1709"/>
      <c r="FN106" s="1709"/>
      <c r="FO106" s="1709"/>
      <c r="FP106" s="1709"/>
      <c r="FQ106" s="1709"/>
      <c r="FR106" s="1709"/>
      <c r="FS106" s="1709"/>
      <c r="FT106" s="1709"/>
      <c r="FU106" s="1709"/>
      <c r="FV106" s="1709"/>
      <c r="FW106" s="1709"/>
      <c r="FX106" s="1709"/>
      <c r="FY106" s="1709"/>
      <c r="FZ106" s="1709"/>
      <c r="GA106" s="1709"/>
      <c r="GB106" s="1709"/>
      <c r="GC106" s="1709"/>
      <c r="GD106" s="1709"/>
      <c r="GE106" s="1709"/>
      <c r="GF106" s="1709"/>
      <c r="GG106" s="1709"/>
      <c r="GH106" s="1709"/>
      <c r="GI106" s="1709"/>
      <c r="GJ106" s="1709"/>
      <c r="GK106" s="1709"/>
      <c r="GL106" s="1709"/>
      <c r="GM106" s="1709"/>
      <c r="GN106" s="1709"/>
      <c r="GO106" s="1709"/>
      <c r="GP106" s="1709"/>
      <c r="GQ106" s="1709"/>
      <c r="GR106" s="1709"/>
      <c r="GS106" s="1709"/>
      <c r="GT106" s="1709"/>
      <c r="GU106" s="1709"/>
      <c r="GV106" s="1709"/>
      <c r="GW106" s="1709"/>
      <c r="GX106" s="1709"/>
      <c r="GY106" s="1709"/>
      <c r="GZ106" s="1709"/>
      <c r="HA106" s="1709"/>
      <c r="HB106" s="1709"/>
      <c r="HC106" s="1709"/>
      <c r="HD106" s="1709"/>
      <c r="HE106" s="1709"/>
      <c r="HF106" s="1709"/>
      <c r="HG106" s="1709"/>
      <c r="HH106" s="1709"/>
      <c r="HI106" s="1709"/>
      <c r="HJ106" s="1709"/>
      <c r="HK106" s="1709"/>
      <c r="HL106" s="1709"/>
      <c r="HM106" s="1709"/>
      <c r="HN106" s="1709"/>
      <c r="HO106" s="1709"/>
      <c r="HP106" s="1709"/>
      <c r="HQ106" s="1709"/>
      <c r="HR106" s="1709"/>
      <c r="HS106" s="1709"/>
      <c r="HT106" s="1709"/>
      <c r="HU106" s="1709"/>
      <c r="HV106" s="1709"/>
      <c r="HW106" s="1709"/>
      <c r="HX106" s="1709"/>
      <c r="HY106" s="1709"/>
      <c r="HZ106" s="1709"/>
      <c r="IA106" s="1709"/>
      <c r="IB106" s="1709"/>
      <c r="IC106" s="1709"/>
      <c r="ID106" s="1709"/>
      <c r="IE106" s="1709"/>
      <c r="IF106" s="1709"/>
      <c r="IG106" s="1709"/>
      <c r="IH106" s="1709"/>
      <c r="II106" s="1709"/>
      <c r="IJ106" s="1709"/>
      <c r="IK106" s="1709"/>
      <c r="IL106" s="1709"/>
      <c r="IM106" s="1709"/>
      <c r="IN106" s="1709"/>
      <c r="IO106" s="1709"/>
      <c r="IP106" s="1709"/>
      <c r="IQ106" s="1709"/>
      <c r="IR106" s="1709"/>
      <c r="IS106" s="1709"/>
      <c r="IT106" s="1709"/>
      <c r="IU106" s="1709"/>
      <c r="IV106" s="1709"/>
      <c r="IW106" s="1709"/>
      <c r="IX106" s="1709"/>
      <c r="IY106" s="1709"/>
      <c r="IZ106" s="1709"/>
      <c r="JA106" s="1709"/>
      <c r="JB106" s="1709"/>
      <c r="JC106" s="1709"/>
      <c r="JD106" s="1709"/>
      <c r="JE106" s="1709"/>
      <c r="JF106" s="1709"/>
      <c r="JG106" s="1709"/>
      <c r="JH106" s="1709"/>
      <c r="JI106" s="1709"/>
      <c r="JJ106" s="1709"/>
      <c r="JK106" s="1709"/>
      <c r="JL106" s="1709"/>
      <c r="JM106" s="1709"/>
      <c r="JN106" s="1709"/>
      <c r="JO106" s="1709"/>
      <c r="JP106" s="1709"/>
      <c r="JQ106" s="1709"/>
      <c r="JR106" s="1709"/>
      <c r="JS106" s="1709"/>
      <c r="JT106" s="1709"/>
      <c r="JU106" s="1709"/>
      <c r="JV106" s="1709"/>
      <c r="JW106" s="1709"/>
      <c r="JX106" s="1709"/>
      <c r="JY106" s="1709"/>
      <c r="JZ106" s="1709"/>
      <c r="KA106" s="1709"/>
      <c r="KB106" s="1709"/>
      <c r="KC106" s="1709"/>
      <c r="KD106" s="1709"/>
      <c r="KE106" s="1709"/>
      <c r="KF106" s="1709"/>
      <c r="KG106" s="1709"/>
      <c r="KH106" s="1709"/>
      <c r="KI106" s="1709"/>
      <c r="KJ106" s="1709"/>
      <c r="KK106" s="1709"/>
      <c r="KL106" s="1709"/>
      <c r="KM106" s="1709"/>
      <c r="KN106" s="1709"/>
      <c r="KO106" s="1709"/>
      <c r="KP106" s="1709"/>
      <c r="KQ106" s="1709"/>
      <c r="KR106" s="1709"/>
      <c r="KS106" s="1709"/>
      <c r="KT106" s="1709"/>
      <c r="KU106" s="1709"/>
      <c r="KV106" s="1709"/>
      <c r="KW106" s="1709"/>
      <c r="KX106" s="1709"/>
      <c r="KY106" s="1709"/>
      <c r="KZ106" s="1709"/>
      <c r="LA106" s="1709"/>
      <c r="LB106" s="1709"/>
      <c r="LC106" s="1709"/>
      <c r="LD106" s="1709"/>
      <c r="LE106" s="1709"/>
      <c r="LF106" s="1709"/>
      <c r="LG106" s="1709"/>
      <c r="LH106" s="1710"/>
      <c r="LI106" s="1710"/>
      <c r="LJ106" s="1710"/>
      <c r="LK106" s="1710"/>
      <c r="LL106" s="1710"/>
      <c r="LM106" s="1710"/>
      <c r="LN106" s="1710"/>
      <c r="LO106" s="1711"/>
    </row>
    <row r="107" s="1483" customFormat="1" ht="47" customHeight="1" spans="1:327">
      <c r="A107" s="1648">
        <v>45952</v>
      </c>
      <c r="B107" s="1649" t="s">
        <v>1503</v>
      </c>
      <c r="C107" s="1650" t="s">
        <v>98</v>
      </c>
      <c r="D107" s="1651">
        <v>4500182662</v>
      </c>
      <c r="E107" s="1652" t="s">
        <v>5121</v>
      </c>
      <c r="F107" s="1651" t="s">
        <v>5122</v>
      </c>
      <c r="G107" s="1653" t="s">
        <v>4780</v>
      </c>
      <c r="H107" s="1654" t="s">
        <v>4780</v>
      </c>
      <c r="I107" s="1666" t="s">
        <v>4765</v>
      </c>
      <c r="J107" s="1667">
        <v>3600</v>
      </c>
      <c r="K107" s="1668">
        <v>0</v>
      </c>
      <c r="L107" s="1668">
        <v>24</v>
      </c>
      <c r="M107" s="1669">
        <f t="shared" si="20"/>
        <v>150</v>
      </c>
      <c r="N107" s="1670">
        <v>45987</v>
      </c>
      <c r="O107" s="1670">
        <v>45985</v>
      </c>
      <c r="P107" s="1671"/>
      <c r="Q107" s="1676" t="s">
        <v>78</v>
      </c>
      <c r="R107" s="1677">
        <v>3600</v>
      </c>
      <c r="S107" s="1677">
        <f t="shared" si="19"/>
        <v>0</v>
      </c>
      <c r="T107" s="1678"/>
      <c r="U107" s="1679" t="s">
        <v>829</v>
      </c>
      <c r="V107" s="1680" t="s">
        <v>5123</v>
      </c>
      <c r="W107" s="1680" t="s">
        <v>111</v>
      </c>
      <c r="X107" s="1681">
        <v>45952</v>
      </c>
      <c r="Y107" s="1685" t="s">
        <v>88</v>
      </c>
      <c r="Z107" s="1681" t="s">
        <v>5124</v>
      </c>
      <c r="AA107" s="1686"/>
      <c r="AB107" s="1685"/>
      <c r="AC107" s="1687" t="s">
        <v>5125</v>
      </c>
      <c r="AD107" s="1688" t="s">
        <v>104</v>
      </c>
      <c r="AE107" s="1689">
        <v>0.79</v>
      </c>
      <c r="AF107" s="1690">
        <f t="shared" si="42"/>
        <v>2844</v>
      </c>
      <c r="AG107" s="1695"/>
      <c r="AH107" s="1696" t="s">
        <v>81</v>
      </c>
      <c r="AI107" s="1696">
        <v>5</v>
      </c>
      <c r="AJ107" s="1696">
        <f t="shared" si="43"/>
        <v>3600</v>
      </c>
      <c r="AK107" s="1697"/>
      <c r="AL107" s="1698">
        <f t="shared" si="44"/>
        <v>150</v>
      </c>
      <c r="AM107" s="1698"/>
      <c r="AN107" s="1698"/>
      <c r="AO107" s="1698"/>
      <c r="AP107" s="1698" t="s">
        <v>63</v>
      </c>
      <c r="AQ107" s="1700">
        <v>3600</v>
      </c>
      <c r="AR107" s="1698"/>
      <c r="AS107" s="1701">
        <f>J107/5</f>
        <v>720</v>
      </c>
      <c r="AT107" s="1702">
        <f>J107/5</f>
        <v>720</v>
      </c>
      <c r="AU107" s="1702">
        <f>J107/5</f>
        <v>720</v>
      </c>
      <c r="AV107" s="1702">
        <f>J107/5</f>
        <v>720</v>
      </c>
      <c r="AW107" s="1704">
        <f>J107/5</f>
        <v>720</v>
      </c>
      <c r="AX107" s="1705">
        <f>J107*23/24/COUNT(AS107:AW107)</f>
        <v>690</v>
      </c>
      <c r="AY107" s="1706">
        <f>J107/24/COUNT(AS107:AW107)</f>
        <v>30</v>
      </c>
      <c r="AZ107" s="1707"/>
      <c r="BA107" s="1708"/>
      <c r="BB107" s="1709"/>
      <c r="BC107" s="1709"/>
      <c r="BD107" s="1709"/>
      <c r="BE107" s="1709"/>
      <c r="BF107" s="1709"/>
      <c r="BG107" s="1709"/>
      <c r="BH107" s="1709"/>
      <c r="BI107" s="1709"/>
      <c r="BJ107" s="1709"/>
      <c r="BK107" s="1709"/>
      <c r="BL107" s="1709"/>
      <c r="BM107" s="1709"/>
      <c r="BN107" s="1709"/>
      <c r="BO107" s="1709"/>
      <c r="BP107" s="1709"/>
      <c r="BQ107" s="1709"/>
      <c r="BR107" s="1709"/>
      <c r="BS107" s="1709"/>
      <c r="BT107" s="1709"/>
      <c r="BU107" s="1709"/>
      <c r="BV107" s="1709"/>
      <c r="BW107" s="1709"/>
      <c r="BX107" s="1709"/>
      <c r="BY107" s="1709"/>
      <c r="BZ107" s="1709"/>
      <c r="CA107" s="1709"/>
      <c r="CB107" s="1709"/>
      <c r="CC107" s="1709"/>
      <c r="CD107" s="1709"/>
      <c r="CE107" s="1709"/>
      <c r="CF107" s="1709"/>
      <c r="CG107" s="1709"/>
      <c r="CH107" s="1709"/>
      <c r="CI107" s="1709"/>
      <c r="CJ107" s="1709"/>
      <c r="CK107" s="1709"/>
      <c r="CL107" s="1709"/>
      <c r="CM107" s="1709"/>
      <c r="CN107" s="1709"/>
      <c r="CO107" s="1709"/>
      <c r="CP107" s="1709"/>
      <c r="CQ107" s="1709"/>
      <c r="CR107" s="1709"/>
      <c r="CS107" s="1709"/>
      <c r="CT107" s="1709"/>
      <c r="CU107" s="1709"/>
      <c r="CV107" s="1709"/>
      <c r="CW107" s="1709"/>
      <c r="CX107" s="1709"/>
      <c r="CY107" s="1709"/>
      <c r="CZ107" s="1709"/>
      <c r="DA107" s="1709"/>
      <c r="DB107" s="1709"/>
      <c r="DC107" s="1709"/>
      <c r="DD107" s="1709"/>
      <c r="DE107" s="1709"/>
      <c r="DF107" s="1709"/>
      <c r="DG107" s="1709"/>
      <c r="DH107" s="1709"/>
      <c r="DI107" s="1709"/>
      <c r="DJ107" s="1709"/>
      <c r="DK107" s="1709"/>
      <c r="DL107" s="1709"/>
      <c r="DM107" s="1709"/>
      <c r="DN107" s="1709"/>
      <c r="DO107" s="1709"/>
      <c r="DP107" s="1709"/>
      <c r="DQ107" s="1709"/>
      <c r="DR107" s="1709"/>
      <c r="DS107" s="1709"/>
      <c r="DT107" s="1709"/>
      <c r="DU107" s="1709"/>
      <c r="DV107" s="1709"/>
      <c r="DW107" s="1709"/>
      <c r="DX107" s="1709"/>
      <c r="DY107" s="1709"/>
      <c r="DZ107" s="1709"/>
      <c r="EA107" s="1709"/>
      <c r="EB107" s="1709"/>
      <c r="EC107" s="1709"/>
      <c r="ED107" s="1709"/>
      <c r="EE107" s="1709"/>
      <c r="EF107" s="1709"/>
      <c r="EG107" s="1709"/>
      <c r="EH107" s="1709"/>
      <c r="EI107" s="1709"/>
      <c r="EJ107" s="1709"/>
      <c r="EK107" s="1709"/>
      <c r="EL107" s="1709"/>
      <c r="EM107" s="1709"/>
      <c r="EN107" s="1709"/>
      <c r="EO107" s="1709"/>
      <c r="EP107" s="1709"/>
      <c r="EQ107" s="1709"/>
      <c r="ER107" s="1709"/>
      <c r="ES107" s="1709"/>
      <c r="ET107" s="1709"/>
      <c r="EU107" s="1709"/>
      <c r="EV107" s="1709"/>
      <c r="EW107" s="1709"/>
      <c r="EX107" s="1709"/>
      <c r="EY107" s="1709"/>
      <c r="EZ107" s="1709"/>
      <c r="FA107" s="1709"/>
      <c r="FB107" s="1709"/>
      <c r="FC107" s="1709"/>
      <c r="FD107" s="1709"/>
      <c r="FE107" s="1709"/>
      <c r="FF107" s="1709"/>
      <c r="FG107" s="1709"/>
      <c r="FH107" s="1709"/>
      <c r="FI107" s="1709"/>
      <c r="FJ107" s="1709"/>
      <c r="FK107" s="1709"/>
      <c r="FL107" s="1709"/>
      <c r="FM107" s="1709"/>
      <c r="FN107" s="1709"/>
      <c r="FO107" s="1709"/>
      <c r="FP107" s="1709"/>
      <c r="FQ107" s="1709"/>
      <c r="FR107" s="1709"/>
      <c r="FS107" s="1709"/>
      <c r="FT107" s="1709"/>
      <c r="FU107" s="1709"/>
      <c r="FV107" s="1709"/>
      <c r="FW107" s="1709"/>
      <c r="FX107" s="1709"/>
      <c r="FY107" s="1709"/>
      <c r="FZ107" s="1709"/>
      <c r="GA107" s="1709"/>
      <c r="GB107" s="1709"/>
      <c r="GC107" s="1709"/>
      <c r="GD107" s="1709"/>
      <c r="GE107" s="1709"/>
      <c r="GF107" s="1709"/>
      <c r="GG107" s="1709"/>
      <c r="GH107" s="1709"/>
      <c r="GI107" s="1709"/>
      <c r="GJ107" s="1709"/>
      <c r="GK107" s="1709"/>
      <c r="GL107" s="1709"/>
      <c r="GM107" s="1709"/>
      <c r="GN107" s="1709"/>
      <c r="GO107" s="1709"/>
      <c r="GP107" s="1709"/>
      <c r="GQ107" s="1709"/>
      <c r="GR107" s="1709"/>
      <c r="GS107" s="1709"/>
      <c r="GT107" s="1709"/>
      <c r="GU107" s="1709"/>
      <c r="GV107" s="1709"/>
      <c r="GW107" s="1709"/>
      <c r="GX107" s="1709"/>
      <c r="GY107" s="1709"/>
      <c r="GZ107" s="1709"/>
      <c r="HA107" s="1709"/>
      <c r="HB107" s="1709"/>
      <c r="HC107" s="1709"/>
      <c r="HD107" s="1709"/>
      <c r="HE107" s="1709"/>
      <c r="HF107" s="1709"/>
      <c r="HG107" s="1709"/>
      <c r="HH107" s="1709"/>
      <c r="HI107" s="1709"/>
      <c r="HJ107" s="1709"/>
      <c r="HK107" s="1709"/>
      <c r="HL107" s="1709"/>
      <c r="HM107" s="1709"/>
      <c r="HN107" s="1709"/>
      <c r="HO107" s="1709"/>
      <c r="HP107" s="1709"/>
      <c r="HQ107" s="1709"/>
      <c r="HR107" s="1709"/>
      <c r="HS107" s="1709"/>
      <c r="HT107" s="1709"/>
      <c r="HU107" s="1709"/>
      <c r="HV107" s="1709"/>
      <c r="HW107" s="1709"/>
      <c r="HX107" s="1709"/>
      <c r="HY107" s="1709"/>
      <c r="HZ107" s="1709"/>
      <c r="IA107" s="1709"/>
      <c r="IB107" s="1709"/>
      <c r="IC107" s="1709"/>
      <c r="ID107" s="1709"/>
      <c r="IE107" s="1709"/>
      <c r="IF107" s="1709"/>
      <c r="IG107" s="1709"/>
      <c r="IH107" s="1709"/>
      <c r="II107" s="1709"/>
      <c r="IJ107" s="1709"/>
      <c r="IK107" s="1709"/>
      <c r="IL107" s="1709"/>
      <c r="IM107" s="1709"/>
      <c r="IN107" s="1709"/>
      <c r="IO107" s="1709"/>
      <c r="IP107" s="1709"/>
      <c r="IQ107" s="1709"/>
      <c r="IR107" s="1709"/>
      <c r="IS107" s="1709"/>
      <c r="IT107" s="1709"/>
      <c r="IU107" s="1709"/>
      <c r="IV107" s="1709"/>
      <c r="IW107" s="1709"/>
      <c r="IX107" s="1709"/>
      <c r="IY107" s="1709"/>
      <c r="IZ107" s="1709"/>
      <c r="JA107" s="1709"/>
      <c r="JB107" s="1709"/>
      <c r="JC107" s="1709"/>
      <c r="JD107" s="1709"/>
      <c r="JE107" s="1709"/>
      <c r="JF107" s="1709"/>
      <c r="JG107" s="1709"/>
      <c r="JH107" s="1709"/>
      <c r="JI107" s="1709"/>
      <c r="JJ107" s="1709"/>
      <c r="JK107" s="1709"/>
      <c r="JL107" s="1709"/>
      <c r="JM107" s="1709"/>
      <c r="JN107" s="1709"/>
      <c r="JO107" s="1709"/>
      <c r="JP107" s="1709"/>
      <c r="JQ107" s="1709"/>
      <c r="JR107" s="1709"/>
      <c r="JS107" s="1709"/>
      <c r="JT107" s="1709"/>
      <c r="JU107" s="1709"/>
      <c r="JV107" s="1709"/>
      <c r="JW107" s="1709"/>
      <c r="JX107" s="1709"/>
      <c r="JY107" s="1709"/>
      <c r="JZ107" s="1709"/>
      <c r="KA107" s="1709"/>
      <c r="KB107" s="1709"/>
      <c r="KC107" s="1709"/>
      <c r="KD107" s="1709"/>
      <c r="KE107" s="1709"/>
      <c r="KF107" s="1709"/>
      <c r="KG107" s="1709"/>
      <c r="KH107" s="1709"/>
      <c r="KI107" s="1709"/>
      <c r="KJ107" s="1709"/>
      <c r="KK107" s="1709"/>
      <c r="KL107" s="1709"/>
      <c r="KM107" s="1709"/>
      <c r="KN107" s="1709"/>
      <c r="KO107" s="1709"/>
      <c r="KP107" s="1709"/>
      <c r="KQ107" s="1709"/>
      <c r="KR107" s="1709"/>
      <c r="KS107" s="1709"/>
      <c r="KT107" s="1709"/>
      <c r="KU107" s="1709"/>
      <c r="KV107" s="1709"/>
      <c r="KW107" s="1709"/>
      <c r="KX107" s="1709"/>
      <c r="KY107" s="1709"/>
      <c r="KZ107" s="1709"/>
      <c r="LA107" s="1709"/>
      <c r="LB107" s="1709"/>
      <c r="LC107" s="1709"/>
      <c r="LD107" s="1709"/>
      <c r="LE107" s="1709"/>
      <c r="LF107" s="1709"/>
      <c r="LG107" s="1709"/>
      <c r="LH107" s="1710"/>
      <c r="LI107" s="1710"/>
      <c r="LJ107" s="1710"/>
      <c r="LK107" s="1710"/>
      <c r="LL107" s="1710"/>
      <c r="LM107" s="1710"/>
      <c r="LN107" s="1710"/>
      <c r="LO107" s="1711"/>
    </row>
    <row r="108" s="1483" customFormat="1" ht="47" customHeight="1" spans="1:327">
      <c r="A108" s="1648">
        <v>45952</v>
      </c>
      <c r="B108" s="1649" t="s">
        <v>1503</v>
      </c>
      <c r="C108" s="1650" t="s">
        <v>98</v>
      </c>
      <c r="D108" s="1651">
        <v>4500182662</v>
      </c>
      <c r="E108" s="1652" t="s">
        <v>5126</v>
      </c>
      <c r="F108" s="1651" t="s">
        <v>5127</v>
      </c>
      <c r="G108" s="1653" t="s">
        <v>4780</v>
      </c>
      <c r="H108" s="1654" t="s">
        <v>4780</v>
      </c>
      <c r="I108" s="1666" t="s">
        <v>4765</v>
      </c>
      <c r="J108" s="1667">
        <v>5520</v>
      </c>
      <c r="K108" s="1668">
        <v>0</v>
      </c>
      <c r="L108" s="1668">
        <v>24</v>
      </c>
      <c r="M108" s="1669">
        <f t="shared" si="20"/>
        <v>230</v>
      </c>
      <c r="N108" s="1670">
        <v>45987</v>
      </c>
      <c r="O108" s="1670">
        <v>45985</v>
      </c>
      <c r="P108" s="1671"/>
      <c r="Q108" s="1676" t="s">
        <v>78</v>
      </c>
      <c r="R108" s="1677">
        <v>5520</v>
      </c>
      <c r="S108" s="1677">
        <f t="shared" si="19"/>
        <v>0</v>
      </c>
      <c r="T108" s="1678"/>
      <c r="U108" s="1679" t="s">
        <v>829</v>
      </c>
      <c r="V108" s="1680" t="s">
        <v>5123</v>
      </c>
      <c r="W108" s="1680" t="s">
        <v>111</v>
      </c>
      <c r="X108" s="1681">
        <v>45952</v>
      </c>
      <c r="Y108" s="1685" t="s">
        <v>88</v>
      </c>
      <c r="Z108" s="1681" t="s">
        <v>5124</v>
      </c>
      <c r="AA108" s="1686"/>
      <c r="AB108" s="1685"/>
      <c r="AC108" s="1687" t="s">
        <v>5125</v>
      </c>
      <c r="AD108" s="1688" t="s">
        <v>104</v>
      </c>
      <c r="AE108" s="1689">
        <v>0.79</v>
      </c>
      <c r="AF108" s="1690">
        <f t="shared" si="42"/>
        <v>4360.8</v>
      </c>
      <c r="AG108" s="1695" t="s">
        <v>5128</v>
      </c>
      <c r="AH108" s="1696" t="s">
        <v>81</v>
      </c>
      <c r="AI108" s="1696">
        <v>5</v>
      </c>
      <c r="AJ108" s="1696">
        <f t="shared" si="43"/>
        <v>5520</v>
      </c>
      <c r="AK108" s="1697"/>
      <c r="AL108" s="1698">
        <f t="shared" si="44"/>
        <v>230</v>
      </c>
      <c r="AM108" s="1698"/>
      <c r="AN108" s="1698"/>
      <c r="AO108" s="1698"/>
      <c r="AP108" s="1698" t="s">
        <v>63</v>
      </c>
      <c r="AQ108" s="1700">
        <v>5520</v>
      </c>
      <c r="AR108" s="1698"/>
      <c r="AS108" s="1701">
        <f>J108/5</f>
        <v>1104</v>
      </c>
      <c r="AT108" s="1702">
        <f>J108/5</f>
        <v>1104</v>
      </c>
      <c r="AU108" s="1702">
        <f>J108/5</f>
        <v>1104</v>
      </c>
      <c r="AV108" s="1702">
        <f>J108/5</f>
        <v>1104</v>
      </c>
      <c r="AW108" s="1704">
        <f>J108/5</f>
        <v>1104</v>
      </c>
      <c r="AX108" s="1705">
        <f>J108*23/24/COUNT(AS108:AW108)</f>
        <v>1058</v>
      </c>
      <c r="AY108" s="1706">
        <f>J108/24/COUNT(AS108:AW108)</f>
        <v>46</v>
      </c>
      <c r="AZ108" s="1707"/>
      <c r="BA108" s="1708"/>
      <c r="BB108" s="1709"/>
      <c r="BC108" s="1709"/>
      <c r="BD108" s="1709"/>
      <c r="BE108" s="1709"/>
      <c r="BF108" s="1709"/>
      <c r="BG108" s="1709"/>
      <c r="BH108" s="1709"/>
      <c r="BI108" s="1709"/>
      <c r="BJ108" s="1709"/>
      <c r="BK108" s="1709"/>
      <c r="BL108" s="1709"/>
      <c r="BM108" s="1709"/>
      <c r="BN108" s="1709"/>
      <c r="BO108" s="1709"/>
      <c r="BP108" s="1709"/>
      <c r="BQ108" s="1709"/>
      <c r="BR108" s="1709"/>
      <c r="BS108" s="1709"/>
      <c r="BT108" s="1709"/>
      <c r="BU108" s="1709"/>
      <c r="BV108" s="1709"/>
      <c r="BW108" s="1709"/>
      <c r="BX108" s="1709"/>
      <c r="BY108" s="1709"/>
      <c r="BZ108" s="1709"/>
      <c r="CA108" s="1709"/>
      <c r="CB108" s="1709"/>
      <c r="CC108" s="1709"/>
      <c r="CD108" s="1709"/>
      <c r="CE108" s="1709"/>
      <c r="CF108" s="1709"/>
      <c r="CG108" s="1709"/>
      <c r="CH108" s="1709"/>
      <c r="CI108" s="1709"/>
      <c r="CJ108" s="1709"/>
      <c r="CK108" s="1709"/>
      <c r="CL108" s="1709"/>
      <c r="CM108" s="1709"/>
      <c r="CN108" s="1709"/>
      <c r="CO108" s="1709"/>
      <c r="CP108" s="1709"/>
      <c r="CQ108" s="1709"/>
      <c r="CR108" s="1709"/>
      <c r="CS108" s="1709"/>
      <c r="CT108" s="1709"/>
      <c r="CU108" s="1709"/>
      <c r="CV108" s="1709"/>
      <c r="CW108" s="1709"/>
      <c r="CX108" s="1709"/>
      <c r="CY108" s="1709"/>
      <c r="CZ108" s="1709"/>
      <c r="DA108" s="1709"/>
      <c r="DB108" s="1709"/>
      <c r="DC108" s="1709"/>
      <c r="DD108" s="1709"/>
      <c r="DE108" s="1709"/>
      <c r="DF108" s="1709"/>
      <c r="DG108" s="1709"/>
      <c r="DH108" s="1709"/>
      <c r="DI108" s="1709"/>
      <c r="DJ108" s="1709"/>
      <c r="DK108" s="1709"/>
      <c r="DL108" s="1709"/>
      <c r="DM108" s="1709"/>
      <c r="DN108" s="1709"/>
      <c r="DO108" s="1709"/>
      <c r="DP108" s="1709"/>
      <c r="DQ108" s="1709"/>
      <c r="DR108" s="1709"/>
      <c r="DS108" s="1709"/>
      <c r="DT108" s="1709"/>
      <c r="DU108" s="1709"/>
      <c r="DV108" s="1709"/>
      <c r="DW108" s="1709"/>
      <c r="DX108" s="1709"/>
      <c r="DY108" s="1709"/>
      <c r="DZ108" s="1709"/>
      <c r="EA108" s="1709"/>
      <c r="EB108" s="1709"/>
      <c r="EC108" s="1709"/>
      <c r="ED108" s="1709"/>
      <c r="EE108" s="1709"/>
      <c r="EF108" s="1709"/>
      <c r="EG108" s="1709"/>
      <c r="EH108" s="1709"/>
      <c r="EI108" s="1709"/>
      <c r="EJ108" s="1709"/>
      <c r="EK108" s="1709"/>
      <c r="EL108" s="1709"/>
      <c r="EM108" s="1709"/>
      <c r="EN108" s="1709"/>
      <c r="EO108" s="1709"/>
      <c r="EP108" s="1709"/>
      <c r="EQ108" s="1709"/>
      <c r="ER108" s="1709"/>
      <c r="ES108" s="1709"/>
      <c r="ET108" s="1709"/>
      <c r="EU108" s="1709"/>
      <c r="EV108" s="1709"/>
      <c r="EW108" s="1709"/>
      <c r="EX108" s="1709"/>
      <c r="EY108" s="1709"/>
      <c r="EZ108" s="1709"/>
      <c r="FA108" s="1709"/>
      <c r="FB108" s="1709"/>
      <c r="FC108" s="1709"/>
      <c r="FD108" s="1709"/>
      <c r="FE108" s="1709"/>
      <c r="FF108" s="1709"/>
      <c r="FG108" s="1709"/>
      <c r="FH108" s="1709"/>
      <c r="FI108" s="1709"/>
      <c r="FJ108" s="1709"/>
      <c r="FK108" s="1709"/>
      <c r="FL108" s="1709"/>
      <c r="FM108" s="1709"/>
      <c r="FN108" s="1709"/>
      <c r="FO108" s="1709"/>
      <c r="FP108" s="1709"/>
      <c r="FQ108" s="1709"/>
      <c r="FR108" s="1709"/>
      <c r="FS108" s="1709"/>
      <c r="FT108" s="1709"/>
      <c r="FU108" s="1709"/>
      <c r="FV108" s="1709"/>
      <c r="FW108" s="1709"/>
      <c r="FX108" s="1709"/>
      <c r="FY108" s="1709"/>
      <c r="FZ108" s="1709"/>
      <c r="GA108" s="1709"/>
      <c r="GB108" s="1709"/>
      <c r="GC108" s="1709"/>
      <c r="GD108" s="1709"/>
      <c r="GE108" s="1709"/>
      <c r="GF108" s="1709"/>
      <c r="GG108" s="1709"/>
      <c r="GH108" s="1709"/>
      <c r="GI108" s="1709"/>
      <c r="GJ108" s="1709"/>
      <c r="GK108" s="1709"/>
      <c r="GL108" s="1709"/>
      <c r="GM108" s="1709"/>
      <c r="GN108" s="1709"/>
      <c r="GO108" s="1709"/>
      <c r="GP108" s="1709"/>
      <c r="GQ108" s="1709"/>
      <c r="GR108" s="1709"/>
      <c r="GS108" s="1709"/>
      <c r="GT108" s="1709"/>
      <c r="GU108" s="1709"/>
      <c r="GV108" s="1709"/>
      <c r="GW108" s="1709"/>
      <c r="GX108" s="1709"/>
      <c r="GY108" s="1709"/>
      <c r="GZ108" s="1709"/>
      <c r="HA108" s="1709"/>
      <c r="HB108" s="1709"/>
      <c r="HC108" s="1709"/>
      <c r="HD108" s="1709"/>
      <c r="HE108" s="1709"/>
      <c r="HF108" s="1709"/>
      <c r="HG108" s="1709"/>
      <c r="HH108" s="1709"/>
      <c r="HI108" s="1709"/>
      <c r="HJ108" s="1709"/>
      <c r="HK108" s="1709"/>
      <c r="HL108" s="1709"/>
      <c r="HM108" s="1709"/>
      <c r="HN108" s="1709"/>
      <c r="HO108" s="1709"/>
      <c r="HP108" s="1709"/>
      <c r="HQ108" s="1709"/>
      <c r="HR108" s="1709"/>
      <c r="HS108" s="1709"/>
      <c r="HT108" s="1709"/>
      <c r="HU108" s="1709"/>
      <c r="HV108" s="1709"/>
      <c r="HW108" s="1709"/>
      <c r="HX108" s="1709"/>
      <c r="HY108" s="1709"/>
      <c r="HZ108" s="1709"/>
      <c r="IA108" s="1709"/>
      <c r="IB108" s="1709"/>
      <c r="IC108" s="1709"/>
      <c r="ID108" s="1709"/>
      <c r="IE108" s="1709"/>
      <c r="IF108" s="1709"/>
      <c r="IG108" s="1709"/>
      <c r="IH108" s="1709"/>
      <c r="II108" s="1709"/>
      <c r="IJ108" s="1709"/>
      <c r="IK108" s="1709"/>
      <c r="IL108" s="1709"/>
      <c r="IM108" s="1709"/>
      <c r="IN108" s="1709"/>
      <c r="IO108" s="1709"/>
      <c r="IP108" s="1709"/>
      <c r="IQ108" s="1709"/>
      <c r="IR108" s="1709"/>
      <c r="IS108" s="1709"/>
      <c r="IT108" s="1709"/>
      <c r="IU108" s="1709"/>
      <c r="IV108" s="1709"/>
      <c r="IW108" s="1709"/>
      <c r="IX108" s="1709"/>
      <c r="IY108" s="1709"/>
      <c r="IZ108" s="1709"/>
      <c r="JA108" s="1709"/>
      <c r="JB108" s="1709"/>
      <c r="JC108" s="1709"/>
      <c r="JD108" s="1709"/>
      <c r="JE108" s="1709"/>
      <c r="JF108" s="1709"/>
      <c r="JG108" s="1709"/>
      <c r="JH108" s="1709"/>
      <c r="JI108" s="1709"/>
      <c r="JJ108" s="1709"/>
      <c r="JK108" s="1709"/>
      <c r="JL108" s="1709"/>
      <c r="JM108" s="1709"/>
      <c r="JN108" s="1709"/>
      <c r="JO108" s="1709"/>
      <c r="JP108" s="1709"/>
      <c r="JQ108" s="1709"/>
      <c r="JR108" s="1709"/>
      <c r="JS108" s="1709"/>
      <c r="JT108" s="1709"/>
      <c r="JU108" s="1709"/>
      <c r="JV108" s="1709"/>
      <c r="JW108" s="1709"/>
      <c r="JX108" s="1709"/>
      <c r="JY108" s="1709"/>
      <c r="JZ108" s="1709"/>
      <c r="KA108" s="1709"/>
      <c r="KB108" s="1709"/>
      <c r="KC108" s="1709"/>
      <c r="KD108" s="1709"/>
      <c r="KE108" s="1709"/>
      <c r="KF108" s="1709"/>
      <c r="KG108" s="1709"/>
      <c r="KH108" s="1709"/>
      <c r="KI108" s="1709"/>
      <c r="KJ108" s="1709"/>
      <c r="KK108" s="1709"/>
      <c r="KL108" s="1709"/>
      <c r="KM108" s="1709"/>
      <c r="KN108" s="1709"/>
      <c r="KO108" s="1709"/>
      <c r="KP108" s="1709"/>
      <c r="KQ108" s="1709"/>
      <c r="KR108" s="1709"/>
      <c r="KS108" s="1709"/>
      <c r="KT108" s="1709"/>
      <c r="KU108" s="1709"/>
      <c r="KV108" s="1709"/>
      <c r="KW108" s="1709"/>
      <c r="KX108" s="1709"/>
      <c r="KY108" s="1709"/>
      <c r="KZ108" s="1709"/>
      <c r="LA108" s="1709"/>
      <c r="LB108" s="1709"/>
      <c r="LC108" s="1709"/>
      <c r="LD108" s="1709"/>
      <c r="LE108" s="1709"/>
      <c r="LF108" s="1709"/>
      <c r="LG108" s="1709"/>
      <c r="LH108" s="1710"/>
      <c r="LI108" s="1710"/>
      <c r="LJ108" s="1710"/>
      <c r="LK108" s="1710"/>
      <c r="LL108" s="1710"/>
      <c r="LM108" s="1710"/>
      <c r="LN108" s="1710"/>
      <c r="LO108" s="1711"/>
    </row>
    <row r="109" s="1483" customFormat="1" ht="47" customHeight="1" spans="1:327">
      <c r="A109" s="1648">
        <v>45952</v>
      </c>
      <c r="B109" s="1649" t="s">
        <v>97</v>
      </c>
      <c r="C109" s="1650" t="s">
        <v>98</v>
      </c>
      <c r="D109" s="1651">
        <v>4500182659</v>
      </c>
      <c r="E109" s="1652" t="s">
        <v>5129</v>
      </c>
      <c r="F109" s="1651" t="s">
        <v>5130</v>
      </c>
      <c r="G109" s="1653" t="s">
        <v>4780</v>
      </c>
      <c r="H109" s="1654" t="s">
        <v>4780</v>
      </c>
      <c r="I109" s="1666" t="s">
        <v>4765</v>
      </c>
      <c r="J109" s="1667">
        <v>3744</v>
      </c>
      <c r="K109" s="1668">
        <v>0</v>
      </c>
      <c r="L109" s="1668">
        <v>24</v>
      </c>
      <c r="M109" s="1669">
        <f t="shared" si="20"/>
        <v>156</v>
      </c>
      <c r="N109" s="1670">
        <v>45988</v>
      </c>
      <c r="O109" s="1670">
        <v>45985</v>
      </c>
      <c r="P109" s="1671"/>
      <c r="Q109" s="1676" t="s">
        <v>78</v>
      </c>
      <c r="R109" s="1677">
        <f>3720+24</f>
        <v>3744</v>
      </c>
      <c r="S109" s="1677">
        <f t="shared" si="19"/>
        <v>0</v>
      </c>
      <c r="T109" s="1678"/>
      <c r="U109" s="1679" t="s">
        <v>829</v>
      </c>
      <c r="V109" s="1680" t="s">
        <v>5131</v>
      </c>
      <c r="W109" s="1680" t="s">
        <v>111</v>
      </c>
      <c r="X109" s="1681">
        <v>45952</v>
      </c>
      <c r="Y109" s="1685" t="s">
        <v>88</v>
      </c>
      <c r="Z109" s="1681">
        <v>45968</v>
      </c>
      <c r="AA109" s="1686"/>
      <c r="AB109" s="1685"/>
      <c r="AC109" s="1687" t="s">
        <v>5125</v>
      </c>
      <c r="AD109" s="1688" t="s">
        <v>104</v>
      </c>
      <c r="AE109" s="1689">
        <v>0.79</v>
      </c>
      <c r="AF109" s="1690">
        <f t="shared" si="42"/>
        <v>2957.76</v>
      </c>
      <c r="AG109" s="1695"/>
      <c r="AH109" s="1696" t="s">
        <v>81</v>
      </c>
      <c r="AI109" s="1696">
        <v>5</v>
      </c>
      <c r="AJ109" s="1696">
        <f t="shared" si="43"/>
        <v>3744</v>
      </c>
      <c r="AK109" s="1697"/>
      <c r="AL109" s="1698">
        <f t="shared" si="44"/>
        <v>156</v>
      </c>
      <c r="AM109" s="1698"/>
      <c r="AN109" s="1698"/>
      <c r="AO109" s="1698"/>
      <c r="AP109" s="1698" t="s">
        <v>63</v>
      </c>
      <c r="AQ109" s="1700">
        <v>3744</v>
      </c>
      <c r="AR109" s="1698"/>
      <c r="AS109" s="1701">
        <f>J109/5</f>
        <v>748.8</v>
      </c>
      <c r="AT109" s="1702">
        <f>J109/5</f>
        <v>748.8</v>
      </c>
      <c r="AU109" s="1702">
        <f>J109/5</f>
        <v>748.8</v>
      </c>
      <c r="AV109" s="1702">
        <f>J109/5</f>
        <v>748.8</v>
      </c>
      <c r="AW109" s="1704">
        <f>J109/5</f>
        <v>748.8</v>
      </c>
      <c r="AX109" s="1705">
        <f>J109*23/24/COUNT(AS109:AW109)</f>
        <v>717.6</v>
      </c>
      <c r="AY109" s="1706">
        <f>J109/24/COUNT(AS109:AW109)</f>
        <v>31.2</v>
      </c>
      <c r="AZ109" s="1707"/>
      <c r="BA109" s="1708"/>
      <c r="BB109" s="1709"/>
      <c r="BC109" s="1709"/>
      <c r="BD109" s="1709"/>
      <c r="BE109" s="1709"/>
      <c r="BF109" s="1709"/>
      <c r="BG109" s="1709"/>
      <c r="BH109" s="1709"/>
      <c r="BI109" s="1709"/>
      <c r="BJ109" s="1709"/>
      <c r="BK109" s="1709"/>
      <c r="BL109" s="1709"/>
      <c r="BM109" s="1709"/>
      <c r="BN109" s="1709"/>
      <c r="BO109" s="1709"/>
      <c r="BP109" s="1709"/>
      <c r="BQ109" s="1709"/>
      <c r="BR109" s="1709"/>
      <c r="BS109" s="1709"/>
      <c r="BT109" s="1709"/>
      <c r="BU109" s="1709"/>
      <c r="BV109" s="1709"/>
      <c r="BW109" s="1709"/>
      <c r="BX109" s="1709"/>
      <c r="BY109" s="1709"/>
      <c r="BZ109" s="1709"/>
      <c r="CA109" s="1709"/>
      <c r="CB109" s="1709"/>
      <c r="CC109" s="1709"/>
      <c r="CD109" s="1709"/>
      <c r="CE109" s="1709"/>
      <c r="CF109" s="1709"/>
      <c r="CG109" s="1709"/>
      <c r="CH109" s="1709"/>
      <c r="CI109" s="1709"/>
      <c r="CJ109" s="1709"/>
      <c r="CK109" s="1709"/>
      <c r="CL109" s="1709"/>
      <c r="CM109" s="1709"/>
      <c r="CN109" s="1709"/>
      <c r="CO109" s="1709"/>
      <c r="CP109" s="1709"/>
      <c r="CQ109" s="1709"/>
      <c r="CR109" s="1709"/>
      <c r="CS109" s="1709"/>
      <c r="CT109" s="1709"/>
      <c r="CU109" s="1709"/>
      <c r="CV109" s="1709"/>
      <c r="CW109" s="1709"/>
      <c r="CX109" s="1709"/>
      <c r="CY109" s="1709"/>
      <c r="CZ109" s="1709"/>
      <c r="DA109" s="1709"/>
      <c r="DB109" s="1709"/>
      <c r="DC109" s="1709"/>
      <c r="DD109" s="1709"/>
      <c r="DE109" s="1709"/>
      <c r="DF109" s="1709"/>
      <c r="DG109" s="1709"/>
      <c r="DH109" s="1709"/>
      <c r="DI109" s="1709"/>
      <c r="DJ109" s="1709"/>
      <c r="DK109" s="1709"/>
      <c r="DL109" s="1709"/>
      <c r="DM109" s="1709"/>
      <c r="DN109" s="1709"/>
      <c r="DO109" s="1709"/>
      <c r="DP109" s="1709"/>
      <c r="DQ109" s="1709"/>
      <c r="DR109" s="1709"/>
      <c r="DS109" s="1709"/>
      <c r="DT109" s="1709"/>
      <c r="DU109" s="1709"/>
      <c r="DV109" s="1709"/>
      <c r="DW109" s="1709"/>
      <c r="DX109" s="1709"/>
      <c r="DY109" s="1709"/>
      <c r="DZ109" s="1709"/>
      <c r="EA109" s="1709"/>
      <c r="EB109" s="1709"/>
      <c r="EC109" s="1709"/>
      <c r="ED109" s="1709"/>
      <c r="EE109" s="1709"/>
      <c r="EF109" s="1709"/>
      <c r="EG109" s="1709"/>
      <c r="EH109" s="1709"/>
      <c r="EI109" s="1709"/>
      <c r="EJ109" s="1709"/>
      <c r="EK109" s="1709"/>
      <c r="EL109" s="1709"/>
      <c r="EM109" s="1709"/>
      <c r="EN109" s="1709"/>
      <c r="EO109" s="1709"/>
      <c r="EP109" s="1709"/>
      <c r="EQ109" s="1709"/>
      <c r="ER109" s="1709"/>
      <c r="ES109" s="1709"/>
      <c r="ET109" s="1709"/>
      <c r="EU109" s="1709"/>
      <c r="EV109" s="1709"/>
      <c r="EW109" s="1709"/>
      <c r="EX109" s="1709"/>
      <c r="EY109" s="1709"/>
      <c r="EZ109" s="1709"/>
      <c r="FA109" s="1709"/>
      <c r="FB109" s="1709"/>
      <c r="FC109" s="1709"/>
      <c r="FD109" s="1709"/>
      <c r="FE109" s="1709"/>
      <c r="FF109" s="1709"/>
      <c r="FG109" s="1709"/>
      <c r="FH109" s="1709"/>
      <c r="FI109" s="1709"/>
      <c r="FJ109" s="1709"/>
      <c r="FK109" s="1709"/>
      <c r="FL109" s="1709"/>
      <c r="FM109" s="1709"/>
      <c r="FN109" s="1709"/>
      <c r="FO109" s="1709"/>
      <c r="FP109" s="1709"/>
      <c r="FQ109" s="1709"/>
      <c r="FR109" s="1709"/>
      <c r="FS109" s="1709"/>
      <c r="FT109" s="1709"/>
      <c r="FU109" s="1709"/>
      <c r="FV109" s="1709"/>
      <c r="FW109" s="1709"/>
      <c r="FX109" s="1709"/>
      <c r="FY109" s="1709"/>
      <c r="FZ109" s="1709"/>
      <c r="GA109" s="1709"/>
      <c r="GB109" s="1709"/>
      <c r="GC109" s="1709"/>
      <c r="GD109" s="1709"/>
      <c r="GE109" s="1709"/>
      <c r="GF109" s="1709"/>
      <c r="GG109" s="1709"/>
      <c r="GH109" s="1709"/>
      <c r="GI109" s="1709"/>
      <c r="GJ109" s="1709"/>
      <c r="GK109" s="1709"/>
      <c r="GL109" s="1709"/>
      <c r="GM109" s="1709"/>
      <c r="GN109" s="1709"/>
      <c r="GO109" s="1709"/>
      <c r="GP109" s="1709"/>
      <c r="GQ109" s="1709"/>
      <c r="GR109" s="1709"/>
      <c r="GS109" s="1709"/>
      <c r="GT109" s="1709"/>
      <c r="GU109" s="1709"/>
      <c r="GV109" s="1709"/>
      <c r="GW109" s="1709"/>
      <c r="GX109" s="1709"/>
      <c r="GY109" s="1709"/>
      <c r="GZ109" s="1709"/>
      <c r="HA109" s="1709"/>
      <c r="HB109" s="1709"/>
      <c r="HC109" s="1709"/>
      <c r="HD109" s="1709"/>
      <c r="HE109" s="1709"/>
      <c r="HF109" s="1709"/>
      <c r="HG109" s="1709"/>
      <c r="HH109" s="1709"/>
      <c r="HI109" s="1709"/>
      <c r="HJ109" s="1709"/>
      <c r="HK109" s="1709"/>
      <c r="HL109" s="1709"/>
      <c r="HM109" s="1709"/>
      <c r="HN109" s="1709"/>
      <c r="HO109" s="1709"/>
      <c r="HP109" s="1709"/>
      <c r="HQ109" s="1709"/>
      <c r="HR109" s="1709"/>
      <c r="HS109" s="1709"/>
      <c r="HT109" s="1709"/>
      <c r="HU109" s="1709"/>
      <c r="HV109" s="1709"/>
      <c r="HW109" s="1709"/>
      <c r="HX109" s="1709"/>
      <c r="HY109" s="1709"/>
      <c r="HZ109" s="1709"/>
      <c r="IA109" s="1709"/>
      <c r="IB109" s="1709"/>
      <c r="IC109" s="1709"/>
      <c r="ID109" s="1709"/>
      <c r="IE109" s="1709"/>
      <c r="IF109" s="1709"/>
      <c r="IG109" s="1709"/>
      <c r="IH109" s="1709"/>
      <c r="II109" s="1709"/>
      <c r="IJ109" s="1709"/>
      <c r="IK109" s="1709"/>
      <c r="IL109" s="1709"/>
      <c r="IM109" s="1709"/>
      <c r="IN109" s="1709"/>
      <c r="IO109" s="1709"/>
      <c r="IP109" s="1709"/>
      <c r="IQ109" s="1709"/>
      <c r="IR109" s="1709"/>
      <c r="IS109" s="1709"/>
      <c r="IT109" s="1709"/>
      <c r="IU109" s="1709"/>
      <c r="IV109" s="1709"/>
      <c r="IW109" s="1709"/>
      <c r="IX109" s="1709"/>
      <c r="IY109" s="1709"/>
      <c r="IZ109" s="1709"/>
      <c r="JA109" s="1709"/>
      <c r="JB109" s="1709"/>
      <c r="JC109" s="1709"/>
      <c r="JD109" s="1709"/>
      <c r="JE109" s="1709"/>
      <c r="JF109" s="1709"/>
      <c r="JG109" s="1709"/>
      <c r="JH109" s="1709"/>
      <c r="JI109" s="1709"/>
      <c r="JJ109" s="1709"/>
      <c r="JK109" s="1709"/>
      <c r="JL109" s="1709"/>
      <c r="JM109" s="1709"/>
      <c r="JN109" s="1709"/>
      <c r="JO109" s="1709"/>
      <c r="JP109" s="1709"/>
      <c r="JQ109" s="1709"/>
      <c r="JR109" s="1709"/>
      <c r="JS109" s="1709"/>
      <c r="JT109" s="1709"/>
      <c r="JU109" s="1709"/>
      <c r="JV109" s="1709"/>
      <c r="JW109" s="1709"/>
      <c r="JX109" s="1709"/>
      <c r="JY109" s="1709"/>
      <c r="JZ109" s="1709"/>
      <c r="KA109" s="1709"/>
      <c r="KB109" s="1709"/>
      <c r="KC109" s="1709"/>
      <c r="KD109" s="1709"/>
      <c r="KE109" s="1709"/>
      <c r="KF109" s="1709"/>
      <c r="KG109" s="1709"/>
      <c r="KH109" s="1709"/>
      <c r="KI109" s="1709"/>
      <c r="KJ109" s="1709"/>
      <c r="KK109" s="1709"/>
      <c r="KL109" s="1709"/>
      <c r="KM109" s="1709"/>
      <c r="KN109" s="1709"/>
      <c r="KO109" s="1709"/>
      <c r="KP109" s="1709"/>
      <c r="KQ109" s="1709"/>
      <c r="KR109" s="1709"/>
      <c r="KS109" s="1709"/>
      <c r="KT109" s="1709"/>
      <c r="KU109" s="1709"/>
      <c r="KV109" s="1709"/>
      <c r="KW109" s="1709"/>
      <c r="KX109" s="1709"/>
      <c r="KY109" s="1709"/>
      <c r="KZ109" s="1709"/>
      <c r="LA109" s="1709"/>
      <c r="LB109" s="1709"/>
      <c r="LC109" s="1709"/>
      <c r="LD109" s="1709"/>
      <c r="LE109" s="1709"/>
      <c r="LF109" s="1709"/>
      <c r="LG109" s="1709"/>
      <c r="LH109" s="1710"/>
      <c r="LI109" s="1710"/>
      <c r="LJ109" s="1710"/>
      <c r="LK109" s="1710"/>
      <c r="LL109" s="1710"/>
      <c r="LM109" s="1710"/>
      <c r="LN109" s="1710"/>
      <c r="LO109" s="1711"/>
    </row>
    <row r="110" s="1483" customFormat="1" ht="47" customHeight="1" spans="1:327">
      <c r="A110" s="1648">
        <v>45930</v>
      </c>
      <c r="B110" s="1649" t="s">
        <v>753</v>
      </c>
      <c r="C110" s="1650" t="s">
        <v>115</v>
      </c>
      <c r="D110" s="1651">
        <v>4500181160</v>
      </c>
      <c r="E110" s="1652" t="s">
        <v>3092</v>
      </c>
      <c r="F110" s="1651" t="s">
        <v>5132</v>
      </c>
      <c r="G110" s="1654" t="s">
        <v>4987</v>
      </c>
      <c r="H110" s="1654" t="s">
        <v>4987</v>
      </c>
      <c r="I110" s="1666" t="s">
        <v>4988</v>
      </c>
      <c r="J110" s="1667">
        <v>5088</v>
      </c>
      <c r="K110" s="1668">
        <v>0</v>
      </c>
      <c r="L110" s="1668">
        <v>96</v>
      </c>
      <c r="M110" s="1669">
        <f t="shared" si="20"/>
        <v>53</v>
      </c>
      <c r="N110" s="1670">
        <v>45980</v>
      </c>
      <c r="O110" s="1670">
        <v>45978</v>
      </c>
      <c r="P110" s="1671"/>
      <c r="Q110" s="1676" t="s">
        <v>78</v>
      </c>
      <c r="R110" s="1677">
        <v>5088</v>
      </c>
      <c r="S110" s="1677">
        <f t="shared" si="19"/>
        <v>0</v>
      </c>
      <c r="T110" s="1678"/>
      <c r="U110" s="1679" t="s">
        <v>829</v>
      </c>
      <c r="V110" s="1680" t="s">
        <v>5115</v>
      </c>
      <c r="W110" s="1680" t="s">
        <v>111</v>
      </c>
      <c r="X110" s="1681">
        <v>45944</v>
      </c>
      <c r="Y110" s="1685" t="s">
        <v>88</v>
      </c>
      <c r="Z110" s="1681" t="s">
        <v>4984</v>
      </c>
      <c r="AA110" s="1686"/>
      <c r="AB110" s="1685"/>
      <c r="AC110" s="1687" t="s">
        <v>5116</v>
      </c>
      <c r="AD110" s="1688" t="s">
        <v>122</v>
      </c>
      <c r="AE110" s="1689">
        <v>1.5249</v>
      </c>
      <c r="AF110" s="1690">
        <f t="shared" si="42"/>
        <v>7758.6912</v>
      </c>
      <c r="AG110" s="1647" t="s">
        <v>3096</v>
      </c>
      <c r="AH110" s="1696" t="s">
        <v>81</v>
      </c>
      <c r="AI110" s="1696" t="s">
        <v>3805</v>
      </c>
      <c r="AJ110" s="1696">
        <f t="shared" si="43"/>
        <v>5088</v>
      </c>
      <c r="AK110" s="1697"/>
      <c r="AL110" s="1698">
        <f t="shared" si="44"/>
        <v>212</v>
      </c>
      <c r="AM110" s="1698"/>
      <c r="AN110" s="1698"/>
      <c r="AO110" s="1698"/>
      <c r="AP110" s="1698" t="s">
        <v>63</v>
      </c>
      <c r="AQ110" s="1700">
        <f>J110</f>
        <v>5088</v>
      </c>
      <c r="AR110" s="1698"/>
      <c r="AS110" s="1701"/>
      <c r="AT110" s="1702">
        <f>J110</f>
        <v>5088</v>
      </c>
      <c r="AU110" s="1702"/>
      <c r="AV110" s="1702"/>
      <c r="AW110" s="1704"/>
      <c r="AX110" s="1705">
        <v>920</v>
      </c>
      <c r="AY110" s="1706">
        <v>40</v>
      </c>
      <c r="AZ110" s="1707"/>
      <c r="BA110" s="1708"/>
      <c r="BB110" s="1709"/>
      <c r="BC110" s="1709"/>
      <c r="BD110" s="1709"/>
      <c r="BE110" s="1709"/>
      <c r="BF110" s="1709"/>
      <c r="BG110" s="1709"/>
      <c r="BH110" s="1709"/>
      <c r="BI110" s="1709"/>
      <c r="BJ110" s="1709"/>
      <c r="BK110" s="1709"/>
      <c r="BL110" s="1709"/>
      <c r="BM110" s="1709"/>
      <c r="BN110" s="1709"/>
      <c r="BO110" s="1709"/>
      <c r="BP110" s="1709"/>
      <c r="BQ110" s="1709"/>
      <c r="BR110" s="1709"/>
      <c r="BS110" s="1709"/>
      <c r="BT110" s="1709"/>
      <c r="BU110" s="1709"/>
      <c r="BV110" s="1709"/>
      <c r="BW110" s="1709"/>
      <c r="BX110" s="1709"/>
      <c r="BY110" s="1709"/>
      <c r="BZ110" s="1709"/>
      <c r="CA110" s="1709"/>
      <c r="CB110" s="1709"/>
      <c r="CC110" s="1709"/>
      <c r="CD110" s="1709"/>
      <c r="CE110" s="1709"/>
      <c r="CF110" s="1709"/>
      <c r="CG110" s="1709"/>
      <c r="CH110" s="1709"/>
      <c r="CI110" s="1709"/>
      <c r="CJ110" s="1709"/>
      <c r="CK110" s="1709"/>
      <c r="CL110" s="1709"/>
      <c r="CM110" s="1709"/>
      <c r="CN110" s="1709"/>
      <c r="CO110" s="1709"/>
      <c r="CP110" s="1709"/>
      <c r="CQ110" s="1709"/>
      <c r="CR110" s="1709"/>
      <c r="CS110" s="1709"/>
      <c r="CT110" s="1709"/>
      <c r="CU110" s="1709"/>
      <c r="CV110" s="1709"/>
      <c r="CW110" s="1709"/>
      <c r="CX110" s="1709"/>
      <c r="CY110" s="1709"/>
      <c r="CZ110" s="1709"/>
      <c r="DA110" s="1709"/>
      <c r="DB110" s="1709"/>
      <c r="DC110" s="1709"/>
      <c r="DD110" s="1709"/>
      <c r="DE110" s="1709"/>
      <c r="DF110" s="1709"/>
      <c r="DG110" s="1709"/>
      <c r="DH110" s="1709"/>
      <c r="DI110" s="1709"/>
      <c r="DJ110" s="1709"/>
      <c r="DK110" s="1709"/>
      <c r="DL110" s="1709"/>
      <c r="DM110" s="1709"/>
      <c r="DN110" s="1709"/>
      <c r="DO110" s="1709"/>
      <c r="DP110" s="1709"/>
      <c r="DQ110" s="1709"/>
      <c r="DR110" s="1709"/>
      <c r="DS110" s="1709"/>
      <c r="DT110" s="1709"/>
      <c r="DU110" s="1709"/>
      <c r="DV110" s="1709"/>
      <c r="DW110" s="1709"/>
      <c r="DX110" s="1709"/>
      <c r="DY110" s="1709"/>
      <c r="DZ110" s="1709"/>
      <c r="EA110" s="1709"/>
      <c r="EB110" s="1709"/>
      <c r="EC110" s="1709"/>
      <c r="ED110" s="1709"/>
      <c r="EE110" s="1709"/>
      <c r="EF110" s="1709"/>
      <c r="EG110" s="1709"/>
      <c r="EH110" s="1709"/>
      <c r="EI110" s="1709"/>
      <c r="EJ110" s="1709"/>
      <c r="EK110" s="1709"/>
      <c r="EL110" s="1709"/>
      <c r="EM110" s="1709"/>
      <c r="EN110" s="1709"/>
      <c r="EO110" s="1709"/>
      <c r="EP110" s="1709"/>
      <c r="EQ110" s="1709"/>
      <c r="ER110" s="1709"/>
      <c r="ES110" s="1709"/>
      <c r="ET110" s="1709"/>
      <c r="EU110" s="1709"/>
      <c r="EV110" s="1709"/>
      <c r="EW110" s="1709"/>
      <c r="EX110" s="1709"/>
      <c r="EY110" s="1709"/>
      <c r="EZ110" s="1709"/>
      <c r="FA110" s="1709"/>
      <c r="FB110" s="1709"/>
      <c r="FC110" s="1709"/>
      <c r="FD110" s="1709"/>
      <c r="FE110" s="1709"/>
      <c r="FF110" s="1709"/>
      <c r="FG110" s="1709"/>
      <c r="FH110" s="1709"/>
      <c r="FI110" s="1709"/>
      <c r="FJ110" s="1709"/>
      <c r="FK110" s="1709"/>
      <c r="FL110" s="1709"/>
      <c r="FM110" s="1709"/>
      <c r="FN110" s="1709"/>
      <c r="FO110" s="1709"/>
      <c r="FP110" s="1709"/>
      <c r="FQ110" s="1709"/>
      <c r="FR110" s="1709"/>
      <c r="FS110" s="1709"/>
      <c r="FT110" s="1709"/>
      <c r="FU110" s="1709"/>
      <c r="FV110" s="1709"/>
      <c r="FW110" s="1709"/>
      <c r="FX110" s="1709"/>
      <c r="FY110" s="1709"/>
      <c r="FZ110" s="1709"/>
      <c r="GA110" s="1709"/>
      <c r="GB110" s="1709"/>
      <c r="GC110" s="1709"/>
      <c r="GD110" s="1709"/>
      <c r="GE110" s="1709"/>
      <c r="GF110" s="1709"/>
      <c r="GG110" s="1709"/>
      <c r="GH110" s="1709"/>
      <c r="GI110" s="1709"/>
      <c r="GJ110" s="1709"/>
      <c r="GK110" s="1709"/>
      <c r="GL110" s="1709"/>
      <c r="GM110" s="1709"/>
      <c r="GN110" s="1709"/>
      <c r="GO110" s="1709"/>
      <c r="GP110" s="1709"/>
      <c r="GQ110" s="1709"/>
      <c r="GR110" s="1709"/>
      <c r="GS110" s="1709"/>
      <c r="GT110" s="1709"/>
      <c r="GU110" s="1709"/>
      <c r="GV110" s="1709"/>
      <c r="GW110" s="1709"/>
      <c r="GX110" s="1709"/>
      <c r="GY110" s="1709"/>
      <c r="GZ110" s="1709"/>
      <c r="HA110" s="1709"/>
      <c r="HB110" s="1709"/>
      <c r="HC110" s="1709"/>
      <c r="HD110" s="1709"/>
      <c r="HE110" s="1709"/>
      <c r="HF110" s="1709"/>
      <c r="HG110" s="1709"/>
      <c r="HH110" s="1709"/>
      <c r="HI110" s="1709"/>
      <c r="HJ110" s="1709"/>
      <c r="HK110" s="1709"/>
      <c r="HL110" s="1709"/>
      <c r="HM110" s="1709"/>
      <c r="HN110" s="1709"/>
      <c r="HO110" s="1709"/>
      <c r="HP110" s="1709"/>
      <c r="HQ110" s="1709"/>
      <c r="HR110" s="1709"/>
      <c r="HS110" s="1709"/>
      <c r="HT110" s="1709"/>
      <c r="HU110" s="1709"/>
      <c r="HV110" s="1709"/>
      <c r="HW110" s="1709"/>
      <c r="HX110" s="1709"/>
      <c r="HY110" s="1709"/>
      <c r="HZ110" s="1709"/>
      <c r="IA110" s="1709"/>
      <c r="IB110" s="1709"/>
      <c r="IC110" s="1709"/>
      <c r="ID110" s="1709"/>
      <c r="IE110" s="1709"/>
      <c r="IF110" s="1709"/>
      <c r="IG110" s="1709"/>
      <c r="IH110" s="1709"/>
      <c r="II110" s="1709"/>
      <c r="IJ110" s="1709"/>
      <c r="IK110" s="1709"/>
      <c r="IL110" s="1709"/>
      <c r="IM110" s="1709"/>
      <c r="IN110" s="1709"/>
      <c r="IO110" s="1709"/>
      <c r="IP110" s="1709"/>
      <c r="IQ110" s="1709"/>
      <c r="IR110" s="1709"/>
      <c r="IS110" s="1709"/>
      <c r="IT110" s="1709"/>
      <c r="IU110" s="1709"/>
      <c r="IV110" s="1709"/>
      <c r="IW110" s="1709"/>
      <c r="IX110" s="1709"/>
      <c r="IY110" s="1709"/>
      <c r="IZ110" s="1709"/>
      <c r="JA110" s="1709"/>
      <c r="JB110" s="1709"/>
      <c r="JC110" s="1709"/>
      <c r="JD110" s="1709"/>
      <c r="JE110" s="1709"/>
      <c r="JF110" s="1709"/>
      <c r="JG110" s="1709"/>
      <c r="JH110" s="1709"/>
      <c r="JI110" s="1709"/>
      <c r="JJ110" s="1709"/>
      <c r="JK110" s="1709"/>
      <c r="JL110" s="1709"/>
      <c r="JM110" s="1709"/>
      <c r="JN110" s="1709"/>
      <c r="JO110" s="1709"/>
      <c r="JP110" s="1709"/>
      <c r="JQ110" s="1709"/>
      <c r="JR110" s="1709"/>
      <c r="JS110" s="1709"/>
      <c r="JT110" s="1709"/>
      <c r="JU110" s="1709"/>
      <c r="JV110" s="1709"/>
      <c r="JW110" s="1709"/>
      <c r="JX110" s="1709"/>
      <c r="JY110" s="1709"/>
      <c r="JZ110" s="1709"/>
      <c r="KA110" s="1709"/>
      <c r="KB110" s="1709"/>
      <c r="KC110" s="1709"/>
      <c r="KD110" s="1709"/>
      <c r="KE110" s="1709"/>
      <c r="KF110" s="1709"/>
      <c r="KG110" s="1709"/>
      <c r="KH110" s="1709"/>
      <c r="KI110" s="1709"/>
      <c r="KJ110" s="1709"/>
      <c r="KK110" s="1709"/>
      <c r="KL110" s="1709"/>
      <c r="KM110" s="1709"/>
      <c r="KN110" s="1709"/>
      <c r="KO110" s="1709"/>
      <c r="KP110" s="1709"/>
      <c r="KQ110" s="1709"/>
      <c r="KR110" s="1709"/>
      <c r="KS110" s="1709"/>
      <c r="KT110" s="1709"/>
      <c r="KU110" s="1709"/>
      <c r="KV110" s="1709"/>
      <c r="KW110" s="1709"/>
      <c r="KX110" s="1709"/>
      <c r="KY110" s="1709"/>
      <c r="KZ110" s="1709"/>
      <c r="LA110" s="1709"/>
      <c r="LB110" s="1709"/>
      <c r="LC110" s="1709"/>
      <c r="LD110" s="1709"/>
      <c r="LE110" s="1709"/>
      <c r="LF110" s="1709"/>
      <c r="LG110" s="1709"/>
      <c r="LH110" s="1710"/>
      <c r="LI110" s="1710"/>
      <c r="LJ110" s="1710"/>
      <c r="LK110" s="1710"/>
      <c r="LL110" s="1710"/>
      <c r="LM110" s="1710"/>
      <c r="LN110" s="1710"/>
      <c r="LO110" s="1711"/>
    </row>
    <row r="111" s="1483" customFormat="1" ht="47" customHeight="1" spans="1:327">
      <c r="A111" s="1648">
        <v>45966</v>
      </c>
      <c r="B111" s="1649" t="s">
        <v>676</v>
      </c>
      <c r="C111" s="1650" t="s">
        <v>427</v>
      </c>
      <c r="D111" s="1651">
        <v>4500184257</v>
      </c>
      <c r="E111" s="1652"/>
      <c r="F111" s="1651" t="s">
        <v>5133</v>
      </c>
      <c r="G111" s="1654" t="s">
        <v>4747</v>
      </c>
      <c r="H111" s="1654" t="s">
        <v>4747</v>
      </c>
      <c r="I111" s="1666" t="s">
        <v>4940</v>
      </c>
      <c r="J111" s="1667">
        <v>4032</v>
      </c>
      <c r="K111" s="1668">
        <v>0</v>
      </c>
      <c r="L111" s="1668">
        <v>96</v>
      </c>
      <c r="M111" s="1669">
        <f t="shared" si="20"/>
        <v>42</v>
      </c>
      <c r="N111" s="1670">
        <v>45989</v>
      </c>
      <c r="O111" s="1670">
        <v>45987</v>
      </c>
      <c r="P111" s="1671"/>
      <c r="Q111" s="1676" t="s">
        <v>78</v>
      </c>
      <c r="R111" s="1677">
        <v>4032</v>
      </c>
      <c r="S111" s="1677">
        <f t="shared" si="19"/>
        <v>0</v>
      </c>
      <c r="T111" s="1678"/>
      <c r="U111" s="1679" t="s">
        <v>829</v>
      </c>
      <c r="V111" s="1680" t="s">
        <v>5119</v>
      </c>
      <c r="W111" s="1680" t="s">
        <v>111</v>
      </c>
      <c r="X111" s="1681">
        <v>45966</v>
      </c>
      <c r="Y111" s="1685" t="s">
        <v>88</v>
      </c>
      <c r="Z111" s="1681">
        <v>45974</v>
      </c>
      <c r="AA111" s="1686"/>
      <c r="AB111" s="1685"/>
      <c r="AC111" s="1687" t="s">
        <v>5134</v>
      </c>
      <c r="AD111" s="1688" t="s">
        <v>680</v>
      </c>
      <c r="AE111" s="1689">
        <v>1.3145</v>
      </c>
      <c r="AF111" s="1690">
        <f t="shared" si="42"/>
        <v>5300.064</v>
      </c>
      <c r="AG111" s="1695" t="s">
        <v>5135</v>
      </c>
      <c r="AH111" s="1696" t="s">
        <v>81</v>
      </c>
      <c r="AI111" s="1696">
        <v>5</v>
      </c>
      <c r="AJ111" s="1696">
        <f t="shared" si="43"/>
        <v>4032</v>
      </c>
      <c r="AK111" s="1697"/>
      <c r="AL111" s="1698">
        <f t="shared" si="44"/>
        <v>168</v>
      </c>
      <c r="AM111" s="1698"/>
      <c r="AN111" s="1698"/>
      <c r="AO111" s="1698"/>
      <c r="AP111" s="1698" t="s">
        <v>63</v>
      </c>
      <c r="AQ111" s="1700">
        <v>4032</v>
      </c>
      <c r="AR111" s="1698"/>
      <c r="AS111" s="1701">
        <f>J111/5</f>
        <v>806.4</v>
      </c>
      <c r="AT111" s="1702">
        <f>J111/5</f>
        <v>806.4</v>
      </c>
      <c r="AU111" s="1702">
        <f>J111/5</f>
        <v>806.4</v>
      </c>
      <c r="AV111" s="1702">
        <f>J111/5</f>
        <v>806.4</v>
      </c>
      <c r="AW111" s="1704">
        <f>J111/5</f>
        <v>806.4</v>
      </c>
      <c r="AX111" s="1705">
        <f>J111*23/24/COUNT(AS111:AW111)</f>
        <v>772.8</v>
      </c>
      <c r="AY111" s="1706">
        <f>J111/24/COUNT(AS111:AW111)</f>
        <v>33.6</v>
      </c>
      <c r="AZ111" s="1707"/>
      <c r="BA111" s="1708"/>
      <c r="BB111" s="1709"/>
      <c r="BC111" s="1709"/>
      <c r="BD111" s="1709"/>
      <c r="BE111" s="1709"/>
      <c r="BF111" s="1709"/>
      <c r="BG111" s="1709"/>
      <c r="BH111" s="1709"/>
      <c r="BI111" s="1709"/>
      <c r="BJ111" s="1709"/>
      <c r="BK111" s="1709"/>
      <c r="BL111" s="1709"/>
      <c r="BM111" s="1709"/>
      <c r="BN111" s="1709"/>
      <c r="BO111" s="1709"/>
      <c r="BP111" s="1709"/>
      <c r="BQ111" s="1709"/>
      <c r="BR111" s="1709"/>
      <c r="BS111" s="1709"/>
      <c r="BT111" s="1709"/>
      <c r="BU111" s="1709"/>
      <c r="BV111" s="1709"/>
      <c r="BW111" s="1709"/>
      <c r="BX111" s="1709"/>
      <c r="BY111" s="1709"/>
      <c r="BZ111" s="1709"/>
      <c r="CA111" s="1709"/>
      <c r="CB111" s="1709"/>
      <c r="CC111" s="1709"/>
      <c r="CD111" s="1709"/>
      <c r="CE111" s="1709"/>
      <c r="CF111" s="1709"/>
      <c r="CG111" s="1709"/>
      <c r="CH111" s="1709"/>
      <c r="CI111" s="1709"/>
      <c r="CJ111" s="1709"/>
      <c r="CK111" s="1709"/>
      <c r="CL111" s="1709"/>
      <c r="CM111" s="1709"/>
      <c r="CN111" s="1709"/>
      <c r="CO111" s="1709"/>
      <c r="CP111" s="1709"/>
      <c r="CQ111" s="1709"/>
      <c r="CR111" s="1709"/>
      <c r="CS111" s="1709"/>
      <c r="CT111" s="1709"/>
      <c r="CU111" s="1709"/>
      <c r="CV111" s="1709"/>
      <c r="CW111" s="1709"/>
      <c r="CX111" s="1709"/>
      <c r="CY111" s="1709"/>
      <c r="CZ111" s="1709"/>
      <c r="DA111" s="1709"/>
      <c r="DB111" s="1709"/>
      <c r="DC111" s="1709"/>
      <c r="DD111" s="1709"/>
      <c r="DE111" s="1709"/>
      <c r="DF111" s="1709"/>
      <c r="DG111" s="1709"/>
      <c r="DH111" s="1709"/>
      <c r="DI111" s="1709"/>
      <c r="DJ111" s="1709"/>
      <c r="DK111" s="1709"/>
      <c r="DL111" s="1709"/>
      <c r="DM111" s="1709"/>
      <c r="DN111" s="1709"/>
      <c r="DO111" s="1709"/>
      <c r="DP111" s="1709"/>
      <c r="DQ111" s="1709"/>
      <c r="DR111" s="1709"/>
      <c r="DS111" s="1709"/>
      <c r="DT111" s="1709"/>
      <c r="DU111" s="1709"/>
      <c r="DV111" s="1709"/>
      <c r="DW111" s="1709"/>
      <c r="DX111" s="1709"/>
      <c r="DY111" s="1709"/>
      <c r="DZ111" s="1709"/>
      <c r="EA111" s="1709"/>
      <c r="EB111" s="1709"/>
      <c r="EC111" s="1709"/>
      <c r="ED111" s="1709"/>
      <c r="EE111" s="1709"/>
      <c r="EF111" s="1709"/>
      <c r="EG111" s="1709"/>
      <c r="EH111" s="1709"/>
      <c r="EI111" s="1709"/>
      <c r="EJ111" s="1709"/>
      <c r="EK111" s="1709"/>
      <c r="EL111" s="1709"/>
      <c r="EM111" s="1709"/>
      <c r="EN111" s="1709"/>
      <c r="EO111" s="1709"/>
      <c r="EP111" s="1709"/>
      <c r="EQ111" s="1709"/>
      <c r="ER111" s="1709"/>
      <c r="ES111" s="1709"/>
      <c r="ET111" s="1709"/>
      <c r="EU111" s="1709"/>
      <c r="EV111" s="1709"/>
      <c r="EW111" s="1709"/>
      <c r="EX111" s="1709"/>
      <c r="EY111" s="1709"/>
      <c r="EZ111" s="1709"/>
      <c r="FA111" s="1709"/>
      <c r="FB111" s="1709"/>
      <c r="FC111" s="1709"/>
      <c r="FD111" s="1709"/>
      <c r="FE111" s="1709"/>
      <c r="FF111" s="1709"/>
      <c r="FG111" s="1709"/>
      <c r="FH111" s="1709"/>
      <c r="FI111" s="1709"/>
      <c r="FJ111" s="1709"/>
      <c r="FK111" s="1709"/>
      <c r="FL111" s="1709"/>
      <c r="FM111" s="1709"/>
      <c r="FN111" s="1709"/>
      <c r="FO111" s="1709"/>
      <c r="FP111" s="1709"/>
      <c r="FQ111" s="1709"/>
      <c r="FR111" s="1709"/>
      <c r="FS111" s="1709"/>
      <c r="FT111" s="1709"/>
      <c r="FU111" s="1709"/>
      <c r="FV111" s="1709"/>
      <c r="FW111" s="1709"/>
      <c r="FX111" s="1709"/>
      <c r="FY111" s="1709"/>
      <c r="FZ111" s="1709"/>
      <c r="GA111" s="1709"/>
      <c r="GB111" s="1709"/>
      <c r="GC111" s="1709"/>
      <c r="GD111" s="1709"/>
      <c r="GE111" s="1709"/>
      <c r="GF111" s="1709"/>
      <c r="GG111" s="1709"/>
      <c r="GH111" s="1709"/>
      <c r="GI111" s="1709"/>
      <c r="GJ111" s="1709"/>
      <c r="GK111" s="1709"/>
      <c r="GL111" s="1709"/>
      <c r="GM111" s="1709"/>
      <c r="GN111" s="1709"/>
      <c r="GO111" s="1709"/>
      <c r="GP111" s="1709"/>
      <c r="GQ111" s="1709"/>
      <c r="GR111" s="1709"/>
      <c r="GS111" s="1709"/>
      <c r="GT111" s="1709"/>
      <c r="GU111" s="1709"/>
      <c r="GV111" s="1709"/>
      <c r="GW111" s="1709"/>
      <c r="GX111" s="1709"/>
      <c r="GY111" s="1709"/>
      <c r="GZ111" s="1709"/>
      <c r="HA111" s="1709"/>
      <c r="HB111" s="1709"/>
      <c r="HC111" s="1709"/>
      <c r="HD111" s="1709"/>
      <c r="HE111" s="1709"/>
      <c r="HF111" s="1709"/>
      <c r="HG111" s="1709"/>
      <c r="HH111" s="1709"/>
      <c r="HI111" s="1709"/>
      <c r="HJ111" s="1709"/>
      <c r="HK111" s="1709"/>
      <c r="HL111" s="1709"/>
      <c r="HM111" s="1709"/>
      <c r="HN111" s="1709"/>
      <c r="HO111" s="1709"/>
      <c r="HP111" s="1709"/>
      <c r="HQ111" s="1709"/>
      <c r="HR111" s="1709"/>
      <c r="HS111" s="1709"/>
      <c r="HT111" s="1709"/>
      <c r="HU111" s="1709"/>
      <c r="HV111" s="1709"/>
      <c r="HW111" s="1709"/>
      <c r="HX111" s="1709"/>
      <c r="HY111" s="1709"/>
      <c r="HZ111" s="1709"/>
      <c r="IA111" s="1709"/>
      <c r="IB111" s="1709"/>
      <c r="IC111" s="1709"/>
      <c r="ID111" s="1709"/>
      <c r="IE111" s="1709"/>
      <c r="IF111" s="1709"/>
      <c r="IG111" s="1709"/>
      <c r="IH111" s="1709"/>
      <c r="II111" s="1709"/>
      <c r="IJ111" s="1709"/>
      <c r="IK111" s="1709"/>
      <c r="IL111" s="1709"/>
      <c r="IM111" s="1709"/>
      <c r="IN111" s="1709"/>
      <c r="IO111" s="1709"/>
      <c r="IP111" s="1709"/>
      <c r="IQ111" s="1709"/>
      <c r="IR111" s="1709"/>
      <c r="IS111" s="1709"/>
      <c r="IT111" s="1709"/>
      <c r="IU111" s="1709"/>
      <c r="IV111" s="1709"/>
      <c r="IW111" s="1709"/>
      <c r="IX111" s="1709"/>
      <c r="IY111" s="1709"/>
      <c r="IZ111" s="1709"/>
      <c r="JA111" s="1709"/>
      <c r="JB111" s="1709"/>
      <c r="JC111" s="1709"/>
      <c r="JD111" s="1709"/>
      <c r="JE111" s="1709"/>
      <c r="JF111" s="1709"/>
      <c r="JG111" s="1709"/>
      <c r="JH111" s="1709"/>
      <c r="JI111" s="1709"/>
      <c r="JJ111" s="1709"/>
      <c r="JK111" s="1709"/>
      <c r="JL111" s="1709"/>
      <c r="JM111" s="1709"/>
      <c r="JN111" s="1709"/>
      <c r="JO111" s="1709"/>
      <c r="JP111" s="1709"/>
      <c r="JQ111" s="1709"/>
      <c r="JR111" s="1709"/>
      <c r="JS111" s="1709"/>
      <c r="JT111" s="1709"/>
      <c r="JU111" s="1709"/>
      <c r="JV111" s="1709"/>
      <c r="JW111" s="1709"/>
      <c r="JX111" s="1709"/>
      <c r="JY111" s="1709"/>
      <c r="JZ111" s="1709"/>
      <c r="KA111" s="1709"/>
      <c r="KB111" s="1709"/>
      <c r="KC111" s="1709"/>
      <c r="KD111" s="1709"/>
      <c r="KE111" s="1709"/>
      <c r="KF111" s="1709"/>
      <c r="KG111" s="1709"/>
      <c r="KH111" s="1709"/>
      <c r="KI111" s="1709"/>
      <c r="KJ111" s="1709"/>
      <c r="KK111" s="1709"/>
      <c r="KL111" s="1709"/>
      <c r="KM111" s="1709"/>
      <c r="KN111" s="1709"/>
      <c r="KO111" s="1709"/>
      <c r="KP111" s="1709"/>
      <c r="KQ111" s="1709"/>
      <c r="KR111" s="1709"/>
      <c r="KS111" s="1709"/>
      <c r="KT111" s="1709"/>
      <c r="KU111" s="1709"/>
      <c r="KV111" s="1709"/>
      <c r="KW111" s="1709"/>
      <c r="KX111" s="1709"/>
      <c r="KY111" s="1709"/>
      <c r="KZ111" s="1709"/>
      <c r="LA111" s="1709"/>
      <c r="LB111" s="1709"/>
      <c r="LC111" s="1709"/>
      <c r="LD111" s="1709"/>
      <c r="LE111" s="1709"/>
      <c r="LF111" s="1709"/>
      <c r="LG111" s="1709"/>
      <c r="LH111" s="1710"/>
      <c r="LI111" s="1710"/>
      <c r="LJ111" s="1710"/>
      <c r="LK111" s="1710"/>
      <c r="LL111" s="1710"/>
      <c r="LM111" s="1710"/>
      <c r="LN111" s="1710"/>
      <c r="LO111" s="1711"/>
    </row>
    <row r="112" s="1483" customFormat="1" ht="47" customHeight="1" spans="1:327">
      <c r="A112" s="1648">
        <v>45930</v>
      </c>
      <c r="B112" s="1649" t="s">
        <v>753</v>
      </c>
      <c r="C112" s="1650" t="s">
        <v>115</v>
      </c>
      <c r="D112" s="1651">
        <v>4500181160</v>
      </c>
      <c r="E112" s="1652" t="s">
        <v>3092</v>
      </c>
      <c r="F112" s="1651" t="s">
        <v>5136</v>
      </c>
      <c r="G112" s="1654" t="s">
        <v>4990</v>
      </c>
      <c r="H112" s="1654" t="s">
        <v>4990</v>
      </c>
      <c r="I112" s="1666" t="s">
        <v>5137</v>
      </c>
      <c r="J112" s="1667">
        <v>2592</v>
      </c>
      <c r="K112" s="1668">
        <v>0</v>
      </c>
      <c r="L112" s="1668">
        <v>72</v>
      </c>
      <c r="M112" s="1669">
        <f t="shared" si="20"/>
        <v>36</v>
      </c>
      <c r="N112" s="1670">
        <v>45980</v>
      </c>
      <c r="O112" s="1670">
        <v>45978</v>
      </c>
      <c r="P112" s="1671"/>
      <c r="Q112" s="1676" t="s">
        <v>78</v>
      </c>
      <c r="R112" s="1677">
        <v>2592</v>
      </c>
      <c r="S112" s="1677">
        <f t="shared" si="19"/>
        <v>0</v>
      </c>
      <c r="T112" s="1678"/>
      <c r="U112" s="1679" t="s">
        <v>829</v>
      </c>
      <c r="V112" s="1680" t="s">
        <v>5115</v>
      </c>
      <c r="W112" s="1680" t="s">
        <v>111</v>
      </c>
      <c r="X112" s="1681">
        <v>45944</v>
      </c>
      <c r="Y112" s="1685" t="s">
        <v>88</v>
      </c>
      <c r="Z112" s="1681" t="s">
        <v>4984</v>
      </c>
      <c r="AA112" s="1686"/>
      <c r="AB112" s="1685"/>
      <c r="AC112" s="1687" t="s">
        <v>5116</v>
      </c>
      <c r="AD112" s="1688" t="s">
        <v>122</v>
      </c>
      <c r="AE112" s="1689">
        <v>1.5716</v>
      </c>
      <c r="AF112" s="1690">
        <f t="shared" si="42"/>
        <v>4073.5872</v>
      </c>
      <c r="AG112" s="1647" t="s">
        <v>3096</v>
      </c>
      <c r="AH112" s="1696" t="s">
        <v>81</v>
      </c>
      <c r="AI112" s="1696" t="s">
        <v>3811</v>
      </c>
      <c r="AJ112" s="1696">
        <f t="shared" si="43"/>
        <v>2592</v>
      </c>
      <c r="AK112" s="1697"/>
      <c r="AL112" s="1698">
        <f>J112/18</f>
        <v>144</v>
      </c>
      <c r="AM112" s="1698"/>
      <c r="AN112" s="1698"/>
      <c r="AO112" s="1698"/>
      <c r="AP112" s="1698" t="s">
        <v>63</v>
      </c>
      <c r="AQ112" s="1700">
        <f>J112</f>
        <v>2592</v>
      </c>
      <c r="AR112" s="1698"/>
      <c r="AS112" s="1701"/>
      <c r="AT112" s="1702"/>
      <c r="AU112" s="1702"/>
      <c r="AV112" s="1702">
        <f>J112</f>
        <v>2592</v>
      </c>
      <c r="AW112" s="1704"/>
      <c r="AX112" s="1705">
        <v>920</v>
      </c>
      <c r="AY112" s="1706">
        <v>40</v>
      </c>
      <c r="AZ112" s="1707"/>
      <c r="BA112" s="1708"/>
      <c r="BB112" s="1709"/>
      <c r="BC112" s="1709"/>
      <c r="BD112" s="1709"/>
      <c r="BE112" s="1709"/>
      <c r="BF112" s="1709"/>
      <c r="BG112" s="1709"/>
      <c r="BH112" s="1709"/>
      <c r="BI112" s="1709"/>
      <c r="BJ112" s="1709"/>
      <c r="BK112" s="1709"/>
      <c r="BL112" s="1709"/>
      <c r="BM112" s="1709"/>
      <c r="BN112" s="1709"/>
      <c r="BO112" s="1709"/>
      <c r="BP112" s="1709"/>
      <c r="BQ112" s="1709"/>
      <c r="BR112" s="1709"/>
      <c r="BS112" s="1709"/>
      <c r="BT112" s="1709"/>
      <c r="BU112" s="1709"/>
      <c r="BV112" s="1709"/>
      <c r="BW112" s="1709"/>
      <c r="BX112" s="1709"/>
      <c r="BY112" s="1709"/>
      <c r="BZ112" s="1709"/>
      <c r="CA112" s="1709"/>
      <c r="CB112" s="1709"/>
      <c r="CC112" s="1709"/>
      <c r="CD112" s="1709"/>
      <c r="CE112" s="1709"/>
      <c r="CF112" s="1709"/>
      <c r="CG112" s="1709"/>
      <c r="CH112" s="1709"/>
      <c r="CI112" s="1709"/>
      <c r="CJ112" s="1709"/>
      <c r="CK112" s="1709"/>
      <c r="CL112" s="1709"/>
      <c r="CM112" s="1709"/>
      <c r="CN112" s="1709"/>
      <c r="CO112" s="1709"/>
      <c r="CP112" s="1709"/>
      <c r="CQ112" s="1709"/>
      <c r="CR112" s="1709"/>
      <c r="CS112" s="1709"/>
      <c r="CT112" s="1709"/>
      <c r="CU112" s="1709"/>
      <c r="CV112" s="1709"/>
      <c r="CW112" s="1709"/>
      <c r="CX112" s="1709"/>
      <c r="CY112" s="1709"/>
      <c r="CZ112" s="1709"/>
      <c r="DA112" s="1709"/>
      <c r="DB112" s="1709"/>
      <c r="DC112" s="1709"/>
      <c r="DD112" s="1709"/>
      <c r="DE112" s="1709"/>
      <c r="DF112" s="1709"/>
      <c r="DG112" s="1709"/>
      <c r="DH112" s="1709"/>
      <c r="DI112" s="1709"/>
      <c r="DJ112" s="1709"/>
      <c r="DK112" s="1709"/>
      <c r="DL112" s="1709"/>
      <c r="DM112" s="1709"/>
      <c r="DN112" s="1709"/>
      <c r="DO112" s="1709"/>
      <c r="DP112" s="1709"/>
      <c r="DQ112" s="1709"/>
      <c r="DR112" s="1709"/>
      <c r="DS112" s="1709"/>
      <c r="DT112" s="1709"/>
      <c r="DU112" s="1709"/>
      <c r="DV112" s="1709"/>
      <c r="DW112" s="1709"/>
      <c r="DX112" s="1709"/>
      <c r="DY112" s="1709"/>
      <c r="DZ112" s="1709"/>
      <c r="EA112" s="1709"/>
      <c r="EB112" s="1709"/>
      <c r="EC112" s="1709"/>
      <c r="ED112" s="1709"/>
      <c r="EE112" s="1709"/>
      <c r="EF112" s="1709"/>
      <c r="EG112" s="1709"/>
      <c r="EH112" s="1709"/>
      <c r="EI112" s="1709"/>
      <c r="EJ112" s="1709"/>
      <c r="EK112" s="1709"/>
      <c r="EL112" s="1709"/>
      <c r="EM112" s="1709"/>
      <c r="EN112" s="1709"/>
      <c r="EO112" s="1709"/>
      <c r="EP112" s="1709"/>
      <c r="EQ112" s="1709"/>
      <c r="ER112" s="1709"/>
      <c r="ES112" s="1709"/>
      <c r="ET112" s="1709"/>
      <c r="EU112" s="1709"/>
      <c r="EV112" s="1709"/>
      <c r="EW112" s="1709"/>
      <c r="EX112" s="1709"/>
      <c r="EY112" s="1709"/>
      <c r="EZ112" s="1709"/>
      <c r="FA112" s="1709"/>
      <c r="FB112" s="1709"/>
      <c r="FC112" s="1709"/>
      <c r="FD112" s="1709"/>
      <c r="FE112" s="1709"/>
      <c r="FF112" s="1709"/>
      <c r="FG112" s="1709"/>
      <c r="FH112" s="1709"/>
      <c r="FI112" s="1709"/>
      <c r="FJ112" s="1709"/>
      <c r="FK112" s="1709"/>
      <c r="FL112" s="1709"/>
      <c r="FM112" s="1709"/>
      <c r="FN112" s="1709"/>
      <c r="FO112" s="1709"/>
      <c r="FP112" s="1709"/>
      <c r="FQ112" s="1709"/>
      <c r="FR112" s="1709"/>
      <c r="FS112" s="1709"/>
      <c r="FT112" s="1709"/>
      <c r="FU112" s="1709"/>
      <c r="FV112" s="1709"/>
      <c r="FW112" s="1709"/>
      <c r="FX112" s="1709"/>
      <c r="FY112" s="1709"/>
      <c r="FZ112" s="1709"/>
      <c r="GA112" s="1709"/>
      <c r="GB112" s="1709"/>
      <c r="GC112" s="1709"/>
      <c r="GD112" s="1709"/>
      <c r="GE112" s="1709"/>
      <c r="GF112" s="1709"/>
      <c r="GG112" s="1709"/>
      <c r="GH112" s="1709"/>
      <c r="GI112" s="1709"/>
      <c r="GJ112" s="1709"/>
      <c r="GK112" s="1709"/>
      <c r="GL112" s="1709"/>
      <c r="GM112" s="1709"/>
      <c r="GN112" s="1709"/>
      <c r="GO112" s="1709"/>
      <c r="GP112" s="1709"/>
      <c r="GQ112" s="1709"/>
      <c r="GR112" s="1709"/>
      <c r="GS112" s="1709"/>
      <c r="GT112" s="1709"/>
      <c r="GU112" s="1709"/>
      <c r="GV112" s="1709"/>
      <c r="GW112" s="1709"/>
      <c r="GX112" s="1709"/>
      <c r="GY112" s="1709"/>
      <c r="GZ112" s="1709"/>
      <c r="HA112" s="1709"/>
      <c r="HB112" s="1709"/>
      <c r="HC112" s="1709"/>
      <c r="HD112" s="1709"/>
      <c r="HE112" s="1709"/>
      <c r="HF112" s="1709"/>
      <c r="HG112" s="1709"/>
      <c r="HH112" s="1709"/>
      <c r="HI112" s="1709"/>
      <c r="HJ112" s="1709"/>
      <c r="HK112" s="1709"/>
      <c r="HL112" s="1709"/>
      <c r="HM112" s="1709"/>
      <c r="HN112" s="1709"/>
      <c r="HO112" s="1709"/>
      <c r="HP112" s="1709"/>
      <c r="HQ112" s="1709"/>
      <c r="HR112" s="1709"/>
      <c r="HS112" s="1709"/>
      <c r="HT112" s="1709"/>
      <c r="HU112" s="1709"/>
      <c r="HV112" s="1709"/>
      <c r="HW112" s="1709"/>
      <c r="HX112" s="1709"/>
      <c r="HY112" s="1709"/>
      <c r="HZ112" s="1709"/>
      <c r="IA112" s="1709"/>
      <c r="IB112" s="1709"/>
      <c r="IC112" s="1709"/>
      <c r="ID112" s="1709"/>
      <c r="IE112" s="1709"/>
      <c r="IF112" s="1709"/>
      <c r="IG112" s="1709"/>
      <c r="IH112" s="1709"/>
      <c r="II112" s="1709"/>
      <c r="IJ112" s="1709"/>
      <c r="IK112" s="1709"/>
      <c r="IL112" s="1709"/>
      <c r="IM112" s="1709"/>
      <c r="IN112" s="1709"/>
      <c r="IO112" s="1709"/>
      <c r="IP112" s="1709"/>
      <c r="IQ112" s="1709"/>
      <c r="IR112" s="1709"/>
      <c r="IS112" s="1709"/>
      <c r="IT112" s="1709"/>
      <c r="IU112" s="1709"/>
      <c r="IV112" s="1709"/>
      <c r="IW112" s="1709"/>
      <c r="IX112" s="1709"/>
      <c r="IY112" s="1709"/>
      <c r="IZ112" s="1709"/>
      <c r="JA112" s="1709"/>
      <c r="JB112" s="1709"/>
      <c r="JC112" s="1709"/>
      <c r="JD112" s="1709"/>
      <c r="JE112" s="1709"/>
      <c r="JF112" s="1709"/>
      <c r="JG112" s="1709"/>
      <c r="JH112" s="1709"/>
      <c r="JI112" s="1709"/>
      <c r="JJ112" s="1709"/>
      <c r="JK112" s="1709"/>
      <c r="JL112" s="1709"/>
      <c r="JM112" s="1709"/>
      <c r="JN112" s="1709"/>
      <c r="JO112" s="1709"/>
      <c r="JP112" s="1709"/>
      <c r="JQ112" s="1709"/>
      <c r="JR112" s="1709"/>
      <c r="JS112" s="1709"/>
      <c r="JT112" s="1709"/>
      <c r="JU112" s="1709"/>
      <c r="JV112" s="1709"/>
      <c r="JW112" s="1709"/>
      <c r="JX112" s="1709"/>
      <c r="JY112" s="1709"/>
      <c r="JZ112" s="1709"/>
      <c r="KA112" s="1709"/>
      <c r="KB112" s="1709"/>
      <c r="KC112" s="1709"/>
      <c r="KD112" s="1709"/>
      <c r="KE112" s="1709"/>
      <c r="KF112" s="1709"/>
      <c r="KG112" s="1709"/>
      <c r="KH112" s="1709"/>
      <c r="KI112" s="1709"/>
      <c r="KJ112" s="1709"/>
      <c r="KK112" s="1709"/>
      <c r="KL112" s="1709"/>
      <c r="KM112" s="1709"/>
      <c r="KN112" s="1709"/>
      <c r="KO112" s="1709"/>
      <c r="KP112" s="1709"/>
      <c r="KQ112" s="1709"/>
      <c r="KR112" s="1709"/>
      <c r="KS112" s="1709"/>
      <c r="KT112" s="1709"/>
      <c r="KU112" s="1709"/>
      <c r="KV112" s="1709"/>
      <c r="KW112" s="1709"/>
      <c r="KX112" s="1709"/>
      <c r="KY112" s="1709"/>
      <c r="KZ112" s="1709"/>
      <c r="LA112" s="1709"/>
      <c r="LB112" s="1709"/>
      <c r="LC112" s="1709"/>
      <c r="LD112" s="1709"/>
      <c r="LE112" s="1709"/>
      <c r="LF112" s="1709"/>
      <c r="LG112" s="1709"/>
      <c r="LH112" s="1710"/>
      <c r="LI112" s="1710"/>
      <c r="LJ112" s="1710"/>
      <c r="LK112" s="1710"/>
      <c r="LL112" s="1710"/>
      <c r="LM112" s="1710"/>
      <c r="LN112" s="1710"/>
      <c r="LO112" s="1711"/>
    </row>
    <row r="113" s="1483" customFormat="1" ht="47" customHeight="1" spans="1:327">
      <c r="A113" s="1648">
        <v>45930</v>
      </c>
      <c r="B113" s="1649" t="s">
        <v>753</v>
      </c>
      <c r="C113" s="1650" t="s">
        <v>115</v>
      </c>
      <c r="D113" s="1651">
        <v>4500181160</v>
      </c>
      <c r="E113" s="1652" t="s">
        <v>3092</v>
      </c>
      <c r="F113" s="1651" t="s">
        <v>5138</v>
      </c>
      <c r="G113" s="1654" t="s">
        <v>4993</v>
      </c>
      <c r="H113" s="1654" t="s">
        <v>4993</v>
      </c>
      <c r="I113" s="1666" t="s">
        <v>4994</v>
      </c>
      <c r="J113" s="1667">
        <v>1728</v>
      </c>
      <c r="K113" s="1668">
        <v>0</v>
      </c>
      <c r="L113" s="1668">
        <v>96</v>
      </c>
      <c r="M113" s="1669">
        <f t="shared" si="20"/>
        <v>18</v>
      </c>
      <c r="N113" s="1670">
        <v>45980</v>
      </c>
      <c r="O113" s="1670">
        <v>45978</v>
      </c>
      <c r="P113" s="1671"/>
      <c r="Q113" s="1676" t="s">
        <v>78</v>
      </c>
      <c r="R113" s="1677">
        <v>1728</v>
      </c>
      <c r="S113" s="1677">
        <f t="shared" si="19"/>
        <v>0</v>
      </c>
      <c r="T113" s="1678"/>
      <c r="U113" s="1679" t="s">
        <v>829</v>
      </c>
      <c r="V113" s="1680" t="s">
        <v>5115</v>
      </c>
      <c r="W113" s="1680" t="s">
        <v>111</v>
      </c>
      <c r="X113" s="1681">
        <v>45944</v>
      </c>
      <c r="Y113" s="1685" t="s">
        <v>88</v>
      </c>
      <c r="Z113" s="1681" t="s">
        <v>4984</v>
      </c>
      <c r="AA113" s="1686"/>
      <c r="AB113" s="1685"/>
      <c r="AC113" s="1687" t="s">
        <v>5116</v>
      </c>
      <c r="AD113" s="1688" t="s">
        <v>122</v>
      </c>
      <c r="AE113" s="1689">
        <v>0.9876</v>
      </c>
      <c r="AF113" s="1690">
        <f t="shared" si="42"/>
        <v>1706.5728</v>
      </c>
      <c r="AG113" s="1647" t="s">
        <v>3096</v>
      </c>
      <c r="AH113" s="1696" t="s">
        <v>81</v>
      </c>
      <c r="AI113" s="1696" t="s">
        <v>1721</v>
      </c>
      <c r="AJ113" s="1696">
        <f t="shared" si="43"/>
        <v>1728</v>
      </c>
      <c r="AK113" s="1697"/>
      <c r="AL113" s="1698">
        <f>J113/24</f>
        <v>72</v>
      </c>
      <c r="AM113" s="1698"/>
      <c r="AN113" s="1698"/>
      <c r="AO113" s="1698"/>
      <c r="AP113" s="1698" t="s">
        <v>63</v>
      </c>
      <c r="AQ113" s="1700">
        <f>J113</f>
        <v>1728</v>
      </c>
      <c r="AR113" s="1698"/>
      <c r="AS113" s="1701"/>
      <c r="AT113" s="1702"/>
      <c r="AU113" s="1702">
        <f>J113</f>
        <v>1728</v>
      </c>
      <c r="AV113" s="1702"/>
      <c r="AW113" s="1704"/>
      <c r="AX113" s="1705">
        <v>920</v>
      </c>
      <c r="AY113" s="1706">
        <v>40</v>
      </c>
      <c r="AZ113" s="1707"/>
      <c r="BA113" s="1708"/>
      <c r="BB113" s="1709"/>
      <c r="BC113" s="1709"/>
      <c r="BD113" s="1709"/>
      <c r="BE113" s="1709"/>
      <c r="BF113" s="1709"/>
      <c r="BG113" s="1709"/>
      <c r="BH113" s="1709"/>
      <c r="BI113" s="1709"/>
      <c r="BJ113" s="1709"/>
      <c r="BK113" s="1709"/>
      <c r="BL113" s="1709"/>
      <c r="BM113" s="1709"/>
      <c r="BN113" s="1709"/>
      <c r="BO113" s="1709"/>
      <c r="BP113" s="1709"/>
      <c r="BQ113" s="1709"/>
      <c r="BR113" s="1709"/>
      <c r="BS113" s="1709"/>
      <c r="BT113" s="1709"/>
      <c r="BU113" s="1709"/>
      <c r="BV113" s="1709"/>
      <c r="BW113" s="1709"/>
      <c r="BX113" s="1709"/>
      <c r="BY113" s="1709"/>
      <c r="BZ113" s="1709"/>
      <c r="CA113" s="1709"/>
      <c r="CB113" s="1709"/>
      <c r="CC113" s="1709"/>
      <c r="CD113" s="1709"/>
      <c r="CE113" s="1709"/>
      <c r="CF113" s="1709"/>
      <c r="CG113" s="1709"/>
      <c r="CH113" s="1709"/>
      <c r="CI113" s="1709"/>
      <c r="CJ113" s="1709"/>
      <c r="CK113" s="1709"/>
      <c r="CL113" s="1709"/>
      <c r="CM113" s="1709"/>
      <c r="CN113" s="1709"/>
      <c r="CO113" s="1709"/>
      <c r="CP113" s="1709"/>
      <c r="CQ113" s="1709"/>
      <c r="CR113" s="1709"/>
      <c r="CS113" s="1709"/>
      <c r="CT113" s="1709"/>
      <c r="CU113" s="1709"/>
      <c r="CV113" s="1709"/>
      <c r="CW113" s="1709"/>
      <c r="CX113" s="1709"/>
      <c r="CY113" s="1709"/>
      <c r="CZ113" s="1709"/>
      <c r="DA113" s="1709"/>
      <c r="DB113" s="1709"/>
      <c r="DC113" s="1709"/>
      <c r="DD113" s="1709"/>
      <c r="DE113" s="1709"/>
      <c r="DF113" s="1709"/>
      <c r="DG113" s="1709"/>
      <c r="DH113" s="1709"/>
      <c r="DI113" s="1709"/>
      <c r="DJ113" s="1709"/>
      <c r="DK113" s="1709"/>
      <c r="DL113" s="1709"/>
      <c r="DM113" s="1709"/>
      <c r="DN113" s="1709"/>
      <c r="DO113" s="1709"/>
      <c r="DP113" s="1709"/>
      <c r="DQ113" s="1709"/>
      <c r="DR113" s="1709"/>
      <c r="DS113" s="1709"/>
      <c r="DT113" s="1709"/>
      <c r="DU113" s="1709"/>
      <c r="DV113" s="1709"/>
      <c r="DW113" s="1709"/>
      <c r="DX113" s="1709"/>
      <c r="DY113" s="1709"/>
      <c r="DZ113" s="1709"/>
      <c r="EA113" s="1709"/>
      <c r="EB113" s="1709"/>
      <c r="EC113" s="1709"/>
      <c r="ED113" s="1709"/>
      <c r="EE113" s="1709"/>
      <c r="EF113" s="1709"/>
      <c r="EG113" s="1709"/>
      <c r="EH113" s="1709"/>
      <c r="EI113" s="1709"/>
      <c r="EJ113" s="1709"/>
      <c r="EK113" s="1709"/>
      <c r="EL113" s="1709"/>
      <c r="EM113" s="1709"/>
      <c r="EN113" s="1709"/>
      <c r="EO113" s="1709"/>
      <c r="EP113" s="1709"/>
      <c r="EQ113" s="1709"/>
      <c r="ER113" s="1709"/>
      <c r="ES113" s="1709"/>
      <c r="ET113" s="1709"/>
      <c r="EU113" s="1709"/>
      <c r="EV113" s="1709"/>
      <c r="EW113" s="1709"/>
      <c r="EX113" s="1709"/>
      <c r="EY113" s="1709"/>
      <c r="EZ113" s="1709"/>
      <c r="FA113" s="1709"/>
      <c r="FB113" s="1709"/>
      <c r="FC113" s="1709"/>
      <c r="FD113" s="1709"/>
      <c r="FE113" s="1709"/>
      <c r="FF113" s="1709"/>
      <c r="FG113" s="1709"/>
      <c r="FH113" s="1709"/>
      <c r="FI113" s="1709"/>
      <c r="FJ113" s="1709"/>
      <c r="FK113" s="1709"/>
      <c r="FL113" s="1709"/>
      <c r="FM113" s="1709"/>
      <c r="FN113" s="1709"/>
      <c r="FO113" s="1709"/>
      <c r="FP113" s="1709"/>
      <c r="FQ113" s="1709"/>
      <c r="FR113" s="1709"/>
      <c r="FS113" s="1709"/>
      <c r="FT113" s="1709"/>
      <c r="FU113" s="1709"/>
      <c r="FV113" s="1709"/>
      <c r="FW113" s="1709"/>
      <c r="FX113" s="1709"/>
      <c r="FY113" s="1709"/>
      <c r="FZ113" s="1709"/>
      <c r="GA113" s="1709"/>
      <c r="GB113" s="1709"/>
      <c r="GC113" s="1709"/>
      <c r="GD113" s="1709"/>
      <c r="GE113" s="1709"/>
      <c r="GF113" s="1709"/>
      <c r="GG113" s="1709"/>
      <c r="GH113" s="1709"/>
      <c r="GI113" s="1709"/>
      <c r="GJ113" s="1709"/>
      <c r="GK113" s="1709"/>
      <c r="GL113" s="1709"/>
      <c r="GM113" s="1709"/>
      <c r="GN113" s="1709"/>
      <c r="GO113" s="1709"/>
      <c r="GP113" s="1709"/>
      <c r="GQ113" s="1709"/>
      <c r="GR113" s="1709"/>
      <c r="GS113" s="1709"/>
      <c r="GT113" s="1709"/>
      <c r="GU113" s="1709"/>
      <c r="GV113" s="1709"/>
      <c r="GW113" s="1709"/>
      <c r="GX113" s="1709"/>
      <c r="GY113" s="1709"/>
      <c r="GZ113" s="1709"/>
      <c r="HA113" s="1709"/>
      <c r="HB113" s="1709"/>
      <c r="HC113" s="1709"/>
      <c r="HD113" s="1709"/>
      <c r="HE113" s="1709"/>
      <c r="HF113" s="1709"/>
      <c r="HG113" s="1709"/>
      <c r="HH113" s="1709"/>
      <c r="HI113" s="1709"/>
      <c r="HJ113" s="1709"/>
      <c r="HK113" s="1709"/>
      <c r="HL113" s="1709"/>
      <c r="HM113" s="1709"/>
      <c r="HN113" s="1709"/>
      <c r="HO113" s="1709"/>
      <c r="HP113" s="1709"/>
      <c r="HQ113" s="1709"/>
      <c r="HR113" s="1709"/>
      <c r="HS113" s="1709"/>
      <c r="HT113" s="1709"/>
      <c r="HU113" s="1709"/>
      <c r="HV113" s="1709"/>
      <c r="HW113" s="1709"/>
      <c r="HX113" s="1709"/>
      <c r="HY113" s="1709"/>
      <c r="HZ113" s="1709"/>
      <c r="IA113" s="1709"/>
      <c r="IB113" s="1709"/>
      <c r="IC113" s="1709"/>
      <c r="ID113" s="1709"/>
      <c r="IE113" s="1709"/>
      <c r="IF113" s="1709"/>
      <c r="IG113" s="1709"/>
      <c r="IH113" s="1709"/>
      <c r="II113" s="1709"/>
      <c r="IJ113" s="1709"/>
      <c r="IK113" s="1709"/>
      <c r="IL113" s="1709"/>
      <c r="IM113" s="1709"/>
      <c r="IN113" s="1709"/>
      <c r="IO113" s="1709"/>
      <c r="IP113" s="1709"/>
      <c r="IQ113" s="1709"/>
      <c r="IR113" s="1709"/>
      <c r="IS113" s="1709"/>
      <c r="IT113" s="1709"/>
      <c r="IU113" s="1709"/>
      <c r="IV113" s="1709"/>
      <c r="IW113" s="1709"/>
      <c r="IX113" s="1709"/>
      <c r="IY113" s="1709"/>
      <c r="IZ113" s="1709"/>
      <c r="JA113" s="1709"/>
      <c r="JB113" s="1709"/>
      <c r="JC113" s="1709"/>
      <c r="JD113" s="1709"/>
      <c r="JE113" s="1709"/>
      <c r="JF113" s="1709"/>
      <c r="JG113" s="1709"/>
      <c r="JH113" s="1709"/>
      <c r="JI113" s="1709"/>
      <c r="JJ113" s="1709"/>
      <c r="JK113" s="1709"/>
      <c r="JL113" s="1709"/>
      <c r="JM113" s="1709"/>
      <c r="JN113" s="1709"/>
      <c r="JO113" s="1709"/>
      <c r="JP113" s="1709"/>
      <c r="JQ113" s="1709"/>
      <c r="JR113" s="1709"/>
      <c r="JS113" s="1709"/>
      <c r="JT113" s="1709"/>
      <c r="JU113" s="1709"/>
      <c r="JV113" s="1709"/>
      <c r="JW113" s="1709"/>
      <c r="JX113" s="1709"/>
      <c r="JY113" s="1709"/>
      <c r="JZ113" s="1709"/>
      <c r="KA113" s="1709"/>
      <c r="KB113" s="1709"/>
      <c r="KC113" s="1709"/>
      <c r="KD113" s="1709"/>
      <c r="KE113" s="1709"/>
      <c r="KF113" s="1709"/>
      <c r="KG113" s="1709"/>
      <c r="KH113" s="1709"/>
      <c r="KI113" s="1709"/>
      <c r="KJ113" s="1709"/>
      <c r="KK113" s="1709"/>
      <c r="KL113" s="1709"/>
      <c r="KM113" s="1709"/>
      <c r="KN113" s="1709"/>
      <c r="KO113" s="1709"/>
      <c r="KP113" s="1709"/>
      <c r="KQ113" s="1709"/>
      <c r="KR113" s="1709"/>
      <c r="KS113" s="1709"/>
      <c r="KT113" s="1709"/>
      <c r="KU113" s="1709"/>
      <c r="KV113" s="1709"/>
      <c r="KW113" s="1709"/>
      <c r="KX113" s="1709"/>
      <c r="KY113" s="1709"/>
      <c r="KZ113" s="1709"/>
      <c r="LA113" s="1709"/>
      <c r="LB113" s="1709"/>
      <c r="LC113" s="1709"/>
      <c r="LD113" s="1709"/>
      <c r="LE113" s="1709"/>
      <c r="LF113" s="1709"/>
      <c r="LG113" s="1709"/>
      <c r="LH113" s="1710"/>
      <c r="LI113" s="1710"/>
      <c r="LJ113" s="1710"/>
      <c r="LK113" s="1710"/>
      <c r="LL113" s="1710"/>
      <c r="LM113" s="1710"/>
      <c r="LN113" s="1710"/>
      <c r="LO113" s="1711"/>
    </row>
    <row r="114" s="1483" customFormat="1" ht="47" customHeight="1" spans="1:327">
      <c r="A114" s="1648">
        <v>45954</v>
      </c>
      <c r="B114" s="1649" t="s">
        <v>1552</v>
      </c>
      <c r="C114" s="1650" t="s">
        <v>1553</v>
      </c>
      <c r="D114" s="1651">
        <v>4500183061</v>
      </c>
      <c r="E114" s="1652" t="s">
        <v>5139</v>
      </c>
      <c r="F114" s="1651" t="s">
        <v>5140</v>
      </c>
      <c r="G114" s="1654" t="s">
        <v>4747</v>
      </c>
      <c r="H114" s="1654" t="s">
        <v>4747</v>
      </c>
      <c r="I114" s="1666" t="s">
        <v>4940</v>
      </c>
      <c r="J114" s="1667">
        <v>576</v>
      </c>
      <c r="K114" s="1668">
        <v>0</v>
      </c>
      <c r="L114" s="1668">
        <v>96</v>
      </c>
      <c r="M114" s="1669">
        <f t="shared" si="20"/>
        <v>6</v>
      </c>
      <c r="N114" s="1670">
        <v>45989</v>
      </c>
      <c r="O114" s="1670">
        <v>45987</v>
      </c>
      <c r="P114" s="1671"/>
      <c r="Q114" s="1676" t="s">
        <v>78</v>
      </c>
      <c r="R114" s="1577">
        <v>576</v>
      </c>
      <c r="S114" s="1677">
        <f t="shared" si="19"/>
        <v>0</v>
      </c>
      <c r="T114" s="1678"/>
      <c r="U114" s="1679" t="s">
        <v>829</v>
      </c>
      <c r="V114" s="1680" t="s">
        <v>5141</v>
      </c>
      <c r="W114" s="1680" t="s">
        <v>111</v>
      </c>
      <c r="X114" s="1681">
        <v>45954</v>
      </c>
      <c r="Y114" s="1685" t="s">
        <v>88</v>
      </c>
      <c r="Z114" s="1681">
        <v>45972</v>
      </c>
      <c r="AA114" s="1686"/>
      <c r="AB114" s="1685"/>
      <c r="AC114" s="1687" t="s">
        <v>5142</v>
      </c>
      <c r="AD114" s="1688" t="s">
        <v>680</v>
      </c>
      <c r="AE114" s="1689">
        <v>1.3296</v>
      </c>
      <c r="AF114" s="1690">
        <f t="shared" si="42"/>
        <v>765.8496</v>
      </c>
      <c r="AG114" s="1695"/>
      <c r="AH114" s="1696" t="s">
        <v>81</v>
      </c>
      <c r="AI114" s="1696">
        <v>5</v>
      </c>
      <c r="AJ114" s="1696">
        <f t="shared" si="43"/>
        <v>576</v>
      </c>
      <c r="AK114" s="1697"/>
      <c r="AL114" s="1698">
        <f>J114/24</f>
        <v>24</v>
      </c>
      <c r="AM114" s="1698"/>
      <c r="AN114" s="1698"/>
      <c r="AO114" s="1698"/>
      <c r="AP114" s="1698" t="s">
        <v>63</v>
      </c>
      <c r="AQ114" s="1700">
        <v>576</v>
      </c>
      <c r="AR114" s="1698"/>
      <c r="AS114" s="1701">
        <f t="shared" ref="AS114:AS138" si="52">J114/5</f>
        <v>115.2</v>
      </c>
      <c r="AT114" s="1702">
        <f t="shared" ref="AT114:AT138" si="53">J114/5</f>
        <v>115.2</v>
      </c>
      <c r="AU114" s="1702">
        <f t="shared" ref="AU114:AU138" si="54">J114/5</f>
        <v>115.2</v>
      </c>
      <c r="AV114" s="1702">
        <f t="shared" ref="AV114:AV138" si="55">J114/5</f>
        <v>115.2</v>
      </c>
      <c r="AW114" s="1704">
        <f t="shared" ref="AW114:AW138" si="56">J114/5</f>
        <v>115.2</v>
      </c>
      <c r="AX114" s="1705">
        <f>J114*23/24/COUNT(AS114:AW114)</f>
        <v>110.4</v>
      </c>
      <c r="AY114" s="1706">
        <f>J114/24/COUNT(AS114:AW114)</f>
        <v>4.8</v>
      </c>
      <c r="AZ114" s="1707"/>
      <c r="BA114" s="1708"/>
      <c r="BB114" s="1709"/>
      <c r="BC114" s="1709"/>
      <c r="BD114" s="1709"/>
      <c r="BE114" s="1709"/>
      <c r="BF114" s="1709"/>
      <c r="BG114" s="1709"/>
      <c r="BH114" s="1709"/>
      <c r="BI114" s="1709"/>
      <c r="BJ114" s="1709"/>
      <c r="BK114" s="1709"/>
      <c r="BL114" s="1709"/>
      <c r="BM114" s="1709"/>
      <c r="BN114" s="1709"/>
      <c r="BO114" s="1709"/>
      <c r="BP114" s="1709"/>
      <c r="BQ114" s="1709"/>
      <c r="BR114" s="1709"/>
      <c r="BS114" s="1709"/>
      <c r="BT114" s="1709"/>
      <c r="BU114" s="1709"/>
      <c r="BV114" s="1709"/>
      <c r="BW114" s="1709"/>
      <c r="BX114" s="1709"/>
      <c r="BY114" s="1709"/>
      <c r="BZ114" s="1709"/>
      <c r="CA114" s="1709"/>
      <c r="CB114" s="1709"/>
      <c r="CC114" s="1709"/>
      <c r="CD114" s="1709"/>
      <c r="CE114" s="1709"/>
      <c r="CF114" s="1709"/>
      <c r="CG114" s="1709"/>
      <c r="CH114" s="1709"/>
      <c r="CI114" s="1709"/>
      <c r="CJ114" s="1709"/>
      <c r="CK114" s="1709"/>
      <c r="CL114" s="1709"/>
      <c r="CM114" s="1709"/>
      <c r="CN114" s="1709"/>
      <c r="CO114" s="1709"/>
      <c r="CP114" s="1709"/>
      <c r="CQ114" s="1709"/>
      <c r="CR114" s="1709"/>
      <c r="CS114" s="1709"/>
      <c r="CT114" s="1709"/>
      <c r="CU114" s="1709"/>
      <c r="CV114" s="1709"/>
      <c r="CW114" s="1709"/>
      <c r="CX114" s="1709"/>
      <c r="CY114" s="1709"/>
      <c r="CZ114" s="1709"/>
      <c r="DA114" s="1709"/>
      <c r="DB114" s="1709"/>
      <c r="DC114" s="1709"/>
      <c r="DD114" s="1709"/>
      <c r="DE114" s="1709"/>
      <c r="DF114" s="1709"/>
      <c r="DG114" s="1709"/>
      <c r="DH114" s="1709"/>
      <c r="DI114" s="1709"/>
      <c r="DJ114" s="1709"/>
      <c r="DK114" s="1709"/>
      <c r="DL114" s="1709"/>
      <c r="DM114" s="1709"/>
      <c r="DN114" s="1709"/>
      <c r="DO114" s="1709"/>
      <c r="DP114" s="1709"/>
      <c r="DQ114" s="1709"/>
      <c r="DR114" s="1709"/>
      <c r="DS114" s="1709"/>
      <c r="DT114" s="1709"/>
      <c r="DU114" s="1709"/>
      <c r="DV114" s="1709"/>
      <c r="DW114" s="1709"/>
      <c r="DX114" s="1709"/>
      <c r="DY114" s="1709"/>
      <c r="DZ114" s="1709"/>
      <c r="EA114" s="1709"/>
      <c r="EB114" s="1709"/>
      <c r="EC114" s="1709"/>
      <c r="ED114" s="1709"/>
      <c r="EE114" s="1709"/>
      <c r="EF114" s="1709"/>
      <c r="EG114" s="1709"/>
      <c r="EH114" s="1709"/>
      <c r="EI114" s="1709"/>
      <c r="EJ114" s="1709"/>
      <c r="EK114" s="1709"/>
      <c r="EL114" s="1709"/>
      <c r="EM114" s="1709"/>
      <c r="EN114" s="1709"/>
      <c r="EO114" s="1709"/>
      <c r="EP114" s="1709"/>
      <c r="EQ114" s="1709"/>
      <c r="ER114" s="1709"/>
      <c r="ES114" s="1709"/>
      <c r="ET114" s="1709"/>
      <c r="EU114" s="1709"/>
      <c r="EV114" s="1709"/>
      <c r="EW114" s="1709"/>
      <c r="EX114" s="1709"/>
      <c r="EY114" s="1709"/>
      <c r="EZ114" s="1709"/>
      <c r="FA114" s="1709"/>
      <c r="FB114" s="1709"/>
      <c r="FC114" s="1709"/>
      <c r="FD114" s="1709"/>
      <c r="FE114" s="1709"/>
      <c r="FF114" s="1709"/>
      <c r="FG114" s="1709"/>
      <c r="FH114" s="1709"/>
      <c r="FI114" s="1709"/>
      <c r="FJ114" s="1709"/>
      <c r="FK114" s="1709"/>
      <c r="FL114" s="1709"/>
      <c r="FM114" s="1709"/>
      <c r="FN114" s="1709"/>
      <c r="FO114" s="1709"/>
      <c r="FP114" s="1709"/>
      <c r="FQ114" s="1709"/>
      <c r="FR114" s="1709"/>
      <c r="FS114" s="1709"/>
      <c r="FT114" s="1709"/>
      <c r="FU114" s="1709"/>
      <c r="FV114" s="1709"/>
      <c r="FW114" s="1709"/>
      <c r="FX114" s="1709"/>
      <c r="FY114" s="1709"/>
      <c r="FZ114" s="1709"/>
      <c r="GA114" s="1709"/>
      <c r="GB114" s="1709"/>
      <c r="GC114" s="1709"/>
      <c r="GD114" s="1709"/>
      <c r="GE114" s="1709"/>
      <c r="GF114" s="1709"/>
      <c r="GG114" s="1709"/>
      <c r="GH114" s="1709"/>
      <c r="GI114" s="1709"/>
      <c r="GJ114" s="1709"/>
      <c r="GK114" s="1709"/>
      <c r="GL114" s="1709"/>
      <c r="GM114" s="1709"/>
      <c r="GN114" s="1709"/>
      <c r="GO114" s="1709"/>
      <c r="GP114" s="1709"/>
      <c r="GQ114" s="1709"/>
      <c r="GR114" s="1709"/>
      <c r="GS114" s="1709"/>
      <c r="GT114" s="1709"/>
      <c r="GU114" s="1709"/>
      <c r="GV114" s="1709"/>
      <c r="GW114" s="1709"/>
      <c r="GX114" s="1709"/>
      <c r="GY114" s="1709"/>
      <c r="GZ114" s="1709"/>
      <c r="HA114" s="1709"/>
      <c r="HB114" s="1709"/>
      <c r="HC114" s="1709"/>
      <c r="HD114" s="1709"/>
      <c r="HE114" s="1709"/>
      <c r="HF114" s="1709"/>
      <c r="HG114" s="1709"/>
      <c r="HH114" s="1709"/>
      <c r="HI114" s="1709"/>
      <c r="HJ114" s="1709"/>
      <c r="HK114" s="1709"/>
      <c r="HL114" s="1709"/>
      <c r="HM114" s="1709"/>
      <c r="HN114" s="1709"/>
      <c r="HO114" s="1709"/>
      <c r="HP114" s="1709"/>
      <c r="HQ114" s="1709"/>
      <c r="HR114" s="1709"/>
      <c r="HS114" s="1709"/>
      <c r="HT114" s="1709"/>
      <c r="HU114" s="1709"/>
      <c r="HV114" s="1709"/>
      <c r="HW114" s="1709"/>
      <c r="HX114" s="1709"/>
      <c r="HY114" s="1709"/>
      <c r="HZ114" s="1709"/>
      <c r="IA114" s="1709"/>
      <c r="IB114" s="1709"/>
      <c r="IC114" s="1709"/>
      <c r="ID114" s="1709"/>
      <c r="IE114" s="1709"/>
      <c r="IF114" s="1709"/>
      <c r="IG114" s="1709"/>
      <c r="IH114" s="1709"/>
      <c r="II114" s="1709"/>
      <c r="IJ114" s="1709"/>
      <c r="IK114" s="1709"/>
      <c r="IL114" s="1709"/>
      <c r="IM114" s="1709"/>
      <c r="IN114" s="1709"/>
      <c r="IO114" s="1709"/>
      <c r="IP114" s="1709"/>
      <c r="IQ114" s="1709"/>
      <c r="IR114" s="1709"/>
      <c r="IS114" s="1709"/>
      <c r="IT114" s="1709"/>
      <c r="IU114" s="1709"/>
      <c r="IV114" s="1709"/>
      <c r="IW114" s="1709"/>
      <c r="IX114" s="1709"/>
      <c r="IY114" s="1709"/>
      <c r="IZ114" s="1709"/>
      <c r="JA114" s="1709"/>
      <c r="JB114" s="1709"/>
      <c r="JC114" s="1709"/>
      <c r="JD114" s="1709"/>
      <c r="JE114" s="1709"/>
      <c r="JF114" s="1709"/>
      <c r="JG114" s="1709"/>
      <c r="JH114" s="1709"/>
      <c r="JI114" s="1709"/>
      <c r="JJ114" s="1709"/>
      <c r="JK114" s="1709"/>
      <c r="JL114" s="1709"/>
      <c r="JM114" s="1709"/>
      <c r="JN114" s="1709"/>
      <c r="JO114" s="1709"/>
      <c r="JP114" s="1709"/>
      <c r="JQ114" s="1709"/>
      <c r="JR114" s="1709"/>
      <c r="JS114" s="1709"/>
      <c r="JT114" s="1709"/>
      <c r="JU114" s="1709"/>
      <c r="JV114" s="1709"/>
      <c r="JW114" s="1709"/>
      <c r="JX114" s="1709"/>
      <c r="JY114" s="1709"/>
      <c r="JZ114" s="1709"/>
      <c r="KA114" s="1709"/>
      <c r="KB114" s="1709"/>
      <c r="KC114" s="1709"/>
      <c r="KD114" s="1709"/>
      <c r="KE114" s="1709"/>
      <c r="KF114" s="1709"/>
      <c r="KG114" s="1709"/>
      <c r="KH114" s="1709"/>
      <c r="KI114" s="1709"/>
      <c r="KJ114" s="1709"/>
      <c r="KK114" s="1709"/>
      <c r="KL114" s="1709"/>
      <c r="KM114" s="1709"/>
      <c r="KN114" s="1709"/>
      <c r="KO114" s="1709"/>
      <c r="KP114" s="1709"/>
      <c r="KQ114" s="1709"/>
      <c r="KR114" s="1709"/>
      <c r="KS114" s="1709"/>
      <c r="KT114" s="1709"/>
      <c r="KU114" s="1709"/>
      <c r="KV114" s="1709"/>
      <c r="KW114" s="1709"/>
      <c r="KX114" s="1709"/>
      <c r="KY114" s="1709"/>
      <c r="KZ114" s="1709"/>
      <c r="LA114" s="1709"/>
      <c r="LB114" s="1709"/>
      <c r="LC114" s="1709"/>
      <c r="LD114" s="1709"/>
      <c r="LE114" s="1709"/>
      <c r="LF114" s="1709"/>
      <c r="LG114" s="1709"/>
      <c r="LH114" s="1710"/>
      <c r="LI114" s="1710"/>
      <c r="LJ114" s="1710"/>
      <c r="LK114" s="1710"/>
      <c r="LL114" s="1710"/>
      <c r="LM114" s="1710"/>
      <c r="LN114" s="1710"/>
      <c r="LO114" s="1711"/>
    </row>
    <row r="115" s="1483" customFormat="1" ht="47" customHeight="1" spans="1:327">
      <c r="A115" s="1648">
        <v>45975</v>
      </c>
      <c r="B115" s="1649"/>
      <c r="C115" s="1650"/>
      <c r="D115" s="1651" t="s">
        <v>1582</v>
      </c>
      <c r="E115" s="1652"/>
      <c r="F115" s="1651"/>
      <c r="G115" s="1654" t="s">
        <v>4747</v>
      </c>
      <c r="H115" s="1654" t="s">
        <v>4747</v>
      </c>
      <c r="I115" s="1666" t="s">
        <v>4940</v>
      </c>
      <c r="J115" s="1667">
        <v>480</v>
      </c>
      <c r="K115" s="1668">
        <v>0</v>
      </c>
      <c r="L115" s="1668">
        <v>96</v>
      </c>
      <c r="M115" s="1669">
        <f t="shared" si="20"/>
        <v>5</v>
      </c>
      <c r="N115" s="1670">
        <v>45996</v>
      </c>
      <c r="O115" s="1670">
        <v>45994</v>
      </c>
      <c r="P115" s="1671"/>
      <c r="Q115" s="1676" t="s">
        <v>78</v>
      </c>
      <c r="R115" s="1577">
        <v>480</v>
      </c>
      <c r="S115" s="1677">
        <f t="shared" ref="S115:S127" si="57">R115-J115</f>
        <v>0</v>
      </c>
      <c r="T115" s="1678"/>
      <c r="U115" s="1679" t="s">
        <v>829</v>
      </c>
      <c r="V115" s="1680"/>
      <c r="W115" s="1680"/>
      <c r="X115" s="1681">
        <v>45975</v>
      </c>
      <c r="Y115" s="1685"/>
      <c r="Z115" s="1681"/>
      <c r="AA115" s="1686"/>
      <c r="AB115" s="1685"/>
      <c r="AC115" s="1687" t="s">
        <v>1583</v>
      </c>
      <c r="AD115" s="1688" t="s">
        <v>80</v>
      </c>
      <c r="AE115" s="1689"/>
      <c r="AF115" s="1690"/>
      <c r="AG115" s="1695"/>
      <c r="AH115" s="1696" t="s">
        <v>81</v>
      </c>
      <c r="AI115" s="1696">
        <v>5</v>
      </c>
      <c r="AJ115" s="1696"/>
      <c r="AK115" s="1697"/>
      <c r="AL115" s="1698"/>
      <c r="AM115" s="1698"/>
      <c r="AN115" s="1698"/>
      <c r="AO115" s="1698"/>
      <c r="AP115" s="1698" t="s">
        <v>63</v>
      </c>
      <c r="AQ115" s="1697">
        <v>480</v>
      </c>
      <c r="AR115" s="1698"/>
      <c r="AS115" s="1701">
        <f t="shared" si="52"/>
        <v>96</v>
      </c>
      <c r="AT115" s="1702">
        <f t="shared" si="53"/>
        <v>96</v>
      </c>
      <c r="AU115" s="1702">
        <f t="shared" si="54"/>
        <v>96</v>
      </c>
      <c r="AV115" s="1702">
        <f t="shared" si="55"/>
        <v>96</v>
      </c>
      <c r="AW115" s="1704">
        <f t="shared" si="56"/>
        <v>96</v>
      </c>
      <c r="AX115" s="1705">
        <f>J115*23/24/COUNT(AS115:AW115)</f>
        <v>92</v>
      </c>
      <c r="AY115" s="1706">
        <f>J115/24/COUNT(AS115:AW115)</f>
        <v>4</v>
      </c>
      <c r="AZ115" s="1707"/>
      <c r="BA115" s="1708"/>
      <c r="BB115" s="1709"/>
      <c r="BC115" s="1709"/>
      <c r="BD115" s="1709"/>
      <c r="BE115" s="1709"/>
      <c r="BF115" s="1709"/>
      <c r="BG115" s="1709"/>
      <c r="BH115" s="1709"/>
      <c r="BI115" s="1709"/>
      <c r="BJ115" s="1709"/>
      <c r="BK115" s="1709"/>
      <c r="BL115" s="1709"/>
      <c r="BM115" s="1709"/>
      <c r="BN115" s="1709"/>
      <c r="BO115" s="1709"/>
      <c r="BP115" s="1709"/>
      <c r="BQ115" s="1709"/>
      <c r="BR115" s="1709"/>
      <c r="BS115" s="1709"/>
      <c r="BT115" s="1709"/>
      <c r="BU115" s="1709"/>
      <c r="BV115" s="1709"/>
      <c r="BW115" s="1709"/>
      <c r="BX115" s="1709"/>
      <c r="BY115" s="1709"/>
      <c r="BZ115" s="1709"/>
      <c r="CA115" s="1709"/>
      <c r="CB115" s="1709"/>
      <c r="CC115" s="1709"/>
      <c r="CD115" s="1709"/>
      <c r="CE115" s="1709"/>
      <c r="CF115" s="1709"/>
      <c r="CG115" s="1709"/>
      <c r="CH115" s="1709"/>
      <c r="CI115" s="1709"/>
      <c r="CJ115" s="1709"/>
      <c r="CK115" s="1709"/>
      <c r="CL115" s="1709"/>
      <c r="CM115" s="1709"/>
      <c r="CN115" s="1709"/>
      <c r="CO115" s="1709"/>
      <c r="CP115" s="1709"/>
      <c r="CQ115" s="1709"/>
      <c r="CR115" s="1709"/>
      <c r="CS115" s="1709"/>
      <c r="CT115" s="1709"/>
      <c r="CU115" s="1709"/>
      <c r="CV115" s="1709"/>
      <c r="CW115" s="1709"/>
      <c r="CX115" s="1709"/>
      <c r="CY115" s="1709"/>
      <c r="CZ115" s="1709"/>
      <c r="DA115" s="1709"/>
      <c r="DB115" s="1709"/>
      <c r="DC115" s="1709"/>
      <c r="DD115" s="1709"/>
      <c r="DE115" s="1709"/>
      <c r="DF115" s="1709"/>
      <c r="DG115" s="1709"/>
      <c r="DH115" s="1709"/>
      <c r="DI115" s="1709"/>
      <c r="DJ115" s="1709"/>
      <c r="DK115" s="1709"/>
      <c r="DL115" s="1709"/>
      <c r="DM115" s="1709"/>
      <c r="DN115" s="1709"/>
      <c r="DO115" s="1709"/>
      <c r="DP115" s="1709"/>
      <c r="DQ115" s="1709"/>
      <c r="DR115" s="1709"/>
      <c r="DS115" s="1709"/>
      <c r="DT115" s="1709"/>
      <c r="DU115" s="1709"/>
      <c r="DV115" s="1709"/>
      <c r="DW115" s="1709"/>
      <c r="DX115" s="1709"/>
      <c r="DY115" s="1709"/>
      <c r="DZ115" s="1709"/>
      <c r="EA115" s="1709"/>
      <c r="EB115" s="1709"/>
      <c r="EC115" s="1709"/>
      <c r="ED115" s="1709"/>
      <c r="EE115" s="1709"/>
      <c r="EF115" s="1709"/>
      <c r="EG115" s="1709"/>
      <c r="EH115" s="1709"/>
      <c r="EI115" s="1709"/>
      <c r="EJ115" s="1709"/>
      <c r="EK115" s="1709"/>
      <c r="EL115" s="1709"/>
      <c r="EM115" s="1709"/>
      <c r="EN115" s="1709"/>
      <c r="EO115" s="1709"/>
      <c r="EP115" s="1709"/>
      <c r="EQ115" s="1709"/>
      <c r="ER115" s="1709"/>
      <c r="ES115" s="1709"/>
      <c r="ET115" s="1709"/>
      <c r="EU115" s="1709"/>
      <c r="EV115" s="1709"/>
      <c r="EW115" s="1709"/>
      <c r="EX115" s="1709"/>
      <c r="EY115" s="1709"/>
      <c r="EZ115" s="1709"/>
      <c r="FA115" s="1709"/>
      <c r="FB115" s="1709"/>
      <c r="FC115" s="1709"/>
      <c r="FD115" s="1709"/>
      <c r="FE115" s="1709"/>
      <c r="FF115" s="1709"/>
      <c r="FG115" s="1709"/>
      <c r="FH115" s="1709"/>
      <c r="FI115" s="1709"/>
      <c r="FJ115" s="1709"/>
      <c r="FK115" s="1709"/>
      <c r="FL115" s="1709"/>
      <c r="FM115" s="1709"/>
      <c r="FN115" s="1709"/>
      <c r="FO115" s="1709"/>
      <c r="FP115" s="1709"/>
      <c r="FQ115" s="1709"/>
      <c r="FR115" s="1709"/>
      <c r="FS115" s="1709"/>
      <c r="FT115" s="1709"/>
      <c r="FU115" s="1709"/>
      <c r="FV115" s="1709"/>
      <c r="FW115" s="1709"/>
      <c r="FX115" s="1709"/>
      <c r="FY115" s="1709"/>
      <c r="FZ115" s="1709"/>
      <c r="GA115" s="1709"/>
      <c r="GB115" s="1709"/>
      <c r="GC115" s="1709"/>
      <c r="GD115" s="1709"/>
      <c r="GE115" s="1709"/>
      <c r="GF115" s="1709"/>
      <c r="GG115" s="1709"/>
      <c r="GH115" s="1709"/>
      <c r="GI115" s="1709"/>
      <c r="GJ115" s="1709"/>
      <c r="GK115" s="1709"/>
      <c r="GL115" s="1709"/>
      <c r="GM115" s="1709"/>
      <c r="GN115" s="1709"/>
      <c r="GO115" s="1709"/>
      <c r="GP115" s="1709"/>
      <c r="GQ115" s="1709"/>
      <c r="GR115" s="1709"/>
      <c r="GS115" s="1709"/>
      <c r="GT115" s="1709"/>
      <c r="GU115" s="1709"/>
      <c r="GV115" s="1709"/>
      <c r="GW115" s="1709"/>
      <c r="GX115" s="1709"/>
      <c r="GY115" s="1709"/>
      <c r="GZ115" s="1709"/>
      <c r="HA115" s="1709"/>
      <c r="HB115" s="1709"/>
      <c r="HC115" s="1709"/>
      <c r="HD115" s="1709"/>
      <c r="HE115" s="1709"/>
      <c r="HF115" s="1709"/>
      <c r="HG115" s="1709"/>
      <c r="HH115" s="1709"/>
      <c r="HI115" s="1709"/>
      <c r="HJ115" s="1709"/>
      <c r="HK115" s="1709"/>
      <c r="HL115" s="1709"/>
      <c r="HM115" s="1709"/>
      <c r="HN115" s="1709"/>
      <c r="HO115" s="1709"/>
      <c r="HP115" s="1709"/>
      <c r="HQ115" s="1709"/>
      <c r="HR115" s="1709"/>
      <c r="HS115" s="1709"/>
      <c r="HT115" s="1709"/>
      <c r="HU115" s="1709"/>
      <c r="HV115" s="1709"/>
      <c r="HW115" s="1709"/>
      <c r="HX115" s="1709"/>
      <c r="HY115" s="1709"/>
      <c r="HZ115" s="1709"/>
      <c r="IA115" s="1709"/>
      <c r="IB115" s="1709"/>
      <c r="IC115" s="1709"/>
      <c r="ID115" s="1709"/>
      <c r="IE115" s="1709"/>
      <c r="IF115" s="1709"/>
      <c r="IG115" s="1709"/>
      <c r="IH115" s="1709"/>
      <c r="II115" s="1709"/>
      <c r="IJ115" s="1709"/>
      <c r="IK115" s="1709"/>
      <c r="IL115" s="1709"/>
      <c r="IM115" s="1709"/>
      <c r="IN115" s="1709"/>
      <c r="IO115" s="1709"/>
      <c r="IP115" s="1709"/>
      <c r="IQ115" s="1709"/>
      <c r="IR115" s="1709"/>
      <c r="IS115" s="1709"/>
      <c r="IT115" s="1709"/>
      <c r="IU115" s="1709"/>
      <c r="IV115" s="1709"/>
      <c r="IW115" s="1709"/>
      <c r="IX115" s="1709"/>
      <c r="IY115" s="1709"/>
      <c r="IZ115" s="1709"/>
      <c r="JA115" s="1709"/>
      <c r="JB115" s="1709"/>
      <c r="JC115" s="1709"/>
      <c r="JD115" s="1709"/>
      <c r="JE115" s="1709"/>
      <c r="JF115" s="1709"/>
      <c r="JG115" s="1709"/>
      <c r="JH115" s="1709"/>
      <c r="JI115" s="1709"/>
      <c r="JJ115" s="1709"/>
      <c r="JK115" s="1709"/>
      <c r="JL115" s="1709"/>
      <c r="JM115" s="1709"/>
      <c r="JN115" s="1709"/>
      <c r="JO115" s="1709"/>
      <c r="JP115" s="1709"/>
      <c r="JQ115" s="1709"/>
      <c r="JR115" s="1709"/>
      <c r="JS115" s="1709"/>
      <c r="JT115" s="1709"/>
      <c r="JU115" s="1709"/>
      <c r="JV115" s="1709"/>
      <c r="JW115" s="1709"/>
      <c r="JX115" s="1709"/>
      <c r="JY115" s="1709"/>
      <c r="JZ115" s="1709"/>
      <c r="KA115" s="1709"/>
      <c r="KB115" s="1709"/>
      <c r="KC115" s="1709"/>
      <c r="KD115" s="1709"/>
      <c r="KE115" s="1709"/>
      <c r="KF115" s="1709"/>
      <c r="KG115" s="1709"/>
      <c r="KH115" s="1709"/>
      <c r="KI115" s="1709"/>
      <c r="KJ115" s="1709"/>
      <c r="KK115" s="1709"/>
      <c r="KL115" s="1709"/>
      <c r="KM115" s="1709"/>
      <c r="KN115" s="1709"/>
      <c r="KO115" s="1709"/>
      <c r="KP115" s="1709"/>
      <c r="KQ115" s="1709"/>
      <c r="KR115" s="1709"/>
      <c r="KS115" s="1709"/>
      <c r="KT115" s="1709"/>
      <c r="KU115" s="1709"/>
      <c r="KV115" s="1709"/>
      <c r="KW115" s="1709"/>
      <c r="KX115" s="1709"/>
      <c r="KY115" s="1709"/>
      <c r="KZ115" s="1709"/>
      <c r="LA115" s="1709"/>
      <c r="LB115" s="1709"/>
      <c r="LC115" s="1709"/>
      <c r="LD115" s="1709"/>
      <c r="LE115" s="1709"/>
      <c r="LF115" s="1709"/>
      <c r="LG115" s="1709"/>
      <c r="LH115" s="1710"/>
      <c r="LI115" s="1710"/>
      <c r="LJ115" s="1710"/>
      <c r="LK115" s="1710"/>
      <c r="LL115" s="1710"/>
      <c r="LM115" s="1710"/>
      <c r="LN115" s="1710"/>
      <c r="LO115" s="1711"/>
    </row>
    <row r="116" s="1482" customFormat="1" ht="47" customHeight="1" spans="1:327">
      <c r="A116" s="1513">
        <v>45929</v>
      </c>
      <c r="B116" s="1226" t="s">
        <v>5143</v>
      </c>
      <c r="C116" s="1227" t="s">
        <v>1811</v>
      </c>
      <c r="D116" s="1228">
        <v>4500180519</v>
      </c>
      <c r="E116" s="1229" t="s">
        <v>5144</v>
      </c>
      <c r="F116" s="1228" t="s">
        <v>5145</v>
      </c>
      <c r="G116" s="1361" t="s">
        <v>4780</v>
      </c>
      <c r="H116" s="1230" t="s">
        <v>4844</v>
      </c>
      <c r="I116" s="1542" t="s">
        <v>4765</v>
      </c>
      <c r="J116" s="1543">
        <v>2400</v>
      </c>
      <c r="K116" s="1544">
        <v>0</v>
      </c>
      <c r="L116" s="1544">
        <v>24</v>
      </c>
      <c r="M116" s="1545">
        <f t="shared" si="20"/>
        <v>100</v>
      </c>
      <c r="N116" s="1274">
        <v>45988</v>
      </c>
      <c r="O116" s="1274">
        <v>45985</v>
      </c>
      <c r="P116" s="1546"/>
      <c r="Q116" s="1570" t="s">
        <v>78</v>
      </c>
      <c r="R116" s="1577">
        <v>2400</v>
      </c>
      <c r="S116" s="1577">
        <f t="shared" si="57"/>
        <v>0</v>
      </c>
      <c r="T116" s="1575"/>
      <c r="U116" s="1571" t="s">
        <v>829</v>
      </c>
      <c r="V116" s="1572" t="s">
        <v>5146</v>
      </c>
      <c r="W116" s="1572" t="s">
        <v>168</v>
      </c>
      <c r="X116" s="1573">
        <v>45947</v>
      </c>
      <c r="Y116" s="1595" t="s">
        <v>88</v>
      </c>
      <c r="Z116" s="1573" t="s">
        <v>5147</v>
      </c>
      <c r="AA116" s="1596"/>
      <c r="AB116" s="1595"/>
      <c r="AC116" s="1597" t="s">
        <v>5148</v>
      </c>
      <c r="AD116" s="1358" t="s">
        <v>113</v>
      </c>
      <c r="AE116" s="1598">
        <v>1.277</v>
      </c>
      <c r="AF116" s="1599">
        <f>AE116*J116</f>
        <v>3064.8</v>
      </c>
      <c r="AG116" s="1612" t="s">
        <v>5149</v>
      </c>
      <c r="AH116" s="1613" t="s">
        <v>81</v>
      </c>
      <c r="AI116" s="1613">
        <v>5</v>
      </c>
      <c r="AJ116" s="1613">
        <f t="shared" ref="AJ116:AJ130" si="58">J116</f>
        <v>2400</v>
      </c>
      <c r="AK116" s="1614"/>
      <c r="AL116" s="1615">
        <f>J116/24</f>
        <v>100</v>
      </c>
      <c r="AM116" s="1615"/>
      <c r="AN116" s="1615"/>
      <c r="AO116" s="1615"/>
      <c r="AP116" s="1615" t="s">
        <v>63</v>
      </c>
      <c r="AQ116" s="1623">
        <f>J116</f>
        <v>2400</v>
      </c>
      <c r="AR116" s="1615"/>
      <c r="AS116" s="1624">
        <f t="shared" si="52"/>
        <v>480</v>
      </c>
      <c r="AT116" s="1625">
        <f t="shared" si="53"/>
        <v>480</v>
      </c>
      <c r="AU116" s="1625">
        <f t="shared" si="54"/>
        <v>480</v>
      </c>
      <c r="AV116" s="1625">
        <f t="shared" si="55"/>
        <v>480</v>
      </c>
      <c r="AW116" s="1640">
        <f t="shared" si="56"/>
        <v>480</v>
      </c>
      <c r="AX116" s="1641">
        <f>J116*23/24/COUNT(AS116:AW116)</f>
        <v>460</v>
      </c>
      <c r="AY116" s="1430">
        <f>J116/24/COUNT(AS116:AW116)</f>
        <v>20</v>
      </c>
      <c r="AZ116" s="1453"/>
      <c r="BA116" s="1454"/>
      <c r="BB116" s="1455"/>
      <c r="BC116" s="1455"/>
      <c r="BD116" s="1455"/>
      <c r="BE116" s="1455"/>
      <c r="BF116" s="1455"/>
      <c r="BG116" s="1455"/>
      <c r="BH116" s="1455"/>
      <c r="BI116" s="1455"/>
      <c r="BJ116" s="1455"/>
      <c r="BK116" s="1455"/>
      <c r="BL116" s="1455"/>
      <c r="BM116" s="1455"/>
      <c r="BN116" s="1455"/>
      <c r="BO116" s="1455"/>
      <c r="BP116" s="1455"/>
      <c r="BQ116" s="1455"/>
      <c r="BR116" s="1455"/>
      <c r="BS116" s="1455"/>
      <c r="BT116" s="1455"/>
      <c r="BU116" s="1455"/>
      <c r="BV116" s="1455"/>
      <c r="BW116" s="1455"/>
      <c r="BX116" s="1455"/>
      <c r="BY116" s="1455"/>
      <c r="BZ116" s="1455"/>
      <c r="CA116" s="1455"/>
      <c r="CB116" s="1455"/>
      <c r="CC116" s="1455"/>
      <c r="CD116" s="1455"/>
      <c r="CE116" s="1455"/>
      <c r="CF116" s="1455"/>
      <c r="CG116" s="1455"/>
      <c r="CH116" s="1455"/>
      <c r="CI116" s="1455"/>
      <c r="CJ116" s="1455"/>
      <c r="CK116" s="1455"/>
      <c r="CL116" s="1455"/>
      <c r="CM116" s="1455"/>
      <c r="CN116" s="1455"/>
      <c r="CO116" s="1455"/>
      <c r="CP116" s="1455"/>
      <c r="CQ116" s="1455"/>
      <c r="CR116" s="1455"/>
      <c r="CS116" s="1455"/>
      <c r="CT116" s="1455"/>
      <c r="CU116" s="1455"/>
      <c r="CV116" s="1455"/>
      <c r="CW116" s="1455"/>
      <c r="CX116" s="1455"/>
      <c r="CY116" s="1455"/>
      <c r="CZ116" s="1455"/>
      <c r="DA116" s="1455"/>
      <c r="DB116" s="1455"/>
      <c r="DC116" s="1455"/>
      <c r="DD116" s="1455"/>
      <c r="DE116" s="1455"/>
      <c r="DF116" s="1455"/>
      <c r="DG116" s="1455"/>
      <c r="DH116" s="1455"/>
      <c r="DI116" s="1455"/>
      <c r="DJ116" s="1455"/>
      <c r="DK116" s="1455"/>
      <c r="DL116" s="1455"/>
      <c r="DM116" s="1455"/>
      <c r="DN116" s="1455"/>
      <c r="DO116" s="1455"/>
      <c r="DP116" s="1455"/>
      <c r="DQ116" s="1455"/>
      <c r="DR116" s="1455"/>
      <c r="DS116" s="1455"/>
      <c r="DT116" s="1455"/>
      <c r="DU116" s="1455"/>
      <c r="DV116" s="1455"/>
      <c r="DW116" s="1455"/>
      <c r="DX116" s="1455"/>
      <c r="DY116" s="1455"/>
      <c r="DZ116" s="1455"/>
      <c r="EA116" s="1455"/>
      <c r="EB116" s="1455"/>
      <c r="EC116" s="1455"/>
      <c r="ED116" s="1455"/>
      <c r="EE116" s="1455"/>
      <c r="EF116" s="1455"/>
      <c r="EG116" s="1455"/>
      <c r="EH116" s="1455"/>
      <c r="EI116" s="1455"/>
      <c r="EJ116" s="1455"/>
      <c r="EK116" s="1455"/>
      <c r="EL116" s="1455"/>
      <c r="EM116" s="1455"/>
      <c r="EN116" s="1455"/>
      <c r="EO116" s="1455"/>
      <c r="EP116" s="1455"/>
      <c r="EQ116" s="1455"/>
      <c r="ER116" s="1455"/>
      <c r="ES116" s="1455"/>
      <c r="ET116" s="1455"/>
      <c r="EU116" s="1455"/>
      <c r="EV116" s="1455"/>
      <c r="EW116" s="1455"/>
      <c r="EX116" s="1455"/>
      <c r="EY116" s="1455"/>
      <c r="EZ116" s="1455"/>
      <c r="FA116" s="1455"/>
      <c r="FB116" s="1455"/>
      <c r="FC116" s="1455"/>
      <c r="FD116" s="1455"/>
      <c r="FE116" s="1455"/>
      <c r="FF116" s="1455"/>
      <c r="FG116" s="1455"/>
      <c r="FH116" s="1455"/>
      <c r="FI116" s="1455"/>
      <c r="FJ116" s="1455"/>
      <c r="FK116" s="1455"/>
      <c r="FL116" s="1455"/>
      <c r="FM116" s="1455"/>
      <c r="FN116" s="1455"/>
      <c r="FO116" s="1455"/>
      <c r="FP116" s="1455"/>
      <c r="FQ116" s="1455"/>
      <c r="FR116" s="1455"/>
      <c r="FS116" s="1455"/>
      <c r="FT116" s="1455"/>
      <c r="FU116" s="1455"/>
      <c r="FV116" s="1455"/>
      <c r="FW116" s="1455"/>
      <c r="FX116" s="1455"/>
      <c r="FY116" s="1455"/>
      <c r="FZ116" s="1455"/>
      <c r="GA116" s="1455"/>
      <c r="GB116" s="1455"/>
      <c r="GC116" s="1455"/>
      <c r="GD116" s="1455"/>
      <c r="GE116" s="1455"/>
      <c r="GF116" s="1455"/>
      <c r="GG116" s="1455"/>
      <c r="GH116" s="1455"/>
      <c r="GI116" s="1455"/>
      <c r="GJ116" s="1455"/>
      <c r="GK116" s="1455"/>
      <c r="GL116" s="1455"/>
      <c r="GM116" s="1455"/>
      <c r="GN116" s="1455"/>
      <c r="GO116" s="1455"/>
      <c r="GP116" s="1455"/>
      <c r="GQ116" s="1455"/>
      <c r="GR116" s="1455"/>
      <c r="GS116" s="1455"/>
      <c r="GT116" s="1455"/>
      <c r="GU116" s="1455"/>
      <c r="GV116" s="1455"/>
      <c r="GW116" s="1455"/>
      <c r="GX116" s="1455"/>
      <c r="GY116" s="1455"/>
      <c r="GZ116" s="1455"/>
      <c r="HA116" s="1455"/>
      <c r="HB116" s="1455"/>
      <c r="HC116" s="1455"/>
      <c r="HD116" s="1455"/>
      <c r="HE116" s="1455"/>
      <c r="HF116" s="1455"/>
      <c r="HG116" s="1455"/>
      <c r="HH116" s="1455"/>
      <c r="HI116" s="1455"/>
      <c r="HJ116" s="1455"/>
      <c r="HK116" s="1455"/>
      <c r="HL116" s="1455"/>
      <c r="HM116" s="1455"/>
      <c r="HN116" s="1455"/>
      <c r="HO116" s="1455"/>
      <c r="HP116" s="1455"/>
      <c r="HQ116" s="1455"/>
      <c r="HR116" s="1455"/>
      <c r="HS116" s="1455"/>
      <c r="HT116" s="1455"/>
      <c r="HU116" s="1455"/>
      <c r="HV116" s="1455"/>
      <c r="HW116" s="1455"/>
      <c r="HX116" s="1455"/>
      <c r="HY116" s="1455"/>
      <c r="HZ116" s="1455"/>
      <c r="IA116" s="1455"/>
      <c r="IB116" s="1455"/>
      <c r="IC116" s="1455"/>
      <c r="ID116" s="1455"/>
      <c r="IE116" s="1455"/>
      <c r="IF116" s="1455"/>
      <c r="IG116" s="1455"/>
      <c r="IH116" s="1455"/>
      <c r="II116" s="1455"/>
      <c r="IJ116" s="1455"/>
      <c r="IK116" s="1455"/>
      <c r="IL116" s="1455"/>
      <c r="IM116" s="1455"/>
      <c r="IN116" s="1455"/>
      <c r="IO116" s="1455"/>
      <c r="IP116" s="1455"/>
      <c r="IQ116" s="1455"/>
      <c r="IR116" s="1455"/>
      <c r="IS116" s="1455"/>
      <c r="IT116" s="1455"/>
      <c r="IU116" s="1455"/>
      <c r="IV116" s="1455"/>
      <c r="IW116" s="1455"/>
      <c r="IX116" s="1455"/>
      <c r="IY116" s="1455"/>
      <c r="IZ116" s="1455"/>
      <c r="JA116" s="1455"/>
      <c r="JB116" s="1455"/>
      <c r="JC116" s="1455"/>
      <c r="JD116" s="1455"/>
      <c r="JE116" s="1455"/>
      <c r="JF116" s="1455"/>
      <c r="JG116" s="1455"/>
      <c r="JH116" s="1455"/>
      <c r="JI116" s="1455"/>
      <c r="JJ116" s="1455"/>
      <c r="JK116" s="1455"/>
      <c r="JL116" s="1455"/>
      <c r="JM116" s="1455"/>
      <c r="JN116" s="1455"/>
      <c r="JO116" s="1455"/>
      <c r="JP116" s="1455"/>
      <c r="JQ116" s="1455"/>
      <c r="JR116" s="1455"/>
      <c r="JS116" s="1455"/>
      <c r="JT116" s="1455"/>
      <c r="JU116" s="1455"/>
      <c r="JV116" s="1455"/>
      <c r="JW116" s="1455"/>
      <c r="JX116" s="1455"/>
      <c r="JY116" s="1455"/>
      <c r="JZ116" s="1455"/>
      <c r="KA116" s="1455"/>
      <c r="KB116" s="1455"/>
      <c r="KC116" s="1455"/>
      <c r="KD116" s="1455"/>
      <c r="KE116" s="1455"/>
      <c r="KF116" s="1455"/>
      <c r="KG116" s="1455"/>
      <c r="KH116" s="1455"/>
      <c r="KI116" s="1455"/>
      <c r="KJ116" s="1455"/>
      <c r="KK116" s="1455"/>
      <c r="KL116" s="1455"/>
      <c r="KM116" s="1455"/>
      <c r="KN116" s="1455"/>
      <c r="KO116" s="1455"/>
      <c r="KP116" s="1455"/>
      <c r="KQ116" s="1455"/>
      <c r="KR116" s="1455"/>
      <c r="KS116" s="1455"/>
      <c r="KT116" s="1455"/>
      <c r="KU116" s="1455"/>
      <c r="KV116" s="1455"/>
      <c r="KW116" s="1455"/>
      <c r="KX116" s="1455"/>
      <c r="KY116" s="1455"/>
      <c r="KZ116" s="1455"/>
      <c r="LA116" s="1455"/>
      <c r="LB116" s="1455"/>
      <c r="LC116" s="1455"/>
      <c r="LD116" s="1455"/>
      <c r="LE116" s="1455"/>
      <c r="LF116" s="1455"/>
      <c r="LG116" s="1455"/>
      <c r="LH116" s="1467"/>
      <c r="LI116" s="1467"/>
      <c r="LJ116" s="1467"/>
      <c r="LK116" s="1467"/>
      <c r="LL116" s="1467"/>
      <c r="LM116" s="1467"/>
      <c r="LN116" s="1467"/>
      <c r="LO116" s="1645"/>
    </row>
    <row r="117" s="1482" customFormat="1" ht="59" customHeight="1" spans="1:327">
      <c r="A117" s="1659">
        <v>45957</v>
      </c>
      <c r="B117" s="1660" t="s">
        <v>1738</v>
      </c>
      <c r="C117" s="1661" t="s">
        <v>342</v>
      </c>
      <c r="D117" s="1662">
        <v>4500183275</v>
      </c>
      <c r="E117" s="1229" t="s">
        <v>5150</v>
      </c>
      <c r="F117" s="1662" t="s">
        <v>5151</v>
      </c>
      <c r="G117" s="1230" t="s">
        <v>5152</v>
      </c>
      <c r="H117" s="1230" t="s">
        <v>5152</v>
      </c>
      <c r="I117" s="1542" t="s">
        <v>5153</v>
      </c>
      <c r="J117" s="1543">
        <v>18000</v>
      </c>
      <c r="K117" s="1544">
        <v>0</v>
      </c>
      <c r="L117" s="1544">
        <v>36</v>
      </c>
      <c r="M117" s="1545">
        <f t="shared" ref="M117:M127" si="59">J117/L117</f>
        <v>500</v>
      </c>
      <c r="N117" s="1673">
        <v>45996</v>
      </c>
      <c r="O117" s="1673">
        <v>45994</v>
      </c>
      <c r="P117" s="1546"/>
      <c r="Q117" s="1570" t="s">
        <v>78</v>
      </c>
      <c r="R117" s="1577">
        <v>18000</v>
      </c>
      <c r="S117" s="1577">
        <f t="shared" si="57"/>
        <v>0</v>
      </c>
      <c r="T117" s="1575"/>
      <c r="U117" s="1571" t="s">
        <v>829</v>
      </c>
      <c r="V117" s="1572" t="s">
        <v>4487</v>
      </c>
      <c r="W117" s="1572" t="s">
        <v>2982</v>
      </c>
      <c r="X117" s="1573">
        <v>45957</v>
      </c>
      <c r="Y117" s="1595" t="s">
        <v>88</v>
      </c>
      <c r="Z117" s="1573">
        <v>45965</v>
      </c>
      <c r="AA117" s="1596" t="s">
        <v>5154</v>
      </c>
      <c r="AB117" s="1595"/>
      <c r="AC117" s="1597" t="s">
        <v>5155</v>
      </c>
      <c r="AD117" s="1692" t="s">
        <v>1563</v>
      </c>
      <c r="AE117" s="1598">
        <v>1.282</v>
      </c>
      <c r="AF117" s="1599">
        <f>AE117*M117</f>
        <v>641</v>
      </c>
      <c r="AG117" s="1612"/>
      <c r="AH117" s="1613" t="s">
        <v>81</v>
      </c>
      <c r="AI117" s="1613">
        <v>5</v>
      </c>
      <c r="AJ117" s="1613">
        <f t="shared" si="58"/>
        <v>18000</v>
      </c>
      <c r="AK117" s="1614"/>
      <c r="AL117" s="1615"/>
      <c r="AM117" s="1615"/>
      <c r="AN117" s="1615"/>
      <c r="AO117" s="1615"/>
      <c r="AP117" s="1615" t="s">
        <v>63</v>
      </c>
      <c r="AQ117" s="1623">
        <v>18000</v>
      </c>
      <c r="AR117" s="1615"/>
      <c r="AS117" s="1624">
        <f t="shared" si="52"/>
        <v>3600</v>
      </c>
      <c r="AT117" s="1625">
        <f t="shared" si="53"/>
        <v>3600</v>
      </c>
      <c r="AU117" s="1625">
        <f t="shared" si="54"/>
        <v>3600</v>
      </c>
      <c r="AV117" s="1625">
        <f t="shared" si="55"/>
        <v>3600</v>
      </c>
      <c r="AW117" s="1640">
        <f t="shared" si="56"/>
        <v>3600</v>
      </c>
      <c r="AX117" s="1641"/>
      <c r="AY117" s="1430"/>
      <c r="AZ117" s="1453"/>
      <c r="BA117" s="1454"/>
      <c r="BB117" s="1455"/>
      <c r="BC117" s="1455"/>
      <c r="BD117" s="1455"/>
      <c r="BE117" s="1455"/>
      <c r="BF117" s="1455"/>
      <c r="BG117" s="1455"/>
      <c r="BH117" s="1455"/>
      <c r="BI117" s="1455"/>
      <c r="BJ117" s="1455"/>
      <c r="BK117" s="1455"/>
      <c r="BL117" s="1455"/>
      <c r="BM117" s="1455"/>
      <c r="BN117" s="1455"/>
      <c r="BO117" s="1455"/>
      <c r="BP117" s="1455"/>
      <c r="BQ117" s="1455"/>
      <c r="BR117" s="1455"/>
      <c r="BS117" s="1455"/>
      <c r="BT117" s="1455"/>
      <c r="BU117" s="1455"/>
      <c r="BV117" s="1455"/>
      <c r="BW117" s="1455"/>
      <c r="BX117" s="1455"/>
      <c r="BY117" s="1455"/>
      <c r="BZ117" s="1455"/>
      <c r="CA117" s="1455"/>
      <c r="CB117" s="1455"/>
      <c r="CC117" s="1455"/>
      <c r="CD117" s="1455"/>
      <c r="CE117" s="1455"/>
      <c r="CF117" s="1455"/>
      <c r="CG117" s="1455"/>
      <c r="CH117" s="1455"/>
      <c r="CI117" s="1455"/>
      <c r="CJ117" s="1455"/>
      <c r="CK117" s="1455"/>
      <c r="CL117" s="1455"/>
      <c r="CM117" s="1455"/>
      <c r="CN117" s="1455"/>
      <c r="CO117" s="1455"/>
      <c r="CP117" s="1455"/>
      <c r="CQ117" s="1455"/>
      <c r="CR117" s="1455"/>
      <c r="CS117" s="1455"/>
      <c r="CT117" s="1455"/>
      <c r="CU117" s="1455"/>
      <c r="CV117" s="1455"/>
      <c r="CW117" s="1455"/>
      <c r="CX117" s="1455"/>
      <c r="CY117" s="1455"/>
      <c r="CZ117" s="1455"/>
      <c r="DA117" s="1455"/>
      <c r="DB117" s="1455"/>
      <c r="DC117" s="1455"/>
      <c r="DD117" s="1455"/>
      <c r="DE117" s="1455"/>
      <c r="DF117" s="1455"/>
      <c r="DG117" s="1455"/>
      <c r="DH117" s="1455"/>
      <c r="DI117" s="1455"/>
      <c r="DJ117" s="1455"/>
      <c r="DK117" s="1455"/>
      <c r="DL117" s="1455"/>
      <c r="DM117" s="1455"/>
      <c r="DN117" s="1455"/>
      <c r="DO117" s="1455"/>
      <c r="DP117" s="1455"/>
      <c r="DQ117" s="1455"/>
      <c r="DR117" s="1455"/>
      <c r="DS117" s="1455"/>
      <c r="DT117" s="1455"/>
      <c r="DU117" s="1455"/>
      <c r="DV117" s="1455"/>
      <c r="DW117" s="1455"/>
      <c r="DX117" s="1455"/>
      <c r="DY117" s="1455"/>
      <c r="DZ117" s="1455"/>
      <c r="EA117" s="1455"/>
      <c r="EB117" s="1455"/>
      <c r="EC117" s="1455"/>
      <c r="ED117" s="1455"/>
      <c r="EE117" s="1455"/>
      <c r="EF117" s="1455"/>
      <c r="EG117" s="1455"/>
      <c r="EH117" s="1455"/>
      <c r="EI117" s="1455"/>
      <c r="EJ117" s="1455"/>
      <c r="EK117" s="1455"/>
      <c r="EL117" s="1455"/>
      <c r="EM117" s="1455"/>
      <c r="EN117" s="1455"/>
      <c r="EO117" s="1455"/>
      <c r="EP117" s="1455"/>
      <c r="EQ117" s="1455"/>
      <c r="ER117" s="1455"/>
      <c r="ES117" s="1455"/>
      <c r="ET117" s="1455"/>
      <c r="EU117" s="1455"/>
      <c r="EV117" s="1455"/>
      <c r="EW117" s="1455"/>
      <c r="EX117" s="1455"/>
      <c r="EY117" s="1455"/>
      <c r="EZ117" s="1455"/>
      <c r="FA117" s="1455"/>
      <c r="FB117" s="1455"/>
      <c r="FC117" s="1455"/>
      <c r="FD117" s="1455"/>
      <c r="FE117" s="1455"/>
      <c r="FF117" s="1455"/>
      <c r="FG117" s="1455"/>
      <c r="FH117" s="1455"/>
      <c r="FI117" s="1455"/>
      <c r="FJ117" s="1455"/>
      <c r="FK117" s="1455"/>
      <c r="FL117" s="1455"/>
      <c r="FM117" s="1455"/>
      <c r="FN117" s="1455"/>
      <c r="FO117" s="1455"/>
      <c r="FP117" s="1455"/>
      <c r="FQ117" s="1455"/>
      <c r="FR117" s="1455"/>
      <c r="FS117" s="1455"/>
      <c r="FT117" s="1455"/>
      <c r="FU117" s="1455"/>
      <c r="FV117" s="1455"/>
      <c r="FW117" s="1455"/>
      <c r="FX117" s="1455"/>
      <c r="FY117" s="1455"/>
      <c r="FZ117" s="1455"/>
      <c r="GA117" s="1455"/>
      <c r="GB117" s="1455"/>
      <c r="GC117" s="1455"/>
      <c r="GD117" s="1455"/>
      <c r="GE117" s="1455"/>
      <c r="GF117" s="1455"/>
      <c r="GG117" s="1455"/>
      <c r="GH117" s="1455"/>
      <c r="GI117" s="1455"/>
      <c r="GJ117" s="1455"/>
      <c r="GK117" s="1455"/>
      <c r="GL117" s="1455"/>
      <c r="GM117" s="1455"/>
      <c r="GN117" s="1455"/>
      <c r="GO117" s="1455"/>
      <c r="GP117" s="1455"/>
      <c r="GQ117" s="1455"/>
      <c r="GR117" s="1455"/>
      <c r="GS117" s="1455"/>
      <c r="GT117" s="1455"/>
      <c r="GU117" s="1455"/>
      <c r="GV117" s="1455"/>
      <c r="GW117" s="1455"/>
      <c r="GX117" s="1455"/>
      <c r="GY117" s="1455"/>
      <c r="GZ117" s="1455"/>
      <c r="HA117" s="1455"/>
      <c r="HB117" s="1455"/>
      <c r="HC117" s="1455"/>
      <c r="HD117" s="1455"/>
      <c r="HE117" s="1455"/>
      <c r="HF117" s="1455"/>
      <c r="HG117" s="1455"/>
      <c r="HH117" s="1455"/>
      <c r="HI117" s="1455"/>
      <c r="HJ117" s="1455"/>
      <c r="HK117" s="1455"/>
      <c r="HL117" s="1455"/>
      <c r="HM117" s="1455"/>
      <c r="HN117" s="1455"/>
      <c r="HO117" s="1455"/>
      <c r="HP117" s="1455"/>
      <c r="HQ117" s="1455"/>
      <c r="HR117" s="1455"/>
      <c r="HS117" s="1455"/>
      <c r="HT117" s="1455"/>
      <c r="HU117" s="1455"/>
      <c r="HV117" s="1455"/>
      <c r="HW117" s="1455"/>
      <c r="HX117" s="1455"/>
      <c r="HY117" s="1455"/>
      <c r="HZ117" s="1455"/>
      <c r="IA117" s="1455"/>
      <c r="IB117" s="1455"/>
      <c r="IC117" s="1455"/>
      <c r="ID117" s="1455"/>
      <c r="IE117" s="1455"/>
      <c r="IF117" s="1455"/>
      <c r="IG117" s="1455"/>
      <c r="IH117" s="1455"/>
      <c r="II117" s="1455"/>
      <c r="IJ117" s="1455"/>
      <c r="IK117" s="1455"/>
      <c r="IL117" s="1455"/>
      <c r="IM117" s="1455"/>
      <c r="IN117" s="1455"/>
      <c r="IO117" s="1455"/>
      <c r="IP117" s="1455"/>
      <c r="IQ117" s="1455"/>
      <c r="IR117" s="1455"/>
      <c r="IS117" s="1455"/>
      <c r="IT117" s="1455"/>
      <c r="IU117" s="1455"/>
      <c r="IV117" s="1455"/>
      <c r="IW117" s="1455"/>
      <c r="IX117" s="1455"/>
      <c r="IY117" s="1455"/>
      <c r="IZ117" s="1455"/>
      <c r="JA117" s="1455"/>
      <c r="JB117" s="1455"/>
      <c r="JC117" s="1455"/>
      <c r="JD117" s="1455"/>
      <c r="JE117" s="1455"/>
      <c r="JF117" s="1455"/>
      <c r="JG117" s="1455"/>
      <c r="JH117" s="1455"/>
      <c r="JI117" s="1455"/>
      <c r="JJ117" s="1455"/>
      <c r="JK117" s="1455"/>
      <c r="JL117" s="1455"/>
      <c r="JM117" s="1455"/>
      <c r="JN117" s="1455"/>
      <c r="JO117" s="1455"/>
      <c r="JP117" s="1455"/>
      <c r="JQ117" s="1455"/>
      <c r="JR117" s="1455"/>
      <c r="JS117" s="1455"/>
      <c r="JT117" s="1455"/>
      <c r="JU117" s="1455"/>
      <c r="JV117" s="1455"/>
      <c r="JW117" s="1455"/>
      <c r="JX117" s="1455"/>
      <c r="JY117" s="1455"/>
      <c r="JZ117" s="1455"/>
      <c r="KA117" s="1455"/>
      <c r="KB117" s="1455"/>
      <c r="KC117" s="1455"/>
      <c r="KD117" s="1455"/>
      <c r="KE117" s="1455"/>
      <c r="KF117" s="1455"/>
      <c r="KG117" s="1455"/>
      <c r="KH117" s="1455"/>
      <c r="KI117" s="1455"/>
      <c r="KJ117" s="1455"/>
      <c r="KK117" s="1455"/>
      <c r="KL117" s="1455"/>
      <c r="KM117" s="1455"/>
      <c r="KN117" s="1455"/>
      <c r="KO117" s="1455"/>
      <c r="KP117" s="1455"/>
      <c r="KQ117" s="1455"/>
      <c r="KR117" s="1455"/>
      <c r="KS117" s="1455"/>
      <c r="KT117" s="1455"/>
      <c r="KU117" s="1455"/>
      <c r="KV117" s="1455"/>
      <c r="KW117" s="1455"/>
      <c r="KX117" s="1455"/>
      <c r="KY117" s="1455"/>
      <c r="KZ117" s="1455"/>
      <c r="LA117" s="1455"/>
      <c r="LB117" s="1455"/>
      <c r="LC117" s="1455"/>
      <c r="LD117" s="1455"/>
      <c r="LE117" s="1455"/>
      <c r="LF117" s="1455"/>
      <c r="LG117" s="1455"/>
      <c r="LH117" s="1467"/>
      <c r="LI117" s="1467"/>
      <c r="LJ117" s="1467"/>
      <c r="LK117" s="1467"/>
      <c r="LL117" s="1467"/>
      <c r="LM117" s="1467"/>
      <c r="LN117" s="1467"/>
      <c r="LO117" s="1645"/>
    </row>
    <row r="118" s="1482" customFormat="1" ht="47" customHeight="1" spans="1:327">
      <c r="A118" s="1513">
        <v>45951</v>
      </c>
      <c r="B118" s="1226" t="s">
        <v>5156</v>
      </c>
      <c r="C118" s="1227" t="s">
        <v>336</v>
      </c>
      <c r="D118" s="1228">
        <v>4500181627</v>
      </c>
      <c r="E118" s="1229"/>
      <c r="F118" s="1228" t="s">
        <v>5157</v>
      </c>
      <c r="G118" s="1230" t="s">
        <v>4747</v>
      </c>
      <c r="H118" s="1230" t="s">
        <v>4747</v>
      </c>
      <c r="I118" s="1542" t="s">
        <v>4808</v>
      </c>
      <c r="J118" s="1543">
        <v>1440</v>
      </c>
      <c r="K118" s="1544">
        <v>0</v>
      </c>
      <c r="L118" s="1544">
        <v>96</v>
      </c>
      <c r="M118" s="1545">
        <f t="shared" si="59"/>
        <v>15</v>
      </c>
      <c r="N118" s="1274">
        <v>45986</v>
      </c>
      <c r="O118" s="1274">
        <v>45985</v>
      </c>
      <c r="P118" s="1546"/>
      <c r="Q118" s="1570" t="s">
        <v>78</v>
      </c>
      <c r="R118" s="1577">
        <v>1440</v>
      </c>
      <c r="S118" s="1577">
        <f t="shared" si="57"/>
        <v>0</v>
      </c>
      <c r="T118" s="1575"/>
      <c r="U118" s="1571" t="s">
        <v>829</v>
      </c>
      <c r="V118" s="1572" t="s">
        <v>5158</v>
      </c>
      <c r="W118" s="1572" t="s">
        <v>111</v>
      </c>
      <c r="X118" s="1573">
        <v>45951</v>
      </c>
      <c r="Y118" s="1595" t="s">
        <v>88</v>
      </c>
      <c r="Z118" s="1573">
        <v>45960</v>
      </c>
      <c r="AA118" s="1596"/>
      <c r="AB118" s="1595"/>
      <c r="AC118" s="1597" t="s">
        <v>5159</v>
      </c>
      <c r="AD118" s="1358" t="s">
        <v>567</v>
      </c>
      <c r="AE118" s="1598">
        <v>1.37</v>
      </c>
      <c r="AF118" s="1599">
        <f t="shared" ref="AF118:AF129" si="60">AE118*J118</f>
        <v>1972.8</v>
      </c>
      <c r="AG118" s="1612"/>
      <c r="AH118" s="1613" t="s">
        <v>81</v>
      </c>
      <c r="AI118" s="1613">
        <v>5</v>
      </c>
      <c r="AJ118" s="1613">
        <f t="shared" si="58"/>
        <v>1440</v>
      </c>
      <c r="AK118" s="1614"/>
      <c r="AL118" s="1615">
        <f t="shared" ref="AL118:AL129" si="61">J118/24</f>
        <v>60</v>
      </c>
      <c r="AM118" s="1615"/>
      <c r="AN118" s="1615"/>
      <c r="AO118" s="1615"/>
      <c r="AP118" s="1615" t="s">
        <v>63</v>
      </c>
      <c r="AQ118" s="1623">
        <v>1440</v>
      </c>
      <c r="AR118" s="1615"/>
      <c r="AS118" s="1624">
        <f t="shared" si="52"/>
        <v>288</v>
      </c>
      <c r="AT118" s="1625">
        <f t="shared" si="53"/>
        <v>288</v>
      </c>
      <c r="AU118" s="1625">
        <f t="shared" si="54"/>
        <v>288</v>
      </c>
      <c r="AV118" s="1625">
        <f t="shared" si="55"/>
        <v>288</v>
      </c>
      <c r="AW118" s="1640">
        <f t="shared" si="56"/>
        <v>288</v>
      </c>
      <c r="AX118" s="1641">
        <f t="shared" ref="AX118:AX130" si="62">J118*23/24/COUNT(AS118:AW118)</f>
        <v>276</v>
      </c>
      <c r="AY118" s="1430">
        <f t="shared" ref="AY118:AY130" si="63">J118/24/COUNT(AS118:AW118)</f>
        <v>12</v>
      </c>
      <c r="AZ118" s="1453"/>
      <c r="BA118" s="1454"/>
      <c r="BB118" s="1455"/>
      <c r="BC118" s="1455"/>
      <c r="BD118" s="1455"/>
      <c r="BE118" s="1455"/>
      <c r="BF118" s="1455"/>
      <c r="BG118" s="1455"/>
      <c r="BH118" s="1455"/>
      <c r="BI118" s="1455"/>
      <c r="BJ118" s="1455"/>
      <c r="BK118" s="1455"/>
      <c r="BL118" s="1455"/>
      <c r="BM118" s="1455"/>
      <c r="BN118" s="1455"/>
      <c r="BO118" s="1455"/>
      <c r="BP118" s="1455"/>
      <c r="BQ118" s="1455"/>
      <c r="BR118" s="1455"/>
      <c r="BS118" s="1455"/>
      <c r="BT118" s="1455"/>
      <c r="BU118" s="1455"/>
      <c r="BV118" s="1455"/>
      <c r="BW118" s="1455"/>
      <c r="BX118" s="1455"/>
      <c r="BY118" s="1455"/>
      <c r="BZ118" s="1455"/>
      <c r="CA118" s="1455"/>
      <c r="CB118" s="1455"/>
      <c r="CC118" s="1455"/>
      <c r="CD118" s="1455"/>
      <c r="CE118" s="1455"/>
      <c r="CF118" s="1455"/>
      <c r="CG118" s="1455"/>
      <c r="CH118" s="1455"/>
      <c r="CI118" s="1455"/>
      <c r="CJ118" s="1455"/>
      <c r="CK118" s="1455"/>
      <c r="CL118" s="1455"/>
      <c r="CM118" s="1455"/>
      <c r="CN118" s="1455"/>
      <c r="CO118" s="1455"/>
      <c r="CP118" s="1455"/>
      <c r="CQ118" s="1455"/>
      <c r="CR118" s="1455"/>
      <c r="CS118" s="1455"/>
      <c r="CT118" s="1455"/>
      <c r="CU118" s="1455"/>
      <c r="CV118" s="1455"/>
      <c r="CW118" s="1455"/>
      <c r="CX118" s="1455"/>
      <c r="CY118" s="1455"/>
      <c r="CZ118" s="1455"/>
      <c r="DA118" s="1455"/>
      <c r="DB118" s="1455"/>
      <c r="DC118" s="1455"/>
      <c r="DD118" s="1455"/>
      <c r="DE118" s="1455"/>
      <c r="DF118" s="1455"/>
      <c r="DG118" s="1455"/>
      <c r="DH118" s="1455"/>
      <c r="DI118" s="1455"/>
      <c r="DJ118" s="1455"/>
      <c r="DK118" s="1455"/>
      <c r="DL118" s="1455"/>
      <c r="DM118" s="1455"/>
      <c r="DN118" s="1455"/>
      <c r="DO118" s="1455"/>
      <c r="DP118" s="1455"/>
      <c r="DQ118" s="1455"/>
      <c r="DR118" s="1455"/>
      <c r="DS118" s="1455"/>
      <c r="DT118" s="1455"/>
      <c r="DU118" s="1455"/>
      <c r="DV118" s="1455"/>
      <c r="DW118" s="1455"/>
      <c r="DX118" s="1455"/>
      <c r="DY118" s="1455"/>
      <c r="DZ118" s="1455"/>
      <c r="EA118" s="1455"/>
      <c r="EB118" s="1455"/>
      <c r="EC118" s="1455"/>
      <c r="ED118" s="1455"/>
      <c r="EE118" s="1455"/>
      <c r="EF118" s="1455"/>
      <c r="EG118" s="1455"/>
      <c r="EH118" s="1455"/>
      <c r="EI118" s="1455"/>
      <c r="EJ118" s="1455"/>
      <c r="EK118" s="1455"/>
      <c r="EL118" s="1455"/>
      <c r="EM118" s="1455"/>
      <c r="EN118" s="1455"/>
      <c r="EO118" s="1455"/>
      <c r="EP118" s="1455"/>
      <c r="EQ118" s="1455"/>
      <c r="ER118" s="1455"/>
      <c r="ES118" s="1455"/>
      <c r="ET118" s="1455"/>
      <c r="EU118" s="1455"/>
      <c r="EV118" s="1455"/>
      <c r="EW118" s="1455"/>
      <c r="EX118" s="1455"/>
      <c r="EY118" s="1455"/>
      <c r="EZ118" s="1455"/>
      <c r="FA118" s="1455"/>
      <c r="FB118" s="1455"/>
      <c r="FC118" s="1455"/>
      <c r="FD118" s="1455"/>
      <c r="FE118" s="1455"/>
      <c r="FF118" s="1455"/>
      <c r="FG118" s="1455"/>
      <c r="FH118" s="1455"/>
      <c r="FI118" s="1455"/>
      <c r="FJ118" s="1455"/>
      <c r="FK118" s="1455"/>
      <c r="FL118" s="1455"/>
      <c r="FM118" s="1455"/>
      <c r="FN118" s="1455"/>
      <c r="FO118" s="1455"/>
      <c r="FP118" s="1455"/>
      <c r="FQ118" s="1455"/>
      <c r="FR118" s="1455"/>
      <c r="FS118" s="1455"/>
      <c r="FT118" s="1455"/>
      <c r="FU118" s="1455"/>
      <c r="FV118" s="1455"/>
      <c r="FW118" s="1455"/>
      <c r="FX118" s="1455"/>
      <c r="FY118" s="1455"/>
      <c r="FZ118" s="1455"/>
      <c r="GA118" s="1455"/>
      <c r="GB118" s="1455"/>
      <c r="GC118" s="1455"/>
      <c r="GD118" s="1455"/>
      <c r="GE118" s="1455"/>
      <c r="GF118" s="1455"/>
      <c r="GG118" s="1455"/>
      <c r="GH118" s="1455"/>
      <c r="GI118" s="1455"/>
      <c r="GJ118" s="1455"/>
      <c r="GK118" s="1455"/>
      <c r="GL118" s="1455"/>
      <c r="GM118" s="1455"/>
      <c r="GN118" s="1455"/>
      <c r="GO118" s="1455"/>
      <c r="GP118" s="1455"/>
      <c r="GQ118" s="1455"/>
      <c r="GR118" s="1455"/>
      <c r="GS118" s="1455"/>
      <c r="GT118" s="1455"/>
      <c r="GU118" s="1455"/>
      <c r="GV118" s="1455"/>
      <c r="GW118" s="1455"/>
      <c r="GX118" s="1455"/>
      <c r="GY118" s="1455"/>
      <c r="GZ118" s="1455"/>
      <c r="HA118" s="1455"/>
      <c r="HB118" s="1455"/>
      <c r="HC118" s="1455"/>
      <c r="HD118" s="1455"/>
      <c r="HE118" s="1455"/>
      <c r="HF118" s="1455"/>
      <c r="HG118" s="1455"/>
      <c r="HH118" s="1455"/>
      <c r="HI118" s="1455"/>
      <c r="HJ118" s="1455"/>
      <c r="HK118" s="1455"/>
      <c r="HL118" s="1455"/>
      <c r="HM118" s="1455"/>
      <c r="HN118" s="1455"/>
      <c r="HO118" s="1455"/>
      <c r="HP118" s="1455"/>
      <c r="HQ118" s="1455"/>
      <c r="HR118" s="1455"/>
      <c r="HS118" s="1455"/>
      <c r="HT118" s="1455"/>
      <c r="HU118" s="1455"/>
      <c r="HV118" s="1455"/>
      <c r="HW118" s="1455"/>
      <c r="HX118" s="1455"/>
      <c r="HY118" s="1455"/>
      <c r="HZ118" s="1455"/>
      <c r="IA118" s="1455"/>
      <c r="IB118" s="1455"/>
      <c r="IC118" s="1455"/>
      <c r="ID118" s="1455"/>
      <c r="IE118" s="1455"/>
      <c r="IF118" s="1455"/>
      <c r="IG118" s="1455"/>
      <c r="IH118" s="1455"/>
      <c r="II118" s="1455"/>
      <c r="IJ118" s="1455"/>
      <c r="IK118" s="1455"/>
      <c r="IL118" s="1455"/>
      <c r="IM118" s="1455"/>
      <c r="IN118" s="1455"/>
      <c r="IO118" s="1455"/>
      <c r="IP118" s="1455"/>
      <c r="IQ118" s="1455"/>
      <c r="IR118" s="1455"/>
      <c r="IS118" s="1455"/>
      <c r="IT118" s="1455"/>
      <c r="IU118" s="1455"/>
      <c r="IV118" s="1455"/>
      <c r="IW118" s="1455"/>
      <c r="IX118" s="1455"/>
      <c r="IY118" s="1455"/>
      <c r="IZ118" s="1455"/>
      <c r="JA118" s="1455"/>
      <c r="JB118" s="1455"/>
      <c r="JC118" s="1455"/>
      <c r="JD118" s="1455"/>
      <c r="JE118" s="1455"/>
      <c r="JF118" s="1455"/>
      <c r="JG118" s="1455"/>
      <c r="JH118" s="1455"/>
      <c r="JI118" s="1455"/>
      <c r="JJ118" s="1455"/>
      <c r="JK118" s="1455"/>
      <c r="JL118" s="1455"/>
      <c r="JM118" s="1455"/>
      <c r="JN118" s="1455"/>
      <c r="JO118" s="1455"/>
      <c r="JP118" s="1455"/>
      <c r="JQ118" s="1455"/>
      <c r="JR118" s="1455"/>
      <c r="JS118" s="1455"/>
      <c r="JT118" s="1455"/>
      <c r="JU118" s="1455"/>
      <c r="JV118" s="1455"/>
      <c r="JW118" s="1455"/>
      <c r="JX118" s="1455"/>
      <c r="JY118" s="1455"/>
      <c r="JZ118" s="1455"/>
      <c r="KA118" s="1455"/>
      <c r="KB118" s="1455"/>
      <c r="KC118" s="1455"/>
      <c r="KD118" s="1455"/>
      <c r="KE118" s="1455"/>
      <c r="KF118" s="1455"/>
      <c r="KG118" s="1455"/>
      <c r="KH118" s="1455"/>
      <c r="KI118" s="1455"/>
      <c r="KJ118" s="1455"/>
      <c r="KK118" s="1455"/>
      <c r="KL118" s="1455"/>
      <c r="KM118" s="1455"/>
      <c r="KN118" s="1455"/>
      <c r="KO118" s="1455"/>
      <c r="KP118" s="1455"/>
      <c r="KQ118" s="1455"/>
      <c r="KR118" s="1455"/>
      <c r="KS118" s="1455"/>
      <c r="KT118" s="1455"/>
      <c r="KU118" s="1455"/>
      <c r="KV118" s="1455"/>
      <c r="KW118" s="1455"/>
      <c r="KX118" s="1455"/>
      <c r="KY118" s="1455"/>
      <c r="KZ118" s="1455"/>
      <c r="LA118" s="1455"/>
      <c r="LB118" s="1455"/>
      <c r="LC118" s="1455"/>
      <c r="LD118" s="1455"/>
      <c r="LE118" s="1455"/>
      <c r="LF118" s="1455"/>
      <c r="LG118" s="1455"/>
      <c r="LH118" s="1467"/>
      <c r="LI118" s="1467"/>
      <c r="LJ118" s="1467"/>
      <c r="LK118" s="1467"/>
      <c r="LL118" s="1467"/>
      <c r="LM118" s="1467"/>
      <c r="LN118" s="1467"/>
      <c r="LO118" s="1645"/>
    </row>
    <row r="119" s="1482" customFormat="1" ht="47" customHeight="1" spans="1:327">
      <c r="A119" s="1659">
        <v>45958</v>
      </c>
      <c r="B119" s="1660" t="s">
        <v>581</v>
      </c>
      <c r="C119" s="1661" t="s">
        <v>582</v>
      </c>
      <c r="D119" s="1662">
        <v>4500183343</v>
      </c>
      <c r="E119" s="1229"/>
      <c r="F119" s="1662" t="s">
        <v>5160</v>
      </c>
      <c r="G119" s="1230" t="s">
        <v>4747</v>
      </c>
      <c r="H119" s="1230" t="s">
        <v>4747</v>
      </c>
      <c r="I119" s="1542" t="s">
        <v>4940</v>
      </c>
      <c r="J119" s="1543">
        <v>8640</v>
      </c>
      <c r="K119" s="1544">
        <v>0</v>
      </c>
      <c r="L119" s="1544">
        <v>96</v>
      </c>
      <c r="M119" s="1545">
        <f t="shared" si="59"/>
        <v>90</v>
      </c>
      <c r="N119" s="1673">
        <v>45989</v>
      </c>
      <c r="O119" s="1673">
        <v>45987</v>
      </c>
      <c r="P119" s="1546"/>
      <c r="Q119" s="1570" t="s">
        <v>78</v>
      </c>
      <c r="R119" s="1577">
        <v>8640</v>
      </c>
      <c r="S119" s="1577">
        <f t="shared" si="57"/>
        <v>0</v>
      </c>
      <c r="T119" s="1575"/>
      <c r="U119" s="1571" t="s">
        <v>829</v>
      </c>
      <c r="V119" s="1572" t="s">
        <v>5161</v>
      </c>
      <c r="W119" s="1572" t="s">
        <v>111</v>
      </c>
      <c r="X119" s="1573">
        <v>45964</v>
      </c>
      <c r="Y119" s="1595" t="s">
        <v>88</v>
      </c>
      <c r="Z119" s="1573">
        <v>45967</v>
      </c>
      <c r="AA119" s="1596"/>
      <c r="AB119" s="1595"/>
      <c r="AC119" s="1597" t="s">
        <v>5162</v>
      </c>
      <c r="AD119" s="1692" t="s">
        <v>187</v>
      </c>
      <c r="AE119" s="1598">
        <v>1.3113</v>
      </c>
      <c r="AF119" s="1599">
        <f t="shared" si="60"/>
        <v>11329.632</v>
      </c>
      <c r="AG119" s="1612"/>
      <c r="AH119" s="1613" t="s">
        <v>81</v>
      </c>
      <c r="AI119" s="1613">
        <v>5</v>
      </c>
      <c r="AJ119" s="1613">
        <f t="shared" si="58"/>
        <v>8640</v>
      </c>
      <c r="AK119" s="1614"/>
      <c r="AL119" s="1615">
        <f t="shared" si="61"/>
        <v>360</v>
      </c>
      <c r="AM119" s="1615"/>
      <c r="AN119" s="1615"/>
      <c r="AO119" s="1615"/>
      <c r="AP119" s="1615" t="s">
        <v>5163</v>
      </c>
      <c r="AQ119" s="1623">
        <v>8640</v>
      </c>
      <c r="AR119" s="1615"/>
      <c r="AS119" s="1624">
        <f t="shared" si="52"/>
        <v>1728</v>
      </c>
      <c r="AT119" s="1625">
        <f t="shared" si="53"/>
        <v>1728</v>
      </c>
      <c r="AU119" s="1625">
        <f t="shared" si="54"/>
        <v>1728</v>
      </c>
      <c r="AV119" s="1625">
        <f t="shared" si="55"/>
        <v>1728</v>
      </c>
      <c r="AW119" s="1640">
        <f t="shared" si="56"/>
        <v>1728</v>
      </c>
      <c r="AX119" s="1641">
        <f t="shared" si="62"/>
        <v>1656</v>
      </c>
      <c r="AY119" s="1430">
        <f t="shared" si="63"/>
        <v>72</v>
      </c>
      <c r="AZ119" s="1453"/>
      <c r="BA119" s="1454"/>
      <c r="BB119" s="1455"/>
      <c r="BC119" s="1455"/>
      <c r="BD119" s="1455"/>
      <c r="BE119" s="1455"/>
      <c r="BF119" s="1455"/>
      <c r="BG119" s="1455"/>
      <c r="BH119" s="1455"/>
      <c r="BI119" s="1455"/>
      <c r="BJ119" s="1455"/>
      <c r="BK119" s="1455"/>
      <c r="BL119" s="1455"/>
      <c r="BM119" s="1455"/>
      <c r="BN119" s="1455"/>
      <c r="BO119" s="1455"/>
      <c r="BP119" s="1455"/>
      <c r="BQ119" s="1455"/>
      <c r="BR119" s="1455"/>
      <c r="BS119" s="1455"/>
      <c r="BT119" s="1455"/>
      <c r="BU119" s="1455"/>
      <c r="BV119" s="1455"/>
      <c r="BW119" s="1455"/>
      <c r="BX119" s="1455"/>
      <c r="BY119" s="1455"/>
      <c r="BZ119" s="1455"/>
      <c r="CA119" s="1455"/>
      <c r="CB119" s="1455"/>
      <c r="CC119" s="1455"/>
      <c r="CD119" s="1455"/>
      <c r="CE119" s="1455"/>
      <c r="CF119" s="1455"/>
      <c r="CG119" s="1455"/>
      <c r="CH119" s="1455"/>
      <c r="CI119" s="1455"/>
      <c r="CJ119" s="1455"/>
      <c r="CK119" s="1455"/>
      <c r="CL119" s="1455"/>
      <c r="CM119" s="1455"/>
      <c r="CN119" s="1455"/>
      <c r="CO119" s="1455"/>
      <c r="CP119" s="1455"/>
      <c r="CQ119" s="1455"/>
      <c r="CR119" s="1455"/>
      <c r="CS119" s="1455"/>
      <c r="CT119" s="1455"/>
      <c r="CU119" s="1455"/>
      <c r="CV119" s="1455"/>
      <c r="CW119" s="1455"/>
      <c r="CX119" s="1455"/>
      <c r="CY119" s="1455"/>
      <c r="CZ119" s="1455"/>
      <c r="DA119" s="1455"/>
      <c r="DB119" s="1455"/>
      <c r="DC119" s="1455"/>
      <c r="DD119" s="1455"/>
      <c r="DE119" s="1455"/>
      <c r="DF119" s="1455"/>
      <c r="DG119" s="1455"/>
      <c r="DH119" s="1455"/>
      <c r="DI119" s="1455"/>
      <c r="DJ119" s="1455"/>
      <c r="DK119" s="1455"/>
      <c r="DL119" s="1455"/>
      <c r="DM119" s="1455"/>
      <c r="DN119" s="1455"/>
      <c r="DO119" s="1455"/>
      <c r="DP119" s="1455"/>
      <c r="DQ119" s="1455"/>
      <c r="DR119" s="1455"/>
      <c r="DS119" s="1455"/>
      <c r="DT119" s="1455"/>
      <c r="DU119" s="1455"/>
      <c r="DV119" s="1455"/>
      <c r="DW119" s="1455"/>
      <c r="DX119" s="1455"/>
      <c r="DY119" s="1455"/>
      <c r="DZ119" s="1455"/>
      <c r="EA119" s="1455"/>
      <c r="EB119" s="1455"/>
      <c r="EC119" s="1455"/>
      <c r="ED119" s="1455"/>
      <c r="EE119" s="1455"/>
      <c r="EF119" s="1455"/>
      <c r="EG119" s="1455"/>
      <c r="EH119" s="1455"/>
      <c r="EI119" s="1455"/>
      <c r="EJ119" s="1455"/>
      <c r="EK119" s="1455"/>
      <c r="EL119" s="1455"/>
      <c r="EM119" s="1455"/>
      <c r="EN119" s="1455"/>
      <c r="EO119" s="1455"/>
      <c r="EP119" s="1455"/>
      <c r="EQ119" s="1455"/>
      <c r="ER119" s="1455"/>
      <c r="ES119" s="1455"/>
      <c r="ET119" s="1455"/>
      <c r="EU119" s="1455"/>
      <c r="EV119" s="1455"/>
      <c r="EW119" s="1455"/>
      <c r="EX119" s="1455"/>
      <c r="EY119" s="1455"/>
      <c r="EZ119" s="1455"/>
      <c r="FA119" s="1455"/>
      <c r="FB119" s="1455"/>
      <c r="FC119" s="1455"/>
      <c r="FD119" s="1455"/>
      <c r="FE119" s="1455"/>
      <c r="FF119" s="1455"/>
      <c r="FG119" s="1455"/>
      <c r="FH119" s="1455"/>
      <c r="FI119" s="1455"/>
      <c r="FJ119" s="1455"/>
      <c r="FK119" s="1455"/>
      <c r="FL119" s="1455"/>
      <c r="FM119" s="1455"/>
      <c r="FN119" s="1455"/>
      <c r="FO119" s="1455"/>
      <c r="FP119" s="1455"/>
      <c r="FQ119" s="1455"/>
      <c r="FR119" s="1455"/>
      <c r="FS119" s="1455"/>
      <c r="FT119" s="1455"/>
      <c r="FU119" s="1455"/>
      <c r="FV119" s="1455"/>
      <c r="FW119" s="1455"/>
      <c r="FX119" s="1455"/>
      <c r="FY119" s="1455"/>
      <c r="FZ119" s="1455"/>
      <c r="GA119" s="1455"/>
      <c r="GB119" s="1455"/>
      <c r="GC119" s="1455"/>
      <c r="GD119" s="1455"/>
      <c r="GE119" s="1455"/>
      <c r="GF119" s="1455"/>
      <c r="GG119" s="1455"/>
      <c r="GH119" s="1455"/>
      <c r="GI119" s="1455"/>
      <c r="GJ119" s="1455"/>
      <c r="GK119" s="1455"/>
      <c r="GL119" s="1455"/>
      <c r="GM119" s="1455"/>
      <c r="GN119" s="1455"/>
      <c r="GO119" s="1455"/>
      <c r="GP119" s="1455"/>
      <c r="GQ119" s="1455"/>
      <c r="GR119" s="1455"/>
      <c r="GS119" s="1455"/>
      <c r="GT119" s="1455"/>
      <c r="GU119" s="1455"/>
      <c r="GV119" s="1455"/>
      <c r="GW119" s="1455"/>
      <c r="GX119" s="1455"/>
      <c r="GY119" s="1455"/>
      <c r="GZ119" s="1455"/>
      <c r="HA119" s="1455"/>
      <c r="HB119" s="1455"/>
      <c r="HC119" s="1455"/>
      <c r="HD119" s="1455"/>
      <c r="HE119" s="1455"/>
      <c r="HF119" s="1455"/>
      <c r="HG119" s="1455"/>
      <c r="HH119" s="1455"/>
      <c r="HI119" s="1455"/>
      <c r="HJ119" s="1455"/>
      <c r="HK119" s="1455"/>
      <c r="HL119" s="1455"/>
      <c r="HM119" s="1455"/>
      <c r="HN119" s="1455"/>
      <c r="HO119" s="1455"/>
      <c r="HP119" s="1455"/>
      <c r="HQ119" s="1455"/>
      <c r="HR119" s="1455"/>
      <c r="HS119" s="1455"/>
      <c r="HT119" s="1455"/>
      <c r="HU119" s="1455"/>
      <c r="HV119" s="1455"/>
      <c r="HW119" s="1455"/>
      <c r="HX119" s="1455"/>
      <c r="HY119" s="1455"/>
      <c r="HZ119" s="1455"/>
      <c r="IA119" s="1455"/>
      <c r="IB119" s="1455"/>
      <c r="IC119" s="1455"/>
      <c r="ID119" s="1455"/>
      <c r="IE119" s="1455"/>
      <c r="IF119" s="1455"/>
      <c r="IG119" s="1455"/>
      <c r="IH119" s="1455"/>
      <c r="II119" s="1455"/>
      <c r="IJ119" s="1455"/>
      <c r="IK119" s="1455"/>
      <c r="IL119" s="1455"/>
      <c r="IM119" s="1455"/>
      <c r="IN119" s="1455"/>
      <c r="IO119" s="1455"/>
      <c r="IP119" s="1455"/>
      <c r="IQ119" s="1455"/>
      <c r="IR119" s="1455"/>
      <c r="IS119" s="1455"/>
      <c r="IT119" s="1455"/>
      <c r="IU119" s="1455"/>
      <c r="IV119" s="1455"/>
      <c r="IW119" s="1455"/>
      <c r="IX119" s="1455"/>
      <c r="IY119" s="1455"/>
      <c r="IZ119" s="1455"/>
      <c r="JA119" s="1455"/>
      <c r="JB119" s="1455"/>
      <c r="JC119" s="1455"/>
      <c r="JD119" s="1455"/>
      <c r="JE119" s="1455"/>
      <c r="JF119" s="1455"/>
      <c r="JG119" s="1455"/>
      <c r="JH119" s="1455"/>
      <c r="JI119" s="1455"/>
      <c r="JJ119" s="1455"/>
      <c r="JK119" s="1455"/>
      <c r="JL119" s="1455"/>
      <c r="JM119" s="1455"/>
      <c r="JN119" s="1455"/>
      <c r="JO119" s="1455"/>
      <c r="JP119" s="1455"/>
      <c r="JQ119" s="1455"/>
      <c r="JR119" s="1455"/>
      <c r="JS119" s="1455"/>
      <c r="JT119" s="1455"/>
      <c r="JU119" s="1455"/>
      <c r="JV119" s="1455"/>
      <c r="JW119" s="1455"/>
      <c r="JX119" s="1455"/>
      <c r="JY119" s="1455"/>
      <c r="JZ119" s="1455"/>
      <c r="KA119" s="1455"/>
      <c r="KB119" s="1455"/>
      <c r="KC119" s="1455"/>
      <c r="KD119" s="1455"/>
      <c r="KE119" s="1455"/>
      <c r="KF119" s="1455"/>
      <c r="KG119" s="1455"/>
      <c r="KH119" s="1455"/>
      <c r="KI119" s="1455"/>
      <c r="KJ119" s="1455"/>
      <c r="KK119" s="1455"/>
      <c r="KL119" s="1455"/>
      <c r="KM119" s="1455"/>
      <c r="KN119" s="1455"/>
      <c r="KO119" s="1455"/>
      <c r="KP119" s="1455"/>
      <c r="KQ119" s="1455"/>
      <c r="KR119" s="1455"/>
      <c r="KS119" s="1455"/>
      <c r="KT119" s="1455"/>
      <c r="KU119" s="1455"/>
      <c r="KV119" s="1455"/>
      <c r="KW119" s="1455"/>
      <c r="KX119" s="1455"/>
      <c r="KY119" s="1455"/>
      <c r="KZ119" s="1455"/>
      <c r="LA119" s="1455"/>
      <c r="LB119" s="1455"/>
      <c r="LC119" s="1455"/>
      <c r="LD119" s="1455"/>
      <c r="LE119" s="1455"/>
      <c r="LF119" s="1455"/>
      <c r="LG119" s="1455"/>
      <c r="LH119" s="1467"/>
      <c r="LI119" s="1467"/>
      <c r="LJ119" s="1467"/>
      <c r="LK119" s="1467"/>
      <c r="LL119" s="1467"/>
      <c r="LM119" s="1467"/>
      <c r="LN119" s="1467"/>
      <c r="LO119" s="1645"/>
    </row>
    <row r="120" s="1482" customFormat="1" ht="47" customHeight="1" spans="1:327">
      <c r="A120" s="1513">
        <v>45944</v>
      </c>
      <c r="B120" s="1226" t="s">
        <v>1156</v>
      </c>
      <c r="C120" s="1227" t="s">
        <v>158</v>
      </c>
      <c r="D120" s="1228">
        <v>4500181762</v>
      </c>
      <c r="E120" s="1229" t="s">
        <v>5164</v>
      </c>
      <c r="F120" s="1228" t="s">
        <v>5165</v>
      </c>
      <c r="G120" s="1361" t="s">
        <v>4780</v>
      </c>
      <c r="H120" s="1230" t="s">
        <v>4844</v>
      </c>
      <c r="I120" s="1542" t="s">
        <v>4765</v>
      </c>
      <c r="J120" s="1543">
        <v>4800</v>
      </c>
      <c r="K120" s="1544">
        <v>0</v>
      </c>
      <c r="L120" s="1544">
        <v>24</v>
      </c>
      <c r="M120" s="1545">
        <f t="shared" si="59"/>
        <v>200</v>
      </c>
      <c r="N120" s="1274">
        <v>45995</v>
      </c>
      <c r="O120" s="1274">
        <v>45993</v>
      </c>
      <c r="P120" s="1546"/>
      <c r="Q120" s="1570" t="s">
        <v>78</v>
      </c>
      <c r="R120" s="1577">
        <v>4800</v>
      </c>
      <c r="S120" s="1577">
        <f t="shared" si="57"/>
        <v>0</v>
      </c>
      <c r="T120" s="1575"/>
      <c r="U120" s="1571" t="s">
        <v>829</v>
      </c>
      <c r="V120" s="1572" t="s">
        <v>5166</v>
      </c>
      <c r="W120" s="1572" t="s">
        <v>111</v>
      </c>
      <c r="X120" s="1573">
        <v>45950</v>
      </c>
      <c r="Y120" s="1595" t="s">
        <v>88</v>
      </c>
      <c r="Z120" s="1573" t="s">
        <v>5167</v>
      </c>
      <c r="AA120" s="1596" t="s">
        <v>5168</v>
      </c>
      <c r="AB120" s="1595"/>
      <c r="AC120" s="1597" t="s">
        <v>5169</v>
      </c>
      <c r="AD120" s="1358" t="s">
        <v>1369</v>
      </c>
      <c r="AE120" s="1598">
        <v>1.27</v>
      </c>
      <c r="AF120" s="1599">
        <f t="shared" si="60"/>
        <v>6096</v>
      </c>
      <c r="AG120" s="1612"/>
      <c r="AH120" s="1613" t="s">
        <v>81</v>
      </c>
      <c r="AI120" s="1613">
        <v>5</v>
      </c>
      <c r="AJ120" s="1613">
        <f t="shared" si="58"/>
        <v>4800</v>
      </c>
      <c r="AK120" s="1614"/>
      <c r="AL120" s="1615">
        <f t="shared" si="61"/>
        <v>200</v>
      </c>
      <c r="AM120" s="1615"/>
      <c r="AN120" s="1615"/>
      <c r="AO120" s="1615"/>
      <c r="AP120" s="1615" t="s">
        <v>63</v>
      </c>
      <c r="AQ120" s="1623">
        <f>J120</f>
        <v>4800</v>
      </c>
      <c r="AR120" s="1615"/>
      <c r="AS120" s="1624">
        <f t="shared" si="52"/>
        <v>960</v>
      </c>
      <c r="AT120" s="1625">
        <f t="shared" si="53"/>
        <v>960</v>
      </c>
      <c r="AU120" s="1625">
        <f t="shared" si="54"/>
        <v>960</v>
      </c>
      <c r="AV120" s="1625">
        <f t="shared" si="55"/>
        <v>960</v>
      </c>
      <c r="AW120" s="1640">
        <f t="shared" si="56"/>
        <v>960</v>
      </c>
      <c r="AX120" s="1641">
        <f t="shared" si="62"/>
        <v>920</v>
      </c>
      <c r="AY120" s="1430">
        <f t="shared" si="63"/>
        <v>40</v>
      </c>
      <c r="AZ120" s="1453"/>
      <c r="BA120" s="1454"/>
      <c r="BB120" s="1455"/>
      <c r="BC120" s="1455"/>
      <c r="BD120" s="1455"/>
      <c r="BE120" s="1455"/>
      <c r="BF120" s="1455"/>
      <c r="BG120" s="1455"/>
      <c r="BH120" s="1455"/>
      <c r="BI120" s="1455"/>
      <c r="BJ120" s="1455"/>
      <c r="BK120" s="1455"/>
      <c r="BL120" s="1455"/>
      <c r="BM120" s="1455"/>
      <c r="BN120" s="1455"/>
      <c r="BO120" s="1455"/>
      <c r="BP120" s="1455"/>
      <c r="BQ120" s="1455"/>
      <c r="BR120" s="1455"/>
      <c r="BS120" s="1455"/>
      <c r="BT120" s="1455"/>
      <c r="BU120" s="1455"/>
      <c r="BV120" s="1455"/>
      <c r="BW120" s="1455"/>
      <c r="BX120" s="1455"/>
      <c r="BY120" s="1455"/>
      <c r="BZ120" s="1455"/>
      <c r="CA120" s="1455"/>
      <c r="CB120" s="1455"/>
      <c r="CC120" s="1455"/>
      <c r="CD120" s="1455"/>
      <c r="CE120" s="1455"/>
      <c r="CF120" s="1455"/>
      <c r="CG120" s="1455"/>
      <c r="CH120" s="1455"/>
      <c r="CI120" s="1455"/>
      <c r="CJ120" s="1455"/>
      <c r="CK120" s="1455"/>
      <c r="CL120" s="1455"/>
      <c r="CM120" s="1455"/>
      <c r="CN120" s="1455"/>
      <c r="CO120" s="1455"/>
      <c r="CP120" s="1455"/>
      <c r="CQ120" s="1455"/>
      <c r="CR120" s="1455"/>
      <c r="CS120" s="1455"/>
      <c r="CT120" s="1455"/>
      <c r="CU120" s="1455"/>
      <c r="CV120" s="1455"/>
      <c r="CW120" s="1455"/>
      <c r="CX120" s="1455"/>
      <c r="CY120" s="1455"/>
      <c r="CZ120" s="1455"/>
      <c r="DA120" s="1455"/>
      <c r="DB120" s="1455"/>
      <c r="DC120" s="1455"/>
      <c r="DD120" s="1455"/>
      <c r="DE120" s="1455"/>
      <c r="DF120" s="1455"/>
      <c r="DG120" s="1455"/>
      <c r="DH120" s="1455"/>
      <c r="DI120" s="1455"/>
      <c r="DJ120" s="1455"/>
      <c r="DK120" s="1455"/>
      <c r="DL120" s="1455"/>
      <c r="DM120" s="1455"/>
      <c r="DN120" s="1455"/>
      <c r="DO120" s="1455"/>
      <c r="DP120" s="1455"/>
      <c r="DQ120" s="1455"/>
      <c r="DR120" s="1455"/>
      <c r="DS120" s="1455"/>
      <c r="DT120" s="1455"/>
      <c r="DU120" s="1455"/>
      <c r="DV120" s="1455"/>
      <c r="DW120" s="1455"/>
      <c r="DX120" s="1455"/>
      <c r="DY120" s="1455"/>
      <c r="DZ120" s="1455"/>
      <c r="EA120" s="1455"/>
      <c r="EB120" s="1455"/>
      <c r="EC120" s="1455"/>
      <c r="ED120" s="1455"/>
      <c r="EE120" s="1455"/>
      <c r="EF120" s="1455"/>
      <c r="EG120" s="1455"/>
      <c r="EH120" s="1455"/>
      <c r="EI120" s="1455"/>
      <c r="EJ120" s="1455"/>
      <c r="EK120" s="1455"/>
      <c r="EL120" s="1455"/>
      <c r="EM120" s="1455"/>
      <c r="EN120" s="1455"/>
      <c r="EO120" s="1455"/>
      <c r="EP120" s="1455"/>
      <c r="EQ120" s="1455"/>
      <c r="ER120" s="1455"/>
      <c r="ES120" s="1455"/>
      <c r="ET120" s="1455"/>
      <c r="EU120" s="1455"/>
      <c r="EV120" s="1455"/>
      <c r="EW120" s="1455"/>
      <c r="EX120" s="1455"/>
      <c r="EY120" s="1455"/>
      <c r="EZ120" s="1455"/>
      <c r="FA120" s="1455"/>
      <c r="FB120" s="1455"/>
      <c r="FC120" s="1455"/>
      <c r="FD120" s="1455"/>
      <c r="FE120" s="1455"/>
      <c r="FF120" s="1455"/>
      <c r="FG120" s="1455"/>
      <c r="FH120" s="1455"/>
      <c r="FI120" s="1455"/>
      <c r="FJ120" s="1455"/>
      <c r="FK120" s="1455"/>
      <c r="FL120" s="1455"/>
      <c r="FM120" s="1455"/>
      <c r="FN120" s="1455"/>
      <c r="FO120" s="1455"/>
      <c r="FP120" s="1455"/>
      <c r="FQ120" s="1455"/>
      <c r="FR120" s="1455"/>
      <c r="FS120" s="1455"/>
      <c r="FT120" s="1455"/>
      <c r="FU120" s="1455"/>
      <c r="FV120" s="1455"/>
      <c r="FW120" s="1455"/>
      <c r="FX120" s="1455"/>
      <c r="FY120" s="1455"/>
      <c r="FZ120" s="1455"/>
      <c r="GA120" s="1455"/>
      <c r="GB120" s="1455"/>
      <c r="GC120" s="1455"/>
      <c r="GD120" s="1455"/>
      <c r="GE120" s="1455"/>
      <c r="GF120" s="1455"/>
      <c r="GG120" s="1455"/>
      <c r="GH120" s="1455"/>
      <c r="GI120" s="1455"/>
      <c r="GJ120" s="1455"/>
      <c r="GK120" s="1455"/>
      <c r="GL120" s="1455"/>
      <c r="GM120" s="1455"/>
      <c r="GN120" s="1455"/>
      <c r="GO120" s="1455"/>
      <c r="GP120" s="1455"/>
      <c r="GQ120" s="1455"/>
      <c r="GR120" s="1455"/>
      <c r="GS120" s="1455"/>
      <c r="GT120" s="1455"/>
      <c r="GU120" s="1455"/>
      <c r="GV120" s="1455"/>
      <c r="GW120" s="1455"/>
      <c r="GX120" s="1455"/>
      <c r="GY120" s="1455"/>
      <c r="GZ120" s="1455"/>
      <c r="HA120" s="1455"/>
      <c r="HB120" s="1455"/>
      <c r="HC120" s="1455"/>
      <c r="HD120" s="1455"/>
      <c r="HE120" s="1455"/>
      <c r="HF120" s="1455"/>
      <c r="HG120" s="1455"/>
      <c r="HH120" s="1455"/>
      <c r="HI120" s="1455"/>
      <c r="HJ120" s="1455"/>
      <c r="HK120" s="1455"/>
      <c r="HL120" s="1455"/>
      <c r="HM120" s="1455"/>
      <c r="HN120" s="1455"/>
      <c r="HO120" s="1455"/>
      <c r="HP120" s="1455"/>
      <c r="HQ120" s="1455"/>
      <c r="HR120" s="1455"/>
      <c r="HS120" s="1455"/>
      <c r="HT120" s="1455"/>
      <c r="HU120" s="1455"/>
      <c r="HV120" s="1455"/>
      <c r="HW120" s="1455"/>
      <c r="HX120" s="1455"/>
      <c r="HY120" s="1455"/>
      <c r="HZ120" s="1455"/>
      <c r="IA120" s="1455"/>
      <c r="IB120" s="1455"/>
      <c r="IC120" s="1455"/>
      <c r="ID120" s="1455"/>
      <c r="IE120" s="1455"/>
      <c r="IF120" s="1455"/>
      <c r="IG120" s="1455"/>
      <c r="IH120" s="1455"/>
      <c r="II120" s="1455"/>
      <c r="IJ120" s="1455"/>
      <c r="IK120" s="1455"/>
      <c r="IL120" s="1455"/>
      <c r="IM120" s="1455"/>
      <c r="IN120" s="1455"/>
      <c r="IO120" s="1455"/>
      <c r="IP120" s="1455"/>
      <c r="IQ120" s="1455"/>
      <c r="IR120" s="1455"/>
      <c r="IS120" s="1455"/>
      <c r="IT120" s="1455"/>
      <c r="IU120" s="1455"/>
      <c r="IV120" s="1455"/>
      <c r="IW120" s="1455"/>
      <c r="IX120" s="1455"/>
      <c r="IY120" s="1455"/>
      <c r="IZ120" s="1455"/>
      <c r="JA120" s="1455"/>
      <c r="JB120" s="1455"/>
      <c r="JC120" s="1455"/>
      <c r="JD120" s="1455"/>
      <c r="JE120" s="1455"/>
      <c r="JF120" s="1455"/>
      <c r="JG120" s="1455"/>
      <c r="JH120" s="1455"/>
      <c r="JI120" s="1455"/>
      <c r="JJ120" s="1455"/>
      <c r="JK120" s="1455"/>
      <c r="JL120" s="1455"/>
      <c r="JM120" s="1455"/>
      <c r="JN120" s="1455"/>
      <c r="JO120" s="1455"/>
      <c r="JP120" s="1455"/>
      <c r="JQ120" s="1455"/>
      <c r="JR120" s="1455"/>
      <c r="JS120" s="1455"/>
      <c r="JT120" s="1455"/>
      <c r="JU120" s="1455"/>
      <c r="JV120" s="1455"/>
      <c r="JW120" s="1455"/>
      <c r="JX120" s="1455"/>
      <c r="JY120" s="1455"/>
      <c r="JZ120" s="1455"/>
      <c r="KA120" s="1455"/>
      <c r="KB120" s="1455"/>
      <c r="KC120" s="1455"/>
      <c r="KD120" s="1455"/>
      <c r="KE120" s="1455"/>
      <c r="KF120" s="1455"/>
      <c r="KG120" s="1455"/>
      <c r="KH120" s="1455"/>
      <c r="KI120" s="1455"/>
      <c r="KJ120" s="1455"/>
      <c r="KK120" s="1455"/>
      <c r="KL120" s="1455"/>
      <c r="KM120" s="1455"/>
      <c r="KN120" s="1455"/>
      <c r="KO120" s="1455"/>
      <c r="KP120" s="1455"/>
      <c r="KQ120" s="1455"/>
      <c r="KR120" s="1455"/>
      <c r="KS120" s="1455"/>
      <c r="KT120" s="1455"/>
      <c r="KU120" s="1455"/>
      <c r="KV120" s="1455"/>
      <c r="KW120" s="1455"/>
      <c r="KX120" s="1455"/>
      <c r="KY120" s="1455"/>
      <c r="KZ120" s="1455"/>
      <c r="LA120" s="1455"/>
      <c r="LB120" s="1455"/>
      <c r="LC120" s="1455"/>
      <c r="LD120" s="1455"/>
      <c r="LE120" s="1455"/>
      <c r="LF120" s="1455"/>
      <c r="LG120" s="1455"/>
      <c r="LH120" s="1467"/>
      <c r="LI120" s="1467"/>
      <c r="LJ120" s="1467"/>
      <c r="LK120" s="1467"/>
      <c r="LL120" s="1467"/>
      <c r="LM120" s="1467"/>
      <c r="LN120" s="1467"/>
      <c r="LO120" s="1645"/>
    </row>
    <row r="121" s="1482" customFormat="1" ht="47" customHeight="1" spans="1:327">
      <c r="A121" s="1513">
        <v>45960</v>
      </c>
      <c r="B121" s="1226" t="s">
        <v>3188</v>
      </c>
      <c r="C121" s="1227" t="s">
        <v>98</v>
      </c>
      <c r="D121" s="1228">
        <v>4500183696</v>
      </c>
      <c r="E121" s="1229" t="s">
        <v>3189</v>
      </c>
      <c r="F121" s="1228" t="s">
        <v>5170</v>
      </c>
      <c r="G121" s="1361" t="s">
        <v>4780</v>
      </c>
      <c r="H121" s="1230" t="s">
        <v>4780</v>
      </c>
      <c r="I121" s="1542" t="s">
        <v>4765</v>
      </c>
      <c r="J121" s="1543">
        <v>336</v>
      </c>
      <c r="K121" s="1544">
        <v>0</v>
      </c>
      <c r="L121" s="1544">
        <v>24</v>
      </c>
      <c r="M121" s="1545">
        <f t="shared" si="59"/>
        <v>14</v>
      </c>
      <c r="N121" s="1274">
        <v>45999</v>
      </c>
      <c r="O121" s="1274">
        <v>45997</v>
      </c>
      <c r="P121" s="1546"/>
      <c r="Q121" s="1570" t="s">
        <v>78</v>
      </c>
      <c r="R121" s="1577">
        <v>336</v>
      </c>
      <c r="S121" s="1577">
        <f t="shared" si="57"/>
        <v>0</v>
      </c>
      <c r="T121" s="1575"/>
      <c r="U121" s="1571" t="s">
        <v>829</v>
      </c>
      <c r="V121" s="1572" t="s">
        <v>5171</v>
      </c>
      <c r="W121" s="1572" t="s">
        <v>111</v>
      </c>
      <c r="X121" s="1573">
        <v>45967</v>
      </c>
      <c r="Y121" s="1595" t="s">
        <v>88</v>
      </c>
      <c r="Z121" s="1573" t="s">
        <v>5172</v>
      </c>
      <c r="AA121" s="1596"/>
      <c r="AB121" s="1595"/>
      <c r="AC121" s="1597" t="s">
        <v>5173</v>
      </c>
      <c r="AD121" s="1358" t="s">
        <v>1242</v>
      </c>
      <c r="AE121" s="1598">
        <v>0.79</v>
      </c>
      <c r="AF121" s="1599">
        <f t="shared" si="60"/>
        <v>265.44</v>
      </c>
      <c r="AG121" s="1612"/>
      <c r="AH121" s="1613" t="s">
        <v>81</v>
      </c>
      <c r="AI121" s="1613">
        <v>5</v>
      </c>
      <c r="AJ121" s="1543">
        <f t="shared" si="58"/>
        <v>336</v>
      </c>
      <c r="AK121" s="1614"/>
      <c r="AL121" s="1615">
        <f t="shared" si="61"/>
        <v>14</v>
      </c>
      <c r="AM121" s="1615"/>
      <c r="AN121" s="1615"/>
      <c r="AO121" s="1615"/>
      <c r="AP121" s="1615" t="s">
        <v>63</v>
      </c>
      <c r="AQ121" s="1543">
        <v>336</v>
      </c>
      <c r="AR121" s="1615"/>
      <c r="AS121" s="1624">
        <f t="shared" si="52"/>
        <v>67.2</v>
      </c>
      <c r="AT121" s="1625">
        <f t="shared" si="53"/>
        <v>67.2</v>
      </c>
      <c r="AU121" s="1625">
        <f t="shared" si="54"/>
        <v>67.2</v>
      </c>
      <c r="AV121" s="1625">
        <f t="shared" si="55"/>
        <v>67.2</v>
      </c>
      <c r="AW121" s="1640">
        <f t="shared" si="56"/>
        <v>67.2</v>
      </c>
      <c r="AX121" s="1641">
        <f t="shared" si="62"/>
        <v>64.4</v>
      </c>
      <c r="AY121" s="1430">
        <f t="shared" si="63"/>
        <v>2.8</v>
      </c>
      <c r="AZ121" s="1453"/>
      <c r="BA121" s="1454"/>
      <c r="BB121" s="1455"/>
      <c r="BC121" s="1455"/>
      <c r="BD121" s="1455"/>
      <c r="BE121" s="1455"/>
      <c r="BF121" s="1455"/>
      <c r="BG121" s="1455"/>
      <c r="BH121" s="1455"/>
      <c r="BI121" s="1455"/>
      <c r="BJ121" s="1455"/>
      <c r="BK121" s="1455"/>
      <c r="BL121" s="1455"/>
      <c r="BM121" s="1455"/>
      <c r="BN121" s="1455"/>
      <c r="BO121" s="1455"/>
      <c r="BP121" s="1455"/>
      <c r="BQ121" s="1455"/>
      <c r="BR121" s="1455"/>
      <c r="BS121" s="1455"/>
      <c r="BT121" s="1455"/>
      <c r="BU121" s="1455"/>
      <c r="BV121" s="1455"/>
      <c r="BW121" s="1455"/>
      <c r="BX121" s="1455"/>
      <c r="BY121" s="1455"/>
      <c r="BZ121" s="1455"/>
      <c r="CA121" s="1455"/>
      <c r="CB121" s="1455"/>
      <c r="CC121" s="1455"/>
      <c r="CD121" s="1455"/>
      <c r="CE121" s="1455"/>
      <c r="CF121" s="1455"/>
      <c r="CG121" s="1455"/>
      <c r="CH121" s="1455"/>
      <c r="CI121" s="1455"/>
      <c r="CJ121" s="1455"/>
      <c r="CK121" s="1455"/>
      <c r="CL121" s="1455"/>
      <c r="CM121" s="1455"/>
      <c r="CN121" s="1455"/>
      <c r="CO121" s="1455"/>
      <c r="CP121" s="1455"/>
      <c r="CQ121" s="1455"/>
      <c r="CR121" s="1455"/>
      <c r="CS121" s="1455"/>
      <c r="CT121" s="1455"/>
      <c r="CU121" s="1455"/>
      <c r="CV121" s="1455"/>
      <c r="CW121" s="1455"/>
      <c r="CX121" s="1455"/>
      <c r="CY121" s="1455"/>
      <c r="CZ121" s="1455"/>
      <c r="DA121" s="1455"/>
      <c r="DB121" s="1455"/>
      <c r="DC121" s="1455"/>
      <c r="DD121" s="1455"/>
      <c r="DE121" s="1455"/>
      <c r="DF121" s="1455"/>
      <c r="DG121" s="1455"/>
      <c r="DH121" s="1455"/>
      <c r="DI121" s="1455"/>
      <c r="DJ121" s="1455"/>
      <c r="DK121" s="1455"/>
      <c r="DL121" s="1455"/>
      <c r="DM121" s="1455"/>
      <c r="DN121" s="1455"/>
      <c r="DO121" s="1455"/>
      <c r="DP121" s="1455"/>
      <c r="DQ121" s="1455"/>
      <c r="DR121" s="1455"/>
      <c r="DS121" s="1455"/>
      <c r="DT121" s="1455"/>
      <c r="DU121" s="1455"/>
      <c r="DV121" s="1455"/>
      <c r="DW121" s="1455"/>
      <c r="DX121" s="1455"/>
      <c r="DY121" s="1455"/>
      <c r="DZ121" s="1455"/>
      <c r="EA121" s="1455"/>
      <c r="EB121" s="1455"/>
      <c r="EC121" s="1455"/>
      <c r="ED121" s="1455"/>
      <c r="EE121" s="1455"/>
      <c r="EF121" s="1455"/>
      <c r="EG121" s="1455"/>
      <c r="EH121" s="1455"/>
      <c r="EI121" s="1455"/>
      <c r="EJ121" s="1455"/>
      <c r="EK121" s="1455"/>
      <c r="EL121" s="1455"/>
      <c r="EM121" s="1455"/>
      <c r="EN121" s="1455"/>
      <c r="EO121" s="1455"/>
      <c r="EP121" s="1455"/>
      <c r="EQ121" s="1455"/>
      <c r="ER121" s="1455"/>
      <c r="ES121" s="1455"/>
      <c r="ET121" s="1455"/>
      <c r="EU121" s="1455"/>
      <c r="EV121" s="1455"/>
      <c r="EW121" s="1455"/>
      <c r="EX121" s="1455"/>
      <c r="EY121" s="1455"/>
      <c r="EZ121" s="1455"/>
      <c r="FA121" s="1455"/>
      <c r="FB121" s="1455"/>
      <c r="FC121" s="1455"/>
      <c r="FD121" s="1455"/>
      <c r="FE121" s="1455"/>
      <c r="FF121" s="1455"/>
      <c r="FG121" s="1455"/>
      <c r="FH121" s="1455"/>
      <c r="FI121" s="1455"/>
      <c r="FJ121" s="1455"/>
      <c r="FK121" s="1455"/>
      <c r="FL121" s="1455"/>
      <c r="FM121" s="1455"/>
      <c r="FN121" s="1455"/>
      <c r="FO121" s="1455"/>
      <c r="FP121" s="1455"/>
      <c r="FQ121" s="1455"/>
      <c r="FR121" s="1455"/>
      <c r="FS121" s="1455"/>
      <c r="FT121" s="1455"/>
      <c r="FU121" s="1455"/>
      <c r="FV121" s="1455"/>
      <c r="FW121" s="1455"/>
      <c r="FX121" s="1455"/>
      <c r="FY121" s="1455"/>
      <c r="FZ121" s="1455"/>
      <c r="GA121" s="1455"/>
      <c r="GB121" s="1455"/>
      <c r="GC121" s="1455"/>
      <c r="GD121" s="1455"/>
      <c r="GE121" s="1455"/>
      <c r="GF121" s="1455"/>
      <c r="GG121" s="1455"/>
      <c r="GH121" s="1455"/>
      <c r="GI121" s="1455"/>
      <c r="GJ121" s="1455"/>
      <c r="GK121" s="1455"/>
      <c r="GL121" s="1455"/>
      <c r="GM121" s="1455"/>
      <c r="GN121" s="1455"/>
      <c r="GO121" s="1455"/>
      <c r="GP121" s="1455"/>
      <c r="GQ121" s="1455"/>
      <c r="GR121" s="1455"/>
      <c r="GS121" s="1455"/>
      <c r="GT121" s="1455"/>
      <c r="GU121" s="1455"/>
      <c r="GV121" s="1455"/>
      <c r="GW121" s="1455"/>
      <c r="GX121" s="1455"/>
      <c r="GY121" s="1455"/>
      <c r="GZ121" s="1455"/>
      <c r="HA121" s="1455"/>
      <c r="HB121" s="1455"/>
      <c r="HC121" s="1455"/>
      <c r="HD121" s="1455"/>
      <c r="HE121" s="1455"/>
      <c r="HF121" s="1455"/>
      <c r="HG121" s="1455"/>
      <c r="HH121" s="1455"/>
      <c r="HI121" s="1455"/>
      <c r="HJ121" s="1455"/>
      <c r="HK121" s="1455"/>
      <c r="HL121" s="1455"/>
      <c r="HM121" s="1455"/>
      <c r="HN121" s="1455"/>
      <c r="HO121" s="1455"/>
      <c r="HP121" s="1455"/>
      <c r="HQ121" s="1455"/>
      <c r="HR121" s="1455"/>
      <c r="HS121" s="1455"/>
      <c r="HT121" s="1455"/>
      <c r="HU121" s="1455"/>
      <c r="HV121" s="1455"/>
      <c r="HW121" s="1455"/>
      <c r="HX121" s="1455"/>
      <c r="HY121" s="1455"/>
      <c r="HZ121" s="1455"/>
      <c r="IA121" s="1455"/>
      <c r="IB121" s="1455"/>
      <c r="IC121" s="1455"/>
      <c r="ID121" s="1455"/>
      <c r="IE121" s="1455"/>
      <c r="IF121" s="1455"/>
      <c r="IG121" s="1455"/>
      <c r="IH121" s="1455"/>
      <c r="II121" s="1455"/>
      <c r="IJ121" s="1455"/>
      <c r="IK121" s="1455"/>
      <c r="IL121" s="1455"/>
      <c r="IM121" s="1455"/>
      <c r="IN121" s="1455"/>
      <c r="IO121" s="1455"/>
      <c r="IP121" s="1455"/>
      <c r="IQ121" s="1455"/>
      <c r="IR121" s="1455"/>
      <c r="IS121" s="1455"/>
      <c r="IT121" s="1455"/>
      <c r="IU121" s="1455"/>
      <c r="IV121" s="1455"/>
      <c r="IW121" s="1455"/>
      <c r="IX121" s="1455"/>
      <c r="IY121" s="1455"/>
      <c r="IZ121" s="1455"/>
      <c r="JA121" s="1455"/>
      <c r="JB121" s="1455"/>
      <c r="JC121" s="1455"/>
      <c r="JD121" s="1455"/>
      <c r="JE121" s="1455"/>
      <c r="JF121" s="1455"/>
      <c r="JG121" s="1455"/>
      <c r="JH121" s="1455"/>
      <c r="JI121" s="1455"/>
      <c r="JJ121" s="1455"/>
      <c r="JK121" s="1455"/>
      <c r="JL121" s="1455"/>
      <c r="JM121" s="1455"/>
      <c r="JN121" s="1455"/>
      <c r="JO121" s="1455"/>
      <c r="JP121" s="1455"/>
      <c r="JQ121" s="1455"/>
      <c r="JR121" s="1455"/>
      <c r="JS121" s="1455"/>
      <c r="JT121" s="1455"/>
      <c r="JU121" s="1455"/>
      <c r="JV121" s="1455"/>
      <c r="JW121" s="1455"/>
      <c r="JX121" s="1455"/>
      <c r="JY121" s="1455"/>
      <c r="JZ121" s="1455"/>
      <c r="KA121" s="1455"/>
      <c r="KB121" s="1455"/>
      <c r="KC121" s="1455"/>
      <c r="KD121" s="1455"/>
      <c r="KE121" s="1455"/>
      <c r="KF121" s="1455"/>
      <c r="KG121" s="1455"/>
      <c r="KH121" s="1455"/>
      <c r="KI121" s="1455"/>
      <c r="KJ121" s="1455"/>
      <c r="KK121" s="1455"/>
      <c r="KL121" s="1455"/>
      <c r="KM121" s="1455"/>
      <c r="KN121" s="1455"/>
      <c r="KO121" s="1455"/>
      <c r="KP121" s="1455"/>
      <c r="KQ121" s="1455"/>
      <c r="KR121" s="1455"/>
      <c r="KS121" s="1455"/>
      <c r="KT121" s="1455"/>
      <c r="KU121" s="1455"/>
      <c r="KV121" s="1455"/>
      <c r="KW121" s="1455"/>
      <c r="KX121" s="1455"/>
      <c r="KY121" s="1455"/>
      <c r="KZ121" s="1455"/>
      <c r="LA121" s="1455"/>
      <c r="LB121" s="1455"/>
      <c r="LC121" s="1455"/>
      <c r="LD121" s="1455"/>
      <c r="LE121" s="1455"/>
      <c r="LF121" s="1455"/>
      <c r="LG121" s="1455"/>
      <c r="LH121" s="1467"/>
      <c r="LI121" s="1467"/>
      <c r="LJ121" s="1467"/>
      <c r="LK121" s="1467"/>
      <c r="LL121" s="1467"/>
      <c r="LM121" s="1467"/>
      <c r="LN121" s="1467"/>
      <c r="LO121" s="1645"/>
    </row>
    <row r="122" s="1482" customFormat="1" ht="47" customHeight="1" spans="1:327">
      <c r="A122" s="1513">
        <v>45960</v>
      </c>
      <c r="B122" s="1226" t="s">
        <v>3188</v>
      </c>
      <c r="C122" s="1227" t="s">
        <v>98</v>
      </c>
      <c r="D122" s="1228">
        <v>4500183696</v>
      </c>
      <c r="E122" s="1229" t="s">
        <v>3192</v>
      </c>
      <c r="F122" s="1228" t="s">
        <v>5174</v>
      </c>
      <c r="G122" s="1361" t="s">
        <v>4780</v>
      </c>
      <c r="H122" s="1230" t="s">
        <v>4780</v>
      </c>
      <c r="I122" s="1542" t="s">
        <v>4765</v>
      </c>
      <c r="J122" s="1543">
        <v>312</v>
      </c>
      <c r="K122" s="1544">
        <v>0</v>
      </c>
      <c r="L122" s="1544">
        <v>24</v>
      </c>
      <c r="M122" s="1545">
        <f t="shared" si="59"/>
        <v>13</v>
      </c>
      <c r="N122" s="1274">
        <v>45999</v>
      </c>
      <c r="O122" s="1274">
        <v>45997</v>
      </c>
      <c r="P122" s="1546"/>
      <c r="Q122" s="1570" t="s">
        <v>78</v>
      </c>
      <c r="R122" s="1577">
        <v>312</v>
      </c>
      <c r="S122" s="1577">
        <f t="shared" si="57"/>
        <v>0</v>
      </c>
      <c r="T122" s="1575"/>
      <c r="U122" s="1571" t="s">
        <v>829</v>
      </c>
      <c r="V122" s="1572" t="s">
        <v>5171</v>
      </c>
      <c r="W122" s="1572" t="s">
        <v>111</v>
      </c>
      <c r="X122" s="1573">
        <v>45967</v>
      </c>
      <c r="Y122" s="1595" t="s">
        <v>287</v>
      </c>
      <c r="Z122" s="1573" t="s">
        <v>5172</v>
      </c>
      <c r="AA122" s="1595" t="s">
        <v>5175</v>
      </c>
      <c r="AB122" s="1595"/>
      <c r="AC122" s="1597" t="s">
        <v>5173</v>
      </c>
      <c r="AD122" s="1358" t="s">
        <v>1242</v>
      </c>
      <c r="AE122" s="1598">
        <v>0.79</v>
      </c>
      <c r="AF122" s="1599">
        <f t="shared" si="60"/>
        <v>246.48</v>
      </c>
      <c r="AG122" s="1612"/>
      <c r="AH122" s="1613" t="s">
        <v>81</v>
      </c>
      <c r="AI122" s="1613">
        <v>5</v>
      </c>
      <c r="AJ122" s="1543">
        <f t="shared" si="58"/>
        <v>312</v>
      </c>
      <c r="AK122" s="1614"/>
      <c r="AL122" s="1615">
        <f t="shared" si="61"/>
        <v>13</v>
      </c>
      <c r="AM122" s="1615"/>
      <c r="AN122" s="1615"/>
      <c r="AO122" s="1615"/>
      <c r="AP122" s="1615" t="s">
        <v>63</v>
      </c>
      <c r="AQ122" s="1543">
        <v>312</v>
      </c>
      <c r="AR122" s="1615"/>
      <c r="AS122" s="1624">
        <f t="shared" si="52"/>
        <v>62.4</v>
      </c>
      <c r="AT122" s="1625">
        <f t="shared" si="53"/>
        <v>62.4</v>
      </c>
      <c r="AU122" s="1625">
        <f t="shared" si="54"/>
        <v>62.4</v>
      </c>
      <c r="AV122" s="1625">
        <f t="shared" si="55"/>
        <v>62.4</v>
      </c>
      <c r="AW122" s="1640">
        <f t="shared" si="56"/>
        <v>62.4</v>
      </c>
      <c r="AX122" s="1641">
        <f t="shared" si="62"/>
        <v>59.8</v>
      </c>
      <c r="AY122" s="1430">
        <f t="shared" si="63"/>
        <v>2.6</v>
      </c>
      <c r="AZ122" s="1453"/>
      <c r="BA122" s="1454"/>
      <c r="BB122" s="1455"/>
      <c r="BC122" s="1455"/>
      <c r="BD122" s="1455"/>
      <c r="BE122" s="1455"/>
      <c r="BF122" s="1455"/>
      <c r="BG122" s="1455"/>
      <c r="BH122" s="1455"/>
      <c r="BI122" s="1455"/>
      <c r="BJ122" s="1455"/>
      <c r="BK122" s="1455"/>
      <c r="BL122" s="1455"/>
      <c r="BM122" s="1455"/>
      <c r="BN122" s="1455"/>
      <c r="BO122" s="1455"/>
      <c r="BP122" s="1455"/>
      <c r="BQ122" s="1455"/>
      <c r="BR122" s="1455"/>
      <c r="BS122" s="1455"/>
      <c r="BT122" s="1455"/>
      <c r="BU122" s="1455"/>
      <c r="BV122" s="1455"/>
      <c r="BW122" s="1455"/>
      <c r="BX122" s="1455"/>
      <c r="BY122" s="1455"/>
      <c r="BZ122" s="1455"/>
      <c r="CA122" s="1455"/>
      <c r="CB122" s="1455"/>
      <c r="CC122" s="1455"/>
      <c r="CD122" s="1455"/>
      <c r="CE122" s="1455"/>
      <c r="CF122" s="1455"/>
      <c r="CG122" s="1455"/>
      <c r="CH122" s="1455"/>
      <c r="CI122" s="1455"/>
      <c r="CJ122" s="1455"/>
      <c r="CK122" s="1455"/>
      <c r="CL122" s="1455"/>
      <c r="CM122" s="1455"/>
      <c r="CN122" s="1455"/>
      <c r="CO122" s="1455"/>
      <c r="CP122" s="1455"/>
      <c r="CQ122" s="1455"/>
      <c r="CR122" s="1455"/>
      <c r="CS122" s="1455"/>
      <c r="CT122" s="1455"/>
      <c r="CU122" s="1455"/>
      <c r="CV122" s="1455"/>
      <c r="CW122" s="1455"/>
      <c r="CX122" s="1455"/>
      <c r="CY122" s="1455"/>
      <c r="CZ122" s="1455"/>
      <c r="DA122" s="1455"/>
      <c r="DB122" s="1455"/>
      <c r="DC122" s="1455"/>
      <c r="DD122" s="1455"/>
      <c r="DE122" s="1455"/>
      <c r="DF122" s="1455"/>
      <c r="DG122" s="1455"/>
      <c r="DH122" s="1455"/>
      <c r="DI122" s="1455"/>
      <c r="DJ122" s="1455"/>
      <c r="DK122" s="1455"/>
      <c r="DL122" s="1455"/>
      <c r="DM122" s="1455"/>
      <c r="DN122" s="1455"/>
      <c r="DO122" s="1455"/>
      <c r="DP122" s="1455"/>
      <c r="DQ122" s="1455"/>
      <c r="DR122" s="1455"/>
      <c r="DS122" s="1455"/>
      <c r="DT122" s="1455"/>
      <c r="DU122" s="1455"/>
      <c r="DV122" s="1455"/>
      <c r="DW122" s="1455"/>
      <c r="DX122" s="1455"/>
      <c r="DY122" s="1455"/>
      <c r="DZ122" s="1455"/>
      <c r="EA122" s="1455"/>
      <c r="EB122" s="1455"/>
      <c r="EC122" s="1455"/>
      <c r="ED122" s="1455"/>
      <c r="EE122" s="1455"/>
      <c r="EF122" s="1455"/>
      <c r="EG122" s="1455"/>
      <c r="EH122" s="1455"/>
      <c r="EI122" s="1455"/>
      <c r="EJ122" s="1455"/>
      <c r="EK122" s="1455"/>
      <c r="EL122" s="1455"/>
      <c r="EM122" s="1455"/>
      <c r="EN122" s="1455"/>
      <c r="EO122" s="1455"/>
      <c r="EP122" s="1455"/>
      <c r="EQ122" s="1455"/>
      <c r="ER122" s="1455"/>
      <c r="ES122" s="1455"/>
      <c r="ET122" s="1455"/>
      <c r="EU122" s="1455"/>
      <c r="EV122" s="1455"/>
      <c r="EW122" s="1455"/>
      <c r="EX122" s="1455"/>
      <c r="EY122" s="1455"/>
      <c r="EZ122" s="1455"/>
      <c r="FA122" s="1455"/>
      <c r="FB122" s="1455"/>
      <c r="FC122" s="1455"/>
      <c r="FD122" s="1455"/>
      <c r="FE122" s="1455"/>
      <c r="FF122" s="1455"/>
      <c r="FG122" s="1455"/>
      <c r="FH122" s="1455"/>
      <c r="FI122" s="1455"/>
      <c r="FJ122" s="1455"/>
      <c r="FK122" s="1455"/>
      <c r="FL122" s="1455"/>
      <c r="FM122" s="1455"/>
      <c r="FN122" s="1455"/>
      <c r="FO122" s="1455"/>
      <c r="FP122" s="1455"/>
      <c r="FQ122" s="1455"/>
      <c r="FR122" s="1455"/>
      <c r="FS122" s="1455"/>
      <c r="FT122" s="1455"/>
      <c r="FU122" s="1455"/>
      <c r="FV122" s="1455"/>
      <c r="FW122" s="1455"/>
      <c r="FX122" s="1455"/>
      <c r="FY122" s="1455"/>
      <c r="FZ122" s="1455"/>
      <c r="GA122" s="1455"/>
      <c r="GB122" s="1455"/>
      <c r="GC122" s="1455"/>
      <c r="GD122" s="1455"/>
      <c r="GE122" s="1455"/>
      <c r="GF122" s="1455"/>
      <c r="GG122" s="1455"/>
      <c r="GH122" s="1455"/>
      <c r="GI122" s="1455"/>
      <c r="GJ122" s="1455"/>
      <c r="GK122" s="1455"/>
      <c r="GL122" s="1455"/>
      <c r="GM122" s="1455"/>
      <c r="GN122" s="1455"/>
      <c r="GO122" s="1455"/>
      <c r="GP122" s="1455"/>
      <c r="GQ122" s="1455"/>
      <c r="GR122" s="1455"/>
      <c r="GS122" s="1455"/>
      <c r="GT122" s="1455"/>
      <c r="GU122" s="1455"/>
      <c r="GV122" s="1455"/>
      <c r="GW122" s="1455"/>
      <c r="GX122" s="1455"/>
      <c r="GY122" s="1455"/>
      <c r="GZ122" s="1455"/>
      <c r="HA122" s="1455"/>
      <c r="HB122" s="1455"/>
      <c r="HC122" s="1455"/>
      <c r="HD122" s="1455"/>
      <c r="HE122" s="1455"/>
      <c r="HF122" s="1455"/>
      <c r="HG122" s="1455"/>
      <c r="HH122" s="1455"/>
      <c r="HI122" s="1455"/>
      <c r="HJ122" s="1455"/>
      <c r="HK122" s="1455"/>
      <c r="HL122" s="1455"/>
      <c r="HM122" s="1455"/>
      <c r="HN122" s="1455"/>
      <c r="HO122" s="1455"/>
      <c r="HP122" s="1455"/>
      <c r="HQ122" s="1455"/>
      <c r="HR122" s="1455"/>
      <c r="HS122" s="1455"/>
      <c r="HT122" s="1455"/>
      <c r="HU122" s="1455"/>
      <c r="HV122" s="1455"/>
      <c r="HW122" s="1455"/>
      <c r="HX122" s="1455"/>
      <c r="HY122" s="1455"/>
      <c r="HZ122" s="1455"/>
      <c r="IA122" s="1455"/>
      <c r="IB122" s="1455"/>
      <c r="IC122" s="1455"/>
      <c r="ID122" s="1455"/>
      <c r="IE122" s="1455"/>
      <c r="IF122" s="1455"/>
      <c r="IG122" s="1455"/>
      <c r="IH122" s="1455"/>
      <c r="II122" s="1455"/>
      <c r="IJ122" s="1455"/>
      <c r="IK122" s="1455"/>
      <c r="IL122" s="1455"/>
      <c r="IM122" s="1455"/>
      <c r="IN122" s="1455"/>
      <c r="IO122" s="1455"/>
      <c r="IP122" s="1455"/>
      <c r="IQ122" s="1455"/>
      <c r="IR122" s="1455"/>
      <c r="IS122" s="1455"/>
      <c r="IT122" s="1455"/>
      <c r="IU122" s="1455"/>
      <c r="IV122" s="1455"/>
      <c r="IW122" s="1455"/>
      <c r="IX122" s="1455"/>
      <c r="IY122" s="1455"/>
      <c r="IZ122" s="1455"/>
      <c r="JA122" s="1455"/>
      <c r="JB122" s="1455"/>
      <c r="JC122" s="1455"/>
      <c r="JD122" s="1455"/>
      <c r="JE122" s="1455"/>
      <c r="JF122" s="1455"/>
      <c r="JG122" s="1455"/>
      <c r="JH122" s="1455"/>
      <c r="JI122" s="1455"/>
      <c r="JJ122" s="1455"/>
      <c r="JK122" s="1455"/>
      <c r="JL122" s="1455"/>
      <c r="JM122" s="1455"/>
      <c r="JN122" s="1455"/>
      <c r="JO122" s="1455"/>
      <c r="JP122" s="1455"/>
      <c r="JQ122" s="1455"/>
      <c r="JR122" s="1455"/>
      <c r="JS122" s="1455"/>
      <c r="JT122" s="1455"/>
      <c r="JU122" s="1455"/>
      <c r="JV122" s="1455"/>
      <c r="JW122" s="1455"/>
      <c r="JX122" s="1455"/>
      <c r="JY122" s="1455"/>
      <c r="JZ122" s="1455"/>
      <c r="KA122" s="1455"/>
      <c r="KB122" s="1455"/>
      <c r="KC122" s="1455"/>
      <c r="KD122" s="1455"/>
      <c r="KE122" s="1455"/>
      <c r="KF122" s="1455"/>
      <c r="KG122" s="1455"/>
      <c r="KH122" s="1455"/>
      <c r="KI122" s="1455"/>
      <c r="KJ122" s="1455"/>
      <c r="KK122" s="1455"/>
      <c r="KL122" s="1455"/>
      <c r="KM122" s="1455"/>
      <c r="KN122" s="1455"/>
      <c r="KO122" s="1455"/>
      <c r="KP122" s="1455"/>
      <c r="KQ122" s="1455"/>
      <c r="KR122" s="1455"/>
      <c r="KS122" s="1455"/>
      <c r="KT122" s="1455"/>
      <c r="KU122" s="1455"/>
      <c r="KV122" s="1455"/>
      <c r="KW122" s="1455"/>
      <c r="KX122" s="1455"/>
      <c r="KY122" s="1455"/>
      <c r="KZ122" s="1455"/>
      <c r="LA122" s="1455"/>
      <c r="LB122" s="1455"/>
      <c r="LC122" s="1455"/>
      <c r="LD122" s="1455"/>
      <c r="LE122" s="1455"/>
      <c r="LF122" s="1455"/>
      <c r="LG122" s="1455"/>
      <c r="LH122" s="1467"/>
      <c r="LI122" s="1467"/>
      <c r="LJ122" s="1467"/>
      <c r="LK122" s="1467"/>
      <c r="LL122" s="1467"/>
      <c r="LM122" s="1467"/>
      <c r="LN122" s="1467"/>
      <c r="LO122" s="1645"/>
    </row>
    <row r="123" s="1482" customFormat="1" ht="47" customHeight="1" spans="1:327">
      <c r="A123" s="1513">
        <v>45960</v>
      </c>
      <c r="B123" s="1226" t="s">
        <v>3188</v>
      </c>
      <c r="C123" s="1227" t="s">
        <v>98</v>
      </c>
      <c r="D123" s="1228">
        <v>4500183696</v>
      </c>
      <c r="E123" s="1229" t="s">
        <v>3195</v>
      </c>
      <c r="F123" s="1228" t="s">
        <v>5176</v>
      </c>
      <c r="G123" s="1361" t="s">
        <v>4780</v>
      </c>
      <c r="H123" s="1230" t="s">
        <v>4780</v>
      </c>
      <c r="I123" s="1542" t="s">
        <v>4765</v>
      </c>
      <c r="J123" s="1543">
        <v>288</v>
      </c>
      <c r="K123" s="1544">
        <v>0</v>
      </c>
      <c r="L123" s="1544">
        <v>24</v>
      </c>
      <c r="M123" s="1545">
        <f t="shared" si="59"/>
        <v>12</v>
      </c>
      <c r="N123" s="1274">
        <v>45999</v>
      </c>
      <c r="O123" s="1274">
        <v>45997</v>
      </c>
      <c r="P123" s="1546"/>
      <c r="Q123" s="1570" t="s">
        <v>78</v>
      </c>
      <c r="R123" s="1577">
        <v>288</v>
      </c>
      <c r="S123" s="1577">
        <f t="shared" si="57"/>
        <v>0</v>
      </c>
      <c r="T123" s="1575"/>
      <c r="U123" s="1571" t="s">
        <v>829</v>
      </c>
      <c r="V123" s="1572" t="s">
        <v>5171</v>
      </c>
      <c r="W123" s="1572" t="s">
        <v>111</v>
      </c>
      <c r="X123" s="1573">
        <v>45967</v>
      </c>
      <c r="Y123" s="1595" t="s">
        <v>287</v>
      </c>
      <c r="Z123" s="1573" t="s">
        <v>5172</v>
      </c>
      <c r="AA123" s="1595" t="s">
        <v>5175</v>
      </c>
      <c r="AB123" s="1595"/>
      <c r="AC123" s="1597" t="s">
        <v>5173</v>
      </c>
      <c r="AD123" s="1358" t="s">
        <v>1242</v>
      </c>
      <c r="AE123" s="1598">
        <v>0.79</v>
      </c>
      <c r="AF123" s="1599">
        <f t="shared" si="60"/>
        <v>227.52</v>
      </c>
      <c r="AG123" s="1612"/>
      <c r="AH123" s="1613" t="s">
        <v>81</v>
      </c>
      <c r="AI123" s="1613">
        <v>5</v>
      </c>
      <c r="AJ123" s="1543">
        <f t="shared" si="58"/>
        <v>288</v>
      </c>
      <c r="AK123" s="1614"/>
      <c r="AL123" s="1615">
        <f t="shared" si="61"/>
        <v>12</v>
      </c>
      <c r="AM123" s="1615"/>
      <c r="AN123" s="1615"/>
      <c r="AO123" s="1615"/>
      <c r="AP123" s="1615" t="s">
        <v>63</v>
      </c>
      <c r="AQ123" s="1543">
        <v>288</v>
      </c>
      <c r="AR123" s="1615"/>
      <c r="AS123" s="1624">
        <f t="shared" si="52"/>
        <v>57.6</v>
      </c>
      <c r="AT123" s="1625">
        <f t="shared" si="53"/>
        <v>57.6</v>
      </c>
      <c r="AU123" s="1625">
        <f t="shared" si="54"/>
        <v>57.6</v>
      </c>
      <c r="AV123" s="1625">
        <f t="shared" si="55"/>
        <v>57.6</v>
      </c>
      <c r="AW123" s="1640">
        <f t="shared" si="56"/>
        <v>57.6</v>
      </c>
      <c r="AX123" s="1641">
        <f t="shared" si="62"/>
        <v>55.2</v>
      </c>
      <c r="AY123" s="1430">
        <f t="shared" si="63"/>
        <v>2.4</v>
      </c>
      <c r="AZ123" s="1453"/>
      <c r="BA123" s="1454"/>
      <c r="BB123" s="1455"/>
      <c r="BC123" s="1455"/>
      <c r="BD123" s="1455"/>
      <c r="BE123" s="1455"/>
      <c r="BF123" s="1455"/>
      <c r="BG123" s="1455"/>
      <c r="BH123" s="1455"/>
      <c r="BI123" s="1455"/>
      <c r="BJ123" s="1455"/>
      <c r="BK123" s="1455"/>
      <c r="BL123" s="1455"/>
      <c r="BM123" s="1455"/>
      <c r="BN123" s="1455"/>
      <c r="BO123" s="1455"/>
      <c r="BP123" s="1455"/>
      <c r="BQ123" s="1455"/>
      <c r="BR123" s="1455"/>
      <c r="BS123" s="1455"/>
      <c r="BT123" s="1455"/>
      <c r="BU123" s="1455"/>
      <c r="BV123" s="1455"/>
      <c r="BW123" s="1455"/>
      <c r="BX123" s="1455"/>
      <c r="BY123" s="1455"/>
      <c r="BZ123" s="1455"/>
      <c r="CA123" s="1455"/>
      <c r="CB123" s="1455"/>
      <c r="CC123" s="1455"/>
      <c r="CD123" s="1455"/>
      <c r="CE123" s="1455"/>
      <c r="CF123" s="1455"/>
      <c r="CG123" s="1455"/>
      <c r="CH123" s="1455"/>
      <c r="CI123" s="1455"/>
      <c r="CJ123" s="1455"/>
      <c r="CK123" s="1455"/>
      <c r="CL123" s="1455"/>
      <c r="CM123" s="1455"/>
      <c r="CN123" s="1455"/>
      <c r="CO123" s="1455"/>
      <c r="CP123" s="1455"/>
      <c r="CQ123" s="1455"/>
      <c r="CR123" s="1455"/>
      <c r="CS123" s="1455"/>
      <c r="CT123" s="1455"/>
      <c r="CU123" s="1455"/>
      <c r="CV123" s="1455"/>
      <c r="CW123" s="1455"/>
      <c r="CX123" s="1455"/>
      <c r="CY123" s="1455"/>
      <c r="CZ123" s="1455"/>
      <c r="DA123" s="1455"/>
      <c r="DB123" s="1455"/>
      <c r="DC123" s="1455"/>
      <c r="DD123" s="1455"/>
      <c r="DE123" s="1455"/>
      <c r="DF123" s="1455"/>
      <c r="DG123" s="1455"/>
      <c r="DH123" s="1455"/>
      <c r="DI123" s="1455"/>
      <c r="DJ123" s="1455"/>
      <c r="DK123" s="1455"/>
      <c r="DL123" s="1455"/>
      <c r="DM123" s="1455"/>
      <c r="DN123" s="1455"/>
      <c r="DO123" s="1455"/>
      <c r="DP123" s="1455"/>
      <c r="DQ123" s="1455"/>
      <c r="DR123" s="1455"/>
      <c r="DS123" s="1455"/>
      <c r="DT123" s="1455"/>
      <c r="DU123" s="1455"/>
      <c r="DV123" s="1455"/>
      <c r="DW123" s="1455"/>
      <c r="DX123" s="1455"/>
      <c r="DY123" s="1455"/>
      <c r="DZ123" s="1455"/>
      <c r="EA123" s="1455"/>
      <c r="EB123" s="1455"/>
      <c r="EC123" s="1455"/>
      <c r="ED123" s="1455"/>
      <c r="EE123" s="1455"/>
      <c r="EF123" s="1455"/>
      <c r="EG123" s="1455"/>
      <c r="EH123" s="1455"/>
      <c r="EI123" s="1455"/>
      <c r="EJ123" s="1455"/>
      <c r="EK123" s="1455"/>
      <c r="EL123" s="1455"/>
      <c r="EM123" s="1455"/>
      <c r="EN123" s="1455"/>
      <c r="EO123" s="1455"/>
      <c r="EP123" s="1455"/>
      <c r="EQ123" s="1455"/>
      <c r="ER123" s="1455"/>
      <c r="ES123" s="1455"/>
      <c r="ET123" s="1455"/>
      <c r="EU123" s="1455"/>
      <c r="EV123" s="1455"/>
      <c r="EW123" s="1455"/>
      <c r="EX123" s="1455"/>
      <c r="EY123" s="1455"/>
      <c r="EZ123" s="1455"/>
      <c r="FA123" s="1455"/>
      <c r="FB123" s="1455"/>
      <c r="FC123" s="1455"/>
      <c r="FD123" s="1455"/>
      <c r="FE123" s="1455"/>
      <c r="FF123" s="1455"/>
      <c r="FG123" s="1455"/>
      <c r="FH123" s="1455"/>
      <c r="FI123" s="1455"/>
      <c r="FJ123" s="1455"/>
      <c r="FK123" s="1455"/>
      <c r="FL123" s="1455"/>
      <c r="FM123" s="1455"/>
      <c r="FN123" s="1455"/>
      <c r="FO123" s="1455"/>
      <c r="FP123" s="1455"/>
      <c r="FQ123" s="1455"/>
      <c r="FR123" s="1455"/>
      <c r="FS123" s="1455"/>
      <c r="FT123" s="1455"/>
      <c r="FU123" s="1455"/>
      <c r="FV123" s="1455"/>
      <c r="FW123" s="1455"/>
      <c r="FX123" s="1455"/>
      <c r="FY123" s="1455"/>
      <c r="FZ123" s="1455"/>
      <c r="GA123" s="1455"/>
      <c r="GB123" s="1455"/>
      <c r="GC123" s="1455"/>
      <c r="GD123" s="1455"/>
      <c r="GE123" s="1455"/>
      <c r="GF123" s="1455"/>
      <c r="GG123" s="1455"/>
      <c r="GH123" s="1455"/>
      <c r="GI123" s="1455"/>
      <c r="GJ123" s="1455"/>
      <c r="GK123" s="1455"/>
      <c r="GL123" s="1455"/>
      <c r="GM123" s="1455"/>
      <c r="GN123" s="1455"/>
      <c r="GO123" s="1455"/>
      <c r="GP123" s="1455"/>
      <c r="GQ123" s="1455"/>
      <c r="GR123" s="1455"/>
      <c r="GS123" s="1455"/>
      <c r="GT123" s="1455"/>
      <c r="GU123" s="1455"/>
      <c r="GV123" s="1455"/>
      <c r="GW123" s="1455"/>
      <c r="GX123" s="1455"/>
      <c r="GY123" s="1455"/>
      <c r="GZ123" s="1455"/>
      <c r="HA123" s="1455"/>
      <c r="HB123" s="1455"/>
      <c r="HC123" s="1455"/>
      <c r="HD123" s="1455"/>
      <c r="HE123" s="1455"/>
      <c r="HF123" s="1455"/>
      <c r="HG123" s="1455"/>
      <c r="HH123" s="1455"/>
      <c r="HI123" s="1455"/>
      <c r="HJ123" s="1455"/>
      <c r="HK123" s="1455"/>
      <c r="HL123" s="1455"/>
      <c r="HM123" s="1455"/>
      <c r="HN123" s="1455"/>
      <c r="HO123" s="1455"/>
      <c r="HP123" s="1455"/>
      <c r="HQ123" s="1455"/>
      <c r="HR123" s="1455"/>
      <c r="HS123" s="1455"/>
      <c r="HT123" s="1455"/>
      <c r="HU123" s="1455"/>
      <c r="HV123" s="1455"/>
      <c r="HW123" s="1455"/>
      <c r="HX123" s="1455"/>
      <c r="HY123" s="1455"/>
      <c r="HZ123" s="1455"/>
      <c r="IA123" s="1455"/>
      <c r="IB123" s="1455"/>
      <c r="IC123" s="1455"/>
      <c r="ID123" s="1455"/>
      <c r="IE123" s="1455"/>
      <c r="IF123" s="1455"/>
      <c r="IG123" s="1455"/>
      <c r="IH123" s="1455"/>
      <c r="II123" s="1455"/>
      <c r="IJ123" s="1455"/>
      <c r="IK123" s="1455"/>
      <c r="IL123" s="1455"/>
      <c r="IM123" s="1455"/>
      <c r="IN123" s="1455"/>
      <c r="IO123" s="1455"/>
      <c r="IP123" s="1455"/>
      <c r="IQ123" s="1455"/>
      <c r="IR123" s="1455"/>
      <c r="IS123" s="1455"/>
      <c r="IT123" s="1455"/>
      <c r="IU123" s="1455"/>
      <c r="IV123" s="1455"/>
      <c r="IW123" s="1455"/>
      <c r="IX123" s="1455"/>
      <c r="IY123" s="1455"/>
      <c r="IZ123" s="1455"/>
      <c r="JA123" s="1455"/>
      <c r="JB123" s="1455"/>
      <c r="JC123" s="1455"/>
      <c r="JD123" s="1455"/>
      <c r="JE123" s="1455"/>
      <c r="JF123" s="1455"/>
      <c r="JG123" s="1455"/>
      <c r="JH123" s="1455"/>
      <c r="JI123" s="1455"/>
      <c r="JJ123" s="1455"/>
      <c r="JK123" s="1455"/>
      <c r="JL123" s="1455"/>
      <c r="JM123" s="1455"/>
      <c r="JN123" s="1455"/>
      <c r="JO123" s="1455"/>
      <c r="JP123" s="1455"/>
      <c r="JQ123" s="1455"/>
      <c r="JR123" s="1455"/>
      <c r="JS123" s="1455"/>
      <c r="JT123" s="1455"/>
      <c r="JU123" s="1455"/>
      <c r="JV123" s="1455"/>
      <c r="JW123" s="1455"/>
      <c r="JX123" s="1455"/>
      <c r="JY123" s="1455"/>
      <c r="JZ123" s="1455"/>
      <c r="KA123" s="1455"/>
      <c r="KB123" s="1455"/>
      <c r="KC123" s="1455"/>
      <c r="KD123" s="1455"/>
      <c r="KE123" s="1455"/>
      <c r="KF123" s="1455"/>
      <c r="KG123" s="1455"/>
      <c r="KH123" s="1455"/>
      <c r="KI123" s="1455"/>
      <c r="KJ123" s="1455"/>
      <c r="KK123" s="1455"/>
      <c r="KL123" s="1455"/>
      <c r="KM123" s="1455"/>
      <c r="KN123" s="1455"/>
      <c r="KO123" s="1455"/>
      <c r="KP123" s="1455"/>
      <c r="KQ123" s="1455"/>
      <c r="KR123" s="1455"/>
      <c r="KS123" s="1455"/>
      <c r="KT123" s="1455"/>
      <c r="KU123" s="1455"/>
      <c r="KV123" s="1455"/>
      <c r="KW123" s="1455"/>
      <c r="KX123" s="1455"/>
      <c r="KY123" s="1455"/>
      <c r="KZ123" s="1455"/>
      <c r="LA123" s="1455"/>
      <c r="LB123" s="1455"/>
      <c r="LC123" s="1455"/>
      <c r="LD123" s="1455"/>
      <c r="LE123" s="1455"/>
      <c r="LF123" s="1455"/>
      <c r="LG123" s="1455"/>
      <c r="LH123" s="1467"/>
      <c r="LI123" s="1467"/>
      <c r="LJ123" s="1467"/>
      <c r="LK123" s="1467"/>
      <c r="LL123" s="1467"/>
      <c r="LM123" s="1467"/>
      <c r="LN123" s="1467"/>
      <c r="LO123" s="1645"/>
    </row>
    <row r="124" s="1482" customFormat="1" ht="47" customHeight="1" spans="1:327">
      <c r="A124" s="1513">
        <v>45960</v>
      </c>
      <c r="B124" s="1226" t="s">
        <v>3188</v>
      </c>
      <c r="C124" s="1227" t="s">
        <v>98</v>
      </c>
      <c r="D124" s="1228">
        <v>4500183696</v>
      </c>
      <c r="E124" s="1229" t="s">
        <v>3197</v>
      </c>
      <c r="F124" s="1228" t="s">
        <v>5177</v>
      </c>
      <c r="G124" s="1361" t="s">
        <v>4780</v>
      </c>
      <c r="H124" s="1230" t="s">
        <v>4780</v>
      </c>
      <c r="I124" s="1542" t="s">
        <v>4765</v>
      </c>
      <c r="J124" s="1543">
        <v>144</v>
      </c>
      <c r="K124" s="1544">
        <v>0</v>
      </c>
      <c r="L124" s="1544">
        <v>24</v>
      </c>
      <c r="M124" s="1545">
        <f t="shared" si="59"/>
        <v>6</v>
      </c>
      <c r="N124" s="1274">
        <v>45999</v>
      </c>
      <c r="O124" s="1274">
        <v>45997</v>
      </c>
      <c r="P124" s="1546"/>
      <c r="Q124" s="1570" t="s">
        <v>78</v>
      </c>
      <c r="R124" s="1577">
        <v>144</v>
      </c>
      <c r="S124" s="1577">
        <f t="shared" si="57"/>
        <v>0</v>
      </c>
      <c r="T124" s="1575"/>
      <c r="U124" s="1571" t="s">
        <v>829</v>
      </c>
      <c r="V124" s="1572" t="s">
        <v>5171</v>
      </c>
      <c r="W124" s="1572" t="s">
        <v>111</v>
      </c>
      <c r="X124" s="1573">
        <v>45967</v>
      </c>
      <c r="Y124" s="1595" t="s">
        <v>287</v>
      </c>
      <c r="Z124" s="1573" t="s">
        <v>5172</v>
      </c>
      <c r="AA124" s="1595" t="s">
        <v>5175</v>
      </c>
      <c r="AB124" s="1595"/>
      <c r="AC124" s="1597" t="s">
        <v>5173</v>
      </c>
      <c r="AD124" s="1358" t="s">
        <v>1242</v>
      </c>
      <c r="AE124" s="1598">
        <v>0.79</v>
      </c>
      <c r="AF124" s="1599">
        <f t="shared" si="60"/>
        <v>113.76</v>
      </c>
      <c r="AG124" s="1612"/>
      <c r="AH124" s="1613" t="s">
        <v>81</v>
      </c>
      <c r="AI124" s="1613">
        <v>5</v>
      </c>
      <c r="AJ124" s="1543">
        <f t="shared" si="58"/>
        <v>144</v>
      </c>
      <c r="AK124" s="1614"/>
      <c r="AL124" s="1615">
        <f t="shared" si="61"/>
        <v>6</v>
      </c>
      <c r="AM124" s="1615"/>
      <c r="AN124" s="1615"/>
      <c r="AO124" s="1615"/>
      <c r="AP124" s="1615" t="s">
        <v>63</v>
      </c>
      <c r="AQ124" s="1543">
        <v>144</v>
      </c>
      <c r="AR124" s="1615"/>
      <c r="AS124" s="1624">
        <f t="shared" si="52"/>
        <v>28.8</v>
      </c>
      <c r="AT124" s="1625">
        <f t="shared" si="53"/>
        <v>28.8</v>
      </c>
      <c r="AU124" s="1625">
        <f t="shared" si="54"/>
        <v>28.8</v>
      </c>
      <c r="AV124" s="1625">
        <f t="shared" si="55"/>
        <v>28.8</v>
      </c>
      <c r="AW124" s="1640">
        <f t="shared" si="56"/>
        <v>28.8</v>
      </c>
      <c r="AX124" s="1641">
        <f t="shared" si="62"/>
        <v>27.6</v>
      </c>
      <c r="AY124" s="1430">
        <f t="shared" si="63"/>
        <v>1.2</v>
      </c>
      <c r="AZ124" s="1453"/>
      <c r="BA124" s="1454"/>
      <c r="BB124" s="1455"/>
      <c r="BC124" s="1455"/>
      <c r="BD124" s="1455"/>
      <c r="BE124" s="1455"/>
      <c r="BF124" s="1455"/>
      <c r="BG124" s="1455"/>
      <c r="BH124" s="1455"/>
      <c r="BI124" s="1455"/>
      <c r="BJ124" s="1455"/>
      <c r="BK124" s="1455"/>
      <c r="BL124" s="1455"/>
      <c r="BM124" s="1455"/>
      <c r="BN124" s="1455"/>
      <c r="BO124" s="1455"/>
      <c r="BP124" s="1455"/>
      <c r="BQ124" s="1455"/>
      <c r="BR124" s="1455"/>
      <c r="BS124" s="1455"/>
      <c r="BT124" s="1455"/>
      <c r="BU124" s="1455"/>
      <c r="BV124" s="1455"/>
      <c r="BW124" s="1455"/>
      <c r="BX124" s="1455"/>
      <c r="BY124" s="1455"/>
      <c r="BZ124" s="1455"/>
      <c r="CA124" s="1455"/>
      <c r="CB124" s="1455"/>
      <c r="CC124" s="1455"/>
      <c r="CD124" s="1455"/>
      <c r="CE124" s="1455"/>
      <c r="CF124" s="1455"/>
      <c r="CG124" s="1455"/>
      <c r="CH124" s="1455"/>
      <c r="CI124" s="1455"/>
      <c r="CJ124" s="1455"/>
      <c r="CK124" s="1455"/>
      <c r="CL124" s="1455"/>
      <c r="CM124" s="1455"/>
      <c r="CN124" s="1455"/>
      <c r="CO124" s="1455"/>
      <c r="CP124" s="1455"/>
      <c r="CQ124" s="1455"/>
      <c r="CR124" s="1455"/>
      <c r="CS124" s="1455"/>
      <c r="CT124" s="1455"/>
      <c r="CU124" s="1455"/>
      <c r="CV124" s="1455"/>
      <c r="CW124" s="1455"/>
      <c r="CX124" s="1455"/>
      <c r="CY124" s="1455"/>
      <c r="CZ124" s="1455"/>
      <c r="DA124" s="1455"/>
      <c r="DB124" s="1455"/>
      <c r="DC124" s="1455"/>
      <c r="DD124" s="1455"/>
      <c r="DE124" s="1455"/>
      <c r="DF124" s="1455"/>
      <c r="DG124" s="1455"/>
      <c r="DH124" s="1455"/>
      <c r="DI124" s="1455"/>
      <c r="DJ124" s="1455"/>
      <c r="DK124" s="1455"/>
      <c r="DL124" s="1455"/>
      <c r="DM124" s="1455"/>
      <c r="DN124" s="1455"/>
      <c r="DO124" s="1455"/>
      <c r="DP124" s="1455"/>
      <c r="DQ124" s="1455"/>
      <c r="DR124" s="1455"/>
      <c r="DS124" s="1455"/>
      <c r="DT124" s="1455"/>
      <c r="DU124" s="1455"/>
      <c r="DV124" s="1455"/>
      <c r="DW124" s="1455"/>
      <c r="DX124" s="1455"/>
      <c r="DY124" s="1455"/>
      <c r="DZ124" s="1455"/>
      <c r="EA124" s="1455"/>
      <c r="EB124" s="1455"/>
      <c r="EC124" s="1455"/>
      <c r="ED124" s="1455"/>
      <c r="EE124" s="1455"/>
      <c r="EF124" s="1455"/>
      <c r="EG124" s="1455"/>
      <c r="EH124" s="1455"/>
      <c r="EI124" s="1455"/>
      <c r="EJ124" s="1455"/>
      <c r="EK124" s="1455"/>
      <c r="EL124" s="1455"/>
      <c r="EM124" s="1455"/>
      <c r="EN124" s="1455"/>
      <c r="EO124" s="1455"/>
      <c r="EP124" s="1455"/>
      <c r="EQ124" s="1455"/>
      <c r="ER124" s="1455"/>
      <c r="ES124" s="1455"/>
      <c r="ET124" s="1455"/>
      <c r="EU124" s="1455"/>
      <c r="EV124" s="1455"/>
      <c r="EW124" s="1455"/>
      <c r="EX124" s="1455"/>
      <c r="EY124" s="1455"/>
      <c r="EZ124" s="1455"/>
      <c r="FA124" s="1455"/>
      <c r="FB124" s="1455"/>
      <c r="FC124" s="1455"/>
      <c r="FD124" s="1455"/>
      <c r="FE124" s="1455"/>
      <c r="FF124" s="1455"/>
      <c r="FG124" s="1455"/>
      <c r="FH124" s="1455"/>
      <c r="FI124" s="1455"/>
      <c r="FJ124" s="1455"/>
      <c r="FK124" s="1455"/>
      <c r="FL124" s="1455"/>
      <c r="FM124" s="1455"/>
      <c r="FN124" s="1455"/>
      <c r="FO124" s="1455"/>
      <c r="FP124" s="1455"/>
      <c r="FQ124" s="1455"/>
      <c r="FR124" s="1455"/>
      <c r="FS124" s="1455"/>
      <c r="FT124" s="1455"/>
      <c r="FU124" s="1455"/>
      <c r="FV124" s="1455"/>
      <c r="FW124" s="1455"/>
      <c r="FX124" s="1455"/>
      <c r="FY124" s="1455"/>
      <c r="FZ124" s="1455"/>
      <c r="GA124" s="1455"/>
      <c r="GB124" s="1455"/>
      <c r="GC124" s="1455"/>
      <c r="GD124" s="1455"/>
      <c r="GE124" s="1455"/>
      <c r="GF124" s="1455"/>
      <c r="GG124" s="1455"/>
      <c r="GH124" s="1455"/>
      <c r="GI124" s="1455"/>
      <c r="GJ124" s="1455"/>
      <c r="GK124" s="1455"/>
      <c r="GL124" s="1455"/>
      <c r="GM124" s="1455"/>
      <c r="GN124" s="1455"/>
      <c r="GO124" s="1455"/>
      <c r="GP124" s="1455"/>
      <c r="GQ124" s="1455"/>
      <c r="GR124" s="1455"/>
      <c r="GS124" s="1455"/>
      <c r="GT124" s="1455"/>
      <c r="GU124" s="1455"/>
      <c r="GV124" s="1455"/>
      <c r="GW124" s="1455"/>
      <c r="GX124" s="1455"/>
      <c r="GY124" s="1455"/>
      <c r="GZ124" s="1455"/>
      <c r="HA124" s="1455"/>
      <c r="HB124" s="1455"/>
      <c r="HC124" s="1455"/>
      <c r="HD124" s="1455"/>
      <c r="HE124" s="1455"/>
      <c r="HF124" s="1455"/>
      <c r="HG124" s="1455"/>
      <c r="HH124" s="1455"/>
      <c r="HI124" s="1455"/>
      <c r="HJ124" s="1455"/>
      <c r="HK124" s="1455"/>
      <c r="HL124" s="1455"/>
      <c r="HM124" s="1455"/>
      <c r="HN124" s="1455"/>
      <c r="HO124" s="1455"/>
      <c r="HP124" s="1455"/>
      <c r="HQ124" s="1455"/>
      <c r="HR124" s="1455"/>
      <c r="HS124" s="1455"/>
      <c r="HT124" s="1455"/>
      <c r="HU124" s="1455"/>
      <c r="HV124" s="1455"/>
      <c r="HW124" s="1455"/>
      <c r="HX124" s="1455"/>
      <c r="HY124" s="1455"/>
      <c r="HZ124" s="1455"/>
      <c r="IA124" s="1455"/>
      <c r="IB124" s="1455"/>
      <c r="IC124" s="1455"/>
      <c r="ID124" s="1455"/>
      <c r="IE124" s="1455"/>
      <c r="IF124" s="1455"/>
      <c r="IG124" s="1455"/>
      <c r="IH124" s="1455"/>
      <c r="II124" s="1455"/>
      <c r="IJ124" s="1455"/>
      <c r="IK124" s="1455"/>
      <c r="IL124" s="1455"/>
      <c r="IM124" s="1455"/>
      <c r="IN124" s="1455"/>
      <c r="IO124" s="1455"/>
      <c r="IP124" s="1455"/>
      <c r="IQ124" s="1455"/>
      <c r="IR124" s="1455"/>
      <c r="IS124" s="1455"/>
      <c r="IT124" s="1455"/>
      <c r="IU124" s="1455"/>
      <c r="IV124" s="1455"/>
      <c r="IW124" s="1455"/>
      <c r="IX124" s="1455"/>
      <c r="IY124" s="1455"/>
      <c r="IZ124" s="1455"/>
      <c r="JA124" s="1455"/>
      <c r="JB124" s="1455"/>
      <c r="JC124" s="1455"/>
      <c r="JD124" s="1455"/>
      <c r="JE124" s="1455"/>
      <c r="JF124" s="1455"/>
      <c r="JG124" s="1455"/>
      <c r="JH124" s="1455"/>
      <c r="JI124" s="1455"/>
      <c r="JJ124" s="1455"/>
      <c r="JK124" s="1455"/>
      <c r="JL124" s="1455"/>
      <c r="JM124" s="1455"/>
      <c r="JN124" s="1455"/>
      <c r="JO124" s="1455"/>
      <c r="JP124" s="1455"/>
      <c r="JQ124" s="1455"/>
      <c r="JR124" s="1455"/>
      <c r="JS124" s="1455"/>
      <c r="JT124" s="1455"/>
      <c r="JU124" s="1455"/>
      <c r="JV124" s="1455"/>
      <c r="JW124" s="1455"/>
      <c r="JX124" s="1455"/>
      <c r="JY124" s="1455"/>
      <c r="JZ124" s="1455"/>
      <c r="KA124" s="1455"/>
      <c r="KB124" s="1455"/>
      <c r="KC124" s="1455"/>
      <c r="KD124" s="1455"/>
      <c r="KE124" s="1455"/>
      <c r="KF124" s="1455"/>
      <c r="KG124" s="1455"/>
      <c r="KH124" s="1455"/>
      <c r="KI124" s="1455"/>
      <c r="KJ124" s="1455"/>
      <c r="KK124" s="1455"/>
      <c r="KL124" s="1455"/>
      <c r="KM124" s="1455"/>
      <c r="KN124" s="1455"/>
      <c r="KO124" s="1455"/>
      <c r="KP124" s="1455"/>
      <c r="KQ124" s="1455"/>
      <c r="KR124" s="1455"/>
      <c r="KS124" s="1455"/>
      <c r="KT124" s="1455"/>
      <c r="KU124" s="1455"/>
      <c r="KV124" s="1455"/>
      <c r="KW124" s="1455"/>
      <c r="KX124" s="1455"/>
      <c r="KY124" s="1455"/>
      <c r="KZ124" s="1455"/>
      <c r="LA124" s="1455"/>
      <c r="LB124" s="1455"/>
      <c r="LC124" s="1455"/>
      <c r="LD124" s="1455"/>
      <c r="LE124" s="1455"/>
      <c r="LF124" s="1455"/>
      <c r="LG124" s="1455"/>
      <c r="LH124" s="1467"/>
      <c r="LI124" s="1467"/>
      <c r="LJ124" s="1467"/>
      <c r="LK124" s="1467"/>
      <c r="LL124" s="1467"/>
      <c r="LM124" s="1467"/>
      <c r="LN124" s="1467"/>
      <c r="LO124" s="1645"/>
    </row>
    <row r="125" s="1482" customFormat="1" ht="47" customHeight="1" spans="1:327">
      <c r="A125" s="1513">
        <v>45960</v>
      </c>
      <c r="B125" s="1226" t="s">
        <v>3188</v>
      </c>
      <c r="C125" s="1227" t="s">
        <v>98</v>
      </c>
      <c r="D125" s="1228">
        <v>4500183696</v>
      </c>
      <c r="E125" s="1229" t="s">
        <v>3199</v>
      </c>
      <c r="F125" s="1228" t="s">
        <v>5178</v>
      </c>
      <c r="G125" s="1361" t="s">
        <v>4780</v>
      </c>
      <c r="H125" s="1230" t="s">
        <v>4780</v>
      </c>
      <c r="I125" s="1542" t="s">
        <v>4765</v>
      </c>
      <c r="J125" s="1543">
        <v>264</v>
      </c>
      <c r="K125" s="1544">
        <v>0</v>
      </c>
      <c r="L125" s="1544">
        <v>24</v>
      </c>
      <c r="M125" s="1545">
        <f t="shared" si="59"/>
        <v>11</v>
      </c>
      <c r="N125" s="1274">
        <v>45999</v>
      </c>
      <c r="O125" s="1274">
        <v>45997</v>
      </c>
      <c r="P125" s="1546"/>
      <c r="Q125" s="1570" t="s">
        <v>78</v>
      </c>
      <c r="R125" s="1577">
        <v>264</v>
      </c>
      <c r="S125" s="1577">
        <f t="shared" si="57"/>
        <v>0</v>
      </c>
      <c r="T125" s="1575"/>
      <c r="U125" s="1571" t="s">
        <v>829</v>
      </c>
      <c r="V125" s="1572" t="s">
        <v>5171</v>
      </c>
      <c r="W125" s="1572" t="s">
        <v>111</v>
      </c>
      <c r="X125" s="1573">
        <v>45967</v>
      </c>
      <c r="Y125" s="1595" t="s">
        <v>88</v>
      </c>
      <c r="Z125" s="1573" t="s">
        <v>5172</v>
      </c>
      <c r="AA125" s="1596"/>
      <c r="AB125" s="1595"/>
      <c r="AC125" s="1597" t="s">
        <v>5173</v>
      </c>
      <c r="AD125" s="1358" t="s">
        <v>1242</v>
      </c>
      <c r="AE125" s="1598">
        <v>0.79</v>
      </c>
      <c r="AF125" s="1599">
        <f t="shared" si="60"/>
        <v>208.56</v>
      </c>
      <c r="AG125" s="1612"/>
      <c r="AH125" s="1613" t="s">
        <v>81</v>
      </c>
      <c r="AI125" s="1613">
        <v>5</v>
      </c>
      <c r="AJ125" s="1543">
        <f t="shared" si="58"/>
        <v>264</v>
      </c>
      <c r="AK125" s="1614"/>
      <c r="AL125" s="1615">
        <f t="shared" si="61"/>
        <v>11</v>
      </c>
      <c r="AM125" s="1615"/>
      <c r="AN125" s="1615"/>
      <c r="AO125" s="1615"/>
      <c r="AP125" s="1615" t="s">
        <v>63</v>
      </c>
      <c r="AQ125" s="1543">
        <v>264</v>
      </c>
      <c r="AR125" s="1615"/>
      <c r="AS125" s="1624">
        <f t="shared" si="52"/>
        <v>52.8</v>
      </c>
      <c r="AT125" s="1625">
        <f t="shared" si="53"/>
        <v>52.8</v>
      </c>
      <c r="AU125" s="1625">
        <f t="shared" si="54"/>
        <v>52.8</v>
      </c>
      <c r="AV125" s="1625">
        <f t="shared" si="55"/>
        <v>52.8</v>
      </c>
      <c r="AW125" s="1640">
        <f t="shared" si="56"/>
        <v>52.8</v>
      </c>
      <c r="AX125" s="1641">
        <f t="shared" si="62"/>
        <v>50.6</v>
      </c>
      <c r="AY125" s="1430">
        <f t="shared" si="63"/>
        <v>2.2</v>
      </c>
      <c r="AZ125" s="1453"/>
      <c r="BA125" s="1454"/>
      <c r="BB125" s="1455"/>
      <c r="BC125" s="1455"/>
      <c r="BD125" s="1455"/>
      <c r="BE125" s="1455"/>
      <c r="BF125" s="1455"/>
      <c r="BG125" s="1455"/>
      <c r="BH125" s="1455"/>
      <c r="BI125" s="1455"/>
      <c r="BJ125" s="1455"/>
      <c r="BK125" s="1455"/>
      <c r="BL125" s="1455"/>
      <c r="BM125" s="1455"/>
      <c r="BN125" s="1455"/>
      <c r="BO125" s="1455"/>
      <c r="BP125" s="1455"/>
      <c r="BQ125" s="1455"/>
      <c r="BR125" s="1455"/>
      <c r="BS125" s="1455"/>
      <c r="BT125" s="1455"/>
      <c r="BU125" s="1455"/>
      <c r="BV125" s="1455"/>
      <c r="BW125" s="1455"/>
      <c r="BX125" s="1455"/>
      <c r="BY125" s="1455"/>
      <c r="BZ125" s="1455"/>
      <c r="CA125" s="1455"/>
      <c r="CB125" s="1455"/>
      <c r="CC125" s="1455"/>
      <c r="CD125" s="1455"/>
      <c r="CE125" s="1455"/>
      <c r="CF125" s="1455"/>
      <c r="CG125" s="1455"/>
      <c r="CH125" s="1455"/>
      <c r="CI125" s="1455"/>
      <c r="CJ125" s="1455"/>
      <c r="CK125" s="1455"/>
      <c r="CL125" s="1455"/>
      <c r="CM125" s="1455"/>
      <c r="CN125" s="1455"/>
      <c r="CO125" s="1455"/>
      <c r="CP125" s="1455"/>
      <c r="CQ125" s="1455"/>
      <c r="CR125" s="1455"/>
      <c r="CS125" s="1455"/>
      <c r="CT125" s="1455"/>
      <c r="CU125" s="1455"/>
      <c r="CV125" s="1455"/>
      <c r="CW125" s="1455"/>
      <c r="CX125" s="1455"/>
      <c r="CY125" s="1455"/>
      <c r="CZ125" s="1455"/>
      <c r="DA125" s="1455"/>
      <c r="DB125" s="1455"/>
      <c r="DC125" s="1455"/>
      <c r="DD125" s="1455"/>
      <c r="DE125" s="1455"/>
      <c r="DF125" s="1455"/>
      <c r="DG125" s="1455"/>
      <c r="DH125" s="1455"/>
      <c r="DI125" s="1455"/>
      <c r="DJ125" s="1455"/>
      <c r="DK125" s="1455"/>
      <c r="DL125" s="1455"/>
      <c r="DM125" s="1455"/>
      <c r="DN125" s="1455"/>
      <c r="DO125" s="1455"/>
      <c r="DP125" s="1455"/>
      <c r="DQ125" s="1455"/>
      <c r="DR125" s="1455"/>
      <c r="DS125" s="1455"/>
      <c r="DT125" s="1455"/>
      <c r="DU125" s="1455"/>
      <c r="DV125" s="1455"/>
      <c r="DW125" s="1455"/>
      <c r="DX125" s="1455"/>
      <c r="DY125" s="1455"/>
      <c r="DZ125" s="1455"/>
      <c r="EA125" s="1455"/>
      <c r="EB125" s="1455"/>
      <c r="EC125" s="1455"/>
      <c r="ED125" s="1455"/>
      <c r="EE125" s="1455"/>
      <c r="EF125" s="1455"/>
      <c r="EG125" s="1455"/>
      <c r="EH125" s="1455"/>
      <c r="EI125" s="1455"/>
      <c r="EJ125" s="1455"/>
      <c r="EK125" s="1455"/>
      <c r="EL125" s="1455"/>
      <c r="EM125" s="1455"/>
      <c r="EN125" s="1455"/>
      <c r="EO125" s="1455"/>
      <c r="EP125" s="1455"/>
      <c r="EQ125" s="1455"/>
      <c r="ER125" s="1455"/>
      <c r="ES125" s="1455"/>
      <c r="ET125" s="1455"/>
      <c r="EU125" s="1455"/>
      <c r="EV125" s="1455"/>
      <c r="EW125" s="1455"/>
      <c r="EX125" s="1455"/>
      <c r="EY125" s="1455"/>
      <c r="EZ125" s="1455"/>
      <c r="FA125" s="1455"/>
      <c r="FB125" s="1455"/>
      <c r="FC125" s="1455"/>
      <c r="FD125" s="1455"/>
      <c r="FE125" s="1455"/>
      <c r="FF125" s="1455"/>
      <c r="FG125" s="1455"/>
      <c r="FH125" s="1455"/>
      <c r="FI125" s="1455"/>
      <c r="FJ125" s="1455"/>
      <c r="FK125" s="1455"/>
      <c r="FL125" s="1455"/>
      <c r="FM125" s="1455"/>
      <c r="FN125" s="1455"/>
      <c r="FO125" s="1455"/>
      <c r="FP125" s="1455"/>
      <c r="FQ125" s="1455"/>
      <c r="FR125" s="1455"/>
      <c r="FS125" s="1455"/>
      <c r="FT125" s="1455"/>
      <c r="FU125" s="1455"/>
      <c r="FV125" s="1455"/>
      <c r="FW125" s="1455"/>
      <c r="FX125" s="1455"/>
      <c r="FY125" s="1455"/>
      <c r="FZ125" s="1455"/>
      <c r="GA125" s="1455"/>
      <c r="GB125" s="1455"/>
      <c r="GC125" s="1455"/>
      <c r="GD125" s="1455"/>
      <c r="GE125" s="1455"/>
      <c r="GF125" s="1455"/>
      <c r="GG125" s="1455"/>
      <c r="GH125" s="1455"/>
      <c r="GI125" s="1455"/>
      <c r="GJ125" s="1455"/>
      <c r="GK125" s="1455"/>
      <c r="GL125" s="1455"/>
      <c r="GM125" s="1455"/>
      <c r="GN125" s="1455"/>
      <c r="GO125" s="1455"/>
      <c r="GP125" s="1455"/>
      <c r="GQ125" s="1455"/>
      <c r="GR125" s="1455"/>
      <c r="GS125" s="1455"/>
      <c r="GT125" s="1455"/>
      <c r="GU125" s="1455"/>
      <c r="GV125" s="1455"/>
      <c r="GW125" s="1455"/>
      <c r="GX125" s="1455"/>
      <c r="GY125" s="1455"/>
      <c r="GZ125" s="1455"/>
      <c r="HA125" s="1455"/>
      <c r="HB125" s="1455"/>
      <c r="HC125" s="1455"/>
      <c r="HD125" s="1455"/>
      <c r="HE125" s="1455"/>
      <c r="HF125" s="1455"/>
      <c r="HG125" s="1455"/>
      <c r="HH125" s="1455"/>
      <c r="HI125" s="1455"/>
      <c r="HJ125" s="1455"/>
      <c r="HK125" s="1455"/>
      <c r="HL125" s="1455"/>
      <c r="HM125" s="1455"/>
      <c r="HN125" s="1455"/>
      <c r="HO125" s="1455"/>
      <c r="HP125" s="1455"/>
      <c r="HQ125" s="1455"/>
      <c r="HR125" s="1455"/>
      <c r="HS125" s="1455"/>
      <c r="HT125" s="1455"/>
      <c r="HU125" s="1455"/>
      <c r="HV125" s="1455"/>
      <c r="HW125" s="1455"/>
      <c r="HX125" s="1455"/>
      <c r="HY125" s="1455"/>
      <c r="HZ125" s="1455"/>
      <c r="IA125" s="1455"/>
      <c r="IB125" s="1455"/>
      <c r="IC125" s="1455"/>
      <c r="ID125" s="1455"/>
      <c r="IE125" s="1455"/>
      <c r="IF125" s="1455"/>
      <c r="IG125" s="1455"/>
      <c r="IH125" s="1455"/>
      <c r="II125" s="1455"/>
      <c r="IJ125" s="1455"/>
      <c r="IK125" s="1455"/>
      <c r="IL125" s="1455"/>
      <c r="IM125" s="1455"/>
      <c r="IN125" s="1455"/>
      <c r="IO125" s="1455"/>
      <c r="IP125" s="1455"/>
      <c r="IQ125" s="1455"/>
      <c r="IR125" s="1455"/>
      <c r="IS125" s="1455"/>
      <c r="IT125" s="1455"/>
      <c r="IU125" s="1455"/>
      <c r="IV125" s="1455"/>
      <c r="IW125" s="1455"/>
      <c r="IX125" s="1455"/>
      <c r="IY125" s="1455"/>
      <c r="IZ125" s="1455"/>
      <c r="JA125" s="1455"/>
      <c r="JB125" s="1455"/>
      <c r="JC125" s="1455"/>
      <c r="JD125" s="1455"/>
      <c r="JE125" s="1455"/>
      <c r="JF125" s="1455"/>
      <c r="JG125" s="1455"/>
      <c r="JH125" s="1455"/>
      <c r="JI125" s="1455"/>
      <c r="JJ125" s="1455"/>
      <c r="JK125" s="1455"/>
      <c r="JL125" s="1455"/>
      <c r="JM125" s="1455"/>
      <c r="JN125" s="1455"/>
      <c r="JO125" s="1455"/>
      <c r="JP125" s="1455"/>
      <c r="JQ125" s="1455"/>
      <c r="JR125" s="1455"/>
      <c r="JS125" s="1455"/>
      <c r="JT125" s="1455"/>
      <c r="JU125" s="1455"/>
      <c r="JV125" s="1455"/>
      <c r="JW125" s="1455"/>
      <c r="JX125" s="1455"/>
      <c r="JY125" s="1455"/>
      <c r="JZ125" s="1455"/>
      <c r="KA125" s="1455"/>
      <c r="KB125" s="1455"/>
      <c r="KC125" s="1455"/>
      <c r="KD125" s="1455"/>
      <c r="KE125" s="1455"/>
      <c r="KF125" s="1455"/>
      <c r="KG125" s="1455"/>
      <c r="KH125" s="1455"/>
      <c r="KI125" s="1455"/>
      <c r="KJ125" s="1455"/>
      <c r="KK125" s="1455"/>
      <c r="KL125" s="1455"/>
      <c r="KM125" s="1455"/>
      <c r="KN125" s="1455"/>
      <c r="KO125" s="1455"/>
      <c r="KP125" s="1455"/>
      <c r="KQ125" s="1455"/>
      <c r="KR125" s="1455"/>
      <c r="KS125" s="1455"/>
      <c r="KT125" s="1455"/>
      <c r="KU125" s="1455"/>
      <c r="KV125" s="1455"/>
      <c r="KW125" s="1455"/>
      <c r="KX125" s="1455"/>
      <c r="KY125" s="1455"/>
      <c r="KZ125" s="1455"/>
      <c r="LA125" s="1455"/>
      <c r="LB125" s="1455"/>
      <c r="LC125" s="1455"/>
      <c r="LD125" s="1455"/>
      <c r="LE125" s="1455"/>
      <c r="LF125" s="1455"/>
      <c r="LG125" s="1455"/>
      <c r="LH125" s="1467"/>
      <c r="LI125" s="1467"/>
      <c r="LJ125" s="1467"/>
      <c r="LK125" s="1467"/>
      <c r="LL125" s="1467"/>
      <c r="LM125" s="1467"/>
      <c r="LN125" s="1467"/>
      <c r="LO125" s="1645"/>
    </row>
    <row r="126" s="1482" customFormat="1" ht="47" customHeight="1" spans="1:327">
      <c r="A126" s="1513">
        <v>45928</v>
      </c>
      <c r="B126" s="1226" t="s">
        <v>2745</v>
      </c>
      <c r="C126" s="1227" t="s">
        <v>2746</v>
      </c>
      <c r="D126" s="1228">
        <v>4500180717</v>
      </c>
      <c r="E126" s="1229" t="s">
        <v>2747</v>
      </c>
      <c r="F126" s="1228" t="s">
        <v>5179</v>
      </c>
      <c r="G126" s="1230" t="s">
        <v>4747</v>
      </c>
      <c r="H126" s="1230" t="s">
        <v>4747</v>
      </c>
      <c r="I126" s="1542" t="s">
        <v>4940</v>
      </c>
      <c r="J126" s="1543">
        <v>2496</v>
      </c>
      <c r="K126" s="1544">
        <v>0</v>
      </c>
      <c r="L126" s="1544">
        <v>96</v>
      </c>
      <c r="M126" s="1545">
        <f t="shared" si="59"/>
        <v>26</v>
      </c>
      <c r="N126" s="1274">
        <v>46006</v>
      </c>
      <c r="O126" s="1274">
        <v>46004</v>
      </c>
      <c r="P126" s="1546"/>
      <c r="Q126" s="1570" t="s">
        <v>78</v>
      </c>
      <c r="R126" s="1577">
        <v>2496</v>
      </c>
      <c r="S126" s="1577">
        <f t="shared" si="57"/>
        <v>0</v>
      </c>
      <c r="T126" s="1575"/>
      <c r="U126" s="1571" t="s">
        <v>829</v>
      </c>
      <c r="V126" s="1572" t="s">
        <v>5180</v>
      </c>
      <c r="W126" s="1572" t="s">
        <v>111</v>
      </c>
      <c r="X126" s="1573">
        <v>45973</v>
      </c>
      <c r="Y126" s="1595" t="s">
        <v>88</v>
      </c>
      <c r="Z126" s="1573">
        <v>45982</v>
      </c>
      <c r="AA126" s="1596"/>
      <c r="AB126" s="1595"/>
      <c r="AC126" s="1597" t="s">
        <v>5181</v>
      </c>
      <c r="AD126" s="1358" t="s">
        <v>1687</v>
      </c>
      <c r="AE126" s="1598">
        <v>1.37</v>
      </c>
      <c r="AF126" s="1599">
        <f t="shared" si="60"/>
        <v>3419.52</v>
      </c>
      <c r="AG126" s="1612"/>
      <c r="AH126" s="1613" t="s">
        <v>81</v>
      </c>
      <c r="AI126" s="1613">
        <v>5</v>
      </c>
      <c r="AJ126" s="1543">
        <f t="shared" si="58"/>
        <v>2496</v>
      </c>
      <c r="AK126" s="1614"/>
      <c r="AL126" s="1615">
        <f t="shared" si="61"/>
        <v>104</v>
      </c>
      <c r="AM126" s="1615"/>
      <c r="AN126" s="1615"/>
      <c r="AO126" s="1615"/>
      <c r="AP126" s="1615" t="s">
        <v>63</v>
      </c>
      <c r="AQ126" s="1623">
        <v>768</v>
      </c>
      <c r="AR126" s="1615"/>
      <c r="AS126" s="1624">
        <f t="shared" si="52"/>
        <v>499.2</v>
      </c>
      <c r="AT126" s="1625">
        <f t="shared" si="53"/>
        <v>499.2</v>
      </c>
      <c r="AU126" s="1625">
        <f t="shared" si="54"/>
        <v>499.2</v>
      </c>
      <c r="AV126" s="1625">
        <f t="shared" si="55"/>
        <v>499.2</v>
      </c>
      <c r="AW126" s="1640">
        <f t="shared" si="56"/>
        <v>499.2</v>
      </c>
      <c r="AX126" s="1641">
        <f t="shared" si="62"/>
        <v>478.4</v>
      </c>
      <c r="AY126" s="1430">
        <f t="shared" si="63"/>
        <v>20.8</v>
      </c>
      <c r="AZ126" s="1453"/>
      <c r="BA126" s="1454"/>
      <c r="BB126" s="1455"/>
      <c r="BC126" s="1455"/>
      <c r="BD126" s="1455"/>
      <c r="BE126" s="1455"/>
      <c r="BF126" s="1455"/>
      <c r="BG126" s="1455"/>
      <c r="BH126" s="1455"/>
      <c r="BI126" s="1455"/>
      <c r="BJ126" s="1455"/>
      <c r="BK126" s="1455"/>
      <c r="BL126" s="1455"/>
      <c r="BM126" s="1455"/>
      <c r="BN126" s="1455"/>
      <c r="BO126" s="1455"/>
      <c r="BP126" s="1455"/>
      <c r="BQ126" s="1455"/>
      <c r="BR126" s="1455"/>
      <c r="BS126" s="1455"/>
      <c r="BT126" s="1455"/>
      <c r="BU126" s="1455"/>
      <c r="BV126" s="1455"/>
      <c r="BW126" s="1455"/>
      <c r="BX126" s="1455"/>
      <c r="BY126" s="1455"/>
      <c r="BZ126" s="1455"/>
      <c r="CA126" s="1455"/>
      <c r="CB126" s="1455"/>
      <c r="CC126" s="1455"/>
      <c r="CD126" s="1455"/>
      <c r="CE126" s="1455"/>
      <c r="CF126" s="1455"/>
      <c r="CG126" s="1455"/>
      <c r="CH126" s="1455"/>
      <c r="CI126" s="1455"/>
      <c r="CJ126" s="1455"/>
      <c r="CK126" s="1455"/>
      <c r="CL126" s="1455"/>
      <c r="CM126" s="1455"/>
      <c r="CN126" s="1455"/>
      <c r="CO126" s="1455"/>
      <c r="CP126" s="1455"/>
      <c r="CQ126" s="1455"/>
      <c r="CR126" s="1455"/>
      <c r="CS126" s="1455"/>
      <c r="CT126" s="1455"/>
      <c r="CU126" s="1455"/>
      <c r="CV126" s="1455"/>
      <c r="CW126" s="1455"/>
      <c r="CX126" s="1455"/>
      <c r="CY126" s="1455"/>
      <c r="CZ126" s="1455"/>
      <c r="DA126" s="1455"/>
      <c r="DB126" s="1455"/>
      <c r="DC126" s="1455"/>
      <c r="DD126" s="1455"/>
      <c r="DE126" s="1455"/>
      <c r="DF126" s="1455"/>
      <c r="DG126" s="1455"/>
      <c r="DH126" s="1455"/>
      <c r="DI126" s="1455"/>
      <c r="DJ126" s="1455"/>
      <c r="DK126" s="1455"/>
      <c r="DL126" s="1455"/>
      <c r="DM126" s="1455"/>
      <c r="DN126" s="1455"/>
      <c r="DO126" s="1455"/>
      <c r="DP126" s="1455"/>
      <c r="DQ126" s="1455"/>
      <c r="DR126" s="1455"/>
      <c r="DS126" s="1455"/>
      <c r="DT126" s="1455"/>
      <c r="DU126" s="1455"/>
      <c r="DV126" s="1455"/>
      <c r="DW126" s="1455"/>
      <c r="DX126" s="1455"/>
      <c r="DY126" s="1455"/>
      <c r="DZ126" s="1455"/>
      <c r="EA126" s="1455"/>
      <c r="EB126" s="1455"/>
      <c r="EC126" s="1455"/>
      <c r="ED126" s="1455"/>
      <c r="EE126" s="1455"/>
      <c r="EF126" s="1455"/>
      <c r="EG126" s="1455"/>
      <c r="EH126" s="1455"/>
      <c r="EI126" s="1455"/>
      <c r="EJ126" s="1455"/>
      <c r="EK126" s="1455"/>
      <c r="EL126" s="1455"/>
      <c r="EM126" s="1455"/>
      <c r="EN126" s="1455"/>
      <c r="EO126" s="1455"/>
      <c r="EP126" s="1455"/>
      <c r="EQ126" s="1455"/>
      <c r="ER126" s="1455"/>
      <c r="ES126" s="1455"/>
      <c r="ET126" s="1455"/>
      <c r="EU126" s="1455"/>
      <c r="EV126" s="1455"/>
      <c r="EW126" s="1455"/>
      <c r="EX126" s="1455"/>
      <c r="EY126" s="1455"/>
      <c r="EZ126" s="1455"/>
      <c r="FA126" s="1455"/>
      <c r="FB126" s="1455"/>
      <c r="FC126" s="1455"/>
      <c r="FD126" s="1455"/>
      <c r="FE126" s="1455"/>
      <c r="FF126" s="1455"/>
      <c r="FG126" s="1455"/>
      <c r="FH126" s="1455"/>
      <c r="FI126" s="1455"/>
      <c r="FJ126" s="1455"/>
      <c r="FK126" s="1455"/>
      <c r="FL126" s="1455"/>
      <c r="FM126" s="1455"/>
      <c r="FN126" s="1455"/>
      <c r="FO126" s="1455"/>
      <c r="FP126" s="1455"/>
      <c r="FQ126" s="1455"/>
      <c r="FR126" s="1455"/>
      <c r="FS126" s="1455"/>
      <c r="FT126" s="1455"/>
      <c r="FU126" s="1455"/>
      <c r="FV126" s="1455"/>
      <c r="FW126" s="1455"/>
      <c r="FX126" s="1455"/>
      <c r="FY126" s="1455"/>
      <c r="FZ126" s="1455"/>
      <c r="GA126" s="1455"/>
      <c r="GB126" s="1455"/>
      <c r="GC126" s="1455"/>
      <c r="GD126" s="1455"/>
      <c r="GE126" s="1455"/>
      <c r="GF126" s="1455"/>
      <c r="GG126" s="1455"/>
      <c r="GH126" s="1455"/>
      <c r="GI126" s="1455"/>
      <c r="GJ126" s="1455"/>
      <c r="GK126" s="1455"/>
      <c r="GL126" s="1455"/>
      <c r="GM126" s="1455"/>
      <c r="GN126" s="1455"/>
      <c r="GO126" s="1455"/>
      <c r="GP126" s="1455"/>
      <c r="GQ126" s="1455"/>
      <c r="GR126" s="1455"/>
      <c r="GS126" s="1455"/>
      <c r="GT126" s="1455"/>
      <c r="GU126" s="1455"/>
      <c r="GV126" s="1455"/>
      <c r="GW126" s="1455"/>
      <c r="GX126" s="1455"/>
      <c r="GY126" s="1455"/>
      <c r="GZ126" s="1455"/>
      <c r="HA126" s="1455"/>
      <c r="HB126" s="1455"/>
      <c r="HC126" s="1455"/>
      <c r="HD126" s="1455"/>
      <c r="HE126" s="1455"/>
      <c r="HF126" s="1455"/>
      <c r="HG126" s="1455"/>
      <c r="HH126" s="1455"/>
      <c r="HI126" s="1455"/>
      <c r="HJ126" s="1455"/>
      <c r="HK126" s="1455"/>
      <c r="HL126" s="1455"/>
      <c r="HM126" s="1455"/>
      <c r="HN126" s="1455"/>
      <c r="HO126" s="1455"/>
      <c r="HP126" s="1455"/>
      <c r="HQ126" s="1455"/>
      <c r="HR126" s="1455"/>
      <c r="HS126" s="1455"/>
      <c r="HT126" s="1455"/>
      <c r="HU126" s="1455"/>
      <c r="HV126" s="1455"/>
      <c r="HW126" s="1455"/>
      <c r="HX126" s="1455"/>
      <c r="HY126" s="1455"/>
      <c r="HZ126" s="1455"/>
      <c r="IA126" s="1455"/>
      <c r="IB126" s="1455"/>
      <c r="IC126" s="1455"/>
      <c r="ID126" s="1455"/>
      <c r="IE126" s="1455"/>
      <c r="IF126" s="1455"/>
      <c r="IG126" s="1455"/>
      <c r="IH126" s="1455"/>
      <c r="II126" s="1455"/>
      <c r="IJ126" s="1455"/>
      <c r="IK126" s="1455"/>
      <c r="IL126" s="1455"/>
      <c r="IM126" s="1455"/>
      <c r="IN126" s="1455"/>
      <c r="IO126" s="1455"/>
      <c r="IP126" s="1455"/>
      <c r="IQ126" s="1455"/>
      <c r="IR126" s="1455"/>
      <c r="IS126" s="1455"/>
      <c r="IT126" s="1455"/>
      <c r="IU126" s="1455"/>
      <c r="IV126" s="1455"/>
      <c r="IW126" s="1455"/>
      <c r="IX126" s="1455"/>
      <c r="IY126" s="1455"/>
      <c r="IZ126" s="1455"/>
      <c r="JA126" s="1455"/>
      <c r="JB126" s="1455"/>
      <c r="JC126" s="1455"/>
      <c r="JD126" s="1455"/>
      <c r="JE126" s="1455"/>
      <c r="JF126" s="1455"/>
      <c r="JG126" s="1455"/>
      <c r="JH126" s="1455"/>
      <c r="JI126" s="1455"/>
      <c r="JJ126" s="1455"/>
      <c r="JK126" s="1455"/>
      <c r="JL126" s="1455"/>
      <c r="JM126" s="1455"/>
      <c r="JN126" s="1455"/>
      <c r="JO126" s="1455"/>
      <c r="JP126" s="1455"/>
      <c r="JQ126" s="1455"/>
      <c r="JR126" s="1455"/>
      <c r="JS126" s="1455"/>
      <c r="JT126" s="1455"/>
      <c r="JU126" s="1455"/>
      <c r="JV126" s="1455"/>
      <c r="JW126" s="1455"/>
      <c r="JX126" s="1455"/>
      <c r="JY126" s="1455"/>
      <c r="JZ126" s="1455"/>
      <c r="KA126" s="1455"/>
      <c r="KB126" s="1455"/>
      <c r="KC126" s="1455"/>
      <c r="KD126" s="1455"/>
      <c r="KE126" s="1455"/>
      <c r="KF126" s="1455"/>
      <c r="KG126" s="1455"/>
      <c r="KH126" s="1455"/>
      <c r="KI126" s="1455"/>
      <c r="KJ126" s="1455"/>
      <c r="KK126" s="1455"/>
      <c r="KL126" s="1455"/>
      <c r="KM126" s="1455"/>
      <c r="KN126" s="1455"/>
      <c r="KO126" s="1455"/>
      <c r="KP126" s="1455"/>
      <c r="KQ126" s="1455"/>
      <c r="KR126" s="1455"/>
      <c r="KS126" s="1455"/>
      <c r="KT126" s="1455"/>
      <c r="KU126" s="1455"/>
      <c r="KV126" s="1455"/>
      <c r="KW126" s="1455"/>
      <c r="KX126" s="1455"/>
      <c r="KY126" s="1455"/>
      <c r="KZ126" s="1455"/>
      <c r="LA126" s="1455"/>
      <c r="LB126" s="1455"/>
      <c r="LC126" s="1455"/>
      <c r="LD126" s="1455"/>
      <c r="LE126" s="1455"/>
      <c r="LF126" s="1455"/>
      <c r="LG126" s="1455"/>
      <c r="LH126" s="1467"/>
      <c r="LI126" s="1467"/>
      <c r="LJ126" s="1467"/>
      <c r="LK126" s="1467"/>
      <c r="LL126" s="1467"/>
      <c r="LM126" s="1467"/>
      <c r="LN126" s="1467"/>
      <c r="LO126" s="1645"/>
    </row>
    <row r="127" s="1482" customFormat="1" ht="47" customHeight="1" spans="1:327">
      <c r="A127" s="1513">
        <v>45928</v>
      </c>
      <c r="B127" s="1226" t="s">
        <v>2739</v>
      </c>
      <c r="C127" s="1227" t="s">
        <v>2750</v>
      </c>
      <c r="D127" s="1228">
        <v>4500180735</v>
      </c>
      <c r="E127" s="1229" t="s">
        <v>2751</v>
      </c>
      <c r="F127" s="1228" t="s">
        <v>5182</v>
      </c>
      <c r="G127" s="1230" t="s">
        <v>4747</v>
      </c>
      <c r="H127" s="1230" t="s">
        <v>4747</v>
      </c>
      <c r="I127" s="1542" t="s">
        <v>4940</v>
      </c>
      <c r="J127" s="1543">
        <v>960</v>
      </c>
      <c r="K127" s="1544">
        <v>0</v>
      </c>
      <c r="L127" s="1544">
        <v>96</v>
      </c>
      <c r="M127" s="1545">
        <f t="shared" si="59"/>
        <v>10</v>
      </c>
      <c r="N127" s="1274">
        <v>46006</v>
      </c>
      <c r="O127" s="1274">
        <v>46004</v>
      </c>
      <c r="P127" s="1546"/>
      <c r="Q127" s="1570" t="s">
        <v>78</v>
      </c>
      <c r="R127" s="1577">
        <v>960</v>
      </c>
      <c r="S127" s="1577">
        <f t="shared" si="57"/>
        <v>0</v>
      </c>
      <c r="T127" s="1575"/>
      <c r="U127" s="1571" t="s">
        <v>829</v>
      </c>
      <c r="V127" s="1572"/>
      <c r="W127" s="1572" t="s">
        <v>111</v>
      </c>
      <c r="X127" s="1573">
        <v>45973</v>
      </c>
      <c r="Y127" s="1595" t="s">
        <v>88</v>
      </c>
      <c r="Z127" s="1573">
        <v>45982</v>
      </c>
      <c r="AA127" s="1596"/>
      <c r="AB127" s="1595"/>
      <c r="AC127" s="1597" t="s">
        <v>5183</v>
      </c>
      <c r="AD127" s="1358" t="s">
        <v>1687</v>
      </c>
      <c r="AE127" s="1598">
        <v>1.37</v>
      </c>
      <c r="AF127" s="1599">
        <f t="shared" si="60"/>
        <v>1315.2</v>
      </c>
      <c r="AG127" s="1612"/>
      <c r="AH127" s="1613" t="s">
        <v>81</v>
      </c>
      <c r="AI127" s="1613">
        <v>5</v>
      </c>
      <c r="AJ127" s="1543">
        <f t="shared" si="58"/>
        <v>960</v>
      </c>
      <c r="AK127" s="1614"/>
      <c r="AL127" s="1615">
        <f t="shared" si="61"/>
        <v>40</v>
      </c>
      <c r="AM127" s="1615"/>
      <c r="AN127" s="1615"/>
      <c r="AO127" s="1615"/>
      <c r="AP127" s="1615" t="s">
        <v>63</v>
      </c>
      <c r="AQ127" s="1623">
        <v>768</v>
      </c>
      <c r="AR127" s="1615"/>
      <c r="AS127" s="1624">
        <f t="shared" si="52"/>
        <v>192</v>
      </c>
      <c r="AT127" s="1625">
        <f t="shared" si="53"/>
        <v>192</v>
      </c>
      <c r="AU127" s="1625">
        <f t="shared" si="54"/>
        <v>192</v>
      </c>
      <c r="AV127" s="1625">
        <f t="shared" si="55"/>
        <v>192</v>
      </c>
      <c r="AW127" s="1640">
        <f t="shared" si="56"/>
        <v>192</v>
      </c>
      <c r="AX127" s="1641">
        <f t="shared" si="62"/>
        <v>184</v>
      </c>
      <c r="AY127" s="1430">
        <f t="shared" si="63"/>
        <v>8</v>
      </c>
      <c r="AZ127" s="1453"/>
      <c r="BA127" s="1454"/>
      <c r="BB127" s="1455"/>
      <c r="BC127" s="1455"/>
      <c r="BD127" s="1455"/>
      <c r="BE127" s="1455"/>
      <c r="BF127" s="1455"/>
      <c r="BG127" s="1455"/>
      <c r="BH127" s="1455"/>
      <c r="BI127" s="1455"/>
      <c r="BJ127" s="1455"/>
      <c r="BK127" s="1455"/>
      <c r="BL127" s="1455"/>
      <c r="BM127" s="1455"/>
      <c r="BN127" s="1455"/>
      <c r="BO127" s="1455"/>
      <c r="BP127" s="1455"/>
      <c r="BQ127" s="1455"/>
      <c r="BR127" s="1455"/>
      <c r="BS127" s="1455"/>
      <c r="BT127" s="1455"/>
      <c r="BU127" s="1455"/>
      <c r="BV127" s="1455"/>
      <c r="BW127" s="1455"/>
      <c r="BX127" s="1455"/>
      <c r="BY127" s="1455"/>
      <c r="BZ127" s="1455"/>
      <c r="CA127" s="1455"/>
      <c r="CB127" s="1455"/>
      <c r="CC127" s="1455"/>
      <c r="CD127" s="1455"/>
      <c r="CE127" s="1455"/>
      <c r="CF127" s="1455"/>
      <c r="CG127" s="1455"/>
      <c r="CH127" s="1455"/>
      <c r="CI127" s="1455"/>
      <c r="CJ127" s="1455"/>
      <c r="CK127" s="1455"/>
      <c r="CL127" s="1455"/>
      <c r="CM127" s="1455"/>
      <c r="CN127" s="1455"/>
      <c r="CO127" s="1455"/>
      <c r="CP127" s="1455"/>
      <c r="CQ127" s="1455"/>
      <c r="CR127" s="1455"/>
      <c r="CS127" s="1455"/>
      <c r="CT127" s="1455"/>
      <c r="CU127" s="1455"/>
      <c r="CV127" s="1455"/>
      <c r="CW127" s="1455"/>
      <c r="CX127" s="1455"/>
      <c r="CY127" s="1455"/>
      <c r="CZ127" s="1455"/>
      <c r="DA127" s="1455"/>
      <c r="DB127" s="1455"/>
      <c r="DC127" s="1455"/>
      <c r="DD127" s="1455"/>
      <c r="DE127" s="1455"/>
      <c r="DF127" s="1455"/>
      <c r="DG127" s="1455"/>
      <c r="DH127" s="1455"/>
      <c r="DI127" s="1455"/>
      <c r="DJ127" s="1455"/>
      <c r="DK127" s="1455"/>
      <c r="DL127" s="1455"/>
      <c r="DM127" s="1455"/>
      <c r="DN127" s="1455"/>
      <c r="DO127" s="1455"/>
      <c r="DP127" s="1455"/>
      <c r="DQ127" s="1455"/>
      <c r="DR127" s="1455"/>
      <c r="DS127" s="1455"/>
      <c r="DT127" s="1455"/>
      <c r="DU127" s="1455"/>
      <c r="DV127" s="1455"/>
      <c r="DW127" s="1455"/>
      <c r="DX127" s="1455"/>
      <c r="DY127" s="1455"/>
      <c r="DZ127" s="1455"/>
      <c r="EA127" s="1455"/>
      <c r="EB127" s="1455"/>
      <c r="EC127" s="1455"/>
      <c r="ED127" s="1455"/>
      <c r="EE127" s="1455"/>
      <c r="EF127" s="1455"/>
      <c r="EG127" s="1455"/>
      <c r="EH127" s="1455"/>
      <c r="EI127" s="1455"/>
      <c r="EJ127" s="1455"/>
      <c r="EK127" s="1455"/>
      <c r="EL127" s="1455"/>
      <c r="EM127" s="1455"/>
      <c r="EN127" s="1455"/>
      <c r="EO127" s="1455"/>
      <c r="EP127" s="1455"/>
      <c r="EQ127" s="1455"/>
      <c r="ER127" s="1455"/>
      <c r="ES127" s="1455"/>
      <c r="ET127" s="1455"/>
      <c r="EU127" s="1455"/>
      <c r="EV127" s="1455"/>
      <c r="EW127" s="1455"/>
      <c r="EX127" s="1455"/>
      <c r="EY127" s="1455"/>
      <c r="EZ127" s="1455"/>
      <c r="FA127" s="1455"/>
      <c r="FB127" s="1455"/>
      <c r="FC127" s="1455"/>
      <c r="FD127" s="1455"/>
      <c r="FE127" s="1455"/>
      <c r="FF127" s="1455"/>
      <c r="FG127" s="1455"/>
      <c r="FH127" s="1455"/>
      <c r="FI127" s="1455"/>
      <c r="FJ127" s="1455"/>
      <c r="FK127" s="1455"/>
      <c r="FL127" s="1455"/>
      <c r="FM127" s="1455"/>
      <c r="FN127" s="1455"/>
      <c r="FO127" s="1455"/>
      <c r="FP127" s="1455"/>
      <c r="FQ127" s="1455"/>
      <c r="FR127" s="1455"/>
      <c r="FS127" s="1455"/>
      <c r="FT127" s="1455"/>
      <c r="FU127" s="1455"/>
      <c r="FV127" s="1455"/>
      <c r="FW127" s="1455"/>
      <c r="FX127" s="1455"/>
      <c r="FY127" s="1455"/>
      <c r="FZ127" s="1455"/>
      <c r="GA127" s="1455"/>
      <c r="GB127" s="1455"/>
      <c r="GC127" s="1455"/>
      <c r="GD127" s="1455"/>
      <c r="GE127" s="1455"/>
      <c r="GF127" s="1455"/>
      <c r="GG127" s="1455"/>
      <c r="GH127" s="1455"/>
      <c r="GI127" s="1455"/>
      <c r="GJ127" s="1455"/>
      <c r="GK127" s="1455"/>
      <c r="GL127" s="1455"/>
      <c r="GM127" s="1455"/>
      <c r="GN127" s="1455"/>
      <c r="GO127" s="1455"/>
      <c r="GP127" s="1455"/>
      <c r="GQ127" s="1455"/>
      <c r="GR127" s="1455"/>
      <c r="GS127" s="1455"/>
      <c r="GT127" s="1455"/>
      <c r="GU127" s="1455"/>
      <c r="GV127" s="1455"/>
      <c r="GW127" s="1455"/>
      <c r="GX127" s="1455"/>
      <c r="GY127" s="1455"/>
      <c r="GZ127" s="1455"/>
      <c r="HA127" s="1455"/>
      <c r="HB127" s="1455"/>
      <c r="HC127" s="1455"/>
      <c r="HD127" s="1455"/>
      <c r="HE127" s="1455"/>
      <c r="HF127" s="1455"/>
      <c r="HG127" s="1455"/>
      <c r="HH127" s="1455"/>
      <c r="HI127" s="1455"/>
      <c r="HJ127" s="1455"/>
      <c r="HK127" s="1455"/>
      <c r="HL127" s="1455"/>
      <c r="HM127" s="1455"/>
      <c r="HN127" s="1455"/>
      <c r="HO127" s="1455"/>
      <c r="HP127" s="1455"/>
      <c r="HQ127" s="1455"/>
      <c r="HR127" s="1455"/>
      <c r="HS127" s="1455"/>
      <c r="HT127" s="1455"/>
      <c r="HU127" s="1455"/>
      <c r="HV127" s="1455"/>
      <c r="HW127" s="1455"/>
      <c r="HX127" s="1455"/>
      <c r="HY127" s="1455"/>
      <c r="HZ127" s="1455"/>
      <c r="IA127" s="1455"/>
      <c r="IB127" s="1455"/>
      <c r="IC127" s="1455"/>
      <c r="ID127" s="1455"/>
      <c r="IE127" s="1455"/>
      <c r="IF127" s="1455"/>
      <c r="IG127" s="1455"/>
      <c r="IH127" s="1455"/>
      <c r="II127" s="1455"/>
      <c r="IJ127" s="1455"/>
      <c r="IK127" s="1455"/>
      <c r="IL127" s="1455"/>
      <c r="IM127" s="1455"/>
      <c r="IN127" s="1455"/>
      <c r="IO127" s="1455"/>
      <c r="IP127" s="1455"/>
      <c r="IQ127" s="1455"/>
      <c r="IR127" s="1455"/>
      <c r="IS127" s="1455"/>
      <c r="IT127" s="1455"/>
      <c r="IU127" s="1455"/>
      <c r="IV127" s="1455"/>
      <c r="IW127" s="1455"/>
      <c r="IX127" s="1455"/>
      <c r="IY127" s="1455"/>
      <c r="IZ127" s="1455"/>
      <c r="JA127" s="1455"/>
      <c r="JB127" s="1455"/>
      <c r="JC127" s="1455"/>
      <c r="JD127" s="1455"/>
      <c r="JE127" s="1455"/>
      <c r="JF127" s="1455"/>
      <c r="JG127" s="1455"/>
      <c r="JH127" s="1455"/>
      <c r="JI127" s="1455"/>
      <c r="JJ127" s="1455"/>
      <c r="JK127" s="1455"/>
      <c r="JL127" s="1455"/>
      <c r="JM127" s="1455"/>
      <c r="JN127" s="1455"/>
      <c r="JO127" s="1455"/>
      <c r="JP127" s="1455"/>
      <c r="JQ127" s="1455"/>
      <c r="JR127" s="1455"/>
      <c r="JS127" s="1455"/>
      <c r="JT127" s="1455"/>
      <c r="JU127" s="1455"/>
      <c r="JV127" s="1455"/>
      <c r="JW127" s="1455"/>
      <c r="JX127" s="1455"/>
      <c r="JY127" s="1455"/>
      <c r="JZ127" s="1455"/>
      <c r="KA127" s="1455"/>
      <c r="KB127" s="1455"/>
      <c r="KC127" s="1455"/>
      <c r="KD127" s="1455"/>
      <c r="KE127" s="1455"/>
      <c r="KF127" s="1455"/>
      <c r="KG127" s="1455"/>
      <c r="KH127" s="1455"/>
      <c r="KI127" s="1455"/>
      <c r="KJ127" s="1455"/>
      <c r="KK127" s="1455"/>
      <c r="KL127" s="1455"/>
      <c r="KM127" s="1455"/>
      <c r="KN127" s="1455"/>
      <c r="KO127" s="1455"/>
      <c r="KP127" s="1455"/>
      <c r="KQ127" s="1455"/>
      <c r="KR127" s="1455"/>
      <c r="KS127" s="1455"/>
      <c r="KT127" s="1455"/>
      <c r="KU127" s="1455"/>
      <c r="KV127" s="1455"/>
      <c r="KW127" s="1455"/>
      <c r="KX127" s="1455"/>
      <c r="KY127" s="1455"/>
      <c r="KZ127" s="1455"/>
      <c r="LA127" s="1455"/>
      <c r="LB127" s="1455"/>
      <c r="LC127" s="1455"/>
      <c r="LD127" s="1455"/>
      <c r="LE127" s="1455"/>
      <c r="LF127" s="1455"/>
      <c r="LG127" s="1455"/>
      <c r="LH127" s="1467"/>
      <c r="LI127" s="1467"/>
      <c r="LJ127" s="1467"/>
      <c r="LK127" s="1467"/>
      <c r="LL127" s="1467"/>
      <c r="LM127" s="1467"/>
      <c r="LN127" s="1467"/>
      <c r="LO127" s="1645"/>
    </row>
    <row r="128" s="1482" customFormat="1" ht="47" customHeight="1" spans="1:327">
      <c r="A128" s="1513">
        <v>45897</v>
      </c>
      <c r="B128" s="1226" t="s">
        <v>1541</v>
      </c>
      <c r="C128" s="1227" t="s">
        <v>1542</v>
      </c>
      <c r="D128" s="1228">
        <v>4500180735</v>
      </c>
      <c r="E128" s="1229" t="s">
        <v>3251</v>
      </c>
      <c r="F128" s="1228" t="s">
        <v>5184</v>
      </c>
      <c r="G128" s="1230" t="s">
        <v>4747</v>
      </c>
      <c r="H128" s="1230" t="s">
        <v>4747</v>
      </c>
      <c r="I128" s="1542" t="s">
        <v>4808</v>
      </c>
      <c r="J128" s="1543">
        <v>1440</v>
      </c>
      <c r="K128" s="1544">
        <v>0</v>
      </c>
      <c r="L128" s="1544">
        <v>96</v>
      </c>
      <c r="M128" s="1545">
        <f t="shared" ref="M128:M160" si="64">J128/L128</f>
        <v>15</v>
      </c>
      <c r="N128" s="1274">
        <v>46006</v>
      </c>
      <c r="O128" s="1274">
        <v>46006</v>
      </c>
      <c r="P128" s="1546"/>
      <c r="Q128" s="1570" t="s">
        <v>78</v>
      </c>
      <c r="R128" s="1577">
        <v>1440</v>
      </c>
      <c r="S128" s="1577">
        <f t="shared" ref="S128:S163" si="65">R128-J128</f>
        <v>0</v>
      </c>
      <c r="T128" s="1575"/>
      <c r="U128" s="1571" t="s">
        <v>829</v>
      </c>
      <c r="V128" s="1572" t="s">
        <v>5185</v>
      </c>
      <c r="W128" s="1572" t="s">
        <v>111</v>
      </c>
      <c r="X128" s="1573">
        <v>45951</v>
      </c>
      <c r="Y128" s="1595" t="s">
        <v>88</v>
      </c>
      <c r="Z128" s="1573">
        <v>45986</v>
      </c>
      <c r="AA128" s="1596"/>
      <c r="AB128" s="1595"/>
      <c r="AC128" s="1597" t="s">
        <v>5186</v>
      </c>
      <c r="AD128" s="1358" t="s">
        <v>262</v>
      </c>
      <c r="AE128" s="1598">
        <v>1.37</v>
      </c>
      <c r="AF128" s="1599">
        <f t="shared" si="60"/>
        <v>1972.8</v>
      </c>
      <c r="AG128" s="1612"/>
      <c r="AH128" s="1613" t="s">
        <v>81</v>
      </c>
      <c r="AI128" s="1613">
        <v>5</v>
      </c>
      <c r="AJ128" s="1543">
        <f t="shared" si="58"/>
        <v>1440</v>
      </c>
      <c r="AK128" s="1614"/>
      <c r="AL128" s="1615">
        <f t="shared" si="61"/>
        <v>60</v>
      </c>
      <c r="AM128" s="1615"/>
      <c r="AN128" s="1615"/>
      <c r="AO128" s="1615"/>
      <c r="AP128" s="1615" t="s">
        <v>63</v>
      </c>
      <c r="AQ128" s="1623">
        <f>J128</f>
        <v>1440</v>
      </c>
      <c r="AR128" s="1615"/>
      <c r="AS128" s="1624">
        <f t="shared" si="52"/>
        <v>288</v>
      </c>
      <c r="AT128" s="1625">
        <f t="shared" si="53"/>
        <v>288</v>
      </c>
      <c r="AU128" s="1625">
        <f t="shared" si="54"/>
        <v>288</v>
      </c>
      <c r="AV128" s="1625">
        <f t="shared" si="55"/>
        <v>288</v>
      </c>
      <c r="AW128" s="1640">
        <f t="shared" si="56"/>
        <v>288</v>
      </c>
      <c r="AX128" s="1641">
        <f t="shared" si="62"/>
        <v>276</v>
      </c>
      <c r="AY128" s="1430">
        <f t="shared" si="63"/>
        <v>12</v>
      </c>
      <c r="AZ128" s="1453"/>
      <c r="BA128" s="1454"/>
      <c r="BB128" s="1455"/>
      <c r="BC128" s="1455"/>
      <c r="BD128" s="1455"/>
      <c r="BE128" s="1455"/>
      <c r="BF128" s="1455"/>
      <c r="BG128" s="1455"/>
      <c r="BH128" s="1455"/>
      <c r="BI128" s="1455"/>
      <c r="BJ128" s="1455"/>
      <c r="BK128" s="1455"/>
      <c r="BL128" s="1455"/>
      <c r="BM128" s="1455"/>
      <c r="BN128" s="1455"/>
      <c r="BO128" s="1455"/>
      <c r="BP128" s="1455"/>
      <c r="BQ128" s="1455"/>
      <c r="BR128" s="1455"/>
      <c r="BS128" s="1455"/>
      <c r="BT128" s="1455"/>
      <c r="BU128" s="1455"/>
      <c r="BV128" s="1455"/>
      <c r="BW128" s="1455"/>
      <c r="BX128" s="1455"/>
      <c r="BY128" s="1455"/>
      <c r="BZ128" s="1455"/>
      <c r="CA128" s="1455"/>
      <c r="CB128" s="1455"/>
      <c r="CC128" s="1455"/>
      <c r="CD128" s="1455"/>
      <c r="CE128" s="1455"/>
      <c r="CF128" s="1455"/>
      <c r="CG128" s="1455"/>
      <c r="CH128" s="1455"/>
      <c r="CI128" s="1455"/>
      <c r="CJ128" s="1455"/>
      <c r="CK128" s="1455"/>
      <c r="CL128" s="1455"/>
      <c r="CM128" s="1455"/>
      <c r="CN128" s="1455"/>
      <c r="CO128" s="1455"/>
      <c r="CP128" s="1455"/>
      <c r="CQ128" s="1455"/>
      <c r="CR128" s="1455"/>
      <c r="CS128" s="1455"/>
      <c r="CT128" s="1455"/>
      <c r="CU128" s="1455"/>
      <c r="CV128" s="1455"/>
      <c r="CW128" s="1455"/>
      <c r="CX128" s="1455"/>
      <c r="CY128" s="1455"/>
      <c r="CZ128" s="1455"/>
      <c r="DA128" s="1455"/>
      <c r="DB128" s="1455"/>
      <c r="DC128" s="1455"/>
      <c r="DD128" s="1455"/>
      <c r="DE128" s="1455"/>
      <c r="DF128" s="1455"/>
      <c r="DG128" s="1455"/>
      <c r="DH128" s="1455"/>
      <c r="DI128" s="1455"/>
      <c r="DJ128" s="1455"/>
      <c r="DK128" s="1455"/>
      <c r="DL128" s="1455"/>
      <c r="DM128" s="1455"/>
      <c r="DN128" s="1455"/>
      <c r="DO128" s="1455"/>
      <c r="DP128" s="1455"/>
      <c r="DQ128" s="1455"/>
      <c r="DR128" s="1455"/>
      <c r="DS128" s="1455"/>
      <c r="DT128" s="1455"/>
      <c r="DU128" s="1455"/>
      <c r="DV128" s="1455"/>
      <c r="DW128" s="1455"/>
      <c r="DX128" s="1455"/>
      <c r="DY128" s="1455"/>
      <c r="DZ128" s="1455"/>
      <c r="EA128" s="1455"/>
      <c r="EB128" s="1455"/>
      <c r="EC128" s="1455"/>
      <c r="ED128" s="1455"/>
      <c r="EE128" s="1455"/>
      <c r="EF128" s="1455"/>
      <c r="EG128" s="1455"/>
      <c r="EH128" s="1455"/>
      <c r="EI128" s="1455"/>
      <c r="EJ128" s="1455"/>
      <c r="EK128" s="1455"/>
      <c r="EL128" s="1455"/>
      <c r="EM128" s="1455"/>
      <c r="EN128" s="1455"/>
      <c r="EO128" s="1455"/>
      <c r="EP128" s="1455"/>
      <c r="EQ128" s="1455"/>
      <c r="ER128" s="1455"/>
      <c r="ES128" s="1455"/>
      <c r="ET128" s="1455"/>
      <c r="EU128" s="1455"/>
      <c r="EV128" s="1455"/>
      <c r="EW128" s="1455"/>
      <c r="EX128" s="1455"/>
      <c r="EY128" s="1455"/>
      <c r="EZ128" s="1455"/>
      <c r="FA128" s="1455"/>
      <c r="FB128" s="1455"/>
      <c r="FC128" s="1455"/>
      <c r="FD128" s="1455"/>
      <c r="FE128" s="1455"/>
      <c r="FF128" s="1455"/>
      <c r="FG128" s="1455"/>
      <c r="FH128" s="1455"/>
      <c r="FI128" s="1455"/>
      <c r="FJ128" s="1455"/>
      <c r="FK128" s="1455"/>
      <c r="FL128" s="1455"/>
      <c r="FM128" s="1455"/>
      <c r="FN128" s="1455"/>
      <c r="FO128" s="1455"/>
      <c r="FP128" s="1455"/>
      <c r="FQ128" s="1455"/>
      <c r="FR128" s="1455"/>
      <c r="FS128" s="1455"/>
      <c r="FT128" s="1455"/>
      <c r="FU128" s="1455"/>
      <c r="FV128" s="1455"/>
      <c r="FW128" s="1455"/>
      <c r="FX128" s="1455"/>
      <c r="FY128" s="1455"/>
      <c r="FZ128" s="1455"/>
      <c r="GA128" s="1455"/>
      <c r="GB128" s="1455"/>
      <c r="GC128" s="1455"/>
      <c r="GD128" s="1455"/>
      <c r="GE128" s="1455"/>
      <c r="GF128" s="1455"/>
      <c r="GG128" s="1455"/>
      <c r="GH128" s="1455"/>
      <c r="GI128" s="1455"/>
      <c r="GJ128" s="1455"/>
      <c r="GK128" s="1455"/>
      <c r="GL128" s="1455"/>
      <c r="GM128" s="1455"/>
      <c r="GN128" s="1455"/>
      <c r="GO128" s="1455"/>
      <c r="GP128" s="1455"/>
      <c r="GQ128" s="1455"/>
      <c r="GR128" s="1455"/>
      <c r="GS128" s="1455"/>
      <c r="GT128" s="1455"/>
      <c r="GU128" s="1455"/>
      <c r="GV128" s="1455"/>
      <c r="GW128" s="1455"/>
      <c r="GX128" s="1455"/>
      <c r="GY128" s="1455"/>
      <c r="GZ128" s="1455"/>
      <c r="HA128" s="1455"/>
      <c r="HB128" s="1455"/>
      <c r="HC128" s="1455"/>
      <c r="HD128" s="1455"/>
      <c r="HE128" s="1455"/>
      <c r="HF128" s="1455"/>
      <c r="HG128" s="1455"/>
      <c r="HH128" s="1455"/>
      <c r="HI128" s="1455"/>
      <c r="HJ128" s="1455"/>
      <c r="HK128" s="1455"/>
      <c r="HL128" s="1455"/>
      <c r="HM128" s="1455"/>
      <c r="HN128" s="1455"/>
      <c r="HO128" s="1455"/>
      <c r="HP128" s="1455"/>
      <c r="HQ128" s="1455"/>
      <c r="HR128" s="1455"/>
      <c r="HS128" s="1455"/>
      <c r="HT128" s="1455"/>
      <c r="HU128" s="1455"/>
      <c r="HV128" s="1455"/>
      <c r="HW128" s="1455"/>
      <c r="HX128" s="1455"/>
      <c r="HY128" s="1455"/>
      <c r="HZ128" s="1455"/>
      <c r="IA128" s="1455"/>
      <c r="IB128" s="1455"/>
      <c r="IC128" s="1455"/>
      <c r="ID128" s="1455"/>
      <c r="IE128" s="1455"/>
      <c r="IF128" s="1455"/>
      <c r="IG128" s="1455"/>
      <c r="IH128" s="1455"/>
      <c r="II128" s="1455"/>
      <c r="IJ128" s="1455"/>
      <c r="IK128" s="1455"/>
      <c r="IL128" s="1455"/>
      <c r="IM128" s="1455"/>
      <c r="IN128" s="1455"/>
      <c r="IO128" s="1455"/>
      <c r="IP128" s="1455"/>
      <c r="IQ128" s="1455"/>
      <c r="IR128" s="1455"/>
      <c r="IS128" s="1455"/>
      <c r="IT128" s="1455"/>
      <c r="IU128" s="1455"/>
      <c r="IV128" s="1455"/>
      <c r="IW128" s="1455"/>
      <c r="IX128" s="1455"/>
      <c r="IY128" s="1455"/>
      <c r="IZ128" s="1455"/>
      <c r="JA128" s="1455"/>
      <c r="JB128" s="1455"/>
      <c r="JC128" s="1455"/>
      <c r="JD128" s="1455"/>
      <c r="JE128" s="1455"/>
      <c r="JF128" s="1455"/>
      <c r="JG128" s="1455"/>
      <c r="JH128" s="1455"/>
      <c r="JI128" s="1455"/>
      <c r="JJ128" s="1455"/>
      <c r="JK128" s="1455"/>
      <c r="JL128" s="1455"/>
      <c r="JM128" s="1455"/>
      <c r="JN128" s="1455"/>
      <c r="JO128" s="1455"/>
      <c r="JP128" s="1455"/>
      <c r="JQ128" s="1455"/>
      <c r="JR128" s="1455"/>
      <c r="JS128" s="1455"/>
      <c r="JT128" s="1455"/>
      <c r="JU128" s="1455"/>
      <c r="JV128" s="1455"/>
      <c r="JW128" s="1455"/>
      <c r="JX128" s="1455"/>
      <c r="JY128" s="1455"/>
      <c r="JZ128" s="1455"/>
      <c r="KA128" s="1455"/>
      <c r="KB128" s="1455"/>
      <c r="KC128" s="1455"/>
      <c r="KD128" s="1455"/>
      <c r="KE128" s="1455"/>
      <c r="KF128" s="1455"/>
      <c r="KG128" s="1455"/>
      <c r="KH128" s="1455"/>
      <c r="KI128" s="1455"/>
      <c r="KJ128" s="1455"/>
      <c r="KK128" s="1455"/>
      <c r="KL128" s="1455"/>
      <c r="KM128" s="1455"/>
      <c r="KN128" s="1455"/>
      <c r="KO128" s="1455"/>
      <c r="KP128" s="1455"/>
      <c r="KQ128" s="1455"/>
      <c r="KR128" s="1455"/>
      <c r="KS128" s="1455"/>
      <c r="KT128" s="1455"/>
      <c r="KU128" s="1455"/>
      <c r="KV128" s="1455"/>
      <c r="KW128" s="1455"/>
      <c r="KX128" s="1455"/>
      <c r="KY128" s="1455"/>
      <c r="KZ128" s="1455"/>
      <c r="LA128" s="1455"/>
      <c r="LB128" s="1455"/>
      <c r="LC128" s="1455"/>
      <c r="LD128" s="1455"/>
      <c r="LE128" s="1455"/>
      <c r="LF128" s="1455"/>
      <c r="LG128" s="1455"/>
      <c r="LH128" s="1467"/>
      <c r="LI128" s="1467"/>
      <c r="LJ128" s="1467"/>
      <c r="LK128" s="1467"/>
      <c r="LL128" s="1467"/>
      <c r="LM128" s="1467"/>
      <c r="LN128" s="1467"/>
      <c r="LO128" s="1645"/>
    </row>
    <row r="129" s="1484" customFormat="1" ht="47" customHeight="1" spans="1:327">
      <c r="A129" s="1712">
        <v>45964</v>
      </c>
      <c r="B129" s="1713" t="s">
        <v>151</v>
      </c>
      <c r="C129" s="1714" t="s">
        <v>152</v>
      </c>
      <c r="D129" s="1715">
        <v>4500184194</v>
      </c>
      <c r="E129" s="1716" t="s">
        <v>5187</v>
      </c>
      <c r="F129" s="1715" t="s">
        <v>5188</v>
      </c>
      <c r="G129" s="1717" t="s">
        <v>4795</v>
      </c>
      <c r="H129" s="1717" t="s">
        <v>4795</v>
      </c>
      <c r="I129" s="1735" t="s">
        <v>4796</v>
      </c>
      <c r="J129" s="1736">
        <v>1350</v>
      </c>
      <c r="K129" s="1737">
        <v>0</v>
      </c>
      <c r="L129" s="1737">
        <v>54</v>
      </c>
      <c r="M129" s="1738">
        <f t="shared" si="64"/>
        <v>25</v>
      </c>
      <c r="N129" s="1739">
        <v>45999</v>
      </c>
      <c r="O129" s="1739">
        <v>45997</v>
      </c>
      <c r="P129" s="1740"/>
      <c r="Q129" s="1753" t="s">
        <v>78</v>
      </c>
      <c r="R129" s="1754">
        <v>1350</v>
      </c>
      <c r="S129" s="1754">
        <f t="shared" si="65"/>
        <v>0</v>
      </c>
      <c r="T129" s="1755"/>
      <c r="U129" s="1756" t="s">
        <v>829</v>
      </c>
      <c r="V129" s="1757" t="s">
        <v>5189</v>
      </c>
      <c r="W129" s="1757" t="s">
        <v>111</v>
      </c>
      <c r="X129" s="1758">
        <v>45964</v>
      </c>
      <c r="Y129" s="1770" t="s">
        <v>88</v>
      </c>
      <c r="Z129" s="1758">
        <v>45967</v>
      </c>
      <c r="AA129" s="1771"/>
      <c r="AB129" s="1770"/>
      <c r="AC129" s="1772" t="s">
        <v>5190</v>
      </c>
      <c r="AD129" s="1773" t="s">
        <v>855</v>
      </c>
      <c r="AE129" s="1774">
        <v>84.8204</v>
      </c>
      <c r="AF129" s="1775">
        <f>AE129*M129</f>
        <v>2120.51</v>
      </c>
      <c r="AG129" s="1791"/>
      <c r="AH129" s="1792" t="s">
        <v>81</v>
      </c>
      <c r="AI129" s="1792">
        <v>5</v>
      </c>
      <c r="AJ129" s="1736">
        <f t="shared" si="58"/>
        <v>1350</v>
      </c>
      <c r="AK129" s="1793"/>
      <c r="AL129" s="1794"/>
      <c r="AM129" s="1794"/>
      <c r="AN129" s="1794">
        <v>25</v>
      </c>
      <c r="AO129" s="1794"/>
      <c r="AP129" s="1794" t="s">
        <v>63</v>
      </c>
      <c r="AQ129" s="1801">
        <v>1350</v>
      </c>
      <c r="AR129" s="1794"/>
      <c r="AS129" s="1802">
        <f t="shared" si="52"/>
        <v>270</v>
      </c>
      <c r="AT129" s="1803">
        <f t="shared" si="53"/>
        <v>270</v>
      </c>
      <c r="AU129" s="1803">
        <f t="shared" si="54"/>
        <v>270</v>
      </c>
      <c r="AV129" s="1803">
        <f t="shared" si="55"/>
        <v>270</v>
      </c>
      <c r="AW129" s="1810">
        <f t="shared" si="56"/>
        <v>270</v>
      </c>
      <c r="AX129" s="1811">
        <f t="shared" si="62"/>
        <v>258.75</v>
      </c>
      <c r="AY129" s="1808">
        <f t="shared" si="63"/>
        <v>11.25</v>
      </c>
      <c r="AZ129" s="1812"/>
      <c r="BA129" s="1813"/>
      <c r="BB129" s="1814"/>
      <c r="BC129" s="1814"/>
      <c r="BD129" s="1814"/>
      <c r="BE129" s="1814"/>
      <c r="BF129" s="1814"/>
      <c r="BG129" s="1814"/>
      <c r="BH129" s="1814"/>
      <c r="BI129" s="1814"/>
      <c r="BJ129" s="1814"/>
      <c r="BK129" s="1814"/>
      <c r="BL129" s="1814"/>
      <c r="BM129" s="1814"/>
      <c r="BN129" s="1814"/>
      <c r="BO129" s="1814"/>
      <c r="BP129" s="1814"/>
      <c r="BQ129" s="1814"/>
      <c r="BR129" s="1814"/>
      <c r="BS129" s="1814"/>
      <c r="BT129" s="1814"/>
      <c r="BU129" s="1814"/>
      <c r="BV129" s="1814"/>
      <c r="BW129" s="1814"/>
      <c r="BX129" s="1814"/>
      <c r="BY129" s="1814"/>
      <c r="BZ129" s="1814"/>
      <c r="CA129" s="1814"/>
      <c r="CB129" s="1814"/>
      <c r="CC129" s="1814"/>
      <c r="CD129" s="1814"/>
      <c r="CE129" s="1814"/>
      <c r="CF129" s="1814"/>
      <c r="CG129" s="1814"/>
      <c r="CH129" s="1814"/>
      <c r="CI129" s="1814"/>
      <c r="CJ129" s="1814"/>
      <c r="CK129" s="1814"/>
      <c r="CL129" s="1814"/>
      <c r="CM129" s="1814"/>
      <c r="CN129" s="1814"/>
      <c r="CO129" s="1814"/>
      <c r="CP129" s="1814"/>
      <c r="CQ129" s="1814"/>
      <c r="CR129" s="1814"/>
      <c r="CS129" s="1814"/>
      <c r="CT129" s="1814"/>
      <c r="CU129" s="1814"/>
      <c r="CV129" s="1814"/>
      <c r="CW129" s="1814"/>
      <c r="CX129" s="1814"/>
      <c r="CY129" s="1814"/>
      <c r="CZ129" s="1814"/>
      <c r="DA129" s="1814"/>
      <c r="DB129" s="1814"/>
      <c r="DC129" s="1814"/>
      <c r="DD129" s="1814"/>
      <c r="DE129" s="1814"/>
      <c r="DF129" s="1814"/>
      <c r="DG129" s="1814"/>
      <c r="DH129" s="1814"/>
      <c r="DI129" s="1814"/>
      <c r="DJ129" s="1814"/>
      <c r="DK129" s="1814"/>
      <c r="DL129" s="1814"/>
      <c r="DM129" s="1814"/>
      <c r="DN129" s="1814"/>
      <c r="DO129" s="1814"/>
      <c r="DP129" s="1814"/>
      <c r="DQ129" s="1814"/>
      <c r="DR129" s="1814"/>
      <c r="DS129" s="1814"/>
      <c r="DT129" s="1814"/>
      <c r="DU129" s="1814"/>
      <c r="DV129" s="1814"/>
      <c r="DW129" s="1814"/>
      <c r="DX129" s="1814"/>
      <c r="DY129" s="1814"/>
      <c r="DZ129" s="1814"/>
      <c r="EA129" s="1814"/>
      <c r="EB129" s="1814"/>
      <c r="EC129" s="1814"/>
      <c r="ED129" s="1814"/>
      <c r="EE129" s="1814"/>
      <c r="EF129" s="1814"/>
      <c r="EG129" s="1814"/>
      <c r="EH129" s="1814"/>
      <c r="EI129" s="1814"/>
      <c r="EJ129" s="1814"/>
      <c r="EK129" s="1814"/>
      <c r="EL129" s="1814"/>
      <c r="EM129" s="1814"/>
      <c r="EN129" s="1814"/>
      <c r="EO129" s="1814"/>
      <c r="EP129" s="1814"/>
      <c r="EQ129" s="1814"/>
      <c r="ER129" s="1814"/>
      <c r="ES129" s="1814"/>
      <c r="ET129" s="1814"/>
      <c r="EU129" s="1814"/>
      <c r="EV129" s="1814"/>
      <c r="EW129" s="1814"/>
      <c r="EX129" s="1814"/>
      <c r="EY129" s="1814"/>
      <c r="EZ129" s="1814"/>
      <c r="FA129" s="1814"/>
      <c r="FB129" s="1814"/>
      <c r="FC129" s="1814"/>
      <c r="FD129" s="1814"/>
      <c r="FE129" s="1814"/>
      <c r="FF129" s="1814"/>
      <c r="FG129" s="1814"/>
      <c r="FH129" s="1814"/>
      <c r="FI129" s="1814"/>
      <c r="FJ129" s="1814"/>
      <c r="FK129" s="1814"/>
      <c r="FL129" s="1814"/>
      <c r="FM129" s="1814"/>
      <c r="FN129" s="1814"/>
      <c r="FO129" s="1814"/>
      <c r="FP129" s="1814"/>
      <c r="FQ129" s="1814"/>
      <c r="FR129" s="1814"/>
      <c r="FS129" s="1814"/>
      <c r="FT129" s="1814"/>
      <c r="FU129" s="1814"/>
      <c r="FV129" s="1814"/>
      <c r="FW129" s="1814"/>
      <c r="FX129" s="1814"/>
      <c r="FY129" s="1814"/>
      <c r="FZ129" s="1814"/>
      <c r="GA129" s="1814"/>
      <c r="GB129" s="1814"/>
      <c r="GC129" s="1814"/>
      <c r="GD129" s="1814"/>
      <c r="GE129" s="1814"/>
      <c r="GF129" s="1814"/>
      <c r="GG129" s="1814"/>
      <c r="GH129" s="1814"/>
      <c r="GI129" s="1814"/>
      <c r="GJ129" s="1814"/>
      <c r="GK129" s="1814"/>
      <c r="GL129" s="1814"/>
      <c r="GM129" s="1814"/>
      <c r="GN129" s="1814"/>
      <c r="GO129" s="1814"/>
      <c r="GP129" s="1814"/>
      <c r="GQ129" s="1814"/>
      <c r="GR129" s="1814"/>
      <c r="GS129" s="1814"/>
      <c r="GT129" s="1814"/>
      <c r="GU129" s="1814"/>
      <c r="GV129" s="1814"/>
      <c r="GW129" s="1814"/>
      <c r="GX129" s="1814"/>
      <c r="GY129" s="1814"/>
      <c r="GZ129" s="1814"/>
      <c r="HA129" s="1814"/>
      <c r="HB129" s="1814"/>
      <c r="HC129" s="1814"/>
      <c r="HD129" s="1814"/>
      <c r="HE129" s="1814"/>
      <c r="HF129" s="1814"/>
      <c r="HG129" s="1814"/>
      <c r="HH129" s="1814"/>
      <c r="HI129" s="1814"/>
      <c r="HJ129" s="1814"/>
      <c r="HK129" s="1814"/>
      <c r="HL129" s="1814"/>
      <c r="HM129" s="1814"/>
      <c r="HN129" s="1814"/>
      <c r="HO129" s="1814"/>
      <c r="HP129" s="1814"/>
      <c r="HQ129" s="1814"/>
      <c r="HR129" s="1814"/>
      <c r="HS129" s="1814"/>
      <c r="HT129" s="1814"/>
      <c r="HU129" s="1814"/>
      <c r="HV129" s="1814"/>
      <c r="HW129" s="1814"/>
      <c r="HX129" s="1814"/>
      <c r="HY129" s="1814"/>
      <c r="HZ129" s="1814"/>
      <c r="IA129" s="1814"/>
      <c r="IB129" s="1814"/>
      <c r="IC129" s="1814"/>
      <c r="ID129" s="1814"/>
      <c r="IE129" s="1814"/>
      <c r="IF129" s="1814"/>
      <c r="IG129" s="1814"/>
      <c r="IH129" s="1814"/>
      <c r="II129" s="1814"/>
      <c r="IJ129" s="1814"/>
      <c r="IK129" s="1814"/>
      <c r="IL129" s="1814"/>
      <c r="IM129" s="1814"/>
      <c r="IN129" s="1814"/>
      <c r="IO129" s="1814"/>
      <c r="IP129" s="1814"/>
      <c r="IQ129" s="1814"/>
      <c r="IR129" s="1814"/>
      <c r="IS129" s="1814"/>
      <c r="IT129" s="1814"/>
      <c r="IU129" s="1814"/>
      <c r="IV129" s="1814"/>
      <c r="IW129" s="1814"/>
      <c r="IX129" s="1814"/>
      <c r="IY129" s="1814"/>
      <c r="IZ129" s="1814"/>
      <c r="JA129" s="1814"/>
      <c r="JB129" s="1814"/>
      <c r="JC129" s="1814"/>
      <c r="JD129" s="1814"/>
      <c r="JE129" s="1814"/>
      <c r="JF129" s="1814"/>
      <c r="JG129" s="1814"/>
      <c r="JH129" s="1814"/>
      <c r="JI129" s="1814"/>
      <c r="JJ129" s="1814"/>
      <c r="JK129" s="1814"/>
      <c r="JL129" s="1814"/>
      <c r="JM129" s="1814"/>
      <c r="JN129" s="1814"/>
      <c r="JO129" s="1814"/>
      <c r="JP129" s="1814"/>
      <c r="JQ129" s="1814"/>
      <c r="JR129" s="1814"/>
      <c r="JS129" s="1814"/>
      <c r="JT129" s="1814"/>
      <c r="JU129" s="1814"/>
      <c r="JV129" s="1814"/>
      <c r="JW129" s="1814"/>
      <c r="JX129" s="1814"/>
      <c r="JY129" s="1814"/>
      <c r="JZ129" s="1814"/>
      <c r="KA129" s="1814"/>
      <c r="KB129" s="1814"/>
      <c r="KC129" s="1814"/>
      <c r="KD129" s="1814"/>
      <c r="KE129" s="1814"/>
      <c r="KF129" s="1814"/>
      <c r="KG129" s="1814"/>
      <c r="KH129" s="1814"/>
      <c r="KI129" s="1814"/>
      <c r="KJ129" s="1814"/>
      <c r="KK129" s="1814"/>
      <c r="KL129" s="1814"/>
      <c r="KM129" s="1814"/>
      <c r="KN129" s="1814"/>
      <c r="KO129" s="1814"/>
      <c r="KP129" s="1814"/>
      <c r="KQ129" s="1814"/>
      <c r="KR129" s="1814"/>
      <c r="KS129" s="1814"/>
      <c r="KT129" s="1814"/>
      <c r="KU129" s="1814"/>
      <c r="KV129" s="1814"/>
      <c r="KW129" s="1814"/>
      <c r="KX129" s="1814"/>
      <c r="KY129" s="1814"/>
      <c r="KZ129" s="1814"/>
      <c r="LA129" s="1814"/>
      <c r="LB129" s="1814"/>
      <c r="LC129" s="1814"/>
      <c r="LD129" s="1814"/>
      <c r="LE129" s="1814"/>
      <c r="LF129" s="1814"/>
      <c r="LG129" s="1814"/>
      <c r="LH129" s="1825"/>
      <c r="LI129" s="1825"/>
      <c r="LJ129" s="1825"/>
      <c r="LK129" s="1825"/>
      <c r="LL129" s="1825"/>
      <c r="LM129" s="1825"/>
      <c r="LN129" s="1825"/>
      <c r="LO129" s="1826"/>
    </row>
    <row r="130" s="1484" customFormat="1" ht="47" customHeight="1" spans="1:327">
      <c r="A130" s="1712">
        <v>45964</v>
      </c>
      <c r="B130" s="1713" t="s">
        <v>151</v>
      </c>
      <c r="C130" s="1714" t="s">
        <v>152</v>
      </c>
      <c r="D130" s="1715">
        <v>4500184194</v>
      </c>
      <c r="E130" s="1716" t="s">
        <v>5187</v>
      </c>
      <c r="F130" s="1715" t="s">
        <v>5191</v>
      </c>
      <c r="G130" s="1717" t="s">
        <v>5192</v>
      </c>
      <c r="H130" s="1717" t="s">
        <v>5193</v>
      </c>
      <c r="I130" s="1735" t="s">
        <v>5194</v>
      </c>
      <c r="J130" s="1736">
        <v>25920</v>
      </c>
      <c r="K130" s="1737">
        <v>0</v>
      </c>
      <c r="L130" s="1737">
        <v>72</v>
      </c>
      <c r="M130" s="1738">
        <f t="shared" si="64"/>
        <v>360</v>
      </c>
      <c r="N130" s="1739">
        <v>45999</v>
      </c>
      <c r="O130" s="1739">
        <v>45997</v>
      </c>
      <c r="P130" s="1740"/>
      <c r="Q130" s="1753" t="s">
        <v>78</v>
      </c>
      <c r="R130" s="1754">
        <v>25920</v>
      </c>
      <c r="S130" s="1754">
        <f t="shared" si="65"/>
        <v>0</v>
      </c>
      <c r="T130" s="1755"/>
      <c r="U130" s="1756" t="s">
        <v>829</v>
      </c>
      <c r="V130" s="1757" t="s">
        <v>5189</v>
      </c>
      <c r="W130" s="1757" t="s">
        <v>111</v>
      </c>
      <c r="X130" s="1758">
        <v>45964</v>
      </c>
      <c r="Y130" s="1770" t="s">
        <v>88</v>
      </c>
      <c r="Z130" s="1758">
        <v>45967</v>
      </c>
      <c r="AA130" s="1771" t="s">
        <v>5195</v>
      </c>
      <c r="AB130" s="1770"/>
      <c r="AC130" s="1772" t="s">
        <v>5196</v>
      </c>
      <c r="AD130" s="1773" t="s">
        <v>855</v>
      </c>
      <c r="AE130" s="1774">
        <v>1.242</v>
      </c>
      <c r="AF130" s="1775">
        <f>AE130*J130</f>
        <v>32192.64</v>
      </c>
      <c r="AG130" s="1791"/>
      <c r="AH130" s="1792" t="s">
        <v>81</v>
      </c>
      <c r="AI130" s="1792">
        <v>5</v>
      </c>
      <c r="AJ130" s="1736"/>
      <c r="AK130" s="1736">
        <f>J130</f>
        <v>25920</v>
      </c>
      <c r="AL130" s="1794">
        <f>J130/24</f>
        <v>1080</v>
      </c>
      <c r="AM130" s="1794"/>
      <c r="AN130" s="1794"/>
      <c r="AO130" s="1794"/>
      <c r="AP130" s="1794" t="s">
        <v>63</v>
      </c>
      <c r="AQ130" s="1801">
        <v>25920</v>
      </c>
      <c r="AR130" s="1794"/>
      <c r="AS130" s="1802">
        <f t="shared" si="52"/>
        <v>5184</v>
      </c>
      <c r="AT130" s="1803">
        <f t="shared" si="53"/>
        <v>5184</v>
      </c>
      <c r="AU130" s="1803">
        <f t="shared" si="54"/>
        <v>5184</v>
      </c>
      <c r="AV130" s="1803">
        <f t="shared" si="55"/>
        <v>5184</v>
      </c>
      <c r="AW130" s="1810">
        <f t="shared" si="56"/>
        <v>5184</v>
      </c>
      <c r="AX130" s="1811"/>
      <c r="AY130" s="1808"/>
      <c r="AZ130" s="1812"/>
      <c r="BA130" s="1813"/>
      <c r="BB130" s="1814"/>
      <c r="BC130" s="1814"/>
      <c r="BD130" s="1814"/>
      <c r="BE130" s="1814"/>
      <c r="BF130" s="1814"/>
      <c r="BG130" s="1814"/>
      <c r="BH130" s="1814"/>
      <c r="BI130" s="1814"/>
      <c r="BJ130" s="1814"/>
      <c r="BK130" s="1814"/>
      <c r="BL130" s="1814"/>
      <c r="BM130" s="1814"/>
      <c r="BN130" s="1814"/>
      <c r="BO130" s="1814"/>
      <c r="BP130" s="1814"/>
      <c r="BQ130" s="1814"/>
      <c r="BR130" s="1814"/>
      <c r="BS130" s="1814"/>
      <c r="BT130" s="1814"/>
      <c r="BU130" s="1814"/>
      <c r="BV130" s="1814"/>
      <c r="BW130" s="1814"/>
      <c r="BX130" s="1814"/>
      <c r="BY130" s="1814"/>
      <c r="BZ130" s="1814"/>
      <c r="CA130" s="1814"/>
      <c r="CB130" s="1814"/>
      <c r="CC130" s="1814"/>
      <c r="CD130" s="1814"/>
      <c r="CE130" s="1814"/>
      <c r="CF130" s="1814"/>
      <c r="CG130" s="1814"/>
      <c r="CH130" s="1814"/>
      <c r="CI130" s="1814"/>
      <c r="CJ130" s="1814"/>
      <c r="CK130" s="1814"/>
      <c r="CL130" s="1814"/>
      <c r="CM130" s="1814"/>
      <c r="CN130" s="1814"/>
      <c r="CO130" s="1814"/>
      <c r="CP130" s="1814"/>
      <c r="CQ130" s="1814"/>
      <c r="CR130" s="1814"/>
      <c r="CS130" s="1814"/>
      <c r="CT130" s="1814"/>
      <c r="CU130" s="1814"/>
      <c r="CV130" s="1814"/>
      <c r="CW130" s="1814"/>
      <c r="CX130" s="1814"/>
      <c r="CY130" s="1814"/>
      <c r="CZ130" s="1814"/>
      <c r="DA130" s="1814"/>
      <c r="DB130" s="1814"/>
      <c r="DC130" s="1814"/>
      <c r="DD130" s="1814"/>
      <c r="DE130" s="1814"/>
      <c r="DF130" s="1814"/>
      <c r="DG130" s="1814"/>
      <c r="DH130" s="1814"/>
      <c r="DI130" s="1814"/>
      <c r="DJ130" s="1814"/>
      <c r="DK130" s="1814"/>
      <c r="DL130" s="1814"/>
      <c r="DM130" s="1814"/>
      <c r="DN130" s="1814"/>
      <c r="DO130" s="1814"/>
      <c r="DP130" s="1814"/>
      <c r="DQ130" s="1814"/>
      <c r="DR130" s="1814"/>
      <c r="DS130" s="1814"/>
      <c r="DT130" s="1814"/>
      <c r="DU130" s="1814"/>
      <c r="DV130" s="1814"/>
      <c r="DW130" s="1814"/>
      <c r="DX130" s="1814"/>
      <c r="DY130" s="1814"/>
      <c r="DZ130" s="1814"/>
      <c r="EA130" s="1814"/>
      <c r="EB130" s="1814"/>
      <c r="EC130" s="1814"/>
      <c r="ED130" s="1814"/>
      <c r="EE130" s="1814"/>
      <c r="EF130" s="1814"/>
      <c r="EG130" s="1814"/>
      <c r="EH130" s="1814"/>
      <c r="EI130" s="1814"/>
      <c r="EJ130" s="1814"/>
      <c r="EK130" s="1814"/>
      <c r="EL130" s="1814"/>
      <c r="EM130" s="1814"/>
      <c r="EN130" s="1814"/>
      <c r="EO130" s="1814"/>
      <c r="EP130" s="1814"/>
      <c r="EQ130" s="1814"/>
      <c r="ER130" s="1814"/>
      <c r="ES130" s="1814"/>
      <c r="ET130" s="1814"/>
      <c r="EU130" s="1814"/>
      <c r="EV130" s="1814"/>
      <c r="EW130" s="1814"/>
      <c r="EX130" s="1814"/>
      <c r="EY130" s="1814"/>
      <c r="EZ130" s="1814"/>
      <c r="FA130" s="1814"/>
      <c r="FB130" s="1814"/>
      <c r="FC130" s="1814"/>
      <c r="FD130" s="1814"/>
      <c r="FE130" s="1814"/>
      <c r="FF130" s="1814"/>
      <c r="FG130" s="1814"/>
      <c r="FH130" s="1814"/>
      <c r="FI130" s="1814"/>
      <c r="FJ130" s="1814"/>
      <c r="FK130" s="1814"/>
      <c r="FL130" s="1814"/>
      <c r="FM130" s="1814"/>
      <c r="FN130" s="1814"/>
      <c r="FO130" s="1814"/>
      <c r="FP130" s="1814"/>
      <c r="FQ130" s="1814"/>
      <c r="FR130" s="1814"/>
      <c r="FS130" s="1814"/>
      <c r="FT130" s="1814"/>
      <c r="FU130" s="1814"/>
      <c r="FV130" s="1814"/>
      <c r="FW130" s="1814"/>
      <c r="FX130" s="1814"/>
      <c r="FY130" s="1814"/>
      <c r="FZ130" s="1814"/>
      <c r="GA130" s="1814"/>
      <c r="GB130" s="1814"/>
      <c r="GC130" s="1814"/>
      <c r="GD130" s="1814"/>
      <c r="GE130" s="1814"/>
      <c r="GF130" s="1814"/>
      <c r="GG130" s="1814"/>
      <c r="GH130" s="1814"/>
      <c r="GI130" s="1814"/>
      <c r="GJ130" s="1814"/>
      <c r="GK130" s="1814"/>
      <c r="GL130" s="1814"/>
      <c r="GM130" s="1814"/>
      <c r="GN130" s="1814"/>
      <c r="GO130" s="1814"/>
      <c r="GP130" s="1814"/>
      <c r="GQ130" s="1814"/>
      <c r="GR130" s="1814"/>
      <c r="GS130" s="1814"/>
      <c r="GT130" s="1814"/>
      <c r="GU130" s="1814"/>
      <c r="GV130" s="1814"/>
      <c r="GW130" s="1814"/>
      <c r="GX130" s="1814"/>
      <c r="GY130" s="1814"/>
      <c r="GZ130" s="1814"/>
      <c r="HA130" s="1814"/>
      <c r="HB130" s="1814"/>
      <c r="HC130" s="1814"/>
      <c r="HD130" s="1814"/>
      <c r="HE130" s="1814"/>
      <c r="HF130" s="1814"/>
      <c r="HG130" s="1814"/>
      <c r="HH130" s="1814"/>
      <c r="HI130" s="1814"/>
      <c r="HJ130" s="1814"/>
      <c r="HK130" s="1814"/>
      <c r="HL130" s="1814"/>
      <c r="HM130" s="1814"/>
      <c r="HN130" s="1814"/>
      <c r="HO130" s="1814"/>
      <c r="HP130" s="1814"/>
      <c r="HQ130" s="1814"/>
      <c r="HR130" s="1814"/>
      <c r="HS130" s="1814"/>
      <c r="HT130" s="1814"/>
      <c r="HU130" s="1814"/>
      <c r="HV130" s="1814"/>
      <c r="HW130" s="1814"/>
      <c r="HX130" s="1814"/>
      <c r="HY130" s="1814"/>
      <c r="HZ130" s="1814"/>
      <c r="IA130" s="1814"/>
      <c r="IB130" s="1814"/>
      <c r="IC130" s="1814"/>
      <c r="ID130" s="1814"/>
      <c r="IE130" s="1814"/>
      <c r="IF130" s="1814"/>
      <c r="IG130" s="1814"/>
      <c r="IH130" s="1814"/>
      <c r="II130" s="1814"/>
      <c r="IJ130" s="1814"/>
      <c r="IK130" s="1814"/>
      <c r="IL130" s="1814"/>
      <c r="IM130" s="1814"/>
      <c r="IN130" s="1814"/>
      <c r="IO130" s="1814"/>
      <c r="IP130" s="1814"/>
      <c r="IQ130" s="1814"/>
      <c r="IR130" s="1814"/>
      <c r="IS130" s="1814"/>
      <c r="IT130" s="1814"/>
      <c r="IU130" s="1814"/>
      <c r="IV130" s="1814"/>
      <c r="IW130" s="1814"/>
      <c r="IX130" s="1814"/>
      <c r="IY130" s="1814"/>
      <c r="IZ130" s="1814"/>
      <c r="JA130" s="1814"/>
      <c r="JB130" s="1814"/>
      <c r="JC130" s="1814"/>
      <c r="JD130" s="1814"/>
      <c r="JE130" s="1814"/>
      <c r="JF130" s="1814"/>
      <c r="JG130" s="1814"/>
      <c r="JH130" s="1814"/>
      <c r="JI130" s="1814"/>
      <c r="JJ130" s="1814"/>
      <c r="JK130" s="1814"/>
      <c r="JL130" s="1814"/>
      <c r="JM130" s="1814"/>
      <c r="JN130" s="1814"/>
      <c r="JO130" s="1814"/>
      <c r="JP130" s="1814"/>
      <c r="JQ130" s="1814"/>
      <c r="JR130" s="1814"/>
      <c r="JS130" s="1814"/>
      <c r="JT130" s="1814"/>
      <c r="JU130" s="1814"/>
      <c r="JV130" s="1814"/>
      <c r="JW130" s="1814"/>
      <c r="JX130" s="1814"/>
      <c r="JY130" s="1814"/>
      <c r="JZ130" s="1814"/>
      <c r="KA130" s="1814"/>
      <c r="KB130" s="1814"/>
      <c r="KC130" s="1814"/>
      <c r="KD130" s="1814"/>
      <c r="KE130" s="1814"/>
      <c r="KF130" s="1814"/>
      <c r="KG130" s="1814"/>
      <c r="KH130" s="1814"/>
      <c r="KI130" s="1814"/>
      <c r="KJ130" s="1814"/>
      <c r="KK130" s="1814"/>
      <c r="KL130" s="1814"/>
      <c r="KM130" s="1814"/>
      <c r="KN130" s="1814"/>
      <c r="KO130" s="1814"/>
      <c r="KP130" s="1814"/>
      <c r="KQ130" s="1814"/>
      <c r="KR130" s="1814"/>
      <c r="KS130" s="1814"/>
      <c r="KT130" s="1814"/>
      <c r="KU130" s="1814"/>
      <c r="KV130" s="1814"/>
      <c r="KW130" s="1814"/>
      <c r="KX130" s="1814"/>
      <c r="KY130" s="1814"/>
      <c r="KZ130" s="1814"/>
      <c r="LA130" s="1814"/>
      <c r="LB130" s="1814"/>
      <c r="LC130" s="1814"/>
      <c r="LD130" s="1814"/>
      <c r="LE130" s="1814"/>
      <c r="LF130" s="1814"/>
      <c r="LG130" s="1814"/>
      <c r="LH130" s="1825"/>
      <c r="LI130" s="1825"/>
      <c r="LJ130" s="1825"/>
      <c r="LK130" s="1825"/>
      <c r="LL130" s="1825"/>
      <c r="LM130" s="1825"/>
      <c r="LN130" s="1825"/>
      <c r="LO130" s="1826"/>
    </row>
    <row r="131" s="1484" customFormat="1" ht="47" customHeight="1" spans="1:327">
      <c r="A131" s="1712">
        <v>45960</v>
      </c>
      <c r="B131" s="1713" t="s">
        <v>697</v>
      </c>
      <c r="C131" s="1714" t="s">
        <v>698</v>
      </c>
      <c r="D131" s="1715">
        <v>4500183629</v>
      </c>
      <c r="E131" s="1716" t="s">
        <v>5197</v>
      </c>
      <c r="F131" s="1715" t="s">
        <v>5198</v>
      </c>
      <c r="G131" s="1718" t="s">
        <v>4780</v>
      </c>
      <c r="H131" s="1717" t="s">
        <v>4780</v>
      </c>
      <c r="I131" s="1735" t="s">
        <v>4765</v>
      </c>
      <c r="J131" s="1736">
        <v>9000</v>
      </c>
      <c r="K131" s="1737">
        <v>0</v>
      </c>
      <c r="L131" s="1737">
        <v>24</v>
      </c>
      <c r="M131" s="1738">
        <f t="shared" si="64"/>
        <v>375</v>
      </c>
      <c r="N131" s="1739">
        <v>46000</v>
      </c>
      <c r="O131" s="1739">
        <v>45999</v>
      </c>
      <c r="P131" s="1740" t="s">
        <v>5199</v>
      </c>
      <c r="Q131" s="1753" t="s">
        <v>78</v>
      </c>
      <c r="R131" s="1577">
        <v>9000</v>
      </c>
      <c r="S131" s="1754">
        <f t="shared" si="65"/>
        <v>0</v>
      </c>
      <c r="T131" s="1755"/>
      <c r="U131" s="1756" t="s">
        <v>829</v>
      </c>
      <c r="V131" s="1757"/>
      <c r="W131" s="1757" t="s">
        <v>111</v>
      </c>
      <c r="X131" s="1758">
        <v>45960</v>
      </c>
      <c r="Y131" s="1770" t="s">
        <v>287</v>
      </c>
      <c r="Z131" s="1758" t="s">
        <v>5200</v>
      </c>
      <c r="AA131" s="1771"/>
      <c r="AB131" s="1770"/>
      <c r="AC131" s="1772" t="s">
        <v>5201</v>
      </c>
      <c r="AD131" s="1773" t="s">
        <v>696</v>
      </c>
      <c r="AE131" s="1774">
        <v>1.3328</v>
      </c>
      <c r="AF131" s="1775">
        <f>AE131*J131</f>
        <v>11995.2</v>
      </c>
      <c r="AG131" s="1791"/>
      <c r="AH131" s="1792" t="s">
        <v>81</v>
      </c>
      <c r="AI131" s="1792">
        <v>5</v>
      </c>
      <c r="AJ131" s="1736">
        <f t="shared" ref="AJ131:AJ137" si="66">J131</f>
        <v>9000</v>
      </c>
      <c r="AK131" s="1793"/>
      <c r="AL131" s="1794">
        <f>J131/24</f>
        <v>375</v>
      </c>
      <c r="AM131" s="1794"/>
      <c r="AN131" s="1794"/>
      <c r="AO131" s="1794"/>
      <c r="AP131" s="1794" t="s">
        <v>63</v>
      </c>
      <c r="AQ131" s="1804">
        <f>J131</f>
        <v>9000</v>
      </c>
      <c r="AR131" s="1794"/>
      <c r="AS131" s="1802">
        <f t="shared" si="52"/>
        <v>1800</v>
      </c>
      <c r="AT131" s="1803">
        <f t="shared" si="53"/>
        <v>1800</v>
      </c>
      <c r="AU131" s="1803">
        <f t="shared" si="54"/>
        <v>1800</v>
      </c>
      <c r="AV131" s="1803">
        <f t="shared" si="55"/>
        <v>1800</v>
      </c>
      <c r="AW131" s="1810">
        <f t="shared" si="56"/>
        <v>1800</v>
      </c>
      <c r="AX131" s="1811">
        <f t="shared" ref="AX131:AX137" si="67">J131*23/24/COUNT(AS131:AW131)</f>
        <v>1725</v>
      </c>
      <c r="AY131" s="1808">
        <f t="shared" ref="AY131:AY137" si="68">J131/24/COUNT(AS131:AW131)</f>
        <v>75</v>
      </c>
      <c r="AZ131" s="1812"/>
      <c r="BA131" s="1813"/>
      <c r="BB131" s="1814"/>
      <c r="BC131" s="1814"/>
      <c r="BD131" s="1814"/>
      <c r="BE131" s="1814"/>
      <c r="BF131" s="1814"/>
      <c r="BG131" s="1814"/>
      <c r="BH131" s="1814"/>
      <c r="BI131" s="1814"/>
      <c r="BJ131" s="1814"/>
      <c r="BK131" s="1814"/>
      <c r="BL131" s="1814"/>
      <c r="BM131" s="1814"/>
      <c r="BN131" s="1814"/>
      <c r="BO131" s="1814"/>
      <c r="BP131" s="1814"/>
      <c r="BQ131" s="1814"/>
      <c r="BR131" s="1814"/>
      <c r="BS131" s="1814"/>
      <c r="BT131" s="1814"/>
      <c r="BU131" s="1814"/>
      <c r="BV131" s="1814"/>
      <c r="BW131" s="1814"/>
      <c r="BX131" s="1814"/>
      <c r="BY131" s="1814"/>
      <c r="BZ131" s="1814"/>
      <c r="CA131" s="1814"/>
      <c r="CB131" s="1814"/>
      <c r="CC131" s="1814"/>
      <c r="CD131" s="1814"/>
      <c r="CE131" s="1814"/>
      <c r="CF131" s="1814"/>
      <c r="CG131" s="1814"/>
      <c r="CH131" s="1814"/>
      <c r="CI131" s="1814"/>
      <c r="CJ131" s="1814"/>
      <c r="CK131" s="1814"/>
      <c r="CL131" s="1814"/>
      <c r="CM131" s="1814"/>
      <c r="CN131" s="1814"/>
      <c r="CO131" s="1814"/>
      <c r="CP131" s="1814"/>
      <c r="CQ131" s="1814"/>
      <c r="CR131" s="1814"/>
      <c r="CS131" s="1814"/>
      <c r="CT131" s="1814"/>
      <c r="CU131" s="1814"/>
      <c r="CV131" s="1814"/>
      <c r="CW131" s="1814"/>
      <c r="CX131" s="1814"/>
      <c r="CY131" s="1814"/>
      <c r="CZ131" s="1814"/>
      <c r="DA131" s="1814"/>
      <c r="DB131" s="1814"/>
      <c r="DC131" s="1814"/>
      <c r="DD131" s="1814"/>
      <c r="DE131" s="1814"/>
      <c r="DF131" s="1814"/>
      <c r="DG131" s="1814"/>
      <c r="DH131" s="1814"/>
      <c r="DI131" s="1814"/>
      <c r="DJ131" s="1814"/>
      <c r="DK131" s="1814"/>
      <c r="DL131" s="1814"/>
      <c r="DM131" s="1814"/>
      <c r="DN131" s="1814"/>
      <c r="DO131" s="1814"/>
      <c r="DP131" s="1814"/>
      <c r="DQ131" s="1814"/>
      <c r="DR131" s="1814"/>
      <c r="DS131" s="1814"/>
      <c r="DT131" s="1814"/>
      <c r="DU131" s="1814"/>
      <c r="DV131" s="1814"/>
      <c r="DW131" s="1814"/>
      <c r="DX131" s="1814"/>
      <c r="DY131" s="1814"/>
      <c r="DZ131" s="1814"/>
      <c r="EA131" s="1814"/>
      <c r="EB131" s="1814"/>
      <c r="EC131" s="1814"/>
      <c r="ED131" s="1814"/>
      <c r="EE131" s="1814"/>
      <c r="EF131" s="1814"/>
      <c r="EG131" s="1814"/>
      <c r="EH131" s="1814"/>
      <c r="EI131" s="1814"/>
      <c r="EJ131" s="1814"/>
      <c r="EK131" s="1814"/>
      <c r="EL131" s="1814"/>
      <c r="EM131" s="1814"/>
      <c r="EN131" s="1814"/>
      <c r="EO131" s="1814"/>
      <c r="EP131" s="1814"/>
      <c r="EQ131" s="1814"/>
      <c r="ER131" s="1814"/>
      <c r="ES131" s="1814"/>
      <c r="ET131" s="1814"/>
      <c r="EU131" s="1814"/>
      <c r="EV131" s="1814"/>
      <c r="EW131" s="1814"/>
      <c r="EX131" s="1814"/>
      <c r="EY131" s="1814"/>
      <c r="EZ131" s="1814"/>
      <c r="FA131" s="1814"/>
      <c r="FB131" s="1814"/>
      <c r="FC131" s="1814"/>
      <c r="FD131" s="1814"/>
      <c r="FE131" s="1814"/>
      <c r="FF131" s="1814"/>
      <c r="FG131" s="1814"/>
      <c r="FH131" s="1814"/>
      <c r="FI131" s="1814"/>
      <c r="FJ131" s="1814"/>
      <c r="FK131" s="1814"/>
      <c r="FL131" s="1814"/>
      <c r="FM131" s="1814"/>
      <c r="FN131" s="1814"/>
      <c r="FO131" s="1814"/>
      <c r="FP131" s="1814"/>
      <c r="FQ131" s="1814"/>
      <c r="FR131" s="1814"/>
      <c r="FS131" s="1814"/>
      <c r="FT131" s="1814"/>
      <c r="FU131" s="1814"/>
      <c r="FV131" s="1814"/>
      <c r="FW131" s="1814"/>
      <c r="FX131" s="1814"/>
      <c r="FY131" s="1814"/>
      <c r="FZ131" s="1814"/>
      <c r="GA131" s="1814"/>
      <c r="GB131" s="1814"/>
      <c r="GC131" s="1814"/>
      <c r="GD131" s="1814"/>
      <c r="GE131" s="1814"/>
      <c r="GF131" s="1814"/>
      <c r="GG131" s="1814"/>
      <c r="GH131" s="1814"/>
      <c r="GI131" s="1814"/>
      <c r="GJ131" s="1814"/>
      <c r="GK131" s="1814"/>
      <c r="GL131" s="1814"/>
      <c r="GM131" s="1814"/>
      <c r="GN131" s="1814"/>
      <c r="GO131" s="1814"/>
      <c r="GP131" s="1814"/>
      <c r="GQ131" s="1814"/>
      <c r="GR131" s="1814"/>
      <c r="GS131" s="1814"/>
      <c r="GT131" s="1814"/>
      <c r="GU131" s="1814"/>
      <c r="GV131" s="1814"/>
      <c r="GW131" s="1814"/>
      <c r="GX131" s="1814"/>
      <c r="GY131" s="1814"/>
      <c r="GZ131" s="1814"/>
      <c r="HA131" s="1814"/>
      <c r="HB131" s="1814"/>
      <c r="HC131" s="1814"/>
      <c r="HD131" s="1814"/>
      <c r="HE131" s="1814"/>
      <c r="HF131" s="1814"/>
      <c r="HG131" s="1814"/>
      <c r="HH131" s="1814"/>
      <c r="HI131" s="1814"/>
      <c r="HJ131" s="1814"/>
      <c r="HK131" s="1814"/>
      <c r="HL131" s="1814"/>
      <c r="HM131" s="1814"/>
      <c r="HN131" s="1814"/>
      <c r="HO131" s="1814"/>
      <c r="HP131" s="1814"/>
      <c r="HQ131" s="1814"/>
      <c r="HR131" s="1814"/>
      <c r="HS131" s="1814"/>
      <c r="HT131" s="1814"/>
      <c r="HU131" s="1814"/>
      <c r="HV131" s="1814"/>
      <c r="HW131" s="1814"/>
      <c r="HX131" s="1814"/>
      <c r="HY131" s="1814"/>
      <c r="HZ131" s="1814"/>
      <c r="IA131" s="1814"/>
      <c r="IB131" s="1814"/>
      <c r="IC131" s="1814"/>
      <c r="ID131" s="1814"/>
      <c r="IE131" s="1814"/>
      <c r="IF131" s="1814"/>
      <c r="IG131" s="1814"/>
      <c r="IH131" s="1814"/>
      <c r="II131" s="1814"/>
      <c r="IJ131" s="1814"/>
      <c r="IK131" s="1814"/>
      <c r="IL131" s="1814"/>
      <c r="IM131" s="1814"/>
      <c r="IN131" s="1814"/>
      <c r="IO131" s="1814"/>
      <c r="IP131" s="1814"/>
      <c r="IQ131" s="1814"/>
      <c r="IR131" s="1814"/>
      <c r="IS131" s="1814"/>
      <c r="IT131" s="1814"/>
      <c r="IU131" s="1814"/>
      <c r="IV131" s="1814"/>
      <c r="IW131" s="1814"/>
      <c r="IX131" s="1814"/>
      <c r="IY131" s="1814"/>
      <c r="IZ131" s="1814"/>
      <c r="JA131" s="1814"/>
      <c r="JB131" s="1814"/>
      <c r="JC131" s="1814"/>
      <c r="JD131" s="1814"/>
      <c r="JE131" s="1814"/>
      <c r="JF131" s="1814"/>
      <c r="JG131" s="1814"/>
      <c r="JH131" s="1814"/>
      <c r="JI131" s="1814"/>
      <c r="JJ131" s="1814"/>
      <c r="JK131" s="1814"/>
      <c r="JL131" s="1814"/>
      <c r="JM131" s="1814"/>
      <c r="JN131" s="1814"/>
      <c r="JO131" s="1814"/>
      <c r="JP131" s="1814"/>
      <c r="JQ131" s="1814"/>
      <c r="JR131" s="1814"/>
      <c r="JS131" s="1814"/>
      <c r="JT131" s="1814"/>
      <c r="JU131" s="1814"/>
      <c r="JV131" s="1814"/>
      <c r="JW131" s="1814"/>
      <c r="JX131" s="1814"/>
      <c r="JY131" s="1814"/>
      <c r="JZ131" s="1814"/>
      <c r="KA131" s="1814"/>
      <c r="KB131" s="1814"/>
      <c r="KC131" s="1814"/>
      <c r="KD131" s="1814"/>
      <c r="KE131" s="1814"/>
      <c r="KF131" s="1814"/>
      <c r="KG131" s="1814"/>
      <c r="KH131" s="1814"/>
      <c r="KI131" s="1814"/>
      <c r="KJ131" s="1814"/>
      <c r="KK131" s="1814"/>
      <c r="KL131" s="1814"/>
      <c r="KM131" s="1814"/>
      <c r="KN131" s="1814"/>
      <c r="KO131" s="1814"/>
      <c r="KP131" s="1814"/>
      <c r="KQ131" s="1814"/>
      <c r="KR131" s="1814"/>
      <c r="KS131" s="1814"/>
      <c r="KT131" s="1814"/>
      <c r="KU131" s="1814"/>
      <c r="KV131" s="1814"/>
      <c r="KW131" s="1814"/>
      <c r="KX131" s="1814"/>
      <c r="KY131" s="1814"/>
      <c r="KZ131" s="1814"/>
      <c r="LA131" s="1814"/>
      <c r="LB131" s="1814"/>
      <c r="LC131" s="1814"/>
      <c r="LD131" s="1814"/>
      <c r="LE131" s="1814"/>
      <c r="LF131" s="1814"/>
      <c r="LG131" s="1814"/>
      <c r="LH131" s="1825"/>
      <c r="LI131" s="1825"/>
      <c r="LJ131" s="1825"/>
      <c r="LK131" s="1825"/>
      <c r="LL131" s="1825"/>
      <c r="LM131" s="1825"/>
      <c r="LN131" s="1825"/>
      <c r="LO131" s="1826"/>
    </row>
    <row r="132" s="1484" customFormat="1" ht="47" customHeight="1" spans="1:327">
      <c r="A132" s="1712">
        <v>45960</v>
      </c>
      <c r="B132" s="1713" t="s">
        <v>689</v>
      </c>
      <c r="C132" s="1714" t="s">
        <v>690</v>
      </c>
      <c r="D132" s="1715">
        <v>4500183630</v>
      </c>
      <c r="E132" s="1716" t="s">
        <v>5202</v>
      </c>
      <c r="F132" s="1715" t="s">
        <v>5203</v>
      </c>
      <c r="G132" s="1718" t="s">
        <v>4780</v>
      </c>
      <c r="H132" s="1717" t="s">
        <v>4780</v>
      </c>
      <c r="I132" s="1735" t="s">
        <v>4765</v>
      </c>
      <c r="J132" s="1736">
        <v>1152</v>
      </c>
      <c r="K132" s="1737">
        <v>0</v>
      </c>
      <c r="L132" s="1737">
        <v>24</v>
      </c>
      <c r="M132" s="1738">
        <f t="shared" si="64"/>
        <v>48</v>
      </c>
      <c r="N132" s="1739">
        <v>46000</v>
      </c>
      <c r="O132" s="1739">
        <v>45999</v>
      </c>
      <c r="P132" s="1740" t="s">
        <v>5199</v>
      </c>
      <c r="Q132" s="1753" t="s">
        <v>78</v>
      </c>
      <c r="R132" s="1577">
        <v>1152</v>
      </c>
      <c r="S132" s="1754">
        <f t="shared" si="65"/>
        <v>0</v>
      </c>
      <c r="T132" s="1755"/>
      <c r="U132" s="1756" t="s">
        <v>829</v>
      </c>
      <c r="V132" s="1757"/>
      <c r="W132" s="1757" t="s">
        <v>111</v>
      </c>
      <c r="X132" s="1758">
        <v>45960</v>
      </c>
      <c r="Y132" s="1770" t="s">
        <v>287</v>
      </c>
      <c r="Z132" s="1758" t="s">
        <v>5200</v>
      </c>
      <c r="AA132" s="1771"/>
      <c r="AB132" s="1770"/>
      <c r="AC132" s="1772" t="s">
        <v>5204</v>
      </c>
      <c r="AD132" s="1773" t="s">
        <v>696</v>
      </c>
      <c r="AE132" s="1774">
        <v>1.3328</v>
      </c>
      <c r="AF132" s="1775">
        <f>AE132*J132</f>
        <v>1535.3856</v>
      </c>
      <c r="AG132" s="1791"/>
      <c r="AH132" s="1792" t="s">
        <v>81</v>
      </c>
      <c r="AI132" s="1792">
        <v>5</v>
      </c>
      <c r="AJ132" s="1736">
        <f t="shared" si="66"/>
        <v>1152</v>
      </c>
      <c r="AK132" s="1793"/>
      <c r="AL132" s="1794">
        <f>J132/24</f>
        <v>48</v>
      </c>
      <c r="AM132" s="1794"/>
      <c r="AN132" s="1794"/>
      <c r="AO132" s="1794"/>
      <c r="AP132" s="1794" t="s">
        <v>63</v>
      </c>
      <c r="AQ132" s="1804">
        <f>J132</f>
        <v>1152</v>
      </c>
      <c r="AR132" s="1794"/>
      <c r="AS132" s="1802">
        <f t="shared" si="52"/>
        <v>230.4</v>
      </c>
      <c r="AT132" s="1803">
        <f t="shared" si="53"/>
        <v>230.4</v>
      </c>
      <c r="AU132" s="1803">
        <f t="shared" si="54"/>
        <v>230.4</v>
      </c>
      <c r="AV132" s="1803">
        <f t="shared" si="55"/>
        <v>230.4</v>
      </c>
      <c r="AW132" s="1810">
        <f t="shared" si="56"/>
        <v>230.4</v>
      </c>
      <c r="AX132" s="1811">
        <f t="shared" si="67"/>
        <v>220.8</v>
      </c>
      <c r="AY132" s="1808">
        <f t="shared" si="68"/>
        <v>9.6</v>
      </c>
      <c r="AZ132" s="1812"/>
      <c r="BA132" s="1813"/>
      <c r="BB132" s="1814"/>
      <c r="BC132" s="1814"/>
      <c r="BD132" s="1814"/>
      <c r="BE132" s="1814"/>
      <c r="BF132" s="1814"/>
      <c r="BG132" s="1814"/>
      <c r="BH132" s="1814"/>
      <c r="BI132" s="1814"/>
      <c r="BJ132" s="1814"/>
      <c r="BK132" s="1814"/>
      <c r="BL132" s="1814"/>
      <c r="BM132" s="1814"/>
      <c r="BN132" s="1814"/>
      <c r="BO132" s="1814"/>
      <c r="BP132" s="1814"/>
      <c r="BQ132" s="1814"/>
      <c r="BR132" s="1814"/>
      <c r="BS132" s="1814"/>
      <c r="BT132" s="1814"/>
      <c r="BU132" s="1814"/>
      <c r="BV132" s="1814"/>
      <c r="BW132" s="1814"/>
      <c r="BX132" s="1814"/>
      <c r="BY132" s="1814"/>
      <c r="BZ132" s="1814"/>
      <c r="CA132" s="1814"/>
      <c r="CB132" s="1814"/>
      <c r="CC132" s="1814"/>
      <c r="CD132" s="1814"/>
      <c r="CE132" s="1814"/>
      <c r="CF132" s="1814"/>
      <c r="CG132" s="1814"/>
      <c r="CH132" s="1814"/>
      <c r="CI132" s="1814"/>
      <c r="CJ132" s="1814"/>
      <c r="CK132" s="1814"/>
      <c r="CL132" s="1814"/>
      <c r="CM132" s="1814"/>
      <c r="CN132" s="1814"/>
      <c r="CO132" s="1814"/>
      <c r="CP132" s="1814"/>
      <c r="CQ132" s="1814"/>
      <c r="CR132" s="1814"/>
      <c r="CS132" s="1814"/>
      <c r="CT132" s="1814"/>
      <c r="CU132" s="1814"/>
      <c r="CV132" s="1814"/>
      <c r="CW132" s="1814"/>
      <c r="CX132" s="1814"/>
      <c r="CY132" s="1814"/>
      <c r="CZ132" s="1814"/>
      <c r="DA132" s="1814"/>
      <c r="DB132" s="1814"/>
      <c r="DC132" s="1814"/>
      <c r="DD132" s="1814"/>
      <c r="DE132" s="1814"/>
      <c r="DF132" s="1814"/>
      <c r="DG132" s="1814"/>
      <c r="DH132" s="1814"/>
      <c r="DI132" s="1814"/>
      <c r="DJ132" s="1814"/>
      <c r="DK132" s="1814"/>
      <c r="DL132" s="1814"/>
      <c r="DM132" s="1814"/>
      <c r="DN132" s="1814"/>
      <c r="DO132" s="1814"/>
      <c r="DP132" s="1814"/>
      <c r="DQ132" s="1814"/>
      <c r="DR132" s="1814"/>
      <c r="DS132" s="1814"/>
      <c r="DT132" s="1814"/>
      <c r="DU132" s="1814"/>
      <c r="DV132" s="1814"/>
      <c r="DW132" s="1814"/>
      <c r="DX132" s="1814"/>
      <c r="DY132" s="1814"/>
      <c r="DZ132" s="1814"/>
      <c r="EA132" s="1814"/>
      <c r="EB132" s="1814"/>
      <c r="EC132" s="1814"/>
      <c r="ED132" s="1814"/>
      <c r="EE132" s="1814"/>
      <c r="EF132" s="1814"/>
      <c r="EG132" s="1814"/>
      <c r="EH132" s="1814"/>
      <c r="EI132" s="1814"/>
      <c r="EJ132" s="1814"/>
      <c r="EK132" s="1814"/>
      <c r="EL132" s="1814"/>
      <c r="EM132" s="1814"/>
      <c r="EN132" s="1814"/>
      <c r="EO132" s="1814"/>
      <c r="EP132" s="1814"/>
      <c r="EQ132" s="1814"/>
      <c r="ER132" s="1814"/>
      <c r="ES132" s="1814"/>
      <c r="ET132" s="1814"/>
      <c r="EU132" s="1814"/>
      <c r="EV132" s="1814"/>
      <c r="EW132" s="1814"/>
      <c r="EX132" s="1814"/>
      <c r="EY132" s="1814"/>
      <c r="EZ132" s="1814"/>
      <c r="FA132" s="1814"/>
      <c r="FB132" s="1814"/>
      <c r="FC132" s="1814"/>
      <c r="FD132" s="1814"/>
      <c r="FE132" s="1814"/>
      <c r="FF132" s="1814"/>
      <c r="FG132" s="1814"/>
      <c r="FH132" s="1814"/>
      <c r="FI132" s="1814"/>
      <c r="FJ132" s="1814"/>
      <c r="FK132" s="1814"/>
      <c r="FL132" s="1814"/>
      <c r="FM132" s="1814"/>
      <c r="FN132" s="1814"/>
      <c r="FO132" s="1814"/>
      <c r="FP132" s="1814"/>
      <c r="FQ132" s="1814"/>
      <c r="FR132" s="1814"/>
      <c r="FS132" s="1814"/>
      <c r="FT132" s="1814"/>
      <c r="FU132" s="1814"/>
      <c r="FV132" s="1814"/>
      <c r="FW132" s="1814"/>
      <c r="FX132" s="1814"/>
      <c r="FY132" s="1814"/>
      <c r="FZ132" s="1814"/>
      <c r="GA132" s="1814"/>
      <c r="GB132" s="1814"/>
      <c r="GC132" s="1814"/>
      <c r="GD132" s="1814"/>
      <c r="GE132" s="1814"/>
      <c r="GF132" s="1814"/>
      <c r="GG132" s="1814"/>
      <c r="GH132" s="1814"/>
      <c r="GI132" s="1814"/>
      <c r="GJ132" s="1814"/>
      <c r="GK132" s="1814"/>
      <c r="GL132" s="1814"/>
      <c r="GM132" s="1814"/>
      <c r="GN132" s="1814"/>
      <c r="GO132" s="1814"/>
      <c r="GP132" s="1814"/>
      <c r="GQ132" s="1814"/>
      <c r="GR132" s="1814"/>
      <c r="GS132" s="1814"/>
      <c r="GT132" s="1814"/>
      <c r="GU132" s="1814"/>
      <c r="GV132" s="1814"/>
      <c r="GW132" s="1814"/>
      <c r="GX132" s="1814"/>
      <c r="GY132" s="1814"/>
      <c r="GZ132" s="1814"/>
      <c r="HA132" s="1814"/>
      <c r="HB132" s="1814"/>
      <c r="HC132" s="1814"/>
      <c r="HD132" s="1814"/>
      <c r="HE132" s="1814"/>
      <c r="HF132" s="1814"/>
      <c r="HG132" s="1814"/>
      <c r="HH132" s="1814"/>
      <c r="HI132" s="1814"/>
      <c r="HJ132" s="1814"/>
      <c r="HK132" s="1814"/>
      <c r="HL132" s="1814"/>
      <c r="HM132" s="1814"/>
      <c r="HN132" s="1814"/>
      <c r="HO132" s="1814"/>
      <c r="HP132" s="1814"/>
      <c r="HQ132" s="1814"/>
      <c r="HR132" s="1814"/>
      <c r="HS132" s="1814"/>
      <c r="HT132" s="1814"/>
      <c r="HU132" s="1814"/>
      <c r="HV132" s="1814"/>
      <c r="HW132" s="1814"/>
      <c r="HX132" s="1814"/>
      <c r="HY132" s="1814"/>
      <c r="HZ132" s="1814"/>
      <c r="IA132" s="1814"/>
      <c r="IB132" s="1814"/>
      <c r="IC132" s="1814"/>
      <c r="ID132" s="1814"/>
      <c r="IE132" s="1814"/>
      <c r="IF132" s="1814"/>
      <c r="IG132" s="1814"/>
      <c r="IH132" s="1814"/>
      <c r="II132" s="1814"/>
      <c r="IJ132" s="1814"/>
      <c r="IK132" s="1814"/>
      <c r="IL132" s="1814"/>
      <c r="IM132" s="1814"/>
      <c r="IN132" s="1814"/>
      <c r="IO132" s="1814"/>
      <c r="IP132" s="1814"/>
      <c r="IQ132" s="1814"/>
      <c r="IR132" s="1814"/>
      <c r="IS132" s="1814"/>
      <c r="IT132" s="1814"/>
      <c r="IU132" s="1814"/>
      <c r="IV132" s="1814"/>
      <c r="IW132" s="1814"/>
      <c r="IX132" s="1814"/>
      <c r="IY132" s="1814"/>
      <c r="IZ132" s="1814"/>
      <c r="JA132" s="1814"/>
      <c r="JB132" s="1814"/>
      <c r="JC132" s="1814"/>
      <c r="JD132" s="1814"/>
      <c r="JE132" s="1814"/>
      <c r="JF132" s="1814"/>
      <c r="JG132" s="1814"/>
      <c r="JH132" s="1814"/>
      <c r="JI132" s="1814"/>
      <c r="JJ132" s="1814"/>
      <c r="JK132" s="1814"/>
      <c r="JL132" s="1814"/>
      <c r="JM132" s="1814"/>
      <c r="JN132" s="1814"/>
      <c r="JO132" s="1814"/>
      <c r="JP132" s="1814"/>
      <c r="JQ132" s="1814"/>
      <c r="JR132" s="1814"/>
      <c r="JS132" s="1814"/>
      <c r="JT132" s="1814"/>
      <c r="JU132" s="1814"/>
      <c r="JV132" s="1814"/>
      <c r="JW132" s="1814"/>
      <c r="JX132" s="1814"/>
      <c r="JY132" s="1814"/>
      <c r="JZ132" s="1814"/>
      <c r="KA132" s="1814"/>
      <c r="KB132" s="1814"/>
      <c r="KC132" s="1814"/>
      <c r="KD132" s="1814"/>
      <c r="KE132" s="1814"/>
      <c r="KF132" s="1814"/>
      <c r="KG132" s="1814"/>
      <c r="KH132" s="1814"/>
      <c r="KI132" s="1814"/>
      <c r="KJ132" s="1814"/>
      <c r="KK132" s="1814"/>
      <c r="KL132" s="1814"/>
      <c r="KM132" s="1814"/>
      <c r="KN132" s="1814"/>
      <c r="KO132" s="1814"/>
      <c r="KP132" s="1814"/>
      <c r="KQ132" s="1814"/>
      <c r="KR132" s="1814"/>
      <c r="KS132" s="1814"/>
      <c r="KT132" s="1814"/>
      <c r="KU132" s="1814"/>
      <c r="KV132" s="1814"/>
      <c r="KW132" s="1814"/>
      <c r="KX132" s="1814"/>
      <c r="KY132" s="1814"/>
      <c r="KZ132" s="1814"/>
      <c r="LA132" s="1814"/>
      <c r="LB132" s="1814"/>
      <c r="LC132" s="1814"/>
      <c r="LD132" s="1814"/>
      <c r="LE132" s="1814"/>
      <c r="LF132" s="1814"/>
      <c r="LG132" s="1814"/>
      <c r="LH132" s="1825"/>
      <c r="LI132" s="1825"/>
      <c r="LJ132" s="1825"/>
      <c r="LK132" s="1825"/>
      <c r="LL132" s="1825"/>
      <c r="LM132" s="1825"/>
      <c r="LN132" s="1825"/>
      <c r="LO132" s="1826"/>
    </row>
    <row r="133" s="1484" customFormat="1" ht="47" customHeight="1" spans="1:327">
      <c r="A133" s="1719">
        <v>45972</v>
      </c>
      <c r="B133" s="1713" t="s">
        <v>1503</v>
      </c>
      <c r="C133" s="1720" t="s">
        <v>98</v>
      </c>
      <c r="D133" s="1715">
        <v>4500185340</v>
      </c>
      <c r="E133" s="1716" t="s">
        <v>5205</v>
      </c>
      <c r="F133" s="1715" t="s">
        <v>5206</v>
      </c>
      <c r="G133" s="1721" t="s">
        <v>5207</v>
      </c>
      <c r="H133" s="1717" t="s">
        <v>5208</v>
      </c>
      <c r="I133" s="1735" t="s">
        <v>5209</v>
      </c>
      <c r="J133" s="1736">
        <v>1575</v>
      </c>
      <c r="K133" s="1737">
        <v>0</v>
      </c>
      <c r="L133" s="1737">
        <v>21</v>
      </c>
      <c r="M133" s="1738">
        <f t="shared" si="64"/>
        <v>75</v>
      </c>
      <c r="N133" s="1739">
        <v>46000</v>
      </c>
      <c r="O133" s="1739">
        <v>45999</v>
      </c>
      <c r="P133" s="1739" t="s">
        <v>5210</v>
      </c>
      <c r="Q133" s="1753" t="s">
        <v>78</v>
      </c>
      <c r="R133" s="1754">
        <v>1575</v>
      </c>
      <c r="S133" s="1754">
        <f t="shared" si="65"/>
        <v>0</v>
      </c>
      <c r="T133" s="1755"/>
      <c r="U133" s="1756" t="s">
        <v>829</v>
      </c>
      <c r="V133" s="1757" t="s">
        <v>5211</v>
      </c>
      <c r="W133" s="1757" t="s">
        <v>111</v>
      </c>
      <c r="X133" s="1758">
        <v>45972</v>
      </c>
      <c r="Y133" s="1770" t="s">
        <v>287</v>
      </c>
      <c r="Z133" s="1758">
        <v>45972</v>
      </c>
      <c r="AA133" s="1771" t="s">
        <v>61</v>
      </c>
      <c r="AB133" s="1770"/>
      <c r="AC133" s="1772" t="s">
        <v>5212</v>
      </c>
      <c r="AD133" s="1773" t="s">
        <v>104</v>
      </c>
      <c r="AE133" s="1774">
        <v>77.6512</v>
      </c>
      <c r="AF133" s="1775">
        <f>AE133*M133</f>
        <v>5823.84</v>
      </c>
      <c r="AG133" s="1791"/>
      <c r="AH133" s="1792" t="s">
        <v>81</v>
      </c>
      <c r="AI133" s="1792">
        <v>5</v>
      </c>
      <c r="AJ133" s="1736">
        <f t="shared" si="66"/>
        <v>1575</v>
      </c>
      <c r="AK133" s="1751"/>
      <c r="AL133" s="1794"/>
      <c r="AM133" s="1794"/>
      <c r="AN133" s="1794"/>
      <c r="AO133" s="1794">
        <v>75</v>
      </c>
      <c r="AP133" s="1794" t="s">
        <v>63</v>
      </c>
      <c r="AQ133" s="1736">
        <v>1575</v>
      </c>
      <c r="AR133" s="1805"/>
      <c r="AS133" s="1802">
        <f t="shared" si="52"/>
        <v>315</v>
      </c>
      <c r="AT133" s="1803">
        <f t="shared" si="53"/>
        <v>315</v>
      </c>
      <c r="AU133" s="1803">
        <f t="shared" si="54"/>
        <v>315</v>
      </c>
      <c r="AV133" s="1803">
        <f t="shared" si="55"/>
        <v>315</v>
      </c>
      <c r="AW133" s="1810">
        <f t="shared" si="56"/>
        <v>315</v>
      </c>
      <c r="AX133" s="1811">
        <f t="shared" si="67"/>
        <v>301.875</v>
      </c>
      <c r="AY133" s="1808">
        <f t="shared" si="68"/>
        <v>13.125</v>
      </c>
      <c r="AZ133" s="1812"/>
      <c r="BA133" s="1813"/>
      <c r="BB133" s="1814"/>
      <c r="BC133" s="1814"/>
      <c r="BD133" s="1814"/>
      <c r="BE133" s="1814"/>
      <c r="BF133" s="1814"/>
      <c r="BG133" s="1814"/>
      <c r="BH133" s="1814"/>
      <c r="BI133" s="1814"/>
      <c r="BJ133" s="1814"/>
      <c r="BK133" s="1814"/>
      <c r="BL133" s="1814"/>
      <c r="BM133" s="1814"/>
      <c r="BN133" s="1814"/>
      <c r="BO133" s="1814"/>
      <c r="BP133" s="1814"/>
      <c r="BQ133" s="1814"/>
      <c r="BR133" s="1814"/>
      <c r="BS133" s="1814"/>
      <c r="BT133" s="1814"/>
      <c r="BU133" s="1814"/>
      <c r="BV133" s="1814"/>
      <c r="BW133" s="1814"/>
      <c r="BX133" s="1814"/>
      <c r="BY133" s="1814"/>
      <c r="BZ133" s="1814"/>
      <c r="CA133" s="1814"/>
      <c r="CB133" s="1814"/>
      <c r="CC133" s="1814"/>
      <c r="CD133" s="1814"/>
      <c r="CE133" s="1814"/>
      <c r="CF133" s="1814"/>
      <c r="CG133" s="1814"/>
      <c r="CH133" s="1814"/>
      <c r="CI133" s="1814"/>
      <c r="CJ133" s="1814"/>
      <c r="CK133" s="1814"/>
      <c r="CL133" s="1814"/>
      <c r="CM133" s="1814"/>
      <c r="CN133" s="1814"/>
      <c r="CO133" s="1814"/>
      <c r="CP133" s="1814"/>
      <c r="CQ133" s="1814"/>
      <c r="CR133" s="1814"/>
      <c r="CS133" s="1814"/>
      <c r="CT133" s="1814"/>
      <c r="CU133" s="1814"/>
      <c r="CV133" s="1814"/>
      <c r="CW133" s="1814"/>
      <c r="CX133" s="1814"/>
      <c r="CY133" s="1814"/>
      <c r="CZ133" s="1814"/>
      <c r="DA133" s="1814"/>
      <c r="DB133" s="1814"/>
      <c r="DC133" s="1814"/>
      <c r="DD133" s="1814"/>
      <c r="DE133" s="1814"/>
      <c r="DF133" s="1814"/>
      <c r="DG133" s="1814"/>
      <c r="DH133" s="1814"/>
      <c r="DI133" s="1814"/>
      <c r="DJ133" s="1814"/>
      <c r="DK133" s="1814"/>
      <c r="DL133" s="1814"/>
      <c r="DM133" s="1814"/>
      <c r="DN133" s="1814"/>
      <c r="DO133" s="1814"/>
      <c r="DP133" s="1814"/>
      <c r="DQ133" s="1814"/>
      <c r="DR133" s="1814"/>
      <c r="DS133" s="1814"/>
      <c r="DT133" s="1814"/>
      <c r="DU133" s="1814"/>
      <c r="DV133" s="1814"/>
      <c r="DW133" s="1814"/>
      <c r="DX133" s="1814"/>
      <c r="DY133" s="1814"/>
      <c r="DZ133" s="1814"/>
      <c r="EA133" s="1814"/>
      <c r="EB133" s="1814"/>
      <c r="EC133" s="1814"/>
      <c r="ED133" s="1814"/>
      <c r="EE133" s="1814"/>
      <c r="EF133" s="1814"/>
      <c r="EG133" s="1814"/>
      <c r="EH133" s="1814"/>
      <c r="EI133" s="1814"/>
      <c r="EJ133" s="1814"/>
      <c r="EK133" s="1814"/>
      <c r="EL133" s="1814"/>
      <c r="EM133" s="1814"/>
      <c r="EN133" s="1814"/>
      <c r="EO133" s="1814"/>
      <c r="EP133" s="1814"/>
      <c r="EQ133" s="1814"/>
      <c r="ER133" s="1814"/>
      <c r="ES133" s="1814"/>
      <c r="ET133" s="1814"/>
      <c r="EU133" s="1814"/>
      <c r="EV133" s="1814"/>
      <c r="EW133" s="1814"/>
      <c r="EX133" s="1814"/>
      <c r="EY133" s="1814"/>
      <c r="EZ133" s="1814"/>
      <c r="FA133" s="1814"/>
      <c r="FB133" s="1814"/>
      <c r="FC133" s="1814"/>
      <c r="FD133" s="1814"/>
      <c r="FE133" s="1814"/>
      <c r="FF133" s="1814"/>
      <c r="FG133" s="1814"/>
      <c r="FH133" s="1814"/>
      <c r="FI133" s="1814"/>
      <c r="FJ133" s="1814"/>
      <c r="FK133" s="1814"/>
      <c r="FL133" s="1814"/>
      <c r="FM133" s="1814"/>
      <c r="FN133" s="1814"/>
      <c r="FO133" s="1814"/>
      <c r="FP133" s="1814"/>
      <c r="FQ133" s="1814"/>
      <c r="FR133" s="1814"/>
      <c r="FS133" s="1814"/>
      <c r="FT133" s="1814"/>
      <c r="FU133" s="1814"/>
      <c r="FV133" s="1814"/>
      <c r="FW133" s="1814"/>
      <c r="FX133" s="1814"/>
      <c r="FY133" s="1814"/>
      <c r="FZ133" s="1814"/>
      <c r="GA133" s="1814"/>
      <c r="GB133" s="1814"/>
      <c r="GC133" s="1814"/>
      <c r="GD133" s="1814"/>
      <c r="GE133" s="1814"/>
      <c r="GF133" s="1814"/>
      <c r="GG133" s="1814"/>
      <c r="GH133" s="1814"/>
      <c r="GI133" s="1814"/>
      <c r="GJ133" s="1814"/>
      <c r="GK133" s="1814"/>
      <c r="GL133" s="1814"/>
      <c r="GM133" s="1814"/>
      <c r="GN133" s="1814"/>
      <c r="GO133" s="1814"/>
      <c r="GP133" s="1814"/>
      <c r="GQ133" s="1814"/>
      <c r="GR133" s="1814"/>
      <c r="GS133" s="1814"/>
      <c r="GT133" s="1814"/>
      <c r="GU133" s="1814"/>
      <c r="GV133" s="1814"/>
      <c r="GW133" s="1814"/>
      <c r="GX133" s="1814"/>
      <c r="GY133" s="1814"/>
      <c r="GZ133" s="1814"/>
      <c r="HA133" s="1814"/>
      <c r="HB133" s="1814"/>
      <c r="HC133" s="1814"/>
      <c r="HD133" s="1814"/>
      <c r="HE133" s="1814"/>
      <c r="HF133" s="1814"/>
      <c r="HG133" s="1814"/>
      <c r="HH133" s="1814"/>
      <c r="HI133" s="1814"/>
      <c r="HJ133" s="1814"/>
      <c r="HK133" s="1814"/>
      <c r="HL133" s="1814"/>
      <c r="HM133" s="1814"/>
      <c r="HN133" s="1814"/>
      <c r="HO133" s="1814"/>
      <c r="HP133" s="1814"/>
      <c r="HQ133" s="1814"/>
      <c r="HR133" s="1814"/>
      <c r="HS133" s="1814"/>
      <c r="HT133" s="1814"/>
      <c r="HU133" s="1814"/>
      <c r="HV133" s="1814"/>
      <c r="HW133" s="1814"/>
      <c r="HX133" s="1814"/>
      <c r="HY133" s="1814"/>
      <c r="HZ133" s="1814"/>
      <c r="IA133" s="1814"/>
      <c r="IB133" s="1814"/>
      <c r="IC133" s="1814"/>
      <c r="ID133" s="1814"/>
      <c r="IE133" s="1814"/>
      <c r="IF133" s="1814"/>
      <c r="IG133" s="1814"/>
      <c r="IH133" s="1814"/>
      <c r="II133" s="1814"/>
      <c r="IJ133" s="1814"/>
      <c r="IK133" s="1814"/>
      <c r="IL133" s="1814"/>
      <c r="IM133" s="1814"/>
      <c r="IN133" s="1814"/>
      <c r="IO133" s="1814"/>
      <c r="IP133" s="1814"/>
      <c r="IQ133" s="1814"/>
      <c r="IR133" s="1814"/>
      <c r="IS133" s="1814"/>
      <c r="IT133" s="1814"/>
      <c r="IU133" s="1814"/>
      <c r="IV133" s="1814"/>
      <c r="IW133" s="1814"/>
      <c r="IX133" s="1814"/>
      <c r="IY133" s="1814"/>
      <c r="IZ133" s="1814"/>
      <c r="JA133" s="1814"/>
      <c r="JB133" s="1814"/>
      <c r="JC133" s="1814"/>
      <c r="JD133" s="1814"/>
      <c r="JE133" s="1814"/>
      <c r="JF133" s="1814"/>
      <c r="JG133" s="1814"/>
      <c r="JH133" s="1814"/>
      <c r="JI133" s="1814"/>
      <c r="JJ133" s="1814"/>
      <c r="JK133" s="1814"/>
      <c r="JL133" s="1814"/>
      <c r="JM133" s="1814"/>
      <c r="JN133" s="1814"/>
      <c r="JO133" s="1814"/>
      <c r="JP133" s="1814"/>
      <c r="JQ133" s="1814"/>
      <c r="JR133" s="1814"/>
      <c r="JS133" s="1814"/>
      <c r="JT133" s="1814"/>
      <c r="JU133" s="1814"/>
      <c r="JV133" s="1814"/>
      <c r="JW133" s="1814"/>
      <c r="JX133" s="1814"/>
      <c r="JY133" s="1814"/>
      <c r="JZ133" s="1814"/>
      <c r="KA133" s="1814"/>
      <c r="KB133" s="1814"/>
      <c r="KC133" s="1814"/>
      <c r="KD133" s="1814"/>
      <c r="KE133" s="1814"/>
      <c r="KF133" s="1814"/>
      <c r="KG133" s="1814"/>
      <c r="KH133" s="1814"/>
      <c r="KI133" s="1814"/>
      <c r="KJ133" s="1814"/>
      <c r="KK133" s="1814"/>
      <c r="KL133" s="1814"/>
      <c r="KM133" s="1814"/>
      <c r="KN133" s="1814"/>
      <c r="KO133" s="1814"/>
      <c r="KP133" s="1814"/>
      <c r="KQ133" s="1814"/>
      <c r="KR133" s="1814"/>
      <c r="KS133" s="1814"/>
      <c r="KT133" s="1814"/>
      <c r="KU133" s="1814"/>
      <c r="KV133" s="1814"/>
      <c r="KW133" s="1814"/>
      <c r="KX133" s="1814"/>
      <c r="KY133" s="1814"/>
      <c r="KZ133" s="1814"/>
      <c r="LA133" s="1814"/>
      <c r="LB133" s="1814"/>
      <c r="LC133" s="1814"/>
      <c r="LD133" s="1814"/>
      <c r="LE133" s="1814"/>
      <c r="LF133" s="1814"/>
      <c r="LG133" s="1814"/>
      <c r="LH133" s="1825"/>
      <c r="LI133" s="1825"/>
      <c r="LJ133" s="1825"/>
      <c r="LK133" s="1825"/>
      <c r="LL133" s="1825"/>
      <c r="LM133" s="1825"/>
      <c r="LN133" s="1825"/>
      <c r="LO133" s="1826"/>
    </row>
    <row r="134" s="1484" customFormat="1" ht="47" customHeight="1" spans="1:327">
      <c r="A134" s="1719">
        <v>45972</v>
      </c>
      <c r="B134" s="1713" t="s">
        <v>1503</v>
      </c>
      <c r="C134" s="1720" t="s">
        <v>98</v>
      </c>
      <c r="D134" s="1715">
        <v>4500185340</v>
      </c>
      <c r="E134" s="1716" t="s">
        <v>5213</v>
      </c>
      <c r="F134" s="1715" t="s">
        <v>5214</v>
      </c>
      <c r="G134" s="1721" t="s">
        <v>5207</v>
      </c>
      <c r="H134" s="1717" t="s">
        <v>5208</v>
      </c>
      <c r="I134" s="1735" t="s">
        <v>5209</v>
      </c>
      <c r="J134" s="1736">
        <v>9093</v>
      </c>
      <c r="K134" s="1737">
        <v>0</v>
      </c>
      <c r="L134" s="1737">
        <v>21</v>
      </c>
      <c r="M134" s="1738">
        <f t="shared" si="64"/>
        <v>433</v>
      </c>
      <c r="N134" s="1739">
        <v>46000</v>
      </c>
      <c r="O134" s="1739">
        <v>45999</v>
      </c>
      <c r="P134" s="1739" t="s">
        <v>5210</v>
      </c>
      <c r="Q134" s="1753" t="s">
        <v>78</v>
      </c>
      <c r="R134" s="1754">
        <v>9093</v>
      </c>
      <c r="S134" s="1754">
        <f t="shared" si="65"/>
        <v>0</v>
      </c>
      <c r="T134" s="1755"/>
      <c r="U134" s="1756" t="s">
        <v>829</v>
      </c>
      <c r="V134" s="1757" t="s">
        <v>5211</v>
      </c>
      <c r="W134" s="1757" t="s">
        <v>111</v>
      </c>
      <c r="X134" s="1758">
        <v>45972</v>
      </c>
      <c r="Y134" s="1770" t="s">
        <v>287</v>
      </c>
      <c r="Z134" s="1758">
        <v>45972</v>
      </c>
      <c r="AA134" s="1771" t="s">
        <v>61</v>
      </c>
      <c r="AB134" s="1770"/>
      <c r="AC134" s="1772" t="s">
        <v>5212</v>
      </c>
      <c r="AD134" s="1773" t="s">
        <v>104</v>
      </c>
      <c r="AE134" s="1774">
        <v>77.6512</v>
      </c>
      <c r="AF134" s="1775">
        <f>AE134*M134</f>
        <v>33622.9696</v>
      </c>
      <c r="AG134" s="1791"/>
      <c r="AH134" s="1792" t="s">
        <v>81</v>
      </c>
      <c r="AI134" s="1792">
        <v>5</v>
      </c>
      <c r="AJ134" s="1736">
        <f t="shared" si="66"/>
        <v>9093</v>
      </c>
      <c r="AK134" s="1751"/>
      <c r="AL134" s="1794"/>
      <c r="AM134" s="1794"/>
      <c r="AN134" s="1794"/>
      <c r="AO134" s="1794">
        <v>433</v>
      </c>
      <c r="AP134" s="1794" t="s">
        <v>63</v>
      </c>
      <c r="AQ134" s="1736">
        <v>9093</v>
      </c>
      <c r="AR134" s="1805"/>
      <c r="AS134" s="1802">
        <f t="shared" si="52"/>
        <v>1818.6</v>
      </c>
      <c r="AT134" s="1803">
        <f t="shared" si="53"/>
        <v>1818.6</v>
      </c>
      <c r="AU134" s="1803">
        <f t="shared" si="54"/>
        <v>1818.6</v>
      </c>
      <c r="AV134" s="1803">
        <f t="shared" si="55"/>
        <v>1818.6</v>
      </c>
      <c r="AW134" s="1810">
        <f t="shared" si="56"/>
        <v>1818.6</v>
      </c>
      <c r="AX134" s="1811">
        <f t="shared" si="67"/>
        <v>1742.825</v>
      </c>
      <c r="AY134" s="1808">
        <f t="shared" si="68"/>
        <v>75.775</v>
      </c>
      <c r="AZ134" s="1812"/>
      <c r="BA134" s="1813"/>
      <c r="BB134" s="1814"/>
      <c r="BC134" s="1814"/>
      <c r="BD134" s="1814"/>
      <c r="BE134" s="1814"/>
      <c r="BF134" s="1814"/>
      <c r="BG134" s="1814"/>
      <c r="BH134" s="1814"/>
      <c r="BI134" s="1814"/>
      <c r="BJ134" s="1814"/>
      <c r="BK134" s="1814"/>
      <c r="BL134" s="1814"/>
      <c r="BM134" s="1814"/>
      <c r="BN134" s="1814"/>
      <c r="BO134" s="1814"/>
      <c r="BP134" s="1814"/>
      <c r="BQ134" s="1814"/>
      <c r="BR134" s="1814"/>
      <c r="BS134" s="1814"/>
      <c r="BT134" s="1814"/>
      <c r="BU134" s="1814"/>
      <c r="BV134" s="1814"/>
      <c r="BW134" s="1814"/>
      <c r="BX134" s="1814"/>
      <c r="BY134" s="1814"/>
      <c r="BZ134" s="1814"/>
      <c r="CA134" s="1814"/>
      <c r="CB134" s="1814"/>
      <c r="CC134" s="1814"/>
      <c r="CD134" s="1814"/>
      <c r="CE134" s="1814"/>
      <c r="CF134" s="1814"/>
      <c r="CG134" s="1814"/>
      <c r="CH134" s="1814"/>
      <c r="CI134" s="1814"/>
      <c r="CJ134" s="1814"/>
      <c r="CK134" s="1814"/>
      <c r="CL134" s="1814"/>
      <c r="CM134" s="1814"/>
      <c r="CN134" s="1814"/>
      <c r="CO134" s="1814"/>
      <c r="CP134" s="1814"/>
      <c r="CQ134" s="1814"/>
      <c r="CR134" s="1814"/>
      <c r="CS134" s="1814"/>
      <c r="CT134" s="1814"/>
      <c r="CU134" s="1814"/>
      <c r="CV134" s="1814"/>
      <c r="CW134" s="1814"/>
      <c r="CX134" s="1814"/>
      <c r="CY134" s="1814"/>
      <c r="CZ134" s="1814"/>
      <c r="DA134" s="1814"/>
      <c r="DB134" s="1814"/>
      <c r="DC134" s="1814"/>
      <c r="DD134" s="1814"/>
      <c r="DE134" s="1814"/>
      <c r="DF134" s="1814"/>
      <c r="DG134" s="1814"/>
      <c r="DH134" s="1814"/>
      <c r="DI134" s="1814"/>
      <c r="DJ134" s="1814"/>
      <c r="DK134" s="1814"/>
      <c r="DL134" s="1814"/>
      <c r="DM134" s="1814"/>
      <c r="DN134" s="1814"/>
      <c r="DO134" s="1814"/>
      <c r="DP134" s="1814"/>
      <c r="DQ134" s="1814"/>
      <c r="DR134" s="1814"/>
      <c r="DS134" s="1814"/>
      <c r="DT134" s="1814"/>
      <c r="DU134" s="1814"/>
      <c r="DV134" s="1814"/>
      <c r="DW134" s="1814"/>
      <c r="DX134" s="1814"/>
      <c r="DY134" s="1814"/>
      <c r="DZ134" s="1814"/>
      <c r="EA134" s="1814"/>
      <c r="EB134" s="1814"/>
      <c r="EC134" s="1814"/>
      <c r="ED134" s="1814"/>
      <c r="EE134" s="1814"/>
      <c r="EF134" s="1814"/>
      <c r="EG134" s="1814"/>
      <c r="EH134" s="1814"/>
      <c r="EI134" s="1814"/>
      <c r="EJ134" s="1814"/>
      <c r="EK134" s="1814"/>
      <c r="EL134" s="1814"/>
      <c r="EM134" s="1814"/>
      <c r="EN134" s="1814"/>
      <c r="EO134" s="1814"/>
      <c r="EP134" s="1814"/>
      <c r="EQ134" s="1814"/>
      <c r="ER134" s="1814"/>
      <c r="ES134" s="1814"/>
      <c r="ET134" s="1814"/>
      <c r="EU134" s="1814"/>
      <c r="EV134" s="1814"/>
      <c r="EW134" s="1814"/>
      <c r="EX134" s="1814"/>
      <c r="EY134" s="1814"/>
      <c r="EZ134" s="1814"/>
      <c r="FA134" s="1814"/>
      <c r="FB134" s="1814"/>
      <c r="FC134" s="1814"/>
      <c r="FD134" s="1814"/>
      <c r="FE134" s="1814"/>
      <c r="FF134" s="1814"/>
      <c r="FG134" s="1814"/>
      <c r="FH134" s="1814"/>
      <c r="FI134" s="1814"/>
      <c r="FJ134" s="1814"/>
      <c r="FK134" s="1814"/>
      <c r="FL134" s="1814"/>
      <c r="FM134" s="1814"/>
      <c r="FN134" s="1814"/>
      <c r="FO134" s="1814"/>
      <c r="FP134" s="1814"/>
      <c r="FQ134" s="1814"/>
      <c r="FR134" s="1814"/>
      <c r="FS134" s="1814"/>
      <c r="FT134" s="1814"/>
      <c r="FU134" s="1814"/>
      <c r="FV134" s="1814"/>
      <c r="FW134" s="1814"/>
      <c r="FX134" s="1814"/>
      <c r="FY134" s="1814"/>
      <c r="FZ134" s="1814"/>
      <c r="GA134" s="1814"/>
      <c r="GB134" s="1814"/>
      <c r="GC134" s="1814"/>
      <c r="GD134" s="1814"/>
      <c r="GE134" s="1814"/>
      <c r="GF134" s="1814"/>
      <c r="GG134" s="1814"/>
      <c r="GH134" s="1814"/>
      <c r="GI134" s="1814"/>
      <c r="GJ134" s="1814"/>
      <c r="GK134" s="1814"/>
      <c r="GL134" s="1814"/>
      <c r="GM134" s="1814"/>
      <c r="GN134" s="1814"/>
      <c r="GO134" s="1814"/>
      <c r="GP134" s="1814"/>
      <c r="GQ134" s="1814"/>
      <c r="GR134" s="1814"/>
      <c r="GS134" s="1814"/>
      <c r="GT134" s="1814"/>
      <c r="GU134" s="1814"/>
      <c r="GV134" s="1814"/>
      <c r="GW134" s="1814"/>
      <c r="GX134" s="1814"/>
      <c r="GY134" s="1814"/>
      <c r="GZ134" s="1814"/>
      <c r="HA134" s="1814"/>
      <c r="HB134" s="1814"/>
      <c r="HC134" s="1814"/>
      <c r="HD134" s="1814"/>
      <c r="HE134" s="1814"/>
      <c r="HF134" s="1814"/>
      <c r="HG134" s="1814"/>
      <c r="HH134" s="1814"/>
      <c r="HI134" s="1814"/>
      <c r="HJ134" s="1814"/>
      <c r="HK134" s="1814"/>
      <c r="HL134" s="1814"/>
      <c r="HM134" s="1814"/>
      <c r="HN134" s="1814"/>
      <c r="HO134" s="1814"/>
      <c r="HP134" s="1814"/>
      <c r="HQ134" s="1814"/>
      <c r="HR134" s="1814"/>
      <c r="HS134" s="1814"/>
      <c r="HT134" s="1814"/>
      <c r="HU134" s="1814"/>
      <c r="HV134" s="1814"/>
      <c r="HW134" s="1814"/>
      <c r="HX134" s="1814"/>
      <c r="HY134" s="1814"/>
      <c r="HZ134" s="1814"/>
      <c r="IA134" s="1814"/>
      <c r="IB134" s="1814"/>
      <c r="IC134" s="1814"/>
      <c r="ID134" s="1814"/>
      <c r="IE134" s="1814"/>
      <c r="IF134" s="1814"/>
      <c r="IG134" s="1814"/>
      <c r="IH134" s="1814"/>
      <c r="II134" s="1814"/>
      <c r="IJ134" s="1814"/>
      <c r="IK134" s="1814"/>
      <c r="IL134" s="1814"/>
      <c r="IM134" s="1814"/>
      <c r="IN134" s="1814"/>
      <c r="IO134" s="1814"/>
      <c r="IP134" s="1814"/>
      <c r="IQ134" s="1814"/>
      <c r="IR134" s="1814"/>
      <c r="IS134" s="1814"/>
      <c r="IT134" s="1814"/>
      <c r="IU134" s="1814"/>
      <c r="IV134" s="1814"/>
      <c r="IW134" s="1814"/>
      <c r="IX134" s="1814"/>
      <c r="IY134" s="1814"/>
      <c r="IZ134" s="1814"/>
      <c r="JA134" s="1814"/>
      <c r="JB134" s="1814"/>
      <c r="JC134" s="1814"/>
      <c r="JD134" s="1814"/>
      <c r="JE134" s="1814"/>
      <c r="JF134" s="1814"/>
      <c r="JG134" s="1814"/>
      <c r="JH134" s="1814"/>
      <c r="JI134" s="1814"/>
      <c r="JJ134" s="1814"/>
      <c r="JK134" s="1814"/>
      <c r="JL134" s="1814"/>
      <c r="JM134" s="1814"/>
      <c r="JN134" s="1814"/>
      <c r="JO134" s="1814"/>
      <c r="JP134" s="1814"/>
      <c r="JQ134" s="1814"/>
      <c r="JR134" s="1814"/>
      <c r="JS134" s="1814"/>
      <c r="JT134" s="1814"/>
      <c r="JU134" s="1814"/>
      <c r="JV134" s="1814"/>
      <c r="JW134" s="1814"/>
      <c r="JX134" s="1814"/>
      <c r="JY134" s="1814"/>
      <c r="JZ134" s="1814"/>
      <c r="KA134" s="1814"/>
      <c r="KB134" s="1814"/>
      <c r="KC134" s="1814"/>
      <c r="KD134" s="1814"/>
      <c r="KE134" s="1814"/>
      <c r="KF134" s="1814"/>
      <c r="KG134" s="1814"/>
      <c r="KH134" s="1814"/>
      <c r="KI134" s="1814"/>
      <c r="KJ134" s="1814"/>
      <c r="KK134" s="1814"/>
      <c r="KL134" s="1814"/>
      <c r="KM134" s="1814"/>
      <c r="KN134" s="1814"/>
      <c r="KO134" s="1814"/>
      <c r="KP134" s="1814"/>
      <c r="KQ134" s="1814"/>
      <c r="KR134" s="1814"/>
      <c r="KS134" s="1814"/>
      <c r="KT134" s="1814"/>
      <c r="KU134" s="1814"/>
      <c r="KV134" s="1814"/>
      <c r="KW134" s="1814"/>
      <c r="KX134" s="1814"/>
      <c r="KY134" s="1814"/>
      <c r="KZ134" s="1814"/>
      <c r="LA134" s="1814"/>
      <c r="LB134" s="1814"/>
      <c r="LC134" s="1814"/>
      <c r="LD134" s="1814"/>
      <c r="LE134" s="1814"/>
      <c r="LF134" s="1814"/>
      <c r="LG134" s="1814"/>
      <c r="LH134" s="1825"/>
      <c r="LI134" s="1825"/>
      <c r="LJ134" s="1825"/>
      <c r="LK134" s="1825"/>
      <c r="LL134" s="1825"/>
      <c r="LM134" s="1825"/>
      <c r="LN134" s="1825"/>
      <c r="LO134" s="1826"/>
    </row>
    <row r="135" s="1484" customFormat="1" ht="47" customHeight="1" spans="1:327">
      <c r="A135" s="1719">
        <v>45972</v>
      </c>
      <c r="B135" s="1713" t="s">
        <v>1503</v>
      </c>
      <c r="C135" s="1720" t="s">
        <v>98</v>
      </c>
      <c r="D135" s="1715">
        <v>4500185340</v>
      </c>
      <c r="E135" s="1716" t="s">
        <v>5215</v>
      </c>
      <c r="F135" s="1715" t="s">
        <v>5216</v>
      </c>
      <c r="G135" s="1721" t="s">
        <v>5207</v>
      </c>
      <c r="H135" s="1717" t="s">
        <v>5208</v>
      </c>
      <c r="I135" s="1735" t="s">
        <v>5209</v>
      </c>
      <c r="J135" s="1736">
        <v>9303</v>
      </c>
      <c r="K135" s="1737">
        <v>0</v>
      </c>
      <c r="L135" s="1737">
        <v>21</v>
      </c>
      <c r="M135" s="1738">
        <f t="shared" si="64"/>
        <v>443</v>
      </c>
      <c r="N135" s="1739">
        <v>46000</v>
      </c>
      <c r="O135" s="1739">
        <v>45999</v>
      </c>
      <c r="P135" s="1739" t="s">
        <v>5210</v>
      </c>
      <c r="Q135" s="1753" t="s">
        <v>78</v>
      </c>
      <c r="R135" s="1754">
        <v>9303</v>
      </c>
      <c r="S135" s="1754">
        <f t="shared" si="65"/>
        <v>0</v>
      </c>
      <c r="T135" s="1755"/>
      <c r="U135" s="1756" t="s">
        <v>829</v>
      </c>
      <c r="V135" s="1757" t="s">
        <v>5211</v>
      </c>
      <c r="W135" s="1757" t="s">
        <v>111</v>
      </c>
      <c r="X135" s="1758">
        <v>45972</v>
      </c>
      <c r="Y135" s="1770" t="s">
        <v>287</v>
      </c>
      <c r="Z135" s="1758">
        <v>45972</v>
      </c>
      <c r="AA135" s="1771" t="s">
        <v>61</v>
      </c>
      <c r="AB135" s="1770"/>
      <c r="AC135" s="1772" t="s">
        <v>5212</v>
      </c>
      <c r="AD135" s="1773" t="s">
        <v>104</v>
      </c>
      <c r="AE135" s="1774">
        <v>77.6512</v>
      </c>
      <c r="AF135" s="1775">
        <f>AE135*M135</f>
        <v>34399.4816</v>
      </c>
      <c r="AG135" s="1791"/>
      <c r="AH135" s="1792" t="s">
        <v>81</v>
      </c>
      <c r="AI135" s="1792">
        <v>5</v>
      </c>
      <c r="AJ135" s="1736">
        <f t="shared" si="66"/>
        <v>9303</v>
      </c>
      <c r="AK135" s="1751"/>
      <c r="AL135" s="1794"/>
      <c r="AM135" s="1794"/>
      <c r="AN135" s="1794"/>
      <c r="AO135" s="1794">
        <v>443</v>
      </c>
      <c r="AP135" s="1794" t="s">
        <v>63</v>
      </c>
      <c r="AQ135" s="1736">
        <v>9303</v>
      </c>
      <c r="AR135" s="1805"/>
      <c r="AS135" s="1802">
        <f t="shared" si="52"/>
        <v>1860.6</v>
      </c>
      <c r="AT135" s="1803">
        <f t="shared" si="53"/>
        <v>1860.6</v>
      </c>
      <c r="AU135" s="1803">
        <f t="shared" si="54"/>
        <v>1860.6</v>
      </c>
      <c r="AV135" s="1803">
        <f t="shared" si="55"/>
        <v>1860.6</v>
      </c>
      <c r="AW135" s="1810">
        <f t="shared" si="56"/>
        <v>1860.6</v>
      </c>
      <c r="AX135" s="1811">
        <f t="shared" si="67"/>
        <v>1783.075</v>
      </c>
      <c r="AY135" s="1808">
        <f t="shared" si="68"/>
        <v>77.525</v>
      </c>
      <c r="AZ135" s="1812"/>
      <c r="BA135" s="1813"/>
      <c r="BB135" s="1814"/>
      <c r="BC135" s="1814"/>
      <c r="BD135" s="1814"/>
      <c r="BE135" s="1814"/>
      <c r="BF135" s="1814"/>
      <c r="BG135" s="1814"/>
      <c r="BH135" s="1814"/>
      <c r="BI135" s="1814"/>
      <c r="BJ135" s="1814"/>
      <c r="BK135" s="1814"/>
      <c r="BL135" s="1814"/>
      <c r="BM135" s="1814"/>
      <c r="BN135" s="1814"/>
      <c r="BO135" s="1814"/>
      <c r="BP135" s="1814"/>
      <c r="BQ135" s="1814"/>
      <c r="BR135" s="1814"/>
      <c r="BS135" s="1814"/>
      <c r="BT135" s="1814"/>
      <c r="BU135" s="1814"/>
      <c r="BV135" s="1814"/>
      <c r="BW135" s="1814"/>
      <c r="BX135" s="1814"/>
      <c r="BY135" s="1814"/>
      <c r="BZ135" s="1814"/>
      <c r="CA135" s="1814"/>
      <c r="CB135" s="1814"/>
      <c r="CC135" s="1814"/>
      <c r="CD135" s="1814"/>
      <c r="CE135" s="1814"/>
      <c r="CF135" s="1814"/>
      <c r="CG135" s="1814"/>
      <c r="CH135" s="1814"/>
      <c r="CI135" s="1814"/>
      <c r="CJ135" s="1814"/>
      <c r="CK135" s="1814"/>
      <c r="CL135" s="1814"/>
      <c r="CM135" s="1814"/>
      <c r="CN135" s="1814"/>
      <c r="CO135" s="1814"/>
      <c r="CP135" s="1814"/>
      <c r="CQ135" s="1814"/>
      <c r="CR135" s="1814"/>
      <c r="CS135" s="1814"/>
      <c r="CT135" s="1814"/>
      <c r="CU135" s="1814"/>
      <c r="CV135" s="1814"/>
      <c r="CW135" s="1814"/>
      <c r="CX135" s="1814"/>
      <c r="CY135" s="1814"/>
      <c r="CZ135" s="1814"/>
      <c r="DA135" s="1814"/>
      <c r="DB135" s="1814"/>
      <c r="DC135" s="1814"/>
      <c r="DD135" s="1814"/>
      <c r="DE135" s="1814"/>
      <c r="DF135" s="1814"/>
      <c r="DG135" s="1814"/>
      <c r="DH135" s="1814"/>
      <c r="DI135" s="1814"/>
      <c r="DJ135" s="1814"/>
      <c r="DK135" s="1814"/>
      <c r="DL135" s="1814"/>
      <c r="DM135" s="1814"/>
      <c r="DN135" s="1814"/>
      <c r="DO135" s="1814"/>
      <c r="DP135" s="1814"/>
      <c r="DQ135" s="1814"/>
      <c r="DR135" s="1814"/>
      <c r="DS135" s="1814"/>
      <c r="DT135" s="1814"/>
      <c r="DU135" s="1814"/>
      <c r="DV135" s="1814"/>
      <c r="DW135" s="1814"/>
      <c r="DX135" s="1814"/>
      <c r="DY135" s="1814"/>
      <c r="DZ135" s="1814"/>
      <c r="EA135" s="1814"/>
      <c r="EB135" s="1814"/>
      <c r="EC135" s="1814"/>
      <c r="ED135" s="1814"/>
      <c r="EE135" s="1814"/>
      <c r="EF135" s="1814"/>
      <c r="EG135" s="1814"/>
      <c r="EH135" s="1814"/>
      <c r="EI135" s="1814"/>
      <c r="EJ135" s="1814"/>
      <c r="EK135" s="1814"/>
      <c r="EL135" s="1814"/>
      <c r="EM135" s="1814"/>
      <c r="EN135" s="1814"/>
      <c r="EO135" s="1814"/>
      <c r="EP135" s="1814"/>
      <c r="EQ135" s="1814"/>
      <c r="ER135" s="1814"/>
      <c r="ES135" s="1814"/>
      <c r="ET135" s="1814"/>
      <c r="EU135" s="1814"/>
      <c r="EV135" s="1814"/>
      <c r="EW135" s="1814"/>
      <c r="EX135" s="1814"/>
      <c r="EY135" s="1814"/>
      <c r="EZ135" s="1814"/>
      <c r="FA135" s="1814"/>
      <c r="FB135" s="1814"/>
      <c r="FC135" s="1814"/>
      <c r="FD135" s="1814"/>
      <c r="FE135" s="1814"/>
      <c r="FF135" s="1814"/>
      <c r="FG135" s="1814"/>
      <c r="FH135" s="1814"/>
      <c r="FI135" s="1814"/>
      <c r="FJ135" s="1814"/>
      <c r="FK135" s="1814"/>
      <c r="FL135" s="1814"/>
      <c r="FM135" s="1814"/>
      <c r="FN135" s="1814"/>
      <c r="FO135" s="1814"/>
      <c r="FP135" s="1814"/>
      <c r="FQ135" s="1814"/>
      <c r="FR135" s="1814"/>
      <c r="FS135" s="1814"/>
      <c r="FT135" s="1814"/>
      <c r="FU135" s="1814"/>
      <c r="FV135" s="1814"/>
      <c r="FW135" s="1814"/>
      <c r="FX135" s="1814"/>
      <c r="FY135" s="1814"/>
      <c r="FZ135" s="1814"/>
      <c r="GA135" s="1814"/>
      <c r="GB135" s="1814"/>
      <c r="GC135" s="1814"/>
      <c r="GD135" s="1814"/>
      <c r="GE135" s="1814"/>
      <c r="GF135" s="1814"/>
      <c r="GG135" s="1814"/>
      <c r="GH135" s="1814"/>
      <c r="GI135" s="1814"/>
      <c r="GJ135" s="1814"/>
      <c r="GK135" s="1814"/>
      <c r="GL135" s="1814"/>
      <c r="GM135" s="1814"/>
      <c r="GN135" s="1814"/>
      <c r="GO135" s="1814"/>
      <c r="GP135" s="1814"/>
      <c r="GQ135" s="1814"/>
      <c r="GR135" s="1814"/>
      <c r="GS135" s="1814"/>
      <c r="GT135" s="1814"/>
      <c r="GU135" s="1814"/>
      <c r="GV135" s="1814"/>
      <c r="GW135" s="1814"/>
      <c r="GX135" s="1814"/>
      <c r="GY135" s="1814"/>
      <c r="GZ135" s="1814"/>
      <c r="HA135" s="1814"/>
      <c r="HB135" s="1814"/>
      <c r="HC135" s="1814"/>
      <c r="HD135" s="1814"/>
      <c r="HE135" s="1814"/>
      <c r="HF135" s="1814"/>
      <c r="HG135" s="1814"/>
      <c r="HH135" s="1814"/>
      <c r="HI135" s="1814"/>
      <c r="HJ135" s="1814"/>
      <c r="HK135" s="1814"/>
      <c r="HL135" s="1814"/>
      <c r="HM135" s="1814"/>
      <c r="HN135" s="1814"/>
      <c r="HO135" s="1814"/>
      <c r="HP135" s="1814"/>
      <c r="HQ135" s="1814"/>
      <c r="HR135" s="1814"/>
      <c r="HS135" s="1814"/>
      <c r="HT135" s="1814"/>
      <c r="HU135" s="1814"/>
      <c r="HV135" s="1814"/>
      <c r="HW135" s="1814"/>
      <c r="HX135" s="1814"/>
      <c r="HY135" s="1814"/>
      <c r="HZ135" s="1814"/>
      <c r="IA135" s="1814"/>
      <c r="IB135" s="1814"/>
      <c r="IC135" s="1814"/>
      <c r="ID135" s="1814"/>
      <c r="IE135" s="1814"/>
      <c r="IF135" s="1814"/>
      <c r="IG135" s="1814"/>
      <c r="IH135" s="1814"/>
      <c r="II135" s="1814"/>
      <c r="IJ135" s="1814"/>
      <c r="IK135" s="1814"/>
      <c r="IL135" s="1814"/>
      <c r="IM135" s="1814"/>
      <c r="IN135" s="1814"/>
      <c r="IO135" s="1814"/>
      <c r="IP135" s="1814"/>
      <c r="IQ135" s="1814"/>
      <c r="IR135" s="1814"/>
      <c r="IS135" s="1814"/>
      <c r="IT135" s="1814"/>
      <c r="IU135" s="1814"/>
      <c r="IV135" s="1814"/>
      <c r="IW135" s="1814"/>
      <c r="IX135" s="1814"/>
      <c r="IY135" s="1814"/>
      <c r="IZ135" s="1814"/>
      <c r="JA135" s="1814"/>
      <c r="JB135" s="1814"/>
      <c r="JC135" s="1814"/>
      <c r="JD135" s="1814"/>
      <c r="JE135" s="1814"/>
      <c r="JF135" s="1814"/>
      <c r="JG135" s="1814"/>
      <c r="JH135" s="1814"/>
      <c r="JI135" s="1814"/>
      <c r="JJ135" s="1814"/>
      <c r="JK135" s="1814"/>
      <c r="JL135" s="1814"/>
      <c r="JM135" s="1814"/>
      <c r="JN135" s="1814"/>
      <c r="JO135" s="1814"/>
      <c r="JP135" s="1814"/>
      <c r="JQ135" s="1814"/>
      <c r="JR135" s="1814"/>
      <c r="JS135" s="1814"/>
      <c r="JT135" s="1814"/>
      <c r="JU135" s="1814"/>
      <c r="JV135" s="1814"/>
      <c r="JW135" s="1814"/>
      <c r="JX135" s="1814"/>
      <c r="JY135" s="1814"/>
      <c r="JZ135" s="1814"/>
      <c r="KA135" s="1814"/>
      <c r="KB135" s="1814"/>
      <c r="KC135" s="1814"/>
      <c r="KD135" s="1814"/>
      <c r="KE135" s="1814"/>
      <c r="KF135" s="1814"/>
      <c r="KG135" s="1814"/>
      <c r="KH135" s="1814"/>
      <c r="KI135" s="1814"/>
      <c r="KJ135" s="1814"/>
      <c r="KK135" s="1814"/>
      <c r="KL135" s="1814"/>
      <c r="KM135" s="1814"/>
      <c r="KN135" s="1814"/>
      <c r="KO135" s="1814"/>
      <c r="KP135" s="1814"/>
      <c r="KQ135" s="1814"/>
      <c r="KR135" s="1814"/>
      <c r="KS135" s="1814"/>
      <c r="KT135" s="1814"/>
      <c r="KU135" s="1814"/>
      <c r="KV135" s="1814"/>
      <c r="KW135" s="1814"/>
      <c r="KX135" s="1814"/>
      <c r="KY135" s="1814"/>
      <c r="KZ135" s="1814"/>
      <c r="LA135" s="1814"/>
      <c r="LB135" s="1814"/>
      <c r="LC135" s="1814"/>
      <c r="LD135" s="1814"/>
      <c r="LE135" s="1814"/>
      <c r="LF135" s="1814"/>
      <c r="LG135" s="1814"/>
      <c r="LH135" s="1825"/>
      <c r="LI135" s="1825"/>
      <c r="LJ135" s="1825"/>
      <c r="LK135" s="1825"/>
      <c r="LL135" s="1825"/>
      <c r="LM135" s="1825"/>
      <c r="LN135" s="1825"/>
      <c r="LO135" s="1826"/>
    </row>
    <row r="136" s="1484" customFormat="1" ht="47" customHeight="1" spans="1:327">
      <c r="A136" s="1719">
        <v>45972</v>
      </c>
      <c r="B136" s="1713" t="s">
        <v>1503</v>
      </c>
      <c r="C136" s="1720" t="s">
        <v>98</v>
      </c>
      <c r="D136" s="1715">
        <v>4500185340</v>
      </c>
      <c r="E136" s="1716" t="s">
        <v>5217</v>
      </c>
      <c r="F136" s="1715" t="s">
        <v>5218</v>
      </c>
      <c r="G136" s="1721" t="s">
        <v>5207</v>
      </c>
      <c r="H136" s="1717" t="s">
        <v>5208</v>
      </c>
      <c r="I136" s="1735" t="s">
        <v>5209</v>
      </c>
      <c r="J136" s="1736">
        <v>1092</v>
      </c>
      <c r="K136" s="1737">
        <v>0</v>
      </c>
      <c r="L136" s="1737">
        <v>21</v>
      </c>
      <c r="M136" s="1738">
        <f t="shared" si="64"/>
        <v>52</v>
      </c>
      <c r="N136" s="1739">
        <v>46000</v>
      </c>
      <c r="O136" s="1739">
        <v>45999</v>
      </c>
      <c r="P136" s="1739" t="s">
        <v>5210</v>
      </c>
      <c r="Q136" s="1753" t="s">
        <v>78</v>
      </c>
      <c r="R136" s="1754">
        <v>1092</v>
      </c>
      <c r="S136" s="1754">
        <f t="shared" si="65"/>
        <v>0</v>
      </c>
      <c r="T136" s="1755"/>
      <c r="U136" s="1756" t="s">
        <v>829</v>
      </c>
      <c r="V136" s="1757" t="s">
        <v>5211</v>
      </c>
      <c r="W136" s="1757" t="s">
        <v>111</v>
      </c>
      <c r="X136" s="1758">
        <v>45972</v>
      </c>
      <c r="Y136" s="1770" t="s">
        <v>287</v>
      </c>
      <c r="Z136" s="1758">
        <v>45972</v>
      </c>
      <c r="AA136" s="1771" t="s">
        <v>61</v>
      </c>
      <c r="AB136" s="1770"/>
      <c r="AC136" s="1772" t="s">
        <v>5212</v>
      </c>
      <c r="AD136" s="1773" t="s">
        <v>104</v>
      </c>
      <c r="AE136" s="1774">
        <v>77.6512</v>
      </c>
      <c r="AF136" s="1775">
        <f>AE136*M136</f>
        <v>4037.8624</v>
      </c>
      <c r="AG136" s="1791"/>
      <c r="AH136" s="1792" t="s">
        <v>81</v>
      </c>
      <c r="AI136" s="1792">
        <v>5</v>
      </c>
      <c r="AJ136" s="1736">
        <f t="shared" si="66"/>
        <v>1092</v>
      </c>
      <c r="AK136" s="1751"/>
      <c r="AL136" s="1794"/>
      <c r="AM136" s="1794"/>
      <c r="AN136" s="1794"/>
      <c r="AO136" s="1794">
        <v>52</v>
      </c>
      <c r="AP136" s="1794" t="s">
        <v>63</v>
      </c>
      <c r="AQ136" s="1736">
        <v>1092</v>
      </c>
      <c r="AR136" s="1805"/>
      <c r="AS136" s="1802">
        <f t="shared" si="52"/>
        <v>218.4</v>
      </c>
      <c r="AT136" s="1803">
        <f t="shared" si="53"/>
        <v>218.4</v>
      </c>
      <c r="AU136" s="1803">
        <f t="shared" si="54"/>
        <v>218.4</v>
      </c>
      <c r="AV136" s="1803">
        <f t="shared" si="55"/>
        <v>218.4</v>
      </c>
      <c r="AW136" s="1810">
        <f t="shared" si="56"/>
        <v>218.4</v>
      </c>
      <c r="AX136" s="1811">
        <f t="shared" si="67"/>
        <v>209.3</v>
      </c>
      <c r="AY136" s="1808">
        <f t="shared" si="68"/>
        <v>9.1</v>
      </c>
      <c r="AZ136" s="1812"/>
      <c r="BA136" s="1813"/>
      <c r="BB136" s="1814"/>
      <c r="BC136" s="1814"/>
      <c r="BD136" s="1814"/>
      <c r="BE136" s="1814"/>
      <c r="BF136" s="1814"/>
      <c r="BG136" s="1814"/>
      <c r="BH136" s="1814"/>
      <c r="BI136" s="1814"/>
      <c r="BJ136" s="1814"/>
      <c r="BK136" s="1814"/>
      <c r="BL136" s="1814"/>
      <c r="BM136" s="1814"/>
      <c r="BN136" s="1814"/>
      <c r="BO136" s="1814"/>
      <c r="BP136" s="1814"/>
      <c r="BQ136" s="1814"/>
      <c r="BR136" s="1814"/>
      <c r="BS136" s="1814"/>
      <c r="BT136" s="1814"/>
      <c r="BU136" s="1814"/>
      <c r="BV136" s="1814"/>
      <c r="BW136" s="1814"/>
      <c r="BX136" s="1814"/>
      <c r="BY136" s="1814"/>
      <c r="BZ136" s="1814"/>
      <c r="CA136" s="1814"/>
      <c r="CB136" s="1814"/>
      <c r="CC136" s="1814"/>
      <c r="CD136" s="1814"/>
      <c r="CE136" s="1814"/>
      <c r="CF136" s="1814"/>
      <c r="CG136" s="1814"/>
      <c r="CH136" s="1814"/>
      <c r="CI136" s="1814"/>
      <c r="CJ136" s="1814"/>
      <c r="CK136" s="1814"/>
      <c r="CL136" s="1814"/>
      <c r="CM136" s="1814"/>
      <c r="CN136" s="1814"/>
      <c r="CO136" s="1814"/>
      <c r="CP136" s="1814"/>
      <c r="CQ136" s="1814"/>
      <c r="CR136" s="1814"/>
      <c r="CS136" s="1814"/>
      <c r="CT136" s="1814"/>
      <c r="CU136" s="1814"/>
      <c r="CV136" s="1814"/>
      <c r="CW136" s="1814"/>
      <c r="CX136" s="1814"/>
      <c r="CY136" s="1814"/>
      <c r="CZ136" s="1814"/>
      <c r="DA136" s="1814"/>
      <c r="DB136" s="1814"/>
      <c r="DC136" s="1814"/>
      <c r="DD136" s="1814"/>
      <c r="DE136" s="1814"/>
      <c r="DF136" s="1814"/>
      <c r="DG136" s="1814"/>
      <c r="DH136" s="1814"/>
      <c r="DI136" s="1814"/>
      <c r="DJ136" s="1814"/>
      <c r="DK136" s="1814"/>
      <c r="DL136" s="1814"/>
      <c r="DM136" s="1814"/>
      <c r="DN136" s="1814"/>
      <c r="DO136" s="1814"/>
      <c r="DP136" s="1814"/>
      <c r="DQ136" s="1814"/>
      <c r="DR136" s="1814"/>
      <c r="DS136" s="1814"/>
      <c r="DT136" s="1814"/>
      <c r="DU136" s="1814"/>
      <c r="DV136" s="1814"/>
      <c r="DW136" s="1814"/>
      <c r="DX136" s="1814"/>
      <c r="DY136" s="1814"/>
      <c r="DZ136" s="1814"/>
      <c r="EA136" s="1814"/>
      <c r="EB136" s="1814"/>
      <c r="EC136" s="1814"/>
      <c r="ED136" s="1814"/>
      <c r="EE136" s="1814"/>
      <c r="EF136" s="1814"/>
      <c r="EG136" s="1814"/>
      <c r="EH136" s="1814"/>
      <c r="EI136" s="1814"/>
      <c r="EJ136" s="1814"/>
      <c r="EK136" s="1814"/>
      <c r="EL136" s="1814"/>
      <c r="EM136" s="1814"/>
      <c r="EN136" s="1814"/>
      <c r="EO136" s="1814"/>
      <c r="EP136" s="1814"/>
      <c r="EQ136" s="1814"/>
      <c r="ER136" s="1814"/>
      <c r="ES136" s="1814"/>
      <c r="ET136" s="1814"/>
      <c r="EU136" s="1814"/>
      <c r="EV136" s="1814"/>
      <c r="EW136" s="1814"/>
      <c r="EX136" s="1814"/>
      <c r="EY136" s="1814"/>
      <c r="EZ136" s="1814"/>
      <c r="FA136" s="1814"/>
      <c r="FB136" s="1814"/>
      <c r="FC136" s="1814"/>
      <c r="FD136" s="1814"/>
      <c r="FE136" s="1814"/>
      <c r="FF136" s="1814"/>
      <c r="FG136" s="1814"/>
      <c r="FH136" s="1814"/>
      <c r="FI136" s="1814"/>
      <c r="FJ136" s="1814"/>
      <c r="FK136" s="1814"/>
      <c r="FL136" s="1814"/>
      <c r="FM136" s="1814"/>
      <c r="FN136" s="1814"/>
      <c r="FO136" s="1814"/>
      <c r="FP136" s="1814"/>
      <c r="FQ136" s="1814"/>
      <c r="FR136" s="1814"/>
      <c r="FS136" s="1814"/>
      <c r="FT136" s="1814"/>
      <c r="FU136" s="1814"/>
      <c r="FV136" s="1814"/>
      <c r="FW136" s="1814"/>
      <c r="FX136" s="1814"/>
      <c r="FY136" s="1814"/>
      <c r="FZ136" s="1814"/>
      <c r="GA136" s="1814"/>
      <c r="GB136" s="1814"/>
      <c r="GC136" s="1814"/>
      <c r="GD136" s="1814"/>
      <c r="GE136" s="1814"/>
      <c r="GF136" s="1814"/>
      <c r="GG136" s="1814"/>
      <c r="GH136" s="1814"/>
      <c r="GI136" s="1814"/>
      <c r="GJ136" s="1814"/>
      <c r="GK136" s="1814"/>
      <c r="GL136" s="1814"/>
      <c r="GM136" s="1814"/>
      <c r="GN136" s="1814"/>
      <c r="GO136" s="1814"/>
      <c r="GP136" s="1814"/>
      <c r="GQ136" s="1814"/>
      <c r="GR136" s="1814"/>
      <c r="GS136" s="1814"/>
      <c r="GT136" s="1814"/>
      <c r="GU136" s="1814"/>
      <c r="GV136" s="1814"/>
      <c r="GW136" s="1814"/>
      <c r="GX136" s="1814"/>
      <c r="GY136" s="1814"/>
      <c r="GZ136" s="1814"/>
      <c r="HA136" s="1814"/>
      <c r="HB136" s="1814"/>
      <c r="HC136" s="1814"/>
      <c r="HD136" s="1814"/>
      <c r="HE136" s="1814"/>
      <c r="HF136" s="1814"/>
      <c r="HG136" s="1814"/>
      <c r="HH136" s="1814"/>
      <c r="HI136" s="1814"/>
      <c r="HJ136" s="1814"/>
      <c r="HK136" s="1814"/>
      <c r="HL136" s="1814"/>
      <c r="HM136" s="1814"/>
      <c r="HN136" s="1814"/>
      <c r="HO136" s="1814"/>
      <c r="HP136" s="1814"/>
      <c r="HQ136" s="1814"/>
      <c r="HR136" s="1814"/>
      <c r="HS136" s="1814"/>
      <c r="HT136" s="1814"/>
      <c r="HU136" s="1814"/>
      <c r="HV136" s="1814"/>
      <c r="HW136" s="1814"/>
      <c r="HX136" s="1814"/>
      <c r="HY136" s="1814"/>
      <c r="HZ136" s="1814"/>
      <c r="IA136" s="1814"/>
      <c r="IB136" s="1814"/>
      <c r="IC136" s="1814"/>
      <c r="ID136" s="1814"/>
      <c r="IE136" s="1814"/>
      <c r="IF136" s="1814"/>
      <c r="IG136" s="1814"/>
      <c r="IH136" s="1814"/>
      <c r="II136" s="1814"/>
      <c r="IJ136" s="1814"/>
      <c r="IK136" s="1814"/>
      <c r="IL136" s="1814"/>
      <c r="IM136" s="1814"/>
      <c r="IN136" s="1814"/>
      <c r="IO136" s="1814"/>
      <c r="IP136" s="1814"/>
      <c r="IQ136" s="1814"/>
      <c r="IR136" s="1814"/>
      <c r="IS136" s="1814"/>
      <c r="IT136" s="1814"/>
      <c r="IU136" s="1814"/>
      <c r="IV136" s="1814"/>
      <c r="IW136" s="1814"/>
      <c r="IX136" s="1814"/>
      <c r="IY136" s="1814"/>
      <c r="IZ136" s="1814"/>
      <c r="JA136" s="1814"/>
      <c r="JB136" s="1814"/>
      <c r="JC136" s="1814"/>
      <c r="JD136" s="1814"/>
      <c r="JE136" s="1814"/>
      <c r="JF136" s="1814"/>
      <c r="JG136" s="1814"/>
      <c r="JH136" s="1814"/>
      <c r="JI136" s="1814"/>
      <c r="JJ136" s="1814"/>
      <c r="JK136" s="1814"/>
      <c r="JL136" s="1814"/>
      <c r="JM136" s="1814"/>
      <c r="JN136" s="1814"/>
      <c r="JO136" s="1814"/>
      <c r="JP136" s="1814"/>
      <c r="JQ136" s="1814"/>
      <c r="JR136" s="1814"/>
      <c r="JS136" s="1814"/>
      <c r="JT136" s="1814"/>
      <c r="JU136" s="1814"/>
      <c r="JV136" s="1814"/>
      <c r="JW136" s="1814"/>
      <c r="JX136" s="1814"/>
      <c r="JY136" s="1814"/>
      <c r="JZ136" s="1814"/>
      <c r="KA136" s="1814"/>
      <c r="KB136" s="1814"/>
      <c r="KC136" s="1814"/>
      <c r="KD136" s="1814"/>
      <c r="KE136" s="1814"/>
      <c r="KF136" s="1814"/>
      <c r="KG136" s="1814"/>
      <c r="KH136" s="1814"/>
      <c r="KI136" s="1814"/>
      <c r="KJ136" s="1814"/>
      <c r="KK136" s="1814"/>
      <c r="KL136" s="1814"/>
      <c r="KM136" s="1814"/>
      <c r="KN136" s="1814"/>
      <c r="KO136" s="1814"/>
      <c r="KP136" s="1814"/>
      <c r="KQ136" s="1814"/>
      <c r="KR136" s="1814"/>
      <c r="KS136" s="1814"/>
      <c r="KT136" s="1814"/>
      <c r="KU136" s="1814"/>
      <c r="KV136" s="1814"/>
      <c r="KW136" s="1814"/>
      <c r="KX136" s="1814"/>
      <c r="KY136" s="1814"/>
      <c r="KZ136" s="1814"/>
      <c r="LA136" s="1814"/>
      <c r="LB136" s="1814"/>
      <c r="LC136" s="1814"/>
      <c r="LD136" s="1814"/>
      <c r="LE136" s="1814"/>
      <c r="LF136" s="1814"/>
      <c r="LG136" s="1814"/>
      <c r="LH136" s="1825"/>
      <c r="LI136" s="1825"/>
      <c r="LJ136" s="1825"/>
      <c r="LK136" s="1825"/>
      <c r="LL136" s="1825"/>
      <c r="LM136" s="1825"/>
      <c r="LN136" s="1825"/>
      <c r="LO136" s="1826"/>
    </row>
    <row r="137" s="1484" customFormat="1" ht="47" customHeight="1" spans="1:327">
      <c r="A137" s="1719">
        <v>45968</v>
      </c>
      <c r="B137" s="1713" t="s">
        <v>1584</v>
      </c>
      <c r="C137" s="1714" t="s">
        <v>342</v>
      </c>
      <c r="D137" s="1715">
        <v>4500184671</v>
      </c>
      <c r="E137" s="1716" t="s">
        <v>5219</v>
      </c>
      <c r="F137" s="1715" t="s">
        <v>5220</v>
      </c>
      <c r="G137" s="1722" t="s">
        <v>5039</v>
      </c>
      <c r="H137" s="1717" t="s">
        <v>5039</v>
      </c>
      <c r="I137" s="1735" t="s">
        <v>5040</v>
      </c>
      <c r="J137" s="1736">
        <v>9792</v>
      </c>
      <c r="K137" s="1737">
        <v>24</v>
      </c>
      <c r="L137" s="1737">
        <v>96</v>
      </c>
      <c r="M137" s="1738">
        <f t="shared" si="64"/>
        <v>102</v>
      </c>
      <c r="N137" s="1739">
        <v>46003</v>
      </c>
      <c r="O137" s="1739">
        <v>46001</v>
      </c>
      <c r="P137" s="1740"/>
      <c r="Q137" s="1753" t="s">
        <v>78</v>
      </c>
      <c r="R137" s="1754">
        <v>9792</v>
      </c>
      <c r="S137" s="1754">
        <f t="shared" si="65"/>
        <v>0</v>
      </c>
      <c r="T137" s="1755"/>
      <c r="U137" s="1756" t="s">
        <v>829</v>
      </c>
      <c r="V137" s="1757" t="s">
        <v>5221</v>
      </c>
      <c r="W137" s="1757" t="s">
        <v>111</v>
      </c>
      <c r="X137" s="1758">
        <v>45975</v>
      </c>
      <c r="Y137" s="1770" t="s">
        <v>88</v>
      </c>
      <c r="Z137" s="1758"/>
      <c r="AA137" s="1771"/>
      <c r="AB137" s="1770"/>
      <c r="AC137" s="1772" t="s">
        <v>5222</v>
      </c>
      <c r="AD137" s="1773" t="s">
        <v>618</v>
      </c>
      <c r="AE137" s="1774">
        <v>1.3148</v>
      </c>
      <c r="AF137" s="1775">
        <f>AE137*J137</f>
        <v>12874.5216</v>
      </c>
      <c r="AG137" s="1791"/>
      <c r="AH137" s="1792" t="s">
        <v>81</v>
      </c>
      <c r="AI137" s="1792">
        <v>5</v>
      </c>
      <c r="AJ137" s="1736">
        <f t="shared" si="66"/>
        <v>9792</v>
      </c>
      <c r="AK137" s="1793"/>
      <c r="AL137" s="1794">
        <f>J137/24</f>
        <v>408</v>
      </c>
      <c r="AM137" s="1794"/>
      <c r="AN137" s="1794"/>
      <c r="AO137" s="1794"/>
      <c r="AP137" s="1605" t="s">
        <v>63</v>
      </c>
      <c r="AQ137" s="1801">
        <f>J137</f>
        <v>9792</v>
      </c>
      <c r="AR137" s="1794"/>
      <c r="AS137" s="1802">
        <f t="shared" si="52"/>
        <v>1958.4</v>
      </c>
      <c r="AT137" s="1803">
        <f t="shared" si="53"/>
        <v>1958.4</v>
      </c>
      <c r="AU137" s="1803">
        <f t="shared" si="54"/>
        <v>1958.4</v>
      </c>
      <c r="AV137" s="1803">
        <f t="shared" si="55"/>
        <v>1958.4</v>
      </c>
      <c r="AW137" s="1810">
        <f t="shared" si="56"/>
        <v>1958.4</v>
      </c>
      <c r="AX137" s="1811">
        <f t="shared" si="67"/>
        <v>1876.8</v>
      </c>
      <c r="AY137" s="1808">
        <f t="shared" si="68"/>
        <v>81.6</v>
      </c>
      <c r="AZ137" s="1812"/>
      <c r="BA137" s="1813"/>
      <c r="BB137" s="1814"/>
      <c r="BC137" s="1814"/>
      <c r="BD137" s="1814"/>
      <c r="BE137" s="1814"/>
      <c r="BF137" s="1814"/>
      <c r="BG137" s="1814"/>
      <c r="BH137" s="1814"/>
      <c r="BI137" s="1814"/>
      <c r="BJ137" s="1814"/>
      <c r="BK137" s="1814"/>
      <c r="BL137" s="1814"/>
      <c r="BM137" s="1814"/>
      <c r="BN137" s="1814"/>
      <c r="BO137" s="1814"/>
      <c r="BP137" s="1814"/>
      <c r="BQ137" s="1814"/>
      <c r="BR137" s="1814"/>
      <c r="BS137" s="1814"/>
      <c r="BT137" s="1814"/>
      <c r="BU137" s="1814"/>
      <c r="BV137" s="1814"/>
      <c r="BW137" s="1814"/>
      <c r="BX137" s="1814"/>
      <c r="BY137" s="1814"/>
      <c r="BZ137" s="1814"/>
      <c r="CA137" s="1814"/>
      <c r="CB137" s="1814"/>
      <c r="CC137" s="1814"/>
      <c r="CD137" s="1814"/>
      <c r="CE137" s="1814"/>
      <c r="CF137" s="1814"/>
      <c r="CG137" s="1814"/>
      <c r="CH137" s="1814"/>
      <c r="CI137" s="1814"/>
      <c r="CJ137" s="1814"/>
      <c r="CK137" s="1814"/>
      <c r="CL137" s="1814"/>
      <c r="CM137" s="1814"/>
      <c r="CN137" s="1814"/>
      <c r="CO137" s="1814"/>
      <c r="CP137" s="1814"/>
      <c r="CQ137" s="1814"/>
      <c r="CR137" s="1814"/>
      <c r="CS137" s="1814"/>
      <c r="CT137" s="1814"/>
      <c r="CU137" s="1814"/>
      <c r="CV137" s="1814"/>
      <c r="CW137" s="1814"/>
      <c r="CX137" s="1814"/>
      <c r="CY137" s="1814"/>
      <c r="CZ137" s="1814"/>
      <c r="DA137" s="1814"/>
      <c r="DB137" s="1814"/>
      <c r="DC137" s="1814"/>
      <c r="DD137" s="1814"/>
      <c r="DE137" s="1814"/>
      <c r="DF137" s="1814"/>
      <c r="DG137" s="1814"/>
      <c r="DH137" s="1814"/>
      <c r="DI137" s="1814"/>
      <c r="DJ137" s="1814"/>
      <c r="DK137" s="1814"/>
      <c r="DL137" s="1814"/>
      <c r="DM137" s="1814"/>
      <c r="DN137" s="1814"/>
      <c r="DO137" s="1814"/>
      <c r="DP137" s="1814"/>
      <c r="DQ137" s="1814"/>
      <c r="DR137" s="1814"/>
      <c r="DS137" s="1814"/>
      <c r="DT137" s="1814"/>
      <c r="DU137" s="1814"/>
      <c r="DV137" s="1814"/>
      <c r="DW137" s="1814"/>
      <c r="DX137" s="1814"/>
      <c r="DY137" s="1814"/>
      <c r="DZ137" s="1814"/>
      <c r="EA137" s="1814"/>
      <c r="EB137" s="1814"/>
      <c r="EC137" s="1814"/>
      <c r="ED137" s="1814"/>
      <c r="EE137" s="1814"/>
      <c r="EF137" s="1814"/>
      <c r="EG137" s="1814"/>
      <c r="EH137" s="1814"/>
      <c r="EI137" s="1814"/>
      <c r="EJ137" s="1814"/>
      <c r="EK137" s="1814"/>
      <c r="EL137" s="1814"/>
      <c r="EM137" s="1814"/>
      <c r="EN137" s="1814"/>
      <c r="EO137" s="1814"/>
      <c r="EP137" s="1814"/>
      <c r="EQ137" s="1814"/>
      <c r="ER137" s="1814"/>
      <c r="ES137" s="1814"/>
      <c r="ET137" s="1814"/>
      <c r="EU137" s="1814"/>
      <c r="EV137" s="1814"/>
      <c r="EW137" s="1814"/>
      <c r="EX137" s="1814"/>
      <c r="EY137" s="1814"/>
      <c r="EZ137" s="1814"/>
      <c r="FA137" s="1814"/>
      <c r="FB137" s="1814"/>
      <c r="FC137" s="1814"/>
      <c r="FD137" s="1814"/>
      <c r="FE137" s="1814"/>
      <c r="FF137" s="1814"/>
      <c r="FG137" s="1814"/>
      <c r="FH137" s="1814"/>
      <c r="FI137" s="1814"/>
      <c r="FJ137" s="1814"/>
      <c r="FK137" s="1814"/>
      <c r="FL137" s="1814"/>
      <c r="FM137" s="1814"/>
      <c r="FN137" s="1814"/>
      <c r="FO137" s="1814"/>
      <c r="FP137" s="1814"/>
      <c r="FQ137" s="1814"/>
      <c r="FR137" s="1814"/>
      <c r="FS137" s="1814"/>
      <c r="FT137" s="1814"/>
      <c r="FU137" s="1814"/>
      <c r="FV137" s="1814"/>
      <c r="FW137" s="1814"/>
      <c r="FX137" s="1814"/>
      <c r="FY137" s="1814"/>
      <c r="FZ137" s="1814"/>
      <c r="GA137" s="1814"/>
      <c r="GB137" s="1814"/>
      <c r="GC137" s="1814"/>
      <c r="GD137" s="1814"/>
      <c r="GE137" s="1814"/>
      <c r="GF137" s="1814"/>
      <c r="GG137" s="1814"/>
      <c r="GH137" s="1814"/>
      <c r="GI137" s="1814"/>
      <c r="GJ137" s="1814"/>
      <c r="GK137" s="1814"/>
      <c r="GL137" s="1814"/>
      <c r="GM137" s="1814"/>
      <c r="GN137" s="1814"/>
      <c r="GO137" s="1814"/>
      <c r="GP137" s="1814"/>
      <c r="GQ137" s="1814"/>
      <c r="GR137" s="1814"/>
      <c r="GS137" s="1814"/>
      <c r="GT137" s="1814"/>
      <c r="GU137" s="1814"/>
      <c r="GV137" s="1814"/>
      <c r="GW137" s="1814"/>
      <c r="GX137" s="1814"/>
      <c r="GY137" s="1814"/>
      <c r="GZ137" s="1814"/>
      <c r="HA137" s="1814"/>
      <c r="HB137" s="1814"/>
      <c r="HC137" s="1814"/>
      <c r="HD137" s="1814"/>
      <c r="HE137" s="1814"/>
      <c r="HF137" s="1814"/>
      <c r="HG137" s="1814"/>
      <c r="HH137" s="1814"/>
      <c r="HI137" s="1814"/>
      <c r="HJ137" s="1814"/>
      <c r="HK137" s="1814"/>
      <c r="HL137" s="1814"/>
      <c r="HM137" s="1814"/>
      <c r="HN137" s="1814"/>
      <c r="HO137" s="1814"/>
      <c r="HP137" s="1814"/>
      <c r="HQ137" s="1814"/>
      <c r="HR137" s="1814"/>
      <c r="HS137" s="1814"/>
      <c r="HT137" s="1814"/>
      <c r="HU137" s="1814"/>
      <c r="HV137" s="1814"/>
      <c r="HW137" s="1814"/>
      <c r="HX137" s="1814"/>
      <c r="HY137" s="1814"/>
      <c r="HZ137" s="1814"/>
      <c r="IA137" s="1814"/>
      <c r="IB137" s="1814"/>
      <c r="IC137" s="1814"/>
      <c r="ID137" s="1814"/>
      <c r="IE137" s="1814"/>
      <c r="IF137" s="1814"/>
      <c r="IG137" s="1814"/>
      <c r="IH137" s="1814"/>
      <c r="II137" s="1814"/>
      <c r="IJ137" s="1814"/>
      <c r="IK137" s="1814"/>
      <c r="IL137" s="1814"/>
      <c r="IM137" s="1814"/>
      <c r="IN137" s="1814"/>
      <c r="IO137" s="1814"/>
      <c r="IP137" s="1814"/>
      <c r="IQ137" s="1814"/>
      <c r="IR137" s="1814"/>
      <c r="IS137" s="1814"/>
      <c r="IT137" s="1814"/>
      <c r="IU137" s="1814"/>
      <c r="IV137" s="1814"/>
      <c r="IW137" s="1814"/>
      <c r="IX137" s="1814"/>
      <c r="IY137" s="1814"/>
      <c r="IZ137" s="1814"/>
      <c r="JA137" s="1814"/>
      <c r="JB137" s="1814"/>
      <c r="JC137" s="1814"/>
      <c r="JD137" s="1814"/>
      <c r="JE137" s="1814"/>
      <c r="JF137" s="1814"/>
      <c r="JG137" s="1814"/>
      <c r="JH137" s="1814"/>
      <c r="JI137" s="1814"/>
      <c r="JJ137" s="1814"/>
      <c r="JK137" s="1814"/>
      <c r="JL137" s="1814"/>
      <c r="JM137" s="1814"/>
      <c r="JN137" s="1814"/>
      <c r="JO137" s="1814"/>
      <c r="JP137" s="1814"/>
      <c r="JQ137" s="1814"/>
      <c r="JR137" s="1814"/>
      <c r="JS137" s="1814"/>
      <c r="JT137" s="1814"/>
      <c r="JU137" s="1814"/>
      <c r="JV137" s="1814"/>
      <c r="JW137" s="1814"/>
      <c r="JX137" s="1814"/>
      <c r="JY137" s="1814"/>
      <c r="JZ137" s="1814"/>
      <c r="KA137" s="1814"/>
      <c r="KB137" s="1814"/>
      <c r="KC137" s="1814"/>
      <c r="KD137" s="1814"/>
      <c r="KE137" s="1814"/>
      <c r="KF137" s="1814"/>
      <c r="KG137" s="1814"/>
      <c r="KH137" s="1814"/>
      <c r="KI137" s="1814"/>
      <c r="KJ137" s="1814"/>
      <c r="KK137" s="1814"/>
      <c r="KL137" s="1814"/>
      <c r="KM137" s="1814"/>
      <c r="KN137" s="1814"/>
      <c r="KO137" s="1814"/>
      <c r="KP137" s="1814"/>
      <c r="KQ137" s="1814"/>
      <c r="KR137" s="1814"/>
      <c r="KS137" s="1814"/>
      <c r="KT137" s="1814"/>
      <c r="KU137" s="1814"/>
      <c r="KV137" s="1814"/>
      <c r="KW137" s="1814"/>
      <c r="KX137" s="1814"/>
      <c r="KY137" s="1814"/>
      <c r="KZ137" s="1814"/>
      <c r="LA137" s="1814"/>
      <c r="LB137" s="1814"/>
      <c r="LC137" s="1814"/>
      <c r="LD137" s="1814"/>
      <c r="LE137" s="1814"/>
      <c r="LF137" s="1814"/>
      <c r="LG137" s="1814"/>
      <c r="LH137" s="1825"/>
      <c r="LI137" s="1825"/>
      <c r="LJ137" s="1825"/>
      <c r="LK137" s="1825"/>
      <c r="LL137" s="1825"/>
      <c r="LM137" s="1825"/>
      <c r="LN137" s="1825"/>
      <c r="LO137" s="1826"/>
    </row>
    <row r="138" s="1484" customFormat="1" ht="47" customHeight="1" spans="1:327">
      <c r="A138" s="1712">
        <v>45964</v>
      </c>
      <c r="B138" s="1713" t="s">
        <v>2454</v>
      </c>
      <c r="C138" s="1714" t="s">
        <v>2455</v>
      </c>
      <c r="D138" s="1715">
        <v>4500184062</v>
      </c>
      <c r="E138" s="1716" t="s">
        <v>5223</v>
      </c>
      <c r="F138" s="1715" t="s">
        <v>5224</v>
      </c>
      <c r="G138" s="1717" t="s">
        <v>5004</v>
      </c>
      <c r="H138" s="1717" t="s">
        <v>5004</v>
      </c>
      <c r="I138" s="1735" t="s">
        <v>5005</v>
      </c>
      <c r="J138" s="1736">
        <v>7968</v>
      </c>
      <c r="K138" s="1737">
        <v>0</v>
      </c>
      <c r="L138" s="1737">
        <v>48</v>
      </c>
      <c r="M138" s="1738">
        <f t="shared" si="64"/>
        <v>166</v>
      </c>
      <c r="N138" s="1739">
        <v>46000</v>
      </c>
      <c r="O138" s="1739">
        <v>45999</v>
      </c>
      <c r="P138" s="1740"/>
      <c r="Q138" s="1753" t="s">
        <v>78</v>
      </c>
      <c r="R138" s="1754">
        <v>7968</v>
      </c>
      <c r="S138" s="1754">
        <f t="shared" si="65"/>
        <v>0</v>
      </c>
      <c r="T138" s="1755"/>
      <c r="U138" s="1756" t="s">
        <v>829</v>
      </c>
      <c r="V138" s="1757" t="s">
        <v>5211</v>
      </c>
      <c r="W138" s="1757" t="s">
        <v>2488</v>
      </c>
      <c r="X138" s="1758">
        <v>45966</v>
      </c>
      <c r="Y138" s="1770" t="s">
        <v>88</v>
      </c>
      <c r="Z138" s="1758" t="s">
        <v>5225</v>
      </c>
      <c r="AA138" s="1771" t="s">
        <v>5226</v>
      </c>
      <c r="AB138" s="1770"/>
      <c r="AC138" s="1772" t="s">
        <v>5227</v>
      </c>
      <c r="AD138" s="1773" t="s">
        <v>122</v>
      </c>
      <c r="AE138" s="1774">
        <v>1.2494</v>
      </c>
      <c r="AF138" s="1775">
        <f>AE138*J138</f>
        <v>9955.2192</v>
      </c>
      <c r="AG138" s="1791"/>
      <c r="AH138" s="1792" t="s">
        <v>81</v>
      </c>
      <c r="AI138" s="1792">
        <v>5</v>
      </c>
      <c r="AJ138" s="1736"/>
      <c r="AK138" s="1736">
        <f>J138</f>
        <v>7968</v>
      </c>
      <c r="AL138" s="1794"/>
      <c r="AM138" s="1794"/>
      <c r="AN138" s="1794"/>
      <c r="AO138" s="1794"/>
      <c r="AP138" s="1794" t="s">
        <v>5228</v>
      </c>
      <c r="AQ138" s="1736"/>
      <c r="AR138" s="1736">
        <v>7968</v>
      </c>
      <c r="AS138" s="1802">
        <f>J138</f>
        <v>7968</v>
      </c>
      <c r="AT138" s="1803"/>
      <c r="AU138" s="1803"/>
      <c r="AV138" s="1803"/>
      <c r="AW138" s="1810"/>
      <c r="AX138" s="1811">
        <v>920</v>
      </c>
      <c r="AY138" s="1808">
        <v>40</v>
      </c>
      <c r="AZ138" s="1812"/>
      <c r="BA138" s="1813"/>
      <c r="BB138" s="1814"/>
      <c r="BC138" s="1814"/>
      <c r="BD138" s="1814"/>
      <c r="BE138" s="1814"/>
      <c r="BF138" s="1814"/>
      <c r="BG138" s="1814"/>
      <c r="BH138" s="1814"/>
      <c r="BI138" s="1814"/>
      <c r="BJ138" s="1814"/>
      <c r="BK138" s="1814"/>
      <c r="BL138" s="1814"/>
      <c r="BM138" s="1814"/>
      <c r="BN138" s="1814"/>
      <c r="BO138" s="1814"/>
      <c r="BP138" s="1814"/>
      <c r="BQ138" s="1814"/>
      <c r="BR138" s="1814"/>
      <c r="BS138" s="1814"/>
      <c r="BT138" s="1814"/>
      <c r="BU138" s="1814"/>
      <c r="BV138" s="1814"/>
      <c r="BW138" s="1814"/>
      <c r="BX138" s="1814"/>
      <c r="BY138" s="1814"/>
      <c r="BZ138" s="1814"/>
      <c r="CA138" s="1814"/>
      <c r="CB138" s="1814"/>
      <c r="CC138" s="1814"/>
      <c r="CD138" s="1814"/>
      <c r="CE138" s="1814"/>
      <c r="CF138" s="1814"/>
      <c r="CG138" s="1814"/>
      <c r="CH138" s="1814"/>
      <c r="CI138" s="1814"/>
      <c r="CJ138" s="1814"/>
      <c r="CK138" s="1814"/>
      <c r="CL138" s="1814"/>
      <c r="CM138" s="1814"/>
      <c r="CN138" s="1814"/>
      <c r="CO138" s="1814"/>
      <c r="CP138" s="1814"/>
      <c r="CQ138" s="1814"/>
      <c r="CR138" s="1814"/>
      <c r="CS138" s="1814"/>
      <c r="CT138" s="1814"/>
      <c r="CU138" s="1814"/>
      <c r="CV138" s="1814"/>
      <c r="CW138" s="1814"/>
      <c r="CX138" s="1814"/>
      <c r="CY138" s="1814"/>
      <c r="CZ138" s="1814"/>
      <c r="DA138" s="1814"/>
      <c r="DB138" s="1814"/>
      <c r="DC138" s="1814"/>
      <c r="DD138" s="1814"/>
      <c r="DE138" s="1814"/>
      <c r="DF138" s="1814"/>
      <c r="DG138" s="1814"/>
      <c r="DH138" s="1814"/>
      <c r="DI138" s="1814"/>
      <c r="DJ138" s="1814"/>
      <c r="DK138" s="1814"/>
      <c r="DL138" s="1814"/>
      <c r="DM138" s="1814"/>
      <c r="DN138" s="1814"/>
      <c r="DO138" s="1814"/>
      <c r="DP138" s="1814"/>
      <c r="DQ138" s="1814"/>
      <c r="DR138" s="1814"/>
      <c r="DS138" s="1814"/>
      <c r="DT138" s="1814"/>
      <c r="DU138" s="1814"/>
      <c r="DV138" s="1814"/>
      <c r="DW138" s="1814"/>
      <c r="DX138" s="1814"/>
      <c r="DY138" s="1814"/>
      <c r="DZ138" s="1814"/>
      <c r="EA138" s="1814"/>
      <c r="EB138" s="1814"/>
      <c r="EC138" s="1814"/>
      <c r="ED138" s="1814"/>
      <c r="EE138" s="1814"/>
      <c r="EF138" s="1814"/>
      <c r="EG138" s="1814"/>
      <c r="EH138" s="1814"/>
      <c r="EI138" s="1814"/>
      <c r="EJ138" s="1814"/>
      <c r="EK138" s="1814"/>
      <c r="EL138" s="1814"/>
      <c r="EM138" s="1814"/>
      <c r="EN138" s="1814"/>
      <c r="EO138" s="1814"/>
      <c r="EP138" s="1814"/>
      <c r="EQ138" s="1814"/>
      <c r="ER138" s="1814"/>
      <c r="ES138" s="1814"/>
      <c r="ET138" s="1814"/>
      <c r="EU138" s="1814"/>
      <c r="EV138" s="1814"/>
      <c r="EW138" s="1814"/>
      <c r="EX138" s="1814"/>
      <c r="EY138" s="1814"/>
      <c r="EZ138" s="1814"/>
      <c r="FA138" s="1814"/>
      <c r="FB138" s="1814"/>
      <c r="FC138" s="1814"/>
      <c r="FD138" s="1814"/>
      <c r="FE138" s="1814"/>
      <c r="FF138" s="1814"/>
      <c r="FG138" s="1814"/>
      <c r="FH138" s="1814"/>
      <c r="FI138" s="1814"/>
      <c r="FJ138" s="1814"/>
      <c r="FK138" s="1814"/>
      <c r="FL138" s="1814"/>
      <c r="FM138" s="1814"/>
      <c r="FN138" s="1814"/>
      <c r="FO138" s="1814"/>
      <c r="FP138" s="1814"/>
      <c r="FQ138" s="1814"/>
      <c r="FR138" s="1814"/>
      <c r="FS138" s="1814"/>
      <c r="FT138" s="1814"/>
      <c r="FU138" s="1814"/>
      <c r="FV138" s="1814"/>
      <c r="FW138" s="1814"/>
      <c r="FX138" s="1814"/>
      <c r="FY138" s="1814"/>
      <c r="FZ138" s="1814"/>
      <c r="GA138" s="1814"/>
      <c r="GB138" s="1814"/>
      <c r="GC138" s="1814"/>
      <c r="GD138" s="1814"/>
      <c r="GE138" s="1814"/>
      <c r="GF138" s="1814"/>
      <c r="GG138" s="1814"/>
      <c r="GH138" s="1814"/>
      <c r="GI138" s="1814"/>
      <c r="GJ138" s="1814"/>
      <c r="GK138" s="1814"/>
      <c r="GL138" s="1814"/>
      <c r="GM138" s="1814"/>
      <c r="GN138" s="1814"/>
      <c r="GO138" s="1814"/>
      <c r="GP138" s="1814"/>
      <c r="GQ138" s="1814"/>
      <c r="GR138" s="1814"/>
      <c r="GS138" s="1814"/>
      <c r="GT138" s="1814"/>
      <c r="GU138" s="1814"/>
      <c r="GV138" s="1814"/>
      <c r="GW138" s="1814"/>
      <c r="GX138" s="1814"/>
      <c r="GY138" s="1814"/>
      <c r="GZ138" s="1814"/>
      <c r="HA138" s="1814"/>
      <c r="HB138" s="1814"/>
      <c r="HC138" s="1814"/>
      <c r="HD138" s="1814"/>
      <c r="HE138" s="1814"/>
      <c r="HF138" s="1814"/>
      <c r="HG138" s="1814"/>
      <c r="HH138" s="1814"/>
      <c r="HI138" s="1814"/>
      <c r="HJ138" s="1814"/>
      <c r="HK138" s="1814"/>
      <c r="HL138" s="1814"/>
      <c r="HM138" s="1814"/>
      <c r="HN138" s="1814"/>
      <c r="HO138" s="1814"/>
      <c r="HP138" s="1814"/>
      <c r="HQ138" s="1814"/>
      <c r="HR138" s="1814"/>
      <c r="HS138" s="1814"/>
      <c r="HT138" s="1814"/>
      <c r="HU138" s="1814"/>
      <c r="HV138" s="1814"/>
      <c r="HW138" s="1814"/>
      <c r="HX138" s="1814"/>
      <c r="HY138" s="1814"/>
      <c r="HZ138" s="1814"/>
      <c r="IA138" s="1814"/>
      <c r="IB138" s="1814"/>
      <c r="IC138" s="1814"/>
      <c r="ID138" s="1814"/>
      <c r="IE138" s="1814"/>
      <c r="IF138" s="1814"/>
      <c r="IG138" s="1814"/>
      <c r="IH138" s="1814"/>
      <c r="II138" s="1814"/>
      <c r="IJ138" s="1814"/>
      <c r="IK138" s="1814"/>
      <c r="IL138" s="1814"/>
      <c r="IM138" s="1814"/>
      <c r="IN138" s="1814"/>
      <c r="IO138" s="1814"/>
      <c r="IP138" s="1814"/>
      <c r="IQ138" s="1814"/>
      <c r="IR138" s="1814"/>
      <c r="IS138" s="1814"/>
      <c r="IT138" s="1814"/>
      <c r="IU138" s="1814"/>
      <c r="IV138" s="1814"/>
      <c r="IW138" s="1814"/>
      <c r="IX138" s="1814"/>
      <c r="IY138" s="1814"/>
      <c r="IZ138" s="1814"/>
      <c r="JA138" s="1814"/>
      <c r="JB138" s="1814"/>
      <c r="JC138" s="1814"/>
      <c r="JD138" s="1814"/>
      <c r="JE138" s="1814"/>
      <c r="JF138" s="1814"/>
      <c r="JG138" s="1814"/>
      <c r="JH138" s="1814"/>
      <c r="JI138" s="1814"/>
      <c r="JJ138" s="1814"/>
      <c r="JK138" s="1814"/>
      <c r="JL138" s="1814"/>
      <c r="JM138" s="1814"/>
      <c r="JN138" s="1814"/>
      <c r="JO138" s="1814"/>
      <c r="JP138" s="1814"/>
      <c r="JQ138" s="1814"/>
      <c r="JR138" s="1814"/>
      <c r="JS138" s="1814"/>
      <c r="JT138" s="1814"/>
      <c r="JU138" s="1814"/>
      <c r="JV138" s="1814"/>
      <c r="JW138" s="1814"/>
      <c r="JX138" s="1814"/>
      <c r="JY138" s="1814"/>
      <c r="JZ138" s="1814"/>
      <c r="KA138" s="1814"/>
      <c r="KB138" s="1814"/>
      <c r="KC138" s="1814"/>
      <c r="KD138" s="1814"/>
      <c r="KE138" s="1814"/>
      <c r="KF138" s="1814"/>
      <c r="KG138" s="1814"/>
      <c r="KH138" s="1814"/>
      <c r="KI138" s="1814"/>
      <c r="KJ138" s="1814"/>
      <c r="KK138" s="1814"/>
      <c r="KL138" s="1814"/>
      <c r="KM138" s="1814"/>
      <c r="KN138" s="1814"/>
      <c r="KO138" s="1814"/>
      <c r="KP138" s="1814"/>
      <c r="KQ138" s="1814"/>
      <c r="KR138" s="1814"/>
      <c r="KS138" s="1814"/>
      <c r="KT138" s="1814"/>
      <c r="KU138" s="1814"/>
      <c r="KV138" s="1814"/>
      <c r="KW138" s="1814"/>
      <c r="KX138" s="1814"/>
      <c r="KY138" s="1814"/>
      <c r="KZ138" s="1814"/>
      <c r="LA138" s="1814"/>
      <c r="LB138" s="1814"/>
      <c r="LC138" s="1814"/>
      <c r="LD138" s="1814"/>
      <c r="LE138" s="1814"/>
      <c r="LF138" s="1814"/>
      <c r="LG138" s="1814"/>
      <c r="LH138" s="1825"/>
      <c r="LI138" s="1825"/>
      <c r="LJ138" s="1825"/>
      <c r="LK138" s="1825"/>
      <c r="LL138" s="1825"/>
      <c r="LM138" s="1825"/>
      <c r="LN138" s="1825"/>
      <c r="LO138" s="1826"/>
    </row>
    <row r="139" s="1484" customFormat="1" ht="47" customHeight="1" spans="1:327">
      <c r="A139" s="1712">
        <v>45964</v>
      </c>
      <c r="B139" s="1713" t="s">
        <v>2454</v>
      </c>
      <c r="C139" s="1714" t="s">
        <v>2455</v>
      </c>
      <c r="D139" s="1715">
        <v>4500184062</v>
      </c>
      <c r="E139" s="1716" t="s">
        <v>5223</v>
      </c>
      <c r="F139" s="1715" t="s">
        <v>5229</v>
      </c>
      <c r="G139" s="1717" t="s">
        <v>5014</v>
      </c>
      <c r="H139" s="1717" t="s">
        <v>5014</v>
      </c>
      <c r="I139" s="1735" t="s">
        <v>5015</v>
      </c>
      <c r="J139" s="1736">
        <v>2496</v>
      </c>
      <c r="K139" s="1737">
        <v>0</v>
      </c>
      <c r="L139" s="1737">
        <v>48</v>
      </c>
      <c r="M139" s="1738">
        <f t="shared" si="64"/>
        <v>52</v>
      </c>
      <c r="N139" s="1739">
        <v>46000</v>
      </c>
      <c r="O139" s="1739">
        <v>45999</v>
      </c>
      <c r="P139" s="1740"/>
      <c r="Q139" s="1753" t="s">
        <v>78</v>
      </c>
      <c r="R139" s="1754">
        <v>2496</v>
      </c>
      <c r="S139" s="1754">
        <f t="shared" si="65"/>
        <v>0</v>
      </c>
      <c r="T139" s="1755"/>
      <c r="U139" s="1756" t="s">
        <v>829</v>
      </c>
      <c r="V139" s="1757" t="s">
        <v>5211</v>
      </c>
      <c r="W139" s="1757" t="s">
        <v>2488</v>
      </c>
      <c r="X139" s="1758">
        <v>45966</v>
      </c>
      <c r="Y139" s="1770" t="s">
        <v>88</v>
      </c>
      <c r="Z139" s="1758" t="s">
        <v>5225</v>
      </c>
      <c r="AA139" s="1771" t="s">
        <v>5226</v>
      </c>
      <c r="AB139" s="1770"/>
      <c r="AC139" s="1772" t="s">
        <v>5227</v>
      </c>
      <c r="AD139" s="1773" t="s">
        <v>122</v>
      </c>
      <c r="AE139" s="1774">
        <v>1.5793</v>
      </c>
      <c r="AF139" s="1775">
        <f>AE139*J139</f>
        <v>3941.9328</v>
      </c>
      <c r="AG139" s="1791"/>
      <c r="AH139" s="1792" t="s">
        <v>81</v>
      </c>
      <c r="AI139" s="1792">
        <v>5</v>
      </c>
      <c r="AJ139" s="1736"/>
      <c r="AK139" s="1736">
        <f>J139</f>
        <v>2496</v>
      </c>
      <c r="AL139" s="1794"/>
      <c r="AM139" s="1794"/>
      <c r="AN139" s="1794"/>
      <c r="AO139" s="1794"/>
      <c r="AP139" s="1794" t="s">
        <v>5228</v>
      </c>
      <c r="AQ139" s="1736"/>
      <c r="AR139" s="1736">
        <v>2496</v>
      </c>
      <c r="AS139" s="1802"/>
      <c r="AT139" s="1803"/>
      <c r="AU139" s="1803">
        <f>J139</f>
        <v>2496</v>
      </c>
      <c r="AV139" s="1803"/>
      <c r="AW139" s="1810"/>
      <c r="AX139" s="1811">
        <v>920</v>
      </c>
      <c r="AY139" s="1808">
        <v>40</v>
      </c>
      <c r="AZ139" s="1812"/>
      <c r="BA139" s="1813"/>
      <c r="BB139" s="1814"/>
      <c r="BC139" s="1814"/>
      <c r="BD139" s="1814"/>
      <c r="BE139" s="1814"/>
      <c r="BF139" s="1814"/>
      <c r="BG139" s="1814"/>
      <c r="BH139" s="1814"/>
      <c r="BI139" s="1814"/>
      <c r="BJ139" s="1814"/>
      <c r="BK139" s="1814"/>
      <c r="BL139" s="1814"/>
      <c r="BM139" s="1814"/>
      <c r="BN139" s="1814"/>
      <c r="BO139" s="1814"/>
      <c r="BP139" s="1814"/>
      <c r="BQ139" s="1814"/>
      <c r="BR139" s="1814"/>
      <c r="BS139" s="1814"/>
      <c r="BT139" s="1814"/>
      <c r="BU139" s="1814"/>
      <c r="BV139" s="1814"/>
      <c r="BW139" s="1814"/>
      <c r="BX139" s="1814"/>
      <c r="BY139" s="1814"/>
      <c r="BZ139" s="1814"/>
      <c r="CA139" s="1814"/>
      <c r="CB139" s="1814"/>
      <c r="CC139" s="1814"/>
      <c r="CD139" s="1814"/>
      <c r="CE139" s="1814"/>
      <c r="CF139" s="1814"/>
      <c r="CG139" s="1814"/>
      <c r="CH139" s="1814"/>
      <c r="CI139" s="1814"/>
      <c r="CJ139" s="1814"/>
      <c r="CK139" s="1814"/>
      <c r="CL139" s="1814"/>
      <c r="CM139" s="1814"/>
      <c r="CN139" s="1814"/>
      <c r="CO139" s="1814"/>
      <c r="CP139" s="1814"/>
      <c r="CQ139" s="1814"/>
      <c r="CR139" s="1814"/>
      <c r="CS139" s="1814"/>
      <c r="CT139" s="1814"/>
      <c r="CU139" s="1814"/>
      <c r="CV139" s="1814"/>
      <c r="CW139" s="1814"/>
      <c r="CX139" s="1814"/>
      <c r="CY139" s="1814"/>
      <c r="CZ139" s="1814"/>
      <c r="DA139" s="1814"/>
      <c r="DB139" s="1814"/>
      <c r="DC139" s="1814"/>
      <c r="DD139" s="1814"/>
      <c r="DE139" s="1814"/>
      <c r="DF139" s="1814"/>
      <c r="DG139" s="1814"/>
      <c r="DH139" s="1814"/>
      <c r="DI139" s="1814"/>
      <c r="DJ139" s="1814"/>
      <c r="DK139" s="1814"/>
      <c r="DL139" s="1814"/>
      <c r="DM139" s="1814"/>
      <c r="DN139" s="1814"/>
      <c r="DO139" s="1814"/>
      <c r="DP139" s="1814"/>
      <c r="DQ139" s="1814"/>
      <c r="DR139" s="1814"/>
      <c r="DS139" s="1814"/>
      <c r="DT139" s="1814"/>
      <c r="DU139" s="1814"/>
      <c r="DV139" s="1814"/>
      <c r="DW139" s="1814"/>
      <c r="DX139" s="1814"/>
      <c r="DY139" s="1814"/>
      <c r="DZ139" s="1814"/>
      <c r="EA139" s="1814"/>
      <c r="EB139" s="1814"/>
      <c r="EC139" s="1814"/>
      <c r="ED139" s="1814"/>
      <c r="EE139" s="1814"/>
      <c r="EF139" s="1814"/>
      <c r="EG139" s="1814"/>
      <c r="EH139" s="1814"/>
      <c r="EI139" s="1814"/>
      <c r="EJ139" s="1814"/>
      <c r="EK139" s="1814"/>
      <c r="EL139" s="1814"/>
      <c r="EM139" s="1814"/>
      <c r="EN139" s="1814"/>
      <c r="EO139" s="1814"/>
      <c r="EP139" s="1814"/>
      <c r="EQ139" s="1814"/>
      <c r="ER139" s="1814"/>
      <c r="ES139" s="1814"/>
      <c r="ET139" s="1814"/>
      <c r="EU139" s="1814"/>
      <c r="EV139" s="1814"/>
      <c r="EW139" s="1814"/>
      <c r="EX139" s="1814"/>
      <c r="EY139" s="1814"/>
      <c r="EZ139" s="1814"/>
      <c r="FA139" s="1814"/>
      <c r="FB139" s="1814"/>
      <c r="FC139" s="1814"/>
      <c r="FD139" s="1814"/>
      <c r="FE139" s="1814"/>
      <c r="FF139" s="1814"/>
      <c r="FG139" s="1814"/>
      <c r="FH139" s="1814"/>
      <c r="FI139" s="1814"/>
      <c r="FJ139" s="1814"/>
      <c r="FK139" s="1814"/>
      <c r="FL139" s="1814"/>
      <c r="FM139" s="1814"/>
      <c r="FN139" s="1814"/>
      <c r="FO139" s="1814"/>
      <c r="FP139" s="1814"/>
      <c r="FQ139" s="1814"/>
      <c r="FR139" s="1814"/>
      <c r="FS139" s="1814"/>
      <c r="FT139" s="1814"/>
      <c r="FU139" s="1814"/>
      <c r="FV139" s="1814"/>
      <c r="FW139" s="1814"/>
      <c r="FX139" s="1814"/>
      <c r="FY139" s="1814"/>
      <c r="FZ139" s="1814"/>
      <c r="GA139" s="1814"/>
      <c r="GB139" s="1814"/>
      <c r="GC139" s="1814"/>
      <c r="GD139" s="1814"/>
      <c r="GE139" s="1814"/>
      <c r="GF139" s="1814"/>
      <c r="GG139" s="1814"/>
      <c r="GH139" s="1814"/>
      <c r="GI139" s="1814"/>
      <c r="GJ139" s="1814"/>
      <c r="GK139" s="1814"/>
      <c r="GL139" s="1814"/>
      <c r="GM139" s="1814"/>
      <c r="GN139" s="1814"/>
      <c r="GO139" s="1814"/>
      <c r="GP139" s="1814"/>
      <c r="GQ139" s="1814"/>
      <c r="GR139" s="1814"/>
      <c r="GS139" s="1814"/>
      <c r="GT139" s="1814"/>
      <c r="GU139" s="1814"/>
      <c r="GV139" s="1814"/>
      <c r="GW139" s="1814"/>
      <c r="GX139" s="1814"/>
      <c r="GY139" s="1814"/>
      <c r="GZ139" s="1814"/>
      <c r="HA139" s="1814"/>
      <c r="HB139" s="1814"/>
      <c r="HC139" s="1814"/>
      <c r="HD139" s="1814"/>
      <c r="HE139" s="1814"/>
      <c r="HF139" s="1814"/>
      <c r="HG139" s="1814"/>
      <c r="HH139" s="1814"/>
      <c r="HI139" s="1814"/>
      <c r="HJ139" s="1814"/>
      <c r="HK139" s="1814"/>
      <c r="HL139" s="1814"/>
      <c r="HM139" s="1814"/>
      <c r="HN139" s="1814"/>
      <c r="HO139" s="1814"/>
      <c r="HP139" s="1814"/>
      <c r="HQ139" s="1814"/>
      <c r="HR139" s="1814"/>
      <c r="HS139" s="1814"/>
      <c r="HT139" s="1814"/>
      <c r="HU139" s="1814"/>
      <c r="HV139" s="1814"/>
      <c r="HW139" s="1814"/>
      <c r="HX139" s="1814"/>
      <c r="HY139" s="1814"/>
      <c r="HZ139" s="1814"/>
      <c r="IA139" s="1814"/>
      <c r="IB139" s="1814"/>
      <c r="IC139" s="1814"/>
      <c r="ID139" s="1814"/>
      <c r="IE139" s="1814"/>
      <c r="IF139" s="1814"/>
      <c r="IG139" s="1814"/>
      <c r="IH139" s="1814"/>
      <c r="II139" s="1814"/>
      <c r="IJ139" s="1814"/>
      <c r="IK139" s="1814"/>
      <c r="IL139" s="1814"/>
      <c r="IM139" s="1814"/>
      <c r="IN139" s="1814"/>
      <c r="IO139" s="1814"/>
      <c r="IP139" s="1814"/>
      <c r="IQ139" s="1814"/>
      <c r="IR139" s="1814"/>
      <c r="IS139" s="1814"/>
      <c r="IT139" s="1814"/>
      <c r="IU139" s="1814"/>
      <c r="IV139" s="1814"/>
      <c r="IW139" s="1814"/>
      <c r="IX139" s="1814"/>
      <c r="IY139" s="1814"/>
      <c r="IZ139" s="1814"/>
      <c r="JA139" s="1814"/>
      <c r="JB139" s="1814"/>
      <c r="JC139" s="1814"/>
      <c r="JD139" s="1814"/>
      <c r="JE139" s="1814"/>
      <c r="JF139" s="1814"/>
      <c r="JG139" s="1814"/>
      <c r="JH139" s="1814"/>
      <c r="JI139" s="1814"/>
      <c r="JJ139" s="1814"/>
      <c r="JK139" s="1814"/>
      <c r="JL139" s="1814"/>
      <c r="JM139" s="1814"/>
      <c r="JN139" s="1814"/>
      <c r="JO139" s="1814"/>
      <c r="JP139" s="1814"/>
      <c r="JQ139" s="1814"/>
      <c r="JR139" s="1814"/>
      <c r="JS139" s="1814"/>
      <c r="JT139" s="1814"/>
      <c r="JU139" s="1814"/>
      <c r="JV139" s="1814"/>
      <c r="JW139" s="1814"/>
      <c r="JX139" s="1814"/>
      <c r="JY139" s="1814"/>
      <c r="JZ139" s="1814"/>
      <c r="KA139" s="1814"/>
      <c r="KB139" s="1814"/>
      <c r="KC139" s="1814"/>
      <c r="KD139" s="1814"/>
      <c r="KE139" s="1814"/>
      <c r="KF139" s="1814"/>
      <c r="KG139" s="1814"/>
      <c r="KH139" s="1814"/>
      <c r="KI139" s="1814"/>
      <c r="KJ139" s="1814"/>
      <c r="KK139" s="1814"/>
      <c r="KL139" s="1814"/>
      <c r="KM139" s="1814"/>
      <c r="KN139" s="1814"/>
      <c r="KO139" s="1814"/>
      <c r="KP139" s="1814"/>
      <c r="KQ139" s="1814"/>
      <c r="KR139" s="1814"/>
      <c r="KS139" s="1814"/>
      <c r="KT139" s="1814"/>
      <c r="KU139" s="1814"/>
      <c r="KV139" s="1814"/>
      <c r="KW139" s="1814"/>
      <c r="KX139" s="1814"/>
      <c r="KY139" s="1814"/>
      <c r="KZ139" s="1814"/>
      <c r="LA139" s="1814"/>
      <c r="LB139" s="1814"/>
      <c r="LC139" s="1814"/>
      <c r="LD139" s="1814"/>
      <c r="LE139" s="1814"/>
      <c r="LF139" s="1814"/>
      <c r="LG139" s="1814"/>
      <c r="LH139" s="1825"/>
      <c r="LI139" s="1825"/>
      <c r="LJ139" s="1825"/>
      <c r="LK139" s="1825"/>
      <c r="LL139" s="1825"/>
      <c r="LM139" s="1825"/>
      <c r="LN139" s="1825"/>
      <c r="LO139" s="1826"/>
    </row>
    <row r="140" s="1484" customFormat="1" ht="47" customHeight="1" spans="1:327">
      <c r="A140" s="1712">
        <v>45964</v>
      </c>
      <c r="B140" s="1713" t="s">
        <v>2454</v>
      </c>
      <c r="C140" s="1714" t="s">
        <v>2455</v>
      </c>
      <c r="D140" s="1715">
        <v>4500184062</v>
      </c>
      <c r="E140" s="1716" t="s">
        <v>5223</v>
      </c>
      <c r="F140" s="1715" t="s">
        <v>5230</v>
      </c>
      <c r="G140" s="1717" t="s">
        <v>5017</v>
      </c>
      <c r="H140" s="1717" t="s">
        <v>5017</v>
      </c>
      <c r="I140" s="1735" t="s">
        <v>5018</v>
      </c>
      <c r="J140" s="1736">
        <v>2976</v>
      </c>
      <c r="K140" s="1737">
        <v>0</v>
      </c>
      <c r="L140" s="1737">
        <v>48</v>
      </c>
      <c r="M140" s="1738">
        <f t="shared" si="64"/>
        <v>62</v>
      </c>
      <c r="N140" s="1739">
        <v>46000</v>
      </c>
      <c r="O140" s="1739">
        <v>45999</v>
      </c>
      <c r="P140" s="1740"/>
      <c r="Q140" s="1753" t="s">
        <v>78</v>
      </c>
      <c r="R140" s="1754">
        <v>2976</v>
      </c>
      <c r="S140" s="1754">
        <f t="shared" si="65"/>
        <v>0</v>
      </c>
      <c r="T140" s="1755"/>
      <c r="U140" s="1756" t="s">
        <v>829</v>
      </c>
      <c r="V140" s="1757" t="s">
        <v>5211</v>
      </c>
      <c r="W140" s="1757" t="s">
        <v>2488</v>
      </c>
      <c r="X140" s="1758">
        <v>45966</v>
      </c>
      <c r="Y140" s="1770" t="s">
        <v>88</v>
      </c>
      <c r="Z140" s="1758" t="s">
        <v>5225</v>
      </c>
      <c r="AA140" s="1771" t="s">
        <v>5226</v>
      </c>
      <c r="AB140" s="1770"/>
      <c r="AC140" s="1772" t="s">
        <v>5227</v>
      </c>
      <c r="AD140" s="1773" t="s">
        <v>122</v>
      </c>
      <c r="AE140" s="1774">
        <v>1.5243</v>
      </c>
      <c r="AF140" s="1775">
        <f>AE140*J140</f>
        <v>4536.3168</v>
      </c>
      <c r="AG140" s="1791"/>
      <c r="AH140" s="1792" t="s">
        <v>81</v>
      </c>
      <c r="AI140" s="1792">
        <v>5</v>
      </c>
      <c r="AJ140" s="1736"/>
      <c r="AK140" s="1736">
        <f>J140</f>
        <v>2976</v>
      </c>
      <c r="AL140" s="1794"/>
      <c r="AM140" s="1794"/>
      <c r="AN140" s="1794"/>
      <c r="AO140" s="1794"/>
      <c r="AP140" s="1794" t="s">
        <v>5228</v>
      </c>
      <c r="AQ140" s="1736"/>
      <c r="AR140" s="1736">
        <v>2976</v>
      </c>
      <c r="AS140" s="1802"/>
      <c r="AT140" s="1803"/>
      <c r="AU140" s="1803"/>
      <c r="AV140" s="1803">
        <f>J140</f>
        <v>2976</v>
      </c>
      <c r="AW140" s="1810"/>
      <c r="AX140" s="1811">
        <v>920</v>
      </c>
      <c r="AY140" s="1808">
        <v>40</v>
      </c>
      <c r="AZ140" s="1812"/>
      <c r="BA140" s="1813"/>
      <c r="BB140" s="1814"/>
      <c r="BC140" s="1814"/>
      <c r="BD140" s="1814"/>
      <c r="BE140" s="1814"/>
      <c r="BF140" s="1814"/>
      <c r="BG140" s="1814"/>
      <c r="BH140" s="1814"/>
      <c r="BI140" s="1814"/>
      <c r="BJ140" s="1814"/>
      <c r="BK140" s="1814"/>
      <c r="BL140" s="1814"/>
      <c r="BM140" s="1814"/>
      <c r="BN140" s="1814"/>
      <c r="BO140" s="1814"/>
      <c r="BP140" s="1814"/>
      <c r="BQ140" s="1814"/>
      <c r="BR140" s="1814"/>
      <c r="BS140" s="1814"/>
      <c r="BT140" s="1814"/>
      <c r="BU140" s="1814"/>
      <c r="BV140" s="1814"/>
      <c r="BW140" s="1814"/>
      <c r="BX140" s="1814"/>
      <c r="BY140" s="1814"/>
      <c r="BZ140" s="1814"/>
      <c r="CA140" s="1814"/>
      <c r="CB140" s="1814"/>
      <c r="CC140" s="1814"/>
      <c r="CD140" s="1814"/>
      <c r="CE140" s="1814"/>
      <c r="CF140" s="1814"/>
      <c r="CG140" s="1814"/>
      <c r="CH140" s="1814"/>
      <c r="CI140" s="1814"/>
      <c r="CJ140" s="1814"/>
      <c r="CK140" s="1814"/>
      <c r="CL140" s="1814"/>
      <c r="CM140" s="1814"/>
      <c r="CN140" s="1814"/>
      <c r="CO140" s="1814"/>
      <c r="CP140" s="1814"/>
      <c r="CQ140" s="1814"/>
      <c r="CR140" s="1814"/>
      <c r="CS140" s="1814"/>
      <c r="CT140" s="1814"/>
      <c r="CU140" s="1814"/>
      <c r="CV140" s="1814"/>
      <c r="CW140" s="1814"/>
      <c r="CX140" s="1814"/>
      <c r="CY140" s="1814"/>
      <c r="CZ140" s="1814"/>
      <c r="DA140" s="1814"/>
      <c r="DB140" s="1814"/>
      <c r="DC140" s="1814"/>
      <c r="DD140" s="1814"/>
      <c r="DE140" s="1814"/>
      <c r="DF140" s="1814"/>
      <c r="DG140" s="1814"/>
      <c r="DH140" s="1814"/>
      <c r="DI140" s="1814"/>
      <c r="DJ140" s="1814"/>
      <c r="DK140" s="1814"/>
      <c r="DL140" s="1814"/>
      <c r="DM140" s="1814"/>
      <c r="DN140" s="1814"/>
      <c r="DO140" s="1814"/>
      <c r="DP140" s="1814"/>
      <c r="DQ140" s="1814"/>
      <c r="DR140" s="1814"/>
      <c r="DS140" s="1814"/>
      <c r="DT140" s="1814"/>
      <c r="DU140" s="1814"/>
      <c r="DV140" s="1814"/>
      <c r="DW140" s="1814"/>
      <c r="DX140" s="1814"/>
      <c r="DY140" s="1814"/>
      <c r="DZ140" s="1814"/>
      <c r="EA140" s="1814"/>
      <c r="EB140" s="1814"/>
      <c r="EC140" s="1814"/>
      <c r="ED140" s="1814"/>
      <c r="EE140" s="1814"/>
      <c r="EF140" s="1814"/>
      <c r="EG140" s="1814"/>
      <c r="EH140" s="1814"/>
      <c r="EI140" s="1814"/>
      <c r="EJ140" s="1814"/>
      <c r="EK140" s="1814"/>
      <c r="EL140" s="1814"/>
      <c r="EM140" s="1814"/>
      <c r="EN140" s="1814"/>
      <c r="EO140" s="1814"/>
      <c r="EP140" s="1814"/>
      <c r="EQ140" s="1814"/>
      <c r="ER140" s="1814"/>
      <c r="ES140" s="1814"/>
      <c r="ET140" s="1814"/>
      <c r="EU140" s="1814"/>
      <c r="EV140" s="1814"/>
      <c r="EW140" s="1814"/>
      <c r="EX140" s="1814"/>
      <c r="EY140" s="1814"/>
      <c r="EZ140" s="1814"/>
      <c r="FA140" s="1814"/>
      <c r="FB140" s="1814"/>
      <c r="FC140" s="1814"/>
      <c r="FD140" s="1814"/>
      <c r="FE140" s="1814"/>
      <c r="FF140" s="1814"/>
      <c r="FG140" s="1814"/>
      <c r="FH140" s="1814"/>
      <c r="FI140" s="1814"/>
      <c r="FJ140" s="1814"/>
      <c r="FK140" s="1814"/>
      <c r="FL140" s="1814"/>
      <c r="FM140" s="1814"/>
      <c r="FN140" s="1814"/>
      <c r="FO140" s="1814"/>
      <c r="FP140" s="1814"/>
      <c r="FQ140" s="1814"/>
      <c r="FR140" s="1814"/>
      <c r="FS140" s="1814"/>
      <c r="FT140" s="1814"/>
      <c r="FU140" s="1814"/>
      <c r="FV140" s="1814"/>
      <c r="FW140" s="1814"/>
      <c r="FX140" s="1814"/>
      <c r="FY140" s="1814"/>
      <c r="FZ140" s="1814"/>
      <c r="GA140" s="1814"/>
      <c r="GB140" s="1814"/>
      <c r="GC140" s="1814"/>
      <c r="GD140" s="1814"/>
      <c r="GE140" s="1814"/>
      <c r="GF140" s="1814"/>
      <c r="GG140" s="1814"/>
      <c r="GH140" s="1814"/>
      <c r="GI140" s="1814"/>
      <c r="GJ140" s="1814"/>
      <c r="GK140" s="1814"/>
      <c r="GL140" s="1814"/>
      <c r="GM140" s="1814"/>
      <c r="GN140" s="1814"/>
      <c r="GO140" s="1814"/>
      <c r="GP140" s="1814"/>
      <c r="GQ140" s="1814"/>
      <c r="GR140" s="1814"/>
      <c r="GS140" s="1814"/>
      <c r="GT140" s="1814"/>
      <c r="GU140" s="1814"/>
      <c r="GV140" s="1814"/>
      <c r="GW140" s="1814"/>
      <c r="GX140" s="1814"/>
      <c r="GY140" s="1814"/>
      <c r="GZ140" s="1814"/>
      <c r="HA140" s="1814"/>
      <c r="HB140" s="1814"/>
      <c r="HC140" s="1814"/>
      <c r="HD140" s="1814"/>
      <c r="HE140" s="1814"/>
      <c r="HF140" s="1814"/>
      <c r="HG140" s="1814"/>
      <c r="HH140" s="1814"/>
      <c r="HI140" s="1814"/>
      <c r="HJ140" s="1814"/>
      <c r="HK140" s="1814"/>
      <c r="HL140" s="1814"/>
      <c r="HM140" s="1814"/>
      <c r="HN140" s="1814"/>
      <c r="HO140" s="1814"/>
      <c r="HP140" s="1814"/>
      <c r="HQ140" s="1814"/>
      <c r="HR140" s="1814"/>
      <c r="HS140" s="1814"/>
      <c r="HT140" s="1814"/>
      <c r="HU140" s="1814"/>
      <c r="HV140" s="1814"/>
      <c r="HW140" s="1814"/>
      <c r="HX140" s="1814"/>
      <c r="HY140" s="1814"/>
      <c r="HZ140" s="1814"/>
      <c r="IA140" s="1814"/>
      <c r="IB140" s="1814"/>
      <c r="IC140" s="1814"/>
      <c r="ID140" s="1814"/>
      <c r="IE140" s="1814"/>
      <c r="IF140" s="1814"/>
      <c r="IG140" s="1814"/>
      <c r="IH140" s="1814"/>
      <c r="II140" s="1814"/>
      <c r="IJ140" s="1814"/>
      <c r="IK140" s="1814"/>
      <c r="IL140" s="1814"/>
      <c r="IM140" s="1814"/>
      <c r="IN140" s="1814"/>
      <c r="IO140" s="1814"/>
      <c r="IP140" s="1814"/>
      <c r="IQ140" s="1814"/>
      <c r="IR140" s="1814"/>
      <c r="IS140" s="1814"/>
      <c r="IT140" s="1814"/>
      <c r="IU140" s="1814"/>
      <c r="IV140" s="1814"/>
      <c r="IW140" s="1814"/>
      <c r="IX140" s="1814"/>
      <c r="IY140" s="1814"/>
      <c r="IZ140" s="1814"/>
      <c r="JA140" s="1814"/>
      <c r="JB140" s="1814"/>
      <c r="JC140" s="1814"/>
      <c r="JD140" s="1814"/>
      <c r="JE140" s="1814"/>
      <c r="JF140" s="1814"/>
      <c r="JG140" s="1814"/>
      <c r="JH140" s="1814"/>
      <c r="JI140" s="1814"/>
      <c r="JJ140" s="1814"/>
      <c r="JK140" s="1814"/>
      <c r="JL140" s="1814"/>
      <c r="JM140" s="1814"/>
      <c r="JN140" s="1814"/>
      <c r="JO140" s="1814"/>
      <c r="JP140" s="1814"/>
      <c r="JQ140" s="1814"/>
      <c r="JR140" s="1814"/>
      <c r="JS140" s="1814"/>
      <c r="JT140" s="1814"/>
      <c r="JU140" s="1814"/>
      <c r="JV140" s="1814"/>
      <c r="JW140" s="1814"/>
      <c r="JX140" s="1814"/>
      <c r="JY140" s="1814"/>
      <c r="JZ140" s="1814"/>
      <c r="KA140" s="1814"/>
      <c r="KB140" s="1814"/>
      <c r="KC140" s="1814"/>
      <c r="KD140" s="1814"/>
      <c r="KE140" s="1814"/>
      <c r="KF140" s="1814"/>
      <c r="KG140" s="1814"/>
      <c r="KH140" s="1814"/>
      <c r="KI140" s="1814"/>
      <c r="KJ140" s="1814"/>
      <c r="KK140" s="1814"/>
      <c r="KL140" s="1814"/>
      <c r="KM140" s="1814"/>
      <c r="KN140" s="1814"/>
      <c r="KO140" s="1814"/>
      <c r="KP140" s="1814"/>
      <c r="KQ140" s="1814"/>
      <c r="KR140" s="1814"/>
      <c r="KS140" s="1814"/>
      <c r="KT140" s="1814"/>
      <c r="KU140" s="1814"/>
      <c r="KV140" s="1814"/>
      <c r="KW140" s="1814"/>
      <c r="KX140" s="1814"/>
      <c r="KY140" s="1814"/>
      <c r="KZ140" s="1814"/>
      <c r="LA140" s="1814"/>
      <c r="LB140" s="1814"/>
      <c r="LC140" s="1814"/>
      <c r="LD140" s="1814"/>
      <c r="LE140" s="1814"/>
      <c r="LF140" s="1814"/>
      <c r="LG140" s="1814"/>
      <c r="LH140" s="1825"/>
      <c r="LI140" s="1825"/>
      <c r="LJ140" s="1825"/>
      <c r="LK140" s="1825"/>
      <c r="LL140" s="1825"/>
      <c r="LM140" s="1825"/>
      <c r="LN140" s="1825"/>
      <c r="LO140" s="1826"/>
    </row>
    <row r="141" s="1484" customFormat="1" ht="47" customHeight="1" spans="1:327">
      <c r="A141" s="1712">
        <v>45964</v>
      </c>
      <c r="B141" s="1713" t="s">
        <v>2454</v>
      </c>
      <c r="C141" s="1714" t="s">
        <v>2455</v>
      </c>
      <c r="D141" s="1715">
        <v>4500184062</v>
      </c>
      <c r="E141" s="1716" t="s">
        <v>5223</v>
      </c>
      <c r="F141" s="1715" t="s">
        <v>5231</v>
      </c>
      <c r="G141" s="1717" t="s">
        <v>5020</v>
      </c>
      <c r="H141" s="1717" t="s">
        <v>5020</v>
      </c>
      <c r="I141" s="1735" t="s">
        <v>5021</v>
      </c>
      <c r="J141" s="1736">
        <v>2496</v>
      </c>
      <c r="K141" s="1737">
        <v>0</v>
      </c>
      <c r="L141" s="1737">
        <v>48</v>
      </c>
      <c r="M141" s="1738">
        <f t="shared" si="64"/>
        <v>52</v>
      </c>
      <c r="N141" s="1739">
        <v>46000</v>
      </c>
      <c r="O141" s="1739">
        <v>45999</v>
      </c>
      <c r="P141" s="1740"/>
      <c r="Q141" s="1753" t="s">
        <v>78</v>
      </c>
      <c r="R141" s="1754">
        <v>2496</v>
      </c>
      <c r="S141" s="1754">
        <f t="shared" si="65"/>
        <v>0</v>
      </c>
      <c r="T141" s="1755"/>
      <c r="U141" s="1756" t="s">
        <v>829</v>
      </c>
      <c r="V141" s="1757" t="s">
        <v>5211</v>
      </c>
      <c r="W141" s="1757" t="s">
        <v>2488</v>
      </c>
      <c r="X141" s="1758">
        <v>45966</v>
      </c>
      <c r="Y141" s="1770" t="s">
        <v>88</v>
      </c>
      <c r="Z141" s="1758" t="s">
        <v>5225</v>
      </c>
      <c r="AA141" s="1771" t="s">
        <v>5226</v>
      </c>
      <c r="AB141" s="1770"/>
      <c r="AC141" s="1772" t="s">
        <v>5227</v>
      </c>
      <c r="AD141" s="1773" t="s">
        <v>122</v>
      </c>
      <c r="AE141" s="1774">
        <v>0.9873</v>
      </c>
      <c r="AF141" s="1775">
        <f>AE141*J141</f>
        <v>2464.3008</v>
      </c>
      <c r="AG141" s="1791"/>
      <c r="AH141" s="1792" t="s">
        <v>81</v>
      </c>
      <c r="AI141" s="1792">
        <v>5</v>
      </c>
      <c r="AJ141" s="1736"/>
      <c r="AK141" s="1736">
        <f>J141</f>
        <v>2496</v>
      </c>
      <c r="AL141" s="1794"/>
      <c r="AM141" s="1794"/>
      <c r="AN141" s="1794"/>
      <c r="AO141" s="1794"/>
      <c r="AP141" s="1794" t="s">
        <v>5228</v>
      </c>
      <c r="AQ141" s="1736"/>
      <c r="AR141" s="1736">
        <v>2496</v>
      </c>
      <c r="AS141" s="1802"/>
      <c r="AT141" s="1803"/>
      <c r="AU141" s="1803"/>
      <c r="AV141" s="1803"/>
      <c r="AW141" s="1810">
        <f>J141</f>
        <v>2496</v>
      </c>
      <c r="AX141" s="1811">
        <v>920</v>
      </c>
      <c r="AY141" s="1808">
        <v>40</v>
      </c>
      <c r="AZ141" s="1812"/>
      <c r="BA141" s="1813"/>
      <c r="BB141" s="1814"/>
      <c r="BC141" s="1814"/>
      <c r="BD141" s="1814"/>
      <c r="BE141" s="1814"/>
      <c r="BF141" s="1814"/>
      <c r="BG141" s="1814"/>
      <c r="BH141" s="1814"/>
      <c r="BI141" s="1814"/>
      <c r="BJ141" s="1814"/>
      <c r="BK141" s="1814"/>
      <c r="BL141" s="1814"/>
      <c r="BM141" s="1814"/>
      <c r="BN141" s="1814"/>
      <c r="BO141" s="1814"/>
      <c r="BP141" s="1814"/>
      <c r="BQ141" s="1814"/>
      <c r="BR141" s="1814"/>
      <c r="BS141" s="1814"/>
      <c r="BT141" s="1814"/>
      <c r="BU141" s="1814"/>
      <c r="BV141" s="1814"/>
      <c r="BW141" s="1814"/>
      <c r="BX141" s="1814"/>
      <c r="BY141" s="1814"/>
      <c r="BZ141" s="1814"/>
      <c r="CA141" s="1814"/>
      <c r="CB141" s="1814"/>
      <c r="CC141" s="1814"/>
      <c r="CD141" s="1814"/>
      <c r="CE141" s="1814"/>
      <c r="CF141" s="1814"/>
      <c r="CG141" s="1814"/>
      <c r="CH141" s="1814"/>
      <c r="CI141" s="1814"/>
      <c r="CJ141" s="1814"/>
      <c r="CK141" s="1814"/>
      <c r="CL141" s="1814"/>
      <c r="CM141" s="1814"/>
      <c r="CN141" s="1814"/>
      <c r="CO141" s="1814"/>
      <c r="CP141" s="1814"/>
      <c r="CQ141" s="1814"/>
      <c r="CR141" s="1814"/>
      <c r="CS141" s="1814"/>
      <c r="CT141" s="1814"/>
      <c r="CU141" s="1814"/>
      <c r="CV141" s="1814"/>
      <c r="CW141" s="1814"/>
      <c r="CX141" s="1814"/>
      <c r="CY141" s="1814"/>
      <c r="CZ141" s="1814"/>
      <c r="DA141" s="1814"/>
      <c r="DB141" s="1814"/>
      <c r="DC141" s="1814"/>
      <c r="DD141" s="1814"/>
      <c r="DE141" s="1814"/>
      <c r="DF141" s="1814"/>
      <c r="DG141" s="1814"/>
      <c r="DH141" s="1814"/>
      <c r="DI141" s="1814"/>
      <c r="DJ141" s="1814"/>
      <c r="DK141" s="1814"/>
      <c r="DL141" s="1814"/>
      <c r="DM141" s="1814"/>
      <c r="DN141" s="1814"/>
      <c r="DO141" s="1814"/>
      <c r="DP141" s="1814"/>
      <c r="DQ141" s="1814"/>
      <c r="DR141" s="1814"/>
      <c r="DS141" s="1814"/>
      <c r="DT141" s="1814"/>
      <c r="DU141" s="1814"/>
      <c r="DV141" s="1814"/>
      <c r="DW141" s="1814"/>
      <c r="DX141" s="1814"/>
      <c r="DY141" s="1814"/>
      <c r="DZ141" s="1814"/>
      <c r="EA141" s="1814"/>
      <c r="EB141" s="1814"/>
      <c r="EC141" s="1814"/>
      <c r="ED141" s="1814"/>
      <c r="EE141" s="1814"/>
      <c r="EF141" s="1814"/>
      <c r="EG141" s="1814"/>
      <c r="EH141" s="1814"/>
      <c r="EI141" s="1814"/>
      <c r="EJ141" s="1814"/>
      <c r="EK141" s="1814"/>
      <c r="EL141" s="1814"/>
      <c r="EM141" s="1814"/>
      <c r="EN141" s="1814"/>
      <c r="EO141" s="1814"/>
      <c r="EP141" s="1814"/>
      <c r="EQ141" s="1814"/>
      <c r="ER141" s="1814"/>
      <c r="ES141" s="1814"/>
      <c r="ET141" s="1814"/>
      <c r="EU141" s="1814"/>
      <c r="EV141" s="1814"/>
      <c r="EW141" s="1814"/>
      <c r="EX141" s="1814"/>
      <c r="EY141" s="1814"/>
      <c r="EZ141" s="1814"/>
      <c r="FA141" s="1814"/>
      <c r="FB141" s="1814"/>
      <c r="FC141" s="1814"/>
      <c r="FD141" s="1814"/>
      <c r="FE141" s="1814"/>
      <c r="FF141" s="1814"/>
      <c r="FG141" s="1814"/>
      <c r="FH141" s="1814"/>
      <c r="FI141" s="1814"/>
      <c r="FJ141" s="1814"/>
      <c r="FK141" s="1814"/>
      <c r="FL141" s="1814"/>
      <c r="FM141" s="1814"/>
      <c r="FN141" s="1814"/>
      <c r="FO141" s="1814"/>
      <c r="FP141" s="1814"/>
      <c r="FQ141" s="1814"/>
      <c r="FR141" s="1814"/>
      <c r="FS141" s="1814"/>
      <c r="FT141" s="1814"/>
      <c r="FU141" s="1814"/>
      <c r="FV141" s="1814"/>
      <c r="FW141" s="1814"/>
      <c r="FX141" s="1814"/>
      <c r="FY141" s="1814"/>
      <c r="FZ141" s="1814"/>
      <c r="GA141" s="1814"/>
      <c r="GB141" s="1814"/>
      <c r="GC141" s="1814"/>
      <c r="GD141" s="1814"/>
      <c r="GE141" s="1814"/>
      <c r="GF141" s="1814"/>
      <c r="GG141" s="1814"/>
      <c r="GH141" s="1814"/>
      <c r="GI141" s="1814"/>
      <c r="GJ141" s="1814"/>
      <c r="GK141" s="1814"/>
      <c r="GL141" s="1814"/>
      <c r="GM141" s="1814"/>
      <c r="GN141" s="1814"/>
      <c r="GO141" s="1814"/>
      <c r="GP141" s="1814"/>
      <c r="GQ141" s="1814"/>
      <c r="GR141" s="1814"/>
      <c r="GS141" s="1814"/>
      <c r="GT141" s="1814"/>
      <c r="GU141" s="1814"/>
      <c r="GV141" s="1814"/>
      <c r="GW141" s="1814"/>
      <c r="GX141" s="1814"/>
      <c r="GY141" s="1814"/>
      <c r="GZ141" s="1814"/>
      <c r="HA141" s="1814"/>
      <c r="HB141" s="1814"/>
      <c r="HC141" s="1814"/>
      <c r="HD141" s="1814"/>
      <c r="HE141" s="1814"/>
      <c r="HF141" s="1814"/>
      <c r="HG141" s="1814"/>
      <c r="HH141" s="1814"/>
      <c r="HI141" s="1814"/>
      <c r="HJ141" s="1814"/>
      <c r="HK141" s="1814"/>
      <c r="HL141" s="1814"/>
      <c r="HM141" s="1814"/>
      <c r="HN141" s="1814"/>
      <c r="HO141" s="1814"/>
      <c r="HP141" s="1814"/>
      <c r="HQ141" s="1814"/>
      <c r="HR141" s="1814"/>
      <c r="HS141" s="1814"/>
      <c r="HT141" s="1814"/>
      <c r="HU141" s="1814"/>
      <c r="HV141" s="1814"/>
      <c r="HW141" s="1814"/>
      <c r="HX141" s="1814"/>
      <c r="HY141" s="1814"/>
      <c r="HZ141" s="1814"/>
      <c r="IA141" s="1814"/>
      <c r="IB141" s="1814"/>
      <c r="IC141" s="1814"/>
      <c r="ID141" s="1814"/>
      <c r="IE141" s="1814"/>
      <c r="IF141" s="1814"/>
      <c r="IG141" s="1814"/>
      <c r="IH141" s="1814"/>
      <c r="II141" s="1814"/>
      <c r="IJ141" s="1814"/>
      <c r="IK141" s="1814"/>
      <c r="IL141" s="1814"/>
      <c r="IM141" s="1814"/>
      <c r="IN141" s="1814"/>
      <c r="IO141" s="1814"/>
      <c r="IP141" s="1814"/>
      <c r="IQ141" s="1814"/>
      <c r="IR141" s="1814"/>
      <c r="IS141" s="1814"/>
      <c r="IT141" s="1814"/>
      <c r="IU141" s="1814"/>
      <c r="IV141" s="1814"/>
      <c r="IW141" s="1814"/>
      <c r="IX141" s="1814"/>
      <c r="IY141" s="1814"/>
      <c r="IZ141" s="1814"/>
      <c r="JA141" s="1814"/>
      <c r="JB141" s="1814"/>
      <c r="JC141" s="1814"/>
      <c r="JD141" s="1814"/>
      <c r="JE141" s="1814"/>
      <c r="JF141" s="1814"/>
      <c r="JG141" s="1814"/>
      <c r="JH141" s="1814"/>
      <c r="JI141" s="1814"/>
      <c r="JJ141" s="1814"/>
      <c r="JK141" s="1814"/>
      <c r="JL141" s="1814"/>
      <c r="JM141" s="1814"/>
      <c r="JN141" s="1814"/>
      <c r="JO141" s="1814"/>
      <c r="JP141" s="1814"/>
      <c r="JQ141" s="1814"/>
      <c r="JR141" s="1814"/>
      <c r="JS141" s="1814"/>
      <c r="JT141" s="1814"/>
      <c r="JU141" s="1814"/>
      <c r="JV141" s="1814"/>
      <c r="JW141" s="1814"/>
      <c r="JX141" s="1814"/>
      <c r="JY141" s="1814"/>
      <c r="JZ141" s="1814"/>
      <c r="KA141" s="1814"/>
      <c r="KB141" s="1814"/>
      <c r="KC141" s="1814"/>
      <c r="KD141" s="1814"/>
      <c r="KE141" s="1814"/>
      <c r="KF141" s="1814"/>
      <c r="KG141" s="1814"/>
      <c r="KH141" s="1814"/>
      <c r="KI141" s="1814"/>
      <c r="KJ141" s="1814"/>
      <c r="KK141" s="1814"/>
      <c r="KL141" s="1814"/>
      <c r="KM141" s="1814"/>
      <c r="KN141" s="1814"/>
      <c r="KO141" s="1814"/>
      <c r="KP141" s="1814"/>
      <c r="KQ141" s="1814"/>
      <c r="KR141" s="1814"/>
      <c r="KS141" s="1814"/>
      <c r="KT141" s="1814"/>
      <c r="KU141" s="1814"/>
      <c r="KV141" s="1814"/>
      <c r="KW141" s="1814"/>
      <c r="KX141" s="1814"/>
      <c r="KY141" s="1814"/>
      <c r="KZ141" s="1814"/>
      <c r="LA141" s="1814"/>
      <c r="LB141" s="1814"/>
      <c r="LC141" s="1814"/>
      <c r="LD141" s="1814"/>
      <c r="LE141" s="1814"/>
      <c r="LF141" s="1814"/>
      <c r="LG141" s="1814"/>
      <c r="LH141" s="1825"/>
      <c r="LI141" s="1825"/>
      <c r="LJ141" s="1825"/>
      <c r="LK141" s="1825"/>
      <c r="LL141" s="1825"/>
      <c r="LM141" s="1825"/>
      <c r="LN141" s="1825"/>
      <c r="LO141" s="1826"/>
    </row>
    <row r="142" s="1484" customFormat="1" ht="47" customHeight="1" spans="1:327">
      <c r="A142" s="1712">
        <v>45915</v>
      </c>
      <c r="B142" s="1713" t="s">
        <v>2150</v>
      </c>
      <c r="C142" s="1714" t="s">
        <v>1542</v>
      </c>
      <c r="D142" s="1715">
        <v>4500179539</v>
      </c>
      <c r="E142" s="1716" t="s">
        <v>5232</v>
      </c>
      <c r="F142" s="1715" t="s">
        <v>5233</v>
      </c>
      <c r="G142" s="1717" t="s">
        <v>4795</v>
      </c>
      <c r="H142" s="1717" t="s">
        <v>4795</v>
      </c>
      <c r="I142" s="1735" t="s">
        <v>5234</v>
      </c>
      <c r="J142" s="1736">
        <v>17820</v>
      </c>
      <c r="K142" s="1737">
        <v>0</v>
      </c>
      <c r="L142" s="1737">
        <v>54</v>
      </c>
      <c r="M142" s="1738">
        <f t="shared" si="64"/>
        <v>330</v>
      </c>
      <c r="N142" s="1739">
        <v>46006</v>
      </c>
      <c r="O142" s="1739">
        <v>46006</v>
      </c>
      <c r="P142" s="1740"/>
      <c r="Q142" s="1753" t="s">
        <v>78</v>
      </c>
      <c r="R142" s="1754">
        <f>9558+8208+54</f>
        <v>17820</v>
      </c>
      <c r="S142" s="1754">
        <f t="shared" si="65"/>
        <v>0</v>
      </c>
      <c r="T142" s="1755"/>
      <c r="U142" s="1756" t="s">
        <v>829</v>
      </c>
      <c r="V142" s="1757" t="s">
        <v>5235</v>
      </c>
      <c r="W142" s="1757" t="s">
        <v>111</v>
      </c>
      <c r="X142" s="1758">
        <v>45916</v>
      </c>
      <c r="Y142" s="1770" t="s">
        <v>88</v>
      </c>
      <c r="Z142" s="1758">
        <v>45960</v>
      </c>
      <c r="AA142" s="1771"/>
      <c r="AB142" s="1770" t="s">
        <v>2154</v>
      </c>
      <c r="AC142" s="1772" t="s">
        <v>5236</v>
      </c>
      <c r="AD142" s="1773" t="s">
        <v>1670</v>
      </c>
      <c r="AE142" s="1774">
        <v>72.16</v>
      </c>
      <c r="AF142" s="1775">
        <v>23812.8</v>
      </c>
      <c r="AG142" s="1791"/>
      <c r="AH142" s="1792" t="s">
        <v>81</v>
      </c>
      <c r="AI142" s="1792">
        <v>5</v>
      </c>
      <c r="AJ142" s="1792">
        <f>J142</f>
        <v>17820</v>
      </c>
      <c r="AK142" s="1793"/>
      <c r="AL142" s="1794"/>
      <c r="AM142" s="1794"/>
      <c r="AN142" s="1794">
        <f>J142/54</f>
        <v>330</v>
      </c>
      <c r="AO142" s="1794"/>
      <c r="AP142" s="1794" t="s">
        <v>63</v>
      </c>
      <c r="AQ142" s="1801">
        <f>J142</f>
        <v>17820</v>
      </c>
      <c r="AR142" s="1794"/>
      <c r="AS142" s="1802">
        <v>3564</v>
      </c>
      <c r="AT142" s="1803">
        <f>J142/5</f>
        <v>3564</v>
      </c>
      <c r="AU142" s="1803">
        <f>J142/5</f>
        <v>3564</v>
      </c>
      <c r="AV142" s="1803">
        <f>J142/5</f>
        <v>3564</v>
      </c>
      <c r="AW142" s="1810">
        <f>J142/5</f>
        <v>3564</v>
      </c>
      <c r="AX142" s="1811">
        <f>J142*23/24/COUNT(AS142:AW142)</f>
        <v>3415.5</v>
      </c>
      <c r="AY142" s="1808">
        <f>J142/24/COUNT(AS142:AW142)</f>
        <v>148.5</v>
      </c>
      <c r="AZ142" s="1812"/>
      <c r="BA142" s="1813"/>
      <c r="BB142" s="1814"/>
      <c r="BC142" s="1814"/>
      <c r="BD142" s="1814"/>
      <c r="BE142" s="1814"/>
      <c r="BF142" s="1814"/>
      <c r="BG142" s="1814"/>
      <c r="BH142" s="1814"/>
      <c r="BI142" s="1814"/>
      <c r="BJ142" s="1814"/>
      <c r="BK142" s="1814"/>
      <c r="BL142" s="1814"/>
      <c r="BM142" s="1814"/>
      <c r="BN142" s="1814"/>
      <c r="BO142" s="1814"/>
      <c r="BP142" s="1814"/>
      <c r="BQ142" s="1814"/>
      <c r="BR142" s="1814"/>
      <c r="BS142" s="1814"/>
      <c r="BT142" s="1814"/>
      <c r="BU142" s="1814"/>
      <c r="BV142" s="1814"/>
      <c r="BW142" s="1814"/>
      <c r="BX142" s="1814"/>
      <c r="BY142" s="1814"/>
      <c r="BZ142" s="1814"/>
      <c r="CA142" s="1814"/>
      <c r="CB142" s="1814"/>
      <c r="CC142" s="1814"/>
      <c r="CD142" s="1814"/>
      <c r="CE142" s="1814"/>
      <c r="CF142" s="1814"/>
      <c r="CG142" s="1814"/>
      <c r="CH142" s="1814"/>
      <c r="CI142" s="1814"/>
      <c r="CJ142" s="1814"/>
      <c r="CK142" s="1814"/>
      <c r="CL142" s="1814"/>
      <c r="CM142" s="1814"/>
      <c r="CN142" s="1814"/>
      <c r="CO142" s="1814"/>
      <c r="CP142" s="1814"/>
      <c r="CQ142" s="1814"/>
      <c r="CR142" s="1814"/>
      <c r="CS142" s="1814"/>
      <c r="CT142" s="1814"/>
      <c r="CU142" s="1814"/>
      <c r="CV142" s="1814"/>
      <c r="CW142" s="1814"/>
      <c r="CX142" s="1814"/>
      <c r="CY142" s="1814"/>
      <c r="CZ142" s="1814"/>
      <c r="DA142" s="1814"/>
      <c r="DB142" s="1814"/>
      <c r="DC142" s="1814"/>
      <c r="DD142" s="1814"/>
      <c r="DE142" s="1814"/>
      <c r="DF142" s="1814"/>
      <c r="DG142" s="1814"/>
      <c r="DH142" s="1814"/>
      <c r="DI142" s="1814"/>
      <c r="DJ142" s="1814"/>
      <c r="DK142" s="1814"/>
      <c r="DL142" s="1814"/>
      <c r="DM142" s="1814"/>
      <c r="DN142" s="1814"/>
      <c r="DO142" s="1814"/>
      <c r="DP142" s="1814"/>
      <c r="DQ142" s="1814"/>
      <c r="DR142" s="1814"/>
      <c r="DS142" s="1814"/>
      <c r="DT142" s="1814"/>
      <c r="DU142" s="1814"/>
      <c r="DV142" s="1814"/>
      <c r="DW142" s="1814"/>
      <c r="DX142" s="1814"/>
      <c r="DY142" s="1814"/>
      <c r="DZ142" s="1814"/>
      <c r="EA142" s="1814"/>
      <c r="EB142" s="1814"/>
      <c r="EC142" s="1814"/>
      <c r="ED142" s="1814"/>
      <c r="EE142" s="1814"/>
      <c r="EF142" s="1814"/>
      <c r="EG142" s="1814"/>
      <c r="EH142" s="1814"/>
      <c r="EI142" s="1814"/>
      <c r="EJ142" s="1814"/>
      <c r="EK142" s="1814"/>
      <c r="EL142" s="1814"/>
      <c r="EM142" s="1814"/>
      <c r="EN142" s="1814"/>
      <c r="EO142" s="1814"/>
      <c r="EP142" s="1814"/>
      <c r="EQ142" s="1814"/>
      <c r="ER142" s="1814"/>
      <c r="ES142" s="1814"/>
      <c r="ET142" s="1814"/>
      <c r="EU142" s="1814"/>
      <c r="EV142" s="1814"/>
      <c r="EW142" s="1814"/>
      <c r="EX142" s="1814"/>
      <c r="EY142" s="1814"/>
      <c r="EZ142" s="1814"/>
      <c r="FA142" s="1814"/>
      <c r="FB142" s="1814"/>
      <c r="FC142" s="1814"/>
      <c r="FD142" s="1814"/>
      <c r="FE142" s="1814"/>
      <c r="FF142" s="1814"/>
      <c r="FG142" s="1814"/>
      <c r="FH142" s="1814"/>
      <c r="FI142" s="1814"/>
      <c r="FJ142" s="1814"/>
      <c r="FK142" s="1814"/>
      <c r="FL142" s="1814"/>
      <c r="FM142" s="1814"/>
      <c r="FN142" s="1814"/>
      <c r="FO142" s="1814"/>
      <c r="FP142" s="1814"/>
      <c r="FQ142" s="1814"/>
      <c r="FR142" s="1814"/>
      <c r="FS142" s="1814"/>
      <c r="FT142" s="1814"/>
      <c r="FU142" s="1814"/>
      <c r="FV142" s="1814"/>
      <c r="FW142" s="1814"/>
      <c r="FX142" s="1814"/>
      <c r="FY142" s="1814"/>
      <c r="FZ142" s="1814"/>
      <c r="GA142" s="1814"/>
      <c r="GB142" s="1814"/>
      <c r="GC142" s="1814"/>
      <c r="GD142" s="1814"/>
      <c r="GE142" s="1814"/>
      <c r="GF142" s="1814"/>
      <c r="GG142" s="1814"/>
      <c r="GH142" s="1814"/>
      <c r="GI142" s="1814"/>
      <c r="GJ142" s="1814"/>
      <c r="GK142" s="1814"/>
      <c r="GL142" s="1814"/>
      <c r="GM142" s="1814"/>
      <c r="GN142" s="1814"/>
      <c r="GO142" s="1814"/>
      <c r="GP142" s="1814"/>
      <c r="GQ142" s="1814"/>
      <c r="GR142" s="1814"/>
      <c r="GS142" s="1814"/>
      <c r="GT142" s="1814"/>
      <c r="GU142" s="1814"/>
      <c r="GV142" s="1814"/>
      <c r="GW142" s="1814"/>
      <c r="GX142" s="1814"/>
      <c r="GY142" s="1814"/>
      <c r="GZ142" s="1814"/>
      <c r="HA142" s="1814"/>
      <c r="HB142" s="1814"/>
      <c r="HC142" s="1814"/>
      <c r="HD142" s="1814"/>
      <c r="HE142" s="1814"/>
      <c r="HF142" s="1814"/>
      <c r="HG142" s="1814"/>
      <c r="HH142" s="1814"/>
      <c r="HI142" s="1814"/>
      <c r="HJ142" s="1814"/>
      <c r="HK142" s="1814"/>
      <c r="HL142" s="1814"/>
      <c r="HM142" s="1814"/>
      <c r="HN142" s="1814"/>
      <c r="HO142" s="1814"/>
      <c r="HP142" s="1814"/>
      <c r="HQ142" s="1814"/>
      <c r="HR142" s="1814"/>
      <c r="HS142" s="1814"/>
      <c r="HT142" s="1814"/>
      <c r="HU142" s="1814"/>
      <c r="HV142" s="1814"/>
      <c r="HW142" s="1814"/>
      <c r="HX142" s="1814"/>
      <c r="HY142" s="1814"/>
      <c r="HZ142" s="1814"/>
      <c r="IA142" s="1814"/>
      <c r="IB142" s="1814"/>
      <c r="IC142" s="1814"/>
      <c r="ID142" s="1814"/>
      <c r="IE142" s="1814"/>
      <c r="IF142" s="1814"/>
      <c r="IG142" s="1814"/>
      <c r="IH142" s="1814"/>
      <c r="II142" s="1814"/>
      <c r="IJ142" s="1814"/>
      <c r="IK142" s="1814"/>
      <c r="IL142" s="1814"/>
      <c r="IM142" s="1814"/>
      <c r="IN142" s="1814"/>
      <c r="IO142" s="1814"/>
      <c r="IP142" s="1814"/>
      <c r="IQ142" s="1814"/>
      <c r="IR142" s="1814"/>
      <c r="IS142" s="1814"/>
      <c r="IT142" s="1814"/>
      <c r="IU142" s="1814"/>
      <c r="IV142" s="1814"/>
      <c r="IW142" s="1814"/>
      <c r="IX142" s="1814"/>
      <c r="IY142" s="1814"/>
      <c r="IZ142" s="1814"/>
      <c r="JA142" s="1814"/>
      <c r="JB142" s="1814"/>
      <c r="JC142" s="1814"/>
      <c r="JD142" s="1814"/>
      <c r="JE142" s="1814"/>
      <c r="JF142" s="1814"/>
      <c r="JG142" s="1814"/>
      <c r="JH142" s="1814"/>
      <c r="JI142" s="1814"/>
      <c r="JJ142" s="1814"/>
      <c r="JK142" s="1814"/>
      <c r="JL142" s="1814"/>
      <c r="JM142" s="1814"/>
      <c r="JN142" s="1814"/>
      <c r="JO142" s="1814"/>
      <c r="JP142" s="1814"/>
      <c r="JQ142" s="1814"/>
      <c r="JR142" s="1814"/>
      <c r="JS142" s="1814"/>
      <c r="JT142" s="1814"/>
      <c r="JU142" s="1814"/>
      <c r="JV142" s="1814"/>
      <c r="JW142" s="1814"/>
      <c r="JX142" s="1814"/>
      <c r="JY142" s="1814"/>
      <c r="JZ142" s="1814"/>
      <c r="KA142" s="1814"/>
      <c r="KB142" s="1814"/>
      <c r="KC142" s="1814"/>
      <c r="KD142" s="1814"/>
      <c r="KE142" s="1814"/>
      <c r="KF142" s="1814"/>
      <c r="KG142" s="1814"/>
      <c r="KH142" s="1814"/>
      <c r="KI142" s="1814"/>
      <c r="KJ142" s="1814"/>
      <c r="KK142" s="1814"/>
      <c r="KL142" s="1814"/>
      <c r="KM142" s="1814"/>
      <c r="KN142" s="1814"/>
      <c r="KO142" s="1814"/>
      <c r="KP142" s="1814"/>
      <c r="KQ142" s="1814"/>
      <c r="KR142" s="1814"/>
      <c r="KS142" s="1814"/>
      <c r="KT142" s="1814"/>
      <c r="KU142" s="1814"/>
      <c r="KV142" s="1814"/>
      <c r="KW142" s="1814"/>
      <c r="KX142" s="1814"/>
      <c r="KY142" s="1814"/>
      <c r="KZ142" s="1814"/>
      <c r="LA142" s="1814"/>
      <c r="LB142" s="1814"/>
      <c r="LC142" s="1814"/>
      <c r="LD142" s="1814"/>
      <c r="LE142" s="1814"/>
      <c r="LF142" s="1814"/>
      <c r="LG142" s="1814"/>
      <c r="LH142" s="1825"/>
      <c r="LI142" s="1825"/>
      <c r="LJ142" s="1825"/>
      <c r="LK142" s="1825"/>
      <c r="LL142" s="1825"/>
      <c r="LM142" s="1825"/>
      <c r="LN142" s="1825"/>
      <c r="LO142" s="1826"/>
    </row>
    <row r="143" s="1484" customFormat="1" ht="47" customHeight="1" spans="1:327">
      <c r="A143" s="1712">
        <v>45964</v>
      </c>
      <c r="B143" s="1713" t="s">
        <v>2454</v>
      </c>
      <c r="C143" s="1714" t="s">
        <v>2455</v>
      </c>
      <c r="D143" s="1715">
        <v>4500184062</v>
      </c>
      <c r="E143" s="1716" t="s">
        <v>5223</v>
      </c>
      <c r="F143" s="1715" t="s">
        <v>5237</v>
      </c>
      <c r="G143" s="1717" t="s">
        <v>5011</v>
      </c>
      <c r="H143" s="1717" t="s">
        <v>5011</v>
      </c>
      <c r="I143" s="1735" t="s">
        <v>5012</v>
      </c>
      <c r="J143" s="1736">
        <v>2976</v>
      </c>
      <c r="K143" s="1737">
        <v>0</v>
      </c>
      <c r="L143" s="1737">
        <v>48</v>
      </c>
      <c r="M143" s="1738">
        <f t="shared" si="64"/>
        <v>62</v>
      </c>
      <c r="N143" s="1739">
        <v>46000</v>
      </c>
      <c r="O143" s="1739">
        <v>45999</v>
      </c>
      <c r="P143" s="1740"/>
      <c r="Q143" s="1753" t="s">
        <v>78</v>
      </c>
      <c r="R143" s="1754">
        <v>2976</v>
      </c>
      <c r="S143" s="1754">
        <f t="shared" si="65"/>
        <v>0</v>
      </c>
      <c r="T143" s="1755"/>
      <c r="U143" s="1756" t="s">
        <v>829</v>
      </c>
      <c r="V143" s="1757" t="s">
        <v>5211</v>
      </c>
      <c r="W143" s="1757" t="s">
        <v>2488</v>
      </c>
      <c r="X143" s="1758">
        <v>45966</v>
      </c>
      <c r="Y143" s="1770" t="s">
        <v>88</v>
      </c>
      <c r="Z143" s="1758" t="s">
        <v>5225</v>
      </c>
      <c r="AA143" s="1771" t="s">
        <v>5226</v>
      </c>
      <c r="AB143" s="1770"/>
      <c r="AC143" s="1772" t="s">
        <v>5227</v>
      </c>
      <c r="AD143" s="1773" t="s">
        <v>122</v>
      </c>
      <c r="AE143" s="1774">
        <v>1.214</v>
      </c>
      <c r="AF143" s="1775">
        <f>AE143*J143</f>
        <v>3612.864</v>
      </c>
      <c r="AG143" s="1791"/>
      <c r="AH143" s="1792" t="s">
        <v>81</v>
      </c>
      <c r="AI143" s="1792">
        <v>5</v>
      </c>
      <c r="AJ143" s="1736"/>
      <c r="AK143" s="1736">
        <f>J143</f>
        <v>2976</v>
      </c>
      <c r="AL143" s="1794"/>
      <c r="AM143" s="1794"/>
      <c r="AN143" s="1794"/>
      <c r="AO143" s="1794"/>
      <c r="AP143" s="1794" t="s">
        <v>5228</v>
      </c>
      <c r="AQ143" s="1736"/>
      <c r="AR143" s="1736">
        <v>2976</v>
      </c>
      <c r="AS143" s="1802"/>
      <c r="AT143" s="1803">
        <f>J143</f>
        <v>2976</v>
      </c>
      <c r="AU143" s="1803"/>
      <c r="AV143" s="1803"/>
      <c r="AW143" s="1810"/>
      <c r="AX143" s="1811">
        <v>920</v>
      </c>
      <c r="AY143" s="1808">
        <v>40</v>
      </c>
      <c r="AZ143" s="1812"/>
      <c r="BA143" s="1813"/>
      <c r="BB143" s="1814"/>
      <c r="BC143" s="1814"/>
      <c r="BD143" s="1814"/>
      <c r="BE143" s="1814"/>
      <c r="BF143" s="1814"/>
      <c r="BG143" s="1814"/>
      <c r="BH143" s="1814"/>
      <c r="BI143" s="1814"/>
      <c r="BJ143" s="1814"/>
      <c r="BK143" s="1814"/>
      <c r="BL143" s="1814"/>
      <c r="BM143" s="1814"/>
      <c r="BN143" s="1814"/>
      <c r="BO143" s="1814"/>
      <c r="BP143" s="1814"/>
      <c r="BQ143" s="1814"/>
      <c r="BR143" s="1814"/>
      <c r="BS143" s="1814"/>
      <c r="BT143" s="1814"/>
      <c r="BU143" s="1814"/>
      <c r="BV143" s="1814"/>
      <c r="BW143" s="1814"/>
      <c r="BX143" s="1814"/>
      <c r="BY143" s="1814"/>
      <c r="BZ143" s="1814"/>
      <c r="CA143" s="1814"/>
      <c r="CB143" s="1814"/>
      <c r="CC143" s="1814"/>
      <c r="CD143" s="1814"/>
      <c r="CE143" s="1814"/>
      <c r="CF143" s="1814"/>
      <c r="CG143" s="1814"/>
      <c r="CH143" s="1814"/>
      <c r="CI143" s="1814"/>
      <c r="CJ143" s="1814"/>
      <c r="CK143" s="1814"/>
      <c r="CL143" s="1814"/>
      <c r="CM143" s="1814"/>
      <c r="CN143" s="1814"/>
      <c r="CO143" s="1814"/>
      <c r="CP143" s="1814"/>
      <c r="CQ143" s="1814"/>
      <c r="CR143" s="1814"/>
      <c r="CS143" s="1814"/>
      <c r="CT143" s="1814"/>
      <c r="CU143" s="1814"/>
      <c r="CV143" s="1814"/>
      <c r="CW143" s="1814"/>
      <c r="CX143" s="1814"/>
      <c r="CY143" s="1814"/>
      <c r="CZ143" s="1814"/>
      <c r="DA143" s="1814"/>
      <c r="DB143" s="1814"/>
      <c r="DC143" s="1814"/>
      <c r="DD143" s="1814"/>
      <c r="DE143" s="1814"/>
      <c r="DF143" s="1814"/>
      <c r="DG143" s="1814"/>
      <c r="DH143" s="1814"/>
      <c r="DI143" s="1814"/>
      <c r="DJ143" s="1814"/>
      <c r="DK143" s="1814"/>
      <c r="DL143" s="1814"/>
      <c r="DM143" s="1814"/>
      <c r="DN143" s="1814"/>
      <c r="DO143" s="1814"/>
      <c r="DP143" s="1814"/>
      <c r="DQ143" s="1814"/>
      <c r="DR143" s="1814"/>
      <c r="DS143" s="1814"/>
      <c r="DT143" s="1814"/>
      <c r="DU143" s="1814"/>
      <c r="DV143" s="1814"/>
      <c r="DW143" s="1814"/>
      <c r="DX143" s="1814"/>
      <c r="DY143" s="1814"/>
      <c r="DZ143" s="1814"/>
      <c r="EA143" s="1814"/>
      <c r="EB143" s="1814"/>
      <c r="EC143" s="1814"/>
      <c r="ED143" s="1814"/>
      <c r="EE143" s="1814"/>
      <c r="EF143" s="1814"/>
      <c r="EG143" s="1814"/>
      <c r="EH143" s="1814"/>
      <c r="EI143" s="1814"/>
      <c r="EJ143" s="1814"/>
      <c r="EK143" s="1814"/>
      <c r="EL143" s="1814"/>
      <c r="EM143" s="1814"/>
      <c r="EN143" s="1814"/>
      <c r="EO143" s="1814"/>
      <c r="EP143" s="1814"/>
      <c r="EQ143" s="1814"/>
      <c r="ER143" s="1814"/>
      <c r="ES143" s="1814"/>
      <c r="ET143" s="1814"/>
      <c r="EU143" s="1814"/>
      <c r="EV143" s="1814"/>
      <c r="EW143" s="1814"/>
      <c r="EX143" s="1814"/>
      <c r="EY143" s="1814"/>
      <c r="EZ143" s="1814"/>
      <c r="FA143" s="1814"/>
      <c r="FB143" s="1814"/>
      <c r="FC143" s="1814"/>
      <c r="FD143" s="1814"/>
      <c r="FE143" s="1814"/>
      <c r="FF143" s="1814"/>
      <c r="FG143" s="1814"/>
      <c r="FH143" s="1814"/>
      <c r="FI143" s="1814"/>
      <c r="FJ143" s="1814"/>
      <c r="FK143" s="1814"/>
      <c r="FL143" s="1814"/>
      <c r="FM143" s="1814"/>
      <c r="FN143" s="1814"/>
      <c r="FO143" s="1814"/>
      <c r="FP143" s="1814"/>
      <c r="FQ143" s="1814"/>
      <c r="FR143" s="1814"/>
      <c r="FS143" s="1814"/>
      <c r="FT143" s="1814"/>
      <c r="FU143" s="1814"/>
      <c r="FV143" s="1814"/>
      <c r="FW143" s="1814"/>
      <c r="FX143" s="1814"/>
      <c r="FY143" s="1814"/>
      <c r="FZ143" s="1814"/>
      <c r="GA143" s="1814"/>
      <c r="GB143" s="1814"/>
      <c r="GC143" s="1814"/>
      <c r="GD143" s="1814"/>
      <c r="GE143" s="1814"/>
      <c r="GF143" s="1814"/>
      <c r="GG143" s="1814"/>
      <c r="GH143" s="1814"/>
      <c r="GI143" s="1814"/>
      <c r="GJ143" s="1814"/>
      <c r="GK143" s="1814"/>
      <c r="GL143" s="1814"/>
      <c r="GM143" s="1814"/>
      <c r="GN143" s="1814"/>
      <c r="GO143" s="1814"/>
      <c r="GP143" s="1814"/>
      <c r="GQ143" s="1814"/>
      <c r="GR143" s="1814"/>
      <c r="GS143" s="1814"/>
      <c r="GT143" s="1814"/>
      <c r="GU143" s="1814"/>
      <c r="GV143" s="1814"/>
      <c r="GW143" s="1814"/>
      <c r="GX143" s="1814"/>
      <c r="GY143" s="1814"/>
      <c r="GZ143" s="1814"/>
      <c r="HA143" s="1814"/>
      <c r="HB143" s="1814"/>
      <c r="HC143" s="1814"/>
      <c r="HD143" s="1814"/>
      <c r="HE143" s="1814"/>
      <c r="HF143" s="1814"/>
      <c r="HG143" s="1814"/>
      <c r="HH143" s="1814"/>
      <c r="HI143" s="1814"/>
      <c r="HJ143" s="1814"/>
      <c r="HK143" s="1814"/>
      <c r="HL143" s="1814"/>
      <c r="HM143" s="1814"/>
      <c r="HN143" s="1814"/>
      <c r="HO143" s="1814"/>
      <c r="HP143" s="1814"/>
      <c r="HQ143" s="1814"/>
      <c r="HR143" s="1814"/>
      <c r="HS143" s="1814"/>
      <c r="HT143" s="1814"/>
      <c r="HU143" s="1814"/>
      <c r="HV143" s="1814"/>
      <c r="HW143" s="1814"/>
      <c r="HX143" s="1814"/>
      <c r="HY143" s="1814"/>
      <c r="HZ143" s="1814"/>
      <c r="IA143" s="1814"/>
      <c r="IB143" s="1814"/>
      <c r="IC143" s="1814"/>
      <c r="ID143" s="1814"/>
      <c r="IE143" s="1814"/>
      <c r="IF143" s="1814"/>
      <c r="IG143" s="1814"/>
      <c r="IH143" s="1814"/>
      <c r="II143" s="1814"/>
      <c r="IJ143" s="1814"/>
      <c r="IK143" s="1814"/>
      <c r="IL143" s="1814"/>
      <c r="IM143" s="1814"/>
      <c r="IN143" s="1814"/>
      <c r="IO143" s="1814"/>
      <c r="IP143" s="1814"/>
      <c r="IQ143" s="1814"/>
      <c r="IR143" s="1814"/>
      <c r="IS143" s="1814"/>
      <c r="IT143" s="1814"/>
      <c r="IU143" s="1814"/>
      <c r="IV143" s="1814"/>
      <c r="IW143" s="1814"/>
      <c r="IX143" s="1814"/>
      <c r="IY143" s="1814"/>
      <c r="IZ143" s="1814"/>
      <c r="JA143" s="1814"/>
      <c r="JB143" s="1814"/>
      <c r="JC143" s="1814"/>
      <c r="JD143" s="1814"/>
      <c r="JE143" s="1814"/>
      <c r="JF143" s="1814"/>
      <c r="JG143" s="1814"/>
      <c r="JH143" s="1814"/>
      <c r="JI143" s="1814"/>
      <c r="JJ143" s="1814"/>
      <c r="JK143" s="1814"/>
      <c r="JL143" s="1814"/>
      <c r="JM143" s="1814"/>
      <c r="JN143" s="1814"/>
      <c r="JO143" s="1814"/>
      <c r="JP143" s="1814"/>
      <c r="JQ143" s="1814"/>
      <c r="JR143" s="1814"/>
      <c r="JS143" s="1814"/>
      <c r="JT143" s="1814"/>
      <c r="JU143" s="1814"/>
      <c r="JV143" s="1814"/>
      <c r="JW143" s="1814"/>
      <c r="JX143" s="1814"/>
      <c r="JY143" s="1814"/>
      <c r="JZ143" s="1814"/>
      <c r="KA143" s="1814"/>
      <c r="KB143" s="1814"/>
      <c r="KC143" s="1814"/>
      <c r="KD143" s="1814"/>
      <c r="KE143" s="1814"/>
      <c r="KF143" s="1814"/>
      <c r="KG143" s="1814"/>
      <c r="KH143" s="1814"/>
      <c r="KI143" s="1814"/>
      <c r="KJ143" s="1814"/>
      <c r="KK143" s="1814"/>
      <c r="KL143" s="1814"/>
      <c r="KM143" s="1814"/>
      <c r="KN143" s="1814"/>
      <c r="KO143" s="1814"/>
      <c r="KP143" s="1814"/>
      <c r="KQ143" s="1814"/>
      <c r="KR143" s="1814"/>
      <c r="KS143" s="1814"/>
      <c r="KT143" s="1814"/>
      <c r="KU143" s="1814"/>
      <c r="KV143" s="1814"/>
      <c r="KW143" s="1814"/>
      <c r="KX143" s="1814"/>
      <c r="KY143" s="1814"/>
      <c r="KZ143" s="1814"/>
      <c r="LA143" s="1814"/>
      <c r="LB143" s="1814"/>
      <c r="LC143" s="1814"/>
      <c r="LD143" s="1814"/>
      <c r="LE143" s="1814"/>
      <c r="LF143" s="1814"/>
      <c r="LG143" s="1814"/>
      <c r="LH143" s="1825"/>
      <c r="LI143" s="1825"/>
      <c r="LJ143" s="1825"/>
      <c r="LK143" s="1825"/>
      <c r="LL143" s="1825"/>
      <c r="LM143" s="1825"/>
      <c r="LN143" s="1825"/>
      <c r="LO143" s="1826"/>
    </row>
    <row r="144" s="1484" customFormat="1" ht="47" customHeight="1" spans="1:327">
      <c r="A144" s="1723">
        <v>45952</v>
      </c>
      <c r="B144" s="1724" t="s">
        <v>1541</v>
      </c>
      <c r="C144" s="1720" t="s">
        <v>1542</v>
      </c>
      <c r="D144" s="1725">
        <v>4500182578</v>
      </c>
      <c r="E144" s="1716" t="s">
        <v>3254</v>
      </c>
      <c r="F144" s="1725" t="s">
        <v>5238</v>
      </c>
      <c r="G144" s="1717" t="s">
        <v>4747</v>
      </c>
      <c r="H144" s="1717" t="s">
        <v>4747</v>
      </c>
      <c r="I144" s="1735" t="s">
        <v>4940</v>
      </c>
      <c r="J144" s="1736">
        <v>480</v>
      </c>
      <c r="K144" s="1737">
        <v>0</v>
      </c>
      <c r="L144" s="1737">
        <v>96</v>
      </c>
      <c r="M144" s="1738">
        <f t="shared" si="64"/>
        <v>5</v>
      </c>
      <c r="N144" s="1741">
        <v>46006</v>
      </c>
      <c r="O144" s="1739">
        <v>46006</v>
      </c>
      <c r="P144" s="1740"/>
      <c r="Q144" s="1753" t="s">
        <v>78</v>
      </c>
      <c r="R144" s="1754">
        <v>480</v>
      </c>
      <c r="S144" s="1754">
        <f t="shared" si="65"/>
        <v>0</v>
      </c>
      <c r="T144" s="1755"/>
      <c r="U144" s="1756" t="s">
        <v>829</v>
      </c>
      <c r="V144" s="1757"/>
      <c r="W144" s="1757" t="s">
        <v>111</v>
      </c>
      <c r="X144" s="1758">
        <v>45971</v>
      </c>
      <c r="Y144" s="1770" t="s">
        <v>88</v>
      </c>
      <c r="Z144" s="1758">
        <v>45986</v>
      </c>
      <c r="AA144" s="1771"/>
      <c r="AB144" s="1770"/>
      <c r="AC144" s="1772" t="s">
        <v>5239</v>
      </c>
      <c r="AD144" s="1776" t="s">
        <v>262</v>
      </c>
      <c r="AE144" s="1774">
        <v>1.3113</v>
      </c>
      <c r="AF144" s="1775">
        <f>AE144*J144</f>
        <v>629.424</v>
      </c>
      <c r="AG144" s="1791"/>
      <c r="AH144" s="1792" t="s">
        <v>81</v>
      </c>
      <c r="AI144" s="1792">
        <v>5</v>
      </c>
      <c r="AJ144" s="1736">
        <f t="shared" ref="AJ144:AJ162" si="69">J144</f>
        <v>480</v>
      </c>
      <c r="AK144" s="1793"/>
      <c r="AL144" s="1794">
        <f>J144/24</f>
        <v>20</v>
      </c>
      <c r="AM144" s="1794"/>
      <c r="AN144" s="1794"/>
      <c r="AO144" s="1794"/>
      <c r="AP144" s="1794" t="s">
        <v>63</v>
      </c>
      <c r="AQ144" s="1801">
        <v>480</v>
      </c>
      <c r="AR144" s="1794"/>
      <c r="AS144" s="1802">
        <f t="shared" ref="AS144:AS154" si="70">J144/5</f>
        <v>96</v>
      </c>
      <c r="AT144" s="1803">
        <f t="shared" ref="AT144:AT154" si="71">J144/5</f>
        <v>96</v>
      </c>
      <c r="AU144" s="1803">
        <f t="shared" ref="AU144:AU154" si="72">J144/5</f>
        <v>96</v>
      </c>
      <c r="AV144" s="1803">
        <f t="shared" ref="AV144:AV154" si="73">J144/5</f>
        <v>96</v>
      </c>
      <c r="AW144" s="1810">
        <f t="shared" ref="AW144:AW154" si="74">J144/5</f>
        <v>96</v>
      </c>
      <c r="AX144" s="1811">
        <f t="shared" ref="AX144:AX158" si="75">J144*23/24/COUNT(AS144:AW144)</f>
        <v>92</v>
      </c>
      <c r="AY144" s="1808">
        <f t="shared" ref="AY144:AY158" si="76">J144/24/COUNT(AS144:AW144)</f>
        <v>4</v>
      </c>
      <c r="AZ144" s="1812"/>
      <c r="BA144" s="1813"/>
      <c r="BB144" s="1814"/>
      <c r="BC144" s="1814"/>
      <c r="BD144" s="1814"/>
      <c r="BE144" s="1814"/>
      <c r="BF144" s="1814"/>
      <c r="BG144" s="1814"/>
      <c r="BH144" s="1814"/>
      <c r="BI144" s="1814"/>
      <c r="BJ144" s="1814"/>
      <c r="BK144" s="1814"/>
      <c r="BL144" s="1814"/>
      <c r="BM144" s="1814"/>
      <c r="BN144" s="1814"/>
      <c r="BO144" s="1814"/>
      <c r="BP144" s="1814"/>
      <c r="BQ144" s="1814"/>
      <c r="BR144" s="1814"/>
      <c r="BS144" s="1814"/>
      <c r="BT144" s="1814"/>
      <c r="BU144" s="1814"/>
      <c r="BV144" s="1814"/>
      <c r="BW144" s="1814"/>
      <c r="BX144" s="1814"/>
      <c r="BY144" s="1814"/>
      <c r="BZ144" s="1814"/>
      <c r="CA144" s="1814"/>
      <c r="CB144" s="1814"/>
      <c r="CC144" s="1814"/>
      <c r="CD144" s="1814"/>
      <c r="CE144" s="1814"/>
      <c r="CF144" s="1814"/>
      <c r="CG144" s="1814"/>
      <c r="CH144" s="1814"/>
      <c r="CI144" s="1814"/>
      <c r="CJ144" s="1814"/>
      <c r="CK144" s="1814"/>
      <c r="CL144" s="1814"/>
      <c r="CM144" s="1814"/>
      <c r="CN144" s="1814"/>
      <c r="CO144" s="1814"/>
      <c r="CP144" s="1814"/>
      <c r="CQ144" s="1814"/>
      <c r="CR144" s="1814"/>
      <c r="CS144" s="1814"/>
      <c r="CT144" s="1814"/>
      <c r="CU144" s="1814"/>
      <c r="CV144" s="1814"/>
      <c r="CW144" s="1814"/>
      <c r="CX144" s="1814"/>
      <c r="CY144" s="1814"/>
      <c r="CZ144" s="1814"/>
      <c r="DA144" s="1814"/>
      <c r="DB144" s="1814"/>
      <c r="DC144" s="1814"/>
      <c r="DD144" s="1814"/>
      <c r="DE144" s="1814"/>
      <c r="DF144" s="1814"/>
      <c r="DG144" s="1814"/>
      <c r="DH144" s="1814"/>
      <c r="DI144" s="1814"/>
      <c r="DJ144" s="1814"/>
      <c r="DK144" s="1814"/>
      <c r="DL144" s="1814"/>
      <c r="DM144" s="1814"/>
      <c r="DN144" s="1814"/>
      <c r="DO144" s="1814"/>
      <c r="DP144" s="1814"/>
      <c r="DQ144" s="1814"/>
      <c r="DR144" s="1814"/>
      <c r="DS144" s="1814"/>
      <c r="DT144" s="1814"/>
      <c r="DU144" s="1814"/>
      <c r="DV144" s="1814"/>
      <c r="DW144" s="1814"/>
      <c r="DX144" s="1814"/>
      <c r="DY144" s="1814"/>
      <c r="DZ144" s="1814"/>
      <c r="EA144" s="1814"/>
      <c r="EB144" s="1814"/>
      <c r="EC144" s="1814"/>
      <c r="ED144" s="1814"/>
      <c r="EE144" s="1814"/>
      <c r="EF144" s="1814"/>
      <c r="EG144" s="1814"/>
      <c r="EH144" s="1814"/>
      <c r="EI144" s="1814"/>
      <c r="EJ144" s="1814"/>
      <c r="EK144" s="1814"/>
      <c r="EL144" s="1814"/>
      <c r="EM144" s="1814"/>
      <c r="EN144" s="1814"/>
      <c r="EO144" s="1814"/>
      <c r="EP144" s="1814"/>
      <c r="EQ144" s="1814"/>
      <c r="ER144" s="1814"/>
      <c r="ES144" s="1814"/>
      <c r="ET144" s="1814"/>
      <c r="EU144" s="1814"/>
      <c r="EV144" s="1814"/>
      <c r="EW144" s="1814"/>
      <c r="EX144" s="1814"/>
      <c r="EY144" s="1814"/>
      <c r="EZ144" s="1814"/>
      <c r="FA144" s="1814"/>
      <c r="FB144" s="1814"/>
      <c r="FC144" s="1814"/>
      <c r="FD144" s="1814"/>
      <c r="FE144" s="1814"/>
      <c r="FF144" s="1814"/>
      <c r="FG144" s="1814"/>
      <c r="FH144" s="1814"/>
      <c r="FI144" s="1814"/>
      <c r="FJ144" s="1814"/>
      <c r="FK144" s="1814"/>
      <c r="FL144" s="1814"/>
      <c r="FM144" s="1814"/>
      <c r="FN144" s="1814"/>
      <c r="FO144" s="1814"/>
      <c r="FP144" s="1814"/>
      <c r="FQ144" s="1814"/>
      <c r="FR144" s="1814"/>
      <c r="FS144" s="1814"/>
      <c r="FT144" s="1814"/>
      <c r="FU144" s="1814"/>
      <c r="FV144" s="1814"/>
      <c r="FW144" s="1814"/>
      <c r="FX144" s="1814"/>
      <c r="FY144" s="1814"/>
      <c r="FZ144" s="1814"/>
      <c r="GA144" s="1814"/>
      <c r="GB144" s="1814"/>
      <c r="GC144" s="1814"/>
      <c r="GD144" s="1814"/>
      <c r="GE144" s="1814"/>
      <c r="GF144" s="1814"/>
      <c r="GG144" s="1814"/>
      <c r="GH144" s="1814"/>
      <c r="GI144" s="1814"/>
      <c r="GJ144" s="1814"/>
      <c r="GK144" s="1814"/>
      <c r="GL144" s="1814"/>
      <c r="GM144" s="1814"/>
      <c r="GN144" s="1814"/>
      <c r="GO144" s="1814"/>
      <c r="GP144" s="1814"/>
      <c r="GQ144" s="1814"/>
      <c r="GR144" s="1814"/>
      <c r="GS144" s="1814"/>
      <c r="GT144" s="1814"/>
      <c r="GU144" s="1814"/>
      <c r="GV144" s="1814"/>
      <c r="GW144" s="1814"/>
      <c r="GX144" s="1814"/>
      <c r="GY144" s="1814"/>
      <c r="GZ144" s="1814"/>
      <c r="HA144" s="1814"/>
      <c r="HB144" s="1814"/>
      <c r="HC144" s="1814"/>
      <c r="HD144" s="1814"/>
      <c r="HE144" s="1814"/>
      <c r="HF144" s="1814"/>
      <c r="HG144" s="1814"/>
      <c r="HH144" s="1814"/>
      <c r="HI144" s="1814"/>
      <c r="HJ144" s="1814"/>
      <c r="HK144" s="1814"/>
      <c r="HL144" s="1814"/>
      <c r="HM144" s="1814"/>
      <c r="HN144" s="1814"/>
      <c r="HO144" s="1814"/>
      <c r="HP144" s="1814"/>
      <c r="HQ144" s="1814"/>
      <c r="HR144" s="1814"/>
      <c r="HS144" s="1814"/>
      <c r="HT144" s="1814"/>
      <c r="HU144" s="1814"/>
      <c r="HV144" s="1814"/>
      <c r="HW144" s="1814"/>
      <c r="HX144" s="1814"/>
      <c r="HY144" s="1814"/>
      <c r="HZ144" s="1814"/>
      <c r="IA144" s="1814"/>
      <c r="IB144" s="1814"/>
      <c r="IC144" s="1814"/>
      <c r="ID144" s="1814"/>
      <c r="IE144" s="1814"/>
      <c r="IF144" s="1814"/>
      <c r="IG144" s="1814"/>
      <c r="IH144" s="1814"/>
      <c r="II144" s="1814"/>
      <c r="IJ144" s="1814"/>
      <c r="IK144" s="1814"/>
      <c r="IL144" s="1814"/>
      <c r="IM144" s="1814"/>
      <c r="IN144" s="1814"/>
      <c r="IO144" s="1814"/>
      <c r="IP144" s="1814"/>
      <c r="IQ144" s="1814"/>
      <c r="IR144" s="1814"/>
      <c r="IS144" s="1814"/>
      <c r="IT144" s="1814"/>
      <c r="IU144" s="1814"/>
      <c r="IV144" s="1814"/>
      <c r="IW144" s="1814"/>
      <c r="IX144" s="1814"/>
      <c r="IY144" s="1814"/>
      <c r="IZ144" s="1814"/>
      <c r="JA144" s="1814"/>
      <c r="JB144" s="1814"/>
      <c r="JC144" s="1814"/>
      <c r="JD144" s="1814"/>
      <c r="JE144" s="1814"/>
      <c r="JF144" s="1814"/>
      <c r="JG144" s="1814"/>
      <c r="JH144" s="1814"/>
      <c r="JI144" s="1814"/>
      <c r="JJ144" s="1814"/>
      <c r="JK144" s="1814"/>
      <c r="JL144" s="1814"/>
      <c r="JM144" s="1814"/>
      <c r="JN144" s="1814"/>
      <c r="JO144" s="1814"/>
      <c r="JP144" s="1814"/>
      <c r="JQ144" s="1814"/>
      <c r="JR144" s="1814"/>
      <c r="JS144" s="1814"/>
      <c r="JT144" s="1814"/>
      <c r="JU144" s="1814"/>
      <c r="JV144" s="1814"/>
      <c r="JW144" s="1814"/>
      <c r="JX144" s="1814"/>
      <c r="JY144" s="1814"/>
      <c r="JZ144" s="1814"/>
      <c r="KA144" s="1814"/>
      <c r="KB144" s="1814"/>
      <c r="KC144" s="1814"/>
      <c r="KD144" s="1814"/>
      <c r="KE144" s="1814"/>
      <c r="KF144" s="1814"/>
      <c r="KG144" s="1814"/>
      <c r="KH144" s="1814"/>
      <c r="KI144" s="1814"/>
      <c r="KJ144" s="1814"/>
      <c r="KK144" s="1814"/>
      <c r="KL144" s="1814"/>
      <c r="KM144" s="1814"/>
      <c r="KN144" s="1814"/>
      <c r="KO144" s="1814"/>
      <c r="KP144" s="1814"/>
      <c r="KQ144" s="1814"/>
      <c r="KR144" s="1814"/>
      <c r="KS144" s="1814"/>
      <c r="KT144" s="1814"/>
      <c r="KU144" s="1814"/>
      <c r="KV144" s="1814"/>
      <c r="KW144" s="1814"/>
      <c r="KX144" s="1814"/>
      <c r="KY144" s="1814"/>
      <c r="KZ144" s="1814"/>
      <c r="LA144" s="1814"/>
      <c r="LB144" s="1814"/>
      <c r="LC144" s="1814"/>
      <c r="LD144" s="1814"/>
      <c r="LE144" s="1814"/>
      <c r="LF144" s="1814"/>
      <c r="LG144" s="1814"/>
      <c r="LH144" s="1825"/>
      <c r="LI144" s="1825"/>
      <c r="LJ144" s="1825"/>
      <c r="LK144" s="1825"/>
      <c r="LL144" s="1825"/>
      <c r="LM144" s="1825"/>
      <c r="LN144" s="1825"/>
      <c r="LO144" s="1826"/>
    </row>
    <row r="145" s="1484" customFormat="1" ht="47" customHeight="1" spans="1:327">
      <c r="A145" s="1712">
        <v>45971</v>
      </c>
      <c r="B145" s="1713" t="s">
        <v>961</v>
      </c>
      <c r="C145" s="1714" t="s">
        <v>98</v>
      </c>
      <c r="D145" s="1715">
        <v>4500185069</v>
      </c>
      <c r="E145" s="1715">
        <v>288159651</v>
      </c>
      <c r="F145" s="1715" t="s">
        <v>5240</v>
      </c>
      <c r="G145" s="1717" t="s">
        <v>4780</v>
      </c>
      <c r="H145" s="1717" t="s">
        <v>4780</v>
      </c>
      <c r="I145" s="1735" t="s">
        <v>4765</v>
      </c>
      <c r="J145" s="1736">
        <v>888</v>
      </c>
      <c r="K145" s="1737">
        <v>0</v>
      </c>
      <c r="L145" s="1737">
        <v>24</v>
      </c>
      <c r="M145" s="1738">
        <f t="shared" si="64"/>
        <v>37</v>
      </c>
      <c r="N145" s="1739">
        <v>46010</v>
      </c>
      <c r="O145" s="1739">
        <v>46008</v>
      </c>
      <c r="P145" s="1740"/>
      <c r="Q145" s="1753" t="s">
        <v>78</v>
      </c>
      <c r="R145" s="1754">
        <v>888</v>
      </c>
      <c r="S145" s="1754">
        <f t="shared" si="65"/>
        <v>0</v>
      </c>
      <c r="T145" s="1755"/>
      <c r="U145" s="1756" t="s">
        <v>829</v>
      </c>
      <c r="V145" s="1757" t="s">
        <v>5241</v>
      </c>
      <c r="W145" s="1757" t="s">
        <v>111</v>
      </c>
      <c r="X145" s="1758">
        <v>45978</v>
      </c>
      <c r="Y145" s="1770" t="s">
        <v>88</v>
      </c>
      <c r="Z145" s="1758" t="s">
        <v>4143</v>
      </c>
      <c r="AA145" s="1771"/>
      <c r="AB145" s="1770"/>
      <c r="AC145" s="1772" t="s">
        <v>5242</v>
      </c>
      <c r="AD145" s="1773" t="s">
        <v>706</v>
      </c>
      <c r="AE145" s="1774">
        <v>0.79</v>
      </c>
      <c r="AF145" s="1775">
        <f>AE145*J145</f>
        <v>701.52</v>
      </c>
      <c r="AG145" s="1791"/>
      <c r="AH145" s="1792" t="s">
        <v>81</v>
      </c>
      <c r="AI145" s="1792">
        <v>5</v>
      </c>
      <c r="AJ145" s="1792">
        <f t="shared" si="69"/>
        <v>888</v>
      </c>
      <c r="AK145" s="1793"/>
      <c r="AL145" s="1794">
        <f>J145/24</f>
        <v>37</v>
      </c>
      <c r="AM145" s="1794"/>
      <c r="AN145" s="1794"/>
      <c r="AO145" s="1794"/>
      <c r="AP145" s="1794" t="s">
        <v>63</v>
      </c>
      <c r="AQ145" s="1736">
        <v>888</v>
      </c>
      <c r="AR145" s="1794"/>
      <c r="AS145" s="1802">
        <f t="shared" si="70"/>
        <v>177.6</v>
      </c>
      <c r="AT145" s="1803">
        <f t="shared" si="71"/>
        <v>177.6</v>
      </c>
      <c r="AU145" s="1803">
        <f t="shared" si="72"/>
        <v>177.6</v>
      </c>
      <c r="AV145" s="1803">
        <f t="shared" si="73"/>
        <v>177.6</v>
      </c>
      <c r="AW145" s="1810">
        <f t="shared" si="74"/>
        <v>177.6</v>
      </c>
      <c r="AX145" s="1811">
        <f t="shared" si="75"/>
        <v>170.2</v>
      </c>
      <c r="AY145" s="1808">
        <f t="shared" si="76"/>
        <v>7.4</v>
      </c>
      <c r="AZ145" s="1812"/>
      <c r="BA145" s="1813"/>
      <c r="BB145" s="1814"/>
      <c r="BC145" s="1814"/>
      <c r="BD145" s="1814"/>
      <c r="BE145" s="1814"/>
      <c r="BF145" s="1814"/>
      <c r="BG145" s="1814"/>
      <c r="BH145" s="1814"/>
      <c r="BI145" s="1814"/>
      <c r="BJ145" s="1814"/>
      <c r="BK145" s="1814"/>
      <c r="BL145" s="1814"/>
      <c r="BM145" s="1814"/>
      <c r="BN145" s="1814"/>
      <c r="BO145" s="1814"/>
      <c r="BP145" s="1814"/>
      <c r="BQ145" s="1814"/>
      <c r="BR145" s="1814"/>
      <c r="BS145" s="1814"/>
      <c r="BT145" s="1814"/>
      <c r="BU145" s="1814"/>
      <c r="BV145" s="1814"/>
      <c r="BW145" s="1814"/>
      <c r="BX145" s="1814"/>
      <c r="BY145" s="1814"/>
      <c r="BZ145" s="1814"/>
      <c r="CA145" s="1814"/>
      <c r="CB145" s="1814"/>
      <c r="CC145" s="1814"/>
      <c r="CD145" s="1814"/>
      <c r="CE145" s="1814"/>
      <c r="CF145" s="1814"/>
      <c r="CG145" s="1814"/>
      <c r="CH145" s="1814"/>
      <c r="CI145" s="1814"/>
      <c r="CJ145" s="1814"/>
      <c r="CK145" s="1814"/>
      <c r="CL145" s="1814"/>
      <c r="CM145" s="1814"/>
      <c r="CN145" s="1814"/>
      <c r="CO145" s="1814"/>
      <c r="CP145" s="1814"/>
      <c r="CQ145" s="1814"/>
      <c r="CR145" s="1814"/>
      <c r="CS145" s="1814"/>
      <c r="CT145" s="1814"/>
      <c r="CU145" s="1814"/>
      <c r="CV145" s="1814"/>
      <c r="CW145" s="1814"/>
      <c r="CX145" s="1814"/>
      <c r="CY145" s="1814"/>
      <c r="CZ145" s="1814"/>
      <c r="DA145" s="1814"/>
      <c r="DB145" s="1814"/>
      <c r="DC145" s="1814"/>
      <c r="DD145" s="1814"/>
      <c r="DE145" s="1814"/>
      <c r="DF145" s="1814"/>
      <c r="DG145" s="1814"/>
      <c r="DH145" s="1814"/>
      <c r="DI145" s="1814"/>
      <c r="DJ145" s="1814"/>
      <c r="DK145" s="1814"/>
      <c r="DL145" s="1814"/>
      <c r="DM145" s="1814"/>
      <c r="DN145" s="1814"/>
      <c r="DO145" s="1814"/>
      <c r="DP145" s="1814"/>
      <c r="DQ145" s="1814"/>
      <c r="DR145" s="1814"/>
      <c r="DS145" s="1814"/>
      <c r="DT145" s="1814"/>
      <c r="DU145" s="1814"/>
      <c r="DV145" s="1814"/>
      <c r="DW145" s="1814"/>
      <c r="DX145" s="1814"/>
      <c r="DY145" s="1814"/>
      <c r="DZ145" s="1814"/>
      <c r="EA145" s="1814"/>
      <c r="EB145" s="1814"/>
      <c r="EC145" s="1814"/>
      <c r="ED145" s="1814"/>
      <c r="EE145" s="1814"/>
      <c r="EF145" s="1814"/>
      <c r="EG145" s="1814"/>
      <c r="EH145" s="1814"/>
      <c r="EI145" s="1814"/>
      <c r="EJ145" s="1814"/>
      <c r="EK145" s="1814"/>
      <c r="EL145" s="1814"/>
      <c r="EM145" s="1814"/>
      <c r="EN145" s="1814"/>
      <c r="EO145" s="1814"/>
      <c r="EP145" s="1814"/>
      <c r="EQ145" s="1814"/>
      <c r="ER145" s="1814"/>
      <c r="ES145" s="1814"/>
      <c r="ET145" s="1814"/>
      <c r="EU145" s="1814"/>
      <c r="EV145" s="1814"/>
      <c r="EW145" s="1814"/>
      <c r="EX145" s="1814"/>
      <c r="EY145" s="1814"/>
      <c r="EZ145" s="1814"/>
      <c r="FA145" s="1814"/>
      <c r="FB145" s="1814"/>
      <c r="FC145" s="1814"/>
      <c r="FD145" s="1814"/>
      <c r="FE145" s="1814"/>
      <c r="FF145" s="1814"/>
      <c r="FG145" s="1814"/>
      <c r="FH145" s="1814"/>
      <c r="FI145" s="1814"/>
      <c r="FJ145" s="1814"/>
      <c r="FK145" s="1814"/>
      <c r="FL145" s="1814"/>
      <c r="FM145" s="1814"/>
      <c r="FN145" s="1814"/>
      <c r="FO145" s="1814"/>
      <c r="FP145" s="1814"/>
      <c r="FQ145" s="1814"/>
      <c r="FR145" s="1814"/>
      <c r="FS145" s="1814"/>
      <c r="FT145" s="1814"/>
      <c r="FU145" s="1814"/>
      <c r="FV145" s="1814"/>
      <c r="FW145" s="1814"/>
      <c r="FX145" s="1814"/>
      <c r="FY145" s="1814"/>
      <c r="FZ145" s="1814"/>
      <c r="GA145" s="1814"/>
      <c r="GB145" s="1814"/>
      <c r="GC145" s="1814"/>
      <c r="GD145" s="1814"/>
      <c r="GE145" s="1814"/>
      <c r="GF145" s="1814"/>
      <c r="GG145" s="1814"/>
      <c r="GH145" s="1814"/>
      <c r="GI145" s="1814"/>
      <c r="GJ145" s="1814"/>
      <c r="GK145" s="1814"/>
      <c r="GL145" s="1814"/>
      <c r="GM145" s="1814"/>
      <c r="GN145" s="1814"/>
      <c r="GO145" s="1814"/>
      <c r="GP145" s="1814"/>
      <c r="GQ145" s="1814"/>
      <c r="GR145" s="1814"/>
      <c r="GS145" s="1814"/>
      <c r="GT145" s="1814"/>
      <c r="GU145" s="1814"/>
      <c r="GV145" s="1814"/>
      <c r="GW145" s="1814"/>
      <c r="GX145" s="1814"/>
      <c r="GY145" s="1814"/>
      <c r="GZ145" s="1814"/>
      <c r="HA145" s="1814"/>
      <c r="HB145" s="1814"/>
      <c r="HC145" s="1814"/>
      <c r="HD145" s="1814"/>
      <c r="HE145" s="1814"/>
      <c r="HF145" s="1814"/>
      <c r="HG145" s="1814"/>
      <c r="HH145" s="1814"/>
      <c r="HI145" s="1814"/>
      <c r="HJ145" s="1814"/>
      <c r="HK145" s="1814"/>
      <c r="HL145" s="1814"/>
      <c r="HM145" s="1814"/>
      <c r="HN145" s="1814"/>
      <c r="HO145" s="1814"/>
      <c r="HP145" s="1814"/>
      <c r="HQ145" s="1814"/>
      <c r="HR145" s="1814"/>
      <c r="HS145" s="1814"/>
      <c r="HT145" s="1814"/>
      <c r="HU145" s="1814"/>
      <c r="HV145" s="1814"/>
      <c r="HW145" s="1814"/>
      <c r="HX145" s="1814"/>
      <c r="HY145" s="1814"/>
      <c r="HZ145" s="1814"/>
      <c r="IA145" s="1814"/>
      <c r="IB145" s="1814"/>
      <c r="IC145" s="1814"/>
      <c r="ID145" s="1814"/>
      <c r="IE145" s="1814"/>
      <c r="IF145" s="1814"/>
      <c r="IG145" s="1814"/>
      <c r="IH145" s="1814"/>
      <c r="II145" s="1814"/>
      <c r="IJ145" s="1814"/>
      <c r="IK145" s="1814"/>
      <c r="IL145" s="1814"/>
      <c r="IM145" s="1814"/>
      <c r="IN145" s="1814"/>
      <c r="IO145" s="1814"/>
      <c r="IP145" s="1814"/>
      <c r="IQ145" s="1814"/>
      <c r="IR145" s="1814"/>
      <c r="IS145" s="1814"/>
      <c r="IT145" s="1814"/>
      <c r="IU145" s="1814"/>
      <c r="IV145" s="1814"/>
      <c r="IW145" s="1814"/>
      <c r="IX145" s="1814"/>
      <c r="IY145" s="1814"/>
      <c r="IZ145" s="1814"/>
      <c r="JA145" s="1814"/>
      <c r="JB145" s="1814"/>
      <c r="JC145" s="1814"/>
      <c r="JD145" s="1814"/>
      <c r="JE145" s="1814"/>
      <c r="JF145" s="1814"/>
      <c r="JG145" s="1814"/>
      <c r="JH145" s="1814"/>
      <c r="JI145" s="1814"/>
      <c r="JJ145" s="1814"/>
      <c r="JK145" s="1814"/>
      <c r="JL145" s="1814"/>
      <c r="JM145" s="1814"/>
      <c r="JN145" s="1814"/>
      <c r="JO145" s="1814"/>
      <c r="JP145" s="1814"/>
      <c r="JQ145" s="1814"/>
      <c r="JR145" s="1814"/>
      <c r="JS145" s="1814"/>
      <c r="JT145" s="1814"/>
      <c r="JU145" s="1814"/>
      <c r="JV145" s="1814"/>
      <c r="JW145" s="1814"/>
      <c r="JX145" s="1814"/>
      <c r="JY145" s="1814"/>
      <c r="JZ145" s="1814"/>
      <c r="KA145" s="1814"/>
      <c r="KB145" s="1814"/>
      <c r="KC145" s="1814"/>
      <c r="KD145" s="1814"/>
      <c r="KE145" s="1814"/>
      <c r="KF145" s="1814"/>
      <c r="KG145" s="1814"/>
      <c r="KH145" s="1814"/>
      <c r="KI145" s="1814"/>
      <c r="KJ145" s="1814"/>
      <c r="KK145" s="1814"/>
      <c r="KL145" s="1814"/>
      <c r="KM145" s="1814"/>
      <c r="KN145" s="1814"/>
      <c r="KO145" s="1814"/>
      <c r="KP145" s="1814"/>
      <c r="KQ145" s="1814"/>
      <c r="KR145" s="1814"/>
      <c r="KS145" s="1814"/>
      <c r="KT145" s="1814"/>
      <c r="KU145" s="1814"/>
      <c r="KV145" s="1814"/>
      <c r="KW145" s="1814"/>
      <c r="KX145" s="1814"/>
      <c r="KY145" s="1814"/>
      <c r="KZ145" s="1814"/>
      <c r="LA145" s="1814"/>
      <c r="LB145" s="1814"/>
      <c r="LC145" s="1814"/>
      <c r="LD145" s="1814"/>
      <c r="LE145" s="1814"/>
      <c r="LF145" s="1814"/>
      <c r="LG145" s="1814"/>
      <c r="LH145" s="1825"/>
      <c r="LI145" s="1825"/>
      <c r="LJ145" s="1825"/>
      <c r="LK145" s="1825"/>
      <c r="LL145" s="1825"/>
      <c r="LM145" s="1825"/>
      <c r="LN145" s="1825"/>
      <c r="LO145" s="1826"/>
    </row>
    <row r="146" s="1485" customFormat="1" ht="47" customHeight="1" spans="1:327">
      <c r="A146" s="1712">
        <v>45971</v>
      </c>
      <c r="B146" s="1713" t="s">
        <v>961</v>
      </c>
      <c r="C146" s="1714" t="s">
        <v>98</v>
      </c>
      <c r="D146" s="1715">
        <v>4500185069</v>
      </c>
      <c r="E146" s="1715">
        <v>288163366</v>
      </c>
      <c r="F146" s="1715" t="s">
        <v>5243</v>
      </c>
      <c r="G146" s="1717" t="s">
        <v>4780</v>
      </c>
      <c r="H146" s="1717" t="s">
        <v>4780</v>
      </c>
      <c r="I146" s="1735" t="s">
        <v>4765</v>
      </c>
      <c r="J146" s="1742">
        <v>2280</v>
      </c>
      <c r="K146" s="1743">
        <v>0</v>
      </c>
      <c r="L146" s="1743">
        <v>24</v>
      </c>
      <c r="M146" s="1744">
        <f t="shared" si="64"/>
        <v>95</v>
      </c>
      <c r="N146" s="1739">
        <v>46010</v>
      </c>
      <c r="O146" s="1739">
        <v>46008</v>
      </c>
      <c r="P146" s="1745"/>
      <c r="Q146" s="1753" t="s">
        <v>78</v>
      </c>
      <c r="R146" s="1754">
        <v>2280</v>
      </c>
      <c r="S146" s="1759">
        <f t="shared" si="65"/>
        <v>0</v>
      </c>
      <c r="T146" s="1760"/>
      <c r="U146" s="1761" t="s">
        <v>829</v>
      </c>
      <c r="V146" s="1757" t="s">
        <v>5241</v>
      </c>
      <c r="W146" s="1762" t="s">
        <v>111</v>
      </c>
      <c r="X146" s="1763">
        <v>45978</v>
      </c>
      <c r="Y146" s="1777" t="s">
        <v>88</v>
      </c>
      <c r="Z146" s="1763" t="s">
        <v>4143</v>
      </c>
      <c r="AA146" s="1778"/>
      <c r="AB146" s="1777"/>
      <c r="AC146" s="1779" t="s">
        <v>5242</v>
      </c>
      <c r="AD146" s="1773" t="s">
        <v>706</v>
      </c>
      <c r="AE146" s="1780">
        <v>0.79</v>
      </c>
      <c r="AF146" s="1781">
        <f>AE146*J146</f>
        <v>1801.2</v>
      </c>
      <c r="AG146" s="1795"/>
      <c r="AH146" s="1796" t="s">
        <v>81</v>
      </c>
      <c r="AI146" s="1796">
        <v>5</v>
      </c>
      <c r="AJ146" s="1796">
        <f t="shared" si="69"/>
        <v>2280</v>
      </c>
      <c r="AK146" s="1797"/>
      <c r="AL146" s="1798">
        <f>J146/24</f>
        <v>95</v>
      </c>
      <c r="AM146" s="1798"/>
      <c r="AN146" s="1798"/>
      <c r="AO146" s="1798"/>
      <c r="AP146" s="1798" t="s">
        <v>63</v>
      </c>
      <c r="AQ146" s="1742">
        <v>2280</v>
      </c>
      <c r="AR146" s="1798"/>
      <c r="AS146" s="1806">
        <f t="shared" si="70"/>
        <v>456</v>
      </c>
      <c r="AT146" s="1807">
        <f t="shared" si="71"/>
        <v>456</v>
      </c>
      <c r="AU146" s="1807">
        <f t="shared" si="72"/>
        <v>456</v>
      </c>
      <c r="AV146" s="1807">
        <f t="shared" si="73"/>
        <v>456</v>
      </c>
      <c r="AW146" s="1815">
        <f t="shared" si="74"/>
        <v>456</v>
      </c>
      <c r="AX146" s="1816">
        <f t="shared" si="75"/>
        <v>437</v>
      </c>
      <c r="AY146" s="1817">
        <f t="shared" si="76"/>
        <v>19</v>
      </c>
      <c r="AZ146" s="1812"/>
      <c r="BA146" s="1813"/>
      <c r="BB146" s="1814"/>
      <c r="BC146" s="1814"/>
      <c r="BD146" s="1814"/>
      <c r="BE146" s="1814"/>
      <c r="BF146" s="1814"/>
      <c r="BG146" s="1814"/>
      <c r="BH146" s="1814"/>
      <c r="BI146" s="1814"/>
      <c r="BJ146" s="1814"/>
      <c r="BK146" s="1814"/>
      <c r="BL146" s="1814"/>
      <c r="BM146" s="1814"/>
      <c r="BN146" s="1814"/>
      <c r="BO146" s="1814"/>
      <c r="BP146" s="1814"/>
      <c r="BQ146" s="1814"/>
      <c r="BR146" s="1814"/>
      <c r="BS146" s="1814"/>
      <c r="BT146" s="1814"/>
      <c r="BU146" s="1814"/>
      <c r="BV146" s="1814"/>
      <c r="BW146" s="1814"/>
      <c r="BX146" s="1814"/>
      <c r="BY146" s="1814"/>
      <c r="BZ146" s="1814"/>
      <c r="CA146" s="1814"/>
      <c r="CB146" s="1814"/>
      <c r="CC146" s="1814"/>
      <c r="CD146" s="1814"/>
      <c r="CE146" s="1814"/>
      <c r="CF146" s="1814"/>
      <c r="CG146" s="1814"/>
      <c r="CH146" s="1814"/>
      <c r="CI146" s="1814"/>
      <c r="CJ146" s="1814"/>
      <c r="CK146" s="1814"/>
      <c r="CL146" s="1814"/>
      <c r="CM146" s="1814"/>
      <c r="CN146" s="1814"/>
      <c r="CO146" s="1814"/>
      <c r="CP146" s="1814"/>
      <c r="CQ146" s="1814"/>
      <c r="CR146" s="1814"/>
      <c r="CS146" s="1814"/>
      <c r="CT146" s="1814"/>
      <c r="CU146" s="1814"/>
      <c r="CV146" s="1814"/>
      <c r="CW146" s="1814"/>
      <c r="CX146" s="1814"/>
      <c r="CY146" s="1814"/>
      <c r="CZ146" s="1814"/>
      <c r="DA146" s="1814"/>
      <c r="DB146" s="1814"/>
      <c r="DC146" s="1814"/>
      <c r="DD146" s="1814"/>
      <c r="DE146" s="1814"/>
      <c r="DF146" s="1814"/>
      <c r="DG146" s="1814"/>
      <c r="DH146" s="1814"/>
      <c r="DI146" s="1814"/>
      <c r="DJ146" s="1814"/>
      <c r="DK146" s="1814"/>
      <c r="DL146" s="1814"/>
      <c r="DM146" s="1814"/>
      <c r="DN146" s="1814"/>
      <c r="DO146" s="1814"/>
      <c r="DP146" s="1814"/>
      <c r="DQ146" s="1814"/>
      <c r="DR146" s="1814"/>
      <c r="DS146" s="1814"/>
      <c r="DT146" s="1814"/>
      <c r="DU146" s="1814"/>
      <c r="DV146" s="1814"/>
      <c r="DW146" s="1814"/>
      <c r="DX146" s="1814"/>
      <c r="DY146" s="1814"/>
      <c r="DZ146" s="1814"/>
      <c r="EA146" s="1814"/>
      <c r="EB146" s="1814"/>
      <c r="EC146" s="1814"/>
      <c r="ED146" s="1814"/>
      <c r="EE146" s="1814"/>
      <c r="EF146" s="1814"/>
      <c r="EG146" s="1814"/>
      <c r="EH146" s="1814"/>
      <c r="EI146" s="1814"/>
      <c r="EJ146" s="1814"/>
      <c r="EK146" s="1814"/>
      <c r="EL146" s="1814"/>
      <c r="EM146" s="1814"/>
      <c r="EN146" s="1814"/>
      <c r="EO146" s="1814"/>
      <c r="EP146" s="1814"/>
      <c r="EQ146" s="1814"/>
      <c r="ER146" s="1814"/>
      <c r="ES146" s="1814"/>
      <c r="ET146" s="1814"/>
      <c r="EU146" s="1814"/>
      <c r="EV146" s="1814"/>
      <c r="EW146" s="1814"/>
      <c r="EX146" s="1814"/>
      <c r="EY146" s="1814"/>
      <c r="EZ146" s="1814"/>
      <c r="FA146" s="1814"/>
      <c r="FB146" s="1814"/>
      <c r="FC146" s="1814"/>
      <c r="FD146" s="1814"/>
      <c r="FE146" s="1814"/>
      <c r="FF146" s="1814"/>
      <c r="FG146" s="1814"/>
      <c r="FH146" s="1814"/>
      <c r="FI146" s="1814"/>
      <c r="FJ146" s="1814"/>
      <c r="FK146" s="1814"/>
      <c r="FL146" s="1814"/>
      <c r="FM146" s="1814"/>
      <c r="FN146" s="1814"/>
      <c r="FO146" s="1814"/>
      <c r="FP146" s="1814"/>
      <c r="FQ146" s="1814"/>
      <c r="FR146" s="1814"/>
      <c r="FS146" s="1814"/>
      <c r="FT146" s="1814"/>
      <c r="FU146" s="1814"/>
      <c r="FV146" s="1814"/>
      <c r="FW146" s="1814"/>
      <c r="FX146" s="1814"/>
      <c r="FY146" s="1814"/>
      <c r="FZ146" s="1814"/>
      <c r="GA146" s="1814"/>
      <c r="GB146" s="1814"/>
      <c r="GC146" s="1814"/>
      <c r="GD146" s="1814"/>
      <c r="GE146" s="1814"/>
      <c r="GF146" s="1814"/>
      <c r="GG146" s="1814"/>
      <c r="GH146" s="1814"/>
      <c r="GI146" s="1814"/>
      <c r="GJ146" s="1814"/>
      <c r="GK146" s="1814"/>
      <c r="GL146" s="1814"/>
      <c r="GM146" s="1814"/>
      <c r="GN146" s="1814"/>
      <c r="GO146" s="1814"/>
      <c r="GP146" s="1814"/>
      <c r="GQ146" s="1814"/>
      <c r="GR146" s="1814"/>
      <c r="GS146" s="1814"/>
      <c r="GT146" s="1814"/>
      <c r="GU146" s="1814"/>
      <c r="GV146" s="1814"/>
      <c r="GW146" s="1814"/>
      <c r="GX146" s="1814"/>
      <c r="GY146" s="1814"/>
      <c r="GZ146" s="1814"/>
      <c r="HA146" s="1814"/>
      <c r="HB146" s="1814"/>
      <c r="HC146" s="1814"/>
      <c r="HD146" s="1814"/>
      <c r="HE146" s="1814"/>
      <c r="HF146" s="1814"/>
      <c r="HG146" s="1814"/>
      <c r="HH146" s="1814"/>
      <c r="HI146" s="1814"/>
      <c r="HJ146" s="1814"/>
      <c r="HK146" s="1814"/>
      <c r="HL146" s="1814"/>
      <c r="HM146" s="1814"/>
      <c r="HN146" s="1814"/>
      <c r="HO146" s="1814"/>
      <c r="HP146" s="1814"/>
      <c r="HQ146" s="1814"/>
      <c r="HR146" s="1814"/>
      <c r="HS146" s="1814"/>
      <c r="HT146" s="1814"/>
      <c r="HU146" s="1814"/>
      <c r="HV146" s="1814"/>
      <c r="HW146" s="1814"/>
      <c r="HX146" s="1814"/>
      <c r="HY146" s="1814"/>
      <c r="HZ146" s="1814"/>
      <c r="IA146" s="1814"/>
      <c r="IB146" s="1814"/>
      <c r="IC146" s="1814"/>
      <c r="ID146" s="1814"/>
      <c r="IE146" s="1814"/>
      <c r="IF146" s="1814"/>
      <c r="IG146" s="1814"/>
      <c r="IH146" s="1814"/>
      <c r="II146" s="1814"/>
      <c r="IJ146" s="1814"/>
      <c r="IK146" s="1814"/>
      <c r="IL146" s="1814"/>
      <c r="IM146" s="1814"/>
      <c r="IN146" s="1814"/>
      <c r="IO146" s="1814"/>
      <c r="IP146" s="1814"/>
      <c r="IQ146" s="1814"/>
      <c r="IR146" s="1814"/>
      <c r="IS146" s="1814"/>
      <c r="IT146" s="1814"/>
      <c r="IU146" s="1814"/>
      <c r="IV146" s="1814"/>
      <c r="IW146" s="1814"/>
      <c r="IX146" s="1814"/>
      <c r="IY146" s="1814"/>
      <c r="IZ146" s="1814"/>
      <c r="JA146" s="1814"/>
      <c r="JB146" s="1814"/>
      <c r="JC146" s="1814"/>
      <c r="JD146" s="1814"/>
      <c r="JE146" s="1814"/>
      <c r="JF146" s="1814"/>
      <c r="JG146" s="1814"/>
      <c r="JH146" s="1814"/>
      <c r="JI146" s="1814"/>
      <c r="JJ146" s="1814"/>
      <c r="JK146" s="1814"/>
      <c r="JL146" s="1814"/>
      <c r="JM146" s="1814"/>
      <c r="JN146" s="1814"/>
      <c r="JO146" s="1814"/>
      <c r="JP146" s="1814"/>
      <c r="JQ146" s="1814"/>
      <c r="JR146" s="1814"/>
      <c r="JS146" s="1814"/>
      <c r="JT146" s="1814"/>
      <c r="JU146" s="1814"/>
      <c r="JV146" s="1814"/>
      <c r="JW146" s="1814"/>
      <c r="JX146" s="1814"/>
      <c r="JY146" s="1814"/>
      <c r="JZ146" s="1814"/>
      <c r="KA146" s="1814"/>
      <c r="KB146" s="1814"/>
      <c r="KC146" s="1814"/>
      <c r="KD146" s="1814"/>
      <c r="KE146" s="1814"/>
      <c r="KF146" s="1814"/>
      <c r="KG146" s="1814"/>
      <c r="KH146" s="1814"/>
      <c r="KI146" s="1814"/>
      <c r="KJ146" s="1814"/>
      <c r="KK146" s="1814"/>
      <c r="KL146" s="1814"/>
      <c r="KM146" s="1814"/>
      <c r="KN146" s="1814"/>
      <c r="KO146" s="1814"/>
      <c r="KP146" s="1814"/>
      <c r="KQ146" s="1814"/>
      <c r="KR146" s="1814"/>
      <c r="KS146" s="1814"/>
      <c r="KT146" s="1814"/>
      <c r="KU146" s="1814"/>
      <c r="KV146" s="1814"/>
      <c r="KW146" s="1814"/>
      <c r="KX146" s="1814"/>
      <c r="KY146" s="1814"/>
      <c r="KZ146" s="1814"/>
      <c r="LA146" s="1814"/>
      <c r="LB146" s="1814"/>
      <c r="LC146" s="1814"/>
      <c r="LD146" s="1814"/>
      <c r="LE146" s="1814"/>
      <c r="LF146" s="1814"/>
      <c r="LG146" s="1814"/>
      <c r="LH146" s="1825"/>
      <c r="LI146" s="1825"/>
      <c r="LJ146" s="1825"/>
      <c r="LK146" s="1825"/>
      <c r="LL146" s="1825"/>
      <c r="LM146" s="1825"/>
      <c r="LN146" s="1825"/>
      <c r="LO146" s="1827"/>
    </row>
    <row r="147" s="1484" customFormat="1" ht="47" customHeight="1" spans="1:327">
      <c r="A147" s="1712">
        <v>45959</v>
      </c>
      <c r="B147" s="1713" t="s">
        <v>1738</v>
      </c>
      <c r="C147" s="1714" t="s">
        <v>342</v>
      </c>
      <c r="D147" s="1715">
        <v>4500183596</v>
      </c>
      <c r="E147" s="1716" t="s">
        <v>5244</v>
      </c>
      <c r="F147" s="1715" t="s">
        <v>5245</v>
      </c>
      <c r="G147" s="1717" t="s">
        <v>5152</v>
      </c>
      <c r="H147" s="1717" t="s">
        <v>5152</v>
      </c>
      <c r="I147" s="1735" t="s">
        <v>5153</v>
      </c>
      <c r="J147" s="1736">
        <v>18000</v>
      </c>
      <c r="K147" s="1737">
        <v>0</v>
      </c>
      <c r="L147" s="1737">
        <v>36</v>
      </c>
      <c r="M147" s="1738">
        <f t="shared" si="64"/>
        <v>500</v>
      </c>
      <c r="N147" s="1739">
        <v>46007</v>
      </c>
      <c r="O147" s="1739">
        <v>46006</v>
      </c>
      <c r="P147" s="1740"/>
      <c r="Q147" s="1753" t="s">
        <v>78</v>
      </c>
      <c r="R147" s="1754">
        <v>18000</v>
      </c>
      <c r="S147" s="1754">
        <f t="shared" si="65"/>
        <v>0</v>
      </c>
      <c r="T147" s="1755"/>
      <c r="U147" s="1756" t="s">
        <v>829</v>
      </c>
      <c r="V147" s="1757" t="s">
        <v>5246</v>
      </c>
      <c r="W147" s="1757" t="s">
        <v>2982</v>
      </c>
      <c r="X147" s="1758">
        <v>45959</v>
      </c>
      <c r="Y147" s="1770" t="s">
        <v>88</v>
      </c>
      <c r="Z147" s="1758">
        <v>45966</v>
      </c>
      <c r="AA147" s="1771" t="s">
        <v>5154</v>
      </c>
      <c r="AB147" s="1770"/>
      <c r="AC147" s="1772" t="s">
        <v>5247</v>
      </c>
      <c r="AD147" s="1773" t="s">
        <v>1563</v>
      </c>
      <c r="AE147" s="1774">
        <v>1.282</v>
      </c>
      <c r="AF147" s="1775">
        <f>AE147*M147</f>
        <v>641</v>
      </c>
      <c r="AG147" s="1791"/>
      <c r="AH147" s="1792" t="s">
        <v>81</v>
      </c>
      <c r="AI147" s="1792">
        <v>5</v>
      </c>
      <c r="AJ147" s="1792">
        <f t="shared" si="69"/>
        <v>18000</v>
      </c>
      <c r="AK147" s="1793"/>
      <c r="AL147" s="1794"/>
      <c r="AM147" s="1794"/>
      <c r="AN147" s="1794"/>
      <c r="AO147" s="1794"/>
      <c r="AP147" s="1794" t="s">
        <v>63</v>
      </c>
      <c r="AQ147" s="1801">
        <v>18000</v>
      </c>
      <c r="AR147" s="1794"/>
      <c r="AS147" s="1802">
        <f t="shared" si="70"/>
        <v>3600</v>
      </c>
      <c r="AT147" s="1803">
        <f t="shared" si="71"/>
        <v>3600</v>
      </c>
      <c r="AU147" s="1803">
        <f t="shared" si="72"/>
        <v>3600</v>
      </c>
      <c r="AV147" s="1803">
        <f t="shared" si="73"/>
        <v>3600</v>
      </c>
      <c r="AW147" s="1810">
        <f t="shared" si="74"/>
        <v>3600</v>
      </c>
      <c r="AX147" s="1811">
        <f t="shared" si="75"/>
        <v>3450</v>
      </c>
      <c r="AY147" s="1808">
        <f t="shared" si="76"/>
        <v>150</v>
      </c>
      <c r="AZ147" s="1812"/>
      <c r="BA147" s="1813"/>
      <c r="BB147" s="1814"/>
      <c r="BC147" s="1814"/>
      <c r="BD147" s="1814"/>
      <c r="BE147" s="1814"/>
      <c r="BF147" s="1814"/>
      <c r="BG147" s="1814"/>
      <c r="BH147" s="1814"/>
      <c r="BI147" s="1814"/>
      <c r="BJ147" s="1814"/>
      <c r="BK147" s="1814"/>
      <c r="BL147" s="1814"/>
      <c r="BM147" s="1814"/>
      <c r="BN147" s="1814"/>
      <c r="BO147" s="1814"/>
      <c r="BP147" s="1814"/>
      <c r="BQ147" s="1814"/>
      <c r="BR147" s="1814"/>
      <c r="BS147" s="1814"/>
      <c r="BT147" s="1814"/>
      <c r="BU147" s="1814"/>
      <c r="BV147" s="1814"/>
      <c r="BW147" s="1814"/>
      <c r="BX147" s="1814"/>
      <c r="BY147" s="1814"/>
      <c r="BZ147" s="1814"/>
      <c r="CA147" s="1814"/>
      <c r="CB147" s="1814"/>
      <c r="CC147" s="1814"/>
      <c r="CD147" s="1814"/>
      <c r="CE147" s="1814"/>
      <c r="CF147" s="1814"/>
      <c r="CG147" s="1814"/>
      <c r="CH147" s="1814"/>
      <c r="CI147" s="1814"/>
      <c r="CJ147" s="1814"/>
      <c r="CK147" s="1814"/>
      <c r="CL147" s="1814"/>
      <c r="CM147" s="1814"/>
      <c r="CN147" s="1814"/>
      <c r="CO147" s="1814"/>
      <c r="CP147" s="1814"/>
      <c r="CQ147" s="1814"/>
      <c r="CR147" s="1814"/>
      <c r="CS147" s="1814"/>
      <c r="CT147" s="1814"/>
      <c r="CU147" s="1814"/>
      <c r="CV147" s="1814"/>
      <c r="CW147" s="1814"/>
      <c r="CX147" s="1814"/>
      <c r="CY147" s="1814"/>
      <c r="CZ147" s="1814"/>
      <c r="DA147" s="1814"/>
      <c r="DB147" s="1814"/>
      <c r="DC147" s="1814"/>
      <c r="DD147" s="1814"/>
      <c r="DE147" s="1814"/>
      <c r="DF147" s="1814"/>
      <c r="DG147" s="1814"/>
      <c r="DH147" s="1814"/>
      <c r="DI147" s="1814"/>
      <c r="DJ147" s="1814"/>
      <c r="DK147" s="1814"/>
      <c r="DL147" s="1814"/>
      <c r="DM147" s="1814"/>
      <c r="DN147" s="1814"/>
      <c r="DO147" s="1814"/>
      <c r="DP147" s="1814"/>
      <c r="DQ147" s="1814"/>
      <c r="DR147" s="1814"/>
      <c r="DS147" s="1814"/>
      <c r="DT147" s="1814"/>
      <c r="DU147" s="1814"/>
      <c r="DV147" s="1814"/>
      <c r="DW147" s="1814"/>
      <c r="DX147" s="1814"/>
      <c r="DY147" s="1814"/>
      <c r="DZ147" s="1814"/>
      <c r="EA147" s="1814"/>
      <c r="EB147" s="1814"/>
      <c r="EC147" s="1814"/>
      <c r="ED147" s="1814"/>
      <c r="EE147" s="1814"/>
      <c r="EF147" s="1814"/>
      <c r="EG147" s="1814"/>
      <c r="EH147" s="1814"/>
      <c r="EI147" s="1814"/>
      <c r="EJ147" s="1814"/>
      <c r="EK147" s="1814"/>
      <c r="EL147" s="1814"/>
      <c r="EM147" s="1814"/>
      <c r="EN147" s="1814"/>
      <c r="EO147" s="1814"/>
      <c r="EP147" s="1814"/>
      <c r="EQ147" s="1814"/>
      <c r="ER147" s="1814"/>
      <c r="ES147" s="1814"/>
      <c r="ET147" s="1814"/>
      <c r="EU147" s="1814"/>
      <c r="EV147" s="1814"/>
      <c r="EW147" s="1814"/>
      <c r="EX147" s="1814"/>
      <c r="EY147" s="1814"/>
      <c r="EZ147" s="1814"/>
      <c r="FA147" s="1814"/>
      <c r="FB147" s="1814"/>
      <c r="FC147" s="1814"/>
      <c r="FD147" s="1814"/>
      <c r="FE147" s="1814"/>
      <c r="FF147" s="1814"/>
      <c r="FG147" s="1814"/>
      <c r="FH147" s="1814"/>
      <c r="FI147" s="1814"/>
      <c r="FJ147" s="1814"/>
      <c r="FK147" s="1814"/>
      <c r="FL147" s="1814"/>
      <c r="FM147" s="1814"/>
      <c r="FN147" s="1814"/>
      <c r="FO147" s="1814"/>
      <c r="FP147" s="1814"/>
      <c r="FQ147" s="1814"/>
      <c r="FR147" s="1814"/>
      <c r="FS147" s="1814"/>
      <c r="FT147" s="1814"/>
      <c r="FU147" s="1814"/>
      <c r="FV147" s="1814"/>
      <c r="FW147" s="1814"/>
      <c r="FX147" s="1814"/>
      <c r="FY147" s="1814"/>
      <c r="FZ147" s="1814"/>
      <c r="GA147" s="1814"/>
      <c r="GB147" s="1814"/>
      <c r="GC147" s="1814"/>
      <c r="GD147" s="1814"/>
      <c r="GE147" s="1814"/>
      <c r="GF147" s="1814"/>
      <c r="GG147" s="1814"/>
      <c r="GH147" s="1814"/>
      <c r="GI147" s="1814"/>
      <c r="GJ147" s="1814"/>
      <c r="GK147" s="1814"/>
      <c r="GL147" s="1814"/>
      <c r="GM147" s="1814"/>
      <c r="GN147" s="1814"/>
      <c r="GO147" s="1814"/>
      <c r="GP147" s="1814"/>
      <c r="GQ147" s="1814"/>
      <c r="GR147" s="1814"/>
      <c r="GS147" s="1814"/>
      <c r="GT147" s="1814"/>
      <c r="GU147" s="1814"/>
      <c r="GV147" s="1814"/>
      <c r="GW147" s="1814"/>
      <c r="GX147" s="1814"/>
      <c r="GY147" s="1814"/>
      <c r="GZ147" s="1814"/>
      <c r="HA147" s="1814"/>
      <c r="HB147" s="1814"/>
      <c r="HC147" s="1814"/>
      <c r="HD147" s="1814"/>
      <c r="HE147" s="1814"/>
      <c r="HF147" s="1814"/>
      <c r="HG147" s="1814"/>
      <c r="HH147" s="1814"/>
      <c r="HI147" s="1814"/>
      <c r="HJ147" s="1814"/>
      <c r="HK147" s="1814"/>
      <c r="HL147" s="1814"/>
      <c r="HM147" s="1814"/>
      <c r="HN147" s="1814"/>
      <c r="HO147" s="1814"/>
      <c r="HP147" s="1814"/>
      <c r="HQ147" s="1814"/>
      <c r="HR147" s="1814"/>
      <c r="HS147" s="1814"/>
      <c r="HT147" s="1814"/>
      <c r="HU147" s="1814"/>
      <c r="HV147" s="1814"/>
      <c r="HW147" s="1814"/>
      <c r="HX147" s="1814"/>
      <c r="HY147" s="1814"/>
      <c r="HZ147" s="1814"/>
      <c r="IA147" s="1814"/>
      <c r="IB147" s="1814"/>
      <c r="IC147" s="1814"/>
      <c r="ID147" s="1814"/>
      <c r="IE147" s="1814"/>
      <c r="IF147" s="1814"/>
      <c r="IG147" s="1814"/>
      <c r="IH147" s="1814"/>
      <c r="II147" s="1814"/>
      <c r="IJ147" s="1814"/>
      <c r="IK147" s="1814"/>
      <c r="IL147" s="1814"/>
      <c r="IM147" s="1814"/>
      <c r="IN147" s="1814"/>
      <c r="IO147" s="1814"/>
      <c r="IP147" s="1814"/>
      <c r="IQ147" s="1814"/>
      <c r="IR147" s="1814"/>
      <c r="IS147" s="1814"/>
      <c r="IT147" s="1814"/>
      <c r="IU147" s="1814"/>
      <c r="IV147" s="1814"/>
      <c r="IW147" s="1814"/>
      <c r="IX147" s="1814"/>
      <c r="IY147" s="1814"/>
      <c r="IZ147" s="1814"/>
      <c r="JA147" s="1814"/>
      <c r="JB147" s="1814"/>
      <c r="JC147" s="1814"/>
      <c r="JD147" s="1814"/>
      <c r="JE147" s="1814"/>
      <c r="JF147" s="1814"/>
      <c r="JG147" s="1814"/>
      <c r="JH147" s="1814"/>
      <c r="JI147" s="1814"/>
      <c r="JJ147" s="1814"/>
      <c r="JK147" s="1814"/>
      <c r="JL147" s="1814"/>
      <c r="JM147" s="1814"/>
      <c r="JN147" s="1814"/>
      <c r="JO147" s="1814"/>
      <c r="JP147" s="1814"/>
      <c r="JQ147" s="1814"/>
      <c r="JR147" s="1814"/>
      <c r="JS147" s="1814"/>
      <c r="JT147" s="1814"/>
      <c r="JU147" s="1814"/>
      <c r="JV147" s="1814"/>
      <c r="JW147" s="1814"/>
      <c r="JX147" s="1814"/>
      <c r="JY147" s="1814"/>
      <c r="JZ147" s="1814"/>
      <c r="KA147" s="1814"/>
      <c r="KB147" s="1814"/>
      <c r="KC147" s="1814"/>
      <c r="KD147" s="1814"/>
      <c r="KE147" s="1814"/>
      <c r="KF147" s="1814"/>
      <c r="KG147" s="1814"/>
      <c r="KH147" s="1814"/>
      <c r="KI147" s="1814"/>
      <c r="KJ147" s="1814"/>
      <c r="KK147" s="1814"/>
      <c r="KL147" s="1814"/>
      <c r="KM147" s="1814"/>
      <c r="KN147" s="1814"/>
      <c r="KO147" s="1814"/>
      <c r="KP147" s="1814"/>
      <c r="KQ147" s="1814"/>
      <c r="KR147" s="1814"/>
      <c r="KS147" s="1814"/>
      <c r="KT147" s="1814"/>
      <c r="KU147" s="1814"/>
      <c r="KV147" s="1814"/>
      <c r="KW147" s="1814"/>
      <c r="KX147" s="1814"/>
      <c r="KY147" s="1814"/>
      <c r="KZ147" s="1814"/>
      <c r="LA147" s="1814"/>
      <c r="LB147" s="1814"/>
      <c r="LC147" s="1814"/>
      <c r="LD147" s="1814"/>
      <c r="LE147" s="1814"/>
      <c r="LF147" s="1814"/>
      <c r="LG147" s="1814"/>
      <c r="LH147" s="1825"/>
      <c r="LI147" s="1825"/>
      <c r="LJ147" s="1825"/>
      <c r="LK147" s="1825"/>
      <c r="LL147" s="1825"/>
      <c r="LM147" s="1825"/>
      <c r="LN147" s="1825"/>
      <c r="LO147" s="1826"/>
    </row>
    <row r="148" s="1484" customFormat="1" ht="47" customHeight="1" spans="1:327">
      <c r="A148" s="1712">
        <v>45975</v>
      </c>
      <c r="B148" s="1713" t="s">
        <v>702</v>
      </c>
      <c r="C148" s="1714" t="s">
        <v>98</v>
      </c>
      <c r="D148" s="1715">
        <v>4500185775</v>
      </c>
      <c r="E148" s="1716" t="s">
        <v>5248</v>
      </c>
      <c r="F148" s="1715" t="s">
        <v>5249</v>
      </c>
      <c r="G148" s="1718" t="s">
        <v>4780</v>
      </c>
      <c r="H148" s="1717" t="s">
        <v>4780</v>
      </c>
      <c r="I148" s="1735" t="s">
        <v>4765</v>
      </c>
      <c r="J148" s="1736">
        <v>14400</v>
      </c>
      <c r="K148" s="1737">
        <v>0</v>
      </c>
      <c r="L148" s="1737">
        <v>24</v>
      </c>
      <c r="M148" s="1738">
        <f t="shared" si="64"/>
        <v>600</v>
      </c>
      <c r="N148" s="1739">
        <v>46009</v>
      </c>
      <c r="O148" s="1739">
        <v>46006</v>
      </c>
      <c r="P148" s="1740" t="s">
        <v>5250</v>
      </c>
      <c r="Q148" s="1753" t="s">
        <v>78</v>
      </c>
      <c r="R148" s="1754">
        <v>14400</v>
      </c>
      <c r="S148" s="1754">
        <f t="shared" si="65"/>
        <v>0</v>
      </c>
      <c r="T148" s="1755"/>
      <c r="U148" s="1756" t="s">
        <v>829</v>
      </c>
      <c r="V148" s="1757" t="s">
        <v>4533</v>
      </c>
      <c r="W148" s="1757" t="s">
        <v>111</v>
      </c>
      <c r="X148" s="1758" t="s">
        <v>88</v>
      </c>
      <c r="Y148" s="1770" t="s">
        <v>287</v>
      </c>
      <c r="Z148" s="1758" t="s">
        <v>5251</v>
      </c>
      <c r="AA148" s="1771" t="s">
        <v>5252</v>
      </c>
      <c r="AB148" s="1770"/>
      <c r="AC148" s="1772" t="s">
        <v>5253</v>
      </c>
      <c r="AD148" s="1773" t="s">
        <v>706</v>
      </c>
      <c r="AE148" s="1774">
        <v>0.7854</v>
      </c>
      <c r="AF148" s="1775">
        <f>AE148*J148</f>
        <v>11309.76</v>
      </c>
      <c r="AG148" s="1791"/>
      <c r="AH148" s="1792" t="s">
        <v>81</v>
      </c>
      <c r="AI148" s="1792">
        <v>5</v>
      </c>
      <c r="AJ148" s="1792">
        <f t="shared" si="69"/>
        <v>14400</v>
      </c>
      <c r="AK148" s="1793"/>
      <c r="AL148" s="1794">
        <f>J148/24</f>
        <v>600</v>
      </c>
      <c r="AM148" s="1794"/>
      <c r="AN148" s="1794"/>
      <c r="AO148" s="1794"/>
      <c r="AP148" s="1794" t="s">
        <v>63</v>
      </c>
      <c r="AQ148" s="1801">
        <v>14400</v>
      </c>
      <c r="AR148" s="1794"/>
      <c r="AS148" s="1802">
        <f t="shared" si="70"/>
        <v>2880</v>
      </c>
      <c r="AT148" s="1803">
        <f t="shared" si="71"/>
        <v>2880</v>
      </c>
      <c r="AU148" s="1803">
        <f t="shared" si="72"/>
        <v>2880</v>
      </c>
      <c r="AV148" s="1803">
        <f t="shared" si="73"/>
        <v>2880</v>
      </c>
      <c r="AW148" s="1810">
        <f t="shared" si="74"/>
        <v>2880</v>
      </c>
      <c r="AX148" s="1811">
        <f t="shared" si="75"/>
        <v>2760</v>
      </c>
      <c r="AY148" s="1808">
        <f t="shared" si="76"/>
        <v>120</v>
      </c>
      <c r="AZ148" s="1812"/>
      <c r="BA148" s="1813"/>
      <c r="BB148" s="1814"/>
      <c r="BC148" s="1814"/>
      <c r="BD148" s="1814"/>
      <c r="BE148" s="1814"/>
      <c r="BF148" s="1814"/>
      <c r="BG148" s="1814"/>
      <c r="BH148" s="1814"/>
      <c r="BI148" s="1814"/>
      <c r="BJ148" s="1814"/>
      <c r="BK148" s="1814"/>
      <c r="BL148" s="1814"/>
      <c r="BM148" s="1814"/>
      <c r="BN148" s="1814"/>
      <c r="BO148" s="1814"/>
      <c r="BP148" s="1814"/>
      <c r="BQ148" s="1814"/>
      <c r="BR148" s="1814"/>
      <c r="BS148" s="1814"/>
      <c r="BT148" s="1814"/>
      <c r="BU148" s="1814"/>
      <c r="BV148" s="1814"/>
      <c r="BW148" s="1814"/>
      <c r="BX148" s="1814"/>
      <c r="BY148" s="1814"/>
      <c r="BZ148" s="1814"/>
      <c r="CA148" s="1814"/>
      <c r="CB148" s="1814"/>
      <c r="CC148" s="1814"/>
      <c r="CD148" s="1814"/>
      <c r="CE148" s="1814"/>
      <c r="CF148" s="1814"/>
      <c r="CG148" s="1814"/>
      <c r="CH148" s="1814"/>
      <c r="CI148" s="1814"/>
      <c r="CJ148" s="1814"/>
      <c r="CK148" s="1814"/>
      <c r="CL148" s="1814"/>
      <c r="CM148" s="1814"/>
      <c r="CN148" s="1814"/>
      <c r="CO148" s="1814"/>
      <c r="CP148" s="1814"/>
      <c r="CQ148" s="1814"/>
      <c r="CR148" s="1814"/>
      <c r="CS148" s="1814"/>
      <c r="CT148" s="1814"/>
      <c r="CU148" s="1814"/>
      <c r="CV148" s="1814"/>
      <c r="CW148" s="1814"/>
      <c r="CX148" s="1814"/>
      <c r="CY148" s="1814"/>
      <c r="CZ148" s="1814"/>
      <c r="DA148" s="1814"/>
      <c r="DB148" s="1814"/>
      <c r="DC148" s="1814"/>
      <c r="DD148" s="1814"/>
      <c r="DE148" s="1814"/>
      <c r="DF148" s="1814"/>
      <c r="DG148" s="1814"/>
      <c r="DH148" s="1814"/>
      <c r="DI148" s="1814"/>
      <c r="DJ148" s="1814"/>
      <c r="DK148" s="1814"/>
      <c r="DL148" s="1814"/>
      <c r="DM148" s="1814"/>
      <c r="DN148" s="1814"/>
      <c r="DO148" s="1814"/>
      <c r="DP148" s="1814"/>
      <c r="DQ148" s="1814"/>
      <c r="DR148" s="1814"/>
      <c r="DS148" s="1814"/>
      <c r="DT148" s="1814"/>
      <c r="DU148" s="1814"/>
      <c r="DV148" s="1814"/>
      <c r="DW148" s="1814"/>
      <c r="DX148" s="1814"/>
      <c r="DY148" s="1814"/>
      <c r="DZ148" s="1814"/>
      <c r="EA148" s="1814"/>
      <c r="EB148" s="1814"/>
      <c r="EC148" s="1814"/>
      <c r="ED148" s="1814"/>
      <c r="EE148" s="1814"/>
      <c r="EF148" s="1814"/>
      <c r="EG148" s="1814"/>
      <c r="EH148" s="1814"/>
      <c r="EI148" s="1814"/>
      <c r="EJ148" s="1814"/>
      <c r="EK148" s="1814"/>
      <c r="EL148" s="1814"/>
      <c r="EM148" s="1814"/>
      <c r="EN148" s="1814"/>
      <c r="EO148" s="1814"/>
      <c r="EP148" s="1814"/>
      <c r="EQ148" s="1814"/>
      <c r="ER148" s="1814"/>
      <c r="ES148" s="1814"/>
      <c r="ET148" s="1814"/>
      <c r="EU148" s="1814"/>
      <c r="EV148" s="1814"/>
      <c r="EW148" s="1814"/>
      <c r="EX148" s="1814"/>
      <c r="EY148" s="1814"/>
      <c r="EZ148" s="1814"/>
      <c r="FA148" s="1814"/>
      <c r="FB148" s="1814"/>
      <c r="FC148" s="1814"/>
      <c r="FD148" s="1814"/>
      <c r="FE148" s="1814"/>
      <c r="FF148" s="1814"/>
      <c r="FG148" s="1814"/>
      <c r="FH148" s="1814"/>
      <c r="FI148" s="1814"/>
      <c r="FJ148" s="1814"/>
      <c r="FK148" s="1814"/>
      <c r="FL148" s="1814"/>
      <c r="FM148" s="1814"/>
      <c r="FN148" s="1814"/>
      <c r="FO148" s="1814"/>
      <c r="FP148" s="1814"/>
      <c r="FQ148" s="1814"/>
      <c r="FR148" s="1814"/>
      <c r="FS148" s="1814"/>
      <c r="FT148" s="1814"/>
      <c r="FU148" s="1814"/>
      <c r="FV148" s="1814"/>
      <c r="FW148" s="1814"/>
      <c r="FX148" s="1814"/>
      <c r="FY148" s="1814"/>
      <c r="FZ148" s="1814"/>
      <c r="GA148" s="1814"/>
      <c r="GB148" s="1814"/>
      <c r="GC148" s="1814"/>
      <c r="GD148" s="1814"/>
      <c r="GE148" s="1814"/>
      <c r="GF148" s="1814"/>
      <c r="GG148" s="1814"/>
      <c r="GH148" s="1814"/>
      <c r="GI148" s="1814"/>
      <c r="GJ148" s="1814"/>
      <c r="GK148" s="1814"/>
      <c r="GL148" s="1814"/>
      <c r="GM148" s="1814"/>
      <c r="GN148" s="1814"/>
      <c r="GO148" s="1814"/>
      <c r="GP148" s="1814"/>
      <c r="GQ148" s="1814"/>
      <c r="GR148" s="1814"/>
      <c r="GS148" s="1814"/>
      <c r="GT148" s="1814"/>
      <c r="GU148" s="1814"/>
      <c r="GV148" s="1814"/>
      <c r="GW148" s="1814"/>
      <c r="GX148" s="1814"/>
      <c r="GY148" s="1814"/>
      <c r="GZ148" s="1814"/>
      <c r="HA148" s="1814"/>
      <c r="HB148" s="1814"/>
      <c r="HC148" s="1814"/>
      <c r="HD148" s="1814"/>
      <c r="HE148" s="1814"/>
      <c r="HF148" s="1814"/>
      <c r="HG148" s="1814"/>
      <c r="HH148" s="1814"/>
      <c r="HI148" s="1814"/>
      <c r="HJ148" s="1814"/>
      <c r="HK148" s="1814"/>
      <c r="HL148" s="1814"/>
      <c r="HM148" s="1814"/>
      <c r="HN148" s="1814"/>
      <c r="HO148" s="1814"/>
      <c r="HP148" s="1814"/>
      <c r="HQ148" s="1814"/>
      <c r="HR148" s="1814"/>
      <c r="HS148" s="1814"/>
      <c r="HT148" s="1814"/>
      <c r="HU148" s="1814"/>
      <c r="HV148" s="1814"/>
      <c r="HW148" s="1814"/>
      <c r="HX148" s="1814"/>
      <c r="HY148" s="1814"/>
      <c r="HZ148" s="1814"/>
      <c r="IA148" s="1814"/>
      <c r="IB148" s="1814"/>
      <c r="IC148" s="1814"/>
      <c r="ID148" s="1814"/>
      <c r="IE148" s="1814"/>
      <c r="IF148" s="1814"/>
      <c r="IG148" s="1814"/>
      <c r="IH148" s="1814"/>
      <c r="II148" s="1814"/>
      <c r="IJ148" s="1814"/>
      <c r="IK148" s="1814"/>
      <c r="IL148" s="1814"/>
      <c r="IM148" s="1814"/>
      <c r="IN148" s="1814"/>
      <c r="IO148" s="1814"/>
      <c r="IP148" s="1814"/>
      <c r="IQ148" s="1814"/>
      <c r="IR148" s="1814"/>
      <c r="IS148" s="1814"/>
      <c r="IT148" s="1814"/>
      <c r="IU148" s="1814"/>
      <c r="IV148" s="1814"/>
      <c r="IW148" s="1814"/>
      <c r="IX148" s="1814"/>
      <c r="IY148" s="1814"/>
      <c r="IZ148" s="1814"/>
      <c r="JA148" s="1814"/>
      <c r="JB148" s="1814"/>
      <c r="JC148" s="1814"/>
      <c r="JD148" s="1814"/>
      <c r="JE148" s="1814"/>
      <c r="JF148" s="1814"/>
      <c r="JG148" s="1814"/>
      <c r="JH148" s="1814"/>
      <c r="JI148" s="1814"/>
      <c r="JJ148" s="1814"/>
      <c r="JK148" s="1814"/>
      <c r="JL148" s="1814"/>
      <c r="JM148" s="1814"/>
      <c r="JN148" s="1814"/>
      <c r="JO148" s="1814"/>
      <c r="JP148" s="1814"/>
      <c r="JQ148" s="1814"/>
      <c r="JR148" s="1814"/>
      <c r="JS148" s="1814"/>
      <c r="JT148" s="1814"/>
      <c r="JU148" s="1814"/>
      <c r="JV148" s="1814"/>
      <c r="JW148" s="1814"/>
      <c r="JX148" s="1814"/>
      <c r="JY148" s="1814"/>
      <c r="JZ148" s="1814"/>
      <c r="KA148" s="1814"/>
      <c r="KB148" s="1814"/>
      <c r="KC148" s="1814"/>
      <c r="KD148" s="1814"/>
      <c r="KE148" s="1814"/>
      <c r="KF148" s="1814"/>
      <c r="KG148" s="1814"/>
      <c r="KH148" s="1814"/>
      <c r="KI148" s="1814"/>
      <c r="KJ148" s="1814"/>
      <c r="KK148" s="1814"/>
      <c r="KL148" s="1814"/>
      <c r="KM148" s="1814"/>
      <c r="KN148" s="1814"/>
      <c r="KO148" s="1814"/>
      <c r="KP148" s="1814"/>
      <c r="KQ148" s="1814"/>
      <c r="KR148" s="1814"/>
      <c r="KS148" s="1814"/>
      <c r="KT148" s="1814"/>
      <c r="KU148" s="1814"/>
      <c r="KV148" s="1814"/>
      <c r="KW148" s="1814"/>
      <c r="KX148" s="1814"/>
      <c r="KY148" s="1814"/>
      <c r="KZ148" s="1814"/>
      <c r="LA148" s="1814"/>
      <c r="LB148" s="1814"/>
      <c r="LC148" s="1814"/>
      <c r="LD148" s="1814"/>
      <c r="LE148" s="1814"/>
      <c r="LF148" s="1814"/>
      <c r="LG148" s="1814"/>
      <c r="LH148" s="1825"/>
      <c r="LI148" s="1825"/>
      <c r="LJ148" s="1825"/>
      <c r="LK148" s="1825"/>
      <c r="LL148" s="1825"/>
      <c r="LM148" s="1825"/>
      <c r="LN148" s="1825"/>
      <c r="LO148" s="1826"/>
    </row>
    <row r="149" s="1484" customFormat="1" ht="47" customHeight="1" spans="1:327">
      <c r="A149" s="1712">
        <v>45941</v>
      </c>
      <c r="B149" s="1713" t="s">
        <v>5254</v>
      </c>
      <c r="C149" s="1714" t="s">
        <v>1542</v>
      </c>
      <c r="D149" s="1715">
        <v>4500181556</v>
      </c>
      <c r="E149" s="1716"/>
      <c r="F149" s="1715" t="s">
        <v>5255</v>
      </c>
      <c r="G149" s="1717" t="s">
        <v>5256</v>
      </c>
      <c r="H149" s="1717" t="s">
        <v>5256</v>
      </c>
      <c r="I149" s="1735" t="s">
        <v>5257</v>
      </c>
      <c r="J149" s="1736">
        <v>2160</v>
      </c>
      <c r="K149" s="1737">
        <v>0</v>
      </c>
      <c r="L149" s="1737">
        <v>48</v>
      </c>
      <c r="M149" s="1738">
        <f t="shared" si="64"/>
        <v>45</v>
      </c>
      <c r="N149" s="1739">
        <v>46013</v>
      </c>
      <c r="O149" s="1739">
        <v>46011</v>
      </c>
      <c r="P149" s="1740"/>
      <c r="Q149" s="1753" t="s">
        <v>78</v>
      </c>
      <c r="R149" s="1754">
        <v>2160</v>
      </c>
      <c r="S149" s="1754">
        <f t="shared" si="65"/>
        <v>0</v>
      </c>
      <c r="T149" s="1755"/>
      <c r="U149" s="1756" t="s">
        <v>829</v>
      </c>
      <c r="V149" s="1757"/>
      <c r="W149" s="1757" t="s">
        <v>111</v>
      </c>
      <c r="X149" s="1758">
        <v>45943</v>
      </c>
      <c r="Y149" s="1770" t="s">
        <v>88</v>
      </c>
      <c r="Z149" s="1758" t="s">
        <v>5258</v>
      </c>
      <c r="AA149" s="1771"/>
      <c r="AB149" s="1770"/>
      <c r="AC149" s="1772" t="s">
        <v>5259</v>
      </c>
      <c r="AD149" s="1773" t="s">
        <v>1670</v>
      </c>
      <c r="AE149" s="1774">
        <v>1.28</v>
      </c>
      <c r="AF149" s="1775">
        <f>AE149*J149</f>
        <v>2764.8</v>
      </c>
      <c r="AG149" s="1791"/>
      <c r="AH149" s="1792" t="s">
        <v>81</v>
      </c>
      <c r="AI149" s="1792">
        <v>5</v>
      </c>
      <c r="AJ149" s="1792">
        <f t="shared" si="69"/>
        <v>2160</v>
      </c>
      <c r="AK149" s="1793"/>
      <c r="AL149" s="1794">
        <f>J149/24</f>
        <v>90</v>
      </c>
      <c r="AM149" s="1794"/>
      <c r="AN149" s="1794"/>
      <c r="AO149" s="1794"/>
      <c r="AP149" s="1794" t="s">
        <v>63</v>
      </c>
      <c r="AQ149" s="1801">
        <f>J149</f>
        <v>2160</v>
      </c>
      <c r="AR149" s="1794"/>
      <c r="AS149" s="1802">
        <f t="shared" si="70"/>
        <v>432</v>
      </c>
      <c r="AT149" s="1802">
        <f t="shared" si="71"/>
        <v>432</v>
      </c>
      <c r="AU149" s="1802">
        <f t="shared" si="72"/>
        <v>432</v>
      </c>
      <c r="AV149" s="1802">
        <f t="shared" si="73"/>
        <v>432</v>
      </c>
      <c r="AW149" s="1802">
        <f t="shared" si="74"/>
        <v>432</v>
      </c>
      <c r="AX149" s="1811">
        <f t="shared" si="75"/>
        <v>414</v>
      </c>
      <c r="AY149" s="1808">
        <f t="shared" si="76"/>
        <v>18</v>
      </c>
      <c r="AZ149" s="1812"/>
      <c r="BA149" s="1813"/>
      <c r="BB149" s="1814"/>
      <c r="BC149" s="1814"/>
      <c r="BD149" s="1814"/>
      <c r="BE149" s="1814"/>
      <c r="BF149" s="1814"/>
      <c r="BG149" s="1814"/>
      <c r="BH149" s="1814"/>
      <c r="BI149" s="1814"/>
      <c r="BJ149" s="1814"/>
      <c r="BK149" s="1814"/>
      <c r="BL149" s="1814"/>
      <c r="BM149" s="1814"/>
      <c r="BN149" s="1814"/>
      <c r="BO149" s="1814"/>
      <c r="BP149" s="1814"/>
      <c r="BQ149" s="1814"/>
      <c r="BR149" s="1814"/>
      <c r="BS149" s="1814"/>
      <c r="BT149" s="1814"/>
      <c r="BU149" s="1814"/>
      <c r="BV149" s="1814"/>
      <c r="BW149" s="1814"/>
      <c r="BX149" s="1814"/>
      <c r="BY149" s="1814"/>
      <c r="BZ149" s="1814"/>
      <c r="CA149" s="1814"/>
      <c r="CB149" s="1814"/>
      <c r="CC149" s="1814"/>
      <c r="CD149" s="1814"/>
      <c r="CE149" s="1814"/>
      <c r="CF149" s="1814"/>
      <c r="CG149" s="1814"/>
      <c r="CH149" s="1814"/>
      <c r="CI149" s="1814"/>
      <c r="CJ149" s="1814"/>
      <c r="CK149" s="1814"/>
      <c r="CL149" s="1814"/>
      <c r="CM149" s="1814"/>
      <c r="CN149" s="1814"/>
      <c r="CO149" s="1814"/>
      <c r="CP149" s="1814"/>
      <c r="CQ149" s="1814"/>
      <c r="CR149" s="1814"/>
      <c r="CS149" s="1814"/>
      <c r="CT149" s="1814"/>
      <c r="CU149" s="1814"/>
      <c r="CV149" s="1814"/>
      <c r="CW149" s="1814"/>
      <c r="CX149" s="1814"/>
      <c r="CY149" s="1814"/>
      <c r="CZ149" s="1814"/>
      <c r="DA149" s="1814"/>
      <c r="DB149" s="1814"/>
      <c r="DC149" s="1814"/>
      <c r="DD149" s="1814"/>
      <c r="DE149" s="1814"/>
      <c r="DF149" s="1814"/>
      <c r="DG149" s="1814"/>
      <c r="DH149" s="1814"/>
      <c r="DI149" s="1814"/>
      <c r="DJ149" s="1814"/>
      <c r="DK149" s="1814"/>
      <c r="DL149" s="1814"/>
      <c r="DM149" s="1814"/>
      <c r="DN149" s="1814"/>
      <c r="DO149" s="1814"/>
      <c r="DP149" s="1814"/>
      <c r="DQ149" s="1814"/>
      <c r="DR149" s="1814"/>
      <c r="DS149" s="1814"/>
      <c r="DT149" s="1814"/>
      <c r="DU149" s="1814"/>
      <c r="DV149" s="1814"/>
      <c r="DW149" s="1814"/>
      <c r="DX149" s="1814"/>
      <c r="DY149" s="1814"/>
      <c r="DZ149" s="1814"/>
      <c r="EA149" s="1814"/>
      <c r="EB149" s="1814"/>
      <c r="EC149" s="1814"/>
      <c r="ED149" s="1814"/>
      <c r="EE149" s="1814"/>
      <c r="EF149" s="1814"/>
      <c r="EG149" s="1814"/>
      <c r="EH149" s="1814"/>
      <c r="EI149" s="1814"/>
      <c r="EJ149" s="1814"/>
      <c r="EK149" s="1814"/>
      <c r="EL149" s="1814"/>
      <c r="EM149" s="1814"/>
      <c r="EN149" s="1814"/>
      <c r="EO149" s="1814"/>
      <c r="EP149" s="1814"/>
      <c r="EQ149" s="1814"/>
      <c r="ER149" s="1814"/>
      <c r="ES149" s="1814"/>
      <c r="ET149" s="1814"/>
      <c r="EU149" s="1814"/>
      <c r="EV149" s="1814"/>
      <c r="EW149" s="1814"/>
      <c r="EX149" s="1814"/>
      <c r="EY149" s="1814"/>
      <c r="EZ149" s="1814"/>
      <c r="FA149" s="1814"/>
      <c r="FB149" s="1814"/>
      <c r="FC149" s="1814"/>
      <c r="FD149" s="1814"/>
      <c r="FE149" s="1814"/>
      <c r="FF149" s="1814"/>
      <c r="FG149" s="1814"/>
      <c r="FH149" s="1814"/>
      <c r="FI149" s="1814"/>
      <c r="FJ149" s="1814"/>
      <c r="FK149" s="1814"/>
      <c r="FL149" s="1814"/>
      <c r="FM149" s="1814"/>
      <c r="FN149" s="1814"/>
      <c r="FO149" s="1814"/>
      <c r="FP149" s="1814"/>
      <c r="FQ149" s="1814"/>
      <c r="FR149" s="1814"/>
      <c r="FS149" s="1814"/>
      <c r="FT149" s="1814"/>
      <c r="FU149" s="1814"/>
      <c r="FV149" s="1814"/>
      <c r="FW149" s="1814"/>
      <c r="FX149" s="1814"/>
      <c r="FY149" s="1814"/>
      <c r="FZ149" s="1814"/>
      <c r="GA149" s="1814"/>
      <c r="GB149" s="1814"/>
      <c r="GC149" s="1814"/>
      <c r="GD149" s="1814"/>
      <c r="GE149" s="1814"/>
      <c r="GF149" s="1814"/>
      <c r="GG149" s="1814"/>
      <c r="GH149" s="1814"/>
      <c r="GI149" s="1814"/>
      <c r="GJ149" s="1814"/>
      <c r="GK149" s="1814"/>
      <c r="GL149" s="1814"/>
      <c r="GM149" s="1814"/>
      <c r="GN149" s="1814"/>
      <c r="GO149" s="1814"/>
      <c r="GP149" s="1814"/>
      <c r="GQ149" s="1814"/>
      <c r="GR149" s="1814"/>
      <c r="GS149" s="1814"/>
      <c r="GT149" s="1814"/>
      <c r="GU149" s="1814"/>
      <c r="GV149" s="1814"/>
      <c r="GW149" s="1814"/>
      <c r="GX149" s="1814"/>
      <c r="GY149" s="1814"/>
      <c r="GZ149" s="1814"/>
      <c r="HA149" s="1814"/>
      <c r="HB149" s="1814"/>
      <c r="HC149" s="1814"/>
      <c r="HD149" s="1814"/>
      <c r="HE149" s="1814"/>
      <c r="HF149" s="1814"/>
      <c r="HG149" s="1814"/>
      <c r="HH149" s="1814"/>
      <c r="HI149" s="1814"/>
      <c r="HJ149" s="1814"/>
      <c r="HK149" s="1814"/>
      <c r="HL149" s="1814"/>
      <c r="HM149" s="1814"/>
      <c r="HN149" s="1814"/>
      <c r="HO149" s="1814"/>
      <c r="HP149" s="1814"/>
      <c r="HQ149" s="1814"/>
      <c r="HR149" s="1814"/>
      <c r="HS149" s="1814"/>
      <c r="HT149" s="1814"/>
      <c r="HU149" s="1814"/>
      <c r="HV149" s="1814"/>
      <c r="HW149" s="1814"/>
      <c r="HX149" s="1814"/>
      <c r="HY149" s="1814"/>
      <c r="HZ149" s="1814"/>
      <c r="IA149" s="1814"/>
      <c r="IB149" s="1814"/>
      <c r="IC149" s="1814"/>
      <c r="ID149" s="1814"/>
      <c r="IE149" s="1814"/>
      <c r="IF149" s="1814"/>
      <c r="IG149" s="1814"/>
      <c r="IH149" s="1814"/>
      <c r="II149" s="1814"/>
      <c r="IJ149" s="1814"/>
      <c r="IK149" s="1814"/>
      <c r="IL149" s="1814"/>
      <c r="IM149" s="1814"/>
      <c r="IN149" s="1814"/>
      <c r="IO149" s="1814"/>
      <c r="IP149" s="1814"/>
      <c r="IQ149" s="1814"/>
      <c r="IR149" s="1814"/>
      <c r="IS149" s="1814"/>
      <c r="IT149" s="1814"/>
      <c r="IU149" s="1814"/>
      <c r="IV149" s="1814"/>
      <c r="IW149" s="1814"/>
      <c r="IX149" s="1814"/>
      <c r="IY149" s="1814"/>
      <c r="IZ149" s="1814"/>
      <c r="JA149" s="1814"/>
      <c r="JB149" s="1814"/>
      <c r="JC149" s="1814"/>
      <c r="JD149" s="1814"/>
      <c r="JE149" s="1814"/>
      <c r="JF149" s="1814"/>
      <c r="JG149" s="1814"/>
      <c r="JH149" s="1814"/>
      <c r="JI149" s="1814"/>
      <c r="JJ149" s="1814"/>
      <c r="JK149" s="1814"/>
      <c r="JL149" s="1814"/>
      <c r="JM149" s="1814"/>
      <c r="JN149" s="1814"/>
      <c r="JO149" s="1814"/>
      <c r="JP149" s="1814"/>
      <c r="JQ149" s="1814"/>
      <c r="JR149" s="1814"/>
      <c r="JS149" s="1814"/>
      <c r="JT149" s="1814"/>
      <c r="JU149" s="1814"/>
      <c r="JV149" s="1814"/>
      <c r="JW149" s="1814"/>
      <c r="JX149" s="1814"/>
      <c r="JY149" s="1814"/>
      <c r="JZ149" s="1814"/>
      <c r="KA149" s="1814"/>
      <c r="KB149" s="1814"/>
      <c r="KC149" s="1814"/>
      <c r="KD149" s="1814"/>
      <c r="KE149" s="1814"/>
      <c r="KF149" s="1814"/>
      <c r="KG149" s="1814"/>
      <c r="KH149" s="1814"/>
      <c r="KI149" s="1814"/>
      <c r="KJ149" s="1814"/>
      <c r="KK149" s="1814"/>
      <c r="KL149" s="1814"/>
      <c r="KM149" s="1814"/>
      <c r="KN149" s="1814"/>
      <c r="KO149" s="1814"/>
      <c r="KP149" s="1814"/>
      <c r="KQ149" s="1814"/>
      <c r="KR149" s="1814"/>
      <c r="KS149" s="1814"/>
      <c r="KT149" s="1814"/>
      <c r="KU149" s="1814"/>
      <c r="KV149" s="1814"/>
      <c r="KW149" s="1814"/>
      <c r="KX149" s="1814"/>
      <c r="KY149" s="1814"/>
      <c r="KZ149" s="1814"/>
      <c r="LA149" s="1814"/>
      <c r="LB149" s="1814"/>
      <c r="LC149" s="1814"/>
      <c r="LD149" s="1814"/>
      <c r="LE149" s="1814"/>
      <c r="LF149" s="1814"/>
      <c r="LG149" s="1814"/>
      <c r="LH149" s="1825"/>
      <c r="LI149" s="1825"/>
      <c r="LJ149" s="1825"/>
      <c r="LK149" s="1825"/>
      <c r="LL149" s="1825"/>
      <c r="LM149" s="1825"/>
      <c r="LN149" s="1825"/>
      <c r="LO149" s="1826"/>
    </row>
    <row r="150" s="1484" customFormat="1" ht="47" customHeight="1" spans="1:327">
      <c r="A150" s="1712">
        <v>45952</v>
      </c>
      <c r="B150" s="1713" t="s">
        <v>5260</v>
      </c>
      <c r="C150" s="1714" t="s">
        <v>342</v>
      </c>
      <c r="D150" s="1715">
        <v>4500182716</v>
      </c>
      <c r="E150" s="1716" t="s">
        <v>5261</v>
      </c>
      <c r="F150" s="1715" t="s">
        <v>5262</v>
      </c>
      <c r="G150" s="1717" t="s">
        <v>4747</v>
      </c>
      <c r="H150" s="1717" t="s">
        <v>4747</v>
      </c>
      <c r="I150" s="1735" t="s">
        <v>4808</v>
      </c>
      <c r="J150" s="1736">
        <v>6912</v>
      </c>
      <c r="K150" s="1737">
        <v>0</v>
      </c>
      <c r="L150" s="1737">
        <v>96</v>
      </c>
      <c r="M150" s="1738">
        <f t="shared" si="64"/>
        <v>72</v>
      </c>
      <c r="N150" s="1739">
        <v>46009</v>
      </c>
      <c r="O150" s="1739">
        <v>46007</v>
      </c>
      <c r="P150" s="1740" t="s">
        <v>5263</v>
      </c>
      <c r="Q150" s="1753" t="s">
        <v>78</v>
      </c>
      <c r="R150" s="1754">
        <v>6912</v>
      </c>
      <c r="S150" s="1754">
        <f t="shared" si="65"/>
        <v>0</v>
      </c>
      <c r="T150" s="1755"/>
      <c r="U150" s="1756" t="s">
        <v>829</v>
      </c>
      <c r="V150" s="1757" t="s">
        <v>5264</v>
      </c>
      <c r="W150" s="1757" t="s">
        <v>111</v>
      </c>
      <c r="X150" s="1758">
        <v>45967</v>
      </c>
      <c r="Y150" s="1770" t="s">
        <v>88</v>
      </c>
      <c r="Z150" s="1758" t="s">
        <v>4143</v>
      </c>
      <c r="AA150" s="1771"/>
      <c r="AB150" s="1770"/>
      <c r="AC150" s="1772" t="s">
        <v>5265</v>
      </c>
      <c r="AD150" s="1773" t="s">
        <v>1563</v>
      </c>
      <c r="AE150" s="1774">
        <v>1.3113</v>
      </c>
      <c r="AF150" s="1775">
        <f>AE150*J150</f>
        <v>9063.7056</v>
      </c>
      <c r="AG150" s="1791"/>
      <c r="AH150" s="1792" t="s">
        <v>81</v>
      </c>
      <c r="AI150" s="1792">
        <v>5</v>
      </c>
      <c r="AJ150" s="1792">
        <f t="shared" si="69"/>
        <v>6912</v>
      </c>
      <c r="AK150" s="1793"/>
      <c r="AL150" s="1794">
        <f>J150/24</f>
        <v>288</v>
      </c>
      <c r="AM150" s="1794"/>
      <c r="AN150" s="1794"/>
      <c r="AO150" s="1794"/>
      <c r="AP150" s="1794" t="s">
        <v>63</v>
      </c>
      <c r="AQ150" s="1801">
        <v>6912</v>
      </c>
      <c r="AR150" s="1794"/>
      <c r="AS150" s="1802">
        <f t="shared" si="70"/>
        <v>1382.4</v>
      </c>
      <c r="AT150" s="1803">
        <f t="shared" si="71"/>
        <v>1382.4</v>
      </c>
      <c r="AU150" s="1803">
        <f t="shared" si="72"/>
        <v>1382.4</v>
      </c>
      <c r="AV150" s="1803">
        <f t="shared" si="73"/>
        <v>1382.4</v>
      </c>
      <c r="AW150" s="1810">
        <f t="shared" si="74"/>
        <v>1382.4</v>
      </c>
      <c r="AX150" s="1811">
        <f t="shared" si="75"/>
        <v>1324.8</v>
      </c>
      <c r="AY150" s="1808">
        <f t="shared" si="76"/>
        <v>57.6</v>
      </c>
      <c r="AZ150" s="1812"/>
      <c r="BA150" s="1813"/>
      <c r="BB150" s="1814"/>
      <c r="BC150" s="1814"/>
      <c r="BD150" s="1814"/>
      <c r="BE150" s="1814"/>
      <c r="BF150" s="1814"/>
      <c r="BG150" s="1814"/>
      <c r="BH150" s="1814"/>
      <c r="BI150" s="1814"/>
      <c r="BJ150" s="1814"/>
      <c r="BK150" s="1814"/>
      <c r="BL150" s="1814"/>
      <c r="BM150" s="1814"/>
      <c r="BN150" s="1814"/>
      <c r="BO150" s="1814"/>
      <c r="BP150" s="1814"/>
      <c r="BQ150" s="1814"/>
      <c r="BR150" s="1814"/>
      <c r="BS150" s="1814"/>
      <c r="BT150" s="1814"/>
      <c r="BU150" s="1814"/>
      <c r="BV150" s="1814"/>
      <c r="BW150" s="1814"/>
      <c r="BX150" s="1814"/>
      <c r="BY150" s="1814"/>
      <c r="BZ150" s="1814"/>
      <c r="CA150" s="1814"/>
      <c r="CB150" s="1814"/>
      <c r="CC150" s="1814"/>
      <c r="CD150" s="1814"/>
      <c r="CE150" s="1814"/>
      <c r="CF150" s="1814"/>
      <c r="CG150" s="1814"/>
      <c r="CH150" s="1814"/>
      <c r="CI150" s="1814"/>
      <c r="CJ150" s="1814"/>
      <c r="CK150" s="1814"/>
      <c r="CL150" s="1814"/>
      <c r="CM150" s="1814"/>
      <c r="CN150" s="1814"/>
      <c r="CO150" s="1814"/>
      <c r="CP150" s="1814"/>
      <c r="CQ150" s="1814"/>
      <c r="CR150" s="1814"/>
      <c r="CS150" s="1814"/>
      <c r="CT150" s="1814"/>
      <c r="CU150" s="1814"/>
      <c r="CV150" s="1814"/>
      <c r="CW150" s="1814"/>
      <c r="CX150" s="1814"/>
      <c r="CY150" s="1814"/>
      <c r="CZ150" s="1814"/>
      <c r="DA150" s="1814"/>
      <c r="DB150" s="1814"/>
      <c r="DC150" s="1814"/>
      <c r="DD150" s="1814"/>
      <c r="DE150" s="1814"/>
      <c r="DF150" s="1814"/>
      <c r="DG150" s="1814"/>
      <c r="DH150" s="1814"/>
      <c r="DI150" s="1814"/>
      <c r="DJ150" s="1814"/>
      <c r="DK150" s="1814"/>
      <c r="DL150" s="1814"/>
      <c r="DM150" s="1814"/>
      <c r="DN150" s="1814"/>
      <c r="DO150" s="1814"/>
      <c r="DP150" s="1814"/>
      <c r="DQ150" s="1814"/>
      <c r="DR150" s="1814"/>
      <c r="DS150" s="1814"/>
      <c r="DT150" s="1814"/>
      <c r="DU150" s="1814"/>
      <c r="DV150" s="1814"/>
      <c r="DW150" s="1814"/>
      <c r="DX150" s="1814"/>
      <c r="DY150" s="1814"/>
      <c r="DZ150" s="1814"/>
      <c r="EA150" s="1814"/>
      <c r="EB150" s="1814"/>
      <c r="EC150" s="1814"/>
      <c r="ED150" s="1814"/>
      <c r="EE150" s="1814"/>
      <c r="EF150" s="1814"/>
      <c r="EG150" s="1814"/>
      <c r="EH150" s="1814"/>
      <c r="EI150" s="1814"/>
      <c r="EJ150" s="1814"/>
      <c r="EK150" s="1814"/>
      <c r="EL150" s="1814"/>
      <c r="EM150" s="1814"/>
      <c r="EN150" s="1814"/>
      <c r="EO150" s="1814"/>
      <c r="EP150" s="1814"/>
      <c r="EQ150" s="1814"/>
      <c r="ER150" s="1814"/>
      <c r="ES150" s="1814"/>
      <c r="ET150" s="1814"/>
      <c r="EU150" s="1814"/>
      <c r="EV150" s="1814"/>
      <c r="EW150" s="1814"/>
      <c r="EX150" s="1814"/>
      <c r="EY150" s="1814"/>
      <c r="EZ150" s="1814"/>
      <c r="FA150" s="1814"/>
      <c r="FB150" s="1814"/>
      <c r="FC150" s="1814"/>
      <c r="FD150" s="1814"/>
      <c r="FE150" s="1814"/>
      <c r="FF150" s="1814"/>
      <c r="FG150" s="1814"/>
      <c r="FH150" s="1814"/>
      <c r="FI150" s="1814"/>
      <c r="FJ150" s="1814"/>
      <c r="FK150" s="1814"/>
      <c r="FL150" s="1814"/>
      <c r="FM150" s="1814"/>
      <c r="FN150" s="1814"/>
      <c r="FO150" s="1814"/>
      <c r="FP150" s="1814"/>
      <c r="FQ150" s="1814"/>
      <c r="FR150" s="1814"/>
      <c r="FS150" s="1814"/>
      <c r="FT150" s="1814"/>
      <c r="FU150" s="1814"/>
      <c r="FV150" s="1814"/>
      <c r="FW150" s="1814"/>
      <c r="FX150" s="1814"/>
      <c r="FY150" s="1814"/>
      <c r="FZ150" s="1814"/>
      <c r="GA150" s="1814"/>
      <c r="GB150" s="1814"/>
      <c r="GC150" s="1814"/>
      <c r="GD150" s="1814"/>
      <c r="GE150" s="1814"/>
      <c r="GF150" s="1814"/>
      <c r="GG150" s="1814"/>
      <c r="GH150" s="1814"/>
      <c r="GI150" s="1814"/>
      <c r="GJ150" s="1814"/>
      <c r="GK150" s="1814"/>
      <c r="GL150" s="1814"/>
      <c r="GM150" s="1814"/>
      <c r="GN150" s="1814"/>
      <c r="GO150" s="1814"/>
      <c r="GP150" s="1814"/>
      <c r="GQ150" s="1814"/>
      <c r="GR150" s="1814"/>
      <c r="GS150" s="1814"/>
      <c r="GT150" s="1814"/>
      <c r="GU150" s="1814"/>
      <c r="GV150" s="1814"/>
      <c r="GW150" s="1814"/>
      <c r="GX150" s="1814"/>
      <c r="GY150" s="1814"/>
      <c r="GZ150" s="1814"/>
      <c r="HA150" s="1814"/>
      <c r="HB150" s="1814"/>
      <c r="HC150" s="1814"/>
      <c r="HD150" s="1814"/>
      <c r="HE150" s="1814"/>
      <c r="HF150" s="1814"/>
      <c r="HG150" s="1814"/>
      <c r="HH150" s="1814"/>
      <c r="HI150" s="1814"/>
      <c r="HJ150" s="1814"/>
      <c r="HK150" s="1814"/>
      <c r="HL150" s="1814"/>
      <c r="HM150" s="1814"/>
      <c r="HN150" s="1814"/>
      <c r="HO150" s="1814"/>
      <c r="HP150" s="1814"/>
      <c r="HQ150" s="1814"/>
      <c r="HR150" s="1814"/>
      <c r="HS150" s="1814"/>
      <c r="HT150" s="1814"/>
      <c r="HU150" s="1814"/>
      <c r="HV150" s="1814"/>
      <c r="HW150" s="1814"/>
      <c r="HX150" s="1814"/>
      <c r="HY150" s="1814"/>
      <c r="HZ150" s="1814"/>
      <c r="IA150" s="1814"/>
      <c r="IB150" s="1814"/>
      <c r="IC150" s="1814"/>
      <c r="ID150" s="1814"/>
      <c r="IE150" s="1814"/>
      <c r="IF150" s="1814"/>
      <c r="IG150" s="1814"/>
      <c r="IH150" s="1814"/>
      <c r="II150" s="1814"/>
      <c r="IJ150" s="1814"/>
      <c r="IK150" s="1814"/>
      <c r="IL150" s="1814"/>
      <c r="IM150" s="1814"/>
      <c r="IN150" s="1814"/>
      <c r="IO150" s="1814"/>
      <c r="IP150" s="1814"/>
      <c r="IQ150" s="1814"/>
      <c r="IR150" s="1814"/>
      <c r="IS150" s="1814"/>
      <c r="IT150" s="1814"/>
      <c r="IU150" s="1814"/>
      <c r="IV150" s="1814"/>
      <c r="IW150" s="1814"/>
      <c r="IX150" s="1814"/>
      <c r="IY150" s="1814"/>
      <c r="IZ150" s="1814"/>
      <c r="JA150" s="1814"/>
      <c r="JB150" s="1814"/>
      <c r="JC150" s="1814"/>
      <c r="JD150" s="1814"/>
      <c r="JE150" s="1814"/>
      <c r="JF150" s="1814"/>
      <c r="JG150" s="1814"/>
      <c r="JH150" s="1814"/>
      <c r="JI150" s="1814"/>
      <c r="JJ150" s="1814"/>
      <c r="JK150" s="1814"/>
      <c r="JL150" s="1814"/>
      <c r="JM150" s="1814"/>
      <c r="JN150" s="1814"/>
      <c r="JO150" s="1814"/>
      <c r="JP150" s="1814"/>
      <c r="JQ150" s="1814"/>
      <c r="JR150" s="1814"/>
      <c r="JS150" s="1814"/>
      <c r="JT150" s="1814"/>
      <c r="JU150" s="1814"/>
      <c r="JV150" s="1814"/>
      <c r="JW150" s="1814"/>
      <c r="JX150" s="1814"/>
      <c r="JY150" s="1814"/>
      <c r="JZ150" s="1814"/>
      <c r="KA150" s="1814"/>
      <c r="KB150" s="1814"/>
      <c r="KC150" s="1814"/>
      <c r="KD150" s="1814"/>
      <c r="KE150" s="1814"/>
      <c r="KF150" s="1814"/>
      <c r="KG150" s="1814"/>
      <c r="KH150" s="1814"/>
      <c r="KI150" s="1814"/>
      <c r="KJ150" s="1814"/>
      <c r="KK150" s="1814"/>
      <c r="KL150" s="1814"/>
      <c r="KM150" s="1814"/>
      <c r="KN150" s="1814"/>
      <c r="KO150" s="1814"/>
      <c r="KP150" s="1814"/>
      <c r="KQ150" s="1814"/>
      <c r="KR150" s="1814"/>
      <c r="KS150" s="1814"/>
      <c r="KT150" s="1814"/>
      <c r="KU150" s="1814"/>
      <c r="KV150" s="1814"/>
      <c r="KW150" s="1814"/>
      <c r="KX150" s="1814"/>
      <c r="KY150" s="1814"/>
      <c r="KZ150" s="1814"/>
      <c r="LA150" s="1814"/>
      <c r="LB150" s="1814"/>
      <c r="LC150" s="1814"/>
      <c r="LD150" s="1814"/>
      <c r="LE150" s="1814"/>
      <c r="LF150" s="1814"/>
      <c r="LG150" s="1814"/>
      <c r="LH150" s="1825"/>
      <c r="LI150" s="1825"/>
      <c r="LJ150" s="1825"/>
      <c r="LK150" s="1825"/>
      <c r="LL150" s="1825"/>
      <c r="LM150" s="1825"/>
      <c r="LN150" s="1825"/>
      <c r="LO150" s="1826"/>
    </row>
    <row r="151" s="1484" customFormat="1" ht="47" customHeight="1" spans="1:327">
      <c r="A151" s="1712">
        <v>45967</v>
      </c>
      <c r="B151" s="1713" t="s">
        <v>1156</v>
      </c>
      <c r="C151" s="1714" t="s">
        <v>158</v>
      </c>
      <c r="D151" s="1715">
        <v>4500184570</v>
      </c>
      <c r="E151" s="1716" t="s">
        <v>5266</v>
      </c>
      <c r="F151" s="1715" t="s">
        <v>5267</v>
      </c>
      <c r="G151" s="1718" t="s">
        <v>4780</v>
      </c>
      <c r="H151" s="1717" t="s">
        <v>4844</v>
      </c>
      <c r="I151" s="1735" t="s">
        <v>4765</v>
      </c>
      <c r="J151" s="1736">
        <v>4800</v>
      </c>
      <c r="K151" s="1737">
        <v>0</v>
      </c>
      <c r="L151" s="1737">
        <v>24</v>
      </c>
      <c r="M151" s="1738">
        <f t="shared" si="64"/>
        <v>200</v>
      </c>
      <c r="N151" s="1739">
        <v>46006</v>
      </c>
      <c r="O151" s="1739">
        <v>46004</v>
      </c>
      <c r="P151" s="1740"/>
      <c r="Q151" s="1753" t="s">
        <v>78</v>
      </c>
      <c r="R151" s="1754">
        <v>4800</v>
      </c>
      <c r="S151" s="1754">
        <f t="shared" si="65"/>
        <v>0</v>
      </c>
      <c r="T151" s="1755"/>
      <c r="U151" s="1756" t="s">
        <v>829</v>
      </c>
      <c r="V151" s="1757" t="s">
        <v>5246</v>
      </c>
      <c r="W151" s="1757" t="s">
        <v>111</v>
      </c>
      <c r="X151" s="1758">
        <v>45971</v>
      </c>
      <c r="Y151" s="1770" t="s">
        <v>88</v>
      </c>
      <c r="Z151" s="1770" t="s">
        <v>5268</v>
      </c>
      <c r="AA151" s="1771"/>
      <c r="AB151" s="1770"/>
      <c r="AC151" s="1772" t="s">
        <v>5269</v>
      </c>
      <c r="AD151" s="1782" t="s">
        <v>1369</v>
      </c>
      <c r="AE151" s="1774">
        <v>1.309</v>
      </c>
      <c r="AF151" s="1775">
        <f>AE151*J151</f>
        <v>6283.2</v>
      </c>
      <c r="AG151" s="1791"/>
      <c r="AH151" s="1792" t="s">
        <v>81</v>
      </c>
      <c r="AI151" s="1792">
        <v>5</v>
      </c>
      <c r="AJ151" s="1736">
        <f t="shared" si="69"/>
        <v>4800</v>
      </c>
      <c r="AK151" s="1793"/>
      <c r="AL151" s="1794">
        <f>J151/24</f>
        <v>200</v>
      </c>
      <c r="AM151" s="1794"/>
      <c r="AN151" s="1794"/>
      <c r="AO151" s="1794"/>
      <c r="AP151" s="1794" t="s">
        <v>63</v>
      </c>
      <c r="AQ151" s="1801">
        <v>4800</v>
      </c>
      <c r="AR151" s="1794"/>
      <c r="AS151" s="1802">
        <f t="shared" si="70"/>
        <v>960</v>
      </c>
      <c r="AT151" s="1803">
        <f t="shared" si="71"/>
        <v>960</v>
      </c>
      <c r="AU151" s="1803">
        <f t="shared" si="72"/>
        <v>960</v>
      </c>
      <c r="AV151" s="1803">
        <f t="shared" si="73"/>
        <v>960</v>
      </c>
      <c r="AW151" s="1810">
        <f t="shared" si="74"/>
        <v>960</v>
      </c>
      <c r="AX151" s="1811">
        <f t="shared" si="75"/>
        <v>920</v>
      </c>
      <c r="AY151" s="1808">
        <f t="shared" si="76"/>
        <v>40</v>
      </c>
      <c r="AZ151" s="1812"/>
      <c r="BA151" s="1813"/>
      <c r="BB151" s="1814"/>
      <c r="BC151" s="1814"/>
      <c r="BD151" s="1814"/>
      <c r="BE151" s="1814"/>
      <c r="BF151" s="1814"/>
      <c r="BG151" s="1814"/>
      <c r="BH151" s="1814"/>
      <c r="BI151" s="1814"/>
      <c r="BJ151" s="1814"/>
      <c r="BK151" s="1814"/>
      <c r="BL151" s="1814"/>
      <c r="BM151" s="1814"/>
      <c r="BN151" s="1814"/>
      <c r="BO151" s="1814"/>
      <c r="BP151" s="1814"/>
      <c r="BQ151" s="1814"/>
      <c r="BR151" s="1814"/>
      <c r="BS151" s="1814"/>
      <c r="BT151" s="1814"/>
      <c r="BU151" s="1814"/>
      <c r="BV151" s="1814"/>
      <c r="BW151" s="1814"/>
      <c r="BX151" s="1814"/>
      <c r="BY151" s="1814"/>
      <c r="BZ151" s="1814"/>
      <c r="CA151" s="1814"/>
      <c r="CB151" s="1814"/>
      <c r="CC151" s="1814"/>
      <c r="CD151" s="1814"/>
      <c r="CE151" s="1814"/>
      <c r="CF151" s="1814"/>
      <c r="CG151" s="1814"/>
      <c r="CH151" s="1814"/>
      <c r="CI151" s="1814"/>
      <c r="CJ151" s="1814"/>
      <c r="CK151" s="1814"/>
      <c r="CL151" s="1814"/>
      <c r="CM151" s="1814"/>
      <c r="CN151" s="1814"/>
      <c r="CO151" s="1814"/>
      <c r="CP151" s="1814"/>
      <c r="CQ151" s="1814"/>
      <c r="CR151" s="1814"/>
      <c r="CS151" s="1814"/>
      <c r="CT151" s="1814"/>
      <c r="CU151" s="1814"/>
      <c r="CV151" s="1814"/>
      <c r="CW151" s="1814"/>
      <c r="CX151" s="1814"/>
      <c r="CY151" s="1814"/>
      <c r="CZ151" s="1814"/>
      <c r="DA151" s="1814"/>
      <c r="DB151" s="1814"/>
      <c r="DC151" s="1814"/>
      <c r="DD151" s="1814"/>
      <c r="DE151" s="1814"/>
      <c r="DF151" s="1814"/>
      <c r="DG151" s="1814"/>
      <c r="DH151" s="1814"/>
      <c r="DI151" s="1814"/>
      <c r="DJ151" s="1814"/>
      <c r="DK151" s="1814"/>
      <c r="DL151" s="1814"/>
      <c r="DM151" s="1814"/>
      <c r="DN151" s="1814"/>
      <c r="DO151" s="1814"/>
      <c r="DP151" s="1814"/>
      <c r="DQ151" s="1814"/>
      <c r="DR151" s="1814"/>
      <c r="DS151" s="1814"/>
      <c r="DT151" s="1814"/>
      <c r="DU151" s="1814"/>
      <c r="DV151" s="1814"/>
      <c r="DW151" s="1814"/>
      <c r="DX151" s="1814"/>
      <c r="DY151" s="1814"/>
      <c r="DZ151" s="1814"/>
      <c r="EA151" s="1814"/>
      <c r="EB151" s="1814"/>
      <c r="EC151" s="1814"/>
      <c r="ED151" s="1814"/>
      <c r="EE151" s="1814"/>
      <c r="EF151" s="1814"/>
      <c r="EG151" s="1814"/>
      <c r="EH151" s="1814"/>
      <c r="EI151" s="1814"/>
      <c r="EJ151" s="1814"/>
      <c r="EK151" s="1814"/>
      <c r="EL151" s="1814"/>
      <c r="EM151" s="1814"/>
      <c r="EN151" s="1814"/>
      <c r="EO151" s="1814"/>
      <c r="EP151" s="1814"/>
      <c r="EQ151" s="1814"/>
      <c r="ER151" s="1814"/>
      <c r="ES151" s="1814"/>
      <c r="ET151" s="1814"/>
      <c r="EU151" s="1814"/>
      <c r="EV151" s="1814"/>
      <c r="EW151" s="1814"/>
      <c r="EX151" s="1814"/>
      <c r="EY151" s="1814"/>
      <c r="EZ151" s="1814"/>
      <c r="FA151" s="1814"/>
      <c r="FB151" s="1814"/>
      <c r="FC151" s="1814"/>
      <c r="FD151" s="1814"/>
      <c r="FE151" s="1814"/>
      <c r="FF151" s="1814"/>
      <c r="FG151" s="1814"/>
      <c r="FH151" s="1814"/>
      <c r="FI151" s="1814"/>
      <c r="FJ151" s="1814"/>
      <c r="FK151" s="1814"/>
      <c r="FL151" s="1814"/>
      <c r="FM151" s="1814"/>
      <c r="FN151" s="1814"/>
      <c r="FO151" s="1814"/>
      <c r="FP151" s="1814"/>
      <c r="FQ151" s="1814"/>
      <c r="FR151" s="1814"/>
      <c r="FS151" s="1814"/>
      <c r="FT151" s="1814"/>
      <c r="FU151" s="1814"/>
      <c r="FV151" s="1814"/>
      <c r="FW151" s="1814"/>
      <c r="FX151" s="1814"/>
      <c r="FY151" s="1814"/>
      <c r="FZ151" s="1814"/>
      <c r="GA151" s="1814"/>
      <c r="GB151" s="1814"/>
      <c r="GC151" s="1814"/>
      <c r="GD151" s="1814"/>
      <c r="GE151" s="1814"/>
      <c r="GF151" s="1814"/>
      <c r="GG151" s="1814"/>
      <c r="GH151" s="1814"/>
      <c r="GI151" s="1814"/>
      <c r="GJ151" s="1814"/>
      <c r="GK151" s="1814"/>
      <c r="GL151" s="1814"/>
      <c r="GM151" s="1814"/>
      <c r="GN151" s="1814"/>
      <c r="GO151" s="1814"/>
      <c r="GP151" s="1814"/>
      <c r="GQ151" s="1814"/>
      <c r="GR151" s="1814"/>
      <c r="GS151" s="1814"/>
      <c r="GT151" s="1814"/>
      <c r="GU151" s="1814"/>
      <c r="GV151" s="1814"/>
      <c r="GW151" s="1814"/>
      <c r="GX151" s="1814"/>
      <c r="GY151" s="1814"/>
      <c r="GZ151" s="1814"/>
      <c r="HA151" s="1814"/>
      <c r="HB151" s="1814"/>
      <c r="HC151" s="1814"/>
      <c r="HD151" s="1814"/>
      <c r="HE151" s="1814"/>
      <c r="HF151" s="1814"/>
      <c r="HG151" s="1814"/>
      <c r="HH151" s="1814"/>
      <c r="HI151" s="1814"/>
      <c r="HJ151" s="1814"/>
      <c r="HK151" s="1814"/>
      <c r="HL151" s="1814"/>
      <c r="HM151" s="1814"/>
      <c r="HN151" s="1814"/>
      <c r="HO151" s="1814"/>
      <c r="HP151" s="1814"/>
      <c r="HQ151" s="1814"/>
      <c r="HR151" s="1814"/>
      <c r="HS151" s="1814"/>
      <c r="HT151" s="1814"/>
      <c r="HU151" s="1814"/>
      <c r="HV151" s="1814"/>
      <c r="HW151" s="1814"/>
      <c r="HX151" s="1814"/>
      <c r="HY151" s="1814"/>
      <c r="HZ151" s="1814"/>
      <c r="IA151" s="1814"/>
      <c r="IB151" s="1814"/>
      <c r="IC151" s="1814"/>
      <c r="ID151" s="1814"/>
      <c r="IE151" s="1814"/>
      <c r="IF151" s="1814"/>
      <c r="IG151" s="1814"/>
      <c r="IH151" s="1814"/>
      <c r="II151" s="1814"/>
      <c r="IJ151" s="1814"/>
      <c r="IK151" s="1814"/>
      <c r="IL151" s="1814"/>
      <c r="IM151" s="1814"/>
      <c r="IN151" s="1814"/>
      <c r="IO151" s="1814"/>
      <c r="IP151" s="1814"/>
      <c r="IQ151" s="1814"/>
      <c r="IR151" s="1814"/>
      <c r="IS151" s="1814"/>
      <c r="IT151" s="1814"/>
      <c r="IU151" s="1814"/>
      <c r="IV151" s="1814"/>
      <c r="IW151" s="1814"/>
      <c r="IX151" s="1814"/>
      <c r="IY151" s="1814"/>
      <c r="IZ151" s="1814"/>
      <c r="JA151" s="1814"/>
      <c r="JB151" s="1814"/>
      <c r="JC151" s="1814"/>
      <c r="JD151" s="1814"/>
      <c r="JE151" s="1814"/>
      <c r="JF151" s="1814"/>
      <c r="JG151" s="1814"/>
      <c r="JH151" s="1814"/>
      <c r="JI151" s="1814"/>
      <c r="JJ151" s="1814"/>
      <c r="JK151" s="1814"/>
      <c r="JL151" s="1814"/>
      <c r="JM151" s="1814"/>
      <c r="JN151" s="1814"/>
      <c r="JO151" s="1814"/>
      <c r="JP151" s="1814"/>
      <c r="JQ151" s="1814"/>
      <c r="JR151" s="1814"/>
      <c r="JS151" s="1814"/>
      <c r="JT151" s="1814"/>
      <c r="JU151" s="1814"/>
      <c r="JV151" s="1814"/>
      <c r="JW151" s="1814"/>
      <c r="JX151" s="1814"/>
      <c r="JY151" s="1814"/>
      <c r="JZ151" s="1814"/>
      <c r="KA151" s="1814"/>
      <c r="KB151" s="1814"/>
      <c r="KC151" s="1814"/>
      <c r="KD151" s="1814"/>
      <c r="KE151" s="1814"/>
      <c r="KF151" s="1814"/>
      <c r="KG151" s="1814"/>
      <c r="KH151" s="1814"/>
      <c r="KI151" s="1814"/>
      <c r="KJ151" s="1814"/>
      <c r="KK151" s="1814"/>
      <c r="KL151" s="1814"/>
      <c r="KM151" s="1814"/>
      <c r="KN151" s="1814"/>
      <c r="KO151" s="1814"/>
      <c r="KP151" s="1814"/>
      <c r="KQ151" s="1814"/>
      <c r="KR151" s="1814"/>
      <c r="KS151" s="1814"/>
      <c r="KT151" s="1814"/>
      <c r="KU151" s="1814"/>
      <c r="KV151" s="1814"/>
      <c r="KW151" s="1814"/>
      <c r="KX151" s="1814"/>
      <c r="KY151" s="1814"/>
      <c r="KZ151" s="1814"/>
      <c r="LA151" s="1814"/>
      <c r="LB151" s="1814"/>
      <c r="LC151" s="1814"/>
      <c r="LD151" s="1814"/>
      <c r="LE151" s="1814"/>
      <c r="LF151" s="1814"/>
      <c r="LG151" s="1814"/>
      <c r="LH151" s="1825"/>
      <c r="LI151" s="1825"/>
      <c r="LJ151" s="1825"/>
      <c r="LK151" s="1825"/>
      <c r="LL151" s="1825"/>
      <c r="LM151" s="1825"/>
      <c r="LN151" s="1825"/>
      <c r="LO151" s="1826"/>
    </row>
    <row r="152" s="1484" customFormat="1" ht="47" customHeight="1" spans="1:327">
      <c r="A152" s="1712">
        <v>45968</v>
      </c>
      <c r="B152" s="1713" t="s">
        <v>769</v>
      </c>
      <c r="C152" s="1714" t="s">
        <v>698</v>
      </c>
      <c r="D152" s="1715">
        <v>4500184925</v>
      </c>
      <c r="E152" s="1716" t="s">
        <v>5270</v>
      </c>
      <c r="F152" s="1715" t="s">
        <v>5271</v>
      </c>
      <c r="G152" s="1717" t="s">
        <v>4780</v>
      </c>
      <c r="H152" s="1717" t="s">
        <v>4780</v>
      </c>
      <c r="I152" s="1735" t="s">
        <v>4765</v>
      </c>
      <c r="J152" s="1736">
        <v>4512</v>
      </c>
      <c r="K152" s="1737">
        <v>0</v>
      </c>
      <c r="L152" s="1737">
        <v>24</v>
      </c>
      <c r="M152" s="1738">
        <f t="shared" si="64"/>
        <v>188</v>
      </c>
      <c r="N152" s="1739">
        <v>46013</v>
      </c>
      <c r="O152" s="1739">
        <v>46011</v>
      </c>
      <c r="P152" s="1740" t="s">
        <v>5272</v>
      </c>
      <c r="Q152" s="1753" t="s">
        <v>78</v>
      </c>
      <c r="R152" s="1754">
        <v>4512</v>
      </c>
      <c r="S152" s="1754">
        <f t="shared" si="65"/>
        <v>0</v>
      </c>
      <c r="T152" s="1755"/>
      <c r="U152" s="1756" t="s">
        <v>829</v>
      </c>
      <c r="V152" s="1757"/>
      <c r="W152" s="1757" t="s">
        <v>111</v>
      </c>
      <c r="X152" s="1758">
        <v>45968</v>
      </c>
      <c r="Y152" s="1770" t="s">
        <v>287</v>
      </c>
      <c r="Z152" s="1770">
        <v>46000</v>
      </c>
      <c r="AA152" s="1771"/>
      <c r="AB152" s="1770"/>
      <c r="AC152" s="1772" t="s">
        <v>5273</v>
      </c>
      <c r="AD152" s="1773" t="s">
        <v>696</v>
      </c>
      <c r="AE152" s="1774">
        <v>1.3328</v>
      </c>
      <c r="AF152" s="1775">
        <f>AE152*J152</f>
        <v>6013.5936</v>
      </c>
      <c r="AG152" s="1791"/>
      <c r="AH152" s="1792" t="s">
        <v>81</v>
      </c>
      <c r="AI152" s="1792">
        <v>5</v>
      </c>
      <c r="AJ152" s="1792">
        <f t="shared" si="69"/>
        <v>4512</v>
      </c>
      <c r="AK152" s="1793"/>
      <c r="AL152" s="1794">
        <f>J152/24</f>
        <v>188</v>
      </c>
      <c r="AM152" s="1794"/>
      <c r="AN152" s="1794"/>
      <c r="AO152" s="1794"/>
      <c r="AP152" s="1794" t="s">
        <v>63</v>
      </c>
      <c r="AQ152" s="1801">
        <v>4512</v>
      </c>
      <c r="AR152" s="1794"/>
      <c r="AS152" s="1802">
        <f t="shared" si="70"/>
        <v>902.4</v>
      </c>
      <c r="AT152" s="1803">
        <f t="shared" si="71"/>
        <v>902.4</v>
      </c>
      <c r="AU152" s="1803">
        <f t="shared" si="72"/>
        <v>902.4</v>
      </c>
      <c r="AV152" s="1803">
        <f t="shared" si="73"/>
        <v>902.4</v>
      </c>
      <c r="AW152" s="1810">
        <f t="shared" si="74"/>
        <v>902.4</v>
      </c>
      <c r="AX152" s="1811">
        <f t="shared" si="75"/>
        <v>864.8</v>
      </c>
      <c r="AY152" s="1808">
        <f t="shared" si="76"/>
        <v>37.6</v>
      </c>
      <c r="AZ152" s="1812"/>
      <c r="BA152" s="1813"/>
      <c r="BB152" s="1814"/>
      <c r="BC152" s="1814"/>
      <c r="BD152" s="1814"/>
      <c r="BE152" s="1814"/>
      <c r="BF152" s="1814"/>
      <c r="BG152" s="1814"/>
      <c r="BH152" s="1814"/>
      <c r="BI152" s="1814"/>
      <c r="BJ152" s="1814"/>
      <c r="BK152" s="1814"/>
      <c r="BL152" s="1814"/>
      <c r="BM152" s="1814"/>
      <c r="BN152" s="1814"/>
      <c r="BO152" s="1814"/>
      <c r="BP152" s="1814"/>
      <c r="BQ152" s="1814"/>
      <c r="BR152" s="1814"/>
      <c r="BS152" s="1814"/>
      <c r="BT152" s="1814"/>
      <c r="BU152" s="1814"/>
      <c r="BV152" s="1814"/>
      <c r="BW152" s="1814"/>
      <c r="BX152" s="1814"/>
      <c r="BY152" s="1814"/>
      <c r="BZ152" s="1814"/>
      <c r="CA152" s="1814"/>
      <c r="CB152" s="1814"/>
      <c r="CC152" s="1814"/>
      <c r="CD152" s="1814"/>
      <c r="CE152" s="1814"/>
      <c r="CF152" s="1814"/>
      <c r="CG152" s="1814"/>
      <c r="CH152" s="1814"/>
      <c r="CI152" s="1814"/>
      <c r="CJ152" s="1814"/>
      <c r="CK152" s="1814"/>
      <c r="CL152" s="1814"/>
      <c r="CM152" s="1814"/>
      <c r="CN152" s="1814"/>
      <c r="CO152" s="1814"/>
      <c r="CP152" s="1814"/>
      <c r="CQ152" s="1814"/>
      <c r="CR152" s="1814"/>
      <c r="CS152" s="1814"/>
      <c r="CT152" s="1814"/>
      <c r="CU152" s="1814"/>
      <c r="CV152" s="1814"/>
      <c r="CW152" s="1814"/>
      <c r="CX152" s="1814"/>
      <c r="CY152" s="1814"/>
      <c r="CZ152" s="1814"/>
      <c r="DA152" s="1814"/>
      <c r="DB152" s="1814"/>
      <c r="DC152" s="1814"/>
      <c r="DD152" s="1814"/>
      <c r="DE152" s="1814"/>
      <c r="DF152" s="1814"/>
      <c r="DG152" s="1814"/>
      <c r="DH152" s="1814"/>
      <c r="DI152" s="1814"/>
      <c r="DJ152" s="1814"/>
      <c r="DK152" s="1814"/>
      <c r="DL152" s="1814"/>
      <c r="DM152" s="1814"/>
      <c r="DN152" s="1814"/>
      <c r="DO152" s="1814"/>
      <c r="DP152" s="1814"/>
      <c r="DQ152" s="1814"/>
      <c r="DR152" s="1814"/>
      <c r="DS152" s="1814"/>
      <c r="DT152" s="1814"/>
      <c r="DU152" s="1814"/>
      <c r="DV152" s="1814"/>
      <c r="DW152" s="1814"/>
      <c r="DX152" s="1814"/>
      <c r="DY152" s="1814"/>
      <c r="DZ152" s="1814"/>
      <c r="EA152" s="1814"/>
      <c r="EB152" s="1814"/>
      <c r="EC152" s="1814"/>
      <c r="ED152" s="1814"/>
      <c r="EE152" s="1814"/>
      <c r="EF152" s="1814"/>
      <c r="EG152" s="1814"/>
      <c r="EH152" s="1814"/>
      <c r="EI152" s="1814"/>
      <c r="EJ152" s="1814"/>
      <c r="EK152" s="1814"/>
      <c r="EL152" s="1814"/>
      <c r="EM152" s="1814"/>
      <c r="EN152" s="1814"/>
      <c r="EO152" s="1814"/>
      <c r="EP152" s="1814"/>
      <c r="EQ152" s="1814"/>
      <c r="ER152" s="1814"/>
      <c r="ES152" s="1814"/>
      <c r="ET152" s="1814"/>
      <c r="EU152" s="1814"/>
      <c r="EV152" s="1814"/>
      <c r="EW152" s="1814"/>
      <c r="EX152" s="1814"/>
      <c r="EY152" s="1814"/>
      <c r="EZ152" s="1814"/>
      <c r="FA152" s="1814"/>
      <c r="FB152" s="1814"/>
      <c r="FC152" s="1814"/>
      <c r="FD152" s="1814"/>
      <c r="FE152" s="1814"/>
      <c r="FF152" s="1814"/>
      <c r="FG152" s="1814"/>
      <c r="FH152" s="1814"/>
      <c r="FI152" s="1814"/>
      <c r="FJ152" s="1814"/>
      <c r="FK152" s="1814"/>
      <c r="FL152" s="1814"/>
      <c r="FM152" s="1814"/>
      <c r="FN152" s="1814"/>
      <c r="FO152" s="1814"/>
      <c r="FP152" s="1814"/>
      <c r="FQ152" s="1814"/>
      <c r="FR152" s="1814"/>
      <c r="FS152" s="1814"/>
      <c r="FT152" s="1814"/>
      <c r="FU152" s="1814"/>
      <c r="FV152" s="1814"/>
      <c r="FW152" s="1814"/>
      <c r="FX152" s="1814"/>
      <c r="FY152" s="1814"/>
      <c r="FZ152" s="1814"/>
      <c r="GA152" s="1814"/>
      <c r="GB152" s="1814"/>
      <c r="GC152" s="1814"/>
      <c r="GD152" s="1814"/>
      <c r="GE152" s="1814"/>
      <c r="GF152" s="1814"/>
      <c r="GG152" s="1814"/>
      <c r="GH152" s="1814"/>
      <c r="GI152" s="1814"/>
      <c r="GJ152" s="1814"/>
      <c r="GK152" s="1814"/>
      <c r="GL152" s="1814"/>
      <c r="GM152" s="1814"/>
      <c r="GN152" s="1814"/>
      <c r="GO152" s="1814"/>
      <c r="GP152" s="1814"/>
      <c r="GQ152" s="1814"/>
      <c r="GR152" s="1814"/>
      <c r="GS152" s="1814"/>
      <c r="GT152" s="1814"/>
      <c r="GU152" s="1814"/>
      <c r="GV152" s="1814"/>
      <c r="GW152" s="1814"/>
      <c r="GX152" s="1814"/>
      <c r="GY152" s="1814"/>
      <c r="GZ152" s="1814"/>
      <c r="HA152" s="1814"/>
      <c r="HB152" s="1814"/>
      <c r="HC152" s="1814"/>
      <c r="HD152" s="1814"/>
      <c r="HE152" s="1814"/>
      <c r="HF152" s="1814"/>
      <c r="HG152" s="1814"/>
      <c r="HH152" s="1814"/>
      <c r="HI152" s="1814"/>
      <c r="HJ152" s="1814"/>
      <c r="HK152" s="1814"/>
      <c r="HL152" s="1814"/>
      <c r="HM152" s="1814"/>
      <c r="HN152" s="1814"/>
      <c r="HO152" s="1814"/>
      <c r="HP152" s="1814"/>
      <c r="HQ152" s="1814"/>
      <c r="HR152" s="1814"/>
      <c r="HS152" s="1814"/>
      <c r="HT152" s="1814"/>
      <c r="HU152" s="1814"/>
      <c r="HV152" s="1814"/>
      <c r="HW152" s="1814"/>
      <c r="HX152" s="1814"/>
      <c r="HY152" s="1814"/>
      <c r="HZ152" s="1814"/>
      <c r="IA152" s="1814"/>
      <c r="IB152" s="1814"/>
      <c r="IC152" s="1814"/>
      <c r="ID152" s="1814"/>
      <c r="IE152" s="1814"/>
      <c r="IF152" s="1814"/>
      <c r="IG152" s="1814"/>
      <c r="IH152" s="1814"/>
      <c r="II152" s="1814"/>
      <c r="IJ152" s="1814"/>
      <c r="IK152" s="1814"/>
      <c r="IL152" s="1814"/>
      <c r="IM152" s="1814"/>
      <c r="IN152" s="1814"/>
      <c r="IO152" s="1814"/>
      <c r="IP152" s="1814"/>
      <c r="IQ152" s="1814"/>
      <c r="IR152" s="1814"/>
      <c r="IS152" s="1814"/>
      <c r="IT152" s="1814"/>
      <c r="IU152" s="1814"/>
      <c r="IV152" s="1814"/>
      <c r="IW152" s="1814"/>
      <c r="IX152" s="1814"/>
      <c r="IY152" s="1814"/>
      <c r="IZ152" s="1814"/>
      <c r="JA152" s="1814"/>
      <c r="JB152" s="1814"/>
      <c r="JC152" s="1814"/>
      <c r="JD152" s="1814"/>
      <c r="JE152" s="1814"/>
      <c r="JF152" s="1814"/>
      <c r="JG152" s="1814"/>
      <c r="JH152" s="1814"/>
      <c r="JI152" s="1814"/>
      <c r="JJ152" s="1814"/>
      <c r="JK152" s="1814"/>
      <c r="JL152" s="1814"/>
      <c r="JM152" s="1814"/>
      <c r="JN152" s="1814"/>
      <c r="JO152" s="1814"/>
      <c r="JP152" s="1814"/>
      <c r="JQ152" s="1814"/>
      <c r="JR152" s="1814"/>
      <c r="JS152" s="1814"/>
      <c r="JT152" s="1814"/>
      <c r="JU152" s="1814"/>
      <c r="JV152" s="1814"/>
      <c r="JW152" s="1814"/>
      <c r="JX152" s="1814"/>
      <c r="JY152" s="1814"/>
      <c r="JZ152" s="1814"/>
      <c r="KA152" s="1814"/>
      <c r="KB152" s="1814"/>
      <c r="KC152" s="1814"/>
      <c r="KD152" s="1814"/>
      <c r="KE152" s="1814"/>
      <c r="KF152" s="1814"/>
      <c r="KG152" s="1814"/>
      <c r="KH152" s="1814"/>
      <c r="KI152" s="1814"/>
      <c r="KJ152" s="1814"/>
      <c r="KK152" s="1814"/>
      <c r="KL152" s="1814"/>
      <c r="KM152" s="1814"/>
      <c r="KN152" s="1814"/>
      <c r="KO152" s="1814"/>
      <c r="KP152" s="1814"/>
      <c r="KQ152" s="1814"/>
      <c r="KR152" s="1814"/>
      <c r="KS152" s="1814"/>
      <c r="KT152" s="1814"/>
      <c r="KU152" s="1814"/>
      <c r="KV152" s="1814"/>
      <c r="KW152" s="1814"/>
      <c r="KX152" s="1814"/>
      <c r="KY152" s="1814"/>
      <c r="KZ152" s="1814"/>
      <c r="LA152" s="1814"/>
      <c r="LB152" s="1814"/>
      <c r="LC152" s="1814"/>
      <c r="LD152" s="1814"/>
      <c r="LE152" s="1814"/>
      <c r="LF152" s="1814"/>
      <c r="LG152" s="1814"/>
      <c r="LH152" s="1825"/>
      <c r="LI152" s="1825"/>
      <c r="LJ152" s="1825"/>
      <c r="LK152" s="1825"/>
      <c r="LL152" s="1825"/>
      <c r="LM152" s="1825"/>
      <c r="LN152" s="1825"/>
      <c r="LO152" s="1826"/>
    </row>
    <row r="153" s="1484" customFormat="1" ht="47" customHeight="1" spans="1:327">
      <c r="A153" s="1712">
        <v>45974</v>
      </c>
      <c r="B153" s="1713" t="s">
        <v>173</v>
      </c>
      <c r="C153" s="1714" t="s">
        <v>98</v>
      </c>
      <c r="D153" s="1715">
        <v>4500185627</v>
      </c>
      <c r="E153" s="1716" t="s">
        <v>5274</v>
      </c>
      <c r="F153" s="1715" t="s">
        <v>5275</v>
      </c>
      <c r="G153" s="1717" t="s">
        <v>5276</v>
      </c>
      <c r="H153" s="1717" t="s">
        <v>5276</v>
      </c>
      <c r="I153" s="1735" t="s">
        <v>5277</v>
      </c>
      <c r="J153" s="1736">
        <v>5280</v>
      </c>
      <c r="K153" s="1737">
        <v>0</v>
      </c>
      <c r="L153" s="1737">
        <v>2640</v>
      </c>
      <c r="M153" s="1738">
        <f t="shared" si="64"/>
        <v>2</v>
      </c>
      <c r="N153" s="1739">
        <v>46009</v>
      </c>
      <c r="O153" s="1739">
        <v>46007</v>
      </c>
      <c r="P153" s="1740" t="s">
        <v>5278</v>
      </c>
      <c r="Q153" s="1753" t="s">
        <v>5279</v>
      </c>
      <c r="R153" s="1754">
        <v>5280</v>
      </c>
      <c r="S153" s="1754">
        <f t="shared" si="65"/>
        <v>0</v>
      </c>
      <c r="T153" s="1755"/>
      <c r="U153" s="1756" t="s">
        <v>829</v>
      </c>
      <c r="V153" s="1757" t="s">
        <v>5280</v>
      </c>
      <c r="W153" s="1757" t="s">
        <v>168</v>
      </c>
      <c r="X153" s="1758">
        <v>45960</v>
      </c>
      <c r="Y153" s="1770" t="s">
        <v>287</v>
      </c>
      <c r="Z153" s="1758">
        <v>45960</v>
      </c>
      <c r="AA153" s="1771" t="s">
        <v>2394</v>
      </c>
      <c r="AB153" s="1770"/>
      <c r="AC153" s="1772" t="s">
        <v>5281</v>
      </c>
      <c r="AD153" s="1773" t="s">
        <v>181</v>
      </c>
      <c r="AE153" s="1774">
        <v>2114.3</v>
      </c>
      <c r="AF153" s="1775">
        <f>AE153*M153</f>
        <v>4228.6</v>
      </c>
      <c r="AG153" s="1791"/>
      <c r="AH153" s="1792" t="s">
        <v>81</v>
      </c>
      <c r="AI153" s="1792">
        <v>5</v>
      </c>
      <c r="AJ153" s="1792">
        <f t="shared" si="69"/>
        <v>5280</v>
      </c>
      <c r="AK153" s="1736"/>
      <c r="AL153" s="1794"/>
      <c r="AM153" s="1794">
        <f>J153/12</f>
        <v>440</v>
      </c>
      <c r="AN153" s="1794"/>
      <c r="AO153" s="1794"/>
      <c r="AP153" s="1794" t="s">
        <v>63</v>
      </c>
      <c r="AQ153" s="1736">
        <v>5280</v>
      </c>
      <c r="AR153" s="1794"/>
      <c r="AS153" s="1802">
        <f t="shared" si="70"/>
        <v>1056</v>
      </c>
      <c r="AT153" s="1803">
        <f t="shared" si="71"/>
        <v>1056</v>
      </c>
      <c r="AU153" s="1803">
        <f t="shared" si="72"/>
        <v>1056</v>
      </c>
      <c r="AV153" s="1803">
        <f t="shared" si="73"/>
        <v>1056</v>
      </c>
      <c r="AW153" s="1810">
        <f t="shared" si="74"/>
        <v>1056</v>
      </c>
      <c r="AX153" s="1811">
        <f t="shared" si="75"/>
        <v>1012</v>
      </c>
      <c r="AY153" s="1808">
        <f t="shared" si="76"/>
        <v>44</v>
      </c>
      <c r="AZ153" s="1812"/>
      <c r="BA153" s="1813"/>
      <c r="BB153" s="1814"/>
      <c r="BC153" s="1814"/>
      <c r="BD153" s="1814"/>
      <c r="BE153" s="1814"/>
      <c r="BF153" s="1814"/>
      <c r="BG153" s="1814"/>
      <c r="BH153" s="1814"/>
      <c r="BI153" s="1814"/>
      <c r="BJ153" s="1814"/>
      <c r="BK153" s="1814"/>
      <c r="BL153" s="1814"/>
      <c r="BM153" s="1814"/>
      <c r="BN153" s="1814"/>
      <c r="BO153" s="1814"/>
      <c r="BP153" s="1814"/>
      <c r="BQ153" s="1814"/>
      <c r="BR153" s="1814"/>
      <c r="BS153" s="1814"/>
      <c r="BT153" s="1814"/>
      <c r="BU153" s="1814"/>
      <c r="BV153" s="1814"/>
      <c r="BW153" s="1814"/>
      <c r="BX153" s="1814"/>
      <c r="BY153" s="1814"/>
      <c r="BZ153" s="1814"/>
      <c r="CA153" s="1814"/>
      <c r="CB153" s="1814"/>
      <c r="CC153" s="1814"/>
      <c r="CD153" s="1814"/>
      <c r="CE153" s="1814"/>
      <c r="CF153" s="1814"/>
      <c r="CG153" s="1814"/>
      <c r="CH153" s="1814"/>
      <c r="CI153" s="1814"/>
      <c r="CJ153" s="1814"/>
      <c r="CK153" s="1814"/>
      <c r="CL153" s="1814"/>
      <c r="CM153" s="1814"/>
      <c r="CN153" s="1814"/>
      <c r="CO153" s="1814"/>
      <c r="CP153" s="1814"/>
      <c r="CQ153" s="1814"/>
      <c r="CR153" s="1814"/>
      <c r="CS153" s="1814"/>
      <c r="CT153" s="1814"/>
      <c r="CU153" s="1814"/>
      <c r="CV153" s="1814"/>
      <c r="CW153" s="1814"/>
      <c r="CX153" s="1814"/>
      <c r="CY153" s="1814"/>
      <c r="CZ153" s="1814"/>
      <c r="DA153" s="1814"/>
      <c r="DB153" s="1814"/>
      <c r="DC153" s="1814"/>
      <c r="DD153" s="1814"/>
      <c r="DE153" s="1814"/>
      <c r="DF153" s="1814"/>
      <c r="DG153" s="1814"/>
      <c r="DH153" s="1814"/>
      <c r="DI153" s="1814"/>
      <c r="DJ153" s="1814"/>
      <c r="DK153" s="1814"/>
      <c r="DL153" s="1814"/>
      <c r="DM153" s="1814"/>
      <c r="DN153" s="1814"/>
      <c r="DO153" s="1814"/>
      <c r="DP153" s="1814"/>
      <c r="DQ153" s="1814"/>
      <c r="DR153" s="1814"/>
      <c r="DS153" s="1814"/>
      <c r="DT153" s="1814"/>
      <c r="DU153" s="1814"/>
      <c r="DV153" s="1814"/>
      <c r="DW153" s="1814"/>
      <c r="DX153" s="1814"/>
      <c r="DY153" s="1814"/>
      <c r="DZ153" s="1814"/>
      <c r="EA153" s="1814"/>
      <c r="EB153" s="1814"/>
      <c r="EC153" s="1814"/>
      <c r="ED153" s="1814"/>
      <c r="EE153" s="1814"/>
      <c r="EF153" s="1814"/>
      <c r="EG153" s="1814"/>
      <c r="EH153" s="1814"/>
      <c r="EI153" s="1814"/>
      <c r="EJ153" s="1814"/>
      <c r="EK153" s="1814"/>
      <c r="EL153" s="1814"/>
      <c r="EM153" s="1814"/>
      <c r="EN153" s="1814"/>
      <c r="EO153" s="1814"/>
      <c r="EP153" s="1814"/>
      <c r="EQ153" s="1814"/>
      <c r="ER153" s="1814"/>
      <c r="ES153" s="1814"/>
      <c r="ET153" s="1814"/>
      <c r="EU153" s="1814"/>
      <c r="EV153" s="1814"/>
      <c r="EW153" s="1814"/>
      <c r="EX153" s="1814"/>
      <c r="EY153" s="1814"/>
      <c r="EZ153" s="1814"/>
      <c r="FA153" s="1814"/>
      <c r="FB153" s="1814"/>
      <c r="FC153" s="1814"/>
      <c r="FD153" s="1814"/>
      <c r="FE153" s="1814"/>
      <c r="FF153" s="1814"/>
      <c r="FG153" s="1814"/>
      <c r="FH153" s="1814"/>
      <c r="FI153" s="1814"/>
      <c r="FJ153" s="1814"/>
      <c r="FK153" s="1814"/>
      <c r="FL153" s="1814"/>
      <c r="FM153" s="1814"/>
      <c r="FN153" s="1814"/>
      <c r="FO153" s="1814"/>
      <c r="FP153" s="1814"/>
      <c r="FQ153" s="1814"/>
      <c r="FR153" s="1814"/>
      <c r="FS153" s="1814"/>
      <c r="FT153" s="1814"/>
      <c r="FU153" s="1814"/>
      <c r="FV153" s="1814"/>
      <c r="FW153" s="1814"/>
      <c r="FX153" s="1814"/>
      <c r="FY153" s="1814"/>
      <c r="FZ153" s="1814"/>
      <c r="GA153" s="1814"/>
      <c r="GB153" s="1814"/>
      <c r="GC153" s="1814"/>
      <c r="GD153" s="1814"/>
      <c r="GE153" s="1814"/>
      <c r="GF153" s="1814"/>
      <c r="GG153" s="1814"/>
      <c r="GH153" s="1814"/>
      <c r="GI153" s="1814"/>
      <c r="GJ153" s="1814"/>
      <c r="GK153" s="1814"/>
      <c r="GL153" s="1814"/>
      <c r="GM153" s="1814"/>
      <c r="GN153" s="1814"/>
      <c r="GO153" s="1814"/>
      <c r="GP153" s="1814"/>
      <c r="GQ153" s="1814"/>
      <c r="GR153" s="1814"/>
      <c r="GS153" s="1814"/>
      <c r="GT153" s="1814"/>
      <c r="GU153" s="1814"/>
      <c r="GV153" s="1814"/>
      <c r="GW153" s="1814"/>
      <c r="GX153" s="1814"/>
      <c r="GY153" s="1814"/>
      <c r="GZ153" s="1814"/>
      <c r="HA153" s="1814"/>
      <c r="HB153" s="1814"/>
      <c r="HC153" s="1814"/>
      <c r="HD153" s="1814"/>
      <c r="HE153" s="1814"/>
      <c r="HF153" s="1814"/>
      <c r="HG153" s="1814"/>
      <c r="HH153" s="1814"/>
      <c r="HI153" s="1814"/>
      <c r="HJ153" s="1814"/>
      <c r="HK153" s="1814"/>
      <c r="HL153" s="1814"/>
      <c r="HM153" s="1814"/>
      <c r="HN153" s="1814"/>
      <c r="HO153" s="1814"/>
      <c r="HP153" s="1814"/>
      <c r="HQ153" s="1814"/>
      <c r="HR153" s="1814"/>
      <c r="HS153" s="1814"/>
      <c r="HT153" s="1814"/>
      <c r="HU153" s="1814"/>
      <c r="HV153" s="1814"/>
      <c r="HW153" s="1814"/>
      <c r="HX153" s="1814"/>
      <c r="HY153" s="1814"/>
      <c r="HZ153" s="1814"/>
      <c r="IA153" s="1814"/>
      <c r="IB153" s="1814"/>
      <c r="IC153" s="1814"/>
      <c r="ID153" s="1814"/>
      <c r="IE153" s="1814"/>
      <c r="IF153" s="1814"/>
      <c r="IG153" s="1814"/>
      <c r="IH153" s="1814"/>
      <c r="II153" s="1814"/>
      <c r="IJ153" s="1814"/>
      <c r="IK153" s="1814"/>
      <c r="IL153" s="1814"/>
      <c r="IM153" s="1814"/>
      <c r="IN153" s="1814"/>
      <c r="IO153" s="1814"/>
      <c r="IP153" s="1814"/>
      <c r="IQ153" s="1814"/>
      <c r="IR153" s="1814"/>
      <c r="IS153" s="1814"/>
      <c r="IT153" s="1814"/>
      <c r="IU153" s="1814"/>
      <c r="IV153" s="1814"/>
      <c r="IW153" s="1814"/>
      <c r="IX153" s="1814"/>
      <c r="IY153" s="1814"/>
      <c r="IZ153" s="1814"/>
      <c r="JA153" s="1814"/>
      <c r="JB153" s="1814"/>
      <c r="JC153" s="1814"/>
      <c r="JD153" s="1814"/>
      <c r="JE153" s="1814"/>
      <c r="JF153" s="1814"/>
      <c r="JG153" s="1814"/>
      <c r="JH153" s="1814"/>
      <c r="JI153" s="1814"/>
      <c r="JJ153" s="1814"/>
      <c r="JK153" s="1814"/>
      <c r="JL153" s="1814"/>
      <c r="JM153" s="1814"/>
      <c r="JN153" s="1814"/>
      <c r="JO153" s="1814"/>
      <c r="JP153" s="1814"/>
      <c r="JQ153" s="1814"/>
      <c r="JR153" s="1814"/>
      <c r="JS153" s="1814"/>
      <c r="JT153" s="1814"/>
      <c r="JU153" s="1814"/>
      <c r="JV153" s="1814"/>
      <c r="JW153" s="1814"/>
      <c r="JX153" s="1814"/>
      <c r="JY153" s="1814"/>
      <c r="JZ153" s="1814"/>
      <c r="KA153" s="1814"/>
      <c r="KB153" s="1814"/>
      <c r="KC153" s="1814"/>
      <c r="KD153" s="1814"/>
      <c r="KE153" s="1814"/>
      <c r="KF153" s="1814"/>
      <c r="KG153" s="1814"/>
      <c r="KH153" s="1814"/>
      <c r="KI153" s="1814"/>
      <c r="KJ153" s="1814"/>
      <c r="KK153" s="1814"/>
      <c r="KL153" s="1814"/>
      <c r="KM153" s="1814"/>
      <c r="KN153" s="1814"/>
      <c r="KO153" s="1814"/>
      <c r="KP153" s="1814"/>
      <c r="KQ153" s="1814"/>
      <c r="KR153" s="1814"/>
      <c r="KS153" s="1814"/>
      <c r="KT153" s="1814"/>
      <c r="KU153" s="1814"/>
      <c r="KV153" s="1814"/>
      <c r="KW153" s="1814"/>
      <c r="KX153" s="1814"/>
      <c r="KY153" s="1814"/>
      <c r="KZ153" s="1814"/>
      <c r="LA153" s="1814"/>
      <c r="LB153" s="1814"/>
      <c r="LC153" s="1814"/>
      <c r="LD153" s="1814"/>
      <c r="LE153" s="1814"/>
      <c r="LF153" s="1814"/>
      <c r="LG153" s="1814"/>
      <c r="LH153" s="1825"/>
      <c r="LI153" s="1825"/>
      <c r="LJ153" s="1825"/>
      <c r="LK153" s="1825"/>
      <c r="LL153" s="1825"/>
      <c r="LM153" s="1825"/>
      <c r="LN153" s="1825"/>
      <c r="LO153" s="1826"/>
    </row>
    <row r="154" s="1486" customFormat="1" ht="47" customHeight="1" spans="1:319">
      <c r="A154" s="1726">
        <v>45974</v>
      </c>
      <c r="B154" s="1724" t="s">
        <v>5282</v>
      </c>
      <c r="C154" s="1720" t="s">
        <v>98</v>
      </c>
      <c r="D154" s="1725">
        <v>4500185482</v>
      </c>
      <c r="E154" s="1727" t="s">
        <v>5283</v>
      </c>
      <c r="F154" s="1725" t="s">
        <v>5284</v>
      </c>
      <c r="G154" s="1728" t="s">
        <v>4795</v>
      </c>
      <c r="H154" s="1728" t="s">
        <v>4795</v>
      </c>
      <c r="I154" s="1746" t="s">
        <v>5234</v>
      </c>
      <c r="J154" s="1736">
        <v>7668</v>
      </c>
      <c r="K154" s="1747">
        <v>0</v>
      </c>
      <c r="L154" s="1747">
        <v>54</v>
      </c>
      <c r="M154" s="1748">
        <f t="shared" si="64"/>
        <v>142</v>
      </c>
      <c r="N154" s="1741">
        <v>46010</v>
      </c>
      <c r="O154" s="1741">
        <v>46008</v>
      </c>
      <c r="P154" s="1749" t="s">
        <v>5285</v>
      </c>
      <c r="Q154" s="1764" t="s">
        <v>78</v>
      </c>
      <c r="R154" s="1754">
        <v>7668</v>
      </c>
      <c r="S154" s="1754">
        <f t="shared" si="65"/>
        <v>0</v>
      </c>
      <c r="T154" s="1754"/>
      <c r="U154" s="1765" t="s">
        <v>829</v>
      </c>
      <c r="V154" s="1766"/>
      <c r="W154" s="1766" t="s">
        <v>111</v>
      </c>
      <c r="X154" s="1767">
        <v>45980</v>
      </c>
      <c r="Y154" s="1783" t="s">
        <v>88</v>
      </c>
      <c r="Z154" s="1767">
        <v>45980</v>
      </c>
      <c r="AA154" s="1783" t="s">
        <v>5286</v>
      </c>
      <c r="AB154" s="1783"/>
      <c r="AC154" s="1772" t="s">
        <v>324</v>
      </c>
      <c r="AD154" s="1784" t="s">
        <v>1231</v>
      </c>
      <c r="AE154" s="1785">
        <v>51.6485</v>
      </c>
      <c r="AF154" s="1786">
        <v>23812.8</v>
      </c>
      <c r="AG154" s="1722"/>
      <c r="AH154" s="1799" t="s">
        <v>81</v>
      </c>
      <c r="AI154" s="1799">
        <v>5</v>
      </c>
      <c r="AJ154" s="1799">
        <f t="shared" si="69"/>
        <v>7668</v>
      </c>
      <c r="AK154" s="1800"/>
      <c r="AL154" s="1800"/>
      <c r="AM154" s="1800"/>
      <c r="AN154" s="1800">
        <f>J154/L154</f>
        <v>142</v>
      </c>
      <c r="AO154" s="1800"/>
      <c r="AP154" s="1800" t="s">
        <v>63</v>
      </c>
      <c r="AQ154" s="1736">
        <v>7668</v>
      </c>
      <c r="AR154" s="1800"/>
      <c r="AS154" s="1808">
        <f t="shared" si="70"/>
        <v>1533.6</v>
      </c>
      <c r="AT154" s="1808">
        <f t="shared" si="71"/>
        <v>1533.6</v>
      </c>
      <c r="AU154" s="1808">
        <f t="shared" si="72"/>
        <v>1533.6</v>
      </c>
      <c r="AV154" s="1808">
        <f t="shared" si="73"/>
        <v>1533.6</v>
      </c>
      <c r="AW154" s="1808">
        <f t="shared" si="74"/>
        <v>1533.6</v>
      </c>
      <c r="AX154" s="1811">
        <f t="shared" si="75"/>
        <v>1469.7</v>
      </c>
      <c r="AY154" s="1808">
        <f t="shared" si="76"/>
        <v>63.9</v>
      </c>
      <c r="AZ154" s="1747"/>
      <c r="BA154" s="1818"/>
      <c r="BB154" s="1819"/>
      <c r="BC154" s="1819"/>
      <c r="BD154" s="1819"/>
      <c r="BE154" s="1819"/>
      <c r="BF154" s="1819"/>
      <c r="BG154" s="1819"/>
      <c r="BH154" s="1819"/>
      <c r="BI154" s="1819"/>
      <c r="BJ154" s="1819"/>
      <c r="BK154" s="1819"/>
      <c r="BL154" s="1819"/>
      <c r="BM154" s="1819"/>
      <c r="BN154" s="1819"/>
      <c r="BO154" s="1819"/>
      <c r="BP154" s="1819"/>
      <c r="BQ154" s="1819"/>
      <c r="BR154" s="1819"/>
      <c r="BS154" s="1819"/>
      <c r="BT154" s="1819"/>
      <c r="BU154" s="1819"/>
      <c r="BV154" s="1819"/>
      <c r="BW154" s="1819"/>
      <c r="BX154" s="1819"/>
      <c r="BY154" s="1819"/>
      <c r="BZ154" s="1819"/>
      <c r="CA154" s="1819"/>
      <c r="CB154" s="1819"/>
      <c r="CC154" s="1819"/>
      <c r="CD154" s="1819"/>
      <c r="CE154" s="1819"/>
      <c r="CF154" s="1819"/>
      <c r="CG154" s="1819"/>
      <c r="CH154" s="1819"/>
      <c r="CI154" s="1819"/>
      <c r="CJ154" s="1819"/>
      <c r="CK154" s="1819"/>
      <c r="CL154" s="1819"/>
      <c r="CM154" s="1819"/>
      <c r="CN154" s="1819"/>
      <c r="CO154" s="1819"/>
      <c r="CP154" s="1819"/>
      <c r="CQ154" s="1819"/>
      <c r="CR154" s="1819"/>
      <c r="CS154" s="1819"/>
      <c r="CT154" s="1819"/>
      <c r="CU154" s="1819"/>
      <c r="CV154" s="1819"/>
      <c r="CW154" s="1819"/>
      <c r="CX154" s="1819"/>
      <c r="CY154" s="1819"/>
      <c r="CZ154" s="1819"/>
      <c r="DA154" s="1819"/>
      <c r="DB154" s="1819"/>
      <c r="DC154" s="1819"/>
      <c r="DD154" s="1819"/>
      <c r="DE154" s="1819"/>
      <c r="DF154" s="1819"/>
      <c r="DG154" s="1819"/>
      <c r="DH154" s="1819"/>
      <c r="DI154" s="1819"/>
      <c r="DJ154" s="1819"/>
      <c r="DK154" s="1819"/>
      <c r="DL154" s="1819"/>
      <c r="DM154" s="1819"/>
      <c r="DN154" s="1819"/>
      <c r="DO154" s="1819"/>
      <c r="DP154" s="1819"/>
      <c r="DQ154" s="1819"/>
      <c r="DR154" s="1819"/>
      <c r="DS154" s="1819"/>
      <c r="DT154" s="1819"/>
      <c r="DU154" s="1819"/>
      <c r="DV154" s="1819"/>
      <c r="DW154" s="1819"/>
      <c r="DX154" s="1819"/>
      <c r="DY154" s="1819"/>
      <c r="DZ154" s="1819"/>
      <c r="EA154" s="1819"/>
      <c r="EB154" s="1819"/>
      <c r="EC154" s="1819"/>
      <c r="ED154" s="1819"/>
      <c r="EE154" s="1819"/>
      <c r="EF154" s="1819"/>
      <c r="EG154" s="1819"/>
      <c r="EH154" s="1819"/>
      <c r="EI154" s="1819"/>
      <c r="EJ154" s="1819"/>
      <c r="EK154" s="1819"/>
      <c r="EL154" s="1819"/>
      <c r="EM154" s="1819"/>
      <c r="EN154" s="1819"/>
      <c r="EO154" s="1819"/>
      <c r="EP154" s="1819"/>
      <c r="EQ154" s="1819"/>
      <c r="ER154" s="1819"/>
      <c r="ES154" s="1819"/>
      <c r="ET154" s="1819"/>
      <c r="EU154" s="1819"/>
      <c r="EV154" s="1819"/>
      <c r="EW154" s="1819"/>
      <c r="EX154" s="1819"/>
      <c r="EY154" s="1819"/>
      <c r="EZ154" s="1819"/>
      <c r="FA154" s="1819"/>
      <c r="FB154" s="1819"/>
      <c r="FC154" s="1819"/>
      <c r="FD154" s="1819"/>
      <c r="FE154" s="1819"/>
      <c r="FF154" s="1819"/>
      <c r="FG154" s="1819"/>
      <c r="FH154" s="1819"/>
      <c r="FI154" s="1819"/>
      <c r="FJ154" s="1819"/>
      <c r="FK154" s="1819"/>
      <c r="FL154" s="1819"/>
      <c r="FM154" s="1819"/>
      <c r="FN154" s="1819"/>
      <c r="FO154" s="1819"/>
      <c r="FP154" s="1819"/>
      <c r="FQ154" s="1819"/>
      <c r="FR154" s="1819"/>
      <c r="FS154" s="1819"/>
      <c r="FT154" s="1819"/>
      <c r="FU154" s="1819"/>
      <c r="FV154" s="1819"/>
      <c r="FW154" s="1819"/>
      <c r="FX154" s="1819"/>
      <c r="FY154" s="1819"/>
      <c r="FZ154" s="1819"/>
      <c r="GA154" s="1819"/>
      <c r="GB154" s="1819"/>
      <c r="GC154" s="1819"/>
      <c r="GD154" s="1819"/>
      <c r="GE154" s="1819"/>
      <c r="GF154" s="1819"/>
      <c r="GG154" s="1819"/>
      <c r="GH154" s="1819"/>
      <c r="GI154" s="1819"/>
      <c r="GJ154" s="1819"/>
      <c r="GK154" s="1819"/>
      <c r="GL154" s="1819"/>
      <c r="GM154" s="1819"/>
      <c r="GN154" s="1819"/>
      <c r="GO154" s="1819"/>
      <c r="GP154" s="1819"/>
      <c r="GQ154" s="1819"/>
      <c r="GR154" s="1819"/>
      <c r="GS154" s="1819"/>
      <c r="GT154" s="1819"/>
      <c r="GU154" s="1819"/>
      <c r="GV154" s="1819"/>
      <c r="GW154" s="1819"/>
      <c r="GX154" s="1819"/>
      <c r="GY154" s="1819"/>
      <c r="GZ154" s="1819"/>
      <c r="HA154" s="1819"/>
      <c r="HB154" s="1819"/>
      <c r="HC154" s="1819"/>
      <c r="HD154" s="1819"/>
      <c r="HE154" s="1819"/>
      <c r="HF154" s="1819"/>
      <c r="HG154" s="1819"/>
      <c r="HH154" s="1819"/>
      <c r="HI154" s="1819"/>
      <c r="HJ154" s="1819"/>
      <c r="HK154" s="1819"/>
      <c r="HL154" s="1819"/>
      <c r="HM154" s="1819"/>
      <c r="HN154" s="1819"/>
      <c r="HO154" s="1819"/>
      <c r="HP154" s="1819"/>
      <c r="HQ154" s="1819"/>
      <c r="HR154" s="1819"/>
      <c r="HS154" s="1819"/>
      <c r="HT154" s="1819"/>
      <c r="HU154" s="1819"/>
      <c r="HV154" s="1819"/>
      <c r="HW154" s="1819"/>
      <c r="HX154" s="1819"/>
      <c r="HY154" s="1819"/>
      <c r="HZ154" s="1819"/>
      <c r="IA154" s="1819"/>
      <c r="IB154" s="1819"/>
      <c r="IC154" s="1819"/>
      <c r="ID154" s="1819"/>
      <c r="IE154" s="1819"/>
      <c r="IF154" s="1819"/>
      <c r="IG154" s="1819"/>
      <c r="IH154" s="1819"/>
      <c r="II154" s="1819"/>
      <c r="IJ154" s="1819"/>
      <c r="IK154" s="1819"/>
      <c r="IL154" s="1819"/>
      <c r="IM154" s="1819"/>
      <c r="IN154" s="1819"/>
      <c r="IO154" s="1819"/>
      <c r="IP154" s="1819"/>
      <c r="IQ154" s="1819"/>
      <c r="IR154" s="1819"/>
      <c r="IS154" s="1819"/>
      <c r="IT154" s="1819"/>
      <c r="IU154" s="1819"/>
      <c r="IV154" s="1819"/>
      <c r="IW154" s="1819"/>
      <c r="IX154" s="1819"/>
      <c r="IY154" s="1819"/>
      <c r="IZ154" s="1819"/>
      <c r="JA154" s="1819"/>
      <c r="JB154" s="1819"/>
      <c r="JC154" s="1819"/>
      <c r="JD154" s="1819"/>
      <c r="JE154" s="1819"/>
      <c r="JF154" s="1819"/>
      <c r="JG154" s="1819"/>
      <c r="JH154" s="1819"/>
      <c r="JI154" s="1819"/>
      <c r="JJ154" s="1819"/>
      <c r="JK154" s="1819"/>
      <c r="JL154" s="1819"/>
      <c r="JM154" s="1819"/>
      <c r="JN154" s="1819"/>
      <c r="JO154" s="1819"/>
      <c r="JP154" s="1819"/>
      <c r="JQ154" s="1819"/>
      <c r="JR154" s="1819"/>
      <c r="JS154" s="1819"/>
      <c r="JT154" s="1819"/>
      <c r="JU154" s="1819"/>
      <c r="JV154" s="1819"/>
      <c r="JW154" s="1819"/>
      <c r="JX154" s="1819"/>
      <c r="JY154" s="1819"/>
      <c r="JZ154" s="1819"/>
      <c r="KA154" s="1819"/>
      <c r="KB154" s="1819"/>
      <c r="KC154" s="1819"/>
      <c r="KD154" s="1819"/>
      <c r="KE154" s="1819"/>
      <c r="KF154" s="1819"/>
      <c r="KG154" s="1819"/>
      <c r="KH154" s="1819"/>
      <c r="KI154" s="1819"/>
      <c r="KJ154" s="1819"/>
      <c r="KK154" s="1819"/>
      <c r="KL154" s="1819"/>
      <c r="KM154" s="1819"/>
      <c r="KN154" s="1819"/>
      <c r="KO154" s="1819"/>
      <c r="KP154" s="1819"/>
      <c r="KQ154" s="1819"/>
      <c r="KR154" s="1819"/>
      <c r="KS154" s="1819"/>
      <c r="KT154" s="1819"/>
      <c r="KU154" s="1819"/>
      <c r="KV154" s="1819"/>
      <c r="KW154" s="1819"/>
      <c r="KX154" s="1819"/>
      <c r="KY154" s="1819"/>
      <c r="KZ154" s="1819"/>
      <c r="LA154" s="1819"/>
      <c r="LB154" s="1819"/>
      <c r="LC154" s="1819"/>
      <c r="LD154" s="1819"/>
      <c r="LE154" s="1819"/>
      <c r="LF154" s="1819"/>
      <c r="LG154" s="1819"/>
    </row>
    <row r="155" s="1484" customFormat="1" ht="47" customHeight="1" spans="1:327">
      <c r="A155" s="1712">
        <v>45974</v>
      </c>
      <c r="B155" s="1713" t="s">
        <v>689</v>
      </c>
      <c r="C155" s="1714" t="s">
        <v>690</v>
      </c>
      <c r="D155" s="1715">
        <v>4500185472</v>
      </c>
      <c r="E155" s="1716" t="s">
        <v>5287</v>
      </c>
      <c r="F155" s="1715" t="s">
        <v>5288</v>
      </c>
      <c r="G155" s="1718" t="s">
        <v>4780</v>
      </c>
      <c r="H155" s="1717" t="s">
        <v>4780</v>
      </c>
      <c r="I155" s="1735" t="s">
        <v>4765</v>
      </c>
      <c r="J155" s="1736">
        <v>504</v>
      </c>
      <c r="K155" s="1737">
        <v>0</v>
      </c>
      <c r="L155" s="1737">
        <v>24</v>
      </c>
      <c r="M155" s="1738">
        <f t="shared" si="64"/>
        <v>21</v>
      </c>
      <c r="N155" s="1739">
        <v>46014</v>
      </c>
      <c r="O155" s="1739">
        <v>46013</v>
      </c>
      <c r="P155" s="1740" t="s">
        <v>5289</v>
      </c>
      <c r="Q155" s="1753" t="s">
        <v>78</v>
      </c>
      <c r="R155" s="1754">
        <v>504</v>
      </c>
      <c r="S155" s="1754">
        <f t="shared" si="65"/>
        <v>0</v>
      </c>
      <c r="T155" s="1755"/>
      <c r="U155" s="1756" t="s">
        <v>829</v>
      </c>
      <c r="V155" s="1757" t="s">
        <v>5290</v>
      </c>
      <c r="W155" s="1757" t="s">
        <v>111</v>
      </c>
      <c r="X155" s="1758">
        <v>45974</v>
      </c>
      <c r="Y155" s="1770" t="s">
        <v>287</v>
      </c>
      <c r="Z155" s="1770" t="s">
        <v>5291</v>
      </c>
      <c r="AA155" s="1771"/>
      <c r="AB155" s="1770"/>
      <c r="AC155" s="1772" t="s">
        <v>5292</v>
      </c>
      <c r="AD155" s="1773" t="s">
        <v>696</v>
      </c>
      <c r="AE155" s="1774">
        <v>1.3328</v>
      </c>
      <c r="AF155" s="1775">
        <f>AE155*J155</f>
        <v>671.7312</v>
      </c>
      <c r="AG155" s="1791"/>
      <c r="AH155" s="1792" t="s">
        <v>81</v>
      </c>
      <c r="AI155" s="1792">
        <v>5</v>
      </c>
      <c r="AJ155" s="1736">
        <f t="shared" si="69"/>
        <v>504</v>
      </c>
      <c r="AK155" s="1793"/>
      <c r="AL155" s="1794">
        <f>J155/24</f>
        <v>21</v>
      </c>
      <c r="AM155" s="1794"/>
      <c r="AN155" s="1794"/>
      <c r="AO155" s="1794"/>
      <c r="AP155" s="1794" t="s">
        <v>63</v>
      </c>
      <c r="AQ155" s="1736">
        <v>504</v>
      </c>
      <c r="AR155" s="1794"/>
      <c r="AS155" s="1802">
        <f t="shared" ref="AS155:AS162" si="77">J155/5</f>
        <v>100.8</v>
      </c>
      <c r="AT155" s="1803">
        <f t="shared" ref="AT155:AT162" si="78">J155/5</f>
        <v>100.8</v>
      </c>
      <c r="AU155" s="1803">
        <f t="shared" ref="AU155:AU162" si="79">J155/5</f>
        <v>100.8</v>
      </c>
      <c r="AV155" s="1803">
        <f t="shared" ref="AV155:AV162" si="80">J155/5</f>
        <v>100.8</v>
      </c>
      <c r="AW155" s="1810">
        <f t="shared" ref="AW155:AW162" si="81">J155/5</f>
        <v>100.8</v>
      </c>
      <c r="AX155" s="1811">
        <f t="shared" si="75"/>
        <v>96.6</v>
      </c>
      <c r="AY155" s="1808">
        <f t="shared" si="76"/>
        <v>4.2</v>
      </c>
      <c r="AZ155" s="1812"/>
      <c r="BA155" s="1813"/>
      <c r="BB155" s="1814"/>
      <c r="BC155" s="1814"/>
      <c r="BD155" s="1814"/>
      <c r="BE155" s="1814"/>
      <c r="BF155" s="1814"/>
      <c r="BG155" s="1814"/>
      <c r="BH155" s="1814"/>
      <c r="BI155" s="1814"/>
      <c r="BJ155" s="1814"/>
      <c r="BK155" s="1814"/>
      <c r="BL155" s="1814"/>
      <c r="BM155" s="1814"/>
      <c r="BN155" s="1814"/>
      <c r="BO155" s="1814"/>
      <c r="BP155" s="1814"/>
      <c r="BQ155" s="1814"/>
      <c r="BR155" s="1814"/>
      <c r="BS155" s="1814"/>
      <c r="BT155" s="1814"/>
      <c r="BU155" s="1814"/>
      <c r="BV155" s="1814"/>
      <c r="BW155" s="1814"/>
      <c r="BX155" s="1814"/>
      <c r="BY155" s="1814"/>
      <c r="BZ155" s="1814"/>
      <c r="CA155" s="1814"/>
      <c r="CB155" s="1814"/>
      <c r="CC155" s="1814"/>
      <c r="CD155" s="1814"/>
      <c r="CE155" s="1814"/>
      <c r="CF155" s="1814"/>
      <c r="CG155" s="1814"/>
      <c r="CH155" s="1814"/>
      <c r="CI155" s="1814"/>
      <c r="CJ155" s="1814"/>
      <c r="CK155" s="1814"/>
      <c r="CL155" s="1814"/>
      <c r="CM155" s="1814"/>
      <c r="CN155" s="1814"/>
      <c r="CO155" s="1814"/>
      <c r="CP155" s="1814"/>
      <c r="CQ155" s="1814"/>
      <c r="CR155" s="1814"/>
      <c r="CS155" s="1814"/>
      <c r="CT155" s="1814"/>
      <c r="CU155" s="1814"/>
      <c r="CV155" s="1814"/>
      <c r="CW155" s="1814"/>
      <c r="CX155" s="1814"/>
      <c r="CY155" s="1814"/>
      <c r="CZ155" s="1814"/>
      <c r="DA155" s="1814"/>
      <c r="DB155" s="1814"/>
      <c r="DC155" s="1814"/>
      <c r="DD155" s="1814"/>
      <c r="DE155" s="1814"/>
      <c r="DF155" s="1814"/>
      <c r="DG155" s="1814"/>
      <c r="DH155" s="1814"/>
      <c r="DI155" s="1814"/>
      <c r="DJ155" s="1814"/>
      <c r="DK155" s="1814"/>
      <c r="DL155" s="1814"/>
      <c r="DM155" s="1814"/>
      <c r="DN155" s="1814"/>
      <c r="DO155" s="1814"/>
      <c r="DP155" s="1814"/>
      <c r="DQ155" s="1814"/>
      <c r="DR155" s="1814"/>
      <c r="DS155" s="1814"/>
      <c r="DT155" s="1814"/>
      <c r="DU155" s="1814"/>
      <c r="DV155" s="1814"/>
      <c r="DW155" s="1814"/>
      <c r="DX155" s="1814"/>
      <c r="DY155" s="1814"/>
      <c r="DZ155" s="1814"/>
      <c r="EA155" s="1814"/>
      <c r="EB155" s="1814"/>
      <c r="EC155" s="1814"/>
      <c r="ED155" s="1814"/>
      <c r="EE155" s="1814"/>
      <c r="EF155" s="1814"/>
      <c r="EG155" s="1814"/>
      <c r="EH155" s="1814"/>
      <c r="EI155" s="1814"/>
      <c r="EJ155" s="1814"/>
      <c r="EK155" s="1814"/>
      <c r="EL155" s="1814"/>
      <c r="EM155" s="1814"/>
      <c r="EN155" s="1814"/>
      <c r="EO155" s="1814"/>
      <c r="EP155" s="1814"/>
      <c r="EQ155" s="1814"/>
      <c r="ER155" s="1814"/>
      <c r="ES155" s="1814"/>
      <c r="ET155" s="1814"/>
      <c r="EU155" s="1814"/>
      <c r="EV155" s="1814"/>
      <c r="EW155" s="1814"/>
      <c r="EX155" s="1814"/>
      <c r="EY155" s="1814"/>
      <c r="EZ155" s="1814"/>
      <c r="FA155" s="1814"/>
      <c r="FB155" s="1814"/>
      <c r="FC155" s="1814"/>
      <c r="FD155" s="1814"/>
      <c r="FE155" s="1814"/>
      <c r="FF155" s="1814"/>
      <c r="FG155" s="1814"/>
      <c r="FH155" s="1814"/>
      <c r="FI155" s="1814"/>
      <c r="FJ155" s="1814"/>
      <c r="FK155" s="1814"/>
      <c r="FL155" s="1814"/>
      <c r="FM155" s="1814"/>
      <c r="FN155" s="1814"/>
      <c r="FO155" s="1814"/>
      <c r="FP155" s="1814"/>
      <c r="FQ155" s="1814"/>
      <c r="FR155" s="1814"/>
      <c r="FS155" s="1814"/>
      <c r="FT155" s="1814"/>
      <c r="FU155" s="1814"/>
      <c r="FV155" s="1814"/>
      <c r="FW155" s="1814"/>
      <c r="FX155" s="1814"/>
      <c r="FY155" s="1814"/>
      <c r="FZ155" s="1814"/>
      <c r="GA155" s="1814"/>
      <c r="GB155" s="1814"/>
      <c r="GC155" s="1814"/>
      <c r="GD155" s="1814"/>
      <c r="GE155" s="1814"/>
      <c r="GF155" s="1814"/>
      <c r="GG155" s="1814"/>
      <c r="GH155" s="1814"/>
      <c r="GI155" s="1814"/>
      <c r="GJ155" s="1814"/>
      <c r="GK155" s="1814"/>
      <c r="GL155" s="1814"/>
      <c r="GM155" s="1814"/>
      <c r="GN155" s="1814"/>
      <c r="GO155" s="1814"/>
      <c r="GP155" s="1814"/>
      <c r="GQ155" s="1814"/>
      <c r="GR155" s="1814"/>
      <c r="GS155" s="1814"/>
      <c r="GT155" s="1814"/>
      <c r="GU155" s="1814"/>
      <c r="GV155" s="1814"/>
      <c r="GW155" s="1814"/>
      <c r="GX155" s="1814"/>
      <c r="GY155" s="1814"/>
      <c r="GZ155" s="1814"/>
      <c r="HA155" s="1814"/>
      <c r="HB155" s="1814"/>
      <c r="HC155" s="1814"/>
      <c r="HD155" s="1814"/>
      <c r="HE155" s="1814"/>
      <c r="HF155" s="1814"/>
      <c r="HG155" s="1814"/>
      <c r="HH155" s="1814"/>
      <c r="HI155" s="1814"/>
      <c r="HJ155" s="1814"/>
      <c r="HK155" s="1814"/>
      <c r="HL155" s="1814"/>
      <c r="HM155" s="1814"/>
      <c r="HN155" s="1814"/>
      <c r="HO155" s="1814"/>
      <c r="HP155" s="1814"/>
      <c r="HQ155" s="1814"/>
      <c r="HR155" s="1814"/>
      <c r="HS155" s="1814"/>
      <c r="HT155" s="1814"/>
      <c r="HU155" s="1814"/>
      <c r="HV155" s="1814"/>
      <c r="HW155" s="1814"/>
      <c r="HX155" s="1814"/>
      <c r="HY155" s="1814"/>
      <c r="HZ155" s="1814"/>
      <c r="IA155" s="1814"/>
      <c r="IB155" s="1814"/>
      <c r="IC155" s="1814"/>
      <c r="ID155" s="1814"/>
      <c r="IE155" s="1814"/>
      <c r="IF155" s="1814"/>
      <c r="IG155" s="1814"/>
      <c r="IH155" s="1814"/>
      <c r="II155" s="1814"/>
      <c r="IJ155" s="1814"/>
      <c r="IK155" s="1814"/>
      <c r="IL155" s="1814"/>
      <c r="IM155" s="1814"/>
      <c r="IN155" s="1814"/>
      <c r="IO155" s="1814"/>
      <c r="IP155" s="1814"/>
      <c r="IQ155" s="1814"/>
      <c r="IR155" s="1814"/>
      <c r="IS155" s="1814"/>
      <c r="IT155" s="1814"/>
      <c r="IU155" s="1814"/>
      <c r="IV155" s="1814"/>
      <c r="IW155" s="1814"/>
      <c r="IX155" s="1814"/>
      <c r="IY155" s="1814"/>
      <c r="IZ155" s="1814"/>
      <c r="JA155" s="1814"/>
      <c r="JB155" s="1814"/>
      <c r="JC155" s="1814"/>
      <c r="JD155" s="1814"/>
      <c r="JE155" s="1814"/>
      <c r="JF155" s="1814"/>
      <c r="JG155" s="1814"/>
      <c r="JH155" s="1814"/>
      <c r="JI155" s="1814"/>
      <c r="JJ155" s="1814"/>
      <c r="JK155" s="1814"/>
      <c r="JL155" s="1814"/>
      <c r="JM155" s="1814"/>
      <c r="JN155" s="1814"/>
      <c r="JO155" s="1814"/>
      <c r="JP155" s="1814"/>
      <c r="JQ155" s="1814"/>
      <c r="JR155" s="1814"/>
      <c r="JS155" s="1814"/>
      <c r="JT155" s="1814"/>
      <c r="JU155" s="1814"/>
      <c r="JV155" s="1814"/>
      <c r="JW155" s="1814"/>
      <c r="JX155" s="1814"/>
      <c r="JY155" s="1814"/>
      <c r="JZ155" s="1814"/>
      <c r="KA155" s="1814"/>
      <c r="KB155" s="1814"/>
      <c r="KC155" s="1814"/>
      <c r="KD155" s="1814"/>
      <c r="KE155" s="1814"/>
      <c r="KF155" s="1814"/>
      <c r="KG155" s="1814"/>
      <c r="KH155" s="1814"/>
      <c r="KI155" s="1814"/>
      <c r="KJ155" s="1814"/>
      <c r="KK155" s="1814"/>
      <c r="KL155" s="1814"/>
      <c r="KM155" s="1814"/>
      <c r="KN155" s="1814"/>
      <c r="KO155" s="1814"/>
      <c r="KP155" s="1814"/>
      <c r="KQ155" s="1814"/>
      <c r="KR155" s="1814"/>
      <c r="KS155" s="1814"/>
      <c r="KT155" s="1814"/>
      <c r="KU155" s="1814"/>
      <c r="KV155" s="1814"/>
      <c r="KW155" s="1814"/>
      <c r="KX155" s="1814"/>
      <c r="KY155" s="1814"/>
      <c r="KZ155" s="1814"/>
      <c r="LA155" s="1814"/>
      <c r="LB155" s="1814"/>
      <c r="LC155" s="1814"/>
      <c r="LD155" s="1814"/>
      <c r="LE155" s="1814"/>
      <c r="LF155" s="1814"/>
      <c r="LG155" s="1814"/>
      <c r="LH155" s="1825"/>
      <c r="LI155" s="1825"/>
      <c r="LJ155" s="1825"/>
      <c r="LK155" s="1825"/>
      <c r="LL155" s="1825"/>
      <c r="LM155" s="1825"/>
      <c r="LN155" s="1825"/>
      <c r="LO155" s="1826"/>
    </row>
    <row r="156" s="1484" customFormat="1" ht="47" customHeight="1" spans="1:327">
      <c r="A156" s="1712">
        <v>45974</v>
      </c>
      <c r="B156" s="1713" t="s">
        <v>697</v>
      </c>
      <c r="C156" s="1714" t="s">
        <v>698</v>
      </c>
      <c r="D156" s="1715">
        <v>4500185470</v>
      </c>
      <c r="E156" s="1716" t="s">
        <v>5293</v>
      </c>
      <c r="F156" s="1715" t="s">
        <v>5294</v>
      </c>
      <c r="G156" s="1718" t="s">
        <v>4780</v>
      </c>
      <c r="H156" s="1717" t="s">
        <v>4780</v>
      </c>
      <c r="I156" s="1735" t="s">
        <v>4765</v>
      </c>
      <c r="J156" s="1736">
        <v>4512</v>
      </c>
      <c r="K156" s="1737">
        <v>0</v>
      </c>
      <c r="L156" s="1737">
        <v>24</v>
      </c>
      <c r="M156" s="1738">
        <f t="shared" si="64"/>
        <v>188</v>
      </c>
      <c r="N156" s="1739">
        <v>46014</v>
      </c>
      <c r="O156" s="1739">
        <v>46013</v>
      </c>
      <c r="P156" s="1740" t="s">
        <v>5289</v>
      </c>
      <c r="Q156" s="1753" t="s">
        <v>78</v>
      </c>
      <c r="R156" s="1754">
        <v>4512</v>
      </c>
      <c r="S156" s="1754">
        <f t="shared" si="65"/>
        <v>0</v>
      </c>
      <c r="T156" s="1755"/>
      <c r="U156" s="1756" t="s">
        <v>829</v>
      </c>
      <c r="V156" s="1757" t="s">
        <v>5290</v>
      </c>
      <c r="W156" s="1757" t="s">
        <v>111</v>
      </c>
      <c r="X156" s="1758">
        <v>45974</v>
      </c>
      <c r="Y156" s="1770" t="s">
        <v>287</v>
      </c>
      <c r="Z156" s="1770" t="s">
        <v>5291</v>
      </c>
      <c r="AA156" s="1771"/>
      <c r="AB156" s="1770"/>
      <c r="AC156" s="1772" t="s">
        <v>5295</v>
      </c>
      <c r="AD156" s="1773" t="s">
        <v>696</v>
      </c>
      <c r="AE156" s="1774">
        <v>1.3328</v>
      </c>
      <c r="AF156" s="1775">
        <f>AE156*J156</f>
        <v>6013.5936</v>
      </c>
      <c r="AG156" s="1791"/>
      <c r="AH156" s="1792" t="s">
        <v>81</v>
      </c>
      <c r="AI156" s="1792">
        <v>5</v>
      </c>
      <c r="AJ156" s="1736">
        <f t="shared" si="69"/>
        <v>4512</v>
      </c>
      <c r="AK156" s="1793"/>
      <c r="AL156" s="1794">
        <f>J156/24</f>
        <v>188</v>
      </c>
      <c r="AM156" s="1794"/>
      <c r="AN156" s="1794"/>
      <c r="AO156" s="1794"/>
      <c r="AP156" s="1794" t="s">
        <v>63</v>
      </c>
      <c r="AQ156" s="1751">
        <v>4512</v>
      </c>
      <c r="AR156" s="1794"/>
      <c r="AS156" s="1802">
        <f t="shared" si="77"/>
        <v>902.4</v>
      </c>
      <c r="AT156" s="1803">
        <f t="shared" si="78"/>
        <v>902.4</v>
      </c>
      <c r="AU156" s="1803">
        <f t="shared" si="79"/>
        <v>902.4</v>
      </c>
      <c r="AV156" s="1803">
        <f t="shared" si="80"/>
        <v>902.4</v>
      </c>
      <c r="AW156" s="1810">
        <f t="shared" si="81"/>
        <v>902.4</v>
      </c>
      <c r="AX156" s="1811">
        <f t="shared" si="75"/>
        <v>864.8</v>
      </c>
      <c r="AY156" s="1808">
        <f t="shared" si="76"/>
        <v>37.6</v>
      </c>
      <c r="AZ156" s="1812"/>
      <c r="BA156" s="1813"/>
      <c r="BB156" s="1814"/>
      <c r="BC156" s="1814"/>
      <c r="BD156" s="1814"/>
      <c r="BE156" s="1814"/>
      <c r="BF156" s="1814"/>
      <c r="BG156" s="1814"/>
      <c r="BH156" s="1814"/>
      <c r="BI156" s="1814"/>
      <c r="BJ156" s="1814"/>
      <c r="BK156" s="1814"/>
      <c r="BL156" s="1814"/>
      <c r="BM156" s="1814"/>
      <c r="BN156" s="1814"/>
      <c r="BO156" s="1814"/>
      <c r="BP156" s="1814"/>
      <c r="BQ156" s="1814"/>
      <c r="BR156" s="1814"/>
      <c r="BS156" s="1814"/>
      <c r="BT156" s="1814"/>
      <c r="BU156" s="1814"/>
      <c r="BV156" s="1814"/>
      <c r="BW156" s="1814"/>
      <c r="BX156" s="1814"/>
      <c r="BY156" s="1814"/>
      <c r="BZ156" s="1814"/>
      <c r="CA156" s="1814"/>
      <c r="CB156" s="1814"/>
      <c r="CC156" s="1814"/>
      <c r="CD156" s="1814"/>
      <c r="CE156" s="1814"/>
      <c r="CF156" s="1814"/>
      <c r="CG156" s="1814"/>
      <c r="CH156" s="1814"/>
      <c r="CI156" s="1814"/>
      <c r="CJ156" s="1814"/>
      <c r="CK156" s="1814"/>
      <c r="CL156" s="1814"/>
      <c r="CM156" s="1814"/>
      <c r="CN156" s="1814"/>
      <c r="CO156" s="1814"/>
      <c r="CP156" s="1814"/>
      <c r="CQ156" s="1814"/>
      <c r="CR156" s="1814"/>
      <c r="CS156" s="1814"/>
      <c r="CT156" s="1814"/>
      <c r="CU156" s="1814"/>
      <c r="CV156" s="1814"/>
      <c r="CW156" s="1814"/>
      <c r="CX156" s="1814"/>
      <c r="CY156" s="1814"/>
      <c r="CZ156" s="1814"/>
      <c r="DA156" s="1814"/>
      <c r="DB156" s="1814"/>
      <c r="DC156" s="1814"/>
      <c r="DD156" s="1814"/>
      <c r="DE156" s="1814"/>
      <c r="DF156" s="1814"/>
      <c r="DG156" s="1814"/>
      <c r="DH156" s="1814"/>
      <c r="DI156" s="1814"/>
      <c r="DJ156" s="1814"/>
      <c r="DK156" s="1814"/>
      <c r="DL156" s="1814"/>
      <c r="DM156" s="1814"/>
      <c r="DN156" s="1814"/>
      <c r="DO156" s="1814"/>
      <c r="DP156" s="1814"/>
      <c r="DQ156" s="1814"/>
      <c r="DR156" s="1814"/>
      <c r="DS156" s="1814"/>
      <c r="DT156" s="1814"/>
      <c r="DU156" s="1814"/>
      <c r="DV156" s="1814"/>
      <c r="DW156" s="1814"/>
      <c r="DX156" s="1814"/>
      <c r="DY156" s="1814"/>
      <c r="DZ156" s="1814"/>
      <c r="EA156" s="1814"/>
      <c r="EB156" s="1814"/>
      <c r="EC156" s="1814"/>
      <c r="ED156" s="1814"/>
      <c r="EE156" s="1814"/>
      <c r="EF156" s="1814"/>
      <c r="EG156" s="1814"/>
      <c r="EH156" s="1814"/>
      <c r="EI156" s="1814"/>
      <c r="EJ156" s="1814"/>
      <c r="EK156" s="1814"/>
      <c r="EL156" s="1814"/>
      <c r="EM156" s="1814"/>
      <c r="EN156" s="1814"/>
      <c r="EO156" s="1814"/>
      <c r="EP156" s="1814"/>
      <c r="EQ156" s="1814"/>
      <c r="ER156" s="1814"/>
      <c r="ES156" s="1814"/>
      <c r="ET156" s="1814"/>
      <c r="EU156" s="1814"/>
      <c r="EV156" s="1814"/>
      <c r="EW156" s="1814"/>
      <c r="EX156" s="1814"/>
      <c r="EY156" s="1814"/>
      <c r="EZ156" s="1814"/>
      <c r="FA156" s="1814"/>
      <c r="FB156" s="1814"/>
      <c r="FC156" s="1814"/>
      <c r="FD156" s="1814"/>
      <c r="FE156" s="1814"/>
      <c r="FF156" s="1814"/>
      <c r="FG156" s="1814"/>
      <c r="FH156" s="1814"/>
      <c r="FI156" s="1814"/>
      <c r="FJ156" s="1814"/>
      <c r="FK156" s="1814"/>
      <c r="FL156" s="1814"/>
      <c r="FM156" s="1814"/>
      <c r="FN156" s="1814"/>
      <c r="FO156" s="1814"/>
      <c r="FP156" s="1814"/>
      <c r="FQ156" s="1814"/>
      <c r="FR156" s="1814"/>
      <c r="FS156" s="1814"/>
      <c r="FT156" s="1814"/>
      <c r="FU156" s="1814"/>
      <c r="FV156" s="1814"/>
      <c r="FW156" s="1814"/>
      <c r="FX156" s="1814"/>
      <c r="FY156" s="1814"/>
      <c r="FZ156" s="1814"/>
      <c r="GA156" s="1814"/>
      <c r="GB156" s="1814"/>
      <c r="GC156" s="1814"/>
      <c r="GD156" s="1814"/>
      <c r="GE156" s="1814"/>
      <c r="GF156" s="1814"/>
      <c r="GG156" s="1814"/>
      <c r="GH156" s="1814"/>
      <c r="GI156" s="1814"/>
      <c r="GJ156" s="1814"/>
      <c r="GK156" s="1814"/>
      <c r="GL156" s="1814"/>
      <c r="GM156" s="1814"/>
      <c r="GN156" s="1814"/>
      <c r="GO156" s="1814"/>
      <c r="GP156" s="1814"/>
      <c r="GQ156" s="1814"/>
      <c r="GR156" s="1814"/>
      <c r="GS156" s="1814"/>
      <c r="GT156" s="1814"/>
      <c r="GU156" s="1814"/>
      <c r="GV156" s="1814"/>
      <c r="GW156" s="1814"/>
      <c r="GX156" s="1814"/>
      <c r="GY156" s="1814"/>
      <c r="GZ156" s="1814"/>
      <c r="HA156" s="1814"/>
      <c r="HB156" s="1814"/>
      <c r="HC156" s="1814"/>
      <c r="HD156" s="1814"/>
      <c r="HE156" s="1814"/>
      <c r="HF156" s="1814"/>
      <c r="HG156" s="1814"/>
      <c r="HH156" s="1814"/>
      <c r="HI156" s="1814"/>
      <c r="HJ156" s="1814"/>
      <c r="HK156" s="1814"/>
      <c r="HL156" s="1814"/>
      <c r="HM156" s="1814"/>
      <c r="HN156" s="1814"/>
      <c r="HO156" s="1814"/>
      <c r="HP156" s="1814"/>
      <c r="HQ156" s="1814"/>
      <c r="HR156" s="1814"/>
      <c r="HS156" s="1814"/>
      <c r="HT156" s="1814"/>
      <c r="HU156" s="1814"/>
      <c r="HV156" s="1814"/>
      <c r="HW156" s="1814"/>
      <c r="HX156" s="1814"/>
      <c r="HY156" s="1814"/>
      <c r="HZ156" s="1814"/>
      <c r="IA156" s="1814"/>
      <c r="IB156" s="1814"/>
      <c r="IC156" s="1814"/>
      <c r="ID156" s="1814"/>
      <c r="IE156" s="1814"/>
      <c r="IF156" s="1814"/>
      <c r="IG156" s="1814"/>
      <c r="IH156" s="1814"/>
      <c r="II156" s="1814"/>
      <c r="IJ156" s="1814"/>
      <c r="IK156" s="1814"/>
      <c r="IL156" s="1814"/>
      <c r="IM156" s="1814"/>
      <c r="IN156" s="1814"/>
      <c r="IO156" s="1814"/>
      <c r="IP156" s="1814"/>
      <c r="IQ156" s="1814"/>
      <c r="IR156" s="1814"/>
      <c r="IS156" s="1814"/>
      <c r="IT156" s="1814"/>
      <c r="IU156" s="1814"/>
      <c r="IV156" s="1814"/>
      <c r="IW156" s="1814"/>
      <c r="IX156" s="1814"/>
      <c r="IY156" s="1814"/>
      <c r="IZ156" s="1814"/>
      <c r="JA156" s="1814"/>
      <c r="JB156" s="1814"/>
      <c r="JC156" s="1814"/>
      <c r="JD156" s="1814"/>
      <c r="JE156" s="1814"/>
      <c r="JF156" s="1814"/>
      <c r="JG156" s="1814"/>
      <c r="JH156" s="1814"/>
      <c r="JI156" s="1814"/>
      <c r="JJ156" s="1814"/>
      <c r="JK156" s="1814"/>
      <c r="JL156" s="1814"/>
      <c r="JM156" s="1814"/>
      <c r="JN156" s="1814"/>
      <c r="JO156" s="1814"/>
      <c r="JP156" s="1814"/>
      <c r="JQ156" s="1814"/>
      <c r="JR156" s="1814"/>
      <c r="JS156" s="1814"/>
      <c r="JT156" s="1814"/>
      <c r="JU156" s="1814"/>
      <c r="JV156" s="1814"/>
      <c r="JW156" s="1814"/>
      <c r="JX156" s="1814"/>
      <c r="JY156" s="1814"/>
      <c r="JZ156" s="1814"/>
      <c r="KA156" s="1814"/>
      <c r="KB156" s="1814"/>
      <c r="KC156" s="1814"/>
      <c r="KD156" s="1814"/>
      <c r="KE156" s="1814"/>
      <c r="KF156" s="1814"/>
      <c r="KG156" s="1814"/>
      <c r="KH156" s="1814"/>
      <c r="KI156" s="1814"/>
      <c r="KJ156" s="1814"/>
      <c r="KK156" s="1814"/>
      <c r="KL156" s="1814"/>
      <c r="KM156" s="1814"/>
      <c r="KN156" s="1814"/>
      <c r="KO156" s="1814"/>
      <c r="KP156" s="1814"/>
      <c r="KQ156" s="1814"/>
      <c r="KR156" s="1814"/>
      <c r="KS156" s="1814"/>
      <c r="KT156" s="1814"/>
      <c r="KU156" s="1814"/>
      <c r="KV156" s="1814"/>
      <c r="KW156" s="1814"/>
      <c r="KX156" s="1814"/>
      <c r="KY156" s="1814"/>
      <c r="KZ156" s="1814"/>
      <c r="LA156" s="1814"/>
      <c r="LB156" s="1814"/>
      <c r="LC156" s="1814"/>
      <c r="LD156" s="1814"/>
      <c r="LE156" s="1814"/>
      <c r="LF156" s="1814"/>
      <c r="LG156" s="1814"/>
      <c r="LH156" s="1825"/>
      <c r="LI156" s="1825"/>
      <c r="LJ156" s="1825"/>
      <c r="LK156" s="1825"/>
      <c r="LL156" s="1825"/>
      <c r="LM156" s="1825"/>
      <c r="LN156" s="1825"/>
      <c r="LO156" s="1826"/>
    </row>
    <row r="157" s="1484" customFormat="1" ht="47" customHeight="1" spans="1:327">
      <c r="A157" s="1712">
        <v>45978</v>
      </c>
      <c r="B157" s="1713" t="s">
        <v>97</v>
      </c>
      <c r="C157" s="1714" t="s">
        <v>98</v>
      </c>
      <c r="D157" s="1715">
        <v>4500185986</v>
      </c>
      <c r="E157" s="1716" t="s">
        <v>5296</v>
      </c>
      <c r="F157" s="1715" t="s">
        <v>5297</v>
      </c>
      <c r="G157" s="1718" t="s">
        <v>4780</v>
      </c>
      <c r="H157" s="1717" t="s">
        <v>4780</v>
      </c>
      <c r="I157" s="1735" t="s">
        <v>4765</v>
      </c>
      <c r="J157" s="1736">
        <v>936</v>
      </c>
      <c r="K157" s="1737">
        <v>0</v>
      </c>
      <c r="L157" s="1737">
        <v>24</v>
      </c>
      <c r="M157" s="1738">
        <f t="shared" si="64"/>
        <v>39</v>
      </c>
      <c r="N157" s="1739">
        <v>46015</v>
      </c>
      <c r="O157" s="1739">
        <v>46013</v>
      </c>
      <c r="P157" s="1740"/>
      <c r="Q157" s="1753" t="s">
        <v>78</v>
      </c>
      <c r="R157" s="1768">
        <v>936</v>
      </c>
      <c r="S157" s="1754">
        <f t="shared" si="65"/>
        <v>0</v>
      </c>
      <c r="T157" s="1755"/>
      <c r="U157" s="1756" t="s">
        <v>829</v>
      </c>
      <c r="V157" s="1757"/>
      <c r="W157" s="1757" t="s">
        <v>111</v>
      </c>
      <c r="X157" s="1758">
        <v>45978</v>
      </c>
      <c r="Y157" s="1770" t="s">
        <v>88</v>
      </c>
      <c r="Z157" s="1770" t="s">
        <v>5298</v>
      </c>
      <c r="AA157" s="1771"/>
      <c r="AB157" s="1770"/>
      <c r="AC157" s="1772" t="s">
        <v>5299</v>
      </c>
      <c r="AD157" s="1773" t="s">
        <v>104</v>
      </c>
      <c r="AE157" s="1774">
        <v>0.79</v>
      </c>
      <c r="AF157" s="1775">
        <f>AE157*J157</f>
        <v>739.44</v>
      </c>
      <c r="AG157" s="1791"/>
      <c r="AH157" s="1792" t="s">
        <v>81</v>
      </c>
      <c r="AI157" s="1792">
        <v>5</v>
      </c>
      <c r="AJ157" s="1736">
        <f t="shared" si="69"/>
        <v>936</v>
      </c>
      <c r="AK157" s="1793"/>
      <c r="AL157" s="1794">
        <f>J157/24</f>
        <v>39</v>
      </c>
      <c r="AM157" s="1794"/>
      <c r="AN157" s="1794"/>
      <c r="AO157" s="1794"/>
      <c r="AP157" s="1794" t="s">
        <v>63</v>
      </c>
      <c r="AQ157" s="1804">
        <f>J157</f>
        <v>936</v>
      </c>
      <c r="AR157" s="1794"/>
      <c r="AS157" s="1802">
        <f t="shared" si="77"/>
        <v>187.2</v>
      </c>
      <c r="AT157" s="1803">
        <f t="shared" si="78"/>
        <v>187.2</v>
      </c>
      <c r="AU157" s="1803">
        <f t="shared" si="79"/>
        <v>187.2</v>
      </c>
      <c r="AV157" s="1803">
        <f t="shared" si="80"/>
        <v>187.2</v>
      </c>
      <c r="AW157" s="1810">
        <f t="shared" si="81"/>
        <v>187.2</v>
      </c>
      <c r="AX157" s="1811">
        <f t="shared" si="75"/>
        <v>179.4</v>
      </c>
      <c r="AY157" s="1808">
        <f t="shared" si="76"/>
        <v>7.8</v>
      </c>
      <c r="AZ157" s="1812"/>
      <c r="BA157" s="1813"/>
      <c r="BB157" s="1814"/>
      <c r="BC157" s="1814"/>
      <c r="BD157" s="1814"/>
      <c r="BE157" s="1814"/>
      <c r="BF157" s="1814"/>
      <c r="BG157" s="1814"/>
      <c r="BH157" s="1814"/>
      <c r="BI157" s="1814"/>
      <c r="BJ157" s="1814"/>
      <c r="BK157" s="1814"/>
      <c r="BL157" s="1814"/>
      <c r="BM157" s="1814"/>
      <c r="BN157" s="1814"/>
      <c r="BO157" s="1814"/>
      <c r="BP157" s="1814"/>
      <c r="BQ157" s="1814"/>
      <c r="BR157" s="1814"/>
      <c r="BS157" s="1814"/>
      <c r="BT157" s="1814"/>
      <c r="BU157" s="1814"/>
      <c r="BV157" s="1814"/>
      <c r="BW157" s="1814"/>
      <c r="BX157" s="1814"/>
      <c r="BY157" s="1814"/>
      <c r="BZ157" s="1814"/>
      <c r="CA157" s="1814"/>
      <c r="CB157" s="1814"/>
      <c r="CC157" s="1814"/>
      <c r="CD157" s="1814"/>
      <c r="CE157" s="1814"/>
      <c r="CF157" s="1814"/>
      <c r="CG157" s="1814"/>
      <c r="CH157" s="1814"/>
      <c r="CI157" s="1814"/>
      <c r="CJ157" s="1814"/>
      <c r="CK157" s="1814"/>
      <c r="CL157" s="1814"/>
      <c r="CM157" s="1814"/>
      <c r="CN157" s="1814"/>
      <c r="CO157" s="1814"/>
      <c r="CP157" s="1814"/>
      <c r="CQ157" s="1814"/>
      <c r="CR157" s="1814"/>
      <c r="CS157" s="1814"/>
      <c r="CT157" s="1814"/>
      <c r="CU157" s="1814"/>
      <c r="CV157" s="1814"/>
      <c r="CW157" s="1814"/>
      <c r="CX157" s="1814"/>
      <c r="CY157" s="1814"/>
      <c r="CZ157" s="1814"/>
      <c r="DA157" s="1814"/>
      <c r="DB157" s="1814"/>
      <c r="DC157" s="1814"/>
      <c r="DD157" s="1814"/>
      <c r="DE157" s="1814"/>
      <c r="DF157" s="1814"/>
      <c r="DG157" s="1814"/>
      <c r="DH157" s="1814"/>
      <c r="DI157" s="1814"/>
      <c r="DJ157" s="1814"/>
      <c r="DK157" s="1814"/>
      <c r="DL157" s="1814"/>
      <c r="DM157" s="1814"/>
      <c r="DN157" s="1814"/>
      <c r="DO157" s="1814"/>
      <c r="DP157" s="1814"/>
      <c r="DQ157" s="1814"/>
      <c r="DR157" s="1814"/>
      <c r="DS157" s="1814"/>
      <c r="DT157" s="1814"/>
      <c r="DU157" s="1814"/>
      <c r="DV157" s="1814"/>
      <c r="DW157" s="1814"/>
      <c r="DX157" s="1814"/>
      <c r="DY157" s="1814"/>
      <c r="DZ157" s="1814"/>
      <c r="EA157" s="1814"/>
      <c r="EB157" s="1814"/>
      <c r="EC157" s="1814"/>
      <c r="ED157" s="1814"/>
      <c r="EE157" s="1814"/>
      <c r="EF157" s="1814"/>
      <c r="EG157" s="1814"/>
      <c r="EH157" s="1814"/>
      <c r="EI157" s="1814"/>
      <c r="EJ157" s="1814"/>
      <c r="EK157" s="1814"/>
      <c r="EL157" s="1814"/>
      <c r="EM157" s="1814"/>
      <c r="EN157" s="1814"/>
      <c r="EO157" s="1814"/>
      <c r="EP157" s="1814"/>
      <c r="EQ157" s="1814"/>
      <c r="ER157" s="1814"/>
      <c r="ES157" s="1814"/>
      <c r="ET157" s="1814"/>
      <c r="EU157" s="1814"/>
      <c r="EV157" s="1814"/>
      <c r="EW157" s="1814"/>
      <c r="EX157" s="1814"/>
      <c r="EY157" s="1814"/>
      <c r="EZ157" s="1814"/>
      <c r="FA157" s="1814"/>
      <c r="FB157" s="1814"/>
      <c r="FC157" s="1814"/>
      <c r="FD157" s="1814"/>
      <c r="FE157" s="1814"/>
      <c r="FF157" s="1814"/>
      <c r="FG157" s="1814"/>
      <c r="FH157" s="1814"/>
      <c r="FI157" s="1814"/>
      <c r="FJ157" s="1814"/>
      <c r="FK157" s="1814"/>
      <c r="FL157" s="1814"/>
      <c r="FM157" s="1814"/>
      <c r="FN157" s="1814"/>
      <c r="FO157" s="1814"/>
      <c r="FP157" s="1814"/>
      <c r="FQ157" s="1814"/>
      <c r="FR157" s="1814"/>
      <c r="FS157" s="1814"/>
      <c r="FT157" s="1814"/>
      <c r="FU157" s="1814"/>
      <c r="FV157" s="1814"/>
      <c r="FW157" s="1814"/>
      <c r="FX157" s="1814"/>
      <c r="FY157" s="1814"/>
      <c r="FZ157" s="1814"/>
      <c r="GA157" s="1814"/>
      <c r="GB157" s="1814"/>
      <c r="GC157" s="1814"/>
      <c r="GD157" s="1814"/>
      <c r="GE157" s="1814"/>
      <c r="GF157" s="1814"/>
      <c r="GG157" s="1814"/>
      <c r="GH157" s="1814"/>
      <c r="GI157" s="1814"/>
      <c r="GJ157" s="1814"/>
      <c r="GK157" s="1814"/>
      <c r="GL157" s="1814"/>
      <c r="GM157" s="1814"/>
      <c r="GN157" s="1814"/>
      <c r="GO157" s="1814"/>
      <c r="GP157" s="1814"/>
      <c r="GQ157" s="1814"/>
      <c r="GR157" s="1814"/>
      <c r="GS157" s="1814"/>
      <c r="GT157" s="1814"/>
      <c r="GU157" s="1814"/>
      <c r="GV157" s="1814"/>
      <c r="GW157" s="1814"/>
      <c r="GX157" s="1814"/>
      <c r="GY157" s="1814"/>
      <c r="GZ157" s="1814"/>
      <c r="HA157" s="1814"/>
      <c r="HB157" s="1814"/>
      <c r="HC157" s="1814"/>
      <c r="HD157" s="1814"/>
      <c r="HE157" s="1814"/>
      <c r="HF157" s="1814"/>
      <c r="HG157" s="1814"/>
      <c r="HH157" s="1814"/>
      <c r="HI157" s="1814"/>
      <c r="HJ157" s="1814"/>
      <c r="HK157" s="1814"/>
      <c r="HL157" s="1814"/>
      <c r="HM157" s="1814"/>
      <c r="HN157" s="1814"/>
      <c r="HO157" s="1814"/>
      <c r="HP157" s="1814"/>
      <c r="HQ157" s="1814"/>
      <c r="HR157" s="1814"/>
      <c r="HS157" s="1814"/>
      <c r="HT157" s="1814"/>
      <c r="HU157" s="1814"/>
      <c r="HV157" s="1814"/>
      <c r="HW157" s="1814"/>
      <c r="HX157" s="1814"/>
      <c r="HY157" s="1814"/>
      <c r="HZ157" s="1814"/>
      <c r="IA157" s="1814"/>
      <c r="IB157" s="1814"/>
      <c r="IC157" s="1814"/>
      <c r="ID157" s="1814"/>
      <c r="IE157" s="1814"/>
      <c r="IF157" s="1814"/>
      <c r="IG157" s="1814"/>
      <c r="IH157" s="1814"/>
      <c r="II157" s="1814"/>
      <c r="IJ157" s="1814"/>
      <c r="IK157" s="1814"/>
      <c r="IL157" s="1814"/>
      <c r="IM157" s="1814"/>
      <c r="IN157" s="1814"/>
      <c r="IO157" s="1814"/>
      <c r="IP157" s="1814"/>
      <c r="IQ157" s="1814"/>
      <c r="IR157" s="1814"/>
      <c r="IS157" s="1814"/>
      <c r="IT157" s="1814"/>
      <c r="IU157" s="1814"/>
      <c r="IV157" s="1814"/>
      <c r="IW157" s="1814"/>
      <c r="IX157" s="1814"/>
      <c r="IY157" s="1814"/>
      <c r="IZ157" s="1814"/>
      <c r="JA157" s="1814"/>
      <c r="JB157" s="1814"/>
      <c r="JC157" s="1814"/>
      <c r="JD157" s="1814"/>
      <c r="JE157" s="1814"/>
      <c r="JF157" s="1814"/>
      <c r="JG157" s="1814"/>
      <c r="JH157" s="1814"/>
      <c r="JI157" s="1814"/>
      <c r="JJ157" s="1814"/>
      <c r="JK157" s="1814"/>
      <c r="JL157" s="1814"/>
      <c r="JM157" s="1814"/>
      <c r="JN157" s="1814"/>
      <c r="JO157" s="1814"/>
      <c r="JP157" s="1814"/>
      <c r="JQ157" s="1814"/>
      <c r="JR157" s="1814"/>
      <c r="JS157" s="1814"/>
      <c r="JT157" s="1814"/>
      <c r="JU157" s="1814"/>
      <c r="JV157" s="1814"/>
      <c r="JW157" s="1814"/>
      <c r="JX157" s="1814"/>
      <c r="JY157" s="1814"/>
      <c r="JZ157" s="1814"/>
      <c r="KA157" s="1814"/>
      <c r="KB157" s="1814"/>
      <c r="KC157" s="1814"/>
      <c r="KD157" s="1814"/>
      <c r="KE157" s="1814"/>
      <c r="KF157" s="1814"/>
      <c r="KG157" s="1814"/>
      <c r="KH157" s="1814"/>
      <c r="KI157" s="1814"/>
      <c r="KJ157" s="1814"/>
      <c r="KK157" s="1814"/>
      <c r="KL157" s="1814"/>
      <c r="KM157" s="1814"/>
      <c r="KN157" s="1814"/>
      <c r="KO157" s="1814"/>
      <c r="KP157" s="1814"/>
      <c r="KQ157" s="1814"/>
      <c r="KR157" s="1814"/>
      <c r="KS157" s="1814"/>
      <c r="KT157" s="1814"/>
      <c r="KU157" s="1814"/>
      <c r="KV157" s="1814"/>
      <c r="KW157" s="1814"/>
      <c r="KX157" s="1814"/>
      <c r="KY157" s="1814"/>
      <c r="KZ157" s="1814"/>
      <c r="LA157" s="1814"/>
      <c r="LB157" s="1814"/>
      <c r="LC157" s="1814"/>
      <c r="LD157" s="1814"/>
      <c r="LE157" s="1814"/>
      <c r="LF157" s="1814"/>
      <c r="LG157" s="1814"/>
      <c r="LH157" s="1825"/>
      <c r="LI157" s="1825"/>
      <c r="LJ157" s="1825"/>
      <c r="LK157" s="1825"/>
      <c r="LL157" s="1825"/>
      <c r="LM157" s="1825"/>
      <c r="LN157" s="1825"/>
      <c r="LO157" s="1826"/>
    </row>
    <row r="158" s="1482" customFormat="1" ht="47" customHeight="1" spans="1:327">
      <c r="A158" s="1513">
        <v>45928</v>
      </c>
      <c r="B158" s="1226" t="s">
        <v>2739</v>
      </c>
      <c r="C158" s="1227" t="s">
        <v>2740</v>
      </c>
      <c r="D158" s="1228">
        <v>4500180758</v>
      </c>
      <c r="E158" s="1229" t="s">
        <v>2741</v>
      </c>
      <c r="F158" s="1228" t="s">
        <v>5300</v>
      </c>
      <c r="G158" s="1230" t="s">
        <v>4747</v>
      </c>
      <c r="H158" s="1230" t="s">
        <v>4747</v>
      </c>
      <c r="I158" s="1542" t="s">
        <v>4940</v>
      </c>
      <c r="J158" s="1543">
        <v>1632</v>
      </c>
      <c r="K158" s="1544">
        <v>0</v>
      </c>
      <c r="L158" s="1544">
        <v>96</v>
      </c>
      <c r="M158" s="1545">
        <f t="shared" si="64"/>
        <v>17</v>
      </c>
      <c r="N158" s="1274">
        <v>46016</v>
      </c>
      <c r="O158" s="1274">
        <v>46013</v>
      </c>
      <c r="P158" s="1546"/>
      <c r="Q158" s="1570" t="s">
        <v>78</v>
      </c>
      <c r="R158" s="1577">
        <v>1632</v>
      </c>
      <c r="S158" s="1577">
        <f t="shared" si="65"/>
        <v>0</v>
      </c>
      <c r="T158" s="1575"/>
      <c r="U158" s="1571" t="s">
        <v>829</v>
      </c>
      <c r="V158" s="1572"/>
      <c r="W158" s="1572" t="s">
        <v>111</v>
      </c>
      <c r="X158" s="1573">
        <v>45973</v>
      </c>
      <c r="Y158" s="1595" t="s">
        <v>88</v>
      </c>
      <c r="Z158" s="1573">
        <v>45982</v>
      </c>
      <c r="AA158" s="1596"/>
      <c r="AB158" s="1595"/>
      <c r="AC158" s="1597" t="s">
        <v>5301</v>
      </c>
      <c r="AD158" s="1358" t="s">
        <v>1687</v>
      </c>
      <c r="AE158" s="1598">
        <v>1.3027</v>
      </c>
      <c r="AF158" s="1599">
        <f>AE158*J158</f>
        <v>2126.0064</v>
      </c>
      <c r="AG158" s="1612"/>
      <c r="AH158" s="1613" t="s">
        <v>81</v>
      </c>
      <c r="AI158" s="1613">
        <v>5</v>
      </c>
      <c r="AJ158" s="1543">
        <f t="shared" si="69"/>
        <v>1632</v>
      </c>
      <c r="AK158" s="1614"/>
      <c r="AL158" s="1615">
        <f>J158/24</f>
        <v>68</v>
      </c>
      <c r="AM158" s="1615"/>
      <c r="AN158" s="1615"/>
      <c r="AO158" s="1615"/>
      <c r="AP158" s="1615" t="s">
        <v>63</v>
      </c>
      <c r="AQ158" s="1623">
        <v>768</v>
      </c>
      <c r="AR158" s="1615"/>
      <c r="AS158" s="1624">
        <f t="shared" si="77"/>
        <v>326.4</v>
      </c>
      <c r="AT158" s="1625">
        <f t="shared" si="78"/>
        <v>326.4</v>
      </c>
      <c r="AU158" s="1625">
        <f t="shared" si="79"/>
        <v>326.4</v>
      </c>
      <c r="AV158" s="1625">
        <f t="shared" si="80"/>
        <v>326.4</v>
      </c>
      <c r="AW158" s="1640">
        <f t="shared" si="81"/>
        <v>326.4</v>
      </c>
      <c r="AX158" s="1641">
        <f t="shared" si="75"/>
        <v>312.8</v>
      </c>
      <c r="AY158" s="1430">
        <f t="shared" si="76"/>
        <v>13.6</v>
      </c>
      <c r="AZ158" s="1453"/>
      <c r="BA158" s="1454"/>
      <c r="BB158" s="1455"/>
      <c r="BC158" s="1455"/>
      <c r="BD158" s="1455"/>
      <c r="BE158" s="1455"/>
      <c r="BF158" s="1455"/>
      <c r="BG158" s="1455"/>
      <c r="BH158" s="1455"/>
      <c r="BI158" s="1455"/>
      <c r="BJ158" s="1455"/>
      <c r="BK158" s="1455"/>
      <c r="BL158" s="1455"/>
      <c r="BM158" s="1455"/>
      <c r="BN158" s="1455"/>
      <c r="BO158" s="1455"/>
      <c r="BP158" s="1455"/>
      <c r="BQ158" s="1455"/>
      <c r="BR158" s="1455"/>
      <c r="BS158" s="1455"/>
      <c r="BT158" s="1455"/>
      <c r="BU158" s="1455"/>
      <c r="BV158" s="1455"/>
      <c r="BW158" s="1455"/>
      <c r="BX158" s="1455"/>
      <c r="BY158" s="1455"/>
      <c r="BZ158" s="1455"/>
      <c r="CA158" s="1455"/>
      <c r="CB158" s="1455"/>
      <c r="CC158" s="1455"/>
      <c r="CD158" s="1455"/>
      <c r="CE158" s="1455"/>
      <c r="CF158" s="1455"/>
      <c r="CG158" s="1455"/>
      <c r="CH158" s="1455"/>
      <c r="CI158" s="1455"/>
      <c r="CJ158" s="1455"/>
      <c r="CK158" s="1455"/>
      <c r="CL158" s="1455"/>
      <c r="CM158" s="1455"/>
      <c r="CN158" s="1455"/>
      <c r="CO158" s="1455"/>
      <c r="CP158" s="1455"/>
      <c r="CQ158" s="1455"/>
      <c r="CR158" s="1455"/>
      <c r="CS158" s="1455"/>
      <c r="CT158" s="1455"/>
      <c r="CU158" s="1455"/>
      <c r="CV158" s="1455"/>
      <c r="CW158" s="1455"/>
      <c r="CX158" s="1455"/>
      <c r="CY158" s="1455"/>
      <c r="CZ158" s="1455"/>
      <c r="DA158" s="1455"/>
      <c r="DB158" s="1455"/>
      <c r="DC158" s="1455"/>
      <c r="DD158" s="1455"/>
      <c r="DE158" s="1455"/>
      <c r="DF158" s="1455"/>
      <c r="DG158" s="1455"/>
      <c r="DH158" s="1455"/>
      <c r="DI158" s="1455"/>
      <c r="DJ158" s="1455"/>
      <c r="DK158" s="1455"/>
      <c r="DL158" s="1455"/>
      <c r="DM158" s="1455"/>
      <c r="DN158" s="1455"/>
      <c r="DO158" s="1455"/>
      <c r="DP158" s="1455"/>
      <c r="DQ158" s="1455"/>
      <c r="DR158" s="1455"/>
      <c r="DS158" s="1455"/>
      <c r="DT158" s="1455"/>
      <c r="DU158" s="1455"/>
      <c r="DV158" s="1455"/>
      <c r="DW158" s="1455"/>
      <c r="DX158" s="1455"/>
      <c r="DY158" s="1455"/>
      <c r="DZ158" s="1455"/>
      <c r="EA158" s="1455"/>
      <c r="EB158" s="1455"/>
      <c r="EC158" s="1455"/>
      <c r="ED158" s="1455"/>
      <c r="EE158" s="1455"/>
      <c r="EF158" s="1455"/>
      <c r="EG158" s="1455"/>
      <c r="EH158" s="1455"/>
      <c r="EI158" s="1455"/>
      <c r="EJ158" s="1455"/>
      <c r="EK158" s="1455"/>
      <c r="EL158" s="1455"/>
      <c r="EM158" s="1455"/>
      <c r="EN158" s="1455"/>
      <c r="EO158" s="1455"/>
      <c r="EP158" s="1455"/>
      <c r="EQ158" s="1455"/>
      <c r="ER158" s="1455"/>
      <c r="ES158" s="1455"/>
      <c r="ET158" s="1455"/>
      <c r="EU158" s="1455"/>
      <c r="EV158" s="1455"/>
      <c r="EW158" s="1455"/>
      <c r="EX158" s="1455"/>
      <c r="EY158" s="1455"/>
      <c r="EZ158" s="1455"/>
      <c r="FA158" s="1455"/>
      <c r="FB158" s="1455"/>
      <c r="FC158" s="1455"/>
      <c r="FD158" s="1455"/>
      <c r="FE158" s="1455"/>
      <c r="FF158" s="1455"/>
      <c r="FG158" s="1455"/>
      <c r="FH158" s="1455"/>
      <c r="FI158" s="1455"/>
      <c r="FJ158" s="1455"/>
      <c r="FK158" s="1455"/>
      <c r="FL158" s="1455"/>
      <c r="FM158" s="1455"/>
      <c r="FN158" s="1455"/>
      <c r="FO158" s="1455"/>
      <c r="FP158" s="1455"/>
      <c r="FQ158" s="1455"/>
      <c r="FR158" s="1455"/>
      <c r="FS158" s="1455"/>
      <c r="FT158" s="1455"/>
      <c r="FU158" s="1455"/>
      <c r="FV158" s="1455"/>
      <c r="FW158" s="1455"/>
      <c r="FX158" s="1455"/>
      <c r="FY158" s="1455"/>
      <c r="FZ158" s="1455"/>
      <c r="GA158" s="1455"/>
      <c r="GB158" s="1455"/>
      <c r="GC158" s="1455"/>
      <c r="GD158" s="1455"/>
      <c r="GE158" s="1455"/>
      <c r="GF158" s="1455"/>
      <c r="GG158" s="1455"/>
      <c r="GH158" s="1455"/>
      <c r="GI158" s="1455"/>
      <c r="GJ158" s="1455"/>
      <c r="GK158" s="1455"/>
      <c r="GL158" s="1455"/>
      <c r="GM158" s="1455"/>
      <c r="GN158" s="1455"/>
      <c r="GO158" s="1455"/>
      <c r="GP158" s="1455"/>
      <c r="GQ158" s="1455"/>
      <c r="GR158" s="1455"/>
      <c r="GS158" s="1455"/>
      <c r="GT158" s="1455"/>
      <c r="GU158" s="1455"/>
      <c r="GV158" s="1455"/>
      <c r="GW158" s="1455"/>
      <c r="GX158" s="1455"/>
      <c r="GY158" s="1455"/>
      <c r="GZ158" s="1455"/>
      <c r="HA158" s="1455"/>
      <c r="HB158" s="1455"/>
      <c r="HC158" s="1455"/>
      <c r="HD158" s="1455"/>
      <c r="HE158" s="1455"/>
      <c r="HF158" s="1455"/>
      <c r="HG158" s="1455"/>
      <c r="HH158" s="1455"/>
      <c r="HI158" s="1455"/>
      <c r="HJ158" s="1455"/>
      <c r="HK158" s="1455"/>
      <c r="HL158" s="1455"/>
      <c r="HM158" s="1455"/>
      <c r="HN158" s="1455"/>
      <c r="HO158" s="1455"/>
      <c r="HP158" s="1455"/>
      <c r="HQ158" s="1455"/>
      <c r="HR158" s="1455"/>
      <c r="HS158" s="1455"/>
      <c r="HT158" s="1455"/>
      <c r="HU158" s="1455"/>
      <c r="HV158" s="1455"/>
      <c r="HW158" s="1455"/>
      <c r="HX158" s="1455"/>
      <c r="HY158" s="1455"/>
      <c r="HZ158" s="1455"/>
      <c r="IA158" s="1455"/>
      <c r="IB158" s="1455"/>
      <c r="IC158" s="1455"/>
      <c r="ID158" s="1455"/>
      <c r="IE158" s="1455"/>
      <c r="IF158" s="1455"/>
      <c r="IG158" s="1455"/>
      <c r="IH158" s="1455"/>
      <c r="II158" s="1455"/>
      <c r="IJ158" s="1455"/>
      <c r="IK158" s="1455"/>
      <c r="IL158" s="1455"/>
      <c r="IM158" s="1455"/>
      <c r="IN158" s="1455"/>
      <c r="IO158" s="1455"/>
      <c r="IP158" s="1455"/>
      <c r="IQ158" s="1455"/>
      <c r="IR158" s="1455"/>
      <c r="IS158" s="1455"/>
      <c r="IT158" s="1455"/>
      <c r="IU158" s="1455"/>
      <c r="IV158" s="1455"/>
      <c r="IW158" s="1455"/>
      <c r="IX158" s="1455"/>
      <c r="IY158" s="1455"/>
      <c r="IZ158" s="1455"/>
      <c r="JA158" s="1455"/>
      <c r="JB158" s="1455"/>
      <c r="JC158" s="1455"/>
      <c r="JD158" s="1455"/>
      <c r="JE158" s="1455"/>
      <c r="JF158" s="1455"/>
      <c r="JG158" s="1455"/>
      <c r="JH158" s="1455"/>
      <c r="JI158" s="1455"/>
      <c r="JJ158" s="1455"/>
      <c r="JK158" s="1455"/>
      <c r="JL158" s="1455"/>
      <c r="JM158" s="1455"/>
      <c r="JN158" s="1455"/>
      <c r="JO158" s="1455"/>
      <c r="JP158" s="1455"/>
      <c r="JQ158" s="1455"/>
      <c r="JR158" s="1455"/>
      <c r="JS158" s="1455"/>
      <c r="JT158" s="1455"/>
      <c r="JU158" s="1455"/>
      <c r="JV158" s="1455"/>
      <c r="JW158" s="1455"/>
      <c r="JX158" s="1455"/>
      <c r="JY158" s="1455"/>
      <c r="JZ158" s="1455"/>
      <c r="KA158" s="1455"/>
      <c r="KB158" s="1455"/>
      <c r="KC158" s="1455"/>
      <c r="KD158" s="1455"/>
      <c r="KE158" s="1455"/>
      <c r="KF158" s="1455"/>
      <c r="KG158" s="1455"/>
      <c r="KH158" s="1455"/>
      <c r="KI158" s="1455"/>
      <c r="KJ158" s="1455"/>
      <c r="KK158" s="1455"/>
      <c r="KL158" s="1455"/>
      <c r="KM158" s="1455"/>
      <c r="KN158" s="1455"/>
      <c r="KO158" s="1455"/>
      <c r="KP158" s="1455"/>
      <c r="KQ158" s="1455"/>
      <c r="KR158" s="1455"/>
      <c r="KS158" s="1455"/>
      <c r="KT158" s="1455"/>
      <c r="KU158" s="1455"/>
      <c r="KV158" s="1455"/>
      <c r="KW158" s="1455"/>
      <c r="KX158" s="1455"/>
      <c r="KY158" s="1455"/>
      <c r="KZ158" s="1455"/>
      <c r="LA158" s="1455"/>
      <c r="LB158" s="1455"/>
      <c r="LC158" s="1455"/>
      <c r="LD158" s="1455"/>
      <c r="LE158" s="1455"/>
      <c r="LF158" s="1455"/>
      <c r="LG158" s="1455"/>
      <c r="LH158" s="1467"/>
      <c r="LI158" s="1467"/>
      <c r="LJ158" s="1467"/>
      <c r="LK158" s="1467"/>
      <c r="LL158" s="1467"/>
      <c r="LM158" s="1467"/>
      <c r="LN158" s="1467"/>
      <c r="LO158" s="1645"/>
    </row>
    <row r="159" s="1484" customFormat="1" ht="47" customHeight="1" spans="1:327">
      <c r="A159" s="1712">
        <v>45974</v>
      </c>
      <c r="B159" s="1713" t="s">
        <v>173</v>
      </c>
      <c r="C159" s="1714" t="s">
        <v>98</v>
      </c>
      <c r="D159" s="1715">
        <v>4500185627</v>
      </c>
      <c r="E159" s="1716" t="s">
        <v>5302</v>
      </c>
      <c r="F159" s="1715" t="s">
        <v>5303</v>
      </c>
      <c r="G159" s="1717" t="s">
        <v>5276</v>
      </c>
      <c r="H159" s="1717" t="s">
        <v>5276</v>
      </c>
      <c r="I159" s="1735" t="s">
        <v>5277</v>
      </c>
      <c r="J159" s="1736">
        <v>7920</v>
      </c>
      <c r="K159" s="1737">
        <v>0</v>
      </c>
      <c r="L159" s="1737">
        <v>2640</v>
      </c>
      <c r="M159" s="1738">
        <f t="shared" si="64"/>
        <v>3</v>
      </c>
      <c r="N159" s="1739">
        <v>46017</v>
      </c>
      <c r="O159" s="1739">
        <v>46015</v>
      </c>
      <c r="P159" s="1740" t="s">
        <v>5304</v>
      </c>
      <c r="Q159" s="1753" t="s">
        <v>5305</v>
      </c>
      <c r="R159" s="1754">
        <v>7920</v>
      </c>
      <c r="S159" s="1754">
        <f t="shared" si="65"/>
        <v>0</v>
      </c>
      <c r="T159" s="1755"/>
      <c r="U159" s="1756" t="s">
        <v>829</v>
      </c>
      <c r="V159" s="1757" t="s">
        <v>5280</v>
      </c>
      <c r="W159" s="1757" t="s">
        <v>168</v>
      </c>
      <c r="X159" s="1758">
        <v>45960</v>
      </c>
      <c r="Y159" s="1770" t="s">
        <v>88</v>
      </c>
      <c r="Z159" s="1758">
        <v>45960</v>
      </c>
      <c r="AA159" s="1771" t="s">
        <v>2737</v>
      </c>
      <c r="AB159" s="1770"/>
      <c r="AC159" s="1772" t="s">
        <v>5281</v>
      </c>
      <c r="AD159" s="1773" t="s">
        <v>181</v>
      </c>
      <c r="AE159" s="1774">
        <v>2114.3</v>
      </c>
      <c r="AF159" s="1775">
        <f>AE159*M159</f>
        <v>6342.9</v>
      </c>
      <c r="AG159" s="1791"/>
      <c r="AH159" s="1792" t="s">
        <v>81</v>
      </c>
      <c r="AI159" s="1792">
        <v>5</v>
      </c>
      <c r="AJ159" s="1736">
        <f t="shared" si="69"/>
        <v>7920</v>
      </c>
      <c r="AK159" s="1736"/>
      <c r="AL159" s="1794"/>
      <c r="AM159" s="1794">
        <f>J159/12</f>
        <v>660</v>
      </c>
      <c r="AN159" s="1794"/>
      <c r="AO159" s="1794"/>
      <c r="AP159" s="1794" t="s">
        <v>63</v>
      </c>
      <c r="AQ159" s="1736">
        <v>7920</v>
      </c>
      <c r="AR159" s="1794"/>
      <c r="AS159" s="1802">
        <f t="shared" si="77"/>
        <v>1584</v>
      </c>
      <c r="AT159" s="1803">
        <f t="shared" si="78"/>
        <v>1584</v>
      </c>
      <c r="AU159" s="1803">
        <f t="shared" si="79"/>
        <v>1584</v>
      </c>
      <c r="AV159" s="1803">
        <f t="shared" si="80"/>
        <v>1584</v>
      </c>
      <c r="AW159" s="1810">
        <f t="shared" si="81"/>
        <v>1584</v>
      </c>
      <c r="AX159" s="1811"/>
      <c r="AY159" s="1820"/>
      <c r="AZ159" s="1812"/>
      <c r="BA159" s="1813"/>
      <c r="BB159" s="1814"/>
      <c r="BC159" s="1814"/>
      <c r="BD159" s="1814"/>
      <c r="BE159" s="1814"/>
      <c r="BF159" s="1814"/>
      <c r="BG159" s="1814"/>
      <c r="BH159" s="1814"/>
      <c r="BI159" s="1814"/>
      <c r="BJ159" s="1814"/>
      <c r="BK159" s="1814"/>
      <c r="BL159" s="1814"/>
      <c r="BM159" s="1814"/>
      <c r="BN159" s="1814"/>
      <c r="BO159" s="1814"/>
      <c r="BP159" s="1814"/>
      <c r="BQ159" s="1814"/>
      <c r="BR159" s="1814"/>
      <c r="BS159" s="1814"/>
      <c r="BT159" s="1814"/>
      <c r="BU159" s="1814"/>
      <c r="BV159" s="1814"/>
      <c r="BW159" s="1814"/>
      <c r="BX159" s="1814"/>
      <c r="BY159" s="1814"/>
      <c r="BZ159" s="1814"/>
      <c r="CA159" s="1814"/>
      <c r="CB159" s="1814"/>
      <c r="CC159" s="1814"/>
      <c r="CD159" s="1814"/>
      <c r="CE159" s="1814"/>
      <c r="CF159" s="1814"/>
      <c r="CG159" s="1814"/>
      <c r="CH159" s="1814"/>
      <c r="CI159" s="1814"/>
      <c r="CJ159" s="1814"/>
      <c r="CK159" s="1814"/>
      <c r="CL159" s="1814"/>
      <c r="CM159" s="1814"/>
      <c r="CN159" s="1814"/>
      <c r="CO159" s="1814"/>
      <c r="CP159" s="1814"/>
      <c r="CQ159" s="1814"/>
      <c r="CR159" s="1814"/>
      <c r="CS159" s="1814"/>
      <c r="CT159" s="1814"/>
      <c r="CU159" s="1814"/>
      <c r="CV159" s="1814"/>
      <c r="CW159" s="1814"/>
      <c r="CX159" s="1814"/>
      <c r="CY159" s="1814"/>
      <c r="CZ159" s="1814"/>
      <c r="DA159" s="1814"/>
      <c r="DB159" s="1814"/>
      <c r="DC159" s="1814"/>
      <c r="DD159" s="1814"/>
      <c r="DE159" s="1814"/>
      <c r="DF159" s="1814"/>
      <c r="DG159" s="1814"/>
      <c r="DH159" s="1814"/>
      <c r="DI159" s="1814"/>
      <c r="DJ159" s="1814"/>
      <c r="DK159" s="1814"/>
      <c r="DL159" s="1814"/>
      <c r="DM159" s="1814"/>
      <c r="DN159" s="1814"/>
      <c r="DO159" s="1814"/>
      <c r="DP159" s="1814"/>
      <c r="DQ159" s="1814"/>
      <c r="DR159" s="1814"/>
      <c r="DS159" s="1814"/>
      <c r="DT159" s="1814"/>
      <c r="DU159" s="1814"/>
      <c r="DV159" s="1814"/>
      <c r="DW159" s="1814"/>
      <c r="DX159" s="1814"/>
      <c r="DY159" s="1814"/>
      <c r="DZ159" s="1814"/>
      <c r="EA159" s="1814"/>
      <c r="EB159" s="1814"/>
      <c r="EC159" s="1814"/>
      <c r="ED159" s="1814"/>
      <c r="EE159" s="1814"/>
      <c r="EF159" s="1814"/>
      <c r="EG159" s="1814"/>
      <c r="EH159" s="1814"/>
      <c r="EI159" s="1814"/>
      <c r="EJ159" s="1814"/>
      <c r="EK159" s="1814"/>
      <c r="EL159" s="1814"/>
      <c r="EM159" s="1814"/>
      <c r="EN159" s="1814"/>
      <c r="EO159" s="1814"/>
      <c r="EP159" s="1814"/>
      <c r="EQ159" s="1814"/>
      <c r="ER159" s="1814"/>
      <c r="ES159" s="1814"/>
      <c r="ET159" s="1814"/>
      <c r="EU159" s="1814"/>
      <c r="EV159" s="1814"/>
      <c r="EW159" s="1814"/>
      <c r="EX159" s="1814"/>
      <c r="EY159" s="1814"/>
      <c r="EZ159" s="1814"/>
      <c r="FA159" s="1814"/>
      <c r="FB159" s="1814"/>
      <c r="FC159" s="1814"/>
      <c r="FD159" s="1814"/>
      <c r="FE159" s="1814"/>
      <c r="FF159" s="1814"/>
      <c r="FG159" s="1814"/>
      <c r="FH159" s="1814"/>
      <c r="FI159" s="1814"/>
      <c r="FJ159" s="1814"/>
      <c r="FK159" s="1814"/>
      <c r="FL159" s="1814"/>
      <c r="FM159" s="1814"/>
      <c r="FN159" s="1814"/>
      <c r="FO159" s="1814"/>
      <c r="FP159" s="1814"/>
      <c r="FQ159" s="1814"/>
      <c r="FR159" s="1814"/>
      <c r="FS159" s="1814"/>
      <c r="FT159" s="1814"/>
      <c r="FU159" s="1814"/>
      <c r="FV159" s="1814"/>
      <c r="FW159" s="1814"/>
      <c r="FX159" s="1814"/>
      <c r="FY159" s="1814"/>
      <c r="FZ159" s="1814"/>
      <c r="GA159" s="1814"/>
      <c r="GB159" s="1814"/>
      <c r="GC159" s="1814"/>
      <c r="GD159" s="1814"/>
      <c r="GE159" s="1814"/>
      <c r="GF159" s="1814"/>
      <c r="GG159" s="1814"/>
      <c r="GH159" s="1814"/>
      <c r="GI159" s="1814"/>
      <c r="GJ159" s="1814"/>
      <c r="GK159" s="1814"/>
      <c r="GL159" s="1814"/>
      <c r="GM159" s="1814"/>
      <c r="GN159" s="1814"/>
      <c r="GO159" s="1814"/>
      <c r="GP159" s="1814"/>
      <c r="GQ159" s="1814"/>
      <c r="GR159" s="1814"/>
      <c r="GS159" s="1814"/>
      <c r="GT159" s="1814"/>
      <c r="GU159" s="1814"/>
      <c r="GV159" s="1814"/>
      <c r="GW159" s="1814"/>
      <c r="GX159" s="1814"/>
      <c r="GY159" s="1814"/>
      <c r="GZ159" s="1814"/>
      <c r="HA159" s="1814"/>
      <c r="HB159" s="1814"/>
      <c r="HC159" s="1814"/>
      <c r="HD159" s="1814"/>
      <c r="HE159" s="1814"/>
      <c r="HF159" s="1814"/>
      <c r="HG159" s="1814"/>
      <c r="HH159" s="1814"/>
      <c r="HI159" s="1814"/>
      <c r="HJ159" s="1814"/>
      <c r="HK159" s="1814"/>
      <c r="HL159" s="1814"/>
      <c r="HM159" s="1814"/>
      <c r="HN159" s="1814"/>
      <c r="HO159" s="1814"/>
      <c r="HP159" s="1814"/>
      <c r="HQ159" s="1814"/>
      <c r="HR159" s="1814"/>
      <c r="HS159" s="1814"/>
      <c r="HT159" s="1814"/>
      <c r="HU159" s="1814"/>
      <c r="HV159" s="1814"/>
      <c r="HW159" s="1814"/>
      <c r="HX159" s="1814"/>
      <c r="HY159" s="1814"/>
      <c r="HZ159" s="1814"/>
      <c r="IA159" s="1814"/>
      <c r="IB159" s="1814"/>
      <c r="IC159" s="1814"/>
      <c r="ID159" s="1814"/>
      <c r="IE159" s="1814"/>
      <c r="IF159" s="1814"/>
      <c r="IG159" s="1814"/>
      <c r="IH159" s="1814"/>
      <c r="II159" s="1814"/>
      <c r="IJ159" s="1814"/>
      <c r="IK159" s="1814"/>
      <c r="IL159" s="1814"/>
      <c r="IM159" s="1814"/>
      <c r="IN159" s="1814"/>
      <c r="IO159" s="1814"/>
      <c r="IP159" s="1814"/>
      <c r="IQ159" s="1814"/>
      <c r="IR159" s="1814"/>
      <c r="IS159" s="1814"/>
      <c r="IT159" s="1814"/>
      <c r="IU159" s="1814"/>
      <c r="IV159" s="1814"/>
      <c r="IW159" s="1814"/>
      <c r="IX159" s="1814"/>
      <c r="IY159" s="1814"/>
      <c r="IZ159" s="1814"/>
      <c r="JA159" s="1814"/>
      <c r="JB159" s="1814"/>
      <c r="JC159" s="1814"/>
      <c r="JD159" s="1814"/>
      <c r="JE159" s="1814"/>
      <c r="JF159" s="1814"/>
      <c r="JG159" s="1814"/>
      <c r="JH159" s="1814"/>
      <c r="JI159" s="1814"/>
      <c r="JJ159" s="1814"/>
      <c r="JK159" s="1814"/>
      <c r="JL159" s="1814"/>
      <c r="JM159" s="1814"/>
      <c r="JN159" s="1814"/>
      <c r="JO159" s="1814"/>
      <c r="JP159" s="1814"/>
      <c r="JQ159" s="1814"/>
      <c r="JR159" s="1814"/>
      <c r="JS159" s="1814"/>
      <c r="JT159" s="1814"/>
      <c r="JU159" s="1814"/>
      <c r="JV159" s="1814"/>
      <c r="JW159" s="1814"/>
      <c r="JX159" s="1814"/>
      <c r="JY159" s="1814"/>
      <c r="JZ159" s="1814"/>
      <c r="KA159" s="1814"/>
      <c r="KB159" s="1814"/>
      <c r="KC159" s="1814"/>
      <c r="KD159" s="1814"/>
      <c r="KE159" s="1814"/>
      <c r="KF159" s="1814"/>
      <c r="KG159" s="1814"/>
      <c r="KH159" s="1814"/>
      <c r="KI159" s="1814"/>
      <c r="KJ159" s="1814"/>
      <c r="KK159" s="1814"/>
      <c r="KL159" s="1814"/>
      <c r="KM159" s="1814"/>
      <c r="KN159" s="1814"/>
      <c r="KO159" s="1814"/>
      <c r="KP159" s="1814"/>
      <c r="KQ159" s="1814"/>
      <c r="KR159" s="1814"/>
      <c r="KS159" s="1814"/>
      <c r="KT159" s="1814"/>
      <c r="KU159" s="1814"/>
      <c r="KV159" s="1814"/>
      <c r="KW159" s="1814"/>
      <c r="KX159" s="1814"/>
      <c r="KY159" s="1814"/>
      <c r="KZ159" s="1814"/>
      <c r="LA159" s="1814"/>
      <c r="LB159" s="1814"/>
      <c r="LC159" s="1814"/>
      <c r="LD159" s="1814"/>
      <c r="LE159" s="1814"/>
      <c r="LF159" s="1814"/>
      <c r="LG159" s="1814"/>
      <c r="LH159" s="1825"/>
      <c r="LI159" s="1825"/>
      <c r="LJ159" s="1825"/>
      <c r="LK159" s="1825"/>
      <c r="LL159" s="1825"/>
      <c r="LM159" s="1825"/>
      <c r="LN159" s="1825"/>
      <c r="LO159" s="1826"/>
    </row>
    <row r="160" s="1484" customFormat="1" ht="47" customHeight="1" spans="1:327">
      <c r="A160" s="1712">
        <v>46022</v>
      </c>
      <c r="B160" s="1713" t="s">
        <v>2556</v>
      </c>
      <c r="C160" s="1714" t="s">
        <v>336</v>
      </c>
      <c r="D160" s="1715">
        <v>4500183736</v>
      </c>
      <c r="E160" s="1716"/>
      <c r="F160" s="1715" t="s">
        <v>5306</v>
      </c>
      <c r="G160" s="1717" t="s">
        <v>4747</v>
      </c>
      <c r="H160" s="1717" t="s">
        <v>4747</v>
      </c>
      <c r="I160" s="1735" t="s">
        <v>4808</v>
      </c>
      <c r="J160" s="1736">
        <v>480</v>
      </c>
      <c r="K160" s="1737">
        <v>0</v>
      </c>
      <c r="L160" s="1737">
        <v>96</v>
      </c>
      <c r="M160" s="1738">
        <f t="shared" si="64"/>
        <v>5</v>
      </c>
      <c r="N160" s="1739">
        <v>46017</v>
      </c>
      <c r="O160" s="1739">
        <v>46015</v>
      </c>
      <c r="P160" s="1740"/>
      <c r="Q160" s="1753" t="s">
        <v>78</v>
      </c>
      <c r="R160" s="1768">
        <v>480</v>
      </c>
      <c r="S160" s="1754">
        <f t="shared" si="65"/>
        <v>0</v>
      </c>
      <c r="T160" s="1755"/>
      <c r="U160" s="1756" t="s">
        <v>829</v>
      </c>
      <c r="V160" s="1757"/>
      <c r="W160" s="1757" t="s">
        <v>111</v>
      </c>
      <c r="X160" s="1758">
        <v>45961</v>
      </c>
      <c r="Y160" s="1770" t="s">
        <v>88</v>
      </c>
      <c r="Z160" s="1758">
        <v>45961</v>
      </c>
      <c r="AA160" s="1770" t="s">
        <v>3316</v>
      </c>
      <c r="AB160" s="1770"/>
      <c r="AC160" s="1772" t="s">
        <v>2559</v>
      </c>
      <c r="AD160" s="1773" t="s">
        <v>2560</v>
      </c>
      <c r="AE160" s="1774">
        <v>1.3113</v>
      </c>
      <c r="AF160" s="1775">
        <f>AE160*J160</f>
        <v>629.424</v>
      </c>
      <c r="AG160" s="1791"/>
      <c r="AH160" s="1792" t="s">
        <v>81</v>
      </c>
      <c r="AI160" s="1792">
        <v>5</v>
      </c>
      <c r="AJ160" s="1736">
        <f t="shared" si="69"/>
        <v>480</v>
      </c>
      <c r="AK160" s="1793"/>
      <c r="AL160" s="1794">
        <f>J160/24</f>
        <v>20</v>
      </c>
      <c r="AM160" s="1794"/>
      <c r="AN160" s="1794"/>
      <c r="AO160" s="1794"/>
      <c r="AP160" s="1794" t="s">
        <v>63</v>
      </c>
      <c r="AQ160" s="1801">
        <v>480</v>
      </c>
      <c r="AR160" s="1794"/>
      <c r="AS160" s="1802">
        <f t="shared" si="77"/>
        <v>96</v>
      </c>
      <c r="AT160" s="1803">
        <f t="shared" si="78"/>
        <v>96</v>
      </c>
      <c r="AU160" s="1803">
        <f t="shared" si="79"/>
        <v>96</v>
      </c>
      <c r="AV160" s="1803">
        <f t="shared" si="80"/>
        <v>96</v>
      </c>
      <c r="AW160" s="1810">
        <f t="shared" si="81"/>
        <v>96</v>
      </c>
      <c r="AX160" s="1811">
        <f>J160*23/24/COUNT(AS160:AW160)</f>
        <v>92</v>
      </c>
      <c r="AY160" s="1808">
        <f>J160/24/COUNT(AS160:AW160)</f>
        <v>4</v>
      </c>
      <c r="AZ160" s="1812"/>
      <c r="BA160" s="1813"/>
      <c r="BB160" s="1814"/>
      <c r="BC160" s="1814"/>
      <c r="BD160" s="1814"/>
      <c r="BE160" s="1814"/>
      <c r="BF160" s="1814"/>
      <c r="BG160" s="1814"/>
      <c r="BH160" s="1814"/>
      <c r="BI160" s="1814"/>
      <c r="BJ160" s="1814"/>
      <c r="BK160" s="1814"/>
      <c r="BL160" s="1814"/>
      <c r="BM160" s="1814"/>
      <c r="BN160" s="1814"/>
      <c r="BO160" s="1814"/>
      <c r="BP160" s="1814"/>
      <c r="BQ160" s="1814"/>
      <c r="BR160" s="1814"/>
      <c r="BS160" s="1814"/>
      <c r="BT160" s="1814"/>
      <c r="BU160" s="1814"/>
      <c r="BV160" s="1814"/>
      <c r="BW160" s="1814"/>
      <c r="BX160" s="1814"/>
      <c r="BY160" s="1814"/>
      <c r="BZ160" s="1814"/>
      <c r="CA160" s="1814"/>
      <c r="CB160" s="1814"/>
      <c r="CC160" s="1814"/>
      <c r="CD160" s="1814"/>
      <c r="CE160" s="1814"/>
      <c r="CF160" s="1814"/>
      <c r="CG160" s="1814"/>
      <c r="CH160" s="1814"/>
      <c r="CI160" s="1814"/>
      <c r="CJ160" s="1814"/>
      <c r="CK160" s="1814"/>
      <c r="CL160" s="1814"/>
      <c r="CM160" s="1814"/>
      <c r="CN160" s="1814"/>
      <c r="CO160" s="1814"/>
      <c r="CP160" s="1814"/>
      <c r="CQ160" s="1814"/>
      <c r="CR160" s="1814"/>
      <c r="CS160" s="1814"/>
      <c r="CT160" s="1814"/>
      <c r="CU160" s="1814"/>
      <c r="CV160" s="1814"/>
      <c r="CW160" s="1814"/>
      <c r="CX160" s="1814"/>
      <c r="CY160" s="1814"/>
      <c r="CZ160" s="1814"/>
      <c r="DA160" s="1814"/>
      <c r="DB160" s="1814"/>
      <c r="DC160" s="1814"/>
      <c r="DD160" s="1814"/>
      <c r="DE160" s="1814"/>
      <c r="DF160" s="1814"/>
      <c r="DG160" s="1814"/>
      <c r="DH160" s="1814"/>
      <c r="DI160" s="1814"/>
      <c r="DJ160" s="1814"/>
      <c r="DK160" s="1814"/>
      <c r="DL160" s="1814"/>
      <c r="DM160" s="1814"/>
      <c r="DN160" s="1814"/>
      <c r="DO160" s="1814"/>
      <c r="DP160" s="1814"/>
      <c r="DQ160" s="1814"/>
      <c r="DR160" s="1814"/>
      <c r="DS160" s="1814"/>
      <c r="DT160" s="1814"/>
      <c r="DU160" s="1814"/>
      <c r="DV160" s="1814"/>
      <c r="DW160" s="1814"/>
      <c r="DX160" s="1814"/>
      <c r="DY160" s="1814"/>
      <c r="DZ160" s="1814"/>
      <c r="EA160" s="1814"/>
      <c r="EB160" s="1814"/>
      <c r="EC160" s="1814"/>
      <c r="ED160" s="1814"/>
      <c r="EE160" s="1814"/>
      <c r="EF160" s="1814"/>
      <c r="EG160" s="1814"/>
      <c r="EH160" s="1814"/>
      <c r="EI160" s="1814"/>
      <c r="EJ160" s="1814"/>
      <c r="EK160" s="1814"/>
      <c r="EL160" s="1814"/>
      <c r="EM160" s="1814"/>
      <c r="EN160" s="1814"/>
      <c r="EO160" s="1814"/>
      <c r="EP160" s="1814"/>
      <c r="EQ160" s="1814"/>
      <c r="ER160" s="1814"/>
      <c r="ES160" s="1814"/>
      <c r="ET160" s="1814"/>
      <c r="EU160" s="1814"/>
      <c r="EV160" s="1814"/>
      <c r="EW160" s="1814"/>
      <c r="EX160" s="1814"/>
      <c r="EY160" s="1814"/>
      <c r="EZ160" s="1814"/>
      <c r="FA160" s="1814"/>
      <c r="FB160" s="1814"/>
      <c r="FC160" s="1814"/>
      <c r="FD160" s="1814"/>
      <c r="FE160" s="1814"/>
      <c r="FF160" s="1814"/>
      <c r="FG160" s="1814"/>
      <c r="FH160" s="1814"/>
      <c r="FI160" s="1814"/>
      <c r="FJ160" s="1814"/>
      <c r="FK160" s="1814"/>
      <c r="FL160" s="1814"/>
      <c r="FM160" s="1814"/>
      <c r="FN160" s="1814"/>
      <c r="FO160" s="1814"/>
      <c r="FP160" s="1814"/>
      <c r="FQ160" s="1814"/>
      <c r="FR160" s="1814"/>
      <c r="FS160" s="1814"/>
      <c r="FT160" s="1814"/>
      <c r="FU160" s="1814"/>
      <c r="FV160" s="1814"/>
      <c r="FW160" s="1814"/>
      <c r="FX160" s="1814"/>
      <c r="FY160" s="1814"/>
      <c r="FZ160" s="1814"/>
      <c r="GA160" s="1814"/>
      <c r="GB160" s="1814"/>
      <c r="GC160" s="1814"/>
      <c r="GD160" s="1814"/>
      <c r="GE160" s="1814"/>
      <c r="GF160" s="1814"/>
      <c r="GG160" s="1814"/>
      <c r="GH160" s="1814"/>
      <c r="GI160" s="1814"/>
      <c r="GJ160" s="1814"/>
      <c r="GK160" s="1814"/>
      <c r="GL160" s="1814"/>
      <c r="GM160" s="1814"/>
      <c r="GN160" s="1814"/>
      <c r="GO160" s="1814"/>
      <c r="GP160" s="1814"/>
      <c r="GQ160" s="1814"/>
      <c r="GR160" s="1814"/>
      <c r="GS160" s="1814"/>
      <c r="GT160" s="1814"/>
      <c r="GU160" s="1814"/>
      <c r="GV160" s="1814"/>
      <c r="GW160" s="1814"/>
      <c r="GX160" s="1814"/>
      <c r="GY160" s="1814"/>
      <c r="GZ160" s="1814"/>
      <c r="HA160" s="1814"/>
      <c r="HB160" s="1814"/>
      <c r="HC160" s="1814"/>
      <c r="HD160" s="1814"/>
      <c r="HE160" s="1814"/>
      <c r="HF160" s="1814"/>
      <c r="HG160" s="1814"/>
      <c r="HH160" s="1814"/>
      <c r="HI160" s="1814"/>
      <c r="HJ160" s="1814"/>
      <c r="HK160" s="1814"/>
      <c r="HL160" s="1814"/>
      <c r="HM160" s="1814"/>
      <c r="HN160" s="1814"/>
      <c r="HO160" s="1814"/>
      <c r="HP160" s="1814"/>
      <c r="HQ160" s="1814"/>
      <c r="HR160" s="1814"/>
      <c r="HS160" s="1814"/>
      <c r="HT160" s="1814"/>
      <c r="HU160" s="1814"/>
      <c r="HV160" s="1814"/>
      <c r="HW160" s="1814"/>
      <c r="HX160" s="1814"/>
      <c r="HY160" s="1814"/>
      <c r="HZ160" s="1814"/>
      <c r="IA160" s="1814"/>
      <c r="IB160" s="1814"/>
      <c r="IC160" s="1814"/>
      <c r="ID160" s="1814"/>
      <c r="IE160" s="1814"/>
      <c r="IF160" s="1814"/>
      <c r="IG160" s="1814"/>
      <c r="IH160" s="1814"/>
      <c r="II160" s="1814"/>
      <c r="IJ160" s="1814"/>
      <c r="IK160" s="1814"/>
      <c r="IL160" s="1814"/>
      <c r="IM160" s="1814"/>
      <c r="IN160" s="1814"/>
      <c r="IO160" s="1814"/>
      <c r="IP160" s="1814"/>
      <c r="IQ160" s="1814"/>
      <c r="IR160" s="1814"/>
      <c r="IS160" s="1814"/>
      <c r="IT160" s="1814"/>
      <c r="IU160" s="1814"/>
      <c r="IV160" s="1814"/>
      <c r="IW160" s="1814"/>
      <c r="IX160" s="1814"/>
      <c r="IY160" s="1814"/>
      <c r="IZ160" s="1814"/>
      <c r="JA160" s="1814"/>
      <c r="JB160" s="1814"/>
      <c r="JC160" s="1814"/>
      <c r="JD160" s="1814"/>
      <c r="JE160" s="1814"/>
      <c r="JF160" s="1814"/>
      <c r="JG160" s="1814"/>
      <c r="JH160" s="1814"/>
      <c r="JI160" s="1814"/>
      <c r="JJ160" s="1814"/>
      <c r="JK160" s="1814"/>
      <c r="JL160" s="1814"/>
      <c r="JM160" s="1814"/>
      <c r="JN160" s="1814"/>
      <c r="JO160" s="1814"/>
      <c r="JP160" s="1814"/>
      <c r="JQ160" s="1814"/>
      <c r="JR160" s="1814"/>
      <c r="JS160" s="1814"/>
      <c r="JT160" s="1814"/>
      <c r="JU160" s="1814"/>
      <c r="JV160" s="1814"/>
      <c r="JW160" s="1814"/>
      <c r="JX160" s="1814"/>
      <c r="JY160" s="1814"/>
      <c r="JZ160" s="1814"/>
      <c r="KA160" s="1814"/>
      <c r="KB160" s="1814"/>
      <c r="KC160" s="1814"/>
      <c r="KD160" s="1814"/>
      <c r="KE160" s="1814"/>
      <c r="KF160" s="1814"/>
      <c r="KG160" s="1814"/>
      <c r="KH160" s="1814"/>
      <c r="KI160" s="1814"/>
      <c r="KJ160" s="1814"/>
      <c r="KK160" s="1814"/>
      <c r="KL160" s="1814"/>
      <c r="KM160" s="1814"/>
      <c r="KN160" s="1814"/>
      <c r="KO160" s="1814"/>
      <c r="KP160" s="1814"/>
      <c r="KQ160" s="1814"/>
      <c r="KR160" s="1814"/>
      <c r="KS160" s="1814"/>
      <c r="KT160" s="1814"/>
      <c r="KU160" s="1814"/>
      <c r="KV160" s="1814"/>
      <c r="KW160" s="1814"/>
      <c r="KX160" s="1814"/>
      <c r="KY160" s="1814"/>
      <c r="KZ160" s="1814"/>
      <c r="LA160" s="1814"/>
      <c r="LB160" s="1814"/>
      <c r="LC160" s="1814"/>
      <c r="LD160" s="1814"/>
      <c r="LE160" s="1814"/>
      <c r="LF160" s="1814"/>
      <c r="LG160" s="1814"/>
      <c r="LH160" s="1825"/>
      <c r="LI160" s="1825"/>
      <c r="LJ160" s="1825"/>
      <c r="LK160" s="1825"/>
      <c r="LL160" s="1825"/>
      <c r="LM160" s="1825"/>
      <c r="LN160" s="1825"/>
      <c r="LO160" s="1826"/>
    </row>
    <row r="161" s="1484" customFormat="1" ht="47" customHeight="1" spans="1:327">
      <c r="A161" s="1712">
        <v>45916</v>
      </c>
      <c r="B161" s="1713" t="s">
        <v>3317</v>
      </c>
      <c r="C161" s="1714" t="s">
        <v>98</v>
      </c>
      <c r="D161" s="1715">
        <v>4500179588</v>
      </c>
      <c r="E161" s="1716" t="s">
        <v>5307</v>
      </c>
      <c r="F161" s="1715" t="s">
        <v>5308</v>
      </c>
      <c r="G161" s="1718" t="s">
        <v>5309</v>
      </c>
      <c r="H161" s="1717" t="s">
        <v>5309</v>
      </c>
      <c r="I161" s="1735" t="s">
        <v>5310</v>
      </c>
      <c r="J161" s="1736">
        <v>4800</v>
      </c>
      <c r="K161" s="1737">
        <v>0</v>
      </c>
      <c r="L161" s="1737">
        <v>24</v>
      </c>
      <c r="M161" s="1738">
        <v>200</v>
      </c>
      <c r="N161" s="1739">
        <v>46020</v>
      </c>
      <c r="O161" s="1739">
        <v>46018</v>
      </c>
      <c r="P161" s="1740"/>
      <c r="Q161" s="1753" t="s">
        <v>78</v>
      </c>
      <c r="R161" s="1754">
        <v>4800</v>
      </c>
      <c r="S161" s="1754">
        <f t="shared" si="65"/>
        <v>0</v>
      </c>
      <c r="T161" s="1755"/>
      <c r="U161" s="1756" t="s">
        <v>829</v>
      </c>
      <c r="V161" s="1757" t="s">
        <v>5311</v>
      </c>
      <c r="W161" s="1757" t="s">
        <v>3322</v>
      </c>
      <c r="X161" s="1758">
        <v>45964</v>
      </c>
      <c r="Y161" s="1770" t="s">
        <v>88</v>
      </c>
      <c r="Z161" s="1758" t="s">
        <v>88</v>
      </c>
      <c r="AA161" s="1771"/>
      <c r="AB161" s="1770"/>
      <c r="AC161" s="1772" t="s">
        <v>5312</v>
      </c>
      <c r="AD161" s="1773" t="s">
        <v>736</v>
      </c>
      <c r="AE161" s="1774">
        <v>0.81</v>
      </c>
      <c r="AF161" s="1775">
        <v>3888</v>
      </c>
      <c r="AG161" s="1791"/>
      <c r="AH161" s="1792" t="s">
        <v>81</v>
      </c>
      <c r="AI161" s="1792">
        <v>5</v>
      </c>
      <c r="AJ161" s="1736">
        <f t="shared" si="69"/>
        <v>4800</v>
      </c>
      <c r="AK161" s="1793"/>
      <c r="AL161" s="1794"/>
      <c r="AM161" s="1794">
        <f>J161/6</f>
        <v>800</v>
      </c>
      <c r="AN161" s="1794"/>
      <c r="AO161" s="1794"/>
      <c r="AP161" s="1794" t="s">
        <v>63</v>
      </c>
      <c r="AQ161" s="1801">
        <f>J161</f>
        <v>4800</v>
      </c>
      <c r="AR161" s="1794"/>
      <c r="AS161" s="1802">
        <f t="shared" si="77"/>
        <v>960</v>
      </c>
      <c r="AT161" s="1803">
        <f t="shared" si="78"/>
        <v>960</v>
      </c>
      <c r="AU161" s="1803">
        <f t="shared" si="79"/>
        <v>960</v>
      </c>
      <c r="AV161" s="1803">
        <f t="shared" si="80"/>
        <v>960</v>
      </c>
      <c r="AW161" s="1810">
        <f t="shared" si="81"/>
        <v>960</v>
      </c>
      <c r="AX161" s="1811">
        <f>J161*23/24/COUNT(AS161:AW161)</f>
        <v>920</v>
      </c>
      <c r="AY161" s="1808">
        <f>J161/24/COUNT(AS161:AW161)</f>
        <v>40</v>
      </c>
      <c r="AZ161" s="1812"/>
      <c r="BA161" s="1813"/>
      <c r="BB161" s="1814"/>
      <c r="BC161" s="1814"/>
      <c r="BD161" s="1814"/>
      <c r="BE161" s="1814"/>
      <c r="BF161" s="1814"/>
      <c r="BG161" s="1814"/>
      <c r="BH161" s="1814"/>
      <c r="BI161" s="1814"/>
      <c r="BJ161" s="1814"/>
      <c r="BK161" s="1814"/>
      <c r="BL161" s="1814"/>
      <c r="BM161" s="1814"/>
      <c r="BN161" s="1814"/>
      <c r="BO161" s="1814"/>
      <c r="BP161" s="1814"/>
      <c r="BQ161" s="1814"/>
      <c r="BR161" s="1814"/>
      <c r="BS161" s="1814"/>
      <c r="BT161" s="1814"/>
      <c r="BU161" s="1814"/>
      <c r="BV161" s="1814"/>
      <c r="BW161" s="1814"/>
      <c r="BX161" s="1814"/>
      <c r="BY161" s="1814"/>
      <c r="BZ161" s="1814"/>
      <c r="CA161" s="1814"/>
      <c r="CB161" s="1814"/>
      <c r="CC161" s="1814"/>
      <c r="CD161" s="1814"/>
      <c r="CE161" s="1814"/>
      <c r="CF161" s="1814"/>
      <c r="CG161" s="1814"/>
      <c r="CH161" s="1814"/>
      <c r="CI161" s="1814"/>
      <c r="CJ161" s="1814"/>
      <c r="CK161" s="1814"/>
      <c r="CL161" s="1814"/>
      <c r="CM161" s="1814"/>
      <c r="CN161" s="1814"/>
      <c r="CO161" s="1814"/>
      <c r="CP161" s="1814"/>
      <c r="CQ161" s="1814"/>
      <c r="CR161" s="1814"/>
      <c r="CS161" s="1814"/>
      <c r="CT161" s="1814"/>
      <c r="CU161" s="1814"/>
      <c r="CV161" s="1814"/>
      <c r="CW161" s="1814"/>
      <c r="CX161" s="1814"/>
      <c r="CY161" s="1814"/>
      <c r="CZ161" s="1814"/>
      <c r="DA161" s="1814"/>
      <c r="DB161" s="1814"/>
      <c r="DC161" s="1814"/>
      <c r="DD161" s="1814"/>
      <c r="DE161" s="1814"/>
      <c r="DF161" s="1814"/>
      <c r="DG161" s="1814"/>
      <c r="DH161" s="1814"/>
      <c r="DI161" s="1814"/>
      <c r="DJ161" s="1814"/>
      <c r="DK161" s="1814"/>
      <c r="DL161" s="1814"/>
      <c r="DM161" s="1814"/>
      <c r="DN161" s="1814"/>
      <c r="DO161" s="1814"/>
      <c r="DP161" s="1814"/>
      <c r="DQ161" s="1814"/>
      <c r="DR161" s="1814"/>
      <c r="DS161" s="1814"/>
      <c r="DT161" s="1814"/>
      <c r="DU161" s="1814"/>
      <c r="DV161" s="1814"/>
      <c r="DW161" s="1814"/>
      <c r="DX161" s="1814"/>
      <c r="DY161" s="1814"/>
      <c r="DZ161" s="1814"/>
      <c r="EA161" s="1814"/>
      <c r="EB161" s="1814"/>
      <c r="EC161" s="1814"/>
      <c r="ED161" s="1814"/>
      <c r="EE161" s="1814"/>
      <c r="EF161" s="1814"/>
      <c r="EG161" s="1814"/>
      <c r="EH161" s="1814"/>
      <c r="EI161" s="1814"/>
      <c r="EJ161" s="1814"/>
      <c r="EK161" s="1814"/>
      <c r="EL161" s="1814"/>
      <c r="EM161" s="1814"/>
      <c r="EN161" s="1814"/>
      <c r="EO161" s="1814"/>
      <c r="EP161" s="1814"/>
      <c r="EQ161" s="1814"/>
      <c r="ER161" s="1814"/>
      <c r="ES161" s="1814"/>
      <c r="ET161" s="1814"/>
      <c r="EU161" s="1814"/>
      <c r="EV161" s="1814"/>
      <c r="EW161" s="1814"/>
      <c r="EX161" s="1814"/>
      <c r="EY161" s="1814"/>
      <c r="EZ161" s="1814"/>
      <c r="FA161" s="1814"/>
      <c r="FB161" s="1814"/>
      <c r="FC161" s="1814"/>
      <c r="FD161" s="1814"/>
      <c r="FE161" s="1814"/>
      <c r="FF161" s="1814"/>
      <c r="FG161" s="1814"/>
      <c r="FH161" s="1814"/>
      <c r="FI161" s="1814"/>
      <c r="FJ161" s="1814"/>
      <c r="FK161" s="1814"/>
      <c r="FL161" s="1814"/>
      <c r="FM161" s="1814"/>
      <c r="FN161" s="1814"/>
      <c r="FO161" s="1814"/>
      <c r="FP161" s="1814"/>
      <c r="FQ161" s="1814"/>
      <c r="FR161" s="1814"/>
      <c r="FS161" s="1814"/>
      <c r="FT161" s="1814"/>
      <c r="FU161" s="1814"/>
      <c r="FV161" s="1814"/>
      <c r="FW161" s="1814"/>
      <c r="FX161" s="1814"/>
      <c r="FY161" s="1814"/>
      <c r="FZ161" s="1814"/>
      <c r="GA161" s="1814"/>
      <c r="GB161" s="1814"/>
      <c r="GC161" s="1814"/>
      <c r="GD161" s="1814"/>
      <c r="GE161" s="1814"/>
      <c r="GF161" s="1814"/>
      <c r="GG161" s="1814"/>
      <c r="GH161" s="1814"/>
      <c r="GI161" s="1814"/>
      <c r="GJ161" s="1814"/>
      <c r="GK161" s="1814"/>
      <c r="GL161" s="1814"/>
      <c r="GM161" s="1814"/>
      <c r="GN161" s="1814"/>
      <c r="GO161" s="1814"/>
      <c r="GP161" s="1814"/>
      <c r="GQ161" s="1814"/>
      <c r="GR161" s="1814"/>
      <c r="GS161" s="1814"/>
      <c r="GT161" s="1814"/>
      <c r="GU161" s="1814"/>
      <c r="GV161" s="1814"/>
      <c r="GW161" s="1814"/>
      <c r="GX161" s="1814"/>
      <c r="GY161" s="1814"/>
      <c r="GZ161" s="1814"/>
      <c r="HA161" s="1814"/>
      <c r="HB161" s="1814"/>
      <c r="HC161" s="1814"/>
      <c r="HD161" s="1814"/>
      <c r="HE161" s="1814"/>
      <c r="HF161" s="1814"/>
      <c r="HG161" s="1814"/>
      <c r="HH161" s="1814"/>
      <c r="HI161" s="1814"/>
      <c r="HJ161" s="1814"/>
      <c r="HK161" s="1814"/>
      <c r="HL161" s="1814"/>
      <c r="HM161" s="1814"/>
      <c r="HN161" s="1814"/>
      <c r="HO161" s="1814"/>
      <c r="HP161" s="1814"/>
      <c r="HQ161" s="1814"/>
      <c r="HR161" s="1814"/>
      <c r="HS161" s="1814"/>
      <c r="HT161" s="1814"/>
      <c r="HU161" s="1814"/>
      <c r="HV161" s="1814"/>
      <c r="HW161" s="1814"/>
      <c r="HX161" s="1814"/>
      <c r="HY161" s="1814"/>
      <c r="HZ161" s="1814"/>
      <c r="IA161" s="1814"/>
      <c r="IB161" s="1814"/>
      <c r="IC161" s="1814"/>
      <c r="ID161" s="1814"/>
      <c r="IE161" s="1814"/>
      <c r="IF161" s="1814"/>
      <c r="IG161" s="1814"/>
      <c r="IH161" s="1814"/>
      <c r="II161" s="1814"/>
      <c r="IJ161" s="1814"/>
      <c r="IK161" s="1814"/>
      <c r="IL161" s="1814"/>
      <c r="IM161" s="1814"/>
      <c r="IN161" s="1814"/>
      <c r="IO161" s="1814"/>
      <c r="IP161" s="1814"/>
      <c r="IQ161" s="1814"/>
      <c r="IR161" s="1814"/>
      <c r="IS161" s="1814"/>
      <c r="IT161" s="1814"/>
      <c r="IU161" s="1814"/>
      <c r="IV161" s="1814"/>
      <c r="IW161" s="1814"/>
      <c r="IX161" s="1814"/>
      <c r="IY161" s="1814"/>
      <c r="IZ161" s="1814"/>
      <c r="JA161" s="1814"/>
      <c r="JB161" s="1814"/>
      <c r="JC161" s="1814"/>
      <c r="JD161" s="1814"/>
      <c r="JE161" s="1814"/>
      <c r="JF161" s="1814"/>
      <c r="JG161" s="1814"/>
      <c r="JH161" s="1814"/>
      <c r="JI161" s="1814"/>
      <c r="JJ161" s="1814"/>
      <c r="JK161" s="1814"/>
      <c r="JL161" s="1814"/>
      <c r="JM161" s="1814"/>
      <c r="JN161" s="1814"/>
      <c r="JO161" s="1814"/>
      <c r="JP161" s="1814"/>
      <c r="JQ161" s="1814"/>
      <c r="JR161" s="1814"/>
      <c r="JS161" s="1814"/>
      <c r="JT161" s="1814"/>
      <c r="JU161" s="1814"/>
      <c r="JV161" s="1814"/>
      <c r="JW161" s="1814"/>
      <c r="JX161" s="1814"/>
      <c r="JY161" s="1814"/>
      <c r="JZ161" s="1814"/>
      <c r="KA161" s="1814"/>
      <c r="KB161" s="1814"/>
      <c r="KC161" s="1814"/>
      <c r="KD161" s="1814"/>
      <c r="KE161" s="1814"/>
      <c r="KF161" s="1814"/>
      <c r="KG161" s="1814"/>
      <c r="KH161" s="1814"/>
      <c r="KI161" s="1814"/>
      <c r="KJ161" s="1814"/>
      <c r="KK161" s="1814"/>
      <c r="KL161" s="1814"/>
      <c r="KM161" s="1814"/>
      <c r="KN161" s="1814"/>
      <c r="KO161" s="1814"/>
      <c r="KP161" s="1814"/>
      <c r="KQ161" s="1814"/>
      <c r="KR161" s="1814"/>
      <c r="KS161" s="1814"/>
      <c r="KT161" s="1814"/>
      <c r="KU161" s="1814"/>
      <c r="KV161" s="1814"/>
      <c r="KW161" s="1814"/>
      <c r="KX161" s="1814"/>
      <c r="KY161" s="1814"/>
      <c r="KZ161" s="1814"/>
      <c r="LA161" s="1814"/>
      <c r="LB161" s="1814"/>
      <c r="LC161" s="1814"/>
      <c r="LD161" s="1814"/>
      <c r="LE161" s="1814"/>
      <c r="LF161" s="1814"/>
      <c r="LG161" s="1814"/>
      <c r="LH161" s="1825"/>
      <c r="LI161" s="1825"/>
      <c r="LJ161" s="1825"/>
      <c r="LK161" s="1825"/>
      <c r="LL161" s="1825"/>
      <c r="LM161" s="1825"/>
      <c r="LN161" s="1825"/>
      <c r="LO161" s="1826"/>
    </row>
    <row r="162" s="1484" customFormat="1" ht="47" customHeight="1" spans="1:327">
      <c r="A162" s="1712">
        <v>45952</v>
      </c>
      <c r="B162" s="1713" t="s">
        <v>97</v>
      </c>
      <c r="C162" s="1714" t="s">
        <v>98</v>
      </c>
      <c r="D162" s="1715">
        <v>4500182783</v>
      </c>
      <c r="E162" s="1716" t="s">
        <v>5313</v>
      </c>
      <c r="F162" s="1715" t="s">
        <v>5314</v>
      </c>
      <c r="G162" s="1721" t="s">
        <v>5207</v>
      </c>
      <c r="H162" s="1717" t="s">
        <v>5208</v>
      </c>
      <c r="I162" s="1735" t="s">
        <v>5209</v>
      </c>
      <c r="J162" s="1736">
        <v>2415</v>
      </c>
      <c r="K162" s="1737">
        <v>0</v>
      </c>
      <c r="L162" s="1737">
        <v>21</v>
      </c>
      <c r="M162" s="1738">
        <f t="shared" ref="M162:M172" si="82">J162/L162</f>
        <v>115</v>
      </c>
      <c r="N162" s="1739">
        <v>46007</v>
      </c>
      <c r="O162" s="1739">
        <v>46006</v>
      </c>
      <c r="P162" s="1740"/>
      <c r="Q162" s="1753" t="s">
        <v>78</v>
      </c>
      <c r="R162" s="1754">
        <v>2415</v>
      </c>
      <c r="S162" s="1754">
        <f t="shared" si="65"/>
        <v>0</v>
      </c>
      <c r="T162" s="1755"/>
      <c r="U162" s="1756" t="s">
        <v>829</v>
      </c>
      <c r="V162" s="1757" t="s">
        <v>5315</v>
      </c>
      <c r="W162" s="1757" t="s">
        <v>111</v>
      </c>
      <c r="X162" s="1758">
        <v>45952</v>
      </c>
      <c r="Y162" s="1770" t="s">
        <v>287</v>
      </c>
      <c r="Z162" s="1758">
        <v>45966</v>
      </c>
      <c r="AA162" s="1771" t="s">
        <v>61</v>
      </c>
      <c r="AB162" s="1770"/>
      <c r="AC162" s="1772" t="s">
        <v>5316</v>
      </c>
      <c r="AD162" s="1773" t="s">
        <v>104</v>
      </c>
      <c r="AE162" s="1774">
        <v>66.4177</v>
      </c>
      <c r="AF162" s="1775">
        <f>AE162*M162</f>
        <v>7638.0355</v>
      </c>
      <c r="AG162" s="1791"/>
      <c r="AH162" s="1792" t="s">
        <v>81</v>
      </c>
      <c r="AI162" s="1792">
        <v>5</v>
      </c>
      <c r="AJ162" s="1792">
        <f t="shared" si="69"/>
        <v>2415</v>
      </c>
      <c r="AK162" s="1793"/>
      <c r="AL162" s="1794"/>
      <c r="AM162" s="1794"/>
      <c r="AN162" s="1794"/>
      <c r="AO162" s="1794">
        <v>135</v>
      </c>
      <c r="AP162" s="1794" t="s">
        <v>63</v>
      </c>
      <c r="AQ162" s="1801">
        <v>2415</v>
      </c>
      <c r="AR162" s="1794"/>
      <c r="AS162" s="1802">
        <f t="shared" si="77"/>
        <v>483</v>
      </c>
      <c r="AT162" s="1803">
        <f t="shared" si="78"/>
        <v>483</v>
      </c>
      <c r="AU162" s="1803">
        <f t="shared" si="79"/>
        <v>483</v>
      </c>
      <c r="AV162" s="1803">
        <f t="shared" si="80"/>
        <v>483</v>
      </c>
      <c r="AW162" s="1810">
        <f t="shared" si="81"/>
        <v>483</v>
      </c>
      <c r="AX162" s="1811">
        <f>J162*23/24/COUNT(AS162:AW162)</f>
        <v>462.875</v>
      </c>
      <c r="AY162" s="1808">
        <f>J162/24/COUNT(AS162:AW162)</f>
        <v>20.125</v>
      </c>
      <c r="AZ162" s="1812"/>
      <c r="BA162" s="1813"/>
      <c r="BB162" s="1814"/>
      <c r="BC162" s="1814"/>
      <c r="BD162" s="1814"/>
      <c r="BE162" s="1814"/>
      <c r="BF162" s="1814"/>
      <c r="BG162" s="1814"/>
      <c r="BH162" s="1814"/>
      <c r="BI162" s="1814"/>
      <c r="BJ162" s="1814"/>
      <c r="BK162" s="1814"/>
      <c r="BL162" s="1814"/>
      <c r="BM162" s="1814"/>
      <c r="BN162" s="1814"/>
      <c r="BO162" s="1814"/>
      <c r="BP162" s="1814"/>
      <c r="BQ162" s="1814"/>
      <c r="BR162" s="1814"/>
      <c r="BS162" s="1814"/>
      <c r="BT162" s="1814"/>
      <c r="BU162" s="1814"/>
      <c r="BV162" s="1814"/>
      <c r="BW162" s="1814"/>
      <c r="BX162" s="1814"/>
      <c r="BY162" s="1814"/>
      <c r="BZ162" s="1814"/>
      <c r="CA162" s="1814"/>
      <c r="CB162" s="1814"/>
      <c r="CC162" s="1814"/>
      <c r="CD162" s="1814"/>
      <c r="CE162" s="1814"/>
      <c r="CF162" s="1814"/>
      <c r="CG162" s="1814"/>
      <c r="CH162" s="1814"/>
      <c r="CI162" s="1814"/>
      <c r="CJ162" s="1814"/>
      <c r="CK162" s="1814"/>
      <c r="CL162" s="1814"/>
      <c r="CM162" s="1814"/>
      <c r="CN162" s="1814"/>
      <c r="CO162" s="1814"/>
      <c r="CP162" s="1814"/>
      <c r="CQ162" s="1814"/>
      <c r="CR162" s="1814"/>
      <c r="CS162" s="1814"/>
      <c r="CT162" s="1814"/>
      <c r="CU162" s="1814"/>
      <c r="CV162" s="1814"/>
      <c r="CW162" s="1814"/>
      <c r="CX162" s="1814"/>
      <c r="CY162" s="1814"/>
      <c r="CZ162" s="1814"/>
      <c r="DA162" s="1814"/>
      <c r="DB162" s="1814"/>
      <c r="DC162" s="1814"/>
      <c r="DD162" s="1814"/>
      <c r="DE162" s="1814"/>
      <c r="DF162" s="1814"/>
      <c r="DG162" s="1814"/>
      <c r="DH162" s="1814"/>
      <c r="DI162" s="1814"/>
      <c r="DJ162" s="1814"/>
      <c r="DK162" s="1814"/>
      <c r="DL162" s="1814"/>
      <c r="DM162" s="1814"/>
      <c r="DN162" s="1814"/>
      <c r="DO162" s="1814"/>
      <c r="DP162" s="1814"/>
      <c r="DQ162" s="1814"/>
      <c r="DR162" s="1814"/>
      <c r="DS162" s="1814"/>
      <c r="DT162" s="1814"/>
      <c r="DU162" s="1814"/>
      <c r="DV162" s="1814"/>
      <c r="DW162" s="1814"/>
      <c r="DX162" s="1814"/>
      <c r="DY162" s="1814"/>
      <c r="DZ162" s="1814"/>
      <c r="EA162" s="1814"/>
      <c r="EB162" s="1814"/>
      <c r="EC162" s="1814"/>
      <c r="ED162" s="1814"/>
      <c r="EE162" s="1814"/>
      <c r="EF162" s="1814"/>
      <c r="EG162" s="1814"/>
      <c r="EH162" s="1814"/>
      <c r="EI162" s="1814"/>
      <c r="EJ162" s="1814"/>
      <c r="EK162" s="1814"/>
      <c r="EL162" s="1814"/>
      <c r="EM162" s="1814"/>
      <c r="EN162" s="1814"/>
      <c r="EO162" s="1814"/>
      <c r="EP162" s="1814"/>
      <c r="EQ162" s="1814"/>
      <c r="ER162" s="1814"/>
      <c r="ES162" s="1814"/>
      <c r="ET162" s="1814"/>
      <c r="EU162" s="1814"/>
      <c r="EV162" s="1814"/>
      <c r="EW162" s="1814"/>
      <c r="EX162" s="1814"/>
      <c r="EY162" s="1814"/>
      <c r="EZ162" s="1814"/>
      <c r="FA162" s="1814"/>
      <c r="FB162" s="1814"/>
      <c r="FC162" s="1814"/>
      <c r="FD162" s="1814"/>
      <c r="FE162" s="1814"/>
      <c r="FF162" s="1814"/>
      <c r="FG162" s="1814"/>
      <c r="FH162" s="1814"/>
      <c r="FI162" s="1814"/>
      <c r="FJ162" s="1814"/>
      <c r="FK162" s="1814"/>
      <c r="FL162" s="1814"/>
      <c r="FM162" s="1814"/>
      <c r="FN162" s="1814"/>
      <c r="FO162" s="1814"/>
      <c r="FP162" s="1814"/>
      <c r="FQ162" s="1814"/>
      <c r="FR162" s="1814"/>
      <c r="FS162" s="1814"/>
      <c r="FT162" s="1814"/>
      <c r="FU162" s="1814"/>
      <c r="FV162" s="1814"/>
      <c r="FW162" s="1814"/>
      <c r="FX162" s="1814"/>
      <c r="FY162" s="1814"/>
      <c r="FZ162" s="1814"/>
      <c r="GA162" s="1814"/>
      <c r="GB162" s="1814"/>
      <c r="GC162" s="1814"/>
      <c r="GD162" s="1814"/>
      <c r="GE162" s="1814"/>
      <c r="GF162" s="1814"/>
      <c r="GG162" s="1814"/>
      <c r="GH162" s="1814"/>
      <c r="GI162" s="1814"/>
      <c r="GJ162" s="1814"/>
      <c r="GK162" s="1814"/>
      <c r="GL162" s="1814"/>
      <c r="GM162" s="1814"/>
      <c r="GN162" s="1814"/>
      <c r="GO162" s="1814"/>
      <c r="GP162" s="1814"/>
      <c r="GQ162" s="1814"/>
      <c r="GR162" s="1814"/>
      <c r="GS162" s="1814"/>
      <c r="GT162" s="1814"/>
      <c r="GU162" s="1814"/>
      <c r="GV162" s="1814"/>
      <c r="GW162" s="1814"/>
      <c r="GX162" s="1814"/>
      <c r="GY162" s="1814"/>
      <c r="GZ162" s="1814"/>
      <c r="HA162" s="1814"/>
      <c r="HB162" s="1814"/>
      <c r="HC162" s="1814"/>
      <c r="HD162" s="1814"/>
      <c r="HE162" s="1814"/>
      <c r="HF162" s="1814"/>
      <c r="HG162" s="1814"/>
      <c r="HH162" s="1814"/>
      <c r="HI162" s="1814"/>
      <c r="HJ162" s="1814"/>
      <c r="HK162" s="1814"/>
      <c r="HL162" s="1814"/>
      <c r="HM162" s="1814"/>
      <c r="HN162" s="1814"/>
      <c r="HO162" s="1814"/>
      <c r="HP162" s="1814"/>
      <c r="HQ162" s="1814"/>
      <c r="HR162" s="1814"/>
      <c r="HS162" s="1814"/>
      <c r="HT162" s="1814"/>
      <c r="HU162" s="1814"/>
      <c r="HV162" s="1814"/>
      <c r="HW162" s="1814"/>
      <c r="HX162" s="1814"/>
      <c r="HY162" s="1814"/>
      <c r="HZ162" s="1814"/>
      <c r="IA162" s="1814"/>
      <c r="IB162" s="1814"/>
      <c r="IC162" s="1814"/>
      <c r="ID162" s="1814"/>
      <c r="IE162" s="1814"/>
      <c r="IF162" s="1814"/>
      <c r="IG162" s="1814"/>
      <c r="IH162" s="1814"/>
      <c r="II162" s="1814"/>
      <c r="IJ162" s="1814"/>
      <c r="IK162" s="1814"/>
      <c r="IL162" s="1814"/>
      <c r="IM162" s="1814"/>
      <c r="IN162" s="1814"/>
      <c r="IO162" s="1814"/>
      <c r="IP162" s="1814"/>
      <c r="IQ162" s="1814"/>
      <c r="IR162" s="1814"/>
      <c r="IS162" s="1814"/>
      <c r="IT162" s="1814"/>
      <c r="IU162" s="1814"/>
      <c r="IV162" s="1814"/>
      <c r="IW162" s="1814"/>
      <c r="IX162" s="1814"/>
      <c r="IY162" s="1814"/>
      <c r="IZ162" s="1814"/>
      <c r="JA162" s="1814"/>
      <c r="JB162" s="1814"/>
      <c r="JC162" s="1814"/>
      <c r="JD162" s="1814"/>
      <c r="JE162" s="1814"/>
      <c r="JF162" s="1814"/>
      <c r="JG162" s="1814"/>
      <c r="JH162" s="1814"/>
      <c r="JI162" s="1814"/>
      <c r="JJ162" s="1814"/>
      <c r="JK162" s="1814"/>
      <c r="JL162" s="1814"/>
      <c r="JM162" s="1814"/>
      <c r="JN162" s="1814"/>
      <c r="JO162" s="1814"/>
      <c r="JP162" s="1814"/>
      <c r="JQ162" s="1814"/>
      <c r="JR162" s="1814"/>
      <c r="JS162" s="1814"/>
      <c r="JT162" s="1814"/>
      <c r="JU162" s="1814"/>
      <c r="JV162" s="1814"/>
      <c r="JW162" s="1814"/>
      <c r="JX162" s="1814"/>
      <c r="JY162" s="1814"/>
      <c r="JZ162" s="1814"/>
      <c r="KA162" s="1814"/>
      <c r="KB162" s="1814"/>
      <c r="KC162" s="1814"/>
      <c r="KD162" s="1814"/>
      <c r="KE162" s="1814"/>
      <c r="KF162" s="1814"/>
      <c r="KG162" s="1814"/>
      <c r="KH162" s="1814"/>
      <c r="KI162" s="1814"/>
      <c r="KJ162" s="1814"/>
      <c r="KK162" s="1814"/>
      <c r="KL162" s="1814"/>
      <c r="KM162" s="1814"/>
      <c r="KN162" s="1814"/>
      <c r="KO162" s="1814"/>
      <c r="KP162" s="1814"/>
      <c r="KQ162" s="1814"/>
      <c r="KR162" s="1814"/>
      <c r="KS162" s="1814"/>
      <c r="KT162" s="1814"/>
      <c r="KU162" s="1814"/>
      <c r="KV162" s="1814"/>
      <c r="KW162" s="1814"/>
      <c r="KX162" s="1814"/>
      <c r="KY162" s="1814"/>
      <c r="KZ162" s="1814"/>
      <c r="LA162" s="1814"/>
      <c r="LB162" s="1814"/>
      <c r="LC162" s="1814"/>
      <c r="LD162" s="1814"/>
      <c r="LE162" s="1814"/>
      <c r="LF162" s="1814"/>
      <c r="LG162" s="1814"/>
      <c r="LH162" s="1825"/>
      <c r="LI162" s="1825"/>
      <c r="LJ162" s="1825"/>
      <c r="LK162" s="1825"/>
      <c r="LL162" s="1825"/>
      <c r="LM162" s="1825"/>
      <c r="LN162" s="1825"/>
      <c r="LO162" s="1826"/>
    </row>
    <row r="163" s="1484" customFormat="1" ht="47" customHeight="1" spans="1:327">
      <c r="A163" s="1729">
        <v>45982</v>
      </c>
      <c r="B163" s="1730" t="s">
        <v>194</v>
      </c>
      <c r="C163" s="1731" t="s">
        <v>797</v>
      </c>
      <c r="D163" s="1732">
        <v>4500186453</v>
      </c>
      <c r="E163" s="1733" t="s">
        <v>5317</v>
      </c>
      <c r="F163" s="1732" t="s">
        <v>5318</v>
      </c>
      <c r="G163" s="1734" t="s">
        <v>4865</v>
      </c>
      <c r="H163" s="1734" t="s">
        <v>4865</v>
      </c>
      <c r="I163" s="1750" t="s">
        <v>5319</v>
      </c>
      <c r="J163" s="1751">
        <v>2400</v>
      </c>
      <c r="K163" s="1737">
        <v>12</v>
      </c>
      <c r="L163" s="1737">
        <v>48</v>
      </c>
      <c r="M163" s="1738">
        <f t="shared" si="82"/>
        <v>50</v>
      </c>
      <c r="N163" s="1752">
        <v>46010</v>
      </c>
      <c r="O163" s="1752">
        <v>46008</v>
      </c>
      <c r="P163" s="1740" t="s">
        <v>3328</v>
      </c>
      <c r="Q163" s="1753" t="s">
        <v>78</v>
      </c>
      <c r="R163" s="1768">
        <v>2400</v>
      </c>
      <c r="S163" s="1759">
        <f t="shared" si="65"/>
        <v>0</v>
      </c>
      <c r="T163" s="1760"/>
      <c r="U163" s="1761" t="s">
        <v>829</v>
      </c>
      <c r="V163" s="1757" t="s">
        <v>5320</v>
      </c>
      <c r="W163" s="1757" t="s">
        <v>111</v>
      </c>
      <c r="X163" s="1758">
        <v>45975</v>
      </c>
      <c r="Y163" s="1770" t="s">
        <v>88</v>
      </c>
      <c r="Z163" s="1770" t="s">
        <v>88</v>
      </c>
      <c r="AA163" s="1771"/>
      <c r="AB163" s="1770"/>
      <c r="AC163" s="1787" t="s">
        <v>5321</v>
      </c>
      <c r="AD163" s="1776" t="s">
        <v>2061</v>
      </c>
      <c r="AE163" s="1774">
        <v>1.3057</v>
      </c>
      <c r="AF163" s="1775">
        <f t="shared" ref="AF163:AF179" si="83">AE163*J163</f>
        <v>3133.68</v>
      </c>
      <c r="AG163" s="1791"/>
      <c r="AH163" s="1792" t="s">
        <v>81</v>
      </c>
      <c r="AI163" s="1792" t="s">
        <v>1720</v>
      </c>
      <c r="AJ163" s="1751"/>
      <c r="AK163" s="1793">
        <f>J163</f>
        <v>2400</v>
      </c>
      <c r="AL163" s="1794"/>
      <c r="AM163" s="1794">
        <f t="shared" ref="AM163:AM170" si="84">J163/12</f>
        <v>200</v>
      </c>
      <c r="AN163" s="1794"/>
      <c r="AO163" s="1794"/>
      <c r="AP163" s="1794" t="s">
        <v>63</v>
      </c>
      <c r="AQ163" s="1751">
        <v>2400</v>
      </c>
      <c r="AR163" s="1794"/>
      <c r="AS163" s="1802">
        <f>J163</f>
        <v>2400</v>
      </c>
      <c r="AT163" s="1803"/>
      <c r="AU163" s="1803"/>
      <c r="AV163" s="1803"/>
      <c r="AW163" s="1810"/>
      <c r="AX163" s="1811" t="s">
        <v>4870</v>
      </c>
      <c r="AY163" s="1803" t="s">
        <v>5322</v>
      </c>
      <c r="AZ163" s="1812"/>
      <c r="BA163" s="1813"/>
      <c r="BB163" s="1814"/>
      <c r="BC163" s="1814"/>
      <c r="BD163" s="1814"/>
      <c r="BE163" s="1814"/>
      <c r="BF163" s="1814"/>
      <c r="BG163" s="1814"/>
      <c r="BH163" s="1814"/>
      <c r="BI163" s="1814"/>
      <c r="BJ163" s="1814"/>
      <c r="BK163" s="1814"/>
      <c r="BL163" s="1814"/>
      <c r="BM163" s="1814"/>
      <c r="BN163" s="1814"/>
      <c r="BO163" s="1814"/>
      <c r="BP163" s="1814"/>
      <c r="BQ163" s="1814"/>
      <c r="BR163" s="1814"/>
      <c r="BS163" s="1814"/>
      <c r="BT163" s="1814"/>
      <c r="BU163" s="1814"/>
      <c r="BV163" s="1814"/>
      <c r="BW163" s="1814"/>
      <c r="BX163" s="1814"/>
      <c r="BY163" s="1814"/>
      <c r="BZ163" s="1814"/>
      <c r="CA163" s="1814"/>
      <c r="CB163" s="1814"/>
      <c r="CC163" s="1814"/>
      <c r="CD163" s="1814"/>
      <c r="CE163" s="1814"/>
      <c r="CF163" s="1814"/>
      <c r="CG163" s="1814"/>
      <c r="CH163" s="1814"/>
      <c r="CI163" s="1814"/>
      <c r="CJ163" s="1814"/>
      <c r="CK163" s="1814"/>
      <c r="CL163" s="1814"/>
      <c r="CM163" s="1814"/>
      <c r="CN163" s="1814"/>
      <c r="CO163" s="1814"/>
      <c r="CP163" s="1814"/>
      <c r="CQ163" s="1814"/>
      <c r="CR163" s="1814"/>
      <c r="CS163" s="1814"/>
      <c r="CT163" s="1814"/>
      <c r="CU163" s="1814"/>
      <c r="CV163" s="1814"/>
      <c r="CW163" s="1814"/>
      <c r="CX163" s="1814"/>
      <c r="CY163" s="1814"/>
      <c r="CZ163" s="1814"/>
      <c r="DA163" s="1814"/>
      <c r="DB163" s="1814"/>
      <c r="DC163" s="1814"/>
      <c r="DD163" s="1814"/>
      <c r="DE163" s="1814"/>
      <c r="DF163" s="1814"/>
      <c r="DG163" s="1814"/>
      <c r="DH163" s="1814"/>
      <c r="DI163" s="1814"/>
      <c r="DJ163" s="1814"/>
      <c r="DK163" s="1814"/>
      <c r="DL163" s="1814"/>
      <c r="DM163" s="1814"/>
      <c r="DN163" s="1814"/>
      <c r="DO163" s="1814"/>
      <c r="DP163" s="1814"/>
      <c r="DQ163" s="1814"/>
      <c r="DR163" s="1814"/>
      <c r="DS163" s="1814"/>
      <c r="DT163" s="1814"/>
      <c r="DU163" s="1814"/>
      <c r="DV163" s="1814"/>
      <c r="DW163" s="1814"/>
      <c r="DX163" s="1814"/>
      <c r="DY163" s="1814"/>
      <c r="DZ163" s="1814"/>
      <c r="EA163" s="1814"/>
      <c r="EB163" s="1814"/>
      <c r="EC163" s="1814"/>
      <c r="ED163" s="1814"/>
      <c r="EE163" s="1814"/>
      <c r="EF163" s="1814"/>
      <c r="EG163" s="1814"/>
      <c r="EH163" s="1814"/>
      <c r="EI163" s="1814"/>
      <c r="EJ163" s="1814"/>
      <c r="EK163" s="1814"/>
      <c r="EL163" s="1814"/>
      <c r="EM163" s="1814"/>
      <c r="EN163" s="1814"/>
      <c r="EO163" s="1814"/>
      <c r="EP163" s="1814"/>
      <c r="EQ163" s="1814"/>
      <c r="ER163" s="1814"/>
      <c r="ES163" s="1814"/>
      <c r="ET163" s="1814"/>
      <c r="EU163" s="1814"/>
      <c r="EV163" s="1814"/>
      <c r="EW163" s="1814"/>
      <c r="EX163" s="1814"/>
      <c r="EY163" s="1814"/>
      <c r="EZ163" s="1814"/>
      <c r="FA163" s="1814"/>
      <c r="FB163" s="1814"/>
      <c r="FC163" s="1814"/>
      <c r="FD163" s="1814"/>
      <c r="FE163" s="1814"/>
      <c r="FF163" s="1814"/>
      <c r="FG163" s="1814"/>
      <c r="FH163" s="1814"/>
      <c r="FI163" s="1814"/>
      <c r="FJ163" s="1814"/>
      <c r="FK163" s="1814"/>
      <c r="FL163" s="1814"/>
      <c r="FM163" s="1814"/>
      <c r="FN163" s="1814"/>
      <c r="FO163" s="1814"/>
      <c r="FP163" s="1814"/>
      <c r="FQ163" s="1814"/>
      <c r="FR163" s="1814"/>
      <c r="FS163" s="1814"/>
      <c r="FT163" s="1814"/>
      <c r="FU163" s="1814"/>
      <c r="FV163" s="1814"/>
      <c r="FW163" s="1814"/>
      <c r="FX163" s="1814"/>
      <c r="FY163" s="1814"/>
      <c r="FZ163" s="1814"/>
      <c r="GA163" s="1814"/>
      <c r="GB163" s="1814"/>
      <c r="GC163" s="1814"/>
      <c r="GD163" s="1814"/>
      <c r="GE163" s="1814"/>
      <c r="GF163" s="1814"/>
      <c r="GG163" s="1814"/>
      <c r="GH163" s="1814"/>
      <c r="GI163" s="1814"/>
      <c r="GJ163" s="1814"/>
      <c r="GK163" s="1814"/>
      <c r="GL163" s="1814"/>
      <c r="GM163" s="1814"/>
      <c r="GN163" s="1814"/>
      <c r="GO163" s="1814"/>
      <c r="GP163" s="1814"/>
      <c r="GQ163" s="1814"/>
      <c r="GR163" s="1814"/>
      <c r="GS163" s="1814"/>
      <c r="GT163" s="1814"/>
      <c r="GU163" s="1814"/>
      <c r="GV163" s="1814"/>
      <c r="GW163" s="1814"/>
      <c r="GX163" s="1814"/>
      <c r="GY163" s="1814"/>
      <c r="GZ163" s="1814"/>
      <c r="HA163" s="1814"/>
      <c r="HB163" s="1814"/>
      <c r="HC163" s="1814"/>
      <c r="HD163" s="1814"/>
      <c r="HE163" s="1814"/>
      <c r="HF163" s="1814"/>
      <c r="HG163" s="1814"/>
      <c r="HH163" s="1814"/>
      <c r="HI163" s="1814"/>
      <c r="HJ163" s="1814"/>
      <c r="HK163" s="1814"/>
      <c r="HL163" s="1814"/>
      <c r="HM163" s="1814"/>
      <c r="HN163" s="1814"/>
      <c r="HO163" s="1814"/>
      <c r="HP163" s="1814"/>
      <c r="HQ163" s="1814"/>
      <c r="HR163" s="1814"/>
      <c r="HS163" s="1814"/>
      <c r="HT163" s="1814"/>
      <c r="HU163" s="1814"/>
      <c r="HV163" s="1814"/>
      <c r="HW163" s="1814"/>
      <c r="HX163" s="1814"/>
      <c r="HY163" s="1814"/>
      <c r="HZ163" s="1814"/>
      <c r="IA163" s="1814"/>
      <c r="IB163" s="1814"/>
      <c r="IC163" s="1814"/>
      <c r="ID163" s="1814"/>
      <c r="IE163" s="1814"/>
      <c r="IF163" s="1814"/>
      <c r="IG163" s="1814"/>
      <c r="IH163" s="1814"/>
      <c r="II163" s="1814"/>
      <c r="IJ163" s="1814"/>
      <c r="IK163" s="1814"/>
      <c r="IL163" s="1814"/>
      <c r="IM163" s="1814"/>
      <c r="IN163" s="1814"/>
      <c r="IO163" s="1814"/>
      <c r="IP163" s="1814"/>
      <c r="IQ163" s="1814"/>
      <c r="IR163" s="1814"/>
      <c r="IS163" s="1814"/>
      <c r="IT163" s="1814"/>
      <c r="IU163" s="1814"/>
      <c r="IV163" s="1814"/>
      <c r="IW163" s="1814"/>
      <c r="IX163" s="1814"/>
      <c r="IY163" s="1814"/>
      <c r="IZ163" s="1814"/>
      <c r="JA163" s="1814"/>
      <c r="JB163" s="1814"/>
      <c r="JC163" s="1814"/>
      <c r="JD163" s="1814"/>
      <c r="JE163" s="1814"/>
      <c r="JF163" s="1814"/>
      <c r="JG163" s="1814"/>
      <c r="JH163" s="1814"/>
      <c r="JI163" s="1814"/>
      <c r="JJ163" s="1814"/>
      <c r="JK163" s="1814"/>
      <c r="JL163" s="1814"/>
      <c r="JM163" s="1814"/>
      <c r="JN163" s="1814"/>
      <c r="JO163" s="1814"/>
      <c r="JP163" s="1814"/>
      <c r="JQ163" s="1814"/>
      <c r="JR163" s="1814"/>
      <c r="JS163" s="1814"/>
      <c r="JT163" s="1814"/>
      <c r="JU163" s="1814"/>
      <c r="JV163" s="1814"/>
      <c r="JW163" s="1814"/>
      <c r="JX163" s="1814"/>
      <c r="JY163" s="1814"/>
      <c r="JZ163" s="1814"/>
      <c r="KA163" s="1814"/>
      <c r="KB163" s="1814"/>
      <c r="KC163" s="1814"/>
      <c r="KD163" s="1814"/>
      <c r="KE163" s="1814"/>
      <c r="KF163" s="1814"/>
      <c r="KG163" s="1814"/>
      <c r="KH163" s="1814"/>
      <c r="KI163" s="1814"/>
      <c r="KJ163" s="1814"/>
      <c r="KK163" s="1814"/>
      <c r="KL163" s="1814"/>
      <c r="KM163" s="1814"/>
      <c r="KN163" s="1814"/>
      <c r="KO163" s="1814"/>
      <c r="KP163" s="1814"/>
      <c r="KQ163" s="1814"/>
      <c r="KR163" s="1814"/>
      <c r="KS163" s="1814"/>
      <c r="KT163" s="1814"/>
      <c r="KU163" s="1814"/>
      <c r="KV163" s="1814"/>
      <c r="KW163" s="1814"/>
      <c r="KX163" s="1814"/>
      <c r="KY163" s="1814"/>
      <c r="KZ163" s="1814"/>
      <c r="LA163" s="1814"/>
      <c r="LB163" s="1814"/>
      <c r="LC163" s="1814"/>
      <c r="LD163" s="1814"/>
      <c r="LE163" s="1814"/>
      <c r="LF163" s="1814"/>
      <c r="LG163" s="1814"/>
      <c r="LH163" s="1825"/>
      <c r="LI163" s="1825"/>
      <c r="LJ163" s="1825"/>
      <c r="LK163" s="1825"/>
      <c r="LL163" s="1825"/>
      <c r="LM163" s="1825"/>
      <c r="LN163" s="1825"/>
      <c r="LO163" s="1826"/>
    </row>
    <row r="164" s="1484" customFormat="1" ht="47" customHeight="1" spans="1:327">
      <c r="A164" s="1712">
        <v>45982</v>
      </c>
      <c r="B164" s="1713" t="s">
        <v>194</v>
      </c>
      <c r="C164" s="1714" t="s">
        <v>797</v>
      </c>
      <c r="D164" s="1715">
        <v>4500186453</v>
      </c>
      <c r="E164" s="1716" t="s">
        <v>3324</v>
      </c>
      <c r="F164" s="1715" t="s">
        <v>5323</v>
      </c>
      <c r="G164" s="1717" t="s">
        <v>4891</v>
      </c>
      <c r="H164" s="1717" t="s">
        <v>4891</v>
      </c>
      <c r="I164" s="1735" t="s">
        <v>4892</v>
      </c>
      <c r="J164" s="1736">
        <v>2400</v>
      </c>
      <c r="K164" s="1737">
        <v>12</v>
      </c>
      <c r="L164" s="1737">
        <v>48</v>
      </c>
      <c r="M164" s="1738">
        <f t="shared" si="82"/>
        <v>50</v>
      </c>
      <c r="N164" s="1739">
        <v>46010</v>
      </c>
      <c r="O164" s="1739">
        <v>46008</v>
      </c>
      <c r="P164" s="1740" t="s">
        <v>3328</v>
      </c>
      <c r="Q164" s="1753" t="s">
        <v>78</v>
      </c>
      <c r="R164" s="1768">
        <v>2400</v>
      </c>
      <c r="S164" s="1759">
        <f t="shared" ref="S164:S178" si="85">R164-J164</f>
        <v>0</v>
      </c>
      <c r="T164" s="1760"/>
      <c r="U164" s="1761" t="s">
        <v>829</v>
      </c>
      <c r="V164" s="1757" t="s">
        <v>5320</v>
      </c>
      <c r="W164" s="1757" t="s">
        <v>111</v>
      </c>
      <c r="X164" s="1758">
        <v>45975</v>
      </c>
      <c r="Y164" s="1770" t="s">
        <v>88</v>
      </c>
      <c r="Z164" s="1770" t="s">
        <v>88</v>
      </c>
      <c r="AA164" s="1771"/>
      <c r="AB164" s="1770"/>
      <c r="AC164" s="1772" t="s">
        <v>5321</v>
      </c>
      <c r="AD164" s="1773" t="s">
        <v>2061</v>
      </c>
      <c r="AE164" s="1774">
        <v>1.2976</v>
      </c>
      <c r="AF164" s="1775">
        <f t="shared" si="83"/>
        <v>3114.24</v>
      </c>
      <c r="AG164" s="1791"/>
      <c r="AH164" s="1792" t="s">
        <v>81</v>
      </c>
      <c r="AI164" s="1792" t="s">
        <v>3805</v>
      </c>
      <c r="AJ164" s="1736"/>
      <c r="AK164" s="1793">
        <f>J164</f>
        <v>2400</v>
      </c>
      <c r="AL164" s="1794"/>
      <c r="AM164" s="1794">
        <f t="shared" si="84"/>
        <v>200</v>
      </c>
      <c r="AN164" s="1794"/>
      <c r="AO164" s="1794"/>
      <c r="AP164" s="1794" t="s">
        <v>63</v>
      </c>
      <c r="AQ164" s="1736">
        <v>2400</v>
      </c>
      <c r="AR164" s="1794"/>
      <c r="AS164" s="1802"/>
      <c r="AT164" s="1803">
        <f>J164</f>
        <v>2400</v>
      </c>
      <c r="AU164" s="1803"/>
      <c r="AV164" s="1803"/>
      <c r="AW164" s="1810"/>
      <c r="AX164" s="1811" t="s">
        <v>4870</v>
      </c>
      <c r="AY164" s="1803" t="s">
        <v>5322</v>
      </c>
      <c r="AZ164" s="1812"/>
      <c r="BA164" s="1813"/>
      <c r="BB164" s="1814"/>
      <c r="BC164" s="1814"/>
      <c r="BD164" s="1814"/>
      <c r="BE164" s="1814"/>
      <c r="BF164" s="1814"/>
      <c r="BG164" s="1814"/>
      <c r="BH164" s="1814"/>
      <c r="BI164" s="1814"/>
      <c r="BJ164" s="1814"/>
      <c r="BK164" s="1814"/>
      <c r="BL164" s="1814"/>
      <c r="BM164" s="1814"/>
      <c r="BN164" s="1814"/>
      <c r="BO164" s="1814"/>
      <c r="BP164" s="1814"/>
      <c r="BQ164" s="1814"/>
      <c r="BR164" s="1814"/>
      <c r="BS164" s="1814"/>
      <c r="BT164" s="1814"/>
      <c r="BU164" s="1814"/>
      <c r="BV164" s="1814"/>
      <c r="BW164" s="1814"/>
      <c r="BX164" s="1814"/>
      <c r="BY164" s="1814"/>
      <c r="BZ164" s="1814"/>
      <c r="CA164" s="1814"/>
      <c r="CB164" s="1814"/>
      <c r="CC164" s="1814"/>
      <c r="CD164" s="1814"/>
      <c r="CE164" s="1814"/>
      <c r="CF164" s="1814"/>
      <c r="CG164" s="1814"/>
      <c r="CH164" s="1814"/>
      <c r="CI164" s="1814"/>
      <c r="CJ164" s="1814"/>
      <c r="CK164" s="1814"/>
      <c r="CL164" s="1814"/>
      <c r="CM164" s="1814"/>
      <c r="CN164" s="1814"/>
      <c r="CO164" s="1814"/>
      <c r="CP164" s="1814"/>
      <c r="CQ164" s="1814"/>
      <c r="CR164" s="1814"/>
      <c r="CS164" s="1814"/>
      <c r="CT164" s="1814"/>
      <c r="CU164" s="1814"/>
      <c r="CV164" s="1814"/>
      <c r="CW164" s="1814"/>
      <c r="CX164" s="1814"/>
      <c r="CY164" s="1814"/>
      <c r="CZ164" s="1814"/>
      <c r="DA164" s="1814"/>
      <c r="DB164" s="1814"/>
      <c r="DC164" s="1814"/>
      <c r="DD164" s="1814"/>
      <c r="DE164" s="1814"/>
      <c r="DF164" s="1814"/>
      <c r="DG164" s="1814"/>
      <c r="DH164" s="1814"/>
      <c r="DI164" s="1814"/>
      <c r="DJ164" s="1814"/>
      <c r="DK164" s="1814"/>
      <c r="DL164" s="1814"/>
      <c r="DM164" s="1814"/>
      <c r="DN164" s="1814"/>
      <c r="DO164" s="1814"/>
      <c r="DP164" s="1814"/>
      <c r="DQ164" s="1814"/>
      <c r="DR164" s="1814"/>
      <c r="DS164" s="1814"/>
      <c r="DT164" s="1814"/>
      <c r="DU164" s="1814"/>
      <c r="DV164" s="1814"/>
      <c r="DW164" s="1814"/>
      <c r="DX164" s="1814"/>
      <c r="DY164" s="1814"/>
      <c r="DZ164" s="1814"/>
      <c r="EA164" s="1814"/>
      <c r="EB164" s="1814"/>
      <c r="EC164" s="1814"/>
      <c r="ED164" s="1814"/>
      <c r="EE164" s="1814"/>
      <c r="EF164" s="1814"/>
      <c r="EG164" s="1814"/>
      <c r="EH164" s="1814"/>
      <c r="EI164" s="1814"/>
      <c r="EJ164" s="1814"/>
      <c r="EK164" s="1814"/>
      <c r="EL164" s="1814"/>
      <c r="EM164" s="1814"/>
      <c r="EN164" s="1814"/>
      <c r="EO164" s="1814"/>
      <c r="EP164" s="1814"/>
      <c r="EQ164" s="1814"/>
      <c r="ER164" s="1814"/>
      <c r="ES164" s="1814"/>
      <c r="ET164" s="1814"/>
      <c r="EU164" s="1814"/>
      <c r="EV164" s="1814"/>
      <c r="EW164" s="1814"/>
      <c r="EX164" s="1814"/>
      <c r="EY164" s="1814"/>
      <c r="EZ164" s="1814"/>
      <c r="FA164" s="1814"/>
      <c r="FB164" s="1814"/>
      <c r="FC164" s="1814"/>
      <c r="FD164" s="1814"/>
      <c r="FE164" s="1814"/>
      <c r="FF164" s="1814"/>
      <c r="FG164" s="1814"/>
      <c r="FH164" s="1814"/>
      <c r="FI164" s="1814"/>
      <c r="FJ164" s="1814"/>
      <c r="FK164" s="1814"/>
      <c r="FL164" s="1814"/>
      <c r="FM164" s="1814"/>
      <c r="FN164" s="1814"/>
      <c r="FO164" s="1814"/>
      <c r="FP164" s="1814"/>
      <c r="FQ164" s="1814"/>
      <c r="FR164" s="1814"/>
      <c r="FS164" s="1814"/>
      <c r="FT164" s="1814"/>
      <c r="FU164" s="1814"/>
      <c r="FV164" s="1814"/>
      <c r="FW164" s="1814"/>
      <c r="FX164" s="1814"/>
      <c r="FY164" s="1814"/>
      <c r="FZ164" s="1814"/>
      <c r="GA164" s="1814"/>
      <c r="GB164" s="1814"/>
      <c r="GC164" s="1814"/>
      <c r="GD164" s="1814"/>
      <c r="GE164" s="1814"/>
      <c r="GF164" s="1814"/>
      <c r="GG164" s="1814"/>
      <c r="GH164" s="1814"/>
      <c r="GI164" s="1814"/>
      <c r="GJ164" s="1814"/>
      <c r="GK164" s="1814"/>
      <c r="GL164" s="1814"/>
      <c r="GM164" s="1814"/>
      <c r="GN164" s="1814"/>
      <c r="GO164" s="1814"/>
      <c r="GP164" s="1814"/>
      <c r="GQ164" s="1814"/>
      <c r="GR164" s="1814"/>
      <c r="GS164" s="1814"/>
      <c r="GT164" s="1814"/>
      <c r="GU164" s="1814"/>
      <c r="GV164" s="1814"/>
      <c r="GW164" s="1814"/>
      <c r="GX164" s="1814"/>
      <c r="GY164" s="1814"/>
      <c r="GZ164" s="1814"/>
      <c r="HA164" s="1814"/>
      <c r="HB164" s="1814"/>
      <c r="HC164" s="1814"/>
      <c r="HD164" s="1814"/>
      <c r="HE164" s="1814"/>
      <c r="HF164" s="1814"/>
      <c r="HG164" s="1814"/>
      <c r="HH164" s="1814"/>
      <c r="HI164" s="1814"/>
      <c r="HJ164" s="1814"/>
      <c r="HK164" s="1814"/>
      <c r="HL164" s="1814"/>
      <c r="HM164" s="1814"/>
      <c r="HN164" s="1814"/>
      <c r="HO164" s="1814"/>
      <c r="HP164" s="1814"/>
      <c r="HQ164" s="1814"/>
      <c r="HR164" s="1814"/>
      <c r="HS164" s="1814"/>
      <c r="HT164" s="1814"/>
      <c r="HU164" s="1814"/>
      <c r="HV164" s="1814"/>
      <c r="HW164" s="1814"/>
      <c r="HX164" s="1814"/>
      <c r="HY164" s="1814"/>
      <c r="HZ164" s="1814"/>
      <c r="IA164" s="1814"/>
      <c r="IB164" s="1814"/>
      <c r="IC164" s="1814"/>
      <c r="ID164" s="1814"/>
      <c r="IE164" s="1814"/>
      <c r="IF164" s="1814"/>
      <c r="IG164" s="1814"/>
      <c r="IH164" s="1814"/>
      <c r="II164" s="1814"/>
      <c r="IJ164" s="1814"/>
      <c r="IK164" s="1814"/>
      <c r="IL164" s="1814"/>
      <c r="IM164" s="1814"/>
      <c r="IN164" s="1814"/>
      <c r="IO164" s="1814"/>
      <c r="IP164" s="1814"/>
      <c r="IQ164" s="1814"/>
      <c r="IR164" s="1814"/>
      <c r="IS164" s="1814"/>
      <c r="IT164" s="1814"/>
      <c r="IU164" s="1814"/>
      <c r="IV164" s="1814"/>
      <c r="IW164" s="1814"/>
      <c r="IX164" s="1814"/>
      <c r="IY164" s="1814"/>
      <c r="IZ164" s="1814"/>
      <c r="JA164" s="1814"/>
      <c r="JB164" s="1814"/>
      <c r="JC164" s="1814"/>
      <c r="JD164" s="1814"/>
      <c r="JE164" s="1814"/>
      <c r="JF164" s="1814"/>
      <c r="JG164" s="1814"/>
      <c r="JH164" s="1814"/>
      <c r="JI164" s="1814"/>
      <c r="JJ164" s="1814"/>
      <c r="JK164" s="1814"/>
      <c r="JL164" s="1814"/>
      <c r="JM164" s="1814"/>
      <c r="JN164" s="1814"/>
      <c r="JO164" s="1814"/>
      <c r="JP164" s="1814"/>
      <c r="JQ164" s="1814"/>
      <c r="JR164" s="1814"/>
      <c r="JS164" s="1814"/>
      <c r="JT164" s="1814"/>
      <c r="JU164" s="1814"/>
      <c r="JV164" s="1814"/>
      <c r="JW164" s="1814"/>
      <c r="JX164" s="1814"/>
      <c r="JY164" s="1814"/>
      <c r="JZ164" s="1814"/>
      <c r="KA164" s="1814"/>
      <c r="KB164" s="1814"/>
      <c r="KC164" s="1814"/>
      <c r="KD164" s="1814"/>
      <c r="KE164" s="1814"/>
      <c r="KF164" s="1814"/>
      <c r="KG164" s="1814"/>
      <c r="KH164" s="1814"/>
      <c r="KI164" s="1814"/>
      <c r="KJ164" s="1814"/>
      <c r="KK164" s="1814"/>
      <c r="KL164" s="1814"/>
      <c r="KM164" s="1814"/>
      <c r="KN164" s="1814"/>
      <c r="KO164" s="1814"/>
      <c r="KP164" s="1814"/>
      <c r="KQ164" s="1814"/>
      <c r="KR164" s="1814"/>
      <c r="KS164" s="1814"/>
      <c r="KT164" s="1814"/>
      <c r="KU164" s="1814"/>
      <c r="KV164" s="1814"/>
      <c r="KW164" s="1814"/>
      <c r="KX164" s="1814"/>
      <c r="KY164" s="1814"/>
      <c r="KZ164" s="1814"/>
      <c r="LA164" s="1814"/>
      <c r="LB164" s="1814"/>
      <c r="LC164" s="1814"/>
      <c r="LD164" s="1814"/>
      <c r="LE164" s="1814"/>
      <c r="LF164" s="1814"/>
      <c r="LG164" s="1814"/>
      <c r="LH164" s="1825"/>
      <c r="LI164" s="1825"/>
      <c r="LJ164" s="1825"/>
      <c r="LK164" s="1825"/>
      <c r="LL164" s="1825"/>
      <c r="LM164" s="1825"/>
      <c r="LN164" s="1825"/>
      <c r="LO164" s="1826"/>
    </row>
    <row r="165" s="1484" customFormat="1" ht="47" customHeight="1" spans="1:327">
      <c r="A165" s="1712">
        <v>45982</v>
      </c>
      <c r="B165" s="1713" t="s">
        <v>194</v>
      </c>
      <c r="C165" s="1714" t="s">
        <v>797</v>
      </c>
      <c r="D165" s="1715">
        <v>4500186453</v>
      </c>
      <c r="E165" s="1716" t="s">
        <v>3324</v>
      </c>
      <c r="F165" s="1715" t="s">
        <v>5324</v>
      </c>
      <c r="G165" s="1717" t="s">
        <v>4894</v>
      </c>
      <c r="H165" s="1717" t="s">
        <v>4894</v>
      </c>
      <c r="I165" s="1735" t="s">
        <v>4895</v>
      </c>
      <c r="J165" s="1736">
        <v>2400</v>
      </c>
      <c r="K165" s="1737">
        <v>12</v>
      </c>
      <c r="L165" s="1737">
        <v>48</v>
      </c>
      <c r="M165" s="1738">
        <f t="shared" si="82"/>
        <v>50</v>
      </c>
      <c r="N165" s="1739">
        <v>46010</v>
      </c>
      <c r="O165" s="1739">
        <v>46008</v>
      </c>
      <c r="P165" s="1740" t="s">
        <v>3328</v>
      </c>
      <c r="Q165" s="1753" t="s">
        <v>78</v>
      </c>
      <c r="R165" s="1768">
        <v>2400</v>
      </c>
      <c r="S165" s="1759">
        <f t="shared" si="85"/>
        <v>0</v>
      </c>
      <c r="T165" s="1760"/>
      <c r="U165" s="1761" t="s">
        <v>829</v>
      </c>
      <c r="V165" s="1757" t="s">
        <v>5320</v>
      </c>
      <c r="W165" s="1757" t="s">
        <v>111</v>
      </c>
      <c r="X165" s="1758">
        <v>45975</v>
      </c>
      <c r="Y165" s="1770" t="s">
        <v>88</v>
      </c>
      <c r="Z165" s="1770" t="s">
        <v>88</v>
      </c>
      <c r="AA165" s="1771"/>
      <c r="AB165" s="1770"/>
      <c r="AC165" s="1772" t="s">
        <v>5321</v>
      </c>
      <c r="AD165" s="1773" t="s">
        <v>2061</v>
      </c>
      <c r="AE165" s="1774">
        <v>1.631</v>
      </c>
      <c r="AF165" s="1775">
        <f t="shared" si="83"/>
        <v>3914.4</v>
      </c>
      <c r="AG165" s="1791"/>
      <c r="AH165" s="1792" t="s">
        <v>81</v>
      </c>
      <c r="AI165" s="1792" t="s">
        <v>1721</v>
      </c>
      <c r="AJ165" s="1736"/>
      <c r="AK165" s="1793">
        <f>J165</f>
        <v>2400</v>
      </c>
      <c r="AL165" s="1794"/>
      <c r="AM165" s="1794">
        <f t="shared" si="84"/>
        <v>200</v>
      </c>
      <c r="AN165" s="1794"/>
      <c r="AO165" s="1794"/>
      <c r="AP165" s="1794" t="s">
        <v>63</v>
      </c>
      <c r="AQ165" s="1736">
        <v>2400</v>
      </c>
      <c r="AR165" s="1794"/>
      <c r="AS165" s="1802"/>
      <c r="AT165" s="1803"/>
      <c r="AU165" s="1803">
        <f>J165</f>
        <v>2400</v>
      </c>
      <c r="AV165" s="1803"/>
      <c r="AW165" s="1810"/>
      <c r="AX165" s="1811" t="s">
        <v>4870</v>
      </c>
      <c r="AY165" s="1803" t="s">
        <v>5322</v>
      </c>
      <c r="AZ165" s="1812"/>
      <c r="BA165" s="1813"/>
      <c r="BB165" s="1814"/>
      <c r="BC165" s="1814"/>
      <c r="BD165" s="1814"/>
      <c r="BE165" s="1814"/>
      <c r="BF165" s="1814"/>
      <c r="BG165" s="1814"/>
      <c r="BH165" s="1814"/>
      <c r="BI165" s="1814"/>
      <c r="BJ165" s="1814"/>
      <c r="BK165" s="1814"/>
      <c r="BL165" s="1814"/>
      <c r="BM165" s="1814"/>
      <c r="BN165" s="1814"/>
      <c r="BO165" s="1814"/>
      <c r="BP165" s="1814"/>
      <c r="BQ165" s="1814"/>
      <c r="BR165" s="1814"/>
      <c r="BS165" s="1814"/>
      <c r="BT165" s="1814"/>
      <c r="BU165" s="1814"/>
      <c r="BV165" s="1814"/>
      <c r="BW165" s="1814"/>
      <c r="BX165" s="1814"/>
      <c r="BY165" s="1814"/>
      <c r="BZ165" s="1814"/>
      <c r="CA165" s="1814"/>
      <c r="CB165" s="1814"/>
      <c r="CC165" s="1814"/>
      <c r="CD165" s="1814"/>
      <c r="CE165" s="1814"/>
      <c r="CF165" s="1814"/>
      <c r="CG165" s="1814"/>
      <c r="CH165" s="1814"/>
      <c r="CI165" s="1814"/>
      <c r="CJ165" s="1814"/>
      <c r="CK165" s="1814"/>
      <c r="CL165" s="1814"/>
      <c r="CM165" s="1814"/>
      <c r="CN165" s="1814"/>
      <c r="CO165" s="1814"/>
      <c r="CP165" s="1814"/>
      <c r="CQ165" s="1814"/>
      <c r="CR165" s="1814"/>
      <c r="CS165" s="1814"/>
      <c r="CT165" s="1814"/>
      <c r="CU165" s="1814"/>
      <c r="CV165" s="1814"/>
      <c r="CW165" s="1814"/>
      <c r="CX165" s="1814"/>
      <c r="CY165" s="1814"/>
      <c r="CZ165" s="1814"/>
      <c r="DA165" s="1814"/>
      <c r="DB165" s="1814"/>
      <c r="DC165" s="1814"/>
      <c r="DD165" s="1814"/>
      <c r="DE165" s="1814"/>
      <c r="DF165" s="1814"/>
      <c r="DG165" s="1814"/>
      <c r="DH165" s="1814"/>
      <c r="DI165" s="1814"/>
      <c r="DJ165" s="1814"/>
      <c r="DK165" s="1814"/>
      <c r="DL165" s="1814"/>
      <c r="DM165" s="1814"/>
      <c r="DN165" s="1814"/>
      <c r="DO165" s="1814"/>
      <c r="DP165" s="1814"/>
      <c r="DQ165" s="1814"/>
      <c r="DR165" s="1814"/>
      <c r="DS165" s="1814"/>
      <c r="DT165" s="1814"/>
      <c r="DU165" s="1814"/>
      <c r="DV165" s="1814"/>
      <c r="DW165" s="1814"/>
      <c r="DX165" s="1814"/>
      <c r="DY165" s="1814"/>
      <c r="DZ165" s="1814"/>
      <c r="EA165" s="1814"/>
      <c r="EB165" s="1814"/>
      <c r="EC165" s="1814"/>
      <c r="ED165" s="1814"/>
      <c r="EE165" s="1814"/>
      <c r="EF165" s="1814"/>
      <c r="EG165" s="1814"/>
      <c r="EH165" s="1814"/>
      <c r="EI165" s="1814"/>
      <c r="EJ165" s="1814"/>
      <c r="EK165" s="1814"/>
      <c r="EL165" s="1814"/>
      <c r="EM165" s="1814"/>
      <c r="EN165" s="1814"/>
      <c r="EO165" s="1814"/>
      <c r="EP165" s="1814"/>
      <c r="EQ165" s="1814"/>
      <c r="ER165" s="1814"/>
      <c r="ES165" s="1814"/>
      <c r="ET165" s="1814"/>
      <c r="EU165" s="1814"/>
      <c r="EV165" s="1814"/>
      <c r="EW165" s="1814"/>
      <c r="EX165" s="1814"/>
      <c r="EY165" s="1814"/>
      <c r="EZ165" s="1814"/>
      <c r="FA165" s="1814"/>
      <c r="FB165" s="1814"/>
      <c r="FC165" s="1814"/>
      <c r="FD165" s="1814"/>
      <c r="FE165" s="1814"/>
      <c r="FF165" s="1814"/>
      <c r="FG165" s="1814"/>
      <c r="FH165" s="1814"/>
      <c r="FI165" s="1814"/>
      <c r="FJ165" s="1814"/>
      <c r="FK165" s="1814"/>
      <c r="FL165" s="1814"/>
      <c r="FM165" s="1814"/>
      <c r="FN165" s="1814"/>
      <c r="FO165" s="1814"/>
      <c r="FP165" s="1814"/>
      <c r="FQ165" s="1814"/>
      <c r="FR165" s="1814"/>
      <c r="FS165" s="1814"/>
      <c r="FT165" s="1814"/>
      <c r="FU165" s="1814"/>
      <c r="FV165" s="1814"/>
      <c r="FW165" s="1814"/>
      <c r="FX165" s="1814"/>
      <c r="FY165" s="1814"/>
      <c r="FZ165" s="1814"/>
      <c r="GA165" s="1814"/>
      <c r="GB165" s="1814"/>
      <c r="GC165" s="1814"/>
      <c r="GD165" s="1814"/>
      <c r="GE165" s="1814"/>
      <c r="GF165" s="1814"/>
      <c r="GG165" s="1814"/>
      <c r="GH165" s="1814"/>
      <c r="GI165" s="1814"/>
      <c r="GJ165" s="1814"/>
      <c r="GK165" s="1814"/>
      <c r="GL165" s="1814"/>
      <c r="GM165" s="1814"/>
      <c r="GN165" s="1814"/>
      <c r="GO165" s="1814"/>
      <c r="GP165" s="1814"/>
      <c r="GQ165" s="1814"/>
      <c r="GR165" s="1814"/>
      <c r="GS165" s="1814"/>
      <c r="GT165" s="1814"/>
      <c r="GU165" s="1814"/>
      <c r="GV165" s="1814"/>
      <c r="GW165" s="1814"/>
      <c r="GX165" s="1814"/>
      <c r="GY165" s="1814"/>
      <c r="GZ165" s="1814"/>
      <c r="HA165" s="1814"/>
      <c r="HB165" s="1814"/>
      <c r="HC165" s="1814"/>
      <c r="HD165" s="1814"/>
      <c r="HE165" s="1814"/>
      <c r="HF165" s="1814"/>
      <c r="HG165" s="1814"/>
      <c r="HH165" s="1814"/>
      <c r="HI165" s="1814"/>
      <c r="HJ165" s="1814"/>
      <c r="HK165" s="1814"/>
      <c r="HL165" s="1814"/>
      <c r="HM165" s="1814"/>
      <c r="HN165" s="1814"/>
      <c r="HO165" s="1814"/>
      <c r="HP165" s="1814"/>
      <c r="HQ165" s="1814"/>
      <c r="HR165" s="1814"/>
      <c r="HS165" s="1814"/>
      <c r="HT165" s="1814"/>
      <c r="HU165" s="1814"/>
      <c r="HV165" s="1814"/>
      <c r="HW165" s="1814"/>
      <c r="HX165" s="1814"/>
      <c r="HY165" s="1814"/>
      <c r="HZ165" s="1814"/>
      <c r="IA165" s="1814"/>
      <c r="IB165" s="1814"/>
      <c r="IC165" s="1814"/>
      <c r="ID165" s="1814"/>
      <c r="IE165" s="1814"/>
      <c r="IF165" s="1814"/>
      <c r="IG165" s="1814"/>
      <c r="IH165" s="1814"/>
      <c r="II165" s="1814"/>
      <c r="IJ165" s="1814"/>
      <c r="IK165" s="1814"/>
      <c r="IL165" s="1814"/>
      <c r="IM165" s="1814"/>
      <c r="IN165" s="1814"/>
      <c r="IO165" s="1814"/>
      <c r="IP165" s="1814"/>
      <c r="IQ165" s="1814"/>
      <c r="IR165" s="1814"/>
      <c r="IS165" s="1814"/>
      <c r="IT165" s="1814"/>
      <c r="IU165" s="1814"/>
      <c r="IV165" s="1814"/>
      <c r="IW165" s="1814"/>
      <c r="IX165" s="1814"/>
      <c r="IY165" s="1814"/>
      <c r="IZ165" s="1814"/>
      <c r="JA165" s="1814"/>
      <c r="JB165" s="1814"/>
      <c r="JC165" s="1814"/>
      <c r="JD165" s="1814"/>
      <c r="JE165" s="1814"/>
      <c r="JF165" s="1814"/>
      <c r="JG165" s="1814"/>
      <c r="JH165" s="1814"/>
      <c r="JI165" s="1814"/>
      <c r="JJ165" s="1814"/>
      <c r="JK165" s="1814"/>
      <c r="JL165" s="1814"/>
      <c r="JM165" s="1814"/>
      <c r="JN165" s="1814"/>
      <c r="JO165" s="1814"/>
      <c r="JP165" s="1814"/>
      <c r="JQ165" s="1814"/>
      <c r="JR165" s="1814"/>
      <c r="JS165" s="1814"/>
      <c r="JT165" s="1814"/>
      <c r="JU165" s="1814"/>
      <c r="JV165" s="1814"/>
      <c r="JW165" s="1814"/>
      <c r="JX165" s="1814"/>
      <c r="JY165" s="1814"/>
      <c r="JZ165" s="1814"/>
      <c r="KA165" s="1814"/>
      <c r="KB165" s="1814"/>
      <c r="KC165" s="1814"/>
      <c r="KD165" s="1814"/>
      <c r="KE165" s="1814"/>
      <c r="KF165" s="1814"/>
      <c r="KG165" s="1814"/>
      <c r="KH165" s="1814"/>
      <c r="KI165" s="1814"/>
      <c r="KJ165" s="1814"/>
      <c r="KK165" s="1814"/>
      <c r="KL165" s="1814"/>
      <c r="KM165" s="1814"/>
      <c r="KN165" s="1814"/>
      <c r="KO165" s="1814"/>
      <c r="KP165" s="1814"/>
      <c r="KQ165" s="1814"/>
      <c r="KR165" s="1814"/>
      <c r="KS165" s="1814"/>
      <c r="KT165" s="1814"/>
      <c r="KU165" s="1814"/>
      <c r="KV165" s="1814"/>
      <c r="KW165" s="1814"/>
      <c r="KX165" s="1814"/>
      <c r="KY165" s="1814"/>
      <c r="KZ165" s="1814"/>
      <c r="LA165" s="1814"/>
      <c r="LB165" s="1814"/>
      <c r="LC165" s="1814"/>
      <c r="LD165" s="1814"/>
      <c r="LE165" s="1814"/>
      <c r="LF165" s="1814"/>
      <c r="LG165" s="1814"/>
      <c r="LH165" s="1825"/>
      <c r="LI165" s="1825"/>
      <c r="LJ165" s="1825"/>
      <c r="LK165" s="1825"/>
      <c r="LL165" s="1825"/>
      <c r="LM165" s="1825"/>
      <c r="LN165" s="1825"/>
      <c r="LO165" s="1826"/>
    </row>
    <row r="166" s="1484" customFormat="1" ht="47" customHeight="1" spans="1:327">
      <c r="A166" s="1712">
        <v>45982</v>
      </c>
      <c r="B166" s="1713" t="s">
        <v>194</v>
      </c>
      <c r="C166" s="1714" t="s">
        <v>797</v>
      </c>
      <c r="D166" s="1715">
        <v>4500186453</v>
      </c>
      <c r="E166" s="1716" t="s">
        <v>3324</v>
      </c>
      <c r="F166" s="1715" t="s">
        <v>5325</v>
      </c>
      <c r="G166" s="1717" t="s">
        <v>4897</v>
      </c>
      <c r="H166" s="1717" t="s">
        <v>4897</v>
      </c>
      <c r="I166" s="1735" t="s">
        <v>4898</v>
      </c>
      <c r="J166" s="1736">
        <v>2000</v>
      </c>
      <c r="K166" s="1737">
        <v>10</v>
      </c>
      <c r="L166" s="1737">
        <v>40</v>
      </c>
      <c r="M166" s="1738">
        <f t="shared" si="82"/>
        <v>50</v>
      </c>
      <c r="N166" s="1739">
        <v>46010</v>
      </c>
      <c r="O166" s="1739">
        <v>46008</v>
      </c>
      <c r="P166" s="1740" t="s">
        <v>3328</v>
      </c>
      <c r="Q166" s="1753" t="s">
        <v>78</v>
      </c>
      <c r="R166" s="1768">
        <v>2000</v>
      </c>
      <c r="S166" s="1759">
        <f t="shared" si="85"/>
        <v>0</v>
      </c>
      <c r="T166" s="1760"/>
      <c r="U166" s="1761" t="s">
        <v>829</v>
      </c>
      <c r="V166" s="1757" t="s">
        <v>5320</v>
      </c>
      <c r="W166" s="1757" t="s">
        <v>111</v>
      </c>
      <c r="X166" s="1758">
        <v>45975</v>
      </c>
      <c r="Y166" s="1770" t="s">
        <v>88</v>
      </c>
      <c r="Z166" s="1770" t="s">
        <v>88</v>
      </c>
      <c r="AA166" s="1771"/>
      <c r="AB166" s="1770"/>
      <c r="AC166" s="1772" t="s">
        <v>5321</v>
      </c>
      <c r="AD166" s="1773" t="s">
        <v>2061</v>
      </c>
      <c r="AE166" s="1774">
        <v>1.5871</v>
      </c>
      <c r="AF166" s="1775">
        <f t="shared" si="83"/>
        <v>3174.2</v>
      </c>
      <c r="AG166" s="1791"/>
      <c r="AH166" s="1792" t="s">
        <v>81</v>
      </c>
      <c r="AI166" s="1792" t="s">
        <v>3811</v>
      </c>
      <c r="AJ166" s="1736"/>
      <c r="AK166" s="1793">
        <f>J166</f>
        <v>2000</v>
      </c>
      <c r="AL166" s="1794"/>
      <c r="AM166" s="1794">
        <f t="shared" si="84"/>
        <v>166.666666666667</v>
      </c>
      <c r="AN166" s="1794"/>
      <c r="AO166" s="1794"/>
      <c r="AP166" s="1794" t="s">
        <v>63</v>
      </c>
      <c r="AQ166" s="1736">
        <v>2000</v>
      </c>
      <c r="AR166" s="1794"/>
      <c r="AS166" s="1802"/>
      <c r="AT166" s="1803"/>
      <c r="AU166" s="1803"/>
      <c r="AV166" s="1803">
        <f>J166</f>
        <v>2000</v>
      </c>
      <c r="AW166" s="1810"/>
      <c r="AX166" s="1811" t="s">
        <v>4870</v>
      </c>
      <c r="AY166" s="1803" t="s">
        <v>5322</v>
      </c>
      <c r="AZ166" s="1812"/>
      <c r="BA166" s="1813"/>
      <c r="BB166" s="1814"/>
      <c r="BC166" s="1814"/>
      <c r="BD166" s="1814"/>
      <c r="BE166" s="1814"/>
      <c r="BF166" s="1814"/>
      <c r="BG166" s="1814"/>
      <c r="BH166" s="1814"/>
      <c r="BI166" s="1814"/>
      <c r="BJ166" s="1814"/>
      <c r="BK166" s="1814"/>
      <c r="BL166" s="1814"/>
      <c r="BM166" s="1814"/>
      <c r="BN166" s="1814"/>
      <c r="BO166" s="1814"/>
      <c r="BP166" s="1814"/>
      <c r="BQ166" s="1814"/>
      <c r="BR166" s="1814"/>
      <c r="BS166" s="1814"/>
      <c r="BT166" s="1814"/>
      <c r="BU166" s="1814"/>
      <c r="BV166" s="1814"/>
      <c r="BW166" s="1814"/>
      <c r="BX166" s="1814"/>
      <c r="BY166" s="1814"/>
      <c r="BZ166" s="1814"/>
      <c r="CA166" s="1814"/>
      <c r="CB166" s="1814"/>
      <c r="CC166" s="1814"/>
      <c r="CD166" s="1814"/>
      <c r="CE166" s="1814"/>
      <c r="CF166" s="1814"/>
      <c r="CG166" s="1814"/>
      <c r="CH166" s="1814"/>
      <c r="CI166" s="1814"/>
      <c r="CJ166" s="1814"/>
      <c r="CK166" s="1814"/>
      <c r="CL166" s="1814"/>
      <c r="CM166" s="1814"/>
      <c r="CN166" s="1814"/>
      <c r="CO166" s="1814"/>
      <c r="CP166" s="1814"/>
      <c r="CQ166" s="1814"/>
      <c r="CR166" s="1814"/>
      <c r="CS166" s="1814"/>
      <c r="CT166" s="1814"/>
      <c r="CU166" s="1814"/>
      <c r="CV166" s="1814"/>
      <c r="CW166" s="1814"/>
      <c r="CX166" s="1814"/>
      <c r="CY166" s="1814"/>
      <c r="CZ166" s="1814"/>
      <c r="DA166" s="1814"/>
      <c r="DB166" s="1814"/>
      <c r="DC166" s="1814"/>
      <c r="DD166" s="1814"/>
      <c r="DE166" s="1814"/>
      <c r="DF166" s="1814"/>
      <c r="DG166" s="1814"/>
      <c r="DH166" s="1814"/>
      <c r="DI166" s="1814"/>
      <c r="DJ166" s="1814"/>
      <c r="DK166" s="1814"/>
      <c r="DL166" s="1814"/>
      <c r="DM166" s="1814"/>
      <c r="DN166" s="1814"/>
      <c r="DO166" s="1814"/>
      <c r="DP166" s="1814"/>
      <c r="DQ166" s="1814"/>
      <c r="DR166" s="1814"/>
      <c r="DS166" s="1814"/>
      <c r="DT166" s="1814"/>
      <c r="DU166" s="1814"/>
      <c r="DV166" s="1814"/>
      <c r="DW166" s="1814"/>
      <c r="DX166" s="1814"/>
      <c r="DY166" s="1814"/>
      <c r="DZ166" s="1814"/>
      <c r="EA166" s="1814"/>
      <c r="EB166" s="1814"/>
      <c r="EC166" s="1814"/>
      <c r="ED166" s="1814"/>
      <c r="EE166" s="1814"/>
      <c r="EF166" s="1814"/>
      <c r="EG166" s="1814"/>
      <c r="EH166" s="1814"/>
      <c r="EI166" s="1814"/>
      <c r="EJ166" s="1814"/>
      <c r="EK166" s="1814"/>
      <c r="EL166" s="1814"/>
      <c r="EM166" s="1814"/>
      <c r="EN166" s="1814"/>
      <c r="EO166" s="1814"/>
      <c r="EP166" s="1814"/>
      <c r="EQ166" s="1814"/>
      <c r="ER166" s="1814"/>
      <c r="ES166" s="1814"/>
      <c r="ET166" s="1814"/>
      <c r="EU166" s="1814"/>
      <c r="EV166" s="1814"/>
      <c r="EW166" s="1814"/>
      <c r="EX166" s="1814"/>
      <c r="EY166" s="1814"/>
      <c r="EZ166" s="1814"/>
      <c r="FA166" s="1814"/>
      <c r="FB166" s="1814"/>
      <c r="FC166" s="1814"/>
      <c r="FD166" s="1814"/>
      <c r="FE166" s="1814"/>
      <c r="FF166" s="1814"/>
      <c r="FG166" s="1814"/>
      <c r="FH166" s="1814"/>
      <c r="FI166" s="1814"/>
      <c r="FJ166" s="1814"/>
      <c r="FK166" s="1814"/>
      <c r="FL166" s="1814"/>
      <c r="FM166" s="1814"/>
      <c r="FN166" s="1814"/>
      <c r="FO166" s="1814"/>
      <c r="FP166" s="1814"/>
      <c r="FQ166" s="1814"/>
      <c r="FR166" s="1814"/>
      <c r="FS166" s="1814"/>
      <c r="FT166" s="1814"/>
      <c r="FU166" s="1814"/>
      <c r="FV166" s="1814"/>
      <c r="FW166" s="1814"/>
      <c r="FX166" s="1814"/>
      <c r="FY166" s="1814"/>
      <c r="FZ166" s="1814"/>
      <c r="GA166" s="1814"/>
      <c r="GB166" s="1814"/>
      <c r="GC166" s="1814"/>
      <c r="GD166" s="1814"/>
      <c r="GE166" s="1814"/>
      <c r="GF166" s="1814"/>
      <c r="GG166" s="1814"/>
      <c r="GH166" s="1814"/>
      <c r="GI166" s="1814"/>
      <c r="GJ166" s="1814"/>
      <c r="GK166" s="1814"/>
      <c r="GL166" s="1814"/>
      <c r="GM166" s="1814"/>
      <c r="GN166" s="1814"/>
      <c r="GO166" s="1814"/>
      <c r="GP166" s="1814"/>
      <c r="GQ166" s="1814"/>
      <c r="GR166" s="1814"/>
      <c r="GS166" s="1814"/>
      <c r="GT166" s="1814"/>
      <c r="GU166" s="1814"/>
      <c r="GV166" s="1814"/>
      <c r="GW166" s="1814"/>
      <c r="GX166" s="1814"/>
      <c r="GY166" s="1814"/>
      <c r="GZ166" s="1814"/>
      <c r="HA166" s="1814"/>
      <c r="HB166" s="1814"/>
      <c r="HC166" s="1814"/>
      <c r="HD166" s="1814"/>
      <c r="HE166" s="1814"/>
      <c r="HF166" s="1814"/>
      <c r="HG166" s="1814"/>
      <c r="HH166" s="1814"/>
      <c r="HI166" s="1814"/>
      <c r="HJ166" s="1814"/>
      <c r="HK166" s="1814"/>
      <c r="HL166" s="1814"/>
      <c r="HM166" s="1814"/>
      <c r="HN166" s="1814"/>
      <c r="HO166" s="1814"/>
      <c r="HP166" s="1814"/>
      <c r="HQ166" s="1814"/>
      <c r="HR166" s="1814"/>
      <c r="HS166" s="1814"/>
      <c r="HT166" s="1814"/>
      <c r="HU166" s="1814"/>
      <c r="HV166" s="1814"/>
      <c r="HW166" s="1814"/>
      <c r="HX166" s="1814"/>
      <c r="HY166" s="1814"/>
      <c r="HZ166" s="1814"/>
      <c r="IA166" s="1814"/>
      <c r="IB166" s="1814"/>
      <c r="IC166" s="1814"/>
      <c r="ID166" s="1814"/>
      <c r="IE166" s="1814"/>
      <c r="IF166" s="1814"/>
      <c r="IG166" s="1814"/>
      <c r="IH166" s="1814"/>
      <c r="II166" s="1814"/>
      <c r="IJ166" s="1814"/>
      <c r="IK166" s="1814"/>
      <c r="IL166" s="1814"/>
      <c r="IM166" s="1814"/>
      <c r="IN166" s="1814"/>
      <c r="IO166" s="1814"/>
      <c r="IP166" s="1814"/>
      <c r="IQ166" s="1814"/>
      <c r="IR166" s="1814"/>
      <c r="IS166" s="1814"/>
      <c r="IT166" s="1814"/>
      <c r="IU166" s="1814"/>
      <c r="IV166" s="1814"/>
      <c r="IW166" s="1814"/>
      <c r="IX166" s="1814"/>
      <c r="IY166" s="1814"/>
      <c r="IZ166" s="1814"/>
      <c r="JA166" s="1814"/>
      <c r="JB166" s="1814"/>
      <c r="JC166" s="1814"/>
      <c r="JD166" s="1814"/>
      <c r="JE166" s="1814"/>
      <c r="JF166" s="1814"/>
      <c r="JG166" s="1814"/>
      <c r="JH166" s="1814"/>
      <c r="JI166" s="1814"/>
      <c r="JJ166" s="1814"/>
      <c r="JK166" s="1814"/>
      <c r="JL166" s="1814"/>
      <c r="JM166" s="1814"/>
      <c r="JN166" s="1814"/>
      <c r="JO166" s="1814"/>
      <c r="JP166" s="1814"/>
      <c r="JQ166" s="1814"/>
      <c r="JR166" s="1814"/>
      <c r="JS166" s="1814"/>
      <c r="JT166" s="1814"/>
      <c r="JU166" s="1814"/>
      <c r="JV166" s="1814"/>
      <c r="JW166" s="1814"/>
      <c r="JX166" s="1814"/>
      <c r="JY166" s="1814"/>
      <c r="JZ166" s="1814"/>
      <c r="KA166" s="1814"/>
      <c r="KB166" s="1814"/>
      <c r="KC166" s="1814"/>
      <c r="KD166" s="1814"/>
      <c r="KE166" s="1814"/>
      <c r="KF166" s="1814"/>
      <c r="KG166" s="1814"/>
      <c r="KH166" s="1814"/>
      <c r="KI166" s="1814"/>
      <c r="KJ166" s="1814"/>
      <c r="KK166" s="1814"/>
      <c r="KL166" s="1814"/>
      <c r="KM166" s="1814"/>
      <c r="KN166" s="1814"/>
      <c r="KO166" s="1814"/>
      <c r="KP166" s="1814"/>
      <c r="KQ166" s="1814"/>
      <c r="KR166" s="1814"/>
      <c r="KS166" s="1814"/>
      <c r="KT166" s="1814"/>
      <c r="KU166" s="1814"/>
      <c r="KV166" s="1814"/>
      <c r="KW166" s="1814"/>
      <c r="KX166" s="1814"/>
      <c r="KY166" s="1814"/>
      <c r="KZ166" s="1814"/>
      <c r="LA166" s="1814"/>
      <c r="LB166" s="1814"/>
      <c r="LC166" s="1814"/>
      <c r="LD166" s="1814"/>
      <c r="LE166" s="1814"/>
      <c r="LF166" s="1814"/>
      <c r="LG166" s="1814"/>
      <c r="LH166" s="1825"/>
      <c r="LI166" s="1825"/>
      <c r="LJ166" s="1825"/>
      <c r="LK166" s="1825"/>
      <c r="LL166" s="1825"/>
      <c r="LM166" s="1825"/>
      <c r="LN166" s="1825"/>
      <c r="LO166" s="1826"/>
    </row>
    <row r="167" s="1484" customFormat="1" ht="47" customHeight="1" spans="1:327">
      <c r="A167" s="1712">
        <v>45982</v>
      </c>
      <c r="B167" s="1713" t="s">
        <v>194</v>
      </c>
      <c r="C167" s="1714" t="s">
        <v>797</v>
      </c>
      <c r="D167" s="1715">
        <v>4500186453</v>
      </c>
      <c r="E167" s="1716" t="s">
        <v>3324</v>
      </c>
      <c r="F167" s="1715" t="s">
        <v>5326</v>
      </c>
      <c r="G167" s="1717" t="s">
        <v>4872</v>
      </c>
      <c r="H167" s="1717" t="s">
        <v>4872</v>
      </c>
      <c r="I167" s="1735" t="s">
        <v>4873</v>
      </c>
      <c r="J167" s="1736">
        <v>2400</v>
      </c>
      <c r="K167" s="1737">
        <v>12</v>
      </c>
      <c r="L167" s="1737">
        <v>48</v>
      </c>
      <c r="M167" s="1738">
        <f t="shared" si="82"/>
        <v>50</v>
      </c>
      <c r="N167" s="1739">
        <v>46010</v>
      </c>
      <c r="O167" s="1739">
        <v>46008</v>
      </c>
      <c r="P167" s="1740" t="s">
        <v>3328</v>
      </c>
      <c r="Q167" s="1753" t="s">
        <v>78</v>
      </c>
      <c r="R167" s="1768">
        <v>2400</v>
      </c>
      <c r="S167" s="1759">
        <f t="shared" si="85"/>
        <v>0</v>
      </c>
      <c r="T167" s="1760"/>
      <c r="U167" s="1761" t="s">
        <v>829</v>
      </c>
      <c r="V167" s="1757" t="s">
        <v>5320</v>
      </c>
      <c r="W167" s="1757" t="s">
        <v>111</v>
      </c>
      <c r="X167" s="1758">
        <v>45975</v>
      </c>
      <c r="Y167" s="1770" t="s">
        <v>88</v>
      </c>
      <c r="Z167" s="1770" t="s">
        <v>88</v>
      </c>
      <c r="AA167" s="1771"/>
      <c r="AB167" s="1770"/>
      <c r="AC167" s="1772" t="s">
        <v>5321</v>
      </c>
      <c r="AD167" s="1773" t="s">
        <v>2061</v>
      </c>
      <c r="AE167" s="1774">
        <v>1.0508</v>
      </c>
      <c r="AF167" s="1775">
        <f t="shared" si="83"/>
        <v>2521.92</v>
      </c>
      <c r="AG167" s="1791"/>
      <c r="AH167" s="1792" t="s">
        <v>81</v>
      </c>
      <c r="AI167" s="1792" t="s">
        <v>3815</v>
      </c>
      <c r="AJ167" s="1736"/>
      <c r="AK167" s="1793">
        <f>J167</f>
        <v>2400</v>
      </c>
      <c r="AL167" s="1794"/>
      <c r="AM167" s="1794">
        <f t="shared" si="84"/>
        <v>200</v>
      </c>
      <c r="AN167" s="1794"/>
      <c r="AO167" s="1794"/>
      <c r="AP167" s="1794" t="s">
        <v>63</v>
      </c>
      <c r="AQ167" s="1736">
        <v>2400</v>
      </c>
      <c r="AR167" s="1794"/>
      <c r="AS167" s="1802"/>
      <c r="AT167" s="1803"/>
      <c r="AU167" s="1803"/>
      <c r="AV167" s="1803"/>
      <c r="AW167" s="1810">
        <f>J167</f>
        <v>2400</v>
      </c>
      <c r="AX167" s="1811" t="s">
        <v>4870</v>
      </c>
      <c r="AY167" s="1803" t="s">
        <v>5322</v>
      </c>
      <c r="AZ167" s="1812"/>
      <c r="BA167" s="1813"/>
      <c r="BB167" s="1814"/>
      <c r="BC167" s="1814"/>
      <c r="BD167" s="1814"/>
      <c r="BE167" s="1814"/>
      <c r="BF167" s="1814"/>
      <c r="BG167" s="1814"/>
      <c r="BH167" s="1814"/>
      <c r="BI167" s="1814"/>
      <c r="BJ167" s="1814"/>
      <c r="BK167" s="1814"/>
      <c r="BL167" s="1814"/>
      <c r="BM167" s="1814"/>
      <c r="BN167" s="1814"/>
      <c r="BO167" s="1814"/>
      <c r="BP167" s="1814"/>
      <c r="BQ167" s="1814"/>
      <c r="BR167" s="1814"/>
      <c r="BS167" s="1814"/>
      <c r="BT167" s="1814"/>
      <c r="BU167" s="1814"/>
      <c r="BV167" s="1814"/>
      <c r="BW167" s="1814"/>
      <c r="BX167" s="1814"/>
      <c r="BY167" s="1814"/>
      <c r="BZ167" s="1814"/>
      <c r="CA167" s="1814"/>
      <c r="CB167" s="1814"/>
      <c r="CC167" s="1814"/>
      <c r="CD167" s="1814"/>
      <c r="CE167" s="1814"/>
      <c r="CF167" s="1814"/>
      <c r="CG167" s="1814"/>
      <c r="CH167" s="1814"/>
      <c r="CI167" s="1814"/>
      <c r="CJ167" s="1814"/>
      <c r="CK167" s="1814"/>
      <c r="CL167" s="1814"/>
      <c r="CM167" s="1814"/>
      <c r="CN167" s="1814"/>
      <c r="CO167" s="1814"/>
      <c r="CP167" s="1814"/>
      <c r="CQ167" s="1814"/>
      <c r="CR167" s="1814"/>
      <c r="CS167" s="1814"/>
      <c r="CT167" s="1814"/>
      <c r="CU167" s="1814"/>
      <c r="CV167" s="1814"/>
      <c r="CW167" s="1814"/>
      <c r="CX167" s="1814"/>
      <c r="CY167" s="1814"/>
      <c r="CZ167" s="1814"/>
      <c r="DA167" s="1814"/>
      <c r="DB167" s="1814"/>
      <c r="DC167" s="1814"/>
      <c r="DD167" s="1814"/>
      <c r="DE167" s="1814"/>
      <c r="DF167" s="1814"/>
      <c r="DG167" s="1814"/>
      <c r="DH167" s="1814"/>
      <c r="DI167" s="1814"/>
      <c r="DJ167" s="1814"/>
      <c r="DK167" s="1814"/>
      <c r="DL167" s="1814"/>
      <c r="DM167" s="1814"/>
      <c r="DN167" s="1814"/>
      <c r="DO167" s="1814"/>
      <c r="DP167" s="1814"/>
      <c r="DQ167" s="1814"/>
      <c r="DR167" s="1814"/>
      <c r="DS167" s="1814"/>
      <c r="DT167" s="1814"/>
      <c r="DU167" s="1814"/>
      <c r="DV167" s="1814"/>
      <c r="DW167" s="1814"/>
      <c r="DX167" s="1814"/>
      <c r="DY167" s="1814"/>
      <c r="DZ167" s="1814"/>
      <c r="EA167" s="1814"/>
      <c r="EB167" s="1814"/>
      <c r="EC167" s="1814"/>
      <c r="ED167" s="1814"/>
      <c r="EE167" s="1814"/>
      <c r="EF167" s="1814"/>
      <c r="EG167" s="1814"/>
      <c r="EH167" s="1814"/>
      <c r="EI167" s="1814"/>
      <c r="EJ167" s="1814"/>
      <c r="EK167" s="1814"/>
      <c r="EL167" s="1814"/>
      <c r="EM167" s="1814"/>
      <c r="EN167" s="1814"/>
      <c r="EO167" s="1814"/>
      <c r="EP167" s="1814"/>
      <c r="EQ167" s="1814"/>
      <c r="ER167" s="1814"/>
      <c r="ES167" s="1814"/>
      <c r="ET167" s="1814"/>
      <c r="EU167" s="1814"/>
      <c r="EV167" s="1814"/>
      <c r="EW167" s="1814"/>
      <c r="EX167" s="1814"/>
      <c r="EY167" s="1814"/>
      <c r="EZ167" s="1814"/>
      <c r="FA167" s="1814"/>
      <c r="FB167" s="1814"/>
      <c r="FC167" s="1814"/>
      <c r="FD167" s="1814"/>
      <c r="FE167" s="1814"/>
      <c r="FF167" s="1814"/>
      <c r="FG167" s="1814"/>
      <c r="FH167" s="1814"/>
      <c r="FI167" s="1814"/>
      <c r="FJ167" s="1814"/>
      <c r="FK167" s="1814"/>
      <c r="FL167" s="1814"/>
      <c r="FM167" s="1814"/>
      <c r="FN167" s="1814"/>
      <c r="FO167" s="1814"/>
      <c r="FP167" s="1814"/>
      <c r="FQ167" s="1814"/>
      <c r="FR167" s="1814"/>
      <c r="FS167" s="1814"/>
      <c r="FT167" s="1814"/>
      <c r="FU167" s="1814"/>
      <c r="FV167" s="1814"/>
      <c r="FW167" s="1814"/>
      <c r="FX167" s="1814"/>
      <c r="FY167" s="1814"/>
      <c r="FZ167" s="1814"/>
      <c r="GA167" s="1814"/>
      <c r="GB167" s="1814"/>
      <c r="GC167" s="1814"/>
      <c r="GD167" s="1814"/>
      <c r="GE167" s="1814"/>
      <c r="GF167" s="1814"/>
      <c r="GG167" s="1814"/>
      <c r="GH167" s="1814"/>
      <c r="GI167" s="1814"/>
      <c r="GJ167" s="1814"/>
      <c r="GK167" s="1814"/>
      <c r="GL167" s="1814"/>
      <c r="GM167" s="1814"/>
      <c r="GN167" s="1814"/>
      <c r="GO167" s="1814"/>
      <c r="GP167" s="1814"/>
      <c r="GQ167" s="1814"/>
      <c r="GR167" s="1814"/>
      <c r="GS167" s="1814"/>
      <c r="GT167" s="1814"/>
      <c r="GU167" s="1814"/>
      <c r="GV167" s="1814"/>
      <c r="GW167" s="1814"/>
      <c r="GX167" s="1814"/>
      <c r="GY167" s="1814"/>
      <c r="GZ167" s="1814"/>
      <c r="HA167" s="1814"/>
      <c r="HB167" s="1814"/>
      <c r="HC167" s="1814"/>
      <c r="HD167" s="1814"/>
      <c r="HE167" s="1814"/>
      <c r="HF167" s="1814"/>
      <c r="HG167" s="1814"/>
      <c r="HH167" s="1814"/>
      <c r="HI167" s="1814"/>
      <c r="HJ167" s="1814"/>
      <c r="HK167" s="1814"/>
      <c r="HL167" s="1814"/>
      <c r="HM167" s="1814"/>
      <c r="HN167" s="1814"/>
      <c r="HO167" s="1814"/>
      <c r="HP167" s="1814"/>
      <c r="HQ167" s="1814"/>
      <c r="HR167" s="1814"/>
      <c r="HS167" s="1814"/>
      <c r="HT167" s="1814"/>
      <c r="HU167" s="1814"/>
      <c r="HV167" s="1814"/>
      <c r="HW167" s="1814"/>
      <c r="HX167" s="1814"/>
      <c r="HY167" s="1814"/>
      <c r="HZ167" s="1814"/>
      <c r="IA167" s="1814"/>
      <c r="IB167" s="1814"/>
      <c r="IC167" s="1814"/>
      <c r="ID167" s="1814"/>
      <c r="IE167" s="1814"/>
      <c r="IF167" s="1814"/>
      <c r="IG167" s="1814"/>
      <c r="IH167" s="1814"/>
      <c r="II167" s="1814"/>
      <c r="IJ167" s="1814"/>
      <c r="IK167" s="1814"/>
      <c r="IL167" s="1814"/>
      <c r="IM167" s="1814"/>
      <c r="IN167" s="1814"/>
      <c r="IO167" s="1814"/>
      <c r="IP167" s="1814"/>
      <c r="IQ167" s="1814"/>
      <c r="IR167" s="1814"/>
      <c r="IS167" s="1814"/>
      <c r="IT167" s="1814"/>
      <c r="IU167" s="1814"/>
      <c r="IV167" s="1814"/>
      <c r="IW167" s="1814"/>
      <c r="IX167" s="1814"/>
      <c r="IY167" s="1814"/>
      <c r="IZ167" s="1814"/>
      <c r="JA167" s="1814"/>
      <c r="JB167" s="1814"/>
      <c r="JC167" s="1814"/>
      <c r="JD167" s="1814"/>
      <c r="JE167" s="1814"/>
      <c r="JF167" s="1814"/>
      <c r="JG167" s="1814"/>
      <c r="JH167" s="1814"/>
      <c r="JI167" s="1814"/>
      <c r="JJ167" s="1814"/>
      <c r="JK167" s="1814"/>
      <c r="JL167" s="1814"/>
      <c r="JM167" s="1814"/>
      <c r="JN167" s="1814"/>
      <c r="JO167" s="1814"/>
      <c r="JP167" s="1814"/>
      <c r="JQ167" s="1814"/>
      <c r="JR167" s="1814"/>
      <c r="JS167" s="1814"/>
      <c r="JT167" s="1814"/>
      <c r="JU167" s="1814"/>
      <c r="JV167" s="1814"/>
      <c r="JW167" s="1814"/>
      <c r="JX167" s="1814"/>
      <c r="JY167" s="1814"/>
      <c r="JZ167" s="1814"/>
      <c r="KA167" s="1814"/>
      <c r="KB167" s="1814"/>
      <c r="KC167" s="1814"/>
      <c r="KD167" s="1814"/>
      <c r="KE167" s="1814"/>
      <c r="KF167" s="1814"/>
      <c r="KG167" s="1814"/>
      <c r="KH167" s="1814"/>
      <c r="KI167" s="1814"/>
      <c r="KJ167" s="1814"/>
      <c r="KK167" s="1814"/>
      <c r="KL167" s="1814"/>
      <c r="KM167" s="1814"/>
      <c r="KN167" s="1814"/>
      <c r="KO167" s="1814"/>
      <c r="KP167" s="1814"/>
      <c r="KQ167" s="1814"/>
      <c r="KR167" s="1814"/>
      <c r="KS167" s="1814"/>
      <c r="KT167" s="1814"/>
      <c r="KU167" s="1814"/>
      <c r="KV167" s="1814"/>
      <c r="KW167" s="1814"/>
      <c r="KX167" s="1814"/>
      <c r="KY167" s="1814"/>
      <c r="KZ167" s="1814"/>
      <c r="LA167" s="1814"/>
      <c r="LB167" s="1814"/>
      <c r="LC167" s="1814"/>
      <c r="LD167" s="1814"/>
      <c r="LE167" s="1814"/>
      <c r="LF167" s="1814"/>
      <c r="LG167" s="1814"/>
      <c r="LH167" s="1825"/>
      <c r="LI167" s="1825"/>
      <c r="LJ167" s="1825"/>
      <c r="LK167" s="1825"/>
      <c r="LL167" s="1825"/>
      <c r="LM167" s="1825"/>
      <c r="LN167" s="1825"/>
      <c r="LO167" s="1826"/>
    </row>
    <row r="168" s="1484" customFormat="1" ht="47" customHeight="1" spans="1:327">
      <c r="A168" s="1712">
        <v>45982</v>
      </c>
      <c r="B168" s="1713" t="s">
        <v>194</v>
      </c>
      <c r="C168" s="1714" t="s">
        <v>797</v>
      </c>
      <c r="D168" s="1715">
        <v>4500186442</v>
      </c>
      <c r="E168" s="1716" t="s">
        <v>3341</v>
      </c>
      <c r="F168" s="1715" t="s">
        <v>5327</v>
      </c>
      <c r="G168" s="1717" t="s">
        <v>4865</v>
      </c>
      <c r="H168" s="1717" t="s">
        <v>4865</v>
      </c>
      <c r="I168" s="1750" t="s">
        <v>5319</v>
      </c>
      <c r="J168" s="1736">
        <v>12240</v>
      </c>
      <c r="K168" s="1737">
        <v>12</v>
      </c>
      <c r="L168" s="1737">
        <v>48</v>
      </c>
      <c r="M168" s="1738">
        <f t="shared" si="82"/>
        <v>255</v>
      </c>
      <c r="N168" s="1739">
        <v>46013</v>
      </c>
      <c r="O168" s="1739">
        <v>46011</v>
      </c>
      <c r="P168" s="1740"/>
      <c r="Q168" s="1753" t="s">
        <v>78</v>
      </c>
      <c r="R168" s="1754">
        <f>11904+336</f>
        <v>12240</v>
      </c>
      <c r="S168" s="1759">
        <f t="shared" si="85"/>
        <v>0</v>
      </c>
      <c r="T168" s="1760"/>
      <c r="U168" s="1761" t="s">
        <v>829</v>
      </c>
      <c r="V168" s="1757" t="s">
        <v>5320</v>
      </c>
      <c r="W168" s="1757" t="s">
        <v>111</v>
      </c>
      <c r="X168" s="1758">
        <v>46012</v>
      </c>
      <c r="Y168" s="1783"/>
      <c r="Z168" s="1770" t="s">
        <v>88</v>
      </c>
      <c r="AA168" s="1788"/>
      <c r="AB168" s="1770"/>
      <c r="AC168" s="1772" t="s">
        <v>5328</v>
      </c>
      <c r="AD168" s="1773" t="s">
        <v>2061</v>
      </c>
      <c r="AE168" s="1774">
        <v>1.3145</v>
      </c>
      <c r="AF168" s="1775">
        <f t="shared" si="83"/>
        <v>16089.48</v>
      </c>
      <c r="AG168" s="1791"/>
      <c r="AH168" s="1792" t="s">
        <v>81</v>
      </c>
      <c r="AI168" s="1792" t="s">
        <v>1720</v>
      </c>
      <c r="AJ168" s="1736"/>
      <c r="AK168" s="1736">
        <v>12240</v>
      </c>
      <c r="AL168" s="1794"/>
      <c r="AM168" s="1794">
        <f t="shared" si="84"/>
        <v>1020</v>
      </c>
      <c r="AN168" s="1794"/>
      <c r="AO168" s="1794"/>
      <c r="AP168" s="1794" t="s">
        <v>63</v>
      </c>
      <c r="AQ168" s="1736">
        <v>12240</v>
      </c>
      <c r="AR168" s="1794"/>
      <c r="AS168" s="1802">
        <f>J168</f>
        <v>12240</v>
      </c>
      <c r="AT168" s="1803"/>
      <c r="AU168" s="1803"/>
      <c r="AV168" s="1803"/>
      <c r="AW168" s="1810"/>
      <c r="AX168" s="1811" t="s">
        <v>4870</v>
      </c>
      <c r="AY168" s="1803" t="s">
        <v>5322</v>
      </c>
      <c r="AZ168" s="1812"/>
      <c r="BA168" s="1813"/>
      <c r="BB168" s="1814"/>
      <c r="BC168" s="1814"/>
      <c r="BD168" s="1814"/>
      <c r="BE168" s="1814"/>
      <c r="BF168" s="1814"/>
      <c r="BG168" s="1814"/>
      <c r="BH168" s="1814"/>
      <c r="BI168" s="1814"/>
      <c r="BJ168" s="1814"/>
      <c r="BK168" s="1814"/>
      <c r="BL168" s="1814"/>
      <c r="BM168" s="1814"/>
      <c r="BN168" s="1814"/>
      <c r="BO168" s="1814"/>
      <c r="BP168" s="1814"/>
      <c r="BQ168" s="1814"/>
      <c r="BR168" s="1814"/>
      <c r="BS168" s="1814"/>
      <c r="BT168" s="1814"/>
      <c r="BU168" s="1814"/>
      <c r="BV168" s="1814"/>
      <c r="BW168" s="1814"/>
      <c r="BX168" s="1814"/>
      <c r="BY168" s="1814"/>
      <c r="BZ168" s="1814"/>
      <c r="CA168" s="1814"/>
      <c r="CB168" s="1814"/>
      <c r="CC168" s="1814"/>
      <c r="CD168" s="1814"/>
      <c r="CE168" s="1814"/>
      <c r="CF168" s="1814"/>
      <c r="CG168" s="1814"/>
      <c r="CH168" s="1814"/>
      <c r="CI168" s="1814"/>
      <c r="CJ168" s="1814"/>
      <c r="CK168" s="1814"/>
      <c r="CL168" s="1814"/>
      <c r="CM168" s="1814"/>
      <c r="CN168" s="1814"/>
      <c r="CO168" s="1814"/>
      <c r="CP168" s="1814"/>
      <c r="CQ168" s="1814"/>
      <c r="CR168" s="1814"/>
      <c r="CS168" s="1814"/>
      <c r="CT168" s="1814"/>
      <c r="CU168" s="1814"/>
      <c r="CV168" s="1814"/>
      <c r="CW168" s="1814"/>
      <c r="CX168" s="1814"/>
      <c r="CY168" s="1814"/>
      <c r="CZ168" s="1814"/>
      <c r="DA168" s="1814"/>
      <c r="DB168" s="1814"/>
      <c r="DC168" s="1814"/>
      <c r="DD168" s="1814"/>
      <c r="DE168" s="1814"/>
      <c r="DF168" s="1814"/>
      <c r="DG168" s="1814"/>
      <c r="DH168" s="1814"/>
      <c r="DI168" s="1814"/>
      <c r="DJ168" s="1814"/>
      <c r="DK168" s="1814"/>
      <c r="DL168" s="1814"/>
      <c r="DM168" s="1814"/>
      <c r="DN168" s="1814"/>
      <c r="DO168" s="1814"/>
      <c r="DP168" s="1814"/>
      <c r="DQ168" s="1814"/>
      <c r="DR168" s="1814"/>
      <c r="DS168" s="1814"/>
      <c r="DT168" s="1814"/>
      <c r="DU168" s="1814"/>
      <c r="DV168" s="1814"/>
      <c r="DW168" s="1814"/>
      <c r="DX168" s="1814"/>
      <c r="DY168" s="1814"/>
      <c r="DZ168" s="1814"/>
      <c r="EA168" s="1814"/>
      <c r="EB168" s="1814"/>
      <c r="EC168" s="1814"/>
      <c r="ED168" s="1814"/>
      <c r="EE168" s="1814"/>
      <c r="EF168" s="1814"/>
      <c r="EG168" s="1814"/>
      <c r="EH168" s="1814"/>
      <c r="EI168" s="1814"/>
      <c r="EJ168" s="1814"/>
      <c r="EK168" s="1814"/>
      <c r="EL168" s="1814"/>
      <c r="EM168" s="1814"/>
      <c r="EN168" s="1814"/>
      <c r="EO168" s="1814"/>
      <c r="EP168" s="1814"/>
      <c r="EQ168" s="1814"/>
      <c r="ER168" s="1814"/>
      <c r="ES168" s="1814"/>
      <c r="ET168" s="1814"/>
      <c r="EU168" s="1814"/>
      <c r="EV168" s="1814"/>
      <c r="EW168" s="1814"/>
      <c r="EX168" s="1814"/>
      <c r="EY168" s="1814"/>
      <c r="EZ168" s="1814"/>
      <c r="FA168" s="1814"/>
      <c r="FB168" s="1814"/>
      <c r="FC168" s="1814"/>
      <c r="FD168" s="1814"/>
      <c r="FE168" s="1814"/>
      <c r="FF168" s="1814"/>
      <c r="FG168" s="1814"/>
      <c r="FH168" s="1814"/>
      <c r="FI168" s="1814"/>
      <c r="FJ168" s="1814"/>
      <c r="FK168" s="1814"/>
      <c r="FL168" s="1814"/>
      <c r="FM168" s="1814"/>
      <c r="FN168" s="1814"/>
      <c r="FO168" s="1814"/>
      <c r="FP168" s="1814"/>
      <c r="FQ168" s="1814"/>
      <c r="FR168" s="1814"/>
      <c r="FS168" s="1814"/>
      <c r="FT168" s="1814"/>
      <c r="FU168" s="1814"/>
      <c r="FV168" s="1814"/>
      <c r="FW168" s="1814"/>
      <c r="FX168" s="1814"/>
      <c r="FY168" s="1814"/>
      <c r="FZ168" s="1814"/>
      <c r="GA168" s="1814"/>
      <c r="GB168" s="1814"/>
      <c r="GC168" s="1814"/>
      <c r="GD168" s="1814"/>
      <c r="GE168" s="1814"/>
      <c r="GF168" s="1814"/>
      <c r="GG168" s="1814"/>
      <c r="GH168" s="1814"/>
      <c r="GI168" s="1814"/>
      <c r="GJ168" s="1814"/>
      <c r="GK168" s="1814"/>
      <c r="GL168" s="1814"/>
      <c r="GM168" s="1814"/>
      <c r="GN168" s="1814"/>
      <c r="GO168" s="1814"/>
      <c r="GP168" s="1814"/>
      <c r="GQ168" s="1814"/>
      <c r="GR168" s="1814"/>
      <c r="GS168" s="1814"/>
      <c r="GT168" s="1814"/>
      <c r="GU168" s="1814"/>
      <c r="GV168" s="1814"/>
      <c r="GW168" s="1814"/>
      <c r="GX168" s="1814"/>
      <c r="GY168" s="1814"/>
      <c r="GZ168" s="1814"/>
      <c r="HA168" s="1814"/>
      <c r="HB168" s="1814"/>
      <c r="HC168" s="1814"/>
      <c r="HD168" s="1814"/>
      <c r="HE168" s="1814"/>
      <c r="HF168" s="1814"/>
      <c r="HG168" s="1814"/>
      <c r="HH168" s="1814"/>
      <c r="HI168" s="1814"/>
      <c r="HJ168" s="1814"/>
      <c r="HK168" s="1814"/>
      <c r="HL168" s="1814"/>
      <c r="HM168" s="1814"/>
      <c r="HN168" s="1814"/>
      <c r="HO168" s="1814"/>
      <c r="HP168" s="1814"/>
      <c r="HQ168" s="1814"/>
      <c r="HR168" s="1814"/>
      <c r="HS168" s="1814"/>
      <c r="HT168" s="1814"/>
      <c r="HU168" s="1814"/>
      <c r="HV168" s="1814"/>
      <c r="HW168" s="1814"/>
      <c r="HX168" s="1814"/>
      <c r="HY168" s="1814"/>
      <c r="HZ168" s="1814"/>
      <c r="IA168" s="1814"/>
      <c r="IB168" s="1814"/>
      <c r="IC168" s="1814"/>
      <c r="ID168" s="1814"/>
      <c r="IE168" s="1814"/>
      <c r="IF168" s="1814"/>
      <c r="IG168" s="1814"/>
      <c r="IH168" s="1814"/>
      <c r="II168" s="1814"/>
      <c r="IJ168" s="1814"/>
      <c r="IK168" s="1814"/>
      <c r="IL168" s="1814"/>
      <c r="IM168" s="1814"/>
      <c r="IN168" s="1814"/>
      <c r="IO168" s="1814"/>
      <c r="IP168" s="1814"/>
      <c r="IQ168" s="1814"/>
      <c r="IR168" s="1814"/>
      <c r="IS168" s="1814"/>
      <c r="IT168" s="1814"/>
      <c r="IU168" s="1814"/>
      <c r="IV168" s="1814"/>
      <c r="IW168" s="1814"/>
      <c r="IX168" s="1814"/>
      <c r="IY168" s="1814"/>
      <c r="IZ168" s="1814"/>
      <c r="JA168" s="1814"/>
      <c r="JB168" s="1814"/>
      <c r="JC168" s="1814"/>
      <c r="JD168" s="1814"/>
      <c r="JE168" s="1814"/>
      <c r="JF168" s="1814"/>
      <c r="JG168" s="1814"/>
      <c r="JH168" s="1814"/>
      <c r="JI168" s="1814"/>
      <c r="JJ168" s="1814"/>
      <c r="JK168" s="1814"/>
      <c r="JL168" s="1814"/>
      <c r="JM168" s="1814"/>
      <c r="JN168" s="1814"/>
      <c r="JO168" s="1814"/>
      <c r="JP168" s="1814"/>
      <c r="JQ168" s="1814"/>
      <c r="JR168" s="1814"/>
      <c r="JS168" s="1814"/>
      <c r="JT168" s="1814"/>
      <c r="JU168" s="1814"/>
      <c r="JV168" s="1814"/>
      <c r="JW168" s="1814"/>
      <c r="JX168" s="1814"/>
      <c r="JY168" s="1814"/>
      <c r="JZ168" s="1814"/>
      <c r="KA168" s="1814"/>
      <c r="KB168" s="1814"/>
      <c r="KC168" s="1814"/>
      <c r="KD168" s="1814"/>
      <c r="KE168" s="1814"/>
      <c r="KF168" s="1814"/>
      <c r="KG168" s="1814"/>
      <c r="KH168" s="1814"/>
      <c r="KI168" s="1814"/>
      <c r="KJ168" s="1814"/>
      <c r="KK168" s="1814"/>
      <c r="KL168" s="1814"/>
      <c r="KM168" s="1814"/>
      <c r="KN168" s="1814"/>
      <c r="KO168" s="1814"/>
      <c r="KP168" s="1814"/>
      <c r="KQ168" s="1814"/>
      <c r="KR168" s="1814"/>
      <c r="KS168" s="1814"/>
      <c r="KT168" s="1814"/>
      <c r="KU168" s="1814"/>
      <c r="KV168" s="1814"/>
      <c r="KW168" s="1814"/>
      <c r="KX168" s="1814"/>
      <c r="KY168" s="1814"/>
      <c r="KZ168" s="1814"/>
      <c r="LA168" s="1814"/>
      <c r="LB168" s="1814"/>
      <c r="LC168" s="1814"/>
      <c r="LD168" s="1814"/>
      <c r="LE168" s="1814"/>
      <c r="LF168" s="1814"/>
      <c r="LG168" s="1814"/>
      <c r="LH168" s="1825"/>
      <c r="LI168" s="1825"/>
      <c r="LJ168" s="1825"/>
      <c r="LK168" s="1825"/>
      <c r="LL168" s="1825"/>
      <c r="LM168" s="1825"/>
      <c r="LN168" s="1825"/>
      <c r="LO168" s="1826"/>
    </row>
    <row r="169" s="1484" customFormat="1" ht="47" customHeight="1" spans="1:327">
      <c r="A169" s="1712">
        <v>45982</v>
      </c>
      <c r="B169" s="1713" t="s">
        <v>194</v>
      </c>
      <c r="C169" s="1714" t="s">
        <v>797</v>
      </c>
      <c r="D169" s="1715">
        <v>4500186442</v>
      </c>
      <c r="E169" s="1716" t="s">
        <v>3341</v>
      </c>
      <c r="F169" s="1715" t="s">
        <v>5329</v>
      </c>
      <c r="G169" s="1717" t="s">
        <v>4891</v>
      </c>
      <c r="H169" s="1717" t="s">
        <v>4891</v>
      </c>
      <c r="I169" s="1735" t="s">
        <v>4892</v>
      </c>
      <c r="J169" s="1736">
        <v>12240</v>
      </c>
      <c r="K169" s="1737">
        <v>12</v>
      </c>
      <c r="L169" s="1737">
        <v>48</v>
      </c>
      <c r="M169" s="1738">
        <f t="shared" si="82"/>
        <v>255</v>
      </c>
      <c r="N169" s="1739">
        <v>46013</v>
      </c>
      <c r="O169" s="1739">
        <v>46011</v>
      </c>
      <c r="P169" s="1740"/>
      <c r="Q169" s="1753" t="s">
        <v>78</v>
      </c>
      <c r="R169" s="1754">
        <f>11520+720</f>
        <v>12240</v>
      </c>
      <c r="S169" s="1759">
        <f t="shared" si="85"/>
        <v>0</v>
      </c>
      <c r="T169" s="1760"/>
      <c r="U169" s="1761" t="s">
        <v>829</v>
      </c>
      <c r="V169" s="1757" t="s">
        <v>5320</v>
      </c>
      <c r="W169" s="1757" t="s">
        <v>111</v>
      </c>
      <c r="X169" s="1758">
        <v>46012</v>
      </c>
      <c r="Y169" s="1770"/>
      <c r="Z169" s="1770" t="s">
        <v>88</v>
      </c>
      <c r="AA169" s="1771"/>
      <c r="AB169" s="1770"/>
      <c r="AC169" s="1772" t="s">
        <v>5328</v>
      </c>
      <c r="AD169" s="1773" t="s">
        <v>2061</v>
      </c>
      <c r="AE169" s="1774">
        <v>1.3064</v>
      </c>
      <c r="AF169" s="1775">
        <f t="shared" si="83"/>
        <v>15990.336</v>
      </c>
      <c r="AG169" s="1791"/>
      <c r="AH169" s="1792" t="s">
        <v>81</v>
      </c>
      <c r="AI169" s="1792" t="s">
        <v>3805</v>
      </c>
      <c r="AJ169" s="1736"/>
      <c r="AK169" s="1736">
        <v>12240</v>
      </c>
      <c r="AL169" s="1794"/>
      <c r="AM169" s="1794">
        <f t="shared" si="84"/>
        <v>1020</v>
      </c>
      <c r="AN169" s="1794"/>
      <c r="AO169" s="1794"/>
      <c r="AP169" s="1794" t="s">
        <v>63</v>
      </c>
      <c r="AQ169" s="1736">
        <v>12240</v>
      </c>
      <c r="AR169" s="1794"/>
      <c r="AS169" s="1802"/>
      <c r="AT169" s="1803">
        <f>J169</f>
        <v>12240</v>
      </c>
      <c r="AU169" s="1803"/>
      <c r="AV169" s="1803"/>
      <c r="AW169" s="1810"/>
      <c r="AX169" s="1811" t="s">
        <v>4870</v>
      </c>
      <c r="AY169" s="1803" t="s">
        <v>5322</v>
      </c>
      <c r="AZ169" s="1812"/>
      <c r="BA169" s="1813"/>
      <c r="BB169" s="1814"/>
      <c r="BC169" s="1814"/>
      <c r="BD169" s="1814"/>
      <c r="BE169" s="1814"/>
      <c r="BF169" s="1814"/>
      <c r="BG169" s="1814"/>
      <c r="BH169" s="1814"/>
      <c r="BI169" s="1814"/>
      <c r="BJ169" s="1814"/>
      <c r="BK169" s="1814"/>
      <c r="BL169" s="1814"/>
      <c r="BM169" s="1814"/>
      <c r="BN169" s="1814"/>
      <c r="BO169" s="1814"/>
      <c r="BP169" s="1814"/>
      <c r="BQ169" s="1814"/>
      <c r="BR169" s="1814"/>
      <c r="BS169" s="1814"/>
      <c r="BT169" s="1814"/>
      <c r="BU169" s="1814"/>
      <c r="BV169" s="1814"/>
      <c r="BW169" s="1814"/>
      <c r="BX169" s="1814"/>
      <c r="BY169" s="1814"/>
      <c r="BZ169" s="1814"/>
      <c r="CA169" s="1814"/>
      <c r="CB169" s="1814"/>
      <c r="CC169" s="1814"/>
      <c r="CD169" s="1814"/>
      <c r="CE169" s="1814"/>
      <c r="CF169" s="1814"/>
      <c r="CG169" s="1814"/>
      <c r="CH169" s="1814"/>
      <c r="CI169" s="1814"/>
      <c r="CJ169" s="1814"/>
      <c r="CK169" s="1814"/>
      <c r="CL169" s="1814"/>
      <c r="CM169" s="1814"/>
      <c r="CN169" s="1814"/>
      <c r="CO169" s="1814"/>
      <c r="CP169" s="1814"/>
      <c r="CQ169" s="1814"/>
      <c r="CR169" s="1814"/>
      <c r="CS169" s="1814"/>
      <c r="CT169" s="1814"/>
      <c r="CU169" s="1814"/>
      <c r="CV169" s="1814"/>
      <c r="CW169" s="1814"/>
      <c r="CX169" s="1814"/>
      <c r="CY169" s="1814"/>
      <c r="CZ169" s="1814"/>
      <c r="DA169" s="1814"/>
      <c r="DB169" s="1814"/>
      <c r="DC169" s="1814"/>
      <c r="DD169" s="1814"/>
      <c r="DE169" s="1814"/>
      <c r="DF169" s="1814"/>
      <c r="DG169" s="1814"/>
      <c r="DH169" s="1814"/>
      <c r="DI169" s="1814"/>
      <c r="DJ169" s="1814"/>
      <c r="DK169" s="1814"/>
      <c r="DL169" s="1814"/>
      <c r="DM169" s="1814"/>
      <c r="DN169" s="1814"/>
      <c r="DO169" s="1814"/>
      <c r="DP169" s="1814"/>
      <c r="DQ169" s="1814"/>
      <c r="DR169" s="1814"/>
      <c r="DS169" s="1814"/>
      <c r="DT169" s="1814"/>
      <c r="DU169" s="1814"/>
      <c r="DV169" s="1814"/>
      <c r="DW169" s="1814"/>
      <c r="DX169" s="1814"/>
      <c r="DY169" s="1814"/>
      <c r="DZ169" s="1814"/>
      <c r="EA169" s="1814"/>
      <c r="EB169" s="1814"/>
      <c r="EC169" s="1814"/>
      <c r="ED169" s="1814"/>
      <c r="EE169" s="1814"/>
      <c r="EF169" s="1814"/>
      <c r="EG169" s="1814"/>
      <c r="EH169" s="1814"/>
      <c r="EI169" s="1814"/>
      <c r="EJ169" s="1814"/>
      <c r="EK169" s="1814"/>
      <c r="EL169" s="1814"/>
      <c r="EM169" s="1814"/>
      <c r="EN169" s="1814"/>
      <c r="EO169" s="1814"/>
      <c r="EP169" s="1814"/>
      <c r="EQ169" s="1814"/>
      <c r="ER169" s="1814"/>
      <c r="ES169" s="1814"/>
      <c r="ET169" s="1814"/>
      <c r="EU169" s="1814"/>
      <c r="EV169" s="1814"/>
      <c r="EW169" s="1814"/>
      <c r="EX169" s="1814"/>
      <c r="EY169" s="1814"/>
      <c r="EZ169" s="1814"/>
      <c r="FA169" s="1814"/>
      <c r="FB169" s="1814"/>
      <c r="FC169" s="1814"/>
      <c r="FD169" s="1814"/>
      <c r="FE169" s="1814"/>
      <c r="FF169" s="1814"/>
      <c r="FG169" s="1814"/>
      <c r="FH169" s="1814"/>
      <c r="FI169" s="1814"/>
      <c r="FJ169" s="1814"/>
      <c r="FK169" s="1814"/>
      <c r="FL169" s="1814"/>
      <c r="FM169" s="1814"/>
      <c r="FN169" s="1814"/>
      <c r="FO169" s="1814"/>
      <c r="FP169" s="1814"/>
      <c r="FQ169" s="1814"/>
      <c r="FR169" s="1814"/>
      <c r="FS169" s="1814"/>
      <c r="FT169" s="1814"/>
      <c r="FU169" s="1814"/>
      <c r="FV169" s="1814"/>
      <c r="FW169" s="1814"/>
      <c r="FX169" s="1814"/>
      <c r="FY169" s="1814"/>
      <c r="FZ169" s="1814"/>
      <c r="GA169" s="1814"/>
      <c r="GB169" s="1814"/>
      <c r="GC169" s="1814"/>
      <c r="GD169" s="1814"/>
      <c r="GE169" s="1814"/>
      <c r="GF169" s="1814"/>
      <c r="GG169" s="1814"/>
      <c r="GH169" s="1814"/>
      <c r="GI169" s="1814"/>
      <c r="GJ169" s="1814"/>
      <c r="GK169" s="1814"/>
      <c r="GL169" s="1814"/>
      <c r="GM169" s="1814"/>
      <c r="GN169" s="1814"/>
      <c r="GO169" s="1814"/>
      <c r="GP169" s="1814"/>
      <c r="GQ169" s="1814"/>
      <c r="GR169" s="1814"/>
      <c r="GS169" s="1814"/>
      <c r="GT169" s="1814"/>
      <c r="GU169" s="1814"/>
      <c r="GV169" s="1814"/>
      <c r="GW169" s="1814"/>
      <c r="GX169" s="1814"/>
      <c r="GY169" s="1814"/>
      <c r="GZ169" s="1814"/>
      <c r="HA169" s="1814"/>
      <c r="HB169" s="1814"/>
      <c r="HC169" s="1814"/>
      <c r="HD169" s="1814"/>
      <c r="HE169" s="1814"/>
      <c r="HF169" s="1814"/>
      <c r="HG169" s="1814"/>
      <c r="HH169" s="1814"/>
      <c r="HI169" s="1814"/>
      <c r="HJ169" s="1814"/>
      <c r="HK169" s="1814"/>
      <c r="HL169" s="1814"/>
      <c r="HM169" s="1814"/>
      <c r="HN169" s="1814"/>
      <c r="HO169" s="1814"/>
      <c r="HP169" s="1814"/>
      <c r="HQ169" s="1814"/>
      <c r="HR169" s="1814"/>
      <c r="HS169" s="1814"/>
      <c r="HT169" s="1814"/>
      <c r="HU169" s="1814"/>
      <c r="HV169" s="1814"/>
      <c r="HW169" s="1814"/>
      <c r="HX169" s="1814"/>
      <c r="HY169" s="1814"/>
      <c r="HZ169" s="1814"/>
      <c r="IA169" s="1814"/>
      <c r="IB169" s="1814"/>
      <c r="IC169" s="1814"/>
      <c r="ID169" s="1814"/>
      <c r="IE169" s="1814"/>
      <c r="IF169" s="1814"/>
      <c r="IG169" s="1814"/>
      <c r="IH169" s="1814"/>
      <c r="II169" s="1814"/>
      <c r="IJ169" s="1814"/>
      <c r="IK169" s="1814"/>
      <c r="IL169" s="1814"/>
      <c r="IM169" s="1814"/>
      <c r="IN169" s="1814"/>
      <c r="IO169" s="1814"/>
      <c r="IP169" s="1814"/>
      <c r="IQ169" s="1814"/>
      <c r="IR169" s="1814"/>
      <c r="IS169" s="1814"/>
      <c r="IT169" s="1814"/>
      <c r="IU169" s="1814"/>
      <c r="IV169" s="1814"/>
      <c r="IW169" s="1814"/>
      <c r="IX169" s="1814"/>
      <c r="IY169" s="1814"/>
      <c r="IZ169" s="1814"/>
      <c r="JA169" s="1814"/>
      <c r="JB169" s="1814"/>
      <c r="JC169" s="1814"/>
      <c r="JD169" s="1814"/>
      <c r="JE169" s="1814"/>
      <c r="JF169" s="1814"/>
      <c r="JG169" s="1814"/>
      <c r="JH169" s="1814"/>
      <c r="JI169" s="1814"/>
      <c r="JJ169" s="1814"/>
      <c r="JK169" s="1814"/>
      <c r="JL169" s="1814"/>
      <c r="JM169" s="1814"/>
      <c r="JN169" s="1814"/>
      <c r="JO169" s="1814"/>
      <c r="JP169" s="1814"/>
      <c r="JQ169" s="1814"/>
      <c r="JR169" s="1814"/>
      <c r="JS169" s="1814"/>
      <c r="JT169" s="1814"/>
      <c r="JU169" s="1814"/>
      <c r="JV169" s="1814"/>
      <c r="JW169" s="1814"/>
      <c r="JX169" s="1814"/>
      <c r="JY169" s="1814"/>
      <c r="JZ169" s="1814"/>
      <c r="KA169" s="1814"/>
      <c r="KB169" s="1814"/>
      <c r="KC169" s="1814"/>
      <c r="KD169" s="1814"/>
      <c r="KE169" s="1814"/>
      <c r="KF169" s="1814"/>
      <c r="KG169" s="1814"/>
      <c r="KH169" s="1814"/>
      <c r="KI169" s="1814"/>
      <c r="KJ169" s="1814"/>
      <c r="KK169" s="1814"/>
      <c r="KL169" s="1814"/>
      <c r="KM169" s="1814"/>
      <c r="KN169" s="1814"/>
      <c r="KO169" s="1814"/>
      <c r="KP169" s="1814"/>
      <c r="KQ169" s="1814"/>
      <c r="KR169" s="1814"/>
      <c r="KS169" s="1814"/>
      <c r="KT169" s="1814"/>
      <c r="KU169" s="1814"/>
      <c r="KV169" s="1814"/>
      <c r="KW169" s="1814"/>
      <c r="KX169" s="1814"/>
      <c r="KY169" s="1814"/>
      <c r="KZ169" s="1814"/>
      <c r="LA169" s="1814"/>
      <c r="LB169" s="1814"/>
      <c r="LC169" s="1814"/>
      <c r="LD169" s="1814"/>
      <c r="LE169" s="1814"/>
      <c r="LF169" s="1814"/>
      <c r="LG169" s="1814"/>
      <c r="LH169" s="1825"/>
      <c r="LI169" s="1825"/>
      <c r="LJ169" s="1825"/>
      <c r="LK169" s="1825"/>
      <c r="LL169" s="1825"/>
      <c r="LM169" s="1825"/>
      <c r="LN169" s="1825"/>
      <c r="LO169" s="1826"/>
    </row>
    <row r="170" s="1484" customFormat="1" ht="47" customHeight="1" spans="1:327">
      <c r="A170" s="1712">
        <v>45982</v>
      </c>
      <c r="B170" s="1713" t="s">
        <v>194</v>
      </c>
      <c r="C170" s="1714" t="s">
        <v>797</v>
      </c>
      <c r="D170" s="1715">
        <v>4500186442</v>
      </c>
      <c r="E170" s="1716" t="s">
        <v>3341</v>
      </c>
      <c r="F170" s="1715" t="s">
        <v>5330</v>
      </c>
      <c r="G170" s="1717" t="s">
        <v>4894</v>
      </c>
      <c r="H170" s="1717" t="s">
        <v>4894</v>
      </c>
      <c r="I170" s="1735" t="s">
        <v>4895</v>
      </c>
      <c r="J170" s="1736">
        <v>11280</v>
      </c>
      <c r="K170" s="1737">
        <v>12</v>
      </c>
      <c r="L170" s="1737">
        <v>48</v>
      </c>
      <c r="M170" s="1738">
        <f t="shared" si="82"/>
        <v>235</v>
      </c>
      <c r="N170" s="1739">
        <v>46013</v>
      </c>
      <c r="O170" s="1739">
        <v>46011</v>
      </c>
      <c r="P170" s="1740"/>
      <c r="Q170" s="1753" t="s">
        <v>78</v>
      </c>
      <c r="R170" s="1754">
        <f>10560+720</f>
        <v>11280</v>
      </c>
      <c r="S170" s="1759">
        <f t="shared" si="85"/>
        <v>0</v>
      </c>
      <c r="T170" s="1760"/>
      <c r="U170" s="1761" t="s">
        <v>829</v>
      </c>
      <c r="V170" s="1757" t="s">
        <v>5320</v>
      </c>
      <c r="W170" s="1757" t="s">
        <v>111</v>
      </c>
      <c r="X170" s="1758">
        <v>46012</v>
      </c>
      <c r="Y170" s="1770"/>
      <c r="Z170" s="1770" t="s">
        <v>88</v>
      </c>
      <c r="AA170" s="1771"/>
      <c r="AB170" s="1770"/>
      <c r="AC170" s="1772" t="s">
        <v>5328</v>
      </c>
      <c r="AD170" s="1773" t="s">
        <v>2061</v>
      </c>
      <c r="AE170" s="1774">
        <v>1.6398</v>
      </c>
      <c r="AF170" s="1775">
        <f t="shared" si="83"/>
        <v>18496.944</v>
      </c>
      <c r="AG170" s="1791"/>
      <c r="AH170" s="1792" t="s">
        <v>81</v>
      </c>
      <c r="AI170" s="1792" t="s">
        <v>1721</v>
      </c>
      <c r="AJ170" s="1736"/>
      <c r="AK170" s="1736">
        <v>11280</v>
      </c>
      <c r="AL170" s="1794"/>
      <c r="AM170" s="1794">
        <f t="shared" si="84"/>
        <v>940</v>
      </c>
      <c r="AN170" s="1794"/>
      <c r="AO170" s="1794"/>
      <c r="AP170" s="1794" t="s">
        <v>63</v>
      </c>
      <c r="AQ170" s="1736">
        <v>11280</v>
      </c>
      <c r="AR170" s="1794"/>
      <c r="AS170" s="1802"/>
      <c r="AT170" s="1803"/>
      <c r="AU170" s="1803">
        <f>J170</f>
        <v>11280</v>
      </c>
      <c r="AV170" s="1803"/>
      <c r="AW170" s="1810"/>
      <c r="AX170" s="1811" t="s">
        <v>4870</v>
      </c>
      <c r="AY170" s="1803" t="s">
        <v>5322</v>
      </c>
      <c r="AZ170" s="1812"/>
      <c r="BA170" s="1813"/>
      <c r="BB170" s="1814"/>
      <c r="BC170" s="1814"/>
      <c r="BD170" s="1814"/>
      <c r="BE170" s="1814"/>
      <c r="BF170" s="1814"/>
      <c r="BG170" s="1814"/>
      <c r="BH170" s="1814"/>
      <c r="BI170" s="1814"/>
      <c r="BJ170" s="1814"/>
      <c r="BK170" s="1814"/>
      <c r="BL170" s="1814"/>
      <c r="BM170" s="1814"/>
      <c r="BN170" s="1814"/>
      <c r="BO170" s="1814"/>
      <c r="BP170" s="1814"/>
      <c r="BQ170" s="1814"/>
      <c r="BR170" s="1814"/>
      <c r="BS170" s="1814"/>
      <c r="BT170" s="1814"/>
      <c r="BU170" s="1814"/>
      <c r="BV170" s="1814"/>
      <c r="BW170" s="1814"/>
      <c r="BX170" s="1814"/>
      <c r="BY170" s="1814"/>
      <c r="BZ170" s="1814"/>
      <c r="CA170" s="1814"/>
      <c r="CB170" s="1814"/>
      <c r="CC170" s="1814"/>
      <c r="CD170" s="1814"/>
      <c r="CE170" s="1814"/>
      <c r="CF170" s="1814"/>
      <c r="CG170" s="1814"/>
      <c r="CH170" s="1814"/>
      <c r="CI170" s="1814"/>
      <c r="CJ170" s="1814"/>
      <c r="CK170" s="1814"/>
      <c r="CL170" s="1814"/>
      <c r="CM170" s="1814"/>
      <c r="CN170" s="1814"/>
      <c r="CO170" s="1814"/>
      <c r="CP170" s="1814"/>
      <c r="CQ170" s="1814"/>
      <c r="CR170" s="1814"/>
      <c r="CS170" s="1814"/>
      <c r="CT170" s="1814"/>
      <c r="CU170" s="1814"/>
      <c r="CV170" s="1814"/>
      <c r="CW170" s="1814"/>
      <c r="CX170" s="1814"/>
      <c r="CY170" s="1814"/>
      <c r="CZ170" s="1814"/>
      <c r="DA170" s="1814"/>
      <c r="DB170" s="1814"/>
      <c r="DC170" s="1814"/>
      <c r="DD170" s="1814"/>
      <c r="DE170" s="1814"/>
      <c r="DF170" s="1814"/>
      <c r="DG170" s="1814"/>
      <c r="DH170" s="1814"/>
      <c r="DI170" s="1814"/>
      <c r="DJ170" s="1814"/>
      <c r="DK170" s="1814"/>
      <c r="DL170" s="1814"/>
      <c r="DM170" s="1814"/>
      <c r="DN170" s="1814"/>
      <c r="DO170" s="1814"/>
      <c r="DP170" s="1814"/>
      <c r="DQ170" s="1814"/>
      <c r="DR170" s="1814"/>
      <c r="DS170" s="1814"/>
      <c r="DT170" s="1814"/>
      <c r="DU170" s="1814"/>
      <c r="DV170" s="1814"/>
      <c r="DW170" s="1814"/>
      <c r="DX170" s="1814"/>
      <c r="DY170" s="1814"/>
      <c r="DZ170" s="1814"/>
      <c r="EA170" s="1814"/>
      <c r="EB170" s="1814"/>
      <c r="EC170" s="1814"/>
      <c r="ED170" s="1814"/>
      <c r="EE170" s="1814"/>
      <c r="EF170" s="1814"/>
      <c r="EG170" s="1814"/>
      <c r="EH170" s="1814"/>
      <c r="EI170" s="1814"/>
      <c r="EJ170" s="1814"/>
      <c r="EK170" s="1814"/>
      <c r="EL170" s="1814"/>
      <c r="EM170" s="1814"/>
      <c r="EN170" s="1814"/>
      <c r="EO170" s="1814"/>
      <c r="EP170" s="1814"/>
      <c r="EQ170" s="1814"/>
      <c r="ER170" s="1814"/>
      <c r="ES170" s="1814"/>
      <c r="ET170" s="1814"/>
      <c r="EU170" s="1814"/>
      <c r="EV170" s="1814"/>
      <c r="EW170" s="1814"/>
      <c r="EX170" s="1814"/>
      <c r="EY170" s="1814"/>
      <c r="EZ170" s="1814"/>
      <c r="FA170" s="1814"/>
      <c r="FB170" s="1814"/>
      <c r="FC170" s="1814"/>
      <c r="FD170" s="1814"/>
      <c r="FE170" s="1814"/>
      <c r="FF170" s="1814"/>
      <c r="FG170" s="1814"/>
      <c r="FH170" s="1814"/>
      <c r="FI170" s="1814"/>
      <c r="FJ170" s="1814"/>
      <c r="FK170" s="1814"/>
      <c r="FL170" s="1814"/>
      <c r="FM170" s="1814"/>
      <c r="FN170" s="1814"/>
      <c r="FO170" s="1814"/>
      <c r="FP170" s="1814"/>
      <c r="FQ170" s="1814"/>
      <c r="FR170" s="1814"/>
      <c r="FS170" s="1814"/>
      <c r="FT170" s="1814"/>
      <c r="FU170" s="1814"/>
      <c r="FV170" s="1814"/>
      <c r="FW170" s="1814"/>
      <c r="FX170" s="1814"/>
      <c r="FY170" s="1814"/>
      <c r="FZ170" s="1814"/>
      <c r="GA170" s="1814"/>
      <c r="GB170" s="1814"/>
      <c r="GC170" s="1814"/>
      <c r="GD170" s="1814"/>
      <c r="GE170" s="1814"/>
      <c r="GF170" s="1814"/>
      <c r="GG170" s="1814"/>
      <c r="GH170" s="1814"/>
      <c r="GI170" s="1814"/>
      <c r="GJ170" s="1814"/>
      <c r="GK170" s="1814"/>
      <c r="GL170" s="1814"/>
      <c r="GM170" s="1814"/>
      <c r="GN170" s="1814"/>
      <c r="GO170" s="1814"/>
      <c r="GP170" s="1814"/>
      <c r="GQ170" s="1814"/>
      <c r="GR170" s="1814"/>
      <c r="GS170" s="1814"/>
      <c r="GT170" s="1814"/>
      <c r="GU170" s="1814"/>
      <c r="GV170" s="1814"/>
      <c r="GW170" s="1814"/>
      <c r="GX170" s="1814"/>
      <c r="GY170" s="1814"/>
      <c r="GZ170" s="1814"/>
      <c r="HA170" s="1814"/>
      <c r="HB170" s="1814"/>
      <c r="HC170" s="1814"/>
      <c r="HD170" s="1814"/>
      <c r="HE170" s="1814"/>
      <c r="HF170" s="1814"/>
      <c r="HG170" s="1814"/>
      <c r="HH170" s="1814"/>
      <c r="HI170" s="1814"/>
      <c r="HJ170" s="1814"/>
      <c r="HK170" s="1814"/>
      <c r="HL170" s="1814"/>
      <c r="HM170" s="1814"/>
      <c r="HN170" s="1814"/>
      <c r="HO170" s="1814"/>
      <c r="HP170" s="1814"/>
      <c r="HQ170" s="1814"/>
      <c r="HR170" s="1814"/>
      <c r="HS170" s="1814"/>
      <c r="HT170" s="1814"/>
      <c r="HU170" s="1814"/>
      <c r="HV170" s="1814"/>
      <c r="HW170" s="1814"/>
      <c r="HX170" s="1814"/>
      <c r="HY170" s="1814"/>
      <c r="HZ170" s="1814"/>
      <c r="IA170" s="1814"/>
      <c r="IB170" s="1814"/>
      <c r="IC170" s="1814"/>
      <c r="ID170" s="1814"/>
      <c r="IE170" s="1814"/>
      <c r="IF170" s="1814"/>
      <c r="IG170" s="1814"/>
      <c r="IH170" s="1814"/>
      <c r="II170" s="1814"/>
      <c r="IJ170" s="1814"/>
      <c r="IK170" s="1814"/>
      <c r="IL170" s="1814"/>
      <c r="IM170" s="1814"/>
      <c r="IN170" s="1814"/>
      <c r="IO170" s="1814"/>
      <c r="IP170" s="1814"/>
      <c r="IQ170" s="1814"/>
      <c r="IR170" s="1814"/>
      <c r="IS170" s="1814"/>
      <c r="IT170" s="1814"/>
      <c r="IU170" s="1814"/>
      <c r="IV170" s="1814"/>
      <c r="IW170" s="1814"/>
      <c r="IX170" s="1814"/>
      <c r="IY170" s="1814"/>
      <c r="IZ170" s="1814"/>
      <c r="JA170" s="1814"/>
      <c r="JB170" s="1814"/>
      <c r="JC170" s="1814"/>
      <c r="JD170" s="1814"/>
      <c r="JE170" s="1814"/>
      <c r="JF170" s="1814"/>
      <c r="JG170" s="1814"/>
      <c r="JH170" s="1814"/>
      <c r="JI170" s="1814"/>
      <c r="JJ170" s="1814"/>
      <c r="JK170" s="1814"/>
      <c r="JL170" s="1814"/>
      <c r="JM170" s="1814"/>
      <c r="JN170" s="1814"/>
      <c r="JO170" s="1814"/>
      <c r="JP170" s="1814"/>
      <c r="JQ170" s="1814"/>
      <c r="JR170" s="1814"/>
      <c r="JS170" s="1814"/>
      <c r="JT170" s="1814"/>
      <c r="JU170" s="1814"/>
      <c r="JV170" s="1814"/>
      <c r="JW170" s="1814"/>
      <c r="JX170" s="1814"/>
      <c r="JY170" s="1814"/>
      <c r="JZ170" s="1814"/>
      <c r="KA170" s="1814"/>
      <c r="KB170" s="1814"/>
      <c r="KC170" s="1814"/>
      <c r="KD170" s="1814"/>
      <c r="KE170" s="1814"/>
      <c r="KF170" s="1814"/>
      <c r="KG170" s="1814"/>
      <c r="KH170" s="1814"/>
      <c r="KI170" s="1814"/>
      <c r="KJ170" s="1814"/>
      <c r="KK170" s="1814"/>
      <c r="KL170" s="1814"/>
      <c r="KM170" s="1814"/>
      <c r="KN170" s="1814"/>
      <c r="KO170" s="1814"/>
      <c r="KP170" s="1814"/>
      <c r="KQ170" s="1814"/>
      <c r="KR170" s="1814"/>
      <c r="KS170" s="1814"/>
      <c r="KT170" s="1814"/>
      <c r="KU170" s="1814"/>
      <c r="KV170" s="1814"/>
      <c r="KW170" s="1814"/>
      <c r="KX170" s="1814"/>
      <c r="KY170" s="1814"/>
      <c r="KZ170" s="1814"/>
      <c r="LA170" s="1814"/>
      <c r="LB170" s="1814"/>
      <c r="LC170" s="1814"/>
      <c r="LD170" s="1814"/>
      <c r="LE170" s="1814"/>
      <c r="LF170" s="1814"/>
      <c r="LG170" s="1814"/>
      <c r="LH170" s="1825"/>
      <c r="LI170" s="1825"/>
      <c r="LJ170" s="1825"/>
      <c r="LK170" s="1825"/>
      <c r="LL170" s="1825"/>
      <c r="LM170" s="1825"/>
      <c r="LN170" s="1825"/>
      <c r="LO170" s="1826"/>
    </row>
    <row r="171" s="1484" customFormat="1" ht="47" customHeight="1" spans="1:327">
      <c r="A171" s="1712">
        <v>45982</v>
      </c>
      <c r="B171" s="1713" t="s">
        <v>194</v>
      </c>
      <c r="C171" s="1714" t="s">
        <v>797</v>
      </c>
      <c r="D171" s="1715">
        <v>4500186442</v>
      </c>
      <c r="E171" s="1716" t="s">
        <v>3341</v>
      </c>
      <c r="F171" s="1715" t="s">
        <v>5331</v>
      </c>
      <c r="G171" s="1717" t="s">
        <v>4897</v>
      </c>
      <c r="H171" s="1717" t="s">
        <v>4897</v>
      </c>
      <c r="I171" s="1735" t="s">
        <v>4898</v>
      </c>
      <c r="J171" s="1736">
        <v>11720</v>
      </c>
      <c r="K171" s="1737">
        <v>12</v>
      </c>
      <c r="L171" s="1737">
        <v>40</v>
      </c>
      <c r="M171" s="1738">
        <f t="shared" si="82"/>
        <v>293</v>
      </c>
      <c r="N171" s="1739">
        <v>46013</v>
      </c>
      <c r="O171" s="1739">
        <v>46011</v>
      </c>
      <c r="P171" s="1740"/>
      <c r="Q171" s="1753" t="s">
        <v>78</v>
      </c>
      <c r="R171" s="1754">
        <f>10080+1640</f>
        <v>11720</v>
      </c>
      <c r="S171" s="1759">
        <f t="shared" si="85"/>
        <v>0</v>
      </c>
      <c r="T171" s="1760"/>
      <c r="U171" s="1761" t="s">
        <v>829</v>
      </c>
      <c r="V171" s="1757" t="s">
        <v>5320</v>
      </c>
      <c r="W171" s="1757" t="s">
        <v>111</v>
      </c>
      <c r="X171" s="1758">
        <v>46012</v>
      </c>
      <c r="Y171" s="1770"/>
      <c r="Z171" s="1770" t="s">
        <v>88</v>
      </c>
      <c r="AA171" s="1771"/>
      <c r="AB171" s="1770"/>
      <c r="AC171" s="1772" t="s">
        <v>5328</v>
      </c>
      <c r="AD171" s="1773" t="s">
        <v>2061</v>
      </c>
      <c r="AE171" s="1774">
        <v>1.5976</v>
      </c>
      <c r="AF171" s="1775">
        <f t="shared" si="83"/>
        <v>18723.872</v>
      </c>
      <c r="AG171" s="1791"/>
      <c r="AH171" s="1792" t="s">
        <v>81</v>
      </c>
      <c r="AI171" s="1792" t="s">
        <v>3811</v>
      </c>
      <c r="AJ171" s="1736"/>
      <c r="AK171" s="1736">
        <v>11720</v>
      </c>
      <c r="AL171" s="1794"/>
      <c r="AM171" s="1794">
        <f>J171/10</f>
        <v>1172</v>
      </c>
      <c r="AN171" s="1794"/>
      <c r="AO171" s="1794"/>
      <c r="AP171" s="1794" t="s">
        <v>63</v>
      </c>
      <c r="AQ171" s="1736">
        <v>11720</v>
      </c>
      <c r="AR171" s="1794"/>
      <c r="AS171" s="1802"/>
      <c r="AT171" s="1803"/>
      <c r="AU171" s="1803"/>
      <c r="AV171" s="1803">
        <f>J171</f>
        <v>11720</v>
      </c>
      <c r="AW171" s="1810"/>
      <c r="AX171" s="1811" t="s">
        <v>4870</v>
      </c>
      <c r="AY171" s="1803" t="s">
        <v>5322</v>
      </c>
      <c r="AZ171" s="1812"/>
      <c r="BA171" s="1813"/>
      <c r="BB171" s="1814"/>
      <c r="BC171" s="1814"/>
      <c r="BD171" s="1814"/>
      <c r="BE171" s="1814"/>
      <c r="BF171" s="1814"/>
      <c r="BG171" s="1814"/>
      <c r="BH171" s="1814"/>
      <c r="BI171" s="1814"/>
      <c r="BJ171" s="1814"/>
      <c r="BK171" s="1814"/>
      <c r="BL171" s="1814"/>
      <c r="BM171" s="1814"/>
      <c r="BN171" s="1814"/>
      <c r="BO171" s="1814"/>
      <c r="BP171" s="1814"/>
      <c r="BQ171" s="1814"/>
      <c r="BR171" s="1814"/>
      <c r="BS171" s="1814"/>
      <c r="BT171" s="1814"/>
      <c r="BU171" s="1814"/>
      <c r="BV171" s="1814"/>
      <c r="BW171" s="1814"/>
      <c r="BX171" s="1814"/>
      <c r="BY171" s="1814"/>
      <c r="BZ171" s="1814"/>
      <c r="CA171" s="1814"/>
      <c r="CB171" s="1814"/>
      <c r="CC171" s="1814"/>
      <c r="CD171" s="1814"/>
      <c r="CE171" s="1814"/>
      <c r="CF171" s="1814"/>
      <c r="CG171" s="1814"/>
      <c r="CH171" s="1814"/>
      <c r="CI171" s="1814"/>
      <c r="CJ171" s="1814"/>
      <c r="CK171" s="1814"/>
      <c r="CL171" s="1814"/>
      <c r="CM171" s="1814"/>
      <c r="CN171" s="1814"/>
      <c r="CO171" s="1814"/>
      <c r="CP171" s="1814"/>
      <c r="CQ171" s="1814"/>
      <c r="CR171" s="1814"/>
      <c r="CS171" s="1814"/>
      <c r="CT171" s="1814"/>
      <c r="CU171" s="1814"/>
      <c r="CV171" s="1814"/>
      <c r="CW171" s="1814"/>
      <c r="CX171" s="1814"/>
      <c r="CY171" s="1814"/>
      <c r="CZ171" s="1814"/>
      <c r="DA171" s="1814"/>
      <c r="DB171" s="1814"/>
      <c r="DC171" s="1814"/>
      <c r="DD171" s="1814"/>
      <c r="DE171" s="1814"/>
      <c r="DF171" s="1814"/>
      <c r="DG171" s="1814"/>
      <c r="DH171" s="1814"/>
      <c r="DI171" s="1814"/>
      <c r="DJ171" s="1814"/>
      <c r="DK171" s="1814"/>
      <c r="DL171" s="1814"/>
      <c r="DM171" s="1814"/>
      <c r="DN171" s="1814"/>
      <c r="DO171" s="1814"/>
      <c r="DP171" s="1814"/>
      <c r="DQ171" s="1814"/>
      <c r="DR171" s="1814"/>
      <c r="DS171" s="1814"/>
      <c r="DT171" s="1814"/>
      <c r="DU171" s="1814"/>
      <c r="DV171" s="1814"/>
      <c r="DW171" s="1814"/>
      <c r="DX171" s="1814"/>
      <c r="DY171" s="1814"/>
      <c r="DZ171" s="1814"/>
      <c r="EA171" s="1814"/>
      <c r="EB171" s="1814"/>
      <c r="EC171" s="1814"/>
      <c r="ED171" s="1814"/>
      <c r="EE171" s="1814"/>
      <c r="EF171" s="1814"/>
      <c r="EG171" s="1814"/>
      <c r="EH171" s="1814"/>
      <c r="EI171" s="1814"/>
      <c r="EJ171" s="1814"/>
      <c r="EK171" s="1814"/>
      <c r="EL171" s="1814"/>
      <c r="EM171" s="1814"/>
      <c r="EN171" s="1814"/>
      <c r="EO171" s="1814"/>
      <c r="EP171" s="1814"/>
      <c r="EQ171" s="1814"/>
      <c r="ER171" s="1814"/>
      <c r="ES171" s="1814"/>
      <c r="ET171" s="1814"/>
      <c r="EU171" s="1814"/>
      <c r="EV171" s="1814"/>
      <c r="EW171" s="1814"/>
      <c r="EX171" s="1814"/>
      <c r="EY171" s="1814"/>
      <c r="EZ171" s="1814"/>
      <c r="FA171" s="1814"/>
      <c r="FB171" s="1814"/>
      <c r="FC171" s="1814"/>
      <c r="FD171" s="1814"/>
      <c r="FE171" s="1814"/>
      <c r="FF171" s="1814"/>
      <c r="FG171" s="1814"/>
      <c r="FH171" s="1814"/>
      <c r="FI171" s="1814"/>
      <c r="FJ171" s="1814"/>
      <c r="FK171" s="1814"/>
      <c r="FL171" s="1814"/>
      <c r="FM171" s="1814"/>
      <c r="FN171" s="1814"/>
      <c r="FO171" s="1814"/>
      <c r="FP171" s="1814"/>
      <c r="FQ171" s="1814"/>
      <c r="FR171" s="1814"/>
      <c r="FS171" s="1814"/>
      <c r="FT171" s="1814"/>
      <c r="FU171" s="1814"/>
      <c r="FV171" s="1814"/>
      <c r="FW171" s="1814"/>
      <c r="FX171" s="1814"/>
      <c r="FY171" s="1814"/>
      <c r="FZ171" s="1814"/>
      <c r="GA171" s="1814"/>
      <c r="GB171" s="1814"/>
      <c r="GC171" s="1814"/>
      <c r="GD171" s="1814"/>
      <c r="GE171" s="1814"/>
      <c r="GF171" s="1814"/>
      <c r="GG171" s="1814"/>
      <c r="GH171" s="1814"/>
      <c r="GI171" s="1814"/>
      <c r="GJ171" s="1814"/>
      <c r="GK171" s="1814"/>
      <c r="GL171" s="1814"/>
      <c r="GM171" s="1814"/>
      <c r="GN171" s="1814"/>
      <c r="GO171" s="1814"/>
      <c r="GP171" s="1814"/>
      <c r="GQ171" s="1814"/>
      <c r="GR171" s="1814"/>
      <c r="GS171" s="1814"/>
      <c r="GT171" s="1814"/>
      <c r="GU171" s="1814"/>
      <c r="GV171" s="1814"/>
      <c r="GW171" s="1814"/>
      <c r="GX171" s="1814"/>
      <c r="GY171" s="1814"/>
      <c r="GZ171" s="1814"/>
      <c r="HA171" s="1814"/>
      <c r="HB171" s="1814"/>
      <c r="HC171" s="1814"/>
      <c r="HD171" s="1814"/>
      <c r="HE171" s="1814"/>
      <c r="HF171" s="1814"/>
      <c r="HG171" s="1814"/>
      <c r="HH171" s="1814"/>
      <c r="HI171" s="1814"/>
      <c r="HJ171" s="1814"/>
      <c r="HK171" s="1814"/>
      <c r="HL171" s="1814"/>
      <c r="HM171" s="1814"/>
      <c r="HN171" s="1814"/>
      <c r="HO171" s="1814"/>
      <c r="HP171" s="1814"/>
      <c r="HQ171" s="1814"/>
      <c r="HR171" s="1814"/>
      <c r="HS171" s="1814"/>
      <c r="HT171" s="1814"/>
      <c r="HU171" s="1814"/>
      <c r="HV171" s="1814"/>
      <c r="HW171" s="1814"/>
      <c r="HX171" s="1814"/>
      <c r="HY171" s="1814"/>
      <c r="HZ171" s="1814"/>
      <c r="IA171" s="1814"/>
      <c r="IB171" s="1814"/>
      <c r="IC171" s="1814"/>
      <c r="ID171" s="1814"/>
      <c r="IE171" s="1814"/>
      <c r="IF171" s="1814"/>
      <c r="IG171" s="1814"/>
      <c r="IH171" s="1814"/>
      <c r="II171" s="1814"/>
      <c r="IJ171" s="1814"/>
      <c r="IK171" s="1814"/>
      <c r="IL171" s="1814"/>
      <c r="IM171" s="1814"/>
      <c r="IN171" s="1814"/>
      <c r="IO171" s="1814"/>
      <c r="IP171" s="1814"/>
      <c r="IQ171" s="1814"/>
      <c r="IR171" s="1814"/>
      <c r="IS171" s="1814"/>
      <c r="IT171" s="1814"/>
      <c r="IU171" s="1814"/>
      <c r="IV171" s="1814"/>
      <c r="IW171" s="1814"/>
      <c r="IX171" s="1814"/>
      <c r="IY171" s="1814"/>
      <c r="IZ171" s="1814"/>
      <c r="JA171" s="1814"/>
      <c r="JB171" s="1814"/>
      <c r="JC171" s="1814"/>
      <c r="JD171" s="1814"/>
      <c r="JE171" s="1814"/>
      <c r="JF171" s="1814"/>
      <c r="JG171" s="1814"/>
      <c r="JH171" s="1814"/>
      <c r="JI171" s="1814"/>
      <c r="JJ171" s="1814"/>
      <c r="JK171" s="1814"/>
      <c r="JL171" s="1814"/>
      <c r="JM171" s="1814"/>
      <c r="JN171" s="1814"/>
      <c r="JO171" s="1814"/>
      <c r="JP171" s="1814"/>
      <c r="JQ171" s="1814"/>
      <c r="JR171" s="1814"/>
      <c r="JS171" s="1814"/>
      <c r="JT171" s="1814"/>
      <c r="JU171" s="1814"/>
      <c r="JV171" s="1814"/>
      <c r="JW171" s="1814"/>
      <c r="JX171" s="1814"/>
      <c r="JY171" s="1814"/>
      <c r="JZ171" s="1814"/>
      <c r="KA171" s="1814"/>
      <c r="KB171" s="1814"/>
      <c r="KC171" s="1814"/>
      <c r="KD171" s="1814"/>
      <c r="KE171" s="1814"/>
      <c r="KF171" s="1814"/>
      <c r="KG171" s="1814"/>
      <c r="KH171" s="1814"/>
      <c r="KI171" s="1814"/>
      <c r="KJ171" s="1814"/>
      <c r="KK171" s="1814"/>
      <c r="KL171" s="1814"/>
      <c r="KM171" s="1814"/>
      <c r="KN171" s="1814"/>
      <c r="KO171" s="1814"/>
      <c r="KP171" s="1814"/>
      <c r="KQ171" s="1814"/>
      <c r="KR171" s="1814"/>
      <c r="KS171" s="1814"/>
      <c r="KT171" s="1814"/>
      <c r="KU171" s="1814"/>
      <c r="KV171" s="1814"/>
      <c r="KW171" s="1814"/>
      <c r="KX171" s="1814"/>
      <c r="KY171" s="1814"/>
      <c r="KZ171" s="1814"/>
      <c r="LA171" s="1814"/>
      <c r="LB171" s="1814"/>
      <c r="LC171" s="1814"/>
      <c r="LD171" s="1814"/>
      <c r="LE171" s="1814"/>
      <c r="LF171" s="1814"/>
      <c r="LG171" s="1814"/>
      <c r="LH171" s="1825"/>
      <c r="LI171" s="1825"/>
      <c r="LJ171" s="1825"/>
      <c r="LK171" s="1825"/>
      <c r="LL171" s="1825"/>
      <c r="LM171" s="1825"/>
      <c r="LN171" s="1825"/>
      <c r="LO171" s="1826"/>
    </row>
    <row r="172" s="1484" customFormat="1" ht="47" customHeight="1" spans="1:327">
      <c r="A172" s="1712">
        <v>45982</v>
      </c>
      <c r="B172" s="1713" t="s">
        <v>194</v>
      </c>
      <c r="C172" s="1714" t="s">
        <v>797</v>
      </c>
      <c r="D172" s="1715">
        <v>4500186442</v>
      </c>
      <c r="E172" s="1716" t="s">
        <v>3341</v>
      </c>
      <c r="F172" s="1715" t="s">
        <v>5332</v>
      </c>
      <c r="G172" s="1717" t="s">
        <v>4872</v>
      </c>
      <c r="H172" s="1717" t="s">
        <v>4872</v>
      </c>
      <c r="I172" s="1735" t="s">
        <v>4873</v>
      </c>
      <c r="J172" s="1736">
        <v>11280</v>
      </c>
      <c r="K172" s="1737">
        <v>12</v>
      </c>
      <c r="L172" s="1737">
        <v>48</v>
      </c>
      <c r="M172" s="1738">
        <f t="shared" si="82"/>
        <v>235</v>
      </c>
      <c r="N172" s="1739">
        <v>46013</v>
      </c>
      <c r="O172" s="1739">
        <v>46011</v>
      </c>
      <c r="P172" s="1740"/>
      <c r="Q172" s="1753" t="s">
        <v>78</v>
      </c>
      <c r="R172" s="1754">
        <f>10992+288</f>
        <v>11280</v>
      </c>
      <c r="S172" s="1759">
        <f t="shared" si="85"/>
        <v>0</v>
      </c>
      <c r="T172" s="1760"/>
      <c r="U172" s="1761" t="s">
        <v>829</v>
      </c>
      <c r="V172" s="1757" t="s">
        <v>5320</v>
      </c>
      <c r="W172" s="1757" t="s">
        <v>111</v>
      </c>
      <c r="X172" s="1758">
        <v>46012</v>
      </c>
      <c r="Y172" s="1770"/>
      <c r="Z172" s="1770" t="s">
        <v>88</v>
      </c>
      <c r="AA172" s="1771"/>
      <c r="AB172" s="1770"/>
      <c r="AC172" s="1772" t="s">
        <v>5328</v>
      </c>
      <c r="AD172" s="1773" t="s">
        <v>2061</v>
      </c>
      <c r="AE172" s="1774">
        <v>1.0596</v>
      </c>
      <c r="AF172" s="1775">
        <f t="shared" si="83"/>
        <v>11952.288</v>
      </c>
      <c r="AG172" s="1791"/>
      <c r="AH172" s="1792" t="s">
        <v>81</v>
      </c>
      <c r="AI172" s="1792" t="s">
        <v>3815</v>
      </c>
      <c r="AJ172" s="1736"/>
      <c r="AK172" s="1736">
        <v>11280</v>
      </c>
      <c r="AL172" s="1794"/>
      <c r="AM172" s="1794">
        <f>J172/12</f>
        <v>940</v>
      </c>
      <c r="AN172" s="1794"/>
      <c r="AO172" s="1794"/>
      <c r="AP172" s="1794" t="s">
        <v>63</v>
      </c>
      <c r="AQ172" s="1736">
        <v>11280</v>
      </c>
      <c r="AR172" s="1794"/>
      <c r="AS172" s="1802"/>
      <c r="AT172" s="1803"/>
      <c r="AU172" s="1803"/>
      <c r="AV172" s="1803"/>
      <c r="AW172" s="1810">
        <f>J172</f>
        <v>11280</v>
      </c>
      <c r="AX172" s="1811" t="s">
        <v>4870</v>
      </c>
      <c r="AY172" s="1803" t="s">
        <v>5322</v>
      </c>
      <c r="AZ172" s="1812"/>
      <c r="BA172" s="1813"/>
      <c r="BB172" s="1814"/>
      <c r="BC172" s="1814"/>
      <c r="BD172" s="1814"/>
      <c r="BE172" s="1814"/>
      <c r="BF172" s="1814"/>
      <c r="BG172" s="1814"/>
      <c r="BH172" s="1814"/>
      <c r="BI172" s="1814"/>
      <c r="BJ172" s="1814"/>
      <c r="BK172" s="1814"/>
      <c r="BL172" s="1814"/>
      <c r="BM172" s="1814"/>
      <c r="BN172" s="1814"/>
      <c r="BO172" s="1814"/>
      <c r="BP172" s="1814"/>
      <c r="BQ172" s="1814"/>
      <c r="BR172" s="1814"/>
      <c r="BS172" s="1814"/>
      <c r="BT172" s="1814"/>
      <c r="BU172" s="1814"/>
      <c r="BV172" s="1814"/>
      <c r="BW172" s="1814"/>
      <c r="BX172" s="1814"/>
      <c r="BY172" s="1814"/>
      <c r="BZ172" s="1814"/>
      <c r="CA172" s="1814"/>
      <c r="CB172" s="1814"/>
      <c r="CC172" s="1814"/>
      <c r="CD172" s="1814"/>
      <c r="CE172" s="1814"/>
      <c r="CF172" s="1814"/>
      <c r="CG172" s="1814"/>
      <c r="CH172" s="1814"/>
      <c r="CI172" s="1814"/>
      <c r="CJ172" s="1814"/>
      <c r="CK172" s="1814"/>
      <c r="CL172" s="1814"/>
      <c r="CM172" s="1814"/>
      <c r="CN172" s="1814"/>
      <c r="CO172" s="1814"/>
      <c r="CP172" s="1814"/>
      <c r="CQ172" s="1814"/>
      <c r="CR172" s="1814"/>
      <c r="CS172" s="1814"/>
      <c r="CT172" s="1814"/>
      <c r="CU172" s="1814"/>
      <c r="CV172" s="1814"/>
      <c r="CW172" s="1814"/>
      <c r="CX172" s="1814"/>
      <c r="CY172" s="1814"/>
      <c r="CZ172" s="1814"/>
      <c r="DA172" s="1814"/>
      <c r="DB172" s="1814"/>
      <c r="DC172" s="1814"/>
      <c r="DD172" s="1814"/>
      <c r="DE172" s="1814"/>
      <c r="DF172" s="1814"/>
      <c r="DG172" s="1814"/>
      <c r="DH172" s="1814"/>
      <c r="DI172" s="1814"/>
      <c r="DJ172" s="1814"/>
      <c r="DK172" s="1814"/>
      <c r="DL172" s="1814"/>
      <c r="DM172" s="1814"/>
      <c r="DN172" s="1814"/>
      <c r="DO172" s="1814"/>
      <c r="DP172" s="1814"/>
      <c r="DQ172" s="1814"/>
      <c r="DR172" s="1814"/>
      <c r="DS172" s="1814"/>
      <c r="DT172" s="1814"/>
      <c r="DU172" s="1814"/>
      <c r="DV172" s="1814"/>
      <c r="DW172" s="1814"/>
      <c r="DX172" s="1814"/>
      <c r="DY172" s="1814"/>
      <c r="DZ172" s="1814"/>
      <c r="EA172" s="1814"/>
      <c r="EB172" s="1814"/>
      <c r="EC172" s="1814"/>
      <c r="ED172" s="1814"/>
      <c r="EE172" s="1814"/>
      <c r="EF172" s="1814"/>
      <c r="EG172" s="1814"/>
      <c r="EH172" s="1814"/>
      <c r="EI172" s="1814"/>
      <c r="EJ172" s="1814"/>
      <c r="EK172" s="1814"/>
      <c r="EL172" s="1814"/>
      <c r="EM172" s="1814"/>
      <c r="EN172" s="1814"/>
      <c r="EO172" s="1814"/>
      <c r="EP172" s="1814"/>
      <c r="EQ172" s="1814"/>
      <c r="ER172" s="1814"/>
      <c r="ES172" s="1814"/>
      <c r="ET172" s="1814"/>
      <c r="EU172" s="1814"/>
      <c r="EV172" s="1814"/>
      <c r="EW172" s="1814"/>
      <c r="EX172" s="1814"/>
      <c r="EY172" s="1814"/>
      <c r="EZ172" s="1814"/>
      <c r="FA172" s="1814"/>
      <c r="FB172" s="1814"/>
      <c r="FC172" s="1814"/>
      <c r="FD172" s="1814"/>
      <c r="FE172" s="1814"/>
      <c r="FF172" s="1814"/>
      <c r="FG172" s="1814"/>
      <c r="FH172" s="1814"/>
      <c r="FI172" s="1814"/>
      <c r="FJ172" s="1814"/>
      <c r="FK172" s="1814"/>
      <c r="FL172" s="1814"/>
      <c r="FM172" s="1814"/>
      <c r="FN172" s="1814"/>
      <c r="FO172" s="1814"/>
      <c r="FP172" s="1814"/>
      <c r="FQ172" s="1814"/>
      <c r="FR172" s="1814"/>
      <c r="FS172" s="1814"/>
      <c r="FT172" s="1814"/>
      <c r="FU172" s="1814"/>
      <c r="FV172" s="1814"/>
      <c r="FW172" s="1814"/>
      <c r="FX172" s="1814"/>
      <c r="FY172" s="1814"/>
      <c r="FZ172" s="1814"/>
      <c r="GA172" s="1814"/>
      <c r="GB172" s="1814"/>
      <c r="GC172" s="1814"/>
      <c r="GD172" s="1814"/>
      <c r="GE172" s="1814"/>
      <c r="GF172" s="1814"/>
      <c r="GG172" s="1814"/>
      <c r="GH172" s="1814"/>
      <c r="GI172" s="1814"/>
      <c r="GJ172" s="1814"/>
      <c r="GK172" s="1814"/>
      <c r="GL172" s="1814"/>
      <c r="GM172" s="1814"/>
      <c r="GN172" s="1814"/>
      <c r="GO172" s="1814"/>
      <c r="GP172" s="1814"/>
      <c r="GQ172" s="1814"/>
      <c r="GR172" s="1814"/>
      <c r="GS172" s="1814"/>
      <c r="GT172" s="1814"/>
      <c r="GU172" s="1814"/>
      <c r="GV172" s="1814"/>
      <c r="GW172" s="1814"/>
      <c r="GX172" s="1814"/>
      <c r="GY172" s="1814"/>
      <c r="GZ172" s="1814"/>
      <c r="HA172" s="1814"/>
      <c r="HB172" s="1814"/>
      <c r="HC172" s="1814"/>
      <c r="HD172" s="1814"/>
      <c r="HE172" s="1814"/>
      <c r="HF172" s="1814"/>
      <c r="HG172" s="1814"/>
      <c r="HH172" s="1814"/>
      <c r="HI172" s="1814"/>
      <c r="HJ172" s="1814"/>
      <c r="HK172" s="1814"/>
      <c r="HL172" s="1814"/>
      <c r="HM172" s="1814"/>
      <c r="HN172" s="1814"/>
      <c r="HO172" s="1814"/>
      <c r="HP172" s="1814"/>
      <c r="HQ172" s="1814"/>
      <c r="HR172" s="1814"/>
      <c r="HS172" s="1814"/>
      <c r="HT172" s="1814"/>
      <c r="HU172" s="1814"/>
      <c r="HV172" s="1814"/>
      <c r="HW172" s="1814"/>
      <c r="HX172" s="1814"/>
      <c r="HY172" s="1814"/>
      <c r="HZ172" s="1814"/>
      <c r="IA172" s="1814"/>
      <c r="IB172" s="1814"/>
      <c r="IC172" s="1814"/>
      <c r="ID172" s="1814"/>
      <c r="IE172" s="1814"/>
      <c r="IF172" s="1814"/>
      <c r="IG172" s="1814"/>
      <c r="IH172" s="1814"/>
      <c r="II172" s="1814"/>
      <c r="IJ172" s="1814"/>
      <c r="IK172" s="1814"/>
      <c r="IL172" s="1814"/>
      <c r="IM172" s="1814"/>
      <c r="IN172" s="1814"/>
      <c r="IO172" s="1814"/>
      <c r="IP172" s="1814"/>
      <c r="IQ172" s="1814"/>
      <c r="IR172" s="1814"/>
      <c r="IS172" s="1814"/>
      <c r="IT172" s="1814"/>
      <c r="IU172" s="1814"/>
      <c r="IV172" s="1814"/>
      <c r="IW172" s="1814"/>
      <c r="IX172" s="1814"/>
      <c r="IY172" s="1814"/>
      <c r="IZ172" s="1814"/>
      <c r="JA172" s="1814"/>
      <c r="JB172" s="1814"/>
      <c r="JC172" s="1814"/>
      <c r="JD172" s="1814"/>
      <c r="JE172" s="1814"/>
      <c r="JF172" s="1814"/>
      <c r="JG172" s="1814"/>
      <c r="JH172" s="1814"/>
      <c r="JI172" s="1814"/>
      <c r="JJ172" s="1814"/>
      <c r="JK172" s="1814"/>
      <c r="JL172" s="1814"/>
      <c r="JM172" s="1814"/>
      <c r="JN172" s="1814"/>
      <c r="JO172" s="1814"/>
      <c r="JP172" s="1814"/>
      <c r="JQ172" s="1814"/>
      <c r="JR172" s="1814"/>
      <c r="JS172" s="1814"/>
      <c r="JT172" s="1814"/>
      <c r="JU172" s="1814"/>
      <c r="JV172" s="1814"/>
      <c r="JW172" s="1814"/>
      <c r="JX172" s="1814"/>
      <c r="JY172" s="1814"/>
      <c r="JZ172" s="1814"/>
      <c r="KA172" s="1814"/>
      <c r="KB172" s="1814"/>
      <c r="KC172" s="1814"/>
      <c r="KD172" s="1814"/>
      <c r="KE172" s="1814"/>
      <c r="KF172" s="1814"/>
      <c r="KG172" s="1814"/>
      <c r="KH172" s="1814"/>
      <c r="KI172" s="1814"/>
      <c r="KJ172" s="1814"/>
      <c r="KK172" s="1814"/>
      <c r="KL172" s="1814"/>
      <c r="KM172" s="1814"/>
      <c r="KN172" s="1814"/>
      <c r="KO172" s="1814"/>
      <c r="KP172" s="1814"/>
      <c r="KQ172" s="1814"/>
      <c r="KR172" s="1814"/>
      <c r="KS172" s="1814"/>
      <c r="KT172" s="1814"/>
      <c r="KU172" s="1814"/>
      <c r="KV172" s="1814"/>
      <c r="KW172" s="1814"/>
      <c r="KX172" s="1814"/>
      <c r="KY172" s="1814"/>
      <c r="KZ172" s="1814"/>
      <c r="LA172" s="1814"/>
      <c r="LB172" s="1814"/>
      <c r="LC172" s="1814"/>
      <c r="LD172" s="1814"/>
      <c r="LE172" s="1814"/>
      <c r="LF172" s="1814"/>
      <c r="LG172" s="1814"/>
      <c r="LH172" s="1825"/>
      <c r="LI172" s="1825"/>
      <c r="LJ172" s="1825"/>
      <c r="LK172" s="1825"/>
      <c r="LL172" s="1825"/>
      <c r="LM172" s="1825"/>
      <c r="LN172" s="1825"/>
      <c r="LO172" s="1826"/>
    </row>
    <row r="173" s="1486" customFormat="1" ht="47" customHeight="1" spans="1:319">
      <c r="A173" s="1726">
        <v>45982</v>
      </c>
      <c r="B173" s="1724" t="s">
        <v>283</v>
      </c>
      <c r="C173" s="1720" t="s">
        <v>98</v>
      </c>
      <c r="D173" s="1725">
        <v>4500186538</v>
      </c>
      <c r="E173" s="1727" t="s">
        <v>5333</v>
      </c>
      <c r="F173" s="1725" t="s">
        <v>5334</v>
      </c>
      <c r="G173" s="1728" t="s">
        <v>4780</v>
      </c>
      <c r="H173" s="1728" t="s">
        <v>4780</v>
      </c>
      <c r="I173" s="1746" t="s">
        <v>4765</v>
      </c>
      <c r="J173" s="1736">
        <v>34368</v>
      </c>
      <c r="K173" s="1747">
        <v>0</v>
      </c>
      <c r="L173" s="1747">
        <v>24</v>
      </c>
      <c r="M173" s="1748">
        <f t="shared" ref="M173:M236" si="86">J173/L173</f>
        <v>1432</v>
      </c>
      <c r="N173" s="1741">
        <v>46010</v>
      </c>
      <c r="O173" s="1741">
        <v>46008</v>
      </c>
      <c r="P173" s="1749" t="s">
        <v>5335</v>
      </c>
      <c r="Q173" s="1764" t="s">
        <v>78</v>
      </c>
      <c r="R173" s="1754">
        <f>24+34344</f>
        <v>34368</v>
      </c>
      <c r="S173" s="1759">
        <f t="shared" si="85"/>
        <v>0</v>
      </c>
      <c r="T173" s="1760"/>
      <c r="U173" s="1761" t="s">
        <v>829</v>
      </c>
      <c r="V173" s="1766" t="s">
        <v>5336</v>
      </c>
      <c r="W173" s="1766" t="s">
        <v>111</v>
      </c>
      <c r="X173" s="1767" t="s">
        <v>5337</v>
      </c>
      <c r="Y173" s="1783" t="s">
        <v>287</v>
      </c>
      <c r="Z173" s="1767" t="s">
        <v>5338</v>
      </c>
      <c r="AA173" s="1783" t="s">
        <v>5339</v>
      </c>
      <c r="AB173" s="1783"/>
      <c r="AC173" s="1772" t="s">
        <v>5340</v>
      </c>
      <c r="AD173" s="1784" t="s">
        <v>289</v>
      </c>
      <c r="AE173" s="1785">
        <v>0.7854</v>
      </c>
      <c r="AF173" s="1786">
        <f t="shared" si="83"/>
        <v>26992.6272</v>
      </c>
      <c r="AG173" s="1722"/>
      <c r="AH173" s="1799" t="s">
        <v>81</v>
      </c>
      <c r="AI173" s="1799">
        <v>5</v>
      </c>
      <c r="AJ173" s="1799">
        <f>J173</f>
        <v>34368</v>
      </c>
      <c r="AK173" s="1800"/>
      <c r="AL173" s="1800">
        <f>J173/24</f>
        <v>1432</v>
      </c>
      <c r="AM173" s="1800"/>
      <c r="AN173" s="1800"/>
      <c r="AO173" s="1800"/>
      <c r="AP173" s="1800" t="s">
        <v>63</v>
      </c>
      <c r="AQ173" s="1736">
        <f>J173</f>
        <v>34368</v>
      </c>
      <c r="AR173" s="1800"/>
      <c r="AS173" s="1808">
        <f>J173/5</f>
        <v>6873.6</v>
      </c>
      <c r="AT173" s="1808">
        <f>J173/5</f>
        <v>6873.6</v>
      </c>
      <c r="AU173" s="1808">
        <f>J173/5</f>
        <v>6873.6</v>
      </c>
      <c r="AV173" s="1808">
        <f>J173/5</f>
        <v>6873.6</v>
      </c>
      <c r="AW173" s="1808">
        <f>J173/5</f>
        <v>6873.6</v>
      </c>
      <c r="AX173" s="1808">
        <f>J173*23/24/COUNT(AS173:AW173)</f>
        <v>6587.2</v>
      </c>
      <c r="AY173" s="1808">
        <f>J173/24/COUNT(AS173:AW173)</f>
        <v>286.4</v>
      </c>
      <c r="AZ173" s="1747"/>
      <c r="BA173" s="1818"/>
      <c r="BB173" s="1819"/>
      <c r="BC173" s="1819"/>
      <c r="BD173" s="1819"/>
      <c r="BE173" s="1819"/>
      <c r="BF173" s="1819"/>
      <c r="BG173" s="1819"/>
      <c r="BH173" s="1819"/>
      <c r="BI173" s="1819"/>
      <c r="BJ173" s="1819"/>
      <c r="BK173" s="1819"/>
      <c r="BL173" s="1819"/>
      <c r="BM173" s="1819"/>
      <c r="BN173" s="1819"/>
      <c r="BO173" s="1819"/>
      <c r="BP173" s="1819"/>
      <c r="BQ173" s="1819"/>
      <c r="BR173" s="1819"/>
      <c r="BS173" s="1819"/>
      <c r="BT173" s="1819"/>
      <c r="BU173" s="1819"/>
      <c r="BV173" s="1819"/>
      <c r="BW173" s="1819"/>
      <c r="BX173" s="1819"/>
      <c r="BY173" s="1819"/>
      <c r="BZ173" s="1819"/>
      <c r="CA173" s="1819"/>
      <c r="CB173" s="1819"/>
      <c r="CC173" s="1819"/>
      <c r="CD173" s="1819"/>
      <c r="CE173" s="1819"/>
      <c r="CF173" s="1819"/>
      <c r="CG173" s="1819"/>
      <c r="CH173" s="1819"/>
      <c r="CI173" s="1819"/>
      <c r="CJ173" s="1819"/>
      <c r="CK173" s="1819"/>
      <c r="CL173" s="1819"/>
      <c r="CM173" s="1819"/>
      <c r="CN173" s="1819"/>
      <c r="CO173" s="1819"/>
      <c r="CP173" s="1819"/>
      <c r="CQ173" s="1819"/>
      <c r="CR173" s="1819"/>
      <c r="CS173" s="1819"/>
      <c r="CT173" s="1819"/>
      <c r="CU173" s="1819"/>
      <c r="CV173" s="1819"/>
      <c r="CW173" s="1819"/>
      <c r="CX173" s="1819"/>
      <c r="CY173" s="1819"/>
      <c r="CZ173" s="1819"/>
      <c r="DA173" s="1819"/>
      <c r="DB173" s="1819"/>
      <c r="DC173" s="1819"/>
      <c r="DD173" s="1819"/>
      <c r="DE173" s="1819"/>
      <c r="DF173" s="1819"/>
      <c r="DG173" s="1819"/>
      <c r="DH173" s="1819"/>
      <c r="DI173" s="1819"/>
      <c r="DJ173" s="1819"/>
      <c r="DK173" s="1819"/>
      <c r="DL173" s="1819"/>
      <c r="DM173" s="1819"/>
      <c r="DN173" s="1819"/>
      <c r="DO173" s="1819"/>
      <c r="DP173" s="1819"/>
      <c r="DQ173" s="1819"/>
      <c r="DR173" s="1819"/>
      <c r="DS173" s="1819"/>
      <c r="DT173" s="1819"/>
      <c r="DU173" s="1819"/>
      <c r="DV173" s="1819"/>
      <c r="DW173" s="1819"/>
      <c r="DX173" s="1819"/>
      <c r="DY173" s="1819"/>
      <c r="DZ173" s="1819"/>
      <c r="EA173" s="1819"/>
      <c r="EB173" s="1819"/>
      <c r="EC173" s="1819"/>
      <c r="ED173" s="1819"/>
      <c r="EE173" s="1819"/>
      <c r="EF173" s="1819"/>
      <c r="EG173" s="1819"/>
      <c r="EH173" s="1819"/>
      <c r="EI173" s="1819"/>
      <c r="EJ173" s="1819"/>
      <c r="EK173" s="1819"/>
      <c r="EL173" s="1819"/>
      <c r="EM173" s="1819"/>
      <c r="EN173" s="1819"/>
      <c r="EO173" s="1819"/>
      <c r="EP173" s="1819"/>
      <c r="EQ173" s="1819"/>
      <c r="ER173" s="1819"/>
      <c r="ES173" s="1819"/>
      <c r="ET173" s="1819"/>
      <c r="EU173" s="1819"/>
      <c r="EV173" s="1819"/>
      <c r="EW173" s="1819"/>
      <c r="EX173" s="1819"/>
      <c r="EY173" s="1819"/>
      <c r="EZ173" s="1819"/>
      <c r="FA173" s="1819"/>
      <c r="FB173" s="1819"/>
      <c r="FC173" s="1819"/>
      <c r="FD173" s="1819"/>
      <c r="FE173" s="1819"/>
      <c r="FF173" s="1819"/>
      <c r="FG173" s="1819"/>
      <c r="FH173" s="1819"/>
      <c r="FI173" s="1819"/>
      <c r="FJ173" s="1819"/>
      <c r="FK173" s="1819"/>
      <c r="FL173" s="1819"/>
      <c r="FM173" s="1819"/>
      <c r="FN173" s="1819"/>
      <c r="FO173" s="1819"/>
      <c r="FP173" s="1819"/>
      <c r="FQ173" s="1819"/>
      <c r="FR173" s="1819"/>
      <c r="FS173" s="1819"/>
      <c r="FT173" s="1819"/>
      <c r="FU173" s="1819"/>
      <c r="FV173" s="1819"/>
      <c r="FW173" s="1819"/>
      <c r="FX173" s="1819"/>
      <c r="FY173" s="1819"/>
      <c r="FZ173" s="1819"/>
      <c r="GA173" s="1819"/>
      <c r="GB173" s="1819"/>
      <c r="GC173" s="1819"/>
      <c r="GD173" s="1819"/>
      <c r="GE173" s="1819"/>
      <c r="GF173" s="1819"/>
      <c r="GG173" s="1819"/>
      <c r="GH173" s="1819"/>
      <c r="GI173" s="1819"/>
      <c r="GJ173" s="1819"/>
      <c r="GK173" s="1819"/>
      <c r="GL173" s="1819"/>
      <c r="GM173" s="1819"/>
      <c r="GN173" s="1819"/>
      <c r="GO173" s="1819"/>
      <c r="GP173" s="1819"/>
      <c r="GQ173" s="1819"/>
      <c r="GR173" s="1819"/>
      <c r="GS173" s="1819"/>
      <c r="GT173" s="1819"/>
      <c r="GU173" s="1819"/>
      <c r="GV173" s="1819"/>
      <c r="GW173" s="1819"/>
      <c r="GX173" s="1819"/>
      <c r="GY173" s="1819"/>
      <c r="GZ173" s="1819"/>
      <c r="HA173" s="1819"/>
      <c r="HB173" s="1819"/>
      <c r="HC173" s="1819"/>
      <c r="HD173" s="1819"/>
      <c r="HE173" s="1819"/>
      <c r="HF173" s="1819"/>
      <c r="HG173" s="1819"/>
      <c r="HH173" s="1819"/>
      <c r="HI173" s="1819"/>
      <c r="HJ173" s="1819"/>
      <c r="HK173" s="1819"/>
      <c r="HL173" s="1819"/>
      <c r="HM173" s="1819"/>
      <c r="HN173" s="1819"/>
      <c r="HO173" s="1819"/>
      <c r="HP173" s="1819"/>
      <c r="HQ173" s="1819"/>
      <c r="HR173" s="1819"/>
      <c r="HS173" s="1819"/>
      <c r="HT173" s="1819"/>
      <c r="HU173" s="1819"/>
      <c r="HV173" s="1819"/>
      <c r="HW173" s="1819"/>
      <c r="HX173" s="1819"/>
      <c r="HY173" s="1819"/>
      <c r="HZ173" s="1819"/>
      <c r="IA173" s="1819"/>
      <c r="IB173" s="1819"/>
      <c r="IC173" s="1819"/>
      <c r="ID173" s="1819"/>
      <c r="IE173" s="1819"/>
      <c r="IF173" s="1819"/>
      <c r="IG173" s="1819"/>
      <c r="IH173" s="1819"/>
      <c r="II173" s="1819"/>
      <c r="IJ173" s="1819"/>
      <c r="IK173" s="1819"/>
      <c r="IL173" s="1819"/>
      <c r="IM173" s="1819"/>
      <c r="IN173" s="1819"/>
      <c r="IO173" s="1819"/>
      <c r="IP173" s="1819"/>
      <c r="IQ173" s="1819"/>
      <c r="IR173" s="1819"/>
      <c r="IS173" s="1819"/>
      <c r="IT173" s="1819"/>
      <c r="IU173" s="1819"/>
      <c r="IV173" s="1819"/>
      <c r="IW173" s="1819"/>
      <c r="IX173" s="1819"/>
      <c r="IY173" s="1819"/>
      <c r="IZ173" s="1819"/>
      <c r="JA173" s="1819"/>
      <c r="JB173" s="1819"/>
      <c r="JC173" s="1819"/>
      <c r="JD173" s="1819"/>
      <c r="JE173" s="1819"/>
      <c r="JF173" s="1819"/>
      <c r="JG173" s="1819"/>
      <c r="JH173" s="1819"/>
      <c r="JI173" s="1819"/>
      <c r="JJ173" s="1819"/>
      <c r="JK173" s="1819"/>
      <c r="JL173" s="1819"/>
      <c r="JM173" s="1819"/>
      <c r="JN173" s="1819"/>
      <c r="JO173" s="1819"/>
      <c r="JP173" s="1819"/>
      <c r="JQ173" s="1819"/>
      <c r="JR173" s="1819"/>
      <c r="JS173" s="1819"/>
      <c r="JT173" s="1819"/>
      <c r="JU173" s="1819"/>
      <c r="JV173" s="1819"/>
      <c r="JW173" s="1819"/>
      <c r="JX173" s="1819"/>
      <c r="JY173" s="1819"/>
      <c r="JZ173" s="1819"/>
      <c r="KA173" s="1819"/>
      <c r="KB173" s="1819"/>
      <c r="KC173" s="1819"/>
      <c r="KD173" s="1819"/>
      <c r="KE173" s="1819"/>
      <c r="KF173" s="1819"/>
      <c r="KG173" s="1819"/>
      <c r="KH173" s="1819"/>
      <c r="KI173" s="1819"/>
      <c r="KJ173" s="1819"/>
      <c r="KK173" s="1819"/>
      <c r="KL173" s="1819"/>
      <c r="KM173" s="1819"/>
      <c r="KN173" s="1819"/>
      <c r="KO173" s="1819"/>
      <c r="KP173" s="1819"/>
      <c r="KQ173" s="1819"/>
      <c r="KR173" s="1819"/>
      <c r="KS173" s="1819"/>
      <c r="KT173" s="1819"/>
      <c r="KU173" s="1819"/>
      <c r="KV173" s="1819"/>
      <c r="KW173" s="1819"/>
      <c r="KX173" s="1819"/>
      <c r="KY173" s="1819"/>
      <c r="KZ173" s="1819"/>
      <c r="LA173" s="1819"/>
      <c r="LB173" s="1819"/>
      <c r="LC173" s="1819"/>
      <c r="LD173" s="1819"/>
      <c r="LE173" s="1819"/>
      <c r="LF173" s="1819"/>
      <c r="LG173" s="1819"/>
    </row>
    <row r="174" s="1484" customFormat="1" ht="47" customHeight="1" spans="1:327">
      <c r="A174" s="1712">
        <v>45981</v>
      </c>
      <c r="B174" s="1713" t="s">
        <v>3349</v>
      </c>
      <c r="C174" s="1714" t="s">
        <v>955</v>
      </c>
      <c r="D174" s="1715">
        <v>4500186266</v>
      </c>
      <c r="E174" s="1716" t="s">
        <v>3350</v>
      </c>
      <c r="F174" s="1715" t="s">
        <v>5341</v>
      </c>
      <c r="G174" s="1717" t="s">
        <v>5342</v>
      </c>
      <c r="H174" s="1717" t="s">
        <v>5342</v>
      </c>
      <c r="I174" s="1735" t="s">
        <v>5343</v>
      </c>
      <c r="J174" s="1736">
        <v>280</v>
      </c>
      <c r="K174" s="1737">
        <v>0</v>
      </c>
      <c r="L174" s="1737">
        <v>20</v>
      </c>
      <c r="M174" s="1738">
        <f t="shared" si="86"/>
        <v>14</v>
      </c>
      <c r="N174" s="1739">
        <v>46014</v>
      </c>
      <c r="O174" s="1739">
        <v>46013</v>
      </c>
      <c r="P174" s="1740"/>
      <c r="Q174" s="1753" t="s">
        <v>78</v>
      </c>
      <c r="R174" s="1754">
        <v>280</v>
      </c>
      <c r="S174" s="1754">
        <f t="shared" si="85"/>
        <v>0</v>
      </c>
      <c r="T174" s="1755"/>
      <c r="U174" s="1756" t="s">
        <v>829</v>
      </c>
      <c r="V174" s="1757" t="s">
        <v>4533</v>
      </c>
      <c r="W174" s="1757" t="s">
        <v>111</v>
      </c>
      <c r="X174" s="1758">
        <v>45986</v>
      </c>
      <c r="Y174" s="1770" t="s">
        <v>88</v>
      </c>
      <c r="Z174" s="1770" t="s">
        <v>5344</v>
      </c>
      <c r="AA174" s="1770" t="s">
        <v>5345</v>
      </c>
      <c r="AB174" s="1770"/>
      <c r="AC174" s="1772" t="s">
        <v>5346</v>
      </c>
      <c r="AD174" s="1773" t="s">
        <v>3110</v>
      </c>
      <c r="AE174" s="1774">
        <v>6.06</v>
      </c>
      <c r="AF174" s="1775">
        <f t="shared" si="83"/>
        <v>1696.8</v>
      </c>
      <c r="AG174" s="1791"/>
      <c r="AH174" s="1792" t="s">
        <v>81</v>
      </c>
      <c r="AI174" s="1792"/>
      <c r="AJ174" s="1736">
        <f>J174*5</f>
        <v>1400</v>
      </c>
      <c r="AK174" s="1793"/>
      <c r="AL174" s="1794"/>
      <c r="AM174" s="1794"/>
      <c r="AN174" s="1794"/>
      <c r="AO174" s="1794"/>
      <c r="AP174" s="1794" t="s">
        <v>63</v>
      </c>
      <c r="AQ174" s="1751">
        <f>J174*5</f>
        <v>1400</v>
      </c>
      <c r="AR174" s="1794"/>
      <c r="AS174" s="1802">
        <f>J174</f>
        <v>280</v>
      </c>
      <c r="AT174" s="1803">
        <f>J174</f>
        <v>280</v>
      </c>
      <c r="AU174" s="1803">
        <f>J174</f>
        <v>280</v>
      </c>
      <c r="AV174" s="1803">
        <f>J174</f>
        <v>280</v>
      </c>
      <c r="AW174" s="1810">
        <f>J174</f>
        <v>280</v>
      </c>
      <c r="AX174" s="1811"/>
      <c r="AY174" s="1808"/>
      <c r="AZ174" s="1812"/>
      <c r="BA174" s="1813"/>
      <c r="BB174" s="1814"/>
      <c r="BC174" s="1814"/>
      <c r="BD174" s="1814"/>
      <c r="BE174" s="1814"/>
      <c r="BF174" s="1814"/>
      <c r="BG174" s="1814"/>
      <c r="BH174" s="1814"/>
      <c r="BI174" s="1814"/>
      <c r="BJ174" s="1814"/>
      <c r="BK174" s="1814"/>
      <c r="BL174" s="1814"/>
      <c r="BM174" s="1814"/>
      <c r="BN174" s="1814"/>
      <c r="BO174" s="1814"/>
      <c r="BP174" s="1814"/>
      <c r="BQ174" s="1814"/>
      <c r="BR174" s="1814"/>
      <c r="BS174" s="1814"/>
      <c r="BT174" s="1814"/>
      <c r="BU174" s="1814"/>
      <c r="BV174" s="1814"/>
      <c r="BW174" s="1814"/>
      <c r="BX174" s="1814"/>
      <c r="BY174" s="1814"/>
      <c r="BZ174" s="1814"/>
      <c r="CA174" s="1814"/>
      <c r="CB174" s="1814"/>
      <c r="CC174" s="1814"/>
      <c r="CD174" s="1814"/>
      <c r="CE174" s="1814"/>
      <c r="CF174" s="1814"/>
      <c r="CG174" s="1814"/>
      <c r="CH174" s="1814"/>
      <c r="CI174" s="1814"/>
      <c r="CJ174" s="1814"/>
      <c r="CK174" s="1814"/>
      <c r="CL174" s="1814"/>
      <c r="CM174" s="1814"/>
      <c r="CN174" s="1814"/>
      <c r="CO174" s="1814"/>
      <c r="CP174" s="1814"/>
      <c r="CQ174" s="1814"/>
      <c r="CR174" s="1814"/>
      <c r="CS174" s="1814"/>
      <c r="CT174" s="1814"/>
      <c r="CU174" s="1814"/>
      <c r="CV174" s="1814"/>
      <c r="CW174" s="1814"/>
      <c r="CX174" s="1814"/>
      <c r="CY174" s="1814"/>
      <c r="CZ174" s="1814"/>
      <c r="DA174" s="1814"/>
      <c r="DB174" s="1814"/>
      <c r="DC174" s="1814"/>
      <c r="DD174" s="1814"/>
      <c r="DE174" s="1814"/>
      <c r="DF174" s="1814"/>
      <c r="DG174" s="1814"/>
      <c r="DH174" s="1814"/>
      <c r="DI174" s="1814"/>
      <c r="DJ174" s="1814"/>
      <c r="DK174" s="1814"/>
      <c r="DL174" s="1814"/>
      <c r="DM174" s="1814"/>
      <c r="DN174" s="1814"/>
      <c r="DO174" s="1814"/>
      <c r="DP174" s="1814"/>
      <c r="DQ174" s="1814"/>
      <c r="DR174" s="1814"/>
      <c r="DS174" s="1814"/>
      <c r="DT174" s="1814"/>
      <c r="DU174" s="1814"/>
      <c r="DV174" s="1814"/>
      <c r="DW174" s="1814"/>
      <c r="DX174" s="1814"/>
      <c r="DY174" s="1814"/>
      <c r="DZ174" s="1814"/>
      <c r="EA174" s="1814"/>
      <c r="EB174" s="1814"/>
      <c r="EC174" s="1814"/>
      <c r="ED174" s="1814"/>
      <c r="EE174" s="1814"/>
      <c r="EF174" s="1814"/>
      <c r="EG174" s="1814"/>
      <c r="EH174" s="1814"/>
      <c r="EI174" s="1814"/>
      <c r="EJ174" s="1814"/>
      <c r="EK174" s="1814"/>
      <c r="EL174" s="1814"/>
      <c r="EM174" s="1814"/>
      <c r="EN174" s="1814"/>
      <c r="EO174" s="1814"/>
      <c r="EP174" s="1814"/>
      <c r="EQ174" s="1814"/>
      <c r="ER174" s="1814"/>
      <c r="ES174" s="1814"/>
      <c r="ET174" s="1814"/>
      <c r="EU174" s="1814"/>
      <c r="EV174" s="1814"/>
      <c r="EW174" s="1814"/>
      <c r="EX174" s="1814"/>
      <c r="EY174" s="1814"/>
      <c r="EZ174" s="1814"/>
      <c r="FA174" s="1814"/>
      <c r="FB174" s="1814"/>
      <c r="FC174" s="1814"/>
      <c r="FD174" s="1814"/>
      <c r="FE174" s="1814"/>
      <c r="FF174" s="1814"/>
      <c r="FG174" s="1814"/>
      <c r="FH174" s="1814"/>
      <c r="FI174" s="1814"/>
      <c r="FJ174" s="1814"/>
      <c r="FK174" s="1814"/>
      <c r="FL174" s="1814"/>
      <c r="FM174" s="1814"/>
      <c r="FN174" s="1814"/>
      <c r="FO174" s="1814"/>
      <c r="FP174" s="1814"/>
      <c r="FQ174" s="1814"/>
      <c r="FR174" s="1814"/>
      <c r="FS174" s="1814"/>
      <c r="FT174" s="1814"/>
      <c r="FU174" s="1814"/>
      <c r="FV174" s="1814"/>
      <c r="FW174" s="1814"/>
      <c r="FX174" s="1814"/>
      <c r="FY174" s="1814"/>
      <c r="FZ174" s="1814"/>
      <c r="GA174" s="1814"/>
      <c r="GB174" s="1814"/>
      <c r="GC174" s="1814"/>
      <c r="GD174" s="1814"/>
      <c r="GE174" s="1814"/>
      <c r="GF174" s="1814"/>
      <c r="GG174" s="1814"/>
      <c r="GH174" s="1814"/>
      <c r="GI174" s="1814"/>
      <c r="GJ174" s="1814"/>
      <c r="GK174" s="1814"/>
      <c r="GL174" s="1814"/>
      <c r="GM174" s="1814"/>
      <c r="GN174" s="1814"/>
      <c r="GO174" s="1814"/>
      <c r="GP174" s="1814"/>
      <c r="GQ174" s="1814"/>
      <c r="GR174" s="1814"/>
      <c r="GS174" s="1814"/>
      <c r="GT174" s="1814"/>
      <c r="GU174" s="1814"/>
      <c r="GV174" s="1814"/>
      <c r="GW174" s="1814"/>
      <c r="GX174" s="1814"/>
      <c r="GY174" s="1814"/>
      <c r="GZ174" s="1814"/>
      <c r="HA174" s="1814"/>
      <c r="HB174" s="1814"/>
      <c r="HC174" s="1814"/>
      <c r="HD174" s="1814"/>
      <c r="HE174" s="1814"/>
      <c r="HF174" s="1814"/>
      <c r="HG174" s="1814"/>
      <c r="HH174" s="1814"/>
      <c r="HI174" s="1814"/>
      <c r="HJ174" s="1814"/>
      <c r="HK174" s="1814"/>
      <c r="HL174" s="1814"/>
      <c r="HM174" s="1814"/>
      <c r="HN174" s="1814"/>
      <c r="HO174" s="1814"/>
      <c r="HP174" s="1814"/>
      <c r="HQ174" s="1814"/>
      <c r="HR174" s="1814"/>
      <c r="HS174" s="1814"/>
      <c r="HT174" s="1814"/>
      <c r="HU174" s="1814"/>
      <c r="HV174" s="1814"/>
      <c r="HW174" s="1814"/>
      <c r="HX174" s="1814"/>
      <c r="HY174" s="1814"/>
      <c r="HZ174" s="1814"/>
      <c r="IA174" s="1814"/>
      <c r="IB174" s="1814"/>
      <c r="IC174" s="1814"/>
      <c r="ID174" s="1814"/>
      <c r="IE174" s="1814"/>
      <c r="IF174" s="1814"/>
      <c r="IG174" s="1814"/>
      <c r="IH174" s="1814"/>
      <c r="II174" s="1814"/>
      <c r="IJ174" s="1814"/>
      <c r="IK174" s="1814"/>
      <c r="IL174" s="1814"/>
      <c r="IM174" s="1814"/>
      <c r="IN174" s="1814"/>
      <c r="IO174" s="1814"/>
      <c r="IP174" s="1814"/>
      <c r="IQ174" s="1814"/>
      <c r="IR174" s="1814"/>
      <c r="IS174" s="1814"/>
      <c r="IT174" s="1814"/>
      <c r="IU174" s="1814"/>
      <c r="IV174" s="1814"/>
      <c r="IW174" s="1814"/>
      <c r="IX174" s="1814"/>
      <c r="IY174" s="1814"/>
      <c r="IZ174" s="1814"/>
      <c r="JA174" s="1814"/>
      <c r="JB174" s="1814"/>
      <c r="JC174" s="1814"/>
      <c r="JD174" s="1814"/>
      <c r="JE174" s="1814"/>
      <c r="JF174" s="1814"/>
      <c r="JG174" s="1814"/>
      <c r="JH174" s="1814"/>
      <c r="JI174" s="1814"/>
      <c r="JJ174" s="1814"/>
      <c r="JK174" s="1814"/>
      <c r="JL174" s="1814"/>
      <c r="JM174" s="1814"/>
      <c r="JN174" s="1814"/>
      <c r="JO174" s="1814"/>
      <c r="JP174" s="1814"/>
      <c r="JQ174" s="1814"/>
      <c r="JR174" s="1814"/>
      <c r="JS174" s="1814"/>
      <c r="JT174" s="1814"/>
      <c r="JU174" s="1814"/>
      <c r="JV174" s="1814"/>
      <c r="JW174" s="1814"/>
      <c r="JX174" s="1814"/>
      <c r="JY174" s="1814"/>
      <c r="JZ174" s="1814"/>
      <c r="KA174" s="1814"/>
      <c r="KB174" s="1814"/>
      <c r="KC174" s="1814"/>
      <c r="KD174" s="1814"/>
      <c r="KE174" s="1814"/>
      <c r="KF174" s="1814"/>
      <c r="KG174" s="1814"/>
      <c r="KH174" s="1814"/>
      <c r="KI174" s="1814"/>
      <c r="KJ174" s="1814"/>
      <c r="KK174" s="1814"/>
      <c r="KL174" s="1814"/>
      <c r="KM174" s="1814"/>
      <c r="KN174" s="1814"/>
      <c r="KO174" s="1814"/>
      <c r="KP174" s="1814"/>
      <c r="KQ174" s="1814"/>
      <c r="KR174" s="1814"/>
      <c r="KS174" s="1814"/>
      <c r="KT174" s="1814"/>
      <c r="KU174" s="1814"/>
      <c r="KV174" s="1814"/>
      <c r="KW174" s="1814"/>
      <c r="KX174" s="1814"/>
      <c r="KY174" s="1814"/>
      <c r="KZ174" s="1814"/>
      <c r="LA174" s="1814"/>
      <c r="LB174" s="1814"/>
      <c r="LC174" s="1814"/>
      <c r="LD174" s="1814"/>
      <c r="LE174" s="1814"/>
      <c r="LF174" s="1814"/>
      <c r="LG174" s="1814"/>
      <c r="LH174" s="1825"/>
      <c r="LI174" s="1825"/>
      <c r="LJ174" s="1825"/>
      <c r="LK174" s="1825"/>
      <c r="LL174" s="1825"/>
      <c r="LM174" s="1825"/>
      <c r="LN174" s="1825"/>
      <c r="LO174" s="1826"/>
    </row>
    <row r="175" s="1484" customFormat="1" ht="47" customHeight="1" spans="1:327">
      <c r="A175" s="1712">
        <v>45989</v>
      </c>
      <c r="B175" s="1713" t="s">
        <v>697</v>
      </c>
      <c r="C175" s="1714" t="s">
        <v>698</v>
      </c>
      <c r="D175" s="1715">
        <v>4500187480</v>
      </c>
      <c r="E175" s="1716" t="s">
        <v>5347</v>
      </c>
      <c r="F175" s="1715" t="s">
        <v>5348</v>
      </c>
      <c r="G175" s="1718" t="s">
        <v>4780</v>
      </c>
      <c r="H175" s="1717" t="s">
        <v>4780</v>
      </c>
      <c r="I175" s="1735" t="s">
        <v>4765</v>
      </c>
      <c r="J175" s="1736">
        <v>19992</v>
      </c>
      <c r="K175" s="1737">
        <v>0</v>
      </c>
      <c r="L175" s="1737">
        <v>24</v>
      </c>
      <c r="M175" s="1738">
        <f t="shared" si="86"/>
        <v>833</v>
      </c>
      <c r="N175" s="1739">
        <v>46014</v>
      </c>
      <c r="O175" s="1739">
        <v>46013</v>
      </c>
      <c r="P175" s="1740" t="s">
        <v>5349</v>
      </c>
      <c r="Q175" s="1753" t="s">
        <v>78</v>
      </c>
      <c r="R175" s="1754">
        <v>19992</v>
      </c>
      <c r="S175" s="1754">
        <f t="shared" si="85"/>
        <v>0</v>
      </c>
      <c r="T175" s="1755"/>
      <c r="U175" s="1756" t="s">
        <v>829</v>
      </c>
      <c r="V175" s="1757" t="s">
        <v>5350</v>
      </c>
      <c r="W175" s="1757" t="s">
        <v>111</v>
      </c>
      <c r="X175" s="1758">
        <v>45989</v>
      </c>
      <c r="Y175" s="1770" t="s">
        <v>287</v>
      </c>
      <c r="Z175" s="1770" t="s">
        <v>5351</v>
      </c>
      <c r="AA175" s="1771"/>
      <c r="AB175" s="1770"/>
      <c r="AC175" s="1772" t="s">
        <v>5352</v>
      </c>
      <c r="AD175" s="1773" t="s">
        <v>3479</v>
      </c>
      <c r="AE175" s="1774">
        <v>1.3328</v>
      </c>
      <c r="AF175" s="1775">
        <f t="shared" si="83"/>
        <v>26645.3376</v>
      </c>
      <c r="AG175" s="1791"/>
      <c r="AH175" s="1792" t="s">
        <v>81</v>
      </c>
      <c r="AI175" s="1792">
        <v>5</v>
      </c>
      <c r="AJ175" s="1736">
        <f>J175</f>
        <v>19992</v>
      </c>
      <c r="AK175" s="1793"/>
      <c r="AL175" s="1794">
        <f>J175/24</f>
        <v>833</v>
      </c>
      <c r="AM175" s="1794"/>
      <c r="AN175" s="1794"/>
      <c r="AO175" s="1794"/>
      <c r="AP175" s="1794" t="s">
        <v>63</v>
      </c>
      <c r="AQ175" s="1751">
        <f>J175</f>
        <v>19992</v>
      </c>
      <c r="AR175" s="1794"/>
      <c r="AS175" s="1802">
        <f>J175/5</f>
        <v>3998.4</v>
      </c>
      <c r="AT175" s="1803">
        <f>J175/5</f>
        <v>3998.4</v>
      </c>
      <c r="AU175" s="1803">
        <f>J175/5</f>
        <v>3998.4</v>
      </c>
      <c r="AV175" s="1803">
        <f>J175/5</f>
        <v>3998.4</v>
      </c>
      <c r="AW175" s="1810">
        <f>J175/5</f>
        <v>3998.4</v>
      </c>
      <c r="AX175" s="1811">
        <f>J175*23/24/COUNT(AS175:AW175)</f>
        <v>3831.8</v>
      </c>
      <c r="AY175" s="1808">
        <f>J175/24/COUNT(AS175:AW175)</f>
        <v>166.6</v>
      </c>
      <c r="AZ175" s="1812"/>
      <c r="BA175" s="1813"/>
      <c r="BB175" s="1814"/>
      <c r="BC175" s="1814"/>
      <c r="BD175" s="1814"/>
      <c r="BE175" s="1814"/>
      <c r="BF175" s="1814"/>
      <c r="BG175" s="1814"/>
      <c r="BH175" s="1814"/>
      <c r="BI175" s="1814"/>
      <c r="BJ175" s="1814"/>
      <c r="BK175" s="1814"/>
      <c r="BL175" s="1814"/>
      <c r="BM175" s="1814"/>
      <c r="BN175" s="1814"/>
      <c r="BO175" s="1814"/>
      <c r="BP175" s="1814"/>
      <c r="BQ175" s="1814"/>
      <c r="BR175" s="1814"/>
      <c r="BS175" s="1814"/>
      <c r="BT175" s="1814"/>
      <c r="BU175" s="1814"/>
      <c r="BV175" s="1814"/>
      <c r="BW175" s="1814"/>
      <c r="BX175" s="1814"/>
      <c r="BY175" s="1814"/>
      <c r="BZ175" s="1814"/>
      <c r="CA175" s="1814"/>
      <c r="CB175" s="1814"/>
      <c r="CC175" s="1814"/>
      <c r="CD175" s="1814"/>
      <c r="CE175" s="1814"/>
      <c r="CF175" s="1814"/>
      <c r="CG175" s="1814"/>
      <c r="CH175" s="1814"/>
      <c r="CI175" s="1814"/>
      <c r="CJ175" s="1814"/>
      <c r="CK175" s="1814"/>
      <c r="CL175" s="1814"/>
      <c r="CM175" s="1814"/>
      <c r="CN175" s="1814"/>
      <c r="CO175" s="1814"/>
      <c r="CP175" s="1814"/>
      <c r="CQ175" s="1814"/>
      <c r="CR175" s="1814"/>
      <c r="CS175" s="1814"/>
      <c r="CT175" s="1814"/>
      <c r="CU175" s="1814"/>
      <c r="CV175" s="1814"/>
      <c r="CW175" s="1814"/>
      <c r="CX175" s="1814"/>
      <c r="CY175" s="1814"/>
      <c r="CZ175" s="1814"/>
      <c r="DA175" s="1814"/>
      <c r="DB175" s="1814"/>
      <c r="DC175" s="1814"/>
      <c r="DD175" s="1814"/>
      <c r="DE175" s="1814"/>
      <c r="DF175" s="1814"/>
      <c r="DG175" s="1814"/>
      <c r="DH175" s="1814"/>
      <c r="DI175" s="1814"/>
      <c r="DJ175" s="1814"/>
      <c r="DK175" s="1814"/>
      <c r="DL175" s="1814"/>
      <c r="DM175" s="1814"/>
      <c r="DN175" s="1814"/>
      <c r="DO175" s="1814"/>
      <c r="DP175" s="1814"/>
      <c r="DQ175" s="1814"/>
      <c r="DR175" s="1814"/>
      <c r="DS175" s="1814"/>
      <c r="DT175" s="1814"/>
      <c r="DU175" s="1814"/>
      <c r="DV175" s="1814"/>
      <c r="DW175" s="1814"/>
      <c r="DX175" s="1814"/>
      <c r="DY175" s="1814"/>
      <c r="DZ175" s="1814"/>
      <c r="EA175" s="1814"/>
      <c r="EB175" s="1814"/>
      <c r="EC175" s="1814"/>
      <c r="ED175" s="1814"/>
      <c r="EE175" s="1814"/>
      <c r="EF175" s="1814"/>
      <c r="EG175" s="1814"/>
      <c r="EH175" s="1814"/>
      <c r="EI175" s="1814"/>
      <c r="EJ175" s="1814"/>
      <c r="EK175" s="1814"/>
      <c r="EL175" s="1814"/>
      <c r="EM175" s="1814"/>
      <c r="EN175" s="1814"/>
      <c r="EO175" s="1814"/>
      <c r="EP175" s="1814"/>
      <c r="EQ175" s="1814"/>
      <c r="ER175" s="1814"/>
      <c r="ES175" s="1814"/>
      <c r="ET175" s="1814"/>
      <c r="EU175" s="1814"/>
      <c r="EV175" s="1814"/>
      <c r="EW175" s="1814"/>
      <c r="EX175" s="1814"/>
      <c r="EY175" s="1814"/>
      <c r="EZ175" s="1814"/>
      <c r="FA175" s="1814"/>
      <c r="FB175" s="1814"/>
      <c r="FC175" s="1814"/>
      <c r="FD175" s="1814"/>
      <c r="FE175" s="1814"/>
      <c r="FF175" s="1814"/>
      <c r="FG175" s="1814"/>
      <c r="FH175" s="1814"/>
      <c r="FI175" s="1814"/>
      <c r="FJ175" s="1814"/>
      <c r="FK175" s="1814"/>
      <c r="FL175" s="1814"/>
      <c r="FM175" s="1814"/>
      <c r="FN175" s="1814"/>
      <c r="FO175" s="1814"/>
      <c r="FP175" s="1814"/>
      <c r="FQ175" s="1814"/>
      <c r="FR175" s="1814"/>
      <c r="FS175" s="1814"/>
      <c r="FT175" s="1814"/>
      <c r="FU175" s="1814"/>
      <c r="FV175" s="1814"/>
      <c r="FW175" s="1814"/>
      <c r="FX175" s="1814"/>
      <c r="FY175" s="1814"/>
      <c r="FZ175" s="1814"/>
      <c r="GA175" s="1814"/>
      <c r="GB175" s="1814"/>
      <c r="GC175" s="1814"/>
      <c r="GD175" s="1814"/>
      <c r="GE175" s="1814"/>
      <c r="GF175" s="1814"/>
      <c r="GG175" s="1814"/>
      <c r="GH175" s="1814"/>
      <c r="GI175" s="1814"/>
      <c r="GJ175" s="1814"/>
      <c r="GK175" s="1814"/>
      <c r="GL175" s="1814"/>
      <c r="GM175" s="1814"/>
      <c r="GN175" s="1814"/>
      <c r="GO175" s="1814"/>
      <c r="GP175" s="1814"/>
      <c r="GQ175" s="1814"/>
      <c r="GR175" s="1814"/>
      <c r="GS175" s="1814"/>
      <c r="GT175" s="1814"/>
      <c r="GU175" s="1814"/>
      <c r="GV175" s="1814"/>
      <c r="GW175" s="1814"/>
      <c r="GX175" s="1814"/>
      <c r="GY175" s="1814"/>
      <c r="GZ175" s="1814"/>
      <c r="HA175" s="1814"/>
      <c r="HB175" s="1814"/>
      <c r="HC175" s="1814"/>
      <c r="HD175" s="1814"/>
      <c r="HE175" s="1814"/>
      <c r="HF175" s="1814"/>
      <c r="HG175" s="1814"/>
      <c r="HH175" s="1814"/>
      <c r="HI175" s="1814"/>
      <c r="HJ175" s="1814"/>
      <c r="HK175" s="1814"/>
      <c r="HL175" s="1814"/>
      <c r="HM175" s="1814"/>
      <c r="HN175" s="1814"/>
      <c r="HO175" s="1814"/>
      <c r="HP175" s="1814"/>
      <c r="HQ175" s="1814"/>
      <c r="HR175" s="1814"/>
      <c r="HS175" s="1814"/>
      <c r="HT175" s="1814"/>
      <c r="HU175" s="1814"/>
      <c r="HV175" s="1814"/>
      <c r="HW175" s="1814"/>
      <c r="HX175" s="1814"/>
      <c r="HY175" s="1814"/>
      <c r="HZ175" s="1814"/>
      <c r="IA175" s="1814"/>
      <c r="IB175" s="1814"/>
      <c r="IC175" s="1814"/>
      <c r="ID175" s="1814"/>
      <c r="IE175" s="1814"/>
      <c r="IF175" s="1814"/>
      <c r="IG175" s="1814"/>
      <c r="IH175" s="1814"/>
      <c r="II175" s="1814"/>
      <c r="IJ175" s="1814"/>
      <c r="IK175" s="1814"/>
      <c r="IL175" s="1814"/>
      <c r="IM175" s="1814"/>
      <c r="IN175" s="1814"/>
      <c r="IO175" s="1814"/>
      <c r="IP175" s="1814"/>
      <c r="IQ175" s="1814"/>
      <c r="IR175" s="1814"/>
      <c r="IS175" s="1814"/>
      <c r="IT175" s="1814"/>
      <c r="IU175" s="1814"/>
      <c r="IV175" s="1814"/>
      <c r="IW175" s="1814"/>
      <c r="IX175" s="1814"/>
      <c r="IY175" s="1814"/>
      <c r="IZ175" s="1814"/>
      <c r="JA175" s="1814"/>
      <c r="JB175" s="1814"/>
      <c r="JC175" s="1814"/>
      <c r="JD175" s="1814"/>
      <c r="JE175" s="1814"/>
      <c r="JF175" s="1814"/>
      <c r="JG175" s="1814"/>
      <c r="JH175" s="1814"/>
      <c r="JI175" s="1814"/>
      <c r="JJ175" s="1814"/>
      <c r="JK175" s="1814"/>
      <c r="JL175" s="1814"/>
      <c r="JM175" s="1814"/>
      <c r="JN175" s="1814"/>
      <c r="JO175" s="1814"/>
      <c r="JP175" s="1814"/>
      <c r="JQ175" s="1814"/>
      <c r="JR175" s="1814"/>
      <c r="JS175" s="1814"/>
      <c r="JT175" s="1814"/>
      <c r="JU175" s="1814"/>
      <c r="JV175" s="1814"/>
      <c r="JW175" s="1814"/>
      <c r="JX175" s="1814"/>
      <c r="JY175" s="1814"/>
      <c r="JZ175" s="1814"/>
      <c r="KA175" s="1814"/>
      <c r="KB175" s="1814"/>
      <c r="KC175" s="1814"/>
      <c r="KD175" s="1814"/>
      <c r="KE175" s="1814"/>
      <c r="KF175" s="1814"/>
      <c r="KG175" s="1814"/>
      <c r="KH175" s="1814"/>
      <c r="KI175" s="1814"/>
      <c r="KJ175" s="1814"/>
      <c r="KK175" s="1814"/>
      <c r="KL175" s="1814"/>
      <c r="KM175" s="1814"/>
      <c r="KN175" s="1814"/>
      <c r="KO175" s="1814"/>
      <c r="KP175" s="1814"/>
      <c r="KQ175" s="1814"/>
      <c r="KR175" s="1814"/>
      <c r="KS175" s="1814"/>
      <c r="KT175" s="1814"/>
      <c r="KU175" s="1814"/>
      <c r="KV175" s="1814"/>
      <c r="KW175" s="1814"/>
      <c r="KX175" s="1814"/>
      <c r="KY175" s="1814"/>
      <c r="KZ175" s="1814"/>
      <c r="LA175" s="1814"/>
      <c r="LB175" s="1814"/>
      <c r="LC175" s="1814"/>
      <c r="LD175" s="1814"/>
      <c r="LE175" s="1814"/>
      <c r="LF175" s="1814"/>
      <c r="LG175" s="1814"/>
      <c r="LH175" s="1825"/>
      <c r="LI175" s="1825"/>
      <c r="LJ175" s="1825"/>
      <c r="LK175" s="1825"/>
      <c r="LL175" s="1825"/>
      <c r="LM175" s="1825"/>
      <c r="LN175" s="1825"/>
      <c r="LO175" s="1826"/>
    </row>
    <row r="176" s="1484" customFormat="1" ht="47" customHeight="1" spans="1:327">
      <c r="A176" s="1712">
        <v>45968</v>
      </c>
      <c r="B176" s="1713" t="s">
        <v>1931</v>
      </c>
      <c r="C176" s="1714" t="s">
        <v>1542</v>
      </c>
      <c r="D176" s="1715">
        <v>4500184791</v>
      </c>
      <c r="E176" s="1716" t="s">
        <v>5353</v>
      </c>
      <c r="F176" s="1715" t="s">
        <v>5354</v>
      </c>
      <c r="G176" s="1717" t="s">
        <v>5025</v>
      </c>
      <c r="H176" s="1717" t="s">
        <v>5025</v>
      </c>
      <c r="I176" s="1735" t="s">
        <v>5026</v>
      </c>
      <c r="J176" s="1736">
        <v>7680</v>
      </c>
      <c r="K176" s="1737">
        <v>0</v>
      </c>
      <c r="L176" s="1737">
        <v>12</v>
      </c>
      <c r="M176" s="1738">
        <f t="shared" si="86"/>
        <v>640</v>
      </c>
      <c r="N176" s="1739">
        <v>46015</v>
      </c>
      <c r="O176" s="1739">
        <v>46013</v>
      </c>
      <c r="P176" s="1740"/>
      <c r="Q176" s="1753" t="s">
        <v>78</v>
      </c>
      <c r="R176" s="1754">
        <v>7680</v>
      </c>
      <c r="S176" s="1754">
        <f t="shared" si="85"/>
        <v>0</v>
      </c>
      <c r="T176" s="1755"/>
      <c r="U176" s="1756" t="s">
        <v>829</v>
      </c>
      <c r="V176" s="1757" t="s">
        <v>5355</v>
      </c>
      <c r="W176" s="1757" t="s">
        <v>5356</v>
      </c>
      <c r="X176" s="1758">
        <v>46013</v>
      </c>
      <c r="Y176" s="1770" t="s">
        <v>287</v>
      </c>
      <c r="Z176" s="1758" t="s">
        <v>5357</v>
      </c>
      <c r="AA176" s="1771" t="s">
        <v>5358</v>
      </c>
      <c r="AB176" s="1770"/>
      <c r="AC176" s="1772" t="s">
        <v>5359</v>
      </c>
      <c r="AD176" s="1773" t="s">
        <v>262</v>
      </c>
      <c r="AE176" s="1774">
        <v>1.3357</v>
      </c>
      <c r="AF176" s="1775">
        <f t="shared" si="83"/>
        <v>10258.176</v>
      </c>
      <c r="AG176" s="1791"/>
      <c r="AH176" s="1792" t="s">
        <v>81</v>
      </c>
      <c r="AI176" s="1792">
        <v>5</v>
      </c>
      <c r="AJ176" s="1736">
        <f>J176</f>
        <v>7680</v>
      </c>
      <c r="AK176" s="1793"/>
      <c r="AL176" s="1794"/>
      <c r="AM176" s="1794">
        <v>640</v>
      </c>
      <c r="AN176" s="1794"/>
      <c r="AO176" s="1794"/>
      <c r="AP176" s="1794" t="s">
        <v>63</v>
      </c>
      <c r="AQ176" s="1801">
        <v>7680</v>
      </c>
      <c r="AR176" s="1794"/>
      <c r="AS176" s="1802">
        <f>J176/5</f>
        <v>1536</v>
      </c>
      <c r="AT176" s="1803">
        <f>J176/5</f>
        <v>1536</v>
      </c>
      <c r="AU176" s="1803">
        <f>J176/5</f>
        <v>1536</v>
      </c>
      <c r="AV176" s="1803">
        <f>J176/5</f>
        <v>1536</v>
      </c>
      <c r="AW176" s="1810">
        <f>J176/5</f>
        <v>1536</v>
      </c>
      <c r="AX176" s="1811">
        <f>J176*23/24/COUNT(AS176:AW176)</f>
        <v>1472</v>
      </c>
      <c r="AY176" s="1808">
        <f>J176/24/COUNT(AS176:AW176)</f>
        <v>64</v>
      </c>
      <c r="AZ176" s="1812"/>
      <c r="BA176" s="1813"/>
      <c r="BB176" s="1814"/>
      <c r="BC176" s="1814"/>
      <c r="BD176" s="1814"/>
      <c r="BE176" s="1814"/>
      <c r="BF176" s="1814"/>
      <c r="BG176" s="1814"/>
      <c r="BH176" s="1814"/>
      <c r="BI176" s="1814"/>
      <c r="BJ176" s="1814"/>
      <c r="BK176" s="1814"/>
      <c r="BL176" s="1814"/>
      <c r="BM176" s="1814"/>
      <c r="BN176" s="1814"/>
      <c r="BO176" s="1814"/>
      <c r="BP176" s="1814"/>
      <c r="BQ176" s="1814"/>
      <c r="BR176" s="1814"/>
      <c r="BS176" s="1814"/>
      <c r="BT176" s="1814"/>
      <c r="BU176" s="1814"/>
      <c r="BV176" s="1814"/>
      <c r="BW176" s="1814"/>
      <c r="BX176" s="1814"/>
      <c r="BY176" s="1814"/>
      <c r="BZ176" s="1814"/>
      <c r="CA176" s="1814"/>
      <c r="CB176" s="1814"/>
      <c r="CC176" s="1814"/>
      <c r="CD176" s="1814"/>
      <c r="CE176" s="1814"/>
      <c r="CF176" s="1814"/>
      <c r="CG176" s="1814"/>
      <c r="CH176" s="1814"/>
      <c r="CI176" s="1814"/>
      <c r="CJ176" s="1814"/>
      <c r="CK176" s="1814"/>
      <c r="CL176" s="1814"/>
      <c r="CM176" s="1814"/>
      <c r="CN176" s="1814"/>
      <c r="CO176" s="1814"/>
      <c r="CP176" s="1814"/>
      <c r="CQ176" s="1814"/>
      <c r="CR176" s="1814"/>
      <c r="CS176" s="1814"/>
      <c r="CT176" s="1814"/>
      <c r="CU176" s="1814"/>
      <c r="CV176" s="1814"/>
      <c r="CW176" s="1814"/>
      <c r="CX176" s="1814"/>
      <c r="CY176" s="1814"/>
      <c r="CZ176" s="1814"/>
      <c r="DA176" s="1814"/>
      <c r="DB176" s="1814"/>
      <c r="DC176" s="1814"/>
      <c r="DD176" s="1814"/>
      <c r="DE176" s="1814"/>
      <c r="DF176" s="1814"/>
      <c r="DG176" s="1814"/>
      <c r="DH176" s="1814"/>
      <c r="DI176" s="1814"/>
      <c r="DJ176" s="1814"/>
      <c r="DK176" s="1814"/>
      <c r="DL176" s="1814"/>
      <c r="DM176" s="1814"/>
      <c r="DN176" s="1814"/>
      <c r="DO176" s="1814"/>
      <c r="DP176" s="1814"/>
      <c r="DQ176" s="1814"/>
      <c r="DR176" s="1814"/>
      <c r="DS176" s="1814"/>
      <c r="DT176" s="1814"/>
      <c r="DU176" s="1814"/>
      <c r="DV176" s="1814"/>
      <c r="DW176" s="1814"/>
      <c r="DX176" s="1814"/>
      <c r="DY176" s="1814"/>
      <c r="DZ176" s="1814"/>
      <c r="EA176" s="1814"/>
      <c r="EB176" s="1814"/>
      <c r="EC176" s="1814"/>
      <c r="ED176" s="1814"/>
      <c r="EE176" s="1814"/>
      <c r="EF176" s="1814"/>
      <c r="EG176" s="1814"/>
      <c r="EH176" s="1814"/>
      <c r="EI176" s="1814"/>
      <c r="EJ176" s="1814"/>
      <c r="EK176" s="1814"/>
      <c r="EL176" s="1814"/>
      <c r="EM176" s="1814"/>
      <c r="EN176" s="1814"/>
      <c r="EO176" s="1814"/>
      <c r="EP176" s="1814"/>
      <c r="EQ176" s="1814"/>
      <c r="ER176" s="1814"/>
      <c r="ES176" s="1814"/>
      <c r="ET176" s="1814"/>
      <c r="EU176" s="1814"/>
      <c r="EV176" s="1814"/>
      <c r="EW176" s="1814"/>
      <c r="EX176" s="1814"/>
      <c r="EY176" s="1814"/>
      <c r="EZ176" s="1814"/>
      <c r="FA176" s="1814"/>
      <c r="FB176" s="1814"/>
      <c r="FC176" s="1814"/>
      <c r="FD176" s="1814"/>
      <c r="FE176" s="1814"/>
      <c r="FF176" s="1814"/>
      <c r="FG176" s="1814"/>
      <c r="FH176" s="1814"/>
      <c r="FI176" s="1814"/>
      <c r="FJ176" s="1814"/>
      <c r="FK176" s="1814"/>
      <c r="FL176" s="1814"/>
      <c r="FM176" s="1814"/>
      <c r="FN176" s="1814"/>
      <c r="FO176" s="1814"/>
      <c r="FP176" s="1814"/>
      <c r="FQ176" s="1814"/>
      <c r="FR176" s="1814"/>
      <c r="FS176" s="1814"/>
      <c r="FT176" s="1814"/>
      <c r="FU176" s="1814"/>
      <c r="FV176" s="1814"/>
      <c r="FW176" s="1814"/>
      <c r="FX176" s="1814"/>
      <c r="FY176" s="1814"/>
      <c r="FZ176" s="1814"/>
      <c r="GA176" s="1814"/>
      <c r="GB176" s="1814"/>
      <c r="GC176" s="1814"/>
      <c r="GD176" s="1814"/>
      <c r="GE176" s="1814"/>
      <c r="GF176" s="1814"/>
      <c r="GG176" s="1814"/>
      <c r="GH176" s="1814"/>
      <c r="GI176" s="1814"/>
      <c r="GJ176" s="1814"/>
      <c r="GK176" s="1814"/>
      <c r="GL176" s="1814"/>
      <c r="GM176" s="1814"/>
      <c r="GN176" s="1814"/>
      <c r="GO176" s="1814"/>
      <c r="GP176" s="1814"/>
      <c r="GQ176" s="1814"/>
      <c r="GR176" s="1814"/>
      <c r="GS176" s="1814"/>
      <c r="GT176" s="1814"/>
      <c r="GU176" s="1814"/>
      <c r="GV176" s="1814"/>
      <c r="GW176" s="1814"/>
      <c r="GX176" s="1814"/>
      <c r="GY176" s="1814"/>
      <c r="GZ176" s="1814"/>
      <c r="HA176" s="1814"/>
      <c r="HB176" s="1814"/>
      <c r="HC176" s="1814"/>
      <c r="HD176" s="1814"/>
      <c r="HE176" s="1814"/>
      <c r="HF176" s="1814"/>
      <c r="HG176" s="1814"/>
      <c r="HH176" s="1814"/>
      <c r="HI176" s="1814"/>
      <c r="HJ176" s="1814"/>
      <c r="HK176" s="1814"/>
      <c r="HL176" s="1814"/>
      <c r="HM176" s="1814"/>
      <c r="HN176" s="1814"/>
      <c r="HO176" s="1814"/>
      <c r="HP176" s="1814"/>
      <c r="HQ176" s="1814"/>
      <c r="HR176" s="1814"/>
      <c r="HS176" s="1814"/>
      <c r="HT176" s="1814"/>
      <c r="HU176" s="1814"/>
      <c r="HV176" s="1814"/>
      <c r="HW176" s="1814"/>
      <c r="HX176" s="1814"/>
      <c r="HY176" s="1814"/>
      <c r="HZ176" s="1814"/>
      <c r="IA176" s="1814"/>
      <c r="IB176" s="1814"/>
      <c r="IC176" s="1814"/>
      <c r="ID176" s="1814"/>
      <c r="IE176" s="1814"/>
      <c r="IF176" s="1814"/>
      <c r="IG176" s="1814"/>
      <c r="IH176" s="1814"/>
      <c r="II176" s="1814"/>
      <c r="IJ176" s="1814"/>
      <c r="IK176" s="1814"/>
      <c r="IL176" s="1814"/>
      <c r="IM176" s="1814"/>
      <c r="IN176" s="1814"/>
      <c r="IO176" s="1814"/>
      <c r="IP176" s="1814"/>
      <c r="IQ176" s="1814"/>
      <c r="IR176" s="1814"/>
      <c r="IS176" s="1814"/>
      <c r="IT176" s="1814"/>
      <c r="IU176" s="1814"/>
      <c r="IV176" s="1814"/>
      <c r="IW176" s="1814"/>
      <c r="IX176" s="1814"/>
      <c r="IY176" s="1814"/>
      <c r="IZ176" s="1814"/>
      <c r="JA176" s="1814"/>
      <c r="JB176" s="1814"/>
      <c r="JC176" s="1814"/>
      <c r="JD176" s="1814"/>
      <c r="JE176" s="1814"/>
      <c r="JF176" s="1814"/>
      <c r="JG176" s="1814"/>
      <c r="JH176" s="1814"/>
      <c r="JI176" s="1814"/>
      <c r="JJ176" s="1814"/>
      <c r="JK176" s="1814"/>
      <c r="JL176" s="1814"/>
      <c r="JM176" s="1814"/>
      <c r="JN176" s="1814"/>
      <c r="JO176" s="1814"/>
      <c r="JP176" s="1814"/>
      <c r="JQ176" s="1814"/>
      <c r="JR176" s="1814"/>
      <c r="JS176" s="1814"/>
      <c r="JT176" s="1814"/>
      <c r="JU176" s="1814"/>
      <c r="JV176" s="1814"/>
      <c r="JW176" s="1814"/>
      <c r="JX176" s="1814"/>
      <c r="JY176" s="1814"/>
      <c r="JZ176" s="1814"/>
      <c r="KA176" s="1814"/>
      <c r="KB176" s="1814"/>
      <c r="KC176" s="1814"/>
      <c r="KD176" s="1814"/>
      <c r="KE176" s="1814"/>
      <c r="KF176" s="1814"/>
      <c r="KG176" s="1814"/>
      <c r="KH176" s="1814"/>
      <c r="KI176" s="1814"/>
      <c r="KJ176" s="1814"/>
      <c r="KK176" s="1814"/>
      <c r="KL176" s="1814"/>
      <c r="KM176" s="1814"/>
      <c r="KN176" s="1814"/>
      <c r="KO176" s="1814"/>
      <c r="KP176" s="1814"/>
      <c r="KQ176" s="1814"/>
      <c r="KR176" s="1814"/>
      <c r="KS176" s="1814"/>
      <c r="KT176" s="1814"/>
      <c r="KU176" s="1814"/>
      <c r="KV176" s="1814"/>
      <c r="KW176" s="1814"/>
      <c r="KX176" s="1814"/>
      <c r="KY176" s="1814"/>
      <c r="KZ176" s="1814"/>
      <c r="LA176" s="1814"/>
      <c r="LB176" s="1814"/>
      <c r="LC176" s="1814"/>
      <c r="LD176" s="1814"/>
      <c r="LE176" s="1814"/>
      <c r="LF176" s="1814"/>
      <c r="LG176" s="1814"/>
      <c r="LH176" s="1825"/>
      <c r="LI176" s="1825"/>
      <c r="LJ176" s="1825"/>
      <c r="LK176" s="1825"/>
      <c r="LL176" s="1825"/>
      <c r="LM176" s="1825"/>
      <c r="LN176" s="1825"/>
      <c r="LO176" s="1826"/>
    </row>
    <row r="177" s="1484" customFormat="1" ht="47" customHeight="1" spans="1:327">
      <c r="A177" s="1712">
        <v>45961</v>
      </c>
      <c r="B177" s="1713" t="s">
        <v>3442</v>
      </c>
      <c r="C177" s="1714" t="s">
        <v>602</v>
      </c>
      <c r="D177" s="1715">
        <v>4500183983</v>
      </c>
      <c r="E177" s="1716"/>
      <c r="F177" s="1715" t="s">
        <v>5360</v>
      </c>
      <c r="G177" s="1717" t="s">
        <v>4747</v>
      </c>
      <c r="H177" s="1717" t="s">
        <v>4747</v>
      </c>
      <c r="I177" s="1735" t="s">
        <v>4808</v>
      </c>
      <c r="J177" s="1736">
        <v>6720</v>
      </c>
      <c r="K177" s="1737">
        <v>0</v>
      </c>
      <c r="L177" s="1737">
        <v>96</v>
      </c>
      <c r="M177" s="1738">
        <f t="shared" si="86"/>
        <v>70</v>
      </c>
      <c r="N177" s="1739">
        <v>46021</v>
      </c>
      <c r="O177" s="1739">
        <v>46020</v>
      </c>
      <c r="P177" s="1740"/>
      <c r="Q177" s="1753" t="s">
        <v>78</v>
      </c>
      <c r="R177" s="1754">
        <v>6720</v>
      </c>
      <c r="S177" s="1754">
        <f t="shared" ref="S177:S234" si="87">R177-J177</f>
        <v>0</v>
      </c>
      <c r="T177" s="1755"/>
      <c r="U177" s="1756" t="s">
        <v>829</v>
      </c>
      <c r="V177" s="1757" t="s">
        <v>5361</v>
      </c>
      <c r="W177" s="1757" t="s">
        <v>111</v>
      </c>
      <c r="X177" s="1758">
        <v>45978</v>
      </c>
      <c r="Y177" s="1770" t="s">
        <v>88</v>
      </c>
      <c r="Z177" s="1758">
        <v>45999</v>
      </c>
      <c r="AA177" s="1771"/>
      <c r="AB177" s="1770"/>
      <c r="AC177" s="1772" t="s">
        <v>5362</v>
      </c>
      <c r="AD177" s="1773" t="s">
        <v>262</v>
      </c>
      <c r="AE177" s="1774">
        <v>1.3113</v>
      </c>
      <c r="AF177" s="1775">
        <f t="shared" si="83"/>
        <v>8811.936</v>
      </c>
      <c r="AG177" s="1791"/>
      <c r="AH177" s="1792" t="s">
        <v>81</v>
      </c>
      <c r="AI177" s="1792">
        <v>5</v>
      </c>
      <c r="AJ177" s="1736">
        <f t="shared" ref="AJ177:AJ189" si="88">J177</f>
        <v>6720</v>
      </c>
      <c r="AK177" s="1793"/>
      <c r="AL177" s="1794">
        <f>J177/24</f>
        <v>280</v>
      </c>
      <c r="AM177" s="1794"/>
      <c r="AN177" s="1794"/>
      <c r="AO177" s="1794"/>
      <c r="AP177" s="1794" t="s">
        <v>63</v>
      </c>
      <c r="AQ177" s="1736">
        <v>6720</v>
      </c>
      <c r="AR177" s="1794"/>
      <c r="AS177" s="1802">
        <f t="shared" ref="AS177:AS187" si="89">J177/5</f>
        <v>1344</v>
      </c>
      <c r="AT177" s="1803">
        <f t="shared" ref="AT177:AT187" si="90">J177/5</f>
        <v>1344</v>
      </c>
      <c r="AU177" s="1803">
        <f t="shared" ref="AU177:AU187" si="91">J177/5</f>
        <v>1344</v>
      </c>
      <c r="AV177" s="1803">
        <f t="shared" ref="AV177:AV187" si="92">J177/5</f>
        <v>1344</v>
      </c>
      <c r="AW177" s="1810">
        <f t="shared" ref="AW177:AW187" si="93">J177/5</f>
        <v>1344</v>
      </c>
      <c r="AX177" s="1811">
        <f>J177*23/24/COUNT(AS177:AW177)</f>
        <v>1288</v>
      </c>
      <c r="AY177" s="1808">
        <f>J177/24/COUNT(AS177:AW177)</f>
        <v>56</v>
      </c>
      <c r="AZ177" s="1812"/>
      <c r="BA177" s="1813"/>
      <c r="BB177" s="1814"/>
      <c r="BC177" s="1814"/>
      <c r="BD177" s="1814"/>
      <c r="BE177" s="1814"/>
      <c r="BF177" s="1814"/>
      <c r="BG177" s="1814"/>
      <c r="BH177" s="1814"/>
      <c r="BI177" s="1814"/>
      <c r="BJ177" s="1814"/>
      <c r="BK177" s="1814"/>
      <c r="BL177" s="1814"/>
      <c r="BM177" s="1814"/>
      <c r="BN177" s="1814"/>
      <c r="BO177" s="1814"/>
      <c r="BP177" s="1814"/>
      <c r="BQ177" s="1814"/>
      <c r="BR177" s="1814"/>
      <c r="BS177" s="1814"/>
      <c r="BT177" s="1814"/>
      <c r="BU177" s="1814"/>
      <c r="BV177" s="1814"/>
      <c r="BW177" s="1814"/>
      <c r="BX177" s="1814"/>
      <c r="BY177" s="1814"/>
      <c r="BZ177" s="1814"/>
      <c r="CA177" s="1814"/>
      <c r="CB177" s="1814"/>
      <c r="CC177" s="1814"/>
      <c r="CD177" s="1814"/>
      <c r="CE177" s="1814"/>
      <c r="CF177" s="1814"/>
      <c r="CG177" s="1814"/>
      <c r="CH177" s="1814"/>
      <c r="CI177" s="1814"/>
      <c r="CJ177" s="1814"/>
      <c r="CK177" s="1814"/>
      <c r="CL177" s="1814"/>
      <c r="CM177" s="1814"/>
      <c r="CN177" s="1814"/>
      <c r="CO177" s="1814"/>
      <c r="CP177" s="1814"/>
      <c r="CQ177" s="1814"/>
      <c r="CR177" s="1814"/>
      <c r="CS177" s="1814"/>
      <c r="CT177" s="1814"/>
      <c r="CU177" s="1814"/>
      <c r="CV177" s="1814"/>
      <c r="CW177" s="1814"/>
      <c r="CX177" s="1814"/>
      <c r="CY177" s="1814"/>
      <c r="CZ177" s="1814"/>
      <c r="DA177" s="1814"/>
      <c r="DB177" s="1814"/>
      <c r="DC177" s="1814"/>
      <c r="DD177" s="1814"/>
      <c r="DE177" s="1814"/>
      <c r="DF177" s="1814"/>
      <c r="DG177" s="1814"/>
      <c r="DH177" s="1814"/>
      <c r="DI177" s="1814"/>
      <c r="DJ177" s="1814"/>
      <c r="DK177" s="1814"/>
      <c r="DL177" s="1814"/>
      <c r="DM177" s="1814"/>
      <c r="DN177" s="1814"/>
      <c r="DO177" s="1814"/>
      <c r="DP177" s="1814"/>
      <c r="DQ177" s="1814"/>
      <c r="DR177" s="1814"/>
      <c r="DS177" s="1814"/>
      <c r="DT177" s="1814"/>
      <c r="DU177" s="1814"/>
      <c r="DV177" s="1814"/>
      <c r="DW177" s="1814"/>
      <c r="DX177" s="1814"/>
      <c r="DY177" s="1814"/>
      <c r="DZ177" s="1814"/>
      <c r="EA177" s="1814"/>
      <c r="EB177" s="1814"/>
      <c r="EC177" s="1814"/>
      <c r="ED177" s="1814"/>
      <c r="EE177" s="1814"/>
      <c r="EF177" s="1814"/>
      <c r="EG177" s="1814"/>
      <c r="EH177" s="1814"/>
      <c r="EI177" s="1814"/>
      <c r="EJ177" s="1814"/>
      <c r="EK177" s="1814"/>
      <c r="EL177" s="1814"/>
      <c r="EM177" s="1814"/>
      <c r="EN177" s="1814"/>
      <c r="EO177" s="1814"/>
      <c r="EP177" s="1814"/>
      <c r="EQ177" s="1814"/>
      <c r="ER177" s="1814"/>
      <c r="ES177" s="1814"/>
      <c r="ET177" s="1814"/>
      <c r="EU177" s="1814"/>
      <c r="EV177" s="1814"/>
      <c r="EW177" s="1814"/>
      <c r="EX177" s="1814"/>
      <c r="EY177" s="1814"/>
      <c r="EZ177" s="1814"/>
      <c r="FA177" s="1814"/>
      <c r="FB177" s="1814"/>
      <c r="FC177" s="1814"/>
      <c r="FD177" s="1814"/>
      <c r="FE177" s="1814"/>
      <c r="FF177" s="1814"/>
      <c r="FG177" s="1814"/>
      <c r="FH177" s="1814"/>
      <c r="FI177" s="1814"/>
      <c r="FJ177" s="1814"/>
      <c r="FK177" s="1814"/>
      <c r="FL177" s="1814"/>
      <c r="FM177" s="1814"/>
      <c r="FN177" s="1814"/>
      <c r="FO177" s="1814"/>
      <c r="FP177" s="1814"/>
      <c r="FQ177" s="1814"/>
      <c r="FR177" s="1814"/>
      <c r="FS177" s="1814"/>
      <c r="FT177" s="1814"/>
      <c r="FU177" s="1814"/>
      <c r="FV177" s="1814"/>
      <c r="FW177" s="1814"/>
      <c r="FX177" s="1814"/>
      <c r="FY177" s="1814"/>
      <c r="FZ177" s="1814"/>
      <c r="GA177" s="1814"/>
      <c r="GB177" s="1814"/>
      <c r="GC177" s="1814"/>
      <c r="GD177" s="1814"/>
      <c r="GE177" s="1814"/>
      <c r="GF177" s="1814"/>
      <c r="GG177" s="1814"/>
      <c r="GH177" s="1814"/>
      <c r="GI177" s="1814"/>
      <c r="GJ177" s="1814"/>
      <c r="GK177" s="1814"/>
      <c r="GL177" s="1814"/>
      <c r="GM177" s="1814"/>
      <c r="GN177" s="1814"/>
      <c r="GO177" s="1814"/>
      <c r="GP177" s="1814"/>
      <c r="GQ177" s="1814"/>
      <c r="GR177" s="1814"/>
      <c r="GS177" s="1814"/>
      <c r="GT177" s="1814"/>
      <c r="GU177" s="1814"/>
      <c r="GV177" s="1814"/>
      <c r="GW177" s="1814"/>
      <c r="GX177" s="1814"/>
      <c r="GY177" s="1814"/>
      <c r="GZ177" s="1814"/>
      <c r="HA177" s="1814"/>
      <c r="HB177" s="1814"/>
      <c r="HC177" s="1814"/>
      <c r="HD177" s="1814"/>
      <c r="HE177" s="1814"/>
      <c r="HF177" s="1814"/>
      <c r="HG177" s="1814"/>
      <c r="HH177" s="1814"/>
      <c r="HI177" s="1814"/>
      <c r="HJ177" s="1814"/>
      <c r="HK177" s="1814"/>
      <c r="HL177" s="1814"/>
      <c r="HM177" s="1814"/>
      <c r="HN177" s="1814"/>
      <c r="HO177" s="1814"/>
      <c r="HP177" s="1814"/>
      <c r="HQ177" s="1814"/>
      <c r="HR177" s="1814"/>
      <c r="HS177" s="1814"/>
      <c r="HT177" s="1814"/>
      <c r="HU177" s="1814"/>
      <c r="HV177" s="1814"/>
      <c r="HW177" s="1814"/>
      <c r="HX177" s="1814"/>
      <c r="HY177" s="1814"/>
      <c r="HZ177" s="1814"/>
      <c r="IA177" s="1814"/>
      <c r="IB177" s="1814"/>
      <c r="IC177" s="1814"/>
      <c r="ID177" s="1814"/>
      <c r="IE177" s="1814"/>
      <c r="IF177" s="1814"/>
      <c r="IG177" s="1814"/>
      <c r="IH177" s="1814"/>
      <c r="II177" s="1814"/>
      <c r="IJ177" s="1814"/>
      <c r="IK177" s="1814"/>
      <c r="IL177" s="1814"/>
      <c r="IM177" s="1814"/>
      <c r="IN177" s="1814"/>
      <c r="IO177" s="1814"/>
      <c r="IP177" s="1814"/>
      <c r="IQ177" s="1814"/>
      <c r="IR177" s="1814"/>
      <c r="IS177" s="1814"/>
      <c r="IT177" s="1814"/>
      <c r="IU177" s="1814"/>
      <c r="IV177" s="1814"/>
      <c r="IW177" s="1814"/>
      <c r="IX177" s="1814"/>
      <c r="IY177" s="1814"/>
      <c r="IZ177" s="1814"/>
      <c r="JA177" s="1814"/>
      <c r="JB177" s="1814"/>
      <c r="JC177" s="1814"/>
      <c r="JD177" s="1814"/>
      <c r="JE177" s="1814"/>
      <c r="JF177" s="1814"/>
      <c r="JG177" s="1814"/>
      <c r="JH177" s="1814"/>
      <c r="JI177" s="1814"/>
      <c r="JJ177" s="1814"/>
      <c r="JK177" s="1814"/>
      <c r="JL177" s="1814"/>
      <c r="JM177" s="1814"/>
      <c r="JN177" s="1814"/>
      <c r="JO177" s="1814"/>
      <c r="JP177" s="1814"/>
      <c r="JQ177" s="1814"/>
      <c r="JR177" s="1814"/>
      <c r="JS177" s="1814"/>
      <c r="JT177" s="1814"/>
      <c r="JU177" s="1814"/>
      <c r="JV177" s="1814"/>
      <c r="JW177" s="1814"/>
      <c r="JX177" s="1814"/>
      <c r="JY177" s="1814"/>
      <c r="JZ177" s="1814"/>
      <c r="KA177" s="1814"/>
      <c r="KB177" s="1814"/>
      <c r="KC177" s="1814"/>
      <c r="KD177" s="1814"/>
      <c r="KE177" s="1814"/>
      <c r="KF177" s="1814"/>
      <c r="KG177" s="1814"/>
      <c r="KH177" s="1814"/>
      <c r="KI177" s="1814"/>
      <c r="KJ177" s="1814"/>
      <c r="KK177" s="1814"/>
      <c r="KL177" s="1814"/>
      <c r="KM177" s="1814"/>
      <c r="KN177" s="1814"/>
      <c r="KO177" s="1814"/>
      <c r="KP177" s="1814"/>
      <c r="KQ177" s="1814"/>
      <c r="KR177" s="1814"/>
      <c r="KS177" s="1814"/>
      <c r="KT177" s="1814"/>
      <c r="KU177" s="1814"/>
      <c r="KV177" s="1814"/>
      <c r="KW177" s="1814"/>
      <c r="KX177" s="1814"/>
      <c r="KY177" s="1814"/>
      <c r="KZ177" s="1814"/>
      <c r="LA177" s="1814"/>
      <c r="LB177" s="1814"/>
      <c r="LC177" s="1814"/>
      <c r="LD177" s="1814"/>
      <c r="LE177" s="1814"/>
      <c r="LF177" s="1814"/>
      <c r="LG177" s="1814"/>
      <c r="LH177" s="1825"/>
      <c r="LI177" s="1825"/>
      <c r="LJ177" s="1825"/>
      <c r="LK177" s="1825"/>
      <c r="LL177" s="1825"/>
      <c r="LM177" s="1825"/>
      <c r="LN177" s="1825"/>
      <c r="LO177" s="1826"/>
    </row>
    <row r="178" s="1484" customFormat="1" ht="47" customHeight="1" spans="1:327">
      <c r="A178" s="1712">
        <v>45974</v>
      </c>
      <c r="B178" s="1713" t="s">
        <v>173</v>
      </c>
      <c r="C178" s="1714" t="s">
        <v>98</v>
      </c>
      <c r="D178" s="1715">
        <v>4500185627</v>
      </c>
      <c r="E178" s="1716" t="s">
        <v>5363</v>
      </c>
      <c r="F178" s="1715" t="s">
        <v>5364</v>
      </c>
      <c r="G178" s="1717" t="s">
        <v>5276</v>
      </c>
      <c r="H178" s="1717" t="s">
        <v>5276</v>
      </c>
      <c r="I178" s="1735" t="s">
        <v>5277</v>
      </c>
      <c r="J178" s="1736">
        <v>5280</v>
      </c>
      <c r="K178" s="1737">
        <v>0</v>
      </c>
      <c r="L178" s="1737">
        <v>2640</v>
      </c>
      <c r="M178" s="1738">
        <f t="shared" si="86"/>
        <v>2</v>
      </c>
      <c r="N178" s="1739">
        <v>46021</v>
      </c>
      <c r="O178" s="1739">
        <v>46020</v>
      </c>
      <c r="P178" s="1740" t="s">
        <v>5304</v>
      </c>
      <c r="Q178" s="1753" t="s">
        <v>5305</v>
      </c>
      <c r="R178" s="1754">
        <v>5280</v>
      </c>
      <c r="S178" s="1754">
        <f t="shared" si="87"/>
        <v>0</v>
      </c>
      <c r="T178" s="1755"/>
      <c r="U178" s="1756" t="s">
        <v>829</v>
      </c>
      <c r="V178" s="1757" t="s">
        <v>4125</v>
      </c>
      <c r="W178" s="1757" t="s">
        <v>168</v>
      </c>
      <c r="X178" s="1758">
        <v>45960</v>
      </c>
      <c r="Y178" s="1770" t="s">
        <v>88</v>
      </c>
      <c r="Z178" s="1758">
        <v>45960</v>
      </c>
      <c r="AA178" s="1771" t="s">
        <v>2737</v>
      </c>
      <c r="AB178" s="1770"/>
      <c r="AC178" s="1772" t="s">
        <v>5281</v>
      </c>
      <c r="AD178" s="1773" t="s">
        <v>181</v>
      </c>
      <c r="AE178" s="1774">
        <v>2114.3</v>
      </c>
      <c r="AF178" s="1775">
        <f>AE178*M178</f>
        <v>4228.6</v>
      </c>
      <c r="AG178" s="1791"/>
      <c r="AH178" s="1792" t="s">
        <v>81</v>
      </c>
      <c r="AI178" s="1792">
        <v>5</v>
      </c>
      <c r="AJ178" s="1736">
        <f t="shared" si="88"/>
        <v>5280</v>
      </c>
      <c r="AK178" s="1793"/>
      <c r="AL178" s="1794"/>
      <c r="AM178" s="1794">
        <f t="shared" ref="AM178:AM183" si="94">J178/12</f>
        <v>440</v>
      </c>
      <c r="AN178" s="1794"/>
      <c r="AO178" s="1794"/>
      <c r="AP178" s="1794" t="s">
        <v>63</v>
      </c>
      <c r="AQ178" s="1736">
        <v>5280</v>
      </c>
      <c r="AR178" s="1794"/>
      <c r="AS178" s="1802">
        <f t="shared" si="89"/>
        <v>1056</v>
      </c>
      <c r="AT178" s="1803">
        <f t="shared" si="90"/>
        <v>1056</v>
      </c>
      <c r="AU178" s="1803">
        <f t="shared" si="91"/>
        <v>1056</v>
      </c>
      <c r="AV178" s="1803">
        <f t="shared" si="92"/>
        <v>1056</v>
      </c>
      <c r="AW178" s="1810">
        <f t="shared" si="93"/>
        <v>1056</v>
      </c>
      <c r="AX178" s="1811"/>
      <c r="AY178" s="1820"/>
      <c r="AZ178" s="1812"/>
      <c r="BA178" s="1813"/>
      <c r="BB178" s="1814"/>
      <c r="BC178" s="1814"/>
      <c r="BD178" s="1814"/>
      <c r="BE178" s="1814"/>
      <c r="BF178" s="1814"/>
      <c r="BG178" s="1814"/>
      <c r="BH178" s="1814"/>
      <c r="BI178" s="1814"/>
      <c r="BJ178" s="1814"/>
      <c r="BK178" s="1814"/>
      <c r="BL178" s="1814"/>
      <c r="BM178" s="1814"/>
      <c r="BN178" s="1814"/>
      <c r="BO178" s="1814"/>
      <c r="BP178" s="1814"/>
      <c r="BQ178" s="1814"/>
      <c r="BR178" s="1814"/>
      <c r="BS178" s="1814"/>
      <c r="BT178" s="1814"/>
      <c r="BU178" s="1814"/>
      <c r="BV178" s="1814"/>
      <c r="BW178" s="1814"/>
      <c r="BX178" s="1814"/>
      <c r="BY178" s="1814"/>
      <c r="BZ178" s="1814"/>
      <c r="CA178" s="1814"/>
      <c r="CB178" s="1814"/>
      <c r="CC178" s="1814"/>
      <c r="CD178" s="1814"/>
      <c r="CE178" s="1814"/>
      <c r="CF178" s="1814"/>
      <c r="CG178" s="1814"/>
      <c r="CH178" s="1814"/>
      <c r="CI178" s="1814"/>
      <c r="CJ178" s="1814"/>
      <c r="CK178" s="1814"/>
      <c r="CL178" s="1814"/>
      <c r="CM178" s="1814"/>
      <c r="CN178" s="1814"/>
      <c r="CO178" s="1814"/>
      <c r="CP178" s="1814"/>
      <c r="CQ178" s="1814"/>
      <c r="CR178" s="1814"/>
      <c r="CS178" s="1814"/>
      <c r="CT178" s="1814"/>
      <c r="CU178" s="1814"/>
      <c r="CV178" s="1814"/>
      <c r="CW178" s="1814"/>
      <c r="CX178" s="1814"/>
      <c r="CY178" s="1814"/>
      <c r="CZ178" s="1814"/>
      <c r="DA178" s="1814"/>
      <c r="DB178" s="1814"/>
      <c r="DC178" s="1814"/>
      <c r="DD178" s="1814"/>
      <c r="DE178" s="1814"/>
      <c r="DF178" s="1814"/>
      <c r="DG178" s="1814"/>
      <c r="DH178" s="1814"/>
      <c r="DI178" s="1814"/>
      <c r="DJ178" s="1814"/>
      <c r="DK178" s="1814"/>
      <c r="DL178" s="1814"/>
      <c r="DM178" s="1814"/>
      <c r="DN178" s="1814"/>
      <c r="DO178" s="1814"/>
      <c r="DP178" s="1814"/>
      <c r="DQ178" s="1814"/>
      <c r="DR178" s="1814"/>
      <c r="DS178" s="1814"/>
      <c r="DT178" s="1814"/>
      <c r="DU178" s="1814"/>
      <c r="DV178" s="1814"/>
      <c r="DW178" s="1814"/>
      <c r="DX178" s="1814"/>
      <c r="DY178" s="1814"/>
      <c r="DZ178" s="1814"/>
      <c r="EA178" s="1814"/>
      <c r="EB178" s="1814"/>
      <c r="EC178" s="1814"/>
      <c r="ED178" s="1814"/>
      <c r="EE178" s="1814"/>
      <c r="EF178" s="1814"/>
      <c r="EG178" s="1814"/>
      <c r="EH178" s="1814"/>
      <c r="EI178" s="1814"/>
      <c r="EJ178" s="1814"/>
      <c r="EK178" s="1814"/>
      <c r="EL178" s="1814"/>
      <c r="EM178" s="1814"/>
      <c r="EN178" s="1814"/>
      <c r="EO178" s="1814"/>
      <c r="EP178" s="1814"/>
      <c r="EQ178" s="1814"/>
      <c r="ER178" s="1814"/>
      <c r="ES178" s="1814"/>
      <c r="ET178" s="1814"/>
      <c r="EU178" s="1814"/>
      <c r="EV178" s="1814"/>
      <c r="EW178" s="1814"/>
      <c r="EX178" s="1814"/>
      <c r="EY178" s="1814"/>
      <c r="EZ178" s="1814"/>
      <c r="FA178" s="1814"/>
      <c r="FB178" s="1814"/>
      <c r="FC178" s="1814"/>
      <c r="FD178" s="1814"/>
      <c r="FE178" s="1814"/>
      <c r="FF178" s="1814"/>
      <c r="FG178" s="1814"/>
      <c r="FH178" s="1814"/>
      <c r="FI178" s="1814"/>
      <c r="FJ178" s="1814"/>
      <c r="FK178" s="1814"/>
      <c r="FL178" s="1814"/>
      <c r="FM178" s="1814"/>
      <c r="FN178" s="1814"/>
      <c r="FO178" s="1814"/>
      <c r="FP178" s="1814"/>
      <c r="FQ178" s="1814"/>
      <c r="FR178" s="1814"/>
      <c r="FS178" s="1814"/>
      <c r="FT178" s="1814"/>
      <c r="FU178" s="1814"/>
      <c r="FV178" s="1814"/>
      <c r="FW178" s="1814"/>
      <c r="FX178" s="1814"/>
      <c r="FY178" s="1814"/>
      <c r="FZ178" s="1814"/>
      <c r="GA178" s="1814"/>
      <c r="GB178" s="1814"/>
      <c r="GC178" s="1814"/>
      <c r="GD178" s="1814"/>
      <c r="GE178" s="1814"/>
      <c r="GF178" s="1814"/>
      <c r="GG178" s="1814"/>
      <c r="GH178" s="1814"/>
      <c r="GI178" s="1814"/>
      <c r="GJ178" s="1814"/>
      <c r="GK178" s="1814"/>
      <c r="GL178" s="1814"/>
      <c r="GM178" s="1814"/>
      <c r="GN178" s="1814"/>
      <c r="GO178" s="1814"/>
      <c r="GP178" s="1814"/>
      <c r="GQ178" s="1814"/>
      <c r="GR178" s="1814"/>
      <c r="GS178" s="1814"/>
      <c r="GT178" s="1814"/>
      <c r="GU178" s="1814"/>
      <c r="GV178" s="1814"/>
      <c r="GW178" s="1814"/>
      <c r="GX178" s="1814"/>
      <c r="GY178" s="1814"/>
      <c r="GZ178" s="1814"/>
      <c r="HA178" s="1814"/>
      <c r="HB178" s="1814"/>
      <c r="HC178" s="1814"/>
      <c r="HD178" s="1814"/>
      <c r="HE178" s="1814"/>
      <c r="HF178" s="1814"/>
      <c r="HG178" s="1814"/>
      <c r="HH178" s="1814"/>
      <c r="HI178" s="1814"/>
      <c r="HJ178" s="1814"/>
      <c r="HK178" s="1814"/>
      <c r="HL178" s="1814"/>
      <c r="HM178" s="1814"/>
      <c r="HN178" s="1814"/>
      <c r="HO178" s="1814"/>
      <c r="HP178" s="1814"/>
      <c r="HQ178" s="1814"/>
      <c r="HR178" s="1814"/>
      <c r="HS178" s="1814"/>
      <c r="HT178" s="1814"/>
      <c r="HU178" s="1814"/>
      <c r="HV178" s="1814"/>
      <c r="HW178" s="1814"/>
      <c r="HX178" s="1814"/>
      <c r="HY178" s="1814"/>
      <c r="HZ178" s="1814"/>
      <c r="IA178" s="1814"/>
      <c r="IB178" s="1814"/>
      <c r="IC178" s="1814"/>
      <c r="ID178" s="1814"/>
      <c r="IE178" s="1814"/>
      <c r="IF178" s="1814"/>
      <c r="IG178" s="1814"/>
      <c r="IH178" s="1814"/>
      <c r="II178" s="1814"/>
      <c r="IJ178" s="1814"/>
      <c r="IK178" s="1814"/>
      <c r="IL178" s="1814"/>
      <c r="IM178" s="1814"/>
      <c r="IN178" s="1814"/>
      <c r="IO178" s="1814"/>
      <c r="IP178" s="1814"/>
      <c r="IQ178" s="1814"/>
      <c r="IR178" s="1814"/>
      <c r="IS178" s="1814"/>
      <c r="IT178" s="1814"/>
      <c r="IU178" s="1814"/>
      <c r="IV178" s="1814"/>
      <c r="IW178" s="1814"/>
      <c r="IX178" s="1814"/>
      <c r="IY178" s="1814"/>
      <c r="IZ178" s="1814"/>
      <c r="JA178" s="1814"/>
      <c r="JB178" s="1814"/>
      <c r="JC178" s="1814"/>
      <c r="JD178" s="1814"/>
      <c r="JE178" s="1814"/>
      <c r="JF178" s="1814"/>
      <c r="JG178" s="1814"/>
      <c r="JH178" s="1814"/>
      <c r="JI178" s="1814"/>
      <c r="JJ178" s="1814"/>
      <c r="JK178" s="1814"/>
      <c r="JL178" s="1814"/>
      <c r="JM178" s="1814"/>
      <c r="JN178" s="1814"/>
      <c r="JO178" s="1814"/>
      <c r="JP178" s="1814"/>
      <c r="JQ178" s="1814"/>
      <c r="JR178" s="1814"/>
      <c r="JS178" s="1814"/>
      <c r="JT178" s="1814"/>
      <c r="JU178" s="1814"/>
      <c r="JV178" s="1814"/>
      <c r="JW178" s="1814"/>
      <c r="JX178" s="1814"/>
      <c r="JY178" s="1814"/>
      <c r="JZ178" s="1814"/>
      <c r="KA178" s="1814"/>
      <c r="KB178" s="1814"/>
      <c r="KC178" s="1814"/>
      <c r="KD178" s="1814"/>
      <c r="KE178" s="1814"/>
      <c r="KF178" s="1814"/>
      <c r="KG178" s="1814"/>
      <c r="KH178" s="1814"/>
      <c r="KI178" s="1814"/>
      <c r="KJ178" s="1814"/>
      <c r="KK178" s="1814"/>
      <c r="KL178" s="1814"/>
      <c r="KM178" s="1814"/>
      <c r="KN178" s="1814"/>
      <c r="KO178" s="1814"/>
      <c r="KP178" s="1814"/>
      <c r="KQ178" s="1814"/>
      <c r="KR178" s="1814"/>
      <c r="KS178" s="1814"/>
      <c r="KT178" s="1814"/>
      <c r="KU178" s="1814"/>
      <c r="KV178" s="1814"/>
      <c r="KW178" s="1814"/>
      <c r="KX178" s="1814"/>
      <c r="KY178" s="1814"/>
      <c r="KZ178" s="1814"/>
      <c r="LA178" s="1814"/>
      <c r="LB178" s="1814"/>
      <c r="LC178" s="1814"/>
      <c r="LD178" s="1814"/>
      <c r="LE178" s="1814"/>
      <c r="LF178" s="1814"/>
      <c r="LG178" s="1814"/>
      <c r="LH178" s="1825"/>
      <c r="LI178" s="1825"/>
      <c r="LJ178" s="1825"/>
      <c r="LK178" s="1825"/>
      <c r="LL178" s="1825"/>
      <c r="LM178" s="1825"/>
      <c r="LN178" s="1825"/>
      <c r="LO178" s="1826"/>
    </row>
    <row r="179" s="1484" customFormat="1" ht="47" customHeight="1" spans="1:327">
      <c r="A179" s="1712">
        <v>45974</v>
      </c>
      <c r="B179" s="1713" t="s">
        <v>173</v>
      </c>
      <c r="C179" s="1714" t="s">
        <v>98</v>
      </c>
      <c r="D179" s="1715">
        <v>4500185627</v>
      </c>
      <c r="E179" s="1716" t="s">
        <v>5365</v>
      </c>
      <c r="F179" s="1715" t="s">
        <v>5366</v>
      </c>
      <c r="G179" s="1717" t="s">
        <v>5276</v>
      </c>
      <c r="H179" s="1717" t="s">
        <v>5276</v>
      </c>
      <c r="I179" s="1735" t="s">
        <v>5277</v>
      </c>
      <c r="J179" s="1736">
        <v>5280</v>
      </c>
      <c r="K179" s="1737">
        <v>0</v>
      </c>
      <c r="L179" s="1737">
        <v>2640</v>
      </c>
      <c r="M179" s="1738">
        <f t="shared" si="86"/>
        <v>2</v>
      </c>
      <c r="N179" s="1739">
        <v>46021</v>
      </c>
      <c r="O179" s="1739">
        <v>46020</v>
      </c>
      <c r="P179" s="1740" t="s">
        <v>5304</v>
      </c>
      <c r="Q179" s="1753" t="s">
        <v>5305</v>
      </c>
      <c r="R179" s="1754">
        <v>5280</v>
      </c>
      <c r="S179" s="1754">
        <f t="shared" si="87"/>
        <v>0</v>
      </c>
      <c r="T179" s="1755"/>
      <c r="U179" s="1756" t="s">
        <v>829</v>
      </c>
      <c r="V179" s="1757" t="s">
        <v>4125</v>
      </c>
      <c r="W179" s="1757" t="s">
        <v>168</v>
      </c>
      <c r="X179" s="1758">
        <v>45960</v>
      </c>
      <c r="Y179" s="1770" t="s">
        <v>88</v>
      </c>
      <c r="Z179" s="1758">
        <v>45960</v>
      </c>
      <c r="AA179" s="1771" t="s">
        <v>2737</v>
      </c>
      <c r="AB179" s="1770"/>
      <c r="AC179" s="1772" t="s">
        <v>5281</v>
      </c>
      <c r="AD179" s="1773" t="s">
        <v>181</v>
      </c>
      <c r="AE179" s="1774">
        <v>2114.3</v>
      </c>
      <c r="AF179" s="1775">
        <f>AE179*M179</f>
        <v>4228.6</v>
      </c>
      <c r="AG179" s="1791"/>
      <c r="AH179" s="1792" t="s">
        <v>81</v>
      </c>
      <c r="AI179" s="1792">
        <v>5</v>
      </c>
      <c r="AJ179" s="1736">
        <f t="shared" si="88"/>
        <v>5280</v>
      </c>
      <c r="AK179" s="1793"/>
      <c r="AL179" s="1794"/>
      <c r="AM179" s="1794">
        <f t="shared" si="94"/>
        <v>440</v>
      </c>
      <c r="AN179" s="1794"/>
      <c r="AO179" s="1794"/>
      <c r="AP179" s="1794" t="s">
        <v>63</v>
      </c>
      <c r="AQ179" s="1736">
        <v>5280</v>
      </c>
      <c r="AR179" s="1794"/>
      <c r="AS179" s="1802">
        <f t="shared" si="89"/>
        <v>1056</v>
      </c>
      <c r="AT179" s="1803">
        <f t="shared" si="90"/>
        <v>1056</v>
      </c>
      <c r="AU179" s="1803">
        <f t="shared" si="91"/>
        <v>1056</v>
      </c>
      <c r="AV179" s="1803">
        <f t="shared" si="92"/>
        <v>1056</v>
      </c>
      <c r="AW179" s="1810">
        <f t="shared" si="93"/>
        <v>1056</v>
      </c>
      <c r="AX179" s="1811"/>
      <c r="AY179" s="1820"/>
      <c r="AZ179" s="1812"/>
      <c r="BA179" s="1813"/>
      <c r="BB179" s="1814"/>
      <c r="BC179" s="1814"/>
      <c r="BD179" s="1814"/>
      <c r="BE179" s="1814"/>
      <c r="BF179" s="1814"/>
      <c r="BG179" s="1814"/>
      <c r="BH179" s="1814"/>
      <c r="BI179" s="1814"/>
      <c r="BJ179" s="1814"/>
      <c r="BK179" s="1814"/>
      <c r="BL179" s="1814"/>
      <c r="BM179" s="1814"/>
      <c r="BN179" s="1814"/>
      <c r="BO179" s="1814"/>
      <c r="BP179" s="1814"/>
      <c r="BQ179" s="1814"/>
      <c r="BR179" s="1814"/>
      <c r="BS179" s="1814"/>
      <c r="BT179" s="1814"/>
      <c r="BU179" s="1814"/>
      <c r="BV179" s="1814"/>
      <c r="BW179" s="1814"/>
      <c r="BX179" s="1814"/>
      <c r="BY179" s="1814"/>
      <c r="BZ179" s="1814"/>
      <c r="CA179" s="1814"/>
      <c r="CB179" s="1814"/>
      <c r="CC179" s="1814"/>
      <c r="CD179" s="1814"/>
      <c r="CE179" s="1814"/>
      <c r="CF179" s="1814"/>
      <c r="CG179" s="1814"/>
      <c r="CH179" s="1814"/>
      <c r="CI179" s="1814"/>
      <c r="CJ179" s="1814"/>
      <c r="CK179" s="1814"/>
      <c r="CL179" s="1814"/>
      <c r="CM179" s="1814"/>
      <c r="CN179" s="1814"/>
      <c r="CO179" s="1814"/>
      <c r="CP179" s="1814"/>
      <c r="CQ179" s="1814"/>
      <c r="CR179" s="1814"/>
      <c r="CS179" s="1814"/>
      <c r="CT179" s="1814"/>
      <c r="CU179" s="1814"/>
      <c r="CV179" s="1814"/>
      <c r="CW179" s="1814"/>
      <c r="CX179" s="1814"/>
      <c r="CY179" s="1814"/>
      <c r="CZ179" s="1814"/>
      <c r="DA179" s="1814"/>
      <c r="DB179" s="1814"/>
      <c r="DC179" s="1814"/>
      <c r="DD179" s="1814"/>
      <c r="DE179" s="1814"/>
      <c r="DF179" s="1814"/>
      <c r="DG179" s="1814"/>
      <c r="DH179" s="1814"/>
      <c r="DI179" s="1814"/>
      <c r="DJ179" s="1814"/>
      <c r="DK179" s="1814"/>
      <c r="DL179" s="1814"/>
      <c r="DM179" s="1814"/>
      <c r="DN179" s="1814"/>
      <c r="DO179" s="1814"/>
      <c r="DP179" s="1814"/>
      <c r="DQ179" s="1814"/>
      <c r="DR179" s="1814"/>
      <c r="DS179" s="1814"/>
      <c r="DT179" s="1814"/>
      <c r="DU179" s="1814"/>
      <c r="DV179" s="1814"/>
      <c r="DW179" s="1814"/>
      <c r="DX179" s="1814"/>
      <c r="DY179" s="1814"/>
      <c r="DZ179" s="1814"/>
      <c r="EA179" s="1814"/>
      <c r="EB179" s="1814"/>
      <c r="EC179" s="1814"/>
      <c r="ED179" s="1814"/>
      <c r="EE179" s="1814"/>
      <c r="EF179" s="1814"/>
      <c r="EG179" s="1814"/>
      <c r="EH179" s="1814"/>
      <c r="EI179" s="1814"/>
      <c r="EJ179" s="1814"/>
      <c r="EK179" s="1814"/>
      <c r="EL179" s="1814"/>
      <c r="EM179" s="1814"/>
      <c r="EN179" s="1814"/>
      <c r="EO179" s="1814"/>
      <c r="EP179" s="1814"/>
      <c r="EQ179" s="1814"/>
      <c r="ER179" s="1814"/>
      <c r="ES179" s="1814"/>
      <c r="ET179" s="1814"/>
      <c r="EU179" s="1814"/>
      <c r="EV179" s="1814"/>
      <c r="EW179" s="1814"/>
      <c r="EX179" s="1814"/>
      <c r="EY179" s="1814"/>
      <c r="EZ179" s="1814"/>
      <c r="FA179" s="1814"/>
      <c r="FB179" s="1814"/>
      <c r="FC179" s="1814"/>
      <c r="FD179" s="1814"/>
      <c r="FE179" s="1814"/>
      <c r="FF179" s="1814"/>
      <c r="FG179" s="1814"/>
      <c r="FH179" s="1814"/>
      <c r="FI179" s="1814"/>
      <c r="FJ179" s="1814"/>
      <c r="FK179" s="1814"/>
      <c r="FL179" s="1814"/>
      <c r="FM179" s="1814"/>
      <c r="FN179" s="1814"/>
      <c r="FO179" s="1814"/>
      <c r="FP179" s="1814"/>
      <c r="FQ179" s="1814"/>
      <c r="FR179" s="1814"/>
      <c r="FS179" s="1814"/>
      <c r="FT179" s="1814"/>
      <c r="FU179" s="1814"/>
      <c r="FV179" s="1814"/>
      <c r="FW179" s="1814"/>
      <c r="FX179" s="1814"/>
      <c r="FY179" s="1814"/>
      <c r="FZ179" s="1814"/>
      <c r="GA179" s="1814"/>
      <c r="GB179" s="1814"/>
      <c r="GC179" s="1814"/>
      <c r="GD179" s="1814"/>
      <c r="GE179" s="1814"/>
      <c r="GF179" s="1814"/>
      <c r="GG179" s="1814"/>
      <c r="GH179" s="1814"/>
      <c r="GI179" s="1814"/>
      <c r="GJ179" s="1814"/>
      <c r="GK179" s="1814"/>
      <c r="GL179" s="1814"/>
      <c r="GM179" s="1814"/>
      <c r="GN179" s="1814"/>
      <c r="GO179" s="1814"/>
      <c r="GP179" s="1814"/>
      <c r="GQ179" s="1814"/>
      <c r="GR179" s="1814"/>
      <c r="GS179" s="1814"/>
      <c r="GT179" s="1814"/>
      <c r="GU179" s="1814"/>
      <c r="GV179" s="1814"/>
      <c r="GW179" s="1814"/>
      <c r="GX179" s="1814"/>
      <c r="GY179" s="1814"/>
      <c r="GZ179" s="1814"/>
      <c r="HA179" s="1814"/>
      <c r="HB179" s="1814"/>
      <c r="HC179" s="1814"/>
      <c r="HD179" s="1814"/>
      <c r="HE179" s="1814"/>
      <c r="HF179" s="1814"/>
      <c r="HG179" s="1814"/>
      <c r="HH179" s="1814"/>
      <c r="HI179" s="1814"/>
      <c r="HJ179" s="1814"/>
      <c r="HK179" s="1814"/>
      <c r="HL179" s="1814"/>
      <c r="HM179" s="1814"/>
      <c r="HN179" s="1814"/>
      <c r="HO179" s="1814"/>
      <c r="HP179" s="1814"/>
      <c r="HQ179" s="1814"/>
      <c r="HR179" s="1814"/>
      <c r="HS179" s="1814"/>
      <c r="HT179" s="1814"/>
      <c r="HU179" s="1814"/>
      <c r="HV179" s="1814"/>
      <c r="HW179" s="1814"/>
      <c r="HX179" s="1814"/>
      <c r="HY179" s="1814"/>
      <c r="HZ179" s="1814"/>
      <c r="IA179" s="1814"/>
      <c r="IB179" s="1814"/>
      <c r="IC179" s="1814"/>
      <c r="ID179" s="1814"/>
      <c r="IE179" s="1814"/>
      <c r="IF179" s="1814"/>
      <c r="IG179" s="1814"/>
      <c r="IH179" s="1814"/>
      <c r="II179" s="1814"/>
      <c r="IJ179" s="1814"/>
      <c r="IK179" s="1814"/>
      <c r="IL179" s="1814"/>
      <c r="IM179" s="1814"/>
      <c r="IN179" s="1814"/>
      <c r="IO179" s="1814"/>
      <c r="IP179" s="1814"/>
      <c r="IQ179" s="1814"/>
      <c r="IR179" s="1814"/>
      <c r="IS179" s="1814"/>
      <c r="IT179" s="1814"/>
      <c r="IU179" s="1814"/>
      <c r="IV179" s="1814"/>
      <c r="IW179" s="1814"/>
      <c r="IX179" s="1814"/>
      <c r="IY179" s="1814"/>
      <c r="IZ179" s="1814"/>
      <c r="JA179" s="1814"/>
      <c r="JB179" s="1814"/>
      <c r="JC179" s="1814"/>
      <c r="JD179" s="1814"/>
      <c r="JE179" s="1814"/>
      <c r="JF179" s="1814"/>
      <c r="JG179" s="1814"/>
      <c r="JH179" s="1814"/>
      <c r="JI179" s="1814"/>
      <c r="JJ179" s="1814"/>
      <c r="JK179" s="1814"/>
      <c r="JL179" s="1814"/>
      <c r="JM179" s="1814"/>
      <c r="JN179" s="1814"/>
      <c r="JO179" s="1814"/>
      <c r="JP179" s="1814"/>
      <c r="JQ179" s="1814"/>
      <c r="JR179" s="1814"/>
      <c r="JS179" s="1814"/>
      <c r="JT179" s="1814"/>
      <c r="JU179" s="1814"/>
      <c r="JV179" s="1814"/>
      <c r="JW179" s="1814"/>
      <c r="JX179" s="1814"/>
      <c r="JY179" s="1814"/>
      <c r="JZ179" s="1814"/>
      <c r="KA179" s="1814"/>
      <c r="KB179" s="1814"/>
      <c r="KC179" s="1814"/>
      <c r="KD179" s="1814"/>
      <c r="KE179" s="1814"/>
      <c r="KF179" s="1814"/>
      <c r="KG179" s="1814"/>
      <c r="KH179" s="1814"/>
      <c r="KI179" s="1814"/>
      <c r="KJ179" s="1814"/>
      <c r="KK179" s="1814"/>
      <c r="KL179" s="1814"/>
      <c r="KM179" s="1814"/>
      <c r="KN179" s="1814"/>
      <c r="KO179" s="1814"/>
      <c r="KP179" s="1814"/>
      <c r="KQ179" s="1814"/>
      <c r="KR179" s="1814"/>
      <c r="KS179" s="1814"/>
      <c r="KT179" s="1814"/>
      <c r="KU179" s="1814"/>
      <c r="KV179" s="1814"/>
      <c r="KW179" s="1814"/>
      <c r="KX179" s="1814"/>
      <c r="KY179" s="1814"/>
      <c r="KZ179" s="1814"/>
      <c r="LA179" s="1814"/>
      <c r="LB179" s="1814"/>
      <c r="LC179" s="1814"/>
      <c r="LD179" s="1814"/>
      <c r="LE179" s="1814"/>
      <c r="LF179" s="1814"/>
      <c r="LG179" s="1814"/>
      <c r="LH179" s="1825"/>
      <c r="LI179" s="1825"/>
      <c r="LJ179" s="1825"/>
      <c r="LK179" s="1825"/>
      <c r="LL179" s="1825"/>
      <c r="LM179" s="1825"/>
      <c r="LN179" s="1825"/>
      <c r="LO179" s="1826"/>
    </row>
    <row r="180" s="1484" customFormat="1" ht="47" customHeight="1" spans="1:327">
      <c r="A180" s="1712">
        <v>45974</v>
      </c>
      <c r="B180" s="1713" t="s">
        <v>173</v>
      </c>
      <c r="C180" s="1714" t="s">
        <v>98</v>
      </c>
      <c r="D180" s="1715">
        <v>4500185626</v>
      </c>
      <c r="E180" s="1716" t="s">
        <v>5367</v>
      </c>
      <c r="F180" s="1715" t="s">
        <v>5368</v>
      </c>
      <c r="G180" s="1717" t="s">
        <v>5025</v>
      </c>
      <c r="H180" s="1717" t="s">
        <v>5025</v>
      </c>
      <c r="I180" s="1735" t="s">
        <v>5026</v>
      </c>
      <c r="J180" s="1736">
        <v>4536</v>
      </c>
      <c r="K180" s="1737">
        <v>0</v>
      </c>
      <c r="L180" s="1737">
        <v>12</v>
      </c>
      <c r="M180" s="1738">
        <f t="shared" si="86"/>
        <v>378</v>
      </c>
      <c r="N180" s="1739">
        <v>46021</v>
      </c>
      <c r="O180" s="1739">
        <v>46020</v>
      </c>
      <c r="P180" s="1740" t="s">
        <v>5304</v>
      </c>
      <c r="Q180" s="1753" t="s">
        <v>5369</v>
      </c>
      <c r="R180" s="1754">
        <f>12+4524</f>
        <v>4536</v>
      </c>
      <c r="S180" s="1754">
        <f t="shared" si="87"/>
        <v>0</v>
      </c>
      <c r="T180" s="1755"/>
      <c r="U180" s="1756" t="s">
        <v>829</v>
      </c>
      <c r="V180" s="1757" t="s">
        <v>5361</v>
      </c>
      <c r="W180" s="1757" t="s">
        <v>168</v>
      </c>
      <c r="X180" s="1758">
        <v>45960</v>
      </c>
      <c r="Y180" s="1770" t="s">
        <v>5370</v>
      </c>
      <c r="Z180" s="1758"/>
      <c r="AA180" s="1735" t="s">
        <v>2394</v>
      </c>
      <c r="AB180" s="1770"/>
      <c r="AC180" s="1772" t="s">
        <v>5371</v>
      </c>
      <c r="AD180" s="1773" t="s">
        <v>181</v>
      </c>
      <c r="AE180" s="1774">
        <v>0.806</v>
      </c>
      <c r="AF180" s="1775">
        <f t="shared" ref="AF180:AF186" si="95">AE180*J180</f>
        <v>3656.016</v>
      </c>
      <c r="AG180" s="1791"/>
      <c r="AH180" s="1792" t="s">
        <v>81</v>
      </c>
      <c r="AI180" s="1792">
        <v>5</v>
      </c>
      <c r="AJ180" s="1736">
        <f t="shared" si="88"/>
        <v>4536</v>
      </c>
      <c r="AK180" s="1793"/>
      <c r="AL180" s="1794"/>
      <c r="AM180" s="1794">
        <f t="shared" si="94"/>
        <v>378</v>
      </c>
      <c r="AN180" s="1794"/>
      <c r="AO180" s="1794"/>
      <c r="AP180" s="1794" t="s">
        <v>63</v>
      </c>
      <c r="AQ180" s="1736">
        <v>4536</v>
      </c>
      <c r="AR180" s="1794"/>
      <c r="AS180" s="1802">
        <f t="shared" si="89"/>
        <v>907.2</v>
      </c>
      <c r="AT180" s="1803">
        <f t="shared" si="90"/>
        <v>907.2</v>
      </c>
      <c r="AU180" s="1803">
        <f t="shared" si="91"/>
        <v>907.2</v>
      </c>
      <c r="AV180" s="1803">
        <f t="shared" si="92"/>
        <v>907.2</v>
      </c>
      <c r="AW180" s="1810">
        <f t="shared" si="93"/>
        <v>907.2</v>
      </c>
      <c r="AX180" s="1811">
        <f>J180*23/24/COUNT(AS180:AW180)</f>
        <v>869.4</v>
      </c>
      <c r="AY180" s="1808">
        <f>J180/24/COUNT(AS180:AW180)</f>
        <v>37.8</v>
      </c>
      <c r="AZ180" s="1812"/>
      <c r="BA180" s="1813"/>
      <c r="BB180" s="1814"/>
      <c r="BC180" s="1814"/>
      <c r="BD180" s="1814"/>
      <c r="BE180" s="1814"/>
      <c r="BF180" s="1814"/>
      <c r="BG180" s="1814"/>
      <c r="BH180" s="1814"/>
      <c r="BI180" s="1814"/>
      <c r="BJ180" s="1814"/>
      <c r="BK180" s="1814"/>
      <c r="BL180" s="1814"/>
      <c r="BM180" s="1814"/>
      <c r="BN180" s="1814"/>
      <c r="BO180" s="1814"/>
      <c r="BP180" s="1814"/>
      <c r="BQ180" s="1814"/>
      <c r="BR180" s="1814"/>
      <c r="BS180" s="1814"/>
      <c r="BT180" s="1814"/>
      <c r="BU180" s="1814"/>
      <c r="BV180" s="1814"/>
      <c r="BW180" s="1814"/>
      <c r="BX180" s="1814"/>
      <c r="BY180" s="1814"/>
      <c r="BZ180" s="1814"/>
      <c r="CA180" s="1814"/>
      <c r="CB180" s="1814"/>
      <c r="CC180" s="1814"/>
      <c r="CD180" s="1814"/>
      <c r="CE180" s="1814"/>
      <c r="CF180" s="1814"/>
      <c r="CG180" s="1814"/>
      <c r="CH180" s="1814"/>
      <c r="CI180" s="1814"/>
      <c r="CJ180" s="1814"/>
      <c r="CK180" s="1814"/>
      <c r="CL180" s="1814"/>
      <c r="CM180" s="1814"/>
      <c r="CN180" s="1814"/>
      <c r="CO180" s="1814"/>
      <c r="CP180" s="1814"/>
      <c r="CQ180" s="1814"/>
      <c r="CR180" s="1814"/>
      <c r="CS180" s="1814"/>
      <c r="CT180" s="1814"/>
      <c r="CU180" s="1814"/>
      <c r="CV180" s="1814"/>
      <c r="CW180" s="1814"/>
      <c r="CX180" s="1814"/>
      <c r="CY180" s="1814"/>
      <c r="CZ180" s="1814"/>
      <c r="DA180" s="1814"/>
      <c r="DB180" s="1814"/>
      <c r="DC180" s="1814"/>
      <c r="DD180" s="1814"/>
      <c r="DE180" s="1814"/>
      <c r="DF180" s="1814"/>
      <c r="DG180" s="1814"/>
      <c r="DH180" s="1814"/>
      <c r="DI180" s="1814"/>
      <c r="DJ180" s="1814"/>
      <c r="DK180" s="1814"/>
      <c r="DL180" s="1814"/>
      <c r="DM180" s="1814"/>
      <c r="DN180" s="1814"/>
      <c r="DO180" s="1814"/>
      <c r="DP180" s="1814"/>
      <c r="DQ180" s="1814"/>
      <c r="DR180" s="1814"/>
      <c r="DS180" s="1814"/>
      <c r="DT180" s="1814"/>
      <c r="DU180" s="1814"/>
      <c r="DV180" s="1814"/>
      <c r="DW180" s="1814"/>
      <c r="DX180" s="1814"/>
      <c r="DY180" s="1814"/>
      <c r="DZ180" s="1814"/>
      <c r="EA180" s="1814"/>
      <c r="EB180" s="1814"/>
      <c r="EC180" s="1814"/>
      <c r="ED180" s="1814"/>
      <c r="EE180" s="1814"/>
      <c r="EF180" s="1814"/>
      <c r="EG180" s="1814"/>
      <c r="EH180" s="1814"/>
      <c r="EI180" s="1814"/>
      <c r="EJ180" s="1814"/>
      <c r="EK180" s="1814"/>
      <c r="EL180" s="1814"/>
      <c r="EM180" s="1814"/>
      <c r="EN180" s="1814"/>
      <c r="EO180" s="1814"/>
      <c r="EP180" s="1814"/>
      <c r="EQ180" s="1814"/>
      <c r="ER180" s="1814"/>
      <c r="ES180" s="1814"/>
      <c r="ET180" s="1814"/>
      <c r="EU180" s="1814"/>
      <c r="EV180" s="1814"/>
      <c r="EW180" s="1814"/>
      <c r="EX180" s="1814"/>
      <c r="EY180" s="1814"/>
      <c r="EZ180" s="1814"/>
      <c r="FA180" s="1814"/>
      <c r="FB180" s="1814"/>
      <c r="FC180" s="1814"/>
      <c r="FD180" s="1814"/>
      <c r="FE180" s="1814"/>
      <c r="FF180" s="1814"/>
      <c r="FG180" s="1814"/>
      <c r="FH180" s="1814"/>
      <c r="FI180" s="1814"/>
      <c r="FJ180" s="1814"/>
      <c r="FK180" s="1814"/>
      <c r="FL180" s="1814"/>
      <c r="FM180" s="1814"/>
      <c r="FN180" s="1814"/>
      <c r="FO180" s="1814"/>
      <c r="FP180" s="1814"/>
      <c r="FQ180" s="1814"/>
      <c r="FR180" s="1814"/>
      <c r="FS180" s="1814"/>
      <c r="FT180" s="1814"/>
      <c r="FU180" s="1814"/>
      <c r="FV180" s="1814"/>
      <c r="FW180" s="1814"/>
      <c r="FX180" s="1814"/>
      <c r="FY180" s="1814"/>
      <c r="FZ180" s="1814"/>
      <c r="GA180" s="1814"/>
      <c r="GB180" s="1814"/>
      <c r="GC180" s="1814"/>
      <c r="GD180" s="1814"/>
      <c r="GE180" s="1814"/>
      <c r="GF180" s="1814"/>
      <c r="GG180" s="1814"/>
      <c r="GH180" s="1814"/>
      <c r="GI180" s="1814"/>
      <c r="GJ180" s="1814"/>
      <c r="GK180" s="1814"/>
      <c r="GL180" s="1814"/>
      <c r="GM180" s="1814"/>
      <c r="GN180" s="1814"/>
      <c r="GO180" s="1814"/>
      <c r="GP180" s="1814"/>
      <c r="GQ180" s="1814"/>
      <c r="GR180" s="1814"/>
      <c r="GS180" s="1814"/>
      <c r="GT180" s="1814"/>
      <c r="GU180" s="1814"/>
      <c r="GV180" s="1814"/>
      <c r="GW180" s="1814"/>
      <c r="GX180" s="1814"/>
      <c r="GY180" s="1814"/>
      <c r="GZ180" s="1814"/>
      <c r="HA180" s="1814"/>
      <c r="HB180" s="1814"/>
      <c r="HC180" s="1814"/>
      <c r="HD180" s="1814"/>
      <c r="HE180" s="1814"/>
      <c r="HF180" s="1814"/>
      <c r="HG180" s="1814"/>
      <c r="HH180" s="1814"/>
      <c r="HI180" s="1814"/>
      <c r="HJ180" s="1814"/>
      <c r="HK180" s="1814"/>
      <c r="HL180" s="1814"/>
      <c r="HM180" s="1814"/>
      <c r="HN180" s="1814"/>
      <c r="HO180" s="1814"/>
      <c r="HP180" s="1814"/>
      <c r="HQ180" s="1814"/>
      <c r="HR180" s="1814"/>
      <c r="HS180" s="1814"/>
      <c r="HT180" s="1814"/>
      <c r="HU180" s="1814"/>
      <c r="HV180" s="1814"/>
      <c r="HW180" s="1814"/>
      <c r="HX180" s="1814"/>
      <c r="HY180" s="1814"/>
      <c r="HZ180" s="1814"/>
      <c r="IA180" s="1814"/>
      <c r="IB180" s="1814"/>
      <c r="IC180" s="1814"/>
      <c r="ID180" s="1814"/>
      <c r="IE180" s="1814"/>
      <c r="IF180" s="1814"/>
      <c r="IG180" s="1814"/>
      <c r="IH180" s="1814"/>
      <c r="II180" s="1814"/>
      <c r="IJ180" s="1814"/>
      <c r="IK180" s="1814"/>
      <c r="IL180" s="1814"/>
      <c r="IM180" s="1814"/>
      <c r="IN180" s="1814"/>
      <c r="IO180" s="1814"/>
      <c r="IP180" s="1814"/>
      <c r="IQ180" s="1814"/>
      <c r="IR180" s="1814"/>
      <c r="IS180" s="1814"/>
      <c r="IT180" s="1814"/>
      <c r="IU180" s="1814"/>
      <c r="IV180" s="1814"/>
      <c r="IW180" s="1814"/>
      <c r="IX180" s="1814"/>
      <c r="IY180" s="1814"/>
      <c r="IZ180" s="1814"/>
      <c r="JA180" s="1814"/>
      <c r="JB180" s="1814"/>
      <c r="JC180" s="1814"/>
      <c r="JD180" s="1814"/>
      <c r="JE180" s="1814"/>
      <c r="JF180" s="1814"/>
      <c r="JG180" s="1814"/>
      <c r="JH180" s="1814"/>
      <c r="JI180" s="1814"/>
      <c r="JJ180" s="1814"/>
      <c r="JK180" s="1814"/>
      <c r="JL180" s="1814"/>
      <c r="JM180" s="1814"/>
      <c r="JN180" s="1814"/>
      <c r="JO180" s="1814"/>
      <c r="JP180" s="1814"/>
      <c r="JQ180" s="1814"/>
      <c r="JR180" s="1814"/>
      <c r="JS180" s="1814"/>
      <c r="JT180" s="1814"/>
      <c r="JU180" s="1814"/>
      <c r="JV180" s="1814"/>
      <c r="JW180" s="1814"/>
      <c r="JX180" s="1814"/>
      <c r="JY180" s="1814"/>
      <c r="JZ180" s="1814"/>
      <c r="KA180" s="1814"/>
      <c r="KB180" s="1814"/>
      <c r="KC180" s="1814"/>
      <c r="KD180" s="1814"/>
      <c r="KE180" s="1814"/>
      <c r="KF180" s="1814"/>
      <c r="KG180" s="1814"/>
      <c r="KH180" s="1814"/>
      <c r="KI180" s="1814"/>
      <c r="KJ180" s="1814"/>
      <c r="KK180" s="1814"/>
      <c r="KL180" s="1814"/>
      <c r="KM180" s="1814"/>
      <c r="KN180" s="1814"/>
      <c r="KO180" s="1814"/>
      <c r="KP180" s="1814"/>
      <c r="KQ180" s="1814"/>
      <c r="KR180" s="1814"/>
      <c r="KS180" s="1814"/>
      <c r="KT180" s="1814"/>
      <c r="KU180" s="1814"/>
      <c r="KV180" s="1814"/>
      <c r="KW180" s="1814"/>
      <c r="KX180" s="1814"/>
      <c r="KY180" s="1814"/>
      <c r="KZ180" s="1814"/>
      <c r="LA180" s="1814"/>
      <c r="LB180" s="1814"/>
      <c r="LC180" s="1814"/>
      <c r="LD180" s="1814"/>
      <c r="LE180" s="1814"/>
      <c r="LF180" s="1814"/>
      <c r="LG180" s="1814"/>
      <c r="LH180" s="1825"/>
      <c r="LI180" s="1825"/>
      <c r="LJ180" s="1825"/>
      <c r="LK180" s="1825"/>
      <c r="LL180" s="1825"/>
      <c r="LM180" s="1825"/>
      <c r="LN180" s="1825"/>
      <c r="LO180" s="1826"/>
    </row>
    <row r="181" s="1484" customFormat="1" ht="47" customHeight="1" spans="1:327">
      <c r="A181" s="1712">
        <v>45974</v>
      </c>
      <c r="B181" s="1713" t="s">
        <v>173</v>
      </c>
      <c r="C181" s="1714" t="s">
        <v>98</v>
      </c>
      <c r="D181" s="1715">
        <v>4500185626</v>
      </c>
      <c r="E181" s="1716" t="s">
        <v>5372</v>
      </c>
      <c r="F181" s="1715" t="s">
        <v>5373</v>
      </c>
      <c r="G181" s="1717" t="s">
        <v>5025</v>
      </c>
      <c r="H181" s="1717" t="s">
        <v>5025</v>
      </c>
      <c r="I181" s="1735" t="s">
        <v>5026</v>
      </c>
      <c r="J181" s="1736">
        <v>3828</v>
      </c>
      <c r="K181" s="1737">
        <v>0</v>
      </c>
      <c r="L181" s="1737">
        <v>12</v>
      </c>
      <c r="M181" s="1738">
        <f t="shared" si="86"/>
        <v>319</v>
      </c>
      <c r="N181" s="1739">
        <v>46021</v>
      </c>
      <c r="O181" s="1739">
        <v>46020</v>
      </c>
      <c r="P181" s="1740" t="s">
        <v>5304</v>
      </c>
      <c r="Q181" s="1753" t="s">
        <v>5305</v>
      </c>
      <c r="R181" s="1754">
        <v>3828</v>
      </c>
      <c r="S181" s="1754">
        <f t="shared" si="87"/>
        <v>0</v>
      </c>
      <c r="T181" s="1755"/>
      <c r="U181" s="1756" t="s">
        <v>829</v>
      </c>
      <c r="V181" s="1757" t="s">
        <v>5180</v>
      </c>
      <c r="W181" s="1757" t="s">
        <v>168</v>
      </c>
      <c r="X181" s="1758">
        <v>45960</v>
      </c>
      <c r="Y181" s="1770" t="s">
        <v>5370</v>
      </c>
      <c r="Z181" s="1758"/>
      <c r="AA181" s="1735" t="s">
        <v>2394</v>
      </c>
      <c r="AB181" s="1770"/>
      <c r="AC181" s="1772" t="s">
        <v>5371</v>
      </c>
      <c r="AD181" s="1773" t="s">
        <v>181</v>
      </c>
      <c r="AE181" s="1774">
        <v>0.806</v>
      </c>
      <c r="AF181" s="1775">
        <f t="shared" si="95"/>
        <v>3085.368</v>
      </c>
      <c r="AG181" s="1791"/>
      <c r="AH181" s="1792" t="s">
        <v>81</v>
      </c>
      <c r="AI181" s="1792">
        <v>5</v>
      </c>
      <c r="AJ181" s="1736">
        <f t="shared" si="88"/>
        <v>3828</v>
      </c>
      <c r="AK181" s="1793"/>
      <c r="AL181" s="1794"/>
      <c r="AM181" s="1794">
        <f t="shared" si="94"/>
        <v>319</v>
      </c>
      <c r="AN181" s="1794"/>
      <c r="AO181" s="1794"/>
      <c r="AP181" s="1794" t="s">
        <v>63</v>
      </c>
      <c r="AQ181" s="1736">
        <v>3828</v>
      </c>
      <c r="AR181" s="1794"/>
      <c r="AS181" s="1802">
        <f t="shared" si="89"/>
        <v>765.6</v>
      </c>
      <c r="AT181" s="1803">
        <f t="shared" si="90"/>
        <v>765.6</v>
      </c>
      <c r="AU181" s="1803">
        <f t="shared" si="91"/>
        <v>765.6</v>
      </c>
      <c r="AV181" s="1803">
        <f t="shared" si="92"/>
        <v>765.6</v>
      </c>
      <c r="AW181" s="1810">
        <f t="shared" si="93"/>
        <v>765.6</v>
      </c>
      <c r="AX181" s="1811">
        <f>J181*23/24/COUNT(AS181:AW181)</f>
        <v>733.7</v>
      </c>
      <c r="AY181" s="1808">
        <f>J181/24/COUNT(AS181:AW181)</f>
        <v>31.9</v>
      </c>
      <c r="AZ181" s="1812"/>
      <c r="BA181" s="1813"/>
      <c r="BB181" s="1814"/>
      <c r="BC181" s="1814"/>
      <c r="BD181" s="1814"/>
      <c r="BE181" s="1814"/>
      <c r="BF181" s="1814"/>
      <c r="BG181" s="1814"/>
      <c r="BH181" s="1814"/>
      <c r="BI181" s="1814"/>
      <c r="BJ181" s="1814"/>
      <c r="BK181" s="1814"/>
      <c r="BL181" s="1814"/>
      <c r="BM181" s="1814"/>
      <c r="BN181" s="1814"/>
      <c r="BO181" s="1814"/>
      <c r="BP181" s="1814"/>
      <c r="BQ181" s="1814"/>
      <c r="BR181" s="1814"/>
      <c r="BS181" s="1814"/>
      <c r="BT181" s="1814"/>
      <c r="BU181" s="1814"/>
      <c r="BV181" s="1814"/>
      <c r="BW181" s="1814"/>
      <c r="BX181" s="1814"/>
      <c r="BY181" s="1814"/>
      <c r="BZ181" s="1814"/>
      <c r="CA181" s="1814"/>
      <c r="CB181" s="1814"/>
      <c r="CC181" s="1814"/>
      <c r="CD181" s="1814"/>
      <c r="CE181" s="1814"/>
      <c r="CF181" s="1814"/>
      <c r="CG181" s="1814"/>
      <c r="CH181" s="1814"/>
      <c r="CI181" s="1814"/>
      <c r="CJ181" s="1814"/>
      <c r="CK181" s="1814"/>
      <c r="CL181" s="1814"/>
      <c r="CM181" s="1814"/>
      <c r="CN181" s="1814"/>
      <c r="CO181" s="1814"/>
      <c r="CP181" s="1814"/>
      <c r="CQ181" s="1814"/>
      <c r="CR181" s="1814"/>
      <c r="CS181" s="1814"/>
      <c r="CT181" s="1814"/>
      <c r="CU181" s="1814"/>
      <c r="CV181" s="1814"/>
      <c r="CW181" s="1814"/>
      <c r="CX181" s="1814"/>
      <c r="CY181" s="1814"/>
      <c r="CZ181" s="1814"/>
      <c r="DA181" s="1814"/>
      <c r="DB181" s="1814"/>
      <c r="DC181" s="1814"/>
      <c r="DD181" s="1814"/>
      <c r="DE181" s="1814"/>
      <c r="DF181" s="1814"/>
      <c r="DG181" s="1814"/>
      <c r="DH181" s="1814"/>
      <c r="DI181" s="1814"/>
      <c r="DJ181" s="1814"/>
      <c r="DK181" s="1814"/>
      <c r="DL181" s="1814"/>
      <c r="DM181" s="1814"/>
      <c r="DN181" s="1814"/>
      <c r="DO181" s="1814"/>
      <c r="DP181" s="1814"/>
      <c r="DQ181" s="1814"/>
      <c r="DR181" s="1814"/>
      <c r="DS181" s="1814"/>
      <c r="DT181" s="1814"/>
      <c r="DU181" s="1814"/>
      <c r="DV181" s="1814"/>
      <c r="DW181" s="1814"/>
      <c r="DX181" s="1814"/>
      <c r="DY181" s="1814"/>
      <c r="DZ181" s="1814"/>
      <c r="EA181" s="1814"/>
      <c r="EB181" s="1814"/>
      <c r="EC181" s="1814"/>
      <c r="ED181" s="1814"/>
      <c r="EE181" s="1814"/>
      <c r="EF181" s="1814"/>
      <c r="EG181" s="1814"/>
      <c r="EH181" s="1814"/>
      <c r="EI181" s="1814"/>
      <c r="EJ181" s="1814"/>
      <c r="EK181" s="1814"/>
      <c r="EL181" s="1814"/>
      <c r="EM181" s="1814"/>
      <c r="EN181" s="1814"/>
      <c r="EO181" s="1814"/>
      <c r="EP181" s="1814"/>
      <c r="EQ181" s="1814"/>
      <c r="ER181" s="1814"/>
      <c r="ES181" s="1814"/>
      <c r="ET181" s="1814"/>
      <c r="EU181" s="1814"/>
      <c r="EV181" s="1814"/>
      <c r="EW181" s="1814"/>
      <c r="EX181" s="1814"/>
      <c r="EY181" s="1814"/>
      <c r="EZ181" s="1814"/>
      <c r="FA181" s="1814"/>
      <c r="FB181" s="1814"/>
      <c r="FC181" s="1814"/>
      <c r="FD181" s="1814"/>
      <c r="FE181" s="1814"/>
      <c r="FF181" s="1814"/>
      <c r="FG181" s="1814"/>
      <c r="FH181" s="1814"/>
      <c r="FI181" s="1814"/>
      <c r="FJ181" s="1814"/>
      <c r="FK181" s="1814"/>
      <c r="FL181" s="1814"/>
      <c r="FM181" s="1814"/>
      <c r="FN181" s="1814"/>
      <c r="FO181" s="1814"/>
      <c r="FP181" s="1814"/>
      <c r="FQ181" s="1814"/>
      <c r="FR181" s="1814"/>
      <c r="FS181" s="1814"/>
      <c r="FT181" s="1814"/>
      <c r="FU181" s="1814"/>
      <c r="FV181" s="1814"/>
      <c r="FW181" s="1814"/>
      <c r="FX181" s="1814"/>
      <c r="FY181" s="1814"/>
      <c r="FZ181" s="1814"/>
      <c r="GA181" s="1814"/>
      <c r="GB181" s="1814"/>
      <c r="GC181" s="1814"/>
      <c r="GD181" s="1814"/>
      <c r="GE181" s="1814"/>
      <c r="GF181" s="1814"/>
      <c r="GG181" s="1814"/>
      <c r="GH181" s="1814"/>
      <c r="GI181" s="1814"/>
      <c r="GJ181" s="1814"/>
      <c r="GK181" s="1814"/>
      <c r="GL181" s="1814"/>
      <c r="GM181" s="1814"/>
      <c r="GN181" s="1814"/>
      <c r="GO181" s="1814"/>
      <c r="GP181" s="1814"/>
      <c r="GQ181" s="1814"/>
      <c r="GR181" s="1814"/>
      <c r="GS181" s="1814"/>
      <c r="GT181" s="1814"/>
      <c r="GU181" s="1814"/>
      <c r="GV181" s="1814"/>
      <c r="GW181" s="1814"/>
      <c r="GX181" s="1814"/>
      <c r="GY181" s="1814"/>
      <c r="GZ181" s="1814"/>
      <c r="HA181" s="1814"/>
      <c r="HB181" s="1814"/>
      <c r="HC181" s="1814"/>
      <c r="HD181" s="1814"/>
      <c r="HE181" s="1814"/>
      <c r="HF181" s="1814"/>
      <c r="HG181" s="1814"/>
      <c r="HH181" s="1814"/>
      <c r="HI181" s="1814"/>
      <c r="HJ181" s="1814"/>
      <c r="HK181" s="1814"/>
      <c r="HL181" s="1814"/>
      <c r="HM181" s="1814"/>
      <c r="HN181" s="1814"/>
      <c r="HO181" s="1814"/>
      <c r="HP181" s="1814"/>
      <c r="HQ181" s="1814"/>
      <c r="HR181" s="1814"/>
      <c r="HS181" s="1814"/>
      <c r="HT181" s="1814"/>
      <c r="HU181" s="1814"/>
      <c r="HV181" s="1814"/>
      <c r="HW181" s="1814"/>
      <c r="HX181" s="1814"/>
      <c r="HY181" s="1814"/>
      <c r="HZ181" s="1814"/>
      <c r="IA181" s="1814"/>
      <c r="IB181" s="1814"/>
      <c r="IC181" s="1814"/>
      <c r="ID181" s="1814"/>
      <c r="IE181" s="1814"/>
      <c r="IF181" s="1814"/>
      <c r="IG181" s="1814"/>
      <c r="IH181" s="1814"/>
      <c r="II181" s="1814"/>
      <c r="IJ181" s="1814"/>
      <c r="IK181" s="1814"/>
      <c r="IL181" s="1814"/>
      <c r="IM181" s="1814"/>
      <c r="IN181" s="1814"/>
      <c r="IO181" s="1814"/>
      <c r="IP181" s="1814"/>
      <c r="IQ181" s="1814"/>
      <c r="IR181" s="1814"/>
      <c r="IS181" s="1814"/>
      <c r="IT181" s="1814"/>
      <c r="IU181" s="1814"/>
      <c r="IV181" s="1814"/>
      <c r="IW181" s="1814"/>
      <c r="IX181" s="1814"/>
      <c r="IY181" s="1814"/>
      <c r="IZ181" s="1814"/>
      <c r="JA181" s="1814"/>
      <c r="JB181" s="1814"/>
      <c r="JC181" s="1814"/>
      <c r="JD181" s="1814"/>
      <c r="JE181" s="1814"/>
      <c r="JF181" s="1814"/>
      <c r="JG181" s="1814"/>
      <c r="JH181" s="1814"/>
      <c r="JI181" s="1814"/>
      <c r="JJ181" s="1814"/>
      <c r="JK181" s="1814"/>
      <c r="JL181" s="1814"/>
      <c r="JM181" s="1814"/>
      <c r="JN181" s="1814"/>
      <c r="JO181" s="1814"/>
      <c r="JP181" s="1814"/>
      <c r="JQ181" s="1814"/>
      <c r="JR181" s="1814"/>
      <c r="JS181" s="1814"/>
      <c r="JT181" s="1814"/>
      <c r="JU181" s="1814"/>
      <c r="JV181" s="1814"/>
      <c r="JW181" s="1814"/>
      <c r="JX181" s="1814"/>
      <c r="JY181" s="1814"/>
      <c r="JZ181" s="1814"/>
      <c r="KA181" s="1814"/>
      <c r="KB181" s="1814"/>
      <c r="KC181" s="1814"/>
      <c r="KD181" s="1814"/>
      <c r="KE181" s="1814"/>
      <c r="KF181" s="1814"/>
      <c r="KG181" s="1814"/>
      <c r="KH181" s="1814"/>
      <c r="KI181" s="1814"/>
      <c r="KJ181" s="1814"/>
      <c r="KK181" s="1814"/>
      <c r="KL181" s="1814"/>
      <c r="KM181" s="1814"/>
      <c r="KN181" s="1814"/>
      <c r="KO181" s="1814"/>
      <c r="KP181" s="1814"/>
      <c r="KQ181" s="1814"/>
      <c r="KR181" s="1814"/>
      <c r="KS181" s="1814"/>
      <c r="KT181" s="1814"/>
      <c r="KU181" s="1814"/>
      <c r="KV181" s="1814"/>
      <c r="KW181" s="1814"/>
      <c r="KX181" s="1814"/>
      <c r="KY181" s="1814"/>
      <c r="KZ181" s="1814"/>
      <c r="LA181" s="1814"/>
      <c r="LB181" s="1814"/>
      <c r="LC181" s="1814"/>
      <c r="LD181" s="1814"/>
      <c r="LE181" s="1814"/>
      <c r="LF181" s="1814"/>
      <c r="LG181" s="1814"/>
      <c r="LH181" s="1825"/>
      <c r="LI181" s="1825"/>
      <c r="LJ181" s="1825"/>
      <c r="LK181" s="1825"/>
      <c r="LL181" s="1825"/>
      <c r="LM181" s="1825"/>
      <c r="LN181" s="1825"/>
      <c r="LO181" s="1826"/>
    </row>
    <row r="182" s="1484" customFormat="1" ht="47" customHeight="1" spans="1:327">
      <c r="A182" s="1712">
        <v>45974</v>
      </c>
      <c r="B182" s="1713" t="s">
        <v>173</v>
      </c>
      <c r="C182" s="1714" t="s">
        <v>98</v>
      </c>
      <c r="D182" s="1715">
        <v>4500185626</v>
      </c>
      <c r="E182" s="1716" t="s">
        <v>5374</v>
      </c>
      <c r="F182" s="1715" t="s">
        <v>5375</v>
      </c>
      <c r="G182" s="1717" t="s">
        <v>5025</v>
      </c>
      <c r="H182" s="1717" t="s">
        <v>5025</v>
      </c>
      <c r="I182" s="1735" t="s">
        <v>5026</v>
      </c>
      <c r="J182" s="1736">
        <v>3576</v>
      </c>
      <c r="K182" s="1737">
        <v>0</v>
      </c>
      <c r="L182" s="1737">
        <v>12</v>
      </c>
      <c r="M182" s="1738">
        <f t="shared" si="86"/>
        <v>298</v>
      </c>
      <c r="N182" s="1739">
        <v>46021</v>
      </c>
      <c r="O182" s="1739">
        <v>46020</v>
      </c>
      <c r="P182" s="1740" t="s">
        <v>5304</v>
      </c>
      <c r="Q182" s="1753" t="s">
        <v>5305</v>
      </c>
      <c r="R182" s="1754">
        <v>3576</v>
      </c>
      <c r="S182" s="1754">
        <f t="shared" si="87"/>
        <v>0</v>
      </c>
      <c r="T182" s="1755"/>
      <c r="U182" s="1756" t="s">
        <v>829</v>
      </c>
      <c r="V182" s="1757" t="s">
        <v>5180</v>
      </c>
      <c r="W182" s="1757" t="s">
        <v>168</v>
      </c>
      <c r="X182" s="1758">
        <v>45960</v>
      </c>
      <c r="Y182" s="1770" t="s">
        <v>5370</v>
      </c>
      <c r="Z182" s="1758"/>
      <c r="AA182" s="1735" t="s">
        <v>2394</v>
      </c>
      <c r="AB182" s="1770"/>
      <c r="AC182" s="1772" t="s">
        <v>5371</v>
      </c>
      <c r="AD182" s="1773" t="s">
        <v>181</v>
      </c>
      <c r="AE182" s="1774">
        <v>0.806</v>
      </c>
      <c r="AF182" s="1775">
        <f t="shared" si="95"/>
        <v>2882.256</v>
      </c>
      <c r="AG182" s="1791"/>
      <c r="AH182" s="1792" t="s">
        <v>81</v>
      </c>
      <c r="AI182" s="1792">
        <v>5</v>
      </c>
      <c r="AJ182" s="1736">
        <f t="shared" si="88"/>
        <v>3576</v>
      </c>
      <c r="AK182" s="1793"/>
      <c r="AL182" s="1794"/>
      <c r="AM182" s="1794">
        <f t="shared" si="94"/>
        <v>298</v>
      </c>
      <c r="AN182" s="1794"/>
      <c r="AO182" s="1794"/>
      <c r="AP182" s="1794" t="s">
        <v>63</v>
      </c>
      <c r="AQ182" s="1736">
        <v>3576</v>
      </c>
      <c r="AR182" s="1794"/>
      <c r="AS182" s="1802">
        <f t="shared" si="89"/>
        <v>715.2</v>
      </c>
      <c r="AT182" s="1803">
        <f t="shared" si="90"/>
        <v>715.2</v>
      </c>
      <c r="AU182" s="1803">
        <f t="shared" si="91"/>
        <v>715.2</v>
      </c>
      <c r="AV182" s="1803">
        <f t="shared" si="92"/>
        <v>715.2</v>
      </c>
      <c r="AW182" s="1810">
        <f t="shared" si="93"/>
        <v>715.2</v>
      </c>
      <c r="AX182" s="1811">
        <f>J182*23/24/COUNT(AS182:AW182)</f>
        <v>685.4</v>
      </c>
      <c r="AY182" s="1808">
        <f>J182/24/COUNT(AS182:AW182)</f>
        <v>29.8</v>
      </c>
      <c r="AZ182" s="1812"/>
      <c r="BA182" s="1813"/>
      <c r="BB182" s="1814"/>
      <c r="BC182" s="1814"/>
      <c r="BD182" s="1814"/>
      <c r="BE182" s="1814"/>
      <c r="BF182" s="1814"/>
      <c r="BG182" s="1814"/>
      <c r="BH182" s="1814"/>
      <c r="BI182" s="1814"/>
      <c r="BJ182" s="1814"/>
      <c r="BK182" s="1814"/>
      <c r="BL182" s="1814"/>
      <c r="BM182" s="1814"/>
      <c r="BN182" s="1814"/>
      <c r="BO182" s="1814"/>
      <c r="BP182" s="1814"/>
      <c r="BQ182" s="1814"/>
      <c r="BR182" s="1814"/>
      <c r="BS182" s="1814"/>
      <c r="BT182" s="1814"/>
      <c r="BU182" s="1814"/>
      <c r="BV182" s="1814"/>
      <c r="BW182" s="1814"/>
      <c r="BX182" s="1814"/>
      <c r="BY182" s="1814"/>
      <c r="BZ182" s="1814"/>
      <c r="CA182" s="1814"/>
      <c r="CB182" s="1814"/>
      <c r="CC182" s="1814"/>
      <c r="CD182" s="1814"/>
      <c r="CE182" s="1814"/>
      <c r="CF182" s="1814"/>
      <c r="CG182" s="1814"/>
      <c r="CH182" s="1814"/>
      <c r="CI182" s="1814"/>
      <c r="CJ182" s="1814"/>
      <c r="CK182" s="1814"/>
      <c r="CL182" s="1814"/>
      <c r="CM182" s="1814"/>
      <c r="CN182" s="1814"/>
      <c r="CO182" s="1814"/>
      <c r="CP182" s="1814"/>
      <c r="CQ182" s="1814"/>
      <c r="CR182" s="1814"/>
      <c r="CS182" s="1814"/>
      <c r="CT182" s="1814"/>
      <c r="CU182" s="1814"/>
      <c r="CV182" s="1814"/>
      <c r="CW182" s="1814"/>
      <c r="CX182" s="1814"/>
      <c r="CY182" s="1814"/>
      <c r="CZ182" s="1814"/>
      <c r="DA182" s="1814"/>
      <c r="DB182" s="1814"/>
      <c r="DC182" s="1814"/>
      <c r="DD182" s="1814"/>
      <c r="DE182" s="1814"/>
      <c r="DF182" s="1814"/>
      <c r="DG182" s="1814"/>
      <c r="DH182" s="1814"/>
      <c r="DI182" s="1814"/>
      <c r="DJ182" s="1814"/>
      <c r="DK182" s="1814"/>
      <c r="DL182" s="1814"/>
      <c r="DM182" s="1814"/>
      <c r="DN182" s="1814"/>
      <c r="DO182" s="1814"/>
      <c r="DP182" s="1814"/>
      <c r="DQ182" s="1814"/>
      <c r="DR182" s="1814"/>
      <c r="DS182" s="1814"/>
      <c r="DT182" s="1814"/>
      <c r="DU182" s="1814"/>
      <c r="DV182" s="1814"/>
      <c r="DW182" s="1814"/>
      <c r="DX182" s="1814"/>
      <c r="DY182" s="1814"/>
      <c r="DZ182" s="1814"/>
      <c r="EA182" s="1814"/>
      <c r="EB182" s="1814"/>
      <c r="EC182" s="1814"/>
      <c r="ED182" s="1814"/>
      <c r="EE182" s="1814"/>
      <c r="EF182" s="1814"/>
      <c r="EG182" s="1814"/>
      <c r="EH182" s="1814"/>
      <c r="EI182" s="1814"/>
      <c r="EJ182" s="1814"/>
      <c r="EK182" s="1814"/>
      <c r="EL182" s="1814"/>
      <c r="EM182" s="1814"/>
      <c r="EN182" s="1814"/>
      <c r="EO182" s="1814"/>
      <c r="EP182" s="1814"/>
      <c r="EQ182" s="1814"/>
      <c r="ER182" s="1814"/>
      <c r="ES182" s="1814"/>
      <c r="ET182" s="1814"/>
      <c r="EU182" s="1814"/>
      <c r="EV182" s="1814"/>
      <c r="EW182" s="1814"/>
      <c r="EX182" s="1814"/>
      <c r="EY182" s="1814"/>
      <c r="EZ182" s="1814"/>
      <c r="FA182" s="1814"/>
      <c r="FB182" s="1814"/>
      <c r="FC182" s="1814"/>
      <c r="FD182" s="1814"/>
      <c r="FE182" s="1814"/>
      <c r="FF182" s="1814"/>
      <c r="FG182" s="1814"/>
      <c r="FH182" s="1814"/>
      <c r="FI182" s="1814"/>
      <c r="FJ182" s="1814"/>
      <c r="FK182" s="1814"/>
      <c r="FL182" s="1814"/>
      <c r="FM182" s="1814"/>
      <c r="FN182" s="1814"/>
      <c r="FO182" s="1814"/>
      <c r="FP182" s="1814"/>
      <c r="FQ182" s="1814"/>
      <c r="FR182" s="1814"/>
      <c r="FS182" s="1814"/>
      <c r="FT182" s="1814"/>
      <c r="FU182" s="1814"/>
      <c r="FV182" s="1814"/>
      <c r="FW182" s="1814"/>
      <c r="FX182" s="1814"/>
      <c r="FY182" s="1814"/>
      <c r="FZ182" s="1814"/>
      <c r="GA182" s="1814"/>
      <c r="GB182" s="1814"/>
      <c r="GC182" s="1814"/>
      <c r="GD182" s="1814"/>
      <c r="GE182" s="1814"/>
      <c r="GF182" s="1814"/>
      <c r="GG182" s="1814"/>
      <c r="GH182" s="1814"/>
      <c r="GI182" s="1814"/>
      <c r="GJ182" s="1814"/>
      <c r="GK182" s="1814"/>
      <c r="GL182" s="1814"/>
      <c r="GM182" s="1814"/>
      <c r="GN182" s="1814"/>
      <c r="GO182" s="1814"/>
      <c r="GP182" s="1814"/>
      <c r="GQ182" s="1814"/>
      <c r="GR182" s="1814"/>
      <c r="GS182" s="1814"/>
      <c r="GT182" s="1814"/>
      <c r="GU182" s="1814"/>
      <c r="GV182" s="1814"/>
      <c r="GW182" s="1814"/>
      <c r="GX182" s="1814"/>
      <c r="GY182" s="1814"/>
      <c r="GZ182" s="1814"/>
      <c r="HA182" s="1814"/>
      <c r="HB182" s="1814"/>
      <c r="HC182" s="1814"/>
      <c r="HD182" s="1814"/>
      <c r="HE182" s="1814"/>
      <c r="HF182" s="1814"/>
      <c r="HG182" s="1814"/>
      <c r="HH182" s="1814"/>
      <c r="HI182" s="1814"/>
      <c r="HJ182" s="1814"/>
      <c r="HK182" s="1814"/>
      <c r="HL182" s="1814"/>
      <c r="HM182" s="1814"/>
      <c r="HN182" s="1814"/>
      <c r="HO182" s="1814"/>
      <c r="HP182" s="1814"/>
      <c r="HQ182" s="1814"/>
      <c r="HR182" s="1814"/>
      <c r="HS182" s="1814"/>
      <c r="HT182" s="1814"/>
      <c r="HU182" s="1814"/>
      <c r="HV182" s="1814"/>
      <c r="HW182" s="1814"/>
      <c r="HX182" s="1814"/>
      <c r="HY182" s="1814"/>
      <c r="HZ182" s="1814"/>
      <c r="IA182" s="1814"/>
      <c r="IB182" s="1814"/>
      <c r="IC182" s="1814"/>
      <c r="ID182" s="1814"/>
      <c r="IE182" s="1814"/>
      <c r="IF182" s="1814"/>
      <c r="IG182" s="1814"/>
      <c r="IH182" s="1814"/>
      <c r="II182" s="1814"/>
      <c r="IJ182" s="1814"/>
      <c r="IK182" s="1814"/>
      <c r="IL182" s="1814"/>
      <c r="IM182" s="1814"/>
      <c r="IN182" s="1814"/>
      <c r="IO182" s="1814"/>
      <c r="IP182" s="1814"/>
      <c r="IQ182" s="1814"/>
      <c r="IR182" s="1814"/>
      <c r="IS182" s="1814"/>
      <c r="IT182" s="1814"/>
      <c r="IU182" s="1814"/>
      <c r="IV182" s="1814"/>
      <c r="IW182" s="1814"/>
      <c r="IX182" s="1814"/>
      <c r="IY182" s="1814"/>
      <c r="IZ182" s="1814"/>
      <c r="JA182" s="1814"/>
      <c r="JB182" s="1814"/>
      <c r="JC182" s="1814"/>
      <c r="JD182" s="1814"/>
      <c r="JE182" s="1814"/>
      <c r="JF182" s="1814"/>
      <c r="JG182" s="1814"/>
      <c r="JH182" s="1814"/>
      <c r="JI182" s="1814"/>
      <c r="JJ182" s="1814"/>
      <c r="JK182" s="1814"/>
      <c r="JL182" s="1814"/>
      <c r="JM182" s="1814"/>
      <c r="JN182" s="1814"/>
      <c r="JO182" s="1814"/>
      <c r="JP182" s="1814"/>
      <c r="JQ182" s="1814"/>
      <c r="JR182" s="1814"/>
      <c r="JS182" s="1814"/>
      <c r="JT182" s="1814"/>
      <c r="JU182" s="1814"/>
      <c r="JV182" s="1814"/>
      <c r="JW182" s="1814"/>
      <c r="JX182" s="1814"/>
      <c r="JY182" s="1814"/>
      <c r="JZ182" s="1814"/>
      <c r="KA182" s="1814"/>
      <c r="KB182" s="1814"/>
      <c r="KC182" s="1814"/>
      <c r="KD182" s="1814"/>
      <c r="KE182" s="1814"/>
      <c r="KF182" s="1814"/>
      <c r="KG182" s="1814"/>
      <c r="KH182" s="1814"/>
      <c r="KI182" s="1814"/>
      <c r="KJ182" s="1814"/>
      <c r="KK182" s="1814"/>
      <c r="KL182" s="1814"/>
      <c r="KM182" s="1814"/>
      <c r="KN182" s="1814"/>
      <c r="KO182" s="1814"/>
      <c r="KP182" s="1814"/>
      <c r="KQ182" s="1814"/>
      <c r="KR182" s="1814"/>
      <c r="KS182" s="1814"/>
      <c r="KT182" s="1814"/>
      <c r="KU182" s="1814"/>
      <c r="KV182" s="1814"/>
      <c r="KW182" s="1814"/>
      <c r="KX182" s="1814"/>
      <c r="KY182" s="1814"/>
      <c r="KZ182" s="1814"/>
      <c r="LA182" s="1814"/>
      <c r="LB182" s="1814"/>
      <c r="LC182" s="1814"/>
      <c r="LD182" s="1814"/>
      <c r="LE182" s="1814"/>
      <c r="LF182" s="1814"/>
      <c r="LG182" s="1814"/>
      <c r="LH182" s="1825"/>
      <c r="LI182" s="1825"/>
      <c r="LJ182" s="1825"/>
      <c r="LK182" s="1825"/>
      <c r="LL182" s="1825"/>
      <c r="LM182" s="1825"/>
      <c r="LN182" s="1825"/>
      <c r="LO182" s="1826"/>
    </row>
    <row r="183" s="1484" customFormat="1" ht="47" customHeight="1" spans="1:327">
      <c r="A183" s="1712">
        <v>45974</v>
      </c>
      <c r="B183" s="1713" t="s">
        <v>173</v>
      </c>
      <c r="C183" s="1714" t="s">
        <v>98</v>
      </c>
      <c r="D183" s="1715">
        <v>4500185626</v>
      </c>
      <c r="E183" s="1716" t="s">
        <v>5376</v>
      </c>
      <c r="F183" s="1715" t="s">
        <v>5377</v>
      </c>
      <c r="G183" s="1717" t="s">
        <v>5025</v>
      </c>
      <c r="H183" s="1717" t="s">
        <v>5025</v>
      </c>
      <c r="I183" s="1735" t="s">
        <v>5026</v>
      </c>
      <c r="J183" s="1736">
        <v>2832</v>
      </c>
      <c r="K183" s="1737">
        <v>0</v>
      </c>
      <c r="L183" s="1737">
        <v>12</v>
      </c>
      <c r="M183" s="1738">
        <f t="shared" si="86"/>
        <v>236</v>
      </c>
      <c r="N183" s="1739">
        <v>46021</v>
      </c>
      <c r="O183" s="1739">
        <v>46020</v>
      </c>
      <c r="P183" s="1740" t="s">
        <v>5304</v>
      </c>
      <c r="Q183" s="1753" t="s">
        <v>5369</v>
      </c>
      <c r="R183" s="1754">
        <v>2832</v>
      </c>
      <c r="S183" s="1754">
        <f t="shared" si="87"/>
        <v>0</v>
      </c>
      <c r="T183" s="1755"/>
      <c r="U183" s="1756" t="s">
        <v>829</v>
      </c>
      <c r="V183" s="1757" t="s">
        <v>5180</v>
      </c>
      <c r="W183" s="1757" t="s">
        <v>168</v>
      </c>
      <c r="X183" s="1758">
        <v>45960</v>
      </c>
      <c r="Y183" s="1770" t="s">
        <v>5370</v>
      </c>
      <c r="Z183" s="1758"/>
      <c r="AA183" s="1735" t="s">
        <v>2394</v>
      </c>
      <c r="AB183" s="1770"/>
      <c r="AC183" s="1772" t="s">
        <v>5371</v>
      </c>
      <c r="AD183" s="1773" t="s">
        <v>181</v>
      </c>
      <c r="AE183" s="1774">
        <v>0.806</v>
      </c>
      <c r="AF183" s="1775">
        <f t="shared" si="95"/>
        <v>2282.592</v>
      </c>
      <c r="AG183" s="1791"/>
      <c r="AH183" s="1792" t="s">
        <v>81</v>
      </c>
      <c r="AI183" s="1792">
        <v>5</v>
      </c>
      <c r="AJ183" s="1736">
        <f t="shared" si="88"/>
        <v>2832</v>
      </c>
      <c r="AK183" s="1793"/>
      <c r="AL183" s="1794"/>
      <c r="AM183" s="1794">
        <f t="shared" si="94"/>
        <v>236</v>
      </c>
      <c r="AN183" s="1794"/>
      <c r="AO183" s="1794"/>
      <c r="AP183" s="1794" t="s">
        <v>63</v>
      </c>
      <c r="AQ183" s="1736">
        <v>2832</v>
      </c>
      <c r="AR183" s="1794"/>
      <c r="AS183" s="1802">
        <f t="shared" si="89"/>
        <v>566.4</v>
      </c>
      <c r="AT183" s="1803">
        <f t="shared" si="90"/>
        <v>566.4</v>
      </c>
      <c r="AU183" s="1803">
        <f t="shared" si="91"/>
        <v>566.4</v>
      </c>
      <c r="AV183" s="1803">
        <f t="shared" si="92"/>
        <v>566.4</v>
      </c>
      <c r="AW183" s="1810">
        <f t="shared" si="93"/>
        <v>566.4</v>
      </c>
      <c r="AX183" s="1811">
        <f>J183*23/24/COUNT(AS183:AW183)</f>
        <v>542.8</v>
      </c>
      <c r="AY183" s="1808">
        <f>J183/24/COUNT(AS183:AW183)</f>
        <v>23.6</v>
      </c>
      <c r="AZ183" s="1812"/>
      <c r="BA183" s="1813"/>
      <c r="BB183" s="1814"/>
      <c r="BC183" s="1814"/>
      <c r="BD183" s="1814"/>
      <c r="BE183" s="1814"/>
      <c r="BF183" s="1814"/>
      <c r="BG183" s="1814"/>
      <c r="BH183" s="1814"/>
      <c r="BI183" s="1814"/>
      <c r="BJ183" s="1814"/>
      <c r="BK183" s="1814"/>
      <c r="BL183" s="1814"/>
      <c r="BM183" s="1814"/>
      <c r="BN183" s="1814"/>
      <c r="BO183" s="1814"/>
      <c r="BP183" s="1814"/>
      <c r="BQ183" s="1814"/>
      <c r="BR183" s="1814"/>
      <c r="BS183" s="1814"/>
      <c r="BT183" s="1814"/>
      <c r="BU183" s="1814"/>
      <c r="BV183" s="1814"/>
      <c r="BW183" s="1814"/>
      <c r="BX183" s="1814"/>
      <c r="BY183" s="1814"/>
      <c r="BZ183" s="1814"/>
      <c r="CA183" s="1814"/>
      <c r="CB183" s="1814"/>
      <c r="CC183" s="1814"/>
      <c r="CD183" s="1814"/>
      <c r="CE183" s="1814"/>
      <c r="CF183" s="1814"/>
      <c r="CG183" s="1814"/>
      <c r="CH183" s="1814"/>
      <c r="CI183" s="1814"/>
      <c r="CJ183" s="1814"/>
      <c r="CK183" s="1814"/>
      <c r="CL183" s="1814"/>
      <c r="CM183" s="1814"/>
      <c r="CN183" s="1814"/>
      <c r="CO183" s="1814"/>
      <c r="CP183" s="1814"/>
      <c r="CQ183" s="1814"/>
      <c r="CR183" s="1814"/>
      <c r="CS183" s="1814"/>
      <c r="CT183" s="1814"/>
      <c r="CU183" s="1814"/>
      <c r="CV183" s="1814"/>
      <c r="CW183" s="1814"/>
      <c r="CX183" s="1814"/>
      <c r="CY183" s="1814"/>
      <c r="CZ183" s="1814"/>
      <c r="DA183" s="1814"/>
      <c r="DB183" s="1814"/>
      <c r="DC183" s="1814"/>
      <c r="DD183" s="1814"/>
      <c r="DE183" s="1814"/>
      <c r="DF183" s="1814"/>
      <c r="DG183" s="1814"/>
      <c r="DH183" s="1814"/>
      <c r="DI183" s="1814"/>
      <c r="DJ183" s="1814"/>
      <c r="DK183" s="1814"/>
      <c r="DL183" s="1814"/>
      <c r="DM183" s="1814"/>
      <c r="DN183" s="1814"/>
      <c r="DO183" s="1814"/>
      <c r="DP183" s="1814"/>
      <c r="DQ183" s="1814"/>
      <c r="DR183" s="1814"/>
      <c r="DS183" s="1814"/>
      <c r="DT183" s="1814"/>
      <c r="DU183" s="1814"/>
      <c r="DV183" s="1814"/>
      <c r="DW183" s="1814"/>
      <c r="DX183" s="1814"/>
      <c r="DY183" s="1814"/>
      <c r="DZ183" s="1814"/>
      <c r="EA183" s="1814"/>
      <c r="EB183" s="1814"/>
      <c r="EC183" s="1814"/>
      <c r="ED183" s="1814"/>
      <c r="EE183" s="1814"/>
      <c r="EF183" s="1814"/>
      <c r="EG183" s="1814"/>
      <c r="EH183" s="1814"/>
      <c r="EI183" s="1814"/>
      <c r="EJ183" s="1814"/>
      <c r="EK183" s="1814"/>
      <c r="EL183" s="1814"/>
      <c r="EM183" s="1814"/>
      <c r="EN183" s="1814"/>
      <c r="EO183" s="1814"/>
      <c r="EP183" s="1814"/>
      <c r="EQ183" s="1814"/>
      <c r="ER183" s="1814"/>
      <c r="ES183" s="1814"/>
      <c r="ET183" s="1814"/>
      <c r="EU183" s="1814"/>
      <c r="EV183" s="1814"/>
      <c r="EW183" s="1814"/>
      <c r="EX183" s="1814"/>
      <c r="EY183" s="1814"/>
      <c r="EZ183" s="1814"/>
      <c r="FA183" s="1814"/>
      <c r="FB183" s="1814"/>
      <c r="FC183" s="1814"/>
      <c r="FD183" s="1814"/>
      <c r="FE183" s="1814"/>
      <c r="FF183" s="1814"/>
      <c r="FG183" s="1814"/>
      <c r="FH183" s="1814"/>
      <c r="FI183" s="1814"/>
      <c r="FJ183" s="1814"/>
      <c r="FK183" s="1814"/>
      <c r="FL183" s="1814"/>
      <c r="FM183" s="1814"/>
      <c r="FN183" s="1814"/>
      <c r="FO183" s="1814"/>
      <c r="FP183" s="1814"/>
      <c r="FQ183" s="1814"/>
      <c r="FR183" s="1814"/>
      <c r="FS183" s="1814"/>
      <c r="FT183" s="1814"/>
      <c r="FU183" s="1814"/>
      <c r="FV183" s="1814"/>
      <c r="FW183" s="1814"/>
      <c r="FX183" s="1814"/>
      <c r="FY183" s="1814"/>
      <c r="FZ183" s="1814"/>
      <c r="GA183" s="1814"/>
      <c r="GB183" s="1814"/>
      <c r="GC183" s="1814"/>
      <c r="GD183" s="1814"/>
      <c r="GE183" s="1814"/>
      <c r="GF183" s="1814"/>
      <c r="GG183" s="1814"/>
      <c r="GH183" s="1814"/>
      <c r="GI183" s="1814"/>
      <c r="GJ183" s="1814"/>
      <c r="GK183" s="1814"/>
      <c r="GL183" s="1814"/>
      <c r="GM183" s="1814"/>
      <c r="GN183" s="1814"/>
      <c r="GO183" s="1814"/>
      <c r="GP183" s="1814"/>
      <c r="GQ183" s="1814"/>
      <c r="GR183" s="1814"/>
      <c r="GS183" s="1814"/>
      <c r="GT183" s="1814"/>
      <c r="GU183" s="1814"/>
      <c r="GV183" s="1814"/>
      <c r="GW183" s="1814"/>
      <c r="GX183" s="1814"/>
      <c r="GY183" s="1814"/>
      <c r="GZ183" s="1814"/>
      <c r="HA183" s="1814"/>
      <c r="HB183" s="1814"/>
      <c r="HC183" s="1814"/>
      <c r="HD183" s="1814"/>
      <c r="HE183" s="1814"/>
      <c r="HF183" s="1814"/>
      <c r="HG183" s="1814"/>
      <c r="HH183" s="1814"/>
      <c r="HI183" s="1814"/>
      <c r="HJ183" s="1814"/>
      <c r="HK183" s="1814"/>
      <c r="HL183" s="1814"/>
      <c r="HM183" s="1814"/>
      <c r="HN183" s="1814"/>
      <c r="HO183" s="1814"/>
      <c r="HP183" s="1814"/>
      <c r="HQ183" s="1814"/>
      <c r="HR183" s="1814"/>
      <c r="HS183" s="1814"/>
      <c r="HT183" s="1814"/>
      <c r="HU183" s="1814"/>
      <c r="HV183" s="1814"/>
      <c r="HW183" s="1814"/>
      <c r="HX183" s="1814"/>
      <c r="HY183" s="1814"/>
      <c r="HZ183" s="1814"/>
      <c r="IA183" s="1814"/>
      <c r="IB183" s="1814"/>
      <c r="IC183" s="1814"/>
      <c r="ID183" s="1814"/>
      <c r="IE183" s="1814"/>
      <c r="IF183" s="1814"/>
      <c r="IG183" s="1814"/>
      <c r="IH183" s="1814"/>
      <c r="II183" s="1814"/>
      <c r="IJ183" s="1814"/>
      <c r="IK183" s="1814"/>
      <c r="IL183" s="1814"/>
      <c r="IM183" s="1814"/>
      <c r="IN183" s="1814"/>
      <c r="IO183" s="1814"/>
      <c r="IP183" s="1814"/>
      <c r="IQ183" s="1814"/>
      <c r="IR183" s="1814"/>
      <c r="IS183" s="1814"/>
      <c r="IT183" s="1814"/>
      <c r="IU183" s="1814"/>
      <c r="IV183" s="1814"/>
      <c r="IW183" s="1814"/>
      <c r="IX183" s="1814"/>
      <c r="IY183" s="1814"/>
      <c r="IZ183" s="1814"/>
      <c r="JA183" s="1814"/>
      <c r="JB183" s="1814"/>
      <c r="JC183" s="1814"/>
      <c r="JD183" s="1814"/>
      <c r="JE183" s="1814"/>
      <c r="JF183" s="1814"/>
      <c r="JG183" s="1814"/>
      <c r="JH183" s="1814"/>
      <c r="JI183" s="1814"/>
      <c r="JJ183" s="1814"/>
      <c r="JK183" s="1814"/>
      <c r="JL183" s="1814"/>
      <c r="JM183" s="1814"/>
      <c r="JN183" s="1814"/>
      <c r="JO183" s="1814"/>
      <c r="JP183" s="1814"/>
      <c r="JQ183" s="1814"/>
      <c r="JR183" s="1814"/>
      <c r="JS183" s="1814"/>
      <c r="JT183" s="1814"/>
      <c r="JU183" s="1814"/>
      <c r="JV183" s="1814"/>
      <c r="JW183" s="1814"/>
      <c r="JX183" s="1814"/>
      <c r="JY183" s="1814"/>
      <c r="JZ183" s="1814"/>
      <c r="KA183" s="1814"/>
      <c r="KB183" s="1814"/>
      <c r="KC183" s="1814"/>
      <c r="KD183" s="1814"/>
      <c r="KE183" s="1814"/>
      <c r="KF183" s="1814"/>
      <c r="KG183" s="1814"/>
      <c r="KH183" s="1814"/>
      <c r="KI183" s="1814"/>
      <c r="KJ183" s="1814"/>
      <c r="KK183" s="1814"/>
      <c r="KL183" s="1814"/>
      <c r="KM183" s="1814"/>
      <c r="KN183" s="1814"/>
      <c r="KO183" s="1814"/>
      <c r="KP183" s="1814"/>
      <c r="KQ183" s="1814"/>
      <c r="KR183" s="1814"/>
      <c r="KS183" s="1814"/>
      <c r="KT183" s="1814"/>
      <c r="KU183" s="1814"/>
      <c r="KV183" s="1814"/>
      <c r="KW183" s="1814"/>
      <c r="KX183" s="1814"/>
      <c r="KY183" s="1814"/>
      <c r="KZ183" s="1814"/>
      <c r="LA183" s="1814"/>
      <c r="LB183" s="1814"/>
      <c r="LC183" s="1814"/>
      <c r="LD183" s="1814"/>
      <c r="LE183" s="1814"/>
      <c r="LF183" s="1814"/>
      <c r="LG183" s="1814"/>
      <c r="LH183" s="1825"/>
      <c r="LI183" s="1825"/>
      <c r="LJ183" s="1825"/>
      <c r="LK183" s="1825"/>
      <c r="LL183" s="1825"/>
      <c r="LM183" s="1825"/>
      <c r="LN183" s="1825"/>
      <c r="LO183" s="1826"/>
    </row>
    <row r="184" s="1484" customFormat="1" ht="47" customHeight="1" spans="1:327">
      <c r="A184" s="1712">
        <v>45978</v>
      </c>
      <c r="B184" s="1713" t="s">
        <v>151</v>
      </c>
      <c r="C184" s="1714" t="s">
        <v>152</v>
      </c>
      <c r="D184" s="1715">
        <v>4500185969</v>
      </c>
      <c r="E184" s="1716" t="s">
        <v>5378</v>
      </c>
      <c r="F184" s="1715" t="s">
        <v>5379</v>
      </c>
      <c r="G184" s="1717" t="s">
        <v>5380</v>
      </c>
      <c r="H184" s="1717" t="s">
        <v>5380</v>
      </c>
      <c r="I184" s="1735" t="s">
        <v>5381</v>
      </c>
      <c r="J184" s="1736">
        <v>8640</v>
      </c>
      <c r="K184" s="1737">
        <v>0</v>
      </c>
      <c r="L184" s="1737">
        <v>96</v>
      </c>
      <c r="M184" s="1738">
        <f t="shared" si="86"/>
        <v>90</v>
      </c>
      <c r="N184" s="1739">
        <v>46017</v>
      </c>
      <c r="O184" s="1739">
        <v>46015</v>
      </c>
      <c r="P184" s="1740"/>
      <c r="Q184" s="1753" t="s">
        <v>78</v>
      </c>
      <c r="R184" s="1754">
        <v>8640</v>
      </c>
      <c r="S184" s="1754">
        <f t="shared" si="87"/>
        <v>0</v>
      </c>
      <c r="T184" s="1755"/>
      <c r="U184" s="1756" t="s">
        <v>829</v>
      </c>
      <c r="V184" s="1757" t="s">
        <v>5382</v>
      </c>
      <c r="W184" s="1757" t="s">
        <v>111</v>
      </c>
      <c r="X184" s="1758">
        <v>45978</v>
      </c>
      <c r="Y184" s="1770" t="s">
        <v>88</v>
      </c>
      <c r="Z184" s="1758">
        <v>45985</v>
      </c>
      <c r="AA184" s="1758" t="s">
        <v>5383</v>
      </c>
      <c r="AB184" s="1770"/>
      <c r="AC184" s="1772" t="s">
        <v>5384</v>
      </c>
      <c r="AD184" s="1773" t="s">
        <v>855</v>
      </c>
      <c r="AE184" s="1774">
        <v>1.23</v>
      </c>
      <c r="AF184" s="1775">
        <f t="shared" si="95"/>
        <v>10627.2</v>
      </c>
      <c r="AG184" s="1791"/>
      <c r="AH184" s="1792" t="s">
        <v>81</v>
      </c>
      <c r="AI184" s="1792">
        <v>5</v>
      </c>
      <c r="AJ184" s="1736">
        <f t="shared" si="88"/>
        <v>8640</v>
      </c>
      <c r="AK184" s="1793"/>
      <c r="AL184" s="1794">
        <f>J184/18</f>
        <v>480</v>
      </c>
      <c r="AM184" s="1794"/>
      <c r="AN184" s="1794"/>
      <c r="AO184" s="1794"/>
      <c r="AP184" s="1794" t="s">
        <v>63</v>
      </c>
      <c r="AQ184" s="1801">
        <f>J184</f>
        <v>8640</v>
      </c>
      <c r="AR184" s="1794"/>
      <c r="AS184" s="1802">
        <f t="shared" si="89"/>
        <v>1728</v>
      </c>
      <c r="AT184" s="1803">
        <f t="shared" si="90"/>
        <v>1728</v>
      </c>
      <c r="AU184" s="1803">
        <f t="shared" si="91"/>
        <v>1728</v>
      </c>
      <c r="AV184" s="1803">
        <f t="shared" si="92"/>
        <v>1728</v>
      </c>
      <c r="AW184" s="1810">
        <f t="shared" si="93"/>
        <v>1728</v>
      </c>
      <c r="AX184" s="1811"/>
      <c r="AY184" s="1808"/>
      <c r="AZ184" s="1812"/>
      <c r="BA184" s="1813"/>
      <c r="BB184" s="1814"/>
      <c r="BC184" s="1814"/>
      <c r="BD184" s="1814"/>
      <c r="BE184" s="1814"/>
      <c r="BF184" s="1814"/>
      <c r="BG184" s="1814"/>
      <c r="BH184" s="1814"/>
      <c r="BI184" s="1814"/>
      <c r="BJ184" s="1814"/>
      <c r="BK184" s="1814"/>
      <c r="BL184" s="1814"/>
      <c r="BM184" s="1814"/>
      <c r="BN184" s="1814"/>
      <c r="BO184" s="1814"/>
      <c r="BP184" s="1814"/>
      <c r="BQ184" s="1814"/>
      <c r="BR184" s="1814"/>
      <c r="BS184" s="1814"/>
      <c r="BT184" s="1814"/>
      <c r="BU184" s="1814"/>
      <c r="BV184" s="1814"/>
      <c r="BW184" s="1814"/>
      <c r="BX184" s="1814"/>
      <c r="BY184" s="1814"/>
      <c r="BZ184" s="1814"/>
      <c r="CA184" s="1814"/>
      <c r="CB184" s="1814"/>
      <c r="CC184" s="1814"/>
      <c r="CD184" s="1814"/>
      <c r="CE184" s="1814"/>
      <c r="CF184" s="1814"/>
      <c r="CG184" s="1814"/>
      <c r="CH184" s="1814"/>
      <c r="CI184" s="1814"/>
      <c r="CJ184" s="1814"/>
      <c r="CK184" s="1814"/>
      <c r="CL184" s="1814"/>
      <c r="CM184" s="1814"/>
      <c r="CN184" s="1814"/>
      <c r="CO184" s="1814"/>
      <c r="CP184" s="1814"/>
      <c r="CQ184" s="1814"/>
      <c r="CR184" s="1814"/>
      <c r="CS184" s="1814"/>
      <c r="CT184" s="1814"/>
      <c r="CU184" s="1814"/>
      <c r="CV184" s="1814"/>
      <c r="CW184" s="1814"/>
      <c r="CX184" s="1814"/>
      <c r="CY184" s="1814"/>
      <c r="CZ184" s="1814"/>
      <c r="DA184" s="1814"/>
      <c r="DB184" s="1814"/>
      <c r="DC184" s="1814"/>
      <c r="DD184" s="1814"/>
      <c r="DE184" s="1814"/>
      <c r="DF184" s="1814"/>
      <c r="DG184" s="1814"/>
      <c r="DH184" s="1814"/>
      <c r="DI184" s="1814"/>
      <c r="DJ184" s="1814"/>
      <c r="DK184" s="1814"/>
      <c r="DL184" s="1814"/>
      <c r="DM184" s="1814"/>
      <c r="DN184" s="1814"/>
      <c r="DO184" s="1814"/>
      <c r="DP184" s="1814"/>
      <c r="DQ184" s="1814"/>
      <c r="DR184" s="1814"/>
      <c r="DS184" s="1814"/>
      <c r="DT184" s="1814"/>
      <c r="DU184" s="1814"/>
      <c r="DV184" s="1814"/>
      <c r="DW184" s="1814"/>
      <c r="DX184" s="1814"/>
      <c r="DY184" s="1814"/>
      <c r="DZ184" s="1814"/>
      <c r="EA184" s="1814"/>
      <c r="EB184" s="1814"/>
      <c r="EC184" s="1814"/>
      <c r="ED184" s="1814"/>
      <c r="EE184" s="1814"/>
      <c r="EF184" s="1814"/>
      <c r="EG184" s="1814"/>
      <c r="EH184" s="1814"/>
      <c r="EI184" s="1814"/>
      <c r="EJ184" s="1814"/>
      <c r="EK184" s="1814"/>
      <c r="EL184" s="1814"/>
      <c r="EM184" s="1814"/>
      <c r="EN184" s="1814"/>
      <c r="EO184" s="1814"/>
      <c r="EP184" s="1814"/>
      <c r="EQ184" s="1814"/>
      <c r="ER184" s="1814"/>
      <c r="ES184" s="1814"/>
      <c r="ET184" s="1814"/>
      <c r="EU184" s="1814"/>
      <c r="EV184" s="1814"/>
      <c r="EW184" s="1814"/>
      <c r="EX184" s="1814"/>
      <c r="EY184" s="1814"/>
      <c r="EZ184" s="1814"/>
      <c r="FA184" s="1814"/>
      <c r="FB184" s="1814"/>
      <c r="FC184" s="1814"/>
      <c r="FD184" s="1814"/>
      <c r="FE184" s="1814"/>
      <c r="FF184" s="1814"/>
      <c r="FG184" s="1814"/>
      <c r="FH184" s="1814"/>
      <c r="FI184" s="1814"/>
      <c r="FJ184" s="1814"/>
      <c r="FK184" s="1814"/>
      <c r="FL184" s="1814"/>
      <c r="FM184" s="1814"/>
      <c r="FN184" s="1814"/>
      <c r="FO184" s="1814"/>
      <c r="FP184" s="1814"/>
      <c r="FQ184" s="1814"/>
      <c r="FR184" s="1814"/>
      <c r="FS184" s="1814"/>
      <c r="FT184" s="1814"/>
      <c r="FU184" s="1814"/>
      <c r="FV184" s="1814"/>
      <c r="FW184" s="1814"/>
      <c r="FX184" s="1814"/>
      <c r="FY184" s="1814"/>
      <c r="FZ184" s="1814"/>
      <c r="GA184" s="1814"/>
      <c r="GB184" s="1814"/>
      <c r="GC184" s="1814"/>
      <c r="GD184" s="1814"/>
      <c r="GE184" s="1814"/>
      <c r="GF184" s="1814"/>
      <c r="GG184" s="1814"/>
      <c r="GH184" s="1814"/>
      <c r="GI184" s="1814"/>
      <c r="GJ184" s="1814"/>
      <c r="GK184" s="1814"/>
      <c r="GL184" s="1814"/>
      <c r="GM184" s="1814"/>
      <c r="GN184" s="1814"/>
      <c r="GO184" s="1814"/>
      <c r="GP184" s="1814"/>
      <c r="GQ184" s="1814"/>
      <c r="GR184" s="1814"/>
      <c r="GS184" s="1814"/>
      <c r="GT184" s="1814"/>
      <c r="GU184" s="1814"/>
      <c r="GV184" s="1814"/>
      <c r="GW184" s="1814"/>
      <c r="GX184" s="1814"/>
      <c r="GY184" s="1814"/>
      <c r="GZ184" s="1814"/>
      <c r="HA184" s="1814"/>
      <c r="HB184" s="1814"/>
      <c r="HC184" s="1814"/>
      <c r="HD184" s="1814"/>
      <c r="HE184" s="1814"/>
      <c r="HF184" s="1814"/>
      <c r="HG184" s="1814"/>
      <c r="HH184" s="1814"/>
      <c r="HI184" s="1814"/>
      <c r="HJ184" s="1814"/>
      <c r="HK184" s="1814"/>
      <c r="HL184" s="1814"/>
      <c r="HM184" s="1814"/>
      <c r="HN184" s="1814"/>
      <c r="HO184" s="1814"/>
      <c r="HP184" s="1814"/>
      <c r="HQ184" s="1814"/>
      <c r="HR184" s="1814"/>
      <c r="HS184" s="1814"/>
      <c r="HT184" s="1814"/>
      <c r="HU184" s="1814"/>
      <c r="HV184" s="1814"/>
      <c r="HW184" s="1814"/>
      <c r="HX184" s="1814"/>
      <c r="HY184" s="1814"/>
      <c r="HZ184" s="1814"/>
      <c r="IA184" s="1814"/>
      <c r="IB184" s="1814"/>
      <c r="IC184" s="1814"/>
      <c r="ID184" s="1814"/>
      <c r="IE184" s="1814"/>
      <c r="IF184" s="1814"/>
      <c r="IG184" s="1814"/>
      <c r="IH184" s="1814"/>
      <c r="II184" s="1814"/>
      <c r="IJ184" s="1814"/>
      <c r="IK184" s="1814"/>
      <c r="IL184" s="1814"/>
      <c r="IM184" s="1814"/>
      <c r="IN184" s="1814"/>
      <c r="IO184" s="1814"/>
      <c r="IP184" s="1814"/>
      <c r="IQ184" s="1814"/>
      <c r="IR184" s="1814"/>
      <c r="IS184" s="1814"/>
      <c r="IT184" s="1814"/>
      <c r="IU184" s="1814"/>
      <c r="IV184" s="1814"/>
      <c r="IW184" s="1814"/>
      <c r="IX184" s="1814"/>
      <c r="IY184" s="1814"/>
      <c r="IZ184" s="1814"/>
      <c r="JA184" s="1814"/>
      <c r="JB184" s="1814"/>
      <c r="JC184" s="1814"/>
      <c r="JD184" s="1814"/>
      <c r="JE184" s="1814"/>
      <c r="JF184" s="1814"/>
      <c r="JG184" s="1814"/>
      <c r="JH184" s="1814"/>
      <c r="JI184" s="1814"/>
      <c r="JJ184" s="1814"/>
      <c r="JK184" s="1814"/>
      <c r="JL184" s="1814"/>
      <c r="JM184" s="1814"/>
      <c r="JN184" s="1814"/>
      <c r="JO184" s="1814"/>
      <c r="JP184" s="1814"/>
      <c r="JQ184" s="1814"/>
      <c r="JR184" s="1814"/>
      <c r="JS184" s="1814"/>
      <c r="JT184" s="1814"/>
      <c r="JU184" s="1814"/>
      <c r="JV184" s="1814"/>
      <c r="JW184" s="1814"/>
      <c r="JX184" s="1814"/>
      <c r="JY184" s="1814"/>
      <c r="JZ184" s="1814"/>
      <c r="KA184" s="1814"/>
      <c r="KB184" s="1814"/>
      <c r="KC184" s="1814"/>
      <c r="KD184" s="1814"/>
      <c r="KE184" s="1814"/>
      <c r="KF184" s="1814"/>
      <c r="KG184" s="1814"/>
      <c r="KH184" s="1814"/>
      <c r="KI184" s="1814"/>
      <c r="KJ184" s="1814"/>
      <c r="KK184" s="1814"/>
      <c r="KL184" s="1814"/>
      <c r="KM184" s="1814"/>
      <c r="KN184" s="1814"/>
      <c r="KO184" s="1814"/>
      <c r="KP184" s="1814"/>
      <c r="KQ184" s="1814"/>
      <c r="KR184" s="1814"/>
      <c r="KS184" s="1814"/>
      <c r="KT184" s="1814"/>
      <c r="KU184" s="1814"/>
      <c r="KV184" s="1814"/>
      <c r="KW184" s="1814"/>
      <c r="KX184" s="1814"/>
      <c r="KY184" s="1814"/>
      <c r="KZ184" s="1814"/>
      <c r="LA184" s="1814"/>
      <c r="LB184" s="1814"/>
      <c r="LC184" s="1814"/>
      <c r="LD184" s="1814"/>
      <c r="LE184" s="1814"/>
      <c r="LF184" s="1814"/>
      <c r="LG184" s="1814"/>
      <c r="LH184" s="1825"/>
      <c r="LI184" s="1825"/>
      <c r="LJ184" s="1825"/>
      <c r="LK184" s="1825"/>
      <c r="LL184" s="1825"/>
      <c r="LM184" s="1825"/>
      <c r="LN184" s="1825"/>
      <c r="LO184" s="1826"/>
    </row>
    <row r="185" s="1484" customFormat="1" ht="47" customHeight="1" spans="1:327">
      <c r="A185" s="1712">
        <v>45989</v>
      </c>
      <c r="B185" s="1713" t="s">
        <v>283</v>
      </c>
      <c r="C185" s="1714" t="s">
        <v>98</v>
      </c>
      <c r="D185" s="1715">
        <v>4500188534</v>
      </c>
      <c r="E185" s="1716" t="s">
        <v>5385</v>
      </c>
      <c r="F185" s="1715" t="s">
        <v>5386</v>
      </c>
      <c r="G185" s="1717" t="s">
        <v>4780</v>
      </c>
      <c r="H185" s="1717" t="s">
        <v>4780</v>
      </c>
      <c r="I185" s="1735" t="s">
        <v>4765</v>
      </c>
      <c r="J185" s="1736">
        <v>39936</v>
      </c>
      <c r="K185" s="1737">
        <v>0</v>
      </c>
      <c r="L185" s="1737">
        <v>24</v>
      </c>
      <c r="M185" s="1738">
        <f t="shared" si="86"/>
        <v>1664</v>
      </c>
      <c r="N185" s="1739">
        <v>46027</v>
      </c>
      <c r="O185" s="1739">
        <f>N185-2</f>
        <v>46025</v>
      </c>
      <c r="P185" s="1740" t="s">
        <v>5387</v>
      </c>
      <c r="Q185" s="1753" t="s">
        <v>78</v>
      </c>
      <c r="R185" s="1754">
        <v>39936</v>
      </c>
      <c r="S185" s="1754">
        <f t="shared" si="87"/>
        <v>0</v>
      </c>
      <c r="T185" s="1755"/>
      <c r="U185" s="1756" t="s">
        <v>829</v>
      </c>
      <c r="V185" s="1757" t="s">
        <v>5388</v>
      </c>
      <c r="W185" s="1757" t="s">
        <v>111</v>
      </c>
      <c r="X185" s="1758">
        <v>46001</v>
      </c>
      <c r="Y185" s="1770" t="s">
        <v>287</v>
      </c>
      <c r="Z185" s="1770" t="s">
        <v>5389</v>
      </c>
      <c r="AA185" s="1778"/>
      <c r="AB185" s="1770"/>
      <c r="AC185" s="1772" t="s">
        <v>5390</v>
      </c>
      <c r="AD185" s="1773" t="s">
        <v>289</v>
      </c>
      <c r="AE185" s="1774">
        <v>0.7854</v>
      </c>
      <c r="AF185" s="1775">
        <f t="shared" si="95"/>
        <v>31365.7344</v>
      </c>
      <c r="AG185" s="1791"/>
      <c r="AH185" s="1799" t="s">
        <v>81</v>
      </c>
      <c r="AI185" s="1792">
        <v>5</v>
      </c>
      <c r="AJ185" s="1736">
        <f t="shared" si="88"/>
        <v>39936</v>
      </c>
      <c r="AK185" s="1793"/>
      <c r="AL185" s="1794">
        <f>J185/24</f>
        <v>1664</v>
      </c>
      <c r="AM185" s="1794"/>
      <c r="AN185" s="1794"/>
      <c r="AO185" s="1794"/>
      <c r="AP185" s="1794" t="s">
        <v>63</v>
      </c>
      <c r="AQ185" s="1809">
        <f>J185</f>
        <v>39936</v>
      </c>
      <c r="AR185" s="1794"/>
      <c r="AS185" s="1802">
        <f t="shared" si="89"/>
        <v>7987.2</v>
      </c>
      <c r="AT185" s="1803">
        <f t="shared" si="90"/>
        <v>7987.2</v>
      </c>
      <c r="AU185" s="1803">
        <f t="shared" si="91"/>
        <v>7987.2</v>
      </c>
      <c r="AV185" s="1803">
        <f t="shared" si="92"/>
        <v>7987.2</v>
      </c>
      <c r="AW185" s="1810">
        <f t="shared" si="93"/>
        <v>7987.2</v>
      </c>
      <c r="AX185" s="1811">
        <f>J185*23/24/COUNT(AS185:AW185)</f>
        <v>7654.4</v>
      </c>
      <c r="AY185" s="1808">
        <f>J185/24/COUNT(AS185:AW185)</f>
        <v>332.8</v>
      </c>
      <c r="AZ185" s="1812"/>
      <c r="BA185" s="1813"/>
      <c r="BB185" s="1814"/>
      <c r="BC185" s="1814"/>
      <c r="BD185" s="1814"/>
      <c r="BE185" s="1814"/>
      <c r="BF185" s="1814"/>
      <c r="BG185" s="1814"/>
      <c r="BH185" s="1814"/>
      <c r="BI185" s="1814"/>
      <c r="BJ185" s="1814"/>
      <c r="BK185" s="1814"/>
      <c r="BL185" s="1814"/>
      <c r="BM185" s="1814"/>
      <c r="BN185" s="1814"/>
      <c r="BO185" s="1814"/>
      <c r="BP185" s="1814"/>
      <c r="BQ185" s="1814"/>
      <c r="BR185" s="1814"/>
      <c r="BS185" s="1814"/>
      <c r="BT185" s="1814"/>
      <c r="BU185" s="1814"/>
      <c r="BV185" s="1814"/>
      <c r="BW185" s="1814"/>
      <c r="BX185" s="1814"/>
      <c r="BY185" s="1814"/>
      <c r="BZ185" s="1814"/>
      <c r="CA185" s="1814"/>
      <c r="CB185" s="1814"/>
      <c r="CC185" s="1814"/>
      <c r="CD185" s="1814"/>
      <c r="CE185" s="1814"/>
      <c r="CF185" s="1814"/>
      <c r="CG185" s="1814"/>
      <c r="CH185" s="1814"/>
      <c r="CI185" s="1814"/>
      <c r="CJ185" s="1814"/>
      <c r="CK185" s="1814"/>
      <c r="CL185" s="1814"/>
      <c r="CM185" s="1814"/>
      <c r="CN185" s="1814"/>
      <c r="CO185" s="1814"/>
      <c r="CP185" s="1814"/>
      <c r="CQ185" s="1814"/>
      <c r="CR185" s="1814"/>
      <c r="CS185" s="1814"/>
      <c r="CT185" s="1814"/>
      <c r="CU185" s="1814"/>
      <c r="CV185" s="1814"/>
      <c r="CW185" s="1814"/>
      <c r="CX185" s="1814"/>
      <c r="CY185" s="1814"/>
      <c r="CZ185" s="1814"/>
      <c r="DA185" s="1814"/>
      <c r="DB185" s="1814"/>
      <c r="DC185" s="1814"/>
      <c r="DD185" s="1814"/>
      <c r="DE185" s="1814"/>
      <c r="DF185" s="1814"/>
      <c r="DG185" s="1814"/>
      <c r="DH185" s="1814"/>
      <c r="DI185" s="1814"/>
      <c r="DJ185" s="1814"/>
      <c r="DK185" s="1814"/>
      <c r="DL185" s="1814"/>
      <c r="DM185" s="1814"/>
      <c r="DN185" s="1814"/>
      <c r="DO185" s="1814"/>
      <c r="DP185" s="1814"/>
      <c r="DQ185" s="1814"/>
      <c r="DR185" s="1814"/>
      <c r="DS185" s="1814"/>
      <c r="DT185" s="1814"/>
      <c r="DU185" s="1814"/>
      <c r="DV185" s="1814"/>
      <c r="DW185" s="1814"/>
      <c r="DX185" s="1814"/>
      <c r="DY185" s="1814"/>
      <c r="DZ185" s="1814"/>
      <c r="EA185" s="1814"/>
      <c r="EB185" s="1814"/>
      <c r="EC185" s="1814"/>
      <c r="ED185" s="1814"/>
      <c r="EE185" s="1814"/>
      <c r="EF185" s="1814"/>
      <c r="EG185" s="1814"/>
      <c r="EH185" s="1814"/>
      <c r="EI185" s="1814"/>
      <c r="EJ185" s="1814"/>
      <c r="EK185" s="1814"/>
      <c r="EL185" s="1814"/>
      <c r="EM185" s="1814"/>
      <c r="EN185" s="1814"/>
      <c r="EO185" s="1814"/>
      <c r="EP185" s="1814"/>
      <c r="EQ185" s="1814"/>
      <c r="ER185" s="1814"/>
      <c r="ES185" s="1814"/>
      <c r="ET185" s="1814"/>
      <c r="EU185" s="1814"/>
      <c r="EV185" s="1814"/>
      <c r="EW185" s="1814"/>
      <c r="EX185" s="1814"/>
      <c r="EY185" s="1814"/>
      <c r="EZ185" s="1814"/>
      <c r="FA185" s="1814"/>
      <c r="FB185" s="1814"/>
      <c r="FC185" s="1814"/>
      <c r="FD185" s="1814"/>
      <c r="FE185" s="1814"/>
      <c r="FF185" s="1814"/>
      <c r="FG185" s="1814"/>
      <c r="FH185" s="1814"/>
      <c r="FI185" s="1814"/>
      <c r="FJ185" s="1814"/>
      <c r="FK185" s="1814"/>
      <c r="FL185" s="1814"/>
      <c r="FM185" s="1814"/>
      <c r="FN185" s="1814"/>
      <c r="FO185" s="1814"/>
      <c r="FP185" s="1814"/>
      <c r="FQ185" s="1814"/>
      <c r="FR185" s="1814"/>
      <c r="FS185" s="1814"/>
      <c r="FT185" s="1814"/>
      <c r="FU185" s="1814"/>
      <c r="FV185" s="1814"/>
      <c r="FW185" s="1814"/>
      <c r="FX185" s="1814"/>
      <c r="FY185" s="1814"/>
      <c r="FZ185" s="1814"/>
      <c r="GA185" s="1814"/>
      <c r="GB185" s="1814"/>
      <c r="GC185" s="1814"/>
      <c r="GD185" s="1814"/>
      <c r="GE185" s="1814"/>
      <c r="GF185" s="1814"/>
      <c r="GG185" s="1814"/>
      <c r="GH185" s="1814"/>
      <c r="GI185" s="1814"/>
      <c r="GJ185" s="1814"/>
      <c r="GK185" s="1814"/>
      <c r="GL185" s="1814"/>
      <c r="GM185" s="1814"/>
      <c r="GN185" s="1814"/>
      <c r="GO185" s="1814"/>
      <c r="GP185" s="1814"/>
      <c r="GQ185" s="1814"/>
      <c r="GR185" s="1814"/>
      <c r="GS185" s="1814"/>
      <c r="GT185" s="1814"/>
      <c r="GU185" s="1814"/>
      <c r="GV185" s="1814"/>
      <c r="GW185" s="1814"/>
      <c r="GX185" s="1814"/>
      <c r="GY185" s="1814"/>
      <c r="GZ185" s="1814"/>
      <c r="HA185" s="1814"/>
      <c r="HB185" s="1814"/>
      <c r="HC185" s="1814"/>
      <c r="HD185" s="1814"/>
      <c r="HE185" s="1814"/>
      <c r="HF185" s="1814"/>
      <c r="HG185" s="1814"/>
      <c r="HH185" s="1814"/>
      <c r="HI185" s="1814"/>
      <c r="HJ185" s="1814"/>
      <c r="HK185" s="1814"/>
      <c r="HL185" s="1814"/>
      <c r="HM185" s="1814"/>
      <c r="HN185" s="1814"/>
      <c r="HO185" s="1814"/>
      <c r="HP185" s="1814"/>
      <c r="HQ185" s="1814"/>
      <c r="HR185" s="1814"/>
      <c r="HS185" s="1814"/>
      <c r="HT185" s="1814"/>
      <c r="HU185" s="1814"/>
      <c r="HV185" s="1814"/>
      <c r="HW185" s="1814"/>
      <c r="HX185" s="1814"/>
      <c r="HY185" s="1814"/>
      <c r="HZ185" s="1814"/>
      <c r="IA185" s="1814"/>
      <c r="IB185" s="1814"/>
      <c r="IC185" s="1814"/>
      <c r="ID185" s="1814"/>
      <c r="IE185" s="1814"/>
      <c r="IF185" s="1814"/>
      <c r="IG185" s="1814"/>
      <c r="IH185" s="1814"/>
      <c r="II185" s="1814"/>
      <c r="IJ185" s="1814"/>
      <c r="IK185" s="1814"/>
      <c r="IL185" s="1814"/>
      <c r="IM185" s="1814"/>
      <c r="IN185" s="1814"/>
      <c r="IO185" s="1814"/>
      <c r="IP185" s="1814"/>
      <c r="IQ185" s="1814"/>
      <c r="IR185" s="1814"/>
      <c r="IS185" s="1814"/>
      <c r="IT185" s="1814"/>
      <c r="IU185" s="1814"/>
      <c r="IV185" s="1814"/>
      <c r="IW185" s="1814"/>
      <c r="IX185" s="1814"/>
      <c r="IY185" s="1814"/>
      <c r="IZ185" s="1814"/>
      <c r="JA185" s="1814"/>
      <c r="JB185" s="1814"/>
      <c r="JC185" s="1814"/>
      <c r="JD185" s="1814"/>
      <c r="JE185" s="1814"/>
      <c r="JF185" s="1814"/>
      <c r="JG185" s="1814"/>
      <c r="JH185" s="1814"/>
      <c r="JI185" s="1814"/>
      <c r="JJ185" s="1814"/>
      <c r="JK185" s="1814"/>
      <c r="JL185" s="1814"/>
      <c r="JM185" s="1814"/>
      <c r="JN185" s="1814"/>
      <c r="JO185" s="1814"/>
      <c r="JP185" s="1814"/>
      <c r="JQ185" s="1814"/>
      <c r="JR185" s="1814"/>
      <c r="JS185" s="1814"/>
      <c r="JT185" s="1814"/>
      <c r="JU185" s="1814"/>
      <c r="JV185" s="1814"/>
      <c r="JW185" s="1814"/>
      <c r="JX185" s="1814"/>
      <c r="JY185" s="1814"/>
      <c r="JZ185" s="1814"/>
      <c r="KA185" s="1814"/>
      <c r="KB185" s="1814"/>
      <c r="KC185" s="1814"/>
      <c r="KD185" s="1814"/>
      <c r="KE185" s="1814"/>
      <c r="KF185" s="1814"/>
      <c r="KG185" s="1814"/>
      <c r="KH185" s="1814"/>
      <c r="KI185" s="1814"/>
      <c r="KJ185" s="1814"/>
      <c r="KK185" s="1814"/>
      <c r="KL185" s="1814"/>
      <c r="KM185" s="1814"/>
      <c r="KN185" s="1814"/>
      <c r="KO185" s="1814"/>
      <c r="KP185" s="1814"/>
      <c r="KQ185" s="1814"/>
      <c r="KR185" s="1814"/>
      <c r="KS185" s="1814"/>
      <c r="KT185" s="1814"/>
      <c r="KU185" s="1814"/>
      <c r="KV185" s="1814"/>
      <c r="KW185" s="1814"/>
      <c r="KX185" s="1814"/>
      <c r="KY185" s="1814"/>
      <c r="KZ185" s="1814"/>
      <c r="LA185" s="1814"/>
      <c r="LB185" s="1814"/>
      <c r="LC185" s="1814"/>
      <c r="LD185" s="1814"/>
      <c r="LE185" s="1814"/>
      <c r="LF185" s="1814"/>
      <c r="LG185" s="1814"/>
      <c r="LH185" s="1825"/>
      <c r="LI185" s="1825"/>
      <c r="LJ185" s="1825"/>
      <c r="LK185" s="1825"/>
      <c r="LL185" s="1825"/>
      <c r="LM185" s="1825"/>
      <c r="LN185" s="1825"/>
      <c r="LO185" s="1826"/>
    </row>
    <row r="186" s="1483" customFormat="1" ht="47" customHeight="1" spans="1:327">
      <c r="A186" s="1648">
        <v>45981</v>
      </c>
      <c r="B186" s="1649" t="s">
        <v>412</v>
      </c>
      <c r="C186" s="1650" t="s">
        <v>98</v>
      </c>
      <c r="D186" s="1651">
        <v>4500186309</v>
      </c>
      <c r="E186" s="1652" t="s">
        <v>5391</v>
      </c>
      <c r="F186" s="1651" t="s">
        <v>5392</v>
      </c>
      <c r="G186" s="1654" t="s">
        <v>5393</v>
      </c>
      <c r="H186" s="1654" t="s">
        <v>5393</v>
      </c>
      <c r="I186" s="1666" t="s">
        <v>5394</v>
      </c>
      <c r="J186" s="1667">
        <v>2430</v>
      </c>
      <c r="K186" s="1668">
        <v>0</v>
      </c>
      <c r="L186" s="1668">
        <v>54</v>
      </c>
      <c r="M186" s="1669">
        <f t="shared" si="86"/>
        <v>45</v>
      </c>
      <c r="N186" s="1670">
        <v>46024</v>
      </c>
      <c r="O186" s="1670">
        <v>46022</v>
      </c>
      <c r="P186" s="1671"/>
      <c r="Q186" s="1676" t="s">
        <v>4153</v>
      </c>
      <c r="R186" s="1677">
        <v>2430</v>
      </c>
      <c r="S186" s="1677">
        <f t="shared" si="87"/>
        <v>0</v>
      </c>
      <c r="T186" s="1678"/>
      <c r="U186" s="1679" t="s">
        <v>829</v>
      </c>
      <c r="V186" s="1680" t="s">
        <v>5280</v>
      </c>
      <c r="W186" s="1680" t="s">
        <v>88</v>
      </c>
      <c r="X186" s="1681">
        <v>45982</v>
      </c>
      <c r="Y186" s="1685" t="s">
        <v>88</v>
      </c>
      <c r="Z186" s="1685" t="s">
        <v>5395</v>
      </c>
      <c r="AA186" s="1666"/>
      <c r="AB186" s="1685"/>
      <c r="AC186" s="1687" t="s">
        <v>5396</v>
      </c>
      <c r="AD186" s="1688" t="s">
        <v>531</v>
      </c>
      <c r="AE186" s="1689">
        <v>48.7993</v>
      </c>
      <c r="AF186" s="1690">
        <f>AE186*M186</f>
        <v>2195.9685</v>
      </c>
      <c r="AG186" s="1695"/>
      <c r="AH186" s="1696" t="s">
        <v>81</v>
      </c>
      <c r="AI186" s="1696"/>
      <c r="AJ186" s="1667">
        <f t="shared" si="88"/>
        <v>2430</v>
      </c>
      <c r="AK186" s="1697"/>
      <c r="AL186" s="1698"/>
      <c r="AM186" s="1698"/>
      <c r="AN186" s="1698">
        <f>J186/54</f>
        <v>45</v>
      </c>
      <c r="AO186" s="1698"/>
      <c r="AP186" s="1698" t="s">
        <v>63</v>
      </c>
      <c r="AQ186" s="1667">
        <f>J186</f>
        <v>2430</v>
      </c>
      <c r="AR186" s="1698"/>
      <c r="AS186" s="1701">
        <f t="shared" si="89"/>
        <v>486</v>
      </c>
      <c r="AT186" s="1702">
        <f t="shared" si="90"/>
        <v>486</v>
      </c>
      <c r="AU186" s="1702">
        <f t="shared" si="91"/>
        <v>486</v>
      </c>
      <c r="AV186" s="1702">
        <f t="shared" si="92"/>
        <v>486</v>
      </c>
      <c r="AW186" s="1704">
        <f t="shared" si="93"/>
        <v>486</v>
      </c>
      <c r="AX186" s="1821">
        <f>J186*23/24/COUNT(AS186:AW186)</f>
        <v>465.75</v>
      </c>
      <c r="AY186" s="1822">
        <f>J186/24/COUNT(AS186:AW186)</f>
        <v>20.25</v>
      </c>
      <c r="AZ186" s="1707"/>
      <c r="BA186" s="1708"/>
      <c r="BB186" s="1709"/>
      <c r="BC186" s="1709"/>
      <c r="BD186" s="1709"/>
      <c r="BE186" s="1709"/>
      <c r="BF186" s="1709"/>
      <c r="BG186" s="1709"/>
      <c r="BH186" s="1709"/>
      <c r="BI186" s="1709"/>
      <c r="BJ186" s="1709"/>
      <c r="BK186" s="1709"/>
      <c r="BL186" s="1709"/>
      <c r="BM186" s="1709"/>
      <c r="BN186" s="1709"/>
      <c r="BO186" s="1709"/>
      <c r="BP186" s="1709"/>
      <c r="BQ186" s="1709"/>
      <c r="BR186" s="1709"/>
      <c r="BS186" s="1709"/>
      <c r="BT186" s="1709"/>
      <c r="BU186" s="1709"/>
      <c r="BV186" s="1709"/>
      <c r="BW186" s="1709"/>
      <c r="BX186" s="1709"/>
      <c r="BY186" s="1709"/>
      <c r="BZ186" s="1709"/>
      <c r="CA186" s="1709"/>
      <c r="CB186" s="1709"/>
      <c r="CC186" s="1709"/>
      <c r="CD186" s="1709"/>
      <c r="CE186" s="1709"/>
      <c r="CF186" s="1709"/>
      <c r="CG186" s="1709"/>
      <c r="CH186" s="1709"/>
      <c r="CI186" s="1709"/>
      <c r="CJ186" s="1709"/>
      <c r="CK186" s="1709"/>
      <c r="CL186" s="1709"/>
      <c r="CM186" s="1709"/>
      <c r="CN186" s="1709"/>
      <c r="CO186" s="1709"/>
      <c r="CP186" s="1709"/>
      <c r="CQ186" s="1709"/>
      <c r="CR186" s="1709"/>
      <c r="CS186" s="1709"/>
      <c r="CT186" s="1709"/>
      <c r="CU186" s="1709"/>
      <c r="CV186" s="1709"/>
      <c r="CW186" s="1709"/>
      <c r="CX186" s="1709"/>
      <c r="CY186" s="1709"/>
      <c r="CZ186" s="1709"/>
      <c r="DA186" s="1709"/>
      <c r="DB186" s="1709"/>
      <c r="DC186" s="1709"/>
      <c r="DD186" s="1709"/>
      <c r="DE186" s="1709"/>
      <c r="DF186" s="1709"/>
      <c r="DG186" s="1709"/>
      <c r="DH186" s="1709"/>
      <c r="DI186" s="1709"/>
      <c r="DJ186" s="1709"/>
      <c r="DK186" s="1709"/>
      <c r="DL186" s="1709"/>
      <c r="DM186" s="1709"/>
      <c r="DN186" s="1709"/>
      <c r="DO186" s="1709"/>
      <c r="DP186" s="1709"/>
      <c r="DQ186" s="1709"/>
      <c r="DR186" s="1709"/>
      <c r="DS186" s="1709"/>
      <c r="DT186" s="1709"/>
      <c r="DU186" s="1709"/>
      <c r="DV186" s="1709"/>
      <c r="DW186" s="1709"/>
      <c r="DX186" s="1709"/>
      <c r="DY186" s="1709"/>
      <c r="DZ186" s="1709"/>
      <c r="EA186" s="1709"/>
      <c r="EB186" s="1709"/>
      <c r="EC186" s="1709"/>
      <c r="ED186" s="1709"/>
      <c r="EE186" s="1709"/>
      <c r="EF186" s="1709"/>
      <c r="EG186" s="1709"/>
      <c r="EH186" s="1709"/>
      <c r="EI186" s="1709"/>
      <c r="EJ186" s="1709"/>
      <c r="EK186" s="1709"/>
      <c r="EL186" s="1709"/>
      <c r="EM186" s="1709"/>
      <c r="EN186" s="1709"/>
      <c r="EO186" s="1709"/>
      <c r="EP186" s="1709"/>
      <c r="EQ186" s="1709"/>
      <c r="ER186" s="1709"/>
      <c r="ES186" s="1709"/>
      <c r="ET186" s="1709"/>
      <c r="EU186" s="1709"/>
      <c r="EV186" s="1709"/>
      <c r="EW186" s="1709"/>
      <c r="EX186" s="1709"/>
      <c r="EY186" s="1709"/>
      <c r="EZ186" s="1709"/>
      <c r="FA186" s="1709"/>
      <c r="FB186" s="1709"/>
      <c r="FC186" s="1709"/>
      <c r="FD186" s="1709"/>
      <c r="FE186" s="1709"/>
      <c r="FF186" s="1709"/>
      <c r="FG186" s="1709"/>
      <c r="FH186" s="1709"/>
      <c r="FI186" s="1709"/>
      <c r="FJ186" s="1709"/>
      <c r="FK186" s="1709"/>
      <c r="FL186" s="1709"/>
      <c r="FM186" s="1709"/>
      <c r="FN186" s="1709"/>
      <c r="FO186" s="1709"/>
      <c r="FP186" s="1709"/>
      <c r="FQ186" s="1709"/>
      <c r="FR186" s="1709"/>
      <c r="FS186" s="1709"/>
      <c r="FT186" s="1709"/>
      <c r="FU186" s="1709"/>
      <c r="FV186" s="1709"/>
      <c r="FW186" s="1709"/>
      <c r="FX186" s="1709"/>
      <c r="FY186" s="1709"/>
      <c r="FZ186" s="1709"/>
      <c r="GA186" s="1709"/>
      <c r="GB186" s="1709"/>
      <c r="GC186" s="1709"/>
      <c r="GD186" s="1709"/>
      <c r="GE186" s="1709"/>
      <c r="GF186" s="1709"/>
      <c r="GG186" s="1709"/>
      <c r="GH186" s="1709"/>
      <c r="GI186" s="1709"/>
      <c r="GJ186" s="1709"/>
      <c r="GK186" s="1709"/>
      <c r="GL186" s="1709"/>
      <c r="GM186" s="1709"/>
      <c r="GN186" s="1709"/>
      <c r="GO186" s="1709"/>
      <c r="GP186" s="1709"/>
      <c r="GQ186" s="1709"/>
      <c r="GR186" s="1709"/>
      <c r="GS186" s="1709"/>
      <c r="GT186" s="1709"/>
      <c r="GU186" s="1709"/>
      <c r="GV186" s="1709"/>
      <c r="GW186" s="1709"/>
      <c r="GX186" s="1709"/>
      <c r="GY186" s="1709"/>
      <c r="GZ186" s="1709"/>
      <c r="HA186" s="1709"/>
      <c r="HB186" s="1709"/>
      <c r="HC186" s="1709"/>
      <c r="HD186" s="1709"/>
      <c r="HE186" s="1709"/>
      <c r="HF186" s="1709"/>
      <c r="HG186" s="1709"/>
      <c r="HH186" s="1709"/>
      <c r="HI186" s="1709"/>
      <c r="HJ186" s="1709"/>
      <c r="HK186" s="1709"/>
      <c r="HL186" s="1709"/>
      <c r="HM186" s="1709"/>
      <c r="HN186" s="1709"/>
      <c r="HO186" s="1709"/>
      <c r="HP186" s="1709"/>
      <c r="HQ186" s="1709"/>
      <c r="HR186" s="1709"/>
      <c r="HS186" s="1709"/>
      <c r="HT186" s="1709"/>
      <c r="HU186" s="1709"/>
      <c r="HV186" s="1709"/>
      <c r="HW186" s="1709"/>
      <c r="HX186" s="1709"/>
      <c r="HY186" s="1709"/>
      <c r="HZ186" s="1709"/>
      <c r="IA186" s="1709"/>
      <c r="IB186" s="1709"/>
      <c r="IC186" s="1709"/>
      <c r="ID186" s="1709"/>
      <c r="IE186" s="1709"/>
      <c r="IF186" s="1709"/>
      <c r="IG186" s="1709"/>
      <c r="IH186" s="1709"/>
      <c r="II186" s="1709"/>
      <c r="IJ186" s="1709"/>
      <c r="IK186" s="1709"/>
      <c r="IL186" s="1709"/>
      <c r="IM186" s="1709"/>
      <c r="IN186" s="1709"/>
      <c r="IO186" s="1709"/>
      <c r="IP186" s="1709"/>
      <c r="IQ186" s="1709"/>
      <c r="IR186" s="1709"/>
      <c r="IS186" s="1709"/>
      <c r="IT186" s="1709"/>
      <c r="IU186" s="1709"/>
      <c r="IV186" s="1709"/>
      <c r="IW186" s="1709"/>
      <c r="IX186" s="1709"/>
      <c r="IY186" s="1709"/>
      <c r="IZ186" s="1709"/>
      <c r="JA186" s="1709"/>
      <c r="JB186" s="1709"/>
      <c r="JC186" s="1709"/>
      <c r="JD186" s="1709"/>
      <c r="JE186" s="1709"/>
      <c r="JF186" s="1709"/>
      <c r="JG186" s="1709"/>
      <c r="JH186" s="1709"/>
      <c r="JI186" s="1709"/>
      <c r="JJ186" s="1709"/>
      <c r="JK186" s="1709"/>
      <c r="JL186" s="1709"/>
      <c r="JM186" s="1709"/>
      <c r="JN186" s="1709"/>
      <c r="JO186" s="1709"/>
      <c r="JP186" s="1709"/>
      <c r="JQ186" s="1709"/>
      <c r="JR186" s="1709"/>
      <c r="JS186" s="1709"/>
      <c r="JT186" s="1709"/>
      <c r="JU186" s="1709"/>
      <c r="JV186" s="1709"/>
      <c r="JW186" s="1709"/>
      <c r="JX186" s="1709"/>
      <c r="JY186" s="1709"/>
      <c r="JZ186" s="1709"/>
      <c r="KA186" s="1709"/>
      <c r="KB186" s="1709"/>
      <c r="KC186" s="1709"/>
      <c r="KD186" s="1709"/>
      <c r="KE186" s="1709"/>
      <c r="KF186" s="1709"/>
      <c r="KG186" s="1709"/>
      <c r="KH186" s="1709"/>
      <c r="KI186" s="1709"/>
      <c r="KJ186" s="1709"/>
      <c r="KK186" s="1709"/>
      <c r="KL186" s="1709"/>
      <c r="KM186" s="1709"/>
      <c r="KN186" s="1709"/>
      <c r="KO186" s="1709"/>
      <c r="KP186" s="1709"/>
      <c r="KQ186" s="1709"/>
      <c r="KR186" s="1709"/>
      <c r="KS186" s="1709"/>
      <c r="KT186" s="1709"/>
      <c r="KU186" s="1709"/>
      <c r="KV186" s="1709"/>
      <c r="KW186" s="1709"/>
      <c r="KX186" s="1709"/>
      <c r="KY186" s="1709"/>
      <c r="KZ186" s="1709"/>
      <c r="LA186" s="1709"/>
      <c r="LB186" s="1709"/>
      <c r="LC186" s="1709"/>
      <c r="LD186" s="1709"/>
      <c r="LE186" s="1709"/>
      <c r="LF186" s="1709"/>
      <c r="LG186" s="1709"/>
      <c r="LH186" s="1710"/>
      <c r="LI186" s="1710"/>
      <c r="LJ186" s="1710"/>
      <c r="LK186" s="1710"/>
      <c r="LL186" s="1710"/>
      <c r="LM186" s="1710"/>
      <c r="LN186" s="1710"/>
      <c r="LO186" s="1711"/>
    </row>
    <row r="187" s="1483" customFormat="1" ht="47" customHeight="1" spans="1:327">
      <c r="A187" s="1648">
        <v>45985</v>
      </c>
      <c r="B187" s="1649" t="s">
        <v>713</v>
      </c>
      <c r="C187" s="1650" t="s">
        <v>115</v>
      </c>
      <c r="D187" s="1651">
        <v>4500186788</v>
      </c>
      <c r="E187" s="1652"/>
      <c r="F187" s="1651" t="s">
        <v>5397</v>
      </c>
      <c r="G187" s="1654" t="s">
        <v>5065</v>
      </c>
      <c r="H187" s="1654" t="s">
        <v>5065</v>
      </c>
      <c r="I187" s="1666" t="s">
        <v>5066</v>
      </c>
      <c r="J187" s="1667">
        <v>36000</v>
      </c>
      <c r="K187" s="1668">
        <v>0</v>
      </c>
      <c r="L187" s="1668">
        <v>24</v>
      </c>
      <c r="M187" s="1669">
        <f t="shared" si="86"/>
        <v>1500</v>
      </c>
      <c r="N187" s="1670">
        <v>46027</v>
      </c>
      <c r="O187" s="1670">
        <v>46024</v>
      </c>
      <c r="P187" s="1671" t="s">
        <v>5398</v>
      </c>
      <c r="Q187" s="1676" t="s">
        <v>78</v>
      </c>
      <c r="R187" s="1677">
        <f t="shared" ref="R187:R191" si="96">720+35256+24</f>
        <v>36000</v>
      </c>
      <c r="S187" s="1677">
        <f t="shared" si="87"/>
        <v>0</v>
      </c>
      <c r="T187" s="1769" t="s">
        <v>88</v>
      </c>
      <c r="U187" s="1679" t="s">
        <v>829</v>
      </c>
      <c r="V187" s="1680" t="s">
        <v>5399</v>
      </c>
      <c r="W187" s="1680" t="s">
        <v>88</v>
      </c>
      <c r="X187" s="1681">
        <v>45986</v>
      </c>
      <c r="Y187" s="1685" t="s">
        <v>88</v>
      </c>
      <c r="Z187" s="1650" t="s">
        <v>2627</v>
      </c>
      <c r="AA187" s="1686"/>
      <c r="AB187" s="1685"/>
      <c r="AC187" s="1687" t="s">
        <v>5400</v>
      </c>
      <c r="AD187" s="1688" t="s">
        <v>172</v>
      </c>
      <c r="AE187" s="1689">
        <v>1.2463</v>
      </c>
      <c r="AF187" s="1690">
        <f t="shared" ref="AF187:AF192" si="97">AE187*J187</f>
        <v>44866.8</v>
      </c>
      <c r="AG187" s="1695"/>
      <c r="AH187" s="1696" t="s">
        <v>81</v>
      </c>
      <c r="AI187" s="1696">
        <v>1</v>
      </c>
      <c r="AJ187" s="1667"/>
      <c r="AK187" s="1697">
        <f>J187</f>
        <v>36000</v>
      </c>
      <c r="AL187" s="1698">
        <f>J187/24</f>
        <v>1500</v>
      </c>
      <c r="AM187" s="1698"/>
      <c r="AN187" s="1698"/>
      <c r="AO187" s="1698"/>
      <c r="AP187" s="1670" t="s">
        <v>5401</v>
      </c>
      <c r="AR187" s="1667">
        <v>36000</v>
      </c>
      <c r="AS187" s="1701">
        <f>J187</f>
        <v>36000</v>
      </c>
      <c r="AT187" s="1702"/>
      <c r="AU187" s="1702"/>
      <c r="AV187" s="1702"/>
      <c r="AW187" s="1704"/>
      <c r="AX187" s="1821"/>
      <c r="AY187" s="1823"/>
      <c r="AZ187" s="1707"/>
      <c r="BA187" s="1708"/>
      <c r="BB187" s="1709"/>
      <c r="BC187" s="1709"/>
      <c r="BD187" s="1709"/>
      <c r="BE187" s="1709"/>
      <c r="BF187" s="1709"/>
      <c r="BG187" s="1709"/>
      <c r="BH187" s="1709"/>
      <c r="BI187" s="1709"/>
      <c r="BJ187" s="1709"/>
      <c r="BK187" s="1709"/>
      <c r="BL187" s="1709"/>
      <c r="BM187" s="1709"/>
      <c r="BN187" s="1709"/>
      <c r="BO187" s="1709"/>
      <c r="BP187" s="1709"/>
      <c r="BQ187" s="1709"/>
      <c r="BR187" s="1709"/>
      <c r="BS187" s="1709"/>
      <c r="BT187" s="1709"/>
      <c r="BU187" s="1709"/>
      <c r="BV187" s="1709"/>
      <c r="BW187" s="1709"/>
      <c r="BX187" s="1709"/>
      <c r="BY187" s="1709"/>
      <c r="BZ187" s="1709"/>
      <c r="CA187" s="1709"/>
      <c r="CB187" s="1709"/>
      <c r="CC187" s="1709"/>
      <c r="CD187" s="1709"/>
      <c r="CE187" s="1709"/>
      <c r="CF187" s="1709"/>
      <c r="CG187" s="1709"/>
      <c r="CH187" s="1709"/>
      <c r="CI187" s="1709"/>
      <c r="CJ187" s="1709"/>
      <c r="CK187" s="1709"/>
      <c r="CL187" s="1709"/>
      <c r="CM187" s="1709"/>
      <c r="CN187" s="1709"/>
      <c r="CO187" s="1709"/>
      <c r="CP187" s="1709"/>
      <c r="CQ187" s="1709"/>
      <c r="CR187" s="1709"/>
      <c r="CS187" s="1709"/>
      <c r="CT187" s="1709"/>
      <c r="CU187" s="1709"/>
      <c r="CV187" s="1709"/>
      <c r="CW187" s="1709"/>
      <c r="CX187" s="1709"/>
      <c r="CY187" s="1709"/>
      <c r="CZ187" s="1709"/>
      <c r="DA187" s="1709"/>
      <c r="DB187" s="1709"/>
      <c r="DC187" s="1709"/>
      <c r="DD187" s="1709"/>
      <c r="DE187" s="1709"/>
      <c r="DF187" s="1709"/>
      <c r="DG187" s="1709"/>
      <c r="DH187" s="1709"/>
      <c r="DI187" s="1709"/>
      <c r="DJ187" s="1709"/>
      <c r="DK187" s="1709"/>
      <c r="DL187" s="1709"/>
      <c r="DM187" s="1709"/>
      <c r="DN187" s="1709"/>
      <c r="DO187" s="1709"/>
      <c r="DP187" s="1709"/>
      <c r="DQ187" s="1709"/>
      <c r="DR187" s="1709"/>
      <c r="DS187" s="1709"/>
      <c r="DT187" s="1709"/>
      <c r="DU187" s="1709"/>
      <c r="DV187" s="1709"/>
      <c r="DW187" s="1709"/>
      <c r="DX187" s="1709"/>
      <c r="DY187" s="1709"/>
      <c r="DZ187" s="1709"/>
      <c r="EA187" s="1709"/>
      <c r="EB187" s="1709"/>
      <c r="EC187" s="1709"/>
      <c r="ED187" s="1709"/>
      <c r="EE187" s="1709"/>
      <c r="EF187" s="1709"/>
      <c r="EG187" s="1709"/>
      <c r="EH187" s="1709"/>
      <c r="EI187" s="1709"/>
      <c r="EJ187" s="1709"/>
      <c r="EK187" s="1709"/>
      <c r="EL187" s="1709"/>
      <c r="EM187" s="1709"/>
      <c r="EN187" s="1709"/>
      <c r="EO187" s="1709"/>
      <c r="EP187" s="1709"/>
      <c r="EQ187" s="1709"/>
      <c r="ER187" s="1709"/>
      <c r="ES187" s="1709"/>
      <c r="ET187" s="1709"/>
      <c r="EU187" s="1709"/>
      <c r="EV187" s="1709"/>
      <c r="EW187" s="1709"/>
      <c r="EX187" s="1709"/>
      <c r="EY187" s="1709"/>
      <c r="EZ187" s="1709"/>
      <c r="FA187" s="1709"/>
      <c r="FB187" s="1709"/>
      <c r="FC187" s="1709"/>
      <c r="FD187" s="1709"/>
      <c r="FE187" s="1709"/>
      <c r="FF187" s="1709"/>
      <c r="FG187" s="1709"/>
      <c r="FH187" s="1709"/>
      <c r="FI187" s="1709"/>
      <c r="FJ187" s="1709"/>
      <c r="FK187" s="1709"/>
      <c r="FL187" s="1709"/>
      <c r="FM187" s="1709"/>
      <c r="FN187" s="1709"/>
      <c r="FO187" s="1709"/>
      <c r="FP187" s="1709"/>
      <c r="FQ187" s="1709"/>
      <c r="FR187" s="1709"/>
      <c r="FS187" s="1709"/>
      <c r="FT187" s="1709"/>
      <c r="FU187" s="1709"/>
      <c r="FV187" s="1709"/>
      <c r="FW187" s="1709"/>
      <c r="FX187" s="1709"/>
      <c r="FY187" s="1709"/>
      <c r="FZ187" s="1709"/>
      <c r="GA187" s="1709"/>
      <c r="GB187" s="1709"/>
      <c r="GC187" s="1709"/>
      <c r="GD187" s="1709"/>
      <c r="GE187" s="1709"/>
      <c r="GF187" s="1709"/>
      <c r="GG187" s="1709"/>
      <c r="GH187" s="1709"/>
      <c r="GI187" s="1709"/>
      <c r="GJ187" s="1709"/>
      <c r="GK187" s="1709"/>
      <c r="GL187" s="1709"/>
      <c r="GM187" s="1709"/>
      <c r="GN187" s="1709"/>
      <c r="GO187" s="1709"/>
      <c r="GP187" s="1709"/>
      <c r="GQ187" s="1709"/>
      <c r="GR187" s="1709"/>
      <c r="GS187" s="1709"/>
      <c r="GT187" s="1709"/>
      <c r="GU187" s="1709"/>
      <c r="GV187" s="1709"/>
      <c r="GW187" s="1709"/>
      <c r="GX187" s="1709"/>
      <c r="GY187" s="1709"/>
      <c r="GZ187" s="1709"/>
      <c r="HA187" s="1709"/>
      <c r="HB187" s="1709"/>
      <c r="HC187" s="1709"/>
      <c r="HD187" s="1709"/>
      <c r="HE187" s="1709"/>
      <c r="HF187" s="1709"/>
      <c r="HG187" s="1709"/>
      <c r="HH187" s="1709"/>
      <c r="HI187" s="1709"/>
      <c r="HJ187" s="1709"/>
      <c r="HK187" s="1709"/>
      <c r="HL187" s="1709"/>
      <c r="HM187" s="1709"/>
      <c r="HN187" s="1709"/>
      <c r="HO187" s="1709"/>
      <c r="HP187" s="1709"/>
      <c r="HQ187" s="1709"/>
      <c r="HR187" s="1709"/>
      <c r="HS187" s="1709"/>
      <c r="HT187" s="1709"/>
      <c r="HU187" s="1709"/>
      <c r="HV187" s="1709"/>
      <c r="HW187" s="1709"/>
      <c r="HX187" s="1709"/>
      <c r="HY187" s="1709"/>
      <c r="HZ187" s="1709"/>
      <c r="IA187" s="1709"/>
      <c r="IB187" s="1709"/>
      <c r="IC187" s="1709"/>
      <c r="ID187" s="1709"/>
      <c r="IE187" s="1709"/>
      <c r="IF187" s="1709"/>
      <c r="IG187" s="1709"/>
      <c r="IH187" s="1709"/>
      <c r="II187" s="1709"/>
      <c r="IJ187" s="1709"/>
      <c r="IK187" s="1709"/>
      <c r="IL187" s="1709"/>
      <c r="IM187" s="1709"/>
      <c r="IN187" s="1709"/>
      <c r="IO187" s="1709"/>
      <c r="IP187" s="1709"/>
      <c r="IQ187" s="1709"/>
      <c r="IR187" s="1709"/>
      <c r="IS187" s="1709"/>
      <c r="IT187" s="1709"/>
      <c r="IU187" s="1709"/>
      <c r="IV187" s="1709"/>
      <c r="IW187" s="1709"/>
      <c r="IX187" s="1709"/>
      <c r="IY187" s="1709"/>
      <c r="IZ187" s="1709"/>
      <c r="JA187" s="1709"/>
      <c r="JB187" s="1709"/>
      <c r="JC187" s="1709"/>
      <c r="JD187" s="1709"/>
      <c r="JE187" s="1709"/>
      <c r="JF187" s="1709"/>
      <c r="JG187" s="1709"/>
      <c r="JH187" s="1709"/>
      <c r="JI187" s="1709"/>
      <c r="JJ187" s="1709"/>
      <c r="JK187" s="1709"/>
      <c r="JL187" s="1709"/>
      <c r="JM187" s="1709"/>
      <c r="JN187" s="1709"/>
      <c r="JO187" s="1709"/>
      <c r="JP187" s="1709"/>
      <c r="JQ187" s="1709"/>
      <c r="JR187" s="1709"/>
      <c r="JS187" s="1709"/>
      <c r="JT187" s="1709"/>
      <c r="JU187" s="1709"/>
      <c r="JV187" s="1709"/>
      <c r="JW187" s="1709"/>
      <c r="JX187" s="1709"/>
      <c r="JY187" s="1709"/>
      <c r="JZ187" s="1709"/>
      <c r="KA187" s="1709"/>
      <c r="KB187" s="1709"/>
      <c r="KC187" s="1709"/>
      <c r="KD187" s="1709"/>
      <c r="KE187" s="1709"/>
      <c r="KF187" s="1709"/>
      <c r="KG187" s="1709"/>
      <c r="KH187" s="1709"/>
      <c r="KI187" s="1709"/>
      <c r="KJ187" s="1709"/>
      <c r="KK187" s="1709"/>
      <c r="KL187" s="1709"/>
      <c r="KM187" s="1709"/>
      <c r="KN187" s="1709"/>
      <c r="KO187" s="1709"/>
      <c r="KP187" s="1709"/>
      <c r="KQ187" s="1709"/>
      <c r="KR187" s="1709"/>
      <c r="KS187" s="1709"/>
      <c r="KT187" s="1709"/>
      <c r="KU187" s="1709"/>
      <c r="KV187" s="1709"/>
      <c r="KW187" s="1709"/>
      <c r="KX187" s="1709"/>
      <c r="KY187" s="1709"/>
      <c r="KZ187" s="1709"/>
      <c r="LA187" s="1709"/>
      <c r="LB187" s="1709"/>
      <c r="LC187" s="1709"/>
      <c r="LD187" s="1709"/>
      <c r="LE187" s="1709"/>
      <c r="LF187" s="1709"/>
      <c r="LG187" s="1709"/>
      <c r="LH187" s="1710"/>
      <c r="LI187" s="1710"/>
      <c r="LJ187" s="1710"/>
      <c r="LK187" s="1710"/>
      <c r="LL187" s="1710"/>
      <c r="LM187" s="1710"/>
      <c r="LN187" s="1710"/>
      <c r="LO187" s="1711"/>
    </row>
    <row r="188" s="1483" customFormat="1" ht="47" customHeight="1" spans="1:327">
      <c r="A188" s="1648">
        <v>45985</v>
      </c>
      <c r="B188" s="1649" t="s">
        <v>713</v>
      </c>
      <c r="C188" s="1650" t="s">
        <v>115</v>
      </c>
      <c r="D188" s="1651">
        <v>4500186788</v>
      </c>
      <c r="E188" s="1652"/>
      <c r="F188" s="1651" t="s">
        <v>5402</v>
      </c>
      <c r="G188" s="1654" t="s">
        <v>5071</v>
      </c>
      <c r="H188" s="1654" t="s">
        <v>5071</v>
      </c>
      <c r="I188" s="1666" t="s">
        <v>5072</v>
      </c>
      <c r="J188" s="1667">
        <v>36000</v>
      </c>
      <c r="K188" s="1668">
        <v>0</v>
      </c>
      <c r="L188" s="1668">
        <v>24</v>
      </c>
      <c r="M188" s="1669">
        <f t="shared" si="86"/>
        <v>1500</v>
      </c>
      <c r="N188" s="1670">
        <v>46027</v>
      </c>
      <c r="O188" s="1670">
        <v>46024</v>
      </c>
      <c r="P188" s="1671" t="s">
        <v>5398</v>
      </c>
      <c r="Q188" s="1676" t="s">
        <v>78</v>
      </c>
      <c r="R188" s="1677">
        <f t="shared" si="96"/>
        <v>36000</v>
      </c>
      <c r="S188" s="1677">
        <f t="shared" si="87"/>
        <v>0</v>
      </c>
      <c r="T188" s="1769"/>
      <c r="U188" s="1679" t="s">
        <v>829</v>
      </c>
      <c r="V188" s="1680" t="s">
        <v>5399</v>
      </c>
      <c r="W188" s="1680" t="s">
        <v>88</v>
      </c>
      <c r="X188" s="1681">
        <v>45986</v>
      </c>
      <c r="Y188" s="1685" t="s">
        <v>88</v>
      </c>
      <c r="Z188" s="1650" t="s">
        <v>2627</v>
      </c>
      <c r="AA188" s="1789"/>
      <c r="AB188" s="1685"/>
      <c r="AC188" s="1687" t="s">
        <v>5400</v>
      </c>
      <c r="AD188" s="1688" t="s">
        <v>172</v>
      </c>
      <c r="AE188" s="1689">
        <v>1.2382</v>
      </c>
      <c r="AF188" s="1690">
        <f t="shared" si="97"/>
        <v>44575.2</v>
      </c>
      <c r="AG188" s="1695"/>
      <c r="AH188" s="1696" t="s">
        <v>81</v>
      </c>
      <c r="AI188" s="1696">
        <v>1</v>
      </c>
      <c r="AJ188" s="1667"/>
      <c r="AK188" s="1697">
        <f>J188</f>
        <v>36000</v>
      </c>
      <c r="AL188" s="1698">
        <f>J188/24</f>
        <v>1500</v>
      </c>
      <c r="AM188" s="1698"/>
      <c r="AN188" s="1698"/>
      <c r="AO188" s="1698"/>
      <c r="AP188" s="1670" t="s">
        <v>5401</v>
      </c>
      <c r="AR188" s="1667">
        <v>36000</v>
      </c>
      <c r="AS188" s="1701"/>
      <c r="AT188" s="1702">
        <f>J188</f>
        <v>36000</v>
      </c>
      <c r="AU188" s="1702"/>
      <c r="AV188" s="1702"/>
      <c r="AW188" s="1704"/>
      <c r="AX188" s="1821"/>
      <c r="AY188" s="1823"/>
      <c r="AZ188" s="1707"/>
      <c r="BA188" s="1708"/>
      <c r="BB188" s="1709"/>
      <c r="BC188" s="1709"/>
      <c r="BD188" s="1709"/>
      <c r="BE188" s="1709"/>
      <c r="BF188" s="1709"/>
      <c r="BG188" s="1709"/>
      <c r="BH188" s="1709"/>
      <c r="BI188" s="1709"/>
      <c r="BJ188" s="1709"/>
      <c r="BK188" s="1709"/>
      <c r="BL188" s="1709"/>
      <c r="BM188" s="1709"/>
      <c r="BN188" s="1709"/>
      <c r="BO188" s="1709"/>
      <c r="BP188" s="1709"/>
      <c r="BQ188" s="1709"/>
      <c r="BR188" s="1709"/>
      <c r="BS188" s="1709"/>
      <c r="BT188" s="1709"/>
      <c r="BU188" s="1709"/>
      <c r="BV188" s="1709"/>
      <c r="BW188" s="1709"/>
      <c r="BX188" s="1709"/>
      <c r="BY188" s="1709"/>
      <c r="BZ188" s="1709"/>
      <c r="CA188" s="1709"/>
      <c r="CB188" s="1709"/>
      <c r="CC188" s="1709"/>
      <c r="CD188" s="1709"/>
      <c r="CE188" s="1709"/>
      <c r="CF188" s="1709"/>
      <c r="CG188" s="1709"/>
      <c r="CH188" s="1709"/>
      <c r="CI188" s="1709"/>
      <c r="CJ188" s="1709"/>
      <c r="CK188" s="1709"/>
      <c r="CL188" s="1709"/>
      <c r="CM188" s="1709"/>
      <c r="CN188" s="1709"/>
      <c r="CO188" s="1709"/>
      <c r="CP188" s="1709"/>
      <c r="CQ188" s="1709"/>
      <c r="CR188" s="1709"/>
      <c r="CS188" s="1709"/>
      <c r="CT188" s="1709"/>
      <c r="CU188" s="1709"/>
      <c r="CV188" s="1709"/>
      <c r="CW188" s="1709"/>
      <c r="CX188" s="1709"/>
      <c r="CY188" s="1709"/>
      <c r="CZ188" s="1709"/>
      <c r="DA188" s="1709"/>
      <c r="DB188" s="1709"/>
      <c r="DC188" s="1709"/>
      <c r="DD188" s="1709"/>
      <c r="DE188" s="1709"/>
      <c r="DF188" s="1709"/>
      <c r="DG188" s="1709"/>
      <c r="DH188" s="1709"/>
      <c r="DI188" s="1709"/>
      <c r="DJ188" s="1709"/>
      <c r="DK188" s="1709"/>
      <c r="DL188" s="1709"/>
      <c r="DM188" s="1709"/>
      <c r="DN188" s="1709"/>
      <c r="DO188" s="1709"/>
      <c r="DP188" s="1709"/>
      <c r="DQ188" s="1709"/>
      <c r="DR188" s="1709"/>
      <c r="DS188" s="1709"/>
      <c r="DT188" s="1709"/>
      <c r="DU188" s="1709"/>
      <c r="DV188" s="1709"/>
      <c r="DW188" s="1709"/>
      <c r="DX188" s="1709"/>
      <c r="DY188" s="1709"/>
      <c r="DZ188" s="1709"/>
      <c r="EA188" s="1709"/>
      <c r="EB188" s="1709"/>
      <c r="EC188" s="1709"/>
      <c r="ED188" s="1709"/>
      <c r="EE188" s="1709"/>
      <c r="EF188" s="1709"/>
      <c r="EG188" s="1709"/>
      <c r="EH188" s="1709"/>
      <c r="EI188" s="1709"/>
      <c r="EJ188" s="1709"/>
      <c r="EK188" s="1709"/>
      <c r="EL188" s="1709"/>
      <c r="EM188" s="1709"/>
      <c r="EN188" s="1709"/>
      <c r="EO188" s="1709"/>
      <c r="EP188" s="1709"/>
      <c r="EQ188" s="1709"/>
      <c r="ER188" s="1709"/>
      <c r="ES188" s="1709"/>
      <c r="ET188" s="1709"/>
      <c r="EU188" s="1709"/>
      <c r="EV188" s="1709"/>
      <c r="EW188" s="1709"/>
      <c r="EX188" s="1709"/>
      <c r="EY188" s="1709"/>
      <c r="EZ188" s="1709"/>
      <c r="FA188" s="1709"/>
      <c r="FB188" s="1709"/>
      <c r="FC188" s="1709"/>
      <c r="FD188" s="1709"/>
      <c r="FE188" s="1709"/>
      <c r="FF188" s="1709"/>
      <c r="FG188" s="1709"/>
      <c r="FH188" s="1709"/>
      <c r="FI188" s="1709"/>
      <c r="FJ188" s="1709"/>
      <c r="FK188" s="1709"/>
      <c r="FL188" s="1709"/>
      <c r="FM188" s="1709"/>
      <c r="FN188" s="1709"/>
      <c r="FO188" s="1709"/>
      <c r="FP188" s="1709"/>
      <c r="FQ188" s="1709"/>
      <c r="FR188" s="1709"/>
      <c r="FS188" s="1709"/>
      <c r="FT188" s="1709"/>
      <c r="FU188" s="1709"/>
      <c r="FV188" s="1709"/>
      <c r="FW188" s="1709"/>
      <c r="FX188" s="1709"/>
      <c r="FY188" s="1709"/>
      <c r="FZ188" s="1709"/>
      <c r="GA188" s="1709"/>
      <c r="GB188" s="1709"/>
      <c r="GC188" s="1709"/>
      <c r="GD188" s="1709"/>
      <c r="GE188" s="1709"/>
      <c r="GF188" s="1709"/>
      <c r="GG188" s="1709"/>
      <c r="GH188" s="1709"/>
      <c r="GI188" s="1709"/>
      <c r="GJ188" s="1709"/>
      <c r="GK188" s="1709"/>
      <c r="GL188" s="1709"/>
      <c r="GM188" s="1709"/>
      <c r="GN188" s="1709"/>
      <c r="GO188" s="1709"/>
      <c r="GP188" s="1709"/>
      <c r="GQ188" s="1709"/>
      <c r="GR188" s="1709"/>
      <c r="GS188" s="1709"/>
      <c r="GT188" s="1709"/>
      <c r="GU188" s="1709"/>
      <c r="GV188" s="1709"/>
      <c r="GW188" s="1709"/>
      <c r="GX188" s="1709"/>
      <c r="GY188" s="1709"/>
      <c r="GZ188" s="1709"/>
      <c r="HA188" s="1709"/>
      <c r="HB188" s="1709"/>
      <c r="HC188" s="1709"/>
      <c r="HD188" s="1709"/>
      <c r="HE188" s="1709"/>
      <c r="HF188" s="1709"/>
      <c r="HG188" s="1709"/>
      <c r="HH188" s="1709"/>
      <c r="HI188" s="1709"/>
      <c r="HJ188" s="1709"/>
      <c r="HK188" s="1709"/>
      <c r="HL188" s="1709"/>
      <c r="HM188" s="1709"/>
      <c r="HN188" s="1709"/>
      <c r="HO188" s="1709"/>
      <c r="HP188" s="1709"/>
      <c r="HQ188" s="1709"/>
      <c r="HR188" s="1709"/>
      <c r="HS188" s="1709"/>
      <c r="HT188" s="1709"/>
      <c r="HU188" s="1709"/>
      <c r="HV188" s="1709"/>
      <c r="HW188" s="1709"/>
      <c r="HX188" s="1709"/>
      <c r="HY188" s="1709"/>
      <c r="HZ188" s="1709"/>
      <c r="IA188" s="1709"/>
      <c r="IB188" s="1709"/>
      <c r="IC188" s="1709"/>
      <c r="ID188" s="1709"/>
      <c r="IE188" s="1709"/>
      <c r="IF188" s="1709"/>
      <c r="IG188" s="1709"/>
      <c r="IH188" s="1709"/>
      <c r="II188" s="1709"/>
      <c r="IJ188" s="1709"/>
      <c r="IK188" s="1709"/>
      <c r="IL188" s="1709"/>
      <c r="IM188" s="1709"/>
      <c r="IN188" s="1709"/>
      <c r="IO188" s="1709"/>
      <c r="IP188" s="1709"/>
      <c r="IQ188" s="1709"/>
      <c r="IR188" s="1709"/>
      <c r="IS188" s="1709"/>
      <c r="IT188" s="1709"/>
      <c r="IU188" s="1709"/>
      <c r="IV188" s="1709"/>
      <c r="IW188" s="1709"/>
      <c r="IX188" s="1709"/>
      <c r="IY188" s="1709"/>
      <c r="IZ188" s="1709"/>
      <c r="JA188" s="1709"/>
      <c r="JB188" s="1709"/>
      <c r="JC188" s="1709"/>
      <c r="JD188" s="1709"/>
      <c r="JE188" s="1709"/>
      <c r="JF188" s="1709"/>
      <c r="JG188" s="1709"/>
      <c r="JH188" s="1709"/>
      <c r="JI188" s="1709"/>
      <c r="JJ188" s="1709"/>
      <c r="JK188" s="1709"/>
      <c r="JL188" s="1709"/>
      <c r="JM188" s="1709"/>
      <c r="JN188" s="1709"/>
      <c r="JO188" s="1709"/>
      <c r="JP188" s="1709"/>
      <c r="JQ188" s="1709"/>
      <c r="JR188" s="1709"/>
      <c r="JS188" s="1709"/>
      <c r="JT188" s="1709"/>
      <c r="JU188" s="1709"/>
      <c r="JV188" s="1709"/>
      <c r="JW188" s="1709"/>
      <c r="JX188" s="1709"/>
      <c r="JY188" s="1709"/>
      <c r="JZ188" s="1709"/>
      <c r="KA188" s="1709"/>
      <c r="KB188" s="1709"/>
      <c r="KC188" s="1709"/>
      <c r="KD188" s="1709"/>
      <c r="KE188" s="1709"/>
      <c r="KF188" s="1709"/>
      <c r="KG188" s="1709"/>
      <c r="KH188" s="1709"/>
      <c r="KI188" s="1709"/>
      <c r="KJ188" s="1709"/>
      <c r="KK188" s="1709"/>
      <c r="KL188" s="1709"/>
      <c r="KM188" s="1709"/>
      <c r="KN188" s="1709"/>
      <c r="KO188" s="1709"/>
      <c r="KP188" s="1709"/>
      <c r="KQ188" s="1709"/>
      <c r="KR188" s="1709"/>
      <c r="KS188" s="1709"/>
      <c r="KT188" s="1709"/>
      <c r="KU188" s="1709"/>
      <c r="KV188" s="1709"/>
      <c r="KW188" s="1709"/>
      <c r="KX188" s="1709"/>
      <c r="KY188" s="1709"/>
      <c r="KZ188" s="1709"/>
      <c r="LA188" s="1709"/>
      <c r="LB188" s="1709"/>
      <c r="LC188" s="1709"/>
      <c r="LD188" s="1709"/>
      <c r="LE188" s="1709"/>
      <c r="LF188" s="1709"/>
      <c r="LG188" s="1709"/>
      <c r="LH188" s="1710"/>
      <c r="LI188" s="1710"/>
      <c r="LJ188" s="1710"/>
      <c r="LK188" s="1710"/>
      <c r="LL188" s="1710"/>
      <c r="LM188" s="1710"/>
      <c r="LN188" s="1710"/>
      <c r="LO188" s="1711"/>
    </row>
    <row r="189" s="1483" customFormat="1" ht="47" customHeight="1" spans="1:327">
      <c r="A189" s="1648">
        <v>45985</v>
      </c>
      <c r="B189" s="1649" t="s">
        <v>713</v>
      </c>
      <c r="C189" s="1650" t="s">
        <v>115</v>
      </c>
      <c r="D189" s="1651">
        <v>4500186788</v>
      </c>
      <c r="E189" s="1652"/>
      <c r="F189" s="1651" t="s">
        <v>5403</v>
      </c>
      <c r="G189" s="1654" t="s">
        <v>5075</v>
      </c>
      <c r="H189" s="1654" t="s">
        <v>5075</v>
      </c>
      <c r="I189" s="1666" t="s">
        <v>5076</v>
      </c>
      <c r="J189" s="1667">
        <v>24000</v>
      </c>
      <c r="K189" s="1668">
        <v>0</v>
      </c>
      <c r="L189" s="1668">
        <v>24</v>
      </c>
      <c r="M189" s="1669">
        <f t="shared" si="86"/>
        <v>1000</v>
      </c>
      <c r="N189" s="1670">
        <v>46027</v>
      </c>
      <c r="O189" s="1670">
        <v>46024</v>
      </c>
      <c r="P189" s="1671" t="s">
        <v>5398</v>
      </c>
      <c r="Q189" s="1676" t="s">
        <v>78</v>
      </c>
      <c r="R189" s="1677">
        <f t="shared" ref="R189:R191" si="98">720+23256+24</f>
        <v>24000</v>
      </c>
      <c r="S189" s="1677">
        <f t="shared" si="87"/>
        <v>0</v>
      </c>
      <c r="T189" s="1769"/>
      <c r="U189" s="1679" t="s">
        <v>829</v>
      </c>
      <c r="V189" s="1680" t="s">
        <v>5399</v>
      </c>
      <c r="W189" s="1680" t="s">
        <v>88</v>
      </c>
      <c r="X189" s="1681">
        <v>45986</v>
      </c>
      <c r="Y189" s="1685" t="s">
        <v>88</v>
      </c>
      <c r="Z189" s="1650" t="s">
        <v>2627</v>
      </c>
      <c r="AA189" s="1789"/>
      <c r="AB189" s="1685"/>
      <c r="AC189" s="1687" t="s">
        <v>5400</v>
      </c>
      <c r="AD189" s="1688" t="s">
        <v>172</v>
      </c>
      <c r="AE189" s="1689">
        <v>1.5716</v>
      </c>
      <c r="AF189" s="1690">
        <f t="shared" si="97"/>
        <v>37718.4</v>
      </c>
      <c r="AG189" s="1695"/>
      <c r="AH189" s="1696" t="s">
        <v>81</v>
      </c>
      <c r="AI189" s="1696">
        <v>1</v>
      </c>
      <c r="AJ189" s="1667"/>
      <c r="AK189" s="1697">
        <f>J189</f>
        <v>24000</v>
      </c>
      <c r="AL189" s="1698">
        <f>J189/24</f>
        <v>1000</v>
      </c>
      <c r="AM189" s="1698"/>
      <c r="AN189" s="1698"/>
      <c r="AO189" s="1698"/>
      <c r="AP189" s="1670" t="s">
        <v>5401</v>
      </c>
      <c r="AR189" s="1667">
        <v>24000</v>
      </c>
      <c r="AS189" s="1701"/>
      <c r="AT189" s="1702"/>
      <c r="AU189" s="1702">
        <f>J189</f>
        <v>24000</v>
      </c>
      <c r="AV189" s="1702"/>
      <c r="AW189" s="1704"/>
      <c r="AX189" s="1821"/>
      <c r="AY189" s="1823"/>
      <c r="AZ189" s="1707"/>
      <c r="BA189" s="1708"/>
      <c r="BB189" s="1709"/>
      <c r="BC189" s="1709"/>
      <c r="BD189" s="1709"/>
      <c r="BE189" s="1709"/>
      <c r="BF189" s="1709"/>
      <c r="BG189" s="1709"/>
      <c r="BH189" s="1709"/>
      <c r="BI189" s="1709"/>
      <c r="BJ189" s="1709"/>
      <c r="BK189" s="1709"/>
      <c r="BL189" s="1709"/>
      <c r="BM189" s="1709"/>
      <c r="BN189" s="1709"/>
      <c r="BO189" s="1709"/>
      <c r="BP189" s="1709"/>
      <c r="BQ189" s="1709"/>
      <c r="BR189" s="1709"/>
      <c r="BS189" s="1709"/>
      <c r="BT189" s="1709"/>
      <c r="BU189" s="1709"/>
      <c r="BV189" s="1709"/>
      <c r="BW189" s="1709"/>
      <c r="BX189" s="1709"/>
      <c r="BY189" s="1709"/>
      <c r="BZ189" s="1709"/>
      <c r="CA189" s="1709"/>
      <c r="CB189" s="1709"/>
      <c r="CC189" s="1709"/>
      <c r="CD189" s="1709"/>
      <c r="CE189" s="1709"/>
      <c r="CF189" s="1709"/>
      <c r="CG189" s="1709"/>
      <c r="CH189" s="1709"/>
      <c r="CI189" s="1709"/>
      <c r="CJ189" s="1709"/>
      <c r="CK189" s="1709"/>
      <c r="CL189" s="1709"/>
      <c r="CM189" s="1709"/>
      <c r="CN189" s="1709"/>
      <c r="CO189" s="1709"/>
      <c r="CP189" s="1709"/>
      <c r="CQ189" s="1709"/>
      <c r="CR189" s="1709"/>
      <c r="CS189" s="1709"/>
      <c r="CT189" s="1709"/>
      <c r="CU189" s="1709"/>
      <c r="CV189" s="1709"/>
      <c r="CW189" s="1709"/>
      <c r="CX189" s="1709"/>
      <c r="CY189" s="1709"/>
      <c r="CZ189" s="1709"/>
      <c r="DA189" s="1709"/>
      <c r="DB189" s="1709"/>
      <c r="DC189" s="1709"/>
      <c r="DD189" s="1709"/>
      <c r="DE189" s="1709"/>
      <c r="DF189" s="1709"/>
      <c r="DG189" s="1709"/>
      <c r="DH189" s="1709"/>
      <c r="DI189" s="1709"/>
      <c r="DJ189" s="1709"/>
      <c r="DK189" s="1709"/>
      <c r="DL189" s="1709"/>
      <c r="DM189" s="1709"/>
      <c r="DN189" s="1709"/>
      <c r="DO189" s="1709"/>
      <c r="DP189" s="1709"/>
      <c r="DQ189" s="1709"/>
      <c r="DR189" s="1709"/>
      <c r="DS189" s="1709"/>
      <c r="DT189" s="1709"/>
      <c r="DU189" s="1709"/>
      <c r="DV189" s="1709"/>
      <c r="DW189" s="1709"/>
      <c r="DX189" s="1709"/>
      <c r="DY189" s="1709"/>
      <c r="DZ189" s="1709"/>
      <c r="EA189" s="1709"/>
      <c r="EB189" s="1709"/>
      <c r="EC189" s="1709"/>
      <c r="ED189" s="1709"/>
      <c r="EE189" s="1709"/>
      <c r="EF189" s="1709"/>
      <c r="EG189" s="1709"/>
      <c r="EH189" s="1709"/>
      <c r="EI189" s="1709"/>
      <c r="EJ189" s="1709"/>
      <c r="EK189" s="1709"/>
      <c r="EL189" s="1709"/>
      <c r="EM189" s="1709"/>
      <c r="EN189" s="1709"/>
      <c r="EO189" s="1709"/>
      <c r="EP189" s="1709"/>
      <c r="EQ189" s="1709"/>
      <c r="ER189" s="1709"/>
      <c r="ES189" s="1709"/>
      <c r="ET189" s="1709"/>
      <c r="EU189" s="1709"/>
      <c r="EV189" s="1709"/>
      <c r="EW189" s="1709"/>
      <c r="EX189" s="1709"/>
      <c r="EY189" s="1709"/>
      <c r="EZ189" s="1709"/>
      <c r="FA189" s="1709"/>
      <c r="FB189" s="1709"/>
      <c r="FC189" s="1709"/>
      <c r="FD189" s="1709"/>
      <c r="FE189" s="1709"/>
      <c r="FF189" s="1709"/>
      <c r="FG189" s="1709"/>
      <c r="FH189" s="1709"/>
      <c r="FI189" s="1709"/>
      <c r="FJ189" s="1709"/>
      <c r="FK189" s="1709"/>
      <c r="FL189" s="1709"/>
      <c r="FM189" s="1709"/>
      <c r="FN189" s="1709"/>
      <c r="FO189" s="1709"/>
      <c r="FP189" s="1709"/>
      <c r="FQ189" s="1709"/>
      <c r="FR189" s="1709"/>
      <c r="FS189" s="1709"/>
      <c r="FT189" s="1709"/>
      <c r="FU189" s="1709"/>
      <c r="FV189" s="1709"/>
      <c r="FW189" s="1709"/>
      <c r="FX189" s="1709"/>
      <c r="FY189" s="1709"/>
      <c r="FZ189" s="1709"/>
      <c r="GA189" s="1709"/>
      <c r="GB189" s="1709"/>
      <c r="GC189" s="1709"/>
      <c r="GD189" s="1709"/>
      <c r="GE189" s="1709"/>
      <c r="GF189" s="1709"/>
      <c r="GG189" s="1709"/>
      <c r="GH189" s="1709"/>
      <c r="GI189" s="1709"/>
      <c r="GJ189" s="1709"/>
      <c r="GK189" s="1709"/>
      <c r="GL189" s="1709"/>
      <c r="GM189" s="1709"/>
      <c r="GN189" s="1709"/>
      <c r="GO189" s="1709"/>
      <c r="GP189" s="1709"/>
      <c r="GQ189" s="1709"/>
      <c r="GR189" s="1709"/>
      <c r="GS189" s="1709"/>
      <c r="GT189" s="1709"/>
      <c r="GU189" s="1709"/>
      <c r="GV189" s="1709"/>
      <c r="GW189" s="1709"/>
      <c r="GX189" s="1709"/>
      <c r="GY189" s="1709"/>
      <c r="GZ189" s="1709"/>
      <c r="HA189" s="1709"/>
      <c r="HB189" s="1709"/>
      <c r="HC189" s="1709"/>
      <c r="HD189" s="1709"/>
      <c r="HE189" s="1709"/>
      <c r="HF189" s="1709"/>
      <c r="HG189" s="1709"/>
      <c r="HH189" s="1709"/>
      <c r="HI189" s="1709"/>
      <c r="HJ189" s="1709"/>
      <c r="HK189" s="1709"/>
      <c r="HL189" s="1709"/>
      <c r="HM189" s="1709"/>
      <c r="HN189" s="1709"/>
      <c r="HO189" s="1709"/>
      <c r="HP189" s="1709"/>
      <c r="HQ189" s="1709"/>
      <c r="HR189" s="1709"/>
      <c r="HS189" s="1709"/>
      <c r="HT189" s="1709"/>
      <c r="HU189" s="1709"/>
      <c r="HV189" s="1709"/>
      <c r="HW189" s="1709"/>
      <c r="HX189" s="1709"/>
      <c r="HY189" s="1709"/>
      <c r="HZ189" s="1709"/>
      <c r="IA189" s="1709"/>
      <c r="IB189" s="1709"/>
      <c r="IC189" s="1709"/>
      <c r="ID189" s="1709"/>
      <c r="IE189" s="1709"/>
      <c r="IF189" s="1709"/>
      <c r="IG189" s="1709"/>
      <c r="IH189" s="1709"/>
      <c r="II189" s="1709"/>
      <c r="IJ189" s="1709"/>
      <c r="IK189" s="1709"/>
      <c r="IL189" s="1709"/>
      <c r="IM189" s="1709"/>
      <c r="IN189" s="1709"/>
      <c r="IO189" s="1709"/>
      <c r="IP189" s="1709"/>
      <c r="IQ189" s="1709"/>
      <c r="IR189" s="1709"/>
      <c r="IS189" s="1709"/>
      <c r="IT189" s="1709"/>
      <c r="IU189" s="1709"/>
      <c r="IV189" s="1709"/>
      <c r="IW189" s="1709"/>
      <c r="IX189" s="1709"/>
      <c r="IY189" s="1709"/>
      <c r="IZ189" s="1709"/>
      <c r="JA189" s="1709"/>
      <c r="JB189" s="1709"/>
      <c r="JC189" s="1709"/>
      <c r="JD189" s="1709"/>
      <c r="JE189" s="1709"/>
      <c r="JF189" s="1709"/>
      <c r="JG189" s="1709"/>
      <c r="JH189" s="1709"/>
      <c r="JI189" s="1709"/>
      <c r="JJ189" s="1709"/>
      <c r="JK189" s="1709"/>
      <c r="JL189" s="1709"/>
      <c r="JM189" s="1709"/>
      <c r="JN189" s="1709"/>
      <c r="JO189" s="1709"/>
      <c r="JP189" s="1709"/>
      <c r="JQ189" s="1709"/>
      <c r="JR189" s="1709"/>
      <c r="JS189" s="1709"/>
      <c r="JT189" s="1709"/>
      <c r="JU189" s="1709"/>
      <c r="JV189" s="1709"/>
      <c r="JW189" s="1709"/>
      <c r="JX189" s="1709"/>
      <c r="JY189" s="1709"/>
      <c r="JZ189" s="1709"/>
      <c r="KA189" s="1709"/>
      <c r="KB189" s="1709"/>
      <c r="KC189" s="1709"/>
      <c r="KD189" s="1709"/>
      <c r="KE189" s="1709"/>
      <c r="KF189" s="1709"/>
      <c r="KG189" s="1709"/>
      <c r="KH189" s="1709"/>
      <c r="KI189" s="1709"/>
      <c r="KJ189" s="1709"/>
      <c r="KK189" s="1709"/>
      <c r="KL189" s="1709"/>
      <c r="KM189" s="1709"/>
      <c r="KN189" s="1709"/>
      <c r="KO189" s="1709"/>
      <c r="KP189" s="1709"/>
      <c r="KQ189" s="1709"/>
      <c r="KR189" s="1709"/>
      <c r="KS189" s="1709"/>
      <c r="KT189" s="1709"/>
      <c r="KU189" s="1709"/>
      <c r="KV189" s="1709"/>
      <c r="KW189" s="1709"/>
      <c r="KX189" s="1709"/>
      <c r="KY189" s="1709"/>
      <c r="KZ189" s="1709"/>
      <c r="LA189" s="1709"/>
      <c r="LB189" s="1709"/>
      <c r="LC189" s="1709"/>
      <c r="LD189" s="1709"/>
      <c r="LE189" s="1709"/>
      <c r="LF189" s="1709"/>
      <c r="LG189" s="1709"/>
      <c r="LH189" s="1710"/>
      <c r="LI189" s="1710"/>
      <c r="LJ189" s="1710"/>
      <c r="LK189" s="1710"/>
      <c r="LL189" s="1710"/>
      <c r="LM189" s="1710"/>
      <c r="LN189" s="1710"/>
      <c r="LO189" s="1711"/>
    </row>
    <row r="190" s="1483" customFormat="1" ht="47" customHeight="1" spans="1:327">
      <c r="A190" s="1648">
        <v>45985</v>
      </c>
      <c r="B190" s="1649" t="s">
        <v>713</v>
      </c>
      <c r="C190" s="1650" t="s">
        <v>115</v>
      </c>
      <c r="D190" s="1651">
        <v>4500186788</v>
      </c>
      <c r="E190" s="1652"/>
      <c r="F190" s="1651" t="s">
        <v>5404</v>
      </c>
      <c r="G190" s="1654" t="s">
        <v>5080</v>
      </c>
      <c r="H190" s="1654" t="s">
        <v>5080</v>
      </c>
      <c r="I190" s="1666" t="s">
        <v>5081</v>
      </c>
      <c r="J190" s="1667">
        <v>24000</v>
      </c>
      <c r="K190" s="1668">
        <v>0</v>
      </c>
      <c r="L190" s="1668">
        <v>24</v>
      </c>
      <c r="M190" s="1669">
        <f t="shared" si="86"/>
        <v>1000</v>
      </c>
      <c r="N190" s="1670">
        <v>46027</v>
      </c>
      <c r="O190" s="1670">
        <v>46024</v>
      </c>
      <c r="P190" s="1671" t="s">
        <v>5398</v>
      </c>
      <c r="Q190" s="1676" t="s">
        <v>78</v>
      </c>
      <c r="R190" s="1677">
        <f>720+23280</f>
        <v>24000</v>
      </c>
      <c r="S190" s="1677">
        <f t="shared" si="87"/>
        <v>0</v>
      </c>
      <c r="T190" s="1769"/>
      <c r="U190" s="1679" t="s">
        <v>829</v>
      </c>
      <c r="V190" s="1680" t="s">
        <v>5399</v>
      </c>
      <c r="W190" s="1680" t="s">
        <v>88</v>
      </c>
      <c r="X190" s="1681">
        <v>45986</v>
      </c>
      <c r="Y190" s="1685" t="s">
        <v>88</v>
      </c>
      <c r="Z190" s="1650" t="s">
        <v>5405</v>
      </c>
      <c r="AA190" s="1789"/>
      <c r="AB190" s="1685"/>
      <c r="AC190" s="1687" t="s">
        <v>5400</v>
      </c>
      <c r="AD190" s="1688" t="s">
        <v>172</v>
      </c>
      <c r="AE190" s="1689">
        <v>1.5215</v>
      </c>
      <c r="AF190" s="1690">
        <f t="shared" si="97"/>
        <v>36516</v>
      </c>
      <c r="AG190" s="1695"/>
      <c r="AH190" s="1696" t="s">
        <v>81</v>
      </c>
      <c r="AI190" s="1696">
        <v>1</v>
      </c>
      <c r="AJ190" s="1667"/>
      <c r="AK190" s="1697">
        <f>J190</f>
        <v>24000</v>
      </c>
      <c r="AL190" s="1698"/>
      <c r="AM190" s="1698">
        <f>J190/24</f>
        <v>1000</v>
      </c>
      <c r="AN190" s="1698"/>
      <c r="AO190" s="1698"/>
      <c r="AP190" s="1670" t="s">
        <v>5401</v>
      </c>
      <c r="AR190" s="1667">
        <v>24000</v>
      </c>
      <c r="AS190" s="1701"/>
      <c r="AT190" s="1702"/>
      <c r="AU190" s="1702"/>
      <c r="AV190" s="1702">
        <f>J190</f>
        <v>24000</v>
      </c>
      <c r="AW190" s="1704"/>
      <c r="AX190" s="1821"/>
      <c r="AY190" s="1823"/>
      <c r="AZ190" s="1707"/>
      <c r="BA190" s="1708"/>
      <c r="BB190" s="1709"/>
      <c r="BC190" s="1709"/>
      <c r="BD190" s="1709"/>
      <c r="BE190" s="1709"/>
      <c r="BF190" s="1709"/>
      <c r="BG190" s="1709"/>
      <c r="BH190" s="1709"/>
      <c r="BI190" s="1709"/>
      <c r="BJ190" s="1709"/>
      <c r="BK190" s="1709"/>
      <c r="BL190" s="1709"/>
      <c r="BM190" s="1709"/>
      <c r="BN190" s="1709"/>
      <c r="BO190" s="1709"/>
      <c r="BP190" s="1709"/>
      <c r="BQ190" s="1709"/>
      <c r="BR190" s="1709"/>
      <c r="BS190" s="1709"/>
      <c r="BT190" s="1709"/>
      <c r="BU190" s="1709"/>
      <c r="BV190" s="1709"/>
      <c r="BW190" s="1709"/>
      <c r="BX190" s="1709"/>
      <c r="BY190" s="1709"/>
      <c r="BZ190" s="1709"/>
      <c r="CA190" s="1709"/>
      <c r="CB190" s="1709"/>
      <c r="CC190" s="1709"/>
      <c r="CD190" s="1709"/>
      <c r="CE190" s="1709"/>
      <c r="CF190" s="1709"/>
      <c r="CG190" s="1709"/>
      <c r="CH190" s="1709"/>
      <c r="CI190" s="1709"/>
      <c r="CJ190" s="1709"/>
      <c r="CK190" s="1709"/>
      <c r="CL190" s="1709"/>
      <c r="CM190" s="1709"/>
      <c r="CN190" s="1709"/>
      <c r="CO190" s="1709"/>
      <c r="CP190" s="1709"/>
      <c r="CQ190" s="1709"/>
      <c r="CR190" s="1709"/>
      <c r="CS190" s="1709"/>
      <c r="CT190" s="1709"/>
      <c r="CU190" s="1709"/>
      <c r="CV190" s="1709"/>
      <c r="CW190" s="1709"/>
      <c r="CX190" s="1709"/>
      <c r="CY190" s="1709"/>
      <c r="CZ190" s="1709"/>
      <c r="DA190" s="1709"/>
      <c r="DB190" s="1709"/>
      <c r="DC190" s="1709"/>
      <c r="DD190" s="1709"/>
      <c r="DE190" s="1709"/>
      <c r="DF190" s="1709"/>
      <c r="DG190" s="1709"/>
      <c r="DH190" s="1709"/>
      <c r="DI190" s="1709"/>
      <c r="DJ190" s="1709"/>
      <c r="DK190" s="1709"/>
      <c r="DL190" s="1709"/>
      <c r="DM190" s="1709"/>
      <c r="DN190" s="1709"/>
      <c r="DO190" s="1709"/>
      <c r="DP190" s="1709"/>
      <c r="DQ190" s="1709"/>
      <c r="DR190" s="1709"/>
      <c r="DS190" s="1709"/>
      <c r="DT190" s="1709"/>
      <c r="DU190" s="1709"/>
      <c r="DV190" s="1709"/>
      <c r="DW190" s="1709"/>
      <c r="DX190" s="1709"/>
      <c r="DY190" s="1709"/>
      <c r="DZ190" s="1709"/>
      <c r="EA190" s="1709"/>
      <c r="EB190" s="1709"/>
      <c r="EC190" s="1709"/>
      <c r="ED190" s="1709"/>
      <c r="EE190" s="1709"/>
      <c r="EF190" s="1709"/>
      <c r="EG190" s="1709"/>
      <c r="EH190" s="1709"/>
      <c r="EI190" s="1709"/>
      <c r="EJ190" s="1709"/>
      <c r="EK190" s="1709"/>
      <c r="EL190" s="1709"/>
      <c r="EM190" s="1709"/>
      <c r="EN190" s="1709"/>
      <c r="EO190" s="1709"/>
      <c r="EP190" s="1709"/>
      <c r="EQ190" s="1709"/>
      <c r="ER190" s="1709"/>
      <c r="ES190" s="1709"/>
      <c r="ET190" s="1709"/>
      <c r="EU190" s="1709"/>
      <c r="EV190" s="1709"/>
      <c r="EW190" s="1709"/>
      <c r="EX190" s="1709"/>
      <c r="EY190" s="1709"/>
      <c r="EZ190" s="1709"/>
      <c r="FA190" s="1709"/>
      <c r="FB190" s="1709"/>
      <c r="FC190" s="1709"/>
      <c r="FD190" s="1709"/>
      <c r="FE190" s="1709"/>
      <c r="FF190" s="1709"/>
      <c r="FG190" s="1709"/>
      <c r="FH190" s="1709"/>
      <c r="FI190" s="1709"/>
      <c r="FJ190" s="1709"/>
      <c r="FK190" s="1709"/>
      <c r="FL190" s="1709"/>
      <c r="FM190" s="1709"/>
      <c r="FN190" s="1709"/>
      <c r="FO190" s="1709"/>
      <c r="FP190" s="1709"/>
      <c r="FQ190" s="1709"/>
      <c r="FR190" s="1709"/>
      <c r="FS190" s="1709"/>
      <c r="FT190" s="1709"/>
      <c r="FU190" s="1709"/>
      <c r="FV190" s="1709"/>
      <c r="FW190" s="1709"/>
      <c r="FX190" s="1709"/>
      <c r="FY190" s="1709"/>
      <c r="FZ190" s="1709"/>
      <c r="GA190" s="1709"/>
      <c r="GB190" s="1709"/>
      <c r="GC190" s="1709"/>
      <c r="GD190" s="1709"/>
      <c r="GE190" s="1709"/>
      <c r="GF190" s="1709"/>
      <c r="GG190" s="1709"/>
      <c r="GH190" s="1709"/>
      <c r="GI190" s="1709"/>
      <c r="GJ190" s="1709"/>
      <c r="GK190" s="1709"/>
      <c r="GL190" s="1709"/>
      <c r="GM190" s="1709"/>
      <c r="GN190" s="1709"/>
      <c r="GO190" s="1709"/>
      <c r="GP190" s="1709"/>
      <c r="GQ190" s="1709"/>
      <c r="GR190" s="1709"/>
      <c r="GS190" s="1709"/>
      <c r="GT190" s="1709"/>
      <c r="GU190" s="1709"/>
      <c r="GV190" s="1709"/>
      <c r="GW190" s="1709"/>
      <c r="GX190" s="1709"/>
      <c r="GY190" s="1709"/>
      <c r="GZ190" s="1709"/>
      <c r="HA190" s="1709"/>
      <c r="HB190" s="1709"/>
      <c r="HC190" s="1709"/>
      <c r="HD190" s="1709"/>
      <c r="HE190" s="1709"/>
      <c r="HF190" s="1709"/>
      <c r="HG190" s="1709"/>
      <c r="HH190" s="1709"/>
      <c r="HI190" s="1709"/>
      <c r="HJ190" s="1709"/>
      <c r="HK190" s="1709"/>
      <c r="HL190" s="1709"/>
      <c r="HM190" s="1709"/>
      <c r="HN190" s="1709"/>
      <c r="HO190" s="1709"/>
      <c r="HP190" s="1709"/>
      <c r="HQ190" s="1709"/>
      <c r="HR190" s="1709"/>
      <c r="HS190" s="1709"/>
      <c r="HT190" s="1709"/>
      <c r="HU190" s="1709"/>
      <c r="HV190" s="1709"/>
      <c r="HW190" s="1709"/>
      <c r="HX190" s="1709"/>
      <c r="HY190" s="1709"/>
      <c r="HZ190" s="1709"/>
      <c r="IA190" s="1709"/>
      <c r="IB190" s="1709"/>
      <c r="IC190" s="1709"/>
      <c r="ID190" s="1709"/>
      <c r="IE190" s="1709"/>
      <c r="IF190" s="1709"/>
      <c r="IG190" s="1709"/>
      <c r="IH190" s="1709"/>
      <c r="II190" s="1709"/>
      <c r="IJ190" s="1709"/>
      <c r="IK190" s="1709"/>
      <c r="IL190" s="1709"/>
      <c r="IM190" s="1709"/>
      <c r="IN190" s="1709"/>
      <c r="IO190" s="1709"/>
      <c r="IP190" s="1709"/>
      <c r="IQ190" s="1709"/>
      <c r="IR190" s="1709"/>
      <c r="IS190" s="1709"/>
      <c r="IT190" s="1709"/>
      <c r="IU190" s="1709"/>
      <c r="IV190" s="1709"/>
      <c r="IW190" s="1709"/>
      <c r="IX190" s="1709"/>
      <c r="IY190" s="1709"/>
      <c r="IZ190" s="1709"/>
      <c r="JA190" s="1709"/>
      <c r="JB190" s="1709"/>
      <c r="JC190" s="1709"/>
      <c r="JD190" s="1709"/>
      <c r="JE190" s="1709"/>
      <c r="JF190" s="1709"/>
      <c r="JG190" s="1709"/>
      <c r="JH190" s="1709"/>
      <c r="JI190" s="1709"/>
      <c r="JJ190" s="1709"/>
      <c r="JK190" s="1709"/>
      <c r="JL190" s="1709"/>
      <c r="JM190" s="1709"/>
      <c r="JN190" s="1709"/>
      <c r="JO190" s="1709"/>
      <c r="JP190" s="1709"/>
      <c r="JQ190" s="1709"/>
      <c r="JR190" s="1709"/>
      <c r="JS190" s="1709"/>
      <c r="JT190" s="1709"/>
      <c r="JU190" s="1709"/>
      <c r="JV190" s="1709"/>
      <c r="JW190" s="1709"/>
      <c r="JX190" s="1709"/>
      <c r="JY190" s="1709"/>
      <c r="JZ190" s="1709"/>
      <c r="KA190" s="1709"/>
      <c r="KB190" s="1709"/>
      <c r="KC190" s="1709"/>
      <c r="KD190" s="1709"/>
      <c r="KE190" s="1709"/>
      <c r="KF190" s="1709"/>
      <c r="KG190" s="1709"/>
      <c r="KH190" s="1709"/>
      <c r="KI190" s="1709"/>
      <c r="KJ190" s="1709"/>
      <c r="KK190" s="1709"/>
      <c r="KL190" s="1709"/>
      <c r="KM190" s="1709"/>
      <c r="KN190" s="1709"/>
      <c r="KO190" s="1709"/>
      <c r="KP190" s="1709"/>
      <c r="KQ190" s="1709"/>
      <c r="KR190" s="1709"/>
      <c r="KS190" s="1709"/>
      <c r="KT190" s="1709"/>
      <c r="KU190" s="1709"/>
      <c r="KV190" s="1709"/>
      <c r="KW190" s="1709"/>
      <c r="KX190" s="1709"/>
      <c r="KY190" s="1709"/>
      <c r="KZ190" s="1709"/>
      <c r="LA190" s="1709"/>
      <c r="LB190" s="1709"/>
      <c r="LC190" s="1709"/>
      <c r="LD190" s="1709"/>
      <c r="LE190" s="1709"/>
      <c r="LF190" s="1709"/>
      <c r="LG190" s="1709"/>
      <c r="LH190" s="1710"/>
      <c r="LI190" s="1710"/>
      <c r="LJ190" s="1710"/>
      <c r="LK190" s="1710"/>
      <c r="LL190" s="1710"/>
      <c r="LM190" s="1710"/>
      <c r="LN190" s="1710"/>
      <c r="LO190" s="1711"/>
    </row>
    <row r="191" s="1483" customFormat="1" ht="47" customHeight="1" spans="1:327">
      <c r="A191" s="1648">
        <v>45985</v>
      </c>
      <c r="B191" s="1649" t="s">
        <v>713</v>
      </c>
      <c r="C191" s="1650" t="s">
        <v>115</v>
      </c>
      <c r="D191" s="1651">
        <v>4500186788</v>
      </c>
      <c r="E191" s="1652"/>
      <c r="F191" s="1651" t="s">
        <v>5406</v>
      </c>
      <c r="G191" s="1654" t="s">
        <v>5085</v>
      </c>
      <c r="H191" s="1654" t="s">
        <v>5085</v>
      </c>
      <c r="I191" s="1666" t="s">
        <v>5086</v>
      </c>
      <c r="J191" s="1667">
        <v>24000</v>
      </c>
      <c r="K191" s="1668">
        <v>0</v>
      </c>
      <c r="L191" s="1668">
        <v>24</v>
      </c>
      <c r="M191" s="1669">
        <f t="shared" si="86"/>
        <v>1000</v>
      </c>
      <c r="N191" s="1670">
        <v>46027</v>
      </c>
      <c r="O191" s="1670">
        <v>46024</v>
      </c>
      <c r="P191" s="1671" t="s">
        <v>5398</v>
      </c>
      <c r="Q191" s="1676" t="s">
        <v>78</v>
      </c>
      <c r="R191" s="1677">
        <f t="shared" si="98"/>
        <v>24000</v>
      </c>
      <c r="S191" s="1677">
        <f t="shared" si="87"/>
        <v>0</v>
      </c>
      <c r="T191" s="1678"/>
      <c r="U191" s="1679" t="s">
        <v>829</v>
      </c>
      <c r="V191" s="1680" t="s">
        <v>5399</v>
      </c>
      <c r="W191" s="1680" t="s">
        <v>88</v>
      </c>
      <c r="X191" s="1681">
        <v>45986</v>
      </c>
      <c r="Y191" s="1685" t="s">
        <v>88</v>
      </c>
      <c r="Z191" s="1650" t="s">
        <v>2627</v>
      </c>
      <c r="AA191" s="1790"/>
      <c r="AB191" s="1685"/>
      <c r="AC191" s="1687" t="s">
        <v>5400</v>
      </c>
      <c r="AD191" s="1688" t="s">
        <v>172</v>
      </c>
      <c r="AE191" s="1689">
        <v>0.9842</v>
      </c>
      <c r="AF191" s="1690">
        <f t="shared" si="97"/>
        <v>23620.8</v>
      </c>
      <c r="AG191" s="1695"/>
      <c r="AH191" s="1696" t="s">
        <v>81</v>
      </c>
      <c r="AI191" s="1696">
        <v>1</v>
      </c>
      <c r="AJ191" s="1667"/>
      <c r="AK191" s="1697">
        <f>J191</f>
        <v>24000</v>
      </c>
      <c r="AL191" s="1698">
        <f>J191/24</f>
        <v>1000</v>
      </c>
      <c r="AM191" s="1698"/>
      <c r="AN191" s="1698"/>
      <c r="AO191" s="1698"/>
      <c r="AP191" s="1670" t="s">
        <v>5401</v>
      </c>
      <c r="AR191" s="1667">
        <v>24000</v>
      </c>
      <c r="AS191" s="1701"/>
      <c r="AT191" s="1702"/>
      <c r="AU191" s="1702"/>
      <c r="AV191" s="1702"/>
      <c r="AW191" s="1704">
        <f>J191</f>
        <v>24000</v>
      </c>
      <c r="AX191" s="1821"/>
      <c r="AY191" s="1823"/>
      <c r="AZ191" s="1707"/>
      <c r="BA191" s="1708"/>
      <c r="BB191" s="1709"/>
      <c r="BC191" s="1709"/>
      <c r="BD191" s="1709"/>
      <c r="BE191" s="1709"/>
      <c r="BF191" s="1709"/>
      <c r="BG191" s="1709"/>
      <c r="BH191" s="1709"/>
      <c r="BI191" s="1709"/>
      <c r="BJ191" s="1709"/>
      <c r="BK191" s="1709"/>
      <c r="BL191" s="1709"/>
      <c r="BM191" s="1709"/>
      <c r="BN191" s="1709"/>
      <c r="BO191" s="1709"/>
      <c r="BP191" s="1709"/>
      <c r="BQ191" s="1709"/>
      <c r="BR191" s="1709"/>
      <c r="BS191" s="1709"/>
      <c r="BT191" s="1709"/>
      <c r="BU191" s="1709"/>
      <c r="BV191" s="1709"/>
      <c r="BW191" s="1709"/>
      <c r="BX191" s="1709"/>
      <c r="BY191" s="1709"/>
      <c r="BZ191" s="1709"/>
      <c r="CA191" s="1709"/>
      <c r="CB191" s="1709"/>
      <c r="CC191" s="1709"/>
      <c r="CD191" s="1709"/>
      <c r="CE191" s="1709"/>
      <c r="CF191" s="1709"/>
      <c r="CG191" s="1709"/>
      <c r="CH191" s="1709"/>
      <c r="CI191" s="1709"/>
      <c r="CJ191" s="1709"/>
      <c r="CK191" s="1709"/>
      <c r="CL191" s="1709"/>
      <c r="CM191" s="1709"/>
      <c r="CN191" s="1709"/>
      <c r="CO191" s="1709"/>
      <c r="CP191" s="1709"/>
      <c r="CQ191" s="1709"/>
      <c r="CR191" s="1709"/>
      <c r="CS191" s="1709"/>
      <c r="CT191" s="1709"/>
      <c r="CU191" s="1709"/>
      <c r="CV191" s="1709"/>
      <c r="CW191" s="1709"/>
      <c r="CX191" s="1709"/>
      <c r="CY191" s="1709"/>
      <c r="CZ191" s="1709"/>
      <c r="DA191" s="1709"/>
      <c r="DB191" s="1709"/>
      <c r="DC191" s="1709"/>
      <c r="DD191" s="1709"/>
      <c r="DE191" s="1709"/>
      <c r="DF191" s="1709"/>
      <c r="DG191" s="1709"/>
      <c r="DH191" s="1709"/>
      <c r="DI191" s="1709"/>
      <c r="DJ191" s="1709"/>
      <c r="DK191" s="1709"/>
      <c r="DL191" s="1709"/>
      <c r="DM191" s="1709"/>
      <c r="DN191" s="1709"/>
      <c r="DO191" s="1709"/>
      <c r="DP191" s="1709"/>
      <c r="DQ191" s="1709"/>
      <c r="DR191" s="1709"/>
      <c r="DS191" s="1709"/>
      <c r="DT191" s="1709"/>
      <c r="DU191" s="1709"/>
      <c r="DV191" s="1709"/>
      <c r="DW191" s="1709"/>
      <c r="DX191" s="1709"/>
      <c r="DY191" s="1709"/>
      <c r="DZ191" s="1709"/>
      <c r="EA191" s="1709"/>
      <c r="EB191" s="1709"/>
      <c r="EC191" s="1709"/>
      <c r="ED191" s="1709"/>
      <c r="EE191" s="1709"/>
      <c r="EF191" s="1709"/>
      <c r="EG191" s="1709"/>
      <c r="EH191" s="1709"/>
      <c r="EI191" s="1709"/>
      <c r="EJ191" s="1709"/>
      <c r="EK191" s="1709"/>
      <c r="EL191" s="1709"/>
      <c r="EM191" s="1709"/>
      <c r="EN191" s="1709"/>
      <c r="EO191" s="1709"/>
      <c r="EP191" s="1709"/>
      <c r="EQ191" s="1709"/>
      <c r="ER191" s="1709"/>
      <c r="ES191" s="1709"/>
      <c r="ET191" s="1709"/>
      <c r="EU191" s="1709"/>
      <c r="EV191" s="1709"/>
      <c r="EW191" s="1709"/>
      <c r="EX191" s="1709"/>
      <c r="EY191" s="1709"/>
      <c r="EZ191" s="1709"/>
      <c r="FA191" s="1709"/>
      <c r="FB191" s="1709"/>
      <c r="FC191" s="1709"/>
      <c r="FD191" s="1709"/>
      <c r="FE191" s="1709"/>
      <c r="FF191" s="1709"/>
      <c r="FG191" s="1709"/>
      <c r="FH191" s="1709"/>
      <c r="FI191" s="1709"/>
      <c r="FJ191" s="1709"/>
      <c r="FK191" s="1709"/>
      <c r="FL191" s="1709"/>
      <c r="FM191" s="1709"/>
      <c r="FN191" s="1709"/>
      <c r="FO191" s="1709"/>
      <c r="FP191" s="1709"/>
      <c r="FQ191" s="1709"/>
      <c r="FR191" s="1709"/>
      <c r="FS191" s="1709"/>
      <c r="FT191" s="1709"/>
      <c r="FU191" s="1709"/>
      <c r="FV191" s="1709"/>
      <c r="FW191" s="1709"/>
      <c r="FX191" s="1709"/>
      <c r="FY191" s="1709"/>
      <c r="FZ191" s="1709"/>
      <c r="GA191" s="1709"/>
      <c r="GB191" s="1709"/>
      <c r="GC191" s="1709"/>
      <c r="GD191" s="1709"/>
      <c r="GE191" s="1709"/>
      <c r="GF191" s="1709"/>
      <c r="GG191" s="1709"/>
      <c r="GH191" s="1709"/>
      <c r="GI191" s="1709"/>
      <c r="GJ191" s="1709"/>
      <c r="GK191" s="1709"/>
      <c r="GL191" s="1709"/>
      <c r="GM191" s="1709"/>
      <c r="GN191" s="1709"/>
      <c r="GO191" s="1709"/>
      <c r="GP191" s="1709"/>
      <c r="GQ191" s="1709"/>
      <c r="GR191" s="1709"/>
      <c r="GS191" s="1709"/>
      <c r="GT191" s="1709"/>
      <c r="GU191" s="1709"/>
      <c r="GV191" s="1709"/>
      <c r="GW191" s="1709"/>
      <c r="GX191" s="1709"/>
      <c r="GY191" s="1709"/>
      <c r="GZ191" s="1709"/>
      <c r="HA191" s="1709"/>
      <c r="HB191" s="1709"/>
      <c r="HC191" s="1709"/>
      <c r="HD191" s="1709"/>
      <c r="HE191" s="1709"/>
      <c r="HF191" s="1709"/>
      <c r="HG191" s="1709"/>
      <c r="HH191" s="1709"/>
      <c r="HI191" s="1709"/>
      <c r="HJ191" s="1709"/>
      <c r="HK191" s="1709"/>
      <c r="HL191" s="1709"/>
      <c r="HM191" s="1709"/>
      <c r="HN191" s="1709"/>
      <c r="HO191" s="1709"/>
      <c r="HP191" s="1709"/>
      <c r="HQ191" s="1709"/>
      <c r="HR191" s="1709"/>
      <c r="HS191" s="1709"/>
      <c r="HT191" s="1709"/>
      <c r="HU191" s="1709"/>
      <c r="HV191" s="1709"/>
      <c r="HW191" s="1709"/>
      <c r="HX191" s="1709"/>
      <c r="HY191" s="1709"/>
      <c r="HZ191" s="1709"/>
      <c r="IA191" s="1709"/>
      <c r="IB191" s="1709"/>
      <c r="IC191" s="1709"/>
      <c r="ID191" s="1709"/>
      <c r="IE191" s="1709"/>
      <c r="IF191" s="1709"/>
      <c r="IG191" s="1709"/>
      <c r="IH191" s="1709"/>
      <c r="II191" s="1709"/>
      <c r="IJ191" s="1709"/>
      <c r="IK191" s="1709"/>
      <c r="IL191" s="1709"/>
      <c r="IM191" s="1709"/>
      <c r="IN191" s="1709"/>
      <c r="IO191" s="1709"/>
      <c r="IP191" s="1709"/>
      <c r="IQ191" s="1709"/>
      <c r="IR191" s="1709"/>
      <c r="IS191" s="1709"/>
      <c r="IT191" s="1709"/>
      <c r="IU191" s="1709"/>
      <c r="IV191" s="1709"/>
      <c r="IW191" s="1709"/>
      <c r="IX191" s="1709"/>
      <c r="IY191" s="1709"/>
      <c r="IZ191" s="1709"/>
      <c r="JA191" s="1709"/>
      <c r="JB191" s="1709"/>
      <c r="JC191" s="1709"/>
      <c r="JD191" s="1709"/>
      <c r="JE191" s="1709"/>
      <c r="JF191" s="1709"/>
      <c r="JG191" s="1709"/>
      <c r="JH191" s="1709"/>
      <c r="JI191" s="1709"/>
      <c r="JJ191" s="1709"/>
      <c r="JK191" s="1709"/>
      <c r="JL191" s="1709"/>
      <c r="JM191" s="1709"/>
      <c r="JN191" s="1709"/>
      <c r="JO191" s="1709"/>
      <c r="JP191" s="1709"/>
      <c r="JQ191" s="1709"/>
      <c r="JR191" s="1709"/>
      <c r="JS191" s="1709"/>
      <c r="JT191" s="1709"/>
      <c r="JU191" s="1709"/>
      <c r="JV191" s="1709"/>
      <c r="JW191" s="1709"/>
      <c r="JX191" s="1709"/>
      <c r="JY191" s="1709"/>
      <c r="JZ191" s="1709"/>
      <c r="KA191" s="1709"/>
      <c r="KB191" s="1709"/>
      <c r="KC191" s="1709"/>
      <c r="KD191" s="1709"/>
      <c r="KE191" s="1709"/>
      <c r="KF191" s="1709"/>
      <c r="KG191" s="1709"/>
      <c r="KH191" s="1709"/>
      <c r="KI191" s="1709"/>
      <c r="KJ191" s="1709"/>
      <c r="KK191" s="1709"/>
      <c r="KL191" s="1709"/>
      <c r="KM191" s="1709"/>
      <c r="KN191" s="1709"/>
      <c r="KO191" s="1709"/>
      <c r="KP191" s="1709"/>
      <c r="KQ191" s="1709"/>
      <c r="KR191" s="1709"/>
      <c r="KS191" s="1709"/>
      <c r="KT191" s="1709"/>
      <c r="KU191" s="1709"/>
      <c r="KV191" s="1709"/>
      <c r="KW191" s="1709"/>
      <c r="KX191" s="1709"/>
      <c r="KY191" s="1709"/>
      <c r="KZ191" s="1709"/>
      <c r="LA191" s="1709"/>
      <c r="LB191" s="1709"/>
      <c r="LC191" s="1709"/>
      <c r="LD191" s="1709"/>
      <c r="LE191" s="1709"/>
      <c r="LF191" s="1709"/>
      <c r="LG191" s="1709"/>
      <c r="LH191" s="1710"/>
      <c r="LI191" s="1710"/>
      <c r="LJ191" s="1710"/>
      <c r="LK191" s="1710"/>
      <c r="LL191" s="1710"/>
      <c r="LM191" s="1710"/>
      <c r="LN191" s="1710"/>
      <c r="LO191" s="1711"/>
    </row>
    <row r="192" s="1483" customFormat="1" ht="47" customHeight="1" spans="1:327">
      <c r="A192" s="1648">
        <v>45988</v>
      </c>
      <c r="B192" s="1649" t="s">
        <v>173</v>
      </c>
      <c r="C192" s="1650" t="s">
        <v>98</v>
      </c>
      <c r="D192" s="1651">
        <v>4500187295</v>
      </c>
      <c r="E192" s="1652" t="s">
        <v>5407</v>
      </c>
      <c r="F192" s="1651" t="s">
        <v>5408</v>
      </c>
      <c r="G192" s="1654" t="s">
        <v>5276</v>
      </c>
      <c r="H192" s="1654" t="s">
        <v>5276</v>
      </c>
      <c r="I192" s="1666" t="s">
        <v>5277</v>
      </c>
      <c r="J192" s="1667">
        <v>7920</v>
      </c>
      <c r="K192" s="1668">
        <v>0</v>
      </c>
      <c r="L192" s="1668">
        <v>2640</v>
      </c>
      <c r="M192" s="1669">
        <f t="shared" si="86"/>
        <v>3</v>
      </c>
      <c r="N192" s="1670">
        <v>46027</v>
      </c>
      <c r="O192" s="1670">
        <f>N192-2</f>
        <v>46025</v>
      </c>
      <c r="P192" s="1671" t="s">
        <v>5409</v>
      </c>
      <c r="Q192" s="1676" t="s">
        <v>78</v>
      </c>
      <c r="R192" s="1677">
        <v>7920</v>
      </c>
      <c r="S192" s="1677">
        <f t="shared" si="87"/>
        <v>0</v>
      </c>
      <c r="T192" s="1769" t="s">
        <v>1634</v>
      </c>
      <c r="U192" s="1679" t="s">
        <v>829</v>
      </c>
      <c r="V192" s="1680" t="s">
        <v>5410</v>
      </c>
      <c r="W192" s="1680" t="s">
        <v>88</v>
      </c>
      <c r="X192" s="1681" t="s">
        <v>5411</v>
      </c>
      <c r="Y192" s="1685" t="s">
        <v>287</v>
      </c>
      <c r="Z192" s="1685" t="s">
        <v>4143</v>
      </c>
      <c r="AA192" s="1686" t="s">
        <v>2394</v>
      </c>
      <c r="AB192" s="1685"/>
      <c r="AC192" s="1687" t="s">
        <v>5412</v>
      </c>
      <c r="AD192" s="1688" t="s">
        <v>181</v>
      </c>
      <c r="AE192" s="1689">
        <v>2114.3</v>
      </c>
      <c r="AF192" s="1690">
        <f>AE192*M192</f>
        <v>6342.9</v>
      </c>
      <c r="AG192" s="1695"/>
      <c r="AH192" s="1696" t="s">
        <v>81</v>
      </c>
      <c r="AI192" s="1696">
        <v>5</v>
      </c>
      <c r="AJ192" s="1667">
        <f t="shared" ref="AJ192:AJ197" si="99">J192</f>
        <v>7920</v>
      </c>
      <c r="AK192" s="1697"/>
      <c r="AL192" s="1698"/>
      <c r="AM192" s="1698">
        <f>J192/12</f>
        <v>660</v>
      </c>
      <c r="AN192" s="1698"/>
      <c r="AO192" s="1698"/>
      <c r="AP192" s="1698" t="s">
        <v>63</v>
      </c>
      <c r="AQ192" s="1667">
        <f>J192</f>
        <v>7920</v>
      </c>
      <c r="AR192" s="1698"/>
      <c r="AS192" s="1701">
        <f>J192/5</f>
        <v>1584</v>
      </c>
      <c r="AT192" s="1702">
        <f>J192/5</f>
        <v>1584</v>
      </c>
      <c r="AU192" s="1702">
        <f>J192/5</f>
        <v>1584</v>
      </c>
      <c r="AV192" s="1702">
        <f>J192/5</f>
        <v>1584</v>
      </c>
      <c r="AW192" s="1704">
        <f>J192/5</f>
        <v>1584</v>
      </c>
      <c r="AX192" s="1705"/>
      <c r="AY192" s="1824"/>
      <c r="AZ192" s="1707"/>
      <c r="BA192" s="1708"/>
      <c r="BB192" s="1709"/>
      <c r="BC192" s="1709"/>
      <c r="BD192" s="1709"/>
      <c r="BE192" s="1709"/>
      <c r="BF192" s="1709"/>
      <c r="BG192" s="1709"/>
      <c r="BH192" s="1709"/>
      <c r="BI192" s="1709"/>
      <c r="BJ192" s="1709"/>
      <c r="BK192" s="1709"/>
      <c r="BL192" s="1709"/>
      <c r="BM192" s="1709"/>
      <c r="BN192" s="1709"/>
      <c r="BO192" s="1709"/>
      <c r="BP192" s="1709"/>
      <c r="BQ192" s="1709"/>
      <c r="BR192" s="1709"/>
      <c r="BS192" s="1709"/>
      <c r="BT192" s="1709"/>
      <c r="BU192" s="1709"/>
      <c r="BV192" s="1709"/>
      <c r="BW192" s="1709"/>
      <c r="BX192" s="1709"/>
      <c r="BY192" s="1709"/>
      <c r="BZ192" s="1709"/>
      <c r="CA192" s="1709"/>
      <c r="CB192" s="1709"/>
      <c r="CC192" s="1709"/>
      <c r="CD192" s="1709"/>
      <c r="CE192" s="1709"/>
      <c r="CF192" s="1709"/>
      <c r="CG192" s="1709"/>
      <c r="CH192" s="1709"/>
      <c r="CI192" s="1709"/>
      <c r="CJ192" s="1709"/>
      <c r="CK192" s="1709"/>
      <c r="CL192" s="1709"/>
      <c r="CM192" s="1709"/>
      <c r="CN192" s="1709"/>
      <c r="CO192" s="1709"/>
      <c r="CP192" s="1709"/>
      <c r="CQ192" s="1709"/>
      <c r="CR192" s="1709"/>
      <c r="CS192" s="1709"/>
      <c r="CT192" s="1709"/>
      <c r="CU192" s="1709"/>
      <c r="CV192" s="1709"/>
      <c r="CW192" s="1709"/>
      <c r="CX192" s="1709"/>
      <c r="CY192" s="1709"/>
      <c r="CZ192" s="1709"/>
      <c r="DA192" s="1709"/>
      <c r="DB192" s="1709"/>
      <c r="DC192" s="1709"/>
      <c r="DD192" s="1709"/>
      <c r="DE192" s="1709"/>
      <c r="DF192" s="1709"/>
      <c r="DG192" s="1709"/>
      <c r="DH192" s="1709"/>
      <c r="DI192" s="1709"/>
      <c r="DJ192" s="1709"/>
      <c r="DK192" s="1709"/>
      <c r="DL192" s="1709"/>
      <c r="DM192" s="1709"/>
      <c r="DN192" s="1709"/>
      <c r="DO192" s="1709"/>
      <c r="DP192" s="1709"/>
      <c r="DQ192" s="1709"/>
      <c r="DR192" s="1709"/>
      <c r="DS192" s="1709"/>
      <c r="DT192" s="1709"/>
      <c r="DU192" s="1709"/>
      <c r="DV192" s="1709"/>
      <c r="DW192" s="1709"/>
      <c r="DX192" s="1709"/>
      <c r="DY192" s="1709"/>
      <c r="DZ192" s="1709"/>
      <c r="EA192" s="1709"/>
      <c r="EB192" s="1709"/>
      <c r="EC192" s="1709"/>
      <c r="ED192" s="1709"/>
      <c r="EE192" s="1709"/>
      <c r="EF192" s="1709"/>
      <c r="EG192" s="1709"/>
      <c r="EH192" s="1709"/>
      <c r="EI192" s="1709"/>
      <c r="EJ192" s="1709"/>
      <c r="EK192" s="1709"/>
      <c r="EL192" s="1709"/>
      <c r="EM192" s="1709"/>
      <c r="EN192" s="1709"/>
      <c r="EO192" s="1709"/>
      <c r="EP192" s="1709"/>
      <c r="EQ192" s="1709"/>
      <c r="ER192" s="1709"/>
      <c r="ES192" s="1709"/>
      <c r="ET192" s="1709"/>
      <c r="EU192" s="1709"/>
      <c r="EV192" s="1709"/>
      <c r="EW192" s="1709"/>
      <c r="EX192" s="1709"/>
      <c r="EY192" s="1709"/>
      <c r="EZ192" s="1709"/>
      <c r="FA192" s="1709"/>
      <c r="FB192" s="1709"/>
      <c r="FC192" s="1709"/>
      <c r="FD192" s="1709"/>
      <c r="FE192" s="1709"/>
      <c r="FF192" s="1709"/>
      <c r="FG192" s="1709"/>
      <c r="FH192" s="1709"/>
      <c r="FI192" s="1709"/>
      <c r="FJ192" s="1709"/>
      <c r="FK192" s="1709"/>
      <c r="FL192" s="1709"/>
      <c r="FM192" s="1709"/>
      <c r="FN192" s="1709"/>
      <c r="FO192" s="1709"/>
      <c r="FP192" s="1709"/>
      <c r="FQ192" s="1709"/>
      <c r="FR192" s="1709"/>
      <c r="FS192" s="1709"/>
      <c r="FT192" s="1709"/>
      <c r="FU192" s="1709"/>
      <c r="FV192" s="1709"/>
      <c r="FW192" s="1709"/>
      <c r="FX192" s="1709"/>
      <c r="FY192" s="1709"/>
      <c r="FZ192" s="1709"/>
      <c r="GA192" s="1709"/>
      <c r="GB192" s="1709"/>
      <c r="GC192" s="1709"/>
      <c r="GD192" s="1709"/>
      <c r="GE192" s="1709"/>
      <c r="GF192" s="1709"/>
      <c r="GG192" s="1709"/>
      <c r="GH192" s="1709"/>
      <c r="GI192" s="1709"/>
      <c r="GJ192" s="1709"/>
      <c r="GK192" s="1709"/>
      <c r="GL192" s="1709"/>
      <c r="GM192" s="1709"/>
      <c r="GN192" s="1709"/>
      <c r="GO192" s="1709"/>
      <c r="GP192" s="1709"/>
      <c r="GQ192" s="1709"/>
      <c r="GR192" s="1709"/>
      <c r="GS192" s="1709"/>
      <c r="GT192" s="1709"/>
      <c r="GU192" s="1709"/>
      <c r="GV192" s="1709"/>
      <c r="GW192" s="1709"/>
      <c r="GX192" s="1709"/>
      <c r="GY192" s="1709"/>
      <c r="GZ192" s="1709"/>
      <c r="HA192" s="1709"/>
      <c r="HB192" s="1709"/>
      <c r="HC192" s="1709"/>
      <c r="HD192" s="1709"/>
      <c r="HE192" s="1709"/>
      <c r="HF192" s="1709"/>
      <c r="HG192" s="1709"/>
      <c r="HH192" s="1709"/>
      <c r="HI192" s="1709"/>
      <c r="HJ192" s="1709"/>
      <c r="HK192" s="1709"/>
      <c r="HL192" s="1709"/>
      <c r="HM192" s="1709"/>
      <c r="HN192" s="1709"/>
      <c r="HO192" s="1709"/>
      <c r="HP192" s="1709"/>
      <c r="HQ192" s="1709"/>
      <c r="HR192" s="1709"/>
      <c r="HS192" s="1709"/>
      <c r="HT192" s="1709"/>
      <c r="HU192" s="1709"/>
      <c r="HV192" s="1709"/>
      <c r="HW192" s="1709"/>
      <c r="HX192" s="1709"/>
      <c r="HY192" s="1709"/>
      <c r="HZ192" s="1709"/>
      <c r="IA192" s="1709"/>
      <c r="IB192" s="1709"/>
      <c r="IC192" s="1709"/>
      <c r="ID192" s="1709"/>
      <c r="IE192" s="1709"/>
      <c r="IF192" s="1709"/>
      <c r="IG192" s="1709"/>
      <c r="IH192" s="1709"/>
      <c r="II192" s="1709"/>
      <c r="IJ192" s="1709"/>
      <c r="IK192" s="1709"/>
      <c r="IL192" s="1709"/>
      <c r="IM192" s="1709"/>
      <c r="IN192" s="1709"/>
      <c r="IO192" s="1709"/>
      <c r="IP192" s="1709"/>
      <c r="IQ192" s="1709"/>
      <c r="IR192" s="1709"/>
      <c r="IS192" s="1709"/>
      <c r="IT192" s="1709"/>
      <c r="IU192" s="1709"/>
      <c r="IV192" s="1709"/>
      <c r="IW192" s="1709"/>
      <c r="IX192" s="1709"/>
      <c r="IY192" s="1709"/>
      <c r="IZ192" s="1709"/>
      <c r="JA192" s="1709"/>
      <c r="JB192" s="1709"/>
      <c r="JC192" s="1709"/>
      <c r="JD192" s="1709"/>
      <c r="JE192" s="1709"/>
      <c r="JF192" s="1709"/>
      <c r="JG192" s="1709"/>
      <c r="JH192" s="1709"/>
      <c r="JI192" s="1709"/>
      <c r="JJ192" s="1709"/>
      <c r="JK192" s="1709"/>
      <c r="JL192" s="1709"/>
      <c r="JM192" s="1709"/>
      <c r="JN192" s="1709"/>
      <c r="JO192" s="1709"/>
      <c r="JP192" s="1709"/>
      <c r="JQ192" s="1709"/>
      <c r="JR192" s="1709"/>
      <c r="JS192" s="1709"/>
      <c r="JT192" s="1709"/>
      <c r="JU192" s="1709"/>
      <c r="JV192" s="1709"/>
      <c r="JW192" s="1709"/>
      <c r="JX192" s="1709"/>
      <c r="JY192" s="1709"/>
      <c r="JZ192" s="1709"/>
      <c r="KA192" s="1709"/>
      <c r="KB192" s="1709"/>
      <c r="KC192" s="1709"/>
      <c r="KD192" s="1709"/>
      <c r="KE192" s="1709"/>
      <c r="KF192" s="1709"/>
      <c r="KG192" s="1709"/>
      <c r="KH192" s="1709"/>
      <c r="KI192" s="1709"/>
      <c r="KJ192" s="1709"/>
      <c r="KK192" s="1709"/>
      <c r="KL192" s="1709"/>
      <c r="KM192" s="1709"/>
      <c r="KN192" s="1709"/>
      <c r="KO192" s="1709"/>
      <c r="KP192" s="1709"/>
      <c r="KQ192" s="1709"/>
      <c r="KR192" s="1709"/>
      <c r="KS192" s="1709"/>
      <c r="KT192" s="1709"/>
      <c r="KU192" s="1709"/>
      <c r="KV192" s="1709"/>
      <c r="KW192" s="1709"/>
      <c r="KX192" s="1709"/>
      <c r="KY192" s="1709"/>
      <c r="KZ192" s="1709"/>
      <c r="LA192" s="1709"/>
      <c r="LB192" s="1709"/>
      <c r="LC192" s="1709"/>
      <c r="LD192" s="1709"/>
      <c r="LE192" s="1709"/>
      <c r="LF192" s="1709"/>
      <c r="LG192" s="1709"/>
      <c r="LH192" s="1710"/>
      <c r="LI192" s="1710"/>
      <c r="LJ192" s="1710"/>
      <c r="LK192" s="1710"/>
      <c r="LL192" s="1710"/>
      <c r="LM192" s="1710"/>
      <c r="LN192" s="1710"/>
      <c r="LO192" s="1711"/>
    </row>
    <row r="193" s="1483" customFormat="1" ht="47" customHeight="1" spans="1:327">
      <c r="A193" s="1648">
        <v>45974</v>
      </c>
      <c r="B193" s="1649" t="s">
        <v>173</v>
      </c>
      <c r="C193" s="1650" t="s">
        <v>98</v>
      </c>
      <c r="D193" s="1651">
        <v>4500185626</v>
      </c>
      <c r="E193" s="1652" t="s">
        <v>5413</v>
      </c>
      <c r="F193" s="1651" t="s">
        <v>5414</v>
      </c>
      <c r="G193" s="1654" t="s">
        <v>5025</v>
      </c>
      <c r="H193" s="1654" t="s">
        <v>5025</v>
      </c>
      <c r="I193" s="1666" t="s">
        <v>5026</v>
      </c>
      <c r="J193" s="1667">
        <v>5844</v>
      </c>
      <c r="K193" s="1668">
        <v>0</v>
      </c>
      <c r="L193" s="1668">
        <v>12</v>
      </c>
      <c r="M193" s="1669">
        <f t="shared" si="86"/>
        <v>487</v>
      </c>
      <c r="N193" s="1670">
        <v>46029</v>
      </c>
      <c r="O193" s="1670">
        <v>46027</v>
      </c>
      <c r="P193" s="1671" t="s">
        <v>5415</v>
      </c>
      <c r="Q193" s="1671" t="s">
        <v>78</v>
      </c>
      <c r="R193" s="1677">
        <v>5844</v>
      </c>
      <c r="S193" s="1677">
        <f t="shared" si="87"/>
        <v>0</v>
      </c>
      <c r="T193" s="1678"/>
      <c r="U193" s="1679" t="s">
        <v>829</v>
      </c>
      <c r="V193" s="1680" t="s">
        <v>5361</v>
      </c>
      <c r="W193" s="1680" t="s">
        <v>168</v>
      </c>
      <c r="X193" s="1681">
        <v>45960</v>
      </c>
      <c r="Y193" s="1685" t="s">
        <v>5370</v>
      </c>
      <c r="Z193" s="1681"/>
      <c r="AA193" s="1666" t="s">
        <v>2394</v>
      </c>
      <c r="AB193" s="1685"/>
      <c r="AC193" s="1687" t="s">
        <v>5371</v>
      </c>
      <c r="AD193" s="1688" t="s">
        <v>181</v>
      </c>
      <c r="AE193" s="1689">
        <v>0.806</v>
      </c>
      <c r="AF193" s="1690">
        <f>AE193*J193</f>
        <v>4710.264</v>
      </c>
      <c r="AG193" s="1695"/>
      <c r="AH193" s="1696" t="s">
        <v>81</v>
      </c>
      <c r="AI193" s="1696">
        <v>5</v>
      </c>
      <c r="AJ193" s="1667">
        <f t="shared" si="99"/>
        <v>5844</v>
      </c>
      <c r="AK193" s="1697"/>
      <c r="AL193" s="1698"/>
      <c r="AM193" s="1698">
        <f>J193/12</f>
        <v>487</v>
      </c>
      <c r="AN193" s="1698"/>
      <c r="AO193" s="1698"/>
      <c r="AP193" s="1698" t="s">
        <v>63</v>
      </c>
      <c r="AQ193" s="1667">
        <v>5844</v>
      </c>
      <c r="AR193" s="1698"/>
      <c r="AS193" s="1701">
        <f>J193/5</f>
        <v>1168.8</v>
      </c>
      <c r="AT193" s="1702">
        <f>J193/5</f>
        <v>1168.8</v>
      </c>
      <c r="AU193" s="1702">
        <f>J193/5</f>
        <v>1168.8</v>
      </c>
      <c r="AV193" s="1702">
        <f>J193/5</f>
        <v>1168.8</v>
      </c>
      <c r="AW193" s="1704">
        <f>J193/5</f>
        <v>1168.8</v>
      </c>
      <c r="AX193" s="1705">
        <f>J193*23/24/COUNT(AS193:AW193)</f>
        <v>1120.1</v>
      </c>
      <c r="AY193" s="1702">
        <f>J193/24/COUNT(AS193:AW193)</f>
        <v>48.7</v>
      </c>
      <c r="AZ193" s="1707"/>
      <c r="BA193" s="1708"/>
      <c r="BB193" s="1709"/>
      <c r="BC193" s="1709"/>
      <c r="BD193" s="1709"/>
      <c r="BE193" s="1709"/>
      <c r="BF193" s="1709"/>
      <c r="BG193" s="1709"/>
      <c r="BH193" s="1709"/>
      <c r="BI193" s="1709"/>
      <c r="BJ193" s="1709"/>
      <c r="BK193" s="1709"/>
      <c r="BL193" s="1709"/>
      <c r="BM193" s="1709"/>
      <c r="BN193" s="1709"/>
      <c r="BO193" s="1709"/>
      <c r="BP193" s="1709"/>
      <c r="BQ193" s="1709"/>
      <c r="BR193" s="1709"/>
      <c r="BS193" s="1709"/>
      <c r="BT193" s="1709"/>
      <c r="BU193" s="1709"/>
      <c r="BV193" s="1709"/>
      <c r="BW193" s="1709"/>
      <c r="BX193" s="1709"/>
      <c r="BY193" s="1709"/>
      <c r="BZ193" s="1709"/>
      <c r="CA193" s="1709"/>
      <c r="CB193" s="1709"/>
      <c r="CC193" s="1709"/>
      <c r="CD193" s="1709"/>
      <c r="CE193" s="1709"/>
      <c r="CF193" s="1709"/>
      <c r="CG193" s="1709"/>
      <c r="CH193" s="1709"/>
      <c r="CI193" s="1709"/>
      <c r="CJ193" s="1709"/>
      <c r="CK193" s="1709"/>
      <c r="CL193" s="1709"/>
      <c r="CM193" s="1709"/>
      <c r="CN193" s="1709"/>
      <c r="CO193" s="1709"/>
      <c r="CP193" s="1709"/>
      <c r="CQ193" s="1709"/>
      <c r="CR193" s="1709"/>
      <c r="CS193" s="1709"/>
      <c r="CT193" s="1709"/>
      <c r="CU193" s="1709"/>
      <c r="CV193" s="1709"/>
      <c r="CW193" s="1709"/>
      <c r="CX193" s="1709"/>
      <c r="CY193" s="1709"/>
      <c r="CZ193" s="1709"/>
      <c r="DA193" s="1709"/>
      <c r="DB193" s="1709"/>
      <c r="DC193" s="1709"/>
      <c r="DD193" s="1709"/>
      <c r="DE193" s="1709"/>
      <c r="DF193" s="1709"/>
      <c r="DG193" s="1709"/>
      <c r="DH193" s="1709"/>
      <c r="DI193" s="1709"/>
      <c r="DJ193" s="1709"/>
      <c r="DK193" s="1709"/>
      <c r="DL193" s="1709"/>
      <c r="DM193" s="1709"/>
      <c r="DN193" s="1709"/>
      <c r="DO193" s="1709"/>
      <c r="DP193" s="1709"/>
      <c r="DQ193" s="1709"/>
      <c r="DR193" s="1709"/>
      <c r="DS193" s="1709"/>
      <c r="DT193" s="1709"/>
      <c r="DU193" s="1709"/>
      <c r="DV193" s="1709"/>
      <c r="DW193" s="1709"/>
      <c r="DX193" s="1709"/>
      <c r="DY193" s="1709"/>
      <c r="DZ193" s="1709"/>
      <c r="EA193" s="1709"/>
      <c r="EB193" s="1709"/>
      <c r="EC193" s="1709"/>
      <c r="ED193" s="1709"/>
      <c r="EE193" s="1709"/>
      <c r="EF193" s="1709"/>
      <c r="EG193" s="1709"/>
      <c r="EH193" s="1709"/>
      <c r="EI193" s="1709"/>
      <c r="EJ193" s="1709"/>
      <c r="EK193" s="1709"/>
      <c r="EL193" s="1709"/>
      <c r="EM193" s="1709"/>
      <c r="EN193" s="1709"/>
      <c r="EO193" s="1709"/>
      <c r="EP193" s="1709"/>
      <c r="EQ193" s="1709"/>
      <c r="ER193" s="1709"/>
      <c r="ES193" s="1709"/>
      <c r="ET193" s="1709"/>
      <c r="EU193" s="1709"/>
      <c r="EV193" s="1709"/>
      <c r="EW193" s="1709"/>
      <c r="EX193" s="1709"/>
      <c r="EY193" s="1709"/>
      <c r="EZ193" s="1709"/>
      <c r="FA193" s="1709"/>
      <c r="FB193" s="1709"/>
      <c r="FC193" s="1709"/>
      <c r="FD193" s="1709"/>
      <c r="FE193" s="1709"/>
      <c r="FF193" s="1709"/>
      <c r="FG193" s="1709"/>
      <c r="FH193" s="1709"/>
      <c r="FI193" s="1709"/>
      <c r="FJ193" s="1709"/>
      <c r="FK193" s="1709"/>
      <c r="FL193" s="1709"/>
      <c r="FM193" s="1709"/>
      <c r="FN193" s="1709"/>
      <c r="FO193" s="1709"/>
      <c r="FP193" s="1709"/>
      <c r="FQ193" s="1709"/>
      <c r="FR193" s="1709"/>
      <c r="FS193" s="1709"/>
      <c r="FT193" s="1709"/>
      <c r="FU193" s="1709"/>
      <c r="FV193" s="1709"/>
      <c r="FW193" s="1709"/>
      <c r="FX193" s="1709"/>
      <c r="FY193" s="1709"/>
      <c r="FZ193" s="1709"/>
      <c r="GA193" s="1709"/>
      <c r="GB193" s="1709"/>
      <c r="GC193" s="1709"/>
      <c r="GD193" s="1709"/>
      <c r="GE193" s="1709"/>
      <c r="GF193" s="1709"/>
      <c r="GG193" s="1709"/>
      <c r="GH193" s="1709"/>
      <c r="GI193" s="1709"/>
      <c r="GJ193" s="1709"/>
      <c r="GK193" s="1709"/>
      <c r="GL193" s="1709"/>
      <c r="GM193" s="1709"/>
      <c r="GN193" s="1709"/>
      <c r="GO193" s="1709"/>
      <c r="GP193" s="1709"/>
      <c r="GQ193" s="1709"/>
      <c r="GR193" s="1709"/>
      <c r="GS193" s="1709"/>
      <c r="GT193" s="1709"/>
      <c r="GU193" s="1709"/>
      <c r="GV193" s="1709"/>
      <c r="GW193" s="1709"/>
      <c r="GX193" s="1709"/>
      <c r="GY193" s="1709"/>
      <c r="GZ193" s="1709"/>
      <c r="HA193" s="1709"/>
      <c r="HB193" s="1709"/>
      <c r="HC193" s="1709"/>
      <c r="HD193" s="1709"/>
      <c r="HE193" s="1709"/>
      <c r="HF193" s="1709"/>
      <c r="HG193" s="1709"/>
      <c r="HH193" s="1709"/>
      <c r="HI193" s="1709"/>
      <c r="HJ193" s="1709"/>
      <c r="HK193" s="1709"/>
      <c r="HL193" s="1709"/>
      <c r="HM193" s="1709"/>
      <c r="HN193" s="1709"/>
      <c r="HO193" s="1709"/>
      <c r="HP193" s="1709"/>
      <c r="HQ193" s="1709"/>
      <c r="HR193" s="1709"/>
      <c r="HS193" s="1709"/>
      <c r="HT193" s="1709"/>
      <c r="HU193" s="1709"/>
      <c r="HV193" s="1709"/>
      <c r="HW193" s="1709"/>
      <c r="HX193" s="1709"/>
      <c r="HY193" s="1709"/>
      <c r="HZ193" s="1709"/>
      <c r="IA193" s="1709"/>
      <c r="IB193" s="1709"/>
      <c r="IC193" s="1709"/>
      <c r="ID193" s="1709"/>
      <c r="IE193" s="1709"/>
      <c r="IF193" s="1709"/>
      <c r="IG193" s="1709"/>
      <c r="IH193" s="1709"/>
      <c r="II193" s="1709"/>
      <c r="IJ193" s="1709"/>
      <c r="IK193" s="1709"/>
      <c r="IL193" s="1709"/>
      <c r="IM193" s="1709"/>
      <c r="IN193" s="1709"/>
      <c r="IO193" s="1709"/>
      <c r="IP193" s="1709"/>
      <c r="IQ193" s="1709"/>
      <c r="IR193" s="1709"/>
      <c r="IS193" s="1709"/>
      <c r="IT193" s="1709"/>
      <c r="IU193" s="1709"/>
      <c r="IV193" s="1709"/>
      <c r="IW193" s="1709"/>
      <c r="IX193" s="1709"/>
      <c r="IY193" s="1709"/>
      <c r="IZ193" s="1709"/>
      <c r="JA193" s="1709"/>
      <c r="JB193" s="1709"/>
      <c r="JC193" s="1709"/>
      <c r="JD193" s="1709"/>
      <c r="JE193" s="1709"/>
      <c r="JF193" s="1709"/>
      <c r="JG193" s="1709"/>
      <c r="JH193" s="1709"/>
      <c r="JI193" s="1709"/>
      <c r="JJ193" s="1709"/>
      <c r="JK193" s="1709"/>
      <c r="JL193" s="1709"/>
      <c r="JM193" s="1709"/>
      <c r="JN193" s="1709"/>
      <c r="JO193" s="1709"/>
      <c r="JP193" s="1709"/>
      <c r="JQ193" s="1709"/>
      <c r="JR193" s="1709"/>
      <c r="JS193" s="1709"/>
      <c r="JT193" s="1709"/>
      <c r="JU193" s="1709"/>
      <c r="JV193" s="1709"/>
      <c r="JW193" s="1709"/>
      <c r="JX193" s="1709"/>
      <c r="JY193" s="1709"/>
      <c r="JZ193" s="1709"/>
      <c r="KA193" s="1709"/>
      <c r="KB193" s="1709"/>
      <c r="KC193" s="1709"/>
      <c r="KD193" s="1709"/>
      <c r="KE193" s="1709"/>
      <c r="KF193" s="1709"/>
      <c r="KG193" s="1709"/>
      <c r="KH193" s="1709"/>
      <c r="KI193" s="1709"/>
      <c r="KJ193" s="1709"/>
      <c r="KK193" s="1709"/>
      <c r="KL193" s="1709"/>
      <c r="KM193" s="1709"/>
      <c r="KN193" s="1709"/>
      <c r="KO193" s="1709"/>
      <c r="KP193" s="1709"/>
      <c r="KQ193" s="1709"/>
      <c r="KR193" s="1709"/>
      <c r="KS193" s="1709"/>
      <c r="KT193" s="1709"/>
      <c r="KU193" s="1709"/>
      <c r="KV193" s="1709"/>
      <c r="KW193" s="1709"/>
      <c r="KX193" s="1709"/>
      <c r="KY193" s="1709"/>
      <c r="KZ193" s="1709"/>
      <c r="LA193" s="1709"/>
      <c r="LB193" s="1709"/>
      <c r="LC193" s="1709"/>
      <c r="LD193" s="1709"/>
      <c r="LE193" s="1709"/>
      <c r="LF193" s="1709"/>
      <c r="LG193" s="1709"/>
      <c r="LH193" s="1710"/>
      <c r="LI193" s="1710"/>
      <c r="LJ193" s="1710"/>
      <c r="LK193" s="1710"/>
      <c r="LL193" s="1710"/>
      <c r="LM193" s="1710"/>
      <c r="LN193" s="1710"/>
      <c r="LO193" s="1711"/>
    </row>
    <row r="194" s="1483" customFormat="1" ht="47" customHeight="1" spans="1:327">
      <c r="A194" s="1648">
        <v>45980</v>
      </c>
      <c r="B194" s="1649" t="s">
        <v>5416</v>
      </c>
      <c r="C194" s="1650" t="s">
        <v>1542</v>
      </c>
      <c r="D194" s="1651">
        <v>4500186234</v>
      </c>
      <c r="E194" s="1652">
        <v>17242705</v>
      </c>
      <c r="F194" s="1651" t="s">
        <v>5417</v>
      </c>
      <c r="G194" s="1654" t="s">
        <v>4747</v>
      </c>
      <c r="H194" s="1654" t="s">
        <v>4747</v>
      </c>
      <c r="I194" s="1666" t="s">
        <v>4808</v>
      </c>
      <c r="J194" s="1667">
        <v>2400</v>
      </c>
      <c r="K194" s="1668">
        <v>0</v>
      </c>
      <c r="L194" s="1668">
        <v>96</v>
      </c>
      <c r="M194" s="1669">
        <f t="shared" si="86"/>
        <v>25</v>
      </c>
      <c r="N194" s="1670">
        <v>46030</v>
      </c>
      <c r="O194" s="1670">
        <v>46028</v>
      </c>
      <c r="P194" s="1671"/>
      <c r="Q194" s="1676" t="s">
        <v>78</v>
      </c>
      <c r="R194" s="1677">
        <v>2400</v>
      </c>
      <c r="S194" s="1677">
        <f t="shared" si="87"/>
        <v>0</v>
      </c>
      <c r="T194" s="1678" t="s">
        <v>1634</v>
      </c>
      <c r="U194" s="1679" t="s">
        <v>829</v>
      </c>
      <c r="V194" s="1680" t="s">
        <v>5418</v>
      </c>
      <c r="W194" s="1680" t="s">
        <v>88</v>
      </c>
      <c r="X194" s="1681">
        <v>46000</v>
      </c>
      <c r="Y194" s="1685" t="s">
        <v>88</v>
      </c>
      <c r="Z194" s="1851" t="s">
        <v>5419</v>
      </c>
      <c r="AA194" s="1666"/>
      <c r="AB194" s="1685"/>
      <c r="AC194" s="1687" t="s">
        <v>5420</v>
      </c>
      <c r="AD194" s="1688" t="s">
        <v>1670</v>
      </c>
      <c r="AE194" s="1689">
        <v>1.3113</v>
      </c>
      <c r="AF194" s="1690">
        <f>AE194*J194</f>
        <v>3147.12</v>
      </c>
      <c r="AG194" s="1695"/>
      <c r="AH194" s="1696" t="s">
        <v>81</v>
      </c>
      <c r="AI194" s="1696">
        <v>5</v>
      </c>
      <c r="AJ194" s="1667">
        <f t="shared" si="99"/>
        <v>2400</v>
      </c>
      <c r="AK194" s="1697"/>
      <c r="AL194" s="1698">
        <f>J194/24</f>
        <v>100</v>
      </c>
      <c r="AM194" s="1698"/>
      <c r="AN194" s="1698"/>
      <c r="AO194" s="1698"/>
      <c r="AP194" s="1698" t="s">
        <v>63</v>
      </c>
      <c r="AQ194" s="1667">
        <f>J194</f>
        <v>2400</v>
      </c>
      <c r="AR194" s="1698"/>
      <c r="AS194" s="1701">
        <f>J194/5</f>
        <v>480</v>
      </c>
      <c r="AT194" s="1702">
        <f>J194/5</f>
        <v>480</v>
      </c>
      <c r="AU194" s="1702">
        <f>J194/5</f>
        <v>480</v>
      </c>
      <c r="AV194" s="1702">
        <f>J194/5</f>
        <v>480</v>
      </c>
      <c r="AW194" s="1704">
        <f>J194/5</f>
        <v>480</v>
      </c>
      <c r="AX194" s="1705">
        <f>J194*23/24/COUNT(AS194:AW194)</f>
        <v>460</v>
      </c>
      <c r="AY194" s="1706">
        <f>J194/24/COUNT(AS194:AW194)</f>
        <v>20</v>
      </c>
      <c r="AZ194" s="1707"/>
      <c r="BA194" s="1708"/>
      <c r="BB194" s="1709"/>
      <c r="BC194" s="1709"/>
      <c r="BD194" s="1709"/>
      <c r="BE194" s="1709"/>
      <c r="BF194" s="1709"/>
      <c r="BG194" s="1709"/>
      <c r="BH194" s="1709"/>
      <c r="BI194" s="1709"/>
      <c r="BJ194" s="1709"/>
      <c r="BK194" s="1709"/>
      <c r="BL194" s="1709"/>
      <c r="BM194" s="1709"/>
      <c r="BN194" s="1709"/>
      <c r="BO194" s="1709"/>
      <c r="BP194" s="1709"/>
      <c r="BQ194" s="1709"/>
      <c r="BR194" s="1709"/>
      <c r="BS194" s="1709"/>
      <c r="BT194" s="1709"/>
      <c r="BU194" s="1709"/>
      <c r="BV194" s="1709"/>
      <c r="BW194" s="1709"/>
      <c r="BX194" s="1709"/>
      <c r="BY194" s="1709"/>
      <c r="BZ194" s="1709"/>
      <c r="CA194" s="1709"/>
      <c r="CB194" s="1709"/>
      <c r="CC194" s="1709"/>
      <c r="CD194" s="1709"/>
      <c r="CE194" s="1709"/>
      <c r="CF194" s="1709"/>
      <c r="CG194" s="1709"/>
      <c r="CH194" s="1709"/>
      <c r="CI194" s="1709"/>
      <c r="CJ194" s="1709"/>
      <c r="CK194" s="1709"/>
      <c r="CL194" s="1709"/>
      <c r="CM194" s="1709"/>
      <c r="CN194" s="1709"/>
      <c r="CO194" s="1709"/>
      <c r="CP194" s="1709"/>
      <c r="CQ194" s="1709"/>
      <c r="CR194" s="1709"/>
      <c r="CS194" s="1709"/>
      <c r="CT194" s="1709"/>
      <c r="CU194" s="1709"/>
      <c r="CV194" s="1709"/>
      <c r="CW194" s="1709"/>
      <c r="CX194" s="1709"/>
      <c r="CY194" s="1709"/>
      <c r="CZ194" s="1709"/>
      <c r="DA194" s="1709"/>
      <c r="DB194" s="1709"/>
      <c r="DC194" s="1709"/>
      <c r="DD194" s="1709"/>
      <c r="DE194" s="1709"/>
      <c r="DF194" s="1709"/>
      <c r="DG194" s="1709"/>
      <c r="DH194" s="1709"/>
      <c r="DI194" s="1709"/>
      <c r="DJ194" s="1709"/>
      <c r="DK194" s="1709"/>
      <c r="DL194" s="1709"/>
      <c r="DM194" s="1709"/>
      <c r="DN194" s="1709"/>
      <c r="DO194" s="1709"/>
      <c r="DP194" s="1709"/>
      <c r="DQ194" s="1709"/>
      <c r="DR194" s="1709"/>
      <c r="DS194" s="1709"/>
      <c r="DT194" s="1709"/>
      <c r="DU194" s="1709"/>
      <c r="DV194" s="1709"/>
      <c r="DW194" s="1709"/>
      <c r="DX194" s="1709"/>
      <c r="DY194" s="1709"/>
      <c r="DZ194" s="1709"/>
      <c r="EA194" s="1709"/>
      <c r="EB194" s="1709"/>
      <c r="EC194" s="1709"/>
      <c r="ED194" s="1709"/>
      <c r="EE194" s="1709"/>
      <c r="EF194" s="1709"/>
      <c r="EG194" s="1709"/>
      <c r="EH194" s="1709"/>
      <c r="EI194" s="1709"/>
      <c r="EJ194" s="1709"/>
      <c r="EK194" s="1709"/>
      <c r="EL194" s="1709"/>
      <c r="EM194" s="1709"/>
      <c r="EN194" s="1709"/>
      <c r="EO194" s="1709"/>
      <c r="EP194" s="1709"/>
      <c r="EQ194" s="1709"/>
      <c r="ER194" s="1709"/>
      <c r="ES194" s="1709"/>
      <c r="ET194" s="1709"/>
      <c r="EU194" s="1709"/>
      <c r="EV194" s="1709"/>
      <c r="EW194" s="1709"/>
      <c r="EX194" s="1709"/>
      <c r="EY194" s="1709"/>
      <c r="EZ194" s="1709"/>
      <c r="FA194" s="1709"/>
      <c r="FB194" s="1709"/>
      <c r="FC194" s="1709"/>
      <c r="FD194" s="1709"/>
      <c r="FE194" s="1709"/>
      <c r="FF194" s="1709"/>
      <c r="FG194" s="1709"/>
      <c r="FH194" s="1709"/>
      <c r="FI194" s="1709"/>
      <c r="FJ194" s="1709"/>
      <c r="FK194" s="1709"/>
      <c r="FL194" s="1709"/>
      <c r="FM194" s="1709"/>
      <c r="FN194" s="1709"/>
      <c r="FO194" s="1709"/>
      <c r="FP194" s="1709"/>
      <c r="FQ194" s="1709"/>
      <c r="FR194" s="1709"/>
      <c r="FS194" s="1709"/>
      <c r="FT194" s="1709"/>
      <c r="FU194" s="1709"/>
      <c r="FV194" s="1709"/>
      <c r="FW194" s="1709"/>
      <c r="FX194" s="1709"/>
      <c r="FY194" s="1709"/>
      <c r="FZ194" s="1709"/>
      <c r="GA194" s="1709"/>
      <c r="GB194" s="1709"/>
      <c r="GC194" s="1709"/>
      <c r="GD194" s="1709"/>
      <c r="GE194" s="1709"/>
      <c r="GF194" s="1709"/>
      <c r="GG194" s="1709"/>
      <c r="GH194" s="1709"/>
      <c r="GI194" s="1709"/>
      <c r="GJ194" s="1709"/>
      <c r="GK194" s="1709"/>
      <c r="GL194" s="1709"/>
      <c r="GM194" s="1709"/>
      <c r="GN194" s="1709"/>
      <c r="GO194" s="1709"/>
      <c r="GP194" s="1709"/>
      <c r="GQ194" s="1709"/>
      <c r="GR194" s="1709"/>
      <c r="GS194" s="1709"/>
      <c r="GT194" s="1709"/>
      <c r="GU194" s="1709"/>
      <c r="GV194" s="1709"/>
      <c r="GW194" s="1709"/>
      <c r="GX194" s="1709"/>
      <c r="GY194" s="1709"/>
      <c r="GZ194" s="1709"/>
      <c r="HA194" s="1709"/>
      <c r="HB194" s="1709"/>
      <c r="HC194" s="1709"/>
      <c r="HD194" s="1709"/>
      <c r="HE194" s="1709"/>
      <c r="HF194" s="1709"/>
      <c r="HG194" s="1709"/>
      <c r="HH194" s="1709"/>
      <c r="HI194" s="1709"/>
      <c r="HJ194" s="1709"/>
      <c r="HK194" s="1709"/>
      <c r="HL194" s="1709"/>
      <c r="HM194" s="1709"/>
      <c r="HN194" s="1709"/>
      <c r="HO194" s="1709"/>
      <c r="HP194" s="1709"/>
      <c r="HQ194" s="1709"/>
      <c r="HR194" s="1709"/>
      <c r="HS194" s="1709"/>
      <c r="HT194" s="1709"/>
      <c r="HU194" s="1709"/>
      <c r="HV194" s="1709"/>
      <c r="HW194" s="1709"/>
      <c r="HX194" s="1709"/>
      <c r="HY194" s="1709"/>
      <c r="HZ194" s="1709"/>
      <c r="IA194" s="1709"/>
      <c r="IB194" s="1709"/>
      <c r="IC194" s="1709"/>
      <c r="ID194" s="1709"/>
      <c r="IE194" s="1709"/>
      <c r="IF194" s="1709"/>
      <c r="IG194" s="1709"/>
      <c r="IH194" s="1709"/>
      <c r="II194" s="1709"/>
      <c r="IJ194" s="1709"/>
      <c r="IK194" s="1709"/>
      <c r="IL194" s="1709"/>
      <c r="IM194" s="1709"/>
      <c r="IN194" s="1709"/>
      <c r="IO194" s="1709"/>
      <c r="IP194" s="1709"/>
      <c r="IQ194" s="1709"/>
      <c r="IR194" s="1709"/>
      <c r="IS194" s="1709"/>
      <c r="IT194" s="1709"/>
      <c r="IU194" s="1709"/>
      <c r="IV194" s="1709"/>
      <c r="IW194" s="1709"/>
      <c r="IX194" s="1709"/>
      <c r="IY194" s="1709"/>
      <c r="IZ194" s="1709"/>
      <c r="JA194" s="1709"/>
      <c r="JB194" s="1709"/>
      <c r="JC194" s="1709"/>
      <c r="JD194" s="1709"/>
      <c r="JE194" s="1709"/>
      <c r="JF194" s="1709"/>
      <c r="JG194" s="1709"/>
      <c r="JH194" s="1709"/>
      <c r="JI194" s="1709"/>
      <c r="JJ194" s="1709"/>
      <c r="JK194" s="1709"/>
      <c r="JL194" s="1709"/>
      <c r="JM194" s="1709"/>
      <c r="JN194" s="1709"/>
      <c r="JO194" s="1709"/>
      <c r="JP194" s="1709"/>
      <c r="JQ194" s="1709"/>
      <c r="JR194" s="1709"/>
      <c r="JS194" s="1709"/>
      <c r="JT194" s="1709"/>
      <c r="JU194" s="1709"/>
      <c r="JV194" s="1709"/>
      <c r="JW194" s="1709"/>
      <c r="JX194" s="1709"/>
      <c r="JY194" s="1709"/>
      <c r="JZ194" s="1709"/>
      <c r="KA194" s="1709"/>
      <c r="KB194" s="1709"/>
      <c r="KC194" s="1709"/>
      <c r="KD194" s="1709"/>
      <c r="KE194" s="1709"/>
      <c r="KF194" s="1709"/>
      <c r="KG194" s="1709"/>
      <c r="KH194" s="1709"/>
      <c r="KI194" s="1709"/>
      <c r="KJ194" s="1709"/>
      <c r="KK194" s="1709"/>
      <c r="KL194" s="1709"/>
      <c r="KM194" s="1709"/>
      <c r="KN194" s="1709"/>
      <c r="KO194" s="1709"/>
      <c r="KP194" s="1709"/>
      <c r="KQ194" s="1709"/>
      <c r="KR194" s="1709"/>
      <c r="KS194" s="1709"/>
      <c r="KT194" s="1709"/>
      <c r="KU194" s="1709"/>
      <c r="KV194" s="1709"/>
      <c r="KW194" s="1709"/>
      <c r="KX194" s="1709"/>
      <c r="KY194" s="1709"/>
      <c r="KZ194" s="1709"/>
      <c r="LA194" s="1709"/>
      <c r="LB194" s="1709"/>
      <c r="LC194" s="1709"/>
      <c r="LD194" s="1709"/>
      <c r="LE194" s="1709"/>
      <c r="LF194" s="1709"/>
      <c r="LG194" s="1709"/>
      <c r="LH194" s="1710"/>
      <c r="LI194" s="1710"/>
      <c r="LJ194" s="1710"/>
      <c r="LK194" s="1710"/>
      <c r="LL194" s="1710"/>
      <c r="LM194" s="1710"/>
      <c r="LN194" s="1710"/>
      <c r="LO194" s="1711"/>
    </row>
    <row r="195" s="1483" customFormat="1" ht="47" customHeight="1" spans="1:327">
      <c r="A195" s="1648">
        <v>45988</v>
      </c>
      <c r="B195" s="1649" t="s">
        <v>173</v>
      </c>
      <c r="C195" s="1650" t="s">
        <v>98</v>
      </c>
      <c r="D195" s="1651">
        <v>4500187295</v>
      </c>
      <c r="E195" s="1652" t="s">
        <v>5421</v>
      </c>
      <c r="F195" s="1651" t="s">
        <v>5422</v>
      </c>
      <c r="G195" s="1654" t="s">
        <v>5276</v>
      </c>
      <c r="H195" s="1654" t="s">
        <v>5276</v>
      </c>
      <c r="I195" s="1666" t="s">
        <v>5277</v>
      </c>
      <c r="J195" s="1667">
        <v>5280</v>
      </c>
      <c r="K195" s="1668">
        <v>0</v>
      </c>
      <c r="L195" s="1668">
        <v>2640</v>
      </c>
      <c r="M195" s="1669">
        <f t="shared" si="86"/>
        <v>2</v>
      </c>
      <c r="N195" s="1670">
        <v>46031</v>
      </c>
      <c r="O195" s="1670">
        <f>N195-2</f>
        <v>46029</v>
      </c>
      <c r="P195" s="1671" t="s">
        <v>489</v>
      </c>
      <c r="Q195" s="1676" t="s">
        <v>78</v>
      </c>
      <c r="R195" s="1677">
        <v>5280</v>
      </c>
      <c r="S195" s="1677">
        <f t="shared" si="87"/>
        <v>0</v>
      </c>
      <c r="T195" s="1677" t="s">
        <v>1634</v>
      </c>
      <c r="U195" s="1679" t="s">
        <v>829</v>
      </c>
      <c r="V195" s="1680" t="s">
        <v>5423</v>
      </c>
      <c r="W195" s="1680" t="s">
        <v>88</v>
      </c>
      <c r="X195" s="1681" t="s">
        <v>5411</v>
      </c>
      <c r="Y195" s="1685" t="s">
        <v>287</v>
      </c>
      <c r="Z195" s="1685" t="s">
        <v>4143</v>
      </c>
      <c r="AA195" s="1686" t="s">
        <v>2394</v>
      </c>
      <c r="AB195" s="1685"/>
      <c r="AC195" s="1687" t="s">
        <v>5412</v>
      </c>
      <c r="AD195" s="1688" t="s">
        <v>181</v>
      </c>
      <c r="AE195" s="1689">
        <v>2114.3</v>
      </c>
      <c r="AF195" s="1690">
        <f>AE195*M195</f>
        <v>4228.6</v>
      </c>
      <c r="AG195" s="1695"/>
      <c r="AH195" s="1696" t="s">
        <v>81</v>
      </c>
      <c r="AI195" s="1696">
        <v>5</v>
      </c>
      <c r="AJ195" s="1667">
        <f t="shared" si="99"/>
        <v>5280</v>
      </c>
      <c r="AK195" s="1697"/>
      <c r="AL195" s="1698"/>
      <c r="AM195" s="1698">
        <f>J195/12</f>
        <v>440</v>
      </c>
      <c r="AN195" s="1698"/>
      <c r="AO195" s="1698"/>
      <c r="AP195" s="1698" t="s">
        <v>63</v>
      </c>
      <c r="AQ195" s="1667">
        <f>J195</f>
        <v>5280</v>
      </c>
      <c r="AR195" s="1698"/>
      <c r="AS195" s="1701">
        <f>J195/5</f>
        <v>1056</v>
      </c>
      <c r="AT195" s="1702">
        <f>J195/5</f>
        <v>1056</v>
      </c>
      <c r="AU195" s="1702">
        <f>J195/5</f>
        <v>1056</v>
      </c>
      <c r="AV195" s="1702">
        <f>J195/5</f>
        <v>1056</v>
      </c>
      <c r="AW195" s="1704">
        <f>J195/5</f>
        <v>1056</v>
      </c>
      <c r="AX195" s="1705">
        <f>J195*23/24/COUNT(AS195:AW195)</f>
        <v>1012</v>
      </c>
      <c r="AY195" s="1702">
        <f>J195/24/COUNT(AS195:AW195)</f>
        <v>44</v>
      </c>
      <c r="AZ195" s="1707"/>
      <c r="BA195" s="1708"/>
      <c r="BB195" s="1709"/>
      <c r="BC195" s="1709"/>
      <c r="BD195" s="1709"/>
      <c r="BE195" s="1709"/>
      <c r="BF195" s="1709"/>
      <c r="BG195" s="1709"/>
      <c r="BH195" s="1709"/>
      <c r="BI195" s="1709"/>
      <c r="BJ195" s="1709"/>
      <c r="BK195" s="1709"/>
      <c r="BL195" s="1709"/>
      <c r="BM195" s="1709"/>
      <c r="BN195" s="1709"/>
      <c r="BO195" s="1709"/>
      <c r="BP195" s="1709"/>
      <c r="BQ195" s="1709"/>
      <c r="BR195" s="1709"/>
      <c r="BS195" s="1709"/>
      <c r="BT195" s="1709"/>
      <c r="BU195" s="1709"/>
      <c r="BV195" s="1709"/>
      <c r="BW195" s="1709"/>
      <c r="BX195" s="1709"/>
      <c r="BY195" s="1709"/>
      <c r="BZ195" s="1709"/>
      <c r="CA195" s="1709"/>
      <c r="CB195" s="1709"/>
      <c r="CC195" s="1709"/>
      <c r="CD195" s="1709"/>
      <c r="CE195" s="1709"/>
      <c r="CF195" s="1709"/>
      <c r="CG195" s="1709"/>
      <c r="CH195" s="1709"/>
      <c r="CI195" s="1709"/>
      <c r="CJ195" s="1709"/>
      <c r="CK195" s="1709"/>
      <c r="CL195" s="1709"/>
      <c r="CM195" s="1709"/>
      <c r="CN195" s="1709"/>
      <c r="CO195" s="1709"/>
      <c r="CP195" s="1709"/>
      <c r="CQ195" s="1709"/>
      <c r="CR195" s="1709"/>
      <c r="CS195" s="1709"/>
      <c r="CT195" s="1709"/>
      <c r="CU195" s="1709"/>
      <c r="CV195" s="1709"/>
      <c r="CW195" s="1709"/>
      <c r="CX195" s="1709"/>
      <c r="CY195" s="1709"/>
      <c r="CZ195" s="1709"/>
      <c r="DA195" s="1709"/>
      <c r="DB195" s="1709"/>
      <c r="DC195" s="1709"/>
      <c r="DD195" s="1709"/>
      <c r="DE195" s="1709"/>
      <c r="DF195" s="1709"/>
      <c r="DG195" s="1709"/>
      <c r="DH195" s="1709"/>
      <c r="DI195" s="1709"/>
      <c r="DJ195" s="1709"/>
      <c r="DK195" s="1709"/>
      <c r="DL195" s="1709"/>
      <c r="DM195" s="1709"/>
      <c r="DN195" s="1709"/>
      <c r="DO195" s="1709"/>
      <c r="DP195" s="1709"/>
      <c r="DQ195" s="1709"/>
      <c r="DR195" s="1709"/>
      <c r="DS195" s="1709"/>
      <c r="DT195" s="1709"/>
      <c r="DU195" s="1709"/>
      <c r="DV195" s="1709"/>
      <c r="DW195" s="1709"/>
      <c r="DX195" s="1709"/>
      <c r="DY195" s="1709"/>
      <c r="DZ195" s="1709"/>
      <c r="EA195" s="1709"/>
      <c r="EB195" s="1709"/>
      <c r="EC195" s="1709"/>
      <c r="ED195" s="1709"/>
      <c r="EE195" s="1709"/>
      <c r="EF195" s="1709"/>
      <c r="EG195" s="1709"/>
      <c r="EH195" s="1709"/>
      <c r="EI195" s="1709"/>
      <c r="EJ195" s="1709"/>
      <c r="EK195" s="1709"/>
      <c r="EL195" s="1709"/>
      <c r="EM195" s="1709"/>
      <c r="EN195" s="1709"/>
      <c r="EO195" s="1709"/>
      <c r="EP195" s="1709"/>
      <c r="EQ195" s="1709"/>
      <c r="ER195" s="1709"/>
      <c r="ES195" s="1709"/>
      <c r="ET195" s="1709"/>
      <c r="EU195" s="1709"/>
      <c r="EV195" s="1709"/>
      <c r="EW195" s="1709"/>
      <c r="EX195" s="1709"/>
      <c r="EY195" s="1709"/>
      <c r="EZ195" s="1709"/>
      <c r="FA195" s="1709"/>
      <c r="FB195" s="1709"/>
      <c r="FC195" s="1709"/>
      <c r="FD195" s="1709"/>
      <c r="FE195" s="1709"/>
      <c r="FF195" s="1709"/>
      <c r="FG195" s="1709"/>
      <c r="FH195" s="1709"/>
      <c r="FI195" s="1709"/>
      <c r="FJ195" s="1709"/>
      <c r="FK195" s="1709"/>
      <c r="FL195" s="1709"/>
      <c r="FM195" s="1709"/>
      <c r="FN195" s="1709"/>
      <c r="FO195" s="1709"/>
      <c r="FP195" s="1709"/>
      <c r="FQ195" s="1709"/>
      <c r="FR195" s="1709"/>
      <c r="FS195" s="1709"/>
      <c r="FT195" s="1709"/>
      <c r="FU195" s="1709"/>
      <c r="FV195" s="1709"/>
      <c r="FW195" s="1709"/>
      <c r="FX195" s="1709"/>
      <c r="FY195" s="1709"/>
      <c r="FZ195" s="1709"/>
      <c r="GA195" s="1709"/>
      <c r="GB195" s="1709"/>
      <c r="GC195" s="1709"/>
      <c r="GD195" s="1709"/>
      <c r="GE195" s="1709"/>
      <c r="GF195" s="1709"/>
      <c r="GG195" s="1709"/>
      <c r="GH195" s="1709"/>
      <c r="GI195" s="1709"/>
      <c r="GJ195" s="1709"/>
      <c r="GK195" s="1709"/>
      <c r="GL195" s="1709"/>
      <c r="GM195" s="1709"/>
      <c r="GN195" s="1709"/>
      <c r="GO195" s="1709"/>
      <c r="GP195" s="1709"/>
      <c r="GQ195" s="1709"/>
      <c r="GR195" s="1709"/>
      <c r="GS195" s="1709"/>
      <c r="GT195" s="1709"/>
      <c r="GU195" s="1709"/>
      <c r="GV195" s="1709"/>
      <c r="GW195" s="1709"/>
      <c r="GX195" s="1709"/>
      <c r="GY195" s="1709"/>
      <c r="GZ195" s="1709"/>
      <c r="HA195" s="1709"/>
      <c r="HB195" s="1709"/>
      <c r="HC195" s="1709"/>
      <c r="HD195" s="1709"/>
      <c r="HE195" s="1709"/>
      <c r="HF195" s="1709"/>
      <c r="HG195" s="1709"/>
      <c r="HH195" s="1709"/>
      <c r="HI195" s="1709"/>
      <c r="HJ195" s="1709"/>
      <c r="HK195" s="1709"/>
      <c r="HL195" s="1709"/>
      <c r="HM195" s="1709"/>
      <c r="HN195" s="1709"/>
      <c r="HO195" s="1709"/>
      <c r="HP195" s="1709"/>
      <c r="HQ195" s="1709"/>
      <c r="HR195" s="1709"/>
      <c r="HS195" s="1709"/>
      <c r="HT195" s="1709"/>
      <c r="HU195" s="1709"/>
      <c r="HV195" s="1709"/>
      <c r="HW195" s="1709"/>
      <c r="HX195" s="1709"/>
      <c r="HY195" s="1709"/>
      <c r="HZ195" s="1709"/>
      <c r="IA195" s="1709"/>
      <c r="IB195" s="1709"/>
      <c r="IC195" s="1709"/>
      <c r="ID195" s="1709"/>
      <c r="IE195" s="1709"/>
      <c r="IF195" s="1709"/>
      <c r="IG195" s="1709"/>
      <c r="IH195" s="1709"/>
      <c r="II195" s="1709"/>
      <c r="IJ195" s="1709"/>
      <c r="IK195" s="1709"/>
      <c r="IL195" s="1709"/>
      <c r="IM195" s="1709"/>
      <c r="IN195" s="1709"/>
      <c r="IO195" s="1709"/>
      <c r="IP195" s="1709"/>
      <c r="IQ195" s="1709"/>
      <c r="IR195" s="1709"/>
      <c r="IS195" s="1709"/>
      <c r="IT195" s="1709"/>
      <c r="IU195" s="1709"/>
      <c r="IV195" s="1709"/>
      <c r="IW195" s="1709"/>
      <c r="IX195" s="1709"/>
      <c r="IY195" s="1709"/>
      <c r="IZ195" s="1709"/>
      <c r="JA195" s="1709"/>
      <c r="JB195" s="1709"/>
      <c r="JC195" s="1709"/>
      <c r="JD195" s="1709"/>
      <c r="JE195" s="1709"/>
      <c r="JF195" s="1709"/>
      <c r="JG195" s="1709"/>
      <c r="JH195" s="1709"/>
      <c r="JI195" s="1709"/>
      <c r="JJ195" s="1709"/>
      <c r="JK195" s="1709"/>
      <c r="JL195" s="1709"/>
      <c r="JM195" s="1709"/>
      <c r="JN195" s="1709"/>
      <c r="JO195" s="1709"/>
      <c r="JP195" s="1709"/>
      <c r="JQ195" s="1709"/>
      <c r="JR195" s="1709"/>
      <c r="JS195" s="1709"/>
      <c r="JT195" s="1709"/>
      <c r="JU195" s="1709"/>
      <c r="JV195" s="1709"/>
      <c r="JW195" s="1709"/>
      <c r="JX195" s="1709"/>
      <c r="JY195" s="1709"/>
      <c r="JZ195" s="1709"/>
      <c r="KA195" s="1709"/>
      <c r="KB195" s="1709"/>
      <c r="KC195" s="1709"/>
      <c r="KD195" s="1709"/>
      <c r="KE195" s="1709"/>
      <c r="KF195" s="1709"/>
      <c r="KG195" s="1709"/>
      <c r="KH195" s="1709"/>
      <c r="KI195" s="1709"/>
      <c r="KJ195" s="1709"/>
      <c r="KK195" s="1709"/>
      <c r="KL195" s="1709"/>
      <c r="KM195" s="1709"/>
      <c r="KN195" s="1709"/>
      <c r="KO195" s="1709"/>
      <c r="KP195" s="1709"/>
      <c r="KQ195" s="1709"/>
      <c r="KR195" s="1709"/>
      <c r="KS195" s="1709"/>
      <c r="KT195" s="1709"/>
      <c r="KU195" s="1709"/>
      <c r="KV195" s="1709"/>
      <c r="KW195" s="1709"/>
      <c r="KX195" s="1709"/>
      <c r="KY195" s="1709"/>
      <c r="KZ195" s="1709"/>
      <c r="LA195" s="1709"/>
      <c r="LB195" s="1709"/>
      <c r="LC195" s="1709"/>
      <c r="LD195" s="1709"/>
      <c r="LE195" s="1709"/>
      <c r="LF195" s="1709"/>
      <c r="LG195" s="1709"/>
      <c r="LH195" s="1710"/>
      <c r="LI195" s="1710"/>
      <c r="LJ195" s="1710"/>
      <c r="LK195" s="1710"/>
      <c r="LL195" s="1710"/>
      <c r="LM195" s="1710"/>
      <c r="LN195" s="1710"/>
      <c r="LO195" s="1711"/>
    </row>
    <row r="196" s="1483" customFormat="1" ht="47" customHeight="1" spans="1:327">
      <c r="A196" s="1648">
        <v>45975</v>
      </c>
      <c r="B196" s="1649" t="s">
        <v>702</v>
      </c>
      <c r="C196" s="1650" t="s">
        <v>98</v>
      </c>
      <c r="D196" s="1651">
        <v>4500185778</v>
      </c>
      <c r="E196" s="1652" t="s">
        <v>5424</v>
      </c>
      <c r="F196" s="1651" t="s">
        <v>5425</v>
      </c>
      <c r="G196" s="1654" t="s">
        <v>5426</v>
      </c>
      <c r="H196" s="1654" t="s">
        <v>5426</v>
      </c>
      <c r="I196" s="1666" t="s">
        <v>5427</v>
      </c>
      <c r="J196" s="1667">
        <v>192</v>
      </c>
      <c r="K196" s="1668">
        <v>0</v>
      </c>
      <c r="L196" s="1668">
        <v>24</v>
      </c>
      <c r="M196" s="1669">
        <f t="shared" si="86"/>
        <v>8</v>
      </c>
      <c r="N196" s="1670">
        <v>46009</v>
      </c>
      <c r="O196" s="1670">
        <v>46006</v>
      </c>
      <c r="P196" s="1671" t="s">
        <v>5250</v>
      </c>
      <c r="Q196" s="1676" t="s">
        <v>78</v>
      </c>
      <c r="R196" s="1677">
        <f>192</f>
        <v>192</v>
      </c>
      <c r="S196" s="1677">
        <f t="shared" si="87"/>
        <v>0</v>
      </c>
      <c r="T196" s="1678" t="s">
        <v>1634</v>
      </c>
      <c r="U196" s="1679" t="s">
        <v>829</v>
      </c>
      <c r="V196" s="1680" t="s">
        <v>4533</v>
      </c>
      <c r="W196" s="1680" t="s">
        <v>111</v>
      </c>
      <c r="X196" s="1836" t="s">
        <v>5428</v>
      </c>
      <c r="Y196" s="1685" t="s">
        <v>287</v>
      </c>
      <c r="Z196" s="1681" t="s">
        <v>5251</v>
      </c>
      <c r="AA196" s="1686" t="s">
        <v>5429</v>
      </c>
      <c r="AB196" s="1685"/>
      <c r="AC196" s="1687" t="s">
        <v>5430</v>
      </c>
      <c r="AD196" s="1688" t="s">
        <v>706</v>
      </c>
      <c r="AE196" s="1689">
        <v>0.738</v>
      </c>
      <c r="AF196" s="1690">
        <f t="shared" ref="AF196:AF210" si="100">AE196*J196</f>
        <v>141.696</v>
      </c>
      <c r="AG196" s="1695"/>
      <c r="AH196" s="1696" t="s">
        <v>81</v>
      </c>
      <c r="AI196" s="1696">
        <v>5</v>
      </c>
      <c r="AJ196" s="1696">
        <f t="shared" si="99"/>
        <v>192</v>
      </c>
      <c r="AK196" s="1697"/>
      <c r="AL196" s="1698"/>
      <c r="AM196" s="1698"/>
      <c r="AN196" s="1698"/>
      <c r="AO196" s="1698"/>
      <c r="AP196" s="1698" t="s">
        <v>63</v>
      </c>
      <c r="AQ196" s="1700">
        <v>192</v>
      </c>
      <c r="AR196" s="1698"/>
      <c r="AS196" s="1701">
        <f>J196/5</f>
        <v>38.4</v>
      </c>
      <c r="AT196" s="1702">
        <f>J196/5</f>
        <v>38.4</v>
      </c>
      <c r="AU196" s="1702">
        <f>J196/5</f>
        <v>38.4</v>
      </c>
      <c r="AV196" s="1702">
        <f>J196/5</f>
        <v>38.4</v>
      </c>
      <c r="AW196" s="1704">
        <f>J196/5</f>
        <v>38.4</v>
      </c>
      <c r="AX196" s="1705">
        <f>J196*23/24/COUNT(AS196:AW196)</f>
        <v>36.8</v>
      </c>
      <c r="AY196" s="1706">
        <f>J196/24/COUNT(AS196:AW196)</f>
        <v>1.6</v>
      </c>
      <c r="AZ196" s="1707"/>
      <c r="BA196" s="1708"/>
      <c r="BB196" s="1709"/>
      <c r="BC196" s="1709"/>
      <c r="BD196" s="1709"/>
      <c r="BE196" s="1709"/>
      <c r="BF196" s="1709"/>
      <c r="BG196" s="1709"/>
      <c r="BH196" s="1709"/>
      <c r="BI196" s="1709"/>
      <c r="BJ196" s="1709"/>
      <c r="BK196" s="1709"/>
      <c r="BL196" s="1709"/>
      <c r="BM196" s="1709"/>
      <c r="BN196" s="1709"/>
      <c r="BO196" s="1709"/>
      <c r="BP196" s="1709"/>
      <c r="BQ196" s="1709"/>
      <c r="BR196" s="1709"/>
      <c r="BS196" s="1709"/>
      <c r="BT196" s="1709"/>
      <c r="BU196" s="1709"/>
      <c r="BV196" s="1709"/>
      <c r="BW196" s="1709"/>
      <c r="BX196" s="1709"/>
      <c r="BY196" s="1709"/>
      <c r="BZ196" s="1709"/>
      <c r="CA196" s="1709"/>
      <c r="CB196" s="1709"/>
      <c r="CC196" s="1709"/>
      <c r="CD196" s="1709"/>
      <c r="CE196" s="1709"/>
      <c r="CF196" s="1709"/>
      <c r="CG196" s="1709"/>
      <c r="CH196" s="1709"/>
      <c r="CI196" s="1709"/>
      <c r="CJ196" s="1709"/>
      <c r="CK196" s="1709"/>
      <c r="CL196" s="1709"/>
      <c r="CM196" s="1709"/>
      <c r="CN196" s="1709"/>
      <c r="CO196" s="1709"/>
      <c r="CP196" s="1709"/>
      <c r="CQ196" s="1709"/>
      <c r="CR196" s="1709"/>
      <c r="CS196" s="1709"/>
      <c r="CT196" s="1709"/>
      <c r="CU196" s="1709"/>
      <c r="CV196" s="1709"/>
      <c r="CW196" s="1709"/>
      <c r="CX196" s="1709"/>
      <c r="CY196" s="1709"/>
      <c r="CZ196" s="1709"/>
      <c r="DA196" s="1709"/>
      <c r="DB196" s="1709"/>
      <c r="DC196" s="1709"/>
      <c r="DD196" s="1709"/>
      <c r="DE196" s="1709"/>
      <c r="DF196" s="1709"/>
      <c r="DG196" s="1709"/>
      <c r="DH196" s="1709"/>
      <c r="DI196" s="1709"/>
      <c r="DJ196" s="1709"/>
      <c r="DK196" s="1709"/>
      <c r="DL196" s="1709"/>
      <c r="DM196" s="1709"/>
      <c r="DN196" s="1709"/>
      <c r="DO196" s="1709"/>
      <c r="DP196" s="1709"/>
      <c r="DQ196" s="1709"/>
      <c r="DR196" s="1709"/>
      <c r="DS196" s="1709"/>
      <c r="DT196" s="1709"/>
      <c r="DU196" s="1709"/>
      <c r="DV196" s="1709"/>
      <c r="DW196" s="1709"/>
      <c r="DX196" s="1709"/>
      <c r="DY196" s="1709"/>
      <c r="DZ196" s="1709"/>
      <c r="EA196" s="1709"/>
      <c r="EB196" s="1709"/>
      <c r="EC196" s="1709"/>
      <c r="ED196" s="1709"/>
      <c r="EE196" s="1709"/>
      <c r="EF196" s="1709"/>
      <c r="EG196" s="1709"/>
      <c r="EH196" s="1709"/>
      <c r="EI196" s="1709"/>
      <c r="EJ196" s="1709"/>
      <c r="EK196" s="1709"/>
      <c r="EL196" s="1709"/>
      <c r="EM196" s="1709"/>
      <c r="EN196" s="1709"/>
      <c r="EO196" s="1709"/>
      <c r="EP196" s="1709"/>
      <c r="EQ196" s="1709"/>
      <c r="ER196" s="1709"/>
      <c r="ES196" s="1709"/>
      <c r="ET196" s="1709"/>
      <c r="EU196" s="1709"/>
      <c r="EV196" s="1709"/>
      <c r="EW196" s="1709"/>
      <c r="EX196" s="1709"/>
      <c r="EY196" s="1709"/>
      <c r="EZ196" s="1709"/>
      <c r="FA196" s="1709"/>
      <c r="FB196" s="1709"/>
      <c r="FC196" s="1709"/>
      <c r="FD196" s="1709"/>
      <c r="FE196" s="1709"/>
      <c r="FF196" s="1709"/>
      <c r="FG196" s="1709"/>
      <c r="FH196" s="1709"/>
      <c r="FI196" s="1709"/>
      <c r="FJ196" s="1709"/>
      <c r="FK196" s="1709"/>
      <c r="FL196" s="1709"/>
      <c r="FM196" s="1709"/>
      <c r="FN196" s="1709"/>
      <c r="FO196" s="1709"/>
      <c r="FP196" s="1709"/>
      <c r="FQ196" s="1709"/>
      <c r="FR196" s="1709"/>
      <c r="FS196" s="1709"/>
      <c r="FT196" s="1709"/>
      <c r="FU196" s="1709"/>
      <c r="FV196" s="1709"/>
      <c r="FW196" s="1709"/>
      <c r="FX196" s="1709"/>
      <c r="FY196" s="1709"/>
      <c r="FZ196" s="1709"/>
      <c r="GA196" s="1709"/>
      <c r="GB196" s="1709"/>
      <c r="GC196" s="1709"/>
      <c r="GD196" s="1709"/>
      <c r="GE196" s="1709"/>
      <c r="GF196" s="1709"/>
      <c r="GG196" s="1709"/>
      <c r="GH196" s="1709"/>
      <c r="GI196" s="1709"/>
      <c r="GJ196" s="1709"/>
      <c r="GK196" s="1709"/>
      <c r="GL196" s="1709"/>
      <c r="GM196" s="1709"/>
      <c r="GN196" s="1709"/>
      <c r="GO196" s="1709"/>
      <c r="GP196" s="1709"/>
      <c r="GQ196" s="1709"/>
      <c r="GR196" s="1709"/>
      <c r="GS196" s="1709"/>
      <c r="GT196" s="1709"/>
      <c r="GU196" s="1709"/>
      <c r="GV196" s="1709"/>
      <c r="GW196" s="1709"/>
      <c r="GX196" s="1709"/>
      <c r="GY196" s="1709"/>
      <c r="GZ196" s="1709"/>
      <c r="HA196" s="1709"/>
      <c r="HB196" s="1709"/>
      <c r="HC196" s="1709"/>
      <c r="HD196" s="1709"/>
      <c r="HE196" s="1709"/>
      <c r="HF196" s="1709"/>
      <c r="HG196" s="1709"/>
      <c r="HH196" s="1709"/>
      <c r="HI196" s="1709"/>
      <c r="HJ196" s="1709"/>
      <c r="HK196" s="1709"/>
      <c r="HL196" s="1709"/>
      <c r="HM196" s="1709"/>
      <c r="HN196" s="1709"/>
      <c r="HO196" s="1709"/>
      <c r="HP196" s="1709"/>
      <c r="HQ196" s="1709"/>
      <c r="HR196" s="1709"/>
      <c r="HS196" s="1709"/>
      <c r="HT196" s="1709"/>
      <c r="HU196" s="1709"/>
      <c r="HV196" s="1709"/>
      <c r="HW196" s="1709"/>
      <c r="HX196" s="1709"/>
      <c r="HY196" s="1709"/>
      <c r="HZ196" s="1709"/>
      <c r="IA196" s="1709"/>
      <c r="IB196" s="1709"/>
      <c r="IC196" s="1709"/>
      <c r="ID196" s="1709"/>
      <c r="IE196" s="1709"/>
      <c r="IF196" s="1709"/>
      <c r="IG196" s="1709"/>
      <c r="IH196" s="1709"/>
      <c r="II196" s="1709"/>
      <c r="IJ196" s="1709"/>
      <c r="IK196" s="1709"/>
      <c r="IL196" s="1709"/>
      <c r="IM196" s="1709"/>
      <c r="IN196" s="1709"/>
      <c r="IO196" s="1709"/>
      <c r="IP196" s="1709"/>
      <c r="IQ196" s="1709"/>
      <c r="IR196" s="1709"/>
      <c r="IS196" s="1709"/>
      <c r="IT196" s="1709"/>
      <c r="IU196" s="1709"/>
      <c r="IV196" s="1709"/>
      <c r="IW196" s="1709"/>
      <c r="IX196" s="1709"/>
      <c r="IY196" s="1709"/>
      <c r="IZ196" s="1709"/>
      <c r="JA196" s="1709"/>
      <c r="JB196" s="1709"/>
      <c r="JC196" s="1709"/>
      <c r="JD196" s="1709"/>
      <c r="JE196" s="1709"/>
      <c r="JF196" s="1709"/>
      <c r="JG196" s="1709"/>
      <c r="JH196" s="1709"/>
      <c r="JI196" s="1709"/>
      <c r="JJ196" s="1709"/>
      <c r="JK196" s="1709"/>
      <c r="JL196" s="1709"/>
      <c r="JM196" s="1709"/>
      <c r="JN196" s="1709"/>
      <c r="JO196" s="1709"/>
      <c r="JP196" s="1709"/>
      <c r="JQ196" s="1709"/>
      <c r="JR196" s="1709"/>
      <c r="JS196" s="1709"/>
      <c r="JT196" s="1709"/>
      <c r="JU196" s="1709"/>
      <c r="JV196" s="1709"/>
      <c r="JW196" s="1709"/>
      <c r="JX196" s="1709"/>
      <c r="JY196" s="1709"/>
      <c r="JZ196" s="1709"/>
      <c r="KA196" s="1709"/>
      <c r="KB196" s="1709"/>
      <c r="KC196" s="1709"/>
      <c r="KD196" s="1709"/>
      <c r="KE196" s="1709"/>
      <c r="KF196" s="1709"/>
      <c r="KG196" s="1709"/>
      <c r="KH196" s="1709"/>
      <c r="KI196" s="1709"/>
      <c r="KJ196" s="1709"/>
      <c r="KK196" s="1709"/>
      <c r="KL196" s="1709"/>
      <c r="KM196" s="1709"/>
      <c r="KN196" s="1709"/>
      <c r="KO196" s="1709"/>
      <c r="KP196" s="1709"/>
      <c r="KQ196" s="1709"/>
      <c r="KR196" s="1709"/>
      <c r="KS196" s="1709"/>
      <c r="KT196" s="1709"/>
      <c r="KU196" s="1709"/>
      <c r="KV196" s="1709"/>
      <c r="KW196" s="1709"/>
      <c r="KX196" s="1709"/>
      <c r="KY196" s="1709"/>
      <c r="KZ196" s="1709"/>
      <c r="LA196" s="1709"/>
      <c r="LB196" s="1709"/>
      <c r="LC196" s="1709"/>
      <c r="LD196" s="1709"/>
      <c r="LE196" s="1709"/>
      <c r="LF196" s="1709"/>
      <c r="LG196" s="1709"/>
      <c r="LH196" s="1710"/>
      <c r="LI196" s="1710"/>
      <c r="LJ196" s="1710"/>
      <c r="LK196" s="1710"/>
      <c r="LL196" s="1710"/>
      <c r="LM196" s="1710"/>
      <c r="LN196" s="1710"/>
      <c r="LO196" s="1711"/>
    </row>
    <row r="197" s="1483" customFormat="1" ht="47" customHeight="1" spans="1:327">
      <c r="A197" s="1648">
        <v>45990</v>
      </c>
      <c r="B197" s="1649" t="s">
        <v>606</v>
      </c>
      <c r="C197" s="1650" t="s">
        <v>342</v>
      </c>
      <c r="D197" s="1651">
        <v>4500187424</v>
      </c>
      <c r="E197" s="1652" t="s">
        <v>5431</v>
      </c>
      <c r="F197" s="1651" t="s">
        <v>5432</v>
      </c>
      <c r="G197" s="1654" t="s">
        <v>5433</v>
      </c>
      <c r="H197" s="1654" t="s">
        <v>4764</v>
      </c>
      <c r="I197" s="1666" t="s">
        <v>4765</v>
      </c>
      <c r="J197" s="1667">
        <v>42552</v>
      </c>
      <c r="K197" s="1668">
        <v>0</v>
      </c>
      <c r="L197" s="1668">
        <v>24</v>
      </c>
      <c r="M197" s="1669">
        <f t="shared" si="86"/>
        <v>1773</v>
      </c>
      <c r="N197" s="1670">
        <v>46029</v>
      </c>
      <c r="O197" s="1670">
        <v>46027</v>
      </c>
      <c r="P197" s="1671"/>
      <c r="Q197" s="1676" t="s">
        <v>78</v>
      </c>
      <c r="R197" s="1677">
        <f>31032+11520</f>
        <v>42552</v>
      </c>
      <c r="S197" s="1677">
        <f t="shared" si="87"/>
        <v>0</v>
      </c>
      <c r="T197" s="1678" t="s">
        <v>88</v>
      </c>
      <c r="U197" s="1679" t="s">
        <v>829</v>
      </c>
      <c r="V197" s="1680" t="s">
        <v>5434</v>
      </c>
      <c r="W197" s="1680" t="s">
        <v>88</v>
      </c>
      <c r="X197" s="1681">
        <v>45990</v>
      </c>
      <c r="Y197" s="1685" t="s">
        <v>88</v>
      </c>
      <c r="Z197" s="1681" t="s">
        <v>5435</v>
      </c>
      <c r="AA197" s="1685"/>
      <c r="AB197" s="1685"/>
      <c r="AC197" s="1687" t="s">
        <v>5436</v>
      </c>
      <c r="AD197" s="1688" t="s">
        <v>618</v>
      </c>
      <c r="AE197" s="1689">
        <v>1.309</v>
      </c>
      <c r="AF197" s="1690">
        <f t="shared" si="100"/>
        <v>55700.568</v>
      </c>
      <c r="AG197" s="1695"/>
      <c r="AH197" s="1696" t="s">
        <v>81</v>
      </c>
      <c r="AI197" s="1696">
        <v>5</v>
      </c>
      <c r="AJ197" s="1667">
        <f t="shared" si="99"/>
        <v>42552</v>
      </c>
      <c r="AK197" s="1697"/>
      <c r="AL197" s="1698">
        <f>J197/24</f>
        <v>1773</v>
      </c>
      <c r="AM197" s="1698"/>
      <c r="AN197" s="1698"/>
      <c r="AO197" s="1698"/>
      <c r="AP197" s="1698" t="s">
        <v>63</v>
      </c>
      <c r="AQ197" s="1667">
        <f>J197</f>
        <v>42552</v>
      </c>
      <c r="AR197" s="1698"/>
      <c r="AS197" s="1701">
        <f>J197*6/24</f>
        <v>10638</v>
      </c>
      <c r="AT197" s="1702">
        <f>J197*5/24</f>
        <v>8865</v>
      </c>
      <c r="AU197" s="1702">
        <f>J197*4/24</f>
        <v>7092</v>
      </c>
      <c r="AV197" s="1702">
        <f>AT197</f>
        <v>8865</v>
      </c>
      <c r="AW197" s="1704">
        <f>AU197</f>
        <v>7092</v>
      </c>
      <c r="AX197" s="1705" t="s">
        <v>4870</v>
      </c>
      <c r="AY197" s="1706" t="s">
        <v>5322</v>
      </c>
      <c r="AZ197" s="1707"/>
      <c r="BA197" s="1708"/>
      <c r="BB197" s="1709"/>
      <c r="BC197" s="1709"/>
      <c r="BD197" s="1709"/>
      <c r="BE197" s="1709"/>
      <c r="BF197" s="1709"/>
      <c r="BG197" s="1709"/>
      <c r="BH197" s="1709"/>
      <c r="BI197" s="1709"/>
      <c r="BJ197" s="1709"/>
      <c r="BK197" s="1709"/>
      <c r="BL197" s="1709"/>
      <c r="BM197" s="1709"/>
      <c r="BN197" s="1709"/>
      <c r="BO197" s="1709"/>
      <c r="BP197" s="1709"/>
      <c r="BQ197" s="1709"/>
      <c r="BR197" s="1709"/>
      <c r="BS197" s="1709"/>
      <c r="BT197" s="1709"/>
      <c r="BU197" s="1709"/>
      <c r="BV197" s="1709"/>
      <c r="BW197" s="1709"/>
      <c r="BX197" s="1709"/>
      <c r="BY197" s="1709"/>
      <c r="BZ197" s="1709"/>
      <c r="CA197" s="1709"/>
      <c r="CB197" s="1709"/>
      <c r="CC197" s="1709"/>
      <c r="CD197" s="1709"/>
      <c r="CE197" s="1709"/>
      <c r="CF197" s="1709"/>
      <c r="CG197" s="1709"/>
      <c r="CH197" s="1709"/>
      <c r="CI197" s="1709"/>
      <c r="CJ197" s="1709"/>
      <c r="CK197" s="1709"/>
      <c r="CL197" s="1709"/>
      <c r="CM197" s="1709"/>
      <c r="CN197" s="1709"/>
      <c r="CO197" s="1709"/>
      <c r="CP197" s="1709"/>
      <c r="CQ197" s="1709"/>
      <c r="CR197" s="1709"/>
      <c r="CS197" s="1709"/>
      <c r="CT197" s="1709"/>
      <c r="CU197" s="1709"/>
      <c r="CV197" s="1709"/>
      <c r="CW197" s="1709"/>
      <c r="CX197" s="1709"/>
      <c r="CY197" s="1709"/>
      <c r="CZ197" s="1709"/>
      <c r="DA197" s="1709"/>
      <c r="DB197" s="1709"/>
      <c r="DC197" s="1709"/>
      <c r="DD197" s="1709"/>
      <c r="DE197" s="1709"/>
      <c r="DF197" s="1709"/>
      <c r="DG197" s="1709"/>
      <c r="DH197" s="1709"/>
      <c r="DI197" s="1709"/>
      <c r="DJ197" s="1709"/>
      <c r="DK197" s="1709"/>
      <c r="DL197" s="1709"/>
      <c r="DM197" s="1709"/>
      <c r="DN197" s="1709"/>
      <c r="DO197" s="1709"/>
      <c r="DP197" s="1709"/>
      <c r="DQ197" s="1709"/>
      <c r="DR197" s="1709"/>
      <c r="DS197" s="1709"/>
      <c r="DT197" s="1709"/>
      <c r="DU197" s="1709"/>
      <c r="DV197" s="1709"/>
      <c r="DW197" s="1709"/>
      <c r="DX197" s="1709"/>
      <c r="DY197" s="1709"/>
      <c r="DZ197" s="1709"/>
      <c r="EA197" s="1709"/>
      <c r="EB197" s="1709"/>
      <c r="EC197" s="1709"/>
      <c r="ED197" s="1709"/>
      <c r="EE197" s="1709"/>
      <c r="EF197" s="1709"/>
      <c r="EG197" s="1709"/>
      <c r="EH197" s="1709"/>
      <c r="EI197" s="1709"/>
      <c r="EJ197" s="1709"/>
      <c r="EK197" s="1709"/>
      <c r="EL197" s="1709"/>
      <c r="EM197" s="1709"/>
      <c r="EN197" s="1709"/>
      <c r="EO197" s="1709"/>
      <c r="EP197" s="1709"/>
      <c r="EQ197" s="1709"/>
      <c r="ER197" s="1709"/>
      <c r="ES197" s="1709"/>
      <c r="ET197" s="1709"/>
      <c r="EU197" s="1709"/>
      <c r="EV197" s="1709"/>
      <c r="EW197" s="1709"/>
      <c r="EX197" s="1709"/>
      <c r="EY197" s="1709"/>
      <c r="EZ197" s="1709"/>
      <c r="FA197" s="1709"/>
      <c r="FB197" s="1709"/>
      <c r="FC197" s="1709"/>
      <c r="FD197" s="1709"/>
      <c r="FE197" s="1709"/>
      <c r="FF197" s="1709"/>
      <c r="FG197" s="1709"/>
      <c r="FH197" s="1709"/>
      <c r="FI197" s="1709"/>
      <c r="FJ197" s="1709"/>
      <c r="FK197" s="1709"/>
      <c r="FL197" s="1709"/>
      <c r="FM197" s="1709"/>
      <c r="FN197" s="1709"/>
      <c r="FO197" s="1709"/>
      <c r="FP197" s="1709"/>
      <c r="FQ197" s="1709"/>
      <c r="FR197" s="1709"/>
      <c r="FS197" s="1709"/>
      <c r="FT197" s="1709"/>
      <c r="FU197" s="1709"/>
      <c r="FV197" s="1709"/>
      <c r="FW197" s="1709"/>
      <c r="FX197" s="1709"/>
      <c r="FY197" s="1709"/>
      <c r="FZ197" s="1709"/>
      <c r="GA197" s="1709"/>
      <c r="GB197" s="1709"/>
      <c r="GC197" s="1709"/>
      <c r="GD197" s="1709"/>
      <c r="GE197" s="1709"/>
      <c r="GF197" s="1709"/>
      <c r="GG197" s="1709"/>
      <c r="GH197" s="1709"/>
      <c r="GI197" s="1709"/>
      <c r="GJ197" s="1709"/>
      <c r="GK197" s="1709"/>
      <c r="GL197" s="1709"/>
      <c r="GM197" s="1709"/>
      <c r="GN197" s="1709"/>
      <c r="GO197" s="1709"/>
      <c r="GP197" s="1709"/>
      <c r="GQ197" s="1709"/>
      <c r="GR197" s="1709"/>
      <c r="GS197" s="1709"/>
      <c r="GT197" s="1709"/>
      <c r="GU197" s="1709"/>
      <c r="GV197" s="1709"/>
      <c r="GW197" s="1709"/>
      <c r="GX197" s="1709"/>
      <c r="GY197" s="1709"/>
      <c r="GZ197" s="1709"/>
      <c r="HA197" s="1709"/>
      <c r="HB197" s="1709"/>
      <c r="HC197" s="1709"/>
      <c r="HD197" s="1709"/>
      <c r="HE197" s="1709"/>
      <c r="HF197" s="1709"/>
      <c r="HG197" s="1709"/>
      <c r="HH197" s="1709"/>
      <c r="HI197" s="1709"/>
      <c r="HJ197" s="1709"/>
      <c r="HK197" s="1709"/>
      <c r="HL197" s="1709"/>
      <c r="HM197" s="1709"/>
      <c r="HN197" s="1709"/>
      <c r="HO197" s="1709"/>
      <c r="HP197" s="1709"/>
      <c r="HQ197" s="1709"/>
      <c r="HR197" s="1709"/>
      <c r="HS197" s="1709"/>
      <c r="HT197" s="1709"/>
      <c r="HU197" s="1709"/>
      <c r="HV197" s="1709"/>
      <c r="HW197" s="1709"/>
      <c r="HX197" s="1709"/>
      <c r="HY197" s="1709"/>
      <c r="HZ197" s="1709"/>
      <c r="IA197" s="1709"/>
      <c r="IB197" s="1709"/>
      <c r="IC197" s="1709"/>
      <c r="ID197" s="1709"/>
      <c r="IE197" s="1709"/>
      <c r="IF197" s="1709"/>
      <c r="IG197" s="1709"/>
      <c r="IH197" s="1709"/>
      <c r="II197" s="1709"/>
      <c r="IJ197" s="1709"/>
      <c r="IK197" s="1709"/>
      <c r="IL197" s="1709"/>
      <c r="IM197" s="1709"/>
      <c r="IN197" s="1709"/>
      <c r="IO197" s="1709"/>
      <c r="IP197" s="1709"/>
      <c r="IQ197" s="1709"/>
      <c r="IR197" s="1709"/>
      <c r="IS197" s="1709"/>
      <c r="IT197" s="1709"/>
      <c r="IU197" s="1709"/>
      <c r="IV197" s="1709"/>
      <c r="IW197" s="1709"/>
      <c r="IX197" s="1709"/>
      <c r="IY197" s="1709"/>
      <c r="IZ197" s="1709"/>
      <c r="JA197" s="1709"/>
      <c r="JB197" s="1709"/>
      <c r="JC197" s="1709"/>
      <c r="JD197" s="1709"/>
      <c r="JE197" s="1709"/>
      <c r="JF197" s="1709"/>
      <c r="JG197" s="1709"/>
      <c r="JH197" s="1709"/>
      <c r="JI197" s="1709"/>
      <c r="JJ197" s="1709"/>
      <c r="JK197" s="1709"/>
      <c r="JL197" s="1709"/>
      <c r="JM197" s="1709"/>
      <c r="JN197" s="1709"/>
      <c r="JO197" s="1709"/>
      <c r="JP197" s="1709"/>
      <c r="JQ197" s="1709"/>
      <c r="JR197" s="1709"/>
      <c r="JS197" s="1709"/>
      <c r="JT197" s="1709"/>
      <c r="JU197" s="1709"/>
      <c r="JV197" s="1709"/>
      <c r="JW197" s="1709"/>
      <c r="JX197" s="1709"/>
      <c r="JY197" s="1709"/>
      <c r="JZ197" s="1709"/>
      <c r="KA197" s="1709"/>
      <c r="KB197" s="1709"/>
      <c r="KC197" s="1709"/>
      <c r="KD197" s="1709"/>
      <c r="KE197" s="1709"/>
      <c r="KF197" s="1709"/>
      <c r="KG197" s="1709"/>
      <c r="KH197" s="1709"/>
      <c r="KI197" s="1709"/>
      <c r="KJ197" s="1709"/>
      <c r="KK197" s="1709"/>
      <c r="KL197" s="1709"/>
      <c r="KM197" s="1709"/>
      <c r="KN197" s="1709"/>
      <c r="KO197" s="1709"/>
      <c r="KP197" s="1709"/>
      <c r="KQ197" s="1709"/>
      <c r="KR197" s="1709"/>
      <c r="KS197" s="1709"/>
      <c r="KT197" s="1709"/>
      <c r="KU197" s="1709"/>
      <c r="KV197" s="1709"/>
      <c r="KW197" s="1709"/>
      <c r="KX197" s="1709"/>
      <c r="KY197" s="1709"/>
      <c r="KZ197" s="1709"/>
      <c r="LA197" s="1709"/>
      <c r="LB197" s="1709"/>
      <c r="LC197" s="1709"/>
      <c r="LD197" s="1709"/>
      <c r="LE197" s="1709"/>
      <c r="LF197" s="1709"/>
      <c r="LG197" s="1709"/>
      <c r="LH197" s="1710"/>
      <c r="LI197" s="1710"/>
      <c r="LJ197" s="1710"/>
      <c r="LK197" s="1710"/>
      <c r="LL197" s="1710"/>
      <c r="LM197" s="1710"/>
      <c r="LN197" s="1710"/>
      <c r="LO197" s="1711"/>
    </row>
    <row r="198" s="1483" customFormat="1" ht="47" customHeight="1" spans="1:327">
      <c r="A198" s="1648">
        <v>45994</v>
      </c>
      <c r="B198" s="1649" t="s">
        <v>753</v>
      </c>
      <c r="C198" s="1650" t="s">
        <v>115</v>
      </c>
      <c r="D198" s="1651">
        <v>4500187836</v>
      </c>
      <c r="E198" s="1652" t="s">
        <v>5437</v>
      </c>
      <c r="F198" s="1651" t="s">
        <v>5438</v>
      </c>
      <c r="G198" s="1654" t="s">
        <v>4981</v>
      </c>
      <c r="H198" s="1654" t="s">
        <v>4981</v>
      </c>
      <c r="I198" s="1666" t="s">
        <v>4982</v>
      </c>
      <c r="J198" s="1667">
        <v>1728</v>
      </c>
      <c r="K198" s="1668">
        <v>0</v>
      </c>
      <c r="L198" s="1668">
        <v>96</v>
      </c>
      <c r="M198" s="1669">
        <f t="shared" si="86"/>
        <v>18</v>
      </c>
      <c r="N198" s="1670">
        <v>46028</v>
      </c>
      <c r="O198" s="1670">
        <v>46027</v>
      </c>
      <c r="P198" s="1671"/>
      <c r="Q198" s="1676" t="s">
        <v>78</v>
      </c>
      <c r="R198" s="1677">
        <v>1728</v>
      </c>
      <c r="S198" s="1677">
        <f t="shared" si="87"/>
        <v>0</v>
      </c>
      <c r="T198" s="1769" t="s">
        <v>1634</v>
      </c>
      <c r="U198" s="1679" t="s">
        <v>829</v>
      </c>
      <c r="V198" s="1680"/>
      <c r="W198" s="1680" t="s">
        <v>111</v>
      </c>
      <c r="X198" s="1681" t="s">
        <v>5439</v>
      </c>
      <c r="Y198" s="1685" t="s">
        <v>88</v>
      </c>
      <c r="Z198" s="1681" t="s">
        <v>5440</v>
      </c>
      <c r="AA198" s="1336"/>
      <c r="AB198" s="1685"/>
      <c r="AC198" s="1687" t="s">
        <v>5441</v>
      </c>
      <c r="AD198" s="1688" t="s">
        <v>2061</v>
      </c>
      <c r="AE198" s="1689">
        <v>1.2462</v>
      </c>
      <c r="AF198" s="1690">
        <f t="shared" si="100"/>
        <v>2153.4336</v>
      </c>
      <c r="AG198" s="1695"/>
      <c r="AH198" s="1696" t="s">
        <v>81</v>
      </c>
      <c r="AI198" s="1696">
        <v>1</v>
      </c>
      <c r="AJ198" s="1667">
        <v>1728</v>
      </c>
      <c r="AK198" s="1697"/>
      <c r="AL198" s="1698">
        <f>J198/24</f>
        <v>72</v>
      </c>
      <c r="AM198" s="1698"/>
      <c r="AN198" s="1698"/>
      <c r="AO198" s="1698"/>
      <c r="AP198" s="1698" t="s">
        <v>63</v>
      </c>
      <c r="AQ198" s="1667">
        <v>1728</v>
      </c>
      <c r="AR198" s="1698"/>
      <c r="AS198" s="1701">
        <f>J198</f>
        <v>1728</v>
      </c>
      <c r="AT198" s="1702"/>
      <c r="AU198" s="1702"/>
      <c r="AV198" s="1702"/>
      <c r="AW198" s="1704"/>
      <c r="AX198" s="1705">
        <v>920</v>
      </c>
      <c r="AY198" s="1706">
        <v>40</v>
      </c>
      <c r="AZ198" s="1707"/>
      <c r="BA198" s="1708"/>
      <c r="BB198" s="1709"/>
      <c r="BC198" s="1709"/>
      <c r="BD198" s="1709"/>
      <c r="BE198" s="1709"/>
      <c r="BF198" s="1709"/>
      <c r="BG198" s="1709"/>
      <c r="BH198" s="1709"/>
      <c r="BI198" s="1709"/>
      <c r="BJ198" s="1709"/>
      <c r="BK198" s="1709"/>
      <c r="BL198" s="1709"/>
      <c r="BM198" s="1709"/>
      <c r="BN198" s="1709"/>
      <c r="BO198" s="1709"/>
      <c r="BP198" s="1709"/>
      <c r="BQ198" s="1709"/>
      <c r="BR198" s="1709"/>
      <c r="BS198" s="1709"/>
      <c r="BT198" s="1709"/>
      <c r="BU198" s="1709"/>
      <c r="BV198" s="1709"/>
      <c r="BW198" s="1709"/>
      <c r="BX198" s="1709"/>
      <c r="BY198" s="1709"/>
      <c r="BZ198" s="1709"/>
      <c r="CA198" s="1709"/>
      <c r="CB198" s="1709"/>
      <c r="CC198" s="1709"/>
      <c r="CD198" s="1709"/>
      <c r="CE198" s="1709"/>
      <c r="CF198" s="1709"/>
      <c r="CG198" s="1709"/>
      <c r="CH198" s="1709"/>
      <c r="CI198" s="1709"/>
      <c r="CJ198" s="1709"/>
      <c r="CK198" s="1709"/>
      <c r="CL198" s="1709"/>
      <c r="CM198" s="1709"/>
      <c r="CN198" s="1709"/>
      <c r="CO198" s="1709"/>
      <c r="CP198" s="1709"/>
      <c r="CQ198" s="1709"/>
      <c r="CR198" s="1709"/>
      <c r="CS198" s="1709"/>
      <c r="CT198" s="1709"/>
      <c r="CU198" s="1709"/>
      <c r="CV198" s="1709"/>
      <c r="CW198" s="1709"/>
      <c r="CX198" s="1709"/>
      <c r="CY198" s="1709"/>
      <c r="CZ198" s="1709"/>
      <c r="DA198" s="1709"/>
      <c r="DB198" s="1709"/>
      <c r="DC198" s="1709"/>
      <c r="DD198" s="1709"/>
      <c r="DE198" s="1709"/>
      <c r="DF198" s="1709"/>
      <c r="DG198" s="1709"/>
      <c r="DH198" s="1709"/>
      <c r="DI198" s="1709"/>
      <c r="DJ198" s="1709"/>
      <c r="DK198" s="1709"/>
      <c r="DL198" s="1709"/>
      <c r="DM198" s="1709"/>
      <c r="DN198" s="1709"/>
      <c r="DO198" s="1709"/>
      <c r="DP198" s="1709"/>
      <c r="DQ198" s="1709"/>
      <c r="DR198" s="1709"/>
      <c r="DS198" s="1709"/>
      <c r="DT198" s="1709"/>
      <c r="DU198" s="1709"/>
      <c r="DV198" s="1709"/>
      <c r="DW198" s="1709"/>
      <c r="DX198" s="1709"/>
      <c r="DY198" s="1709"/>
      <c r="DZ198" s="1709"/>
      <c r="EA198" s="1709"/>
      <c r="EB198" s="1709"/>
      <c r="EC198" s="1709"/>
      <c r="ED198" s="1709"/>
      <c r="EE198" s="1709"/>
      <c r="EF198" s="1709"/>
      <c r="EG198" s="1709"/>
      <c r="EH198" s="1709"/>
      <c r="EI198" s="1709"/>
      <c r="EJ198" s="1709"/>
      <c r="EK198" s="1709"/>
      <c r="EL198" s="1709"/>
      <c r="EM198" s="1709"/>
      <c r="EN198" s="1709"/>
      <c r="EO198" s="1709"/>
      <c r="EP198" s="1709"/>
      <c r="EQ198" s="1709"/>
      <c r="ER198" s="1709"/>
      <c r="ES198" s="1709"/>
      <c r="ET198" s="1709"/>
      <c r="EU198" s="1709"/>
      <c r="EV198" s="1709"/>
      <c r="EW198" s="1709"/>
      <c r="EX198" s="1709"/>
      <c r="EY198" s="1709"/>
      <c r="EZ198" s="1709"/>
      <c r="FA198" s="1709"/>
      <c r="FB198" s="1709"/>
      <c r="FC198" s="1709"/>
      <c r="FD198" s="1709"/>
      <c r="FE198" s="1709"/>
      <c r="FF198" s="1709"/>
      <c r="FG198" s="1709"/>
      <c r="FH198" s="1709"/>
      <c r="FI198" s="1709"/>
      <c r="FJ198" s="1709"/>
      <c r="FK198" s="1709"/>
      <c r="FL198" s="1709"/>
      <c r="FM198" s="1709"/>
      <c r="FN198" s="1709"/>
      <c r="FO198" s="1709"/>
      <c r="FP198" s="1709"/>
      <c r="FQ198" s="1709"/>
      <c r="FR198" s="1709"/>
      <c r="FS198" s="1709"/>
      <c r="FT198" s="1709"/>
      <c r="FU198" s="1709"/>
      <c r="FV198" s="1709"/>
      <c r="FW198" s="1709"/>
      <c r="FX198" s="1709"/>
      <c r="FY198" s="1709"/>
      <c r="FZ198" s="1709"/>
      <c r="GA198" s="1709"/>
      <c r="GB198" s="1709"/>
      <c r="GC198" s="1709"/>
      <c r="GD198" s="1709"/>
      <c r="GE198" s="1709"/>
      <c r="GF198" s="1709"/>
      <c r="GG198" s="1709"/>
      <c r="GH198" s="1709"/>
      <c r="GI198" s="1709"/>
      <c r="GJ198" s="1709"/>
      <c r="GK198" s="1709"/>
      <c r="GL198" s="1709"/>
      <c r="GM198" s="1709"/>
      <c r="GN198" s="1709"/>
      <c r="GO198" s="1709"/>
      <c r="GP198" s="1709"/>
      <c r="GQ198" s="1709"/>
      <c r="GR198" s="1709"/>
      <c r="GS198" s="1709"/>
      <c r="GT198" s="1709"/>
      <c r="GU198" s="1709"/>
      <c r="GV198" s="1709"/>
      <c r="GW198" s="1709"/>
      <c r="GX198" s="1709"/>
      <c r="GY198" s="1709"/>
      <c r="GZ198" s="1709"/>
      <c r="HA198" s="1709"/>
      <c r="HB198" s="1709"/>
      <c r="HC198" s="1709"/>
      <c r="HD198" s="1709"/>
      <c r="HE198" s="1709"/>
      <c r="HF198" s="1709"/>
      <c r="HG198" s="1709"/>
      <c r="HH198" s="1709"/>
      <c r="HI198" s="1709"/>
      <c r="HJ198" s="1709"/>
      <c r="HK198" s="1709"/>
      <c r="HL198" s="1709"/>
      <c r="HM198" s="1709"/>
      <c r="HN198" s="1709"/>
      <c r="HO198" s="1709"/>
      <c r="HP198" s="1709"/>
      <c r="HQ198" s="1709"/>
      <c r="HR198" s="1709"/>
      <c r="HS198" s="1709"/>
      <c r="HT198" s="1709"/>
      <c r="HU198" s="1709"/>
      <c r="HV198" s="1709"/>
      <c r="HW198" s="1709"/>
      <c r="HX198" s="1709"/>
      <c r="HY198" s="1709"/>
      <c r="HZ198" s="1709"/>
      <c r="IA198" s="1709"/>
      <c r="IB198" s="1709"/>
      <c r="IC198" s="1709"/>
      <c r="ID198" s="1709"/>
      <c r="IE198" s="1709"/>
      <c r="IF198" s="1709"/>
      <c r="IG198" s="1709"/>
      <c r="IH198" s="1709"/>
      <c r="II198" s="1709"/>
      <c r="IJ198" s="1709"/>
      <c r="IK198" s="1709"/>
      <c r="IL198" s="1709"/>
      <c r="IM198" s="1709"/>
      <c r="IN198" s="1709"/>
      <c r="IO198" s="1709"/>
      <c r="IP198" s="1709"/>
      <c r="IQ198" s="1709"/>
      <c r="IR198" s="1709"/>
      <c r="IS198" s="1709"/>
      <c r="IT198" s="1709"/>
      <c r="IU198" s="1709"/>
      <c r="IV198" s="1709"/>
      <c r="IW198" s="1709"/>
      <c r="IX198" s="1709"/>
      <c r="IY198" s="1709"/>
      <c r="IZ198" s="1709"/>
      <c r="JA198" s="1709"/>
      <c r="JB198" s="1709"/>
      <c r="JC198" s="1709"/>
      <c r="JD198" s="1709"/>
      <c r="JE198" s="1709"/>
      <c r="JF198" s="1709"/>
      <c r="JG198" s="1709"/>
      <c r="JH198" s="1709"/>
      <c r="JI198" s="1709"/>
      <c r="JJ198" s="1709"/>
      <c r="JK198" s="1709"/>
      <c r="JL198" s="1709"/>
      <c r="JM198" s="1709"/>
      <c r="JN198" s="1709"/>
      <c r="JO198" s="1709"/>
      <c r="JP198" s="1709"/>
      <c r="JQ198" s="1709"/>
      <c r="JR198" s="1709"/>
      <c r="JS198" s="1709"/>
      <c r="JT198" s="1709"/>
      <c r="JU198" s="1709"/>
      <c r="JV198" s="1709"/>
      <c r="JW198" s="1709"/>
      <c r="JX198" s="1709"/>
      <c r="JY198" s="1709"/>
      <c r="JZ198" s="1709"/>
      <c r="KA198" s="1709"/>
      <c r="KB198" s="1709"/>
      <c r="KC198" s="1709"/>
      <c r="KD198" s="1709"/>
      <c r="KE198" s="1709"/>
      <c r="KF198" s="1709"/>
      <c r="KG198" s="1709"/>
      <c r="KH198" s="1709"/>
      <c r="KI198" s="1709"/>
      <c r="KJ198" s="1709"/>
      <c r="KK198" s="1709"/>
      <c r="KL198" s="1709"/>
      <c r="KM198" s="1709"/>
      <c r="KN198" s="1709"/>
      <c r="KO198" s="1709"/>
      <c r="KP198" s="1709"/>
      <c r="KQ198" s="1709"/>
      <c r="KR198" s="1709"/>
      <c r="KS198" s="1709"/>
      <c r="KT198" s="1709"/>
      <c r="KU198" s="1709"/>
      <c r="KV198" s="1709"/>
      <c r="KW198" s="1709"/>
      <c r="KX198" s="1709"/>
      <c r="KY198" s="1709"/>
      <c r="KZ198" s="1709"/>
      <c r="LA198" s="1709"/>
      <c r="LB198" s="1709"/>
      <c r="LC198" s="1709"/>
      <c r="LD198" s="1709"/>
      <c r="LE198" s="1709"/>
      <c r="LF198" s="1709"/>
      <c r="LG198" s="1709"/>
      <c r="LH198" s="1710"/>
      <c r="LI198" s="1710"/>
      <c r="LJ198" s="1710"/>
      <c r="LK198" s="1710"/>
      <c r="LL198" s="1710"/>
      <c r="LM198" s="1710"/>
      <c r="LN198" s="1710"/>
      <c r="LO198" s="1711"/>
    </row>
    <row r="199" s="1483" customFormat="1" ht="47" customHeight="1" spans="1:327">
      <c r="A199" s="1648">
        <v>45994</v>
      </c>
      <c r="B199" s="1649" t="s">
        <v>753</v>
      </c>
      <c r="C199" s="1650" t="s">
        <v>115</v>
      </c>
      <c r="D199" s="1651">
        <v>4500187836</v>
      </c>
      <c r="E199" s="1652" t="s">
        <v>5437</v>
      </c>
      <c r="F199" s="1651" t="s">
        <v>5442</v>
      </c>
      <c r="G199" s="1654" t="s">
        <v>4987</v>
      </c>
      <c r="H199" s="1654" t="s">
        <v>4987</v>
      </c>
      <c r="I199" s="1666" t="s">
        <v>4988</v>
      </c>
      <c r="J199" s="1667">
        <v>1344</v>
      </c>
      <c r="K199" s="1668">
        <v>0</v>
      </c>
      <c r="L199" s="1668">
        <v>96</v>
      </c>
      <c r="M199" s="1669">
        <f t="shared" si="86"/>
        <v>14</v>
      </c>
      <c r="N199" s="1670">
        <v>46028</v>
      </c>
      <c r="O199" s="1670">
        <v>46027</v>
      </c>
      <c r="P199" s="1671"/>
      <c r="Q199" s="1676" t="s">
        <v>78</v>
      </c>
      <c r="R199" s="1677">
        <v>1344</v>
      </c>
      <c r="S199" s="1677">
        <f t="shared" si="87"/>
        <v>0</v>
      </c>
      <c r="T199" s="1769"/>
      <c r="U199" s="1679" t="s">
        <v>829</v>
      </c>
      <c r="V199" s="1680"/>
      <c r="W199" s="1680" t="s">
        <v>111</v>
      </c>
      <c r="X199" s="1681" t="s">
        <v>5439</v>
      </c>
      <c r="Y199" s="1685" t="s">
        <v>88</v>
      </c>
      <c r="Z199" s="1681" t="s">
        <v>5440</v>
      </c>
      <c r="AA199" s="1336"/>
      <c r="AB199" s="1685"/>
      <c r="AC199" s="1687" t="s">
        <v>5441</v>
      </c>
      <c r="AD199" s="1688" t="s">
        <v>2061</v>
      </c>
      <c r="AE199" s="1689">
        <v>1.2381</v>
      </c>
      <c r="AF199" s="1690">
        <f t="shared" si="100"/>
        <v>1664.0064</v>
      </c>
      <c r="AG199" s="1695"/>
      <c r="AH199" s="1696" t="s">
        <v>81</v>
      </c>
      <c r="AI199" s="1696">
        <v>1</v>
      </c>
      <c r="AJ199" s="1667">
        <v>1344</v>
      </c>
      <c r="AK199" s="1697"/>
      <c r="AL199" s="1698">
        <f>J199/24</f>
        <v>56</v>
      </c>
      <c r="AM199" s="1698"/>
      <c r="AN199" s="1698"/>
      <c r="AO199" s="1698"/>
      <c r="AP199" s="1698" t="s">
        <v>63</v>
      </c>
      <c r="AQ199" s="1667">
        <v>1344</v>
      </c>
      <c r="AR199" s="1698"/>
      <c r="AS199" s="1701"/>
      <c r="AT199" s="1702">
        <f>J199</f>
        <v>1344</v>
      </c>
      <c r="AU199" s="1702"/>
      <c r="AV199" s="1702"/>
      <c r="AW199" s="1704"/>
      <c r="AX199" s="1705">
        <v>920</v>
      </c>
      <c r="AY199" s="1706">
        <v>40</v>
      </c>
      <c r="AZ199" s="1707"/>
      <c r="BA199" s="1708"/>
      <c r="BB199" s="1709"/>
      <c r="BC199" s="1709"/>
      <c r="BD199" s="1709"/>
      <c r="BE199" s="1709"/>
      <c r="BF199" s="1709"/>
      <c r="BG199" s="1709"/>
      <c r="BH199" s="1709"/>
      <c r="BI199" s="1709"/>
      <c r="BJ199" s="1709"/>
      <c r="BK199" s="1709"/>
      <c r="BL199" s="1709"/>
      <c r="BM199" s="1709"/>
      <c r="BN199" s="1709"/>
      <c r="BO199" s="1709"/>
      <c r="BP199" s="1709"/>
      <c r="BQ199" s="1709"/>
      <c r="BR199" s="1709"/>
      <c r="BS199" s="1709"/>
      <c r="BT199" s="1709"/>
      <c r="BU199" s="1709"/>
      <c r="BV199" s="1709"/>
      <c r="BW199" s="1709"/>
      <c r="BX199" s="1709"/>
      <c r="BY199" s="1709"/>
      <c r="BZ199" s="1709"/>
      <c r="CA199" s="1709"/>
      <c r="CB199" s="1709"/>
      <c r="CC199" s="1709"/>
      <c r="CD199" s="1709"/>
      <c r="CE199" s="1709"/>
      <c r="CF199" s="1709"/>
      <c r="CG199" s="1709"/>
      <c r="CH199" s="1709"/>
      <c r="CI199" s="1709"/>
      <c r="CJ199" s="1709"/>
      <c r="CK199" s="1709"/>
      <c r="CL199" s="1709"/>
      <c r="CM199" s="1709"/>
      <c r="CN199" s="1709"/>
      <c r="CO199" s="1709"/>
      <c r="CP199" s="1709"/>
      <c r="CQ199" s="1709"/>
      <c r="CR199" s="1709"/>
      <c r="CS199" s="1709"/>
      <c r="CT199" s="1709"/>
      <c r="CU199" s="1709"/>
      <c r="CV199" s="1709"/>
      <c r="CW199" s="1709"/>
      <c r="CX199" s="1709"/>
      <c r="CY199" s="1709"/>
      <c r="CZ199" s="1709"/>
      <c r="DA199" s="1709"/>
      <c r="DB199" s="1709"/>
      <c r="DC199" s="1709"/>
      <c r="DD199" s="1709"/>
      <c r="DE199" s="1709"/>
      <c r="DF199" s="1709"/>
      <c r="DG199" s="1709"/>
      <c r="DH199" s="1709"/>
      <c r="DI199" s="1709"/>
      <c r="DJ199" s="1709"/>
      <c r="DK199" s="1709"/>
      <c r="DL199" s="1709"/>
      <c r="DM199" s="1709"/>
      <c r="DN199" s="1709"/>
      <c r="DO199" s="1709"/>
      <c r="DP199" s="1709"/>
      <c r="DQ199" s="1709"/>
      <c r="DR199" s="1709"/>
      <c r="DS199" s="1709"/>
      <c r="DT199" s="1709"/>
      <c r="DU199" s="1709"/>
      <c r="DV199" s="1709"/>
      <c r="DW199" s="1709"/>
      <c r="DX199" s="1709"/>
      <c r="DY199" s="1709"/>
      <c r="DZ199" s="1709"/>
      <c r="EA199" s="1709"/>
      <c r="EB199" s="1709"/>
      <c r="EC199" s="1709"/>
      <c r="ED199" s="1709"/>
      <c r="EE199" s="1709"/>
      <c r="EF199" s="1709"/>
      <c r="EG199" s="1709"/>
      <c r="EH199" s="1709"/>
      <c r="EI199" s="1709"/>
      <c r="EJ199" s="1709"/>
      <c r="EK199" s="1709"/>
      <c r="EL199" s="1709"/>
      <c r="EM199" s="1709"/>
      <c r="EN199" s="1709"/>
      <c r="EO199" s="1709"/>
      <c r="EP199" s="1709"/>
      <c r="EQ199" s="1709"/>
      <c r="ER199" s="1709"/>
      <c r="ES199" s="1709"/>
      <c r="ET199" s="1709"/>
      <c r="EU199" s="1709"/>
      <c r="EV199" s="1709"/>
      <c r="EW199" s="1709"/>
      <c r="EX199" s="1709"/>
      <c r="EY199" s="1709"/>
      <c r="EZ199" s="1709"/>
      <c r="FA199" s="1709"/>
      <c r="FB199" s="1709"/>
      <c r="FC199" s="1709"/>
      <c r="FD199" s="1709"/>
      <c r="FE199" s="1709"/>
      <c r="FF199" s="1709"/>
      <c r="FG199" s="1709"/>
      <c r="FH199" s="1709"/>
      <c r="FI199" s="1709"/>
      <c r="FJ199" s="1709"/>
      <c r="FK199" s="1709"/>
      <c r="FL199" s="1709"/>
      <c r="FM199" s="1709"/>
      <c r="FN199" s="1709"/>
      <c r="FO199" s="1709"/>
      <c r="FP199" s="1709"/>
      <c r="FQ199" s="1709"/>
      <c r="FR199" s="1709"/>
      <c r="FS199" s="1709"/>
      <c r="FT199" s="1709"/>
      <c r="FU199" s="1709"/>
      <c r="FV199" s="1709"/>
      <c r="FW199" s="1709"/>
      <c r="FX199" s="1709"/>
      <c r="FY199" s="1709"/>
      <c r="FZ199" s="1709"/>
      <c r="GA199" s="1709"/>
      <c r="GB199" s="1709"/>
      <c r="GC199" s="1709"/>
      <c r="GD199" s="1709"/>
      <c r="GE199" s="1709"/>
      <c r="GF199" s="1709"/>
      <c r="GG199" s="1709"/>
      <c r="GH199" s="1709"/>
      <c r="GI199" s="1709"/>
      <c r="GJ199" s="1709"/>
      <c r="GK199" s="1709"/>
      <c r="GL199" s="1709"/>
      <c r="GM199" s="1709"/>
      <c r="GN199" s="1709"/>
      <c r="GO199" s="1709"/>
      <c r="GP199" s="1709"/>
      <c r="GQ199" s="1709"/>
      <c r="GR199" s="1709"/>
      <c r="GS199" s="1709"/>
      <c r="GT199" s="1709"/>
      <c r="GU199" s="1709"/>
      <c r="GV199" s="1709"/>
      <c r="GW199" s="1709"/>
      <c r="GX199" s="1709"/>
      <c r="GY199" s="1709"/>
      <c r="GZ199" s="1709"/>
      <c r="HA199" s="1709"/>
      <c r="HB199" s="1709"/>
      <c r="HC199" s="1709"/>
      <c r="HD199" s="1709"/>
      <c r="HE199" s="1709"/>
      <c r="HF199" s="1709"/>
      <c r="HG199" s="1709"/>
      <c r="HH199" s="1709"/>
      <c r="HI199" s="1709"/>
      <c r="HJ199" s="1709"/>
      <c r="HK199" s="1709"/>
      <c r="HL199" s="1709"/>
      <c r="HM199" s="1709"/>
      <c r="HN199" s="1709"/>
      <c r="HO199" s="1709"/>
      <c r="HP199" s="1709"/>
      <c r="HQ199" s="1709"/>
      <c r="HR199" s="1709"/>
      <c r="HS199" s="1709"/>
      <c r="HT199" s="1709"/>
      <c r="HU199" s="1709"/>
      <c r="HV199" s="1709"/>
      <c r="HW199" s="1709"/>
      <c r="HX199" s="1709"/>
      <c r="HY199" s="1709"/>
      <c r="HZ199" s="1709"/>
      <c r="IA199" s="1709"/>
      <c r="IB199" s="1709"/>
      <c r="IC199" s="1709"/>
      <c r="ID199" s="1709"/>
      <c r="IE199" s="1709"/>
      <c r="IF199" s="1709"/>
      <c r="IG199" s="1709"/>
      <c r="IH199" s="1709"/>
      <c r="II199" s="1709"/>
      <c r="IJ199" s="1709"/>
      <c r="IK199" s="1709"/>
      <c r="IL199" s="1709"/>
      <c r="IM199" s="1709"/>
      <c r="IN199" s="1709"/>
      <c r="IO199" s="1709"/>
      <c r="IP199" s="1709"/>
      <c r="IQ199" s="1709"/>
      <c r="IR199" s="1709"/>
      <c r="IS199" s="1709"/>
      <c r="IT199" s="1709"/>
      <c r="IU199" s="1709"/>
      <c r="IV199" s="1709"/>
      <c r="IW199" s="1709"/>
      <c r="IX199" s="1709"/>
      <c r="IY199" s="1709"/>
      <c r="IZ199" s="1709"/>
      <c r="JA199" s="1709"/>
      <c r="JB199" s="1709"/>
      <c r="JC199" s="1709"/>
      <c r="JD199" s="1709"/>
      <c r="JE199" s="1709"/>
      <c r="JF199" s="1709"/>
      <c r="JG199" s="1709"/>
      <c r="JH199" s="1709"/>
      <c r="JI199" s="1709"/>
      <c r="JJ199" s="1709"/>
      <c r="JK199" s="1709"/>
      <c r="JL199" s="1709"/>
      <c r="JM199" s="1709"/>
      <c r="JN199" s="1709"/>
      <c r="JO199" s="1709"/>
      <c r="JP199" s="1709"/>
      <c r="JQ199" s="1709"/>
      <c r="JR199" s="1709"/>
      <c r="JS199" s="1709"/>
      <c r="JT199" s="1709"/>
      <c r="JU199" s="1709"/>
      <c r="JV199" s="1709"/>
      <c r="JW199" s="1709"/>
      <c r="JX199" s="1709"/>
      <c r="JY199" s="1709"/>
      <c r="JZ199" s="1709"/>
      <c r="KA199" s="1709"/>
      <c r="KB199" s="1709"/>
      <c r="KC199" s="1709"/>
      <c r="KD199" s="1709"/>
      <c r="KE199" s="1709"/>
      <c r="KF199" s="1709"/>
      <c r="KG199" s="1709"/>
      <c r="KH199" s="1709"/>
      <c r="KI199" s="1709"/>
      <c r="KJ199" s="1709"/>
      <c r="KK199" s="1709"/>
      <c r="KL199" s="1709"/>
      <c r="KM199" s="1709"/>
      <c r="KN199" s="1709"/>
      <c r="KO199" s="1709"/>
      <c r="KP199" s="1709"/>
      <c r="KQ199" s="1709"/>
      <c r="KR199" s="1709"/>
      <c r="KS199" s="1709"/>
      <c r="KT199" s="1709"/>
      <c r="KU199" s="1709"/>
      <c r="KV199" s="1709"/>
      <c r="KW199" s="1709"/>
      <c r="KX199" s="1709"/>
      <c r="KY199" s="1709"/>
      <c r="KZ199" s="1709"/>
      <c r="LA199" s="1709"/>
      <c r="LB199" s="1709"/>
      <c r="LC199" s="1709"/>
      <c r="LD199" s="1709"/>
      <c r="LE199" s="1709"/>
      <c r="LF199" s="1709"/>
      <c r="LG199" s="1709"/>
      <c r="LH199" s="1710"/>
      <c r="LI199" s="1710"/>
      <c r="LJ199" s="1710"/>
      <c r="LK199" s="1710"/>
      <c r="LL199" s="1710"/>
      <c r="LM199" s="1710"/>
      <c r="LN199" s="1710"/>
      <c r="LO199" s="1711"/>
    </row>
    <row r="200" s="1483" customFormat="1" ht="47" customHeight="1" spans="1:327">
      <c r="A200" s="1648">
        <v>45994</v>
      </c>
      <c r="B200" s="1649" t="s">
        <v>753</v>
      </c>
      <c r="C200" s="1650" t="s">
        <v>115</v>
      </c>
      <c r="D200" s="1651">
        <v>4500187836</v>
      </c>
      <c r="E200" s="1652" t="s">
        <v>5437</v>
      </c>
      <c r="F200" s="1651" t="s">
        <v>5443</v>
      </c>
      <c r="G200" s="1654" t="s">
        <v>4993</v>
      </c>
      <c r="H200" s="1654" t="s">
        <v>4993</v>
      </c>
      <c r="I200" s="1666" t="s">
        <v>4994</v>
      </c>
      <c r="J200" s="1667">
        <v>576</v>
      </c>
      <c r="K200" s="1668">
        <v>0</v>
      </c>
      <c r="L200" s="1668">
        <v>96</v>
      </c>
      <c r="M200" s="1669">
        <f t="shared" si="86"/>
        <v>6</v>
      </c>
      <c r="N200" s="1670">
        <v>46028</v>
      </c>
      <c r="O200" s="1670">
        <v>46027</v>
      </c>
      <c r="P200" s="1671"/>
      <c r="Q200" s="1676" t="s">
        <v>78</v>
      </c>
      <c r="R200" s="1677">
        <v>576</v>
      </c>
      <c r="S200" s="1677">
        <f t="shared" si="87"/>
        <v>0</v>
      </c>
      <c r="T200" s="1769"/>
      <c r="U200" s="1679" t="s">
        <v>829</v>
      </c>
      <c r="V200" s="1680"/>
      <c r="W200" s="1680" t="s">
        <v>111</v>
      </c>
      <c r="X200" s="1681" t="s">
        <v>5439</v>
      </c>
      <c r="Y200" s="1685" t="s">
        <v>88</v>
      </c>
      <c r="Z200" s="1681" t="s">
        <v>5440</v>
      </c>
      <c r="AA200" s="1366"/>
      <c r="AB200" s="1685"/>
      <c r="AC200" s="1687" t="s">
        <v>5441</v>
      </c>
      <c r="AD200" s="1688" t="s">
        <v>2061</v>
      </c>
      <c r="AE200" s="1689">
        <v>1.5716</v>
      </c>
      <c r="AF200" s="1690">
        <f t="shared" si="100"/>
        <v>905.2416</v>
      </c>
      <c r="AG200" s="1695"/>
      <c r="AH200" s="1696" t="s">
        <v>81</v>
      </c>
      <c r="AI200" s="1696">
        <v>1</v>
      </c>
      <c r="AJ200" s="1667">
        <v>576</v>
      </c>
      <c r="AK200" s="1697"/>
      <c r="AL200" s="1698">
        <f>J200/24</f>
        <v>24</v>
      </c>
      <c r="AM200" s="1698"/>
      <c r="AN200" s="1698"/>
      <c r="AO200" s="1698"/>
      <c r="AP200" s="1698" t="s">
        <v>63</v>
      </c>
      <c r="AQ200" s="1667">
        <v>576</v>
      </c>
      <c r="AR200" s="1698"/>
      <c r="AS200" s="1701"/>
      <c r="AT200" s="1702"/>
      <c r="AU200" s="1702">
        <f>J200</f>
        <v>576</v>
      </c>
      <c r="AV200" s="1702"/>
      <c r="AW200" s="1704"/>
      <c r="AX200" s="1705">
        <v>920</v>
      </c>
      <c r="AY200" s="1706">
        <v>40</v>
      </c>
      <c r="AZ200" s="1707"/>
      <c r="BA200" s="1708"/>
      <c r="BB200" s="1709"/>
      <c r="BC200" s="1709"/>
      <c r="BD200" s="1709"/>
      <c r="BE200" s="1709"/>
      <c r="BF200" s="1709"/>
      <c r="BG200" s="1709"/>
      <c r="BH200" s="1709"/>
      <c r="BI200" s="1709"/>
      <c r="BJ200" s="1709"/>
      <c r="BK200" s="1709"/>
      <c r="BL200" s="1709"/>
      <c r="BM200" s="1709"/>
      <c r="BN200" s="1709"/>
      <c r="BO200" s="1709"/>
      <c r="BP200" s="1709"/>
      <c r="BQ200" s="1709"/>
      <c r="BR200" s="1709"/>
      <c r="BS200" s="1709"/>
      <c r="BT200" s="1709"/>
      <c r="BU200" s="1709"/>
      <c r="BV200" s="1709"/>
      <c r="BW200" s="1709"/>
      <c r="BX200" s="1709"/>
      <c r="BY200" s="1709"/>
      <c r="BZ200" s="1709"/>
      <c r="CA200" s="1709"/>
      <c r="CB200" s="1709"/>
      <c r="CC200" s="1709"/>
      <c r="CD200" s="1709"/>
      <c r="CE200" s="1709"/>
      <c r="CF200" s="1709"/>
      <c r="CG200" s="1709"/>
      <c r="CH200" s="1709"/>
      <c r="CI200" s="1709"/>
      <c r="CJ200" s="1709"/>
      <c r="CK200" s="1709"/>
      <c r="CL200" s="1709"/>
      <c r="CM200" s="1709"/>
      <c r="CN200" s="1709"/>
      <c r="CO200" s="1709"/>
      <c r="CP200" s="1709"/>
      <c r="CQ200" s="1709"/>
      <c r="CR200" s="1709"/>
      <c r="CS200" s="1709"/>
      <c r="CT200" s="1709"/>
      <c r="CU200" s="1709"/>
      <c r="CV200" s="1709"/>
      <c r="CW200" s="1709"/>
      <c r="CX200" s="1709"/>
      <c r="CY200" s="1709"/>
      <c r="CZ200" s="1709"/>
      <c r="DA200" s="1709"/>
      <c r="DB200" s="1709"/>
      <c r="DC200" s="1709"/>
      <c r="DD200" s="1709"/>
      <c r="DE200" s="1709"/>
      <c r="DF200" s="1709"/>
      <c r="DG200" s="1709"/>
      <c r="DH200" s="1709"/>
      <c r="DI200" s="1709"/>
      <c r="DJ200" s="1709"/>
      <c r="DK200" s="1709"/>
      <c r="DL200" s="1709"/>
      <c r="DM200" s="1709"/>
      <c r="DN200" s="1709"/>
      <c r="DO200" s="1709"/>
      <c r="DP200" s="1709"/>
      <c r="DQ200" s="1709"/>
      <c r="DR200" s="1709"/>
      <c r="DS200" s="1709"/>
      <c r="DT200" s="1709"/>
      <c r="DU200" s="1709"/>
      <c r="DV200" s="1709"/>
      <c r="DW200" s="1709"/>
      <c r="DX200" s="1709"/>
      <c r="DY200" s="1709"/>
      <c r="DZ200" s="1709"/>
      <c r="EA200" s="1709"/>
      <c r="EB200" s="1709"/>
      <c r="EC200" s="1709"/>
      <c r="ED200" s="1709"/>
      <c r="EE200" s="1709"/>
      <c r="EF200" s="1709"/>
      <c r="EG200" s="1709"/>
      <c r="EH200" s="1709"/>
      <c r="EI200" s="1709"/>
      <c r="EJ200" s="1709"/>
      <c r="EK200" s="1709"/>
      <c r="EL200" s="1709"/>
      <c r="EM200" s="1709"/>
      <c r="EN200" s="1709"/>
      <c r="EO200" s="1709"/>
      <c r="EP200" s="1709"/>
      <c r="EQ200" s="1709"/>
      <c r="ER200" s="1709"/>
      <c r="ES200" s="1709"/>
      <c r="ET200" s="1709"/>
      <c r="EU200" s="1709"/>
      <c r="EV200" s="1709"/>
      <c r="EW200" s="1709"/>
      <c r="EX200" s="1709"/>
      <c r="EY200" s="1709"/>
      <c r="EZ200" s="1709"/>
      <c r="FA200" s="1709"/>
      <c r="FB200" s="1709"/>
      <c r="FC200" s="1709"/>
      <c r="FD200" s="1709"/>
      <c r="FE200" s="1709"/>
      <c r="FF200" s="1709"/>
      <c r="FG200" s="1709"/>
      <c r="FH200" s="1709"/>
      <c r="FI200" s="1709"/>
      <c r="FJ200" s="1709"/>
      <c r="FK200" s="1709"/>
      <c r="FL200" s="1709"/>
      <c r="FM200" s="1709"/>
      <c r="FN200" s="1709"/>
      <c r="FO200" s="1709"/>
      <c r="FP200" s="1709"/>
      <c r="FQ200" s="1709"/>
      <c r="FR200" s="1709"/>
      <c r="FS200" s="1709"/>
      <c r="FT200" s="1709"/>
      <c r="FU200" s="1709"/>
      <c r="FV200" s="1709"/>
      <c r="FW200" s="1709"/>
      <c r="FX200" s="1709"/>
      <c r="FY200" s="1709"/>
      <c r="FZ200" s="1709"/>
      <c r="GA200" s="1709"/>
      <c r="GB200" s="1709"/>
      <c r="GC200" s="1709"/>
      <c r="GD200" s="1709"/>
      <c r="GE200" s="1709"/>
      <c r="GF200" s="1709"/>
      <c r="GG200" s="1709"/>
      <c r="GH200" s="1709"/>
      <c r="GI200" s="1709"/>
      <c r="GJ200" s="1709"/>
      <c r="GK200" s="1709"/>
      <c r="GL200" s="1709"/>
      <c r="GM200" s="1709"/>
      <c r="GN200" s="1709"/>
      <c r="GO200" s="1709"/>
      <c r="GP200" s="1709"/>
      <c r="GQ200" s="1709"/>
      <c r="GR200" s="1709"/>
      <c r="GS200" s="1709"/>
      <c r="GT200" s="1709"/>
      <c r="GU200" s="1709"/>
      <c r="GV200" s="1709"/>
      <c r="GW200" s="1709"/>
      <c r="GX200" s="1709"/>
      <c r="GY200" s="1709"/>
      <c r="GZ200" s="1709"/>
      <c r="HA200" s="1709"/>
      <c r="HB200" s="1709"/>
      <c r="HC200" s="1709"/>
      <c r="HD200" s="1709"/>
      <c r="HE200" s="1709"/>
      <c r="HF200" s="1709"/>
      <c r="HG200" s="1709"/>
      <c r="HH200" s="1709"/>
      <c r="HI200" s="1709"/>
      <c r="HJ200" s="1709"/>
      <c r="HK200" s="1709"/>
      <c r="HL200" s="1709"/>
      <c r="HM200" s="1709"/>
      <c r="HN200" s="1709"/>
      <c r="HO200" s="1709"/>
      <c r="HP200" s="1709"/>
      <c r="HQ200" s="1709"/>
      <c r="HR200" s="1709"/>
      <c r="HS200" s="1709"/>
      <c r="HT200" s="1709"/>
      <c r="HU200" s="1709"/>
      <c r="HV200" s="1709"/>
      <c r="HW200" s="1709"/>
      <c r="HX200" s="1709"/>
      <c r="HY200" s="1709"/>
      <c r="HZ200" s="1709"/>
      <c r="IA200" s="1709"/>
      <c r="IB200" s="1709"/>
      <c r="IC200" s="1709"/>
      <c r="ID200" s="1709"/>
      <c r="IE200" s="1709"/>
      <c r="IF200" s="1709"/>
      <c r="IG200" s="1709"/>
      <c r="IH200" s="1709"/>
      <c r="II200" s="1709"/>
      <c r="IJ200" s="1709"/>
      <c r="IK200" s="1709"/>
      <c r="IL200" s="1709"/>
      <c r="IM200" s="1709"/>
      <c r="IN200" s="1709"/>
      <c r="IO200" s="1709"/>
      <c r="IP200" s="1709"/>
      <c r="IQ200" s="1709"/>
      <c r="IR200" s="1709"/>
      <c r="IS200" s="1709"/>
      <c r="IT200" s="1709"/>
      <c r="IU200" s="1709"/>
      <c r="IV200" s="1709"/>
      <c r="IW200" s="1709"/>
      <c r="IX200" s="1709"/>
      <c r="IY200" s="1709"/>
      <c r="IZ200" s="1709"/>
      <c r="JA200" s="1709"/>
      <c r="JB200" s="1709"/>
      <c r="JC200" s="1709"/>
      <c r="JD200" s="1709"/>
      <c r="JE200" s="1709"/>
      <c r="JF200" s="1709"/>
      <c r="JG200" s="1709"/>
      <c r="JH200" s="1709"/>
      <c r="JI200" s="1709"/>
      <c r="JJ200" s="1709"/>
      <c r="JK200" s="1709"/>
      <c r="JL200" s="1709"/>
      <c r="JM200" s="1709"/>
      <c r="JN200" s="1709"/>
      <c r="JO200" s="1709"/>
      <c r="JP200" s="1709"/>
      <c r="JQ200" s="1709"/>
      <c r="JR200" s="1709"/>
      <c r="JS200" s="1709"/>
      <c r="JT200" s="1709"/>
      <c r="JU200" s="1709"/>
      <c r="JV200" s="1709"/>
      <c r="JW200" s="1709"/>
      <c r="JX200" s="1709"/>
      <c r="JY200" s="1709"/>
      <c r="JZ200" s="1709"/>
      <c r="KA200" s="1709"/>
      <c r="KB200" s="1709"/>
      <c r="KC200" s="1709"/>
      <c r="KD200" s="1709"/>
      <c r="KE200" s="1709"/>
      <c r="KF200" s="1709"/>
      <c r="KG200" s="1709"/>
      <c r="KH200" s="1709"/>
      <c r="KI200" s="1709"/>
      <c r="KJ200" s="1709"/>
      <c r="KK200" s="1709"/>
      <c r="KL200" s="1709"/>
      <c r="KM200" s="1709"/>
      <c r="KN200" s="1709"/>
      <c r="KO200" s="1709"/>
      <c r="KP200" s="1709"/>
      <c r="KQ200" s="1709"/>
      <c r="KR200" s="1709"/>
      <c r="KS200" s="1709"/>
      <c r="KT200" s="1709"/>
      <c r="KU200" s="1709"/>
      <c r="KV200" s="1709"/>
      <c r="KW200" s="1709"/>
      <c r="KX200" s="1709"/>
      <c r="KY200" s="1709"/>
      <c r="KZ200" s="1709"/>
      <c r="LA200" s="1709"/>
      <c r="LB200" s="1709"/>
      <c r="LC200" s="1709"/>
      <c r="LD200" s="1709"/>
      <c r="LE200" s="1709"/>
      <c r="LF200" s="1709"/>
      <c r="LG200" s="1709"/>
      <c r="LH200" s="1710"/>
      <c r="LI200" s="1710"/>
      <c r="LJ200" s="1710"/>
      <c r="LK200" s="1710"/>
      <c r="LL200" s="1710"/>
      <c r="LM200" s="1710"/>
      <c r="LN200" s="1710"/>
      <c r="LO200" s="1711"/>
    </row>
    <row r="201" s="1483" customFormat="1" ht="47" customHeight="1" spans="1:327">
      <c r="A201" s="1648">
        <v>45994</v>
      </c>
      <c r="B201" s="1649" t="s">
        <v>753</v>
      </c>
      <c r="C201" s="1650" t="s">
        <v>115</v>
      </c>
      <c r="D201" s="1651">
        <v>4500187836</v>
      </c>
      <c r="E201" s="1652" t="s">
        <v>5437</v>
      </c>
      <c r="F201" s="1651" t="s">
        <v>5444</v>
      </c>
      <c r="G201" s="1654" t="s">
        <v>4990</v>
      </c>
      <c r="H201" s="1654" t="s">
        <v>4990</v>
      </c>
      <c r="I201" s="1666" t="s">
        <v>5137</v>
      </c>
      <c r="J201" s="1667">
        <v>792</v>
      </c>
      <c r="K201" s="1668">
        <v>0</v>
      </c>
      <c r="L201" s="1668">
        <v>72</v>
      </c>
      <c r="M201" s="1669">
        <f t="shared" si="86"/>
        <v>11</v>
      </c>
      <c r="N201" s="1670">
        <v>46028</v>
      </c>
      <c r="O201" s="1670">
        <v>46027</v>
      </c>
      <c r="P201" s="1671"/>
      <c r="Q201" s="1676" t="s">
        <v>78</v>
      </c>
      <c r="R201" s="1677">
        <v>792</v>
      </c>
      <c r="S201" s="1677">
        <f t="shared" si="87"/>
        <v>0</v>
      </c>
      <c r="T201" s="1769"/>
      <c r="U201" s="1679" t="s">
        <v>829</v>
      </c>
      <c r="V201" s="1680"/>
      <c r="W201" s="1680" t="s">
        <v>111</v>
      </c>
      <c r="X201" s="1681" t="s">
        <v>5439</v>
      </c>
      <c r="Y201" s="1685" t="s">
        <v>88</v>
      </c>
      <c r="Z201" s="1681" t="s">
        <v>5440</v>
      </c>
      <c r="AA201" s="1685"/>
      <c r="AB201" s="1685"/>
      <c r="AC201" s="1687" t="s">
        <v>5441</v>
      </c>
      <c r="AD201" s="1688" t="s">
        <v>2061</v>
      </c>
      <c r="AE201" s="1689">
        <v>1.5249</v>
      </c>
      <c r="AF201" s="1690">
        <f t="shared" si="100"/>
        <v>1207.7208</v>
      </c>
      <c r="AG201" s="1695"/>
      <c r="AH201" s="1696" t="s">
        <v>81</v>
      </c>
      <c r="AI201" s="1696">
        <v>1</v>
      </c>
      <c r="AJ201" s="1667">
        <v>792</v>
      </c>
      <c r="AK201" s="1697"/>
      <c r="AL201" s="1698">
        <f>J201/18</f>
        <v>44</v>
      </c>
      <c r="AM201" s="1698"/>
      <c r="AN201" s="1698"/>
      <c r="AO201" s="1698"/>
      <c r="AP201" s="1698" t="s">
        <v>63</v>
      </c>
      <c r="AQ201" s="1667">
        <v>792</v>
      </c>
      <c r="AR201" s="1698"/>
      <c r="AS201" s="1701"/>
      <c r="AT201" s="1702"/>
      <c r="AU201" s="1702"/>
      <c r="AV201" s="1702">
        <f>J201</f>
        <v>792</v>
      </c>
      <c r="AW201" s="1704"/>
      <c r="AX201" s="1705">
        <v>920</v>
      </c>
      <c r="AY201" s="1706">
        <v>40</v>
      </c>
      <c r="AZ201" s="1707"/>
      <c r="BA201" s="1708"/>
      <c r="BB201" s="1709"/>
      <c r="BC201" s="1709"/>
      <c r="BD201" s="1709"/>
      <c r="BE201" s="1709"/>
      <c r="BF201" s="1709"/>
      <c r="BG201" s="1709"/>
      <c r="BH201" s="1709"/>
      <c r="BI201" s="1709"/>
      <c r="BJ201" s="1709"/>
      <c r="BK201" s="1709"/>
      <c r="BL201" s="1709"/>
      <c r="BM201" s="1709"/>
      <c r="BN201" s="1709"/>
      <c r="BO201" s="1709"/>
      <c r="BP201" s="1709"/>
      <c r="BQ201" s="1709"/>
      <c r="BR201" s="1709"/>
      <c r="BS201" s="1709"/>
      <c r="BT201" s="1709"/>
      <c r="BU201" s="1709"/>
      <c r="BV201" s="1709"/>
      <c r="BW201" s="1709"/>
      <c r="BX201" s="1709"/>
      <c r="BY201" s="1709"/>
      <c r="BZ201" s="1709"/>
      <c r="CA201" s="1709"/>
      <c r="CB201" s="1709"/>
      <c r="CC201" s="1709"/>
      <c r="CD201" s="1709"/>
      <c r="CE201" s="1709"/>
      <c r="CF201" s="1709"/>
      <c r="CG201" s="1709"/>
      <c r="CH201" s="1709"/>
      <c r="CI201" s="1709"/>
      <c r="CJ201" s="1709"/>
      <c r="CK201" s="1709"/>
      <c r="CL201" s="1709"/>
      <c r="CM201" s="1709"/>
      <c r="CN201" s="1709"/>
      <c r="CO201" s="1709"/>
      <c r="CP201" s="1709"/>
      <c r="CQ201" s="1709"/>
      <c r="CR201" s="1709"/>
      <c r="CS201" s="1709"/>
      <c r="CT201" s="1709"/>
      <c r="CU201" s="1709"/>
      <c r="CV201" s="1709"/>
      <c r="CW201" s="1709"/>
      <c r="CX201" s="1709"/>
      <c r="CY201" s="1709"/>
      <c r="CZ201" s="1709"/>
      <c r="DA201" s="1709"/>
      <c r="DB201" s="1709"/>
      <c r="DC201" s="1709"/>
      <c r="DD201" s="1709"/>
      <c r="DE201" s="1709"/>
      <c r="DF201" s="1709"/>
      <c r="DG201" s="1709"/>
      <c r="DH201" s="1709"/>
      <c r="DI201" s="1709"/>
      <c r="DJ201" s="1709"/>
      <c r="DK201" s="1709"/>
      <c r="DL201" s="1709"/>
      <c r="DM201" s="1709"/>
      <c r="DN201" s="1709"/>
      <c r="DO201" s="1709"/>
      <c r="DP201" s="1709"/>
      <c r="DQ201" s="1709"/>
      <c r="DR201" s="1709"/>
      <c r="DS201" s="1709"/>
      <c r="DT201" s="1709"/>
      <c r="DU201" s="1709"/>
      <c r="DV201" s="1709"/>
      <c r="DW201" s="1709"/>
      <c r="DX201" s="1709"/>
      <c r="DY201" s="1709"/>
      <c r="DZ201" s="1709"/>
      <c r="EA201" s="1709"/>
      <c r="EB201" s="1709"/>
      <c r="EC201" s="1709"/>
      <c r="ED201" s="1709"/>
      <c r="EE201" s="1709"/>
      <c r="EF201" s="1709"/>
      <c r="EG201" s="1709"/>
      <c r="EH201" s="1709"/>
      <c r="EI201" s="1709"/>
      <c r="EJ201" s="1709"/>
      <c r="EK201" s="1709"/>
      <c r="EL201" s="1709"/>
      <c r="EM201" s="1709"/>
      <c r="EN201" s="1709"/>
      <c r="EO201" s="1709"/>
      <c r="EP201" s="1709"/>
      <c r="EQ201" s="1709"/>
      <c r="ER201" s="1709"/>
      <c r="ES201" s="1709"/>
      <c r="ET201" s="1709"/>
      <c r="EU201" s="1709"/>
      <c r="EV201" s="1709"/>
      <c r="EW201" s="1709"/>
      <c r="EX201" s="1709"/>
      <c r="EY201" s="1709"/>
      <c r="EZ201" s="1709"/>
      <c r="FA201" s="1709"/>
      <c r="FB201" s="1709"/>
      <c r="FC201" s="1709"/>
      <c r="FD201" s="1709"/>
      <c r="FE201" s="1709"/>
      <c r="FF201" s="1709"/>
      <c r="FG201" s="1709"/>
      <c r="FH201" s="1709"/>
      <c r="FI201" s="1709"/>
      <c r="FJ201" s="1709"/>
      <c r="FK201" s="1709"/>
      <c r="FL201" s="1709"/>
      <c r="FM201" s="1709"/>
      <c r="FN201" s="1709"/>
      <c r="FO201" s="1709"/>
      <c r="FP201" s="1709"/>
      <c r="FQ201" s="1709"/>
      <c r="FR201" s="1709"/>
      <c r="FS201" s="1709"/>
      <c r="FT201" s="1709"/>
      <c r="FU201" s="1709"/>
      <c r="FV201" s="1709"/>
      <c r="FW201" s="1709"/>
      <c r="FX201" s="1709"/>
      <c r="FY201" s="1709"/>
      <c r="FZ201" s="1709"/>
      <c r="GA201" s="1709"/>
      <c r="GB201" s="1709"/>
      <c r="GC201" s="1709"/>
      <c r="GD201" s="1709"/>
      <c r="GE201" s="1709"/>
      <c r="GF201" s="1709"/>
      <c r="GG201" s="1709"/>
      <c r="GH201" s="1709"/>
      <c r="GI201" s="1709"/>
      <c r="GJ201" s="1709"/>
      <c r="GK201" s="1709"/>
      <c r="GL201" s="1709"/>
      <c r="GM201" s="1709"/>
      <c r="GN201" s="1709"/>
      <c r="GO201" s="1709"/>
      <c r="GP201" s="1709"/>
      <c r="GQ201" s="1709"/>
      <c r="GR201" s="1709"/>
      <c r="GS201" s="1709"/>
      <c r="GT201" s="1709"/>
      <c r="GU201" s="1709"/>
      <c r="GV201" s="1709"/>
      <c r="GW201" s="1709"/>
      <c r="GX201" s="1709"/>
      <c r="GY201" s="1709"/>
      <c r="GZ201" s="1709"/>
      <c r="HA201" s="1709"/>
      <c r="HB201" s="1709"/>
      <c r="HC201" s="1709"/>
      <c r="HD201" s="1709"/>
      <c r="HE201" s="1709"/>
      <c r="HF201" s="1709"/>
      <c r="HG201" s="1709"/>
      <c r="HH201" s="1709"/>
      <c r="HI201" s="1709"/>
      <c r="HJ201" s="1709"/>
      <c r="HK201" s="1709"/>
      <c r="HL201" s="1709"/>
      <c r="HM201" s="1709"/>
      <c r="HN201" s="1709"/>
      <c r="HO201" s="1709"/>
      <c r="HP201" s="1709"/>
      <c r="HQ201" s="1709"/>
      <c r="HR201" s="1709"/>
      <c r="HS201" s="1709"/>
      <c r="HT201" s="1709"/>
      <c r="HU201" s="1709"/>
      <c r="HV201" s="1709"/>
      <c r="HW201" s="1709"/>
      <c r="HX201" s="1709"/>
      <c r="HY201" s="1709"/>
      <c r="HZ201" s="1709"/>
      <c r="IA201" s="1709"/>
      <c r="IB201" s="1709"/>
      <c r="IC201" s="1709"/>
      <c r="ID201" s="1709"/>
      <c r="IE201" s="1709"/>
      <c r="IF201" s="1709"/>
      <c r="IG201" s="1709"/>
      <c r="IH201" s="1709"/>
      <c r="II201" s="1709"/>
      <c r="IJ201" s="1709"/>
      <c r="IK201" s="1709"/>
      <c r="IL201" s="1709"/>
      <c r="IM201" s="1709"/>
      <c r="IN201" s="1709"/>
      <c r="IO201" s="1709"/>
      <c r="IP201" s="1709"/>
      <c r="IQ201" s="1709"/>
      <c r="IR201" s="1709"/>
      <c r="IS201" s="1709"/>
      <c r="IT201" s="1709"/>
      <c r="IU201" s="1709"/>
      <c r="IV201" s="1709"/>
      <c r="IW201" s="1709"/>
      <c r="IX201" s="1709"/>
      <c r="IY201" s="1709"/>
      <c r="IZ201" s="1709"/>
      <c r="JA201" s="1709"/>
      <c r="JB201" s="1709"/>
      <c r="JC201" s="1709"/>
      <c r="JD201" s="1709"/>
      <c r="JE201" s="1709"/>
      <c r="JF201" s="1709"/>
      <c r="JG201" s="1709"/>
      <c r="JH201" s="1709"/>
      <c r="JI201" s="1709"/>
      <c r="JJ201" s="1709"/>
      <c r="JK201" s="1709"/>
      <c r="JL201" s="1709"/>
      <c r="JM201" s="1709"/>
      <c r="JN201" s="1709"/>
      <c r="JO201" s="1709"/>
      <c r="JP201" s="1709"/>
      <c r="JQ201" s="1709"/>
      <c r="JR201" s="1709"/>
      <c r="JS201" s="1709"/>
      <c r="JT201" s="1709"/>
      <c r="JU201" s="1709"/>
      <c r="JV201" s="1709"/>
      <c r="JW201" s="1709"/>
      <c r="JX201" s="1709"/>
      <c r="JY201" s="1709"/>
      <c r="JZ201" s="1709"/>
      <c r="KA201" s="1709"/>
      <c r="KB201" s="1709"/>
      <c r="KC201" s="1709"/>
      <c r="KD201" s="1709"/>
      <c r="KE201" s="1709"/>
      <c r="KF201" s="1709"/>
      <c r="KG201" s="1709"/>
      <c r="KH201" s="1709"/>
      <c r="KI201" s="1709"/>
      <c r="KJ201" s="1709"/>
      <c r="KK201" s="1709"/>
      <c r="KL201" s="1709"/>
      <c r="KM201" s="1709"/>
      <c r="KN201" s="1709"/>
      <c r="KO201" s="1709"/>
      <c r="KP201" s="1709"/>
      <c r="KQ201" s="1709"/>
      <c r="KR201" s="1709"/>
      <c r="KS201" s="1709"/>
      <c r="KT201" s="1709"/>
      <c r="KU201" s="1709"/>
      <c r="KV201" s="1709"/>
      <c r="KW201" s="1709"/>
      <c r="KX201" s="1709"/>
      <c r="KY201" s="1709"/>
      <c r="KZ201" s="1709"/>
      <c r="LA201" s="1709"/>
      <c r="LB201" s="1709"/>
      <c r="LC201" s="1709"/>
      <c r="LD201" s="1709"/>
      <c r="LE201" s="1709"/>
      <c r="LF201" s="1709"/>
      <c r="LG201" s="1709"/>
      <c r="LH201" s="1710"/>
      <c r="LI201" s="1710"/>
      <c r="LJ201" s="1710"/>
      <c r="LK201" s="1710"/>
      <c r="LL201" s="1710"/>
      <c r="LM201" s="1710"/>
      <c r="LN201" s="1710"/>
      <c r="LO201" s="1711"/>
    </row>
    <row r="202" s="1483" customFormat="1" ht="47" customHeight="1" spans="1:327">
      <c r="A202" s="1648">
        <v>45994</v>
      </c>
      <c r="B202" s="1649" t="s">
        <v>753</v>
      </c>
      <c r="C202" s="1650" t="s">
        <v>115</v>
      </c>
      <c r="D202" s="1651">
        <v>4500187836</v>
      </c>
      <c r="E202" s="1652" t="s">
        <v>5437</v>
      </c>
      <c r="F202" s="1651" t="s">
        <v>5445</v>
      </c>
      <c r="G202" s="1654" t="s">
        <v>4996</v>
      </c>
      <c r="H202" s="1654" t="s">
        <v>4996</v>
      </c>
      <c r="I202" s="1666" t="s">
        <v>4997</v>
      </c>
      <c r="J202" s="1667">
        <v>576</v>
      </c>
      <c r="K202" s="1668">
        <v>0</v>
      </c>
      <c r="L202" s="1668">
        <v>96</v>
      </c>
      <c r="M202" s="1669">
        <f t="shared" si="86"/>
        <v>6</v>
      </c>
      <c r="N202" s="1670">
        <v>46028</v>
      </c>
      <c r="O202" s="1670">
        <v>46027</v>
      </c>
      <c r="P202" s="1671"/>
      <c r="Q202" s="1676" t="s">
        <v>78</v>
      </c>
      <c r="R202" s="1677">
        <v>576</v>
      </c>
      <c r="S202" s="1677">
        <f t="shared" si="87"/>
        <v>0</v>
      </c>
      <c r="T202" s="1678"/>
      <c r="U202" s="1679" t="s">
        <v>829</v>
      </c>
      <c r="V202" s="1680"/>
      <c r="W202" s="1680" t="s">
        <v>111</v>
      </c>
      <c r="X202" s="1681" t="s">
        <v>5439</v>
      </c>
      <c r="Y202" s="1685" t="s">
        <v>88</v>
      </c>
      <c r="Z202" s="1681" t="s">
        <v>5440</v>
      </c>
      <c r="AA202" s="1336"/>
      <c r="AB202" s="1685"/>
      <c r="AC202" s="1687" t="s">
        <v>5441</v>
      </c>
      <c r="AD202" s="1688" t="s">
        <v>2061</v>
      </c>
      <c r="AE202" s="1689">
        <v>0.9876</v>
      </c>
      <c r="AF202" s="1690">
        <f t="shared" si="100"/>
        <v>568.8576</v>
      </c>
      <c r="AG202" s="1695"/>
      <c r="AH202" s="1696" t="s">
        <v>81</v>
      </c>
      <c r="AI202" s="1696">
        <v>1</v>
      </c>
      <c r="AJ202" s="1667">
        <v>576</v>
      </c>
      <c r="AK202" s="1697"/>
      <c r="AL202" s="1698">
        <f>J202/24</f>
        <v>24</v>
      </c>
      <c r="AM202" s="1698"/>
      <c r="AN202" s="1698"/>
      <c r="AO202" s="1698"/>
      <c r="AP202" s="1698" t="s">
        <v>63</v>
      </c>
      <c r="AQ202" s="1667">
        <v>576</v>
      </c>
      <c r="AR202" s="1698"/>
      <c r="AS202" s="1701"/>
      <c r="AT202" s="1702"/>
      <c r="AU202" s="1702"/>
      <c r="AV202" s="1702"/>
      <c r="AW202" s="1704">
        <f>J202</f>
        <v>576</v>
      </c>
      <c r="AX202" s="1705">
        <v>920</v>
      </c>
      <c r="AY202" s="1706">
        <v>40</v>
      </c>
      <c r="AZ202" s="1707"/>
      <c r="BA202" s="1708"/>
      <c r="BB202" s="1709"/>
      <c r="BC202" s="1709"/>
      <c r="BD202" s="1709"/>
      <c r="BE202" s="1709"/>
      <c r="BF202" s="1709"/>
      <c r="BG202" s="1709"/>
      <c r="BH202" s="1709"/>
      <c r="BI202" s="1709"/>
      <c r="BJ202" s="1709"/>
      <c r="BK202" s="1709"/>
      <c r="BL202" s="1709"/>
      <c r="BM202" s="1709"/>
      <c r="BN202" s="1709"/>
      <c r="BO202" s="1709"/>
      <c r="BP202" s="1709"/>
      <c r="BQ202" s="1709"/>
      <c r="BR202" s="1709"/>
      <c r="BS202" s="1709"/>
      <c r="BT202" s="1709"/>
      <c r="BU202" s="1709"/>
      <c r="BV202" s="1709"/>
      <c r="BW202" s="1709"/>
      <c r="BX202" s="1709"/>
      <c r="BY202" s="1709"/>
      <c r="BZ202" s="1709"/>
      <c r="CA202" s="1709"/>
      <c r="CB202" s="1709"/>
      <c r="CC202" s="1709"/>
      <c r="CD202" s="1709"/>
      <c r="CE202" s="1709"/>
      <c r="CF202" s="1709"/>
      <c r="CG202" s="1709"/>
      <c r="CH202" s="1709"/>
      <c r="CI202" s="1709"/>
      <c r="CJ202" s="1709"/>
      <c r="CK202" s="1709"/>
      <c r="CL202" s="1709"/>
      <c r="CM202" s="1709"/>
      <c r="CN202" s="1709"/>
      <c r="CO202" s="1709"/>
      <c r="CP202" s="1709"/>
      <c r="CQ202" s="1709"/>
      <c r="CR202" s="1709"/>
      <c r="CS202" s="1709"/>
      <c r="CT202" s="1709"/>
      <c r="CU202" s="1709"/>
      <c r="CV202" s="1709"/>
      <c r="CW202" s="1709"/>
      <c r="CX202" s="1709"/>
      <c r="CY202" s="1709"/>
      <c r="CZ202" s="1709"/>
      <c r="DA202" s="1709"/>
      <c r="DB202" s="1709"/>
      <c r="DC202" s="1709"/>
      <c r="DD202" s="1709"/>
      <c r="DE202" s="1709"/>
      <c r="DF202" s="1709"/>
      <c r="DG202" s="1709"/>
      <c r="DH202" s="1709"/>
      <c r="DI202" s="1709"/>
      <c r="DJ202" s="1709"/>
      <c r="DK202" s="1709"/>
      <c r="DL202" s="1709"/>
      <c r="DM202" s="1709"/>
      <c r="DN202" s="1709"/>
      <c r="DO202" s="1709"/>
      <c r="DP202" s="1709"/>
      <c r="DQ202" s="1709"/>
      <c r="DR202" s="1709"/>
      <c r="DS202" s="1709"/>
      <c r="DT202" s="1709"/>
      <c r="DU202" s="1709"/>
      <c r="DV202" s="1709"/>
      <c r="DW202" s="1709"/>
      <c r="DX202" s="1709"/>
      <c r="DY202" s="1709"/>
      <c r="DZ202" s="1709"/>
      <c r="EA202" s="1709"/>
      <c r="EB202" s="1709"/>
      <c r="EC202" s="1709"/>
      <c r="ED202" s="1709"/>
      <c r="EE202" s="1709"/>
      <c r="EF202" s="1709"/>
      <c r="EG202" s="1709"/>
      <c r="EH202" s="1709"/>
      <c r="EI202" s="1709"/>
      <c r="EJ202" s="1709"/>
      <c r="EK202" s="1709"/>
      <c r="EL202" s="1709"/>
      <c r="EM202" s="1709"/>
      <c r="EN202" s="1709"/>
      <c r="EO202" s="1709"/>
      <c r="EP202" s="1709"/>
      <c r="EQ202" s="1709"/>
      <c r="ER202" s="1709"/>
      <c r="ES202" s="1709"/>
      <c r="ET202" s="1709"/>
      <c r="EU202" s="1709"/>
      <c r="EV202" s="1709"/>
      <c r="EW202" s="1709"/>
      <c r="EX202" s="1709"/>
      <c r="EY202" s="1709"/>
      <c r="EZ202" s="1709"/>
      <c r="FA202" s="1709"/>
      <c r="FB202" s="1709"/>
      <c r="FC202" s="1709"/>
      <c r="FD202" s="1709"/>
      <c r="FE202" s="1709"/>
      <c r="FF202" s="1709"/>
      <c r="FG202" s="1709"/>
      <c r="FH202" s="1709"/>
      <c r="FI202" s="1709"/>
      <c r="FJ202" s="1709"/>
      <c r="FK202" s="1709"/>
      <c r="FL202" s="1709"/>
      <c r="FM202" s="1709"/>
      <c r="FN202" s="1709"/>
      <c r="FO202" s="1709"/>
      <c r="FP202" s="1709"/>
      <c r="FQ202" s="1709"/>
      <c r="FR202" s="1709"/>
      <c r="FS202" s="1709"/>
      <c r="FT202" s="1709"/>
      <c r="FU202" s="1709"/>
      <c r="FV202" s="1709"/>
      <c r="FW202" s="1709"/>
      <c r="FX202" s="1709"/>
      <c r="FY202" s="1709"/>
      <c r="FZ202" s="1709"/>
      <c r="GA202" s="1709"/>
      <c r="GB202" s="1709"/>
      <c r="GC202" s="1709"/>
      <c r="GD202" s="1709"/>
      <c r="GE202" s="1709"/>
      <c r="GF202" s="1709"/>
      <c r="GG202" s="1709"/>
      <c r="GH202" s="1709"/>
      <c r="GI202" s="1709"/>
      <c r="GJ202" s="1709"/>
      <c r="GK202" s="1709"/>
      <c r="GL202" s="1709"/>
      <c r="GM202" s="1709"/>
      <c r="GN202" s="1709"/>
      <c r="GO202" s="1709"/>
      <c r="GP202" s="1709"/>
      <c r="GQ202" s="1709"/>
      <c r="GR202" s="1709"/>
      <c r="GS202" s="1709"/>
      <c r="GT202" s="1709"/>
      <c r="GU202" s="1709"/>
      <c r="GV202" s="1709"/>
      <c r="GW202" s="1709"/>
      <c r="GX202" s="1709"/>
      <c r="GY202" s="1709"/>
      <c r="GZ202" s="1709"/>
      <c r="HA202" s="1709"/>
      <c r="HB202" s="1709"/>
      <c r="HC202" s="1709"/>
      <c r="HD202" s="1709"/>
      <c r="HE202" s="1709"/>
      <c r="HF202" s="1709"/>
      <c r="HG202" s="1709"/>
      <c r="HH202" s="1709"/>
      <c r="HI202" s="1709"/>
      <c r="HJ202" s="1709"/>
      <c r="HK202" s="1709"/>
      <c r="HL202" s="1709"/>
      <c r="HM202" s="1709"/>
      <c r="HN202" s="1709"/>
      <c r="HO202" s="1709"/>
      <c r="HP202" s="1709"/>
      <c r="HQ202" s="1709"/>
      <c r="HR202" s="1709"/>
      <c r="HS202" s="1709"/>
      <c r="HT202" s="1709"/>
      <c r="HU202" s="1709"/>
      <c r="HV202" s="1709"/>
      <c r="HW202" s="1709"/>
      <c r="HX202" s="1709"/>
      <c r="HY202" s="1709"/>
      <c r="HZ202" s="1709"/>
      <c r="IA202" s="1709"/>
      <c r="IB202" s="1709"/>
      <c r="IC202" s="1709"/>
      <c r="ID202" s="1709"/>
      <c r="IE202" s="1709"/>
      <c r="IF202" s="1709"/>
      <c r="IG202" s="1709"/>
      <c r="IH202" s="1709"/>
      <c r="II202" s="1709"/>
      <c r="IJ202" s="1709"/>
      <c r="IK202" s="1709"/>
      <c r="IL202" s="1709"/>
      <c r="IM202" s="1709"/>
      <c r="IN202" s="1709"/>
      <c r="IO202" s="1709"/>
      <c r="IP202" s="1709"/>
      <c r="IQ202" s="1709"/>
      <c r="IR202" s="1709"/>
      <c r="IS202" s="1709"/>
      <c r="IT202" s="1709"/>
      <c r="IU202" s="1709"/>
      <c r="IV202" s="1709"/>
      <c r="IW202" s="1709"/>
      <c r="IX202" s="1709"/>
      <c r="IY202" s="1709"/>
      <c r="IZ202" s="1709"/>
      <c r="JA202" s="1709"/>
      <c r="JB202" s="1709"/>
      <c r="JC202" s="1709"/>
      <c r="JD202" s="1709"/>
      <c r="JE202" s="1709"/>
      <c r="JF202" s="1709"/>
      <c r="JG202" s="1709"/>
      <c r="JH202" s="1709"/>
      <c r="JI202" s="1709"/>
      <c r="JJ202" s="1709"/>
      <c r="JK202" s="1709"/>
      <c r="JL202" s="1709"/>
      <c r="JM202" s="1709"/>
      <c r="JN202" s="1709"/>
      <c r="JO202" s="1709"/>
      <c r="JP202" s="1709"/>
      <c r="JQ202" s="1709"/>
      <c r="JR202" s="1709"/>
      <c r="JS202" s="1709"/>
      <c r="JT202" s="1709"/>
      <c r="JU202" s="1709"/>
      <c r="JV202" s="1709"/>
      <c r="JW202" s="1709"/>
      <c r="JX202" s="1709"/>
      <c r="JY202" s="1709"/>
      <c r="JZ202" s="1709"/>
      <c r="KA202" s="1709"/>
      <c r="KB202" s="1709"/>
      <c r="KC202" s="1709"/>
      <c r="KD202" s="1709"/>
      <c r="KE202" s="1709"/>
      <c r="KF202" s="1709"/>
      <c r="KG202" s="1709"/>
      <c r="KH202" s="1709"/>
      <c r="KI202" s="1709"/>
      <c r="KJ202" s="1709"/>
      <c r="KK202" s="1709"/>
      <c r="KL202" s="1709"/>
      <c r="KM202" s="1709"/>
      <c r="KN202" s="1709"/>
      <c r="KO202" s="1709"/>
      <c r="KP202" s="1709"/>
      <c r="KQ202" s="1709"/>
      <c r="KR202" s="1709"/>
      <c r="KS202" s="1709"/>
      <c r="KT202" s="1709"/>
      <c r="KU202" s="1709"/>
      <c r="KV202" s="1709"/>
      <c r="KW202" s="1709"/>
      <c r="KX202" s="1709"/>
      <c r="KY202" s="1709"/>
      <c r="KZ202" s="1709"/>
      <c r="LA202" s="1709"/>
      <c r="LB202" s="1709"/>
      <c r="LC202" s="1709"/>
      <c r="LD202" s="1709"/>
      <c r="LE202" s="1709"/>
      <c r="LF202" s="1709"/>
      <c r="LG202" s="1709"/>
      <c r="LH202" s="1710"/>
      <c r="LI202" s="1710"/>
      <c r="LJ202" s="1710"/>
      <c r="LK202" s="1710"/>
      <c r="LL202" s="1710"/>
      <c r="LM202" s="1710"/>
      <c r="LN202" s="1710"/>
      <c r="LO202" s="1711"/>
    </row>
    <row r="203" s="1483" customFormat="1" ht="47" customHeight="1" spans="1:327">
      <c r="A203" s="1648">
        <v>45994</v>
      </c>
      <c r="B203" s="1649" t="s">
        <v>3391</v>
      </c>
      <c r="C203" s="1650" t="s">
        <v>1811</v>
      </c>
      <c r="D203" s="1651">
        <v>4500187838</v>
      </c>
      <c r="E203" s="1652"/>
      <c r="F203" s="1651" t="s">
        <v>5446</v>
      </c>
      <c r="G203" s="1654" t="s">
        <v>4747</v>
      </c>
      <c r="H203" s="1654" t="s">
        <v>4747</v>
      </c>
      <c r="I203" s="1666" t="s">
        <v>4808</v>
      </c>
      <c r="J203" s="1667">
        <v>960</v>
      </c>
      <c r="K203" s="1668">
        <v>0</v>
      </c>
      <c r="L203" s="1668">
        <v>96</v>
      </c>
      <c r="M203" s="1669">
        <f t="shared" si="86"/>
        <v>10</v>
      </c>
      <c r="N203" s="1670">
        <v>46031</v>
      </c>
      <c r="O203" s="1670">
        <v>46029</v>
      </c>
      <c r="P203" s="1671"/>
      <c r="Q203" s="1676" t="s">
        <v>78</v>
      </c>
      <c r="R203" s="1677">
        <v>960</v>
      </c>
      <c r="S203" s="1677">
        <f t="shared" si="87"/>
        <v>0</v>
      </c>
      <c r="T203" s="1678" t="s">
        <v>1634</v>
      </c>
      <c r="U203" s="1679" t="s">
        <v>829</v>
      </c>
      <c r="V203" s="1680" t="s">
        <v>5447</v>
      </c>
      <c r="W203" s="1569" t="s">
        <v>88</v>
      </c>
      <c r="X203" s="1335">
        <v>45994</v>
      </c>
      <c r="Y203" s="1685" t="s">
        <v>88</v>
      </c>
      <c r="Z203" s="1685" t="s">
        <v>5448</v>
      </c>
      <c r="AA203" s="1336"/>
      <c r="AB203" s="1685"/>
      <c r="AC203" s="1687" t="s">
        <v>5449</v>
      </c>
      <c r="AD203" s="1688" t="s">
        <v>3394</v>
      </c>
      <c r="AE203" s="1689">
        <v>1.3113</v>
      </c>
      <c r="AF203" s="1690">
        <f t="shared" si="100"/>
        <v>1258.848</v>
      </c>
      <c r="AG203" s="1695"/>
      <c r="AH203" s="1696" t="s">
        <v>81</v>
      </c>
      <c r="AI203" s="1696">
        <v>5</v>
      </c>
      <c r="AJ203" s="1667">
        <f>J203</f>
        <v>960</v>
      </c>
      <c r="AK203" s="1697"/>
      <c r="AL203" s="1698">
        <f>J203/24</f>
        <v>40</v>
      </c>
      <c r="AM203" s="1698"/>
      <c r="AN203" s="1698"/>
      <c r="AO203" s="1698"/>
      <c r="AP203" s="1697" t="s">
        <v>63</v>
      </c>
      <c r="AQ203" s="1667">
        <f>J203</f>
        <v>960</v>
      </c>
      <c r="AR203" s="1698"/>
      <c r="AS203" s="1701">
        <f>J203/5</f>
        <v>192</v>
      </c>
      <c r="AT203" s="1702">
        <f>J203/5</f>
        <v>192</v>
      </c>
      <c r="AU203" s="1702">
        <f>J203/5</f>
        <v>192</v>
      </c>
      <c r="AV203" s="1702">
        <f>J203/5</f>
        <v>192</v>
      </c>
      <c r="AW203" s="1704">
        <f>J203/5</f>
        <v>192</v>
      </c>
      <c r="AX203" s="1705">
        <f>J203*23/24/COUNT(AS203:AW203)</f>
        <v>184</v>
      </c>
      <c r="AY203" s="1706">
        <f>J203/24/COUNT(AS203:AW203)</f>
        <v>8</v>
      </c>
      <c r="AZ203" s="1707"/>
      <c r="BA203" s="1708"/>
      <c r="BB203" s="1709"/>
      <c r="BC203" s="1709"/>
      <c r="BD203" s="1709"/>
      <c r="BE203" s="1709"/>
      <c r="BF203" s="1709"/>
      <c r="BG203" s="1709"/>
      <c r="BH203" s="1709"/>
      <c r="BI203" s="1709"/>
      <c r="BJ203" s="1709"/>
      <c r="BK203" s="1709"/>
      <c r="BL203" s="1709"/>
      <c r="BM203" s="1709"/>
      <c r="BN203" s="1709"/>
      <c r="BO203" s="1709"/>
      <c r="BP203" s="1709"/>
      <c r="BQ203" s="1709"/>
      <c r="BR203" s="1709"/>
      <c r="BS203" s="1709"/>
      <c r="BT203" s="1709"/>
      <c r="BU203" s="1709"/>
      <c r="BV203" s="1709"/>
      <c r="BW203" s="1709"/>
      <c r="BX203" s="1709"/>
      <c r="BY203" s="1709"/>
      <c r="BZ203" s="1709"/>
      <c r="CA203" s="1709"/>
      <c r="CB203" s="1709"/>
      <c r="CC203" s="1709"/>
      <c r="CD203" s="1709"/>
      <c r="CE203" s="1709"/>
      <c r="CF203" s="1709"/>
      <c r="CG203" s="1709"/>
      <c r="CH203" s="1709"/>
      <c r="CI203" s="1709"/>
      <c r="CJ203" s="1709"/>
      <c r="CK203" s="1709"/>
      <c r="CL203" s="1709"/>
      <c r="CM203" s="1709"/>
      <c r="CN203" s="1709"/>
      <c r="CO203" s="1709"/>
      <c r="CP203" s="1709"/>
      <c r="CQ203" s="1709"/>
      <c r="CR203" s="1709"/>
      <c r="CS203" s="1709"/>
      <c r="CT203" s="1709"/>
      <c r="CU203" s="1709"/>
      <c r="CV203" s="1709"/>
      <c r="CW203" s="1709"/>
      <c r="CX203" s="1709"/>
      <c r="CY203" s="1709"/>
      <c r="CZ203" s="1709"/>
      <c r="DA203" s="1709"/>
      <c r="DB203" s="1709"/>
      <c r="DC203" s="1709"/>
      <c r="DD203" s="1709"/>
      <c r="DE203" s="1709"/>
      <c r="DF203" s="1709"/>
      <c r="DG203" s="1709"/>
      <c r="DH203" s="1709"/>
      <c r="DI203" s="1709"/>
      <c r="DJ203" s="1709"/>
      <c r="DK203" s="1709"/>
      <c r="DL203" s="1709"/>
      <c r="DM203" s="1709"/>
      <c r="DN203" s="1709"/>
      <c r="DO203" s="1709"/>
      <c r="DP203" s="1709"/>
      <c r="DQ203" s="1709"/>
      <c r="DR203" s="1709"/>
      <c r="DS203" s="1709"/>
      <c r="DT203" s="1709"/>
      <c r="DU203" s="1709"/>
      <c r="DV203" s="1709"/>
      <c r="DW203" s="1709"/>
      <c r="DX203" s="1709"/>
      <c r="DY203" s="1709"/>
      <c r="DZ203" s="1709"/>
      <c r="EA203" s="1709"/>
      <c r="EB203" s="1709"/>
      <c r="EC203" s="1709"/>
      <c r="ED203" s="1709"/>
      <c r="EE203" s="1709"/>
      <c r="EF203" s="1709"/>
      <c r="EG203" s="1709"/>
      <c r="EH203" s="1709"/>
      <c r="EI203" s="1709"/>
      <c r="EJ203" s="1709"/>
      <c r="EK203" s="1709"/>
      <c r="EL203" s="1709"/>
      <c r="EM203" s="1709"/>
      <c r="EN203" s="1709"/>
      <c r="EO203" s="1709"/>
      <c r="EP203" s="1709"/>
      <c r="EQ203" s="1709"/>
      <c r="ER203" s="1709"/>
      <c r="ES203" s="1709"/>
      <c r="ET203" s="1709"/>
      <c r="EU203" s="1709"/>
      <c r="EV203" s="1709"/>
      <c r="EW203" s="1709"/>
      <c r="EX203" s="1709"/>
      <c r="EY203" s="1709"/>
      <c r="EZ203" s="1709"/>
      <c r="FA203" s="1709"/>
      <c r="FB203" s="1709"/>
      <c r="FC203" s="1709"/>
      <c r="FD203" s="1709"/>
      <c r="FE203" s="1709"/>
      <c r="FF203" s="1709"/>
      <c r="FG203" s="1709"/>
      <c r="FH203" s="1709"/>
      <c r="FI203" s="1709"/>
      <c r="FJ203" s="1709"/>
      <c r="FK203" s="1709"/>
      <c r="FL203" s="1709"/>
      <c r="FM203" s="1709"/>
      <c r="FN203" s="1709"/>
      <c r="FO203" s="1709"/>
      <c r="FP203" s="1709"/>
      <c r="FQ203" s="1709"/>
      <c r="FR203" s="1709"/>
      <c r="FS203" s="1709"/>
      <c r="FT203" s="1709"/>
      <c r="FU203" s="1709"/>
      <c r="FV203" s="1709"/>
      <c r="FW203" s="1709"/>
      <c r="FX203" s="1709"/>
      <c r="FY203" s="1709"/>
      <c r="FZ203" s="1709"/>
      <c r="GA203" s="1709"/>
      <c r="GB203" s="1709"/>
      <c r="GC203" s="1709"/>
      <c r="GD203" s="1709"/>
      <c r="GE203" s="1709"/>
      <c r="GF203" s="1709"/>
      <c r="GG203" s="1709"/>
      <c r="GH203" s="1709"/>
      <c r="GI203" s="1709"/>
      <c r="GJ203" s="1709"/>
      <c r="GK203" s="1709"/>
      <c r="GL203" s="1709"/>
      <c r="GM203" s="1709"/>
      <c r="GN203" s="1709"/>
      <c r="GO203" s="1709"/>
      <c r="GP203" s="1709"/>
      <c r="GQ203" s="1709"/>
      <c r="GR203" s="1709"/>
      <c r="GS203" s="1709"/>
      <c r="GT203" s="1709"/>
      <c r="GU203" s="1709"/>
      <c r="GV203" s="1709"/>
      <c r="GW203" s="1709"/>
      <c r="GX203" s="1709"/>
      <c r="GY203" s="1709"/>
      <c r="GZ203" s="1709"/>
      <c r="HA203" s="1709"/>
      <c r="HB203" s="1709"/>
      <c r="HC203" s="1709"/>
      <c r="HD203" s="1709"/>
      <c r="HE203" s="1709"/>
      <c r="HF203" s="1709"/>
      <c r="HG203" s="1709"/>
      <c r="HH203" s="1709"/>
      <c r="HI203" s="1709"/>
      <c r="HJ203" s="1709"/>
      <c r="HK203" s="1709"/>
      <c r="HL203" s="1709"/>
      <c r="HM203" s="1709"/>
      <c r="HN203" s="1709"/>
      <c r="HO203" s="1709"/>
      <c r="HP203" s="1709"/>
      <c r="HQ203" s="1709"/>
      <c r="HR203" s="1709"/>
      <c r="HS203" s="1709"/>
      <c r="HT203" s="1709"/>
      <c r="HU203" s="1709"/>
      <c r="HV203" s="1709"/>
      <c r="HW203" s="1709"/>
      <c r="HX203" s="1709"/>
      <c r="HY203" s="1709"/>
      <c r="HZ203" s="1709"/>
      <c r="IA203" s="1709"/>
      <c r="IB203" s="1709"/>
      <c r="IC203" s="1709"/>
      <c r="ID203" s="1709"/>
      <c r="IE203" s="1709"/>
      <c r="IF203" s="1709"/>
      <c r="IG203" s="1709"/>
      <c r="IH203" s="1709"/>
      <c r="II203" s="1709"/>
      <c r="IJ203" s="1709"/>
      <c r="IK203" s="1709"/>
      <c r="IL203" s="1709"/>
      <c r="IM203" s="1709"/>
      <c r="IN203" s="1709"/>
      <c r="IO203" s="1709"/>
      <c r="IP203" s="1709"/>
      <c r="IQ203" s="1709"/>
      <c r="IR203" s="1709"/>
      <c r="IS203" s="1709"/>
      <c r="IT203" s="1709"/>
      <c r="IU203" s="1709"/>
      <c r="IV203" s="1709"/>
      <c r="IW203" s="1709"/>
      <c r="IX203" s="1709"/>
      <c r="IY203" s="1709"/>
      <c r="IZ203" s="1709"/>
      <c r="JA203" s="1709"/>
      <c r="JB203" s="1709"/>
      <c r="JC203" s="1709"/>
      <c r="JD203" s="1709"/>
      <c r="JE203" s="1709"/>
      <c r="JF203" s="1709"/>
      <c r="JG203" s="1709"/>
      <c r="JH203" s="1709"/>
      <c r="JI203" s="1709"/>
      <c r="JJ203" s="1709"/>
      <c r="JK203" s="1709"/>
      <c r="JL203" s="1709"/>
      <c r="JM203" s="1709"/>
      <c r="JN203" s="1709"/>
      <c r="JO203" s="1709"/>
      <c r="JP203" s="1709"/>
      <c r="JQ203" s="1709"/>
      <c r="JR203" s="1709"/>
      <c r="JS203" s="1709"/>
      <c r="JT203" s="1709"/>
      <c r="JU203" s="1709"/>
      <c r="JV203" s="1709"/>
      <c r="JW203" s="1709"/>
      <c r="JX203" s="1709"/>
      <c r="JY203" s="1709"/>
      <c r="JZ203" s="1709"/>
      <c r="KA203" s="1709"/>
      <c r="KB203" s="1709"/>
      <c r="KC203" s="1709"/>
      <c r="KD203" s="1709"/>
      <c r="KE203" s="1709"/>
      <c r="KF203" s="1709"/>
      <c r="KG203" s="1709"/>
      <c r="KH203" s="1709"/>
      <c r="KI203" s="1709"/>
      <c r="KJ203" s="1709"/>
      <c r="KK203" s="1709"/>
      <c r="KL203" s="1709"/>
      <c r="KM203" s="1709"/>
      <c r="KN203" s="1709"/>
      <c r="KO203" s="1709"/>
      <c r="KP203" s="1709"/>
      <c r="KQ203" s="1709"/>
      <c r="KR203" s="1709"/>
      <c r="KS203" s="1709"/>
      <c r="KT203" s="1709"/>
      <c r="KU203" s="1709"/>
      <c r="KV203" s="1709"/>
      <c r="KW203" s="1709"/>
      <c r="KX203" s="1709"/>
      <c r="KY203" s="1709"/>
      <c r="KZ203" s="1709"/>
      <c r="LA203" s="1709"/>
      <c r="LB203" s="1709"/>
      <c r="LC203" s="1709"/>
      <c r="LD203" s="1709"/>
      <c r="LE203" s="1709"/>
      <c r="LF203" s="1709"/>
      <c r="LG203" s="1709"/>
      <c r="LH203" s="1710"/>
      <c r="LI203" s="1710"/>
      <c r="LJ203" s="1710"/>
      <c r="LK203" s="1710"/>
      <c r="LL203" s="1710"/>
      <c r="LM203" s="1710"/>
      <c r="LN203" s="1710"/>
      <c r="LO203" s="1711"/>
    </row>
    <row r="204" s="1483" customFormat="1" ht="47" customHeight="1" spans="1:327">
      <c r="A204" s="1648">
        <v>46001</v>
      </c>
      <c r="B204" s="1649" t="s">
        <v>283</v>
      </c>
      <c r="C204" s="1650" t="s">
        <v>98</v>
      </c>
      <c r="D204" s="1651">
        <v>4500188536</v>
      </c>
      <c r="E204" s="1652" t="s">
        <v>5450</v>
      </c>
      <c r="F204" s="1651" t="s">
        <v>5451</v>
      </c>
      <c r="G204" s="1654" t="s">
        <v>4780</v>
      </c>
      <c r="H204" s="1654" t="s">
        <v>4780</v>
      </c>
      <c r="I204" s="1666" t="s">
        <v>4765</v>
      </c>
      <c r="J204" s="1667">
        <v>40008</v>
      </c>
      <c r="K204" s="1668">
        <v>0</v>
      </c>
      <c r="L204" s="1668">
        <v>24</v>
      </c>
      <c r="M204" s="1669">
        <f t="shared" si="86"/>
        <v>1667</v>
      </c>
      <c r="N204" s="1670">
        <v>46032</v>
      </c>
      <c r="O204" s="1670">
        <v>46030</v>
      </c>
      <c r="P204" s="1671"/>
      <c r="Q204" s="1676" t="s">
        <v>78</v>
      </c>
      <c r="R204" s="1677">
        <f>13728+26280</f>
        <v>40008</v>
      </c>
      <c r="S204" s="1677">
        <f t="shared" si="87"/>
        <v>0</v>
      </c>
      <c r="T204" s="1678" t="s">
        <v>1634</v>
      </c>
      <c r="U204" s="1679" t="s">
        <v>829</v>
      </c>
      <c r="V204" s="1680" t="s">
        <v>5434</v>
      </c>
      <c r="W204" s="1569" t="s">
        <v>88</v>
      </c>
      <c r="X204" s="1335">
        <v>46001</v>
      </c>
      <c r="Y204" s="1685" t="s">
        <v>287</v>
      </c>
      <c r="Z204" s="1685" t="s">
        <v>5452</v>
      </c>
      <c r="AA204" s="1366" t="s">
        <v>5453</v>
      </c>
      <c r="AB204" s="1685"/>
      <c r="AC204" s="1687" t="s">
        <v>5454</v>
      </c>
      <c r="AD204" s="1688" t="s">
        <v>289</v>
      </c>
      <c r="AE204" s="1689">
        <v>0.7854</v>
      </c>
      <c r="AF204" s="1690">
        <f t="shared" si="100"/>
        <v>31422.2832</v>
      </c>
      <c r="AG204" s="1695"/>
      <c r="AH204" s="1696" t="s">
        <v>81</v>
      </c>
      <c r="AI204" s="1696">
        <v>5</v>
      </c>
      <c r="AJ204" s="1667">
        <f>J204</f>
        <v>40008</v>
      </c>
      <c r="AK204" s="1697"/>
      <c r="AL204" s="1698">
        <f>J204/24</f>
        <v>1667</v>
      </c>
      <c r="AM204" s="1698"/>
      <c r="AN204" s="1698"/>
      <c r="AO204" s="1698"/>
      <c r="AP204" s="1697" t="s">
        <v>63</v>
      </c>
      <c r="AQ204" s="1667">
        <f>J204</f>
        <v>40008</v>
      </c>
      <c r="AR204" s="1698"/>
      <c r="AS204" s="1701">
        <f>J204/5</f>
        <v>8001.6</v>
      </c>
      <c r="AT204" s="1702">
        <f>J204/5</f>
        <v>8001.6</v>
      </c>
      <c r="AU204" s="1702">
        <f>J204/5</f>
        <v>8001.6</v>
      </c>
      <c r="AV204" s="1702">
        <f>J204/5</f>
        <v>8001.6</v>
      </c>
      <c r="AW204" s="1704">
        <f>J204/5</f>
        <v>8001.6</v>
      </c>
      <c r="AX204" s="1705">
        <f>J204*23/24/COUNT(AS204:AW204)</f>
        <v>7668.2</v>
      </c>
      <c r="AY204" s="1706">
        <f>J204/24/COUNT(AS204:AW204)</f>
        <v>333.4</v>
      </c>
      <c r="AZ204" s="1707"/>
      <c r="BA204" s="1708"/>
      <c r="BB204" s="1709"/>
      <c r="BC204" s="1709"/>
      <c r="BD204" s="1709"/>
      <c r="BE204" s="1709"/>
      <c r="BF204" s="1709"/>
      <c r="BG204" s="1709"/>
      <c r="BH204" s="1709"/>
      <c r="BI204" s="1709"/>
      <c r="BJ204" s="1709"/>
      <c r="BK204" s="1709"/>
      <c r="BL204" s="1709"/>
      <c r="BM204" s="1709"/>
      <c r="BN204" s="1709"/>
      <c r="BO204" s="1709"/>
      <c r="BP204" s="1709"/>
      <c r="BQ204" s="1709"/>
      <c r="BR204" s="1709"/>
      <c r="BS204" s="1709"/>
      <c r="BT204" s="1709"/>
      <c r="BU204" s="1709"/>
      <c r="BV204" s="1709"/>
      <c r="BW204" s="1709"/>
      <c r="BX204" s="1709"/>
      <c r="BY204" s="1709"/>
      <c r="BZ204" s="1709"/>
      <c r="CA204" s="1709"/>
      <c r="CB204" s="1709"/>
      <c r="CC204" s="1709"/>
      <c r="CD204" s="1709"/>
      <c r="CE204" s="1709"/>
      <c r="CF204" s="1709"/>
      <c r="CG204" s="1709"/>
      <c r="CH204" s="1709"/>
      <c r="CI204" s="1709"/>
      <c r="CJ204" s="1709"/>
      <c r="CK204" s="1709"/>
      <c r="CL204" s="1709"/>
      <c r="CM204" s="1709"/>
      <c r="CN204" s="1709"/>
      <c r="CO204" s="1709"/>
      <c r="CP204" s="1709"/>
      <c r="CQ204" s="1709"/>
      <c r="CR204" s="1709"/>
      <c r="CS204" s="1709"/>
      <c r="CT204" s="1709"/>
      <c r="CU204" s="1709"/>
      <c r="CV204" s="1709"/>
      <c r="CW204" s="1709"/>
      <c r="CX204" s="1709"/>
      <c r="CY204" s="1709"/>
      <c r="CZ204" s="1709"/>
      <c r="DA204" s="1709"/>
      <c r="DB204" s="1709"/>
      <c r="DC204" s="1709"/>
      <c r="DD204" s="1709"/>
      <c r="DE204" s="1709"/>
      <c r="DF204" s="1709"/>
      <c r="DG204" s="1709"/>
      <c r="DH204" s="1709"/>
      <c r="DI204" s="1709"/>
      <c r="DJ204" s="1709"/>
      <c r="DK204" s="1709"/>
      <c r="DL204" s="1709"/>
      <c r="DM204" s="1709"/>
      <c r="DN204" s="1709"/>
      <c r="DO204" s="1709"/>
      <c r="DP204" s="1709"/>
      <c r="DQ204" s="1709"/>
      <c r="DR204" s="1709"/>
      <c r="DS204" s="1709"/>
      <c r="DT204" s="1709"/>
      <c r="DU204" s="1709"/>
      <c r="DV204" s="1709"/>
      <c r="DW204" s="1709"/>
      <c r="DX204" s="1709"/>
      <c r="DY204" s="1709"/>
      <c r="DZ204" s="1709"/>
      <c r="EA204" s="1709"/>
      <c r="EB204" s="1709"/>
      <c r="EC204" s="1709"/>
      <c r="ED204" s="1709"/>
      <c r="EE204" s="1709"/>
      <c r="EF204" s="1709"/>
      <c r="EG204" s="1709"/>
      <c r="EH204" s="1709"/>
      <c r="EI204" s="1709"/>
      <c r="EJ204" s="1709"/>
      <c r="EK204" s="1709"/>
      <c r="EL204" s="1709"/>
      <c r="EM204" s="1709"/>
      <c r="EN204" s="1709"/>
      <c r="EO204" s="1709"/>
      <c r="EP204" s="1709"/>
      <c r="EQ204" s="1709"/>
      <c r="ER204" s="1709"/>
      <c r="ES204" s="1709"/>
      <c r="ET204" s="1709"/>
      <c r="EU204" s="1709"/>
      <c r="EV204" s="1709"/>
      <c r="EW204" s="1709"/>
      <c r="EX204" s="1709"/>
      <c r="EY204" s="1709"/>
      <c r="EZ204" s="1709"/>
      <c r="FA204" s="1709"/>
      <c r="FB204" s="1709"/>
      <c r="FC204" s="1709"/>
      <c r="FD204" s="1709"/>
      <c r="FE204" s="1709"/>
      <c r="FF204" s="1709"/>
      <c r="FG204" s="1709"/>
      <c r="FH204" s="1709"/>
      <c r="FI204" s="1709"/>
      <c r="FJ204" s="1709"/>
      <c r="FK204" s="1709"/>
      <c r="FL204" s="1709"/>
      <c r="FM204" s="1709"/>
      <c r="FN204" s="1709"/>
      <c r="FO204" s="1709"/>
      <c r="FP204" s="1709"/>
      <c r="FQ204" s="1709"/>
      <c r="FR204" s="1709"/>
      <c r="FS204" s="1709"/>
      <c r="FT204" s="1709"/>
      <c r="FU204" s="1709"/>
      <c r="FV204" s="1709"/>
      <c r="FW204" s="1709"/>
      <c r="FX204" s="1709"/>
      <c r="FY204" s="1709"/>
      <c r="FZ204" s="1709"/>
      <c r="GA204" s="1709"/>
      <c r="GB204" s="1709"/>
      <c r="GC204" s="1709"/>
      <c r="GD204" s="1709"/>
      <c r="GE204" s="1709"/>
      <c r="GF204" s="1709"/>
      <c r="GG204" s="1709"/>
      <c r="GH204" s="1709"/>
      <c r="GI204" s="1709"/>
      <c r="GJ204" s="1709"/>
      <c r="GK204" s="1709"/>
      <c r="GL204" s="1709"/>
      <c r="GM204" s="1709"/>
      <c r="GN204" s="1709"/>
      <c r="GO204" s="1709"/>
      <c r="GP204" s="1709"/>
      <c r="GQ204" s="1709"/>
      <c r="GR204" s="1709"/>
      <c r="GS204" s="1709"/>
      <c r="GT204" s="1709"/>
      <c r="GU204" s="1709"/>
      <c r="GV204" s="1709"/>
      <c r="GW204" s="1709"/>
      <c r="GX204" s="1709"/>
      <c r="GY204" s="1709"/>
      <c r="GZ204" s="1709"/>
      <c r="HA204" s="1709"/>
      <c r="HB204" s="1709"/>
      <c r="HC204" s="1709"/>
      <c r="HD204" s="1709"/>
      <c r="HE204" s="1709"/>
      <c r="HF204" s="1709"/>
      <c r="HG204" s="1709"/>
      <c r="HH204" s="1709"/>
      <c r="HI204" s="1709"/>
      <c r="HJ204" s="1709"/>
      <c r="HK204" s="1709"/>
      <c r="HL204" s="1709"/>
      <c r="HM204" s="1709"/>
      <c r="HN204" s="1709"/>
      <c r="HO204" s="1709"/>
      <c r="HP204" s="1709"/>
      <c r="HQ204" s="1709"/>
      <c r="HR204" s="1709"/>
      <c r="HS204" s="1709"/>
      <c r="HT204" s="1709"/>
      <c r="HU204" s="1709"/>
      <c r="HV204" s="1709"/>
      <c r="HW204" s="1709"/>
      <c r="HX204" s="1709"/>
      <c r="HY204" s="1709"/>
      <c r="HZ204" s="1709"/>
      <c r="IA204" s="1709"/>
      <c r="IB204" s="1709"/>
      <c r="IC204" s="1709"/>
      <c r="ID204" s="1709"/>
      <c r="IE204" s="1709"/>
      <c r="IF204" s="1709"/>
      <c r="IG204" s="1709"/>
      <c r="IH204" s="1709"/>
      <c r="II204" s="1709"/>
      <c r="IJ204" s="1709"/>
      <c r="IK204" s="1709"/>
      <c r="IL204" s="1709"/>
      <c r="IM204" s="1709"/>
      <c r="IN204" s="1709"/>
      <c r="IO204" s="1709"/>
      <c r="IP204" s="1709"/>
      <c r="IQ204" s="1709"/>
      <c r="IR204" s="1709"/>
      <c r="IS204" s="1709"/>
      <c r="IT204" s="1709"/>
      <c r="IU204" s="1709"/>
      <c r="IV204" s="1709"/>
      <c r="IW204" s="1709"/>
      <c r="IX204" s="1709"/>
      <c r="IY204" s="1709"/>
      <c r="IZ204" s="1709"/>
      <c r="JA204" s="1709"/>
      <c r="JB204" s="1709"/>
      <c r="JC204" s="1709"/>
      <c r="JD204" s="1709"/>
      <c r="JE204" s="1709"/>
      <c r="JF204" s="1709"/>
      <c r="JG204" s="1709"/>
      <c r="JH204" s="1709"/>
      <c r="JI204" s="1709"/>
      <c r="JJ204" s="1709"/>
      <c r="JK204" s="1709"/>
      <c r="JL204" s="1709"/>
      <c r="JM204" s="1709"/>
      <c r="JN204" s="1709"/>
      <c r="JO204" s="1709"/>
      <c r="JP204" s="1709"/>
      <c r="JQ204" s="1709"/>
      <c r="JR204" s="1709"/>
      <c r="JS204" s="1709"/>
      <c r="JT204" s="1709"/>
      <c r="JU204" s="1709"/>
      <c r="JV204" s="1709"/>
      <c r="JW204" s="1709"/>
      <c r="JX204" s="1709"/>
      <c r="JY204" s="1709"/>
      <c r="JZ204" s="1709"/>
      <c r="KA204" s="1709"/>
      <c r="KB204" s="1709"/>
      <c r="KC204" s="1709"/>
      <c r="KD204" s="1709"/>
      <c r="KE204" s="1709"/>
      <c r="KF204" s="1709"/>
      <c r="KG204" s="1709"/>
      <c r="KH204" s="1709"/>
      <c r="KI204" s="1709"/>
      <c r="KJ204" s="1709"/>
      <c r="KK204" s="1709"/>
      <c r="KL204" s="1709"/>
      <c r="KM204" s="1709"/>
      <c r="KN204" s="1709"/>
      <c r="KO204" s="1709"/>
      <c r="KP204" s="1709"/>
      <c r="KQ204" s="1709"/>
      <c r="KR204" s="1709"/>
      <c r="KS204" s="1709"/>
      <c r="KT204" s="1709"/>
      <c r="KU204" s="1709"/>
      <c r="KV204" s="1709"/>
      <c r="KW204" s="1709"/>
      <c r="KX204" s="1709"/>
      <c r="KY204" s="1709"/>
      <c r="KZ204" s="1709"/>
      <c r="LA204" s="1709"/>
      <c r="LB204" s="1709"/>
      <c r="LC204" s="1709"/>
      <c r="LD204" s="1709"/>
      <c r="LE204" s="1709"/>
      <c r="LF204" s="1709"/>
      <c r="LG204" s="1709"/>
      <c r="LH204" s="1710"/>
      <c r="LI204" s="1710"/>
      <c r="LJ204" s="1710"/>
      <c r="LK204" s="1710"/>
      <c r="LL204" s="1710"/>
      <c r="LM204" s="1710"/>
      <c r="LN204" s="1710"/>
      <c r="LO204" s="1711"/>
    </row>
    <row r="205" s="1483" customFormat="1" ht="47" customHeight="1" spans="1:327">
      <c r="A205" s="1648">
        <v>45995</v>
      </c>
      <c r="B205" s="1649" t="s">
        <v>484</v>
      </c>
      <c r="C205" s="1650" t="s">
        <v>195</v>
      </c>
      <c r="D205" s="1651">
        <v>4500187968</v>
      </c>
      <c r="E205" s="1652"/>
      <c r="F205" s="1651" t="s">
        <v>5455</v>
      </c>
      <c r="G205" s="1654" t="s">
        <v>4747</v>
      </c>
      <c r="H205" s="1654" t="s">
        <v>4747</v>
      </c>
      <c r="I205" s="1666" t="s">
        <v>4808</v>
      </c>
      <c r="J205" s="1667">
        <v>480</v>
      </c>
      <c r="K205" s="1668">
        <v>0</v>
      </c>
      <c r="L205" s="1668">
        <v>96</v>
      </c>
      <c r="M205" s="1669">
        <f t="shared" si="86"/>
        <v>5</v>
      </c>
      <c r="N205" s="1670">
        <v>46034</v>
      </c>
      <c r="O205" s="1670">
        <v>46032</v>
      </c>
      <c r="P205" s="1671"/>
      <c r="Q205" s="1676" t="s">
        <v>78</v>
      </c>
      <c r="R205" s="1677">
        <v>480</v>
      </c>
      <c r="S205" s="1677">
        <f t="shared" si="87"/>
        <v>0</v>
      </c>
      <c r="T205" s="1678" t="s">
        <v>88</v>
      </c>
      <c r="U205" s="1679" t="s">
        <v>829</v>
      </c>
      <c r="V205" s="1680" t="s">
        <v>5456</v>
      </c>
      <c r="W205" s="1569" t="s">
        <v>88</v>
      </c>
      <c r="X205" s="1335">
        <v>45995</v>
      </c>
      <c r="Y205" s="1685" t="s">
        <v>88</v>
      </c>
      <c r="Z205" s="1685" t="s">
        <v>5457</v>
      </c>
      <c r="AA205" s="1685"/>
      <c r="AB205" s="1685"/>
      <c r="AC205" s="1687" t="s">
        <v>5458</v>
      </c>
      <c r="AD205" s="1688" t="s">
        <v>855</v>
      </c>
      <c r="AE205" s="1689">
        <v>1.3027</v>
      </c>
      <c r="AF205" s="1690">
        <f t="shared" si="100"/>
        <v>625.296</v>
      </c>
      <c r="AG205" s="1695"/>
      <c r="AH205" s="1696" t="s">
        <v>81</v>
      </c>
      <c r="AI205" s="1696">
        <v>5</v>
      </c>
      <c r="AJ205" s="1667">
        <f>J205</f>
        <v>480</v>
      </c>
      <c r="AK205" s="1697"/>
      <c r="AL205" s="1698">
        <f>J205/24</f>
        <v>20</v>
      </c>
      <c r="AM205" s="1698"/>
      <c r="AN205" s="1698"/>
      <c r="AO205" s="1698"/>
      <c r="AP205" s="1697" t="s">
        <v>63</v>
      </c>
      <c r="AQ205" s="1667">
        <f>J205</f>
        <v>480</v>
      </c>
      <c r="AR205" s="1698"/>
      <c r="AS205" s="1701">
        <f>J205/5</f>
        <v>96</v>
      </c>
      <c r="AT205" s="1702">
        <f>J205/5</f>
        <v>96</v>
      </c>
      <c r="AU205" s="1702">
        <f>J205/5</f>
        <v>96</v>
      </c>
      <c r="AV205" s="1702">
        <f>J205/5</f>
        <v>96</v>
      </c>
      <c r="AW205" s="1704">
        <f>J205/5</f>
        <v>96</v>
      </c>
      <c r="AX205" s="1705">
        <f>J205*23/24/COUNT(AS205:AW205)</f>
        <v>92</v>
      </c>
      <c r="AY205" s="1706">
        <f>J205/24/COUNT(AS205:AW205)</f>
        <v>4</v>
      </c>
      <c r="AZ205" s="1707"/>
      <c r="BA205" s="1708"/>
      <c r="BB205" s="1709"/>
      <c r="BC205" s="1709"/>
      <c r="BD205" s="1709"/>
      <c r="BE205" s="1709"/>
      <c r="BF205" s="1709"/>
      <c r="BG205" s="1709"/>
      <c r="BH205" s="1709"/>
      <c r="BI205" s="1709"/>
      <c r="BJ205" s="1709"/>
      <c r="BK205" s="1709"/>
      <c r="BL205" s="1709"/>
      <c r="BM205" s="1709"/>
      <c r="BN205" s="1709"/>
      <c r="BO205" s="1709"/>
      <c r="BP205" s="1709"/>
      <c r="BQ205" s="1709"/>
      <c r="BR205" s="1709"/>
      <c r="BS205" s="1709"/>
      <c r="BT205" s="1709"/>
      <c r="BU205" s="1709"/>
      <c r="BV205" s="1709"/>
      <c r="BW205" s="1709"/>
      <c r="BX205" s="1709"/>
      <c r="BY205" s="1709"/>
      <c r="BZ205" s="1709"/>
      <c r="CA205" s="1709"/>
      <c r="CB205" s="1709"/>
      <c r="CC205" s="1709"/>
      <c r="CD205" s="1709"/>
      <c r="CE205" s="1709"/>
      <c r="CF205" s="1709"/>
      <c r="CG205" s="1709"/>
      <c r="CH205" s="1709"/>
      <c r="CI205" s="1709"/>
      <c r="CJ205" s="1709"/>
      <c r="CK205" s="1709"/>
      <c r="CL205" s="1709"/>
      <c r="CM205" s="1709"/>
      <c r="CN205" s="1709"/>
      <c r="CO205" s="1709"/>
      <c r="CP205" s="1709"/>
      <c r="CQ205" s="1709"/>
      <c r="CR205" s="1709"/>
      <c r="CS205" s="1709"/>
      <c r="CT205" s="1709"/>
      <c r="CU205" s="1709"/>
      <c r="CV205" s="1709"/>
      <c r="CW205" s="1709"/>
      <c r="CX205" s="1709"/>
      <c r="CY205" s="1709"/>
      <c r="CZ205" s="1709"/>
      <c r="DA205" s="1709"/>
      <c r="DB205" s="1709"/>
      <c r="DC205" s="1709"/>
      <c r="DD205" s="1709"/>
      <c r="DE205" s="1709"/>
      <c r="DF205" s="1709"/>
      <c r="DG205" s="1709"/>
      <c r="DH205" s="1709"/>
      <c r="DI205" s="1709"/>
      <c r="DJ205" s="1709"/>
      <c r="DK205" s="1709"/>
      <c r="DL205" s="1709"/>
      <c r="DM205" s="1709"/>
      <c r="DN205" s="1709"/>
      <c r="DO205" s="1709"/>
      <c r="DP205" s="1709"/>
      <c r="DQ205" s="1709"/>
      <c r="DR205" s="1709"/>
      <c r="DS205" s="1709"/>
      <c r="DT205" s="1709"/>
      <c r="DU205" s="1709"/>
      <c r="DV205" s="1709"/>
      <c r="DW205" s="1709"/>
      <c r="DX205" s="1709"/>
      <c r="DY205" s="1709"/>
      <c r="DZ205" s="1709"/>
      <c r="EA205" s="1709"/>
      <c r="EB205" s="1709"/>
      <c r="EC205" s="1709"/>
      <c r="ED205" s="1709"/>
      <c r="EE205" s="1709"/>
      <c r="EF205" s="1709"/>
      <c r="EG205" s="1709"/>
      <c r="EH205" s="1709"/>
      <c r="EI205" s="1709"/>
      <c r="EJ205" s="1709"/>
      <c r="EK205" s="1709"/>
      <c r="EL205" s="1709"/>
      <c r="EM205" s="1709"/>
      <c r="EN205" s="1709"/>
      <c r="EO205" s="1709"/>
      <c r="EP205" s="1709"/>
      <c r="EQ205" s="1709"/>
      <c r="ER205" s="1709"/>
      <c r="ES205" s="1709"/>
      <c r="ET205" s="1709"/>
      <c r="EU205" s="1709"/>
      <c r="EV205" s="1709"/>
      <c r="EW205" s="1709"/>
      <c r="EX205" s="1709"/>
      <c r="EY205" s="1709"/>
      <c r="EZ205" s="1709"/>
      <c r="FA205" s="1709"/>
      <c r="FB205" s="1709"/>
      <c r="FC205" s="1709"/>
      <c r="FD205" s="1709"/>
      <c r="FE205" s="1709"/>
      <c r="FF205" s="1709"/>
      <c r="FG205" s="1709"/>
      <c r="FH205" s="1709"/>
      <c r="FI205" s="1709"/>
      <c r="FJ205" s="1709"/>
      <c r="FK205" s="1709"/>
      <c r="FL205" s="1709"/>
      <c r="FM205" s="1709"/>
      <c r="FN205" s="1709"/>
      <c r="FO205" s="1709"/>
      <c r="FP205" s="1709"/>
      <c r="FQ205" s="1709"/>
      <c r="FR205" s="1709"/>
      <c r="FS205" s="1709"/>
      <c r="FT205" s="1709"/>
      <c r="FU205" s="1709"/>
      <c r="FV205" s="1709"/>
      <c r="FW205" s="1709"/>
      <c r="FX205" s="1709"/>
      <c r="FY205" s="1709"/>
      <c r="FZ205" s="1709"/>
      <c r="GA205" s="1709"/>
      <c r="GB205" s="1709"/>
      <c r="GC205" s="1709"/>
      <c r="GD205" s="1709"/>
      <c r="GE205" s="1709"/>
      <c r="GF205" s="1709"/>
      <c r="GG205" s="1709"/>
      <c r="GH205" s="1709"/>
      <c r="GI205" s="1709"/>
      <c r="GJ205" s="1709"/>
      <c r="GK205" s="1709"/>
      <c r="GL205" s="1709"/>
      <c r="GM205" s="1709"/>
      <c r="GN205" s="1709"/>
      <c r="GO205" s="1709"/>
      <c r="GP205" s="1709"/>
      <c r="GQ205" s="1709"/>
      <c r="GR205" s="1709"/>
      <c r="GS205" s="1709"/>
      <c r="GT205" s="1709"/>
      <c r="GU205" s="1709"/>
      <c r="GV205" s="1709"/>
      <c r="GW205" s="1709"/>
      <c r="GX205" s="1709"/>
      <c r="GY205" s="1709"/>
      <c r="GZ205" s="1709"/>
      <c r="HA205" s="1709"/>
      <c r="HB205" s="1709"/>
      <c r="HC205" s="1709"/>
      <c r="HD205" s="1709"/>
      <c r="HE205" s="1709"/>
      <c r="HF205" s="1709"/>
      <c r="HG205" s="1709"/>
      <c r="HH205" s="1709"/>
      <c r="HI205" s="1709"/>
      <c r="HJ205" s="1709"/>
      <c r="HK205" s="1709"/>
      <c r="HL205" s="1709"/>
      <c r="HM205" s="1709"/>
      <c r="HN205" s="1709"/>
      <c r="HO205" s="1709"/>
      <c r="HP205" s="1709"/>
      <c r="HQ205" s="1709"/>
      <c r="HR205" s="1709"/>
      <c r="HS205" s="1709"/>
      <c r="HT205" s="1709"/>
      <c r="HU205" s="1709"/>
      <c r="HV205" s="1709"/>
      <c r="HW205" s="1709"/>
      <c r="HX205" s="1709"/>
      <c r="HY205" s="1709"/>
      <c r="HZ205" s="1709"/>
      <c r="IA205" s="1709"/>
      <c r="IB205" s="1709"/>
      <c r="IC205" s="1709"/>
      <c r="ID205" s="1709"/>
      <c r="IE205" s="1709"/>
      <c r="IF205" s="1709"/>
      <c r="IG205" s="1709"/>
      <c r="IH205" s="1709"/>
      <c r="II205" s="1709"/>
      <c r="IJ205" s="1709"/>
      <c r="IK205" s="1709"/>
      <c r="IL205" s="1709"/>
      <c r="IM205" s="1709"/>
      <c r="IN205" s="1709"/>
      <c r="IO205" s="1709"/>
      <c r="IP205" s="1709"/>
      <c r="IQ205" s="1709"/>
      <c r="IR205" s="1709"/>
      <c r="IS205" s="1709"/>
      <c r="IT205" s="1709"/>
      <c r="IU205" s="1709"/>
      <c r="IV205" s="1709"/>
      <c r="IW205" s="1709"/>
      <c r="IX205" s="1709"/>
      <c r="IY205" s="1709"/>
      <c r="IZ205" s="1709"/>
      <c r="JA205" s="1709"/>
      <c r="JB205" s="1709"/>
      <c r="JC205" s="1709"/>
      <c r="JD205" s="1709"/>
      <c r="JE205" s="1709"/>
      <c r="JF205" s="1709"/>
      <c r="JG205" s="1709"/>
      <c r="JH205" s="1709"/>
      <c r="JI205" s="1709"/>
      <c r="JJ205" s="1709"/>
      <c r="JK205" s="1709"/>
      <c r="JL205" s="1709"/>
      <c r="JM205" s="1709"/>
      <c r="JN205" s="1709"/>
      <c r="JO205" s="1709"/>
      <c r="JP205" s="1709"/>
      <c r="JQ205" s="1709"/>
      <c r="JR205" s="1709"/>
      <c r="JS205" s="1709"/>
      <c r="JT205" s="1709"/>
      <c r="JU205" s="1709"/>
      <c r="JV205" s="1709"/>
      <c r="JW205" s="1709"/>
      <c r="JX205" s="1709"/>
      <c r="JY205" s="1709"/>
      <c r="JZ205" s="1709"/>
      <c r="KA205" s="1709"/>
      <c r="KB205" s="1709"/>
      <c r="KC205" s="1709"/>
      <c r="KD205" s="1709"/>
      <c r="KE205" s="1709"/>
      <c r="KF205" s="1709"/>
      <c r="KG205" s="1709"/>
      <c r="KH205" s="1709"/>
      <c r="KI205" s="1709"/>
      <c r="KJ205" s="1709"/>
      <c r="KK205" s="1709"/>
      <c r="KL205" s="1709"/>
      <c r="KM205" s="1709"/>
      <c r="KN205" s="1709"/>
      <c r="KO205" s="1709"/>
      <c r="KP205" s="1709"/>
      <c r="KQ205" s="1709"/>
      <c r="KR205" s="1709"/>
      <c r="KS205" s="1709"/>
      <c r="KT205" s="1709"/>
      <c r="KU205" s="1709"/>
      <c r="KV205" s="1709"/>
      <c r="KW205" s="1709"/>
      <c r="KX205" s="1709"/>
      <c r="KY205" s="1709"/>
      <c r="KZ205" s="1709"/>
      <c r="LA205" s="1709"/>
      <c r="LB205" s="1709"/>
      <c r="LC205" s="1709"/>
      <c r="LD205" s="1709"/>
      <c r="LE205" s="1709"/>
      <c r="LF205" s="1709"/>
      <c r="LG205" s="1709"/>
      <c r="LH205" s="1710"/>
      <c r="LI205" s="1710"/>
      <c r="LJ205" s="1710"/>
      <c r="LK205" s="1710"/>
      <c r="LL205" s="1710"/>
      <c r="LM205" s="1710"/>
      <c r="LN205" s="1710"/>
      <c r="LO205" s="1711"/>
    </row>
    <row r="206" s="1483" customFormat="1" ht="47" customHeight="1" spans="1:327">
      <c r="A206" s="1648">
        <v>45951</v>
      </c>
      <c r="B206" s="1649" t="s">
        <v>5459</v>
      </c>
      <c r="C206" s="1650" t="s">
        <v>165</v>
      </c>
      <c r="D206" s="1651">
        <v>4500182548</v>
      </c>
      <c r="E206" s="1652" t="s">
        <v>5460</v>
      </c>
      <c r="F206" s="1651" t="s">
        <v>5461</v>
      </c>
      <c r="G206" s="1653" t="s">
        <v>4780</v>
      </c>
      <c r="H206" s="1654" t="s">
        <v>4780</v>
      </c>
      <c r="I206" s="1666" t="s">
        <v>4765</v>
      </c>
      <c r="J206" s="1667">
        <v>360</v>
      </c>
      <c r="K206" s="1668">
        <v>0</v>
      </c>
      <c r="L206" s="1668">
        <v>24</v>
      </c>
      <c r="M206" s="1669">
        <f t="shared" si="86"/>
        <v>15</v>
      </c>
      <c r="N206" s="1670">
        <v>46034</v>
      </c>
      <c r="O206" s="1670">
        <v>46032</v>
      </c>
      <c r="P206" s="1671"/>
      <c r="Q206" s="1676" t="s">
        <v>78</v>
      </c>
      <c r="R206" s="1677">
        <v>360</v>
      </c>
      <c r="S206" s="1677">
        <f t="shared" si="87"/>
        <v>0</v>
      </c>
      <c r="T206" s="1678" t="s">
        <v>88</v>
      </c>
      <c r="U206" s="1679" t="s">
        <v>829</v>
      </c>
      <c r="V206" s="1680" t="s">
        <v>5434</v>
      </c>
      <c r="W206" s="1569" t="s">
        <v>111</v>
      </c>
      <c r="X206" s="1335">
        <v>45961</v>
      </c>
      <c r="Y206" s="1685" t="s">
        <v>88</v>
      </c>
      <c r="Z206" s="1852" t="s">
        <v>5462</v>
      </c>
      <c r="AA206" s="1336"/>
      <c r="AB206" s="1685"/>
      <c r="AC206" s="1687" t="s">
        <v>5463</v>
      </c>
      <c r="AD206" s="1688" t="s">
        <v>270</v>
      </c>
      <c r="AE206" s="1689">
        <v>1.309</v>
      </c>
      <c r="AF206" s="1690">
        <f t="shared" si="100"/>
        <v>471.24</v>
      </c>
      <c r="AG206" s="1695"/>
      <c r="AH206" s="1696" t="s">
        <v>81</v>
      </c>
      <c r="AI206" s="1696">
        <v>5</v>
      </c>
      <c r="AJ206" s="1667">
        <f>J206</f>
        <v>360</v>
      </c>
      <c r="AK206" s="1697"/>
      <c r="AL206" s="1698">
        <f>J206/24</f>
        <v>15</v>
      </c>
      <c r="AM206" s="1698"/>
      <c r="AN206" s="1698"/>
      <c r="AO206" s="1698"/>
      <c r="AP206" s="1698" t="s">
        <v>63</v>
      </c>
      <c r="AQ206" s="1700">
        <v>360</v>
      </c>
      <c r="AR206" s="1698"/>
      <c r="AS206" s="1701">
        <f>J206/5</f>
        <v>72</v>
      </c>
      <c r="AT206" s="1702">
        <f>J206/5</f>
        <v>72</v>
      </c>
      <c r="AU206" s="1702">
        <f>J206/5</f>
        <v>72</v>
      </c>
      <c r="AV206" s="1702">
        <f>J206/5</f>
        <v>72</v>
      </c>
      <c r="AW206" s="1704">
        <f>J206/5</f>
        <v>72</v>
      </c>
      <c r="AX206" s="1705">
        <f>J206*23/24/COUNT(AS206:AW206)</f>
        <v>69</v>
      </c>
      <c r="AY206" s="1706">
        <f>J206/24/COUNT(AS206:AW206)</f>
        <v>3</v>
      </c>
      <c r="AZ206" s="1707"/>
      <c r="BA206" s="1708"/>
      <c r="BB206" s="1709"/>
      <c r="BC206" s="1709"/>
      <c r="BD206" s="1709"/>
      <c r="BE206" s="1709"/>
      <c r="BF206" s="1709"/>
      <c r="BG206" s="1709"/>
      <c r="BH206" s="1709"/>
      <c r="BI206" s="1709"/>
      <c r="BJ206" s="1709"/>
      <c r="BK206" s="1709"/>
      <c r="BL206" s="1709"/>
      <c r="BM206" s="1709"/>
      <c r="BN206" s="1709"/>
      <c r="BO206" s="1709"/>
      <c r="BP206" s="1709"/>
      <c r="BQ206" s="1709"/>
      <c r="BR206" s="1709"/>
      <c r="BS206" s="1709"/>
      <c r="BT206" s="1709"/>
      <c r="BU206" s="1709"/>
      <c r="BV206" s="1709"/>
      <c r="BW206" s="1709"/>
      <c r="BX206" s="1709"/>
      <c r="BY206" s="1709"/>
      <c r="BZ206" s="1709"/>
      <c r="CA206" s="1709"/>
      <c r="CB206" s="1709"/>
      <c r="CC206" s="1709"/>
      <c r="CD206" s="1709"/>
      <c r="CE206" s="1709"/>
      <c r="CF206" s="1709"/>
      <c r="CG206" s="1709"/>
      <c r="CH206" s="1709"/>
      <c r="CI206" s="1709"/>
      <c r="CJ206" s="1709"/>
      <c r="CK206" s="1709"/>
      <c r="CL206" s="1709"/>
      <c r="CM206" s="1709"/>
      <c r="CN206" s="1709"/>
      <c r="CO206" s="1709"/>
      <c r="CP206" s="1709"/>
      <c r="CQ206" s="1709"/>
      <c r="CR206" s="1709"/>
      <c r="CS206" s="1709"/>
      <c r="CT206" s="1709"/>
      <c r="CU206" s="1709"/>
      <c r="CV206" s="1709"/>
      <c r="CW206" s="1709"/>
      <c r="CX206" s="1709"/>
      <c r="CY206" s="1709"/>
      <c r="CZ206" s="1709"/>
      <c r="DA206" s="1709"/>
      <c r="DB206" s="1709"/>
      <c r="DC206" s="1709"/>
      <c r="DD206" s="1709"/>
      <c r="DE206" s="1709"/>
      <c r="DF206" s="1709"/>
      <c r="DG206" s="1709"/>
      <c r="DH206" s="1709"/>
      <c r="DI206" s="1709"/>
      <c r="DJ206" s="1709"/>
      <c r="DK206" s="1709"/>
      <c r="DL206" s="1709"/>
      <c r="DM206" s="1709"/>
      <c r="DN206" s="1709"/>
      <c r="DO206" s="1709"/>
      <c r="DP206" s="1709"/>
      <c r="DQ206" s="1709"/>
      <c r="DR206" s="1709"/>
      <c r="DS206" s="1709"/>
      <c r="DT206" s="1709"/>
      <c r="DU206" s="1709"/>
      <c r="DV206" s="1709"/>
      <c r="DW206" s="1709"/>
      <c r="DX206" s="1709"/>
      <c r="DY206" s="1709"/>
      <c r="DZ206" s="1709"/>
      <c r="EA206" s="1709"/>
      <c r="EB206" s="1709"/>
      <c r="EC206" s="1709"/>
      <c r="ED206" s="1709"/>
      <c r="EE206" s="1709"/>
      <c r="EF206" s="1709"/>
      <c r="EG206" s="1709"/>
      <c r="EH206" s="1709"/>
      <c r="EI206" s="1709"/>
      <c r="EJ206" s="1709"/>
      <c r="EK206" s="1709"/>
      <c r="EL206" s="1709"/>
      <c r="EM206" s="1709"/>
      <c r="EN206" s="1709"/>
      <c r="EO206" s="1709"/>
      <c r="EP206" s="1709"/>
      <c r="EQ206" s="1709"/>
      <c r="ER206" s="1709"/>
      <c r="ES206" s="1709"/>
      <c r="ET206" s="1709"/>
      <c r="EU206" s="1709"/>
      <c r="EV206" s="1709"/>
      <c r="EW206" s="1709"/>
      <c r="EX206" s="1709"/>
      <c r="EY206" s="1709"/>
      <c r="EZ206" s="1709"/>
      <c r="FA206" s="1709"/>
      <c r="FB206" s="1709"/>
      <c r="FC206" s="1709"/>
      <c r="FD206" s="1709"/>
      <c r="FE206" s="1709"/>
      <c r="FF206" s="1709"/>
      <c r="FG206" s="1709"/>
      <c r="FH206" s="1709"/>
      <c r="FI206" s="1709"/>
      <c r="FJ206" s="1709"/>
      <c r="FK206" s="1709"/>
      <c r="FL206" s="1709"/>
      <c r="FM206" s="1709"/>
      <c r="FN206" s="1709"/>
      <c r="FO206" s="1709"/>
      <c r="FP206" s="1709"/>
      <c r="FQ206" s="1709"/>
      <c r="FR206" s="1709"/>
      <c r="FS206" s="1709"/>
      <c r="FT206" s="1709"/>
      <c r="FU206" s="1709"/>
      <c r="FV206" s="1709"/>
      <c r="FW206" s="1709"/>
      <c r="FX206" s="1709"/>
      <c r="FY206" s="1709"/>
      <c r="FZ206" s="1709"/>
      <c r="GA206" s="1709"/>
      <c r="GB206" s="1709"/>
      <c r="GC206" s="1709"/>
      <c r="GD206" s="1709"/>
      <c r="GE206" s="1709"/>
      <c r="GF206" s="1709"/>
      <c r="GG206" s="1709"/>
      <c r="GH206" s="1709"/>
      <c r="GI206" s="1709"/>
      <c r="GJ206" s="1709"/>
      <c r="GK206" s="1709"/>
      <c r="GL206" s="1709"/>
      <c r="GM206" s="1709"/>
      <c r="GN206" s="1709"/>
      <c r="GO206" s="1709"/>
      <c r="GP206" s="1709"/>
      <c r="GQ206" s="1709"/>
      <c r="GR206" s="1709"/>
      <c r="GS206" s="1709"/>
      <c r="GT206" s="1709"/>
      <c r="GU206" s="1709"/>
      <c r="GV206" s="1709"/>
      <c r="GW206" s="1709"/>
      <c r="GX206" s="1709"/>
      <c r="GY206" s="1709"/>
      <c r="GZ206" s="1709"/>
      <c r="HA206" s="1709"/>
      <c r="HB206" s="1709"/>
      <c r="HC206" s="1709"/>
      <c r="HD206" s="1709"/>
      <c r="HE206" s="1709"/>
      <c r="HF206" s="1709"/>
      <c r="HG206" s="1709"/>
      <c r="HH206" s="1709"/>
      <c r="HI206" s="1709"/>
      <c r="HJ206" s="1709"/>
      <c r="HK206" s="1709"/>
      <c r="HL206" s="1709"/>
      <c r="HM206" s="1709"/>
      <c r="HN206" s="1709"/>
      <c r="HO206" s="1709"/>
      <c r="HP206" s="1709"/>
      <c r="HQ206" s="1709"/>
      <c r="HR206" s="1709"/>
      <c r="HS206" s="1709"/>
      <c r="HT206" s="1709"/>
      <c r="HU206" s="1709"/>
      <c r="HV206" s="1709"/>
      <c r="HW206" s="1709"/>
      <c r="HX206" s="1709"/>
      <c r="HY206" s="1709"/>
      <c r="HZ206" s="1709"/>
      <c r="IA206" s="1709"/>
      <c r="IB206" s="1709"/>
      <c r="IC206" s="1709"/>
      <c r="ID206" s="1709"/>
      <c r="IE206" s="1709"/>
      <c r="IF206" s="1709"/>
      <c r="IG206" s="1709"/>
      <c r="IH206" s="1709"/>
      <c r="II206" s="1709"/>
      <c r="IJ206" s="1709"/>
      <c r="IK206" s="1709"/>
      <c r="IL206" s="1709"/>
      <c r="IM206" s="1709"/>
      <c r="IN206" s="1709"/>
      <c r="IO206" s="1709"/>
      <c r="IP206" s="1709"/>
      <c r="IQ206" s="1709"/>
      <c r="IR206" s="1709"/>
      <c r="IS206" s="1709"/>
      <c r="IT206" s="1709"/>
      <c r="IU206" s="1709"/>
      <c r="IV206" s="1709"/>
      <c r="IW206" s="1709"/>
      <c r="IX206" s="1709"/>
      <c r="IY206" s="1709"/>
      <c r="IZ206" s="1709"/>
      <c r="JA206" s="1709"/>
      <c r="JB206" s="1709"/>
      <c r="JC206" s="1709"/>
      <c r="JD206" s="1709"/>
      <c r="JE206" s="1709"/>
      <c r="JF206" s="1709"/>
      <c r="JG206" s="1709"/>
      <c r="JH206" s="1709"/>
      <c r="JI206" s="1709"/>
      <c r="JJ206" s="1709"/>
      <c r="JK206" s="1709"/>
      <c r="JL206" s="1709"/>
      <c r="JM206" s="1709"/>
      <c r="JN206" s="1709"/>
      <c r="JO206" s="1709"/>
      <c r="JP206" s="1709"/>
      <c r="JQ206" s="1709"/>
      <c r="JR206" s="1709"/>
      <c r="JS206" s="1709"/>
      <c r="JT206" s="1709"/>
      <c r="JU206" s="1709"/>
      <c r="JV206" s="1709"/>
      <c r="JW206" s="1709"/>
      <c r="JX206" s="1709"/>
      <c r="JY206" s="1709"/>
      <c r="JZ206" s="1709"/>
      <c r="KA206" s="1709"/>
      <c r="KB206" s="1709"/>
      <c r="KC206" s="1709"/>
      <c r="KD206" s="1709"/>
      <c r="KE206" s="1709"/>
      <c r="KF206" s="1709"/>
      <c r="KG206" s="1709"/>
      <c r="KH206" s="1709"/>
      <c r="KI206" s="1709"/>
      <c r="KJ206" s="1709"/>
      <c r="KK206" s="1709"/>
      <c r="KL206" s="1709"/>
      <c r="KM206" s="1709"/>
      <c r="KN206" s="1709"/>
      <c r="KO206" s="1709"/>
      <c r="KP206" s="1709"/>
      <c r="KQ206" s="1709"/>
      <c r="KR206" s="1709"/>
      <c r="KS206" s="1709"/>
      <c r="KT206" s="1709"/>
      <c r="KU206" s="1709"/>
      <c r="KV206" s="1709"/>
      <c r="KW206" s="1709"/>
      <c r="KX206" s="1709"/>
      <c r="KY206" s="1709"/>
      <c r="KZ206" s="1709"/>
      <c r="LA206" s="1709"/>
      <c r="LB206" s="1709"/>
      <c r="LC206" s="1709"/>
      <c r="LD206" s="1709"/>
      <c r="LE206" s="1709"/>
      <c r="LF206" s="1709"/>
      <c r="LG206" s="1709"/>
      <c r="LH206" s="1710"/>
      <c r="LI206" s="1710"/>
      <c r="LJ206" s="1710"/>
      <c r="LK206" s="1710"/>
      <c r="LL206" s="1710"/>
      <c r="LM206" s="1710"/>
      <c r="LN206" s="1710"/>
      <c r="LO206" s="1711"/>
    </row>
    <row r="207" s="1483" customFormat="1" ht="47" customHeight="1" spans="1:327">
      <c r="A207" s="1648">
        <v>45973</v>
      </c>
      <c r="B207" s="1649" t="s">
        <v>5464</v>
      </c>
      <c r="C207" s="1650" t="s">
        <v>98</v>
      </c>
      <c r="D207" s="1651">
        <v>4500185332</v>
      </c>
      <c r="E207" s="1652" t="s">
        <v>5465</v>
      </c>
      <c r="F207" s="1651" t="s">
        <v>5466</v>
      </c>
      <c r="G207" s="1654" t="s">
        <v>5089</v>
      </c>
      <c r="H207" s="1654" t="s">
        <v>5089</v>
      </c>
      <c r="I207" s="1666" t="s">
        <v>5467</v>
      </c>
      <c r="J207" s="1667">
        <v>288</v>
      </c>
      <c r="K207" s="1668">
        <v>0</v>
      </c>
      <c r="L207" s="1668">
        <v>24</v>
      </c>
      <c r="M207" s="1669">
        <f t="shared" si="86"/>
        <v>12</v>
      </c>
      <c r="N207" s="1670">
        <v>46027</v>
      </c>
      <c r="O207" s="1670">
        <v>46024</v>
      </c>
      <c r="P207" s="1671"/>
      <c r="Q207" s="1676" t="s">
        <v>78</v>
      </c>
      <c r="R207" s="1677">
        <v>288</v>
      </c>
      <c r="S207" s="1677">
        <f t="shared" si="87"/>
        <v>0</v>
      </c>
      <c r="T207" s="1678" t="s">
        <v>1634</v>
      </c>
      <c r="U207" s="1679" t="s">
        <v>829</v>
      </c>
      <c r="V207" s="1680" t="s">
        <v>5468</v>
      </c>
      <c r="W207" s="1680" t="s">
        <v>88</v>
      </c>
      <c r="X207" s="1681">
        <v>45974</v>
      </c>
      <c r="Y207" s="1685" t="s">
        <v>287</v>
      </c>
      <c r="Z207" s="1681" t="s">
        <v>5469</v>
      </c>
      <c r="AA207" s="1336" t="s">
        <v>5470</v>
      </c>
      <c r="AB207" s="1685"/>
      <c r="AC207" s="1687" t="s">
        <v>5471</v>
      </c>
      <c r="AD207" s="1688" t="s">
        <v>4888</v>
      </c>
      <c r="AE207" s="1689">
        <v>3.9642</v>
      </c>
      <c r="AF207" s="1690">
        <f t="shared" si="100"/>
        <v>1141.6896</v>
      </c>
      <c r="AG207" s="1695"/>
      <c r="AH207" s="1696" t="s">
        <v>81</v>
      </c>
      <c r="AI207" s="1696">
        <v>5</v>
      </c>
      <c r="AJ207" s="1667">
        <f>J207*5</f>
        <v>1440</v>
      </c>
      <c r="AK207" s="1697"/>
      <c r="AL207" s="1698"/>
      <c r="AM207" s="1698"/>
      <c r="AN207" s="1698"/>
      <c r="AO207" s="1698"/>
      <c r="AP207" s="1698" t="s">
        <v>63</v>
      </c>
      <c r="AQ207" s="1667">
        <f>J207*5</f>
        <v>1440</v>
      </c>
      <c r="AR207" s="1698"/>
      <c r="AS207" s="1701">
        <f>J207/1</f>
        <v>288</v>
      </c>
      <c r="AT207" s="1702">
        <f>J207/1</f>
        <v>288</v>
      </c>
      <c r="AU207" s="1702">
        <f>J207/1</f>
        <v>288</v>
      </c>
      <c r="AV207" s="1702">
        <f>J207/1</f>
        <v>288</v>
      </c>
      <c r="AW207" s="1704">
        <f>J207/1</f>
        <v>288</v>
      </c>
      <c r="AX207" s="1821"/>
      <c r="AY207" s="1822"/>
      <c r="AZ207" s="1707"/>
      <c r="BA207" s="1708"/>
      <c r="BB207" s="1709"/>
      <c r="BC207" s="1709"/>
      <c r="BD207" s="1709"/>
      <c r="BE207" s="1709"/>
      <c r="BF207" s="1709"/>
      <c r="BG207" s="1709"/>
      <c r="BH207" s="1709"/>
      <c r="BI207" s="1709"/>
      <c r="BJ207" s="1709"/>
      <c r="BK207" s="1709"/>
      <c r="BL207" s="1709"/>
      <c r="BM207" s="1709"/>
      <c r="BN207" s="1709"/>
      <c r="BO207" s="1709"/>
      <c r="BP207" s="1709"/>
      <c r="BQ207" s="1709"/>
      <c r="BR207" s="1709"/>
      <c r="BS207" s="1709"/>
      <c r="BT207" s="1709"/>
      <c r="BU207" s="1709"/>
      <c r="BV207" s="1709"/>
      <c r="BW207" s="1709"/>
      <c r="BX207" s="1709"/>
      <c r="BY207" s="1709"/>
      <c r="BZ207" s="1709"/>
      <c r="CA207" s="1709"/>
      <c r="CB207" s="1709"/>
      <c r="CC207" s="1709"/>
      <c r="CD207" s="1709"/>
      <c r="CE207" s="1709"/>
      <c r="CF207" s="1709"/>
      <c r="CG207" s="1709"/>
      <c r="CH207" s="1709"/>
      <c r="CI207" s="1709"/>
      <c r="CJ207" s="1709"/>
      <c r="CK207" s="1709"/>
      <c r="CL207" s="1709"/>
      <c r="CM207" s="1709"/>
      <c r="CN207" s="1709"/>
      <c r="CO207" s="1709"/>
      <c r="CP207" s="1709"/>
      <c r="CQ207" s="1709"/>
      <c r="CR207" s="1709"/>
      <c r="CS207" s="1709"/>
      <c r="CT207" s="1709"/>
      <c r="CU207" s="1709"/>
      <c r="CV207" s="1709"/>
      <c r="CW207" s="1709"/>
      <c r="CX207" s="1709"/>
      <c r="CY207" s="1709"/>
      <c r="CZ207" s="1709"/>
      <c r="DA207" s="1709"/>
      <c r="DB207" s="1709"/>
      <c r="DC207" s="1709"/>
      <c r="DD207" s="1709"/>
      <c r="DE207" s="1709"/>
      <c r="DF207" s="1709"/>
      <c r="DG207" s="1709"/>
      <c r="DH207" s="1709"/>
      <c r="DI207" s="1709"/>
      <c r="DJ207" s="1709"/>
      <c r="DK207" s="1709"/>
      <c r="DL207" s="1709"/>
      <c r="DM207" s="1709"/>
      <c r="DN207" s="1709"/>
      <c r="DO207" s="1709"/>
      <c r="DP207" s="1709"/>
      <c r="DQ207" s="1709"/>
      <c r="DR207" s="1709"/>
      <c r="DS207" s="1709"/>
      <c r="DT207" s="1709"/>
      <c r="DU207" s="1709"/>
      <c r="DV207" s="1709"/>
      <c r="DW207" s="1709"/>
      <c r="DX207" s="1709"/>
      <c r="DY207" s="1709"/>
      <c r="DZ207" s="1709"/>
      <c r="EA207" s="1709"/>
      <c r="EB207" s="1709"/>
      <c r="EC207" s="1709"/>
      <c r="ED207" s="1709"/>
      <c r="EE207" s="1709"/>
      <c r="EF207" s="1709"/>
      <c r="EG207" s="1709"/>
      <c r="EH207" s="1709"/>
      <c r="EI207" s="1709"/>
      <c r="EJ207" s="1709"/>
      <c r="EK207" s="1709"/>
      <c r="EL207" s="1709"/>
      <c r="EM207" s="1709"/>
      <c r="EN207" s="1709"/>
      <c r="EO207" s="1709"/>
      <c r="EP207" s="1709"/>
      <c r="EQ207" s="1709"/>
      <c r="ER207" s="1709"/>
      <c r="ES207" s="1709"/>
      <c r="ET207" s="1709"/>
      <c r="EU207" s="1709"/>
      <c r="EV207" s="1709"/>
      <c r="EW207" s="1709"/>
      <c r="EX207" s="1709"/>
      <c r="EY207" s="1709"/>
      <c r="EZ207" s="1709"/>
      <c r="FA207" s="1709"/>
      <c r="FB207" s="1709"/>
      <c r="FC207" s="1709"/>
      <c r="FD207" s="1709"/>
      <c r="FE207" s="1709"/>
      <c r="FF207" s="1709"/>
      <c r="FG207" s="1709"/>
      <c r="FH207" s="1709"/>
      <c r="FI207" s="1709"/>
      <c r="FJ207" s="1709"/>
      <c r="FK207" s="1709"/>
      <c r="FL207" s="1709"/>
      <c r="FM207" s="1709"/>
      <c r="FN207" s="1709"/>
      <c r="FO207" s="1709"/>
      <c r="FP207" s="1709"/>
      <c r="FQ207" s="1709"/>
      <c r="FR207" s="1709"/>
      <c r="FS207" s="1709"/>
      <c r="FT207" s="1709"/>
      <c r="FU207" s="1709"/>
      <c r="FV207" s="1709"/>
      <c r="FW207" s="1709"/>
      <c r="FX207" s="1709"/>
      <c r="FY207" s="1709"/>
      <c r="FZ207" s="1709"/>
      <c r="GA207" s="1709"/>
      <c r="GB207" s="1709"/>
      <c r="GC207" s="1709"/>
      <c r="GD207" s="1709"/>
      <c r="GE207" s="1709"/>
      <c r="GF207" s="1709"/>
      <c r="GG207" s="1709"/>
      <c r="GH207" s="1709"/>
      <c r="GI207" s="1709"/>
      <c r="GJ207" s="1709"/>
      <c r="GK207" s="1709"/>
      <c r="GL207" s="1709"/>
      <c r="GM207" s="1709"/>
      <c r="GN207" s="1709"/>
      <c r="GO207" s="1709"/>
      <c r="GP207" s="1709"/>
      <c r="GQ207" s="1709"/>
      <c r="GR207" s="1709"/>
      <c r="GS207" s="1709"/>
      <c r="GT207" s="1709"/>
      <c r="GU207" s="1709"/>
      <c r="GV207" s="1709"/>
      <c r="GW207" s="1709"/>
      <c r="GX207" s="1709"/>
      <c r="GY207" s="1709"/>
      <c r="GZ207" s="1709"/>
      <c r="HA207" s="1709"/>
      <c r="HB207" s="1709"/>
      <c r="HC207" s="1709"/>
      <c r="HD207" s="1709"/>
      <c r="HE207" s="1709"/>
      <c r="HF207" s="1709"/>
      <c r="HG207" s="1709"/>
      <c r="HH207" s="1709"/>
      <c r="HI207" s="1709"/>
      <c r="HJ207" s="1709"/>
      <c r="HK207" s="1709"/>
      <c r="HL207" s="1709"/>
      <c r="HM207" s="1709"/>
      <c r="HN207" s="1709"/>
      <c r="HO207" s="1709"/>
      <c r="HP207" s="1709"/>
      <c r="HQ207" s="1709"/>
      <c r="HR207" s="1709"/>
      <c r="HS207" s="1709"/>
      <c r="HT207" s="1709"/>
      <c r="HU207" s="1709"/>
      <c r="HV207" s="1709"/>
      <c r="HW207" s="1709"/>
      <c r="HX207" s="1709"/>
      <c r="HY207" s="1709"/>
      <c r="HZ207" s="1709"/>
      <c r="IA207" s="1709"/>
      <c r="IB207" s="1709"/>
      <c r="IC207" s="1709"/>
      <c r="ID207" s="1709"/>
      <c r="IE207" s="1709"/>
      <c r="IF207" s="1709"/>
      <c r="IG207" s="1709"/>
      <c r="IH207" s="1709"/>
      <c r="II207" s="1709"/>
      <c r="IJ207" s="1709"/>
      <c r="IK207" s="1709"/>
      <c r="IL207" s="1709"/>
      <c r="IM207" s="1709"/>
      <c r="IN207" s="1709"/>
      <c r="IO207" s="1709"/>
      <c r="IP207" s="1709"/>
      <c r="IQ207" s="1709"/>
      <c r="IR207" s="1709"/>
      <c r="IS207" s="1709"/>
      <c r="IT207" s="1709"/>
      <c r="IU207" s="1709"/>
      <c r="IV207" s="1709"/>
      <c r="IW207" s="1709"/>
      <c r="IX207" s="1709"/>
      <c r="IY207" s="1709"/>
      <c r="IZ207" s="1709"/>
      <c r="JA207" s="1709"/>
      <c r="JB207" s="1709"/>
      <c r="JC207" s="1709"/>
      <c r="JD207" s="1709"/>
      <c r="JE207" s="1709"/>
      <c r="JF207" s="1709"/>
      <c r="JG207" s="1709"/>
      <c r="JH207" s="1709"/>
      <c r="JI207" s="1709"/>
      <c r="JJ207" s="1709"/>
      <c r="JK207" s="1709"/>
      <c r="JL207" s="1709"/>
      <c r="JM207" s="1709"/>
      <c r="JN207" s="1709"/>
      <c r="JO207" s="1709"/>
      <c r="JP207" s="1709"/>
      <c r="JQ207" s="1709"/>
      <c r="JR207" s="1709"/>
      <c r="JS207" s="1709"/>
      <c r="JT207" s="1709"/>
      <c r="JU207" s="1709"/>
      <c r="JV207" s="1709"/>
      <c r="JW207" s="1709"/>
      <c r="JX207" s="1709"/>
      <c r="JY207" s="1709"/>
      <c r="JZ207" s="1709"/>
      <c r="KA207" s="1709"/>
      <c r="KB207" s="1709"/>
      <c r="KC207" s="1709"/>
      <c r="KD207" s="1709"/>
      <c r="KE207" s="1709"/>
      <c r="KF207" s="1709"/>
      <c r="KG207" s="1709"/>
      <c r="KH207" s="1709"/>
      <c r="KI207" s="1709"/>
      <c r="KJ207" s="1709"/>
      <c r="KK207" s="1709"/>
      <c r="KL207" s="1709"/>
      <c r="KM207" s="1709"/>
      <c r="KN207" s="1709"/>
      <c r="KO207" s="1709"/>
      <c r="KP207" s="1709"/>
      <c r="KQ207" s="1709"/>
      <c r="KR207" s="1709"/>
      <c r="KS207" s="1709"/>
      <c r="KT207" s="1709"/>
      <c r="KU207" s="1709"/>
      <c r="KV207" s="1709"/>
      <c r="KW207" s="1709"/>
      <c r="KX207" s="1709"/>
      <c r="KY207" s="1709"/>
      <c r="KZ207" s="1709"/>
      <c r="LA207" s="1709"/>
      <c r="LB207" s="1709"/>
      <c r="LC207" s="1709"/>
      <c r="LD207" s="1709"/>
      <c r="LE207" s="1709"/>
      <c r="LF207" s="1709"/>
      <c r="LG207" s="1709"/>
      <c r="LH207" s="1710"/>
      <c r="LI207" s="1710"/>
      <c r="LJ207" s="1710"/>
      <c r="LK207" s="1710"/>
      <c r="LL207" s="1710"/>
      <c r="LM207" s="1710"/>
      <c r="LN207" s="1710"/>
      <c r="LO207" s="1711"/>
    </row>
    <row r="208" s="1483" customFormat="1" ht="47" customHeight="1" spans="1:327">
      <c r="A208" s="1648">
        <v>45973</v>
      </c>
      <c r="B208" s="1649" t="s">
        <v>5464</v>
      </c>
      <c r="C208" s="1650" t="s">
        <v>98</v>
      </c>
      <c r="D208" s="1651">
        <v>4500185314</v>
      </c>
      <c r="E208" s="1652" t="s">
        <v>5472</v>
      </c>
      <c r="F208" s="1651" t="s">
        <v>5473</v>
      </c>
      <c r="G208" s="1654" t="s">
        <v>5089</v>
      </c>
      <c r="H208" s="1654" t="s">
        <v>5089</v>
      </c>
      <c r="I208" s="1666" t="s">
        <v>5467</v>
      </c>
      <c r="J208" s="1667">
        <v>192</v>
      </c>
      <c r="K208" s="1668">
        <v>0</v>
      </c>
      <c r="L208" s="1668">
        <v>24</v>
      </c>
      <c r="M208" s="1669">
        <f t="shared" si="86"/>
        <v>8</v>
      </c>
      <c r="N208" s="1670">
        <v>46027</v>
      </c>
      <c r="O208" s="1670">
        <v>46024</v>
      </c>
      <c r="P208" s="1671"/>
      <c r="Q208" s="1676" t="s">
        <v>78</v>
      </c>
      <c r="R208" s="1677">
        <v>192</v>
      </c>
      <c r="S208" s="1677">
        <f t="shared" si="87"/>
        <v>0</v>
      </c>
      <c r="T208" s="1678" t="s">
        <v>1634</v>
      </c>
      <c r="U208" s="1679" t="s">
        <v>829</v>
      </c>
      <c r="V208" s="1680" t="s">
        <v>5468</v>
      </c>
      <c r="W208" s="1680" t="s">
        <v>88</v>
      </c>
      <c r="X208" s="1681">
        <v>45973</v>
      </c>
      <c r="Y208" s="1685" t="s">
        <v>287</v>
      </c>
      <c r="Z208" s="1681" t="s">
        <v>5469</v>
      </c>
      <c r="AA208" s="1366" t="s">
        <v>5470</v>
      </c>
      <c r="AB208" s="1685"/>
      <c r="AC208" s="1687" t="s">
        <v>5474</v>
      </c>
      <c r="AD208" s="1688" t="s">
        <v>4888</v>
      </c>
      <c r="AE208" s="1689">
        <v>3.9642</v>
      </c>
      <c r="AF208" s="1690">
        <f t="shared" si="100"/>
        <v>761.1264</v>
      </c>
      <c r="AG208" s="1695"/>
      <c r="AH208" s="1696" t="s">
        <v>81</v>
      </c>
      <c r="AI208" s="1696">
        <v>5</v>
      </c>
      <c r="AJ208" s="1667">
        <f>J208*5</f>
        <v>960</v>
      </c>
      <c r="AK208" s="1697"/>
      <c r="AL208" s="1698"/>
      <c r="AM208" s="1698"/>
      <c r="AN208" s="1698"/>
      <c r="AO208" s="1698"/>
      <c r="AP208" s="1698" t="s">
        <v>63</v>
      </c>
      <c r="AQ208" s="1667">
        <f>J208*5</f>
        <v>960</v>
      </c>
      <c r="AR208" s="1698"/>
      <c r="AS208" s="1701">
        <f>J208/1</f>
        <v>192</v>
      </c>
      <c r="AT208" s="1702">
        <f>J208/1</f>
        <v>192</v>
      </c>
      <c r="AU208" s="1702">
        <f>J208/1</f>
        <v>192</v>
      </c>
      <c r="AV208" s="1702">
        <f>J208/1</f>
        <v>192</v>
      </c>
      <c r="AW208" s="1704">
        <f>J208/1</f>
        <v>192</v>
      </c>
      <c r="AX208" s="1858"/>
      <c r="AY208" s="1859"/>
      <c r="AZ208" s="1707"/>
      <c r="BA208" s="1708"/>
      <c r="BB208" s="1709"/>
      <c r="BC208" s="1709"/>
      <c r="BD208" s="1709"/>
      <c r="BE208" s="1709"/>
      <c r="BF208" s="1709"/>
      <c r="BG208" s="1709"/>
      <c r="BH208" s="1709"/>
      <c r="BI208" s="1709"/>
      <c r="BJ208" s="1709"/>
      <c r="BK208" s="1709"/>
      <c r="BL208" s="1709"/>
      <c r="BM208" s="1709"/>
      <c r="BN208" s="1709"/>
      <c r="BO208" s="1709"/>
      <c r="BP208" s="1709"/>
      <c r="BQ208" s="1709"/>
      <c r="BR208" s="1709"/>
      <c r="BS208" s="1709"/>
      <c r="BT208" s="1709"/>
      <c r="BU208" s="1709"/>
      <c r="BV208" s="1709"/>
      <c r="BW208" s="1709"/>
      <c r="BX208" s="1709"/>
      <c r="BY208" s="1709"/>
      <c r="BZ208" s="1709"/>
      <c r="CA208" s="1709"/>
      <c r="CB208" s="1709"/>
      <c r="CC208" s="1709"/>
      <c r="CD208" s="1709"/>
      <c r="CE208" s="1709"/>
      <c r="CF208" s="1709"/>
      <c r="CG208" s="1709"/>
      <c r="CH208" s="1709"/>
      <c r="CI208" s="1709"/>
      <c r="CJ208" s="1709"/>
      <c r="CK208" s="1709"/>
      <c r="CL208" s="1709"/>
      <c r="CM208" s="1709"/>
      <c r="CN208" s="1709"/>
      <c r="CO208" s="1709"/>
      <c r="CP208" s="1709"/>
      <c r="CQ208" s="1709"/>
      <c r="CR208" s="1709"/>
      <c r="CS208" s="1709"/>
      <c r="CT208" s="1709"/>
      <c r="CU208" s="1709"/>
      <c r="CV208" s="1709"/>
      <c r="CW208" s="1709"/>
      <c r="CX208" s="1709"/>
      <c r="CY208" s="1709"/>
      <c r="CZ208" s="1709"/>
      <c r="DA208" s="1709"/>
      <c r="DB208" s="1709"/>
      <c r="DC208" s="1709"/>
      <c r="DD208" s="1709"/>
      <c r="DE208" s="1709"/>
      <c r="DF208" s="1709"/>
      <c r="DG208" s="1709"/>
      <c r="DH208" s="1709"/>
      <c r="DI208" s="1709"/>
      <c r="DJ208" s="1709"/>
      <c r="DK208" s="1709"/>
      <c r="DL208" s="1709"/>
      <c r="DM208" s="1709"/>
      <c r="DN208" s="1709"/>
      <c r="DO208" s="1709"/>
      <c r="DP208" s="1709"/>
      <c r="DQ208" s="1709"/>
      <c r="DR208" s="1709"/>
      <c r="DS208" s="1709"/>
      <c r="DT208" s="1709"/>
      <c r="DU208" s="1709"/>
      <c r="DV208" s="1709"/>
      <c r="DW208" s="1709"/>
      <c r="DX208" s="1709"/>
      <c r="DY208" s="1709"/>
      <c r="DZ208" s="1709"/>
      <c r="EA208" s="1709"/>
      <c r="EB208" s="1709"/>
      <c r="EC208" s="1709"/>
      <c r="ED208" s="1709"/>
      <c r="EE208" s="1709"/>
      <c r="EF208" s="1709"/>
      <c r="EG208" s="1709"/>
      <c r="EH208" s="1709"/>
      <c r="EI208" s="1709"/>
      <c r="EJ208" s="1709"/>
      <c r="EK208" s="1709"/>
      <c r="EL208" s="1709"/>
      <c r="EM208" s="1709"/>
      <c r="EN208" s="1709"/>
      <c r="EO208" s="1709"/>
      <c r="EP208" s="1709"/>
      <c r="EQ208" s="1709"/>
      <c r="ER208" s="1709"/>
      <c r="ES208" s="1709"/>
      <c r="ET208" s="1709"/>
      <c r="EU208" s="1709"/>
      <c r="EV208" s="1709"/>
      <c r="EW208" s="1709"/>
      <c r="EX208" s="1709"/>
      <c r="EY208" s="1709"/>
      <c r="EZ208" s="1709"/>
      <c r="FA208" s="1709"/>
      <c r="FB208" s="1709"/>
      <c r="FC208" s="1709"/>
      <c r="FD208" s="1709"/>
      <c r="FE208" s="1709"/>
      <c r="FF208" s="1709"/>
      <c r="FG208" s="1709"/>
      <c r="FH208" s="1709"/>
      <c r="FI208" s="1709"/>
      <c r="FJ208" s="1709"/>
      <c r="FK208" s="1709"/>
      <c r="FL208" s="1709"/>
      <c r="FM208" s="1709"/>
      <c r="FN208" s="1709"/>
      <c r="FO208" s="1709"/>
      <c r="FP208" s="1709"/>
      <c r="FQ208" s="1709"/>
      <c r="FR208" s="1709"/>
      <c r="FS208" s="1709"/>
      <c r="FT208" s="1709"/>
      <c r="FU208" s="1709"/>
      <c r="FV208" s="1709"/>
      <c r="FW208" s="1709"/>
      <c r="FX208" s="1709"/>
      <c r="FY208" s="1709"/>
      <c r="FZ208" s="1709"/>
      <c r="GA208" s="1709"/>
      <c r="GB208" s="1709"/>
      <c r="GC208" s="1709"/>
      <c r="GD208" s="1709"/>
      <c r="GE208" s="1709"/>
      <c r="GF208" s="1709"/>
      <c r="GG208" s="1709"/>
      <c r="GH208" s="1709"/>
      <c r="GI208" s="1709"/>
      <c r="GJ208" s="1709"/>
      <c r="GK208" s="1709"/>
      <c r="GL208" s="1709"/>
      <c r="GM208" s="1709"/>
      <c r="GN208" s="1709"/>
      <c r="GO208" s="1709"/>
      <c r="GP208" s="1709"/>
      <c r="GQ208" s="1709"/>
      <c r="GR208" s="1709"/>
      <c r="GS208" s="1709"/>
      <c r="GT208" s="1709"/>
      <c r="GU208" s="1709"/>
      <c r="GV208" s="1709"/>
      <c r="GW208" s="1709"/>
      <c r="GX208" s="1709"/>
      <c r="GY208" s="1709"/>
      <c r="GZ208" s="1709"/>
      <c r="HA208" s="1709"/>
      <c r="HB208" s="1709"/>
      <c r="HC208" s="1709"/>
      <c r="HD208" s="1709"/>
      <c r="HE208" s="1709"/>
      <c r="HF208" s="1709"/>
      <c r="HG208" s="1709"/>
      <c r="HH208" s="1709"/>
      <c r="HI208" s="1709"/>
      <c r="HJ208" s="1709"/>
      <c r="HK208" s="1709"/>
      <c r="HL208" s="1709"/>
      <c r="HM208" s="1709"/>
      <c r="HN208" s="1709"/>
      <c r="HO208" s="1709"/>
      <c r="HP208" s="1709"/>
      <c r="HQ208" s="1709"/>
      <c r="HR208" s="1709"/>
      <c r="HS208" s="1709"/>
      <c r="HT208" s="1709"/>
      <c r="HU208" s="1709"/>
      <c r="HV208" s="1709"/>
      <c r="HW208" s="1709"/>
      <c r="HX208" s="1709"/>
      <c r="HY208" s="1709"/>
      <c r="HZ208" s="1709"/>
      <c r="IA208" s="1709"/>
      <c r="IB208" s="1709"/>
      <c r="IC208" s="1709"/>
      <c r="ID208" s="1709"/>
      <c r="IE208" s="1709"/>
      <c r="IF208" s="1709"/>
      <c r="IG208" s="1709"/>
      <c r="IH208" s="1709"/>
      <c r="II208" s="1709"/>
      <c r="IJ208" s="1709"/>
      <c r="IK208" s="1709"/>
      <c r="IL208" s="1709"/>
      <c r="IM208" s="1709"/>
      <c r="IN208" s="1709"/>
      <c r="IO208" s="1709"/>
      <c r="IP208" s="1709"/>
      <c r="IQ208" s="1709"/>
      <c r="IR208" s="1709"/>
      <c r="IS208" s="1709"/>
      <c r="IT208" s="1709"/>
      <c r="IU208" s="1709"/>
      <c r="IV208" s="1709"/>
      <c r="IW208" s="1709"/>
      <c r="IX208" s="1709"/>
      <c r="IY208" s="1709"/>
      <c r="IZ208" s="1709"/>
      <c r="JA208" s="1709"/>
      <c r="JB208" s="1709"/>
      <c r="JC208" s="1709"/>
      <c r="JD208" s="1709"/>
      <c r="JE208" s="1709"/>
      <c r="JF208" s="1709"/>
      <c r="JG208" s="1709"/>
      <c r="JH208" s="1709"/>
      <c r="JI208" s="1709"/>
      <c r="JJ208" s="1709"/>
      <c r="JK208" s="1709"/>
      <c r="JL208" s="1709"/>
      <c r="JM208" s="1709"/>
      <c r="JN208" s="1709"/>
      <c r="JO208" s="1709"/>
      <c r="JP208" s="1709"/>
      <c r="JQ208" s="1709"/>
      <c r="JR208" s="1709"/>
      <c r="JS208" s="1709"/>
      <c r="JT208" s="1709"/>
      <c r="JU208" s="1709"/>
      <c r="JV208" s="1709"/>
      <c r="JW208" s="1709"/>
      <c r="JX208" s="1709"/>
      <c r="JY208" s="1709"/>
      <c r="JZ208" s="1709"/>
      <c r="KA208" s="1709"/>
      <c r="KB208" s="1709"/>
      <c r="KC208" s="1709"/>
      <c r="KD208" s="1709"/>
      <c r="KE208" s="1709"/>
      <c r="KF208" s="1709"/>
      <c r="KG208" s="1709"/>
      <c r="KH208" s="1709"/>
      <c r="KI208" s="1709"/>
      <c r="KJ208" s="1709"/>
      <c r="KK208" s="1709"/>
      <c r="KL208" s="1709"/>
      <c r="KM208" s="1709"/>
      <c r="KN208" s="1709"/>
      <c r="KO208" s="1709"/>
      <c r="KP208" s="1709"/>
      <c r="KQ208" s="1709"/>
      <c r="KR208" s="1709"/>
      <c r="KS208" s="1709"/>
      <c r="KT208" s="1709"/>
      <c r="KU208" s="1709"/>
      <c r="KV208" s="1709"/>
      <c r="KW208" s="1709"/>
      <c r="KX208" s="1709"/>
      <c r="KY208" s="1709"/>
      <c r="KZ208" s="1709"/>
      <c r="LA208" s="1709"/>
      <c r="LB208" s="1709"/>
      <c r="LC208" s="1709"/>
      <c r="LD208" s="1709"/>
      <c r="LE208" s="1709"/>
      <c r="LF208" s="1709"/>
      <c r="LG208" s="1709"/>
      <c r="LH208" s="1710"/>
      <c r="LI208" s="1710"/>
      <c r="LJ208" s="1710"/>
      <c r="LK208" s="1710"/>
      <c r="LL208" s="1710"/>
      <c r="LM208" s="1710"/>
      <c r="LN208" s="1710"/>
      <c r="LO208" s="1711"/>
    </row>
    <row r="209" s="1483" customFormat="1" ht="47" customHeight="1" spans="1:327">
      <c r="A209" s="1648">
        <v>45974</v>
      </c>
      <c r="B209" s="1649" t="s">
        <v>173</v>
      </c>
      <c r="C209" s="1650" t="s">
        <v>98</v>
      </c>
      <c r="D209" s="1651">
        <v>4500185626</v>
      </c>
      <c r="E209" s="1652" t="s">
        <v>5475</v>
      </c>
      <c r="F209" s="1651" t="s">
        <v>5476</v>
      </c>
      <c r="G209" s="1654" t="s">
        <v>5025</v>
      </c>
      <c r="H209" s="1654" t="s">
        <v>5025</v>
      </c>
      <c r="I209" s="1666" t="s">
        <v>5026</v>
      </c>
      <c r="J209" s="1667">
        <v>3816</v>
      </c>
      <c r="K209" s="1668">
        <v>0</v>
      </c>
      <c r="L209" s="1668">
        <v>12</v>
      </c>
      <c r="M209" s="1669">
        <f t="shared" si="86"/>
        <v>318</v>
      </c>
      <c r="N209" s="1670">
        <v>46036</v>
      </c>
      <c r="O209" s="1670">
        <v>46034</v>
      </c>
      <c r="P209" s="1671" t="s">
        <v>5477</v>
      </c>
      <c r="Q209" s="1671" t="s">
        <v>78</v>
      </c>
      <c r="R209" s="1677">
        <v>3816</v>
      </c>
      <c r="S209" s="1677">
        <f t="shared" si="87"/>
        <v>0</v>
      </c>
      <c r="T209" s="1837" t="s">
        <v>1634</v>
      </c>
      <c r="U209" s="1679" t="s">
        <v>829</v>
      </c>
      <c r="V209" s="1680" t="s">
        <v>5185</v>
      </c>
      <c r="W209" s="1680" t="s">
        <v>168</v>
      </c>
      <c r="X209" s="1681">
        <v>45960</v>
      </c>
      <c r="Y209" s="1685" t="s">
        <v>5370</v>
      </c>
      <c r="Z209" s="1681"/>
      <c r="AA209" s="1685" t="s">
        <v>2394</v>
      </c>
      <c r="AB209" s="1685"/>
      <c r="AC209" s="1687" t="s">
        <v>5371</v>
      </c>
      <c r="AD209" s="1688" t="s">
        <v>181</v>
      </c>
      <c r="AE209" s="1689">
        <v>0.806</v>
      </c>
      <c r="AF209" s="1690">
        <f t="shared" si="100"/>
        <v>3075.696</v>
      </c>
      <c r="AG209" s="1695"/>
      <c r="AH209" s="1696" t="s">
        <v>81</v>
      </c>
      <c r="AI209" s="1696">
        <v>5</v>
      </c>
      <c r="AJ209" s="1667">
        <f t="shared" ref="AJ209:AJ225" si="101">J209</f>
        <v>3816</v>
      </c>
      <c r="AK209" s="1697"/>
      <c r="AL209" s="1698"/>
      <c r="AM209" s="1698">
        <f t="shared" ref="AM209:AM215" si="102">J209/12</f>
        <v>318</v>
      </c>
      <c r="AN209" s="1698"/>
      <c r="AO209" s="1698"/>
      <c r="AP209" s="1698" t="s">
        <v>63</v>
      </c>
      <c r="AQ209" s="1667">
        <v>3816</v>
      </c>
      <c r="AR209" s="1698"/>
      <c r="AS209" s="1701">
        <f t="shared" ref="AS209:AS226" si="103">J209/5</f>
        <v>763.2</v>
      </c>
      <c r="AT209" s="1702">
        <f t="shared" ref="AT209:AT226" si="104">J209/5</f>
        <v>763.2</v>
      </c>
      <c r="AU209" s="1702">
        <f t="shared" ref="AU209:AU226" si="105">J209/5</f>
        <v>763.2</v>
      </c>
      <c r="AV209" s="1702">
        <f t="shared" ref="AV209:AV226" si="106">J209/5</f>
        <v>763.2</v>
      </c>
      <c r="AW209" s="1704">
        <f t="shared" ref="AW209:AW226" si="107">J209/5</f>
        <v>763.2</v>
      </c>
      <c r="AX209" s="1705">
        <f t="shared" ref="AX209:AX225" si="108">J209*23/24/COUNT(AS209:AW209)</f>
        <v>731.4</v>
      </c>
      <c r="AY209" s="1706">
        <f t="shared" ref="AY209:AY225" si="109">J209/24/COUNT(AS209:AW209)</f>
        <v>31.8</v>
      </c>
      <c r="AZ209" s="1707"/>
      <c r="BA209" s="1708"/>
      <c r="BB209" s="1709"/>
      <c r="BC209" s="1709"/>
      <c r="BD209" s="1709"/>
      <c r="BE209" s="1709"/>
      <c r="BF209" s="1709"/>
      <c r="BG209" s="1709"/>
      <c r="BH209" s="1709"/>
      <c r="BI209" s="1709"/>
      <c r="BJ209" s="1709"/>
      <c r="BK209" s="1709"/>
      <c r="BL209" s="1709"/>
      <c r="BM209" s="1709"/>
      <c r="BN209" s="1709"/>
      <c r="BO209" s="1709"/>
      <c r="BP209" s="1709"/>
      <c r="BQ209" s="1709"/>
      <c r="BR209" s="1709"/>
      <c r="BS209" s="1709"/>
      <c r="BT209" s="1709"/>
      <c r="BU209" s="1709"/>
      <c r="BV209" s="1709"/>
      <c r="BW209" s="1709"/>
      <c r="BX209" s="1709"/>
      <c r="BY209" s="1709"/>
      <c r="BZ209" s="1709"/>
      <c r="CA209" s="1709"/>
      <c r="CB209" s="1709"/>
      <c r="CC209" s="1709"/>
      <c r="CD209" s="1709"/>
      <c r="CE209" s="1709"/>
      <c r="CF209" s="1709"/>
      <c r="CG209" s="1709"/>
      <c r="CH209" s="1709"/>
      <c r="CI209" s="1709"/>
      <c r="CJ209" s="1709"/>
      <c r="CK209" s="1709"/>
      <c r="CL209" s="1709"/>
      <c r="CM209" s="1709"/>
      <c r="CN209" s="1709"/>
      <c r="CO209" s="1709"/>
      <c r="CP209" s="1709"/>
      <c r="CQ209" s="1709"/>
      <c r="CR209" s="1709"/>
      <c r="CS209" s="1709"/>
      <c r="CT209" s="1709"/>
      <c r="CU209" s="1709"/>
      <c r="CV209" s="1709"/>
      <c r="CW209" s="1709"/>
      <c r="CX209" s="1709"/>
      <c r="CY209" s="1709"/>
      <c r="CZ209" s="1709"/>
      <c r="DA209" s="1709"/>
      <c r="DB209" s="1709"/>
      <c r="DC209" s="1709"/>
      <c r="DD209" s="1709"/>
      <c r="DE209" s="1709"/>
      <c r="DF209" s="1709"/>
      <c r="DG209" s="1709"/>
      <c r="DH209" s="1709"/>
      <c r="DI209" s="1709"/>
      <c r="DJ209" s="1709"/>
      <c r="DK209" s="1709"/>
      <c r="DL209" s="1709"/>
      <c r="DM209" s="1709"/>
      <c r="DN209" s="1709"/>
      <c r="DO209" s="1709"/>
      <c r="DP209" s="1709"/>
      <c r="DQ209" s="1709"/>
      <c r="DR209" s="1709"/>
      <c r="DS209" s="1709"/>
      <c r="DT209" s="1709"/>
      <c r="DU209" s="1709"/>
      <c r="DV209" s="1709"/>
      <c r="DW209" s="1709"/>
      <c r="DX209" s="1709"/>
      <c r="DY209" s="1709"/>
      <c r="DZ209" s="1709"/>
      <c r="EA209" s="1709"/>
      <c r="EB209" s="1709"/>
      <c r="EC209" s="1709"/>
      <c r="ED209" s="1709"/>
      <c r="EE209" s="1709"/>
      <c r="EF209" s="1709"/>
      <c r="EG209" s="1709"/>
      <c r="EH209" s="1709"/>
      <c r="EI209" s="1709"/>
      <c r="EJ209" s="1709"/>
      <c r="EK209" s="1709"/>
      <c r="EL209" s="1709"/>
      <c r="EM209" s="1709"/>
      <c r="EN209" s="1709"/>
      <c r="EO209" s="1709"/>
      <c r="EP209" s="1709"/>
      <c r="EQ209" s="1709"/>
      <c r="ER209" s="1709"/>
      <c r="ES209" s="1709"/>
      <c r="ET209" s="1709"/>
      <c r="EU209" s="1709"/>
      <c r="EV209" s="1709"/>
      <c r="EW209" s="1709"/>
      <c r="EX209" s="1709"/>
      <c r="EY209" s="1709"/>
      <c r="EZ209" s="1709"/>
      <c r="FA209" s="1709"/>
      <c r="FB209" s="1709"/>
      <c r="FC209" s="1709"/>
      <c r="FD209" s="1709"/>
      <c r="FE209" s="1709"/>
      <c r="FF209" s="1709"/>
      <c r="FG209" s="1709"/>
      <c r="FH209" s="1709"/>
      <c r="FI209" s="1709"/>
      <c r="FJ209" s="1709"/>
      <c r="FK209" s="1709"/>
      <c r="FL209" s="1709"/>
      <c r="FM209" s="1709"/>
      <c r="FN209" s="1709"/>
      <c r="FO209" s="1709"/>
      <c r="FP209" s="1709"/>
      <c r="FQ209" s="1709"/>
      <c r="FR209" s="1709"/>
      <c r="FS209" s="1709"/>
      <c r="FT209" s="1709"/>
      <c r="FU209" s="1709"/>
      <c r="FV209" s="1709"/>
      <c r="FW209" s="1709"/>
      <c r="FX209" s="1709"/>
      <c r="FY209" s="1709"/>
      <c r="FZ209" s="1709"/>
      <c r="GA209" s="1709"/>
      <c r="GB209" s="1709"/>
      <c r="GC209" s="1709"/>
      <c r="GD209" s="1709"/>
      <c r="GE209" s="1709"/>
      <c r="GF209" s="1709"/>
      <c r="GG209" s="1709"/>
      <c r="GH209" s="1709"/>
      <c r="GI209" s="1709"/>
      <c r="GJ209" s="1709"/>
      <c r="GK209" s="1709"/>
      <c r="GL209" s="1709"/>
      <c r="GM209" s="1709"/>
      <c r="GN209" s="1709"/>
      <c r="GO209" s="1709"/>
      <c r="GP209" s="1709"/>
      <c r="GQ209" s="1709"/>
      <c r="GR209" s="1709"/>
      <c r="GS209" s="1709"/>
      <c r="GT209" s="1709"/>
      <c r="GU209" s="1709"/>
      <c r="GV209" s="1709"/>
      <c r="GW209" s="1709"/>
      <c r="GX209" s="1709"/>
      <c r="GY209" s="1709"/>
      <c r="GZ209" s="1709"/>
      <c r="HA209" s="1709"/>
      <c r="HB209" s="1709"/>
      <c r="HC209" s="1709"/>
      <c r="HD209" s="1709"/>
      <c r="HE209" s="1709"/>
      <c r="HF209" s="1709"/>
      <c r="HG209" s="1709"/>
      <c r="HH209" s="1709"/>
      <c r="HI209" s="1709"/>
      <c r="HJ209" s="1709"/>
      <c r="HK209" s="1709"/>
      <c r="HL209" s="1709"/>
      <c r="HM209" s="1709"/>
      <c r="HN209" s="1709"/>
      <c r="HO209" s="1709"/>
      <c r="HP209" s="1709"/>
      <c r="HQ209" s="1709"/>
      <c r="HR209" s="1709"/>
      <c r="HS209" s="1709"/>
      <c r="HT209" s="1709"/>
      <c r="HU209" s="1709"/>
      <c r="HV209" s="1709"/>
      <c r="HW209" s="1709"/>
      <c r="HX209" s="1709"/>
      <c r="HY209" s="1709"/>
      <c r="HZ209" s="1709"/>
      <c r="IA209" s="1709"/>
      <c r="IB209" s="1709"/>
      <c r="IC209" s="1709"/>
      <c r="ID209" s="1709"/>
      <c r="IE209" s="1709"/>
      <c r="IF209" s="1709"/>
      <c r="IG209" s="1709"/>
      <c r="IH209" s="1709"/>
      <c r="II209" s="1709"/>
      <c r="IJ209" s="1709"/>
      <c r="IK209" s="1709"/>
      <c r="IL209" s="1709"/>
      <c r="IM209" s="1709"/>
      <c r="IN209" s="1709"/>
      <c r="IO209" s="1709"/>
      <c r="IP209" s="1709"/>
      <c r="IQ209" s="1709"/>
      <c r="IR209" s="1709"/>
      <c r="IS209" s="1709"/>
      <c r="IT209" s="1709"/>
      <c r="IU209" s="1709"/>
      <c r="IV209" s="1709"/>
      <c r="IW209" s="1709"/>
      <c r="IX209" s="1709"/>
      <c r="IY209" s="1709"/>
      <c r="IZ209" s="1709"/>
      <c r="JA209" s="1709"/>
      <c r="JB209" s="1709"/>
      <c r="JC209" s="1709"/>
      <c r="JD209" s="1709"/>
      <c r="JE209" s="1709"/>
      <c r="JF209" s="1709"/>
      <c r="JG209" s="1709"/>
      <c r="JH209" s="1709"/>
      <c r="JI209" s="1709"/>
      <c r="JJ209" s="1709"/>
      <c r="JK209" s="1709"/>
      <c r="JL209" s="1709"/>
      <c r="JM209" s="1709"/>
      <c r="JN209" s="1709"/>
      <c r="JO209" s="1709"/>
      <c r="JP209" s="1709"/>
      <c r="JQ209" s="1709"/>
      <c r="JR209" s="1709"/>
      <c r="JS209" s="1709"/>
      <c r="JT209" s="1709"/>
      <c r="JU209" s="1709"/>
      <c r="JV209" s="1709"/>
      <c r="JW209" s="1709"/>
      <c r="JX209" s="1709"/>
      <c r="JY209" s="1709"/>
      <c r="JZ209" s="1709"/>
      <c r="KA209" s="1709"/>
      <c r="KB209" s="1709"/>
      <c r="KC209" s="1709"/>
      <c r="KD209" s="1709"/>
      <c r="KE209" s="1709"/>
      <c r="KF209" s="1709"/>
      <c r="KG209" s="1709"/>
      <c r="KH209" s="1709"/>
      <c r="KI209" s="1709"/>
      <c r="KJ209" s="1709"/>
      <c r="KK209" s="1709"/>
      <c r="KL209" s="1709"/>
      <c r="KM209" s="1709"/>
      <c r="KN209" s="1709"/>
      <c r="KO209" s="1709"/>
      <c r="KP209" s="1709"/>
      <c r="KQ209" s="1709"/>
      <c r="KR209" s="1709"/>
      <c r="KS209" s="1709"/>
      <c r="KT209" s="1709"/>
      <c r="KU209" s="1709"/>
      <c r="KV209" s="1709"/>
      <c r="KW209" s="1709"/>
      <c r="KX209" s="1709"/>
      <c r="KY209" s="1709"/>
      <c r="KZ209" s="1709"/>
      <c r="LA209" s="1709"/>
      <c r="LB209" s="1709"/>
      <c r="LC209" s="1709"/>
      <c r="LD209" s="1709"/>
      <c r="LE209" s="1709"/>
      <c r="LF209" s="1709"/>
      <c r="LG209" s="1709"/>
      <c r="LH209" s="1710"/>
      <c r="LI209" s="1710"/>
      <c r="LJ209" s="1710"/>
      <c r="LK209" s="1710"/>
      <c r="LL209" s="1710"/>
      <c r="LM209" s="1710"/>
      <c r="LN209" s="1710"/>
      <c r="LO209" s="1711"/>
    </row>
    <row r="210" s="1483" customFormat="1" ht="47" customHeight="1" spans="1:327">
      <c r="A210" s="1648">
        <v>45974</v>
      </c>
      <c r="B210" s="1649" t="s">
        <v>173</v>
      </c>
      <c r="C210" s="1650" t="s">
        <v>98</v>
      </c>
      <c r="D210" s="1651">
        <v>4500185626</v>
      </c>
      <c r="E210" s="1652" t="s">
        <v>5478</v>
      </c>
      <c r="F210" s="1651" t="s">
        <v>5479</v>
      </c>
      <c r="G210" s="1654" t="s">
        <v>5025</v>
      </c>
      <c r="H210" s="1654" t="s">
        <v>5025</v>
      </c>
      <c r="I210" s="1666" t="s">
        <v>5026</v>
      </c>
      <c r="J210" s="1667">
        <v>3648</v>
      </c>
      <c r="K210" s="1668">
        <v>0</v>
      </c>
      <c r="L210" s="1668">
        <v>12</v>
      </c>
      <c r="M210" s="1669">
        <f t="shared" si="86"/>
        <v>304</v>
      </c>
      <c r="N210" s="1670">
        <v>46036</v>
      </c>
      <c r="O210" s="1670">
        <v>46034</v>
      </c>
      <c r="P210" s="1671" t="s">
        <v>5477</v>
      </c>
      <c r="Q210" s="1671" t="s">
        <v>78</v>
      </c>
      <c r="R210" s="1677">
        <v>3648</v>
      </c>
      <c r="S210" s="1677">
        <f t="shared" si="87"/>
        <v>0</v>
      </c>
      <c r="T210" s="1838"/>
      <c r="U210" s="1679" t="s">
        <v>829</v>
      </c>
      <c r="V210" s="1680" t="s">
        <v>5185</v>
      </c>
      <c r="W210" s="1680" t="s">
        <v>168</v>
      </c>
      <c r="X210" s="1681">
        <v>45960</v>
      </c>
      <c r="Y210" s="1685" t="s">
        <v>5370</v>
      </c>
      <c r="Z210" s="1681"/>
      <c r="AA210" s="1336" t="s">
        <v>2394</v>
      </c>
      <c r="AB210" s="1685"/>
      <c r="AC210" s="1687" t="s">
        <v>5371</v>
      </c>
      <c r="AD210" s="1688" t="s">
        <v>181</v>
      </c>
      <c r="AE210" s="1689">
        <v>0.806</v>
      </c>
      <c r="AF210" s="1690">
        <f t="shared" si="100"/>
        <v>2940.288</v>
      </c>
      <c r="AG210" s="1695"/>
      <c r="AH210" s="1696" t="s">
        <v>81</v>
      </c>
      <c r="AI210" s="1696">
        <v>5</v>
      </c>
      <c r="AJ210" s="1667">
        <f t="shared" si="101"/>
        <v>3648</v>
      </c>
      <c r="AK210" s="1697"/>
      <c r="AL210" s="1698"/>
      <c r="AM210" s="1698">
        <f t="shared" si="102"/>
        <v>304</v>
      </c>
      <c r="AN210" s="1698"/>
      <c r="AO210" s="1698"/>
      <c r="AP210" s="1698" t="s">
        <v>63</v>
      </c>
      <c r="AQ210" s="1667">
        <v>3648</v>
      </c>
      <c r="AR210" s="1698"/>
      <c r="AS210" s="1701">
        <f t="shared" si="103"/>
        <v>729.6</v>
      </c>
      <c r="AT210" s="1702">
        <f t="shared" si="104"/>
        <v>729.6</v>
      </c>
      <c r="AU210" s="1702">
        <f t="shared" si="105"/>
        <v>729.6</v>
      </c>
      <c r="AV210" s="1702">
        <f t="shared" si="106"/>
        <v>729.6</v>
      </c>
      <c r="AW210" s="1704">
        <f t="shared" si="107"/>
        <v>729.6</v>
      </c>
      <c r="AX210" s="1705">
        <f t="shared" si="108"/>
        <v>699.2</v>
      </c>
      <c r="AY210" s="1706">
        <f t="shared" si="109"/>
        <v>30.4</v>
      </c>
      <c r="AZ210" s="1707"/>
      <c r="BA210" s="1708"/>
      <c r="BB210" s="1709"/>
      <c r="BC210" s="1709"/>
      <c r="BD210" s="1709"/>
      <c r="BE210" s="1709"/>
      <c r="BF210" s="1709"/>
      <c r="BG210" s="1709"/>
      <c r="BH210" s="1709"/>
      <c r="BI210" s="1709"/>
      <c r="BJ210" s="1709"/>
      <c r="BK210" s="1709"/>
      <c r="BL210" s="1709"/>
      <c r="BM210" s="1709"/>
      <c r="BN210" s="1709"/>
      <c r="BO210" s="1709"/>
      <c r="BP210" s="1709"/>
      <c r="BQ210" s="1709"/>
      <c r="BR210" s="1709"/>
      <c r="BS210" s="1709"/>
      <c r="BT210" s="1709"/>
      <c r="BU210" s="1709"/>
      <c r="BV210" s="1709"/>
      <c r="BW210" s="1709"/>
      <c r="BX210" s="1709"/>
      <c r="BY210" s="1709"/>
      <c r="BZ210" s="1709"/>
      <c r="CA210" s="1709"/>
      <c r="CB210" s="1709"/>
      <c r="CC210" s="1709"/>
      <c r="CD210" s="1709"/>
      <c r="CE210" s="1709"/>
      <c r="CF210" s="1709"/>
      <c r="CG210" s="1709"/>
      <c r="CH210" s="1709"/>
      <c r="CI210" s="1709"/>
      <c r="CJ210" s="1709"/>
      <c r="CK210" s="1709"/>
      <c r="CL210" s="1709"/>
      <c r="CM210" s="1709"/>
      <c r="CN210" s="1709"/>
      <c r="CO210" s="1709"/>
      <c r="CP210" s="1709"/>
      <c r="CQ210" s="1709"/>
      <c r="CR210" s="1709"/>
      <c r="CS210" s="1709"/>
      <c r="CT210" s="1709"/>
      <c r="CU210" s="1709"/>
      <c r="CV210" s="1709"/>
      <c r="CW210" s="1709"/>
      <c r="CX210" s="1709"/>
      <c r="CY210" s="1709"/>
      <c r="CZ210" s="1709"/>
      <c r="DA210" s="1709"/>
      <c r="DB210" s="1709"/>
      <c r="DC210" s="1709"/>
      <c r="DD210" s="1709"/>
      <c r="DE210" s="1709"/>
      <c r="DF210" s="1709"/>
      <c r="DG210" s="1709"/>
      <c r="DH210" s="1709"/>
      <c r="DI210" s="1709"/>
      <c r="DJ210" s="1709"/>
      <c r="DK210" s="1709"/>
      <c r="DL210" s="1709"/>
      <c r="DM210" s="1709"/>
      <c r="DN210" s="1709"/>
      <c r="DO210" s="1709"/>
      <c r="DP210" s="1709"/>
      <c r="DQ210" s="1709"/>
      <c r="DR210" s="1709"/>
      <c r="DS210" s="1709"/>
      <c r="DT210" s="1709"/>
      <c r="DU210" s="1709"/>
      <c r="DV210" s="1709"/>
      <c r="DW210" s="1709"/>
      <c r="DX210" s="1709"/>
      <c r="DY210" s="1709"/>
      <c r="DZ210" s="1709"/>
      <c r="EA210" s="1709"/>
      <c r="EB210" s="1709"/>
      <c r="EC210" s="1709"/>
      <c r="ED210" s="1709"/>
      <c r="EE210" s="1709"/>
      <c r="EF210" s="1709"/>
      <c r="EG210" s="1709"/>
      <c r="EH210" s="1709"/>
      <c r="EI210" s="1709"/>
      <c r="EJ210" s="1709"/>
      <c r="EK210" s="1709"/>
      <c r="EL210" s="1709"/>
      <c r="EM210" s="1709"/>
      <c r="EN210" s="1709"/>
      <c r="EO210" s="1709"/>
      <c r="EP210" s="1709"/>
      <c r="EQ210" s="1709"/>
      <c r="ER210" s="1709"/>
      <c r="ES210" s="1709"/>
      <c r="ET210" s="1709"/>
      <c r="EU210" s="1709"/>
      <c r="EV210" s="1709"/>
      <c r="EW210" s="1709"/>
      <c r="EX210" s="1709"/>
      <c r="EY210" s="1709"/>
      <c r="EZ210" s="1709"/>
      <c r="FA210" s="1709"/>
      <c r="FB210" s="1709"/>
      <c r="FC210" s="1709"/>
      <c r="FD210" s="1709"/>
      <c r="FE210" s="1709"/>
      <c r="FF210" s="1709"/>
      <c r="FG210" s="1709"/>
      <c r="FH210" s="1709"/>
      <c r="FI210" s="1709"/>
      <c r="FJ210" s="1709"/>
      <c r="FK210" s="1709"/>
      <c r="FL210" s="1709"/>
      <c r="FM210" s="1709"/>
      <c r="FN210" s="1709"/>
      <c r="FO210" s="1709"/>
      <c r="FP210" s="1709"/>
      <c r="FQ210" s="1709"/>
      <c r="FR210" s="1709"/>
      <c r="FS210" s="1709"/>
      <c r="FT210" s="1709"/>
      <c r="FU210" s="1709"/>
      <c r="FV210" s="1709"/>
      <c r="FW210" s="1709"/>
      <c r="FX210" s="1709"/>
      <c r="FY210" s="1709"/>
      <c r="FZ210" s="1709"/>
      <c r="GA210" s="1709"/>
      <c r="GB210" s="1709"/>
      <c r="GC210" s="1709"/>
      <c r="GD210" s="1709"/>
      <c r="GE210" s="1709"/>
      <c r="GF210" s="1709"/>
      <c r="GG210" s="1709"/>
      <c r="GH210" s="1709"/>
      <c r="GI210" s="1709"/>
      <c r="GJ210" s="1709"/>
      <c r="GK210" s="1709"/>
      <c r="GL210" s="1709"/>
      <c r="GM210" s="1709"/>
      <c r="GN210" s="1709"/>
      <c r="GO210" s="1709"/>
      <c r="GP210" s="1709"/>
      <c r="GQ210" s="1709"/>
      <c r="GR210" s="1709"/>
      <c r="GS210" s="1709"/>
      <c r="GT210" s="1709"/>
      <c r="GU210" s="1709"/>
      <c r="GV210" s="1709"/>
      <c r="GW210" s="1709"/>
      <c r="GX210" s="1709"/>
      <c r="GY210" s="1709"/>
      <c r="GZ210" s="1709"/>
      <c r="HA210" s="1709"/>
      <c r="HB210" s="1709"/>
      <c r="HC210" s="1709"/>
      <c r="HD210" s="1709"/>
      <c r="HE210" s="1709"/>
      <c r="HF210" s="1709"/>
      <c r="HG210" s="1709"/>
      <c r="HH210" s="1709"/>
      <c r="HI210" s="1709"/>
      <c r="HJ210" s="1709"/>
      <c r="HK210" s="1709"/>
      <c r="HL210" s="1709"/>
      <c r="HM210" s="1709"/>
      <c r="HN210" s="1709"/>
      <c r="HO210" s="1709"/>
      <c r="HP210" s="1709"/>
      <c r="HQ210" s="1709"/>
      <c r="HR210" s="1709"/>
      <c r="HS210" s="1709"/>
      <c r="HT210" s="1709"/>
      <c r="HU210" s="1709"/>
      <c r="HV210" s="1709"/>
      <c r="HW210" s="1709"/>
      <c r="HX210" s="1709"/>
      <c r="HY210" s="1709"/>
      <c r="HZ210" s="1709"/>
      <c r="IA210" s="1709"/>
      <c r="IB210" s="1709"/>
      <c r="IC210" s="1709"/>
      <c r="ID210" s="1709"/>
      <c r="IE210" s="1709"/>
      <c r="IF210" s="1709"/>
      <c r="IG210" s="1709"/>
      <c r="IH210" s="1709"/>
      <c r="II210" s="1709"/>
      <c r="IJ210" s="1709"/>
      <c r="IK210" s="1709"/>
      <c r="IL210" s="1709"/>
      <c r="IM210" s="1709"/>
      <c r="IN210" s="1709"/>
      <c r="IO210" s="1709"/>
      <c r="IP210" s="1709"/>
      <c r="IQ210" s="1709"/>
      <c r="IR210" s="1709"/>
      <c r="IS210" s="1709"/>
      <c r="IT210" s="1709"/>
      <c r="IU210" s="1709"/>
      <c r="IV210" s="1709"/>
      <c r="IW210" s="1709"/>
      <c r="IX210" s="1709"/>
      <c r="IY210" s="1709"/>
      <c r="IZ210" s="1709"/>
      <c r="JA210" s="1709"/>
      <c r="JB210" s="1709"/>
      <c r="JC210" s="1709"/>
      <c r="JD210" s="1709"/>
      <c r="JE210" s="1709"/>
      <c r="JF210" s="1709"/>
      <c r="JG210" s="1709"/>
      <c r="JH210" s="1709"/>
      <c r="JI210" s="1709"/>
      <c r="JJ210" s="1709"/>
      <c r="JK210" s="1709"/>
      <c r="JL210" s="1709"/>
      <c r="JM210" s="1709"/>
      <c r="JN210" s="1709"/>
      <c r="JO210" s="1709"/>
      <c r="JP210" s="1709"/>
      <c r="JQ210" s="1709"/>
      <c r="JR210" s="1709"/>
      <c r="JS210" s="1709"/>
      <c r="JT210" s="1709"/>
      <c r="JU210" s="1709"/>
      <c r="JV210" s="1709"/>
      <c r="JW210" s="1709"/>
      <c r="JX210" s="1709"/>
      <c r="JY210" s="1709"/>
      <c r="JZ210" s="1709"/>
      <c r="KA210" s="1709"/>
      <c r="KB210" s="1709"/>
      <c r="KC210" s="1709"/>
      <c r="KD210" s="1709"/>
      <c r="KE210" s="1709"/>
      <c r="KF210" s="1709"/>
      <c r="KG210" s="1709"/>
      <c r="KH210" s="1709"/>
      <c r="KI210" s="1709"/>
      <c r="KJ210" s="1709"/>
      <c r="KK210" s="1709"/>
      <c r="KL210" s="1709"/>
      <c r="KM210" s="1709"/>
      <c r="KN210" s="1709"/>
      <c r="KO210" s="1709"/>
      <c r="KP210" s="1709"/>
      <c r="KQ210" s="1709"/>
      <c r="KR210" s="1709"/>
      <c r="KS210" s="1709"/>
      <c r="KT210" s="1709"/>
      <c r="KU210" s="1709"/>
      <c r="KV210" s="1709"/>
      <c r="KW210" s="1709"/>
      <c r="KX210" s="1709"/>
      <c r="KY210" s="1709"/>
      <c r="KZ210" s="1709"/>
      <c r="LA210" s="1709"/>
      <c r="LB210" s="1709"/>
      <c r="LC210" s="1709"/>
      <c r="LD210" s="1709"/>
      <c r="LE210" s="1709"/>
      <c r="LF210" s="1709"/>
      <c r="LG210" s="1709"/>
      <c r="LH210" s="1710"/>
      <c r="LI210" s="1710"/>
      <c r="LJ210" s="1710"/>
      <c r="LK210" s="1710"/>
      <c r="LL210" s="1710"/>
      <c r="LM210" s="1710"/>
      <c r="LN210" s="1710"/>
      <c r="LO210" s="1711"/>
    </row>
    <row r="211" s="1483" customFormat="1" ht="47" customHeight="1" spans="1:327">
      <c r="A211" s="1648">
        <v>45988</v>
      </c>
      <c r="B211" s="1649" t="s">
        <v>173</v>
      </c>
      <c r="C211" s="1650" t="s">
        <v>98</v>
      </c>
      <c r="D211" s="1651">
        <v>4500187295</v>
      </c>
      <c r="E211" s="1652" t="s">
        <v>5480</v>
      </c>
      <c r="F211" s="1651" t="s">
        <v>5481</v>
      </c>
      <c r="G211" s="1654" t="s">
        <v>5276</v>
      </c>
      <c r="H211" s="1654" t="s">
        <v>5276</v>
      </c>
      <c r="I211" s="1666" t="s">
        <v>5277</v>
      </c>
      <c r="J211" s="1667">
        <v>7920</v>
      </c>
      <c r="K211" s="1668">
        <v>0</v>
      </c>
      <c r="L211" s="1668">
        <v>2640</v>
      </c>
      <c r="M211" s="1669">
        <f t="shared" si="86"/>
        <v>3</v>
      </c>
      <c r="N211" s="1670">
        <v>46036</v>
      </c>
      <c r="O211" s="1670">
        <f>N211-2</f>
        <v>46034</v>
      </c>
      <c r="P211" s="1671" t="s">
        <v>5477</v>
      </c>
      <c r="Q211" s="1676" t="s">
        <v>78</v>
      </c>
      <c r="R211" s="1677">
        <v>7920</v>
      </c>
      <c r="S211" s="1677">
        <f t="shared" si="87"/>
        <v>0</v>
      </c>
      <c r="T211" s="1838"/>
      <c r="U211" s="1679" t="s">
        <v>829</v>
      </c>
      <c r="V211" s="1680" t="s">
        <v>5423</v>
      </c>
      <c r="W211" s="1680" t="s">
        <v>88</v>
      </c>
      <c r="X211" s="1681" t="s">
        <v>5482</v>
      </c>
      <c r="Y211" s="1685" t="s">
        <v>287</v>
      </c>
      <c r="Z211" s="1685" t="s">
        <v>4143</v>
      </c>
      <c r="AA211" s="1336" t="s">
        <v>2394</v>
      </c>
      <c r="AB211" s="1685"/>
      <c r="AC211" s="1687" t="s">
        <v>5412</v>
      </c>
      <c r="AD211" s="1688" t="s">
        <v>181</v>
      </c>
      <c r="AE211" s="1689">
        <v>2114.3</v>
      </c>
      <c r="AF211" s="1690">
        <f t="shared" ref="AF211:AF216" si="110">AE211*M211</f>
        <v>6342.9</v>
      </c>
      <c r="AG211" s="1695"/>
      <c r="AH211" s="1696" t="s">
        <v>81</v>
      </c>
      <c r="AI211" s="1696">
        <v>5</v>
      </c>
      <c r="AJ211" s="1667">
        <f t="shared" si="101"/>
        <v>7920</v>
      </c>
      <c r="AK211" s="1697"/>
      <c r="AL211" s="1698"/>
      <c r="AM211" s="1698">
        <f t="shared" si="102"/>
        <v>660</v>
      </c>
      <c r="AN211" s="1698"/>
      <c r="AO211" s="1698"/>
      <c r="AP211" s="1698" t="s">
        <v>63</v>
      </c>
      <c r="AQ211" s="1667">
        <v>7920</v>
      </c>
      <c r="AR211" s="1698"/>
      <c r="AS211" s="1701">
        <f t="shared" si="103"/>
        <v>1584</v>
      </c>
      <c r="AT211" s="1702">
        <f t="shared" si="104"/>
        <v>1584</v>
      </c>
      <c r="AU211" s="1702">
        <f t="shared" si="105"/>
        <v>1584</v>
      </c>
      <c r="AV211" s="1702">
        <f t="shared" si="106"/>
        <v>1584</v>
      </c>
      <c r="AW211" s="1704">
        <f t="shared" si="107"/>
        <v>1584</v>
      </c>
      <c r="AX211" s="1705">
        <f t="shared" si="108"/>
        <v>1518</v>
      </c>
      <c r="AY211" s="1706">
        <f t="shared" si="109"/>
        <v>66</v>
      </c>
      <c r="AZ211" s="1707"/>
      <c r="BA211" s="1708"/>
      <c r="BB211" s="1709"/>
      <c r="BC211" s="1709"/>
      <c r="BD211" s="1709"/>
      <c r="BE211" s="1709"/>
      <c r="BF211" s="1709"/>
      <c r="BG211" s="1709"/>
      <c r="BH211" s="1709"/>
      <c r="BI211" s="1709"/>
      <c r="BJ211" s="1709"/>
      <c r="BK211" s="1709"/>
      <c r="BL211" s="1709"/>
      <c r="BM211" s="1709"/>
      <c r="BN211" s="1709"/>
      <c r="BO211" s="1709"/>
      <c r="BP211" s="1709"/>
      <c r="BQ211" s="1709"/>
      <c r="BR211" s="1709"/>
      <c r="BS211" s="1709"/>
      <c r="BT211" s="1709"/>
      <c r="BU211" s="1709"/>
      <c r="BV211" s="1709"/>
      <c r="BW211" s="1709"/>
      <c r="BX211" s="1709"/>
      <c r="BY211" s="1709"/>
      <c r="BZ211" s="1709"/>
      <c r="CA211" s="1709"/>
      <c r="CB211" s="1709"/>
      <c r="CC211" s="1709"/>
      <c r="CD211" s="1709"/>
      <c r="CE211" s="1709"/>
      <c r="CF211" s="1709"/>
      <c r="CG211" s="1709"/>
      <c r="CH211" s="1709"/>
      <c r="CI211" s="1709"/>
      <c r="CJ211" s="1709"/>
      <c r="CK211" s="1709"/>
      <c r="CL211" s="1709"/>
      <c r="CM211" s="1709"/>
      <c r="CN211" s="1709"/>
      <c r="CO211" s="1709"/>
      <c r="CP211" s="1709"/>
      <c r="CQ211" s="1709"/>
      <c r="CR211" s="1709"/>
      <c r="CS211" s="1709"/>
      <c r="CT211" s="1709"/>
      <c r="CU211" s="1709"/>
      <c r="CV211" s="1709"/>
      <c r="CW211" s="1709"/>
      <c r="CX211" s="1709"/>
      <c r="CY211" s="1709"/>
      <c r="CZ211" s="1709"/>
      <c r="DA211" s="1709"/>
      <c r="DB211" s="1709"/>
      <c r="DC211" s="1709"/>
      <c r="DD211" s="1709"/>
      <c r="DE211" s="1709"/>
      <c r="DF211" s="1709"/>
      <c r="DG211" s="1709"/>
      <c r="DH211" s="1709"/>
      <c r="DI211" s="1709"/>
      <c r="DJ211" s="1709"/>
      <c r="DK211" s="1709"/>
      <c r="DL211" s="1709"/>
      <c r="DM211" s="1709"/>
      <c r="DN211" s="1709"/>
      <c r="DO211" s="1709"/>
      <c r="DP211" s="1709"/>
      <c r="DQ211" s="1709"/>
      <c r="DR211" s="1709"/>
      <c r="DS211" s="1709"/>
      <c r="DT211" s="1709"/>
      <c r="DU211" s="1709"/>
      <c r="DV211" s="1709"/>
      <c r="DW211" s="1709"/>
      <c r="DX211" s="1709"/>
      <c r="DY211" s="1709"/>
      <c r="DZ211" s="1709"/>
      <c r="EA211" s="1709"/>
      <c r="EB211" s="1709"/>
      <c r="EC211" s="1709"/>
      <c r="ED211" s="1709"/>
      <c r="EE211" s="1709"/>
      <c r="EF211" s="1709"/>
      <c r="EG211" s="1709"/>
      <c r="EH211" s="1709"/>
      <c r="EI211" s="1709"/>
      <c r="EJ211" s="1709"/>
      <c r="EK211" s="1709"/>
      <c r="EL211" s="1709"/>
      <c r="EM211" s="1709"/>
      <c r="EN211" s="1709"/>
      <c r="EO211" s="1709"/>
      <c r="EP211" s="1709"/>
      <c r="EQ211" s="1709"/>
      <c r="ER211" s="1709"/>
      <c r="ES211" s="1709"/>
      <c r="ET211" s="1709"/>
      <c r="EU211" s="1709"/>
      <c r="EV211" s="1709"/>
      <c r="EW211" s="1709"/>
      <c r="EX211" s="1709"/>
      <c r="EY211" s="1709"/>
      <c r="EZ211" s="1709"/>
      <c r="FA211" s="1709"/>
      <c r="FB211" s="1709"/>
      <c r="FC211" s="1709"/>
      <c r="FD211" s="1709"/>
      <c r="FE211" s="1709"/>
      <c r="FF211" s="1709"/>
      <c r="FG211" s="1709"/>
      <c r="FH211" s="1709"/>
      <c r="FI211" s="1709"/>
      <c r="FJ211" s="1709"/>
      <c r="FK211" s="1709"/>
      <c r="FL211" s="1709"/>
      <c r="FM211" s="1709"/>
      <c r="FN211" s="1709"/>
      <c r="FO211" s="1709"/>
      <c r="FP211" s="1709"/>
      <c r="FQ211" s="1709"/>
      <c r="FR211" s="1709"/>
      <c r="FS211" s="1709"/>
      <c r="FT211" s="1709"/>
      <c r="FU211" s="1709"/>
      <c r="FV211" s="1709"/>
      <c r="FW211" s="1709"/>
      <c r="FX211" s="1709"/>
      <c r="FY211" s="1709"/>
      <c r="FZ211" s="1709"/>
      <c r="GA211" s="1709"/>
      <c r="GB211" s="1709"/>
      <c r="GC211" s="1709"/>
      <c r="GD211" s="1709"/>
      <c r="GE211" s="1709"/>
      <c r="GF211" s="1709"/>
      <c r="GG211" s="1709"/>
      <c r="GH211" s="1709"/>
      <c r="GI211" s="1709"/>
      <c r="GJ211" s="1709"/>
      <c r="GK211" s="1709"/>
      <c r="GL211" s="1709"/>
      <c r="GM211" s="1709"/>
      <c r="GN211" s="1709"/>
      <c r="GO211" s="1709"/>
      <c r="GP211" s="1709"/>
      <c r="GQ211" s="1709"/>
      <c r="GR211" s="1709"/>
      <c r="GS211" s="1709"/>
      <c r="GT211" s="1709"/>
      <c r="GU211" s="1709"/>
      <c r="GV211" s="1709"/>
      <c r="GW211" s="1709"/>
      <c r="GX211" s="1709"/>
      <c r="GY211" s="1709"/>
      <c r="GZ211" s="1709"/>
      <c r="HA211" s="1709"/>
      <c r="HB211" s="1709"/>
      <c r="HC211" s="1709"/>
      <c r="HD211" s="1709"/>
      <c r="HE211" s="1709"/>
      <c r="HF211" s="1709"/>
      <c r="HG211" s="1709"/>
      <c r="HH211" s="1709"/>
      <c r="HI211" s="1709"/>
      <c r="HJ211" s="1709"/>
      <c r="HK211" s="1709"/>
      <c r="HL211" s="1709"/>
      <c r="HM211" s="1709"/>
      <c r="HN211" s="1709"/>
      <c r="HO211" s="1709"/>
      <c r="HP211" s="1709"/>
      <c r="HQ211" s="1709"/>
      <c r="HR211" s="1709"/>
      <c r="HS211" s="1709"/>
      <c r="HT211" s="1709"/>
      <c r="HU211" s="1709"/>
      <c r="HV211" s="1709"/>
      <c r="HW211" s="1709"/>
      <c r="HX211" s="1709"/>
      <c r="HY211" s="1709"/>
      <c r="HZ211" s="1709"/>
      <c r="IA211" s="1709"/>
      <c r="IB211" s="1709"/>
      <c r="IC211" s="1709"/>
      <c r="ID211" s="1709"/>
      <c r="IE211" s="1709"/>
      <c r="IF211" s="1709"/>
      <c r="IG211" s="1709"/>
      <c r="IH211" s="1709"/>
      <c r="II211" s="1709"/>
      <c r="IJ211" s="1709"/>
      <c r="IK211" s="1709"/>
      <c r="IL211" s="1709"/>
      <c r="IM211" s="1709"/>
      <c r="IN211" s="1709"/>
      <c r="IO211" s="1709"/>
      <c r="IP211" s="1709"/>
      <c r="IQ211" s="1709"/>
      <c r="IR211" s="1709"/>
      <c r="IS211" s="1709"/>
      <c r="IT211" s="1709"/>
      <c r="IU211" s="1709"/>
      <c r="IV211" s="1709"/>
      <c r="IW211" s="1709"/>
      <c r="IX211" s="1709"/>
      <c r="IY211" s="1709"/>
      <c r="IZ211" s="1709"/>
      <c r="JA211" s="1709"/>
      <c r="JB211" s="1709"/>
      <c r="JC211" s="1709"/>
      <c r="JD211" s="1709"/>
      <c r="JE211" s="1709"/>
      <c r="JF211" s="1709"/>
      <c r="JG211" s="1709"/>
      <c r="JH211" s="1709"/>
      <c r="JI211" s="1709"/>
      <c r="JJ211" s="1709"/>
      <c r="JK211" s="1709"/>
      <c r="JL211" s="1709"/>
      <c r="JM211" s="1709"/>
      <c r="JN211" s="1709"/>
      <c r="JO211" s="1709"/>
      <c r="JP211" s="1709"/>
      <c r="JQ211" s="1709"/>
      <c r="JR211" s="1709"/>
      <c r="JS211" s="1709"/>
      <c r="JT211" s="1709"/>
      <c r="JU211" s="1709"/>
      <c r="JV211" s="1709"/>
      <c r="JW211" s="1709"/>
      <c r="JX211" s="1709"/>
      <c r="JY211" s="1709"/>
      <c r="JZ211" s="1709"/>
      <c r="KA211" s="1709"/>
      <c r="KB211" s="1709"/>
      <c r="KC211" s="1709"/>
      <c r="KD211" s="1709"/>
      <c r="KE211" s="1709"/>
      <c r="KF211" s="1709"/>
      <c r="KG211" s="1709"/>
      <c r="KH211" s="1709"/>
      <c r="KI211" s="1709"/>
      <c r="KJ211" s="1709"/>
      <c r="KK211" s="1709"/>
      <c r="KL211" s="1709"/>
      <c r="KM211" s="1709"/>
      <c r="KN211" s="1709"/>
      <c r="KO211" s="1709"/>
      <c r="KP211" s="1709"/>
      <c r="KQ211" s="1709"/>
      <c r="KR211" s="1709"/>
      <c r="KS211" s="1709"/>
      <c r="KT211" s="1709"/>
      <c r="KU211" s="1709"/>
      <c r="KV211" s="1709"/>
      <c r="KW211" s="1709"/>
      <c r="KX211" s="1709"/>
      <c r="KY211" s="1709"/>
      <c r="KZ211" s="1709"/>
      <c r="LA211" s="1709"/>
      <c r="LB211" s="1709"/>
      <c r="LC211" s="1709"/>
      <c r="LD211" s="1709"/>
      <c r="LE211" s="1709"/>
      <c r="LF211" s="1709"/>
      <c r="LG211" s="1709"/>
      <c r="LH211" s="1710"/>
      <c r="LI211" s="1710"/>
      <c r="LJ211" s="1710"/>
      <c r="LK211" s="1710"/>
      <c r="LL211" s="1710"/>
      <c r="LM211" s="1710"/>
      <c r="LN211" s="1710"/>
      <c r="LO211" s="1711"/>
    </row>
    <row r="212" s="1483" customFormat="1" ht="47" customHeight="1" spans="1:327">
      <c r="A212" s="1648">
        <v>45988</v>
      </c>
      <c r="B212" s="1649" t="s">
        <v>173</v>
      </c>
      <c r="C212" s="1650" t="s">
        <v>98</v>
      </c>
      <c r="D212" s="1651">
        <v>4500187295</v>
      </c>
      <c r="E212" s="1652" t="s">
        <v>5483</v>
      </c>
      <c r="F212" s="1651" t="s">
        <v>5484</v>
      </c>
      <c r="G212" s="1654" t="s">
        <v>5276</v>
      </c>
      <c r="H212" s="1654" t="s">
        <v>5276</v>
      </c>
      <c r="I212" s="1666" t="s">
        <v>5277</v>
      </c>
      <c r="J212" s="1667">
        <v>2640</v>
      </c>
      <c r="K212" s="1668">
        <v>0</v>
      </c>
      <c r="L212" s="1668">
        <v>2640</v>
      </c>
      <c r="M212" s="1669">
        <f t="shared" si="86"/>
        <v>1</v>
      </c>
      <c r="N212" s="1670">
        <v>46036</v>
      </c>
      <c r="O212" s="1670">
        <f>N212-2</f>
        <v>46034</v>
      </c>
      <c r="P212" s="1671" t="s">
        <v>5477</v>
      </c>
      <c r="Q212" s="1676" t="s">
        <v>78</v>
      </c>
      <c r="R212" s="1677">
        <v>2640</v>
      </c>
      <c r="S212" s="1677">
        <f t="shared" si="87"/>
        <v>0</v>
      </c>
      <c r="T212" s="1838"/>
      <c r="U212" s="1679" t="s">
        <v>829</v>
      </c>
      <c r="V212" s="1680" t="s">
        <v>5423</v>
      </c>
      <c r="W212" s="1680" t="s">
        <v>88</v>
      </c>
      <c r="X212" s="1681" t="s">
        <v>5482</v>
      </c>
      <c r="Y212" s="1685" t="s">
        <v>287</v>
      </c>
      <c r="Z212" s="1685" t="s">
        <v>4143</v>
      </c>
      <c r="AA212" s="1366" t="s">
        <v>2394</v>
      </c>
      <c r="AB212" s="1685"/>
      <c r="AC212" s="1687" t="s">
        <v>5412</v>
      </c>
      <c r="AD212" s="1688" t="s">
        <v>181</v>
      </c>
      <c r="AE212" s="1689">
        <v>2114.3</v>
      </c>
      <c r="AF212" s="1690">
        <f t="shared" si="110"/>
        <v>2114.3</v>
      </c>
      <c r="AG212" s="1695"/>
      <c r="AH212" s="1696" t="s">
        <v>81</v>
      </c>
      <c r="AI212" s="1696">
        <v>5</v>
      </c>
      <c r="AJ212" s="1667">
        <f t="shared" si="101"/>
        <v>2640</v>
      </c>
      <c r="AK212" s="1697"/>
      <c r="AL212" s="1698"/>
      <c r="AM212" s="1698">
        <f t="shared" si="102"/>
        <v>220</v>
      </c>
      <c r="AN212" s="1698"/>
      <c r="AO212" s="1698"/>
      <c r="AP212" s="1698" t="s">
        <v>63</v>
      </c>
      <c r="AQ212" s="1667">
        <v>2640</v>
      </c>
      <c r="AR212" s="1698"/>
      <c r="AS212" s="1701">
        <f t="shared" si="103"/>
        <v>528</v>
      </c>
      <c r="AT212" s="1702">
        <f t="shared" si="104"/>
        <v>528</v>
      </c>
      <c r="AU212" s="1702">
        <f t="shared" si="105"/>
        <v>528</v>
      </c>
      <c r="AV212" s="1702">
        <f t="shared" si="106"/>
        <v>528</v>
      </c>
      <c r="AW212" s="1704">
        <f t="shared" si="107"/>
        <v>528</v>
      </c>
      <c r="AX212" s="1705">
        <f t="shared" si="108"/>
        <v>506</v>
      </c>
      <c r="AY212" s="1706">
        <f t="shared" si="109"/>
        <v>22</v>
      </c>
      <c r="AZ212" s="1707"/>
      <c r="BA212" s="1708"/>
      <c r="BB212" s="1709"/>
      <c r="BC212" s="1709"/>
      <c r="BD212" s="1709"/>
      <c r="BE212" s="1709"/>
      <c r="BF212" s="1709"/>
      <c r="BG212" s="1709"/>
      <c r="BH212" s="1709"/>
      <c r="BI212" s="1709"/>
      <c r="BJ212" s="1709"/>
      <c r="BK212" s="1709"/>
      <c r="BL212" s="1709"/>
      <c r="BM212" s="1709"/>
      <c r="BN212" s="1709"/>
      <c r="BO212" s="1709"/>
      <c r="BP212" s="1709"/>
      <c r="BQ212" s="1709"/>
      <c r="BR212" s="1709"/>
      <c r="BS212" s="1709"/>
      <c r="BT212" s="1709"/>
      <c r="BU212" s="1709"/>
      <c r="BV212" s="1709"/>
      <c r="BW212" s="1709"/>
      <c r="BX212" s="1709"/>
      <c r="BY212" s="1709"/>
      <c r="BZ212" s="1709"/>
      <c r="CA212" s="1709"/>
      <c r="CB212" s="1709"/>
      <c r="CC212" s="1709"/>
      <c r="CD212" s="1709"/>
      <c r="CE212" s="1709"/>
      <c r="CF212" s="1709"/>
      <c r="CG212" s="1709"/>
      <c r="CH212" s="1709"/>
      <c r="CI212" s="1709"/>
      <c r="CJ212" s="1709"/>
      <c r="CK212" s="1709"/>
      <c r="CL212" s="1709"/>
      <c r="CM212" s="1709"/>
      <c r="CN212" s="1709"/>
      <c r="CO212" s="1709"/>
      <c r="CP212" s="1709"/>
      <c r="CQ212" s="1709"/>
      <c r="CR212" s="1709"/>
      <c r="CS212" s="1709"/>
      <c r="CT212" s="1709"/>
      <c r="CU212" s="1709"/>
      <c r="CV212" s="1709"/>
      <c r="CW212" s="1709"/>
      <c r="CX212" s="1709"/>
      <c r="CY212" s="1709"/>
      <c r="CZ212" s="1709"/>
      <c r="DA212" s="1709"/>
      <c r="DB212" s="1709"/>
      <c r="DC212" s="1709"/>
      <c r="DD212" s="1709"/>
      <c r="DE212" s="1709"/>
      <c r="DF212" s="1709"/>
      <c r="DG212" s="1709"/>
      <c r="DH212" s="1709"/>
      <c r="DI212" s="1709"/>
      <c r="DJ212" s="1709"/>
      <c r="DK212" s="1709"/>
      <c r="DL212" s="1709"/>
      <c r="DM212" s="1709"/>
      <c r="DN212" s="1709"/>
      <c r="DO212" s="1709"/>
      <c r="DP212" s="1709"/>
      <c r="DQ212" s="1709"/>
      <c r="DR212" s="1709"/>
      <c r="DS212" s="1709"/>
      <c r="DT212" s="1709"/>
      <c r="DU212" s="1709"/>
      <c r="DV212" s="1709"/>
      <c r="DW212" s="1709"/>
      <c r="DX212" s="1709"/>
      <c r="DY212" s="1709"/>
      <c r="DZ212" s="1709"/>
      <c r="EA212" s="1709"/>
      <c r="EB212" s="1709"/>
      <c r="EC212" s="1709"/>
      <c r="ED212" s="1709"/>
      <c r="EE212" s="1709"/>
      <c r="EF212" s="1709"/>
      <c r="EG212" s="1709"/>
      <c r="EH212" s="1709"/>
      <c r="EI212" s="1709"/>
      <c r="EJ212" s="1709"/>
      <c r="EK212" s="1709"/>
      <c r="EL212" s="1709"/>
      <c r="EM212" s="1709"/>
      <c r="EN212" s="1709"/>
      <c r="EO212" s="1709"/>
      <c r="EP212" s="1709"/>
      <c r="EQ212" s="1709"/>
      <c r="ER212" s="1709"/>
      <c r="ES212" s="1709"/>
      <c r="ET212" s="1709"/>
      <c r="EU212" s="1709"/>
      <c r="EV212" s="1709"/>
      <c r="EW212" s="1709"/>
      <c r="EX212" s="1709"/>
      <c r="EY212" s="1709"/>
      <c r="EZ212" s="1709"/>
      <c r="FA212" s="1709"/>
      <c r="FB212" s="1709"/>
      <c r="FC212" s="1709"/>
      <c r="FD212" s="1709"/>
      <c r="FE212" s="1709"/>
      <c r="FF212" s="1709"/>
      <c r="FG212" s="1709"/>
      <c r="FH212" s="1709"/>
      <c r="FI212" s="1709"/>
      <c r="FJ212" s="1709"/>
      <c r="FK212" s="1709"/>
      <c r="FL212" s="1709"/>
      <c r="FM212" s="1709"/>
      <c r="FN212" s="1709"/>
      <c r="FO212" s="1709"/>
      <c r="FP212" s="1709"/>
      <c r="FQ212" s="1709"/>
      <c r="FR212" s="1709"/>
      <c r="FS212" s="1709"/>
      <c r="FT212" s="1709"/>
      <c r="FU212" s="1709"/>
      <c r="FV212" s="1709"/>
      <c r="FW212" s="1709"/>
      <c r="FX212" s="1709"/>
      <c r="FY212" s="1709"/>
      <c r="FZ212" s="1709"/>
      <c r="GA212" s="1709"/>
      <c r="GB212" s="1709"/>
      <c r="GC212" s="1709"/>
      <c r="GD212" s="1709"/>
      <c r="GE212" s="1709"/>
      <c r="GF212" s="1709"/>
      <c r="GG212" s="1709"/>
      <c r="GH212" s="1709"/>
      <c r="GI212" s="1709"/>
      <c r="GJ212" s="1709"/>
      <c r="GK212" s="1709"/>
      <c r="GL212" s="1709"/>
      <c r="GM212" s="1709"/>
      <c r="GN212" s="1709"/>
      <c r="GO212" s="1709"/>
      <c r="GP212" s="1709"/>
      <c r="GQ212" s="1709"/>
      <c r="GR212" s="1709"/>
      <c r="GS212" s="1709"/>
      <c r="GT212" s="1709"/>
      <c r="GU212" s="1709"/>
      <c r="GV212" s="1709"/>
      <c r="GW212" s="1709"/>
      <c r="GX212" s="1709"/>
      <c r="GY212" s="1709"/>
      <c r="GZ212" s="1709"/>
      <c r="HA212" s="1709"/>
      <c r="HB212" s="1709"/>
      <c r="HC212" s="1709"/>
      <c r="HD212" s="1709"/>
      <c r="HE212" s="1709"/>
      <c r="HF212" s="1709"/>
      <c r="HG212" s="1709"/>
      <c r="HH212" s="1709"/>
      <c r="HI212" s="1709"/>
      <c r="HJ212" s="1709"/>
      <c r="HK212" s="1709"/>
      <c r="HL212" s="1709"/>
      <c r="HM212" s="1709"/>
      <c r="HN212" s="1709"/>
      <c r="HO212" s="1709"/>
      <c r="HP212" s="1709"/>
      <c r="HQ212" s="1709"/>
      <c r="HR212" s="1709"/>
      <c r="HS212" s="1709"/>
      <c r="HT212" s="1709"/>
      <c r="HU212" s="1709"/>
      <c r="HV212" s="1709"/>
      <c r="HW212" s="1709"/>
      <c r="HX212" s="1709"/>
      <c r="HY212" s="1709"/>
      <c r="HZ212" s="1709"/>
      <c r="IA212" s="1709"/>
      <c r="IB212" s="1709"/>
      <c r="IC212" s="1709"/>
      <c r="ID212" s="1709"/>
      <c r="IE212" s="1709"/>
      <c r="IF212" s="1709"/>
      <c r="IG212" s="1709"/>
      <c r="IH212" s="1709"/>
      <c r="II212" s="1709"/>
      <c r="IJ212" s="1709"/>
      <c r="IK212" s="1709"/>
      <c r="IL212" s="1709"/>
      <c r="IM212" s="1709"/>
      <c r="IN212" s="1709"/>
      <c r="IO212" s="1709"/>
      <c r="IP212" s="1709"/>
      <c r="IQ212" s="1709"/>
      <c r="IR212" s="1709"/>
      <c r="IS212" s="1709"/>
      <c r="IT212" s="1709"/>
      <c r="IU212" s="1709"/>
      <c r="IV212" s="1709"/>
      <c r="IW212" s="1709"/>
      <c r="IX212" s="1709"/>
      <c r="IY212" s="1709"/>
      <c r="IZ212" s="1709"/>
      <c r="JA212" s="1709"/>
      <c r="JB212" s="1709"/>
      <c r="JC212" s="1709"/>
      <c r="JD212" s="1709"/>
      <c r="JE212" s="1709"/>
      <c r="JF212" s="1709"/>
      <c r="JG212" s="1709"/>
      <c r="JH212" s="1709"/>
      <c r="JI212" s="1709"/>
      <c r="JJ212" s="1709"/>
      <c r="JK212" s="1709"/>
      <c r="JL212" s="1709"/>
      <c r="JM212" s="1709"/>
      <c r="JN212" s="1709"/>
      <c r="JO212" s="1709"/>
      <c r="JP212" s="1709"/>
      <c r="JQ212" s="1709"/>
      <c r="JR212" s="1709"/>
      <c r="JS212" s="1709"/>
      <c r="JT212" s="1709"/>
      <c r="JU212" s="1709"/>
      <c r="JV212" s="1709"/>
      <c r="JW212" s="1709"/>
      <c r="JX212" s="1709"/>
      <c r="JY212" s="1709"/>
      <c r="JZ212" s="1709"/>
      <c r="KA212" s="1709"/>
      <c r="KB212" s="1709"/>
      <c r="KC212" s="1709"/>
      <c r="KD212" s="1709"/>
      <c r="KE212" s="1709"/>
      <c r="KF212" s="1709"/>
      <c r="KG212" s="1709"/>
      <c r="KH212" s="1709"/>
      <c r="KI212" s="1709"/>
      <c r="KJ212" s="1709"/>
      <c r="KK212" s="1709"/>
      <c r="KL212" s="1709"/>
      <c r="KM212" s="1709"/>
      <c r="KN212" s="1709"/>
      <c r="KO212" s="1709"/>
      <c r="KP212" s="1709"/>
      <c r="KQ212" s="1709"/>
      <c r="KR212" s="1709"/>
      <c r="KS212" s="1709"/>
      <c r="KT212" s="1709"/>
      <c r="KU212" s="1709"/>
      <c r="KV212" s="1709"/>
      <c r="KW212" s="1709"/>
      <c r="KX212" s="1709"/>
      <c r="KY212" s="1709"/>
      <c r="KZ212" s="1709"/>
      <c r="LA212" s="1709"/>
      <c r="LB212" s="1709"/>
      <c r="LC212" s="1709"/>
      <c r="LD212" s="1709"/>
      <c r="LE212" s="1709"/>
      <c r="LF212" s="1709"/>
      <c r="LG212" s="1709"/>
      <c r="LH212" s="1710"/>
      <c r="LI212" s="1710"/>
      <c r="LJ212" s="1710"/>
      <c r="LK212" s="1710"/>
      <c r="LL212" s="1710"/>
      <c r="LM212" s="1710"/>
      <c r="LN212" s="1710"/>
      <c r="LO212" s="1711"/>
    </row>
    <row r="213" s="1483" customFormat="1" ht="47" customHeight="1" spans="1:327">
      <c r="A213" s="1648">
        <v>45988</v>
      </c>
      <c r="B213" s="1649" t="s">
        <v>173</v>
      </c>
      <c r="C213" s="1650" t="s">
        <v>98</v>
      </c>
      <c r="D213" s="1651">
        <v>4500187295</v>
      </c>
      <c r="E213" s="1652" t="s">
        <v>5485</v>
      </c>
      <c r="F213" s="1651" t="s">
        <v>5486</v>
      </c>
      <c r="G213" s="1654" t="s">
        <v>5276</v>
      </c>
      <c r="H213" s="1654" t="s">
        <v>5276</v>
      </c>
      <c r="I213" s="1666" t="s">
        <v>5277</v>
      </c>
      <c r="J213" s="1667">
        <v>2640</v>
      </c>
      <c r="K213" s="1668">
        <v>0</v>
      </c>
      <c r="L213" s="1668">
        <v>2640</v>
      </c>
      <c r="M213" s="1669">
        <f t="shared" si="86"/>
        <v>1</v>
      </c>
      <c r="N213" s="1670">
        <v>46036</v>
      </c>
      <c r="O213" s="1670">
        <f>N213-2</f>
        <v>46034</v>
      </c>
      <c r="P213" s="1671" t="s">
        <v>5477</v>
      </c>
      <c r="Q213" s="1676" t="s">
        <v>78</v>
      </c>
      <c r="R213" s="1677">
        <v>2640</v>
      </c>
      <c r="S213" s="1677">
        <f t="shared" si="87"/>
        <v>0</v>
      </c>
      <c r="T213" s="1839"/>
      <c r="U213" s="1679" t="s">
        <v>829</v>
      </c>
      <c r="V213" s="1680" t="s">
        <v>5423</v>
      </c>
      <c r="W213" s="1680" t="s">
        <v>88</v>
      </c>
      <c r="X213" s="1681" t="s">
        <v>5482</v>
      </c>
      <c r="Y213" s="1685" t="s">
        <v>287</v>
      </c>
      <c r="Z213" s="1685" t="s">
        <v>4143</v>
      </c>
      <c r="AA213" s="1685" t="s">
        <v>2394</v>
      </c>
      <c r="AB213" s="1685"/>
      <c r="AC213" s="1687" t="s">
        <v>5412</v>
      </c>
      <c r="AD213" s="1688" t="s">
        <v>181</v>
      </c>
      <c r="AE213" s="1689">
        <v>2114.3</v>
      </c>
      <c r="AF213" s="1690">
        <f t="shared" si="110"/>
        <v>2114.3</v>
      </c>
      <c r="AG213" s="1695"/>
      <c r="AH213" s="1696" t="s">
        <v>81</v>
      </c>
      <c r="AI213" s="1696">
        <v>5</v>
      </c>
      <c r="AJ213" s="1667">
        <f t="shared" si="101"/>
        <v>2640</v>
      </c>
      <c r="AK213" s="1697"/>
      <c r="AL213" s="1698"/>
      <c r="AM213" s="1698">
        <f t="shared" si="102"/>
        <v>220</v>
      </c>
      <c r="AN213" s="1698"/>
      <c r="AO213" s="1698"/>
      <c r="AP213" s="1698" t="s">
        <v>63</v>
      </c>
      <c r="AQ213" s="1667">
        <v>2640</v>
      </c>
      <c r="AR213" s="1698"/>
      <c r="AS213" s="1701">
        <f t="shared" si="103"/>
        <v>528</v>
      </c>
      <c r="AT213" s="1702">
        <f t="shared" si="104"/>
        <v>528</v>
      </c>
      <c r="AU213" s="1702">
        <f t="shared" si="105"/>
        <v>528</v>
      </c>
      <c r="AV213" s="1702">
        <f t="shared" si="106"/>
        <v>528</v>
      </c>
      <c r="AW213" s="1704">
        <f t="shared" si="107"/>
        <v>528</v>
      </c>
      <c r="AX213" s="1705">
        <f t="shared" si="108"/>
        <v>506</v>
      </c>
      <c r="AY213" s="1706">
        <f t="shared" si="109"/>
        <v>22</v>
      </c>
      <c r="AZ213" s="1707"/>
      <c r="BA213" s="1708"/>
      <c r="BB213" s="1709"/>
      <c r="BC213" s="1709"/>
      <c r="BD213" s="1709"/>
      <c r="BE213" s="1709"/>
      <c r="BF213" s="1709"/>
      <c r="BG213" s="1709"/>
      <c r="BH213" s="1709"/>
      <c r="BI213" s="1709"/>
      <c r="BJ213" s="1709"/>
      <c r="BK213" s="1709"/>
      <c r="BL213" s="1709"/>
      <c r="BM213" s="1709"/>
      <c r="BN213" s="1709"/>
      <c r="BO213" s="1709"/>
      <c r="BP213" s="1709"/>
      <c r="BQ213" s="1709"/>
      <c r="BR213" s="1709"/>
      <c r="BS213" s="1709"/>
      <c r="BT213" s="1709"/>
      <c r="BU213" s="1709"/>
      <c r="BV213" s="1709"/>
      <c r="BW213" s="1709"/>
      <c r="BX213" s="1709"/>
      <c r="BY213" s="1709"/>
      <c r="BZ213" s="1709"/>
      <c r="CA213" s="1709"/>
      <c r="CB213" s="1709"/>
      <c r="CC213" s="1709"/>
      <c r="CD213" s="1709"/>
      <c r="CE213" s="1709"/>
      <c r="CF213" s="1709"/>
      <c r="CG213" s="1709"/>
      <c r="CH213" s="1709"/>
      <c r="CI213" s="1709"/>
      <c r="CJ213" s="1709"/>
      <c r="CK213" s="1709"/>
      <c r="CL213" s="1709"/>
      <c r="CM213" s="1709"/>
      <c r="CN213" s="1709"/>
      <c r="CO213" s="1709"/>
      <c r="CP213" s="1709"/>
      <c r="CQ213" s="1709"/>
      <c r="CR213" s="1709"/>
      <c r="CS213" s="1709"/>
      <c r="CT213" s="1709"/>
      <c r="CU213" s="1709"/>
      <c r="CV213" s="1709"/>
      <c r="CW213" s="1709"/>
      <c r="CX213" s="1709"/>
      <c r="CY213" s="1709"/>
      <c r="CZ213" s="1709"/>
      <c r="DA213" s="1709"/>
      <c r="DB213" s="1709"/>
      <c r="DC213" s="1709"/>
      <c r="DD213" s="1709"/>
      <c r="DE213" s="1709"/>
      <c r="DF213" s="1709"/>
      <c r="DG213" s="1709"/>
      <c r="DH213" s="1709"/>
      <c r="DI213" s="1709"/>
      <c r="DJ213" s="1709"/>
      <c r="DK213" s="1709"/>
      <c r="DL213" s="1709"/>
      <c r="DM213" s="1709"/>
      <c r="DN213" s="1709"/>
      <c r="DO213" s="1709"/>
      <c r="DP213" s="1709"/>
      <c r="DQ213" s="1709"/>
      <c r="DR213" s="1709"/>
      <c r="DS213" s="1709"/>
      <c r="DT213" s="1709"/>
      <c r="DU213" s="1709"/>
      <c r="DV213" s="1709"/>
      <c r="DW213" s="1709"/>
      <c r="DX213" s="1709"/>
      <c r="DY213" s="1709"/>
      <c r="DZ213" s="1709"/>
      <c r="EA213" s="1709"/>
      <c r="EB213" s="1709"/>
      <c r="EC213" s="1709"/>
      <c r="ED213" s="1709"/>
      <c r="EE213" s="1709"/>
      <c r="EF213" s="1709"/>
      <c r="EG213" s="1709"/>
      <c r="EH213" s="1709"/>
      <c r="EI213" s="1709"/>
      <c r="EJ213" s="1709"/>
      <c r="EK213" s="1709"/>
      <c r="EL213" s="1709"/>
      <c r="EM213" s="1709"/>
      <c r="EN213" s="1709"/>
      <c r="EO213" s="1709"/>
      <c r="EP213" s="1709"/>
      <c r="EQ213" s="1709"/>
      <c r="ER213" s="1709"/>
      <c r="ES213" s="1709"/>
      <c r="ET213" s="1709"/>
      <c r="EU213" s="1709"/>
      <c r="EV213" s="1709"/>
      <c r="EW213" s="1709"/>
      <c r="EX213" s="1709"/>
      <c r="EY213" s="1709"/>
      <c r="EZ213" s="1709"/>
      <c r="FA213" s="1709"/>
      <c r="FB213" s="1709"/>
      <c r="FC213" s="1709"/>
      <c r="FD213" s="1709"/>
      <c r="FE213" s="1709"/>
      <c r="FF213" s="1709"/>
      <c r="FG213" s="1709"/>
      <c r="FH213" s="1709"/>
      <c r="FI213" s="1709"/>
      <c r="FJ213" s="1709"/>
      <c r="FK213" s="1709"/>
      <c r="FL213" s="1709"/>
      <c r="FM213" s="1709"/>
      <c r="FN213" s="1709"/>
      <c r="FO213" s="1709"/>
      <c r="FP213" s="1709"/>
      <c r="FQ213" s="1709"/>
      <c r="FR213" s="1709"/>
      <c r="FS213" s="1709"/>
      <c r="FT213" s="1709"/>
      <c r="FU213" s="1709"/>
      <c r="FV213" s="1709"/>
      <c r="FW213" s="1709"/>
      <c r="FX213" s="1709"/>
      <c r="FY213" s="1709"/>
      <c r="FZ213" s="1709"/>
      <c r="GA213" s="1709"/>
      <c r="GB213" s="1709"/>
      <c r="GC213" s="1709"/>
      <c r="GD213" s="1709"/>
      <c r="GE213" s="1709"/>
      <c r="GF213" s="1709"/>
      <c r="GG213" s="1709"/>
      <c r="GH213" s="1709"/>
      <c r="GI213" s="1709"/>
      <c r="GJ213" s="1709"/>
      <c r="GK213" s="1709"/>
      <c r="GL213" s="1709"/>
      <c r="GM213" s="1709"/>
      <c r="GN213" s="1709"/>
      <c r="GO213" s="1709"/>
      <c r="GP213" s="1709"/>
      <c r="GQ213" s="1709"/>
      <c r="GR213" s="1709"/>
      <c r="GS213" s="1709"/>
      <c r="GT213" s="1709"/>
      <c r="GU213" s="1709"/>
      <c r="GV213" s="1709"/>
      <c r="GW213" s="1709"/>
      <c r="GX213" s="1709"/>
      <c r="GY213" s="1709"/>
      <c r="GZ213" s="1709"/>
      <c r="HA213" s="1709"/>
      <c r="HB213" s="1709"/>
      <c r="HC213" s="1709"/>
      <c r="HD213" s="1709"/>
      <c r="HE213" s="1709"/>
      <c r="HF213" s="1709"/>
      <c r="HG213" s="1709"/>
      <c r="HH213" s="1709"/>
      <c r="HI213" s="1709"/>
      <c r="HJ213" s="1709"/>
      <c r="HK213" s="1709"/>
      <c r="HL213" s="1709"/>
      <c r="HM213" s="1709"/>
      <c r="HN213" s="1709"/>
      <c r="HO213" s="1709"/>
      <c r="HP213" s="1709"/>
      <c r="HQ213" s="1709"/>
      <c r="HR213" s="1709"/>
      <c r="HS213" s="1709"/>
      <c r="HT213" s="1709"/>
      <c r="HU213" s="1709"/>
      <c r="HV213" s="1709"/>
      <c r="HW213" s="1709"/>
      <c r="HX213" s="1709"/>
      <c r="HY213" s="1709"/>
      <c r="HZ213" s="1709"/>
      <c r="IA213" s="1709"/>
      <c r="IB213" s="1709"/>
      <c r="IC213" s="1709"/>
      <c r="ID213" s="1709"/>
      <c r="IE213" s="1709"/>
      <c r="IF213" s="1709"/>
      <c r="IG213" s="1709"/>
      <c r="IH213" s="1709"/>
      <c r="II213" s="1709"/>
      <c r="IJ213" s="1709"/>
      <c r="IK213" s="1709"/>
      <c r="IL213" s="1709"/>
      <c r="IM213" s="1709"/>
      <c r="IN213" s="1709"/>
      <c r="IO213" s="1709"/>
      <c r="IP213" s="1709"/>
      <c r="IQ213" s="1709"/>
      <c r="IR213" s="1709"/>
      <c r="IS213" s="1709"/>
      <c r="IT213" s="1709"/>
      <c r="IU213" s="1709"/>
      <c r="IV213" s="1709"/>
      <c r="IW213" s="1709"/>
      <c r="IX213" s="1709"/>
      <c r="IY213" s="1709"/>
      <c r="IZ213" s="1709"/>
      <c r="JA213" s="1709"/>
      <c r="JB213" s="1709"/>
      <c r="JC213" s="1709"/>
      <c r="JD213" s="1709"/>
      <c r="JE213" s="1709"/>
      <c r="JF213" s="1709"/>
      <c r="JG213" s="1709"/>
      <c r="JH213" s="1709"/>
      <c r="JI213" s="1709"/>
      <c r="JJ213" s="1709"/>
      <c r="JK213" s="1709"/>
      <c r="JL213" s="1709"/>
      <c r="JM213" s="1709"/>
      <c r="JN213" s="1709"/>
      <c r="JO213" s="1709"/>
      <c r="JP213" s="1709"/>
      <c r="JQ213" s="1709"/>
      <c r="JR213" s="1709"/>
      <c r="JS213" s="1709"/>
      <c r="JT213" s="1709"/>
      <c r="JU213" s="1709"/>
      <c r="JV213" s="1709"/>
      <c r="JW213" s="1709"/>
      <c r="JX213" s="1709"/>
      <c r="JY213" s="1709"/>
      <c r="JZ213" s="1709"/>
      <c r="KA213" s="1709"/>
      <c r="KB213" s="1709"/>
      <c r="KC213" s="1709"/>
      <c r="KD213" s="1709"/>
      <c r="KE213" s="1709"/>
      <c r="KF213" s="1709"/>
      <c r="KG213" s="1709"/>
      <c r="KH213" s="1709"/>
      <c r="KI213" s="1709"/>
      <c r="KJ213" s="1709"/>
      <c r="KK213" s="1709"/>
      <c r="KL213" s="1709"/>
      <c r="KM213" s="1709"/>
      <c r="KN213" s="1709"/>
      <c r="KO213" s="1709"/>
      <c r="KP213" s="1709"/>
      <c r="KQ213" s="1709"/>
      <c r="KR213" s="1709"/>
      <c r="KS213" s="1709"/>
      <c r="KT213" s="1709"/>
      <c r="KU213" s="1709"/>
      <c r="KV213" s="1709"/>
      <c r="KW213" s="1709"/>
      <c r="KX213" s="1709"/>
      <c r="KY213" s="1709"/>
      <c r="KZ213" s="1709"/>
      <c r="LA213" s="1709"/>
      <c r="LB213" s="1709"/>
      <c r="LC213" s="1709"/>
      <c r="LD213" s="1709"/>
      <c r="LE213" s="1709"/>
      <c r="LF213" s="1709"/>
      <c r="LG213" s="1709"/>
      <c r="LH213" s="1710"/>
      <c r="LI213" s="1710"/>
      <c r="LJ213" s="1710"/>
      <c r="LK213" s="1710"/>
      <c r="LL213" s="1710"/>
      <c r="LM213" s="1710"/>
      <c r="LN213" s="1710"/>
      <c r="LO213" s="1711"/>
    </row>
    <row r="214" s="1483" customFormat="1" ht="47" customHeight="1" spans="1:327">
      <c r="A214" s="1648">
        <v>45988</v>
      </c>
      <c r="B214" s="1649" t="s">
        <v>173</v>
      </c>
      <c r="C214" s="1650" t="s">
        <v>98</v>
      </c>
      <c r="D214" s="1651">
        <v>4500187295</v>
      </c>
      <c r="E214" s="1652" t="s">
        <v>5487</v>
      </c>
      <c r="F214" s="1651" t="s">
        <v>5488</v>
      </c>
      <c r="G214" s="1654" t="s">
        <v>5276</v>
      </c>
      <c r="H214" s="1654" t="s">
        <v>5276</v>
      </c>
      <c r="I214" s="1666" t="s">
        <v>5277</v>
      </c>
      <c r="J214" s="1667">
        <v>5280</v>
      </c>
      <c r="K214" s="1668">
        <v>0</v>
      </c>
      <c r="L214" s="1668">
        <v>2640</v>
      </c>
      <c r="M214" s="1669">
        <f t="shared" si="86"/>
        <v>2</v>
      </c>
      <c r="N214" s="1670">
        <v>46031</v>
      </c>
      <c r="O214" s="1670">
        <f>N214-2</f>
        <v>46029</v>
      </c>
      <c r="P214" s="1671" t="s">
        <v>5489</v>
      </c>
      <c r="Q214" s="1676" t="s">
        <v>78</v>
      </c>
      <c r="R214" s="1677">
        <v>5280</v>
      </c>
      <c r="S214" s="1677">
        <f t="shared" si="87"/>
        <v>0</v>
      </c>
      <c r="T214" s="1837" t="s">
        <v>1634</v>
      </c>
      <c r="U214" s="1679" t="s">
        <v>829</v>
      </c>
      <c r="V214" s="1680" t="s">
        <v>5423</v>
      </c>
      <c r="W214" s="1680" t="s">
        <v>88</v>
      </c>
      <c r="X214" s="1681" t="s">
        <v>5411</v>
      </c>
      <c r="Y214" s="1685" t="s">
        <v>287</v>
      </c>
      <c r="Z214" s="1685" t="s">
        <v>4143</v>
      </c>
      <c r="AA214" s="1336" t="s">
        <v>2394</v>
      </c>
      <c r="AB214" s="1685"/>
      <c r="AC214" s="1687" t="s">
        <v>5412</v>
      </c>
      <c r="AD214" s="1688" t="s">
        <v>181</v>
      </c>
      <c r="AE214" s="1689">
        <v>2114.3</v>
      </c>
      <c r="AF214" s="1690">
        <f t="shared" si="110"/>
        <v>4228.6</v>
      </c>
      <c r="AG214" s="1695"/>
      <c r="AH214" s="1696" t="s">
        <v>81</v>
      </c>
      <c r="AI214" s="1696">
        <v>5</v>
      </c>
      <c r="AJ214" s="1667">
        <f t="shared" si="101"/>
        <v>5280</v>
      </c>
      <c r="AK214" s="1697"/>
      <c r="AL214" s="1698"/>
      <c r="AM214" s="1698">
        <f t="shared" si="102"/>
        <v>440</v>
      </c>
      <c r="AN214" s="1698"/>
      <c r="AO214" s="1698"/>
      <c r="AP214" s="1698" t="s">
        <v>63</v>
      </c>
      <c r="AQ214" s="1667">
        <f t="shared" ref="AQ214:AQ226" si="111">J214</f>
        <v>5280</v>
      </c>
      <c r="AR214" s="1698"/>
      <c r="AS214" s="1701">
        <f t="shared" si="103"/>
        <v>1056</v>
      </c>
      <c r="AT214" s="1702">
        <f t="shared" si="104"/>
        <v>1056</v>
      </c>
      <c r="AU214" s="1702">
        <f t="shared" si="105"/>
        <v>1056</v>
      </c>
      <c r="AV214" s="1702">
        <f t="shared" si="106"/>
        <v>1056</v>
      </c>
      <c r="AW214" s="1704">
        <f t="shared" si="107"/>
        <v>1056</v>
      </c>
      <c r="AX214" s="1705">
        <f t="shared" si="108"/>
        <v>1012</v>
      </c>
      <c r="AY214" s="1702">
        <f t="shared" si="109"/>
        <v>44</v>
      </c>
      <c r="AZ214" s="1707"/>
      <c r="BA214" s="1708"/>
      <c r="BB214" s="1709"/>
      <c r="BC214" s="1709"/>
      <c r="BD214" s="1709"/>
      <c r="BE214" s="1709"/>
      <c r="BF214" s="1709"/>
      <c r="BG214" s="1709"/>
      <c r="BH214" s="1709"/>
      <c r="BI214" s="1709"/>
      <c r="BJ214" s="1709"/>
      <c r="BK214" s="1709"/>
      <c r="BL214" s="1709"/>
      <c r="BM214" s="1709"/>
      <c r="BN214" s="1709"/>
      <c r="BO214" s="1709"/>
      <c r="BP214" s="1709"/>
      <c r="BQ214" s="1709"/>
      <c r="BR214" s="1709"/>
      <c r="BS214" s="1709"/>
      <c r="BT214" s="1709"/>
      <c r="BU214" s="1709"/>
      <c r="BV214" s="1709"/>
      <c r="BW214" s="1709"/>
      <c r="BX214" s="1709"/>
      <c r="BY214" s="1709"/>
      <c r="BZ214" s="1709"/>
      <c r="CA214" s="1709"/>
      <c r="CB214" s="1709"/>
      <c r="CC214" s="1709"/>
      <c r="CD214" s="1709"/>
      <c r="CE214" s="1709"/>
      <c r="CF214" s="1709"/>
      <c r="CG214" s="1709"/>
      <c r="CH214" s="1709"/>
      <c r="CI214" s="1709"/>
      <c r="CJ214" s="1709"/>
      <c r="CK214" s="1709"/>
      <c r="CL214" s="1709"/>
      <c r="CM214" s="1709"/>
      <c r="CN214" s="1709"/>
      <c r="CO214" s="1709"/>
      <c r="CP214" s="1709"/>
      <c r="CQ214" s="1709"/>
      <c r="CR214" s="1709"/>
      <c r="CS214" s="1709"/>
      <c r="CT214" s="1709"/>
      <c r="CU214" s="1709"/>
      <c r="CV214" s="1709"/>
      <c r="CW214" s="1709"/>
      <c r="CX214" s="1709"/>
      <c r="CY214" s="1709"/>
      <c r="CZ214" s="1709"/>
      <c r="DA214" s="1709"/>
      <c r="DB214" s="1709"/>
      <c r="DC214" s="1709"/>
      <c r="DD214" s="1709"/>
      <c r="DE214" s="1709"/>
      <c r="DF214" s="1709"/>
      <c r="DG214" s="1709"/>
      <c r="DH214" s="1709"/>
      <c r="DI214" s="1709"/>
      <c r="DJ214" s="1709"/>
      <c r="DK214" s="1709"/>
      <c r="DL214" s="1709"/>
      <c r="DM214" s="1709"/>
      <c r="DN214" s="1709"/>
      <c r="DO214" s="1709"/>
      <c r="DP214" s="1709"/>
      <c r="DQ214" s="1709"/>
      <c r="DR214" s="1709"/>
      <c r="DS214" s="1709"/>
      <c r="DT214" s="1709"/>
      <c r="DU214" s="1709"/>
      <c r="DV214" s="1709"/>
      <c r="DW214" s="1709"/>
      <c r="DX214" s="1709"/>
      <c r="DY214" s="1709"/>
      <c r="DZ214" s="1709"/>
      <c r="EA214" s="1709"/>
      <c r="EB214" s="1709"/>
      <c r="EC214" s="1709"/>
      <c r="ED214" s="1709"/>
      <c r="EE214" s="1709"/>
      <c r="EF214" s="1709"/>
      <c r="EG214" s="1709"/>
      <c r="EH214" s="1709"/>
      <c r="EI214" s="1709"/>
      <c r="EJ214" s="1709"/>
      <c r="EK214" s="1709"/>
      <c r="EL214" s="1709"/>
      <c r="EM214" s="1709"/>
      <c r="EN214" s="1709"/>
      <c r="EO214" s="1709"/>
      <c r="EP214" s="1709"/>
      <c r="EQ214" s="1709"/>
      <c r="ER214" s="1709"/>
      <c r="ES214" s="1709"/>
      <c r="ET214" s="1709"/>
      <c r="EU214" s="1709"/>
      <c r="EV214" s="1709"/>
      <c r="EW214" s="1709"/>
      <c r="EX214" s="1709"/>
      <c r="EY214" s="1709"/>
      <c r="EZ214" s="1709"/>
      <c r="FA214" s="1709"/>
      <c r="FB214" s="1709"/>
      <c r="FC214" s="1709"/>
      <c r="FD214" s="1709"/>
      <c r="FE214" s="1709"/>
      <c r="FF214" s="1709"/>
      <c r="FG214" s="1709"/>
      <c r="FH214" s="1709"/>
      <c r="FI214" s="1709"/>
      <c r="FJ214" s="1709"/>
      <c r="FK214" s="1709"/>
      <c r="FL214" s="1709"/>
      <c r="FM214" s="1709"/>
      <c r="FN214" s="1709"/>
      <c r="FO214" s="1709"/>
      <c r="FP214" s="1709"/>
      <c r="FQ214" s="1709"/>
      <c r="FR214" s="1709"/>
      <c r="FS214" s="1709"/>
      <c r="FT214" s="1709"/>
      <c r="FU214" s="1709"/>
      <c r="FV214" s="1709"/>
      <c r="FW214" s="1709"/>
      <c r="FX214" s="1709"/>
      <c r="FY214" s="1709"/>
      <c r="FZ214" s="1709"/>
      <c r="GA214" s="1709"/>
      <c r="GB214" s="1709"/>
      <c r="GC214" s="1709"/>
      <c r="GD214" s="1709"/>
      <c r="GE214" s="1709"/>
      <c r="GF214" s="1709"/>
      <c r="GG214" s="1709"/>
      <c r="GH214" s="1709"/>
      <c r="GI214" s="1709"/>
      <c r="GJ214" s="1709"/>
      <c r="GK214" s="1709"/>
      <c r="GL214" s="1709"/>
      <c r="GM214" s="1709"/>
      <c r="GN214" s="1709"/>
      <c r="GO214" s="1709"/>
      <c r="GP214" s="1709"/>
      <c r="GQ214" s="1709"/>
      <c r="GR214" s="1709"/>
      <c r="GS214" s="1709"/>
      <c r="GT214" s="1709"/>
      <c r="GU214" s="1709"/>
      <c r="GV214" s="1709"/>
      <c r="GW214" s="1709"/>
      <c r="GX214" s="1709"/>
      <c r="GY214" s="1709"/>
      <c r="GZ214" s="1709"/>
      <c r="HA214" s="1709"/>
      <c r="HB214" s="1709"/>
      <c r="HC214" s="1709"/>
      <c r="HD214" s="1709"/>
      <c r="HE214" s="1709"/>
      <c r="HF214" s="1709"/>
      <c r="HG214" s="1709"/>
      <c r="HH214" s="1709"/>
      <c r="HI214" s="1709"/>
      <c r="HJ214" s="1709"/>
      <c r="HK214" s="1709"/>
      <c r="HL214" s="1709"/>
      <c r="HM214" s="1709"/>
      <c r="HN214" s="1709"/>
      <c r="HO214" s="1709"/>
      <c r="HP214" s="1709"/>
      <c r="HQ214" s="1709"/>
      <c r="HR214" s="1709"/>
      <c r="HS214" s="1709"/>
      <c r="HT214" s="1709"/>
      <c r="HU214" s="1709"/>
      <c r="HV214" s="1709"/>
      <c r="HW214" s="1709"/>
      <c r="HX214" s="1709"/>
      <c r="HY214" s="1709"/>
      <c r="HZ214" s="1709"/>
      <c r="IA214" s="1709"/>
      <c r="IB214" s="1709"/>
      <c r="IC214" s="1709"/>
      <c r="ID214" s="1709"/>
      <c r="IE214" s="1709"/>
      <c r="IF214" s="1709"/>
      <c r="IG214" s="1709"/>
      <c r="IH214" s="1709"/>
      <c r="II214" s="1709"/>
      <c r="IJ214" s="1709"/>
      <c r="IK214" s="1709"/>
      <c r="IL214" s="1709"/>
      <c r="IM214" s="1709"/>
      <c r="IN214" s="1709"/>
      <c r="IO214" s="1709"/>
      <c r="IP214" s="1709"/>
      <c r="IQ214" s="1709"/>
      <c r="IR214" s="1709"/>
      <c r="IS214" s="1709"/>
      <c r="IT214" s="1709"/>
      <c r="IU214" s="1709"/>
      <c r="IV214" s="1709"/>
      <c r="IW214" s="1709"/>
      <c r="IX214" s="1709"/>
      <c r="IY214" s="1709"/>
      <c r="IZ214" s="1709"/>
      <c r="JA214" s="1709"/>
      <c r="JB214" s="1709"/>
      <c r="JC214" s="1709"/>
      <c r="JD214" s="1709"/>
      <c r="JE214" s="1709"/>
      <c r="JF214" s="1709"/>
      <c r="JG214" s="1709"/>
      <c r="JH214" s="1709"/>
      <c r="JI214" s="1709"/>
      <c r="JJ214" s="1709"/>
      <c r="JK214" s="1709"/>
      <c r="JL214" s="1709"/>
      <c r="JM214" s="1709"/>
      <c r="JN214" s="1709"/>
      <c r="JO214" s="1709"/>
      <c r="JP214" s="1709"/>
      <c r="JQ214" s="1709"/>
      <c r="JR214" s="1709"/>
      <c r="JS214" s="1709"/>
      <c r="JT214" s="1709"/>
      <c r="JU214" s="1709"/>
      <c r="JV214" s="1709"/>
      <c r="JW214" s="1709"/>
      <c r="JX214" s="1709"/>
      <c r="JY214" s="1709"/>
      <c r="JZ214" s="1709"/>
      <c r="KA214" s="1709"/>
      <c r="KB214" s="1709"/>
      <c r="KC214" s="1709"/>
      <c r="KD214" s="1709"/>
      <c r="KE214" s="1709"/>
      <c r="KF214" s="1709"/>
      <c r="KG214" s="1709"/>
      <c r="KH214" s="1709"/>
      <c r="KI214" s="1709"/>
      <c r="KJ214" s="1709"/>
      <c r="KK214" s="1709"/>
      <c r="KL214" s="1709"/>
      <c r="KM214" s="1709"/>
      <c r="KN214" s="1709"/>
      <c r="KO214" s="1709"/>
      <c r="KP214" s="1709"/>
      <c r="KQ214" s="1709"/>
      <c r="KR214" s="1709"/>
      <c r="KS214" s="1709"/>
      <c r="KT214" s="1709"/>
      <c r="KU214" s="1709"/>
      <c r="KV214" s="1709"/>
      <c r="KW214" s="1709"/>
      <c r="KX214" s="1709"/>
      <c r="KY214" s="1709"/>
      <c r="KZ214" s="1709"/>
      <c r="LA214" s="1709"/>
      <c r="LB214" s="1709"/>
      <c r="LC214" s="1709"/>
      <c r="LD214" s="1709"/>
      <c r="LE214" s="1709"/>
      <c r="LF214" s="1709"/>
      <c r="LG214" s="1709"/>
      <c r="LH214" s="1710"/>
      <c r="LI214" s="1710"/>
      <c r="LJ214" s="1710"/>
      <c r="LK214" s="1710"/>
      <c r="LL214" s="1710"/>
      <c r="LM214" s="1710"/>
      <c r="LN214" s="1710"/>
      <c r="LO214" s="1711"/>
    </row>
    <row r="215" s="1483" customFormat="1" ht="47" customHeight="1" spans="1:327">
      <c r="A215" s="1648">
        <v>45988</v>
      </c>
      <c r="B215" s="1649" t="s">
        <v>173</v>
      </c>
      <c r="C215" s="1650" t="s">
        <v>98</v>
      </c>
      <c r="D215" s="1651">
        <v>4500187295</v>
      </c>
      <c r="E215" s="1652" t="s">
        <v>5490</v>
      </c>
      <c r="F215" s="1651" t="s">
        <v>5491</v>
      </c>
      <c r="G215" s="1654" t="s">
        <v>5276</v>
      </c>
      <c r="H215" s="1654" t="s">
        <v>5276</v>
      </c>
      <c r="I215" s="1666" t="s">
        <v>5277</v>
      </c>
      <c r="J215" s="1667">
        <v>7920</v>
      </c>
      <c r="K215" s="1668">
        <v>0</v>
      </c>
      <c r="L215" s="1668">
        <v>2640</v>
      </c>
      <c r="M215" s="1669">
        <f t="shared" si="86"/>
        <v>3</v>
      </c>
      <c r="N215" s="1670">
        <v>46031</v>
      </c>
      <c r="O215" s="1670">
        <f>N215-2</f>
        <v>46029</v>
      </c>
      <c r="P215" s="1671" t="s">
        <v>5489</v>
      </c>
      <c r="Q215" s="1676" t="s">
        <v>78</v>
      </c>
      <c r="R215" s="1677">
        <v>7920</v>
      </c>
      <c r="S215" s="1677">
        <f t="shared" si="87"/>
        <v>0</v>
      </c>
      <c r="T215" s="1839"/>
      <c r="U215" s="1679" t="s">
        <v>829</v>
      </c>
      <c r="V215" s="1680" t="s">
        <v>5423</v>
      </c>
      <c r="W215" s="1680" t="s">
        <v>88</v>
      </c>
      <c r="X215" s="1681" t="s">
        <v>5411</v>
      </c>
      <c r="Y215" s="1685" t="s">
        <v>287</v>
      </c>
      <c r="Z215" s="1685" t="s">
        <v>4143</v>
      </c>
      <c r="AA215" s="1336" t="s">
        <v>2394</v>
      </c>
      <c r="AB215" s="1685"/>
      <c r="AC215" s="1687" t="s">
        <v>5412</v>
      </c>
      <c r="AD215" s="1688" t="s">
        <v>181</v>
      </c>
      <c r="AE215" s="1689">
        <v>2114.3</v>
      </c>
      <c r="AF215" s="1690">
        <f t="shared" si="110"/>
        <v>6342.9</v>
      </c>
      <c r="AG215" s="1695"/>
      <c r="AH215" s="1696" t="s">
        <v>81</v>
      </c>
      <c r="AI215" s="1696">
        <v>5</v>
      </c>
      <c r="AJ215" s="1667">
        <f t="shared" si="101"/>
        <v>7920</v>
      </c>
      <c r="AK215" s="1697"/>
      <c r="AL215" s="1698"/>
      <c r="AM215" s="1698">
        <f t="shared" si="102"/>
        <v>660</v>
      </c>
      <c r="AN215" s="1698"/>
      <c r="AO215" s="1698"/>
      <c r="AP215" s="1698" t="s">
        <v>63</v>
      </c>
      <c r="AQ215" s="1667">
        <f t="shared" si="111"/>
        <v>7920</v>
      </c>
      <c r="AR215" s="1698"/>
      <c r="AS215" s="1701">
        <f t="shared" si="103"/>
        <v>1584</v>
      </c>
      <c r="AT215" s="1702">
        <f t="shared" si="104"/>
        <v>1584</v>
      </c>
      <c r="AU215" s="1702">
        <f t="shared" si="105"/>
        <v>1584</v>
      </c>
      <c r="AV215" s="1702">
        <f t="shared" si="106"/>
        <v>1584</v>
      </c>
      <c r="AW215" s="1704">
        <f t="shared" si="107"/>
        <v>1584</v>
      </c>
      <c r="AX215" s="1705">
        <f t="shared" si="108"/>
        <v>1518</v>
      </c>
      <c r="AY215" s="1702">
        <f t="shared" si="109"/>
        <v>66</v>
      </c>
      <c r="AZ215" s="1707"/>
      <c r="BA215" s="1708"/>
      <c r="BB215" s="1709"/>
      <c r="BC215" s="1709"/>
      <c r="BD215" s="1709"/>
      <c r="BE215" s="1709"/>
      <c r="BF215" s="1709"/>
      <c r="BG215" s="1709"/>
      <c r="BH215" s="1709"/>
      <c r="BI215" s="1709"/>
      <c r="BJ215" s="1709"/>
      <c r="BK215" s="1709"/>
      <c r="BL215" s="1709"/>
      <c r="BM215" s="1709"/>
      <c r="BN215" s="1709"/>
      <c r="BO215" s="1709"/>
      <c r="BP215" s="1709"/>
      <c r="BQ215" s="1709"/>
      <c r="BR215" s="1709"/>
      <c r="BS215" s="1709"/>
      <c r="BT215" s="1709"/>
      <c r="BU215" s="1709"/>
      <c r="BV215" s="1709"/>
      <c r="BW215" s="1709"/>
      <c r="BX215" s="1709"/>
      <c r="BY215" s="1709"/>
      <c r="BZ215" s="1709"/>
      <c r="CA215" s="1709"/>
      <c r="CB215" s="1709"/>
      <c r="CC215" s="1709"/>
      <c r="CD215" s="1709"/>
      <c r="CE215" s="1709"/>
      <c r="CF215" s="1709"/>
      <c r="CG215" s="1709"/>
      <c r="CH215" s="1709"/>
      <c r="CI215" s="1709"/>
      <c r="CJ215" s="1709"/>
      <c r="CK215" s="1709"/>
      <c r="CL215" s="1709"/>
      <c r="CM215" s="1709"/>
      <c r="CN215" s="1709"/>
      <c r="CO215" s="1709"/>
      <c r="CP215" s="1709"/>
      <c r="CQ215" s="1709"/>
      <c r="CR215" s="1709"/>
      <c r="CS215" s="1709"/>
      <c r="CT215" s="1709"/>
      <c r="CU215" s="1709"/>
      <c r="CV215" s="1709"/>
      <c r="CW215" s="1709"/>
      <c r="CX215" s="1709"/>
      <c r="CY215" s="1709"/>
      <c r="CZ215" s="1709"/>
      <c r="DA215" s="1709"/>
      <c r="DB215" s="1709"/>
      <c r="DC215" s="1709"/>
      <c r="DD215" s="1709"/>
      <c r="DE215" s="1709"/>
      <c r="DF215" s="1709"/>
      <c r="DG215" s="1709"/>
      <c r="DH215" s="1709"/>
      <c r="DI215" s="1709"/>
      <c r="DJ215" s="1709"/>
      <c r="DK215" s="1709"/>
      <c r="DL215" s="1709"/>
      <c r="DM215" s="1709"/>
      <c r="DN215" s="1709"/>
      <c r="DO215" s="1709"/>
      <c r="DP215" s="1709"/>
      <c r="DQ215" s="1709"/>
      <c r="DR215" s="1709"/>
      <c r="DS215" s="1709"/>
      <c r="DT215" s="1709"/>
      <c r="DU215" s="1709"/>
      <c r="DV215" s="1709"/>
      <c r="DW215" s="1709"/>
      <c r="DX215" s="1709"/>
      <c r="DY215" s="1709"/>
      <c r="DZ215" s="1709"/>
      <c r="EA215" s="1709"/>
      <c r="EB215" s="1709"/>
      <c r="EC215" s="1709"/>
      <c r="ED215" s="1709"/>
      <c r="EE215" s="1709"/>
      <c r="EF215" s="1709"/>
      <c r="EG215" s="1709"/>
      <c r="EH215" s="1709"/>
      <c r="EI215" s="1709"/>
      <c r="EJ215" s="1709"/>
      <c r="EK215" s="1709"/>
      <c r="EL215" s="1709"/>
      <c r="EM215" s="1709"/>
      <c r="EN215" s="1709"/>
      <c r="EO215" s="1709"/>
      <c r="EP215" s="1709"/>
      <c r="EQ215" s="1709"/>
      <c r="ER215" s="1709"/>
      <c r="ES215" s="1709"/>
      <c r="ET215" s="1709"/>
      <c r="EU215" s="1709"/>
      <c r="EV215" s="1709"/>
      <c r="EW215" s="1709"/>
      <c r="EX215" s="1709"/>
      <c r="EY215" s="1709"/>
      <c r="EZ215" s="1709"/>
      <c r="FA215" s="1709"/>
      <c r="FB215" s="1709"/>
      <c r="FC215" s="1709"/>
      <c r="FD215" s="1709"/>
      <c r="FE215" s="1709"/>
      <c r="FF215" s="1709"/>
      <c r="FG215" s="1709"/>
      <c r="FH215" s="1709"/>
      <c r="FI215" s="1709"/>
      <c r="FJ215" s="1709"/>
      <c r="FK215" s="1709"/>
      <c r="FL215" s="1709"/>
      <c r="FM215" s="1709"/>
      <c r="FN215" s="1709"/>
      <c r="FO215" s="1709"/>
      <c r="FP215" s="1709"/>
      <c r="FQ215" s="1709"/>
      <c r="FR215" s="1709"/>
      <c r="FS215" s="1709"/>
      <c r="FT215" s="1709"/>
      <c r="FU215" s="1709"/>
      <c r="FV215" s="1709"/>
      <c r="FW215" s="1709"/>
      <c r="FX215" s="1709"/>
      <c r="FY215" s="1709"/>
      <c r="FZ215" s="1709"/>
      <c r="GA215" s="1709"/>
      <c r="GB215" s="1709"/>
      <c r="GC215" s="1709"/>
      <c r="GD215" s="1709"/>
      <c r="GE215" s="1709"/>
      <c r="GF215" s="1709"/>
      <c r="GG215" s="1709"/>
      <c r="GH215" s="1709"/>
      <c r="GI215" s="1709"/>
      <c r="GJ215" s="1709"/>
      <c r="GK215" s="1709"/>
      <c r="GL215" s="1709"/>
      <c r="GM215" s="1709"/>
      <c r="GN215" s="1709"/>
      <c r="GO215" s="1709"/>
      <c r="GP215" s="1709"/>
      <c r="GQ215" s="1709"/>
      <c r="GR215" s="1709"/>
      <c r="GS215" s="1709"/>
      <c r="GT215" s="1709"/>
      <c r="GU215" s="1709"/>
      <c r="GV215" s="1709"/>
      <c r="GW215" s="1709"/>
      <c r="GX215" s="1709"/>
      <c r="GY215" s="1709"/>
      <c r="GZ215" s="1709"/>
      <c r="HA215" s="1709"/>
      <c r="HB215" s="1709"/>
      <c r="HC215" s="1709"/>
      <c r="HD215" s="1709"/>
      <c r="HE215" s="1709"/>
      <c r="HF215" s="1709"/>
      <c r="HG215" s="1709"/>
      <c r="HH215" s="1709"/>
      <c r="HI215" s="1709"/>
      <c r="HJ215" s="1709"/>
      <c r="HK215" s="1709"/>
      <c r="HL215" s="1709"/>
      <c r="HM215" s="1709"/>
      <c r="HN215" s="1709"/>
      <c r="HO215" s="1709"/>
      <c r="HP215" s="1709"/>
      <c r="HQ215" s="1709"/>
      <c r="HR215" s="1709"/>
      <c r="HS215" s="1709"/>
      <c r="HT215" s="1709"/>
      <c r="HU215" s="1709"/>
      <c r="HV215" s="1709"/>
      <c r="HW215" s="1709"/>
      <c r="HX215" s="1709"/>
      <c r="HY215" s="1709"/>
      <c r="HZ215" s="1709"/>
      <c r="IA215" s="1709"/>
      <c r="IB215" s="1709"/>
      <c r="IC215" s="1709"/>
      <c r="ID215" s="1709"/>
      <c r="IE215" s="1709"/>
      <c r="IF215" s="1709"/>
      <c r="IG215" s="1709"/>
      <c r="IH215" s="1709"/>
      <c r="II215" s="1709"/>
      <c r="IJ215" s="1709"/>
      <c r="IK215" s="1709"/>
      <c r="IL215" s="1709"/>
      <c r="IM215" s="1709"/>
      <c r="IN215" s="1709"/>
      <c r="IO215" s="1709"/>
      <c r="IP215" s="1709"/>
      <c r="IQ215" s="1709"/>
      <c r="IR215" s="1709"/>
      <c r="IS215" s="1709"/>
      <c r="IT215" s="1709"/>
      <c r="IU215" s="1709"/>
      <c r="IV215" s="1709"/>
      <c r="IW215" s="1709"/>
      <c r="IX215" s="1709"/>
      <c r="IY215" s="1709"/>
      <c r="IZ215" s="1709"/>
      <c r="JA215" s="1709"/>
      <c r="JB215" s="1709"/>
      <c r="JC215" s="1709"/>
      <c r="JD215" s="1709"/>
      <c r="JE215" s="1709"/>
      <c r="JF215" s="1709"/>
      <c r="JG215" s="1709"/>
      <c r="JH215" s="1709"/>
      <c r="JI215" s="1709"/>
      <c r="JJ215" s="1709"/>
      <c r="JK215" s="1709"/>
      <c r="JL215" s="1709"/>
      <c r="JM215" s="1709"/>
      <c r="JN215" s="1709"/>
      <c r="JO215" s="1709"/>
      <c r="JP215" s="1709"/>
      <c r="JQ215" s="1709"/>
      <c r="JR215" s="1709"/>
      <c r="JS215" s="1709"/>
      <c r="JT215" s="1709"/>
      <c r="JU215" s="1709"/>
      <c r="JV215" s="1709"/>
      <c r="JW215" s="1709"/>
      <c r="JX215" s="1709"/>
      <c r="JY215" s="1709"/>
      <c r="JZ215" s="1709"/>
      <c r="KA215" s="1709"/>
      <c r="KB215" s="1709"/>
      <c r="KC215" s="1709"/>
      <c r="KD215" s="1709"/>
      <c r="KE215" s="1709"/>
      <c r="KF215" s="1709"/>
      <c r="KG215" s="1709"/>
      <c r="KH215" s="1709"/>
      <c r="KI215" s="1709"/>
      <c r="KJ215" s="1709"/>
      <c r="KK215" s="1709"/>
      <c r="KL215" s="1709"/>
      <c r="KM215" s="1709"/>
      <c r="KN215" s="1709"/>
      <c r="KO215" s="1709"/>
      <c r="KP215" s="1709"/>
      <c r="KQ215" s="1709"/>
      <c r="KR215" s="1709"/>
      <c r="KS215" s="1709"/>
      <c r="KT215" s="1709"/>
      <c r="KU215" s="1709"/>
      <c r="KV215" s="1709"/>
      <c r="KW215" s="1709"/>
      <c r="KX215" s="1709"/>
      <c r="KY215" s="1709"/>
      <c r="KZ215" s="1709"/>
      <c r="LA215" s="1709"/>
      <c r="LB215" s="1709"/>
      <c r="LC215" s="1709"/>
      <c r="LD215" s="1709"/>
      <c r="LE215" s="1709"/>
      <c r="LF215" s="1709"/>
      <c r="LG215" s="1709"/>
      <c r="LH215" s="1710"/>
      <c r="LI215" s="1710"/>
      <c r="LJ215" s="1710"/>
      <c r="LK215" s="1710"/>
      <c r="LL215" s="1710"/>
      <c r="LM215" s="1710"/>
      <c r="LN215" s="1710"/>
      <c r="LO215" s="1711"/>
    </row>
    <row r="216" s="1483" customFormat="1" ht="47" customHeight="1" spans="1:327">
      <c r="A216" s="1648">
        <v>45986</v>
      </c>
      <c r="B216" s="1649" t="s">
        <v>1738</v>
      </c>
      <c r="C216" s="1650" t="s">
        <v>342</v>
      </c>
      <c r="D216" s="1651">
        <v>4500186899</v>
      </c>
      <c r="E216" s="1652" t="s">
        <v>3383</v>
      </c>
      <c r="F216" s="1651" t="s">
        <v>5492</v>
      </c>
      <c r="G216" s="1654" t="s">
        <v>5152</v>
      </c>
      <c r="H216" s="1654" t="s">
        <v>5152</v>
      </c>
      <c r="I216" s="1666" t="s">
        <v>5153</v>
      </c>
      <c r="J216" s="1667">
        <v>13680</v>
      </c>
      <c r="K216" s="1668">
        <v>0</v>
      </c>
      <c r="L216" s="1668">
        <v>36</v>
      </c>
      <c r="M216" s="1669">
        <f t="shared" si="86"/>
        <v>380</v>
      </c>
      <c r="N216" s="1670">
        <v>46038</v>
      </c>
      <c r="O216" s="1670">
        <v>46036</v>
      </c>
      <c r="P216" s="1671"/>
      <c r="Q216" s="1676" t="s">
        <v>78</v>
      </c>
      <c r="R216" s="1677">
        <v>13680</v>
      </c>
      <c r="S216" s="1677">
        <f t="shared" si="87"/>
        <v>0</v>
      </c>
      <c r="T216" s="1678" t="s">
        <v>1634</v>
      </c>
      <c r="U216" s="1679" t="s">
        <v>829</v>
      </c>
      <c r="V216" s="1680" t="s">
        <v>5434</v>
      </c>
      <c r="W216" s="1680" t="s">
        <v>2982</v>
      </c>
      <c r="X216" s="1681">
        <v>45986</v>
      </c>
      <c r="Y216" s="1685" t="s">
        <v>88</v>
      </c>
      <c r="Z216" s="1681" t="s">
        <v>5493</v>
      </c>
      <c r="AA216" s="1366" t="s">
        <v>5494</v>
      </c>
      <c r="AB216" s="1685"/>
      <c r="AC216" s="1687" t="s">
        <v>5495</v>
      </c>
      <c r="AD216" s="1688" t="s">
        <v>1563</v>
      </c>
      <c r="AE216" s="1689">
        <v>1.282</v>
      </c>
      <c r="AF216" s="1690">
        <f t="shared" si="110"/>
        <v>487.16</v>
      </c>
      <c r="AG216" s="1695"/>
      <c r="AH216" s="1696" t="s">
        <v>81</v>
      </c>
      <c r="AI216" s="1696">
        <v>5</v>
      </c>
      <c r="AJ216" s="1667">
        <f t="shared" si="101"/>
        <v>13680</v>
      </c>
      <c r="AK216" s="1697"/>
      <c r="AL216" s="1698"/>
      <c r="AM216" s="1698"/>
      <c r="AN216" s="1698"/>
      <c r="AO216" s="1698"/>
      <c r="AP216" s="1698" t="s">
        <v>63</v>
      </c>
      <c r="AQ216" s="1667">
        <f t="shared" si="111"/>
        <v>13680</v>
      </c>
      <c r="AR216" s="1698"/>
      <c r="AS216" s="1701">
        <f t="shared" si="103"/>
        <v>2736</v>
      </c>
      <c r="AT216" s="1702">
        <f t="shared" si="104"/>
        <v>2736</v>
      </c>
      <c r="AU216" s="1702">
        <f t="shared" si="105"/>
        <v>2736</v>
      </c>
      <c r="AV216" s="1702">
        <f t="shared" si="106"/>
        <v>2736</v>
      </c>
      <c r="AW216" s="1704">
        <f t="shared" si="107"/>
        <v>2736</v>
      </c>
      <c r="AX216" s="1705">
        <f t="shared" si="108"/>
        <v>2622</v>
      </c>
      <c r="AY216" s="1706">
        <f t="shared" si="109"/>
        <v>114</v>
      </c>
      <c r="AZ216" s="1707"/>
      <c r="BA216" s="1708"/>
      <c r="BB216" s="1709"/>
      <c r="BC216" s="1709"/>
      <c r="BD216" s="1709"/>
      <c r="BE216" s="1709"/>
      <c r="BF216" s="1709"/>
      <c r="BG216" s="1709"/>
      <c r="BH216" s="1709"/>
      <c r="BI216" s="1709"/>
      <c r="BJ216" s="1709"/>
      <c r="BK216" s="1709"/>
      <c r="BL216" s="1709"/>
      <c r="BM216" s="1709"/>
      <c r="BN216" s="1709"/>
      <c r="BO216" s="1709"/>
      <c r="BP216" s="1709"/>
      <c r="BQ216" s="1709"/>
      <c r="BR216" s="1709"/>
      <c r="BS216" s="1709"/>
      <c r="BT216" s="1709"/>
      <c r="BU216" s="1709"/>
      <c r="BV216" s="1709"/>
      <c r="BW216" s="1709"/>
      <c r="BX216" s="1709"/>
      <c r="BY216" s="1709"/>
      <c r="BZ216" s="1709"/>
      <c r="CA216" s="1709"/>
      <c r="CB216" s="1709"/>
      <c r="CC216" s="1709"/>
      <c r="CD216" s="1709"/>
      <c r="CE216" s="1709"/>
      <c r="CF216" s="1709"/>
      <c r="CG216" s="1709"/>
      <c r="CH216" s="1709"/>
      <c r="CI216" s="1709"/>
      <c r="CJ216" s="1709"/>
      <c r="CK216" s="1709"/>
      <c r="CL216" s="1709"/>
      <c r="CM216" s="1709"/>
      <c r="CN216" s="1709"/>
      <c r="CO216" s="1709"/>
      <c r="CP216" s="1709"/>
      <c r="CQ216" s="1709"/>
      <c r="CR216" s="1709"/>
      <c r="CS216" s="1709"/>
      <c r="CT216" s="1709"/>
      <c r="CU216" s="1709"/>
      <c r="CV216" s="1709"/>
      <c r="CW216" s="1709"/>
      <c r="CX216" s="1709"/>
      <c r="CY216" s="1709"/>
      <c r="CZ216" s="1709"/>
      <c r="DA216" s="1709"/>
      <c r="DB216" s="1709"/>
      <c r="DC216" s="1709"/>
      <c r="DD216" s="1709"/>
      <c r="DE216" s="1709"/>
      <c r="DF216" s="1709"/>
      <c r="DG216" s="1709"/>
      <c r="DH216" s="1709"/>
      <c r="DI216" s="1709"/>
      <c r="DJ216" s="1709"/>
      <c r="DK216" s="1709"/>
      <c r="DL216" s="1709"/>
      <c r="DM216" s="1709"/>
      <c r="DN216" s="1709"/>
      <c r="DO216" s="1709"/>
      <c r="DP216" s="1709"/>
      <c r="DQ216" s="1709"/>
      <c r="DR216" s="1709"/>
      <c r="DS216" s="1709"/>
      <c r="DT216" s="1709"/>
      <c r="DU216" s="1709"/>
      <c r="DV216" s="1709"/>
      <c r="DW216" s="1709"/>
      <c r="DX216" s="1709"/>
      <c r="DY216" s="1709"/>
      <c r="DZ216" s="1709"/>
      <c r="EA216" s="1709"/>
      <c r="EB216" s="1709"/>
      <c r="EC216" s="1709"/>
      <c r="ED216" s="1709"/>
      <c r="EE216" s="1709"/>
      <c r="EF216" s="1709"/>
      <c r="EG216" s="1709"/>
      <c r="EH216" s="1709"/>
      <c r="EI216" s="1709"/>
      <c r="EJ216" s="1709"/>
      <c r="EK216" s="1709"/>
      <c r="EL216" s="1709"/>
      <c r="EM216" s="1709"/>
      <c r="EN216" s="1709"/>
      <c r="EO216" s="1709"/>
      <c r="EP216" s="1709"/>
      <c r="EQ216" s="1709"/>
      <c r="ER216" s="1709"/>
      <c r="ES216" s="1709"/>
      <c r="ET216" s="1709"/>
      <c r="EU216" s="1709"/>
      <c r="EV216" s="1709"/>
      <c r="EW216" s="1709"/>
      <c r="EX216" s="1709"/>
      <c r="EY216" s="1709"/>
      <c r="EZ216" s="1709"/>
      <c r="FA216" s="1709"/>
      <c r="FB216" s="1709"/>
      <c r="FC216" s="1709"/>
      <c r="FD216" s="1709"/>
      <c r="FE216" s="1709"/>
      <c r="FF216" s="1709"/>
      <c r="FG216" s="1709"/>
      <c r="FH216" s="1709"/>
      <c r="FI216" s="1709"/>
      <c r="FJ216" s="1709"/>
      <c r="FK216" s="1709"/>
      <c r="FL216" s="1709"/>
      <c r="FM216" s="1709"/>
      <c r="FN216" s="1709"/>
      <c r="FO216" s="1709"/>
      <c r="FP216" s="1709"/>
      <c r="FQ216" s="1709"/>
      <c r="FR216" s="1709"/>
      <c r="FS216" s="1709"/>
      <c r="FT216" s="1709"/>
      <c r="FU216" s="1709"/>
      <c r="FV216" s="1709"/>
      <c r="FW216" s="1709"/>
      <c r="FX216" s="1709"/>
      <c r="FY216" s="1709"/>
      <c r="FZ216" s="1709"/>
      <c r="GA216" s="1709"/>
      <c r="GB216" s="1709"/>
      <c r="GC216" s="1709"/>
      <c r="GD216" s="1709"/>
      <c r="GE216" s="1709"/>
      <c r="GF216" s="1709"/>
      <c r="GG216" s="1709"/>
      <c r="GH216" s="1709"/>
      <c r="GI216" s="1709"/>
      <c r="GJ216" s="1709"/>
      <c r="GK216" s="1709"/>
      <c r="GL216" s="1709"/>
      <c r="GM216" s="1709"/>
      <c r="GN216" s="1709"/>
      <c r="GO216" s="1709"/>
      <c r="GP216" s="1709"/>
      <c r="GQ216" s="1709"/>
      <c r="GR216" s="1709"/>
      <c r="GS216" s="1709"/>
      <c r="GT216" s="1709"/>
      <c r="GU216" s="1709"/>
      <c r="GV216" s="1709"/>
      <c r="GW216" s="1709"/>
      <c r="GX216" s="1709"/>
      <c r="GY216" s="1709"/>
      <c r="GZ216" s="1709"/>
      <c r="HA216" s="1709"/>
      <c r="HB216" s="1709"/>
      <c r="HC216" s="1709"/>
      <c r="HD216" s="1709"/>
      <c r="HE216" s="1709"/>
      <c r="HF216" s="1709"/>
      <c r="HG216" s="1709"/>
      <c r="HH216" s="1709"/>
      <c r="HI216" s="1709"/>
      <c r="HJ216" s="1709"/>
      <c r="HK216" s="1709"/>
      <c r="HL216" s="1709"/>
      <c r="HM216" s="1709"/>
      <c r="HN216" s="1709"/>
      <c r="HO216" s="1709"/>
      <c r="HP216" s="1709"/>
      <c r="HQ216" s="1709"/>
      <c r="HR216" s="1709"/>
      <c r="HS216" s="1709"/>
      <c r="HT216" s="1709"/>
      <c r="HU216" s="1709"/>
      <c r="HV216" s="1709"/>
      <c r="HW216" s="1709"/>
      <c r="HX216" s="1709"/>
      <c r="HY216" s="1709"/>
      <c r="HZ216" s="1709"/>
      <c r="IA216" s="1709"/>
      <c r="IB216" s="1709"/>
      <c r="IC216" s="1709"/>
      <c r="ID216" s="1709"/>
      <c r="IE216" s="1709"/>
      <c r="IF216" s="1709"/>
      <c r="IG216" s="1709"/>
      <c r="IH216" s="1709"/>
      <c r="II216" s="1709"/>
      <c r="IJ216" s="1709"/>
      <c r="IK216" s="1709"/>
      <c r="IL216" s="1709"/>
      <c r="IM216" s="1709"/>
      <c r="IN216" s="1709"/>
      <c r="IO216" s="1709"/>
      <c r="IP216" s="1709"/>
      <c r="IQ216" s="1709"/>
      <c r="IR216" s="1709"/>
      <c r="IS216" s="1709"/>
      <c r="IT216" s="1709"/>
      <c r="IU216" s="1709"/>
      <c r="IV216" s="1709"/>
      <c r="IW216" s="1709"/>
      <c r="IX216" s="1709"/>
      <c r="IY216" s="1709"/>
      <c r="IZ216" s="1709"/>
      <c r="JA216" s="1709"/>
      <c r="JB216" s="1709"/>
      <c r="JC216" s="1709"/>
      <c r="JD216" s="1709"/>
      <c r="JE216" s="1709"/>
      <c r="JF216" s="1709"/>
      <c r="JG216" s="1709"/>
      <c r="JH216" s="1709"/>
      <c r="JI216" s="1709"/>
      <c r="JJ216" s="1709"/>
      <c r="JK216" s="1709"/>
      <c r="JL216" s="1709"/>
      <c r="JM216" s="1709"/>
      <c r="JN216" s="1709"/>
      <c r="JO216" s="1709"/>
      <c r="JP216" s="1709"/>
      <c r="JQ216" s="1709"/>
      <c r="JR216" s="1709"/>
      <c r="JS216" s="1709"/>
      <c r="JT216" s="1709"/>
      <c r="JU216" s="1709"/>
      <c r="JV216" s="1709"/>
      <c r="JW216" s="1709"/>
      <c r="JX216" s="1709"/>
      <c r="JY216" s="1709"/>
      <c r="JZ216" s="1709"/>
      <c r="KA216" s="1709"/>
      <c r="KB216" s="1709"/>
      <c r="KC216" s="1709"/>
      <c r="KD216" s="1709"/>
      <c r="KE216" s="1709"/>
      <c r="KF216" s="1709"/>
      <c r="KG216" s="1709"/>
      <c r="KH216" s="1709"/>
      <c r="KI216" s="1709"/>
      <c r="KJ216" s="1709"/>
      <c r="KK216" s="1709"/>
      <c r="KL216" s="1709"/>
      <c r="KM216" s="1709"/>
      <c r="KN216" s="1709"/>
      <c r="KO216" s="1709"/>
      <c r="KP216" s="1709"/>
      <c r="KQ216" s="1709"/>
      <c r="KR216" s="1709"/>
      <c r="KS216" s="1709"/>
      <c r="KT216" s="1709"/>
      <c r="KU216" s="1709"/>
      <c r="KV216" s="1709"/>
      <c r="KW216" s="1709"/>
      <c r="KX216" s="1709"/>
      <c r="KY216" s="1709"/>
      <c r="KZ216" s="1709"/>
      <c r="LA216" s="1709"/>
      <c r="LB216" s="1709"/>
      <c r="LC216" s="1709"/>
      <c r="LD216" s="1709"/>
      <c r="LE216" s="1709"/>
      <c r="LF216" s="1709"/>
      <c r="LG216" s="1709"/>
      <c r="LH216" s="1710"/>
      <c r="LI216" s="1710"/>
      <c r="LJ216" s="1710"/>
      <c r="LK216" s="1710"/>
      <c r="LL216" s="1710"/>
      <c r="LM216" s="1710"/>
      <c r="LN216" s="1710"/>
      <c r="LO216" s="1711"/>
    </row>
    <row r="217" s="1483" customFormat="1" ht="47" customHeight="1" spans="1:327">
      <c r="A217" s="1648">
        <v>45987</v>
      </c>
      <c r="B217" s="1649" t="s">
        <v>3365</v>
      </c>
      <c r="C217" s="1650" t="s">
        <v>3366</v>
      </c>
      <c r="D217" s="1651">
        <v>4500187106</v>
      </c>
      <c r="E217" s="1652" t="s">
        <v>3367</v>
      </c>
      <c r="F217" s="1651" t="s">
        <v>5496</v>
      </c>
      <c r="G217" s="1654" t="s">
        <v>4747</v>
      </c>
      <c r="H217" s="1654" t="s">
        <v>4747</v>
      </c>
      <c r="I217" s="1666" t="s">
        <v>4808</v>
      </c>
      <c r="J217" s="1667">
        <v>384</v>
      </c>
      <c r="K217" s="1668">
        <v>0</v>
      </c>
      <c r="L217" s="1668">
        <v>96</v>
      </c>
      <c r="M217" s="1669">
        <f t="shared" si="86"/>
        <v>4</v>
      </c>
      <c r="N217" s="1670">
        <v>46028</v>
      </c>
      <c r="O217" s="1670">
        <v>46027</v>
      </c>
      <c r="P217" s="1671"/>
      <c r="Q217" s="1676" t="s">
        <v>78</v>
      </c>
      <c r="R217" s="1677">
        <v>384</v>
      </c>
      <c r="S217" s="1677">
        <f t="shared" si="87"/>
        <v>0</v>
      </c>
      <c r="T217" s="1678" t="s">
        <v>1634</v>
      </c>
      <c r="U217" s="1679" t="s">
        <v>829</v>
      </c>
      <c r="V217" s="1680" t="s">
        <v>5497</v>
      </c>
      <c r="W217" s="1680" t="s">
        <v>111</v>
      </c>
      <c r="X217" s="1681">
        <v>45987</v>
      </c>
      <c r="Y217" s="1685" t="s">
        <v>88</v>
      </c>
      <c r="Z217" s="1685" t="s">
        <v>5498</v>
      </c>
      <c r="AA217" s="1685"/>
      <c r="AB217" s="1685"/>
      <c r="AC217" s="1687" t="s">
        <v>3370</v>
      </c>
      <c r="AD217" s="1688" t="s">
        <v>680</v>
      </c>
      <c r="AE217" s="1689">
        <v>1.3027</v>
      </c>
      <c r="AF217" s="1690">
        <f>AE217*J217</f>
        <v>500.2368</v>
      </c>
      <c r="AG217" s="1695"/>
      <c r="AH217" s="1696" t="s">
        <v>81</v>
      </c>
      <c r="AI217" s="1696">
        <v>5</v>
      </c>
      <c r="AJ217" s="1667">
        <f t="shared" si="101"/>
        <v>384</v>
      </c>
      <c r="AK217" s="1697"/>
      <c r="AL217" s="1698">
        <f>J217/24</f>
        <v>16</v>
      </c>
      <c r="AM217" s="1698"/>
      <c r="AN217" s="1698"/>
      <c r="AO217" s="1698"/>
      <c r="AP217" s="1698" t="s">
        <v>63</v>
      </c>
      <c r="AQ217" s="1667">
        <f t="shared" si="111"/>
        <v>384</v>
      </c>
      <c r="AR217" s="1698"/>
      <c r="AS217" s="1701">
        <f t="shared" si="103"/>
        <v>76.8</v>
      </c>
      <c r="AT217" s="1702">
        <f t="shared" si="104"/>
        <v>76.8</v>
      </c>
      <c r="AU217" s="1702">
        <f t="shared" si="105"/>
        <v>76.8</v>
      </c>
      <c r="AV217" s="1702">
        <f t="shared" si="106"/>
        <v>76.8</v>
      </c>
      <c r="AW217" s="1704">
        <f t="shared" si="107"/>
        <v>76.8</v>
      </c>
      <c r="AX217" s="1705">
        <f t="shared" si="108"/>
        <v>73.6</v>
      </c>
      <c r="AY217" s="1706">
        <f t="shared" si="109"/>
        <v>3.2</v>
      </c>
      <c r="AZ217" s="1707"/>
      <c r="BA217" s="1708"/>
      <c r="BB217" s="1709"/>
      <c r="BC217" s="1709"/>
      <c r="BD217" s="1709"/>
      <c r="BE217" s="1709"/>
      <c r="BF217" s="1709"/>
      <c r="BG217" s="1709"/>
      <c r="BH217" s="1709"/>
      <c r="BI217" s="1709"/>
      <c r="BJ217" s="1709"/>
      <c r="BK217" s="1709"/>
      <c r="BL217" s="1709"/>
      <c r="BM217" s="1709"/>
      <c r="BN217" s="1709"/>
      <c r="BO217" s="1709"/>
      <c r="BP217" s="1709"/>
      <c r="BQ217" s="1709"/>
      <c r="BR217" s="1709"/>
      <c r="BS217" s="1709"/>
      <c r="BT217" s="1709"/>
      <c r="BU217" s="1709"/>
      <c r="BV217" s="1709"/>
      <c r="BW217" s="1709"/>
      <c r="BX217" s="1709"/>
      <c r="BY217" s="1709"/>
      <c r="BZ217" s="1709"/>
      <c r="CA217" s="1709"/>
      <c r="CB217" s="1709"/>
      <c r="CC217" s="1709"/>
      <c r="CD217" s="1709"/>
      <c r="CE217" s="1709"/>
      <c r="CF217" s="1709"/>
      <c r="CG217" s="1709"/>
      <c r="CH217" s="1709"/>
      <c r="CI217" s="1709"/>
      <c r="CJ217" s="1709"/>
      <c r="CK217" s="1709"/>
      <c r="CL217" s="1709"/>
      <c r="CM217" s="1709"/>
      <c r="CN217" s="1709"/>
      <c r="CO217" s="1709"/>
      <c r="CP217" s="1709"/>
      <c r="CQ217" s="1709"/>
      <c r="CR217" s="1709"/>
      <c r="CS217" s="1709"/>
      <c r="CT217" s="1709"/>
      <c r="CU217" s="1709"/>
      <c r="CV217" s="1709"/>
      <c r="CW217" s="1709"/>
      <c r="CX217" s="1709"/>
      <c r="CY217" s="1709"/>
      <c r="CZ217" s="1709"/>
      <c r="DA217" s="1709"/>
      <c r="DB217" s="1709"/>
      <c r="DC217" s="1709"/>
      <c r="DD217" s="1709"/>
      <c r="DE217" s="1709"/>
      <c r="DF217" s="1709"/>
      <c r="DG217" s="1709"/>
      <c r="DH217" s="1709"/>
      <c r="DI217" s="1709"/>
      <c r="DJ217" s="1709"/>
      <c r="DK217" s="1709"/>
      <c r="DL217" s="1709"/>
      <c r="DM217" s="1709"/>
      <c r="DN217" s="1709"/>
      <c r="DO217" s="1709"/>
      <c r="DP217" s="1709"/>
      <c r="DQ217" s="1709"/>
      <c r="DR217" s="1709"/>
      <c r="DS217" s="1709"/>
      <c r="DT217" s="1709"/>
      <c r="DU217" s="1709"/>
      <c r="DV217" s="1709"/>
      <c r="DW217" s="1709"/>
      <c r="DX217" s="1709"/>
      <c r="DY217" s="1709"/>
      <c r="DZ217" s="1709"/>
      <c r="EA217" s="1709"/>
      <c r="EB217" s="1709"/>
      <c r="EC217" s="1709"/>
      <c r="ED217" s="1709"/>
      <c r="EE217" s="1709"/>
      <c r="EF217" s="1709"/>
      <c r="EG217" s="1709"/>
      <c r="EH217" s="1709"/>
      <c r="EI217" s="1709"/>
      <c r="EJ217" s="1709"/>
      <c r="EK217" s="1709"/>
      <c r="EL217" s="1709"/>
      <c r="EM217" s="1709"/>
      <c r="EN217" s="1709"/>
      <c r="EO217" s="1709"/>
      <c r="EP217" s="1709"/>
      <c r="EQ217" s="1709"/>
      <c r="ER217" s="1709"/>
      <c r="ES217" s="1709"/>
      <c r="ET217" s="1709"/>
      <c r="EU217" s="1709"/>
      <c r="EV217" s="1709"/>
      <c r="EW217" s="1709"/>
      <c r="EX217" s="1709"/>
      <c r="EY217" s="1709"/>
      <c r="EZ217" s="1709"/>
      <c r="FA217" s="1709"/>
      <c r="FB217" s="1709"/>
      <c r="FC217" s="1709"/>
      <c r="FD217" s="1709"/>
      <c r="FE217" s="1709"/>
      <c r="FF217" s="1709"/>
      <c r="FG217" s="1709"/>
      <c r="FH217" s="1709"/>
      <c r="FI217" s="1709"/>
      <c r="FJ217" s="1709"/>
      <c r="FK217" s="1709"/>
      <c r="FL217" s="1709"/>
      <c r="FM217" s="1709"/>
      <c r="FN217" s="1709"/>
      <c r="FO217" s="1709"/>
      <c r="FP217" s="1709"/>
      <c r="FQ217" s="1709"/>
      <c r="FR217" s="1709"/>
      <c r="FS217" s="1709"/>
      <c r="FT217" s="1709"/>
      <c r="FU217" s="1709"/>
      <c r="FV217" s="1709"/>
      <c r="FW217" s="1709"/>
      <c r="FX217" s="1709"/>
      <c r="FY217" s="1709"/>
      <c r="FZ217" s="1709"/>
      <c r="GA217" s="1709"/>
      <c r="GB217" s="1709"/>
      <c r="GC217" s="1709"/>
      <c r="GD217" s="1709"/>
      <c r="GE217" s="1709"/>
      <c r="GF217" s="1709"/>
      <c r="GG217" s="1709"/>
      <c r="GH217" s="1709"/>
      <c r="GI217" s="1709"/>
      <c r="GJ217" s="1709"/>
      <c r="GK217" s="1709"/>
      <c r="GL217" s="1709"/>
      <c r="GM217" s="1709"/>
      <c r="GN217" s="1709"/>
      <c r="GO217" s="1709"/>
      <c r="GP217" s="1709"/>
      <c r="GQ217" s="1709"/>
      <c r="GR217" s="1709"/>
      <c r="GS217" s="1709"/>
      <c r="GT217" s="1709"/>
      <c r="GU217" s="1709"/>
      <c r="GV217" s="1709"/>
      <c r="GW217" s="1709"/>
      <c r="GX217" s="1709"/>
      <c r="GY217" s="1709"/>
      <c r="GZ217" s="1709"/>
      <c r="HA217" s="1709"/>
      <c r="HB217" s="1709"/>
      <c r="HC217" s="1709"/>
      <c r="HD217" s="1709"/>
      <c r="HE217" s="1709"/>
      <c r="HF217" s="1709"/>
      <c r="HG217" s="1709"/>
      <c r="HH217" s="1709"/>
      <c r="HI217" s="1709"/>
      <c r="HJ217" s="1709"/>
      <c r="HK217" s="1709"/>
      <c r="HL217" s="1709"/>
      <c r="HM217" s="1709"/>
      <c r="HN217" s="1709"/>
      <c r="HO217" s="1709"/>
      <c r="HP217" s="1709"/>
      <c r="HQ217" s="1709"/>
      <c r="HR217" s="1709"/>
      <c r="HS217" s="1709"/>
      <c r="HT217" s="1709"/>
      <c r="HU217" s="1709"/>
      <c r="HV217" s="1709"/>
      <c r="HW217" s="1709"/>
      <c r="HX217" s="1709"/>
      <c r="HY217" s="1709"/>
      <c r="HZ217" s="1709"/>
      <c r="IA217" s="1709"/>
      <c r="IB217" s="1709"/>
      <c r="IC217" s="1709"/>
      <c r="ID217" s="1709"/>
      <c r="IE217" s="1709"/>
      <c r="IF217" s="1709"/>
      <c r="IG217" s="1709"/>
      <c r="IH217" s="1709"/>
      <c r="II217" s="1709"/>
      <c r="IJ217" s="1709"/>
      <c r="IK217" s="1709"/>
      <c r="IL217" s="1709"/>
      <c r="IM217" s="1709"/>
      <c r="IN217" s="1709"/>
      <c r="IO217" s="1709"/>
      <c r="IP217" s="1709"/>
      <c r="IQ217" s="1709"/>
      <c r="IR217" s="1709"/>
      <c r="IS217" s="1709"/>
      <c r="IT217" s="1709"/>
      <c r="IU217" s="1709"/>
      <c r="IV217" s="1709"/>
      <c r="IW217" s="1709"/>
      <c r="IX217" s="1709"/>
      <c r="IY217" s="1709"/>
      <c r="IZ217" s="1709"/>
      <c r="JA217" s="1709"/>
      <c r="JB217" s="1709"/>
      <c r="JC217" s="1709"/>
      <c r="JD217" s="1709"/>
      <c r="JE217" s="1709"/>
      <c r="JF217" s="1709"/>
      <c r="JG217" s="1709"/>
      <c r="JH217" s="1709"/>
      <c r="JI217" s="1709"/>
      <c r="JJ217" s="1709"/>
      <c r="JK217" s="1709"/>
      <c r="JL217" s="1709"/>
      <c r="JM217" s="1709"/>
      <c r="JN217" s="1709"/>
      <c r="JO217" s="1709"/>
      <c r="JP217" s="1709"/>
      <c r="JQ217" s="1709"/>
      <c r="JR217" s="1709"/>
      <c r="JS217" s="1709"/>
      <c r="JT217" s="1709"/>
      <c r="JU217" s="1709"/>
      <c r="JV217" s="1709"/>
      <c r="JW217" s="1709"/>
      <c r="JX217" s="1709"/>
      <c r="JY217" s="1709"/>
      <c r="JZ217" s="1709"/>
      <c r="KA217" s="1709"/>
      <c r="KB217" s="1709"/>
      <c r="KC217" s="1709"/>
      <c r="KD217" s="1709"/>
      <c r="KE217" s="1709"/>
      <c r="KF217" s="1709"/>
      <c r="KG217" s="1709"/>
      <c r="KH217" s="1709"/>
      <c r="KI217" s="1709"/>
      <c r="KJ217" s="1709"/>
      <c r="KK217" s="1709"/>
      <c r="KL217" s="1709"/>
      <c r="KM217" s="1709"/>
      <c r="KN217" s="1709"/>
      <c r="KO217" s="1709"/>
      <c r="KP217" s="1709"/>
      <c r="KQ217" s="1709"/>
      <c r="KR217" s="1709"/>
      <c r="KS217" s="1709"/>
      <c r="KT217" s="1709"/>
      <c r="KU217" s="1709"/>
      <c r="KV217" s="1709"/>
      <c r="KW217" s="1709"/>
      <c r="KX217" s="1709"/>
      <c r="KY217" s="1709"/>
      <c r="KZ217" s="1709"/>
      <c r="LA217" s="1709"/>
      <c r="LB217" s="1709"/>
      <c r="LC217" s="1709"/>
      <c r="LD217" s="1709"/>
      <c r="LE217" s="1709"/>
      <c r="LF217" s="1709"/>
      <c r="LG217" s="1709"/>
      <c r="LH217" s="1710"/>
      <c r="LI217" s="1710"/>
      <c r="LJ217" s="1710"/>
      <c r="LK217" s="1710"/>
      <c r="LL217" s="1710"/>
      <c r="LM217" s="1710"/>
      <c r="LN217" s="1710"/>
      <c r="LO217" s="1711"/>
    </row>
    <row r="218" s="1483" customFormat="1" ht="47" customHeight="1" spans="1:327">
      <c r="A218" s="1648">
        <v>45989</v>
      </c>
      <c r="B218" s="1649" t="s">
        <v>2917</v>
      </c>
      <c r="C218" s="1650" t="s">
        <v>85</v>
      </c>
      <c r="D218" s="1651">
        <v>4500187413</v>
      </c>
      <c r="E218" s="1652" t="s">
        <v>3387</v>
      </c>
      <c r="F218" s="1651" t="s">
        <v>5499</v>
      </c>
      <c r="G218" s="1654" t="s">
        <v>4747</v>
      </c>
      <c r="H218" s="1654" t="s">
        <v>4747</v>
      </c>
      <c r="I218" s="1666" t="s">
        <v>4808</v>
      </c>
      <c r="J218" s="1667">
        <v>11520</v>
      </c>
      <c r="K218" s="1668">
        <v>0</v>
      </c>
      <c r="L218" s="1668">
        <v>96</v>
      </c>
      <c r="M218" s="1669">
        <f t="shared" si="86"/>
        <v>120</v>
      </c>
      <c r="N218" s="1670">
        <v>46027</v>
      </c>
      <c r="O218" s="1670">
        <v>46025</v>
      </c>
      <c r="P218" s="1671" t="s">
        <v>5489</v>
      </c>
      <c r="Q218" s="1676" t="s">
        <v>4153</v>
      </c>
      <c r="R218" s="1677">
        <v>11520</v>
      </c>
      <c r="S218" s="1677">
        <f t="shared" si="87"/>
        <v>0</v>
      </c>
      <c r="T218" s="1678" t="s">
        <v>1634</v>
      </c>
      <c r="U218" s="1679" t="s">
        <v>829</v>
      </c>
      <c r="V218" s="1680" t="s">
        <v>5185</v>
      </c>
      <c r="W218" s="1680" t="s">
        <v>111</v>
      </c>
      <c r="X218" s="1681">
        <v>45989</v>
      </c>
      <c r="Y218" s="1685" t="s">
        <v>88</v>
      </c>
      <c r="Z218" s="1685" t="s">
        <v>5500</v>
      </c>
      <c r="AA218" s="1336"/>
      <c r="AB218" s="1685"/>
      <c r="AC218" s="1687" t="s">
        <v>5501</v>
      </c>
      <c r="AD218" s="1688" t="s">
        <v>680</v>
      </c>
      <c r="AE218" s="1689">
        <v>1.3113</v>
      </c>
      <c r="AF218" s="1690">
        <f>AE218*J218</f>
        <v>15106.176</v>
      </c>
      <c r="AG218" s="1695"/>
      <c r="AH218" s="1696" t="s">
        <v>81</v>
      </c>
      <c r="AI218" s="1696">
        <v>5</v>
      </c>
      <c r="AJ218" s="1667">
        <f t="shared" si="101"/>
        <v>11520</v>
      </c>
      <c r="AK218" s="1697"/>
      <c r="AL218" s="1698">
        <f>J218/24</f>
        <v>480</v>
      </c>
      <c r="AM218" s="1698"/>
      <c r="AN218" s="1698"/>
      <c r="AO218" s="1698"/>
      <c r="AP218" s="1698" t="s">
        <v>63</v>
      </c>
      <c r="AQ218" s="1667">
        <f t="shared" si="111"/>
        <v>11520</v>
      </c>
      <c r="AR218" s="1698"/>
      <c r="AS218" s="1701">
        <f t="shared" si="103"/>
        <v>2304</v>
      </c>
      <c r="AT218" s="1702">
        <f t="shared" si="104"/>
        <v>2304</v>
      </c>
      <c r="AU218" s="1702">
        <f t="shared" si="105"/>
        <v>2304</v>
      </c>
      <c r="AV218" s="1702">
        <f t="shared" si="106"/>
        <v>2304</v>
      </c>
      <c r="AW218" s="1704">
        <f t="shared" si="107"/>
        <v>2304</v>
      </c>
      <c r="AX218" s="1705">
        <f t="shared" si="108"/>
        <v>2208</v>
      </c>
      <c r="AY218" s="1706">
        <f t="shared" si="109"/>
        <v>96</v>
      </c>
      <c r="AZ218" s="1707"/>
      <c r="BA218" s="1708"/>
      <c r="BB218" s="1709"/>
      <c r="BC218" s="1709"/>
      <c r="BD218" s="1709"/>
      <c r="BE218" s="1709"/>
      <c r="BF218" s="1709"/>
      <c r="BG218" s="1709"/>
      <c r="BH218" s="1709"/>
      <c r="BI218" s="1709"/>
      <c r="BJ218" s="1709"/>
      <c r="BK218" s="1709"/>
      <c r="BL218" s="1709"/>
      <c r="BM218" s="1709"/>
      <c r="BN218" s="1709"/>
      <c r="BO218" s="1709"/>
      <c r="BP218" s="1709"/>
      <c r="BQ218" s="1709"/>
      <c r="BR218" s="1709"/>
      <c r="BS218" s="1709"/>
      <c r="BT218" s="1709"/>
      <c r="BU218" s="1709"/>
      <c r="BV218" s="1709"/>
      <c r="BW218" s="1709"/>
      <c r="BX218" s="1709"/>
      <c r="BY218" s="1709"/>
      <c r="BZ218" s="1709"/>
      <c r="CA218" s="1709"/>
      <c r="CB218" s="1709"/>
      <c r="CC218" s="1709"/>
      <c r="CD218" s="1709"/>
      <c r="CE218" s="1709"/>
      <c r="CF218" s="1709"/>
      <c r="CG218" s="1709"/>
      <c r="CH218" s="1709"/>
      <c r="CI218" s="1709"/>
      <c r="CJ218" s="1709"/>
      <c r="CK218" s="1709"/>
      <c r="CL218" s="1709"/>
      <c r="CM218" s="1709"/>
      <c r="CN218" s="1709"/>
      <c r="CO218" s="1709"/>
      <c r="CP218" s="1709"/>
      <c r="CQ218" s="1709"/>
      <c r="CR218" s="1709"/>
      <c r="CS218" s="1709"/>
      <c r="CT218" s="1709"/>
      <c r="CU218" s="1709"/>
      <c r="CV218" s="1709"/>
      <c r="CW218" s="1709"/>
      <c r="CX218" s="1709"/>
      <c r="CY218" s="1709"/>
      <c r="CZ218" s="1709"/>
      <c r="DA218" s="1709"/>
      <c r="DB218" s="1709"/>
      <c r="DC218" s="1709"/>
      <c r="DD218" s="1709"/>
      <c r="DE218" s="1709"/>
      <c r="DF218" s="1709"/>
      <c r="DG218" s="1709"/>
      <c r="DH218" s="1709"/>
      <c r="DI218" s="1709"/>
      <c r="DJ218" s="1709"/>
      <c r="DK218" s="1709"/>
      <c r="DL218" s="1709"/>
      <c r="DM218" s="1709"/>
      <c r="DN218" s="1709"/>
      <c r="DO218" s="1709"/>
      <c r="DP218" s="1709"/>
      <c r="DQ218" s="1709"/>
      <c r="DR218" s="1709"/>
      <c r="DS218" s="1709"/>
      <c r="DT218" s="1709"/>
      <c r="DU218" s="1709"/>
      <c r="DV218" s="1709"/>
      <c r="DW218" s="1709"/>
      <c r="DX218" s="1709"/>
      <c r="DY218" s="1709"/>
      <c r="DZ218" s="1709"/>
      <c r="EA218" s="1709"/>
      <c r="EB218" s="1709"/>
      <c r="EC218" s="1709"/>
      <c r="ED218" s="1709"/>
      <c r="EE218" s="1709"/>
      <c r="EF218" s="1709"/>
      <c r="EG218" s="1709"/>
      <c r="EH218" s="1709"/>
      <c r="EI218" s="1709"/>
      <c r="EJ218" s="1709"/>
      <c r="EK218" s="1709"/>
      <c r="EL218" s="1709"/>
      <c r="EM218" s="1709"/>
      <c r="EN218" s="1709"/>
      <c r="EO218" s="1709"/>
      <c r="EP218" s="1709"/>
      <c r="EQ218" s="1709"/>
      <c r="ER218" s="1709"/>
      <c r="ES218" s="1709"/>
      <c r="ET218" s="1709"/>
      <c r="EU218" s="1709"/>
      <c r="EV218" s="1709"/>
      <c r="EW218" s="1709"/>
      <c r="EX218" s="1709"/>
      <c r="EY218" s="1709"/>
      <c r="EZ218" s="1709"/>
      <c r="FA218" s="1709"/>
      <c r="FB218" s="1709"/>
      <c r="FC218" s="1709"/>
      <c r="FD218" s="1709"/>
      <c r="FE218" s="1709"/>
      <c r="FF218" s="1709"/>
      <c r="FG218" s="1709"/>
      <c r="FH218" s="1709"/>
      <c r="FI218" s="1709"/>
      <c r="FJ218" s="1709"/>
      <c r="FK218" s="1709"/>
      <c r="FL218" s="1709"/>
      <c r="FM218" s="1709"/>
      <c r="FN218" s="1709"/>
      <c r="FO218" s="1709"/>
      <c r="FP218" s="1709"/>
      <c r="FQ218" s="1709"/>
      <c r="FR218" s="1709"/>
      <c r="FS218" s="1709"/>
      <c r="FT218" s="1709"/>
      <c r="FU218" s="1709"/>
      <c r="FV218" s="1709"/>
      <c r="FW218" s="1709"/>
      <c r="FX218" s="1709"/>
      <c r="FY218" s="1709"/>
      <c r="FZ218" s="1709"/>
      <c r="GA218" s="1709"/>
      <c r="GB218" s="1709"/>
      <c r="GC218" s="1709"/>
      <c r="GD218" s="1709"/>
      <c r="GE218" s="1709"/>
      <c r="GF218" s="1709"/>
      <c r="GG218" s="1709"/>
      <c r="GH218" s="1709"/>
      <c r="GI218" s="1709"/>
      <c r="GJ218" s="1709"/>
      <c r="GK218" s="1709"/>
      <c r="GL218" s="1709"/>
      <c r="GM218" s="1709"/>
      <c r="GN218" s="1709"/>
      <c r="GO218" s="1709"/>
      <c r="GP218" s="1709"/>
      <c r="GQ218" s="1709"/>
      <c r="GR218" s="1709"/>
      <c r="GS218" s="1709"/>
      <c r="GT218" s="1709"/>
      <c r="GU218" s="1709"/>
      <c r="GV218" s="1709"/>
      <c r="GW218" s="1709"/>
      <c r="GX218" s="1709"/>
      <c r="GY218" s="1709"/>
      <c r="GZ218" s="1709"/>
      <c r="HA218" s="1709"/>
      <c r="HB218" s="1709"/>
      <c r="HC218" s="1709"/>
      <c r="HD218" s="1709"/>
      <c r="HE218" s="1709"/>
      <c r="HF218" s="1709"/>
      <c r="HG218" s="1709"/>
      <c r="HH218" s="1709"/>
      <c r="HI218" s="1709"/>
      <c r="HJ218" s="1709"/>
      <c r="HK218" s="1709"/>
      <c r="HL218" s="1709"/>
      <c r="HM218" s="1709"/>
      <c r="HN218" s="1709"/>
      <c r="HO218" s="1709"/>
      <c r="HP218" s="1709"/>
      <c r="HQ218" s="1709"/>
      <c r="HR218" s="1709"/>
      <c r="HS218" s="1709"/>
      <c r="HT218" s="1709"/>
      <c r="HU218" s="1709"/>
      <c r="HV218" s="1709"/>
      <c r="HW218" s="1709"/>
      <c r="HX218" s="1709"/>
      <c r="HY218" s="1709"/>
      <c r="HZ218" s="1709"/>
      <c r="IA218" s="1709"/>
      <c r="IB218" s="1709"/>
      <c r="IC218" s="1709"/>
      <c r="ID218" s="1709"/>
      <c r="IE218" s="1709"/>
      <c r="IF218" s="1709"/>
      <c r="IG218" s="1709"/>
      <c r="IH218" s="1709"/>
      <c r="II218" s="1709"/>
      <c r="IJ218" s="1709"/>
      <c r="IK218" s="1709"/>
      <c r="IL218" s="1709"/>
      <c r="IM218" s="1709"/>
      <c r="IN218" s="1709"/>
      <c r="IO218" s="1709"/>
      <c r="IP218" s="1709"/>
      <c r="IQ218" s="1709"/>
      <c r="IR218" s="1709"/>
      <c r="IS218" s="1709"/>
      <c r="IT218" s="1709"/>
      <c r="IU218" s="1709"/>
      <c r="IV218" s="1709"/>
      <c r="IW218" s="1709"/>
      <c r="IX218" s="1709"/>
      <c r="IY218" s="1709"/>
      <c r="IZ218" s="1709"/>
      <c r="JA218" s="1709"/>
      <c r="JB218" s="1709"/>
      <c r="JC218" s="1709"/>
      <c r="JD218" s="1709"/>
      <c r="JE218" s="1709"/>
      <c r="JF218" s="1709"/>
      <c r="JG218" s="1709"/>
      <c r="JH218" s="1709"/>
      <c r="JI218" s="1709"/>
      <c r="JJ218" s="1709"/>
      <c r="JK218" s="1709"/>
      <c r="JL218" s="1709"/>
      <c r="JM218" s="1709"/>
      <c r="JN218" s="1709"/>
      <c r="JO218" s="1709"/>
      <c r="JP218" s="1709"/>
      <c r="JQ218" s="1709"/>
      <c r="JR218" s="1709"/>
      <c r="JS218" s="1709"/>
      <c r="JT218" s="1709"/>
      <c r="JU218" s="1709"/>
      <c r="JV218" s="1709"/>
      <c r="JW218" s="1709"/>
      <c r="JX218" s="1709"/>
      <c r="JY218" s="1709"/>
      <c r="JZ218" s="1709"/>
      <c r="KA218" s="1709"/>
      <c r="KB218" s="1709"/>
      <c r="KC218" s="1709"/>
      <c r="KD218" s="1709"/>
      <c r="KE218" s="1709"/>
      <c r="KF218" s="1709"/>
      <c r="KG218" s="1709"/>
      <c r="KH218" s="1709"/>
      <c r="KI218" s="1709"/>
      <c r="KJ218" s="1709"/>
      <c r="KK218" s="1709"/>
      <c r="KL218" s="1709"/>
      <c r="KM218" s="1709"/>
      <c r="KN218" s="1709"/>
      <c r="KO218" s="1709"/>
      <c r="KP218" s="1709"/>
      <c r="KQ218" s="1709"/>
      <c r="KR218" s="1709"/>
      <c r="KS218" s="1709"/>
      <c r="KT218" s="1709"/>
      <c r="KU218" s="1709"/>
      <c r="KV218" s="1709"/>
      <c r="KW218" s="1709"/>
      <c r="KX218" s="1709"/>
      <c r="KY218" s="1709"/>
      <c r="KZ218" s="1709"/>
      <c r="LA218" s="1709"/>
      <c r="LB218" s="1709"/>
      <c r="LC218" s="1709"/>
      <c r="LD218" s="1709"/>
      <c r="LE218" s="1709"/>
      <c r="LF218" s="1709"/>
      <c r="LG218" s="1709"/>
      <c r="LH218" s="1710"/>
      <c r="LI218" s="1710"/>
      <c r="LJ218" s="1710"/>
      <c r="LK218" s="1710"/>
      <c r="LL218" s="1710"/>
      <c r="LM218" s="1710"/>
      <c r="LN218" s="1710"/>
      <c r="LO218" s="1711"/>
    </row>
    <row r="219" s="1483" customFormat="1" ht="47" customHeight="1" spans="1:327">
      <c r="A219" s="1648">
        <v>45988</v>
      </c>
      <c r="B219" s="1649" t="s">
        <v>173</v>
      </c>
      <c r="C219" s="1650" t="s">
        <v>98</v>
      </c>
      <c r="D219" s="1651">
        <v>4500187295</v>
      </c>
      <c r="E219" s="1652" t="s">
        <v>5502</v>
      </c>
      <c r="F219" s="1651" t="s">
        <v>5503</v>
      </c>
      <c r="G219" s="1654" t="s">
        <v>5276</v>
      </c>
      <c r="H219" s="1654" t="s">
        <v>5276</v>
      </c>
      <c r="I219" s="1666" t="s">
        <v>5277</v>
      </c>
      <c r="J219" s="1667">
        <v>7920</v>
      </c>
      <c r="K219" s="1668">
        <v>0</v>
      </c>
      <c r="L219" s="1668">
        <v>2640</v>
      </c>
      <c r="M219" s="1669">
        <f t="shared" si="86"/>
        <v>3</v>
      </c>
      <c r="N219" s="1670">
        <v>46038</v>
      </c>
      <c r="O219" s="1670">
        <f>N219-2</f>
        <v>46036</v>
      </c>
      <c r="P219" s="1671" t="s">
        <v>5504</v>
      </c>
      <c r="Q219" s="1676" t="s">
        <v>78</v>
      </c>
      <c r="R219" s="1677">
        <v>7920</v>
      </c>
      <c r="S219" s="1677">
        <f t="shared" si="87"/>
        <v>0</v>
      </c>
      <c r="T219" s="1677" t="s">
        <v>1634</v>
      </c>
      <c r="U219" s="1679" t="s">
        <v>829</v>
      </c>
      <c r="V219" s="1680" t="s">
        <v>4645</v>
      </c>
      <c r="W219" s="1680" t="s">
        <v>88</v>
      </c>
      <c r="X219" s="1681" t="s">
        <v>5482</v>
      </c>
      <c r="Y219" s="1685" t="s">
        <v>287</v>
      </c>
      <c r="Z219" s="1685" t="s">
        <v>4143</v>
      </c>
      <c r="AA219" s="1336" t="s">
        <v>2394</v>
      </c>
      <c r="AB219" s="1685"/>
      <c r="AC219" s="1687" t="s">
        <v>5412</v>
      </c>
      <c r="AD219" s="1688" t="s">
        <v>181</v>
      </c>
      <c r="AE219" s="1689">
        <v>2114.3</v>
      </c>
      <c r="AF219" s="1690">
        <f>AE219*M219</f>
        <v>6342.9</v>
      </c>
      <c r="AG219" s="1695"/>
      <c r="AH219" s="1696" t="s">
        <v>81</v>
      </c>
      <c r="AI219" s="1696">
        <v>5</v>
      </c>
      <c r="AJ219" s="1667">
        <f t="shared" si="101"/>
        <v>7920</v>
      </c>
      <c r="AK219" s="1697"/>
      <c r="AL219" s="1698"/>
      <c r="AM219" s="1698">
        <f>J219/12</f>
        <v>660</v>
      </c>
      <c r="AN219" s="1698"/>
      <c r="AO219" s="1698"/>
      <c r="AP219" s="1697" t="s">
        <v>63</v>
      </c>
      <c r="AQ219" s="1667">
        <f t="shared" si="111"/>
        <v>7920</v>
      </c>
      <c r="AR219" s="1698"/>
      <c r="AS219" s="1701">
        <f t="shared" si="103"/>
        <v>1584</v>
      </c>
      <c r="AT219" s="1702">
        <f t="shared" si="104"/>
        <v>1584</v>
      </c>
      <c r="AU219" s="1702">
        <f t="shared" si="105"/>
        <v>1584</v>
      </c>
      <c r="AV219" s="1702">
        <f t="shared" si="106"/>
        <v>1584</v>
      </c>
      <c r="AW219" s="1704">
        <f t="shared" si="107"/>
        <v>1584</v>
      </c>
      <c r="AX219" s="1705">
        <f t="shared" si="108"/>
        <v>1518</v>
      </c>
      <c r="AY219" s="1706">
        <f t="shared" si="109"/>
        <v>66</v>
      </c>
      <c r="AZ219" s="1707"/>
      <c r="BA219" s="1708"/>
      <c r="BB219" s="1709"/>
      <c r="BC219" s="1709"/>
      <c r="BD219" s="1709"/>
      <c r="BE219" s="1709"/>
      <c r="BF219" s="1709"/>
      <c r="BG219" s="1709"/>
      <c r="BH219" s="1709"/>
      <c r="BI219" s="1709"/>
      <c r="BJ219" s="1709"/>
      <c r="BK219" s="1709"/>
      <c r="BL219" s="1709"/>
      <c r="BM219" s="1709"/>
      <c r="BN219" s="1709"/>
      <c r="BO219" s="1709"/>
      <c r="BP219" s="1709"/>
      <c r="BQ219" s="1709"/>
      <c r="BR219" s="1709"/>
      <c r="BS219" s="1709"/>
      <c r="BT219" s="1709"/>
      <c r="BU219" s="1709"/>
      <c r="BV219" s="1709"/>
      <c r="BW219" s="1709"/>
      <c r="BX219" s="1709"/>
      <c r="BY219" s="1709"/>
      <c r="BZ219" s="1709"/>
      <c r="CA219" s="1709"/>
      <c r="CB219" s="1709"/>
      <c r="CC219" s="1709"/>
      <c r="CD219" s="1709"/>
      <c r="CE219" s="1709"/>
      <c r="CF219" s="1709"/>
      <c r="CG219" s="1709"/>
      <c r="CH219" s="1709"/>
      <c r="CI219" s="1709"/>
      <c r="CJ219" s="1709"/>
      <c r="CK219" s="1709"/>
      <c r="CL219" s="1709"/>
      <c r="CM219" s="1709"/>
      <c r="CN219" s="1709"/>
      <c r="CO219" s="1709"/>
      <c r="CP219" s="1709"/>
      <c r="CQ219" s="1709"/>
      <c r="CR219" s="1709"/>
      <c r="CS219" s="1709"/>
      <c r="CT219" s="1709"/>
      <c r="CU219" s="1709"/>
      <c r="CV219" s="1709"/>
      <c r="CW219" s="1709"/>
      <c r="CX219" s="1709"/>
      <c r="CY219" s="1709"/>
      <c r="CZ219" s="1709"/>
      <c r="DA219" s="1709"/>
      <c r="DB219" s="1709"/>
      <c r="DC219" s="1709"/>
      <c r="DD219" s="1709"/>
      <c r="DE219" s="1709"/>
      <c r="DF219" s="1709"/>
      <c r="DG219" s="1709"/>
      <c r="DH219" s="1709"/>
      <c r="DI219" s="1709"/>
      <c r="DJ219" s="1709"/>
      <c r="DK219" s="1709"/>
      <c r="DL219" s="1709"/>
      <c r="DM219" s="1709"/>
      <c r="DN219" s="1709"/>
      <c r="DO219" s="1709"/>
      <c r="DP219" s="1709"/>
      <c r="DQ219" s="1709"/>
      <c r="DR219" s="1709"/>
      <c r="DS219" s="1709"/>
      <c r="DT219" s="1709"/>
      <c r="DU219" s="1709"/>
      <c r="DV219" s="1709"/>
      <c r="DW219" s="1709"/>
      <c r="DX219" s="1709"/>
      <c r="DY219" s="1709"/>
      <c r="DZ219" s="1709"/>
      <c r="EA219" s="1709"/>
      <c r="EB219" s="1709"/>
      <c r="EC219" s="1709"/>
      <c r="ED219" s="1709"/>
      <c r="EE219" s="1709"/>
      <c r="EF219" s="1709"/>
      <c r="EG219" s="1709"/>
      <c r="EH219" s="1709"/>
      <c r="EI219" s="1709"/>
      <c r="EJ219" s="1709"/>
      <c r="EK219" s="1709"/>
      <c r="EL219" s="1709"/>
      <c r="EM219" s="1709"/>
      <c r="EN219" s="1709"/>
      <c r="EO219" s="1709"/>
      <c r="EP219" s="1709"/>
      <c r="EQ219" s="1709"/>
      <c r="ER219" s="1709"/>
      <c r="ES219" s="1709"/>
      <c r="ET219" s="1709"/>
      <c r="EU219" s="1709"/>
      <c r="EV219" s="1709"/>
      <c r="EW219" s="1709"/>
      <c r="EX219" s="1709"/>
      <c r="EY219" s="1709"/>
      <c r="EZ219" s="1709"/>
      <c r="FA219" s="1709"/>
      <c r="FB219" s="1709"/>
      <c r="FC219" s="1709"/>
      <c r="FD219" s="1709"/>
      <c r="FE219" s="1709"/>
      <c r="FF219" s="1709"/>
      <c r="FG219" s="1709"/>
      <c r="FH219" s="1709"/>
      <c r="FI219" s="1709"/>
      <c r="FJ219" s="1709"/>
      <c r="FK219" s="1709"/>
      <c r="FL219" s="1709"/>
      <c r="FM219" s="1709"/>
      <c r="FN219" s="1709"/>
      <c r="FO219" s="1709"/>
      <c r="FP219" s="1709"/>
      <c r="FQ219" s="1709"/>
      <c r="FR219" s="1709"/>
      <c r="FS219" s="1709"/>
      <c r="FT219" s="1709"/>
      <c r="FU219" s="1709"/>
      <c r="FV219" s="1709"/>
      <c r="FW219" s="1709"/>
      <c r="FX219" s="1709"/>
      <c r="FY219" s="1709"/>
      <c r="FZ219" s="1709"/>
      <c r="GA219" s="1709"/>
      <c r="GB219" s="1709"/>
      <c r="GC219" s="1709"/>
      <c r="GD219" s="1709"/>
      <c r="GE219" s="1709"/>
      <c r="GF219" s="1709"/>
      <c r="GG219" s="1709"/>
      <c r="GH219" s="1709"/>
      <c r="GI219" s="1709"/>
      <c r="GJ219" s="1709"/>
      <c r="GK219" s="1709"/>
      <c r="GL219" s="1709"/>
      <c r="GM219" s="1709"/>
      <c r="GN219" s="1709"/>
      <c r="GO219" s="1709"/>
      <c r="GP219" s="1709"/>
      <c r="GQ219" s="1709"/>
      <c r="GR219" s="1709"/>
      <c r="GS219" s="1709"/>
      <c r="GT219" s="1709"/>
      <c r="GU219" s="1709"/>
      <c r="GV219" s="1709"/>
      <c r="GW219" s="1709"/>
      <c r="GX219" s="1709"/>
      <c r="GY219" s="1709"/>
      <c r="GZ219" s="1709"/>
      <c r="HA219" s="1709"/>
      <c r="HB219" s="1709"/>
      <c r="HC219" s="1709"/>
      <c r="HD219" s="1709"/>
      <c r="HE219" s="1709"/>
      <c r="HF219" s="1709"/>
      <c r="HG219" s="1709"/>
      <c r="HH219" s="1709"/>
      <c r="HI219" s="1709"/>
      <c r="HJ219" s="1709"/>
      <c r="HK219" s="1709"/>
      <c r="HL219" s="1709"/>
      <c r="HM219" s="1709"/>
      <c r="HN219" s="1709"/>
      <c r="HO219" s="1709"/>
      <c r="HP219" s="1709"/>
      <c r="HQ219" s="1709"/>
      <c r="HR219" s="1709"/>
      <c r="HS219" s="1709"/>
      <c r="HT219" s="1709"/>
      <c r="HU219" s="1709"/>
      <c r="HV219" s="1709"/>
      <c r="HW219" s="1709"/>
      <c r="HX219" s="1709"/>
      <c r="HY219" s="1709"/>
      <c r="HZ219" s="1709"/>
      <c r="IA219" s="1709"/>
      <c r="IB219" s="1709"/>
      <c r="IC219" s="1709"/>
      <c r="ID219" s="1709"/>
      <c r="IE219" s="1709"/>
      <c r="IF219" s="1709"/>
      <c r="IG219" s="1709"/>
      <c r="IH219" s="1709"/>
      <c r="II219" s="1709"/>
      <c r="IJ219" s="1709"/>
      <c r="IK219" s="1709"/>
      <c r="IL219" s="1709"/>
      <c r="IM219" s="1709"/>
      <c r="IN219" s="1709"/>
      <c r="IO219" s="1709"/>
      <c r="IP219" s="1709"/>
      <c r="IQ219" s="1709"/>
      <c r="IR219" s="1709"/>
      <c r="IS219" s="1709"/>
      <c r="IT219" s="1709"/>
      <c r="IU219" s="1709"/>
      <c r="IV219" s="1709"/>
      <c r="IW219" s="1709"/>
      <c r="IX219" s="1709"/>
      <c r="IY219" s="1709"/>
      <c r="IZ219" s="1709"/>
      <c r="JA219" s="1709"/>
      <c r="JB219" s="1709"/>
      <c r="JC219" s="1709"/>
      <c r="JD219" s="1709"/>
      <c r="JE219" s="1709"/>
      <c r="JF219" s="1709"/>
      <c r="JG219" s="1709"/>
      <c r="JH219" s="1709"/>
      <c r="JI219" s="1709"/>
      <c r="JJ219" s="1709"/>
      <c r="JK219" s="1709"/>
      <c r="JL219" s="1709"/>
      <c r="JM219" s="1709"/>
      <c r="JN219" s="1709"/>
      <c r="JO219" s="1709"/>
      <c r="JP219" s="1709"/>
      <c r="JQ219" s="1709"/>
      <c r="JR219" s="1709"/>
      <c r="JS219" s="1709"/>
      <c r="JT219" s="1709"/>
      <c r="JU219" s="1709"/>
      <c r="JV219" s="1709"/>
      <c r="JW219" s="1709"/>
      <c r="JX219" s="1709"/>
      <c r="JY219" s="1709"/>
      <c r="JZ219" s="1709"/>
      <c r="KA219" s="1709"/>
      <c r="KB219" s="1709"/>
      <c r="KC219" s="1709"/>
      <c r="KD219" s="1709"/>
      <c r="KE219" s="1709"/>
      <c r="KF219" s="1709"/>
      <c r="KG219" s="1709"/>
      <c r="KH219" s="1709"/>
      <c r="KI219" s="1709"/>
      <c r="KJ219" s="1709"/>
      <c r="KK219" s="1709"/>
      <c r="KL219" s="1709"/>
      <c r="KM219" s="1709"/>
      <c r="KN219" s="1709"/>
      <c r="KO219" s="1709"/>
      <c r="KP219" s="1709"/>
      <c r="KQ219" s="1709"/>
      <c r="KR219" s="1709"/>
      <c r="KS219" s="1709"/>
      <c r="KT219" s="1709"/>
      <c r="KU219" s="1709"/>
      <c r="KV219" s="1709"/>
      <c r="KW219" s="1709"/>
      <c r="KX219" s="1709"/>
      <c r="KY219" s="1709"/>
      <c r="KZ219" s="1709"/>
      <c r="LA219" s="1709"/>
      <c r="LB219" s="1709"/>
      <c r="LC219" s="1709"/>
      <c r="LD219" s="1709"/>
      <c r="LE219" s="1709"/>
      <c r="LF219" s="1709"/>
      <c r="LG219" s="1709"/>
      <c r="LH219" s="1710"/>
      <c r="LI219" s="1710"/>
      <c r="LJ219" s="1710"/>
      <c r="LK219" s="1710"/>
      <c r="LL219" s="1710"/>
      <c r="LM219" s="1710"/>
      <c r="LN219" s="1710"/>
      <c r="LO219" s="1711"/>
    </row>
    <row r="220" s="1483" customFormat="1" ht="47" customHeight="1" spans="1:327">
      <c r="A220" s="1648">
        <v>45974</v>
      </c>
      <c r="B220" s="1649" t="s">
        <v>1738</v>
      </c>
      <c r="C220" s="1650" t="s">
        <v>342</v>
      </c>
      <c r="D220" s="1651">
        <v>4500185539</v>
      </c>
      <c r="E220" s="1652" t="s">
        <v>3397</v>
      </c>
      <c r="F220" s="1651" t="s">
        <v>5505</v>
      </c>
      <c r="G220" s="1654" t="s">
        <v>5152</v>
      </c>
      <c r="H220" s="1654" t="s">
        <v>5152</v>
      </c>
      <c r="I220" s="1666" t="s">
        <v>5153</v>
      </c>
      <c r="J220" s="1667">
        <v>10800</v>
      </c>
      <c r="K220" s="1668">
        <v>0</v>
      </c>
      <c r="L220" s="1668">
        <v>36</v>
      </c>
      <c r="M220" s="1669">
        <f t="shared" si="86"/>
        <v>300</v>
      </c>
      <c r="N220" s="1670">
        <v>46038</v>
      </c>
      <c r="O220" s="1670">
        <v>46036</v>
      </c>
      <c r="P220" s="1671"/>
      <c r="Q220" s="1676" t="s">
        <v>78</v>
      </c>
      <c r="R220" s="1677">
        <v>10800</v>
      </c>
      <c r="S220" s="1677">
        <f t="shared" si="87"/>
        <v>0</v>
      </c>
      <c r="T220" s="1678" t="s">
        <v>1634</v>
      </c>
      <c r="U220" s="1679" t="s">
        <v>829</v>
      </c>
      <c r="V220" s="1680" t="s">
        <v>5506</v>
      </c>
      <c r="W220" s="1680" t="s">
        <v>2982</v>
      </c>
      <c r="X220" s="1681">
        <v>45974</v>
      </c>
      <c r="Y220" s="1685" t="s">
        <v>88</v>
      </c>
      <c r="Z220" s="1685" t="s">
        <v>5493</v>
      </c>
      <c r="AA220" s="1366" t="s">
        <v>5494</v>
      </c>
      <c r="AB220" s="1685"/>
      <c r="AC220" s="1687" t="s">
        <v>5507</v>
      </c>
      <c r="AD220" s="1688" t="s">
        <v>1563</v>
      </c>
      <c r="AE220" s="1689">
        <v>1.4117</v>
      </c>
      <c r="AF220" s="1690">
        <f>AE220*M220</f>
        <v>423.51</v>
      </c>
      <c r="AG220" s="1695"/>
      <c r="AH220" s="1696" t="s">
        <v>81</v>
      </c>
      <c r="AI220" s="1696">
        <v>5</v>
      </c>
      <c r="AJ220" s="1667">
        <f t="shared" si="101"/>
        <v>10800</v>
      </c>
      <c r="AK220" s="1697"/>
      <c r="AL220" s="1698"/>
      <c r="AM220" s="1698"/>
      <c r="AN220" s="1698"/>
      <c r="AO220" s="1698"/>
      <c r="AP220" s="1698" t="s">
        <v>63</v>
      </c>
      <c r="AQ220" s="1667">
        <f t="shared" si="111"/>
        <v>10800</v>
      </c>
      <c r="AR220" s="1698"/>
      <c r="AS220" s="1701">
        <f t="shared" si="103"/>
        <v>2160</v>
      </c>
      <c r="AT220" s="1702">
        <f t="shared" si="104"/>
        <v>2160</v>
      </c>
      <c r="AU220" s="1702">
        <f t="shared" si="105"/>
        <v>2160</v>
      </c>
      <c r="AV220" s="1702">
        <f t="shared" si="106"/>
        <v>2160</v>
      </c>
      <c r="AW220" s="1704">
        <f t="shared" si="107"/>
        <v>2160</v>
      </c>
      <c r="AX220" s="1705">
        <f t="shared" si="108"/>
        <v>2070</v>
      </c>
      <c r="AY220" s="1706">
        <f t="shared" si="109"/>
        <v>90</v>
      </c>
      <c r="AZ220" s="1707"/>
      <c r="BA220" s="1708"/>
      <c r="BB220" s="1709"/>
      <c r="BC220" s="1709"/>
      <c r="BD220" s="1709"/>
      <c r="BE220" s="1709"/>
      <c r="BF220" s="1709"/>
      <c r="BG220" s="1709"/>
      <c r="BH220" s="1709"/>
      <c r="BI220" s="1709"/>
      <c r="BJ220" s="1709"/>
      <c r="BK220" s="1709"/>
      <c r="BL220" s="1709"/>
      <c r="BM220" s="1709"/>
      <c r="BN220" s="1709"/>
      <c r="BO220" s="1709"/>
      <c r="BP220" s="1709"/>
      <c r="BQ220" s="1709"/>
      <c r="BR220" s="1709"/>
      <c r="BS220" s="1709"/>
      <c r="BT220" s="1709"/>
      <c r="BU220" s="1709"/>
      <c r="BV220" s="1709"/>
      <c r="BW220" s="1709"/>
      <c r="BX220" s="1709"/>
      <c r="BY220" s="1709"/>
      <c r="BZ220" s="1709"/>
      <c r="CA220" s="1709"/>
      <c r="CB220" s="1709"/>
      <c r="CC220" s="1709"/>
      <c r="CD220" s="1709"/>
      <c r="CE220" s="1709"/>
      <c r="CF220" s="1709"/>
      <c r="CG220" s="1709"/>
      <c r="CH220" s="1709"/>
      <c r="CI220" s="1709"/>
      <c r="CJ220" s="1709"/>
      <c r="CK220" s="1709"/>
      <c r="CL220" s="1709"/>
      <c r="CM220" s="1709"/>
      <c r="CN220" s="1709"/>
      <c r="CO220" s="1709"/>
      <c r="CP220" s="1709"/>
      <c r="CQ220" s="1709"/>
      <c r="CR220" s="1709"/>
      <c r="CS220" s="1709"/>
      <c r="CT220" s="1709"/>
      <c r="CU220" s="1709"/>
      <c r="CV220" s="1709"/>
      <c r="CW220" s="1709"/>
      <c r="CX220" s="1709"/>
      <c r="CY220" s="1709"/>
      <c r="CZ220" s="1709"/>
      <c r="DA220" s="1709"/>
      <c r="DB220" s="1709"/>
      <c r="DC220" s="1709"/>
      <c r="DD220" s="1709"/>
      <c r="DE220" s="1709"/>
      <c r="DF220" s="1709"/>
      <c r="DG220" s="1709"/>
      <c r="DH220" s="1709"/>
      <c r="DI220" s="1709"/>
      <c r="DJ220" s="1709"/>
      <c r="DK220" s="1709"/>
      <c r="DL220" s="1709"/>
      <c r="DM220" s="1709"/>
      <c r="DN220" s="1709"/>
      <c r="DO220" s="1709"/>
      <c r="DP220" s="1709"/>
      <c r="DQ220" s="1709"/>
      <c r="DR220" s="1709"/>
      <c r="DS220" s="1709"/>
      <c r="DT220" s="1709"/>
      <c r="DU220" s="1709"/>
      <c r="DV220" s="1709"/>
      <c r="DW220" s="1709"/>
      <c r="DX220" s="1709"/>
      <c r="DY220" s="1709"/>
      <c r="DZ220" s="1709"/>
      <c r="EA220" s="1709"/>
      <c r="EB220" s="1709"/>
      <c r="EC220" s="1709"/>
      <c r="ED220" s="1709"/>
      <c r="EE220" s="1709"/>
      <c r="EF220" s="1709"/>
      <c r="EG220" s="1709"/>
      <c r="EH220" s="1709"/>
      <c r="EI220" s="1709"/>
      <c r="EJ220" s="1709"/>
      <c r="EK220" s="1709"/>
      <c r="EL220" s="1709"/>
      <c r="EM220" s="1709"/>
      <c r="EN220" s="1709"/>
      <c r="EO220" s="1709"/>
      <c r="EP220" s="1709"/>
      <c r="EQ220" s="1709"/>
      <c r="ER220" s="1709"/>
      <c r="ES220" s="1709"/>
      <c r="ET220" s="1709"/>
      <c r="EU220" s="1709"/>
      <c r="EV220" s="1709"/>
      <c r="EW220" s="1709"/>
      <c r="EX220" s="1709"/>
      <c r="EY220" s="1709"/>
      <c r="EZ220" s="1709"/>
      <c r="FA220" s="1709"/>
      <c r="FB220" s="1709"/>
      <c r="FC220" s="1709"/>
      <c r="FD220" s="1709"/>
      <c r="FE220" s="1709"/>
      <c r="FF220" s="1709"/>
      <c r="FG220" s="1709"/>
      <c r="FH220" s="1709"/>
      <c r="FI220" s="1709"/>
      <c r="FJ220" s="1709"/>
      <c r="FK220" s="1709"/>
      <c r="FL220" s="1709"/>
      <c r="FM220" s="1709"/>
      <c r="FN220" s="1709"/>
      <c r="FO220" s="1709"/>
      <c r="FP220" s="1709"/>
      <c r="FQ220" s="1709"/>
      <c r="FR220" s="1709"/>
      <c r="FS220" s="1709"/>
      <c r="FT220" s="1709"/>
      <c r="FU220" s="1709"/>
      <c r="FV220" s="1709"/>
      <c r="FW220" s="1709"/>
      <c r="FX220" s="1709"/>
      <c r="FY220" s="1709"/>
      <c r="FZ220" s="1709"/>
      <c r="GA220" s="1709"/>
      <c r="GB220" s="1709"/>
      <c r="GC220" s="1709"/>
      <c r="GD220" s="1709"/>
      <c r="GE220" s="1709"/>
      <c r="GF220" s="1709"/>
      <c r="GG220" s="1709"/>
      <c r="GH220" s="1709"/>
      <c r="GI220" s="1709"/>
      <c r="GJ220" s="1709"/>
      <c r="GK220" s="1709"/>
      <c r="GL220" s="1709"/>
      <c r="GM220" s="1709"/>
      <c r="GN220" s="1709"/>
      <c r="GO220" s="1709"/>
      <c r="GP220" s="1709"/>
      <c r="GQ220" s="1709"/>
      <c r="GR220" s="1709"/>
      <c r="GS220" s="1709"/>
      <c r="GT220" s="1709"/>
      <c r="GU220" s="1709"/>
      <c r="GV220" s="1709"/>
      <c r="GW220" s="1709"/>
      <c r="GX220" s="1709"/>
      <c r="GY220" s="1709"/>
      <c r="GZ220" s="1709"/>
      <c r="HA220" s="1709"/>
      <c r="HB220" s="1709"/>
      <c r="HC220" s="1709"/>
      <c r="HD220" s="1709"/>
      <c r="HE220" s="1709"/>
      <c r="HF220" s="1709"/>
      <c r="HG220" s="1709"/>
      <c r="HH220" s="1709"/>
      <c r="HI220" s="1709"/>
      <c r="HJ220" s="1709"/>
      <c r="HK220" s="1709"/>
      <c r="HL220" s="1709"/>
      <c r="HM220" s="1709"/>
      <c r="HN220" s="1709"/>
      <c r="HO220" s="1709"/>
      <c r="HP220" s="1709"/>
      <c r="HQ220" s="1709"/>
      <c r="HR220" s="1709"/>
      <c r="HS220" s="1709"/>
      <c r="HT220" s="1709"/>
      <c r="HU220" s="1709"/>
      <c r="HV220" s="1709"/>
      <c r="HW220" s="1709"/>
      <c r="HX220" s="1709"/>
      <c r="HY220" s="1709"/>
      <c r="HZ220" s="1709"/>
      <c r="IA220" s="1709"/>
      <c r="IB220" s="1709"/>
      <c r="IC220" s="1709"/>
      <c r="ID220" s="1709"/>
      <c r="IE220" s="1709"/>
      <c r="IF220" s="1709"/>
      <c r="IG220" s="1709"/>
      <c r="IH220" s="1709"/>
      <c r="II220" s="1709"/>
      <c r="IJ220" s="1709"/>
      <c r="IK220" s="1709"/>
      <c r="IL220" s="1709"/>
      <c r="IM220" s="1709"/>
      <c r="IN220" s="1709"/>
      <c r="IO220" s="1709"/>
      <c r="IP220" s="1709"/>
      <c r="IQ220" s="1709"/>
      <c r="IR220" s="1709"/>
      <c r="IS220" s="1709"/>
      <c r="IT220" s="1709"/>
      <c r="IU220" s="1709"/>
      <c r="IV220" s="1709"/>
      <c r="IW220" s="1709"/>
      <c r="IX220" s="1709"/>
      <c r="IY220" s="1709"/>
      <c r="IZ220" s="1709"/>
      <c r="JA220" s="1709"/>
      <c r="JB220" s="1709"/>
      <c r="JC220" s="1709"/>
      <c r="JD220" s="1709"/>
      <c r="JE220" s="1709"/>
      <c r="JF220" s="1709"/>
      <c r="JG220" s="1709"/>
      <c r="JH220" s="1709"/>
      <c r="JI220" s="1709"/>
      <c r="JJ220" s="1709"/>
      <c r="JK220" s="1709"/>
      <c r="JL220" s="1709"/>
      <c r="JM220" s="1709"/>
      <c r="JN220" s="1709"/>
      <c r="JO220" s="1709"/>
      <c r="JP220" s="1709"/>
      <c r="JQ220" s="1709"/>
      <c r="JR220" s="1709"/>
      <c r="JS220" s="1709"/>
      <c r="JT220" s="1709"/>
      <c r="JU220" s="1709"/>
      <c r="JV220" s="1709"/>
      <c r="JW220" s="1709"/>
      <c r="JX220" s="1709"/>
      <c r="JY220" s="1709"/>
      <c r="JZ220" s="1709"/>
      <c r="KA220" s="1709"/>
      <c r="KB220" s="1709"/>
      <c r="KC220" s="1709"/>
      <c r="KD220" s="1709"/>
      <c r="KE220" s="1709"/>
      <c r="KF220" s="1709"/>
      <c r="KG220" s="1709"/>
      <c r="KH220" s="1709"/>
      <c r="KI220" s="1709"/>
      <c r="KJ220" s="1709"/>
      <c r="KK220" s="1709"/>
      <c r="KL220" s="1709"/>
      <c r="KM220" s="1709"/>
      <c r="KN220" s="1709"/>
      <c r="KO220" s="1709"/>
      <c r="KP220" s="1709"/>
      <c r="KQ220" s="1709"/>
      <c r="KR220" s="1709"/>
      <c r="KS220" s="1709"/>
      <c r="KT220" s="1709"/>
      <c r="KU220" s="1709"/>
      <c r="KV220" s="1709"/>
      <c r="KW220" s="1709"/>
      <c r="KX220" s="1709"/>
      <c r="KY220" s="1709"/>
      <c r="KZ220" s="1709"/>
      <c r="LA220" s="1709"/>
      <c r="LB220" s="1709"/>
      <c r="LC220" s="1709"/>
      <c r="LD220" s="1709"/>
      <c r="LE220" s="1709"/>
      <c r="LF220" s="1709"/>
      <c r="LG220" s="1709"/>
      <c r="LH220" s="1710"/>
      <c r="LI220" s="1710"/>
      <c r="LJ220" s="1710"/>
      <c r="LK220" s="1710"/>
      <c r="LL220" s="1710"/>
      <c r="LM220" s="1710"/>
      <c r="LN220" s="1710"/>
      <c r="LO220" s="1711"/>
    </row>
    <row r="221" s="1483" customFormat="1" ht="47" customHeight="1" spans="1:327">
      <c r="A221" s="1648">
        <v>45993</v>
      </c>
      <c r="B221" s="1649" t="s">
        <v>1738</v>
      </c>
      <c r="C221" s="1650" t="s">
        <v>342</v>
      </c>
      <c r="D221" s="1651">
        <v>4500187663</v>
      </c>
      <c r="E221" s="1652" t="s">
        <v>5508</v>
      </c>
      <c r="F221" s="1651" t="s">
        <v>5509</v>
      </c>
      <c r="G221" s="1654" t="s">
        <v>5152</v>
      </c>
      <c r="H221" s="1654" t="s">
        <v>5152</v>
      </c>
      <c r="I221" s="1666" t="s">
        <v>5153</v>
      </c>
      <c r="J221" s="1667">
        <v>18000</v>
      </c>
      <c r="K221" s="1668">
        <v>0</v>
      </c>
      <c r="L221" s="1668">
        <v>36</v>
      </c>
      <c r="M221" s="1669">
        <f t="shared" si="86"/>
        <v>500</v>
      </c>
      <c r="N221" s="1670">
        <v>46038</v>
      </c>
      <c r="O221" s="1670">
        <f>N221-2</f>
        <v>46036</v>
      </c>
      <c r="P221" s="1671"/>
      <c r="Q221" s="1676" t="s">
        <v>78</v>
      </c>
      <c r="R221" s="1677">
        <v>18000</v>
      </c>
      <c r="S221" s="1677">
        <f t="shared" si="87"/>
        <v>0</v>
      </c>
      <c r="T221" s="1678" t="s">
        <v>1634</v>
      </c>
      <c r="U221" s="1679" t="s">
        <v>829</v>
      </c>
      <c r="V221" s="1680" t="s">
        <v>5506</v>
      </c>
      <c r="W221" s="1680" t="s">
        <v>2982</v>
      </c>
      <c r="X221" s="1681">
        <v>45993</v>
      </c>
      <c r="Y221" s="1685" t="s">
        <v>88</v>
      </c>
      <c r="Z221" s="1685" t="s">
        <v>5493</v>
      </c>
      <c r="AA221" s="1685" t="s">
        <v>5494</v>
      </c>
      <c r="AB221" s="1685"/>
      <c r="AC221" s="1687" t="s">
        <v>5510</v>
      </c>
      <c r="AD221" s="1688" t="s">
        <v>1563</v>
      </c>
      <c r="AE221" s="1689">
        <v>1.4117</v>
      </c>
      <c r="AF221" s="1690">
        <f>AE221*J221</f>
        <v>25410.6</v>
      </c>
      <c r="AG221" s="1695"/>
      <c r="AH221" s="1696" t="s">
        <v>81</v>
      </c>
      <c r="AI221" s="1696">
        <v>5</v>
      </c>
      <c r="AJ221" s="1667">
        <f t="shared" si="101"/>
        <v>18000</v>
      </c>
      <c r="AK221" s="1697"/>
      <c r="AL221" s="1698"/>
      <c r="AM221" s="1698"/>
      <c r="AN221" s="1698"/>
      <c r="AO221" s="1698"/>
      <c r="AP221" s="1697" t="s">
        <v>63</v>
      </c>
      <c r="AQ221" s="1667">
        <f t="shared" si="111"/>
        <v>18000</v>
      </c>
      <c r="AR221" s="1698"/>
      <c r="AS221" s="1701">
        <f t="shared" si="103"/>
        <v>3600</v>
      </c>
      <c r="AT221" s="1702">
        <f t="shared" si="104"/>
        <v>3600</v>
      </c>
      <c r="AU221" s="1702">
        <f t="shared" si="105"/>
        <v>3600</v>
      </c>
      <c r="AV221" s="1702">
        <f t="shared" si="106"/>
        <v>3600</v>
      </c>
      <c r="AW221" s="1704">
        <f t="shared" si="107"/>
        <v>3600</v>
      </c>
      <c r="AX221" s="1705">
        <f t="shared" si="108"/>
        <v>3450</v>
      </c>
      <c r="AY221" s="1706">
        <f t="shared" si="109"/>
        <v>150</v>
      </c>
      <c r="AZ221" s="1707"/>
      <c r="BA221" s="1708"/>
      <c r="BB221" s="1709"/>
      <c r="BC221" s="1709"/>
      <c r="BD221" s="1709"/>
      <c r="BE221" s="1709"/>
      <c r="BF221" s="1709"/>
      <c r="BG221" s="1709"/>
      <c r="BH221" s="1709"/>
      <c r="BI221" s="1709"/>
      <c r="BJ221" s="1709"/>
      <c r="BK221" s="1709"/>
      <c r="BL221" s="1709"/>
      <c r="BM221" s="1709"/>
      <c r="BN221" s="1709"/>
      <c r="BO221" s="1709"/>
      <c r="BP221" s="1709"/>
      <c r="BQ221" s="1709"/>
      <c r="BR221" s="1709"/>
      <c r="BS221" s="1709"/>
      <c r="BT221" s="1709"/>
      <c r="BU221" s="1709"/>
      <c r="BV221" s="1709"/>
      <c r="BW221" s="1709"/>
      <c r="BX221" s="1709"/>
      <c r="BY221" s="1709"/>
      <c r="BZ221" s="1709"/>
      <c r="CA221" s="1709"/>
      <c r="CB221" s="1709"/>
      <c r="CC221" s="1709"/>
      <c r="CD221" s="1709"/>
      <c r="CE221" s="1709"/>
      <c r="CF221" s="1709"/>
      <c r="CG221" s="1709"/>
      <c r="CH221" s="1709"/>
      <c r="CI221" s="1709"/>
      <c r="CJ221" s="1709"/>
      <c r="CK221" s="1709"/>
      <c r="CL221" s="1709"/>
      <c r="CM221" s="1709"/>
      <c r="CN221" s="1709"/>
      <c r="CO221" s="1709"/>
      <c r="CP221" s="1709"/>
      <c r="CQ221" s="1709"/>
      <c r="CR221" s="1709"/>
      <c r="CS221" s="1709"/>
      <c r="CT221" s="1709"/>
      <c r="CU221" s="1709"/>
      <c r="CV221" s="1709"/>
      <c r="CW221" s="1709"/>
      <c r="CX221" s="1709"/>
      <c r="CY221" s="1709"/>
      <c r="CZ221" s="1709"/>
      <c r="DA221" s="1709"/>
      <c r="DB221" s="1709"/>
      <c r="DC221" s="1709"/>
      <c r="DD221" s="1709"/>
      <c r="DE221" s="1709"/>
      <c r="DF221" s="1709"/>
      <c r="DG221" s="1709"/>
      <c r="DH221" s="1709"/>
      <c r="DI221" s="1709"/>
      <c r="DJ221" s="1709"/>
      <c r="DK221" s="1709"/>
      <c r="DL221" s="1709"/>
      <c r="DM221" s="1709"/>
      <c r="DN221" s="1709"/>
      <c r="DO221" s="1709"/>
      <c r="DP221" s="1709"/>
      <c r="DQ221" s="1709"/>
      <c r="DR221" s="1709"/>
      <c r="DS221" s="1709"/>
      <c r="DT221" s="1709"/>
      <c r="DU221" s="1709"/>
      <c r="DV221" s="1709"/>
      <c r="DW221" s="1709"/>
      <c r="DX221" s="1709"/>
      <c r="DY221" s="1709"/>
      <c r="DZ221" s="1709"/>
      <c r="EA221" s="1709"/>
      <c r="EB221" s="1709"/>
      <c r="EC221" s="1709"/>
      <c r="ED221" s="1709"/>
      <c r="EE221" s="1709"/>
      <c r="EF221" s="1709"/>
      <c r="EG221" s="1709"/>
      <c r="EH221" s="1709"/>
      <c r="EI221" s="1709"/>
      <c r="EJ221" s="1709"/>
      <c r="EK221" s="1709"/>
      <c r="EL221" s="1709"/>
      <c r="EM221" s="1709"/>
      <c r="EN221" s="1709"/>
      <c r="EO221" s="1709"/>
      <c r="EP221" s="1709"/>
      <c r="EQ221" s="1709"/>
      <c r="ER221" s="1709"/>
      <c r="ES221" s="1709"/>
      <c r="ET221" s="1709"/>
      <c r="EU221" s="1709"/>
      <c r="EV221" s="1709"/>
      <c r="EW221" s="1709"/>
      <c r="EX221" s="1709"/>
      <c r="EY221" s="1709"/>
      <c r="EZ221" s="1709"/>
      <c r="FA221" s="1709"/>
      <c r="FB221" s="1709"/>
      <c r="FC221" s="1709"/>
      <c r="FD221" s="1709"/>
      <c r="FE221" s="1709"/>
      <c r="FF221" s="1709"/>
      <c r="FG221" s="1709"/>
      <c r="FH221" s="1709"/>
      <c r="FI221" s="1709"/>
      <c r="FJ221" s="1709"/>
      <c r="FK221" s="1709"/>
      <c r="FL221" s="1709"/>
      <c r="FM221" s="1709"/>
      <c r="FN221" s="1709"/>
      <c r="FO221" s="1709"/>
      <c r="FP221" s="1709"/>
      <c r="FQ221" s="1709"/>
      <c r="FR221" s="1709"/>
      <c r="FS221" s="1709"/>
      <c r="FT221" s="1709"/>
      <c r="FU221" s="1709"/>
      <c r="FV221" s="1709"/>
      <c r="FW221" s="1709"/>
      <c r="FX221" s="1709"/>
      <c r="FY221" s="1709"/>
      <c r="FZ221" s="1709"/>
      <c r="GA221" s="1709"/>
      <c r="GB221" s="1709"/>
      <c r="GC221" s="1709"/>
      <c r="GD221" s="1709"/>
      <c r="GE221" s="1709"/>
      <c r="GF221" s="1709"/>
      <c r="GG221" s="1709"/>
      <c r="GH221" s="1709"/>
      <c r="GI221" s="1709"/>
      <c r="GJ221" s="1709"/>
      <c r="GK221" s="1709"/>
      <c r="GL221" s="1709"/>
      <c r="GM221" s="1709"/>
      <c r="GN221" s="1709"/>
      <c r="GO221" s="1709"/>
      <c r="GP221" s="1709"/>
      <c r="GQ221" s="1709"/>
      <c r="GR221" s="1709"/>
      <c r="GS221" s="1709"/>
      <c r="GT221" s="1709"/>
      <c r="GU221" s="1709"/>
      <c r="GV221" s="1709"/>
      <c r="GW221" s="1709"/>
      <c r="GX221" s="1709"/>
      <c r="GY221" s="1709"/>
      <c r="GZ221" s="1709"/>
      <c r="HA221" s="1709"/>
      <c r="HB221" s="1709"/>
      <c r="HC221" s="1709"/>
      <c r="HD221" s="1709"/>
      <c r="HE221" s="1709"/>
      <c r="HF221" s="1709"/>
      <c r="HG221" s="1709"/>
      <c r="HH221" s="1709"/>
      <c r="HI221" s="1709"/>
      <c r="HJ221" s="1709"/>
      <c r="HK221" s="1709"/>
      <c r="HL221" s="1709"/>
      <c r="HM221" s="1709"/>
      <c r="HN221" s="1709"/>
      <c r="HO221" s="1709"/>
      <c r="HP221" s="1709"/>
      <c r="HQ221" s="1709"/>
      <c r="HR221" s="1709"/>
      <c r="HS221" s="1709"/>
      <c r="HT221" s="1709"/>
      <c r="HU221" s="1709"/>
      <c r="HV221" s="1709"/>
      <c r="HW221" s="1709"/>
      <c r="HX221" s="1709"/>
      <c r="HY221" s="1709"/>
      <c r="HZ221" s="1709"/>
      <c r="IA221" s="1709"/>
      <c r="IB221" s="1709"/>
      <c r="IC221" s="1709"/>
      <c r="ID221" s="1709"/>
      <c r="IE221" s="1709"/>
      <c r="IF221" s="1709"/>
      <c r="IG221" s="1709"/>
      <c r="IH221" s="1709"/>
      <c r="II221" s="1709"/>
      <c r="IJ221" s="1709"/>
      <c r="IK221" s="1709"/>
      <c r="IL221" s="1709"/>
      <c r="IM221" s="1709"/>
      <c r="IN221" s="1709"/>
      <c r="IO221" s="1709"/>
      <c r="IP221" s="1709"/>
      <c r="IQ221" s="1709"/>
      <c r="IR221" s="1709"/>
      <c r="IS221" s="1709"/>
      <c r="IT221" s="1709"/>
      <c r="IU221" s="1709"/>
      <c r="IV221" s="1709"/>
      <c r="IW221" s="1709"/>
      <c r="IX221" s="1709"/>
      <c r="IY221" s="1709"/>
      <c r="IZ221" s="1709"/>
      <c r="JA221" s="1709"/>
      <c r="JB221" s="1709"/>
      <c r="JC221" s="1709"/>
      <c r="JD221" s="1709"/>
      <c r="JE221" s="1709"/>
      <c r="JF221" s="1709"/>
      <c r="JG221" s="1709"/>
      <c r="JH221" s="1709"/>
      <c r="JI221" s="1709"/>
      <c r="JJ221" s="1709"/>
      <c r="JK221" s="1709"/>
      <c r="JL221" s="1709"/>
      <c r="JM221" s="1709"/>
      <c r="JN221" s="1709"/>
      <c r="JO221" s="1709"/>
      <c r="JP221" s="1709"/>
      <c r="JQ221" s="1709"/>
      <c r="JR221" s="1709"/>
      <c r="JS221" s="1709"/>
      <c r="JT221" s="1709"/>
      <c r="JU221" s="1709"/>
      <c r="JV221" s="1709"/>
      <c r="JW221" s="1709"/>
      <c r="JX221" s="1709"/>
      <c r="JY221" s="1709"/>
      <c r="JZ221" s="1709"/>
      <c r="KA221" s="1709"/>
      <c r="KB221" s="1709"/>
      <c r="KC221" s="1709"/>
      <c r="KD221" s="1709"/>
      <c r="KE221" s="1709"/>
      <c r="KF221" s="1709"/>
      <c r="KG221" s="1709"/>
      <c r="KH221" s="1709"/>
      <c r="KI221" s="1709"/>
      <c r="KJ221" s="1709"/>
      <c r="KK221" s="1709"/>
      <c r="KL221" s="1709"/>
      <c r="KM221" s="1709"/>
      <c r="KN221" s="1709"/>
      <c r="KO221" s="1709"/>
      <c r="KP221" s="1709"/>
      <c r="KQ221" s="1709"/>
      <c r="KR221" s="1709"/>
      <c r="KS221" s="1709"/>
      <c r="KT221" s="1709"/>
      <c r="KU221" s="1709"/>
      <c r="KV221" s="1709"/>
      <c r="KW221" s="1709"/>
      <c r="KX221" s="1709"/>
      <c r="KY221" s="1709"/>
      <c r="KZ221" s="1709"/>
      <c r="LA221" s="1709"/>
      <c r="LB221" s="1709"/>
      <c r="LC221" s="1709"/>
      <c r="LD221" s="1709"/>
      <c r="LE221" s="1709"/>
      <c r="LF221" s="1709"/>
      <c r="LG221" s="1709"/>
      <c r="LH221" s="1710"/>
      <c r="LI221" s="1710"/>
      <c r="LJ221" s="1710"/>
      <c r="LK221" s="1710"/>
      <c r="LL221" s="1710"/>
      <c r="LM221" s="1710"/>
      <c r="LN221" s="1710"/>
      <c r="LO221" s="1711"/>
    </row>
    <row r="222" s="1484" customFormat="1" ht="47" customHeight="1" spans="1:327">
      <c r="A222" s="1712">
        <v>45996</v>
      </c>
      <c r="B222" s="1713" t="s">
        <v>5511</v>
      </c>
      <c r="C222" s="1714" t="s">
        <v>1811</v>
      </c>
      <c r="D222" s="1715">
        <v>4500188181</v>
      </c>
      <c r="E222" s="1716"/>
      <c r="F222" s="1715" t="s">
        <v>5512</v>
      </c>
      <c r="G222" s="1717" t="s">
        <v>4747</v>
      </c>
      <c r="H222" s="1717" t="s">
        <v>4747</v>
      </c>
      <c r="I222" s="1735" t="s">
        <v>4808</v>
      </c>
      <c r="J222" s="1736">
        <v>480</v>
      </c>
      <c r="K222" s="1737">
        <v>0</v>
      </c>
      <c r="L222" s="1737">
        <v>96</v>
      </c>
      <c r="M222" s="1738">
        <f t="shared" si="86"/>
        <v>5</v>
      </c>
      <c r="N222" s="1739">
        <v>46039</v>
      </c>
      <c r="O222" s="1739">
        <v>46037</v>
      </c>
      <c r="P222" s="1740"/>
      <c r="Q222" s="1753" t="s">
        <v>78</v>
      </c>
      <c r="R222" s="1677">
        <v>480</v>
      </c>
      <c r="S222" s="1754">
        <f t="shared" si="87"/>
        <v>0</v>
      </c>
      <c r="T222" s="1755" t="s">
        <v>1634</v>
      </c>
      <c r="U222" s="1756" t="s">
        <v>829</v>
      </c>
      <c r="V222" s="1757" t="s">
        <v>5513</v>
      </c>
      <c r="W222" s="1757" t="s">
        <v>88</v>
      </c>
      <c r="X222" s="1758">
        <v>45996</v>
      </c>
      <c r="Y222" s="1770" t="s">
        <v>88</v>
      </c>
      <c r="Z222" s="1770">
        <v>46007</v>
      </c>
      <c r="AA222" s="1336"/>
      <c r="AB222" s="1770"/>
      <c r="AC222" s="1772" t="s">
        <v>5514</v>
      </c>
      <c r="AD222" s="1773" t="s">
        <v>1814</v>
      </c>
      <c r="AE222" s="1774">
        <v>1.3113</v>
      </c>
      <c r="AF222" s="1775">
        <f>AE222*J222</f>
        <v>629.424</v>
      </c>
      <c r="AG222" s="1791"/>
      <c r="AH222" s="1792" t="s">
        <v>81</v>
      </c>
      <c r="AI222" s="1792">
        <v>5</v>
      </c>
      <c r="AJ222" s="1736">
        <f t="shared" si="101"/>
        <v>480</v>
      </c>
      <c r="AK222" s="1793"/>
      <c r="AL222" s="1794">
        <f>J222/24</f>
        <v>20</v>
      </c>
      <c r="AM222" s="1794"/>
      <c r="AN222" s="1794"/>
      <c r="AO222" s="1794"/>
      <c r="AP222" s="1793" t="s">
        <v>63</v>
      </c>
      <c r="AQ222" s="1736">
        <f t="shared" si="111"/>
        <v>480</v>
      </c>
      <c r="AR222" s="1794"/>
      <c r="AS222" s="1802">
        <f t="shared" si="103"/>
        <v>96</v>
      </c>
      <c r="AT222" s="1803">
        <f t="shared" si="104"/>
        <v>96</v>
      </c>
      <c r="AU222" s="1803">
        <f t="shared" si="105"/>
        <v>96</v>
      </c>
      <c r="AV222" s="1803">
        <f t="shared" si="106"/>
        <v>96</v>
      </c>
      <c r="AW222" s="1810">
        <f t="shared" si="107"/>
        <v>96</v>
      </c>
      <c r="AX222" s="1811">
        <f t="shared" si="108"/>
        <v>92</v>
      </c>
      <c r="AY222" s="1808">
        <f t="shared" si="109"/>
        <v>4</v>
      </c>
      <c r="AZ222" s="1812"/>
      <c r="BA222" s="1813"/>
      <c r="BB222" s="1814"/>
      <c r="BC222" s="1814"/>
      <c r="BD222" s="1814"/>
      <c r="BE222" s="1814"/>
      <c r="BF222" s="1814"/>
      <c r="BG222" s="1814"/>
      <c r="BH222" s="1814"/>
      <c r="BI222" s="1814"/>
      <c r="BJ222" s="1814"/>
      <c r="BK222" s="1814"/>
      <c r="BL222" s="1814"/>
      <c r="BM222" s="1814"/>
      <c r="BN222" s="1814"/>
      <c r="BO222" s="1814"/>
      <c r="BP222" s="1814"/>
      <c r="BQ222" s="1814"/>
      <c r="BR222" s="1814"/>
      <c r="BS222" s="1814"/>
      <c r="BT222" s="1814"/>
      <c r="BU222" s="1814"/>
      <c r="BV222" s="1814"/>
      <c r="BW222" s="1814"/>
      <c r="BX222" s="1814"/>
      <c r="BY222" s="1814"/>
      <c r="BZ222" s="1814"/>
      <c r="CA222" s="1814"/>
      <c r="CB222" s="1814"/>
      <c r="CC222" s="1814"/>
      <c r="CD222" s="1814"/>
      <c r="CE222" s="1814"/>
      <c r="CF222" s="1814"/>
      <c r="CG222" s="1814"/>
      <c r="CH222" s="1814"/>
      <c r="CI222" s="1814"/>
      <c r="CJ222" s="1814"/>
      <c r="CK222" s="1814"/>
      <c r="CL222" s="1814"/>
      <c r="CM222" s="1814"/>
      <c r="CN222" s="1814"/>
      <c r="CO222" s="1814"/>
      <c r="CP222" s="1814"/>
      <c r="CQ222" s="1814"/>
      <c r="CR222" s="1814"/>
      <c r="CS222" s="1814"/>
      <c r="CT222" s="1814"/>
      <c r="CU222" s="1814"/>
      <c r="CV222" s="1814"/>
      <c r="CW222" s="1814"/>
      <c r="CX222" s="1814"/>
      <c r="CY222" s="1814"/>
      <c r="CZ222" s="1814"/>
      <c r="DA222" s="1814"/>
      <c r="DB222" s="1814"/>
      <c r="DC222" s="1814"/>
      <c r="DD222" s="1814"/>
      <c r="DE222" s="1814"/>
      <c r="DF222" s="1814"/>
      <c r="DG222" s="1814"/>
      <c r="DH222" s="1814"/>
      <c r="DI222" s="1814"/>
      <c r="DJ222" s="1814"/>
      <c r="DK222" s="1814"/>
      <c r="DL222" s="1814"/>
      <c r="DM222" s="1814"/>
      <c r="DN222" s="1814"/>
      <c r="DO222" s="1814"/>
      <c r="DP222" s="1814"/>
      <c r="DQ222" s="1814"/>
      <c r="DR222" s="1814"/>
      <c r="DS222" s="1814"/>
      <c r="DT222" s="1814"/>
      <c r="DU222" s="1814"/>
      <c r="DV222" s="1814"/>
      <c r="DW222" s="1814"/>
      <c r="DX222" s="1814"/>
      <c r="DY222" s="1814"/>
      <c r="DZ222" s="1814"/>
      <c r="EA222" s="1814"/>
      <c r="EB222" s="1814"/>
      <c r="EC222" s="1814"/>
      <c r="ED222" s="1814"/>
      <c r="EE222" s="1814"/>
      <c r="EF222" s="1814"/>
      <c r="EG222" s="1814"/>
      <c r="EH222" s="1814"/>
      <c r="EI222" s="1814"/>
      <c r="EJ222" s="1814"/>
      <c r="EK222" s="1814"/>
      <c r="EL222" s="1814"/>
      <c r="EM222" s="1814"/>
      <c r="EN222" s="1814"/>
      <c r="EO222" s="1814"/>
      <c r="EP222" s="1814"/>
      <c r="EQ222" s="1814"/>
      <c r="ER222" s="1814"/>
      <c r="ES222" s="1814"/>
      <c r="ET222" s="1814"/>
      <c r="EU222" s="1814"/>
      <c r="EV222" s="1814"/>
      <c r="EW222" s="1814"/>
      <c r="EX222" s="1814"/>
      <c r="EY222" s="1814"/>
      <c r="EZ222" s="1814"/>
      <c r="FA222" s="1814"/>
      <c r="FB222" s="1814"/>
      <c r="FC222" s="1814"/>
      <c r="FD222" s="1814"/>
      <c r="FE222" s="1814"/>
      <c r="FF222" s="1814"/>
      <c r="FG222" s="1814"/>
      <c r="FH222" s="1814"/>
      <c r="FI222" s="1814"/>
      <c r="FJ222" s="1814"/>
      <c r="FK222" s="1814"/>
      <c r="FL222" s="1814"/>
      <c r="FM222" s="1814"/>
      <c r="FN222" s="1814"/>
      <c r="FO222" s="1814"/>
      <c r="FP222" s="1814"/>
      <c r="FQ222" s="1814"/>
      <c r="FR222" s="1814"/>
      <c r="FS222" s="1814"/>
      <c r="FT222" s="1814"/>
      <c r="FU222" s="1814"/>
      <c r="FV222" s="1814"/>
      <c r="FW222" s="1814"/>
      <c r="FX222" s="1814"/>
      <c r="FY222" s="1814"/>
      <c r="FZ222" s="1814"/>
      <c r="GA222" s="1814"/>
      <c r="GB222" s="1814"/>
      <c r="GC222" s="1814"/>
      <c r="GD222" s="1814"/>
      <c r="GE222" s="1814"/>
      <c r="GF222" s="1814"/>
      <c r="GG222" s="1814"/>
      <c r="GH222" s="1814"/>
      <c r="GI222" s="1814"/>
      <c r="GJ222" s="1814"/>
      <c r="GK222" s="1814"/>
      <c r="GL222" s="1814"/>
      <c r="GM222" s="1814"/>
      <c r="GN222" s="1814"/>
      <c r="GO222" s="1814"/>
      <c r="GP222" s="1814"/>
      <c r="GQ222" s="1814"/>
      <c r="GR222" s="1814"/>
      <c r="GS222" s="1814"/>
      <c r="GT222" s="1814"/>
      <c r="GU222" s="1814"/>
      <c r="GV222" s="1814"/>
      <c r="GW222" s="1814"/>
      <c r="GX222" s="1814"/>
      <c r="GY222" s="1814"/>
      <c r="GZ222" s="1814"/>
      <c r="HA222" s="1814"/>
      <c r="HB222" s="1814"/>
      <c r="HC222" s="1814"/>
      <c r="HD222" s="1814"/>
      <c r="HE222" s="1814"/>
      <c r="HF222" s="1814"/>
      <c r="HG222" s="1814"/>
      <c r="HH222" s="1814"/>
      <c r="HI222" s="1814"/>
      <c r="HJ222" s="1814"/>
      <c r="HK222" s="1814"/>
      <c r="HL222" s="1814"/>
      <c r="HM222" s="1814"/>
      <c r="HN222" s="1814"/>
      <c r="HO222" s="1814"/>
      <c r="HP222" s="1814"/>
      <c r="HQ222" s="1814"/>
      <c r="HR222" s="1814"/>
      <c r="HS222" s="1814"/>
      <c r="HT222" s="1814"/>
      <c r="HU222" s="1814"/>
      <c r="HV222" s="1814"/>
      <c r="HW222" s="1814"/>
      <c r="HX222" s="1814"/>
      <c r="HY222" s="1814"/>
      <c r="HZ222" s="1814"/>
      <c r="IA222" s="1814"/>
      <c r="IB222" s="1814"/>
      <c r="IC222" s="1814"/>
      <c r="ID222" s="1814"/>
      <c r="IE222" s="1814"/>
      <c r="IF222" s="1814"/>
      <c r="IG222" s="1814"/>
      <c r="IH222" s="1814"/>
      <c r="II222" s="1814"/>
      <c r="IJ222" s="1814"/>
      <c r="IK222" s="1814"/>
      <c r="IL222" s="1814"/>
      <c r="IM222" s="1814"/>
      <c r="IN222" s="1814"/>
      <c r="IO222" s="1814"/>
      <c r="IP222" s="1814"/>
      <c r="IQ222" s="1814"/>
      <c r="IR222" s="1814"/>
      <c r="IS222" s="1814"/>
      <c r="IT222" s="1814"/>
      <c r="IU222" s="1814"/>
      <c r="IV222" s="1814"/>
      <c r="IW222" s="1814"/>
      <c r="IX222" s="1814"/>
      <c r="IY222" s="1814"/>
      <c r="IZ222" s="1814"/>
      <c r="JA222" s="1814"/>
      <c r="JB222" s="1814"/>
      <c r="JC222" s="1814"/>
      <c r="JD222" s="1814"/>
      <c r="JE222" s="1814"/>
      <c r="JF222" s="1814"/>
      <c r="JG222" s="1814"/>
      <c r="JH222" s="1814"/>
      <c r="JI222" s="1814"/>
      <c r="JJ222" s="1814"/>
      <c r="JK222" s="1814"/>
      <c r="JL222" s="1814"/>
      <c r="JM222" s="1814"/>
      <c r="JN222" s="1814"/>
      <c r="JO222" s="1814"/>
      <c r="JP222" s="1814"/>
      <c r="JQ222" s="1814"/>
      <c r="JR222" s="1814"/>
      <c r="JS222" s="1814"/>
      <c r="JT222" s="1814"/>
      <c r="JU222" s="1814"/>
      <c r="JV222" s="1814"/>
      <c r="JW222" s="1814"/>
      <c r="JX222" s="1814"/>
      <c r="JY222" s="1814"/>
      <c r="JZ222" s="1814"/>
      <c r="KA222" s="1814"/>
      <c r="KB222" s="1814"/>
      <c r="KC222" s="1814"/>
      <c r="KD222" s="1814"/>
      <c r="KE222" s="1814"/>
      <c r="KF222" s="1814"/>
      <c r="KG222" s="1814"/>
      <c r="KH222" s="1814"/>
      <c r="KI222" s="1814"/>
      <c r="KJ222" s="1814"/>
      <c r="KK222" s="1814"/>
      <c r="KL222" s="1814"/>
      <c r="KM222" s="1814"/>
      <c r="KN222" s="1814"/>
      <c r="KO222" s="1814"/>
      <c r="KP222" s="1814"/>
      <c r="KQ222" s="1814"/>
      <c r="KR222" s="1814"/>
      <c r="KS222" s="1814"/>
      <c r="KT222" s="1814"/>
      <c r="KU222" s="1814"/>
      <c r="KV222" s="1814"/>
      <c r="KW222" s="1814"/>
      <c r="KX222" s="1814"/>
      <c r="KY222" s="1814"/>
      <c r="KZ222" s="1814"/>
      <c r="LA222" s="1814"/>
      <c r="LB222" s="1814"/>
      <c r="LC222" s="1814"/>
      <c r="LD222" s="1814"/>
      <c r="LE222" s="1814"/>
      <c r="LF222" s="1814"/>
      <c r="LG222" s="1814"/>
      <c r="LH222" s="1825"/>
      <c r="LI222" s="1825"/>
      <c r="LJ222" s="1825"/>
      <c r="LK222" s="1825"/>
      <c r="LL222" s="1825"/>
      <c r="LM222" s="1825"/>
      <c r="LN222" s="1825"/>
      <c r="LO222" s="1826"/>
    </row>
    <row r="223" s="1482" customFormat="1" ht="47" customHeight="1" spans="1:327">
      <c r="A223" s="1513">
        <v>46001</v>
      </c>
      <c r="B223" s="1226" t="s">
        <v>681</v>
      </c>
      <c r="C223" s="1227" t="s">
        <v>682</v>
      </c>
      <c r="D223" s="1228">
        <v>4500188613</v>
      </c>
      <c r="E223" s="1229" t="s">
        <v>3403</v>
      </c>
      <c r="F223" s="1228" t="s">
        <v>5515</v>
      </c>
      <c r="G223" s="1230" t="s">
        <v>4747</v>
      </c>
      <c r="H223" s="1230" t="s">
        <v>4747</v>
      </c>
      <c r="I223" s="1542" t="s">
        <v>4808</v>
      </c>
      <c r="J223" s="1543">
        <v>5760</v>
      </c>
      <c r="K223" s="1544">
        <v>0</v>
      </c>
      <c r="L223" s="1544">
        <v>96</v>
      </c>
      <c r="M223" s="1545">
        <f t="shared" si="86"/>
        <v>60</v>
      </c>
      <c r="N223" s="1274">
        <v>46038</v>
      </c>
      <c r="O223" s="1274">
        <v>46036</v>
      </c>
      <c r="P223" s="1546"/>
      <c r="Q223" s="1570" t="s">
        <v>78</v>
      </c>
      <c r="R223" s="1577">
        <v>5760</v>
      </c>
      <c r="S223" s="1754">
        <f t="shared" si="87"/>
        <v>0</v>
      </c>
      <c r="T223" s="1575" t="s">
        <v>1634</v>
      </c>
      <c r="U223" s="1571" t="s">
        <v>829</v>
      </c>
      <c r="V223" s="1572" t="s">
        <v>5506</v>
      </c>
      <c r="W223" s="1572" t="s">
        <v>88</v>
      </c>
      <c r="X223" s="1573">
        <v>46001</v>
      </c>
      <c r="Y223" s="1595" t="s">
        <v>88</v>
      </c>
      <c r="Z223" s="1595" t="s">
        <v>5516</v>
      </c>
      <c r="AA223" s="1336"/>
      <c r="AB223" s="1595"/>
      <c r="AC223" s="1597" t="s">
        <v>5517</v>
      </c>
      <c r="AD223" s="1358" t="s">
        <v>680</v>
      </c>
      <c r="AE223" s="1598">
        <v>1.3145</v>
      </c>
      <c r="AF223" s="1599">
        <f>AE223*J223</f>
        <v>7571.52</v>
      </c>
      <c r="AG223" s="1612"/>
      <c r="AH223" s="1613" t="s">
        <v>81</v>
      </c>
      <c r="AI223" s="1613">
        <v>5</v>
      </c>
      <c r="AJ223" s="1543">
        <f t="shared" si="101"/>
        <v>5760</v>
      </c>
      <c r="AK223" s="1614"/>
      <c r="AL223" s="1615">
        <f>J223/24</f>
        <v>240</v>
      </c>
      <c r="AM223" s="1615"/>
      <c r="AN223" s="1615"/>
      <c r="AO223" s="1615"/>
      <c r="AP223" s="1614" t="s">
        <v>63</v>
      </c>
      <c r="AQ223" s="1543">
        <f t="shared" si="111"/>
        <v>5760</v>
      </c>
      <c r="AR223" s="1615"/>
      <c r="AS223" s="1624">
        <f t="shared" si="103"/>
        <v>1152</v>
      </c>
      <c r="AT223" s="1625">
        <f t="shared" si="104"/>
        <v>1152</v>
      </c>
      <c r="AU223" s="1625">
        <f t="shared" si="105"/>
        <v>1152</v>
      </c>
      <c r="AV223" s="1625">
        <f t="shared" si="106"/>
        <v>1152</v>
      </c>
      <c r="AW223" s="1640">
        <f t="shared" si="107"/>
        <v>1152</v>
      </c>
      <c r="AX223" s="1641">
        <f t="shared" si="108"/>
        <v>1104</v>
      </c>
      <c r="AY223" s="1430">
        <f t="shared" si="109"/>
        <v>48</v>
      </c>
      <c r="AZ223" s="1453"/>
      <c r="BA223" s="1454"/>
      <c r="BB223" s="1455"/>
      <c r="BC223" s="1455"/>
      <c r="BD223" s="1455"/>
      <c r="BE223" s="1455"/>
      <c r="BF223" s="1455"/>
      <c r="BG223" s="1455"/>
      <c r="BH223" s="1455"/>
      <c r="BI223" s="1455"/>
      <c r="BJ223" s="1455"/>
      <c r="BK223" s="1455"/>
      <c r="BL223" s="1455"/>
      <c r="BM223" s="1455"/>
      <c r="BN223" s="1455"/>
      <c r="BO223" s="1455"/>
      <c r="BP223" s="1455"/>
      <c r="BQ223" s="1455"/>
      <c r="BR223" s="1455"/>
      <c r="BS223" s="1455"/>
      <c r="BT223" s="1455"/>
      <c r="BU223" s="1455"/>
      <c r="BV223" s="1455"/>
      <c r="BW223" s="1455"/>
      <c r="BX223" s="1455"/>
      <c r="BY223" s="1455"/>
      <c r="BZ223" s="1455"/>
      <c r="CA223" s="1455"/>
      <c r="CB223" s="1455"/>
      <c r="CC223" s="1455"/>
      <c r="CD223" s="1455"/>
      <c r="CE223" s="1455"/>
      <c r="CF223" s="1455"/>
      <c r="CG223" s="1455"/>
      <c r="CH223" s="1455"/>
      <c r="CI223" s="1455"/>
      <c r="CJ223" s="1455"/>
      <c r="CK223" s="1455"/>
      <c r="CL223" s="1455"/>
      <c r="CM223" s="1455"/>
      <c r="CN223" s="1455"/>
      <c r="CO223" s="1455"/>
      <c r="CP223" s="1455"/>
      <c r="CQ223" s="1455"/>
      <c r="CR223" s="1455"/>
      <c r="CS223" s="1455"/>
      <c r="CT223" s="1455"/>
      <c r="CU223" s="1455"/>
      <c r="CV223" s="1455"/>
      <c r="CW223" s="1455"/>
      <c r="CX223" s="1455"/>
      <c r="CY223" s="1455"/>
      <c r="CZ223" s="1455"/>
      <c r="DA223" s="1455"/>
      <c r="DB223" s="1455"/>
      <c r="DC223" s="1455"/>
      <c r="DD223" s="1455"/>
      <c r="DE223" s="1455"/>
      <c r="DF223" s="1455"/>
      <c r="DG223" s="1455"/>
      <c r="DH223" s="1455"/>
      <c r="DI223" s="1455"/>
      <c r="DJ223" s="1455"/>
      <c r="DK223" s="1455"/>
      <c r="DL223" s="1455"/>
      <c r="DM223" s="1455"/>
      <c r="DN223" s="1455"/>
      <c r="DO223" s="1455"/>
      <c r="DP223" s="1455"/>
      <c r="DQ223" s="1455"/>
      <c r="DR223" s="1455"/>
      <c r="DS223" s="1455"/>
      <c r="DT223" s="1455"/>
      <c r="DU223" s="1455"/>
      <c r="DV223" s="1455"/>
      <c r="DW223" s="1455"/>
      <c r="DX223" s="1455"/>
      <c r="DY223" s="1455"/>
      <c r="DZ223" s="1455"/>
      <c r="EA223" s="1455"/>
      <c r="EB223" s="1455"/>
      <c r="EC223" s="1455"/>
      <c r="ED223" s="1455"/>
      <c r="EE223" s="1455"/>
      <c r="EF223" s="1455"/>
      <c r="EG223" s="1455"/>
      <c r="EH223" s="1455"/>
      <c r="EI223" s="1455"/>
      <c r="EJ223" s="1455"/>
      <c r="EK223" s="1455"/>
      <c r="EL223" s="1455"/>
      <c r="EM223" s="1455"/>
      <c r="EN223" s="1455"/>
      <c r="EO223" s="1455"/>
      <c r="EP223" s="1455"/>
      <c r="EQ223" s="1455"/>
      <c r="ER223" s="1455"/>
      <c r="ES223" s="1455"/>
      <c r="ET223" s="1455"/>
      <c r="EU223" s="1455"/>
      <c r="EV223" s="1455"/>
      <c r="EW223" s="1455"/>
      <c r="EX223" s="1455"/>
      <c r="EY223" s="1455"/>
      <c r="EZ223" s="1455"/>
      <c r="FA223" s="1455"/>
      <c r="FB223" s="1455"/>
      <c r="FC223" s="1455"/>
      <c r="FD223" s="1455"/>
      <c r="FE223" s="1455"/>
      <c r="FF223" s="1455"/>
      <c r="FG223" s="1455"/>
      <c r="FH223" s="1455"/>
      <c r="FI223" s="1455"/>
      <c r="FJ223" s="1455"/>
      <c r="FK223" s="1455"/>
      <c r="FL223" s="1455"/>
      <c r="FM223" s="1455"/>
      <c r="FN223" s="1455"/>
      <c r="FO223" s="1455"/>
      <c r="FP223" s="1455"/>
      <c r="FQ223" s="1455"/>
      <c r="FR223" s="1455"/>
      <c r="FS223" s="1455"/>
      <c r="FT223" s="1455"/>
      <c r="FU223" s="1455"/>
      <c r="FV223" s="1455"/>
      <c r="FW223" s="1455"/>
      <c r="FX223" s="1455"/>
      <c r="FY223" s="1455"/>
      <c r="FZ223" s="1455"/>
      <c r="GA223" s="1455"/>
      <c r="GB223" s="1455"/>
      <c r="GC223" s="1455"/>
      <c r="GD223" s="1455"/>
      <c r="GE223" s="1455"/>
      <c r="GF223" s="1455"/>
      <c r="GG223" s="1455"/>
      <c r="GH223" s="1455"/>
      <c r="GI223" s="1455"/>
      <c r="GJ223" s="1455"/>
      <c r="GK223" s="1455"/>
      <c r="GL223" s="1455"/>
      <c r="GM223" s="1455"/>
      <c r="GN223" s="1455"/>
      <c r="GO223" s="1455"/>
      <c r="GP223" s="1455"/>
      <c r="GQ223" s="1455"/>
      <c r="GR223" s="1455"/>
      <c r="GS223" s="1455"/>
      <c r="GT223" s="1455"/>
      <c r="GU223" s="1455"/>
      <c r="GV223" s="1455"/>
      <c r="GW223" s="1455"/>
      <c r="GX223" s="1455"/>
      <c r="GY223" s="1455"/>
      <c r="GZ223" s="1455"/>
      <c r="HA223" s="1455"/>
      <c r="HB223" s="1455"/>
      <c r="HC223" s="1455"/>
      <c r="HD223" s="1455"/>
      <c r="HE223" s="1455"/>
      <c r="HF223" s="1455"/>
      <c r="HG223" s="1455"/>
      <c r="HH223" s="1455"/>
      <c r="HI223" s="1455"/>
      <c r="HJ223" s="1455"/>
      <c r="HK223" s="1455"/>
      <c r="HL223" s="1455"/>
      <c r="HM223" s="1455"/>
      <c r="HN223" s="1455"/>
      <c r="HO223" s="1455"/>
      <c r="HP223" s="1455"/>
      <c r="HQ223" s="1455"/>
      <c r="HR223" s="1455"/>
      <c r="HS223" s="1455"/>
      <c r="HT223" s="1455"/>
      <c r="HU223" s="1455"/>
      <c r="HV223" s="1455"/>
      <c r="HW223" s="1455"/>
      <c r="HX223" s="1455"/>
      <c r="HY223" s="1455"/>
      <c r="HZ223" s="1455"/>
      <c r="IA223" s="1455"/>
      <c r="IB223" s="1455"/>
      <c r="IC223" s="1455"/>
      <c r="ID223" s="1455"/>
      <c r="IE223" s="1455"/>
      <c r="IF223" s="1455"/>
      <c r="IG223" s="1455"/>
      <c r="IH223" s="1455"/>
      <c r="II223" s="1455"/>
      <c r="IJ223" s="1455"/>
      <c r="IK223" s="1455"/>
      <c r="IL223" s="1455"/>
      <c r="IM223" s="1455"/>
      <c r="IN223" s="1455"/>
      <c r="IO223" s="1455"/>
      <c r="IP223" s="1455"/>
      <c r="IQ223" s="1455"/>
      <c r="IR223" s="1455"/>
      <c r="IS223" s="1455"/>
      <c r="IT223" s="1455"/>
      <c r="IU223" s="1455"/>
      <c r="IV223" s="1455"/>
      <c r="IW223" s="1455"/>
      <c r="IX223" s="1455"/>
      <c r="IY223" s="1455"/>
      <c r="IZ223" s="1455"/>
      <c r="JA223" s="1455"/>
      <c r="JB223" s="1455"/>
      <c r="JC223" s="1455"/>
      <c r="JD223" s="1455"/>
      <c r="JE223" s="1455"/>
      <c r="JF223" s="1455"/>
      <c r="JG223" s="1455"/>
      <c r="JH223" s="1455"/>
      <c r="JI223" s="1455"/>
      <c r="JJ223" s="1455"/>
      <c r="JK223" s="1455"/>
      <c r="JL223" s="1455"/>
      <c r="JM223" s="1455"/>
      <c r="JN223" s="1455"/>
      <c r="JO223" s="1455"/>
      <c r="JP223" s="1455"/>
      <c r="JQ223" s="1455"/>
      <c r="JR223" s="1455"/>
      <c r="JS223" s="1455"/>
      <c r="JT223" s="1455"/>
      <c r="JU223" s="1455"/>
      <c r="JV223" s="1455"/>
      <c r="JW223" s="1455"/>
      <c r="JX223" s="1455"/>
      <c r="JY223" s="1455"/>
      <c r="JZ223" s="1455"/>
      <c r="KA223" s="1455"/>
      <c r="KB223" s="1455"/>
      <c r="KC223" s="1455"/>
      <c r="KD223" s="1455"/>
      <c r="KE223" s="1455"/>
      <c r="KF223" s="1455"/>
      <c r="KG223" s="1455"/>
      <c r="KH223" s="1455"/>
      <c r="KI223" s="1455"/>
      <c r="KJ223" s="1455"/>
      <c r="KK223" s="1455"/>
      <c r="KL223" s="1455"/>
      <c r="KM223" s="1455"/>
      <c r="KN223" s="1455"/>
      <c r="KO223" s="1455"/>
      <c r="KP223" s="1455"/>
      <c r="KQ223" s="1455"/>
      <c r="KR223" s="1455"/>
      <c r="KS223" s="1455"/>
      <c r="KT223" s="1455"/>
      <c r="KU223" s="1455"/>
      <c r="KV223" s="1455"/>
      <c r="KW223" s="1455"/>
      <c r="KX223" s="1455"/>
      <c r="KY223" s="1455"/>
      <c r="KZ223" s="1455"/>
      <c r="LA223" s="1455"/>
      <c r="LB223" s="1455"/>
      <c r="LC223" s="1455"/>
      <c r="LD223" s="1455"/>
      <c r="LE223" s="1455"/>
      <c r="LF223" s="1455"/>
      <c r="LG223" s="1455"/>
      <c r="LH223" s="1467"/>
      <c r="LI223" s="1467"/>
      <c r="LJ223" s="1467"/>
      <c r="LK223" s="1467"/>
      <c r="LL223" s="1467"/>
      <c r="LM223" s="1467"/>
      <c r="LN223" s="1467"/>
      <c r="LO223" s="1645"/>
    </row>
    <row r="224" s="1483" customFormat="1" ht="47" customHeight="1" spans="1:327">
      <c r="A224" s="1648">
        <v>46020</v>
      </c>
      <c r="B224" s="1649"/>
      <c r="C224" s="1650"/>
      <c r="D224" s="1651" t="s">
        <v>1629</v>
      </c>
      <c r="E224" s="1652"/>
      <c r="F224" s="1651" t="s">
        <v>5518</v>
      </c>
      <c r="G224" s="1654" t="s">
        <v>4747</v>
      </c>
      <c r="H224" s="1654" t="s">
        <v>4747</v>
      </c>
      <c r="I224" s="1666" t="s">
        <v>4808</v>
      </c>
      <c r="J224" s="1667">
        <v>768</v>
      </c>
      <c r="K224" s="1668">
        <v>0</v>
      </c>
      <c r="L224" s="1668">
        <v>96</v>
      </c>
      <c r="M224" s="1669">
        <f t="shared" si="86"/>
        <v>8</v>
      </c>
      <c r="N224" s="1670">
        <v>46040</v>
      </c>
      <c r="O224" s="1670">
        <v>46038</v>
      </c>
      <c r="P224" s="1671"/>
      <c r="Q224" s="1676" t="s">
        <v>78</v>
      </c>
      <c r="R224" s="1677">
        <v>768</v>
      </c>
      <c r="S224" s="1754">
        <f t="shared" si="87"/>
        <v>0</v>
      </c>
      <c r="T224" s="1678" t="s">
        <v>88</v>
      </c>
      <c r="U224" s="1571" t="s">
        <v>829</v>
      </c>
      <c r="V224" s="1680"/>
      <c r="W224" s="1680" t="s">
        <v>88</v>
      </c>
      <c r="X224" s="1681">
        <v>46020</v>
      </c>
      <c r="Y224" s="1685" t="s">
        <v>88</v>
      </c>
      <c r="Z224" s="1685" t="s">
        <v>5519</v>
      </c>
      <c r="AA224" s="1366"/>
      <c r="AB224" s="1685"/>
      <c r="AC224" s="1687" t="s">
        <v>1583</v>
      </c>
      <c r="AD224" s="1688"/>
      <c r="AE224" s="1689"/>
      <c r="AF224" s="1690"/>
      <c r="AG224" s="1695"/>
      <c r="AH224" s="1696" t="s">
        <v>81</v>
      </c>
      <c r="AI224" s="1696">
        <v>5</v>
      </c>
      <c r="AJ224" s="1667">
        <f t="shared" si="101"/>
        <v>768</v>
      </c>
      <c r="AK224" s="1697"/>
      <c r="AL224" s="1698">
        <f>J224/24</f>
        <v>32</v>
      </c>
      <c r="AM224" s="1698"/>
      <c r="AN224" s="1698"/>
      <c r="AO224" s="1698"/>
      <c r="AP224" s="1697" t="s">
        <v>63</v>
      </c>
      <c r="AQ224" s="1667">
        <f t="shared" si="111"/>
        <v>768</v>
      </c>
      <c r="AR224" s="1698"/>
      <c r="AS224" s="1701">
        <f t="shared" si="103"/>
        <v>153.6</v>
      </c>
      <c r="AT224" s="1702">
        <f t="shared" si="104"/>
        <v>153.6</v>
      </c>
      <c r="AU224" s="1702">
        <f t="shared" si="105"/>
        <v>153.6</v>
      </c>
      <c r="AV224" s="1702">
        <f t="shared" si="106"/>
        <v>153.6</v>
      </c>
      <c r="AW224" s="1704">
        <f t="shared" si="107"/>
        <v>153.6</v>
      </c>
      <c r="AX224" s="1705">
        <f t="shared" si="108"/>
        <v>147.2</v>
      </c>
      <c r="AY224" s="1706">
        <f t="shared" si="109"/>
        <v>6.4</v>
      </c>
      <c r="AZ224" s="1707"/>
      <c r="BA224" s="1708"/>
      <c r="BB224" s="1709"/>
      <c r="BC224" s="1709"/>
      <c r="BD224" s="1709"/>
      <c r="BE224" s="1709"/>
      <c r="BF224" s="1709"/>
      <c r="BG224" s="1709"/>
      <c r="BH224" s="1709"/>
      <c r="BI224" s="1709"/>
      <c r="BJ224" s="1709"/>
      <c r="BK224" s="1709"/>
      <c r="BL224" s="1709"/>
      <c r="BM224" s="1709"/>
      <c r="BN224" s="1709"/>
      <c r="BO224" s="1709"/>
      <c r="BP224" s="1709"/>
      <c r="BQ224" s="1709"/>
      <c r="BR224" s="1709"/>
      <c r="BS224" s="1709"/>
      <c r="BT224" s="1709"/>
      <c r="BU224" s="1709"/>
      <c r="BV224" s="1709"/>
      <c r="BW224" s="1709"/>
      <c r="BX224" s="1709"/>
      <c r="BY224" s="1709"/>
      <c r="BZ224" s="1709"/>
      <c r="CA224" s="1709"/>
      <c r="CB224" s="1709"/>
      <c r="CC224" s="1709"/>
      <c r="CD224" s="1709"/>
      <c r="CE224" s="1709"/>
      <c r="CF224" s="1709"/>
      <c r="CG224" s="1709"/>
      <c r="CH224" s="1709"/>
      <c r="CI224" s="1709"/>
      <c r="CJ224" s="1709"/>
      <c r="CK224" s="1709"/>
      <c r="CL224" s="1709"/>
      <c r="CM224" s="1709"/>
      <c r="CN224" s="1709"/>
      <c r="CO224" s="1709"/>
      <c r="CP224" s="1709"/>
      <c r="CQ224" s="1709"/>
      <c r="CR224" s="1709"/>
      <c r="CS224" s="1709"/>
      <c r="CT224" s="1709"/>
      <c r="CU224" s="1709"/>
      <c r="CV224" s="1709"/>
      <c r="CW224" s="1709"/>
      <c r="CX224" s="1709"/>
      <c r="CY224" s="1709"/>
      <c r="CZ224" s="1709"/>
      <c r="DA224" s="1709"/>
      <c r="DB224" s="1709"/>
      <c r="DC224" s="1709"/>
      <c r="DD224" s="1709"/>
      <c r="DE224" s="1709"/>
      <c r="DF224" s="1709"/>
      <c r="DG224" s="1709"/>
      <c r="DH224" s="1709"/>
      <c r="DI224" s="1709"/>
      <c r="DJ224" s="1709"/>
      <c r="DK224" s="1709"/>
      <c r="DL224" s="1709"/>
      <c r="DM224" s="1709"/>
      <c r="DN224" s="1709"/>
      <c r="DO224" s="1709"/>
      <c r="DP224" s="1709"/>
      <c r="DQ224" s="1709"/>
      <c r="DR224" s="1709"/>
      <c r="DS224" s="1709"/>
      <c r="DT224" s="1709"/>
      <c r="DU224" s="1709"/>
      <c r="DV224" s="1709"/>
      <c r="DW224" s="1709"/>
      <c r="DX224" s="1709"/>
      <c r="DY224" s="1709"/>
      <c r="DZ224" s="1709"/>
      <c r="EA224" s="1709"/>
      <c r="EB224" s="1709"/>
      <c r="EC224" s="1709"/>
      <c r="ED224" s="1709"/>
      <c r="EE224" s="1709"/>
      <c r="EF224" s="1709"/>
      <c r="EG224" s="1709"/>
      <c r="EH224" s="1709"/>
      <c r="EI224" s="1709"/>
      <c r="EJ224" s="1709"/>
      <c r="EK224" s="1709"/>
      <c r="EL224" s="1709"/>
      <c r="EM224" s="1709"/>
      <c r="EN224" s="1709"/>
      <c r="EO224" s="1709"/>
      <c r="EP224" s="1709"/>
      <c r="EQ224" s="1709"/>
      <c r="ER224" s="1709"/>
      <c r="ES224" s="1709"/>
      <c r="ET224" s="1709"/>
      <c r="EU224" s="1709"/>
      <c r="EV224" s="1709"/>
      <c r="EW224" s="1709"/>
      <c r="EX224" s="1709"/>
      <c r="EY224" s="1709"/>
      <c r="EZ224" s="1709"/>
      <c r="FA224" s="1709"/>
      <c r="FB224" s="1709"/>
      <c r="FC224" s="1709"/>
      <c r="FD224" s="1709"/>
      <c r="FE224" s="1709"/>
      <c r="FF224" s="1709"/>
      <c r="FG224" s="1709"/>
      <c r="FH224" s="1709"/>
      <c r="FI224" s="1709"/>
      <c r="FJ224" s="1709"/>
      <c r="FK224" s="1709"/>
      <c r="FL224" s="1709"/>
      <c r="FM224" s="1709"/>
      <c r="FN224" s="1709"/>
      <c r="FO224" s="1709"/>
      <c r="FP224" s="1709"/>
      <c r="FQ224" s="1709"/>
      <c r="FR224" s="1709"/>
      <c r="FS224" s="1709"/>
      <c r="FT224" s="1709"/>
      <c r="FU224" s="1709"/>
      <c r="FV224" s="1709"/>
      <c r="FW224" s="1709"/>
      <c r="FX224" s="1709"/>
      <c r="FY224" s="1709"/>
      <c r="FZ224" s="1709"/>
      <c r="GA224" s="1709"/>
      <c r="GB224" s="1709"/>
      <c r="GC224" s="1709"/>
      <c r="GD224" s="1709"/>
      <c r="GE224" s="1709"/>
      <c r="GF224" s="1709"/>
      <c r="GG224" s="1709"/>
      <c r="GH224" s="1709"/>
      <c r="GI224" s="1709"/>
      <c r="GJ224" s="1709"/>
      <c r="GK224" s="1709"/>
      <c r="GL224" s="1709"/>
      <c r="GM224" s="1709"/>
      <c r="GN224" s="1709"/>
      <c r="GO224" s="1709"/>
      <c r="GP224" s="1709"/>
      <c r="GQ224" s="1709"/>
      <c r="GR224" s="1709"/>
      <c r="GS224" s="1709"/>
      <c r="GT224" s="1709"/>
      <c r="GU224" s="1709"/>
      <c r="GV224" s="1709"/>
      <c r="GW224" s="1709"/>
      <c r="GX224" s="1709"/>
      <c r="GY224" s="1709"/>
      <c r="GZ224" s="1709"/>
      <c r="HA224" s="1709"/>
      <c r="HB224" s="1709"/>
      <c r="HC224" s="1709"/>
      <c r="HD224" s="1709"/>
      <c r="HE224" s="1709"/>
      <c r="HF224" s="1709"/>
      <c r="HG224" s="1709"/>
      <c r="HH224" s="1709"/>
      <c r="HI224" s="1709"/>
      <c r="HJ224" s="1709"/>
      <c r="HK224" s="1709"/>
      <c r="HL224" s="1709"/>
      <c r="HM224" s="1709"/>
      <c r="HN224" s="1709"/>
      <c r="HO224" s="1709"/>
      <c r="HP224" s="1709"/>
      <c r="HQ224" s="1709"/>
      <c r="HR224" s="1709"/>
      <c r="HS224" s="1709"/>
      <c r="HT224" s="1709"/>
      <c r="HU224" s="1709"/>
      <c r="HV224" s="1709"/>
      <c r="HW224" s="1709"/>
      <c r="HX224" s="1709"/>
      <c r="HY224" s="1709"/>
      <c r="HZ224" s="1709"/>
      <c r="IA224" s="1709"/>
      <c r="IB224" s="1709"/>
      <c r="IC224" s="1709"/>
      <c r="ID224" s="1709"/>
      <c r="IE224" s="1709"/>
      <c r="IF224" s="1709"/>
      <c r="IG224" s="1709"/>
      <c r="IH224" s="1709"/>
      <c r="II224" s="1709"/>
      <c r="IJ224" s="1709"/>
      <c r="IK224" s="1709"/>
      <c r="IL224" s="1709"/>
      <c r="IM224" s="1709"/>
      <c r="IN224" s="1709"/>
      <c r="IO224" s="1709"/>
      <c r="IP224" s="1709"/>
      <c r="IQ224" s="1709"/>
      <c r="IR224" s="1709"/>
      <c r="IS224" s="1709"/>
      <c r="IT224" s="1709"/>
      <c r="IU224" s="1709"/>
      <c r="IV224" s="1709"/>
      <c r="IW224" s="1709"/>
      <c r="IX224" s="1709"/>
      <c r="IY224" s="1709"/>
      <c r="IZ224" s="1709"/>
      <c r="JA224" s="1709"/>
      <c r="JB224" s="1709"/>
      <c r="JC224" s="1709"/>
      <c r="JD224" s="1709"/>
      <c r="JE224" s="1709"/>
      <c r="JF224" s="1709"/>
      <c r="JG224" s="1709"/>
      <c r="JH224" s="1709"/>
      <c r="JI224" s="1709"/>
      <c r="JJ224" s="1709"/>
      <c r="JK224" s="1709"/>
      <c r="JL224" s="1709"/>
      <c r="JM224" s="1709"/>
      <c r="JN224" s="1709"/>
      <c r="JO224" s="1709"/>
      <c r="JP224" s="1709"/>
      <c r="JQ224" s="1709"/>
      <c r="JR224" s="1709"/>
      <c r="JS224" s="1709"/>
      <c r="JT224" s="1709"/>
      <c r="JU224" s="1709"/>
      <c r="JV224" s="1709"/>
      <c r="JW224" s="1709"/>
      <c r="JX224" s="1709"/>
      <c r="JY224" s="1709"/>
      <c r="JZ224" s="1709"/>
      <c r="KA224" s="1709"/>
      <c r="KB224" s="1709"/>
      <c r="KC224" s="1709"/>
      <c r="KD224" s="1709"/>
      <c r="KE224" s="1709"/>
      <c r="KF224" s="1709"/>
      <c r="KG224" s="1709"/>
      <c r="KH224" s="1709"/>
      <c r="KI224" s="1709"/>
      <c r="KJ224" s="1709"/>
      <c r="KK224" s="1709"/>
      <c r="KL224" s="1709"/>
      <c r="KM224" s="1709"/>
      <c r="KN224" s="1709"/>
      <c r="KO224" s="1709"/>
      <c r="KP224" s="1709"/>
      <c r="KQ224" s="1709"/>
      <c r="KR224" s="1709"/>
      <c r="KS224" s="1709"/>
      <c r="KT224" s="1709"/>
      <c r="KU224" s="1709"/>
      <c r="KV224" s="1709"/>
      <c r="KW224" s="1709"/>
      <c r="KX224" s="1709"/>
      <c r="KY224" s="1709"/>
      <c r="KZ224" s="1709"/>
      <c r="LA224" s="1709"/>
      <c r="LB224" s="1709"/>
      <c r="LC224" s="1709"/>
      <c r="LD224" s="1709"/>
      <c r="LE224" s="1709"/>
      <c r="LF224" s="1709"/>
      <c r="LG224" s="1709"/>
      <c r="LH224" s="1710"/>
      <c r="LI224" s="1710"/>
      <c r="LJ224" s="1710"/>
      <c r="LK224" s="1710"/>
      <c r="LL224" s="1710"/>
      <c r="LM224" s="1710"/>
      <c r="LN224" s="1710"/>
      <c r="LO224" s="1711"/>
    </row>
    <row r="225" s="1482" customFormat="1" ht="47" customHeight="1" spans="1:327">
      <c r="A225" s="1513">
        <v>46001</v>
      </c>
      <c r="B225" s="1226" t="s">
        <v>278</v>
      </c>
      <c r="C225" s="1227" t="s">
        <v>342</v>
      </c>
      <c r="D225" s="1228">
        <v>4500188547</v>
      </c>
      <c r="E225" s="1229">
        <v>36099</v>
      </c>
      <c r="F225" s="1228" t="s">
        <v>5520</v>
      </c>
      <c r="G225" s="1230" t="s">
        <v>4747</v>
      </c>
      <c r="H225" s="1230" t="s">
        <v>4747</v>
      </c>
      <c r="I225" s="1542" t="s">
        <v>4808</v>
      </c>
      <c r="J225" s="1543">
        <v>19200</v>
      </c>
      <c r="K225" s="1544">
        <v>0</v>
      </c>
      <c r="L225" s="1544">
        <v>96</v>
      </c>
      <c r="M225" s="1545">
        <f t="shared" si="86"/>
        <v>200</v>
      </c>
      <c r="N225" s="1274">
        <v>46041</v>
      </c>
      <c r="O225" s="1274">
        <v>46039</v>
      </c>
      <c r="P225" s="1546"/>
      <c r="Q225" s="1570" t="s">
        <v>78</v>
      </c>
      <c r="R225" s="1677">
        <v>19200</v>
      </c>
      <c r="S225" s="1754">
        <f t="shared" si="87"/>
        <v>0</v>
      </c>
      <c r="T225" s="1575" t="s">
        <v>88</v>
      </c>
      <c r="U225" s="1571" t="s">
        <v>829</v>
      </c>
      <c r="V225" s="1572" t="s">
        <v>4158</v>
      </c>
      <c r="W225" s="1572" t="s">
        <v>88</v>
      </c>
      <c r="X225" s="1573">
        <v>46001</v>
      </c>
      <c r="Y225" s="1595" t="s">
        <v>287</v>
      </c>
      <c r="Z225" s="1595" t="s">
        <v>5521</v>
      </c>
      <c r="AA225" s="1595"/>
      <c r="AB225" s="1595"/>
      <c r="AC225" s="1597" t="s">
        <v>281</v>
      </c>
      <c r="AD225" s="1358" t="s">
        <v>1231</v>
      </c>
      <c r="AE225" s="1598">
        <v>0.7868</v>
      </c>
      <c r="AF225" s="1599">
        <f t="shared" ref="AF225:AF234" si="112">AE225*J225</f>
        <v>15106.56</v>
      </c>
      <c r="AG225" s="1612"/>
      <c r="AH225" s="1613" t="s">
        <v>81</v>
      </c>
      <c r="AI225" s="1613">
        <v>5</v>
      </c>
      <c r="AJ225" s="1543">
        <f t="shared" si="101"/>
        <v>19200</v>
      </c>
      <c r="AK225" s="1614"/>
      <c r="AL225" s="1615">
        <f>J225/24</f>
        <v>800</v>
      </c>
      <c r="AM225" s="1615"/>
      <c r="AN225" s="1615"/>
      <c r="AO225" s="1615"/>
      <c r="AP225" s="1614" t="s">
        <v>63</v>
      </c>
      <c r="AQ225" s="1543">
        <f t="shared" si="111"/>
        <v>19200</v>
      </c>
      <c r="AR225" s="1615"/>
      <c r="AS225" s="1624">
        <f t="shared" si="103"/>
        <v>3840</v>
      </c>
      <c r="AT225" s="1625">
        <f t="shared" si="104"/>
        <v>3840</v>
      </c>
      <c r="AU225" s="1625">
        <f t="shared" si="105"/>
        <v>3840</v>
      </c>
      <c r="AV225" s="1625">
        <f t="shared" si="106"/>
        <v>3840</v>
      </c>
      <c r="AW225" s="1640">
        <f t="shared" si="107"/>
        <v>3840</v>
      </c>
      <c r="AX225" s="1641">
        <f t="shared" si="108"/>
        <v>3680</v>
      </c>
      <c r="AY225" s="1430">
        <f t="shared" si="109"/>
        <v>160</v>
      </c>
      <c r="AZ225" s="1453"/>
      <c r="BA225" s="1454"/>
      <c r="BB225" s="1455"/>
      <c r="BC225" s="1455"/>
      <c r="BD225" s="1455"/>
      <c r="BE225" s="1455"/>
      <c r="BF225" s="1455"/>
      <c r="BG225" s="1455"/>
      <c r="BH225" s="1455"/>
      <c r="BI225" s="1455"/>
      <c r="BJ225" s="1455"/>
      <c r="BK225" s="1455"/>
      <c r="BL225" s="1455"/>
      <c r="BM225" s="1455"/>
      <c r="BN225" s="1455"/>
      <c r="BO225" s="1455"/>
      <c r="BP225" s="1455"/>
      <c r="BQ225" s="1455"/>
      <c r="BR225" s="1455"/>
      <c r="BS225" s="1455"/>
      <c r="BT225" s="1455"/>
      <c r="BU225" s="1455"/>
      <c r="BV225" s="1455"/>
      <c r="BW225" s="1455"/>
      <c r="BX225" s="1455"/>
      <c r="BY225" s="1455"/>
      <c r="BZ225" s="1455"/>
      <c r="CA225" s="1455"/>
      <c r="CB225" s="1455"/>
      <c r="CC225" s="1455"/>
      <c r="CD225" s="1455"/>
      <c r="CE225" s="1455"/>
      <c r="CF225" s="1455"/>
      <c r="CG225" s="1455"/>
      <c r="CH225" s="1455"/>
      <c r="CI225" s="1455"/>
      <c r="CJ225" s="1455"/>
      <c r="CK225" s="1455"/>
      <c r="CL225" s="1455"/>
      <c r="CM225" s="1455"/>
      <c r="CN225" s="1455"/>
      <c r="CO225" s="1455"/>
      <c r="CP225" s="1455"/>
      <c r="CQ225" s="1455"/>
      <c r="CR225" s="1455"/>
      <c r="CS225" s="1455"/>
      <c r="CT225" s="1455"/>
      <c r="CU225" s="1455"/>
      <c r="CV225" s="1455"/>
      <c r="CW225" s="1455"/>
      <c r="CX225" s="1455"/>
      <c r="CY225" s="1455"/>
      <c r="CZ225" s="1455"/>
      <c r="DA225" s="1455"/>
      <c r="DB225" s="1455"/>
      <c r="DC225" s="1455"/>
      <c r="DD225" s="1455"/>
      <c r="DE225" s="1455"/>
      <c r="DF225" s="1455"/>
      <c r="DG225" s="1455"/>
      <c r="DH225" s="1455"/>
      <c r="DI225" s="1455"/>
      <c r="DJ225" s="1455"/>
      <c r="DK225" s="1455"/>
      <c r="DL225" s="1455"/>
      <c r="DM225" s="1455"/>
      <c r="DN225" s="1455"/>
      <c r="DO225" s="1455"/>
      <c r="DP225" s="1455"/>
      <c r="DQ225" s="1455"/>
      <c r="DR225" s="1455"/>
      <c r="DS225" s="1455"/>
      <c r="DT225" s="1455"/>
      <c r="DU225" s="1455"/>
      <c r="DV225" s="1455"/>
      <c r="DW225" s="1455"/>
      <c r="DX225" s="1455"/>
      <c r="DY225" s="1455"/>
      <c r="DZ225" s="1455"/>
      <c r="EA225" s="1455"/>
      <c r="EB225" s="1455"/>
      <c r="EC225" s="1455"/>
      <c r="ED225" s="1455"/>
      <c r="EE225" s="1455"/>
      <c r="EF225" s="1455"/>
      <c r="EG225" s="1455"/>
      <c r="EH225" s="1455"/>
      <c r="EI225" s="1455"/>
      <c r="EJ225" s="1455"/>
      <c r="EK225" s="1455"/>
      <c r="EL225" s="1455"/>
      <c r="EM225" s="1455"/>
      <c r="EN225" s="1455"/>
      <c r="EO225" s="1455"/>
      <c r="EP225" s="1455"/>
      <c r="EQ225" s="1455"/>
      <c r="ER225" s="1455"/>
      <c r="ES225" s="1455"/>
      <c r="ET225" s="1455"/>
      <c r="EU225" s="1455"/>
      <c r="EV225" s="1455"/>
      <c r="EW225" s="1455"/>
      <c r="EX225" s="1455"/>
      <c r="EY225" s="1455"/>
      <c r="EZ225" s="1455"/>
      <c r="FA225" s="1455"/>
      <c r="FB225" s="1455"/>
      <c r="FC225" s="1455"/>
      <c r="FD225" s="1455"/>
      <c r="FE225" s="1455"/>
      <c r="FF225" s="1455"/>
      <c r="FG225" s="1455"/>
      <c r="FH225" s="1455"/>
      <c r="FI225" s="1455"/>
      <c r="FJ225" s="1455"/>
      <c r="FK225" s="1455"/>
      <c r="FL225" s="1455"/>
      <c r="FM225" s="1455"/>
      <c r="FN225" s="1455"/>
      <c r="FO225" s="1455"/>
      <c r="FP225" s="1455"/>
      <c r="FQ225" s="1455"/>
      <c r="FR225" s="1455"/>
      <c r="FS225" s="1455"/>
      <c r="FT225" s="1455"/>
      <c r="FU225" s="1455"/>
      <c r="FV225" s="1455"/>
      <c r="FW225" s="1455"/>
      <c r="FX225" s="1455"/>
      <c r="FY225" s="1455"/>
      <c r="FZ225" s="1455"/>
      <c r="GA225" s="1455"/>
      <c r="GB225" s="1455"/>
      <c r="GC225" s="1455"/>
      <c r="GD225" s="1455"/>
      <c r="GE225" s="1455"/>
      <c r="GF225" s="1455"/>
      <c r="GG225" s="1455"/>
      <c r="GH225" s="1455"/>
      <c r="GI225" s="1455"/>
      <c r="GJ225" s="1455"/>
      <c r="GK225" s="1455"/>
      <c r="GL225" s="1455"/>
      <c r="GM225" s="1455"/>
      <c r="GN225" s="1455"/>
      <c r="GO225" s="1455"/>
      <c r="GP225" s="1455"/>
      <c r="GQ225" s="1455"/>
      <c r="GR225" s="1455"/>
      <c r="GS225" s="1455"/>
      <c r="GT225" s="1455"/>
      <c r="GU225" s="1455"/>
      <c r="GV225" s="1455"/>
      <c r="GW225" s="1455"/>
      <c r="GX225" s="1455"/>
      <c r="GY225" s="1455"/>
      <c r="GZ225" s="1455"/>
      <c r="HA225" s="1455"/>
      <c r="HB225" s="1455"/>
      <c r="HC225" s="1455"/>
      <c r="HD225" s="1455"/>
      <c r="HE225" s="1455"/>
      <c r="HF225" s="1455"/>
      <c r="HG225" s="1455"/>
      <c r="HH225" s="1455"/>
      <c r="HI225" s="1455"/>
      <c r="HJ225" s="1455"/>
      <c r="HK225" s="1455"/>
      <c r="HL225" s="1455"/>
      <c r="HM225" s="1455"/>
      <c r="HN225" s="1455"/>
      <c r="HO225" s="1455"/>
      <c r="HP225" s="1455"/>
      <c r="HQ225" s="1455"/>
      <c r="HR225" s="1455"/>
      <c r="HS225" s="1455"/>
      <c r="HT225" s="1455"/>
      <c r="HU225" s="1455"/>
      <c r="HV225" s="1455"/>
      <c r="HW225" s="1455"/>
      <c r="HX225" s="1455"/>
      <c r="HY225" s="1455"/>
      <c r="HZ225" s="1455"/>
      <c r="IA225" s="1455"/>
      <c r="IB225" s="1455"/>
      <c r="IC225" s="1455"/>
      <c r="ID225" s="1455"/>
      <c r="IE225" s="1455"/>
      <c r="IF225" s="1455"/>
      <c r="IG225" s="1455"/>
      <c r="IH225" s="1455"/>
      <c r="II225" s="1455"/>
      <c r="IJ225" s="1455"/>
      <c r="IK225" s="1455"/>
      <c r="IL225" s="1455"/>
      <c r="IM225" s="1455"/>
      <c r="IN225" s="1455"/>
      <c r="IO225" s="1455"/>
      <c r="IP225" s="1455"/>
      <c r="IQ225" s="1455"/>
      <c r="IR225" s="1455"/>
      <c r="IS225" s="1455"/>
      <c r="IT225" s="1455"/>
      <c r="IU225" s="1455"/>
      <c r="IV225" s="1455"/>
      <c r="IW225" s="1455"/>
      <c r="IX225" s="1455"/>
      <c r="IY225" s="1455"/>
      <c r="IZ225" s="1455"/>
      <c r="JA225" s="1455"/>
      <c r="JB225" s="1455"/>
      <c r="JC225" s="1455"/>
      <c r="JD225" s="1455"/>
      <c r="JE225" s="1455"/>
      <c r="JF225" s="1455"/>
      <c r="JG225" s="1455"/>
      <c r="JH225" s="1455"/>
      <c r="JI225" s="1455"/>
      <c r="JJ225" s="1455"/>
      <c r="JK225" s="1455"/>
      <c r="JL225" s="1455"/>
      <c r="JM225" s="1455"/>
      <c r="JN225" s="1455"/>
      <c r="JO225" s="1455"/>
      <c r="JP225" s="1455"/>
      <c r="JQ225" s="1455"/>
      <c r="JR225" s="1455"/>
      <c r="JS225" s="1455"/>
      <c r="JT225" s="1455"/>
      <c r="JU225" s="1455"/>
      <c r="JV225" s="1455"/>
      <c r="JW225" s="1455"/>
      <c r="JX225" s="1455"/>
      <c r="JY225" s="1455"/>
      <c r="JZ225" s="1455"/>
      <c r="KA225" s="1455"/>
      <c r="KB225" s="1455"/>
      <c r="KC225" s="1455"/>
      <c r="KD225" s="1455"/>
      <c r="KE225" s="1455"/>
      <c r="KF225" s="1455"/>
      <c r="KG225" s="1455"/>
      <c r="KH225" s="1455"/>
      <c r="KI225" s="1455"/>
      <c r="KJ225" s="1455"/>
      <c r="KK225" s="1455"/>
      <c r="KL225" s="1455"/>
      <c r="KM225" s="1455"/>
      <c r="KN225" s="1455"/>
      <c r="KO225" s="1455"/>
      <c r="KP225" s="1455"/>
      <c r="KQ225" s="1455"/>
      <c r="KR225" s="1455"/>
      <c r="KS225" s="1455"/>
      <c r="KT225" s="1455"/>
      <c r="KU225" s="1455"/>
      <c r="KV225" s="1455"/>
      <c r="KW225" s="1455"/>
      <c r="KX225" s="1455"/>
      <c r="KY225" s="1455"/>
      <c r="KZ225" s="1455"/>
      <c r="LA225" s="1455"/>
      <c r="LB225" s="1455"/>
      <c r="LC225" s="1455"/>
      <c r="LD225" s="1455"/>
      <c r="LE225" s="1455"/>
      <c r="LF225" s="1455"/>
      <c r="LG225" s="1455"/>
      <c r="LH225" s="1467"/>
      <c r="LI225" s="1467"/>
      <c r="LJ225" s="1467"/>
      <c r="LK225" s="1467"/>
      <c r="LL225" s="1467"/>
      <c r="LM225" s="1467"/>
      <c r="LN225" s="1467"/>
      <c r="LO225" s="1645"/>
    </row>
    <row r="226" s="1482" customFormat="1" ht="47" customHeight="1" spans="1:327">
      <c r="A226" s="1513">
        <v>46006</v>
      </c>
      <c r="B226" s="1226" t="s">
        <v>151</v>
      </c>
      <c r="C226" s="1227" t="s">
        <v>152</v>
      </c>
      <c r="D226" s="1228">
        <v>4500189103</v>
      </c>
      <c r="E226" s="1229" t="s">
        <v>5522</v>
      </c>
      <c r="F226" s="1228" t="s">
        <v>5523</v>
      </c>
      <c r="G226" s="1230" t="s">
        <v>5524</v>
      </c>
      <c r="H226" s="1230" t="s">
        <v>5524</v>
      </c>
      <c r="I226" s="1542" t="s">
        <v>5525</v>
      </c>
      <c r="J226" s="1543">
        <v>972</v>
      </c>
      <c r="K226" s="1544">
        <v>0</v>
      </c>
      <c r="L226" s="1544">
        <v>54</v>
      </c>
      <c r="M226" s="1545">
        <f t="shared" si="86"/>
        <v>18</v>
      </c>
      <c r="N226" s="1274">
        <v>46041</v>
      </c>
      <c r="O226" s="1274">
        <v>46039</v>
      </c>
      <c r="P226" s="1546"/>
      <c r="Q226" s="1570" t="s">
        <v>78</v>
      </c>
      <c r="R226" s="1577">
        <v>972</v>
      </c>
      <c r="S226" s="1754">
        <f t="shared" si="87"/>
        <v>0</v>
      </c>
      <c r="T226" s="1575" t="s">
        <v>1634</v>
      </c>
      <c r="U226" s="1571"/>
      <c r="V226" s="1572" t="s">
        <v>5526</v>
      </c>
      <c r="W226" s="1572" t="s">
        <v>88</v>
      </c>
      <c r="X226" s="1573">
        <v>46006</v>
      </c>
      <c r="Y226" s="1595" t="s">
        <v>88</v>
      </c>
      <c r="Z226" s="1595" t="s">
        <v>5527</v>
      </c>
      <c r="AA226" s="1595"/>
      <c r="AB226" s="1595"/>
      <c r="AC226" s="1597" t="s">
        <v>5528</v>
      </c>
      <c r="AD226" s="1358" t="s">
        <v>855</v>
      </c>
      <c r="AE226" s="1598">
        <v>85.9602</v>
      </c>
      <c r="AF226" s="1599">
        <f t="shared" si="112"/>
        <v>83553.3144</v>
      </c>
      <c r="AG226" s="1612"/>
      <c r="AH226" s="1613" t="s">
        <v>2968</v>
      </c>
      <c r="AI226" s="1613">
        <v>5</v>
      </c>
      <c r="AJ226" s="1543"/>
      <c r="AK226" s="1614">
        <f>J226</f>
        <v>972</v>
      </c>
      <c r="AL226" s="1615"/>
      <c r="AM226" s="1615"/>
      <c r="AN226" s="1615">
        <f>J226/54</f>
        <v>18</v>
      </c>
      <c r="AO226" s="1615"/>
      <c r="AP226" s="1614" t="s">
        <v>63</v>
      </c>
      <c r="AQ226" s="1543">
        <f t="shared" si="111"/>
        <v>972</v>
      </c>
      <c r="AR226" s="1615"/>
      <c r="AS226" s="1624">
        <f t="shared" si="103"/>
        <v>194.4</v>
      </c>
      <c r="AT226" s="1625">
        <f t="shared" si="104"/>
        <v>194.4</v>
      </c>
      <c r="AU226" s="1625">
        <f t="shared" si="105"/>
        <v>194.4</v>
      </c>
      <c r="AV226" s="1625">
        <f t="shared" si="106"/>
        <v>194.4</v>
      </c>
      <c r="AW226" s="1640">
        <f t="shared" si="107"/>
        <v>194.4</v>
      </c>
      <c r="AX226" s="1641"/>
      <c r="AY226" s="1430"/>
      <c r="AZ226" s="1453"/>
      <c r="BA226" s="1454"/>
      <c r="BB226" s="1455"/>
      <c r="BC226" s="1455"/>
      <c r="BD226" s="1455"/>
      <c r="BE226" s="1455"/>
      <c r="BF226" s="1455"/>
      <c r="BG226" s="1455"/>
      <c r="BH226" s="1455"/>
      <c r="BI226" s="1455"/>
      <c r="BJ226" s="1455"/>
      <c r="BK226" s="1455"/>
      <c r="BL226" s="1455"/>
      <c r="BM226" s="1455"/>
      <c r="BN226" s="1455"/>
      <c r="BO226" s="1455"/>
      <c r="BP226" s="1455"/>
      <c r="BQ226" s="1455"/>
      <c r="BR226" s="1455"/>
      <c r="BS226" s="1455"/>
      <c r="BT226" s="1455"/>
      <c r="BU226" s="1455"/>
      <c r="BV226" s="1455"/>
      <c r="BW226" s="1455"/>
      <c r="BX226" s="1455"/>
      <c r="BY226" s="1455"/>
      <c r="BZ226" s="1455"/>
      <c r="CA226" s="1455"/>
      <c r="CB226" s="1455"/>
      <c r="CC226" s="1455"/>
      <c r="CD226" s="1455"/>
      <c r="CE226" s="1455"/>
      <c r="CF226" s="1455"/>
      <c r="CG226" s="1455"/>
      <c r="CH226" s="1455"/>
      <c r="CI226" s="1455"/>
      <c r="CJ226" s="1455"/>
      <c r="CK226" s="1455"/>
      <c r="CL226" s="1455"/>
      <c r="CM226" s="1455"/>
      <c r="CN226" s="1455"/>
      <c r="CO226" s="1455"/>
      <c r="CP226" s="1455"/>
      <c r="CQ226" s="1455"/>
      <c r="CR226" s="1455"/>
      <c r="CS226" s="1455"/>
      <c r="CT226" s="1455"/>
      <c r="CU226" s="1455"/>
      <c r="CV226" s="1455"/>
      <c r="CW226" s="1455"/>
      <c r="CX226" s="1455"/>
      <c r="CY226" s="1455"/>
      <c r="CZ226" s="1455"/>
      <c r="DA226" s="1455"/>
      <c r="DB226" s="1455"/>
      <c r="DC226" s="1455"/>
      <c r="DD226" s="1455"/>
      <c r="DE226" s="1455"/>
      <c r="DF226" s="1455"/>
      <c r="DG226" s="1455"/>
      <c r="DH226" s="1455"/>
      <c r="DI226" s="1455"/>
      <c r="DJ226" s="1455"/>
      <c r="DK226" s="1455"/>
      <c r="DL226" s="1455"/>
      <c r="DM226" s="1455"/>
      <c r="DN226" s="1455"/>
      <c r="DO226" s="1455"/>
      <c r="DP226" s="1455"/>
      <c r="DQ226" s="1455"/>
      <c r="DR226" s="1455"/>
      <c r="DS226" s="1455"/>
      <c r="DT226" s="1455"/>
      <c r="DU226" s="1455"/>
      <c r="DV226" s="1455"/>
      <c r="DW226" s="1455"/>
      <c r="DX226" s="1455"/>
      <c r="DY226" s="1455"/>
      <c r="DZ226" s="1455"/>
      <c r="EA226" s="1455"/>
      <c r="EB226" s="1455"/>
      <c r="EC226" s="1455"/>
      <c r="ED226" s="1455"/>
      <c r="EE226" s="1455"/>
      <c r="EF226" s="1455"/>
      <c r="EG226" s="1455"/>
      <c r="EH226" s="1455"/>
      <c r="EI226" s="1455"/>
      <c r="EJ226" s="1455"/>
      <c r="EK226" s="1455"/>
      <c r="EL226" s="1455"/>
      <c r="EM226" s="1455"/>
      <c r="EN226" s="1455"/>
      <c r="EO226" s="1455"/>
      <c r="EP226" s="1455"/>
      <c r="EQ226" s="1455"/>
      <c r="ER226" s="1455"/>
      <c r="ES226" s="1455"/>
      <c r="ET226" s="1455"/>
      <c r="EU226" s="1455"/>
      <c r="EV226" s="1455"/>
      <c r="EW226" s="1455"/>
      <c r="EX226" s="1455"/>
      <c r="EY226" s="1455"/>
      <c r="EZ226" s="1455"/>
      <c r="FA226" s="1455"/>
      <c r="FB226" s="1455"/>
      <c r="FC226" s="1455"/>
      <c r="FD226" s="1455"/>
      <c r="FE226" s="1455"/>
      <c r="FF226" s="1455"/>
      <c r="FG226" s="1455"/>
      <c r="FH226" s="1455"/>
      <c r="FI226" s="1455"/>
      <c r="FJ226" s="1455"/>
      <c r="FK226" s="1455"/>
      <c r="FL226" s="1455"/>
      <c r="FM226" s="1455"/>
      <c r="FN226" s="1455"/>
      <c r="FO226" s="1455"/>
      <c r="FP226" s="1455"/>
      <c r="FQ226" s="1455"/>
      <c r="FR226" s="1455"/>
      <c r="FS226" s="1455"/>
      <c r="FT226" s="1455"/>
      <c r="FU226" s="1455"/>
      <c r="FV226" s="1455"/>
      <c r="FW226" s="1455"/>
      <c r="FX226" s="1455"/>
      <c r="FY226" s="1455"/>
      <c r="FZ226" s="1455"/>
      <c r="GA226" s="1455"/>
      <c r="GB226" s="1455"/>
      <c r="GC226" s="1455"/>
      <c r="GD226" s="1455"/>
      <c r="GE226" s="1455"/>
      <c r="GF226" s="1455"/>
      <c r="GG226" s="1455"/>
      <c r="GH226" s="1455"/>
      <c r="GI226" s="1455"/>
      <c r="GJ226" s="1455"/>
      <c r="GK226" s="1455"/>
      <c r="GL226" s="1455"/>
      <c r="GM226" s="1455"/>
      <c r="GN226" s="1455"/>
      <c r="GO226" s="1455"/>
      <c r="GP226" s="1455"/>
      <c r="GQ226" s="1455"/>
      <c r="GR226" s="1455"/>
      <c r="GS226" s="1455"/>
      <c r="GT226" s="1455"/>
      <c r="GU226" s="1455"/>
      <c r="GV226" s="1455"/>
      <c r="GW226" s="1455"/>
      <c r="GX226" s="1455"/>
      <c r="GY226" s="1455"/>
      <c r="GZ226" s="1455"/>
      <c r="HA226" s="1455"/>
      <c r="HB226" s="1455"/>
      <c r="HC226" s="1455"/>
      <c r="HD226" s="1455"/>
      <c r="HE226" s="1455"/>
      <c r="HF226" s="1455"/>
      <c r="HG226" s="1455"/>
      <c r="HH226" s="1455"/>
      <c r="HI226" s="1455"/>
      <c r="HJ226" s="1455"/>
      <c r="HK226" s="1455"/>
      <c r="HL226" s="1455"/>
      <c r="HM226" s="1455"/>
      <c r="HN226" s="1455"/>
      <c r="HO226" s="1455"/>
      <c r="HP226" s="1455"/>
      <c r="HQ226" s="1455"/>
      <c r="HR226" s="1455"/>
      <c r="HS226" s="1455"/>
      <c r="HT226" s="1455"/>
      <c r="HU226" s="1455"/>
      <c r="HV226" s="1455"/>
      <c r="HW226" s="1455"/>
      <c r="HX226" s="1455"/>
      <c r="HY226" s="1455"/>
      <c r="HZ226" s="1455"/>
      <c r="IA226" s="1455"/>
      <c r="IB226" s="1455"/>
      <c r="IC226" s="1455"/>
      <c r="ID226" s="1455"/>
      <c r="IE226" s="1455"/>
      <c r="IF226" s="1455"/>
      <c r="IG226" s="1455"/>
      <c r="IH226" s="1455"/>
      <c r="II226" s="1455"/>
      <c r="IJ226" s="1455"/>
      <c r="IK226" s="1455"/>
      <c r="IL226" s="1455"/>
      <c r="IM226" s="1455"/>
      <c r="IN226" s="1455"/>
      <c r="IO226" s="1455"/>
      <c r="IP226" s="1455"/>
      <c r="IQ226" s="1455"/>
      <c r="IR226" s="1455"/>
      <c r="IS226" s="1455"/>
      <c r="IT226" s="1455"/>
      <c r="IU226" s="1455"/>
      <c r="IV226" s="1455"/>
      <c r="IW226" s="1455"/>
      <c r="IX226" s="1455"/>
      <c r="IY226" s="1455"/>
      <c r="IZ226" s="1455"/>
      <c r="JA226" s="1455"/>
      <c r="JB226" s="1455"/>
      <c r="JC226" s="1455"/>
      <c r="JD226" s="1455"/>
      <c r="JE226" s="1455"/>
      <c r="JF226" s="1455"/>
      <c r="JG226" s="1455"/>
      <c r="JH226" s="1455"/>
      <c r="JI226" s="1455"/>
      <c r="JJ226" s="1455"/>
      <c r="JK226" s="1455"/>
      <c r="JL226" s="1455"/>
      <c r="JM226" s="1455"/>
      <c r="JN226" s="1455"/>
      <c r="JO226" s="1455"/>
      <c r="JP226" s="1455"/>
      <c r="JQ226" s="1455"/>
      <c r="JR226" s="1455"/>
      <c r="JS226" s="1455"/>
      <c r="JT226" s="1455"/>
      <c r="JU226" s="1455"/>
      <c r="JV226" s="1455"/>
      <c r="JW226" s="1455"/>
      <c r="JX226" s="1455"/>
      <c r="JY226" s="1455"/>
      <c r="JZ226" s="1455"/>
      <c r="KA226" s="1455"/>
      <c r="KB226" s="1455"/>
      <c r="KC226" s="1455"/>
      <c r="KD226" s="1455"/>
      <c r="KE226" s="1455"/>
      <c r="KF226" s="1455"/>
      <c r="KG226" s="1455"/>
      <c r="KH226" s="1455"/>
      <c r="KI226" s="1455"/>
      <c r="KJ226" s="1455"/>
      <c r="KK226" s="1455"/>
      <c r="KL226" s="1455"/>
      <c r="KM226" s="1455"/>
      <c r="KN226" s="1455"/>
      <c r="KO226" s="1455"/>
      <c r="KP226" s="1455"/>
      <c r="KQ226" s="1455"/>
      <c r="KR226" s="1455"/>
      <c r="KS226" s="1455"/>
      <c r="KT226" s="1455"/>
      <c r="KU226" s="1455"/>
      <c r="KV226" s="1455"/>
      <c r="KW226" s="1455"/>
      <c r="KX226" s="1455"/>
      <c r="KY226" s="1455"/>
      <c r="KZ226" s="1455"/>
      <c r="LA226" s="1455"/>
      <c r="LB226" s="1455"/>
      <c r="LC226" s="1455"/>
      <c r="LD226" s="1455"/>
      <c r="LE226" s="1455"/>
      <c r="LF226" s="1455"/>
      <c r="LG226" s="1455"/>
      <c r="LH226" s="1467"/>
      <c r="LI226" s="1467"/>
      <c r="LJ226" s="1467"/>
      <c r="LK226" s="1467"/>
      <c r="LL226" s="1467"/>
      <c r="LM226" s="1467"/>
      <c r="LN226" s="1467"/>
      <c r="LO226" s="1645"/>
    </row>
    <row r="227" s="1482" customFormat="1" ht="47" customHeight="1" spans="1:327">
      <c r="A227" s="1513">
        <v>46000</v>
      </c>
      <c r="B227" s="1226" t="s">
        <v>713</v>
      </c>
      <c r="C227" s="1227" t="s">
        <v>115</v>
      </c>
      <c r="D227" s="1228">
        <v>4500188374</v>
      </c>
      <c r="E227" s="1229"/>
      <c r="F227" s="1228" t="s">
        <v>5529</v>
      </c>
      <c r="G227" s="1230" t="s">
        <v>5065</v>
      </c>
      <c r="H227" s="1230" t="s">
        <v>5065</v>
      </c>
      <c r="I227" s="1542" t="s">
        <v>5066</v>
      </c>
      <c r="J227" s="1543">
        <v>6000</v>
      </c>
      <c r="K227" s="1544">
        <v>0</v>
      </c>
      <c r="L227" s="1544">
        <v>24</v>
      </c>
      <c r="M227" s="1545">
        <f t="shared" si="86"/>
        <v>250</v>
      </c>
      <c r="N227" s="1274">
        <v>46041</v>
      </c>
      <c r="O227" s="1274">
        <v>46039</v>
      </c>
      <c r="P227" s="1546" t="s">
        <v>5530</v>
      </c>
      <c r="Q227" s="1570" t="s">
        <v>78</v>
      </c>
      <c r="R227" s="1577">
        <f>96+5904</f>
        <v>6000</v>
      </c>
      <c r="S227" s="1577">
        <f t="shared" si="87"/>
        <v>0</v>
      </c>
      <c r="T227" s="1840" t="s">
        <v>88</v>
      </c>
      <c r="U227" s="1571" t="s">
        <v>829</v>
      </c>
      <c r="V227" s="1572" t="s">
        <v>5531</v>
      </c>
      <c r="W227" s="1572" t="s">
        <v>88</v>
      </c>
      <c r="X227" s="1573">
        <v>46003</v>
      </c>
      <c r="Y227" s="1595" t="s">
        <v>88</v>
      </c>
      <c r="Z227" s="1595" t="s">
        <v>5532</v>
      </c>
      <c r="AA227" s="1595"/>
      <c r="AB227" s="1595"/>
      <c r="AC227" s="1597" t="s">
        <v>5533</v>
      </c>
      <c r="AD227" s="1358" t="s">
        <v>172</v>
      </c>
      <c r="AE227" s="1598">
        <v>1.2463</v>
      </c>
      <c r="AF227" s="1599">
        <f t="shared" si="112"/>
        <v>7477.8</v>
      </c>
      <c r="AG227" s="1612"/>
      <c r="AH227" s="1613" t="s">
        <v>81</v>
      </c>
      <c r="AI227" s="1613">
        <v>1</v>
      </c>
      <c r="AJ227" s="1543"/>
      <c r="AK227" s="1614">
        <f>J227</f>
        <v>6000</v>
      </c>
      <c r="AL227" s="1615">
        <f>J227/24</f>
        <v>250</v>
      </c>
      <c r="AM227" s="1615"/>
      <c r="AN227" s="1615"/>
      <c r="AO227" s="1615"/>
      <c r="AP227" s="1614" t="s">
        <v>1519</v>
      </c>
      <c r="AQ227" s="1543">
        <v>6000</v>
      </c>
      <c r="AR227" s="1615"/>
      <c r="AS227" s="1624">
        <f>J227</f>
        <v>6000</v>
      </c>
      <c r="AT227" s="1625"/>
      <c r="AU227" s="1625"/>
      <c r="AV227" s="1625"/>
      <c r="AW227" s="1640"/>
      <c r="AX227" s="1641"/>
      <c r="AY227" s="1430"/>
      <c r="AZ227" s="1453"/>
      <c r="BA227" s="1454"/>
      <c r="BB227" s="1455"/>
      <c r="BC227" s="1455"/>
      <c r="BD227" s="1455"/>
      <c r="BE227" s="1455"/>
      <c r="BF227" s="1455"/>
      <c r="BG227" s="1455"/>
      <c r="BH227" s="1455"/>
      <c r="BI227" s="1455"/>
      <c r="BJ227" s="1455"/>
      <c r="BK227" s="1455"/>
      <c r="BL227" s="1455"/>
      <c r="BM227" s="1455"/>
      <c r="BN227" s="1455"/>
      <c r="BO227" s="1455"/>
      <c r="BP227" s="1455"/>
      <c r="BQ227" s="1455"/>
      <c r="BR227" s="1455"/>
      <c r="BS227" s="1455"/>
      <c r="BT227" s="1455"/>
      <c r="BU227" s="1455"/>
      <c r="BV227" s="1455"/>
      <c r="BW227" s="1455"/>
      <c r="BX227" s="1455"/>
      <c r="BY227" s="1455"/>
      <c r="BZ227" s="1455"/>
      <c r="CA227" s="1455"/>
      <c r="CB227" s="1455"/>
      <c r="CC227" s="1455"/>
      <c r="CD227" s="1455"/>
      <c r="CE227" s="1455"/>
      <c r="CF227" s="1455"/>
      <c r="CG227" s="1455"/>
      <c r="CH227" s="1455"/>
      <c r="CI227" s="1455"/>
      <c r="CJ227" s="1455"/>
      <c r="CK227" s="1455"/>
      <c r="CL227" s="1455"/>
      <c r="CM227" s="1455"/>
      <c r="CN227" s="1455"/>
      <c r="CO227" s="1455"/>
      <c r="CP227" s="1455"/>
      <c r="CQ227" s="1455"/>
      <c r="CR227" s="1455"/>
      <c r="CS227" s="1455"/>
      <c r="CT227" s="1455"/>
      <c r="CU227" s="1455"/>
      <c r="CV227" s="1455"/>
      <c r="CW227" s="1455"/>
      <c r="CX227" s="1455"/>
      <c r="CY227" s="1455"/>
      <c r="CZ227" s="1455"/>
      <c r="DA227" s="1455"/>
      <c r="DB227" s="1455"/>
      <c r="DC227" s="1455"/>
      <c r="DD227" s="1455"/>
      <c r="DE227" s="1455"/>
      <c r="DF227" s="1455"/>
      <c r="DG227" s="1455"/>
      <c r="DH227" s="1455"/>
      <c r="DI227" s="1455"/>
      <c r="DJ227" s="1455"/>
      <c r="DK227" s="1455"/>
      <c r="DL227" s="1455"/>
      <c r="DM227" s="1455"/>
      <c r="DN227" s="1455"/>
      <c r="DO227" s="1455"/>
      <c r="DP227" s="1455"/>
      <c r="DQ227" s="1455"/>
      <c r="DR227" s="1455"/>
      <c r="DS227" s="1455"/>
      <c r="DT227" s="1455"/>
      <c r="DU227" s="1455"/>
      <c r="DV227" s="1455"/>
      <c r="DW227" s="1455"/>
      <c r="DX227" s="1455"/>
      <c r="DY227" s="1455"/>
      <c r="DZ227" s="1455"/>
      <c r="EA227" s="1455"/>
      <c r="EB227" s="1455"/>
      <c r="EC227" s="1455"/>
      <c r="ED227" s="1455"/>
      <c r="EE227" s="1455"/>
      <c r="EF227" s="1455"/>
      <c r="EG227" s="1455"/>
      <c r="EH227" s="1455"/>
      <c r="EI227" s="1455"/>
      <c r="EJ227" s="1455"/>
      <c r="EK227" s="1455"/>
      <c r="EL227" s="1455"/>
      <c r="EM227" s="1455"/>
      <c r="EN227" s="1455"/>
      <c r="EO227" s="1455"/>
      <c r="EP227" s="1455"/>
      <c r="EQ227" s="1455"/>
      <c r="ER227" s="1455"/>
      <c r="ES227" s="1455"/>
      <c r="ET227" s="1455"/>
      <c r="EU227" s="1455"/>
      <c r="EV227" s="1455"/>
      <c r="EW227" s="1455"/>
      <c r="EX227" s="1455"/>
      <c r="EY227" s="1455"/>
      <c r="EZ227" s="1455"/>
      <c r="FA227" s="1455"/>
      <c r="FB227" s="1455"/>
      <c r="FC227" s="1455"/>
      <c r="FD227" s="1455"/>
      <c r="FE227" s="1455"/>
      <c r="FF227" s="1455"/>
      <c r="FG227" s="1455"/>
      <c r="FH227" s="1455"/>
      <c r="FI227" s="1455"/>
      <c r="FJ227" s="1455"/>
      <c r="FK227" s="1455"/>
      <c r="FL227" s="1455"/>
      <c r="FM227" s="1455"/>
      <c r="FN227" s="1455"/>
      <c r="FO227" s="1455"/>
      <c r="FP227" s="1455"/>
      <c r="FQ227" s="1455"/>
      <c r="FR227" s="1455"/>
      <c r="FS227" s="1455"/>
      <c r="FT227" s="1455"/>
      <c r="FU227" s="1455"/>
      <c r="FV227" s="1455"/>
      <c r="FW227" s="1455"/>
      <c r="FX227" s="1455"/>
      <c r="FY227" s="1455"/>
      <c r="FZ227" s="1455"/>
      <c r="GA227" s="1455"/>
      <c r="GB227" s="1455"/>
      <c r="GC227" s="1455"/>
      <c r="GD227" s="1455"/>
      <c r="GE227" s="1455"/>
      <c r="GF227" s="1455"/>
      <c r="GG227" s="1455"/>
      <c r="GH227" s="1455"/>
      <c r="GI227" s="1455"/>
      <c r="GJ227" s="1455"/>
      <c r="GK227" s="1455"/>
      <c r="GL227" s="1455"/>
      <c r="GM227" s="1455"/>
      <c r="GN227" s="1455"/>
      <c r="GO227" s="1455"/>
      <c r="GP227" s="1455"/>
      <c r="GQ227" s="1455"/>
      <c r="GR227" s="1455"/>
      <c r="GS227" s="1455"/>
      <c r="GT227" s="1455"/>
      <c r="GU227" s="1455"/>
      <c r="GV227" s="1455"/>
      <c r="GW227" s="1455"/>
      <c r="GX227" s="1455"/>
      <c r="GY227" s="1455"/>
      <c r="GZ227" s="1455"/>
      <c r="HA227" s="1455"/>
      <c r="HB227" s="1455"/>
      <c r="HC227" s="1455"/>
      <c r="HD227" s="1455"/>
      <c r="HE227" s="1455"/>
      <c r="HF227" s="1455"/>
      <c r="HG227" s="1455"/>
      <c r="HH227" s="1455"/>
      <c r="HI227" s="1455"/>
      <c r="HJ227" s="1455"/>
      <c r="HK227" s="1455"/>
      <c r="HL227" s="1455"/>
      <c r="HM227" s="1455"/>
      <c r="HN227" s="1455"/>
      <c r="HO227" s="1455"/>
      <c r="HP227" s="1455"/>
      <c r="HQ227" s="1455"/>
      <c r="HR227" s="1455"/>
      <c r="HS227" s="1455"/>
      <c r="HT227" s="1455"/>
      <c r="HU227" s="1455"/>
      <c r="HV227" s="1455"/>
      <c r="HW227" s="1455"/>
      <c r="HX227" s="1455"/>
      <c r="HY227" s="1455"/>
      <c r="HZ227" s="1455"/>
      <c r="IA227" s="1455"/>
      <c r="IB227" s="1455"/>
      <c r="IC227" s="1455"/>
      <c r="ID227" s="1455"/>
      <c r="IE227" s="1455"/>
      <c r="IF227" s="1455"/>
      <c r="IG227" s="1455"/>
      <c r="IH227" s="1455"/>
      <c r="II227" s="1455"/>
      <c r="IJ227" s="1455"/>
      <c r="IK227" s="1455"/>
      <c r="IL227" s="1455"/>
      <c r="IM227" s="1455"/>
      <c r="IN227" s="1455"/>
      <c r="IO227" s="1455"/>
      <c r="IP227" s="1455"/>
      <c r="IQ227" s="1455"/>
      <c r="IR227" s="1455"/>
      <c r="IS227" s="1455"/>
      <c r="IT227" s="1455"/>
      <c r="IU227" s="1455"/>
      <c r="IV227" s="1455"/>
      <c r="IW227" s="1455"/>
      <c r="IX227" s="1455"/>
      <c r="IY227" s="1455"/>
      <c r="IZ227" s="1455"/>
      <c r="JA227" s="1455"/>
      <c r="JB227" s="1455"/>
      <c r="JC227" s="1455"/>
      <c r="JD227" s="1455"/>
      <c r="JE227" s="1455"/>
      <c r="JF227" s="1455"/>
      <c r="JG227" s="1455"/>
      <c r="JH227" s="1455"/>
      <c r="JI227" s="1455"/>
      <c r="JJ227" s="1455"/>
      <c r="JK227" s="1455"/>
      <c r="JL227" s="1455"/>
      <c r="JM227" s="1455"/>
      <c r="JN227" s="1455"/>
      <c r="JO227" s="1455"/>
      <c r="JP227" s="1455"/>
      <c r="JQ227" s="1455"/>
      <c r="JR227" s="1455"/>
      <c r="JS227" s="1455"/>
      <c r="JT227" s="1455"/>
      <c r="JU227" s="1455"/>
      <c r="JV227" s="1455"/>
      <c r="JW227" s="1455"/>
      <c r="JX227" s="1455"/>
      <c r="JY227" s="1455"/>
      <c r="JZ227" s="1455"/>
      <c r="KA227" s="1455"/>
      <c r="KB227" s="1455"/>
      <c r="KC227" s="1455"/>
      <c r="KD227" s="1455"/>
      <c r="KE227" s="1455"/>
      <c r="KF227" s="1455"/>
      <c r="KG227" s="1455"/>
      <c r="KH227" s="1455"/>
      <c r="KI227" s="1455"/>
      <c r="KJ227" s="1455"/>
      <c r="KK227" s="1455"/>
      <c r="KL227" s="1455"/>
      <c r="KM227" s="1455"/>
      <c r="KN227" s="1455"/>
      <c r="KO227" s="1455"/>
      <c r="KP227" s="1455"/>
      <c r="KQ227" s="1455"/>
      <c r="KR227" s="1455"/>
      <c r="KS227" s="1455"/>
      <c r="KT227" s="1455"/>
      <c r="KU227" s="1455"/>
      <c r="KV227" s="1455"/>
      <c r="KW227" s="1455"/>
      <c r="KX227" s="1455"/>
      <c r="KY227" s="1455"/>
      <c r="KZ227" s="1455"/>
      <c r="LA227" s="1455"/>
      <c r="LB227" s="1455"/>
      <c r="LC227" s="1455"/>
      <c r="LD227" s="1455"/>
      <c r="LE227" s="1455"/>
      <c r="LF227" s="1455"/>
      <c r="LG227" s="1455"/>
      <c r="LH227" s="1467"/>
      <c r="LI227" s="1467"/>
      <c r="LJ227" s="1467"/>
      <c r="LK227" s="1467"/>
      <c r="LL227" s="1467"/>
      <c r="LM227" s="1467"/>
      <c r="LN227" s="1467"/>
      <c r="LO227" s="1645"/>
    </row>
    <row r="228" s="1482" customFormat="1" ht="47" customHeight="1" spans="1:327">
      <c r="A228" s="1513">
        <v>46000</v>
      </c>
      <c r="B228" s="1226" t="s">
        <v>713</v>
      </c>
      <c r="C228" s="1227" t="s">
        <v>115</v>
      </c>
      <c r="D228" s="1228">
        <v>4500188374</v>
      </c>
      <c r="E228" s="1229"/>
      <c r="F228" s="1228" t="s">
        <v>5534</v>
      </c>
      <c r="G228" s="1230" t="s">
        <v>5080</v>
      </c>
      <c r="H228" s="1230" t="s">
        <v>5080</v>
      </c>
      <c r="I228" s="1542" t="s">
        <v>5081</v>
      </c>
      <c r="J228" s="1543">
        <v>5016</v>
      </c>
      <c r="K228" s="1544">
        <v>0</v>
      </c>
      <c r="L228" s="1544">
        <v>24</v>
      </c>
      <c r="M228" s="1545">
        <f t="shared" si="86"/>
        <v>209</v>
      </c>
      <c r="N228" s="1274">
        <v>46041</v>
      </c>
      <c r="O228" s="1274">
        <v>46039</v>
      </c>
      <c r="P228" s="1546" t="s">
        <v>5530</v>
      </c>
      <c r="Q228" s="1841" t="s">
        <v>78</v>
      </c>
      <c r="R228" s="1577">
        <f>72+4944</f>
        <v>5016</v>
      </c>
      <c r="S228" s="1577">
        <f t="shared" si="87"/>
        <v>0</v>
      </c>
      <c r="T228" s="1840"/>
      <c r="U228" s="1571" t="s">
        <v>829</v>
      </c>
      <c r="V228" s="1572" t="s">
        <v>5531</v>
      </c>
      <c r="W228" s="1572" t="s">
        <v>88</v>
      </c>
      <c r="X228" s="1573">
        <v>46003</v>
      </c>
      <c r="Y228" s="1595" t="s">
        <v>88</v>
      </c>
      <c r="Z228" s="1595" t="s">
        <v>5535</v>
      </c>
      <c r="AA228" s="1595"/>
      <c r="AB228" s="1595"/>
      <c r="AC228" s="1597" t="s">
        <v>5533</v>
      </c>
      <c r="AD228" s="1358" t="s">
        <v>172</v>
      </c>
      <c r="AE228" s="1598">
        <v>1.5215</v>
      </c>
      <c r="AF228" s="1599">
        <f t="shared" si="112"/>
        <v>7631.844</v>
      </c>
      <c r="AG228" s="1612"/>
      <c r="AH228" s="1613" t="s">
        <v>81</v>
      </c>
      <c r="AI228" s="1613">
        <v>1</v>
      </c>
      <c r="AJ228" s="1543"/>
      <c r="AK228" s="1614">
        <f>J228</f>
        <v>5016</v>
      </c>
      <c r="AL228" s="1615"/>
      <c r="AM228" s="1615">
        <f>J228/24</f>
        <v>209</v>
      </c>
      <c r="AN228" s="1615"/>
      <c r="AO228" s="1615"/>
      <c r="AP228" s="1614" t="s">
        <v>1519</v>
      </c>
      <c r="AQ228" s="1543">
        <v>5016</v>
      </c>
      <c r="AR228" s="1615"/>
      <c r="AS228" s="1624"/>
      <c r="AT228" s="1625"/>
      <c r="AU228" s="1625"/>
      <c r="AV228" s="1625">
        <f>J228</f>
        <v>5016</v>
      </c>
      <c r="AW228" s="1640"/>
      <c r="AX228" s="1641"/>
      <c r="AY228" s="1430"/>
      <c r="AZ228" s="1453"/>
      <c r="BA228" s="1454"/>
      <c r="BB228" s="1455"/>
      <c r="BC228" s="1455"/>
      <c r="BD228" s="1455"/>
      <c r="BE228" s="1455"/>
      <c r="BF228" s="1455"/>
      <c r="BG228" s="1455"/>
      <c r="BH228" s="1455"/>
      <c r="BI228" s="1455"/>
      <c r="BJ228" s="1455"/>
      <c r="BK228" s="1455"/>
      <c r="BL228" s="1455"/>
      <c r="BM228" s="1455"/>
      <c r="BN228" s="1455"/>
      <c r="BO228" s="1455"/>
      <c r="BP228" s="1455"/>
      <c r="BQ228" s="1455"/>
      <c r="BR228" s="1455"/>
      <c r="BS228" s="1455"/>
      <c r="BT228" s="1455"/>
      <c r="BU228" s="1455"/>
      <c r="BV228" s="1455"/>
      <c r="BW228" s="1455"/>
      <c r="BX228" s="1455"/>
      <c r="BY228" s="1455"/>
      <c r="BZ228" s="1455"/>
      <c r="CA228" s="1455"/>
      <c r="CB228" s="1455"/>
      <c r="CC228" s="1455"/>
      <c r="CD228" s="1455"/>
      <c r="CE228" s="1455"/>
      <c r="CF228" s="1455"/>
      <c r="CG228" s="1455"/>
      <c r="CH228" s="1455"/>
      <c r="CI228" s="1455"/>
      <c r="CJ228" s="1455"/>
      <c r="CK228" s="1455"/>
      <c r="CL228" s="1455"/>
      <c r="CM228" s="1455"/>
      <c r="CN228" s="1455"/>
      <c r="CO228" s="1455"/>
      <c r="CP228" s="1455"/>
      <c r="CQ228" s="1455"/>
      <c r="CR228" s="1455"/>
      <c r="CS228" s="1455"/>
      <c r="CT228" s="1455"/>
      <c r="CU228" s="1455"/>
      <c r="CV228" s="1455"/>
      <c r="CW228" s="1455"/>
      <c r="CX228" s="1455"/>
      <c r="CY228" s="1455"/>
      <c r="CZ228" s="1455"/>
      <c r="DA228" s="1455"/>
      <c r="DB228" s="1455"/>
      <c r="DC228" s="1455"/>
      <c r="DD228" s="1455"/>
      <c r="DE228" s="1455"/>
      <c r="DF228" s="1455"/>
      <c r="DG228" s="1455"/>
      <c r="DH228" s="1455"/>
      <c r="DI228" s="1455"/>
      <c r="DJ228" s="1455"/>
      <c r="DK228" s="1455"/>
      <c r="DL228" s="1455"/>
      <c r="DM228" s="1455"/>
      <c r="DN228" s="1455"/>
      <c r="DO228" s="1455"/>
      <c r="DP228" s="1455"/>
      <c r="DQ228" s="1455"/>
      <c r="DR228" s="1455"/>
      <c r="DS228" s="1455"/>
      <c r="DT228" s="1455"/>
      <c r="DU228" s="1455"/>
      <c r="DV228" s="1455"/>
      <c r="DW228" s="1455"/>
      <c r="DX228" s="1455"/>
      <c r="DY228" s="1455"/>
      <c r="DZ228" s="1455"/>
      <c r="EA228" s="1455"/>
      <c r="EB228" s="1455"/>
      <c r="EC228" s="1455"/>
      <c r="ED228" s="1455"/>
      <c r="EE228" s="1455"/>
      <c r="EF228" s="1455"/>
      <c r="EG228" s="1455"/>
      <c r="EH228" s="1455"/>
      <c r="EI228" s="1455"/>
      <c r="EJ228" s="1455"/>
      <c r="EK228" s="1455"/>
      <c r="EL228" s="1455"/>
      <c r="EM228" s="1455"/>
      <c r="EN228" s="1455"/>
      <c r="EO228" s="1455"/>
      <c r="EP228" s="1455"/>
      <c r="EQ228" s="1455"/>
      <c r="ER228" s="1455"/>
      <c r="ES228" s="1455"/>
      <c r="ET228" s="1455"/>
      <c r="EU228" s="1455"/>
      <c r="EV228" s="1455"/>
      <c r="EW228" s="1455"/>
      <c r="EX228" s="1455"/>
      <c r="EY228" s="1455"/>
      <c r="EZ228" s="1455"/>
      <c r="FA228" s="1455"/>
      <c r="FB228" s="1455"/>
      <c r="FC228" s="1455"/>
      <c r="FD228" s="1455"/>
      <c r="FE228" s="1455"/>
      <c r="FF228" s="1455"/>
      <c r="FG228" s="1455"/>
      <c r="FH228" s="1455"/>
      <c r="FI228" s="1455"/>
      <c r="FJ228" s="1455"/>
      <c r="FK228" s="1455"/>
      <c r="FL228" s="1455"/>
      <c r="FM228" s="1455"/>
      <c r="FN228" s="1455"/>
      <c r="FO228" s="1455"/>
      <c r="FP228" s="1455"/>
      <c r="FQ228" s="1455"/>
      <c r="FR228" s="1455"/>
      <c r="FS228" s="1455"/>
      <c r="FT228" s="1455"/>
      <c r="FU228" s="1455"/>
      <c r="FV228" s="1455"/>
      <c r="FW228" s="1455"/>
      <c r="FX228" s="1455"/>
      <c r="FY228" s="1455"/>
      <c r="FZ228" s="1455"/>
      <c r="GA228" s="1455"/>
      <c r="GB228" s="1455"/>
      <c r="GC228" s="1455"/>
      <c r="GD228" s="1455"/>
      <c r="GE228" s="1455"/>
      <c r="GF228" s="1455"/>
      <c r="GG228" s="1455"/>
      <c r="GH228" s="1455"/>
      <c r="GI228" s="1455"/>
      <c r="GJ228" s="1455"/>
      <c r="GK228" s="1455"/>
      <c r="GL228" s="1455"/>
      <c r="GM228" s="1455"/>
      <c r="GN228" s="1455"/>
      <c r="GO228" s="1455"/>
      <c r="GP228" s="1455"/>
      <c r="GQ228" s="1455"/>
      <c r="GR228" s="1455"/>
      <c r="GS228" s="1455"/>
      <c r="GT228" s="1455"/>
      <c r="GU228" s="1455"/>
      <c r="GV228" s="1455"/>
      <c r="GW228" s="1455"/>
      <c r="GX228" s="1455"/>
      <c r="GY228" s="1455"/>
      <c r="GZ228" s="1455"/>
      <c r="HA228" s="1455"/>
      <c r="HB228" s="1455"/>
      <c r="HC228" s="1455"/>
      <c r="HD228" s="1455"/>
      <c r="HE228" s="1455"/>
      <c r="HF228" s="1455"/>
      <c r="HG228" s="1455"/>
      <c r="HH228" s="1455"/>
      <c r="HI228" s="1455"/>
      <c r="HJ228" s="1455"/>
      <c r="HK228" s="1455"/>
      <c r="HL228" s="1455"/>
      <c r="HM228" s="1455"/>
      <c r="HN228" s="1455"/>
      <c r="HO228" s="1455"/>
      <c r="HP228" s="1455"/>
      <c r="HQ228" s="1455"/>
      <c r="HR228" s="1455"/>
      <c r="HS228" s="1455"/>
      <c r="HT228" s="1455"/>
      <c r="HU228" s="1455"/>
      <c r="HV228" s="1455"/>
      <c r="HW228" s="1455"/>
      <c r="HX228" s="1455"/>
      <c r="HY228" s="1455"/>
      <c r="HZ228" s="1455"/>
      <c r="IA228" s="1455"/>
      <c r="IB228" s="1455"/>
      <c r="IC228" s="1455"/>
      <c r="ID228" s="1455"/>
      <c r="IE228" s="1455"/>
      <c r="IF228" s="1455"/>
      <c r="IG228" s="1455"/>
      <c r="IH228" s="1455"/>
      <c r="II228" s="1455"/>
      <c r="IJ228" s="1455"/>
      <c r="IK228" s="1455"/>
      <c r="IL228" s="1455"/>
      <c r="IM228" s="1455"/>
      <c r="IN228" s="1455"/>
      <c r="IO228" s="1455"/>
      <c r="IP228" s="1455"/>
      <c r="IQ228" s="1455"/>
      <c r="IR228" s="1455"/>
      <c r="IS228" s="1455"/>
      <c r="IT228" s="1455"/>
      <c r="IU228" s="1455"/>
      <c r="IV228" s="1455"/>
      <c r="IW228" s="1455"/>
      <c r="IX228" s="1455"/>
      <c r="IY228" s="1455"/>
      <c r="IZ228" s="1455"/>
      <c r="JA228" s="1455"/>
      <c r="JB228" s="1455"/>
      <c r="JC228" s="1455"/>
      <c r="JD228" s="1455"/>
      <c r="JE228" s="1455"/>
      <c r="JF228" s="1455"/>
      <c r="JG228" s="1455"/>
      <c r="JH228" s="1455"/>
      <c r="JI228" s="1455"/>
      <c r="JJ228" s="1455"/>
      <c r="JK228" s="1455"/>
      <c r="JL228" s="1455"/>
      <c r="JM228" s="1455"/>
      <c r="JN228" s="1455"/>
      <c r="JO228" s="1455"/>
      <c r="JP228" s="1455"/>
      <c r="JQ228" s="1455"/>
      <c r="JR228" s="1455"/>
      <c r="JS228" s="1455"/>
      <c r="JT228" s="1455"/>
      <c r="JU228" s="1455"/>
      <c r="JV228" s="1455"/>
      <c r="JW228" s="1455"/>
      <c r="JX228" s="1455"/>
      <c r="JY228" s="1455"/>
      <c r="JZ228" s="1455"/>
      <c r="KA228" s="1455"/>
      <c r="KB228" s="1455"/>
      <c r="KC228" s="1455"/>
      <c r="KD228" s="1455"/>
      <c r="KE228" s="1455"/>
      <c r="KF228" s="1455"/>
      <c r="KG228" s="1455"/>
      <c r="KH228" s="1455"/>
      <c r="KI228" s="1455"/>
      <c r="KJ228" s="1455"/>
      <c r="KK228" s="1455"/>
      <c r="KL228" s="1455"/>
      <c r="KM228" s="1455"/>
      <c r="KN228" s="1455"/>
      <c r="KO228" s="1455"/>
      <c r="KP228" s="1455"/>
      <c r="KQ228" s="1455"/>
      <c r="KR228" s="1455"/>
      <c r="KS228" s="1455"/>
      <c r="KT228" s="1455"/>
      <c r="KU228" s="1455"/>
      <c r="KV228" s="1455"/>
      <c r="KW228" s="1455"/>
      <c r="KX228" s="1455"/>
      <c r="KY228" s="1455"/>
      <c r="KZ228" s="1455"/>
      <c r="LA228" s="1455"/>
      <c r="LB228" s="1455"/>
      <c r="LC228" s="1455"/>
      <c r="LD228" s="1455"/>
      <c r="LE228" s="1455"/>
      <c r="LF228" s="1455"/>
      <c r="LG228" s="1455"/>
      <c r="LH228" s="1467"/>
      <c r="LI228" s="1467"/>
      <c r="LJ228" s="1467"/>
      <c r="LK228" s="1467"/>
      <c r="LL228" s="1467"/>
      <c r="LM228" s="1467"/>
      <c r="LN228" s="1467"/>
      <c r="LO228" s="1645"/>
    </row>
    <row r="229" s="1482" customFormat="1" ht="47" customHeight="1" spans="1:327">
      <c r="A229" s="1513">
        <v>46000</v>
      </c>
      <c r="B229" s="1226" t="s">
        <v>713</v>
      </c>
      <c r="C229" s="1227" t="s">
        <v>115</v>
      </c>
      <c r="D229" s="1228">
        <v>4500188374</v>
      </c>
      <c r="E229" s="1229"/>
      <c r="F229" s="1228" t="s">
        <v>5536</v>
      </c>
      <c r="G229" s="1230" t="s">
        <v>5085</v>
      </c>
      <c r="H229" s="1230" t="s">
        <v>5085</v>
      </c>
      <c r="I229" s="1542" t="s">
        <v>5086</v>
      </c>
      <c r="J229" s="1543">
        <v>4008</v>
      </c>
      <c r="K229" s="1544">
        <v>0</v>
      </c>
      <c r="L229" s="1544">
        <v>24</v>
      </c>
      <c r="M229" s="1545">
        <f t="shared" si="86"/>
        <v>167</v>
      </c>
      <c r="N229" s="1274">
        <v>46041</v>
      </c>
      <c r="O229" s="1274">
        <v>46039</v>
      </c>
      <c r="P229" s="1546" t="s">
        <v>5530</v>
      </c>
      <c r="Q229" s="1841" t="s">
        <v>78</v>
      </c>
      <c r="R229" s="1577">
        <v>4008</v>
      </c>
      <c r="S229" s="1577">
        <f t="shared" si="87"/>
        <v>0</v>
      </c>
      <c r="T229" s="1575"/>
      <c r="U229" s="1571" t="s">
        <v>829</v>
      </c>
      <c r="V229" s="1572" t="s">
        <v>5531</v>
      </c>
      <c r="W229" s="1572" t="s">
        <v>88</v>
      </c>
      <c r="X229" s="1573">
        <v>46003</v>
      </c>
      <c r="Y229" s="1595" t="s">
        <v>88</v>
      </c>
      <c r="Z229" s="1595" t="s">
        <v>5532</v>
      </c>
      <c r="AA229" s="1595"/>
      <c r="AB229" s="1595"/>
      <c r="AC229" s="1597" t="s">
        <v>5533</v>
      </c>
      <c r="AD229" s="1358" t="s">
        <v>172</v>
      </c>
      <c r="AE229" s="1598">
        <v>0.9842</v>
      </c>
      <c r="AF229" s="1599">
        <f t="shared" si="112"/>
        <v>3944.6736</v>
      </c>
      <c r="AG229" s="1612"/>
      <c r="AH229" s="1613" t="s">
        <v>81</v>
      </c>
      <c r="AI229" s="1613">
        <v>1</v>
      </c>
      <c r="AJ229" s="1543"/>
      <c r="AK229" s="1614">
        <f>J229</f>
        <v>4008</v>
      </c>
      <c r="AL229" s="1615">
        <f t="shared" ref="AL229:AL235" si="113">J229/24</f>
        <v>167</v>
      </c>
      <c r="AM229" s="1615"/>
      <c r="AN229" s="1615"/>
      <c r="AO229" s="1615"/>
      <c r="AP229" s="1614" t="s">
        <v>1519</v>
      </c>
      <c r="AQ229" s="1543">
        <v>4008</v>
      </c>
      <c r="AR229" s="1615"/>
      <c r="AS229" s="1624"/>
      <c r="AT229" s="1625"/>
      <c r="AU229" s="1625"/>
      <c r="AV229" s="1625"/>
      <c r="AW229" s="1640">
        <f>J229</f>
        <v>4008</v>
      </c>
      <c r="AX229" s="1641"/>
      <c r="AY229" s="1430"/>
      <c r="AZ229" s="1453"/>
      <c r="BA229" s="1454"/>
      <c r="BB229" s="1455"/>
      <c r="BC229" s="1455"/>
      <c r="BD229" s="1455"/>
      <c r="BE229" s="1455"/>
      <c r="BF229" s="1455"/>
      <c r="BG229" s="1455"/>
      <c r="BH229" s="1455"/>
      <c r="BI229" s="1455"/>
      <c r="BJ229" s="1455"/>
      <c r="BK229" s="1455"/>
      <c r="BL229" s="1455"/>
      <c r="BM229" s="1455"/>
      <c r="BN229" s="1455"/>
      <c r="BO229" s="1455"/>
      <c r="BP229" s="1455"/>
      <c r="BQ229" s="1455"/>
      <c r="BR229" s="1455"/>
      <c r="BS229" s="1455"/>
      <c r="BT229" s="1455"/>
      <c r="BU229" s="1455"/>
      <c r="BV229" s="1455"/>
      <c r="BW229" s="1455"/>
      <c r="BX229" s="1455"/>
      <c r="BY229" s="1455"/>
      <c r="BZ229" s="1455"/>
      <c r="CA229" s="1455"/>
      <c r="CB229" s="1455"/>
      <c r="CC229" s="1455"/>
      <c r="CD229" s="1455"/>
      <c r="CE229" s="1455"/>
      <c r="CF229" s="1455"/>
      <c r="CG229" s="1455"/>
      <c r="CH229" s="1455"/>
      <c r="CI229" s="1455"/>
      <c r="CJ229" s="1455"/>
      <c r="CK229" s="1455"/>
      <c r="CL229" s="1455"/>
      <c r="CM229" s="1455"/>
      <c r="CN229" s="1455"/>
      <c r="CO229" s="1455"/>
      <c r="CP229" s="1455"/>
      <c r="CQ229" s="1455"/>
      <c r="CR229" s="1455"/>
      <c r="CS229" s="1455"/>
      <c r="CT229" s="1455"/>
      <c r="CU229" s="1455"/>
      <c r="CV229" s="1455"/>
      <c r="CW229" s="1455"/>
      <c r="CX229" s="1455"/>
      <c r="CY229" s="1455"/>
      <c r="CZ229" s="1455"/>
      <c r="DA229" s="1455"/>
      <c r="DB229" s="1455"/>
      <c r="DC229" s="1455"/>
      <c r="DD229" s="1455"/>
      <c r="DE229" s="1455"/>
      <c r="DF229" s="1455"/>
      <c r="DG229" s="1455"/>
      <c r="DH229" s="1455"/>
      <c r="DI229" s="1455"/>
      <c r="DJ229" s="1455"/>
      <c r="DK229" s="1455"/>
      <c r="DL229" s="1455"/>
      <c r="DM229" s="1455"/>
      <c r="DN229" s="1455"/>
      <c r="DO229" s="1455"/>
      <c r="DP229" s="1455"/>
      <c r="DQ229" s="1455"/>
      <c r="DR229" s="1455"/>
      <c r="DS229" s="1455"/>
      <c r="DT229" s="1455"/>
      <c r="DU229" s="1455"/>
      <c r="DV229" s="1455"/>
      <c r="DW229" s="1455"/>
      <c r="DX229" s="1455"/>
      <c r="DY229" s="1455"/>
      <c r="DZ229" s="1455"/>
      <c r="EA229" s="1455"/>
      <c r="EB229" s="1455"/>
      <c r="EC229" s="1455"/>
      <c r="ED229" s="1455"/>
      <c r="EE229" s="1455"/>
      <c r="EF229" s="1455"/>
      <c r="EG229" s="1455"/>
      <c r="EH229" s="1455"/>
      <c r="EI229" s="1455"/>
      <c r="EJ229" s="1455"/>
      <c r="EK229" s="1455"/>
      <c r="EL229" s="1455"/>
      <c r="EM229" s="1455"/>
      <c r="EN229" s="1455"/>
      <c r="EO229" s="1455"/>
      <c r="EP229" s="1455"/>
      <c r="EQ229" s="1455"/>
      <c r="ER229" s="1455"/>
      <c r="ES229" s="1455"/>
      <c r="ET229" s="1455"/>
      <c r="EU229" s="1455"/>
      <c r="EV229" s="1455"/>
      <c r="EW229" s="1455"/>
      <c r="EX229" s="1455"/>
      <c r="EY229" s="1455"/>
      <c r="EZ229" s="1455"/>
      <c r="FA229" s="1455"/>
      <c r="FB229" s="1455"/>
      <c r="FC229" s="1455"/>
      <c r="FD229" s="1455"/>
      <c r="FE229" s="1455"/>
      <c r="FF229" s="1455"/>
      <c r="FG229" s="1455"/>
      <c r="FH229" s="1455"/>
      <c r="FI229" s="1455"/>
      <c r="FJ229" s="1455"/>
      <c r="FK229" s="1455"/>
      <c r="FL229" s="1455"/>
      <c r="FM229" s="1455"/>
      <c r="FN229" s="1455"/>
      <c r="FO229" s="1455"/>
      <c r="FP229" s="1455"/>
      <c r="FQ229" s="1455"/>
      <c r="FR229" s="1455"/>
      <c r="FS229" s="1455"/>
      <c r="FT229" s="1455"/>
      <c r="FU229" s="1455"/>
      <c r="FV229" s="1455"/>
      <c r="FW229" s="1455"/>
      <c r="FX229" s="1455"/>
      <c r="FY229" s="1455"/>
      <c r="FZ229" s="1455"/>
      <c r="GA229" s="1455"/>
      <c r="GB229" s="1455"/>
      <c r="GC229" s="1455"/>
      <c r="GD229" s="1455"/>
      <c r="GE229" s="1455"/>
      <c r="GF229" s="1455"/>
      <c r="GG229" s="1455"/>
      <c r="GH229" s="1455"/>
      <c r="GI229" s="1455"/>
      <c r="GJ229" s="1455"/>
      <c r="GK229" s="1455"/>
      <c r="GL229" s="1455"/>
      <c r="GM229" s="1455"/>
      <c r="GN229" s="1455"/>
      <c r="GO229" s="1455"/>
      <c r="GP229" s="1455"/>
      <c r="GQ229" s="1455"/>
      <c r="GR229" s="1455"/>
      <c r="GS229" s="1455"/>
      <c r="GT229" s="1455"/>
      <c r="GU229" s="1455"/>
      <c r="GV229" s="1455"/>
      <c r="GW229" s="1455"/>
      <c r="GX229" s="1455"/>
      <c r="GY229" s="1455"/>
      <c r="GZ229" s="1455"/>
      <c r="HA229" s="1455"/>
      <c r="HB229" s="1455"/>
      <c r="HC229" s="1455"/>
      <c r="HD229" s="1455"/>
      <c r="HE229" s="1455"/>
      <c r="HF229" s="1455"/>
      <c r="HG229" s="1455"/>
      <c r="HH229" s="1455"/>
      <c r="HI229" s="1455"/>
      <c r="HJ229" s="1455"/>
      <c r="HK229" s="1455"/>
      <c r="HL229" s="1455"/>
      <c r="HM229" s="1455"/>
      <c r="HN229" s="1455"/>
      <c r="HO229" s="1455"/>
      <c r="HP229" s="1455"/>
      <c r="HQ229" s="1455"/>
      <c r="HR229" s="1455"/>
      <c r="HS229" s="1455"/>
      <c r="HT229" s="1455"/>
      <c r="HU229" s="1455"/>
      <c r="HV229" s="1455"/>
      <c r="HW229" s="1455"/>
      <c r="HX229" s="1455"/>
      <c r="HY229" s="1455"/>
      <c r="HZ229" s="1455"/>
      <c r="IA229" s="1455"/>
      <c r="IB229" s="1455"/>
      <c r="IC229" s="1455"/>
      <c r="ID229" s="1455"/>
      <c r="IE229" s="1455"/>
      <c r="IF229" s="1455"/>
      <c r="IG229" s="1455"/>
      <c r="IH229" s="1455"/>
      <c r="II229" s="1455"/>
      <c r="IJ229" s="1455"/>
      <c r="IK229" s="1455"/>
      <c r="IL229" s="1455"/>
      <c r="IM229" s="1455"/>
      <c r="IN229" s="1455"/>
      <c r="IO229" s="1455"/>
      <c r="IP229" s="1455"/>
      <c r="IQ229" s="1455"/>
      <c r="IR229" s="1455"/>
      <c r="IS229" s="1455"/>
      <c r="IT229" s="1455"/>
      <c r="IU229" s="1455"/>
      <c r="IV229" s="1455"/>
      <c r="IW229" s="1455"/>
      <c r="IX229" s="1455"/>
      <c r="IY229" s="1455"/>
      <c r="IZ229" s="1455"/>
      <c r="JA229" s="1455"/>
      <c r="JB229" s="1455"/>
      <c r="JC229" s="1455"/>
      <c r="JD229" s="1455"/>
      <c r="JE229" s="1455"/>
      <c r="JF229" s="1455"/>
      <c r="JG229" s="1455"/>
      <c r="JH229" s="1455"/>
      <c r="JI229" s="1455"/>
      <c r="JJ229" s="1455"/>
      <c r="JK229" s="1455"/>
      <c r="JL229" s="1455"/>
      <c r="JM229" s="1455"/>
      <c r="JN229" s="1455"/>
      <c r="JO229" s="1455"/>
      <c r="JP229" s="1455"/>
      <c r="JQ229" s="1455"/>
      <c r="JR229" s="1455"/>
      <c r="JS229" s="1455"/>
      <c r="JT229" s="1455"/>
      <c r="JU229" s="1455"/>
      <c r="JV229" s="1455"/>
      <c r="JW229" s="1455"/>
      <c r="JX229" s="1455"/>
      <c r="JY229" s="1455"/>
      <c r="JZ229" s="1455"/>
      <c r="KA229" s="1455"/>
      <c r="KB229" s="1455"/>
      <c r="KC229" s="1455"/>
      <c r="KD229" s="1455"/>
      <c r="KE229" s="1455"/>
      <c r="KF229" s="1455"/>
      <c r="KG229" s="1455"/>
      <c r="KH229" s="1455"/>
      <c r="KI229" s="1455"/>
      <c r="KJ229" s="1455"/>
      <c r="KK229" s="1455"/>
      <c r="KL229" s="1455"/>
      <c r="KM229" s="1455"/>
      <c r="KN229" s="1455"/>
      <c r="KO229" s="1455"/>
      <c r="KP229" s="1455"/>
      <c r="KQ229" s="1455"/>
      <c r="KR229" s="1455"/>
      <c r="KS229" s="1455"/>
      <c r="KT229" s="1455"/>
      <c r="KU229" s="1455"/>
      <c r="KV229" s="1455"/>
      <c r="KW229" s="1455"/>
      <c r="KX229" s="1455"/>
      <c r="KY229" s="1455"/>
      <c r="KZ229" s="1455"/>
      <c r="LA229" s="1455"/>
      <c r="LB229" s="1455"/>
      <c r="LC229" s="1455"/>
      <c r="LD229" s="1455"/>
      <c r="LE229" s="1455"/>
      <c r="LF229" s="1455"/>
      <c r="LG229" s="1455"/>
      <c r="LH229" s="1467"/>
      <c r="LI229" s="1467"/>
      <c r="LJ229" s="1467"/>
      <c r="LK229" s="1467"/>
      <c r="LL229" s="1467"/>
      <c r="LM229" s="1467"/>
      <c r="LN229" s="1467"/>
      <c r="LO229" s="1645"/>
    </row>
    <row r="230" s="1482" customFormat="1" ht="47" customHeight="1" spans="1:327">
      <c r="A230" s="1513">
        <v>46003</v>
      </c>
      <c r="B230" s="1226" t="s">
        <v>676</v>
      </c>
      <c r="C230" s="1227" t="s">
        <v>427</v>
      </c>
      <c r="D230" s="1228">
        <v>4500188846</v>
      </c>
      <c r="E230" s="1229"/>
      <c r="F230" s="1228" t="s">
        <v>5537</v>
      </c>
      <c r="G230" s="1230" t="s">
        <v>4747</v>
      </c>
      <c r="H230" s="1230" t="s">
        <v>4747</v>
      </c>
      <c r="I230" s="1542" t="s">
        <v>4808</v>
      </c>
      <c r="J230" s="1543">
        <v>5088</v>
      </c>
      <c r="K230" s="1544">
        <v>0</v>
      </c>
      <c r="L230" s="1544">
        <v>96</v>
      </c>
      <c r="M230" s="1545">
        <f t="shared" si="86"/>
        <v>53</v>
      </c>
      <c r="N230" s="1274">
        <v>46041</v>
      </c>
      <c r="O230" s="1274">
        <v>46039</v>
      </c>
      <c r="P230" s="1546"/>
      <c r="Q230" s="1841" t="s">
        <v>78</v>
      </c>
      <c r="R230" s="1577">
        <v>5088</v>
      </c>
      <c r="S230" s="1577">
        <f t="shared" si="87"/>
        <v>0</v>
      </c>
      <c r="T230" s="1575" t="s">
        <v>1634</v>
      </c>
      <c r="U230" s="1571" t="s">
        <v>829</v>
      </c>
      <c r="V230" s="1572" t="s">
        <v>5506</v>
      </c>
      <c r="W230" s="1572" t="s">
        <v>88</v>
      </c>
      <c r="X230" s="1842">
        <v>46013</v>
      </c>
      <c r="Y230" s="1595" t="s">
        <v>88</v>
      </c>
      <c r="Z230" s="1595" t="s">
        <v>5538</v>
      </c>
      <c r="AA230" s="1595"/>
      <c r="AB230" s="1595"/>
      <c r="AC230" s="1597" t="s">
        <v>5539</v>
      </c>
      <c r="AD230" s="1358" t="s">
        <v>680</v>
      </c>
      <c r="AE230" s="1598">
        <v>1.3113</v>
      </c>
      <c r="AF230" s="1599">
        <f t="shared" si="112"/>
        <v>6671.8944</v>
      </c>
      <c r="AG230" s="1612"/>
      <c r="AH230" s="1613" t="s">
        <v>81</v>
      </c>
      <c r="AI230" s="1613">
        <v>5</v>
      </c>
      <c r="AJ230" s="1543">
        <f>J230</f>
        <v>5088</v>
      </c>
      <c r="AK230" s="1614"/>
      <c r="AL230" s="1615">
        <f t="shared" si="113"/>
        <v>212</v>
      </c>
      <c r="AM230" s="1615"/>
      <c r="AN230" s="1615"/>
      <c r="AO230" s="1615"/>
      <c r="AP230" s="1614" t="s">
        <v>63</v>
      </c>
      <c r="AQ230" s="1543">
        <f>J230</f>
        <v>5088</v>
      </c>
      <c r="AR230" s="1615"/>
      <c r="AS230" s="1624">
        <f>J230/5</f>
        <v>1017.6</v>
      </c>
      <c r="AT230" s="1625">
        <f>J230/5</f>
        <v>1017.6</v>
      </c>
      <c r="AU230" s="1625">
        <f>J230/5</f>
        <v>1017.6</v>
      </c>
      <c r="AV230" s="1625">
        <f>J230/5</f>
        <v>1017.6</v>
      </c>
      <c r="AW230" s="1640">
        <f>J230/5</f>
        <v>1017.6</v>
      </c>
      <c r="AX230" s="1641">
        <f>J230*23/24/COUNT(AS230:AW230)</f>
        <v>975.2</v>
      </c>
      <c r="AY230" s="1430">
        <f>J230/24/COUNT(AS230:AW230)</f>
        <v>42.4</v>
      </c>
      <c r="AZ230" s="1453"/>
      <c r="BA230" s="1454"/>
      <c r="BB230" s="1455"/>
      <c r="BC230" s="1455"/>
      <c r="BD230" s="1455"/>
      <c r="BE230" s="1455"/>
      <c r="BF230" s="1455"/>
      <c r="BG230" s="1455"/>
      <c r="BH230" s="1455"/>
      <c r="BI230" s="1455"/>
      <c r="BJ230" s="1455"/>
      <c r="BK230" s="1455"/>
      <c r="BL230" s="1455"/>
      <c r="BM230" s="1455"/>
      <c r="BN230" s="1455"/>
      <c r="BO230" s="1455"/>
      <c r="BP230" s="1455"/>
      <c r="BQ230" s="1455"/>
      <c r="BR230" s="1455"/>
      <c r="BS230" s="1455"/>
      <c r="BT230" s="1455"/>
      <c r="BU230" s="1455"/>
      <c r="BV230" s="1455"/>
      <c r="BW230" s="1455"/>
      <c r="BX230" s="1455"/>
      <c r="BY230" s="1455"/>
      <c r="BZ230" s="1455"/>
      <c r="CA230" s="1455"/>
      <c r="CB230" s="1455"/>
      <c r="CC230" s="1455"/>
      <c r="CD230" s="1455"/>
      <c r="CE230" s="1455"/>
      <c r="CF230" s="1455"/>
      <c r="CG230" s="1455"/>
      <c r="CH230" s="1455"/>
      <c r="CI230" s="1455"/>
      <c r="CJ230" s="1455"/>
      <c r="CK230" s="1455"/>
      <c r="CL230" s="1455"/>
      <c r="CM230" s="1455"/>
      <c r="CN230" s="1455"/>
      <c r="CO230" s="1455"/>
      <c r="CP230" s="1455"/>
      <c r="CQ230" s="1455"/>
      <c r="CR230" s="1455"/>
      <c r="CS230" s="1455"/>
      <c r="CT230" s="1455"/>
      <c r="CU230" s="1455"/>
      <c r="CV230" s="1455"/>
      <c r="CW230" s="1455"/>
      <c r="CX230" s="1455"/>
      <c r="CY230" s="1455"/>
      <c r="CZ230" s="1455"/>
      <c r="DA230" s="1455"/>
      <c r="DB230" s="1455"/>
      <c r="DC230" s="1455"/>
      <c r="DD230" s="1455"/>
      <c r="DE230" s="1455"/>
      <c r="DF230" s="1455"/>
      <c r="DG230" s="1455"/>
      <c r="DH230" s="1455"/>
      <c r="DI230" s="1455"/>
      <c r="DJ230" s="1455"/>
      <c r="DK230" s="1455"/>
      <c r="DL230" s="1455"/>
      <c r="DM230" s="1455"/>
      <c r="DN230" s="1455"/>
      <c r="DO230" s="1455"/>
      <c r="DP230" s="1455"/>
      <c r="DQ230" s="1455"/>
      <c r="DR230" s="1455"/>
      <c r="DS230" s="1455"/>
      <c r="DT230" s="1455"/>
      <c r="DU230" s="1455"/>
      <c r="DV230" s="1455"/>
      <c r="DW230" s="1455"/>
      <c r="DX230" s="1455"/>
      <c r="DY230" s="1455"/>
      <c r="DZ230" s="1455"/>
      <c r="EA230" s="1455"/>
      <c r="EB230" s="1455"/>
      <c r="EC230" s="1455"/>
      <c r="ED230" s="1455"/>
      <c r="EE230" s="1455"/>
      <c r="EF230" s="1455"/>
      <c r="EG230" s="1455"/>
      <c r="EH230" s="1455"/>
      <c r="EI230" s="1455"/>
      <c r="EJ230" s="1455"/>
      <c r="EK230" s="1455"/>
      <c r="EL230" s="1455"/>
      <c r="EM230" s="1455"/>
      <c r="EN230" s="1455"/>
      <c r="EO230" s="1455"/>
      <c r="EP230" s="1455"/>
      <c r="EQ230" s="1455"/>
      <c r="ER230" s="1455"/>
      <c r="ES230" s="1455"/>
      <c r="ET230" s="1455"/>
      <c r="EU230" s="1455"/>
      <c r="EV230" s="1455"/>
      <c r="EW230" s="1455"/>
      <c r="EX230" s="1455"/>
      <c r="EY230" s="1455"/>
      <c r="EZ230" s="1455"/>
      <c r="FA230" s="1455"/>
      <c r="FB230" s="1455"/>
      <c r="FC230" s="1455"/>
      <c r="FD230" s="1455"/>
      <c r="FE230" s="1455"/>
      <c r="FF230" s="1455"/>
      <c r="FG230" s="1455"/>
      <c r="FH230" s="1455"/>
      <c r="FI230" s="1455"/>
      <c r="FJ230" s="1455"/>
      <c r="FK230" s="1455"/>
      <c r="FL230" s="1455"/>
      <c r="FM230" s="1455"/>
      <c r="FN230" s="1455"/>
      <c r="FO230" s="1455"/>
      <c r="FP230" s="1455"/>
      <c r="FQ230" s="1455"/>
      <c r="FR230" s="1455"/>
      <c r="FS230" s="1455"/>
      <c r="FT230" s="1455"/>
      <c r="FU230" s="1455"/>
      <c r="FV230" s="1455"/>
      <c r="FW230" s="1455"/>
      <c r="FX230" s="1455"/>
      <c r="FY230" s="1455"/>
      <c r="FZ230" s="1455"/>
      <c r="GA230" s="1455"/>
      <c r="GB230" s="1455"/>
      <c r="GC230" s="1455"/>
      <c r="GD230" s="1455"/>
      <c r="GE230" s="1455"/>
      <c r="GF230" s="1455"/>
      <c r="GG230" s="1455"/>
      <c r="GH230" s="1455"/>
      <c r="GI230" s="1455"/>
      <c r="GJ230" s="1455"/>
      <c r="GK230" s="1455"/>
      <c r="GL230" s="1455"/>
      <c r="GM230" s="1455"/>
      <c r="GN230" s="1455"/>
      <c r="GO230" s="1455"/>
      <c r="GP230" s="1455"/>
      <c r="GQ230" s="1455"/>
      <c r="GR230" s="1455"/>
      <c r="GS230" s="1455"/>
      <c r="GT230" s="1455"/>
      <c r="GU230" s="1455"/>
      <c r="GV230" s="1455"/>
      <c r="GW230" s="1455"/>
      <c r="GX230" s="1455"/>
      <c r="GY230" s="1455"/>
      <c r="GZ230" s="1455"/>
      <c r="HA230" s="1455"/>
      <c r="HB230" s="1455"/>
      <c r="HC230" s="1455"/>
      <c r="HD230" s="1455"/>
      <c r="HE230" s="1455"/>
      <c r="HF230" s="1455"/>
      <c r="HG230" s="1455"/>
      <c r="HH230" s="1455"/>
      <c r="HI230" s="1455"/>
      <c r="HJ230" s="1455"/>
      <c r="HK230" s="1455"/>
      <c r="HL230" s="1455"/>
      <c r="HM230" s="1455"/>
      <c r="HN230" s="1455"/>
      <c r="HO230" s="1455"/>
      <c r="HP230" s="1455"/>
      <c r="HQ230" s="1455"/>
      <c r="HR230" s="1455"/>
      <c r="HS230" s="1455"/>
      <c r="HT230" s="1455"/>
      <c r="HU230" s="1455"/>
      <c r="HV230" s="1455"/>
      <c r="HW230" s="1455"/>
      <c r="HX230" s="1455"/>
      <c r="HY230" s="1455"/>
      <c r="HZ230" s="1455"/>
      <c r="IA230" s="1455"/>
      <c r="IB230" s="1455"/>
      <c r="IC230" s="1455"/>
      <c r="ID230" s="1455"/>
      <c r="IE230" s="1455"/>
      <c r="IF230" s="1455"/>
      <c r="IG230" s="1455"/>
      <c r="IH230" s="1455"/>
      <c r="II230" s="1455"/>
      <c r="IJ230" s="1455"/>
      <c r="IK230" s="1455"/>
      <c r="IL230" s="1455"/>
      <c r="IM230" s="1455"/>
      <c r="IN230" s="1455"/>
      <c r="IO230" s="1455"/>
      <c r="IP230" s="1455"/>
      <c r="IQ230" s="1455"/>
      <c r="IR230" s="1455"/>
      <c r="IS230" s="1455"/>
      <c r="IT230" s="1455"/>
      <c r="IU230" s="1455"/>
      <c r="IV230" s="1455"/>
      <c r="IW230" s="1455"/>
      <c r="IX230" s="1455"/>
      <c r="IY230" s="1455"/>
      <c r="IZ230" s="1455"/>
      <c r="JA230" s="1455"/>
      <c r="JB230" s="1455"/>
      <c r="JC230" s="1455"/>
      <c r="JD230" s="1455"/>
      <c r="JE230" s="1455"/>
      <c r="JF230" s="1455"/>
      <c r="JG230" s="1455"/>
      <c r="JH230" s="1455"/>
      <c r="JI230" s="1455"/>
      <c r="JJ230" s="1455"/>
      <c r="JK230" s="1455"/>
      <c r="JL230" s="1455"/>
      <c r="JM230" s="1455"/>
      <c r="JN230" s="1455"/>
      <c r="JO230" s="1455"/>
      <c r="JP230" s="1455"/>
      <c r="JQ230" s="1455"/>
      <c r="JR230" s="1455"/>
      <c r="JS230" s="1455"/>
      <c r="JT230" s="1455"/>
      <c r="JU230" s="1455"/>
      <c r="JV230" s="1455"/>
      <c r="JW230" s="1455"/>
      <c r="JX230" s="1455"/>
      <c r="JY230" s="1455"/>
      <c r="JZ230" s="1455"/>
      <c r="KA230" s="1455"/>
      <c r="KB230" s="1455"/>
      <c r="KC230" s="1455"/>
      <c r="KD230" s="1455"/>
      <c r="KE230" s="1455"/>
      <c r="KF230" s="1455"/>
      <c r="KG230" s="1455"/>
      <c r="KH230" s="1455"/>
      <c r="KI230" s="1455"/>
      <c r="KJ230" s="1455"/>
      <c r="KK230" s="1455"/>
      <c r="KL230" s="1455"/>
      <c r="KM230" s="1455"/>
      <c r="KN230" s="1455"/>
      <c r="KO230" s="1455"/>
      <c r="KP230" s="1455"/>
      <c r="KQ230" s="1455"/>
      <c r="KR230" s="1455"/>
      <c r="KS230" s="1455"/>
      <c r="KT230" s="1455"/>
      <c r="KU230" s="1455"/>
      <c r="KV230" s="1455"/>
      <c r="KW230" s="1455"/>
      <c r="KX230" s="1455"/>
      <c r="KY230" s="1455"/>
      <c r="KZ230" s="1455"/>
      <c r="LA230" s="1455"/>
      <c r="LB230" s="1455"/>
      <c r="LC230" s="1455"/>
      <c r="LD230" s="1455"/>
      <c r="LE230" s="1455"/>
      <c r="LF230" s="1455"/>
      <c r="LG230" s="1455"/>
      <c r="LH230" s="1467"/>
      <c r="LI230" s="1467"/>
      <c r="LJ230" s="1467"/>
      <c r="LK230" s="1467"/>
      <c r="LL230" s="1467"/>
      <c r="LM230" s="1467"/>
      <c r="LN230" s="1467"/>
      <c r="LO230" s="1645"/>
    </row>
    <row r="231" s="1482" customFormat="1" ht="47" customHeight="1" spans="1:327">
      <c r="A231" s="1513">
        <v>46006</v>
      </c>
      <c r="B231" s="1226" t="s">
        <v>151</v>
      </c>
      <c r="C231" s="1227" t="s">
        <v>152</v>
      </c>
      <c r="D231" s="1228">
        <v>4500189103</v>
      </c>
      <c r="E231" s="1229" t="s">
        <v>5522</v>
      </c>
      <c r="F231" s="1228" t="s">
        <v>5540</v>
      </c>
      <c r="G231" s="1230" t="s">
        <v>5541</v>
      </c>
      <c r="H231" s="1230" t="s">
        <v>5541</v>
      </c>
      <c r="I231" s="1542" t="s">
        <v>5542</v>
      </c>
      <c r="J231" s="1543">
        <v>8160</v>
      </c>
      <c r="K231" s="1544">
        <v>0</v>
      </c>
      <c r="L231" s="1544">
        <v>96</v>
      </c>
      <c r="M231" s="1545">
        <f t="shared" si="86"/>
        <v>85</v>
      </c>
      <c r="N231" s="1274">
        <v>46041</v>
      </c>
      <c r="O231" s="1274">
        <v>46039</v>
      </c>
      <c r="P231" s="1546"/>
      <c r="Q231" s="1841" t="s">
        <v>78</v>
      </c>
      <c r="R231" s="1577">
        <v>8160</v>
      </c>
      <c r="S231" s="1577">
        <f t="shared" si="87"/>
        <v>0</v>
      </c>
      <c r="T231" s="1575" t="s">
        <v>1634</v>
      </c>
      <c r="U231" s="1571"/>
      <c r="V231" s="1572" t="s">
        <v>5526</v>
      </c>
      <c r="W231" s="1572" t="s">
        <v>88</v>
      </c>
      <c r="X231" s="1573">
        <v>46006</v>
      </c>
      <c r="Y231" s="1595" t="s">
        <v>88</v>
      </c>
      <c r="Z231" s="1595" t="s">
        <v>5543</v>
      </c>
      <c r="AA231" s="1595"/>
      <c r="AB231" s="1595"/>
      <c r="AC231" s="1597" t="s">
        <v>5544</v>
      </c>
      <c r="AD231" s="1358" t="s">
        <v>855</v>
      </c>
      <c r="AE231" s="1598">
        <v>1.24</v>
      </c>
      <c r="AF231" s="1599">
        <f t="shared" si="112"/>
        <v>10118.4</v>
      </c>
      <c r="AG231" s="1612"/>
      <c r="AH231" s="1613" t="s">
        <v>2968</v>
      </c>
      <c r="AI231" s="1613">
        <v>5</v>
      </c>
      <c r="AJ231" s="1543"/>
      <c r="AK231" s="1857">
        <f>J231</f>
        <v>8160</v>
      </c>
      <c r="AL231" s="1615">
        <f t="shared" si="113"/>
        <v>340</v>
      </c>
      <c r="AM231" s="1615"/>
      <c r="AN231" s="1615"/>
      <c r="AO231" s="1615"/>
      <c r="AP231" s="1614" t="s">
        <v>63</v>
      </c>
      <c r="AQ231" s="1543">
        <f>J231</f>
        <v>8160</v>
      </c>
      <c r="AR231" s="1615"/>
      <c r="AS231" s="1624">
        <f>J231/5</f>
        <v>1632</v>
      </c>
      <c r="AT231" s="1625">
        <f>J231/5</f>
        <v>1632</v>
      </c>
      <c r="AU231" s="1625">
        <f>J231/5</f>
        <v>1632</v>
      </c>
      <c r="AV231" s="1625">
        <f>J231/5</f>
        <v>1632</v>
      </c>
      <c r="AW231" s="1640">
        <f>J231/5</f>
        <v>1632</v>
      </c>
      <c r="AX231" s="1641"/>
      <c r="AY231" s="1430"/>
      <c r="AZ231" s="1453"/>
      <c r="BA231" s="1454"/>
      <c r="BB231" s="1455"/>
      <c r="BC231" s="1455"/>
      <c r="BD231" s="1455"/>
      <c r="BE231" s="1455"/>
      <c r="BF231" s="1455"/>
      <c r="BG231" s="1455"/>
      <c r="BH231" s="1455"/>
      <c r="BI231" s="1455"/>
      <c r="BJ231" s="1455"/>
      <c r="BK231" s="1455"/>
      <c r="BL231" s="1455"/>
      <c r="BM231" s="1455"/>
      <c r="BN231" s="1455"/>
      <c r="BO231" s="1455"/>
      <c r="BP231" s="1455"/>
      <c r="BQ231" s="1455"/>
      <c r="BR231" s="1455"/>
      <c r="BS231" s="1455"/>
      <c r="BT231" s="1455"/>
      <c r="BU231" s="1455"/>
      <c r="BV231" s="1455"/>
      <c r="BW231" s="1455"/>
      <c r="BX231" s="1455"/>
      <c r="BY231" s="1455"/>
      <c r="BZ231" s="1455"/>
      <c r="CA231" s="1455"/>
      <c r="CB231" s="1455"/>
      <c r="CC231" s="1455"/>
      <c r="CD231" s="1455"/>
      <c r="CE231" s="1455"/>
      <c r="CF231" s="1455"/>
      <c r="CG231" s="1455"/>
      <c r="CH231" s="1455"/>
      <c r="CI231" s="1455"/>
      <c r="CJ231" s="1455"/>
      <c r="CK231" s="1455"/>
      <c r="CL231" s="1455"/>
      <c r="CM231" s="1455"/>
      <c r="CN231" s="1455"/>
      <c r="CO231" s="1455"/>
      <c r="CP231" s="1455"/>
      <c r="CQ231" s="1455"/>
      <c r="CR231" s="1455"/>
      <c r="CS231" s="1455"/>
      <c r="CT231" s="1455"/>
      <c r="CU231" s="1455"/>
      <c r="CV231" s="1455"/>
      <c r="CW231" s="1455"/>
      <c r="CX231" s="1455"/>
      <c r="CY231" s="1455"/>
      <c r="CZ231" s="1455"/>
      <c r="DA231" s="1455"/>
      <c r="DB231" s="1455"/>
      <c r="DC231" s="1455"/>
      <c r="DD231" s="1455"/>
      <c r="DE231" s="1455"/>
      <c r="DF231" s="1455"/>
      <c r="DG231" s="1455"/>
      <c r="DH231" s="1455"/>
      <c r="DI231" s="1455"/>
      <c r="DJ231" s="1455"/>
      <c r="DK231" s="1455"/>
      <c r="DL231" s="1455"/>
      <c r="DM231" s="1455"/>
      <c r="DN231" s="1455"/>
      <c r="DO231" s="1455"/>
      <c r="DP231" s="1455"/>
      <c r="DQ231" s="1455"/>
      <c r="DR231" s="1455"/>
      <c r="DS231" s="1455"/>
      <c r="DT231" s="1455"/>
      <c r="DU231" s="1455"/>
      <c r="DV231" s="1455"/>
      <c r="DW231" s="1455"/>
      <c r="DX231" s="1455"/>
      <c r="DY231" s="1455"/>
      <c r="DZ231" s="1455"/>
      <c r="EA231" s="1455"/>
      <c r="EB231" s="1455"/>
      <c r="EC231" s="1455"/>
      <c r="ED231" s="1455"/>
      <c r="EE231" s="1455"/>
      <c r="EF231" s="1455"/>
      <c r="EG231" s="1455"/>
      <c r="EH231" s="1455"/>
      <c r="EI231" s="1455"/>
      <c r="EJ231" s="1455"/>
      <c r="EK231" s="1455"/>
      <c r="EL231" s="1455"/>
      <c r="EM231" s="1455"/>
      <c r="EN231" s="1455"/>
      <c r="EO231" s="1455"/>
      <c r="EP231" s="1455"/>
      <c r="EQ231" s="1455"/>
      <c r="ER231" s="1455"/>
      <c r="ES231" s="1455"/>
      <c r="ET231" s="1455"/>
      <c r="EU231" s="1455"/>
      <c r="EV231" s="1455"/>
      <c r="EW231" s="1455"/>
      <c r="EX231" s="1455"/>
      <c r="EY231" s="1455"/>
      <c r="EZ231" s="1455"/>
      <c r="FA231" s="1455"/>
      <c r="FB231" s="1455"/>
      <c r="FC231" s="1455"/>
      <c r="FD231" s="1455"/>
      <c r="FE231" s="1455"/>
      <c r="FF231" s="1455"/>
      <c r="FG231" s="1455"/>
      <c r="FH231" s="1455"/>
      <c r="FI231" s="1455"/>
      <c r="FJ231" s="1455"/>
      <c r="FK231" s="1455"/>
      <c r="FL231" s="1455"/>
      <c r="FM231" s="1455"/>
      <c r="FN231" s="1455"/>
      <c r="FO231" s="1455"/>
      <c r="FP231" s="1455"/>
      <c r="FQ231" s="1455"/>
      <c r="FR231" s="1455"/>
      <c r="FS231" s="1455"/>
      <c r="FT231" s="1455"/>
      <c r="FU231" s="1455"/>
      <c r="FV231" s="1455"/>
      <c r="FW231" s="1455"/>
      <c r="FX231" s="1455"/>
      <c r="FY231" s="1455"/>
      <c r="FZ231" s="1455"/>
      <c r="GA231" s="1455"/>
      <c r="GB231" s="1455"/>
      <c r="GC231" s="1455"/>
      <c r="GD231" s="1455"/>
      <c r="GE231" s="1455"/>
      <c r="GF231" s="1455"/>
      <c r="GG231" s="1455"/>
      <c r="GH231" s="1455"/>
      <c r="GI231" s="1455"/>
      <c r="GJ231" s="1455"/>
      <c r="GK231" s="1455"/>
      <c r="GL231" s="1455"/>
      <c r="GM231" s="1455"/>
      <c r="GN231" s="1455"/>
      <c r="GO231" s="1455"/>
      <c r="GP231" s="1455"/>
      <c r="GQ231" s="1455"/>
      <c r="GR231" s="1455"/>
      <c r="GS231" s="1455"/>
      <c r="GT231" s="1455"/>
      <c r="GU231" s="1455"/>
      <c r="GV231" s="1455"/>
      <c r="GW231" s="1455"/>
      <c r="GX231" s="1455"/>
      <c r="GY231" s="1455"/>
      <c r="GZ231" s="1455"/>
      <c r="HA231" s="1455"/>
      <c r="HB231" s="1455"/>
      <c r="HC231" s="1455"/>
      <c r="HD231" s="1455"/>
      <c r="HE231" s="1455"/>
      <c r="HF231" s="1455"/>
      <c r="HG231" s="1455"/>
      <c r="HH231" s="1455"/>
      <c r="HI231" s="1455"/>
      <c r="HJ231" s="1455"/>
      <c r="HK231" s="1455"/>
      <c r="HL231" s="1455"/>
      <c r="HM231" s="1455"/>
      <c r="HN231" s="1455"/>
      <c r="HO231" s="1455"/>
      <c r="HP231" s="1455"/>
      <c r="HQ231" s="1455"/>
      <c r="HR231" s="1455"/>
      <c r="HS231" s="1455"/>
      <c r="HT231" s="1455"/>
      <c r="HU231" s="1455"/>
      <c r="HV231" s="1455"/>
      <c r="HW231" s="1455"/>
      <c r="HX231" s="1455"/>
      <c r="HY231" s="1455"/>
      <c r="HZ231" s="1455"/>
      <c r="IA231" s="1455"/>
      <c r="IB231" s="1455"/>
      <c r="IC231" s="1455"/>
      <c r="ID231" s="1455"/>
      <c r="IE231" s="1455"/>
      <c r="IF231" s="1455"/>
      <c r="IG231" s="1455"/>
      <c r="IH231" s="1455"/>
      <c r="II231" s="1455"/>
      <c r="IJ231" s="1455"/>
      <c r="IK231" s="1455"/>
      <c r="IL231" s="1455"/>
      <c r="IM231" s="1455"/>
      <c r="IN231" s="1455"/>
      <c r="IO231" s="1455"/>
      <c r="IP231" s="1455"/>
      <c r="IQ231" s="1455"/>
      <c r="IR231" s="1455"/>
      <c r="IS231" s="1455"/>
      <c r="IT231" s="1455"/>
      <c r="IU231" s="1455"/>
      <c r="IV231" s="1455"/>
      <c r="IW231" s="1455"/>
      <c r="IX231" s="1455"/>
      <c r="IY231" s="1455"/>
      <c r="IZ231" s="1455"/>
      <c r="JA231" s="1455"/>
      <c r="JB231" s="1455"/>
      <c r="JC231" s="1455"/>
      <c r="JD231" s="1455"/>
      <c r="JE231" s="1455"/>
      <c r="JF231" s="1455"/>
      <c r="JG231" s="1455"/>
      <c r="JH231" s="1455"/>
      <c r="JI231" s="1455"/>
      <c r="JJ231" s="1455"/>
      <c r="JK231" s="1455"/>
      <c r="JL231" s="1455"/>
      <c r="JM231" s="1455"/>
      <c r="JN231" s="1455"/>
      <c r="JO231" s="1455"/>
      <c r="JP231" s="1455"/>
      <c r="JQ231" s="1455"/>
      <c r="JR231" s="1455"/>
      <c r="JS231" s="1455"/>
      <c r="JT231" s="1455"/>
      <c r="JU231" s="1455"/>
      <c r="JV231" s="1455"/>
      <c r="JW231" s="1455"/>
      <c r="JX231" s="1455"/>
      <c r="JY231" s="1455"/>
      <c r="JZ231" s="1455"/>
      <c r="KA231" s="1455"/>
      <c r="KB231" s="1455"/>
      <c r="KC231" s="1455"/>
      <c r="KD231" s="1455"/>
      <c r="KE231" s="1455"/>
      <c r="KF231" s="1455"/>
      <c r="KG231" s="1455"/>
      <c r="KH231" s="1455"/>
      <c r="KI231" s="1455"/>
      <c r="KJ231" s="1455"/>
      <c r="KK231" s="1455"/>
      <c r="KL231" s="1455"/>
      <c r="KM231" s="1455"/>
      <c r="KN231" s="1455"/>
      <c r="KO231" s="1455"/>
      <c r="KP231" s="1455"/>
      <c r="KQ231" s="1455"/>
      <c r="KR231" s="1455"/>
      <c r="KS231" s="1455"/>
      <c r="KT231" s="1455"/>
      <c r="KU231" s="1455"/>
      <c r="KV231" s="1455"/>
      <c r="KW231" s="1455"/>
      <c r="KX231" s="1455"/>
      <c r="KY231" s="1455"/>
      <c r="KZ231" s="1455"/>
      <c r="LA231" s="1455"/>
      <c r="LB231" s="1455"/>
      <c r="LC231" s="1455"/>
      <c r="LD231" s="1455"/>
      <c r="LE231" s="1455"/>
      <c r="LF231" s="1455"/>
      <c r="LG231" s="1455"/>
      <c r="LH231" s="1467"/>
      <c r="LI231" s="1467"/>
      <c r="LJ231" s="1467"/>
      <c r="LK231" s="1467"/>
      <c r="LL231" s="1467"/>
      <c r="LM231" s="1467"/>
      <c r="LN231" s="1467"/>
      <c r="LO231" s="1645"/>
    </row>
    <row r="232" s="1483" customFormat="1" ht="47" customHeight="1" spans="1:327">
      <c r="A232" s="1648">
        <v>46000</v>
      </c>
      <c r="B232" s="1649" t="s">
        <v>713</v>
      </c>
      <c r="C232" s="1650" t="s">
        <v>115</v>
      </c>
      <c r="D232" s="1651">
        <v>4500188374</v>
      </c>
      <c r="E232" s="1652"/>
      <c r="F232" s="1651" t="s">
        <v>5545</v>
      </c>
      <c r="G232" s="1654" t="s">
        <v>5071</v>
      </c>
      <c r="H232" s="1654" t="s">
        <v>5071</v>
      </c>
      <c r="I232" s="1666" t="s">
        <v>5072</v>
      </c>
      <c r="J232" s="1667">
        <v>6000</v>
      </c>
      <c r="K232" s="1668">
        <v>0</v>
      </c>
      <c r="L232" s="1668">
        <v>24</v>
      </c>
      <c r="M232" s="1669">
        <f t="shared" si="86"/>
        <v>250</v>
      </c>
      <c r="N232" s="1670">
        <v>46041</v>
      </c>
      <c r="O232" s="1670">
        <v>46039</v>
      </c>
      <c r="P232" s="1671" t="s">
        <v>5530</v>
      </c>
      <c r="Q232" s="1843" t="s">
        <v>78</v>
      </c>
      <c r="R232" s="1677">
        <v>6000</v>
      </c>
      <c r="S232" s="1677">
        <f t="shared" si="87"/>
        <v>0</v>
      </c>
      <c r="T232" s="1844" t="s">
        <v>88</v>
      </c>
      <c r="U232" s="1679" t="s">
        <v>829</v>
      </c>
      <c r="V232" s="1572" t="s">
        <v>5531</v>
      </c>
      <c r="W232" s="1680" t="s">
        <v>88</v>
      </c>
      <c r="X232" s="1681">
        <v>46003</v>
      </c>
      <c r="Y232" s="1685" t="s">
        <v>88</v>
      </c>
      <c r="Z232" s="1685" t="s">
        <v>5532</v>
      </c>
      <c r="AA232" s="1685"/>
      <c r="AB232" s="1685"/>
      <c r="AC232" s="1687" t="s">
        <v>5533</v>
      </c>
      <c r="AD232" s="1688" t="s">
        <v>172</v>
      </c>
      <c r="AE232" s="1689">
        <v>1.2382</v>
      </c>
      <c r="AF232" s="1690">
        <f t="shared" si="112"/>
        <v>7429.2</v>
      </c>
      <c r="AG232" s="1695"/>
      <c r="AH232" s="1696" t="s">
        <v>81</v>
      </c>
      <c r="AI232" s="1696">
        <v>1</v>
      </c>
      <c r="AJ232" s="1667"/>
      <c r="AK232" s="1697">
        <f>J232</f>
        <v>6000</v>
      </c>
      <c r="AL232" s="1698">
        <f t="shared" si="113"/>
        <v>250</v>
      </c>
      <c r="AM232" s="1698"/>
      <c r="AN232" s="1698"/>
      <c r="AO232" s="1698"/>
      <c r="AP232" s="1697" t="s">
        <v>1519</v>
      </c>
      <c r="AQ232" s="1667">
        <v>6000</v>
      </c>
      <c r="AR232" s="1698"/>
      <c r="AS232" s="1701"/>
      <c r="AT232" s="1702">
        <f>J232</f>
        <v>6000</v>
      </c>
      <c r="AU232" s="1702"/>
      <c r="AV232" s="1702"/>
      <c r="AW232" s="1704"/>
      <c r="AX232" s="1705"/>
      <c r="AY232" s="1706"/>
      <c r="AZ232" s="1707"/>
      <c r="BA232" s="1708"/>
      <c r="BB232" s="1709"/>
      <c r="BC232" s="1709"/>
      <c r="BD232" s="1709"/>
      <c r="BE232" s="1709"/>
      <c r="BF232" s="1709"/>
      <c r="BG232" s="1709"/>
      <c r="BH232" s="1709"/>
      <c r="BI232" s="1709"/>
      <c r="BJ232" s="1709"/>
      <c r="BK232" s="1709"/>
      <c r="BL232" s="1709"/>
      <c r="BM232" s="1709"/>
      <c r="BN232" s="1709"/>
      <c r="BO232" s="1709"/>
      <c r="BP232" s="1709"/>
      <c r="BQ232" s="1709"/>
      <c r="BR232" s="1709"/>
      <c r="BS232" s="1709"/>
      <c r="BT232" s="1709"/>
      <c r="BU232" s="1709"/>
      <c r="BV232" s="1709"/>
      <c r="BW232" s="1709"/>
      <c r="BX232" s="1709"/>
      <c r="BY232" s="1709"/>
      <c r="BZ232" s="1709"/>
      <c r="CA232" s="1709"/>
      <c r="CB232" s="1709"/>
      <c r="CC232" s="1709"/>
      <c r="CD232" s="1709"/>
      <c r="CE232" s="1709"/>
      <c r="CF232" s="1709"/>
      <c r="CG232" s="1709"/>
      <c r="CH232" s="1709"/>
      <c r="CI232" s="1709"/>
      <c r="CJ232" s="1709"/>
      <c r="CK232" s="1709"/>
      <c r="CL232" s="1709"/>
      <c r="CM232" s="1709"/>
      <c r="CN232" s="1709"/>
      <c r="CO232" s="1709"/>
      <c r="CP232" s="1709"/>
      <c r="CQ232" s="1709"/>
      <c r="CR232" s="1709"/>
      <c r="CS232" s="1709"/>
      <c r="CT232" s="1709"/>
      <c r="CU232" s="1709"/>
      <c r="CV232" s="1709"/>
      <c r="CW232" s="1709"/>
      <c r="CX232" s="1709"/>
      <c r="CY232" s="1709"/>
      <c r="CZ232" s="1709"/>
      <c r="DA232" s="1709"/>
      <c r="DB232" s="1709"/>
      <c r="DC232" s="1709"/>
      <c r="DD232" s="1709"/>
      <c r="DE232" s="1709"/>
      <c r="DF232" s="1709"/>
      <c r="DG232" s="1709"/>
      <c r="DH232" s="1709"/>
      <c r="DI232" s="1709"/>
      <c r="DJ232" s="1709"/>
      <c r="DK232" s="1709"/>
      <c r="DL232" s="1709"/>
      <c r="DM232" s="1709"/>
      <c r="DN232" s="1709"/>
      <c r="DO232" s="1709"/>
      <c r="DP232" s="1709"/>
      <c r="DQ232" s="1709"/>
      <c r="DR232" s="1709"/>
      <c r="DS232" s="1709"/>
      <c r="DT232" s="1709"/>
      <c r="DU232" s="1709"/>
      <c r="DV232" s="1709"/>
      <c r="DW232" s="1709"/>
      <c r="DX232" s="1709"/>
      <c r="DY232" s="1709"/>
      <c r="DZ232" s="1709"/>
      <c r="EA232" s="1709"/>
      <c r="EB232" s="1709"/>
      <c r="EC232" s="1709"/>
      <c r="ED232" s="1709"/>
      <c r="EE232" s="1709"/>
      <c r="EF232" s="1709"/>
      <c r="EG232" s="1709"/>
      <c r="EH232" s="1709"/>
      <c r="EI232" s="1709"/>
      <c r="EJ232" s="1709"/>
      <c r="EK232" s="1709"/>
      <c r="EL232" s="1709"/>
      <c r="EM232" s="1709"/>
      <c r="EN232" s="1709"/>
      <c r="EO232" s="1709"/>
      <c r="EP232" s="1709"/>
      <c r="EQ232" s="1709"/>
      <c r="ER232" s="1709"/>
      <c r="ES232" s="1709"/>
      <c r="ET232" s="1709"/>
      <c r="EU232" s="1709"/>
      <c r="EV232" s="1709"/>
      <c r="EW232" s="1709"/>
      <c r="EX232" s="1709"/>
      <c r="EY232" s="1709"/>
      <c r="EZ232" s="1709"/>
      <c r="FA232" s="1709"/>
      <c r="FB232" s="1709"/>
      <c r="FC232" s="1709"/>
      <c r="FD232" s="1709"/>
      <c r="FE232" s="1709"/>
      <c r="FF232" s="1709"/>
      <c r="FG232" s="1709"/>
      <c r="FH232" s="1709"/>
      <c r="FI232" s="1709"/>
      <c r="FJ232" s="1709"/>
      <c r="FK232" s="1709"/>
      <c r="FL232" s="1709"/>
      <c r="FM232" s="1709"/>
      <c r="FN232" s="1709"/>
      <c r="FO232" s="1709"/>
      <c r="FP232" s="1709"/>
      <c r="FQ232" s="1709"/>
      <c r="FR232" s="1709"/>
      <c r="FS232" s="1709"/>
      <c r="FT232" s="1709"/>
      <c r="FU232" s="1709"/>
      <c r="FV232" s="1709"/>
      <c r="FW232" s="1709"/>
      <c r="FX232" s="1709"/>
      <c r="FY232" s="1709"/>
      <c r="FZ232" s="1709"/>
      <c r="GA232" s="1709"/>
      <c r="GB232" s="1709"/>
      <c r="GC232" s="1709"/>
      <c r="GD232" s="1709"/>
      <c r="GE232" s="1709"/>
      <c r="GF232" s="1709"/>
      <c r="GG232" s="1709"/>
      <c r="GH232" s="1709"/>
      <c r="GI232" s="1709"/>
      <c r="GJ232" s="1709"/>
      <c r="GK232" s="1709"/>
      <c r="GL232" s="1709"/>
      <c r="GM232" s="1709"/>
      <c r="GN232" s="1709"/>
      <c r="GO232" s="1709"/>
      <c r="GP232" s="1709"/>
      <c r="GQ232" s="1709"/>
      <c r="GR232" s="1709"/>
      <c r="GS232" s="1709"/>
      <c r="GT232" s="1709"/>
      <c r="GU232" s="1709"/>
      <c r="GV232" s="1709"/>
      <c r="GW232" s="1709"/>
      <c r="GX232" s="1709"/>
      <c r="GY232" s="1709"/>
      <c r="GZ232" s="1709"/>
      <c r="HA232" s="1709"/>
      <c r="HB232" s="1709"/>
      <c r="HC232" s="1709"/>
      <c r="HD232" s="1709"/>
      <c r="HE232" s="1709"/>
      <c r="HF232" s="1709"/>
      <c r="HG232" s="1709"/>
      <c r="HH232" s="1709"/>
      <c r="HI232" s="1709"/>
      <c r="HJ232" s="1709"/>
      <c r="HK232" s="1709"/>
      <c r="HL232" s="1709"/>
      <c r="HM232" s="1709"/>
      <c r="HN232" s="1709"/>
      <c r="HO232" s="1709"/>
      <c r="HP232" s="1709"/>
      <c r="HQ232" s="1709"/>
      <c r="HR232" s="1709"/>
      <c r="HS232" s="1709"/>
      <c r="HT232" s="1709"/>
      <c r="HU232" s="1709"/>
      <c r="HV232" s="1709"/>
      <c r="HW232" s="1709"/>
      <c r="HX232" s="1709"/>
      <c r="HY232" s="1709"/>
      <c r="HZ232" s="1709"/>
      <c r="IA232" s="1709"/>
      <c r="IB232" s="1709"/>
      <c r="IC232" s="1709"/>
      <c r="ID232" s="1709"/>
      <c r="IE232" s="1709"/>
      <c r="IF232" s="1709"/>
      <c r="IG232" s="1709"/>
      <c r="IH232" s="1709"/>
      <c r="II232" s="1709"/>
      <c r="IJ232" s="1709"/>
      <c r="IK232" s="1709"/>
      <c r="IL232" s="1709"/>
      <c r="IM232" s="1709"/>
      <c r="IN232" s="1709"/>
      <c r="IO232" s="1709"/>
      <c r="IP232" s="1709"/>
      <c r="IQ232" s="1709"/>
      <c r="IR232" s="1709"/>
      <c r="IS232" s="1709"/>
      <c r="IT232" s="1709"/>
      <c r="IU232" s="1709"/>
      <c r="IV232" s="1709"/>
      <c r="IW232" s="1709"/>
      <c r="IX232" s="1709"/>
      <c r="IY232" s="1709"/>
      <c r="IZ232" s="1709"/>
      <c r="JA232" s="1709"/>
      <c r="JB232" s="1709"/>
      <c r="JC232" s="1709"/>
      <c r="JD232" s="1709"/>
      <c r="JE232" s="1709"/>
      <c r="JF232" s="1709"/>
      <c r="JG232" s="1709"/>
      <c r="JH232" s="1709"/>
      <c r="JI232" s="1709"/>
      <c r="JJ232" s="1709"/>
      <c r="JK232" s="1709"/>
      <c r="JL232" s="1709"/>
      <c r="JM232" s="1709"/>
      <c r="JN232" s="1709"/>
      <c r="JO232" s="1709"/>
      <c r="JP232" s="1709"/>
      <c r="JQ232" s="1709"/>
      <c r="JR232" s="1709"/>
      <c r="JS232" s="1709"/>
      <c r="JT232" s="1709"/>
      <c r="JU232" s="1709"/>
      <c r="JV232" s="1709"/>
      <c r="JW232" s="1709"/>
      <c r="JX232" s="1709"/>
      <c r="JY232" s="1709"/>
      <c r="JZ232" s="1709"/>
      <c r="KA232" s="1709"/>
      <c r="KB232" s="1709"/>
      <c r="KC232" s="1709"/>
      <c r="KD232" s="1709"/>
      <c r="KE232" s="1709"/>
      <c r="KF232" s="1709"/>
      <c r="KG232" s="1709"/>
      <c r="KH232" s="1709"/>
      <c r="KI232" s="1709"/>
      <c r="KJ232" s="1709"/>
      <c r="KK232" s="1709"/>
      <c r="KL232" s="1709"/>
      <c r="KM232" s="1709"/>
      <c r="KN232" s="1709"/>
      <c r="KO232" s="1709"/>
      <c r="KP232" s="1709"/>
      <c r="KQ232" s="1709"/>
      <c r="KR232" s="1709"/>
      <c r="KS232" s="1709"/>
      <c r="KT232" s="1709"/>
      <c r="KU232" s="1709"/>
      <c r="KV232" s="1709"/>
      <c r="KW232" s="1709"/>
      <c r="KX232" s="1709"/>
      <c r="KY232" s="1709"/>
      <c r="KZ232" s="1709"/>
      <c r="LA232" s="1709"/>
      <c r="LB232" s="1709"/>
      <c r="LC232" s="1709"/>
      <c r="LD232" s="1709"/>
      <c r="LE232" s="1709"/>
      <c r="LF232" s="1709"/>
      <c r="LG232" s="1709"/>
      <c r="LH232" s="1710"/>
      <c r="LI232" s="1710"/>
      <c r="LJ232" s="1710"/>
      <c r="LK232" s="1710"/>
      <c r="LL232" s="1710"/>
      <c r="LM232" s="1710"/>
      <c r="LN232" s="1710"/>
      <c r="LO232" s="1711"/>
    </row>
    <row r="233" s="1482" customFormat="1" ht="47" customHeight="1" spans="1:327">
      <c r="A233" s="1513">
        <v>46000</v>
      </c>
      <c r="B233" s="1226" t="s">
        <v>713</v>
      </c>
      <c r="C233" s="1227" t="s">
        <v>115</v>
      </c>
      <c r="D233" s="1228">
        <v>4500188374</v>
      </c>
      <c r="E233" s="1229"/>
      <c r="F233" s="1228" t="s">
        <v>5546</v>
      </c>
      <c r="G233" s="1230" t="s">
        <v>5075</v>
      </c>
      <c r="H233" s="1230" t="s">
        <v>5075</v>
      </c>
      <c r="I233" s="1542" t="s">
        <v>5076</v>
      </c>
      <c r="J233" s="1543">
        <v>5016</v>
      </c>
      <c r="K233" s="1544">
        <v>0</v>
      </c>
      <c r="L233" s="1544">
        <v>24</v>
      </c>
      <c r="M233" s="1545">
        <f t="shared" si="86"/>
        <v>209</v>
      </c>
      <c r="N233" s="1274">
        <v>46041</v>
      </c>
      <c r="O233" s="1274">
        <v>46039</v>
      </c>
      <c r="P233" s="1546" t="s">
        <v>5530</v>
      </c>
      <c r="Q233" s="1841" t="s">
        <v>78</v>
      </c>
      <c r="R233" s="1577">
        <f>264+4752</f>
        <v>5016</v>
      </c>
      <c r="S233" s="1577">
        <f t="shared" si="87"/>
        <v>0</v>
      </c>
      <c r="T233" s="1678"/>
      <c r="U233" s="1571" t="s">
        <v>829</v>
      </c>
      <c r="V233" s="1572" t="s">
        <v>5531</v>
      </c>
      <c r="W233" s="1572" t="s">
        <v>88</v>
      </c>
      <c r="X233" s="1573">
        <v>46003</v>
      </c>
      <c r="Y233" s="1595" t="s">
        <v>88</v>
      </c>
      <c r="Z233" s="1595" t="s">
        <v>5532</v>
      </c>
      <c r="AA233" s="1853"/>
      <c r="AB233" s="1595"/>
      <c r="AC233" s="1597" t="s">
        <v>5533</v>
      </c>
      <c r="AD233" s="1358" t="s">
        <v>172</v>
      </c>
      <c r="AE233" s="1598">
        <v>1.5716</v>
      </c>
      <c r="AF233" s="1599">
        <f t="shared" si="112"/>
        <v>7883.1456</v>
      </c>
      <c r="AG233" s="1612"/>
      <c r="AH233" s="1613" t="s">
        <v>81</v>
      </c>
      <c r="AI233" s="1613">
        <v>1</v>
      </c>
      <c r="AJ233" s="1543"/>
      <c r="AK233" s="1614">
        <f>J233</f>
        <v>5016</v>
      </c>
      <c r="AL233" s="1615">
        <f t="shared" si="113"/>
        <v>209</v>
      </c>
      <c r="AM233" s="1615"/>
      <c r="AN233" s="1615"/>
      <c r="AO233" s="1615"/>
      <c r="AP233" s="1614" t="s">
        <v>1519</v>
      </c>
      <c r="AQ233" s="1543">
        <v>5016</v>
      </c>
      <c r="AR233" s="1615"/>
      <c r="AS233" s="1624"/>
      <c r="AT233" s="1625"/>
      <c r="AU233" s="1625">
        <f>J233</f>
        <v>5016</v>
      </c>
      <c r="AV233" s="1625"/>
      <c r="AW233" s="1640"/>
      <c r="AX233" s="1641"/>
      <c r="AY233" s="1430"/>
      <c r="AZ233" s="1453"/>
      <c r="BA233" s="1454"/>
      <c r="BB233" s="1455"/>
      <c r="BC233" s="1455"/>
      <c r="BD233" s="1455"/>
      <c r="BE233" s="1455"/>
      <c r="BF233" s="1455"/>
      <c r="BG233" s="1455"/>
      <c r="BH233" s="1455"/>
      <c r="BI233" s="1455"/>
      <c r="BJ233" s="1455"/>
      <c r="BK233" s="1455"/>
      <c r="BL233" s="1455"/>
      <c r="BM233" s="1455"/>
      <c r="BN233" s="1455"/>
      <c r="BO233" s="1455"/>
      <c r="BP233" s="1455"/>
      <c r="BQ233" s="1455"/>
      <c r="BR233" s="1455"/>
      <c r="BS233" s="1455"/>
      <c r="BT233" s="1455"/>
      <c r="BU233" s="1455"/>
      <c r="BV233" s="1455"/>
      <c r="BW233" s="1455"/>
      <c r="BX233" s="1455"/>
      <c r="BY233" s="1455"/>
      <c r="BZ233" s="1455"/>
      <c r="CA233" s="1455"/>
      <c r="CB233" s="1455"/>
      <c r="CC233" s="1455"/>
      <c r="CD233" s="1455"/>
      <c r="CE233" s="1455"/>
      <c r="CF233" s="1455"/>
      <c r="CG233" s="1455"/>
      <c r="CH233" s="1455"/>
      <c r="CI233" s="1455"/>
      <c r="CJ233" s="1455"/>
      <c r="CK233" s="1455"/>
      <c r="CL233" s="1455"/>
      <c r="CM233" s="1455"/>
      <c r="CN233" s="1455"/>
      <c r="CO233" s="1455"/>
      <c r="CP233" s="1455"/>
      <c r="CQ233" s="1455"/>
      <c r="CR233" s="1455"/>
      <c r="CS233" s="1455"/>
      <c r="CT233" s="1455"/>
      <c r="CU233" s="1455"/>
      <c r="CV233" s="1455"/>
      <c r="CW233" s="1455"/>
      <c r="CX233" s="1455"/>
      <c r="CY233" s="1455"/>
      <c r="CZ233" s="1455"/>
      <c r="DA233" s="1455"/>
      <c r="DB233" s="1455"/>
      <c r="DC233" s="1455"/>
      <c r="DD233" s="1455"/>
      <c r="DE233" s="1455"/>
      <c r="DF233" s="1455"/>
      <c r="DG233" s="1455"/>
      <c r="DH233" s="1455"/>
      <c r="DI233" s="1455"/>
      <c r="DJ233" s="1455"/>
      <c r="DK233" s="1455"/>
      <c r="DL233" s="1455"/>
      <c r="DM233" s="1455"/>
      <c r="DN233" s="1455"/>
      <c r="DO233" s="1455"/>
      <c r="DP233" s="1455"/>
      <c r="DQ233" s="1455"/>
      <c r="DR233" s="1455"/>
      <c r="DS233" s="1455"/>
      <c r="DT233" s="1455"/>
      <c r="DU233" s="1455"/>
      <c r="DV233" s="1455"/>
      <c r="DW233" s="1455"/>
      <c r="DX233" s="1455"/>
      <c r="DY233" s="1455"/>
      <c r="DZ233" s="1455"/>
      <c r="EA233" s="1455"/>
      <c r="EB233" s="1455"/>
      <c r="EC233" s="1455"/>
      <c r="ED233" s="1455"/>
      <c r="EE233" s="1455"/>
      <c r="EF233" s="1455"/>
      <c r="EG233" s="1455"/>
      <c r="EH233" s="1455"/>
      <c r="EI233" s="1455"/>
      <c r="EJ233" s="1455"/>
      <c r="EK233" s="1455"/>
      <c r="EL233" s="1455"/>
      <c r="EM233" s="1455"/>
      <c r="EN233" s="1455"/>
      <c r="EO233" s="1455"/>
      <c r="EP233" s="1455"/>
      <c r="EQ233" s="1455"/>
      <c r="ER233" s="1455"/>
      <c r="ES233" s="1455"/>
      <c r="ET233" s="1455"/>
      <c r="EU233" s="1455"/>
      <c r="EV233" s="1455"/>
      <c r="EW233" s="1455"/>
      <c r="EX233" s="1455"/>
      <c r="EY233" s="1455"/>
      <c r="EZ233" s="1455"/>
      <c r="FA233" s="1455"/>
      <c r="FB233" s="1455"/>
      <c r="FC233" s="1455"/>
      <c r="FD233" s="1455"/>
      <c r="FE233" s="1455"/>
      <c r="FF233" s="1455"/>
      <c r="FG233" s="1455"/>
      <c r="FH233" s="1455"/>
      <c r="FI233" s="1455"/>
      <c r="FJ233" s="1455"/>
      <c r="FK233" s="1455"/>
      <c r="FL233" s="1455"/>
      <c r="FM233" s="1455"/>
      <c r="FN233" s="1455"/>
      <c r="FO233" s="1455"/>
      <c r="FP233" s="1455"/>
      <c r="FQ233" s="1455"/>
      <c r="FR233" s="1455"/>
      <c r="FS233" s="1455"/>
      <c r="FT233" s="1455"/>
      <c r="FU233" s="1455"/>
      <c r="FV233" s="1455"/>
      <c r="FW233" s="1455"/>
      <c r="FX233" s="1455"/>
      <c r="FY233" s="1455"/>
      <c r="FZ233" s="1455"/>
      <c r="GA233" s="1455"/>
      <c r="GB233" s="1455"/>
      <c r="GC233" s="1455"/>
      <c r="GD233" s="1455"/>
      <c r="GE233" s="1455"/>
      <c r="GF233" s="1455"/>
      <c r="GG233" s="1455"/>
      <c r="GH233" s="1455"/>
      <c r="GI233" s="1455"/>
      <c r="GJ233" s="1455"/>
      <c r="GK233" s="1455"/>
      <c r="GL233" s="1455"/>
      <c r="GM233" s="1455"/>
      <c r="GN233" s="1455"/>
      <c r="GO233" s="1455"/>
      <c r="GP233" s="1455"/>
      <c r="GQ233" s="1455"/>
      <c r="GR233" s="1455"/>
      <c r="GS233" s="1455"/>
      <c r="GT233" s="1455"/>
      <c r="GU233" s="1455"/>
      <c r="GV233" s="1455"/>
      <c r="GW233" s="1455"/>
      <c r="GX233" s="1455"/>
      <c r="GY233" s="1455"/>
      <c r="GZ233" s="1455"/>
      <c r="HA233" s="1455"/>
      <c r="HB233" s="1455"/>
      <c r="HC233" s="1455"/>
      <c r="HD233" s="1455"/>
      <c r="HE233" s="1455"/>
      <c r="HF233" s="1455"/>
      <c r="HG233" s="1455"/>
      <c r="HH233" s="1455"/>
      <c r="HI233" s="1455"/>
      <c r="HJ233" s="1455"/>
      <c r="HK233" s="1455"/>
      <c r="HL233" s="1455"/>
      <c r="HM233" s="1455"/>
      <c r="HN233" s="1455"/>
      <c r="HO233" s="1455"/>
      <c r="HP233" s="1455"/>
      <c r="HQ233" s="1455"/>
      <c r="HR233" s="1455"/>
      <c r="HS233" s="1455"/>
      <c r="HT233" s="1455"/>
      <c r="HU233" s="1455"/>
      <c r="HV233" s="1455"/>
      <c r="HW233" s="1455"/>
      <c r="HX233" s="1455"/>
      <c r="HY233" s="1455"/>
      <c r="HZ233" s="1455"/>
      <c r="IA233" s="1455"/>
      <c r="IB233" s="1455"/>
      <c r="IC233" s="1455"/>
      <c r="ID233" s="1455"/>
      <c r="IE233" s="1455"/>
      <c r="IF233" s="1455"/>
      <c r="IG233" s="1455"/>
      <c r="IH233" s="1455"/>
      <c r="II233" s="1455"/>
      <c r="IJ233" s="1455"/>
      <c r="IK233" s="1455"/>
      <c r="IL233" s="1455"/>
      <c r="IM233" s="1455"/>
      <c r="IN233" s="1455"/>
      <c r="IO233" s="1455"/>
      <c r="IP233" s="1455"/>
      <c r="IQ233" s="1455"/>
      <c r="IR233" s="1455"/>
      <c r="IS233" s="1455"/>
      <c r="IT233" s="1455"/>
      <c r="IU233" s="1455"/>
      <c r="IV233" s="1455"/>
      <c r="IW233" s="1455"/>
      <c r="IX233" s="1455"/>
      <c r="IY233" s="1455"/>
      <c r="IZ233" s="1455"/>
      <c r="JA233" s="1455"/>
      <c r="JB233" s="1455"/>
      <c r="JC233" s="1455"/>
      <c r="JD233" s="1455"/>
      <c r="JE233" s="1455"/>
      <c r="JF233" s="1455"/>
      <c r="JG233" s="1455"/>
      <c r="JH233" s="1455"/>
      <c r="JI233" s="1455"/>
      <c r="JJ233" s="1455"/>
      <c r="JK233" s="1455"/>
      <c r="JL233" s="1455"/>
      <c r="JM233" s="1455"/>
      <c r="JN233" s="1455"/>
      <c r="JO233" s="1455"/>
      <c r="JP233" s="1455"/>
      <c r="JQ233" s="1455"/>
      <c r="JR233" s="1455"/>
      <c r="JS233" s="1455"/>
      <c r="JT233" s="1455"/>
      <c r="JU233" s="1455"/>
      <c r="JV233" s="1455"/>
      <c r="JW233" s="1455"/>
      <c r="JX233" s="1455"/>
      <c r="JY233" s="1455"/>
      <c r="JZ233" s="1455"/>
      <c r="KA233" s="1455"/>
      <c r="KB233" s="1455"/>
      <c r="KC233" s="1455"/>
      <c r="KD233" s="1455"/>
      <c r="KE233" s="1455"/>
      <c r="KF233" s="1455"/>
      <c r="KG233" s="1455"/>
      <c r="KH233" s="1455"/>
      <c r="KI233" s="1455"/>
      <c r="KJ233" s="1455"/>
      <c r="KK233" s="1455"/>
      <c r="KL233" s="1455"/>
      <c r="KM233" s="1455"/>
      <c r="KN233" s="1455"/>
      <c r="KO233" s="1455"/>
      <c r="KP233" s="1455"/>
      <c r="KQ233" s="1455"/>
      <c r="KR233" s="1455"/>
      <c r="KS233" s="1455"/>
      <c r="KT233" s="1455"/>
      <c r="KU233" s="1455"/>
      <c r="KV233" s="1455"/>
      <c r="KW233" s="1455"/>
      <c r="KX233" s="1455"/>
      <c r="KY233" s="1455"/>
      <c r="KZ233" s="1455"/>
      <c r="LA233" s="1455"/>
      <c r="LB233" s="1455"/>
      <c r="LC233" s="1455"/>
      <c r="LD233" s="1455"/>
      <c r="LE233" s="1455"/>
      <c r="LF233" s="1455"/>
      <c r="LG233" s="1455"/>
      <c r="LH233" s="1467"/>
      <c r="LI233" s="1467"/>
      <c r="LJ233" s="1467"/>
      <c r="LK233" s="1467"/>
      <c r="LL233" s="1467"/>
      <c r="LM233" s="1467"/>
      <c r="LN233" s="1467"/>
      <c r="LO233" s="1645"/>
    </row>
    <row r="234" s="1483" customFormat="1" ht="47" customHeight="1" spans="1:327">
      <c r="A234" s="1648">
        <v>46003</v>
      </c>
      <c r="B234" s="1649" t="s">
        <v>681</v>
      </c>
      <c r="C234" s="1650" t="s">
        <v>682</v>
      </c>
      <c r="D234" s="1651">
        <v>4500188857</v>
      </c>
      <c r="E234" s="1652"/>
      <c r="F234" s="1651" t="s">
        <v>5547</v>
      </c>
      <c r="G234" s="1654" t="s">
        <v>4747</v>
      </c>
      <c r="H234" s="1654" t="s">
        <v>4747</v>
      </c>
      <c r="I234" s="1666" t="s">
        <v>4808</v>
      </c>
      <c r="J234" s="1667">
        <v>3648</v>
      </c>
      <c r="K234" s="1668">
        <v>0</v>
      </c>
      <c r="L234" s="1668">
        <v>96</v>
      </c>
      <c r="M234" s="1669">
        <f t="shared" si="86"/>
        <v>38</v>
      </c>
      <c r="N234" s="1670">
        <v>46041</v>
      </c>
      <c r="O234" s="1670">
        <v>46039</v>
      </c>
      <c r="P234" s="1671"/>
      <c r="Q234" s="1843" t="s">
        <v>78</v>
      </c>
      <c r="R234" s="1677">
        <v>3648</v>
      </c>
      <c r="S234" s="1677">
        <f t="shared" si="87"/>
        <v>0</v>
      </c>
      <c r="T234" s="1678" t="s">
        <v>1634</v>
      </c>
      <c r="U234" s="1679" t="s">
        <v>829</v>
      </c>
      <c r="V234" s="1680" t="s">
        <v>5548</v>
      </c>
      <c r="W234" s="1680" t="s">
        <v>88</v>
      </c>
      <c r="X234" s="1681">
        <v>46003</v>
      </c>
      <c r="Y234" s="1685" t="s">
        <v>88</v>
      </c>
      <c r="Z234" s="1685" t="s">
        <v>5549</v>
      </c>
      <c r="AA234" s="1854"/>
      <c r="AB234" s="1685"/>
      <c r="AC234" s="1687" t="s">
        <v>5550</v>
      </c>
      <c r="AD234" s="1688" t="s">
        <v>680</v>
      </c>
      <c r="AE234" s="1689">
        <v>1.3113</v>
      </c>
      <c r="AF234" s="1690">
        <f t="shared" si="112"/>
        <v>4783.6224</v>
      </c>
      <c r="AG234" s="1695"/>
      <c r="AH234" s="1696" t="s">
        <v>81</v>
      </c>
      <c r="AI234" s="1696">
        <v>5</v>
      </c>
      <c r="AJ234" s="1667">
        <f>J234</f>
        <v>3648</v>
      </c>
      <c r="AK234" s="1697"/>
      <c r="AL234" s="1698">
        <f t="shared" si="113"/>
        <v>152</v>
      </c>
      <c r="AM234" s="1698"/>
      <c r="AN234" s="1698"/>
      <c r="AO234" s="1698"/>
      <c r="AP234" s="1697" t="s">
        <v>63</v>
      </c>
      <c r="AQ234" s="1667">
        <f>J234</f>
        <v>3648</v>
      </c>
      <c r="AR234" s="1698"/>
      <c r="AS234" s="1701">
        <f>J234/5</f>
        <v>729.6</v>
      </c>
      <c r="AT234" s="1702">
        <f>J234/5</f>
        <v>729.6</v>
      </c>
      <c r="AU234" s="1702">
        <f>J234/5</f>
        <v>729.6</v>
      </c>
      <c r="AV234" s="1702">
        <f>J234/5</f>
        <v>729.6</v>
      </c>
      <c r="AW234" s="1704">
        <f>J234/5</f>
        <v>729.6</v>
      </c>
      <c r="AX234" s="1705">
        <f t="shared" ref="AX234:AX239" si="114">J234*23/24/COUNT(AS234:AW234)</f>
        <v>699.2</v>
      </c>
      <c r="AY234" s="1706">
        <f t="shared" ref="AY234:AY239" si="115">J234/24/COUNT(AS234:AW234)</f>
        <v>30.4</v>
      </c>
      <c r="AZ234" s="1707"/>
      <c r="BA234" s="1708"/>
      <c r="BB234" s="1709"/>
      <c r="BC234" s="1709"/>
      <c r="BD234" s="1709"/>
      <c r="BE234" s="1709"/>
      <c r="BF234" s="1709"/>
      <c r="BG234" s="1709"/>
      <c r="BH234" s="1709"/>
      <c r="BI234" s="1709"/>
      <c r="BJ234" s="1709"/>
      <c r="BK234" s="1709"/>
      <c r="BL234" s="1709"/>
      <c r="BM234" s="1709"/>
      <c r="BN234" s="1709"/>
      <c r="BO234" s="1709"/>
      <c r="BP234" s="1709"/>
      <c r="BQ234" s="1709"/>
      <c r="BR234" s="1709"/>
      <c r="BS234" s="1709"/>
      <c r="BT234" s="1709"/>
      <c r="BU234" s="1709"/>
      <c r="BV234" s="1709"/>
      <c r="BW234" s="1709"/>
      <c r="BX234" s="1709"/>
      <c r="BY234" s="1709"/>
      <c r="BZ234" s="1709"/>
      <c r="CA234" s="1709"/>
      <c r="CB234" s="1709"/>
      <c r="CC234" s="1709"/>
      <c r="CD234" s="1709"/>
      <c r="CE234" s="1709"/>
      <c r="CF234" s="1709"/>
      <c r="CG234" s="1709"/>
      <c r="CH234" s="1709"/>
      <c r="CI234" s="1709"/>
      <c r="CJ234" s="1709"/>
      <c r="CK234" s="1709"/>
      <c r="CL234" s="1709"/>
      <c r="CM234" s="1709"/>
      <c r="CN234" s="1709"/>
      <c r="CO234" s="1709"/>
      <c r="CP234" s="1709"/>
      <c r="CQ234" s="1709"/>
      <c r="CR234" s="1709"/>
      <c r="CS234" s="1709"/>
      <c r="CT234" s="1709"/>
      <c r="CU234" s="1709"/>
      <c r="CV234" s="1709"/>
      <c r="CW234" s="1709"/>
      <c r="CX234" s="1709"/>
      <c r="CY234" s="1709"/>
      <c r="CZ234" s="1709"/>
      <c r="DA234" s="1709"/>
      <c r="DB234" s="1709"/>
      <c r="DC234" s="1709"/>
      <c r="DD234" s="1709"/>
      <c r="DE234" s="1709"/>
      <c r="DF234" s="1709"/>
      <c r="DG234" s="1709"/>
      <c r="DH234" s="1709"/>
      <c r="DI234" s="1709"/>
      <c r="DJ234" s="1709"/>
      <c r="DK234" s="1709"/>
      <c r="DL234" s="1709"/>
      <c r="DM234" s="1709"/>
      <c r="DN234" s="1709"/>
      <c r="DO234" s="1709"/>
      <c r="DP234" s="1709"/>
      <c r="DQ234" s="1709"/>
      <c r="DR234" s="1709"/>
      <c r="DS234" s="1709"/>
      <c r="DT234" s="1709"/>
      <c r="DU234" s="1709"/>
      <c r="DV234" s="1709"/>
      <c r="DW234" s="1709"/>
      <c r="DX234" s="1709"/>
      <c r="DY234" s="1709"/>
      <c r="DZ234" s="1709"/>
      <c r="EA234" s="1709"/>
      <c r="EB234" s="1709"/>
      <c r="EC234" s="1709"/>
      <c r="ED234" s="1709"/>
      <c r="EE234" s="1709"/>
      <c r="EF234" s="1709"/>
      <c r="EG234" s="1709"/>
      <c r="EH234" s="1709"/>
      <c r="EI234" s="1709"/>
      <c r="EJ234" s="1709"/>
      <c r="EK234" s="1709"/>
      <c r="EL234" s="1709"/>
      <c r="EM234" s="1709"/>
      <c r="EN234" s="1709"/>
      <c r="EO234" s="1709"/>
      <c r="EP234" s="1709"/>
      <c r="EQ234" s="1709"/>
      <c r="ER234" s="1709"/>
      <c r="ES234" s="1709"/>
      <c r="ET234" s="1709"/>
      <c r="EU234" s="1709"/>
      <c r="EV234" s="1709"/>
      <c r="EW234" s="1709"/>
      <c r="EX234" s="1709"/>
      <c r="EY234" s="1709"/>
      <c r="EZ234" s="1709"/>
      <c r="FA234" s="1709"/>
      <c r="FB234" s="1709"/>
      <c r="FC234" s="1709"/>
      <c r="FD234" s="1709"/>
      <c r="FE234" s="1709"/>
      <c r="FF234" s="1709"/>
      <c r="FG234" s="1709"/>
      <c r="FH234" s="1709"/>
      <c r="FI234" s="1709"/>
      <c r="FJ234" s="1709"/>
      <c r="FK234" s="1709"/>
      <c r="FL234" s="1709"/>
      <c r="FM234" s="1709"/>
      <c r="FN234" s="1709"/>
      <c r="FO234" s="1709"/>
      <c r="FP234" s="1709"/>
      <c r="FQ234" s="1709"/>
      <c r="FR234" s="1709"/>
      <c r="FS234" s="1709"/>
      <c r="FT234" s="1709"/>
      <c r="FU234" s="1709"/>
      <c r="FV234" s="1709"/>
      <c r="FW234" s="1709"/>
      <c r="FX234" s="1709"/>
      <c r="FY234" s="1709"/>
      <c r="FZ234" s="1709"/>
      <c r="GA234" s="1709"/>
      <c r="GB234" s="1709"/>
      <c r="GC234" s="1709"/>
      <c r="GD234" s="1709"/>
      <c r="GE234" s="1709"/>
      <c r="GF234" s="1709"/>
      <c r="GG234" s="1709"/>
      <c r="GH234" s="1709"/>
      <c r="GI234" s="1709"/>
      <c r="GJ234" s="1709"/>
      <c r="GK234" s="1709"/>
      <c r="GL234" s="1709"/>
      <c r="GM234" s="1709"/>
      <c r="GN234" s="1709"/>
      <c r="GO234" s="1709"/>
      <c r="GP234" s="1709"/>
      <c r="GQ234" s="1709"/>
      <c r="GR234" s="1709"/>
      <c r="GS234" s="1709"/>
      <c r="GT234" s="1709"/>
      <c r="GU234" s="1709"/>
      <c r="GV234" s="1709"/>
      <c r="GW234" s="1709"/>
      <c r="GX234" s="1709"/>
      <c r="GY234" s="1709"/>
      <c r="GZ234" s="1709"/>
      <c r="HA234" s="1709"/>
      <c r="HB234" s="1709"/>
      <c r="HC234" s="1709"/>
      <c r="HD234" s="1709"/>
      <c r="HE234" s="1709"/>
      <c r="HF234" s="1709"/>
      <c r="HG234" s="1709"/>
      <c r="HH234" s="1709"/>
      <c r="HI234" s="1709"/>
      <c r="HJ234" s="1709"/>
      <c r="HK234" s="1709"/>
      <c r="HL234" s="1709"/>
      <c r="HM234" s="1709"/>
      <c r="HN234" s="1709"/>
      <c r="HO234" s="1709"/>
      <c r="HP234" s="1709"/>
      <c r="HQ234" s="1709"/>
      <c r="HR234" s="1709"/>
      <c r="HS234" s="1709"/>
      <c r="HT234" s="1709"/>
      <c r="HU234" s="1709"/>
      <c r="HV234" s="1709"/>
      <c r="HW234" s="1709"/>
      <c r="HX234" s="1709"/>
      <c r="HY234" s="1709"/>
      <c r="HZ234" s="1709"/>
      <c r="IA234" s="1709"/>
      <c r="IB234" s="1709"/>
      <c r="IC234" s="1709"/>
      <c r="ID234" s="1709"/>
      <c r="IE234" s="1709"/>
      <c r="IF234" s="1709"/>
      <c r="IG234" s="1709"/>
      <c r="IH234" s="1709"/>
      <c r="II234" s="1709"/>
      <c r="IJ234" s="1709"/>
      <c r="IK234" s="1709"/>
      <c r="IL234" s="1709"/>
      <c r="IM234" s="1709"/>
      <c r="IN234" s="1709"/>
      <c r="IO234" s="1709"/>
      <c r="IP234" s="1709"/>
      <c r="IQ234" s="1709"/>
      <c r="IR234" s="1709"/>
      <c r="IS234" s="1709"/>
      <c r="IT234" s="1709"/>
      <c r="IU234" s="1709"/>
      <c r="IV234" s="1709"/>
      <c r="IW234" s="1709"/>
      <c r="IX234" s="1709"/>
      <c r="IY234" s="1709"/>
      <c r="IZ234" s="1709"/>
      <c r="JA234" s="1709"/>
      <c r="JB234" s="1709"/>
      <c r="JC234" s="1709"/>
      <c r="JD234" s="1709"/>
      <c r="JE234" s="1709"/>
      <c r="JF234" s="1709"/>
      <c r="JG234" s="1709"/>
      <c r="JH234" s="1709"/>
      <c r="JI234" s="1709"/>
      <c r="JJ234" s="1709"/>
      <c r="JK234" s="1709"/>
      <c r="JL234" s="1709"/>
      <c r="JM234" s="1709"/>
      <c r="JN234" s="1709"/>
      <c r="JO234" s="1709"/>
      <c r="JP234" s="1709"/>
      <c r="JQ234" s="1709"/>
      <c r="JR234" s="1709"/>
      <c r="JS234" s="1709"/>
      <c r="JT234" s="1709"/>
      <c r="JU234" s="1709"/>
      <c r="JV234" s="1709"/>
      <c r="JW234" s="1709"/>
      <c r="JX234" s="1709"/>
      <c r="JY234" s="1709"/>
      <c r="JZ234" s="1709"/>
      <c r="KA234" s="1709"/>
      <c r="KB234" s="1709"/>
      <c r="KC234" s="1709"/>
      <c r="KD234" s="1709"/>
      <c r="KE234" s="1709"/>
      <c r="KF234" s="1709"/>
      <c r="KG234" s="1709"/>
      <c r="KH234" s="1709"/>
      <c r="KI234" s="1709"/>
      <c r="KJ234" s="1709"/>
      <c r="KK234" s="1709"/>
      <c r="KL234" s="1709"/>
      <c r="KM234" s="1709"/>
      <c r="KN234" s="1709"/>
      <c r="KO234" s="1709"/>
      <c r="KP234" s="1709"/>
      <c r="KQ234" s="1709"/>
      <c r="KR234" s="1709"/>
      <c r="KS234" s="1709"/>
      <c r="KT234" s="1709"/>
      <c r="KU234" s="1709"/>
      <c r="KV234" s="1709"/>
      <c r="KW234" s="1709"/>
      <c r="KX234" s="1709"/>
      <c r="KY234" s="1709"/>
      <c r="KZ234" s="1709"/>
      <c r="LA234" s="1709"/>
      <c r="LB234" s="1709"/>
      <c r="LC234" s="1709"/>
      <c r="LD234" s="1709"/>
      <c r="LE234" s="1709"/>
      <c r="LF234" s="1709"/>
      <c r="LG234" s="1709"/>
      <c r="LH234" s="1710"/>
      <c r="LI234" s="1710"/>
      <c r="LJ234" s="1710"/>
      <c r="LK234" s="1710"/>
      <c r="LL234" s="1710"/>
      <c r="LM234" s="1710"/>
      <c r="LN234" s="1710"/>
      <c r="LO234" s="1711"/>
    </row>
    <row r="235" s="1483" customFormat="1" ht="47" customHeight="1" spans="1:327">
      <c r="A235" s="1648">
        <v>46001</v>
      </c>
      <c r="B235" s="1649" t="s">
        <v>283</v>
      </c>
      <c r="C235" s="1650" t="s">
        <v>98</v>
      </c>
      <c r="D235" s="1651">
        <v>4500188632</v>
      </c>
      <c r="E235" s="1828" t="s">
        <v>5551</v>
      </c>
      <c r="F235" s="1651" t="s">
        <v>5552</v>
      </c>
      <c r="G235" s="1654" t="s">
        <v>4780</v>
      </c>
      <c r="H235" s="1654" t="s">
        <v>4780</v>
      </c>
      <c r="I235" s="1666" t="s">
        <v>4765</v>
      </c>
      <c r="J235" s="1667">
        <v>20016</v>
      </c>
      <c r="K235" s="1668">
        <v>0</v>
      </c>
      <c r="L235" s="1668">
        <v>24</v>
      </c>
      <c r="M235" s="1669">
        <f t="shared" si="86"/>
        <v>834</v>
      </c>
      <c r="N235" s="1834">
        <v>46042</v>
      </c>
      <c r="O235" s="1834">
        <v>46041</v>
      </c>
      <c r="P235" s="1671"/>
      <c r="Q235" s="1845" t="s">
        <v>78</v>
      </c>
      <c r="R235" s="1677">
        <v>20016</v>
      </c>
      <c r="S235" s="1677">
        <f t="shared" ref="S235:S240" si="116">R235-J235</f>
        <v>0</v>
      </c>
      <c r="T235" s="1678" t="s">
        <v>88</v>
      </c>
      <c r="U235" s="1679" t="s">
        <v>829</v>
      </c>
      <c r="V235" s="1846" t="s">
        <v>5553</v>
      </c>
      <c r="W235" s="1680" t="s">
        <v>88</v>
      </c>
      <c r="X235" s="1847">
        <v>46026</v>
      </c>
      <c r="Y235" s="1685" t="s">
        <v>287</v>
      </c>
      <c r="Z235" s="1685" t="s">
        <v>5452</v>
      </c>
      <c r="AA235" s="1685" t="s">
        <v>5554</v>
      </c>
      <c r="AB235" s="1685"/>
      <c r="AC235" s="1687" t="s">
        <v>5454</v>
      </c>
      <c r="AD235" s="1688" t="s">
        <v>289</v>
      </c>
      <c r="AE235" s="1689">
        <v>0.7854</v>
      </c>
      <c r="AF235" s="1690">
        <f t="shared" ref="AF235:AF244" si="117">AE235*J235</f>
        <v>15720.5664</v>
      </c>
      <c r="AG235" s="1695"/>
      <c r="AH235" s="1696" t="s">
        <v>81</v>
      </c>
      <c r="AI235" s="1696">
        <v>5</v>
      </c>
      <c r="AJ235" s="1667">
        <f>J235</f>
        <v>20016</v>
      </c>
      <c r="AK235" s="1697"/>
      <c r="AL235" s="1698">
        <f t="shared" si="113"/>
        <v>834</v>
      </c>
      <c r="AM235" s="1698"/>
      <c r="AN235" s="1698"/>
      <c r="AO235" s="1698"/>
      <c r="AP235" s="1697" t="s">
        <v>63</v>
      </c>
      <c r="AQ235" s="1667">
        <f>J235</f>
        <v>20016</v>
      </c>
      <c r="AR235" s="1698"/>
      <c r="AS235" s="1701">
        <f>J235/5</f>
        <v>4003.2</v>
      </c>
      <c r="AT235" s="1702">
        <f>J235/5</f>
        <v>4003.2</v>
      </c>
      <c r="AU235" s="1702">
        <f>J235/5</f>
        <v>4003.2</v>
      </c>
      <c r="AV235" s="1702">
        <f>J235/5</f>
        <v>4003.2</v>
      </c>
      <c r="AW235" s="1704">
        <f>J235/5</f>
        <v>4003.2</v>
      </c>
      <c r="AX235" s="1705">
        <f t="shared" si="114"/>
        <v>3836.4</v>
      </c>
      <c r="AY235" s="1706">
        <f t="shared" si="115"/>
        <v>166.8</v>
      </c>
      <c r="AZ235" s="1707"/>
      <c r="BA235" s="1708"/>
      <c r="BB235" s="1709"/>
      <c r="BC235" s="1709"/>
      <c r="BD235" s="1709"/>
      <c r="BE235" s="1709"/>
      <c r="BF235" s="1709"/>
      <c r="BG235" s="1709"/>
      <c r="BH235" s="1709"/>
      <c r="BI235" s="1709"/>
      <c r="BJ235" s="1709"/>
      <c r="BK235" s="1709"/>
      <c r="BL235" s="1709"/>
      <c r="BM235" s="1709"/>
      <c r="BN235" s="1709"/>
      <c r="BO235" s="1709"/>
      <c r="BP235" s="1709"/>
      <c r="BQ235" s="1709"/>
      <c r="BR235" s="1709"/>
      <c r="BS235" s="1709"/>
      <c r="BT235" s="1709"/>
      <c r="BU235" s="1709"/>
      <c r="BV235" s="1709"/>
      <c r="BW235" s="1709"/>
      <c r="BX235" s="1709"/>
      <c r="BY235" s="1709"/>
      <c r="BZ235" s="1709"/>
      <c r="CA235" s="1709"/>
      <c r="CB235" s="1709"/>
      <c r="CC235" s="1709"/>
      <c r="CD235" s="1709"/>
      <c r="CE235" s="1709"/>
      <c r="CF235" s="1709"/>
      <c r="CG235" s="1709"/>
      <c r="CH235" s="1709"/>
      <c r="CI235" s="1709"/>
      <c r="CJ235" s="1709"/>
      <c r="CK235" s="1709"/>
      <c r="CL235" s="1709"/>
      <c r="CM235" s="1709"/>
      <c r="CN235" s="1709"/>
      <c r="CO235" s="1709"/>
      <c r="CP235" s="1709"/>
      <c r="CQ235" s="1709"/>
      <c r="CR235" s="1709"/>
      <c r="CS235" s="1709"/>
      <c r="CT235" s="1709"/>
      <c r="CU235" s="1709"/>
      <c r="CV235" s="1709"/>
      <c r="CW235" s="1709"/>
      <c r="CX235" s="1709"/>
      <c r="CY235" s="1709"/>
      <c r="CZ235" s="1709"/>
      <c r="DA235" s="1709"/>
      <c r="DB235" s="1709"/>
      <c r="DC235" s="1709"/>
      <c r="DD235" s="1709"/>
      <c r="DE235" s="1709"/>
      <c r="DF235" s="1709"/>
      <c r="DG235" s="1709"/>
      <c r="DH235" s="1709"/>
      <c r="DI235" s="1709"/>
      <c r="DJ235" s="1709"/>
      <c r="DK235" s="1709"/>
      <c r="DL235" s="1709"/>
      <c r="DM235" s="1709"/>
      <c r="DN235" s="1709"/>
      <c r="DO235" s="1709"/>
      <c r="DP235" s="1709"/>
      <c r="DQ235" s="1709"/>
      <c r="DR235" s="1709"/>
      <c r="DS235" s="1709"/>
      <c r="DT235" s="1709"/>
      <c r="DU235" s="1709"/>
      <c r="DV235" s="1709"/>
      <c r="DW235" s="1709"/>
      <c r="DX235" s="1709"/>
      <c r="DY235" s="1709"/>
      <c r="DZ235" s="1709"/>
      <c r="EA235" s="1709"/>
      <c r="EB235" s="1709"/>
      <c r="EC235" s="1709"/>
      <c r="ED235" s="1709"/>
      <c r="EE235" s="1709"/>
      <c r="EF235" s="1709"/>
      <c r="EG235" s="1709"/>
      <c r="EH235" s="1709"/>
      <c r="EI235" s="1709"/>
      <c r="EJ235" s="1709"/>
      <c r="EK235" s="1709"/>
      <c r="EL235" s="1709"/>
      <c r="EM235" s="1709"/>
      <c r="EN235" s="1709"/>
      <c r="EO235" s="1709"/>
      <c r="EP235" s="1709"/>
      <c r="EQ235" s="1709"/>
      <c r="ER235" s="1709"/>
      <c r="ES235" s="1709"/>
      <c r="ET235" s="1709"/>
      <c r="EU235" s="1709"/>
      <c r="EV235" s="1709"/>
      <c r="EW235" s="1709"/>
      <c r="EX235" s="1709"/>
      <c r="EY235" s="1709"/>
      <c r="EZ235" s="1709"/>
      <c r="FA235" s="1709"/>
      <c r="FB235" s="1709"/>
      <c r="FC235" s="1709"/>
      <c r="FD235" s="1709"/>
      <c r="FE235" s="1709"/>
      <c r="FF235" s="1709"/>
      <c r="FG235" s="1709"/>
      <c r="FH235" s="1709"/>
      <c r="FI235" s="1709"/>
      <c r="FJ235" s="1709"/>
      <c r="FK235" s="1709"/>
      <c r="FL235" s="1709"/>
      <c r="FM235" s="1709"/>
      <c r="FN235" s="1709"/>
      <c r="FO235" s="1709"/>
      <c r="FP235" s="1709"/>
      <c r="FQ235" s="1709"/>
      <c r="FR235" s="1709"/>
      <c r="FS235" s="1709"/>
      <c r="FT235" s="1709"/>
      <c r="FU235" s="1709"/>
      <c r="FV235" s="1709"/>
      <c r="FW235" s="1709"/>
      <c r="FX235" s="1709"/>
      <c r="FY235" s="1709"/>
      <c r="FZ235" s="1709"/>
      <c r="GA235" s="1709"/>
      <c r="GB235" s="1709"/>
      <c r="GC235" s="1709"/>
      <c r="GD235" s="1709"/>
      <c r="GE235" s="1709"/>
      <c r="GF235" s="1709"/>
      <c r="GG235" s="1709"/>
      <c r="GH235" s="1709"/>
      <c r="GI235" s="1709"/>
      <c r="GJ235" s="1709"/>
      <c r="GK235" s="1709"/>
      <c r="GL235" s="1709"/>
      <c r="GM235" s="1709"/>
      <c r="GN235" s="1709"/>
      <c r="GO235" s="1709"/>
      <c r="GP235" s="1709"/>
      <c r="GQ235" s="1709"/>
      <c r="GR235" s="1709"/>
      <c r="GS235" s="1709"/>
      <c r="GT235" s="1709"/>
      <c r="GU235" s="1709"/>
      <c r="GV235" s="1709"/>
      <c r="GW235" s="1709"/>
      <c r="GX235" s="1709"/>
      <c r="GY235" s="1709"/>
      <c r="GZ235" s="1709"/>
      <c r="HA235" s="1709"/>
      <c r="HB235" s="1709"/>
      <c r="HC235" s="1709"/>
      <c r="HD235" s="1709"/>
      <c r="HE235" s="1709"/>
      <c r="HF235" s="1709"/>
      <c r="HG235" s="1709"/>
      <c r="HH235" s="1709"/>
      <c r="HI235" s="1709"/>
      <c r="HJ235" s="1709"/>
      <c r="HK235" s="1709"/>
      <c r="HL235" s="1709"/>
      <c r="HM235" s="1709"/>
      <c r="HN235" s="1709"/>
      <c r="HO235" s="1709"/>
      <c r="HP235" s="1709"/>
      <c r="HQ235" s="1709"/>
      <c r="HR235" s="1709"/>
      <c r="HS235" s="1709"/>
      <c r="HT235" s="1709"/>
      <c r="HU235" s="1709"/>
      <c r="HV235" s="1709"/>
      <c r="HW235" s="1709"/>
      <c r="HX235" s="1709"/>
      <c r="HY235" s="1709"/>
      <c r="HZ235" s="1709"/>
      <c r="IA235" s="1709"/>
      <c r="IB235" s="1709"/>
      <c r="IC235" s="1709"/>
      <c r="ID235" s="1709"/>
      <c r="IE235" s="1709"/>
      <c r="IF235" s="1709"/>
      <c r="IG235" s="1709"/>
      <c r="IH235" s="1709"/>
      <c r="II235" s="1709"/>
      <c r="IJ235" s="1709"/>
      <c r="IK235" s="1709"/>
      <c r="IL235" s="1709"/>
      <c r="IM235" s="1709"/>
      <c r="IN235" s="1709"/>
      <c r="IO235" s="1709"/>
      <c r="IP235" s="1709"/>
      <c r="IQ235" s="1709"/>
      <c r="IR235" s="1709"/>
      <c r="IS235" s="1709"/>
      <c r="IT235" s="1709"/>
      <c r="IU235" s="1709"/>
      <c r="IV235" s="1709"/>
      <c r="IW235" s="1709"/>
      <c r="IX235" s="1709"/>
      <c r="IY235" s="1709"/>
      <c r="IZ235" s="1709"/>
      <c r="JA235" s="1709"/>
      <c r="JB235" s="1709"/>
      <c r="JC235" s="1709"/>
      <c r="JD235" s="1709"/>
      <c r="JE235" s="1709"/>
      <c r="JF235" s="1709"/>
      <c r="JG235" s="1709"/>
      <c r="JH235" s="1709"/>
      <c r="JI235" s="1709"/>
      <c r="JJ235" s="1709"/>
      <c r="JK235" s="1709"/>
      <c r="JL235" s="1709"/>
      <c r="JM235" s="1709"/>
      <c r="JN235" s="1709"/>
      <c r="JO235" s="1709"/>
      <c r="JP235" s="1709"/>
      <c r="JQ235" s="1709"/>
      <c r="JR235" s="1709"/>
      <c r="JS235" s="1709"/>
      <c r="JT235" s="1709"/>
      <c r="JU235" s="1709"/>
      <c r="JV235" s="1709"/>
      <c r="JW235" s="1709"/>
      <c r="JX235" s="1709"/>
      <c r="JY235" s="1709"/>
      <c r="JZ235" s="1709"/>
      <c r="KA235" s="1709"/>
      <c r="KB235" s="1709"/>
      <c r="KC235" s="1709"/>
      <c r="KD235" s="1709"/>
      <c r="KE235" s="1709"/>
      <c r="KF235" s="1709"/>
      <c r="KG235" s="1709"/>
      <c r="KH235" s="1709"/>
      <c r="KI235" s="1709"/>
      <c r="KJ235" s="1709"/>
      <c r="KK235" s="1709"/>
      <c r="KL235" s="1709"/>
      <c r="KM235" s="1709"/>
      <c r="KN235" s="1709"/>
      <c r="KO235" s="1709"/>
      <c r="KP235" s="1709"/>
      <c r="KQ235" s="1709"/>
      <c r="KR235" s="1709"/>
      <c r="KS235" s="1709"/>
      <c r="KT235" s="1709"/>
      <c r="KU235" s="1709"/>
      <c r="KV235" s="1709"/>
      <c r="KW235" s="1709"/>
      <c r="KX235" s="1709"/>
      <c r="KY235" s="1709"/>
      <c r="KZ235" s="1709"/>
      <c r="LA235" s="1709"/>
      <c r="LB235" s="1709"/>
      <c r="LC235" s="1709"/>
      <c r="LD235" s="1709"/>
      <c r="LE235" s="1709"/>
      <c r="LF235" s="1709"/>
      <c r="LG235" s="1709"/>
      <c r="LH235" s="1710"/>
      <c r="LI235" s="1710"/>
      <c r="LJ235" s="1710"/>
      <c r="LK235" s="1710"/>
      <c r="LL235" s="1710"/>
      <c r="LM235" s="1710"/>
      <c r="LN235" s="1710"/>
      <c r="LO235" s="1711"/>
    </row>
    <row r="236" s="1483" customFormat="1" ht="47" customHeight="1" spans="1:327">
      <c r="A236" s="1648">
        <v>45993</v>
      </c>
      <c r="B236" s="1649" t="s">
        <v>556</v>
      </c>
      <c r="C236" s="1650" t="s">
        <v>558</v>
      </c>
      <c r="D236" s="1829">
        <v>4500187640</v>
      </c>
      <c r="E236" s="1652" t="s">
        <v>5555</v>
      </c>
      <c r="F236" s="1651" t="s">
        <v>5556</v>
      </c>
      <c r="G236" s="1654" t="s">
        <v>4747</v>
      </c>
      <c r="H236" s="1654" t="s">
        <v>4747</v>
      </c>
      <c r="I236" s="1666" t="s">
        <v>4808</v>
      </c>
      <c r="J236" s="1667">
        <v>768</v>
      </c>
      <c r="K236" s="1668">
        <v>0</v>
      </c>
      <c r="L236" s="1668">
        <v>96</v>
      </c>
      <c r="M236" s="1669">
        <f t="shared" si="86"/>
        <v>8</v>
      </c>
      <c r="N236" s="1670">
        <v>46042</v>
      </c>
      <c r="O236" s="1670">
        <v>46041</v>
      </c>
      <c r="P236" s="1671"/>
      <c r="Q236" s="1676" t="s">
        <v>78</v>
      </c>
      <c r="R236" s="1677">
        <v>768</v>
      </c>
      <c r="S236" s="1677">
        <f t="shared" si="116"/>
        <v>0</v>
      </c>
      <c r="T236" s="1678" t="s">
        <v>1634</v>
      </c>
      <c r="U236" s="1679" t="s">
        <v>829</v>
      </c>
      <c r="V236" s="1680" t="s">
        <v>5557</v>
      </c>
      <c r="W236" s="1680" t="s">
        <v>88</v>
      </c>
      <c r="X236" s="1847">
        <v>45999</v>
      </c>
      <c r="Y236" s="1685" t="s">
        <v>88</v>
      </c>
      <c r="Z236" s="1685" t="s">
        <v>5558</v>
      </c>
      <c r="AA236" s="1855"/>
      <c r="AB236" s="1685"/>
      <c r="AC236" s="1687" t="s">
        <v>5559</v>
      </c>
      <c r="AD236" s="1688" t="s">
        <v>262</v>
      </c>
      <c r="AE236" s="1689">
        <v>1.3113</v>
      </c>
      <c r="AF236" s="1690">
        <f t="shared" si="117"/>
        <v>1007.0784</v>
      </c>
      <c r="AG236" s="1695"/>
      <c r="AH236" s="1696" t="s">
        <v>81</v>
      </c>
      <c r="AI236" s="1696">
        <v>5</v>
      </c>
      <c r="AJ236" s="1667">
        <f t="shared" ref="AJ236:AJ243" si="118">J236</f>
        <v>768</v>
      </c>
      <c r="AK236" s="1697"/>
      <c r="AL236" s="1698">
        <f t="shared" ref="AL236:AL243" si="119">J236/24</f>
        <v>32</v>
      </c>
      <c r="AM236" s="1698"/>
      <c r="AN236" s="1698"/>
      <c r="AO236" s="1698"/>
      <c r="AP236" s="1697" t="s">
        <v>63</v>
      </c>
      <c r="AQ236" s="1667">
        <f t="shared" ref="AQ236:AQ243" si="120">J236</f>
        <v>768</v>
      </c>
      <c r="AR236" s="1698"/>
      <c r="AS236" s="1701">
        <f>J236/5</f>
        <v>153.6</v>
      </c>
      <c r="AT236" s="1702">
        <f>J236/5</f>
        <v>153.6</v>
      </c>
      <c r="AU236" s="1702">
        <f>J236/5</f>
        <v>153.6</v>
      </c>
      <c r="AV236" s="1702">
        <f>J236/5</f>
        <v>153.6</v>
      </c>
      <c r="AW236" s="1704">
        <f>J236/5</f>
        <v>153.6</v>
      </c>
      <c r="AX236" s="1705">
        <f t="shared" si="114"/>
        <v>147.2</v>
      </c>
      <c r="AY236" s="1706">
        <f t="shared" si="115"/>
        <v>6.4</v>
      </c>
      <c r="AZ236" s="1707"/>
      <c r="BA236" s="1708"/>
      <c r="BB236" s="1709"/>
      <c r="BC236" s="1709"/>
      <c r="BD236" s="1709"/>
      <c r="BE236" s="1709"/>
      <c r="BF236" s="1709"/>
      <c r="BG236" s="1709"/>
      <c r="BH236" s="1709"/>
      <c r="BI236" s="1709"/>
      <c r="BJ236" s="1709"/>
      <c r="BK236" s="1709"/>
      <c r="BL236" s="1709"/>
      <c r="BM236" s="1709"/>
      <c r="BN236" s="1709"/>
      <c r="BO236" s="1709"/>
      <c r="BP236" s="1709"/>
      <c r="BQ236" s="1709"/>
      <c r="BR236" s="1709"/>
      <c r="BS236" s="1709"/>
      <c r="BT236" s="1709"/>
      <c r="BU236" s="1709"/>
      <c r="BV236" s="1709"/>
      <c r="BW236" s="1709"/>
      <c r="BX236" s="1709"/>
      <c r="BY236" s="1709"/>
      <c r="BZ236" s="1709"/>
      <c r="CA236" s="1709"/>
      <c r="CB236" s="1709"/>
      <c r="CC236" s="1709"/>
      <c r="CD236" s="1709"/>
      <c r="CE236" s="1709"/>
      <c r="CF236" s="1709"/>
      <c r="CG236" s="1709"/>
      <c r="CH236" s="1709"/>
      <c r="CI236" s="1709"/>
      <c r="CJ236" s="1709"/>
      <c r="CK236" s="1709"/>
      <c r="CL236" s="1709"/>
      <c r="CM236" s="1709"/>
      <c r="CN236" s="1709"/>
      <c r="CO236" s="1709"/>
      <c r="CP236" s="1709"/>
      <c r="CQ236" s="1709"/>
      <c r="CR236" s="1709"/>
      <c r="CS236" s="1709"/>
      <c r="CT236" s="1709"/>
      <c r="CU236" s="1709"/>
      <c r="CV236" s="1709"/>
      <c r="CW236" s="1709"/>
      <c r="CX236" s="1709"/>
      <c r="CY236" s="1709"/>
      <c r="CZ236" s="1709"/>
      <c r="DA236" s="1709"/>
      <c r="DB236" s="1709"/>
      <c r="DC236" s="1709"/>
      <c r="DD236" s="1709"/>
      <c r="DE236" s="1709"/>
      <c r="DF236" s="1709"/>
      <c r="DG236" s="1709"/>
      <c r="DH236" s="1709"/>
      <c r="DI236" s="1709"/>
      <c r="DJ236" s="1709"/>
      <c r="DK236" s="1709"/>
      <c r="DL236" s="1709"/>
      <c r="DM236" s="1709"/>
      <c r="DN236" s="1709"/>
      <c r="DO236" s="1709"/>
      <c r="DP236" s="1709"/>
      <c r="DQ236" s="1709"/>
      <c r="DR236" s="1709"/>
      <c r="DS236" s="1709"/>
      <c r="DT236" s="1709"/>
      <c r="DU236" s="1709"/>
      <c r="DV236" s="1709"/>
      <c r="DW236" s="1709"/>
      <c r="DX236" s="1709"/>
      <c r="DY236" s="1709"/>
      <c r="DZ236" s="1709"/>
      <c r="EA236" s="1709"/>
      <c r="EB236" s="1709"/>
      <c r="EC236" s="1709"/>
      <c r="ED236" s="1709"/>
      <c r="EE236" s="1709"/>
      <c r="EF236" s="1709"/>
      <c r="EG236" s="1709"/>
      <c r="EH236" s="1709"/>
      <c r="EI236" s="1709"/>
      <c r="EJ236" s="1709"/>
      <c r="EK236" s="1709"/>
      <c r="EL236" s="1709"/>
      <c r="EM236" s="1709"/>
      <c r="EN236" s="1709"/>
      <c r="EO236" s="1709"/>
      <c r="EP236" s="1709"/>
      <c r="EQ236" s="1709"/>
      <c r="ER236" s="1709"/>
      <c r="ES236" s="1709"/>
      <c r="ET236" s="1709"/>
      <c r="EU236" s="1709"/>
      <c r="EV236" s="1709"/>
      <c r="EW236" s="1709"/>
      <c r="EX236" s="1709"/>
      <c r="EY236" s="1709"/>
      <c r="EZ236" s="1709"/>
      <c r="FA236" s="1709"/>
      <c r="FB236" s="1709"/>
      <c r="FC236" s="1709"/>
      <c r="FD236" s="1709"/>
      <c r="FE236" s="1709"/>
      <c r="FF236" s="1709"/>
      <c r="FG236" s="1709"/>
      <c r="FH236" s="1709"/>
      <c r="FI236" s="1709"/>
      <c r="FJ236" s="1709"/>
      <c r="FK236" s="1709"/>
      <c r="FL236" s="1709"/>
      <c r="FM236" s="1709"/>
      <c r="FN236" s="1709"/>
      <c r="FO236" s="1709"/>
      <c r="FP236" s="1709"/>
      <c r="FQ236" s="1709"/>
      <c r="FR236" s="1709"/>
      <c r="FS236" s="1709"/>
      <c r="FT236" s="1709"/>
      <c r="FU236" s="1709"/>
      <c r="FV236" s="1709"/>
      <c r="FW236" s="1709"/>
      <c r="FX236" s="1709"/>
      <c r="FY236" s="1709"/>
      <c r="FZ236" s="1709"/>
      <c r="GA236" s="1709"/>
      <c r="GB236" s="1709"/>
      <c r="GC236" s="1709"/>
      <c r="GD236" s="1709"/>
      <c r="GE236" s="1709"/>
      <c r="GF236" s="1709"/>
      <c r="GG236" s="1709"/>
      <c r="GH236" s="1709"/>
      <c r="GI236" s="1709"/>
      <c r="GJ236" s="1709"/>
      <c r="GK236" s="1709"/>
      <c r="GL236" s="1709"/>
      <c r="GM236" s="1709"/>
      <c r="GN236" s="1709"/>
      <c r="GO236" s="1709"/>
      <c r="GP236" s="1709"/>
      <c r="GQ236" s="1709"/>
      <c r="GR236" s="1709"/>
      <c r="GS236" s="1709"/>
      <c r="GT236" s="1709"/>
      <c r="GU236" s="1709"/>
      <c r="GV236" s="1709"/>
      <c r="GW236" s="1709"/>
      <c r="GX236" s="1709"/>
      <c r="GY236" s="1709"/>
      <c r="GZ236" s="1709"/>
      <c r="HA236" s="1709"/>
      <c r="HB236" s="1709"/>
      <c r="HC236" s="1709"/>
      <c r="HD236" s="1709"/>
      <c r="HE236" s="1709"/>
      <c r="HF236" s="1709"/>
      <c r="HG236" s="1709"/>
      <c r="HH236" s="1709"/>
      <c r="HI236" s="1709"/>
      <c r="HJ236" s="1709"/>
      <c r="HK236" s="1709"/>
      <c r="HL236" s="1709"/>
      <c r="HM236" s="1709"/>
      <c r="HN236" s="1709"/>
      <c r="HO236" s="1709"/>
      <c r="HP236" s="1709"/>
      <c r="HQ236" s="1709"/>
      <c r="HR236" s="1709"/>
      <c r="HS236" s="1709"/>
      <c r="HT236" s="1709"/>
      <c r="HU236" s="1709"/>
      <c r="HV236" s="1709"/>
      <c r="HW236" s="1709"/>
      <c r="HX236" s="1709"/>
      <c r="HY236" s="1709"/>
      <c r="HZ236" s="1709"/>
      <c r="IA236" s="1709"/>
      <c r="IB236" s="1709"/>
      <c r="IC236" s="1709"/>
      <c r="ID236" s="1709"/>
      <c r="IE236" s="1709"/>
      <c r="IF236" s="1709"/>
      <c r="IG236" s="1709"/>
      <c r="IH236" s="1709"/>
      <c r="II236" s="1709"/>
      <c r="IJ236" s="1709"/>
      <c r="IK236" s="1709"/>
      <c r="IL236" s="1709"/>
      <c r="IM236" s="1709"/>
      <c r="IN236" s="1709"/>
      <c r="IO236" s="1709"/>
      <c r="IP236" s="1709"/>
      <c r="IQ236" s="1709"/>
      <c r="IR236" s="1709"/>
      <c r="IS236" s="1709"/>
      <c r="IT236" s="1709"/>
      <c r="IU236" s="1709"/>
      <c r="IV236" s="1709"/>
      <c r="IW236" s="1709"/>
      <c r="IX236" s="1709"/>
      <c r="IY236" s="1709"/>
      <c r="IZ236" s="1709"/>
      <c r="JA236" s="1709"/>
      <c r="JB236" s="1709"/>
      <c r="JC236" s="1709"/>
      <c r="JD236" s="1709"/>
      <c r="JE236" s="1709"/>
      <c r="JF236" s="1709"/>
      <c r="JG236" s="1709"/>
      <c r="JH236" s="1709"/>
      <c r="JI236" s="1709"/>
      <c r="JJ236" s="1709"/>
      <c r="JK236" s="1709"/>
      <c r="JL236" s="1709"/>
      <c r="JM236" s="1709"/>
      <c r="JN236" s="1709"/>
      <c r="JO236" s="1709"/>
      <c r="JP236" s="1709"/>
      <c r="JQ236" s="1709"/>
      <c r="JR236" s="1709"/>
      <c r="JS236" s="1709"/>
      <c r="JT236" s="1709"/>
      <c r="JU236" s="1709"/>
      <c r="JV236" s="1709"/>
      <c r="JW236" s="1709"/>
      <c r="JX236" s="1709"/>
      <c r="JY236" s="1709"/>
      <c r="JZ236" s="1709"/>
      <c r="KA236" s="1709"/>
      <c r="KB236" s="1709"/>
      <c r="KC236" s="1709"/>
      <c r="KD236" s="1709"/>
      <c r="KE236" s="1709"/>
      <c r="KF236" s="1709"/>
      <c r="KG236" s="1709"/>
      <c r="KH236" s="1709"/>
      <c r="KI236" s="1709"/>
      <c r="KJ236" s="1709"/>
      <c r="KK236" s="1709"/>
      <c r="KL236" s="1709"/>
      <c r="KM236" s="1709"/>
      <c r="KN236" s="1709"/>
      <c r="KO236" s="1709"/>
      <c r="KP236" s="1709"/>
      <c r="KQ236" s="1709"/>
      <c r="KR236" s="1709"/>
      <c r="KS236" s="1709"/>
      <c r="KT236" s="1709"/>
      <c r="KU236" s="1709"/>
      <c r="KV236" s="1709"/>
      <c r="KW236" s="1709"/>
      <c r="KX236" s="1709"/>
      <c r="KY236" s="1709"/>
      <c r="KZ236" s="1709"/>
      <c r="LA236" s="1709"/>
      <c r="LB236" s="1709"/>
      <c r="LC236" s="1709"/>
      <c r="LD236" s="1709"/>
      <c r="LE236" s="1709"/>
      <c r="LF236" s="1709"/>
      <c r="LG236" s="1709"/>
      <c r="LH236" s="1710"/>
      <c r="LI236" s="1710"/>
      <c r="LJ236" s="1710"/>
      <c r="LK236" s="1710"/>
      <c r="LL236" s="1710"/>
      <c r="LM236" s="1710"/>
      <c r="LN236" s="1710"/>
      <c r="LO236" s="1711"/>
    </row>
    <row r="237" s="1483" customFormat="1" ht="47" customHeight="1" spans="1:327">
      <c r="A237" s="1648">
        <v>46006</v>
      </c>
      <c r="B237" s="1649" t="s">
        <v>3244</v>
      </c>
      <c r="C237" s="1650" t="s">
        <v>1632</v>
      </c>
      <c r="D237" s="1651">
        <v>4500189029</v>
      </c>
      <c r="E237" s="1652" t="s">
        <v>5560</v>
      </c>
      <c r="F237" s="1651" t="s">
        <v>5561</v>
      </c>
      <c r="G237" s="1654" t="s">
        <v>5433</v>
      </c>
      <c r="H237" s="1654" t="s">
        <v>4764</v>
      </c>
      <c r="I237" s="1666" t="s">
        <v>4765</v>
      </c>
      <c r="J237" s="1667">
        <v>5616</v>
      </c>
      <c r="K237" s="1668">
        <v>0</v>
      </c>
      <c r="L237" s="1668">
        <v>24</v>
      </c>
      <c r="M237" s="1669">
        <f t="shared" ref="M237:M288" si="121">J237/L237</f>
        <v>234</v>
      </c>
      <c r="N237" s="1670">
        <v>46042</v>
      </c>
      <c r="O237" s="1670">
        <v>46041</v>
      </c>
      <c r="P237" s="1671"/>
      <c r="Q237" s="1845" t="s">
        <v>78</v>
      </c>
      <c r="R237" s="1677">
        <v>5616</v>
      </c>
      <c r="S237" s="1677">
        <f t="shared" si="116"/>
        <v>0</v>
      </c>
      <c r="T237" s="1769" t="s">
        <v>88</v>
      </c>
      <c r="U237" s="1679" t="s">
        <v>829</v>
      </c>
      <c r="V237" s="1680" t="s">
        <v>5506</v>
      </c>
      <c r="W237" s="1680" t="s">
        <v>88</v>
      </c>
      <c r="X237" s="1681">
        <v>46006</v>
      </c>
      <c r="Y237" s="1685" t="s">
        <v>88</v>
      </c>
      <c r="Z237" s="1685" t="s">
        <v>5519</v>
      </c>
      <c r="AA237" s="1685"/>
      <c r="AB237" s="1685"/>
      <c r="AC237" s="1687" t="s">
        <v>5562</v>
      </c>
      <c r="AD237" s="1688" t="s">
        <v>618</v>
      </c>
      <c r="AE237" s="1689">
        <v>1.309</v>
      </c>
      <c r="AF237" s="1690">
        <f t="shared" si="117"/>
        <v>7351.344</v>
      </c>
      <c r="AG237" s="1695"/>
      <c r="AH237" s="1696" t="s">
        <v>81</v>
      </c>
      <c r="AI237" s="1696">
        <v>5</v>
      </c>
      <c r="AJ237" s="1667">
        <f t="shared" si="118"/>
        <v>5616</v>
      </c>
      <c r="AK237" s="1697"/>
      <c r="AL237" s="1698">
        <f t="shared" si="119"/>
        <v>234</v>
      </c>
      <c r="AM237" s="1698"/>
      <c r="AN237" s="1698"/>
      <c r="AO237" s="1698"/>
      <c r="AP237" s="1697" t="s">
        <v>63</v>
      </c>
      <c r="AQ237" s="1667">
        <f t="shared" si="120"/>
        <v>5616</v>
      </c>
      <c r="AR237" s="1698"/>
      <c r="AS237" s="1701">
        <f>J237*6/24</f>
        <v>1404</v>
      </c>
      <c r="AT237" s="1702">
        <f>J237*5/24</f>
        <v>1170</v>
      </c>
      <c r="AU237" s="1702">
        <f>J237*4/24</f>
        <v>936</v>
      </c>
      <c r="AV237" s="1702">
        <f>AT237</f>
        <v>1170</v>
      </c>
      <c r="AW237" s="1704">
        <f>AU237</f>
        <v>936</v>
      </c>
      <c r="AX237" s="1705">
        <f t="shared" si="114"/>
        <v>1076.4</v>
      </c>
      <c r="AY237" s="1706">
        <f t="shared" si="115"/>
        <v>46.8</v>
      </c>
      <c r="AZ237" s="1707"/>
      <c r="BA237" s="1708"/>
      <c r="BB237" s="1709"/>
      <c r="BC237" s="1709"/>
      <c r="BD237" s="1709"/>
      <c r="BE237" s="1709"/>
      <c r="BF237" s="1709"/>
      <c r="BG237" s="1709"/>
      <c r="BH237" s="1709"/>
      <c r="BI237" s="1709"/>
      <c r="BJ237" s="1709"/>
      <c r="BK237" s="1709"/>
      <c r="BL237" s="1709"/>
      <c r="BM237" s="1709"/>
      <c r="BN237" s="1709"/>
      <c r="BO237" s="1709"/>
      <c r="BP237" s="1709"/>
      <c r="BQ237" s="1709"/>
      <c r="BR237" s="1709"/>
      <c r="BS237" s="1709"/>
      <c r="BT237" s="1709"/>
      <c r="BU237" s="1709"/>
      <c r="BV237" s="1709"/>
      <c r="BW237" s="1709"/>
      <c r="BX237" s="1709"/>
      <c r="BY237" s="1709"/>
      <c r="BZ237" s="1709"/>
      <c r="CA237" s="1709"/>
      <c r="CB237" s="1709"/>
      <c r="CC237" s="1709"/>
      <c r="CD237" s="1709"/>
      <c r="CE237" s="1709"/>
      <c r="CF237" s="1709"/>
      <c r="CG237" s="1709"/>
      <c r="CH237" s="1709"/>
      <c r="CI237" s="1709"/>
      <c r="CJ237" s="1709"/>
      <c r="CK237" s="1709"/>
      <c r="CL237" s="1709"/>
      <c r="CM237" s="1709"/>
      <c r="CN237" s="1709"/>
      <c r="CO237" s="1709"/>
      <c r="CP237" s="1709"/>
      <c r="CQ237" s="1709"/>
      <c r="CR237" s="1709"/>
      <c r="CS237" s="1709"/>
      <c r="CT237" s="1709"/>
      <c r="CU237" s="1709"/>
      <c r="CV237" s="1709"/>
      <c r="CW237" s="1709"/>
      <c r="CX237" s="1709"/>
      <c r="CY237" s="1709"/>
      <c r="CZ237" s="1709"/>
      <c r="DA237" s="1709"/>
      <c r="DB237" s="1709"/>
      <c r="DC237" s="1709"/>
      <c r="DD237" s="1709"/>
      <c r="DE237" s="1709"/>
      <c r="DF237" s="1709"/>
      <c r="DG237" s="1709"/>
      <c r="DH237" s="1709"/>
      <c r="DI237" s="1709"/>
      <c r="DJ237" s="1709"/>
      <c r="DK237" s="1709"/>
      <c r="DL237" s="1709"/>
      <c r="DM237" s="1709"/>
      <c r="DN237" s="1709"/>
      <c r="DO237" s="1709"/>
      <c r="DP237" s="1709"/>
      <c r="DQ237" s="1709"/>
      <c r="DR237" s="1709"/>
      <c r="DS237" s="1709"/>
      <c r="DT237" s="1709"/>
      <c r="DU237" s="1709"/>
      <c r="DV237" s="1709"/>
      <c r="DW237" s="1709"/>
      <c r="DX237" s="1709"/>
      <c r="DY237" s="1709"/>
      <c r="DZ237" s="1709"/>
      <c r="EA237" s="1709"/>
      <c r="EB237" s="1709"/>
      <c r="EC237" s="1709"/>
      <c r="ED237" s="1709"/>
      <c r="EE237" s="1709"/>
      <c r="EF237" s="1709"/>
      <c r="EG237" s="1709"/>
      <c r="EH237" s="1709"/>
      <c r="EI237" s="1709"/>
      <c r="EJ237" s="1709"/>
      <c r="EK237" s="1709"/>
      <c r="EL237" s="1709"/>
      <c r="EM237" s="1709"/>
      <c r="EN237" s="1709"/>
      <c r="EO237" s="1709"/>
      <c r="EP237" s="1709"/>
      <c r="EQ237" s="1709"/>
      <c r="ER237" s="1709"/>
      <c r="ES237" s="1709"/>
      <c r="ET237" s="1709"/>
      <c r="EU237" s="1709"/>
      <c r="EV237" s="1709"/>
      <c r="EW237" s="1709"/>
      <c r="EX237" s="1709"/>
      <c r="EY237" s="1709"/>
      <c r="EZ237" s="1709"/>
      <c r="FA237" s="1709"/>
      <c r="FB237" s="1709"/>
      <c r="FC237" s="1709"/>
      <c r="FD237" s="1709"/>
      <c r="FE237" s="1709"/>
      <c r="FF237" s="1709"/>
      <c r="FG237" s="1709"/>
      <c r="FH237" s="1709"/>
      <c r="FI237" s="1709"/>
      <c r="FJ237" s="1709"/>
      <c r="FK237" s="1709"/>
      <c r="FL237" s="1709"/>
      <c r="FM237" s="1709"/>
      <c r="FN237" s="1709"/>
      <c r="FO237" s="1709"/>
      <c r="FP237" s="1709"/>
      <c r="FQ237" s="1709"/>
      <c r="FR237" s="1709"/>
      <c r="FS237" s="1709"/>
      <c r="FT237" s="1709"/>
      <c r="FU237" s="1709"/>
      <c r="FV237" s="1709"/>
      <c r="FW237" s="1709"/>
      <c r="FX237" s="1709"/>
      <c r="FY237" s="1709"/>
      <c r="FZ237" s="1709"/>
      <c r="GA237" s="1709"/>
      <c r="GB237" s="1709"/>
      <c r="GC237" s="1709"/>
      <c r="GD237" s="1709"/>
      <c r="GE237" s="1709"/>
      <c r="GF237" s="1709"/>
      <c r="GG237" s="1709"/>
      <c r="GH237" s="1709"/>
      <c r="GI237" s="1709"/>
      <c r="GJ237" s="1709"/>
      <c r="GK237" s="1709"/>
      <c r="GL237" s="1709"/>
      <c r="GM237" s="1709"/>
      <c r="GN237" s="1709"/>
      <c r="GO237" s="1709"/>
      <c r="GP237" s="1709"/>
      <c r="GQ237" s="1709"/>
      <c r="GR237" s="1709"/>
      <c r="GS237" s="1709"/>
      <c r="GT237" s="1709"/>
      <c r="GU237" s="1709"/>
      <c r="GV237" s="1709"/>
      <c r="GW237" s="1709"/>
      <c r="GX237" s="1709"/>
      <c r="GY237" s="1709"/>
      <c r="GZ237" s="1709"/>
      <c r="HA237" s="1709"/>
      <c r="HB237" s="1709"/>
      <c r="HC237" s="1709"/>
      <c r="HD237" s="1709"/>
      <c r="HE237" s="1709"/>
      <c r="HF237" s="1709"/>
      <c r="HG237" s="1709"/>
      <c r="HH237" s="1709"/>
      <c r="HI237" s="1709"/>
      <c r="HJ237" s="1709"/>
      <c r="HK237" s="1709"/>
      <c r="HL237" s="1709"/>
      <c r="HM237" s="1709"/>
      <c r="HN237" s="1709"/>
      <c r="HO237" s="1709"/>
      <c r="HP237" s="1709"/>
      <c r="HQ237" s="1709"/>
      <c r="HR237" s="1709"/>
      <c r="HS237" s="1709"/>
      <c r="HT237" s="1709"/>
      <c r="HU237" s="1709"/>
      <c r="HV237" s="1709"/>
      <c r="HW237" s="1709"/>
      <c r="HX237" s="1709"/>
      <c r="HY237" s="1709"/>
      <c r="HZ237" s="1709"/>
      <c r="IA237" s="1709"/>
      <c r="IB237" s="1709"/>
      <c r="IC237" s="1709"/>
      <c r="ID237" s="1709"/>
      <c r="IE237" s="1709"/>
      <c r="IF237" s="1709"/>
      <c r="IG237" s="1709"/>
      <c r="IH237" s="1709"/>
      <c r="II237" s="1709"/>
      <c r="IJ237" s="1709"/>
      <c r="IK237" s="1709"/>
      <c r="IL237" s="1709"/>
      <c r="IM237" s="1709"/>
      <c r="IN237" s="1709"/>
      <c r="IO237" s="1709"/>
      <c r="IP237" s="1709"/>
      <c r="IQ237" s="1709"/>
      <c r="IR237" s="1709"/>
      <c r="IS237" s="1709"/>
      <c r="IT237" s="1709"/>
      <c r="IU237" s="1709"/>
      <c r="IV237" s="1709"/>
      <c r="IW237" s="1709"/>
      <c r="IX237" s="1709"/>
      <c r="IY237" s="1709"/>
      <c r="IZ237" s="1709"/>
      <c r="JA237" s="1709"/>
      <c r="JB237" s="1709"/>
      <c r="JC237" s="1709"/>
      <c r="JD237" s="1709"/>
      <c r="JE237" s="1709"/>
      <c r="JF237" s="1709"/>
      <c r="JG237" s="1709"/>
      <c r="JH237" s="1709"/>
      <c r="JI237" s="1709"/>
      <c r="JJ237" s="1709"/>
      <c r="JK237" s="1709"/>
      <c r="JL237" s="1709"/>
      <c r="JM237" s="1709"/>
      <c r="JN237" s="1709"/>
      <c r="JO237" s="1709"/>
      <c r="JP237" s="1709"/>
      <c r="JQ237" s="1709"/>
      <c r="JR237" s="1709"/>
      <c r="JS237" s="1709"/>
      <c r="JT237" s="1709"/>
      <c r="JU237" s="1709"/>
      <c r="JV237" s="1709"/>
      <c r="JW237" s="1709"/>
      <c r="JX237" s="1709"/>
      <c r="JY237" s="1709"/>
      <c r="JZ237" s="1709"/>
      <c r="KA237" s="1709"/>
      <c r="KB237" s="1709"/>
      <c r="KC237" s="1709"/>
      <c r="KD237" s="1709"/>
      <c r="KE237" s="1709"/>
      <c r="KF237" s="1709"/>
      <c r="KG237" s="1709"/>
      <c r="KH237" s="1709"/>
      <c r="KI237" s="1709"/>
      <c r="KJ237" s="1709"/>
      <c r="KK237" s="1709"/>
      <c r="KL237" s="1709"/>
      <c r="KM237" s="1709"/>
      <c r="KN237" s="1709"/>
      <c r="KO237" s="1709"/>
      <c r="KP237" s="1709"/>
      <c r="KQ237" s="1709"/>
      <c r="KR237" s="1709"/>
      <c r="KS237" s="1709"/>
      <c r="KT237" s="1709"/>
      <c r="KU237" s="1709"/>
      <c r="KV237" s="1709"/>
      <c r="KW237" s="1709"/>
      <c r="KX237" s="1709"/>
      <c r="KY237" s="1709"/>
      <c r="KZ237" s="1709"/>
      <c r="LA237" s="1709"/>
      <c r="LB237" s="1709"/>
      <c r="LC237" s="1709"/>
      <c r="LD237" s="1709"/>
      <c r="LE237" s="1709"/>
      <c r="LF237" s="1709"/>
      <c r="LG237" s="1709"/>
      <c r="LH237" s="1710"/>
      <c r="LI237" s="1710"/>
      <c r="LJ237" s="1710"/>
      <c r="LK237" s="1710"/>
      <c r="LL237" s="1710"/>
      <c r="LM237" s="1710"/>
      <c r="LN237" s="1710"/>
      <c r="LO237" s="1711"/>
    </row>
    <row r="238" s="1483" customFormat="1" ht="47" customHeight="1" spans="1:327">
      <c r="A238" s="1648">
        <v>46006</v>
      </c>
      <c r="B238" s="1649" t="s">
        <v>3244</v>
      </c>
      <c r="C238" s="1650" t="s">
        <v>1632</v>
      </c>
      <c r="D238" s="1651">
        <v>4500189029</v>
      </c>
      <c r="E238" s="1652" t="s">
        <v>5563</v>
      </c>
      <c r="F238" s="1651" t="s">
        <v>5564</v>
      </c>
      <c r="G238" s="1654" t="s">
        <v>5433</v>
      </c>
      <c r="H238" s="1654" t="s">
        <v>4764</v>
      </c>
      <c r="I238" s="1666" t="s">
        <v>4765</v>
      </c>
      <c r="J238" s="1667">
        <v>2400</v>
      </c>
      <c r="K238" s="1668">
        <v>0</v>
      </c>
      <c r="L238" s="1668">
        <v>24</v>
      </c>
      <c r="M238" s="1669">
        <f t="shared" si="121"/>
        <v>100</v>
      </c>
      <c r="N238" s="1670">
        <v>46042</v>
      </c>
      <c r="O238" s="1670">
        <v>46041</v>
      </c>
      <c r="P238" s="1671"/>
      <c r="Q238" s="1845" t="s">
        <v>78</v>
      </c>
      <c r="R238" s="1677">
        <v>2400</v>
      </c>
      <c r="S238" s="1677">
        <f t="shared" si="116"/>
        <v>0</v>
      </c>
      <c r="T238" s="1678"/>
      <c r="U238" s="1679" t="s">
        <v>829</v>
      </c>
      <c r="V238" s="1680" t="s">
        <v>5506</v>
      </c>
      <c r="W238" s="1680" t="s">
        <v>88</v>
      </c>
      <c r="X238" s="1681">
        <v>46006</v>
      </c>
      <c r="Y238" s="1685" t="s">
        <v>88</v>
      </c>
      <c r="Z238" s="1685" t="s">
        <v>5519</v>
      </c>
      <c r="AA238" s="1685"/>
      <c r="AB238" s="1685"/>
      <c r="AC238" s="1687" t="s">
        <v>5562</v>
      </c>
      <c r="AD238" s="1688" t="s">
        <v>618</v>
      </c>
      <c r="AE238" s="1689">
        <v>1.3167</v>
      </c>
      <c r="AF238" s="1690">
        <f t="shared" si="117"/>
        <v>3160.08</v>
      </c>
      <c r="AG238" s="1695"/>
      <c r="AH238" s="1696" t="s">
        <v>81</v>
      </c>
      <c r="AI238" s="1696">
        <v>5</v>
      </c>
      <c r="AJ238" s="1667">
        <f t="shared" si="118"/>
        <v>2400</v>
      </c>
      <c r="AK238" s="1697"/>
      <c r="AL238" s="1698">
        <f t="shared" si="119"/>
        <v>100</v>
      </c>
      <c r="AM238" s="1698"/>
      <c r="AN238" s="1698"/>
      <c r="AO238" s="1698"/>
      <c r="AP238" s="1697" t="s">
        <v>63</v>
      </c>
      <c r="AQ238" s="1667">
        <f t="shared" si="120"/>
        <v>2400</v>
      </c>
      <c r="AR238" s="1698"/>
      <c r="AS238" s="1701">
        <f>J238*6/24</f>
        <v>600</v>
      </c>
      <c r="AT238" s="1702">
        <f>J238*5/24</f>
        <v>500</v>
      </c>
      <c r="AU238" s="1702">
        <f>J238*4/24</f>
        <v>400</v>
      </c>
      <c r="AV238" s="1702">
        <f>AT238</f>
        <v>500</v>
      </c>
      <c r="AW238" s="1704">
        <f>AU238</f>
        <v>400</v>
      </c>
      <c r="AX238" s="1705">
        <f t="shared" si="114"/>
        <v>460</v>
      </c>
      <c r="AY238" s="1706">
        <f t="shared" si="115"/>
        <v>20</v>
      </c>
      <c r="AZ238" s="1707"/>
      <c r="BA238" s="1708"/>
      <c r="BB238" s="1709"/>
      <c r="BC238" s="1709"/>
      <c r="BD238" s="1709"/>
      <c r="BE238" s="1709"/>
      <c r="BF238" s="1709"/>
      <c r="BG238" s="1709"/>
      <c r="BH238" s="1709"/>
      <c r="BI238" s="1709"/>
      <c r="BJ238" s="1709"/>
      <c r="BK238" s="1709"/>
      <c r="BL238" s="1709"/>
      <c r="BM238" s="1709"/>
      <c r="BN238" s="1709"/>
      <c r="BO238" s="1709"/>
      <c r="BP238" s="1709"/>
      <c r="BQ238" s="1709"/>
      <c r="BR238" s="1709"/>
      <c r="BS238" s="1709"/>
      <c r="BT238" s="1709"/>
      <c r="BU238" s="1709"/>
      <c r="BV238" s="1709"/>
      <c r="BW238" s="1709"/>
      <c r="BX238" s="1709"/>
      <c r="BY238" s="1709"/>
      <c r="BZ238" s="1709"/>
      <c r="CA238" s="1709"/>
      <c r="CB238" s="1709"/>
      <c r="CC238" s="1709"/>
      <c r="CD238" s="1709"/>
      <c r="CE238" s="1709"/>
      <c r="CF238" s="1709"/>
      <c r="CG238" s="1709"/>
      <c r="CH238" s="1709"/>
      <c r="CI238" s="1709"/>
      <c r="CJ238" s="1709"/>
      <c r="CK238" s="1709"/>
      <c r="CL238" s="1709"/>
      <c r="CM238" s="1709"/>
      <c r="CN238" s="1709"/>
      <c r="CO238" s="1709"/>
      <c r="CP238" s="1709"/>
      <c r="CQ238" s="1709"/>
      <c r="CR238" s="1709"/>
      <c r="CS238" s="1709"/>
      <c r="CT238" s="1709"/>
      <c r="CU238" s="1709"/>
      <c r="CV238" s="1709"/>
      <c r="CW238" s="1709"/>
      <c r="CX238" s="1709"/>
      <c r="CY238" s="1709"/>
      <c r="CZ238" s="1709"/>
      <c r="DA238" s="1709"/>
      <c r="DB238" s="1709"/>
      <c r="DC238" s="1709"/>
      <c r="DD238" s="1709"/>
      <c r="DE238" s="1709"/>
      <c r="DF238" s="1709"/>
      <c r="DG238" s="1709"/>
      <c r="DH238" s="1709"/>
      <c r="DI238" s="1709"/>
      <c r="DJ238" s="1709"/>
      <c r="DK238" s="1709"/>
      <c r="DL238" s="1709"/>
      <c r="DM238" s="1709"/>
      <c r="DN238" s="1709"/>
      <c r="DO238" s="1709"/>
      <c r="DP238" s="1709"/>
      <c r="DQ238" s="1709"/>
      <c r="DR238" s="1709"/>
      <c r="DS238" s="1709"/>
      <c r="DT238" s="1709"/>
      <c r="DU238" s="1709"/>
      <c r="DV238" s="1709"/>
      <c r="DW238" s="1709"/>
      <c r="DX238" s="1709"/>
      <c r="DY238" s="1709"/>
      <c r="DZ238" s="1709"/>
      <c r="EA238" s="1709"/>
      <c r="EB238" s="1709"/>
      <c r="EC238" s="1709"/>
      <c r="ED238" s="1709"/>
      <c r="EE238" s="1709"/>
      <c r="EF238" s="1709"/>
      <c r="EG238" s="1709"/>
      <c r="EH238" s="1709"/>
      <c r="EI238" s="1709"/>
      <c r="EJ238" s="1709"/>
      <c r="EK238" s="1709"/>
      <c r="EL238" s="1709"/>
      <c r="EM238" s="1709"/>
      <c r="EN238" s="1709"/>
      <c r="EO238" s="1709"/>
      <c r="EP238" s="1709"/>
      <c r="EQ238" s="1709"/>
      <c r="ER238" s="1709"/>
      <c r="ES238" s="1709"/>
      <c r="ET238" s="1709"/>
      <c r="EU238" s="1709"/>
      <c r="EV238" s="1709"/>
      <c r="EW238" s="1709"/>
      <c r="EX238" s="1709"/>
      <c r="EY238" s="1709"/>
      <c r="EZ238" s="1709"/>
      <c r="FA238" s="1709"/>
      <c r="FB238" s="1709"/>
      <c r="FC238" s="1709"/>
      <c r="FD238" s="1709"/>
      <c r="FE238" s="1709"/>
      <c r="FF238" s="1709"/>
      <c r="FG238" s="1709"/>
      <c r="FH238" s="1709"/>
      <c r="FI238" s="1709"/>
      <c r="FJ238" s="1709"/>
      <c r="FK238" s="1709"/>
      <c r="FL238" s="1709"/>
      <c r="FM238" s="1709"/>
      <c r="FN238" s="1709"/>
      <c r="FO238" s="1709"/>
      <c r="FP238" s="1709"/>
      <c r="FQ238" s="1709"/>
      <c r="FR238" s="1709"/>
      <c r="FS238" s="1709"/>
      <c r="FT238" s="1709"/>
      <c r="FU238" s="1709"/>
      <c r="FV238" s="1709"/>
      <c r="FW238" s="1709"/>
      <c r="FX238" s="1709"/>
      <c r="FY238" s="1709"/>
      <c r="FZ238" s="1709"/>
      <c r="GA238" s="1709"/>
      <c r="GB238" s="1709"/>
      <c r="GC238" s="1709"/>
      <c r="GD238" s="1709"/>
      <c r="GE238" s="1709"/>
      <c r="GF238" s="1709"/>
      <c r="GG238" s="1709"/>
      <c r="GH238" s="1709"/>
      <c r="GI238" s="1709"/>
      <c r="GJ238" s="1709"/>
      <c r="GK238" s="1709"/>
      <c r="GL238" s="1709"/>
      <c r="GM238" s="1709"/>
      <c r="GN238" s="1709"/>
      <c r="GO238" s="1709"/>
      <c r="GP238" s="1709"/>
      <c r="GQ238" s="1709"/>
      <c r="GR238" s="1709"/>
      <c r="GS238" s="1709"/>
      <c r="GT238" s="1709"/>
      <c r="GU238" s="1709"/>
      <c r="GV238" s="1709"/>
      <c r="GW238" s="1709"/>
      <c r="GX238" s="1709"/>
      <c r="GY238" s="1709"/>
      <c r="GZ238" s="1709"/>
      <c r="HA238" s="1709"/>
      <c r="HB238" s="1709"/>
      <c r="HC238" s="1709"/>
      <c r="HD238" s="1709"/>
      <c r="HE238" s="1709"/>
      <c r="HF238" s="1709"/>
      <c r="HG238" s="1709"/>
      <c r="HH238" s="1709"/>
      <c r="HI238" s="1709"/>
      <c r="HJ238" s="1709"/>
      <c r="HK238" s="1709"/>
      <c r="HL238" s="1709"/>
      <c r="HM238" s="1709"/>
      <c r="HN238" s="1709"/>
      <c r="HO238" s="1709"/>
      <c r="HP238" s="1709"/>
      <c r="HQ238" s="1709"/>
      <c r="HR238" s="1709"/>
      <c r="HS238" s="1709"/>
      <c r="HT238" s="1709"/>
      <c r="HU238" s="1709"/>
      <c r="HV238" s="1709"/>
      <c r="HW238" s="1709"/>
      <c r="HX238" s="1709"/>
      <c r="HY238" s="1709"/>
      <c r="HZ238" s="1709"/>
      <c r="IA238" s="1709"/>
      <c r="IB238" s="1709"/>
      <c r="IC238" s="1709"/>
      <c r="ID238" s="1709"/>
      <c r="IE238" s="1709"/>
      <c r="IF238" s="1709"/>
      <c r="IG238" s="1709"/>
      <c r="IH238" s="1709"/>
      <c r="II238" s="1709"/>
      <c r="IJ238" s="1709"/>
      <c r="IK238" s="1709"/>
      <c r="IL238" s="1709"/>
      <c r="IM238" s="1709"/>
      <c r="IN238" s="1709"/>
      <c r="IO238" s="1709"/>
      <c r="IP238" s="1709"/>
      <c r="IQ238" s="1709"/>
      <c r="IR238" s="1709"/>
      <c r="IS238" s="1709"/>
      <c r="IT238" s="1709"/>
      <c r="IU238" s="1709"/>
      <c r="IV238" s="1709"/>
      <c r="IW238" s="1709"/>
      <c r="IX238" s="1709"/>
      <c r="IY238" s="1709"/>
      <c r="IZ238" s="1709"/>
      <c r="JA238" s="1709"/>
      <c r="JB238" s="1709"/>
      <c r="JC238" s="1709"/>
      <c r="JD238" s="1709"/>
      <c r="JE238" s="1709"/>
      <c r="JF238" s="1709"/>
      <c r="JG238" s="1709"/>
      <c r="JH238" s="1709"/>
      <c r="JI238" s="1709"/>
      <c r="JJ238" s="1709"/>
      <c r="JK238" s="1709"/>
      <c r="JL238" s="1709"/>
      <c r="JM238" s="1709"/>
      <c r="JN238" s="1709"/>
      <c r="JO238" s="1709"/>
      <c r="JP238" s="1709"/>
      <c r="JQ238" s="1709"/>
      <c r="JR238" s="1709"/>
      <c r="JS238" s="1709"/>
      <c r="JT238" s="1709"/>
      <c r="JU238" s="1709"/>
      <c r="JV238" s="1709"/>
      <c r="JW238" s="1709"/>
      <c r="JX238" s="1709"/>
      <c r="JY238" s="1709"/>
      <c r="JZ238" s="1709"/>
      <c r="KA238" s="1709"/>
      <c r="KB238" s="1709"/>
      <c r="KC238" s="1709"/>
      <c r="KD238" s="1709"/>
      <c r="KE238" s="1709"/>
      <c r="KF238" s="1709"/>
      <c r="KG238" s="1709"/>
      <c r="KH238" s="1709"/>
      <c r="KI238" s="1709"/>
      <c r="KJ238" s="1709"/>
      <c r="KK238" s="1709"/>
      <c r="KL238" s="1709"/>
      <c r="KM238" s="1709"/>
      <c r="KN238" s="1709"/>
      <c r="KO238" s="1709"/>
      <c r="KP238" s="1709"/>
      <c r="KQ238" s="1709"/>
      <c r="KR238" s="1709"/>
      <c r="KS238" s="1709"/>
      <c r="KT238" s="1709"/>
      <c r="KU238" s="1709"/>
      <c r="KV238" s="1709"/>
      <c r="KW238" s="1709"/>
      <c r="KX238" s="1709"/>
      <c r="KY238" s="1709"/>
      <c r="KZ238" s="1709"/>
      <c r="LA238" s="1709"/>
      <c r="LB238" s="1709"/>
      <c r="LC238" s="1709"/>
      <c r="LD238" s="1709"/>
      <c r="LE238" s="1709"/>
      <c r="LF238" s="1709"/>
      <c r="LG238" s="1709"/>
      <c r="LH238" s="1710"/>
      <c r="LI238" s="1710"/>
      <c r="LJ238" s="1710"/>
      <c r="LK238" s="1710"/>
      <c r="LL238" s="1710"/>
      <c r="LM238" s="1710"/>
      <c r="LN238" s="1710"/>
      <c r="LO238" s="1711"/>
    </row>
    <row r="239" s="1482" customFormat="1" ht="47" customHeight="1" spans="1:327">
      <c r="A239" s="1513">
        <v>45996</v>
      </c>
      <c r="B239" s="1226" t="s">
        <v>2146</v>
      </c>
      <c r="C239" s="1227" t="s">
        <v>1542</v>
      </c>
      <c r="D239" s="1830">
        <v>4500188145</v>
      </c>
      <c r="E239" s="1831" t="s">
        <v>5565</v>
      </c>
      <c r="F239" s="1228" t="s">
        <v>5566</v>
      </c>
      <c r="G239" s="1230" t="s">
        <v>4747</v>
      </c>
      <c r="H239" s="1230" t="s">
        <v>4747</v>
      </c>
      <c r="I239" s="1542" t="s">
        <v>4808</v>
      </c>
      <c r="J239" s="1543">
        <v>1440</v>
      </c>
      <c r="K239" s="1544">
        <v>0</v>
      </c>
      <c r="L239" s="1544">
        <v>96</v>
      </c>
      <c r="M239" s="1545">
        <f t="shared" si="121"/>
        <v>15</v>
      </c>
      <c r="N239" s="1274">
        <v>46043</v>
      </c>
      <c r="O239" s="1274">
        <v>46041</v>
      </c>
      <c r="P239" s="1546"/>
      <c r="Q239" s="1841" t="s">
        <v>78</v>
      </c>
      <c r="R239" s="1577">
        <v>1440</v>
      </c>
      <c r="S239" s="1577">
        <f t="shared" si="116"/>
        <v>0</v>
      </c>
      <c r="T239" s="1575" t="s">
        <v>1634</v>
      </c>
      <c r="U239" s="1571" t="s">
        <v>829</v>
      </c>
      <c r="V239" s="1572" t="s">
        <v>5311</v>
      </c>
      <c r="W239" s="1572" t="s">
        <v>88</v>
      </c>
      <c r="X239" s="1842">
        <v>46016</v>
      </c>
      <c r="Y239" s="1595" t="s">
        <v>88</v>
      </c>
      <c r="Z239" s="1595" t="s">
        <v>5567</v>
      </c>
      <c r="AA239" s="1595"/>
      <c r="AB239" s="1595"/>
      <c r="AC239" s="1683" t="s">
        <v>5568</v>
      </c>
      <c r="AD239" s="1358" t="s">
        <v>1670</v>
      </c>
      <c r="AE239" s="1598">
        <v>1.3113</v>
      </c>
      <c r="AF239" s="1599">
        <f t="shared" si="117"/>
        <v>1888.272</v>
      </c>
      <c r="AG239" s="1612"/>
      <c r="AH239" s="1613" t="s">
        <v>81</v>
      </c>
      <c r="AI239" s="1613">
        <v>5</v>
      </c>
      <c r="AJ239" s="1543">
        <f t="shared" si="118"/>
        <v>1440</v>
      </c>
      <c r="AK239" s="1614"/>
      <c r="AL239" s="1615">
        <f t="shared" si="119"/>
        <v>60</v>
      </c>
      <c r="AM239" s="1615"/>
      <c r="AN239" s="1615"/>
      <c r="AO239" s="1615"/>
      <c r="AP239" s="1614" t="s">
        <v>63</v>
      </c>
      <c r="AQ239" s="1543">
        <f t="shared" si="120"/>
        <v>1440</v>
      </c>
      <c r="AR239" s="1615"/>
      <c r="AS239" s="1624">
        <f>J239/5</f>
        <v>288</v>
      </c>
      <c r="AT239" s="1625">
        <f>J239/5</f>
        <v>288</v>
      </c>
      <c r="AU239" s="1625">
        <f>J239/5</f>
        <v>288</v>
      </c>
      <c r="AV239" s="1625">
        <f>J239/5</f>
        <v>288</v>
      </c>
      <c r="AW239" s="1640">
        <f>J239/5</f>
        <v>288</v>
      </c>
      <c r="AX239" s="1641">
        <f t="shared" si="114"/>
        <v>276</v>
      </c>
      <c r="AY239" s="1430">
        <f t="shared" si="115"/>
        <v>12</v>
      </c>
      <c r="AZ239" s="1453"/>
      <c r="BA239" s="1454"/>
      <c r="BB239" s="1455"/>
      <c r="BC239" s="1455"/>
      <c r="BD239" s="1455"/>
      <c r="BE239" s="1455"/>
      <c r="BF239" s="1455"/>
      <c r="BG239" s="1455"/>
      <c r="BH239" s="1455"/>
      <c r="BI239" s="1455"/>
      <c r="BJ239" s="1455"/>
      <c r="BK239" s="1455"/>
      <c r="BL239" s="1455"/>
      <c r="BM239" s="1455"/>
      <c r="BN239" s="1455"/>
      <c r="BO239" s="1455"/>
      <c r="BP239" s="1455"/>
      <c r="BQ239" s="1455"/>
      <c r="BR239" s="1455"/>
      <c r="BS239" s="1455"/>
      <c r="BT239" s="1455"/>
      <c r="BU239" s="1455"/>
      <c r="BV239" s="1455"/>
      <c r="BW239" s="1455"/>
      <c r="BX239" s="1455"/>
      <c r="BY239" s="1455"/>
      <c r="BZ239" s="1455"/>
      <c r="CA239" s="1455"/>
      <c r="CB239" s="1455"/>
      <c r="CC239" s="1455"/>
      <c r="CD239" s="1455"/>
      <c r="CE239" s="1455"/>
      <c r="CF239" s="1455"/>
      <c r="CG239" s="1455"/>
      <c r="CH239" s="1455"/>
      <c r="CI239" s="1455"/>
      <c r="CJ239" s="1455"/>
      <c r="CK239" s="1455"/>
      <c r="CL239" s="1455"/>
      <c r="CM239" s="1455"/>
      <c r="CN239" s="1455"/>
      <c r="CO239" s="1455"/>
      <c r="CP239" s="1455"/>
      <c r="CQ239" s="1455"/>
      <c r="CR239" s="1455"/>
      <c r="CS239" s="1455"/>
      <c r="CT239" s="1455"/>
      <c r="CU239" s="1455"/>
      <c r="CV239" s="1455"/>
      <c r="CW239" s="1455"/>
      <c r="CX239" s="1455"/>
      <c r="CY239" s="1455"/>
      <c r="CZ239" s="1455"/>
      <c r="DA239" s="1455"/>
      <c r="DB239" s="1455"/>
      <c r="DC239" s="1455"/>
      <c r="DD239" s="1455"/>
      <c r="DE239" s="1455"/>
      <c r="DF239" s="1455"/>
      <c r="DG239" s="1455"/>
      <c r="DH239" s="1455"/>
      <c r="DI239" s="1455"/>
      <c r="DJ239" s="1455"/>
      <c r="DK239" s="1455"/>
      <c r="DL239" s="1455"/>
      <c r="DM239" s="1455"/>
      <c r="DN239" s="1455"/>
      <c r="DO239" s="1455"/>
      <c r="DP239" s="1455"/>
      <c r="DQ239" s="1455"/>
      <c r="DR239" s="1455"/>
      <c r="DS239" s="1455"/>
      <c r="DT239" s="1455"/>
      <c r="DU239" s="1455"/>
      <c r="DV239" s="1455"/>
      <c r="DW239" s="1455"/>
      <c r="DX239" s="1455"/>
      <c r="DY239" s="1455"/>
      <c r="DZ239" s="1455"/>
      <c r="EA239" s="1455"/>
      <c r="EB239" s="1455"/>
      <c r="EC239" s="1455"/>
      <c r="ED239" s="1455"/>
      <c r="EE239" s="1455"/>
      <c r="EF239" s="1455"/>
      <c r="EG239" s="1455"/>
      <c r="EH239" s="1455"/>
      <c r="EI239" s="1455"/>
      <c r="EJ239" s="1455"/>
      <c r="EK239" s="1455"/>
      <c r="EL239" s="1455"/>
      <c r="EM239" s="1455"/>
      <c r="EN239" s="1455"/>
      <c r="EO239" s="1455"/>
      <c r="EP239" s="1455"/>
      <c r="EQ239" s="1455"/>
      <c r="ER239" s="1455"/>
      <c r="ES239" s="1455"/>
      <c r="ET239" s="1455"/>
      <c r="EU239" s="1455"/>
      <c r="EV239" s="1455"/>
      <c r="EW239" s="1455"/>
      <c r="EX239" s="1455"/>
      <c r="EY239" s="1455"/>
      <c r="EZ239" s="1455"/>
      <c r="FA239" s="1455"/>
      <c r="FB239" s="1455"/>
      <c r="FC239" s="1455"/>
      <c r="FD239" s="1455"/>
      <c r="FE239" s="1455"/>
      <c r="FF239" s="1455"/>
      <c r="FG239" s="1455"/>
      <c r="FH239" s="1455"/>
      <c r="FI239" s="1455"/>
      <c r="FJ239" s="1455"/>
      <c r="FK239" s="1455"/>
      <c r="FL239" s="1455"/>
      <c r="FM239" s="1455"/>
      <c r="FN239" s="1455"/>
      <c r="FO239" s="1455"/>
      <c r="FP239" s="1455"/>
      <c r="FQ239" s="1455"/>
      <c r="FR239" s="1455"/>
      <c r="FS239" s="1455"/>
      <c r="FT239" s="1455"/>
      <c r="FU239" s="1455"/>
      <c r="FV239" s="1455"/>
      <c r="FW239" s="1455"/>
      <c r="FX239" s="1455"/>
      <c r="FY239" s="1455"/>
      <c r="FZ239" s="1455"/>
      <c r="GA239" s="1455"/>
      <c r="GB239" s="1455"/>
      <c r="GC239" s="1455"/>
      <c r="GD239" s="1455"/>
      <c r="GE239" s="1455"/>
      <c r="GF239" s="1455"/>
      <c r="GG239" s="1455"/>
      <c r="GH239" s="1455"/>
      <c r="GI239" s="1455"/>
      <c r="GJ239" s="1455"/>
      <c r="GK239" s="1455"/>
      <c r="GL239" s="1455"/>
      <c r="GM239" s="1455"/>
      <c r="GN239" s="1455"/>
      <c r="GO239" s="1455"/>
      <c r="GP239" s="1455"/>
      <c r="GQ239" s="1455"/>
      <c r="GR239" s="1455"/>
      <c r="GS239" s="1455"/>
      <c r="GT239" s="1455"/>
      <c r="GU239" s="1455"/>
      <c r="GV239" s="1455"/>
      <c r="GW239" s="1455"/>
      <c r="GX239" s="1455"/>
      <c r="GY239" s="1455"/>
      <c r="GZ239" s="1455"/>
      <c r="HA239" s="1455"/>
      <c r="HB239" s="1455"/>
      <c r="HC239" s="1455"/>
      <c r="HD239" s="1455"/>
      <c r="HE239" s="1455"/>
      <c r="HF239" s="1455"/>
      <c r="HG239" s="1455"/>
      <c r="HH239" s="1455"/>
      <c r="HI239" s="1455"/>
      <c r="HJ239" s="1455"/>
      <c r="HK239" s="1455"/>
      <c r="HL239" s="1455"/>
      <c r="HM239" s="1455"/>
      <c r="HN239" s="1455"/>
      <c r="HO239" s="1455"/>
      <c r="HP239" s="1455"/>
      <c r="HQ239" s="1455"/>
      <c r="HR239" s="1455"/>
      <c r="HS239" s="1455"/>
      <c r="HT239" s="1455"/>
      <c r="HU239" s="1455"/>
      <c r="HV239" s="1455"/>
      <c r="HW239" s="1455"/>
      <c r="HX239" s="1455"/>
      <c r="HY239" s="1455"/>
      <c r="HZ239" s="1455"/>
      <c r="IA239" s="1455"/>
      <c r="IB239" s="1455"/>
      <c r="IC239" s="1455"/>
      <c r="ID239" s="1455"/>
      <c r="IE239" s="1455"/>
      <c r="IF239" s="1455"/>
      <c r="IG239" s="1455"/>
      <c r="IH239" s="1455"/>
      <c r="II239" s="1455"/>
      <c r="IJ239" s="1455"/>
      <c r="IK239" s="1455"/>
      <c r="IL239" s="1455"/>
      <c r="IM239" s="1455"/>
      <c r="IN239" s="1455"/>
      <c r="IO239" s="1455"/>
      <c r="IP239" s="1455"/>
      <c r="IQ239" s="1455"/>
      <c r="IR239" s="1455"/>
      <c r="IS239" s="1455"/>
      <c r="IT239" s="1455"/>
      <c r="IU239" s="1455"/>
      <c r="IV239" s="1455"/>
      <c r="IW239" s="1455"/>
      <c r="IX239" s="1455"/>
      <c r="IY239" s="1455"/>
      <c r="IZ239" s="1455"/>
      <c r="JA239" s="1455"/>
      <c r="JB239" s="1455"/>
      <c r="JC239" s="1455"/>
      <c r="JD239" s="1455"/>
      <c r="JE239" s="1455"/>
      <c r="JF239" s="1455"/>
      <c r="JG239" s="1455"/>
      <c r="JH239" s="1455"/>
      <c r="JI239" s="1455"/>
      <c r="JJ239" s="1455"/>
      <c r="JK239" s="1455"/>
      <c r="JL239" s="1455"/>
      <c r="JM239" s="1455"/>
      <c r="JN239" s="1455"/>
      <c r="JO239" s="1455"/>
      <c r="JP239" s="1455"/>
      <c r="JQ239" s="1455"/>
      <c r="JR239" s="1455"/>
      <c r="JS239" s="1455"/>
      <c r="JT239" s="1455"/>
      <c r="JU239" s="1455"/>
      <c r="JV239" s="1455"/>
      <c r="JW239" s="1455"/>
      <c r="JX239" s="1455"/>
      <c r="JY239" s="1455"/>
      <c r="JZ239" s="1455"/>
      <c r="KA239" s="1455"/>
      <c r="KB239" s="1455"/>
      <c r="KC239" s="1455"/>
      <c r="KD239" s="1455"/>
      <c r="KE239" s="1455"/>
      <c r="KF239" s="1455"/>
      <c r="KG239" s="1455"/>
      <c r="KH239" s="1455"/>
      <c r="KI239" s="1455"/>
      <c r="KJ239" s="1455"/>
      <c r="KK239" s="1455"/>
      <c r="KL239" s="1455"/>
      <c r="KM239" s="1455"/>
      <c r="KN239" s="1455"/>
      <c r="KO239" s="1455"/>
      <c r="KP239" s="1455"/>
      <c r="KQ239" s="1455"/>
      <c r="KR239" s="1455"/>
      <c r="KS239" s="1455"/>
      <c r="KT239" s="1455"/>
      <c r="KU239" s="1455"/>
      <c r="KV239" s="1455"/>
      <c r="KW239" s="1455"/>
      <c r="KX239" s="1455"/>
      <c r="KY239" s="1455"/>
      <c r="KZ239" s="1455"/>
      <c r="LA239" s="1455"/>
      <c r="LB239" s="1455"/>
      <c r="LC239" s="1455"/>
      <c r="LD239" s="1455"/>
      <c r="LE239" s="1455"/>
      <c r="LF239" s="1455"/>
      <c r="LG239" s="1455"/>
      <c r="LH239" s="1467"/>
      <c r="LI239" s="1467"/>
      <c r="LJ239" s="1467"/>
      <c r="LK239" s="1467"/>
      <c r="LL239" s="1467"/>
      <c r="LM239" s="1467"/>
      <c r="LN239" s="1467"/>
      <c r="LO239" s="1645"/>
    </row>
    <row r="240" s="1482" customFormat="1" ht="47" customHeight="1" spans="1:327">
      <c r="A240" s="1832">
        <v>46008</v>
      </c>
      <c r="B240" s="1660" t="s">
        <v>846</v>
      </c>
      <c r="C240" s="1661" t="s">
        <v>847</v>
      </c>
      <c r="D240" s="1662">
        <v>4500189280</v>
      </c>
      <c r="E240" s="1229"/>
      <c r="F240" s="1662" t="s">
        <v>5569</v>
      </c>
      <c r="G240" s="1230" t="s">
        <v>5570</v>
      </c>
      <c r="H240" s="1230" t="s">
        <v>5570</v>
      </c>
      <c r="I240" s="1542" t="s">
        <v>5571</v>
      </c>
      <c r="J240" s="1543">
        <v>672</v>
      </c>
      <c r="K240" s="1544">
        <v>0</v>
      </c>
      <c r="L240" s="1544">
        <v>96</v>
      </c>
      <c r="M240" s="1545">
        <f t="shared" si="121"/>
        <v>7</v>
      </c>
      <c r="N240" s="1274">
        <v>46043</v>
      </c>
      <c r="O240" s="1274">
        <v>46041</v>
      </c>
      <c r="P240" s="1546"/>
      <c r="Q240" s="1841" t="s">
        <v>78</v>
      </c>
      <c r="R240" s="1577">
        <v>672</v>
      </c>
      <c r="S240" s="1577">
        <f t="shared" ref="S240:S292" si="122">R240-J240</f>
        <v>0</v>
      </c>
      <c r="T240" s="1575" t="s">
        <v>1634</v>
      </c>
      <c r="U240" s="1571" t="s">
        <v>829</v>
      </c>
      <c r="V240" s="1572" t="s">
        <v>5553</v>
      </c>
      <c r="W240" s="1572" t="s">
        <v>88</v>
      </c>
      <c r="X240" s="1573">
        <v>46008</v>
      </c>
      <c r="Y240" s="1595" t="s">
        <v>88</v>
      </c>
      <c r="Z240" s="1856">
        <v>46020</v>
      </c>
      <c r="AA240" s="1853"/>
      <c r="AB240" s="1595"/>
      <c r="AC240" s="1597" t="s">
        <v>5572</v>
      </c>
      <c r="AD240" s="1601" t="s">
        <v>680</v>
      </c>
      <c r="AE240" s="1598">
        <v>1.134</v>
      </c>
      <c r="AF240" s="1599">
        <f t="shared" si="117"/>
        <v>762.048</v>
      </c>
      <c r="AG240" s="1612"/>
      <c r="AH240" s="1613" t="s">
        <v>81</v>
      </c>
      <c r="AI240" s="1613">
        <v>2</v>
      </c>
      <c r="AJ240" s="1543">
        <f t="shared" si="118"/>
        <v>672</v>
      </c>
      <c r="AK240" s="1614"/>
      <c r="AL240" s="1615">
        <f t="shared" si="119"/>
        <v>28</v>
      </c>
      <c r="AM240" s="1615"/>
      <c r="AN240" s="1615"/>
      <c r="AO240" s="1615"/>
      <c r="AP240" s="1614" t="s">
        <v>63</v>
      </c>
      <c r="AQ240" s="1543">
        <f t="shared" si="120"/>
        <v>672</v>
      </c>
      <c r="AR240" s="1615"/>
      <c r="AS240" s="1624">
        <f>J240*2/3</f>
        <v>448</v>
      </c>
      <c r="AT240" s="1625">
        <f>J240*1/3</f>
        <v>224</v>
      </c>
      <c r="AU240" s="1625"/>
      <c r="AV240" s="1625"/>
      <c r="AW240" s="1640"/>
      <c r="AX240" s="1641"/>
      <c r="AY240" s="1430"/>
      <c r="AZ240" s="1453"/>
      <c r="BA240" s="1454"/>
      <c r="BB240" s="1455"/>
      <c r="BC240" s="1455"/>
      <c r="BD240" s="1455"/>
      <c r="BE240" s="1455"/>
      <c r="BF240" s="1455"/>
      <c r="BG240" s="1455"/>
      <c r="BH240" s="1455"/>
      <c r="BI240" s="1455"/>
      <c r="BJ240" s="1455"/>
      <c r="BK240" s="1455"/>
      <c r="BL240" s="1455"/>
      <c r="BM240" s="1455"/>
      <c r="BN240" s="1455"/>
      <c r="BO240" s="1455"/>
      <c r="BP240" s="1455"/>
      <c r="BQ240" s="1455"/>
      <c r="BR240" s="1455"/>
      <c r="BS240" s="1455"/>
      <c r="BT240" s="1455"/>
      <c r="BU240" s="1455"/>
      <c r="BV240" s="1455"/>
      <c r="BW240" s="1455"/>
      <c r="BX240" s="1455"/>
      <c r="BY240" s="1455"/>
      <c r="BZ240" s="1455"/>
      <c r="CA240" s="1455"/>
      <c r="CB240" s="1455"/>
      <c r="CC240" s="1455"/>
      <c r="CD240" s="1455"/>
      <c r="CE240" s="1455"/>
      <c r="CF240" s="1455"/>
      <c r="CG240" s="1455"/>
      <c r="CH240" s="1455"/>
      <c r="CI240" s="1455"/>
      <c r="CJ240" s="1455"/>
      <c r="CK240" s="1455"/>
      <c r="CL240" s="1455"/>
      <c r="CM240" s="1455"/>
      <c r="CN240" s="1455"/>
      <c r="CO240" s="1455"/>
      <c r="CP240" s="1455"/>
      <c r="CQ240" s="1455"/>
      <c r="CR240" s="1455"/>
      <c r="CS240" s="1455"/>
      <c r="CT240" s="1455"/>
      <c r="CU240" s="1455"/>
      <c r="CV240" s="1455"/>
      <c r="CW240" s="1455"/>
      <c r="CX240" s="1455"/>
      <c r="CY240" s="1455"/>
      <c r="CZ240" s="1455"/>
      <c r="DA240" s="1455"/>
      <c r="DB240" s="1455"/>
      <c r="DC240" s="1455"/>
      <c r="DD240" s="1455"/>
      <c r="DE240" s="1455"/>
      <c r="DF240" s="1455"/>
      <c r="DG240" s="1455"/>
      <c r="DH240" s="1455"/>
      <c r="DI240" s="1455"/>
      <c r="DJ240" s="1455"/>
      <c r="DK240" s="1455"/>
      <c r="DL240" s="1455"/>
      <c r="DM240" s="1455"/>
      <c r="DN240" s="1455"/>
      <c r="DO240" s="1455"/>
      <c r="DP240" s="1455"/>
      <c r="DQ240" s="1455"/>
      <c r="DR240" s="1455"/>
      <c r="DS240" s="1455"/>
      <c r="DT240" s="1455"/>
      <c r="DU240" s="1455"/>
      <c r="DV240" s="1455"/>
      <c r="DW240" s="1455"/>
      <c r="DX240" s="1455"/>
      <c r="DY240" s="1455"/>
      <c r="DZ240" s="1455"/>
      <c r="EA240" s="1455"/>
      <c r="EB240" s="1455"/>
      <c r="EC240" s="1455"/>
      <c r="ED240" s="1455"/>
      <c r="EE240" s="1455"/>
      <c r="EF240" s="1455"/>
      <c r="EG240" s="1455"/>
      <c r="EH240" s="1455"/>
      <c r="EI240" s="1455"/>
      <c r="EJ240" s="1455"/>
      <c r="EK240" s="1455"/>
      <c r="EL240" s="1455"/>
      <c r="EM240" s="1455"/>
      <c r="EN240" s="1455"/>
      <c r="EO240" s="1455"/>
      <c r="EP240" s="1455"/>
      <c r="EQ240" s="1455"/>
      <c r="ER240" s="1455"/>
      <c r="ES240" s="1455"/>
      <c r="ET240" s="1455"/>
      <c r="EU240" s="1455"/>
      <c r="EV240" s="1455"/>
      <c r="EW240" s="1455"/>
      <c r="EX240" s="1455"/>
      <c r="EY240" s="1455"/>
      <c r="EZ240" s="1455"/>
      <c r="FA240" s="1455"/>
      <c r="FB240" s="1455"/>
      <c r="FC240" s="1455"/>
      <c r="FD240" s="1455"/>
      <c r="FE240" s="1455"/>
      <c r="FF240" s="1455"/>
      <c r="FG240" s="1455"/>
      <c r="FH240" s="1455"/>
      <c r="FI240" s="1455"/>
      <c r="FJ240" s="1455"/>
      <c r="FK240" s="1455"/>
      <c r="FL240" s="1455"/>
      <c r="FM240" s="1455"/>
      <c r="FN240" s="1455"/>
      <c r="FO240" s="1455"/>
      <c r="FP240" s="1455"/>
      <c r="FQ240" s="1455"/>
      <c r="FR240" s="1455"/>
      <c r="FS240" s="1455"/>
      <c r="FT240" s="1455"/>
      <c r="FU240" s="1455"/>
      <c r="FV240" s="1455"/>
      <c r="FW240" s="1455"/>
      <c r="FX240" s="1455"/>
      <c r="FY240" s="1455"/>
      <c r="FZ240" s="1455"/>
      <c r="GA240" s="1455"/>
      <c r="GB240" s="1455"/>
      <c r="GC240" s="1455"/>
      <c r="GD240" s="1455"/>
      <c r="GE240" s="1455"/>
      <c r="GF240" s="1455"/>
      <c r="GG240" s="1455"/>
      <c r="GH240" s="1455"/>
      <c r="GI240" s="1455"/>
      <c r="GJ240" s="1455"/>
      <c r="GK240" s="1455"/>
      <c r="GL240" s="1455"/>
      <c r="GM240" s="1455"/>
      <c r="GN240" s="1455"/>
      <c r="GO240" s="1455"/>
      <c r="GP240" s="1455"/>
      <c r="GQ240" s="1455"/>
      <c r="GR240" s="1455"/>
      <c r="GS240" s="1455"/>
      <c r="GT240" s="1455"/>
      <c r="GU240" s="1455"/>
      <c r="GV240" s="1455"/>
      <c r="GW240" s="1455"/>
      <c r="GX240" s="1455"/>
      <c r="GY240" s="1455"/>
      <c r="GZ240" s="1455"/>
      <c r="HA240" s="1455"/>
      <c r="HB240" s="1455"/>
      <c r="HC240" s="1455"/>
      <c r="HD240" s="1455"/>
      <c r="HE240" s="1455"/>
      <c r="HF240" s="1455"/>
      <c r="HG240" s="1455"/>
      <c r="HH240" s="1455"/>
      <c r="HI240" s="1455"/>
      <c r="HJ240" s="1455"/>
      <c r="HK240" s="1455"/>
      <c r="HL240" s="1455"/>
      <c r="HM240" s="1455"/>
      <c r="HN240" s="1455"/>
      <c r="HO240" s="1455"/>
      <c r="HP240" s="1455"/>
      <c r="HQ240" s="1455"/>
      <c r="HR240" s="1455"/>
      <c r="HS240" s="1455"/>
      <c r="HT240" s="1455"/>
      <c r="HU240" s="1455"/>
      <c r="HV240" s="1455"/>
      <c r="HW240" s="1455"/>
      <c r="HX240" s="1455"/>
      <c r="HY240" s="1455"/>
      <c r="HZ240" s="1455"/>
      <c r="IA240" s="1455"/>
      <c r="IB240" s="1455"/>
      <c r="IC240" s="1455"/>
      <c r="ID240" s="1455"/>
      <c r="IE240" s="1455"/>
      <c r="IF240" s="1455"/>
      <c r="IG240" s="1455"/>
      <c r="IH240" s="1455"/>
      <c r="II240" s="1455"/>
      <c r="IJ240" s="1455"/>
      <c r="IK240" s="1455"/>
      <c r="IL240" s="1455"/>
      <c r="IM240" s="1455"/>
      <c r="IN240" s="1455"/>
      <c r="IO240" s="1455"/>
      <c r="IP240" s="1455"/>
      <c r="IQ240" s="1455"/>
      <c r="IR240" s="1455"/>
      <c r="IS240" s="1455"/>
      <c r="IT240" s="1455"/>
      <c r="IU240" s="1455"/>
      <c r="IV240" s="1455"/>
      <c r="IW240" s="1455"/>
      <c r="IX240" s="1455"/>
      <c r="IY240" s="1455"/>
      <c r="IZ240" s="1455"/>
      <c r="JA240" s="1455"/>
      <c r="JB240" s="1455"/>
      <c r="JC240" s="1455"/>
      <c r="JD240" s="1455"/>
      <c r="JE240" s="1455"/>
      <c r="JF240" s="1455"/>
      <c r="JG240" s="1455"/>
      <c r="JH240" s="1455"/>
      <c r="JI240" s="1455"/>
      <c r="JJ240" s="1455"/>
      <c r="JK240" s="1455"/>
      <c r="JL240" s="1455"/>
      <c r="JM240" s="1455"/>
      <c r="JN240" s="1455"/>
      <c r="JO240" s="1455"/>
      <c r="JP240" s="1455"/>
      <c r="JQ240" s="1455"/>
      <c r="JR240" s="1455"/>
      <c r="JS240" s="1455"/>
      <c r="JT240" s="1455"/>
      <c r="JU240" s="1455"/>
      <c r="JV240" s="1455"/>
      <c r="JW240" s="1455"/>
      <c r="JX240" s="1455"/>
      <c r="JY240" s="1455"/>
      <c r="JZ240" s="1455"/>
      <c r="KA240" s="1455"/>
      <c r="KB240" s="1455"/>
      <c r="KC240" s="1455"/>
      <c r="KD240" s="1455"/>
      <c r="KE240" s="1455"/>
      <c r="KF240" s="1455"/>
      <c r="KG240" s="1455"/>
      <c r="KH240" s="1455"/>
      <c r="KI240" s="1455"/>
      <c r="KJ240" s="1455"/>
      <c r="KK240" s="1455"/>
      <c r="KL240" s="1455"/>
      <c r="KM240" s="1455"/>
      <c r="KN240" s="1455"/>
      <c r="KO240" s="1455"/>
      <c r="KP240" s="1455"/>
      <c r="KQ240" s="1455"/>
      <c r="KR240" s="1455"/>
      <c r="KS240" s="1455"/>
      <c r="KT240" s="1455"/>
      <c r="KU240" s="1455"/>
      <c r="KV240" s="1455"/>
      <c r="KW240" s="1455"/>
      <c r="KX240" s="1455"/>
      <c r="KY240" s="1455"/>
      <c r="KZ240" s="1455"/>
      <c r="LA240" s="1455"/>
      <c r="LB240" s="1455"/>
      <c r="LC240" s="1455"/>
      <c r="LD240" s="1455"/>
      <c r="LE240" s="1455"/>
      <c r="LF240" s="1455"/>
      <c r="LG240" s="1455"/>
      <c r="LH240" s="1467"/>
      <c r="LI240" s="1467"/>
      <c r="LJ240" s="1467"/>
      <c r="LK240" s="1467"/>
      <c r="LL240" s="1467"/>
      <c r="LM240" s="1467"/>
      <c r="LN240" s="1467"/>
      <c r="LO240" s="1645"/>
    </row>
    <row r="241" s="1482" customFormat="1" ht="47" customHeight="1" spans="1:327">
      <c r="A241" s="1225">
        <v>46009</v>
      </c>
      <c r="B241" s="1226" t="s">
        <v>1552</v>
      </c>
      <c r="C241" s="1227" t="s">
        <v>1553</v>
      </c>
      <c r="D241" s="1228">
        <v>4500189330</v>
      </c>
      <c r="E241" s="1229" t="s">
        <v>3418</v>
      </c>
      <c r="F241" s="1228" t="s">
        <v>5573</v>
      </c>
      <c r="G241" s="1230" t="s">
        <v>4747</v>
      </c>
      <c r="H241" s="1230" t="s">
        <v>4747</v>
      </c>
      <c r="I241" s="1542" t="s">
        <v>4808</v>
      </c>
      <c r="J241" s="1543">
        <v>1248</v>
      </c>
      <c r="K241" s="1544">
        <v>0</v>
      </c>
      <c r="L241" s="1544">
        <v>96</v>
      </c>
      <c r="M241" s="1545">
        <f t="shared" si="121"/>
        <v>13</v>
      </c>
      <c r="N241" s="1274">
        <v>46043</v>
      </c>
      <c r="O241" s="1274">
        <v>46041</v>
      </c>
      <c r="P241" s="1546"/>
      <c r="Q241" s="1841" t="s">
        <v>78</v>
      </c>
      <c r="R241" s="1577">
        <v>1248</v>
      </c>
      <c r="S241" s="1577">
        <f t="shared" si="122"/>
        <v>0</v>
      </c>
      <c r="T241" s="1575" t="s">
        <v>1634</v>
      </c>
      <c r="U241" s="1571" t="s">
        <v>829</v>
      </c>
      <c r="V241" s="1848" t="s">
        <v>4645</v>
      </c>
      <c r="W241" s="1572" t="s">
        <v>88</v>
      </c>
      <c r="X241" s="1842">
        <v>46014</v>
      </c>
      <c r="Y241" s="1595" t="s">
        <v>88</v>
      </c>
      <c r="Z241" s="1595" t="s">
        <v>5574</v>
      </c>
      <c r="AA241" s="1595"/>
      <c r="AB241" s="1595"/>
      <c r="AC241" s="1597" t="s">
        <v>5575</v>
      </c>
      <c r="AD241" s="1601" t="s">
        <v>680</v>
      </c>
      <c r="AE241" s="1598">
        <v>1.3296</v>
      </c>
      <c r="AF241" s="1599">
        <f t="shared" si="117"/>
        <v>1659.3408</v>
      </c>
      <c r="AG241" s="1612"/>
      <c r="AH241" s="1613" t="s">
        <v>81</v>
      </c>
      <c r="AI241" s="1613">
        <v>5</v>
      </c>
      <c r="AJ241" s="1543">
        <f t="shared" si="118"/>
        <v>1248</v>
      </c>
      <c r="AK241" s="1614"/>
      <c r="AL241" s="1615">
        <f t="shared" si="119"/>
        <v>52</v>
      </c>
      <c r="AM241" s="1615"/>
      <c r="AN241" s="1615"/>
      <c r="AO241" s="1615"/>
      <c r="AP241" s="1614" t="s">
        <v>63</v>
      </c>
      <c r="AQ241" s="1543">
        <f t="shared" si="120"/>
        <v>1248</v>
      </c>
      <c r="AR241" s="1615"/>
      <c r="AS241" s="1624">
        <f t="shared" ref="AS241:AS262" si="123">J241/5</f>
        <v>249.6</v>
      </c>
      <c r="AT241" s="1625">
        <f t="shared" ref="AT241:AT262" si="124">J241/5</f>
        <v>249.6</v>
      </c>
      <c r="AU241" s="1625">
        <f t="shared" ref="AU241:AU262" si="125">J241/5</f>
        <v>249.6</v>
      </c>
      <c r="AV241" s="1625">
        <f t="shared" ref="AV241:AV262" si="126">J241/5</f>
        <v>249.6</v>
      </c>
      <c r="AW241" s="1640">
        <f t="shared" ref="AW241:AW262" si="127">J241/5</f>
        <v>249.6</v>
      </c>
      <c r="AX241" s="1641">
        <f t="shared" ref="AX241:AX262" si="128">J241*23/24/COUNT(AS241:AW241)</f>
        <v>239.2</v>
      </c>
      <c r="AY241" s="1430">
        <f t="shared" ref="AY241:AY262" si="129">J241/24/COUNT(AS241:AW241)</f>
        <v>10.4</v>
      </c>
      <c r="AZ241" s="1453"/>
      <c r="BA241" s="1454"/>
      <c r="BB241" s="1455"/>
      <c r="BC241" s="1455"/>
      <c r="BD241" s="1455"/>
      <c r="BE241" s="1455"/>
      <c r="BF241" s="1455"/>
      <c r="BG241" s="1455"/>
      <c r="BH241" s="1455"/>
      <c r="BI241" s="1455"/>
      <c r="BJ241" s="1455"/>
      <c r="BK241" s="1455"/>
      <c r="BL241" s="1455"/>
      <c r="BM241" s="1455"/>
      <c r="BN241" s="1455"/>
      <c r="BO241" s="1455"/>
      <c r="BP241" s="1455"/>
      <c r="BQ241" s="1455"/>
      <c r="BR241" s="1455"/>
      <c r="BS241" s="1455"/>
      <c r="BT241" s="1455"/>
      <c r="BU241" s="1455"/>
      <c r="BV241" s="1455"/>
      <c r="BW241" s="1455"/>
      <c r="BX241" s="1455"/>
      <c r="BY241" s="1455"/>
      <c r="BZ241" s="1455"/>
      <c r="CA241" s="1455"/>
      <c r="CB241" s="1455"/>
      <c r="CC241" s="1455"/>
      <c r="CD241" s="1455"/>
      <c r="CE241" s="1455"/>
      <c r="CF241" s="1455"/>
      <c r="CG241" s="1455"/>
      <c r="CH241" s="1455"/>
      <c r="CI241" s="1455"/>
      <c r="CJ241" s="1455"/>
      <c r="CK241" s="1455"/>
      <c r="CL241" s="1455"/>
      <c r="CM241" s="1455"/>
      <c r="CN241" s="1455"/>
      <c r="CO241" s="1455"/>
      <c r="CP241" s="1455"/>
      <c r="CQ241" s="1455"/>
      <c r="CR241" s="1455"/>
      <c r="CS241" s="1455"/>
      <c r="CT241" s="1455"/>
      <c r="CU241" s="1455"/>
      <c r="CV241" s="1455"/>
      <c r="CW241" s="1455"/>
      <c r="CX241" s="1455"/>
      <c r="CY241" s="1455"/>
      <c r="CZ241" s="1455"/>
      <c r="DA241" s="1455"/>
      <c r="DB241" s="1455"/>
      <c r="DC241" s="1455"/>
      <c r="DD241" s="1455"/>
      <c r="DE241" s="1455"/>
      <c r="DF241" s="1455"/>
      <c r="DG241" s="1455"/>
      <c r="DH241" s="1455"/>
      <c r="DI241" s="1455"/>
      <c r="DJ241" s="1455"/>
      <c r="DK241" s="1455"/>
      <c r="DL241" s="1455"/>
      <c r="DM241" s="1455"/>
      <c r="DN241" s="1455"/>
      <c r="DO241" s="1455"/>
      <c r="DP241" s="1455"/>
      <c r="DQ241" s="1455"/>
      <c r="DR241" s="1455"/>
      <c r="DS241" s="1455"/>
      <c r="DT241" s="1455"/>
      <c r="DU241" s="1455"/>
      <c r="DV241" s="1455"/>
      <c r="DW241" s="1455"/>
      <c r="DX241" s="1455"/>
      <c r="DY241" s="1455"/>
      <c r="DZ241" s="1455"/>
      <c r="EA241" s="1455"/>
      <c r="EB241" s="1455"/>
      <c r="EC241" s="1455"/>
      <c r="ED241" s="1455"/>
      <c r="EE241" s="1455"/>
      <c r="EF241" s="1455"/>
      <c r="EG241" s="1455"/>
      <c r="EH241" s="1455"/>
      <c r="EI241" s="1455"/>
      <c r="EJ241" s="1455"/>
      <c r="EK241" s="1455"/>
      <c r="EL241" s="1455"/>
      <c r="EM241" s="1455"/>
      <c r="EN241" s="1455"/>
      <c r="EO241" s="1455"/>
      <c r="EP241" s="1455"/>
      <c r="EQ241" s="1455"/>
      <c r="ER241" s="1455"/>
      <c r="ES241" s="1455"/>
      <c r="ET241" s="1455"/>
      <c r="EU241" s="1455"/>
      <c r="EV241" s="1455"/>
      <c r="EW241" s="1455"/>
      <c r="EX241" s="1455"/>
      <c r="EY241" s="1455"/>
      <c r="EZ241" s="1455"/>
      <c r="FA241" s="1455"/>
      <c r="FB241" s="1455"/>
      <c r="FC241" s="1455"/>
      <c r="FD241" s="1455"/>
      <c r="FE241" s="1455"/>
      <c r="FF241" s="1455"/>
      <c r="FG241" s="1455"/>
      <c r="FH241" s="1455"/>
      <c r="FI241" s="1455"/>
      <c r="FJ241" s="1455"/>
      <c r="FK241" s="1455"/>
      <c r="FL241" s="1455"/>
      <c r="FM241" s="1455"/>
      <c r="FN241" s="1455"/>
      <c r="FO241" s="1455"/>
      <c r="FP241" s="1455"/>
      <c r="FQ241" s="1455"/>
      <c r="FR241" s="1455"/>
      <c r="FS241" s="1455"/>
      <c r="FT241" s="1455"/>
      <c r="FU241" s="1455"/>
      <c r="FV241" s="1455"/>
      <c r="FW241" s="1455"/>
      <c r="FX241" s="1455"/>
      <c r="FY241" s="1455"/>
      <c r="FZ241" s="1455"/>
      <c r="GA241" s="1455"/>
      <c r="GB241" s="1455"/>
      <c r="GC241" s="1455"/>
      <c r="GD241" s="1455"/>
      <c r="GE241" s="1455"/>
      <c r="GF241" s="1455"/>
      <c r="GG241" s="1455"/>
      <c r="GH241" s="1455"/>
      <c r="GI241" s="1455"/>
      <c r="GJ241" s="1455"/>
      <c r="GK241" s="1455"/>
      <c r="GL241" s="1455"/>
      <c r="GM241" s="1455"/>
      <c r="GN241" s="1455"/>
      <c r="GO241" s="1455"/>
      <c r="GP241" s="1455"/>
      <c r="GQ241" s="1455"/>
      <c r="GR241" s="1455"/>
      <c r="GS241" s="1455"/>
      <c r="GT241" s="1455"/>
      <c r="GU241" s="1455"/>
      <c r="GV241" s="1455"/>
      <c r="GW241" s="1455"/>
      <c r="GX241" s="1455"/>
      <c r="GY241" s="1455"/>
      <c r="GZ241" s="1455"/>
      <c r="HA241" s="1455"/>
      <c r="HB241" s="1455"/>
      <c r="HC241" s="1455"/>
      <c r="HD241" s="1455"/>
      <c r="HE241" s="1455"/>
      <c r="HF241" s="1455"/>
      <c r="HG241" s="1455"/>
      <c r="HH241" s="1455"/>
      <c r="HI241" s="1455"/>
      <c r="HJ241" s="1455"/>
      <c r="HK241" s="1455"/>
      <c r="HL241" s="1455"/>
      <c r="HM241" s="1455"/>
      <c r="HN241" s="1455"/>
      <c r="HO241" s="1455"/>
      <c r="HP241" s="1455"/>
      <c r="HQ241" s="1455"/>
      <c r="HR241" s="1455"/>
      <c r="HS241" s="1455"/>
      <c r="HT241" s="1455"/>
      <c r="HU241" s="1455"/>
      <c r="HV241" s="1455"/>
      <c r="HW241" s="1455"/>
      <c r="HX241" s="1455"/>
      <c r="HY241" s="1455"/>
      <c r="HZ241" s="1455"/>
      <c r="IA241" s="1455"/>
      <c r="IB241" s="1455"/>
      <c r="IC241" s="1455"/>
      <c r="ID241" s="1455"/>
      <c r="IE241" s="1455"/>
      <c r="IF241" s="1455"/>
      <c r="IG241" s="1455"/>
      <c r="IH241" s="1455"/>
      <c r="II241" s="1455"/>
      <c r="IJ241" s="1455"/>
      <c r="IK241" s="1455"/>
      <c r="IL241" s="1455"/>
      <c r="IM241" s="1455"/>
      <c r="IN241" s="1455"/>
      <c r="IO241" s="1455"/>
      <c r="IP241" s="1455"/>
      <c r="IQ241" s="1455"/>
      <c r="IR241" s="1455"/>
      <c r="IS241" s="1455"/>
      <c r="IT241" s="1455"/>
      <c r="IU241" s="1455"/>
      <c r="IV241" s="1455"/>
      <c r="IW241" s="1455"/>
      <c r="IX241" s="1455"/>
      <c r="IY241" s="1455"/>
      <c r="IZ241" s="1455"/>
      <c r="JA241" s="1455"/>
      <c r="JB241" s="1455"/>
      <c r="JC241" s="1455"/>
      <c r="JD241" s="1455"/>
      <c r="JE241" s="1455"/>
      <c r="JF241" s="1455"/>
      <c r="JG241" s="1455"/>
      <c r="JH241" s="1455"/>
      <c r="JI241" s="1455"/>
      <c r="JJ241" s="1455"/>
      <c r="JK241" s="1455"/>
      <c r="JL241" s="1455"/>
      <c r="JM241" s="1455"/>
      <c r="JN241" s="1455"/>
      <c r="JO241" s="1455"/>
      <c r="JP241" s="1455"/>
      <c r="JQ241" s="1455"/>
      <c r="JR241" s="1455"/>
      <c r="JS241" s="1455"/>
      <c r="JT241" s="1455"/>
      <c r="JU241" s="1455"/>
      <c r="JV241" s="1455"/>
      <c r="JW241" s="1455"/>
      <c r="JX241" s="1455"/>
      <c r="JY241" s="1455"/>
      <c r="JZ241" s="1455"/>
      <c r="KA241" s="1455"/>
      <c r="KB241" s="1455"/>
      <c r="KC241" s="1455"/>
      <c r="KD241" s="1455"/>
      <c r="KE241" s="1455"/>
      <c r="KF241" s="1455"/>
      <c r="KG241" s="1455"/>
      <c r="KH241" s="1455"/>
      <c r="KI241" s="1455"/>
      <c r="KJ241" s="1455"/>
      <c r="KK241" s="1455"/>
      <c r="KL241" s="1455"/>
      <c r="KM241" s="1455"/>
      <c r="KN241" s="1455"/>
      <c r="KO241" s="1455"/>
      <c r="KP241" s="1455"/>
      <c r="KQ241" s="1455"/>
      <c r="KR241" s="1455"/>
      <c r="KS241" s="1455"/>
      <c r="KT241" s="1455"/>
      <c r="KU241" s="1455"/>
      <c r="KV241" s="1455"/>
      <c r="KW241" s="1455"/>
      <c r="KX241" s="1455"/>
      <c r="KY241" s="1455"/>
      <c r="KZ241" s="1455"/>
      <c r="LA241" s="1455"/>
      <c r="LB241" s="1455"/>
      <c r="LC241" s="1455"/>
      <c r="LD241" s="1455"/>
      <c r="LE241" s="1455"/>
      <c r="LF241" s="1455"/>
      <c r="LG241" s="1455"/>
      <c r="LH241" s="1467"/>
      <c r="LI241" s="1467"/>
      <c r="LJ241" s="1467"/>
      <c r="LK241" s="1467"/>
      <c r="LL241" s="1467"/>
      <c r="LM241" s="1467"/>
      <c r="LN241" s="1467"/>
      <c r="LO241" s="1645"/>
    </row>
    <row r="242" s="1482" customFormat="1" ht="47" customHeight="1" spans="1:327">
      <c r="A242" s="1513">
        <v>45995</v>
      </c>
      <c r="B242" s="1226" t="s">
        <v>1432</v>
      </c>
      <c r="C242" s="1227" t="s">
        <v>98</v>
      </c>
      <c r="D242" s="1228">
        <v>4500188034</v>
      </c>
      <c r="E242" s="1229" t="s">
        <v>3430</v>
      </c>
      <c r="F242" s="1228" t="s">
        <v>5576</v>
      </c>
      <c r="G242" s="1230" t="s">
        <v>4780</v>
      </c>
      <c r="H242" s="1230" t="s">
        <v>4780</v>
      </c>
      <c r="I242" s="1542" t="s">
        <v>4765</v>
      </c>
      <c r="J242" s="1543">
        <v>9720</v>
      </c>
      <c r="K242" s="1544">
        <v>0</v>
      </c>
      <c r="L242" s="1544">
        <v>24</v>
      </c>
      <c r="M242" s="1545">
        <f t="shared" si="121"/>
        <v>405</v>
      </c>
      <c r="N242" s="1274">
        <v>46044</v>
      </c>
      <c r="O242" s="1274">
        <v>46042</v>
      </c>
      <c r="P242" s="1546"/>
      <c r="Q242" s="1570" t="s">
        <v>78</v>
      </c>
      <c r="R242" s="1577">
        <v>9720</v>
      </c>
      <c r="S242" s="1577">
        <f t="shared" si="122"/>
        <v>0</v>
      </c>
      <c r="T242" s="1840" t="s">
        <v>1634</v>
      </c>
      <c r="U242" s="1571" t="s">
        <v>829</v>
      </c>
      <c r="V242" s="1848" t="s">
        <v>4645</v>
      </c>
      <c r="W242" s="1572" t="s">
        <v>88</v>
      </c>
      <c r="X242" s="1842">
        <v>46009</v>
      </c>
      <c r="Y242" s="1595" t="s">
        <v>88</v>
      </c>
      <c r="Z242" s="1595" t="s">
        <v>5577</v>
      </c>
      <c r="AA242" s="1595"/>
      <c r="AB242" s="1595"/>
      <c r="AC242" s="1597" t="s">
        <v>5578</v>
      </c>
      <c r="AD242" s="1358" t="s">
        <v>550</v>
      </c>
      <c r="AE242" s="1598">
        <v>0.7854</v>
      </c>
      <c r="AF242" s="1599">
        <f t="shared" si="117"/>
        <v>7634.088</v>
      </c>
      <c r="AG242" s="1612"/>
      <c r="AH242" s="1613" t="s">
        <v>81</v>
      </c>
      <c r="AI242" s="1613">
        <v>5</v>
      </c>
      <c r="AJ242" s="1543">
        <f t="shared" si="118"/>
        <v>9720</v>
      </c>
      <c r="AK242" s="1614"/>
      <c r="AL242" s="1615">
        <f t="shared" si="119"/>
        <v>405</v>
      </c>
      <c r="AM242" s="1615"/>
      <c r="AN242" s="1615"/>
      <c r="AO242" s="1615"/>
      <c r="AP242" s="1614" t="s">
        <v>63</v>
      </c>
      <c r="AQ242" s="1543">
        <f t="shared" si="120"/>
        <v>9720</v>
      </c>
      <c r="AR242" s="1615"/>
      <c r="AS242" s="1624">
        <f t="shared" si="123"/>
        <v>1944</v>
      </c>
      <c r="AT242" s="1625">
        <f t="shared" si="124"/>
        <v>1944</v>
      </c>
      <c r="AU242" s="1625">
        <f t="shared" si="125"/>
        <v>1944</v>
      </c>
      <c r="AV242" s="1625">
        <f t="shared" si="126"/>
        <v>1944</v>
      </c>
      <c r="AW242" s="1640">
        <f t="shared" si="127"/>
        <v>1944</v>
      </c>
      <c r="AX242" s="1641">
        <f t="shared" si="128"/>
        <v>1863</v>
      </c>
      <c r="AY242" s="1430">
        <f t="shared" si="129"/>
        <v>81</v>
      </c>
      <c r="AZ242" s="1453"/>
      <c r="BA242" s="1454"/>
      <c r="BB242" s="1455"/>
      <c r="BC242" s="1455"/>
      <c r="BD242" s="1455"/>
      <c r="BE242" s="1455"/>
      <c r="BF242" s="1455"/>
      <c r="BG242" s="1455"/>
      <c r="BH242" s="1455"/>
      <c r="BI242" s="1455"/>
      <c r="BJ242" s="1455"/>
      <c r="BK242" s="1455"/>
      <c r="BL242" s="1455"/>
      <c r="BM242" s="1455"/>
      <c r="BN242" s="1455"/>
      <c r="BO242" s="1455"/>
      <c r="BP242" s="1455"/>
      <c r="BQ242" s="1455"/>
      <c r="BR242" s="1455"/>
      <c r="BS242" s="1455"/>
      <c r="BT242" s="1455"/>
      <c r="BU242" s="1455"/>
      <c r="BV242" s="1455"/>
      <c r="BW242" s="1455"/>
      <c r="BX242" s="1455"/>
      <c r="BY242" s="1455"/>
      <c r="BZ242" s="1455"/>
      <c r="CA242" s="1455"/>
      <c r="CB242" s="1455"/>
      <c r="CC242" s="1455"/>
      <c r="CD242" s="1455"/>
      <c r="CE242" s="1455"/>
      <c r="CF242" s="1455"/>
      <c r="CG242" s="1455"/>
      <c r="CH242" s="1455"/>
      <c r="CI242" s="1455"/>
      <c r="CJ242" s="1455"/>
      <c r="CK242" s="1455"/>
      <c r="CL242" s="1455"/>
      <c r="CM242" s="1455"/>
      <c r="CN242" s="1455"/>
      <c r="CO242" s="1455"/>
      <c r="CP242" s="1455"/>
      <c r="CQ242" s="1455"/>
      <c r="CR242" s="1455"/>
      <c r="CS242" s="1455"/>
      <c r="CT242" s="1455"/>
      <c r="CU242" s="1455"/>
      <c r="CV242" s="1455"/>
      <c r="CW242" s="1455"/>
      <c r="CX242" s="1455"/>
      <c r="CY242" s="1455"/>
      <c r="CZ242" s="1455"/>
      <c r="DA242" s="1455"/>
      <c r="DB242" s="1455"/>
      <c r="DC242" s="1455"/>
      <c r="DD242" s="1455"/>
      <c r="DE242" s="1455"/>
      <c r="DF242" s="1455"/>
      <c r="DG242" s="1455"/>
      <c r="DH242" s="1455"/>
      <c r="DI242" s="1455"/>
      <c r="DJ242" s="1455"/>
      <c r="DK242" s="1455"/>
      <c r="DL242" s="1455"/>
      <c r="DM242" s="1455"/>
      <c r="DN242" s="1455"/>
      <c r="DO242" s="1455"/>
      <c r="DP242" s="1455"/>
      <c r="DQ242" s="1455"/>
      <c r="DR242" s="1455"/>
      <c r="DS242" s="1455"/>
      <c r="DT242" s="1455"/>
      <c r="DU242" s="1455"/>
      <c r="DV242" s="1455"/>
      <c r="DW242" s="1455"/>
      <c r="DX242" s="1455"/>
      <c r="DY242" s="1455"/>
      <c r="DZ242" s="1455"/>
      <c r="EA242" s="1455"/>
      <c r="EB242" s="1455"/>
      <c r="EC242" s="1455"/>
      <c r="ED242" s="1455"/>
      <c r="EE242" s="1455"/>
      <c r="EF242" s="1455"/>
      <c r="EG242" s="1455"/>
      <c r="EH242" s="1455"/>
      <c r="EI242" s="1455"/>
      <c r="EJ242" s="1455"/>
      <c r="EK242" s="1455"/>
      <c r="EL242" s="1455"/>
      <c r="EM242" s="1455"/>
      <c r="EN242" s="1455"/>
      <c r="EO242" s="1455"/>
      <c r="EP242" s="1455"/>
      <c r="EQ242" s="1455"/>
      <c r="ER242" s="1455"/>
      <c r="ES242" s="1455"/>
      <c r="ET242" s="1455"/>
      <c r="EU242" s="1455"/>
      <c r="EV242" s="1455"/>
      <c r="EW242" s="1455"/>
      <c r="EX242" s="1455"/>
      <c r="EY242" s="1455"/>
      <c r="EZ242" s="1455"/>
      <c r="FA242" s="1455"/>
      <c r="FB242" s="1455"/>
      <c r="FC242" s="1455"/>
      <c r="FD242" s="1455"/>
      <c r="FE242" s="1455"/>
      <c r="FF242" s="1455"/>
      <c r="FG242" s="1455"/>
      <c r="FH242" s="1455"/>
      <c r="FI242" s="1455"/>
      <c r="FJ242" s="1455"/>
      <c r="FK242" s="1455"/>
      <c r="FL242" s="1455"/>
      <c r="FM242" s="1455"/>
      <c r="FN242" s="1455"/>
      <c r="FO242" s="1455"/>
      <c r="FP242" s="1455"/>
      <c r="FQ242" s="1455"/>
      <c r="FR242" s="1455"/>
      <c r="FS242" s="1455"/>
      <c r="FT242" s="1455"/>
      <c r="FU242" s="1455"/>
      <c r="FV242" s="1455"/>
      <c r="FW242" s="1455"/>
      <c r="FX242" s="1455"/>
      <c r="FY242" s="1455"/>
      <c r="FZ242" s="1455"/>
      <c r="GA242" s="1455"/>
      <c r="GB242" s="1455"/>
      <c r="GC242" s="1455"/>
      <c r="GD242" s="1455"/>
      <c r="GE242" s="1455"/>
      <c r="GF242" s="1455"/>
      <c r="GG242" s="1455"/>
      <c r="GH242" s="1455"/>
      <c r="GI242" s="1455"/>
      <c r="GJ242" s="1455"/>
      <c r="GK242" s="1455"/>
      <c r="GL242" s="1455"/>
      <c r="GM242" s="1455"/>
      <c r="GN242" s="1455"/>
      <c r="GO242" s="1455"/>
      <c r="GP242" s="1455"/>
      <c r="GQ242" s="1455"/>
      <c r="GR242" s="1455"/>
      <c r="GS242" s="1455"/>
      <c r="GT242" s="1455"/>
      <c r="GU242" s="1455"/>
      <c r="GV242" s="1455"/>
      <c r="GW242" s="1455"/>
      <c r="GX242" s="1455"/>
      <c r="GY242" s="1455"/>
      <c r="GZ242" s="1455"/>
      <c r="HA242" s="1455"/>
      <c r="HB242" s="1455"/>
      <c r="HC242" s="1455"/>
      <c r="HD242" s="1455"/>
      <c r="HE242" s="1455"/>
      <c r="HF242" s="1455"/>
      <c r="HG242" s="1455"/>
      <c r="HH242" s="1455"/>
      <c r="HI242" s="1455"/>
      <c r="HJ242" s="1455"/>
      <c r="HK242" s="1455"/>
      <c r="HL242" s="1455"/>
      <c r="HM242" s="1455"/>
      <c r="HN242" s="1455"/>
      <c r="HO242" s="1455"/>
      <c r="HP242" s="1455"/>
      <c r="HQ242" s="1455"/>
      <c r="HR242" s="1455"/>
      <c r="HS242" s="1455"/>
      <c r="HT242" s="1455"/>
      <c r="HU242" s="1455"/>
      <c r="HV242" s="1455"/>
      <c r="HW242" s="1455"/>
      <c r="HX242" s="1455"/>
      <c r="HY242" s="1455"/>
      <c r="HZ242" s="1455"/>
      <c r="IA242" s="1455"/>
      <c r="IB242" s="1455"/>
      <c r="IC242" s="1455"/>
      <c r="ID242" s="1455"/>
      <c r="IE242" s="1455"/>
      <c r="IF242" s="1455"/>
      <c r="IG242" s="1455"/>
      <c r="IH242" s="1455"/>
      <c r="II242" s="1455"/>
      <c r="IJ242" s="1455"/>
      <c r="IK242" s="1455"/>
      <c r="IL242" s="1455"/>
      <c r="IM242" s="1455"/>
      <c r="IN242" s="1455"/>
      <c r="IO242" s="1455"/>
      <c r="IP242" s="1455"/>
      <c r="IQ242" s="1455"/>
      <c r="IR242" s="1455"/>
      <c r="IS242" s="1455"/>
      <c r="IT242" s="1455"/>
      <c r="IU242" s="1455"/>
      <c r="IV242" s="1455"/>
      <c r="IW242" s="1455"/>
      <c r="IX242" s="1455"/>
      <c r="IY242" s="1455"/>
      <c r="IZ242" s="1455"/>
      <c r="JA242" s="1455"/>
      <c r="JB242" s="1455"/>
      <c r="JC242" s="1455"/>
      <c r="JD242" s="1455"/>
      <c r="JE242" s="1455"/>
      <c r="JF242" s="1455"/>
      <c r="JG242" s="1455"/>
      <c r="JH242" s="1455"/>
      <c r="JI242" s="1455"/>
      <c r="JJ242" s="1455"/>
      <c r="JK242" s="1455"/>
      <c r="JL242" s="1455"/>
      <c r="JM242" s="1455"/>
      <c r="JN242" s="1455"/>
      <c r="JO242" s="1455"/>
      <c r="JP242" s="1455"/>
      <c r="JQ242" s="1455"/>
      <c r="JR242" s="1455"/>
      <c r="JS242" s="1455"/>
      <c r="JT242" s="1455"/>
      <c r="JU242" s="1455"/>
      <c r="JV242" s="1455"/>
      <c r="JW242" s="1455"/>
      <c r="JX242" s="1455"/>
      <c r="JY242" s="1455"/>
      <c r="JZ242" s="1455"/>
      <c r="KA242" s="1455"/>
      <c r="KB242" s="1455"/>
      <c r="KC242" s="1455"/>
      <c r="KD242" s="1455"/>
      <c r="KE242" s="1455"/>
      <c r="KF242" s="1455"/>
      <c r="KG242" s="1455"/>
      <c r="KH242" s="1455"/>
      <c r="KI242" s="1455"/>
      <c r="KJ242" s="1455"/>
      <c r="KK242" s="1455"/>
      <c r="KL242" s="1455"/>
      <c r="KM242" s="1455"/>
      <c r="KN242" s="1455"/>
      <c r="KO242" s="1455"/>
      <c r="KP242" s="1455"/>
      <c r="KQ242" s="1455"/>
      <c r="KR242" s="1455"/>
      <c r="KS242" s="1455"/>
      <c r="KT242" s="1455"/>
      <c r="KU242" s="1455"/>
      <c r="KV242" s="1455"/>
      <c r="KW242" s="1455"/>
      <c r="KX242" s="1455"/>
      <c r="KY242" s="1455"/>
      <c r="KZ242" s="1455"/>
      <c r="LA242" s="1455"/>
      <c r="LB242" s="1455"/>
      <c r="LC242" s="1455"/>
      <c r="LD242" s="1455"/>
      <c r="LE242" s="1455"/>
      <c r="LF242" s="1455"/>
      <c r="LG242" s="1455"/>
      <c r="LH242" s="1467"/>
      <c r="LI242" s="1467"/>
      <c r="LJ242" s="1467"/>
      <c r="LK242" s="1467"/>
      <c r="LL242" s="1467"/>
      <c r="LM242" s="1467"/>
      <c r="LN242" s="1467"/>
      <c r="LO242" s="1645"/>
    </row>
    <row r="243" s="1482" customFormat="1" ht="47" customHeight="1" spans="1:327">
      <c r="A243" s="1513">
        <v>45996</v>
      </c>
      <c r="B243" s="1226" t="s">
        <v>1432</v>
      </c>
      <c r="C243" s="1227" t="s">
        <v>98</v>
      </c>
      <c r="D243" s="1228">
        <v>4500188238</v>
      </c>
      <c r="E243" s="1229" t="s">
        <v>3434</v>
      </c>
      <c r="F243" s="1228" t="s">
        <v>5579</v>
      </c>
      <c r="G243" s="1230" t="s">
        <v>4780</v>
      </c>
      <c r="H243" s="1230" t="s">
        <v>4780</v>
      </c>
      <c r="I243" s="1542" t="s">
        <v>4765</v>
      </c>
      <c r="J243" s="1543">
        <v>7968</v>
      </c>
      <c r="K243" s="1544">
        <v>0</v>
      </c>
      <c r="L243" s="1544">
        <v>24</v>
      </c>
      <c r="M243" s="1545">
        <f t="shared" si="121"/>
        <v>332</v>
      </c>
      <c r="N243" s="1274">
        <v>46044</v>
      </c>
      <c r="O243" s="1274">
        <v>46042</v>
      </c>
      <c r="P243" s="1546"/>
      <c r="Q243" s="1570" t="s">
        <v>78</v>
      </c>
      <c r="R243" s="1577">
        <v>7968</v>
      </c>
      <c r="S243" s="1577">
        <f t="shared" si="122"/>
        <v>0</v>
      </c>
      <c r="T243" s="1575"/>
      <c r="U243" s="1571" t="s">
        <v>829</v>
      </c>
      <c r="V243" s="1848" t="s">
        <v>5553</v>
      </c>
      <c r="W243" s="1572" t="s">
        <v>88</v>
      </c>
      <c r="X243" s="1842">
        <v>46009</v>
      </c>
      <c r="Y243" s="1595" t="s">
        <v>88</v>
      </c>
      <c r="Z243" s="1595" t="s">
        <v>5577</v>
      </c>
      <c r="AA243" s="1595"/>
      <c r="AB243" s="1595"/>
      <c r="AC243" s="1597" t="s">
        <v>5578</v>
      </c>
      <c r="AD243" s="1358" t="s">
        <v>550</v>
      </c>
      <c r="AE243" s="1598">
        <v>0.7854</v>
      </c>
      <c r="AF243" s="1599">
        <f t="shared" si="117"/>
        <v>6258.0672</v>
      </c>
      <c r="AG243" s="1612"/>
      <c r="AH243" s="1613" t="s">
        <v>81</v>
      </c>
      <c r="AI243" s="1613">
        <v>5</v>
      </c>
      <c r="AJ243" s="1543">
        <f t="shared" si="118"/>
        <v>7968</v>
      </c>
      <c r="AK243" s="1614"/>
      <c r="AL243" s="1615">
        <f t="shared" si="119"/>
        <v>332</v>
      </c>
      <c r="AM243" s="1615"/>
      <c r="AN243" s="1615"/>
      <c r="AO243" s="1615"/>
      <c r="AP243" s="1614" t="s">
        <v>63</v>
      </c>
      <c r="AQ243" s="1543">
        <f t="shared" si="120"/>
        <v>7968</v>
      </c>
      <c r="AR243" s="1615"/>
      <c r="AS243" s="1624">
        <f t="shared" si="123"/>
        <v>1593.6</v>
      </c>
      <c r="AT243" s="1625">
        <f t="shared" si="124"/>
        <v>1593.6</v>
      </c>
      <c r="AU243" s="1625">
        <f t="shared" si="125"/>
        <v>1593.6</v>
      </c>
      <c r="AV243" s="1625">
        <f t="shared" si="126"/>
        <v>1593.6</v>
      </c>
      <c r="AW243" s="1640">
        <f t="shared" si="127"/>
        <v>1593.6</v>
      </c>
      <c r="AX243" s="1641">
        <f t="shared" si="128"/>
        <v>1527.2</v>
      </c>
      <c r="AY243" s="1430">
        <f t="shared" si="129"/>
        <v>66.4</v>
      </c>
      <c r="AZ243" s="1453"/>
      <c r="BA243" s="1454"/>
      <c r="BB243" s="1455"/>
      <c r="BC243" s="1455"/>
      <c r="BD243" s="1455"/>
      <c r="BE243" s="1455"/>
      <c r="BF243" s="1455"/>
      <c r="BG243" s="1455"/>
      <c r="BH243" s="1455"/>
      <c r="BI243" s="1455"/>
      <c r="BJ243" s="1455"/>
      <c r="BK243" s="1455"/>
      <c r="BL243" s="1455"/>
      <c r="BM243" s="1455"/>
      <c r="BN243" s="1455"/>
      <c r="BO243" s="1455"/>
      <c r="BP243" s="1455"/>
      <c r="BQ243" s="1455"/>
      <c r="BR243" s="1455"/>
      <c r="BS243" s="1455"/>
      <c r="BT243" s="1455"/>
      <c r="BU243" s="1455"/>
      <c r="BV243" s="1455"/>
      <c r="BW243" s="1455"/>
      <c r="BX243" s="1455"/>
      <c r="BY243" s="1455"/>
      <c r="BZ243" s="1455"/>
      <c r="CA243" s="1455"/>
      <c r="CB243" s="1455"/>
      <c r="CC243" s="1455"/>
      <c r="CD243" s="1455"/>
      <c r="CE243" s="1455"/>
      <c r="CF243" s="1455"/>
      <c r="CG243" s="1455"/>
      <c r="CH243" s="1455"/>
      <c r="CI243" s="1455"/>
      <c r="CJ243" s="1455"/>
      <c r="CK243" s="1455"/>
      <c r="CL243" s="1455"/>
      <c r="CM243" s="1455"/>
      <c r="CN243" s="1455"/>
      <c r="CO243" s="1455"/>
      <c r="CP243" s="1455"/>
      <c r="CQ243" s="1455"/>
      <c r="CR243" s="1455"/>
      <c r="CS243" s="1455"/>
      <c r="CT243" s="1455"/>
      <c r="CU243" s="1455"/>
      <c r="CV243" s="1455"/>
      <c r="CW243" s="1455"/>
      <c r="CX243" s="1455"/>
      <c r="CY243" s="1455"/>
      <c r="CZ243" s="1455"/>
      <c r="DA243" s="1455"/>
      <c r="DB243" s="1455"/>
      <c r="DC243" s="1455"/>
      <c r="DD243" s="1455"/>
      <c r="DE243" s="1455"/>
      <c r="DF243" s="1455"/>
      <c r="DG243" s="1455"/>
      <c r="DH243" s="1455"/>
      <c r="DI243" s="1455"/>
      <c r="DJ243" s="1455"/>
      <c r="DK243" s="1455"/>
      <c r="DL243" s="1455"/>
      <c r="DM243" s="1455"/>
      <c r="DN243" s="1455"/>
      <c r="DO243" s="1455"/>
      <c r="DP243" s="1455"/>
      <c r="DQ243" s="1455"/>
      <c r="DR243" s="1455"/>
      <c r="DS243" s="1455"/>
      <c r="DT243" s="1455"/>
      <c r="DU243" s="1455"/>
      <c r="DV243" s="1455"/>
      <c r="DW243" s="1455"/>
      <c r="DX243" s="1455"/>
      <c r="DY243" s="1455"/>
      <c r="DZ243" s="1455"/>
      <c r="EA243" s="1455"/>
      <c r="EB243" s="1455"/>
      <c r="EC243" s="1455"/>
      <c r="ED243" s="1455"/>
      <c r="EE243" s="1455"/>
      <c r="EF243" s="1455"/>
      <c r="EG243" s="1455"/>
      <c r="EH243" s="1455"/>
      <c r="EI243" s="1455"/>
      <c r="EJ243" s="1455"/>
      <c r="EK243" s="1455"/>
      <c r="EL243" s="1455"/>
      <c r="EM243" s="1455"/>
      <c r="EN243" s="1455"/>
      <c r="EO243" s="1455"/>
      <c r="EP243" s="1455"/>
      <c r="EQ243" s="1455"/>
      <c r="ER243" s="1455"/>
      <c r="ES243" s="1455"/>
      <c r="ET243" s="1455"/>
      <c r="EU243" s="1455"/>
      <c r="EV243" s="1455"/>
      <c r="EW243" s="1455"/>
      <c r="EX243" s="1455"/>
      <c r="EY243" s="1455"/>
      <c r="EZ243" s="1455"/>
      <c r="FA243" s="1455"/>
      <c r="FB243" s="1455"/>
      <c r="FC243" s="1455"/>
      <c r="FD243" s="1455"/>
      <c r="FE243" s="1455"/>
      <c r="FF243" s="1455"/>
      <c r="FG243" s="1455"/>
      <c r="FH243" s="1455"/>
      <c r="FI243" s="1455"/>
      <c r="FJ243" s="1455"/>
      <c r="FK243" s="1455"/>
      <c r="FL243" s="1455"/>
      <c r="FM243" s="1455"/>
      <c r="FN243" s="1455"/>
      <c r="FO243" s="1455"/>
      <c r="FP243" s="1455"/>
      <c r="FQ243" s="1455"/>
      <c r="FR243" s="1455"/>
      <c r="FS243" s="1455"/>
      <c r="FT243" s="1455"/>
      <c r="FU243" s="1455"/>
      <c r="FV243" s="1455"/>
      <c r="FW243" s="1455"/>
      <c r="FX243" s="1455"/>
      <c r="FY243" s="1455"/>
      <c r="FZ243" s="1455"/>
      <c r="GA243" s="1455"/>
      <c r="GB243" s="1455"/>
      <c r="GC243" s="1455"/>
      <c r="GD243" s="1455"/>
      <c r="GE243" s="1455"/>
      <c r="GF243" s="1455"/>
      <c r="GG243" s="1455"/>
      <c r="GH243" s="1455"/>
      <c r="GI243" s="1455"/>
      <c r="GJ243" s="1455"/>
      <c r="GK243" s="1455"/>
      <c r="GL243" s="1455"/>
      <c r="GM243" s="1455"/>
      <c r="GN243" s="1455"/>
      <c r="GO243" s="1455"/>
      <c r="GP243" s="1455"/>
      <c r="GQ243" s="1455"/>
      <c r="GR243" s="1455"/>
      <c r="GS243" s="1455"/>
      <c r="GT243" s="1455"/>
      <c r="GU243" s="1455"/>
      <c r="GV243" s="1455"/>
      <c r="GW243" s="1455"/>
      <c r="GX243" s="1455"/>
      <c r="GY243" s="1455"/>
      <c r="GZ243" s="1455"/>
      <c r="HA243" s="1455"/>
      <c r="HB243" s="1455"/>
      <c r="HC243" s="1455"/>
      <c r="HD243" s="1455"/>
      <c r="HE243" s="1455"/>
      <c r="HF243" s="1455"/>
      <c r="HG243" s="1455"/>
      <c r="HH243" s="1455"/>
      <c r="HI243" s="1455"/>
      <c r="HJ243" s="1455"/>
      <c r="HK243" s="1455"/>
      <c r="HL243" s="1455"/>
      <c r="HM243" s="1455"/>
      <c r="HN243" s="1455"/>
      <c r="HO243" s="1455"/>
      <c r="HP243" s="1455"/>
      <c r="HQ243" s="1455"/>
      <c r="HR243" s="1455"/>
      <c r="HS243" s="1455"/>
      <c r="HT243" s="1455"/>
      <c r="HU243" s="1455"/>
      <c r="HV243" s="1455"/>
      <c r="HW243" s="1455"/>
      <c r="HX243" s="1455"/>
      <c r="HY243" s="1455"/>
      <c r="HZ243" s="1455"/>
      <c r="IA243" s="1455"/>
      <c r="IB243" s="1455"/>
      <c r="IC243" s="1455"/>
      <c r="ID243" s="1455"/>
      <c r="IE243" s="1455"/>
      <c r="IF243" s="1455"/>
      <c r="IG243" s="1455"/>
      <c r="IH243" s="1455"/>
      <c r="II243" s="1455"/>
      <c r="IJ243" s="1455"/>
      <c r="IK243" s="1455"/>
      <c r="IL243" s="1455"/>
      <c r="IM243" s="1455"/>
      <c r="IN243" s="1455"/>
      <c r="IO243" s="1455"/>
      <c r="IP243" s="1455"/>
      <c r="IQ243" s="1455"/>
      <c r="IR243" s="1455"/>
      <c r="IS243" s="1455"/>
      <c r="IT243" s="1455"/>
      <c r="IU243" s="1455"/>
      <c r="IV243" s="1455"/>
      <c r="IW243" s="1455"/>
      <c r="IX243" s="1455"/>
      <c r="IY243" s="1455"/>
      <c r="IZ243" s="1455"/>
      <c r="JA243" s="1455"/>
      <c r="JB243" s="1455"/>
      <c r="JC243" s="1455"/>
      <c r="JD243" s="1455"/>
      <c r="JE243" s="1455"/>
      <c r="JF243" s="1455"/>
      <c r="JG243" s="1455"/>
      <c r="JH243" s="1455"/>
      <c r="JI243" s="1455"/>
      <c r="JJ243" s="1455"/>
      <c r="JK243" s="1455"/>
      <c r="JL243" s="1455"/>
      <c r="JM243" s="1455"/>
      <c r="JN243" s="1455"/>
      <c r="JO243" s="1455"/>
      <c r="JP243" s="1455"/>
      <c r="JQ243" s="1455"/>
      <c r="JR243" s="1455"/>
      <c r="JS243" s="1455"/>
      <c r="JT243" s="1455"/>
      <c r="JU243" s="1455"/>
      <c r="JV243" s="1455"/>
      <c r="JW243" s="1455"/>
      <c r="JX243" s="1455"/>
      <c r="JY243" s="1455"/>
      <c r="JZ243" s="1455"/>
      <c r="KA243" s="1455"/>
      <c r="KB243" s="1455"/>
      <c r="KC243" s="1455"/>
      <c r="KD243" s="1455"/>
      <c r="KE243" s="1455"/>
      <c r="KF243" s="1455"/>
      <c r="KG243" s="1455"/>
      <c r="KH243" s="1455"/>
      <c r="KI243" s="1455"/>
      <c r="KJ243" s="1455"/>
      <c r="KK243" s="1455"/>
      <c r="KL243" s="1455"/>
      <c r="KM243" s="1455"/>
      <c r="KN243" s="1455"/>
      <c r="KO243" s="1455"/>
      <c r="KP243" s="1455"/>
      <c r="KQ243" s="1455"/>
      <c r="KR243" s="1455"/>
      <c r="KS243" s="1455"/>
      <c r="KT243" s="1455"/>
      <c r="KU243" s="1455"/>
      <c r="KV243" s="1455"/>
      <c r="KW243" s="1455"/>
      <c r="KX243" s="1455"/>
      <c r="KY243" s="1455"/>
      <c r="KZ243" s="1455"/>
      <c r="LA243" s="1455"/>
      <c r="LB243" s="1455"/>
      <c r="LC243" s="1455"/>
      <c r="LD243" s="1455"/>
      <c r="LE243" s="1455"/>
      <c r="LF243" s="1455"/>
      <c r="LG243" s="1455"/>
      <c r="LH243" s="1467"/>
      <c r="LI243" s="1467"/>
      <c r="LJ243" s="1467"/>
      <c r="LK243" s="1467"/>
      <c r="LL243" s="1467"/>
      <c r="LM243" s="1467"/>
      <c r="LN243" s="1467"/>
      <c r="LO243" s="1645"/>
    </row>
    <row r="244" s="1482" customFormat="1" ht="47" customHeight="1" spans="1:327">
      <c r="A244" s="1513">
        <v>45988</v>
      </c>
      <c r="B244" s="1226" t="s">
        <v>173</v>
      </c>
      <c r="C244" s="1227" t="s">
        <v>98</v>
      </c>
      <c r="D244" s="1228">
        <v>4500187303</v>
      </c>
      <c r="E244" s="1229" t="s">
        <v>5580</v>
      </c>
      <c r="F244" s="1228" t="s">
        <v>5581</v>
      </c>
      <c r="G244" s="1230" t="s">
        <v>5276</v>
      </c>
      <c r="H244" s="1230" t="s">
        <v>5276</v>
      </c>
      <c r="I244" s="1542" t="s">
        <v>5277</v>
      </c>
      <c r="J244" s="1543">
        <v>7920</v>
      </c>
      <c r="K244" s="1544">
        <v>0</v>
      </c>
      <c r="L244" s="1544">
        <v>2640</v>
      </c>
      <c r="M244" s="1545">
        <f t="shared" si="121"/>
        <v>3</v>
      </c>
      <c r="N244" s="1274">
        <v>46049</v>
      </c>
      <c r="O244" s="1274">
        <v>46048</v>
      </c>
      <c r="P244" s="1835" t="s">
        <v>5582</v>
      </c>
      <c r="Q244" s="1841" t="s">
        <v>78</v>
      </c>
      <c r="R244" s="1577">
        <v>7920</v>
      </c>
      <c r="S244" s="1577">
        <f t="shared" si="122"/>
        <v>0</v>
      </c>
      <c r="T244" s="1577" t="s">
        <v>1634</v>
      </c>
      <c r="U244" s="1571" t="s">
        <v>829</v>
      </c>
      <c r="V244" s="1572" t="s">
        <v>4676</v>
      </c>
      <c r="W244" s="1572" t="s">
        <v>88</v>
      </c>
      <c r="X244" s="1842" t="s">
        <v>5482</v>
      </c>
      <c r="Y244" s="1595" t="s">
        <v>287</v>
      </c>
      <c r="Z244" s="1595" t="s">
        <v>4143</v>
      </c>
      <c r="AA244" s="1853" t="s">
        <v>2394</v>
      </c>
      <c r="AB244" s="1595"/>
      <c r="AC244" s="1597" t="s">
        <v>5412</v>
      </c>
      <c r="AD244" s="1358" t="s">
        <v>181</v>
      </c>
      <c r="AE244" s="1598">
        <v>2114.3</v>
      </c>
      <c r="AF244" s="1599">
        <f t="shared" ref="AF244:AF250" si="130">AE244*M244</f>
        <v>6342.9</v>
      </c>
      <c r="AG244" s="1612"/>
      <c r="AH244" s="1613" t="s">
        <v>81</v>
      </c>
      <c r="AI244" s="1613">
        <v>5</v>
      </c>
      <c r="AJ244" s="1543">
        <v>7920</v>
      </c>
      <c r="AK244" s="1614"/>
      <c r="AL244" s="1615"/>
      <c r="AM244" s="1615">
        <f t="shared" ref="AM244:AM250" si="131">J244/12</f>
        <v>660</v>
      </c>
      <c r="AN244" s="1615"/>
      <c r="AO244" s="1615"/>
      <c r="AP244" s="1614" t="s">
        <v>63</v>
      </c>
      <c r="AQ244" s="1543">
        <v>7920</v>
      </c>
      <c r="AR244" s="1615"/>
      <c r="AS244" s="1624">
        <f t="shared" si="123"/>
        <v>1584</v>
      </c>
      <c r="AT244" s="1625">
        <f t="shared" si="124"/>
        <v>1584</v>
      </c>
      <c r="AU244" s="1625">
        <f t="shared" si="125"/>
        <v>1584</v>
      </c>
      <c r="AV244" s="1625">
        <f t="shared" si="126"/>
        <v>1584</v>
      </c>
      <c r="AW244" s="1640">
        <f t="shared" si="127"/>
        <v>1584</v>
      </c>
      <c r="AX244" s="1641">
        <f t="shared" si="128"/>
        <v>1518</v>
      </c>
      <c r="AY244" s="1430">
        <f t="shared" si="129"/>
        <v>66</v>
      </c>
      <c r="AZ244" s="1453"/>
      <c r="BA244" s="1454"/>
      <c r="BB244" s="1455"/>
      <c r="BC244" s="1455"/>
      <c r="BD244" s="1455"/>
      <c r="BE244" s="1455"/>
      <c r="BF244" s="1455"/>
      <c r="BG244" s="1455"/>
      <c r="BH244" s="1455"/>
      <c r="BI244" s="1455"/>
      <c r="BJ244" s="1455"/>
      <c r="BK244" s="1455"/>
      <c r="BL244" s="1455"/>
      <c r="BM244" s="1455"/>
      <c r="BN244" s="1455"/>
      <c r="BO244" s="1455"/>
      <c r="BP244" s="1455"/>
      <c r="BQ244" s="1455"/>
      <c r="BR244" s="1455"/>
      <c r="BS244" s="1455"/>
      <c r="BT244" s="1455"/>
      <c r="BU244" s="1455"/>
      <c r="BV244" s="1455"/>
      <c r="BW244" s="1455"/>
      <c r="BX244" s="1455"/>
      <c r="BY244" s="1455"/>
      <c r="BZ244" s="1455"/>
      <c r="CA244" s="1455"/>
      <c r="CB244" s="1455"/>
      <c r="CC244" s="1455"/>
      <c r="CD244" s="1455"/>
      <c r="CE244" s="1455"/>
      <c r="CF244" s="1455"/>
      <c r="CG244" s="1455"/>
      <c r="CH244" s="1455"/>
      <c r="CI244" s="1455"/>
      <c r="CJ244" s="1455"/>
      <c r="CK244" s="1455"/>
      <c r="CL244" s="1455"/>
      <c r="CM244" s="1455"/>
      <c r="CN244" s="1455"/>
      <c r="CO244" s="1455"/>
      <c r="CP244" s="1455"/>
      <c r="CQ244" s="1455"/>
      <c r="CR244" s="1455"/>
      <c r="CS244" s="1455"/>
      <c r="CT244" s="1455"/>
      <c r="CU244" s="1455"/>
      <c r="CV244" s="1455"/>
      <c r="CW244" s="1455"/>
      <c r="CX244" s="1455"/>
      <c r="CY244" s="1455"/>
      <c r="CZ244" s="1455"/>
      <c r="DA244" s="1455"/>
      <c r="DB244" s="1455"/>
      <c r="DC244" s="1455"/>
      <c r="DD244" s="1455"/>
      <c r="DE244" s="1455"/>
      <c r="DF244" s="1455"/>
      <c r="DG244" s="1455"/>
      <c r="DH244" s="1455"/>
      <c r="DI244" s="1455"/>
      <c r="DJ244" s="1455"/>
      <c r="DK244" s="1455"/>
      <c r="DL244" s="1455"/>
      <c r="DM244" s="1455"/>
      <c r="DN244" s="1455"/>
      <c r="DO244" s="1455"/>
      <c r="DP244" s="1455"/>
      <c r="DQ244" s="1455"/>
      <c r="DR244" s="1455"/>
      <c r="DS244" s="1455"/>
      <c r="DT244" s="1455"/>
      <c r="DU244" s="1455"/>
      <c r="DV244" s="1455"/>
      <c r="DW244" s="1455"/>
      <c r="DX244" s="1455"/>
      <c r="DY244" s="1455"/>
      <c r="DZ244" s="1455"/>
      <c r="EA244" s="1455"/>
      <c r="EB244" s="1455"/>
      <c r="EC244" s="1455"/>
      <c r="ED244" s="1455"/>
      <c r="EE244" s="1455"/>
      <c r="EF244" s="1455"/>
      <c r="EG244" s="1455"/>
      <c r="EH244" s="1455"/>
      <c r="EI244" s="1455"/>
      <c r="EJ244" s="1455"/>
      <c r="EK244" s="1455"/>
      <c r="EL244" s="1455"/>
      <c r="EM244" s="1455"/>
      <c r="EN244" s="1455"/>
      <c r="EO244" s="1455"/>
      <c r="EP244" s="1455"/>
      <c r="EQ244" s="1455"/>
      <c r="ER244" s="1455"/>
      <c r="ES244" s="1455"/>
      <c r="ET244" s="1455"/>
      <c r="EU244" s="1455"/>
      <c r="EV244" s="1455"/>
      <c r="EW244" s="1455"/>
      <c r="EX244" s="1455"/>
      <c r="EY244" s="1455"/>
      <c r="EZ244" s="1455"/>
      <c r="FA244" s="1455"/>
      <c r="FB244" s="1455"/>
      <c r="FC244" s="1455"/>
      <c r="FD244" s="1455"/>
      <c r="FE244" s="1455"/>
      <c r="FF244" s="1455"/>
      <c r="FG244" s="1455"/>
      <c r="FH244" s="1455"/>
      <c r="FI244" s="1455"/>
      <c r="FJ244" s="1455"/>
      <c r="FK244" s="1455"/>
      <c r="FL244" s="1455"/>
      <c r="FM244" s="1455"/>
      <c r="FN244" s="1455"/>
      <c r="FO244" s="1455"/>
      <c r="FP244" s="1455"/>
      <c r="FQ244" s="1455"/>
      <c r="FR244" s="1455"/>
      <c r="FS244" s="1455"/>
      <c r="FT244" s="1455"/>
      <c r="FU244" s="1455"/>
      <c r="FV244" s="1455"/>
      <c r="FW244" s="1455"/>
      <c r="FX244" s="1455"/>
      <c r="FY244" s="1455"/>
      <c r="FZ244" s="1455"/>
      <c r="GA244" s="1455"/>
      <c r="GB244" s="1455"/>
      <c r="GC244" s="1455"/>
      <c r="GD244" s="1455"/>
      <c r="GE244" s="1455"/>
      <c r="GF244" s="1455"/>
      <c r="GG244" s="1455"/>
      <c r="GH244" s="1455"/>
      <c r="GI244" s="1455"/>
      <c r="GJ244" s="1455"/>
      <c r="GK244" s="1455"/>
      <c r="GL244" s="1455"/>
      <c r="GM244" s="1455"/>
      <c r="GN244" s="1455"/>
      <c r="GO244" s="1455"/>
      <c r="GP244" s="1455"/>
      <c r="GQ244" s="1455"/>
      <c r="GR244" s="1455"/>
      <c r="GS244" s="1455"/>
      <c r="GT244" s="1455"/>
      <c r="GU244" s="1455"/>
      <c r="GV244" s="1455"/>
      <c r="GW244" s="1455"/>
      <c r="GX244" s="1455"/>
      <c r="GY244" s="1455"/>
      <c r="GZ244" s="1455"/>
      <c r="HA244" s="1455"/>
      <c r="HB244" s="1455"/>
      <c r="HC244" s="1455"/>
      <c r="HD244" s="1455"/>
      <c r="HE244" s="1455"/>
      <c r="HF244" s="1455"/>
      <c r="HG244" s="1455"/>
      <c r="HH244" s="1455"/>
      <c r="HI244" s="1455"/>
      <c r="HJ244" s="1455"/>
      <c r="HK244" s="1455"/>
      <c r="HL244" s="1455"/>
      <c r="HM244" s="1455"/>
      <c r="HN244" s="1455"/>
      <c r="HO244" s="1455"/>
      <c r="HP244" s="1455"/>
      <c r="HQ244" s="1455"/>
      <c r="HR244" s="1455"/>
      <c r="HS244" s="1455"/>
      <c r="HT244" s="1455"/>
      <c r="HU244" s="1455"/>
      <c r="HV244" s="1455"/>
      <c r="HW244" s="1455"/>
      <c r="HX244" s="1455"/>
      <c r="HY244" s="1455"/>
      <c r="HZ244" s="1455"/>
      <c r="IA244" s="1455"/>
      <c r="IB244" s="1455"/>
      <c r="IC244" s="1455"/>
      <c r="ID244" s="1455"/>
      <c r="IE244" s="1455"/>
      <c r="IF244" s="1455"/>
      <c r="IG244" s="1455"/>
      <c r="IH244" s="1455"/>
      <c r="II244" s="1455"/>
      <c r="IJ244" s="1455"/>
      <c r="IK244" s="1455"/>
      <c r="IL244" s="1455"/>
      <c r="IM244" s="1455"/>
      <c r="IN244" s="1455"/>
      <c r="IO244" s="1455"/>
      <c r="IP244" s="1455"/>
      <c r="IQ244" s="1455"/>
      <c r="IR244" s="1455"/>
      <c r="IS244" s="1455"/>
      <c r="IT244" s="1455"/>
      <c r="IU244" s="1455"/>
      <c r="IV244" s="1455"/>
      <c r="IW244" s="1455"/>
      <c r="IX244" s="1455"/>
      <c r="IY244" s="1455"/>
      <c r="IZ244" s="1455"/>
      <c r="JA244" s="1455"/>
      <c r="JB244" s="1455"/>
      <c r="JC244" s="1455"/>
      <c r="JD244" s="1455"/>
      <c r="JE244" s="1455"/>
      <c r="JF244" s="1455"/>
      <c r="JG244" s="1455"/>
      <c r="JH244" s="1455"/>
      <c r="JI244" s="1455"/>
      <c r="JJ244" s="1455"/>
      <c r="JK244" s="1455"/>
      <c r="JL244" s="1455"/>
      <c r="JM244" s="1455"/>
      <c r="JN244" s="1455"/>
      <c r="JO244" s="1455"/>
      <c r="JP244" s="1455"/>
      <c r="JQ244" s="1455"/>
      <c r="JR244" s="1455"/>
      <c r="JS244" s="1455"/>
      <c r="JT244" s="1455"/>
      <c r="JU244" s="1455"/>
      <c r="JV244" s="1455"/>
      <c r="JW244" s="1455"/>
      <c r="JX244" s="1455"/>
      <c r="JY244" s="1455"/>
      <c r="JZ244" s="1455"/>
      <c r="KA244" s="1455"/>
      <c r="KB244" s="1455"/>
      <c r="KC244" s="1455"/>
      <c r="KD244" s="1455"/>
      <c r="KE244" s="1455"/>
      <c r="KF244" s="1455"/>
      <c r="KG244" s="1455"/>
      <c r="KH244" s="1455"/>
      <c r="KI244" s="1455"/>
      <c r="KJ244" s="1455"/>
      <c r="KK244" s="1455"/>
      <c r="KL244" s="1455"/>
      <c r="KM244" s="1455"/>
      <c r="KN244" s="1455"/>
      <c r="KO244" s="1455"/>
      <c r="KP244" s="1455"/>
      <c r="KQ244" s="1455"/>
      <c r="KR244" s="1455"/>
      <c r="KS244" s="1455"/>
      <c r="KT244" s="1455"/>
      <c r="KU244" s="1455"/>
      <c r="KV244" s="1455"/>
      <c r="KW244" s="1455"/>
      <c r="KX244" s="1455"/>
      <c r="KY244" s="1455"/>
      <c r="KZ244" s="1455"/>
      <c r="LA244" s="1455"/>
      <c r="LB244" s="1455"/>
      <c r="LC244" s="1455"/>
      <c r="LD244" s="1455"/>
      <c r="LE244" s="1455"/>
      <c r="LF244" s="1455"/>
      <c r="LG244" s="1455"/>
      <c r="LH244" s="1467"/>
      <c r="LI244" s="1467"/>
      <c r="LJ244" s="1467"/>
      <c r="LK244" s="1467"/>
      <c r="LL244" s="1467"/>
      <c r="LM244" s="1467"/>
      <c r="LN244" s="1467"/>
      <c r="LO244" s="1645"/>
    </row>
    <row r="245" s="1482" customFormat="1" ht="47" customHeight="1" spans="1:327">
      <c r="A245" s="1513">
        <v>45988</v>
      </c>
      <c r="B245" s="1226" t="s">
        <v>173</v>
      </c>
      <c r="C245" s="1227" t="s">
        <v>98</v>
      </c>
      <c r="D245" s="1228">
        <v>4500187303</v>
      </c>
      <c r="E245" s="1229" t="s">
        <v>5583</v>
      </c>
      <c r="F245" s="1228" t="s">
        <v>5584</v>
      </c>
      <c r="G245" s="1230" t="s">
        <v>5276</v>
      </c>
      <c r="H245" s="1230" t="s">
        <v>5276</v>
      </c>
      <c r="I245" s="1542" t="s">
        <v>5277</v>
      </c>
      <c r="J245" s="1543">
        <v>2640</v>
      </c>
      <c r="K245" s="1544">
        <v>0</v>
      </c>
      <c r="L245" s="1544">
        <v>2640</v>
      </c>
      <c r="M245" s="1545">
        <f t="shared" si="121"/>
        <v>1</v>
      </c>
      <c r="N245" s="1274">
        <v>46049</v>
      </c>
      <c r="O245" s="1274">
        <v>46048</v>
      </c>
      <c r="P245" s="1835" t="s">
        <v>5582</v>
      </c>
      <c r="Q245" s="1841" t="s">
        <v>78</v>
      </c>
      <c r="R245" s="1577">
        <v>2640</v>
      </c>
      <c r="S245" s="1577">
        <f t="shared" si="122"/>
        <v>0</v>
      </c>
      <c r="T245" s="1577" t="s">
        <v>1634</v>
      </c>
      <c r="U245" s="1571" t="s">
        <v>829</v>
      </c>
      <c r="V245" s="1572" t="s">
        <v>4676</v>
      </c>
      <c r="W245" s="1572" t="s">
        <v>88</v>
      </c>
      <c r="X245" s="1842" t="s">
        <v>5482</v>
      </c>
      <c r="Y245" s="1595" t="s">
        <v>287</v>
      </c>
      <c r="Z245" s="1595" t="s">
        <v>4143</v>
      </c>
      <c r="AA245" s="1595" t="s">
        <v>2394</v>
      </c>
      <c r="AB245" s="1595"/>
      <c r="AC245" s="1597" t="s">
        <v>5412</v>
      </c>
      <c r="AD245" s="1358" t="s">
        <v>181</v>
      </c>
      <c r="AE245" s="1598">
        <v>2114.3</v>
      </c>
      <c r="AF245" s="1599">
        <f t="shared" si="130"/>
        <v>2114.3</v>
      </c>
      <c r="AG245" s="1612"/>
      <c r="AH245" s="1613" t="s">
        <v>81</v>
      </c>
      <c r="AI245" s="1613">
        <v>5</v>
      </c>
      <c r="AJ245" s="1543">
        <v>2640</v>
      </c>
      <c r="AK245" s="1614"/>
      <c r="AL245" s="1615"/>
      <c r="AM245" s="1615">
        <f t="shared" si="131"/>
        <v>220</v>
      </c>
      <c r="AN245" s="1615"/>
      <c r="AO245" s="1615"/>
      <c r="AP245" s="1614" t="s">
        <v>63</v>
      </c>
      <c r="AQ245" s="1543">
        <v>2640</v>
      </c>
      <c r="AR245" s="1615"/>
      <c r="AS245" s="1624">
        <f t="shared" si="123"/>
        <v>528</v>
      </c>
      <c r="AT245" s="1625">
        <f t="shared" si="124"/>
        <v>528</v>
      </c>
      <c r="AU245" s="1625">
        <f t="shared" si="125"/>
        <v>528</v>
      </c>
      <c r="AV245" s="1625">
        <f t="shared" si="126"/>
        <v>528</v>
      </c>
      <c r="AW245" s="1640">
        <f t="shared" si="127"/>
        <v>528</v>
      </c>
      <c r="AX245" s="1641">
        <f t="shared" si="128"/>
        <v>506</v>
      </c>
      <c r="AY245" s="1430">
        <f t="shared" si="129"/>
        <v>22</v>
      </c>
      <c r="AZ245" s="1453"/>
      <c r="BA245" s="1454"/>
      <c r="BB245" s="1455"/>
      <c r="BC245" s="1455"/>
      <c r="BD245" s="1455"/>
      <c r="BE245" s="1455"/>
      <c r="BF245" s="1455"/>
      <c r="BG245" s="1455"/>
      <c r="BH245" s="1455"/>
      <c r="BI245" s="1455"/>
      <c r="BJ245" s="1455"/>
      <c r="BK245" s="1455"/>
      <c r="BL245" s="1455"/>
      <c r="BM245" s="1455"/>
      <c r="BN245" s="1455"/>
      <c r="BO245" s="1455"/>
      <c r="BP245" s="1455"/>
      <c r="BQ245" s="1455"/>
      <c r="BR245" s="1455"/>
      <c r="BS245" s="1455"/>
      <c r="BT245" s="1455"/>
      <c r="BU245" s="1455"/>
      <c r="BV245" s="1455"/>
      <c r="BW245" s="1455"/>
      <c r="BX245" s="1455"/>
      <c r="BY245" s="1455"/>
      <c r="BZ245" s="1455"/>
      <c r="CA245" s="1455"/>
      <c r="CB245" s="1455"/>
      <c r="CC245" s="1455"/>
      <c r="CD245" s="1455"/>
      <c r="CE245" s="1455"/>
      <c r="CF245" s="1455"/>
      <c r="CG245" s="1455"/>
      <c r="CH245" s="1455"/>
      <c r="CI245" s="1455"/>
      <c r="CJ245" s="1455"/>
      <c r="CK245" s="1455"/>
      <c r="CL245" s="1455"/>
      <c r="CM245" s="1455"/>
      <c r="CN245" s="1455"/>
      <c r="CO245" s="1455"/>
      <c r="CP245" s="1455"/>
      <c r="CQ245" s="1455"/>
      <c r="CR245" s="1455"/>
      <c r="CS245" s="1455"/>
      <c r="CT245" s="1455"/>
      <c r="CU245" s="1455"/>
      <c r="CV245" s="1455"/>
      <c r="CW245" s="1455"/>
      <c r="CX245" s="1455"/>
      <c r="CY245" s="1455"/>
      <c r="CZ245" s="1455"/>
      <c r="DA245" s="1455"/>
      <c r="DB245" s="1455"/>
      <c r="DC245" s="1455"/>
      <c r="DD245" s="1455"/>
      <c r="DE245" s="1455"/>
      <c r="DF245" s="1455"/>
      <c r="DG245" s="1455"/>
      <c r="DH245" s="1455"/>
      <c r="DI245" s="1455"/>
      <c r="DJ245" s="1455"/>
      <c r="DK245" s="1455"/>
      <c r="DL245" s="1455"/>
      <c r="DM245" s="1455"/>
      <c r="DN245" s="1455"/>
      <c r="DO245" s="1455"/>
      <c r="DP245" s="1455"/>
      <c r="DQ245" s="1455"/>
      <c r="DR245" s="1455"/>
      <c r="DS245" s="1455"/>
      <c r="DT245" s="1455"/>
      <c r="DU245" s="1455"/>
      <c r="DV245" s="1455"/>
      <c r="DW245" s="1455"/>
      <c r="DX245" s="1455"/>
      <c r="DY245" s="1455"/>
      <c r="DZ245" s="1455"/>
      <c r="EA245" s="1455"/>
      <c r="EB245" s="1455"/>
      <c r="EC245" s="1455"/>
      <c r="ED245" s="1455"/>
      <c r="EE245" s="1455"/>
      <c r="EF245" s="1455"/>
      <c r="EG245" s="1455"/>
      <c r="EH245" s="1455"/>
      <c r="EI245" s="1455"/>
      <c r="EJ245" s="1455"/>
      <c r="EK245" s="1455"/>
      <c r="EL245" s="1455"/>
      <c r="EM245" s="1455"/>
      <c r="EN245" s="1455"/>
      <c r="EO245" s="1455"/>
      <c r="EP245" s="1455"/>
      <c r="EQ245" s="1455"/>
      <c r="ER245" s="1455"/>
      <c r="ES245" s="1455"/>
      <c r="ET245" s="1455"/>
      <c r="EU245" s="1455"/>
      <c r="EV245" s="1455"/>
      <c r="EW245" s="1455"/>
      <c r="EX245" s="1455"/>
      <c r="EY245" s="1455"/>
      <c r="EZ245" s="1455"/>
      <c r="FA245" s="1455"/>
      <c r="FB245" s="1455"/>
      <c r="FC245" s="1455"/>
      <c r="FD245" s="1455"/>
      <c r="FE245" s="1455"/>
      <c r="FF245" s="1455"/>
      <c r="FG245" s="1455"/>
      <c r="FH245" s="1455"/>
      <c r="FI245" s="1455"/>
      <c r="FJ245" s="1455"/>
      <c r="FK245" s="1455"/>
      <c r="FL245" s="1455"/>
      <c r="FM245" s="1455"/>
      <c r="FN245" s="1455"/>
      <c r="FO245" s="1455"/>
      <c r="FP245" s="1455"/>
      <c r="FQ245" s="1455"/>
      <c r="FR245" s="1455"/>
      <c r="FS245" s="1455"/>
      <c r="FT245" s="1455"/>
      <c r="FU245" s="1455"/>
      <c r="FV245" s="1455"/>
      <c r="FW245" s="1455"/>
      <c r="FX245" s="1455"/>
      <c r="FY245" s="1455"/>
      <c r="FZ245" s="1455"/>
      <c r="GA245" s="1455"/>
      <c r="GB245" s="1455"/>
      <c r="GC245" s="1455"/>
      <c r="GD245" s="1455"/>
      <c r="GE245" s="1455"/>
      <c r="GF245" s="1455"/>
      <c r="GG245" s="1455"/>
      <c r="GH245" s="1455"/>
      <c r="GI245" s="1455"/>
      <c r="GJ245" s="1455"/>
      <c r="GK245" s="1455"/>
      <c r="GL245" s="1455"/>
      <c r="GM245" s="1455"/>
      <c r="GN245" s="1455"/>
      <c r="GO245" s="1455"/>
      <c r="GP245" s="1455"/>
      <c r="GQ245" s="1455"/>
      <c r="GR245" s="1455"/>
      <c r="GS245" s="1455"/>
      <c r="GT245" s="1455"/>
      <c r="GU245" s="1455"/>
      <c r="GV245" s="1455"/>
      <c r="GW245" s="1455"/>
      <c r="GX245" s="1455"/>
      <c r="GY245" s="1455"/>
      <c r="GZ245" s="1455"/>
      <c r="HA245" s="1455"/>
      <c r="HB245" s="1455"/>
      <c r="HC245" s="1455"/>
      <c r="HD245" s="1455"/>
      <c r="HE245" s="1455"/>
      <c r="HF245" s="1455"/>
      <c r="HG245" s="1455"/>
      <c r="HH245" s="1455"/>
      <c r="HI245" s="1455"/>
      <c r="HJ245" s="1455"/>
      <c r="HK245" s="1455"/>
      <c r="HL245" s="1455"/>
      <c r="HM245" s="1455"/>
      <c r="HN245" s="1455"/>
      <c r="HO245" s="1455"/>
      <c r="HP245" s="1455"/>
      <c r="HQ245" s="1455"/>
      <c r="HR245" s="1455"/>
      <c r="HS245" s="1455"/>
      <c r="HT245" s="1455"/>
      <c r="HU245" s="1455"/>
      <c r="HV245" s="1455"/>
      <c r="HW245" s="1455"/>
      <c r="HX245" s="1455"/>
      <c r="HY245" s="1455"/>
      <c r="HZ245" s="1455"/>
      <c r="IA245" s="1455"/>
      <c r="IB245" s="1455"/>
      <c r="IC245" s="1455"/>
      <c r="ID245" s="1455"/>
      <c r="IE245" s="1455"/>
      <c r="IF245" s="1455"/>
      <c r="IG245" s="1455"/>
      <c r="IH245" s="1455"/>
      <c r="II245" s="1455"/>
      <c r="IJ245" s="1455"/>
      <c r="IK245" s="1455"/>
      <c r="IL245" s="1455"/>
      <c r="IM245" s="1455"/>
      <c r="IN245" s="1455"/>
      <c r="IO245" s="1455"/>
      <c r="IP245" s="1455"/>
      <c r="IQ245" s="1455"/>
      <c r="IR245" s="1455"/>
      <c r="IS245" s="1455"/>
      <c r="IT245" s="1455"/>
      <c r="IU245" s="1455"/>
      <c r="IV245" s="1455"/>
      <c r="IW245" s="1455"/>
      <c r="IX245" s="1455"/>
      <c r="IY245" s="1455"/>
      <c r="IZ245" s="1455"/>
      <c r="JA245" s="1455"/>
      <c r="JB245" s="1455"/>
      <c r="JC245" s="1455"/>
      <c r="JD245" s="1455"/>
      <c r="JE245" s="1455"/>
      <c r="JF245" s="1455"/>
      <c r="JG245" s="1455"/>
      <c r="JH245" s="1455"/>
      <c r="JI245" s="1455"/>
      <c r="JJ245" s="1455"/>
      <c r="JK245" s="1455"/>
      <c r="JL245" s="1455"/>
      <c r="JM245" s="1455"/>
      <c r="JN245" s="1455"/>
      <c r="JO245" s="1455"/>
      <c r="JP245" s="1455"/>
      <c r="JQ245" s="1455"/>
      <c r="JR245" s="1455"/>
      <c r="JS245" s="1455"/>
      <c r="JT245" s="1455"/>
      <c r="JU245" s="1455"/>
      <c r="JV245" s="1455"/>
      <c r="JW245" s="1455"/>
      <c r="JX245" s="1455"/>
      <c r="JY245" s="1455"/>
      <c r="JZ245" s="1455"/>
      <c r="KA245" s="1455"/>
      <c r="KB245" s="1455"/>
      <c r="KC245" s="1455"/>
      <c r="KD245" s="1455"/>
      <c r="KE245" s="1455"/>
      <c r="KF245" s="1455"/>
      <c r="KG245" s="1455"/>
      <c r="KH245" s="1455"/>
      <c r="KI245" s="1455"/>
      <c r="KJ245" s="1455"/>
      <c r="KK245" s="1455"/>
      <c r="KL245" s="1455"/>
      <c r="KM245" s="1455"/>
      <c r="KN245" s="1455"/>
      <c r="KO245" s="1455"/>
      <c r="KP245" s="1455"/>
      <c r="KQ245" s="1455"/>
      <c r="KR245" s="1455"/>
      <c r="KS245" s="1455"/>
      <c r="KT245" s="1455"/>
      <c r="KU245" s="1455"/>
      <c r="KV245" s="1455"/>
      <c r="KW245" s="1455"/>
      <c r="KX245" s="1455"/>
      <c r="KY245" s="1455"/>
      <c r="KZ245" s="1455"/>
      <c r="LA245" s="1455"/>
      <c r="LB245" s="1455"/>
      <c r="LC245" s="1455"/>
      <c r="LD245" s="1455"/>
      <c r="LE245" s="1455"/>
      <c r="LF245" s="1455"/>
      <c r="LG245" s="1455"/>
      <c r="LH245" s="1467"/>
      <c r="LI245" s="1467"/>
      <c r="LJ245" s="1467"/>
      <c r="LK245" s="1467"/>
      <c r="LL245" s="1467"/>
      <c r="LM245" s="1467"/>
      <c r="LN245" s="1467"/>
      <c r="LO245" s="1645"/>
    </row>
    <row r="246" s="1482" customFormat="1" ht="47" customHeight="1" spans="1:327">
      <c r="A246" s="1513">
        <v>45988</v>
      </c>
      <c r="B246" s="1226" t="s">
        <v>173</v>
      </c>
      <c r="C246" s="1227" t="s">
        <v>98</v>
      </c>
      <c r="D246" s="1228">
        <v>4500187303</v>
      </c>
      <c r="E246" s="1229" t="s">
        <v>5585</v>
      </c>
      <c r="F246" s="1228" t="s">
        <v>5586</v>
      </c>
      <c r="G246" s="1230" t="s">
        <v>5276</v>
      </c>
      <c r="H246" s="1230" t="s">
        <v>5276</v>
      </c>
      <c r="I246" s="1542" t="s">
        <v>5277</v>
      </c>
      <c r="J246" s="1543">
        <v>2640</v>
      </c>
      <c r="K246" s="1544">
        <v>0</v>
      </c>
      <c r="L246" s="1544">
        <v>2640</v>
      </c>
      <c r="M246" s="1545">
        <f t="shared" si="121"/>
        <v>1</v>
      </c>
      <c r="N246" s="1274">
        <v>46049</v>
      </c>
      <c r="O246" s="1274">
        <v>46048</v>
      </c>
      <c r="P246" s="1835" t="s">
        <v>5582</v>
      </c>
      <c r="Q246" s="1841" t="s">
        <v>78</v>
      </c>
      <c r="R246" s="1577">
        <v>2640</v>
      </c>
      <c r="S246" s="1577">
        <f t="shared" si="122"/>
        <v>0</v>
      </c>
      <c r="T246" s="1577" t="s">
        <v>1634</v>
      </c>
      <c r="U246" s="1571" t="s">
        <v>829</v>
      </c>
      <c r="V246" s="1572" t="s">
        <v>4676</v>
      </c>
      <c r="W246" s="1572" t="s">
        <v>88</v>
      </c>
      <c r="X246" s="1842" t="s">
        <v>5482</v>
      </c>
      <c r="Y246" s="1595" t="s">
        <v>287</v>
      </c>
      <c r="Z246" s="1595" t="s">
        <v>4143</v>
      </c>
      <c r="AA246" s="1595" t="s">
        <v>2394</v>
      </c>
      <c r="AB246" s="1595"/>
      <c r="AC246" s="1597" t="s">
        <v>5412</v>
      </c>
      <c r="AD246" s="1358" t="s">
        <v>181</v>
      </c>
      <c r="AE246" s="1598">
        <v>2114.3</v>
      </c>
      <c r="AF246" s="1599">
        <f t="shared" si="130"/>
        <v>2114.3</v>
      </c>
      <c r="AG246" s="1612"/>
      <c r="AH246" s="1613" t="s">
        <v>81</v>
      </c>
      <c r="AI246" s="1613">
        <v>5</v>
      </c>
      <c r="AJ246" s="1543">
        <v>2640</v>
      </c>
      <c r="AK246" s="1614"/>
      <c r="AL246" s="1615"/>
      <c r="AM246" s="1615">
        <f t="shared" si="131"/>
        <v>220</v>
      </c>
      <c r="AN246" s="1615"/>
      <c r="AO246" s="1615"/>
      <c r="AP246" s="1614" t="s">
        <v>63</v>
      </c>
      <c r="AQ246" s="1543">
        <v>2640</v>
      </c>
      <c r="AR246" s="1615"/>
      <c r="AS246" s="1624">
        <f t="shared" si="123"/>
        <v>528</v>
      </c>
      <c r="AT246" s="1625">
        <f t="shared" si="124"/>
        <v>528</v>
      </c>
      <c r="AU246" s="1625">
        <f t="shared" si="125"/>
        <v>528</v>
      </c>
      <c r="AV246" s="1625">
        <f t="shared" si="126"/>
        <v>528</v>
      </c>
      <c r="AW246" s="1640">
        <f t="shared" si="127"/>
        <v>528</v>
      </c>
      <c r="AX246" s="1641">
        <f t="shared" si="128"/>
        <v>506</v>
      </c>
      <c r="AY246" s="1430">
        <f t="shared" si="129"/>
        <v>22</v>
      </c>
      <c r="AZ246" s="1453"/>
      <c r="BA246" s="1454"/>
      <c r="BB246" s="1455"/>
      <c r="BC246" s="1455"/>
      <c r="BD246" s="1455"/>
      <c r="BE246" s="1455"/>
      <c r="BF246" s="1455"/>
      <c r="BG246" s="1455"/>
      <c r="BH246" s="1455"/>
      <c r="BI246" s="1455"/>
      <c r="BJ246" s="1455"/>
      <c r="BK246" s="1455"/>
      <c r="BL246" s="1455"/>
      <c r="BM246" s="1455"/>
      <c r="BN246" s="1455"/>
      <c r="BO246" s="1455"/>
      <c r="BP246" s="1455"/>
      <c r="BQ246" s="1455"/>
      <c r="BR246" s="1455"/>
      <c r="BS246" s="1455"/>
      <c r="BT246" s="1455"/>
      <c r="BU246" s="1455"/>
      <c r="BV246" s="1455"/>
      <c r="BW246" s="1455"/>
      <c r="BX246" s="1455"/>
      <c r="BY246" s="1455"/>
      <c r="BZ246" s="1455"/>
      <c r="CA246" s="1455"/>
      <c r="CB246" s="1455"/>
      <c r="CC246" s="1455"/>
      <c r="CD246" s="1455"/>
      <c r="CE246" s="1455"/>
      <c r="CF246" s="1455"/>
      <c r="CG246" s="1455"/>
      <c r="CH246" s="1455"/>
      <c r="CI246" s="1455"/>
      <c r="CJ246" s="1455"/>
      <c r="CK246" s="1455"/>
      <c r="CL246" s="1455"/>
      <c r="CM246" s="1455"/>
      <c r="CN246" s="1455"/>
      <c r="CO246" s="1455"/>
      <c r="CP246" s="1455"/>
      <c r="CQ246" s="1455"/>
      <c r="CR246" s="1455"/>
      <c r="CS246" s="1455"/>
      <c r="CT246" s="1455"/>
      <c r="CU246" s="1455"/>
      <c r="CV246" s="1455"/>
      <c r="CW246" s="1455"/>
      <c r="CX246" s="1455"/>
      <c r="CY246" s="1455"/>
      <c r="CZ246" s="1455"/>
      <c r="DA246" s="1455"/>
      <c r="DB246" s="1455"/>
      <c r="DC246" s="1455"/>
      <c r="DD246" s="1455"/>
      <c r="DE246" s="1455"/>
      <c r="DF246" s="1455"/>
      <c r="DG246" s="1455"/>
      <c r="DH246" s="1455"/>
      <c r="DI246" s="1455"/>
      <c r="DJ246" s="1455"/>
      <c r="DK246" s="1455"/>
      <c r="DL246" s="1455"/>
      <c r="DM246" s="1455"/>
      <c r="DN246" s="1455"/>
      <c r="DO246" s="1455"/>
      <c r="DP246" s="1455"/>
      <c r="DQ246" s="1455"/>
      <c r="DR246" s="1455"/>
      <c r="DS246" s="1455"/>
      <c r="DT246" s="1455"/>
      <c r="DU246" s="1455"/>
      <c r="DV246" s="1455"/>
      <c r="DW246" s="1455"/>
      <c r="DX246" s="1455"/>
      <c r="DY246" s="1455"/>
      <c r="DZ246" s="1455"/>
      <c r="EA246" s="1455"/>
      <c r="EB246" s="1455"/>
      <c r="EC246" s="1455"/>
      <c r="ED246" s="1455"/>
      <c r="EE246" s="1455"/>
      <c r="EF246" s="1455"/>
      <c r="EG246" s="1455"/>
      <c r="EH246" s="1455"/>
      <c r="EI246" s="1455"/>
      <c r="EJ246" s="1455"/>
      <c r="EK246" s="1455"/>
      <c r="EL246" s="1455"/>
      <c r="EM246" s="1455"/>
      <c r="EN246" s="1455"/>
      <c r="EO246" s="1455"/>
      <c r="EP246" s="1455"/>
      <c r="EQ246" s="1455"/>
      <c r="ER246" s="1455"/>
      <c r="ES246" s="1455"/>
      <c r="ET246" s="1455"/>
      <c r="EU246" s="1455"/>
      <c r="EV246" s="1455"/>
      <c r="EW246" s="1455"/>
      <c r="EX246" s="1455"/>
      <c r="EY246" s="1455"/>
      <c r="EZ246" s="1455"/>
      <c r="FA246" s="1455"/>
      <c r="FB246" s="1455"/>
      <c r="FC246" s="1455"/>
      <c r="FD246" s="1455"/>
      <c r="FE246" s="1455"/>
      <c r="FF246" s="1455"/>
      <c r="FG246" s="1455"/>
      <c r="FH246" s="1455"/>
      <c r="FI246" s="1455"/>
      <c r="FJ246" s="1455"/>
      <c r="FK246" s="1455"/>
      <c r="FL246" s="1455"/>
      <c r="FM246" s="1455"/>
      <c r="FN246" s="1455"/>
      <c r="FO246" s="1455"/>
      <c r="FP246" s="1455"/>
      <c r="FQ246" s="1455"/>
      <c r="FR246" s="1455"/>
      <c r="FS246" s="1455"/>
      <c r="FT246" s="1455"/>
      <c r="FU246" s="1455"/>
      <c r="FV246" s="1455"/>
      <c r="FW246" s="1455"/>
      <c r="FX246" s="1455"/>
      <c r="FY246" s="1455"/>
      <c r="FZ246" s="1455"/>
      <c r="GA246" s="1455"/>
      <c r="GB246" s="1455"/>
      <c r="GC246" s="1455"/>
      <c r="GD246" s="1455"/>
      <c r="GE246" s="1455"/>
      <c r="GF246" s="1455"/>
      <c r="GG246" s="1455"/>
      <c r="GH246" s="1455"/>
      <c r="GI246" s="1455"/>
      <c r="GJ246" s="1455"/>
      <c r="GK246" s="1455"/>
      <c r="GL246" s="1455"/>
      <c r="GM246" s="1455"/>
      <c r="GN246" s="1455"/>
      <c r="GO246" s="1455"/>
      <c r="GP246" s="1455"/>
      <c r="GQ246" s="1455"/>
      <c r="GR246" s="1455"/>
      <c r="GS246" s="1455"/>
      <c r="GT246" s="1455"/>
      <c r="GU246" s="1455"/>
      <c r="GV246" s="1455"/>
      <c r="GW246" s="1455"/>
      <c r="GX246" s="1455"/>
      <c r="GY246" s="1455"/>
      <c r="GZ246" s="1455"/>
      <c r="HA246" s="1455"/>
      <c r="HB246" s="1455"/>
      <c r="HC246" s="1455"/>
      <c r="HD246" s="1455"/>
      <c r="HE246" s="1455"/>
      <c r="HF246" s="1455"/>
      <c r="HG246" s="1455"/>
      <c r="HH246" s="1455"/>
      <c r="HI246" s="1455"/>
      <c r="HJ246" s="1455"/>
      <c r="HK246" s="1455"/>
      <c r="HL246" s="1455"/>
      <c r="HM246" s="1455"/>
      <c r="HN246" s="1455"/>
      <c r="HO246" s="1455"/>
      <c r="HP246" s="1455"/>
      <c r="HQ246" s="1455"/>
      <c r="HR246" s="1455"/>
      <c r="HS246" s="1455"/>
      <c r="HT246" s="1455"/>
      <c r="HU246" s="1455"/>
      <c r="HV246" s="1455"/>
      <c r="HW246" s="1455"/>
      <c r="HX246" s="1455"/>
      <c r="HY246" s="1455"/>
      <c r="HZ246" s="1455"/>
      <c r="IA246" s="1455"/>
      <c r="IB246" s="1455"/>
      <c r="IC246" s="1455"/>
      <c r="ID246" s="1455"/>
      <c r="IE246" s="1455"/>
      <c r="IF246" s="1455"/>
      <c r="IG246" s="1455"/>
      <c r="IH246" s="1455"/>
      <c r="II246" s="1455"/>
      <c r="IJ246" s="1455"/>
      <c r="IK246" s="1455"/>
      <c r="IL246" s="1455"/>
      <c r="IM246" s="1455"/>
      <c r="IN246" s="1455"/>
      <c r="IO246" s="1455"/>
      <c r="IP246" s="1455"/>
      <c r="IQ246" s="1455"/>
      <c r="IR246" s="1455"/>
      <c r="IS246" s="1455"/>
      <c r="IT246" s="1455"/>
      <c r="IU246" s="1455"/>
      <c r="IV246" s="1455"/>
      <c r="IW246" s="1455"/>
      <c r="IX246" s="1455"/>
      <c r="IY246" s="1455"/>
      <c r="IZ246" s="1455"/>
      <c r="JA246" s="1455"/>
      <c r="JB246" s="1455"/>
      <c r="JC246" s="1455"/>
      <c r="JD246" s="1455"/>
      <c r="JE246" s="1455"/>
      <c r="JF246" s="1455"/>
      <c r="JG246" s="1455"/>
      <c r="JH246" s="1455"/>
      <c r="JI246" s="1455"/>
      <c r="JJ246" s="1455"/>
      <c r="JK246" s="1455"/>
      <c r="JL246" s="1455"/>
      <c r="JM246" s="1455"/>
      <c r="JN246" s="1455"/>
      <c r="JO246" s="1455"/>
      <c r="JP246" s="1455"/>
      <c r="JQ246" s="1455"/>
      <c r="JR246" s="1455"/>
      <c r="JS246" s="1455"/>
      <c r="JT246" s="1455"/>
      <c r="JU246" s="1455"/>
      <c r="JV246" s="1455"/>
      <c r="JW246" s="1455"/>
      <c r="JX246" s="1455"/>
      <c r="JY246" s="1455"/>
      <c r="JZ246" s="1455"/>
      <c r="KA246" s="1455"/>
      <c r="KB246" s="1455"/>
      <c r="KC246" s="1455"/>
      <c r="KD246" s="1455"/>
      <c r="KE246" s="1455"/>
      <c r="KF246" s="1455"/>
      <c r="KG246" s="1455"/>
      <c r="KH246" s="1455"/>
      <c r="KI246" s="1455"/>
      <c r="KJ246" s="1455"/>
      <c r="KK246" s="1455"/>
      <c r="KL246" s="1455"/>
      <c r="KM246" s="1455"/>
      <c r="KN246" s="1455"/>
      <c r="KO246" s="1455"/>
      <c r="KP246" s="1455"/>
      <c r="KQ246" s="1455"/>
      <c r="KR246" s="1455"/>
      <c r="KS246" s="1455"/>
      <c r="KT246" s="1455"/>
      <c r="KU246" s="1455"/>
      <c r="KV246" s="1455"/>
      <c r="KW246" s="1455"/>
      <c r="KX246" s="1455"/>
      <c r="KY246" s="1455"/>
      <c r="KZ246" s="1455"/>
      <c r="LA246" s="1455"/>
      <c r="LB246" s="1455"/>
      <c r="LC246" s="1455"/>
      <c r="LD246" s="1455"/>
      <c r="LE246" s="1455"/>
      <c r="LF246" s="1455"/>
      <c r="LG246" s="1455"/>
      <c r="LH246" s="1467"/>
      <c r="LI246" s="1467"/>
      <c r="LJ246" s="1467"/>
      <c r="LK246" s="1467"/>
      <c r="LL246" s="1467"/>
      <c r="LM246" s="1467"/>
      <c r="LN246" s="1467"/>
      <c r="LO246" s="1645"/>
    </row>
    <row r="247" s="1482" customFormat="1" ht="47" customHeight="1" spans="1:327">
      <c r="A247" s="1513">
        <v>45988</v>
      </c>
      <c r="B247" s="1226" t="s">
        <v>173</v>
      </c>
      <c r="C247" s="1227" t="s">
        <v>98</v>
      </c>
      <c r="D247" s="1228">
        <v>4500187303</v>
      </c>
      <c r="E247" s="1229" t="s">
        <v>5587</v>
      </c>
      <c r="F247" s="1228" t="s">
        <v>5588</v>
      </c>
      <c r="G247" s="1230" t="s">
        <v>5276</v>
      </c>
      <c r="H247" s="1230" t="s">
        <v>5276</v>
      </c>
      <c r="I247" s="1542" t="s">
        <v>5277</v>
      </c>
      <c r="J247" s="1543">
        <v>5280</v>
      </c>
      <c r="K247" s="1544">
        <v>0</v>
      </c>
      <c r="L247" s="1544">
        <v>2640</v>
      </c>
      <c r="M247" s="1545">
        <f t="shared" si="121"/>
        <v>2</v>
      </c>
      <c r="N247" s="1274">
        <v>46052</v>
      </c>
      <c r="O247" s="1274">
        <f>N247-2</f>
        <v>46050</v>
      </c>
      <c r="P247" s="1835" t="s">
        <v>5589</v>
      </c>
      <c r="Q247" s="1841" t="s">
        <v>78</v>
      </c>
      <c r="R247" s="1577">
        <v>5280</v>
      </c>
      <c r="S247" s="1577">
        <f t="shared" si="122"/>
        <v>0</v>
      </c>
      <c r="T247" s="1577" t="s">
        <v>1634</v>
      </c>
      <c r="U247" s="1571" t="s">
        <v>829</v>
      </c>
      <c r="V247" s="1849" t="s">
        <v>5590</v>
      </c>
      <c r="W247" s="1572" t="s">
        <v>88</v>
      </c>
      <c r="X247" s="1842" t="s">
        <v>5482</v>
      </c>
      <c r="Y247" s="1595" t="s">
        <v>287</v>
      </c>
      <c r="Z247" s="1595" t="s">
        <v>4143</v>
      </c>
      <c r="AA247" s="1595" t="s">
        <v>2394</v>
      </c>
      <c r="AB247" s="1595"/>
      <c r="AC247" s="1597" t="s">
        <v>5412</v>
      </c>
      <c r="AD247" s="1358" t="s">
        <v>181</v>
      </c>
      <c r="AE247" s="1598">
        <v>2114.3</v>
      </c>
      <c r="AF247" s="1599">
        <f t="shared" si="130"/>
        <v>4228.6</v>
      </c>
      <c r="AG247" s="1612"/>
      <c r="AH247" s="1613" t="s">
        <v>81</v>
      </c>
      <c r="AI247" s="1613">
        <v>5</v>
      </c>
      <c r="AJ247" s="1543">
        <v>5280</v>
      </c>
      <c r="AK247" s="1614"/>
      <c r="AL247" s="1615"/>
      <c r="AM247" s="1615">
        <f t="shared" si="131"/>
        <v>440</v>
      </c>
      <c r="AN247" s="1615"/>
      <c r="AO247" s="1615"/>
      <c r="AP247" s="1614" t="s">
        <v>63</v>
      </c>
      <c r="AQ247" s="1543">
        <v>5280</v>
      </c>
      <c r="AR247" s="1615"/>
      <c r="AS247" s="1624">
        <f t="shared" si="123"/>
        <v>1056</v>
      </c>
      <c r="AT247" s="1625">
        <f t="shared" si="124"/>
        <v>1056</v>
      </c>
      <c r="AU247" s="1625">
        <f t="shared" si="125"/>
        <v>1056</v>
      </c>
      <c r="AV247" s="1625">
        <f t="shared" si="126"/>
        <v>1056</v>
      </c>
      <c r="AW247" s="1640">
        <f t="shared" si="127"/>
        <v>1056</v>
      </c>
      <c r="AX247" s="1641">
        <f t="shared" si="128"/>
        <v>1012</v>
      </c>
      <c r="AY247" s="1430">
        <f t="shared" si="129"/>
        <v>44</v>
      </c>
      <c r="AZ247" s="1453"/>
      <c r="BA247" s="1454"/>
      <c r="BB247" s="1455"/>
      <c r="BC247" s="1455"/>
      <c r="BD247" s="1455"/>
      <c r="BE247" s="1455"/>
      <c r="BF247" s="1455"/>
      <c r="BG247" s="1455"/>
      <c r="BH247" s="1455"/>
      <c r="BI247" s="1455"/>
      <c r="BJ247" s="1455"/>
      <c r="BK247" s="1455"/>
      <c r="BL247" s="1455"/>
      <c r="BM247" s="1455"/>
      <c r="BN247" s="1455"/>
      <c r="BO247" s="1455"/>
      <c r="BP247" s="1455"/>
      <c r="BQ247" s="1455"/>
      <c r="BR247" s="1455"/>
      <c r="BS247" s="1455"/>
      <c r="BT247" s="1455"/>
      <c r="BU247" s="1455"/>
      <c r="BV247" s="1455"/>
      <c r="BW247" s="1455"/>
      <c r="BX247" s="1455"/>
      <c r="BY247" s="1455"/>
      <c r="BZ247" s="1455"/>
      <c r="CA247" s="1455"/>
      <c r="CB247" s="1455"/>
      <c r="CC247" s="1455"/>
      <c r="CD247" s="1455"/>
      <c r="CE247" s="1455"/>
      <c r="CF247" s="1455"/>
      <c r="CG247" s="1455"/>
      <c r="CH247" s="1455"/>
      <c r="CI247" s="1455"/>
      <c r="CJ247" s="1455"/>
      <c r="CK247" s="1455"/>
      <c r="CL247" s="1455"/>
      <c r="CM247" s="1455"/>
      <c r="CN247" s="1455"/>
      <c r="CO247" s="1455"/>
      <c r="CP247" s="1455"/>
      <c r="CQ247" s="1455"/>
      <c r="CR247" s="1455"/>
      <c r="CS247" s="1455"/>
      <c r="CT247" s="1455"/>
      <c r="CU247" s="1455"/>
      <c r="CV247" s="1455"/>
      <c r="CW247" s="1455"/>
      <c r="CX247" s="1455"/>
      <c r="CY247" s="1455"/>
      <c r="CZ247" s="1455"/>
      <c r="DA247" s="1455"/>
      <c r="DB247" s="1455"/>
      <c r="DC247" s="1455"/>
      <c r="DD247" s="1455"/>
      <c r="DE247" s="1455"/>
      <c r="DF247" s="1455"/>
      <c r="DG247" s="1455"/>
      <c r="DH247" s="1455"/>
      <c r="DI247" s="1455"/>
      <c r="DJ247" s="1455"/>
      <c r="DK247" s="1455"/>
      <c r="DL247" s="1455"/>
      <c r="DM247" s="1455"/>
      <c r="DN247" s="1455"/>
      <c r="DO247" s="1455"/>
      <c r="DP247" s="1455"/>
      <c r="DQ247" s="1455"/>
      <c r="DR247" s="1455"/>
      <c r="DS247" s="1455"/>
      <c r="DT247" s="1455"/>
      <c r="DU247" s="1455"/>
      <c r="DV247" s="1455"/>
      <c r="DW247" s="1455"/>
      <c r="DX247" s="1455"/>
      <c r="DY247" s="1455"/>
      <c r="DZ247" s="1455"/>
      <c r="EA247" s="1455"/>
      <c r="EB247" s="1455"/>
      <c r="EC247" s="1455"/>
      <c r="ED247" s="1455"/>
      <c r="EE247" s="1455"/>
      <c r="EF247" s="1455"/>
      <c r="EG247" s="1455"/>
      <c r="EH247" s="1455"/>
      <c r="EI247" s="1455"/>
      <c r="EJ247" s="1455"/>
      <c r="EK247" s="1455"/>
      <c r="EL247" s="1455"/>
      <c r="EM247" s="1455"/>
      <c r="EN247" s="1455"/>
      <c r="EO247" s="1455"/>
      <c r="EP247" s="1455"/>
      <c r="EQ247" s="1455"/>
      <c r="ER247" s="1455"/>
      <c r="ES247" s="1455"/>
      <c r="ET247" s="1455"/>
      <c r="EU247" s="1455"/>
      <c r="EV247" s="1455"/>
      <c r="EW247" s="1455"/>
      <c r="EX247" s="1455"/>
      <c r="EY247" s="1455"/>
      <c r="EZ247" s="1455"/>
      <c r="FA247" s="1455"/>
      <c r="FB247" s="1455"/>
      <c r="FC247" s="1455"/>
      <c r="FD247" s="1455"/>
      <c r="FE247" s="1455"/>
      <c r="FF247" s="1455"/>
      <c r="FG247" s="1455"/>
      <c r="FH247" s="1455"/>
      <c r="FI247" s="1455"/>
      <c r="FJ247" s="1455"/>
      <c r="FK247" s="1455"/>
      <c r="FL247" s="1455"/>
      <c r="FM247" s="1455"/>
      <c r="FN247" s="1455"/>
      <c r="FO247" s="1455"/>
      <c r="FP247" s="1455"/>
      <c r="FQ247" s="1455"/>
      <c r="FR247" s="1455"/>
      <c r="FS247" s="1455"/>
      <c r="FT247" s="1455"/>
      <c r="FU247" s="1455"/>
      <c r="FV247" s="1455"/>
      <c r="FW247" s="1455"/>
      <c r="FX247" s="1455"/>
      <c r="FY247" s="1455"/>
      <c r="FZ247" s="1455"/>
      <c r="GA247" s="1455"/>
      <c r="GB247" s="1455"/>
      <c r="GC247" s="1455"/>
      <c r="GD247" s="1455"/>
      <c r="GE247" s="1455"/>
      <c r="GF247" s="1455"/>
      <c r="GG247" s="1455"/>
      <c r="GH247" s="1455"/>
      <c r="GI247" s="1455"/>
      <c r="GJ247" s="1455"/>
      <c r="GK247" s="1455"/>
      <c r="GL247" s="1455"/>
      <c r="GM247" s="1455"/>
      <c r="GN247" s="1455"/>
      <c r="GO247" s="1455"/>
      <c r="GP247" s="1455"/>
      <c r="GQ247" s="1455"/>
      <c r="GR247" s="1455"/>
      <c r="GS247" s="1455"/>
      <c r="GT247" s="1455"/>
      <c r="GU247" s="1455"/>
      <c r="GV247" s="1455"/>
      <c r="GW247" s="1455"/>
      <c r="GX247" s="1455"/>
      <c r="GY247" s="1455"/>
      <c r="GZ247" s="1455"/>
      <c r="HA247" s="1455"/>
      <c r="HB247" s="1455"/>
      <c r="HC247" s="1455"/>
      <c r="HD247" s="1455"/>
      <c r="HE247" s="1455"/>
      <c r="HF247" s="1455"/>
      <c r="HG247" s="1455"/>
      <c r="HH247" s="1455"/>
      <c r="HI247" s="1455"/>
      <c r="HJ247" s="1455"/>
      <c r="HK247" s="1455"/>
      <c r="HL247" s="1455"/>
      <c r="HM247" s="1455"/>
      <c r="HN247" s="1455"/>
      <c r="HO247" s="1455"/>
      <c r="HP247" s="1455"/>
      <c r="HQ247" s="1455"/>
      <c r="HR247" s="1455"/>
      <c r="HS247" s="1455"/>
      <c r="HT247" s="1455"/>
      <c r="HU247" s="1455"/>
      <c r="HV247" s="1455"/>
      <c r="HW247" s="1455"/>
      <c r="HX247" s="1455"/>
      <c r="HY247" s="1455"/>
      <c r="HZ247" s="1455"/>
      <c r="IA247" s="1455"/>
      <c r="IB247" s="1455"/>
      <c r="IC247" s="1455"/>
      <c r="ID247" s="1455"/>
      <c r="IE247" s="1455"/>
      <c r="IF247" s="1455"/>
      <c r="IG247" s="1455"/>
      <c r="IH247" s="1455"/>
      <c r="II247" s="1455"/>
      <c r="IJ247" s="1455"/>
      <c r="IK247" s="1455"/>
      <c r="IL247" s="1455"/>
      <c r="IM247" s="1455"/>
      <c r="IN247" s="1455"/>
      <c r="IO247" s="1455"/>
      <c r="IP247" s="1455"/>
      <c r="IQ247" s="1455"/>
      <c r="IR247" s="1455"/>
      <c r="IS247" s="1455"/>
      <c r="IT247" s="1455"/>
      <c r="IU247" s="1455"/>
      <c r="IV247" s="1455"/>
      <c r="IW247" s="1455"/>
      <c r="IX247" s="1455"/>
      <c r="IY247" s="1455"/>
      <c r="IZ247" s="1455"/>
      <c r="JA247" s="1455"/>
      <c r="JB247" s="1455"/>
      <c r="JC247" s="1455"/>
      <c r="JD247" s="1455"/>
      <c r="JE247" s="1455"/>
      <c r="JF247" s="1455"/>
      <c r="JG247" s="1455"/>
      <c r="JH247" s="1455"/>
      <c r="JI247" s="1455"/>
      <c r="JJ247" s="1455"/>
      <c r="JK247" s="1455"/>
      <c r="JL247" s="1455"/>
      <c r="JM247" s="1455"/>
      <c r="JN247" s="1455"/>
      <c r="JO247" s="1455"/>
      <c r="JP247" s="1455"/>
      <c r="JQ247" s="1455"/>
      <c r="JR247" s="1455"/>
      <c r="JS247" s="1455"/>
      <c r="JT247" s="1455"/>
      <c r="JU247" s="1455"/>
      <c r="JV247" s="1455"/>
      <c r="JW247" s="1455"/>
      <c r="JX247" s="1455"/>
      <c r="JY247" s="1455"/>
      <c r="JZ247" s="1455"/>
      <c r="KA247" s="1455"/>
      <c r="KB247" s="1455"/>
      <c r="KC247" s="1455"/>
      <c r="KD247" s="1455"/>
      <c r="KE247" s="1455"/>
      <c r="KF247" s="1455"/>
      <c r="KG247" s="1455"/>
      <c r="KH247" s="1455"/>
      <c r="KI247" s="1455"/>
      <c r="KJ247" s="1455"/>
      <c r="KK247" s="1455"/>
      <c r="KL247" s="1455"/>
      <c r="KM247" s="1455"/>
      <c r="KN247" s="1455"/>
      <c r="KO247" s="1455"/>
      <c r="KP247" s="1455"/>
      <c r="KQ247" s="1455"/>
      <c r="KR247" s="1455"/>
      <c r="KS247" s="1455"/>
      <c r="KT247" s="1455"/>
      <c r="KU247" s="1455"/>
      <c r="KV247" s="1455"/>
      <c r="KW247" s="1455"/>
      <c r="KX247" s="1455"/>
      <c r="KY247" s="1455"/>
      <c r="KZ247" s="1455"/>
      <c r="LA247" s="1455"/>
      <c r="LB247" s="1455"/>
      <c r="LC247" s="1455"/>
      <c r="LD247" s="1455"/>
      <c r="LE247" s="1455"/>
      <c r="LF247" s="1455"/>
      <c r="LG247" s="1455"/>
      <c r="LH247" s="1467"/>
      <c r="LI247" s="1467"/>
      <c r="LJ247" s="1467"/>
      <c r="LK247" s="1467"/>
      <c r="LL247" s="1467"/>
      <c r="LM247" s="1467"/>
      <c r="LN247" s="1467"/>
      <c r="LO247" s="1645"/>
    </row>
    <row r="248" s="1482" customFormat="1" ht="47" customHeight="1" spans="1:327">
      <c r="A248" s="1513">
        <v>45988</v>
      </c>
      <c r="B248" s="1226" t="s">
        <v>173</v>
      </c>
      <c r="C248" s="1227" t="s">
        <v>98</v>
      </c>
      <c r="D248" s="1228">
        <v>4500187303</v>
      </c>
      <c r="E248" s="1229" t="s">
        <v>5591</v>
      </c>
      <c r="F248" s="1228" t="s">
        <v>5592</v>
      </c>
      <c r="G248" s="1230" t="s">
        <v>5276</v>
      </c>
      <c r="H248" s="1230" t="s">
        <v>5276</v>
      </c>
      <c r="I248" s="1542" t="s">
        <v>5277</v>
      </c>
      <c r="J248" s="1543">
        <v>5280</v>
      </c>
      <c r="K248" s="1544">
        <v>0</v>
      </c>
      <c r="L248" s="1544">
        <v>2640</v>
      </c>
      <c r="M248" s="1545">
        <f t="shared" si="121"/>
        <v>2</v>
      </c>
      <c r="N248" s="1274">
        <v>46045</v>
      </c>
      <c r="O248" s="1274">
        <f>N248-2</f>
        <v>46043</v>
      </c>
      <c r="P248" s="1835" t="s">
        <v>5593</v>
      </c>
      <c r="Q248" s="1841" t="s">
        <v>78</v>
      </c>
      <c r="R248" s="1577">
        <v>5280</v>
      </c>
      <c r="S248" s="1577">
        <f t="shared" si="122"/>
        <v>0</v>
      </c>
      <c r="T248" s="1577" t="s">
        <v>1634</v>
      </c>
      <c r="U248" s="1571" t="s">
        <v>829</v>
      </c>
      <c r="V248" s="1572" t="s">
        <v>4584</v>
      </c>
      <c r="W248" s="1572" t="s">
        <v>88</v>
      </c>
      <c r="X248" s="1842" t="s">
        <v>5482</v>
      </c>
      <c r="Y248" s="1595" t="s">
        <v>287</v>
      </c>
      <c r="Z248" s="1595" t="s">
        <v>4143</v>
      </c>
      <c r="AA248" s="1853" t="s">
        <v>2394</v>
      </c>
      <c r="AB248" s="1595"/>
      <c r="AC248" s="1597" t="s">
        <v>5412</v>
      </c>
      <c r="AD248" s="1358" t="s">
        <v>181</v>
      </c>
      <c r="AE248" s="1598">
        <v>2114.3</v>
      </c>
      <c r="AF248" s="1599">
        <f t="shared" si="130"/>
        <v>4228.6</v>
      </c>
      <c r="AG248" s="1612"/>
      <c r="AH248" s="1613" t="s">
        <v>81</v>
      </c>
      <c r="AI248" s="1613">
        <v>5</v>
      </c>
      <c r="AJ248" s="1543">
        <v>5280</v>
      </c>
      <c r="AK248" s="1614"/>
      <c r="AL248" s="1615"/>
      <c r="AM248" s="1615">
        <f t="shared" si="131"/>
        <v>440</v>
      </c>
      <c r="AN248" s="1615"/>
      <c r="AO248" s="1615"/>
      <c r="AP248" s="1614" t="s">
        <v>63</v>
      </c>
      <c r="AQ248" s="1543">
        <v>5280</v>
      </c>
      <c r="AR248" s="1615"/>
      <c r="AS248" s="1624">
        <f t="shared" si="123"/>
        <v>1056</v>
      </c>
      <c r="AT248" s="1625">
        <f t="shared" si="124"/>
        <v>1056</v>
      </c>
      <c r="AU248" s="1625">
        <f t="shared" si="125"/>
        <v>1056</v>
      </c>
      <c r="AV248" s="1625">
        <f t="shared" si="126"/>
        <v>1056</v>
      </c>
      <c r="AW248" s="1640">
        <f t="shared" si="127"/>
        <v>1056</v>
      </c>
      <c r="AX248" s="1641">
        <f t="shared" si="128"/>
        <v>1012</v>
      </c>
      <c r="AY248" s="1430">
        <f t="shared" si="129"/>
        <v>44</v>
      </c>
      <c r="AZ248" s="1453"/>
      <c r="BA248" s="1454"/>
      <c r="BB248" s="1455"/>
      <c r="BC248" s="1455"/>
      <c r="BD248" s="1455"/>
      <c r="BE248" s="1455"/>
      <c r="BF248" s="1455"/>
      <c r="BG248" s="1455"/>
      <c r="BH248" s="1455"/>
      <c r="BI248" s="1455"/>
      <c r="BJ248" s="1455"/>
      <c r="BK248" s="1455"/>
      <c r="BL248" s="1455"/>
      <c r="BM248" s="1455"/>
      <c r="BN248" s="1455"/>
      <c r="BO248" s="1455"/>
      <c r="BP248" s="1455"/>
      <c r="BQ248" s="1455"/>
      <c r="BR248" s="1455"/>
      <c r="BS248" s="1455"/>
      <c r="BT248" s="1455"/>
      <c r="BU248" s="1455"/>
      <c r="BV248" s="1455"/>
      <c r="BW248" s="1455"/>
      <c r="BX248" s="1455"/>
      <c r="BY248" s="1455"/>
      <c r="BZ248" s="1455"/>
      <c r="CA248" s="1455"/>
      <c r="CB248" s="1455"/>
      <c r="CC248" s="1455"/>
      <c r="CD248" s="1455"/>
      <c r="CE248" s="1455"/>
      <c r="CF248" s="1455"/>
      <c r="CG248" s="1455"/>
      <c r="CH248" s="1455"/>
      <c r="CI248" s="1455"/>
      <c r="CJ248" s="1455"/>
      <c r="CK248" s="1455"/>
      <c r="CL248" s="1455"/>
      <c r="CM248" s="1455"/>
      <c r="CN248" s="1455"/>
      <c r="CO248" s="1455"/>
      <c r="CP248" s="1455"/>
      <c r="CQ248" s="1455"/>
      <c r="CR248" s="1455"/>
      <c r="CS248" s="1455"/>
      <c r="CT248" s="1455"/>
      <c r="CU248" s="1455"/>
      <c r="CV248" s="1455"/>
      <c r="CW248" s="1455"/>
      <c r="CX248" s="1455"/>
      <c r="CY248" s="1455"/>
      <c r="CZ248" s="1455"/>
      <c r="DA248" s="1455"/>
      <c r="DB248" s="1455"/>
      <c r="DC248" s="1455"/>
      <c r="DD248" s="1455"/>
      <c r="DE248" s="1455"/>
      <c r="DF248" s="1455"/>
      <c r="DG248" s="1455"/>
      <c r="DH248" s="1455"/>
      <c r="DI248" s="1455"/>
      <c r="DJ248" s="1455"/>
      <c r="DK248" s="1455"/>
      <c r="DL248" s="1455"/>
      <c r="DM248" s="1455"/>
      <c r="DN248" s="1455"/>
      <c r="DO248" s="1455"/>
      <c r="DP248" s="1455"/>
      <c r="DQ248" s="1455"/>
      <c r="DR248" s="1455"/>
      <c r="DS248" s="1455"/>
      <c r="DT248" s="1455"/>
      <c r="DU248" s="1455"/>
      <c r="DV248" s="1455"/>
      <c r="DW248" s="1455"/>
      <c r="DX248" s="1455"/>
      <c r="DY248" s="1455"/>
      <c r="DZ248" s="1455"/>
      <c r="EA248" s="1455"/>
      <c r="EB248" s="1455"/>
      <c r="EC248" s="1455"/>
      <c r="ED248" s="1455"/>
      <c r="EE248" s="1455"/>
      <c r="EF248" s="1455"/>
      <c r="EG248" s="1455"/>
      <c r="EH248" s="1455"/>
      <c r="EI248" s="1455"/>
      <c r="EJ248" s="1455"/>
      <c r="EK248" s="1455"/>
      <c r="EL248" s="1455"/>
      <c r="EM248" s="1455"/>
      <c r="EN248" s="1455"/>
      <c r="EO248" s="1455"/>
      <c r="EP248" s="1455"/>
      <c r="EQ248" s="1455"/>
      <c r="ER248" s="1455"/>
      <c r="ES248" s="1455"/>
      <c r="ET248" s="1455"/>
      <c r="EU248" s="1455"/>
      <c r="EV248" s="1455"/>
      <c r="EW248" s="1455"/>
      <c r="EX248" s="1455"/>
      <c r="EY248" s="1455"/>
      <c r="EZ248" s="1455"/>
      <c r="FA248" s="1455"/>
      <c r="FB248" s="1455"/>
      <c r="FC248" s="1455"/>
      <c r="FD248" s="1455"/>
      <c r="FE248" s="1455"/>
      <c r="FF248" s="1455"/>
      <c r="FG248" s="1455"/>
      <c r="FH248" s="1455"/>
      <c r="FI248" s="1455"/>
      <c r="FJ248" s="1455"/>
      <c r="FK248" s="1455"/>
      <c r="FL248" s="1455"/>
      <c r="FM248" s="1455"/>
      <c r="FN248" s="1455"/>
      <c r="FO248" s="1455"/>
      <c r="FP248" s="1455"/>
      <c r="FQ248" s="1455"/>
      <c r="FR248" s="1455"/>
      <c r="FS248" s="1455"/>
      <c r="FT248" s="1455"/>
      <c r="FU248" s="1455"/>
      <c r="FV248" s="1455"/>
      <c r="FW248" s="1455"/>
      <c r="FX248" s="1455"/>
      <c r="FY248" s="1455"/>
      <c r="FZ248" s="1455"/>
      <c r="GA248" s="1455"/>
      <c r="GB248" s="1455"/>
      <c r="GC248" s="1455"/>
      <c r="GD248" s="1455"/>
      <c r="GE248" s="1455"/>
      <c r="GF248" s="1455"/>
      <c r="GG248" s="1455"/>
      <c r="GH248" s="1455"/>
      <c r="GI248" s="1455"/>
      <c r="GJ248" s="1455"/>
      <c r="GK248" s="1455"/>
      <c r="GL248" s="1455"/>
      <c r="GM248" s="1455"/>
      <c r="GN248" s="1455"/>
      <c r="GO248" s="1455"/>
      <c r="GP248" s="1455"/>
      <c r="GQ248" s="1455"/>
      <c r="GR248" s="1455"/>
      <c r="GS248" s="1455"/>
      <c r="GT248" s="1455"/>
      <c r="GU248" s="1455"/>
      <c r="GV248" s="1455"/>
      <c r="GW248" s="1455"/>
      <c r="GX248" s="1455"/>
      <c r="GY248" s="1455"/>
      <c r="GZ248" s="1455"/>
      <c r="HA248" s="1455"/>
      <c r="HB248" s="1455"/>
      <c r="HC248" s="1455"/>
      <c r="HD248" s="1455"/>
      <c r="HE248" s="1455"/>
      <c r="HF248" s="1455"/>
      <c r="HG248" s="1455"/>
      <c r="HH248" s="1455"/>
      <c r="HI248" s="1455"/>
      <c r="HJ248" s="1455"/>
      <c r="HK248" s="1455"/>
      <c r="HL248" s="1455"/>
      <c r="HM248" s="1455"/>
      <c r="HN248" s="1455"/>
      <c r="HO248" s="1455"/>
      <c r="HP248" s="1455"/>
      <c r="HQ248" s="1455"/>
      <c r="HR248" s="1455"/>
      <c r="HS248" s="1455"/>
      <c r="HT248" s="1455"/>
      <c r="HU248" s="1455"/>
      <c r="HV248" s="1455"/>
      <c r="HW248" s="1455"/>
      <c r="HX248" s="1455"/>
      <c r="HY248" s="1455"/>
      <c r="HZ248" s="1455"/>
      <c r="IA248" s="1455"/>
      <c r="IB248" s="1455"/>
      <c r="IC248" s="1455"/>
      <c r="ID248" s="1455"/>
      <c r="IE248" s="1455"/>
      <c r="IF248" s="1455"/>
      <c r="IG248" s="1455"/>
      <c r="IH248" s="1455"/>
      <c r="II248" s="1455"/>
      <c r="IJ248" s="1455"/>
      <c r="IK248" s="1455"/>
      <c r="IL248" s="1455"/>
      <c r="IM248" s="1455"/>
      <c r="IN248" s="1455"/>
      <c r="IO248" s="1455"/>
      <c r="IP248" s="1455"/>
      <c r="IQ248" s="1455"/>
      <c r="IR248" s="1455"/>
      <c r="IS248" s="1455"/>
      <c r="IT248" s="1455"/>
      <c r="IU248" s="1455"/>
      <c r="IV248" s="1455"/>
      <c r="IW248" s="1455"/>
      <c r="IX248" s="1455"/>
      <c r="IY248" s="1455"/>
      <c r="IZ248" s="1455"/>
      <c r="JA248" s="1455"/>
      <c r="JB248" s="1455"/>
      <c r="JC248" s="1455"/>
      <c r="JD248" s="1455"/>
      <c r="JE248" s="1455"/>
      <c r="JF248" s="1455"/>
      <c r="JG248" s="1455"/>
      <c r="JH248" s="1455"/>
      <c r="JI248" s="1455"/>
      <c r="JJ248" s="1455"/>
      <c r="JK248" s="1455"/>
      <c r="JL248" s="1455"/>
      <c r="JM248" s="1455"/>
      <c r="JN248" s="1455"/>
      <c r="JO248" s="1455"/>
      <c r="JP248" s="1455"/>
      <c r="JQ248" s="1455"/>
      <c r="JR248" s="1455"/>
      <c r="JS248" s="1455"/>
      <c r="JT248" s="1455"/>
      <c r="JU248" s="1455"/>
      <c r="JV248" s="1455"/>
      <c r="JW248" s="1455"/>
      <c r="JX248" s="1455"/>
      <c r="JY248" s="1455"/>
      <c r="JZ248" s="1455"/>
      <c r="KA248" s="1455"/>
      <c r="KB248" s="1455"/>
      <c r="KC248" s="1455"/>
      <c r="KD248" s="1455"/>
      <c r="KE248" s="1455"/>
      <c r="KF248" s="1455"/>
      <c r="KG248" s="1455"/>
      <c r="KH248" s="1455"/>
      <c r="KI248" s="1455"/>
      <c r="KJ248" s="1455"/>
      <c r="KK248" s="1455"/>
      <c r="KL248" s="1455"/>
      <c r="KM248" s="1455"/>
      <c r="KN248" s="1455"/>
      <c r="KO248" s="1455"/>
      <c r="KP248" s="1455"/>
      <c r="KQ248" s="1455"/>
      <c r="KR248" s="1455"/>
      <c r="KS248" s="1455"/>
      <c r="KT248" s="1455"/>
      <c r="KU248" s="1455"/>
      <c r="KV248" s="1455"/>
      <c r="KW248" s="1455"/>
      <c r="KX248" s="1455"/>
      <c r="KY248" s="1455"/>
      <c r="KZ248" s="1455"/>
      <c r="LA248" s="1455"/>
      <c r="LB248" s="1455"/>
      <c r="LC248" s="1455"/>
      <c r="LD248" s="1455"/>
      <c r="LE248" s="1455"/>
      <c r="LF248" s="1455"/>
      <c r="LG248" s="1455"/>
      <c r="LH248" s="1467"/>
      <c r="LI248" s="1467"/>
      <c r="LJ248" s="1467"/>
      <c r="LK248" s="1467"/>
      <c r="LL248" s="1467"/>
      <c r="LM248" s="1467"/>
      <c r="LN248" s="1467"/>
      <c r="LO248" s="1645"/>
    </row>
    <row r="249" s="1482" customFormat="1" ht="47" customHeight="1" spans="1:327">
      <c r="A249" s="1513">
        <v>45988</v>
      </c>
      <c r="B249" s="1226" t="s">
        <v>173</v>
      </c>
      <c r="C249" s="1227" t="s">
        <v>98</v>
      </c>
      <c r="D249" s="1228">
        <v>4500187303</v>
      </c>
      <c r="E249" s="1229" t="s">
        <v>5594</v>
      </c>
      <c r="F249" s="1228" t="s">
        <v>5595</v>
      </c>
      <c r="G249" s="1230" t="s">
        <v>5276</v>
      </c>
      <c r="H249" s="1230" t="s">
        <v>5276</v>
      </c>
      <c r="I249" s="1542" t="s">
        <v>5277</v>
      </c>
      <c r="J249" s="1543">
        <v>5280</v>
      </c>
      <c r="K249" s="1544">
        <v>0</v>
      </c>
      <c r="L249" s="1544">
        <v>2640</v>
      </c>
      <c r="M249" s="1545">
        <f t="shared" si="121"/>
        <v>2</v>
      </c>
      <c r="N249" s="1274">
        <v>46045</v>
      </c>
      <c r="O249" s="1274">
        <f>N249-2</f>
        <v>46043</v>
      </c>
      <c r="P249" s="1835" t="s">
        <v>5593</v>
      </c>
      <c r="Q249" s="1841" t="s">
        <v>78</v>
      </c>
      <c r="R249" s="1577">
        <v>5280</v>
      </c>
      <c r="S249" s="1577">
        <f t="shared" si="122"/>
        <v>0</v>
      </c>
      <c r="T249" s="1577" t="s">
        <v>1634</v>
      </c>
      <c r="U249" s="1571" t="s">
        <v>829</v>
      </c>
      <c r="V249" s="1572" t="s">
        <v>4584</v>
      </c>
      <c r="W249" s="1572" t="s">
        <v>88</v>
      </c>
      <c r="X249" s="1842" t="s">
        <v>5482</v>
      </c>
      <c r="Y249" s="1595" t="s">
        <v>287</v>
      </c>
      <c r="Z249" s="1595" t="s">
        <v>4143</v>
      </c>
      <c r="AA249" s="1595" t="s">
        <v>2394</v>
      </c>
      <c r="AB249" s="1595"/>
      <c r="AC249" s="1597" t="s">
        <v>5412</v>
      </c>
      <c r="AD249" s="1358" t="s">
        <v>181</v>
      </c>
      <c r="AE249" s="1598">
        <v>2114.3</v>
      </c>
      <c r="AF249" s="1599">
        <f t="shared" si="130"/>
        <v>4228.6</v>
      </c>
      <c r="AG249" s="1612"/>
      <c r="AH249" s="1613" t="s">
        <v>81</v>
      </c>
      <c r="AI249" s="1613">
        <v>5</v>
      </c>
      <c r="AJ249" s="1543">
        <v>5280</v>
      </c>
      <c r="AK249" s="1614"/>
      <c r="AL249" s="1615"/>
      <c r="AM249" s="1615">
        <f t="shared" si="131"/>
        <v>440</v>
      </c>
      <c r="AN249" s="1615"/>
      <c r="AO249" s="1615"/>
      <c r="AP249" s="1614" t="s">
        <v>63</v>
      </c>
      <c r="AQ249" s="1543">
        <v>5280</v>
      </c>
      <c r="AR249" s="1615"/>
      <c r="AS249" s="1624">
        <f t="shared" si="123"/>
        <v>1056</v>
      </c>
      <c r="AT249" s="1625">
        <f t="shared" si="124"/>
        <v>1056</v>
      </c>
      <c r="AU249" s="1625">
        <f t="shared" si="125"/>
        <v>1056</v>
      </c>
      <c r="AV249" s="1625">
        <f t="shared" si="126"/>
        <v>1056</v>
      </c>
      <c r="AW249" s="1640">
        <f t="shared" si="127"/>
        <v>1056</v>
      </c>
      <c r="AX249" s="1641">
        <f t="shared" si="128"/>
        <v>1012</v>
      </c>
      <c r="AY249" s="1430">
        <f t="shared" si="129"/>
        <v>44</v>
      </c>
      <c r="AZ249" s="1453"/>
      <c r="BA249" s="1454"/>
      <c r="BB249" s="1455"/>
      <c r="BC249" s="1455"/>
      <c r="BD249" s="1455"/>
      <c r="BE249" s="1455"/>
      <c r="BF249" s="1455"/>
      <c r="BG249" s="1455"/>
      <c r="BH249" s="1455"/>
      <c r="BI249" s="1455"/>
      <c r="BJ249" s="1455"/>
      <c r="BK249" s="1455"/>
      <c r="BL249" s="1455"/>
      <c r="BM249" s="1455"/>
      <c r="BN249" s="1455"/>
      <c r="BO249" s="1455"/>
      <c r="BP249" s="1455"/>
      <c r="BQ249" s="1455"/>
      <c r="BR249" s="1455"/>
      <c r="BS249" s="1455"/>
      <c r="BT249" s="1455"/>
      <c r="BU249" s="1455"/>
      <c r="BV249" s="1455"/>
      <c r="BW249" s="1455"/>
      <c r="BX249" s="1455"/>
      <c r="BY249" s="1455"/>
      <c r="BZ249" s="1455"/>
      <c r="CA249" s="1455"/>
      <c r="CB249" s="1455"/>
      <c r="CC249" s="1455"/>
      <c r="CD249" s="1455"/>
      <c r="CE249" s="1455"/>
      <c r="CF249" s="1455"/>
      <c r="CG249" s="1455"/>
      <c r="CH249" s="1455"/>
      <c r="CI249" s="1455"/>
      <c r="CJ249" s="1455"/>
      <c r="CK249" s="1455"/>
      <c r="CL249" s="1455"/>
      <c r="CM249" s="1455"/>
      <c r="CN249" s="1455"/>
      <c r="CO249" s="1455"/>
      <c r="CP249" s="1455"/>
      <c r="CQ249" s="1455"/>
      <c r="CR249" s="1455"/>
      <c r="CS249" s="1455"/>
      <c r="CT249" s="1455"/>
      <c r="CU249" s="1455"/>
      <c r="CV249" s="1455"/>
      <c r="CW249" s="1455"/>
      <c r="CX249" s="1455"/>
      <c r="CY249" s="1455"/>
      <c r="CZ249" s="1455"/>
      <c r="DA249" s="1455"/>
      <c r="DB249" s="1455"/>
      <c r="DC249" s="1455"/>
      <c r="DD249" s="1455"/>
      <c r="DE249" s="1455"/>
      <c r="DF249" s="1455"/>
      <c r="DG249" s="1455"/>
      <c r="DH249" s="1455"/>
      <c r="DI249" s="1455"/>
      <c r="DJ249" s="1455"/>
      <c r="DK249" s="1455"/>
      <c r="DL249" s="1455"/>
      <c r="DM249" s="1455"/>
      <c r="DN249" s="1455"/>
      <c r="DO249" s="1455"/>
      <c r="DP249" s="1455"/>
      <c r="DQ249" s="1455"/>
      <c r="DR249" s="1455"/>
      <c r="DS249" s="1455"/>
      <c r="DT249" s="1455"/>
      <c r="DU249" s="1455"/>
      <c r="DV249" s="1455"/>
      <c r="DW249" s="1455"/>
      <c r="DX249" s="1455"/>
      <c r="DY249" s="1455"/>
      <c r="DZ249" s="1455"/>
      <c r="EA249" s="1455"/>
      <c r="EB249" s="1455"/>
      <c r="EC249" s="1455"/>
      <c r="ED249" s="1455"/>
      <c r="EE249" s="1455"/>
      <c r="EF249" s="1455"/>
      <c r="EG249" s="1455"/>
      <c r="EH249" s="1455"/>
      <c r="EI249" s="1455"/>
      <c r="EJ249" s="1455"/>
      <c r="EK249" s="1455"/>
      <c r="EL249" s="1455"/>
      <c r="EM249" s="1455"/>
      <c r="EN249" s="1455"/>
      <c r="EO249" s="1455"/>
      <c r="EP249" s="1455"/>
      <c r="EQ249" s="1455"/>
      <c r="ER249" s="1455"/>
      <c r="ES249" s="1455"/>
      <c r="ET249" s="1455"/>
      <c r="EU249" s="1455"/>
      <c r="EV249" s="1455"/>
      <c r="EW249" s="1455"/>
      <c r="EX249" s="1455"/>
      <c r="EY249" s="1455"/>
      <c r="EZ249" s="1455"/>
      <c r="FA249" s="1455"/>
      <c r="FB249" s="1455"/>
      <c r="FC249" s="1455"/>
      <c r="FD249" s="1455"/>
      <c r="FE249" s="1455"/>
      <c r="FF249" s="1455"/>
      <c r="FG249" s="1455"/>
      <c r="FH249" s="1455"/>
      <c r="FI249" s="1455"/>
      <c r="FJ249" s="1455"/>
      <c r="FK249" s="1455"/>
      <c r="FL249" s="1455"/>
      <c r="FM249" s="1455"/>
      <c r="FN249" s="1455"/>
      <c r="FO249" s="1455"/>
      <c r="FP249" s="1455"/>
      <c r="FQ249" s="1455"/>
      <c r="FR249" s="1455"/>
      <c r="FS249" s="1455"/>
      <c r="FT249" s="1455"/>
      <c r="FU249" s="1455"/>
      <c r="FV249" s="1455"/>
      <c r="FW249" s="1455"/>
      <c r="FX249" s="1455"/>
      <c r="FY249" s="1455"/>
      <c r="FZ249" s="1455"/>
      <c r="GA249" s="1455"/>
      <c r="GB249" s="1455"/>
      <c r="GC249" s="1455"/>
      <c r="GD249" s="1455"/>
      <c r="GE249" s="1455"/>
      <c r="GF249" s="1455"/>
      <c r="GG249" s="1455"/>
      <c r="GH249" s="1455"/>
      <c r="GI249" s="1455"/>
      <c r="GJ249" s="1455"/>
      <c r="GK249" s="1455"/>
      <c r="GL249" s="1455"/>
      <c r="GM249" s="1455"/>
      <c r="GN249" s="1455"/>
      <c r="GO249" s="1455"/>
      <c r="GP249" s="1455"/>
      <c r="GQ249" s="1455"/>
      <c r="GR249" s="1455"/>
      <c r="GS249" s="1455"/>
      <c r="GT249" s="1455"/>
      <c r="GU249" s="1455"/>
      <c r="GV249" s="1455"/>
      <c r="GW249" s="1455"/>
      <c r="GX249" s="1455"/>
      <c r="GY249" s="1455"/>
      <c r="GZ249" s="1455"/>
      <c r="HA249" s="1455"/>
      <c r="HB249" s="1455"/>
      <c r="HC249" s="1455"/>
      <c r="HD249" s="1455"/>
      <c r="HE249" s="1455"/>
      <c r="HF249" s="1455"/>
      <c r="HG249" s="1455"/>
      <c r="HH249" s="1455"/>
      <c r="HI249" s="1455"/>
      <c r="HJ249" s="1455"/>
      <c r="HK249" s="1455"/>
      <c r="HL249" s="1455"/>
      <c r="HM249" s="1455"/>
      <c r="HN249" s="1455"/>
      <c r="HO249" s="1455"/>
      <c r="HP249" s="1455"/>
      <c r="HQ249" s="1455"/>
      <c r="HR249" s="1455"/>
      <c r="HS249" s="1455"/>
      <c r="HT249" s="1455"/>
      <c r="HU249" s="1455"/>
      <c r="HV249" s="1455"/>
      <c r="HW249" s="1455"/>
      <c r="HX249" s="1455"/>
      <c r="HY249" s="1455"/>
      <c r="HZ249" s="1455"/>
      <c r="IA249" s="1455"/>
      <c r="IB249" s="1455"/>
      <c r="IC249" s="1455"/>
      <c r="ID249" s="1455"/>
      <c r="IE249" s="1455"/>
      <c r="IF249" s="1455"/>
      <c r="IG249" s="1455"/>
      <c r="IH249" s="1455"/>
      <c r="II249" s="1455"/>
      <c r="IJ249" s="1455"/>
      <c r="IK249" s="1455"/>
      <c r="IL249" s="1455"/>
      <c r="IM249" s="1455"/>
      <c r="IN249" s="1455"/>
      <c r="IO249" s="1455"/>
      <c r="IP249" s="1455"/>
      <c r="IQ249" s="1455"/>
      <c r="IR249" s="1455"/>
      <c r="IS249" s="1455"/>
      <c r="IT249" s="1455"/>
      <c r="IU249" s="1455"/>
      <c r="IV249" s="1455"/>
      <c r="IW249" s="1455"/>
      <c r="IX249" s="1455"/>
      <c r="IY249" s="1455"/>
      <c r="IZ249" s="1455"/>
      <c r="JA249" s="1455"/>
      <c r="JB249" s="1455"/>
      <c r="JC249" s="1455"/>
      <c r="JD249" s="1455"/>
      <c r="JE249" s="1455"/>
      <c r="JF249" s="1455"/>
      <c r="JG249" s="1455"/>
      <c r="JH249" s="1455"/>
      <c r="JI249" s="1455"/>
      <c r="JJ249" s="1455"/>
      <c r="JK249" s="1455"/>
      <c r="JL249" s="1455"/>
      <c r="JM249" s="1455"/>
      <c r="JN249" s="1455"/>
      <c r="JO249" s="1455"/>
      <c r="JP249" s="1455"/>
      <c r="JQ249" s="1455"/>
      <c r="JR249" s="1455"/>
      <c r="JS249" s="1455"/>
      <c r="JT249" s="1455"/>
      <c r="JU249" s="1455"/>
      <c r="JV249" s="1455"/>
      <c r="JW249" s="1455"/>
      <c r="JX249" s="1455"/>
      <c r="JY249" s="1455"/>
      <c r="JZ249" s="1455"/>
      <c r="KA249" s="1455"/>
      <c r="KB249" s="1455"/>
      <c r="KC249" s="1455"/>
      <c r="KD249" s="1455"/>
      <c r="KE249" s="1455"/>
      <c r="KF249" s="1455"/>
      <c r="KG249" s="1455"/>
      <c r="KH249" s="1455"/>
      <c r="KI249" s="1455"/>
      <c r="KJ249" s="1455"/>
      <c r="KK249" s="1455"/>
      <c r="KL249" s="1455"/>
      <c r="KM249" s="1455"/>
      <c r="KN249" s="1455"/>
      <c r="KO249" s="1455"/>
      <c r="KP249" s="1455"/>
      <c r="KQ249" s="1455"/>
      <c r="KR249" s="1455"/>
      <c r="KS249" s="1455"/>
      <c r="KT249" s="1455"/>
      <c r="KU249" s="1455"/>
      <c r="KV249" s="1455"/>
      <c r="KW249" s="1455"/>
      <c r="KX249" s="1455"/>
      <c r="KY249" s="1455"/>
      <c r="KZ249" s="1455"/>
      <c r="LA249" s="1455"/>
      <c r="LB249" s="1455"/>
      <c r="LC249" s="1455"/>
      <c r="LD249" s="1455"/>
      <c r="LE249" s="1455"/>
      <c r="LF249" s="1455"/>
      <c r="LG249" s="1455"/>
      <c r="LH249" s="1467"/>
      <c r="LI249" s="1467"/>
      <c r="LJ249" s="1467"/>
      <c r="LK249" s="1467"/>
      <c r="LL249" s="1467"/>
      <c r="LM249" s="1467"/>
      <c r="LN249" s="1467"/>
      <c r="LO249" s="1645"/>
    </row>
    <row r="250" s="1482" customFormat="1" ht="47" customHeight="1" spans="1:327">
      <c r="A250" s="1513">
        <v>45988</v>
      </c>
      <c r="B250" s="1226" t="s">
        <v>173</v>
      </c>
      <c r="C250" s="1227" t="s">
        <v>98</v>
      </c>
      <c r="D250" s="1228">
        <v>4500187303</v>
      </c>
      <c r="E250" s="1229" t="s">
        <v>5596</v>
      </c>
      <c r="F250" s="1228" t="s">
        <v>5597</v>
      </c>
      <c r="G250" s="1230" t="s">
        <v>5276</v>
      </c>
      <c r="H250" s="1230" t="s">
        <v>5276</v>
      </c>
      <c r="I250" s="1542" t="s">
        <v>5277</v>
      </c>
      <c r="J250" s="1543">
        <v>2640</v>
      </c>
      <c r="K250" s="1544">
        <v>0</v>
      </c>
      <c r="L250" s="1544">
        <v>2640</v>
      </c>
      <c r="M250" s="1545">
        <f t="shared" si="121"/>
        <v>1</v>
      </c>
      <c r="N250" s="1274">
        <v>46045</v>
      </c>
      <c r="O250" s="1274">
        <f>N250-2</f>
        <v>46043</v>
      </c>
      <c r="P250" s="1835" t="s">
        <v>5593</v>
      </c>
      <c r="Q250" s="1841" t="s">
        <v>78</v>
      </c>
      <c r="R250" s="1577">
        <v>2640</v>
      </c>
      <c r="S250" s="1577">
        <f t="shared" si="122"/>
        <v>0</v>
      </c>
      <c r="T250" s="1577" t="s">
        <v>1634</v>
      </c>
      <c r="U250" s="1571" t="s">
        <v>829</v>
      </c>
      <c r="V250" s="1572" t="s">
        <v>4584</v>
      </c>
      <c r="W250" s="1572" t="s">
        <v>88</v>
      </c>
      <c r="X250" s="1842" t="s">
        <v>5482</v>
      </c>
      <c r="Y250" s="1595" t="s">
        <v>287</v>
      </c>
      <c r="Z250" s="1595" t="s">
        <v>4143</v>
      </c>
      <c r="AA250" s="1595" t="s">
        <v>2394</v>
      </c>
      <c r="AB250" s="1595"/>
      <c r="AC250" s="1597" t="s">
        <v>5412</v>
      </c>
      <c r="AD250" s="1358" t="s">
        <v>181</v>
      </c>
      <c r="AE250" s="1598">
        <v>2114.3</v>
      </c>
      <c r="AF250" s="1599">
        <f t="shared" si="130"/>
        <v>2114.3</v>
      </c>
      <c r="AG250" s="1612"/>
      <c r="AH250" s="1613" t="s">
        <v>81</v>
      </c>
      <c r="AI250" s="1613">
        <v>5</v>
      </c>
      <c r="AJ250" s="1543">
        <v>2640</v>
      </c>
      <c r="AK250" s="1614"/>
      <c r="AL250" s="1615"/>
      <c r="AM250" s="1615">
        <f t="shared" si="131"/>
        <v>220</v>
      </c>
      <c r="AN250" s="1615"/>
      <c r="AO250" s="1615"/>
      <c r="AP250" s="1614" t="s">
        <v>63</v>
      </c>
      <c r="AQ250" s="1543">
        <v>2640</v>
      </c>
      <c r="AR250" s="1615"/>
      <c r="AS250" s="1624">
        <f t="shared" si="123"/>
        <v>528</v>
      </c>
      <c r="AT250" s="1625">
        <f t="shared" si="124"/>
        <v>528</v>
      </c>
      <c r="AU250" s="1625">
        <f t="shared" si="125"/>
        <v>528</v>
      </c>
      <c r="AV250" s="1625">
        <f t="shared" si="126"/>
        <v>528</v>
      </c>
      <c r="AW250" s="1640">
        <f t="shared" si="127"/>
        <v>528</v>
      </c>
      <c r="AX250" s="1641">
        <f t="shared" si="128"/>
        <v>506</v>
      </c>
      <c r="AY250" s="1430">
        <f t="shared" si="129"/>
        <v>22</v>
      </c>
      <c r="AZ250" s="1453"/>
      <c r="BA250" s="1454"/>
      <c r="BB250" s="1455"/>
      <c r="BC250" s="1455"/>
      <c r="BD250" s="1455"/>
      <c r="BE250" s="1455"/>
      <c r="BF250" s="1455"/>
      <c r="BG250" s="1455"/>
      <c r="BH250" s="1455"/>
      <c r="BI250" s="1455"/>
      <c r="BJ250" s="1455"/>
      <c r="BK250" s="1455"/>
      <c r="BL250" s="1455"/>
      <c r="BM250" s="1455"/>
      <c r="BN250" s="1455"/>
      <c r="BO250" s="1455"/>
      <c r="BP250" s="1455"/>
      <c r="BQ250" s="1455"/>
      <c r="BR250" s="1455"/>
      <c r="BS250" s="1455"/>
      <c r="BT250" s="1455"/>
      <c r="BU250" s="1455"/>
      <c r="BV250" s="1455"/>
      <c r="BW250" s="1455"/>
      <c r="BX250" s="1455"/>
      <c r="BY250" s="1455"/>
      <c r="BZ250" s="1455"/>
      <c r="CA250" s="1455"/>
      <c r="CB250" s="1455"/>
      <c r="CC250" s="1455"/>
      <c r="CD250" s="1455"/>
      <c r="CE250" s="1455"/>
      <c r="CF250" s="1455"/>
      <c r="CG250" s="1455"/>
      <c r="CH250" s="1455"/>
      <c r="CI250" s="1455"/>
      <c r="CJ250" s="1455"/>
      <c r="CK250" s="1455"/>
      <c r="CL250" s="1455"/>
      <c r="CM250" s="1455"/>
      <c r="CN250" s="1455"/>
      <c r="CO250" s="1455"/>
      <c r="CP250" s="1455"/>
      <c r="CQ250" s="1455"/>
      <c r="CR250" s="1455"/>
      <c r="CS250" s="1455"/>
      <c r="CT250" s="1455"/>
      <c r="CU250" s="1455"/>
      <c r="CV250" s="1455"/>
      <c r="CW250" s="1455"/>
      <c r="CX250" s="1455"/>
      <c r="CY250" s="1455"/>
      <c r="CZ250" s="1455"/>
      <c r="DA250" s="1455"/>
      <c r="DB250" s="1455"/>
      <c r="DC250" s="1455"/>
      <c r="DD250" s="1455"/>
      <c r="DE250" s="1455"/>
      <c r="DF250" s="1455"/>
      <c r="DG250" s="1455"/>
      <c r="DH250" s="1455"/>
      <c r="DI250" s="1455"/>
      <c r="DJ250" s="1455"/>
      <c r="DK250" s="1455"/>
      <c r="DL250" s="1455"/>
      <c r="DM250" s="1455"/>
      <c r="DN250" s="1455"/>
      <c r="DO250" s="1455"/>
      <c r="DP250" s="1455"/>
      <c r="DQ250" s="1455"/>
      <c r="DR250" s="1455"/>
      <c r="DS250" s="1455"/>
      <c r="DT250" s="1455"/>
      <c r="DU250" s="1455"/>
      <c r="DV250" s="1455"/>
      <c r="DW250" s="1455"/>
      <c r="DX250" s="1455"/>
      <c r="DY250" s="1455"/>
      <c r="DZ250" s="1455"/>
      <c r="EA250" s="1455"/>
      <c r="EB250" s="1455"/>
      <c r="EC250" s="1455"/>
      <c r="ED250" s="1455"/>
      <c r="EE250" s="1455"/>
      <c r="EF250" s="1455"/>
      <c r="EG250" s="1455"/>
      <c r="EH250" s="1455"/>
      <c r="EI250" s="1455"/>
      <c r="EJ250" s="1455"/>
      <c r="EK250" s="1455"/>
      <c r="EL250" s="1455"/>
      <c r="EM250" s="1455"/>
      <c r="EN250" s="1455"/>
      <c r="EO250" s="1455"/>
      <c r="EP250" s="1455"/>
      <c r="EQ250" s="1455"/>
      <c r="ER250" s="1455"/>
      <c r="ES250" s="1455"/>
      <c r="ET250" s="1455"/>
      <c r="EU250" s="1455"/>
      <c r="EV250" s="1455"/>
      <c r="EW250" s="1455"/>
      <c r="EX250" s="1455"/>
      <c r="EY250" s="1455"/>
      <c r="EZ250" s="1455"/>
      <c r="FA250" s="1455"/>
      <c r="FB250" s="1455"/>
      <c r="FC250" s="1455"/>
      <c r="FD250" s="1455"/>
      <c r="FE250" s="1455"/>
      <c r="FF250" s="1455"/>
      <c r="FG250" s="1455"/>
      <c r="FH250" s="1455"/>
      <c r="FI250" s="1455"/>
      <c r="FJ250" s="1455"/>
      <c r="FK250" s="1455"/>
      <c r="FL250" s="1455"/>
      <c r="FM250" s="1455"/>
      <c r="FN250" s="1455"/>
      <c r="FO250" s="1455"/>
      <c r="FP250" s="1455"/>
      <c r="FQ250" s="1455"/>
      <c r="FR250" s="1455"/>
      <c r="FS250" s="1455"/>
      <c r="FT250" s="1455"/>
      <c r="FU250" s="1455"/>
      <c r="FV250" s="1455"/>
      <c r="FW250" s="1455"/>
      <c r="FX250" s="1455"/>
      <c r="FY250" s="1455"/>
      <c r="FZ250" s="1455"/>
      <c r="GA250" s="1455"/>
      <c r="GB250" s="1455"/>
      <c r="GC250" s="1455"/>
      <c r="GD250" s="1455"/>
      <c r="GE250" s="1455"/>
      <c r="GF250" s="1455"/>
      <c r="GG250" s="1455"/>
      <c r="GH250" s="1455"/>
      <c r="GI250" s="1455"/>
      <c r="GJ250" s="1455"/>
      <c r="GK250" s="1455"/>
      <c r="GL250" s="1455"/>
      <c r="GM250" s="1455"/>
      <c r="GN250" s="1455"/>
      <c r="GO250" s="1455"/>
      <c r="GP250" s="1455"/>
      <c r="GQ250" s="1455"/>
      <c r="GR250" s="1455"/>
      <c r="GS250" s="1455"/>
      <c r="GT250" s="1455"/>
      <c r="GU250" s="1455"/>
      <c r="GV250" s="1455"/>
      <c r="GW250" s="1455"/>
      <c r="GX250" s="1455"/>
      <c r="GY250" s="1455"/>
      <c r="GZ250" s="1455"/>
      <c r="HA250" s="1455"/>
      <c r="HB250" s="1455"/>
      <c r="HC250" s="1455"/>
      <c r="HD250" s="1455"/>
      <c r="HE250" s="1455"/>
      <c r="HF250" s="1455"/>
      <c r="HG250" s="1455"/>
      <c r="HH250" s="1455"/>
      <c r="HI250" s="1455"/>
      <c r="HJ250" s="1455"/>
      <c r="HK250" s="1455"/>
      <c r="HL250" s="1455"/>
      <c r="HM250" s="1455"/>
      <c r="HN250" s="1455"/>
      <c r="HO250" s="1455"/>
      <c r="HP250" s="1455"/>
      <c r="HQ250" s="1455"/>
      <c r="HR250" s="1455"/>
      <c r="HS250" s="1455"/>
      <c r="HT250" s="1455"/>
      <c r="HU250" s="1455"/>
      <c r="HV250" s="1455"/>
      <c r="HW250" s="1455"/>
      <c r="HX250" s="1455"/>
      <c r="HY250" s="1455"/>
      <c r="HZ250" s="1455"/>
      <c r="IA250" s="1455"/>
      <c r="IB250" s="1455"/>
      <c r="IC250" s="1455"/>
      <c r="ID250" s="1455"/>
      <c r="IE250" s="1455"/>
      <c r="IF250" s="1455"/>
      <c r="IG250" s="1455"/>
      <c r="IH250" s="1455"/>
      <c r="II250" s="1455"/>
      <c r="IJ250" s="1455"/>
      <c r="IK250" s="1455"/>
      <c r="IL250" s="1455"/>
      <c r="IM250" s="1455"/>
      <c r="IN250" s="1455"/>
      <c r="IO250" s="1455"/>
      <c r="IP250" s="1455"/>
      <c r="IQ250" s="1455"/>
      <c r="IR250" s="1455"/>
      <c r="IS250" s="1455"/>
      <c r="IT250" s="1455"/>
      <c r="IU250" s="1455"/>
      <c r="IV250" s="1455"/>
      <c r="IW250" s="1455"/>
      <c r="IX250" s="1455"/>
      <c r="IY250" s="1455"/>
      <c r="IZ250" s="1455"/>
      <c r="JA250" s="1455"/>
      <c r="JB250" s="1455"/>
      <c r="JC250" s="1455"/>
      <c r="JD250" s="1455"/>
      <c r="JE250" s="1455"/>
      <c r="JF250" s="1455"/>
      <c r="JG250" s="1455"/>
      <c r="JH250" s="1455"/>
      <c r="JI250" s="1455"/>
      <c r="JJ250" s="1455"/>
      <c r="JK250" s="1455"/>
      <c r="JL250" s="1455"/>
      <c r="JM250" s="1455"/>
      <c r="JN250" s="1455"/>
      <c r="JO250" s="1455"/>
      <c r="JP250" s="1455"/>
      <c r="JQ250" s="1455"/>
      <c r="JR250" s="1455"/>
      <c r="JS250" s="1455"/>
      <c r="JT250" s="1455"/>
      <c r="JU250" s="1455"/>
      <c r="JV250" s="1455"/>
      <c r="JW250" s="1455"/>
      <c r="JX250" s="1455"/>
      <c r="JY250" s="1455"/>
      <c r="JZ250" s="1455"/>
      <c r="KA250" s="1455"/>
      <c r="KB250" s="1455"/>
      <c r="KC250" s="1455"/>
      <c r="KD250" s="1455"/>
      <c r="KE250" s="1455"/>
      <c r="KF250" s="1455"/>
      <c r="KG250" s="1455"/>
      <c r="KH250" s="1455"/>
      <c r="KI250" s="1455"/>
      <c r="KJ250" s="1455"/>
      <c r="KK250" s="1455"/>
      <c r="KL250" s="1455"/>
      <c r="KM250" s="1455"/>
      <c r="KN250" s="1455"/>
      <c r="KO250" s="1455"/>
      <c r="KP250" s="1455"/>
      <c r="KQ250" s="1455"/>
      <c r="KR250" s="1455"/>
      <c r="KS250" s="1455"/>
      <c r="KT250" s="1455"/>
      <c r="KU250" s="1455"/>
      <c r="KV250" s="1455"/>
      <c r="KW250" s="1455"/>
      <c r="KX250" s="1455"/>
      <c r="KY250" s="1455"/>
      <c r="KZ250" s="1455"/>
      <c r="LA250" s="1455"/>
      <c r="LB250" s="1455"/>
      <c r="LC250" s="1455"/>
      <c r="LD250" s="1455"/>
      <c r="LE250" s="1455"/>
      <c r="LF250" s="1455"/>
      <c r="LG250" s="1455"/>
      <c r="LH250" s="1467"/>
      <c r="LI250" s="1467"/>
      <c r="LJ250" s="1467"/>
      <c r="LK250" s="1467"/>
      <c r="LL250" s="1467"/>
      <c r="LM250" s="1467"/>
      <c r="LN250" s="1467"/>
      <c r="LO250" s="1645"/>
    </row>
    <row r="251" s="1482" customFormat="1" ht="47" customHeight="1" spans="1:327">
      <c r="A251" s="1513">
        <v>46003</v>
      </c>
      <c r="B251" s="1226" t="s">
        <v>2126</v>
      </c>
      <c r="C251" s="1227" t="s">
        <v>2127</v>
      </c>
      <c r="D251" s="1228">
        <v>4500188881</v>
      </c>
      <c r="E251" s="1229"/>
      <c r="F251" s="1228" t="s">
        <v>5598</v>
      </c>
      <c r="G251" s="1230" t="s">
        <v>4747</v>
      </c>
      <c r="H251" s="1230" t="s">
        <v>4747</v>
      </c>
      <c r="I251" s="1542" t="s">
        <v>4808</v>
      </c>
      <c r="J251" s="1543">
        <v>480</v>
      </c>
      <c r="K251" s="1544">
        <v>0</v>
      </c>
      <c r="L251" s="1544">
        <v>96</v>
      </c>
      <c r="M251" s="1545">
        <f t="shared" si="121"/>
        <v>5</v>
      </c>
      <c r="N251" s="1274">
        <v>46051</v>
      </c>
      <c r="O251" s="1274">
        <v>46049</v>
      </c>
      <c r="P251" s="1546"/>
      <c r="Q251" s="1841" t="s">
        <v>78</v>
      </c>
      <c r="R251" s="1577">
        <v>480</v>
      </c>
      <c r="S251" s="1577">
        <f t="shared" si="122"/>
        <v>0</v>
      </c>
      <c r="T251" s="1575" t="s">
        <v>1634</v>
      </c>
      <c r="U251" s="1571" t="s">
        <v>829</v>
      </c>
      <c r="V251" s="1572"/>
      <c r="W251" s="1572" t="s">
        <v>88</v>
      </c>
      <c r="X251" s="1842">
        <v>46387</v>
      </c>
      <c r="Y251" s="1595" t="s">
        <v>88</v>
      </c>
      <c r="Z251" s="1856" t="s">
        <v>5599</v>
      </c>
      <c r="AA251" s="1853" t="s">
        <v>5600</v>
      </c>
      <c r="AB251" s="1595"/>
      <c r="AC251" s="1597" t="s">
        <v>5601</v>
      </c>
      <c r="AD251" s="1358" t="s">
        <v>262</v>
      </c>
      <c r="AE251" s="1598">
        <v>1.3027</v>
      </c>
      <c r="AF251" s="1599">
        <f t="shared" ref="AF251:AF262" si="132">AE251*J251</f>
        <v>625.296</v>
      </c>
      <c r="AG251" s="1612"/>
      <c r="AH251" s="1613" t="s">
        <v>81</v>
      </c>
      <c r="AI251" s="1613">
        <v>5</v>
      </c>
      <c r="AJ251" s="1543">
        <f t="shared" ref="AJ251:AJ263" si="133">J251</f>
        <v>480</v>
      </c>
      <c r="AK251" s="1614"/>
      <c r="AL251" s="1615">
        <f>J251/24</f>
        <v>20</v>
      </c>
      <c r="AM251" s="1615"/>
      <c r="AN251" s="1615"/>
      <c r="AO251" s="1615"/>
      <c r="AP251" s="1614" t="s">
        <v>63</v>
      </c>
      <c r="AQ251" s="1543">
        <f t="shared" ref="AQ251:AQ260" si="134">J251</f>
        <v>480</v>
      </c>
      <c r="AR251" s="1615"/>
      <c r="AS251" s="1624">
        <f t="shared" si="123"/>
        <v>96</v>
      </c>
      <c r="AT251" s="1625">
        <f t="shared" si="124"/>
        <v>96</v>
      </c>
      <c r="AU251" s="1625">
        <f t="shared" si="125"/>
        <v>96</v>
      </c>
      <c r="AV251" s="1625">
        <f t="shared" si="126"/>
        <v>96</v>
      </c>
      <c r="AW251" s="1640">
        <f t="shared" si="127"/>
        <v>96</v>
      </c>
      <c r="AX251" s="1641">
        <f t="shared" si="128"/>
        <v>92</v>
      </c>
      <c r="AY251" s="1430">
        <f t="shared" si="129"/>
        <v>4</v>
      </c>
      <c r="AZ251" s="1453"/>
      <c r="BA251" s="1454"/>
      <c r="BB251" s="1455"/>
      <c r="BC251" s="1455"/>
      <c r="BD251" s="1455"/>
      <c r="BE251" s="1455"/>
      <c r="BF251" s="1455"/>
      <c r="BG251" s="1455"/>
      <c r="BH251" s="1455"/>
      <c r="BI251" s="1455"/>
      <c r="BJ251" s="1455"/>
      <c r="BK251" s="1455"/>
      <c r="BL251" s="1455"/>
      <c r="BM251" s="1455"/>
      <c r="BN251" s="1455"/>
      <c r="BO251" s="1455"/>
      <c r="BP251" s="1455"/>
      <c r="BQ251" s="1455"/>
      <c r="BR251" s="1455"/>
      <c r="BS251" s="1455"/>
      <c r="BT251" s="1455"/>
      <c r="BU251" s="1455"/>
      <c r="BV251" s="1455"/>
      <c r="BW251" s="1455"/>
      <c r="BX251" s="1455"/>
      <c r="BY251" s="1455"/>
      <c r="BZ251" s="1455"/>
      <c r="CA251" s="1455"/>
      <c r="CB251" s="1455"/>
      <c r="CC251" s="1455"/>
      <c r="CD251" s="1455"/>
      <c r="CE251" s="1455"/>
      <c r="CF251" s="1455"/>
      <c r="CG251" s="1455"/>
      <c r="CH251" s="1455"/>
      <c r="CI251" s="1455"/>
      <c r="CJ251" s="1455"/>
      <c r="CK251" s="1455"/>
      <c r="CL251" s="1455"/>
      <c r="CM251" s="1455"/>
      <c r="CN251" s="1455"/>
      <c r="CO251" s="1455"/>
      <c r="CP251" s="1455"/>
      <c r="CQ251" s="1455"/>
      <c r="CR251" s="1455"/>
      <c r="CS251" s="1455"/>
      <c r="CT251" s="1455"/>
      <c r="CU251" s="1455"/>
      <c r="CV251" s="1455"/>
      <c r="CW251" s="1455"/>
      <c r="CX251" s="1455"/>
      <c r="CY251" s="1455"/>
      <c r="CZ251" s="1455"/>
      <c r="DA251" s="1455"/>
      <c r="DB251" s="1455"/>
      <c r="DC251" s="1455"/>
      <c r="DD251" s="1455"/>
      <c r="DE251" s="1455"/>
      <c r="DF251" s="1455"/>
      <c r="DG251" s="1455"/>
      <c r="DH251" s="1455"/>
      <c r="DI251" s="1455"/>
      <c r="DJ251" s="1455"/>
      <c r="DK251" s="1455"/>
      <c r="DL251" s="1455"/>
      <c r="DM251" s="1455"/>
      <c r="DN251" s="1455"/>
      <c r="DO251" s="1455"/>
      <c r="DP251" s="1455"/>
      <c r="DQ251" s="1455"/>
      <c r="DR251" s="1455"/>
      <c r="DS251" s="1455"/>
      <c r="DT251" s="1455"/>
      <c r="DU251" s="1455"/>
      <c r="DV251" s="1455"/>
      <c r="DW251" s="1455"/>
      <c r="DX251" s="1455"/>
      <c r="DY251" s="1455"/>
      <c r="DZ251" s="1455"/>
      <c r="EA251" s="1455"/>
      <c r="EB251" s="1455"/>
      <c r="EC251" s="1455"/>
      <c r="ED251" s="1455"/>
      <c r="EE251" s="1455"/>
      <c r="EF251" s="1455"/>
      <c r="EG251" s="1455"/>
      <c r="EH251" s="1455"/>
      <c r="EI251" s="1455"/>
      <c r="EJ251" s="1455"/>
      <c r="EK251" s="1455"/>
      <c r="EL251" s="1455"/>
      <c r="EM251" s="1455"/>
      <c r="EN251" s="1455"/>
      <c r="EO251" s="1455"/>
      <c r="EP251" s="1455"/>
      <c r="EQ251" s="1455"/>
      <c r="ER251" s="1455"/>
      <c r="ES251" s="1455"/>
      <c r="ET251" s="1455"/>
      <c r="EU251" s="1455"/>
      <c r="EV251" s="1455"/>
      <c r="EW251" s="1455"/>
      <c r="EX251" s="1455"/>
      <c r="EY251" s="1455"/>
      <c r="EZ251" s="1455"/>
      <c r="FA251" s="1455"/>
      <c r="FB251" s="1455"/>
      <c r="FC251" s="1455"/>
      <c r="FD251" s="1455"/>
      <c r="FE251" s="1455"/>
      <c r="FF251" s="1455"/>
      <c r="FG251" s="1455"/>
      <c r="FH251" s="1455"/>
      <c r="FI251" s="1455"/>
      <c r="FJ251" s="1455"/>
      <c r="FK251" s="1455"/>
      <c r="FL251" s="1455"/>
      <c r="FM251" s="1455"/>
      <c r="FN251" s="1455"/>
      <c r="FO251" s="1455"/>
      <c r="FP251" s="1455"/>
      <c r="FQ251" s="1455"/>
      <c r="FR251" s="1455"/>
      <c r="FS251" s="1455"/>
      <c r="FT251" s="1455"/>
      <c r="FU251" s="1455"/>
      <c r="FV251" s="1455"/>
      <c r="FW251" s="1455"/>
      <c r="FX251" s="1455"/>
      <c r="FY251" s="1455"/>
      <c r="FZ251" s="1455"/>
      <c r="GA251" s="1455"/>
      <c r="GB251" s="1455"/>
      <c r="GC251" s="1455"/>
      <c r="GD251" s="1455"/>
      <c r="GE251" s="1455"/>
      <c r="GF251" s="1455"/>
      <c r="GG251" s="1455"/>
      <c r="GH251" s="1455"/>
      <c r="GI251" s="1455"/>
      <c r="GJ251" s="1455"/>
      <c r="GK251" s="1455"/>
      <c r="GL251" s="1455"/>
      <c r="GM251" s="1455"/>
      <c r="GN251" s="1455"/>
      <c r="GO251" s="1455"/>
      <c r="GP251" s="1455"/>
      <c r="GQ251" s="1455"/>
      <c r="GR251" s="1455"/>
      <c r="GS251" s="1455"/>
      <c r="GT251" s="1455"/>
      <c r="GU251" s="1455"/>
      <c r="GV251" s="1455"/>
      <c r="GW251" s="1455"/>
      <c r="GX251" s="1455"/>
      <c r="GY251" s="1455"/>
      <c r="GZ251" s="1455"/>
      <c r="HA251" s="1455"/>
      <c r="HB251" s="1455"/>
      <c r="HC251" s="1455"/>
      <c r="HD251" s="1455"/>
      <c r="HE251" s="1455"/>
      <c r="HF251" s="1455"/>
      <c r="HG251" s="1455"/>
      <c r="HH251" s="1455"/>
      <c r="HI251" s="1455"/>
      <c r="HJ251" s="1455"/>
      <c r="HK251" s="1455"/>
      <c r="HL251" s="1455"/>
      <c r="HM251" s="1455"/>
      <c r="HN251" s="1455"/>
      <c r="HO251" s="1455"/>
      <c r="HP251" s="1455"/>
      <c r="HQ251" s="1455"/>
      <c r="HR251" s="1455"/>
      <c r="HS251" s="1455"/>
      <c r="HT251" s="1455"/>
      <c r="HU251" s="1455"/>
      <c r="HV251" s="1455"/>
      <c r="HW251" s="1455"/>
      <c r="HX251" s="1455"/>
      <c r="HY251" s="1455"/>
      <c r="HZ251" s="1455"/>
      <c r="IA251" s="1455"/>
      <c r="IB251" s="1455"/>
      <c r="IC251" s="1455"/>
      <c r="ID251" s="1455"/>
      <c r="IE251" s="1455"/>
      <c r="IF251" s="1455"/>
      <c r="IG251" s="1455"/>
      <c r="IH251" s="1455"/>
      <c r="II251" s="1455"/>
      <c r="IJ251" s="1455"/>
      <c r="IK251" s="1455"/>
      <c r="IL251" s="1455"/>
      <c r="IM251" s="1455"/>
      <c r="IN251" s="1455"/>
      <c r="IO251" s="1455"/>
      <c r="IP251" s="1455"/>
      <c r="IQ251" s="1455"/>
      <c r="IR251" s="1455"/>
      <c r="IS251" s="1455"/>
      <c r="IT251" s="1455"/>
      <c r="IU251" s="1455"/>
      <c r="IV251" s="1455"/>
      <c r="IW251" s="1455"/>
      <c r="IX251" s="1455"/>
      <c r="IY251" s="1455"/>
      <c r="IZ251" s="1455"/>
      <c r="JA251" s="1455"/>
      <c r="JB251" s="1455"/>
      <c r="JC251" s="1455"/>
      <c r="JD251" s="1455"/>
      <c r="JE251" s="1455"/>
      <c r="JF251" s="1455"/>
      <c r="JG251" s="1455"/>
      <c r="JH251" s="1455"/>
      <c r="JI251" s="1455"/>
      <c r="JJ251" s="1455"/>
      <c r="JK251" s="1455"/>
      <c r="JL251" s="1455"/>
      <c r="JM251" s="1455"/>
      <c r="JN251" s="1455"/>
      <c r="JO251" s="1455"/>
      <c r="JP251" s="1455"/>
      <c r="JQ251" s="1455"/>
      <c r="JR251" s="1455"/>
      <c r="JS251" s="1455"/>
      <c r="JT251" s="1455"/>
      <c r="JU251" s="1455"/>
      <c r="JV251" s="1455"/>
      <c r="JW251" s="1455"/>
      <c r="JX251" s="1455"/>
      <c r="JY251" s="1455"/>
      <c r="JZ251" s="1455"/>
      <c r="KA251" s="1455"/>
      <c r="KB251" s="1455"/>
      <c r="KC251" s="1455"/>
      <c r="KD251" s="1455"/>
      <c r="KE251" s="1455"/>
      <c r="KF251" s="1455"/>
      <c r="KG251" s="1455"/>
      <c r="KH251" s="1455"/>
      <c r="KI251" s="1455"/>
      <c r="KJ251" s="1455"/>
      <c r="KK251" s="1455"/>
      <c r="KL251" s="1455"/>
      <c r="KM251" s="1455"/>
      <c r="KN251" s="1455"/>
      <c r="KO251" s="1455"/>
      <c r="KP251" s="1455"/>
      <c r="KQ251" s="1455"/>
      <c r="KR251" s="1455"/>
      <c r="KS251" s="1455"/>
      <c r="KT251" s="1455"/>
      <c r="KU251" s="1455"/>
      <c r="KV251" s="1455"/>
      <c r="KW251" s="1455"/>
      <c r="KX251" s="1455"/>
      <c r="KY251" s="1455"/>
      <c r="KZ251" s="1455"/>
      <c r="LA251" s="1455"/>
      <c r="LB251" s="1455"/>
      <c r="LC251" s="1455"/>
      <c r="LD251" s="1455"/>
      <c r="LE251" s="1455"/>
      <c r="LF251" s="1455"/>
      <c r="LG251" s="1455"/>
      <c r="LH251" s="1467"/>
      <c r="LI251" s="1467"/>
      <c r="LJ251" s="1467"/>
      <c r="LK251" s="1467"/>
      <c r="LL251" s="1467"/>
      <c r="LM251" s="1467"/>
      <c r="LN251" s="1467"/>
      <c r="LO251" s="1645"/>
    </row>
    <row r="252" s="1482" customFormat="1" ht="47" customHeight="1" spans="1:327">
      <c r="A252" s="1513">
        <v>46015</v>
      </c>
      <c r="B252" s="1226" t="s">
        <v>278</v>
      </c>
      <c r="C252" s="1227" t="s">
        <v>98</v>
      </c>
      <c r="D252" s="1228">
        <v>4500189724</v>
      </c>
      <c r="E252" s="1229" t="s">
        <v>5602</v>
      </c>
      <c r="F252" s="1228" t="s">
        <v>5603</v>
      </c>
      <c r="G252" s="1230" t="s">
        <v>4747</v>
      </c>
      <c r="H252" s="1230" t="s">
        <v>4747</v>
      </c>
      <c r="I252" s="1542" t="s">
        <v>4808</v>
      </c>
      <c r="J252" s="1543">
        <v>2400</v>
      </c>
      <c r="K252" s="1544">
        <v>0</v>
      </c>
      <c r="L252" s="1544">
        <v>96</v>
      </c>
      <c r="M252" s="1545">
        <f t="shared" si="121"/>
        <v>25</v>
      </c>
      <c r="N252" s="1274">
        <v>46051</v>
      </c>
      <c r="O252" s="1274">
        <v>46049</v>
      </c>
      <c r="P252" s="1546"/>
      <c r="Q252" s="1841" t="s">
        <v>78</v>
      </c>
      <c r="R252" s="1577">
        <v>2400</v>
      </c>
      <c r="S252" s="1577">
        <f t="shared" si="122"/>
        <v>0</v>
      </c>
      <c r="T252" s="1575" t="s">
        <v>88</v>
      </c>
      <c r="U252" s="1571" t="s">
        <v>829</v>
      </c>
      <c r="V252" s="1572" t="s">
        <v>5604</v>
      </c>
      <c r="W252" s="1572" t="s">
        <v>88</v>
      </c>
      <c r="X252" s="1842">
        <v>46020</v>
      </c>
      <c r="Y252" s="1595" t="s">
        <v>88</v>
      </c>
      <c r="Z252" s="1595" t="s">
        <v>4171</v>
      </c>
      <c r="AA252" s="1595"/>
      <c r="AB252" s="1595"/>
      <c r="AC252" s="1597" t="s">
        <v>281</v>
      </c>
      <c r="AD252" s="1358" t="s">
        <v>1231</v>
      </c>
      <c r="AE252" s="1598">
        <v>0.7868</v>
      </c>
      <c r="AF252" s="1599">
        <f t="shared" si="132"/>
        <v>1888.32</v>
      </c>
      <c r="AG252" s="1612"/>
      <c r="AH252" s="1613" t="s">
        <v>81</v>
      </c>
      <c r="AI252" s="1613">
        <v>5</v>
      </c>
      <c r="AJ252" s="1543">
        <f t="shared" si="133"/>
        <v>2400</v>
      </c>
      <c r="AK252" s="1614"/>
      <c r="AL252" s="1615">
        <f>J252/24</f>
        <v>100</v>
      </c>
      <c r="AM252" s="1615"/>
      <c r="AN252" s="1615"/>
      <c r="AO252" s="1615"/>
      <c r="AP252" s="1614" t="s">
        <v>63</v>
      </c>
      <c r="AQ252" s="1543">
        <f t="shared" si="134"/>
        <v>2400</v>
      </c>
      <c r="AR252" s="1615"/>
      <c r="AS252" s="1624">
        <f t="shared" si="123"/>
        <v>480</v>
      </c>
      <c r="AT252" s="1625">
        <f t="shared" si="124"/>
        <v>480</v>
      </c>
      <c r="AU252" s="1625">
        <f t="shared" si="125"/>
        <v>480</v>
      </c>
      <c r="AV252" s="1625">
        <f t="shared" si="126"/>
        <v>480</v>
      </c>
      <c r="AW252" s="1640">
        <f t="shared" si="127"/>
        <v>480</v>
      </c>
      <c r="AX252" s="1641">
        <f t="shared" si="128"/>
        <v>460</v>
      </c>
      <c r="AY252" s="1430">
        <f t="shared" si="129"/>
        <v>20</v>
      </c>
      <c r="AZ252" s="1453"/>
      <c r="BA252" s="1454"/>
      <c r="BB252" s="1455"/>
      <c r="BC252" s="1455"/>
      <c r="BD252" s="1455"/>
      <c r="BE252" s="1455"/>
      <c r="BF252" s="1455"/>
      <c r="BG252" s="1455"/>
      <c r="BH252" s="1455"/>
      <c r="BI252" s="1455"/>
      <c r="BJ252" s="1455"/>
      <c r="BK252" s="1455"/>
      <c r="BL252" s="1455"/>
      <c r="BM252" s="1455"/>
      <c r="BN252" s="1455"/>
      <c r="BO252" s="1455"/>
      <c r="BP252" s="1455"/>
      <c r="BQ252" s="1455"/>
      <c r="BR252" s="1455"/>
      <c r="BS252" s="1455"/>
      <c r="BT252" s="1455"/>
      <c r="BU252" s="1455"/>
      <c r="BV252" s="1455"/>
      <c r="BW252" s="1455"/>
      <c r="BX252" s="1455"/>
      <c r="BY252" s="1455"/>
      <c r="BZ252" s="1455"/>
      <c r="CA252" s="1455"/>
      <c r="CB252" s="1455"/>
      <c r="CC252" s="1455"/>
      <c r="CD252" s="1455"/>
      <c r="CE252" s="1455"/>
      <c r="CF252" s="1455"/>
      <c r="CG252" s="1455"/>
      <c r="CH252" s="1455"/>
      <c r="CI252" s="1455"/>
      <c r="CJ252" s="1455"/>
      <c r="CK252" s="1455"/>
      <c r="CL252" s="1455"/>
      <c r="CM252" s="1455"/>
      <c r="CN252" s="1455"/>
      <c r="CO252" s="1455"/>
      <c r="CP252" s="1455"/>
      <c r="CQ252" s="1455"/>
      <c r="CR252" s="1455"/>
      <c r="CS252" s="1455"/>
      <c r="CT252" s="1455"/>
      <c r="CU252" s="1455"/>
      <c r="CV252" s="1455"/>
      <c r="CW252" s="1455"/>
      <c r="CX252" s="1455"/>
      <c r="CY252" s="1455"/>
      <c r="CZ252" s="1455"/>
      <c r="DA252" s="1455"/>
      <c r="DB252" s="1455"/>
      <c r="DC252" s="1455"/>
      <c r="DD252" s="1455"/>
      <c r="DE252" s="1455"/>
      <c r="DF252" s="1455"/>
      <c r="DG252" s="1455"/>
      <c r="DH252" s="1455"/>
      <c r="DI252" s="1455"/>
      <c r="DJ252" s="1455"/>
      <c r="DK252" s="1455"/>
      <c r="DL252" s="1455"/>
      <c r="DM252" s="1455"/>
      <c r="DN252" s="1455"/>
      <c r="DO252" s="1455"/>
      <c r="DP252" s="1455"/>
      <c r="DQ252" s="1455"/>
      <c r="DR252" s="1455"/>
      <c r="DS252" s="1455"/>
      <c r="DT252" s="1455"/>
      <c r="DU252" s="1455"/>
      <c r="DV252" s="1455"/>
      <c r="DW252" s="1455"/>
      <c r="DX252" s="1455"/>
      <c r="DY252" s="1455"/>
      <c r="DZ252" s="1455"/>
      <c r="EA252" s="1455"/>
      <c r="EB252" s="1455"/>
      <c r="EC252" s="1455"/>
      <c r="ED252" s="1455"/>
      <c r="EE252" s="1455"/>
      <c r="EF252" s="1455"/>
      <c r="EG252" s="1455"/>
      <c r="EH252" s="1455"/>
      <c r="EI252" s="1455"/>
      <c r="EJ252" s="1455"/>
      <c r="EK252" s="1455"/>
      <c r="EL252" s="1455"/>
      <c r="EM252" s="1455"/>
      <c r="EN252" s="1455"/>
      <c r="EO252" s="1455"/>
      <c r="EP252" s="1455"/>
      <c r="EQ252" s="1455"/>
      <c r="ER252" s="1455"/>
      <c r="ES252" s="1455"/>
      <c r="ET252" s="1455"/>
      <c r="EU252" s="1455"/>
      <c r="EV252" s="1455"/>
      <c r="EW252" s="1455"/>
      <c r="EX252" s="1455"/>
      <c r="EY252" s="1455"/>
      <c r="EZ252" s="1455"/>
      <c r="FA252" s="1455"/>
      <c r="FB252" s="1455"/>
      <c r="FC252" s="1455"/>
      <c r="FD252" s="1455"/>
      <c r="FE252" s="1455"/>
      <c r="FF252" s="1455"/>
      <c r="FG252" s="1455"/>
      <c r="FH252" s="1455"/>
      <c r="FI252" s="1455"/>
      <c r="FJ252" s="1455"/>
      <c r="FK252" s="1455"/>
      <c r="FL252" s="1455"/>
      <c r="FM252" s="1455"/>
      <c r="FN252" s="1455"/>
      <c r="FO252" s="1455"/>
      <c r="FP252" s="1455"/>
      <c r="FQ252" s="1455"/>
      <c r="FR252" s="1455"/>
      <c r="FS252" s="1455"/>
      <c r="FT252" s="1455"/>
      <c r="FU252" s="1455"/>
      <c r="FV252" s="1455"/>
      <c r="FW252" s="1455"/>
      <c r="FX252" s="1455"/>
      <c r="FY252" s="1455"/>
      <c r="FZ252" s="1455"/>
      <c r="GA252" s="1455"/>
      <c r="GB252" s="1455"/>
      <c r="GC252" s="1455"/>
      <c r="GD252" s="1455"/>
      <c r="GE252" s="1455"/>
      <c r="GF252" s="1455"/>
      <c r="GG252" s="1455"/>
      <c r="GH252" s="1455"/>
      <c r="GI252" s="1455"/>
      <c r="GJ252" s="1455"/>
      <c r="GK252" s="1455"/>
      <c r="GL252" s="1455"/>
      <c r="GM252" s="1455"/>
      <c r="GN252" s="1455"/>
      <c r="GO252" s="1455"/>
      <c r="GP252" s="1455"/>
      <c r="GQ252" s="1455"/>
      <c r="GR252" s="1455"/>
      <c r="GS252" s="1455"/>
      <c r="GT252" s="1455"/>
      <c r="GU252" s="1455"/>
      <c r="GV252" s="1455"/>
      <c r="GW252" s="1455"/>
      <c r="GX252" s="1455"/>
      <c r="GY252" s="1455"/>
      <c r="GZ252" s="1455"/>
      <c r="HA252" s="1455"/>
      <c r="HB252" s="1455"/>
      <c r="HC252" s="1455"/>
      <c r="HD252" s="1455"/>
      <c r="HE252" s="1455"/>
      <c r="HF252" s="1455"/>
      <c r="HG252" s="1455"/>
      <c r="HH252" s="1455"/>
      <c r="HI252" s="1455"/>
      <c r="HJ252" s="1455"/>
      <c r="HK252" s="1455"/>
      <c r="HL252" s="1455"/>
      <c r="HM252" s="1455"/>
      <c r="HN252" s="1455"/>
      <c r="HO252" s="1455"/>
      <c r="HP252" s="1455"/>
      <c r="HQ252" s="1455"/>
      <c r="HR252" s="1455"/>
      <c r="HS252" s="1455"/>
      <c r="HT252" s="1455"/>
      <c r="HU252" s="1455"/>
      <c r="HV252" s="1455"/>
      <c r="HW252" s="1455"/>
      <c r="HX252" s="1455"/>
      <c r="HY252" s="1455"/>
      <c r="HZ252" s="1455"/>
      <c r="IA252" s="1455"/>
      <c r="IB252" s="1455"/>
      <c r="IC252" s="1455"/>
      <c r="ID252" s="1455"/>
      <c r="IE252" s="1455"/>
      <c r="IF252" s="1455"/>
      <c r="IG252" s="1455"/>
      <c r="IH252" s="1455"/>
      <c r="II252" s="1455"/>
      <c r="IJ252" s="1455"/>
      <c r="IK252" s="1455"/>
      <c r="IL252" s="1455"/>
      <c r="IM252" s="1455"/>
      <c r="IN252" s="1455"/>
      <c r="IO252" s="1455"/>
      <c r="IP252" s="1455"/>
      <c r="IQ252" s="1455"/>
      <c r="IR252" s="1455"/>
      <c r="IS252" s="1455"/>
      <c r="IT252" s="1455"/>
      <c r="IU252" s="1455"/>
      <c r="IV252" s="1455"/>
      <c r="IW252" s="1455"/>
      <c r="IX252" s="1455"/>
      <c r="IY252" s="1455"/>
      <c r="IZ252" s="1455"/>
      <c r="JA252" s="1455"/>
      <c r="JB252" s="1455"/>
      <c r="JC252" s="1455"/>
      <c r="JD252" s="1455"/>
      <c r="JE252" s="1455"/>
      <c r="JF252" s="1455"/>
      <c r="JG252" s="1455"/>
      <c r="JH252" s="1455"/>
      <c r="JI252" s="1455"/>
      <c r="JJ252" s="1455"/>
      <c r="JK252" s="1455"/>
      <c r="JL252" s="1455"/>
      <c r="JM252" s="1455"/>
      <c r="JN252" s="1455"/>
      <c r="JO252" s="1455"/>
      <c r="JP252" s="1455"/>
      <c r="JQ252" s="1455"/>
      <c r="JR252" s="1455"/>
      <c r="JS252" s="1455"/>
      <c r="JT252" s="1455"/>
      <c r="JU252" s="1455"/>
      <c r="JV252" s="1455"/>
      <c r="JW252" s="1455"/>
      <c r="JX252" s="1455"/>
      <c r="JY252" s="1455"/>
      <c r="JZ252" s="1455"/>
      <c r="KA252" s="1455"/>
      <c r="KB252" s="1455"/>
      <c r="KC252" s="1455"/>
      <c r="KD252" s="1455"/>
      <c r="KE252" s="1455"/>
      <c r="KF252" s="1455"/>
      <c r="KG252" s="1455"/>
      <c r="KH252" s="1455"/>
      <c r="KI252" s="1455"/>
      <c r="KJ252" s="1455"/>
      <c r="KK252" s="1455"/>
      <c r="KL252" s="1455"/>
      <c r="KM252" s="1455"/>
      <c r="KN252" s="1455"/>
      <c r="KO252" s="1455"/>
      <c r="KP252" s="1455"/>
      <c r="KQ252" s="1455"/>
      <c r="KR252" s="1455"/>
      <c r="KS252" s="1455"/>
      <c r="KT252" s="1455"/>
      <c r="KU252" s="1455"/>
      <c r="KV252" s="1455"/>
      <c r="KW252" s="1455"/>
      <c r="KX252" s="1455"/>
      <c r="KY252" s="1455"/>
      <c r="KZ252" s="1455"/>
      <c r="LA252" s="1455"/>
      <c r="LB252" s="1455"/>
      <c r="LC252" s="1455"/>
      <c r="LD252" s="1455"/>
      <c r="LE252" s="1455"/>
      <c r="LF252" s="1455"/>
      <c r="LG252" s="1455"/>
      <c r="LH252" s="1467"/>
      <c r="LI252" s="1467"/>
      <c r="LJ252" s="1467"/>
      <c r="LK252" s="1467"/>
      <c r="LL252" s="1467"/>
      <c r="LM252" s="1467"/>
      <c r="LN252" s="1467"/>
      <c r="LO252" s="1645"/>
    </row>
    <row r="253" s="1482" customFormat="1" ht="47" customHeight="1" spans="1:327">
      <c r="A253" s="1833">
        <v>46001</v>
      </c>
      <c r="B253" s="1660" t="s">
        <v>1738</v>
      </c>
      <c r="C253" s="1661" t="s">
        <v>342</v>
      </c>
      <c r="D253" s="1662">
        <v>4500188524</v>
      </c>
      <c r="E253" s="1229" t="s">
        <v>5605</v>
      </c>
      <c r="F253" s="1228" t="s">
        <v>5606</v>
      </c>
      <c r="G253" s="1230" t="s">
        <v>5152</v>
      </c>
      <c r="H253" s="1230" t="s">
        <v>5152</v>
      </c>
      <c r="I253" s="1542" t="s">
        <v>5153</v>
      </c>
      <c r="J253" s="1543">
        <v>4320</v>
      </c>
      <c r="K253" s="1544">
        <v>0</v>
      </c>
      <c r="L253" s="1544">
        <v>36</v>
      </c>
      <c r="M253" s="1545">
        <f t="shared" si="121"/>
        <v>120</v>
      </c>
      <c r="N253" s="1274">
        <v>46052</v>
      </c>
      <c r="O253" s="1274">
        <v>46050</v>
      </c>
      <c r="P253" s="1546"/>
      <c r="Q253" s="1841" t="s">
        <v>78</v>
      </c>
      <c r="R253" s="1577">
        <v>4320</v>
      </c>
      <c r="S253" s="1577">
        <f t="shared" si="122"/>
        <v>0</v>
      </c>
      <c r="T253" s="1575" t="s">
        <v>1634</v>
      </c>
      <c r="U253" s="1571" t="s">
        <v>829</v>
      </c>
      <c r="V253" s="1572" t="s">
        <v>4653</v>
      </c>
      <c r="W253" s="1271" t="s">
        <v>5607</v>
      </c>
      <c r="X253" s="1573">
        <v>46001</v>
      </c>
      <c r="Y253" s="1595" t="s">
        <v>88</v>
      </c>
      <c r="Z253" s="1595" t="s">
        <v>5493</v>
      </c>
      <c r="AA253" s="1853" t="s">
        <v>5608</v>
      </c>
      <c r="AB253" s="1595"/>
      <c r="AC253" s="1597" t="s">
        <v>5609</v>
      </c>
      <c r="AD253" s="1358" t="s">
        <v>1563</v>
      </c>
      <c r="AE253" s="1598">
        <v>1.282</v>
      </c>
      <c r="AF253" s="1599">
        <f t="shared" si="132"/>
        <v>5538.24</v>
      </c>
      <c r="AG253" s="1612"/>
      <c r="AH253" s="1613" t="s">
        <v>81</v>
      </c>
      <c r="AI253" s="1613">
        <v>5</v>
      </c>
      <c r="AJ253" s="1543">
        <f t="shared" si="133"/>
        <v>4320</v>
      </c>
      <c r="AK253" s="1614"/>
      <c r="AL253" s="1615"/>
      <c r="AM253" s="1615"/>
      <c r="AN253" s="1615"/>
      <c r="AO253" s="1615"/>
      <c r="AP253" s="1614" t="s">
        <v>63</v>
      </c>
      <c r="AQ253" s="1543">
        <f t="shared" si="134"/>
        <v>4320</v>
      </c>
      <c r="AR253" s="1615"/>
      <c r="AS253" s="1624">
        <f t="shared" si="123"/>
        <v>864</v>
      </c>
      <c r="AT253" s="1625">
        <f t="shared" si="124"/>
        <v>864</v>
      </c>
      <c r="AU253" s="1625">
        <f t="shared" si="125"/>
        <v>864</v>
      </c>
      <c r="AV253" s="1625">
        <f t="shared" si="126"/>
        <v>864</v>
      </c>
      <c r="AW253" s="1640">
        <f t="shared" si="127"/>
        <v>864</v>
      </c>
      <c r="AX253" s="1641">
        <f t="shared" si="128"/>
        <v>828</v>
      </c>
      <c r="AY253" s="1430">
        <f t="shared" si="129"/>
        <v>36</v>
      </c>
      <c r="AZ253" s="1453"/>
      <c r="BA253" s="1454"/>
      <c r="BB253" s="1455"/>
      <c r="BC253" s="1455"/>
      <c r="BD253" s="1455"/>
      <c r="BE253" s="1455"/>
      <c r="BF253" s="1455"/>
      <c r="BG253" s="1455"/>
      <c r="BH253" s="1455"/>
      <c r="BI253" s="1455"/>
      <c r="BJ253" s="1455"/>
      <c r="BK253" s="1455"/>
      <c r="BL253" s="1455"/>
      <c r="BM253" s="1455"/>
      <c r="BN253" s="1455"/>
      <c r="BO253" s="1455"/>
      <c r="BP253" s="1455"/>
      <c r="BQ253" s="1455"/>
      <c r="BR253" s="1455"/>
      <c r="BS253" s="1455"/>
      <c r="BT253" s="1455"/>
      <c r="BU253" s="1455"/>
      <c r="BV253" s="1455"/>
      <c r="BW253" s="1455"/>
      <c r="BX253" s="1455"/>
      <c r="BY253" s="1455"/>
      <c r="BZ253" s="1455"/>
      <c r="CA253" s="1455"/>
      <c r="CB253" s="1455"/>
      <c r="CC253" s="1455"/>
      <c r="CD253" s="1455"/>
      <c r="CE253" s="1455"/>
      <c r="CF253" s="1455"/>
      <c r="CG253" s="1455"/>
      <c r="CH253" s="1455"/>
      <c r="CI253" s="1455"/>
      <c r="CJ253" s="1455"/>
      <c r="CK253" s="1455"/>
      <c r="CL253" s="1455"/>
      <c r="CM253" s="1455"/>
      <c r="CN253" s="1455"/>
      <c r="CO253" s="1455"/>
      <c r="CP253" s="1455"/>
      <c r="CQ253" s="1455"/>
      <c r="CR253" s="1455"/>
      <c r="CS253" s="1455"/>
      <c r="CT253" s="1455"/>
      <c r="CU253" s="1455"/>
      <c r="CV253" s="1455"/>
      <c r="CW253" s="1455"/>
      <c r="CX253" s="1455"/>
      <c r="CY253" s="1455"/>
      <c r="CZ253" s="1455"/>
      <c r="DA253" s="1455"/>
      <c r="DB253" s="1455"/>
      <c r="DC253" s="1455"/>
      <c r="DD253" s="1455"/>
      <c r="DE253" s="1455"/>
      <c r="DF253" s="1455"/>
      <c r="DG253" s="1455"/>
      <c r="DH253" s="1455"/>
      <c r="DI253" s="1455"/>
      <c r="DJ253" s="1455"/>
      <c r="DK253" s="1455"/>
      <c r="DL253" s="1455"/>
      <c r="DM253" s="1455"/>
      <c r="DN253" s="1455"/>
      <c r="DO253" s="1455"/>
      <c r="DP253" s="1455"/>
      <c r="DQ253" s="1455"/>
      <c r="DR253" s="1455"/>
      <c r="DS253" s="1455"/>
      <c r="DT253" s="1455"/>
      <c r="DU253" s="1455"/>
      <c r="DV253" s="1455"/>
      <c r="DW253" s="1455"/>
      <c r="DX253" s="1455"/>
      <c r="DY253" s="1455"/>
      <c r="DZ253" s="1455"/>
      <c r="EA253" s="1455"/>
      <c r="EB253" s="1455"/>
      <c r="EC253" s="1455"/>
      <c r="ED253" s="1455"/>
      <c r="EE253" s="1455"/>
      <c r="EF253" s="1455"/>
      <c r="EG253" s="1455"/>
      <c r="EH253" s="1455"/>
      <c r="EI253" s="1455"/>
      <c r="EJ253" s="1455"/>
      <c r="EK253" s="1455"/>
      <c r="EL253" s="1455"/>
      <c r="EM253" s="1455"/>
      <c r="EN253" s="1455"/>
      <c r="EO253" s="1455"/>
      <c r="EP253" s="1455"/>
      <c r="EQ253" s="1455"/>
      <c r="ER253" s="1455"/>
      <c r="ES253" s="1455"/>
      <c r="ET253" s="1455"/>
      <c r="EU253" s="1455"/>
      <c r="EV253" s="1455"/>
      <c r="EW253" s="1455"/>
      <c r="EX253" s="1455"/>
      <c r="EY253" s="1455"/>
      <c r="EZ253" s="1455"/>
      <c r="FA253" s="1455"/>
      <c r="FB253" s="1455"/>
      <c r="FC253" s="1455"/>
      <c r="FD253" s="1455"/>
      <c r="FE253" s="1455"/>
      <c r="FF253" s="1455"/>
      <c r="FG253" s="1455"/>
      <c r="FH253" s="1455"/>
      <c r="FI253" s="1455"/>
      <c r="FJ253" s="1455"/>
      <c r="FK253" s="1455"/>
      <c r="FL253" s="1455"/>
      <c r="FM253" s="1455"/>
      <c r="FN253" s="1455"/>
      <c r="FO253" s="1455"/>
      <c r="FP253" s="1455"/>
      <c r="FQ253" s="1455"/>
      <c r="FR253" s="1455"/>
      <c r="FS253" s="1455"/>
      <c r="FT253" s="1455"/>
      <c r="FU253" s="1455"/>
      <c r="FV253" s="1455"/>
      <c r="FW253" s="1455"/>
      <c r="FX253" s="1455"/>
      <c r="FY253" s="1455"/>
      <c r="FZ253" s="1455"/>
      <c r="GA253" s="1455"/>
      <c r="GB253" s="1455"/>
      <c r="GC253" s="1455"/>
      <c r="GD253" s="1455"/>
      <c r="GE253" s="1455"/>
      <c r="GF253" s="1455"/>
      <c r="GG253" s="1455"/>
      <c r="GH253" s="1455"/>
      <c r="GI253" s="1455"/>
      <c r="GJ253" s="1455"/>
      <c r="GK253" s="1455"/>
      <c r="GL253" s="1455"/>
      <c r="GM253" s="1455"/>
      <c r="GN253" s="1455"/>
      <c r="GO253" s="1455"/>
      <c r="GP253" s="1455"/>
      <c r="GQ253" s="1455"/>
      <c r="GR253" s="1455"/>
      <c r="GS253" s="1455"/>
      <c r="GT253" s="1455"/>
      <c r="GU253" s="1455"/>
      <c r="GV253" s="1455"/>
      <c r="GW253" s="1455"/>
      <c r="GX253" s="1455"/>
      <c r="GY253" s="1455"/>
      <c r="GZ253" s="1455"/>
      <c r="HA253" s="1455"/>
      <c r="HB253" s="1455"/>
      <c r="HC253" s="1455"/>
      <c r="HD253" s="1455"/>
      <c r="HE253" s="1455"/>
      <c r="HF253" s="1455"/>
      <c r="HG253" s="1455"/>
      <c r="HH253" s="1455"/>
      <c r="HI253" s="1455"/>
      <c r="HJ253" s="1455"/>
      <c r="HK253" s="1455"/>
      <c r="HL253" s="1455"/>
      <c r="HM253" s="1455"/>
      <c r="HN253" s="1455"/>
      <c r="HO253" s="1455"/>
      <c r="HP253" s="1455"/>
      <c r="HQ253" s="1455"/>
      <c r="HR253" s="1455"/>
      <c r="HS253" s="1455"/>
      <c r="HT253" s="1455"/>
      <c r="HU253" s="1455"/>
      <c r="HV253" s="1455"/>
      <c r="HW253" s="1455"/>
      <c r="HX253" s="1455"/>
      <c r="HY253" s="1455"/>
      <c r="HZ253" s="1455"/>
      <c r="IA253" s="1455"/>
      <c r="IB253" s="1455"/>
      <c r="IC253" s="1455"/>
      <c r="ID253" s="1455"/>
      <c r="IE253" s="1455"/>
      <c r="IF253" s="1455"/>
      <c r="IG253" s="1455"/>
      <c r="IH253" s="1455"/>
      <c r="II253" s="1455"/>
      <c r="IJ253" s="1455"/>
      <c r="IK253" s="1455"/>
      <c r="IL253" s="1455"/>
      <c r="IM253" s="1455"/>
      <c r="IN253" s="1455"/>
      <c r="IO253" s="1455"/>
      <c r="IP253" s="1455"/>
      <c r="IQ253" s="1455"/>
      <c r="IR253" s="1455"/>
      <c r="IS253" s="1455"/>
      <c r="IT253" s="1455"/>
      <c r="IU253" s="1455"/>
      <c r="IV253" s="1455"/>
      <c r="IW253" s="1455"/>
      <c r="IX253" s="1455"/>
      <c r="IY253" s="1455"/>
      <c r="IZ253" s="1455"/>
      <c r="JA253" s="1455"/>
      <c r="JB253" s="1455"/>
      <c r="JC253" s="1455"/>
      <c r="JD253" s="1455"/>
      <c r="JE253" s="1455"/>
      <c r="JF253" s="1455"/>
      <c r="JG253" s="1455"/>
      <c r="JH253" s="1455"/>
      <c r="JI253" s="1455"/>
      <c r="JJ253" s="1455"/>
      <c r="JK253" s="1455"/>
      <c r="JL253" s="1455"/>
      <c r="JM253" s="1455"/>
      <c r="JN253" s="1455"/>
      <c r="JO253" s="1455"/>
      <c r="JP253" s="1455"/>
      <c r="JQ253" s="1455"/>
      <c r="JR253" s="1455"/>
      <c r="JS253" s="1455"/>
      <c r="JT253" s="1455"/>
      <c r="JU253" s="1455"/>
      <c r="JV253" s="1455"/>
      <c r="JW253" s="1455"/>
      <c r="JX253" s="1455"/>
      <c r="JY253" s="1455"/>
      <c r="JZ253" s="1455"/>
      <c r="KA253" s="1455"/>
      <c r="KB253" s="1455"/>
      <c r="KC253" s="1455"/>
      <c r="KD253" s="1455"/>
      <c r="KE253" s="1455"/>
      <c r="KF253" s="1455"/>
      <c r="KG253" s="1455"/>
      <c r="KH253" s="1455"/>
      <c r="KI253" s="1455"/>
      <c r="KJ253" s="1455"/>
      <c r="KK253" s="1455"/>
      <c r="KL253" s="1455"/>
      <c r="KM253" s="1455"/>
      <c r="KN253" s="1455"/>
      <c r="KO253" s="1455"/>
      <c r="KP253" s="1455"/>
      <c r="KQ253" s="1455"/>
      <c r="KR253" s="1455"/>
      <c r="KS253" s="1455"/>
      <c r="KT253" s="1455"/>
      <c r="KU253" s="1455"/>
      <c r="KV253" s="1455"/>
      <c r="KW253" s="1455"/>
      <c r="KX253" s="1455"/>
      <c r="KY253" s="1455"/>
      <c r="KZ253" s="1455"/>
      <c r="LA253" s="1455"/>
      <c r="LB253" s="1455"/>
      <c r="LC253" s="1455"/>
      <c r="LD253" s="1455"/>
      <c r="LE253" s="1455"/>
      <c r="LF253" s="1455"/>
      <c r="LG253" s="1455"/>
      <c r="LH253" s="1467"/>
      <c r="LI253" s="1467"/>
      <c r="LJ253" s="1467"/>
      <c r="LK253" s="1467"/>
      <c r="LL253" s="1467"/>
      <c r="LM253" s="1467"/>
      <c r="LN253" s="1467"/>
      <c r="LO253" s="1645"/>
    </row>
    <row r="254" s="1482" customFormat="1" ht="47" customHeight="1" spans="1:327">
      <c r="A254" s="1513">
        <v>46008</v>
      </c>
      <c r="B254" s="1226" t="s">
        <v>5610</v>
      </c>
      <c r="C254" s="1227" t="s">
        <v>1811</v>
      </c>
      <c r="D254" s="1228">
        <v>4500189267</v>
      </c>
      <c r="E254" s="1229"/>
      <c r="F254" s="1228" t="s">
        <v>5611</v>
      </c>
      <c r="G254" s="1230" t="s">
        <v>4747</v>
      </c>
      <c r="H254" s="1230" t="s">
        <v>4747</v>
      </c>
      <c r="I254" s="1542" t="s">
        <v>4808</v>
      </c>
      <c r="J254" s="1543">
        <v>288</v>
      </c>
      <c r="K254" s="1544">
        <v>0</v>
      </c>
      <c r="L254" s="1544">
        <v>96</v>
      </c>
      <c r="M254" s="1545">
        <f t="shared" si="121"/>
        <v>3</v>
      </c>
      <c r="N254" s="1274">
        <v>46055</v>
      </c>
      <c r="O254" s="1274">
        <f>N254-2</f>
        <v>46053</v>
      </c>
      <c r="P254" s="1546"/>
      <c r="Q254" s="1841" t="s">
        <v>78</v>
      </c>
      <c r="R254" s="1577">
        <v>288</v>
      </c>
      <c r="S254" s="1577">
        <f t="shared" si="122"/>
        <v>0</v>
      </c>
      <c r="T254" s="1575" t="s">
        <v>1634</v>
      </c>
      <c r="U254" s="1571" t="s">
        <v>829</v>
      </c>
      <c r="V254" s="1572" t="s">
        <v>5612</v>
      </c>
      <c r="W254" s="1572" t="s">
        <v>88</v>
      </c>
      <c r="X254" s="1573">
        <v>46008</v>
      </c>
      <c r="Y254" s="1595" t="s">
        <v>88</v>
      </c>
      <c r="Z254" s="1595" t="s">
        <v>5613</v>
      </c>
      <c r="AA254" s="1595"/>
      <c r="AB254" s="1595"/>
      <c r="AC254" s="1597" t="s">
        <v>5614</v>
      </c>
      <c r="AD254" s="1358" t="s">
        <v>1814</v>
      </c>
      <c r="AE254" s="1598">
        <v>1.3113</v>
      </c>
      <c r="AF254" s="1599">
        <f t="shared" si="132"/>
        <v>377.6544</v>
      </c>
      <c r="AG254" s="1612"/>
      <c r="AH254" s="1613" t="s">
        <v>81</v>
      </c>
      <c r="AI254" s="1613">
        <v>5</v>
      </c>
      <c r="AJ254" s="1543">
        <f t="shared" si="133"/>
        <v>288</v>
      </c>
      <c r="AK254" s="1614"/>
      <c r="AL254" s="1615">
        <f t="shared" ref="AL254:AL262" si="135">J254/24</f>
        <v>12</v>
      </c>
      <c r="AM254" s="1615"/>
      <c r="AN254" s="1615"/>
      <c r="AO254" s="1615"/>
      <c r="AP254" s="1614" t="s">
        <v>63</v>
      </c>
      <c r="AQ254" s="1543">
        <f t="shared" si="134"/>
        <v>288</v>
      </c>
      <c r="AR254" s="1615"/>
      <c r="AS254" s="1624">
        <f t="shared" si="123"/>
        <v>57.6</v>
      </c>
      <c r="AT254" s="1625">
        <f t="shared" si="124"/>
        <v>57.6</v>
      </c>
      <c r="AU254" s="1625">
        <f t="shared" si="125"/>
        <v>57.6</v>
      </c>
      <c r="AV254" s="1625">
        <f t="shared" si="126"/>
        <v>57.6</v>
      </c>
      <c r="AW254" s="1640">
        <f t="shared" si="127"/>
        <v>57.6</v>
      </c>
      <c r="AX254" s="1641">
        <f t="shared" si="128"/>
        <v>55.2</v>
      </c>
      <c r="AY254" s="1430">
        <f t="shared" si="129"/>
        <v>2.4</v>
      </c>
      <c r="AZ254" s="1453"/>
      <c r="BA254" s="1454"/>
      <c r="BB254" s="1455"/>
      <c r="BC254" s="1455"/>
      <c r="BD254" s="1455"/>
      <c r="BE254" s="1455"/>
      <c r="BF254" s="1455"/>
      <c r="BG254" s="1455"/>
      <c r="BH254" s="1455"/>
      <c r="BI254" s="1455"/>
      <c r="BJ254" s="1455"/>
      <c r="BK254" s="1455"/>
      <c r="BL254" s="1455"/>
      <c r="BM254" s="1455"/>
      <c r="BN254" s="1455"/>
      <c r="BO254" s="1455"/>
      <c r="BP254" s="1455"/>
      <c r="BQ254" s="1455"/>
      <c r="BR254" s="1455"/>
      <c r="BS254" s="1455"/>
      <c r="BT254" s="1455"/>
      <c r="BU254" s="1455"/>
      <c r="BV254" s="1455"/>
      <c r="BW254" s="1455"/>
      <c r="BX254" s="1455"/>
      <c r="BY254" s="1455"/>
      <c r="BZ254" s="1455"/>
      <c r="CA254" s="1455"/>
      <c r="CB254" s="1455"/>
      <c r="CC254" s="1455"/>
      <c r="CD254" s="1455"/>
      <c r="CE254" s="1455"/>
      <c r="CF254" s="1455"/>
      <c r="CG254" s="1455"/>
      <c r="CH254" s="1455"/>
      <c r="CI254" s="1455"/>
      <c r="CJ254" s="1455"/>
      <c r="CK254" s="1455"/>
      <c r="CL254" s="1455"/>
      <c r="CM254" s="1455"/>
      <c r="CN254" s="1455"/>
      <c r="CO254" s="1455"/>
      <c r="CP254" s="1455"/>
      <c r="CQ254" s="1455"/>
      <c r="CR254" s="1455"/>
      <c r="CS254" s="1455"/>
      <c r="CT254" s="1455"/>
      <c r="CU254" s="1455"/>
      <c r="CV254" s="1455"/>
      <c r="CW254" s="1455"/>
      <c r="CX254" s="1455"/>
      <c r="CY254" s="1455"/>
      <c r="CZ254" s="1455"/>
      <c r="DA254" s="1455"/>
      <c r="DB254" s="1455"/>
      <c r="DC254" s="1455"/>
      <c r="DD254" s="1455"/>
      <c r="DE254" s="1455"/>
      <c r="DF254" s="1455"/>
      <c r="DG254" s="1455"/>
      <c r="DH254" s="1455"/>
      <c r="DI254" s="1455"/>
      <c r="DJ254" s="1455"/>
      <c r="DK254" s="1455"/>
      <c r="DL254" s="1455"/>
      <c r="DM254" s="1455"/>
      <c r="DN254" s="1455"/>
      <c r="DO254" s="1455"/>
      <c r="DP254" s="1455"/>
      <c r="DQ254" s="1455"/>
      <c r="DR254" s="1455"/>
      <c r="DS254" s="1455"/>
      <c r="DT254" s="1455"/>
      <c r="DU254" s="1455"/>
      <c r="DV254" s="1455"/>
      <c r="DW254" s="1455"/>
      <c r="DX254" s="1455"/>
      <c r="DY254" s="1455"/>
      <c r="DZ254" s="1455"/>
      <c r="EA254" s="1455"/>
      <c r="EB254" s="1455"/>
      <c r="EC254" s="1455"/>
      <c r="ED254" s="1455"/>
      <c r="EE254" s="1455"/>
      <c r="EF254" s="1455"/>
      <c r="EG254" s="1455"/>
      <c r="EH254" s="1455"/>
      <c r="EI254" s="1455"/>
      <c r="EJ254" s="1455"/>
      <c r="EK254" s="1455"/>
      <c r="EL254" s="1455"/>
      <c r="EM254" s="1455"/>
      <c r="EN254" s="1455"/>
      <c r="EO254" s="1455"/>
      <c r="EP254" s="1455"/>
      <c r="EQ254" s="1455"/>
      <c r="ER254" s="1455"/>
      <c r="ES254" s="1455"/>
      <c r="ET254" s="1455"/>
      <c r="EU254" s="1455"/>
      <c r="EV254" s="1455"/>
      <c r="EW254" s="1455"/>
      <c r="EX254" s="1455"/>
      <c r="EY254" s="1455"/>
      <c r="EZ254" s="1455"/>
      <c r="FA254" s="1455"/>
      <c r="FB254" s="1455"/>
      <c r="FC254" s="1455"/>
      <c r="FD254" s="1455"/>
      <c r="FE254" s="1455"/>
      <c r="FF254" s="1455"/>
      <c r="FG254" s="1455"/>
      <c r="FH254" s="1455"/>
      <c r="FI254" s="1455"/>
      <c r="FJ254" s="1455"/>
      <c r="FK254" s="1455"/>
      <c r="FL254" s="1455"/>
      <c r="FM254" s="1455"/>
      <c r="FN254" s="1455"/>
      <c r="FO254" s="1455"/>
      <c r="FP254" s="1455"/>
      <c r="FQ254" s="1455"/>
      <c r="FR254" s="1455"/>
      <c r="FS254" s="1455"/>
      <c r="FT254" s="1455"/>
      <c r="FU254" s="1455"/>
      <c r="FV254" s="1455"/>
      <c r="FW254" s="1455"/>
      <c r="FX254" s="1455"/>
      <c r="FY254" s="1455"/>
      <c r="FZ254" s="1455"/>
      <c r="GA254" s="1455"/>
      <c r="GB254" s="1455"/>
      <c r="GC254" s="1455"/>
      <c r="GD254" s="1455"/>
      <c r="GE254" s="1455"/>
      <c r="GF254" s="1455"/>
      <c r="GG254" s="1455"/>
      <c r="GH254" s="1455"/>
      <c r="GI254" s="1455"/>
      <c r="GJ254" s="1455"/>
      <c r="GK254" s="1455"/>
      <c r="GL254" s="1455"/>
      <c r="GM254" s="1455"/>
      <c r="GN254" s="1455"/>
      <c r="GO254" s="1455"/>
      <c r="GP254" s="1455"/>
      <c r="GQ254" s="1455"/>
      <c r="GR254" s="1455"/>
      <c r="GS254" s="1455"/>
      <c r="GT254" s="1455"/>
      <c r="GU254" s="1455"/>
      <c r="GV254" s="1455"/>
      <c r="GW254" s="1455"/>
      <c r="GX254" s="1455"/>
      <c r="GY254" s="1455"/>
      <c r="GZ254" s="1455"/>
      <c r="HA254" s="1455"/>
      <c r="HB254" s="1455"/>
      <c r="HC254" s="1455"/>
      <c r="HD254" s="1455"/>
      <c r="HE254" s="1455"/>
      <c r="HF254" s="1455"/>
      <c r="HG254" s="1455"/>
      <c r="HH254" s="1455"/>
      <c r="HI254" s="1455"/>
      <c r="HJ254" s="1455"/>
      <c r="HK254" s="1455"/>
      <c r="HL254" s="1455"/>
      <c r="HM254" s="1455"/>
      <c r="HN254" s="1455"/>
      <c r="HO254" s="1455"/>
      <c r="HP254" s="1455"/>
      <c r="HQ254" s="1455"/>
      <c r="HR254" s="1455"/>
      <c r="HS254" s="1455"/>
      <c r="HT254" s="1455"/>
      <c r="HU254" s="1455"/>
      <c r="HV254" s="1455"/>
      <c r="HW254" s="1455"/>
      <c r="HX254" s="1455"/>
      <c r="HY254" s="1455"/>
      <c r="HZ254" s="1455"/>
      <c r="IA254" s="1455"/>
      <c r="IB254" s="1455"/>
      <c r="IC254" s="1455"/>
      <c r="ID254" s="1455"/>
      <c r="IE254" s="1455"/>
      <c r="IF254" s="1455"/>
      <c r="IG254" s="1455"/>
      <c r="IH254" s="1455"/>
      <c r="II254" s="1455"/>
      <c r="IJ254" s="1455"/>
      <c r="IK254" s="1455"/>
      <c r="IL254" s="1455"/>
      <c r="IM254" s="1455"/>
      <c r="IN254" s="1455"/>
      <c r="IO254" s="1455"/>
      <c r="IP254" s="1455"/>
      <c r="IQ254" s="1455"/>
      <c r="IR254" s="1455"/>
      <c r="IS254" s="1455"/>
      <c r="IT254" s="1455"/>
      <c r="IU254" s="1455"/>
      <c r="IV254" s="1455"/>
      <c r="IW254" s="1455"/>
      <c r="IX254" s="1455"/>
      <c r="IY254" s="1455"/>
      <c r="IZ254" s="1455"/>
      <c r="JA254" s="1455"/>
      <c r="JB254" s="1455"/>
      <c r="JC254" s="1455"/>
      <c r="JD254" s="1455"/>
      <c r="JE254" s="1455"/>
      <c r="JF254" s="1455"/>
      <c r="JG254" s="1455"/>
      <c r="JH254" s="1455"/>
      <c r="JI254" s="1455"/>
      <c r="JJ254" s="1455"/>
      <c r="JK254" s="1455"/>
      <c r="JL254" s="1455"/>
      <c r="JM254" s="1455"/>
      <c r="JN254" s="1455"/>
      <c r="JO254" s="1455"/>
      <c r="JP254" s="1455"/>
      <c r="JQ254" s="1455"/>
      <c r="JR254" s="1455"/>
      <c r="JS254" s="1455"/>
      <c r="JT254" s="1455"/>
      <c r="JU254" s="1455"/>
      <c r="JV254" s="1455"/>
      <c r="JW254" s="1455"/>
      <c r="JX254" s="1455"/>
      <c r="JY254" s="1455"/>
      <c r="JZ254" s="1455"/>
      <c r="KA254" s="1455"/>
      <c r="KB254" s="1455"/>
      <c r="KC254" s="1455"/>
      <c r="KD254" s="1455"/>
      <c r="KE254" s="1455"/>
      <c r="KF254" s="1455"/>
      <c r="KG254" s="1455"/>
      <c r="KH254" s="1455"/>
      <c r="KI254" s="1455"/>
      <c r="KJ254" s="1455"/>
      <c r="KK254" s="1455"/>
      <c r="KL254" s="1455"/>
      <c r="KM254" s="1455"/>
      <c r="KN254" s="1455"/>
      <c r="KO254" s="1455"/>
      <c r="KP254" s="1455"/>
      <c r="KQ254" s="1455"/>
      <c r="KR254" s="1455"/>
      <c r="KS254" s="1455"/>
      <c r="KT254" s="1455"/>
      <c r="KU254" s="1455"/>
      <c r="KV254" s="1455"/>
      <c r="KW254" s="1455"/>
      <c r="KX254" s="1455"/>
      <c r="KY254" s="1455"/>
      <c r="KZ254" s="1455"/>
      <c r="LA254" s="1455"/>
      <c r="LB254" s="1455"/>
      <c r="LC254" s="1455"/>
      <c r="LD254" s="1455"/>
      <c r="LE254" s="1455"/>
      <c r="LF254" s="1455"/>
      <c r="LG254" s="1455"/>
      <c r="LH254" s="1467"/>
      <c r="LI254" s="1467"/>
      <c r="LJ254" s="1467"/>
      <c r="LK254" s="1467"/>
      <c r="LL254" s="1467"/>
      <c r="LM254" s="1467"/>
      <c r="LN254" s="1467"/>
      <c r="LO254" s="1645"/>
    </row>
    <row r="255" s="1482" customFormat="1" ht="47" customHeight="1" spans="1:327">
      <c r="A255" s="1513">
        <v>45993</v>
      </c>
      <c r="B255" s="1226" t="s">
        <v>5615</v>
      </c>
      <c r="C255" s="1227" t="s">
        <v>5616</v>
      </c>
      <c r="D255" s="1830">
        <v>4500187657</v>
      </c>
      <c r="E255" s="1229"/>
      <c r="F255" s="1228" t="s">
        <v>5617</v>
      </c>
      <c r="G255" s="1230" t="s">
        <v>4747</v>
      </c>
      <c r="H255" s="1230" t="s">
        <v>4747</v>
      </c>
      <c r="I255" s="1542" t="s">
        <v>4808</v>
      </c>
      <c r="J255" s="1543">
        <v>1152</v>
      </c>
      <c r="K255" s="1544">
        <v>0</v>
      </c>
      <c r="L255" s="1544">
        <v>96</v>
      </c>
      <c r="M255" s="1545">
        <f t="shared" si="121"/>
        <v>12</v>
      </c>
      <c r="N255" s="1274">
        <v>46051</v>
      </c>
      <c r="O255" s="1274">
        <v>46049</v>
      </c>
      <c r="P255" s="1546"/>
      <c r="Q255" s="1850" t="s">
        <v>78</v>
      </c>
      <c r="R255" s="1577">
        <v>1152</v>
      </c>
      <c r="S255" s="1577">
        <f t="shared" si="122"/>
        <v>0</v>
      </c>
      <c r="T255" s="1575" t="s">
        <v>1634</v>
      </c>
      <c r="U255" s="1571" t="s">
        <v>829</v>
      </c>
      <c r="V255" s="1572" t="s">
        <v>4659</v>
      </c>
      <c r="W255" s="1572" t="s">
        <v>88</v>
      </c>
      <c r="X255" s="1842">
        <v>46009</v>
      </c>
      <c r="Y255" s="1595" t="s">
        <v>88</v>
      </c>
      <c r="Z255" s="1856" t="s">
        <v>5618</v>
      </c>
      <c r="AA255" s="1595"/>
      <c r="AB255" s="1595"/>
      <c r="AC255" s="1597" t="s">
        <v>5619</v>
      </c>
      <c r="AD255" s="1358" t="s">
        <v>262</v>
      </c>
      <c r="AE255" s="1598">
        <v>1.3027</v>
      </c>
      <c r="AF255" s="1599">
        <f t="shared" si="132"/>
        <v>1500.7104</v>
      </c>
      <c r="AG255" s="1612"/>
      <c r="AH255" s="1613" t="s">
        <v>81</v>
      </c>
      <c r="AI255" s="1613">
        <v>5</v>
      </c>
      <c r="AJ255" s="1543">
        <f t="shared" si="133"/>
        <v>1152</v>
      </c>
      <c r="AK255" s="1614"/>
      <c r="AL255" s="1615">
        <f t="shared" si="135"/>
        <v>48</v>
      </c>
      <c r="AM255" s="1615"/>
      <c r="AN255" s="1615"/>
      <c r="AO255" s="1615"/>
      <c r="AP255" s="1614" t="s">
        <v>63</v>
      </c>
      <c r="AQ255" s="1543">
        <f t="shared" si="134"/>
        <v>1152</v>
      </c>
      <c r="AR255" s="1615"/>
      <c r="AS255" s="1624">
        <f t="shared" si="123"/>
        <v>230.4</v>
      </c>
      <c r="AT255" s="1625">
        <f t="shared" si="124"/>
        <v>230.4</v>
      </c>
      <c r="AU255" s="1625">
        <f t="shared" si="125"/>
        <v>230.4</v>
      </c>
      <c r="AV255" s="1625">
        <f t="shared" si="126"/>
        <v>230.4</v>
      </c>
      <c r="AW255" s="1640">
        <f t="shared" si="127"/>
        <v>230.4</v>
      </c>
      <c r="AX255" s="1641">
        <f t="shared" si="128"/>
        <v>220.8</v>
      </c>
      <c r="AY255" s="1430">
        <f t="shared" si="129"/>
        <v>9.6</v>
      </c>
      <c r="AZ255" s="1453"/>
      <c r="BA255" s="1454"/>
      <c r="BB255" s="1455"/>
      <c r="BC255" s="1455"/>
      <c r="BD255" s="1455"/>
      <c r="BE255" s="1455"/>
      <c r="BF255" s="1455"/>
      <c r="BG255" s="1455"/>
      <c r="BH255" s="1455"/>
      <c r="BI255" s="1455"/>
      <c r="BJ255" s="1455"/>
      <c r="BK255" s="1455"/>
      <c r="BL255" s="1455"/>
      <c r="BM255" s="1455"/>
      <c r="BN255" s="1455"/>
      <c r="BO255" s="1455"/>
      <c r="BP255" s="1455"/>
      <c r="BQ255" s="1455"/>
      <c r="BR255" s="1455"/>
      <c r="BS255" s="1455"/>
      <c r="BT255" s="1455"/>
      <c r="BU255" s="1455"/>
      <c r="BV255" s="1455"/>
      <c r="BW255" s="1455"/>
      <c r="BX255" s="1455"/>
      <c r="BY255" s="1455"/>
      <c r="BZ255" s="1455"/>
      <c r="CA255" s="1455"/>
      <c r="CB255" s="1455"/>
      <c r="CC255" s="1455"/>
      <c r="CD255" s="1455"/>
      <c r="CE255" s="1455"/>
      <c r="CF255" s="1455"/>
      <c r="CG255" s="1455"/>
      <c r="CH255" s="1455"/>
      <c r="CI255" s="1455"/>
      <c r="CJ255" s="1455"/>
      <c r="CK255" s="1455"/>
      <c r="CL255" s="1455"/>
      <c r="CM255" s="1455"/>
      <c r="CN255" s="1455"/>
      <c r="CO255" s="1455"/>
      <c r="CP255" s="1455"/>
      <c r="CQ255" s="1455"/>
      <c r="CR255" s="1455"/>
      <c r="CS255" s="1455"/>
      <c r="CT255" s="1455"/>
      <c r="CU255" s="1455"/>
      <c r="CV255" s="1455"/>
      <c r="CW255" s="1455"/>
      <c r="CX255" s="1455"/>
      <c r="CY255" s="1455"/>
      <c r="CZ255" s="1455"/>
      <c r="DA255" s="1455"/>
      <c r="DB255" s="1455"/>
      <c r="DC255" s="1455"/>
      <c r="DD255" s="1455"/>
      <c r="DE255" s="1455"/>
      <c r="DF255" s="1455"/>
      <c r="DG255" s="1455"/>
      <c r="DH255" s="1455"/>
      <c r="DI255" s="1455"/>
      <c r="DJ255" s="1455"/>
      <c r="DK255" s="1455"/>
      <c r="DL255" s="1455"/>
      <c r="DM255" s="1455"/>
      <c r="DN255" s="1455"/>
      <c r="DO255" s="1455"/>
      <c r="DP255" s="1455"/>
      <c r="DQ255" s="1455"/>
      <c r="DR255" s="1455"/>
      <c r="DS255" s="1455"/>
      <c r="DT255" s="1455"/>
      <c r="DU255" s="1455"/>
      <c r="DV255" s="1455"/>
      <c r="DW255" s="1455"/>
      <c r="DX255" s="1455"/>
      <c r="DY255" s="1455"/>
      <c r="DZ255" s="1455"/>
      <c r="EA255" s="1455"/>
      <c r="EB255" s="1455"/>
      <c r="EC255" s="1455"/>
      <c r="ED255" s="1455"/>
      <c r="EE255" s="1455"/>
      <c r="EF255" s="1455"/>
      <c r="EG255" s="1455"/>
      <c r="EH255" s="1455"/>
      <c r="EI255" s="1455"/>
      <c r="EJ255" s="1455"/>
      <c r="EK255" s="1455"/>
      <c r="EL255" s="1455"/>
      <c r="EM255" s="1455"/>
      <c r="EN255" s="1455"/>
      <c r="EO255" s="1455"/>
      <c r="EP255" s="1455"/>
      <c r="EQ255" s="1455"/>
      <c r="ER255" s="1455"/>
      <c r="ES255" s="1455"/>
      <c r="ET255" s="1455"/>
      <c r="EU255" s="1455"/>
      <c r="EV255" s="1455"/>
      <c r="EW255" s="1455"/>
      <c r="EX255" s="1455"/>
      <c r="EY255" s="1455"/>
      <c r="EZ255" s="1455"/>
      <c r="FA255" s="1455"/>
      <c r="FB255" s="1455"/>
      <c r="FC255" s="1455"/>
      <c r="FD255" s="1455"/>
      <c r="FE255" s="1455"/>
      <c r="FF255" s="1455"/>
      <c r="FG255" s="1455"/>
      <c r="FH255" s="1455"/>
      <c r="FI255" s="1455"/>
      <c r="FJ255" s="1455"/>
      <c r="FK255" s="1455"/>
      <c r="FL255" s="1455"/>
      <c r="FM255" s="1455"/>
      <c r="FN255" s="1455"/>
      <c r="FO255" s="1455"/>
      <c r="FP255" s="1455"/>
      <c r="FQ255" s="1455"/>
      <c r="FR255" s="1455"/>
      <c r="FS255" s="1455"/>
      <c r="FT255" s="1455"/>
      <c r="FU255" s="1455"/>
      <c r="FV255" s="1455"/>
      <c r="FW255" s="1455"/>
      <c r="FX255" s="1455"/>
      <c r="FY255" s="1455"/>
      <c r="FZ255" s="1455"/>
      <c r="GA255" s="1455"/>
      <c r="GB255" s="1455"/>
      <c r="GC255" s="1455"/>
      <c r="GD255" s="1455"/>
      <c r="GE255" s="1455"/>
      <c r="GF255" s="1455"/>
      <c r="GG255" s="1455"/>
      <c r="GH255" s="1455"/>
      <c r="GI255" s="1455"/>
      <c r="GJ255" s="1455"/>
      <c r="GK255" s="1455"/>
      <c r="GL255" s="1455"/>
      <c r="GM255" s="1455"/>
      <c r="GN255" s="1455"/>
      <c r="GO255" s="1455"/>
      <c r="GP255" s="1455"/>
      <c r="GQ255" s="1455"/>
      <c r="GR255" s="1455"/>
      <c r="GS255" s="1455"/>
      <c r="GT255" s="1455"/>
      <c r="GU255" s="1455"/>
      <c r="GV255" s="1455"/>
      <c r="GW255" s="1455"/>
      <c r="GX255" s="1455"/>
      <c r="GY255" s="1455"/>
      <c r="GZ255" s="1455"/>
      <c r="HA255" s="1455"/>
      <c r="HB255" s="1455"/>
      <c r="HC255" s="1455"/>
      <c r="HD255" s="1455"/>
      <c r="HE255" s="1455"/>
      <c r="HF255" s="1455"/>
      <c r="HG255" s="1455"/>
      <c r="HH255" s="1455"/>
      <c r="HI255" s="1455"/>
      <c r="HJ255" s="1455"/>
      <c r="HK255" s="1455"/>
      <c r="HL255" s="1455"/>
      <c r="HM255" s="1455"/>
      <c r="HN255" s="1455"/>
      <c r="HO255" s="1455"/>
      <c r="HP255" s="1455"/>
      <c r="HQ255" s="1455"/>
      <c r="HR255" s="1455"/>
      <c r="HS255" s="1455"/>
      <c r="HT255" s="1455"/>
      <c r="HU255" s="1455"/>
      <c r="HV255" s="1455"/>
      <c r="HW255" s="1455"/>
      <c r="HX255" s="1455"/>
      <c r="HY255" s="1455"/>
      <c r="HZ255" s="1455"/>
      <c r="IA255" s="1455"/>
      <c r="IB255" s="1455"/>
      <c r="IC255" s="1455"/>
      <c r="ID255" s="1455"/>
      <c r="IE255" s="1455"/>
      <c r="IF255" s="1455"/>
      <c r="IG255" s="1455"/>
      <c r="IH255" s="1455"/>
      <c r="II255" s="1455"/>
      <c r="IJ255" s="1455"/>
      <c r="IK255" s="1455"/>
      <c r="IL255" s="1455"/>
      <c r="IM255" s="1455"/>
      <c r="IN255" s="1455"/>
      <c r="IO255" s="1455"/>
      <c r="IP255" s="1455"/>
      <c r="IQ255" s="1455"/>
      <c r="IR255" s="1455"/>
      <c r="IS255" s="1455"/>
      <c r="IT255" s="1455"/>
      <c r="IU255" s="1455"/>
      <c r="IV255" s="1455"/>
      <c r="IW255" s="1455"/>
      <c r="IX255" s="1455"/>
      <c r="IY255" s="1455"/>
      <c r="IZ255" s="1455"/>
      <c r="JA255" s="1455"/>
      <c r="JB255" s="1455"/>
      <c r="JC255" s="1455"/>
      <c r="JD255" s="1455"/>
      <c r="JE255" s="1455"/>
      <c r="JF255" s="1455"/>
      <c r="JG255" s="1455"/>
      <c r="JH255" s="1455"/>
      <c r="JI255" s="1455"/>
      <c r="JJ255" s="1455"/>
      <c r="JK255" s="1455"/>
      <c r="JL255" s="1455"/>
      <c r="JM255" s="1455"/>
      <c r="JN255" s="1455"/>
      <c r="JO255" s="1455"/>
      <c r="JP255" s="1455"/>
      <c r="JQ255" s="1455"/>
      <c r="JR255" s="1455"/>
      <c r="JS255" s="1455"/>
      <c r="JT255" s="1455"/>
      <c r="JU255" s="1455"/>
      <c r="JV255" s="1455"/>
      <c r="JW255" s="1455"/>
      <c r="JX255" s="1455"/>
      <c r="JY255" s="1455"/>
      <c r="JZ255" s="1455"/>
      <c r="KA255" s="1455"/>
      <c r="KB255" s="1455"/>
      <c r="KC255" s="1455"/>
      <c r="KD255" s="1455"/>
      <c r="KE255" s="1455"/>
      <c r="KF255" s="1455"/>
      <c r="KG255" s="1455"/>
      <c r="KH255" s="1455"/>
      <c r="KI255" s="1455"/>
      <c r="KJ255" s="1455"/>
      <c r="KK255" s="1455"/>
      <c r="KL255" s="1455"/>
      <c r="KM255" s="1455"/>
      <c r="KN255" s="1455"/>
      <c r="KO255" s="1455"/>
      <c r="KP255" s="1455"/>
      <c r="KQ255" s="1455"/>
      <c r="KR255" s="1455"/>
      <c r="KS255" s="1455"/>
      <c r="KT255" s="1455"/>
      <c r="KU255" s="1455"/>
      <c r="KV255" s="1455"/>
      <c r="KW255" s="1455"/>
      <c r="KX255" s="1455"/>
      <c r="KY255" s="1455"/>
      <c r="KZ255" s="1455"/>
      <c r="LA255" s="1455"/>
      <c r="LB255" s="1455"/>
      <c r="LC255" s="1455"/>
      <c r="LD255" s="1455"/>
      <c r="LE255" s="1455"/>
      <c r="LF255" s="1455"/>
      <c r="LG255" s="1455"/>
      <c r="LH255" s="1467"/>
      <c r="LI255" s="1467"/>
      <c r="LJ255" s="1467"/>
      <c r="LK255" s="1467"/>
      <c r="LL255" s="1467"/>
      <c r="LM255" s="1467"/>
      <c r="LN255" s="1467"/>
      <c r="LO255" s="1645"/>
    </row>
    <row r="256" s="1482" customFormat="1" ht="47" customHeight="1" spans="1:327">
      <c r="A256" s="1513">
        <v>46014</v>
      </c>
      <c r="B256" s="1226" t="s">
        <v>3024</v>
      </c>
      <c r="C256" s="1227" t="s">
        <v>98</v>
      </c>
      <c r="D256" s="1228">
        <v>4500189637</v>
      </c>
      <c r="E256" s="1229" t="s">
        <v>5620</v>
      </c>
      <c r="F256" s="1228" t="s">
        <v>5621</v>
      </c>
      <c r="G256" s="1230" t="s">
        <v>4747</v>
      </c>
      <c r="H256" s="1230" t="s">
        <v>4747</v>
      </c>
      <c r="I256" s="1542" t="s">
        <v>4808</v>
      </c>
      <c r="J256" s="1543">
        <v>2016</v>
      </c>
      <c r="K256" s="1544">
        <v>0</v>
      </c>
      <c r="L256" s="1544">
        <v>96</v>
      </c>
      <c r="M256" s="1545">
        <f t="shared" si="121"/>
        <v>21</v>
      </c>
      <c r="N256" s="1274">
        <v>46055</v>
      </c>
      <c r="O256" s="1274">
        <f>N256-2</f>
        <v>46053</v>
      </c>
      <c r="P256" s="1546"/>
      <c r="Q256" s="1841" t="s">
        <v>78</v>
      </c>
      <c r="R256" s="1577">
        <v>2016</v>
      </c>
      <c r="S256" s="1577">
        <f t="shared" si="122"/>
        <v>0</v>
      </c>
      <c r="T256" s="1575" t="s">
        <v>88</v>
      </c>
      <c r="U256" s="1571" t="s">
        <v>829</v>
      </c>
      <c r="V256" s="1572" t="s">
        <v>5622</v>
      </c>
      <c r="W256" s="1572" t="s">
        <v>88</v>
      </c>
      <c r="X256" s="1573">
        <v>46014</v>
      </c>
      <c r="Y256" s="1595" t="s">
        <v>88</v>
      </c>
      <c r="Z256" s="1595" t="s">
        <v>4171</v>
      </c>
      <c r="AA256" s="1595"/>
      <c r="AB256" s="1595"/>
      <c r="AC256" s="1597" t="s">
        <v>5623</v>
      </c>
      <c r="AD256" s="1358" t="s">
        <v>736</v>
      </c>
      <c r="AE256" s="1598">
        <v>0.792</v>
      </c>
      <c r="AF256" s="1599">
        <f t="shared" si="132"/>
        <v>1596.672</v>
      </c>
      <c r="AG256" s="1612"/>
      <c r="AH256" s="1613" t="s">
        <v>81</v>
      </c>
      <c r="AI256" s="1613">
        <v>5</v>
      </c>
      <c r="AJ256" s="1543">
        <f t="shared" si="133"/>
        <v>2016</v>
      </c>
      <c r="AK256" s="1614"/>
      <c r="AL256" s="1615">
        <f t="shared" si="135"/>
        <v>84</v>
      </c>
      <c r="AM256" s="1615"/>
      <c r="AN256" s="1615"/>
      <c r="AO256" s="1615"/>
      <c r="AP256" s="1614" t="s">
        <v>63</v>
      </c>
      <c r="AQ256" s="1543">
        <f t="shared" si="134"/>
        <v>2016</v>
      </c>
      <c r="AR256" s="1615"/>
      <c r="AS256" s="1624">
        <f t="shared" si="123"/>
        <v>403.2</v>
      </c>
      <c r="AT256" s="1625">
        <f t="shared" si="124"/>
        <v>403.2</v>
      </c>
      <c r="AU256" s="1625">
        <f t="shared" si="125"/>
        <v>403.2</v>
      </c>
      <c r="AV256" s="1625">
        <f t="shared" si="126"/>
        <v>403.2</v>
      </c>
      <c r="AW256" s="1640">
        <f t="shared" si="127"/>
        <v>403.2</v>
      </c>
      <c r="AX256" s="1641">
        <f t="shared" si="128"/>
        <v>386.4</v>
      </c>
      <c r="AY256" s="1430">
        <f t="shared" si="129"/>
        <v>16.8</v>
      </c>
      <c r="AZ256" s="1453"/>
      <c r="BA256" s="1454"/>
      <c r="BB256" s="1455"/>
      <c r="BC256" s="1455"/>
      <c r="BD256" s="1455"/>
      <c r="BE256" s="1455"/>
      <c r="BF256" s="1455"/>
      <c r="BG256" s="1455"/>
      <c r="BH256" s="1455"/>
      <c r="BI256" s="1455"/>
      <c r="BJ256" s="1455"/>
      <c r="BK256" s="1455"/>
      <c r="BL256" s="1455"/>
      <c r="BM256" s="1455"/>
      <c r="BN256" s="1455"/>
      <c r="BO256" s="1455"/>
      <c r="BP256" s="1455"/>
      <c r="BQ256" s="1455"/>
      <c r="BR256" s="1455"/>
      <c r="BS256" s="1455"/>
      <c r="BT256" s="1455"/>
      <c r="BU256" s="1455"/>
      <c r="BV256" s="1455"/>
      <c r="BW256" s="1455"/>
      <c r="BX256" s="1455"/>
      <c r="BY256" s="1455"/>
      <c r="BZ256" s="1455"/>
      <c r="CA256" s="1455"/>
      <c r="CB256" s="1455"/>
      <c r="CC256" s="1455"/>
      <c r="CD256" s="1455"/>
      <c r="CE256" s="1455"/>
      <c r="CF256" s="1455"/>
      <c r="CG256" s="1455"/>
      <c r="CH256" s="1455"/>
      <c r="CI256" s="1455"/>
      <c r="CJ256" s="1455"/>
      <c r="CK256" s="1455"/>
      <c r="CL256" s="1455"/>
      <c r="CM256" s="1455"/>
      <c r="CN256" s="1455"/>
      <c r="CO256" s="1455"/>
      <c r="CP256" s="1455"/>
      <c r="CQ256" s="1455"/>
      <c r="CR256" s="1455"/>
      <c r="CS256" s="1455"/>
      <c r="CT256" s="1455"/>
      <c r="CU256" s="1455"/>
      <c r="CV256" s="1455"/>
      <c r="CW256" s="1455"/>
      <c r="CX256" s="1455"/>
      <c r="CY256" s="1455"/>
      <c r="CZ256" s="1455"/>
      <c r="DA256" s="1455"/>
      <c r="DB256" s="1455"/>
      <c r="DC256" s="1455"/>
      <c r="DD256" s="1455"/>
      <c r="DE256" s="1455"/>
      <c r="DF256" s="1455"/>
      <c r="DG256" s="1455"/>
      <c r="DH256" s="1455"/>
      <c r="DI256" s="1455"/>
      <c r="DJ256" s="1455"/>
      <c r="DK256" s="1455"/>
      <c r="DL256" s="1455"/>
      <c r="DM256" s="1455"/>
      <c r="DN256" s="1455"/>
      <c r="DO256" s="1455"/>
      <c r="DP256" s="1455"/>
      <c r="DQ256" s="1455"/>
      <c r="DR256" s="1455"/>
      <c r="DS256" s="1455"/>
      <c r="DT256" s="1455"/>
      <c r="DU256" s="1455"/>
      <c r="DV256" s="1455"/>
      <c r="DW256" s="1455"/>
      <c r="DX256" s="1455"/>
      <c r="DY256" s="1455"/>
      <c r="DZ256" s="1455"/>
      <c r="EA256" s="1455"/>
      <c r="EB256" s="1455"/>
      <c r="EC256" s="1455"/>
      <c r="ED256" s="1455"/>
      <c r="EE256" s="1455"/>
      <c r="EF256" s="1455"/>
      <c r="EG256" s="1455"/>
      <c r="EH256" s="1455"/>
      <c r="EI256" s="1455"/>
      <c r="EJ256" s="1455"/>
      <c r="EK256" s="1455"/>
      <c r="EL256" s="1455"/>
      <c r="EM256" s="1455"/>
      <c r="EN256" s="1455"/>
      <c r="EO256" s="1455"/>
      <c r="EP256" s="1455"/>
      <c r="EQ256" s="1455"/>
      <c r="ER256" s="1455"/>
      <c r="ES256" s="1455"/>
      <c r="ET256" s="1455"/>
      <c r="EU256" s="1455"/>
      <c r="EV256" s="1455"/>
      <c r="EW256" s="1455"/>
      <c r="EX256" s="1455"/>
      <c r="EY256" s="1455"/>
      <c r="EZ256" s="1455"/>
      <c r="FA256" s="1455"/>
      <c r="FB256" s="1455"/>
      <c r="FC256" s="1455"/>
      <c r="FD256" s="1455"/>
      <c r="FE256" s="1455"/>
      <c r="FF256" s="1455"/>
      <c r="FG256" s="1455"/>
      <c r="FH256" s="1455"/>
      <c r="FI256" s="1455"/>
      <c r="FJ256" s="1455"/>
      <c r="FK256" s="1455"/>
      <c r="FL256" s="1455"/>
      <c r="FM256" s="1455"/>
      <c r="FN256" s="1455"/>
      <c r="FO256" s="1455"/>
      <c r="FP256" s="1455"/>
      <c r="FQ256" s="1455"/>
      <c r="FR256" s="1455"/>
      <c r="FS256" s="1455"/>
      <c r="FT256" s="1455"/>
      <c r="FU256" s="1455"/>
      <c r="FV256" s="1455"/>
      <c r="FW256" s="1455"/>
      <c r="FX256" s="1455"/>
      <c r="FY256" s="1455"/>
      <c r="FZ256" s="1455"/>
      <c r="GA256" s="1455"/>
      <c r="GB256" s="1455"/>
      <c r="GC256" s="1455"/>
      <c r="GD256" s="1455"/>
      <c r="GE256" s="1455"/>
      <c r="GF256" s="1455"/>
      <c r="GG256" s="1455"/>
      <c r="GH256" s="1455"/>
      <c r="GI256" s="1455"/>
      <c r="GJ256" s="1455"/>
      <c r="GK256" s="1455"/>
      <c r="GL256" s="1455"/>
      <c r="GM256" s="1455"/>
      <c r="GN256" s="1455"/>
      <c r="GO256" s="1455"/>
      <c r="GP256" s="1455"/>
      <c r="GQ256" s="1455"/>
      <c r="GR256" s="1455"/>
      <c r="GS256" s="1455"/>
      <c r="GT256" s="1455"/>
      <c r="GU256" s="1455"/>
      <c r="GV256" s="1455"/>
      <c r="GW256" s="1455"/>
      <c r="GX256" s="1455"/>
      <c r="GY256" s="1455"/>
      <c r="GZ256" s="1455"/>
      <c r="HA256" s="1455"/>
      <c r="HB256" s="1455"/>
      <c r="HC256" s="1455"/>
      <c r="HD256" s="1455"/>
      <c r="HE256" s="1455"/>
      <c r="HF256" s="1455"/>
      <c r="HG256" s="1455"/>
      <c r="HH256" s="1455"/>
      <c r="HI256" s="1455"/>
      <c r="HJ256" s="1455"/>
      <c r="HK256" s="1455"/>
      <c r="HL256" s="1455"/>
      <c r="HM256" s="1455"/>
      <c r="HN256" s="1455"/>
      <c r="HO256" s="1455"/>
      <c r="HP256" s="1455"/>
      <c r="HQ256" s="1455"/>
      <c r="HR256" s="1455"/>
      <c r="HS256" s="1455"/>
      <c r="HT256" s="1455"/>
      <c r="HU256" s="1455"/>
      <c r="HV256" s="1455"/>
      <c r="HW256" s="1455"/>
      <c r="HX256" s="1455"/>
      <c r="HY256" s="1455"/>
      <c r="HZ256" s="1455"/>
      <c r="IA256" s="1455"/>
      <c r="IB256" s="1455"/>
      <c r="IC256" s="1455"/>
      <c r="ID256" s="1455"/>
      <c r="IE256" s="1455"/>
      <c r="IF256" s="1455"/>
      <c r="IG256" s="1455"/>
      <c r="IH256" s="1455"/>
      <c r="II256" s="1455"/>
      <c r="IJ256" s="1455"/>
      <c r="IK256" s="1455"/>
      <c r="IL256" s="1455"/>
      <c r="IM256" s="1455"/>
      <c r="IN256" s="1455"/>
      <c r="IO256" s="1455"/>
      <c r="IP256" s="1455"/>
      <c r="IQ256" s="1455"/>
      <c r="IR256" s="1455"/>
      <c r="IS256" s="1455"/>
      <c r="IT256" s="1455"/>
      <c r="IU256" s="1455"/>
      <c r="IV256" s="1455"/>
      <c r="IW256" s="1455"/>
      <c r="IX256" s="1455"/>
      <c r="IY256" s="1455"/>
      <c r="IZ256" s="1455"/>
      <c r="JA256" s="1455"/>
      <c r="JB256" s="1455"/>
      <c r="JC256" s="1455"/>
      <c r="JD256" s="1455"/>
      <c r="JE256" s="1455"/>
      <c r="JF256" s="1455"/>
      <c r="JG256" s="1455"/>
      <c r="JH256" s="1455"/>
      <c r="JI256" s="1455"/>
      <c r="JJ256" s="1455"/>
      <c r="JK256" s="1455"/>
      <c r="JL256" s="1455"/>
      <c r="JM256" s="1455"/>
      <c r="JN256" s="1455"/>
      <c r="JO256" s="1455"/>
      <c r="JP256" s="1455"/>
      <c r="JQ256" s="1455"/>
      <c r="JR256" s="1455"/>
      <c r="JS256" s="1455"/>
      <c r="JT256" s="1455"/>
      <c r="JU256" s="1455"/>
      <c r="JV256" s="1455"/>
      <c r="JW256" s="1455"/>
      <c r="JX256" s="1455"/>
      <c r="JY256" s="1455"/>
      <c r="JZ256" s="1455"/>
      <c r="KA256" s="1455"/>
      <c r="KB256" s="1455"/>
      <c r="KC256" s="1455"/>
      <c r="KD256" s="1455"/>
      <c r="KE256" s="1455"/>
      <c r="KF256" s="1455"/>
      <c r="KG256" s="1455"/>
      <c r="KH256" s="1455"/>
      <c r="KI256" s="1455"/>
      <c r="KJ256" s="1455"/>
      <c r="KK256" s="1455"/>
      <c r="KL256" s="1455"/>
      <c r="KM256" s="1455"/>
      <c r="KN256" s="1455"/>
      <c r="KO256" s="1455"/>
      <c r="KP256" s="1455"/>
      <c r="KQ256" s="1455"/>
      <c r="KR256" s="1455"/>
      <c r="KS256" s="1455"/>
      <c r="KT256" s="1455"/>
      <c r="KU256" s="1455"/>
      <c r="KV256" s="1455"/>
      <c r="KW256" s="1455"/>
      <c r="KX256" s="1455"/>
      <c r="KY256" s="1455"/>
      <c r="KZ256" s="1455"/>
      <c r="LA256" s="1455"/>
      <c r="LB256" s="1455"/>
      <c r="LC256" s="1455"/>
      <c r="LD256" s="1455"/>
      <c r="LE256" s="1455"/>
      <c r="LF256" s="1455"/>
      <c r="LG256" s="1455"/>
      <c r="LH256" s="1467"/>
      <c r="LI256" s="1467"/>
      <c r="LJ256" s="1467"/>
      <c r="LK256" s="1467"/>
      <c r="LL256" s="1467"/>
      <c r="LM256" s="1467"/>
      <c r="LN256" s="1467"/>
      <c r="LO256" s="1645"/>
    </row>
    <row r="257" s="1482" customFormat="1" ht="47" customHeight="1" spans="1:327">
      <c r="A257" s="1513">
        <v>46016</v>
      </c>
      <c r="B257" s="1226" t="s">
        <v>1665</v>
      </c>
      <c r="C257" s="1227" t="s">
        <v>1542</v>
      </c>
      <c r="D257" s="1228">
        <v>4500190045</v>
      </c>
      <c r="E257" s="1229"/>
      <c r="F257" s="1228" t="s">
        <v>5624</v>
      </c>
      <c r="G257" s="1230" t="s">
        <v>4747</v>
      </c>
      <c r="H257" s="1230" t="s">
        <v>4747</v>
      </c>
      <c r="I257" s="1542" t="s">
        <v>4808</v>
      </c>
      <c r="J257" s="1543">
        <v>2112</v>
      </c>
      <c r="K257" s="1544">
        <v>0</v>
      </c>
      <c r="L257" s="1544">
        <v>96</v>
      </c>
      <c r="M257" s="1545">
        <f t="shared" si="121"/>
        <v>22</v>
      </c>
      <c r="N257" s="1274">
        <v>46055</v>
      </c>
      <c r="O257" s="1274">
        <f>N257-2</f>
        <v>46053</v>
      </c>
      <c r="P257" s="1546"/>
      <c r="Q257" s="1841" t="s">
        <v>4153</v>
      </c>
      <c r="R257" s="1577">
        <v>2112</v>
      </c>
      <c r="S257" s="1577">
        <f t="shared" si="122"/>
        <v>0</v>
      </c>
      <c r="T257" s="1575" t="s">
        <v>1634</v>
      </c>
      <c r="U257" s="1571" t="s">
        <v>829</v>
      </c>
      <c r="V257" s="1572" t="s">
        <v>5625</v>
      </c>
      <c r="W257" s="1572" t="s">
        <v>88</v>
      </c>
      <c r="X257" s="1573">
        <v>46386</v>
      </c>
      <c r="Y257" s="1595" t="s">
        <v>88</v>
      </c>
      <c r="Z257" s="1595" t="s">
        <v>5567</v>
      </c>
      <c r="AA257" s="1595"/>
      <c r="AB257" s="1595"/>
      <c r="AC257" s="1597" t="s">
        <v>5626</v>
      </c>
      <c r="AD257" s="1358" t="s">
        <v>1670</v>
      </c>
      <c r="AE257" s="1598">
        <v>1.32</v>
      </c>
      <c r="AF257" s="1599">
        <f t="shared" si="132"/>
        <v>2787.84</v>
      </c>
      <c r="AG257" s="1612"/>
      <c r="AH257" s="1613" t="s">
        <v>81</v>
      </c>
      <c r="AI257" s="1613">
        <v>5</v>
      </c>
      <c r="AJ257" s="1543">
        <f t="shared" si="133"/>
        <v>2112</v>
      </c>
      <c r="AK257" s="1614"/>
      <c r="AL257" s="1615">
        <f t="shared" si="135"/>
        <v>88</v>
      </c>
      <c r="AM257" s="1615"/>
      <c r="AN257" s="1615"/>
      <c r="AO257" s="1615"/>
      <c r="AP257" s="1614" t="s">
        <v>63</v>
      </c>
      <c r="AQ257" s="1543">
        <f t="shared" si="134"/>
        <v>2112</v>
      </c>
      <c r="AR257" s="1615"/>
      <c r="AS257" s="1624">
        <f t="shared" si="123"/>
        <v>422.4</v>
      </c>
      <c r="AT257" s="1625">
        <f t="shared" si="124"/>
        <v>422.4</v>
      </c>
      <c r="AU257" s="1625">
        <f t="shared" si="125"/>
        <v>422.4</v>
      </c>
      <c r="AV257" s="1625">
        <f t="shared" si="126"/>
        <v>422.4</v>
      </c>
      <c r="AW257" s="1640">
        <f t="shared" si="127"/>
        <v>422.4</v>
      </c>
      <c r="AX257" s="1641">
        <f t="shared" si="128"/>
        <v>404.8</v>
      </c>
      <c r="AY257" s="1430">
        <f t="shared" si="129"/>
        <v>17.6</v>
      </c>
      <c r="AZ257" s="1453"/>
      <c r="BA257" s="1454"/>
      <c r="BB257" s="1455"/>
      <c r="BC257" s="1455"/>
      <c r="BD257" s="1455"/>
      <c r="BE257" s="1455"/>
      <c r="BF257" s="1455"/>
      <c r="BG257" s="1455"/>
      <c r="BH257" s="1455"/>
      <c r="BI257" s="1455"/>
      <c r="BJ257" s="1455"/>
      <c r="BK257" s="1455"/>
      <c r="BL257" s="1455"/>
      <c r="BM257" s="1455"/>
      <c r="BN257" s="1455"/>
      <c r="BO257" s="1455"/>
      <c r="BP257" s="1455"/>
      <c r="BQ257" s="1455"/>
      <c r="BR257" s="1455"/>
      <c r="BS257" s="1455"/>
      <c r="BT257" s="1455"/>
      <c r="BU257" s="1455"/>
      <c r="BV257" s="1455"/>
      <c r="BW257" s="1455"/>
      <c r="BX257" s="1455"/>
      <c r="BY257" s="1455"/>
      <c r="BZ257" s="1455"/>
      <c r="CA257" s="1455"/>
      <c r="CB257" s="1455"/>
      <c r="CC257" s="1455"/>
      <c r="CD257" s="1455"/>
      <c r="CE257" s="1455"/>
      <c r="CF257" s="1455"/>
      <c r="CG257" s="1455"/>
      <c r="CH257" s="1455"/>
      <c r="CI257" s="1455"/>
      <c r="CJ257" s="1455"/>
      <c r="CK257" s="1455"/>
      <c r="CL257" s="1455"/>
      <c r="CM257" s="1455"/>
      <c r="CN257" s="1455"/>
      <c r="CO257" s="1455"/>
      <c r="CP257" s="1455"/>
      <c r="CQ257" s="1455"/>
      <c r="CR257" s="1455"/>
      <c r="CS257" s="1455"/>
      <c r="CT257" s="1455"/>
      <c r="CU257" s="1455"/>
      <c r="CV257" s="1455"/>
      <c r="CW257" s="1455"/>
      <c r="CX257" s="1455"/>
      <c r="CY257" s="1455"/>
      <c r="CZ257" s="1455"/>
      <c r="DA257" s="1455"/>
      <c r="DB257" s="1455"/>
      <c r="DC257" s="1455"/>
      <c r="DD257" s="1455"/>
      <c r="DE257" s="1455"/>
      <c r="DF257" s="1455"/>
      <c r="DG257" s="1455"/>
      <c r="DH257" s="1455"/>
      <c r="DI257" s="1455"/>
      <c r="DJ257" s="1455"/>
      <c r="DK257" s="1455"/>
      <c r="DL257" s="1455"/>
      <c r="DM257" s="1455"/>
      <c r="DN257" s="1455"/>
      <c r="DO257" s="1455"/>
      <c r="DP257" s="1455"/>
      <c r="DQ257" s="1455"/>
      <c r="DR257" s="1455"/>
      <c r="DS257" s="1455"/>
      <c r="DT257" s="1455"/>
      <c r="DU257" s="1455"/>
      <c r="DV257" s="1455"/>
      <c r="DW257" s="1455"/>
      <c r="DX257" s="1455"/>
      <c r="DY257" s="1455"/>
      <c r="DZ257" s="1455"/>
      <c r="EA257" s="1455"/>
      <c r="EB257" s="1455"/>
      <c r="EC257" s="1455"/>
      <c r="ED257" s="1455"/>
      <c r="EE257" s="1455"/>
      <c r="EF257" s="1455"/>
      <c r="EG257" s="1455"/>
      <c r="EH257" s="1455"/>
      <c r="EI257" s="1455"/>
      <c r="EJ257" s="1455"/>
      <c r="EK257" s="1455"/>
      <c r="EL257" s="1455"/>
      <c r="EM257" s="1455"/>
      <c r="EN257" s="1455"/>
      <c r="EO257" s="1455"/>
      <c r="EP257" s="1455"/>
      <c r="EQ257" s="1455"/>
      <c r="ER257" s="1455"/>
      <c r="ES257" s="1455"/>
      <c r="ET257" s="1455"/>
      <c r="EU257" s="1455"/>
      <c r="EV257" s="1455"/>
      <c r="EW257" s="1455"/>
      <c r="EX257" s="1455"/>
      <c r="EY257" s="1455"/>
      <c r="EZ257" s="1455"/>
      <c r="FA257" s="1455"/>
      <c r="FB257" s="1455"/>
      <c r="FC257" s="1455"/>
      <c r="FD257" s="1455"/>
      <c r="FE257" s="1455"/>
      <c r="FF257" s="1455"/>
      <c r="FG257" s="1455"/>
      <c r="FH257" s="1455"/>
      <c r="FI257" s="1455"/>
      <c r="FJ257" s="1455"/>
      <c r="FK257" s="1455"/>
      <c r="FL257" s="1455"/>
      <c r="FM257" s="1455"/>
      <c r="FN257" s="1455"/>
      <c r="FO257" s="1455"/>
      <c r="FP257" s="1455"/>
      <c r="FQ257" s="1455"/>
      <c r="FR257" s="1455"/>
      <c r="FS257" s="1455"/>
      <c r="FT257" s="1455"/>
      <c r="FU257" s="1455"/>
      <c r="FV257" s="1455"/>
      <c r="FW257" s="1455"/>
      <c r="FX257" s="1455"/>
      <c r="FY257" s="1455"/>
      <c r="FZ257" s="1455"/>
      <c r="GA257" s="1455"/>
      <c r="GB257" s="1455"/>
      <c r="GC257" s="1455"/>
      <c r="GD257" s="1455"/>
      <c r="GE257" s="1455"/>
      <c r="GF257" s="1455"/>
      <c r="GG257" s="1455"/>
      <c r="GH257" s="1455"/>
      <c r="GI257" s="1455"/>
      <c r="GJ257" s="1455"/>
      <c r="GK257" s="1455"/>
      <c r="GL257" s="1455"/>
      <c r="GM257" s="1455"/>
      <c r="GN257" s="1455"/>
      <c r="GO257" s="1455"/>
      <c r="GP257" s="1455"/>
      <c r="GQ257" s="1455"/>
      <c r="GR257" s="1455"/>
      <c r="GS257" s="1455"/>
      <c r="GT257" s="1455"/>
      <c r="GU257" s="1455"/>
      <c r="GV257" s="1455"/>
      <c r="GW257" s="1455"/>
      <c r="GX257" s="1455"/>
      <c r="GY257" s="1455"/>
      <c r="GZ257" s="1455"/>
      <c r="HA257" s="1455"/>
      <c r="HB257" s="1455"/>
      <c r="HC257" s="1455"/>
      <c r="HD257" s="1455"/>
      <c r="HE257" s="1455"/>
      <c r="HF257" s="1455"/>
      <c r="HG257" s="1455"/>
      <c r="HH257" s="1455"/>
      <c r="HI257" s="1455"/>
      <c r="HJ257" s="1455"/>
      <c r="HK257" s="1455"/>
      <c r="HL257" s="1455"/>
      <c r="HM257" s="1455"/>
      <c r="HN257" s="1455"/>
      <c r="HO257" s="1455"/>
      <c r="HP257" s="1455"/>
      <c r="HQ257" s="1455"/>
      <c r="HR257" s="1455"/>
      <c r="HS257" s="1455"/>
      <c r="HT257" s="1455"/>
      <c r="HU257" s="1455"/>
      <c r="HV257" s="1455"/>
      <c r="HW257" s="1455"/>
      <c r="HX257" s="1455"/>
      <c r="HY257" s="1455"/>
      <c r="HZ257" s="1455"/>
      <c r="IA257" s="1455"/>
      <c r="IB257" s="1455"/>
      <c r="IC257" s="1455"/>
      <c r="ID257" s="1455"/>
      <c r="IE257" s="1455"/>
      <c r="IF257" s="1455"/>
      <c r="IG257" s="1455"/>
      <c r="IH257" s="1455"/>
      <c r="II257" s="1455"/>
      <c r="IJ257" s="1455"/>
      <c r="IK257" s="1455"/>
      <c r="IL257" s="1455"/>
      <c r="IM257" s="1455"/>
      <c r="IN257" s="1455"/>
      <c r="IO257" s="1455"/>
      <c r="IP257" s="1455"/>
      <c r="IQ257" s="1455"/>
      <c r="IR257" s="1455"/>
      <c r="IS257" s="1455"/>
      <c r="IT257" s="1455"/>
      <c r="IU257" s="1455"/>
      <c r="IV257" s="1455"/>
      <c r="IW257" s="1455"/>
      <c r="IX257" s="1455"/>
      <c r="IY257" s="1455"/>
      <c r="IZ257" s="1455"/>
      <c r="JA257" s="1455"/>
      <c r="JB257" s="1455"/>
      <c r="JC257" s="1455"/>
      <c r="JD257" s="1455"/>
      <c r="JE257" s="1455"/>
      <c r="JF257" s="1455"/>
      <c r="JG257" s="1455"/>
      <c r="JH257" s="1455"/>
      <c r="JI257" s="1455"/>
      <c r="JJ257" s="1455"/>
      <c r="JK257" s="1455"/>
      <c r="JL257" s="1455"/>
      <c r="JM257" s="1455"/>
      <c r="JN257" s="1455"/>
      <c r="JO257" s="1455"/>
      <c r="JP257" s="1455"/>
      <c r="JQ257" s="1455"/>
      <c r="JR257" s="1455"/>
      <c r="JS257" s="1455"/>
      <c r="JT257" s="1455"/>
      <c r="JU257" s="1455"/>
      <c r="JV257" s="1455"/>
      <c r="JW257" s="1455"/>
      <c r="JX257" s="1455"/>
      <c r="JY257" s="1455"/>
      <c r="JZ257" s="1455"/>
      <c r="KA257" s="1455"/>
      <c r="KB257" s="1455"/>
      <c r="KC257" s="1455"/>
      <c r="KD257" s="1455"/>
      <c r="KE257" s="1455"/>
      <c r="KF257" s="1455"/>
      <c r="KG257" s="1455"/>
      <c r="KH257" s="1455"/>
      <c r="KI257" s="1455"/>
      <c r="KJ257" s="1455"/>
      <c r="KK257" s="1455"/>
      <c r="KL257" s="1455"/>
      <c r="KM257" s="1455"/>
      <c r="KN257" s="1455"/>
      <c r="KO257" s="1455"/>
      <c r="KP257" s="1455"/>
      <c r="KQ257" s="1455"/>
      <c r="KR257" s="1455"/>
      <c r="KS257" s="1455"/>
      <c r="KT257" s="1455"/>
      <c r="KU257" s="1455"/>
      <c r="KV257" s="1455"/>
      <c r="KW257" s="1455"/>
      <c r="KX257" s="1455"/>
      <c r="KY257" s="1455"/>
      <c r="KZ257" s="1455"/>
      <c r="LA257" s="1455"/>
      <c r="LB257" s="1455"/>
      <c r="LC257" s="1455"/>
      <c r="LD257" s="1455"/>
      <c r="LE257" s="1455"/>
      <c r="LF257" s="1455"/>
      <c r="LG257" s="1455"/>
      <c r="LH257" s="1467"/>
      <c r="LI257" s="1467"/>
      <c r="LJ257" s="1467"/>
      <c r="LK257" s="1467"/>
      <c r="LL257" s="1467"/>
      <c r="LM257" s="1467"/>
      <c r="LN257" s="1467"/>
      <c r="LO257" s="1645"/>
    </row>
    <row r="258" s="1482" customFormat="1" ht="47" customHeight="1" spans="1:327">
      <c r="A258" s="1513">
        <v>46007</v>
      </c>
      <c r="B258" s="1226" t="s">
        <v>283</v>
      </c>
      <c r="C258" s="1227" t="s">
        <v>98</v>
      </c>
      <c r="D258" s="1228">
        <v>4500189145</v>
      </c>
      <c r="E258" s="1831" t="s">
        <v>5627</v>
      </c>
      <c r="F258" s="1228" t="s">
        <v>5628</v>
      </c>
      <c r="G258" s="1230" t="s">
        <v>4780</v>
      </c>
      <c r="H258" s="1230" t="s">
        <v>4780</v>
      </c>
      <c r="I258" s="1542" t="s">
        <v>4765</v>
      </c>
      <c r="J258" s="1543">
        <v>10008</v>
      </c>
      <c r="K258" s="1544">
        <v>0</v>
      </c>
      <c r="L258" s="1544">
        <v>24</v>
      </c>
      <c r="M258" s="1545">
        <f t="shared" si="121"/>
        <v>417</v>
      </c>
      <c r="N258" s="1872">
        <v>46048</v>
      </c>
      <c r="O258" s="1872">
        <v>46046</v>
      </c>
      <c r="P258" s="1546"/>
      <c r="Q258" s="1850" t="s">
        <v>4153</v>
      </c>
      <c r="R258" s="1577">
        <v>10008</v>
      </c>
      <c r="S258" s="1577">
        <f t="shared" si="122"/>
        <v>0</v>
      </c>
      <c r="T258" s="1575" t="s">
        <v>1634</v>
      </c>
      <c r="U258" s="1571" t="s">
        <v>829</v>
      </c>
      <c r="V258" s="1572" t="s">
        <v>5629</v>
      </c>
      <c r="W258" s="1572" t="s">
        <v>88</v>
      </c>
      <c r="X258" s="1842">
        <v>46026</v>
      </c>
      <c r="Y258" s="1595" t="s">
        <v>287</v>
      </c>
      <c r="Z258" s="1595" t="s">
        <v>5630</v>
      </c>
      <c r="AA258" s="1595" t="s">
        <v>5631</v>
      </c>
      <c r="AB258" s="1595"/>
      <c r="AC258" s="1597" t="s">
        <v>5454</v>
      </c>
      <c r="AD258" s="1358" t="s">
        <v>289</v>
      </c>
      <c r="AE258" s="1598">
        <v>0.7906</v>
      </c>
      <c r="AF258" s="1599">
        <f t="shared" si="132"/>
        <v>7912.3248</v>
      </c>
      <c r="AG258" s="1612"/>
      <c r="AH258" s="1613" t="s">
        <v>81</v>
      </c>
      <c r="AI258" s="1613">
        <v>5</v>
      </c>
      <c r="AJ258" s="1543">
        <f t="shared" si="133"/>
        <v>10008</v>
      </c>
      <c r="AK258" s="1614"/>
      <c r="AL258" s="1615">
        <f t="shared" si="135"/>
        <v>417</v>
      </c>
      <c r="AM258" s="1615"/>
      <c r="AN258" s="1615"/>
      <c r="AO258" s="1615"/>
      <c r="AP258" s="1614" t="s">
        <v>63</v>
      </c>
      <c r="AQ258" s="1543">
        <f t="shared" si="134"/>
        <v>10008</v>
      </c>
      <c r="AR258" s="1615"/>
      <c r="AS258" s="1624">
        <f t="shared" si="123"/>
        <v>2001.6</v>
      </c>
      <c r="AT258" s="1625">
        <f t="shared" si="124"/>
        <v>2001.6</v>
      </c>
      <c r="AU258" s="1625">
        <f t="shared" si="125"/>
        <v>2001.6</v>
      </c>
      <c r="AV258" s="1625">
        <f t="shared" si="126"/>
        <v>2001.6</v>
      </c>
      <c r="AW258" s="1640">
        <f t="shared" si="127"/>
        <v>2001.6</v>
      </c>
      <c r="AX258" s="1641">
        <f t="shared" si="128"/>
        <v>1918.2</v>
      </c>
      <c r="AY258" s="1430">
        <f t="shared" si="129"/>
        <v>83.4</v>
      </c>
      <c r="AZ258" s="1453"/>
      <c r="BA258" s="1454"/>
      <c r="BB258" s="1455"/>
      <c r="BC258" s="1455"/>
      <c r="BD258" s="1455"/>
      <c r="BE258" s="1455"/>
      <c r="BF258" s="1455"/>
      <c r="BG258" s="1455"/>
      <c r="BH258" s="1455"/>
      <c r="BI258" s="1455"/>
      <c r="BJ258" s="1455"/>
      <c r="BK258" s="1455"/>
      <c r="BL258" s="1455"/>
      <c r="BM258" s="1455"/>
      <c r="BN258" s="1455"/>
      <c r="BO258" s="1455"/>
      <c r="BP258" s="1455"/>
      <c r="BQ258" s="1455"/>
      <c r="BR258" s="1455"/>
      <c r="BS258" s="1455"/>
      <c r="BT258" s="1455"/>
      <c r="BU258" s="1455"/>
      <c r="BV258" s="1455"/>
      <c r="BW258" s="1455"/>
      <c r="BX258" s="1455"/>
      <c r="BY258" s="1455"/>
      <c r="BZ258" s="1455"/>
      <c r="CA258" s="1455"/>
      <c r="CB258" s="1455"/>
      <c r="CC258" s="1455"/>
      <c r="CD258" s="1455"/>
      <c r="CE258" s="1455"/>
      <c r="CF258" s="1455"/>
      <c r="CG258" s="1455"/>
      <c r="CH258" s="1455"/>
      <c r="CI258" s="1455"/>
      <c r="CJ258" s="1455"/>
      <c r="CK258" s="1455"/>
      <c r="CL258" s="1455"/>
      <c r="CM258" s="1455"/>
      <c r="CN258" s="1455"/>
      <c r="CO258" s="1455"/>
      <c r="CP258" s="1455"/>
      <c r="CQ258" s="1455"/>
      <c r="CR258" s="1455"/>
      <c r="CS258" s="1455"/>
      <c r="CT258" s="1455"/>
      <c r="CU258" s="1455"/>
      <c r="CV258" s="1455"/>
      <c r="CW258" s="1455"/>
      <c r="CX258" s="1455"/>
      <c r="CY258" s="1455"/>
      <c r="CZ258" s="1455"/>
      <c r="DA258" s="1455"/>
      <c r="DB258" s="1455"/>
      <c r="DC258" s="1455"/>
      <c r="DD258" s="1455"/>
      <c r="DE258" s="1455"/>
      <c r="DF258" s="1455"/>
      <c r="DG258" s="1455"/>
      <c r="DH258" s="1455"/>
      <c r="DI258" s="1455"/>
      <c r="DJ258" s="1455"/>
      <c r="DK258" s="1455"/>
      <c r="DL258" s="1455"/>
      <c r="DM258" s="1455"/>
      <c r="DN258" s="1455"/>
      <c r="DO258" s="1455"/>
      <c r="DP258" s="1455"/>
      <c r="DQ258" s="1455"/>
      <c r="DR258" s="1455"/>
      <c r="DS258" s="1455"/>
      <c r="DT258" s="1455"/>
      <c r="DU258" s="1455"/>
      <c r="DV258" s="1455"/>
      <c r="DW258" s="1455"/>
      <c r="DX258" s="1455"/>
      <c r="DY258" s="1455"/>
      <c r="DZ258" s="1455"/>
      <c r="EA258" s="1455"/>
      <c r="EB258" s="1455"/>
      <c r="EC258" s="1455"/>
      <c r="ED258" s="1455"/>
      <c r="EE258" s="1455"/>
      <c r="EF258" s="1455"/>
      <c r="EG258" s="1455"/>
      <c r="EH258" s="1455"/>
      <c r="EI258" s="1455"/>
      <c r="EJ258" s="1455"/>
      <c r="EK258" s="1455"/>
      <c r="EL258" s="1455"/>
      <c r="EM258" s="1455"/>
      <c r="EN258" s="1455"/>
      <c r="EO258" s="1455"/>
      <c r="EP258" s="1455"/>
      <c r="EQ258" s="1455"/>
      <c r="ER258" s="1455"/>
      <c r="ES258" s="1455"/>
      <c r="ET258" s="1455"/>
      <c r="EU258" s="1455"/>
      <c r="EV258" s="1455"/>
      <c r="EW258" s="1455"/>
      <c r="EX258" s="1455"/>
      <c r="EY258" s="1455"/>
      <c r="EZ258" s="1455"/>
      <c r="FA258" s="1455"/>
      <c r="FB258" s="1455"/>
      <c r="FC258" s="1455"/>
      <c r="FD258" s="1455"/>
      <c r="FE258" s="1455"/>
      <c r="FF258" s="1455"/>
      <c r="FG258" s="1455"/>
      <c r="FH258" s="1455"/>
      <c r="FI258" s="1455"/>
      <c r="FJ258" s="1455"/>
      <c r="FK258" s="1455"/>
      <c r="FL258" s="1455"/>
      <c r="FM258" s="1455"/>
      <c r="FN258" s="1455"/>
      <c r="FO258" s="1455"/>
      <c r="FP258" s="1455"/>
      <c r="FQ258" s="1455"/>
      <c r="FR258" s="1455"/>
      <c r="FS258" s="1455"/>
      <c r="FT258" s="1455"/>
      <c r="FU258" s="1455"/>
      <c r="FV258" s="1455"/>
      <c r="FW258" s="1455"/>
      <c r="FX258" s="1455"/>
      <c r="FY258" s="1455"/>
      <c r="FZ258" s="1455"/>
      <c r="GA258" s="1455"/>
      <c r="GB258" s="1455"/>
      <c r="GC258" s="1455"/>
      <c r="GD258" s="1455"/>
      <c r="GE258" s="1455"/>
      <c r="GF258" s="1455"/>
      <c r="GG258" s="1455"/>
      <c r="GH258" s="1455"/>
      <c r="GI258" s="1455"/>
      <c r="GJ258" s="1455"/>
      <c r="GK258" s="1455"/>
      <c r="GL258" s="1455"/>
      <c r="GM258" s="1455"/>
      <c r="GN258" s="1455"/>
      <c r="GO258" s="1455"/>
      <c r="GP258" s="1455"/>
      <c r="GQ258" s="1455"/>
      <c r="GR258" s="1455"/>
      <c r="GS258" s="1455"/>
      <c r="GT258" s="1455"/>
      <c r="GU258" s="1455"/>
      <c r="GV258" s="1455"/>
      <c r="GW258" s="1455"/>
      <c r="GX258" s="1455"/>
      <c r="GY258" s="1455"/>
      <c r="GZ258" s="1455"/>
      <c r="HA258" s="1455"/>
      <c r="HB258" s="1455"/>
      <c r="HC258" s="1455"/>
      <c r="HD258" s="1455"/>
      <c r="HE258" s="1455"/>
      <c r="HF258" s="1455"/>
      <c r="HG258" s="1455"/>
      <c r="HH258" s="1455"/>
      <c r="HI258" s="1455"/>
      <c r="HJ258" s="1455"/>
      <c r="HK258" s="1455"/>
      <c r="HL258" s="1455"/>
      <c r="HM258" s="1455"/>
      <c r="HN258" s="1455"/>
      <c r="HO258" s="1455"/>
      <c r="HP258" s="1455"/>
      <c r="HQ258" s="1455"/>
      <c r="HR258" s="1455"/>
      <c r="HS258" s="1455"/>
      <c r="HT258" s="1455"/>
      <c r="HU258" s="1455"/>
      <c r="HV258" s="1455"/>
      <c r="HW258" s="1455"/>
      <c r="HX258" s="1455"/>
      <c r="HY258" s="1455"/>
      <c r="HZ258" s="1455"/>
      <c r="IA258" s="1455"/>
      <c r="IB258" s="1455"/>
      <c r="IC258" s="1455"/>
      <c r="ID258" s="1455"/>
      <c r="IE258" s="1455"/>
      <c r="IF258" s="1455"/>
      <c r="IG258" s="1455"/>
      <c r="IH258" s="1455"/>
      <c r="II258" s="1455"/>
      <c r="IJ258" s="1455"/>
      <c r="IK258" s="1455"/>
      <c r="IL258" s="1455"/>
      <c r="IM258" s="1455"/>
      <c r="IN258" s="1455"/>
      <c r="IO258" s="1455"/>
      <c r="IP258" s="1455"/>
      <c r="IQ258" s="1455"/>
      <c r="IR258" s="1455"/>
      <c r="IS258" s="1455"/>
      <c r="IT258" s="1455"/>
      <c r="IU258" s="1455"/>
      <c r="IV258" s="1455"/>
      <c r="IW258" s="1455"/>
      <c r="IX258" s="1455"/>
      <c r="IY258" s="1455"/>
      <c r="IZ258" s="1455"/>
      <c r="JA258" s="1455"/>
      <c r="JB258" s="1455"/>
      <c r="JC258" s="1455"/>
      <c r="JD258" s="1455"/>
      <c r="JE258" s="1455"/>
      <c r="JF258" s="1455"/>
      <c r="JG258" s="1455"/>
      <c r="JH258" s="1455"/>
      <c r="JI258" s="1455"/>
      <c r="JJ258" s="1455"/>
      <c r="JK258" s="1455"/>
      <c r="JL258" s="1455"/>
      <c r="JM258" s="1455"/>
      <c r="JN258" s="1455"/>
      <c r="JO258" s="1455"/>
      <c r="JP258" s="1455"/>
      <c r="JQ258" s="1455"/>
      <c r="JR258" s="1455"/>
      <c r="JS258" s="1455"/>
      <c r="JT258" s="1455"/>
      <c r="JU258" s="1455"/>
      <c r="JV258" s="1455"/>
      <c r="JW258" s="1455"/>
      <c r="JX258" s="1455"/>
      <c r="JY258" s="1455"/>
      <c r="JZ258" s="1455"/>
      <c r="KA258" s="1455"/>
      <c r="KB258" s="1455"/>
      <c r="KC258" s="1455"/>
      <c r="KD258" s="1455"/>
      <c r="KE258" s="1455"/>
      <c r="KF258" s="1455"/>
      <c r="KG258" s="1455"/>
      <c r="KH258" s="1455"/>
      <c r="KI258" s="1455"/>
      <c r="KJ258" s="1455"/>
      <c r="KK258" s="1455"/>
      <c r="KL258" s="1455"/>
      <c r="KM258" s="1455"/>
      <c r="KN258" s="1455"/>
      <c r="KO258" s="1455"/>
      <c r="KP258" s="1455"/>
      <c r="KQ258" s="1455"/>
      <c r="KR258" s="1455"/>
      <c r="KS258" s="1455"/>
      <c r="KT258" s="1455"/>
      <c r="KU258" s="1455"/>
      <c r="KV258" s="1455"/>
      <c r="KW258" s="1455"/>
      <c r="KX258" s="1455"/>
      <c r="KY258" s="1455"/>
      <c r="KZ258" s="1455"/>
      <c r="LA258" s="1455"/>
      <c r="LB258" s="1455"/>
      <c r="LC258" s="1455"/>
      <c r="LD258" s="1455"/>
      <c r="LE258" s="1455"/>
      <c r="LF258" s="1455"/>
      <c r="LG258" s="1455"/>
      <c r="LH258" s="1467"/>
      <c r="LI258" s="1467"/>
      <c r="LJ258" s="1467"/>
      <c r="LK258" s="1467"/>
      <c r="LL258" s="1467"/>
      <c r="LM258" s="1467"/>
      <c r="LN258" s="1467"/>
      <c r="LO258" s="1645"/>
    </row>
    <row r="259" s="1482" customFormat="1" ht="47" customHeight="1" spans="1:327">
      <c r="A259" s="1513">
        <v>46027</v>
      </c>
      <c r="B259" s="1226" t="s">
        <v>1945</v>
      </c>
      <c r="C259" s="1227" t="s">
        <v>1542</v>
      </c>
      <c r="D259" s="1228">
        <v>4500181047</v>
      </c>
      <c r="E259" s="1229" t="s">
        <v>5632</v>
      </c>
      <c r="F259" s="1228" t="s">
        <v>5633</v>
      </c>
      <c r="G259" s="1230" t="s">
        <v>4747</v>
      </c>
      <c r="H259" s="1230" t="s">
        <v>4747</v>
      </c>
      <c r="I259" s="1542" t="s">
        <v>4808</v>
      </c>
      <c r="J259" s="1543">
        <v>576</v>
      </c>
      <c r="K259" s="1544">
        <v>0</v>
      </c>
      <c r="L259" s="1544">
        <v>96</v>
      </c>
      <c r="M259" s="1545">
        <f t="shared" si="121"/>
        <v>6</v>
      </c>
      <c r="N259" s="1274">
        <v>46055</v>
      </c>
      <c r="O259" s="1274">
        <v>46053</v>
      </c>
      <c r="P259" s="1546" t="s">
        <v>5634</v>
      </c>
      <c r="Q259" s="1570" t="s">
        <v>4153</v>
      </c>
      <c r="R259" s="1577">
        <v>576</v>
      </c>
      <c r="S259" s="1577">
        <f t="shared" si="122"/>
        <v>0</v>
      </c>
      <c r="T259" s="1840" t="s">
        <v>1634</v>
      </c>
      <c r="U259" s="1571" t="s">
        <v>829</v>
      </c>
      <c r="V259" s="1891" t="s">
        <v>5635</v>
      </c>
      <c r="W259" s="1573" t="s">
        <v>5636</v>
      </c>
      <c r="X259" s="1573">
        <v>46027</v>
      </c>
      <c r="Y259" s="1595" t="s">
        <v>88</v>
      </c>
      <c r="Z259" s="1595" t="s">
        <v>5637</v>
      </c>
      <c r="AA259" s="1853" t="s">
        <v>5638</v>
      </c>
      <c r="AB259" s="1595"/>
      <c r="AC259" s="1597" t="s">
        <v>5639</v>
      </c>
      <c r="AD259" s="1358" t="s">
        <v>1670</v>
      </c>
      <c r="AE259" s="1598">
        <v>1.32</v>
      </c>
      <c r="AF259" s="1599">
        <f t="shared" si="132"/>
        <v>760.32</v>
      </c>
      <c r="AG259" s="1612"/>
      <c r="AH259" s="1613" t="s">
        <v>81</v>
      </c>
      <c r="AI259" s="1613">
        <v>5</v>
      </c>
      <c r="AJ259" s="1548">
        <f t="shared" si="133"/>
        <v>576</v>
      </c>
      <c r="AK259" s="1614"/>
      <c r="AL259" s="1615">
        <f t="shared" si="135"/>
        <v>24</v>
      </c>
      <c r="AM259" s="1615"/>
      <c r="AN259" s="1615"/>
      <c r="AO259" s="1615"/>
      <c r="AP259" s="1614" t="s">
        <v>63</v>
      </c>
      <c r="AQ259" s="1548">
        <f t="shared" si="134"/>
        <v>576</v>
      </c>
      <c r="AR259" s="1615"/>
      <c r="AS259" s="1624">
        <f t="shared" si="123"/>
        <v>115.2</v>
      </c>
      <c r="AT259" s="1625">
        <f t="shared" si="124"/>
        <v>115.2</v>
      </c>
      <c r="AU259" s="1625">
        <f t="shared" si="125"/>
        <v>115.2</v>
      </c>
      <c r="AV259" s="1625">
        <f t="shared" si="126"/>
        <v>115.2</v>
      </c>
      <c r="AW259" s="1640">
        <f t="shared" si="127"/>
        <v>115.2</v>
      </c>
      <c r="AX259" s="1641">
        <f t="shared" si="128"/>
        <v>110.4</v>
      </c>
      <c r="AY259" s="1430">
        <f t="shared" si="129"/>
        <v>4.8</v>
      </c>
      <c r="AZ259" s="1453"/>
      <c r="BA259" s="1454"/>
      <c r="BB259" s="1455"/>
      <c r="BC259" s="1455"/>
      <c r="BD259" s="1455"/>
      <c r="BE259" s="1455"/>
      <c r="BF259" s="1455"/>
      <c r="BG259" s="1455"/>
      <c r="BH259" s="1455"/>
      <c r="BI259" s="1455"/>
      <c r="BJ259" s="1455"/>
      <c r="BK259" s="1455"/>
      <c r="BL259" s="1455"/>
      <c r="BM259" s="1455"/>
      <c r="BN259" s="1455"/>
      <c r="BO259" s="1455"/>
      <c r="BP259" s="1455"/>
      <c r="BQ259" s="1455"/>
      <c r="BR259" s="1455"/>
      <c r="BS259" s="1455"/>
      <c r="BT259" s="1455"/>
      <c r="BU259" s="1455"/>
      <c r="BV259" s="1455"/>
      <c r="BW259" s="1455"/>
      <c r="BX259" s="1455"/>
      <c r="BY259" s="1455"/>
      <c r="BZ259" s="1455"/>
      <c r="CA259" s="1455"/>
      <c r="CB259" s="1455"/>
      <c r="CC259" s="1455"/>
      <c r="CD259" s="1455"/>
      <c r="CE259" s="1455"/>
      <c r="CF259" s="1455"/>
      <c r="CG259" s="1455"/>
      <c r="CH259" s="1455"/>
      <c r="CI259" s="1455"/>
      <c r="CJ259" s="1455"/>
      <c r="CK259" s="1455"/>
      <c r="CL259" s="1455"/>
      <c r="CM259" s="1455"/>
      <c r="CN259" s="1455"/>
      <c r="CO259" s="1455"/>
      <c r="CP259" s="1455"/>
      <c r="CQ259" s="1455"/>
      <c r="CR259" s="1455"/>
      <c r="CS259" s="1455"/>
      <c r="CT259" s="1455"/>
      <c r="CU259" s="1455"/>
      <c r="CV259" s="1455"/>
      <c r="CW259" s="1455"/>
      <c r="CX259" s="1455"/>
      <c r="CY259" s="1455"/>
      <c r="CZ259" s="1455"/>
      <c r="DA259" s="1455"/>
      <c r="DB259" s="1455"/>
      <c r="DC259" s="1455"/>
      <c r="DD259" s="1455"/>
      <c r="DE259" s="1455"/>
      <c r="DF259" s="1455"/>
      <c r="DG259" s="1455"/>
      <c r="DH259" s="1455"/>
      <c r="DI259" s="1455"/>
      <c r="DJ259" s="1455"/>
      <c r="DK259" s="1455"/>
      <c r="DL259" s="1455"/>
      <c r="DM259" s="1455"/>
      <c r="DN259" s="1455"/>
      <c r="DO259" s="1455"/>
      <c r="DP259" s="1455"/>
      <c r="DQ259" s="1455"/>
      <c r="DR259" s="1455"/>
      <c r="DS259" s="1455"/>
      <c r="DT259" s="1455"/>
      <c r="DU259" s="1455"/>
      <c r="DV259" s="1455"/>
      <c r="DW259" s="1455"/>
      <c r="DX259" s="1455"/>
      <c r="DY259" s="1455"/>
      <c r="DZ259" s="1455"/>
      <c r="EA259" s="1455"/>
      <c r="EB259" s="1455"/>
      <c r="EC259" s="1455"/>
      <c r="ED259" s="1455"/>
      <c r="EE259" s="1455"/>
      <c r="EF259" s="1455"/>
      <c r="EG259" s="1455"/>
      <c r="EH259" s="1455"/>
      <c r="EI259" s="1455"/>
      <c r="EJ259" s="1455"/>
      <c r="EK259" s="1455"/>
      <c r="EL259" s="1455"/>
      <c r="EM259" s="1455"/>
      <c r="EN259" s="1455"/>
      <c r="EO259" s="1455"/>
      <c r="EP259" s="1455"/>
      <c r="EQ259" s="1455"/>
      <c r="ER259" s="1455"/>
      <c r="ES259" s="1455"/>
      <c r="ET259" s="1455"/>
      <c r="EU259" s="1455"/>
      <c r="EV259" s="1455"/>
      <c r="EW259" s="1455"/>
      <c r="EX259" s="1455"/>
      <c r="EY259" s="1455"/>
      <c r="EZ259" s="1455"/>
      <c r="FA259" s="1455"/>
      <c r="FB259" s="1455"/>
      <c r="FC259" s="1455"/>
      <c r="FD259" s="1455"/>
      <c r="FE259" s="1455"/>
      <c r="FF259" s="1455"/>
      <c r="FG259" s="1455"/>
      <c r="FH259" s="1455"/>
      <c r="FI259" s="1455"/>
      <c r="FJ259" s="1455"/>
      <c r="FK259" s="1455"/>
      <c r="FL259" s="1455"/>
      <c r="FM259" s="1455"/>
      <c r="FN259" s="1455"/>
      <c r="FO259" s="1455"/>
      <c r="FP259" s="1455"/>
      <c r="FQ259" s="1455"/>
      <c r="FR259" s="1455"/>
      <c r="FS259" s="1455"/>
      <c r="FT259" s="1455"/>
      <c r="FU259" s="1455"/>
      <c r="FV259" s="1455"/>
      <c r="FW259" s="1455"/>
      <c r="FX259" s="1455"/>
      <c r="FY259" s="1455"/>
      <c r="FZ259" s="1455"/>
      <c r="GA259" s="1455"/>
      <c r="GB259" s="1455"/>
      <c r="GC259" s="1455"/>
      <c r="GD259" s="1455"/>
      <c r="GE259" s="1455"/>
      <c r="GF259" s="1455"/>
      <c r="GG259" s="1455"/>
      <c r="GH259" s="1455"/>
      <c r="GI259" s="1455"/>
      <c r="GJ259" s="1455"/>
      <c r="GK259" s="1455"/>
      <c r="GL259" s="1455"/>
      <c r="GM259" s="1455"/>
      <c r="GN259" s="1455"/>
      <c r="GO259" s="1455"/>
      <c r="GP259" s="1455"/>
      <c r="GQ259" s="1455"/>
      <c r="GR259" s="1455"/>
      <c r="GS259" s="1455"/>
      <c r="GT259" s="1455"/>
      <c r="GU259" s="1455"/>
      <c r="GV259" s="1455"/>
      <c r="GW259" s="1455"/>
      <c r="GX259" s="1455"/>
      <c r="GY259" s="1455"/>
      <c r="GZ259" s="1455"/>
      <c r="HA259" s="1455"/>
      <c r="HB259" s="1455"/>
      <c r="HC259" s="1455"/>
      <c r="HD259" s="1455"/>
      <c r="HE259" s="1455"/>
      <c r="HF259" s="1455"/>
      <c r="HG259" s="1455"/>
      <c r="HH259" s="1455"/>
      <c r="HI259" s="1455"/>
      <c r="HJ259" s="1455"/>
      <c r="HK259" s="1455"/>
      <c r="HL259" s="1455"/>
      <c r="HM259" s="1455"/>
      <c r="HN259" s="1455"/>
      <c r="HO259" s="1455"/>
      <c r="HP259" s="1455"/>
      <c r="HQ259" s="1455"/>
      <c r="HR259" s="1455"/>
      <c r="HS259" s="1455"/>
      <c r="HT259" s="1455"/>
      <c r="HU259" s="1455"/>
      <c r="HV259" s="1455"/>
      <c r="HW259" s="1455"/>
      <c r="HX259" s="1455"/>
      <c r="HY259" s="1455"/>
      <c r="HZ259" s="1455"/>
      <c r="IA259" s="1455"/>
      <c r="IB259" s="1455"/>
      <c r="IC259" s="1455"/>
      <c r="ID259" s="1455"/>
      <c r="IE259" s="1455"/>
      <c r="IF259" s="1455"/>
      <c r="IG259" s="1455"/>
      <c r="IH259" s="1455"/>
      <c r="II259" s="1455"/>
      <c r="IJ259" s="1455"/>
      <c r="IK259" s="1455"/>
      <c r="IL259" s="1455"/>
      <c r="IM259" s="1455"/>
      <c r="IN259" s="1455"/>
      <c r="IO259" s="1455"/>
      <c r="IP259" s="1455"/>
      <c r="IQ259" s="1455"/>
      <c r="IR259" s="1455"/>
      <c r="IS259" s="1455"/>
      <c r="IT259" s="1455"/>
      <c r="IU259" s="1455"/>
      <c r="IV259" s="1455"/>
      <c r="IW259" s="1455"/>
      <c r="IX259" s="1455"/>
      <c r="IY259" s="1455"/>
      <c r="IZ259" s="1455"/>
      <c r="JA259" s="1455"/>
      <c r="JB259" s="1455"/>
      <c r="JC259" s="1455"/>
      <c r="JD259" s="1455"/>
      <c r="JE259" s="1455"/>
      <c r="JF259" s="1455"/>
      <c r="JG259" s="1455"/>
      <c r="JH259" s="1455"/>
      <c r="JI259" s="1455"/>
      <c r="JJ259" s="1455"/>
      <c r="JK259" s="1455"/>
      <c r="JL259" s="1455"/>
      <c r="JM259" s="1455"/>
      <c r="JN259" s="1455"/>
      <c r="JO259" s="1455"/>
      <c r="JP259" s="1455"/>
      <c r="JQ259" s="1455"/>
      <c r="JR259" s="1455"/>
      <c r="JS259" s="1455"/>
      <c r="JT259" s="1455"/>
      <c r="JU259" s="1455"/>
      <c r="JV259" s="1455"/>
      <c r="JW259" s="1455"/>
      <c r="JX259" s="1455"/>
      <c r="JY259" s="1455"/>
      <c r="JZ259" s="1455"/>
      <c r="KA259" s="1455"/>
      <c r="KB259" s="1455"/>
      <c r="KC259" s="1455"/>
      <c r="KD259" s="1455"/>
      <c r="KE259" s="1455"/>
      <c r="KF259" s="1455"/>
      <c r="KG259" s="1455"/>
      <c r="KH259" s="1455"/>
      <c r="KI259" s="1455"/>
      <c r="KJ259" s="1455"/>
      <c r="KK259" s="1455"/>
      <c r="KL259" s="1455"/>
      <c r="KM259" s="1455"/>
      <c r="KN259" s="1455"/>
      <c r="KO259" s="1455"/>
      <c r="KP259" s="1455"/>
      <c r="KQ259" s="1455"/>
      <c r="KR259" s="1455"/>
      <c r="KS259" s="1455"/>
      <c r="KT259" s="1455"/>
      <c r="KU259" s="1455"/>
      <c r="KV259" s="1455"/>
      <c r="KW259" s="1455"/>
      <c r="KX259" s="1455"/>
      <c r="KY259" s="1455"/>
      <c r="KZ259" s="1455"/>
      <c r="LA259" s="1455"/>
      <c r="LB259" s="1455"/>
      <c r="LC259" s="1455"/>
      <c r="LD259" s="1455"/>
      <c r="LE259" s="1455"/>
      <c r="LF259" s="1455"/>
      <c r="LG259" s="1455"/>
      <c r="LH259" s="1467"/>
      <c r="LI259" s="1467"/>
      <c r="LJ259" s="1467"/>
      <c r="LK259" s="1467"/>
      <c r="LL259" s="1467"/>
      <c r="LM259" s="1467"/>
      <c r="LN259" s="1467"/>
      <c r="LO259" s="1645"/>
    </row>
    <row r="260" s="1482" customFormat="1" ht="47" customHeight="1" spans="1:327">
      <c r="A260" s="1513">
        <v>46027</v>
      </c>
      <c r="B260" s="1226" t="s">
        <v>1945</v>
      </c>
      <c r="C260" s="1227" t="s">
        <v>1542</v>
      </c>
      <c r="D260" s="1228">
        <v>4500181047</v>
      </c>
      <c r="E260" s="1229" t="s">
        <v>5640</v>
      </c>
      <c r="F260" s="1228" t="s">
        <v>5641</v>
      </c>
      <c r="G260" s="1230" t="s">
        <v>4747</v>
      </c>
      <c r="H260" s="1230" t="s">
        <v>4747</v>
      </c>
      <c r="I260" s="1542" t="s">
        <v>4808</v>
      </c>
      <c r="J260" s="1543">
        <v>1824</v>
      </c>
      <c r="K260" s="1544">
        <v>0</v>
      </c>
      <c r="L260" s="1544">
        <v>96</v>
      </c>
      <c r="M260" s="1545">
        <f t="shared" si="121"/>
        <v>19</v>
      </c>
      <c r="N260" s="1274">
        <v>46055</v>
      </c>
      <c r="O260" s="1274">
        <v>46053</v>
      </c>
      <c r="P260" s="1546" t="s">
        <v>5634</v>
      </c>
      <c r="Q260" s="1570" t="s">
        <v>4153</v>
      </c>
      <c r="R260" s="1577">
        <v>1824</v>
      </c>
      <c r="S260" s="1577">
        <f t="shared" si="122"/>
        <v>0</v>
      </c>
      <c r="T260" s="1840"/>
      <c r="U260" s="1571" t="s">
        <v>829</v>
      </c>
      <c r="V260" s="1891" t="s">
        <v>5635</v>
      </c>
      <c r="W260" s="1573" t="s">
        <v>5636</v>
      </c>
      <c r="X260" s="1573">
        <v>46027</v>
      </c>
      <c r="Y260" s="1595" t="s">
        <v>88</v>
      </c>
      <c r="Z260" s="1595" t="s">
        <v>5637</v>
      </c>
      <c r="AA260" s="1595" t="s">
        <v>5638</v>
      </c>
      <c r="AB260" s="1595"/>
      <c r="AC260" s="1597" t="s">
        <v>5639</v>
      </c>
      <c r="AD260" s="1358" t="s">
        <v>1670</v>
      </c>
      <c r="AE260" s="1598">
        <v>1.3113</v>
      </c>
      <c r="AF260" s="1599">
        <f t="shared" si="132"/>
        <v>2391.8112</v>
      </c>
      <c r="AG260" s="1612"/>
      <c r="AH260" s="1613" t="s">
        <v>81</v>
      </c>
      <c r="AI260" s="1613">
        <v>5</v>
      </c>
      <c r="AJ260" s="1548">
        <f t="shared" si="133"/>
        <v>1824</v>
      </c>
      <c r="AK260" s="1614"/>
      <c r="AL260" s="1615">
        <f t="shared" si="135"/>
        <v>76</v>
      </c>
      <c r="AM260" s="1615"/>
      <c r="AN260" s="1615"/>
      <c r="AO260" s="1615"/>
      <c r="AP260" s="1614" t="s">
        <v>63</v>
      </c>
      <c r="AQ260" s="1548">
        <f t="shared" si="134"/>
        <v>1824</v>
      </c>
      <c r="AR260" s="1615"/>
      <c r="AS260" s="1624">
        <f t="shared" si="123"/>
        <v>364.8</v>
      </c>
      <c r="AT260" s="1625">
        <f t="shared" si="124"/>
        <v>364.8</v>
      </c>
      <c r="AU260" s="1625">
        <f t="shared" si="125"/>
        <v>364.8</v>
      </c>
      <c r="AV260" s="1625">
        <f t="shared" si="126"/>
        <v>364.8</v>
      </c>
      <c r="AW260" s="1640">
        <f t="shared" si="127"/>
        <v>364.8</v>
      </c>
      <c r="AX260" s="1641">
        <f t="shared" si="128"/>
        <v>349.6</v>
      </c>
      <c r="AY260" s="1430">
        <f t="shared" si="129"/>
        <v>15.2</v>
      </c>
      <c r="AZ260" s="1453"/>
      <c r="BA260" s="1454"/>
      <c r="BB260" s="1455"/>
      <c r="BC260" s="1455"/>
      <c r="BD260" s="1455"/>
      <c r="BE260" s="1455"/>
      <c r="BF260" s="1455"/>
      <c r="BG260" s="1455"/>
      <c r="BH260" s="1455"/>
      <c r="BI260" s="1455"/>
      <c r="BJ260" s="1455"/>
      <c r="BK260" s="1455"/>
      <c r="BL260" s="1455"/>
      <c r="BM260" s="1455"/>
      <c r="BN260" s="1455"/>
      <c r="BO260" s="1455"/>
      <c r="BP260" s="1455"/>
      <c r="BQ260" s="1455"/>
      <c r="BR260" s="1455"/>
      <c r="BS260" s="1455"/>
      <c r="BT260" s="1455"/>
      <c r="BU260" s="1455"/>
      <c r="BV260" s="1455"/>
      <c r="BW260" s="1455"/>
      <c r="BX260" s="1455"/>
      <c r="BY260" s="1455"/>
      <c r="BZ260" s="1455"/>
      <c r="CA260" s="1455"/>
      <c r="CB260" s="1455"/>
      <c r="CC260" s="1455"/>
      <c r="CD260" s="1455"/>
      <c r="CE260" s="1455"/>
      <c r="CF260" s="1455"/>
      <c r="CG260" s="1455"/>
      <c r="CH260" s="1455"/>
      <c r="CI260" s="1455"/>
      <c r="CJ260" s="1455"/>
      <c r="CK260" s="1455"/>
      <c r="CL260" s="1455"/>
      <c r="CM260" s="1455"/>
      <c r="CN260" s="1455"/>
      <c r="CO260" s="1455"/>
      <c r="CP260" s="1455"/>
      <c r="CQ260" s="1455"/>
      <c r="CR260" s="1455"/>
      <c r="CS260" s="1455"/>
      <c r="CT260" s="1455"/>
      <c r="CU260" s="1455"/>
      <c r="CV260" s="1455"/>
      <c r="CW260" s="1455"/>
      <c r="CX260" s="1455"/>
      <c r="CY260" s="1455"/>
      <c r="CZ260" s="1455"/>
      <c r="DA260" s="1455"/>
      <c r="DB260" s="1455"/>
      <c r="DC260" s="1455"/>
      <c r="DD260" s="1455"/>
      <c r="DE260" s="1455"/>
      <c r="DF260" s="1455"/>
      <c r="DG260" s="1455"/>
      <c r="DH260" s="1455"/>
      <c r="DI260" s="1455"/>
      <c r="DJ260" s="1455"/>
      <c r="DK260" s="1455"/>
      <c r="DL260" s="1455"/>
      <c r="DM260" s="1455"/>
      <c r="DN260" s="1455"/>
      <c r="DO260" s="1455"/>
      <c r="DP260" s="1455"/>
      <c r="DQ260" s="1455"/>
      <c r="DR260" s="1455"/>
      <c r="DS260" s="1455"/>
      <c r="DT260" s="1455"/>
      <c r="DU260" s="1455"/>
      <c r="DV260" s="1455"/>
      <c r="DW260" s="1455"/>
      <c r="DX260" s="1455"/>
      <c r="DY260" s="1455"/>
      <c r="DZ260" s="1455"/>
      <c r="EA260" s="1455"/>
      <c r="EB260" s="1455"/>
      <c r="EC260" s="1455"/>
      <c r="ED260" s="1455"/>
      <c r="EE260" s="1455"/>
      <c r="EF260" s="1455"/>
      <c r="EG260" s="1455"/>
      <c r="EH260" s="1455"/>
      <c r="EI260" s="1455"/>
      <c r="EJ260" s="1455"/>
      <c r="EK260" s="1455"/>
      <c r="EL260" s="1455"/>
      <c r="EM260" s="1455"/>
      <c r="EN260" s="1455"/>
      <c r="EO260" s="1455"/>
      <c r="EP260" s="1455"/>
      <c r="EQ260" s="1455"/>
      <c r="ER260" s="1455"/>
      <c r="ES260" s="1455"/>
      <c r="ET260" s="1455"/>
      <c r="EU260" s="1455"/>
      <c r="EV260" s="1455"/>
      <c r="EW260" s="1455"/>
      <c r="EX260" s="1455"/>
      <c r="EY260" s="1455"/>
      <c r="EZ260" s="1455"/>
      <c r="FA260" s="1455"/>
      <c r="FB260" s="1455"/>
      <c r="FC260" s="1455"/>
      <c r="FD260" s="1455"/>
      <c r="FE260" s="1455"/>
      <c r="FF260" s="1455"/>
      <c r="FG260" s="1455"/>
      <c r="FH260" s="1455"/>
      <c r="FI260" s="1455"/>
      <c r="FJ260" s="1455"/>
      <c r="FK260" s="1455"/>
      <c r="FL260" s="1455"/>
      <c r="FM260" s="1455"/>
      <c r="FN260" s="1455"/>
      <c r="FO260" s="1455"/>
      <c r="FP260" s="1455"/>
      <c r="FQ260" s="1455"/>
      <c r="FR260" s="1455"/>
      <c r="FS260" s="1455"/>
      <c r="FT260" s="1455"/>
      <c r="FU260" s="1455"/>
      <c r="FV260" s="1455"/>
      <c r="FW260" s="1455"/>
      <c r="FX260" s="1455"/>
      <c r="FY260" s="1455"/>
      <c r="FZ260" s="1455"/>
      <c r="GA260" s="1455"/>
      <c r="GB260" s="1455"/>
      <c r="GC260" s="1455"/>
      <c r="GD260" s="1455"/>
      <c r="GE260" s="1455"/>
      <c r="GF260" s="1455"/>
      <c r="GG260" s="1455"/>
      <c r="GH260" s="1455"/>
      <c r="GI260" s="1455"/>
      <c r="GJ260" s="1455"/>
      <c r="GK260" s="1455"/>
      <c r="GL260" s="1455"/>
      <c r="GM260" s="1455"/>
      <c r="GN260" s="1455"/>
      <c r="GO260" s="1455"/>
      <c r="GP260" s="1455"/>
      <c r="GQ260" s="1455"/>
      <c r="GR260" s="1455"/>
      <c r="GS260" s="1455"/>
      <c r="GT260" s="1455"/>
      <c r="GU260" s="1455"/>
      <c r="GV260" s="1455"/>
      <c r="GW260" s="1455"/>
      <c r="GX260" s="1455"/>
      <c r="GY260" s="1455"/>
      <c r="GZ260" s="1455"/>
      <c r="HA260" s="1455"/>
      <c r="HB260" s="1455"/>
      <c r="HC260" s="1455"/>
      <c r="HD260" s="1455"/>
      <c r="HE260" s="1455"/>
      <c r="HF260" s="1455"/>
      <c r="HG260" s="1455"/>
      <c r="HH260" s="1455"/>
      <c r="HI260" s="1455"/>
      <c r="HJ260" s="1455"/>
      <c r="HK260" s="1455"/>
      <c r="HL260" s="1455"/>
      <c r="HM260" s="1455"/>
      <c r="HN260" s="1455"/>
      <c r="HO260" s="1455"/>
      <c r="HP260" s="1455"/>
      <c r="HQ260" s="1455"/>
      <c r="HR260" s="1455"/>
      <c r="HS260" s="1455"/>
      <c r="HT260" s="1455"/>
      <c r="HU260" s="1455"/>
      <c r="HV260" s="1455"/>
      <c r="HW260" s="1455"/>
      <c r="HX260" s="1455"/>
      <c r="HY260" s="1455"/>
      <c r="HZ260" s="1455"/>
      <c r="IA260" s="1455"/>
      <c r="IB260" s="1455"/>
      <c r="IC260" s="1455"/>
      <c r="ID260" s="1455"/>
      <c r="IE260" s="1455"/>
      <c r="IF260" s="1455"/>
      <c r="IG260" s="1455"/>
      <c r="IH260" s="1455"/>
      <c r="II260" s="1455"/>
      <c r="IJ260" s="1455"/>
      <c r="IK260" s="1455"/>
      <c r="IL260" s="1455"/>
      <c r="IM260" s="1455"/>
      <c r="IN260" s="1455"/>
      <c r="IO260" s="1455"/>
      <c r="IP260" s="1455"/>
      <c r="IQ260" s="1455"/>
      <c r="IR260" s="1455"/>
      <c r="IS260" s="1455"/>
      <c r="IT260" s="1455"/>
      <c r="IU260" s="1455"/>
      <c r="IV260" s="1455"/>
      <c r="IW260" s="1455"/>
      <c r="IX260" s="1455"/>
      <c r="IY260" s="1455"/>
      <c r="IZ260" s="1455"/>
      <c r="JA260" s="1455"/>
      <c r="JB260" s="1455"/>
      <c r="JC260" s="1455"/>
      <c r="JD260" s="1455"/>
      <c r="JE260" s="1455"/>
      <c r="JF260" s="1455"/>
      <c r="JG260" s="1455"/>
      <c r="JH260" s="1455"/>
      <c r="JI260" s="1455"/>
      <c r="JJ260" s="1455"/>
      <c r="JK260" s="1455"/>
      <c r="JL260" s="1455"/>
      <c r="JM260" s="1455"/>
      <c r="JN260" s="1455"/>
      <c r="JO260" s="1455"/>
      <c r="JP260" s="1455"/>
      <c r="JQ260" s="1455"/>
      <c r="JR260" s="1455"/>
      <c r="JS260" s="1455"/>
      <c r="JT260" s="1455"/>
      <c r="JU260" s="1455"/>
      <c r="JV260" s="1455"/>
      <c r="JW260" s="1455"/>
      <c r="JX260" s="1455"/>
      <c r="JY260" s="1455"/>
      <c r="JZ260" s="1455"/>
      <c r="KA260" s="1455"/>
      <c r="KB260" s="1455"/>
      <c r="KC260" s="1455"/>
      <c r="KD260" s="1455"/>
      <c r="KE260" s="1455"/>
      <c r="KF260" s="1455"/>
      <c r="KG260" s="1455"/>
      <c r="KH260" s="1455"/>
      <c r="KI260" s="1455"/>
      <c r="KJ260" s="1455"/>
      <c r="KK260" s="1455"/>
      <c r="KL260" s="1455"/>
      <c r="KM260" s="1455"/>
      <c r="KN260" s="1455"/>
      <c r="KO260" s="1455"/>
      <c r="KP260" s="1455"/>
      <c r="KQ260" s="1455"/>
      <c r="KR260" s="1455"/>
      <c r="KS260" s="1455"/>
      <c r="KT260" s="1455"/>
      <c r="KU260" s="1455"/>
      <c r="KV260" s="1455"/>
      <c r="KW260" s="1455"/>
      <c r="KX260" s="1455"/>
      <c r="KY260" s="1455"/>
      <c r="KZ260" s="1455"/>
      <c r="LA260" s="1455"/>
      <c r="LB260" s="1455"/>
      <c r="LC260" s="1455"/>
      <c r="LD260" s="1455"/>
      <c r="LE260" s="1455"/>
      <c r="LF260" s="1455"/>
      <c r="LG260" s="1455"/>
      <c r="LH260" s="1467"/>
      <c r="LI260" s="1467"/>
      <c r="LJ260" s="1467"/>
      <c r="LK260" s="1467"/>
      <c r="LL260" s="1467"/>
      <c r="LM260" s="1467"/>
      <c r="LN260" s="1467"/>
      <c r="LO260" s="1645"/>
    </row>
    <row r="261" s="1487" customFormat="1" ht="47" customHeight="1" spans="1:327">
      <c r="A261" s="1513">
        <v>45930</v>
      </c>
      <c r="B261" s="1226" t="s">
        <v>1945</v>
      </c>
      <c r="C261" s="1227" t="s">
        <v>1542</v>
      </c>
      <c r="D261" s="1228">
        <v>4500181047</v>
      </c>
      <c r="E261" s="1229" t="s">
        <v>5642</v>
      </c>
      <c r="F261" s="1228" t="s">
        <v>5643</v>
      </c>
      <c r="G261" s="1230" t="s">
        <v>4747</v>
      </c>
      <c r="H261" s="1230" t="s">
        <v>4747</v>
      </c>
      <c r="I261" s="1542" t="s">
        <v>4808</v>
      </c>
      <c r="J261" s="1272">
        <v>2400</v>
      </c>
      <c r="K261" s="1873">
        <v>0</v>
      </c>
      <c r="L261" s="1873">
        <v>96</v>
      </c>
      <c r="M261" s="1874">
        <f t="shared" si="121"/>
        <v>25</v>
      </c>
      <c r="N261" s="1274">
        <v>46055</v>
      </c>
      <c r="O261" s="1274">
        <v>46053</v>
      </c>
      <c r="P261" s="1875"/>
      <c r="Q261" s="1570" t="s">
        <v>4153</v>
      </c>
      <c r="R261" s="1577">
        <v>2400</v>
      </c>
      <c r="S261" s="1577">
        <f t="shared" si="122"/>
        <v>0</v>
      </c>
      <c r="T261" s="1840"/>
      <c r="U261" s="1571" t="s">
        <v>829</v>
      </c>
      <c r="V261" s="1891" t="s">
        <v>5635</v>
      </c>
      <c r="W261" s="1892" t="s">
        <v>111</v>
      </c>
      <c r="X261" s="1893">
        <v>46026</v>
      </c>
      <c r="Y261" s="1926" t="s">
        <v>88</v>
      </c>
      <c r="Z261" s="1893">
        <v>45950</v>
      </c>
      <c r="AA261" s="1595"/>
      <c r="AB261" s="1926"/>
      <c r="AC261" s="1357" t="s">
        <v>5639</v>
      </c>
      <c r="AD261" s="1358" t="s">
        <v>1670</v>
      </c>
      <c r="AE261" s="1927">
        <v>1.37</v>
      </c>
      <c r="AF261" s="1928">
        <f t="shared" si="132"/>
        <v>3288</v>
      </c>
      <c r="AG261" s="1942"/>
      <c r="AH261" s="1943" t="s">
        <v>81</v>
      </c>
      <c r="AI261" s="1943">
        <v>5</v>
      </c>
      <c r="AJ261" s="1943">
        <f t="shared" si="133"/>
        <v>2400</v>
      </c>
      <c r="AK261" s="1944"/>
      <c r="AL261" s="1945">
        <f t="shared" si="135"/>
        <v>100</v>
      </c>
      <c r="AM261" s="1945"/>
      <c r="AN261" s="1945"/>
      <c r="AO261" s="1945"/>
      <c r="AP261" s="1945" t="s">
        <v>63</v>
      </c>
      <c r="AQ261" s="1953">
        <v>4800</v>
      </c>
      <c r="AR261" s="1945"/>
      <c r="AS261" s="1954">
        <f t="shared" si="123"/>
        <v>480</v>
      </c>
      <c r="AT261" s="1955">
        <f t="shared" si="124"/>
        <v>480</v>
      </c>
      <c r="AU261" s="1955">
        <f t="shared" si="125"/>
        <v>480</v>
      </c>
      <c r="AV261" s="1955">
        <f t="shared" si="126"/>
        <v>480</v>
      </c>
      <c r="AW261" s="1957">
        <f t="shared" si="127"/>
        <v>480</v>
      </c>
      <c r="AX261" s="1958">
        <f t="shared" si="128"/>
        <v>460</v>
      </c>
      <c r="AY261" s="1426">
        <f t="shared" si="129"/>
        <v>20</v>
      </c>
      <c r="AZ261" s="1453"/>
      <c r="BA261" s="1454"/>
      <c r="BB261" s="1455"/>
      <c r="BC261" s="1455"/>
      <c r="BD261" s="1455"/>
      <c r="BE261" s="1455"/>
      <c r="BF261" s="1455"/>
      <c r="BG261" s="1455"/>
      <c r="BH261" s="1455"/>
      <c r="BI261" s="1455"/>
      <c r="BJ261" s="1455"/>
      <c r="BK261" s="1455"/>
      <c r="BL261" s="1455"/>
      <c r="BM261" s="1455"/>
      <c r="BN261" s="1455"/>
      <c r="BO261" s="1455"/>
      <c r="BP261" s="1455"/>
      <c r="BQ261" s="1455"/>
      <c r="BR261" s="1455"/>
      <c r="BS261" s="1455"/>
      <c r="BT261" s="1455"/>
      <c r="BU261" s="1455"/>
      <c r="BV261" s="1455"/>
      <c r="BW261" s="1455"/>
      <c r="BX261" s="1455"/>
      <c r="BY261" s="1455"/>
      <c r="BZ261" s="1455"/>
      <c r="CA261" s="1455"/>
      <c r="CB261" s="1455"/>
      <c r="CC261" s="1455"/>
      <c r="CD261" s="1455"/>
      <c r="CE261" s="1455"/>
      <c r="CF261" s="1455"/>
      <c r="CG261" s="1455"/>
      <c r="CH261" s="1455"/>
      <c r="CI261" s="1455"/>
      <c r="CJ261" s="1455"/>
      <c r="CK261" s="1455"/>
      <c r="CL261" s="1455"/>
      <c r="CM261" s="1455"/>
      <c r="CN261" s="1455"/>
      <c r="CO261" s="1455"/>
      <c r="CP261" s="1455"/>
      <c r="CQ261" s="1455"/>
      <c r="CR261" s="1455"/>
      <c r="CS261" s="1455"/>
      <c r="CT261" s="1455"/>
      <c r="CU261" s="1455"/>
      <c r="CV261" s="1455"/>
      <c r="CW261" s="1455"/>
      <c r="CX261" s="1455"/>
      <c r="CY261" s="1455"/>
      <c r="CZ261" s="1455"/>
      <c r="DA261" s="1455"/>
      <c r="DB261" s="1455"/>
      <c r="DC261" s="1455"/>
      <c r="DD261" s="1455"/>
      <c r="DE261" s="1455"/>
      <c r="DF261" s="1455"/>
      <c r="DG261" s="1455"/>
      <c r="DH261" s="1455"/>
      <c r="DI261" s="1455"/>
      <c r="DJ261" s="1455"/>
      <c r="DK261" s="1455"/>
      <c r="DL261" s="1455"/>
      <c r="DM261" s="1455"/>
      <c r="DN261" s="1455"/>
      <c r="DO261" s="1455"/>
      <c r="DP261" s="1455"/>
      <c r="DQ261" s="1455"/>
      <c r="DR261" s="1455"/>
      <c r="DS261" s="1455"/>
      <c r="DT261" s="1455"/>
      <c r="DU261" s="1455"/>
      <c r="DV261" s="1455"/>
      <c r="DW261" s="1455"/>
      <c r="DX261" s="1455"/>
      <c r="DY261" s="1455"/>
      <c r="DZ261" s="1455"/>
      <c r="EA261" s="1455"/>
      <c r="EB261" s="1455"/>
      <c r="EC261" s="1455"/>
      <c r="ED261" s="1455"/>
      <c r="EE261" s="1455"/>
      <c r="EF261" s="1455"/>
      <c r="EG261" s="1455"/>
      <c r="EH261" s="1455"/>
      <c r="EI261" s="1455"/>
      <c r="EJ261" s="1455"/>
      <c r="EK261" s="1455"/>
      <c r="EL261" s="1455"/>
      <c r="EM261" s="1455"/>
      <c r="EN261" s="1455"/>
      <c r="EO261" s="1455"/>
      <c r="EP261" s="1455"/>
      <c r="EQ261" s="1455"/>
      <c r="ER261" s="1455"/>
      <c r="ES261" s="1455"/>
      <c r="ET261" s="1455"/>
      <c r="EU261" s="1455"/>
      <c r="EV261" s="1455"/>
      <c r="EW261" s="1455"/>
      <c r="EX261" s="1455"/>
      <c r="EY261" s="1455"/>
      <c r="EZ261" s="1455"/>
      <c r="FA261" s="1455"/>
      <c r="FB261" s="1455"/>
      <c r="FC261" s="1455"/>
      <c r="FD261" s="1455"/>
      <c r="FE261" s="1455"/>
      <c r="FF261" s="1455"/>
      <c r="FG261" s="1455"/>
      <c r="FH261" s="1455"/>
      <c r="FI261" s="1455"/>
      <c r="FJ261" s="1455"/>
      <c r="FK261" s="1455"/>
      <c r="FL261" s="1455"/>
      <c r="FM261" s="1455"/>
      <c r="FN261" s="1455"/>
      <c r="FO261" s="1455"/>
      <c r="FP261" s="1455"/>
      <c r="FQ261" s="1455"/>
      <c r="FR261" s="1455"/>
      <c r="FS261" s="1455"/>
      <c r="FT261" s="1455"/>
      <c r="FU261" s="1455"/>
      <c r="FV261" s="1455"/>
      <c r="FW261" s="1455"/>
      <c r="FX261" s="1455"/>
      <c r="FY261" s="1455"/>
      <c r="FZ261" s="1455"/>
      <c r="GA261" s="1455"/>
      <c r="GB261" s="1455"/>
      <c r="GC261" s="1455"/>
      <c r="GD261" s="1455"/>
      <c r="GE261" s="1455"/>
      <c r="GF261" s="1455"/>
      <c r="GG261" s="1455"/>
      <c r="GH261" s="1455"/>
      <c r="GI261" s="1455"/>
      <c r="GJ261" s="1455"/>
      <c r="GK261" s="1455"/>
      <c r="GL261" s="1455"/>
      <c r="GM261" s="1455"/>
      <c r="GN261" s="1455"/>
      <c r="GO261" s="1455"/>
      <c r="GP261" s="1455"/>
      <c r="GQ261" s="1455"/>
      <c r="GR261" s="1455"/>
      <c r="GS261" s="1455"/>
      <c r="GT261" s="1455"/>
      <c r="GU261" s="1455"/>
      <c r="GV261" s="1455"/>
      <c r="GW261" s="1455"/>
      <c r="GX261" s="1455"/>
      <c r="GY261" s="1455"/>
      <c r="GZ261" s="1455"/>
      <c r="HA261" s="1455"/>
      <c r="HB261" s="1455"/>
      <c r="HC261" s="1455"/>
      <c r="HD261" s="1455"/>
      <c r="HE261" s="1455"/>
      <c r="HF261" s="1455"/>
      <c r="HG261" s="1455"/>
      <c r="HH261" s="1455"/>
      <c r="HI261" s="1455"/>
      <c r="HJ261" s="1455"/>
      <c r="HK261" s="1455"/>
      <c r="HL261" s="1455"/>
      <c r="HM261" s="1455"/>
      <c r="HN261" s="1455"/>
      <c r="HO261" s="1455"/>
      <c r="HP261" s="1455"/>
      <c r="HQ261" s="1455"/>
      <c r="HR261" s="1455"/>
      <c r="HS261" s="1455"/>
      <c r="HT261" s="1455"/>
      <c r="HU261" s="1455"/>
      <c r="HV261" s="1455"/>
      <c r="HW261" s="1455"/>
      <c r="HX261" s="1455"/>
      <c r="HY261" s="1455"/>
      <c r="HZ261" s="1455"/>
      <c r="IA261" s="1455"/>
      <c r="IB261" s="1455"/>
      <c r="IC261" s="1455"/>
      <c r="ID261" s="1455"/>
      <c r="IE261" s="1455"/>
      <c r="IF261" s="1455"/>
      <c r="IG261" s="1455"/>
      <c r="IH261" s="1455"/>
      <c r="II261" s="1455"/>
      <c r="IJ261" s="1455"/>
      <c r="IK261" s="1455"/>
      <c r="IL261" s="1455"/>
      <c r="IM261" s="1455"/>
      <c r="IN261" s="1455"/>
      <c r="IO261" s="1455"/>
      <c r="IP261" s="1455"/>
      <c r="IQ261" s="1455"/>
      <c r="IR261" s="1455"/>
      <c r="IS261" s="1455"/>
      <c r="IT261" s="1455"/>
      <c r="IU261" s="1455"/>
      <c r="IV261" s="1455"/>
      <c r="IW261" s="1455"/>
      <c r="IX261" s="1455"/>
      <c r="IY261" s="1455"/>
      <c r="IZ261" s="1455"/>
      <c r="JA261" s="1455"/>
      <c r="JB261" s="1455"/>
      <c r="JC261" s="1455"/>
      <c r="JD261" s="1455"/>
      <c r="JE261" s="1455"/>
      <c r="JF261" s="1455"/>
      <c r="JG261" s="1455"/>
      <c r="JH261" s="1455"/>
      <c r="JI261" s="1455"/>
      <c r="JJ261" s="1455"/>
      <c r="JK261" s="1455"/>
      <c r="JL261" s="1455"/>
      <c r="JM261" s="1455"/>
      <c r="JN261" s="1455"/>
      <c r="JO261" s="1455"/>
      <c r="JP261" s="1455"/>
      <c r="JQ261" s="1455"/>
      <c r="JR261" s="1455"/>
      <c r="JS261" s="1455"/>
      <c r="JT261" s="1455"/>
      <c r="JU261" s="1455"/>
      <c r="JV261" s="1455"/>
      <c r="JW261" s="1455"/>
      <c r="JX261" s="1455"/>
      <c r="JY261" s="1455"/>
      <c r="JZ261" s="1455"/>
      <c r="KA261" s="1455"/>
      <c r="KB261" s="1455"/>
      <c r="KC261" s="1455"/>
      <c r="KD261" s="1455"/>
      <c r="KE261" s="1455"/>
      <c r="KF261" s="1455"/>
      <c r="KG261" s="1455"/>
      <c r="KH261" s="1455"/>
      <c r="KI261" s="1455"/>
      <c r="KJ261" s="1455"/>
      <c r="KK261" s="1455"/>
      <c r="KL261" s="1455"/>
      <c r="KM261" s="1455"/>
      <c r="KN261" s="1455"/>
      <c r="KO261" s="1455"/>
      <c r="KP261" s="1455"/>
      <c r="KQ261" s="1455"/>
      <c r="KR261" s="1455"/>
      <c r="KS261" s="1455"/>
      <c r="KT261" s="1455"/>
      <c r="KU261" s="1455"/>
      <c r="KV261" s="1455"/>
      <c r="KW261" s="1455"/>
      <c r="KX261" s="1455"/>
      <c r="KY261" s="1455"/>
      <c r="KZ261" s="1455"/>
      <c r="LA261" s="1455"/>
      <c r="LB261" s="1455"/>
      <c r="LC261" s="1455"/>
      <c r="LD261" s="1455"/>
      <c r="LE261" s="1455"/>
      <c r="LF261" s="1455"/>
      <c r="LG261" s="1455"/>
      <c r="LH261" s="1467"/>
      <c r="LI261" s="1467"/>
      <c r="LJ261" s="1467"/>
      <c r="LK261" s="1467"/>
      <c r="LL261" s="1467"/>
      <c r="LM261" s="1467"/>
      <c r="LN261" s="1467"/>
      <c r="LO261" s="1964"/>
    </row>
    <row r="262" s="1482" customFormat="1" ht="47" customHeight="1" spans="1:327">
      <c r="A262" s="1513">
        <v>46006</v>
      </c>
      <c r="B262" s="1226" t="s">
        <v>173</v>
      </c>
      <c r="C262" s="1227" t="s">
        <v>98</v>
      </c>
      <c r="D262" s="1228">
        <v>4500189024</v>
      </c>
      <c r="E262" s="1229" t="s">
        <v>5644</v>
      </c>
      <c r="F262" s="1228" t="s">
        <v>5645</v>
      </c>
      <c r="G262" s="1230" t="s">
        <v>5276</v>
      </c>
      <c r="H262" s="1230" t="s">
        <v>5276</v>
      </c>
      <c r="I262" s="1542" t="s">
        <v>5277</v>
      </c>
      <c r="J262" s="1543">
        <v>5280</v>
      </c>
      <c r="K262" s="1544">
        <v>0</v>
      </c>
      <c r="L262" s="1544">
        <v>2640</v>
      </c>
      <c r="M262" s="1545">
        <f t="shared" si="121"/>
        <v>2</v>
      </c>
      <c r="N262" s="1274">
        <v>46055</v>
      </c>
      <c r="O262" s="1274">
        <f t="shared" ref="O262:O271" si="136">N262-2</f>
        <v>46053</v>
      </c>
      <c r="P262" s="1835" t="s">
        <v>5593</v>
      </c>
      <c r="Q262" s="1570" t="s">
        <v>78</v>
      </c>
      <c r="R262" s="1577">
        <v>5280</v>
      </c>
      <c r="S262" s="1577">
        <f t="shared" si="122"/>
        <v>0</v>
      </c>
      <c r="T262" s="1577" t="s">
        <v>1634</v>
      </c>
      <c r="U262" s="1894" t="s">
        <v>829</v>
      </c>
      <c r="V262" s="1572" t="s">
        <v>5625</v>
      </c>
      <c r="W262" s="1572" t="s">
        <v>1962</v>
      </c>
      <c r="X262" s="1573" t="s">
        <v>5646</v>
      </c>
      <c r="Y262" s="1595" t="s">
        <v>287</v>
      </c>
      <c r="Z262" s="1595" t="s">
        <v>5647</v>
      </c>
      <c r="AA262" s="1595" t="s">
        <v>2394</v>
      </c>
      <c r="AB262" s="1595"/>
      <c r="AC262" s="1597" t="s">
        <v>5412</v>
      </c>
      <c r="AD262" s="1358" t="s">
        <v>181</v>
      </c>
      <c r="AE262" s="1598">
        <v>2130.425</v>
      </c>
      <c r="AF262" s="1599">
        <f t="shared" ref="AF262:AF268" si="137">AE262*M262</f>
        <v>4260.85</v>
      </c>
      <c r="AG262" s="1612"/>
      <c r="AH262" s="1613" t="s">
        <v>81</v>
      </c>
      <c r="AI262" s="1613">
        <v>5</v>
      </c>
      <c r="AJ262" s="1543">
        <f t="shared" si="133"/>
        <v>5280</v>
      </c>
      <c r="AK262" s="1614"/>
      <c r="AL262" s="1615"/>
      <c r="AM262" s="1615">
        <f>J262/12</f>
        <v>440</v>
      </c>
      <c r="AN262" s="1615"/>
      <c r="AO262" s="1615"/>
      <c r="AP262" s="1614" t="s">
        <v>63</v>
      </c>
      <c r="AQ262" s="1543">
        <f>J262</f>
        <v>5280</v>
      </c>
      <c r="AR262" s="1615"/>
      <c r="AS262" s="1624">
        <f t="shared" ref="AS262:AS275" si="138">J262/5</f>
        <v>1056</v>
      </c>
      <c r="AT262" s="1625">
        <f t="shared" ref="AT262:AT275" si="139">J262/5</f>
        <v>1056</v>
      </c>
      <c r="AU262" s="1625">
        <f t="shared" ref="AU262:AU275" si="140">J262/5</f>
        <v>1056</v>
      </c>
      <c r="AV262" s="1625">
        <f t="shared" ref="AV262:AV275" si="141">J262/5</f>
        <v>1056</v>
      </c>
      <c r="AW262" s="1640">
        <f t="shared" ref="AW262:AW275" si="142">J262/5</f>
        <v>1056</v>
      </c>
      <c r="AX262" s="1641"/>
      <c r="AY262" s="1430"/>
      <c r="AZ262" s="1453"/>
      <c r="BA262" s="1454"/>
      <c r="BB262" s="1455"/>
      <c r="BC262" s="1455"/>
      <c r="BD262" s="1455"/>
      <c r="BE262" s="1455"/>
      <c r="BF262" s="1455"/>
      <c r="BG262" s="1455"/>
      <c r="BH262" s="1455"/>
      <c r="BI262" s="1455"/>
      <c r="BJ262" s="1455"/>
      <c r="BK262" s="1455"/>
      <c r="BL262" s="1455"/>
      <c r="BM262" s="1455"/>
      <c r="BN262" s="1455"/>
      <c r="BO262" s="1455"/>
      <c r="BP262" s="1455"/>
      <c r="BQ262" s="1455"/>
      <c r="BR262" s="1455"/>
      <c r="BS262" s="1455"/>
      <c r="BT262" s="1455"/>
      <c r="BU262" s="1455"/>
      <c r="BV262" s="1455"/>
      <c r="BW262" s="1455"/>
      <c r="BX262" s="1455"/>
      <c r="BY262" s="1455"/>
      <c r="BZ262" s="1455"/>
      <c r="CA262" s="1455"/>
      <c r="CB262" s="1455"/>
      <c r="CC262" s="1455"/>
      <c r="CD262" s="1455"/>
      <c r="CE262" s="1455"/>
      <c r="CF262" s="1455"/>
      <c r="CG262" s="1455"/>
      <c r="CH262" s="1455"/>
      <c r="CI262" s="1455"/>
      <c r="CJ262" s="1455"/>
      <c r="CK262" s="1455"/>
      <c r="CL262" s="1455"/>
      <c r="CM262" s="1455"/>
      <c r="CN262" s="1455"/>
      <c r="CO262" s="1455"/>
      <c r="CP262" s="1455"/>
      <c r="CQ262" s="1455"/>
      <c r="CR262" s="1455"/>
      <c r="CS262" s="1455"/>
      <c r="CT262" s="1455"/>
      <c r="CU262" s="1455"/>
      <c r="CV262" s="1455"/>
      <c r="CW262" s="1455"/>
      <c r="CX262" s="1455"/>
      <c r="CY262" s="1455"/>
      <c r="CZ262" s="1455"/>
      <c r="DA262" s="1455"/>
      <c r="DB262" s="1455"/>
      <c r="DC262" s="1455"/>
      <c r="DD262" s="1455"/>
      <c r="DE262" s="1455"/>
      <c r="DF262" s="1455"/>
      <c r="DG262" s="1455"/>
      <c r="DH262" s="1455"/>
      <c r="DI262" s="1455"/>
      <c r="DJ262" s="1455"/>
      <c r="DK262" s="1455"/>
      <c r="DL262" s="1455"/>
      <c r="DM262" s="1455"/>
      <c r="DN262" s="1455"/>
      <c r="DO262" s="1455"/>
      <c r="DP262" s="1455"/>
      <c r="DQ262" s="1455"/>
      <c r="DR262" s="1455"/>
      <c r="DS262" s="1455"/>
      <c r="DT262" s="1455"/>
      <c r="DU262" s="1455"/>
      <c r="DV262" s="1455"/>
      <c r="DW262" s="1455"/>
      <c r="DX262" s="1455"/>
      <c r="DY262" s="1455"/>
      <c r="DZ262" s="1455"/>
      <c r="EA262" s="1455"/>
      <c r="EB262" s="1455"/>
      <c r="EC262" s="1455"/>
      <c r="ED262" s="1455"/>
      <c r="EE262" s="1455"/>
      <c r="EF262" s="1455"/>
      <c r="EG262" s="1455"/>
      <c r="EH262" s="1455"/>
      <c r="EI262" s="1455"/>
      <c r="EJ262" s="1455"/>
      <c r="EK262" s="1455"/>
      <c r="EL262" s="1455"/>
      <c r="EM262" s="1455"/>
      <c r="EN262" s="1455"/>
      <c r="EO262" s="1455"/>
      <c r="EP262" s="1455"/>
      <c r="EQ262" s="1455"/>
      <c r="ER262" s="1455"/>
      <c r="ES262" s="1455"/>
      <c r="ET262" s="1455"/>
      <c r="EU262" s="1455"/>
      <c r="EV262" s="1455"/>
      <c r="EW262" s="1455"/>
      <c r="EX262" s="1455"/>
      <c r="EY262" s="1455"/>
      <c r="EZ262" s="1455"/>
      <c r="FA262" s="1455"/>
      <c r="FB262" s="1455"/>
      <c r="FC262" s="1455"/>
      <c r="FD262" s="1455"/>
      <c r="FE262" s="1455"/>
      <c r="FF262" s="1455"/>
      <c r="FG262" s="1455"/>
      <c r="FH262" s="1455"/>
      <c r="FI262" s="1455"/>
      <c r="FJ262" s="1455"/>
      <c r="FK262" s="1455"/>
      <c r="FL262" s="1455"/>
      <c r="FM262" s="1455"/>
      <c r="FN262" s="1455"/>
      <c r="FO262" s="1455"/>
      <c r="FP262" s="1455"/>
      <c r="FQ262" s="1455"/>
      <c r="FR262" s="1455"/>
      <c r="FS262" s="1455"/>
      <c r="FT262" s="1455"/>
      <c r="FU262" s="1455"/>
      <c r="FV262" s="1455"/>
      <c r="FW262" s="1455"/>
      <c r="FX262" s="1455"/>
      <c r="FY262" s="1455"/>
      <c r="FZ262" s="1455"/>
      <c r="GA262" s="1455"/>
      <c r="GB262" s="1455"/>
      <c r="GC262" s="1455"/>
      <c r="GD262" s="1455"/>
      <c r="GE262" s="1455"/>
      <c r="GF262" s="1455"/>
      <c r="GG262" s="1455"/>
      <c r="GH262" s="1455"/>
      <c r="GI262" s="1455"/>
      <c r="GJ262" s="1455"/>
      <c r="GK262" s="1455"/>
      <c r="GL262" s="1455"/>
      <c r="GM262" s="1455"/>
      <c r="GN262" s="1455"/>
      <c r="GO262" s="1455"/>
      <c r="GP262" s="1455"/>
      <c r="GQ262" s="1455"/>
      <c r="GR262" s="1455"/>
      <c r="GS262" s="1455"/>
      <c r="GT262" s="1455"/>
      <c r="GU262" s="1455"/>
      <c r="GV262" s="1455"/>
      <c r="GW262" s="1455"/>
      <c r="GX262" s="1455"/>
      <c r="GY262" s="1455"/>
      <c r="GZ262" s="1455"/>
      <c r="HA262" s="1455"/>
      <c r="HB262" s="1455"/>
      <c r="HC262" s="1455"/>
      <c r="HD262" s="1455"/>
      <c r="HE262" s="1455"/>
      <c r="HF262" s="1455"/>
      <c r="HG262" s="1455"/>
      <c r="HH262" s="1455"/>
      <c r="HI262" s="1455"/>
      <c r="HJ262" s="1455"/>
      <c r="HK262" s="1455"/>
      <c r="HL262" s="1455"/>
      <c r="HM262" s="1455"/>
      <c r="HN262" s="1455"/>
      <c r="HO262" s="1455"/>
      <c r="HP262" s="1455"/>
      <c r="HQ262" s="1455"/>
      <c r="HR262" s="1455"/>
      <c r="HS262" s="1455"/>
      <c r="HT262" s="1455"/>
      <c r="HU262" s="1455"/>
      <c r="HV262" s="1455"/>
      <c r="HW262" s="1455"/>
      <c r="HX262" s="1455"/>
      <c r="HY262" s="1455"/>
      <c r="HZ262" s="1455"/>
      <c r="IA262" s="1455"/>
      <c r="IB262" s="1455"/>
      <c r="IC262" s="1455"/>
      <c r="ID262" s="1455"/>
      <c r="IE262" s="1455"/>
      <c r="IF262" s="1455"/>
      <c r="IG262" s="1455"/>
      <c r="IH262" s="1455"/>
      <c r="II262" s="1455"/>
      <c r="IJ262" s="1455"/>
      <c r="IK262" s="1455"/>
      <c r="IL262" s="1455"/>
      <c r="IM262" s="1455"/>
      <c r="IN262" s="1455"/>
      <c r="IO262" s="1455"/>
      <c r="IP262" s="1455"/>
      <c r="IQ262" s="1455"/>
      <c r="IR262" s="1455"/>
      <c r="IS262" s="1455"/>
      <c r="IT262" s="1455"/>
      <c r="IU262" s="1455"/>
      <c r="IV262" s="1455"/>
      <c r="IW262" s="1455"/>
      <c r="IX262" s="1455"/>
      <c r="IY262" s="1455"/>
      <c r="IZ262" s="1455"/>
      <c r="JA262" s="1455"/>
      <c r="JB262" s="1455"/>
      <c r="JC262" s="1455"/>
      <c r="JD262" s="1455"/>
      <c r="JE262" s="1455"/>
      <c r="JF262" s="1455"/>
      <c r="JG262" s="1455"/>
      <c r="JH262" s="1455"/>
      <c r="JI262" s="1455"/>
      <c r="JJ262" s="1455"/>
      <c r="JK262" s="1455"/>
      <c r="JL262" s="1455"/>
      <c r="JM262" s="1455"/>
      <c r="JN262" s="1455"/>
      <c r="JO262" s="1455"/>
      <c r="JP262" s="1455"/>
      <c r="JQ262" s="1455"/>
      <c r="JR262" s="1455"/>
      <c r="JS262" s="1455"/>
      <c r="JT262" s="1455"/>
      <c r="JU262" s="1455"/>
      <c r="JV262" s="1455"/>
      <c r="JW262" s="1455"/>
      <c r="JX262" s="1455"/>
      <c r="JY262" s="1455"/>
      <c r="JZ262" s="1455"/>
      <c r="KA262" s="1455"/>
      <c r="KB262" s="1455"/>
      <c r="KC262" s="1455"/>
      <c r="KD262" s="1455"/>
      <c r="KE262" s="1455"/>
      <c r="KF262" s="1455"/>
      <c r="KG262" s="1455"/>
      <c r="KH262" s="1455"/>
      <c r="KI262" s="1455"/>
      <c r="KJ262" s="1455"/>
      <c r="KK262" s="1455"/>
      <c r="KL262" s="1455"/>
      <c r="KM262" s="1455"/>
      <c r="KN262" s="1455"/>
      <c r="KO262" s="1455"/>
      <c r="KP262" s="1455"/>
      <c r="KQ262" s="1455"/>
      <c r="KR262" s="1455"/>
      <c r="KS262" s="1455"/>
      <c r="KT262" s="1455"/>
      <c r="KU262" s="1455"/>
      <c r="KV262" s="1455"/>
      <c r="KW262" s="1455"/>
      <c r="KX262" s="1455"/>
      <c r="KY262" s="1455"/>
      <c r="KZ262" s="1455"/>
      <c r="LA262" s="1455"/>
      <c r="LB262" s="1455"/>
      <c r="LC262" s="1455"/>
      <c r="LD262" s="1455"/>
      <c r="LE262" s="1455"/>
      <c r="LF262" s="1455"/>
      <c r="LG262" s="1455"/>
      <c r="LH262" s="1467"/>
      <c r="LI262" s="1467"/>
      <c r="LJ262" s="1467"/>
      <c r="LK262" s="1467"/>
      <c r="LL262" s="1467"/>
      <c r="LM262" s="1467"/>
      <c r="LN262" s="1467"/>
      <c r="LO262" s="1645"/>
    </row>
    <row r="263" s="1482" customFormat="1" ht="47" customHeight="1" spans="1:327">
      <c r="A263" s="1513">
        <v>46006</v>
      </c>
      <c r="B263" s="1226" t="s">
        <v>173</v>
      </c>
      <c r="C263" s="1227" t="s">
        <v>98</v>
      </c>
      <c r="D263" s="1228">
        <v>4500189024</v>
      </c>
      <c r="E263" s="1229" t="s">
        <v>5648</v>
      </c>
      <c r="F263" s="1228" t="s">
        <v>5649</v>
      </c>
      <c r="G263" s="1230" t="s">
        <v>5276</v>
      </c>
      <c r="H263" s="1230" t="s">
        <v>5276</v>
      </c>
      <c r="I263" s="1542" t="s">
        <v>5277</v>
      </c>
      <c r="J263" s="1543">
        <v>2640</v>
      </c>
      <c r="K263" s="1544">
        <v>0</v>
      </c>
      <c r="L263" s="1544">
        <v>2640</v>
      </c>
      <c r="M263" s="1545">
        <f t="shared" si="121"/>
        <v>1</v>
      </c>
      <c r="N263" s="1274">
        <v>46055</v>
      </c>
      <c r="O263" s="1274">
        <f t="shared" si="136"/>
        <v>46053</v>
      </c>
      <c r="P263" s="1835" t="s">
        <v>5593</v>
      </c>
      <c r="Q263" s="1570" t="s">
        <v>78</v>
      </c>
      <c r="R263" s="1577">
        <v>2640</v>
      </c>
      <c r="S263" s="1577">
        <f t="shared" si="122"/>
        <v>0</v>
      </c>
      <c r="T263" s="1577"/>
      <c r="U263" s="1894" t="s">
        <v>829</v>
      </c>
      <c r="V263" s="1572" t="s">
        <v>5625</v>
      </c>
      <c r="W263" s="1572" t="s">
        <v>1962</v>
      </c>
      <c r="X263" s="1573" t="s">
        <v>5646</v>
      </c>
      <c r="Y263" s="1595" t="s">
        <v>287</v>
      </c>
      <c r="Z263" s="1595" t="s">
        <v>5647</v>
      </c>
      <c r="AA263" s="1595" t="s">
        <v>2394</v>
      </c>
      <c r="AB263" s="1595"/>
      <c r="AC263" s="1597" t="s">
        <v>5412</v>
      </c>
      <c r="AD263" s="1358" t="s">
        <v>181</v>
      </c>
      <c r="AE263" s="1598">
        <v>2130.43</v>
      </c>
      <c r="AF263" s="1599">
        <f t="shared" si="137"/>
        <v>2130.43</v>
      </c>
      <c r="AG263" s="1612"/>
      <c r="AH263" s="1613" t="s">
        <v>81</v>
      </c>
      <c r="AI263" s="1613">
        <v>5</v>
      </c>
      <c r="AJ263" s="1543">
        <f t="shared" ref="AJ263:AJ275" si="143">J263</f>
        <v>2640</v>
      </c>
      <c r="AK263" s="1614"/>
      <c r="AL263" s="1615"/>
      <c r="AM263" s="1615">
        <f t="shared" ref="AM263:AM268" si="144">J263/12</f>
        <v>220</v>
      </c>
      <c r="AN263" s="1615"/>
      <c r="AO263" s="1615"/>
      <c r="AP263" s="1614" t="s">
        <v>63</v>
      </c>
      <c r="AQ263" s="1543">
        <f t="shared" ref="AQ263:AQ273" si="145">J263</f>
        <v>2640</v>
      </c>
      <c r="AR263" s="1615"/>
      <c r="AS263" s="1624">
        <f t="shared" si="138"/>
        <v>528</v>
      </c>
      <c r="AT263" s="1625">
        <f t="shared" si="139"/>
        <v>528</v>
      </c>
      <c r="AU263" s="1625">
        <f t="shared" si="140"/>
        <v>528</v>
      </c>
      <c r="AV263" s="1625">
        <f t="shared" si="141"/>
        <v>528</v>
      </c>
      <c r="AW263" s="1640">
        <f t="shared" si="142"/>
        <v>528</v>
      </c>
      <c r="AX263" s="1641"/>
      <c r="AY263" s="1430"/>
      <c r="AZ263" s="1453"/>
      <c r="BA263" s="1454"/>
      <c r="BB263" s="1455"/>
      <c r="BC263" s="1455"/>
      <c r="BD263" s="1455"/>
      <c r="BE263" s="1455"/>
      <c r="BF263" s="1455"/>
      <c r="BG263" s="1455"/>
      <c r="BH263" s="1455"/>
      <c r="BI263" s="1455"/>
      <c r="BJ263" s="1455"/>
      <c r="BK263" s="1455"/>
      <c r="BL263" s="1455"/>
      <c r="BM263" s="1455"/>
      <c r="BN263" s="1455"/>
      <c r="BO263" s="1455"/>
      <c r="BP263" s="1455"/>
      <c r="BQ263" s="1455"/>
      <c r="BR263" s="1455"/>
      <c r="BS263" s="1455"/>
      <c r="BT263" s="1455"/>
      <c r="BU263" s="1455"/>
      <c r="BV263" s="1455"/>
      <c r="BW263" s="1455"/>
      <c r="BX263" s="1455"/>
      <c r="BY263" s="1455"/>
      <c r="BZ263" s="1455"/>
      <c r="CA263" s="1455"/>
      <c r="CB263" s="1455"/>
      <c r="CC263" s="1455"/>
      <c r="CD263" s="1455"/>
      <c r="CE263" s="1455"/>
      <c r="CF263" s="1455"/>
      <c r="CG263" s="1455"/>
      <c r="CH263" s="1455"/>
      <c r="CI263" s="1455"/>
      <c r="CJ263" s="1455"/>
      <c r="CK263" s="1455"/>
      <c r="CL263" s="1455"/>
      <c r="CM263" s="1455"/>
      <c r="CN263" s="1455"/>
      <c r="CO263" s="1455"/>
      <c r="CP263" s="1455"/>
      <c r="CQ263" s="1455"/>
      <c r="CR263" s="1455"/>
      <c r="CS263" s="1455"/>
      <c r="CT263" s="1455"/>
      <c r="CU263" s="1455"/>
      <c r="CV263" s="1455"/>
      <c r="CW263" s="1455"/>
      <c r="CX263" s="1455"/>
      <c r="CY263" s="1455"/>
      <c r="CZ263" s="1455"/>
      <c r="DA263" s="1455"/>
      <c r="DB263" s="1455"/>
      <c r="DC263" s="1455"/>
      <c r="DD263" s="1455"/>
      <c r="DE263" s="1455"/>
      <c r="DF263" s="1455"/>
      <c r="DG263" s="1455"/>
      <c r="DH263" s="1455"/>
      <c r="DI263" s="1455"/>
      <c r="DJ263" s="1455"/>
      <c r="DK263" s="1455"/>
      <c r="DL263" s="1455"/>
      <c r="DM263" s="1455"/>
      <c r="DN263" s="1455"/>
      <c r="DO263" s="1455"/>
      <c r="DP263" s="1455"/>
      <c r="DQ263" s="1455"/>
      <c r="DR263" s="1455"/>
      <c r="DS263" s="1455"/>
      <c r="DT263" s="1455"/>
      <c r="DU263" s="1455"/>
      <c r="DV263" s="1455"/>
      <c r="DW263" s="1455"/>
      <c r="DX263" s="1455"/>
      <c r="DY263" s="1455"/>
      <c r="DZ263" s="1455"/>
      <c r="EA263" s="1455"/>
      <c r="EB263" s="1455"/>
      <c r="EC263" s="1455"/>
      <c r="ED263" s="1455"/>
      <c r="EE263" s="1455"/>
      <c r="EF263" s="1455"/>
      <c r="EG263" s="1455"/>
      <c r="EH263" s="1455"/>
      <c r="EI263" s="1455"/>
      <c r="EJ263" s="1455"/>
      <c r="EK263" s="1455"/>
      <c r="EL263" s="1455"/>
      <c r="EM263" s="1455"/>
      <c r="EN263" s="1455"/>
      <c r="EO263" s="1455"/>
      <c r="EP263" s="1455"/>
      <c r="EQ263" s="1455"/>
      <c r="ER263" s="1455"/>
      <c r="ES263" s="1455"/>
      <c r="ET263" s="1455"/>
      <c r="EU263" s="1455"/>
      <c r="EV263" s="1455"/>
      <c r="EW263" s="1455"/>
      <c r="EX263" s="1455"/>
      <c r="EY263" s="1455"/>
      <c r="EZ263" s="1455"/>
      <c r="FA263" s="1455"/>
      <c r="FB263" s="1455"/>
      <c r="FC263" s="1455"/>
      <c r="FD263" s="1455"/>
      <c r="FE263" s="1455"/>
      <c r="FF263" s="1455"/>
      <c r="FG263" s="1455"/>
      <c r="FH263" s="1455"/>
      <c r="FI263" s="1455"/>
      <c r="FJ263" s="1455"/>
      <c r="FK263" s="1455"/>
      <c r="FL263" s="1455"/>
      <c r="FM263" s="1455"/>
      <c r="FN263" s="1455"/>
      <c r="FO263" s="1455"/>
      <c r="FP263" s="1455"/>
      <c r="FQ263" s="1455"/>
      <c r="FR263" s="1455"/>
      <c r="FS263" s="1455"/>
      <c r="FT263" s="1455"/>
      <c r="FU263" s="1455"/>
      <c r="FV263" s="1455"/>
      <c r="FW263" s="1455"/>
      <c r="FX263" s="1455"/>
      <c r="FY263" s="1455"/>
      <c r="FZ263" s="1455"/>
      <c r="GA263" s="1455"/>
      <c r="GB263" s="1455"/>
      <c r="GC263" s="1455"/>
      <c r="GD263" s="1455"/>
      <c r="GE263" s="1455"/>
      <c r="GF263" s="1455"/>
      <c r="GG263" s="1455"/>
      <c r="GH263" s="1455"/>
      <c r="GI263" s="1455"/>
      <c r="GJ263" s="1455"/>
      <c r="GK263" s="1455"/>
      <c r="GL263" s="1455"/>
      <c r="GM263" s="1455"/>
      <c r="GN263" s="1455"/>
      <c r="GO263" s="1455"/>
      <c r="GP263" s="1455"/>
      <c r="GQ263" s="1455"/>
      <c r="GR263" s="1455"/>
      <c r="GS263" s="1455"/>
      <c r="GT263" s="1455"/>
      <c r="GU263" s="1455"/>
      <c r="GV263" s="1455"/>
      <c r="GW263" s="1455"/>
      <c r="GX263" s="1455"/>
      <c r="GY263" s="1455"/>
      <c r="GZ263" s="1455"/>
      <c r="HA263" s="1455"/>
      <c r="HB263" s="1455"/>
      <c r="HC263" s="1455"/>
      <c r="HD263" s="1455"/>
      <c r="HE263" s="1455"/>
      <c r="HF263" s="1455"/>
      <c r="HG263" s="1455"/>
      <c r="HH263" s="1455"/>
      <c r="HI263" s="1455"/>
      <c r="HJ263" s="1455"/>
      <c r="HK263" s="1455"/>
      <c r="HL263" s="1455"/>
      <c r="HM263" s="1455"/>
      <c r="HN263" s="1455"/>
      <c r="HO263" s="1455"/>
      <c r="HP263" s="1455"/>
      <c r="HQ263" s="1455"/>
      <c r="HR263" s="1455"/>
      <c r="HS263" s="1455"/>
      <c r="HT263" s="1455"/>
      <c r="HU263" s="1455"/>
      <c r="HV263" s="1455"/>
      <c r="HW263" s="1455"/>
      <c r="HX263" s="1455"/>
      <c r="HY263" s="1455"/>
      <c r="HZ263" s="1455"/>
      <c r="IA263" s="1455"/>
      <c r="IB263" s="1455"/>
      <c r="IC263" s="1455"/>
      <c r="ID263" s="1455"/>
      <c r="IE263" s="1455"/>
      <c r="IF263" s="1455"/>
      <c r="IG263" s="1455"/>
      <c r="IH263" s="1455"/>
      <c r="II263" s="1455"/>
      <c r="IJ263" s="1455"/>
      <c r="IK263" s="1455"/>
      <c r="IL263" s="1455"/>
      <c r="IM263" s="1455"/>
      <c r="IN263" s="1455"/>
      <c r="IO263" s="1455"/>
      <c r="IP263" s="1455"/>
      <c r="IQ263" s="1455"/>
      <c r="IR263" s="1455"/>
      <c r="IS263" s="1455"/>
      <c r="IT263" s="1455"/>
      <c r="IU263" s="1455"/>
      <c r="IV263" s="1455"/>
      <c r="IW263" s="1455"/>
      <c r="IX263" s="1455"/>
      <c r="IY263" s="1455"/>
      <c r="IZ263" s="1455"/>
      <c r="JA263" s="1455"/>
      <c r="JB263" s="1455"/>
      <c r="JC263" s="1455"/>
      <c r="JD263" s="1455"/>
      <c r="JE263" s="1455"/>
      <c r="JF263" s="1455"/>
      <c r="JG263" s="1455"/>
      <c r="JH263" s="1455"/>
      <c r="JI263" s="1455"/>
      <c r="JJ263" s="1455"/>
      <c r="JK263" s="1455"/>
      <c r="JL263" s="1455"/>
      <c r="JM263" s="1455"/>
      <c r="JN263" s="1455"/>
      <c r="JO263" s="1455"/>
      <c r="JP263" s="1455"/>
      <c r="JQ263" s="1455"/>
      <c r="JR263" s="1455"/>
      <c r="JS263" s="1455"/>
      <c r="JT263" s="1455"/>
      <c r="JU263" s="1455"/>
      <c r="JV263" s="1455"/>
      <c r="JW263" s="1455"/>
      <c r="JX263" s="1455"/>
      <c r="JY263" s="1455"/>
      <c r="JZ263" s="1455"/>
      <c r="KA263" s="1455"/>
      <c r="KB263" s="1455"/>
      <c r="KC263" s="1455"/>
      <c r="KD263" s="1455"/>
      <c r="KE263" s="1455"/>
      <c r="KF263" s="1455"/>
      <c r="KG263" s="1455"/>
      <c r="KH263" s="1455"/>
      <c r="KI263" s="1455"/>
      <c r="KJ263" s="1455"/>
      <c r="KK263" s="1455"/>
      <c r="KL263" s="1455"/>
      <c r="KM263" s="1455"/>
      <c r="KN263" s="1455"/>
      <c r="KO263" s="1455"/>
      <c r="KP263" s="1455"/>
      <c r="KQ263" s="1455"/>
      <c r="KR263" s="1455"/>
      <c r="KS263" s="1455"/>
      <c r="KT263" s="1455"/>
      <c r="KU263" s="1455"/>
      <c r="KV263" s="1455"/>
      <c r="KW263" s="1455"/>
      <c r="KX263" s="1455"/>
      <c r="KY263" s="1455"/>
      <c r="KZ263" s="1455"/>
      <c r="LA263" s="1455"/>
      <c r="LB263" s="1455"/>
      <c r="LC263" s="1455"/>
      <c r="LD263" s="1455"/>
      <c r="LE263" s="1455"/>
      <c r="LF263" s="1455"/>
      <c r="LG263" s="1455"/>
      <c r="LH263" s="1467"/>
      <c r="LI263" s="1467"/>
      <c r="LJ263" s="1467"/>
      <c r="LK263" s="1467"/>
      <c r="LL263" s="1467"/>
      <c r="LM263" s="1467"/>
      <c r="LN263" s="1467"/>
      <c r="LO263" s="1645"/>
    </row>
    <row r="264" s="1482" customFormat="1" ht="47" customHeight="1" spans="1:327">
      <c r="A264" s="1513">
        <v>46006</v>
      </c>
      <c r="B264" s="1226" t="s">
        <v>173</v>
      </c>
      <c r="C264" s="1227" t="s">
        <v>98</v>
      </c>
      <c r="D264" s="1228">
        <v>4500189024</v>
      </c>
      <c r="E264" s="1229" t="s">
        <v>5650</v>
      </c>
      <c r="F264" s="1228" t="s">
        <v>5651</v>
      </c>
      <c r="G264" s="1230" t="s">
        <v>5276</v>
      </c>
      <c r="H264" s="1230" t="s">
        <v>5276</v>
      </c>
      <c r="I264" s="1542" t="s">
        <v>5277</v>
      </c>
      <c r="J264" s="1543">
        <v>2640</v>
      </c>
      <c r="K264" s="1544">
        <v>0</v>
      </c>
      <c r="L264" s="1544">
        <v>2640</v>
      </c>
      <c r="M264" s="1545">
        <f t="shared" si="121"/>
        <v>1</v>
      </c>
      <c r="N264" s="1274">
        <v>46055</v>
      </c>
      <c r="O264" s="1274">
        <f t="shared" si="136"/>
        <v>46053</v>
      </c>
      <c r="P264" s="1835" t="s">
        <v>5593</v>
      </c>
      <c r="Q264" s="1570" t="s">
        <v>78</v>
      </c>
      <c r="R264" s="1577">
        <v>2640</v>
      </c>
      <c r="S264" s="1577">
        <f t="shared" si="122"/>
        <v>0</v>
      </c>
      <c r="T264" s="1577"/>
      <c r="U264" s="1894" t="s">
        <v>829</v>
      </c>
      <c r="V264" s="1572" t="s">
        <v>5625</v>
      </c>
      <c r="W264" s="1572" t="s">
        <v>1962</v>
      </c>
      <c r="X264" s="1573" t="s">
        <v>5646</v>
      </c>
      <c r="Y264" s="1595" t="s">
        <v>287</v>
      </c>
      <c r="Z264" s="1595" t="s">
        <v>5647</v>
      </c>
      <c r="AA264" s="1853" t="s">
        <v>2394</v>
      </c>
      <c r="AB264" s="1595"/>
      <c r="AC264" s="1597" t="s">
        <v>5412</v>
      </c>
      <c r="AD264" s="1358" t="s">
        <v>181</v>
      </c>
      <c r="AE264" s="1598">
        <v>2130.43</v>
      </c>
      <c r="AF264" s="1599">
        <f t="shared" si="137"/>
        <v>2130.43</v>
      </c>
      <c r="AG264" s="1612"/>
      <c r="AH264" s="1613" t="s">
        <v>81</v>
      </c>
      <c r="AI264" s="1613">
        <v>5</v>
      </c>
      <c r="AJ264" s="1543">
        <f t="shared" si="143"/>
        <v>2640</v>
      </c>
      <c r="AK264" s="1614"/>
      <c r="AL264" s="1615"/>
      <c r="AM264" s="1615">
        <f t="shared" si="144"/>
        <v>220</v>
      </c>
      <c r="AN264" s="1615"/>
      <c r="AO264" s="1615"/>
      <c r="AP264" s="1614" t="s">
        <v>63</v>
      </c>
      <c r="AQ264" s="1543">
        <f t="shared" si="145"/>
        <v>2640</v>
      </c>
      <c r="AR264" s="1615"/>
      <c r="AS264" s="1624">
        <f t="shared" si="138"/>
        <v>528</v>
      </c>
      <c r="AT264" s="1625">
        <f t="shared" si="139"/>
        <v>528</v>
      </c>
      <c r="AU264" s="1625">
        <f t="shared" si="140"/>
        <v>528</v>
      </c>
      <c r="AV264" s="1625">
        <f t="shared" si="141"/>
        <v>528</v>
      </c>
      <c r="AW264" s="1640">
        <f t="shared" si="142"/>
        <v>528</v>
      </c>
      <c r="AX264" s="1641"/>
      <c r="AY264" s="1430"/>
      <c r="AZ264" s="1453"/>
      <c r="BA264" s="1454"/>
      <c r="BB264" s="1455"/>
      <c r="BC264" s="1455"/>
      <c r="BD264" s="1455"/>
      <c r="BE264" s="1455"/>
      <c r="BF264" s="1455"/>
      <c r="BG264" s="1455"/>
      <c r="BH264" s="1455"/>
      <c r="BI264" s="1455"/>
      <c r="BJ264" s="1455"/>
      <c r="BK264" s="1455"/>
      <c r="BL264" s="1455"/>
      <c r="BM264" s="1455"/>
      <c r="BN264" s="1455"/>
      <c r="BO264" s="1455"/>
      <c r="BP264" s="1455"/>
      <c r="BQ264" s="1455"/>
      <c r="BR264" s="1455"/>
      <c r="BS264" s="1455"/>
      <c r="BT264" s="1455"/>
      <c r="BU264" s="1455"/>
      <c r="BV264" s="1455"/>
      <c r="BW264" s="1455"/>
      <c r="BX264" s="1455"/>
      <c r="BY264" s="1455"/>
      <c r="BZ264" s="1455"/>
      <c r="CA264" s="1455"/>
      <c r="CB264" s="1455"/>
      <c r="CC264" s="1455"/>
      <c r="CD264" s="1455"/>
      <c r="CE264" s="1455"/>
      <c r="CF264" s="1455"/>
      <c r="CG264" s="1455"/>
      <c r="CH264" s="1455"/>
      <c r="CI264" s="1455"/>
      <c r="CJ264" s="1455"/>
      <c r="CK264" s="1455"/>
      <c r="CL264" s="1455"/>
      <c r="CM264" s="1455"/>
      <c r="CN264" s="1455"/>
      <c r="CO264" s="1455"/>
      <c r="CP264" s="1455"/>
      <c r="CQ264" s="1455"/>
      <c r="CR264" s="1455"/>
      <c r="CS264" s="1455"/>
      <c r="CT264" s="1455"/>
      <c r="CU264" s="1455"/>
      <c r="CV264" s="1455"/>
      <c r="CW264" s="1455"/>
      <c r="CX264" s="1455"/>
      <c r="CY264" s="1455"/>
      <c r="CZ264" s="1455"/>
      <c r="DA264" s="1455"/>
      <c r="DB264" s="1455"/>
      <c r="DC264" s="1455"/>
      <c r="DD264" s="1455"/>
      <c r="DE264" s="1455"/>
      <c r="DF264" s="1455"/>
      <c r="DG264" s="1455"/>
      <c r="DH264" s="1455"/>
      <c r="DI264" s="1455"/>
      <c r="DJ264" s="1455"/>
      <c r="DK264" s="1455"/>
      <c r="DL264" s="1455"/>
      <c r="DM264" s="1455"/>
      <c r="DN264" s="1455"/>
      <c r="DO264" s="1455"/>
      <c r="DP264" s="1455"/>
      <c r="DQ264" s="1455"/>
      <c r="DR264" s="1455"/>
      <c r="DS264" s="1455"/>
      <c r="DT264" s="1455"/>
      <c r="DU264" s="1455"/>
      <c r="DV264" s="1455"/>
      <c r="DW264" s="1455"/>
      <c r="DX264" s="1455"/>
      <c r="DY264" s="1455"/>
      <c r="DZ264" s="1455"/>
      <c r="EA264" s="1455"/>
      <c r="EB264" s="1455"/>
      <c r="EC264" s="1455"/>
      <c r="ED264" s="1455"/>
      <c r="EE264" s="1455"/>
      <c r="EF264" s="1455"/>
      <c r="EG264" s="1455"/>
      <c r="EH264" s="1455"/>
      <c r="EI264" s="1455"/>
      <c r="EJ264" s="1455"/>
      <c r="EK264" s="1455"/>
      <c r="EL264" s="1455"/>
      <c r="EM264" s="1455"/>
      <c r="EN264" s="1455"/>
      <c r="EO264" s="1455"/>
      <c r="EP264" s="1455"/>
      <c r="EQ264" s="1455"/>
      <c r="ER264" s="1455"/>
      <c r="ES264" s="1455"/>
      <c r="ET264" s="1455"/>
      <c r="EU264" s="1455"/>
      <c r="EV264" s="1455"/>
      <c r="EW264" s="1455"/>
      <c r="EX264" s="1455"/>
      <c r="EY264" s="1455"/>
      <c r="EZ264" s="1455"/>
      <c r="FA264" s="1455"/>
      <c r="FB264" s="1455"/>
      <c r="FC264" s="1455"/>
      <c r="FD264" s="1455"/>
      <c r="FE264" s="1455"/>
      <c r="FF264" s="1455"/>
      <c r="FG264" s="1455"/>
      <c r="FH264" s="1455"/>
      <c r="FI264" s="1455"/>
      <c r="FJ264" s="1455"/>
      <c r="FK264" s="1455"/>
      <c r="FL264" s="1455"/>
      <c r="FM264" s="1455"/>
      <c r="FN264" s="1455"/>
      <c r="FO264" s="1455"/>
      <c r="FP264" s="1455"/>
      <c r="FQ264" s="1455"/>
      <c r="FR264" s="1455"/>
      <c r="FS264" s="1455"/>
      <c r="FT264" s="1455"/>
      <c r="FU264" s="1455"/>
      <c r="FV264" s="1455"/>
      <c r="FW264" s="1455"/>
      <c r="FX264" s="1455"/>
      <c r="FY264" s="1455"/>
      <c r="FZ264" s="1455"/>
      <c r="GA264" s="1455"/>
      <c r="GB264" s="1455"/>
      <c r="GC264" s="1455"/>
      <c r="GD264" s="1455"/>
      <c r="GE264" s="1455"/>
      <c r="GF264" s="1455"/>
      <c r="GG264" s="1455"/>
      <c r="GH264" s="1455"/>
      <c r="GI264" s="1455"/>
      <c r="GJ264" s="1455"/>
      <c r="GK264" s="1455"/>
      <c r="GL264" s="1455"/>
      <c r="GM264" s="1455"/>
      <c r="GN264" s="1455"/>
      <c r="GO264" s="1455"/>
      <c r="GP264" s="1455"/>
      <c r="GQ264" s="1455"/>
      <c r="GR264" s="1455"/>
      <c r="GS264" s="1455"/>
      <c r="GT264" s="1455"/>
      <c r="GU264" s="1455"/>
      <c r="GV264" s="1455"/>
      <c r="GW264" s="1455"/>
      <c r="GX264" s="1455"/>
      <c r="GY264" s="1455"/>
      <c r="GZ264" s="1455"/>
      <c r="HA264" s="1455"/>
      <c r="HB264" s="1455"/>
      <c r="HC264" s="1455"/>
      <c r="HD264" s="1455"/>
      <c r="HE264" s="1455"/>
      <c r="HF264" s="1455"/>
      <c r="HG264" s="1455"/>
      <c r="HH264" s="1455"/>
      <c r="HI264" s="1455"/>
      <c r="HJ264" s="1455"/>
      <c r="HK264" s="1455"/>
      <c r="HL264" s="1455"/>
      <c r="HM264" s="1455"/>
      <c r="HN264" s="1455"/>
      <c r="HO264" s="1455"/>
      <c r="HP264" s="1455"/>
      <c r="HQ264" s="1455"/>
      <c r="HR264" s="1455"/>
      <c r="HS264" s="1455"/>
      <c r="HT264" s="1455"/>
      <c r="HU264" s="1455"/>
      <c r="HV264" s="1455"/>
      <c r="HW264" s="1455"/>
      <c r="HX264" s="1455"/>
      <c r="HY264" s="1455"/>
      <c r="HZ264" s="1455"/>
      <c r="IA264" s="1455"/>
      <c r="IB264" s="1455"/>
      <c r="IC264" s="1455"/>
      <c r="ID264" s="1455"/>
      <c r="IE264" s="1455"/>
      <c r="IF264" s="1455"/>
      <c r="IG264" s="1455"/>
      <c r="IH264" s="1455"/>
      <c r="II264" s="1455"/>
      <c r="IJ264" s="1455"/>
      <c r="IK264" s="1455"/>
      <c r="IL264" s="1455"/>
      <c r="IM264" s="1455"/>
      <c r="IN264" s="1455"/>
      <c r="IO264" s="1455"/>
      <c r="IP264" s="1455"/>
      <c r="IQ264" s="1455"/>
      <c r="IR264" s="1455"/>
      <c r="IS264" s="1455"/>
      <c r="IT264" s="1455"/>
      <c r="IU264" s="1455"/>
      <c r="IV264" s="1455"/>
      <c r="IW264" s="1455"/>
      <c r="IX264" s="1455"/>
      <c r="IY264" s="1455"/>
      <c r="IZ264" s="1455"/>
      <c r="JA264" s="1455"/>
      <c r="JB264" s="1455"/>
      <c r="JC264" s="1455"/>
      <c r="JD264" s="1455"/>
      <c r="JE264" s="1455"/>
      <c r="JF264" s="1455"/>
      <c r="JG264" s="1455"/>
      <c r="JH264" s="1455"/>
      <c r="JI264" s="1455"/>
      <c r="JJ264" s="1455"/>
      <c r="JK264" s="1455"/>
      <c r="JL264" s="1455"/>
      <c r="JM264" s="1455"/>
      <c r="JN264" s="1455"/>
      <c r="JO264" s="1455"/>
      <c r="JP264" s="1455"/>
      <c r="JQ264" s="1455"/>
      <c r="JR264" s="1455"/>
      <c r="JS264" s="1455"/>
      <c r="JT264" s="1455"/>
      <c r="JU264" s="1455"/>
      <c r="JV264" s="1455"/>
      <c r="JW264" s="1455"/>
      <c r="JX264" s="1455"/>
      <c r="JY264" s="1455"/>
      <c r="JZ264" s="1455"/>
      <c r="KA264" s="1455"/>
      <c r="KB264" s="1455"/>
      <c r="KC264" s="1455"/>
      <c r="KD264" s="1455"/>
      <c r="KE264" s="1455"/>
      <c r="KF264" s="1455"/>
      <c r="KG264" s="1455"/>
      <c r="KH264" s="1455"/>
      <c r="KI264" s="1455"/>
      <c r="KJ264" s="1455"/>
      <c r="KK264" s="1455"/>
      <c r="KL264" s="1455"/>
      <c r="KM264" s="1455"/>
      <c r="KN264" s="1455"/>
      <c r="KO264" s="1455"/>
      <c r="KP264" s="1455"/>
      <c r="KQ264" s="1455"/>
      <c r="KR264" s="1455"/>
      <c r="KS264" s="1455"/>
      <c r="KT264" s="1455"/>
      <c r="KU264" s="1455"/>
      <c r="KV264" s="1455"/>
      <c r="KW264" s="1455"/>
      <c r="KX264" s="1455"/>
      <c r="KY264" s="1455"/>
      <c r="KZ264" s="1455"/>
      <c r="LA264" s="1455"/>
      <c r="LB264" s="1455"/>
      <c r="LC264" s="1455"/>
      <c r="LD264" s="1455"/>
      <c r="LE264" s="1455"/>
      <c r="LF264" s="1455"/>
      <c r="LG264" s="1455"/>
      <c r="LH264" s="1467"/>
      <c r="LI264" s="1467"/>
      <c r="LJ264" s="1467"/>
      <c r="LK264" s="1467"/>
      <c r="LL264" s="1467"/>
      <c r="LM264" s="1467"/>
      <c r="LN264" s="1467"/>
      <c r="LO264" s="1645"/>
    </row>
    <row r="265" s="1482" customFormat="1" ht="47" customHeight="1" spans="1:327">
      <c r="A265" s="1513">
        <v>46006</v>
      </c>
      <c r="B265" s="1226" t="s">
        <v>173</v>
      </c>
      <c r="C265" s="1227" t="s">
        <v>98</v>
      </c>
      <c r="D265" s="1228">
        <v>4500189024</v>
      </c>
      <c r="E265" s="1229" t="s">
        <v>5652</v>
      </c>
      <c r="F265" s="1228" t="s">
        <v>5653</v>
      </c>
      <c r="G265" s="1230" t="s">
        <v>5276</v>
      </c>
      <c r="H265" s="1230" t="s">
        <v>5276</v>
      </c>
      <c r="I265" s="1542" t="s">
        <v>5277</v>
      </c>
      <c r="J265" s="1543">
        <v>2640</v>
      </c>
      <c r="K265" s="1544">
        <v>0</v>
      </c>
      <c r="L265" s="1544">
        <v>2640</v>
      </c>
      <c r="M265" s="1545">
        <f t="shared" si="121"/>
        <v>1</v>
      </c>
      <c r="N265" s="1274">
        <v>46055</v>
      </c>
      <c r="O265" s="1274">
        <f t="shared" si="136"/>
        <v>46053</v>
      </c>
      <c r="P265" s="1835" t="s">
        <v>5593</v>
      </c>
      <c r="Q265" s="1570" t="s">
        <v>78</v>
      </c>
      <c r="R265" s="1577">
        <v>2640</v>
      </c>
      <c r="S265" s="1577">
        <f t="shared" si="122"/>
        <v>0</v>
      </c>
      <c r="T265" s="1577"/>
      <c r="U265" s="1894" t="s">
        <v>829</v>
      </c>
      <c r="V265" s="1572" t="s">
        <v>5625</v>
      </c>
      <c r="W265" s="1572" t="s">
        <v>1962</v>
      </c>
      <c r="X265" s="1573" t="s">
        <v>5646</v>
      </c>
      <c r="Y265" s="1595" t="s">
        <v>287</v>
      </c>
      <c r="Z265" s="1595" t="s">
        <v>5647</v>
      </c>
      <c r="AA265" s="1595" t="s">
        <v>2394</v>
      </c>
      <c r="AB265" s="1595"/>
      <c r="AC265" s="1597" t="s">
        <v>5412</v>
      </c>
      <c r="AD265" s="1358" t="s">
        <v>181</v>
      </c>
      <c r="AE265" s="1598">
        <v>2130.43</v>
      </c>
      <c r="AF265" s="1599">
        <f t="shared" si="137"/>
        <v>2130.43</v>
      </c>
      <c r="AG265" s="1612"/>
      <c r="AH265" s="1613" t="s">
        <v>81</v>
      </c>
      <c r="AI265" s="1613">
        <v>5</v>
      </c>
      <c r="AJ265" s="1543">
        <f t="shared" si="143"/>
        <v>2640</v>
      </c>
      <c r="AK265" s="1614"/>
      <c r="AL265" s="1615"/>
      <c r="AM265" s="1615">
        <f t="shared" si="144"/>
        <v>220</v>
      </c>
      <c r="AN265" s="1615"/>
      <c r="AO265" s="1615"/>
      <c r="AP265" s="1614" t="s">
        <v>63</v>
      </c>
      <c r="AQ265" s="1543">
        <f t="shared" si="145"/>
        <v>2640</v>
      </c>
      <c r="AR265" s="1615"/>
      <c r="AS265" s="1624">
        <f t="shared" si="138"/>
        <v>528</v>
      </c>
      <c r="AT265" s="1625">
        <f t="shared" si="139"/>
        <v>528</v>
      </c>
      <c r="AU265" s="1625">
        <f t="shared" si="140"/>
        <v>528</v>
      </c>
      <c r="AV265" s="1625">
        <f t="shared" si="141"/>
        <v>528</v>
      </c>
      <c r="AW265" s="1640">
        <f t="shared" si="142"/>
        <v>528</v>
      </c>
      <c r="AX265" s="1641"/>
      <c r="AY265" s="1430"/>
      <c r="AZ265" s="1453"/>
      <c r="BA265" s="1454"/>
      <c r="BB265" s="1455"/>
      <c r="BC265" s="1455"/>
      <c r="BD265" s="1455"/>
      <c r="BE265" s="1455"/>
      <c r="BF265" s="1455"/>
      <c r="BG265" s="1455"/>
      <c r="BH265" s="1455"/>
      <c r="BI265" s="1455"/>
      <c r="BJ265" s="1455"/>
      <c r="BK265" s="1455"/>
      <c r="BL265" s="1455"/>
      <c r="BM265" s="1455"/>
      <c r="BN265" s="1455"/>
      <c r="BO265" s="1455"/>
      <c r="BP265" s="1455"/>
      <c r="BQ265" s="1455"/>
      <c r="BR265" s="1455"/>
      <c r="BS265" s="1455"/>
      <c r="BT265" s="1455"/>
      <c r="BU265" s="1455"/>
      <c r="BV265" s="1455"/>
      <c r="BW265" s="1455"/>
      <c r="BX265" s="1455"/>
      <c r="BY265" s="1455"/>
      <c r="BZ265" s="1455"/>
      <c r="CA265" s="1455"/>
      <c r="CB265" s="1455"/>
      <c r="CC265" s="1455"/>
      <c r="CD265" s="1455"/>
      <c r="CE265" s="1455"/>
      <c r="CF265" s="1455"/>
      <c r="CG265" s="1455"/>
      <c r="CH265" s="1455"/>
      <c r="CI265" s="1455"/>
      <c r="CJ265" s="1455"/>
      <c r="CK265" s="1455"/>
      <c r="CL265" s="1455"/>
      <c r="CM265" s="1455"/>
      <c r="CN265" s="1455"/>
      <c r="CO265" s="1455"/>
      <c r="CP265" s="1455"/>
      <c r="CQ265" s="1455"/>
      <c r="CR265" s="1455"/>
      <c r="CS265" s="1455"/>
      <c r="CT265" s="1455"/>
      <c r="CU265" s="1455"/>
      <c r="CV265" s="1455"/>
      <c r="CW265" s="1455"/>
      <c r="CX265" s="1455"/>
      <c r="CY265" s="1455"/>
      <c r="CZ265" s="1455"/>
      <c r="DA265" s="1455"/>
      <c r="DB265" s="1455"/>
      <c r="DC265" s="1455"/>
      <c r="DD265" s="1455"/>
      <c r="DE265" s="1455"/>
      <c r="DF265" s="1455"/>
      <c r="DG265" s="1455"/>
      <c r="DH265" s="1455"/>
      <c r="DI265" s="1455"/>
      <c r="DJ265" s="1455"/>
      <c r="DK265" s="1455"/>
      <c r="DL265" s="1455"/>
      <c r="DM265" s="1455"/>
      <c r="DN265" s="1455"/>
      <c r="DO265" s="1455"/>
      <c r="DP265" s="1455"/>
      <c r="DQ265" s="1455"/>
      <c r="DR265" s="1455"/>
      <c r="DS265" s="1455"/>
      <c r="DT265" s="1455"/>
      <c r="DU265" s="1455"/>
      <c r="DV265" s="1455"/>
      <c r="DW265" s="1455"/>
      <c r="DX265" s="1455"/>
      <c r="DY265" s="1455"/>
      <c r="DZ265" s="1455"/>
      <c r="EA265" s="1455"/>
      <c r="EB265" s="1455"/>
      <c r="EC265" s="1455"/>
      <c r="ED265" s="1455"/>
      <c r="EE265" s="1455"/>
      <c r="EF265" s="1455"/>
      <c r="EG265" s="1455"/>
      <c r="EH265" s="1455"/>
      <c r="EI265" s="1455"/>
      <c r="EJ265" s="1455"/>
      <c r="EK265" s="1455"/>
      <c r="EL265" s="1455"/>
      <c r="EM265" s="1455"/>
      <c r="EN265" s="1455"/>
      <c r="EO265" s="1455"/>
      <c r="EP265" s="1455"/>
      <c r="EQ265" s="1455"/>
      <c r="ER265" s="1455"/>
      <c r="ES265" s="1455"/>
      <c r="ET265" s="1455"/>
      <c r="EU265" s="1455"/>
      <c r="EV265" s="1455"/>
      <c r="EW265" s="1455"/>
      <c r="EX265" s="1455"/>
      <c r="EY265" s="1455"/>
      <c r="EZ265" s="1455"/>
      <c r="FA265" s="1455"/>
      <c r="FB265" s="1455"/>
      <c r="FC265" s="1455"/>
      <c r="FD265" s="1455"/>
      <c r="FE265" s="1455"/>
      <c r="FF265" s="1455"/>
      <c r="FG265" s="1455"/>
      <c r="FH265" s="1455"/>
      <c r="FI265" s="1455"/>
      <c r="FJ265" s="1455"/>
      <c r="FK265" s="1455"/>
      <c r="FL265" s="1455"/>
      <c r="FM265" s="1455"/>
      <c r="FN265" s="1455"/>
      <c r="FO265" s="1455"/>
      <c r="FP265" s="1455"/>
      <c r="FQ265" s="1455"/>
      <c r="FR265" s="1455"/>
      <c r="FS265" s="1455"/>
      <c r="FT265" s="1455"/>
      <c r="FU265" s="1455"/>
      <c r="FV265" s="1455"/>
      <c r="FW265" s="1455"/>
      <c r="FX265" s="1455"/>
      <c r="FY265" s="1455"/>
      <c r="FZ265" s="1455"/>
      <c r="GA265" s="1455"/>
      <c r="GB265" s="1455"/>
      <c r="GC265" s="1455"/>
      <c r="GD265" s="1455"/>
      <c r="GE265" s="1455"/>
      <c r="GF265" s="1455"/>
      <c r="GG265" s="1455"/>
      <c r="GH265" s="1455"/>
      <c r="GI265" s="1455"/>
      <c r="GJ265" s="1455"/>
      <c r="GK265" s="1455"/>
      <c r="GL265" s="1455"/>
      <c r="GM265" s="1455"/>
      <c r="GN265" s="1455"/>
      <c r="GO265" s="1455"/>
      <c r="GP265" s="1455"/>
      <c r="GQ265" s="1455"/>
      <c r="GR265" s="1455"/>
      <c r="GS265" s="1455"/>
      <c r="GT265" s="1455"/>
      <c r="GU265" s="1455"/>
      <c r="GV265" s="1455"/>
      <c r="GW265" s="1455"/>
      <c r="GX265" s="1455"/>
      <c r="GY265" s="1455"/>
      <c r="GZ265" s="1455"/>
      <c r="HA265" s="1455"/>
      <c r="HB265" s="1455"/>
      <c r="HC265" s="1455"/>
      <c r="HD265" s="1455"/>
      <c r="HE265" s="1455"/>
      <c r="HF265" s="1455"/>
      <c r="HG265" s="1455"/>
      <c r="HH265" s="1455"/>
      <c r="HI265" s="1455"/>
      <c r="HJ265" s="1455"/>
      <c r="HK265" s="1455"/>
      <c r="HL265" s="1455"/>
      <c r="HM265" s="1455"/>
      <c r="HN265" s="1455"/>
      <c r="HO265" s="1455"/>
      <c r="HP265" s="1455"/>
      <c r="HQ265" s="1455"/>
      <c r="HR265" s="1455"/>
      <c r="HS265" s="1455"/>
      <c r="HT265" s="1455"/>
      <c r="HU265" s="1455"/>
      <c r="HV265" s="1455"/>
      <c r="HW265" s="1455"/>
      <c r="HX265" s="1455"/>
      <c r="HY265" s="1455"/>
      <c r="HZ265" s="1455"/>
      <c r="IA265" s="1455"/>
      <c r="IB265" s="1455"/>
      <c r="IC265" s="1455"/>
      <c r="ID265" s="1455"/>
      <c r="IE265" s="1455"/>
      <c r="IF265" s="1455"/>
      <c r="IG265" s="1455"/>
      <c r="IH265" s="1455"/>
      <c r="II265" s="1455"/>
      <c r="IJ265" s="1455"/>
      <c r="IK265" s="1455"/>
      <c r="IL265" s="1455"/>
      <c r="IM265" s="1455"/>
      <c r="IN265" s="1455"/>
      <c r="IO265" s="1455"/>
      <c r="IP265" s="1455"/>
      <c r="IQ265" s="1455"/>
      <c r="IR265" s="1455"/>
      <c r="IS265" s="1455"/>
      <c r="IT265" s="1455"/>
      <c r="IU265" s="1455"/>
      <c r="IV265" s="1455"/>
      <c r="IW265" s="1455"/>
      <c r="IX265" s="1455"/>
      <c r="IY265" s="1455"/>
      <c r="IZ265" s="1455"/>
      <c r="JA265" s="1455"/>
      <c r="JB265" s="1455"/>
      <c r="JC265" s="1455"/>
      <c r="JD265" s="1455"/>
      <c r="JE265" s="1455"/>
      <c r="JF265" s="1455"/>
      <c r="JG265" s="1455"/>
      <c r="JH265" s="1455"/>
      <c r="JI265" s="1455"/>
      <c r="JJ265" s="1455"/>
      <c r="JK265" s="1455"/>
      <c r="JL265" s="1455"/>
      <c r="JM265" s="1455"/>
      <c r="JN265" s="1455"/>
      <c r="JO265" s="1455"/>
      <c r="JP265" s="1455"/>
      <c r="JQ265" s="1455"/>
      <c r="JR265" s="1455"/>
      <c r="JS265" s="1455"/>
      <c r="JT265" s="1455"/>
      <c r="JU265" s="1455"/>
      <c r="JV265" s="1455"/>
      <c r="JW265" s="1455"/>
      <c r="JX265" s="1455"/>
      <c r="JY265" s="1455"/>
      <c r="JZ265" s="1455"/>
      <c r="KA265" s="1455"/>
      <c r="KB265" s="1455"/>
      <c r="KC265" s="1455"/>
      <c r="KD265" s="1455"/>
      <c r="KE265" s="1455"/>
      <c r="KF265" s="1455"/>
      <c r="KG265" s="1455"/>
      <c r="KH265" s="1455"/>
      <c r="KI265" s="1455"/>
      <c r="KJ265" s="1455"/>
      <c r="KK265" s="1455"/>
      <c r="KL265" s="1455"/>
      <c r="KM265" s="1455"/>
      <c r="KN265" s="1455"/>
      <c r="KO265" s="1455"/>
      <c r="KP265" s="1455"/>
      <c r="KQ265" s="1455"/>
      <c r="KR265" s="1455"/>
      <c r="KS265" s="1455"/>
      <c r="KT265" s="1455"/>
      <c r="KU265" s="1455"/>
      <c r="KV265" s="1455"/>
      <c r="KW265" s="1455"/>
      <c r="KX265" s="1455"/>
      <c r="KY265" s="1455"/>
      <c r="KZ265" s="1455"/>
      <c r="LA265" s="1455"/>
      <c r="LB265" s="1455"/>
      <c r="LC265" s="1455"/>
      <c r="LD265" s="1455"/>
      <c r="LE265" s="1455"/>
      <c r="LF265" s="1455"/>
      <c r="LG265" s="1455"/>
      <c r="LH265" s="1467"/>
      <c r="LI265" s="1467"/>
      <c r="LJ265" s="1467"/>
      <c r="LK265" s="1467"/>
      <c r="LL265" s="1467"/>
      <c r="LM265" s="1467"/>
      <c r="LN265" s="1467"/>
      <c r="LO265" s="1645"/>
    </row>
    <row r="266" s="1482" customFormat="1" ht="47" customHeight="1" spans="1:327">
      <c r="A266" s="1513">
        <v>46006</v>
      </c>
      <c r="B266" s="1226" t="s">
        <v>173</v>
      </c>
      <c r="C266" s="1227" t="s">
        <v>98</v>
      </c>
      <c r="D266" s="1228">
        <v>4500189024</v>
      </c>
      <c r="E266" s="1229" t="s">
        <v>5654</v>
      </c>
      <c r="F266" s="1228" t="s">
        <v>5655</v>
      </c>
      <c r="G266" s="1230" t="s">
        <v>5276</v>
      </c>
      <c r="H266" s="1230" t="s">
        <v>5276</v>
      </c>
      <c r="I266" s="1542" t="s">
        <v>5277</v>
      </c>
      <c r="J266" s="1543">
        <v>2640</v>
      </c>
      <c r="K266" s="1544">
        <v>0</v>
      </c>
      <c r="L266" s="1544">
        <v>2640</v>
      </c>
      <c r="M266" s="1545">
        <f t="shared" si="121"/>
        <v>1</v>
      </c>
      <c r="N266" s="1274">
        <v>46055</v>
      </c>
      <c r="O266" s="1274">
        <f t="shared" si="136"/>
        <v>46053</v>
      </c>
      <c r="P266" s="1835" t="s">
        <v>5593</v>
      </c>
      <c r="Q266" s="1570" t="s">
        <v>78</v>
      </c>
      <c r="R266" s="1577">
        <v>2640</v>
      </c>
      <c r="S266" s="1577">
        <f t="shared" si="122"/>
        <v>0</v>
      </c>
      <c r="T266" s="1577"/>
      <c r="U266" s="1894" t="s">
        <v>829</v>
      </c>
      <c r="V266" s="1572" t="s">
        <v>5625</v>
      </c>
      <c r="W266" s="1572" t="s">
        <v>1962</v>
      </c>
      <c r="X266" s="1573" t="s">
        <v>5646</v>
      </c>
      <c r="Y266" s="1595" t="s">
        <v>287</v>
      </c>
      <c r="Z266" s="1595" t="s">
        <v>5647</v>
      </c>
      <c r="AA266" s="1595" t="s">
        <v>2394</v>
      </c>
      <c r="AB266" s="1595"/>
      <c r="AC266" s="1597" t="s">
        <v>5412</v>
      </c>
      <c r="AD266" s="1358" t="s">
        <v>181</v>
      </c>
      <c r="AE266" s="1598">
        <v>2130.43</v>
      </c>
      <c r="AF266" s="1599">
        <f t="shared" si="137"/>
        <v>2130.43</v>
      </c>
      <c r="AG266" s="1612"/>
      <c r="AH266" s="1613" t="s">
        <v>81</v>
      </c>
      <c r="AI266" s="1613">
        <v>5</v>
      </c>
      <c r="AJ266" s="1543">
        <f t="shared" si="143"/>
        <v>2640</v>
      </c>
      <c r="AK266" s="1614"/>
      <c r="AL266" s="1615"/>
      <c r="AM266" s="1615">
        <f t="shared" si="144"/>
        <v>220</v>
      </c>
      <c r="AN266" s="1615"/>
      <c r="AO266" s="1615"/>
      <c r="AP266" s="1614" t="s">
        <v>63</v>
      </c>
      <c r="AQ266" s="1543">
        <f t="shared" si="145"/>
        <v>2640</v>
      </c>
      <c r="AR266" s="1615"/>
      <c r="AS266" s="1624">
        <f t="shared" si="138"/>
        <v>528</v>
      </c>
      <c r="AT266" s="1625">
        <f t="shared" si="139"/>
        <v>528</v>
      </c>
      <c r="AU266" s="1625">
        <f t="shared" si="140"/>
        <v>528</v>
      </c>
      <c r="AV266" s="1625">
        <f t="shared" si="141"/>
        <v>528</v>
      </c>
      <c r="AW266" s="1640">
        <f t="shared" si="142"/>
        <v>528</v>
      </c>
      <c r="AX266" s="1641"/>
      <c r="AY266" s="1430"/>
      <c r="AZ266" s="1453"/>
      <c r="BA266" s="1454"/>
      <c r="BB266" s="1455"/>
      <c r="BC266" s="1455"/>
      <c r="BD266" s="1455"/>
      <c r="BE266" s="1455"/>
      <c r="BF266" s="1455"/>
      <c r="BG266" s="1455"/>
      <c r="BH266" s="1455"/>
      <c r="BI266" s="1455"/>
      <c r="BJ266" s="1455"/>
      <c r="BK266" s="1455"/>
      <c r="BL266" s="1455"/>
      <c r="BM266" s="1455"/>
      <c r="BN266" s="1455"/>
      <c r="BO266" s="1455"/>
      <c r="BP266" s="1455"/>
      <c r="BQ266" s="1455"/>
      <c r="BR266" s="1455"/>
      <c r="BS266" s="1455"/>
      <c r="BT266" s="1455"/>
      <c r="BU266" s="1455"/>
      <c r="BV266" s="1455"/>
      <c r="BW266" s="1455"/>
      <c r="BX266" s="1455"/>
      <c r="BY266" s="1455"/>
      <c r="BZ266" s="1455"/>
      <c r="CA266" s="1455"/>
      <c r="CB266" s="1455"/>
      <c r="CC266" s="1455"/>
      <c r="CD266" s="1455"/>
      <c r="CE266" s="1455"/>
      <c r="CF266" s="1455"/>
      <c r="CG266" s="1455"/>
      <c r="CH266" s="1455"/>
      <c r="CI266" s="1455"/>
      <c r="CJ266" s="1455"/>
      <c r="CK266" s="1455"/>
      <c r="CL266" s="1455"/>
      <c r="CM266" s="1455"/>
      <c r="CN266" s="1455"/>
      <c r="CO266" s="1455"/>
      <c r="CP266" s="1455"/>
      <c r="CQ266" s="1455"/>
      <c r="CR266" s="1455"/>
      <c r="CS266" s="1455"/>
      <c r="CT266" s="1455"/>
      <c r="CU266" s="1455"/>
      <c r="CV266" s="1455"/>
      <c r="CW266" s="1455"/>
      <c r="CX266" s="1455"/>
      <c r="CY266" s="1455"/>
      <c r="CZ266" s="1455"/>
      <c r="DA266" s="1455"/>
      <c r="DB266" s="1455"/>
      <c r="DC266" s="1455"/>
      <c r="DD266" s="1455"/>
      <c r="DE266" s="1455"/>
      <c r="DF266" s="1455"/>
      <c r="DG266" s="1455"/>
      <c r="DH266" s="1455"/>
      <c r="DI266" s="1455"/>
      <c r="DJ266" s="1455"/>
      <c r="DK266" s="1455"/>
      <c r="DL266" s="1455"/>
      <c r="DM266" s="1455"/>
      <c r="DN266" s="1455"/>
      <c r="DO266" s="1455"/>
      <c r="DP266" s="1455"/>
      <c r="DQ266" s="1455"/>
      <c r="DR266" s="1455"/>
      <c r="DS266" s="1455"/>
      <c r="DT266" s="1455"/>
      <c r="DU266" s="1455"/>
      <c r="DV266" s="1455"/>
      <c r="DW266" s="1455"/>
      <c r="DX266" s="1455"/>
      <c r="DY266" s="1455"/>
      <c r="DZ266" s="1455"/>
      <c r="EA266" s="1455"/>
      <c r="EB266" s="1455"/>
      <c r="EC266" s="1455"/>
      <c r="ED266" s="1455"/>
      <c r="EE266" s="1455"/>
      <c r="EF266" s="1455"/>
      <c r="EG266" s="1455"/>
      <c r="EH266" s="1455"/>
      <c r="EI266" s="1455"/>
      <c r="EJ266" s="1455"/>
      <c r="EK266" s="1455"/>
      <c r="EL266" s="1455"/>
      <c r="EM266" s="1455"/>
      <c r="EN266" s="1455"/>
      <c r="EO266" s="1455"/>
      <c r="EP266" s="1455"/>
      <c r="EQ266" s="1455"/>
      <c r="ER266" s="1455"/>
      <c r="ES266" s="1455"/>
      <c r="ET266" s="1455"/>
      <c r="EU266" s="1455"/>
      <c r="EV266" s="1455"/>
      <c r="EW266" s="1455"/>
      <c r="EX266" s="1455"/>
      <c r="EY266" s="1455"/>
      <c r="EZ266" s="1455"/>
      <c r="FA266" s="1455"/>
      <c r="FB266" s="1455"/>
      <c r="FC266" s="1455"/>
      <c r="FD266" s="1455"/>
      <c r="FE266" s="1455"/>
      <c r="FF266" s="1455"/>
      <c r="FG266" s="1455"/>
      <c r="FH266" s="1455"/>
      <c r="FI266" s="1455"/>
      <c r="FJ266" s="1455"/>
      <c r="FK266" s="1455"/>
      <c r="FL266" s="1455"/>
      <c r="FM266" s="1455"/>
      <c r="FN266" s="1455"/>
      <c r="FO266" s="1455"/>
      <c r="FP266" s="1455"/>
      <c r="FQ266" s="1455"/>
      <c r="FR266" s="1455"/>
      <c r="FS266" s="1455"/>
      <c r="FT266" s="1455"/>
      <c r="FU266" s="1455"/>
      <c r="FV266" s="1455"/>
      <c r="FW266" s="1455"/>
      <c r="FX266" s="1455"/>
      <c r="FY266" s="1455"/>
      <c r="FZ266" s="1455"/>
      <c r="GA266" s="1455"/>
      <c r="GB266" s="1455"/>
      <c r="GC266" s="1455"/>
      <c r="GD266" s="1455"/>
      <c r="GE266" s="1455"/>
      <c r="GF266" s="1455"/>
      <c r="GG266" s="1455"/>
      <c r="GH266" s="1455"/>
      <c r="GI266" s="1455"/>
      <c r="GJ266" s="1455"/>
      <c r="GK266" s="1455"/>
      <c r="GL266" s="1455"/>
      <c r="GM266" s="1455"/>
      <c r="GN266" s="1455"/>
      <c r="GO266" s="1455"/>
      <c r="GP266" s="1455"/>
      <c r="GQ266" s="1455"/>
      <c r="GR266" s="1455"/>
      <c r="GS266" s="1455"/>
      <c r="GT266" s="1455"/>
      <c r="GU266" s="1455"/>
      <c r="GV266" s="1455"/>
      <c r="GW266" s="1455"/>
      <c r="GX266" s="1455"/>
      <c r="GY266" s="1455"/>
      <c r="GZ266" s="1455"/>
      <c r="HA266" s="1455"/>
      <c r="HB266" s="1455"/>
      <c r="HC266" s="1455"/>
      <c r="HD266" s="1455"/>
      <c r="HE266" s="1455"/>
      <c r="HF266" s="1455"/>
      <c r="HG266" s="1455"/>
      <c r="HH266" s="1455"/>
      <c r="HI266" s="1455"/>
      <c r="HJ266" s="1455"/>
      <c r="HK266" s="1455"/>
      <c r="HL266" s="1455"/>
      <c r="HM266" s="1455"/>
      <c r="HN266" s="1455"/>
      <c r="HO266" s="1455"/>
      <c r="HP266" s="1455"/>
      <c r="HQ266" s="1455"/>
      <c r="HR266" s="1455"/>
      <c r="HS266" s="1455"/>
      <c r="HT266" s="1455"/>
      <c r="HU266" s="1455"/>
      <c r="HV266" s="1455"/>
      <c r="HW266" s="1455"/>
      <c r="HX266" s="1455"/>
      <c r="HY266" s="1455"/>
      <c r="HZ266" s="1455"/>
      <c r="IA266" s="1455"/>
      <c r="IB266" s="1455"/>
      <c r="IC266" s="1455"/>
      <c r="ID266" s="1455"/>
      <c r="IE266" s="1455"/>
      <c r="IF266" s="1455"/>
      <c r="IG266" s="1455"/>
      <c r="IH266" s="1455"/>
      <c r="II266" s="1455"/>
      <c r="IJ266" s="1455"/>
      <c r="IK266" s="1455"/>
      <c r="IL266" s="1455"/>
      <c r="IM266" s="1455"/>
      <c r="IN266" s="1455"/>
      <c r="IO266" s="1455"/>
      <c r="IP266" s="1455"/>
      <c r="IQ266" s="1455"/>
      <c r="IR266" s="1455"/>
      <c r="IS266" s="1455"/>
      <c r="IT266" s="1455"/>
      <c r="IU266" s="1455"/>
      <c r="IV266" s="1455"/>
      <c r="IW266" s="1455"/>
      <c r="IX266" s="1455"/>
      <c r="IY266" s="1455"/>
      <c r="IZ266" s="1455"/>
      <c r="JA266" s="1455"/>
      <c r="JB266" s="1455"/>
      <c r="JC266" s="1455"/>
      <c r="JD266" s="1455"/>
      <c r="JE266" s="1455"/>
      <c r="JF266" s="1455"/>
      <c r="JG266" s="1455"/>
      <c r="JH266" s="1455"/>
      <c r="JI266" s="1455"/>
      <c r="JJ266" s="1455"/>
      <c r="JK266" s="1455"/>
      <c r="JL266" s="1455"/>
      <c r="JM266" s="1455"/>
      <c r="JN266" s="1455"/>
      <c r="JO266" s="1455"/>
      <c r="JP266" s="1455"/>
      <c r="JQ266" s="1455"/>
      <c r="JR266" s="1455"/>
      <c r="JS266" s="1455"/>
      <c r="JT266" s="1455"/>
      <c r="JU266" s="1455"/>
      <c r="JV266" s="1455"/>
      <c r="JW266" s="1455"/>
      <c r="JX266" s="1455"/>
      <c r="JY266" s="1455"/>
      <c r="JZ266" s="1455"/>
      <c r="KA266" s="1455"/>
      <c r="KB266" s="1455"/>
      <c r="KC266" s="1455"/>
      <c r="KD266" s="1455"/>
      <c r="KE266" s="1455"/>
      <c r="KF266" s="1455"/>
      <c r="KG266" s="1455"/>
      <c r="KH266" s="1455"/>
      <c r="KI266" s="1455"/>
      <c r="KJ266" s="1455"/>
      <c r="KK266" s="1455"/>
      <c r="KL266" s="1455"/>
      <c r="KM266" s="1455"/>
      <c r="KN266" s="1455"/>
      <c r="KO266" s="1455"/>
      <c r="KP266" s="1455"/>
      <c r="KQ266" s="1455"/>
      <c r="KR266" s="1455"/>
      <c r="KS266" s="1455"/>
      <c r="KT266" s="1455"/>
      <c r="KU266" s="1455"/>
      <c r="KV266" s="1455"/>
      <c r="KW266" s="1455"/>
      <c r="KX266" s="1455"/>
      <c r="KY266" s="1455"/>
      <c r="KZ266" s="1455"/>
      <c r="LA266" s="1455"/>
      <c r="LB266" s="1455"/>
      <c r="LC266" s="1455"/>
      <c r="LD266" s="1455"/>
      <c r="LE266" s="1455"/>
      <c r="LF266" s="1455"/>
      <c r="LG266" s="1455"/>
      <c r="LH266" s="1467"/>
      <c r="LI266" s="1467"/>
      <c r="LJ266" s="1467"/>
      <c r="LK266" s="1467"/>
      <c r="LL266" s="1467"/>
      <c r="LM266" s="1467"/>
      <c r="LN266" s="1467"/>
      <c r="LO266" s="1645"/>
    </row>
    <row r="267" s="1482" customFormat="1" ht="47" customHeight="1" spans="1:327">
      <c r="A267" s="1513">
        <v>46006</v>
      </c>
      <c r="B267" s="1226" t="s">
        <v>173</v>
      </c>
      <c r="C267" s="1227" t="s">
        <v>98</v>
      </c>
      <c r="D267" s="1228">
        <v>4500189024</v>
      </c>
      <c r="E267" s="1229" t="s">
        <v>5656</v>
      </c>
      <c r="F267" s="1228" t="s">
        <v>5657</v>
      </c>
      <c r="G267" s="1230" t="s">
        <v>5276</v>
      </c>
      <c r="H267" s="1230" t="s">
        <v>5276</v>
      </c>
      <c r="I267" s="1542" t="s">
        <v>5277</v>
      </c>
      <c r="J267" s="1543">
        <v>2640</v>
      </c>
      <c r="K267" s="1544">
        <v>0</v>
      </c>
      <c r="L267" s="1544">
        <v>2640</v>
      </c>
      <c r="M267" s="1545">
        <f t="shared" si="121"/>
        <v>1</v>
      </c>
      <c r="N267" s="1274">
        <v>46055</v>
      </c>
      <c r="O267" s="1274">
        <f t="shared" si="136"/>
        <v>46053</v>
      </c>
      <c r="P267" s="1835" t="s">
        <v>5593</v>
      </c>
      <c r="Q267" s="1570" t="s">
        <v>78</v>
      </c>
      <c r="R267" s="1577">
        <v>2640</v>
      </c>
      <c r="S267" s="1577">
        <f t="shared" si="122"/>
        <v>0</v>
      </c>
      <c r="T267" s="1577"/>
      <c r="U267" s="1894" t="s">
        <v>829</v>
      </c>
      <c r="V267" s="1572" t="s">
        <v>5625</v>
      </c>
      <c r="W267" s="1572" t="s">
        <v>1962</v>
      </c>
      <c r="X267" s="1573" t="s">
        <v>5646</v>
      </c>
      <c r="Y267" s="1595" t="s">
        <v>287</v>
      </c>
      <c r="Z267" s="1595" t="s">
        <v>5647</v>
      </c>
      <c r="AA267" s="1595" t="s">
        <v>2394</v>
      </c>
      <c r="AB267" s="1595"/>
      <c r="AC267" s="1597" t="s">
        <v>5412</v>
      </c>
      <c r="AD267" s="1358" t="s">
        <v>181</v>
      </c>
      <c r="AE267" s="1598">
        <v>2130.43</v>
      </c>
      <c r="AF267" s="1599">
        <f t="shared" si="137"/>
        <v>2130.43</v>
      </c>
      <c r="AG267" s="1612"/>
      <c r="AH267" s="1613" t="s">
        <v>81</v>
      </c>
      <c r="AI267" s="1613">
        <v>5</v>
      </c>
      <c r="AJ267" s="1543">
        <f t="shared" si="143"/>
        <v>2640</v>
      </c>
      <c r="AK267" s="1614"/>
      <c r="AL267" s="1615"/>
      <c r="AM267" s="1615">
        <f t="shared" si="144"/>
        <v>220</v>
      </c>
      <c r="AN267" s="1615"/>
      <c r="AO267" s="1615"/>
      <c r="AP267" s="1614" t="s">
        <v>63</v>
      </c>
      <c r="AQ267" s="1543">
        <f t="shared" si="145"/>
        <v>2640</v>
      </c>
      <c r="AR267" s="1615"/>
      <c r="AS267" s="1624">
        <f t="shared" si="138"/>
        <v>528</v>
      </c>
      <c r="AT267" s="1625">
        <f t="shared" si="139"/>
        <v>528</v>
      </c>
      <c r="AU267" s="1625">
        <f t="shared" si="140"/>
        <v>528</v>
      </c>
      <c r="AV267" s="1625">
        <f t="shared" si="141"/>
        <v>528</v>
      </c>
      <c r="AW267" s="1640">
        <f t="shared" si="142"/>
        <v>528</v>
      </c>
      <c r="AX267" s="1641"/>
      <c r="AY267" s="1430"/>
      <c r="AZ267" s="1453"/>
      <c r="BA267" s="1454"/>
      <c r="BB267" s="1455"/>
      <c r="BC267" s="1455"/>
      <c r="BD267" s="1455"/>
      <c r="BE267" s="1455"/>
      <c r="BF267" s="1455"/>
      <c r="BG267" s="1455"/>
      <c r="BH267" s="1455"/>
      <c r="BI267" s="1455"/>
      <c r="BJ267" s="1455"/>
      <c r="BK267" s="1455"/>
      <c r="BL267" s="1455"/>
      <c r="BM267" s="1455"/>
      <c r="BN267" s="1455"/>
      <c r="BO267" s="1455"/>
      <c r="BP267" s="1455"/>
      <c r="BQ267" s="1455"/>
      <c r="BR267" s="1455"/>
      <c r="BS267" s="1455"/>
      <c r="BT267" s="1455"/>
      <c r="BU267" s="1455"/>
      <c r="BV267" s="1455"/>
      <c r="BW267" s="1455"/>
      <c r="BX267" s="1455"/>
      <c r="BY267" s="1455"/>
      <c r="BZ267" s="1455"/>
      <c r="CA267" s="1455"/>
      <c r="CB267" s="1455"/>
      <c r="CC267" s="1455"/>
      <c r="CD267" s="1455"/>
      <c r="CE267" s="1455"/>
      <c r="CF267" s="1455"/>
      <c r="CG267" s="1455"/>
      <c r="CH267" s="1455"/>
      <c r="CI267" s="1455"/>
      <c r="CJ267" s="1455"/>
      <c r="CK267" s="1455"/>
      <c r="CL267" s="1455"/>
      <c r="CM267" s="1455"/>
      <c r="CN267" s="1455"/>
      <c r="CO267" s="1455"/>
      <c r="CP267" s="1455"/>
      <c r="CQ267" s="1455"/>
      <c r="CR267" s="1455"/>
      <c r="CS267" s="1455"/>
      <c r="CT267" s="1455"/>
      <c r="CU267" s="1455"/>
      <c r="CV267" s="1455"/>
      <c r="CW267" s="1455"/>
      <c r="CX267" s="1455"/>
      <c r="CY267" s="1455"/>
      <c r="CZ267" s="1455"/>
      <c r="DA267" s="1455"/>
      <c r="DB267" s="1455"/>
      <c r="DC267" s="1455"/>
      <c r="DD267" s="1455"/>
      <c r="DE267" s="1455"/>
      <c r="DF267" s="1455"/>
      <c r="DG267" s="1455"/>
      <c r="DH267" s="1455"/>
      <c r="DI267" s="1455"/>
      <c r="DJ267" s="1455"/>
      <c r="DK267" s="1455"/>
      <c r="DL267" s="1455"/>
      <c r="DM267" s="1455"/>
      <c r="DN267" s="1455"/>
      <c r="DO267" s="1455"/>
      <c r="DP267" s="1455"/>
      <c r="DQ267" s="1455"/>
      <c r="DR267" s="1455"/>
      <c r="DS267" s="1455"/>
      <c r="DT267" s="1455"/>
      <c r="DU267" s="1455"/>
      <c r="DV267" s="1455"/>
      <c r="DW267" s="1455"/>
      <c r="DX267" s="1455"/>
      <c r="DY267" s="1455"/>
      <c r="DZ267" s="1455"/>
      <c r="EA267" s="1455"/>
      <c r="EB267" s="1455"/>
      <c r="EC267" s="1455"/>
      <c r="ED267" s="1455"/>
      <c r="EE267" s="1455"/>
      <c r="EF267" s="1455"/>
      <c r="EG267" s="1455"/>
      <c r="EH267" s="1455"/>
      <c r="EI267" s="1455"/>
      <c r="EJ267" s="1455"/>
      <c r="EK267" s="1455"/>
      <c r="EL267" s="1455"/>
      <c r="EM267" s="1455"/>
      <c r="EN267" s="1455"/>
      <c r="EO267" s="1455"/>
      <c r="EP267" s="1455"/>
      <c r="EQ267" s="1455"/>
      <c r="ER267" s="1455"/>
      <c r="ES267" s="1455"/>
      <c r="ET267" s="1455"/>
      <c r="EU267" s="1455"/>
      <c r="EV267" s="1455"/>
      <c r="EW267" s="1455"/>
      <c r="EX267" s="1455"/>
      <c r="EY267" s="1455"/>
      <c r="EZ267" s="1455"/>
      <c r="FA267" s="1455"/>
      <c r="FB267" s="1455"/>
      <c r="FC267" s="1455"/>
      <c r="FD267" s="1455"/>
      <c r="FE267" s="1455"/>
      <c r="FF267" s="1455"/>
      <c r="FG267" s="1455"/>
      <c r="FH267" s="1455"/>
      <c r="FI267" s="1455"/>
      <c r="FJ267" s="1455"/>
      <c r="FK267" s="1455"/>
      <c r="FL267" s="1455"/>
      <c r="FM267" s="1455"/>
      <c r="FN267" s="1455"/>
      <c r="FO267" s="1455"/>
      <c r="FP267" s="1455"/>
      <c r="FQ267" s="1455"/>
      <c r="FR267" s="1455"/>
      <c r="FS267" s="1455"/>
      <c r="FT267" s="1455"/>
      <c r="FU267" s="1455"/>
      <c r="FV267" s="1455"/>
      <c r="FW267" s="1455"/>
      <c r="FX267" s="1455"/>
      <c r="FY267" s="1455"/>
      <c r="FZ267" s="1455"/>
      <c r="GA267" s="1455"/>
      <c r="GB267" s="1455"/>
      <c r="GC267" s="1455"/>
      <c r="GD267" s="1455"/>
      <c r="GE267" s="1455"/>
      <c r="GF267" s="1455"/>
      <c r="GG267" s="1455"/>
      <c r="GH267" s="1455"/>
      <c r="GI267" s="1455"/>
      <c r="GJ267" s="1455"/>
      <c r="GK267" s="1455"/>
      <c r="GL267" s="1455"/>
      <c r="GM267" s="1455"/>
      <c r="GN267" s="1455"/>
      <c r="GO267" s="1455"/>
      <c r="GP267" s="1455"/>
      <c r="GQ267" s="1455"/>
      <c r="GR267" s="1455"/>
      <c r="GS267" s="1455"/>
      <c r="GT267" s="1455"/>
      <c r="GU267" s="1455"/>
      <c r="GV267" s="1455"/>
      <c r="GW267" s="1455"/>
      <c r="GX267" s="1455"/>
      <c r="GY267" s="1455"/>
      <c r="GZ267" s="1455"/>
      <c r="HA267" s="1455"/>
      <c r="HB267" s="1455"/>
      <c r="HC267" s="1455"/>
      <c r="HD267" s="1455"/>
      <c r="HE267" s="1455"/>
      <c r="HF267" s="1455"/>
      <c r="HG267" s="1455"/>
      <c r="HH267" s="1455"/>
      <c r="HI267" s="1455"/>
      <c r="HJ267" s="1455"/>
      <c r="HK267" s="1455"/>
      <c r="HL267" s="1455"/>
      <c r="HM267" s="1455"/>
      <c r="HN267" s="1455"/>
      <c r="HO267" s="1455"/>
      <c r="HP267" s="1455"/>
      <c r="HQ267" s="1455"/>
      <c r="HR267" s="1455"/>
      <c r="HS267" s="1455"/>
      <c r="HT267" s="1455"/>
      <c r="HU267" s="1455"/>
      <c r="HV267" s="1455"/>
      <c r="HW267" s="1455"/>
      <c r="HX267" s="1455"/>
      <c r="HY267" s="1455"/>
      <c r="HZ267" s="1455"/>
      <c r="IA267" s="1455"/>
      <c r="IB267" s="1455"/>
      <c r="IC267" s="1455"/>
      <c r="ID267" s="1455"/>
      <c r="IE267" s="1455"/>
      <c r="IF267" s="1455"/>
      <c r="IG267" s="1455"/>
      <c r="IH267" s="1455"/>
      <c r="II267" s="1455"/>
      <c r="IJ267" s="1455"/>
      <c r="IK267" s="1455"/>
      <c r="IL267" s="1455"/>
      <c r="IM267" s="1455"/>
      <c r="IN267" s="1455"/>
      <c r="IO267" s="1455"/>
      <c r="IP267" s="1455"/>
      <c r="IQ267" s="1455"/>
      <c r="IR267" s="1455"/>
      <c r="IS267" s="1455"/>
      <c r="IT267" s="1455"/>
      <c r="IU267" s="1455"/>
      <c r="IV267" s="1455"/>
      <c r="IW267" s="1455"/>
      <c r="IX267" s="1455"/>
      <c r="IY267" s="1455"/>
      <c r="IZ267" s="1455"/>
      <c r="JA267" s="1455"/>
      <c r="JB267" s="1455"/>
      <c r="JC267" s="1455"/>
      <c r="JD267" s="1455"/>
      <c r="JE267" s="1455"/>
      <c r="JF267" s="1455"/>
      <c r="JG267" s="1455"/>
      <c r="JH267" s="1455"/>
      <c r="JI267" s="1455"/>
      <c r="JJ267" s="1455"/>
      <c r="JK267" s="1455"/>
      <c r="JL267" s="1455"/>
      <c r="JM267" s="1455"/>
      <c r="JN267" s="1455"/>
      <c r="JO267" s="1455"/>
      <c r="JP267" s="1455"/>
      <c r="JQ267" s="1455"/>
      <c r="JR267" s="1455"/>
      <c r="JS267" s="1455"/>
      <c r="JT267" s="1455"/>
      <c r="JU267" s="1455"/>
      <c r="JV267" s="1455"/>
      <c r="JW267" s="1455"/>
      <c r="JX267" s="1455"/>
      <c r="JY267" s="1455"/>
      <c r="JZ267" s="1455"/>
      <c r="KA267" s="1455"/>
      <c r="KB267" s="1455"/>
      <c r="KC267" s="1455"/>
      <c r="KD267" s="1455"/>
      <c r="KE267" s="1455"/>
      <c r="KF267" s="1455"/>
      <c r="KG267" s="1455"/>
      <c r="KH267" s="1455"/>
      <c r="KI267" s="1455"/>
      <c r="KJ267" s="1455"/>
      <c r="KK267" s="1455"/>
      <c r="KL267" s="1455"/>
      <c r="KM267" s="1455"/>
      <c r="KN267" s="1455"/>
      <c r="KO267" s="1455"/>
      <c r="KP267" s="1455"/>
      <c r="KQ267" s="1455"/>
      <c r="KR267" s="1455"/>
      <c r="KS267" s="1455"/>
      <c r="KT267" s="1455"/>
      <c r="KU267" s="1455"/>
      <c r="KV267" s="1455"/>
      <c r="KW267" s="1455"/>
      <c r="KX267" s="1455"/>
      <c r="KY267" s="1455"/>
      <c r="KZ267" s="1455"/>
      <c r="LA267" s="1455"/>
      <c r="LB267" s="1455"/>
      <c r="LC267" s="1455"/>
      <c r="LD267" s="1455"/>
      <c r="LE267" s="1455"/>
      <c r="LF267" s="1455"/>
      <c r="LG267" s="1455"/>
      <c r="LH267" s="1467"/>
      <c r="LI267" s="1467"/>
      <c r="LJ267" s="1467"/>
      <c r="LK267" s="1467"/>
      <c r="LL267" s="1467"/>
      <c r="LM267" s="1467"/>
      <c r="LN267" s="1467"/>
      <c r="LO267" s="1645"/>
    </row>
    <row r="268" s="1482" customFormat="1" ht="47" customHeight="1" spans="1:327">
      <c r="A268" s="1513">
        <v>46006</v>
      </c>
      <c r="B268" s="1226" t="s">
        <v>173</v>
      </c>
      <c r="C268" s="1227" t="s">
        <v>98</v>
      </c>
      <c r="D268" s="1228">
        <v>4500189024</v>
      </c>
      <c r="E268" s="1229" t="s">
        <v>5658</v>
      </c>
      <c r="F268" s="1228" t="s">
        <v>5659</v>
      </c>
      <c r="G268" s="1230" t="s">
        <v>5276</v>
      </c>
      <c r="H268" s="1230" t="s">
        <v>5276</v>
      </c>
      <c r="I268" s="1542" t="s">
        <v>5277</v>
      </c>
      <c r="J268" s="1543">
        <v>2640</v>
      </c>
      <c r="K268" s="1544">
        <v>0</v>
      </c>
      <c r="L268" s="1544">
        <v>2640</v>
      </c>
      <c r="M268" s="1545">
        <f t="shared" si="121"/>
        <v>1</v>
      </c>
      <c r="N268" s="1274">
        <v>46055</v>
      </c>
      <c r="O268" s="1274">
        <f t="shared" si="136"/>
        <v>46053</v>
      </c>
      <c r="P268" s="1835" t="s">
        <v>5593</v>
      </c>
      <c r="Q268" s="1570" t="s">
        <v>78</v>
      </c>
      <c r="R268" s="1577">
        <v>2640</v>
      </c>
      <c r="S268" s="1577">
        <f t="shared" si="122"/>
        <v>0</v>
      </c>
      <c r="T268" s="1577"/>
      <c r="U268" s="1894" t="s">
        <v>829</v>
      </c>
      <c r="V268" s="1572" t="s">
        <v>5625</v>
      </c>
      <c r="W268" s="1572" t="s">
        <v>1962</v>
      </c>
      <c r="X268" s="1573" t="s">
        <v>5646</v>
      </c>
      <c r="Y268" s="1595" t="s">
        <v>287</v>
      </c>
      <c r="Z268" s="1595" t="s">
        <v>5647</v>
      </c>
      <c r="AA268" s="1853" t="s">
        <v>2394</v>
      </c>
      <c r="AB268" s="1595"/>
      <c r="AC268" s="1597" t="s">
        <v>5412</v>
      </c>
      <c r="AD268" s="1358" t="s">
        <v>181</v>
      </c>
      <c r="AE268" s="1598">
        <v>2130.43</v>
      </c>
      <c r="AF268" s="1599">
        <f t="shared" si="137"/>
        <v>2130.43</v>
      </c>
      <c r="AG268" s="1612"/>
      <c r="AH268" s="1613" t="s">
        <v>81</v>
      </c>
      <c r="AI268" s="1613">
        <v>5</v>
      </c>
      <c r="AJ268" s="1543">
        <f t="shared" si="143"/>
        <v>2640</v>
      </c>
      <c r="AK268" s="1614"/>
      <c r="AL268" s="1615"/>
      <c r="AM268" s="1615">
        <f t="shared" si="144"/>
        <v>220</v>
      </c>
      <c r="AN268" s="1615"/>
      <c r="AO268" s="1615"/>
      <c r="AP268" s="1614" t="s">
        <v>63</v>
      </c>
      <c r="AQ268" s="1543">
        <f t="shared" si="145"/>
        <v>2640</v>
      </c>
      <c r="AR268" s="1615"/>
      <c r="AS268" s="1624">
        <f t="shared" si="138"/>
        <v>528</v>
      </c>
      <c r="AT268" s="1625">
        <f t="shared" si="139"/>
        <v>528</v>
      </c>
      <c r="AU268" s="1625">
        <f t="shared" si="140"/>
        <v>528</v>
      </c>
      <c r="AV268" s="1625">
        <f t="shared" si="141"/>
        <v>528</v>
      </c>
      <c r="AW268" s="1640">
        <f t="shared" si="142"/>
        <v>528</v>
      </c>
      <c r="AX268" s="1641"/>
      <c r="AY268" s="1430"/>
      <c r="AZ268" s="1453"/>
      <c r="BA268" s="1454"/>
      <c r="BB268" s="1455"/>
      <c r="BC268" s="1455"/>
      <c r="BD268" s="1455"/>
      <c r="BE268" s="1455"/>
      <c r="BF268" s="1455"/>
      <c r="BG268" s="1455"/>
      <c r="BH268" s="1455"/>
      <c r="BI268" s="1455"/>
      <c r="BJ268" s="1455"/>
      <c r="BK268" s="1455"/>
      <c r="BL268" s="1455"/>
      <c r="BM268" s="1455"/>
      <c r="BN268" s="1455"/>
      <c r="BO268" s="1455"/>
      <c r="BP268" s="1455"/>
      <c r="BQ268" s="1455"/>
      <c r="BR268" s="1455"/>
      <c r="BS268" s="1455"/>
      <c r="BT268" s="1455"/>
      <c r="BU268" s="1455"/>
      <c r="BV268" s="1455"/>
      <c r="BW268" s="1455"/>
      <c r="BX268" s="1455"/>
      <c r="BY268" s="1455"/>
      <c r="BZ268" s="1455"/>
      <c r="CA268" s="1455"/>
      <c r="CB268" s="1455"/>
      <c r="CC268" s="1455"/>
      <c r="CD268" s="1455"/>
      <c r="CE268" s="1455"/>
      <c r="CF268" s="1455"/>
      <c r="CG268" s="1455"/>
      <c r="CH268" s="1455"/>
      <c r="CI268" s="1455"/>
      <c r="CJ268" s="1455"/>
      <c r="CK268" s="1455"/>
      <c r="CL268" s="1455"/>
      <c r="CM268" s="1455"/>
      <c r="CN268" s="1455"/>
      <c r="CO268" s="1455"/>
      <c r="CP268" s="1455"/>
      <c r="CQ268" s="1455"/>
      <c r="CR268" s="1455"/>
      <c r="CS268" s="1455"/>
      <c r="CT268" s="1455"/>
      <c r="CU268" s="1455"/>
      <c r="CV268" s="1455"/>
      <c r="CW268" s="1455"/>
      <c r="CX268" s="1455"/>
      <c r="CY268" s="1455"/>
      <c r="CZ268" s="1455"/>
      <c r="DA268" s="1455"/>
      <c r="DB268" s="1455"/>
      <c r="DC268" s="1455"/>
      <c r="DD268" s="1455"/>
      <c r="DE268" s="1455"/>
      <c r="DF268" s="1455"/>
      <c r="DG268" s="1455"/>
      <c r="DH268" s="1455"/>
      <c r="DI268" s="1455"/>
      <c r="DJ268" s="1455"/>
      <c r="DK268" s="1455"/>
      <c r="DL268" s="1455"/>
      <c r="DM268" s="1455"/>
      <c r="DN268" s="1455"/>
      <c r="DO268" s="1455"/>
      <c r="DP268" s="1455"/>
      <c r="DQ268" s="1455"/>
      <c r="DR268" s="1455"/>
      <c r="DS268" s="1455"/>
      <c r="DT268" s="1455"/>
      <c r="DU268" s="1455"/>
      <c r="DV268" s="1455"/>
      <c r="DW268" s="1455"/>
      <c r="DX268" s="1455"/>
      <c r="DY268" s="1455"/>
      <c r="DZ268" s="1455"/>
      <c r="EA268" s="1455"/>
      <c r="EB268" s="1455"/>
      <c r="EC268" s="1455"/>
      <c r="ED268" s="1455"/>
      <c r="EE268" s="1455"/>
      <c r="EF268" s="1455"/>
      <c r="EG268" s="1455"/>
      <c r="EH268" s="1455"/>
      <c r="EI268" s="1455"/>
      <c r="EJ268" s="1455"/>
      <c r="EK268" s="1455"/>
      <c r="EL268" s="1455"/>
      <c r="EM268" s="1455"/>
      <c r="EN268" s="1455"/>
      <c r="EO268" s="1455"/>
      <c r="EP268" s="1455"/>
      <c r="EQ268" s="1455"/>
      <c r="ER268" s="1455"/>
      <c r="ES268" s="1455"/>
      <c r="ET268" s="1455"/>
      <c r="EU268" s="1455"/>
      <c r="EV268" s="1455"/>
      <c r="EW268" s="1455"/>
      <c r="EX268" s="1455"/>
      <c r="EY268" s="1455"/>
      <c r="EZ268" s="1455"/>
      <c r="FA268" s="1455"/>
      <c r="FB268" s="1455"/>
      <c r="FC268" s="1455"/>
      <c r="FD268" s="1455"/>
      <c r="FE268" s="1455"/>
      <c r="FF268" s="1455"/>
      <c r="FG268" s="1455"/>
      <c r="FH268" s="1455"/>
      <c r="FI268" s="1455"/>
      <c r="FJ268" s="1455"/>
      <c r="FK268" s="1455"/>
      <c r="FL268" s="1455"/>
      <c r="FM268" s="1455"/>
      <c r="FN268" s="1455"/>
      <c r="FO268" s="1455"/>
      <c r="FP268" s="1455"/>
      <c r="FQ268" s="1455"/>
      <c r="FR268" s="1455"/>
      <c r="FS268" s="1455"/>
      <c r="FT268" s="1455"/>
      <c r="FU268" s="1455"/>
      <c r="FV268" s="1455"/>
      <c r="FW268" s="1455"/>
      <c r="FX268" s="1455"/>
      <c r="FY268" s="1455"/>
      <c r="FZ268" s="1455"/>
      <c r="GA268" s="1455"/>
      <c r="GB268" s="1455"/>
      <c r="GC268" s="1455"/>
      <c r="GD268" s="1455"/>
      <c r="GE268" s="1455"/>
      <c r="GF268" s="1455"/>
      <c r="GG268" s="1455"/>
      <c r="GH268" s="1455"/>
      <c r="GI268" s="1455"/>
      <c r="GJ268" s="1455"/>
      <c r="GK268" s="1455"/>
      <c r="GL268" s="1455"/>
      <c r="GM268" s="1455"/>
      <c r="GN268" s="1455"/>
      <c r="GO268" s="1455"/>
      <c r="GP268" s="1455"/>
      <c r="GQ268" s="1455"/>
      <c r="GR268" s="1455"/>
      <c r="GS268" s="1455"/>
      <c r="GT268" s="1455"/>
      <c r="GU268" s="1455"/>
      <c r="GV268" s="1455"/>
      <c r="GW268" s="1455"/>
      <c r="GX268" s="1455"/>
      <c r="GY268" s="1455"/>
      <c r="GZ268" s="1455"/>
      <c r="HA268" s="1455"/>
      <c r="HB268" s="1455"/>
      <c r="HC268" s="1455"/>
      <c r="HD268" s="1455"/>
      <c r="HE268" s="1455"/>
      <c r="HF268" s="1455"/>
      <c r="HG268" s="1455"/>
      <c r="HH268" s="1455"/>
      <c r="HI268" s="1455"/>
      <c r="HJ268" s="1455"/>
      <c r="HK268" s="1455"/>
      <c r="HL268" s="1455"/>
      <c r="HM268" s="1455"/>
      <c r="HN268" s="1455"/>
      <c r="HO268" s="1455"/>
      <c r="HP268" s="1455"/>
      <c r="HQ268" s="1455"/>
      <c r="HR268" s="1455"/>
      <c r="HS268" s="1455"/>
      <c r="HT268" s="1455"/>
      <c r="HU268" s="1455"/>
      <c r="HV268" s="1455"/>
      <c r="HW268" s="1455"/>
      <c r="HX268" s="1455"/>
      <c r="HY268" s="1455"/>
      <c r="HZ268" s="1455"/>
      <c r="IA268" s="1455"/>
      <c r="IB268" s="1455"/>
      <c r="IC268" s="1455"/>
      <c r="ID268" s="1455"/>
      <c r="IE268" s="1455"/>
      <c r="IF268" s="1455"/>
      <c r="IG268" s="1455"/>
      <c r="IH268" s="1455"/>
      <c r="II268" s="1455"/>
      <c r="IJ268" s="1455"/>
      <c r="IK268" s="1455"/>
      <c r="IL268" s="1455"/>
      <c r="IM268" s="1455"/>
      <c r="IN268" s="1455"/>
      <c r="IO268" s="1455"/>
      <c r="IP268" s="1455"/>
      <c r="IQ268" s="1455"/>
      <c r="IR268" s="1455"/>
      <c r="IS268" s="1455"/>
      <c r="IT268" s="1455"/>
      <c r="IU268" s="1455"/>
      <c r="IV268" s="1455"/>
      <c r="IW268" s="1455"/>
      <c r="IX268" s="1455"/>
      <c r="IY268" s="1455"/>
      <c r="IZ268" s="1455"/>
      <c r="JA268" s="1455"/>
      <c r="JB268" s="1455"/>
      <c r="JC268" s="1455"/>
      <c r="JD268" s="1455"/>
      <c r="JE268" s="1455"/>
      <c r="JF268" s="1455"/>
      <c r="JG268" s="1455"/>
      <c r="JH268" s="1455"/>
      <c r="JI268" s="1455"/>
      <c r="JJ268" s="1455"/>
      <c r="JK268" s="1455"/>
      <c r="JL268" s="1455"/>
      <c r="JM268" s="1455"/>
      <c r="JN268" s="1455"/>
      <c r="JO268" s="1455"/>
      <c r="JP268" s="1455"/>
      <c r="JQ268" s="1455"/>
      <c r="JR268" s="1455"/>
      <c r="JS268" s="1455"/>
      <c r="JT268" s="1455"/>
      <c r="JU268" s="1455"/>
      <c r="JV268" s="1455"/>
      <c r="JW268" s="1455"/>
      <c r="JX268" s="1455"/>
      <c r="JY268" s="1455"/>
      <c r="JZ268" s="1455"/>
      <c r="KA268" s="1455"/>
      <c r="KB268" s="1455"/>
      <c r="KC268" s="1455"/>
      <c r="KD268" s="1455"/>
      <c r="KE268" s="1455"/>
      <c r="KF268" s="1455"/>
      <c r="KG268" s="1455"/>
      <c r="KH268" s="1455"/>
      <c r="KI268" s="1455"/>
      <c r="KJ268" s="1455"/>
      <c r="KK268" s="1455"/>
      <c r="KL268" s="1455"/>
      <c r="KM268" s="1455"/>
      <c r="KN268" s="1455"/>
      <c r="KO268" s="1455"/>
      <c r="KP268" s="1455"/>
      <c r="KQ268" s="1455"/>
      <c r="KR268" s="1455"/>
      <c r="KS268" s="1455"/>
      <c r="KT268" s="1455"/>
      <c r="KU268" s="1455"/>
      <c r="KV268" s="1455"/>
      <c r="KW268" s="1455"/>
      <c r="KX268" s="1455"/>
      <c r="KY268" s="1455"/>
      <c r="KZ268" s="1455"/>
      <c r="LA268" s="1455"/>
      <c r="LB268" s="1455"/>
      <c r="LC268" s="1455"/>
      <c r="LD268" s="1455"/>
      <c r="LE268" s="1455"/>
      <c r="LF268" s="1455"/>
      <c r="LG268" s="1455"/>
      <c r="LH268" s="1467"/>
      <c r="LI268" s="1467"/>
      <c r="LJ268" s="1467"/>
      <c r="LK268" s="1467"/>
      <c r="LL268" s="1467"/>
      <c r="LM268" s="1467"/>
      <c r="LN268" s="1467"/>
      <c r="LO268" s="1645"/>
    </row>
    <row r="269" s="1482" customFormat="1" ht="47" customHeight="1" spans="1:327">
      <c r="A269" s="1832">
        <v>46026</v>
      </c>
      <c r="B269" s="1660" t="s">
        <v>283</v>
      </c>
      <c r="C269" s="1661" t="s">
        <v>98</v>
      </c>
      <c r="D269" s="1662">
        <v>4500190530</v>
      </c>
      <c r="E269" s="1860" t="s">
        <v>5660</v>
      </c>
      <c r="F269" s="1662" t="s">
        <v>5661</v>
      </c>
      <c r="G269" s="1861" t="s">
        <v>4780</v>
      </c>
      <c r="H269" s="1230" t="s">
        <v>4780</v>
      </c>
      <c r="I269" s="1542" t="s">
        <v>4765</v>
      </c>
      <c r="J269" s="1543">
        <v>29976</v>
      </c>
      <c r="K269" s="1876">
        <v>0</v>
      </c>
      <c r="L269" s="1876">
        <v>24</v>
      </c>
      <c r="M269" s="1877">
        <f t="shared" si="121"/>
        <v>1249</v>
      </c>
      <c r="N269" s="1673">
        <v>46055</v>
      </c>
      <c r="O269" s="1673">
        <f t="shared" si="136"/>
        <v>46053</v>
      </c>
      <c r="P269" s="1878"/>
      <c r="Q269" s="1570" t="s">
        <v>78</v>
      </c>
      <c r="R269" s="1577">
        <f>28992+984</f>
        <v>29976</v>
      </c>
      <c r="S269" s="1577">
        <f t="shared" si="122"/>
        <v>0</v>
      </c>
      <c r="T269" s="1575" t="s">
        <v>1634</v>
      </c>
      <c r="U269" s="1571" t="s">
        <v>829</v>
      </c>
      <c r="V269" s="1572" t="s">
        <v>5662</v>
      </c>
      <c r="W269" s="1572" t="s">
        <v>88</v>
      </c>
      <c r="X269" s="1573">
        <v>46026</v>
      </c>
      <c r="Y269" s="1595" t="s">
        <v>287</v>
      </c>
      <c r="Z269" s="1595" t="s">
        <v>5631</v>
      </c>
      <c r="AA269" s="1595" t="s">
        <v>5663</v>
      </c>
      <c r="AB269" s="1595"/>
      <c r="AC269" s="1597" t="s">
        <v>5454</v>
      </c>
      <c r="AD269" s="1358" t="s">
        <v>289</v>
      </c>
      <c r="AE269" s="1598">
        <v>0.7906</v>
      </c>
      <c r="AF269" s="1599">
        <f t="shared" ref="AF269:AF278" si="146">AE269*J269</f>
        <v>23699.0256</v>
      </c>
      <c r="AG269" s="1612"/>
      <c r="AH269" s="1613" t="s">
        <v>81</v>
      </c>
      <c r="AI269" s="1613">
        <v>5</v>
      </c>
      <c r="AJ269" s="1543">
        <f t="shared" si="143"/>
        <v>29976</v>
      </c>
      <c r="AK269" s="1614"/>
      <c r="AL269" s="1615">
        <f>J269/24</f>
        <v>1249</v>
      </c>
      <c r="AM269" s="1615"/>
      <c r="AN269" s="1615"/>
      <c r="AO269" s="1615"/>
      <c r="AP269" s="1614" t="s">
        <v>63</v>
      </c>
      <c r="AQ269" s="1543">
        <f t="shared" si="145"/>
        <v>29976</v>
      </c>
      <c r="AR269" s="1615"/>
      <c r="AS269" s="1624">
        <f t="shared" si="138"/>
        <v>5995.2</v>
      </c>
      <c r="AT269" s="1625">
        <f t="shared" si="139"/>
        <v>5995.2</v>
      </c>
      <c r="AU269" s="1625">
        <f t="shared" si="140"/>
        <v>5995.2</v>
      </c>
      <c r="AV269" s="1625">
        <f t="shared" si="141"/>
        <v>5995.2</v>
      </c>
      <c r="AW269" s="1640">
        <f t="shared" si="142"/>
        <v>5995.2</v>
      </c>
      <c r="AX269" s="1641">
        <f>J269*23/24/COUNT(AS269:AW269)</f>
        <v>5745.4</v>
      </c>
      <c r="AY269" s="1430">
        <f>J269/24/COUNT(AS269:AW269)</f>
        <v>249.8</v>
      </c>
      <c r="AZ269" s="1453"/>
      <c r="BA269" s="1454"/>
      <c r="BB269" s="1455"/>
      <c r="BC269" s="1455"/>
      <c r="BD269" s="1455"/>
      <c r="BE269" s="1455"/>
      <c r="BF269" s="1455"/>
      <c r="BG269" s="1455"/>
      <c r="BH269" s="1455"/>
      <c r="BI269" s="1455"/>
      <c r="BJ269" s="1455"/>
      <c r="BK269" s="1455"/>
      <c r="BL269" s="1455"/>
      <c r="BM269" s="1455"/>
      <c r="BN269" s="1455"/>
      <c r="BO269" s="1455"/>
      <c r="BP269" s="1455"/>
      <c r="BQ269" s="1455"/>
      <c r="BR269" s="1455"/>
      <c r="BS269" s="1455"/>
      <c r="BT269" s="1455"/>
      <c r="BU269" s="1455"/>
      <c r="BV269" s="1455"/>
      <c r="BW269" s="1455"/>
      <c r="BX269" s="1455"/>
      <c r="BY269" s="1455"/>
      <c r="BZ269" s="1455"/>
      <c r="CA269" s="1455"/>
      <c r="CB269" s="1455"/>
      <c r="CC269" s="1455"/>
      <c r="CD269" s="1455"/>
      <c r="CE269" s="1455"/>
      <c r="CF269" s="1455"/>
      <c r="CG269" s="1455"/>
      <c r="CH269" s="1455"/>
      <c r="CI269" s="1455"/>
      <c r="CJ269" s="1455"/>
      <c r="CK269" s="1455"/>
      <c r="CL269" s="1455"/>
      <c r="CM269" s="1455"/>
      <c r="CN269" s="1455"/>
      <c r="CO269" s="1455"/>
      <c r="CP269" s="1455"/>
      <c r="CQ269" s="1455"/>
      <c r="CR269" s="1455"/>
      <c r="CS269" s="1455"/>
      <c r="CT269" s="1455"/>
      <c r="CU269" s="1455"/>
      <c r="CV269" s="1455"/>
      <c r="CW269" s="1455"/>
      <c r="CX269" s="1455"/>
      <c r="CY269" s="1455"/>
      <c r="CZ269" s="1455"/>
      <c r="DA269" s="1455"/>
      <c r="DB269" s="1455"/>
      <c r="DC269" s="1455"/>
      <c r="DD269" s="1455"/>
      <c r="DE269" s="1455"/>
      <c r="DF269" s="1455"/>
      <c r="DG269" s="1455"/>
      <c r="DH269" s="1455"/>
      <c r="DI269" s="1455"/>
      <c r="DJ269" s="1455"/>
      <c r="DK269" s="1455"/>
      <c r="DL269" s="1455"/>
      <c r="DM269" s="1455"/>
      <c r="DN269" s="1455"/>
      <c r="DO269" s="1455"/>
      <c r="DP269" s="1455"/>
      <c r="DQ269" s="1455"/>
      <c r="DR269" s="1455"/>
      <c r="DS269" s="1455"/>
      <c r="DT269" s="1455"/>
      <c r="DU269" s="1455"/>
      <c r="DV269" s="1455"/>
      <c r="DW269" s="1455"/>
      <c r="DX269" s="1455"/>
      <c r="DY269" s="1455"/>
      <c r="DZ269" s="1455"/>
      <c r="EA269" s="1455"/>
      <c r="EB269" s="1455"/>
      <c r="EC269" s="1455"/>
      <c r="ED269" s="1455"/>
      <c r="EE269" s="1455"/>
      <c r="EF269" s="1455"/>
      <c r="EG269" s="1455"/>
      <c r="EH269" s="1455"/>
      <c r="EI269" s="1455"/>
      <c r="EJ269" s="1455"/>
      <c r="EK269" s="1455"/>
      <c r="EL269" s="1455"/>
      <c r="EM269" s="1455"/>
      <c r="EN269" s="1455"/>
      <c r="EO269" s="1455"/>
      <c r="EP269" s="1455"/>
      <c r="EQ269" s="1455"/>
      <c r="ER269" s="1455"/>
      <c r="ES269" s="1455"/>
      <c r="ET269" s="1455"/>
      <c r="EU269" s="1455"/>
      <c r="EV269" s="1455"/>
      <c r="EW269" s="1455"/>
      <c r="EX269" s="1455"/>
      <c r="EY269" s="1455"/>
      <c r="EZ269" s="1455"/>
      <c r="FA269" s="1455"/>
      <c r="FB269" s="1455"/>
      <c r="FC269" s="1455"/>
      <c r="FD269" s="1455"/>
      <c r="FE269" s="1455"/>
      <c r="FF269" s="1455"/>
      <c r="FG269" s="1455"/>
      <c r="FH269" s="1455"/>
      <c r="FI269" s="1455"/>
      <c r="FJ269" s="1455"/>
      <c r="FK269" s="1455"/>
      <c r="FL269" s="1455"/>
      <c r="FM269" s="1455"/>
      <c r="FN269" s="1455"/>
      <c r="FO269" s="1455"/>
      <c r="FP269" s="1455"/>
      <c r="FQ269" s="1455"/>
      <c r="FR269" s="1455"/>
      <c r="FS269" s="1455"/>
      <c r="FT269" s="1455"/>
      <c r="FU269" s="1455"/>
      <c r="FV269" s="1455"/>
      <c r="FW269" s="1455"/>
      <c r="FX269" s="1455"/>
      <c r="FY269" s="1455"/>
      <c r="FZ269" s="1455"/>
      <c r="GA269" s="1455"/>
      <c r="GB269" s="1455"/>
      <c r="GC269" s="1455"/>
      <c r="GD269" s="1455"/>
      <c r="GE269" s="1455"/>
      <c r="GF269" s="1455"/>
      <c r="GG269" s="1455"/>
      <c r="GH269" s="1455"/>
      <c r="GI269" s="1455"/>
      <c r="GJ269" s="1455"/>
      <c r="GK269" s="1455"/>
      <c r="GL269" s="1455"/>
      <c r="GM269" s="1455"/>
      <c r="GN269" s="1455"/>
      <c r="GO269" s="1455"/>
      <c r="GP269" s="1455"/>
      <c r="GQ269" s="1455"/>
      <c r="GR269" s="1455"/>
      <c r="GS269" s="1455"/>
      <c r="GT269" s="1455"/>
      <c r="GU269" s="1455"/>
      <c r="GV269" s="1455"/>
      <c r="GW269" s="1455"/>
      <c r="GX269" s="1455"/>
      <c r="GY269" s="1455"/>
      <c r="GZ269" s="1455"/>
      <c r="HA269" s="1455"/>
      <c r="HB269" s="1455"/>
      <c r="HC269" s="1455"/>
      <c r="HD269" s="1455"/>
      <c r="HE269" s="1455"/>
      <c r="HF269" s="1455"/>
      <c r="HG269" s="1455"/>
      <c r="HH269" s="1455"/>
      <c r="HI269" s="1455"/>
      <c r="HJ269" s="1455"/>
      <c r="HK269" s="1455"/>
      <c r="HL269" s="1455"/>
      <c r="HM269" s="1455"/>
      <c r="HN269" s="1455"/>
      <c r="HO269" s="1455"/>
      <c r="HP269" s="1455"/>
      <c r="HQ269" s="1455"/>
      <c r="HR269" s="1455"/>
      <c r="HS269" s="1455"/>
      <c r="HT269" s="1455"/>
      <c r="HU269" s="1455"/>
      <c r="HV269" s="1455"/>
      <c r="HW269" s="1455"/>
      <c r="HX269" s="1455"/>
      <c r="HY269" s="1455"/>
      <c r="HZ269" s="1455"/>
      <c r="IA269" s="1455"/>
      <c r="IB269" s="1455"/>
      <c r="IC269" s="1455"/>
      <c r="ID269" s="1455"/>
      <c r="IE269" s="1455"/>
      <c r="IF269" s="1455"/>
      <c r="IG269" s="1455"/>
      <c r="IH269" s="1455"/>
      <c r="II269" s="1455"/>
      <c r="IJ269" s="1455"/>
      <c r="IK269" s="1455"/>
      <c r="IL269" s="1455"/>
      <c r="IM269" s="1455"/>
      <c r="IN269" s="1455"/>
      <c r="IO269" s="1455"/>
      <c r="IP269" s="1455"/>
      <c r="IQ269" s="1455"/>
      <c r="IR269" s="1455"/>
      <c r="IS269" s="1455"/>
      <c r="IT269" s="1455"/>
      <c r="IU269" s="1455"/>
      <c r="IV269" s="1455"/>
      <c r="IW269" s="1455"/>
      <c r="IX269" s="1455"/>
      <c r="IY269" s="1455"/>
      <c r="IZ269" s="1455"/>
      <c r="JA269" s="1455"/>
      <c r="JB269" s="1455"/>
      <c r="JC269" s="1455"/>
      <c r="JD269" s="1455"/>
      <c r="JE269" s="1455"/>
      <c r="JF269" s="1455"/>
      <c r="JG269" s="1455"/>
      <c r="JH269" s="1455"/>
      <c r="JI269" s="1455"/>
      <c r="JJ269" s="1455"/>
      <c r="JK269" s="1455"/>
      <c r="JL269" s="1455"/>
      <c r="JM269" s="1455"/>
      <c r="JN269" s="1455"/>
      <c r="JO269" s="1455"/>
      <c r="JP269" s="1455"/>
      <c r="JQ269" s="1455"/>
      <c r="JR269" s="1455"/>
      <c r="JS269" s="1455"/>
      <c r="JT269" s="1455"/>
      <c r="JU269" s="1455"/>
      <c r="JV269" s="1455"/>
      <c r="JW269" s="1455"/>
      <c r="JX269" s="1455"/>
      <c r="JY269" s="1455"/>
      <c r="JZ269" s="1455"/>
      <c r="KA269" s="1455"/>
      <c r="KB269" s="1455"/>
      <c r="KC269" s="1455"/>
      <c r="KD269" s="1455"/>
      <c r="KE269" s="1455"/>
      <c r="KF269" s="1455"/>
      <c r="KG269" s="1455"/>
      <c r="KH269" s="1455"/>
      <c r="KI269" s="1455"/>
      <c r="KJ269" s="1455"/>
      <c r="KK269" s="1455"/>
      <c r="KL269" s="1455"/>
      <c r="KM269" s="1455"/>
      <c r="KN269" s="1455"/>
      <c r="KO269" s="1455"/>
      <c r="KP269" s="1455"/>
      <c r="KQ269" s="1455"/>
      <c r="KR269" s="1455"/>
      <c r="KS269" s="1455"/>
      <c r="KT269" s="1455"/>
      <c r="KU269" s="1455"/>
      <c r="KV269" s="1455"/>
      <c r="KW269" s="1455"/>
      <c r="KX269" s="1455"/>
      <c r="KY269" s="1455"/>
      <c r="KZ269" s="1455"/>
      <c r="LA269" s="1455"/>
      <c r="LB269" s="1455"/>
      <c r="LC269" s="1455"/>
      <c r="LD269" s="1455"/>
      <c r="LE269" s="1455"/>
      <c r="LF269" s="1455"/>
      <c r="LG269" s="1455"/>
      <c r="LH269" s="1467"/>
      <c r="LI269" s="1467"/>
      <c r="LJ269" s="1467"/>
      <c r="LK269" s="1467"/>
      <c r="LL269" s="1467"/>
      <c r="LM269" s="1467"/>
      <c r="LN269" s="1467"/>
      <c r="LO269" s="1645"/>
    </row>
    <row r="270" s="1487" customFormat="1" ht="47" customHeight="1" spans="1:327">
      <c r="A270" s="1832">
        <v>45974</v>
      </c>
      <c r="B270" s="1660" t="s">
        <v>5464</v>
      </c>
      <c r="C270" s="1661" t="s">
        <v>98</v>
      </c>
      <c r="D270" s="1662">
        <v>4500185616</v>
      </c>
      <c r="E270" s="1860" t="s">
        <v>5664</v>
      </c>
      <c r="F270" s="1662" t="s">
        <v>5665</v>
      </c>
      <c r="G270" s="1862" t="s">
        <v>5089</v>
      </c>
      <c r="H270" s="1520" t="s">
        <v>5089</v>
      </c>
      <c r="I270" s="1547" t="s">
        <v>5467</v>
      </c>
      <c r="J270" s="1879">
        <v>216</v>
      </c>
      <c r="K270" s="1876">
        <v>0</v>
      </c>
      <c r="L270" s="1876">
        <v>24</v>
      </c>
      <c r="M270" s="1877">
        <f t="shared" si="121"/>
        <v>9</v>
      </c>
      <c r="N270" s="1673">
        <v>46058</v>
      </c>
      <c r="O270" s="1673">
        <v>46056</v>
      </c>
      <c r="P270" s="1878"/>
      <c r="Q270" s="1895" t="s">
        <v>78</v>
      </c>
      <c r="R270" s="1896"/>
      <c r="S270" s="1577">
        <f t="shared" si="122"/>
        <v>-216</v>
      </c>
      <c r="T270" s="1840" t="s">
        <v>1634</v>
      </c>
      <c r="U270" s="1897" t="s">
        <v>829</v>
      </c>
      <c r="V270" s="1892"/>
      <c r="W270" s="1892" t="s">
        <v>111</v>
      </c>
      <c r="X270" s="1893">
        <v>45974</v>
      </c>
      <c r="Y270" s="1926" t="s">
        <v>287</v>
      </c>
      <c r="Z270" s="1893" t="s">
        <v>5666</v>
      </c>
      <c r="AA270" s="1853" t="s">
        <v>5667</v>
      </c>
      <c r="AB270" s="1926"/>
      <c r="AC270" s="1929" t="s">
        <v>5471</v>
      </c>
      <c r="AD270" s="1601" t="s">
        <v>4888</v>
      </c>
      <c r="AE270" s="1927">
        <v>3.9642</v>
      </c>
      <c r="AF270" s="1928">
        <f t="shared" si="146"/>
        <v>856.2672</v>
      </c>
      <c r="AG270" s="1942"/>
      <c r="AH270" s="1943" t="s">
        <v>81</v>
      </c>
      <c r="AI270" s="1943">
        <v>5</v>
      </c>
      <c r="AJ270" s="1946">
        <f>J270*5</f>
        <v>1080</v>
      </c>
      <c r="AK270" s="1944"/>
      <c r="AL270" s="1945"/>
      <c r="AM270" s="1945"/>
      <c r="AN270" s="1945"/>
      <c r="AO270" s="1945"/>
      <c r="AP270" s="1945" t="s">
        <v>63</v>
      </c>
      <c r="AQ270" s="1946">
        <f>J270*5</f>
        <v>1080</v>
      </c>
      <c r="AR270" s="1945"/>
      <c r="AS270" s="1954">
        <f>J270/1</f>
        <v>216</v>
      </c>
      <c r="AT270" s="1954">
        <f>J270/1</f>
        <v>216</v>
      </c>
      <c r="AU270" s="1954">
        <f>J270/1</f>
        <v>216</v>
      </c>
      <c r="AV270" s="1954">
        <f>J270/1</f>
        <v>216</v>
      </c>
      <c r="AW270" s="1954">
        <f>J270/1</f>
        <v>216</v>
      </c>
      <c r="AX270" s="1958">
        <f>J270*23/24/COUNT(AS270:AW270)</f>
        <v>41.4</v>
      </c>
      <c r="AY270" s="1955">
        <f>J210/24/COUNT(AS210:AW210)</f>
        <v>30.4</v>
      </c>
      <c r="AZ270" s="1453"/>
      <c r="BA270" s="1454"/>
      <c r="BB270" s="1455"/>
      <c r="BC270" s="1455"/>
      <c r="BD270" s="1455"/>
      <c r="BE270" s="1455"/>
      <c r="BF270" s="1455"/>
      <c r="BG270" s="1455"/>
      <c r="BH270" s="1455"/>
      <c r="BI270" s="1455"/>
      <c r="BJ270" s="1455"/>
      <c r="BK270" s="1455"/>
      <c r="BL270" s="1455"/>
      <c r="BM270" s="1455"/>
      <c r="BN270" s="1455"/>
      <c r="BO270" s="1455"/>
      <c r="BP270" s="1455"/>
      <c r="BQ270" s="1455"/>
      <c r="BR270" s="1455"/>
      <c r="BS270" s="1455"/>
      <c r="BT270" s="1455"/>
      <c r="BU270" s="1455"/>
      <c r="BV270" s="1455"/>
      <c r="BW270" s="1455"/>
      <c r="BX270" s="1455"/>
      <c r="BY270" s="1455"/>
      <c r="BZ270" s="1455"/>
      <c r="CA270" s="1455"/>
      <c r="CB270" s="1455"/>
      <c r="CC270" s="1455"/>
      <c r="CD270" s="1455"/>
      <c r="CE270" s="1455"/>
      <c r="CF270" s="1455"/>
      <c r="CG270" s="1455"/>
      <c r="CH270" s="1455"/>
      <c r="CI270" s="1455"/>
      <c r="CJ270" s="1455"/>
      <c r="CK270" s="1455"/>
      <c r="CL270" s="1455"/>
      <c r="CM270" s="1455"/>
      <c r="CN270" s="1455"/>
      <c r="CO270" s="1455"/>
      <c r="CP270" s="1455"/>
      <c r="CQ270" s="1455"/>
      <c r="CR270" s="1455"/>
      <c r="CS270" s="1455"/>
      <c r="CT270" s="1455"/>
      <c r="CU270" s="1455"/>
      <c r="CV270" s="1455"/>
      <c r="CW270" s="1455"/>
      <c r="CX270" s="1455"/>
      <c r="CY270" s="1455"/>
      <c r="CZ270" s="1455"/>
      <c r="DA270" s="1455"/>
      <c r="DB270" s="1455"/>
      <c r="DC270" s="1455"/>
      <c r="DD270" s="1455"/>
      <c r="DE270" s="1455"/>
      <c r="DF270" s="1455"/>
      <c r="DG270" s="1455"/>
      <c r="DH270" s="1455"/>
      <c r="DI270" s="1455"/>
      <c r="DJ270" s="1455"/>
      <c r="DK270" s="1455"/>
      <c r="DL270" s="1455"/>
      <c r="DM270" s="1455"/>
      <c r="DN270" s="1455"/>
      <c r="DO270" s="1455"/>
      <c r="DP270" s="1455"/>
      <c r="DQ270" s="1455"/>
      <c r="DR270" s="1455"/>
      <c r="DS270" s="1455"/>
      <c r="DT270" s="1455"/>
      <c r="DU270" s="1455"/>
      <c r="DV270" s="1455"/>
      <c r="DW270" s="1455"/>
      <c r="DX270" s="1455"/>
      <c r="DY270" s="1455"/>
      <c r="DZ270" s="1455"/>
      <c r="EA270" s="1455"/>
      <c r="EB270" s="1455"/>
      <c r="EC270" s="1455"/>
      <c r="ED270" s="1455"/>
      <c r="EE270" s="1455"/>
      <c r="EF270" s="1455"/>
      <c r="EG270" s="1455"/>
      <c r="EH270" s="1455"/>
      <c r="EI270" s="1455"/>
      <c r="EJ270" s="1455"/>
      <c r="EK270" s="1455"/>
      <c r="EL270" s="1455"/>
      <c r="EM270" s="1455"/>
      <c r="EN270" s="1455"/>
      <c r="EO270" s="1455"/>
      <c r="EP270" s="1455"/>
      <c r="EQ270" s="1455"/>
      <c r="ER270" s="1455"/>
      <c r="ES270" s="1455"/>
      <c r="ET270" s="1455"/>
      <c r="EU270" s="1455"/>
      <c r="EV270" s="1455"/>
      <c r="EW270" s="1455"/>
      <c r="EX270" s="1455"/>
      <c r="EY270" s="1455"/>
      <c r="EZ270" s="1455"/>
      <c r="FA270" s="1455"/>
      <c r="FB270" s="1455"/>
      <c r="FC270" s="1455"/>
      <c r="FD270" s="1455"/>
      <c r="FE270" s="1455"/>
      <c r="FF270" s="1455"/>
      <c r="FG270" s="1455"/>
      <c r="FH270" s="1455"/>
      <c r="FI270" s="1455"/>
      <c r="FJ270" s="1455"/>
      <c r="FK270" s="1455"/>
      <c r="FL270" s="1455"/>
      <c r="FM270" s="1455"/>
      <c r="FN270" s="1455"/>
      <c r="FO270" s="1455"/>
      <c r="FP270" s="1455"/>
      <c r="FQ270" s="1455"/>
      <c r="FR270" s="1455"/>
      <c r="FS270" s="1455"/>
      <c r="FT270" s="1455"/>
      <c r="FU270" s="1455"/>
      <c r="FV270" s="1455"/>
      <c r="FW270" s="1455"/>
      <c r="FX270" s="1455"/>
      <c r="FY270" s="1455"/>
      <c r="FZ270" s="1455"/>
      <c r="GA270" s="1455"/>
      <c r="GB270" s="1455"/>
      <c r="GC270" s="1455"/>
      <c r="GD270" s="1455"/>
      <c r="GE270" s="1455"/>
      <c r="GF270" s="1455"/>
      <c r="GG270" s="1455"/>
      <c r="GH270" s="1455"/>
      <c r="GI270" s="1455"/>
      <c r="GJ270" s="1455"/>
      <c r="GK270" s="1455"/>
      <c r="GL270" s="1455"/>
      <c r="GM270" s="1455"/>
      <c r="GN270" s="1455"/>
      <c r="GO270" s="1455"/>
      <c r="GP270" s="1455"/>
      <c r="GQ270" s="1455"/>
      <c r="GR270" s="1455"/>
      <c r="GS270" s="1455"/>
      <c r="GT270" s="1455"/>
      <c r="GU270" s="1455"/>
      <c r="GV270" s="1455"/>
      <c r="GW270" s="1455"/>
      <c r="GX270" s="1455"/>
      <c r="GY270" s="1455"/>
      <c r="GZ270" s="1455"/>
      <c r="HA270" s="1455"/>
      <c r="HB270" s="1455"/>
      <c r="HC270" s="1455"/>
      <c r="HD270" s="1455"/>
      <c r="HE270" s="1455"/>
      <c r="HF270" s="1455"/>
      <c r="HG270" s="1455"/>
      <c r="HH270" s="1455"/>
      <c r="HI270" s="1455"/>
      <c r="HJ270" s="1455"/>
      <c r="HK270" s="1455"/>
      <c r="HL270" s="1455"/>
      <c r="HM270" s="1455"/>
      <c r="HN270" s="1455"/>
      <c r="HO270" s="1455"/>
      <c r="HP270" s="1455"/>
      <c r="HQ270" s="1455"/>
      <c r="HR270" s="1455"/>
      <c r="HS270" s="1455"/>
      <c r="HT270" s="1455"/>
      <c r="HU270" s="1455"/>
      <c r="HV270" s="1455"/>
      <c r="HW270" s="1455"/>
      <c r="HX270" s="1455"/>
      <c r="HY270" s="1455"/>
      <c r="HZ270" s="1455"/>
      <c r="IA270" s="1455"/>
      <c r="IB270" s="1455"/>
      <c r="IC270" s="1455"/>
      <c r="ID270" s="1455"/>
      <c r="IE270" s="1455"/>
      <c r="IF270" s="1455"/>
      <c r="IG270" s="1455"/>
      <c r="IH270" s="1455"/>
      <c r="II270" s="1455"/>
      <c r="IJ270" s="1455"/>
      <c r="IK270" s="1455"/>
      <c r="IL270" s="1455"/>
      <c r="IM270" s="1455"/>
      <c r="IN270" s="1455"/>
      <c r="IO270" s="1455"/>
      <c r="IP270" s="1455"/>
      <c r="IQ270" s="1455"/>
      <c r="IR270" s="1455"/>
      <c r="IS270" s="1455"/>
      <c r="IT270" s="1455"/>
      <c r="IU270" s="1455"/>
      <c r="IV270" s="1455"/>
      <c r="IW270" s="1455"/>
      <c r="IX270" s="1455"/>
      <c r="IY270" s="1455"/>
      <c r="IZ270" s="1455"/>
      <c r="JA270" s="1455"/>
      <c r="JB270" s="1455"/>
      <c r="JC270" s="1455"/>
      <c r="JD270" s="1455"/>
      <c r="JE270" s="1455"/>
      <c r="JF270" s="1455"/>
      <c r="JG270" s="1455"/>
      <c r="JH270" s="1455"/>
      <c r="JI270" s="1455"/>
      <c r="JJ270" s="1455"/>
      <c r="JK270" s="1455"/>
      <c r="JL270" s="1455"/>
      <c r="JM270" s="1455"/>
      <c r="JN270" s="1455"/>
      <c r="JO270" s="1455"/>
      <c r="JP270" s="1455"/>
      <c r="JQ270" s="1455"/>
      <c r="JR270" s="1455"/>
      <c r="JS270" s="1455"/>
      <c r="JT270" s="1455"/>
      <c r="JU270" s="1455"/>
      <c r="JV270" s="1455"/>
      <c r="JW270" s="1455"/>
      <c r="JX270" s="1455"/>
      <c r="JY270" s="1455"/>
      <c r="JZ270" s="1455"/>
      <c r="KA270" s="1455"/>
      <c r="KB270" s="1455"/>
      <c r="KC270" s="1455"/>
      <c r="KD270" s="1455"/>
      <c r="KE270" s="1455"/>
      <c r="KF270" s="1455"/>
      <c r="KG270" s="1455"/>
      <c r="KH270" s="1455"/>
      <c r="KI270" s="1455"/>
      <c r="KJ270" s="1455"/>
      <c r="KK270" s="1455"/>
      <c r="KL270" s="1455"/>
      <c r="KM270" s="1455"/>
      <c r="KN270" s="1455"/>
      <c r="KO270" s="1455"/>
      <c r="KP270" s="1455"/>
      <c r="KQ270" s="1455"/>
      <c r="KR270" s="1455"/>
      <c r="KS270" s="1455"/>
      <c r="KT270" s="1455"/>
      <c r="KU270" s="1455"/>
      <c r="KV270" s="1455"/>
      <c r="KW270" s="1455"/>
      <c r="KX270" s="1455"/>
      <c r="KY270" s="1455"/>
      <c r="KZ270" s="1455"/>
      <c r="LA270" s="1455"/>
      <c r="LB270" s="1455"/>
      <c r="LC270" s="1455"/>
      <c r="LD270" s="1455"/>
      <c r="LE270" s="1455"/>
      <c r="LF270" s="1455"/>
      <c r="LG270" s="1455"/>
      <c r="LH270" s="1467"/>
      <c r="LI270" s="1467"/>
      <c r="LJ270" s="1467"/>
      <c r="LK270" s="1467"/>
      <c r="LL270" s="1467"/>
      <c r="LM270" s="1467"/>
      <c r="LN270" s="1467"/>
      <c r="LO270" s="1964"/>
    </row>
    <row r="271" s="1482" customFormat="1" ht="47" customHeight="1" spans="1:327">
      <c r="A271" s="1515">
        <v>46009</v>
      </c>
      <c r="B271" s="1516" t="s">
        <v>5668</v>
      </c>
      <c r="C271" s="1517" t="s">
        <v>98</v>
      </c>
      <c r="D271" s="1518">
        <v>4500189317</v>
      </c>
      <c r="E271" s="1519" t="s">
        <v>5669</v>
      </c>
      <c r="F271" s="1518" t="s">
        <v>5670</v>
      </c>
      <c r="G271" s="1230" t="s">
        <v>4747</v>
      </c>
      <c r="H271" s="1230" t="s">
        <v>4747</v>
      </c>
      <c r="I271" s="1542" t="s">
        <v>4808</v>
      </c>
      <c r="J271" s="1543">
        <v>4032</v>
      </c>
      <c r="K271" s="1876">
        <v>0</v>
      </c>
      <c r="L271" s="1876">
        <v>96</v>
      </c>
      <c r="M271" s="1877">
        <f t="shared" si="121"/>
        <v>42</v>
      </c>
      <c r="N271" s="1673">
        <v>46051</v>
      </c>
      <c r="O271" s="1673">
        <v>46049</v>
      </c>
      <c r="P271" s="1878"/>
      <c r="Q271" s="1841" t="s">
        <v>78</v>
      </c>
      <c r="R271" s="1577">
        <v>4032</v>
      </c>
      <c r="S271" s="1577">
        <f t="shared" si="122"/>
        <v>0</v>
      </c>
      <c r="T271" s="1575" t="s">
        <v>1634</v>
      </c>
      <c r="U271" s="1571" t="s">
        <v>829</v>
      </c>
      <c r="V271" s="1572" t="s">
        <v>5671</v>
      </c>
      <c r="W271" s="1572" t="s">
        <v>88</v>
      </c>
      <c r="X271" s="1842">
        <v>46015</v>
      </c>
      <c r="Y271" s="1595" t="s">
        <v>287</v>
      </c>
      <c r="Z271" s="1595" t="s">
        <v>5672</v>
      </c>
      <c r="AA271" s="1595" t="s">
        <v>5673</v>
      </c>
      <c r="AB271" s="1595"/>
      <c r="AC271" s="1683" t="s">
        <v>5674</v>
      </c>
      <c r="AD271" s="1358" t="s">
        <v>706</v>
      </c>
      <c r="AE271" s="1598">
        <v>0.7868</v>
      </c>
      <c r="AF271" s="1599">
        <f t="shared" si="146"/>
        <v>3172.3776</v>
      </c>
      <c r="AG271" s="1612"/>
      <c r="AH271" s="1613" t="s">
        <v>81</v>
      </c>
      <c r="AI271" s="1613">
        <v>5</v>
      </c>
      <c r="AJ271" s="1543">
        <f>J271</f>
        <v>4032</v>
      </c>
      <c r="AK271" s="1614"/>
      <c r="AL271" s="1615">
        <f>J271/24</f>
        <v>168</v>
      </c>
      <c r="AM271" s="1615"/>
      <c r="AN271" s="1615"/>
      <c r="AO271" s="1615"/>
      <c r="AP271" s="1614" t="s">
        <v>63</v>
      </c>
      <c r="AQ271" s="1543">
        <f>J271</f>
        <v>4032</v>
      </c>
      <c r="AR271" s="1615"/>
      <c r="AS271" s="1624">
        <f>J271/5</f>
        <v>806.4</v>
      </c>
      <c r="AT271" s="1625">
        <f>J271/5</f>
        <v>806.4</v>
      </c>
      <c r="AU271" s="1625">
        <f>J271/5</f>
        <v>806.4</v>
      </c>
      <c r="AV271" s="1625">
        <f>J271/5</f>
        <v>806.4</v>
      </c>
      <c r="AW271" s="1640">
        <f>J271/5</f>
        <v>806.4</v>
      </c>
      <c r="AX271" s="1641">
        <f>J271*23/24/COUNT(AS271:AW271)</f>
        <v>772.8</v>
      </c>
      <c r="AY271" s="1430">
        <f>J271/24/COUNT(AS271:AW271)</f>
        <v>33.6</v>
      </c>
      <c r="AZ271" s="1453"/>
      <c r="BA271" s="1454"/>
      <c r="BB271" s="1455"/>
      <c r="BC271" s="1455"/>
      <c r="BD271" s="1455"/>
      <c r="BE271" s="1455"/>
      <c r="BF271" s="1455"/>
      <c r="BG271" s="1455"/>
      <c r="BH271" s="1455"/>
      <c r="BI271" s="1455"/>
      <c r="BJ271" s="1455"/>
      <c r="BK271" s="1455"/>
      <c r="BL271" s="1455"/>
      <c r="BM271" s="1455"/>
      <c r="BN271" s="1455"/>
      <c r="BO271" s="1455"/>
      <c r="BP271" s="1455"/>
      <c r="BQ271" s="1455"/>
      <c r="BR271" s="1455"/>
      <c r="BS271" s="1455"/>
      <c r="BT271" s="1455"/>
      <c r="BU271" s="1455"/>
      <c r="BV271" s="1455"/>
      <c r="BW271" s="1455"/>
      <c r="BX271" s="1455"/>
      <c r="BY271" s="1455"/>
      <c r="BZ271" s="1455"/>
      <c r="CA271" s="1455"/>
      <c r="CB271" s="1455"/>
      <c r="CC271" s="1455"/>
      <c r="CD271" s="1455"/>
      <c r="CE271" s="1455"/>
      <c r="CF271" s="1455"/>
      <c r="CG271" s="1455"/>
      <c r="CH271" s="1455"/>
      <c r="CI271" s="1455"/>
      <c r="CJ271" s="1455"/>
      <c r="CK271" s="1455"/>
      <c r="CL271" s="1455"/>
      <c r="CM271" s="1455"/>
      <c r="CN271" s="1455"/>
      <c r="CO271" s="1455"/>
      <c r="CP271" s="1455"/>
      <c r="CQ271" s="1455"/>
      <c r="CR271" s="1455"/>
      <c r="CS271" s="1455"/>
      <c r="CT271" s="1455"/>
      <c r="CU271" s="1455"/>
      <c r="CV271" s="1455"/>
      <c r="CW271" s="1455"/>
      <c r="CX271" s="1455"/>
      <c r="CY271" s="1455"/>
      <c r="CZ271" s="1455"/>
      <c r="DA271" s="1455"/>
      <c r="DB271" s="1455"/>
      <c r="DC271" s="1455"/>
      <c r="DD271" s="1455"/>
      <c r="DE271" s="1455"/>
      <c r="DF271" s="1455"/>
      <c r="DG271" s="1455"/>
      <c r="DH271" s="1455"/>
      <c r="DI271" s="1455"/>
      <c r="DJ271" s="1455"/>
      <c r="DK271" s="1455"/>
      <c r="DL271" s="1455"/>
      <c r="DM271" s="1455"/>
      <c r="DN271" s="1455"/>
      <c r="DO271" s="1455"/>
      <c r="DP271" s="1455"/>
      <c r="DQ271" s="1455"/>
      <c r="DR271" s="1455"/>
      <c r="DS271" s="1455"/>
      <c r="DT271" s="1455"/>
      <c r="DU271" s="1455"/>
      <c r="DV271" s="1455"/>
      <c r="DW271" s="1455"/>
      <c r="DX271" s="1455"/>
      <c r="DY271" s="1455"/>
      <c r="DZ271" s="1455"/>
      <c r="EA271" s="1455"/>
      <c r="EB271" s="1455"/>
      <c r="EC271" s="1455"/>
      <c r="ED271" s="1455"/>
      <c r="EE271" s="1455"/>
      <c r="EF271" s="1455"/>
      <c r="EG271" s="1455"/>
      <c r="EH271" s="1455"/>
      <c r="EI271" s="1455"/>
      <c r="EJ271" s="1455"/>
      <c r="EK271" s="1455"/>
      <c r="EL271" s="1455"/>
      <c r="EM271" s="1455"/>
      <c r="EN271" s="1455"/>
      <c r="EO271" s="1455"/>
      <c r="EP271" s="1455"/>
      <c r="EQ271" s="1455"/>
      <c r="ER271" s="1455"/>
      <c r="ES271" s="1455"/>
      <c r="ET271" s="1455"/>
      <c r="EU271" s="1455"/>
      <c r="EV271" s="1455"/>
      <c r="EW271" s="1455"/>
      <c r="EX271" s="1455"/>
      <c r="EY271" s="1455"/>
      <c r="EZ271" s="1455"/>
      <c r="FA271" s="1455"/>
      <c r="FB271" s="1455"/>
      <c r="FC271" s="1455"/>
      <c r="FD271" s="1455"/>
      <c r="FE271" s="1455"/>
      <c r="FF271" s="1455"/>
      <c r="FG271" s="1455"/>
      <c r="FH271" s="1455"/>
      <c r="FI271" s="1455"/>
      <c r="FJ271" s="1455"/>
      <c r="FK271" s="1455"/>
      <c r="FL271" s="1455"/>
      <c r="FM271" s="1455"/>
      <c r="FN271" s="1455"/>
      <c r="FO271" s="1455"/>
      <c r="FP271" s="1455"/>
      <c r="FQ271" s="1455"/>
      <c r="FR271" s="1455"/>
      <c r="FS271" s="1455"/>
      <c r="FT271" s="1455"/>
      <c r="FU271" s="1455"/>
      <c r="FV271" s="1455"/>
      <c r="FW271" s="1455"/>
      <c r="FX271" s="1455"/>
      <c r="FY271" s="1455"/>
      <c r="FZ271" s="1455"/>
      <c r="GA271" s="1455"/>
      <c r="GB271" s="1455"/>
      <c r="GC271" s="1455"/>
      <c r="GD271" s="1455"/>
      <c r="GE271" s="1455"/>
      <c r="GF271" s="1455"/>
      <c r="GG271" s="1455"/>
      <c r="GH271" s="1455"/>
      <c r="GI271" s="1455"/>
      <c r="GJ271" s="1455"/>
      <c r="GK271" s="1455"/>
      <c r="GL271" s="1455"/>
      <c r="GM271" s="1455"/>
      <c r="GN271" s="1455"/>
      <c r="GO271" s="1455"/>
      <c r="GP271" s="1455"/>
      <c r="GQ271" s="1455"/>
      <c r="GR271" s="1455"/>
      <c r="GS271" s="1455"/>
      <c r="GT271" s="1455"/>
      <c r="GU271" s="1455"/>
      <c r="GV271" s="1455"/>
      <c r="GW271" s="1455"/>
      <c r="GX271" s="1455"/>
      <c r="GY271" s="1455"/>
      <c r="GZ271" s="1455"/>
      <c r="HA271" s="1455"/>
      <c r="HB271" s="1455"/>
      <c r="HC271" s="1455"/>
      <c r="HD271" s="1455"/>
      <c r="HE271" s="1455"/>
      <c r="HF271" s="1455"/>
      <c r="HG271" s="1455"/>
      <c r="HH271" s="1455"/>
      <c r="HI271" s="1455"/>
      <c r="HJ271" s="1455"/>
      <c r="HK271" s="1455"/>
      <c r="HL271" s="1455"/>
      <c r="HM271" s="1455"/>
      <c r="HN271" s="1455"/>
      <c r="HO271" s="1455"/>
      <c r="HP271" s="1455"/>
      <c r="HQ271" s="1455"/>
      <c r="HR271" s="1455"/>
      <c r="HS271" s="1455"/>
      <c r="HT271" s="1455"/>
      <c r="HU271" s="1455"/>
      <c r="HV271" s="1455"/>
      <c r="HW271" s="1455"/>
      <c r="HX271" s="1455"/>
      <c r="HY271" s="1455"/>
      <c r="HZ271" s="1455"/>
      <c r="IA271" s="1455"/>
      <c r="IB271" s="1455"/>
      <c r="IC271" s="1455"/>
      <c r="ID271" s="1455"/>
      <c r="IE271" s="1455"/>
      <c r="IF271" s="1455"/>
      <c r="IG271" s="1455"/>
      <c r="IH271" s="1455"/>
      <c r="II271" s="1455"/>
      <c r="IJ271" s="1455"/>
      <c r="IK271" s="1455"/>
      <c r="IL271" s="1455"/>
      <c r="IM271" s="1455"/>
      <c r="IN271" s="1455"/>
      <c r="IO271" s="1455"/>
      <c r="IP271" s="1455"/>
      <c r="IQ271" s="1455"/>
      <c r="IR271" s="1455"/>
      <c r="IS271" s="1455"/>
      <c r="IT271" s="1455"/>
      <c r="IU271" s="1455"/>
      <c r="IV271" s="1455"/>
      <c r="IW271" s="1455"/>
      <c r="IX271" s="1455"/>
      <c r="IY271" s="1455"/>
      <c r="IZ271" s="1455"/>
      <c r="JA271" s="1455"/>
      <c r="JB271" s="1455"/>
      <c r="JC271" s="1455"/>
      <c r="JD271" s="1455"/>
      <c r="JE271" s="1455"/>
      <c r="JF271" s="1455"/>
      <c r="JG271" s="1455"/>
      <c r="JH271" s="1455"/>
      <c r="JI271" s="1455"/>
      <c r="JJ271" s="1455"/>
      <c r="JK271" s="1455"/>
      <c r="JL271" s="1455"/>
      <c r="JM271" s="1455"/>
      <c r="JN271" s="1455"/>
      <c r="JO271" s="1455"/>
      <c r="JP271" s="1455"/>
      <c r="JQ271" s="1455"/>
      <c r="JR271" s="1455"/>
      <c r="JS271" s="1455"/>
      <c r="JT271" s="1455"/>
      <c r="JU271" s="1455"/>
      <c r="JV271" s="1455"/>
      <c r="JW271" s="1455"/>
      <c r="JX271" s="1455"/>
      <c r="JY271" s="1455"/>
      <c r="JZ271" s="1455"/>
      <c r="KA271" s="1455"/>
      <c r="KB271" s="1455"/>
      <c r="KC271" s="1455"/>
      <c r="KD271" s="1455"/>
      <c r="KE271" s="1455"/>
      <c r="KF271" s="1455"/>
      <c r="KG271" s="1455"/>
      <c r="KH271" s="1455"/>
      <c r="KI271" s="1455"/>
      <c r="KJ271" s="1455"/>
      <c r="KK271" s="1455"/>
      <c r="KL271" s="1455"/>
      <c r="KM271" s="1455"/>
      <c r="KN271" s="1455"/>
      <c r="KO271" s="1455"/>
      <c r="KP271" s="1455"/>
      <c r="KQ271" s="1455"/>
      <c r="KR271" s="1455"/>
      <c r="KS271" s="1455"/>
      <c r="KT271" s="1455"/>
      <c r="KU271" s="1455"/>
      <c r="KV271" s="1455"/>
      <c r="KW271" s="1455"/>
      <c r="KX271" s="1455"/>
      <c r="KY271" s="1455"/>
      <c r="KZ271" s="1455"/>
      <c r="LA271" s="1455"/>
      <c r="LB271" s="1455"/>
      <c r="LC271" s="1455"/>
      <c r="LD271" s="1455"/>
      <c r="LE271" s="1455"/>
      <c r="LF271" s="1455"/>
      <c r="LG271" s="1455"/>
      <c r="LH271" s="1467"/>
      <c r="LI271" s="1467"/>
      <c r="LJ271" s="1467"/>
      <c r="LK271" s="1467"/>
      <c r="LL271" s="1467"/>
      <c r="LM271" s="1467"/>
      <c r="LN271" s="1467"/>
      <c r="LO271" s="1645"/>
    </row>
    <row r="272" s="1482" customFormat="1" ht="47" customHeight="1" spans="1:327">
      <c r="A272" s="1515">
        <v>46015</v>
      </c>
      <c r="B272" s="1516" t="s">
        <v>2454</v>
      </c>
      <c r="C272" s="1517" t="s">
        <v>2455</v>
      </c>
      <c r="D272" s="1518">
        <v>4500189760</v>
      </c>
      <c r="E272" s="1519" t="s">
        <v>5675</v>
      </c>
      <c r="F272" s="1518" t="s">
        <v>5676</v>
      </c>
      <c r="G272" s="1520" t="s">
        <v>5004</v>
      </c>
      <c r="H272" s="1520" t="s">
        <v>5004</v>
      </c>
      <c r="I272" s="1547" t="s">
        <v>5005</v>
      </c>
      <c r="J272" s="1548">
        <v>7008</v>
      </c>
      <c r="K272" s="1544">
        <v>0</v>
      </c>
      <c r="L272" s="1544">
        <v>48</v>
      </c>
      <c r="M272" s="1545">
        <f t="shared" si="121"/>
        <v>146</v>
      </c>
      <c r="N272" s="1549">
        <v>46059</v>
      </c>
      <c r="O272" s="1549">
        <v>46057</v>
      </c>
      <c r="P272" s="1546"/>
      <c r="Q272" s="1570" t="s">
        <v>78</v>
      </c>
      <c r="R272" s="1574">
        <v>7008</v>
      </c>
      <c r="S272" s="1577">
        <f t="shared" si="122"/>
        <v>0</v>
      </c>
      <c r="T272" s="1840" t="s">
        <v>88</v>
      </c>
      <c r="U272" s="1571" t="s">
        <v>829</v>
      </c>
      <c r="V272" s="1572" t="s">
        <v>5625</v>
      </c>
      <c r="W272" s="1898" t="s">
        <v>5677</v>
      </c>
      <c r="X272" s="1573">
        <v>46015</v>
      </c>
      <c r="Y272" s="1595" t="s">
        <v>5678</v>
      </c>
      <c r="Z272" s="1595" t="s">
        <v>5678</v>
      </c>
      <c r="AA272" s="1595"/>
      <c r="AB272" s="1595"/>
      <c r="AC272" s="1600" t="s">
        <v>5679</v>
      </c>
      <c r="AD272" s="1601" t="s">
        <v>2061</v>
      </c>
      <c r="AE272" s="1598">
        <v>1.2413</v>
      </c>
      <c r="AF272" s="1599">
        <f t="shared" si="146"/>
        <v>8699.0304</v>
      </c>
      <c r="AG272" s="1612"/>
      <c r="AH272" s="1613" t="s">
        <v>81</v>
      </c>
      <c r="AI272" s="1613">
        <v>1</v>
      </c>
      <c r="AJ272" s="1548"/>
      <c r="AK272" s="1614">
        <f>J272</f>
        <v>7008</v>
      </c>
      <c r="AL272" s="1615"/>
      <c r="AM272" s="1615"/>
      <c r="AN272" s="1615"/>
      <c r="AO272" s="1615"/>
      <c r="AP272" s="1614" t="s">
        <v>5228</v>
      </c>
      <c r="AQ272" s="1548"/>
      <c r="AR272" s="1615">
        <f>J272</f>
        <v>7008</v>
      </c>
      <c r="AS272" s="1624">
        <f>J272</f>
        <v>7008</v>
      </c>
      <c r="AT272" s="1625"/>
      <c r="AU272" s="1625"/>
      <c r="AV272" s="1625"/>
      <c r="AW272" s="1640"/>
      <c r="AX272" s="1641">
        <v>920</v>
      </c>
      <c r="AY272" s="1625">
        <v>40</v>
      </c>
      <c r="AZ272" s="1453"/>
      <c r="BA272" s="1454"/>
      <c r="BB272" s="1455"/>
      <c r="BC272" s="1455"/>
      <c r="BD272" s="1455"/>
      <c r="BE272" s="1455"/>
      <c r="BF272" s="1455"/>
      <c r="BG272" s="1455"/>
      <c r="BH272" s="1455"/>
      <c r="BI272" s="1455"/>
      <c r="BJ272" s="1455"/>
      <c r="BK272" s="1455"/>
      <c r="BL272" s="1455"/>
      <c r="BM272" s="1455"/>
      <c r="BN272" s="1455"/>
      <c r="BO272" s="1455"/>
      <c r="BP272" s="1455"/>
      <c r="BQ272" s="1455"/>
      <c r="BR272" s="1455"/>
      <c r="BS272" s="1455"/>
      <c r="BT272" s="1455"/>
      <c r="BU272" s="1455"/>
      <c r="BV272" s="1455"/>
      <c r="BW272" s="1455"/>
      <c r="BX272" s="1455"/>
      <c r="BY272" s="1455"/>
      <c r="BZ272" s="1455"/>
      <c r="CA272" s="1455"/>
      <c r="CB272" s="1455"/>
      <c r="CC272" s="1455"/>
      <c r="CD272" s="1455"/>
      <c r="CE272" s="1455"/>
      <c r="CF272" s="1455"/>
      <c r="CG272" s="1455"/>
      <c r="CH272" s="1455"/>
      <c r="CI272" s="1455"/>
      <c r="CJ272" s="1455"/>
      <c r="CK272" s="1455"/>
      <c r="CL272" s="1455"/>
      <c r="CM272" s="1455"/>
      <c r="CN272" s="1455"/>
      <c r="CO272" s="1455"/>
      <c r="CP272" s="1455"/>
      <c r="CQ272" s="1455"/>
      <c r="CR272" s="1455"/>
      <c r="CS272" s="1455"/>
      <c r="CT272" s="1455"/>
      <c r="CU272" s="1455"/>
      <c r="CV272" s="1455"/>
      <c r="CW272" s="1455"/>
      <c r="CX272" s="1455"/>
      <c r="CY272" s="1455"/>
      <c r="CZ272" s="1455"/>
      <c r="DA272" s="1455"/>
      <c r="DB272" s="1455"/>
      <c r="DC272" s="1455"/>
      <c r="DD272" s="1455"/>
      <c r="DE272" s="1455"/>
      <c r="DF272" s="1455"/>
      <c r="DG272" s="1455"/>
      <c r="DH272" s="1455"/>
      <c r="DI272" s="1455"/>
      <c r="DJ272" s="1455"/>
      <c r="DK272" s="1455"/>
      <c r="DL272" s="1455"/>
      <c r="DM272" s="1455"/>
      <c r="DN272" s="1455"/>
      <c r="DO272" s="1455"/>
      <c r="DP272" s="1455"/>
      <c r="DQ272" s="1455"/>
      <c r="DR272" s="1455"/>
      <c r="DS272" s="1455"/>
      <c r="DT272" s="1455"/>
      <c r="DU272" s="1455"/>
      <c r="DV272" s="1455"/>
      <c r="DW272" s="1455"/>
      <c r="DX272" s="1455"/>
      <c r="DY272" s="1455"/>
      <c r="DZ272" s="1455"/>
      <c r="EA272" s="1455"/>
      <c r="EB272" s="1455"/>
      <c r="EC272" s="1455"/>
      <c r="ED272" s="1455"/>
      <c r="EE272" s="1455"/>
      <c r="EF272" s="1455"/>
      <c r="EG272" s="1455"/>
      <c r="EH272" s="1455"/>
      <c r="EI272" s="1455"/>
      <c r="EJ272" s="1455"/>
      <c r="EK272" s="1455"/>
      <c r="EL272" s="1455"/>
      <c r="EM272" s="1455"/>
      <c r="EN272" s="1455"/>
      <c r="EO272" s="1455"/>
      <c r="EP272" s="1455"/>
      <c r="EQ272" s="1455"/>
      <c r="ER272" s="1455"/>
      <c r="ES272" s="1455"/>
      <c r="ET272" s="1455"/>
      <c r="EU272" s="1455"/>
      <c r="EV272" s="1455"/>
      <c r="EW272" s="1455"/>
      <c r="EX272" s="1455"/>
      <c r="EY272" s="1455"/>
      <c r="EZ272" s="1455"/>
      <c r="FA272" s="1455"/>
      <c r="FB272" s="1455"/>
      <c r="FC272" s="1455"/>
      <c r="FD272" s="1455"/>
      <c r="FE272" s="1455"/>
      <c r="FF272" s="1455"/>
      <c r="FG272" s="1455"/>
      <c r="FH272" s="1455"/>
      <c r="FI272" s="1455"/>
      <c r="FJ272" s="1455"/>
      <c r="FK272" s="1455"/>
      <c r="FL272" s="1455"/>
      <c r="FM272" s="1455"/>
      <c r="FN272" s="1455"/>
      <c r="FO272" s="1455"/>
      <c r="FP272" s="1455"/>
      <c r="FQ272" s="1455"/>
      <c r="FR272" s="1455"/>
      <c r="FS272" s="1455"/>
      <c r="FT272" s="1455"/>
      <c r="FU272" s="1455"/>
      <c r="FV272" s="1455"/>
      <c r="FW272" s="1455"/>
      <c r="FX272" s="1455"/>
      <c r="FY272" s="1455"/>
      <c r="FZ272" s="1455"/>
      <c r="GA272" s="1455"/>
      <c r="GB272" s="1455"/>
      <c r="GC272" s="1455"/>
      <c r="GD272" s="1455"/>
      <c r="GE272" s="1455"/>
      <c r="GF272" s="1455"/>
      <c r="GG272" s="1455"/>
      <c r="GH272" s="1455"/>
      <c r="GI272" s="1455"/>
      <c r="GJ272" s="1455"/>
      <c r="GK272" s="1455"/>
      <c r="GL272" s="1455"/>
      <c r="GM272" s="1455"/>
      <c r="GN272" s="1455"/>
      <c r="GO272" s="1455"/>
      <c r="GP272" s="1455"/>
      <c r="GQ272" s="1455"/>
      <c r="GR272" s="1455"/>
      <c r="GS272" s="1455"/>
      <c r="GT272" s="1455"/>
      <c r="GU272" s="1455"/>
      <c r="GV272" s="1455"/>
      <c r="GW272" s="1455"/>
      <c r="GX272" s="1455"/>
      <c r="GY272" s="1455"/>
      <c r="GZ272" s="1455"/>
      <c r="HA272" s="1455"/>
      <c r="HB272" s="1455"/>
      <c r="HC272" s="1455"/>
      <c r="HD272" s="1455"/>
      <c r="HE272" s="1455"/>
      <c r="HF272" s="1455"/>
      <c r="HG272" s="1455"/>
      <c r="HH272" s="1455"/>
      <c r="HI272" s="1455"/>
      <c r="HJ272" s="1455"/>
      <c r="HK272" s="1455"/>
      <c r="HL272" s="1455"/>
      <c r="HM272" s="1455"/>
      <c r="HN272" s="1455"/>
      <c r="HO272" s="1455"/>
      <c r="HP272" s="1455"/>
      <c r="HQ272" s="1455"/>
      <c r="HR272" s="1455"/>
      <c r="HS272" s="1455"/>
      <c r="HT272" s="1455"/>
      <c r="HU272" s="1455"/>
      <c r="HV272" s="1455"/>
      <c r="HW272" s="1455"/>
      <c r="HX272" s="1455"/>
      <c r="HY272" s="1455"/>
      <c r="HZ272" s="1455"/>
      <c r="IA272" s="1455"/>
      <c r="IB272" s="1455"/>
      <c r="IC272" s="1455"/>
      <c r="ID272" s="1455"/>
      <c r="IE272" s="1455"/>
      <c r="IF272" s="1455"/>
      <c r="IG272" s="1455"/>
      <c r="IH272" s="1455"/>
      <c r="II272" s="1455"/>
      <c r="IJ272" s="1455"/>
      <c r="IK272" s="1455"/>
      <c r="IL272" s="1455"/>
      <c r="IM272" s="1455"/>
      <c r="IN272" s="1455"/>
      <c r="IO272" s="1455"/>
      <c r="IP272" s="1455"/>
      <c r="IQ272" s="1455"/>
      <c r="IR272" s="1455"/>
      <c r="IS272" s="1455"/>
      <c r="IT272" s="1455"/>
      <c r="IU272" s="1455"/>
      <c r="IV272" s="1455"/>
      <c r="IW272" s="1455"/>
      <c r="IX272" s="1455"/>
      <c r="IY272" s="1455"/>
      <c r="IZ272" s="1455"/>
      <c r="JA272" s="1455"/>
      <c r="JB272" s="1455"/>
      <c r="JC272" s="1455"/>
      <c r="JD272" s="1455"/>
      <c r="JE272" s="1455"/>
      <c r="JF272" s="1455"/>
      <c r="JG272" s="1455"/>
      <c r="JH272" s="1455"/>
      <c r="JI272" s="1455"/>
      <c r="JJ272" s="1455"/>
      <c r="JK272" s="1455"/>
      <c r="JL272" s="1455"/>
      <c r="JM272" s="1455"/>
      <c r="JN272" s="1455"/>
      <c r="JO272" s="1455"/>
      <c r="JP272" s="1455"/>
      <c r="JQ272" s="1455"/>
      <c r="JR272" s="1455"/>
      <c r="JS272" s="1455"/>
      <c r="JT272" s="1455"/>
      <c r="JU272" s="1455"/>
      <c r="JV272" s="1455"/>
      <c r="JW272" s="1455"/>
      <c r="JX272" s="1455"/>
      <c r="JY272" s="1455"/>
      <c r="JZ272" s="1455"/>
      <c r="KA272" s="1455"/>
      <c r="KB272" s="1455"/>
      <c r="KC272" s="1455"/>
      <c r="KD272" s="1455"/>
      <c r="KE272" s="1455"/>
      <c r="KF272" s="1455"/>
      <c r="KG272" s="1455"/>
      <c r="KH272" s="1455"/>
      <c r="KI272" s="1455"/>
      <c r="KJ272" s="1455"/>
      <c r="KK272" s="1455"/>
      <c r="KL272" s="1455"/>
      <c r="KM272" s="1455"/>
      <c r="KN272" s="1455"/>
      <c r="KO272" s="1455"/>
      <c r="KP272" s="1455"/>
      <c r="KQ272" s="1455"/>
      <c r="KR272" s="1455"/>
      <c r="KS272" s="1455"/>
      <c r="KT272" s="1455"/>
      <c r="KU272" s="1455"/>
      <c r="KV272" s="1455"/>
      <c r="KW272" s="1455"/>
      <c r="KX272" s="1455"/>
      <c r="KY272" s="1455"/>
      <c r="KZ272" s="1455"/>
      <c r="LA272" s="1455"/>
      <c r="LB272" s="1455"/>
      <c r="LC272" s="1455"/>
      <c r="LD272" s="1455"/>
      <c r="LE272" s="1455"/>
      <c r="LF272" s="1455"/>
      <c r="LG272" s="1455"/>
      <c r="LH272" s="1467"/>
      <c r="LI272" s="1467"/>
      <c r="LJ272" s="1467"/>
      <c r="LK272" s="1467"/>
      <c r="LL272" s="1467"/>
      <c r="LM272" s="1467"/>
      <c r="LN272" s="1467"/>
      <c r="LO272" s="1645"/>
    </row>
    <row r="273" s="1482" customFormat="1" ht="47" customHeight="1" spans="1:327">
      <c r="A273" s="1513">
        <v>46015</v>
      </c>
      <c r="B273" s="1226" t="s">
        <v>2454</v>
      </c>
      <c r="C273" s="1227" t="s">
        <v>2455</v>
      </c>
      <c r="D273" s="1228">
        <v>4500189760</v>
      </c>
      <c r="E273" s="1229" t="s">
        <v>5675</v>
      </c>
      <c r="F273" s="1228" t="s">
        <v>5680</v>
      </c>
      <c r="G273" s="1230" t="s">
        <v>5011</v>
      </c>
      <c r="H273" s="1230" t="s">
        <v>5011</v>
      </c>
      <c r="I273" s="1542" t="s">
        <v>5012</v>
      </c>
      <c r="J273" s="1543">
        <v>5040</v>
      </c>
      <c r="K273" s="1544">
        <v>0</v>
      </c>
      <c r="L273" s="1544">
        <v>48</v>
      </c>
      <c r="M273" s="1545">
        <f t="shared" si="121"/>
        <v>105</v>
      </c>
      <c r="N273" s="1274">
        <v>46059</v>
      </c>
      <c r="O273" s="1274">
        <v>46057</v>
      </c>
      <c r="P273" s="1546"/>
      <c r="Q273" s="1570" t="s">
        <v>78</v>
      </c>
      <c r="R273" s="1574">
        <v>5040</v>
      </c>
      <c r="S273" s="1577">
        <f t="shared" si="122"/>
        <v>0</v>
      </c>
      <c r="T273" s="1840"/>
      <c r="U273" s="1571" t="s">
        <v>829</v>
      </c>
      <c r="V273" s="1572" t="s">
        <v>5625</v>
      </c>
      <c r="W273" s="1899" t="s">
        <v>5677</v>
      </c>
      <c r="X273" s="1573">
        <v>46015</v>
      </c>
      <c r="Y273" s="1595" t="s">
        <v>5678</v>
      </c>
      <c r="Z273" s="1595" t="s">
        <v>5678</v>
      </c>
      <c r="AA273" s="1595"/>
      <c r="AB273" s="1595"/>
      <c r="AC273" s="1597" t="s">
        <v>5679</v>
      </c>
      <c r="AD273" s="1358" t="s">
        <v>2061</v>
      </c>
      <c r="AE273" s="1598">
        <v>1.2333</v>
      </c>
      <c r="AF273" s="1599">
        <f t="shared" si="146"/>
        <v>6215.832</v>
      </c>
      <c r="AG273" s="1612"/>
      <c r="AH273" s="1613" t="s">
        <v>81</v>
      </c>
      <c r="AI273" s="1613">
        <v>1</v>
      </c>
      <c r="AJ273" s="1543"/>
      <c r="AK273" s="1614">
        <f>J273</f>
        <v>5040</v>
      </c>
      <c r="AL273" s="1615"/>
      <c r="AM273" s="1615"/>
      <c r="AN273" s="1615"/>
      <c r="AO273" s="1615"/>
      <c r="AP273" s="1614" t="s">
        <v>5228</v>
      </c>
      <c r="AQ273" s="1543"/>
      <c r="AR273" s="1615">
        <f>J273</f>
        <v>5040</v>
      </c>
      <c r="AS273" s="1624"/>
      <c r="AT273" s="1625">
        <f>J273</f>
        <v>5040</v>
      </c>
      <c r="AU273" s="1625"/>
      <c r="AV273" s="1625"/>
      <c r="AW273" s="1640"/>
      <c r="AX273" s="1641">
        <v>920</v>
      </c>
      <c r="AY273" s="1430">
        <v>40</v>
      </c>
      <c r="AZ273" s="1453"/>
      <c r="BA273" s="1454"/>
      <c r="BB273" s="1455"/>
      <c r="BC273" s="1455"/>
      <c r="BD273" s="1455"/>
      <c r="BE273" s="1455"/>
      <c r="BF273" s="1455"/>
      <c r="BG273" s="1455"/>
      <c r="BH273" s="1455"/>
      <c r="BI273" s="1455"/>
      <c r="BJ273" s="1455"/>
      <c r="BK273" s="1455"/>
      <c r="BL273" s="1455"/>
      <c r="BM273" s="1455"/>
      <c r="BN273" s="1455"/>
      <c r="BO273" s="1455"/>
      <c r="BP273" s="1455"/>
      <c r="BQ273" s="1455"/>
      <c r="BR273" s="1455"/>
      <c r="BS273" s="1455"/>
      <c r="BT273" s="1455"/>
      <c r="BU273" s="1455"/>
      <c r="BV273" s="1455"/>
      <c r="BW273" s="1455"/>
      <c r="BX273" s="1455"/>
      <c r="BY273" s="1455"/>
      <c r="BZ273" s="1455"/>
      <c r="CA273" s="1455"/>
      <c r="CB273" s="1455"/>
      <c r="CC273" s="1455"/>
      <c r="CD273" s="1455"/>
      <c r="CE273" s="1455"/>
      <c r="CF273" s="1455"/>
      <c r="CG273" s="1455"/>
      <c r="CH273" s="1455"/>
      <c r="CI273" s="1455"/>
      <c r="CJ273" s="1455"/>
      <c r="CK273" s="1455"/>
      <c r="CL273" s="1455"/>
      <c r="CM273" s="1455"/>
      <c r="CN273" s="1455"/>
      <c r="CO273" s="1455"/>
      <c r="CP273" s="1455"/>
      <c r="CQ273" s="1455"/>
      <c r="CR273" s="1455"/>
      <c r="CS273" s="1455"/>
      <c r="CT273" s="1455"/>
      <c r="CU273" s="1455"/>
      <c r="CV273" s="1455"/>
      <c r="CW273" s="1455"/>
      <c r="CX273" s="1455"/>
      <c r="CY273" s="1455"/>
      <c r="CZ273" s="1455"/>
      <c r="DA273" s="1455"/>
      <c r="DB273" s="1455"/>
      <c r="DC273" s="1455"/>
      <c r="DD273" s="1455"/>
      <c r="DE273" s="1455"/>
      <c r="DF273" s="1455"/>
      <c r="DG273" s="1455"/>
      <c r="DH273" s="1455"/>
      <c r="DI273" s="1455"/>
      <c r="DJ273" s="1455"/>
      <c r="DK273" s="1455"/>
      <c r="DL273" s="1455"/>
      <c r="DM273" s="1455"/>
      <c r="DN273" s="1455"/>
      <c r="DO273" s="1455"/>
      <c r="DP273" s="1455"/>
      <c r="DQ273" s="1455"/>
      <c r="DR273" s="1455"/>
      <c r="DS273" s="1455"/>
      <c r="DT273" s="1455"/>
      <c r="DU273" s="1455"/>
      <c r="DV273" s="1455"/>
      <c r="DW273" s="1455"/>
      <c r="DX273" s="1455"/>
      <c r="DY273" s="1455"/>
      <c r="DZ273" s="1455"/>
      <c r="EA273" s="1455"/>
      <c r="EB273" s="1455"/>
      <c r="EC273" s="1455"/>
      <c r="ED273" s="1455"/>
      <c r="EE273" s="1455"/>
      <c r="EF273" s="1455"/>
      <c r="EG273" s="1455"/>
      <c r="EH273" s="1455"/>
      <c r="EI273" s="1455"/>
      <c r="EJ273" s="1455"/>
      <c r="EK273" s="1455"/>
      <c r="EL273" s="1455"/>
      <c r="EM273" s="1455"/>
      <c r="EN273" s="1455"/>
      <c r="EO273" s="1455"/>
      <c r="EP273" s="1455"/>
      <c r="EQ273" s="1455"/>
      <c r="ER273" s="1455"/>
      <c r="ES273" s="1455"/>
      <c r="ET273" s="1455"/>
      <c r="EU273" s="1455"/>
      <c r="EV273" s="1455"/>
      <c r="EW273" s="1455"/>
      <c r="EX273" s="1455"/>
      <c r="EY273" s="1455"/>
      <c r="EZ273" s="1455"/>
      <c r="FA273" s="1455"/>
      <c r="FB273" s="1455"/>
      <c r="FC273" s="1455"/>
      <c r="FD273" s="1455"/>
      <c r="FE273" s="1455"/>
      <c r="FF273" s="1455"/>
      <c r="FG273" s="1455"/>
      <c r="FH273" s="1455"/>
      <c r="FI273" s="1455"/>
      <c r="FJ273" s="1455"/>
      <c r="FK273" s="1455"/>
      <c r="FL273" s="1455"/>
      <c r="FM273" s="1455"/>
      <c r="FN273" s="1455"/>
      <c r="FO273" s="1455"/>
      <c r="FP273" s="1455"/>
      <c r="FQ273" s="1455"/>
      <c r="FR273" s="1455"/>
      <c r="FS273" s="1455"/>
      <c r="FT273" s="1455"/>
      <c r="FU273" s="1455"/>
      <c r="FV273" s="1455"/>
      <c r="FW273" s="1455"/>
      <c r="FX273" s="1455"/>
      <c r="FY273" s="1455"/>
      <c r="FZ273" s="1455"/>
      <c r="GA273" s="1455"/>
      <c r="GB273" s="1455"/>
      <c r="GC273" s="1455"/>
      <c r="GD273" s="1455"/>
      <c r="GE273" s="1455"/>
      <c r="GF273" s="1455"/>
      <c r="GG273" s="1455"/>
      <c r="GH273" s="1455"/>
      <c r="GI273" s="1455"/>
      <c r="GJ273" s="1455"/>
      <c r="GK273" s="1455"/>
      <c r="GL273" s="1455"/>
      <c r="GM273" s="1455"/>
      <c r="GN273" s="1455"/>
      <c r="GO273" s="1455"/>
      <c r="GP273" s="1455"/>
      <c r="GQ273" s="1455"/>
      <c r="GR273" s="1455"/>
      <c r="GS273" s="1455"/>
      <c r="GT273" s="1455"/>
      <c r="GU273" s="1455"/>
      <c r="GV273" s="1455"/>
      <c r="GW273" s="1455"/>
      <c r="GX273" s="1455"/>
      <c r="GY273" s="1455"/>
      <c r="GZ273" s="1455"/>
      <c r="HA273" s="1455"/>
      <c r="HB273" s="1455"/>
      <c r="HC273" s="1455"/>
      <c r="HD273" s="1455"/>
      <c r="HE273" s="1455"/>
      <c r="HF273" s="1455"/>
      <c r="HG273" s="1455"/>
      <c r="HH273" s="1455"/>
      <c r="HI273" s="1455"/>
      <c r="HJ273" s="1455"/>
      <c r="HK273" s="1455"/>
      <c r="HL273" s="1455"/>
      <c r="HM273" s="1455"/>
      <c r="HN273" s="1455"/>
      <c r="HO273" s="1455"/>
      <c r="HP273" s="1455"/>
      <c r="HQ273" s="1455"/>
      <c r="HR273" s="1455"/>
      <c r="HS273" s="1455"/>
      <c r="HT273" s="1455"/>
      <c r="HU273" s="1455"/>
      <c r="HV273" s="1455"/>
      <c r="HW273" s="1455"/>
      <c r="HX273" s="1455"/>
      <c r="HY273" s="1455"/>
      <c r="HZ273" s="1455"/>
      <c r="IA273" s="1455"/>
      <c r="IB273" s="1455"/>
      <c r="IC273" s="1455"/>
      <c r="ID273" s="1455"/>
      <c r="IE273" s="1455"/>
      <c r="IF273" s="1455"/>
      <c r="IG273" s="1455"/>
      <c r="IH273" s="1455"/>
      <c r="II273" s="1455"/>
      <c r="IJ273" s="1455"/>
      <c r="IK273" s="1455"/>
      <c r="IL273" s="1455"/>
      <c r="IM273" s="1455"/>
      <c r="IN273" s="1455"/>
      <c r="IO273" s="1455"/>
      <c r="IP273" s="1455"/>
      <c r="IQ273" s="1455"/>
      <c r="IR273" s="1455"/>
      <c r="IS273" s="1455"/>
      <c r="IT273" s="1455"/>
      <c r="IU273" s="1455"/>
      <c r="IV273" s="1455"/>
      <c r="IW273" s="1455"/>
      <c r="IX273" s="1455"/>
      <c r="IY273" s="1455"/>
      <c r="IZ273" s="1455"/>
      <c r="JA273" s="1455"/>
      <c r="JB273" s="1455"/>
      <c r="JC273" s="1455"/>
      <c r="JD273" s="1455"/>
      <c r="JE273" s="1455"/>
      <c r="JF273" s="1455"/>
      <c r="JG273" s="1455"/>
      <c r="JH273" s="1455"/>
      <c r="JI273" s="1455"/>
      <c r="JJ273" s="1455"/>
      <c r="JK273" s="1455"/>
      <c r="JL273" s="1455"/>
      <c r="JM273" s="1455"/>
      <c r="JN273" s="1455"/>
      <c r="JO273" s="1455"/>
      <c r="JP273" s="1455"/>
      <c r="JQ273" s="1455"/>
      <c r="JR273" s="1455"/>
      <c r="JS273" s="1455"/>
      <c r="JT273" s="1455"/>
      <c r="JU273" s="1455"/>
      <c r="JV273" s="1455"/>
      <c r="JW273" s="1455"/>
      <c r="JX273" s="1455"/>
      <c r="JY273" s="1455"/>
      <c r="JZ273" s="1455"/>
      <c r="KA273" s="1455"/>
      <c r="KB273" s="1455"/>
      <c r="KC273" s="1455"/>
      <c r="KD273" s="1455"/>
      <c r="KE273" s="1455"/>
      <c r="KF273" s="1455"/>
      <c r="KG273" s="1455"/>
      <c r="KH273" s="1455"/>
      <c r="KI273" s="1455"/>
      <c r="KJ273" s="1455"/>
      <c r="KK273" s="1455"/>
      <c r="KL273" s="1455"/>
      <c r="KM273" s="1455"/>
      <c r="KN273" s="1455"/>
      <c r="KO273" s="1455"/>
      <c r="KP273" s="1455"/>
      <c r="KQ273" s="1455"/>
      <c r="KR273" s="1455"/>
      <c r="KS273" s="1455"/>
      <c r="KT273" s="1455"/>
      <c r="KU273" s="1455"/>
      <c r="KV273" s="1455"/>
      <c r="KW273" s="1455"/>
      <c r="KX273" s="1455"/>
      <c r="KY273" s="1455"/>
      <c r="KZ273" s="1455"/>
      <c r="LA273" s="1455"/>
      <c r="LB273" s="1455"/>
      <c r="LC273" s="1455"/>
      <c r="LD273" s="1455"/>
      <c r="LE273" s="1455"/>
      <c r="LF273" s="1455"/>
      <c r="LG273" s="1455"/>
      <c r="LH273" s="1467"/>
      <c r="LI273" s="1467"/>
      <c r="LJ273" s="1467"/>
      <c r="LK273" s="1467"/>
      <c r="LL273" s="1467"/>
      <c r="LM273" s="1467"/>
      <c r="LN273" s="1467"/>
      <c r="LO273" s="1645"/>
    </row>
    <row r="274" s="1482" customFormat="1" ht="47" customHeight="1" spans="1:327">
      <c r="A274" s="1513">
        <v>46015</v>
      </c>
      <c r="B274" s="1226" t="s">
        <v>2454</v>
      </c>
      <c r="C274" s="1227" t="s">
        <v>2455</v>
      </c>
      <c r="D274" s="1228">
        <v>4500189760</v>
      </c>
      <c r="E274" s="1229" t="s">
        <v>5675</v>
      </c>
      <c r="F274" s="1228" t="s">
        <v>5681</v>
      </c>
      <c r="G274" s="1230" t="s">
        <v>5014</v>
      </c>
      <c r="H274" s="1230" t="s">
        <v>5014</v>
      </c>
      <c r="I274" s="1542" t="s">
        <v>5015</v>
      </c>
      <c r="J274" s="1543">
        <v>4560</v>
      </c>
      <c r="K274" s="1544">
        <v>0</v>
      </c>
      <c r="L274" s="1544">
        <v>48</v>
      </c>
      <c r="M274" s="1545">
        <f t="shared" si="121"/>
        <v>95</v>
      </c>
      <c r="N274" s="1274">
        <v>46059</v>
      </c>
      <c r="O274" s="1274">
        <v>46057</v>
      </c>
      <c r="P274" s="1546"/>
      <c r="Q274" s="1570" t="s">
        <v>78</v>
      </c>
      <c r="R274" s="1574">
        <v>4560</v>
      </c>
      <c r="S274" s="1577">
        <f t="shared" si="122"/>
        <v>0</v>
      </c>
      <c r="T274" s="1840"/>
      <c r="U274" s="1571" t="s">
        <v>829</v>
      </c>
      <c r="V274" s="1572" t="s">
        <v>5625</v>
      </c>
      <c r="W274" s="1899" t="s">
        <v>5677</v>
      </c>
      <c r="X274" s="1573">
        <v>46015</v>
      </c>
      <c r="Y274" s="1595" t="s">
        <v>5678</v>
      </c>
      <c r="Z274" s="1595" t="s">
        <v>5678</v>
      </c>
      <c r="AA274" s="1853"/>
      <c r="AB274" s="1595"/>
      <c r="AC274" s="1597" t="s">
        <v>5679</v>
      </c>
      <c r="AD274" s="1358" t="s">
        <v>2061</v>
      </c>
      <c r="AE274" s="1598">
        <v>1.5682</v>
      </c>
      <c r="AF274" s="1599">
        <f t="shared" si="146"/>
        <v>7150.992</v>
      </c>
      <c r="AG274" s="1612"/>
      <c r="AH274" s="1613" t="s">
        <v>81</v>
      </c>
      <c r="AI274" s="1613">
        <v>1</v>
      </c>
      <c r="AJ274" s="1543"/>
      <c r="AK274" s="1614">
        <f>J274</f>
        <v>4560</v>
      </c>
      <c r="AL274" s="1615"/>
      <c r="AM274" s="1615"/>
      <c r="AN274" s="1615"/>
      <c r="AO274" s="1615"/>
      <c r="AP274" s="1614" t="s">
        <v>5228</v>
      </c>
      <c r="AQ274" s="1543"/>
      <c r="AR274" s="1615">
        <f>J274</f>
        <v>4560</v>
      </c>
      <c r="AS274" s="1624"/>
      <c r="AT274" s="1625"/>
      <c r="AU274" s="1625">
        <f>J274</f>
        <v>4560</v>
      </c>
      <c r="AV274" s="1625"/>
      <c r="AW274" s="1640"/>
      <c r="AX274" s="1641">
        <v>920</v>
      </c>
      <c r="AY274" s="1430">
        <v>40</v>
      </c>
      <c r="AZ274" s="1453"/>
      <c r="BA274" s="1454"/>
      <c r="BB274" s="1455"/>
      <c r="BC274" s="1455"/>
      <c r="BD274" s="1455"/>
      <c r="BE274" s="1455"/>
      <c r="BF274" s="1455"/>
      <c r="BG274" s="1455"/>
      <c r="BH274" s="1455"/>
      <c r="BI274" s="1455"/>
      <c r="BJ274" s="1455"/>
      <c r="BK274" s="1455"/>
      <c r="BL274" s="1455"/>
      <c r="BM274" s="1455"/>
      <c r="BN274" s="1455"/>
      <c r="BO274" s="1455"/>
      <c r="BP274" s="1455"/>
      <c r="BQ274" s="1455"/>
      <c r="BR274" s="1455"/>
      <c r="BS274" s="1455"/>
      <c r="BT274" s="1455"/>
      <c r="BU274" s="1455"/>
      <c r="BV274" s="1455"/>
      <c r="BW274" s="1455"/>
      <c r="BX274" s="1455"/>
      <c r="BY274" s="1455"/>
      <c r="BZ274" s="1455"/>
      <c r="CA274" s="1455"/>
      <c r="CB274" s="1455"/>
      <c r="CC274" s="1455"/>
      <c r="CD274" s="1455"/>
      <c r="CE274" s="1455"/>
      <c r="CF274" s="1455"/>
      <c r="CG274" s="1455"/>
      <c r="CH274" s="1455"/>
      <c r="CI274" s="1455"/>
      <c r="CJ274" s="1455"/>
      <c r="CK274" s="1455"/>
      <c r="CL274" s="1455"/>
      <c r="CM274" s="1455"/>
      <c r="CN274" s="1455"/>
      <c r="CO274" s="1455"/>
      <c r="CP274" s="1455"/>
      <c r="CQ274" s="1455"/>
      <c r="CR274" s="1455"/>
      <c r="CS274" s="1455"/>
      <c r="CT274" s="1455"/>
      <c r="CU274" s="1455"/>
      <c r="CV274" s="1455"/>
      <c r="CW274" s="1455"/>
      <c r="CX274" s="1455"/>
      <c r="CY274" s="1455"/>
      <c r="CZ274" s="1455"/>
      <c r="DA274" s="1455"/>
      <c r="DB274" s="1455"/>
      <c r="DC274" s="1455"/>
      <c r="DD274" s="1455"/>
      <c r="DE274" s="1455"/>
      <c r="DF274" s="1455"/>
      <c r="DG274" s="1455"/>
      <c r="DH274" s="1455"/>
      <c r="DI274" s="1455"/>
      <c r="DJ274" s="1455"/>
      <c r="DK274" s="1455"/>
      <c r="DL274" s="1455"/>
      <c r="DM274" s="1455"/>
      <c r="DN274" s="1455"/>
      <c r="DO274" s="1455"/>
      <c r="DP274" s="1455"/>
      <c r="DQ274" s="1455"/>
      <c r="DR274" s="1455"/>
      <c r="DS274" s="1455"/>
      <c r="DT274" s="1455"/>
      <c r="DU274" s="1455"/>
      <c r="DV274" s="1455"/>
      <c r="DW274" s="1455"/>
      <c r="DX274" s="1455"/>
      <c r="DY274" s="1455"/>
      <c r="DZ274" s="1455"/>
      <c r="EA274" s="1455"/>
      <c r="EB274" s="1455"/>
      <c r="EC274" s="1455"/>
      <c r="ED274" s="1455"/>
      <c r="EE274" s="1455"/>
      <c r="EF274" s="1455"/>
      <c r="EG274" s="1455"/>
      <c r="EH274" s="1455"/>
      <c r="EI274" s="1455"/>
      <c r="EJ274" s="1455"/>
      <c r="EK274" s="1455"/>
      <c r="EL274" s="1455"/>
      <c r="EM274" s="1455"/>
      <c r="EN274" s="1455"/>
      <c r="EO274" s="1455"/>
      <c r="EP274" s="1455"/>
      <c r="EQ274" s="1455"/>
      <c r="ER274" s="1455"/>
      <c r="ES274" s="1455"/>
      <c r="ET274" s="1455"/>
      <c r="EU274" s="1455"/>
      <c r="EV274" s="1455"/>
      <c r="EW274" s="1455"/>
      <c r="EX274" s="1455"/>
      <c r="EY274" s="1455"/>
      <c r="EZ274" s="1455"/>
      <c r="FA274" s="1455"/>
      <c r="FB274" s="1455"/>
      <c r="FC274" s="1455"/>
      <c r="FD274" s="1455"/>
      <c r="FE274" s="1455"/>
      <c r="FF274" s="1455"/>
      <c r="FG274" s="1455"/>
      <c r="FH274" s="1455"/>
      <c r="FI274" s="1455"/>
      <c r="FJ274" s="1455"/>
      <c r="FK274" s="1455"/>
      <c r="FL274" s="1455"/>
      <c r="FM274" s="1455"/>
      <c r="FN274" s="1455"/>
      <c r="FO274" s="1455"/>
      <c r="FP274" s="1455"/>
      <c r="FQ274" s="1455"/>
      <c r="FR274" s="1455"/>
      <c r="FS274" s="1455"/>
      <c r="FT274" s="1455"/>
      <c r="FU274" s="1455"/>
      <c r="FV274" s="1455"/>
      <c r="FW274" s="1455"/>
      <c r="FX274" s="1455"/>
      <c r="FY274" s="1455"/>
      <c r="FZ274" s="1455"/>
      <c r="GA274" s="1455"/>
      <c r="GB274" s="1455"/>
      <c r="GC274" s="1455"/>
      <c r="GD274" s="1455"/>
      <c r="GE274" s="1455"/>
      <c r="GF274" s="1455"/>
      <c r="GG274" s="1455"/>
      <c r="GH274" s="1455"/>
      <c r="GI274" s="1455"/>
      <c r="GJ274" s="1455"/>
      <c r="GK274" s="1455"/>
      <c r="GL274" s="1455"/>
      <c r="GM274" s="1455"/>
      <c r="GN274" s="1455"/>
      <c r="GO274" s="1455"/>
      <c r="GP274" s="1455"/>
      <c r="GQ274" s="1455"/>
      <c r="GR274" s="1455"/>
      <c r="GS274" s="1455"/>
      <c r="GT274" s="1455"/>
      <c r="GU274" s="1455"/>
      <c r="GV274" s="1455"/>
      <c r="GW274" s="1455"/>
      <c r="GX274" s="1455"/>
      <c r="GY274" s="1455"/>
      <c r="GZ274" s="1455"/>
      <c r="HA274" s="1455"/>
      <c r="HB274" s="1455"/>
      <c r="HC274" s="1455"/>
      <c r="HD274" s="1455"/>
      <c r="HE274" s="1455"/>
      <c r="HF274" s="1455"/>
      <c r="HG274" s="1455"/>
      <c r="HH274" s="1455"/>
      <c r="HI274" s="1455"/>
      <c r="HJ274" s="1455"/>
      <c r="HK274" s="1455"/>
      <c r="HL274" s="1455"/>
      <c r="HM274" s="1455"/>
      <c r="HN274" s="1455"/>
      <c r="HO274" s="1455"/>
      <c r="HP274" s="1455"/>
      <c r="HQ274" s="1455"/>
      <c r="HR274" s="1455"/>
      <c r="HS274" s="1455"/>
      <c r="HT274" s="1455"/>
      <c r="HU274" s="1455"/>
      <c r="HV274" s="1455"/>
      <c r="HW274" s="1455"/>
      <c r="HX274" s="1455"/>
      <c r="HY274" s="1455"/>
      <c r="HZ274" s="1455"/>
      <c r="IA274" s="1455"/>
      <c r="IB274" s="1455"/>
      <c r="IC274" s="1455"/>
      <c r="ID274" s="1455"/>
      <c r="IE274" s="1455"/>
      <c r="IF274" s="1455"/>
      <c r="IG274" s="1455"/>
      <c r="IH274" s="1455"/>
      <c r="II274" s="1455"/>
      <c r="IJ274" s="1455"/>
      <c r="IK274" s="1455"/>
      <c r="IL274" s="1455"/>
      <c r="IM274" s="1455"/>
      <c r="IN274" s="1455"/>
      <c r="IO274" s="1455"/>
      <c r="IP274" s="1455"/>
      <c r="IQ274" s="1455"/>
      <c r="IR274" s="1455"/>
      <c r="IS274" s="1455"/>
      <c r="IT274" s="1455"/>
      <c r="IU274" s="1455"/>
      <c r="IV274" s="1455"/>
      <c r="IW274" s="1455"/>
      <c r="IX274" s="1455"/>
      <c r="IY274" s="1455"/>
      <c r="IZ274" s="1455"/>
      <c r="JA274" s="1455"/>
      <c r="JB274" s="1455"/>
      <c r="JC274" s="1455"/>
      <c r="JD274" s="1455"/>
      <c r="JE274" s="1455"/>
      <c r="JF274" s="1455"/>
      <c r="JG274" s="1455"/>
      <c r="JH274" s="1455"/>
      <c r="JI274" s="1455"/>
      <c r="JJ274" s="1455"/>
      <c r="JK274" s="1455"/>
      <c r="JL274" s="1455"/>
      <c r="JM274" s="1455"/>
      <c r="JN274" s="1455"/>
      <c r="JO274" s="1455"/>
      <c r="JP274" s="1455"/>
      <c r="JQ274" s="1455"/>
      <c r="JR274" s="1455"/>
      <c r="JS274" s="1455"/>
      <c r="JT274" s="1455"/>
      <c r="JU274" s="1455"/>
      <c r="JV274" s="1455"/>
      <c r="JW274" s="1455"/>
      <c r="JX274" s="1455"/>
      <c r="JY274" s="1455"/>
      <c r="JZ274" s="1455"/>
      <c r="KA274" s="1455"/>
      <c r="KB274" s="1455"/>
      <c r="KC274" s="1455"/>
      <c r="KD274" s="1455"/>
      <c r="KE274" s="1455"/>
      <c r="KF274" s="1455"/>
      <c r="KG274" s="1455"/>
      <c r="KH274" s="1455"/>
      <c r="KI274" s="1455"/>
      <c r="KJ274" s="1455"/>
      <c r="KK274" s="1455"/>
      <c r="KL274" s="1455"/>
      <c r="KM274" s="1455"/>
      <c r="KN274" s="1455"/>
      <c r="KO274" s="1455"/>
      <c r="KP274" s="1455"/>
      <c r="KQ274" s="1455"/>
      <c r="KR274" s="1455"/>
      <c r="KS274" s="1455"/>
      <c r="KT274" s="1455"/>
      <c r="KU274" s="1455"/>
      <c r="KV274" s="1455"/>
      <c r="KW274" s="1455"/>
      <c r="KX274" s="1455"/>
      <c r="KY274" s="1455"/>
      <c r="KZ274" s="1455"/>
      <c r="LA274" s="1455"/>
      <c r="LB274" s="1455"/>
      <c r="LC274" s="1455"/>
      <c r="LD274" s="1455"/>
      <c r="LE274" s="1455"/>
      <c r="LF274" s="1455"/>
      <c r="LG274" s="1455"/>
      <c r="LH274" s="1467"/>
      <c r="LI274" s="1467"/>
      <c r="LJ274" s="1467"/>
      <c r="LK274" s="1467"/>
      <c r="LL274" s="1467"/>
      <c r="LM274" s="1467"/>
      <c r="LN274" s="1467"/>
      <c r="LO274" s="1645"/>
    </row>
    <row r="275" s="1482" customFormat="1" ht="47" customHeight="1" spans="1:327">
      <c r="A275" s="1513">
        <v>46015</v>
      </c>
      <c r="B275" s="1226" t="s">
        <v>2454</v>
      </c>
      <c r="C275" s="1227" t="s">
        <v>2455</v>
      </c>
      <c r="D275" s="1228">
        <v>4500189760</v>
      </c>
      <c r="E275" s="1229" t="s">
        <v>5675</v>
      </c>
      <c r="F275" s="1228" t="s">
        <v>5682</v>
      </c>
      <c r="G275" s="1230" t="s">
        <v>5017</v>
      </c>
      <c r="H275" s="1230" t="s">
        <v>5017</v>
      </c>
      <c r="I275" s="1542" t="s">
        <v>5018</v>
      </c>
      <c r="J275" s="1543">
        <v>4560</v>
      </c>
      <c r="K275" s="1544">
        <v>0</v>
      </c>
      <c r="L275" s="1544">
        <v>48</v>
      </c>
      <c r="M275" s="1545">
        <f t="shared" si="121"/>
        <v>95</v>
      </c>
      <c r="N275" s="1274">
        <v>46059</v>
      </c>
      <c r="O275" s="1274">
        <v>46057</v>
      </c>
      <c r="P275" s="1546"/>
      <c r="Q275" s="1570" t="s">
        <v>78</v>
      </c>
      <c r="R275" s="1574">
        <v>4560</v>
      </c>
      <c r="S275" s="1577">
        <f t="shared" si="122"/>
        <v>0</v>
      </c>
      <c r="T275" s="1840"/>
      <c r="U275" s="1571" t="s">
        <v>829</v>
      </c>
      <c r="V275" s="1572" t="s">
        <v>5625</v>
      </c>
      <c r="W275" s="1899" t="s">
        <v>5677</v>
      </c>
      <c r="X275" s="1573">
        <v>46015</v>
      </c>
      <c r="Y275" s="1595" t="s">
        <v>5678</v>
      </c>
      <c r="Z275" s="1595" t="s">
        <v>5678</v>
      </c>
      <c r="AA275" s="1595"/>
      <c r="AB275" s="1595"/>
      <c r="AC275" s="1597" t="s">
        <v>5679</v>
      </c>
      <c r="AD275" s="1358" t="s">
        <v>2061</v>
      </c>
      <c r="AE275" s="1598">
        <v>1.5132</v>
      </c>
      <c r="AF275" s="1599">
        <f t="shared" si="146"/>
        <v>6900.192</v>
      </c>
      <c r="AG275" s="1612"/>
      <c r="AH275" s="1613" t="s">
        <v>81</v>
      </c>
      <c r="AI275" s="1613">
        <v>1</v>
      </c>
      <c r="AJ275" s="1543"/>
      <c r="AK275" s="1614">
        <f>J275</f>
        <v>4560</v>
      </c>
      <c r="AL275" s="1615"/>
      <c r="AM275" s="1615"/>
      <c r="AN275" s="1615"/>
      <c r="AO275" s="1615"/>
      <c r="AP275" s="1614" t="s">
        <v>5228</v>
      </c>
      <c r="AQ275" s="1543"/>
      <c r="AR275" s="1615">
        <f>J275</f>
        <v>4560</v>
      </c>
      <c r="AS275" s="1624"/>
      <c r="AT275" s="1625"/>
      <c r="AU275" s="1625"/>
      <c r="AV275" s="1625">
        <f>J275</f>
        <v>4560</v>
      </c>
      <c r="AW275" s="1640"/>
      <c r="AX275" s="1641">
        <v>920</v>
      </c>
      <c r="AY275" s="1430">
        <v>40</v>
      </c>
      <c r="AZ275" s="1453"/>
      <c r="BA275" s="1454"/>
      <c r="BB275" s="1455"/>
      <c r="BC275" s="1455"/>
      <c r="BD275" s="1455"/>
      <c r="BE275" s="1455"/>
      <c r="BF275" s="1455"/>
      <c r="BG275" s="1455"/>
      <c r="BH275" s="1455"/>
      <c r="BI275" s="1455"/>
      <c r="BJ275" s="1455"/>
      <c r="BK275" s="1455"/>
      <c r="BL275" s="1455"/>
      <c r="BM275" s="1455"/>
      <c r="BN275" s="1455"/>
      <c r="BO275" s="1455"/>
      <c r="BP275" s="1455"/>
      <c r="BQ275" s="1455"/>
      <c r="BR275" s="1455"/>
      <c r="BS275" s="1455"/>
      <c r="BT275" s="1455"/>
      <c r="BU275" s="1455"/>
      <c r="BV275" s="1455"/>
      <c r="BW275" s="1455"/>
      <c r="BX275" s="1455"/>
      <c r="BY275" s="1455"/>
      <c r="BZ275" s="1455"/>
      <c r="CA275" s="1455"/>
      <c r="CB275" s="1455"/>
      <c r="CC275" s="1455"/>
      <c r="CD275" s="1455"/>
      <c r="CE275" s="1455"/>
      <c r="CF275" s="1455"/>
      <c r="CG275" s="1455"/>
      <c r="CH275" s="1455"/>
      <c r="CI275" s="1455"/>
      <c r="CJ275" s="1455"/>
      <c r="CK275" s="1455"/>
      <c r="CL275" s="1455"/>
      <c r="CM275" s="1455"/>
      <c r="CN275" s="1455"/>
      <c r="CO275" s="1455"/>
      <c r="CP275" s="1455"/>
      <c r="CQ275" s="1455"/>
      <c r="CR275" s="1455"/>
      <c r="CS275" s="1455"/>
      <c r="CT275" s="1455"/>
      <c r="CU275" s="1455"/>
      <c r="CV275" s="1455"/>
      <c r="CW275" s="1455"/>
      <c r="CX275" s="1455"/>
      <c r="CY275" s="1455"/>
      <c r="CZ275" s="1455"/>
      <c r="DA275" s="1455"/>
      <c r="DB275" s="1455"/>
      <c r="DC275" s="1455"/>
      <c r="DD275" s="1455"/>
      <c r="DE275" s="1455"/>
      <c r="DF275" s="1455"/>
      <c r="DG275" s="1455"/>
      <c r="DH275" s="1455"/>
      <c r="DI275" s="1455"/>
      <c r="DJ275" s="1455"/>
      <c r="DK275" s="1455"/>
      <c r="DL275" s="1455"/>
      <c r="DM275" s="1455"/>
      <c r="DN275" s="1455"/>
      <c r="DO275" s="1455"/>
      <c r="DP275" s="1455"/>
      <c r="DQ275" s="1455"/>
      <c r="DR275" s="1455"/>
      <c r="DS275" s="1455"/>
      <c r="DT275" s="1455"/>
      <c r="DU275" s="1455"/>
      <c r="DV275" s="1455"/>
      <c r="DW275" s="1455"/>
      <c r="DX275" s="1455"/>
      <c r="DY275" s="1455"/>
      <c r="DZ275" s="1455"/>
      <c r="EA275" s="1455"/>
      <c r="EB275" s="1455"/>
      <c r="EC275" s="1455"/>
      <c r="ED275" s="1455"/>
      <c r="EE275" s="1455"/>
      <c r="EF275" s="1455"/>
      <c r="EG275" s="1455"/>
      <c r="EH275" s="1455"/>
      <c r="EI275" s="1455"/>
      <c r="EJ275" s="1455"/>
      <c r="EK275" s="1455"/>
      <c r="EL275" s="1455"/>
      <c r="EM275" s="1455"/>
      <c r="EN275" s="1455"/>
      <c r="EO275" s="1455"/>
      <c r="EP275" s="1455"/>
      <c r="EQ275" s="1455"/>
      <c r="ER275" s="1455"/>
      <c r="ES275" s="1455"/>
      <c r="ET275" s="1455"/>
      <c r="EU275" s="1455"/>
      <c r="EV275" s="1455"/>
      <c r="EW275" s="1455"/>
      <c r="EX275" s="1455"/>
      <c r="EY275" s="1455"/>
      <c r="EZ275" s="1455"/>
      <c r="FA275" s="1455"/>
      <c r="FB275" s="1455"/>
      <c r="FC275" s="1455"/>
      <c r="FD275" s="1455"/>
      <c r="FE275" s="1455"/>
      <c r="FF275" s="1455"/>
      <c r="FG275" s="1455"/>
      <c r="FH275" s="1455"/>
      <c r="FI275" s="1455"/>
      <c r="FJ275" s="1455"/>
      <c r="FK275" s="1455"/>
      <c r="FL275" s="1455"/>
      <c r="FM275" s="1455"/>
      <c r="FN275" s="1455"/>
      <c r="FO275" s="1455"/>
      <c r="FP275" s="1455"/>
      <c r="FQ275" s="1455"/>
      <c r="FR275" s="1455"/>
      <c r="FS275" s="1455"/>
      <c r="FT275" s="1455"/>
      <c r="FU275" s="1455"/>
      <c r="FV275" s="1455"/>
      <c r="FW275" s="1455"/>
      <c r="FX275" s="1455"/>
      <c r="FY275" s="1455"/>
      <c r="FZ275" s="1455"/>
      <c r="GA275" s="1455"/>
      <c r="GB275" s="1455"/>
      <c r="GC275" s="1455"/>
      <c r="GD275" s="1455"/>
      <c r="GE275" s="1455"/>
      <c r="GF275" s="1455"/>
      <c r="GG275" s="1455"/>
      <c r="GH275" s="1455"/>
      <c r="GI275" s="1455"/>
      <c r="GJ275" s="1455"/>
      <c r="GK275" s="1455"/>
      <c r="GL275" s="1455"/>
      <c r="GM275" s="1455"/>
      <c r="GN275" s="1455"/>
      <c r="GO275" s="1455"/>
      <c r="GP275" s="1455"/>
      <c r="GQ275" s="1455"/>
      <c r="GR275" s="1455"/>
      <c r="GS275" s="1455"/>
      <c r="GT275" s="1455"/>
      <c r="GU275" s="1455"/>
      <c r="GV275" s="1455"/>
      <c r="GW275" s="1455"/>
      <c r="GX275" s="1455"/>
      <c r="GY275" s="1455"/>
      <c r="GZ275" s="1455"/>
      <c r="HA275" s="1455"/>
      <c r="HB275" s="1455"/>
      <c r="HC275" s="1455"/>
      <c r="HD275" s="1455"/>
      <c r="HE275" s="1455"/>
      <c r="HF275" s="1455"/>
      <c r="HG275" s="1455"/>
      <c r="HH275" s="1455"/>
      <c r="HI275" s="1455"/>
      <c r="HJ275" s="1455"/>
      <c r="HK275" s="1455"/>
      <c r="HL275" s="1455"/>
      <c r="HM275" s="1455"/>
      <c r="HN275" s="1455"/>
      <c r="HO275" s="1455"/>
      <c r="HP275" s="1455"/>
      <c r="HQ275" s="1455"/>
      <c r="HR275" s="1455"/>
      <c r="HS275" s="1455"/>
      <c r="HT275" s="1455"/>
      <c r="HU275" s="1455"/>
      <c r="HV275" s="1455"/>
      <c r="HW275" s="1455"/>
      <c r="HX275" s="1455"/>
      <c r="HY275" s="1455"/>
      <c r="HZ275" s="1455"/>
      <c r="IA275" s="1455"/>
      <c r="IB275" s="1455"/>
      <c r="IC275" s="1455"/>
      <c r="ID275" s="1455"/>
      <c r="IE275" s="1455"/>
      <c r="IF275" s="1455"/>
      <c r="IG275" s="1455"/>
      <c r="IH275" s="1455"/>
      <c r="II275" s="1455"/>
      <c r="IJ275" s="1455"/>
      <c r="IK275" s="1455"/>
      <c r="IL275" s="1455"/>
      <c r="IM275" s="1455"/>
      <c r="IN275" s="1455"/>
      <c r="IO275" s="1455"/>
      <c r="IP275" s="1455"/>
      <c r="IQ275" s="1455"/>
      <c r="IR275" s="1455"/>
      <c r="IS275" s="1455"/>
      <c r="IT275" s="1455"/>
      <c r="IU275" s="1455"/>
      <c r="IV275" s="1455"/>
      <c r="IW275" s="1455"/>
      <c r="IX275" s="1455"/>
      <c r="IY275" s="1455"/>
      <c r="IZ275" s="1455"/>
      <c r="JA275" s="1455"/>
      <c r="JB275" s="1455"/>
      <c r="JC275" s="1455"/>
      <c r="JD275" s="1455"/>
      <c r="JE275" s="1455"/>
      <c r="JF275" s="1455"/>
      <c r="JG275" s="1455"/>
      <c r="JH275" s="1455"/>
      <c r="JI275" s="1455"/>
      <c r="JJ275" s="1455"/>
      <c r="JK275" s="1455"/>
      <c r="JL275" s="1455"/>
      <c r="JM275" s="1455"/>
      <c r="JN275" s="1455"/>
      <c r="JO275" s="1455"/>
      <c r="JP275" s="1455"/>
      <c r="JQ275" s="1455"/>
      <c r="JR275" s="1455"/>
      <c r="JS275" s="1455"/>
      <c r="JT275" s="1455"/>
      <c r="JU275" s="1455"/>
      <c r="JV275" s="1455"/>
      <c r="JW275" s="1455"/>
      <c r="JX275" s="1455"/>
      <c r="JY275" s="1455"/>
      <c r="JZ275" s="1455"/>
      <c r="KA275" s="1455"/>
      <c r="KB275" s="1455"/>
      <c r="KC275" s="1455"/>
      <c r="KD275" s="1455"/>
      <c r="KE275" s="1455"/>
      <c r="KF275" s="1455"/>
      <c r="KG275" s="1455"/>
      <c r="KH275" s="1455"/>
      <c r="KI275" s="1455"/>
      <c r="KJ275" s="1455"/>
      <c r="KK275" s="1455"/>
      <c r="KL275" s="1455"/>
      <c r="KM275" s="1455"/>
      <c r="KN275" s="1455"/>
      <c r="KO275" s="1455"/>
      <c r="KP275" s="1455"/>
      <c r="KQ275" s="1455"/>
      <c r="KR275" s="1455"/>
      <c r="KS275" s="1455"/>
      <c r="KT275" s="1455"/>
      <c r="KU275" s="1455"/>
      <c r="KV275" s="1455"/>
      <c r="KW275" s="1455"/>
      <c r="KX275" s="1455"/>
      <c r="KY275" s="1455"/>
      <c r="KZ275" s="1455"/>
      <c r="LA275" s="1455"/>
      <c r="LB275" s="1455"/>
      <c r="LC275" s="1455"/>
      <c r="LD275" s="1455"/>
      <c r="LE275" s="1455"/>
      <c r="LF275" s="1455"/>
      <c r="LG275" s="1455"/>
      <c r="LH275" s="1467"/>
      <c r="LI275" s="1467"/>
      <c r="LJ275" s="1467"/>
      <c r="LK275" s="1467"/>
      <c r="LL275" s="1467"/>
      <c r="LM275" s="1467"/>
      <c r="LN275" s="1467"/>
      <c r="LO275" s="1645"/>
    </row>
    <row r="276" s="1482" customFormat="1" ht="47" customHeight="1" spans="1:327">
      <c r="A276" s="1513">
        <v>46015</v>
      </c>
      <c r="B276" s="1226" t="s">
        <v>2454</v>
      </c>
      <c r="C276" s="1227" t="s">
        <v>2455</v>
      </c>
      <c r="D276" s="1228">
        <v>4500189760</v>
      </c>
      <c r="E276" s="1229" t="s">
        <v>5675</v>
      </c>
      <c r="F276" s="1228" t="s">
        <v>5683</v>
      </c>
      <c r="G276" s="1230" t="s">
        <v>5020</v>
      </c>
      <c r="H276" s="1230" t="s">
        <v>5020</v>
      </c>
      <c r="I276" s="1542" t="s">
        <v>5021</v>
      </c>
      <c r="J276" s="1543">
        <v>4560</v>
      </c>
      <c r="K276" s="1544">
        <v>0</v>
      </c>
      <c r="L276" s="1544">
        <v>48</v>
      </c>
      <c r="M276" s="1545">
        <f t="shared" si="121"/>
        <v>95</v>
      </c>
      <c r="N276" s="1274">
        <v>46059</v>
      </c>
      <c r="O276" s="1274">
        <v>46057</v>
      </c>
      <c r="P276" s="1546"/>
      <c r="Q276" s="1570" t="s">
        <v>78</v>
      </c>
      <c r="R276" s="1574">
        <v>4560</v>
      </c>
      <c r="S276" s="1577">
        <f t="shared" si="122"/>
        <v>0</v>
      </c>
      <c r="T276" s="1575"/>
      <c r="U276" s="1571" t="s">
        <v>829</v>
      </c>
      <c r="V276" s="1572" t="s">
        <v>5625</v>
      </c>
      <c r="W276" s="1899" t="s">
        <v>5677</v>
      </c>
      <c r="X276" s="1573">
        <v>46015</v>
      </c>
      <c r="Y276" s="1595" t="s">
        <v>5678</v>
      </c>
      <c r="Z276" s="1595" t="s">
        <v>5678</v>
      </c>
      <c r="AA276" s="1595"/>
      <c r="AB276" s="1595"/>
      <c r="AC276" s="1597" t="s">
        <v>5679</v>
      </c>
      <c r="AD276" s="1358" t="s">
        <v>2061</v>
      </c>
      <c r="AE276" s="1598">
        <v>0.9873</v>
      </c>
      <c r="AF276" s="1599">
        <f t="shared" si="146"/>
        <v>4502.088</v>
      </c>
      <c r="AG276" s="1612"/>
      <c r="AH276" s="1613" t="s">
        <v>81</v>
      </c>
      <c r="AI276" s="1613">
        <v>1</v>
      </c>
      <c r="AJ276" s="1543"/>
      <c r="AK276" s="1614">
        <f>J276</f>
        <v>4560</v>
      </c>
      <c r="AL276" s="1615"/>
      <c r="AM276" s="1615"/>
      <c r="AN276" s="1615"/>
      <c r="AO276" s="1615"/>
      <c r="AP276" s="1614" t="s">
        <v>5228</v>
      </c>
      <c r="AQ276" s="1543"/>
      <c r="AR276" s="1615">
        <f>J276</f>
        <v>4560</v>
      </c>
      <c r="AS276" s="1624"/>
      <c r="AT276" s="1625"/>
      <c r="AU276" s="1625"/>
      <c r="AV276" s="1625"/>
      <c r="AW276" s="1640">
        <f>J276</f>
        <v>4560</v>
      </c>
      <c r="AX276" s="1641">
        <v>920</v>
      </c>
      <c r="AY276" s="1430">
        <v>40</v>
      </c>
      <c r="AZ276" s="1453"/>
      <c r="BA276" s="1454"/>
      <c r="BB276" s="1455"/>
      <c r="BC276" s="1455"/>
      <c r="BD276" s="1455"/>
      <c r="BE276" s="1455"/>
      <c r="BF276" s="1455"/>
      <c r="BG276" s="1455"/>
      <c r="BH276" s="1455"/>
      <c r="BI276" s="1455"/>
      <c r="BJ276" s="1455"/>
      <c r="BK276" s="1455"/>
      <c r="BL276" s="1455"/>
      <c r="BM276" s="1455"/>
      <c r="BN276" s="1455"/>
      <c r="BO276" s="1455"/>
      <c r="BP276" s="1455"/>
      <c r="BQ276" s="1455"/>
      <c r="BR276" s="1455"/>
      <c r="BS276" s="1455"/>
      <c r="BT276" s="1455"/>
      <c r="BU276" s="1455"/>
      <c r="BV276" s="1455"/>
      <c r="BW276" s="1455"/>
      <c r="BX276" s="1455"/>
      <c r="BY276" s="1455"/>
      <c r="BZ276" s="1455"/>
      <c r="CA276" s="1455"/>
      <c r="CB276" s="1455"/>
      <c r="CC276" s="1455"/>
      <c r="CD276" s="1455"/>
      <c r="CE276" s="1455"/>
      <c r="CF276" s="1455"/>
      <c r="CG276" s="1455"/>
      <c r="CH276" s="1455"/>
      <c r="CI276" s="1455"/>
      <c r="CJ276" s="1455"/>
      <c r="CK276" s="1455"/>
      <c r="CL276" s="1455"/>
      <c r="CM276" s="1455"/>
      <c r="CN276" s="1455"/>
      <c r="CO276" s="1455"/>
      <c r="CP276" s="1455"/>
      <c r="CQ276" s="1455"/>
      <c r="CR276" s="1455"/>
      <c r="CS276" s="1455"/>
      <c r="CT276" s="1455"/>
      <c r="CU276" s="1455"/>
      <c r="CV276" s="1455"/>
      <c r="CW276" s="1455"/>
      <c r="CX276" s="1455"/>
      <c r="CY276" s="1455"/>
      <c r="CZ276" s="1455"/>
      <c r="DA276" s="1455"/>
      <c r="DB276" s="1455"/>
      <c r="DC276" s="1455"/>
      <c r="DD276" s="1455"/>
      <c r="DE276" s="1455"/>
      <c r="DF276" s="1455"/>
      <c r="DG276" s="1455"/>
      <c r="DH276" s="1455"/>
      <c r="DI276" s="1455"/>
      <c r="DJ276" s="1455"/>
      <c r="DK276" s="1455"/>
      <c r="DL276" s="1455"/>
      <c r="DM276" s="1455"/>
      <c r="DN276" s="1455"/>
      <c r="DO276" s="1455"/>
      <c r="DP276" s="1455"/>
      <c r="DQ276" s="1455"/>
      <c r="DR276" s="1455"/>
      <c r="DS276" s="1455"/>
      <c r="DT276" s="1455"/>
      <c r="DU276" s="1455"/>
      <c r="DV276" s="1455"/>
      <c r="DW276" s="1455"/>
      <c r="DX276" s="1455"/>
      <c r="DY276" s="1455"/>
      <c r="DZ276" s="1455"/>
      <c r="EA276" s="1455"/>
      <c r="EB276" s="1455"/>
      <c r="EC276" s="1455"/>
      <c r="ED276" s="1455"/>
      <c r="EE276" s="1455"/>
      <c r="EF276" s="1455"/>
      <c r="EG276" s="1455"/>
      <c r="EH276" s="1455"/>
      <c r="EI276" s="1455"/>
      <c r="EJ276" s="1455"/>
      <c r="EK276" s="1455"/>
      <c r="EL276" s="1455"/>
      <c r="EM276" s="1455"/>
      <c r="EN276" s="1455"/>
      <c r="EO276" s="1455"/>
      <c r="EP276" s="1455"/>
      <c r="EQ276" s="1455"/>
      <c r="ER276" s="1455"/>
      <c r="ES276" s="1455"/>
      <c r="ET276" s="1455"/>
      <c r="EU276" s="1455"/>
      <c r="EV276" s="1455"/>
      <c r="EW276" s="1455"/>
      <c r="EX276" s="1455"/>
      <c r="EY276" s="1455"/>
      <c r="EZ276" s="1455"/>
      <c r="FA276" s="1455"/>
      <c r="FB276" s="1455"/>
      <c r="FC276" s="1455"/>
      <c r="FD276" s="1455"/>
      <c r="FE276" s="1455"/>
      <c r="FF276" s="1455"/>
      <c r="FG276" s="1455"/>
      <c r="FH276" s="1455"/>
      <c r="FI276" s="1455"/>
      <c r="FJ276" s="1455"/>
      <c r="FK276" s="1455"/>
      <c r="FL276" s="1455"/>
      <c r="FM276" s="1455"/>
      <c r="FN276" s="1455"/>
      <c r="FO276" s="1455"/>
      <c r="FP276" s="1455"/>
      <c r="FQ276" s="1455"/>
      <c r="FR276" s="1455"/>
      <c r="FS276" s="1455"/>
      <c r="FT276" s="1455"/>
      <c r="FU276" s="1455"/>
      <c r="FV276" s="1455"/>
      <c r="FW276" s="1455"/>
      <c r="FX276" s="1455"/>
      <c r="FY276" s="1455"/>
      <c r="FZ276" s="1455"/>
      <c r="GA276" s="1455"/>
      <c r="GB276" s="1455"/>
      <c r="GC276" s="1455"/>
      <c r="GD276" s="1455"/>
      <c r="GE276" s="1455"/>
      <c r="GF276" s="1455"/>
      <c r="GG276" s="1455"/>
      <c r="GH276" s="1455"/>
      <c r="GI276" s="1455"/>
      <c r="GJ276" s="1455"/>
      <c r="GK276" s="1455"/>
      <c r="GL276" s="1455"/>
      <c r="GM276" s="1455"/>
      <c r="GN276" s="1455"/>
      <c r="GO276" s="1455"/>
      <c r="GP276" s="1455"/>
      <c r="GQ276" s="1455"/>
      <c r="GR276" s="1455"/>
      <c r="GS276" s="1455"/>
      <c r="GT276" s="1455"/>
      <c r="GU276" s="1455"/>
      <c r="GV276" s="1455"/>
      <c r="GW276" s="1455"/>
      <c r="GX276" s="1455"/>
      <c r="GY276" s="1455"/>
      <c r="GZ276" s="1455"/>
      <c r="HA276" s="1455"/>
      <c r="HB276" s="1455"/>
      <c r="HC276" s="1455"/>
      <c r="HD276" s="1455"/>
      <c r="HE276" s="1455"/>
      <c r="HF276" s="1455"/>
      <c r="HG276" s="1455"/>
      <c r="HH276" s="1455"/>
      <c r="HI276" s="1455"/>
      <c r="HJ276" s="1455"/>
      <c r="HK276" s="1455"/>
      <c r="HL276" s="1455"/>
      <c r="HM276" s="1455"/>
      <c r="HN276" s="1455"/>
      <c r="HO276" s="1455"/>
      <c r="HP276" s="1455"/>
      <c r="HQ276" s="1455"/>
      <c r="HR276" s="1455"/>
      <c r="HS276" s="1455"/>
      <c r="HT276" s="1455"/>
      <c r="HU276" s="1455"/>
      <c r="HV276" s="1455"/>
      <c r="HW276" s="1455"/>
      <c r="HX276" s="1455"/>
      <c r="HY276" s="1455"/>
      <c r="HZ276" s="1455"/>
      <c r="IA276" s="1455"/>
      <c r="IB276" s="1455"/>
      <c r="IC276" s="1455"/>
      <c r="ID276" s="1455"/>
      <c r="IE276" s="1455"/>
      <c r="IF276" s="1455"/>
      <c r="IG276" s="1455"/>
      <c r="IH276" s="1455"/>
      <c r="II276" s="1455"/>
      <c r="IJ276" s="1455"/>
      <c r="IK276" s="1455"/>
      <c r="IL276" s="1455"/>
      <c r="IM276" s="1455"/>
      <c r="IN276" s="1455"/>
      <c r="IO276" s="1455"/>
      <c r="IP276" s="1455"/>
      <c r="IQ276" s="1455"/>
      <c r="IR276" s="1455"/>
      <c r="IS276" s="1455"/>
      <c r="IT276" s="1455"/>
      <c r="IU276" s="1455"/>
      <c r="IV276" s="1455"/>
      <c r="IW276" s="1455"/>
      <c r="IX276" s="1455"/>
      <c r="IY276" s="1455"/>
      <c r="IZ276" s="1455"/>
      <c r="JA276" s="1455"/>
      <c r="JB276" s="1455"/>
      <c r="JC276" s="1455"/>
      <c r="JD276" s="1455"/>
      <c r="JE276" s="1455"/>
      <c r="JF276" s="1455"/>
      <c r="JG276" s="1455"/>
      <c r="JH276" s="1455"/>
      <c r="JI276" s="1455"/>
      <c r="JJ276" s="1455"/>
      <c r="JK276" s="1455"/>
      <c r="JL276" s="1455"/>
      <c r="JM276" s="1455"/>
      <c r="JN276" s="1455"/>
      <c r="JO276" s="1455"/>
      <c r="JP276" s="1455"/>
      <c r="JQ276" s="1455"/>
      <c r="JR276" s="1455"/>
      <c r="JS276" s="1455"/>
      <c r="JT276" s="1455"/>
      <c r="JU276" s="1455"/>
      <c r="JV276" s="1455"/>
      <c r="JW276" s="1455"/>
      <c r="JX276" s="1455"/>
      <c r="JY276" s="1455"/>
      <c r="JZ276" s="1455"/>
      <c r="KA276" s="1455"/>
      <c r="KB276" s="1455"/>
      <c r="KC276" s="1455"/>
      <c r="KD276" s="1455"/>
      <c r="KE276" s="1455"/>
      <c r="KF276" s="1455"/>
      <c r="KG276" s="1455"/>
      <c r="KH276" s="1455"/>
      <c r="KI276" s="1455"/>
      <c r="KJ276" s="1455"/>
      <c r="KK276" s="1455"/>
      <c r="KL276" s="1455"/>
      <c r="KM276" s="1455"/>
      <c r="KN276" s="1455"/>
      <c r="KO276" s="1455"/>
      <c r="KP276" s="1455"/>
      <c r="KQ276" s="1455"/>
      <c r="KR276" s="1455"/>
      <c r="KS276" s="1455"/>
      <c r="KT276" s="1455"/>
      <c r="KU276" s="1455"/>
      <c r="KV276" s="1455"/>
      <c r="KW276" s="1455"/>
      <c r="KX276" s="1455"/>
      <c r="KY276" s="1455"/>
      <c r="KZ276" s="1455"/>
      <c r="LA276" s="1455"/>
      <c r="LB276" s="1455"/>
      <c r="LC276" s="1455"/>
      <c r="LD276" s="1455"/>
      <c r="LE276" s="1455"/>
      <c r="LF276" s="1455"/>
      <c r="LG276" s="1455"/>
      <c r="LH276" s="1467"/>
      <c r="LI276" s="1467"/>
      <c r="LJ276" s="1467"/>
      <c r="LK276" s="1467"/>
      <c r="LL276" s="1467"/>
      <c r="LM276" s="1467"/>
      <c r="LN276" s="1467"/>
      <c r="LO276" s="1645"/>
    </row>
    <row r="277" s="1488" customFormat="1" ht="47" customHeight="1" spans="1:319">
      <c r="A277" s="1832">
        <v>46387</v>
      </c>
      <c r="B277" s="1660" t="s">
        <v>5156</v>
      </c>
      <c r="C277" s="1661" t="s">
        <v>336</v>
      </c>
      <c r="D277" s="1662">
        <v>4500190372</v>
      </c>
      <c r="E277" s="1860"/>
      <c r="F277" s="1662" t="s">
        <v>5684</v>
      </c>
      <c r="G277" s="1863" t="s">
        <v>4747</v>
      </c>
      <c r="H277" s="1863" t="s">
        <v>4747</v>
      </c>
      <c r="I277" s="1880" t="s">
        <v>4808</v>
      </c>
      <c r="J277" s="1543">
        <v>30432</v>
      </c>
      <c r="K277" s="1876">
        <v>0</v>
      </c>
      <c r="L277" s="1876">
        <v>96</v>
      </c>
      <c r="M277" s="1877">
        <f t="shared" si="121"/>
        <v>317</v>
      </c>
      <c r="N277" s="1673">
        <v>46058</v>
      </c>
      <c r="O277" s="1673">
        <v>46056</v>
      </c>
      <c r="P277" s="1881" t="s">
        <v>5685</v>
      </c>
      <c r="Q277" s="1841" t="s">
        <v>78</v>
      </c>
      <c r="R277" s="1577">
        <v>30432</v>
      </c>
      <c r="S277" s="1577">
        <f t="shared" si="122"/>
        <v>0</v>
      </c>
      <c r="T277" s="1577" t="s">
        <v>1634</v>
      </c>
      <c r="U277" s="1571" t="s">
        <v>829</v>
      </c>
      <c r="V277" s="1891"/>
      <c r="W277" s="1891" t="s">
        <v>88</v>
      </c>
      <c r="X277" s="1900">
        <v>46387</v>
      </c>
      <c r="Y277" s="1930" t="s">
        <v>88</v>
      </c>
      <c r="Z277" s="1931" t="s">
        <v>5686</v>
      </c>
      <c r="AA277" s="1595"/>
      <c r="AB277" s="1930"/>
      <c r="AC277" s="1597" t="s">
        <v>5687</v>
      </c>
      <c r="AD277" s="1692" t="s">
        <v>1374</v>
      </c>
      <c r="AE277" s="1932">
        <v>1.3114</v>
      </c>
      <c r="AF277" s="1933">
        <f t="shared" si="146"/>
        <v>39908.5248</v>
      </c>
      <c r="AG277" s="1647"/>
      <c r="AH277" s="1613" t="s">
        <v>81</v>
      </c>
      <c r="AI277" s="1947">
        <v>5</v>
      </c>
      <c r="AJ277" s="1543">
        <f>J277</f>
        <v>30432</v>
      </c>
      <c r="AK277" s="1948"/>
      <c r="AL277" s="1948">
        <f>J277/24</f>
        <v>1268</v>
      </c>
      <c r="AM277" s="1948"/>
      <c r="AN277" s="1948"/>
      <c r="AO277" s="1948"/>
      <c r="AP277" s="1948" t="s">
        <v>63</v>
      </c>
      <c r="AQ277" s="1543">
        <f>J277</f>
        <v>30432</v>
      </c>
      <c r="AR277" s="1948"/>
      <c r="AS277" s="1430">
        <v>6087</v>
      </c>
      <c r="AT277" s="1430">
        <v>6087</v>
      </c>
      <c r="AU277" s="1430">
        <v>6086</v>
      </c>
      <c r="AV277" s="1430">
        <v>6086</v>
      </c>
      <c r="AW277" s="1430">
        <v>6086</v>
      </c>
      <c r="AX277" s="1430">
        <f>J277*23/24/COUNT(AS277:AW277)</f>
        <v>5832.8</v>
      </c>
      <c r="AY277" s="1430">
        <f>J277/24/COUNT(AS277:AW277)</f>
        <v>253.6</v>
      </c>
      <c r="AZ277" s="1876"/>
      <c r="BA277" s="1959"/>
      <c r="BB277" s="1960"/>
      <c r="BC277" s="1960"/>
      <c r="BD277" s="1960"/>
      <c r="BE277" s="1960"/>
      <c r="BF277" s="1960"/>
      <c r="BG277" s="1960"/>
      <c r="BH277" s="1960"/>
      <c r="BI277" s="1960"/>
      <c r="BJ277" s="1960"/>
      <c r="BK277" s="1960"/>
      <c r="BL277" s="1960"/>
      <c r="BM277" s="1960"/>
      <c r="BN277" s="1960"/>
      <c r="BO277" s="1960"/>
      <c r="BP277" s="1960"/>
      <c r="BQ277" s="1960"/>
      <c r="BR277" s="1960"/>
      <c r="BS277" s="1960"/>
      <c r="BT277" s="1960"/>
      <c r="BU277" s="1960"/>
      <c r="BV277" s="1960"/>
      <c r="BW277" s="1960"/>
      <c r="BX277" s="1960"/>
      <c r="BY277" s="1960"/>
      <c r="BZ277" s="1960"/>
      <c r="CA277" s="1960"/>
      <c r="CB277" s="1960"/>
      <c r="CC277" s="1960"/>
      <c r="CD277" s="1960"/>
      <c r="CE277" s="1960"/>
      <c r="CF277" s="1960"/>
      <c r="CG277" s="1960"/>
      <c r="CH277" s="1960"/>
      <c r="CI277" s="1960"/>
      <c r="CJ277" s="1960"/>
      <c r="CK277" s="1960"/>
      <c r="CL277" s="1960"/>
      <c r="CM277" s="1960"/>
      <c r="CN277" s="1960"/>
      <c r="CO277" s="1960"/>
      <c r="CP277" s="1960"/>
      <c r="CQ277" s="1960"/>
      <c r="CR277" s="1960"/>
      <c r="CS277" s="1960"/>
      <c r="CT277" s="1960"/>
      <c r="CU277" s="1960"/>
      <c r="CV277" s="1960"/>
      <c r="CW277" s="1960"/>
      <c r="CX277" s="1960"/>
      <c r="CY277" s="1960"/>
      <c r="CZ277" s="1960"/>
      <c r="DA277" s="1960"/>
      <c r="DB277" s="1960"/>
      <c r="DC277" s="1960"/>
      <c r="DD277" s="1960"/>
      <c r="DE277" s="1960"/>
      <c r="DF277" s="1960"/>
      <c r="DG277" s="1960"/>
      <c r="DH277" s="1960"/>
      <c r="DI277" s="1960"/>
      <c r="DJ277" s="1960"/>
      <c r="DK277" s="1960"/>
      <c r="DL277" s="1960"/>
      <c r="DM277" s="1960"/>
      <c r="DN277" s="1960"/>
      <c r="DO277" s="1960"/>
      <c r="DP277" s="1960"/>
      <c r="DQ277" s="1960"/>
      <c r="DR277" s="1960"/>
      <c r="DS277" s="1960"/>
      <c r="DT277" s="1960"/>
      <c r="DU277" s="1960"/>
      <c r="DV277" s="1960"/>
      <c r="DW277" s="1960"/>
      <c r="DX277" s="1960"/>
      <c r="DY277" s="1960"/>
      <c r="DZ277" s="1960"/>
      <c r="EA277" s="1960"/>
      <c r="EB277" s="1960"/>
      <c r="EC277" s="1960"/>
      <c r="ED277" s="1960"/>
      <c r="EE277" s="1960"/>
      <c r="EF277" s="1960"/>
      <c r="EG277" s="1960"/>
      <c r="EH277" s="1960"/>
      <c r="EI277" s="1960"/>
      <c r="EJ277" s="1960"/>
      <c r="EK277" s="1960"/>
      <c r="EL277" s="1960"/>
      <c r="EM277" s="1960"/>
      <c r="EN277" s="1960"/>
      <c r="EO277" s="1960"/>
      <c r="EP277" s="1960"/>
      <c r="EQ277" s="1960"/>
      <c r="ER277" s="1960"/>
      <c r="ES277" s="1960"/>
      <c r="ET277" s="1960"/>
      <c r="EU277" s="1960"/>
      <c r="EV277" s="1960"/>
      <c r="EW277" s="1960"/>
      <c r="EX277" s="1960"/>
      <c r="EY277" s="1960"/>
      <c r="EZ277" s="1960"/>
      <c r="FA277" s="1960"/>
      <c r="FB277" s="1960"/>
      <c r="FC277" s="1960"/>
      <c r="FD277" s="1960"/>
      <c r="FE277" s="1960"/>
      <c r="FF277" s="1960"/>
      <c r="FG277" s="1960"/>
      <c r="FH277" s="1960"/>
      <c r="FI277" s="1960"/>
      <c r="FJ277" s="1960"/>
      <c r="FK277" s="1960"/>
      <c r="FL277" s="1960"/>
      <c r="FM277" s="1960"/>
      <c r="FN277" s="1960"/>
      <c r="FO277" s="1960"/>
      <c r="FP277" s="1960"/>
      <c r="FQ277" s="1960"/>
      <c r="FR277" s="1960"/>
      <c r="FS277" s="1960"/>
      <c r="FT277" s="1960"/>
      <c r="FU277" s="1960"/>
      <c r="FV277" s="1960"/>
      <c r="FW277" s="1960"/>
      <c r="FX277" s="1960"/>
      <c r="FY277" s="1960"/>
      <c r="FZ277" s="1960"/>
      <c r="GA277" s="1960"/>
      <c r="GB277" s="1960"/>
      <c r="GC277" s="1960"/>
      <c r="GD277" s="1960"/>
      <c r="GE277" s="1960"/>
      <c r="GF277" s="1960"/>
      <c r="GG277" s="1960"/>
      <c r="GH277" s="1960"/>
      <c r="GI277" s="1960"/>
      <c r="GJ277" s="1960"/>
      <c r="GK277" s="1960"/>
      <c r="GL277" s="1960"/>
      <c r="GM277" s="1960"/>
      <c r="GN277" s="1960"/>
      <c r="GO277" s="1960"/>
      <c r="GP277" s="1960"/>
      <c r="GQ277" s="1960"/>
      <c r="GR277" s="1960"/>
      <c r="GS277" s="1960"/>
      <c r="GT277" s="1960"/>
      <c r="GU277" s="1960"/>
      <c r="GV277" s="1960"/>
      <c r="GW277" s="1960"/>
      <c r="GX277" s="1960"/>
      <c r="GY277" s="1960"/>
      <c r="GZ277" s="1960"/>
      <c r="HA277" s="1960"/>
      <c r="HB277" s="1960"/>
      <c r="HC277" s="1960"/>
      <c r="HD277" s="1960"/>
      <c r="HE277" s="1960"/>
      <c r="HF277" s="1960"/>
      <c r="HG277" s="1960"/>
      <c r="HH277" s="1960"/>
      <c r="HI277" s="1960"/>
      <c r="HJ277" s="1960"/>
      <c r="HK277" s="1960"/>
      <c r="HL277" s="1960"/>
      <c r="HM277" s="1960"/>
      <c r="HN277" s="1960"/>
      <c r="HO277" s="1960"/>
      <c r="HP277" s="1960"/>
      <c r="HQ277" s="1960"/>
      <c r="HR277" s="1960"/>
      <c r="HS277" s="1960"/>
      <c r="HT277" s="1960"/>
      <c r="HU277" s="1960"/>
      <c r="HV277" s="1960"/>
      <c r="HW277" s="1960"/>
      <c r="HX277" s="1960"/>
      <c r="HY277" s="1960"/>
      <c r="HZ277" s="1960"/>
      <c r="IA277" s="1960"/>
      <c r="IB277" s="1960"/>
      <c r="IC277" s="1960"/>
      <c r="ID277" s="1960"/>
      <c r="IE277" s="1960"/>
      <c r="IF277" s="1960"/>
      <c r="IG277" s="1960"/>
      <c r="IH277" s="1960"/>
      <c r="II277" s="1960"/>
      <c r="IJ277" s="1960"/>
      <c r="IK277" s="1960"/>
      <c r="IL277" s="1960"/>
      <c r="IM277" s="1960"/>
      <c r="IN277" s="1960"/>
      <c r="IO277" s="1960"/>
      <c r="IP277" s="1960"/>
      <c r="IQ277" s="1960"/>
      <c r="IR277" s="1960"/>
      <c r="IS277" s="1960"/>
      <c r="IT277" s="1960"/>
      <c r="IU277" s="1960"/>
      <c r="IV277" s="1960"/>
      <c r="IW277" s="1960"/>
      <c r="IX277" s="1960"/>
      <c r="IY277" s="1960"/>
      <c r="IZ277" s="1960"/>
      <c r="JA277" s="1960"/>
      <c r="JB277" s="1960"/>
      <c r="JC277" s="1960"/>
      <c r="JD277" s="1960"/>
      <c r="JE277" s="1960"/>
      <c r="JF277" s="1960"/>
      <c r="JG277" s="1960"/>
      <c r="JH277" s="1960"/>
      <c r="JI277" s="1960"/>
      <c r="JJ277" s="1960"/>
      <c r="JK277" s="1960"/>
      <c r="JL277" s="1960"/>
      <c r="JM277" s="1960"/>
      <c r="JN277" s="1960"/>
      <c r="JO277" s="1960"/>
      <c r="JP277" s="1960"/>
      <c r="JQ277" s="1960"/>
      <c r="JR277" s="1960"/>
      <c r="JS277" s="1960"/>
      <c r="JT277" s="1960"/>
      <c r="JU277" s="1960"/>
      <c r="JV277" s="1960"/>
      <c r="JW277" s="1960"/>
      <c r="JX277" s="1960"/>
      <c r="JY277" s="1960"/>
      <c r="JZ277" s="1960"/>
      <c r="KA277" s="1960"/>
      <c r="KB277" s="1960"/>
      <c r="KC277" s="1960"/>
      <c r="KD277" s="1960"/>
      <c r="KE277" s="1960"/>
      <c r="KF277" s="1960"/>
      <c r="KG277" s="1960"/>
      <c r="KH277" s="1960"/>
      <c r="KI277" s="1960"/>
      <c r="KJ277" s="1960"/>
      <c r="KK277" s="1960"/>
      <c r="KL277" s="1960"/>
      <c r="KM277" s="1960"/>
      <c r="KN277" s="1960"/>
      <c r="KO277" s="1960"/>
      <c r="KP277" s="1960"/>
      <c r="KQ277" s="1960"/>
      <c r="KR277" s="1960"/>
      <c r="KS277" s="1960"/>
      <c r="KT277" s="1960"/>
      <c r="KU277" s="1960"/>
      <c r="KV277" s="1960"/>
      <c r="KW277" s="1960"/>
      <c r="KX277" s="1960"/>
      <c r="KY277" s="1960"/>
      <c r="KZ277" s="1960"/>
      <c r="LA277" s="1960"/>
      <c r="LB277" s="1960"/>
      <c r="LC277" s="1960"/>
      <c r="LD277" s="1960"/>
      <c r="LE277" s="1960"/>
      <c r="LF277" s="1960"/>
      <c r="LG277" s="1960"/>
    </row>
    <row r="278" s="1486" customFormat="1" ht="47" customHeight="1" spans="1:319">
      <c r="A278" s="1726">
        <v>46027</v>
      </c>
      <c r="B278" s="1724" t="s">
        <v>2269</v>
      </c>
      <c r="C278" s="1720" t="s">
        <v>1542</v>
      </c>
      <c r="D278" s="1725">
        <v>4500190462</v>
      </c>
      <c r="E278" s="1727"/>
      <c r="F278" s="1725" t="s">
        <v>5688</v>
      </c>
      <c r="G278" s="1728" t="s">
        <v>4747</v>
      </c>
      <c r="H278" s="1728" t="s">
        <v>4747</v>
      </c>
      <c r="I278" s="1746" t="s">
        <v>4808</v>
      </c>
      <c r="J278" s="1736">
        <v>9600</v>
      </c>
      <c r="K278" s="1747">
        <v>0</v>
      </c>
      <c r="L278" s="1747">
        <v>96</v>
      </c>
      <c r="M278" s="1748">
        <f t="shared" si="121"/>
        <v>100</v>
      </c>
      <c r="N278" s="1741">
        <v>46058</v>
      </c>
      <c r="O278" s="1741">
        <v>46056</v>
      </c>
      <c r="P278" s="1749"/>
      <c r="Q278" s="1901" t="s">
        <v>5689</v>
      </c>
      <c r="R278" s="1754">
        <v>9600</v>
      </c>
      <c r="S278" s="1754">
        <f t="shared" si="122"/>
        <v>0</v>
      </c>
      <c r="T278" s="1754" t="s">
        <v>1634</v>
      </c>
      <c r="U278" s="1756" t="s">
        <v>829</v>
      </c>
      <c r="V278" s="1766" t="s">
        <v>5622</v>
      </c>
      <c r="W278" s="1766" t="s">
        <v>111</v>
      </c>
      <c r="X278" s="1902">
        <v>46035</v>
      </c>
      <c r="Y278" s="1783" t="s">
        <v>88</v>
      </c>
      <c r="Z278" s="1767" t="s">
        <v>5690</v>
      </c>
      <c r="AA278" s="1770"/>
      <c r="AB278" s="1783"/>
      <c r="AC278" s="1772" t="s">
        <v>5691</v>
      </c>
      <c r="AD278" s="1784" t="s">
        <v>2061</v>
      </c>
      <c r="AE278" s="1785">
        <v>1.32</v>
      </c>
      <c r="AF278" s="1786">
        <f t="shared" si="146"/>
        <v>12672</v>
      </c>
      <c r="AG278" s="1722"/>
      <c r="AH278" s="1792" t="s">
        <v>81</v>
      </c>
      <c r="AI278" s="1799">
        <v>5</v>
      </c>
      <c r="AJ278" s="1736">
        <f>J278</f>
        <v>9600</v>
      </c>
      <c r="AK278" s="1800"/>
      <c r="AL278" s="1800">
        <f>J278/24</f>
        <v>400</v>
      </c>
      <c r="AM278" s="1800"/>
      <c r="AN278" s="1800"/>
      <c r="AO278" s="1800"/>
      <c r="AP278" s="1800" t="s">
        <v>63</v>
      </c>
      <c r="AQ278" s="1736">
        <f>J278</f>
        <v>9600</v>
      </c>
      <c r="AR278" s="1800"/>
      <c r="AS278" s="1808">
        <f>J278/5</f>
        <v>1920</v>
      </c>
      <c r="AT278" s="1808">
        <f>J278/5</f>
        <v>1920</v>
      </c>
      <c r="AU278" s="1808">
        <f>J278/5</f>
        <v>1920</v>
      </c>
      <c r="AV278" s="1808">
        <f>J278/5</f>
        <v>1920</v>
      </c>
      <c r="AW278" s="1808">
        <f>J278/5</f>
        <v>1920</v>
      </c>
      <c r="AX278" s="1808">
        <f>J278*23/24/COUNT(AS278:AW278)</f>
        <v>1840</v>
      </c>
      <c r="AY278" s="1808">
        <f>J278/24/COUNT(AS278:AW278)</f>
        <v>80</v>
      </c>
      <c r="AZ278" s="1747"/>
      <c r="BA278" s="1818"/>
      <c r="BB278" s="1819"/>
      <c r="BC278" s="1819"/>
      <c r="BD278" s="1819"/>
      <c r="BE278" s="1819"/>
      <c r="BF278" s="1819"/>
      <c r="BG278" s="1819"/>
      <c r="BH278" s="1819"/>
      <c r="BI278" s="1819"/>
      <c r="BJ278" s="1819"/>
      <c r="BK278" s="1819"/>
      <c r="BL278" s="1819"/>
      <c r="BM278" s="1819"/>
      <c r="BN278" s="1819"/>
      <c r="BO278" s="1819"/>
      <c r="BP278" s="1819"/>
      <c r="BQ278" s="1819"/>
      <c r="BR278" s="1819"/>
      <c r="BS278" s="1819"/>
      <c r="BT278" s="1819"/>
      <c r="BU278" s="1819"/>
      <c r="BV278" s="1819"/>
      <c r="BW278" s="1819"/>
      <c r="BX278" s="1819"/>
      <c r="BY278" s="1819"/>
      <c r="BZ278" s="1819"/>
      <c r="CA278" s="1819"/>
      <c r="CB278" s="1819"/>
      <c r="CC278" s="1819"/>
      <c r="CD278" s="1819"/>
      <c r="CE278" s="1819"/>
      <c r="CF278" s="1819"/>
      <c r="CG278" s="1819"/>
      <c r="CH278" s="1819"/>
      <c r="CI278" s="1819"/>
      <c r="CJ278" s="1819"/>
      <c r="CK278" s="1819"/>
      <c r="CL278" s="1819"/>
      <c r="CM278" s="1819"/>
      <c r="CN278" s="1819"/>
      <c r="CO278" s="1819"/>
      <c r="CP278" s="1819"/>
      <c r="CQ278" s="1819"/>
      <c r="CR278" s="1819"/>
      <c r="CS278" s="1819"/>
      <c r="CT278" s="1819"/>
      <c r="CU278" s="1819"/>
      <c r="CV278" s="1819"/>
      <c r="CW278" s="1819"/>
      <c r="CX278" s="1819"/>
      <c r="CY278" s="1819"/>
      <c r="CZ278" s="1819"/>
      <c r="DA278" s="1819"/>
      <c r="DB278" s="1819"/>
      <c r="DC278" s="1819"/>
      <c r="DD278" s="1819"/>
      <c r="DE278" s="1819"/>
      <c r="DF278" s="1819"/>
      <c r="DG278" s="1819"/>
      <c r="DH278" s="1819"/>
      <c r="DI278" s="1819"/>
      <c r="DJ278" s="1819"/>
      <c r="DK278" s="1819"/>
      <c r="DL278" s="1819"/>
      <c r="DM278" s="1819"/>
      <c r="DN278" s="1819"/>
      <c r="DO278" s="1819"/>
      <c r="DP278" s="1819"/>
      <c r="DQ278" s="1819"/>
      <c r="DR278" s="1819"/>
      <c r="DS278" s="1819"/>
      <c r="DT278" s="1819"/>
      <c r="DU278" s="1819"/>
      <c r="DV278" s="1819"/>
      <c r="DW278" s="1819"/>
      <c r="DX278" s="1819"/>
      <c r="DY278" s="1819"/>
      <c r="DZ278" s="1819"/>
      <c r="EA278" s="1819"/>
      <c r="EB278" s="1819"/>
      <c r="EC278" s="1819"/>
      <c r="ED278" s="1819"/>
      <c r="EE278" s="1819"/>
      <c r="EF278" s="1819"/>
      <c r="EG278" s="1819"/>
      <c r="EH278" s="1819"/>
      <c r="EI278" s="1819"/>
      <c r="EJ278" s="1819"/>
      <c r="EK278" s="1819"/>
      <c r="EL278" s="1819"/>
      <c r="EM278" s="1819"/>
      <c r="EN278" s="1819"/>
      <c r="EO278" s="1819"/>
      <c r="EP278" s="1819"/>
      <c r="EQ278" s="1819"/>
      <c r="ER278" s="1819"/>
      <c r="ES278" s="1819"/>
      <c r="ET278" s="1819"/>
      <c r="EU278" s="1819"/>
      <c r="EV278" s="1819"/>
      <c r="EW278" s="1819"/>
      <c r="EX278" s="1819"/>
      <c r="EY278" s="1819"/>
      <c r="EZ278" s="1819"/>
      <c r="FA278" s="1819"/>
      <c r="FB278" s="1819"/>
      <c r="FC278" s="1819"/>
      <c r="FD278" s="1819"/>
      <c r="FE278" s="1819"/>
      <c r="FF278" s="1819"/>
      <c r="FG278" s="1819"/>
      <c r="FH278" s="1819"/>
      <c r="FI278" s="1819"/>
      <c r="FJ278" s="1819"/>
      <c r="FK278" s="1819"/>
      <c r="FL278" s="1819"/>
      <c r="FM278" s="1819"/>
      <c r="FN278" s="1819"/>
      <c r="FO278" s="1819"/>
      <c r="FP278" s="1819"/>
      <c r="FQ278" s="1819"/>
      <c r="FR278" s="1819"/>
      <c r="FS278" s="1819"/>
      <c r="FT278" s="1819"/>
      <c r="FU278" s="1819"/>
      <c r="FV278" s="1819"/>
      <c r="FW278" s="1819"/>
      <c r="FX278" s="1819"/>
      <c r="FY278" s="1819"/>
      <c r="FZ278" s="1819"/>
      <c r="GA278" s="1819"/>
      <c r="GB278" s="1819"/>
      <c r="GC278" s="1819"/>
      <c r="GD278" s="1819"/>
      <c r="GE278" s="1819"/>
      <c r="GF278" s="1819"/>
      <c r="GG278" s="1819"/>
      <c r="GH278" s="1819"/>
      <c r="GI278" s="1819"/>
      <c r="GJ278" s="1819"/>
      <c r="GK278" s="1819"/>
      <c r="GL278" s="1819"/>
      <c r="GM278" s="1819"/>
      <c r="GN278" s="1819"/>
      <c r="GO278" s="1819"/>
      <c r="GP278" s="1819"/>
      <c r="GQ278" s="1819"/>
      <c r="GR278" s="1819"/>
      <c r="GS278" s="1819"/>
      <c r="GT278" s="1819"/>
      <c r="GU278" s="1819"/>
      <c r="GV278" s="1819"/>
      <c r="GW278" s="1819"/>
      <c r="GX278" s="1819"/>
      <c r="GY278" s="1819"/>
      <c r="GZ278" s="1819"/>
      <c r="HA278" s="1819"/>
      <c r="HB278" s="1819"/>
      <c r="HC278" s="1819"/>
      <c r="HD278" s="1819"/>
      <c r="HE278" s="1819"/>
      <c r="HF278" s="1819"/>
      <c r="HG278" s="1819"/>
      <c r="HH278" s="1819"/>
      <c r="HI278" s="1819"/>
      <c r="HJ278" s="1819"/>
      <c r="HK278" s="1819"/>
      <c r="HL278" s="1819"/>
      <c r="HM278" s="1819"/>
      <c r="HN278" s="1819"/>
      <c r="HO278" s="1819"/>
      <c r="HP278" s="1819"/>
      <c r="HQ278" s="1819"/>
      <c r="HR278" s="1819"/>
      <c r="HS278" s="1819"/>
      <c r="HT278" s="1819"/>
      <c r="HU278" s="1819"/>
      <c r="HV278" s="1819"/>
      <c r="HW278" s="1819"/>
      <c r="HX278" s="1819"/>
      <c r="HY278" s="1819"/>
      <c r="HZ278" s="1819"/>
      <c r="IA278" s="1819"/>
      <c r="IB278" s="1819"/>
      <c r="IC278" s="1819"/>
      <c r="ID278" s="1819"/>
      <c r="IE278" s="1819"/>
      <c r="IF278" s="1819"/>
      <c r="IG278" s="1819"/>
      <c r="IH278" s="1819"/>
      <c r="II278" s="1819"/>
      <c r="IJ278" s="1819"/>
      <c r="IK278" s="1819"/>
      <c r="IL278" s="1819"/>
      <c r="IM278" s="1819"/>
      <c r="IN278" s="1819"/>
      <c r="IO278" s="1819"/>
      <c r="IP278" s="1819"/>
      <c r="IQ278" s="1819"/>
      <c r="IR278" s="1819"/>
      <c r="IS278" s="1819"/>
      <c r="IT278" s="1819"/>
      <c r="IU278" s="1819"/>
      <c r="IV278" s="1819"/>
      <c r="IW278" s="1819"/>
      <c r="IX278" s="1819"/>
      <c r="IY278" s="1819"/>
      <c r="IZ278" s="1819"/>
      <c r="JA278" s="1819"/>
      <c r="JB278" s="1819"/>
      <c r="JC278" s="1819"/>
      <c r="JD278" s="1819"/>
      <c r="JE278" s="1819"/>
      <c r="JF278" s="1819"/>
      <c r="JG278" s="1819"/>
      <c r="JH278" s="1819"/>
      <c r="JI278" s="1819"/>
      <c r="JJ278" s="1819"/>
      <c r="JK278" s="1819"/>
      <c r="JL278" s="1819"/>
      <c r="JM278" s="1819"/>
      <c r="JN278" s="1819"/>
      <c r="JO278" s="1819"/>
      <c r="JP278" s="1819"/>
      <c r="JQ278" s="1819"/>
      <c r="JR278" s="1819"/>
      <c r="JS278" s="1819"/>
      <c r="JT278" s="1819"/>
      <c r="JU278" s="1819"/>
      <c r="JV278" s="1819"/>
      <c r="JW278" s="1819"/>
      <c r="JX278" s="1819"/>
      <c r="JY278" s="1819"/>
      <c r="JZ278" s="1819"/>
      <c r="KA278" s="1819"/>
      <c r="KB278" s="1819"/>
      <c r="KC278" s="1819"/>
      <c r="KD278" s="1819"/>
      <c r="KE278" s="1819"/>
      <c r="KF278" s="1819"/>
      <c r="KG278" s="1819"/>
      <c r="KH278" s="1819"/>
      <c r="KI278" s="1819"/>
      <c r="KJ278" s="1819"/>
      <c r="KK278" s="1819"/>
      <c r="KL278" s="1819"/>
      <c r="KM278" s="1819"/>
      <c r="KN278" s="1819"/>
      <c r="KO278" s="1819"/>
      <c r="KP278" s="1819"/>
      <c r="KQ278" s="1819"/>
      <c r="KR278" s="1819"/>
      <c r="KS278" s="1819"/>
      <c r="KT278" s="1819"/>
      <c r="KU278" s="1819"/>
      <c r="KV278" s="1819"/>
      <c r="KW278" s="1819"/>
      <c r="KX278" s="1819"/>
      <c r="KY278" s="1819"/>
      <c r="KZ278" s="1819"/>
      <c r="LA278" s="1819"/>
      <c r="LB278" s="1819"/>
      <c r="LC278" s="1819"/>
      <c r="LD278" s="1819"/>
      <c r="LE278" s="1819"/>
      <c r="LF278" s="1819"/>
      <c r="LG278" s="1819"/>
    </row>
    <row r="279" s="1484" customFormat="1" ht="47" customHeight="1" spans="1:327">
      <c r="A279" s="1712">
        <v>46006</v>
      </c>
      <c r="B279" s="1713" t="s">
        <v>173</v>
      </c>
      <c r="C279" s="1714" t="s">
        <v>98</v>
      </c>
      <c r="D279" s="1715">
        <v>4500189024</v>
      </c>
      <c r="E279" s="1716" t="s">
        <v>5692</v>
      </c>
      <c r="F279" s="1715" t="s">
        <v>5693</v>
      </c>
      <c r="G279" s="1717" t="s">
        <v>5276</v>
      </c>
      <c r="H279" s="1717" t="s">
        <v>5276</v>
      </c>
      <c r="I279" s="1735" t="s">
        <v>5277</v>
      </c>
      <c r="J279" s="1736">
        <v>2640</v>
      </c>
      <c r="K279" s="1737">
        <v>0</v>
      </c>
      <c r="L279" s="1737">
        <v>2640</v>
      </c>
      <c r="M279" s="1738">
        <f t="shared" si="121"/>
        <v>1</v>
      </c>
      <c r="N279" s="1739">
        <v>46059</v>
      </c>
      <c r="O279" s="1739">
        <f t="shared" ref="O279:O285" si="147">N279-2</f>
        <v>46057</v>
      </c>
      <c r="P279" s="1882" t="s">
        <v>5593</v>
      </c>
      <c r="Q279" s="1903" t="s">
        <v>5689</v>
      </c>
      <c r="R279" s="1754">
        <v>2640</v>
      </c>
      <c r="S279" s="1754">
        <f t="shared" si="122"/>
        <v>0</v>
      </c>
      <c r="T279" s="1759" t="s">
        <v>1634</v>
      </c>
      <c r="U279" s="1756" t="s">
        <v>829</v>
      </c>
      <c r="V279" s="1757" t="s">
        <v>5590</v>
      </c>
      <c r="W279" s="1757" t="s">
        <v>111</v>
      </c>
      <c r="X279" s="1758" t="s">
        <v>5646</v>
      </c>
      <c r="Y279" s="1770" t="s">
        <v>5647</v>
      </c>
      <c r="Z279" s="1770" t="s">
        <v>5647</v>
      </c>
      <c r="AA279" s="1770" t="s">
        <v>2394</v>
      </c>
      <c r="AB279" s="1770"/>
      <c r="AC279" s="1772" t="s">
        <v>5412</v>
      </c>
      <c r="AD279" s="1773" t="s">
        <v>181</v>
      </c>
      <c r="AE279" s="1774">
        <v>2130.43</v>
      </c>
      <c r="AF279" s="1775">
        <f>AE279*M279</f>
        <v>2130.43</v>
      </c>
      <c r="AG279" s="1791"/>
      <c r="AH279" s="1792" t="s">
        <v>81</v>
      </c>
      <c r="AI279" s="1792">
        <v>5</v>
      </c>
      <c r="AJ279" s="1736">
        <f t="shared" ref="AJ279:AJ288" si="148">J279</f>
        <v>2640</v>
      </c>
      <c r="AK279" s="1793"/>
      <c r="AL279" s="1794"/>
      <c r="AM279" s="1794">
        <f>J279/12</f>
        <v>220</v>
      </c>
      <c r="AN279" s="1794"/>
      <c r="AO279" s="1794"/>
      <c r="AP279" s="1794" t="s">
        <v>63</v>
      </c>
      <c r="AQ279" s="1736">
        <f t="shared" ref="AQ279:AQ289" si="149">J279</f>
        <v>2640</v>
      </c>
      <c r="AR279" s="1794"/>
      <c r="AS279" s="1802">
        <f t="shared" ref="AS279:AS288" si="150">J279/5</f>
        <v>528</v>
      </c>
      <c r="AT279" s="1803">
        <f t="shared" ref="AT279:AT288" si="151">J279/5</f>
        <v>528</v>
      </c>
      <c r="AU279" s="1803">
        <f t="shared" ref="AU279:AU288" si="152">J279/5</f>
        <v>528</v>
      </c>
      <c r="AV279" s="1803">
        <f t="shared" ref="AV279:AV288" si="153">J279/5</f>
        <v>528</v>
      </c>
      <c r="AW279" s="1810">
        <f t="shared" ref="AW279:AW288" si="154">J279/5</f>
        <v>528</v>
      </c>
      <c r="AX279" s="1811"/>
      <c r="AY279" s="1808"/>
      <c r="AZ279" s="1812"/>
      <c r="BA279" s="1813"/>
      <c r="BB279" s="1814"/>
      <c r="BC279" s="1814"/>
      <c r="BD279" s="1814"/>
      <c r="BE279" s="1814"/>
      <c r="BF279" s="1814"/>
      <c r="BG279" s="1814"/>
      <c r="BH279" s="1814"/>
      <c r="BI279" s="1814"/>
      <c r="BJ279" s="1814"/>
      <c r="BK279" s="1814"/>
      <c r="BL279" s="1814"/>
      <c r="BM279" s="1814"/>
      <c r="BN279" s="1814"/>
      <c r="BO279" s="1814"/>
      <c r="BP279" s="1814"/>
      <c r="BQ279" s="1814"/>
      <c r="BR279" s="1814"/>
      <c r="BS279" s="1814"/>
      <c r="BT279" s="1814"/>
      <c r="BU279" s="1814"/>
      <c r="BV279" s="1814"/>
      <c r="BW279" s="1814"/>
      <c r="BX279" s="1814"/>
      <c r="BY279" s="1814"/>
      <c r="BZ279" s="1814"/>
      <c r="CA279" s="1814"/>
      <c r="CB279" s="1814"/>
      <c r="CC279" s="1814"/>
      <c r="CD279" s="1814"/>
      <c r="CE279" s="1814"/>
      <c r="CF279" s="1814"/>
      <c r="CG279" s="1814"/>
      <c r="CH279" s="1814"/>
      <c r="CI279" s="1814"/>
      <c r="CJ279" s="1814"/>
      <c r="CK279" s="1814"/>
      <c r="CL279" s="1814"/>
      <c r="CM279" s="1814"/>
      <c r="CN279" s="1814"/>
      <c r="CO279" s="1814"/>
      <c r="CP279" s="1814"/>
      <c r="CQ279" s="1814"/>
      <c r="CR279" s="1814"/>
      <c r="CS279" s="1814"/>
      <c r="CT279" s="1814"/>
      <c r="CU279" s="1814"/>
      <c r="CV279" s="1814"/>
      <c r="CW279" s="1814"/>
      <c r="CX279" s="1814"/>
      <c r="CY279" s="1814"/>
      <c r="CZ279" s="1814"/>
      <c r="DA279" s="1814"/>
      <c r="DB279" s="1814"/>
      <c r="DC279" s="1814"/>
      <c r="DD279" s="1814"/>
      <c r="DE279" s="1814"/>
      <c r="DF279" s="1814"/>
      <c r="DG279" s="1814"/>
      <c r="DH279" s="1814"/>
      <c r="DI279" s="1814"/>
      <c r="DJ279" s="1814"/>
      <c r="DK279" s="1814"/>
      <c r="DL279" s="1814"/>
      <c r="DM279" s="1814"/>
      <c r="DN279" s="1814"/>
      <c r="DO279" s="1814"/>
      <c r="DP279" s="1814"/>
      <c r="DQ279" s="1814"/>
      <c r="DR279" s="1814"/>
      <c r="DS279" s="1814"/>
      <c r="DT279" s="1814"/>
      <c r="DU279" s="1814"/>
      <c r="DV279" s="1814"/>
      <c r="DW279" s="1814"/>
      <c r="DX279" s="1814"/>
      <c r="DY279" s="1814"/>
      <c r="DZ279" s="1814"/>
      <c r="EA279" s="1814"/>
      <c r="EB279" s="1814"/>
      <c r="EC279" s="1814"/>
      <c r="ED279" s="1814"/>
      <c r="EE279" s="1814"/>
      <c r="EF279" s="1814"/>
      <c r="EG279" s="1814"/>
      <c r="EH279" s="1814"/>
      <c r="EI279" s="1814"/>
      <c r="EJ279" s="1814"/>
      <c r="EK279" s="1814"/>
      <c r="EL279" s="1814"/>
      <c r="EM279" s="1814"/>
      <c r="EN279" s="1814"/>
      <c r="EO279" s="1814"/>
      <c r="EP279" s="1814"/>
      <c r="EQ279" s="1814"/>
      <c r="ER279" s="1814"/>
      <c r="ES279" s="1814"/>
      <c r="ET279" s="1814"/>
      <c r="EU279" s="1814"/>
      <c r="EV279" s="1814"/>
      <c r="EW279" s="1814"/>
      <c r="EX279" s="1814"/>
      <c r="EY279" s="1814"/>
      <c r="EZ279" s="1814"/>
      <c r="FA279" s="1814"/>
      <c r="FB279" s="1814"/>
      <c r="FC279" s="1814"/>
      <c r="FD279" s="1814"/>
      <c r="FE279" s="1814"/>
      <c r="FF279" s="1814"/>
      <c r="FG279" s="1814"/>
      <c r="FH279" s="1814"/>
      <c r="FI279" s="1814"/>
      <c r="FJ279" s="1814"/>
      <c r="FK279" s="1814"/>
      <c r="FL279" s="1814"/>
      <c r="FM279" s="1814"/>
      <c r="FN279" s="1814"/>
      <c r="FO279" s="1814"/>
      <c r="FP279" s="1814"/>
      <c r="FQ279" s="1814"/>
      <c r="FR279" s="1814"/>
      <c r="FS279" s="1814"/>
      <c r="FT279" s="1814"/>
      <c r="FU279" s="1814"/>
      <c r="FV279" s="1814"/>
      <c r="FW279" s="1814"/>
      <c r="FX279" s="1814"/>
      <c r="FY279" s="1814"/>
      <c r="FZ279" s="1814"/>
      <c r="GA279" s="1814"/>
      <c r="GB279" s="1814"/>
      <c r="GC279" s="1814"/>
      <c r="GD279" s="1814"/>
      <c r="GE279" s="1814"/>
      <c r="GF279" s="1814"/>
      <c r="GG279" s="1814"/>
      <c r="GH279" s="1814"/>
      <c r="GI279" s="1814"/>
      <c r="GJ279" s="1814"/>
      <c r="GK279" s="1814"/>
      <c r="GL279" s="1814"/>
      <c r="GM279" s="1814"/>
      <c r="GN279" s="1814"/>
      <c r="GO279" s="1814"/>
      <c r="GP279" s="1814"/>
      <c r="GQ279" s="1814"/>
      <c r="GR279" s="1814"/>
      <c r="GS279" s="1814"/>
      <c r="GT279" s="1814"/>
      <c r="GU279" s="1814"/>
      <c r="GV279" s="1814"/>
      <c r="GW279" s="1814"/>
      <c r="GX279" s="1814"/>
      <c r="GY279" s="1814"/>
      <c r="GZ279" s="1814"/>
      <c r="HA279" s="1814"/>
      <c r="HB279" s="1814"/>
      <c r="HC279" s="1814"/>
      <c r="HD279" s="1814"/>
      <c r="HE279" s="1814"/>
      <c r="HF279" s="1814"/>
      <c r="HG279" s="1814"/>
      <c r="HH279" s="1814"/>
      <c r="HI279" s="1814"/>
      <c r="HJ279" s="1814"/>
      <c r="HK279" s="1814"/>
      <c r="HL279" s="1814"/>
      <c r="HM279" s="1814"/>
      <c r="HN279" s="1814"/>
      <c r="HO279" s="1814"/>
      <c r="HP279" s="1814"/>
      <c r="HQ279" s="1814"/>
      <c r="HR279" s="1814"/>
      <c r="HS279" s="1814"/>
      <c r="HT279" s="1814"/>
      <c r="HU279" s="1814"/>
      <c r="HV279" s="1814"/>
      <c r="HW279" s="1814"/>
      <c r="HX279" s="1814"/>
      <c r="HY279" s="1814"/>
      <c r="HZ279" s="1814"/>
      <c r="IA279" s="1814"/>
      <c r="IB279" s="1814"/>
      <c r="IC279" s="1814"/>
      <c r="ID279" s="1814"/>
      <c r="IE279" s="1814"/>
      <c r="IF279" s="1814"/>
      <c r="IG279" s="1814"/>
      <c r="IH279" s="1814"/>
      <c r="II279" s="1814"/>
      <c r="IJ279" s="1814"/>
      <c r="IK279" s="1814"/>
      <c r="IL279" s="1814"/>
      <c r="IM279" s="1814"/>
      <c r="IN279" s="1814"/>
      <c r="IO279" s="1814"/>
      <c r="IP279" s="1814"/>
      <c r="IQ279" s="1814"/>
      <c r="IR279" s="1814"/>
      <c r="IS279" s="1814"/>
      <c r="IT279" s="1814"/>
      <c r="IU279" s="1814"/>
      <c r="IV279" s="1814"/>
      <c r="IW279" s="1814"/>
      <c r="IX279" s="1814"/>
      <c r="IY279" s="1814"/>
      <c r="IZ279" s="1814"/>
      <c r="JA279" s="1814"/>
      <c r="JB279" s="1814"/>
      <c r="JC279" s="1814"/>
      <c r="JD279" s="1814"/>
      <c r="JE279" s="1814"/>
      <c r="JF279" s="1814"/>
      <c r="JG279" s="1814"/>
      <c r="JH279" s="1814"/>
      <c r="JI279" s="1814"/>
      <c r="JJ279" s="1814"/>
      <c r="JK279" s="1814"/>
      <c r="JL279" s="1814"/>
      <c r="JM279" s="1814"/>
      <c r="JN279" s="1814"/>
      <c r="JO279" s="1814"/>
      <c r="JP279" s="1814"/>
      <c r="JQ279" s="1814"/>
      <c r="JR279" s="1814"/>
      <c r="JS279" s="1814"/>
      <c r="JT279" s="1814"/>
      <c r="JU279" s="1814"/>
      <c r="JV279" s="1814"/>
      <c r="JW279" s="1814"/>
      <c r="JX279" s="1814"/>
      <c r="JY279" s="1814"/>
      <c r="JZ279" s="1814"/>
      <c r="KA279" s="1814"/>
      <c r="KB279" s="1814"/>
      <c r="KC279" s="1814"/>
      <c r="KD279" s="1814"/>
      <c r="KE279" s="1814"/>
      <c r="KF279" s="1814"/>
      <c r="KG279" s="1814"/>
      <c r="KH279" s="1814"/>
      <c r="KI279" s="1814"/>
      <c r="KJ279" s="1814"/>
      <c r="KK279" s="1814"/>
      <c r="KL279" s="1814"/>
      <c r="KM279" s="1814"/>
      <c r="KN279" s="1814"/>
      <c r="KO279" s="1814"/>
      <c r="KP279" s="1814"/>
      <c r="KQ279" s="1814"/>
      <c r="KR279" s="1814"/>
      <c r="KS279" s="1814"/>
      <c r="KT279" s="1814"/>
      <c r="KU279" s="1814"/>
      <c r="KV279" s="1814"/>
      <c r="KW279" s="1814"/>
      <c r="KX279" s="1814"/>
      <c r="KY279" s="1814"/>
      <c r="KZ279" s="1814"/>
      <c r="LA279" s="1814"/>
      <c r="LB279" s="1814"/>
      <c r="LC279" s="1814"/>
      <c r="LD279" s="1814"/>
      <c r="LE279" s="1814"/>
      <c r="LF279" s="1814"/>
      <c r="LG279" s="1814"/>
      <c r="LH279" s="1825"/>
      <c r="LI279" s="1825"/>
      <c r="LJ279" s="1825"/>
      <c r="LK279" s="1825"/>
      <c r="LL279" s="1825"/>
      <c r="LM279" s="1825"/>
      <c r="LN279" s="1825"/>
      <c r="LO279" s="1826"/>
    </row>
    <row r="280" s="1484" customFormat="1" ht="47" customHeight="1" spans="1:327">
      <c r="A280" s="1712">
        <v>46006</v>
      </c>
      <c r="B280" s="1713" t="s">
        <v>173</v>
      </c>
      <c r="C280" s="1714" t="s">
        <v>98</v>
      </c>
      <c r="D280" s="1715">
        <v>4500189024</v>
      </c>
      <c r="E280" s="1716" t="s">
        <v>5694</v>
      </c>
      <c r="F280" s="1715" t="s">
        <v>5695</v>
      </c>
      <c r="G280" s="1717" t="s">
        <v>5276</v>
      </c>
      <c r="H280" s="1717" t="s">
        <v>5276</v>
      </c>
      <c r="I280" s="1735" t="s">
        <v>5277</v>
      </c>
      <c r="J280" s="1736">
        <v>2640</v>
      </c>
      <c r="K280" s="1737">
        <v>0</v>
      </c>
      <c r="L280" s="1737">
        <v>2640</v>
      </c>
      <c r="M280" s="1738">
        <f t="shared" si="121"/>
        <v>1</v>
      </c>
      <c r="N280" s="1739">
        <v>46059</v>
      </c>
      <c r="O280" s="1739">
        <f t="shared" si="147"/>
        <v>46057</v>
      </c>
      <c r="P280" s="1882" t="s">
        <v>5593</v>
      </c>
      <c r="Q280" s="1903" t="s">
        <v>5689</v>
      </c>
      <c r="R280" s="1754">
        <v>2640</v>
      </c>
      <c r="S280" s="1754">
        <f t="shared" si="122"/>
        <v>0</v>
      </c>
      <c r="T280" s="1904"/>
      <c r="U280" s="1756" t="s">
        <v>829</v>
      </c>
      <c r="V280" s="1757" t="s">
        <v>5590</v>
      </c>
      <c r="W280" s="1757" t="s">
        <v>111</v>
      </c>
      <c r="X280" s="1758" t="s">
        <v>5646</v>
      </c>
      <c r="Y280" s="1770" t="s">
        <v>5647</v>
      </c>
      <c r="Z280" s="1770" t="s">
        <v>5647</v>
      </c>
      <c r="AA280" s="1934" t="s">
        <v>2394</v>
      </c>
      <c r="AB280" s="1770"/>
      <c r="AC280" s="1772" t="s">
        <v>5412</v>
      </c>
      <c r="AD280" s="1773" t="s">
        <v>181</v>
      </c>
      <c r="AE280" s="1774">
        <v>2130.43</v>
      </c>
      <c r="AF280" s="1775">
        <f>AE280*M280</f>
        <v>2130.43</v>
      </c>
      <c r="AG280" s="1791"/>
      <c r="AH280" s="1792" t="s">
        <v>81</v>
      </c>
      <c r="AI280" s="1792">
        <v>5</v>
      </c>
      <c r="AJ280" s="1736">
        <f t="shared" si="148"/>
        <v>2640</v>
      </c>
      <c r="AK280" s="1793"/>
      <c r="AL280" s="1794"/>
      <c r="AM280" s="1794">
        <f>J280/12</f>
        <v>220</v>
      </c>
      <c r="AN280" s="1794"/>
      <c r="AO280" s="1794"/>
      <c r="AP280" s="1794" t="s">
        <v>63</v>
      </c>
      <c r="AQ280" s="1736">
        <f t="shared" si="149"/>
        <v>2640</v>
      </c>
      <c r="AR280" s="1794"/>
      <c r="AS280" s="1802">
        <f t="shared" si="150"/>
        <v>528</v>
      </c>
      <c r="AT280" s="1803">
        <f t="shared" si="151"/>
        <v>528</v>
      </c>
      <c r="AU280" s="1803">
        <f t="shared" si="152"/>
        <v>528</v>
      </c>
      <c r="AV280" s="1803">
        <f t="shared" si="153"/>
        <v>528</v>
      </c>
      <c r="AW280" s="1810">
        <f t="shared" si="154"/>
        <v>528</v>
      </c>
      <c r="AX280" s="1811"/>
      <c r="AY280" s="1808"/>
      <c r="AZ280" s="1812"/>
      <c r="BA280" s="1813"/>
      <c r="BB280" s="1814"/>
      <c r="BC280" s="1814"/>
      <c r="BD280" s="1814"/>
      <c r="BE280" s="1814"/>
      <c r="BF280" s="1814"/>
      <c r="BG280" s="1814"/>
      <c r="BH280" s="1814"/>
      <c r="BI280" s="1814"/>
      <c r="BJ280" s="1814"/>
      <c r="BK280" s="1814"/>
      <c r="BL280" s="1814"/>
      <c r="BM280" s="1814"/>
      <c r="BN280" s="1814"/>
      <c r="BO280" s="1814"/>
      <c r="BP280" s="1814"/>
      <c r="BQ280" s="1814"/>
      <c r="BR280" s="1814"/>
      <c r="BS280" s="1814"/>
      <c r="BT280" s="1814"/>
      <c r="BU280" s="1814"/>
      <c r="BV280" s="1814"/>
      <c r="BW280" s="1814"/>
      <c r="BX280" s="1814"/>
      <c r="BY280" s="1814"/>
      <c r="BZ280" s="1814"/>
      <c r="CA280" s="1814"/>
      <c r="CB280" s="1814"/>
      <c r="CC280" s="1814"/>
      <c r="CD280" s="1814"/>
      <c r="CE280" s="1814"/>
      <c r="CF280" s="1814"/>
      <c r="CG280" s="1814"/>
      <c r="CH280" s="1814"/>
      <c r="CI280" s="1814"/>
      <c r="CJ280" s="1814"/>
      <c r="CK280" s="1814"/>
      <c r="CL280" s="1814"/>
      <c r="CM280" s="1814"/>
      <c r="CN280" s="1814"/>
      <c r="CO280" s="1814"/>
      <c r="CP280" s="1814"/>
      <c r="CQ280" s="1814"/>
      <c r="CR280" s="1814"/>
      <c r="CS280" s="1814"/>
      <c r="CT280" s="1814"/>
      <c r="CU280" s="1814"/>
      <c r="CV280" s="1814"/>
      <c r="CW280" s="1814"/>
      <c r="CX280" s="1814"/>
      <c r="CY280" s="1814"/>
      <c r="CZ280" s="1814"/>
      <c r="DA280" s="1814"/>
      <c r="DB280" s="1814"/>
      <c r="DC280" s="1814"/>
      <c r="DD280" s="1814"/>
      <c r="DE280" s="1814"/>
      <c r="DF280" s="1814"/>
      <c r="DG280" s="1814"/>
      <c r="DH280" s="1814"/>
      <c r="DI280" s="1814"/>
      <c r="DJ280" s="1814"/>
      <c r="DK280" s="1814"/>
      <c r="DL280" s="1814"/>
      <c r="DM280" s="1814"/>
      <c r="DN280" s="1814"/>
      <c r="DO280" s="1814"/>
      <c r="DP280" s="1814"/>
      <c r="DQ280" s="1814"/>
      <c r="DR280" s="1814"/>
      <c r="DS280" s="1814"/>
      <c r="DT280" s="1814"/>
      <c r="DU280" s="1814"/>
      <c r="DV280" s="1814"/>
      <c r="DW280" s="1814"/>
      <c r="DX280" s="1814"/>
      <c r="DY280" s="1814"/>
      <c r="DZ280" s="1814"/>
      <c r="EA280" s="1814"/>
      <c r="EB280" s="1814"/>
      <c r="EC280" s="1814"/>
      <c r="ED280" s="1814"/>
      <c r="EE280" s="1814"/>
      <c r="EF280" s="1814"/>
      <c r="EG280" s="1814"/>
      <c r="EH280" s="1814"/>
      <c r="EI280" s="1814"/>
      <c r="EJ280" s="1814"/>
      <c r="EK280" s="1814"/>
      <c r="EL280" s="1814"/>
      <c r="EM280" s="1814"/>
      <c r="EN280" s="1814"/>
      <c r="EO280" s="1814"/>
      <c r="EP280" s="1814"/>
      <c r="EQ280" s="1814"/>
      <c r="ER280" s="1814"/>
      <c r="ES280" s="1814"/>
      <c r="ET280" s="1814"/>
      <c r="EU280" s="1814"/>
      <c r="EV280" s="1814"/>
      <c r="EW280" s="1814"/>
      <c r="EX280" s="1814"/>
      <c r="EY280" s="1814"/>
      <c r="EZ280" s="1814"/>
      <c r="FA280" s="1814"/>
      <c r="FB280" s="1814"/>
      <c r="FC280" s="1814"/>
      <c r="FD280" s="1814"/>
      <c r="FE280" s="1814"/>
      <c r="FF280" s="1814"/>
      <c r="FG280" s="1814"/>
      <c r="FH280" s="1814"/>
      <c r="FI280" s="1814"/>
      <c r="FJ280" s="1814"/>
      <c r="FK280" s="1814"/>
      <c r="FL280" s="1814"/>
      <c r="FM280" s="1814"/>
      <c r="FN280" s="1814"/>
      <c r="FO280" s="1814"/>
      <c r="FP280" s="1814"/>
      <c r="FQ280" s="1814"/>
      <c r="FR280" s="1814"/>
      <c r="FS280" s="1814"/>
      <c r="FT280" s="1814"/>
      <c r="FU280" s="1814"/>
      <c r="FV280" s="1814"/>
      <c r="FW280" s="1814"/>
      <c r="FX280" s="1814"/>
      <c r="FY280" s="1814"/>
      <c r="FZ280" s="1814"/>
      <c r="GA280" s="1814"/>
      <c r="GB280" s="1814"/>
      <c r="GC280" s="1814"/>
      <c r="GD280" s="1814"/>
      <c r="GE280" s="1814"/>
      <c r="GF280" s="1814"/>
      <c r="GG280" s="1814"/>
      <c r="GH280" s="1814"/>
      <c r="GI280" s="1814"/>
      <c r="GJ280" s="1814"/>
      <c r="GK280" s="1814"/>
      <c r="GL280" s="1814"/>
      <c r="GM280" s="1814"/>
      <c r="GN280" s="1814"/>
      <c r="GO280" s="1814"/>
      <c r="GP280" s="1814"/>
      <c r="GQ280" s="1814"/>
      <c r="GR280" s="1814"/>
      <c r="GS280" s="1814"/>
      <c r="GT280" s="1814"/>
      <c r="GU280" s="1814"/>
      <c r="GV280" s="1814"/>
      <c r="GW280" s="1814"/>
      <c r="GX280" s="1814"/>
      <c r="GY280" s="1814"/>
      <c r="GZ280" s="1814"/>
      <c r="HA280" s="1814"/>
      <c r="HB280" s="1814"/>
      <c r="HC280" s="1814"/>
      <c r="HD280" s="1814"/>
      <c r="HE280" s="1814"/>
      <c r="HF280" s="1814"/>
      <c r="HG280" s="1814"/>
      <c r="HH280" s="1814"/>
      <c r="HI280" s="1814"/>
      <c r="HJ280" s="1814"/>
      <c r="HK280" s="1814"/>
      <c r="HL280" s="1814"/>
      <c r="HM280" s="1814"/>
      <c r="HN280" s="1814"/>
      <c r="HO280" s="1814"/>
      <c r="HP280" s="1814"/>
      <c r="HQ280" s="1814"/>
      <c r="HR280" s="1814"/>
      <c r="HS280" s="1814"/>
      <c r="HT280" s="1814"/>
      <c r="HU280" s="1814"/>
      <c r="HV280" s="1814"/>
      <c r="HW280" s="1814"/>
      <c r="HX280" s="1814"/>
      <c r="HY280" s="1814"/>
      <c r="HZ280" s="1814"/>
      <c r="IA280" s="1814"/>
      <c r="IB280" s="1814"/>
      <c r="IC280" s="1814"/>
      <c r="ID280" s="1814"/>
      <c r="IE280" s="1814"/>
      <c r="IF280" s="1814"/>
      <c r="IG280" s="1814"/>
      <c r="IH280" s="1814"/>
      <c r="II280" s="1814"/>
      <c r="IJ280" s="1814"/>
      <c r="IK280" s="1814"/>
      <c r="IL280" s="1814"/>
      <c r="IM280" s="1814"/>
      <c r="IN280" s="1814"/>
      <c r="IO280" s="1814"/>
      <c r="IP280" s="1814"/>
      <c r="IQ280" s="1814"/>
      <c r="IR280" s="1814"/>
      <c r="IS280" s="1814"/>
      <c r="IT280" s="1814"/>
      <c r="IU280" s="1814"/>
      <c r="IV280" s="1814"/>
      <c r="IW280" s="1814"/>
      <c r="IX280" s="1814"/>
      <c r="IY280" s="1814"/>
      <c r="IZ280" s="1814"/>
      <c r="JA280" s="1814"/>
      <c r="JB280" s="1814"/>
      <c r="JC280" s="1814"/>
      <c r="JD280" s="1814"/>
      <c r="JE280" s="1814"/>
      <c r="JF280" s="1814"/>
      <c r="JG280" s="1814"/>
      <c r="JH280" s="1814"/>
      <c r="JI280" s="1814"/>
      <c r="JJ280" s="1814"/>
      <c r="JK280" s="1814"/>
      <c r="JL280" s="1814"/>
      <c r="JM280" s="1814"/>
      <c r="JN280" s="1814"/>
      <c r="JO280" s="1814"/>
      <c r="JP280" s="1814"/>
      <c r="JQ280" s="1814"/>
      <c r="JR280" s="1814"/>
      <c r="JS280" s="1814"/>
      <c r="JT280" s="1814"/>
      <c r="JU280" s="1814"/>
      <c r="JV280" s="1814"/>
      <c r="JW280" s="1814"/>
      <c r="JX280" s="1814"/>
      <c r="JY280" s="1814"/>
      <c r="JZ280" s="1814"/>
      <c r="KA280" s="1814"/>
      <c r="KB280" s="1814"/>
      <c r="KC280" s="1814"/>
      <c r="KD280" s="1814"/>
      <c r="KE280" s="1814"/>
      <c r="KF280" s="1814"/>
      <c r="KG280" s="1814"/>
      <c r="KH280" s="1814"/>
      <c r="KI280" s="1814"/>
      <c r="KJ280" s="1814"/>
      <c r="KK280" s="1814"/>
      <c r="KL280" s="1814"/>
      <c r="KM280" s="1814"/>
      <c r="KN280" s="1814"/>
      <c r="KO280" s="1814"/>
      <c r="KP280" s="1814"/>
      <c r="KQ280" s="1814"/>
      <c r="KR280" s="1814"/>
      <c r="KS280" s="1814"/>
      <c r="KT280" s="1814"/>
      <c r="KU280" s="1814"/>
      <c r="KV280" s="1814"/>
      <c r="KW280" s="1814"/>
      <c r="KX280" s="1814"/>
      <c r="KY280" s="1814"/>
      <c r="KZ280" s="1814"/>
      <c r="LA280" s="1814"/>
      <c r="LB280" s="1814"/>
      <c r="LC280" s="1814"/>
      <c r="LD280" s="1814"/>
      <c r="LE280" s="1814"/>
      <c r="LF280" s="1814"/>
      <c r="LG280" s="1814"/>
      <c r="LH280" s="1825"/>
      <c r="LI280" s="1825"/>
      <c r="LJ280" s="1825"/>
      <c r="LK280" s="1825"/>
      <c r="LL280" s="1825"/>
      <c r="LM280" s="1825"/>
      <c r="LN280" s="1825"/>
      <c r="LO280" s="1826"/>
    </row>
    <row r="281" s="1484" customFormat="1" ht="47" customHeight="1" spans="1:327">
      <c r="A281" s="1712">
        <v>46006</v>
      </c>
      <c r="B281" s="1713" t="s">
        <v>173</v>
      </c>
      <c r="C281" s="1714" t="s">
        <v>98</v>
      </c>
      <c r="D281" s="1715">
        <v>4500189024</v>
      </c>
      <c r="E281" s="1716" t="s">
        <v>5696</v>
      </c>
      <c r="F281" s="1715" t="s">
        <v>5697</v>
      </c>
      <c r="G281" s="1717" t="s">
        <v>5276</v>
      </c>
      <c r="H281" s="1717" t="s">
        <v>5276</v>
      </c>
      <c r="I281" s="1735" t="s">
        <v>5277</v>
      </c>
      <c r="J281" s="1736">
        <v>2640</v>
      </c>
      <c r="K281" s="1737">
        <v>0</v>
      </c>
      <c r="L281" s="1737">
        <v>2640</v>
      </c>
      <c r="M281" s="1738">
        <f t="shared" si="121"/>
        <v>1</v>
      </c>
      <c r="N281" s="1739">
        <v>46059</v>
      </c>
      <c r="O281" s="1739">
        <f t="shared" si="147"/>
        <v>46057</v>
      </c>
      <c r="P281" s="1882" t="s">
        <v>5593</v>
      </c>
      <c r="Q281" s="1903" t="s">
        <v>5689</v>
      </c>
      <c r="R281" s="1754">
        <v>2640</v>
      </c>
      <c r="S281" s="1754">
        <f t="shared" si="122"/>
        <v>0</v>
      </c>
      <c r="T281" s="1904"/>
      <c r="U281" s="1756" t="s">
        <v>829</v>
      </c>
      <c r="V281" s="1757" t="s">
        <v>5590</v>
      </c>
      <c r="W281" s="1757" t="s">
        <v>111</v>
      </c>
      <c r="X281" s="1758" t="s">
        <v>5646</v>
      </c>
      <c r="Y281" s="1770" t="s">
        <v>5647</v>
      </c>
      <c r="Z281" s="1770" t="s">
        <v>5647</v>
      </c>
      <c r="AA281" s="1770" t="s">
        <v>2394</v>
      </c>
      <c r="AB281" s="1770"/>
      <c r="AC281" s="1772" t="s">
        <v>5412</v>
      </c>
      <c r="AD281" s="1773" t="s">
        <v>181</v>
      </c>
      <c r="AE281" s="1774">
        <v>2130.43</v>
      </c>
      <c r="AF281" s="1775">
        <f>AE281*M281</f>
        <v>2130.43</v>
      </c>
      <c r="AG281" s="1791"/>
      <c r="AH281" s="1792" t="s">
        <v>81</v>
      </c>
      <c r="AI281" s="1792">
        <v>5</v>
      </c>
      <c r="AJ281" s="1736">
        <f t="shared" si="148"/>
        <v>2640</v>
      </c>
      <c r="AK281" s="1793"/>
      <c r="AL281" s="1794"/>
      <c r="AM281" s="1794">
        <f>J281/12</f>
        <v>220</v>
      </c>
      <c r="AN281" s="1794"/>
      <c r="AO281" s="1794"/>
      <c r="AP281" s="1794" t="s">
        <v>63</v>
      </c>
      <c r="AQ281" s="1736">
        <f t="shared" si="149"/>
        <v>2640</v>
      </c>
      <c r="AR281" s="1794"/>
      <c r="AS281" s="1802">
        <f t="shared" si="150"/>
        <v>528</v>
      </c>
      <c r="AT281" s="1803">
        <f t="shared" si="151"/>
        <v>528</v>
      </c>
      <c r="AU281" s="1803">
        <f t="shared" si="152"/>
        <v>528</v>
      </c>
      <c r="AV281" s="1803">
        <f t="shared" si="153"/>
        <v>528</v>
      </c>
      <c r="AW281" s="1810">
        <f t="shared" si="154"/>
        <v>528</v>
      </c>
      <c r="AX281" s="1811"/>
      <c r="AY281" s="1808"/>
      <c r="AZ281" s="1812"/>
      <c r="BA281" s="1813"/>
      <c r="BB281" s="1814"/>
      <c r="BC281" s="1814"/>
      <c r="BD281" s="1814"/>
      <c r="BE281" s="1814"/>
      <c r="BF281" s="1814"/>
      <c r="BG281" s="1814"/>
      <c r="BH281" s="1814"/>
      <c r="BI281" s="1814"/>
      <c r="BJ281" s="1814"/>
      <c r="BK281" s="1814"/>
      <c r="BL281" s="1814"/>
      <c r="BM281" s="1814"/>
      <c r="BN281" s="1814"/>
      <c r="BO281" s="1814"/>
      <c r="BP281" s="1814"/>
      <c r="BQ281" s="1814"/>
      <c r="BR281" s="1814"/>
      <c r="BS281" s="1814"/>
      <c r="BT281" s="1814"/>
      <c r="BU281" s="1814"/>
      <c r="BV281" s="1814"/>
      <c r="BW281" s="1814"/>
      <c r="BX281" s="1814"/>
      <c r="BY281" s="1814"/>
      <c r="BZ281" s="1814"/>
      <c r="CA281" s="1814"/>
      <c r="CB281" s="1814"/>
      <c r="CC281" s="1814"/>
      <c r="CD281" s="1814"/>
      <c r="CE281" s="1814"/>
      <c r="CF281" s="1814"/>
      <c r="CG281" s="1814"/>
      <c r="CH281" s="1814"/>
      <c r="CI281" s="1814"/>
      <c r="CJ281" s="1814"/>
      <c r="CK281" s="1814"/>
      <c r="CL281" s="1814"/>
      <c r="CM281" s="1814"/>
      <c r="CN281" s="1814"/>
      <c r="CO281" s="1814"/>
      <c r="CP281" s="1814"/>
      <c r="CQ281" s="1814"/>
      <c r="CR281" s="1814"/>
      <c r="CS281" s="1814"/>
      <c r="CT281" s="1814"/>
      <c r="CU281" s="1814"/>
      <c r="CV281" s="1814"/>
      <c r="CW281" s="1814"/>
      <c r="CX281" s="1814"/>
      <c r="CY281" s="1814"/>
      <c r="CZ281" s="1814"/>
      <c r="DA281" s="1814"/>
      <c r="DB281" s="1814"/>
      <c r="DC281" s="1814"/>
      <c r="DD281" s="1814"/>
      <c r="DE281" s="1814"/>
      <c r="DF281" s="1814"/>
      <c r="DG281" s="1814"/>
      <c r="DH281" s="1814"/>
      <c r="DI281" s="1814"/>
      <c r="DJ281" s="1814"/>
      <c r="DK281" s="1814"/>
      <c r="DL281" s="1814"/>
      <c r="DM281" s="1814"/>
      <c r="DN281" s="1814"/>
      <c r="DO281" s="1814"/>
      <c r="DP281" s="1814"/>
      <c r="DQ281" s="1814"/>
      <c r="DR281" s="1814"/>
      <c r="DS281" s="1814"/>
      <c r="DT281" s="1814"/>
      <c r="DU281" s="1814"/>
      <c r="DV281" s="1814"/>
      <c r="DW281" s="1814"/>
      <c r="DX281" s="1814"/>
      <c r="DY281" s="1814"/>
      <c r="DZ281" s="1814"/>
      <c r="EA281" s="1814"/>
      <c r="EB281" s="1814"/>
      <c r="EC281" s="1814"/>
      <c r="ED281" s="1814"/>
      <c r="EE281" s="1814"/>
      <c r="EF281" s="1814"/>
      <c r="EG281" s="1814"/>
      <c r="EH281" s="1814"/>
      <c r="EI281" s="1814"/>
      <c r="EJ281" s="1814"/>
      <c r="EK281" s="1814"/>
      <c r="EL281" s="1814"/>
      <c r="EM281" s="1814"/>
      <c r="EN281" s="1814"/>
      <c r="EO281" s="1814"/>
      <c r="EP281" s="1814"/>
      <c r="EQ281" s="1814"/>
      <c r="ER281" s="1814"/>
      <c r="ES281" s="1814"/>
      <c r="ET281" s="1814"/>
      <c r="EU281" s="1814"/>
      <c r="EV281" s="1814"/>
      <c r="EW281" s="1814"/>
      <c r="EX281" s="1814"/>
      <c r="EY281" s="1814"/>
      <c r="EZ281" s="1814"/>
      <c r="FA281" s="1814"/>
      <c r="FB281" s="1814"/>
      <c r="FC281" s="1814"/>
      <c r="FD281" s="1814"/>
      <c r="FE281" s="1814"/>
      <c r="FF281" s="1814"/>
      <c r="FG281" s="1814"/>
      <c r="FH281" s="1814"/>
      <c r="FI281" s="1814"/>
      <c r="FJ281" s="1814"/>
      <c r="FK281" s="1814"/>
      <c r="FL281" s="1814"/>
      <c r="FM281" s="1814"/>
      <c r="FN281" s="1814"/>
      <c r="FO281" s="1814"/>
      <c r="FP281" s="1814"/>
      <c r="FQ281" s="1814"/>
      <c r="FR281" s="1814"/>
      <c r="FS281" s="1814"/>
      <c r="FT281" s="1814"/>
      <c r="FU281" s="1814"/>
      <c r="FV281" s="1814"/>
      <c r="FW281" s="1814"/>
      <c r="FX281" s="1814"/>
      <c r="FY281" s="1814"/>
      <c r="FZ281" s="1814"/>
      <c r="GA281" s="1814"/>
      <c r="GB281" s="1814"/>
      <c r="GC281" s="1814"/>
      <c r="GD281" s="1814"/>
      <c r="GE281" s="1814"/>
      <c r="GF281" s="1814"/>
      <c r="GG281" s="1814"/>
      <c r="GH281" s="1814"/>
      <c r="GI281" s="1814"/>
      <c r="GJ281" s="1814"/>
      <c r="GK281" s="1814"/>
      <c r="GL281" s="1814"/>
      <c r="GM281" s="1814"/>
      <c r="GN281" s="1814"/>
      <c r="GO281" s="1814"/>
      <c r="GP281" s="1814"/>
      <c r="GQ281" s="1814"/>
      <c r="GR281" s="1814"/>
      <c r="GS281" s="1814"/>
      <c r="GT281" s="1814"/>
      <c r="GU281" s="1814"/>
      <c r="GV281" s="1814"/>
      <c r="GW281" s="1814"/>
      <c r="GX281" s="1814"/>
      <c r="GY281" s="1814"/>
      <c r="GZ281" s="1814"/>
      <c r="HA281" s="1814"/>
      <c r="HB281" s="1814"/>
      <c r="HC281" s="1814"/>
      <c r="HD281" s="1814"/>
      <c r="HE281" s="1814"/>
      <c r="HF281" s="1814"/>
      <c r="HG281" s="1814"/>
      <c r="HH281" s="1814"/>
      <c r="HI281" s="1814"/>
      <c r="HJ281" s="1814"/>
      <c r="HK281" s="1814"/>
      <c r="HL281" s="1814"/>
      <c r="HM281" s="1814"/>
      <c r="HN281" s="1814"/>
      <c r="HO281" s="1814"/>
      <c r="HP281" s="1814"/>
      <c r="HQ281" s="1814"/>
      <c r="HR281" s="1814"/>
      <c r="HS281" s="1814"/>
      <c r="HT281" s="1814"/>
      <c r="HU281" s="1814"/>
      <c r="HV281" s="1814"/>
      <c r="HW281" s="1814"/>
      <c r="HX281" s="1814"/>
      <c r="HY281" s="1814"/>
      <c r="HZ281" s="1814"/>
      <c r="IA281" s="1814"/>
      <c r="IB281" s="1814"/>
      <c r="IC281" s="1814"/>
      <c r="ID281" s="1814"/>
      <c r="IE281" s="1814"/>
      <c r="IF281" s="1814"/>
      <c r="IG281" s="1814"/>
      <c r="IH281" s="1814"/>
      <c r="II281" s="1814"/>
      <c r="IJ281" s="1814"/>
      <c r="IK281" s="1814"/>
      <c r="IL281" s="1814"/>
      <c r="IM281" s="1814"/>
      <c r="IN281" s="1814"/>
      <c r="IO281" s="1814"/>
      <c r="IP281" s="1814"/>
      <c r="IQ281" s="1814"/>
      <c r="IR281" s="1814"/>
      <c r="IS281" s="1814"/>
      <c r="IT281" s="1814"/>
      <c r="IU281" s="1814"/>
      <c r="IV281" s="1814"/>
      <c r="IW281" s="1814"/>
      <c r="IX281" s="1814"/>
      <c r="IY281" s="1814"/>
      <c r="IZ281" s="1814"/>
      <c r="JA281" s="1814"/>
      <c r="JB281" s="1814"/>
      <c r="JC281" s="1814"/>
      <c r="JD281" s="1814"/>
      <c r="JE281" s="1814"/>
      <c r="JF281" s="1814"/>
      <c r="JG281" s="1814"/>
      <c r="JH281" s="1814"/>
      <c r="JI281" s="1814"/>
      <c r="JJ281" s="1814"/>
      <c r="JK281" s="1814"/>
      <c r="JL281" s="1814"/>
      <c r="JM281" s="1814"/>
      <c r="JN281" s="1814"/>
      <c r="JO281" s="1814"/>
      <c r="JP281" s="1814"/>
      <c r="JQ281" s="1814"/>
      <c r="JR281" s="1814"/>
      <c r="JS281" s="1814"/>
      <c r="JT281" s="1814"/>
      <c r="JU281" s="1814"/>
      <c r="JV281" s="1814"/>
      <c r="JW281" s="1814"/>
      <c r="JX281" s="1814"/>
      <c r="JY281" s="1814"/>
      <c r="JZ281" s="1814"/>
      <c r="KA281" s="1814"/>
      <c r="KB281" s="1814"/>
      <c r="KC281" s="1814"/>
      <c r="KD281" s="1814"/>
      <c r="KE281" s="1814"/>
      <c r="KF281" s="1814"/>
      <c r="KG281" s="1814"/>
      <c r="KH281" s="1814"/>
      <c r="KI281" s="1814"/>
      <c r="KJ281" s="1814"/>
      <c r="KK281" s="1814"/>
      <c r="KL281" s="1814"/>
      <c r="KM281" s="1814"/>
      <c r="KN281" s="1814"/>
      <c r="KO281" s="1814"/>
      <c r="KP281" s="1814"/>
      <c r="KQ281" s="1814"/>
      <c r="KR281" s="1814"/>
      <c r="KS281" s="1814"/>
      <c r="KT281" s="1814"/>
      <c r="KU281" s="1814"/>
      <c r="KV281" s="1814"/>
      <c r="KW281" s="1814"/>
      <c r="KX281" s="1814"/>
      <c r="KY281" s="1814"/>
      <c r="KZ281" s="1814"/>
      <c r="LA281" s="1814"/>
      <c r="LB281" s="1814"/>
      <c r="LC281" s="1814"/>
      <c r="LD281" s="1814"/>
      <c r="LE281" s="1814"/>
      <c r="LF281" s="1814"/>
      <c r="LG281" s="1814"/>
      <c r="LH281" s="1825"/>
      <c r="LI281" s="1825"/>
      <c r="LJ281" s="1825"/>
      <c r="LK281" s="1825"/>
      <c r="LL281" s="1825"/>
      <c r="LM281" s="1825"/>
      <c r="LN281" s="1825"/>
      <c r="LO281" s="1826"/>
    </row>
    <row r="282" s="1484" customFormat="1" ht="47" customHeight="1" spans="1:327">
      <c r="A282" s="1712">
        <v>46006</v>
      </c>
      <c r="B282" s="1713" t="s">
        <v>173</v>
      </c>
      <c r="C282" s="1714" t="s">
        <v>98</v>
      </c>
      <c r="D282" s="1715">
        <v>4500189024</v>
      </c>
      <c r="E282" s="1716" t="s">
        <v>5698</v>
      </c>
      <c r="F282" s="1715" t="s">
        <v>5699</v>
      </c>
      <c r="G282" s="1717" t="s">
        <v>5276</v>
      </c>
      <c r="H282" s="1717" t="s">
        <v>5276</v>
      </c>
      <c r="I282" s="1735" t="s">
        <v>5277</v>
      </c>
      <c r="J282" s="1736">
        <v>5280</v>
      </c>
      <c r="K282" s="1737">
        <v>0</v>
      </c>
      <c r="L282" s="1737">
        <v>2640</v>
      </c>
      <c r="M282" s="1738">
        <f t="shared" si="121"/>
        <v>2</v>
      </c>
      <c r="N282" s="1739">
        <v>46059</v>
      </c>
      <c r="O282" s="1739">
        <f t="shared" si="147"/>
        <v>46057</v>
      </c>
      <c r="P282" s="1882" t="s">
        <v>5593</v>
      </c>
      <c r="Q282" s="1903" t="s">
        <v>5689</v>
      </c>
      <c r="R282" s="1754">
        <v>5280</v>
      </c>
      <c r="S282" s="1754">
        <f t="shared" si="122"/>
        <v>0</v>
      </c>
      <c r="T282" s="1904"/>
      <c r="U282" s="1756" t="s">
        <v>829</v>
      </c>
      <c r="V282" s="1757" t="s">
        <v>5590</v>
      </c>
      <c r="W282" s="1757" t="s">
        <v>111</v>
      </c>
      <c r="X282" s="1758" t="s">
        <v>5646</v>
      </c>
      <c r="Y282" s="1770" t="s">
        <v>5647</v>
      </c>
      <c r="Z282" s="1770" t="s">
        <v>5647</v>
      </c>
      <c r="AA282" s="1770" t="s">
        <v>2394</v>
      </c>
      <c r="AB282" s="1770"/>
      <c r="AC282" s="1772" t="s">
        <v>5412</v>
      </c>
      <c r="AD282" s="1773" t="s">
        <v>181</v>
      </c>
      <c r="AE282" s="1774">
        <v>2130.425</v>
      </c>
      <c r="AF282" s="1775">
        <f>AE282*M282</f>
        <v>4260.85</v>
      </c>
      <c r="AG282" s="1791"/>
      <c r="AH282" s="1792" t="s">
        <v>81</v>
      </c>
      <c r="AI282" s="1792">
        <v>5</v>
      </c>
      <c r="AJ282" s="1736">
        <f t="shared" si="148"/>
        <v>5280</v>
      </c>
      <c r="AK282" s="1793"/>
      <c r="AL282" s="1794"/>
      <c r="AM282" s="1794">
        <f>J282/12</f>
        <v>440</v>
      </c>
      <c r="AN282" s="1794"/>
      <c r="AO282" s="1794"/>
      <c r="AP282" s="1794" t="s">
        <v>63</v>
      </c>
      <c r="AQ282" s="1736">
        <f t="shared" si="149"/>
        <v>5280</v>
      </c>
      <c r="AR282" s="1794"/>
      <c r="AS282" s="1802">
        <f t="shared" si="150"/>
        <v>1056</v>
      </c>
      <c r="AT282" s="1803">
        <f t="shared" si="151"/>
        <v>1056</v>
      </c>
      <c r="AU282" s="1803">
        <f t="shared" si="152"/>
        <v>1056</v>
      </c>
      <c r="AV282" s="1803">
        <f t="shared" si="153"/>
        <v>1056</v>
      </c>
      <c r="AW282" s="1810">
        <f t="shared" si="154"/>
        <v>1056</v>
      </c>
      <c r="AX282" s="1811"/>
      <c r="AY282" s="1808"/>
      <c r="AZ282" s="1812"/>
      <c r="BA282" s="1813"/>
      <c r="BB282" s="1814"/>
      <c r="BC282" s="1814"/>
      <c r="BD282" s="1814"/>
      <c r="BE282" s="1814"/>
      <c r="BF282" s="1814"/>
      <c r="BG282" s="1814"/>
      <c r="BH282" s="1814"/>
      <c r="BI282" s="1814"/>
      <c r="BJ282" s="1814"/>
      <c r="BK282" s="1814"/>
      <c r="BL282" s="1814"/>
      <c r="BM282" s="1814"/>
      <c r="BN282" s="1814"/>
      <c r="BO282" s="1814"/>
      <c r="BP282" s="1814"/>
      <c r="BQ282" s="1814"/>
      <c r="BR282" s="1814"/>
      <c r="BS282" s="1814"/>
      <c r="BT282" s="1814"/>
      <c r="BU282" s="1814"/>
      <c r="BV282" s="1814"/>
      <c r="BW282" s="1814"/>
      <c r="BX282" s="1814"/>
      <c r="BY282" s="1814"/>
      <c r="BZ282" s="1814"/>
      <c r="CA282" s="1814"/>
      <c r="CB282" s="1814"/>
      <c r="CC282" s="1814"/>
      <c r="CD282" s="1814"/>
      <c r="CE282" s="1814"/>
      <c r="CF282" s="1814"/>
      <c r="CG282" s="1814"/>
      <c r="CH282" s="1814"/>
      <c r="CI282" s="1814"/>
      <c r="CJ282" s="1814"/>
      <c r="CK282" s="1814"/>
      <c r="CL282" s="1814"/>
      <c r="CM282" s="1814"/>
      <c r="CN282" s="1814"/>
      <c r="CO282" s="1814"/>
      <c r="CP282" s="1814"/>
      <c r="CQ282" s="1814"/>
      <c r="CR282" s="1814"/>
      <c r="CS282" s="1814"/>
      <c r="CT282" s="1814"/>
      <c r="CU282" s="1814"/>
      <c r="CV282" s="1814"/>
      <c r="CW282" s="1814"/>
      <c r="CX282" s="1814"/>
      <c r="CY282" s="1814"/>
      <c r="CZ282" s="1814"/>
      <c r="DA282" s="1814"/>
      <c r="DB282" s="1814"/>
      <c r="DC282" s="1814"/>
      <c r="DD282" s="1814"/>
      <c r="DE282" s="1814"/>
      <c r="DF282" s="1814"/>
      <c r="DG282" s="1814"/>
      <c r="DH282" s="1814"/>
      <c r="DI282" s="1814"/>
      <c r="DJ282" s="1814"/>
      <c r="DK282" s="1814"/>
      <c r="DL282" s="1814"/>
      <c r="DM282" s="1814"/>
      <c r="DN282" s="1814"/>
      <c r="DO282" s="1814"/>
      <c r="DP282" s="1814"/>
      <c r="DQ282" s="1814"/>
      <c r="DR282" s="1814"/>
      <c r="DS282" s="1814"/>
      <c r="DT282" s="1814"/>
      <c r="DU282" s="1814"/>
      <c r="DV282" s="1814"/>
      <c r="DW282" s="1814"/>
      <c r="DX282" s="1814"/>
      <c r="DY282" s="1814"/>
      <c r="DZ282" s="1814"/>
      <c r="EA282" s="1814"/>
      <c r="EB282" s="1814"/>
      <c r="EC282" s="1814"/>
      <c r="ED282" s="1814"/>
      <c r="EE282" s="1814"/>
      <c r="EF282" s="1814"/>
      <c r="EG282" s="1814"/>
      <c r="EH282" s="1814"/>
      <c r="EI282" s="1814"/>
      <c r="EJ282" s="1814"/>
      <c r="EK282" s="1814"/>
      <c r="EL282" s="1814"/>
      <c r="EM282" s="1814"/>
      <c r="EN282" s="1814"/>
      <c r="EO282" s="1814"/>
      <c r="EP282" s="1814"/>
      <c r="EQ282" s="1814"/>
      <c r="ER282" s="1814"/>
      <c r="ES282" s="1814"/>
      <c r="ET282" s="1814"/>
      <c r="EU282" s="1814"/>
      <c r="EV282" s="1814"/>
      <c r="EW282" s="1814"/>
      <c r="EX282" s="1814"/>
      <c r="EY282" s="1814"/>
      <c r="EZ282" s="1814"/>
      <c r="FA282" s="1814"/>
      <c r="FB282" s="1814"/>
      <c r="FC282" s="1814"/>
      <c r="FD282" s="1814"/>
      <c r="FE282" s="1814"/>
      <c r="FF282" s="1814"/>
      <c r="FG282" s="1814"/>
      <c r="FH282" s="1814"/>
      <c r="FI282" s="1814"/>
      <c r="FJ282" s="1814"/>
      <c r="FK282" s="1814"/>
      <c r="FL282" s="1814"/>
      <c r="FM282" s="1814"/>
      <c r="FN282" s="1814"/>
      <c r="FO282" s="1814"/>
      <c r="FP282" s="1814"/>
      <c r="FQ282" s="1814"/>
      <c r="FR282" s="1814"/>
      <c r="FS282" s="1814"/>
      <c r="FT282" s="1814"/>
      <c r="FU282" s="1814"/>
      <c r="FV282" s="1814"/>
      <c r="FW282" s="1814"/>
      <c r="FX282" s="1814"/>
      <c r="FY282" s="1814"/>
      <c r="FZ282" s="1814"/>
      <c r="GA282" s="1814"/>
      <c r="GB282" s="1814"/>
      <c r="GC282" s="1814"/>
      <c r="GD282" s="1814"/>
      <c r="GE282" s="1814"/>
      <c r="GF282" s="1814"/>
      <c r="GG282" s="1814"/>
      <c r="GH282" s="1814"/>
      <c r="GI282" s="1814"/>
      <c r="GJ282" s="1814"/>
      <c r="GK282" s="1814"/>
      <c r="GL282" s="1814"/>
      <c r="GM282" s="1814"/>
      <c r="GN282" s="1814"/>
      <c r="GO282" s="1814"/>
      <c r="GP282" s="1814"/>
      <c r="GQ282" s="1814"/>
      <c r="GR282" s="1814"/>
      <c r="GS282" s="1814"/>
      <c r="GT282" s="1814"/>
      <c r="GU282" s="1814"/>
      <c r="GV282" s="1814"/>
      <c r="GW282" s="1814"/>
      <c r="GX282" s="1814"/>
      <c r="GY282" s="1814"/>
      <c r="GZ282" s="1814"/>
      <c r="HA282" s="1814"/>
      <c r="HB282" s="1814"/>
      <c r="HC282" s="1814"/>
      <c r="HD282" s="1814"/>
      <c r="HE282" s="1814"/>
      <c r="HF282" s="1814"/>
      <c r="HG282" s="1814"/>
      <c r="HH282" s="1814"/>
      <c r="HI282" s="1814"/>
      <c r="HJ282" s="1814"/>
      <c r="HK282" s="1814"/>
      <c r="HL282" s="1814"/>
      <c r="HM282" s="1814"/>
      <c r="HN282" s="1814"/>
      <c r="HO282" s="1814"/>
      <c r="HP282" s="1814"/>
      <c r="HQ282" s="1814"/>
      <c r="HR282" s="1814"/>
      <c r="HS282" s="1814"/>
      <c r="HT282" s="1814"/>
      <c r="HU282" s="1814"/>
      <c r="HV282" s="1814"/>
      <c r="HW282" s="1814"/>
      <c r="HX282" s="1814"/>
      <c r="HY282" s="1814"/>
      <c r="HZ282" s="1814"/>
      <c r="IA282" s="1814"/>
      <c r="IB282" s="1814"/>
      <c r="IC282" s="1814"/>
      <c r="ID282" s="1814"/>
      <c r="IE282" s="1814"/>
      <c r="IF282" s="1814"/>
      <c r="IG282" s="1814"/>
      <c r="IH282" s="1814"/>
      <c r="II282" s="1814"/>
      <c r="IJ282" s="1814"/>
      <c r="IK282" s="1814"/>
      <c r="IL282" s="1814"/>
      <c r="IM282" s="1814"/>
      <c r="IN282" s="1814"/>
      <c r="IO282" s="1814"/>
      <c r="IP282" s="1814"/>
      <c r="IQ282" s="1814"/>
      <c r="IR282" s="1814"/>
      <c r="IS282" s="1814"/>
      <c r="IT282" s="1814"/>
      <c r="IU282" s="1814"/>
      <c r="IV282" s="1814"/>
      <c r="IW282" s="1814"/>
      <c r="IX282" s="1814"/>
      <c r="IY282" s="1814"/>
      <c r="IZ282" s="1814"/>
      <c r="JA282" s="1814"/>
      <c r="JB282" s="1814"/>
      <c r="JC282" s="1814"/>
      <c r="JD282" s="1814"/>
      <c r="JE282" s="1814"/>
      <c r="JF282" s="1814"/>
      <c r="JG282" s="1814"/>
      <c r="JH282" s="1814"/>
      <c r="JI282" s="1814"/>
      <c r="JJ282" s="1814"/>
      <c r="JK282" s="1814"/>
      <c r="JL282" s="1814"/>
      <c r="JM282" s="1814"/>
      <c r="JN282" s="1814"/>
      <c r="JO282" s="1814"/>
      <c r="JP282" s="1814"/>
      <c r="JQ282" s="1814"/>
      <c r="JR282" s="1814"/>
      <c r="JS282" s="1814"/>
      <c r="JT282" s="1814"/>
      <c r="JU282" s="1814"/>
      <c r="JV282" s="1814"/>
      <c r="JW282" s="1814"/>
      <c r="JX282" s="1814"/>
      <c r="JY282" s="1814"/>
      <c r="JZ282" s="1814"/>
      <c r="KA282" s="1814"/>
      <c r="KB282" s="1814"/>
      <c r="KC282" s="1814"/>
      <c r="KD282" s="1814"/>
      <c r="KE282" s="1814"/>
      <c r="KF282" s="1814"/>
      <c r="KG282" s="1814"/>
      <c r="KH282" s="1814"/>
      <c r="KI282" s="1814"/>
      <c r="KJ282" s="1814"/>
      <c r="KK282" s="1814"/>
      <c r="KL282" s="1814"/>
      <c r="KM282" s="1814"/>
      <c r="KN282" s="1814"/>
      <c r="KO282" s="1814"/>
      <c r="KP282" s="1814"/>
      <c r="KQ282" s="1814"/>
      <c r="KR282" s="1814"/>
      <c r="KS282" s="1814"/>
      <c r="KT282" s="1814"/>
      <c r="KU282" s="1814"/>
      <c r="KV282" s="1814"/>
      <c r="KW282" s="1814"/>
      <c r="KX282" s="1814"/>
      <c r="KY282" s="1814"/>
      <c r="KZ282" s="1814"/>
      <c r="LA282" s="1814"/>
      <c r="LB282" s="1814"/>
      <c r="LC282" s="1814"/>
      <c r="LD282" s="1814"/>
      <c r="LE282" s="1814"/>
      <c r="LF282" s="1814"/>
      <c r="LG282" s="1814"/>
      <c r="LH282" s="1825"/>
      <c r="LI282" s="1825"/>
      <c r="LJ282" s="1825"/>
      <c r="LK282" s="1825"/>
      <c r="LL282" s="1825"/>
      <c r="LM282" s="1825"/>
      <c r="LN282" s="1825"/>
      <c r="LO282" s="1826"/>
    </row>
    <row r="283" s="1484" customFormat="1" ht="47" customHeight="1" spans="1:327">
      <c r="A283" s="1712">
        <v>46006</v>
      </c>
      <c r="B283" s="1713" t="s">
        <v>173</v>
      </c>
      <c r="C283" s="1714" t="s">
        <v>98</v>
      </c>
      <c r="D283" s="1715">
        <v>4500189024</v>
      </c>
      <c r="E283" s="1716" t="s">
        <v>5700</v>
      </c>
      <c r="F283" s="1715" t="s">
        <v>5701</v>
      </c>
      <c r="G283" s="1717" t="s">
        <v>5276</v>
      </c>
      <c r="H283" s="1717" t="s">
        <v>5276</v>
      </c>
      <c r="I283" s="1735" t="s">
        <v>5277</v>
      </c>
      <c r="J283" s="1736">
        <v>2640</v>
      </c>
      <c r="K283" s="1737">
        <v>0</v>
      </c>
      <c r="L283" s="1737">
        <v>2640</v>
      </c>
      <c r="M283" s="1738">
        <f t="shared" si="121"/>
        <v>1</v>
      </c>
      <c r="N283" s="1739">
        <v>46059</v>
      </c>
      <c r="O283" s="1739">
        <f t="shared" si="147"/>
        <v>46057</v>
      </c>
      <c r="P283" s="1882" t="s">
        <v>5593</v>
      </c>
      <c r="Q283" s="1903" t="s">
        <v>5689</v>
      </c>
      <c r="R283" s="1754">
        <v>2640</v>
      </c>
      <c r="S283" s="1754">
        <f t="shared" si="122"/>
        <v>0</v>
      </c>
      <c r="T283" s="1768"/>
      <c r="U283" s="1756" t="s">
        <v>829</v>
      </c>
      <c r="V283" s="1757" t="s">
        <v>5590</v>
      </c>
      <c r="W283" s="1757" t="s">
        <v>111</v>
      </c>
      <c r="X283" s="1758" t="s">
        <v>5646</v>
      </c>
      <c r="Y283" s="1770" t="s">
        <v>5647</v>
      </c>
      <c r="Z283" s="1770" t="s">
        <v>5647</v>
      </c>
      <c r="AA283" s="1770" t="s">
        <v>2394</v>
      </c>
      <c r="AB283" s="1770"/>
      <c r="AC283" s="1772" t="s">
        <v>5412</v>
      </c>
      <c r="AD283" s="1773" t="s">
        <v>181</v>
      </c>
      <c r="AE283" s="1774">
        <v>2130.43</v>
      </c>
      <c r="AF283" s="1775">
        <f>AE283*M283</f>
        <v>2130.43</v>
      </c>
      <c r="AG283" s="1791"/>
      <c r="AH283" s="1792" t="s">
        <v>81</v>
      </c>
      <c r="AI283" s="1792">
        <v>5</v>
      </c>
      <c r="AJ283" s="1736">
        <f t="shared" si="148"/>
        <v>2640</v>
      </c>
      <c r="AK283" s="1793"/>
      <c r="AL283" s="1794"/>
      <c r="AM283" s="1794">
        <f>J283/12</f>
        <v>220</v>
      </c>
      <c r="AN283" s="1794"/>
      <c r="AO283" s="1794"/>
      <c r="AP283" s="1794" t="s">
        <v>63</v>
      </c>
      <c r="AQ283" s="1736">
        <f t="shared" si="149"/>
        <v>2640</v>
      </c>
      <c r="AR283" s="1794"/>
      <c r="AS283" s="1802">
        <f t="shared" si="150"/>
        <v>528</v>
      </c>
      <c r="AT283" s="1803">
        <f t="shared" si="151"/>
        <v>528</v>
      </c>
      <c r="AU283" s="1803">
        <f t="shared" si="152"/>
        <v>528</v>
      </c>
      <c r="AV283" s="1803">
        <f t="shared" si="153"/>
        <v>528</v>
      </c>
      <c r="AW283" s="1810">
        <f t="shared" si="154"/>
        <v>528</v>
      </c>
      <c r="AX283" s="1811"/>
      <c r="AY283" s="1808"/>
      <c r="AZ283" s="1812"/>
      <c r="BA283" s="1813"/>
      <c r="BB283" s="1814"/>
      <c r="BC283" s="1814"/>
      <c r="BD283" s="1814"/>
      <c r="BE283" s="1814"/>
      <c r="BF283" s="1814"/>
      <c r="BG283" s="1814"/>
      <c r="BH283" s="1814"/>
      <c r="BI283" s="1814"/>
      <c r="BJ283" s="1814"/>
      <c r="BK283" s="1814"/>
      <c r="BL283" s="1814"/>
      <c r="BM283" s="1814"/>
      <c r="BN283" s="1814"/>
      <c r="BO283" s="1814"/>
      <c r="BP283" s="1814"/>
      <c r="BQ283" s="1814"/>
      <c r="BR283" s="1814"/>
      <c r="BS283" s="1814"/>
      <c r="BT283" s="1814"/>
      <c r="BU283" s="1814"/>
      <c r="BV283" s="1814"/>
      <c r="BW283" s="1814"/>
      <c r="BX283" s="1814"/>
      <c r="BY283" s="1814"/>
      <c r="BZ283" s="1814"/>
      <c r="CA283" s="1814"/>
      <c r="CB283" s="1814"/>
      <c r="CC283" s="1814"/>
      <c r="CD283" s="1814"/>
      <c r="CE283" s="1814"/>
      <c r="CF283" s="1814"/>
      <c r="CG283" s="1814"/>
      <c r="CH283" s="1814"/>
      <c r="CI283" s="1814"/>
      <c r="CJ283" s="1814"/>
      <c r="CK283" s="1814"/>
      <c r="CL283" s="1814"/>
      <c r="CM283" s="1814"/>
      <c r="CN283" s="1814"/>
      <c r="CO283" s="1814"/>
      <c r="CP283" s="1814"/>
      <c r="CQ283" s="1814"/>
      <c r="CR283" s="1814"/>
      <c r="CS283" s="1814"/>
      <c r="CT283" s="1814"/>
      <c r="CU283" s="1814"/>
      <c r="CV283" s="1814"/>
      <c r="CW283" s="1814"/>
      <c r="CX283" s="1814"/>
      <c r="CY283" s="1814"/>
      <c r="CZ283" s="1814"/>
      <c r="DA283" s="1814"/>
      <c r="DB283" s="1814"/>
      <c r="DC283" s="1814"/>
      <c r="DD283" s="1814"/>
      <c r="DE283" s="1814"/>
      <c r="DF283" s="1814"/>
      <c r="DG283" s="1814"/>
      <c r="DH283" s="1814"/>
      <c r="DI283" s="1814"/>
      <c r="DJ283" s="1814"/>
      <c r="DK283" s="1814"/>
      <c r="DL283" s="1814"/>
      <c r="DM283" s="1814"/>
      <c r="DN283" s="1814"/>
      <c r="DO283" s="1814"/>
      <c r="DP283" s="1814"/>
      <c r="DQ283" s="1814"/>
      <c r="DR283" s="1814"/>
      <c r="DS283" s="1814"/>
      <c r="DT283" s="1814"/>
      <c r="DU283" s="1814"/>
      <c r="DV283" s="1814"/>
      <c r="DW283" s="1814"/>
      <c r="DX283" s="1814"/>
      <c r="DY283" s="1814"/>
      <c r="DZ283" s="1814"/>
      <c r="EA283" s="1814"/>
      <c r="EB283" s="1814"/>
      <c r="EC283" s="1814"/>
      <c r="ED283" s="1814"/>
      <c r="EE283" s="1814"/>
      <c r="EF283" s="1814"/>
      <c r="EG283" s="1814"/>
      <c r="EH283" s="1814"/>
      <c r="EI283" s="1814"/>
      <c r="EJ283" s="1814"/>
      <c r="EK283" s="1814"/>
      <c r="EL283" s="1814"/>
      <c r="EM283" s="1814"/>
      <c r="EN283" s="1814"/>
      <c r="EO283" s="1814"/>
      <c r="EP283" s="1814"/>
      <c r="EQ283" s="1814"/>
      <c r="ER283" s="1814"/>
      <c r="ES283" s="1814"/>
      <c r="ET283" s="1814"/>
      <c r="EU283" s="1814"/>
      <c r="EV283" s="1814"/>
      <c r="EW283" s="1814"/>
      <c r="EX283" s="1814"/>
      <c r="EY283" s="1814"/>
      <c r="EZ283" s="1814"/>
      <c r="FA283" s="1814"/>
      <c r="FB283" s="1814"/>
      <c r="FC283" s="1814"/>
      <c r="FD283" s="1814"/>
      <c r="FE283" s="1814"/>
      <c r="FF283" s="1814"/>
      <c r="FG283" s="1814"/>
      <c r="FH283" s="1814"/>
      <c r="FI283" s="1814"/>
      <c r="FJ283" s="1814"/>
      <c r="FK283" s="1814"/>
      <c r="FL283" s="1814"/>
      <c r="FM283" s="1814"/>
      <c r="FN283" s="1814"/>
      <c r="FO283" s="1814"/>
      <c r="FP283" s="1814"/>
      <c r="FQ283" s="1814"/>
      <c r="FR283" s="1814"/>
      <c r="FS283" s="1814"/>
      <c r="FT283" s="1814"/>
      <c r="FU283" s="1814"/>
      <c r="FV283" s="1814"/>
      <c r="FW283" s="1814"/>
      <c r="FX283" s="1814"/>
      <c r="FY283" s="1814"/>
      <c r="FZ283" s="1814"/>
      <c r="GA283" s="1814"/>
      <c r="GB283" s="1814"/>
      <c r="GC283" s="1814"/>
      <c r="GD283" s="1814"/>
      <c r="GE283" s="1814"/>
      <c r="GF283" s="1814"/>
      <c r="GG283" s="1814"/>
      <c r="GH283" s="1814"/>
      <c r="GI283" s="1814"/>
      <c r="GJ283" s="1814"/>
      <c r="GK283" s="1814"/>
      <c r="GL283" s="1814"/>
      <c r="GM283" s="1814"/>
      <c r="GN283" s="1814"/>
      <c r="GO283" s="1814"/>
      <c r="GP283" s="1814"/>
      <c r="GQ283" s="1814"/>
      <c r="GR283" s="1814"/>
      <c r="GS283" s="1814"/>
      <c r="GT283" s="1814"/>
      <c r="GU283" s="1814"/>
      <c r="GV283" s="1814"/>
      <c r="GW283" s="1814"/>
      <c r="GX283" s="1814"/>
      <c r="GY283" s="1814"/>
      <c r="GZ283" s="1814"/>
      <c r="HA283" s="1814"/>
      <c r="HB283" s="1814"/>
      <c r="HC283" s="1814"/>
      <c r="HD283" s="1814"/>
      <c r="HE283" s="1814"/>
      <c r="HF283" s="1814"/>
      <c r="HG283" s="1814"/>
      <c r="HH283" s="1814"/>
      <c r="HI283" s="1814"/>
      <c r="HJ283" s="1814"/>
      <c r="HK283" s="1814"/>
      <c r="HL283" s="1814"/>
      <c r="HM283" s="1814"/>
      <c r="HN283" s="1814"/>
      <c r="HO283" s="1814"/>
      <c r="HP283" s="1814"/>
      <c r="HQ283" s="1814"/>
      <c r="HR283" s="1814"/>
      <c r="HS283" s="1814"/>
      <c r="HT283" s="1814"/>
      <c r="HU283" s="1814"/>
      <c r="HV283" s="1814"/>
      <c r="HW283" s="1814"/>
      <c r="HX283" s="1814"/>
      <c r="HY283" s="1814"/>
      <c r="HZ283" s="1814"/>
      <c r="IA283" s="1814"/>
      <c r="IB283" s="1814"/>
      <c r="IC283" s="1814"/>
      <c r="ID283" s="1814"/>
      <c r="IE283" s="1814"/>
      <c r="IF283" s="1814"/>
      <c r="IG283" s="1814"/>
      <c r="IH283" s="1814"/>
      <c r="II283" s="1814"/>
      <c r="IJ283" s="1814"/>
      <c r="IK283" s="1814"/>
      <c r="IL283" s="1814"/>
      <c r="IM283" s="1814"/>
      <c r="IN283" s="1814"/>
      <c r="IO283" s="1814"/>
      <c r="IP283" s="1814"/>
      <c r="IQ283" s="1814"/>
      <c r="IR283" s="1814"/>
      <c r="IS283" s="1814"/>
      <c r="IT283" s="1814"/>
      <c r="IU283" s="1814"/>
      <c r="IV283" s="1814"/>
      <c r="IW283" s="1814"/>
      <c r="IX283" s="1814"/>
      <c r="IY283" s="1814"/>
      <c r="IZ283" s="1814"/>
      <c r="JA283" s="1814"/>
      <c r="JB283" s="1814"/>
      <c r="JC283" s="1814"/>
      <c r="JD283" s="1814"/>
      <c r="JE283" s="1814"/>
      <c r="JF283" s="1814"/>
      <c r="JG283" s="1814"/>
      <c r="JH283" s="1814"/>
      <c r="JI283" s="1814"/>
      <c r="JJ283" s="1814"/>
      <c r="JK283" s="1814"/>
      <c r="JL283" s="1814"/>
      <c r="JM283" s="1814"/>
      <c r="JN283" s="1814"/>
      <c r="JO283" s="1814"/>
      <c r="JP283" s="1814"/>
      <c r="JQ283" s="1814"/>
      <c r="JR283" s="1814"/>
      <c r="JS283" s="1814"/>
      <c r="JT283" s="1814"/>
      <c r="JU283" s="1814"/>
      <c r="JV283" s="1814"/>
      <c r="JW283" s="1814"/>
      <c r="JX283" s="1814"/>
      <c r="JY283" s="1814"/>
      <c r="JZ283" s="1814"/>
      <c r="KA283" s="1814"/>
      <c r="KB283" s="1814"/>
      <c r="KC283" s="1814"/>
      <c r="KD283" s="1814"/>
      <c r="KE283" s="1814"/>
      <c r="KF283" s="1814"/>
      <c r="KG283" s="1814"/>
      <c r="KH283" s="1814"/>
      <c r="KI283" s="1814"/>
      <c r="KJ283" s="1814"/>
      <c r="KK283" s="1814"/>
      <c r="KL283" s="1814"/>
      <c r="KM283" s="1814"/>
      <c r="KN283" s="1814"/>
      <c r="KO283" s="1814"/>
      <c r="KP283" s="1814"/>
      <c r="KQ283" s="1814"/>
      <c r="KR283" s="1814"/>
      <c r="KS283" s="1814"/>
      <c r="KT283" s="1814"/>
      <c r="KU283" s="1814"/>
      <c r="KV283" s="1814"/>
      <c r="KW283" s="1814"/>
      <c r="KX283" s="1814"/>
      <c r="KY283" s="1814"/>
      <c r="KZ283" s="1814"/>
      <c r="LA283" s="1814"/>
      <c r="LB283" s="1814"/>
      <c r="LC283" s="1814"/>
      <c r="LD283" s="1814"/>
      <c r="LE283" s="1814"/>
      <c r="LF283" s="1814"/>
      <c r="LG283" s="1814"/>
      <c r="LH283" s="1825"/>
      <c r="LI283" s="1825"/>
      <c r="LJ283" s="1825"/>
      <c r="LK283" s="1825"/>
      <c r="LL283" s="1825"/>
      <c r="LM283" s="1825"/>
      <c r="LN283" s="1825"/>
      <c r="LO283" s="1826"/>
    </row>
    <row r="284" s="1484" customFormat="1" ht="47" customHeight="1" spans="1:327">
      <c r="A284" s="1712">
        <v>46017</v>
      </c>
      <c r="B284" s="1713" t="s">
        <v>1810</v>
      </c>
      <c r="C284" s="1714" t="s">
        <v>1811</v>
      </c>
      <c r="D284" s="1715">
        <v>4500190152</v>
      </c>
      <c r="E284" s="1716"/>
      <c r="F284" s="1715" t="s">
        <v>5702</v>
      </c>
      <c r="G284" s="1717" t="s">
        <v>4747</v>
      </c>
      <c r="H284" s="1717" t="s">
        <v>4747</v>
      </c>
      <c r="I284" s="1735" t="s">
        <v>4808</v>
      </c>
      <c r="J284" s="1736">
        <v>9600</v>
      </c>
      <c r="K284" s="1737">
        <v>0</v>
      </c>
      <c r="L284" s="1737">
        <v>96</v>
      </c>
      <c r="M284" s="1738">
        <f t="shared" si="121"/>
        <v>100</v>
      </c>
      <c r="N284" s="1739">
        <v>46059</v>
      </c>
      <c r="O284" s="1739">
        <f t="shared" si="147"/>
        <v>46057</v>
      </c>
      <c r="P284" s="1740"/>
      <c r="Q284" s="1753" t="s">
        <v>5689</v>
      </c>
      <c r="R284" s="1754">
        <v>9600</v>
      </c>
      <c r="S284" s="1754">
        <f t="shared" si="122"/>
        <v>0</v>
      </c>
      <c r="T284" s="1754" t="s">
        <v>1634</v>
      </c>
      <c r="U284" s="1756" t="s">
        <v>829</v>
      </c>
      <c r="V284" s="1905">
        <v>46062</v>
      </c>
      <c r="W284" s="1757" t="s">
        <v>5703</v>
      </c>
      <c r="X284" s="1758">
        <v>46030</v>
      </c>
      <c r="Y284" s="1770" t="s">
        <v>88</v>
      </c>
      <c r="Z284" s="1770" t="s">
        <v>5704</v>
      </c>
      <c r="AA284" s="1776"/>
      <c r="AB284" s="1770"/>
      <c r="AC284" s="1772" t="s">
        <v>5705</v>
      </c>
      <c r="AD284" s="1773" t="s">
        <v>1814</v>
      </c>
      <c r="AE284" s="1774">
        <v>1.32</v>
      </c>
      <c r="AF284" s="1775">
        <f>AE284*J284</f>
        <v>12672</v>
      </c>
      <c r="AG284" s="1791"/>
      <c r="AH284" s="1792" t="s">
        <v>81</v>
      </c>
      <c r="AI284" s="1792">
        <v>5</v>
      </c>
      <c r="AJ284" s="1736">
        <f t="shared" si="148"/>
        <v>9600</v>
      </c>
      <c r="AK284" s="1793"/>
      <c r="AL284" s="1794">
        <f>J284/24</f>
        <v>400</v>
      </c>
      <c r="AM284" s="1794"/>
      <c r="AN284" s="1794"/>
      <c r="AO284" s="1794"/>
      <c r="AP284" s="1794" t="s">
        <v>63</v>
      </c>
      <c r="AQ284" s="1736">
        <f t="shared" si="149"/>
        <v>9600</v>
      </c>
      <c r="AR284" s="1794"/>
      <c r="AS284" s="1802">
        <f t="shared" si="150"/>
        <v>1920</v>
      </c>
      <c r="AT284" s="1803">
        <f t="shared" si="151"/>
        <v>1920</v>
      </c>
      <c r="AU284" s="1803">
        <f t="shared" si="152"/>
        <v>1920</v>
      </c>
      <c r="AV284" s="1803">
        <f t="shared" si="153"/>
        <v>1920</v>
      </c>
      <c r="AW284" s="1810">
        <f t="shared" si="154"/>
        <v>1920</v>
      </c>
      <c r="AX284" s="1811">
        <f t="shared" ref="AX284:AX289" si="155">J284*23/24/COUNT(AS284:AW284)</f>
        <v>1840</v>
      </c>
      <c r="AY284" s="1808">
        <f t="shared" ref="AY284:AY289" si="156">J284/24/COUNT(AS284:AW284)</f>
        <v>80</v>
      </c>
      <c r="AZ284" s="1812"/>
      <c r="BA284" s="1813"/>
      <c r="BB284" s="1814"/>
      <c r="BC284" s="1814"/>
      <c r="BD284" s="1814"/>
      <c r="BE284" s="1814"/>
      <c r="BF284" s="1814"/>
      <c r="BG284" s="1814"/>
      <c r="BH284" s="1814"/>
      <c r="BI284" s="1814"/>
      <c r="BJ284" s="1814"/>
      <c r="BK284" s="1814"/>
      <c r="BL284" s="1814"/>
      <c r="BM284" s="1814"/>
      <c r="BN284" s="1814"/>
      <c r="BO284" s="1814"/>
      <c r="BP284" s="1814"/>
      <c r="BQ284" s="1814"/>
      <c r="BR284" s="1814"/>
      <c r="BS284" s="1814"/>
      <c r="BT284" s="1814"/>
      <c r="BU284" s="1814"/>
      <c r="BV284" s="1814"/>
      <c r="BW284" s="1814"/>
      <c r="BX284" s="1814"/>
      <c r="BY284" s="1814"/>
      <c r="BZ284" s="1814"/>
      <c r="CA284" s="1814"/>
      <c r="CB284" s="1814"/>
      <c r="CC284" s="1814"/>
      <c r="CD284" s="1814"/>
      <c r="CE284" s="1814"/>
      <c r="CF284" s="1814"/>
      <c r="CG284" s="1814"/>
      <c r="CH284" s="1814"/>
      <c r="CI284" s="1814"/>
      <c r="CJ284" s="1814"/>
      <c r="CK284" s="1814"/>
      <c r="CL284" s="1814"/>
      <c r="CM284" s="1814"/>
      <c r="CN284" s="1814"/>
      <c r="CO284" s="1814"/>
      <c r="CP284" s="1814"/>
      <c r="CQ284" s="1814"/>
      <c r="CR284" s="1814"/>
      <c r="CS284" s="1814"/>
      <c r="CT284" s="1814"/>
      <c r="CU284" s="1814"/>
      <c r="CV284" s="1814"/>
      <c r="CW284" s="1814"/>
      <c r="CX284" s="1814"/>
      <c r="CY284" s="1814"/>
      <c r="CZ284" s="1814"/>
      <c r="DA284" s="1814"/>
      <c r="DB284" s="1814"/>
      <c r="DC284" s="1814"/>
      <c r="DD284" s="1814"/>
      <c r="DE284" s="1814"/>
      <c r="DF284" s="1814"/>
      <c r="DG284" s="1814"/>
      <c r="DH284" s="1814"/>
      <c r="DI284" s="1814"/>
      <c r="DJ284" s="1814"/>
      <c r="DK284" s="1814"/>
      <c r="DL284" s="1814"/>
      <c r="DM284" s="1814"/>
      <c r="DN284" s="1814"/>
      <c r="DO284" s="1814"/>
      <c r="DP284" s="1814"/>
      <c r="DQ284" s="1814"/>
      <c r="DR284" s="1814"/>
      <c r="DS284" s="1814"/>
      <c r="DT284" s="1814"/>
      <c r="DU284" s="1814"/>
      <c r="DV284" s="1814"/>
      <c r="DW284" s="1814"/>
      <c r="DX284" s="1814"/>
      <c r="DY284" s="1814"/>
      <c r="DZ284" s="1814"/>
      <c r="EA284" s="1814"/>
      <c r="EB284" s="1814"/>
      <c r="EC284" s="1814"/>
      <c r="ED284" s="1814"/>
      <c r="EE284" s="1814"/>
      <c r="EF284" s="1814"/>
      <c r="EG284" s="1814"/>
      <c r="EH284" s="1814"/>
      <c r="EI284" s="1814"/>
      <c r="EJ284" s="1814"/>
      <c r="EK284" s="1814"/>
      <c r="EL284" s="1814"/>
      <c r="EM284" s="1814"/>
      <c r="EN284" s="1814"/>
      <c r="EO284" s="1814"/>
      <c r="EP284" s="1814"/>
      <c r="EQ284" s="1814"/>
      <c r="ER284" s="1814"/>
      <c r="ES284" s="1814"/>
      <c r="ET284" s="1814"/>
      <c r="EU284" s="1814"/>
      <c r="EV284" s="1814"/>
      <c r="EW284" s="1814"/>
      <c r="EX284" s="1814"/>
      <c r="EY284" s="1814"/>
      <c r="EZ284" s="1814"/>
      <c r="FA284" s="1814"/>
      <c r="FB284" s="1814"/>
      <c r="FC284" s="1814"/>
      <c r="FD284" s="1814"/>
      <c r="FE284" s="1814"/>
      <c r="FF284" s="1814"/>
      <c r="FG284" s="1814"/>
      <c r="FH284" s="1814"/>
      <c r="FI284" s="1814"/>
      <c r="FJ284" s="1814"/>
      <c r="FK284" s="1814"/>
      <c r="FL284" s="1814"/>
      <c r="FM284" s="1814"/>
      <c r="FN284" s="1814"/>
      <c r="FO284" s="1814"/>
      <c r="FP284" s="1814"/>
      <c r="FQ284" s="1814"/>
      <c r="FR284" s="1814"/>
      <c r="FS284" s="1814"/>
      <c r="FT284" s="1814"/>
      <c r="FU284" s="1814"/>
      <c r="FV284" s="1814"/>
      <c r="FW284" s="1814"/>
      <c r="FX284" s="1814"/>
      <c r="FY284" s="1814"/>
      <c r="FZ284" s="1814"/>
      <c r="GA284" s="1814"/>
      <c r="GB284" s="1814"/>
      <c r="GC284" s="1814"/>
      <c r="GD284" s="1814"/>
      <c r="GE284" s="1814"/>
      <c r="GF284" s="1814"/>
      <c r="GG284" s="1814"/>
      <c r="GH284" s="1814"/>
      <c r="GI284" s="1814"/>
      <c r="GJ284" s="1814"/>
      <c r="GK284" s="1814"/>
      <c r="GL284" s="1814"/>
      <c r="GM284" s="1814"/>
      <c r="GN284" s="1814"/>
      <c r="GO284" s="1814"/>
      <c r="GP284" s="1814"/>
      <c r="GQ284" s="1814"/>
      <c r="GR284" s="1814"/>
      <c r="GS284" s="1814"/>
      <c r="GT284" s="1814"/>
      <c r="GU284" s="1814"/>
      <c r="GV284" s="1814"/>
      <c r="GW284" s="1814"/>
      <c r="GX284" s="1814"/>
      <c r="GY284" s="1814"/>
      <c r="GZ284" s="1814"/>
      <c r="HA284" s="1814"/>
      <c r="HB284" s="1814"/>
      <c r="HC284" s="1814"/>
      <c r="HD284" s="1814"/>
      <c r="HE284" s="1814"/>
      <c r="HF284" s="1814"/>
      <c r="HG284" s="1814"/>
      <c r="HH284" s="1814"/>
      <c r="HI284" s="1814"/>
      <c r="HJ284" s="1814"/>
      <c r="HK284" s="1814"/>
      <c r="HL284" s="1814"/>
      <c r="HM284" s="1814"/>
      <c r="HN284" s="1814"/>
      <c r="HO284" s="1814"/>
      <c r="HP284" s="1814"/>
      <c r="HQ284" s="1814"/>
      <c r="HR284" s="1814"/>
      <c r="HS284" s="1814"/>
      <c r="HT284" s="1814"/>
      <c r="HU284" s="1814"/>
      <c r="HV284" s="1814"/>
      <c r="HW284" s="1814"/>
      <c r="HX284" s="1814"/>
      <c r="HY284" s="1814"/>
      <c r="HZ284" s="1814"/>
      <c r="IA284" s="1814"/>
      <c r="IB284" s="1814"/>
      <c r="IC284" s="1814"/>
      <c r="ID284" s="1814"/>
      <c r="IE284" s="1814"/>
      <c r="IF284" s="1814"/>
      <c r="IG284" s="1814"/>
      <c r="IH284" s="1814"/>
      <c r="II284" s="1814"/>
      <c r="IJ284" s="1814"/>
      <c r="IK284" s="1814"/>
      <c r="IL284" s="1814"/>
      <c r="IM284" s="1814"/>
      <c r="IN284" s="1814"/>
      <c r="IO284" s="1814"/>
      <c r="IP284" s="1814"/>
      <c r="IQ284" s="1814"/>
      <c r="IR284" s="1814"/>
      <c r="IS284" s="1814"/>
      <c r="IT284" s="1814"/>
      <c r="IU284" s="1814"/>
      <c r="IV284" s="1814"/>
      <c r="IW284" s="1814"/>
      <c r="IX284" s="1814"/>
      <c r="IY284" s="1814"/>
      <c r="IZ284" s="1814"/>
      <c r="JA284" s="1814"/>
      <c r="JB284" s="1814"/>
      <c r="JC284" s="1814"/>
      <c r="JD284" s="1814"/>
      <c r="JE284" s="1814"/>
      <c r="JF284" s="1814"/>
      <c r="JG284" s="1814"/>
      <c r="JH284" s="1814"/>
      <c r="JI284" s="1814"/>
      <c r="JJ284" s="1814"/>
      <c r="JK284" s="1814"/>
      <c r="JL284" s="1814"/>
      <c r="JM284" s="1814"/>
      <c r="JN284" s="1814"/>
      <c r="JO284" s="1814"/>
      <c r="JP284" s="1814"/>
      <c r="JQ284" s="1814"/>
      <c r="JR284" s="1814"/>
      <c r="JS284" s="1814"/>
      <c r="JT284" s="1814"/>
      <c r="JU284" s="1814"/>
      <c r="JV284" s="1814"/>
      <c r="JW284" s="1814"/>
      <c r="JX284" s="1814"/>
      <c r="JY284" s="1814"/>
      <c r="JZ284" s="1814"/>
      <c r="KA284" s="1814"/>
      <c r="KB284" s="1814"/>
      <c r="KC284" s="1814"/>
      <c r="KD284" s="1814"/>
      <c r="KE284" s="1814"/>
      <c r="KF284" s="1814"/>
      <c r="KG284" s="1814"/>
      <c r="KH284" s="1814"/>
      <c r="KI284" s="1814"/>
      <c r="KJ284" s="1814"/>
      <c r="KK284" s="1814"/>
      <c r="KL284" s="1814"/>
      <c r="KM284" s="1814"/>
      <c r="KN284" s="1814"/>
      <c r="KO284" s="1814"/>
      <c r="KP284" s="1814"/>
      <c r="KQ284" s="1814"/>
      <c r="KR284" s="1814"/>
      <c r="KS284" s="1814"/>
      <c r="KT284" s="1814"/>
      <c r="KU284" s="1814"/>
      <c r="KV284" s="1814"/>
      <c r="KW284" s="1814"/>
      <c r="KX284" s="1814"/>
      <c r="KY284" s="1814"/>
      <c r="KZ284" s="1814"/>
      <c r="LA284" s="1814"/>
      <c r="LB284" s="1814"/>
      <c r="LC284" s="1814"/>
      <c r="LD284" s="1814"/>
      <c r="LE284" s="1814"/>
      <c r="LF284" s="1814"/>
      <c r="LG284" s="1814"/>
      <c r="LH284" s="1825"/>
      <c r="LI284" s="1825"/>
      <c r="LJ284" s="1825"/>
      <c r="LK284" s="1825"/>
      <c r="LL284" s="1825"/>
      <c r="LM284" s="1825"/>
      <c r="LN284" s="1825"/>
      <c r="LO284" s="1826"/>
    </row>
    <row r="285" s="1484" customFormat="1" ht="47" customHeight="1" spans="1:327">
      <c r="A285" s="1712">
        <v>45996</v>
      </c>
      <c r="B285" s="1713" t="s">
        <v>1738</v>
      </c>
      <c r="C285" s="1714" t="s">
        <v>342</v>
      </c>
      <c r="D285" s="1715">
        <v>4500188247</v>
      </c>
      <c r="E285" s="1716" t="s">
        <v>5706</v>
      </c>
      <c r="F285" s="1715" t="s">
        <v>5707</v>
      </c>
      <c r="G285" s="1717" t="s">
        <v>5152</v>
      </c>
      <c r="H285" s="1717" t="s">
        <v>5152</v>
      </c>
      <c r="I285" s="1735" t="s">
        <v>5153</v>
      </c>
      <c r="J285" s="1736">
        <v>6480</v>
      </c>
      <c r="K285" s="1737">
        <v>0</v>
      </c>
      <c r="L285" s="1737">
        <v>36</v>
      </c>
      <c r="M285" s="1738">
        <f t="shared" si="121"/>
        <v>180</v>
      </c>
      <c r="N285" s="1739">
        <v>46083</v>
      </c>
      <c r="O285" s="1739">
        <f t="shared" si="147"/>
        <v>46081</v>
      </c>
      <c r="P285" s="1740"/>
      <c r="Q285" s="1753" t="s">
        <v>5689</v>
      </c>
      <c r="R285" s="1754">
        <v>6480</v>
      </c>
      <c r="S285" s="1754">
        <f t="shared" si="122"/>
        <v>0</v>
      </c>
      <c r="T285" s="1755" t="s">
        <v>1634</v>
      </c>
      <c r="U285" s="1756" t="s">
        <v>829</v>
      </c>
      <c r="V285" s="1757" t="s">
        <v>5625</v>
      </c>
      <c r="W285" s="1757" t="s">
        <v>2982</v>
      </c>
      <c r="X285" s="1758">
        <v>46364</v>
      </c>
      <c r="Y285" s="1770" t="s">
        <v>88</v>
      </c>
      <c r="Z285" s="1770" t="s">
        <v>5493</v>
      </c>
      <c r="AA285" s="1770" t="s">
        <v>5608</v>
      </c>
      <c r="AB285" s="1770"/>
      <c r="AC285" s="1772" t="s">
        <v>5708</v>
      </c>
      <c r="AD285" s="1773" t="s">
        <v>1563</v>
      </c>
      <c r="AE285" s="1774">
        <v>1.282</v>
      </c>
      <c r="AF285" s="1775">
        <f>AE285*J285</f>
        <v>8307.36</v>
      </c>
      <c r="AG285" s="1791"/>
      <c r="AH285" s="1792" t="s">
        <v>81</v>
      </c>
      <c r="AI285" s="1792">
        <v>5</v>
      </c>
      <c r="AJ285" s="1736">
        <f t="shared" si="148"/>
        <v>6480</v>
      </c>
      <c r="AK285" s="1793"/>
      <c r="AL285" s="1794"/>
      <c r="AM285" s="1794"/>
      <c r="AN285" s="1794"/>
      <c r="AO285" s="1794"/>
      <c r="AP285" s="1794" t="s">
        <v>63</v>
      </c>
      <c r="AQ285" s="1736">
        <f t="shared" si="149"/>
        <v>6480</v>
      </c>
      <c r="AR285" s="1794"/>
      <c r="AS285" s="1802">
        <f t="shared" si="150"/>
        <v>1296</v>
      </c>
      <c r="AT285" s="1803">
        <f t="shared" si="151"/>
        <v>1296</v>
      </c>
      <c r="AU285" s="1803">
        <f t="shared" si="152"/>
        <v>1296</v>
      </c>
      <c r="AV285" s="1803">
        <f t="shared" si="153"/>
        <v>1296</v>
      </c>
      <c r="AW285" s="1810">
        <f t="shared" si="154"/>
        <v>1296</v>
      </c>
      <c r="AX285" s="1811">
        <f t="shared" si="155"/>
        <v>1242</v>
      </c>
      <c r="AY285" s="1808">
        <f t="shared" si="156"/>
        <v>54</v>
      </c>
      <c r="AZ285" s="1812"/>
      <c r="BA285" s="1813"/>
      <c r="BB285" s="1814"/>
      <c r="BC285" s="1814"/>
      <c r="BD285" s="1814"/>
      <c r="BE285" s="1814"/>
      <c r="BF285" s="1814"/>
      <c r="BG285" s="1814"/>
      <c r="BH285" s="1814"/>
      <c r="BI285" s="1814"/>
      <c r="BJ285" s="1814"/>
      <c r="BK285" s="1814"/>
      <c r="BL285" s="1814"/>
      <c r="BM285" s="1814"/>
      <c r="BN285" s="1814"/>
      <c r="BO285" s="1814"/>
      <c r="BP285" s="1814"/>
      <c r="BQ285" s="1814"/>
      <c r="BR285" s="1814"/>
      <c r="BS285" s="1814"/>
      <c r="BT285" s="1814"/>
      <c r="BU285" s="1814"/>
      <c r="BV285" s="1814"/>
      <c r="BW285" s="1814"/>
      <c r="BX285" s="1814"/>
      <c r="BY285" s="1814"/>
      <c r="BZ285" s="1814"/>
      <c r="CA285" s="1814"/>
      <c r="CB285" s="1814"/>
      <c r="CC285" s="1814"/>
      <c r="CD285" s="1814"/>
      <c r="CE285" s="1814"/>
      <c r="CF285" s="1814"/>
      <c r="CG285" s="1814"/>
      <c r="CH285" s="1814"/>
      <c r="CI285" s="1814"/>
      <c r="CJ285" s="1814"/>
      <c r="CK285" s="1814"/>
      <c r="CL285" s="1814"/>
      <c r="CM285" s="1814"/>
      <c r="CN285" s="1814"/>
      <c r="CO285" s="1814"/>
      <c r="CP285" s="1814"/>
      <c r="CQ285" s="1814"/>
      <c r="CR285" s="1814"/>
      <c r="CS285" s="1814"/>
      <c r="CT285" s="1814"/>
      <c r="CU285" s="1814"/>
      <c r="CV285" s="1814"/>
      <c r="CW285" s="1814"/>
      <c r="CX285" s="1814"/>
      <c r="CY285" s="1814"/>
      <c r="CZ285" s="1814"/>
      <c r="DA285" s="1814"/>
      <c r="DB285" s="1814"/>
      <c r="DC285" s="1814"/>
      <c r="DD285" s="1814"/>
      <c r="DE285" s="1814"/>
      <c r="DF285" s="1814"/>
      <c r="DG285" s="1814"/>
      <c r="DH285" s="1814"/>
      <c r="DI285" s="1814"/>
      <c r="DJ285" s="1814"/>
      <c r="DK285" s="1814"/>
      <c r="DL285" s="1814"/>
      <c r="DM285" s="1814"/>
      <c r="DN285" s="1814"/>
      <c r="DO285" s="1814"/>
      <c r="DP285" s="1814"/>
      <c r="DQ285" s="1814"/>
      <c r="DR285" s="1814"/>
      <c r="DS285" s="1814"/>
      <c r="DT285" s="1814"/>
      <c r="DU285" s="1814"/>
      <c r="DV285" s="1814"/>
      <c r="DW285" s="1814"/>
      <c r="DX285" s="1814"/>
      <c r="DY285" s="1814"/>
      <c r="DZ285" s="1814"/>
      <c r="EA285" s="1814"/>
      <c r="EB285" s="1814"/>
      <c r="EC285" s="1814"/>
      <c r="ED285" s="1814"/>
      <c r="EE285" s="1814"/>
      <c r="EF285" s="1814"/>
      <c r="EG285" s="1814"/>
      <c r="EH285" s="1814"/>
      <c r="EI285" s="1814"/>
      <c r="EJ285" s="1814"/>
      <c r="EK285" s="1814"/>
      <c r="EL285" s="1814"/>
      <c r="EM285" s="1814"/>
      <c r="EN285" s="1814"/>
      <c r="EO285" s="1814"/>
      <c r="EP285" s="1814"/>
      <c r="EQ285" s="1814"/>
      <c r="ER285" s="1814"/>
      <c r="ES285" s="1814"/>
      <c r="ET285" s="1814"/>
      <c r="EU285" s="1814"/>
      <c r="EV285" s="1814"/>
      <c r="EW285" s="1814"/>
      <c r="EX285" s="1814"/>
      <c r="EY285" s="1814"/>
      <c r="EZ285" s="1814"/>
      <c r="FA285" s="1814"/>
      <c r="FB285" s="1814"/>
      <c r="FC285" s="1814"/>
      <c r="FD285" s="1814"/>
      <c r="FE285" s="1814"/>
      <c r="FF285" s="1814"/>
      <c r="FG285" s="1814"/>
      <c r="FH285" s="1814"/>
      <c r="FI285" s="1814"/>
      <c r="FJ285" s="1814"/>
      <c r="FK285" s="1814"/>
      <c r="FL285" s="1814"/>
      <c r="FM285" s="1814"/>
      <c r="FN285" s="1814"/>
      <c r="FO285" s="1814"/>
      <c r="FP285" s="1814"/>
      <c r="FQ285" s="1814"/>
      <c r="FR285" s="1814"/>
      <c r="FS285" s="1814"/>
      <c r="FT285" s="1814"/>
      <c r="FU285" s="1814"/>
      <c r="FV285" s="1814"/>
      <c r="FW285" s="1814"/>
      <c r="FX285" s="1814"/>
      <c r="FY285" s="1814"/>
      <c r="FZ285" s="1814"/>
      <c r="GA285" s="1814"/>
      <c r="GB285" s="1814"/>
      <c r="GC285" s="1814"/>
      <c r="GD285" s="1814"/>
      <c r="GE285" s="1814"/>
      <c r="GF285" s="1814"/>
      <c r="GG285" s="1814"/>
      <c r="GH285" s="1814"/>
      <c r="GI285" s="1814"/>
      <c r="GJ285" s="1814"/>
      <c r="GK285" s="1814"/>
      <c r="GL285" s="1814"/>
      <c r="GM285" s="1814"/>
      <c r="GN285" s="1814"/>
      <c r="GO285" s="1814"/>
      <c r="GP285" s="1814"/>
      <c r="GQ285" s="1814"/>
      <c r="GR285" s="1814"/>
      <c r="GS285" s="1814"/>
      <c r="GT285" s="1814"/>
      <c r="GU285" s="1814"/>
      <c r="GV285" s="1814"/>
      <c r="GW285" s="1814"/>
      <c r="GX285" s="1814"/>
      <c r="GY285" s="1814"/>
      <c r="GZ285" s="1814"/>
      <c r="HA285" s="1814"/>
      <c r="HB285" s="1814"/>
      <c r="HC285" s="1814"/>
      <c r="HD285" s="1814"/>
      <c r="HE285" s="1814"/>
      <c r="HF285" s="1814"/>
      <c r="HG285" s="1814"/>
      <c r="HH285" s="1814"/>
      <c r="HI285" s="1814"/>
      <c r="HJ285" s="1814"/>
      <c r="HK285" s="1814"/>
      <c r="HL285" s="1814"/>
      <c r="HM285" s="1814"/>
      <c r="HN285" s="1814"/>
      <c r="HO285" s="1814"/>
      <c r="HP285" s="1814"/>
      <c r="HQ285" s="1814"/>
      <c r="HR285" s="1814"/>
      <c r="HS285" s="1814"/>
      <c r="HT285" s="1814"/>
      <c r="HU285" s="1814"/>
      <c r="HV285" s="1814"/>
      <c r="HW285" s="1814"/>
      <c r="HX285" s="1814"/>
      <c r="HY285" s="1814"/>
      <c r="HZ285" s="1814"/>
      <c r="IA285" s="1814"/>
      <c r="IB285" s="1814"/>
      <c r="IC285" s="1814"/>
      <c r="ID285" s="1814"/>
      <c r="IE285" s="1814"/>
      <c r="IF285" s="1814"/>
      <c r="IG285" s="1814"/>
      <c r="IH285" s="1814"/>
      <c r="II285" s="1814"/>
      <c r="IJ285" s="1814"/>
      <c r="IK285" s="1814"/>
      <c r="IL285" s="1814"/>
      <c r="IM285" s="1814"/>
      <c r="IN285" s="1814"/>
      <c r="IO285" s="1814"/>
      <c r="IP285" s="1814"/>
      <c r="IQ285" s="1814"/>
      <c r="IR285" s="1814"/>
      <c r="IS285" s="1814"/>
      <c r="IT285" s="1814"/>
      <c r="IU285" s="1814"/>
      <c r="IV285" s="1814"/>
      <c r="IW285" s="1814"/>
      <c r="IX285" s="1814"/>
      <c r="IY285" s="1814"/>
      <c r="IZ285" s="1814"/>
      <c r="JA285" s="1814"/>
      <c r="JB285" s="1814"/>
      <c r="JC285" s="1814"/>
      <c r="JD285" s="1814"/>
      <c r="JE285" s="1814"/>
      <c r="JF285" s="1814"/>
      <c r="JG285" s="1814"/>
      <c r="JH285" s="1814"/>
      <c r="JI285" s="1814"/>
      <c r="JJ285" s="1814"/>
      <c r="JK285" s="1814"/>
      <c r="JL285" s="1814"/>
      <c r="JM285" s="1814"/>
      <c r="JN285" s="1814"/>
      <c r="JO285" s="1814"/>
      <c r="JP285" s="1814"/>
      <c r="JQ285" s="1814"/>
      <c r="JR285" s="1814"/>
      <c r="JS285" s="1814"/>
      <c r="JT285" s="1814"/>
      <c r="JU285" s="1814"/>
      <c r="JV285" s="1814"/>
      <c r="JW285" s="1814"/>
      <c r="JX285" s="1814"/>
      <c r="JY285" s="1814"/>
      <c r="JZ285" s="1814"/>
      <c r="KA285" s="1814"/>
      <c r="KB285" s="1814"/>
      <c r="KC285" s="1814"/>
      <c r="KD285" s="1814"/>
      <c r="KE285" s="1814"/>
      <c r="KF285" s="1814"/>
      <c r="KG285" s="1814"/>
      <c r="KH285" s="1814"/>
      <c r="KI285" s="1814"/>
      <c r="KJ285" s="1814"/>
      <c r="KK285" s="1814"/>
      <c r="KL285" s="1814"/>
      <c r="KM285" s="1814"/>
      <c r="KN285" s="1814"/>
      <c r="KO285" s="1814"/>
      <c r="KP285" s="1814"/>
      <c r="KQ285" s="1814"/>
      <c r="KR285" s="1814"/>
      <c r="KS285" s="1814"/>
      <c r="KT285" s="1814"/>
      <c r="KU285" s="1814"/>
      <c r="KV285" s="1814"/>
      <c r="KW285" s="1814"/>
      <c r="KX285" s="1814"/>
      <c r="KY285" s="1814"/>
      <c r="KZ285" s="1814"/>
      <c r="LA285" s="1814"/>
      <c r="LB285" s="1814"/>
      <c r="LC285" s="1814"/>
      <c r="LD285" s="1814"/>
      <c r="LE285" s="1814"/>
      <c r="LF285" s="1814"/>
      <c r="LG285" s="1814"/>
      <c r="LH285" s="1825"/>
      <c r="LI285" s="1825"/>
      <c r="LJ285" s="1825"/>
      <c r="LK285" s="1825"/>
      <c r="LL285" s="1825"/>
      <c r="LM285" s="1825"/>
      <c r="LN285" s="1825"/>
      <c r="LO285" s="1826"/>
    </row>
    <row r="286" s="1482" customFormat="1" ht="47" customHeight="1" spans="1:327">
      <c r="A286" s="1513">
        <v>46033</v>
      </c>
      <c r="B286" s="1226" t="s">
        <v>1656</v>
      </c>
      <c r="C286" s="1227" t="s">
        <v>165</v>
      </c>
      <c r="D286" s="1228">
        <v>4500191116</v>
      </c>
      <c r="E286" s="1229" t="s">
        <v>1657</v>
      </c>
      <c r="F286" s="1228" t="s">
        <v>5709</v>
      </c>
      <c r="G286" s="1230" t="s">
        <v>4747</v>
      </c>
      <c r="H286" s="1230" t="s">
        <v>4747</v>
      </c>
      <c r="I286" s="1542" t="s">
        <v>4808</v>
      </c>
      <c r="J286" s="1543">
        <v>1152</v>
      </c>
      <c r="K286" s="1544">
        <v>0</v>
      </c>
      <c r="L286" s="1544">
        <v>96</v>
      </c>
      <c r="M286" s="1545">
        <f t="shared" si="121"/>
        <v>12</v>
      </c>
      <c r="N286" s="1274">
        <v>46084</v>
      </c>
      <c r="O286" s="1274">
        <v>46081</v>
      </c>
      <c r="P286" s="1546"/>
      <c r="Q286" s="1570" t="s">
        <v>78</v>
      </c>
      <c r="R286" s="1577">
        <v>1152</v>
      </c>
      <c r="S286" s="1577">
        <f t="shared" si="122"/>
        <v>0</v>
      </c>
      <c r="T286" s="1575" t="s">
        <v>88</v>
      </c>
      <c r="U286" s="1571" t="s">
        <v>829</v>
      </c>
      <c r="V286" s="1572"/>
      <c r="W286" s="1572" t="s">
        <v>88</v>
      </c>
      <c r="X286" s="1573">
        <v>46038</v>
      </c>
      <c r="Y286" s="1595" t="s">
        <v>88</v>
      </c>
      <c r="Z286" s="1595" t="s">
        <v>5710</v>
      </c>
      <c r="AA286" s="1601"/>
      <c r="AB286" s="1595"/>
      <c r="AC286" s="1597" t="s">
        <v>5711</v>
      </c>
      <c r="AD286" s="1358" t="s">
        <v>628</v>
      </c>
      <c r="AE286" s="1598">
        <v>1.3114</v>
      </c>
      <c r="AF286" s="1599">
        <f>AE286*J286</f>
        <v>1510.7328</v>
      </c>
      <c r="AG286" s="1612"/>
      <c r="AH286" s="1613" t="s">
        <v>81</v>
      </c>
      <c r="AI286" s="1613">
        <v>5</v>
      </c>
      <c r="AJ286" s="1543">
        <f t="shared" si="148"/>
        <v>1152</v>
      </c>
      <c r="AK286" s="1614"/>
      <c r="AL286" s="1615">
        <f>J286/24</f>
        <v>48</v>
      </c>
      <c r="AM286" s="1615"/>
      <c r="AN286" s="1615"/>
      <c r="AO286" s="1615"/>
      <c r="AP286" s="1615" t="s">
        <v>63</v>
      </c>
      <c r="AQ286" s="1543">
        <f t="shared" si="149"/>
        <v>1152</v>
      </c>
      <c r="AR286" s="1615"/>
      <c r="AS286" s="1624">
        <f t="shared" si="150"/>
        <v>230.4</v>
      </c>
      <c r="AT286" s="1625">
        <f t="shared" si="151"/>
        <v>230.4</v>
      </c>
      <c r="AU286" s="1625">
        <f t="shared" si="152"/>
        <v>230.4</v>
      </c>
      <c r="AV286" s="1625">
        <f t="shared" si="153"/>
        <v>230.4</v>
      </c>
      <c r="AW286" s="1640">
        <f t="shared" si="154"/>
        <v>230.4</v>
      </c>
      <c r="AX286" s="1641">
        <f t="shared" si="155"/>
        <v>220.8</v>
      </c>
      <c r="AY286" s="1430">
        <f t="shared" si="156"/>
        <v>9.6</v>
      </c>
      <c r="AZ286" s="1453"/>
      <c r="BA286" s="1454"/>
      <c r="BB286" s="1455"/>
      <c r="BC286" s="1455"/>
      <c r="BD286" s="1455"/>
      <c r="BE286" s="1455"/>
      <c r="BF286" s="1455"/>
      <c r="BG286" s="1455"/>
      <c r="BH286" s="1455"/>
      <c r="BI286" s="1455"/>
      <c r="BJ286" s="1455"/>
      <c r="BK286" s="1455"/>
      <c r="BL286" s="1455"/>
      <c r="BM286" s="1455"/>
      <c r="BN286" s="1455"/>
      <c r="BO286" s="1455"/>
      <c r="BP286" s="1455"/>
      <c r="BQ286" s="1455"/>
      <c r="BR286" s="1455"/>
      <c r="BS286" s="1455"/>
      <c r="BT286" s="1455"/>
      <c r="BU286" s="1455"/>
      <c r="BV286" s="1455"/>
      <c r="BW286" s="1455"/>
      <c r="BX286" s="1455"/>
      <c r="BY286" s="1455"/>
      <c r="BZ286" s="1455"/>
      <c r="CA286" s="1455"/>
      <c r="CB286" s="1455"/>
      <c r="CC286" s="1455"/>
      <c r="CD286" s="1455"/>
      <c r="CE286" s="1455"/>
      <c r="CF286" s="1455"/>
      <c r="CG286" s="1455"/>
      <c r="CH286" s="1455"/>
      <c r="CI286" s="1455"/>
      <c r="CJ286" s="1455"/>
      <c r="CK286" s="1455"/>
      <c r="CL286" s="1455"/>
      <c r="CM286" s="1455"/>
      <c r="CN286" s="1455"/>
      <c r="CO286" s="1455"/>
      <c r="CP286" s="1455"/>
      <c r="CQ286" s="1455"/>
      <c r="CR286" s="1455"/>
      <c r="CS286" s="1455"/>
      <c r="CT286" s="1455"/>
      <c r="CU286" s="1455"/>
      <c r="CV286" s="1455"/>
      <c r="CW286" s="1455"/>
      <c r="CX286" s="1455"/>
      <c r="CY286" s="1455"/>
      <c r="CZ286" s="1455"/>
      <c r="DA286" s="1455"/>
      <c r="DB286" s="1455"/>
      <c r="DC286" s="1455"/>
      <c r="DD286" s="1455"/>
      <c r="DE286" s="1455"/>
      <c r="DF286" s="1455"/>
      <c r="DG286" s="1455"/>
      <c r="DH286" s="1455"/>
      <c r="DI286" s="1455"/>
      <c r="DJ286" s="1455"/>
      <c r="DK286" s="1455"/>
      <c r="DL286" s="1455"/>
      <c r="DM286" s="1455"/>
      <c r="DN286" s="1455"/>
      <c r="DO286" s="1455"/>
      <c r="DP286" s="1455"/>
      <c r="DQ286" s="1455"/>
      <c r="DR286" s="1455"/>
      <c r="DS286" s="1455"/>
      <c r="DT286" s="1455"/>
      <c r="DU286" s="1455"/>
      <c r="DV286" s="1455"/>
      <c r="DW286" s="1455"/>
      <c r="DX286" s="1455"/>
      <c r="DY286" s="1455"/>
      <c r="DZ286" s="1455"/>
      <c r="EA286" s="1455"/>
      <c r="EB286" s="1455"/>
      <c r="EC286" s="1455"/>
      <c r="ED286" s="1455"/>
      <c r="EE286" s="1455"/>
      <c r="EF286" s="1455"/>
      <c r="EG286" s="1455"/>
      <c r="EH286" s="1455"/>
      <c r="EI286" s="1455"/>
      <c r="EJ286" s="1455"/>
      <c r="EK286" s="1455"/>
      <c r="EL286" s="1455"/>
      <c r="EM286" s="1455"/>
      <c r="EN286" s="1455"/>
      <c r="EO286" s="1455"/>
      <c r="EP286" s="1455"/>
      <c r="EQ286" s="1455"/>
      <c r="ER286" s="1455"/>
      <c r="ES286" s="1455"/>
      <c r="ET286" s="1455"/>
      <c r="EU286" s="1455"/>
      <c r="EV286" s="1455"/>
      <c r="EW286" s="1455"/>
      <c r="EX286" s="1455"/>
      <c r="EY286" s="1455"/>
      <c r="EZ286" s="1455"/>
      <c r="FA286" s="1455"/>
      <c r="FB286" s="1455"/>
      <c r="FC286" s="1455"/>
      <c r="FD286" s="1455"/>
      <c r="FE286" s="1455"/>
      <c r="FF286" s="1455"/>
      <c r="FG286" s="1455"/>
      <c r="FH286" s="1455"/>
      <c r="FI286" s="1455"/>
      <c r="FJ286" s="1455"/>
      <c r="FK286" s="1455"/>
      <c r="FL286" s="1455"/>
      <c r="FM286" s="1455"/>
      <c r="FN286" s="1455"/>
      <c r="FO286" s="1455"/>
      <c r="FP286" s="1455"/>
      <c r="FQ286" s="1455"/>
      <c r="FR286" s="1455"/>
      <c r="FS286" s="1455"/>
      <c r="FT286" s="1455"/>
      <c r="FU286" s="1455"/>
      <c r="FV286" s="1455"/>
      <c r="FW286" s="1455"/>
      <c r="FX286" s="1455"/>
      <c r="FY286" s="1455"/>
      <c r="FZ286" s="1455"/>
      <c r="GA286" s="1455"/>
      <c r="GB286" s="1455"/>
      <c r="GC286" s="1455"/>
      <c r="GD286" s="1455"/>
      <c r="GE286" s="1455"/>
      <c r="GF286" s="1455"/>
      <c r="GG286" s="1455"/>
      <c r="GH286" s="1455"/>
      <c r="GI286" s="1455"/>
      <c r="GJ286" s="1455"/>
      <c r="GK286" s="1455"/>
      <c r="GL286" s="1455"/>
      <c r="GM286" s="1455"/>
      <c r="GN286" s="1455"/>
      <c r="GO286" s="1455"/>
      <c r="GP286" s="1455"/>
      <c r="GQ286" s="1455"/>
      <c r="GR286" s="1455"/>
      <c r="GS286" s="1455"/>
      <c r="GT286" s="1455"/>
      <c r="GU286" s="1455"/>
      <c r="GV286" s="1455"/>
      <c r="GW286" s="1455"/>
      <c r="GX286" s="1455"/>
      <c r="GY286" s="1455"/>
      <c r="GZ286" s="1455"/>
      <c r="HA286" s="1455"/>
      <c r="HB286" s="1455"/>
      <c r="HC286" s="1455"/>
      <c r="HD286" s="1455"/>
      <c r="HE286" s="1455"/>
      <c r="HF286" s="1455"/>
      <c r="HG286" s="1455"/>
      <c r="HH286" s="1455"/>
      <c r="HI286" s="1455"/>
      <c r="HJ286" s="1455"/>
      <c r="HK286" s="1455"/>
      <c r="HL286" s="1455"/>
      <c r="HM286" s="1455"/>
      <c r="HN286" s="1455"/>
      <c r="HO286" s="1455"/>
      <c r="HP286" s="1455"/>
      <c r="HQ286" s="1455"/>
      <c r="HR286" s="1455"/>
      <c r="HS286" s="1455"/>
      <c r="HT286" s="1455"/>
      <c r="HU286" s="1455"/>
      <c r="HV286" s="1455"/>
      <c r="HW286" s="1455"/>
      <c r="HX286" s="1455"/>
      <c r="HY286" s="1455"/>
      <c r="HZ286" s="1455"/>
      <c r="IA286" s="1455"/>
      <c r="IB286" s="1455"/>
      <c r="IC286" s="1455"/>
      <c r="ID286" s="1455"/>
      <c r="IE286" s="1455"/>
      <c r="IF286" s="1455"/>
      <c r="IG286" s="1455"/>
      <c r="IH286" s="1455"/>
      <c r="II286" s="1455"/>
      <c r="IJ286" s="1455"/>
      <c r="IK286" s="1455"/>
      <c r="IL286" s="1455"/>
      <c r="IM286" s="1455"/>
      <c r="IN286" s="1455"/>
      <c r="IO286" s="1455"/>
      <c r="IP286" s="1455"/>
      <c r="IQ286" s="1455"/>
      <c r="IR286" s="1455"/>
      <c r="IS286" s="1455"/>
      <c r="IT286" s="1455"/>
      <c r="IU286" s="1455"/>
      <c r="IV286" s="1455"/>
      <c r="IW286" s="1455"/>
      <c r="IX286" s="1455"/>
      <c r="IY286" s="1455"/>
      <c r="IZ286" s="1455"/>
      <c r="JA286" s="1455"/>
      <c r="JB286" s="1455"/>
      <c r="JC286" s="1455"/>
      <c r="JD286" s="1455"/>
      <c r="JE286" s="1455"/>
      <c r="JF286" s="1455"/>
      <c r="JG286" s="1455"/>
      <c r="JH286" s="1455"/>
      <c r="JI286" s="1455"/>
      <c r="JJ286" s="1455"/>
      <c r="JK286" s="1455"/>
      <c r="JL286" s="1455"/>
      <c r="JM286" s="1455"/>
      <c r="JN286" s="1455"/>
      <c r="JO286" s="1455"/>
      <c r="JP286" s="1455"/>
      <c r="JQ286" s="1455"/>
      <c r="JR286" s="1455"/>
      <c r="JS286" s="1455"/>
      <c r="JT286" s="1455"/>
      <c r="JU286" s="1455"/>
      <c r="JV286" s="1455"/>
      <c r="JW286" s="1455"/>
      <c r="JX286" s="1455"/>
      <c r="JY286" s="1455"/>
      <c r="JZ286" s="1455"/>
      <c r="KA286" s="1455"/>
      <c r="KB286" s="1455"/>
      <c r="KC286" s="1455"/>
      <c r="KD286" s="1455"/>
      <c r="KE286" s="1455"/>
      <c r="KF286" s="1455"/>
      <c r="KG286" s="1455"/>
      <c r="KH286" s="1455"/>
      <c r="KI286" s="1455"/>
      <c r="KJ286" s="1455"/>
      <c r="KK286" s="1455"/>
      <c r="KL286" s="1455"/>
      <c r="KM286" s="1455"/>
      <c r="KN286" s="1455"/>
      <c r="KO286" s="1455"/>
      <c r="KP286" s="1455"/>
      <c r="KQ286" s="1455"/>
      <c r="KR286" s="1455"/>
      <c r="KS286" s="1455"/>
      <c r="KT286" s="1455"/>
      <c r="KU286" s="1455"/>
      <c r="KV286" s="1455"/>
      <c r="KW286" s="1455"/>
      <c r="KX286" s="1455"/>
      <c r="KY286" s="1455"/>
      <c r="KZ286" s="1455"/>
      <c r="LA286" s="1455"/>
      <c r="LB286" s="1455"/>
      <c r="LC286" s="1455"/>
      <c r="LD286" s="1455"/>
      <c r="LE286" s="1455"/>
      <c r="LF286" s="1455"/>
      <c r="LG286" s="1455"/>
      <c r="LH286" s="1467"/>
      <c r="LI286" s="1467"/>
      <c r="LJ286" s="1467"/>
      <c r="LK286" s="1467"/>
      <c r="LL286" s="1467"/>
      <c r="LM286" s="1467"/>
      <c r="LN286" s="1467"/>
      <c r="LO286" s="1645"/>
    </row>
    <row r="287" s="1482" customFormat="1" ht="47" customHeight="1" spans="1:327">
      <c r="A287" s="1513">
        <v>46006</v>
      </c>
      <c r="B287" s="1226" t="s">
        <v>173</v>
      </c>
      <c r="C287" s="1227" t="s">
        <v>98</v>
      </c>
      <c r="D287" s="1228">
        <v>4500189028</v>
      </c>
      <c r="E287" s="1229" t="s">
        <v>5712</v>
      </c>
      <c r="F287" s="1228" t="s">
        <v>5713</v>
      </c>
      <c r="G287" s="1230" t="s">
        <v>5276</v>
      </c>
      <c r="H287" s="1230" t="s">
        <v>5276</v>
      </c>
      <c r="I287" s="1542" t="s">
        <v>5277</v>
      </c>
      <c r="J287" s="1543">
        <v>5280</v>
      </c>
      <c r="K287" s="1544">
        <v>0</v>
      </c>
      <c r="L287" s="1544">
        <v>2640</v>
      </c>
      <c r="M287" s="1545">
        <f t="shared" si="121"/>
        <v>2</v>
      </c>
      <c r="N287" s="1274">
        <v>46080</v>
      </c>
      <c r="O287" s="1274">
        <v>46078</v>
      </c>
      <c r="P287" s="1835" t="s">
        <v>5714</v>
      </c>
      <c r="Q287" s="1570" t="s">
        <v>78</v>
      </c>
      <c r="R287" s="1577">
        <v>5280</v>
      </c>
      <c r="S287" s="1577">
        <f t="shared" si="122"/>
        <v>0</v>
      </c>
      <c r="T287" s="1577" t="s">
        <v>1634</v>
      </c>
      <c r="U287" s="1571" t="s">
        <v>829</v>
      </c>
      <c r="V287" s="1572"/>
      <c r="W287" s="1572" t="s">
        <v>1962</v>
      </c>
      <c r="X287" s="1573" t="s">
        <v>5646</v>
      </c>
      <c r="Y287" s="1595" t="s">
        <v>5715</v>
      </c>
      <c r="Z287" s="1595"/>
      <c r="AA287" s="1595" t="s">
        <v>5716</v>
      </c>
      <c r="AB287" s="1595"/>
      <c r="AC287" s="1597" t="s">
        <v>5412</v>
      </c>
      <c r="AD287" s="1358" t="s">
        <v>181</v>
      </c>
      <c r="AE287" s="1598">
        <v>2130.425</v>
      </c>
      <c r="AF287" s="1599">
        <f>AE287*M287</f>
        <v>4260.85</v>
      </c>
      <c r="AG287" s="1612"/>
      <c r="AH287" s="1613" t="s">
        <v>81</v>
      </c>
      <c r="AI287" s="1613">
        <v>5</v>
      </c>
      <c r="AJ287" s="1543">
        <f t="shared" si="148"/>
        <v>5280</v>
      </c>
      <c r="AK287" s="1614"/>
      <c r="AL287" s="1615"/>
      <c r="AM287" s="1615">
        <f>J287/12</f>
        <v>440</v>
      </c>
      <c r="AN287" s="1615"/>
      <c r="AO287" s="1615"/>
      <c r="AP287" s="1614" t="s">
        <v>5717</v>
      </c>
      <c r="AQ287" s="1543">
        <f t="shared" si="149"/>
        <v>5280</v>
      </c>
      <c r="AR287" s="1615"/>
      <c r="AS287" s="1624">
        <f t="shared" si="150"/>
        <v>1056</v>
      </c>
      <c r="AT287" s="1625">
        <f t="shared" si="151"/>
        <v>1056</v>
      </c>
      <c r="AU287" s="1625">
        <f t="shared" si="152"/>
        <v>1056</v>
      </c>
      <c r="AV287" s="1625">
        <f t="shared" si="153"/>
        <v>1056</v>
      </c>
      <c r="AW287" s="1640">
        <f t="shared" si="154"/>
        <v>1056</v>
      </c>
      <c r="AX287" s="1641">
        <f t="shared" si="155"/>
        <v>1012</v>
      </c>
      <c r="AY287" s="1430">
        <f t="shared" si="156"/>
        <v>44</v>
      </c>
      <c r="AZ287" s="1453"/>
      <c r="BA287" s="1454"/>
      <c r="BB287" s="1455"/>
      <c r="BC287" s="1455"/>
      <c r="BD287" s="1455"/>
      <c r="BE287" s="1455"/>
      <c r="BF287" s="1455"/>
      <c r="BG287" s="1455"/>
      <c r="BH287" s="1455"/>
      <c r="BI287" s="1455"/>
      <c r="BJ287" s="1455"/>
      <c r="BK287" s="1455"/>
      <c r="BL287" s="1455"/>
      <c r="BM287" s="1455"/>
      <c r="BN287" s="1455"/>
      <c r="BO287" s="1455"/>
      <c r="BP287" s="1455"/>
      <c r="BQ287" s="1455"/>
      <c r="BR287" s="1455"/>
      <c r="BS287" s="1455"/>
      <c r="BT287" s="1455"/>
      <c r="BU287" s="1455"/>
      <c r="BV287" s="1455"/>
      <c r="BW287" s="1455"/>
      <c r="BX287" s="1455"/>
      <c r="BY287" s="1455"/>
      <c r="BZ287" s="1455"/>
      <c r="CA287" s="1455"/>
      <c r="CB287" s="1455"/>
      <c r="CC287" s="1455"/>
      <c r="CD287" s="1455"/>
      <c r="CE287" s="1455"/>
      <c r="CF287" s="1455"/>
      <c r="CG287" s="1455"/>
      <c r="CH287" s="1455"/>
      <c r="CI287" s="1455"/>
      <c r="CJ287" s="1455"/>
      <c r="CK287" s="1455"/>
      <c r="CL287" s="1455"/>
      <c r="CM287" s="1455"/>
      <c r="CN287" s="1455"/>
      <c r="CO287" s="1455"/>
      <c r="CP287" s="1455"/>
      <c r="CQ287" s="1455"/>
      <c r="CR287" s="1455"/>
      <c r="CS287" s="1455"/>
      <c r="CT287" s="1455"/>
      <c r="CU287" s="1455"/>
      <c r="CV287" s="1455"/>
      <c r="CW287" s="1455"/>
      <c r="CX287" s="1455"/>
      <c r="CY287" s="1455"/>
      <c r="CZ287" s="1455"/>
      <c r="DA287" s="1455"/>
      <c r="DB287" s="1455"/>
      <c r="DC287" s="1455"/>
      <c r="DD287" s="1455"/>
      <c r="DE287" s="1455"/>
      <c r="DF287" s="1455"/>
      <c r="DG287" s="1455"/>
      <c r="DH287" s="1455"/>
      <c r="DI287" s="1455"/>
      <c r="DJ287" s="1455"/>
      <c r="DK287" s="1455"/>
      <c r="DL287" s="1455"/>
      <c r="DM287" s="1455"/>
      <c r="DN287" s="1455"/>
      <c r="DO287" s="1455"/>
      <c r="DP287" s="1455"/>
      <c r="DQ287" s="1455"/>
      <c r="DR287" s="1455"/>
      <c r="DS287" s="1455"/>
      <c r="DT287" s="1455"/>
      <c r="DU287" s="1455"/>
      <c r="DV287" s="1455"/>
      <c r="DW287" s="1455"/>
      <c r="DX287" s="1455"/>
      <c r="DY287" s="1455"/>
      <c r="DZ287" s="1455"/>
      <c r="EA287" s="1455"/>
      <c r="EB287" s="1455"/>
      <c r="EC287" s="1455"/>
      <c r="ED287" s="1455"/>
      <c r="EE287" s="1455"/>
      <c r="EF287" s="1455"/>
      <c r="EG287" s="1455"/>
      <c r="EH287" s="1455"/>
      <c r="EI287" s="1455"/>
      <c r="EJ287" s="1455"/>
      <c r="EK287" s="1455"/>
      <c r="EL287" s="1455"/>
      <c r="EM287" s="1455"/>
      <c r="EN287" s="1455"/>
      <c r="EO287" s="1455"/>
      <c r="EP287" s="1455"/>
      <c r="EQ287" s="1455"/>
      <c r="ER287" s="1455"/>
      <c r="ES287" s="1455"/>
      <c r="ET287" s="1455"/>
      <c r="EU287" s="1455"/>
      <c r="EV287" s="1455"/>
      <c r="EW287" s="1455"/>
      <c r="EX287" s="1455"/>
      <c r="EY287" s="1455"/>
      <c r="EZ287" s="1455"/>
      <c r="FA287" s="1455"/>
      <c r="FB287" s="1455"/>
      <c r="FC287" s="1455"/>
      <c r="FD287" s="1455"/>
      <c r="FE287" s="1455"/>
      <c r="FF287" s="1455"/>
      <c r="FG287" s="1455"/>
      <c r="FH287" s="1455"/>
      <c r="FI287" s="1455"/>
      <c r="FJ287" s="1455"/>
      <c r="FK287" s="1455"/>
      <c r="FL287" s="1455"/>
      <c r="FM287" s="1455"/>
      <c r="FN287" s="1455"/>
      <c r="FO287" s="1455"/>
      <c r="FP287" s="1455"/>
      <c r="FQ287" s="1455"/>
      <c r="FR287" s="1455"/>
      <c r="FS287" s="1455"/>
      <c r="FT287" s="1455"/>
      <c r="FU287" s="1455"/>
      <c r="FV287" s="1455"/>
      <c r="FW287" s="1455"/>
      <c r="FX287" s="1455"/>
      <c r="FY287" s="1455"/>
      <c r="FZ287" s="1455"/>
      <c r="GA287" s="1455"/>
      <c r="GB287" s="1455"/>
      <c r="GC287" s="1455"/>
      <c r="GD287" s="1455"/>
      <c r="GE287" s="1455"/>
      <c r="GF287" s="1455"/>
      <c r="GG287" s="1455"/>
      <c r="GH287" s="1455"/>
      <c r="GI287" s="1455"/>
      <c r="GJ287" s="1455"/>
      <c r="GK287" s="1455"/>
      <c r="GL287" s="1455"/>
      <c r="GM287" s="1455"/>
      <c r="GN287" s="1455"/>
      <c r="GO287" s="1455"/>
      <c r="GP287" s="1455"/>
      <c r="GQ287" s="1455"/>
      <c r="GR287" s="1455"/>
      <c r="GS287" s="1455"/>
      <c r="GT287" s="1455"/>
      <c r="GU287" s="1455"/>
      <c r="GV287" s="1455"/>
      <c r="GW287" s="1455"/>
      <c r="GX287" s="1455"/>
      <c r="GY287" s="1455"/>
      <c r="GZ287" s="1455"/>
      <c r="HA287" s="1455"/>
      <c r="HB287" s="1455"/>
      <c r="HC287" s="1455"/>
      <c r="HD287" s="1455"/>
      <c r="HE287" s="1455"/>
      <c r="HF287" s="1455"/>
      <c r="HG287" s="1455"/>
      <c r="HH287" s="1455"/>
      <c r="HI287" s="1455"/>
      <c r="HJ287" s="1455"/>
      <c r="HK287" s="1455"/>
      <c r="HL287" s="1455"/>
      <c r="HM287" s="1455"/>
      <c r="HN287" s="1455"/>
      <c r="HO287" s="1455"/>
      <c r="HP287" s="1455"/>
      <c r="HQ287" s="1455"/>
      <c r="HR287" s="1455"/>
      <c r="HS287" s="1455"/>
      <c r="HT287" s="1455"/>
      <c r="HU287" s="1455"/>
      <c r="HV287" s="1455"/>
      <c r="HW287" s="1455"/>
      <c r="HX287" s="1455"/>
      <c r="HY287" s="1455"/>
      <c r="HZ287" s="1455"/>
      <c r="IA287" s="1455"/>
      <c r="IB287" s="1455"/>
      <c r="IC287" s="1455"/>
      <c r="ID287" s="1455"/>
      <c r="IE287" s="1455"/>
      <c r="IF287" s="1455"/>
      <c r="IG287" s="1455"/>
      <c r="IH287" s="1455"/>
      <c r="II287" s="1455"/>
      <c r="IJ287" s="1455"/>
      <c r="IK287" s="1455"/>
      <c r="IL287" s="1455"/>
      <c r="IM287" s="1455"/>
      <c r="IN287" s="1455"/>
      <c r="IO287" s="1455"/>
      <c r="IP287" s="1455"/>
      <c r="IQ287" s="1455"/>
      <c r="IR287" s="1455"/>
      <c r="IS287" s="1455"/>
      <c r="IT287" s="1455"/>
      <c r="IU287" s="1455"/>
      <c r="IV287" s="1455"/>
      <c r="IW287" s="1455"/>
      <c r="IX287" s="1455"/>
      <c r="IY287" s="1455"/>
      <c r="IZ287" s="1455"/>
      <c r="JA287" s="1455"/>
      <c r="JB287" s="1455"/>
      <c r="JC287" s="1455"/>
      <c r="JD287" s="1455"/>
      <c r="JE287" s="1455"/>
      <c r="JF287" s="1455"/>
      <c r="JG287" s="1455"/>
      <c r="JH287" s="1455"/>
      <c r="JI287" s="1455"/>
      <c r="JJ287" s="1455"/>
      <c r="JK287" s="1455"/>
      <c r="JL287" s="1455"/>
      <c r="JM287" s="1455"/>
      <c r="JN287" s="1455"/>
      <c r="JO287" s="1455"/>
      <c r="JP287" s="1455"/>
      <c r="JQ287" s="1455"/>
      <c r="JR287" s="1455"/>
      <c r="JS287" s="1455"/>
      <c r="JT287" s="1455"/>
      <c r="JU287" s="1455"/>
      <c r="JV287" s="1455"/>
      <c r="JW287" s="1455"/>
      <c r="JX287" s="1455"/>
      <c r="JY287" s="1455"/>
      <c r="JZ287" s="1455"/>
      <c r="KA287" s="1455"/>
      <c r="KB287" s="1455"/>
      <c r="KC287" s="1455"/>
      <c r="KD287" s="1455"/>
      <c r="KE287" s="1455"/>
      <c r="KF287" s="1455"/>
      <c r="KG287" s="1455"/>
      <c r="KH287" s="1455"/>
      <c r="KI287" s="1455"/>
      <c r="KJ287" s="1455"/>
      <c r="KK287" s="1455"/>
      <c r="KL287" s="1455"/>
      <c r="KM287" s="1455"/>
      <c r="KN287" s="1455"/>
      <c r="KO287" s="1455"/>
      <c r="KP287" s="1455"/>
      <c r="KQ287" s="1455"/>
      <c r="KR287" s="1455"/>
      <c r="KS287" s="1455"/>
      <c r="KT287" s="1455"/>
      <c r="KU287" s="1455"/>
      <c r="KV287" s="1455"/>
      <c r="KW287" s="1455"/>
      <c r="KX287" s="1455"/>
      <c r="KY287" s="1455"/>
      <c r="KZ287" s="1455"/>
      <c r="LA287" s="1455"/>
      <c r="LB287" s="1455"/>
      <c r="LC287" s="1455"/>
      <c r="LD287" s="1455"/>
      <c r="LE287" s="1455"/>
      <c r="LF287" s="1455"/>
      <c r="LG287" s="1455"/>
      <c r="LH287" s="1467"/>
      <c r="LI287" s="1467"/>
      <c r="LJ287" s="1467"/>
      <c r="LK287" s="1467"/>
      <c r="LL287" s="1467"/>
      <c r="LM287" s="1467"/>
      <c r="LN287" s="1467"/>
      <c r="LO287" s="1645"/>
    </row>
    <row r="288" s="1482" customFormat="1" ht="47" customHeight="1" spans="1:327">
      <c r="A288" s="1513">
        <v>46027</v>
      </c>
      <c r="B288" s="1226" t="s">
        <v>283</v>
      </c>
      <c r="C288" s="1227" t="s">
        <v>98</v>
      </c>
      <c r="D288" s="1228">
        <v>4500190662</v>
      </c>
      <c r="E288" s="1229" t="s">
        <v>5718</v>
      </c>
      <c r="F288" s="1228" t="s">
        <v>5719</v>
      </c>
      <c r="G288" s="1230" t="s">
        <v>4780</v>
      </c>
      <c r="H288" s="1230" t="s">
        <v>4780</v>
      </c>
      <c r="I288" s="1542" t="s">
        <v>4765</v>
      </c>
      <c r="J288" s="1543">
        <v>40008</v>
      </c>
      <c r="K288" s="1544">
        <v>0</v>
      </c>
      <c r="L288" s="1544">
        <v>24</v>
      </c>
      <c r="M288" s="1545">
        <f t="shared" si="121"/>
        <v>1667</v>
      </c>
      <c r="N288" s="1274">
        <v>46082</v>
      </c>
      <c r="O288" s="1274">
        <f>N288-2</f>
        <v>46080</v>
      </c>
      <c r="P288" s="1546"/>
      <c r="Q288" s="1570" t="s">
        <v>78</v>
      </c>
      <c r="R288" s="1577"/>
      <c r="S288" s="1577">
        <f t="shared" si="122"/>
        <v>-40008</v>
      </c>
      <c r="T288" s="1575" t="s">
        <v>1634</v>
      </c>
      <c r="U288" s="1571" t="s">
        <v>829</v>
      </c>
      <c r="V288" s="1569"/>
      <c r="W288" s="1569" t="s">
        <v>111</v>
      </c>
      <c r="X288" s="1335">
        <v>46036</v>
      </c>
      <c r="Y288" s="1595" t="s">
        <v>287</v>
      </c>
      <c r="Z288" s="1595" t="s">
        <v>5720</v>
      </c>
      <c r="AA288" s="1595" t="s">
        <v>5663</v>
      </c>
      <c r="AB288" s="1595"/>
      <c r="AC288" s="1597" t="s">
        <v>5454</v>
      </c>
      <c r="AD288" s="1358" t="s">
        <v>289</v>
      </c>
      <c r="AE288" s="1598">
        <v>0.7906</v>
      </c>
      <c r="AF288" s="1599">
        <f>AE288*J288</f>
        <v>31630.3248</v>
      </c>
      <c r="AG288" s="1612"/>
      <c r="AH288" s="1613" t="s">
        <v>81</v>
      </c>
      <c r="AI288" s="1613">
        <v>5</v>
      </c>
      <c r="AJ288" s="1543">
        <f t="shared" si="148"/>
        <v>40008</v>
      </c>
      <c r="AK288" s="1614"/>
      <c r="AL288" s="1615">
        <f>J288/24</f>
        <v>1667</v>
      </c>
      <c r="AM288" s="1615"/>
      <c r="AN288" s="1615"/>
      <c r="AO288" s="1615"/>
      <c r="AP288" s="1615" t="s">
        <v>63</v>
      </c>
      <c r="AQ288" s="1543">
        <f t="shared" si="149"/>
        <v>40008</v>
      </c>
      <c r="AR288" s="1615"/>
      <c r="AS288" s="1624">
        <f t="shared" si="150"/>
        <v>8001.6</v>
      </c>
      <c r="AT288" s="1625">
        <f t="shared" si="151"/>
        <v>8001.6</v>
      </c>
      <c r="AU288" s="1625">
        <f t="shared" si="152"/>
        <v>8001.6</v>
      </c>
      <c r="AV288" s="1625">
        <f t="shared" si="153"/>
        <v>8001.6</v>
      </c>
      <c r="AW288" s="1640">
        <f t="shared" si="154"/>
        <v>8001.6</v>
      </c>
      <c r="AX288" s="1641">
        <f t="shared" si="155"/>
        <v>7668.2</v>
      </c>
      <c r="AY288" s="1430">
        <f t="shared" si="156"/>
        <v>333.4</v>
      </c>
      <c r="AZ288" s="1453"/>
      <c r="BA288" s="1454"/>
      <c r="BB288" s="1455"/>
      <c r="BC288" s="1455"/>
      <c r="BD288" s="1455"/>
      <c r="BE288" s="1455"/>
      <c r="BF288" s="1455"/>
      <c r="BG288" s="1455"/>
      <c r="BH288" s="1455"/>
      <c r="BI288" s="1455"/>
      <c r="BJ288" s="1455"/>
      <c r="BK288" s="1455"/>
      <c r="BL288" s="1455"/>
      <c r="BM288" s="1455"/>
      <c r="BN288" s="1455"/>
      <c r="BO288" s="1455"/>
      <c r="BP288" s="1455"/>
      <c r="BQ288" s="1455"/>
      <c r="BR288" s="1455"/>
      <c r="BS288" s="1455"/>
      <c r="BT288" s="1455"/>
      <c r="BU288" s="1455"/>
      <c r="BV288" s="1455"/>
      <c r="BW288" s="1455"/>
      <c r="BX288" s="1455"/>
      <c r="BY288" s="1455"/>
      <c r="BZ288" s="1455"/>
      <c r="CA288" s="1455"/>
      <c r="CB288" s="1455"/>
      <c r="CC288" s="1455"/>
      <c r="CD288" s="1455"/>
      <c r="CE288" s="1455"/>
      <c r="CF288" s="1455"/>
      <c r="CG288" s="1455"/>
      <c r="CH288" s="1455"/>
      <c r="CI288" s="1455"/>
      <c r="CJ288" s="1455"/>
      <c r="CK288" s="1455"/>
      <c r="CL288" s="1455"/>
      <c r="CM288" s="1455"/>
      <c r="CN288" s="1455"/>
      <c r="CO288" s="1455"/>
      <c r="CP288" s="1455"/>
      <c r="CQ288" s="1455"/>
      <c r="CR288" s="1455"/>
      <c r="CS288" s="1455"/>
      <c r="CT288" s="1455"/>
      <c r="CU288" s="1455"/>
      <c r="CV288" s="1455"/>
      <c r="CW288" s="1455"/>
      <c r="CX288" s="1455"/>
      <c r="CY288" s="1455"/>
      <c r="CZ288" s="1455"/>
      <c r="DA288" s="1455"/>
      <c r="DB288" s="1455"/>
      <c r="DC288" s="1455"/>
      <c r="DD288" s="1455"/>
      <c r="DE288" s="1455"/>
      <c r="DF288" s="1455"/>
      <c r="DG288" s="1455"/>
      <c r="DH288" s="1455"/>
      <c r="DI288" s="1455"/>
      <c r="DJ288" s="1455"/>
      <c r="DK288" s="1455"/>
      <c r="DL288" s="1455"/>
      <c r="DM288" s="1455"/>
      <c r="DN288" s="1455"/>
      <c r="DO288" s="1455"/>
      <c r="DP288" s="1455"/>
      <c r="DQ288" s="1455"/>
      <c r="DR288" s="1455"/>
      <c r="DS288" s="1455"/>
      <c r="DT288" s="1455"/>
      <c r="DU288" s="1455"/>
      <c r="DV288" s="1455"/>
      <c r="DW288" s="1455"/>
      <c r="DX288" s="1455"/>
      <c r="DY288" s="1455"/>
      <c r="DZ288" s="1455"/>
      <c r="EA288" s="1455"/>
      <c r="EB288" s="1455"/>
      <c r="EC288" s="1455"/>
      <c r="ED288" s="1455"/>
      <c r="EE288" s="1455"/>
      <c r="EF288" s="1455"/>
      <c r="EG288" s="1455"/>
      <c r="EH288" s="1455"/>
      <c r="EI288" s="1455"/>
      <c r="EJ288" s="1455"/>
      <c r="EK288" s="1455"/>
      <c r="EL288" s="1455"/>
      <c r="EM288" s="1455"/>
      <c r="EN288" s="1455"/>
      <c r="EO288" s="1455"/>
      <c r="EP288" s="1455"/>
      <c r="EQ288" s="1455"/>
      <c r="ER288" s="1455"/>
      <c r="ES288" s="1455"/>
      <c r="ET288" s="1455"/>
      <c r="EU288" s="1455"/>
      <c r="EV288" s="1455"/>
      <c r="EW288" s="1455"/>
      <c r="EX288" s="1455"/>
      <c r="EY288" s="1455"/>
      <c r="EZ288" s="1455"/>
      <c r="FA288" s="1455"/>
      <c r="FB288" s="1455"/>
      <c r="FC288" s="1455"/>
      <c r="FD288" s="1455"/>
      <c r="FE288" s="1455"/>
      <c r="FF288" s="1455"/>
      <c r="FG288" s="1455"/>
      <c r="FH288" s="1455"/>
      <c r="FI288" s="1455"/>
      <c r="FJ288" s="1455"/>
      <c r="FK288" s="1455"/>
      <c r="FL288" s="1455"/>
      <c r="FM288" s="1455"/>
      <c r="FN288" s="1455"/>
      <c r="FO288" s="1455"/>
      <c r="FP288" s="1455"/>
      <c r="FQ288" s="1455"/>
      <c r="FR288" s="1455"/>
      <c r="FS288" s="1455"/>
      <c r="FT288" s="1455"/>
      <c r="FU288" s="1455"/>
      <c r="FV288" s="1455"/>
      <c r="FW288" s="1455"/>
      <c r="FX288" s="1455"/>
      <c r="FY288" s="1455"/>
      <c r="FZ288" s="1455"/>
      <c r="GA288" s="1455"/>
      <c r="GB288" s="1455"/>
      <c r="GC288" s="1455"/>
      <c r="GD288" s="1455"/>
      <c r="GE288" s="1455"/>
      <c r="GF288" s="1455"/>
      <c r="GG288" s="1455"/>
      <c r="GH288" s="1455"/>
      <c r="GI288" s="1455"/>
      <c r="GJ288" s="1455"/>
      <c r="GK288" s="1455"/>
      <c r="GL288" s="1455"/>
      <c r="GM288" s="1455"/>
      <c r="GN288" s="1455"/>
      <c r="GO288" s="1455"/>
      <c r="GP288" s="1455"/>
      <c r="GQ288" s="1455"/>
      <c r="GR288" s="1455"/>
      <c r="GS288" s="1455"/>
      <c r="GT288" s="1455"/>
      <c r="GU288" s="1455"/>
      <c r="GV288" s="1455"/>
      <c r="GW288" s="1455"/>
      <c r="GX288" s="1455"/>
      <c r="GY288" s="1455"/>
      <c r="GZ288" s="1455"/>
      <c r="HA288" s="1455"/>
      <c r="HB288" s="1455"/>
      <c r="HC288" s="1455"/>
      <c r="HD288" s="1455"/>
      <c r="HE288" s="1455"/>
      <c r="HF288" s="1455"/>
      <c r="HG288" s="1455"/>
      <c r="HH288" s="1455"/>
      <c r="HI288" s="1455"/>
      <c r="HJ288" s="1455"/>
      <c r="HK288" s="1455"/>
      <c r="HL288" s="1455"/>
      <c r="HM288" s="1455"/>
      <c r="HN288" s="1455"/>
      <c r="HO288" s="1455"/>
      <c r="HP288" s="1455"/>
      <c r="HQ288" s="1455"/>
      <c r="HR288" s="1455"/>
      <c r="HS288" s="1455"/>
      <c r="HT288" s="1455"/>
      <c r="HU288" s="1455"/>
      <c r="HV288" s="1455"/>
      <c r="HW288" s="1455"/>
      <c r="HX288" s="1455"/>
      <c r="HY288" s="1455"/>
      <c r="HZ288" s="1455"/>
      <c r="IA288" s="1455"/>
      <c r="IB288" s="1455"/>
      <c r="IC288" s="1455"/>
      <c r="ID288" s="1455"/>
      <c r="IE288" s="1455"/>
      <c r="IF288" s="1455"/>
      <c r="IG288" s="1455"/>
      <c r="IH288" s="1455"/>
      <c r="II288" s="1455"/>
      <c r="IJ288" s="1455"/>
      <c r="IK288" s="1455"/>
      <c r="IL288" s="1455"/>
      <c r="IM288" s="1455"/>
      <c r="IN288" s="1455"/>
      <c r="IO288" s="1455"/>
      <c r="IP288" s="1455"/>
      <c r="IQ288" s="1455"/>
      <c r="IR288" s="1455"/>
      <c r="IS288" s="1455"/>
      <c r="IT288" s="1455"/>
      <c r="IU288" s="1455"/>
      <c r="IV288" s="1455"/>
      <c r="IW288" s="1455"/>
      <c r="IX288" s="1455"/>
      <c r="IY288" s="1455"/>
      <c r="IZ288" s="1455"/>
      <c r="JA288" s="1455"/>
      <c r="JB288" s="1455"/>
      <c r="JC288" s="1455"/>
      <c r="JD288" s="1455"/>
      <c r="JE288" s="1455"/>
      <c r="JF288" s="1455"/>
      <c r="JG288" s="1455"/>
      <c r="JH288" s="1455"/>
      <c r="JI288" s="1455"/>
      <c r="JJ288" s="1455"/>
      <c r="JK288" s="1455"/>
      <c r="JL288" s="1455"/>
      <c r="JM288" s="1455"/>
      <c r="JN288" s="1455"/>
      <c r="JO288" s="1455"/>
      <c r="JP288" s="1455"/>
      <c r="JQ288" s="1455"/>
      <c r="JR288" s="1455"/>
      <c r="JS288" s="1455"/>
      <c r="JT288" s="1455"/>
      <c r="JU288" s="1455"/>
      <c r="JV288" s="1455"/>
      <c r="JW288" s="1455"/>
      <c r="JX288" s="1455"/>
      <c r="JY288" s="1455"/>
      <c r="JZ288" s="1455"/>
      <c r="KA288" s="1455"/>
      <c r="KB288" s="1455"/>
      <c r="KC288" s="1455"/>
      <c r="KD288" s="1455"/>
      <c r="KE288" s="1455"/>
      <c r="KF288" s="1455"/>
      <c r="KG288" s="1455"/>
      <c r="KH288" s="1455"/>
      <c r="KI288" s="1455"/>
      <c r="KJ288" s="1455"/>
      <c r="KK288" s="1455"/>
      <c r="KL288" s="1455"/>
      <c r="KM288" s="1455"/>
      <c r="KN288" s="1455"/>
      <c r="KO288" s="1455"/>
      <c r="KP288" s="1455"/>
      <c r="KQ288" s="1455"/>
      <c r="KR288" s="1455"/>
      <c r="KS288" s="1455"/>
      <c r="KT288" s="1455"/>
      <c r="KU288" s="1455"/>
      <c r="KV288" s="1455"/>
      <c r="KW288" s="1455"/>
      <c r="KX288" s="1455"/>
      <c r="KY288" s="1455"/>
      <c r="KZ288" s="1455"/>
      <c r="LA288" s="1455"/>
      <c r="LB288" s="1455"/>
      <c r="LC288" s="1455"/>
      <c r="LD288" s="1455"/>
      <c r="LE288" s="1455"/>
      <c r="LF288" s="1455"/>
      <c r="LG288" s="1455"/>
      <c r="LH288" s="1467"/>
      <c r="LI288" s="1467"/>
      <c r="LJ288" s="1467"/>
      <c r="LK288" s="1467"/>
      <c r="LL288" s="1467"/>
      <c r="LM288" s="1467"/>
      <c r="LN288" s="1467"/>
      <c r="LO288" s="1645"/>
    </row>
    <row r="289" s="1223" customFormat="1" ht="47" customHeight="1" spans="1:328">
      <c r="A289" s="1231">
        <v>46037</v>
      </c>
      <c r="B289" s="1232" t="s">
        <v>613</v>
      </c>
      <c r="C289" s="1233" t="s">
        <v>158</v>
      </c>
      <c r="D289" s="1234">
        <v>4500191439</v>
      </c>
      <c r="E289" s="1235" t="s">
        <v>5721</v>
      </c>
      <c r="F289" s="1234" t="s">
        <v>5722</v>
      </c>
      <c r="G289" s="1048" t="s">
        <v>4764</v>
      </c>
      <c r="H289" s="1236" t="s">
        <v>4764</v>
      </c>
      <c r="I289" s="1066" t="s">
        <v>4765</v>
      </c>
      <c r="J289" s="1277">
        <v>10008</v>
      </c>
      <c r="K289" s="1883">
        <v>0</v>
      </c>
      <c r="L289" s="1883">
        <v>24</v>
      </c>
      <c r="M289" s="1527">
        <f t="shared" ref="M289:M299" si="157">J289/L289</f>
        <v>417</v>
      </c>
      <c r="N289" s="1069">
        <v>46086</v>
      </c>
      <c r="O289" s="1069">
        <v>46084</v>
      </c>
      <c r="P289" s="1070"/>
      <c r="Q289" s="1096"/>
      <c r="R289" s="1906"/>
      <c r="S289" s="1577">
        <f t="shared" si="122"/>
        <v>-10008</v>
      </c>
      <c r="T289" s="1907" t="s">
        <v>88</v>
      </c>
      <c r="U289" s="1679" t="s">
        <v>829</v>
      </c>
      <c r="V289" s="1098" t="s">
        <v>5723</v>
      </c>
      <c r="W289" s="1099" t="s">
        <v>88</v>
      </c>
      <c r="X289" s="1346">
        <v>46043</v>
      </c>
      <c r="Y289" s="1099" t="s">
        <v>88</v>
      </c>
      <c r="Z289" s="1099" t="s">
        <v>88</v>
      </c>
      <c r="AA289" s="1685"/>
      <c r="AB289" s="1366"/>
      <c r="AC289" s="1935" t="s">
        <v>5724</v>
      </c>
      <c r="AD289" s="1936" t="s">
        <v>618</v>
      </c>
      <c r="AE289" s="1128">
        <v>1.3167</v>
      </c>
      <c r="AF289" s="1129">
        <f>AE289*J289</f>
        <v>13177.5336</v>
      </c>
      <c r="AG289" s="1131"/>
      <c r="AH289" s="1152" t="s">
        <v>81</v>
      </c>
      <c r="AI289" s="1152">
        <v>5</v>
      </c>
      <c r="AJ289" s="1152"/>
      <c r="AK289" s="1152">
        <f>J289</f>
        <v>10008</v>
      </c>
      <c r="AL289" s="1152">
        <f>J289/24</f>
        <v>417</v>
      </c>
      <c r="AM289" s="1152"/>
      <c r="AN289" s="1152"/>
      <c r="AO289" s="1152"/>
      <c r="AP289" s="1952" t="s">
        <v>63</v>
      </c>
      <c r="AQ289" s="1405">
        <f t="shared" si="149"/>
        <v>10008</v>
      </c>
      <c r="AR289" s="1178"/>
      <c r="AS289" s="1446">
        <f>J289*6/24</f>
        <v>2502</v>
      </c>
      <c r="AT289" s="1447">
        <f>J289*5/24</f>
        <v>2085</v>
      </c>
      <c r="AU289" s="1447">
        <f>J289*4/24</f>
        <v>1668</v>
      </c>
      <c r="AV289" s="1447">
        <f>AT289</f>
        <v>2085</v>
      </c>
      <c r="AW289" s="1448">
        <f>AU289</f>
        <v>1668</v>
      </c>
      <c r="AX289" s="1634">
        <f t="shared" si="155"/>
        <v>1918.2</v>
      </c>
      <c r="AY289" s="1178">
        <f t="shared" si="156"/>
        <v>83.4</v>
      </c>
      <c r="AZ289" s="1178"/>
      <c r="BA289" s="1030"/>
      <c r="BB289" s="1013"/>
      <c r="BC289" s="1193"/>
      <c r="BD289" s="1193"/>
      <c r="BE289" s="1193"/>
      <c r="BF289" s="1193"/>
      <c r="BG289" s="1193"/>
      <c r="BH289" s="1193"/>
      <c r="BI289" s="1193"/>
      <c r="BJ289" s="1193"/>
      <c r="BK289" s="1193"/>
      <c r="BL289" s="1193"/>
      <c r="BM289" s="1193"/>
      <c r="BN289" s="1193"/>
      <c r="BO289" s="1193"/>
      <c r="BP289" s="1193"/>
      <c r="BQ289" s="1193"/>
      <c r="BR289" s="1193"/>
      <c r="BS289" s="1193"/>
      <c r="BT289" s="1193"/>
      <c r="BU289" s="1193"/>
      <c r="BV289" s="1193"/>
      <c r="BW289" s="1193"/>
      <c r="BX289" s="1193"/>
      <c r="BY289" s="1193"/>
      <c r="BZ289" s="1193"/>
      <c r="CA289" s="1193"/>
      <c r="CB289" s="1193"/>
      <c r="CC289" s="1193"/>
      <c r="CD289" s="1193"/>
      <c r="CE289" s="1193"/>
      <c r="CF289" s="1193"/>
      <c r="CG289" s="1193"/>
      <c r="CH289" s="1193"/>
      <c r="CI289" s="1193"/>
      <c r="CJ289" s="1193"/>
      <c r="CK289" s="1193"/>
      <c r="CL289" s="1193"/>
      <c r="CM289" s="1193"/>
      <c r="CN289" s="1193"/>
      <c r="CO289" s="1193"/>
      <c r="CP289" s="1193"/>
      <c r="CQ289" s="1193"/>
      <c r="CR289" s="1193"/>
      <c r="CS289" s="1193"/>
      <c r="CT289" s="1193"/>
      <c r="CU289" s="1193"/>
      <c r="CV289" s="1193"/>
      <c r="CW289" s="1193"/>
      <c r="CX289" s="1193"/>
      <c r="CY289" s="1193"/>
      <c r="CZ289" s="1193"/>
      <c r="DA289" s="1193"/>
      <c r="DB289" s="1193"/>
      <c r="DC289" s="1193"/>
      <c r="DD289" s="1193"/>
      <c r="DE289" s="1193"/>
      <c r="DF289" s="1193"/>
      <c r="DG289" s="1193"/>
      <c r="DH289" s="1193"/>
      <c r="DI289" s="1193"/>
      <c r="DJ289" s="1193"/>
      <c r="DK289" s="1193"/>
      <c r="DL289" s="1193"/>
      <c r="DM289" s="1193"/>
      <c r="DN289" s="1193"/>
      <c r="DO289" s="1193"/>
      <c r="DP289" s="1193"/>
      <c r="DQ289" s="1193"/>
      <c r="DR289" s="1193"/>
      <c r="DS289" s="1193"/>
      <c r="DT289" s="1193"/>
      <c r="DU289" s="1193"/>
      <c r="DV289" s="1193"/>
      <c r="DW289" s="1193"/>
      <c r="DX289" s="1193"/>
      <c r="DY289" s="1193"/>
      <c r="DZ289" s="1193"/>
      <c r="EA289" s="1193"/>
      <c r="EB289" s="1193"/>
      <c r="EC289" s="1193"/>
      <c r="ED289" s="1193"/>
      <c r="EE289" s="1193"/>
      <c r="EF289" s="1193"/>
      <c r="EG289" s="1193"/>
      <c r="EH289" s="1193"/>
      <c r="EI289" s="1193"/>
      <c r="EJ289" s="1193"/>
      <c r="EK289" s="1193"/>
      <c r="EL289" s="1193"/>
      <c r="EM289" s="1193"/>
      <c r="EN289" s="1193"/>
      <c r="EO289" s="1193"/>
      <c r="EP289" s="1193"/>
      <c r="EQ289" s="1193"/>
      <c r="ER289" s="1193"/>
      <c r="ES289" s="1193"/>
      <c r="ET289" s="1193"/>
      <c r="EU289" s="1193"/>
      <c r="EV289" s="1193"/>
      <c r="EW289" s="1193"/>
      <c r="EX289" s="1193"/>
      <c r="EY289" s="1193"/>
      <c r="EZ289" s="1193"/>
      <c r="FA289" s="1193"/>
      <c r="FB289" s="1193"/>
      <c r="FC289" s="1193"/>
      <c r="FD289" s="1193"/>
      <c r="FE289" s="1193"/>
      <c r="FF289" s="1193"/>
      <c r="FG289" s="1193"/>
      <c r="FH289" s="1193"/>
      <c r="FI289" s="1193"/>
      <c r="FJ289" s="1193"/>
      <c r="FK289" s="1193"/>
      <c r="FL289" s="1193"/>
      <c r="FM289" s="1193"/>
      <c r="FN289" s="1193"/>
      <c r="FO289" s="1193"/>
      <c r="FP289" s="1193"/>
      <c r="FQ289" s="1193"/>
      <c r="FR289" s="1193"/>
      <c r="FS289" s="1193"/>
      <c r="FT289" s="1193"/>
      <c r="FU289" s="1193"/>
      <c r="FV289" s="1193"/>
      <c r="FW289" s="1193"/>
      <c r="FX289" s="1193"/>
      <c r="FY289" s="1193"/>
      <c r="FZ289" s="1193"/>
      <c r="GA289" s="1193"/>
      <c r="GB289" s="1193"/>
      <c r="GC289" s="1193"/>
      <c r="GD289" s="1193"/>
      <c r="GE289" s="1193"/>
      <c r="GF289" s="1193"/>
      <c r="GG289" s="1193"/>
      <c r="GH289" s="1193"/>
      <c r="GI289" s="1193"/>
      <c r="GJ289" s="1193"/>
      <c r="GK289" s="1193"/>
      <c r="GL289" s="1193"/>
      <c r="GM289" s="1193"/>
      <c r="GN289" s="1193"/>
      <c r="GO289" s="1193"/>
      <c r="GP289" s="1193"/>
      <c r="GQ289" s="1193"/>
      <c r="GR289" s="1193"/>
      <c r="GS289" s="1193"/>
      <c r="GT289" s="1193"/>
      <c r="GU289" s="1193"/>
      <c r="GV289" s="1193"/>
      <c r="GW289" s="1193"/>
      <c r="GX289" s="1193"/>
      <c r="GY289" s="1193"/>
      <c r="GZ289" s="1193"/>
      <c r="HA289" s="1193"/>
      <c r="HB289" s="1193"/>
      <c r="HC289" s="1193"/>
      <c r="HD289" s="1193"/>
      <c r="HE289" s="1193"/>
      <c r="HF289" s="1193"/>
      <c r="HG289" s="1193"/>
      <c r="HH289" s="1193"/>
      <c r="HI289" s="1193"/>
      <c r="HJ289" s="1193"/>
      <c r="HK289" s="1193"/>
      <c r="HL289" s="1193"/>
      <c r="HM289" s="1193"/>
      <c r="HN289" s="1193"/>
      <c r="HO289" s="1193"/>
      <c r="HP289" s="1193"/>
      <c r="HQ289" s="1193"/>
      <c r="HR289" s="1193"/>
      <c r="HS289" s="1193"/>
      <c r="HT289" s="1193"/>
      <c r="HU289" s="1193"/>
      <c r="HV289" s="1193"/>
      <c r="HW289" s="1193"/>
      <c r="HX289" s="1193"/>
      <c r="HY289" s="1193"/>
      <c r="HZ289" s="1193"/>
      <c r="IA289" s="1193"/>
      <c r="IB289" s="1193"/>
      <c r="IC289" s="1193"/>
      <c r="ID289" s="1193"/>
      <c r="IE289" s="1193"/>
      <c r="IF289" s="1193"/>
      <c r="IG289" s="1193"/>
      <c r="IH289" s="1193"/>
      <c r="II289" s="1193"/>
      <c r="IJ289" s="1193"/>
      <c r="IK289" s="1193"/>
      <c r="IL289" s="1193"/>
      <c r="IM289" s="1193"/>
      <c r="IN289" s="1193"/>
      <c r="IO289" s="1193"/>
      <c r="IP289" s="1193"/>
      <c r="IQ289" s="1193"/>
      <c r="IR289" s="1193"/>
      <c r="IS289" s="1193"/>
      <c r="IT289" s="1193"/>
      <c r="IU289" s="1193"/>
      <c r="IV289" s="1193"/>
      <c r="IW289" s="1193"/>
      <c r="IX289" s="1193"/>
      <c r="IY289" s="1193"/>
      <c r="IZ289" s="1193"/>
      <c r="JA289" s="1193"/>
      <c r="JB289" s="1193"/>
      <c r="JC289" s="1193"/>
      <c r="JD289" s="1193"/>
      <c r="JE289" s="1193"/>
      <c r="JF289" s="1193"/>
      <c r="JG289" s="1193"/>
      <c r="JH289" s="1193"/>
      <c r="JI289" s="1193"/>
      <c r="JJ289" s="1193"/>
      <c r="JK289" s="1193"/>
      <c r="JL289" s="1193"/>
      <c r="JM289" s="1193"/>
      <c r="JN289" s="1193"/>
      <c r="JO289" s="1193"/>
      <c r="JP289" s="1193"/>
      <c r="JQ289" s="1193"/>
      <c r="JR289" s="1193"/>
      <c r="JS289" s="1193"/>
      <c r="JT289" s="1193"/>
      <c r="JU289" s="1193"/>
      <c r="JV289" s="1193"/>
      <c r="JW289" s="1193"/>
      <c r="JX289" s="1193"/>
      <c r="JY289" s="1193"/>
      <c r="JZ289" s="1193"/>
      <c r="KA289" s="1193"/>
      <c r="KB289" s="1193"/>
      <c r="KC289" s="1193"/>
      <c r="KD289" s="1193"/>
      <c r="KE289" s="1193"/>
      <c r="KF289" s="1193"/>
      <c r="KG289" s="1193"/>
      <c r="KH289" s="1193"/>
      <c r="KI289" s="1193"/>
      <c r="KJ289" s="1193"/>
      <c r="KK289" s="1193"/>
      <c r="KL289" s="1193"/>
      <c r="KM289" s="1193"/>
      <c r="KN289" s="1193"/>
      <c r="KO289" s="1193"/>
      <c r="KP289" s="1193"/>
      <c r="KQ289" s="1193"/>
      <c r="KR289" s="1193"/>
      <c r="KS289" s="1193"/>
      <c r="KT289" s="1193"/>
      <c r="KU289" s="1193"/>
      <c r="KV289" s="1193"/>
      <c r="KW289" s="1193"/>
      <c r="KX289" s="1193"/>
      <c r="KY289" s="1193"/>
      <c r="KZ289" s="1193"/>
      <c r="LA289" s="1193"/>
      <c r="LB289" s="1193"/>
      <c r="LC289" s="1193"/>
      <c r="LD289" s="1193"/>
      <c r="LE289" s="1193"/>
      <c r="LF289" s="1193"/>
      <c r="LG289" s="1193"/>
      <c r="LH289" s="1193"/>
      <c r="LI289" s="1200"/>
      <c r="LJ289" s="1200"/>
      <c r="LK289" s="1200"/>
      <c r="LL289" s="1200"/>
      <c r="LM289" s="1200"/>
      <c r="LN289" s="1200"/>
      <c r="LO289" s="1200"/>
      <c r="LP289" s="1472"/>
    </row>
    <row r="290" s="1223" customFormat="1" ht="47" customHeight="1" spans="1:327">
      <c r="A290" s="1864">
        <v>45974</v>
      </c>
      <c r="B290" s="1044" t="s">
        <v>5464</v>
      </c>
      <c r="C290" s="1045" t="s">
        <v>98</v>
      </c>
      <c r="D290" s="1046">
        <v>4500185609</v>
      </c>
      <c r="E290" s="1047" t="s">
        <v>5725</v>
      </c>
      <c r="F290" s="1046" t="s">
        <v>5726</v>
      </c>
      <c r="G290" s="1250" t="s">
        <v>5089</v>
      </c>
      <c r="H290" s="1048" t="s">
        <v>5089</v>
      </c>
      <c r="I290" s="1066" t="s">
        <v>5467</v>
      </c>
      <c r="J290" s="1277">
        <v>264</v>
      </c>
      <c r="K290" s="1883">
        <v>0</v>
      </c>
      <c r="L290" s="1883">
        <v>24</v>
      </c>
      <c r="M290" s="1527">
        <f t="shared" si="157"/>
        <v>11</v>
      </c>
      <c r="N290" s="1284">
        <v>46087</v>
      </c>
      <c r="O290" s="1284">
        <v>46085</v>
      </c>
      <c r="P290" s="1884"/>
      <c r="Q290" s="1908"/>
      <c r="R290" s="1909"/>
      <c r="S290" s="1577">
        <f t="shared" si="122"/>
        <v>-264</v>
      </c>
      <c r="T290" s="1675" t="s">
        <v>1634</v>
      </c>
      <c r="U290" s="1910" t="s">
        <v>829</v>
      </c>
      <c r="V290" s="1569"/>
      <c r="W290" s="1569" t="s">
        <v>111</v>
      </c>
      <c r="X290" s="1335">
        <v>45974</v>
      </c>
      <c r="Y290" s="1336" t="s">
        <v>287</v>
      </c>
      <c r="Z290" s="1336" t="s">
        <v>5727</v>
      </c>
      <c r="AA290" s="1937" t="s">
        <v>5470</v>
      </c>
      <c r="AB290" s="1336"/>
      <c r="AC290" s="1126" t="s">
        <v>5471</v>
      </c>
      <c r="AD290" s="1372" t="s">
        <v>4888</v>
      </c>
      <c r="AE290" s="1128">
        <v>3.9642</v>
      </c>
      <c r="AF290" s="1129">
        <f>AE290*J290</f>
        <v>1046.5488</v>
      </c>
      <c r="AG290" s="1949"/>
      <c r="AH290" s="1950" t="s">
        <v>81</v>
      </c>
      <c r="AI290" s="1950">
        <v>5</v>
      </c>
      <c r="AJ290" s="1297">
        <f>J290*5</f>
        <v>1320</v>
      </c>
      <c r="AK290" s="1951"/>
      <c r="AL290" s="1952"/>
      <c r="AM290" s="1952"/>
      <c r="AN290" s="1952"/>
      <c r="AO290" s="1952"/>
      <c r="AP290" s="1952" t="s">
        <v>63</v>
      </c>
      <c r="AQ290" s="1297">
        <f>J290*5</f>
        <v>1320</v>
      </c>
      <c r="AR290" s="1952"/>
      <c r="AS290" s="1446">
        <f>J290/1</f>
        <v>264</v>
      </c>
      <c r="AT290" s="1447">
        <f>J290/1</f>
        <v>264</v>
      </c>
      <c r="AU290" s="1447">
        <f>J290/1</f>
        <v>264</v>
      </c>
      <c r="AV290" s="1447">
        <f>J290/1</f>
        <v>264</v>
      </c>
      <c r="AW290" s="1448">
        <f>J290/1</f>
        <v>264</v>
      </c>
      <c r="AX290" s="1961">
        <v>253</v>
      </c>
      <c r="AY290" s="1178">
        <f>AW290-AX290</f>
        <v>11</v>
      </c>
      <c r="AZ290" s="1030"/>
      <c r="BA290" s="1013"/>
      <c r="BB290" s="1193"/>
      <c r="BC290" s="1193"/>
      <c r="BD290" s="1193"/>
      <c r="BE290" s="1193"/>
      <c r="BF290" s="1193"/>
      <c r="BG290" s="1193"/>
      <c r="BH290" s="1193"/>
      <c r="BI290" s="1193"/>
      <c r="BJ290" s="1193"/>
      <c r="BK290" s="1193"/>
      <c r="BL290" s="1193"/>
      <c r="BM290" s="1193"/>
      <c r="BN290" s="1193"/>
      <c r="BO290" s="1193"/>
      <c r="BP290" s="1193"/>
      <c r="BQ290" s="1193"/>
      <c r="BR290" s="1193"/>
      <c r="BS290" s="1193"/>
      <c r="BT290" s="1193"/>
      <c r="BU290" s="1193"/>
      <c r="BV290" s="1193"/>
      <c r="BW290" s="1193"/>
      <c r="BX290" s="1193"/>
      <c r="BY290" s="1193"/>
      <c r="BZ290" s="1193"/>
      <c r="CA290" s="1193"/>
      <c r="CB290" s="1193"/>
      <c r="CC290" s="1193"/>
      <c r="CD290" s="1193"/>
      <c r="CE290" s="1193"/>
      <c r="CF290" s="1193"/>
      <c r="CG290" s="1193"/>
      <c r="CH290" s="1193"/>
      <c r="CI290" s="1193"/>
      <c r="CJ290" s="1193"/>
      <c r="CK290" s="1193"/>
      <c r="CL290" s="1193"/>
      <c r="CM290" s="1193"/>
      <c r="CN290" s="1193"/>
      <c r="CO290" s="1193"/>
      <c r="CP290" s="1193"/>
      <c r="CQ290" s="1193"/>
      <c r="CR290" s="1193"/>
      <c r="CS290" s="1193"/>
      <c r="CT290" s="1193"/>
      <c r="CU290" s="1193"/>
      <c r="CV290" s="1193"/>
      <c r="CW290" s="1193"/>
      <c r="CX290" s="1193"/>
      <c r="CY290" s="1193"/>
      <c r="CZ290" s="1193"/>
      <c r="DA290" s="1193"/>
      <c r="DB290" s="1193"/>
      <c r="DC290" s="1193"/>
      <c r="DD290" s="1193"/>
      <c r="DE290" s="1193"/>
      <c r="DF290" s="1193"/>
      <c r="DG290" s="1193"/>
      <c r="DH290" s="1193"/>
      <c r="DI290" s="1193"/>
      <c r="DJ290" s="1193"/>
      <c r="DK290" s="1193"/>
      <c r="DL290" s="1193"/>
      <c r="DM290" s="1193"/>
      <c r="DN290" s="1193"/>
      <c r="DO290" s="1193"/>
      <c r="DP290" s="1193"/>
      <c r="DQ290" s="1193"/>
      <c r="DR290" s="1193"/>
      <c r="DS290" s="1193"/>
      <c r="DT290" s="1193"/>
      <c r="DU290" s="1193"/>
      <c r="DV290" s="1193"/>
      <c r="DW290" s="1193"/>
      <c r="DX290" s="1193"/>
      <c r="DY290" s="1193"/>
      <c r="DZ290" s="1193"/>
      <c r="EA290" s="1193"/>
      <c r="EB290" s="1193"/>
      <c r="EC290" s="1193"/>
      <c r="ED290" s="1193"/>
      <c r="EE290" s="1193"/>
      <c r="EF290" s="1193"/>
      <c r="EG290" s="1193"/>
      <c r="EH290" s="1193"/>
      <c r="EI290" s="1193"/>
      <c r="EJ290" s="1193"/>
      <c r="EK290" s="1193"/>
      <c r="EL290" s="1193"/>
      <c r="EM290" s="1193"/>
      <c r="EN290" s="1193"/>
      <c r="EO290" s="1193"/>
      <c r="EP290" s="1193"/>
      <c r="EQ290" s="1193"/>
      <c r="ER290" s="1193"/>
      <c r="ES290" s="1193"/>
      <c r="ET290" s="1193"/>
      <c r="EU290" s="1193"/>
      <c r="EV290" s="1193"/>
      <c r="EW290" s="1193"/>
      <c r="EX290" s="1193"/>
      <c r="EY290" s="1193"/>
      <c r="EZ290" s="1193"/>
      <c r="FA290" s="1193"/>
      <c r="FB290" s="1193"/>
      <c r="FC290" s="1193"/>
      <c r="FD290" s="1193"/>
      <c r="FE290" s="1193"/>
      <c r="FF290" s="1193"/>
      <c r="FG290" s="1193"/>
      <c r="FH290" s="1193"/>
      <c r="FI290" s="1193"/>
      <c r="FJ290" s="1193"/>
      <c r="FK290" s="1193"/>
      <c r="FL290" s="1193"/>
      <c r="FM290" s="1193"/>
      <c r="FN290" s="1193"/>
      <c r="FO290" s="1193"/>
      <c r="FP290" s="1193"/>
      <c r="FQ290" s="1193"/>
      <c r="FR290" s="1193"/>
      <c r="FS290" s="1193"/>
      <c r="FT290" s="1193"/>
      <c r="FU290" s="1193"/>
      <c r="FV290" s="1193"/>
      <c r="FW290" s="1193"/>
      <c r="FX290" s="1193"/>
      <c r="FY290" s="1193"/>
      <c r="FZ290" s="1193"/>
      <c r="GA290" s="1193"/>
      <c r="GB290" s="1193"/>
      <c r="GC290" s="1193"/>
      <c r="GD290" s="1193"/>
      <c r="GE290" s="1193"/>
      <c r="GF290" s="1193"/>
      <c r="GG290" s="1193"/>
      <c r="GH290" s="1193"/>
      <c r="GI290" s="1193"/>
      <c r="GJ290" s="1193"/>
      <c r="GK290" s="1193"/>
      <c r="GL290" s="1193"/>
      <c r="GM290" s="1193"/>
      <c r="GN290" s="1193"/>
      <c r="GO290" s="1193"/>
      <c r="GP290" s="1193"/>
      <c r="GQ290" s="1193"/>
      <c r="GR290" s="1193"/>
      <c r="GS290" s="1193"/>
      <c r="GT290" s="1193"/>
      <c r="GU290" s="1193"/>
      <c r="GV290" s="1193"/>
      <c r="GW290" s="1193"/>
      <c r="GX290" s="1193"/>
      <c r="GY290" s="1193"/>
      <c r="GZ290" s="1193"/>
      <c r="HA290" s="1193"/>
      <c r="HB290" s="1193"/>
      <c r="HC290" s="1193"/>
      <c r="HD290" s="1193"/>
      <c r="HE290" s="1193"/>
      <c r="HF290" s="1193"/>
      <c r="HG290" s="1193"/>
      <c r="HH290" s="1193"/>
      <c r="HI290" s="1193"/>
      <c r="HJ290" s="1193"/>
      <c r="HK290" s="1193"/>
      <c r="HL290" s="1193"/>
      <c r="HM290" s="1193"/>
      <c r="HN290" s="1193"/>
      <c r="HO290" s="1193"/>
      <c r="HP290" s="1193"/>
      <c r="HQ290" s="1193"/>
      <c r="HR290" s="1193"/>
      <c r="HS290" s="1193"/>
      <c r="HT290" s="1193"/>
      <c r="HU290" s="1193"/>
      <c r="HV290" s="1193"/>
      <c r="HW290" s="1193"/>
      <c r="HX290" s="1193"/>
      <c r="HY290" s="1193"/>
      <c r="HZ290" s="1193"/>
      <c r="IA290" s="1193"/>
      <c r="IB290" s="1193"/>
      <c r="IC290" s="1193"/>
      <c r="ID290" s="1193"/>
      <c r="IE290" s="1193"/>
      <c r="IF290" s="1193"/>
      <c r="IG290" s="1193"/>
      <c r="IH290" s="1193"/>
      <c r="II290" s="1193"/>
      <c r="IJ290" s="1193"/>
      <c r="IK290" s="1193"/>
      <c r="IL290" s="1193"/>
      <c r="IM290" s="1193"/>
      <c r="IN290" s="1193"/>
      <c r="IO290" s="1193"/>
      <c r="IP290" s="1193"/>
      <c r="IQ290" s="1193"/>
      <c r="IR290" s="1193"/>
      <c r="IS290" s="1193"/>
      <c r="IT290" s="1193"/>
      <c r="IU290" s="1193"/>
      <c r="IV290" s="1193"/>
      <c r="IW290" s="1193"/>
      <c r="IX290" s="1193"/>
      <c r="IY290" s="1193"/>
      <c r="IZ290" s="1193"/>
      <c r="JA290" s="1193"/>
      <c r="JB290" s="1193"/>
      <c r="JC290" s="1193"/>
      <c r="JD290" s="1193"/>
      <c r="JE290" s="1193"/>
      <c r="JF290" s="1193"/>
      <c r="JG290" s="1193"/>
      <c r="JH290" s="1193"/>
      <c r="JI290" s="1193"/>
      <c r="JJ290" s="1193"/>
      <c r="JK290" s="1193"/>
      <c r="JL290" s="1193"/>
      <c r="JM290" s="1193"/>
      <c r="JN290" s="1193"/>
      <c r="JO290" s="1193"/>
      <c r="JP290" s="1193"/>
      <c r="JQ290" s="1193"/>
      <c r="JR290" s="1193"/>
      <c r="JS290" s="1193"/>
      <c r="JT290" s="1193"/>
      <c r="JU290" s="1193"/>
      <c r="JV290" s="1193"/>
      <c r="JW290" s="1193"/>
      <c r="JX290" s="1193"/>
      <c r="JY290" s="1193"/>
      <c r="JZ290" s="1193"/>
      <c r="KA290" s="1193"/>
      <c r="KB290" s="1193"/>
      <c r="KC290" s="1193"/>
      <c r="KD290" s="1193"/>
      <c r="KE290" s="1193"/>
      <c r="KF290" s="1193"/>
      <c r="KG290" s="1193"/>
      <c r="KH290" s="1193"/>
      <c r="KI290" s="1193"/>
      <c r="KJ290" s="1193"/>
      <c r="KK290" s="1193"/>
      <c r="KL290" s="1193"/>
      <c r="KM290" s="1193"/>
      <c r="KN290" s="1193"/>
      <c r="KO290" s="1193"/>
      <c r="KP290" s="1193"/>
      <c r="KQ290" s="1193"/>
      <c r="KR290" s="1193"/>
      <c r="KS290" s="1193"/>
      <c r="KT290" s="1193"/>
      <c r="KU290" s="1193"/>
      <c r="KV290" s="1193"/>
      <c r="KW290" s="1193"/>
      <c r="KX290" s="1193"/>
      <c r="KY290" s="1193"/>
      <c r="KZ290" s="1193"/>
      <c r="LA290" s="1193"/>
      <c r="LB290" s="1193"/>
      <c r="LC290" s="1193"/>
      <c r="LD290" s="1193"/>
      <c r="LE290" s="1193"/>
      <c r="LF290" s="1193"/>
      <c r="LG290" s="1193"/>
      <c r="LH290" s="1200"/>
      <c r="LI290" s="1200"/>
      <c r="LJ290" s="1200"/>
      <c r="LK290" s="1200"/>
      <c r="LL290" s="1200"/>
      <c r="LM290" s="1200"/>
      <c r="LN290" s="1200"/>
      <c r="LO290" s="1472"/>
    </row>
    <row r="291" s="1223" customFormat="1" ht="47" customHeight="1" spans="1:327">
      <c r="A291" s="1864">
        <v>45974</v>
      </c>
      <c r="B291" s="1044" t="s">
        <v>5464</v>
      </c>
      <c r="C291" s="1045" t="s">
        <v>98</v>
      </c>
      <c r="D291" s="1046">
        <v>4500185615</v>
      </c>
      <c r="E291" s="1047" t="s">
        <v>5728</v>
      </c>
      <c r="F291" s="1046" t="s">
        <v>5729</v>
      </c>
      <c r="G291" s="1250" t="s">
        <v>5089</v>
      </c>
      <c r="H291" s="1048" t="s">
        <v>5089</v>
      </c>
      <c r="I291" s="1066" t="s">
        <v>5467</v>
      </c>
      <c r="J291" s="1277">
        <v>168</v>
      </c>
      <c r="K291" s="1883">
        <v>0</v>
      </c>
      <c r="L291" s="1883">
        <v>24</v>
      </c>
      <c r="M291" s="1527">
        <f t="shared" si="157"/>
        <v>7</v>
      </c>
      <c r="N291" s="1284">
        <v>46087</v>
      </c>
      <c r="O291" s="1284">
        <v>46085</v>
      </c>
      <c r="P291" s="1884"/>
      <c r="Q291" s="1908"/>
      <c r="R291" s="1909"/>
      <c r="S291" s="1577">
        <f t="shared" si="122"/>
        <v>-168</v>
      </c>
      <c r="T291" s="1675" t="s">
        <v>1634</v>
      </c>
      <c r="U291" s="1910" t="s">
        <v>829</v>
      </c>
      <c r="V291" s="1569"/>
      <c r="W291" s="1569" t="s">
        <v>111</v>
      </c>
      <c r="X291" s="1335">
        <v>45974</v>
      </c>
      <c r="Y291" s="1336" t="s">
        <v>287</v>
      </c>
      <c r="Z291" s="1336" t="s">
        <v>5727</v>
      </c>
      <c r="AA291" s="1937" t="s">
        <v>5470</v>
      </c>
      <c r="AB291" s="1336"/>
      <c r="AC291" s="1126" t="s">
        <v>5471</v>
      </c>
      <c r="AD291" s="1372" t="s">
        <v>4888</v>
      </c>
      <c r="AE291" s="1128">
        <v>3.9642</v>
      </c>
      <c r="AF291" s="1129">
        <f>AE291*J291</f>
        <v>665.9856</v>
      </c>
      <c r="AG291" s="1949"/>
      <c r="AH291" s="1950" t="s">
        <v>81</v>
      </c>
      <c r="AI291" s="1950">
        <v>5</v>
      </c>
      <c r="AJ291" s="1297">
        <f>J291*5</f>
        <v>840</v>
      </c>
      <c r="AK291" s="1951"/>
      <c r="AL291" s="1952"/>
      <c r="AM291" s="1952"/>
      <c r="AN291" s="1952"/>
      <c r="AO291" s="1952"/>
      <c r="AP291" s="1952" t="s">
        <v>63</v>
      </c>
      <c r="AQ291" s="1297">
        <f>J291*5</f>
        <v>840</v>
      </c>
      <c r="AR291" s="1952"/>
      <c r="AS291" s="1446">
        <f>J291/1</f>
        <v>168</v>
      </c>
      <c r="AT291" s="1447">
        <f>J291/1</f>
        <v>168</v>
      </c>
      <c r="AU291" s="1447">
        <f>J291/1</f>
        <v>168</v>
      </c>
      <c r="AV291" s="1447">
        <f>J291/1</f>
        <v>168</v>
      </c>
      <c r="AW291" s="1448">
        <f>J291/1</f>
        <v>168</v>
      </c>
      <c r="AX291" s="1961">
        <v>161</v>
      </c>
      <c r="AY291" s="1178">
        <f>AW291-AX291</f>
        <v>7</v>
      </c>
      <c r="AZ291" s="1030"/>
      <c r="BA291" s="1013"/>
      <c r="BB291" s="1193"/>
      <c r="BC291" s="1193"/>
      <c r="BD291" s="1193"/>
      <c r="BE291" s="1193"/>
      <c r="BF291" s="1193"/>
      <c r="BG291" s="1193"/>
      <c r="BH291" s="1193"/>
      <c r="BI291" s="1193"/>
      <c r="BJ291" s="1193"/>
      <c r="BK291" s="1193"/>
      <c r="BL291" s="1193"/>
      <c r="BM291" s="1193"/>
      <c r="BN291" s="1193"/>
      <c r="BO291" s="1193"/>
      <c r="BP291" s="1193"/>
      <c r="BQ291" s="1193"/>
      <c r="BR291" s="1193"/>
      <c r="BS291" s="1193"/>
      <c r="BT291" s="1193"/>
      <c r="BU291" s="1193"/>
      <c r="BV291" s="1193"/>
      <c r="BW291" s="1193"/>
      <c r="BX291" s="1193"/>
      <c r="BY291" s="1193"/>
      <c r="BZ291" s="1193"/>
      <c r="CA291" s="1193"/>
      <c r="CB291" s="1193"/>
      <c r="CC291" s="1193"/>
      <c r="CD291" s="1193"/>
      <c r="CE291" s="1193"/>
      <c r="CF291" s="1193"/>
      <c r="CG291" s="1193"/>
      <c r="CH291" s="1193"/>
      <c r="CI291" s="1193"/>
      <c r="CJ291" s="1193"/>
      <c r="CK291" s="1193"/>
      <c r="CL291" s="1193"/>
      <c r="CM291" s="1193"/>
      <c r="CN291" s="1193"/>
      <c r="CO291" s="1193"/>
      <c r="CP291" s="1193"/>
      <c r="CQ291" s="1193"/>
      <c r="CR291" s="1193"/>
      <c r="CS291" s="1193"/>
      <c r="CT291" s="1193"/>
      <c r="CU291" s="1193"/>
      <c r="CV291" s="1193"/>
      <c r="CW291" s="1193"/>
      <c r="CX291" s="1193"/>
      <c r="CY291" s="1193"/>
      <c r="CZ291" s="1193"/>
      <c r="DA291" s="1193"/>
      <c r="DB291" s="1193"/>
      <c r="DC291" s="1193"/>
      <c r="DD291" s="1193"/>
      <c r="DE291" s="1193"/>
      <c r="DF291" s="1193"/>
      <c r="DG291" s="1193"/>
      <c r="DH291" s="1193"/>
      <c r="DI291" s="1193"/>
      <c r="DJ291" s="1193"/>
      <c r="DK291" s="1193"/>
      <c r="DL291" s="1193"/>
      <c r="DM291" s="1193"/>
      <c r="DN291" s="1193"/>
      <c r="DO291" s="1193"/>
      <c r="DP291" s="1193"/>
      <c r="DQ291" s="1193"/>
      <c r="DR291" s="1193"/>
      <c r="DS291" s="1193"/>
      <c r="DT291" s="1193"/>
      <c r="DU291" s="1193"/>
      <c r="DV291" s="1193"/>
      <c r="DW291" s="1193"/>
      <c r="DX291" s="1193"/>
      <c r="DY291" s="1193"/>
      <c r="DZ291" s="1193"/>
      <c r="EA291" s="1193"/>
      <c r="EB291" s="1193"/>
      <c r="EC291" s="1193"/>
      <c r="ED291" s="1193"/>
      <c r="EE291" s="1193"/>
      <c r="EF291" s="1193"/>
      <c r="EG291" s="1193"/>
      <c r="EH291" s="1193"/>
      <c r="EI291" s="1193"/>
      <c r="EJ291" s="1193"/>
      <c r="EK291" s="1193"/>
      <c r="EL291" s="1193"/>
      <c r="EM291" s="1193"/>
      <c r="EN291" s="1193"/>
      <c r="EO291" s="1193"/>
      <c r="EP291" s="1193"/>
      <c r="EQ291" s="1193"/>
      <c r="ER291" s="1193"/>
      <c r="ES291" s="1193"/>
      <c r="ET291" s="1193"/>
      <c r="EU291" s="1193"/>
      <c r="EV291" s="1193"/>
      <c r="EW291" s="1193"/>
      <c r="EX291" s="1193"/>
      <c r="EY291" s="1193"/>
      <c r="EZ291" s="1193"/>
      <c r="FA291" s="1193"/>
      <c r="FB291" s="1193"/>
      <c r="FC291" s="1193"/>
      <c r="FD291" s="1193"/>
      <c r="FE291" s="1193"/>
      <c r="FF291" s="1193"/>
      <c r="FG291" s="1193"/>
      <c r="FH291" s="1193"/>
      <c r="FI291" s="1193"/>
      <c r="FJ291" s="1193"/>
      <c r="FK291" s="1193"/>
      <c r="FL291" s="1193"/>
      <c r="FM291" s="1193"/>
      <c r="FN291" s="1193"/>
      <c r="FO291" s="1193"/>
      <c r="FP291" s="1193"/>
      <c r="FQ291" s="1193"/>
      <c r="FR291" s="1193"/>
      <c r="FS291" s="1193"/>
      <c r="FT291" s="1193"/>
      <c r="FU291" s="1193"/>
      <c r="FV291" s="1193"/>
      <c r="FW291" s="1193"/>
      <c r="FX291" s="1193"/>
      <c r="FY291" s="1193"/>
      <c r="FZ291" s="1193"/>
      <c r="GA291" s="1193"/>
      <c r="GB291" s="1193"/>
      <c r="GC291" s="1193"/>
      <c r="GD291" s="1193"/>
      <c r="GE291" s="1193"/>
      <c r="GF291" s="1193"/>
      <c r="GG291" s="1193"/>
      <c r="GH291" s="1193"/>
      <c r="GI291" s="1193"/>
      <c r="GJ291" s="1193"/>
      <c r="GK291" s="1193"/>
      <c r="GL291" s="1193"/>
      <c r="GM291" s="1193"/>
      <c r="GN291" s="1193"/>
      <c r="GO291" s="1193"/>
      <c r="GP291" s="1193"/>
      <c r="GQ291" s="1193"/>
      <c r="GR291" s="1193"/>
      <c r="GS291" s="1193"/>
      <c r="GT291" s="1193"/>
      <c r="GU291" s="1193"/>
      <c r="GV291" s="1193"/>
      <c r="GW291" s="1193"/>
      <c r="GX291" s="1193"/>
      <c r="GY291" s="1193"/>
      <c r="GZ291" s="1193"/>
      <c r="HA291" s="1193"/>
      <c r="HB291" s="1193"/>
      <c r="HC291" s="1193"/>
      <c r="HD291" s="1193"/>
      <c r="HE291" s="1193"/>
      <c r="HF291" s="1193"/>
      <c r="HG291" s="1193"/>
      <c r="HH291" s="1193"/>
      <c r="HI291" s="1193"/>
      <c r="HJ291" s="1193"/>
      <c r="HK291" s="1193"/>
      <c r="HL291" s="1193"/>
      <c r="HM291" s="1193"/>
      <c r="HN291" s="1193"/>
      <c r="HO291" s="1193"/>
      <c r="HP291" s="1193"/>
      <c r="HQ291" s="1193"/>
      <c r="HR291" s="1193"/>
      <c r="HS291" s="1193"/>
      <c r="HT291" s="1193"/>
      <c r="HU291" s="1193"/>
      <c r="HV291" s="1193"/>
      <c r="HW291" s="1193"/>
      <c r="HX291" s="1193"/>
      <c r="HY291" s="1193"/>
      <c r="HZ291" s="1193"/>
      <c r="IA291" s="1193"/>
      <c r="IB291" s="1193"/>
      <c r="IC291" s="1193"/>
      <c r="ID291" s="1193"/>
      <c r="IE291" s="1193"/>
      <c r="IF291" s="1193"/>
      <c r="IG291" s="1193"/>
      <c r="IH291" s="1193"/>
      <c r="II291" s="1193"/>
      <c r="IJ291" s="1193"/>
      <c r="IK291" s="1193"/>
      <c r="IL291" s="1193"/>
      <c r="IM291" s="1193"/>
      <c r="IN291" s="1193"/>
      <c r="IO291" s="1193"/>
      <c r="IP291" s="1193"/>
      <c r="IQ291" s="1193"/>
      <c r="IR291" s="1193"/>
      <c r="IS291" s="1193"/>
      <c r="IT291" s="1193"/>
      <c r="IU291" s="1193"/>
      <c r="IV291" s="1193"/>
      <c r="IW291" s="1193"/>
      <c r="IX291" s="1193"/>
      <c r="IY291" s="1193"/>
      <c r="IZ291" s="1193"/>
      <c r="JA291" s="1193"/>
      <c r="JB291" s="1193"/>
      <c r="JC291" s="1193"/>
      <c r="JD291" s="1193"/>
      <c r="JE291" s="1193"/>
      <c r="JF291" s="1193"/>
      <c r="JG291" s="1193"/>
      <c r="JH291" s="1193"/>
      <c r="JI291" s="1193"/>
      <c r="JJ291" s="1193"/>
      <c r="JK291" s="1193"/>
      <c r="JL291" s="1193"/>
      <c r="JM291" s="1193"/>
      <c r="JN291" s="1193"/>
      <c r="JO291" s="1193"/>
      <c r="JP291" s="1193"/>
      <c r="JQ291" s="1193"/>
      <c r="JR291" s="1193"/>
      <c r="JS291" s="1193"/>
      <c r="JT291" s="1193"/>
      <c r="JU291" s="1193"/>
      <c r="JV291" s="1193"/>
      <c r="JW291" s="1193"/>
      <c r="JX291" s="1193"/>
      <c r="JY291" s="1193"/>
      <c r="JZ291" s="1193"/>
      <c r="KA291" s="1193"/>
      <c r="KB291" s="1193"/>
      <c r="KC291" s="1193"/>
      <c r="KD291" s="1193"/>
      <c r="KE291" s="1193"/>
      <c r="KF291" s="1193"/>
      <c r="KG291" s="1193"/>
      <c r="KH291" s="1193"/>
      <c r="KI291" s="1193"/>
      <c r="KJ291" s="1193"/>
      <c r="KK291" s="1193"/>
      <c r="KL291" s="1193"/>
      <c r="KM291" s="1193"/>
      <c r="KN291" s="1193"/>
      <c r="KO291" s="1193"/>
      <c r="KP291" s="1193"/>
      <c r="KQ291" s="1193"/>
      <c r="KR291" s="1193"/>
      <c r="KS291" s="1193"/>
      <c r="KT291" s="1193"/>
      <c r="KU291" s="1193"/>
      <c r="KV291" s="1193"/>
      <c r="KW291" s="1193"/>
      <c r="KX291" s="1193"/>
      <c r="KY291" s="1193"/>
      <c r="KZ291" s="1193"/>
      <c r="LA291" s="1193"/>
      <c r="LB291" s="1193"/>
      <c r="LC291" s="1193"/>
      <c r="LD291" s="1193"/>
      <c r="LE291" s="1193"/>
      <c r="LF291" s="1193"/>
      <c r="LG291" s="1193"/>
      <c r="LH291" s="1200"/>
      <c r="LI291" s="1200"/>
      <c r="LJ291" s="1200"/>
      <c r="LK291" s="1200"/>
      <c r="LL291" s="1200"/>
      <c r="LM291" s="1200"/>
      <c r="LN291" s="1200"/>
      <c r="LO291" s="1472"/>
    </row>
    <row r="292" s="1223" customFormat="1" ht="47" customHeight="1" spans="1:327">
      <c r="A292" s="1864">
        <v>46015</v>
      </c>
      <c r="B292" s="1044" t="s">
        <v>173</v>
      </c>
      <c r="C292" s="1045" t="s">
        <v>98</v>
      </c>
      <c r="D292" s="1046">
        <v>4500189938</v>
      </c>
      <c r="E292" s="1047" t="s">
        <v>5730</v>
      </c>
      <c r="F292" s="1046" t="s">
        <v>5731</v>
      </c>
      <c r="G292" s="1048" t="s">
        <v>5276</v>
      </c>
      <c r="H292" s="1048" t="s">
        <v>5276</v>
      </c>
      <c r="I292" s="1066" t="s">
        <v>5277</v>
      </c>
      <c r="J292" s="1277">
        <v>2640</v>
      </c>
      <c r="K292" s="1883">
        <v>0</v>
      </c>
      <c r="L292" s="1883">
        <v>2640</v>
      </c>
      <c r="M292" s="1527">
        <f t="shared" si="157"/>
        <v>1</v>
      </c>
      <c r="N292" s="1284">
        <v>46087</v>
      </c>
      <c r="O292" s="1284">
        <v>46085</v>
      </c>
      <c r="P292" s="1884" t="s">
        <v>5732</v>
      </c>
      <c r="Q292" s="1908"/>
      <c r="R292" s="1909"/>
      <c r="S292" s="1577">
        <f t="shared" si="122"/>
        <v>-2640</v>
      </c>
      <c r="T292" s="1909" t="s">
        <v>1634</v>
      </c>
      <c r="U292" s="1911" t="s">
        <v>829</v>
      </c>
      <c r="V292" s="1569"/>
      <c r="W292" s="1569" t="s">
        <v>88</v>
      </c>
      <c r="X292" s="1335" t="s">
        <v>5482</v>
      </c>
      <c r="Y292" s="1336" t="s">
        <v>287</v>
      </c>
      <c r="Z292" s="1336" t="s">
        <v>5733</v>
      </c>
      <c r="AA292" s="1937" t="s">
        <v>2394</v>
      </c>
      <c r="AB292" s="1336"/>
      <c r="AC292" s="1126" t="s">
        <v>5412</v>
      </c>
      <c r="AD292" s="1372" t="s">
        <v>181</v>
      </c>
      <c r="AE292" s="1128">
        <v>2144.21</v>
      </c>
      <c r="AF292" s="1129">
        <f>AE292*M292</f>
        <v>2144.21</v>
      </c>
      <c r="AG292" s="1949"/>
      <c r="AH292" s="1950" t="s">
        <v>81</v>
      </c>
      <c r="AI292" s="1950">
        <v>5</v>
      </c>
      <c r="AJ292" s="1277">
        <f t="shared" ref="AJ292:AJ300" si="158">J292</f>
        <v>2640</v>
      </c>
      <c r="AK292" s="1951"/>
      <c r="AL292" s="1952"/>
      <c r="AM292" s="1952">
        <f>J292/12</f>
        <v>220</v>
      </c>
      <c r="AN292" s="1952"/>
      <c r="AO292" s="1952"/>
      <c r="AP292" s="1952" t="s">
        <v>63</v>
      </c>
      <c r="AQ292" s="1277">
        <f>J292</f>
        <v>2640</v>
      </c>
      <c r="AR292" s="1952"/>
      <c r="AS292" s="1446">
        <f>J292/5</f>
        <v>528</v>
      </c>
      <c r="AT292" s="1447">
        <f>J292/5</f>
        <v>528</v>
      </c>
      <c r="AU292" s="1447">
        <f>J292/5</f>
        <v>528</v>
      </c>
      <c r="AV292" s="1447">
        <f>J292/5</f>
        <v>528</v>
      </c>
      <c r="AW292" s="1448">
        <f>J292/5</f>
        <v>528</v>
      </c>
      <c r="AX292" s="1961">
        <f>J292*23/24/COUNT(AS292:AW292)</f>
        <v>506</v>
      </c>
      <c r="AY292" s="1178">
        <f>J292/24/COUNT(AS292:AW292)</f>
        <v>22</v>
      </c>
      <c r="AZ292" s="1030"/>
      <c r="BA292" s="1013"/>
      <c r="BB292" s="1193"/>
      <c r="BC292" s="1193"/>
      <c r="BD292" s="1193"/>
      <c r="BE292" s="1193"/>
      <c r="BF292" s="1193"/>
      <c r="BG292" s="1193"/>
      <c r="BH292" s="1193"/>
      <c r="BI292" s="1193"/>
      <c r="BJ292" s="1193"/>
      <c r="BK292" s="1193"/>
      <c r="BL292" s="1193"/>
      <c r="BM292" s="1193"/>
      <c r="BN292" s="1193"/>
      <c r="BO292" s="1193"/>
      <c r="BP292" s="1193"/>
      <c r="BQ292" s="1193"/>
      <c r="BR292" s="1193"/>
      <c r="BS292" s="1193"/>
      <c r="BT292" s="1193"/>
      <c r="BU292" s="1193"/>
      <c r="BV292" s="1193"/>
      <c r="BW292" s="1193"/>
      <c r="BX292" s="1193"/>
      <c r="BY292" s="1193"/>
      <c r="BZ292" s="1193"/>
      <c r="CA292" s="1193"/>
      <c r="CB292" s="1193"/>
      <c r="CC292" s="1193"/>
      <c r="CD292" s="1193"/>
      <c r="CE292" s="1193"/>
      <c r="CF292" s="1193"/>
      <c r="CG292" s="1193"/>
      <c r="CH292" s="1193"/>
      <c r="CI292" s="1193"/>
      <c r="CJ292" s="1193"/>
      <c r="CK292" s="1193"/>
      <c r="CL292" s="1193"/>
      <c r="CM292" s="1193"/>
      <c r="CN292" s="1193"/>
      <c r="CO292" s="1193"/>
      <c r="CP292" s="1193"/>
      <c r="CQ292" s="1193"/>
      <c r="CR292" s="1193"/>
      <c r="CS292" s="1193"/>
      <c r="CT292" s="1193"/>
      <c r="CU292" s="1193"/>
      <c r="CV292" s="1193"/>
      <c r="CW292" s="1193"/>
      <c r="CX292" s="1193"/>
      <c r="CY292" s="1193"/>
      <c r="CZ292" s="1193"/>
      <c r="DA292" s="1193"/>
      <c r="DB292" s="1193"/>
      <c r="DC292" s="1193"/>
      <c r="DD292" s="1193"/>
      <c r="DE292" s="1193"/>
      <c r="DF292" s="1193"/>
      <c r="DG292" s="1193"/>
      <c r="DH292" s="1193"/>
      <c r="DI292" s="1193"/>
      <c r="DJ292" s="1193"/>
      <c r="DK292" s="1193"/>
      <c r="DL292" s="1193"/>
      <c r="DM292" s="1193"/>
      <c r="DN292" s="1193"/>
      <c r="DO292" s="1193"/>
      <c r="DP292" s="1193"/>
      <c r="DQ292" s="1193"/>
      <c r="DR292" s="1193"/>
      <c r="DS292" s="1193"/>
      <c r="DT292" s="1193"/>
      <c r="DU292" s="1193"/>
      <c r="DV292" s="1193"/>
      <c r="DW292" s="1193"/>
      <c r="DX292" s="1193"/>
      <c r="DY292" s="1193"/>
      <c r="DZ292" s="1193"/>
      <c r="EA292" s="1193"/>
      <c r="EB292" s="1193"/>
      <c r="EC292" s="1193"/>
      <c r="ED292" s="1193"/>
      <c r="EE292" s="1193"/>
      <c r="EF292" s="1193"/>
      <c r="EG292" s="1193"/>
      <c r="EH292" s="1193"/>
      <c r="EI292" s="1193"/>
      <c r="EJ292" s="1193"/>
      <c r="EK292" s="1193"/>
      <c r="EL292" s="1193"/>
      <c r="EM292" s="1193"/>
      <c r="EN292" s="1193"/>
      <c r="EO292" s="1193"/>
      <c r="EP292" s="1193"/>
      <c r="EQ292" s="1193"/>
      <c r="ER292" s="1193"/>
      <c r="ES292" s="1193"/>
      <c r="ET292" s="1193"/>
      <c r="EU292" s="1193"/>
      <c r="EV292" s="1193"/>
      <c r="EW292" s="1193"/>
      <c r="EX292" s="1193"/>
      <c r="EY292" s="1193"/>
      <c r="EZ292" s="1193"/>
      <c r="FA292" s="1193"/>
      <c r="FB292" s="1193"/>
      <c r="FC292" s="1193"/>
      <c r="FD292" s="1193"/>
      <c r="FE292" s="1193"/>
      <c r="FF292" s="1193"/>
      <c r="FG292" s="1193"/>
      <c r="FH292" s="1193"/>
      <c r="FI292" s="1193"/>
      <c r="FJ292" s="1193"/>
      <c r="FK292" s="1193"/>
      <c r="FL292" s="1193"/>
      <c r="FM292" s="1193"/>
      <c r="FN292" s="1193"/>
      <c r="FO292" s="1193"/>
      <c r="FP292" s="1193"/>
      <c r="FQ292" s="1193"/>
      <c r="FR292" s="1193"/>
      <c r="FS292" s="1193"/>
      <c r="FT292" s="1193"/>
      <c r="FU292" s="1193"/>
      <c r="FV292" s="1193"/>
      <c r="FW292" s="1193"/>
      <c r="FX292" s="1193"/>
      <c r="FY292" s="1193"/>
      <c r="FZ292" s="1193"/>
      <c r="GA292" s="1193"/>
      <c r="GB292" s="1193"/>
      <c r="GC292" s="1193"/>
      <c r="GD292" s="1193"/>
      <c r="GE292" s="1193"/>
      <c r="GF292" s="1193"/>
      <c r="GG292" s="1193"/>
      <c r="GH292" s="1193"/>
      <c r="GI292" s="1193"/>
      <c r="GJ292" s="1193"/>
      <c r="GK292" s="1193"/>
      <c r="GL292" s="1193"/>
      <c r="GM292" s="1193"/>
      <c r="GN292" s="1193"/>
      <c r="GO292" s="1193"/>
      <c r="GP292" s="1193"/>
      <c r="GQ292" s="1193"/>
      <c r="GR292" s="1193"/>
      <c r="GS292" s="1193"/>
      <c r="GT292" s="1193"/>
      <c r="GU292" s="1193"/>
      <c r="GV292" s="1193"/>
      <c r="GW292" s="1193"/>
      <c r="GX292" s="1193"/>
      <c r="GY292" s="1193"/>
      <c r="GZ292" s="1193"/>
      <c r="HA292" s="1193"/>
      <c r="HB292" s="1193"/>
      <c r="HC292" s="1193"/>
      <c r="HD292" s="1193"/>
      <c r="HE292" s="1193"/>
      <c r="HF292" s="1193"/>
      <c r="HG292" s="1193"/>
      <c r="HH292" s="1193"/>
      <c r="HI292" s="1193"/>
      <c r="HJ292" s="1193"/>
      <c r="HK292" s="1193"/>
      <c r="HL292" s="1193"/>
      <c r="HM292" s="1193"/>
      <c r="HN292" s="1193"/>
      <c r="HO292" s="1193"/>
      <c r="HP292" s="1193"/>
      <c r="HQ292" s="1193"/>
      <c r="HR292" s="1193"/>
      <c r="HS292" s="1193"/>
      <c r="HT292" s="1193"/>
      <c r="HU292" s="1193"/>
      <c r="HV292" s="1193"/>
      <c r="HW292" s="1193"/>
      <c r="HX292" s="1193"/>
      <c r="HY292" s="1193"/>
      <c r="HZ292" s="1193"/>
      <c r="IA292" s="1193"/>
      <c r="IB292" s="1193"/>
      <c r="IC292" s="1193"/>
      <c r="ID292" s="1193"/>
      <c r="IE292" s="1193"/>
      <c r="IF292" s="1193"/>
      <c r="IG292" s="1193"/>
      <c r="IH292" s="1193"/>
      <c r="II292" s="1193"/>
      <c r="IJ292" s="1193"/>
      <c r="IK292" s="1193"/>
      <c r="IL292" s="1193"/>
      <c r="IM292" s="1193"/>
      <c r="IN292" s="1193"/>
      <c r="IO292" s="1193"/>
      <c r="IP292" s="1193"/>
      <c r="IQ292" s="1193"/>
      <c r="IR292" s="1193"/>
      <c r="IS292" s="1193"/>
      <c r="IT292" s="1193"/>
      <c r="IU292" s="1193"/>
      <c r="IV292" s="1193"/>
      <c r="IW292" s="1193"/>
      <c r="IX292" s="1193"/>
      <c r="IY292" s="1193"/>
      <c r="IZ292" s="1193"/>
      <c r="JA292" s="1193"/>
      <c r="JB292" s="1193"/>
      <c r="JC292" s="1193"/>
      <c r="JD292" s="1193"/>
      <c r="JE292" s="1193"/>
      <c r="JF292" s="1193"/>
      <c r="JG292" s="1193"/>
      <c r="JH292" s="1193"/>
      <c r="JI292" s="1193"/>
      <c r="JJ292" s="1193"/>
      <c r="JK292" s="1193"/>
      <c r="JL292" s="1193"/>
      <c r="JM292" s="1193"/>
      <c r="JN292" s="1193"/>
      <c r="JO292" s="1193"/>
      <c r="JP292" s="1193"/>
      <c r="JQ292" s="1193"/>
      <c r="JR292" s="1193"/>
      <c r="JS292" s="1193"/>
      <c r="JT292" s="1193"/>
      <c r="JU292" s="1193"/>
      <c r="JV292" s="1193"/>
      <c r="JW292" s="1193"/>
      <c r="JX292" s="1193"/>
      <c r="JY292" s="1193"/>
      <c r="JZ292" s="1193"/>
      <c r="KA292" s="1193"/>
      <c r="KB292" s="1193"/>
      <c r="KC292" s="1193"/>
      <c r="KD292" s="1193"/>
      <c r="KE292" s="1193"/>
      <c r="KF292" s="1193"/>
      <c r="KG292" s="1193"/>
      <c r="KH292" s="1193"/>
      <c r="KI292" s="1193"/>
      <c r="KJ292" s="1193"/>
      <c r="KK292" s="1193"/>
      <c r="KL292" s="1193"/>
      <c r="KM292" s="1193"/>
      <c r="KN292" s="1193"/>
      <c r="KO292" s="1193"/>
      <c r="KP292" s="1193"/>
      <c r="KQ292" s="1193"/>
      <c r="KR292" s="1193"/>
      <c r="KS292" s="1193"/>
      <c r="KT292" s="1193"/>
      <c r="KU292" s="1193"/>
      <c r="KV292" s="1193"/>
      <c r="KW292" s="1193"/>
      <c r="KX292" s="1193"/>
      <c r="KY292" s="1193"/>
      <c r="KZ292" s="1193"/>
      <c r="LA292" s="1193"/>
      <c r="LB292" s="1193"/>
      <c r="LC292" s="1193"/>
      <c r="LD292" s="1193"/>
      <c r="LE292" s="1193"/>
      <c r="LF292" s="1193"/>
      <c r="LG292" s="1193"/>
      <c r="LH292" s="1200"/>
      <c r="LI292" s="1200"/>
      <c r="LJ292" s="1200"/>
      <c r="LK292" s="1200"/>
      <c r="LL292" s="1200"/>
      <c r="LM292" s="1200"/>
      <c r="LN292" s="1200"/>
      <c r="LO292" s="1472"/>
    </row>
    <row r="293" s="1223" customFormat="1" ht="47" customHeight="1" spans="1:327">
      <c r="A293" s="1864">
        <v>46015</v>
      </c>
      <c r="B293" s="1044" t="s">
        <v>173</v>
      </c>
      <c r="C293" s="1045" t="s">
        <v>98</v>
      </c>
      <c r="D293" s="1046">
        <v>4500189938</v>
      </c>
      <c r="E293" s="1047" t="s">
        <v>5734</v>
      </c>
      <c r="F293" s="1046" t="s">
        <v>5735</v>
      </c>
      <c r="G293" s="1048" t="s">
        <v>5276</v>
      </c>
      <c r="H293" s="1048" t="s">
        <v>5276</v>
      </c>
      <c r="I293" s="1066" t="s">
        <v>5277</v>
      </c>
      <c r="J293" s="1277">
        <v>2640</v>
      </c>
      <c r="K293" s="1883">
        <v>0</v>
      </c>
      <c r="L293" s="1883">
        <v>2640</v>
      </c>
      <c r="M293" s="1527">
        <f t="shared" si="157"/>
        <v>1</v>
      </c>
      <c r="N293" s="1284">
        <v>46087</v>
      </c>
      <c r="O293" s="1284">
        <v>46085</v>
      </c>
      <c r="P293" s="1884" t="s">
        <v>5732</v>
      </c>
      <c r="Q293" s="1908"/>
      <c r="R293" s="1909"/>
      <c r="S293" s="1577">
        <f t="shared" ref="S293:S311" si="159">R293-J293</f>
        <v>-2640</v>
      </c>
      <c r="T293" s="1909"/>
      <c r="U293" s="1911" t="s">
        <v>829</v>
      </c>
      <c r="V293" s="1569"/>
      <c r="W293" s="1569" t="s">
        <v>88</v>
      </c>
      <c r="X293" s="1335" t="s">
        <v>5482</v>
      </c>
      <c r="Y293" s="1336" t="s">
        <v>287</v>
      </c>
      <c r="Z293" s="1336" t="s">
        <v>5733</v>
      </c>
      <c r="AA293" s="1937" t="s">
        <v>2394</v>
      </c>
      <c r="AB293" s="1336"/>
      <c r="AC293" s="1126" t="s">
        <v>5412</v>
      </c>
      <c r="AD293" s="1372" t="s">
        <v>181</v>
      </c>
      <c r="AE293" s="1128">
        <v>2144.21</v>
      </c>
      <c r="AF293" s="1129">
        <f>AE293*M293</f>
        <v>2144.21</v>
      </c>
      <c r="AG293" s="1949"/>
      <c r="AH293" s="1950" t="s">
        <v>81</v>
      </c>
      <c r="AI293" s="1950">
        <v>5</v>
      </c>
      <c r="AJ293" s="1277">
        <f t="shared" si="158"/>
        <v>2640</v>
      </c>
      <c r="AK293" s="1951"/>
      <c r="AL293" s="1952"/>
      <c r="AM293" s="1952">
        <f>J293/12</f>
        <v>220</v>
      </c>
      <c r="AN293" s="1952"/>
      <c r="AO293" s="1952"/>
      <c r="AP293" s="1952" t="s">
        <v>63</v>
      </c>
      <c r="AQ293" s="1277">
        <f>J293</f>
        <v>2640</v>
      </c>
      <c r="AR293" s="1952"/>
      <c r="AS293" s="1446">
        <f>J293/5</f>
        <v>528</v>
      </c>
      <c r="AT293" s="1447">
        <f>J293/5</f>
        <v>528</v>
      </c>
      <c r="AU293" s="1447">
        <f>J293/5</f>
        <v>528</v>
      </c>
      <c r="AV293" s="1447">
        <f>J293/5</f>
        <v>528</v>
      </c>
      <c r="AW293" s="1448">
        <f>J293/5</f>
        <v>528</v>
      </c>
      <c r="AX293" s="1961">
        <f>J293*23/24/COUNT(AS293:AW293)</f>
        <v>506</v>
      </c>
      <c r="AY293" s="1178">
        <f>J293/24/COUNT(AS293:AW293)</f>
        <v>22</v>
      </c>
      <c r="AZ293" s="1030"/>
      <c r="BA293" s="1013"/>
      <c r="BB293" s="1193"/>
      <c r="BC293" s="1193"/>
      <c r="BD293" s="1193"/>
      <c r="BE293" s="1193"/>
      <c r="BF293" s="1193"/>
      <c r="BG293" s="1193"/>
      <c r="BH293" s="1193"/>
      <c r="BI293" s="1193"/>
      <c r="BJ293" s="1193"/>
      <c r="BK293" s="1193"/>
      <c r="BL293" s="1193"/>
      <c r="BM293" s="1193"/>
      <c r="BN293" s="1193"/>
      <c r="BO293" s="1193"/>
      <c r="BP293" s="1193"/>
      <c r="BQ293" s="1193"/>
      <c r="BR293" s="1193"/>
      <c r="BS293" s="1193"/>
      <c r="BT293" s="1193"/>
      <c r="BU293" s="1193"/>
      <c r="BV293" s="1193"/>
      <c r="BW293" s="1193"/>
      <c r="BX293" s="1193"/>
      <c r="BY293" s="1193"/>
      <c r="BZ293" s="1193"/>
      <c r="CA293" s="1193"/>
      <c r="CB293" s="1193"/>
      <c r="CC293" s="1193"/>
      <c r="CD293" s="1193"/>
      <c r="CE293" s="1193"/>
      <c r="CF293" s="1193"/>
      <c r="CG293" s="1193"/>
      <c r="CH293" s="1193"/>
      <c r="CI293" s="1193"/>
      <c r="CJ293" s="1193"/>
      <c r="CK293" s="1193"/>
      <c r="CL293" s="1193"/>
      <c r="CM293" s="1193"/>
      <c r="CN293" s="1193"/>
      <c r="CO293" s="1193"/>
      <c r="CP293" s="1193"/>
      <c r="CQ293" s="1193"/>
      <c r="CR293" s="1193"/>
      <c r="CS293" s="1193"/>
      <c r="CT293" s="1193"/>
      <c r="CU293" s="1193"/>
      <c r="CV293" s="1193"/>
      <c r="CW293" s="1193"/>
      <c r="CX293" s="1193"/>
      <c r="CY293" s="1193"/>
      <c r="CZ293" s="1193"/>
      <c r="DA293" s="1193"/>
      <c r="DB293" s="1193"/>
      <c r="DC293" s="1193"/>
      <c r="DD293" s="1193"/>
      <c r="DE293" s="1193"/>
      <c r="DF293" s="1193"/>
      <c r="DG293" s="1193"/>
      <c r="DH293" s="1193"/>
      <c r="DI293" s="1193"/>
      <c r="DJ293" s="1193"/>
      <c r="DK293" s="1193"/>
      <c r="DL293" s="1193"/>
      <c r="DM293" s="1193"/>
      <c r="DN293" s="1193"/>
      <c r="DO293" s="1193"/>
      <c r="DP293" s="1193"/>
      <c r="DQ293" s="1193"/>
      <c r="DR293" s="1193"/>
      <c r="DS293" s="1193"/>
      <c r="DT293" s="1193"/>
      <c r="DU293" s="1193"/>
      <c r="DV293" s="1193"/>
      <c r="DW293" s="1193"/>
      <c r="DX293" s="1193"/>
      <c r="DY293" s="1193"/>
      <c r="DZ293" s="1193"/>
      <c r="EA293" s="1193"/>
      <c r="EB293" s="1193"/>
      <c r="EC293" s="1193"/>
      <c r="ED293" s="1193"/>
      <c r="EE293" s="1193"/>
      <c r="EF293" s="1193"/>
      <c r="EG293" s="1193"/>
      <c r="EH293" s="1193"/>
      <c r="EI293" s="1193"/>
      <c r="EJ293" s="1193"/>
      <c r="EK293" s="1193"/>
      <c r="EL293" s="1193"/>
      <c r="EM293" s="1193"/>
      <c r="EN293" s="1193"/>
      <c r="EO293" s="1193"/>
      <c r="EP293" s="1193"/>
      <c r="EQ293" s="1193"/>
      <c r="ER293" s="1193"/>
      <c r="ES293" s="1193"/>
      <c r="ET293" s="1193"/>
      <c r="EU293" s="1193"/>
      <c r="EV293" s="1193"/>
      <c r="EW293" s="1193"/>
      <c r="EX293" s="1193"/>
      <c r="EY293" s="1193"/>
      <c r="EZ293" s="1193"/>
      <c r="FA293" s="1193"/>
      <c r="FB293" s="1193"/>
      <c r="FC293" s="1193"/>
      <c r="FD293" s="1193"/>
      <c r="FE293" s="1193"/>
      <c r="FF293" s="1193"/>
      <c r="FG293" s="1193"/>
      <c r="FH293" s="1193"/>
      <c r="FI293" s="1193"/>
      <c r="FJ293" s="1193"/>
      <c r="FK293" s="1193"/>
      <c r="FL293" s="1193"/>
      <c r="FM293" s="1193"/>
      <c r="FN293" s="1193"/>
      <c r="FO293" s="1193"/>
      <c r="FP293" s="1193"/>
      <c r="FQ293" s="1193"/>
      <c r="FR293" s="1193"/>
      <c r="FS293" s="1193"/>
      <c r="FT293" s="1193"/>
      <c r="FU293" s="1193"/>
      <c r="FV293" s="1193"/>
      <c r="FW293" s="1193"/>
      <c r="FX293" s="1193"/>
      <c r="FY293" s="1193"/>
      <c r="FZ293" s="1193"/>
      <c r="GA293" s="1193"/>
      <c r="GB293" s="1193"/>
      <c r="GC293" s="1193"/>
      <c r="GD293" s="1193"/>
      <c r="GE293" s="1193"/>
      <c r="GF293" s="1193"/>
      <c r="GG293" s="1193"/>
      <c r="GH293" s="1193"/>
      <c r="GI293" s="1193"/>
      <c r="GJ293" s="1193"/>
      <c r="GK293" s="1193"/>
      <c r="GL293" s="1193"/>
      <c r="GM293" s="1193"/>
      <c r="GN293" s="1193"/>
      <c r="GO293" s="1193"/>
      <c r="GP293" s="1193"/>
      <c r="GQ293" s="1193"/>
      <c r="GR293" s="1193"/>
      <c r="GS293" s="1193"/>
      <c r="GT293" s="1193"/>
      <c r="GU293" s="1193"/>
      <c r="GV293" s="1193"/>
      <c r="GW293" s="1193"/>
      <c r="GX293" s="1193"/>
      <c r="GY293" s="1193"/>
      <c r="GZ293" s="1193"/>
      <c r="HA293" s="1193"/>
      <c r="HB293" s="1193"/>
      <c r="HC293" s="1193"/>
      <c r="HD293" s="1193"/>
      <c r="HE293" s="1193"/>
      <c r="HF293" s="1193"/>
      <c r="HG293" s="1193"/>
      <c r="HH293" s="1193"/>
      <c r="HI293" s="1193"/>
      <c r="HJ293" s="1193"/>
      <c r="HK293" s="1193"/>
      <c r="HL293" s="1193"/>
      <c r="HM293" s="1193"/>
      <c r="HN293" s="1193"/>
      <c r="HO293" s="1193"/>
      <c r="HP293" s="1193"/>
      <c r="HQ293" s="1193"/>
      <c r="HR293" s="1193"/>
      <c r="HS293" s="1193"/>
      <c r="HT293" s="1193"/>
      <c r="HU293" s="1193"/>
      <c r="HV293" s="1193"/>
      <c r="HW293" s="1193"/>
      <c r="HX293" s="1193"/>
      <c r="HY293" s="1193"/>
      <c r="HZ293" s="1193"/>
      <c r="IA293" s="1193"/>
      <c r="IB293" s="1193"/>
      <c r="IC293" s="1193"/>
      <c r="ID293" s="1193"/>
      <c r="IE293" s="1193"/>
      <c r="IF293" s="1193"/>
      <c r="IG293" s="1193"/>
      <c r="IH293" s="1193"/>
      <c r="II293" s="1193"/>
      <c r="IJ293" s="1193"/>
      <c r="IK293" s="1193"/>
      <c r="IL293" s="1193"/>
      <c r="IM293" s="1193"/>
      <c r="IN293" s="1193"/>
      <c r="IO293" s="1193"/>
      <c r="IP293" s="1193"/>
      <c r="IQ293" s="1193"/>
      <c r="IR293" s="1193"/>
      <c r="IS293" s="1193"/>
      <c r="IT293" s="1193"/>
      <c r="IU293" s="1193"/>
      <c r="IV293" s="1193"/>
      <c r="IW293" s="1193"/>
      <c r="IX293" s="1193"/>
      <c r="IY293" s="1193"/>
      <c r="IZ293" s="1193"/>
      <c r="JA293" s="1193"/>
      <c r="JB293" s="1193"/>
      <c r="JC293" s="1193"/>
      <c r="JD293" s="1193"/>
      <c r="JE293" s="1193"/>
      <c r="JF293" s="1193"/>
      <c r="JG293" s="1193"/>
      <c r="JH293" s="1193"/>
      <c r="JI293" s="1193"/>
      <c r="JJ293" s="1193"/>
      <c r="JK293" s="1193"/>
      <c r="JL293" s="1193"/>
      <c r="JM293" s="1193"/>
      <c r="JN293" s="1193"/>
      <c r="JO293" s="1193"/>
      <c r="JP293" s="1193"/>
      <c r="JQ293" s="1193"/>
      <c r="JR293" s="1193"/>
      <c r="JS293" s="1193"/>
      <c r="JT293" s="1193"/>
      <c r="JU293" s="1193"/>
      <c r="JV293" s="1193"/>
      <c r="JW293" s="1193"/>
      <c r="JX293" s="1193"/>
      <c r="JY293" s="1193"/>
      <c r="JZ293" s="1193"/>
      <c r="KA293" s="1193"/>
      <c r="KB293" s="1193"/>
      <c r="KC293" s="1193"/>
      <c r="KD293" s="1193"/>
      <c r="KE293" s="1193"/>
      <c r="KF293" s="1193"/>
      <c r="KG293" s="1193"/>
      <c r="KH293" s="1193"/>
      <c r="KI293" s="1193"/>
      <c r="KJ293" s="1193"/>
      <c r="KK293" s="1193"/>
      <c r="KL293" s="1193"/>
      <c r="KM293" s="1193"/>
      <c r="KN293" s="1193"/>
      <c r="KO293" s="1193"/>
      <c r="KP293" s="1193"/>
      <c r="KQ293" s="1193"/>
      <c r="KR293" s="1193"/>
      <c r="KS293" s="1193"/>
      <c r="KT293" s="1193"/>
      <c r="KU293" s="1193"/>
      <c r="KV293" s="1193"/>
      <c r="KW293" s="1193"/>
      <c r="KX293" s="1193"/>
      <c r="KY293" s="1193"/>
      <c r="KZ293" s="1193"/>
      <c r="LA293" s="1193"/>
      <c r="LB293" s="1193"/>
      <c r="LC293" s="1193"/>
      <c r="LD293" s="1193"/>
      <c r="LE293" s="1193"/>
      <c r="LF293" s="1193"/>
      <c r="LG293" s="1193"/>
      <c r="LH293" s="1200"/>
      <c r="LI293" s="1200"/>
      <c r="LJ293" s="1200"/>
      <c r="LK293" s="1200"/>
      <c r="LL293" s="1200"/>
      <c r="LM293" s="1200"/>
      <c r="LN293" s="1200"/>
      <c r="LO293" s="1472"/>
    </row>
    <row r="294" s="1220" customFormat="1" ht="47" customHeight="1" spans="1:327">
      <c r="A294" s="1864">
        <v>46015</v>
      </c>
      <c r="B294" s="1044" t="s">
        <v>173</v>
      </c>
      <c r="C294" s="1045" t="s">
        <v>98</v>
      </c>
      <c r="D294" s="1046">
        <v>4500189938</v>
      </c>
      <c r="E294" s="1047" t="s">
        <v>5736</v>
      </c>
      <c r="F294" s="1046" t="s">
        <v>5737</v>
      </c>
      <c r="G294" s="1048" t="s">
        <v>5276</v>
      </c>
      <c r="H294" s="1048" t="s">
        <v>5276</v>
      </c>
      <c r="I294" s="1066" t="s">
        <v>5277</v>
      </c>
      <c r="J294" s="1067">
        <v>2640</v>
      </c>
      <c r="K294" s="1280">
        <v>0</v>
      </c>
      <c r="L294" s="1280">
        <v>2640</v>
      </c>
      <c r="M294" s="1885">
        <f t="shared" si="157"/>
        <v>1</v>
      </c>
      <c r="N294" s="1284">
        <v>46087</v>
      </c>
      <c r="O294" s="1284">
        <v>46085</v>
      </c>
      <c r="P294" s="1884" t="s">
        <v>5732</v>
      </c>
      <c r="Q294" s="1315"/>
      <c r="R294" s="1912"/>
      <c r="S294" s="1577">
        <f t="shared" si="159"/>
        <v>-2640</v>
      </c>
      <c r="T294" s="1909"/>
      <c r="U294" s="1911" t="s">
        <v>829</v>
      </c>
      <c r="V294" s="1913"/>
      <c r="W294" s="1316" t="s">
        <v>88</v>
      </c>
      <c r="X294" s="1317" t="s">
        <v>5482</v>
      </c>
      <c r="Y294" s="1318" t="s">
        <v>287</v>
      </c>
      <c r="Z294" s="1318" t="s">
        <v>5733</v>
      </c>
      <c r="AA294" s="1319" t="s">
        <v>2394</v>
      </c>
      <c r="AB294" s="1318"/>
      <c r="AC294" s="1371" t="s">
        <v>5412</v>
      </c>
      <c r="AD294" s="1372" t="s">
        <v>181</v>
      </c>
      <c r="AE294" s="1367">
        <v>2144.21</v>
      </c>
      <c r="AF294" s="1368">
        <f>AE294*M294</f>
        <v>2144.21</v>
      </c>
      <c r="AG294" s="1369"/>
      <c r="AH294" s="1370" t="s">
        <v>81</v>
      </c>
      <c r="AI294" s="1370">
        <v>5</v>
      </c>
      <c r="AJ294" s="1067">
        <f t="shared" si="158"/>
        <v>2640</v>
      </c>
      <c r="AK294" s="1404"/>
      <c r="AL294" s="1405"/>
      <c r="AM294" s="1405">
        <f>J294/12</f>
        <v>220</v>
      </c>
      <c r="AN294" s="1405"/>
      <c r="AO294" s="1405"/>
      <c r="AP294" s="1405" t="s">
        <v>63</v>
      </c>
      <c r="AQ294" s="1067">
        <f>J294</f>
        <v>2640</v>
      </c>
      <c r="AR294" s="1405"/>
      <c r="AS294" s="1431">
        <f>J294/5</f>
        <v>528</v>
      </c>
      <c r="AT294" s="1432">
        <f>J294/5</f>
        <v>528</v>
      </c>
      <c r="AU294" s="1432">
        <f>J294/5</f>
        <v>528</v>
      </c>
      <c r="AV294" s="1432">
        <f>J294/5</f>
        <v>528</v>
      </c>
      <c r="AW294" s="1433">
        <f>J294/5</f>
        <v>528</v>
      </c>
      <c r="AX294" s="1962">
        <f>J294*23/24/COUNT(AS294:AW294)</f>
        <v>506</v>
      </c>
      <c r="AY294" s="1435">
        <f>J294/24/COUNT(AS294:AW294)</f>
        <v>22</v>
      </c>
      <c r="AZ294" s="1030"/>
      <c r="BA294" s="1013"/>
      <c r="BB294" s="1193"/>
      <c r="BC294" s="1193"/>
      <c r="BD294" s="1193"/>
      <c r="BE294" s="1193"/>
      <c r="BF294" s="1193"/>
      <c r="BG294" s="1193"/>
      <c r="BH294" s="1193"/>
      <c r="BI294" s="1193"/>
      <c r="BJ294" s="1193"/>
      <c r="BK294" s="1193"/>
      <c r="BL294" s="1193"/>
      <c r="BM294" s="1193"/>
      <c r="BN294" s="1193"/>
      <c r="BO294" s="1193"/>
      <c r="BP294" s="1193"/>
      <c r="BQ294" s="1193"/>
      <c r="BR294" s="1193"/>
      <c r="BS294" s="1193"/>
      <c r="BT294" s="1193"/>
      <c r="BU294" s="1193"/>
      <c r="BV294" s="1193"/>
      <c r="BW294" s="1193"/>
      <c r="BX294" s="1193"/>
      <c r="BY294" s="1193"/>
      <c r="BZ294" s="1193"/>
      <c r="CA294" s="1193"/>
      <c r="CB294" s="1193"/>
      <c r="CC294" s="1193"/>
      <c r="CD294" s="1193"/>
      <c r="CE294" s="1193"/>
      <c r="CF294" s="1193"/>
      <c r="CG294" s="1193"/>
      <c r="CH294" s="1193"/>
      <c r="CI294" s="1193"/>
      <c r="CJ294" s="1193"/>
      <c r="CK294" s="1193"/>
      <c r="CL294" s="1193"/>
      <c r="CM294" s="1193"/>
      <c r="CN294" s="1193"/>
      <c r="CO294" s="1193"/>
      <c r="CP294" s="1193"/>
      <c r="CQ294" s="1193"/>
      <c r="CR294" s="1193"/>
      <c r="CS294" s="1193"/>
      <c r="CT294" s="1193"/>
      <c r="CU294" s="1193"/>
      <c r="CV294" s="1193"/>
      <c r="CW294" s="1193"/>
      <c r="CX294" s="1193"/>
      <c r="CY294" s="1193"/>
      <c r="CZ294" s="1193"/>
      <c r="DA294" s="1193"/>
      <c r="DB294" s="1193"/>
      <c r="DC294" s="1193"/>
      <c r="DD294" s="1193"/>
      <c r="DE294" s="1193"/>
      <c r="DF294" s="1193"/>
      <c r="DG294" s="1193"/>
      <c r="DH294" s="1193"/>
      <c r="DI294" s="1193"/>
      <c r="DJ294" s="1193"/>
      <c r="DK294" s="1193"/>
      <c r="DL294" s="1193"/>
      <c r="DM294" s="1193"/>
      <c r="DN294" s="1193"/>
      <c r="DO294" s="1193"/>
      <c r="DP294" s="1193"/>
      <c r="DQ294" s="1193"/>
      <c r="DR294" s="1193"/>
      <c r="DS294" s="1193"/>
      <c r="DT294" s="1193"/>
      <c r="DU294" s="1193"/>
      <c r="DV294" s="1193"/>
      <c r="DW294" s="1193"/>
      <c r="DX294" s="1193"/>
      <c r="DY294" s="1193"/>
      <c r="DZ294" s="1193"/>
      <c r="EA294" s="1193"/>
      <c r="EB294" s="1193"/>
      <c r="EC294" s="1193"/>
      <c r="ED294" s="1193"/>
      <c r="EE294" s="1193"/>
      <c r="EF294" s="1193"/>
      <c r="EG294" s="1193"/>
      <c r="EH294" s="1193"/>
      <c r="EI294" s="1193"/>
      <c r="EJ294" s="1193"/>
      <c r="EK294" s="1193"/>
      <c r="EL294" s="1193"/>
      <c r="EM294" s="1193"/>
      <c r="EN294" s="1193"/>
      <c r="EO294" s="1193"/>
      <c r="EP294" s="1193"/>
      <c r="EQ294" s="1193"/>
      <c r="ER294" s="1193"/>
      <c r="ES294" s="1193"/>
      <c r="ET294" s="1193"/>
      <c r="EU294" s="1193"/>
      <c r="EV294" s="1193"/>
      <c r="EW294" s="1193"/>
      <c r="EX294" s="1193"/>
      <c r="EY294" s="1193"/>
      <c r="EZ294" s="1193"/>
      <c r="FA294" s="1193"/>
      <c r="FB294" s="1193"/>
      <c r="FC294" s="1193"/>
      <c r="FD294" s="1193"/>
      <c r="FE294" s="1193"/>
      <c r="FF294" s="1193"/>
      <c r="FG294" s="1193"/>
      <c r="FH294" s="1193"/>
      <c r="FI294" s="1193"/>
      <c r="FJ294" s="1193"/>
      <c r="FK294" s="1193"/>
      <c r="FL294" s="1193"/>
      <c r="FM294" s="1193"/>
      <c r="FN294" s="1193"/>
      <c r="FO294" s="1193"/>
      <c r="FP294" s="1193"/>
      <c r="FQ294" s="1193"/>
      <c r="FR294" s="1193"/>
      <c r="FS294" s="1193"/>
      <c r="FT294" s="1193"/>
      <c r="FU294" s="1193"/>
      <c r="FV294" s="1193"/>
      <c r="FW294" s="1193"/>
      <c r="FX294" s="1193"/>
      <c r="FY294" s="1193"/>
      <c r="FZ294" s="1193"/>
      <c r="GA294" s="1193"/>
      <c r="GB294" s="1193"/>
      <c r="GC294" s="1193"/>
      <c r="GD294" s="1193"/>
      <c r="GE294" s="1193"/>
      <c r="GF294" s="1193"/>
      <c r="GG294" s="1193"/>
      <c r="GH294" s="1193"/>
      <c r="GI294" s="1193"/>
      <c r="GJ294" s="1193"/>
      <c r="GK294" s="1193"/>
      <c r="GL294" s="1193"/>
      <c r="GM294" s="1193"/>
      <c r="GN294" s="1193"/>
      <c r="GO294" s="1193"/>
      <c r="GP294" s="1193"/>
      <c r="GQ294" s="1193"/>
      <c r="GR294" s="1193"/>
      <c r="GS294" s="1193"/>
      <c r="GT294" s="1193"/>
      <c r="GU294" s="1193"/>
      <c r="GV294" s="1193"/>
      <c r="GW294" s="1193"/>
      <c r="GX294" s="1193"/>
      <c r="GY294" s="1193"/>
      <c r="GZ294" s="1193"/>
      <c r="HA294" s="1193"/>
      <c r="HB294" s="1193"/>
      <c r="HC294" s="1193"/>
      <c r="HD294" s="1193"/>
      <c r="HE294" s="1193"/>
      <c r="HF294" s="1193"/>
      <c r="HG294" s="1193"/>
      <c r="HH294" s="1193"/>
      <c r="HI294" s="1193"/>
      <c r="HJ294" s="1193"/>
      <c r="HK294" s="1193"/>
      <c r="HL294" s="1193"/>
      <c r="HM294" s="1193"/>
      <c r="HN294" s="1193"/>
      <c r="HO294" s="1193"/>
      <c r="HP294" s="1193"/>
      <c r="HQ294" s="1193"/>
      <c r="HR294" s="1193"/>
      <c r="HS294" s="1193"/>
      <c r="HT294" s="1193"/>
      <c r="HU294" s="1193"/>
      <c r="HV294" s="1193"/>
      <c r="HW294" s="1193"/>
      <c r="HX294" s="1193"/>
      <c r="HY294" s="1193"/>
      <c r="HZ294" s="1193"/>
      <c r="IA294" s="1193"/>
      <c r="IB294" s="1193"/>
      <c r="IC294" s="1193"/>
      <c r="ID294" s="1193"/>
      <c r="IE294" s="1193"/>
      <c r="IF294" s="1193"/>
      <c r="IG294" s="1193"/>
      <c r="IH294" s="1193"/>
      <c r="II294" s="1193"/>
      <c r="IJ294" s="1193"/>
      <c r="IK294" s="1193"/>
      <c r="IL294" s="1193"/>
      <c r="IM294" s="1193"/>
      <c r="IN294" s="1193"/>
      <c r="IO294" s="1193"/>
      <c r="IP294" s="1193"/>
      <c r="IQ294" s="1193"/>
      <c r="IR294" s="1193"/>
      <c r="IS294" s="1193"/>
      <c r="IT294" s="1193"/>
      <c r="IU294" s="1193"/>
      <c r="IV294" s="1193"/>
      <c r="IW294" s="1193"/>
      <c r="IX294" s="1193"/>
      <c r="IY294" s="1193"/>
      <c r="IZ294" s="1193"/>
      <c r="JA294" s="1193"/>
      <c r="JB294" s="1193"/>
      <c r="JC294" s="1193"/>
      <c r="JD294" s="1193"/>
      <c r="JE294" s="1193"/>
      <c r="JF294" s="1193"/>
      <c r="JG294" s="1193"/>
      <c r="JH294" s="1193"/>
      <c r="JI294" s="1193"/>
      <c r="JJ294" s="1193"/>
      <c r="JK294" s="1193"/>
      <c r="JL294" s="1193"/>
      <c r="JM294" s="1193"/>
      <c r="JN294" s="1193"/>
      <c r="JO294" s="1193"/>
      <c r="JP294" s="1193"/>
      <c r="JQ294" s="1193"/>
      <c r="JR294" s="1193"/>
      <c r="JS294" s="1193"/>
      <c r="JT294" s="1193"/>
      <c r="JU294" s="1193"/>
      <c r="JV294" s="1193"/>
      <c r="JW294" s="1193"/>
      <c r="JX294" s="1193"/>
      <c r="JY294" s="1193"/>
      <c r="JZ294" s="1193"/>
      <c r="KA294" s="1193"/>
      <c r="KB294" s="1193"/>
      <c r="KC294" s="1193"/>
      <c r="KD294" s="1193"/>
      <c r="KE294" s="1193"/>
      <c r="KF294" s="1193"/>
      <c r="KG294" s="1193"/>
      <c r="KH294" s="1193"/>
      <c r="KI294" s="1193"/>
      <c r="KJ294" s="1193"/>
      <c r="KK294" s="1193"/>
      <c r="KL294" s="1193"/>
      <c r="KM294" s="1193"/>
      <c r="KN294" s="1193"/>
      <c r="KO294" s="1193"/>
      <c r="KP294" s="1193"/>
      <c r="KQ294" s="1193"/>
      <c r="KR294" s="1193"/>
      <c r="KS294" s="1193"/>
      <c r="KT294" s="1193"/>
      <c r="KU294" s="1193"/>
      <c r="KV294" s="1193"/>
      <c r="KW294" s="1193"/>
      <c r="KX294" s="1193"/>
      <c r="KY294" s="1193"/>
      <c r="KZ294" s="1193"/>
      <c r="LA294" s="1193"/>
      <c r="LB294" s="1193"/>
      <c r="LC294" s="1193"/>
      <c r="LD294" s="1193"/>
      <c r="LE294" s="1193"/>
      <c r="LF294" s="1193"/>
      <c r="LG294" s="1193"/>
      <c r="LH294" s="1200"/>
      <c r="LI294" s="1200"/>
      <c r="LJ294" s="1200"/>
      <c r="LK294" s="1200"/>
      <c r="LL294" s="1200"/>
      <c r="LM294" s="1200"/>
      <c r="LN294" s="1200"/>
      <c r="LO294" s="1470"/>
    </row>
    <row r="295" s="1015" customFormat="1" ht="47" customHeight="1" spans="1:327">
      <c r="A295" s="1865">
        <v>46040</v>
      </c>
      <c r="B295" s="1232" t="s">
        <v>151</v>
      </c>
      <c r="C295" s="1233" t="s">
        <v>152</v>
      </c>
      <c r="D295" s="1234">
        <v>4500191729</v>
      </c>
      <c r="E295" s="1235" t="s">
        <v>2804</v>
      </c>
      <c r="F295" s="1234" t="s">
        <v>5738</v>
      </c>
      <c r="G295" s="1048" t="s">
        <v>5541</v>
      </c>
      <c r="H295" s="1048" t="s">
        <v>5541</v>
      </c>
      <c r="I295" s="1066" t="s">
        <v>5542</v>
      </c>
      <c r="J295" s="1277">
        <v>5568</v>
      </c>
      <c r="K295" s="1068">
        <v>0</v>
      </c>
      <c r="L295" s="1068">
        <v>96</v>
      </c>
      <c r="M295" s="1886">
        <f t="shared" si="157"/>
        <v>58</v>
      </c>
      <c r="N295" s="1284">
        <v>46087</v>
      </c>
      <c r="O295" s="1284">
        <v>46085</v>
      </c>
      <c r="P295" s="1070"/>
      <c r="Q295" s="1096"/>
      <c r="R295" s="1909"/>
      <c r="S295" s="1577">
        <f t="shared" si="159"/>
        <v>-5568</v>
      </c>
      <c r="T295" s="1914" t="s">
        <v>1634</v>
      </c>
      <c r="U295" s="1915"/>
      <c r="V295" s="1097"/>
      <c r="W295" s="1316" t="s">
        <v>88</v>
      </c>
      <c r="X295" s="1098">
        <v>46041</v>
      </c>
      <c r="Y295" s="1099" t="s">
        <v>88</v>
      </c>
      <c r="Z295" s="1099" t="s">
        <v>5739</v>
      </c>
      <c r="AA295" s="1100" t="s">
        <v>5740</v>
      </c>
      <c r="AB295" s="1099"/>
      <c r="AC295" s="1132" t="s">
        <v>5741</v>
      </c>
      <c r="AD295" s="1127" t="s">
        <v>855</v>
      </c>
      <c r="AE295" s="1363">
        <v>1.3446</v>
      </c>
      <c r="AF295" s="1364">
        <f>AE295*J295</f>
        <v>7486.7328</v>
      </c>
      <c r="AG295" s="1130"/>
      <c r="AH295" s="1131" t="s">
        <v>2968</v>
      </c>
      <c r="AI295" s="1131">
        <v>5</v>
      </c>
      <c r="AJ295" s="1277">
        <f t="shared" si="158"/>
        <v>5568</v>
      </c>
      <c r="AK295" s="1152"/>
      <c r="AL295" s="1153">
        <f>J295/24</f>
        <v>232</v>
      </c>
      <c r="AM295" s="1153"/>
      <c r="AN295" s="1153"/>
      <c r="AO295" s="1153"/>
      <c r="AP295" s="1405" t="s">
        <v>63</v>
      </c>
      <c r="AQ295" s="1277">
        <f>J295</f>
        <v>5568</v>
      </c>
      <c r="AR295" s="1153"/>
      <c r="AS295" s="1177">
        <f>J295/5</f>
        <v>1113.6</v>
      </c>
      <c r="AT295" s="1178">
        <f>J295/5</f>
        <v>1113.6</v>
      </c>
      <c r="AU295" s="1178">
        <f>J295/5</f>
        <v>1113.6</v>
      </c>
      <c r="AV295" s="1178">
        <f>J295/5</f>
        <v>1113.6</v>
      </c>
      <c r="AW295" s="1192">
        <f>J295/5</f>
        <v>1113.6</v>
      </c>
      <c r="AX295" s="1180"/>
      <c r="AY295" s="1178"/>
      <c r="AZ295" s="1460"/>
      <c r="BA295" s="1461"/>
      <c r="BB295" s="1462"/>
      <c r="BC295" s="1462"/>
      <c r="BD295" s="1462"/>
      <c r="BE295" s="1462"/>
      <c r="BF295" s="1462"/>
      <c r="BG295" s="1462"/>
      <c r="BH295" s="1462"/>
      <c r="BI295" s="1462"/>
      <c r="BJ295" s="1462"/>
      <c r="BK295" s="1462"/>
      <c r="BL295" s="1462"/>
      <c r="BM295" s="1462"/>
      <c r="BN295" s="1462"/>
      <c r="BO295" s="1462"/>
      <c r="BP295" s="1462"/>
      <c r="BQ295" s="1462"/>
      <c r="BR295" s="1462"/>
      <c r="BS295" s="1462"/>
      <c r="BT295" s="1462"/>
      <c r="BU295" s="1462"/>
      <c r="BV295" s="1462"/>
      <c r="BW295" s="1462"/>
      <c r="BX295" s="1462"/>
      <c r="BY295" s="1462"/>
      <c r="BZ295" s="1462"/>
      <c r="CA295" s="1462"/>
      <c r="CB295" s="1462"/>
      <c r="CC295" s="1462"/>
      <c r="CD295" s="1462"/>
      <c r="CE295" s="1462"/>
      <c r="CF295" s="1462"/>
      <c r="CG295" s="1462"/>
      <c r="CH295" s="1462"/>
      <c r="CI295" s="1462"/>
      <c r="CJ295" s="1462"/>
      <c r="CK295" s="1462"/>
      <c r="CL295" s="1462"/>
      <c r="CM295" s="1462"/>
      <c r="CN295" s="1462"/>
      <c r="CO295" s="1462"/>
      <c r="CP295" s="1462"/>
      <c r="CQ295" s="1462"/>
      <c r="CR295" s="1462"/>
      <c r="CS295" s="1462"/>
      <c r="CT295" s="1462"/>
      <c r="CU295" s="1462"/>
      <c r="CV295" s="1462"/>
      <c r="CW295" s="1462"/>
      <c r="CX295" s="1462"/>
      <c r="CY295" s="1462"/>
      <c r="CZ295" s="1462"/>
      <c r="DA295" s="1462"/>
      <c r="DB295" s="1462"/>
      <c r="DC295" s="1462"/>
      <c r="DD295" s="1462"/>
      <c r="DE295" s="1462"/>
      <c r="DF295" s="1462"/>
      <c r="DG295" s="1462"/>
      <c r="DH295" s="1462"/>
      <c r="DI295" s="1462"/>
      <c r="DJ295" s="1462"/>
      <c r="DK295" s="1462"/>
      <c r="DL295" s="1462"/>
      <c r="DM295" s="1462"/>
      <c r="DN295" s="1462"/>
      <c r="DO295" s="1462"/>
      <c r="DP295" s="1462"/>
      <c r="DQ295" s="1462"/>
      <c r="DR295" s="1462"/>
      <c r="DS295" s="1462"/>
      <c r="DT295" s="1462"/>
      <c r="DU295" s="1462"/>
      <c r="DV295" s="1462"/>
      <c r="DW295" s="1462"/>
      <c r="DX295" s="1462"/>
      <c r="DY295" s="1462"/>
      <c r="DZ295" s="1462"/>
      <c r="EA295" s="1462"/>
      <c r="EB295" s="1462"/>
      <c r="EC295" s="1462"/>
      <c r="ED295" s="1462"/>
      <c r="EE295" s="1462"/>
      <c r="EF295" s="1462"/>
      <c r="EG295" s="1462"/>
      <c r="EH295" s="1462"/>
      <c r="EI295" s="1462"/>
      <c r="EJ295" s="1462"/>
      <c r="EK295" s="1462"/>
      <c r="EL295" s="1462"/>
      <c r="EM295" s="1462"/>
      <c r="EN295" s="1462"/>
      <c r="EO295" s="1462"/>
      <c r="EP295" s="1462"/>
      <c r="EQ295" s="1462"/>
      <c r="ER295" s="1462"/>
      <c r="ES295" s="1462"/>
      <c r="ET295" s="1462"/>
      <c r="EU295" s="1462"/>
      <c r="EV295" s="1462"/>
      <c r="EW295" s="1462"/>
      <c r="EX295" s="1462"/>
      <c r="EY295" s="1462"/>
      <c r="EZ295" s="1462"/>
      <c r="FA295" s="1462"/>
      <c r="FB295" s="1462"/>
      <c r="FC295" s="1462"/>
      <c r="FD295" s="1462"/>
      <c r="FE295" s="1462"/>
      <c r="FF295" s="1462"/>
      <c r="FG295" s="1462"/>
      <c r="FH295" s="1462"/>
      <c r="FI295" s="1462"/>
      <c r="FJ295" s="1462"/>
      <c r="FK295" s="1462"/>
      <c r="FL295" s="1462"/>
      <c r="FM295" s="1462"/>
      <c r="FN295" s="1462"/>
      <c r="FO295" s="1462"/>
      <c r="FP295" s="1462"/>
      <c r="FQ295" s="1462"/>
      <c r="FR295" s="1462"/>
      <c r="FS295" s="1462"/>
      <c r="FT295" s="1462"/>
      <c r="FU295" s="1462"/>
      <c r="FV295" s="1462"/>
      <c r="FW295" s="1462"/>
      <c r="FX295" s="1462"/>
      <c r="FY295" s="1462"/>
      <c r="FZ295" s="1462"/>
      <c r="GA295" s="1462"/>
      <c r="GB295" s="1462"/>
      <c r="GC295" s="1462"/>
      <c r="GD295" s="1462"/>
      <c r="GE295" s="1462"/>
      <c r="GF295" s="1462"/>
      <c r="GG295" s="1462"/>
      <c r="GH295" s="1462"/>
      <c r="GI295" s="1462"/>
      <c r="GJ295" s="1462"/>
      <c r="GK295" s="1462"/>
      <c r="GL295" s="1462"/>
      <c r="GM295" s="1462"/>
      <c r="GN295" s="1462"/>
      <c r="GO295" s="1462"/>
      <c r="GP295" s="1462"/>
      <c r="GQ295" s="1462"/>
      <c r="GR295" s="1462"/>
      <c r="GS295" s="1462"/>
      <c r="GT295" s="1462"/>
      <c r="GU295" s="1462"/>
      <c r="GV295" s="1462"/>
      <c r="GW295" s="1462"/>
      <c r="GX295" s="1462"/>
      <c r="GY295" s="1462"/>
      <c r="GZ295" s="1462"/>
      <c r="HA295" s="1462"/>
      <c r="HB295" s="1462"/>
      <c r="HC295" s="1462"/>
      <c r="HD295" s="1462"/>
      <c r="HE295" s="1462"/>
      <c r="HF295" s="1462"/>
      <c r="HG295" s="1462"/>
      <c r="HH295" s="1462"/>
      <c r="HI295" s="1462"/>
      <c r="HJ295" s="1462"/>
      <c r="HK295" s="1462"/>
      <c r="HL295" s="1462"/>
      <c r="HM295" s="1462"/>
      <c r="HN295" s="1462"/>
      <c r="HO295" s="1462"/>
      <c r="HP295" s="1462"/>
      <c r="HQ295" s="1462"/>
      <c r="HR295" s="1462"/>
      <c r="HS295" s="1462"/>
      <c r="HT295" s="1462"/>
      <c r="HU295" s="1462"/>
      <c r="HV295" s="1462"/>
      <c r="HW295" s="1462"/>
      <c r="HX295" s="1462"/>
      <c r="HY295" s="1462"/>
      <c r="HZ295" s="1462"/>
      <c r="IA295" s="1462"/>
      <c r="IB295" s="1462"/>
      <c r="IC295" s="1462"/>
      <c r="ID295" s="1462"/>
      <c r="IE295" s="1462"/>
      <c r="IF295" s="1462"/>
      <c r="IG295" s="1462"/>
      <c r="IH295" s="1462"/>
      <c r="II295" s="1462"/>
      <c r="IJ295" s="1462"/>
      <c r="IK295" s="1462"/>
      <c r="IL295" s="1462"/>
      <c r="IM295" s="1462"/>
      <c r="IN295" s="1462"/>
      <c r="IO295" s="1462"/>
      <c r="IP295" s="1462"/>
      <c r="IQ295" s="1462"/>
      <c r="IR295" s="1462"/>
      <c r="IS295" s="1462"/>
      <c r="IT295" s="1462"/>
      <c r="IU295" s="1462"/>
      <c r="IV295" s="1462"/>
      <c r="IW295" s="1462"/>
      <c r="IX295" s="1462"/>
      <c r="IY295" s="1462"/>
      <c r="IZ295" s="1462"/>
      <c r="JA295" s="1462"/>
      <c r="JB295" s="1462"/>
      <c r="JC295" s="1462"/>
      <c r="JD295" s="1462"/>
      <c r="JE295" s="1462"/>
      <c r="JF295" s="1462"/>
      <c r="JG295" s="1462"/>
      <c r="JH295" s="1462"/>
      <c r="JI295" s="1462"/>
      <c r="JJ295" s="1462"/>
      <c r="JK295" s="1462"/>
      <c r="JL295" s="1462"/>
      <c r="JM295" s="1462"/>
      <c r="JN295" s="1462"/>
      <c r="JO295" s="1462"/>
      <c r="JP295" s="1462"/>
      <c r="JQ295" s="1462"/>
      <c r="JR295" s="1462"/>
      <c r="JS295" s="1462"/>
      <c r="JT295" s="1462"/>
      <c r="JU295" s="1462"/>
      <c r="JV295" s="1462"/>
      <c r="JW295" s="1462"/>
      <c r="JX295" s="1462"/>
      <c r="JY295" s="1462"/>
      <c r="JZ295" s="1462"/>
      <c r="KA295" s="1462"/>
      <c r="KB295" s="1462"/>
      <c r="KC295" s="1462"/>
      <c r="KD295" s="1462"/>
      <c r="KE295" s="1462"/>
      <c r="KF295" s="1462"/>
      <c r="KG295" s="1462"/>
      <c r="KH295" s="1462"/>
      <c r="KI295" s="1462"/>
      <c r="KJ295" s="1462"/>
      <c r="KK295" s="1462"/>
      <c r="KL295" s="1462"/>
      <c r="KM295" s="1462"/>
      <c r="KN295" s="1462"/>
      <c r="KO295" s="1462"/>
      <c r="KP295" s="1462"/>
      <c r="KQ295" s="1462"/>
      <c r="KR295" s="1462"/>
      <c r="KS295" s="1462"/>
      <c r="KT295" s="1462"/>
      <c r="KU295" s="1462"/>
      <c r="KV295" s="1462"/>
      <c r="KW295" s="1462"/>
      <c r="KX295" s="1462"/>
      <c r="KY295" s="1462"/>
      <c r="KZ295" s="1462"/>
      <c r="LA295" s="1462"/>
      <c r="LB295" s="1462"/>
      <c r="LC295" s="1462"/>
      <c r="LD295" s="1462"/>
      <c r="LE295" s="1462"/>
      <c r="LF295" s="1462"/>
      <c r="LG295" s="1462"/>
      <c r="LH295" s="1468"/>
      <c r="LI295" s="1468"/>
      <c r="LJ295" s="1468"/>
      <c r="LK295" s="1468"/>
      <c r="LL295" s="1468"/>
      <c r="LM295" s="1468"/>
      <c r="LN295" s="1468"/>
      <c r="LO295" s="1204"/>
    </row>
    <row r="296" s="1489" customFormat="1" ht="47" customHeight="1" spans="1:327">
      <c r="A296" s="1866">
        <v>46040</v>
      </c>
      <c r="B296" s="1867" t="s">
        <v>151</v>
      </c>
      <c r="C296" s="1868" t="s">
        <v>152</v>
      </c>
      <c r="D296" s="1869">
        <v>4500191729</v>
      </c>
      <c r="E296" s="1870" t="s">
        <v>2804</v>
      </c>
      <c r="F296" s="1869" t="s">
        <v>5742</v>
      </c>
      <c r="G296" s="1048" t="s">
        <v>5524</v>
      </c>
      <c r="H296" s="1048" t="s">
        <v>5524</v>
      </c>
      <c r="I296" s="1066" t="s">
        <v>5525</v>
      </c>
      <c r="J296" s="1277">
        <v>216</v>
      </c>
      <c r="K296" s="1883">
        <v>0</v>
      </c>
      <c r="L296" s="1883">
        <v>54</v>
      </c>
      <c r="M296" s="1527">
        <f t="shared" si="157"/>
        <v>4</v>
      </c>
      <c r="N296" s="1284">
        <v>46087</v>
      </c>
      <c r="O296" s="1284">
        <v>46085</v>
      </c>
      <c r="P296" s="1884"/>
      <c r="Q296" s="1908"/>
      <c r="R296" s="1909"/>
      <c r="S296" s="1577">
        <f t="shared" si="159"/>
        <v>-216</v>
      </c>
      <c r="T296" s="1914" t="s">
        <v>1634</v>
      </c>
      <c r="U296" s="1911"/>
      <c r="V296" s="1569"/>
      <c r="W296" s="1316" t="s">
        <v>88</v>
      </c>
      <c r="X296" s="1335">
        <v>46041</v>
      </c>
      <c r="Y296" s="1099" t="s">
        <v>88</v>
      </c>
      <c r="Z296" s="1099" t="s">
        <v>5739</v>
      </c>
      <c r="AA296" s="1100" t="s">
        <v>5740</v>
      </c>
      <c r="AB296" s="1336"/>
      <c r="AC296" s="1132" t="s">
        <v>5743</v>
      </c>
      <c r="AD296" s="1938" t="s">
        <v>855</v>
      </c>
      <c r="AE296" s="1128">
        <v>87.0837</v>
      </c>
      <c r="AF296" s="1129">
        <f>AE296*M296</f>
        <v>348.3348</v>
      </c>
      <c r="AG296" s="1949"/>
      <c r="AH296" s="1950" t="s">
        <v>2968</v>
      </c>
      <c r="AI296" s="1950">
        <v>5</v>
      </c>
      <c r="AJ296" s="1277">
        <f t="shared" si="158"/>
        <v>216</v>
      </c>
      <c r="AK296" s="1951"/>
      <c r="AL296" s="1952"/>
      <c r="AM296" s="1952"/>
      <c r="AN296" s="1952">
        <f>J296/54</f>
        <v>4</v>
      </c>
      <c r="AO296" s="1952"/>
      <c r="AP296" s="1405" t="s">
        <v>63</v>
      </c>
      <c r="AQ296" s="1277">
        <f>J296</f>
        <v>216</v>
      </c>
      <c r="AR296" s="1952"/>
      <c r="AS296" s="1446">
        <f>J296/5</f>
        <v>43.2</v>
      </c>
      <c r="AT296" s="1447">
        <f>J296/5</f>
        <v>43.2</v>
      </c>
      <c r="AU296" s="1447">
        <f>J296/5</f>
        <v>43.2</v>
      </c>
      <c r="AV296" s="1447">
        <f>J296/5</f>
        <v>43.2</v>
      </c>
      <c r="AW296" s="1448">
        <f>J296/5</f>
        <v>43.2</v>
      </c>
      <c r="AX296" s="1634"/>
      <c r="AY296" s="1178"/>
      <c r="AZ296" s="1194"/>
      <c r="BA296" s="1195"/>
      <c r="BB296" s="1196"/>
      <c r="BC296" s="1196"/>
      <c r="BD296" s="1196"/>
      <c r="BE296" s="1196"/>
      <c r="BF296" s="1196"/>
      <c r="BG296" s="1196"/>
      <c r="BH296" s="1196"/>
      <c r="BI296" s="1196"/>
      <c r="BJ296" s="1196"/>
      <c r="BK296" s="1196"/>
      <c r="BL296" s="1196"/>
      <c r="BM296" s="1196"/>
      <c r="BN296" s="1196"/>
      <c r="BO296" s="1196"/>
      <c r="BP296" s="1196"/>
      <c r="BQ296" s="1196"/>
      <c r="BR296" s="1196"/>
      <c r="BS296" s="1196"/>
      <c r="BT296" s="1196"/>
      <c r="BU296" s="1196"/>
      <c r="BV296" s="1196"/>
      <c r="BW296" s="1196"/>
      <c r="BX296" s="1196"/>
      <c r="BY296" s="1196"/>
      <c r="BZ296" s="1196"/>
      <c r="CA296" s="1196"/>
      <c r="CB296" s="1196"/>
      <c r="CC296" s="1196"/>
      <c r="CD296" s="1196"/>
      <c r="CE296" s="1196"/>
      <c r="CF296" s="1196"/>
      <c r="CG296" s="1196"/>
      <c r="CH296" s="1196"/>
      <c r="CI296" s="1196"/>
      <c r="CJ296" s="1196"/>
      <c r="CK296" s="1196"/>
      <c r="CL296" s="1196"/>
      <c r="CM296" s="1196"/>
      <c r="CN296" s="1196"/>
      <c r="CO296" s="1196"/>
      <c r="CP296" s="1196"/>
      <c r="CQ296" s="1196"/>
      <c r="CR296" s="1196"/>
      <c r="CS296" s="1196"/>
      <c r="CT296" s="1196"/>
      <c r="CU296" s="1196"/>
      <c r="CV296" s="1196"/>
      <c r="CW296" s="1196"/>
      <c r="CX296" s="1196"/>
      <c r="CY296" s="1196"/>
      <c r="CZ296" s="1196"/>
      <c r="DA296" s="1196"/>
      <c r="DB296" s="1196"/>
      <c r="DC296" s="1196"/>
      <c r="DD296" s="1196"/>
      <c r="DE296" s="1196"/>
      <c r="DF296" s="1196"/>
      <c r="DG296" s="1196"/>
      <c r="DH296" s="1196"/>
      <c r="DI296" s="1196"/>
      <c r="DJ296" s="1196"/>
      <c r="DK296" s="1196"/>
      <c r="DL296" s="1196"/>
      <c r="DM296" s="1196"/>
      <c r="DN296" s="1196"/>
      <c r="DO296" s="1196"/>
      <c r="DP296" s="1196"/>
      <c r="DQ296" s="1196"/>
      <c r="DR296" s="1196"/>
      <c r="DS296" s="1196"/>
      <c r="DT296" s="1196"/>
      <c r="DU296" s="1196"/>
      <c r="DV296" s="1196"/>
      <c r="DW296" s="1196"/>
      <c r="DX296" s="1196"/>
      <c r="DY296" s="1196"/>
      <c r="DZ296" s="1196"/>
      <c r="EA296" s="1196"/>
      <c r="EB296" s="1196"/>
      <c r="EC296" s="1196"/>
      <c r="ED296" s="1196"/>
      <c r="EE296" s="1196"/>
      <c r="EF296" s="1196"/>
      <c r="EG296" s="1196"/>
      <c r="EH296" s="1196"/>
      <c r="EI296" s="1196"/>
      <c r="EJ296" s="1196"/>
      <c r="EK296" s="1196"/>
      <c r="EL296" s="1196"/>
      <c r="EM296" s="1196"/>
      <c r="EN296" s="1196"/>
      <c r="EO296" s="1196"/>
      <c r="EP296" s="1196"/>
      <c r="EQ296" s="1196"/>
      <c r="ER296" s="1196"/>
      <c r="ES296" s="1196"/>
      <c r="ET296" s="1196"/>
      <c r="EU296" s="1196"/>
      <c r="EV296" s="1196"/>
      <c r="EW296" s="1196"/>
      <c r="EX296" s="1196"/>
      <c r="EY296" s="1196"/>
      <c r="EZ296" s="1196"/>
      <c r="FA296" s="1196"/>
      <c r="FB296" s="1196"/>
      <c r="FC296" s="1196"/>
      <c r="FD296" s="1196"/>
      <c r="FE296" s="1196"/>
      <c r="FF296" s="1196"/>
      <c r="FG296" s="1196"/>
      <c r="FH296" s="1196"/>
      <c r="FI296" s="1196"/>
      <c r="FJ296" s="1196"/>
      <c r="FK296" s="1196"/>
      <c r="FL296" s="1196"/>
      <c r="FM296" s="1196"/>
      <c r="FN296" s="1196"/>
      <c r="FO296" s="1196"/>
      <c r="FP296" s="1196"/>
      <c r="FQ296" s="1196"/>
      <c r="FR296" s="1196"/>
      <c r="FS296" s="1196"/>
      <c r="FT296" s="1196"/>
      <c r="FU296" s="1196"/>
      <c r="FV296" s="1196"/>
      <c r="FW296" s="1196"/>
      <c r="FX296" s="1196"/>
      <c r="FY296" s="1196"/>
      <c r="FZ296" s="1196"/>
      <c r="GA296" s="1196"/>
      <c r="GB296" s="1196"/>
      <c r="GC296" s="1196"/>
      <c r="GD296" s="1196"/>
      <c r="GE296" s="1196"/>
      <c r="GF296" s="1196"/>
      <c r="GG296" s="1196"/>
      <c r="GH296" s="1196"/>
      <c r="GI296" s="1196"/>
      <c r="GJ296" s="1196"/>
      <c r="GK296" s="1196"/>
      <c r="GL296" s="1196"/>
      <c r="GM296" s="1196"/>
      <c r="GN296" s="1196"/>
      <c r="GO296" s="1196"/>
      <c r="GP296" s="1196"/>
      <c r="GQ296" s="1196"/>
      <c r="GR296" s="1196"/>
      <c r="GS296" s="1196"/>
      <c r="GT296" s="1196"/>
      <c r="GU296" s="1196"/>
      <c r="GV296" s="1196"/>
      <c r="GW296" s="1196"/>
      <c r="GX296" s="1196"/>
      <c r="GY296" s="1196"/>
      <c r="GZ296" s="1196"/>
      <c r="HA296" s="1196"/>
      <c r="HB296" s="1196"/>
      <c r="HC296" s="1196"/>
      <c r="HD296" s="1196"/>
      <c r="HE296" s="1196"/>
      <c r="HF296" s="1196"/>
      <c r="HG296" s="1196"/>
      <c r="HH296" s="1196"/>
      <c r="HI296" s="1196"/>
      <c r="HJ296" s="1196"/>
      <c r="HK296" s="1196"/>
      <c r="HL296" s="1196"/>
      <c r="HM296" s="1196"/>
      <c r="HN296" s="1196"/>
      <c r="HO296" s="1196"/>
      <c r="HP296" s="1196"/>
      <c r="HQ296" s="1196"/>
      <c r="HR296" s="1196"/>
      <c r="HS296" s="1196"/>
      <c r="HT296" s="1196"/>
      <c r="HU296" s="1196"/>
      <c r="HV296" s="1196"/>
      <c r="HW296" s="1196"/>
      <c r="HX296" s="1196"/>
      <c r="HY296" s="1196"/>
      <c r="HZ296" s="1196"/>
      <c r="IA296" s="1196"/>
      <c r="IB296" s="1196"/>
      <c r="IC296" s="1196"/>
      <c r="ID296" s="1196"/>
      <c r="IE296" s="1196"/>
      <c r="IF296" s="1196"/>
      <c r="IG296" s="1196"/>
      <c r="IH296" s="1196"/>
      <c r="II296" s="1196"/>
      <c r="IJ296" s="1196"/>
      <c r="IK296" s="1196"/>
      <c r="IL296" s="1196"/>
      <c r="IM296" s="1196"/>
      <c r="IN296" s="1196"/>
      <c r="IO296" s="1196"/>
      <c r="IP296" s="1196"/>
      <c r="IQ296" s="1196"/>
      <c r="IR296" s="1196"/>
      <c r="IS296" s="1196"/>
      <c r="IT296" s="1196"/>
      <c r="IU296" s="1196"/>
      <c r="IV296" s="1196"/>
      <c r="IW296" s="1196"/>
      <c r="IX296" s="1196"/>
      <c r="IY296" s="1196"/>
      <c r="IZ296" s="1196"/>
      <c r="JA296" s="1196"/>
      <c r="JB296" s="1196"/>
      <c r="JC296" s="1196"/>
      <c r="JD296" s="1196"/>
      <c r="JE296" s="1196"/>
      <c r="JF296" s="1196"/>
      <c r="JG296" s="1196"/>
      <c r="JH296" s="1196"/>
      <c r="JI296" s="1196"/>
      <c r="JJ296" s="1196"/>
      <c r="JK296" s="1196"/>
      <c r="JL296" s="1196"/>
      <c r="JM296" s="1196"/>
      <c r="JN296" s="1196"/>
      <c r="JO296" s="1196"/>
      <c r="JP296" s="1196"/>
      <c r="JQ296" s="1196"/>
      <c r="JR296" s="1196"/>
      <c r="JS296" s="1196"/>
      <c r="JT296" s="1196"/>
      <c r="JU296" s="1196"/>
      <c r="JV296" s="1196"/>
      <c r="JW296" s="1196"/>
      <c r="JX296" s="1196"/>
      <c r="JY296" s="1196"/>
      <c r="JZ296" s="1196"/>
      <c r="KA296" s="1196"/>
      <c r="KB296" s="1196"/>
      <c r="KC296" s="1196"/>
      <c r="KD296" s="1196"/>
      <c r="KE296" s="1196"/>
      <c r="KF296" s="1196"/>
      <c r="KG296" s="1196"/>
      <c r="KH296" s="1196"/>
      <c r="KI296" s="1196"/>
      <c r="KJ296" s="1196"/>
      <c r="KK296" s="1196"/>
      <c r="KL296" s="1196"/>
      <c r="KM296" s="1196"/>
      <c r="KN296" s="1196"/>
      <c r="KO296" s="1196"/>
      <c r="KP296" s="1196"/>
      <c r="KQ296" s="1196"/>
      <c r="KR296" s="1196"/>
      <c r="KS296" s="1196"/>
      <c r="KT296" s="1196"/>
      <c r="KU296" s="1196"/>
      <c r="KV296" s="1196"/>
      <c r="KW296" s="1196"/>
      <c r="KX296" s="1196"/>
      <c r="KY296" s="1196"/>
      <c r="KZ296" s="1196"/>
      <c r="LA296" s="1196"/>
      <c r="LB296" s="1196"/>
      <c r="LC296" s="1196"/>
      <c r="LD296" s="1196"/>
      <c r="LE296" s="1196"/>
      <c r="LF296" s="1196"/>
      <c r="LG296" s="1196"/>
      <c r="LH296" s="1201"/>
      <c r="LI296" s="1201"/>
      <c r="LJ296" s="1201"/>
      <c r="LK296" s="1201"/>
      <c r="LL296" s="1201"/>
      <c r="LM296" s="1201"/>
      <c r="LN296" s="1201"/>
      <c r="LO296" s="1965"/>
    </row>
    <row r="297" s="1223" customFormat="1" ht="47" customHeight="1" spans="1:327">
      <c r="A297" s="1864">
        <v>46031</v>
      </c>
      <c r="B297" s="1044" t="s">
        <v>1432</v>
      </c>
      <c r="C297" s="1045" t="s">
        <v>98</v>
      </c>
      <c r="D297" s="1046">
        <v>4500191055</v>
      </c>
      <c r="E297" s="1047" t="s">
        <v>5744</v>
      </c>
      <c r="F297" s="1046" t="s">
        <v>5745</v>
      </c>
      <c r="G297" s="1048" t="s">
        <v>4780</v>
      </c>
      <c r="H297" s="1048" t="s">
        <v>4780</v>
      </c>
      <c r="I297" s="1066" t="s">
        <v>4765</v>
      </c>
      <c r="J297" s="1277">
        <v>7968</v>
      </c>
      <c r="K297" s="1883">
        <v>0</v>
      </c>
      <c r="L297" s="1883">
        <v>24</v>
      </c>
      <c r="M297" s="1527">
        <f t="shared" si="157"/>
        <v>332</v>
      </c>
      <c r="N297" s="1284">
        <v>46090</v>
      </c>
      <c r="O297" s="1284">
        <v>46088</v>
      </c>
      <c r="P297" s="1884"/>
      <c r="Q297" s="1908"/>
      <c r="R297" s="1909"/>
      <c r="S297" s="1577">
        <f t="shared" si="159"/>
        <v>-7968</v>
      </c>
      <c r="T297" s="1916" t="s">
        <v>1634</v>
      </c>
      <c r="U297" s="1571" t="s">
        <v>829</v>
      </c>
      <c r="V297" s="1569"/>
      <c r="W297" s="1569" t="s">
        <v>88</v>
      </c>
      <c r="X297" s="1335">
        <v>46038</v>
      </c>
      <c r="Y297" s="1336" t="s">
        <v>88</v>
      </c>
      <c r="Z297" s="1336" t="s">
        <v>5746</v>
      </c>
      <c r="AA297" s="1937" t="s">
        <v>5747</v>
      </c>
      <c r="AB297" s="1336"/>
      <c r="AC297" s="1126" t="s">
        <v>5748</v>
      </c>
      <c r="AD297" s="1372" t="s">
        <v>550</v>
      </c>
      <c r="AE297" s="1128">
        <v>0.7952</v>
      </c>
      <c r="AF297" s="1129">
        <f>AE297*J297</f>
        <v>6336.1536</v>
      </c>
      <c r="AG297" s="1949"/>
      <c r="AH297" s="1950" t="s">
        <v>81</v>
      </c>
      <c r="AI297" s="1950">
        <v>5</v>
      </c>
      <c r="AJ297" s="1277">
        <f t="shared" si="158"/>
        <v>7968</v>
      </c>
      <c r="AK297" s="1951"/>
      <c r="AL297" s="1952">
        <f>J297/24</f>
        <v>332</v>
      </c>
      <c r="AM297" s="1952"/>
      <c r="AN297" s="1952"/>
      <c r="AO297" s="1952"/>
      <c r="AP297" s="1951" t="s">
        <v>63</v>
      </c>
      <c r="AQ297" s="1277">
        <f t="shared" ref="AQ297:AQ305" si="160">J297</f>
        <v>7968</v>
      </c>
      <c r="AR297" s="1952"/>
      <c r="AS297" s="1446">
        <f t="shared" ref="AS297:AS305" si="161">J297/5</f>
        <v>1593.6</v>
      </c>
      <c r="AT297" s="1447">
        <f t="shared" ref="AT297:AT305" si="162">J297/5</f>
        <v>1593.6</v>
      </c>
      <c r="AU297" s="1447">
        <f t="shared" ref="AU297:AU305" si="163">J297/5</f>
        <v>1593.6</v>
      </c>
      <c r="AV297" s="1447">
        <f t="shared" ref="AV297:AV305" si="164">J297/5</f>
        <v>1593.6</v>
      </c>
      <c r="AW297" s="1448">
        <f t="shared" ref="AW297:AW305" si="165">J297/5</f>
        <v>1593.6</v>
      </c>
      <c r="AX297" s="1634">
        <f t="shared" ref="AX297:AX305" si="166">J297*23/24/COUNT(AS297:AW297)</f>
        <v>1527.2</v>
      </c>
      <c r="AY297" s="1178">
        <f t="shared" ref="AY297:AY305" si="167">J297/24/COUNT(AS297:AW297)</f>
        <v>66.4</v>
      </c>
      <c r="AZ297" s="1030"/>
      <c r="BA297" s="1013"/>
      <c r="BB297" s="1193"/>
      <c r="BC297" s="1193"/>
      <c r="BD297" s="1193"/>
      <c r="BE297" s="1193"/>
      <c r="BF297" s="1193"/>
      <c r="BG297" s="1193"/>
      <c r="BH297" s="1193"/>
      <c r="BI297" s="1193"/>
      <c r="BJ297" s="1193"/>
      <c r="BK297" s="1193"/>
      <c r="BL297" s="1193"/>
      <c r="BM297" s="1193"/>
      <c r="BN297" s="1193"/>
      <c r="BO297" s="1193"/>
      <c r="BP297" s="1193"/>
      <c r="BQ297" s="1193"/>
      <c r="BR297" s="1193"/>
      <c r="BS297" s="1193"/>
      <c r="BT297" s="1193"/>
      <c r="BU297" s="1193"/>
      <c r="BV297" s="1193"/>
      <c r="BW297" s="1193"/>
      <c r="BX297" s="1193"/>
      <c r="BY297" s="1193"/>
      <c r="BZ297" s="1193"/>
      <c r="CA297" s="1193"/>
      <c r="CB297" s="1193"/>
      <c r="CC297" s="1193"/>
      <c r="CD297" s="1193"/>
      <c r="CE297" s="1193"/>
      <c r="CF297" s="1193"/>
      <c r="CG297" s="1193"/>
      <c r="CH297" s="1193"/>
      <c r="CI297" s="1193"/>
      <c r="CJ297" s="1193"/>
      <c r="CK297" s="1193"/>
      <c r="CL297" s="1193"/>
      <c r="CM297" s="1193"/>
      <c r="CN297" s="1193"/>
      <c r="CO297" s="1193"/>
      <c r="CP297" s="1193"/>
      <c r="CQ297" s="1193"/>
      <c r="CR297" s="1193"/>
      <c r="CS297" s="1193"/>
      <c r="CT297" s="1193"/>
      <c r="CU297" s="1193"/>
      <c r="CV297" s="1193"/>
      <c r="CW297" s="1193"/>
      <c r="CX297" s="1193"/>
      <c r="CY297" s="1193"/>
      <c r="CZ297" s="1193"/>
      <c r="DA297" s="1193"/>
      <c r="DB297" s="1193"/>
      <c r="DC297" s="1193"/>
      <c r="DD297" s="1193"/>
      <c r="DE297" s="1193"/>
      <c r="DF297" s="1193"/>
      <c r="DG297" s="1193"/>
      <c r="DH297" s="1193"/>
      <c r="DI297" s="1193"/>
      <c r="DJ297" s="1193"/>
      <c r="DK297" s="1193"/>
      <c r="DL297" s="1193"/>
      <c r="DM297" s="1193"/>
      <c r="DN297" s="1193"/>
      <c r="DO297" s="1193"/>
      <c r="DP297" s="1193"/>
      <c r="DQ297" s="1193"/>
      <c r="DR297" s="1193"/>
      <c r="DS297" s="1193"/>
      <c r="DT297" s="1193"/>
      <c r="DU297" s="1193"/>
      <c r="DV297" s="1193"/>
      <c r="DW297" s="1193"/>
      <c r="DX297" s="1193"/>
      <c r="DY297" s="1193"/>
      <c r="DZ297" s="1193"/>
      <c r="EA297" s="1193"/>
      <c r="EB297" s="1193"/>
      <c r="EC297" s="1193"/>
      <c r="ED297" s="1193"/>
      <c r="EE297" s="1193"/>
      <c r="EF297" s="1193"/>
      <c r="EG297" s="1193"/>
      <c r="EH297" s="1193"/>
      <c r="EI297" s="1193"/>
      <c r="EJ297" s="1193"/>
      <c r="EK297" s="1193"/>
      <c r="EL297" s="1193"/>
      <c r="EM297" s="1193"/>
      <c r="EN297" s="1193"/>
      <c r="EO297" s="1193"/>
      <c r="EP297" s="1193"/>
      <c r="EQ297" s="1193"/>
      <c r="ER297" s="1193"/>
      <c r="ES297" s="1193"/>
      <c r="ET297" s="1193"/>
      <c r="EU297" s="1193"/>
      <c r="EV297" s="1193"/>
      <c r="EW297" s="1193"/>
      <c r="EX297" s="1193"/>
      <c r="EY297" s="1193"/>
      <c r="EZ297" s="1193"/>
      <c r="FA297" s="1193"/>
      <c r="FB297" s="1193"/>
      <c r="FC297" s="1193"/>
      <c r="FD297" s="1193"/>
      <c r="FE297" s="1193"/>
      <c r="FF297" s="1193"/>
      <c r="FG297" s="1193"/>
      <c r="FH297" s="1193"/>
      <c r="FI297" s="1193"/>
      <c r="FJ297" s="1193"/>
      <c r="FK297" s="1193"/>
      <c r="FL297" s="1193"/>
      <c r="FM297" s="1193"/>
      <c r="FN297" s="1193"/>
      <c r="FO297" s="1193"/>
      <c r="FP297" s="1193"/>
      <c r="FQ297" s="1193"/>
      <c r="FR297" s="1193"/>
      <c r="FS297" s="1193"/>
      <c r="FT297" s="1193"/>
      <c r="FU297" s="1193"/>
      <c r="FV297" s="1193"/>
      <c r="FW297" s="1193"/>
      <c r="FX297" s="1193"/>
      <c r="FY297" s="1193"/>
      <c r="FZ297" s="1193"/>
      <c r="GA297" s="1193"/>
      <c r="GB297" s="1193"/>
      <c r="GC297" s="1193"/>
      <c r="GD297" s="1193"/>
      <c r="GE297" s="1193"/>
      <c r="GF297" s="1193"/>
      <c r="GG297" s="1193"/>
      <c r="GH297" s="1193"/>
      <c r="GI297" s="1193"/>
      <c r="GJ297" s="1193"/>
      <c r="GK297" s="1193"/>
      <c r="GL297" s="1193"/>
      <c r="GM297" s="1193"/>
      <c r="GN297" s="1193"/>
      <c r="GO297" s="1193"/>
      <c r="GP297" s="1193"/>
      <c r="GQ297" s="1193"/>
      <c r="GR297" s="1193"/>
      <c r="GS297" s="1193"/>
      <c r="GT297" s="1193"/>
      <c r="GU297" s="1193"/>
      <c r="GV297" s="1193"/>
      <c r="GW297" s="1193"/>
      <c r="GX297" s="1193"/>
      <c r="GY297" s="1193"/>
      <c r="GZ297" s="1193"/>
      <c r="HA297" s="1193"/>
      <c r="HB297" s="1193"/>
      <c r="HC297" s="1193"/>
      <c r="HD297" s="1193"/>
      <c r="HE297" s="1193"/>
      <c r="HF297" s="1193"/>
      <c r="HG297" s="1193"/>
      <c r="HH297" s="1193"/>
      <c r="HI297" s="1193"/>
      <c r="HJ297" s="1193"/>
      <c r="HK297" s="1193"/>
      <c r="HL297" s="1193"/>
      <c r="HM297" s="1193"/>
      <c r="HN297" s="1193"/>
      <c r="HO297" s="1193"/>
      <c r="HP297" s="1193"/>
      <c r="HQ297" s="1193"/>
      <c r="HR297" s="1193"/>
      <c r="HS297" s="1193"/>
      <c r="HT297" s="1193"/>
      <c r="HU297" s="1193"/>
      <c r="HV297" s="1193"/>
      <c r="HW297" s="1193"/>
      <c r="HX297" s="1193"/>
      <c r="HY297" s="1193"/>
      <c r="HZ297" s="1193"/>
      <c r="IA297" s="1193"/>
      <c r="IB297" s="1193"/>
      <c r="IC297" s="1193"/>
      <c r="ID297" s="1193"/>
      <c r="IE297" s="1193"/>
      <c r="IF297" s="1193"/>
      <c r="IG297" s="1193"/>
      <c r="IH297" s="1193"/>
      <c r="II297" s="1193"/>
      <c r="IJ297" s="1193"/>
      <c r="IK297" s="1193"/>
      <c r="IL297" s="1193"/>
      <c r="IM297" s="1193"/>
      <c r="IN297" s="1193"/>
      <c r="IO297" s="1193"/>
      <c r="IP297" s="1193"/>
      <c r="IQ297" s="1193"/>
      <c r="IR297" s="1193"/>
      <c r="IS297" s="1193"/>
      <c r="IT297" s="1193"/>
      <c r="IU297" s="1193"/>
      <c r="IV297" s="1193"/>
      <c r="IW297" s="1193"/>
      <c r="IX297" s="1193"/>
      <c r="IY297" s="1193"/>
      <c r="IZ297" s="1193"/>
      <c r="JA297" s="1193"/>
      <c r="JB297" s="1193"/>
      <c r="JC297" s="1193"/>
      <c r="JD297" s="1193"/>
      <c r="JE297" s="1193"/>
      <c r="JF297" s="1193"/>
      <c r="JG297" s="1193"/>
      <c r="JH297" s="1193"/>
      <c r="JI297" s="1193"/>
      <c r="JJ297" s="1193"/>
      <c r="JK297" s="1193"/>
      <c r="JL297" s="1193"/>
      <c r="JM297" s="1193"/>
      <c r="JN297" s="1193"/>
      <c r="JO297" s="1193"/>
      <c r="JP297" s="1193"/>
      <c r="JQ297" s="1193"/>
      <c r="JR297" s="1193"/>
      <c r="JS297" s="1193"/>
      <c r="JT297" s="1193"/>
      <c r="JU297" s="1193"/>
      <c r="JV297" s="1193"/>
      <c r="JW297" s="1193"/>
      <c r="JX297" s="1193"/>
      <c r="JY297" s="1193"/>
      <c r="JZ297" s="1193"/>
      <c r="KA297" s="1193"/>
      <c r="KB297" s="1193"/>
      <c r="KC297" s="1193"/>
      <c r="KD297" s="1193"/>
      <c r="KE297" s="1193"/>
      <c r="KF297" s="1193"/>
      <c r="KG297" s="1193"/>
      <c r="KH297" s="1193"/>
      <c r="KI297" s="1193"/>
      <c r="KJ297" s="1193"/>
      <c r="KK297" s="1193"/>
      <c r="KL297" s="1193"/>
      <c r="KM297" s="1193"/>
      <c r="KN297" s="1193"/>
      <c r="KO297" s="1193"/>
      <c r="KP297" s="1193"/>
      <c r="KQ297" s="1193"/>
      <c r="KR297" s="1193"/>
      <c r="KS297" s="1193"/>
      <c r="KT297" s="1193"/>
      <c r="KU297" s="1193"/>
      <c r="KV297" s="1193"/>
      <c r="KW297" s="1193"/>
      <c r="KX297" s="1193"/>
      <c r="KY297" s="1193"/>
      <c r="KZ297" s="1193"/>
      <c r="LA297" s="1193"/>
      <c r="LB297" s="1193"/>
      <c r="LC297" s="1193"/>
      <c r="LD297" s="1193"/>
      <c r="LE297" s="1193"/>
      <c r="LF297" s="1193"/>
      <c r="LG297" s="1193"/>
      <c r="LH297" s="1200"/>
      <c r="LI297" s="1200"/>
      <c r="LJ297" s="1200"/>
      <c r="LK297" s="1200"/>
      <c r="LL297" s="1200"/>
      <c r="LM297" s="1200"/>
      <c r="LN297" s="1200"/>
      <c r="LO297" s="1472"/>
    </row>
    <row r="298" s="1223" customFormat="1" ht="47" customHeight="1" spans="1:327">
      <c r="A298" s="1864">
        <v>46031</v>
      </c>
      <c r="B298" s="1044" t="s">
        <v>1432</v>
      </c>
      <c r="C298" s="1045" t="s">
        <v>98</v>
      </c>
      <c r="D298" s="1046">
        <v>4500191070</v>
      </c>
      <c r="E298" s="1047">
        <v>4354321876</v>
      </c>
      <c r="F298" s="1046" t="s">
        <v>5749</v>
      </c>
      <c r="G298" s="1048" t="s">
        <v>4780</v>
      </c>
      <c r="H298" s="1048" t="s">
        <v>4780</v>
      </c>
      <c r="I298" s="1066" t="s">
        <v>4765</v>
      </c>
      <c r="J298" s="1277">
        <v>6504</v>
      </c>
      <c r="K298" s="1883">
        <v>0</v>
      </c>
      <c r="L298" s="1883">
        <v>24</v>
      </c>
      <c r="M298" s="1527">
        <f t="shared" si="157"/>
        <v>271</v>
      </c>
      <c r="N298" s="1284">
        <v>46090</v>
      </c>
      <c r="O298" s="1284">
        <v>46088</v>
      </c>
      <c r="P298" s="1884"/>
      <c r="Q298" s="1908"/>
      <c r="R298" s="1909"/>
      <c r="S298" s="1577">
        <f t="shared" si="159"/>
        <v>-6504</v>
      </c>
      <c r="T298" s="1916" t="s">
        <v>1634</v>
      </c>
      <c r="U298" s="1571" t="s">
        <v>829</v>
      </c>
      <c r="V298" s="1569"/>
      <c r="W298" s="1569" t="s">
        <v>88</v>
      </c>
      <c r="X298" s="1335">
        <v>46038</v>
      </c>
      <c r="Y298" s="1336" t="s">
        <v>88</v>
      </c>
      <c r="Z298" s="1336" t="s">
        <v>5746</v>
      </c>
      <c r="AA298" s="1937" t="s">
        <v>5747</v>
      </c>
      <c r="AB298" s="1336"/>
      <c r="AC298" s="1126" t="s">
        <v>5748</v>
      </c>
      <c r="AD298" s="1372" t="s">
        <v>550</v>
      </c>
      <c r="AE298" s="1128">
        <v>0.7906</v>
      </c>
      <c r="AF298" s="1129">
        <f>AE298*J298</f>
        <v>5142.0624</v>
      </c>
      <c r="AG298" s="1949"/>
      <c r="AH298" s="1950" t="s">
        <v>81</v>
      </c>
      <c r="AI298" s="1950">
        <v>5</v>
      </c>
      <c r="AJ298" s="1277">
        <f t="shared" si="158"/>
        <v>6504</v>
      </c>
      <c r="AK298" s="1951"/>
      <c r="AL298" s="1952">
        <f>J298/24</f>
        <v>271</v>
      </c>
      <c r="AM298" s="1952"/>
      <c r="AN298" s="1952"/>
      <c r="AO298" s="1952"/>
      <c r="AP298" s="1951" t="s">
        <v>63</v>
      </c>
      <c r="AQ298" s="1277">
        <f t="shared" si="160"/>
        <v>6504</v>
      </c>
      <c r="AR298" s="1952"/>
      <c r="AS298" s="1446">
        <f t="shared" si="161"/>
        <v>1300.8</v>
      </c>
      <c r="AT298" s="1447">
        <f t="shared" si="162"/>
        <v>1300.8</v>
      </c>
      <c r="AU298" s="1447">
        <f t="shared" si="163"/>
        <v>1300.8</v>
      </c>
      <c r="AV298" s="1447">
        <f t="shared" si="164"/>
        <v>1300.8</v>
      </c>
      <c r="AW298" s="1448">
        <f t="shared" si="165"/>
        <v>1300.8</v>
      </c>
      <c r="AX298" s="1634">
        <f t="shared" si="166"/>
        <v>1246.6</v>
      </c>
      <c r="AY298" s="1178">
        <f t="shared" si="167"/>
        <v>54.2</v>
      </c>
      <c r="AZ298" s="1030"/>
      <c r="BA298" s="1013"/>
      <c r="BB298" s="1193"/>
      <c r="BC298" s="1193"/>
      <c r="BD298" s="1193"/>
      <c r="BE298" s="1193"/>
      <c r="BF298" s="1193"/>
      <c r="BG298" s="1193"/>
      <c r="BH298" s="1193"/>
      <c r="BI298" s="1193"/>
      <c r="BJ298" s="1193"/>
      <c r="BK298" s="1193"/>
      <c r="BL298" s="1193"/>
      <c r="BM298" s="1193"/>
      <c r="BN298" s="1193"/>
      <c r="BO298" s="1193"/>
      <c r="BP298" s="1193"/>
      <c r="BQ298" s="1193"/>
      <c r="BR298" s="1193"/>
      <c r="BS298" s="1193"/>
      <c r="BT298" s="1193"/>
      <c r="BU298" s="1193"/>
      <c r="BV298" s="1193"/>
      <c r="BW298" s="1193"/>
      <c r="BX298" s="1193"/>
      <c r="BY298" s="1193"/>
      <c r="BZ298" s="1193"/>
      <c r="CA298" s="1193"/>
      <c r="CB298" s="1193"/>
      <c r="CC298" s="1193"/>
      <c r="CD298" s="1193"/>
      <c r="CE298" s="1193"/>
      <c r="CF298" s="1193"/>
      <c r="CG298" s="1193"/>
      <c r="CH298" s="1193"/>
      <c r="CI298" s="1193"/>
      <c r="CJ298" s="1193"/>
      <c r="CK298" s="1193"/>
      <c r="CL298" s="1193"/>
      <c r="CM298" s="1193"/>
      <c r="CN298" s="1193"/>
      <c r="CO298" s="1193"/>
      <c r="CP298" s="1193"/>
      <c r="CQ298" s="1193"/>
      <c r="CR298" s="1193"/>
      <c r="CS298" s="1193"/>
      <c r="CT298" s="1193"/>
      <c r="CU298" s="1193"/>
      <c r="CV298" s="1193"/>
      <c r="CW298" s="1193"/>
      <c r="CX298" s="1193"/>
      <c r="CY298" s="1193"/>
      <c r="CZ298" s="1193"/>
      <c r="DA298" s="1193"/>
      <c r="DB298" s="1193"/>
      <c r="DC298" s="1193"/>
      <c r="DD298" s="1193"/>
      <c r="DE298" s="1193"/>
      <c r="DF298" s="1193"/>
      <c r="DG298" s="1193"/>
      <c r="DH298" s="1193"/>
      <c r="DI298" s="1193"/>
      <c r="DJ298" s="1193"/>
      <c r="DK298" s="1193"/>
      <c r="DL298" s="1193"/>
      <c r="DM298" s="1193"/>
      <c r="DN298" s="1193"/>
      <c r="DO298" s="1193"/>
      <c r="DP298" s="1193"/>
      <c r="DQ298" s="1193"/>
      <c r="DR298" s="1193"/>
      <c r="DS298" s="1193"/>
      <c r="DT298" s="1193"/>
      <c r="DU298" s="1193"/>
      <c r="DV298" s="1193"/>
      <c r="DW298" s="1193"/>
      <c r="DX298" s="1193"/>
      <c r="DY298" s="1193"/>
      <c r="DZ298" s="1193"/>
      <c r="EA298" s="1193"/>
      <c r="EB298" s="1193"/>
      <c r="EC298" s="1193"/>
      <c r="ED298" s="1193"/>
      <c r="EE298" s="1193"/>
      <c r="EF298" s="1193"/>
      <c r="EG298" s="1193"/>
      <c r="EH298" s="1193"/>
      <c r="EI298" s="1193"/>
      <c r="EJ298" s="1193"/>
      <c r="EK298" s="1193"/>
      <c r="EL298" s="1193"/>
      <c r="EM298" s="1193"/>
      <c r="EN298" s="1193"/>
      <c r="EO298" s="1193"/>
      <c r="EP298" s="1193"/>
      <c r="EQ298" s="1193"/>
      <c r="ER298" s="1193"/>
      <c r="ES298" s="1193"/>
      <c r="ET298" s="1193"/>
      <c r="EU298" s="1193"/>
      <c r="EV298" s="1193"/>
      <c r="EW298" s="1193"/>
      <c r="EX298" s="1193"/>
      <c r="EY298" s="1193"/>
      <c r="EZ298" s="1193"/>
      <c r="FA298" s="1193"/>
      <c r="FB298" s="1193"/>
      <c r="FC298" s="1193"/>
      <c r="FD298" s="1193"/>
      <c r="FE298" s="1193"/>
      <c r="FF298" s="1193"/>
      <c r="FG298" s="1193"/>
      <c r="FH298" s="1193"/>
      <c r="FI298" s="1193"/>
      <c r="FJ298" s="1193"/>
      <c r="FK298" s="1193"/>
      <c r="FL298" s="1193"/>
      <c r="FM298" s="1193"/>
      <c r="FN298" s="1193"/>
      <c r="FO298" s="1193"/>
      <c r="FP298" s="1193"/>
      <c r="FQ298" s="1193"/>
      <c r="FR298" s="1193"/>
      <c r="FS298" s="1193"/>
      <c r="FT298" s="1193"/>
      <c r="FU298" s="1193"/>
      <c r="FV298" s="1193"/>
      <c r="FW298" s="1193"/>
      <c r="FX298" s="1193"/>
      <c r="FY298" s="1193"/>
      <c r="FZ298" s="1193"/>
      <c r="GA298" s="1193"/>
      <c r="GB298" s="1193"/>
      <c r="GC298" s="1193"/>
      <c r="GD298" s="1193"/>
      <c r="GE298" s="1193"/>
      <c r="GF298" s="1193"/>
      <c r="GG298" s="1193"/>
      <c r="GH298" s="1193"/>
      <c r="GI298" s="1193"/>
      <c r="GJ298" s="1193"/>
      <c r="GK298" s="1193"/>
      <c r="GL298" s="1193"/>
      <c r="GM298" s="1193"/>
      <c r="GN298" s="1193"/>
      <c r="GO298" s="1193"/>
      <c r="GP298" s="1193"/>
      <c r="GQ298" s="1193"/>
      <c r="GR298" s="1193"/>
      <c r="GS298" s="1193"/>
      <c r="GT298" s="1193"/>
      <c r="GU298" s="1193"/>
      <c r="GV298" s="1193"/>
      <c r="GW298" s="1193"/>
      <c r="GX298" s="1193"/>
      <c r="GY298" s="1193"/>
      <c r="GZ298" s="1193"/>
      <c r="HA298" s="1193"/>
      <c r="HB298" s="1193"/>
      <c r="HC298" s="1193"/>
      <c r="HD298" s="1193"/>
      <c r="HE298" s="1193"/>
      <c r="HF298" s="1193"/>
      <c r="HG298" s="1193"/>
      <c r="HH298" s="1193"/>
      <c r="HI298" s="1193"/>
      <c r="HJ298" s="1193"/>
      <c r="HK298" s="1193"/>
      <c r="HL298" s="1193"/>
      <c r="HM298" s="1193"/>
      <c r="HN298" s="1193"/>
      <c r="HO298" s="1193"/>
      <c r="HP298" s="1193"/>
      <c r="HQ298" s="1193"/>
      <c r="HR298" s="1193"/>
      <c r="HS298" s="1193"/>
      <c r="HT298" s="1193"/>
      <c r="HU298" s="1193"/>
      <c r="HV298" s="1193"/>
      <c r="HW298" s="1193"/>
      <c r="HX298" s="1193"/>
      <c r="HY298" s="1193"/>
      <c r="HZ298" s="1193"/>
      <c r="IA298" s="1193"/>
      <c r="IB298" s="1193"/>
      <c r="IC298" s="1193"/>
      <c r="ID298" s="1193"/>
      <c r="IE298" s="1193"/>
      <c r="IF298" s="1193"/>
      <c r="IG298" s="1193"/>
      <c r="IH298" s="1193"/>
      <c r="II298" s="1193"/>
      <c r="IJ298" s="1193"/>
      <c r="IK298" s="1193"/>
      <c r="IL298" s="1193"/>
      <c r="IM298" s="1193"/>
      <c r="IN298" s="1193"/>
      <c r="IO298" s="1193"/>
      <c r="IP298" s="1193"/>
      <c r="IQ298" s="1193"/>
      <c r="IR298" s="1193"/>
      <c r="IS298" s="1193"/>
      <c r="IT298" s="1193"/>
      <c r="IU298" s="1193"/>
      <c r="IV298" s="1193"/>
      <c r="IW298" s="1193"/>
      <c r="IX298" s="1193"/>
      <c r="IY298" s="1193"/>
      <c r="IZ298" s="1193"/>
      <c r="JA298" s="1193"/>
      <c r="JB298" s="1193"/>
      <c r="JC298" s="1193"/>
      <c r="JD298" s="1193"/>
      <c r="JE298" s="1193"/>
      <c r="JF298" s="1193"/>
      <c r="JG298" s="1193"/>
      <c r="JH298" s="1193"/>
      <c r="JI298" s="1193"/>
      <c r="JJ298" s="1193"/>
      <c r="JK298" s="1193"/>
      <c r="JL298" s="1193"/>
      <c r="JM298" s="1193"/>
      <c r="JN298" s="1193"/>
      <c r="JO298" s="1193"/>
      <c r="JP298" s="1193"/>
      <c r="JQ298" s="1193"/>
      <c r="JR298" s="1193"/>
      <c r="JS298" s="1193"/>
      <c r="JT298" s="1193"/>
      <c r="JU298" s="1193"/>
      <c r="JV298" s="1193"/>
      <c r="JW298" s="1193"/>
      <c r="JX298" s="1193"/>
      <c r="JY298" s="1193"/>
      <c r="JZ298" s="1193"/>
      <c r="KA298" s="1193"/>
      <c r="KB298" s="1193"/>
      <c r="KC298" s="1193"/>
      <c r="KD298" s="1193"/>
      <c r="KE298" s="1193"/>
      <c r="KF298" s="1193"/>
      <c r="KG298" s="1193"/>
      <c r="KH298" s="1193"/>
      <c r="KI298" s="1193"/>
      <c r="KJ298" s="1193"/>
      <c r="KK298" s="1193"/>
      <c r="KL298" s="1193"/>
      <c r="KM298" s="1193"/>
      <c r="KN298" s="1193"/>
      <c r="KO298" s="1193"/>
      <c r="KP298" s="1193"/>
      <c r="KQ298" s="1193"/>
      <c r="KR298" s="1193"/>
      <c r="KS298" s="1193"/>
      <c r="KT298" s="1193"/>
      <c r="KU298" s="1193"/>
      <c r="KV298" s="1193"/>
      <c r="KW298" s="1193"/>
      <c r="KX298" s="1193"/>
      <c r="KY298" s="1193"/>
      <c r="KZ298" s="1193"/>
      <c r="LA298" s="1193"/>
      <c r="LB298" s="1193"/>
      <c r="LC298" s="1193"/>
      <c r="LD298" s="1193"/>
      <c r="LE298" s="1193"/>
      <c r="LF298" s="1193"/>
      <c r="LG298" s="1193"/>
      <c r="LH298" s="1200"/>
      <c r="LI298" s="1200"/>
      <c r="LJ298" s="1200"/>
      <c r="LK298" s="1200"/>
      <c r="LL298" s="1200"/>
      <c r="LM298" s="1200"/>
      <c r="LN298" s="1200"/>
      <c r="LO298" s="1472"/>
    </row>
    <row r="299" s="1223" customFormat="1" ht="47" customHeight="1" spans="1:327">
      <c r="A299" s="1864">
        <v>46035</v>
      </c>
      <c r="B299" s="1044" t="s">
        <v>5282</v>
      </c>
      <c r="C299" s="1045" t="s">
        <v>98</v>
      </c>
      <c r="D299" s="1046">
        <v>4500191184</v>
      </c>
      <c r="E299" s="1047" t="s">
        <v>5750</v>
      </c>
      <c r="F299" s="1046" t="s">
        <v>5751</v>
      </c>
      <c r="G299" s="1048" t="s">
        <v>4795</v>
      </c>
      <c r="H299" s="1048" t="s">
        <v>4795</v>
      </c>
      <c r="I299" s="1887" t="s">
        <v>5234</v>
      </c>
      <c r="J299" s="1277">
        <v>5670</v>
      </c>
      <c r="K299" s="1068">
        <v>0</v>
      </c>
      <c r="L299" s="1068">
        <v>54</v>
      </c>
      <c r="M299" s="1886">
        <f t="shared" si="157"/>
        <v>105</v>
      </c>
      <c r="N299" s="1284">
        <v>46091</v>
      </c>
      <c r="O299" s="1284">
        <v>46088</v>
      </c>
      <c r="P299" s="1888" t="s">
        <v>5752</v>
      </c>
      <c r="Q299" s="1908"/>
      <c r="R299" s="1909"/>
      <c r="S299" s="1577">
        <f t="shared" si="159"/>
        <v>-5670</v>
      </c>
      <c r="T299" s="1916" t="s">
        <v>1634</v>
      </c>
      <c r="U299" s="1765" t="s">
        <v>829</v>
      </c>
      <c r="V299" s="1569"/>
      <c r="W299" s="1569" t="s">
        <v>111</v>
      </c>
      <c r="X299" s="1335">
        <v>46038</v>
      </c>
      <c r="Y299" s="1336" t="s">
        <v>88</v>
      </c>
      <c r="Z299" s="1336" t="s">
        <v>5753</v>
      </c>
      <c r="AA299" s="1937"/>
      <c r="AB299" s="1336"/>
      <c r="AC299" s="1126" t="s">
        <v>5754</v>
      </c>
      <c r="AD299" s="1372" t="s">
        <v>1231</v>
      </c>
      <c r="AE299" s="1363">
        <v>51.9304</v>
      </c>
      <c r="AF299" s="1364">
        <f>M299*AE299</f>
        <v>5452.692</v>
      </c>
      <c r="AG299" s="1949"/>
      <c r="AH299" s="1950" t="s">
        <v>81</v>
      </c>
      <c r="AI299" s="1950">
        <v>5</v>
      </c>
      <c r="AJ299" s="1277">
        <f t="shared" si="158"/>
        <v>5670</v>
      </c>
      <c r="AK299" s="1951"/>
      <c r="AL299" s="1952"/>
      <c r="AM299" s="1952"/>
      <c r="AN299" s="1952">
        <f>J299/54</f>
        <v>105</v>
      </c>
      <c r="AO299" s="1952"/>
      <c r="AP299" s="1951" t="s">
        <v>63</v>
      </c>
      <c r="AQ299" s="1277">
        <f t="shared" si="160"/>
        <v>5670</v>
      </c>
      <c r="AR299" s="1952"/>
      <c r="AS299" s="1178">
        <f t="shared" si="161"/>
        <v>1134</v>
      </c>
      <c r="AT299" s="1178">
        <f t="shared" si="162"/>
        <v>1134</v>
      </c>
      <c r="AU299" s="1178">
        <f t="shared" si="163"/>
        <v>1134</v>
      </c>
      <c r="AV299" s="1178">
        <f t="shared" si="164"/>
        <v>1134</v>
      </c>
      <c r="AW299" s="1178">
        <f t="shared" si="165"/>
        <v>1134</v>
      </c>
      <c r="AX299" s="1634">
        <f t="shared" si="166"/>
        <v>1086.75</v>
      </c>
      <c r="AY299" s="1178">
        <f t="shared" si="167"/>
        <v>47.25</v>
      </c>
      <c r="AZ299" s="1030"/>
      <c r="BA299" s="1013"/>
      <c r="BB299" s="1193"/>
      <c r="BC299" s="1193"/>
      <c r="BD299" s="1193"/>
      <c r="BE299" s="1193"/>
      <c r="BF299" s="1193"/>
      <c r="BG299" s="1193"/>
      <c r="BH299" s="1193"/>
      <c r="BI299" s="1193"/>
      <c r="BJ299" s="1193"/>
      <c r="BK299" s="1193"/>
      <c r="BL299" s="1193"/>
      <c r="BM299" s="1193"/>
      <c r="BN299" s="1193"/>
      <c r="BO299" s="1193"/>
      <c r="BP299" s="1193"/>
      <c r="BQ299" s="1193"/>
      <c r="BR299" s="1193"/>
      <c r="BS299" s="1193"/>
      <c r="BT299" s="1193"/>
      <c r="BU299" s="1193"/>
      <c r="BV299" s="1193"/>
      <c r="BW299" s="1193"/>
      <c r="BX299" s="1193"/>
      <c r="BY299" s="1193"/>
      <c r="BZ299" s="1193"/>
      <c r="CA299" s="1193"/>
      <c r="CB299" s="1193"/>
      <c r="CC299" s="1193"/>
      <c r="CD299" s="1193"/>
      <c r="CE299" s="1193"/>
      <c r="CF299" s="1193"/>
      <c r="CG299" s="1193"/>
      <c r="CH299" s="1193"/>
      <c r="CI299" s="1193"/>
      <c r="CJ299" s="1193"/>
      <c r="CK299" s="1193"/>
      <c r="CL299" s="1193"/>
      <c r="CM299" s="1193"/>
      <c r="CN299" s="1193"/>
      <c r="CO299" s="1193"/>
      <c r="CP299" s="1193"/>
      <c r="CQ299" s="1193"/>
      <c r="CR299" s="1193"/>
      <c r="CS299" s="1193"/>
      <c r="CT299" s="1193"/>
      <c r="CU299" s="1193"/>
      <c r="CV299" s="1193"/>
      <c r="CW299" s="1193"/>
      <c r="CX299" s="1193"/>
      <c r="CY299" s="1193"/>
      <c r="CZ299" s="1193"/>
      <c r="DA299" s="1193"/>
      <c r="DB299" s="1193"/>
      <c r="DC299" s="1193"/>
      <c r="DD299" s="1193"/>
      <c r="DE299" s="1193"/>
      <c r="DF299" s="1193"/>
      <c r="DG299" s="1193"/>
      <c r="DH299" s="1193"/>
      <c r="DI299" s="1193"/>
      <c r="DJ299" s="1193"/>
      <c r="DK299" s="1193"/>
      <c r="DL299" s="1193"/>
      <c r="DM299" s="1193"/>
      <c r="DN299" s="1193"/>
      <c r="DO299" s="1193"/>
      <c r="DP299" s="1193"/>
      <c r="DQ299" s="1193"/>
      <c r="DR299" s="1193"/>
      <c r="DS299" s="1193"/>
      <c r="DT299" s="1193"/>
      <c r="DU299" s="1193"/>
      <c r="DV299" s="1193"/>
      <c r="DW299" s="1193"/>
      <c r="DX299" s="1193"/>
      <c r="DY299" s="1193"/>
      <c r="DZ299" s="1193"/>
      <c r="EA299" s="1193"/>
      <c r="EB299" s="1193"/>
      <c r="EC299" s="1193"/>
      <c r="ED299" s="1193"/>
      <c r="EE299" s="1193"/>
      <c r="EF299" s="1193"/>
      <c r="EG299" s="1193"/>
      <c r="EH299" s="1193"/>
      <c r="EI299" s="1193"/>
      <c r="EJ299" s="1193"/>
      <c r="EK299" s="1193"/>
      <c r="EL299" s="1193"/>
      <c r="EM299" s="1193"/>
      <c r="EN299" s="1193"/>
      <c r="EO299" s="1193"/>
      <c r="EP299" s="1193"/>
      <c r="EQ299" s="1193"/>
      <c r="ER299" s="1193"/>
      <c r="ES299" s="1193"/>
      <c r="ET299" s="1193"/>
      <c r="EU299" s="1193"/>
      <c r="EV299" s="1193"/>
      <c r="EW299" s="1193"/>
      <c r="EX299" s="1193"/>
      <c r="EY299" s="1193"/>
      <c r="EZ299" s="1193"/>
      <c r="FA299" s="1193"/>
      <c r="FB299" s="1193"/>
      <c r="FC299" s="1193"/>
      <c r="FD299" s="1193"/>
      <c r="FE299" s="1193"/>
      <c r="FF299" s="1193"/>
      <c r="FG299" s="1193"/>
      <c r="FH299" s="1193"/>
      <c r="FI299" s="1193"/>
      <c r="FJ299" s="1193"/>
      <c r="FK299" s="1193"/>
      <c r="FL299" s="1193"/>
      <c r="FM299" s="1193"/>
      <c r="FN299" s="1193"/>
      <c r="FO299" s="1193"/>
      <c r="FP299" s="1193"/>
      <c r="FQ299" s="1193"/>
      <c r="FR299" s="1193"/>
      <c r="FS299" s="1193"/>
      <c r="FT299" s="1193"/>
      <c r="FU299" s="1193"/>
      <c r="FV299" s="1193"/>
      <c r="FW299" s="1193"/>
      <c r="FX299" s="1193"/>
      <c r="FY299" s="1193"/>
      <c r="FZ299" s="1193"/>
      <c r="GA299" s="1193"/>
      <c r="GB299" s="1193"/>
      <c r="GC299" s="1193"/>
      <c r="GD299" s="1193"/>
      <c r="GE299" s="1193"/>
      <c r="GF299" s="1193"/>
      <c r="GG299" s="1193"/>
      <c r="GH299" s="1193"/>
      <c r="GI299" s="1193"/>
      <c r="GJ299" s="1193"/>
      <c r="GK299" s="1193"/>
      <c r="GL299" s="1193"/>
      <c r="GM299" s="1193"/>
      <c r="GN299" s="1193"/>
      <c r="GO299" s="1193"/>
      <c r="GP299" s="1193"/>
      <c r="GQ299" s="1193"/>
      <c r="GR299" s="1193"/>
      <c r="GS299" s="1193"/>
      <c r="GT299" s="1193"/>
      <c r="GU299" s="1193"/>
      <c r="GV299" s="1193"/>
      <c r="GW299" s="1193"/>
      <c r="GX299" s="1193"/>
      <c r="GY299" s="1193"/>
      <c r="GZ299" s="1193"/>
      <c r="HA299" s="1193"/>
      <c r="HB299" s="1193"/>
      <c r="HC299" s="1193"/>
      <c r="HD299" s="1193"/>
      <c r="HE299" s="1193"/>
      <c r="HF299" s="1193"/>
      <c r="HG299" s="1193"/>
      <c r="HH299" s="1193"/>
      <c r="HI299" s="1193"/>
      <c r="HJ299" s="1193"/>
      <c r="HK299" s="1193"/>
      <c r="HL299" s="1193"/>
      <c r="HM299" s="1193"/>
      <c r="HN299" s="1193"/>
      <c r="HO299" s="1193"/>
      <c r="HP299" s="1193"/>
      <c r="HQ299" s="1193"/>
      <c r="HR299" s="1193"/>
      <c r="HS299" s="1193"/>
      <c r="HT299" s="1193"/>
      <c r="HU299" s="1193"/>
      <c r="HV299" s="1193"/>
      <c r="HW299" s="1193"/>
      <c r="HX299" s="1193"/>
      <c r="HY299" s="1193"/>
      <c r="HZ299" s="1193"/>
      <c r="IA299" s="1193"/>
      <c r="IB299" s="1193"/>
      <c r="IC299" s="1193"/>
      <c r="ID299" s="1193"/>
      <c r="IE299" s="1193"/>
      <c r="IF299" s="1193"/>
      <c r="IG299" s="1193"/>
      <c r="IH299" s="1193"/>
      <c r="II299" s="1193"/>
      <c r="IJ299" s="1193"/>
      <c r="IK299" s="1193"/>
      <c r="IL299" s="1193"/>
      <c r="IM299" s="1193"/>
      <c r="IN299" s="1193"/>
      <c r="IO299" s="1193"/>
      <c r="IP299" s="1193"/>
      <c r="IQ299" s="1193"/>
      <c r="IR299" s="1193"/>
      <c r="IS299" s="1193"/>
      <c r="IT299" s="1193"/>
      <c r="IU299" s="1193"/>
      <c r="IV299" s="1193"/>
      <c r="IW299" s="1193"/>
      <c r="IX299" s="1193"/>
      <c r="IY299" s="1193"/>
      <c r="IZ299" s="1193"/>
      <c r="JA299" s="1193"/>
      <c r="JB299" s="1193"/>
      <c r="JC299" s="1193"/>
      <c r="JD299" s="1193"/>
      <c r="JE299" s="1193"/>
      <c r="JF299" s="1193"/>
      <c r="JG299" s="1193"/>
      <c r="JH299" s="1193"/>
      <c r="JI299" s="1193"/>
      <c r="JJ299" s="1193"/>
      <c r="JK299" s="1193"/>
      <c r="JL299" s="1193"/>
      <c r="JM299" s="1193"/>
      <c r="JN299" s="1193"/>
      <c r="JO299" s="1193"/>
      <c r="JP299" s="1193"/>
      <c r="JQ299" s="1193"/>
      <c r="JR299" s="1193"/>
      <c r="JS299" s="1193"/>
      <c r="JT299" s="1193"/>
      <c r="JU299" s="1193"/>
      <c r="JV299" s="1193"/>
      <c r="JW299" s="1193"/>
      <c r="JX299" s="1193"/>
      <c r="JY299" s="1193"/>
      <c r="JZ299" s="1193"/>
      <c r="KA299" s="1193"/>
      <c r="KB299" s="1193"/>
      <c r="KC299" s="1193"/>
      <c r="KD299" s="1193"/>
      <c r="KE299" s="1193"/>
      <c r="KF299" s="1193"/>
      <c r="KG299" s="1193"/>
      <c r="KH299" s="1193"/>
      <c r="KI299" s="1193"/>
      <c r="KJ299" s="1193"/>
      <c r="KK299" s="1193"/>
      <c r="KL299" s="1193"/>
      <c r="KM299" s="1193"/>
      <c r="KN299" s="1193"/>
      <c r="KO299" s="1193"/>
      <c r="KP299" s="1193"/>
      <c r="KQ299" s="1193"/>
      <c r="KR299" s="1193"/>
      <c r="KS299" s="1193"/>
      <c r="KT299" s="1193"/>
      <c r="KU299" s="1193"/>
      <c r="KV299" s="1193"/>
      <c r="KW299" s="1193"/>
      <c r="KX299" s="1193"/>
      <c r="KY299" s="1193"/>
      <c r="KZ299" s="1193"/>
      <c r="LA299" s="1193"/>
      <c r="LB299" s="1193"/>
      <c r="LC299" s="1193"/>
      <c r="LD299" s="1193"/>
      <c r="LE299" s="1193"/>
      <c r="LF299" s="1193"/>
      <c r="LG299" s="1193"/>
      <c r="LH299" s="1200"/>
      <c r="LI299" s="1200"/>
      <c r="LJ299" s="1200"/>
      <c r="LK299" s="1200"/>
      <c r="LL299" s="1200"/>
      <c r="LM299" s="1200"/>
      <c r="LN299" s="1200"/>
      <c r="LO299" s="1472"/>
    </row>
    <row r="300" s="1223" customFormat="1" ht="47" customHeight="1" spans="1:327">
      <c r="A300" s="1864">
        <v>46015</v>
      </c>
      <c r="B300" s="1044" t="s">
        <v>173</v>
      </c>
      <c r="C300" s="1045" t="s">
        <v>98</v>
      </c>
      <c r="D300" s="1046">
        <v>4500189938</v>
      </c>
      <c r="E300" s="1047" t="s">
        <v>5755</v>
      </c>
      <c r="F300" s="1046" t="s">
        <v>5756</v>
      </c>
      <c r="G300" s="1048" t="s">
        <v>5276</v>
      </c>
      <c r="H300" s="1048" t="s">
        <v>5276</v>
      </c>
      <c r="I300" s="1066" t="s">
        <v>5277</v>
      </c>
      <c r="J300" s="1277">
        <v>2640</v>
      </c>
      <c r="K300" s="1883">
        <v>0</v>
      </c>
      <c r="L300" s="1883">
        <v>2640</v>
      </c>
      <c r="M300" s="1527">
        <f t="shared" ref="M300:M325" si="168">J300/L300</f>
        <v>1</v>
      </c>
      <c r="N300" s="1284">
        <v>46092</v>
      </c>
      <c r="O300" s="1284">
        <v>46090</v>
      </c>
      <c r="P300" s="1884" t="s">
        <v>5757</v>
      </c>
      <c r="Q300" s="1908"/>
      <c r="R300" s="1909"/>
      <c r="S300" s="1577">
        <f t="shared" si="159"/>
        <v>-2640</v>
      </c>
      <c r="T300" s="1909" t="s">
        <v>1634</v>
      </c>
      <c r="U300" s="1917" t="s">
        <v>829</v>
      </c>
      <c r="V300" s="1918"/>
      <c r="W300" s="1569" t="s">
        <v>88</v>
      </c>
      <c r="X300" s="1335" t="s">
        <v>5482</v>
      </c>
      <c r="Y300" s="1336" t="s">
        <v>287</v>
      </c>
      <c r="Z300" s="1336" t="s">
        <v>5733</v>
      </c>
      <c r="AA300" s="1937" t="s">
        <v>2394</v>
      </c>
      <c r="AB300" s="1336"/>
      <c r="AC300" s="1126" t="s">
        <v>5412</v>
      </c>
      <c r="AD300" s="1372" t="s">
        <v>181</v>
      </c>
      <c r="AE300" s="1128">
        <v>2144.21</v>
      </c>
      <c r="AF300" s="1129">
        <f>AE300*M300</f>
        <v>2144.21</v>
      </c>
      <c r="AG300" s="1949"/>
      <c r="AH300" s="1950" t="s">
        <v>81</v>
      </c>
      <c r="AI300" s="1950">
        <v>5</v>
      </c>
      <c r="AJ300" s="1277">
        <f t="shared" si="158"/>
        <v>2640</v>
      </c>
      <c r="AK300" s="1951"/>
      <c r="AL300" s="1952"/>
      <c r="AM300" s="1952">
        <f>J300/12</f>
        <v>220</v>
      </c>
      <c r="AN300" s="1952"/>
      <c r="AO300" s="1952"/>
      <c r="AP300" s="1952" t="s">
        <v>63</v>
      </c>
      <c r="AQ300" s="1277">
        <f t="shared" si="160"/>
        <v>2640</v>
      </c>
      <c r="AR300" s="1952"/>
      <c r="AS300" s="1446">
        <f t="shared" si="161"/>
        <v>528</v>
      </c>
      <c r="AT300" s="1447">
        <f t="shared" si="162"/>
        <v>528</v>
      </c>
      <c r="AU300" s="1447">
        <f t="shared" si="163"/>
        <v>528</v>
      </c>
      <c r="AV300" s="1447">
        <f t="shared" si="164"/>
        <v>528</v>
      </c>
      <c r="AW300" s="1448">
        <f t="shared" si="165"/>
        <v>528</v>
      </c>
      <c r="AX300" s="1961">
        <f t="shared" si="166"/>
        <v>506</v>
      </c>
      <c r="AY300" s="1178">
        <f t="shared" si="167"/>
        <v>22</v>
      </c>
      <c r="AZ300" s="1030"/>
      <c r="BA300" s="1013"/>
      <c r="BB300" s="1193"/>
      <c r="BC300" s="1193"/>
      <c r="BD300" s="1193"/>
      <c r="BE300" s="1193"/>
      <c r="BF300" s="1193"/>
      <c r="BG300" s="1193"/>
      <c r="BH300" s="1193"/>
      <c r="BI300" s="1193"/>
      <c r="BJ300" s="1193"/>
      <c r="BK300" s="1193"/>
      <c r="BL300" s="1193"/>
      <c r="BM300" s="1193"/>
      <c r="BN300" s="1193"/>
      <c r="BO300" s="1193"/>
      <c r="BP300" s="1193"/>
      <c r="BQ300" s="1193"/>
      <c r="BR300" s="1193"/>
      <c r="BS300" s="1193"/>
      <c r="BT300" s="1193"/>
      <c r="BU300" s="1193"/>
      <c r="BV300" s="1193"/>
      <c r="BW300" s="1193"/>
      <c r="BX300" s="1193"/>
      <c r="BY300" s="1193"/>
      <c r="BZ300" s="1193"/>
      <c r="CA300" s="1193"/>
      <c r="CB300" s="1193"/>
      <c r="CC300" s="1193"/>
      <c r="CD300" s="1193"/>
      <c r="CE300" s="1193"/>
      <c r="CF300" s="1193"/>
      <c r="CG300" s="1193"/>
      <c r="CH300" s="1193"/>
      <c r="CI300" s="1193"/>
      <c r="CJ300" s="1193"/>
      <c r="CK300" s="1193"/>
      <c r="CL300" s="1193"/>
      <c r="CM300" s="1193"/>
      <c r="CN300" s="1193"/>
      <c r="CO300" s="1193"/>
      <c r="CP300" s="1193"/>
      <c r="CQ300" s="1193"/>
      <c r="CR300" s="1193"/>
      <c r="CS300" s="1193"/>
      <c r="CT300" s="1193"/>
      <c r="CU300" s="1193"/>
      <c r="CV300" s="1193"/>
      <c r="CW300" s="1193"/>
      <c r="CX300" s="1193"/>
      <c r="CY300" s="1193"/>
      <c r="CZ300" s="1193"/>
      <c r="DA300" s="1193"/>
      <c r="DB300" s="1193"/>
      <c r="DC300" s="1193"/>
      <c r="DD300" s="1193"/>
      <c r="DE300" s="1193"/>
      <c r="DF300" s="1193"/>
      <c r="DG300" s="1193"/>
      <c r="DH300" s="1193"/>
      <c r="DI300" s="1193"/>
      <c r="DJ300" s="1193"/>
      <c r="DK300" s="1193"/>
      <c r="DL300" s="1193"/>
      <c r="DM300" s="1193"/>
      <c r="DN300" s="1193"/>
      <c r="DO300" s="1193"/>
      <c r="DP300" s="1193"/>
      <c r="DQ300" s="1193"/>
      <c r="DR300" s="1193"/>
      <c r="DS300" s="1193"/>
      <c r="DT300" s="1193"/>
      <c r="DU300" s="1193"/>
      <c r="DV300" s="1193"/>
      <c r="DW300" s="1193"/>
      <c r="DX300" s="1193"/>
      <c r="DY300" s="1193"/>
      <c r="DZ300" s="1193"/>
      <c r="EA300" s="1193"/>
      <c r="EB300" s="1193"/>
      <c r="EC300" s="1193"/>
      <c r="ED300" s="1193"/>
      <c r="EE300" s="1193"/>
      <c r="EF300" s="1193"/>
      <c r="EG300" s="1193"/>
      <c r="EH300" s="1193"/>
      <c r="EI300" s="1193"/>
      <c r="EJ300" s="1193"/>
      <c r="EK300" s="1193"/>
      <c r="EL300" s="1193"/>
      <c r="EM300" s="1193"/>
      <c r="EN300" s="1193"/>
      <c r="EO300" s="1193"/>
      <c r="EP300" s="1193"/>
      <c r="EQ300" s="1193"/>
      <c r="ER300" s="1193"/>
      <c r="ES300" s="1193"/>
      <c r="ET300" s="1193"/>
      <c r="EU300" s="1193"/>
      <c r="EV300" s="1193"/>
      <c r="EW300" s="1193"/>
      <c r="EX300" s="1193"/>
      <c r="EY300" s="1193"/>
      <c r="EZ300" s="1193"/>
      <c r="FA300" s="1193"/>
      <c r="FB300" s="1193"/>
      <c r="FC300" s="1193"/>
      <c r="FD300" s="1193"/>
      <c r="FE300" s="1193"/>
      <c r="FF300" s="1193"/>
      <c r="FG300" s="1193"/>
      <c r="FH300" s="1193"/>
      <c r="FI300" s="1193"/>
      <c r="FJ300" s="1193"/>
      <c r="FK300" s="1193"/>
      <c r="FL300" s="1193"/>
      <c r="FM300" s="1193"/>
      <c r="FN300" s="1193"/>
      <c r="FO300" s="1193"/>
      <c r="FP300" s="1193"/>
      <c r="FQ300" s="1193"/>
      <c r="FR300" s="1193"/>
      <c r="FS300" s="1193"/>
      <c r="FT300" s="1193"/>
      <c r="FU300" s="1193"/>
      <c r="FV300" s="1193"/>
      <c r="FW300" s="1193"/>
      <c r="FX300" s="1193"/>
      <c r="FY300" s="1193"/>
      <c r="FZ300" s="1193"/>
      <c r="GA300" s="1193"/>
      <c r="GB300" s="1193"/>
      <c r="GC300" s="1193"/>
      <c r="GD300" s="1193"/>
      <c r="GE300" s="1193"/>
      <c r="GF300" s="1193"/>
      <c r="GG300" s="1193"/>
      <c r="GH300" s="1193"/>
      <c r="GI300" s="1193"/>
      <c r="GJ300" s="1193"/>
      <c r="GK300" s="1193"/>
      <c r="GL300" s="1193"/>
      <c r="GM300" s="1193"/>
      <c r="GN300" s="1193"/>
      <c r="GO300" s="1193"/>
      <c r="GP300" s="1193"/>
      <c r="GQ300" s="1193"/>
      <c r="GR300" s="1193"/>
      <c r="GS300" s="1193"/>
      <c r="GT300" s="1193"/>
      <c r="GU300" s="1193"/>
      <c r="GV300" s="1193"/>
      <c r="GW300" s="1193"/>
      <c r="GX300" s="1193"/>
      <c r="GY300" s="1193"/>
      <c r="GZ300" s="1193"/>
      <c r="HA300" s="1193"/>
      <c r="HB300" s="1193"/>
      <c r="HC300" s="1193"/>
      <c r="HD300" s="1193"/>
      <c r="HE300" s="1193"/>
      <c r="HF300" s="1193"/>
      <c r="HG300" s="1193"/>
      <c r="HH300" s="1193"/>
      <c r="HI300" s="1193"/>
      <c r="HJ300" s="1193"/>
      <c r="HK300" s="1193"/>
      <c r="HL300" s="1193"/>
      <c r="HM300" s="1193"/>
      <c r="HN300" s="1193"/>
      <c r="HO300" s="1193"/>
      <c r="HP300" s="1193"/>
      <c r="HQ300" s="1193"/>
      <c r="HR300" s="1193"/>
      <c r="HS300" s="1193"/>
      <c r="HT300" s="1193"/>
      <c r="HU300" s="1193"/>
      <c r="HV300" s="1193"/>
      <c r="HW300" s="1193"/>
      <c r="HX300" s="1193"/>
      <c r="HY300" s="1193"/>
      <c r="HZ300" s="1193"/>
      <c r="IA300" s="1193"/>
      <c r="IB300" s="1193"/>
      <c r="IC300" s="1193"/>
      <c r="ID300" s="1193"/>
      <c r="IE300" s="1193"/>
      <c r="IF300" s="1193"/>
      <c r="IG300" s="1193"/>
      <c r="IH300" s="1193"/>
      <c r="II300" s="1193"/>
      <c r="IJ300" s="1193"/>
      <c r="IK300" s="1193"/>
      <c r="IL300" s="1193"/>
      <c r="IM300" s="1193"/>
      <c r="IN300" s="1193"/>
      <c r="IO300" s="1193"/>
      <c r="IP300" s="1193"/>
      <c r="IQ300" s="1193"/>
      <c r="IR300" s="1193"/>
      <c r="IS300" s="1193"/>
      <c r="IT300" s="1193"/>
      <c r="IU300" s="1193"/>
      <c r="IV300" s="1193"/>
      <c r="IW300" s="1193"/>
      <c r="IX300" s="1193"/>
      <c r="IY300" s="1193"/>
      <c r="IZ300" s="1193"/>
      <c r="JA300" s="1193"/>
      <c r="JB300" s="1193"/>
      <c r="JC300" s="1193"/>
      <c r="JD300" s="1193"/>
      <c r="JE300" s="1193"/>
      <c r="JF300" s="1193"/>
      <c r="JG300" s="1193"/>
      <c r="JH300" s="1193"/>
      <c r="JI300" s="1193"/>
      <c r="JJ300" s="1193"/>
      <c r="JK300" s="1193"/>
      <c r="JL300" s="1193"/>
      <c r="JM300" s="1193"/>
      <c r="JN300" s="1193"/>
      <c r="JO300" s="1193"/>
      <c r="JP300" s="1193"/>
      <c r="JQ300" s="1193"/>
      <c r="JR300" s="1193"/>
      <c r="JS300" s="1193"/>
      <c r="JT300" s="1193"/>
      <c r="JU300" s="1193"/>
      <c r="JV300" s="1193"/>
      <c r="JW300" s="1193"/>
      <c r="JX300" s="1193"/>
      <c r="JY300" s="1193"/>
      <c r="JZ300" s="1193"/>
      <c r="KA300" s="1193"/>
      <c r="KB300" s="1193"/>
      <c r="KC300" s="1193"/>
      <c r="KD300" s="1193"/>
      <c r="KE300" s="1193"/>
      <c r="KF300" s="1193"/>
      <c r="KG300" s="1193"/>
      <c r="KH300" s="1193"/>
      <c r="KI300" s="1193"/>
      <c r="KJ300" s="1193"/>
      <c r="KK300" s="1193"/>
      <c r="KL300" s="1193"/>
      <c r="KM300" s="1193"/>
      <c r="KN300" s="1193"/>
      <c r="KO300" s="1193"/>
      <c r="KP300" s="1193"/>
      <c r="KQ300" s="1193"/>
      <c r="KR300" s="1193"/>
      <c r="KS300" s="1193"/>
      <c r="KT300" s="1193"/>
      <c r="KU300" s="1193"/>
      <c r="KV300" s="1193"/>
      <c r="KW300" s="1193"/>
      <c r="KX300" s="1193"/>
      <c r="KY300" s="1193"/>
      <c r="KZ300" s="1193"/>
      <c r="LA300" s="1193"/>
      <c r="LB300" s="1193"/>
      <c r="LC300" s="1193"/>
      <c r="LD300" s="1193"/>
      <c r="LE300" s="1193"/>
      <c r="LF300" s="1193"/>
      <c r="LG300" s="1193"/>
      <c r="LH300" s="1200"/>
      <c r="LI300" s="1200"/>
      <c r="LJ300" s="1200"/>
      <c r="LK300" s="1200"/>
      <c r="LL300" s="1200"/>
      <c r="LM300" s="1200"/>
      <c r="LN300" s="1200"/>
      <c r="LO300" s="1472"/>
    </row>
    <row r="301" s="1223" customFormat="1" ht="47" customHeight="1" spans="1:327">
      <c r="A301" s="1864">
        <v>46015</v>
      </c>
      <c r="B301" s="1044" t="s">
        <v>173</v>
      </c>
      <c r="C301" s="1045" t="s">
        <v>98</v>
      </c>
      <c r="D301" s="1046">
        <v>4500189942</v>
      </c>
      <c r="E301" s="1047" t="s">
        <v>5758</v>
      </c>
      <c r="F301" s="1046" t="s">
        <v>5759</v>
      </c>
      <c r="G301" s="1048" t="s">
        <v>5276</v>
      </c>
      <c r="H301" s="1048" t="s">
        <v>5276</v>
      </c>
      <c r="I301" s="1066" t="s">
        <v>5277</v>
      </c>
      <c r="J301" s="1277">
        <v>2640</v>
      </c>
      <c r="K301" s="1883">
        <v>0</v>
      </c>
      <c r="L301" s="1883">
        <v>2640</v>
      </c>
      <c r="M301" s="1527">
        <f t="shared" si="168"/>
        <v>1</v>
      </c>
      <c r="N301" s="1284">
        <v>46092</v>
      </c>
      <c r="O301" s="1284">
        <f>N301-2</f>
        <v>46090</v>
      </c>
      <c r="P301" s="1884" t="s">
        <v>5757</v>
      </c>
      <c r="Q301" s="1908"/>
      <c r="R301" s="1909"/>
      <c r="S301" s="1577">
        <f t="shared" si="159"/>
        <v>-2640</v>
      </c>
      <c r="T301" s="1909"/>
      <c r="U301" s="1917" t="s">
        <v>829</v>
      </c>
      <c r="V301" s="1918"/>
      <c r="W301" s="1919" t="s">
        <v>5760</v>
      </c>
      <c r="X301" s="1335" t="s">
        <v>5482</v>
      </c>
      <c r="Y301" s="1336" t="s">
        <v>5761</v>
      </c>
      <c r="Z301" s="1336" t="s">
        <v>5733</v>
      </c>
      <c r="AA301" s="1937" t="s">
        <v>2394</v>
      </c>
      <c r="AB301" s="1336"/>
      <c r="AC301" s="1126" t="s">
        <v>5762</v>
      </c>
      <c r="AD301" s="1372" t="s">
        <v>181</v>
      </c>
      <c r="AE301" s="1128">
        <v>2144.21</v>
      </c>
      <c r="AF301" s="1129">
        <f>AE301*M301</f>
        <v>2144.21</v>
      </c>
      <c r="AG301" s="1949"/>
      <c r="AH301" s="1950" t="s">
        <v>81</v>
      </c>
      <c r="AI301" s="1950">
        <v>5</v>
      </c>
      <c r="AJ301" s="1277">
        <v>2640</v>
      </c>
      <c r="AK301" s="1951"/>
      <c r="AL301" s="1952"/>
      <c r="AM301" s="1952">
        <f>J301/12</f>
        <v>220</v>
      </c>
      <c r="AN301" s="1952"/>
      <c r="AO301" s="1952"/>
      <c r="AP301" s="1952" t="s">
        <v>5763</v>
      </c>
      <c r="AQ301" s="1277">
        <f t="shared" si="160"/>
        <v>2640</v>
      </c>
      <c r="AR301" s="1952"/>
      <c r="AS301" s="1446">
        <f t="shared" si="161"/>
        <v>528</v>
      </c>
      <c r="AT301" s="1447">
        <f t="shared" si="162"/>
        <v>528</v>
      </c>
      <c r="AU301" s="1447">
        <f t="shared" si="163"/>
        <v>528</v>
      </c>
      <c r="AV301" s="1447">
        <f t="shared" si="164"/>
        <v>528</v>
      </c>
      <c r="AW301" s="1448">
        <f t="shared" si="165"/>
        <v>528</v>
      </c>
      <c r="AX301" s="1961">
        <f t="shared" si="166"/>
        <v>506</v>
      </c>
      <c r="AY301" s="1178">
        <f t="shared" si="167"/>
        <v>22</v>
      </c>
      <c r="AZ301" s="1030"/>
      <c r="BA301" s="1013"/>
      <c r="BB301" s="1193"/>
      <c r="BC301" s="1193"/>
      <c r="BD301" s="1193"/>
      <c r="BE301" s="1193"/>
      <c r="BF301" s="1193"/>
      <c r="BG301" s="1193"/>
      <c r="BH301" s="1193"/>
      <c r="BI301" s="1193"/>
      <c r="BJ301" s="1193"/>
      <c r="BK301" s="1193"/>
      <c r="BL301" s="1193"/>
      <c r="BM301" s="1193"/>
      <c r="BN301" s="1193"/>
      <c r="BO301" s="1193"/>
      <c r="BP301" s="1193"/>
      <c r="BQ301" s="1193"/>
      <c r="BR301" s="1193"/>
      <c r="BS301" s="1193"/>
      <c r="BT301" s="1193"/>
      <c r="BU301" s="1193"/>
      <c r="BV301" s="1193"/>
      <c r="BW301" s="1193"/>
      <c r="BX301" s="1193"/>
      <c r="BY301" s="1193"/>
      <c r="BZ301" s="1193"/>
      <c r="CA301" s="1193"/>
      <c r="CB301" s="1193"/>
      <c r="CC301" s="1193"/>
      <c r="CD301" s="1193"/>
      <c r="CE301" s="1193"/>
      <c r="CF301" s="1193"/>
      <c r="CG301" s="1193"/>
      <c r="CH301" s="1193"/>
      <c r="CI301" s="1193"/>
      <c r="CJ301" s="1193"/>
      <c r="CK301" s="1193"/>
      <c r="CL301" s="1193"/>
      <c r="CM301" s="1193"/>
      <c r="CN301" s="1193"/>
      <c r="CO301" s="1193"/>
      <c r="CP301" s="1193"/>
      <c r="CQ301" s="1193"/>
      <c r="CR301" s="1193"/>
      <c r="CS301" s="1193"/>
      <c r="CT301" s="1193"/>
      <c r="CU301" s="1193"/>
      <c r="CV301" s="1193"/>
      <c r="CW301" s="1193"/>
      <c r="CX301" s="1193"/>
      <c r="CY301" s="1193"/>
      <c r="CZ301" s="1193"/>
      <c r="DA301" s="1193"/>
      <c r="DB301" s="1193"/>
      <c r="DC301" s="1193"/>
      <c r="DD301" s="1193"/>
      <c r="DE301" s="1193"/>
      <c r="DF301" s="1193"/>
      <c r="DG301" s="1193"/>
      <c r="DH301" s="1193"/>
      <c r="DI301" s="1193"/>
      <c r="DJ301" s="1193"/>
      <c r="DK301" s="1193"/>
      <c r="DL301" s="1193"/>
      <c r="DM301" s="1193"/>
      <c r="DN301" s="1193"/>
      <c r="DO301" s="1193"/>
      <c r="DP301" s="1193"/>
      <c r="DQ301" s="1193"/>
      <c r="DR301" s="1193"/>
      <c r="DS301" s="1193"/>
      <c r="DT301" s="1193"/>
      <c r="DU301" s="1193"/>
      <c r="DV301" s="1193"/>
      <c r="DW301" s="1193"/>
      <c r="DX301" s="1193"/>
      <c r="DY301" s="1193"/>
      <c r="DZ301" s="1193"/>
      <c r="EA301" s="1193"/>
      <c r="EB301" s="1193"/>
      <c r="EC301" s="1193"/>
      <c r="ED301" s="1193"/>
      <c r="EE301" s="1193"/>
      <c r="EF301" s="1193"/>
      <c r="EG301" s="1193"/>
      <c r="EH301" s="1193"/>
      <c r="EI301" s="1193"/>
      <c r="EJ301" s="1193"/>
      <c r="EK301" s="1193"/>
      <c r="EL301" s="1193"/>
      <c r="EM301" s="1193"/>
      <c r="EN301" s="1193"/>
      <c r="EO301" s="1193"/>
      <c r="EP301" s="1193"/>
      <c r="EQ301" s="1193"/>
      <c r="ER301" s="1193"/>
      <c r="ES301" s="1193"/>
      <c r="ET301" s="1193"/>
      <c r="EU301" s="1193"/>
      <c r="EV301" s="1193"/>
      <c r="EW301" s="1193"/>
      <c r="EX301" s="1193"/>
      <c r="EY301" s="1193"/>
      <c r="EZ301" s="1193"/>
      <c r="FA301" s="1193"/>
      <c r="FB301" s="1193"/>
      <c r="FC301" s="1193"/>
      <c r="FD301" s="1193"/>
      <c r="FE301" s="1193"/>
      <c r="FF301" s="1193"/>
      <c r="FG301" s="1193"/>
      <c r="FH301" s="1193"/>
      <c r="FI301" s="1193"/>
      <c r="FJ301" s="1193"/>
      <c r="FK301" s="1193"/>
      <c r="FL301" s="1193"/>
      <c r="FM301" s="1193"/>
      <c r="FN301" s="1193"/>
      <c r="FO301" s="1193"/>
      <c r="FP301" s="1193"/>
      <c r="FQ301" s="1193"/>
      <c r="FR301" s="1193"/>
      <c r="FS301" s="1193"/>
      <c r="FT301" s="1193"/>
      <c r="FU301" s="1193"/>
      <c r="FV301" s="1193"/>
      <c r="FW301" s="1193"/>
      <c r="FX301" s="1193"/>
      <c r="FY301" s="1193"/>
      <c r="FZ301" s="1193"/>
      <c r="GA301" s="1193"/>
      <c r="GB301" s="1193"/>
      <c r="GC301" s="1193"/>
      <c r="GD301" s="1193"/>
      <c r="GE301" s="1193"/>
      <c r="GF301" s="1193"/>
      <c r="GG301" s="1193"/>
      <c r="GH301" s="1193"/>
      <c r="GI301" s="1193"/>
      <c r="GJ301" s="1193"/>
      <c r="GK301" s="1193"/>
      <c r="GL301" s="1193"/>
      <c r="GM301" s="1193"/>
      <c r="GN301" s="1193"/>
      <c r="GO301" s="1193"/>
      <c r="GP301" s="1193"/>
      <c r="GQ301" s="1193"/>
      <c r="GR301" s="1193"/>
      <c r="GS301" s="1193"/>
      <c r="GT301" s="1193"/>
      <c r="GU301" s="1193"/>
      <c r="GV301" s="1193"/>
      <c r="GW301" s="1193"/>
      <c r="GX301" s="1193"/>
      <c r="GY301" s="1193"/>
      <c r="GZ301" s="1193"/>
      <c r="HA301" s="1193"/>
      <c r="HB301" s="1193"/>
      <c r="HC301" s="1193"/>
      <c r="HD301" s="1193"/>
      <c r="HE301" s="1193"/>
      <c r="HF301" s="1193"/>
      <c r="HG301" s="1193"/>
      <c r="HH301" s="1193"/>
      <c r="HI301" s="1193"/>
      <c r="HJ301" s="1193"/>
      <c r="HK301" s="1193"/>
      <c r="HL301" s="1193"/>
      <c r="HM301" s="1193"/>
      <c r="HN301" s="1193"/>
      <c r="HO301" s="1193"/>
      <c r="HP301" s="1193"/>
      <c r="HQ301" s="1193"/>
      <c r="HR301" s="1193"/>
      <c r="HS301" s="1193"/>
      <c r="HT301" s="1193"/>
      <c r="HU301" s="1193"/>
      <c r="HV301" s="1193"/>
      <c r="HW301" s="1193"/>
      <c r="HX301" s="1193"/>
      <c r="HY301" s="1193"/>
      <c r="HZ301" s="1193"/>
      <c r="IA301" s="1193"/>
      <c r="IB301" s="1193"/>
      <c r="IC301" s="1193"/>
      <c r="ID301" s="1193"/>
      <c r="IE301" s="1193"/>
      <c r="IF301" s="1193"/>
      <c r="IG301" s="1193"/>
      <c r="IH301" s="1193"/>
      <c r="II301" s="1193"/>
      <c r="IJ301" s="1193"/>
      <c r="IK301" s="1193"/>
      <c r="IL301" s="1193"/>
      <c r="IM301" s="1193"/>
      <c r="IN301" s="1193"/>
      <c r="IO301" s="1193"/>
      <c r="IP301" s="1193"/>
      <c r="IQ301" s="1193"/>
      <c r="IR301" s="1193"/>
      <c r="IS301" s="1193"/>
      <c r="IT301" s="1193"/>
      <c r="IU301" s="1193"/>
      <c r="IV301" s="1193"/>
      <c r="IW301" s="1193"/>
      <c r="IX301" s="1193"/>
      <c r="IY301" s="1193"/>
      <c r="IZ301" s="1193"/>
      <c r="JA301" s="1193"/>
      <c r="JB301" s="1193"/>
      <c r="JC301" s="1193"/>
      <c r="JD301" s="1193"/>
      <c r="JE301" s="1193"/>
      <c r="JF301" s="1193"/>
      <c r="JG301" s="1193"/>
      <c r="JH301" s="1193"/>
      <c r="JI301" s="1193"/>
      <c r="JJ301" s="1193"/>
      <c r="JK301" s="1193"/>
      <c r="JL301" s="1193"/>
      <c r="JM301" s="1193"/>
      <c r="JN301" s="1193"/>
      <c r="JO301" s="1193"/>
      <c r="JP301" s="1193"/>
      <c r="JQ301" s="1193"/>
      <c r="JR301" s="1193"/>
      <c r="JS301" s="1193"/>
      <c r="JT301" s="1193"/>
      <c r="JU301" s="1193"/>
      <c r="JV301" s="1193"/>
      <c r="JW301" s="1193"/>
      <c r="JX301" s="1193"/>
      <c r="JY301" s="1193"/>
      <c r="JZ301" s="1193"/>
      <c r="KA301" s="1193"/>
      <c r="KB301" s="1193"/>
      <c r="KC301" s="1193"/>
      <c r="KD301" s="1193"/>
      <c r="KE301" s="1193"/>
      <c r="KF301" s="1193"/>
      <c r="KG301" s="1193"/>
      <c r="KH301" s="1193"/>
      <c r="KI301" s="1193"/>
      <c r="KJ301" s="1193"/>
      <c r="KK301" s="1193"/>
      <c r="KL301" s="1193"/>
      <c r="KM301" s="1193"/>
      <c r="KN301" s="1193"/>
      <c r="KO301" s="1193"/>
      <c r="KP301" s="1193"/>
      <c r="KQ301" s="1193"/>
      <c r="KR301" s="1193"/>
      <c r="KS301" s="1193"/>
      <c r="KT301" s="1193"/>
      <c r="KU301" s="1193"/>
      <c r="KV301" s="1193"/>
      <c r="KW301" s="1193"/>
      <c r="KX301" s="1193"/>
      <c r="KY301" s="1193"/>
      <c r="KZ301" s="1193"/>
      <c r="LA301" s="1193"/>
      <c r="LB301" s="1193"/>
      <c r="LC301" s="1193"/>
      <c r="LD301" s="1193"/>
      <c r="LE301" s="1193"/>
      <c r="LF301" s="1193"/>
      <c r="LG301" s="1193"/>
      <c r="LH301" s="1200"/>
      <c r="LI301" s="1200"/>
      <c r="LJ301" s="1200"/>
      <c r="LK301" s="1200"/>
      <c r="LL301" s="1200"/>
      <c r="LM301" s="1200"/>
      <c r="LN301" s="1200"/>
      <c r="LO301" s="1472"/>
    </row>
    <row r="302" s="1223" customFormat="1" ht="47" customHeight="1" spans="1:327">
      <c r="A302" s="1864">
        <v>46015</v>
      </c>
      <c r="B302" s="1044" t="s">
        <v>173</v>
      </c>
      <c r="C302" s="1045" t="s">
        <v>98</v>
      </c>
      <c r="D302" s="1046">
        <v>4500189942</v>
      </c>
      <c r="E302" s="1047" t="s">
        <v>5764</v>
      </c>
      <c r="F302" s="1046" t="s">
        <v>5765</v>
      </c>
      <c r="G302" s="1048" t="s">
        <v>5276</v>
      </c>
      <c r="H302" s="1048" t="s">
        <v>5276</v>
      </c>
      <c r="I302" s="1066" t="s">
        <v>5277</v>
      </c>
      <c r="J302" s="1277">
        <v>2640</v>
      </c>
      <c r="K302" s="1883">
        <v>0</v>
      </c>
      <c r="L302" s="1883">
        <v>2640</v>
      </c>
      <c r="M302" s="1527">
        <f t="shared" si="168"/>
        <v>1</v>
      </c>
      <c r="N302" s="1284">
        <v>46092</v>
      </c>
      <c r="O302" s="1284">
        <f>N302-2</f>
        <v>46090</v>
      </c>
      <c r="P302" s="1884" t="s">
        <v>5757</v>
      </c>
      <c r="Q302" s="1908"/>
      <c r="R302" s="1909"/>
      <c r="S302" s="1577">
        <f t="shared" si="159"/>
        <v>-2640</v>
      </c>
      <c r="T302" s="1909"/>
      <c r="U302" s="1917" t="s">
        <v>829</v>
      </c>
      <c r="V302" s="1569"/>
      <c r="W302" s="1336" t="s">
        <v>5766</v>
      </c>
      <c r="X302" s="1335" t="s">
        <v>5482</v>
      </c>
      <c r="Y302" s="1336" t="s">
        <v>5761</v>
      </c>
      <c r="Z302" s="1336" t="s">
        <v>5733</v>
      </c>
      <c r="AA302" s="1937" t="s">
        <v>2394</v>
      </c>
      <c r="AB302" s="1336"/>
      <c r="AC302" s="1126" t="s">
        <v>5762</v>
      </c>
      <c r="AD302" s="1372" t="s">
        <v>181</v>
      </c>
      <c r="AE302" s="1128">
        <v>2144.21</v>
      </c>
      <c r="AF302" s="1129">
        <f>AE302*M302</f>
        <v>2144.21</v>
      </c>
      <c r="AG302" s="1949"/>
      <c r="AH302" s="1950" t="s">
        <v>81</v>
      </c>
      <c r="AI302" s="1950">
        <v>5</v>
      </c>
      <c r="AJ302" s="1277">
        <v>2640</v>
      </c>
      <c r="AK302" s="1951"/>
      <c r="AL302" s="1952"/>
      <c r="AM302" s="1952">
        <f>J302/12</f>
        <v>220</v>
      </c>
      <c r="AN302" s="1952"/>
      <c r="AO302" s="1952"/>
      <c r="AP302" s="1951" t="s">
        <v>5763</v>
      </c>
      <c r="AQ302" s="1277">
        <f t="shared" si="160"/>
        <v>2640</v>
      </c>
      <c r="AR302" s="1952"/>
      <c r="AS302" s="1446">
        <f t="shared" si="161"/>
        <v>528</v>
      </c>
      <c r="AT302" s="1447">
        <f t="shared" si="162"/>
        <v>528</v>
      </c>
      <c r="AU302" s="1447">
        <f t="shared" si="163"/>
        <v>528</v>
      </c>
      <c r="AV302" s="1447">
        <f t="shared" si="164"/>
        <v>528</v>
      </c>
      <c r="AW302" s="1448">
        <f t="shared" si="165"/>
        <v>528</v>
      </c>
      <c r="AX302" s="1961">
        <f t="shared" si="166"/>
        <v>506</v>
      </c>
      <c r="AY302" s="1178">
        <f t="shared" si="167"/>
        <v>22</v>
      </c>
      <c r="AZ302" s="1030"/>
      <c r="BA302" s="1013"/>
      <c r="BB302" s="1193"/>
      <c r="BC302" s="1193"/>
      <c r="BD302" s="1193"/>
      <c r="BE302" s="1193"/>
      <c r="BF302" s="1193"/>
      <c r="BG302" s="1193"/>
      <c r="BH302" s="1193"/>
      <c r="BI302" s="1193"/>
      <c r="BJ302" s="1193"/>
      <c r="BK302" s="1193"/>
      <c r="BL302" s="1193"/>
      <c r="BM302" s="1193"/>
      <c r="BN302" s="1193"/>
      <c r="BO302" s="1193"/>
      <c r="BP302" s="1193"/>
      <c r="BQ302" s="1193"/>
      <c r="BR302" s="1193"/>
      <c r="BS302" s="1193"/>
      <c r="BT302" s="1193"/>
      <c r="BU302" s="1193"/>
      <c r="BV302" s="1193"/>
      <c r="BW302" s="1193"/>
      <c r="BX302" s="1193"/>
      <c r="BY302" s="1193"/>
      <c r="BZ302" s="1193"/>
      <c r="CA302" s="1193"/>
      <c r="CB302" s="1193"/>
      <c r="CC302" s="1193"/>
      <c r="CD302" s="1193"/>
      <c r="CE302" s="1193"/>
      <c r="CF302" s="1193"/>
      <c r="CG302" s="1193"/>
      <c r="CH302" s="1193"/>
      <c r="CI302" s="1193"/>
      <c r="CJ302" s="1193"/>
      <c r="CK302" s="1193"/>
      <c r="CL302" s="1193"/>
      <c r="CM302" s="1193"/>
      <c r="CN302" s="1193"/>
      <c r="CO302" s="1193"/>
      <c r="CP302" s="1193"/>
      <c r="CQ302" s="1193"/>
      <c r="CR302" s="1193"/>
      <c r="CS302" s="1193"/>
      <c r="CT302" s="1193"/>
      <c r="CU302" s="1193"/>
      <c r="CV302" s="1193"/>
      <c r="CW302" s="1193"/>
      <c r="CX302" s="1193"/>
      <c r="CY302" s="1193"/>
      <c r="CZ302" s="1193"/>
      <c r="DA302" s="1193"/>
      <c r="DB302" s="1193"/>
      <c r="DC302" s="1193"/>
      <c r="DD302" s="1193"/>
      <c r="DE302" s="1193"/>
      <c r="DF302" s="1193"/>
      <c r="DG302" s="1193"/>
      <c r="DH302" s="1193"/>
      <c r="DI302" s="1193"/>
      <c r="DJ302" s="1193"/>
      <c r="DK302" s="1193"/>
      <c r="DL302" s="1193"/>
      <c r="DM302" s="1193"/>
      <c r="DN302" s="1193"/>
      <c r="DO302" s="1193"/>
      <c r="DP302" s="1193"/>
      <c r="DQ302" s="1193"/>
      <c r="DR302" s="1193"/>
      <c r="DS302" s="1193"/>
      <c r="DT302" s="1193"/>
      <c r="DU302" s="1193"/>
      <c r="DV302" s="1193"/>
      <c r="DW302" s="1193"/>
      <c r="DX302" s="1193"/>
      <c r="DY302" s="1193"/>
      <c r="DZ302" s="1193"/>
      <c r="EA302" s="1193"/>
      <c r="EB302" s="1193"/>
      <c r="EC302" s="1193"/>
      <c r="ED302" s="1193"/>
      <c r="EE302" s="1193"/>
      <c r="EF302" s="1193"/>
      <c r="EG302" s="1193"/>
      <c r="EH302" s="1193"/>
      <c r="EI302" s="1193"/>
      <c r="EJ302" s="1193"/>
      <c r="EK302" s="1193"/>
      <c r="EL302" s="1193"/>
      <c r="EM302" s="1193"/>
      <c r="EN302" s="1193"/>
      <c r="EO302" s="1193"/>
      <c r="EP302" s="1193"/>
      <c r="EQ302" s="1193"/>
      <c r="ER302" s="1193"/>
      <c r="ES302" s="1193"/>
      <c r="ET302" s="1193"/>
      <c r="EU302" s="1193"/>
      <c r="EV302" s="1193"/>
      <c r="EW302" s="1193"/>
      <c r="EX302" s="1193"/>
      <c r="EY302" s="1193"/>
      <c r="EZ302" s="1193"/>
      <c r="FA302" s="1193"/>
      <c r="FB302" s="1193"/>
      <c r="FC302" s="1193"/>
      <c r="FD302" s="1193"/>
      <c r="FE302" s="1193"/>
      <c r="FF302" s="1193"/>
      <c r="FG302" s="1193"/>
      <c r="FH302" s="1193"/>
      <c r="FI302" s="1193"/>
      <c r="FJ302" s="1193"/>
      <c r="FK302" s="1193"/>
      <c r="FL302" s="1193"/>
      <c r="FM302" s="1193"/>
      <c r="FN302" s="1193"/>
      <c r="FO302" s="1193"/>
      <c r="FP302" s="1193"/>
      <c r="FQ302" s="1193"/>
      <c r="FR302" s="1193"/>
      <c r="FS302" s="1193"/>
      <c r="FT302" s="1193"/>
      <c r="FU302" s="1193"/>
      <c r="FV302" s="1193"/>
      <c r="FW302" s="1193"/>
      <c r="FX302" s="1193"/>
      <c r="FY302" s="1193"/>
      <c r="FZ302" s="1193"/>
      <c r="GA302" s="1193"/>
      <c r="GB302" s="1193"/>
      <c r="GC302" s="1193"/>
      <c r="GD302" s="1193"/>
      <c r="GE302" s="1193"/>
      <c r="GF302" s="1193"/>
      <c r="GG302" s="1193"/>
      <c r="GH302" s="1193"/>
      <c r="GI302" s="1193"/>
      <c r="GJ302" s="1193"/>
      <c r="GK302" s="1193"/>
      <c r="GL302" s="1193"/>
      <c r="GM302" s="1193"/>
      <c r="GN302" s="1193"/>
      <c r="GO302" s="1193"/>
      <c r="GP302" s="1193"/>
      <c r="GQ302" s="1193"/>
      <c r="GR302" s="1193"/>
      <c r="GS302" s="1193"/>
      <c r="GT302" s="1193"/>
      <c r="GU302" s="1193"/>
      <c r="GV302" s="1193"/>
      <c r="GW302" s="1193"/>
      <c r="GX302" s="1193"/>
      <c r="GY302" s="1193"/>
      <c r="GZ302" s="1193"/>
      <c r="HA302" s="1193"/>
      <c r="HB302" s="1193"/>
      <c r="HC302" s="1193"/>
      <c r="HD302" s="1193"/>
      <c r="HE302" s="1193"/>
      <c r="HF302" s="1193"/>
      <c r="HG302" s="1193"/>
      <c r="HH302" s="1193"/>
      <c r="HI302" s="1193"/>
      <c r="HJ302" s="1193"/>
      <c r="HK302" s="1193"/>
      <c r="HL302" s="1193"/>
      <c r="HM302" s="1193"/>
      <c r="HN302" s="1193"/>
      <c r="HO302" s="1193"/>
      <c r="HP302" s="1193"/>
      <c r="HQ302" s="1193"/>
      <c r="HR302" s="1193"/>
      <c r="HS302" s="1193"/>
      <c r="HT302" s="1193"/>
      <c r="HU302" s="1193"/>
      <c r="HV302" s="1193"/>
      <c r="HW302" s="1193"/>
      <c r="HX302" s="1193"/>
      <c r="HY302" s="1193"/>
      <c r="HZ302" s="1193"/>
      <c r="IA302" s="1193"/>
      <c r="IB302" s="1193"/>
      <c r="IC302" s="1193"/>
      <c r="ID302" s="1193"/>
      <c r="IE302" s="1193"/>
      <c r="IF302" s="1193"/>
      <c r="IG302" s="1193"/>
      <c r="IH302" s="1193"/>
      <c r="II302" s="1193"/>
      <c r="IJ302" s="1193"/>
      <c r="IK302" s="1193"/>
      <c r="IL302" s="1193"/>
      <c r="IM302" s="1193"/>
      <c r="IN302" s="1193"/>
      <c r="IO302" s="1193"/>
      <c r="IP302" s="1193"/>
      <c r="IQ302" s="1193"/>
      <c r="IR302" s="1193"/>
      <c r="IS302" s="1193"/>
      <c r="IT302" s="1193"/>
      <c r="IU302" s="1193"/>
      <c r="IV302" s="1193"/>
      <c r="IW302" s="1193"/>
      <c r="IX302" s="1193"/>
      <c r="IY302" s="1193"/>
      <c r="IZ302" s="1193"/>
      <c r="JA302" s="1193"/>
      <c r="JB302" s="1193"/>
      <c r="JC302" s="1193"/>
      <c r="JD302" s="1193"/>
      <c r="JE302" s="1193"/>
      <c r="JF302" s="1193"/>
      <c r="JG302" s="1193"/>
      <c r="JH302" s="1193"/>
      <c r="JI302" s="1193"/>
      <c r="JJ302" s="1193"/>
      <c r="JK302" s="1193"/>
      <c r="JL302" s="1193"/>
      <c r="JM302" s="1193"/>
      <c r="JN302" s="1193"/>
      <c r="JO302" s="1193"/>
      <c r="JP302" s="1193"/>
      <c r="JQ302" s="1193"/>
      <c r="JR302" s="1193"/>
      <c r="JS302" s="1193"/>
      <c r="JT302" s="1193"/>
      <c r="JU302" s="1193"/>
      <c r="JV302" s="1193"/>
      <c r="JW302" s="1193"/>
      <c r="JX302" s="1193"/>
      <c r="JY302" s="1193"/>
      <c r="JZ302" s="1193"/>
      <c r="KA302" s="1193"/>
      <c r="KB302" s="1193"/>
      <c r="KC302" s="1193"/>
      <c r="KD302" s="1193"/>
      <c r="KE302" s="1193"/>
      <c r="KF302" s="1193"/>
      <c r="KG302" s="1193"/>
      <c r="KH302" s="1193"/>
      <c r="KI302" s="1193"/>
      <c r="KJ302" s="1193"/>
      <c r="KK302" s="1193"/>
      <c r="KL302" s="1193"/>
      <c r="KM302" s="1193"/>
      <c r="KN302" s="1193"/>
      <c r="KO302" s="1193"/>
      <c r="KP302" s="1193"/>
      <c r="KQ302" s="1193"/>
      <c r="KR302" s="1193"/>
      <c r="KS302" s="1193"/>
      <c r="KT302" s="1193"/>
      <c r="KU302" s="1193"/>
      <c r="KV302" s="1193"/>
      <c r="KW302" s="1193"/>
      <c r="KX302" s="1193"/>
      <c r="KY302" s="1193"/>
      <c r="KZ302" s="1193"/>
      <c r="LA302" s="1193"/>
      <c r="LB302" s="1193"/>
      <c r="LC302" s="1193"/>
      <c r="LD302" s="1193"/>
      <c r="LE302" s="1193"/>
      <c r="LF302" s="1193"/>
      <c r="LG302" s="1193"/>
      <c r="LH302" s="1200"/>
      <c r="LI302" s="1200"/>
      <c r="LJ302" s="1200"/>
      <c r="LK302" s="1200"/>
      <c r="LL302" s="1200"/>
      <c r="LM302" s="1200"/>
      <c r="LN302" s="1200"/>
      <c r="LO302" s="1472"/>
    </row>
    <row r="303" s="1220" customFormat="1" ht="47" customHeight="1" spans="1:327">
      <c r="A303" s="1864">
        <v>46015</v>
      </c>
      <c r="B303" s="1044" t="s">
        <v>173</v>
      </c>
      <c r="C303" s="1045" t="s">
        <v>98</v>
      </c>
      <c r="D303" s="1046">
        <v>4500189942</v>
      </c>
      <c r="E303" s="1047" t="s">
        <v>5767</v>
      </c>
      <c r="F303" s="1046" t="s">
        <v>5768</v>
      </c>
      <c r="G303" s="1048" t="s">
        <v>5276</v>
      </c>
      <c r="H303" s="1048" t="s">
        <v>5276</v>
      </c>
      <c r="I303" s="1066" t="s">
        <v>5277</v>
      </c>
      <c r="J303" s="1067">
        <v>5280</v>
      </c>
      <c r="K303" s="1280">
        <v>0</v>
      </c>
      <c r="L303" s="1280">
        <v>2640</v>
      </c>
      <c r="M303" s="1885">
        <f t="shared" si="168"/>
        <v>2</v>
      </c>
      <c r="N303" s="1284">
        <v>46094</v>
      </c>
      <c r="O303" s="1284">
        <f>N303-2</f>
        <v>46092</v>
      </c>
      <c r="P303" s="1884" t="s">
        <v>5757</v>
      </c>
      <c r="Q303" s="1315"/>
      <c r="R303" s="1912"/>
      <c r="S303" s="1577">
        <f t="shared" si="159"/>
        <v>-5280</v>
      </c>
      <c r="T303" s="1909"/>
      <c r="U303" s="1917" t="s">
        <v>829</v>
      </c>
      <c r="V303" s="1316"/>
      <c r="W303" s="1318" t="s">
        <v>5766</v>
      </c>
      <c r="X303" s="1317" t="s">
        <v>5482</v>
      </c>
      <c r="Y303" s="1318" t="s">
        <v>5761</v>
      </c>
      <c r="Z303" s="1318" t="s">
        <v>5733</v>
      </c>
      <c r="AA303" s="1319" t="s">
        <v>2394</v>
      </c>
      <c r="AB303" s="1318"/>
      <c r="AC303" s="1371" t="s">
        <v>5762</v>
      </c>
      <c r="AD303" s="1372" t="s">
        <v>181</v>
      </c>
      <c r="AE303" s="1367">
        <v>2144.205</v>
      </c>
      <c r="AF303" s="1368">
        <f>AE303*M303</f>
        <v>4288.41</v>
      </c>
      <c r="AG303" s="1369"/>
      <c r="AH303" s="1370" t="s">
        <v>81</v>
      </c>
      <c r="AI303" s="1370">
        <v>5</v>
      </c>
      <c r="AJ303" s="1067">
        <v>5280</v>
      </c>
      <c r="AK303" s="1404"/>
      <c r="AL303" s="1405"/>
      <c r="AM303" s="1405">
        <f>J303/12</f>
        <v>440</v>
      </c>
      <c r="AN303" s="1405"/>
      <c r="AO303" s="1405"/>
      <c r="AP303" s="1404" t="s">
        <v>5763</v>
      </c>
      <c r="AQ303" s="1067">
        <f t="shared" si="160"/>
        <v>5280</v>
      </c>
      <c r="AR303" s="1405"/>
      <c r="AS303" s="1431">
        <f t="shared" si="161"/>
        <v>1056</v>
      </c>
      <c r="AT303" s="1432">
        <f t="shared" si="162"/>
        <v>1056</v>
      </c>
      <c r="AU303" s="1432">
        <f t="shared" si="163"/>
        <v>1056</v>
      </c>
      <c r="AV303" s="1432">
        <f t="shared" si="164"/>
        <v>1056</v>
      </c>
      <c r="AW303" s="1433">
        <f t="shared" si="165"/>
        <v>1056</v>
      </c>
      <c r="AX303" s="1962">
        <f t="shared" si="166"/>
        <v>1012</v>
      </c>
      <c r="AY303" s="1435">
        <f t="shared" si="167"/>
        <v>44</v>
      </c>
      <c r="AZ303" s="1030"/>
      <c r="BA303" s="1013"/>
      <c r="BB303" s="1193"/>
      <c r="BC303" s="1193"/>
      <c r="BD303" s="1193"/>
      <c r="BE303" s="1193"/>
      <c r="BF303" s="1193"/>
      <c r="BG303" s="1193"/>
      <c r="BH303" s="1193"/>
      <c r="BI303" s="1193"/>
      <c r="BJ303" s="1193"/>
      <c r="BK303" s="1193"/>
      <c r="BL303" s="1193"/>
      <c r="BM303" s="1193"/>
      <c r="BN303" s="1193"/>
      <c r="BO303" s="1193"/>
      <c r="BP303" s="1193"/>
      <c r="BQ303" s="1193"/>
      <c r="BR303" s="1193"/>
      <c r="BS303" s="1193"/>
      <c r="BT303" s="1193"/>
      <c r="BU303" s="1193"/>
      <c r="BV303" s="1193"/>
      <c r="BW303" s="1193"/>
      <c r="BX303" s="1193"/>
      <c r="BY303" s="1193"/>
      <c r="BZ303" s="1193"/>
      <c r="CA303" s="1193"/>
      <c r="CB303" s="1193"/>
      <c r="CC303" s="1193"/>
      <c r="CD303" s="1193"/>
      <c r="CE303" s="1193"/>
      <c r="CF303" s="1193"/>
      <c r="CG303" s="1193"/>
      <c r="CH303" s="1193"/>
      <c r="CI303" s="1193"/>
      <c r="CJ303" s="1193"/>
      <c r="CK303" s="1193"/>
      <c r="CL303" s="1193"/>
      <c r="CM303" s="1193"/>
      <c r="CN303" s="1193"/>
      <c r="CO303" s="1193"/>
      <c r="CP303" s="1193"/>
      <c r="CQ303" s="1193"/>
      <c r="CR303" s="1193"/>
      <c r="CS303" s="1193"/>
      <c r="CT303" s="1193"/>
      <c r="CU303" s="1193"/>
      <c r="CV303" s="1193"/>
      <c r="CW303" s="1193"/>
      <c r="CX303" s="1193"/>
      <c r="CY303" s="1193"/>
      <c r="CZ303" s="1193"/>
      <c r="DA303" s="1193"/>
      <c r="DB303" s="1193"/>
      <c r="DC303" s="1193"/>
      <c r="DD303" s="1193"/>
      <c r="DE303" s="1193"/>
      <c r="DF303" s="1193"/>
      <c r="DG303" s="1193"/>
      <c r="DH303" s="1193"/>
      <c r="DI303" s="1193"/>
      <c r="DJ303" s="1193"/>
      <c r="DK303" s="1193"/>
      <c r="DL303" s="1193"/>
      <c r="DM303" s="1193"/>
      <c r="DN303" s="1193"/>
      <c r="DO303" s="1193"/>
      <c r="DP303" s="1193"/>
      <c r="DQ303" s="1193"/>
      <c r="DR303" s="1193"/>
      <c r="DS303" s="1193"/>
      <c r="DT303" s="1193"/>
      <c r="DU303" s="1193"/>
      <c r="DV303" s="1193"/>
      <c r="DW303" s="1193"/>
      <c r="DX303" s="1193"/>
      <c r="DY303" s="1193"/>
      <c r="DZ303" s="1193"/>
      <c r="EA303" s="1193"/>
      <c r="EB303" s="1193"/>
      <c r="EC303" s="1193"/>
      <c r="ED303" s="1193"/>
      <c r="EE303" s="1193"/>
      <c r="EF303" s="1193"/>
      <c r="EG303" s="1193"/>
      <c r="EH303" s="1193"/>
      <c r="EI303" s="1193"/>
      <c r="EJ303" s="1193"/>
      <c r="EK303" s="1193"/>
      <c r="EL303" s="1193"/>
      <c r="EM303" s="1193"/>
      <c r="EN303" s="1193"/>
      <c r="EO303" s="1193"/>
      <c r="EP303" s="1193"/>
      <c r="EQ303" s="1193"/>
      <c r="ER303" s="1193"/>
      <c r="ES303" s="1193"/>
      <c r="ET303" s="1193"/>
      <c r="EU303" s="1193"/>
      <c r="EV303" s="1193"/>
      <c r="EW303" s="1193"/>
      <c r="EX303" s="1193"/>
      <c r="EY303" s="1193"/>
      <c r="EZ303" s="1193"/>
      <c r="FA303" s="1193"/>
      <c r="FB303" s="1193"/>
      <c r="FC303" s="1193"/>
      <c r="FD303" s="1193"/>
      <c r="FE303" s="1193"/>
      <c r="FF303" s="1193"/>
      <c r="FG303" s="1193"/>
      <c r="FH303" s="1193"/>
      <c r="FI303" s="1193"/>
      <c r="FJ303" s="1193"/>
      <c r="FK303" s="1193"/>
      <c r="FL303" s="1193"/>
      <c r="FM303" s="1193"/>
      <c r="FN303" s="1193"/>
      <c r="FO303" s="1193"/>
      <c r="FP303" s="1193"/>
      <c r="FQ303" s="1193"/>
      <c r="FR303" s="1193"/>
      <c r="FS303" s="1193"/>
      <c r="FT303" s="1193"/>
      <c r="FU303" s="1193"/>
      <c r="FV303" s="1193"/>
      <c r="FW303" s="1193"/>
      <c r="FX303" s="1193"/>
      <c r="FY303" s="1193"/>
      <c r="FZ303" s="1193"/>
      <c r="GA303" s="1193"/>
      <c r="GB303" s="1193"/>
      <c r="GC303" s="1193"/>
      <c r="GD303" s="1193"/>
      <c r="GE303" s="1193"/>
      <c r="GF303" s="1193"/>
      <c r="GG303" s="1193"/>
      <c r="GH303" s="1193"/>
      <c r="GI303" s="1193"/>
      <c r="GJ303" s="1193"/>
      <c r="GK303" s="1193"/>
      <c r="GL303" s="1193"/>
      <c r="GM303" s="1193"/>
      <c r="GN303" s="1193"/>
      <c r="GO303" s="1193"/>
      <c r="GP303" s="1193"/>
      <c r="GQ303" s="1193"/>
      <c r="GR303" s="1193"/>
      <c r="GS303" s="1193"/>
      <c r="GT303" s="1193"/>
      <c r="GU303" s="1193"/>
      <c r="GV303" s="1193"/>
      <c r="GW303" s="1193"/>
      <c r="GX303" s="1193"/>
      <c r="GY303" s="1193"/>
      <c r="GZ303" s="1193"/>
      <c r="HA303" s="1193"/>
      <c r="HB303" s="1193"/>
      <c r="HC303" s="1193"/>
      <c r="HD303" s="1193"/>
      <c r="HE303" s="1193"/>
      <c r="HF303" s="1193"/>
      <c r="HG303" s="1193"/>
      <c r="HH303" s="1193"/>
      <c r="HI303" s="1193"/>
      <c r="HJ303" s="1193"/>
      <c r="HK303" s="1193"/>
      <c r="HL303" s="1193"/>
      <c r="HM303" s="1193"/>
      <c r="HN303" s="1193"/>
      <c r="HO303" s="1193"/>
      <c r="HP303" s="1193"/>
      <c r="HQ303" s="1193"/>
      <c r="HR303" s="1193"/>
      <c r="HS303" s="1193"/>
      <c r="HT303" s="1193"/>
      <c r="HU303" s="1193"/>
      <c r="HV303" s="1193"/>
      <c r="HW303" s="1193"/>
      <c r="HX303" s="1193"/>
      <c r="HY303" s="1193"/>
      <c r="HZ303" s="1193"/>
      <c r="IA303" s="1193"/>
      <c r="IB303" s="1193"/>
      <c r="IC303" s="1193"/>
      <c r="ID303" s="1193"/>
      <c r="IE303" s="1193"/>
      <c r="IF303" s="1193"/>
      <c r="IG303" s="1193"/>
      <c r="IH303" s="1193"/>
      <c r="II303" s="1193"/>
      <c r="IJ303" s="1193"/>
      <c r="IK303" s="1193"/>
      <c r="IL303" s="1193"/>
      <c r="IM303" s="1193"/>
      <c r="IN303" s="1193"/>
      <c r="IO303" s="1193"/>
      <c r="IP303" s="1193"/>
      <c r="IQ303" s="1193"/>
      <c r="IR303" s="1193"/>
      <c r="IS303" s="1193"/>
      <c r="IT303" s="1193"/>
      <c r="IU303" s="1193"/>
      <c r="IV303" s="1193"/>
      <c r="IW303" s="1193"/>
      <c r="IX303" s="1193"/>
      <c r="IY303" s="1193"/>
      <c r="IZ303" s="1193"/>
      <c r="JA303" s="1193"/>
      <c r="JB303" s="1193"/>
      <c r="JC303" s="1193"/>
      <c r="JD303" s="1193"/>
      <c r="JE303" s="1193"/>
      <c r="JF303" s="1193"/>
      <c r="JG303" s="1193"/>
      <c r="JH303" s="1193"/>
      <c r="JI303" s="1193"/>
      <c r="JJ303" s="1193"/>
      <c r="JK303" s="1193"/>
      <c r="JL303" s="1193"/>
      <c r="JM303" s="1193"/>
      <c r="JN303" s="1193"/>
      <c r="JO303" s="1193"/>
      <c r="JP303" s="1193"/>
      <c r="JQ303" s="1193"/>
      <c r="JR303" s="1193"/>
      <c r="JS303" s="1193"/>
      <c r="JT303" s="1193"/>
      <c r="JU303" s="1193"/>
      <c r="JV303" s="1193"/>
      <c r="JW303" s="1193"/>
      <c r="JX303" s="1193"/>
      <c r="JY303" s="1193"/>
      <c r="JZ303" s="1193"/>
      <c r="KA303" s="1193"/>
      <c r="KB303" s="1193"/>
      <c r="KC303" s="1193"/>
      <c r="KD303" s="1193"/>
      <c r="KE303" s="1193"/>
      <c r="KF303" s="1193"/>
      <c r="KG303" s="1193"/>
      <c r="KH303" s="1193"/>
      <c r="KI303" s="1193"/>
      <c r="KJ303" s="1193"/>
      <c r="KK303" s="1193"/>
      <c r="KL303" s="1193"/>
      <c r="KM303" s="1193"/>
      <c r="KN303" s="1193"/>
      <c r="KO303" s="1193"/>
      <c r="KP303" s="1193"/>
      <c r="KQ303" s="1193"/>
      <c r="KR303" s="1193"/>
      <c r="KS303" s="1193"/>
      <c r="KT303" s="1193"/>
      <c r="KU303" s="1193"/>
      <c r="KV303" s="1193"/>
      <c r="KW303" s="1193"/>
      <c r="KX303" s="1193"/>
      <c r="KY303" s="1193"/>
      <c r="KZ303" s="1193"/>
      <c r="LA303" s="1193"/>
      <c r="LB303" s="1193"/>
      <c r="LC303" s="1193"/>
      <c r="LD303" s="1193"/>
      <c r="LE303" s="1193"/>
      <c r="LF303" s="1193"/>
      <c r="LG303" s="1193"/>
      <c r="LH303" s="1200"/>
      <c r="LI303" s="1200"/>
      <c r="LJ303" s="1200"/>
      <c r="LK303" s="1200"/>
      <c r="LL303" s="1200"/>
      <c r="LM303" s="1200"/>
      <c r="LN303" s="1200"/>
      <c r="LO303" s="1470"/>
    </row>
    <row r="304" s="1014" customFormat="1" ht="47" customHeight="1" spans="1:319">
      <c r="A304" s="1231">
        <f>-'[1]15751 食物系列'!$P$145</f>
        <v>0</v>
      </c>
      <c r="B304" s="1232" t="s">
        <v>1397</v>
      </c>
      <c r="C304" s="1233" t="s">
        <v>1398</v>
      </c>
      <c r="D304" s="1234">
        <v>4500190752</v>
      </c>
      <c r="E304" s="1235" t="s">
        <v>3494</v>
      </c>
      <c r="F304" s="1234" t="s">
        <v>5769</v>
      </c>
      <c r="G304" s="1236" t="s">
        <v>4747</v>
      </c>
      <c r="H304" s="1236" t="s">
        <v>4747</v>
      </c>
      <c r="I304" s="1887" t="s">
        <v>4808</v>
      </c>
      <c r="J304" s="1277">
        <v>2400</v>
      </c>
      <c r="K304" s="1068">
        <v>0</v>
      </c>
      <c r="L304" s="1068">
        <v>96</v>
      </c>
      <c r="M304" s="1886">
        <f t="shared" si="168"/>
        <v>25</v>
      </c>
      <c r="N304" s="1299">
        <v>46094</v>
      </c>
      <c r="O304" s="1299">
        <v>46090</v>
      </c>
      <c r="P304" s="1070"/>
      <c r="Q304" s="1096"/>
      <c r="R304" s="1909"/>
      <c r="S304" s="1577">
        <f t="shared" si="159"/>
        <v>-2400</v>
      </c>
      <c r="T304" s="1909" t="s">
        <v>88</v>
      </c>
      <c r="U304" s="1571" t="s">
        <v>829</v>
      </c>
      <c r="V304" s="1314"/>
      <c r="W304" s="1099" t="s">
        <v>88</v>
      </c>
      <c r="X304" s="1098">
        <v>46029</v>
      </c>
      <c r="Y304" s="1099" t="s">
        <v>88</v>
      </c>
      <c r="Z304" s="1099" t="s">
        <v>5519</v>
      </c>
      <c r="AA304" s="1099"/>
      <c r="AB304" s="1099"/>
      <c r="AC304" s="1126" t="s">
        <v>5770</v>
      </c>
      <c r="AD304" s="1127" t="s">
        <v>855</v>
      </c>
      <c r="AE304" s="1363">
        <v>1.3114</v>
      </c>
      <c r="AF304" s="1364">
        <f t="shared" ref="AF304:AF310" si="169">AE304*J304</f>
        <v>3147.36</v>
      </c>
      <c r="AG304" s="1130"/>
      <c r="AH304" s="1950" t="s">
        <v>81</v>
      </c>
      <c r="AI304" s="1131">
        <v>5</v>
      </c>
      <c r="AJ304" s="1277">
        <f>J304</f>
        <v>2400</v>
      </c>
      <c r="AK304" s="1152"/>
      <c r="AL304" s="1152">
        <f>J304/24</f>
        <v>100</v>
      </c>
      <c r="AM304" s="1152"/>
      <c r="AN304" s="1152"/>
      <c r="AO304" s="1152"/>
      <c r="AP304" s="1152" t="s">
        <v>5763</v>
      </c>
      <c r="AQ304" s="1277">
        <f t="shared" si="160"/>
        <v>2400</v>
      </c>
      <c r="AR304" s="1152"/>
      <c r="AS304" s="1178">
        <f t="shared" si="161"/>
        <v>480</v>
      </c>
      <c r="AT304" s="1178">
        <f t="shared" si="162"/>
        <v>480</v>
      </c>
      <c r="AU304" s="1178">
        <f t="shared" si="163"/>
        <v>480</v>
      </c>
      <c r="AV304" s="1178">
        <f t="shared" si="164"/>
        <v>480</v>
      </c>
      <c r="AW304" s="1178">
        <f t="shared" si="165"/>
        <v>480</v>
      </c>
      <c r="AX304" s="1178">
        <f t="shared" si="166"/>
        <v>460</v>
      </c>
      <c r="AY304" s="1178">
        <f t="shared" si="167"/>
        <v>20</v>
      </c>
      <c r="AZ304" s="1068"/>
      <c r="BA304" s="1456"/>
      <c r="BB304" s="1457"/>
      <c r="BC304" s="1457"/>
      <c r="BD304" s="1457"/>
      <c r="BE304" s="1457"/>
      <c r="BF304" s="1457"/>
      <c r="BG304" s="1457"/>
      <c r="BH304" s="1457"/>
      <c r="BI304" s="1457"/>
      <c r="BJ304" s="1457"/>
      <c r="BK304" s="1457"/>
      <c r="BL304" s="1457"/>
      <c r="BM304" s="1457"/>
      <c r="BN304" s="1457"/>
      <c r="BO304" s="1457"/>
      <c r="BP304" s="1457"/>
      <c r="BQ304" s="1457"/>
      <c r="BR304" s="1457"/>
      <c r="BS304" s="1457"/>
      <c r="BT304" s="1457"/>
      <c r="BU304" s="1457"/>
      <c r="BV304" s="1457"/>
      <c r="BW304" s="1457"/>
      <c r="BX304" s="1457"/>
      <c r="BY304" s="1457"/>
      <c r="BZ304" s="1457"/>
      <c r="CA304" s="1457"/>
      <c r="CB304" s="1457"/>
      <c r="CC304" s="1457"/>
      <c r="CD304" s="1457"/>
      <c r="CE304" s="1457"/>
      <c r="CF304" s="1457"/>
      <c r="CG304" s="1457"/>
      <c r="CH304" s="1457"/>
      <c r="CI304" s="1457"/>
      <c r="CJ304" s="1457"/>
      <c r="CK304" s="1457"/>
      <c r="CL304" s="1457"/>
      <c r="CM304" s="1457"/>
      <c r="CN304" s="1457"/>
      <c r="CO304" s="1457"/>
      <c r="CP304" s="1457"/>
      <c r="CQ304" s="1457"/>
      <c r="CR304" s="1457"/>
      <c r="CS304" s="1457"/>
      <c r="CT304" s="1457"/>
      <c r="CU304" s="1457"/>
      <c r="CV304" s="1457"/>
      <c r="CW304" s="1457"/>
      <c r="CX304" s="1457"/>
      <c r="CY304" s="1457"/>
      <c r="CZ304" s="1457"/>
      <c r="DA304" s="1457"/>
      <c r="DB304" s="1457"/>
      <c r="DC304" s="1457"/>
      <c r="DD304" s="1457"/>
      <c r="DE304" s="1457"/>
      <c r="DF304" s="1457"/>
      <c r="DG304" s="1457"/>
      <c r="DH304" s="1457"/>
      <c r="DI304" s="1457"/>
      <c r="DJ304" s="1457"/>
      <c r="DK304" s="1457"/>
      <c r="DL304" s="1457"/>
      <c r="DM304" s="1457"/>
      <c r="DN304" s="1457"/>
      <c r="DO304" s="1457"/>
      <c r="DP304" s="1457"/>
      <c r="DQ304" s="1457"/>
      <c r="DR304" s="1457"/>
      <c r="DS304" s="1457"/>
      <c r="DT304" s="1457"/>
      <c r="DU304" s="1457"/>
      <c r="DV304" s="1457"/>
      <c r="DW304" s="1457"/>
      <c r="DX304" s="1457"/>
      <c r="DY304" s="1457"/>
      <c r="DZ304" s="1457"/>
      <c r="EA304" s="1457"/>
      <c r="EB304" s="1457"/>
      <c r="EC304" s="1457"/>
      <c r="ED304" s="1457"/>
      <c r="EE304" s="1457"/>
      <c r="EF304" s="1457"/>
      <c r="EG304" s="1457"/>
      <c r="EH304" s="1457"/>
      <c r="EI304" s="1457"/>
      <c r="EJ304" s="1457"/>
      <c r="EK304" s="1457"/>
      <c r="EL304" s="1457"/>
      <c r="EM304" s="1457"/>
      <c r="EN304" s="1457"/>
      <c r="EO304" s="1457"/>
      <c r="EP304" s="1457"/>
      <c r="EQ304" s="1457"/>
      <c r="ER304" s="1457"/>
      <c r="ES304" s="1457"/>
      <c r="ET304" s="1457"/>
      <c r="EU304" s="1457"/>
      <c r="EV304" s="1457"/>
      <c r="EW304" s="1457"/>
      <c r="EX304" s="1457"/>
      <c r="EY304" s="1457"/>
      <c r="EZ304" s="1457"/>
      <c r="FA304" s="1457"/>
      <c r="FB304" s="1457"/>
      <c r="FC304" s="1457"/>
      <c r="FD304" s="1457"/>
      <c r="FE304" s="1457"/>
      <c r="FF304" s="1457"/>
      <c r="FG304" s="1457"/>
      <c r="FH304" s="1457"/>
      <c r="FI304" s="1457"/>
      <c r="FJ304" s="1457"/>
      <c r="FK304" s="1457"/>
      <c r="FL304" s="1457"/>
      <c r="FM304" s="1457"/>
      <c r="FN304" s="1457"/>
      <c r="FO304" s="1457"/>
      <c r="FP304" s="1457"/>
      <c r="FQ304" s="1457"/>
      <c r="FR304" s="1457"/>
      <c r="FS304" s="1457"/>
      <c r="FT304" s="1457"/>
      <c r="FU304" s="1457"/>
      <c r="FV304" s="1457"/>
      <c r="FW304" s="1457"/>
      <c r="FX304" s="1457"/>
      <c r="FY304" s="1457"/>
      <c r="FZ304" s="1457"/>
      <c r="GA304" s="1457"/>
      <c r="GB304" s="1457"/>
      <c r="GC304" s="1457"/>
      <c r="GD304" s="1457"/>
      <c r="GE304" s="1457"/>
      <c r="GF304" s="1457"/>
      <c r="GG304" s="1457"/>
      <c r="GH304" s="1457"/>
      <c r="GI304" s="1457"/>
      <c r="GJ304" s="1457"/>
      <c r="GK304" s="1457"/>
      <c r="GL304" s="1457"/>
      <c r="GM304" s="1457"/>
      <c r="GN304" s="1457"/>
      <c r="GO304" s="1457"/>
      <c r="GP304" s="1457"/>
      <c r="GQ304" s="1457"/>
      <c r="GR304" s="1457"/>
      <c r="GS304" s="1457"/>
      <c r="GT304" s="1457"/>
      <c r="GU304" s="1457"/>
      <c r="GV304" s="1457"/>
      <c r="GW304" s="1457"/>
      <c r="GX304" s="1457"/>
      <c r="GY304" s="1457"/>
      <c r="GZ304" s="1457"/>
      <c r="HA304" s="1457"/>
      <c r="HB304" s="1457"/>
      <c r="HC304" s="1457"/>
      <c r="HD304" s="1457"/>
      <c r="HE304" s="1457"/>
      <c r="HF304" s="1457"/>
      <c r="HG304" s="1457"/>
      <c r="HH304" s="1457"/>
      <c r="HI304" s="1457"/>
      <c r="HJ304" s="1457"/>
      <c r="HK304" s="1457"/>
      <c r="HL304" s="1457"/>
      <c r="HM304" s="1457"/>
      <c r="HN304" s="1457"/>
      <c r="HO304" s="1457"/>
      <c r="HP304" s="1457"/>
      <c r="HQ304" s="1457"/>
      <c r="HR304" s="1457"/>
      <c r="HS304" s="1457"/>
      <c r="HT304" s="1457"/>
      <c r="HU304" s="1457"/>
      <c r="HV304" s="1457"/>
      <c r="HW304" s="1457"/>
      <c r="HX304" s="1457"/>
      <c r="HY304" s="1457"/>
      <c r="HZ304" s="1457"/>
      <c r="IA304" s="1457"/>
      <c r="IB304" s="1457"/>
      <c r="IC304" s="1457"/>
      <c r="ID304" s="1457"/>
      <c r="IE304" s="1457"/>
      <c r="IF304" s="1457"/>
      <c r="IG304" s="1457"/>
      <c r="IH304" s="1457"/>
      <c r="II304" s="1457"/>
      <c r="IJ304" s="1457"/>
      <c r="IK304" s="1457"/>
      <c r="IL304" s="1457"/>
      <c r="IM304" s="1457"/>
      <c r="IN304" s="1457"/>
      <c r="IO304" s="1457"/>
      <c r="IP304" s="1457"/>
      <c r="IQ304" s="1457"/>
      <c r="IR304" s="1457"/>
      <c r="IS304" s="1457"/>
      <c r="IT304" s="1457"/>
      <c r="IU304" s="1457"/>
      <c r="IV304" s="1457"/>
      <c r="IW304" s="1457"/>
      <c r="IX304" s="1457"/>
      <c r="IY304" s="1457"/>
      <c r="IZ304" s="1457"/>
      <c r="JA304" s="1457"/>
      <c r="JB304" s="1457"/>
      <c r="JC304" s="1457"/>
      <c r="JD304" s="1457"/>
      <c r="JE304" s="1457"/>
      <c r="JF304" s="1457"/>
      <c r="JG304" s="1457"/>
      <c r="JH304" s="1457"/>
      <c r="JI304" s="1457"/>
      <c r="JJ304" s="1457"/>
      <c r="JK304" s="1457"/>
      <c r="JL304" s="1457"/>
      <c r="JM304" s="1457"/>
      <c r="JN304" s="1457"/>
      <c r="JO304" s="1457"/>
      <c r="JP304" s="1457"/>
      <c r="JQ304" s="1457"/>
      <c r="JR304" s="1457"/>
      <c r="JS304" s="1457"/>
      <c r="JT304" s="1457"/>
      <c r="JU304" s="1457"/>
      <c r="JV304" s="1457"/>
      <c r="JW304" s="1457"/>
      <c r="JX304" s="1457"/>
      <c r="JY304" s="1457"/>
      <c r="JZ304" s="1457"/>
      <c r="KA304" s="1457"/>
      <c r="KB304" s="1457"/>
      <c r="KC304" s="1457"/>
      <c r="KD304" s="1457"/>
      <c r="KE304" s="1457"/>
      <c r="KF304" s="1457"/>
      <c r="KG304" s="1457"/>
      <c r="KH304" s="1457"/>
      <c r="KI304" s="1457"/>
      <c r="KJ304" s="1457"/>
      <c r="KK304" s="1457"/>
      <c r="KL304" s="1457"/>
      <c r="KM304" s="1457"/>
      <c r="KN304" s="1457"/>
      <c r="KO304" s="1457"/>
      <c r="KP304" s="1457"/>
      <c r="KQ304" s="1457"/>
      <c r="KR304" s="1457"/>
      <c r="KS304" s="1457"/>
      <c r="KT304" s="1457"/>
      <c r="KU304" s="1457"/>
      <c r="KV304" s="1457"/>
      <c r="KW304" s="1457"/>
      <c r="KX304" s="1457"/>
      <c r="KY304" s="1457"/>
      <c r="KZ304" s="1457"/>
      <c r="LA304" s="1457"/>
      <c r="LB304" s="1457"/>
      <c r="LC304" s="1457"/>
      <c r="LD304" s="1457"/>
      <c r="LE304" s="1457"/>
      <c r="LF304" s="1457"/>
      <c r="LG304" s="1457"/>
    </row>
    <row r="305" s="1014" customFormat="1" ht="47" customHeight="1" spans="1:319">
      <c r="A305" s="1231">
        <v>46041</v>
      </c>
      <c r="B305" s="1232" t="s">
        <v>5143</v>
      </c>
      <c r="C305" s="1233" t="s">
        <v>1811</v>
      </c>
      <c r="D305" s="1234">
        <v>4500191696</v>
      </c>
      <c r="E305" s="1235" t="s">
        <v>5771</v>
      </c>
      <c r="F305" s="1234" t="s">
        <v>5772</v>
      </c>
      <c r="G305" s="1718" t="s">
        <v>4780</v>
      </c>
      <c r="H305" s="1236" t="s">
        <v>4844</v>
      </c>
      <c r="I305" s="1066" t="s">
        <v>4765</v>
      </c>
      <c r="J305" s="1277">
        <v>1200</v>
      </c>
      <c r="K305" s="1883">
        <v>0</v>
      </c>
      <c r="L305" s="1883">
        <v>24</v>
      </c>
      <c r="M305" s="1527">
        <f t="shared" si="168"/>
        <v>50</v>
      </c>
      <c r="N305" s="1069">
        <v>46098</v>
      </c>
      <c r="O305" s="1069">
        <v>46095</v>
      </c>
      <c r="P305" s="1070"/>
      <c r="Q305" s="1096"/>
      <c r="R305" s="1909"/>
      <c r="S305" s="1577">
        <f t="shared" si="159"/>
        <v>-1200</v>
      </c>
      <c r="T305" s="1909" t="s">
        <v>1634</v>
      </c>
      <c r="U305" s="1571" t="s">
        <v>829</v>
      </c>
      <c r="V305" s="1314"/>
      <c r="W305" s="1099" t="s">
        <v>5773</v>
      </c>
      <c r="X305" s="1098">
        <v>46041</v>
      </c>
      <c r="Y305" s="1099" t="s">
        <v>88</v>
      </c>
      <c r="Z305" s="1099" t="s">
        <v>5774</v>
      </c>
      <c r="AA305" s="1099"/>
      <c r="AB305" s="1099"/>
      <c r="AC305" s="1126" t="s">
        <v>5775</v>
      </c>
      <c r="AD305" s="1127" t="s">
        <v>113</v>
      </c>
      <c r="AE305" s="1128">
        <v>1.3253</v>
      </c>
      <c r="AF305" s="1129">
        <f t="shared" si="169"/>
        <v>1590.36</v>
      </c>
      <c r="AG305" s="1130"/>
      <c r="AH305" s="1950" t="s">
        <v>81</v>
      </c>
      <c r="AI305" s="1131">
        <v>5</v>
      </c>
      <c r="AJ305" s="1277">
        <f>J305</f>
        <v>1200</v>
      </c>
      <c r="AK305" s="1152"/>
      <c r="AL305" s="1152">
        <f>J305/24</f>
        <v>50</v>
      </c>
      <c r="AM305" s="1152"/>
      <c r="AN305" s="1152"/>
      <c r="AO305" s="1152"/>
      <c r="AP305" s="1152" t="s">
        <v>63</v>
      </c>
      <c r="AQ305" s="1277">
        <f t="shared" si="160"/>
        <v>1200</v>
      </c>
      <c r="AR305" s="1152"/>
      <c r="AS305" s="1446">
        <f t="shared" si="161"/>
        <v>240</v>
      </c>
      <c r="AT305" s="1447">
        <f t="shared" si="162"/>
        <v>240</v>
      </c>
      <c r="AU305" s="1447">
        <f t="shared" si="163"/>
        <v>240</v>
      </c>
      <c r="AV305" s="1447">
        <f t="shared" si="164"/>
        <v>240</v>
      </c>
      <c r="AW305" s="1448">
        <f t="shared" si="165"/>
        <v>240</v>
      </c>
      <c r="AX305" s="1634">
        <f t="shared" si="166"/>
        <v>230</v>
      </c>
      <c r="AY305" s="1178">
        <f t="shared" si="167"/>
        <v>10</v>
      </c>
      <c r="AZ305" s="1068"/>
      <c r="BA305" s="1456"/>
      <c r="BB305" s="1457"/>
      <c r="BC305" s="1457"/>
      <c r="BD305" s="1457"/>
      <c r="BE305" s="1457"/>
      <c r="BF305" s="1457"/>
      <c r="BG305" s="1457"/>
      <c r="BH305" s="1457"/>
      <c r="BI305" s="1457"/>
      <c r="BJ305" s="1457"/>
      <c r="BK305" s="1457"/>
      <c r="BL305" s="1457"/>
      <c r="BM305" s="1457"/>
      <c r="BN305" s="1457"/>
      <c r="BO305" s="1457"/>
      <c r="BP305" s="1457"/>
      <c r="BQ305" s="1457"/>
      <c r="BR305" s="1457"/>
      <c r="BS305" s="1457"/>
      <c r="BT305" s="1457"/>
      <c r="BU305" s="1457"/>
      <c r="BV305" s="1457"/>
      <c r="BW305" s="1457"/>
      <c r="BX305" s="1457"/>
      <c r="BY305" s="1457"/>
      <c r="BZ305" s="1457"/>
      <c r="CA305" s="1457"/>
      <c r="CB305" s="1457"/>
      <c r="CC305" s="1457"/>
      <c r="CD305" s="1457"/>
      <c r="CE305" s="1457"/>
      <c r="CF305" s="1457"/>
      <c r="CG305" s="1457"/>
      <c r="CH305" s="1457"/>
      <c r="CI305" s="1457"/>
      <c r="CJ305" s="1457"/>
      <c r="CK305" s="1457"/>
      <c r="CL305" s="1457"/>
      <c r="CM305" s="1457"/>
      <c r="CN305" s="1457"/>
      <c r="CO305" s="1457"/>
      <c r="CP305" s="1457"/>
      <c r="CQ305" s="1457"/>
      <c r="CR305" s="1457"/>
      <c r="CS305" s="1457"/>
      <c r="CT305" s="1457"/>
      <c r="CU305" s="1457"/>
      <c r="CV305" s="1457"/>
      <c r="CW305" s="1457"/>
      <c r="CX305" s="1457"/>
      <c r="CY305" s="1457"/>
      <c r="CZ305" s="1457"/>
      <c r="DA305" s="1457"/>
      <c r="DB305" s="1457"/>
      <c r="DC305" s="1457"/>
      <c r="DD305" s="1457"/>
      <c r="DE305" s="1457"/>
      <c r="DF305" s="1457"/>
      <c r="DG305" s="1457"/>
      <c r="DH305" s="1457"/>
      <c r="DI305" s="1457"/>
      <c r="DJ305" s="1457"/>
      <c r="DK305" s="1457"/>
      <c r="DL305" s="1457"/>
      <c r="DM305" s="1457"/>
      <c r="DN305" s="1457"/>
      <c r="DO305" s="1457"/>
      <c r="DP305" s="1457"/>
      <c r="DQ305" s="1457"/>
      <c r="DR305" s="1457"/>
      <c r="DS305" s="1457"/>
      <c r="DT305" s="1457"/>
      <c r="DU305" s="1457"/>
      <c r="DV305" s="1457"/>
      <c r="DW305" s="1457"/>
      <c r="DX305" s="1457"/>
      <c r="DY305" s="1457"/>
      <c r="DZ305" s="1457"/>
      <c r="EA305" s="1457"/>
      <c r="EB305" s="1457"/>
      <c r="EC305" s="1457"/>
      <c r="ED305" s="1457"/>
      <c r="EE305" s="1457"/>
      <c r="EF305" s="1457"/>
      <c r="EG305" s="1457"/>
      <c r="EH305" s="1457"/>
      <c r="EI305" s="1457"/>
      <c r="EJ305" s="1457"/>
      <c r="EK305" s="1457"/>
      <c r="EL305" s="1457"/>
      <c r="EM305" s="1457"/>
      <c r="EN305" s="1457"/>
      <c r="EO305" s="1457"/>
      <c r="EP305" s="1457"/>
      <c r="EQ305" s="1457"/>
      <c r="ER305" s="1457"/>
      <c r="ES305" s="1457"/>
      <c r="ET305" s="1457"/>
      <c r="EU305" s="1457"/>
      <c r="EV305" s="1457"/>
      <c r="EW305" s="1457"/>
      <c r="EX305" s="1457"/>
      <c r="EY305" s="1457"/>
      <c r="EZ305" s="1457"/>
      <c r="FA305" s="1457"/>
      <c r="FB305" s="1457"/>
      <c r="FC305" s="1457"/>
      <c r="FD305" s="1457"/>
      <c r="FE305" s="1457"/>
      <c r="FF305" s="1457"/>
      <c r="FG305" s="1457"/>
      <c r="FH305" s="1457"/>
      <c r="FI305" s="1457"/>
      <c r="FJ305" s="1457"/>
      <c r="FK305" s="1457"/>
      <c r="FL305" s="1457"/>
      <c r="FM305" s="1457"/>
      <c r="FN305" s="1457"/>
      <c r="FO305" s="1457"/>
      <c r="FP305" s="1457"/>
      <c r="FQ305" s="1457"/>
      <c r="FR305" s="1457"/>
      <c r="FS305" s="1457"/>
      <c r="FT305" s="1457"/>
      <c r="FU305" s="1457"/>
      <c r="FV305" s="1457"/>
      <c r="FW305" s="1457"/>
      <c r="FX305" s="1457"/>
      <c r="FY305" s="1457"/>
      <c r="FZ305" s="1457"/>
      <c r="GA305" s="1457"/>
      <c r="GB305" s="1457"/>
      <c r="GC305" s="1457"/>
      <c r="GD305" s="1457"/>
      <c r="GE305" s="1457"/>
      <c r="GF305" s="1457"/>
      <c r="GG305" s="1457"/>
      <c r="GH305" s="1457"/>
      <c r="GI305" s="1457"/>
      <c r="GJ305" s="1457"/>
      <c r="GK305" s="1457"/>
      <c r="GL305" s="1457"/>
      <c r="GM305" s="1457"/>
      <c r="GN305" s="1457"/>
      <c r="GO305" s="1457"/>
      <c r="GP305" s="1457"/>
      <c r="GQ305" s="1457"/>
      <c r="GR305" s="1457"/>
      <c r="GS305" s="1457"/>
      <c r="GT305" s="1457"/>
      <c r="GU305" s="1457"/>
      <c r="GV305" s="1457"/>
      <c r="GW305" s="1457"/>
      <c r="GX305" s="1457"/>
      <c r="GY305" s="1457"/>
      <c r="GZ305" s="1457"/>
      <c r="HA305" s="1457"/>
      <c r="HB305" s="1457"/>
      <c r="HC305" s="1457"/>
      <c r="HD305" s="1457"/>
      <c r="HE305" s="1457"/>
      <c r="HF305" s="1457"/>
      <c r="HG305" s="1457"/>
      <c r="HH305" s="1457"/>
      <c r="HI305" s="1457"/>
      <c r="HJ305" s="1457"/>
      <c r="HK305" s="1457"/>
      <c r="HL305" s="1457"/>
      <c r="HM305" s="1457"/>
      <c r="HN305" s="1457"/>
      <c r="HO305" s="1457"/>
      <c r="HP305" s="1457"/>
      <c r="HQ305" s="1457"/>
      <c r="HR305" s="1457"/>
      <c r="HS305" s="1457"/>
      <c r="HT305" s="1457"/>
      <c r="HU305" s="1457"/>
      <c r="HV305" s="1457"/>
      <c r="HW305" s="1457"/>
      <c r="HX305" s="1457"/>
      <c r="HY305" s="1457"/>
      <c r="HZ305" s="1457"/>
      <c r="IA305" s="1457"/>
      <c r="IB305" s="1457"/>
      <c r="IC305" s="1457"/>
      <c r="ID305" s="1457"/>
      <c r="IE305" s="1457"/>
      <c r="IF305" s="1457"/>
      <c r="IG305" s="1457"/>
      <c r="IH305" s="1457"/>
      <c r="II305" s="1457"/>
      <c r="IJ305" s="1457"/>
      <c r="IK305" s="1457"/>
      <c r="IL305" s="1457"/>
      <c r="IM305" s="1457"/>
      <c r="IN305" s="1457"/>
      <c r="IO305" s="1457"/>
      <c r="IP305" s="1457"/>
      <c r="IQ305" s="1457"/>
      <c r="IR305" s="1457"/>
      <c r="IS305" s="1457"/>
      <c r="IT305" s="1457"/>
      <c r="IU305" s="1457"/>
      <c r="IV305" s="1457"/>
      <c r="IW305" s="1457"/>
      <c r="IX305" s="1457"/>
      <c r="IY305" s="1457"/>
      <c r="IZ305" s="1457"/>
      <c r="JA305" s="1457"/>
      <c r="JB305" s="1457"/>
      <c r="JC305" s="1457"/>
      <c r="JD305" s="1457"/>
      <c r="JE305" s="1457"/>
      <c r="JF305" s="1457"/>
      <c r="JG305" s="1457"/>
      <c r="JH305" s="1457"/>
      <c r="JI305" s="1457"/>
      <c r="JJ305" s="1457"/>
      <c r="JK305" s="1457"/>
      <c r="JL305" s="1457"/>
      <c r="JM305" s="1457"/>
      <c r="JN305" s="1457"/>
      <c r="JO305" s="1457"/>
      <c r="JP305" s="1457"/>
      <c r="JQ305" s="1457"/>
      <c r="JR305" s="1457"/>
      <c r="JS305" s="1457"/>
      <c r="JT305" s="1457"/>
      <c r="JU305" s="1457"/>
      <c r="JV305" s="1457"/>
      <c r="JW305" s="1457"/>
      <c r="JX305" s="1457"/>
      <c r="JY305" s="1457"/>
      <c r="JZ305" s="1457"/>
      <c r="KA305" s="1457"/>
      <c r="KB305" s="1457"/>
      <c r="KC305" s="1457"/>
      <c r="KD305" s="1457"/>
      <c r="KE305" s="1457"/>
      <c r="KF305" s="1457"/>
      <c r="KG305" s="1457"/>
      <c r="KH305" s="1457"/>
      <c r="KI305" s="1457"/>
      <c r="KJ305" s="1457"/>
      <c r="KK305" s="1457"/>
      <c r="KL305" s="1457"/>
      <c r="KM305" s="1457"/>
      <c r="KN305" s="1457"/>
      <c r="KO305" s="1457"/>
      <c r="KP305" s="1457"/>
      <c r="KQ305" s="1457"/>
      <c r="KR305" s="1457"/>
      <c r="KS305" s="1457"/>
      <c r="KT305" s="1457"/>
      <c r="KU305" s="1457"/>
      <c r="KV305" s="1457"/>
      <c r="KW305" s="1457"/>
      <c r="KX305" s="1457"/>
      <c r="KY305" s="1457"/>
      <c r="KZ305" s="1457"/>
      <c r="LA305" s="1457"/>
      <c r="LB305" s="1457"/>
      <c r="LC305" s="1457"/>
      <c r="LD305" s="1457"/>
      <c r="LE305" s="1457"/>
      <c r="LF305" s="1457"/>
      <c r="LG305" s="1457"/>
    </row>
    <row r="306" s="1014" customFormat="1" ht="47" customHeight="1" spans="1:319">
      <c r="A306" s="1231">
        <v>46031</v>
      </c>
      <c r="B306" s="1232" t="s">
        <v>3453</v>
      </c>
      <c r="C306" s="1233" t="s">
        <v>3454</v>
      </c>
      <c r="D306" s="1234">
        <v>4500191097</v>
      </c>
      <c r="E306" s="1235"/>
      <c r="F306" s="1234" t="s">
        <v>5776</v>
      </c>
      <c r="G306" s="1048" t="s">
        <v>5065</v>
      </c>
      <c r="H306" s="1236" t="s">
        <v>5065</v>
      </c>
      <c r="I306" s="1887" t="s">
        <v>5066</v>
      </c>
      <c r="J306" s="1277">
        <v>41088</v>
      </c>
      <c r="K306" s="1068">
        <v>0</v>
      </c>
      <c r="L306" s="1068">
        <v>24</v>
      </c>
      <c r="M306" s="1886">
        <f t="shared" si="168"/>
        <v>1712</v>
      </c>
      <c r="N306" s="1069">
        <v>46099</v>
      </c>
      <c r="O306" s="1069">
        <v>46097</v>
      </c>
      <c r="P306" s="1070"/>
      <c r="Q306" s="1096"/>
      <c r="R306" s="1909"/>
      <c r="S306" s="1577">
        <f t="shared" si="159"/>
        <v>-41088</v>
      </c>
      <c r="T306" s="1912" t="s">
        <v>88</v>
      </c>
      <c r="U306" s="1571" t="s">
        <v>829</v>
      </c>
      <c r="V306" s="1314"/>
      <c r="W306" s="1099" t="s">
        <v>88</v>
      </c>
      <c r="X306" s="1098" t="s">
        <v>5777</v>
      </c>
      <c r="Y306" s="1099" t="s">
        <v>88</v>
      </c>
      <c r="Z306" s="1099" t="s">
        <v>88</v>
      </c>
      <c r="AA306" s="1099"/>
      <c r="AB306" s="1099"/>
      <c r="AC306" s="1126" t="s">
        <v>5778</v>
      </c>
      <c r="AD306" s="1127" t="s">
        <v>172</v>
      </c>
      <c r="AE306" s="1363">
        <v>1.2463</v>
      </c>
      <c r="AF306" s="1364">
        <f t="shared" si="169"/>
        <v>51207.9744</v>
      </c>
      <c r="AG306" s="1130"/>
      <c r="AH306" s="1131" t="s">
        <v>81</v>
      </c>
      <c r="AI306" s="1131">
        <v>1</v>
      </c>
      <c r="AJ306" s="1277"/>
      <c r="AK306" s="1152">
        <f>J306</f>
        <v>41088</v>
      </c>
      <c r="AL306" s="1152">
        <f>J306/24</f>
        <v>1712</v>
      </c>
      <c r="AM306" s="1152"/>
      <c r="AN306" s="1152"/>
      <c r="AO306" s="1152"/>
      <c r="AP306" s="1152" t="s">
        <v>5779</v>
      </c>
      <c r="AQ306" s="1277"/>
      <c r="AR306" s="1152">
        <f>J306</f>
        <v>41088</v>
      </c>
      <c r="AS306" s="1178">
        <f>J306</f>
        <v>41088</v>
      </c>
      <c r="AT306" s="1178"/>
      <c r="AU306" s="1178"/>
      <c r="AV306" s="1178"/>
      <c r="AW306" s="1178"/>
      <c r="AX306" s="1178"/>
      <c r="AY306" s="1178"/>
      <c r="AZ306" s="1068"/>
      <c r="BA306" s="1456"/>
      <c r="BB306" s="1457"/>
      <c r="BC306" s="1457"/>
      <c r="BD306" s="1457"/>
      <c r="BE306" s="1457"/>
      <c r="BF306" s="1457"/>
      <c r="BG306" s="1457"/>
      <c r="BH306" s="1457"/>
      <c r="BI306" s="1457"/>
      <c r="BJ306" s="1457"/>
      <c r="BK306" s="1457"/>
      <c r="BL306" s="1457"/>
      <c r="BM306" s="1457"/>
      <c r="BN306" s="1457"/>
      <c r="BO306" s="1457"/>
      <c r="BP306" s="1457"/>
      <c r="BQ306" s="1457"/>
      <c r="BR306" s="1457"/>
      <c r="BS306" s="1457"/>
      <c r="BT306" s="1457"/>
      <c r="BU306" s="1457"/>
      <c r="BV306" s="1457"/>
      <c r="BW306" s="1457"/>
      <c r="BX306" s="1457"/>
      <c r="BY306" s="1457"/>
      <c r="BZ306" s="1457"/>
      <c r="CA306" s="1457"/>
      <c r="CB306" s="1457"/>
      <c r="CC306" s="1457"/>
      <c r="CD306" s="1457"/>
      <c r="CE306" s="1457"/>
      <c r="CF306" s="1457"/>
      <c r="CG306" s="1457"/>
      <c r="CH306" s="1457"/>
      <c r="CI306" s="1457"/>
      <c r="CJ306" s="1457"/>
      <c r="CK306" s="1457"/>
      <c r="CL306" s="1457"/>
      <c r="CM306" s="1457"/>
      <c r="CN306" s="1457"/>
      <c r="CO306" s="1457"/>
      <c r="CP306" s="1457"/>
      <c r="CQ306" s="1457"/>
      <c r="CR306" s="1457"/>
      <c r="CS306" s="1457"/>
      <c r="CT306" s="1457"/>
      <c r="CU306" s="1457"/>
      <c r="CV306" s="1457"/>
      <c r="CW306" s="1457"/>
      <c r="CX306" s="1457"/>
      <c r="CY306" s="1457"/>
      <c r="CZ306" s="1457"/>
      <c r="DA306" s="1457"/>
      <c r="DB306" s="1457"/>
      <c r="DC306" s="1457"/>
      <c r="DD306" s="1457"/>
      <c r="DE306" s="1457"/>
      <c r="DF306" s="1457"/>
      <c r="DG306" s="1457"/>
      <c r="DH306" s="1457"/>
      <c r="DI306" s="1457"/>
      <c r="DJ306" s="1457"/>
      <c r="DK306" s="1457"/>
      <c r="DL306" s="1457"/>
      <c r="DM306" s="1457"/>
      <c r="DN306" s="1457"/>
      <c r="DO306" s="1457"/>
      <c r="DP306" s="1457"/>
      <c r="DQ306" s="1457"/>
      <c r="DR306" s="1457"/>
      <c r="DS306" s="1457"/>
      <c r="DT306" s="1457"/>
      <c r="DU306" s="1457"/>
      <c r="DV306" s="1457"/>
      <c r="DW306" s="1457"/>
      <c r="DX306" s="1457"/>
      <c r="DY306" s="1457"/>
      <c r="DZ306" s="1457"/>
      <c r="EA306" s="1457"/>
      <c r="EB306" s="1457"/>
      <c r="EC306" s="1457"/>
      <c r="ED306" s="1457"/>
      <c r="EE306" s="1457"/>
      <c r="EF306" s="1457"/>
      <c r="EG306" s="1457"/>
      <c r="EH306" s="1457"/>
      <c r="EI306" s="1457"/>
      <c r="EJ306" s="1457"/>
      <c r="EK306" s="1457"/>
      <c r="EL306" s="1457"/>
      <c r="EM306" s="1457"/>
      <c r="EN306" s="1457"/>
      <c r="EO306" s="1457"/>
      <c r="EP306" s="1457"/>
      <c r="EQ306" s="1457"/>
      <c r="ER306" s="1457"/>
      <c r="ES306" s="1457"/>
      <c r="ET306" s="1457"/>
      <c r="EU306" s="1457"/>
      <c r="EV306" s="1457"/>
      <c r="EW306" s="1457"/>
      <c r="EX306" s="1457"/>
      <c r="EY306" s="1457"/>
      <c r="EZ306" s="1457"/>
      <c r="FA306" s="1457"/>
      <c r="FB306" s="1457"/>
      <c r="FC306" s="1457"/>
      <c r="FD306" s="1457"/>
      <c r="FE306" s="1457"/>
      <c r="FF306" s="1457"/>
      <c r="FG306" s="1457"/>
      <c r="FH306" s="1457"/>
      <c r="FI306" s="1457"/>
      <c r="FJ306" s="1457"/>
      <c r="FK306" s="1457"/>
      <c r="FL306" s="1457"/>
      <c r="FM306" s="1457"/>
      <c r="FN306" s="1457"/>
      <c r="FO306" s="1457"/>
      <c r="FP306" s="1457"/>
      <c r="FQ306" s="1457"/>
      <c r="FR306" s="1457"/>
      <c r="FS306" s="1457"/>
      <c r="FT306" s="1457"/>
      <c r="FU306" s="1457"/>
      <c r="FV306" s="1457"/>
      <c r="FW306" s="1457"/>
      <c r="FX306" s="1457"/>
      <c r="FY306" s="1457"/>
      <c r="FZ306" s="1457"/>
      <c r="GA306" s="1457"/>
      <c r="GB306" s="1457"/>
      <c r="GC306" s="1457"/>
      <c r="GD306" s="1457"/>
      <c r="GE306" s="1457"/>
      <c r="GF306" s="1457"/>
      <c r="GG306" s="1457"/>
      <c r="GH306" s="1457"/>
      <c r="GI306" s="1457"/>
      <c r="GJ306" s="1457"/>
      <c r="GK306" s="1457"/>
      <c r="GL306" s="1457"/>
      <c r="GM306" s="1457"/>
      <c r="GN306" s="1457"/>
      <c r="GO306" s="1457"/>
      <c r="GP306" s="1457"/>
      <c r="GQ306" s="1457"/>
      <c r="GR306" s="1457"/>
      <c r="GS306" s="1457"/>
      <c r="GT306" s="1457"/>
      <c r="GU306" s="1457"/>
      <c r="GV306" s="1457"/>
      <c r="GW306" s="1457"/>
      <c r="GX306" s="1457"/>
      <c r="GY306" s="1457"/>
      <c r="GZ306" s="1457"/>
      <c r="HA306" s="1457"/>
      <c r="HB306" s="1457"/>
      <c r="HC306" s="1457"/>
      <c r="HD306" s="1457"/>
      <c r="HE306" s="1457"/>
      <c r="HF306" s="1457"/>
      <c r="HG306" s="1457"/>
      <c r="HH306" s="1457"/>
      <c r="HI306" s="1457"/>
      <c r="HJ306" s="1457"/>
      <c r="HK306" s="1457"/>
      <c r="HL306" s="1457"/>
      <c r="HM306" s="1457"/>
      <c r="HN306" s="1457"/>
      <c r="HO306" s="1457"/>
      <c r="HP306" s="1457"/>
      <c r="HQ306" s="1457"/>
      <c r="HR306" s="1457"/>
      <c r="HS306" s="1457"/>
      <c r="HT306" s="1457"/>
      <c r="HU306" s="1457"/>
      <c r="HV306" s="1457"/>
      <c r="HW306" s="1457"/>
      <c r="HX306" s="1457"/>
      <c r="HY306" s="1457"/>
      <c r="HZ306" s="1457"/>
      <c r="IA306" s="1457"/>
      <c r="IB306" s="1457"/>
      <c r="IC306" s="1457"/>
      <c r="ID306" s="1457"/>
      <c r="IE306" s="1457"/>
      <c r="IF306" s="1457"/>
      <c r="IG306" s="1457"/>
      <c r="IH306" s="1457"/>
      <c r="II306" s="1457"/>
      <c r="IJ306" s="1457"/>
      <c r="IK306" s="1457"/>
      <c r="IL306" s="1457"/>
      <c r="IM306" s="1457"/>
      <c r="IN306" s="1457"/>
      <c r="IO306" s="1457"/>
      <c r="IP306" s="1457"/>
      <c r="IQ306" s="1457"/>
      <c r="IR306" s="1457"/>
      <c r="IS306" s="1457"/>
      <c r="IT306" s="1457"/>
      <c r="IU306" s="1457"/>
      <c r="IV306" s="1457"/>
      <c r="IW306" s="1457"/>
      <c r="IX306" s="1457"/>
      <c r="IY306" s="1457"/>
      <c r="IZ306" s="1457"/>
      <c r="JA306" s="1457"/>
      <c r="JB306" s="1457"/>
      <c r="JC306" s="1457"/>
      <c r="JD306" s="1457"/>
      <c r="JE306" s="1457"/>
      <c r="JF306" s="1457"/>
      <c r="JG306" s="1457"/>
      <c r="JH306" s="1457"/>
      <c r="JI306" s="1457"/>
      <c r="JJ306" s="1457"/>
      <c r="JK306" s="1457"/>
      <c r="JL306" s="1457"/>
      <c r="JM306" s="1457"/>
      <c r="JN306" s="1457"/>
      <c r="JO306" s="1457"/>
      <c r="JP306" s="1457"/>
      <c r="JQ306" s="1457"/>
      <c r="JR306" s="1457"/>
      <c r="JS306" s="1457"/>
      <c r="JT306" s="1457"/>
      <c r="JU306" s="1457"/>
      <c r="JV306" s="1457"/>
      <c r="JW306" s="1457"/>
      <c r="JX306" s="1457"/>
      <c r="JY306" s="1457"/>
      <c r="JZ306" s="1457"/>
      <c r="KA306" s="1457"/>
      <c r="KB306" s="1457"/>
      <c r="KC306" s="1457"/>
      <c r="KD306" s="1457"/>
      <c r="KE306" s="1457"/>
      <c r="KF306" s="1457"/>
      <c r="KG306" s="1457"/>
      <c r="KH306" s="1457"/>
      <c r="KI306" s="1457"/>
      <c r="KJ306" s="1457"/>
      <c r="KK306" s="1457"/>
      <c r="KL306" s="1457"/>
      <c r="KM306" s="1457"/>
      <c r="KN306" s="1457"/>
      <c r="KO306" s="1457"/>
      <c r="KP306" s="1457"/>
      <c r="KQ306" s="1457"/>
      <c r="KR306" s="1457"/>
      <c r="KS306" s="1457"/>
      <c r="KT306" s="1457"/>
      <c r="KU306" s="1457"/>
      <c r="KV306" s="1457"/>
      <c r="KW306" s="1457"/>
      <c r="KX306" s="1457"/>
      <c r="KY306" s="1457"/>
      <c r="KZ306" s="1457"/>
      <c r="LA306" s="1457"/>
      <c r="LB306" s="1457"/>
      <c r="LC306" s="1457"/>
      <c r="LD306" s="1457"/>
      <c r="LE306" s="1457"/>
      <c r="LF306" s="1457"/>
      <c r="LG306" s="1457"/>
    </row>
    <row r="307" s="1014" customFormat="1" ht="47" customHeight="1" spans="1:319">
      <c r="A307" s="1231">
        <v>46031</v>
      </c>
      <c r="B307" s="1232" t="s">
        <v>3453</v>
      </c>
      <c r="C307" s="1233" t="s">
        <v>3454</v>
      </c>
      <c r="D307" s="1234">
        <v>4500191097</v>
      </c>
      <c r="E307" s="1235"/>
      <c r="F307" s="1234" t="s">
        <v>5780</v>
      </c>
      <c r="G307" s="1236" t="s">
        <v>5071</v>
      </c>
      <c r="H307" s="1236" t="s">
        <v>5071</v>
      </c>
      <c r="I307" s="1887" t="s">
        <v>5072</v>
      </c>
      <c r="J307" s="1277">
        <v>35040</v>
      </c>
      <c r="K307" s="1068">
        <v>0</v>
      </c>
      <c r="L307" s="1068">
        <v>24</v>
      </c>
      <c r="M307" s="1886">
        <f t="shared" si="168"/>
        <v>1460</v>
      </c>
      <c r="N307" s="1069">
        <v>46099</v>
      </c>
      <c r="O307" s="1069">
        <v>46097</v>
      </c>
      <c r="P307" s="1070"/>
      <c r="Q307" s="1096"/>
      <c r="R307" s="1909"/>
      <c r="S307" s="1577">
        <f t="shared" si="159"/>
        <v>-35040</v>
      </c>
      <c r="T307" s="1920"/>
      <c r="U307" s="1571" t="s">
        <v>829</v>
      </c>
      <c r="V307" s="1314"/>
      <c r="W307" s="1099" t="s">
        <v>88</v>
      </c>
      <c r="X307" s="1098" t="s">
        <v>5777</v>
      </c>
      <c r="Y307" s="1099" t="s">
        <v>88</v>
      </c>
      <c r="Z307" s="1099" t="s">
        <v>88</v>
      </c>
      <c r="AA307" s="1099"/>
      <c r="AB307" s="1099"/>
      <c r="AC307" s="1126" t="s">
        <v>5781</v>
      </c>
      <c r="AD307" s="1127" t="s">
        <v>172</v>
      </c>
      <c r="AE307" s="1363">
        <v>1.2715</v>
      </c>
      <c r="AF307" s="1364">
        <f t="shared" si="169"/>
        <v>44553.36</v>
      </c>
      <c r="AG307" s="1130"/>
      <c r="AH307" s="1131" t="s">
        <v>81</v>
      </c>
      <c r="AI307" s="1131">
        <v>1</v>
      </c>
      <c r="AJ307" s="1277"/>
      <c r="AK307" s="1152">
        <f>J307</f>
        <v>35040</v>
      </c>
      <c r="AL307" s="1152">
        <f>J307/24</f>
        <v>1460</v>
      </c>
      <c r="AM307" s="1152"/>
      <c r="AN307" s="1152"/>
      <c r="AO307" s="1152"/>
      <c r="AP307" s="1152" t="s">
        <v>5779</v>
      </c>
      <c r="AQ307" s="1277"/>
      <c r="AR307" s="1152">
        <f>J307</f>
        <v>35040</v>
      </c>
      <c r="AS307" s="1178"/>
      <c r="AT307" s="1178">
        <f>J307</f>
        <v>35040</v>
      </c>
      <c r="AU307" s="1178"/>
      <c r="AV307" s="1178"/>
      <c r="AW307" s="1178"/>
      <c r="AX307" s="1178"/>
      <c r="AY307" s="1178"/>
      <c r="AZ307" s="1068"/>
      <c r="BA307" s="1456"/>
      <c r="BB307" s="1457"/>
      <c r="BC307" s="1457"/>
      <c r="BD307" s="1457"/>
      <c r="BE307" s="1457"/>
      <c r="BF307" s="1457"/>
      <c r="BG307" s="1457"/>
      <c r="BH307" s="1457"/>
      <c r="BI307" s="1457"/>
      <c r="BJ307" s="1457"/>
      <c r="BK307" s="1457"/>
      <c r="BL307" s="1457"/>
      <c r="BM307" s="1457"/>
      <c r="BN307" s="1457"/>
      <c r="BO307" s="1457"/>
      <c r="BP307" s="1457"/>
      <c r="BQ307" s="1457"/>
      <c r="BR307" s="1457"/>
      <c r="BS307" s="1457"/>
      <c r="BT307" s="1457"/>
      <c r="BU307" s="1457"/>
      <c r="BV307" s="1457"/>
      <c r="BW307" s="1457"/>
      <c r="BX307" s="1457"/>
      <c r="BY307" s="1457"/>
      <c r="BZ307" s="1457"/>
      <c r="CA307" s="1457"/>
      <c r="CB307" s="1457"/>
      <c r="CC307" s="1457"/>
      <c r="CD307" s="1457"/>
      <c r="CE307" s="1457"/>
      <c r="CF307" s="1457"/>
      <c r="CG307" s="1457"/>
      <c r="CH307" s="1457"/>
      <c r="CI307" s="1457"/>
      <c r="CJ307" s="1457"/>
      <c r="CK307" s="1457"/>
      <c r="CL307" s="1457"/>
      <c r="CM307" s="1457"/>
      <c r="CN307" s="1457"/>
      <c r="CO307" s="1457"/>
      <c r="CP307" s="1457"/>
      <c r="CQ307" s="1457"/>
      <c r="CR307" s="1457"/>
      <c r="CS307" s="1457"/>
      <c r="CT307" s="1457"/>
      <c r="CU307" s="1457"/>
      <c r="CV307" s="1457"/>
      <c r="CW307" s="1457"/>
      <c r="CX307" s="1457"/>
      <c r="CY307" s="1457"/>
      <c r="CZ307" s="1457"/>
      <c r="DA307" s="1457"/>
      <c r="DB307" s="1457"/>
      <c r="DC307" s="1457"/>
      <c r="DD307" s="1457"/>
      <c r="DE307" s="1457"/>
      <c r="DF307" s="1457"/>
      <c r="DG307" s="1457"/>
      <c r="DH307" s="1457"/>
      <c r="DI307" s="1457"/>
      <c r="DJ307" s="1457"/>
      <c r="DK307" s="1457"/>
      <c r="DL307" s="1457"/>
      <c r="DM307" s="1457"/>
      <c r="DN307" s="1457"/>
      <c r="DO307" s="1457"/>
      <c r="DP307" s="1457"/>
      <c r="DQ307" s="1457"/>
      <c r="DR307" s="1457"/>
      <c r="DS307" s="1457"/>
      <c r="DT307" s="1457"/>
      <c r="DU307" s="1457"/>
      <c r="DV307" s="1457"/>
      <c r="DW307" s="1457"/>
      <c r="DX307" s="1457"/>
      <c r="DY307" s="1457"/>
      <c r="DZ307" s="1457"/>
      <c r="EA307" s="1457"/>
      <c r="EB307" s="1457"/>
      <c r="EC307" s="1457"/>
      <c r="ED307" s="1457"/>
      <c r="EE307" s="1457"/>
      <c r="EF307" s="1457"/>
      <c r="EG307" s="1457"/>
      <c r="EH307" s="1457"/>
      <c r="EI307" s="1457"/>
      <c r="EJ307" s="1457"/>
      <c r="EK307" s="1457"/>
      <c r="EL307" s="1457"/>
      <c r="EM307" s="1457"/>
      <c r="EN307" s="1457"/>
      <c r="EO307" s="1457"/>
      <c r="EP307" s="1457"/>
      <c r="EQ307" s="1457"/>
      <c r="ER307" s="1457"/>
      <c r="ES307" s="1457"/>
      <c r="ET307" s="1457"/>
      <c r="EU307" s="1457"/>
      <c r="EV307" s="1457"/>
      <c r="EW307" s="1457"/>
      <c r="EX307" s="1457"/>
      <c r="EY307" s="1457"/>
      <c r="EZ307" s="1457"/>
      <c r="FA307" s="1457"/>
      <c r="FB307" s="1457"/>
      <c r="FC307" s="1457"/>
      <c r="FD307" s="1457"/>
      <c r="FE307" s="1457"/>
      <c r="FF307" s="1457"/>
      <c r="FG307" s="1457"/>
      <c r="FH307" s="1457"/>
      <c r="FI307" s="1457"/>
      <c r="FJ307" s="1457"/>
      <c r="FK307" s="1457"/>
      <c r="FL307" s="1457"/>
      <c r="FM307" s="1457"/>
      <c r="FN307" s="1457"/>
      <c r="FO307" s="1457"/>
      <c r="FP307" s="1457"/>
      <c r="FQ307" s="1457"/>
      <c r="FR307" s="1457"/>
      <c r="FS307" s="1457"/>
      <c r="FT307" s="1457"/>
      <c r="FU307" s="1457"/>
      <c r="FV307" s="1457"/>
      <c r="FW307" s="1457"/>
      <c r="FX307" s="1457"/>
      <c r="FY307" s="1457"/>
      <c r="FZ307" s="1457"/>
      <c r="GA307" s="1457"/>
      <c r="GB307" s="1457"/>
      <c r="GC307" s="1457"/>
      <c r="GD307" s="1457"/>
      <c r="GE307" s="1457"/>
      <c r="GF307" s="1457"/>
      <c r="GG307" s="1457"/>
      <c r="GH307" s="1457"/>
      <c r="GI307" s="1457"/>
      <c r="GJ307" s="1457"/>
      <c r="GK307" s="1457"/>
      <c r="GL307" s="1457"/>
      <c r="GM307" s="1457"/>
      <c r="GN307" s="1457"/>
      <c r="GO307" s="1457"/>
      <c r="GP307" s="1457"/>
      <c r="GQ307" s="1457"/>
      <c r="GR307" s="1457"/>
      <c r="GS307" s="1457"/>
      <c r="GT307" s="1457"/>
      <c r="GU307" s="1457"/>
      <c r="GV307" s="1457"/>
      <c r="GW307" s="1457"/>
      <c r="GX307" s="1457"/>
      <c r="GY307" s="1457"/>
      <c r="GZ307" s="1457"/>
      <c r="HA307" s="1457"/>
      <c r="HB307" s="1457"/>
      <c r="HC307" s="1457"/>
      <c r="HD307" s="1457"/>
      <c r="HE307" s="1457"/>
      <c r="HF307" s="1457"/>
      <c r="HG307" s="1457"/>
      <c r="HH307" s="1457"/>
      <c r="HI307" s="1457"/>
      <c r="HJ307" s="1457"/>
      <c r="HK307" s="1457"/>
      <c r="HL307" s="1457"/>
      <c r="HM307" s="1457"/>
      <c r="HN307" s="1457"/>
      <c r="HO307" s="1457"/>
      <c r="HP307" s="1457"/>
      <c r="HQ307" s="1457"/>
      <c r="HR307" s="1457"/>
      <c r="HS307" s="1457"/>
      <c r="HT307" s="1457"/>
      <c r="HU307" s="1457"/>
      <c r="HV307" s="1457"/>
      <c r="HW307" s="1457"/>
      <c r="HX307" s="1457"/>
      <c r="HY307" s="1457"/>
      <c r="HZ307" s="1457"/>
      <c r="IA307" s="1457"/>
      <c r="IB307" s="1457"/>
      <c r="IC307" s="1457"/>
      <c r="ID307" s="1457"/>
      <c r="IE307" s="1457"/>
      <c r="IF307" s="1457"/>
      <c r="IG307" s="1457"/>
      <c r="IH307" s="1457"/>
      <c r="II307" s="1457"/>
      <c r="IJ307" s="1457"/>
      <c r="IK307" s="1457"/>
      <c r="IL307" s="1457"/>
      <c r="IM307" s="1457"/>
      <c r="IN307" s="1457"/>
      <c r="IO307" s="1457"/>
      <c r="IP307" s="1457"/>
      <c r="IQ307" s="1457"/>
      <c r="IR307" s="1457"/>
      <c r="IS307" s="1457"/>
      <c r="IT307" s="1457"/>
      <c r="IU307" s="1457"/>
      <c r="IV307" s="1457"/>
      <c r="IW307" s="1457"/>
      <c r="IX307" s="1457"/>
      <c r="IY307" s="1457"/>
      <c r="IZ307" s="1457"/>
      <c r="JA307" s="1457"/>
      <c r="JB307" s="1457"/>
      <c r="JC307" s="1457"/>
      <c r="JD307" s="1457"/>
      <c r="JE307" s="1457"/>
      <c r="JF307" s="1457"/>
      <c r="JG307" s="1457"/>
      <c r="JH307" s="1457"/>
      <c r="JI307" s="1457"/>
      <c r="JJ307" s="1457"/>
      <c r="JK307" s="1457"/>
      <c r="JL307" s="1457"/>
      <c r="JM307" s="1457"/>
      <c r="JN307" s="1457"/>
      <c r="JO307" s="1457"/>
      <c r="JP307" s="1457"/>
      <c r="JQ307" s="1457"/>
      <c r="JR307" s="1457"/>
      <c r="JS307" s="1457"/>
      <c r="JT307" s="1457"/>
      <c r="JU307" s="1457"/>
      <c r="JV307" s="1457"/>
      <c r="JW307" s="1457"/>
      <c r="JX307" s="1457"/>
      <c r="JY307" s="1457"/>
      <c r="JZ307" s="1457"/>
      <c r="KA307" s="1457"/>
      <c r="KB307" s="1457"/>
      <c r="KC307" s="1457"/>
      <c r="KD307" s="1457"/>
      <c r="KE307" s="1457"/>
      <c r="KF307" s="1457"/>
      <c r="KG307" s="1457"/>
      <c r="KH307" s="1457"/>
      <c r="KI307" s="1457"/>
      <c r="KJ307" s="1457"/>
      <c r="KK307" s="1457"/>
      <c r="KL307" s="1457"/>
      <c r="KM307" s="1457"/>
      <c r="KN307" s="1457"/>
      <c r="KO307" s="1457"/>
      <c r="KP307" s="1457"/>
      <c r="KQ307" s="1457"/>
      <c r="KR307" s="1457"/>
      <c r="KS307" s="1457"/>
      <c r="KT307" s="1457"/>
      <c r="KU307" s="1457"/>
      <c r="KV307" s="1457"/>
      <c r="KW307" s="1457"/>
      <c r="KX307" s="1457"/>
      <c r="KY307" s="1457"/>
      <c r="KZ307" s="1457"/>
      <c r="LA307" s="1457"/>
      <c r="LB307" s="1457"/>
      <c r="LC307" s="1457"/>
      <c r="LD307" s="1457"/>
      <c r="LE307" s="1457"/>
      <c r="LF307" s="1457"/>
      <c r="LG307" s="1457"/>
    </row>
    <row r="308" s="1014" customFormat="1" ht="47" customHeight="1" spans="1:319">
      <c r="A308" s="1231">
        <v>46031</v>
      </c>
      <c r="B308" s="1232" t="s">
        <v>3453</v>
      </c>
      <c r="C308" s="1233" t="s">
        <v>3454</v>
      </c>
      <c r="D308" s="1234">
        <v>4500191097</v>
      </c>
      <c r="E308" s="1235"/>
      <c r="F308" s="1234" t="s">
        <v>5782</v>
      </c>
      <c r="G308" s="1236" t="s">
        <v>5075</v>
      </c>
      <c r="H308" s="1236" t="s">
        <v>5075</v>
      </c>
      <c r="I308" s="1887" t="s">
        <v>5076</v>
      </c>
      <c r="J308" s="1277">
        <v>3072</v>
      </c>
      <c r="K308" s="1068">
        <v>0</v>
      </c>
      <c r="L308" s="1068">
        <v>24</v>
      </c>
      <c r="M308" s="1886">
        <f t="shared" si="168"/>
        <v>128</v>
      </c>
      <c r="N308" s="1069">
        <v>46099</v>
      </c>
      <c r="O308" s="1069">
        <v>46097</v>
      </c>
      <c r="P308" s="1070"/>
      <c r="Q308" s="1096"/>
      <c r="R308" s="1909"/>
      <c r="S308" s="1577">
        <f t="shared" si="159"/>
        <v>-3072</v>
      </c>
      <c r="T308" s="1920"/>
      <c r="U308" s="1571" t="s">
        <v>829</v>
      </c>
      <c r="V308" s="1314"/>
      <c r="W308" s="1099" t="s">
        <v>88</v>
      </c>
      <c r="X308" s="1098" t="s">
        <v>5777</v>
      </c>
      <c r="Y308" s="1099" t="s">
        <v>88</v>
      </c>
      <c r="Z308" s="1099" t="s">
        <v>88</v>
      </c>
      <c r="AA308" s="1099"/>
      <c r="AB308" s="1099"/>
      <c r="AC308" s="1126" t="s">
        <v>5783</v>
      </c>
      <c r="AD308" s="1127" t="s">
        <v>172</v>
      </c>
      <c r="AE308" s="1363">
        <v>1.5716</v>
      </c>
      <c r="AF308" s="1364">
        <f t="shared" si="169"/>
        <v>4827.9552</v>
      </c>
      <c r="AG308" s="1130"/>
      <c r="AH308" s="1131" t="s">
        <v>81</v>
      </c>
      <c r="AI308" s="1131">
        <v>1</v>
      </c>
      <c r="AJ308" s="1277"/>
      <c r="AK308" s="1152">
        <f>J308</f>
        <v>3072</v>
      </c>
      <c r="AL308" s="1152">
        <f>J308/24</f>
        <v>128</v>
      </c>
      <c r="AM308" s="1152"/>
      <c r="AN308" s="1152"/>
      <c r="AO308" s="1152"/>
      <c r="AP308" s="1152" t="s">
        <v>5779</v>
      </c>
      <c r="AQ308" s="1277"/>
      <c r="AR308" s="1152">
        <f>J308</f>
        <v>3072</v>
      </c>
      <c r="AS308" s="1178"/>
      <c r="AT308" s="1178"/>
      <c r="AU308" s="1178">
        <f>J308</f>
        <v>3072</v>
      </c>
      <c r="AV308" s="1178"/>
      <c r="AW308" s="1178"/>
      <c r="AX308" s="1178"/>
      <c r="AY308" s="1178"/>
      <c r="AZ308" s="1068"/>
      <c r="BA308" s="1456"/>
      <c r="BB308" s="1457"/>
      <c r="BC308" s="1457"/>
      <c r="BD308" s="1457"/>
      <c r="BE308" s="1457"/>
      <c r="BF308" s="1457"/>
      <c r="BG308" s="1457"/>
      <c r="BH308" s="1457"/>
      <c r="BI308" s="1457"/>
      <c r="BJ308" s="1457"/>
      <c r="BK308" s="1457"/>
      <c r="BL308" s="1457"/>
      <c r="BM308" s="1457"/>
      <c r="BN308" s="1457"/>
      <c r="BO308" s="1457"/>
      <c r="BP308" s="1457"/>
      <c r="BQ308" s="1457"/>
      <c r="BR308" s="1457"/>
      <c r="BS308" s="1457"/>
      <c r="BT308" s="1457"/>
      <c r="BU308" s="1457"/>
      <c r="BV308" s="1457"/>
      <c r="BW308" s="1457"/>
      <c r="BX308" s="1457"/>
      <c r="BY308" s="1457"/>
      <c r="BZ308" s="1457"/>
      <c r="CA308" s="1457"/>
      <c r="CB308" s="1457"/>
      <c r="CC308" s="1457"/>
      <c r="CD308" s="1457"/>
      <c r="CE308" s="1457"/>
      <c r="CF308" s="1457"/>
      <c r="CG308" s="1457"/>
      <c r="CH308" s="1457"/>
      <c r="CI308" s="1457"/>
      <c r="CJ308" s="1457"/>
      <c r="CK308" s="1457"/>
      <c r="CL308" s="1457"/>
      <c r="CM308" s="1457"/>
      <c r="CN308" s="1457"/>
      <c r="CO308" s="1457"/>
      <c r="CP308" s="1457"/>
      <c r="CQ308" s="1457"/>
      <c r="CR308" s="1457"/>
      <c r="CS308" s="1457"/>
      <c r="CT308" s="1457"/>
      <c r="CU308" s="1457"/>
      <c r="CV308" s="1457"/>
      <c r="CW308" s="1457"/>
      <c r="CX308" s="1457"/>
      <c r="CY308" s="1457"/>
      <c r="CZ308" s="1457"/>
      <c r="DA308" s="1457"/>
      <c r="DB308" s="1457"/>
      <c r="DC308" s="1457"/>
      <c r="DD308" s="1457"/>
      <c r="DE308" s="1457"/>
      <c r="DF308" s="1457"/>
      <c r="DG308" s="1457"/>
      <c r="DH308" s="1457"/>
      <c r="DI308" s="1457"/>
      <c r="DJ308" s="1457"/>
      <c r="DK308" s="1457"/>
      <c r="DL308" s="1457"/>
      <c r="DM308" s="1457"/>
      <c r="DN308" s="1457"/>
      <c r="DO308" s="1457"/>
      <c r="DP308" s="1457"/>
      <c r="DQ308" s="1457"/>
      <c r="DR308" s="1457"/>
      <c r="DS308" s="1457"/>
      <c r="DT308" s="1457"/>
      <c r="DU308" s="1457"/>
      <c r="DV308" s="1457"/>
      <c r="DW308" s="1457"/>
      <c r="DX308" s="1457"/>
      <c r="DY308" s="1457"/>
      <c r="DZ308" s="1457"/>
      <c r="EA308" s="1457"/>
      <c r="EB308" s="1457"/>
      <c r="EC308" s="1457"/>
      <c r="ED308" s="1457"/>
      <c r="EE308" s="1457"/>
      <c r="EF308" s="1457"/>
      <c r="EG308" s="1457"/>
      <c r="EH308" s="1457"/>
      <c r="EI308" s="1457"/>
      <c r="EJ308" s="1457"/>
      <c r="EK308" s="1457"/>
      <c r="EL308" s="1457"/>
      <c r="EM308" s="1457"/>
      <c r="EN308" s="1457"/>
      <c r="EO308" s="1457"/>
      <c r="EP308" s="1457"/>
      <c r="EQ308" s="1457"/>
      <c r="ER308" s="1457"/>
      <c r="ES308" s="1457"/>
      <c r="ET308" s="1457"/>
      <c r="EU308" s="1457"/>
      <c r="EV308" s="1457"/>
      <c r="EW308" s="1457"/>
      <c r="EX308" s="1457"/>
      <c r="EY308" s="1457"/>
      <c r="EZ308" s="1457"/>
      <c r="FA308" s="1457"/>
      <c r="FB308" s="1457"/>
      <c r="FC308" s="1457"/>
      <c r="FD308" s="1457"/>
      <c r="FE308" s="1457"/>
      <c r="FF308" s="1457"/>
      <c r="FG308" s="1457"/>
      <c r="FH308" s="1457"/>
      <c r="FI308" s="1457"/>
      <c r="FJ308" s="1457"/>
      <c r="FK308" s="1457"/>
      <c r="FL308" s="1457"/>
      <c r="FM308" s="1457"/>
      <c r="FN308" s="1457"/>
      <c r="FO308" s="1457"/>
      <c r="FP308" s="1457"/>
      <c r="FQ308" s="1457"/>
      <c r="FR308" s="1457"/>
      <c r="FS308" s="1457"/>
      <c r="FT308" s="1457"/>
      <c r="FU308" s="1457"/>
      <c r="FV308" s="1457"/>
      <c r="FW308" s="1457"/>
      <c r="FX308" s="1457"/>
      <c r="FY308" s="1457"/>
      <c r="FZ308" s="1457"/>
      <c r="GA308" s="1457"/>
      <c r="GB308" s="1457"/>
      <c r="GC308" s="1457"/>
      <c r="GD308" s="1457"/>
      <c r="GE308" s="1457"/>
      <c r="GF308" s="1457"/>
      <c r="GG308" s="1457"/>
      <c r="GH308" s="1457"/>
      <c r="GI308" s="1457"/>
      <c r="GJ308" s="1457"/>
      <c r="GK308" s="1457"/>
      <c r="GL308" s="1457"/>
      <c r="GM308" s="1457"/>
      <c r="GN308" s="1457"/>
      <c r="GO308" s="1457"/>
      <c r="GP308" s="1457"/>
      <c r="GQ308" s="1457"/>
      <c r="GR308" s="1457"/>
      <c r="GS308" s="1457"/>
      <c r="GT308" s="1457"/>
      <c r="GU308" s="1457"/>
      <c r="GV308" s="1457"/>
      <c r="GW308" s="1457"/>
      <c r="GX308" s="1457"/>
      <c r="GY308" s="1457"/>
      <c r="GZ308" s="1457"/>
      <c r="HA308" s="1457"/>
      <c r="HB308" s="1457"/>
      <c r="HC308" s="1457"/>
      <c r="HD308" s="1457"/>
      <c r="HE308" s="1457"/>
      <c r="HF308" s="1457"/>
      <c r="HG308" s="1457"/>
      <c r="HH308" s="1457"/>
      <c r="HI308" s="1457"/>
      <c r="HJ308" s="1457"/>
      <c r="HK308" s="1457"/>
      <c r="HL308" s="1457"/>
      <c r="HM308" s="1457"/>
      <c r="HN308" s="1457"/>
      <c r="HO308" s="1457"/>
      <c r="HP308" s="1457"/>
      <c r="HQ308" s="1457"/>
      <c r="HR308" s="1457"/>
      <c r="HS308" s="1457"/>
      <c r="HT308" s="1457"/>
      <c r="HU308" s="1457"/>
      <c r="HV308" s="1457"/>
      <c r="HW308" s="1457"/>
      <c r="HX308" s="1457"/>
      <c r="HY308" s="1457"/>
      <c r="HZ308" s="1457"/>
      <c r="IA308" s="1457"/>
      <c r="IB308" s="1457"/>
      <c r="IC308" s="1457"/>
      <c r="ID308" s="1457"/>
      <c r="IE308" s="1457"/>
      <c r="IF308" s="1457"/>
      <c r="IG308" s="1457"/>
      <c r="IH308" s="1457"/>
      <c r="II308" s="1457"/>
      <c r="IJ308" s="1457"/>
      <c r="IK308" s="1457"/>
      <c r="IL308" s="1457"/>
      <c r="IM308" s="1457"/>
      <c r="IN308" s="1457"/>
      <c r="IO308" s="1457"/>
      <c r="IP308" s="1457"/>
      <c r="IQ308" s="1457"/>
      <c r="IR308" s="1457"/>
      <c r="IS308" s="1457"/>
      <c r="IT308" s="1457"/>
      <c r="IU308" s="1457"/>
      <c r="IV308" s="1457"/>
      <c r="IW308" s="1457"/>
      <c r="IX308" s="1457"/>
      <c r="IY308" s="1457"/>
      <c r="IZ308" s="1457"/>
      <c r="JA308" s="1457"/>
      <c r="JB308" s="1457"/>
      <c r="JC308" s="1457"/>
      <c r="JD308" s="1457"/>
      <c r="JE308" s="1457"/>
      <c r="JF308" s="1457"/>
      <c r="JG308" s="1457"/>
      <c r="JH308" s="1457"/>
      <c r="JI308" s="1457"/>
      <c r="JJ308" s="1457"/>
      <c r="JK308" s="1457"/>
      <c r="JL308" s="1457"/>
      <c r="JM308" s="1457"/>
      <c r="JN308" s="1457"/>
      <c r="JO308" s="1457"/>
      <c r="JP308" s="1457"/>
      <c r="JQ308" s="1457"/>
      <c r="JR308" s="1457"/>
      <c r="JS308" s="1457"/>
      <c r="JT308" s="1457"/>
      <c r="JU308" s="1457"/>
      <c r="JV308" s="1457"/>
      <c r="JW308" s="1457"/>
      <c r="JX308" s="1457"/>
      <c r="JY308" s="1457"/>
      <c r="JZ308" s="1457"/>
      <c r="KA308" s="1457"/>
      <c r="KB308" s="1457"/>
      <c r="KC308" s="1457"/>
      <c r="KD308" s="1457"/>
      <c r="KE308" s="1457"/>
      <c r="KF308" s="1457"/>
      <c r="KG308" s="1457"/>
      <c r="KH308" s="1457"/>
      <c r="KI308" s="1457"/>
      <c r="KJ308" s="1457"/>
      <c r="KK308" s="1457"/>
      <c r="KL308" s="1457"/>
      <c r="KM308" s="1457"/>
      <c r="KN308" s="1457"/>
      <c r="KO308" s="1457"/>
      <c r="KP308" s="1457"/>
      <c r="KQ308" s="1457"/>
      <c r="KR308" s="1457"/>
      <c r="KS308" s="1457"/>
      <c r="KT308" s="1457"/>
      <c r="KU308" s="1457"/>
      <c r="KV308" s="1457"/>
      <c r="KW308" s="1457"/>
      <c r="KX308" s="1457"/>
      <c r="KY308" s="1457"/>
      <c r="KZ308" s="1457"/>
      <c r="LA308" s="1457"/>
      <c r="LB308" s="1457"/>
      <c r="LC308" s="1457"/>
      <c r="LD308" s="1457"/>
      <c r="LE308" s="1457"/>
      <c r="LF308" s="1457"/>
      <c r="LG308" s="1457"/>
    </row>
    <row r="309" s="1014" customFormat="1" ht="47" customHeight="1" spans="1:319">
      <c r="A309" s="1231">
        <v>46031</v>
      </c>
      <c r="B309" s="1232" t="s">
        <v>3453</v>
      </c>
      <c r="C309" s="1233" t="s">
        <v>3454</v>
      </c>
      <c r="D309" s="1234">
        <v>4500191097</v>
      </c>
      <c r="E309" s="1235"/>
      <c r="F309" s="1234" t="s">
        <v>5784</v>
      </c>
      <c r="G309" s="1236" t="s">
        <v>5080</v>
      </c>
      <c r="H309" s="1236" t="s">
        <v>5080</v>
      </c>
      <c r="I309" s="1887" t="s">
        <v>5081</v>
      </c>
      <c r="J309" s="1277">
        <v>3072</v>
      </c>
      <c r="K309" s="1068">
        <v>0</v>
      </c>
      <c r="L309" s="1068">
        <v>24</v>
      </c>
      <c r="M309" s="1886">
        <f t="shared" si="168"/>
        <v>128</v>
      </c>
      <c r="N309" s="1069">
        <v>46099</v>
      </c>
      <c r="O309" s="1069">
        <v>46097</v>
      </c>
      <c r="P309" s="1070"/>
      <c r="Q309" s="1096"/>
      <c r="R309" s="1909"/>
      <c r="S309" s="1577">
        <f t="shared" si="159"/>
        <v>-3072</v>
      </c>
      <c r="T309" s="1920"/>
      <c r="U309" s="1571" t="s">
        <v>829</v>
      </c>
      <c r="V309" s="1314"/>
      <c r="W309" s="1099" t="s">
        <v>88</v>
      </c>
      <c r="X309" s="1098" t="s">
        <v>5777</v>
      </c>
      <c r="Y309" s="1099" t="s">
        <v>88</v>
      </c>
      <c r="Z309" s="1099" t="s">
        <v>88</v>
      </c>
      <c r="AA309" s="1099"/>
      <c r="AB309" s="1099"/>
      <c r="AC309" s="1126" t="s">
        <v>5785</v>
      </c>
      <c r="AD309" s="1127" t="s">
        <v>172</v>
      </c>
      <c r="AE309" s="1363">
        <v>1.5215</v>
      </c>
      <c r="AF309" s="1364">
        <f t="shared" si="169"/>
        <v>4674.048</v>
      </c>
      <c r="AG309" s="1130"/>
      <c r="AH309" s="1131" t="s">
        <v>81</v>
      </c>
      <c r="AI309" s="1131">
        <v>1</v>
      </c>
      <c r="AJ309" s="1277"/>
      <c r="AK309" s="1152">
        <f>J309</f>
        <v>3072</v>
      </c>
      <c r="AL309" s="1152"/>
      <c r="AM309" s="1152">
        <f>J309/24</f>
        <v>128</v>
      </c>
      <c r="AN309" s="1152"/>
      <c r="AO309" s="1152"/>
      <c r="AP309" s="1152" t="s">
        <v>5779</v>
      </c>
      <c r="AQ309" s="1277"/>
      <c r="AR309" s="1152">
        <f>J309</f>
        <v>3072</v>
      </c>
      <c r="AS309" s="1178"/>
      <c r="AT309" s="1178"/>
      <c r="AU309" s="1178"/>
      <c r="AV309" s="1178">
        <f>J309</f>
        <v>3072</v>
      </c>
      <c r="AW309" s="1178"/>
      <c r="AX309" s="1178"/>
      <c r="AY309" s="1178"/>
      <c r="AZ309" s="1068"/>
      <c r="BA309" s="1456"/>
      <c r="BB309" s="1457"/>
      <c r="BC309" s="1457"/>
      <c r="BD309" s="1457"/>
      <c r="BE309" s="1457"/>
      <c r="BF309" s="1457"/>
      <c r="BG309" s="1457"/>
      <c r="BH309" s="1457"/>
      <c r="BI309" s="1457"/>
      <c r="BJ309" s="1457"/>
      <c r="BK309" s="1457"/>
      <c r="BL309" s="1457"/>
      <c r="BM309" s="1457"/>
      <c r="BN309" s="1457"/>
      <c r="BO309" s="1457"/>
      <c r="BP309" s="1457"/>
      <c r="BQ309" s="1457"/>
      <c r="BR309" s="1457"/>
      <c r="BS309" s="1457"/>
      <c r="BT309" s="1457"/>
      <c r="BU309" s="1457"/>
      <c r="BV309" s="1457"/>
      <c r="BW309" s="1457"/>
      <c r="BX309" s="1457"/>
      <c r="BY309" s="1457"/>
      <c r="BZ309" s="1457"/>
      <c r="CA309" s="1457"/>
      <c r="CB309" s="1457"/>
      <c r="CC309" s="1457"/>
      <c r="CD309" s="1457"/>
      <c r="CE309" s="1457"/>
      <c r="CF309" s="1457"/>
      <c r="CG309" s="1457"/>
      <c r="CH309" s="1457"/>
      <c r="CI309" s="1457"/>
      <c r="CJ309" s="1457"/>
      <c r="CK309" s="1457"/>
      <c r="CL309" s="1457"/>
      <c r="CM309" s="1457"/>
      <c r="CN309" s="1457"/>
      <c r="CO309" s="1457"/>
      <c r="CP309" s="1457"/>
      <c r="CQ309" s="1457"/>
      <c r="CR309" s="1457"/>
      <c r="CS309" s="1457"/>
      <c r="CT309" s="1457"/>
      <c r="CU309" s="1457"/>
      <c r="CV309" s="1457"/>
      <c r="CW309" s="1457"/>
      <c r="CX309" s="1457"/>
      <c r="CY309" s="1457"/>
      <c r="CZ309" s="1457"/>
      <c r="DA309" s="1457"/>
      <c r="DB309" s="1457"/>
      <c r="DC309" s="1457"/>
      <c r="DD309" s="1457"/>
      <c r="DE309" s="1457"/>
      <c r="DF309" s="1457"/>
      <c r="DG309" s="1457"/>
      <c r="DH309" s="1457"/>
      <c r="DI309" s="1457"/>
      <c r="DJ309" s="1457"/>
      <c r="DK309" s="1457"/>
      <c r="DL309" s="1457"/>
      <c r="DM309" s="1457"/>
      <c r="DN309" s="1457"/>
      <c r="DO309" s="1457"/>
      <c r="DP309" s="1457"/>
      <c r="DQ309" s="1457"/>
      <c r="DR309" s="1457"/>
      <c r="DS309" s="1457"/>
      <c r="DT309" s="1457"/>
      <c r="DU309" s="1457"/>
      <c r="DV309" s="1457"/>
      <c r="DW309" s="1457"/>
      <c r="DX309" s="1457"/>
      <c r="DY309" s="1457"/>
      <c r="DZ309" s="1457"/>
      <c r="EA309" s="1457"/>
      <c r="EB309" s="1457"/>
      <c r="EC309" s="1457"/>
      <c r="ED309" s="1457"/>
      <c r="EE309" s="1457"/>
      <c r="EF309" s="1457"/>
      <c r="EG309" s="1457"/>
      <c r="EH309" s="1457"/>
      <c r="EI309" s="1457"/>
      <c r="EJ309" s="1457"/>
      <c r="EK309" s="1457"/>
      <c r="EL309" s="1457"/>
      <c r="EM309" s="1457"/>
      <c r="EN309" s="1457"/>
      <c r="EO309" s="1457"/>
      <c r="EP309" s="1457"/>
      <c r="EQ309" s="1457"/>
      <c r="ER309" s="1457"/>
      <c r="ES309" s="1457"/>
      <c r="ET309" s="1457"/>
      <c r="EU309" s="1457"/>
      <c r="EV309" s="1457"/>
      <c r="EW309" s="1457"/>
      <c r="EX309" s="1457"/>
      <c r="EY309" s="1457"/>
      <c r="EZ309" s="1457"/>
      <c r="FA309" s="1457"/>
      <c r="FB309" s="1457"/>
      <c r="FC309" s="1457"/>
      <c r="FD309" s="1457"/>
      <c r="FE309" s="1457"/>
      <c r="FF309" s="1457"/>
      <c r="FG309" s="1457"/>
      <c r="FH309" s="1457"/>
      <c r="FI309" s="1457"/>
      <c r="FJ309" s="1457"/>
      <c r="FK309" s="1457"/>
      <c r="FL309" s="1457"/>
      <c r="FM309" s="1457"/>
      <c r="FN309" s="1457"/>
      <c r="FO309" s="1457"/>
      <c r="FP309" s="1457"/>
      <c r="FQ309" s="1457"/>
      <c r="FR309" s="1457"/>
      <c r="FS309" s="1457"/>
      <c r="FT309" s="1457"/>
      <c r="FU309" s="1457"/>
      <c r="FV309" s="1457"/>
      <c r="FW309" s="1457"/>
      <c r="FX309" s="1457"/>
      <c r="FY309" s="1457"/>
      <c r="FZ309" s="1457"/>
      <c r="GA309" s="1457"/>
      <c r="GB309" s="1457"/>
      <c r="GC309" s="1457"/>
      <c r="GD309" s="1457"/>
      <c r="GE309" s="1457"/>
      <c r="GF309" s="1457"/>
      <c r="GG309" s="1457"/>
      <c r="GH309" s="1457"/>
      <c r="GI309" s="1457"/>
      <c r="GJ309" s="1457"/>
      <c r="GK309" s="1457"/>
      <c r="GL309" s="1457"/>
      <c r="GM309" s="1457"/>
      <c r="GN309" s="1457"/>
      <c r="GO309" s="1457"/>
      <c r="GP309" s="1457"/>
      <c r="GQ309" s="1457"/>
      <c r="GR309" s="1457"/>
      <c r="GS309" s="1457"/>
      <c r="GT309" s="1457"/>
      <c r="GU309" s="1457"/>
      <c r="GV309" s="1457"/>
      <c r="GW309" s="1457"/>
      <c r="GX309" s="1457"/>
      <c r="GY309" s="1457"/>
      <c r="GZ309" s="1457"/>
      <c r="HA309" s="1457"/>
      <c r="HB309" s="1457"/>
      <c r="HC309" s="1457"/>
      <c r="HD309" s="1457"/>
      <c r="HE309" s="1457"/>
      <c r="HF309" s="1457"/>
      <c r="HG309" s="1457"/>
      <c r="HH309" s="1457"/>
      <c r="HI309" s="1457"/>
      <c r="HJ309" s="1457"/>
      <c r="HK309" s="1457"/>
      <c r="HL309" s="1457"/>
      <c r="HM309" s="1457"/>
      <c r="HN309" s="1457"/>
      <c r="HO309" s="1457"/>
      <c r="HP309" s="1457"/>
      <c r="HQ309" s="1457"/>
      <c r="HR309" s="1457"/>
      <c r="HS309" s="1457"/>
      <c r="HT309" s="1457"/>
      <c r="HU309" s="1457"/>
      <c r="HV309" s="1457"/>
      <c r="HW309" s="1457"/>
      <c r="HX309" s="1457"/>
      <c r="HY309" s="1457"/>
      <c r="HZ309" s="1457"/>
      <c r="IA309" s="1457"/>
      <c r="IB309" s="1457"/>
      <c r="IC309" s="1457"/>
      <c r="ID309" s="1457"/>
      <c r="IE309" s="1457"/>
      <c r="IF309" s="1457"/>
      <c r="IG309" s="1457"/>
      <c r="IH309" s="1457"/>
      <c r="II309" s="1457"/>
      <c r="IJ309" s="1457"/>
      <c r="IK309" s="1457"/>
      <c r="IL309" s="1457"/>
      <c r="IM309" s="1457"/>
      <c r="IN309" s="1457"/>
      <c r="IO309" s="1457"/>
      <c r="IP309" s="1457"/>
      <c r="IQ309" s="1457"/>
      <c r="IR309" s="1457"/>
      <c r="IS309" s="1457"/>
      <c r="IT309" s="1457"/>
      <c r="IU309" s="1457"/>
      <c r="IV309" s="1457"/>
      <c r="IW309" s="1457"/>
      <c r="IX309" s="1457"/>
      <c r="IY309" s="1457"/>
      <c r="IZ309" s="1457"/>
      <c r="JA309" s="1457"/>
      <c r="JB309" s="1457"/>
      <c r="JC309" s="1457"/>
      <c r="JD309" s="1457"/>
      <c r="JE309" s="1457"/>
      <c r="JF309" s="1457"/>
      <c r="JG309" s="1457"/>
      <c r="JH309" s="1457"/>
      <c r="JI309" s="1457"/>
      <c r="JJ309" s="1457"/>
      <c r="JK309" s="1457"/>
      <c r="JL309" s="1457"/>
      <c r="JM309" s="1457"/>
      <c r="JN309" s="1457"/>
      <c r="JO309" s="1457"/>
      <c r="JP309" s="1457"/>
      <c r="JQ309" s="1457"/>
      <c r="JR309" s="1457"/>
      <c r="JS309" s="1457"/>
      <c r="JT309" s="1457"/>
      <c r="JU309" s="1457"/>
      <c r="JV309" s="1457"/>
      <c r="JW309" s="1457"/>
      <c r="JX309" s="1457"/>
      <c r="JY309" s="1457"/>
      <c r="JZ309" s="1457"/>
      <c r="KA309" s="1457"/>
      <c r="KB309" s="1457"/>
      <c r="KC309" s="1457"/>
      <c r="KD309" s="1457"/>
      <c r="KE309" s="1457"/>
      <c r="KF309" s="1457"/>
      <c r="KG309" s="1457"/>
      <c r="KH309" s="1457"/>
      <c r="KI309" s="1457"/>
      <c r="KJ309" s="1457"/>
      <c r="KK309" s="1457"/>
      <c r="KL309" s="1457"/>
      <c r="KM309" s="1457"/>
      <c r="KN309" s="1457"/>
      <c r="KO309" s="1457"/>
      <c r="KP309" s="1457"/>
      <c r="KQ309" s="1457"/>
      <c r="KR309" s="1457"/>
      <c r="KS309" s="1457"/>
      <c r="KT309" s="1457"/>
      <c r="KU309" s="1457"/>
      <c r="KV309" s="1457"/>
      <c r="KW309" s="1457"/>
      <c r="KX309" s="1457"/>
      <c r="KY309" s="1457"/>
      <c r="KZ309" s="1457"/>
      <c r="LA309" s="1457"/>
      <c r="LB309" s="1457"/>
      <c r="LC309" s="1457"/>
      <c r="LD309" s="1457"/>
      <c r="LE309" s="1457"/>
      <c r="LF309" s="1457"/>
      <c r="LG309" s="1457"/>
    </row>
    <row r="310" s="1014" customFormat="1" ht="47" customHeight="1" spans="1:319">
      <c r="A310" s="1231">
        <v>46031</v>
      </c>
      <c r="B310" s="1232" t="s">
        <v>3453</v>
      </c>
      <c r="C310" s="1233" t="s">
        <v>3454</v>
      </c>
      <c r="D310" s="1234">
        <v>4500191097</v>
      </c>
      <c r="E310" s="1235"/>
      <c r="F310" s="1234" t="s">
        <v>5786</v>
      </c>
      <c r="G310" s="1236" t="s">
        <v>5085</v>
      </c>
      <c r="H310" s="1236" t="s">
        <v>5085</v>
      </c>
      <c r="I310" s="1887" t="s">
        <v>5086</v>
      </c>
      <c r="J310" s="1277">
        <v>3072</v>
      </c>
      <c r="K310" s="1068">
        <v>0</v>
      </c>
      <c r="L310" s="1068">
        <v>24</v>
      </c>
      <c r="M310" s="1886">
        <f t="shared" si="168"/>
        <v>128</v>
      </c>
      <c r="N310" s="1069">
        <v>46099</v>
      </c>
      <c r="O310" s="1069">
        <v>46097</v>
      </c>
      <c r="P310" s="1070"/>
      <c r="Q310" s="1096"/>
      <c r="R310" s="1909"/>
      <c r="S310" s="1577">
        <f t="shared" si="159"/>
        <v>-3072</v>
      </c>
      <c r="T310" s="1921"/>
      <c r="U310" s="1571" t="s">
        <v>829</v>
      </c>
      <c r="V310" s="1314"/>
      <c r="W310" s="1099" t="s">
        <v>88</v>
      </c>
      <c r="X310" s="1098" t="s">
        <v>5777</v>
      </c>
      <c r="Y310" s="1099" t="s">
        <v>88</v>
      </c>
      <c r="Z310" s="1099" t="s">
        <v>88</v>
      </c>
      <c r="AA310" s="1099"/>
      <c r="AB310" s="1099"/>
      <c r="AC310" s="1126" t="s">
        <v>5787</v>
      </c>
      <c r="AD310" s="1127" t="s">
        <v>172</v>
      </c>
      <c r="AE310" s="1363">
        <v>0.9842</v>
      </c>
      <c r="AF310" s="1364">
        <f t="shared" si="169"/>
        <v>3023.4624</v>
      </c>
      <c r="AG310" s="1130"/>
      <c r="AH310" s="1131" t="s">
        <v>81</v>
      </c>
      <c r="AI310" s="1131">
        <v>1</v>
      </c>
      <c r="AJ310" s="1277"/>
      <c r="AK310" s="1152">
        <f>J310</f>
        <v>3072</v>
      </c>
      <c r="AL310" s="1152">
        <f>J310/24</f>
        <v>128</v>
      </c>
      <c r="AM310" s="1152"/>
      <c r="AN310" s="1152"/>
      <c r="AO310" s="1152"/>
      <c r="AP310" s="1152" t="s">
        <v>5779</v>
      </c>
      <c r="AQ310" s="1277"/>
      <c r="AR310" s="1152">
        <f>J310</f>
        <v>3072</v>
      </c>
      <c r="AS310" s="1178"/>
      <c r="AT310" s="1178"/>
      <c r="AU310" s="1178"/>
      <c r="AV310" s="1178"/>
      <c r="AW310" s="1178">
        <f>J310</f>
        <v>3072</v>
      </c>
      <c r="AX310" s="1178"/>
      <c r="AY310" s="1178"/>
      <c r="AZ310" s="1068"/>
      <c r="BA310" s="1456"/>
      <c r="BB310" s="1457"/>
      <c r="BC310" s="1457"/>
      <c r="BD310" s="1457"/>
      <c r="BE310" s="1457"/>
      <c r="BF310" s="1457"/>
      <c r="BG310" s="1457"/>
      <c r="BH310" s="1457"/>
      <c r="BI310" s="1457"/>
      <c r="BJ310" s="1457"/>
      <c r="BK310" s="1457"/>
      <c r="BL310" s="1457"/>
      <c r="BM310" s="1457"/>
      <c r="BN310" s="1457"/>
      <c r="BO310" s="1457"/>
      <c r="BP310" s="1457"/>
      <c r="BQ310" s="1457"/>
      <c r="BR310" s="1457"/>
      <c r="BS310" s="1457"/>
      <c r="BT310" s="1457"/>
      <c r="BU310" s="1457"/>
      <c r="BV310" s="1457"/>
      <c r="BW310" s="1457"/>
      <c r="BX310" s="1457"/>
      <c r="BY310" s="1457"/>
      <c r="BZ310" s="1457"/>
      <c r="CA310" s="1457"/>
      <c r="CB310" s="1457"/>
      <c r="CC310" s="1457"/>
      <c r="CD310" s="1457"/>
      <c r="CE310" s="1457"/>
      <c r="CF310" s="1457"/>
      <c r="CG310" s="1457"/>
      <c r="CH310" s="1457"/>
      <c r="CI310" s="1457"/>
      <c r="CJ310" s="1457"/>
      <c r="CK310" s="1457"/>
      <c r="CL310" s="1457"/>
      <c r="CM310" s="1457"/>
      <c r="CN310" s="1457"/>
      <c r="CO310" s="1457"/>
      <c r="CP310" s="1457"/>
      <c r="CQ310" s="1457"/>
      <c r="CR310" s="1457"/>
      <c r="CS310" s="1457"/>
      <c r="CT310" s="1457"/>
      <c r="CU310" s="1457"/>
      <c r="CV310" s="1457"/>
      <c r="CW310" s="1457"/>
      <c r="CX310" s="1457"/>
      <c r="CY310" s="1457"/>
      <c r="CZ310" s="1457"/>
      <c r="DA310" s="1457"/>
      <c r="DB310" s="1457"/>
      <c r="DC310" s="1457"/>
      <c r="DD310" s="1457"/>
      <c r="DE310" s="1457"/>
      <c r="DF310" s="1457"/>
      <c r="DG310" s="1457"/>
      <c r="DH310" s="1457"/>
      <c r="DI310" s="1457"/>
      <c r="DJ310" s="1457"/>
      <c r="DK310" s="1457"/>
      <c r="DL310" s="1457"/>
      <c r="DM310" s="1457"/>
      <c r="DN310" s="1457"/>
      <c r="DO310" s="1457"/>
      <c r="DP310" s="1457"/>
      <c r="DQ310" s="1457"/>
      <c r="DR310" s="1457"/>
      <c r="DS310" s="1457"/>
      <c r="DT310" s="1457"/>
      <c r="DU310" s="1457"/>
      <c r="DV310" s="1457"/>
      <c r="DW310" s="1457"/>
      <c r="DX310" s="1457"/>
      <c r="DY310" s="1457"/>
      <c r="DZ310" s="1457"/>
      <c r="EA310" s="1457"/>
      <c r="EB310" s="1457"/>
      <c r="EC310" s="1457"/>
      <c r="ED310" s="1457"/>
      <c r="EE310" s="1457"/>
      <c r="EF310" s="1457"/>
      <c r="EG310" s="1457"/>
      <c r="EH310" s="1457"/>
      <c r="EI310" s="1457"/>
      <c r="EJ310" s="1457"/>
      <c r="EK310" s="1457"/>
      <c r="EL310" s="1457"/>
      <c r="EM310" s="1457"/>
      <c r="EN310" s="1457"/>
      <c r="EO310" s="1457"/>
      <c r="EP310" s="1457"/>
      <c r="EQ310" s="1457"/>
      <c r="ER310" s="1457"/>
      <c r="ES310" s="1457"/>
      <c r="ET310" s="1457"/>
      <c r="EU310" s="1457"/>
      <c r="EV310" s="1457"/>
      <c r="EW310" s="1457"/>
      <c r="EX310" s="1457"/>
      <c r="EY310" s="1457"/>
      <c r="EZ310" s="1457"/>
      <c r="FA310" s="1457"/>
      <c r="FB310" s="1457"/>
      <c r="FC310" s="1457"/>
      <c r="FD310" s="1457"/>
      <c r="FE310" s="1457"/>
      <c r="FF310" s="1457"/>
      <c r="FG310" s="1457"/>
      <c r="FH310" s="1457"/>
      <c r="FI310" s="1457"/>
      <c r="FJ310" s="1457"/>
      <c r="FK310" s="1457"/>
      <c r="FL310" s="1457"/>
      <c r="FM310" s="1457"/>
      <c r="FN310" s="1457"/>
      <c r="FO310" s="1457"/>
      <c r="FP310" s="1457"/>
      <c r="FQ310" s="1457"/>
      <c r="FR310" s="1457"/>
      <c r="FS310" s="1457"/>
      <c r="FT310" s="1457"/>
      <c r="FU310" s="1457"/>
      <c r="FV310" s="1457"/>
      <c r="FW310" s="1457"/>
      <c r="FX310" s="1457"/>
      <c r="FY310" s="1457"/>
      <c r="FZ310" s="1457"/>
      <c r="GA310" s="1457"/>
      <c r="GB310" s="1457"/>
      <c r="GC310" s="1457"/>
      <c r="GD310" s="1457"/>
      <c r="GE310" s="1457"/>
      <c r="GF310" s="1457"/>
      <c r="GG310" s="1457"/>
      <c r="GH310" s="1457"/>
      <c r="GI310" s="1457"/>
      <c r="GJ310" s="1457"/>
      <c r="GK310" s="1457"/>
      <c r="GL310" s="1457"/>
      <c r="GM310" s="1457"/>
      <c r="GN310" s="1457"/>
      <c r="GO310" s="1457"/>
      <c r="GP310" s="1457"/>
      <c r="GQ310" s="1457"/>
      <c r="GR310" s="1457"/>
      <c r="GS310" s="1457"/>
      <c r="GT310" s="1457"/>
      <c r="GU310" s="1457"/>
      <c r="GV310" s="1457"/>
      <c r="GW310" s="1457"/>
      <c r="GX310" s="1457"/>
      <c r="GY310" s="1457"/>
      <c r="GZ310" s="1457"/>
      <c r="HA310" s="1457"/>
      <c r="HB310" s="1457"/>
      <c r="HC310" s="1457"/>
      <c r="HD310" s="1457"/>
      <c r="HE310" s="1457"/>
      <c r="HF310" s="1457"/>
      <c r="HG310" s="1457"/>
      <c r="HH310" s="1457"/>
      <c r="HI310" s="1457"/>
      <c r="HJ310" s="1457"/>
      <c r="HK310" s="1457"/>
      <c r="HL310" s="1457"/>
      <c r="HM310" s="1457"/>
      <c r="HN310" s="1457"/>
      <c r="HO310" s="1457"/>
      <c r="HP310" s="1457"/>
      <c r="HQ310" s="1457"/>
      <c r="HR310" s="1457"/>
      <c r="HS310" s="1457"/>
      <c r="HT310" s="1457"/>
      <c r="HU310" s="1457"/>
      <c r="HV310" s="1457"/>
      <c r="HW310" s="1457"/>
      <c r="HX310" s="1457"/>
      <c r="HY310" s="1457"/>
      <c r="HZ310" s="1457"/>
      <c r="IA310" s="1457"/>
      <c r="IB310" s="1457"/>
      <c r="IC310" s="1457"/>
      <c r="ID310" s="1457"/>
      <c r="IE310" s="1457"/>
      <c r="IF310" s="1457"/>
      <c r="IG310" s="1457"/>
      <c r="IH310" s="1457"/>
      <c r="II310" s="1457"/>
      <c r="IJ310" s="1457"/>
      <c r="IK310" s="1457"/>
      <c r="IL310" s="1457"/>
      <c r="IM310" s="1457"/>
      <c r="IN310" s="1457"/>
      <c r="IO310" s="1457"/>
      <c r="IP310" s="1457"/>
      <c r="IQ310" s="1457"/>
      <c r="IR310" s="1457"/>
      <c r="IS310" s="1457"/>
      <c r="IT310" s="1457"/>
      <c r="IU310" s="1457"/>
      <c r="IV310" s="1457"/>
      <c r="IW310" s="1457"/>
      <c r="IX310" s="1457"/>
      <c r="IY310" s="1457"/>
      <c r="IZ310" s="1457"/>
      <c r="JA310" s="1457"/>
      <c r="JB310" s="1457"/>
      <c r="JC310" s="1457"/>
      <c r="JD310" s="1457"/>
      <c r="JE310" s="1457"/>
      <c r="JF310" s="1457"/>
      <c r="JG310" s="1457"/>
      <c r="JH310" s="1457"/>
      <c r="JI310" s="1457"/>
      <c r="JJ310" s="1457"/>
      <c r="JK310" s="1457"/>
      <c r="JL310" s="1457"/>
      <c r="JM310" s="1457"/>
      <c r="JN310" s="1457"/>
      <c r="JO310" s="1457"/>
      <c r="JP310" s="1457"/>
      <c r="JQ310" s="1457"/>
      <c r="JR310" s="1457"/>
      <c r="JS310" s="1457"/>
      <c r="JT310" s="1457"/>
      <c r="JU310" s="1457"/>
      <c r="JV310" s="1457"/>
      <c r="JW310" s="1457"/>
      <c r="JX310" s="1457"/>
      <c r="JY310" s="1457"/>
      <c r="JZ310" s="1457"/>
      <c r="KA310" s="1457"/>
      <c r="KB310" s="1457"/>
      <c r="KC310" s="1457"/>
      <c r="KD310" s="1457"/>
      <c r="KE310" s="1457"/>
      <c r="KF310" s="1457"/>
      <c r="KG310" s="1457"/>
      <c r="KH310" s="1457"/>
      <c r="KI310" s="1457"/>
      <c r="KJ310" s="1457"/>
      <c r="KK310" s="1457"/>
      <c r="KL310" s="1457"/>
      <c r="KM310" s="1457"/>
      <c r="KN310" s="1457"/>
      <c r="KO310" s="1457"/>
      <c r="KP310" s="1457"/>
      <c r="KQ310" s="1457"/>
      <c r="KR310" s="1457"/>
      <c r="KS310" s="1457"/>
      <c r="KT310" s="1457"/>
      <c r="KU310" s="1457"/>
      <c r="KV310" s="1457"/>
      <c r="KW310" s="1457"/>
      <c r="KX310" s="1457"/>
      <c r="KY310" s="1457"/>
      <c r="KZ310" s="1457"/>
      <c r="LA310" s="1457"/>
      <c r="LB310" s="1457"/>
      <c r="LC310" s="1457"/>
      <c r="LD310" s="1457"/>
      <c r="LE310" s="1457"/>
      <c r="LF310" s="1457"/>
      <c r="LG310" s="1457"/>
    </row>
    <row r="311" s="1223" customFormat="1" ht="47" customHeight="1" spans="1:327">
      <c r="A311" s="1871">
        <v>46015</v>
      </c>
      <c r="B311" s="1238" t="s">
        <v>173</v>
      </c>
      <c r="C311" s="1239" t="s">
        <v>98</v>
      </c>
      <c r="D311" s="1240">
        <v>4500189942</v>
      </c>
      <c r="E311" s="1241" t="s">
        <v>5788</v>
      </c>
      <c r="F311" s="1240" t="s">
        <v>5789</v>
      </c>
      <c r="G311" s="1242" t="s">
        <v>5276</v>
      </c>
      <c r="H311" s="1242" t="s">
        <v>5276</v>
      </c>
      <c r="I311" s="1889" t="s">
        <v>5277</v>
      </c>
      <c r="J311" s="1890">
        <v>2640</v>
      </c>
      <c r="K311" s="1883">
        <v>0</v>
      </c>
      <c r="L311" s="1883">
        <v>2640</v>
      </c>
      <c r="M311" s="1527">
        <f t="shared" si="168"/>
        <v>1</v>
      </c>
      <c r="N311" s="1281">
        <v>46100</v>
      </c>
      <c r="O311" s="1281">
        <f>N311-2</f>
        <v>46098</v>
      </c>
      <c r="P311" s="1884" t="s">
        <v>5790</v>
      </c>
      <c r="Q311" s="1908"/>
      <c r="R311" s="1921"/>
      <c r="S311" s="1577">
        <f t="shared" si="159"/>
        <v>-2640</v>
      </c>
      <c r="T311" s="1909" t="s">
        <v>1634</v>
      </c>
      <c r="U311" s="1917" t="s">
        <v>829</v>
      </c>
      <c r="V311" s="1569"/>
      <c r="W311" s="1336" t="s">
        <v>5766</v>
      </c>
      <c r="X311" s="1335" t="s">
        <v>5482</v>
      </c>
      <c r="Y311" s="1336" t="s">
        <v>5761</v>
      </c>
      <c r="Z311" s="1336" t="s">
        <v>5733</v>
      </c>
      <c r="AA311" s="1937" t="s">
        <v>2394</v>
      </c>
      <c r="AB311" s="1336"/>
      <c r="AC311" s="1939" t="s">
        <v>5762</v>
      </c>
      <c r="AD311" s="1366" t="s">
        <v>181</v>
      </c>
      <c r="AE311" s="1128">
        <v>2144.21</v>
      </c>
      <c r="AF311" s="1129">
        <f>AE311*M311</f>
        <v>2144.21</v>
      </c>
      <c r="AG311" s="1949"/>
      <c r="AH311" s="1950" t="s">
        <v>81</v>
      </c>
      <c r="AI311" s="1950">
        <v>5</v>
      </c>
      <c r="AJ311" s="1890">
        <v>2640</v>
      </c>
      <c r="AK311" s="1951"/>
      <c r="AL311" s="1952"/>
      <c r="AM311" s="1952">
        <f>J311/12</f>
        <v>220</v>
      </c>
      <c r="AN311" s="1952"/>
      <c r="AO311" s="1952"/>
      <c r="AP311" s="1951" t="s">
        <v>5763</v>
      </c>
      <c r="AQ311" s="1890">
        <f>J311</f>
        <v>2640</v>
      </c>
      <c r="AR311" s="1952"/>
      <c r="AS311" s="1446">
        <f>J311/5</f>
        <v>528</v>
      </c>
      <c r="AT311" s="1447">
        <f>J311/5</f>
        <v>528</v>
      </c>
      <c r="AU311" s="1447">
        <f>J311/5</f>
        <v>528</v>
      </c>
      <c r="AV311" s="1447">
        <f>J311/5</f>
        <v>528</v>
      </c>
      <c r="AW311" s="1448">
        <f>J311/5</f>
        <v>528</v>
      </c>
      <c r="AX311" s="1634">
        <f>J311*23/24/COUNT(AS311:AW311)</f>
        <v>506</v>
      </c>
      <c r="AY311" s="1447">
        <f>J311/24/COUNT(AS311:AW311)</f>
        <v>22</v>
      </c>
      <c r="AZ311" s="1030"/>
      <c r="BA311" s="1013"/>
      <c r="BB311" s="1193"/>
      <c r="BC311" s="1193"/>
      <c r="BD311" s="1193"/>
      <c r="BE311" s="1193"/>
      <c r="BF311" s="1193"/>
      <c r="BG311" s="1193"/>
      <c r="BH311" s="1193"/>
      <c r="BI311" s="1193"/>
      <c r="BJ311" s="1193"/>
      <c r="BK311" s="1193"/>
      <c r="BL311" s="1193"/>
      <c r="BM311" s="1193"/>
      <c r="BN311" s="1193"/>
      <c r="BO311" s="1193"/>
      <c r="BP311" s="1193"/>
      <c r="BQ311" s="1193"/>
      <c r="BR311" s="1193"/>
      <c r="BS311" s="1193"/>
      <c r="BT311" s="1193"/>
      <c r="BU311" s="1193"/>
      <c r="BV311" s="1193"/>
      <c r="BW311" s="1193"/>
      <c r="BX311" s="1193"/>
      <c r="BY311" s="1193"/>
      <c r="BZ311" s="1193"/>
      <c r="CA311" s="1193"/>
      <c r="CB311" s="1193"/>
      <c r="CC311" s="1193"/>
      <c r="CD311" s="1193"/>
      <c r="CE311" s="1193"/>
      <c r="CF311" s="1193"/>
      <c r="CG311" s="1193"/>
      <c r="CH311" s="1193"/>
      <c r="CI311" s="1193"/>
      <c r="CJ311" s="1193"/>
      <c r="CK311" s="1193"/>
      <c r="CL311" s="1193"/>
      <c r="CM311" s="1193"/>
      <c r="CN311" s="1193"/>
      <c r="CO311" s="1193"/>
      <c r="CP311" s="1193"/>
      <c r="CQ311" s="1193"/>
      <c r="CR311" s="1193"/>
      <c r="CS311" s="1193"/>
      <c r="CT311" s="1193"/>
      <c r="CU311" s="1193"/>
      <c r="CV311" s="1193"/>
      <c r="CW311" s="1193"/>
      <c r="CX311" s="1193"/>
      <c r="CY311" s="1193"/>
      <c r="CZ311" s="1193"/>
      <c r="DA311" s="1193"/>
      <c r="DB311" s="1193"/>
      <c r="DC311" s="1193"/>
      <c r="DD311" s="1193"/>
      <c r="DE311" s="1193"/>
      <c r="DF311" s="1193"/>
      <c r="DG311" s="1193"/>
      <c r="DH311" s="1193"/>
      <c r="DI311" s="1193"/>
      <c r="DJ311" s="1193"/>
      <c r="DK311" s="1193"/>
      <c r="DL311" s="1193"/>
      <c r="DM311" s="1193"/>
      <c r="DN311" s="1193"/>
      <c r="DO311" s="1193"/>
      <c r="DP311" s="1193"/>
      <c r="DQ311" s="1193"/>
      <c r="DR311" s="1193"/>
      <c r="DS311" s="1193"/>
      <c r="DT311" s="1193"/>
      <c r="DU311" s="1193"/>
      <c r="DV311" s="1193"/>
      <c r="DW311" s="1193"/>
      <c r="DX311" s="1193"/>
      <c r="DY311" s="1193"/>
      <c r="DZ311" s="1193"/>
      <c r="EA311" s="1193"/>
      <c r="EB311" s="1193"/>
      <c r="EC311" s="1193"/>
      <c r="ED311" s="1193"/>
      <c r="EE311" s="1193"/>
      <c r="EF311" s="1193"/>
      <c r="EG311" s="1193"/>
      <c r="EH311" s="1193"/>
      <c r="EI311" s="1193"/>
      <c r="EJ311" s="1193"/>
      <c r="EK311" s="1193"/>
      <c r="EL311" s="1193"/>
      <c r="EM311" s="1193"/>
      <c r="EN311" s="1193"/>
      <c r="EO311" s="1193"/>
      <c r="EP311" s="1193"/>
      <c r="EQ311" s="1193"/>
      <c r="ER311" s="1193"/>
      <c r="ES311" s="1193"/>
      <c r="ET311" s="1193"/>
      <c r="EU311" s="1193"/>
      <c r="EV311" s="1193"/>
      <c r="EW311" s="1193"/>
      <c r="EX311" s="1193"/>
      <c r="EY311" s="1193"/>
      <c r="EZ311" s="1193"/>
      <c r="FA311" s="1193"/>
      <c r="FB311" s="1193"/>
      <c r="FC311" s="1193"/>
      <c r="FD311" s="1193"/>
      <c r="FE311" s="1193"/>
      <c r="FF311" s="1193"/>
      <c r="FG311" s="1193"/>
      <c r="FH311" s="1193"/>
      <c r="FI311" s="1193"/>
      <c r="FJ311" s="1193"/>
      <c r="FK311" s="1193"/>
      <c r="FL311" s="1193"/>
      <c r="FM311" s="1193"/>
      <c r="FN311" s="1193"/>
      <c r="FO311" s="1193"/>
      <c r="FP311" s="1193"/>
      <c r="FQ311" s="1193"/>
      <c r="FR311" s="1193"/>
      <c r="FS311" s="1193"/>
      <c r="FT311" s="1193"/>
      <c r="FU311" s="1193"/>
      <c r="FV311" s="1193"/>
      <c r="FW311" s="1193"/>
      <c r="FX311" s="1193"/>
      <c r="FY311" s="1193"/>
      <c r="FZ311" s="1193"/>
      <c r="GA311" s="1193"/>
      <c r="GB311" s="1193"/>
      <c r="GC311" s="1193"/>
      <c r="GD311" s="1193"/>
      <c r="GE311" s="1193"/>
      <c r="GF311" s="1193"/>
      <c r="GG311" s="1193"/>
      <c r="GH311" s="1193"/>
      <c r="GI311" s="1193"/>
      <c r="GJ311" s="1193"/>
      <c r="GK311" s="1193"/>
      <c r="GL311" s="1193"/>
      <c r="GM311" s="1193"/>
      <c r="GN311" s="1193"/>
      <c r="GO311" s="1193"/>
      <c r="GP311" s="1193"/>
      <c r="GQ311" s="1193"/>
      <c r="GR311" s="1193"/>
      <c r="GS311" s="1193"/>
      <c r="GT311" s="1193"/>
      <c r="GU311" s="1193"/>
      <c r="GV311" s="1193"/>
      <c r="GW311" s="1193"/>
      <c r="GX311" s="1193"/>
      <c r="GY311" s="1193"/>
      <c r="GZ311" s="1193"/>
      <c r="HA311" s="1193"/>
      <c r="HB311" s="1193"/>
      <c r="HC311" s="1193"/>
      <c r="HD311" s="1193"/>
      <c r="HE311" s="1193"/>
      <c r="HF311" s="1193"/>
      <c r="HG311" s="1193"/>
      <c r="HH311" s="1193"/>
      <c r="HI311" s="1193"/>
      <c r="HJ311" s="1193"/>
      <c r="HK311" s="1193"/>
      <c r="HL311" s="1193"/>
      <c r="HM311" s="1193"/>
      <c r="HN311" s="1193"/>
      <c r="HO311" s="1193"/>
      <c r="HP311" s="1193"/>
      <c r="HQ311" s="1193"/>
      <c r="HR311" s="1193"/>
      <c r="HS311" s="1193"/>
      <c r="HT311" s="1193"/>
      <c r="HU311" s="1193"/>
      <c r="HV311" s="1193"/>
      <c r="HW311" s="1193"/>
      <c r="HX311" s="1193"/>
      <c r="HY311" s="1193"/>
      <c r="HZ311" s="1193"/>
      <c r="IA311" s="1193"/>
      <c r="IB311" s="1193"/>
      <c r="IC311" s="1193"/>
      <c r="ID311" s="1193"/>
      <c r="IE311" s="1193"/>
      <c r="IF311" s="1193"/>
      <c r="IG311" s="1193"/>
      <c r="IH311" s="1193"/>
      <c r="II311" s="1193"/>
      <c r="IJ311" s="1193"/>
      <c r="IK311" s="1193"/>
      <c r="IL311" s="1193"/>
      <c r="IM311" s="1193"/>
      <c r="IN311" s="1193"/>
      <c r="IO311" s="1193"/>
      <c r="IP311" s="1193"/>
      <c r="IQ311" s="1193"/>
      <c r="IR311" s="1193"/>
      <c r="IS311" s="1193"/>
      <c r="IT311" s="1193"/>
      <c r="IU311" s="1193"/>
      <c r="IV311" s="1193"/>
      <c r="IW311" s="1193"/>
      <c r="IX311" s="1193"/>
      <c r="IY311" s="1193"/>
      <c r="IZ311" s="1193"/>
      <c r="JA311" s="1193"/>
      <c r="JB311" s="1193"/>
      <c r="JC311" s="1193"/>
      <c r="JD311" s="1193"/>
      <c r="JE311" s="1193"/>
      <c r="JF311" s="1193"/>
      <c r="JG311" s="1193"/>
      <c r="JH311" s="1193"/>
      <c r="JI311" s="1193"/>
      <c r="JJ311" s="1193"/>
      <c r="JK311" s="1193"/>
      <c r="JL311" s="1193"/>
      <c r="JM311" s="1193"/>
      <c r="JN311" s="1193"/>
      <c r="JO311" s="1193"/>
      <c r="JP311" s="1193"/>
      <c r="JQ311" s="1193"/>
      <c r="JR311" s="1193"/>
      <c r="JS311" s="1193"/>
      <c r="JT311" s="1193"/>
      <c r="JU311" s="1193"/>
      <c r="JV311" s="1193"/>
      <c r="JW311" s="1193"/>
      <c r="JX311" s="1193"/>
      <c r="JY311" s="1193"/>
      <c r="JZ311" s="1193"/>
      <c r="KA311" s="1193"/>
      <c r="KB311" s="1193"/>
      <c r="KC311" s="1193"/>
      <c r="KD311" s="1193"/>
      <c r="KE311" s="1193"/>
      <c r="KF311" s="1193"/>
      <c r="KG311" s="1193"/>
      <c r="KH311" s="1193"/>
      <c r="KI311" s="1193"/>
      <c r="KJ311" s="1193"/>
      <c r="KK311" s="1193"/>
      <c r="KL311" s="1193"/>
      <c r="KM311" s="1193"/>
      <c r="KN311" s="1193"/>
      <c r="KO311" s="1193"/>
      <c r="KP311" s="1193"/>
      <c r="KQ311" s="1193"/>
      <c r="KR311" s="1193"/>
      <c r="KS311" s="1193"/>
      <c r="KT311" s="1193"/>
      <c r="KU311" s="1193"/>
      <c r="KV311" s="1193"/>
      <c r="KW311" s="1193"/>
      <c r="KX311" s="1193"/>
      <c r="KY311" s="1193"/>
      <c r="KZ311" s="1193"/>
      <c r="LA311" s="1193"/>
      <c r="LB311" s="1193"/>
      <c r="LC311" s="1193"/>
      <c r="LD311" s="1193"/>
      <c r="LE311" s="1193"/>
      <c r="LF311" s="1193"/>
      <c r="LG311" s="1193"/>
      <c r="LH311" s="1200"/>
      <c r="LI311" s="1200"/>
      <c r="LJ311" s="1200"/>
      <c r="LK311" s="1200"/>
      <c r="LL311" s="1200"/>
      <c r="LM311" s="1200"/>
      <c r="LN311" s="1200"/>
      <c r="LO311" s="1472"/>
    </row>
    <row r="312" s="1223" customFormat="1" ht="47" customHeight="1" spans="1:327">
      <c r="A312" s="1864">
        <v>46015</v>
      </c>
      <c r="B312" s="1044" t="s">
        <v>173</v>
      </c>
      <c r="C312" s="1045" t="s">
        <v>98</v>
      </c>
      <c r="D312" s="1046">
        <v>4500189942</v>
      </c>
      <c r="E312" s="1047" t="s">
        <v>5791</v>
      </c>
      <c r="F312" s="1046" t="s">
        <v>5792</v>
      </c>
      <c r="G312" s="1048" t="s">
        <v>5276</v>
      </c>
      <c r="H312" s="1048" t="s">
        <v>5276</v>
      </c>
      <c r="I312" s="1066" t="s">
        <v>5277</v>
      </c>
      <c r="J312" s="1277">
        <v>2640</v>
      </c>
      <c r="K312" s="1883">
        <v>0</v>
      </c>
      <c r="L312" s="1883">
        <v>2640</v>
      </c>
      <c r="M312" s="1527">
        <f t="shared" si="168"/>
        <v>1</v>
      </c>
      <c r="N312" s="1284">
        <v>46100</v>
      </c>
      <c r="O312" s="1284">
        <f>N312-2</f>
        <v>46098</v>
      </c>
      <c r="P312" s="1884" t="s">
        <v>5790</v>
      </c>
      <c r="Q312" s="1908"/>
      <c r="R312" s="1909"/>
      <c r="S312" s="1577">
        <f t="shared" ref="S312:S335" si="170">R312-J312</f>
        <v>-2640</v>
      </c>
      <c r="T312" s="1909"/>
      <c r="U312" s="1917" t="s">
        <v>829</v>
      </c>
      <c r="V312" s="1569"/>
      <c r="W312" s="1336" t="s">
        <v>5766</v>
      </c>
      <c r="X312" s="1335" t="s">
        <v>5482</v>
      </c>
      <c r="Y312" s="1336" t="s">
        <v>5761</v>
      </c>
      <c r="Z312" s="1336" t="s">
        <v>5733</v>
      </c>
      <c r="AA312" s="1937" t="s">
        <v>2394</v>
      </c>
      <c r="AB312" s="1336"/>
      <c r="AC312" s="1126" t="s">
        <v>5762</v>
      </c>
      <c r="AD312" s="1372" t="s">
        <v>181</v>
      </c>
      <c r="AE312" s="1128">
        <v>2144.21</v>
      </c>
      <c r="AF312" s="1129">
        <f>AE312*M312</f>
        <v>2144.21</v>
      </c>
      <c r="AG312" s="1949"/>
      <c r="AH312" s="1950" t="s">
        <v>81</v>
      </c>
      <c r="AI312" s="1950">
        <v>5</v>
      </c>
      <c r="AJ312" s="1277">
        <v>2640</v>
      </c>
      <c r="AK312" s="1951"/>
      <c r="AL312" s="1952"/>
      <c r="AM312" s="1952">
        <f>J312/12</f>
        <v>220</v>
      </c>
      <c r="AN312" s="1952"/>
      <c r="AO312" s="1952"/>
      <c r="AP312" s="1951" t="s">
        <v>5763</v>
      </c>
      <c r="AQ312" s="1277">
        <f>J312</f>
        <v>2640</v>
      </c>
      <c r="AR312" s="1952"/>
      <c r="AS312" s="1446">
        <f>J312/5</f>
        <v>528</v>
      </c>
      <c r="AT312" s="1447">
        <f>J312/5</f>
        <v>528</v>
      </c>
      <c r="AU312" s="1447">
        <f>J312/5</f>
        <v>528</v>
      </c>
      <c r="AV312" s="1447">
        <f>J312/5</f>
        <v>528</v>
      </c>
      <c r="AW312" s="1448">
        <f>J312/5</f>
        <v>528</v>
      </c>
      <c r="AX312" s="1634">
        <f>J312*23/24/COUNT(AS312:AW312)</f>
        <v>506</v>
      </c>
      <c r="AY312" s="1178">
        <f>J312/24/COUNT(AS312:AW312)</f>
        <v>22</v>
      </c>
      <c r="AZ312" s="1030"/>
      <c r="BA312" s="1013"/>
      <c r="BB312" s="1193"/>
      <c r="BC312" s="1193"/>
      <c r="BD312" s="1193"/>
      <c r="BE312" s="1193"/>
      <c r="BF312" s="1193"/>
      <c r="BG312" s="1193"/>
      <c r="BH312" s="1193"/>
      <c r="BI312" s="1193"/>
      <c r="BJ312" s="1193"/>
      <c r="BK312" s="1193"/>
      <c r="BL312" s="1193"/>
      <c r="BM312" s="1193"/>
      <c r="BN312" s="1193"/>
      <c r="BO312" s="1193"/>
      <c r="BP312" s="1193"/>
      <c r="BQ312" s="1193"/>
      <c r="BR312" s="1193"/>
      <c r="BS312" s="1193"/>
      <c r="BT312" s="1193"/>
      <c r="BU312" s="1193"/>
      <c r="BV312" s="1193"/>
      <c r="BW312" s="1193"/>
      <c r="BX312" s="1193"/>
      <c r="BY312" s="1193"/>
      <c r="BZ312" s="1193"/>
      <c r="CA312" s="1193"/>
      <c r="CB312" s="1193"/>
      <c r="CC312" s="1193"/>
      <c r="CD312" s="1193"/>
      <c r="CE312" s="1193"/>
      <c r="CF312" s="1193"/>
      <c r="CG312" s="1193"/>
      <c r="CH312" s="1193"/>
      <c r="CI312" s="1193"/>
      <c r="CJ312" s="1193"/>
      <c r="CK312" s="1193"/>
      <c r="CL312" s="1193"/>
      <c r="CM312" s="1193"/>
      <c r="CN312" s="1193"/>
      <c r="CO312" s="1193"/>
      <c r="CP312" s="1193"/>
      <c r="CQ312" s="1193"/>
      <c r="CR312" s="1193"/>
      <c r="CS312" s="1193"/>
      <c r="CT312" s="1193"/>
      <c r="CU312" s="1193"/>
      <c r="CV312" s="1193"/>
      <c r="CW312" s="1193"/>
      <c r="CX312" s="1193"/>
      <c r="CY312" s="1193"/>
      <c r="CZ312" s="1193"/>
      <c r="DA312" s="1193"/>
      <c r="DB312" s="1193"/>
      <c r="DC312" s="1193"/>
      <c r="DD312" s="1193"/>
      <c r="DE312" s="1193"/>
      <c r="DF312" s="1193"/>
      <c r="DG312" s="1193"/>
      <c r="DH312" s="1193"/>
      <c r="DI312" s="1193"/>
      <c r="DJ312" s="1193"/>
      <c r="DK312" s="1193"/>
      <c r="DL312" s="1193"/>
      <c r="DM312" s="1193"/>
      <c r="DN312" s="1193"/>
      <c r="DO312" s="1193"/>
      <c r="DP312" s="1193"/>
      <c r="DQ312" s="1193"/>
      <c r="DR312" s="1193"/>
      <c r="DS312" s="1193"/>
      <c r="DT312" s="1193"/>
      <c r="DU312" s="1193"/>
      <c r="DV312" s="1193"/>
      <c r="DW312" s="1193"/>
      <c r="DX312" s="1193"/>
      <c r="DY312" s="1193"/>
      <c r="DZ312" s="1193"/>
      <c r="EA312" s="1193"/>
      <c r="EB312" s="1193"/>
      <c r="EC312" s="1193"/>
      <c r="ED312" s="1193"/>
      <c r="EE312" s="1193"/>
      <c r="EF312" s="1193"/>
      <c r="EG312" s="1193"/>
      <c r="EH312" s="1193"/>
      <c r="EI312" s="1193"/>
      <c r="EJ312" s="1193"/>
      <c r="EK312" s="1193"/>
      <c r="EL312" s="1193"/>
      <c r="EM312" s="1193"/>
      <c r="EN312" s="1193"/>
      <c r="EO312" s="1193"/>
      <c r="EP312" s="1193"/>
      <c r="EQ312" s="1193"/>
      <c r="ER312" s="1193"/>
      <c r="ES312" s="1193"/>
      <c r="ET312" s="1193"/>
      <c r="EU312" s="1193"/>
      <c r="EV312" s="1193"/>
      <c r="EW312" s="1193"/>
      <c r="EX312" s="1193"/>
      <c r="EY312" s="1193"/>
      <c r="EZ312" s="1193"/>
      <c r="FA312" s="1193"/>
      <c r="FB312" s="1193"/>
      <c r="FC312" s="1193"/>
      <c r="FD312" s="1193"/>
      <c r="FE312" s="1193"/>
      <c r="FF312" s="1193"/>
      <c r="FG312" s="1193"/>
      <c r="FH312" s="1193"/>
      <c r="FI312" s="1193"/>
      <c r="FJ312" s="1193"/>
      <c r="FK312" s="1193"/>
      <c r="FL312" s="1193"/>
      <c r="FM312" s="1193"/>
      <c r="FN312" s="1193"/>
      <c r="FO312" s="1193"/>
      <c r="FP312" s="1193"/>
      <c r="FQ312" s="1193"/>
      <c r="FR312" s="1193"/>
      <c r="FS312" s="1193"/>
      <c r="FT312" s="1193"/>
      <c r="FU312" s="1193"/>
      <c r="FV312" s="1193"/>
      <c r="FW312" s="1193"/>
      <c r="FX312" s="1193"/>
      <c r="FY312" s="1193"/>
      <c r="FZ312" s="1193"/>
      <c r="GA312" s="1193"/>
      <c r="GB312" s="1193"/>
      <c r="GC312" s="1193"/>
      <c r="GD312" s="1193"/>
      <c r="GE312" s="1193"/>
      <c r="GF312" s="1193"/>
      <c r="GG312" s="1193"/>
      <c r="GH312" s="1193"/>
      <c r="GI312" s="1193"/>
      <c r="GJ312" s="1193"/>
      <c r="GK312" s="1193"/>
      <c r="GL312" s="1193"/>
      <c r="GM312" s="1193"/>
      <c r="GN312" s="1193"/>
      <c r="GO312" s="1193"/>
      <c r="GP312" s="1193"/>
      <c r="GQ312" s="1193"/>
      <c r="GR312" s="1193"/>
      <c r="GS312" s="1193"/>
      <c r="GT312" s="1193"/>
      <c r="GU312" s="1193"/>
      <c r="GV312" s="1193"/>
      <c r="GW312" s="1193"/>
      <c r="GX312" s="1193"/>
      <c r="GY312" s="1193"/>
      <c r="GZ312" s="1193"/>
      <c r="HA312" s="1193"/>
      <c r="HB312" s="1193"/>
      <c r="HC312" s="1193"/>
      <c r="HD312" s="1193"/>
      <c r="HE312" s="1193"/>
      <c r="HF312" s="1193"/>
      <c r="HG312" s="1193"/>
      <c r="HH312" s="1193"/>
      <c r="HI312" s="1193"/>
      <c r="HJ312" s="1193"/>
      <c r="HK312" s="1193"/>
      <c r="HL312" s="1193"/>
      <c r="HM312" s="1193"/>
      <c r="HN312" s="1193"/>
      <c r="HO312" s="1193"/>
      <c r="HP312" s="1193"/>
      <c r="HQ312" s="1193"/>
      <c r="HR312" s="1193"/>
      <c r="HS312" s="1193"/>
      <c r="HT312" s="1193"/>
      <c r="HU312" s="1193"/>
      <c r="HV312" s="1193"/>
      <c r="HW312" s="1193"/>
      <c r="HX312" s="1193"/>
      <c r="HY312" s="1193"/>
      <c r="HZ312" s="1193"/>
      <c r="IA312" s="1193"/>
      <c r="IB312" s="1193"/>
      <c r="IC312" s="1193"/>
      <c r="ID312" s="1193"/>
      <c r="IE312" s="1193"/>
      <c r="IF312" s="1193"/>
      <c r="IG312" s="1193"/>
      <c r="IH312" s="1193"/>
      <c r="II312" s="1193"/>
      <c r="IJ312" s="1193"/>
      <c r="IK312" s="1193"/>
      <c r="IL312" s="1193"/>
      <c r="IM312" s="1193"/>
      <c r="IN312" s="1193"/>
      <c r="IO312" s="1193"/>
      <c r="IP312" s="1193"/>
      <c r="IQ312" s="1193"/>
      <c r="IR312" s="1193"/>
      <c r="IS312" s="1193"/>
      <c r="IT312" s="1193"/>
      <c r="IU312" s="1193"/>
      <c r="IV312" s="1193"/>
      <c r="IW312" s="1193"/>
      <c r="IX312" s="1193"/>
      <c r="IY312" s="1193"/>
      <c r="IZ312" s="1193"/>
      <c r="JA312" s="1193"/>
      <c r="JB312" s="1193"/>
      <c r="JC312" s="1193"/>
      <c r="JD312" s="1193"/>
      <c r="JE312" s="1193"/>
      <c r="JF312" s="1193"/>
      <c r="JG312" s="1193"/>
      <c r="JH312" s="1193"/>
      <c r="JI312" s="1193"/>
      <c r="JJ312" s="1193"/>
      <c r="JK312" s="1193"/>
      <c r="JL312" s="1193"/>
      <c r="JM312" s="1193"/>
      <c r="JN312" s="1193"/>
      <c r="JO312" s="1193"/>
      <c r="JP312" s="1193"/>
      <c r="JQ312" s="1193"/>
      <c r="JR312" s="1193"/>
      <c r="JS312" s="1193"/>
      <c r="JT312" s="1193"/>
      <c r="JU312" s="1193"/>
      <c r="JV312" s="1193"/>
      <c r="JW312" s="1193"/>
      <c r="JX312" s="1193"/>
      <c r="JY312" s="1193"/>
      <c r="JZ312" s="1193"/>
      <c r="KA312" s="1193"/>
      <c r="KB312" s="1193"/>
      <c r="KC312" s="1193"/>
      <c r="KD312" s="1193"/>
      <c r="KE312" s="1193"/>
      <c r="KF312" s="1193"/>
      <c r="KG312" s="1193"/>
      <c r="KH312" s="1193"/>
      <c r="KI312" s="1193"/>
      <c r="KJ312" s="1193"/>
      <c r="KK312" s="1193"/>
      <c r="KL312" s="1193"/>
      <c r="KM312" s="1193"/>
      <c r="KN312" s="1193"/>
      <c r="KO312" s="1193"/>
      <c r="KP312" s="1193"/>
      <c r="KQ312" s="1193"/>
      <c r="KR312" s="1193"/>
      <c r="KS312" s="1193"/>
      <c r="KT312" s="1193"/>
      <c r="KU312" s="1193"/>
      <c r="KV312" s="1193"/>
      <c r="KW312" s="1193"/>
      <c r="KX312" s="1193"/>
      <c r="KY312" s="1193"/>
      <c r="KZ312" s="1193"/>
      <c r="LA312" s="1193"/>
      <c r="LB312" s="1193"/>
      <c r="LC312" s="1193"/>
      <c r="LD312" s="1193"/>
      <c r="LE312" s="1193"/>
      <c r="LF312" s="1193"/>
      <c r="LG312" s="1193"/>
      <c r="LH312" s="1200"/>
      <c r="LI312" s="1200"/>
      <c r="LJ312" s="1200"/>
      <c r="LK312" s="1200"/>
      <c r="LL312" s="1200"/>
      <c r="LM312" s="1200"/>
      <c r="LN312" s="1200"/>
      <c r="LO312" s="1472"/>
    </row>
    <row r="313" s="1223" customFormat="1" ht="47" customHeight="1" spans="1:327">
      <c r="A313" s="1864">
        <v>46015</v>
      </c>
      <c r="B313" s="1044" t="s">
        <v>173</v>
      </c>
      <c r="C313" s="1045" t="s">
        <v>98</v>
      </c>
      <c r="D313" s="1046">
        <v>4500189942</v>
      </c>
      <c r="E313" s="1047" t="s">
        <v>5793</v>
      </c>
      <c r="F313" s="1046" t="s">
        <v>5794</v>
      </c>
      <c r="G313" s="1048" t="s">
        <v>5276</v>
      </c>
      <c r="H313" s="1048" t="s">
        <v>5276</v>
      </c>
      <c r="I313" s="1066" t="s">
        <v>5277</v>
      </c>
      <c r="J313" s="1277">
        <v>5280</v>
      </c>
      <c r="K313" s="1883">
        <v>0</v>
      </c>
      <c r="L313" s="1883">
        <v>2640</v>
      </c>
      <c r="M313" s="1527">
        <f t="shared" si="168"/>
        <v>2</v>
      </c>
      <c r="N313" s="1284">
        <v>46100</v>
      </c>
      <c r="O313" s="1284">
        <f>N313-2</f>
        <v>46098</v>
      </c>
      <c r="P313" s="1884" t="s">
        <v>5790</v>
      </c>
      <c r="Q313" s="1908"/>
      <c r="R313" s="1909"/>
      <c r="S313" s="1577">
        <f t="shared" si="170"/>
        <v>-5280</v>
      </c>
      <c r="T313" s="1909"/>
      <c r="U313" s="1917" t="s">
        <v>829</v>
      </c>
      <c r="V313" s="1569"/>
      <c r="W313" s="1336" t="s">
        <v>5766</v>
      </c>
      <c r="X313" s="1335" t="s">
        <v>5482</v>
      </c>
      <c r="Y313" s="1336" t="s">
        <v>5761</v>
      </c>
      <c r="Z313" s="1336" t="s">
        <v>5733</v>
      </c>
      <c r="AA313" s="1937" t="s">
        <v>2394</v>
      </c>
      <c r="AB313" s="1336"/>
      <c r="AC313" s="1126" t="s">
        <v>5762</v>
      </c>
      <c r="AD313" s="1372" t="s">
        <v>181</v>
      </c>
      <c r="AE313" s="1128">
        <v>2144.205</v>
      </c>
      <c r="AF313" s="1129">
        <f>AE313*M313</f>
        <v>4288.41</v>
      </c>
      <c r="AG313" s="1949"/>
      <c r="AH313" s="1950" t="s">
        <v>81</v>
      </c>
      <c r="AI313" s="1950">
        <v>5</v>
      </c>
      <c r="AJ313" s="1277">
        <v>5280</v>
      </c>
      <c r="AK313" s="1951"/>
      <c r="AL313" s="1952"/>
      <c r="AM313" s="1952">
        <f>J313/12</f>
        <v>440</v>
      </c>
      <c r="AN313" s="1952"/>
      <c r="AO313" s="1952"/>
      <c r="AP313" s="1951" t="s">
        <v>5763</v>
      </c>
      <c r="AQ313" s="1277">
        <f>J313</f>
        <v>5280</v>
      </c>
      <c r="AR313" s="1952"/>
      <c r="AS313" s="1446">
        <f>J313/5</f>
        <v>1056</v>
      </c>
      <c r="AT313" s="1447">
        <f>J313/5</f>
        <v>1056</v>
      </c>
      <c r="AU313" s="1447">
        <f>J313/5</f>
        <v>1056</v>
      </c>
      <c r="AV313" s="1447">
        <f>J313/5</f>
        <v>1056</v>
      </c>
      <c r="AW313" s="1448">
        <f>J313/5</f>
        <v>1056</v>
      </c>
      <c r="AX313" s="1634">
        <f>J313*23/24/COUNT(AS313:AW313)</f>
        <v>1012</v>
      </c>
      <c r="AY313" s="1178">
        <f>J313/24/COUNT(AS313:AW313)</f>
        <v>44</v>
      </c>
      <c r="AZ313" s="1030"/>
      <c r="BA313" s="1013"/>
      <c r="BB313" s="1193"/>
      <c r="BC313" s="1193"/>
      <c r="BD313" s="1193"/>
      <c r="BE313" s="1193"/>
      <c r="BF313" s="1193"/>
      <c r="BG313" s="1193"/>
      <c r="BH313" s="1193"/>
      <c r="BI313" s="1193"/>
      <c r="BJ313" s="1193"/>
      <c r="BK313" s="1193"/>
      <c r="BL313" s="1193"/>
      <c r="BM313" s="1193"/>
      <c r="BN313" s="1193"/>
      <c r="BO313" s="1193"/>
      <c r="BP313" s="1193"/>
      <c r="BQ313" s="1193"/>
      <c r="BR313" s="1193"/>
      <c r="BS313" s="1193"/>
      <c r="BT313" s="1193"/>
      <c r="BU313" s="1193"/>
      <c r="BV313" s="1193"/>
      <c r="BW313" s="1193"/>
      <c r="BX313" s="1193"/>
      <c r="BY313" s="1193"/>
      <c r="BZ313" s="1193"/>
      <c r="CA313" s="1193"/>
      <c r="CB313" s="1193"/>
      <c r="CC313" s="1193"/>
      <c r="CD313" s="1193"/>
      <c r="CE313" s="1193"/>
      <c r="CF313" s="1193"/>
      <c r="CG313" s="1193"/>
      <c r="CH313" s="1193"/>
      <c r="CI313" s="1193"/>
      <c r="CJ313" s="1193"/>
      <c r="CK313" s="1193"/>
      <c r="CL313" s="1193"/>
      <c r="CM313" s="1193"/>
      <c r="CN313" s="1193"/>
      <c r="CO313" s="1193"/>
      <c r="CP313" s="1193"/>
      <c r="CQ313" s="1193"/>
      <c r="CR313" s="1193"/>
      <c r="CS313" s="1193"/>
      <c r="CT313" s="1193"/>
      <c r="CU313" s="1193"/>
      <c r="CV313" s="1193"/>
      <c r="CW313" s="1193"/>
      <c r="CX313" s="1193"/>
      <c r="CY313" s="1193"/>
      <c r="CZ313" s="1193"/>
      <c r="DA313" s="1193"/>
      <c r="DB313" s="1193"/>
      <c r="DC313" s="1193"/>
      <c r="DD313" s="1193"/>
      <c r="DE313" s="1193"/>
      <c r="DF313" s="1193"/>
      <c r="DG313" s="1193"/>
      <c r="DH313" s="1193"/>
      <c r="DI313" s="1193"/>
      <c r="DJ313" s="1193"/>
      <c r="DK313" s="1193"/>
      <c r="DL313" s="1193"/>
      <c r="DM313" s="1193"/>
      <c r="DN313" s="1193"/>
      <c r="DO313" s="1193"/>
      <c r="DP313" s="1193"/>
      <c r="DQ313" s="1193"/>
      <c r="DR313" s="1193"/>
      <c r="DS313" s="1193"/>
      <c r="DT313" s="1193"/>
      <c r="DU313" s="1193"/>
      <c r="DV313" s="1193"/>
      <c r="DW313" s="1193"/>
      <c r="DX313" s="1193"/>
      <c r="DY313" s="1193"/>
      <c r="DZ313" s="1193"/>
      <c r="EA313" s="1193"/>
      <c r="EB313" s="1193"/>
      <c r="EC313" s="1193"/>
      <c r="ED313" s="1193"/>
      <c r="EE313" s="1193"/>
      <c r="EF313" s="1193"/>
      <c r="EG313" s="1193"/>
      <c r="EH313" s="1193"/>
      <c r="EI313" s="1193"/>
      <c r="EJ313" s="1193"/>
      <c r="EK313" s="1193"/>
      <c r="EL313" s="1193"/>
      <c r="EM313" s="1193"/>
      <c r="EN313" s="1193"/>
      <c r="EO313" s="1193"/>
      <c r="EP313" s="1193"/>
      <c r="EQ313" s="1193"/>
      <c r="ER313" s="1193"/>
      <c r="ES313" s="1193"/>
      <c r="ET313" s="1193"/>
      <c r="EU313" s="1193"/>
      <c r="EV313" s="1193"/>
      <c r="EW313" s="1193"/>
      <c r="EX313" s="1193"/>
      <c r="EY313" s="1193"/>
      <c r="EZ313" s="1193"/>
      <c r="FA313" s="1193"/>
      <c r="FB313" s="1193"/>
      <c r="FC313" s="1193"/>
      <c r="FD313" s="1193"/>
      <c r="FE313" s="1193"/>
      <c r="FF313" s="1193"/>
      <c r="FG313" s="1193"/>
      <c r="FH313" s="1193"/>
      <c r="FI313" s="1193"/>
      <c r="FJ313" s="1193"/>
      <c r="FK313" s="1193"/>
      <c r="FL313" s="1193"/>
      <c r="FM313" s="1193"/>
      <c r="FN313" s="1193"/>
      <c r="FO313" s="1193"/>
      <c r="FP313" s="1193"/>
      <c r="FQ313" s="1193"/>
      <c r="FR313" s="1193"/>
      <c r="FS313" s="1193"/>
      <c r="FT313" s="1193"/>
      <c r="FU313" s="1193"/>
      <c r="FV313" s="1193"/>
      <c r="FW313" s="1193"/>
      <c r="FX313" s="1193"/>
      <c r="FY313" s="1193"/>
      <c r="FZ313" s="1193"/>
      <c r="GA313" s="1193"/>
      <c r="GB313" s="1193"/>
      <c r="GC313" s="1193"/>
      <c r="GD313" s="1193"/>
      <c r="GE313" s="1193"/>
      <c r="GF313" s="1193"/>
      <c r="GG313" s="1193"/>
      <c r="GH313" s="1193"/>
      <c r="GI313" s="1193"/>
      <c r="GJ313" s="1193"/>
      <c r="GK313" s="1193"/>
      <c r="GL313" s="1193"/>
      <c r="GM313" s="1193"/>
      <c r="GN313" s="1193"/>
      <c r="GO313" s="1193"/>
      <c r="GP313" s="1193"/>
      <c r="GQ313" s="1193"/>
      <c r="GR313" s="1193"/>
      <c r="GS313" s="1193"/>
      <c r="GT313" s="1193"/>
      <c r="GU313" s="1193"/>
      <c r="GV313" s="1193"/>
      <c r="GW313" s="1193"/>
      <c r="GX313" s="1193"/>
      <c r="GY313" s="1193"/>
      <c r="GZ313" s="1193"/>
      <c r="HA313" s="1193"/>
      <c r="HB313" s="1193"/>
      <c r="HC313" s="1193"/>
      <c r="HD313" s="1193"/>
      <c r="HE313" s="1193"/>
      <c r="HF313" s="1193"/>
      <c r="HG313" s="1193"/>
      <c r="HH313" s="1193"/>
      <c r="HI313" s="1193"/>
      <c r="HJ313" s="1193"/>
      <c r="HK313" s="1193"/>
      <c r="HL313" s="1193"/>
      <c r="HM313" s="1193"/>
      <c r="HN313" s="1193"/>
      <c r="HO313" s="1193"/>
      <c r="HP313" s="1193"/>
      <c r="HQ313" s="1193"/>
      <c r="HR313" s="1193"/>
      <c r="HS313" s="1193"/>
      <c r="HT313" s="1193"/>
      <c r="HU313" s="1193"/>
      <c r="HV313" s="1193"/>
      <c r="HW313" s="1193"/>
      <c r="HX313" s="1193"/>
      <c r="HY313" s="1193"/>
      <c r="HZ313" s="1193"/>
      <c r="IA313" s="1193"/>
      <c r="IB313" s="1193"/>
      <c r="IC313" s="1193"/>
      <c r="ID313" s="1193"/>
      <c r="IE313" s="1193"/>
      <c r="IF313" s="1193"/>
      <c r="IG313" s="1193"/>
      <c r="IH313" s="1193"/>
      <c r="II313" s="1193"/>
      <c r="IJ313" s="1193"/>
      <c r="IK313" s="1193"/>
      <c r="IL313" s="1193"/>
      <c r="IM313" s="1193"/>
      <c r="IN313" s="1193"/>
      <c r="IO313" s="1193"/>
      <c r="IP313" s="1193"/>
      <c r="IQ313" s="1193"/>
      <c r="IR313" s="1193"/>
      <c r="IS313" s="1193"/>
      <c r="IT313" s="1193"/>
      <c r="IU313" s="1193"/>
      <c r="IV313" s="1193"/>
      <c r="IW313" s="1193"/>
      <c r="IX313" s="1193"/>
      <c r="IY313" s="1193"/>
      <c r="IZ313" s="1193"/>
      <c r="JA313" s="1193"/>
      <c r="JB313" s="1193"/>
      <c r="JC313" s="1193"/>
      <c r="JD313" s="1193"/>
      <c r="JE313" s="1193"/>
      <c r="JF313" s="1193"/>
      <c r="JG313" s="1193"/>
      <c r="JH313" s="1193"/>
      <c r="JI313" s="1193"/>
      <c r="JJ313" s="1193"/>
      <c r="JK313" s="1193"/>
      <c r="JL313" s="1193"/>
      <c r="JM313" s="1193"/>
      <c r="JN313" s="1193"/>
      <c r="JO313" s="1193"/>
      <c r="JP313" s="1193"/>
      <c r="JQ313" s="1193"/>
      <c r="JR313" s="1193"/>
      <c r="JS313" s="1193"/>
      <c r="JT313" s="1193"/>
      <c r="JU313" s="1193"/>
      <c r="JV313" s="1193"/>
      <c r="JW313" s="1193"/>
      <c r="JX313" s="1193"/>
      <c r="JY313" s="1193"/>
      <c r="JZ313" s="1193"/>
      <c r="KA313" s="1193"/>
      <c r="KB313" s="1193"/>
      <c r="KC313" s="1193"/>
      <c r="KD313" s="1193"/>
      <c r="KE313" s="1193"/>
      <c r="KF313" s="1193"/>
      <c r="KG313" s="1193"/>
      <c r="KH313" s="1193"/>
      <c r="KI313" s="1193"/>
      <c r="KJ313" s="1193"/>
      <c r="KK313" s="1193"/>
      <c r="KL313" s="1193"/>
      <c r="KM313" s="1193"/>
      <c r="KN313" s="1193"/>
      <c r="KO313" s="1193"/>
      <c r="KP313" s="1193"/>
      <c r="KQ313" s="1193"/>
      <c r="KR313" s="1193"/>
      <c r="KS313" s="1193"/>
      <c r="KT313" s="1193"/>
      <c r="KU313" s="1193"/>
      <c r="KV313" s="1193"/>
      <c r="KW313" s="1193"/>
      <c r="KX313" s="1193"/>
      <c r="KY313" s="1193"/>
      <c r="KZ313" s="1193"/>
      <c r="LA313" s="1193"/>
      <c r="LB313" s="1193"/>
      <c r="LC313" s="1193"/>
      <c r="LD313" s="1193"/>
      <c r="LE313" s="1193"/>
      <c r="LF313" s="1193"/>
      <c r="LG313" s="1193"/>
      <c r="LH313" s="1200"/>
      <c r="LI313" s="1200"/>
      <c r="LJ313" s="1200"/>
      <c r="LK313" s="1200"/>
      <c r="LL313" s="1200"/>
      <c r="LM313" s="1200"/>
      <c r="LN313" s="1200"/>
      <c r="LO313" s="1472"/>
    </row>
    <row r="314" s="1223" customFormat="1" ht="47" customHeight="1" spans="1:327">
      <c r="A314" s="1864">
        <v>46058</v>
      </c>
      <c r="B314" s="1044"/>
      <c r="C314" s="1045"/>
      <c r="D314" s="1046" t="s">
        <v>1675</v>
      </c>
      <c r="E314" s="1047"/>
      <c r="F314" s="1046" t="s">
        <v>5795</v>
      </c>
      <c r="G314" s="1048" t="s">
        <v>4747</v>
      </c>
      <c r="H314" s="1048" t="s">
        <v>4747</v>
      </c>
      <c r="I314" s="1887" t="s">
        <v>4808</v>
      </c>
      <c r="J314" s="1277">
        <v>480</v>
      </c>
      <c r="K314" s="1068">
        <v>0</v>
      </c>
      <c r="L314" s="1068">
        <v>96</v>
      </c>
      <c r="M314" s="1886">
        <f t="shared" si="168"/>
        <v>5</v>
      </c>
      <c r="N314" s="1284">
        <v>46100</v>
      </c>
      <c r="O314" s="1284">
        <f>N314-2</f>
        <v>46098</v>
      </c>
      <c r="P314" s="1884"/>
      <c r="Q314" s="1908"/>
      <c r="R314" s="1909"/>
      <c r="S314" s="1577">
        <f t="shared" si="170"/>
        <v>-480</v>
      </c>
      <c r="T314" s="1921" t="s">
        <v>88</v>
      </c>
      <c r="U314" s="1922"/>
      <c r="V314" s="1569"/>
      <c r="W314" s="1336" t="s">
        <v>88</v>
      </c>
      <c r="X314" s="1335">
        <v>46058</v>
      </c>
      <c r="Y314" s="1336" t="s">
        <v>88</v>
      </c>
      <c r="Z314" s="1336" t="s">
        <v>88</v>
      </c>
      <c r="AA314" s="1937"/>
      <c r="AB314" s="1336"/>
      <c r="AC314" s="1126" t="s">
        <v>1677</v>
      </c>
      <c r="AD314" s="1372" t="s">
        <v>1678</v>
      </c>
      <c r="AE314" s="1363"/>
      <c r="AF314" s="1364"/>
      <c r="AG314" s="1949"/>
      <c r="AH314" s="1950"/>
      <c r="AI314" s="1950"/>
      <c r="AJ314" s="1277">
        <f>J314</f>
        <v>480</v>
      </c>
      <c r="AK314" s="1951"/>
      <c r="AL314" s="1952">
        <f>J314/24</f>
        <v>20</v>
      </c>
      <c r="AM314" s="1952"/>
      <c r="AN314" s="1952"/>
      <c r="AO314" s="1952"/>
      <c r="AP314" s="1951" t="s">
        <v>5796</v>
      </c>
      <c r="AQ314" s="1277">
        <f>J314</f>
        <v>480</v>
      </c>
      <c r="AR314" s="1952"/>
      <c r="AS314" s="1178">
        <f>J314/5</f>
        <v>96</v>
      </c>
      <c r="AT314" s="1178">
        <f>J314/5</f>
        <v>96</v>
      </c>
      <c r="AU314" s="1178">
        <f>J314/5</f>
        <v>96</v>
      </c>
      <c r="AV314" s="1178">
        <f>J314/5</f>
        <v>96</v>
      </c>
      <c r="AW314" s="1178">
        <f>J314/5</f>
        <v>96</v>
      </c>
      <c r="AX314" s="1178">
        <f>J314*23/24/COUNT(AS314:AW314)</f>
        <v>92</v>
      </c>
      <c r="AY314" s="1178">
        <f>J314/24/COUNT(AS314:AW314)</f>
        <v>4</v>
      </c>
      <c r="AZ314" s="1030"/>
      <c r="BA314" s="1013"/>
      <c r="BB314" s="1193"/>
      <c r="BC314" s="1193"/>
      <c r="BD314" s="1193"/>
      <c r="BE314" s="1193"/>
      <c r="BF314" s="1193"/>
      <c r="BG314" s="1193"/>
      <c r="BH314" s="1193"/>
      <c r="BI314" s="1193"/>
      <c r="BJ314" s="1193"/>
      <c r="BK314" s="1193"/>
      <c r="BL314" s="1193"/>
      <c r="BM314" s="1193"/>
      <c r="BN314" s="1193"/>
      <c r="BO314" s="1193"/>
      <c r="BP314" s="1193"/>
      <c r="BQ314" s="1193"/>
      <c r="BR314" s="1193"/>
      <c r="BS314" s="1193"/>
      <c r="BT314" s="1193"/>
      <c r="BU314" s="1193"/>
      <c r="BV314" s="1193"/>
      <c r="BW314" s="1193"/>
      <c r="BX314" s="1193"/>
      <c r="BY314" s="1193"/>
      <c r="BZ314" s="1193"/>
      <c r="CA314" s="1193"/>
      <c r="CB314" s="1193"/>
      <c r="CC314" s="1193"/>
      <c r="CD314" s="1193"/>
      <c r="CE314" s="1193"/>
      <c r="CF314" s="1193"/>
      <c r="CG314" s="1193"/>
      <c r="CH314" s="1193"/>
      <c r="CI314" s="1193"/>
      <c r="CJ314" s="1193"/>
      <c r="CK314" s="1193"/>
      <c r="CL314" s="1193"/>
      <c r="CM314" s="1193"/>
      <c r="CN314" s="1193"/>
      <c r="CO314" s="1193"/>
      <c r="CP314" s="1193"/>
      <c r="CQ314" s="1193"/>
      <c r="CR314" s="1193"/>
      <c r="CS314" s="1193"/>
      <c r="CT314" s="1193"/>
      <c r="CU314" s="1193"/>
      <c r="CV314" s="1193"/>
      <c r="CW314" s="1193"/>
      <c r="CX314" s="1193"/>
      <c r="CY314" s="1193"/>
      <c r="CZ314" s="1193"/>
      <c r="DA314" s="1193"/>
      <c r="DB314" s="1193"/>
      <c r="DC314" s="1193"/>
      <c r="DD314" s="1193"/>
      <c r="DE314" s="1193"/>
      <c r="DF314" s="1193"/>
      <c r="DG314" s="1193"/>
      <c r="DH314" s="1193"/>
      <c r="DI314" s="1193"/>
      <c r="DJ314" s="1193"/>
      <c r="DK314" s="1193"/>
      <c r="DL314" s="1193"/>
      <c r="DM314" s="1193"/>
      <c r="DN314" s="1193"/>
      <c r="DO314" s="1193"/>
      <c r="DP314" s="1193"/>
      <c r="DQ314" s="1193"/>
      <c r="DR314" s="1193"/>
      <c r="DS314" s="1193"/>
      <c r="DT314" s="1193"/>
      <c r="DU314" s="1193"/>
      <c r="DV314" s="1193"/>
      <c r="DW314" s="1193"/>
      <c r="DX314" s="1193"/>
      <c r="DY314" s="1193"/>
      <c r="DZ314" s="1193"/>
      <c r="EA314" s="1193"/>
      <c r="EB314" s="1193"/>
      <c r="EC314" s="1193"/>
      <c r="ED314" s="1193"/>
      <c r="EE314" s="1193"/>
      <c r="EF314" s="1193"/>
      <c r="EG314" s="1193"/>
      <c r="EH314" s="1193"/>
      <c r="EI314" s="1193"/>
      <c r="EJ314" s="1193"/>
      <c r="EK314" s="1193"/>
      <c r="EL314" s="1193"/>
      <c r="EM314" s="1193"/>
      <c r="EN314" s="1193"/>
      <c r="EO314" s="1193"/>
      <c r="EP314" s="1193"/>
      <c r="EQ314" s="1193"/>
      <c r="ER314" s="1193"/>
      <c r="ES314" s="1193"/>
      <c r="ET314" s="1193"/>
      <c r="EU314" s="1193"/>
      <c r="EV314" s="1193"/>
      <c r="EW314" s="1193"/>
      <c r="EX314" s="1193"/>
      <c r="EY314" s="1193"/>
      <c r="EZ314" s="1193"/>
      <c r="FA314" s="1193"/>
      <c r="FB314" s="1193"/>
      <c r="FC314" s="1193"/>
      <c r="FD314" s="1193"/>
      <c r="FE314" s="1193"/>
      <c r="FF314" s="1193"/>
      <c r="FG314" s="1193"/>
      <c r="FH314" s="1193"/>
      <c r="FI314" s="1193"/>
      <c r="FJ314" s="1193"/>
      <c r="FK314" s="1193"/>
      <c r="FL314" s="1193"/>
      <c r="FM314" s="1193"/>
      <c r="FN314" s="1193"/>
      <c r="FO314" s="1193"/>
      <c r="FP314" s="1193"/>
      <c r="FQ314" s="1193"/>
      <c r="FR314" s="1193"/>
      <c r="FS314" s="1193"/>
      <c r="FT314" s="1193"/>
      <c r="FU314" s="1193"/>
      <c r="FV314" s="1193"/>
      <c r="FW314" s="1193"/>
      <c r="FX314" s="1193"/>
      <c r="FY314" s="1193"/>
      <c r="FZ314" s="1193"/>
      <c r="GA314" s="1193"/>
      <c r="GB314" s="1193"/>
      <c r="GC314" s="1193"/>
      <c r="GD314" s="1193"/>
      <c r="GE314" s="1193"/>
      <c r="GF314" s="1193"/>
      <c r="GG314" s="1193"/>
      <c r="GH314" s="1193"/>
      <c r="GI314" s="1193"/>
      <c r="GJ314" s="1193"/>
      <c r="GK314" s="1193"/>
      <c r="GL314" s="1193"/>
      <c r="GM314" s="1193"/>
      <c r="GN314" s="1193"/>
      <c r="GO314" s="1193"/>
      <c r="GP314" s="1193"/>
      <c r="GQ314" s="1193"/>
      <c r="GR314" s="1193"/>
      <c r="GS314" s="1193"/>
      <c r="GT314" s="1193"/>
      <c r="GU314" s="1193"/>
      <c r="GV314" s="1193"/>
      <c r="GW314" s="1193"/>
      <c r="GX314" s="1193"/>
      <c r="GY314" s="1193"/>
      <c r="GZ314" s="1193"/>
      <c r="HA314" s="1193"/>
      <c r="HB314" s="1193"/>
      <c r="HC314" s="1193"/>
      <c r="HD314" s="1193"/>
      <c r="HE314" s="1193"/>
      <c r="HF314" s="1193"/>
      <c r="HG314" s="1193"/>
      <c r="HH314" s="1193"/>
      <c r="HI314" s="1193"/>
      <c r="HJ314" s="1193"/>
      <c r="HK314" s="1193"/>
      <c r="HL314" s="1193"/>
      <c r="HM314" s="1193"/>
      <c r="HN314" s="1193"/>
      <c r="HO314" s="1193"/>
      <c r="HP314" s="1193"/>
      <c r="HQ314" s="1193"/>
      <c r="HR314" s="1193"/>
      <c r="HS314" s="1193"/>
      <c r="HT314" s="1193"/>
      <c r="HU314" s="1193"/>
      <c r="HV314" s="1193"/>
      <c r="HW314" s="1193"/>
      <c r="HX314" s="1193"/>
      <c r="HY314" s="1193"/>
      <c r="HZ314" s="1193"/>
      <c r="IA314" s="1193"/>
      <c r="IB314" s="1193"/>
      <c r="IC314" s="1193"/>
      <c r="ID314" s="1193"/>
      <c r="IE314" s="1193"/>
      <c r="IF314" s="1193"/>
      <c r="IG314" s="1193"/>
      <c r="IH314" s="1193"/>
      <c r="II314" s="1193"/>
      <c r="IJ314" s="1193"/>
      <c r="IK314" s="1193"/>
      <c r="IL314" s="1193"/>
      <c r="IM314" s="1193"/>
      <c r="IN314" s="1193"/>
      <c r="IO314" s="1193"/>
      <c r="IP314" s="1193"/>
      <c r="IQ314" s="1193"/>
      <c r="IR314" s="1193"/>
      <c r="IS314" s="1193"/>
      <c r="IT314" s="1193"/>
      <c r="IU314" s="1193"/>
      <c r="IV314" s="1193"/>
      <c r="IW314" s="1193"/>
      <c r="IX314" s="1193"/>
      <c r="IY314" s="1193"/>
      <c r="IZ314" s="1193"/>
      <c r="JA314" s="1193"/>
      <c r="JB314" s="1193"/>
      <c r="JC314" s="1193"/>
      <c r="JD314" s="1193"/>
      <c r="JE314" s="1193"/>
      <c r="JF314" s="1193"/>
      <c r="JG314" s="1193"/>
      <c r="JH314" s="1193"/>
      <c r="JI314" s="1193"/>
      <c r="JJ314" s="1193"/>
      <c r="JK314" s="1193"/>
      <c r="JL314" s="1193"/>
      <c r="JM314" s="1193"/>
      <c r="JN314" s="1193"/>
      <c r="JO314" s="1193"/>
      <c r="JP314" s="1193"/>
      <c r="JQ314" s="1193"/>
      <c r="JR314" s="1193"/>
      <c r="JS314" s="1193"/>
      <c r="JT314" s="1193"/>
      <c r="JU314" s="1193"/>
      <c r="JV314" s="1193"/>
      <c r="JW314" s="1193"/>
      <c r="JX314" s="1193"/>
      <c r="JY314" s="1193"/>
      <c r="JZ314" s="1193"/>
      <c r="KA314" s="1193"/>
      <c r="KB314" s="1193"/>
      <c r="KC314" s="1193"/>
      <c r="KD314" s="1193"/>
      <c r="KE314" s="1193"/>
      <c r="KF314" s="1193"/>
      <c r="KG314" s="1193"/>
      <c r="KH314" s="1193"/>
      <c r="KI314" s="1193"/>
      <c r="KJ314" s="1193"/>
      <c r="KK314" s="1193"/>
      <c r="KL314" s="1193"/>
      <c r="KM314" s="1193"/>
      <c r="KN314" s="1193"/>
      <c r="KO314" s="1193"/>
      <c r="KP314" s="1193"/>
      <c r="KQ314" s="1193"/>
      <c r="KR314" s="1193"/>
      <c r="KS314" s="1193"/>
      <c r="KT314" s="1193"/>
      <c r="KU314" s="1193"/>
      <c r="KV314" s="1193"/>
      <c r="KW314" s="1193"/>
      <c r="KX314" s="1193"/>
      <c r="KY314" s="1193"/>
      <c r="KZ314" s="1193"/>
      <c r="LA314" s="1193"/>
      <c r="LB314" s="1193"/>
      <c r="LC314" s="1193"/>
      <c r="LD314" s="1193"/>
      <c r="LE314" s="1193"/>
      <c r="LF314" s="1193"/>
      <c r="LG314" s="1193"/>
      <c r="LH314" s="1200"/>
      <c r="LI314" s="1200"/>
      <c r="LJ314" s="1200"/>
      <c r="LK314" s="1200"/>
      <c r="LL314" s="1200"/>
      <c r="LM314" s="1200"/>
      <c r="LN314" s="1200"/>
      <c r="LO314" s="1472"/>
    </row>
    <row r="315" s="1489" customFormat="1" ht="47" customHeight="1" spans="1:327">
      <c r="A315" s="1864">
        <v>46042</v>
      </c>
      <c r="B315" s="1044" t="s">
        <v>822</v>
      </c>
      <c r="C315" s="1045" t="s">
        <v>98</v>
      </c>
      <c r="D315" s="1046">
        <v>4500191883</v>
      </c>
      <c r="E315" s="1047" t="s">
        <v>5797</v>
      </c>
      <c r="F315" s="1046" t="s">
        <v>5798</v>
      </c>
      <c r="G315" s="1048" t="s">
        <v>4795</v>
      </c>
      <c r="H315" s="1048" t="s">
        <v>4795</v>
      </c>
      <c r="I315" s="1887" t="s">
        <v>5234</v>
      </c>
      <c r="J315" s="1277">
        <v>5400</v>
      </c>
      <c r="K315" s="1068">
        <v>0</v>
      </c>
      <c r="L315" s="1068">
        <v>54</v>
      </c>
      <c r="M315" s="1886">
        <f t="shared" si="168"/>
        <v>100</v>
      </c>
      <c r="N315" s="1284">
        <v>46101</v>
      </c>
      <c r="O315" s="1284">
        <v>46099</v>
      </c>
      <c r="P315" s="1884"/>
      <c r="Q315" s="1908"/>
      <c r="R315" s="1909"/>
      <c r="S315" s="1577">
        <f t="shared" si="170"/>
        <v>-5400</v>
      </c>
      <c r="T315" s="1921" t="s">
        <v>1634</v>
      </c>
      <c r="U315" s="1765" t="s">
        <v>829</v>
      </c>
      <c r="V315" s="1569"/>
      <c r="W315" s="1336" t="s">
        <v>88</v>
      </c>
      <c r="X315" s="1335">
        <v>46042</v>
      </c>
      <c r="Y315" s="1336" t="s">
        <v>88</v>
      </c>
      <c r="Z315" s="1336" t="s">
        <v>5799</v>
      </c>
      <c r="AA315" s="1937"/>
      <c r="AB315" s="1336"/>
      <c r="AC315" s="1126" t="s">
        <v>5800</v>
      </c>
      <c r="AD315" s="1372" t="s">
        <v>531</v>
      </c>
      <c r="AE315" s="1363">
        <v>51.9304</v>
      </c>
      <c r="AF315" s="1364">
        <f>M315*AE315</f>
        <v>5193.04</v>
      </c>
      <c r="AG315" s="1949"/>
      <c r="AH315" s="1950" t="s">
        <v>81</v>
      </c>
      <c r="AI315" s="1950">
        <v>5</v>
      </c>
      <c r="AJ315" s="1277">
        <f>J315</f>
        <v>5400</v>
      </c>
      <c r="AK315" s="1951"/>
      <c r="AL315" s="1952"/>
      <c r="AM315" s="1952"/>
      <c r="AN315" s="1952">
        <f>J315/54</f>
        <v>100</v>
      </c>
      <c r="AO315" s="1952"/>
      <c r="AP315" s="1951" t="s">
        <v>63</v>
      </c>
      <c r="AQ315" s="1277">
        <f>J315</f>
        <v>5400</v>
      </c>
      <c r="AR315" s="1952"/>
      <c r="AS315" s="1178">
        <f>J315/5</f>
        <v>1080</v>
      </c>
      <c r="AT315" s="1178">
        <f>J315/5</f>
        <v>1080</v>
      </c>
      <c r="AU315" s="1178">
        <f>J315/5</f>
        <v>1080</v>
      </c>
      <c r="AV315" s="1178">
        <f>J315/5</f>
        <v>1080</v>
      </c>
      <c r="AW315" s="1178">
        <f>J315/5</f>
        <v>1080</v>
      </c>
      <c r="AX315" s="1634">
        <f>J315*23/24/COUNT(AS315:AW315)</f>
        <v>1035</v>
      </c>
      <c r="AY315" s="1178">
        <f>J315/24/COUNT(AS315:AW315)</f>
        <v>45</v>
      </c>
      <c r="AZ315" s="1194"/>
      <c r="BA315" s="1195"/>
      <c r="BB315" s="1196"/>
      <c r="BC315" s="1196"/>
      <c r="BD315" s="1196"/>
      <c r="BE315" s="1196"/>
      <c r="BF315" s="1196"/>
      <c r="BG315" s="1196"/>
      <c r="BH315" s="1196"/>
      <c r="BI315" s="1196"/>
      <c r="BJ315" s="1196"/>
      <c r="BK315" s="1196"/>
      <c r="BL315" s="1196"/>
      <c r="BM315" s="1196"/>
      <c r="BN315" s="1196"/>
      <c r="BO315" s="1196"/>
      <c r="BP315" s="1196"/>
      <c r="BQ315" s="1196"/>
      <c r="BR315" s="1196"/>
      <c r="BS315" s="1196"/>
      <c r="BT315" s="1196"/>
      <c r="BU315" s="1196"/>
      <c r="BV315" s="1196"/>
      <c r="BW315" s="1196"/>
      <c r="BX315" s="1196"/>
      <c r="BY315" s="1196"/>
      <c r="BZ315" s="1196"/>
      <c r="CA315" s="1196"/>
      <c r="CB315" s="1196"/>
      <c r="CC315" s="1196"/>
      <c r="CD315" s="1196"/>
      <c r="CE315" s="1196"/>
      <c r="CF315" s="1196"/>
      <c r="CG315" s="1196"/>
      <c r="CH315" s="1196"/>
      <c r="CI315" s="1196"/>
      <c r="CJ315" s="1196"/>
      <c r="CK315" s="1196"/>
      <c r="CL315" s="1196"/>
      <c r="CM315" s="1196"/>
      <c r="CN315" s="1196"/>
      <c r="CO315" s="1196"/>
      <c r="CP315" s="1196"/>
      <c r="CQ315" s="1196"/>
      <c r="CR315" s="1196"/>
      <c r="CS315" s="1196"/>
      <c r="CT315" s="1196"/>
      <c r="CU315" s="1196"/>
      <c r="CV315" s="1196"/>
      <c r="CW315" s="1196"/>
      <c r="CX315" s="1196"/>
      <c r="CY315" s="1196"/>
      <c r="CZ315" s="1196"/>
      <c r="DA315" s="1196"/>
      <c r="DB315" s="1196"/>
      <c r="DC315" s="1196"/>
      <c r="DD315" s="1196"/>
      <c r="DE315" s="1196"/>
      <c r="DF315" s="1196"/>
      <c r="DG315" s="1196"/>
      <c r="DH315" s="1196"/>
      <c r="DI315" s="1196"/>
      <c r="DJ315" s="1196"/>
      <c r="DK315" s="1196"/>
      <c r="DL315" s="1196"/>
      <c r="DM315" s="1196"/>
      <c r="DN315" s="1196"/>
      <c r="DO315" s="1196"/>
      <c r="DP315" s="1196"/>
      <c r="DQ315" s="1196"/>
      <c r="DR315" s="1196"/>
      <c r="DS315" s="1196"/>
      <c r="DT315" s="1196"/>
      <c r="DU315" s="1196"/>
      <c r="DV315" s="1196"/>
      <c r="DW315" s="1196"/>
      <c r="DX315" s="1196"/>
      <c r="DY315" s="1196"/>
      <c r="DZ315" s="1196"/>
      <c r="EA315" s="1196"/>
      <c r="EB315" s="1196"/>
      <c r="EC315" s="1196"/>
      <c r="ED315" s="1196"/>
      <c r="EE315" s="1196"/>
      <c r="EF315" s="1196"/>
      <c r="EG315" s="1196"/>
      <c r="EH315" s="1196"/>
      <c r="EI315" s="1196"/>
      <c r="EJ315" s="1196"/>
      <c r="EK315" s="1196"/>
      <c r="EL315" s="1196"/>
      <c r="EM315" s="1196"/>
      <c r="EN315" s="1196"/>
      <c r="EO315" s="1196"/>
      <c r="EP315" s="1196"/>
      <c r="EQ315" s="1196"/>
      <c r="ER315" s="1196"/>
      <c r="ES315" s="1196"/>
      <c r="ET315" s="1196"/>
      <c r="EU315" s="1196"/>
      <c r="EV315" s="1196"/>
      <c r="EW315" s="1196"/>
      <c r="EX315" s="1196"/>
      <c r="EY315" s="1196"/>
      <c r="EZ315" s="1196"/>
      <c r="FA315" s="1196"/>
      <c r="FB315" s="1196"/>
      <c r="FC315" s="1196"/>
      <c r="FD315" s="1196"/>
      <c r="FE315" s="1196"/>
      <c r="FF315" s="1196"/>
      <c r="FG315" s="1196"/>
      <c r="FH315" s="1196"/>
      <c r="FI315" s="1196"/>
      <c r="FJ315" s="1196"/>
      <c r="FK315" s="1196"/>
      <c r="FL315" s="1196"/>
      <c r="FM315" s="1196"/>
      <c r="FN315" s="1196"/>
      <c r="FO315" s="1196"/>
      <c r="FP315" s="1196"/>
      <c r="FQ315" s="1196"/>
      <c r="FR315" s="1196"/>
      <c r="FS315" s="1196"/>
      <c r="FT315" s="1196"/>
      <c r="FU315" s="1196"/>
      <c r="FV315" s="1196"/>
      <c r="FW315" s="1196"/>
      <c r="FX315" s="1196"/>
      <c r="FY315" s="1196"/>
      <c r="FZ315" s="1196"/>
      <c r="GA315" s="1196"/>
      <c r="GB315" s="1196"/>
      <c r="GC315" s="1196"/>
      <c r="GD315" s="1196"/>
      <c r="GE315" s="1196"/>
      <c r="GF315" s="1196"/>
      <c r="GG315" s="1196"/>
      <c r="GH315" s="1196"/>
      <c r="GI315" s="1196"/>
      <c r="GJ315" s="1196"/>
      <c r="GK315" s="1196"/>
      <c r="GL315" s="1196"/>
      <c r="GM315" s="1196"/>
      <c r="GN315" s="1196"/>
      <c r="GO315" s="1196"/>
      <c r="GP315" s="1196"/>
      <c r="GQ315" s="1196"/>
      <c r="GR315" s="1196"/>
      <c r="GS315" s="1196"/>
      <c r="GT315" s="1196"/>
      <c r="GU315" s="1196"/>
      <c r="GV315" s="1196"/>
      <c r="GW315" s="1196"/>
      <c r="GX315" s="1196"/>
      <c r="GY315" s="1196"/>
      <c r="GZ315" s="1196"/>
      <c r="HA315" s="1196"/>
      <c r="HB315" s="1196"/>
      <c r="HC315" s="1196"/>
      <c r="HD315" s="1196"/>
      <c r="HE315" s="1196"/>
      <c r="HF315" s="1196"/>
      <c r="HG315" s="1196"/>
      <c r="HH315" s="1196"/>
      <c r="HI315" s="1196"/>
      <c r="HJ315" s="1196"/>
      <c r="HK315" s="1196"/>
      <c r="HL315" s="1196"/>
      <c r="HM315" s="1196"/>
      <c r="HN315" s="1196"/>
      <c r="HO315" s="1196"/>
      <c r="HP315" s="1196"/>
      <c r="HQ315" s="1196"/>
      <c r="HR315" s="1196"/>
      <c r="HS315" s="1196"/>
      <c r="HT315" s="1196"/>
      <c r="HU315" s="1196"/>
      <c r="HV315" s="1196"/>
      <c r="HW315" s="1196"/>
      <c r="HX315" s="1196"/>
      <c r="HY315" s="1196"/>
      <c r="HZ315" s="1196"/>
      <c r="IA315" s="1196"/>
      <c r="IB315" s="1196"/>
      <c r="IC315" s="1196"/>
      <c r="ID315" s="1196"/>
      <c r="IE315" s="1196"/>
      <c r="IF315" s="1196"/>
      <c r="IG315" s="1196"/>
      <c r="IH315" s="1196"/>
      <c r="II315" s="1196"/>
      <c r="IJ315" s="1196"/>
      <c r="IK315" s="1196"/>
      <c r="IL315" s="1196"/>
      <c r="IM315" s="1196"/>
      <c r="IN315" s="1196"/>
      <c r="IO315" s="1196"/>
      <c r="IP315" s="1196"/>
      <c r="IQ315" s="1196"/>
      <c r="IR315" s="1196"/>
      <c r="IS315" s="1196"/>
      <c r="IT315" s="1196"/>
      <c r="IU315" s="1196"/>
      <c r="IV315" s="1196"/>
      <c r="IW315" s="1196"/>
      <c r="IX315" s="1196"/>
      <c r="IY315" s="1196"/>
      <c r="IZ315" s="1196"/>
      <c r="JA315" s="1196"/>
      <c r="JB315" s="1196"/>
      <c r="JC315" s="1196"/>
      <c r="JD315" s="1196"/>
      <c r="JE315" s="1196"/>
      <c r="JF315" s="1196"/>
      <c r="JG315" s="1196"/>
      <c r="JH315" s="1196"/>
      <c r="JI315" s="1196"/>
      <c r="JJ315" s="1196"/>
      <c r="JK315" s="1196"/>
      <c r="JL315" s="1196"/>
      <c r="JM315" s="1196"/>
      <c r="JN315" s="1196"/>
      <c r="JO315" s="1196"/>
      <c r="JP315" s="1196"/>
      <c r="JQ315" s="1196"/>
      <c r="JR315" s="1196"/>
      <c r="JS315" s="1196"/>
      <c r="JT315" s="1196"/>
      <c r="JU315" s="1196"/>
      <c r="JV315" s="1196"/>
      <c r="JW315" s="1196"/>
      <c r="JX315" s="1196"/>
      <c r="JY315" s="1196"/>
      <c r="JZ315" s="1196"/>
      <c r="KA315" s="1196"/>
      <c r="KB315" s="1196"/>
      <c r="KC315" s="1196"/>
      <c r="KD315" s="1196"/>
      <c r="KE315" s="1196"/>
      <c r="KF315" s="1196"/>
      <c r="KG315" s="1196"/>
      <c r="KH315" s="1196"/>
      <c r="KI315" s="1196"/>
      <c r="KJ315" s="1196"/>
      <c r="KK315" s="1196"/>
      <c r="KL315" s="1196"/>
      <c r="KM315" s="1196"/>
      <c r="KN315" s="1196"/>
      <c r="KO315" s="1196"/>
      <c r="KP315" s="1196"/>
      <c r="KQ315" s="1196"/>
      <c r="KR315" s="1196"/>
      <c r="KS315" s="1196"/>
      <c r="KT315" s="1196"/>
      <c r="KU315" s="1196"/>
      <c r="KV315" s="1196"/>
      <c r="KW315" s="1196"/>
      <c r="KX315" s="1196"/>
      <c r="KY315" s="1196"/>
      <c r="KZ315" s="1196"/>
      <c r="LA315" s="1196"/>
      <c r="LB315" s="1196"/>
      <c r="LC315" s="1196"/>
      <c r="LD315" s="1196"/>
      <c r="LE315" s="1196"/>
      <c r="LF315" s="1196"/>
      <c r="LG315" s="1196"/>
      <c r="LH315" s="1201"/>
      <c r="LI315" s="1201"/>
      <c r="LJ315" s="1201"/>
      <c r="LK315" s="1201"/>
      <c r="LL315" s="1201"/>
      <c r="LM315" s="1201"/>
      <c r="LN315" s="1201"/>
      <c r="LO315" s="1965"/>
    </row>
    <row r="316" s="1489" customFormat="1" ht="47" customHeight="1" spans="1:327">
      <c r="A316" s="1864">
        <v>46044</v>
      </c>
      <c r="B316" s="1044" t="s">
        <v>3181</v>
      </c>
      <c r="C316" s="1045" t="s">
        <v>158</v>
      </c>
      <c r="D316" s="1046">
        <v>4500191855</v>
      </c>
      <c r="E316" s="1047" t="s">
        <v>5801</v>
      </c>
      <c r="F316" s="1046" t="s">
        <v>5802</v>
      </c>
      <c r="G316" s="1236" t="s">
        <v>5089</v>
      </c>
      <c r="H316" s="1236" t="s">
        <v>5089</v>
      </c>
      <c r="I316" s="1066" t="s">
        <v>5467</v>
      </c>
      <c r="J316" s="1277">
        <v>504</v>
      </c>
      <c r="K316" s="1883">
        <v>0</v>
      </c>
      <c r="L316" s="1883">
        <v>24</v>
      </c>
      <c r="M316" s="1527">
        <f t="shared" si="168"/>
        <v>21</v>
      </c>
      <c r="N316" s="1284">
        <v>46101</v>
      </c>
      <c r="O316" s="1284">
        <v>46099</v>
      </c>
      <c r="P316" s="1884" t="s">
        <v>5803</v>
      </c>
      <c r="Q316" s="1908"/>
      <c r="R316" s="1909"/>
      <c r="S316" s="1577">
        <f t="shared" si="170"/>
        <v>-504</v>
      </c>
      <c r="T316" s="1916"/>
      <c r="U316" s="1765" t="s">
        <v>829</v>
      </c>
      <c r="V316" s="1923">
        <v>46113</v>
      </c>
      <c r="W316" s="1569" t="s">
        <v>88</v>
      </c>
      <c r="X316" s="1569" t="s">
        <v>5804</v>
      </c>
      <c r="Y316" s="1336" t="s">
        <v>287</v>
      </c>
      <c r="Z316" s="1336" t="s">
        <v>88</v>
      </c>
      <c r="AA316" s="1937" t="s">
        <v>5805</v>
      </c>
      <c r="AB316" s="1336"/>
      <c r="AC316" s="1390" t="s">
        <v>5806</v>
      </c>
      <c r="AD316" s="1372" t="s">
        <v>334</v>
      </c>
      <c r="AE316" s="1128">
        <v>6.6503</v>
      </c>
      <c r="AF316" s="1129">
        <f>AE316*J316</f>
        <v>3351.7512</v>
      </c>
      <c r="AG316" s="1949"/>
      <c r="AH316" s="1950" t="s">
        <v>81</v>
      </c>
      <c r="AI316" s="1950">
        <v>5</v>
      </c>
      <c r="AJ316" s="1277">
        <f>J316*5</f>
        <v>2520</v>
      </c>
      <c r="AK316" s="1951"/>
      <c r="AL316" s="1952"/>
      <c r="AM316" s="1952"/>
      <c r="AN316" s="1952"/>
      <c r="AO316" s="1952"/>
      <c r="AP316" s="1952" t="s">
        <v>5807</v>
      </c>
      <c r="AQ316" s="1277">
        <f>J316*5</f>
        <v>2520</v>
      </c>
      <c r="AR316" s="1952"/>
      <c r="AS316" s="1446">
        <f>J316/1</f>
        <v>504</v>
      </c>
      <c r="AT316" s="1447">
        <f>J316/1</f>
        <v>504</v>
      </c>
      <c r="AU316" s="1447">
        <f>J316/1</f>
        <v>504</v>
      </c>
      <c r="AV316" s="1447">
        <f>J316/1</f>
        <v>504</v>
      </c>
      <c r="AW316" s="1448">
        <f>J316/1</f>
        <v>504</v>
      </c>
      <c r="AX316" s="1634">
        <v>161</v>
      </c>
      <c r="AY316" s="1178">
        <f>AW316-AX316</f>
        <v>343</v>
      </c>
      <c r="AZ316" s="1194"/>
      <c r="BA316" s="1195"/>
      <c r="BB316" s="1196"/>
      <c r="BC316" s="1196"/>
      <c r="BD316" s="1196"/>
      <c r="BE316" s="1196"/>
      <c r="BF316" s="1196"/>
      <c r="BG316" s="1196"/>
      <c r="BH316" s="1196"/>
      <c r="BI316" s="1196"/>
      <c r="BJ316" s="1196"/>
      <c r="BK316" s="1196"/>
      <c r="BL316" s="1196"/>
      <c r="BM316" s="1196"/>
      <c r="BN316" s="1196"/>
      <c r="BO316" s="1196"/>
      <c r="BP316" s="1196"/>
      <c r="BQ316" s="1196"/>
      <c r="BR316" s="1196"/>
      <c r="BS316" s="1196"/>
      <c r="BT316" s="1196"/>
      <c r="BU316" s="1196"/>
      <c r="BV316" s="1196"/>
      <c r="BW316" s="1196"/>
      <c r="BX316" s="1196"/>
      <c r="BY316" s="1196"/>
      <c r="BZ316" s="1196"/>
      <c r="CA316" s="1196"/>
      <c r="CB316" s="1196"/>
      <c r="CC316" s="1196"/>
      <c r="CD316" s="1196"/>
      <c r="CE316" s="1196"/>
      <c r="CF316" s="1196"/>
      <c r="CG316" s="1196"/>
      <c r="CH316" s="1196"/>
      <c r="CI316" s="1196"/>
      <c r="CJ316" s="1196"/>
      <c r="CK316" s="1196"/>
      <c r="CL316" s="1196"/>
      <c r="CM316" s="1196"/>
      <c r="CN316" s="1196"/>
      <c r="CO316" s="1196"/>
      <c r="CP316" s="1196"/>
      <c r="CQ316" s="1196"/>
      <c r="CR316" s="1196"/>
      <c r="CS316" s="1196"/>
      <c r="CT316" s="1196"/>
      <c r="CU316" s="1196"/>
      <c r="CV316" s="1196"/>
      <c r="CW316" s="1196"/>
      <c r="CX316" s="1196"/>
      <c r="CY316" s="1196"/>
      <c r="CZ316" s="1196"/>
      <c r="DA316" s="1196"/>
      <c r="DB316" s="1196"/>
      <c r="DC316" s="1196"/>
      <c r="DD316" s="1196"/>
      <c r="DE316" s="1196"/>
      <c r="DF316" s="1196"/>
      <c r="DG316" s="1196"/>
      <c r="DH316" s="1196"/>
      <c r="DI316" s="1196"/>
      <c r="DJ316" s="1196"/>
      <c r="DK316" s="1196"/>
      <c r="DL316" s="1196"/>
      <c r="DM316" s="1196"/>
      <c r="DN316" s="1196"/>
      <c r="DO316" s="1196"/>
      <c r="DP316" s="1196"/>
      <c r="DQ316" s="1196"/>
      <c r="DR316" s="1196"/>
      <c r="DS316" s="1196"/>
      <c r="DT316" s="1196"/>
      <c r="DU316" s="1196"/>
      <c r="DV316" s="1196"/>
      <c r="DW316" s="1196"/>
      <c r="DX316" s="1196"/>
      <c r="DY316" s="1196"/>
      <c r="DZ316" s="1196"/>
      <c r="EA316" s="1196"/>
      <c r="EB316" s="1196"/>
      <c r="EC316" s="1196"/>
      <c r="ED316" s="1196"/>
      <c r="EE316" s="1196"/>
      <c r="EF316" s="1196"/>
      <c r="EG316" s="1196"/>
      <c r="EH316" s="1196"/>
      <c r="EI316" s="1196"/>
      <c r="EJ316" s="1196"/>
      <c r="EK316" s="1196"/>
      <c r="EL316" s="1196"/>
      <c r="EM316" s="1196"/>
      <c r="EN316" s="1196"/>
      <c r="EO316" s="1196"/>
      <c r="EP316" s="1196"/>
      <c r="EQ316" s="1196"/>
      <c r="ER316" s="1196"/>
      <c r="ES316" s="1196"/>
      <c r="ET316" s="1196"/>
      <c r="EU316" s="1196"/>
      <c r="EV316" s="1196"/>
      <c r="EW316" s="1196"/>
      <c r="EX316" s="1196"/>
      <c r="EY316" s="1196"/>
      <c r="EZ316" s="1196"/>
      <c r="FA316" s="1196"/>
      <c r="FB316" s="1196"/>
      <c r="FC316" s="1196"/>
      <c r="FD316" s="1196"/>
      <c r="FE316" s="1196"/>
      <c r="FF316" s="1196"/>
      <c r="FG316" s="1196"/>
      <c r="FH316" s="1196"/>
      <c r="FI316" s="1196"/>
      <c r="FJ316" s="1196"/>
      <c r="FK316" s="1196"/>
      <c r="FL316" s="1196"/>
      <c r="FM316" s="1196"/>
      <c r="FN316" s="1196"/>
      <c r="FO316" s="1196"/>
      <c r="FP316" s="1196"/>
      <c r="FQ316" s="1196"/>
      <c r="FR316" s="1196"/>
      <c r="FS316" s="1196"/>
      <c r="FT316" s="1196"/>
      <c r="FU316" s="1196"/>
      <c r="FV316" s="1196"/>
      <c r="FW316" s="1196"/>
      <c r="FX316" s="1196"/>
      <c r="FY316" s="1196"/>
      <c r="FZ316" s="1196"/>
      <c r="GA316" s="1196"/>
      <c r="GB316" s="1196"/>
      <c r="GC316" s="1196"/>
      <c r="GD316" s="1196"/>
      <c r="GE316" s="1196"/>
      <c r="GF316" s="1196"/>
      <c r="GG316" s="1196"/>
      <c r="GH316" s="1196"/>
      <c r="GI316" s="1196"/>
      <c r="GJ316" s="1196"/>
      <c r="GK316" s="1196"/>
      <c r="GL316" s="1196"/>
      <c r="GM316" s="1196"/>
      <c r="GN316" s="1196"/>
      <c r="GO316" s="1196"/>
      <c r="GP316" s="1196"/>
      <c r="GQ316" s="1196"/>
      <c r="GR316" s="1196"/>
      <c r="GS316" s="1196"/>
      <c r="GT316" s="1196"/>
      <c r="GU316" s="1196"/>
      <c r="GV316" s="1196"/>
      <c r="GW316" s="1196"/>
      <c r="GX316" s="1196"/>
      <c r="GY316" s="1196"/>
      <c r="GZ316" s="1196"/>
      <c r="HA316" s="1196"/>
      <c r="HB316" s="1196"/>
      <c r="HC316" s="1196"/>
      <c r="HD316" s="1196"/>
      <c r="HE316" s="1196"/>
      <c r="HF316" s="1196"/>
      <c r="HG316" s="1196"/>
      <c r="HH316" s="1196"/>
      <c r="HI316" s="1196"/>
      <c r="HJ316" s="1196"/>
      <c r="HK316" s="1196"/>
      <c r="HL316" s="1196"/>
      <c r="HM316" s="1196"/>
      <c r="HN316" s="1196"/>
      <c r="HO316" s="1196"/>
      <c r="HP316" s="1196"/>
      <c r="HQ316" s="1196"/>
      <c r="HR316" s="1196"/>
      <c r="HS316" s="1196"/>
      <c r="HT316" s="1196"/>
      <c r="HU316" s="1196"/>
      <c r="HV316" s="1196"/>
      <c r="HW316" s="1196"/>
      <c r="HX316" s="1196"/>
      <c r="HY316" s="1196"/>
      <c r="HZ316" s="1196"/>
      <c r="IA316" s="1196"/>
      <c r="IB316" s="1196"/>
      <c r="IC316" s="1196"/>
      <c r="ID316" s="1196"/>
      <c r="IE316" s="1196"/>
      <c r="IF316" s="1196"/>
      <c r="IG316" s="1196"/>
      <c r="IH316" s="1196"/>
      <c r="II316" s="1196"/>
      <c r="IJ316" s="1196"/>
      <c r="IK316" s="1196"/>
      <c r="IL316" s="1196"/>
      <c r="IM316" s="1196"/>
      <c r="IN316" s="1196"/>
      <c r="IO316" s="1196"/>
      <c r="IP316" s="1196"/>
      <c r="IQ316" s="1196"/>
      <c r="IR316" s="1196"/>
      <c r="IS316" s="1196"/>
      <c r="IT316" s="1196"/>
      <c r="IU316" s="1196"/>
      <c r="IV316" s="1196"/>
      <c r="IW316" s="1196"/>
      <c r="IX316" s="1196"/>
      <c r="IY316" s="1196"/>
      <c r="IZ316" s="1196"/>
      <c r="JA316" s="1196"/>
      <c r="JB316" s="1196"/>
      <c r="JC316" s="1196"/>
      <c r="JD316" s="1196"/>
      <c r="JE316" s="1196"/>
      <c r="JF316" s="1196"/>
      <c r="JG316" s="1196"/>
      <c r="JH316" s="1196"/>
      <c r="JI316" s="1196"/>
      <c r="JJ316" s="1196"/>
      <c r="JK316" s="1196"/>
      <c r="JL316" s="1196"/>
      <c r="JM316" s="1196"/>
      <c r="JN316" s="1196"/>
      <c r="JO316" s="1196"/>
      <c r="JP316" s="1196"/>
      <c r="JQ316" s="1196"/>
      <c r="JR316" s="1196"/>
      <c r="JS316" s="1196"/>
      <c r="JT316" s="1196"/>
      <c r="JU316" s="1196"/>
      <c r="JV316" s="1196"/>
      <c r="JW316" s="1196"/>
      <c r="JX316" s="1196"/>
      <c r="JY316" s="1196"/>
      <c r="JZ316" s="1196"/>
      <c r="KA316" s="1196"/>
      <c r="KB316" s="1196"/>
      <c r="KC316" s="1196"/>
      <c r="KD316" s="1196"/>
      <c r="KE316" s="1196"/>
      <c r="KF316" s="1196"/>
      <c r="KG316" s="1196"/>
      <c r="KH316" s="1196"/>
      <c r="KI316" s="1196"/>
      <c r="KJ316" s="1196"/>
      <c r="KK316" s="1196"/>
      <c r="KL316" s="1196"/>
      <c r="KM316" s="1196"/>
      <c r="KN316" s="1196"/>
      <c r="KO316" s="1196"/>
      <c r="KP316" s="1196"/>
      <c r="KQ316" s="1196"/>
      <c r="KR316" s="1196"/>
      <c r="KS316" s="1196"/>
      <c r="KT316" s="1196"/>
      <c r="KU316" s="1196"/>
      <c r="KV316" s="1196"/>
      <c r="KW316" s="1196"/>
      <c r="KX316" s="1196"/>
      <c r="KY316" s="1196"/>
      <c r="KZ316" s="1196"/>
      <c r="LA316" s="1196"/>
      <c r="LB316" s="1196"/>
      <c r="LC316" s="1196"/>
      <c r="LD316" s="1196"/>
      <c r="LE316" s="1196"/>
      <c r="LF316" s="1196"/>
      <c r="LG316" s="1196"/>
      <c r="LH316" s="1201"/>
      <c r="LI316" s="1201"/>
      <c r="LJ316" s="1201"/>
      <c r="LK316" s="1201"/>
      <c r="LL316" s="1201"/>
      <c r="LM316" s="1201"/>
      <c r="LN316" s="1201"/>
      <c r="LO316" s="1965"/>
    </row>
    <row r="317" s="1489" customFormat="1" ht="47" customHeight="1" spans="1:328">
      <c r="A317" s="1251">
        <v>46042</v>
      </c>
      <c r="B317" s="1232" t="s">
        <v>4881</v>
      </c>
      <c r="C317" s="1233" t="s">
        <v>98</v>
      </c>
      <c r="D317" s="1234">
        <v>4500191836</v>
      </c>
      <c r="E317" s="1235" t="s">
        <v>5808</v>
      </c>
      <c r="F317" s="1234" t="s">
        <v>5809</v>
      </c>
      <c r="G317" s="1236" t="s">
        <v>4884</v>
      </c>
      <c r="H317" s="1236" t="s">
        <v>4884</v>
      </c>
      <c r="I317" s="1066" t="s">
        <v>4885</v>
      </c>
      <c r="J317" s="1890">
        <v>3480</v>
      </c>
      <c r="K317" s="1883">
        <v>0</v>
      </c>
      <c r="L317" s="1883">
        <v>24</v>
      </c>
      <c r="M317" s="1527">
        <f t="shared" si="168"/>
        <v>145</v>
      </c>
      <c r="N317" s="1069">
        <v>46104</v>
      </c>
      <c r="O317" s="1069">
        <v>46102</v>
      </c>
      <c r="P317" s="1884"/>
      <c r="Q317" s="1908"/>
      <c r="R317" s="1922"/>
      <c r="S317" s="1577">
        <f t="shared" si="170"/>
        <v>-3480</v>
      </c>
      <c r="T317" s="1924"/>
      <c r="U317" s="1571" t="s">
        <v>829</v>
      </c>
      <c r="V317" s="1098"/>
      <c r="W317" s="1099" t="s">
        <v>88</v>
      </c>
      <c r="X317" s="1099">
        <v>46042</v>
      </c>
      <c r="Y317" s="1336" t="s">
        <v>88</v>
      </c>
      <c r="Z317" s="1336" t="s">
        <v>5469</v>
      </c>
      <c r="AA317" s="1937" t="s">
        <v>5805</v>
      </c>
      <c r="AB317" s="1127"/>
      <c r="AC317" s="1935" t="s">
        <v>5810</v>
      </c>
      <c r="AD317" s="1936" t="s">
        <v>5811</v>
      </c>
      <c r="AE317" s="1128">
        <v>3.9902</v>
      </c>
      <c r="AF317" s="1129">
        <f>AE317*J317</f>
        <v>13885.896</v>
      </c>
      <c r="AG317" s="1131"/>
      <c r="AH317" s="1152" t="s">
        <v>81</v>
      </c>
      <c r="AI317" s="1152">
        <v>5</v>
      </c>
      <c r="AJ317" s="1152">
        <f>J317</f>
        <v>3480</v>
      </c>
      <c r="AK317" s="1152"/>
      <c r="AL317" s="1152"/>
      <c r="AM317" s="1152"/>
      <c r="AN317" s="1152"/>
      <c r="AO317" s="1152"/>
      <c r="AP317" s="1152" t="s">
        <v>63</v>
      </c>
      <c r="AQ317" s="1405">
        <f t="shared" ref="AQ317:AQ332" si="171">J317</f>
        <v>3480</v>
      </c>
      <c r="AR317" s="1178"/>
      <c r="AS317" s="1446">
        <f>J317</f>
        <v>3480</v>
      </c>
      <c r="AT317" s="1446">
        <f>J317</f>
        <v>3480</v>
      </c>
      <c r="AU317" s="1446">
        <f>J317</f>
        <v>3480</v>
      </c>
      <c r="AV317" s="1446">
        <f>J317</f>
        <v>3480</v>
      </c>
      <c r="AW317" s="1446">
        <f>J317</f>
        <v>3480</v>
      </c>
      <c r="AX317" s="1634" t="s">
        <v>4870</v>
      </c>
      <c r="AY317" s="1447" t="s">
        <v>4870</v>
      </c>
      <c r="AZ317" s="1445"/>
      <c r="BA317" s="1194"/>
      <c r="BB317" s="1195"/>
      <c r="BC317" s="1196"/>
      <c r="BD317" s="1196"/>
      <c r="BE317" s="1196"/>
      <c r="BF317" s="1196"/>
      <c r="BG317" s="1196"/>
      <c r="BH317" s="1196"/>
      <c r="BI317" s="1196"/>
      <c r="BJ317" s="1196"/>
      <c r="BK317" s="1196"/>
      <c r="BL317" s="1196"/>
      <c r="BM317" s="1196"/>
      <c r="BN317" s="1196"/>
      <c r="BO317" s="1196"/>
      <c r="BP317" s="1196"/>
      <c r="BQ317" s="1196"/>
      <c r="BR317" s="1196"/>
      <c r="BS317" s="1196"/>
      <c r="BT317" s="1196"/>
      <c r="BU317" s="1196"/>
      <c r="BV317" s="1196"/>
      <c r="BW317" s="1196"/>
      <c r="BX317" s="1196"/>
      <c r="BY317" s="1196"/>
      <c r="BZ317" s="1196"/>
      <c r="CA317" s="1196"/>
      <c r="CB317" s="1196"/>
      <c r="CC317" s="1196"/>
      <c r="CD317" s="1196"/>
      <c r="CE317" s="1196"/>
      <c r="CF317" s="1196"/>
      <c r="CG317" s="1196"/>
      <c r="CH317" s="1196"/>
      <c r="CI317" s="1196"/>
      <c r="CJ317" s="1196"/>
      <c r="CK317" s="1196"/>
      <c r="CL317" s="1196"/>
      <c r="CM317" s="1196"/>
      <c r="CN317" s="1196"/>
      <c r="CO317" s="1196"/>
      <c r="CP317" s="1196"/>
      <c r="CQ317" s="1196"/>
      <c r="CR317" s="1196"/>
      <c r="CS317" s="1196"/>
      <c r="CT317" s="1196"/>
      <c r="CU317" s="1196"/>
      <c r="CV317" s="1196"/>
      <c r="CW317" s="1196"/>
      <c r="CX317" s="1196"/>
      <c r="CY317" s="1196"/>
      <c r="CZ317" s="1196"/>
      <c r="DA317" s="1196"/>
      <c r="DB317" s="1196"/>
      <c r="DC317" s="1196"/>
      <c r="DD317" s="1196"/>
      <c r="DE317" s="1196"/>
      <c r="DF317" s="1196"/>
      <c r="DG317" s="1196"/>
      <c r="DH317" s="1196"/>
      <c r="DI317" s="1196"/>
      <c r="DJ317" s="1196"/>
      <c r="DK317" s="1196"/>
      <c r="DL317" s="1196"/>
      <c r="DM317" s="1196"/>
      <c r="DN317" s="1196"/>
      <c r="DO317" s="1196"/>
      <c r="DP317" s="1196"/>
      <c r="DQ317" s="1196"/>
      <c r="DR317" s="1196"/>
      <c r="DS317" s="1196"/>
      <c r="DT317" s="1196"/>
      <c r="DU317" s="1196"/>
      <c r="DV317" s="1196"/>
      <c r="DW317" s="1196"/>
      <c r="DX317" s="1196"/>
      <c r="DY317" s="1196"/>
      <c r="DZ317" s="1196"/>
      <c r="EA317" s="1196"/>
      <c r="EB317" s="1196"/>
      <c r="EC317" s="1196"/>
      <c r="ED317" s="1196"/>
      <c r="EE317" s="1196"/>
      <c r="EF317" s="1196"/>
      <c r="EG317" s="1196"/>
      <c r="EH317" s="1196"/>
      <c r="EI317" s="1196"/>
      <c r="EJ317" s="1196"/>
      <c r="EK317" s="1196"/>
      <c r="EL317" s="1196"/>
      <c r="EM317" s="1196"/>
      <c r="EN317" s="1196"/>
      <c r="EO317" s="1196"/>
      <c r="EP317" s="1196"/>
      <c r="EQ317" s="1196"/>
      <c r="ER317" s="1196"/>
      <c r="ES317" s="1196"/>
      <c r="ET317" s="1196"/>
      <c r="EU317" s="1196"/>
      <c r="EV317" s="1196"/>
      <c r="EW317" s="1196"/>
      <c r="EX317" s="1196"/>
      <c r="EY317" s="1196"/>
      <c r="EZ317" s="1196"/>
      <c r="FA317" s="1196"/>
      <c r="FB317" s="1196"/>
      <c r="FC317" s="1196"/>
      <c r="FD317" s="1196"/>
      <c r="FE317" s="1196"/>
      <c r="FF317" s="1196"/>
      <c r="FG317" s="1196"/>
      <c r="FH317" s="1196"/>
      <c r="FI317" s="1196"/>
      <c r="FJ317" s="1196"/>
      <c r="FK317" s="1196"/>
      <c r="FL317" s="1196"/>
      <c r="FM317" s="1196"/>
      <c r="FN317" s="1196"/>
      <c r="FO317" s="1196"/>
      <c r="FP317" s="1196"/>
      <c r="FQ317" s="1196"/>
      <c r="FR317" s="1196"/>
      <c r="FS317" s="1196"/>
      <c r="FT317" s="1196"/>
      <c r="FU317" s="1196"/>
      <c r="FV317" s="1196"/>
      <c r="FW317" s="1196"/>
      <c r="FX317" s="1196"/>
      <c r="FY317" s="1196"/>
      <c r="FZ317" s="1196"/>
      <c r="GA317" s="1196"/>
      <c r="GB317" s="1196"/>
      <c r="GC317" s="1196"/>
      <c r="GD317" s="1196"/>
      <c r="GE317" s="1196"/>
      <c r="GF317" s="1196"/>
      <c r="GG317" s="1196"/>
      <c r="GH317" s="1196"/>
      <c r="GI317" s="1196"/>
      <c r="GJ317" s="1196"/>
      <c r="GK317" s="1196"/>
      <c r="GL317" s="1196"/>
      <c r="GM317" s="1196"/>
      <c r="GN317" s="1196"/>
      <c r="GO317" s="1196"/>
      <c r="GP317" s="1196"/>
      <c r="GQ317" s="1196"/>
      <c r="GR317" s="1196"/>
      <c r="GS317" s="1196"/>
      <c r="GT317" s="1196"/>
      <c r="GU317" s="1196"/>
      <c r="GV317" s="1196"/>
      <c r="GW317" s="1196"/>
      <c r="GX317" s="1196"/>
      <c r="GY317" s="1196"/>
      <c r="GZ317" s="1196"/>
      <c r="HA317" s="1196"/>
      <c r="HB317" s="1196"/>
      <c r="HC317" s="1196"/>
      <c r="HD317" s="1196"/>
      <c r="HE317" s="1196"/>
      <c r="HF317" s="1196"/>
      <c r="HG317" s="1196"/>
      <c r="HH317" s="1196"/>
      <c r="HI317" s="1196"/>
      <c r="HJ317" s="1196"/>
      <c r="HK317" s="1196"/>
      <c r="HL317" s="1196"/>
      <c r="HM317" s="1196"/>
      <c r="HN317" s="1196"/>
      <c r="HO317" s="1196"/>
      <c r="HP317" s="1196"/>
      <c r="HQ317" s="1196"/>
      <c r="HR317" s="1196"/>
      <c r="HS317" s="1196"/>
      <c r="HT317" s="1196"/>
      <c r="HU317" s="1196"/>
      <c r="HV317" s="1196"/>
      <c r="HW317" s="1196"/>
      <c r="HX317" s="1196"/>
      <c r="HY317" s="1196"/>
      <c r="HZ317" s="1196"/>
      <c r="IA317" s="1196"/>
      <c r="IB317" s="1196"/>
      <c r="IC317" s="1196"/>
      <c r="ID317" s="1196"/>
      <c r="IE317" s="1196"/>
      <c r="IF317" s="1196"/>
      <c r="IG317" s="1196"/>
      <c r="IH317" s="1196"/>
      <c r="II317" s="1196"/>
      <c r="IJ317" s="1196"/>
      <c r="IK317" s="1196"/>
      <c r="IL317" s="1196"/>
      <c r="IM317" s="1196"/>
      <c r="IN317" s="1196"/>
      <c r="IO317" s="1196"/>
      <c r="IP317" s="1196"/>
      <c r="IQ317" s="1196"/>
      <c r="IR317" s="1196"/>
      <c r="IS317" s="1196"/>
      <c r="IT317" s="1196"/>
      <c r="IU317" s="1196"/>
      <c r="IV317" s="1196"/>
      <c r="IW317" s="1196"/>
      <c r="IX317" s="1196"/>
      <c r="IY317" s="1196"/>
      <c r="IZ317" s="1196"/>
      <c r="JA317" s="1196"/>
      <c r="JB317" s="1196"/>
      <c r="JC317" s="1196"/>
      <c r="JD317" s="1196"/>
      <c r="JE317" s="1196"/>
      <c r="JF317" s="1196"/>
      <c r="JG317" s="1196"/>
      <c r="JH317" s="1196"/>
      <c r="JI317" s="1196"/>
      <c r="JJ317" s="1196"/>
      <c r="JK317" s="1196"/>
      <c r="JL317" s="1196"/>
      <c r="JM317" s="1196"/>
      <c r="JN317" s="1196"/>
      <c r="JO317" s="1196"/>
      <c r="JP317" s="1196"/>
      <c r="JQ317" s="1196"/>
      <c r="JR317" s="1196"/>
      <c r="JS317" s="1196"/>
      <c r="JT317" s="1196"/>
      <c r="JU317" s="1196"/>
      <c r="JV317" s="1196"/>
      <c r="JW317" s="1196"/>
      <c r="JX317" s="1196"/>
      <c r="JY317" s="1196"/>
      <c r="JZ317" s="1196"/>
      <c r="KA317" s="1196"/>
      <c r="KB317" s="1196"/>
      <c r="KC317" s="1196"/>
      <c r="KD317" s="1196"/>
      <c r="KE317" s="1196"/>
      <c r="KF317" s="1196"/>
      <c r="KG317" s="1196"/>
      <c r="KH317" s="1196"/>
      <c r="KI317" s="1196"/>
      <c r="KJ317" s="1196"/>
      <c r="KK317" s="1196"/>
      <c r="KL317" s="1196"/>
      <c r="KM317" s="1196"/>
      <c r="KN317" s="1196"/>
      <c r="KO317" s="1196"/>
      <c r="KP317" s="1196"/>
      <c r="KQ317" s="1196"/>
      <c r="KR317" s="1196"/>
      <c r="KS317" s="1196"/>
      <c r="KT317" s="1196"/>
      <c r="KU317" s="1196"/>
      <c r="KV317" s="1196"/>
      <c r="KW317" s="1196"/>
      <c r="KX317" s="1196"/>
      <c r="KY317" s="1196"/>
      <c r="KZ317" s="1196"/>
      <c r="LA317" s="1196"/>
      <c r="LB317" s="1196"/>
      <c r="LC317" s="1196"/>
      <c r="LD317" s="1196"/>
      <c r="LE317" s="1196"/>
      <c r="LF317" s="1196"/>
      <c r="LG317" s="1196"/>
      <c r="LH317" s="1196"/>
      <c r="LI317" s="1201"/>
      <c r="LJ317" s="1201"/>
      <c r="LK317" s="1201"/>
      <c r="LL317" s="1201"/>
      <c r="LM317" s="1201"/>
      <c r="LN317" s="1201"/>
      <c r="LO317" s="1201"/>
      <c r="LP317" s="1965"/>
    </row>
    <row r="318" s="1489" customFormat="1" ht="47" customHeight="1" spans="1:328">
      <c r="A318" s="1043">
        <v>46044</v>
      </c>
      <c r="B318" s="1044" t="s">
        <v>1156</v>
      </c>
      <c r="C318" s="1045" t="s">
        <v>158</v>
      </c>
      <c r="D318" s="1046">
        <v>4500192064</v>
      </c>
      <c r="E318" s="1047" t="s">
        <v>5812</v>
      </c>
      <c r="F318" s="1046" t="s">
        <v>5813</v>
      </c>
      <c r="G318" s="1242" t="s">
        <v>4780</v>
      </c>
      <c r="H318" s="1242" t="s">
        <v>4844</v>
      </c>
      <c r="I318" s="1066" t="s">
        <v>4765</v>
      </c>
      <c r="J318" s="1277">
        <v>4800</v>
      </c>
      <c r="K318" s="1883">
        <v>0</v>
      </c>
      <c r="L318" s="1883">
        <v>24</v>
      </c>
      <c r="M318" s="1527">
        <f t="shared" si="168"/>
        <v>200</v>
      </c>
      <c r="N318" s="1069">
        <v>46104</v>
      </c>
      <c r="O318" s="1069">
        <v>46102</v>
      </c>
      <c r="P318" s="1884"/>
      <c r="Q318" s="1908"/>
      <c r="R318" s="1922"/>
      <c r="S318" s="1577">
        <f t="shared" si="170"/>
        <v>-4800</v>
      </c>
      <c r="T318" s="1924"/>
      <c r="U318" s="1571" t="s">
        <v>829</v>
      </c>
      <c r="V318" s="1925"/>
      <c r="W318" s="1336" t="s">
        <v>88</v>
      </c>
      <c r="X318" s="1336">
        <v>46049</v>
      </c>
      <c r="Y318" s="1319" t="s">
        <v>88</v>
      </c>
      <c r="Z318" s="1318" t="s">
        <v>5814</v>
      </c>
      <c r="AA318" s="1940"/>
      <c r="AB318" s="1938"/>
      <c r="AC318" s="1935" t="s">
        <v>5815</v>
      </c>
      <c r="AD318" s="1941" t="s">
        <v>1369</v>
      </c>
      <c r="AE318" s="1128">
        <v>1.3176</v>
      </c>
      <c r="AF318" s="1129">
        <f>AE318*J318</f>
        <v>6324.48</v>
      </c>
      <c r="AG318" s="1950"/>
      <c r="AH318" s="1951" t="s">
        <v>81</v>
      </c>
      <c r="AI318" s="1951">
        <v>5</v>
      </c>
      <c r="AJ318" s="1152">
        <f>J318</f>
        <v>4800</v>
      </c>
      <c r="AK318" s="1951"/>
      <c r="AL318" s="1952">
        <f>J318/24</f>
        <v>200</v>
      </c>
      <c r="AM318" s="1952"/>
      <c r="AN318" s="1952"/>
      <c r="AO318" s="1952"/>
      <c r="AP318" s="1152" t="s">
        <v>63</v>
      </c>
      <c r="AQ318" s="1405">
        <f t="shared" si="171"/>
        <v>4800</v>
      </c>
      <c r="AR318" s="1956"/>
      <c r="AS318" s="1446">
        <f t="shared" ref="AS318:AS323" si="172">J318/5</f>
        <v>960</v>
      </c>
      <c r="AT318" s="1447">
        <f t="shared" ref="AT318:AT323" si="173">J318/5</f>
        <v>960</v>
      </c>
      <c r="AU318" s="1447">
        <f t="shared" ref="AU318:AU323" si="174">J318/5</f>
        <v>960</v>
      </c>
      <c r="AV318" s="1447">
        <f t="shared" ref="AV318:AV323" si="175">J318/5</f>
        <v>960</v>
      </c>
      <c r="AW318" s="1448">
        <f t="shared" ref="AW318:AW323" si="176">J318/5</f>
        <v>960</v>
      </c>
      <c r="AX318" s="1634">
        <f t="shared" ref="AX318:AX323" si="177">J318*23/24/COUNT(AS318:AW318)</f>
        <v>920</v>
      </c>
      <c r="AY318" s="1178">
        <f t="shared" ref="AY318:AY323" si="178">J318/24/COUNT(AS318:AW318)</f>
        <v>40</v>
      </c>
      <c r="AZ318" s="1963"/>
      <c r="BA318" s="1194"/>
      <c r="BB318" s="1195"/>
      <c r="BC318" s="1196"/>
      <c r="BD318" s="1196"/>
      <c r="BE318" s="1196"/>
      <c r="BF318" s="1196"/>
      <c r="BG318" s="1196"/>
      <c r="BH318" s="1196"/>
      <c r="BI318" s="1196"/>
      <c r="BJ318" s="1196"/>
      <c r="BK318" s="1196"/>
      <c r="BL318" s="1196"/>
      <c r="BM318" s="1196"/>
      <c r="BN318" s="1196"/>
      <c r="BO318" s="1196"/>
      <c r="BP318" s="1196"/>
      <c r="BQ318" s="1196"/>
      <c r="BR318" s="1196"/>
      <c r="BS318" s="1196"/>
      <c r="BT318" s="1196"/>
      <c r="BU318" s="1196"/>
      <c r="BV318" s="1196"/>
      <c r="BW318" s="1196"/>
      <c r="BX318" s="1196"/>
      <c r="BY318" s="1196"/>
      <c r="BZ318" s="1196"/>
      <c r="CA318" s="1196"/>
      <c r="CB318" s="1196"/>
      <c r="CC318" s="1196"/>
      <c r="CD318" s="1196"/>
      <c r="CE318" s="1196"/>
      <c r="CF318" s="1196"/>
      <c r="CG318" s="1196"/>
      <c r="CH318" s="1196"/>
      <c r="CI318" s="1196"/>
      <c r="CJ318" s="1196"/>
      <c r="CK318" s="1196"/>
      <c r="CL318" s="1196"/>
      <c r="CM318" s="1196"/>
      <c r="CN318" s="1196"/>
      <c r="CO318" s="1196"/>
      <c r="CP318" s="1196"/>
      <c r="CQ318" s="1196"/>
      <c r="CR318" s="1196"/>
      <c r="CS318" s="1196"/>
      <c r="CT318" s="1196"/>
      <c r="CU318" s="1196"/>
      <c r="CV318" s="1196"/>
      <c r="CW318" s="1196"/>
      <c r="CX318" s="1196"/>
      <c r="CY318" s="1196"/>
      <c r="CZ318" s="1196"/>
      <c r="DA318" s="1196"/>
      <c r="DB318" s="1196"/>
      <c r="DC318" s="1196"/>
      <c r="DD318" s="1196"/>
      <c r="DE318" s="1196"/>
      <c r="DF318" s="1196"/>
      <c r="DG318" s="1196"/>
      <c r="DH318" s="1196"/>
      <c r="DI318" s="1196"/>
      <c r="DJ318" s="1196"/>
      <c r="DK318" s="1196"/>
      <c r="DL318" s="1196"/>
      <c r="DM318" s="1196"/>
      <c r="DN318" s="1196"/>
      <c r="DO318" s="1196"/>
      <c r="DP318" s="1196"/>
      <c r="DQ318" s="1196"/>
      <c r="DR318" s="1196"/>
      <c r="DS318" s="1196"/>
      <c r="DT318" s="1196"/>
      <c r="DU318" s="1196"/>
      <c r="DV318" s="1196"/>
      <c r="DW318" s="1196"/>
      <c r="DX318" s="1196"/>
      <c r="DY318" s="1196"/>
      <c r="DZ318" s="1196"/>
      <c r="EA318" s="1196"/>
      <c r="EB318" s="1196"/>
      <c r="EC318" s="1196"/>
      <c r="ED318" s="1196"/>
      <c r="EE318" s="1196"/>
      <c r="EF318" s="1196"/>
      <c r="EG318" s="1196"/>
      <c r="EH318" s="1196"/>
      <c r="EI318" s="1196"/>
      <c r="EJ318" s="1196"/>
      <c r="EK318" s="1196"/>
      <c r="EL318" s="1196"/>
      <c r="EM318" s="1196"/>
      <c r="EN318" s="1196"/>
      <c r="EO318" s="1196"/>
      <c r="EP318" s="1196"/>
      <c r="EQ318" s="1196"/>
      <c r="ER318" s="1196"/>
      <c r="ES318" s="1196"/>
      <c r="ET318" s="1196"/>
      <c r="EU318" s="1196"/>
      <c r="EV318" s="1196"/>
      <c r="EW318" s="1196"/>
      <c r="EX318" s="1196"/>
      <c r="EY318" s="1196"/>
      <c r="EZ318" s="1196"/>
      <c r="FA318" s="1196"/>
      <c r="FB318" s="1196"/>
      <c r="FC318" s="1196"/>
      <c r="FD318" s="1196"/>
      <c r="FE318" s="1196"/>
      <c r="FF318" s="1196"/>
      <c r="FG318" s="1196"/>
      <c r="FH318" s="1196"/>
      <c r="FI318" s="1196"/>
      <c r="FJ318" s="1196"/>
      <c r="FK318" s="1196"/>
      <c r="FL318" s="1196"/>
      <c r="FM318" s="1196"/>
      <c r="FN318" s="1196"/>
      <c r="FO318" s="1196"/>
      <c r="FP318" s="1196"/>
      <c r="FQ318" s="1196"/>
      <c r="FR318" s="1196"/>
      <c r="FS318" s="1196"/>
      <c r="FT318" s="1196"/>
      <c r="FU318" s="1196"/>
      <c r="FV318" s="1196"/>
      <c r="FW318" s="1196"/>
      <c r="FX318" s="1196"/>
      <c r="FY318" s="1196"/>
      <c r="FZ318" s="1196"/>
      <c r="GA318" s="1196"/>
      <c r="GB318" s="1196"/>
      <c r="GC318" s="1196"/>
      <c r="GD318" s="1196"/>
      <c r="GE318" s="1196"/>
      <c r="GF318" s="1196"/>
      <c r="GG318" s="1196"/>
      <c r="GH318" s="1196"/>
      <c r="GI318" s="1196"/>
      <c r="GJ318" s="1196"/>
      <c r="GK318" s="1196"/>
      <c r="GL318" s="1196"/>
      <c r="GM318" s="1196"/>
      <c r="GN318" s="1196"/>
      <c r="GO318" s="1196"/>
      <c r="GP318" s="1196"/>
      <c r="GQ318" s="1196"/>
      <c r="GR318" s="1196"/>
      <c r="GS318" s="1196"/>
      <c r="GT318" s="1196"/>
      <c r="GU318" s="1196"/>
      <c r="GV318" s="1196"/>
      <c r="GW318" s="1196"/>
      <c r="GX318" s="1196"/>
      <c r="GY318" s="1196"/>
      <c r="GZ318" s="1196"/>
      <c r="HA318" s="1196"/>
      <c r="HB318" s="1196"/>
      <c r="HC318" s="1196"/>
      <c r="HD318" s="1196"/>
      <c r="HE318" s="1196"/>
      <c r="HF318" s="1196"/>
      <c r="HG318" s="1196"/>
      <c r="HH318" s="1196"/>
      <c r="HI318" s="1196"/>
      <c r="HJ318" s="1196"/>
      <c r="HK318" s="1196"/>
      <c r="HL318" s="1196"/>
      <c r="HM318" s="1196"/>
      <c r="HN318" s="1196"/>
      <c r="HO318" s="1196"/>
      <c r="HP318" s="1196"/>
      <c r="HQ318" s="1196"/>
      <c r="HR318" s="1196"/>
      <c r="HS318" s="1196"/>
      <c r="HT318" s="1196"/>
      <c r="HU318" s="1196"/>
      <c r="HV318" s="1196"/>
      <c r="HW318" s="1196"/>
      <c r="HX318" s="1196"/>
      <c r="HY318" s="1196"/>
      <c r="HZ318" s="1196"/>
      <c r="IA318" s="1196"/>
      <c r="IB318" s="1196"/>
      <c r="IC318" s="1196"/>
      <c r="ID318" s="1196"/>
      <c r="IE318" s="1196"/>
      <c r="IF318" s="1196"/>
      <c r="IG318" s="1196"/>
      <c r="IH318" s="1196"/>
      <c r="II318" s="1196"/>
      <c r="IJ318" s="1196"/>
      <c r="IK318" s="1196"/>
      <c r="IL318" s="1196"/>
      <c r="IM318" s="1196"/>
      <c r="IN318" s="1196"/>
      <c r="IO318" s="1196"/>
      <c r="IP318" s="1196"/>
      <c r="IQ318" s="1196"/>
      <c r="IR318" s="1196"/>
      <c r="IS318" s="1196"/>
      <c r="IT318" s="1196"/>
      <c r="IU318" s="1196"/>
      <c r="IV318" s="1196"/>
      <c r="IW318" s="1196"/>
      <c r="IX318" s="1196"/>
      <c r="IY318" s="1196"/>
      <c r="IZ318" s="1196"/>
      <c r="JA318" s="1196"/>
      <c r="JB318" s="1196"/>
      <c r="JC318" s="1196"/>
      <c r="JD318" s="1196"/>
      <c r="JE318" s="1196"/>
      <c r="JF318" s="1196"/>
      <c r="JG318" s="1196"/>
      <c r="JH318" s="1196"/>
      <c r="JI318" s="1196"/>
      <c r="JJ318" s="1196"/>
      <c r="JK318" s="1196"/>
      <c r="JL318" s="1196"/>
      <c r="JM318" s="1196"/>
      <c r="JN318" s="1196"/>
      <c r="JO318" s="1196"/>
      <c r="JP318" s="1196"/>
      <c r="JQ318" s="1196"/>
      <c r="JR318" s="1196"/>
      <c r="JS318" s="1196"/>
      <c r="JT318" s="1196"/>
      <c r="JU318" s="1196"/>
      <c r="JV318" s="1196"/>
      <c r="JW318" s="1196"/>
      <c r="JX318" s="1196"/>
      <c r="JY318" s="1196"/>
      <c r="JZ318" s="1196"/>
      <c r="KA318" s="1196"/>
      <c r="KB318" s="1196"/>
      <c r="KC318" s="1196"/>
      <c r="KD318" s="1196"/>
      <c r="KE318" s="1196"/>
      <c r="KF318" s="1196"/>
      <c r="KG318" s="1196"/>
      <c r="KH318" s="1196"/>
      <c r="KI318" s="1196"/>
      <c r="KJ318" s="1196"/>
      <c r="KK318" s="1196"/>
      <c r="KL318" s="1196"/>
      <c r="KM318" s="1196"/>
      <c r="KN318" s="1196"/>
      <c r="KO318" s="1196"/>
      <c r="KP318" s="1196"/>
      <c r="KQ318" s="1196"/>
      <c r="KR318" s="1196"/>
      <c r="KS318" s="1196"/>
      <c r="KT318" s="1196"/>
      <c r="KU318" s="1196"/>
      <c r="KV318" s="1196"/>
      <c r="KW318" s="1196"/>
      <c r="KX318" s="1196"/>
      <c r="KY318" s="1196"/>
      <c r="KZ318" s="1196"/>
      <c r="LA318" s="1196"/>
      <c r="LB318" s="1196"/>
      <c r="LC318" s="1196"/>
      <c r="LD318" s="1196"/>
      <c r="LE318" s="1196"/>
      <c r="LF318" s="1196"/>
      <c r="LG318" s="1196"/>
      <c r="LH318" s="1196"/>
      <c r="LI318" s="1201"/>
      <c r="LJ318" s="1201"/>
      <c r="LK318" s="1201"/>
      <c r="LL318" s="1201"/>
      <c r="LM318" s="1201"/>
      <c r="LN318" s="1201"/>
      <c r="LO318" s="1201"/>
      <c r="LP318" s="1965"/>
    </row>
    <row r="319" s="1223" customFormat="1" ht="47" customHeight="1" spans="1:327">
      <c r="A319" s="1864">
        <v>46015</v>
      </c>
      <c r="B319" s="1044" t="s">
        <v>173</v>
      </c>
      <c r="C319" s="1045" t="s">
        <v>98</v>
      </c>
      <c r="D319" s="1046">
        <v>4500189942</v>
      </c>
      <c r="E319" s="1047" t="s">
        <v>5816</v>
      </c>
      <c r="F319" s="1046" t="s">
        <v>5817</v>
      </c>
      <c r="G319" s="1048" t="s">
        <v>5276</v>
      </c>
      <c r="H319" s="1048" t="s">
        <v>5276</v>
      </c>
      <c r="I319" s="1066" t="s">
        <v>5277</v>
      </c>
      <c r="J319" s="1277">
        <v>2640</v>
      </c>
      <c r="K319" s="1883">
        <v>0</v>
      </c>
      <c r="L319" s="1883">
        <v>2640</v>
      </c>
      <c r="M319" s="1527">
        <f t="shared" si="168"/>
        <v>1</v>
      </c>
      <c r="N319" s="1284">
        <v>46106</v>
      </c>
      <c r="O319" s="1284">
        <f>N319-2</f>
        <v>46104</v>
      </c>
      <c r="P319" s="1884" t="s">
        <v>5818</v>
      </c>
      <c r="Q319" s="1908"/>
      <c r="R319" s="1909"/>
      <c r="S319" s="1577">
        <f t="shared" si="170"/>
        <v>-2640</v>
      </c>
      <c r="T319" s="1909" t="s">
        <v>1634</v>
      </c>
      <c r="U319" s="1917" t="s">
        <v>829</v>
      </c>
      <c r="V319" s="1569"/>
      <c r="W319" s="1336" t="s">
        <v>5766</v>
      </c>
      <c r="X319" s="1335" t="s">
        <v>5482</v>
      </c>
      <c r="Y319" s="1336" t="s">
        <v>5761</v>
      </c>
      <c r="Z319" s="1336" t="s">
        <v>5733</v>
      </c>
      <c r="AA319" s="1937" t="s">
        <v>2394</v>
      </c>
      <c r="AB319" s="1336"/>
      <c r="AC319" s="1126" t="s">
        <v>5762</v>
      </c>
      <c r="AD319" s="1372" t="s">
        <v>181</v>
      </c>
      <c r="AE319" s="1128">
        <v>2144.21</v>
      </c>
      <c r="AF319" s="1129">
        <f>AE319*M319</f>
        <v>2144.21</v>
      </c>
      <c r="AG319" s="1949"/>
      <c r="AH319" s="1950" t="s">
        <v>81</v>
      </c>
      <c r="AI319" s="1950">
        <v>5</v>
      </c>
      <c r="AJ319" s="1277">
        <v>2640</v>
      </c>
      <c r="AK319" s="1951"/>
      <c r="AL319" s="1952"/>
      <c r="AM319" s="1952">
        <f>J319/12</f>
        <v>220</v>
      </c>
      <c r="AN319" s="1952"/>
      <c r="AO319" s="1952"/>
      <c r="AP319" s="1951" t="s">
        <v>5763</v>
      </c>
      <c r="AQ319" s="1277">
        <f t="shared" si="171"/>
        <v>2640</v>
      </c>
      <c r="AR319" s="1952"/>
      <c r="AS319" s="1446">
        <f t="shared" si="172"/>
        <v>528</v>
      </c>
      <c r="AT319" s="1447">
        <f t="shared" si="173"/>
        <v>528</v>
      </c>
      <c r="AU319" s="1447">
        <f t="shared" si="174"/>
        <v>528</v>
      </c>
      <c r="AV319" s="1447">
        <f t="shared" si="175"/>
        <v>528</v>
      </c>
      <c r="AW319" s="1448">
        <f t="shared" si="176"/>
        <v>528</v>
      </c>
      <c r="AX319" s="1634">
        <f t="shared" si="177"/>
        <v>506</v>
      </c>
      <c r="AY319" s="1178">
        <f t="shared" si="178"/>
        <v>22</v>
      </c>
      <c r="AZ319" s="1030"/>
      <c r="BA319" s="1013"/>
      <c r="BB319" s="1193"/>
      <c r="BC319" s="1193"/>
      <c r="BD319" s="1193"/>
      <c r="BE319" s="1193"/>
      <c r="BF319" s="1193"/>
      <c r="BG319" s="1193"/>
      <c r="BH319" s="1193"/>
      <c r="BI319" s="1193"/>
      <c r="BJ319" s="1193"/>
      <c r="BK319" s="1193"/>
      <c r="BL319" s="1193"/>
      <c r="BM319" s="1193"/>
      <c r="BN319" s="1193"/>
      <c r="BO319" s="1193"/>
      <c r="BP319" s="1193"/>
      <c r="BQ319" s="1193"/>
      <c r="BR319" s="1193"/>
      <c r="BS319" s="1193"/>
      <c r="BT319" s="1193"/>
      <c r="BU319" s="1193"/>
      <c r="BV319" s="1193"/>
      <c r="BW319" s="1193"/>
      <c r="BX319" s="1193"/>
      <c r="BY319" s="1193"/>
      <c r="BZ319" s="1193"/>
      <c r="CA319" s="1193"/>
      <c r="CB319" s="1193"/>
      <c r="CC319" s="1193"/>
      <c r="CD319" s="1193"/>
      <c r="CE319" s="1193"/>
      <c r="CF319" s="1193"/>
      <c r="CG319" s="1193"/>
      <c r="CH319" s="1193"/>
      <c r="CI319" s="1193"/>
      <c r="CJ319" s="1193"/>
      <c r="CK319" s="1193"/>
      <c r="CL319" s="1193"/>
      <c r="CM319" s="1193"/>
      <c r="CN319" s="1193"/>
      <c r="CO319" s="1193"/>
      <c r="CP319" s="1193"/>
      <c r="CQ319" s="1193"/>
      <c r="CR319" s="1193"/>
      <c r="CS319" s="1193"/>
      <c r="CT319" s="1193"/>
      <c r="CU319" s="1193"/>
      <c r="CV319" s="1193"/>
      <c r="CW319" s="1193"/>
      <c r="CX319" s="1193"/>
      <c r="CY319" s="1193"/>
      <c r="CZ319" s="1193"/>
      <c r="DA319" s="1193"/>
      <c r="DB319" s="1193"/>
      <c r="DC319" s="1193"/>
      <c r="DD319" s="1193"/>
      <c r="DE319" s="1193"/>
      <c r="DF319" s="1193"/>
      <c r="DG319" s="1193"/>
      <c r="DH319" s="1193"/>
      <c r="DI319" s="1193"/>
      <c r="DJ319" s="1193"/>
      <c r="DK319" s="1193"/>
      <c r="DL319" s="1193"/>
      <c r="DM319" s="1193"/>
      <c r="DN319" s="1193"/>
      <c r="DO319" s="1193"/>
      <c r="DP319" s="1193"/>
      <c r="DQ319" s="1193"/>
      <c r="DR319" s="1193"/>
      <c r="DS319" s="1193"/>
      <c r="DT319" s="1193"/>
      <c r="DU319" s="1193"/>
      <c r="DV319" s="1193"/>
      <c r="DW319" s="1193"/>
      <c r="DX319" s="1193"/>
      <c r="DY319" s="1193"/>
      <c r="DZ319" s="1193"/>
      <c r="EA319" s="1193"/>
      <c r="EB319" s="1193"/>
      <c r="EC319" s="1193"/>
      <c r="ED319" s="1193"/>
      <c r="EE319" s="1193"/>
      <c r="EF319" s="1193"/>
      <c r="EG319" s="1193"/>
      <c r="EH319" s="1193"/>
      <c r="EI319" s="1193"/>
      <c r="EJ319" s="1193"/>
      <c r="EK319" s="1193"/>
      <c r="EL319" s="1193"/>
      <c r="EM319" s="1193"/>
      <c r="EN319" s="1193"/>
      <c r="EO319" s="1193"/>
      <c r="EP319" s="1193"/>
      <c r="EQ319" s="1193"/>
      <c r="ER319" s="1193"/>
      <c r="ES319" s="1193"/>
      <c r="ET319" s="1193"/>
      <c r="EU319" s="1193"/>
      <c r="EV319" s="1193"/>
      <c r="EW319" s="1193"/>
      <c r="EX319" s="1193"/>
      <c r="EY319" s="1193"/>
      <c r="EZ319" s="1193"/>
      <c r="FA319" s="1193"/>
      <c r="FB319" s="1193"/>
      <c r="FC319" s="1193"/>
      <c r="FD319" s="1193"/>
      <c r="FE319" s="1193"/>
      <c r="FF319" s="1193"/>
      <c r="FG319" s="1193"/>
      <c r="FH319" s="1193"/>
      <c r="FI319" s="1193"/>
      <c r="FJ319" s="1193"/>
      <c r="FK319" s="1193"/>
      <c r="FL319" s="1193"/>
      <c r="FM319" s="1193"/>
      <c r="FN319" s="1193"/>
      <c r="FO319" s="1193"/>
      <c r="FP319" s="1193"/>
      <c r="FQ319" s="1193"/>
      <c r="FR319" s="1193"/>
      <c r="FS319" s="1193"/>
      <c r="FT319" s="1193"/>
      <c r="FU319" s="1193"/>
      <c r="FV319" s="1193"/>
      <c r="FW319" s="1193"/>
      <c r="FX319" s="1193"/>
      <c r="FY319" s="1193"/>
      <c r="FZ319" s="1193"/>
      <c r="GA319" s="1193"/>
      <c r="GB319" s="1193"/>
      <c r="GC319" s="1193"/>
      <c r="GD319" s="1193"/>
      <c r="GE319" s="1193"/>
      <c r="GF319" s="1193"/>
      <c r="GG319" s="1193"/>
      <c r="GH319" s="1193"/>
      <c r="GI319" s="1193"/>
      <c r="GJ319" s="1193"/>
      <c r="GK319" s="1193"/>
      <c r="GL319" s="1193"/>
      <c r="GM319" s="1193"/>
      <c r="GN319" s="1193"/>
      <c r="GO319" s="1193"/>
      <c r="GP319" s="1193"/>
      <c r="GQ319" s="1193"/>
      <c r="GR319" s="1193"/>
      <c r="GS319" s="1193"/>
      <c r="GT319" s="1193"/>
      <c r="GU319" s="1193"/>
      <c r="GV319" s="1193"/>
      <c r="GW319" s="1193"/>
      <c r="GX319" s="1193"/>
      <c r="GY319" s="1193"/>
      <c r="GZ319" s="1193"/>
      <c r="HA319" s="1193"/>
      <c r="HB319" s="1193"/>
      <c r="HC319" s="1193"/>
      <c r="HD319" s="1193"/>
      <c r="HE319" s="1193"/>
      <c r="HF319" s="1193"/>
      <c r="HG319" s="1193"/>
      <c r="HH319" s="1193"/>
      <c r="HI319" s="1193"/>
      <c r="HJ319" s="1193"/>
      <c r="HK319" s="1193"/>
      <c r="HL319" s="1193"/>
      <c r="HM319" s="1193"/>
      <c r="HN319" s="1193"/>
      <c r="HO319" s="1193"/>
      <c r="HP319" s="1193"/>
      <c r="HQ319" s="1193"/>
      <c r="HR319" s="1193"/>
      <c r="HS319" s="1193"/>
      <c r="HT319" s="1193"/>
      <c r="HU319" s="1193"/>
      <c r="HV319" s="1193"/>
      <c r="HW319" s="1193"/>
      <c r="HX319" s="1193"/>
      <c r="HY319" s="1193"/>
      <c r="HZ319" s="1193"/>
      <c r="IA319" s="1193"/>
      <c r="IB319" s="1193"/>
      <c r="IC319" s="1193"/>
      <c r="ID319" s="1193"/>
      <c r="IE319" s="1193"/>
      <c r="IF319" s="1193"/>
      <c r="IG319" s="1193"/>
      <c r="IH319" s="1193"/>
      <c r="II319" s="1193"/>
      <c r="IJ319" s="1193"/>
      <c r="IK319" s="1193"/>
      <c r="IL319" s="1193"/>
      <c r="IM319" s="1193"/>
      <c r="IN319" s="1193"/>
      <c r="IO319" s="1193"/>
      <c r="IP319" s="1193"/>
      <c r="IQ319" s="1193"/>
      <c r="IR319" s="1193"/>
      <c r="IS319" s="1193"/>
      <c r="IT319" s="1193"/>
      <c r="IU319" s="1193"/>
      <c r="IV319" s="1193"/>
      <c r="IW319" s="1193"/>
      <c r="IX319" s="1193"/>
      <c r="IY319" s="1193"/>
      <c r="IZ319" s="1193"/>
      <c r="JA319" s="1193"/>
      <c r="JB319" s="1193"/>
      <c r="JC319" s="1193"/>
      <c r="JD319" s="1193"/>
      <c r="JE319" s="1193"/>
      <c r="JF319" s="1193"/>
      <c r="JG319" s="1193"/>
      <c r="JH319" s="1193"/>
      <c r="JI319" s="1193"/>
      <c r="JJ319" s="1193"/>
      <c r="JK319" s="1193"/>
      <c r="JL319" s="1193"/>
      <c r="JM319" s="1193"/>
      <c r="JN319" s="1193"/>
      <c r="JO319" s="1193"/>
      <c r="JP319" s="1193"/>
      <c r="JQ319" s="1193"/>
      <c r="JR319" s="1193"/>
      <c r="JS319" s="1193"/>
      <c r="JT319" s="1193"/>
      <c r="JU319" s="1193"/>
      <c r="JV319" s="1193"/>
      <c r="JW319" s="1193"/>
      <c r="JX319" s="1193"/>
      <c r="JY319" s="1193"/>
      <c r="JZ319" s="1193"/>
      <c r="KA319" s="1193"/>
      <c r="KB319" s="1193"/>
      <c r="KC319" s="1193"/>
      <c r="KD319" s="1193"/>
      <c r="KE319" s="1193"/>
      <c r="KF319" s="1193"/>
      <c r="KG319" s="1193"/>
      <c r="KH319" s="1193"/>
      <c r="KI319" s="1193"/>
      <c r="KJ319" s="1193"/>
      <c r="KK319" s="1193"/>
      <c r="KL319" s="1193"/>
      <c r="KM319" s="1193"/>
      <c r="KN319" s="1193"/>
      <c r="KO319" s="1193"/>
      <c r="KP319" s="1193"/>
      <c r="KQ319" s="1193"/>
      <c r="KR319" s="1193"/>
      <c r="KS319" s="1193"/>
      <c r="KT319" s="1193"/>
      <c r="KU319" s="1193"/>
      <c r="KV319" s="1193"/>
      <c r="KW319" s="1193"/>
      <c r="KX319" s="1193"/>
      <c r="KY319" s="1193"/>
      <c r="KZ319" s="1193"/>
      <c r="LA319" s="1193"/>
      <c r="LB319" s="1193"/>
      <c r="LC319" s="1193"/>
      <c r="LD319" s="1193"/>
      <c r="LE319" s="1193"/>
      <c r="LF319" s="1193"/>
      <c r="LG319" s="1193"/>
      <c r="LH319" s="1200"/>
      <c r="LI319" s="1200"/>
      <c r="LJ319" s="1200"/>
      <c r="LK319" s="1200"/>
      <c r="LL319" s="1200"/>
      <c r="LM319" s="1200"/>
      <c r="LN319" s="1200"/>
      <c r="LO319" s="1472"/>
    </row>
    <row r="320" s="1223" customFormat="1" ht="47" customHeight="1" spans="1:327">
      <c r="A320" s="1864">
        <v>46015</v>
      </c>
      <c r="B320" s="1044" t="s">
        <v>173</v>
      </c>
      <c r="C320" s="1045" t="s">
        <v>98</v>
      </c>
      <c r="D320" s="1046">
        <v>4500189942</v>
      </c>
      <c r="E320" s="1047" t="s">
        <v>5819</v>
      </c>
      <c r="F320" s="1046" t="s">
        <v>5820</v>
      </c>
      <c r="G320" s="1048" t="s">
        <v>5276</v>
      </c>
      <c r="H320" s="1048" t="s">
        <v>5276</v>
      </c>
      <c r="I320" s="1066" t="s">
        <v>5277</v>
      </c>
      <c r="J320" s="1277">
        <v>5280</v>
      </c>
      <c r="K320" s="1883">
        <v>0</v>
      </c>
      <c r="L320" s="1883">
        <v>2640</v>
      </c>
      <c r="M320" s="1527">
        <f t="shared" si="168"/>
        <v>2</v>
      </c>
      <c r="N320" s="1284">
        <v>46106</v>
      </c>
      <c r="O320" s="1284">
        <f>N320-2</f>
        <v>46104</v>
      </c>
      <c r="P320" s="1884" t="s">
        <v>5818</v>
      </c>
      <c r="Q320" s="1908"/>
      <c r="R320" s="1909"/>
      <c r="S320" s="1577">
        <f t="shared" si="170"/>
        <v>-5280</v>
      </c>
      <c r="T320" s="1909"/>
      <c r="U320" s="1917" t="s">
        <v>829</v>
      </c>
      <c r="V320" s="1569"/>
      <c r="W320" s="1336" t="s">
        <v>5766</v>
      </c>
      <c r="X320" s="1335" t="s">
        <v>5482</v>
      </c>
      <c r="Y320" s="1336" t="s">
        <v>5761</v>
      </c>
      <c r="Z320" s="1336" t="s">
        <v>5733</v>
      </c>
      <c r="AA320" s="1937" t="s">
        <v>2394</v>
      </c>
      <c r="AB320" s="1336"/>
      <c r="AC320" s="1126" t="s">
        <v>5762</v>
      </c>
      <c r="AD320" s="1372" t="s">
        <v>181</v>
      </c>
      <c r="AE320" s="1128">
        <v>2144.205</v>
      </c>
      <c r="AF320" s="1129">
        <f>AE320*M320</f>
        <v>4288.41</v>
      </c>
      <c r="AG320" s="1949"/>
      <c r="AH320" s="1950" t="s">
        <v>81</v>
      </c>
      <c r="AI320" s="1950">
        <v>5</v>
      </c>
      <c r="AJ320" s="1277">
        <v>5280</v>
      </c>
      <c r="AK320" s="1951"/>
      <c r="AL320" s="1952"/>
      <c r="AM320" s="1952">
        <f>J320/12</f>
        <v>440</v>
      </c>
      <c r="AN320" s="1952"/>
      <c r="AO320" s="1952"/>
      <c r="AP320" s="1951" t="s">
        <v>5763</v>
      </c>
      <c r="AQ320" s="1277">
        <f t="shared" si="171"/>
        <v>5280</v>
      </c>
      <c r="AR320" s="1952"/>
      <c r="AS320" s="1446">
        <f t="shared" si="172"/>
        <v>1056</v>
      </c>
      <c r="AT320" s="1447">
        <f t="shared" si="173"/>
        <v>1056</v>
      </c>
      <c r="AU320" s="1447">
        <f t="shared" si="174"/>
        <v>1056</v>
      </c>
      <c r="AV320" s="1447">
        <f t="shared" si="175"/>
        <v>1056</v>
      </c>
      <c r="AW320" s="1448">
        <f t="shared" si="176"/>
        <v>1056</v>
      </c>
      <c r="AX320" s="1634">
        <f t="shared" si="177"/>
        <v>1012</v>
      </c>
      <c r="AY320" s="1178">
        <f t="shared" si="178"/>
        <v>44</v>
      </c>
      <c r="AZ320" s="1030"/>
      <c r="BA320" s="1013"/>
      <c r="BB320" s="1193"/>
      <c r="BC320" s="1193"/>
      <c r="BD320" s="1193"/>
      <c r="BE320" s="1193"/>
      <c r="BF320" s="1193"/>
      <c r="BG320" s="1193"/>
      <c r="BH320" s="1193"/>
      <c r="BI320" s="1193"/>
      <c r="BJ320" s="1193"/>
      <c r="BK320" s="1193"/>
      <c r="BL320" s="1193"/>
      <c r="BM320" s="1193"/>
      <c r="BN320" s="1193"/>
      <c r="BO320" s="1193"/>
      <c r="BP320" s="1193"/>
      <c r="BQ320" s="1193"/>
      <c r="BR320" s="1193"/>
      <c r="BS320" s="1193"/>
      <c r="BT320" s="1193"/>
      <c r="BU320" s="1193"/>
      <c r="BV320" s="1193"/>
      <c r="BW320" s="1193"/>
      <c r="BX320" s="1193"/>
      <c r="BY320" s="1193"/>
      <c r="BZ320" s="1193"/>
      <c r="CA320" s="1193"/>
      <c r="CB320" s="1193"/>
      <c r="CC320" s="1193"/>
      <c r="CD320" s="1193"/>
      <c r="CE320" s="1193"/>
      <c r="CF320" s="1193"/>
      <c r="CG320" s="1193"/>
      <c r="CH320" s="1193"/>
      <c r="CI320" s="1193"/>
      <c r="CJ320" s="1193"/>
      <c r="CK320" s="1193"/>
      <c r="CL320" s="1193"/>
      <c r="CM320" s="1193"/>
      <c r="CN320" s="1193"/>
      <c r="CO320" s="1193"/>
      <c r="CP320" s="1193"/>
      <c r="CQ320" s="1193"/>
      <c r="CR320" s="1193"/>
      <c r="CS320" s="1193"/>
      <c r="CT320" s="1193"/>
      <c r="CU320" s="1193"/>
      <c r="CV320" s="1193"/>
      <c r="CW320" s="1193"/>
      <c r="CX320" s="1193"/>
      <c r="CY320" s="1193"/>
      <c r="CZ320" s="1193"/>
      <c r="DA320" s="1193"/>
      <c r="DB320" s="1193"/>
      <c r="DC320" s="1193"/>
      <c r="DD320" s="1193"/>
      <c r="DE320" s="1193"/>
      <c r="DF320" s="1193"/>
      <c r="DG320" s="1193"/>
      <c r="DH320" s="1193"/>
      <c r="DI320" s="1193"/>
      <c r="DJ320" s="1193"/>
      <c r="DK320" s="1193"/>
      <c r="DL320" s="1193"/>
      <c r="DM320" s="1193"/>
      <c r="DN320" s="1193"/>
      <c r="DO320" s="1193"/>
      <c r="DP320" s="1193"/>
      <c r="DQ320" s="1193"/>
      <c r="DR320" s="1193"/>
      <c r="DS320" s="1193"/>
      <c r="DT320" s="1193"/>
      <c r="DU320" s="1193"/>
      <c r="DV320" s="1193"/>
      <c r="DW320" s="1193"/>
      <c r="DX320" s="1193"/>
      <c r="DY320" s="1193"/>
      <c r="DZ320" s="1193"/>
      <c r="EA320" s="1193"/>
      <c r="EB320" s="1193"/>
      <c r="EC320" s="1193"/>
      <c r="ED320" s="1193"/>
      <c r="EE320" s="1193"/>
      <c r="EF320" s="1193"/>
      <c r="EG320" s="1193"/>
      <c r="EH320" s="1193"/>
      <c r="EI320" s="1193"/>
      <c r="EJ320" s="1193"/>
      <c r="EK320" s="1193"/>
      <c r="EL320" s="1193"/>
      <c r="EM320" s="1193"/>
      <c r="EN320" s="1193"/>
      <c r="EO320" s="1193"/>
      <c r="EP320" s="1193"/>
      <c r="EQ320" s="1193"/>
      <c r="ER320" s="1193"/>
      <c r="ES320" s="1193"/>
      <c r="ET320" s="1193"/>
      <c r="EU320" s="1193"/>
      <c r="EV320" s="1193"/>
      <c r="EW320" s="1193"/>
      <c r="EX320" s="1193"/>
      <c r="EY320" s="1193"/>
      <c r="EZ320" s="1193"/>
      <c r="FA320" s="1193"/>
      <c r="FB320" s="1193"/>
      <c r="FC320" s="1193"/>
      <c r="FD320" s="1193"/>
      <c r="FE320" s="1193"/>
      <c r="FF320" s="1193"/>
      <c r="FG320" s="1193"/>
      <c r="FH320" s="1193"/>
      <c r="FI320" s="1193"/>
      <c r="FJ320" s="1193"/>
      <c r="FK320" s="1193"/>
      <c r="FL320" s="1193"/>
      <c r="FM320" s="1193"/>
      <c r="FN320" s="1193"/>
      <c r="FO320" s="1193"/>
      <c r="FP320" s="1193"/>
      <c r="FQ320" s="1193"/>
      <c r="FR320" s="1193"/>
      <c r="FS320" s="1193"/>
      <c r="FT320" s="1193"/>
      <c r="FU320" s="1193"/>
      <c r="FV320" s="1193"/>
      <c r="FW320" s="1193"/>
      <c r="FX320" s="1193"/>
      <c r="FY320" s="1193"/>
      <c r="FZ320" s="1193"/>
      <c r="GA320" s="1193"/>
      <c r="GB320" s="1193"/>
      <c r="GC320" s="1193"/>
      <c r="GD320" s="1193"/>
      <c r="GE320" s="1193"/>
      <c r="GF320" s="1193"/>
      <c r="GG320" s="1193"/>
      <c r="GH320" s="1193"/>
      <c r="GI320" s="1193"/>
      <c r="GJ320" s="1193"/>
      <c r="GK320" s="1193"/>
      <c r="GL320" s="1193"/>
      <c r="GM320" s="1193"/>
      <c r="GN320" s="1193"/>
      <c r="GO320" s="1193"/>
      <c r="GP320" s="1193"/>
      <c r="GQ320" s="1193"/>
      <c r="GR320" s="1193"/>
      <c r="GS320" s="1193"/>
      <c r="GT320" s="1193"/>
      <c r="GU320" s="1193"/>
      <c r="GV320" s="1193"/>
      <c r="GW320" s="1193"/>
      <c r="GX320" s="1193"/>
      <c r="GY320" s="1193"/>
      <c r="GZ320" s="1193"/>
      <c r="HA320" s="1193"/>
      <c r="HB320" s="1193"/>
      <c r="HC320" s="1193"/>
      <c r="HD320" s="1193"/>
      <c r="HE320" s="1193"/>
      <c r="HF320" s="1193"/>
      <c r="HG320" s="1193"/>
      <c r="HH320" s="1193"/>
      <c r="HI320" s="1193"/>
      <c r="HJ320" s="1193"/>
      <c r="HK320" s="1193"/>
      <c r="HL320" s="1193"/>
      <c r="HM320" s="1193"/>
      <c r="HN320" s="1193"/>
      <c r="HO320" s="1193"/>
      <c r="HP320" s="1193"/>
      <c r="HQ320" s="1193"/>
      <c r="HR320" s="1193"/>
      <c r="HS320" s="1193"/>
      <c r="HT320" s="1193"/>
      <c r="HU320" s="1193"/>
      <c r="HV320" s="1193"/>
      <c r="HW320" s="1193"/>
      <c r="HX320" s="1193"/>
      <c r="HY320" s="1193"/>
      <c r="HZ320" s="1193"/>
      <c r="IA320" s="1193"/>
      <c r="IB320" s="1193"/>
      <c r="IC320" s="1193"/>
      <c r="ID320" s="1193"/>
      <c r="IE320" s="1193"/>
      <c r="IF320" s="1193"/>
      <c r="IG320" s="1193"/>
      <c r="IH320" s="1193"/>
      <c r="II320" s="1193"/>
      <c r="IJ320" s="1193"/>
      <c r="IK320" s="1193"/>
      <c r="IL320" s="1193"/>
      <c r="IM320" s="1193"/>
      <c r="IN320" s="1193"/>
      <c r="IO320" s="1193"/>
      <c r="IP320" s="1193"/>
      <c r="IQ320" s="1193"/>
      <c r="IR320" s="1193"/>
      <c r="IS320" s="1193"/>
      <c r="IT320" s="1193"/>
      <c r="IU320" s="1193"/>
      <c r="IV320" s="1193"/>
      <c r="IW320" s="1193"/>
      <c r="IX320" s="1193"/>
      <c r="IY320" s="1193"/>
      <c r="IZ320" s="1193"/>
      <c r="JA320" s="1193"/>
      <c r="JB320" s="1193"/>
      <c r="JC320" s="1193"/>
      <c r="JD320" s="1193"/>
      <c r="JE320" s="1193"/>
      <c r="JF320" s="1193"/>
      <c r="JG320" s="1193"/>
      <c r="JH320" s="1193"/>
      <c r="JI320" s="1193"/>
      <c r="JJ320" s="1193"/>
      <c r="JK320" s="1193"/>
      <c r="JL320" s="1193"/>
      <c r="JM320" s="1193"/>
      <c r="JN320" s="1193"/>
      <c r="JO320" s="1193"/>
      <c r="JP320" s="1193"/>
      <c r="JQ320" s="1193"/>
      <c r="JR320" s="1193"/>
      <c r="JS320" s="1193"/>
      <c r="JT320" s="1193"/>
      <c r="JU320" s="1193"/>
      <c r="JV320" s="1193"/>
      <c r="JW320" s="1193"/>
      <c r="JX320" s="1193"/>
      <c r="JY320" s="1193"/>
      <c r="JZ320" s="1193"/>
      <c r="KA320" s="1193"/>
      <c r="KB320" s="1193"/>
      <c r="KC320" s="1193"/>
      <c r="KD320" s="1193"/>
      <c r="KE320" s="1193"/>
      <c r="KF320" s="1193"/>
      <c r="KG320" s="1193"/>
      <c r="KH320" s="1193"/>
      <c r="KI320" s="1193"/>
      <c r="KJ320" s="1193"/>
      <c r="KK320" s="1193"/>
      <c r="KL320" s="1193"/>
      <c r="KM320" s="1193"/>
      <c r="KN320" s="1193"/>
      <c r="KO320" s="1193"/>
      <c r="KP320" s="1193"/>
      <c r="KQ320" s="1193"/>
      <c r="KR320" s="1193"/>
      <c r="KS320" s="1193"/>
      <c r="KT320" s="1193"/>
      <c r="KU320" s="1193"/>
      <c r="KV320" s="1193"/>
      <c r="KW320" s="1193"/>
      <c r="KX320" s="1193"/>
      <c r="KY320" s="1193"/>
      <c r="KZ320" s="1193"/>
      <c r="LA320" s="1193"/>
      <c r="LB320" s="1193"/>
      <c r="LC320" s="1193"/>
      <c r="LD320" s="1193"/>
      <c r="LE320" s="1193"/>
      <c r="LF320" s="1193"/>
      <c r="LG320" s="1193"/>
      <c r="LH320" s="1200"/>
      <c r="LI320" s="1200"/>
      <c r="LJ320" s="1200"/>
      <c r="LK320" s="1200"/>
      <c r="LL320" s="1200"/>
      <c r="LM320" s="1200"/>
      <c r="LN320" s="1200"/>
      <c r="LO320" s="1472"/>
    </row>
    <row r="321" s="1014" customFormat="1" ht="47" customHeight="1" spans="1:319">
      <c r="A321" s="1231">
        <v>46050</v>
      </c>
      <c r="B321" s="1232" t="s">
        <v>3024</v>
      </c>
      <c r="C321" s="1233" t="s">
        <v>98</v>
      </c>
      <c r="D321" s="1234">
        <v>4500192425</v>
      </c>
      <c r="E321" s="1235" t="s">
        <v>3525</v>
      </c>
      <c r="F321" s="1234" t="s">
        <v>5821</v>
      </c>
      <c r="G321" s="1236" t="s">
        <v>4747</v>
      </c>
      <c r="H321" s="1236" t="s">
        <v>4747</v>
      </c>
      <c r="I321" s="1887" t="s">
        <v>4808</v>
      </c>
      <c r="J321" s="1277">
        <v>1920</v>
      </c>
      <c r="K321" s="1068">
        <v>0</v>
      </c>
      <c r="L321" s="1068">
        <v>96</v>
      </c>
      <c r="M321" s="1886">
        <f t="shared" si="168"/>
        <v>20</v>
      </c>
      <c r="N321" s="1069">
        <v>46106</v>
      </c>
      <c r="O321" s="1069">
        <f>N321-2</f>
        <v>46104</v>
      </c>
      <c r="P321" s="1070"/>
      <c r="Q321" s="1096"/>
      <c r="R321" s="1909"/>
      <c r="S321" s="1577">
        <f t="shared" si="170"/>
        <v>-1920</v>
      </c>
      <c r="T321" s="1984"/>
      <c r="U321" s="1571" t="s">
        <v>829</v>
      </c>
      <c r="V321" s="1314"/>
      <c r="W321" s="1099" t="s">
        <v>88</v>
      </c>
      <c r="X321" s="1098">
        <v>46056</v>
      </c>
      <c r="Y321" s="1099" t="s">
        <v>5822</v>
      </c>
      <c r="Z321" s="1099" t="s">
        <v>4171</v>
      </c>
      <c r="AA321" s="1099"/>
      <c r="AB321" s="1099"/>
      <c r="AC321" s="1126" t="s">
        <v>5823</v>
      </c>
      <c r="AD321" s="1127" t="s">
        <v>666</v>
      </c>
      <c r="AE321" s="1363">
        <v>0.792</v>
      </c>
      <c r="AF321" s="1364">
        <f t="shared" ref="AF321:AF325" si="179">AE321*J321</f>
        <v>1520.64</v>
      </c>
      <c r="AG321" s="1130"/>
      <c r="AH321" s="1950" t="s">
        <v>81</v>
      </c>
      <c r="AI321" s="1131">
        <v>5</v>
      </c>
      <c r="AJ321" s="1277">
        <f>J321</f>
        <v>1920</v>
      </c>
      <c r="AK321" s="1152"/>
      <c r="AL321" s="1152">
        <f>J321/24</f>
        <v>80</v>
      </c>
      <c r="AM321" s="1152"/>
      <c r="AN321" s="1152"/>
      <c r="AO321" s="1152"/>
      <c r="AP321" s="1152" t="s">
        <v>5796</v>
      </c>
      <c r="AQ321" s="1277">
        <f t="shared" si="171"/>
        <v>1920</v>
      </c>
      <c r="AR321" s="1152"/>
      <c r="AS321" s="1178">
        <f t="shared" si="172"/>
        <v>384</v>
      </c>
      <c r="AT321" s="1178">
        <f t="shared" si="173"/>
        <v>384</v>
      </c>
      <c r="AU321" s="1178">
        <f t="shared" si="174"/>
        <v>384</v>
      </c>
      <c r="AV321" s="1178">
        <f t="shared" si="175"/>
        <v>384</v>
      </c>
      <c r="AW321" s="1178">
        <f t="shared" si="176"/>
        <v>384</v>
      </c>
      <c r="AX321" s="1178">
        <f t="shared" si="177"/>
        <v>368</v>
      </c>
      <c r="AY321" s="1178">
        <f t="shared" si="178"/>
        <v>16</v>
      </c>
      <c r="AZ321" s="1068"/>
      <c r="BA321" s="1456"/>
      <c r="BB321" s="1457"/>
      <c r="BC321" s="1457"/>
      <c r="BD321" s="1457"/>
      <c r="BE321" s="1457"/>
      <c r="BF321" s="1457"/>
      <c r="BG321" s="1457"/>
      <c r="BH321" s="1457"/>
      <c r="BI321" s="1457"/>
      <c r="BJ321" s="1457"/>
      <c r="BK321" s="1457"/>
      <c r="BL321" s="1457"/>
      <c r="BM321" s="1457"/>
      <c r="BN321" s="1457"/>
      <c r="BO321" s="1457"/>
      <c r="BP321" s="1457"/>
      <c r="BQ321" s="1457"/>
      <c r="BR321" s="1457"/>
      <c r="BS321" s="1457"/>
      <c r="BT321" s="1457"/>
      <c r="BU321" s="1457"/>
      <c r="BV321" s="1457"/>
      <c r="BW321" s="1457"/>
      <c r="BX321" s="1457"/>
      <c r="BY321" s="1457"/>
      <c r="BZ321" s="1457"/>
      <c r="CA321" s="1457"/>
      <c r="CB321" s="1457"/>
      <c r="CC321" s="1457"/>
      <c r="CD321" s="1457"/>
      <c r="CE321" s="1457"/>
      <c r="CF321" s="1457"/>
      <c r="CG321" s="1457"/>
      <c r="CH321" s="1457"/>
      <c r="CI321" s="1457"/>
      <c r="CJ321" s="1457"/>
      <c r="CK321" s="1457"/>
      <c r="CL321" s="1457"/>
      <c r="CM321" s="1457"/>
      <c r="CN321" s="1457"/>
      <c r="CO321" s="1457"/>
      <c r="CP321" s="1457"/>
      <c r="CQ321" s="1457"/>
      <c r="CR321" s="1457"/>
      <c r="CS321" s="1457"/>
      <c r="CT321" s="1457"/>
      <c r="CU321" s="1457"/>
      <c r="CV321" s="1457"/>
      <c r="CW321" s="1457"/>
      <c r="CX321" s="1457"/>
      <c r="CY321" s="1457"/>
      <c r="CZ321" s="1457"/>
      <c r="DA321" s="1457"/>
      <c r="DB321" s="1457"/>
      <c r="DC321" s="1457"/>
      <c r="DD321" s="1457"/>
      <c r="DE321" s="1457"/>
      <c r="DF321" s="1457"/>
      <c r="DG321" s="1457"/>
      <c r="DH321" s="1457"/>
      <c r="DI321" s="1457"/>
      <c r="DJ321" s="1457"/>
      <c r="DK321" s="1457"/>
      <c r="DL321" s="1457"/>
      <c r="DM321" s="1457"/>
      <c r="DN321" s="1457"/>
      <c r="DO321" s="1457"/>
      <c r="DP321" s="1457"/>
      <c r="DQ321" s="1457"/>
      <c r="DR321" s="1457"/>
      <c r="DS321" s="1457"/>
      <c r="DT321" s="1457"/>
      <c r="DU321" s="1457"/>
      <c r="DV321" s="1457"/>
      <c r="DW321" s="1457"/>
      <c r="DX321" s="1457"/>
      <c r="DY321" s="1457"/>
      <c r="DZ321" s="1457"/>
      <c r="EA321" s="1457"/>
      <c r="EB321" s="1457"/>
      <c r="EC321" s="1457"/>
      <c r="ED321" s="1457"/>
      <c r="EE321" s="1457"/>
      <c r="EF321" s="1457"/>
      <c r="EG321" s="1457"/>
      <c r="EH321" s="1457"/>
      <c r="EI321" s="1457"/>
      <c r="EJ321" s="1457"/>
      <c r="EK321" s="1457"/>
      <c r="EL321" s="1457"/>
      <c r="EM321" s="1457"/>
      <c r="EN321" s="1457"/>
      <c r="EO321" s="1457"/>
      <c r="EP321" s="1457"/>
      <c r="EQ321" s="1457"/>
      <c r="ER321" s="1457"/>
      <c r="ES321" s="1457"/>
      <c r="ET321" s="1457"/>
      <c r="EU321" s="1457"/>
      <c r="EV321" s="1457"/>
      <c r="EW321" s="1457"/>
      <c r="EX321" s="1457"/>
      <c r="EY321" s="1457"/>
      <c r="EZ321" s="1457"/>
      <c r="FA321" s="1457"/>
      <c r="FB321" s="1457"/>
      <c r="FC321" s="1457"/>
      <c r="FD321" s="1457"/>
      <c r="FE321" s="1457"/>
      <c r="FF321" s="1457"/>
      <c r="FG321" s="1457"/>
      <c r="FH321" s="1457"/>
      <c r="FI321" s="1457"/>
      <c r="FJ321" s="1457"/>
      <c r="FK321" s="1457"/>
      <c r="FL321" s="1457"/>
      <c r="FM321" s="1457"/>
      <c r="FN321" s="1457"/>
      <c r="FO321" s="1457"/>
      <c r="FP321" s="1457"/>
      <c r="FQ321" s="1457"/>
      <c r="FR321" s="1457"/>
      <c r="FS321" s="1457"/>
      <c r="FT321" s="1457"/>
      <c r="FU321" s="1457"/>
      <c r="FV321" s="1457"/>
      <c r="FW321" s="1457"/>
      <c r="FX321" s="1457"/>
      <c r="FY321" s="1457"/>
      <c r="FZ321" s="1457"/>
      <c r="GA321" s="1457"/>
      <c r="GB321" s="1457"/>
      <c r="GC321" s="1457"/>
      <c r="GD321" s="1457"/>
      <c r="GE321" s="1457"/>
      <c r="GF321" s="1457"/>
      <c r="GG321" s="1457"/>
      <c r="GH321" s="1457"/>
      <c r="GI321" s="1457"/>
      <c r="GJ321" s="1457"/>
      <c r="GK321" s="1457"/>
      <c r="GL321" s="1457"/>
      <c r="GM321" s="1457"/>
      <c r="GN321" s="1457"/>
      <c r="GO321" s="1457"/>
      <c r="GP321" s="1457"/>
      <c r="GQ321" s="1457"/>
      <c r="GR321" s="1457"/>
      <c r="GS321" s="1457"/>
      <c r="GT321" s="1457"/>
      <c r="GU321" s="1457"/>
      <c r="GV321" s="1457"/>
      <c r="GW321" s="1457"/>
      <c r="GX321" s="1457"/>
      <c r="GY321" s="1457"/>
      <c r="GZ321" s="1457"/>
      <c r="HA321" s="1457"/>
      <c r="HB321" s="1457"/>
      <c r="HC321" s="1457"/>
      <c r="HD321" s="1457"/>
      <c r="HE321" s="1457"/>
      <c r="HF321" s="1457"/>
      <c r="HG321" s="1457"/>
      <c r="HH321" s="1457"/>
      <c r="HI321" s="1457"/>
      <c r="HJ321" s="1457"/>
      <c r="HK321" s="1457"/>
      <c r="HL321" s="1457"/>
      <c r="HM321" s="1457"/>
      <c r="HN321" s="1457"/>
      <c r="HO321" s="1457"/>
      <c r="HP321" s="1457"/>
      <c r="HQ321" s="1457"/>
      <c r="HR321" s="1457"/>
      <c r="HS321" s="1457"/>
      <c r="HT321" s="1457"/>
      <c r="HU321" s="1457"/>
      <c r="HV321" s="1457"/>
      <c r="HW321" s="1457"/>
      <c r="HX321" s="1457"/>
      <c r="HY321" s="1457"/>
      <c r="HZ321" s="1457"/>
      <c r="IA321" s="1457"/>
      <c r="IB321" s="1457"/>
      <c r="IC321" s="1457"/>
      <c r="ID321" s="1457"/>
      <c r="IE321" s="1457"/>
      <c r="IF321" s="1457"/>
      <c r="IG321" s="1457"/>
      <c r="IH321" s="1457"/>
      <c r="II321" s="1457"/>
      <c r="IJ321" s="1457"/>
      <c r="IK321" s="1457"/>
      <c r="IL321" s="1457"/>
      <c r="IM321" s="1457"/>
      <c r="IN321" s="1457"/>
      <c r="IO321" s="1457"/>
      <c r="IP321" s="1457"/>
      <c r="IQ321" s="1457"/>
      <c r="IR321" s="1457"/>
      <c r="IS321" s="1457"/>
      <c r="IT321" s="1457"/>
      <c r="IU321" s="1457"/>
      <c r="IV321" s="1457"/>
      <c r="IW321" s="1457"/>
      <c r="IX321" s="1457"/>
      <c r="IY321" s="1457"/>
      <c r="IZ321" s="1457"/>
      <c r="JA321" s="1457"/>
      <c r="JB321" s="1457"/>
      <c r="JC321" s="1457"/>
      <c r="JD321" s="1457"/>
      <c r="JE321" s="1457"/>
      <c r="JF321" s="1457"/>
      <c r="JG321" s="1457"/>
      <c r="JH321" s="1457"/>
      <c r="JI321" s="1457"/>
      <c r="JJ321" s="1457"/>
      <c r="JK321" s="1457"/>
      <c r="JL321" s="1457"/>
      <c r="JM321" s="1457"/>
      <c r="JN321" s="1457"/>
      <c r="JO321" s="1457"/>
      <c r="JP321" s="1457"/>
      <c r="JQ321" s="1457"/>
      <c r="JR321" s="1457"/>
      <c r="JS321" s="1457"/>
      <c r="JT321" s="1457"/>
      <c r="JU321" s="1457"/>
      <c r="JV321" s="1457"/>
      <c r="JW321" s="1457"/>
      <c r="JX321" s="1457"/>
      <c r="JY321" s="1457"/>
      <c r="JZ321" s="1457"/>
      <c r="KA321" s="1457"/>
      <c r="KB321" s="1457"/>
      <c r="KC321" s="1457"/>
      <c r="KD321" s="1457"/>
      <c r="KE321" s="1457"/>
      <c r="KF321" s="1457"/>
      <c r="KG321" s="1457"/>
      <c r="KH321" s="1457"/>
      <c r="KI321" s="1457"/>
      <c r="KJ321" s="1457"/>
      <c r="KK321" s="1457"/>
      <c r="KL321" s="1457"/>
      <c r="KM321" s="1457"/>
      <c r="KN321" s="1457"/>
      <c r="KO321" s="1457"/>
      <c r="KP321" s="1457"/>
      <c r="KQ321" s="1457"/>
      <c r="KR321" s="1457"/>
      <c r="KS321" s="1457"/>
      <c r="KT321" s="1457"/>
      <c r="KU321" s="1457"/>
      <c r="KV321" s="1457"/>
      <c r="KW321" s="1457"/>
      <c r="KX321" s="1457"/>
      <c r="KY321" s="1457"/>
      <c r="KZ321" s="1457"/>
      <c r="LA321" s="1457"/>
      <c r="LB321" s="1457"/>
      <c r="LC321" s="1457"/>
      <c r="LD321" s="1457"/>
      <c r="LE321" s="1457"/>
      <c r="LF321" s="1457"/>
      <c r="LG321" s="1457"/>
    </row>
    <row r="322" s="1223" customFormat="1" ht="47" customHeight="1" spans="1:327">
      <c r="A322" s="1864">
        <v>46015</v>
      </c>
      <c r="B322" s="1044" t="s">
        <v>173</v>
      </c>
      <c r="C322" s="1045" t="s">
        <v>98</v>
      </c>
      <c r="D322" s="1046">
        <v>4500189942</v>
      </c>
      <c r="E322" s="1047" t="s">
        <v>5824</v>
      </c>
      <c r="F322" s="1046" t="s">
        <v>5825</v>
      </c>
      <c r="G322" s="1048" t="s">
        <v>5276</v>
      </c>
      <c r="H322" s="1048" t="s">
        <v>5276</v>
      </c>
      <c r="I322" s="1066" t="s">
        <v>5277</v>
      </c>
      <c r="J322" s="1277">
        <v>2640</v>
      </c>
      <c r="K322" s="1883">
        <v>0</v>
      </c>
      <c r="L322" s="1883">
        <v>2640</v>
      </c>
      <c r="M322" s="1527">
        <f t="shared" si="168"/>
        <v>1</v>
      </c>
      <c r="N322" s="1284">
        <v>46108</v>
      </c>
      <c r="O322" s="1284">
        <f>N322-2</f>
        <v>46106</v>
      </c>
      <c r="P322" s="1884" t="s">
        <v>5826</v>
      </c>
      <c r="Q322" s="1908"/>
      <c r="R322" s="1909"/>
      <c r="S322" s="1577">
        <f t="shared" si="170"/>
        <v>-2640</v>
      </c>
      <c r="T322" s="1909" t="s">
        <v>1634</v>
      </c>
      <c r="U322" s="1917" t="s">
        <v>829</v>
      </c>
      <c r="V322" s="1569"/>
      <c r="W322" s="1336" t="s">
        <v>5766</v>
      </c>
      <c r="X322" s="1335" t="s">
        <v>5482</v>
      </c>
      <c r="Y322" s="1336" t="s">
        <v>5761</v>
      </c>
      <c r="Z322" s="1336" t="s">
        <v>5733</v>
      </c>
      <c r="AA322" s="1937" t="s">
        <v>2394</v>
      </c>
      <c r="AB322" s="1336"/>
      <c r="AC322" s="1126" t="s">
        <v>5762</v>
      </c>
      <c r="AD322" s="1372" t="s">
        <v>181</v>
      </c>
      <c r="AE322" s="1128">
        <v>2144.21</v>
      </c>
      <c r="AF322" s="1129">
        <f>AE322*M322</f>
        <v>2144.21</v>
      </c>
      <c r="AG322" s="1949"/>
      <c r="AH322" s="1950" t="s">
        <v>81</v>
      </c>
      <c r="AI322" s="1950">
        <v>5</v>
      </c>
      <c r="AJ322" s="1277">
        <v>2640</v>
      </c>
      <c r="AK322" s="1951"/>
      <c r="AL322" s="1952"/>
      <c r="AM322" s="1952">
        <f>J322/12</f>
        <v>220</v>
      </c>
      <c r="AN322" s="1952"/>
      <c r="AO322" s="1952"/>
      <c r="AP322" s="1951" t="s">
        <v>5763</v>
      </c>
      <c r="AQ322" s="1277">
        <f t="shared" si="171"/>
        <v>2640</v>
      </c>
      <c r="AR322" s="1952"/>
      <c r="AS322" s="1446">
        <f t="shared" si="172"/>
        <v>528</v>
      </c>
      <c r="AT322" s="1447">
        <f t="shared" si="173"/>
        <v>528</v>
      </c>
      <c r="AU322" s="1447">
        <f t="shared" si="174"/>
        <v>528</v>
      </c>
      <c r="AV322" s="1447">
        <f t="shared" si="175"/>
        <v>528</v>
      </c>
      <c r="AW322" s="1448">
        <f t="shared" si="176"/>
        <v>528</v>
      </c>
      <c r="AX322" s="1634">
        <f t="shared" si="177"/>
        <v>506</v>
      </c>
      <c r="AY322" s="1178">
        <f t="shared" si="178"/>
        <v>22</v>
      </c>
      <c r="AZ322" s="1030"/>
      <c r="BA322" s="1013"/>
      <c r="BB322" s="1193"/>
      <c r="BC322" s="1193"/>
      <c r="BD322" s="1193"/>
      <c r="BE322" s="1193"/>
      <c r="BF322" s="1193"/>
      <c r="BG322" s="1193"/>
      <c r="BH322" s="1193"/>
      <c r="BI322" s="1193"/>
      <c r="BJ322" s="1193"/>
      <c r="BK322" s="1193"/>
      <c r="BL322" s="1193"/>
      <c r="BM322" s="1193"/>
      <c r="BN322" s="1193"/>
      <c r="BO322" s="1193"/>
      <c r="BP322" s="1193"/>
      <c r="BQ322" s="1193"/>
      <c r="BR322" s="1193"/>
      <c r="BS322" s="1193"/>
      <c r="BT322" s="1193"/>
      <c r="BU322" s="1193"/>
      <c r="BV322" s="1193"/>
      <c r="BW322" s="1193"/>
      <c r="BX322" s="1193"/>
      <c r="BY322" s="1193"/>
      <c r="BZ322" s="1193"/>
      <c r="CA322" s="1193"/>
      <c r="CB322" s="1193"/>
      <c r="CC322" s="1193"/>
      <c r="CD322" s="1193"/>
      <c r="CE322" s="1193"/>
      <c r="CF322" s="1193"/>
      <c r="CG322" s="1193"/>
      <c r="CH322" s="1193"/>
      <c r="CI322" s="1193"/>
      <c r="CJ322" s="1193"/>
      <c r="CK322" s="1193"/>
      <c r="CL322" s="1193"/>
      <c r="CM322" s="1193"/>
      <c r="CN322" s="1193"/>
      <c r="CO322" s="1193"/>
      <c r="CP322" s="1193"/>
      <c r="CQ322" s="1193"/>
      <c r="CR322" s="1193"/>
      <c r="CS322" s="1193"/>
      <c r="CT322" s="1193"/>
      <c r="CU322" s="1193"/>
      <c r="CV322" s="1193"/>
      <c r="CW322" s="1193"/>
      <c r="CX322" s="1193"/>
      <c r="CY322" s="1193"/>
      <c r="CZ322" s="1193"/>
      <c r="DA322" s="1193"/>
      <c r="DB322" s="1193"/>
      <c r="DC322" s="1193"/>
      <c r="DD322" s="1193"/>
      <c r="DE322" s="1193"/>
      <c r="DF322" s="1193"/>
      <c r="DG322" s="1193"/>
      <c r="DH322" s="1193"/>
      <c r="DI322" s="1193"/>
      <c r="DJ322" s="1193"/>
      <c r="DK322" s="1193"/>
      <c r="DL322" s="1193"/>
      <c r="DM322" s="1193"/>
      <c r="DN322" s="1193"/>
      <c r="DO322" s="1193"/>
      <c r="DP322" s="1193"/>
      <c r="DQ322" s="1193"/>
      <c r="DR322" s="1193"/>
      <c r="DS322" s="1193"/>
      <c r="DT322" s="1193"/>
      <c r="DU322" s="1193"/>
      <c r="DV322" s="1193"/>
      <c r="DW322" s="1193"/>
      <c r="DX322" s="1193"/>
      <c r="DY322" s="1193"/>
      <c r="DZ322" s="1193"/>
      <c r="EA322" s="1193"/>
      <c r="EB322" s="1193"/>
      <c r="EC322" s="1193"/>
      <c r="ED322" s="1193"/>
      <c r="EE322" s="1193"/>
      <c r="EF322" s="1193"/>
      <c r="EG322" s="1193"/>
      <c r="EH322" s="1193"/>
      <c r="EI322" s="1193"/>
      <c r="EJ322" s="1193"/>
      <c r="EK322" s="1193"/>
      <c r="EL322" s="1193"/>
      <c r="EM322" s="1193"/>
      <c r="EN322" s="1193"/>
      <c r="EO322" s="1193"/>
      <c r="EP322" s="1193"/>
      <c r="EQ322" s="1193"/>
      <c r="ER322" s="1193"/>
      <c r="ES322" s="1193"/>
      <c r="ET322" s="1193"/>
      <c r="EU322" s="1193"/>
      <c r="EV322" s="1193"/>
      <c r="EW322" s="1193"/>
      <c r="EX322" s="1193"/>
      <c r="EY322" s="1193"/>
      <c r="EZ322" s="1193"/>
      <c r="FA322" s="1193"/>
      <c r="FB322" s="1193"/>
      <c r="FC322" s="1193"/>
      <c r="FD322" s="1193"/>
      <c r="FE322" s="1193"/>
      <c r="FF322" s="1193"/>
      <c r="FG322" s="1193"/>
      <c r="FH322" s="1193"/>
      <c r="FI322" s="1193"/>
      <c r="FJ322" s="1193"/>
      <c r="FK322" s="1193"/>
      <c r="FL322" s="1193"/>
      <c r="FM322" s="1193"/>
      <c r="FN322" s="1193"/>
      <c r="FO322" s="1193"/>
      <c r="FP322" s="1193"/>
      <c r="FQ322" s="1193"/>
      <c r="FR322" s="1193"/>
      <c r="FS322" s="1193"/>
      <c r="FT322" s="1193"/>
      <c r="FU322" s="1193"/>
      <c r="FV322" s="1193"/>
      <c r="FW322" s="1193"/>
      <c r="FX322" s="1193"/>
      <c r="FY322" s="1193"/>
      <c r="FZ322" s="1193"/>
      <c r="GA322" s="1193"/>
      <c r="GB322" s="1193"/>
      <c r="GC322" s="1193"/>
      <c r="GD322" s="1193"/>
      <c r="GE322" s="1193"/>
      <c r="GF322" s="1193"/>
      <c r="GG322" s="1193"/>
      <c r="GH322" s="1193"/>
      <c r="GI322" s="1193"/>
      <c r="GJ322" s="1193"/>
      <c r="GK322" s="1193"/>
      <c r="GL322" s="1193"/>
      <c r="GM322" s="1193"/>
      <c r="GN322" s="1193"/>
      <c r="GO322" s="1193"/>
      <c r="GP322" s="1193"/>
      <c r="GQ322" s="1193"/>
      <c r="GR322" s="1193"/>
      <c r="GS322" s="1193"/>
      <c r="GT322" s="1193"/>
      <c r="GU322" s="1193"/>
      <c r="GV322" s="1193"/>
      <c r="GW322" s="1193"/>
      <c r="GX322" s="1193"/>
      <c r="GY322" s="1193"/>
      <c r="GZ322" s="1193"/>
      <c r="HA322" s="1193"/>
      <c r="HB322" s="1193"/>
      <c r="HC322" s="1193"/>
      <c r="HD322" s="1193"/>
      <c r="HE322" s="1193"/>
      <c r="HF322" s="1193"/>
      <c r="HG322" s="1193"/>
      <c r="HH322" s="1193"/>
      <c r="HI322" s="1193"/>
      <c r="HJ322" s="1193"/>
      <c r="HK322" s="1193"/>
      <c r="HL322" s="1193"/>
      <c r="HM322" s="1193"/>
      <c r="HN322" s="1193"/>
      <c r="HO322" s="1193"/>
      <c r="HP322" s="1193"/>
      <c r="HQ322" s="1193"/>
      <c r="HR322" s="1193"/>
      <c r="HS322" s="1193"/>
      <c r="HT322" s="1193"/>
      <c r="HU322" s="1193"/>
      <c r="HV322" s="1193"/>
      <c r="HW322" s="1193"/>
      <c r="HX322" s="1193"/>
      <c r="HY322" s="1193"/>
      <c r="HZ322" s="1193"/>
      <c r="IA322" s="1193"/>
      <c r="IB322" s="1193"/>
      <c r="IC322" s="1193"/>
      <c r="ID322" s="1193"/>
      <c r="IE322" s="1193"/>
      <c r="IF322" s="1193"/>
      <c r="IG322" s="1193"/>
      <c r="IH322" s="1193"/>
      <c r="II322" s="1193"/>
      <c r="IJ322" s="1193"/>
      <c r="IK322" s="1193"/>
      <c r="IL322" s="1193"/>
      <c r="IM322" s="1193"/>
      <c r="IN322" s="1193"/>
      <c r="IO322" s="1193"/>
      <c r="IP322" s="1193"/>
      <c r="IQ322" s="1193"/>
      <c r="IR322" s="1193"/>
      <c r="IS322" s="1193"/>
      <c r="IT322" s="1193"/>
      <c r="IU322" s="1193"/>
      <c r="IV322" s="1193"/>
      <c r="IW322" s="1193"/>
      <c r="IX322" s="1193"/>
      <c r="IY322" s="1193"/>
      <c r="IZ322" s="1193"/>
      <c r="JA322" s="1193"/>
      <c r="JB322" s="1193"/>
      <c r="JC322" s="1193"/>
      <c r="JD322" s="1193"/>
      <c r="JE322" s="1193"/>
      <c r="JF322" s="1193"/>
      <c r="JG322" s="1193"/>
      <c r="JH322" s="1193"/>
      <c r="JI322" s="1193"/>
      <c r="JJ322" s="1193"/>
      <c r="JK322" s="1193"/>
      <c r="JL322" s="1193"/>
      <c r="JM322" s="1193"/>
      <c r="JN322" s="1193"/>
      <c r="JO322" s="1193"/>
      <c r="JP322" s="1193"/>
      <c r="JQ322" s="1193"/>
      <c r="JR322" s="1193"/>
      <c r="JS322" s="1193"/>
      <c r="JT322" s="1193"/>
      <c r="JU322" s="1193"/>
      <c r="JV322" s="1193"/>
      <c r="JW322" s="1193"/>
      <c r="JX322" s="1193"/>
      <c r="JY322" s="1193"/>
      <c r="JZ322" s="1193"/>
      <c r="KA322" s="1193"/>
      <c r="KB322" s="1193"/>
      <c r="KC322" s="1193"/>
      <c r="KD322" s="1193"/>
      <c r="KE322" s="1193"/>
      <c r="KF322" s="1193"/>
      <c r="KG322" s="1193"/>
      <c r="KH322" s="1193"/>
      <c r="KI322" s="1193"/>
      <c r="KJ322" s="1193"/>
      <c r="KK322" s="1193"/>
      <c r="KL322" s="1193"/>
      <c r="KM322" s="1193"/>
      <c r="KN322" s="1193"/>
      <c r="KO322" s="1193"/>
      <c r="KP322" s="1193"/>
      <c r="KQ322" s="1193"/>
      <c r="KR322" s="1193"/>
      <c r="KS322" s="1193"/>
      <c r="KT322" s="1193"/>
      <c r="KU322" s="1193"/>
      <c r="KV322" s="1193"/>
      <c r="KW322" s="1193"/>
      <c r="KX322" s="1193"/>
      <c r="KY322" s="1193"/>
      <c r="KZ322" s="1193"/>
      <c r="LA322" s="1193"/>
      <c r="LB322" s="1193"/>
      <c r="LC322" s="1193"/>
      <c r="LD322" s="1193"/>
      <c r="LE322" s="1193"/>
      <c r="LF322" s="1193"/>
      <c r="LG322" s="1193"/>
      <c r="LH322" s="1200"/>
      <c r="LI322" s="1200"/>
      <c r="LJ322" s="1200"/>
      <c r="LK322" s="1200"/>
      <c r="LL322" s="1200"/>
      <c r="LM322" s="1200"/>
      <c r="LN322" s="1200"/>
      <c r="LO322" s="1472"/>
    </row>
    <row r="323" s="1014" customFormat="1" ht="47" customHeight="1" spans="1:319">
      <c r="A323" s="1231">
        <v>46045</v>
      </c>
      <c r="B323" s="1232" t="s">
        <v>278</v>
      </c>
      <c r="C323" s="1233" t="s">
        <v>98</v>
      </c>
      <c r="D323" s="1234">
        <v>4500192208</v>
      </c>
      <c r="E323" s="1235">
        <v>36244</v>
      </c>
      <c r="F323" s="1234" t="s">
        <v>5827</v>
      </c>
      <c r="G323" s="1236" t="s">
        <v>4747</v>
      </c>
      <c r="H323" s="1236" t="s">
        <v>4747</v>
      </c>
      <c r="I323" s="1887" t="s">
        <v>4808</v>
      </c>
      <c r="J323" s="1277">
        <v>16800</v>
      </c>
      <c r="K323" s="1068">
        <v>0</v>
      </c>
      <c r="L323" s="1068">
        <v>96</v>
      </c>
      <c r="M323" s="1886">
        <f t="shared" si="168"/>
        <v>175</v>
      </c>
      <c r="N323" s="1069">
        <v>46108</v>
      </c>
      <c r="O323" s="1069">
        <f>N323-2</f>
        <v>46106</v>
      </c>
      <c r="P323" s="1070"/>
      <c r="Q323" s="1096"/>
      <c r="R323" s="1909"/>
      <c r="S323" s="1577">
        <f t="shared" si="170"/>
        <v>-16800</v>
      </c>
      <c r="T323" s="1909"/>
      <c r="U323" s="1571" t="s">
        <v>829</v>
      </c>
      <c r="V323" s="1314"/>
      <c r="W323" s="1099" t="s">
        <v>88</v>
      </c>
      <c r="X323" s="1098">
        <v>46078</v>
      </c>
      <c r="Y323" s="1099" t="s">
        <v>4174</v>
      </c>
      <c r="Z323" s="1099" t="s">
        <v>4171</v>
      </c>
      <c r="AA323" s="1099"/>
      <c r="AB323" s="1099"/>
      <c r="AC323" s="1126" t="s">
        <v>281</v>
      </c>
      <c r="AD323" s="1127" t="s">
        <v>1231</v>
      </c>
      <c r="AE323" s="1363">
        <v>0.792</v>
      </c>
      <c r="AF323" s="1364">
        <f t="shared" si="179"/>
        <v>13305.6</v>
      </c>
      <c r="AG323" s="1130"/>
      <c r="AH323" s="1950" t="s">
        <v>81</v>
      </c>
      <c r="AI323" s="1131">
        <v>5</v>
      </c>
      <c r="AJ323" s="1277">
        <f>J323</f>
        <v>16800</v>
      </c>
      <c r="AK323" s="1152"/>
      <c r="AL323" s="1152">
        <f>J323/24</f>
        <v>700</v>
      </c>
      <c r="AM323" s="1152"/>
      <c r="AN323" s="1152"/>
      <c r="AO323" s="1152"/>
      <c r="AP323" s="1152" t="s">
        <v>5796</v>
      </c>
      <c r="AQ323" s="1277">
        <f t="shared" si="171"/>
        <v>16800</v>
      </c>
      <c r="AR323" s="1152"/>
      <c r="AS323" s="1178">
        <f t="shared" si="172"/>
        <v>3360</v>
      </c>
      <c r="AT323" s="1178">
        <f t="shared" si="173"/>
        <v>3360</v>
      </c>
      <c r="AU323" s="1178">
        <f t="shared" si="174"/>
        <v>3360</v>
      </c>
      <c r="AV323" s="1178">
        <f t="shared" si="175"/>
        <v>3360</v>
      </c>
      <c r="AW323" s="1178">
        <f t="shared" si="176"/>
        <v>3360</v>
      </c>
      <c r="AX323" s="1178">
        <f t="shared" si="177"/>
        <v>3220</v>
      </c>
      <c r="AY323" s="1178">
        <f t="shared" si="178"/>
        <v>140</v>
      </c>
      <c r="AZ323" s="1068"/>
      <c r="BA323" s="1456"/>
      <c r="BB323" s="1457"/>
      <c r="BC323" s="1457"/>
      <c r="BD323" s="1457"/>
      <c r="BE323" s="1457"/>
      <c r="BF323" s="1457"/>
      <c r="BG323" s="1457"/>
      <c r="BH323" s="1457"/>
      <c r="BI323" s="1457"/>
      <c r="BJ323" s="1457"/>
      <c r="BK323" s="1457"/>
      <c r="BL323" s="1457"/>
      <c r="BM323" s="1457"/>
      <c r="BN323" s="1457"/>
      <c r="BO323" s="1457"/>
      <c r="BP323" s="1457"/>
      <c r="BQ323" s="1457"/>
      <c r="BR323" s="1457"/>
      <c r="BS323" s="1457"/>
      <c r="BT323" s="1457"/>
      <c r="BU323" s="1457"/>
      <c r="BV323" s="1457"/>
      <c r="BW323" s="1457"/>
      <c r="BX323" s="1457"/>
      <c r="BY323" s="1457"/>
      <c r="BZ323" s="1457"/>
      <c r="CA323" s="1457"/>
      <c r="CB323" s="1457"/>
      <c r="CC323" s="1457"/>
      <c r="CD323" s="1457"/>
      <c r="CE323" s="1457"/>
      <c r="CF323" s="1457"/>
      <c r="CG323" s="1457"/>
      <c r="CH323" s="1457"/>
      <c r="CI323" s="1457"/>
      <c r="CJ323" s="1457"/>
      <c r="CK323" s="1457"/>
      <c r="CL323" s="1457"/>
      <c r="CM323" s="1457"/>
      <c r="CN323" s="1457"/>
      <c r="CO323" s="1457"/>
      <c r="CP323" s="1457"/>
      <c r="CQ323" s="1457"/>
      <c r="CR323" s="1457"/>
      <c r="CS323" s="1457"/>
      <c r="CT323" s="1457"/>
      <c r="CU323" s="1457"/>
      <c r="CV323" s="1457"/>
      <c r="CW323" s="1457"/>
      <c r="CX323" s="1457"/>
      <c r="CY323" s="1457"/>
      <c r="CZ323" s="1457"/>
      <c r="DA323" s="1457"/>
      <c r="DB323" s="1457"/>
      <c r="DC323" s="1457"/>
      <c r="DD323" s="1457"/>
      <c r="DE323" s="1457"/>
      <c r="DF323" s="1457"/>
      <c r="DG323" s="1457"/>
      <c r="DH323" s="1457"/>
      <c r="DI323" s="1457"/>
      <c r="DJ323" s="1457"/>
      <c r="DK323" s="1457"/>
      <c r="DL323" s="1457"/>
      <c r="DM323" s="1457"/>
      <c r="DN323" s="1457"/>
      <c r="DO323" s="1457"/>
      <c r="DP323" s="1457"/>
      <c r="DQ323" s="1457"/>
      <c r="DR323" s="1457"/>
      <c r="DS323" s="1457"/>
      <c r="DT323" s="1457"/>
      <c r="DU323" s="1457"/>
      <c r="DV323" s="1457"/>
      <c r="DW323" s="1457"/>
      <c r="DX323" s="1457"/>
      <c r="DY323" s="1457"/>
      <c r="DZ323" s="1457"/>
      <c r="EA323" s="1457"/>
      <c r="EB323" s="1457"/>
      <c r="EC323" s="1457"/>
      <c r="ED323" s="1457"/>
      <c r="EE323" s="1457"/>
      <c r="EF323" s="1457"/>
      <c r="EG323" s="1457"/>
      <c r="EH323" s="1457"/>
      <c r="EI323" s="1457"/>
      <c r="EJ323" s="1457"/>
      <c r="EK323" s="1457"/>
      <c r="EL323" s="1457"/>
      <c r="EM323" s="1457"/>
      <c r="EN323" s="1457"/>
      <c r="EO323" s="1457"/>
      <c r="EP323" s="1457"/>
      <c r="EQ323" s="1457"/>
      <c r="ER323" s="1457"/>
      <c r="ES323" s="1457"/>
      <c r="ET323" s="1457"/>
      <c r="EU323" s="1457"/>
      <c r="EV323" s="1457"/>
      <c r="EW323" s="1457"/>
      <c r="EX323" s="1457"/>
      <c r="EY323" s="1457"/>
      <c r="EZ323" s="1457"/>
      <c r="FA323" s="1457"/>
      <c r="FB323" s="1457"/>
      <c r="FC323" s="1457"/>
      <c r="FD323" s="1457"/>
      <c r="FE323" s="1457"/>
      <c r="FF323" s="1457"/>
      <c r="FG323" s="1457"/>
      <c r="FH323" s="1457"/>
      <c r="FI323" s="1457"/>
      <c r="FJ323" s="1457"/>
      <c r="FK323" s="1457"/>
      <c r="FL323" s="1457"/>
      <c r="FM323" s="1457"/>
      <c r="FN323" s="1457"/>
      <c r="FO323" s="1457"/>
      <c r="FP323" s="1457"/>
      <c r="FQ323" s="1457"/>
      <c r="FR323" s="1457"/>
      <c r="FS323" s="1457"/>
      <c r="FT323" s="1457"/>
      <c r="FU323" s="1457"/>
      <c r="FV323" s="1457"/>
      <c r="FW323" s="1457"/>
      <c r="FX323" s="1457"/>
      <c r="FY323" s="1457"/>
      <c r="FZ323" s="1457"/>
      <c r="GA323" s="1457"/>
      <c r="GB323" s="1457"/>
      <c r="GC323" s="1457"/>
      <c r="GD323" s="1457"/>
      <c r="GE323" s="1457"/>
      <c r="GF323" s="1457"/>
      <c r="GG323" s="1457"/>
      <c r="GH323" s="1457"/>
      <c r="GI323" s="1457"/>
      <c r="GJ323" s="1457"/>
      <c r="GK323" s="1457"/>
      <c r="GL323" s="1457"/>
      <c r="GM323" s="1457"/>
      <c r="GN323" s="1457"/>
      <c r="GO323" s="1457"/>
      <c r="GP323" s="1457"/>
      <c r="GQ323" s="1457"/>
      <c r="GR323" s="1457"/>
      <c r="GS323" s="1457"/>
      <c r="GT323" s="1457"/>
      <c r="GU323" s="1457"/>
      <c r="GV323" s="1457"/>
      <c r="GW323" s="1457"/>
      <c r="GX323" s="1457"/>
      <c r="GY323" s="1457"/>
      <c r="GZ323" s="1457"/>
      <c r="HA323" s="1457"/>
      <c r="HB323" s="1457"/>
      <c r="HC323" s="1457"/>
      <c r="HD323" s="1457"/>
      <c r="HE323" s="1457"/>
      <c r="HF323" s="1457"/>
      <c r="HG323" s="1457"/>
      <c r="HH323" s="1457"/>
      <c r="HI323" s="1457"/>
      <c r="HJ323" s="1457"/>
      <c r="HK323" s="1457"/>
      <c r="HL323" s="1457"/>
      <c r="HM323" s="1457"/>
      <c r="HN323" s="1457"/>
      <c r="HO323" s="1457"/>
      <c r="HP323" s="1457"/>
      <c r="HQ323" s="1457"/>
      <c r="HR323" s="1457"/>
      <c r="HS323" s="1457"/>
      <c r="HT323" s="1457"/>
      <c r="HU323" s="1457"/>
      <c r="HV323" s="1457"/>
      <c r="HW323" s="1457"/>
      <c r="HX323" s="1457"/>
      <c r="HY323" s="1457"/>
      <c r="HZ323" s="1457"/>
      <c r="IA323" s="1457"/>
      <c r="IB323" s="1457"/>
      <c r="IC323" s="1457"/>
      <c r="ID323" s="1457"/>
      <c r="IE323" s="1457"/>
      <c r="IF323" s="1457"/>
      <c r="IG323" s="1457"/>
      <c r="IH323" s="1457"/>
      <c r="II323" s="1457"/>
      <c r="IJ323" s="1457"/>
      <c r="IK323" s="1457"/>
      <c r="IL323" s="1457"/>
      <c r="IM323" s="1457"/>
      <c r="IN323" s="1457"/>
      <c r="IO323" s="1457"/>
      <c r="IP323" s="1457"/>
      <c r="IQ323" s="1457"/>
      <c r="IR323" s="1457"/>
      <c r="IS323" s="1457"/>
      <c r="IT323" s="1457"/>
      <c r="IU323" s="1457"/>
      <c r="IV323" s="1457"/>
      <c r="IW323" s="1457"/>
      <c r="IX323" s="1457"/>
      <c r="IY323" s="1457"/>
      <c r="IZ323" s="1457"/>
      <c r="JA323" s="1457"/>
      <c r="JB323" s="1457"/>
      <c r="JC323" s="1457"/>
      <c r="JD323" s="1457"/>
      <c r="JE323" s="1457"/>
      <c r="JF323" s="1457"/>
      <c r="JG323" s="1457"/>
      <c r="JH323" s="1457"/>
      <c r="JI323" s="1457"/>
      <c r="JJ323" s="1457"/>
      <c r="JK323" s="1457"/>
      <c r="JL323" s="1457"/>
      <c r="JM323" s="1457"/>
      <c r="JN323" s="1457"/>
      <c r="JO323" s="1457"/>
      <c r="JP323" s="1457"/>
      <c r="JQ323" s="1457"/>
      <c r="JR323" s="1457"/>
      <c r="JS323" s="1457"/>
      <c r="JT323" s="1457"/>
      <c r="JU323" s="1457"/>
      <c r="JV323" s="1457"/>
      <c r="JW323" s="1457"/>
      <c r="JX323" s="1457"/>
      <c r="JY323" s="1457"/>
      <c r="JZ323" s="1457"/>
      <c r="KA323" s="1457"/>
      <c r="KB323" s="1457"/>
      <c r="KC323" s="1457"/>
      <c r="KD323" s="1457"/>
      <c r="KE323" s="1457"/>
      <c r="KF323" s="1457"/>
      <c r="KG323" s="1457"/>
      <c r="KH323" s="1457"/>
      <c r="KI323" s="1457"/>
      <c r="KJ323" s="1457"/>
      <c r="KK323" s="1457"/>
      <c r="KL323" s="1457"/>
      <c r="KM323" s="1457"/>
      <c r="KN323" s="1457"/>
      <c r="KO323" s="1457"/>
      <c r="KP323" s="1457"/>
      <c r="KQ323" s="1457"/>
      <c r="KR323" s="1457"/>
      <c r="KS323" s="1457"/>
      <c r="KT323" s="1457"/>
      <c r="KU323" s="1457"/>
      <c r="KV323" s="1457"/>
      <c r="KW323" s="1457"/>
      <c r="KX323" s="1457"/>
      <c r="KY323" s="1457"/>
      <c r="KZ323" s="1457"/>
      <c r="LA323" s="1457"/>
      <c r="LB323" s="1457"/>
      <c r="LC323" s="1457"/>
      <c r="LD323" s="1457"/>
      <c r="LE323" s="1457"/>
      <c r="LF323" s="1457"/>
      <c r="LG323" s="1457"/>
    </row>
    <row r="324" s="1223" customFormat="1" ht="47" customHeight="1" spans="1:327">
      <c r="A324" s="1966">
        <v>46051</v>
      </c>
      <c r="B324" s="1867" t="s">
        <v>4881</v>
      </c>
      <c r="C324" s="1233" t="s">
        <v>98</v>
      </c>
      <c r="D324" s="1869">
        <v>4500192498</v>
      </c>
      <c r="E324" s="1870" t="s">
        <v>5828</v>
      </c>
      <c r="F324" s="1869" t="s">
        <v>5829</v>
      </c>
      <c r="G324" s="1967" t="s">
        <v>4884</v>
      </c>
      <c r="H324" s="1048" t="s">
        <v>4884</v>
      </c>
      <c r="I324" s="1066" t="s">
        <v>4885</v>
      </c>
      <c r="J324" s="1890">
        <v>3000</v>
      </c>
      <c r="K324" s="1883">
        <v>0</v>
      </c>
      <c r="L324" s="1883">
        <v>24</v>
      </c>
      <c r="M324" s="1527">
        <f t="shared" si="168"/>
        <v>125</v>
      </c>
      <c r="N324" s="1284">
        <v>46111</v>
      </c>
      <c r="O324" s="1284">
        <v>46109</v>
      </c>
      <c r="P324" s="1884"/>
      <c r="Q324" s="1908"/>
      <c r="R324" s="1909"/>
      <c r="S324" s="1577">
        <f t="shared" si="170"/>
        <v>-3000</v>
      </c>
      <c r="T324" s="1921"/>
      <c r="U324" s="1571" t="s">
        <v>829</v>
      </c>
      <c r="V324" s="1569"/>
      <c r="W324" s="1336" t="s">
        <v>88</v>
      </c>
      <c r="X324" s="1335">
        <v>46051</v>
      </c>
      <c r="Y324" s="1336" t="s">
        <v>88</v>
      </c>
      <c r="Z324" s="1336" t="s">
        <v>5469</v>
      </c>
      <c r="AA324" s="1937" t="s">
        <v>5805</v>
      </c>
      <c r="AB324" s="1336"/>
      <c r="AC324" s="1132" t="s">
        <v>5830</v>
      </c>
      <c r="AD324" s="1127" t="s">
        <v>5811</v>
      </c>
      <c r="AE324" s="1128">
        <v>3.9902</v>
      </c>
      <c r="AF324" s="1129">
        <f t="shared" si="179"/>
        <v>11970.6</v>
      </c>
      <c r="AG324" s="1949"/>
      <c r="AH324" s="1950" t="s">
        <v>81</v>
      </c>
      <c r="AI324" s="1950">
        <v>5</v>
      </c>
      <c r="AJ324" s="1277">
        <f>J324</f>
        <v>3000</v>
      </c>
      <c r="AK324" s="1951"/>
      <c r="AL324" s="1952"/>
      <c r="AM324" s="1952"/>
      <c r="AN324" s="1952"/>
      <c r="AO324" s="1952"/>
      <c r="AP324" s="1152" t="s">
        <v>5796</v>
      </c>
      <c r="AQ324" s="1277">
        <f t="shared" si="171"/>
        <v>3000</v>
      </c>
      <c r="AR324" s="1952"/>
      <c r="AS324" s="1446">
        <f>J324</f>
        <v>3000</v>
      </c>
      <c r="AT324" s="1446">
        <f>J324</f>
        <v>3000</v>
      </c>
      <c r="AU324" s="1446">
        <f>J324</f>
        <v>3000</v>
      </c>
      <c r="AV324" s="1446">
        <f>J324</f>
        <v>3000</v>
      </c>
      <c r="AW324" s="1446">
        <f>J324</f>
        <v>3000</v>
      </c>
      <c r="AX324" s="1634" t="s">
        <v>4870</v>
      </c>
      <c r="AY324" s="1447" t="s">
        <v>4870</v>
      </c>
      <c r="AZ324" s="1030"/>
      <c r="BA324" s="1013"/>
      <c r="BB324" s="1193"/>
      <c r="BC324" s="1193"/>
      <c r="BD324" s="1193"/>
      <c r="BE324" s="1193"/>
      <c r="BF324" s="1193"/>
      <c r="BG324" s="1193"/>
      <c r="BH324" s="1193"/>
      <c r="BI324" s="1193"/>
      <c r="BJ324" s="1193"/>
      <c r="BK324" s="1193"/>
      <c r="BL324" s="1193"/>
      <c r="BM324" s="1193"/>
      <c r="BN324" s="1193"/>
      <c r="BO324" s="1193"/>
      <c r="BP324" s="1193"/>
      <c r="BQ324" s="1193"/>
      <c r="BR324" s="1193"/>
      <c r="BS324" s="1193"/>
      <c r="BT324" s="1193"/>
      <c r="BU324" s="1193"/>
      <c r="BV324" s="1193"/>
      <c r="BW324" s="1193"/>
      <c r="BX324" s="1193"/>
      <c r="BY324" s="1193"/>
      <c r="BZ324" s="1193"/>
      <c r="CA324" s="1193"/>
      <c r="CB324" s="1193"/>
      <c r="CC324" s="1193"/>
      <c r="CD324" s="1193"/>
      <c r="CE324" s="1193"/>
      <c r="CF324" s="1193"/>
      <c r="CG324" s="1193"/>
      <c r="CH324" s="1193"/>
      <c r="CI324" s="1193"/>
      <c r="CJ324" s="1193"/>
      <c r="CK324" s="1193"/>
      <c r="CL324" s="1193"/>
      <c r="CM324" s="1193"/>
      <c r="CN324" s="1193"/>
      <c r="CO324" s="1193"/>
      <c r="CP324" s="1193"/>
      <c r="CQ324" s="1193"/>
      <c r="CR324" s="1193"/>
      <c r="CS324" s="1193"/>
      <c r="CT324" s="1193"/>
      <c r="CU324" s="1193"/>
      <c r="CV324" s="1193"/>
      <c r="CW324" s="1193"/>
      <c r="CX324" s="1193"/>
      <c r="CY324" s="1193"/>
      <c r="CZ324" s="1193"/>
      <c r="DA324" s="1193"/>
      <c r="DB324" s="1193"/>
      <c r="DC324" s="1193"/>
      <c r="DD324" s="1193"/>
      <c r="DE324" s="1193"/>
      <c r="DF324" s="1193"/>
      <c r="DG324" s="1193"/>
      <c r="DH324" s="1193"/>
      <c r="DI324" s="1193"/>
      <c r="DJ324" s="1193"/>
      <c r="DK324" s="1193"/>
      <c r="DL324" s="1193"/>
      <c r="DM324" s="1193"/>
      <c r="DN324" s="1193"/>
      <c r="DO324" s="1193"/>
      <c r="DP324" s="1193"/>
      <c r="DQ324" s="1193"/>
      <c r="DR324" s="1193"/>
      <c r="DS324" s="1193"/>
      <c r="DT324" s="1193"/>
      <c r="DU324" s="1193"/>
      <c r="DV324" s="1193"/>
      <c r="DW324" s="1193"/>
      <c r="DX324" s="1193"/>
      <c r="DY324" s="1193"/>
      <c r="DZ324" s="1193"/>
      <c r="EA324" s="1193"/>
      <c r="EB324" s="1193"/>
      <c r="EC324" s="1193"/>
      <c r="ED324" s="1193"/>
      <c r="EE324" s="1193"/>
      <c r="EF324" s="1193"/>
      <c r="EG324" s="1193"/>
      <c r="EH324" s="1193"/>
      <c r="EI324" s="1193"/>
      <c r="EJ324" s="1193"/>
      <c r="EK324" s="1193"/>
      <c r="EL324" s="1193"/>
      <c r="EM324" s="1193"/>
      <c r="EN324" s="1193"/>
      <c r="EO324" s="1193"/>
      <c r="EP324" s="1193"/>
      <c r="EQ324" s="1193"/>
      <c r="ER324" s="1193"/>
      <c r="ES324" s="1193"/>
      <c r="ET324" s="1193"/>
      <c r="EU324" s="1193"/>
      <c r="EV324" s="1193"/>
      <c r="EW324" s="1193"/>
      <c r="EX324" s="1193"/>
      <c r="EY324" s="1193"/>
      <c r="EZ324" s="1193"/>
      <c r="FA324" s="1193"/>
      <c r="FB324" s="1193"/>
      <c r="FC324" s="1193"/>
      <c r="FD324" s="1193"/>
      <c r="FE324" s="1193"/>
      <c r="FF324" s="1193"/>
      <c r="FG324" s="1193"/>
      <c r="FH324" s="1193"/>
      <c r="FI324" s="1193"/>
      <c r="FJ324" s="1193"/>
      <c r="FK324" s="1193"/>
      <c r="FL324" s="1193"/>
      <c r="FM324" s="1193"/>
      <c r="FN324" s="1193"/>
      <c r="FO324" s="1193"/>
      <c r="FP324" s="1193"/>
      <c r="FQ324" s="1193"/>
      <c r="FR324" s="1193"/>
      <c r="FS324" s="1193"/>
      <c r="FT324" s="1193"/>
      <c r="FU324" s="1193"/>
      <c r="FV324" s="1193"/>
      <c r="FW324" s="1193"/>
      <c r="FX324" s="1193"/>
      <c r="FY324" s="1193"/>
      <c r="FZ324" s="1193"/>
      <c r="GA324" s="1193"/>
      <c r="GB324" s="1193"/>
      <c r="GC324" s="1193"/>
      <c r="GD324" s="1193"/>
      <c r="GE324" s="1193"/>
      <c r="GF324" s="1193"/>
      <c r="GG324" s="1193"/>
      <c r="GH324" s="1193"/>
      <c r="GI324" s="1193"/>
      <c r="GJ324" s="1193"/>
      <c r="GK324" s="1193"/>
      <c r="GL324" s="1193"/>
      <c r="GM324" s="1193"/>
      <c r="GN324" s="1193"/>
      <c r="GO324" s="1193"/>
      <c r="GP324" s="1193"/>
      <c r="GQ324" s="1193"/>
      <c r="GR324" s="1193"/>
      <c r="GS324" s="1193"/>
      <c r="GT324" s="1193"/>
      <c r="GU324" s="1193"/>
      <c r="GV324" s="1193"/>
      <c r="GW324" s="1193"/>
      <c r="GX324" s="1193"/>
      <c r="GY324" s="1193"/>
      <c r="GZ324" s="1193"/>
      <c r="HA324" s="1193"/>
      <c r="HB324" s="1193"/>
      <c r="HC324" s="1193"/>
      <c r="HD324" s="1193"/>
      <c r="HE324" s="1193"/>
      <c r="HF324" s="1193"/>
      <c r="HG324" s="1193"/>
      <c r="HH324" s="1193"/>
      <c r="HI324" s="1193"/>
      <c r="HJ324" s="1193"/>
      <c r="HK324" s="1193"/>
      <c r="HL324" s="1193"/>
      <c r="HM324" s="1193"/>
      <c r="HN324" s="1193"/>
      <c r="HO324" s="1193"/>
      <c r="HP324" s="1193"/>
      <c r="HQ324" s="1193"/>
      <c r="HR324" s="1193"/>
      <c r="HS324" s="1193"/>
      <c r="HT324" s="1193"/>
      <c r="HU324" s="1193"/>
      <c r="HV324" s="1193"/>
      <c r="HW324" s="1193"/>
      <c r="HX324" s="1193"/>
      <c r="HY324" s="1193"/>
      <c r="HZ324" s="1193"/>
      <c r="IA324" s="1193"/>
      <c r="IB324" s="1193"/>
      <c r="IC324" s="1193"/>
      <c r="ID324" s="1193"/>
      <c r="IE324" s="1193"/>
      <c r="IF324" s="1193"/>
      <c r="IG324" s="1193"/>
      <c r="IH324" s="1193"/>
      <c r="II324" s="1193"/>
      <c r="IJ324" s="1193"/>
      <c r="IK324" s="1193"/>
      <c r="IL324" s="1193"/>
      <c r="IM324" s="1193"/>
      <c r="IN324" s="1193"/>
      <c r="IO324" s="1193"/>
      <c r="IP324" s="1193"/>
      <c r="IQ324" s="1193"/>
      <c r="IR324" s="1193"/>
      <c r="IS324" s="1193"/>
      <c r="IT324" s="1193"/>
      <c r="IU324" s="1193"/>
      <c r="IV324" s="1193"/>
      <c r="IW324" s="1193"/>
      <c r="IX324" s="1193"/>
      <c r="IY324" s="1193"/>
      <c r="IZ324" s="1193"/>
      <c r="JA324" s="1193"/>
      <c r="JB324" s="1193"/>
      <c r="JC324" s="1193"/>
      <c r="JD324" s="1193"/>
      <c r="JE324" s="1193"/>
      <c r="JF324" s="1193"/>
      <c r="JG324" s="1193"/>
      <c r="JH324" s="1193"/>
      <c r="JI324" s="1193"/>
      <c r="JJ324" s="1193"/>
      <c r="JK324" s="1193"/>
      <c r="JL324" s="1193"/>
      <c r="JM324" s="1193"/>
      <c r="JN324" s="1193"/>
      <c r="JO324" s="1193"/>
      <c r="JP324" s="1193"/>
      <c r="JQ324" s="1193"/>
      <c r="JR324" s="1193"/>
      <c r="JS324" s="1193"/>
      <c r="JT324" s="1193"/>
      <c r="JU324" s="1193"/>
      <c r="JV324" s="1193"/>
      <c r="JW324" s="1193"/>
      <c r="JX324" s="1193"/>
      <c r="JY324" s="1193"/>
      <c r="JZ324" s="1193"/>
      <c r="KA324" s="1193"/>
      <c r="KB324" s="1193"/>
      <c r="KC324" s="1193"/>
      <c r="KD324" s="1193"/>
      <c r="KE324" s="1193"/>
      <c r="KF324" s="1193"/>
      <c r="KG324" s="1193"/>
      <c r="KH324" s="1193"/>
      <c r="KI324" s="1193"/>
      <c r="KJ324" s="1193"/>
      <c r="KK324" s="1193"/>
      <c r="KL324" s="1193"/>
      <c r="KM324" s="1193"/>
      <c r="KN324" s="1193"/>
      <c r="KO324" s="1193"/>
      <c r="KP324" s="1193"/>
      <c r="KQ324" s="1193"/>
      <c r="KR324" s="1193"/>
      <c r="KS324" s="1193"/>
      <c r="KT324" s="1193"/>
      <c r="KU324" s="1193"/>
      <c r="KV324" s="1193"/>
      <c r="KW324" s="1193"/>
      <c r="KX324" s="1193"/>
      <c r="KY324" s="1193"/>
      <c r="KZ324" s="1193"/>
      <c r="LA324" s="1193"/>
      <c r="LB324" s="1193"/>
      <c r="LC324" s="1193"/>
      <c r="LD324" s="1193"/>
      <c r="LE324" s="1193"/>
      <c r="LF324" s="1193"/>
      <c r="LG324" s="1193"/>
      <c r="LH324" s="1200"/>
      <c r="LI324" s="1200"/>
      <c r="LJ324" s="1200"/>
      <c r="LK324" s="1200"/>
      <c r="LL324" s="1200"/>
      <c r="LM324" s="1200"/>
      <c r="LN324" s="1200"/>
      <c r="LO324" s="1472"/>
    </row>
    <row r="325" s="1489" customFormat="1" ht="47" customHeight="1" spans="1:327">
      <c r="A325" s="1968">
        <v>46055</v>
      </c>
      <c r="B325" s="1246" t="s">
        <v>1238</v>
      </c>
      <c r="C325" s="1247" t="s">
        <v>98</v>
      </c>
      <c r="D325" s="1248">
        <v>4500192836</v>
      </c>
      <c r="E325" s="1249" t="s">
        <v>3534</v>
      </c>
      <c r="F325" s="1248" t="s">
        <v>5831</v>
      </c>
      <c r="G325" s="1250" t="s">
        <v>4780</v>
      </c>
      <c r="H325" s="1250" t="s">
        <v>4780</v>
      </c>
      <c r="I325" s="1975" t="s">
        <v>4765</v>
      </c>
      <c r="J325" s="1297">
        <v>4968</v>
      </c>
      <c r="K325" s="1976">
        <v>0</v>
      </c>
      <c r="L325" s="1976">
        <v>24</v>
      </c>
      <c r="M325" s="1977">
        <f t="shared" si="168"/>
        <v>207</v>
      </c>
      <c r="N325" s="1289">
        <v>46114</v>
      </c>
      <c r="O325" s="1289">
        <v>46112</v>
      </c>
      <c r="P325" s="1888"/>
      <c r="Q325" s="1985"/>
      <c r="R325" s="1986"/>
      <c r="S325" s="1577">
        <f t="shared" si="170"/>
        <v>-4968</v>
      </c>
      <c r="T325" s="1987"/>
      <c r="U325" s="1988"/>
      <c r="V325" s="1989"/>
      <c r="W325" s="1989" t="s">
        <v>88</v>
      </c>
      <c r="X325" s="1990" t="s">
        <v>1555</v>
      </c>
      <c r="Y325" s="1996" t="s">
        <v>88</v>
      </c>
      <c r="Z325" s="1996" t="s">
        <v>5832</v>
      </c>
      <c r="AA325" s="2003"/>
      <c r="AB325" s="1996"/>
      <c r="AC325" s="1390" t="s">
        <v>1241</v>
      </c>
      <c r="AD325" s="1378" t="s">
        <v>1242</v>
      </c>
      <c r="AE325" s="2004">
        <v>0.7952</v>
      </c>
      <c r="AF325" s="2005">
        <f t="shared" si="179"/>
        <v>3950.5536</v>
      </c>
      <c r="AG325" s="2010"/>
      <c r="AH325" s="2011"/>
      <c r="AI325" s="2011">
        <v>5</v>
      </c>
      <c r="AJ325" s="1297">
        <f>J325</f>
        <v>4968</v>
      </c>
      <c r="AK325" s="2012"/>
      <c r="AL325" s="2013">
        <f>J325/24</f>
        <v>207</v>
      </c>
      <c r="AM325" s="2013"/>
      <c r="AN325" s="2013"/>
      <c r="AO325" s="2013"/>
      <c r="AP325" s="1413" t="s">
        <v>5796</v>
      </c>
      <c r="AQ325" s="1297">
        <f t="shared" si="171"/>
        <v>4968</v>
      </c>
      <c r="AR325" s="2013"/>
      <c r="AS325" s="2018">
        <f>J325/5</f>
        <v>993.6</v>
      </c>
      <c r="AT325" s="2019">
        <f>J325/5</f>
        <v>993.6</v>
      </c>
      <c r="AU325" s="2019">
        <f>J325/5</f>
        <v>993.6</v>
      </c>
      <c r="AV325" s="2019">
        <f>J325/5</f>
        <v>993.6</v>
      </c>
      <c r="AW325" s="2029">
        <f>J325/5</f>
        <v>993.6</v>
      </c>
      <c r="AX325" s="1961">
        <f>J325*23/24/COUNT(AS325:AW325)</f>
        <v>952.2</v>
      </c>
      <c r="AY325" s="1445">
        <f>J325/24/COUNT(AS325:AW325)</f>
        <v>41.4</v>
      </c>
      <c r="AZ325" s="1194"/>
      <c r="BA325" s="1195"/>
      <c r="BB325" s="1196"/>
      <c r="BC325" s="1196"/>
      <c r="BD325" s="1196"/>
      <c r="BE325" s="1196"/>
      <c r="BF325" s="1196"/>
      <c r="BG325" s="1196"/>
      <c r="BH325" s="1196"/>
      <c r="BI325" s="1196"/>
      <c r="BJ325" s="1196"/>
      <c r="BK325" s="1196"/>
      <c r="BL325" s="1196"/>
      <c r="BM325" s="1196"/>
      <c r="BN325" s="1196"/>
      <c r="BO325" s="1196"/>
      <c r="BP325" s="1196"/>
      <c r="BQ325" s="1196"/>
      <c r="BR325" s="1196"/>
      <c r="BS325" s="1196"/>
      <c r="BT325" s="1196"/>
      <c r="BU325" s="1196"/>
      <c r="BV325" s="1196"/>
      <c r="BW325" s="1196"/>
      <c r="BX325" s="1196"/>
      <c r="BY325" s="1196"/>
      <c r="BZ325" s="1196"/>
      <c r="CA325" s="1196"/>
      <c r="CB325" s="1196"/>
      <c r="CC325" s="1196"/>
      <c r="CD325" s="1196"/>
      <c r="CE325" s="1196"/>
      <c r="CF325" s="1196"/>
      <c r="CG325" s="1196"/>
      <c r="CH325" s="1196"/>
      <c r="CI325" s="1196"/>
      <c r="CJ325" s="1196"/>
      <c r="CK325" s="1196"/>
      <c r="CL325" s="1196"/>
      <c r="CM325" s="1196"/>
      <c r="CN325" s="1196"/>
      <c r="CO325" s="1196"/>
      <c r="CP325" s="1196"/>
      <c r="CQ325" s="1196"/>
      <c r="CR325" s="1196"/>
      <c r="CS325" s="1196"/>
      <c r="CT325" s="1196"/>
      <c r="CU325" s="1196"/>
      <c r="CV325" s="1196"/>
      <c r="CW325" s="1196"/>
      <c r="CX325" s="1196"/>
      <c r="CY325" s="1196"/>
      <c r="CZ325" s="1196"/>
      <c r="DA325" s="1196"/>
      <c r="DB325" s="1196"/>
      <c r="DC325" s="1196"/>
      <c r="DD325" s="1196"/>
      <c r="DE325" s="1196"/>
      <c r="DF325" s="1196"/>
      <c r="DG325" s="1196"/>
      <c r="DH325" s="1196"/>
      <c r="DI325" s="1196"/>
      <c r="DJ325" s="1196"/>
      <c r="DK325" s="1196"/>
      <c r="DL325" s="1196"/>
      <c r="DM325" s="1196"/>
      <c r="DN325" s="1196"/>
      <c r="DO325" s="1196"/>
      <c r="DP325" s="1196"/>
      <c r="DQ325" s="1196"/>
      <c r="DR325" s="1196"/>
      <c r="DS325" s="1196"/>
      <c r="DT325" s="1196"/>
      <c r="DU325" s="1196"/>
      <c r="DV325" s="1196"/>
      <c r="DW325" s="1196"/>
      <c r="DX325" s="1196"/>
      <c r="DY325" s="1196"/>
      <c r="DZ325" s="1196"/>
      <c r="EA325" s="1196"/>
      <c r="EB325" s="1196"/>
      <c r="EC325" s="1196"/>
      <c r="ED325" s="1196"/>
      <c r="EE325" s="1196"/>
      <c r="EF325" s="1196"/>
      <c r="EG325" s="1196"/>
      <c r="EH325" s="1196"/>
      <c r="EI325" s="1196"/>
      <c r="EJ325" s="1196"/>
      <c r="EK325" s="1196"/>
      <c r="EL325" s="1196"/>
      <c r="EM325" s="1196"/>
      <c r="EN325" s="1196"/>
      <c r="EO325" s="1196"/>
      <c r="EP325" s="1196"/>
      <c r="EQ325" s="1196"/>
      <c r="ER325" s="1196"/>
      <c r="ES325" s="1196"/>
      <c r="ET325" s="1196"/>
      <c r="EU325" s="1196"/>
      <c r="EV325" s="1196"/>
      <c r="EW325" s="1196"/>
      <c r="EX325" s="1196"/>
      <c r="EY325" s="1196"/>
      <c r="EZ325" s="1196"/>
      <c r="FA325" s="1196"/>
      <c r="FB325" s="1196"/>
      <c r="FC325" s="1196"/>
      <c r="FD325" s="1196"/>
      <c r="FE325" s="1196"/>
      <c r="FF325" s="1196"/>
      <c r="FG325" s="1196"/>
      <c r="FH325" s="1196"/>
      <c r="FI325" s="1196"/>
      <c r="FJ325" s="1196"/>
      <c r="FK325" s="1196"/>
      <c r="FL325" s="1196"/>
      <c r="FM325" s="1196"/>
      <c r="FN325" s="1196"/>
      <c r="FO325" s="1196"/>
      <c r="FP325" s="1196"/>
      <c r="FQ325" s="1196"/>
      <c r="FR325" s="1196"/>
      <c r="FS325" s="1196"/>
      <c r="FT325" s="1196"/>
      <c r="FU325" s="1196"/>
      <c r="FV325" s="1196"/>
      <c r="FW325" s="1196"/>
      <c r="FX325" s="1196"/>
      <c r="FY325" s="1196"/>
      <c r="FZ325" s="1196"/>
      <c r="GA325" s="1196"/>
      <c r="GB325" s="1196"/>
      <c r="GC325" s="1196"/>
      <c r="GD325" s="1196"/>
      <c r="GE325" s="1196"/>
      <c r="GF325" s="1196"/>
      <c r="GG325" s="1196"/>
      <c r="GH325" s="1196"/>
      <c r="GI325" s="1196"/>
      <c r="GJ325" s="1196"/>
      <c r="GK325" s="1196"/>
      <c r="GL325" s="1196"/>
      <c r="GM325" s="1196"/>
      <c r="GN325" s="1196"/>
      <c r="GO325" s="1196"/>
      <c r="GP325" s="1196"/>
      <c r="GQ325" s="1196"/>
      <c r="GR325" s="1196"/>
      <c r="GS325" s="1196"/>
      <c r="GT325" s="1196"/>
      <c r="GU325" s="1196"/>
      <c r="GV325" s="1196"/>
      <c r="GW325" s="1196"/>
      <c r="GX325" s="1196"/>
      <c r="GY325" s="1196"/>
      <c r="GZ325" s="1196"/>
      <c r="HA325" s="1196"/>
      <c r="HB325" s="1196"/>
      <c r="HC325" s="1196"/>
      <c r="HD325" s="1196"/>
      <c r="HE325" s="1196"/>
      <c r="HF325" s="1196"/>
      <c r="HG325" s="1196"/>
      <c r="HH325" s="1196"/>
      <c r="HI325" s="1196"/>
      <c r="HJ325" s="1196"/>
      <c r="HK325" s="1196"/>
      <c r="HL325" s="1196"/>
      <c r="HM325" s="1196"/>
      <c r="HN325" s="1196"/>
      <c r="HO325" s="1196"/>
      <c r="HP325" s="1196"/>
      <c r="HQ325" s="1196"/>
      <c r="HR325" s="1196"/>
      <c r="HS325" s="1196"/>
      <c r="HT325" s="1196"/>
      <c r="HU325" s="1196"/>
      <c r="HV325" s="1196"/>
      <c r="HW325" s="1196"/>
      <c r="HX325" s="1196"/>
      <c r="HY325" s="1196"/>
      <c r="HZ325" s="1196"/>
      <c r="IA325" s="1196"/>
      <c r="IB325" s="1196"/>
      <c r="IC325" s="1196"/>
      <c r="ID325" s="1196"/>
      <c r="IE325" s="1196"/>
      <c r="IF325" s="1196"/>
      <c r="IG325" s="1196"/>
      <c r="IH325" s="1196"/>
      <c r="II325" s="1196"/>
      <c r="IJ325" s="1196"/>
      <c r="IK325" s="1196"/>
      <c r="IL325" s="1196"/>
      <c r="IM325" s="1196"/>
      <c r="IN325" s="1196"/>
      <c r="IO325" s="1196"/>
      <c r="IP325" s="1196"/>
      <c r="IQ325" s="1196"/>
      <c r="IR325" s="1196"/>
      <c r="IS325" s="1196"/>
      <c r="IT325" s="1196"/>
      <c r="IU325" s="1196"/>
      <c r="IV325" s="1196"/>
      <c r="IW325" s="1196"/>
      <c r="IX325" s="1196"/>
      <c r="IY325" s="1196"/>
      <c r="IZ325" s="1196"/>
      <c r="JA325" s="1196"/>
      <c r="JB325" s="1196"/>
      <c r="JC325" s="1196"/>
      <c r="JD325" s="1196"/>
      <c r="JE325" s="1196"/>
      <c r="JF325" s="1196"/>
      <c r="JG325" s="1196"/>
      <c r="JH325" s="1196"/>
      <c r="JI325" s="1196"/>
      <c r="JJ325" s="1196"/>
      <c r="JK325" s="1196"/>
      <c r="JL325" s="1196"/>
      <c r="JM325" s="1196"/>
      <c r="JN325" s="1196"/>
      <c r="JO325" s="1196"/>
      <c r="JP325" s="1196"/>
      <c r="JQ325" s="1196"/>
      <c r="JR325" s="1196"/>
      <c r="JS325" s="1196"/>
      <c r="JT325" s="1196"/>
      <c r="JU325" s="1196"/>
      <c r="JV325" s="1196"/>
      <c r="JW325" s="1196"/>
      <c r="JX325" s="1196"/>
      <c r="JY325" s="1196"/>
      <c r="JZ325" s="1196"/>
      <c r="KA325" s="1196"/>
      <c r="KB325" s="1196"/>
      <c r="KC325" s="1196"/>
      <c r="KD325" s="1196"/>
      <c r="KE325" s="1196"/>
      <c r="KF325" s="1196"/>
      <c r="KG325" s="1196"/>
      <c r="KH325" s="1196"/>
      <c r="KI325" s="1196"/>
      <c r="KJ325" s="1196"/>
      <c r="KK325" s="1196"/>
      <c r="KL325" s="1196"/>
      <c r="KM325" s="1196"/>
      <c r="KN325" s="1196"/>
      <c r="KO325" s="1196"/>
      <c r="KP325" s="1196"/>
      <c r="KQ325" s="1196"/>
      <c r="KR325" s="1196"/>
      <c r="KS325" s="1196"/>
      <c r="KT325" s="1196"/>
      <c r="KU325" s="1196"/>
      <c r="KV325" s="1196"/>
      <c r="KW325" s="1196"/>
      <c r="KX325" s="1196"/>
      <c r="KY325" s="1196"/>
      <c r="KZ325" s="1196"/>
      <c r="LA325" s="1196"/>
      <c r="LB325" s="1196"/>
      <c r="LC325" s="1196"/>
      <c r="LD325" s="1196"/>
      <c r="LE325" s="1196"/>
      <c r="LF325" s="1196"/>
      <c r="LG325" s="1196"/>
      <c r="LH325" s="1201"/>
      <c r="LI325" s="1201"/>
      <c r="LJ325" s="1201"/>
      <c r="LK325" s="1201"/>
      <c r="LL325" s="1201"/>
      <c r="LM325" s="1201"/>
      <c r="LN325" s="1201"/>
      <c r="LO325" s="1965"/>
    </row>
    <row r="326" s="1489" customFormat="1" ht="47" customHeight="1" spans="1:327">
      <c r="A326" s="1864">
        <v>46041</v>
      </c>
      <c r="B326" s="1044" t="s">
        <v>173</v>
      </c>
      <c r="C326" s="1045" t="s">
        <v>98</v>
      </c>
      <c r="D326" s="1046">
        <v>4500191769</v>
      </c>
      <c r="E326" s="2989" t="s">
        <v>5833</v>
      </c>
      <c r="F326" s="1046" t="s">
        <v>5834</v>
      </c>
      <c r="G326" s="1048" t="s">
        <v>5276</v>
      </c>
      <c r="H326" s="1048" t="s">
        <v>5276</v>
      </c>
      <c r="I326" s="1066" t="s">
        <v>5277</v>
      </c>
      <c r="J326" s="1277">
        <v>2640</v>
      </c>
      <c r="K326" s="1883">
        <v>0</v>
      </c>
      <c r="L326" s="1883">
        <v>2640</v>
      </c>
      <c r="M326" s="1527">
        <f t="shared" ref="M326:M339" si="180">J326/L326</f>
        <v>1</v>
      </c>
      <c r="N326" s="1284">
        <v>46115</v>
      </c>
      <c r="O326" s="1284">
        <f>N326-2</f>
        <v>46113</v>
      </c>
      <c r="P326" s="1884" t="s">
        <v>5835</v>
      </c>
      <c r="Q326" s="1908"/>
      <c r="R326" s="1909"/>
      <c r="S326" s="1577">
        <f t="shared" si="170"/>
        <v>-2640</v>
      </c>
      <c r="T326" s="1921"/>
      <c r="U326" s="1917" t="s">
        <v>829</v>
      </c>
      <c r="V326" s="1569"/>
      <c r="W326" s="1336" t="s">
        <v>88</v>
      </c>
      <c r="X326" s="1335" t="s">
        <v>5836</v>
      </c>
      <c r="Y326" s="1336" t="s">
        <v>5761</v>
      </c>
      <c r="Z326" s="1336" t="s">
        <v>5733</v>
      </c>
      <c r="AA326" s="1937" t="s">
        <v>2394</v>
      </c>
      <c r="AB326" s="1336"/>
      <c r="AC326" s="1126" t="s">
        <v>5837</v>
      </c>
      <c r="AD326" s="1372" t="s">
        <v>181</v>
      </c>
      <c r="AE326" s="1128">
        <v>2144.205</v>
      </c>
      <c r="AF326" s="1129">
        <f>AE326*M326</f>
        <v>2144.205</v>
      </c>
      <c r="AG326" s="1949"/>
      <c r="AH326" s="1950" t="s">
        <v>81</v>
      </c>
      <c r="AI326" s="1950">
        <v>5</v>
      </c>
      <c r="AJ326" s="1277">
        <f t="shared" ref="AJ326:AJ334" si="181">J326</f>
        <v>2640</v>
      </c>
      <c r="AK326" s="1951"/>
      <c r="AL326" s="1952"/>
      <c r="AM326" s="1952">
        <f>J326/12</f>
        <v>220</v>
      </c>
      <c r="AN326" s="1952"/>
      <c r="AO326" s="1952"/>
      <c r="AP326" s="1951" t="s">
        <v>5763</v>
      </c>
      <c r="AQ326" s="1277">
        <f t="shared" ref="AQ326:AQ338" si="182">J326</f>
        <v>2640</v>
      </c>
      <c r="AR326" s="1952"/>
      <c r="AS326" s="1446">
        <f t="shared" ref="AS326:AS334" si="183">J326/5</f>
        <v>528</v>
      </c>
      <c r="AT326" s="1447">
        <f t="shared" ref="AT326:AT334" si="184">J326/5</f>
        <v>528</v>
      </c>
      <c r="AU326" s="1447">
        <f t="shared" ref="AU326:AU334" si="185">J326/5</f>
        <v>528</v>
      </c>
      <c r="AV326" s="1447">
        <f t="shared" ref="AV326:AV334" si="186">J326/5</f>
        <v>528</v>
      </c>
      <c r="AW326" s="1448">
        <f t="shared" ref="AW326:AW334" si="187">J326/5</f>
        <v>528</v>
      </c>
      <c r="AX326" s="1634">
        <f t="shared" ref="AX326:AX334" si="188">J326*23/24/COUNT(AS326:AW326)</f>
        <v>506</v>
      </c>
      <c r="AY326" s="1178">
        <f t="shared" ref="AY326:AY334" si="189">J326/24/COUNT(AS326:AW326)</f>
        <v>22</v>
      </c>
      <c r="AZ326" s="1194"/>
      <c r="BA326" s="1195"/>
      <c r="BB326" s="1196"/>
      <c r="BC326" s="1196"/>
      <c r="BD326" s="1196"/>
      <c r="BE326" s="1196"/>
      <c r="BF326" s="1196"/>
      <c r="BG326" s="1196"/>
      <c r="BH326" s="1196"/>
      <c r="BI326" s="1196"/>
      <c r="BJ326" s="1196"/>
      <c r="BK326" s="1196"/>
      <c r="BL326" s="1196"/>
      <c r="BM326" s="1196"/>
      <c r="BN326" s="1196"/>
      <c r="BO326" s="1196"/>
      <c r="BP326" s="1196"/>
      <c r="BQ326" s="1196"/>
      <c r="BR326" s="1196"/>
      <c r="BS326" s="1196"/>
      <c r="BT326" s="1196"/>
      <c r="BU326" s="1196"/>
      <c r="BV326" s="1196"/>
      <c r="BW326" s="1196"/>
      <c r="BX326" s="1196"/>
      <c r="BY326" s="1196"/>
      <c r="BZ326" s="1196"/>
      <c r="CA326" s="1196"/>
      <c r="CB326" s="1196"/>
      <c r="CC326" s="1196"/>
      <c r="CD326" s="1196"/>
      <c r="CE326" s="1196"/>
      <c r="CF326" s="1196"/>
      <c r="CG326" s="1196"/>
      <c r="CH326" s="1196"/>
      <c r="CI326" s="1196"/>
      <c r="CJ326" s="1196"/>
      <c r="CK326" s="1196"/>
      <c r="CL326" s="1196"/>
      <c r="CM326" s="1196"/>
      <c r="CN326" s="1196"/>
      <c r="CO326" s="1196"/>
      <c r="CP326" s="1196"/>
      <c r="CQ326" s="1196"/>
      <c r="CR326" s="1196"/>
      <c r="CS326" s="1196"/>
      <c r="CT326" s="1196"/>
      <c r="CU326" s="1196"/>
      <c r="CV326" s="1196"/>
      <c r="CW326" s="1196"/>
      <c r="CX326" s="1196"/>
      <c r="CY326" s="1196"/>
      <c r="CZ326" s="1196"/>
      <c r="DA326" s="1196"/>
      <c r="DB326" s="1196"/>
      <c r="DC326" s="1196"/>
      <c r="DD326" s="1196"/>
      <c r="DE326" s="1196"/>
      <c r="DF326" s="1196"/>
      <c r="DG326" s="1196"/>
      <c r="DH326" s="1196"/>
      <c r="DI326" s="1196"/>
      <c r="DJ326" s="1196"/>
      <c r="DK326" s="1196"/>
      <c r="DL326" s="1196"/>
      <c r="DM326" s="1196"/>
      <c r="DN326" s="1196"/>
      <c r="DO326" s="1196"/>
      <c r="DP326" s="1196"/>
      <c r="DQ326" s="1196"/>
      <c r="DR326" s="1196"/>
      <c r="DS326" s="1196"/>
      <c r="DT326" s="1196"/>
      <c r="DU326" s="1196"/>
      <c r="DV326" s="1196"/>
      <c r="DW326" s="1196"/>
      <c r="DX326" s="1196"/>
      <c r="DY326" s="1196"/>
      <c r="DZ326" s="1196"/>
      <c r="EA326" s="1196"/>
      <c r="EB326" s="1196"/>
      <c r="EC326" s="1196"/>
      <c r="ED326" s="1196"/>
      <c r="EE326" s="1196"/>
      <c r="EF326" s="1196"/>
      <c r="EG326" s="1196"/>
      <c r="EH326" s="1196"/>
      <c r="EI326" s="1196"/>
      <c r="EJ326" s="1196"/>
      <c r="EK326" s="1196"/>
      <c r="EL326" s="1196"/>
      <c r="EM326" s="1196"/>
      <c r="EN326" s="1196"/>
      <c r="EO326" s="1196"/>
      <c r="EP326" s="1196"/>
      <c r="EQ326" s="1196"/>
      <c r="ER326" s="1196"/>
      <c r="ES326" s="1196"/>
      <c r="ET326" s="1196"/>
      <c r="EU326" s="1196"/>
      <c r="EV326" s="1196"/>
      <c r="EW326" s="1196"/>
      <c r="EX326" s="1196"/>
      <c r="EY326" s="1196"/>
      <c r="EZ326" s="1196"/>
      <c r="FA326" s="1196"/>
      <c r="FB326" s="1196"/>
      <c r="FC326" s="1196"/>
      <c r="FD326" s="1196"/>
      <c r="FE326" s="1196"/>
      <c r="FF326" s="1196"/>
      <c r="FG326" s="1196"/>
      <c r="FH326" s="1196"/>
      <c r="FI326" s="1196"/>
      <c r="FJ326" s="1196"/>
      <c r="FK326" s="1196"/>
      <c r="FL326" s="1196"/>
      <c r="FM326" s="1196"/>
      <c r="FN326" s="1196"/>
      <c r="FO326" s="1196"/>
      <c r="FP326" s="1196"/>
      <c r="FQ326" s="1196"/>
      <c r="FR326" s="1196"/>
      <c r="FS326" s="1196"/>
      <c r="FT326" s="1196"/>
      <c r="FU326" s="1196"/>
      <c r="FV326" s="1196"/>
      <c r="FW326" s="1196"/>
      <c r="FX326" s="1196"/>
      <c r="FY326" s="1196"/>
      <c r="FZ326" s="1196"/>
      <c r="GA326" s="1196"/>
      <c r="GB326" s="1196"/>
      <c r="GC326" s="1196"/>
      <c r="GD326" s="1196"/>
      <c r="GE326" s="1196"/>
      <c r="GF326" s="1196"/>
      <c r="GG326" s="1196"/>
      <c r="GH326" s="1196"/>
      <c r="GI326" s="1196"/>
      <c r="GJ326" s="1196"/>
      <c r="GK326" s="1196"/>
      <c r="GL326" s="1196"/>
      <c r="GM326" s="1196"/>
      <c r="GN326" s="1196"/>
      <c r="GO326" s="1196"/>
      <c r="GP326" s="1196"/>
      <c r="GQ326" s="1196"/>
      <c r="GR326" s="1196"/>
      <c r="GS326" s="1196"/>
      <c r="GT326" s="1196"/>
      <c r="GU326" s="1196"/>
      <c r="GV326" s="1196"/>
      <c r="GW326" s="1196"/>
      <c r="GX326" s="1196"/>
      <c r="GY326" s="1196"/>
      <c r="GZ326" s="1196"/>
      <c r="HA326" s="1196"/>
      <c r="HB326" s="1196"/>
      <c r="HC326" s="1196"/>
      <c r="HD326" s="1196"/>
      <c r="HE326" s="1196"/>
      <c r="HF326" s="1196"/>
      <c r="HG326" s="1196"/>
      <c r="HH326" s="1196"/>
      <c r="HI326" s="1196"/>
      <c r="HJ326" s="1196"/>
      <c r="HK326" s="1196"/>
      <c r="HL326" s="1196"/>
      <c r="HM326" s="1196"/>
      <c r="HN326" s="1196"/>
      <c r="HO326" s="1196"/>
      <c r="HP326" s="1196"/>
      <c r="HQ326" s="1196"/>
      <c r="HR326" s="1196"/>
      <c r="HS326" s="1196"/>
      <c r="HT326" s="1196"/>
      <c r="HU326" s="1196"/>
      <c r="HV326" s="1196"/>
      <c r="HW326" s="1196"/>
      <c r="HX326" s="1196"/>
      <c r="HY326" s="1196"/>
      <c r="HZ326" s="1196"/>
      <c r="IA326" s="1196"/>
      <c r="IB326" s="1196"/>
      <c r="IC326" s="1196"/>
      <c r="ID326" s="1196"/>
      <c r="IE326" s="1196"/>
      <c r="IF326" s="1196"/>
      <c r="IG326" s="1196"/>
      <c r="IH326" s="1196"/>
      <c r="II326" s="1196"/>
      <c r="IJ326" s="1196"/>
      <c r="IK326" s="1196"/>
      <c r="IL326" s="1196"/>
      <c r="IM326" s="1196"/>
      <c r="IN326" s="1196"/>
      <c r="IO326" s="1196"/>
      <c r="IP326" s="1196"/>
      <c r="IQ326" s="1196"/>
      <c r="IR326" s="1196"/>
      <c r="IS326" s="1196"/>
      <c r="IT326" s="1196"/>
      <c r="IU326" s="1196"/>
      <c r="IV326" s="1196"/>
      <c r="IW326" s="1196"/>
      <c r="IX326" s="1196"/>
      <c r="IY326" s="1196"/>
      <c r="IZ326" s="1196"/>
      <c r="JA326" s="1196"/>
      <c r="JB326" s="1196"/>
      <c r="JC326" s="1196"/>
      <c r="JD326" s="1196"/>
      <c r="JE326" s="1196"/>
      <c r="JF326" s="1196"/>
      <c r="JG326" s="1196"/>
      <c r="JH326" s="1196"/>
      <c r="JI326" s="1196"/>
      <c r="JJ326" s="1196"/>
      <c r="JK326" s="1196"/>
      <c r="JL326" s="1196"/>
      <c r="JM326" s="1196"/>
      <c r="JN326" s="1196"/>
      <c r="JO326" s="1196"/>
      <c r="JP326" s="1196"/>
      <c r="JQ326" s="1196"/>
      <c r="JR326" s="1196"/>
      <c r="JS326" s="1196"/>
      <c r="JT326" s="1196"/>
      <c r="JU326" s="1196"/>
      <c r="JV326" s="1196"/>
      <c r="JW326" s="1196"/>
      <c r="JX326" s="1196"/>
      <c r="JY326" s="1196"/>
      <c r="JZ326" s="1196"/>
      <c r="KA326" s="1196"/>
      <c r="KB326" s="1196"/>
      <c r="KC326" s="1196"/>
      <c r="KD326" s="1196"/>
      <c r="KE326" s="1196"/>
      <c r="KF326" s="1196"/>
      <c r="KG326" s="1196"/>
      <c r="KH326" s="1196"/>
      <c r="KI326" s="1196"/>
      <c r="KJ326" s="1196"/>
      <c r="KK326" s="1196"/>
      <c r="KL326" s="1196"/>
      <c r="KM326" s="1196"/>
      <c r="KN326" s="1196"/>
      <c r="KO326" s="1196"/>
      <c r="KP326" s="1196"/>
      <c r="KQ326" s="1196"/>
      <c r="KR326" s="1196"/>
      <c r="KS326" s="1196"/>
      <c r="KT326" s="1196"/>
      <c r="KU326" s="1196"/>
      <c r="KV326" s="1196"/>
      <c r="KW326" s="1196"/>
      <c r="KX326" s="1196"/>
      <c r="KY326" s="1196"/>
      <c r="KZ326" s="1196"/>
      <c r="LA326" s="1196"/>
      <c r="LB326" s="1196"/>
      <c r="LC326" s="1196"/>
      <c r="LD326" s="1196"/>
      <c r="LE326" s="1196"/>
      <c r="LF326" s="1196"/>
      <c r="LG326" s="1196"/>
      <c r="LH326" s="1201"/>
      <c r="LI326" s="1201"/>
      <c r="LJ326" s="1201"/>
      <c r="LK326" s="1201"/>
      <c r="LL326" s="1201"/>
      <c r="LM326" s="1201"/>
      <c r="LN326" s="1201"/>
      <c r="LO326" s="1965"/>
    </row>
    <row r="327" s="1489" customFormat="1" ht="47" customHeight="1" spans="1:327">
      <c r="A327" s="1864">
        <v>46041</v>
      </c>
      <c r="B327" s="1044" t="s">
        <v>173</v>
      </c>
      <c r="C327" s="1045" t="s">
        <v>98</v>
      </c>
      <c r="D327" s="1046">
        <v>4500191769</v>
      </c>
      <c r="E327" s="2989" t="s">
        <v>5838</v>
      </c>
      <c r="F327" s="1046" t="s">
        <v>5839</v>
      </c>
      <c r="G327" s="1048" t="s">
        <v>5276</v>
      </c>
      <c r="H327" s="1048" t="s">
        <v>5276</v>
      </c>
      <c r="I327" s="1066" t="s">
        <v>5277</v>
      </c>
      <c r="J327" s="1277">
        <v>2640</v>
      </c>
      <c r="K327" s="1883">
        <v>0</v>
      </c>
      <c r="L327" s="1883">
        <v>2640</v>
      </c>
      <c r="M327" s="1527">
        <f t="shared" si="180"/>
        <v>1</v>
      </c>
      <c r="N327" s="1284">
        <v>46115</v>
      </c>
      <c r="O327" s="1284">
        <f>N327-2</f>
        <v>46113</v>
      </c>
      <c r="P327" s="1884" t="s">
        <v>5835</v>
      </c>
      <c r="Q327" s="1908"/>
      <c r="R327" s="1909"/>
      <c r="S327" s="1577">
        <f t="shared" si="170"/>
        <v>-2640</v>
      </c>
      <c r="T327" s="1921"/>
      <c r="U327" s="1917" t="s">
        <v>829</v>
      </c>
      <c r="V327" s="1569"/>
      <c r="W327" s="1336" t="s">
        <v>88</v>
      </c>
      <c r="X327" s="1335" t="s">
        <v>5836</v>
      </c>
      <c r="Y327" s="1336" t="s">
        <v>5761</v>
      </c>
      <c r="Z327" s="1336" t="s">
        <v>5733</v>
      </c>
      <c r="AA327" s="1937" t="s">
        <v>2394</v>
      </c>
      <c r="AB327" s="1336"/>
      <c r="AC327" s="1126" t="s">
        <v>5837</v>
      </c>
      <c r="AD327" s="1372" t="s">
        <v>181</v>
      </c>
      <c r="AE327" s="1128">
        <v>2144.205</v>
      </c>
      <c r="AF327" s="1129">
        <f>AE327*M327</f>
        <v>2144.205</v>
      </c>
      <c r="AG327" s="1949"/>
      <c r="AH327" s="1950" t="s">
        <v>81</v>
      </c>
      <c r="AI327" s="1950">
        <v>5</v>
      </c>
      <c r="AJ327" s="1277">
        <f t="shared" si="181"/>
        <v>2640</v>
      </c>
      <c r="AK327" s="1951"/>
      <c r="AL327" s="1952"/>
      <c r="AM327" s="1952">
        <f>J327/12</f>
        <v>220</v>
      </c>
      <c r="AN327" s="1952"/>
      <c r="AO327" s="1952"/>
      <c r="AP327" s="1951" t="s">
        <v>5763</v>
      </c>
      <c r="AQ327" s="1277">
        <f t="shared" si="182"/>
        <v>2640</v>
      </c>
      <c r="AR327" s="1952"/>
      <c r="AS327" s="1446">
        <f t="shared" si="183"/>
        <v>528</v>
      </c>
      <c r="AT327" s="1447">
        <f t="shared" si="184"/>
        <v>528</v>
      </c>
      <c r="AU327" s="1447">
        <f t="shared" si="185"/>
        <v>528</v>
      </c>
      <c r="AV327" s="1447">
        <f t="shared" si="186"/>
        <v>528</v>
      </c>
      <c r="AW327" s="1448">
        <f t="shared" si="187"/>
        <v>528</v>
      </c>
      <c r="AX327" s="1634">
        <f t="shared" si="188"/>
        <v>506</v>
      </c>
      <c r="AY327" s="1178">
        <f t="shared" si="189"/>
        <v>22</v>
      </c>
      <c r="AZ327" s="1194"/>
      <c r="BA327" s="1195"/>
      <c r="BB327" s="1196"/>
      <c r="BC327" s="1196"/>
      <c r="BD327" s="1196"/>
      <c r="BE327" s="1196"/>
      <c r="BF327" s="1196"/>
      <c r="BG327" s="1196"/>
      <c r="BH327" s="1196"/>
      <c r="BI327" s="1196"/>
      <c r="BJ327" s="1196"/>
      <c r="BK327" s="1196"/>
      <c r="BL327" s="1196"/>
      <c r="BM327" s="1196"/>
      <c r="BN327" s="1196"/>
      <c r="BO327" s="1196"/>
      <c r="BP327" s="1196"/>
      <c r="BQ327" s="1196"/>
      <c r="BR327" s="1196"/>
      <c r="BS327" s="1196"/>
      <c r="BT327" s="1196"/>
      <c r="BU327" s="1196"/>
      <c r="BV327" s="1196"/>
      <c r="BW327" s="1196"/>
      <c r="BX327" s="1196"/>
      <c r="BY327" s="1196"/>
      <c r="BZ327" s="1196"/>
      <c r="CA327" s="1196"/>
      <c r="CB327" s="1196"/>
      <c r="CC327" s="1196"/>
      <c r="CD327" s="1196"/>
      <c r="CE327" s="1196"/>
      <c r="CF327" s="1196"/>
      <c r="CG327" s="1196"/>
      <c r="CH327" s="1196"/>
      <c r="CI327" s="1196"/>
      <c r="CJ327" s="1196"/>
      <c r="CK327" s="1196"/>
      <c r="CL327" s="1196"/>
      <c r="CM327" s="1196"/>
      <c r="CN327" s="1196"/>
      <c r="CO327" s="1196"/>
      <c r="CP327" s="1196"/>
      <c r="CQ327" s="1196"/>
      <c r="CR327" s="1196"/>
      <c r="CS327" s="1196"/>
      <c r="CT327" s="1196"/>
      <c r="CU327" s="1196"/>
      <c r="CV327" s="1196"/>
      <c r="CW327" s="1196"/>
      <c r="CX327" s="1196"/>
      <c r="CY327" s="1196"/>
      <c r="CZ327" s="1196"/>
      <c r="DA327" s="1196"/>
      <c r="DB327" s="1196"/>
      <c r="DC327" s="1196"/>
      <c r="DD327" s="1196"/>
      <c r="DE327" s="1196"/>
      <c r="DF327" s="1196"/>
      <c r="DG327" s="1196"/>
      <c r="DH327" s="1196"/>
      <c r="DI327" s="1196"/>
      <c r="DJ327" s="1196"/>
      <c r="DK327" s="1196"/>
      <c r="DL327" s="1196"/>
      <c r="DM327" s="1196"/>
      <c r="DN327" s="1196"/>
      <c r="DO327" s="1196"/>
      <c r="DP327" s="1196"/>
      <c r="DQ327" s="1196"/>
      <c r="DR327" s="1196"/>
      <c r="DS327" s="1196"/>
      <c r="DT327" s="1196"/>
      <c r="DU327" s="1196"/>
      <c r="DV327" s="1196"/>
      <c r="DW327" s="1196"/>
      <c r="DX327" s="1196"/>
      <c r="DY327" s="1196"/>
      <c r="DZ327" s="1196"/>
      <c r="EA327" s="1196"/>
      <c r="EB327" s="1196"/>
      <c r="EC327" s="1196"/>
      <c r="ED327" s="1196"/>
      <c r="EE327" s="1196"/>
      <c r="EF327" s="1196"/>
      <c r="EG327" s="1196"/>
      <c r="EH327" s="1196"/>
      <c r="EI327" s="1196"/>
      <c r="EJ327" s="1196"/>
      <c r="EK327" s="1196"/>
      <c r="EL327" s="1196"/>
      <c r="EM327" s="1196"/>
      <c r="EN327" s="1196"/>
      <c r="EO327" s="1196"/>
      <c r="EP327" s="1196"/>
      <c r="EQ327" s="1196"/>
      <c r="ER327" s="1196"/>
      <c r="ES327" s="1196"/>
      <c r="ET327" s="1196"/>
      <c r="EU327" s="1196"/>
      <c r="EV327" s="1196"/>
      <c r="EW327" s="1196"/>
      <c r="EX327" s="1196"/>
      <c r="EY327" s="1196"/>
      <c r="EZ327" s="1196"/>
      <c r="FA327" s="1196"/>
      <c r="FB327" s="1196"/>
      <c r="FC327" s="1196"/>
      <c r="FD327" s="1196"/>
      <c r="FE327" s="1196"/>
      <c r="FF327" s="1196"/>
      <c r="FG327" s="1196"/>
      <c r="FH327" s="1196"/>
      <c r="FI327" s="1196"/>
      <c r="FJ327" s="1196"/>
      <c r="FK327" s="1196"/>
      <c r="FL327" s="1196"/>
      <c r="FM327" s="1196"/>
      <c r="FN327" s="1196"/>
      <c r="FO327" s="1196"/>
      <c r="FP327" s="1196"/>
      <c r="FQ327" s="1196"/>
      <c r="FR327" s="1196"/>
      <c r="FS327" s="1196"/>
      <c r="FT327" s="1196"/>
      <c r="FU327" s="1196"/>
      <c r="FV327" s="1196"/>
      <c r="FW327" s="1196"/>
      <c r="FX327" s="1196"/>
      <c r="FY327" s="1196"/>
      <c r="FZ327" s="1196"/>
      <c r="GA327" s="1196"/>
      <c r="GB327" s="1196"/>
      <c r="GC327" s="1196"/>
      <c r="GD327" s="1196"/>
      <c r="GE327" s="1196"/>
      <c r="GF327" s="1196"/>
      <c r="GG327" s="1196"/>
      <c r="GH327" s="1196"/>
      <c r="GI327" s="1196"/>
      <c r="GJ327" s="1196"/>
      <c r="GK327" s="1196"/>
      <c r="GL327" s="1196"/>
      <c r="GM327" s="1196"/>
      <c r="GN327" s="1196"/>
      <c r="GO327" s="1196"/>
      <c r="GP327" s="1196"/>
      <c r="GQ327" s="1196"/>
      <c r="GR327" s="1196"/>
      <c r="GS327" s="1196"/>
      <c r="GT327" s="1196"/>
      <c r="GU327" s="1196"/>
      <c r="GV327" s="1196"/>
      <c r="GW327" s="1196"/>
      <c r="GX327" s="1196"/>
      <c r="GY327" s="1196"/>
      <c r="GZ327" s="1196"/>
      <c r="HA327" s="1196"/>
      <c r="HB327" s="1196"/>
      <c r="HC327" s="1196"/>
      <c r="HD327" s="1196"/>
      <c r="HE327" s="1196"/>
      <c r="HF327" s="1196"/>
      <c r="HG327" s="1196"/>
      <c r="HH327" s="1196"/>
      <c r="HI327" s="1196"/>
      <c r="HJ327" s="1196"/>
      <c r="HK327" s="1196"/>
      <c r="HL327" s="1196"/>
      <c r="HM327" s="1196"/>
      <c r="HN327" s="1196"/>
      <c r="HO327" s="1196"/>
      <c r="HP327" s="1196"/>
      <c r="HQ327" s="1196"/>
      <c r="HR327" s="1196"/>
      <c r="HS327" s="1196"/>
      <c r="HT327" s="1196"/>
      <c r="HU327" s="1196"/>
      <c r="HV327" s="1196"/>
      <c r="HW327" s="1196"/>
      <c r="HX327" s="1196"/>
      <c r="HY327" s="1196"/>
      <c r="HZ327" s="1196"/>
      <c r="IA327" s="1196"/>
      <c r="IB327" s="1196"/>
      <c r="IC327" s="1196"/>
      <c r="ID327" s="1196"/>
      <c r="IE327" s="1196"/>
      <c r="IF327" s="1196"/>
      <c r="IG327" s="1196"/>
      <c r="IH327" s="1196"/>
      <c r="II327" s="1196"/>
      <c r="IJ327" s="1196"/>
      <c r="IK327" s="1196"/>
      <c r="IL327" s="1196"/>
      <c r="IM327" s="1196"/>
      <c r="IN327" s="1196"/>
      <c r="IO327" s="1196"/>
      <c r="IP327" s="1196"/>
      <c r="IQ327" s="1196"/>
      <c r="IR327" s="1196"/>
      <c r="IS327" s="1196"/>
      <c r="IT327" s="1196"/>
      <c r="IU327" s="1196"/>
      <c r="IV327" s="1196"/>
      <c r="IW327" s="1196"/>
      <c r="IX327" s="1196"/>
      <c r="IY327" s="1196"/>
      <c r="IZ327" s="1196"/>
      <c r="JA327" s="1196"/>
      <c r="JB327" s="1196"/>
      <c r="JC327" s="1196"/>
      <c r="JD327" s="1196"/>
      <c r="JE327" s="1196"/>
      <c r="JF327" s="1196"/>
      <c r="JG327" s="1196"/>
      <c r="JH327" s="1196"/>
      <c r="JI327" s="1196"/>
      <c r="JJ327" s="1196"/>
      <c r="JK327" s="1196"/>
      <c r="JL327" s="1196"/>
      <c r="JM327" s="1196"/>
      <c r="JN327" s="1196"/>
      <c r="JO327" s="1196"/>
      <c r="JP327" s="1196"/>
      <c r="JQ327" s="1196"/>
      <c r="JR327" s="1196"/>
      <c r="JS327" s="1196"/>
      <c r="JT327" s="1196"/>
      <c r="JU327" s="1196"/>
      <c r="JV327" s="1196"/>
      <c r="JW327" s="1196"/>
      <c r="JX327" s="1196"/>
      <c r="JY327" s="1196"/>
      <c r="JZ327" s="1196"/>
      <c r="KA327" s="1196"/>
      <c r="KB327" s="1196"/>
      <c r="KC327" s="1196"/>
      <c r="KD327" s="1196"/>
      <c r="KE327" s="1196"/>
      <c r="KF327" s="1196"/>
      <c r="KG327" s="1196"/>
      <c r="KH327" s="1196"/>
      <c r="KI327" s="1196"/>
      <c r="KJ327" s="1196"/>
      <c r="KK327" s="1196"/>
      <c r="KL327" s="1196"/>
      <c r="KM327" s="1196"/>
      <c r="KN327" s="1196"/>
      <c r="KO327" s="1196"/>
      <c r="KP327" s="1196"/>
      <c r="KQ327" s="1196"/>
      <c r="KR327" s="1196"/>
      <c r="KS327" s="1196"/>
      <c r="KT327" s="1196"/>
      <c r="KU327" s="1196"/>
      <c r="KV327" s="1196"/>
      <c r="KW327" s="1196"/>
      <c r="KX327" s="1196"/>
      <c r="KY327" s="1196"/>
      <c r="KZ327" s="1196"/>
      <c r="LA327" s="1196"/>
      <c r="LB327" s="1196"/>
      <c r="LC327" s="1196"/>
      <c r="LD327" s="1196"/>
      <c r="LE327" s="1196"/>
      <c r="LF327" s="1196"/>
      <c r="LG327" s="1196"/>
      <c r="LH327" s="1201"/>
      <c r="LI327" s="1201"/>
      <c r="LJ327" s="1201"/>
      <c r="LK327" s="1201"/>
      <c r="LL327" s="1201"/>
      <c r="LM327" s="1201"/>
      <c r="LN327" s="1201"/>
      <c r="LO327" s="1965"/>
    </row>
    <row r="328" s="1489" customFormat="1" ht="47" customHeight="1" spans="1:327">
      <c r="A328" s="1864">
        <v>46041</v>
      </c>
      <c r="B328" s="1044" t="s">
        <v>173</v>
      </c>
      <c r="C328" s="1045" t="s">
        <v>98</v>
      </c>
      <c r="D328" s="1046">
        <v>4500191769</v>
      </c>
      <c r="E328" s="2989" t="s">
        <v>5840</v>
      </c>
      <c r="F328" s="1046" t="s">
        <v>5841</v>
      </c>
      <c r="G328" s="1048" t="s">
        <v>5276</v>
      </c>
      <c r="H328" s="1048" t="s">
        <v>5276</v>
      </c>
      <c r="I328" s="1066" t="s">
        <v>5277</v>
      </c>
      <c r="J328" s="1277">
        <v>2640</v>
      </c>
      <c r="K328" s="1883">
        <v>0</v>
      </c>
      <c r="L328" s="1883">
        <v>2640</v>
      </c>
      <c r="M328" s="1527">
        <f t="shared" si="180"/>
        <v>1</v>
      </c>
      <c r="N328" s="1284">
        <v>46115</v>
      </c>
      <c r="O328" s="1284">
        <f>N328-2</f>
        <v>46113</v>
      </c>
      <c r="P328" s="1884" t="s">
        <v>5835</v>
      </c>
      <c r="Q328" s="1908"/>
      <c r="R328" s="1909"/>
      <c r="S328" s="1577">
        <f t="shared" si="170"/>
        <v>-2640</v>
      </c>
      <c r="T328" s="1921"/>
      <c r="U328" s="1917" t="s">
        <v>829</v>
      </c>
      <c r="V328" s="1569"/>
      <c r="W328" s="1336" t="s">
        <v>88</v>
      </c>
      <c r="X328" s="1335" t="s">
        <v>5836</v>
      </c>
      <c r="Y328" s="1336" t="s">
        <v>5761</v>
      </c>
      <c r="Z328" s="1336" t="s">
        <v>5733</v>
      </c>
      <c r="AA328" s="1937" t="s">
        <v>2394</v>
      </c>
      <c r="AB328" s="1336"/>
      <c r="AC328" s="1126" t="s">
        <v>5837</v>
      </c>
      <c r="AD328" s="1372" t="s">
        <v>181</v>
      </c>
      <c r="AE328" s="1128">
        <v>2144.205</v>
      </c>
      <c r="AF328" s="1129">
        <f>AE328*M328</f>
        <v>2144.205</v>
      </c>
      <c r="AG328" s="1949"/>
      <c r="AH328" s="1950" t="s">
        <v>81</v>
      </c>
      <c r="AI328" s="1950">
        <v>5</v>
      </c>
      <c r="AJ328" s="1277">
        <f t="shared" si="181"/>
        <v>2640</v>
      </c>
      <c r="AK328" s="1951"/>
      <c r="AL328" s="1952"/>
      <c r="AM328" s="1952">
        <f>J328/12</f>
        <v>220</v>
      </c>
      <c r="AN328" s="1952"/>
      <c r="AO328" s="1952"/>
      <c r="AP328" s="1951" t="s">
        <v>5763</v>
      </c>
      <c r="AQ328" s="1277">
        <f t="shared" si="182"/>
        <v>2640</v>
      </c>
      <c r="AR328" s="1952"/>
      <c r="AS328" s="1446">
        <f t="shared" si="183"/>
        <v>528</v>
      </c>
      <c r="AT328" s="1447">
        <f t="shared" si="184"/>
        <v>528</v>
      </c>
      <c r="AU328" s="1447">
        <f t="shared" si="185"/>
        <v>528</v>
      </c>
      <c r="AV328" s="1447">
        <f t="shared" si="186"/>
        <v>528</v>
      </c>
      <c r="AW328" s="1448">
        <f t="shared" si="187"/>
        <v>528</v>
      </c>
      <c r="AX328" s="1634">
        <f t="shared" si="188"/>
        <v>506</v>
      </c>
      <c r="AY328" s="1178">
        <f t="shared" si="189"/>
        <v>22</v>
      </c>
      <c r="AZ328" s="1194"/>
      <c r="BA328" s="1195"/>
      <c r="BB328" s="1196"/>
      <c r="BC328" s="1196"/>
      <c r="BD328" s="1196"/>
      <c r="BE328" s="1196"/>
      <c r="BF328" s="1196"/>
      <c r="BG328" s="1196"/>
      <c r="BH328" s="1196"/>
      <c r="BI328" s="1196"/>
      <c r="BJ328" s="1196"/>
      <c r="BK328" s="1196"/>
      <c r="BL328" s="1196"/>
      <c r="BM328" s="1196"/>
      <c r="BN328" s="1196"/>
      <c r="BO328" s="1196"/>
      <c r="BP328" s="1196"/>
      <c r="BQ328" s="1196"/>
      <c r="BR328" s="1196"/>
      <c r="BS328" s="1196"/>
      <c r="BT328" s="1196"/>
      <c r="BU328" s="1196"/>
      <c r="BV328" s="1196"/>
      <c r="BW328" s="1196"/>
      <c r="BX328" s="1196"/>
      <c r="BY328" s="1196"/>
      <c r="BZ328" s="1196"/>
      <c r="CA328" s="1196"/>
      <c r="CB328" s="1196"/>
      <c r="CC328" s="1196"/>
      <c r="CD328" s="1196"/>
      <c r="CE328" s="1196"/>
      <c r="CF328" s="1196"/>
      <c r="CG328" s="1196"/>
      <c r="CH328" s="1196"/>
      <c r="CI328" s="1196"/>
      <c r="CJ328" s="1196"/>
      <c r="CK328" s="1196"/>
      <c r="CL328" s="1196"/>
      <c r="CM328" s="1196"/>
      <c r="CN328" s="1196"/>
      <c r="CO328" s="1196"/>
      <c r="CP328" s="1196"/>
      <c r="CQ328" s="1196"/>
      <c r="CR328" s="1196"/>
      <c r="CS328" s="1196"/>
      <c r="CT328" s="1196"/>
      <c r="CU328" s="1196"/>
      <c r="CV328" s="1196"/>
      <c r="CW328" s="1196"/>
      <c r="CX328" s="1196"/>
      <c r="CY328" s="1196"/>
      <c r="CZ328" s="1196"/>
      <c r="DA328" s="1196"/>
      <c r="DB328" s="1196"/>
      <c r="DC328" s="1196"/>
      <c r="DD328" s="1196"/>
      <c r="DE328" s="1196"/>
      <c r="DF328" s="1196"/>
      <c r="DG328" s="1196"/>
      <c r="DH328" s="1196"/>
      <c r="DI328" s="1196"/>
      <c r="DJ328" s="1196"/>
      <c r="DK328" s="1196"/>
      <c r="DL328" s="1196"/>
      <c r="DM328" s="1196"/>
      <c r="DN328" s="1196"/>
      <c r="DO328" s="1196"/>
      <c r="DP328" s="1196"/>
      <c r="DQ328" s="1196"/>
      <c r="DR328" s="1196"/>
      <c r="DS328" s="1196"/>
      <c r="DT328" s="1196"/>
      <c r="DU328" s="1196"/>
      <c r="DV328" s="1196"/>
      <c r="DW328" s="1196"/>
      <c r="DX328" s="1196"/>
      <c r="DY328" s="1196"/>
      <c r="DZ328" s="1196"/>
      <c r="EA328" s="1196"/>
      <c r="EB328" s="1196"/>
      <c r="EC328" s="1196"/>
      <c r="ED328" s="1196"/>
      <c r="EE328" s="1196"/>
      <c r="EF328" s="1196"/>
      <c r="EG328" s="1196"/>
      <c r="EH328" s="1196"/>
      <c r="EI328" s="1196"/>
      <c r="EJ328" s="1196"/>
      <c r="EK328" s="1196"/>
      <c r="EL328" s="1196"/>
      <c r="EM328" s="1196"/>
      <c r="EN328" s="1196"/>
      <c r="EO328" s="1196"/>
      <c r="EP328" s="1196"/>
      <c r="EQ328" s="1196"/>
      <c r="ER328" s="1196"/>
      <c r="ES328" s="1196"/>
      <c r="ET328" s="1196"/>
      <c r="EU328" s="1196"/>
      <c r="EV328" s="1196"/>
      <c r="EW328" s="1196"/>
      <c r="EX328" s="1196"/>
      <c r="EY328" s="1196"/>
      <c r="EZ328" s="1196"/>
      <c r="FA328" s="1196"/>
      <c r="FB328" s="1196"/>
      <c r="FC328" s="1196"/>
      <c r="FD328" s="1196"/>
      <c r="FE328" s="1196"/>
      <c r="FF328" s="1196"/>
      <c r="FG328" s="1196"/>
      <c r="FH328" s="1196"/>
      <c r="FI328" s="1196"/>
      <c r="FJ328" s="1196"/>
      <c r="FK328" s="1196"/>
      <c r="FL328" s="1196"/>
      <c r="FM328" s="1196"/>
      <c r="FN328" s="1196"/>
      <c r="FO328" s="1196"/>
      <c r="FP328" s="1196"/>
      <c r="FQ328" s="1196"/>
      <c r="FR328" s="1196"/>
      <c r="FS328" s="1196"/>
      <c r="FT328" s="1196"/>
      <c r="FU328" s="1196"/>
      <c r="FV328" s="1196"/>
      <c r="FW328" s="1196"/>
      <c r="FX328" s="1196"/>
      <c r="FY328" s="1196"/>
      <c r="FZ328" s="1196"/>
      <c r="GA328" s="1196"/>
      <c r="GB328" s="1196"/>
      <c r="GC328" s="1196"/>
      <c r="GD328" s="1196"/>
      <c r="GE328" s="1196"/>
      <c r="GF328" s="1196"/>
      <c r="GG328" s="1196"/>
      <c r="GH328" s="1196"/>
      <c r="GI328" s="1196"/>
      <c r="GJ328" s="1196"/>
      <c r="GK328" s="1196"/>
      <c r="GL328" s="1196"/>
      <c r="GM328" s="1196"/>
      <c r="GN328" s="1196"/>
      <c r="GO328" s="1196"/>
      <c r="GP328" s="1196"/>
      <c r="GQ328" s="1196"/>
      <c r="GR328" s="1196"/>
      <c r="GS328" s="1196"/>
      <c r="GT328" s="1196"/>
      <c r="GU328" s="1196"/>
      <c r="GV328" s="1196"/>
      <c r="GW328" s="1196"/>
      <c r="GX328" s="1196"/>
      <c r="GY328" s="1196"/>
      <c r="GZ328" s="1196"/>
      <c r="HA328" s="1196"/>
      <c r="HB328" s="1196"/>
      <c r="HC328" s="1196"/>
      <c r="HD328" s="1196"/>
      <c r="HE328" s="1196"/>
      <c r="HF328" s="1196"/>
      <c r="HG328" s="1196"/>
      <c r="HH328" s="1196"/>
      <c r="HI328" s="1196"/>
      <c r="HJ328" s="1196"/>
      <c r="HK328" s="1196"/>
      <c r="HL328" s="1196"/>
      <c r="HM328" s="1196"/>
      <c r="HN328" s="1196"/>
      <c r="HO328" s="1196"/>
      <c r="HP328" s="1196"/>
      <c r="HQ328" s="1196"/>
      <c r="HR328" s="1196"/>
      <c r="HS328" s="1196"/>
      <c r="HT328" s="1196"/>
      <c r="HU328" s="1196"/>
      <c r="HV328" s="1196"/>
      <c r="HW328" s="1196"/>
      <c r="HX328" s="1196"/>
      <c r="HY328" s="1196"/>
      <c r="HZ328" s="1196"/>
      <c r="IA328" s="1196"/>
      <c r="IB328" s="1196"/>
      <c r="IC328" s="1196"/>
      <c r="ID328" s="1196"/>
      <c r="IE328" s="1196"/>
      <c r="IF328" s="1196"/>
      <c r="IG328" s="1196"/>
      <c r="IH328" s="1196"/>
      <c r="II328" s="1196"/>
      <c r="IJ328" s="1196"/>
      <c r="IK328" s="1196"/>
      <c r="IL328" s="1196"/>
      <c r="IM328" s="1196"/>
      <c r="IN328" s="1196"/>
      <c r="IO328" s="1196"/>
      <c r="IP328" s="1196"/>
      <c r="IQ328" s="1196"/>
      <c r="IR328" s="1196"/>
      <c r="IS328" s="1196"/>
      <c r="IT328" s="1196"/>
      <c r="IU328" s="1196"/>
      <c r="IV328" s="1196"/>
      <c r="IW328" s="1196"/>
      <c r="IX328" s="1196"/>
      <c r="IY328" s="1196"/>
      <c r="IZ328" s="1196"/>
      <c r="JA328" s="1196"/>
      <c r="JB328" s="1196"/>
      <c r="JC328" s="1196"/>
      <c r="JD328" s="1196"/>
      <c r="JE328" s="1196"/>
      <c r="JF328" s="1196"/>
      <c r="JG328" s="1196"/>
      <c r="JH328" s="1196"/>
      <c r="JI328" s="1196"/>
      <c r="JJ328" s="1196"/>
      <c r="JK328" s="1196"/>
      <c r="JL328" s="1196"/>
      <c r="JM328" s="1196"/>
      <c r="JN328" s="1196"/>
      <c r="JO328" s="1196"/>
      <c r="JP328" s="1196"/>
      <c r="JQ328" s="1196"/>
      <c r="JR328" s="1196"/>
      <c r="JS328" s="1196"/>
      <c r="JT328" s="1196"/>
      <c r="JU328" s="1196"/>
      <c r="JV328" s="1196"/>
      <c r="JW328" s="1196"/>
      <c r="JX328" s="1196"/>
      <c r="JY328" s="1196"/>
      <c r="JZ328" s="1196"/>
      <c r="KA328" s="1196"/>
      <c r="KB328" s="1196"/>
      <c r="KC328" s="1196"/>
      <c r="KD328" s="1196"/>
      <c r="KE328" s="1196"/>
      <c r="KF328" s="1196"/>
      <c r="KG328" s="1196"/>
      <c r="KH328" s="1196"/>
      <c r="KI328" s="1196"/>
      <c r="KJ328" s="1196"/>
      <c r="KK328" s="1196"/>
      <c r="KL328" s="1196"/>
      <c r="KM328" s="1196"/>
      <c r="KN328" s="1196"/>
      <c r="KO328" s="1196"/>
      <c r="KP328" s="1196"/>
      <c r="KQ328" s="1196"/>
      <c r="KR328" s="1196"/>
      <c r="KS328" s="1196"/>
      <c r="KT328" s="1196"/>
      <c r="KU328" s="1196"/>
      <c r="KV328" s="1196"/>
      <c r="KW328" s="1196"/>
      <c r="KX328" s="1196"/>
      <c r="KY328" s="1196"/>
      <c r="KZ328" s="1196"/>
      <c r="LA328" s="1196"/>
      <c r="LB328" s="1196"/>
      <c r="LC328" s="1196"/>
      <c r="LD328" s="1196"/>
      <c r="LE328" s="1196"/>
      <c r="LF328" s="1196"/>
      <c r="LG328" s="1196"/>
      <c r="LH328" s="1201"/>
      <c r="LI328" s="1201"/>
      <c r="LJ328" s="1201"/>
      <c r="LK328" s="1201"/>
      <c r="LL328" s="1201"/>
      <c r="LM328" s="1201"/>
      <c r="LN328" s="1201"/>
      <c r="LO328" s="1965"/>
    </row>
    <row r="329" s="1014" customFormat="1" ht="47" customHeight="1" spans="1:319">
      <c r="A329" s="1231">
        <v>46057</v>
      </c>
      <c r="B329" s="1232" t="s">
        <v>1683</v>
      </c>
      <c r="C329" s="1233" t="s">
        <v>789</v>
      </c>
      <c r="D329" s="1234">
        <v>4500193085</v>
      </c>
      <c r="E329" s="1235"/>
      <c r="F329" s="1234" t="s">
        <v>5842</v>
      </c>
      <c r="G329" s="1236" t="s">
        <v>4747</v>
      </c>
      <c r="H329" s="1236" t="s">
        <v>4747</v>
      </c>
      <c r="I329" s="1887" t="s">
        <v>4808</v>
      </c>
      <c r="J329" s="1277">
        <v>1248</v>
      </c>
      <c r="K329" s="1068">
        <v>0</v>
      </c>
      <c r="L329" s="1068">
        <v>96</v>
      </c>
      <c r="M329" s="1886">
        <f t="shared" si="180"/>
        <v>13</v>
      </c>
      <c r="N329" s="1069">
        <v>46115</v>
      </c>
      <c r="O329" s="1069">
        <f>N329-2</f>
        <v>46113</v>
      </c>
      <c r="P329" s="1070"/>
      <c r="Q329" s="1096"/>
      <c r="R329" s="1909"/>
      <c r="S329" s="1577">
        <f t="shared" si="170"/>
        <v>-1248</v>
      </c>
      <c r="T329" s="1909"/>
      <c r="U329" s="1906"/>
      <c r="V329" s="1314"/>
      <c r="W329" s="1099" t="s">
        <v>88</v>
      </c>
      <c r="X329" s="1098" t="s">
        <v>1555</v>
      </c>
      <c r="Y329" s="1099" t="s">
        <v>88</v>
      </c>
      <c r="Z329" s="1099" t="s">
        <v>1685</v>
      </c>
      <c r="AA329" s="1099"/>
      <c r="AB329" s="1099"/>
      <c r="AC329" s="1132" t="s">
        <v>5843</v>
      </c>
      <c r="AD329" s="1127" t="s">
        <v>1687</v>
      </c>
      <c r="AE329" s="1363">
        <v>1.32</v>
      </c>
      <c r="AF329" s="1364">
        <f>AE329*J329</f>
        <v>1647.36</v>
      </c>
      <c r="AG329" s="1130"/>
      <c r="AH329" s="1950"/>
      <c r="AI329" s="1131">
        <v>5</v>
      </c>
      <c r="AJ329" s="1277">
        <f t="shared" si="181"/>
        <v>1248</v>
      </c>
      <c r="AK329" s="1152"/>
      <c r="AL329" s="1152">
        <f>J329/24</f>
        <v>52</v>
      </c>
      <c r="AM329" s="1152"/>
      <c r="AN329" s="1152"/>
      <c r="AO329" s="1152"/>
      <c r="AP329" s="1152" t="s">
        <v>5796</v>
      </c>
      <c r="AQ329" s="1277">
        <f t="shared" si="182"/>
        <v>1248</v>
      </c>
      <c r="AR329" s="1152"/>
      <c r="AS329" s="1178">
        <f t="shared" si="183"/>
        <v>249.6</v>
      </c>
      <c r="AT329" s="1178">
        <f t="shared" si="184"/>
        <v>249.6</v>
      </c>
      <c r="AU329" s="1178">
        <f t="shared" si="185"/>
        <v>249.6</v>
      </c>
      <c r="AV329" s="1178">
        <f t="shared" si="186"/>
        <v>249.6</v>
      </c>
      <c r="AW329" s="1178">
        <f t="shared" si="187"/>
        <v>249.6</v>
      </c>
      <c r="AX329" s="1178">
        <f t="shared" si="188"/>
        <v>239.2</v>
      </c>
      <c r="AY329" s="1178">
        <f t="shared" si="189"/>
        <v>10.4</v>
      </c>
      <c r="AZ329" s="1068"/>
      <c r="BA329" s="1456"/>
      <c r="BB329" s="1457"/>
      <c r="BC329" s="1457"/>
      <c r="BD329" s="1457"/>
      <c r="BE329" s="1457"/>
      <c r="BF329" s="1457"/>
      <c r="BG329" s="1457"/>
      <c r="BH329" s="1457"/>
      <c r="BI329" s="1457"/>
      <c r="BJ329" s="1457"/>
      <c r="BK329" s="1457"/>
      <c r="BL329" s="1457"/>
      <c r="BM329" s="1457"/>
      <c r="BN329" s="1457"/>
      <c r="BO329" s="1457"/>
      <c r="BP329" s="1457"/>
      <c r="BQ329" s="1457"/>
      <c r="BR329" s="1457"/>
      <c r="BS329" s="1457"/>
      <c r="BT329" s="1457"/>
      <c r="BU329" s="1457"/>
      <c r="BV329" s="1457"/>
      <c r="BW329" s="1457"/>
      <c r="BX329" s="1457"/>
      <c r="BY329" s="1457"/>
      <c r="BZ329" s="1457"/>
      <c r="CA329" s="1457"/>
      <c r="CB329" s="1457"/>
      <c r="CC329" s="1457"/>
      <c r="CD329" s="1457"/>
      <c r="CE329" s="1457"/>
      <c r="CF329" s="1457"/>
      <c r="CG329" s="1457"/>
      <c r="CH329" s="1457"/>
      <c r="CI329" s="1457"/>
      <c r="CJ329" s="1457"/>
      <c r="CK329" s="1457"/>
      <c r="CL329" s="1457"/>
      <c r="CM329" s="1457"/>
      <c r="CN329" s="1457"/>
      <c r="CO329" s="1457"/>
      <c r="CP329" s="1457"/>
      <c r="CQ329" s="1457"/>
      <c r="CR329" s="1457"/>
      <c r="CS329" s="1457"/>
      <c r="CT329" s="1457"/>
      <c r="CU329" s="1457"/>
      <c r="CV329" s="1457"/>
      <c r="CW329" s="1457"/>
      <c r="CX329" s="1457"/>
      <c r="CY329" s="1457"/>
      <c r="CZ329" s="1457"/>
      <c r="DA329" s="1457"/>
      <c r="DB329" s="1457"/>
      <c r="DC329" s="1457"/>
      <c r="DD329" s="1457"/>
      <c r="DE329" s="1457"/>
      <c r="DF329" s="1457"/>
      <c r="DG329" s="1457"/>
      <c r="DH329" s="1457"/>
      <c r="DI329" s="1457"/>
      <c r="DJ329" s="1457"/>
      <c r="DK329" s="1457"/>
      <c r="DL329" s="1457"/>
      <c r="DM329" s="1457"/>
      <c r="DN329" s="1457"/>
      <c r="DO329" s="1457"/>
      <c r="DP329" s="1457"/>
      <c r="DQ329" s="1457"/>
      <c r="DR329" s="1457"/>
      <c r="DS329" s="1457"/>
      <c r="DT329" s="1457"/>
      <c r="DU329" s="1457"/>
      <c r="DV329" s="1457"/>
      <c r="DW329" s="1457"/>
      <c r="DX329" s="1457"/>
      <c r="DY329" s="1457"/>
      <c r="DZ329" s="1457"/>
      <c r="EA329" s="1457"/>
      <c r="EB329" s="1457"/>
      <c r="EC329" s="1457"/>
      <c r="ED329" s="1457"/>
      <c r="EE329" s="1457"/>
      <c r="EF329" s="1457"/>
      <c r="EG329" s="1457"/>
      <c r="EH329" s="1457"/>
      <c r="EI329" s="1457"/>
      <c r="EJ329" s="1457"/>
      <c r="EK329" s="1457"/>
      <c r="EL329" s="1457"/>
      <c r="EM329" s="1457"/>
      <c r="EN329" s="1457"/>
      <c r="EO329" s="1457"/>
      <c r="EP329" s="1457"/>
      <c r="EQ329" s="1457"/>
      <c r="ER329" s="1457"/>
      <c r="ES329" s="1457"/>
      <c r="ET329" s="1457"/>
      <c r="EU329" s="1457"/>
      <c r="EV329" s="1457"/>
      <c r="EW329" s="1457"/>
      <c r="EX329" s="1457"/>
      <c r="EY329" s="1457"/>
      <c r="EZ329" s="1457"/>
      <c r="FA329" s="1457"/>
      <c r="FB329" s="1457"/>
      <c r="FC329" s="1457"/>
      <c r="FD329" s="1457"/>
      <c r="FE329" s="1457"/>
      <c r="FF329" s="1457"/>
      <c r="FG329" s="1457"/>
      <c r="FH329" s="1457"/>
      <c r="FI329" s="1457"/>
      <c r="FJ329" s="1457"/>
      <c r="FK329" s="1457"/>
      <c r="FL329" s="1457"/>
      <c r="FM329" s="1457"/>
      <c r="FN329" s="1457"/>
      <c r="FO329" s="1457"/>
      <c r="FP329" s="1457"/>
      <c r="FQ329" s="1457"/>
      <c r="FR329" s="1457"/>
      <c r="FS329" s="1457"/>
      <c r="FT329" s="1457"/>
      <c r="FU329" s="1457"/>
      <c r="FV329" s="1457"/>
      <c r="FW329" s="1457"/>
      <c r="FX329" s="1457"/>
      <c r="FY329" s="1457"/>
      <c r="FZ329" s="1457"/>
      <c r="GA329" s="1457"/>
      <c r="GB329" s="1457"/>
      <c r="GC329" s="1457"/>
      <c r="GD329" s="1457"/>
      <c r="GE329" s="1457"/>
      <c r="GF329" s="1457"/>
      <c r="GG329" s="1457"/>
      <c r="GH329" s="1457"/>
      <c r="GI329" s="1457"/>
      <c r="GJ329" s="1457"/>
      <c r="GK329" s="1457"/>
      <c r="GL329" s="1457"/>
      <c r="GM329" s="1457"/>
      <c r="GN329" s="1457"/>
      <c r="GO329" s="1457"/>
      <c r="GP329" s="1457"/>
      <c r="GQ329" s="1457"/>
      <c r="GR329" s="1457"/>
      <c r="GS329" s="1457"/>
      <c r="GT329" s="1457"/>
      <c r="GU329" s="1457"/>
      <c r="GV329" s="1457"/>
      <c r="GW329" s="1457"/>
      <c r="GX329" s="1457"/>
      <c r="GY329" s="1457"/>
      <c r="GZ329" s="1457"/>
      <c r="HA329" s="1457"/>
      <c r="HB329" s="1457"/>
      <c r="HC329" s="1457"/>
      <c r="HD329" s="1457"/>
      <c r="HE329" s="1457"/>
      <c r="HF329" s="1457"/>
      <c r="HG329" s="1457"/>
      <c r="HH329" s="1457"/>
      <c r="HI329" s="1457"/>
      <c r="HJ329" s="1457"/>
      <c r="HK329" s="1457"/>
      <c r="HL329" s="1457"/>
      <c r="HM329" s="1457"/>
      <c r="HN329" s="1457"/>
      <c r="HO329" s="1457"/>
      <c r="HP329" s="1457"/>
      <c r="HQ329" s="1457"/>
      <c r="HR329" s="1457"/>
      <c r="HS329" s="1457"/>
      <c r="HT329" s="1457"/>
      <c r="HU329" s="1457"/>
      <c r="HV329" s="1457"/>
      <c r="HW329" s="1457"/>
      <c r="HX329" s="1457"/>
      <c r="HY329" s="1457"/>
      <c r="HZ329" s="1457"/>
      <c r="IA329" s="1457"/>
      <c r="IB329" s="1457"/>
      <c r="IC329" s="1457"/>
      <c r="ID329" s="1457"/>
      <c r="IE329" s="1457"/>
      <c r="IF329" s="1457"/>
      <c r="IG329" s="1457"/>
      <c r="IH329" s="1457"/>
      <c r="II329" s="1457"/>
      <c r="IJ329" s="1457"/>
      <c r="IK329" s="1457"/>
      <c r="IL329" s="1457"/>
      <c r="IM329" s="1457"/>
      <c r="IN329" s="1457"/>
      <c r="IO329" s="1457"/>
      <c r="IP329" s="1457"/>
      <c r="IQ329" s="1457"/>
      <c r="IR329" s="1457"/>
      <c r="IS329" s="1457"/>
      <c r="IT329" s="1457"/>
      <c r="IU329" s="1457"/>
      <c r="IV329" s="1457"/>
      <c r="IW329" s="1457"/>
      <c r="IX329" s="1457"/>
      <c r="IY329" s="1457"/>
      <c r="IZ329" s="1457"/>
      <c r="JA329" s="1457"/>
      <c r="JB329" s="1457"/>
      <c r="JC329" s="1457"/>
      <c r="JD329" s="1457"/>
      <c r="JE329" s="1457"/>
      <c r="JF329" s="1457"/>
      <c r="JG329" s="1457"/>
      <c r="JH329" s="1457"/>
      <c r="JI329" s="1457"/>
      <c r="JJ329" s="1457"/>
      <c r="JK329" s="1457"/>
      <c r="JL329" s="1457"/>
      <c r="JM329" s="1457"/>
      <c r="JN329" s="1457"/>
      <c r="JO329" s="1457"/>
      <c r="JP329" s="1457"/>
      <c r="JQ329" s="1457"/>
      <c r="JR329" s="1457"/>
      <c r="JS329" s="1457"/>
      <c r="JT329" s="1457"/>
      <c r="JU329" s="1457"/>
      <c r="JV329" s="1457"/>
      <c r="JW329" s="1457"/>
      <c r="JX329" s="1457"/>
      <c r="JY329" s="1457"/>
      <c r="JZ329" s="1457"/>
      <c r="KA329" s="1457"/>
      <c r="KB329" s="1457"/>
      <c r="KC329" s="1457"/>
      <c r="KD329" s="1457"/>
      <c r="KE329" s="1457"/>
      <c r="KF329" s="1457"/>
      <c r="KG329" s="1457"/>
      <c r="KH329" s="1457"/>
      <c r="KI329" s="1457"/>
      <c r="KJ329" s="1457"/>
      <c r="KK329" s="1457"/>
      <c r="KL329" s="1457"/>
      <c r="KM329" s="1457"/>
      <c r="KN329" s="1457"/>
      <c r="KO329" s="1457"/>
      <c r="KP329" s="1457"/>
      <c r="KQ329" s="1457"/>
      <c r="KR329" s="1457"/>
      <c r="KS329" s="1457"/>
      <c r="KT329" s="1457"/>
      <c r="KU329" s="1457"/>
      <c r="KV329" s="1457"/>
      <c r="KW329" s="1457"/>
      <c r="KX329" s="1457"/>
      <c r="KY329" s="1457"/>
      <c r="KZ329" s="1457"/>
      <c r="LA329" s="1457"/>
      <c r="LB329" s="1457"/>
      <c r="LC329" s="1457"/>
      <c r="LD329" s="1457"/>
      <c r="LE329" s="1457"/>
      <c r="LF329" s="1457"/>
      <c r="LG329" s="1457"/>
    </row>
    <row r="330" s="1014" customFormat="1" ht="47" customHeight="1" spans="1:319">
      <c r="A330" s="1252">
        <v>46057</v>
      </c>
      <c r="B330" s="1253" t="s">
        <v>1688</v>
      </c>
      <c r="C330" s="1254" t="s">
        <v>534</v>
      </c>
      <c r="D330" s="1255">
        <v>4500193080</v>
      </c>
      <c r="E330" s="1256"/>
      <c r="F330" s="1969">
        <v>3648</v>
      </c>
      <c r="G330" s="1258" t="s">
        <v>4747</v>
      </c>
      <c r="H330" s="1258" t="s">
        <v>4747</v>
      </c>
      <c r="I330" s="1978" t="s">
        <v>4808</v>
      </c>
      <c r="J330" s="1979">
        <v>3648</v>
      </c>
      <c r="K330" s="1466">
        <v>0</v>
      </c>
      <c r="L330" s="1466">
        <v>96</v>
      </c>
      <c r="M330" s="1980">
        <f t="shared" si="180"/>
        <v>38</v>
      </c>
      <c r="N330" s="1294">
        <v>46118</v>
      </c>
      <c r="O330" s="1294">
        <v>46116</v>
      </c>
      <c r="P330" s="1295"/>
      <c r="Q330" s="1339"/>
      <c r="R330" s="1991"/>
      <c r="S330" s="1992">
        <f t="shared" si="170"/>
        <v>-3648</v>
      </c>
      <c r="T330" s="1991"/>
      <c r="U330" s="1993"/>
      <c r="V330" s="1340"/>
      <c r="W330" s="1342" t="s">
        <v>5844</v>
      </c>
      <c r="X330" s="1341" t="s">
        <v>1555</v>
      </c>
      <c r="Y330" s="1342" t="s">
        <v>5845</v>
      </c>
      <c r="Z330" s="1342" t="s">
        <v>1685</v>
      </c>
      <c r="AA330" s="1342"/>
      <c r="AB330" s="1342"/>
      <c r="AC330" s="1390" t="s">
        <v>5846</v>
      </c>
      <c r="AD330" s="1385" t="s">
        <v>1687</v>
      </c>
      <c r="AE330" s="2006">
        <v>1.32</v>
      </c>
      <c r="AF330" s="2007">
        <f t="shared" ref="AF330:AF339" si="190">AE330*J330</f>
        <v>4815.36</v>
      </c>
      <c r="AG330" s="1388"/>
      <c r="AH330" s="2014"/>
      <c r="AI330" s="1389">
        <v>5</v>
      </c>
      <c r="AJ330" s="1979">
        <f t="shared" si="181"/>
        <v>3648</v>
      </c>
      <c r="AK330" s="1411"/>
      <c r="AL330" s="1411">
        <f>J330/24</f>
        <v>152</v>
      </c>
      <c r="AM330" s="1411"/>
      <c r="AN330" s="1411"/>
      <c r="AO330" s="1411"/>
      <c r="AP330" s="1411" t="s">
        <v>5796</v>
      </c>
      <c r="AQ330" s="1979">
        <f t="shared" si="182"/>
        <v>3648</v>
      </c>
      <c r="AR330" s="1411"/>
      <c r="AS330" s="1444">
        <f t="shared" si="183"/>
        <v>729.6</v>
      </c>
      <c r="AT330" s="1444">
        <f t="shared" si="184"/>
        <v>729.6</v>
      </c>
      <c r="AU330" s="1444">
        <f t="shared" si="185"/>
        <v>729.6</v>
      </c>
      <c r="AV330" s="1444">
        <f t="shared" si="186"/>
        <v>729.6</v>
      </c>
      <c r="AW330" s="1444">
        <f t="shared" si="187"/>
        <v>729.6</v>
      </c>
      <c r="AX330" s="1444">
        <f t="shared" si="188"/>
        <v>699.2</v>
      </c>
      <c r="AY330" s="1178">
        <f t="shared" si="189"/>
        <v>30.4</v>
      </c>
      <c r="AZ330" s="1068"/>
      <c r="BA330" s="1456"/>
      <c r="BB330" s="1457"/>
      <c r="BC330" s="1457"/>
      <c r="BD330" s="1457"/>
      <c r="BE330" s="1457"/>
      <c r="BF330" s="1457"/>
      <c r="BG330" s="1457"/>
      <c r="BH330" s="1457"/>
      <c r="BI330" s="1457"/>
      <c r="BJ330" s="1457"/>
      <c r="BK330" s="1457"/>
      <c r="BL330" s="1457"/>
      <c r="BM330" s="1457"/>
      <c r="BN330" s="1457"/>
      <c r="BO330" s="1457"/>
      <c r="BP330" s="1457"/>
      <c r="BQ330" s="1457"/>
      <c r="BR330" s="1457"/>
      <c r="BS330" s="1457"/>
      <c r="BT330" s="1457"/>
      <c r="BU330" s="1457"/>
      <c r="BV330" s="1457"/>
      <c r="BW330" s="1457"/>
      <c r="BX330" s="1457"/>
      <c r="BY330" s="1457"/>
      <c r="BZ330" s="1457"/>
      <c r="CA330" s="1457"/>
      <c r="CB330" s="1457"/>
      <c r="CC330" s="1457"/>
      <c r="CD330" s="1457"/>
      <c r="CE330" s="1457"/>
      <c r="CF330" s="1457"/>
      <c r="CG330" s="1457"/>
      <c r="CH330" s="1457"/>
      <c r="CI330" s="1457"/>
      <c r="CJ330" s="1457"/>
      <c r="CK330" s="1457"/>
      <c r="CL330" s="1457"/>
      <c r="CM330" s="1457"/>
      <c r="CN330" s="1457"/>
      <c r="CO330" s="1457"/>
      <c r="CP330" s="1457"/>
      <c r="CQ330" s="1457"/>
      <c r="CR330" s="1457"/>
      <c r="CS330" s="1457"/>
      <c r="CT330" s="1457"/>
      <c r="CU330" s="1457"/>
      <c r="CV330" s="1457"/>
      <c r="CW330" s="1457"/>
      <c r="CX330" s="1457"/>
      <c r="CY330" s="1457"/>
      <c r="CZ330" s="1457"/>
      <c r="DA330" s="1457"/>
      <c r="DB330" s="1457"/>
      <c r="DC330" s="1457"/>
      <c r="DD330" s="1457"/>
      <c r="DE330" s="1457"/>
      <c r="DF330" s="1457"/>
      <c r="DG330" s="1457"/>
      <c r="DH330" s="1457"/>
      <c r="DI330" s="1457"/>
      <c r="DJ330" s="1457"/>
      <c r="DK330" s="1457"/>
      <c r="DL330" s="1457"/>
      <c r="DM330" s="1457"/>
      <c r="DN330" s="1457"/>
      <c r="DO330" s="1457"/>
      <c r="DP330" s="1457"/>
      <c r="DQ330" s="1457"/>
      <c r="DR330" s="1457"/>
      <c r="DS330" s="1457"/>
      <c r="DT330" s="1457"/>
      <c r="DU330" s="1457"/>
      <c r="DV330" s="1457"/>
      <c r="DW330" s="1457"/>
      <c r="DX330" s="1457"/>
      <c r="DY330" s="1457"/>
      <c r="DZ330" s="1457"/>
      <c r="EA330" s="1457"/>
      <c r="EB330" s="1457"/>
      <c r="EC330" s="1457"/>
      <c r="ED330" s="1457"/>
      <c r="EE330" s="1457"/>
      <c r="EF330" s="1457"/>
      <c r="EG330" s="1457"/>
      <c r="EH330" s="1457"/>
      <c r="EI330" s="1457"/>
      <c r="EJ330" s="1457"/>
      <c r="EK330" s="1457"/>
      <c r="EL330" s="1457"/>
      <c r="EM330" s="1457"/>
      <c r="EN330" s="1457"/>
      <c r="EO330" s="1457"/>
      <c r="EP330" s="1457"/>
      <c r="EQ330" s="1457"/>
      <c r="ER330" s="1457"/>
      <c r="ES330" s="1457"/>
      <c r="ET330" s="1457"/>
      <c r="EU330" s="1457"/>
      <c r="EV330" s="1457"/>
      <c r="EW330" s="1457"/>
      <c r="EX330" s="1457"/>
      <c r="EY330" s="1457"/>
      <c r="EZ330" s="1457"/>
      <c r="FA330" s="1457"/>
      <c r="FB330" s="1457"/>
      <c r="FC330" s="1457"/>
      <c r="FD330" s="1457"/>
      <c r="FE330" s="1457"/>
      <c r="FF330" s="1457"/>
      <c r="FG330" s="1457"/>
      <c r="FH330" s="1457"/>
      <c r="FI330" s="1457"/>
      <c r="FJ330" s="1457"/>
      <c r="FK330" s="1457"/>
      <c r="FL330" s="1457"/>
      <c r="FM330" s="1457"/>
      <c r="FN330" s="1457"/>
      <c r="FO330" s="1457"/>
      <c r="FP330" s="1457"/>
      <c r="FQ330" s="1457"/>
      <c r="FR330" s="1457"/>
      <c r="FS330" s="1457"/>
      <c r="FT330" s="1457"/>
      <c r="FU330" s="1457"/>
      <c r="FV330" s="1457"/>
      <c r="FW330" s="1457"/>
      <c r="FX330" s="1457"/>
      <c r="FY330" s="1457"/>
      <c r="FZ330" s="1457"/>
      <c r="GA330" s="1457"/>
      <c r="GB330" s="1457"/>
      <c r="GC330" s="1457"/>
      <c r="GD330" s="1457"/>
      <c r="GE330" s="1457"/>
      <c r="GF330" s="1457"/>
      <c r="GG330" s="1457"/>
      <c r="GH330" s="1457"/>
      <c r="GI330" s="1457"/>
      <c r="GJ330" s="1457"/>
      <c r="GK330" s="1457"/>
      <c r="GL330" s="1457"/>
      <c r="GM330" s="1457"/>
      <c r="GN330" s="1457"/>
      <c r="GO330" s="1457"/>
      <c r="GP330" s="1457"/>
      <c r="GQ330" s="1457"/>
      <c r="GR330" s="1457"/>
      <c r="GS330" s="1457"/>
      <c r="GT330" s="1457"/>
      <c r="GU330" s="1457"/>
      <c r="GV330" s="1457"/>
      <c r="GW330" s="1457"/>
      <c r="GX330" s="1457"/>
      <c r="GY330" s="1457"/>
      <c r="GZ330" s="1457"/>
      <c r="HA330" s="1457"/>
      <c r="HB330" s="1457"/>
      <c r="HC330" s="1457"/>
      <c r="HD330" s="1457"/>
      <c r="HE330" s="1457"/>
      <c r="HF330" s="1457"/>
      <c r="HG330" s="1457"/>
      <c r="HH330" s="1457"/>
      <c r="HI330" s="1457"/>
      <c r="HJ330" s="1457"/>
      <c r="HK330" s="1457"/>
      <c r="HL330" s="1457"/>
      <c r="HM330" s="1457"/>
      <c r="HN330" s="1457"/>
      <c r="HO330" s="1457"/>
      <c r="HP330" s="1457"/>
      <c r="HQ330" s="1457"/>
      <c r="HR330" s="1457"/>
      <c r="HS330" s="1457"/>
      <c r="HT330" s="1457"/>
      <c r="HU330" s="1457"/>
      <c r="HV330" s="1457"/>
      <c r="HW330" s="1457"/>
      <c r="HX330" s="1457"/>
      <c r="HY330" s="1457"/>
      <c r="HZ330" s="1457"/>
      <c r="IA330" s="1457"/>
      <c r="IB330" s="1457"/>
      <c r="IC330" s="1457"/>
      <c r="ID330" s="1457"/>
      <c r="IE330" s="1457"/>
      <c r="IF330" s="1457"/>
      <c r="IG330" s="1457"/>
      <c r="IH330" s="1457"/>
      <c r="II330" s="1457"/>
      <c r="IJ330" s="1457"/>
      <c r="IK330" s="1457"/>
      <c r="IL330" s="1457"/>
      <c r="IM330" s="1457"/>
      <c r="IN330" s="1457"/>
      <c r="IO330" s="1457"/>
      <c r="IP330" s="1457"/>
      <c r="IQ330" s="1457"/>
      <c r="IR330" s="1457"/>
      <c r="IS330" s="1457"/>
      <c r="IT330" s="1457"/>
      <c r="IU330" s="1457"/>
      <c r="IV330" s="1457"/>
      <c r="IW330" s="1457"/>
      <c r="IX330" s="1457"/>
      <c r="IY330" s="1457"/>
      <c r="IZ330" s="1457"/>
      <c r="JA330" s="1457"/>
      <c r="JB330" s="1457"/>
      <c r="JC330" s="1457"/>
      <c r="JD330" s="1457"/>
      <c r="JE330" s="1457"/>
      <c r="JF330" s="1457"/>
      <c r="JG330" s="1457"/>
      <c r="JH330" s="1457"/>
      <c r="JI330" s="1457"/>
      <c r="JJ330" s="1457"/>
      <c r="JK330" s="1457"/>
      <c r="JL330" s="1457"/>
      <c r="JM330" s="1457"/>
      <c r="JN330" s="1457"/>
      <c r="JO330" s="1457"/>
      <c r="JP330" s="1457"/>
      <c r="JQ330" s="1457"/>
      <c r="JR330" s="1457"/>
      <c r="JS330" s="1457"/>
      <c r="JT330" s="1457"/>
      <c r="JU330" s="1457"/>
      <c r="JV330" s="1457"/>
      <c r="JW330" s="1457"/>
      <c r="JX330" s="1457"/>
      <c r="JY330" s="1457"/>
      <c r="JZ330" s="1457"/>
      <c r="KA330" s="1457"/>
      <c r="KB330" s="1457"/>
      <c r="KC330" s="1457"/>
      <c r="KD330" s="1457"/>
      <c r="KE330" s="1457"/>
      <c r="KF330" s="1457"/>
      <c r="KG330" s="1457"/>
      <c r="KH330" s="1457"/>
      <c r="KI330" s="1457"/>
      <c r="KJ330" s="1457"/>
      <c r="KK330" s="1457"/>
      <c r="KL330" s="1457"/>
      <c r="KM330" s="1457"/>
      <c r="KN330" s="1457"/>
      <c r="KO330" s="1457"/>
      <c r="KP330" s="1457"/>
      <c r="KQ330" s="1457"/>
      <c r="KR330" s="1457"/>
      <c r="KS330" s="1457"/>
      <c r="KT330" s="1457"/>
      <c r="KU330" s="1457"/>
      <c r="KV330" s="1457"/>
      <c r="KW330" s="1457"/>
      <c r="KX330" s="1457"/>
      <c r="KY330" s="1457"/>
      <c r="KZ330" s="1457"/>
      <c r="LA330" s="1457"/>
      <c r="LB330" s="1457"/>
      <c r="LC330" s="1457"/>
      <c r="LD330" s="1457"/>
      <c r="LE330" s="1457"/>
      <c r="LF330" s="1457"/>
      <c r="LG330" s="1457"/>
    </row>
    <row r="331" s="1489" customFormat="1" ht="47" customHeight="1" spans="1:327">
      <c r="A331" s="1864">
        <v>46041</v>
      </c>
      <c r="B331" s="1044" t="s">
        <v>173</v>
      </c>
      <c r="C331" s="1045" t="s">
        <v>98</v>
      </c>
      <c r="D331" s="1046">
        <v>4500191769</v>
      </c>
      <c r="E331" s="2989" t="s">
        <v>5847</v>
      </c>
      <c r="F331" s="1046" t="s">
        <v>5848</v>
      </c>
      <c r="G331" s="1048" t="s">
        <v>5276</v>
      </c>
      <c r="H331" s="1048" t="s">
        <v>5276</v>
      </c>
      <c r="I331" s="1066" t="s">
        <v>5277</v>
      </c>
      <c r="J331" s="1277">
        <v>2640</v>
      </c>
      <c r="K331" s="1883">
        <v>0</v>
      </c>
      <c r="L331" s="1883">
        <v>2640</v>
      </c>
      <c r="M331" s="1527">
        <f t="shared" si="180"/>
        <v>1</v>
      </c>
      <c r="N331" s="1284">
        <v>46119</v>
      </c>
      <c r="O331" s="1284">
        <f>N331-3</f>
        <v>46116</v>
      </c>
      <c r="P331" s="1884" t="s">
        <v>5835</v>
      </c>
      <c r="Q331" s="1908"/>
      <c r="R331" s="1909"/>
      <c r="S331" s="1577">
        <f t="shared" si="170"/>
        <v>-2640</v>
      </c>
      <c r="T331" s="1921"/>
      <c r="U331" s="1917" t="s">
        <v>829</v>
      </c>
      <c r="V331" s="1569"/>
      <c r="W331" s="1336" t="s">
        <v>88</v>
      </c>
      <c r="X331" s="1335" t="s">
        <v>5836</v>
      </c>
      <c r="Y331" s="1336" t="s">
        <v>5761</v>
      </c>
      <c r="Z331" s="1336" t="s">
        <v>5733</v>
      </c>
      <c r="AA331" s="1937" t="s">
        <v>2394</v>
      </c>
      <c r="AB331" s="1336"/>
      <c r="AC331" s="1126" t="s">
        <v>5837</v>
      </c>
      <c r="AD331" s="1372" t="s">
        <v>181</v>
      </c>
      <c r="AE331" s="1128">
        <v>2144.21</v>
      </c>
      <c r="AF331" s="1129">
        <f>AE331*M331</f>
        <v>2144.21</v>
      </c>
      <c r="AG331" s="1949"/>
      <c r="AH331" s="1950" t="s">
        <v>81</v>
      </c>
      <c r="AI331" s="1950">
        <v>5</v>
      </c>
      <c r="AJ331" s="1277">
        <f t="shared" si="181"/>
        <v>2640</v>
      </c>
      <c r="AK331" s="1951"/>
      <c r="AL331" s="1952"/>
      <c r="AM331" s="1952">
        <f>J331/12</f>
        <v>220</v>
      </c>
      <c r="AN331" s="1952"/>
      <c r="AO331" s="1952"/>
      <c r="AP331" s="1951" t="s">
        <v>5763</v>
      </c>
      <c r="AQ331" s="1277">
        <f t="shared" si="182"/>
        <v>2640</v>
      </c>
      <c r="AR331" s="1952"/>
      <c r="AS331" s="1446">
        <f t="shared" si="183"/>
        <v>528</v>
      </c>
      <c r="AT331" s="1447">
        <f t="shared" si="184"/>
        <v>528</v>
      </c>
      <c r="AU331" s="1447">
        <f t="shared" si="185"/>
        <v>528</v>
      </c>
      <c r="AV331" s="1447">
        <f t="shared" si="186"/>
        <v>528</v>
      </c>
      <c r="AW331" s="1448">
        <f t="shared" si="187"/>
        <v>528</v>
      </c>
      <c r="AX331" s="1634">
        <f t="shared" si="188"/>
        <v>506</v>
      </c>
      <c r="AY331" s="1178">
        <f t="shared" si="189"/>
        <v>22</v>
      </c>
      <c r="AZ331" s="1194"/>
      <c r="BA331" s="1195"/>
      <c r="BB331" s="1196"/>
      <c r="BC331" s="1196"/>
      <c r="BD331" s="1196"/>
      <c r="BE331" s="1196"/>
      <c r="BF331" s="1196"/>
      <c r="BG331" s="1196"/>
      <c r="BH331" s="1196"/>
      <c r="BI331" s="1196"/>
      <c r="BJ331" s="1196"/>
      <c r="BK331" s="1196"/>
      <c r="BL331" s="1196"/>
      <c r="BM331" s="1196"/>
      <c r="BN331" s="1196"/>
      <c r="BO331" s="1196"/>
      <c r="BP331" s="1196"/>
      <c r="BQ331" s="1196"/>
      <c r="BR331" s="1196"/>
      <c r="BS331" s="1196"/>
      <c r="BT331" s="1196"/>
      <c r="BU331" s="1196"/>
      <c r="BV331" s="1196"/>
      <c r="BW331" s="1196"/>
      <c r="BX331" s="1196"/>
      <c r="BY331" s="1196"/>
      <c r="BZ331" s="1196"/>
      <c r="CA331" s="1196"/>
      <c r="CB331" s="1196"/>
      <c r="CC331" s="1196"/>
      <c r="CD331" s="1196"/>
      <c r="CE331" s="1196"/>
      <c r="CF331" s="1196"/>
      <c r="CG331" s="1196"/>
      <c r="CH331" s="1196"/>
      <c r="CI331" s="1196"/>
      <c r="CJ331" s="1196"/>
      <c r="CK331" s="1196"/>
      <c r="CL331" s="1196"/>
      <c r="CM331" s="1196"/>
      <c r="CN331" s="1196"/>
      <c r="CO331" s="1196"/>
      <c r="CP331" s="1196"/>
      <c r="CQ331" s="1196"/>
      <c r="CR331" s="1196"/>
      <c r="CS331" s="1196"/>
      <c r="CT331" s="1196"/>
      <c r="CU331" s="1196"/>
      <c r="CV331" s="1196"/>
      <c r="CW331" s="1196"/>
      <c r="CX331" s="1196"/>
      <c r="CY331" s="1196"/>
      <c r="CZ331" s="1196"/>
      <c r="DA331" s="1196"/>
      <c r="DB331" s="1196"/>
      <c r="DC331" s="1196"/>
      <c r="DD331" s="1196"/>
      <c r="DE331" s="1196"/>
      <c r="DF331" s="1196"/>
      <c r="DG331" s="1196"/>
      <c r="DH331" s="1196"/>
      <c r="DI331" s="1196"/>
      <c r="DJ331" s="1196"/>
      <c r="DK331" s="1196"/>
      <c r="DL331" s="1196"/>
      <c r="DM331" s="1196"/>
      <c r="DN331" s="1196"/>
      <c r="DO331" s="1196"/>
      <c r="DP331" s="1196"/>
      <c r="DQ331" s="1196"/>
      <c r="DR331" s="1196"/>
      <c r="DS331" s="1196"/>
      <c r="DT331" s="1196"/>
      <c r="DU331" s="1196"/>
      <c r="DV331" s="1196"/>
      <c r="DW331" s="1196"/>
      <c r="DX331" s="1196"/>
      <c r="DY331" s="1196"/>
      <c r="DZ331" s="1196"/>
      <c r="EA331" s="1196"/>
      <c r="EB331" s="1196"/>
      <c r="EC331" s="1196"/>
      <c r="ED331" s="1196"/>
      <c r="EE331" s="1196"/>
      <c r="EF331" s="1196"/>
      <c r="EG331" s="1196"/>
      <c r="EH331" s="1196"/>
      <c r="EI331" s="1196"/>
      <c r="EJ331" s="1196"/>
      <c r="EK331" s="1196"/>
      <c r="EL331" s="1196"/>
      <c r="EM331" s="1196"/>
      <c r="EN331" s="1196"/>
      <c r="EO331" s="1196"/>
      <c r="EP331" s="1196"/>
      <c r="EQ331" s="1196"/>
      <c r="ER331" s="1196"/>
      <c r="ES331" s="1196"/>
      <c r="ET331" s="1196"/>
      <c r="EU331" s="1196"/>
      <c r="EV331" s="1196"/>
      <c r="EW331" s="1196"/>
      <c r="EX331" s="1196"/>
      <c r="EY331" s="1196"/>
      <c r="EZ331" s="1196"/>
      <c r="FA331" s="1196"/>
      <c r="FB331" s="1196"/>
      <c r="FC331" s="1196"/>
      <c r="FD331" s="1196"/>
      <c r="FE331" s="1196"/>
      <c r="FF331" s="1196"/>
      <c r="FG331" s="1196"/>
      <c r="FH331" s="1196"/>
      <c r="FI331" s="1196"/>
      <c r="FJ331" s="1196"/>
      <c r="FK331" s="1196"/>
      <c r="FL331" s="1196"/>
      <c r="FM331" s="1196"/>
      <c r="FN331" s="1196"/>
      <c r="FO331" s="1196"/>
      <c r="FP331" s="1196"/>
      <c r="FQ331" s="1196"/>
      <c r="FR331" s="1196"/>
      <c r="FS331" s="1196"/>
      <c r="FT331" s="1196"/>
      <c r="FU331" s="1196"/>
      <c r="FV331" s="1196"/>
      <c r="FW331" s="1196"/>
      <c r="FX331" s="1196"/>
      <c r="FY331" s="1196"/>
      <c r="FZ331" s="1196"/>
      <c r="GA331" s="1196"/>
      <c r="GB331" s="1196"/>
      <c r="GC331" s="1196"/>
      <c r="GD331" s="1196"/>
      <c r="GE331" s="1196"/>
      <c r="GF331" s="1196"/>
      <c r="GG331" s="1196"/>
      <c r="GH331" s="1196"/>
      <c r="GI331" s="1196"/>
      <c r="GJ331" s="1196"/>
      <c r="GK331" s="1196"/>
      <c r="GL331" s="1196"/>
      <c r="GM331" s="1196"/>
      <c r="GN331" s="1196"/>
      <c r="GO331" s="1196"/>
      <c r="GP331" s="1196"/>
      <c r="GQ331" s="1196"/>
      <c r="GR331" s="1196"/>
      <c r="GS331" s="1196"/>
      <c r="GT331" s="1196"/>
      <c r="GU331" s="1196"/>
      <c r="GV331" s="1196"/>
      <c r="GW331" s="1196"/>
      <c r="GX331" s="1196"/>
      <c r="GY331" s="1196"/>
      <c r="GZ331" s="1196"/>
      <c r="HA331" s="1196"/>
      <c r="HB331" s="1196"/>
      <c r="HC331" s="1196"/>
      <c r="HD331" s="1196"/>
      <c r="HE331" s="1196"/>
      <c r="HF331" s="1196"/>
      <c r="HG331" s="1196"/>
      <c r="HH331" s="1196"/>
      <c r="HI331" s="1196"/>
      <c r="HJ331" s="1196"/>
      <c r="HK331" s="1196"/>
      <c r="HL331" s="1196"/>
      <c r="HM331" s="1196"/>
      <c r="HN331" s="1196"/>
      <c r="HO331" s="1196"/>
      <c r="HP331" s="1196"/>
      <c r="HQ331" s="1196"/>
      <c r="HR331" s="1196"/>
      <c r="HS331" s="1196"/>
      <c r="HT331" s="1196"/>
      <c r="HU331" s="1196"/>
      <c r="HV331" s="1196"/>
      <c r="HW331" s="1196"/>
      <c r="HX331" s="1196"/>
      <c r="HY331" s="1196"/>
      <c r="HZ331" s="1196"/>
      <c r="IA331" s="1196"/>
      <c r="IB331" s="1196"/>
      <c r="IC331" s="1196"/>
      <c r="ID331" s="1196"/>
      <c r="IE331" s="1196"/>
      <c r="IF331" s="1196"/>
      <c r="IG331" s="1196"/>
      <c r="IH331" s="1196"/>
      <c r="II331" s="1196"/>
      <c r="IJ331" s="1196"/>
      <c r="IK331" s="1196"/>
      <c r="IL331" s="1196"/>
      <c r="IM331" s="1196"/>
      <c r="IN331" s="1196"/>
      <c r="IO331" s="1196"/>
      <c r="IP331" s="1196"/>
      <c r="IQ331" s="1196"/>
      <c r="IR331" s="1196"/>
      <c r="IS331" s="1196"/>
      <c r="IT331" s="1196"/>
      <c r="IU331" s="1196"/>
      <c r="IV331" s="1196"/>
      <c r="IW331" s="1196"/>
      <c r="IX331" s="1196"/>
      <c r="IY331" s="1196"/>
      <c r="IZ331" s="1196"/>
      <c r="JA331" s="1196"/>
      <c r="JB331" s="1196"/>
      <c r="JC331" s="1196"/>
      <c r="JD331" s="1196"/>
      <c r="JE331" s="1196"/>
      <c r="JF331" s="1196"/>
      <c r="JG331" s="1196"/>
      <c r="JH331" s="1196"/>
      <c r="JI331" s="1196"/>
      <c r="JJ331" s="1196"/>
      <c r="JK331" s="1196"/>
      <c r="JL331" s="1196"/>
      <c r="JM331" s="1196"/>
      <c r="JN331" s="1196"/>
      <c r="JO331" s="1196"/>
      <c r="JP331" s="1196"/>
      <c r="JQ331" s="1196"/>
      <c r="JR331" s="1196"/>
      <c r="JS331" s="1196"/>
      <c r="JT331" s="1196"/>
      <c r="JU331" s="1196"/>
      <c r="JV331" s="1196"/>
      <c r="JW331" s="1196"/>
      <c r="JX331" s="1196"/>
      <c r="JY331" s="1196"/>
      <c r="JZ331" s="1196"/>
      <c r="KA331" s="1196"/>
      <c r="KB331" s="1196"/>
      <c r="KC331" s="1196"/>
      <c r="KD331" s="1196"/>
      <c r="KE331" s="1196"/>
      <c r="KF331" s="1196"/>
      <c r="KG331" s="1196"/>
      <c r="KH331" s="1196"/>
      <c r="KI331" s="1196"/>
      <c r="KJ331" s="1196"/>
      <c r="KK331" s="1196"/>
      <c r="KL331" s="1196"/>
      <c r="KM331" s="1196"/>
      <c r="KN331" s="1196"/>
      <c r="KO331" s="1196"/>
      <c r="KP331" s="1196"/>
      <c r="KQ331" s="1196"/>
      <c r="KR331" s="1196"/>
      <c r="KS331" s="1196"/>
      <c r="KT331" s="1196"/>
      <c r="KU331" s="1196"/>
      <c r="KV331" s="1196"/>
      <c r="KW331" s="1196"/>
      <c r="KX331" s="1196"/>
      <c r="KY331" s="1196"/>
      <c r="KZ331" s="1196"/>
      <c r="LA331" s="1196"/>
      <c r="LB331" s="1196"/>
      <c r="LC331" s="1196"/>
      <c r="LD331" s="1196"/>
      <c r="LE331" s="1196"/>
      <c r="LF331" s="1196"/>
      <c r="LG331" s="1196"/>
      <c r="LH331" s="1201"/>
      <c r="LI331" s="1201"/>
      <c r="LJ331" s="1201"/>
      <c r="LK331" s="1201"/>
      <c r="LL331" s="1201"/>
      <c r="LM331" s="1201"/>
      <c r="LN331" s="1201"/>
      <c r="LO331" s="1965"/>
    </row>
    <row r="332" s="1489" customFormat="1" ht="47" customHeight="1" spans="1:327">
      <c r="A332" s="1864">
        <v>46041</v>
      </c>
      <c r="B332" s="1044" t="s">
        <v>173</v>
      </c>
      <c r="C332" s="1045" t="s">
        <v>98</v>
      </c>
      <c r="D332" s="1046">
        <v>4500191769</v>
      </c>
      <c r="E332" s="2989" t="s">
        <v>5849</v>
      </c>
      <c r="F332" s="1046" t="s">
        <v>5850</v>
      </c>
      <c r="G332" s="1048" t="s">
        <v>5276</v>
      </c>
      <c r="H332" s="1048" t="s">
        <v>5276</v>
      </c>
      <c r="I332" s="1066" t="s">
        <v>5277</v>
      </c>
      <c r="J332" s="1277">
        <v>2640</v>
      </c>
      <c r="K332" s="1883">
        <v>0</v>
      </c>
      <c r="L332" s="1883">
        <v>2640</v>
      </c>
      <c r="M332" s="1527">
        <f t="shared" si="180"/>
        <v>1</v>
      </c>
      <c r="N332" s="1284">
        <v>46119</v>
      </c>
      <c r="O332" s="1284">
        <f>N332-3</f>
        <v>46116</v>
      </c>
      <c r="P332" s="1884" t="s">
        <v>5835</v>
      </c>
      <c r="Q332" s="1908"/>
      <c r="R332" s="1909"/>
      <c r="S332" s="1577">
        <f t="shared" si="170"/>
        <v>-2640</v>
      </c>
      <c r="T332" s="1921"/>
      <c r="U332" s="1917" t="s">
        <v>829</v>
      </c>
      <c r="V332" s="1569"/>
      <c r="W332" s="1336" t="s">
        <v>88</v>
      </c>
      <c r="X332" s="1335" t="s">
        <v>5836</v>
      </c>
      <c r="Y332" s="1336" t="s">
        <v>5761</v>
      </c>
      <c r="Z332" s="1336" t="s">
        <v>5733</v>
      </c>
      <c r="AA332" s="1937" t="s">
        <v>2394</v>
      </c>
      <c r="AB332" s="1336"/>
      <c r="AC332" s="1126" t="s">
        <v>5837</v>
      </c>
      <c r="AD332" s="1372" t="s">
        <v>181</v>
      </c>
      <c r="AE332" s="1128">
        <v>2144.205</v>
      </c>
      <c r="AF332" s="1129">
        <f>AE332*M332</f>
        <v>2144.205</v>
      </c>
      <c r="AG332" s="1949"/>
      <c r="AH332" s="1950" t="s">
        <v>81</v>
      </c>
      <c r="AI332" s="1950">
        <v>5</v>
      </c>
      <c r="AJ332" s="1277">
        <f t="shared" si="181"/>
        <v>2640</v>
      </c>
      <c r="AK332" s="1951"/>
      <c r="AL332" s="1952"/>
      <c r="AM332" s="1952">
        <f>J332/12</f>
        <v>220</v>
      </c>
      <c r="AN332" s="1952"/>
      <c r="AO332" s="1952"/>
      <c r="AP332" s="1951" t="s">
        <v>5763</v>
      </c>
      <c r="AQ332" s="1277">
        <f t="shared" si="182"/>
        <v>2640</v>
      </c>
      <c r="AR332" s="1952"/>
      <c r="AS332" s="1446">
        <f t="shared" si="183"/>
        <v>528</v>
      </c>
      <c r="AT332" s="1447">
        <f t="shared" si="184"/>
        <v>528</v>
      </c>
      <c r="AU332" s="1447">
        <f t="shared" si="185"/>
        <v>528</v>
      </c>
      <c r="AV332" s="1447">
        <f t="shared" si="186"/>
        <v>528</v>
      </c>
      <c r="AW332" s="1448">
        <f t="shared" si="187"/>
        <v>528</v>
      </c>
      <c r="AX332" s="1634">
        <f t="shared" si="188"/>
        <v>506</v>
      </c>
      <c r="AY332" s="1178">
        <f t="shared" si="189"/>
        <v>22</v>
      </c>
      <c r="AZ332" s="1194"/>
      <c r="BA332" s="1195"/>
      <c r="BB332" s="1196"/>
      <c r="BC332" s="1196"/>
      <c r="BD332" s="1196"/>
      <c r="BE332" s="1196"/>
      <c r="BF332" s="1196"/>
      <c r="BG332" s="1196"/>
      <c r="BH332" s="1196"/>
      <c r="BI332" s="1196"/>
      <c r="BJ332" s="1196"/>
      <c r="BK332" s="1196"/>
      <c r="BL332" s="1196"/>
      <c r="BM332" s="1196"/>
      <c r="BN332" s="1196"/>
      <c r="BO332" s="1196"/>
      <c r="BP332" s="1196"/>
      <c r="BQ332" s="1196"/>
      <c r="BR332" s="1196"/>
      <c r="BS332" s="1196"/>
      <c r="BT332" s="1196"/>
      <c r="BU332" s="1196"/>
      <c r="BV332" s="1196"/>
      <c r="BW332" s="1196"/>
      <c r="BX332" s="1196"/>
      <c r="BY332" s="1196"/>
      <c r="BZ332" s="1196"/>
      <c r="CA332" s="1196"/>
      <c r="CB332" s="1196"/>
      <c r="CC332" s="1196"/>
      <c r="CD332" s="1196"/>
      <c r="CE332" s="1196"/>
      <c r="CF332" s="1196"/>
      <c r="CG332" s="1196"/>
      <c r="CH332" s="1196"/>
      <c r="CI332" s="1196"/>
      <c r="CJ332" s="1196"/>
      <c r="CK332" s="1196"/>
      <c r="CL332" s="1196"/>
      <c r="CM332" s="1196"/>
      <c r="CN332" s="1196"/>
      <c r="CO332" s="1196"/>
      <c r="CP332" s="1196"/>
      <c r="CQ332" s="1196"/>
      <c r="CR332" s="1196"/>
      <c r="CS332" s="1196"/>
      <c r="CT332" s="1196"/>
      <c r="CU332" s="1196"/>
      <c r="CV332" s="1196"/>
      <c r="CW332" s="1196"/>
      <c r="CX332" s="1196"/>
      <c r="CY332" s="1196"/>
      <c r="CZ332" s="1196"/>
      <c r="DA332" s="1196"/>
      <c r="DB332" s="1196"/>
      <c r="DC332" s="1196"/>
      <c r="DD332" s="1196"/>
      <c r="DE332" s="1196"/>
      <c r="DF332" s="1196"/>
      <c r="DG332" s="1196"/>
      <c r="DH332" s="1196"/>
      <c r="DI332" s="1196"/>
      <c r="DJ332" s="1196"/>
      <c r="DK332" s="1196"/>
      <c r="DL332" s="1196"/>
      <c r="DM332" s="1196"/>
      <c r="DN332" s="1196"/>
      <c r="DO332" s="1196"/>
      <c r="DP332" s="1196"/>
      <c r="DQ332" s="1196"/>
      <c r="DR332" s="1196"/>
      <c r="DS332" s="1196"/>
      <c r="DT332" s="1196"/>
      <c r="DU332" s="1196"/>
      <c r="DV332" s="1196"/>
      <c r="DW332" s="1196"/>
      <c r="DX332" s="1196"/>
      <c r="DY332" s="1196"/>
      <c r="DZ332" s="1196"/>
      <c r="EA332" s="1196"/>
      <c r="EB332" s="1196"/>
      <c r="EC332" s="1196"/>
      <c r="ED332" s="1196"/>
      <c r="EE332" s="1196"/>
      <c r="EF332" s="1196"/>
      <c r="EG332" s="1196"/>
      <c r="EH332" s="1196"/>
      <c r="EI332" s="1196"/>
      <c r="EJ332" s="1196"/>
      <c r="EK332" s="1196"/>
      <c r="EL332" s="1196"/>
      <c r="EM332" s="1196"/>
      <c r="EN332" s="1196"/>
      <c r="EO332" s="1196"/>
      <c r="EP332" s="1196"/>
      <c r="EQ332" s="1196"/>
      <c r="ER332" s="1196"/>
      <c r="ES332" s="1196"/>
      <c r="ET332" s="1196"/>
      <c r="EU332" s="1196"/>
      <c r="EV332" s="1196"/>
      <c r="EW332" s="1196"/>
      <c r="EX332" s="1196"/>
      <c r="EY332" s="1196"/>
      <c r="EZ332" s="1196"/>
      <c r="FA332" s="1196"/>
      <c r="FB332" s="1196"/>
      <c r="FC332" s="1196"/>
      <c r="FD332" s="1196"/>
      <c r="FE332" s="1196"/>
      <c r="FF332" s="1196"/>
      <c r="FG332" s="1196"/>
      <c r="FH332" s="1196"/>
      <c r="FI332" s="1196"/>
      <c r="FJ332" s="1196"/>
      <c r="FK332" s="1196"/>
      <c r="FL332" s="1196"/>
      <c r="FM332" s="1196"/>
      <c r="FN332" s="1196"/>
      <c r="FO332" s="1196"/>
      <c r="FP332" s="1196"/>
      <c r="FQ332" s="1196"/>
      <c r="FR332" s="1196"/>
      <c r="FS332" s="1196"/>
      <c r="FT332" s="1196"/>
      <c r="FU332" s="1196"/>
      <c r="FV332" s="1196"/>
      <c r="FW332" s="1196"/>
      <c r="FX332" s="1196"/>
      <c r="FY332" s="1196"/>
      <c r="FZ332" s="1196"/>
      <c r="GA332" s="1196"/>
      <c r="GB332" s="1196"/>
      <c r="GC332" s="1196"/>
      <c r="GD332" s="1196"/>
      <c r="GE332" s="1196"/>
      <c r="GF332" s="1196"/>
      <c r="GG332" s="1196"/>
      <c r="GH332" s="1196"/>
      <c r="GI332" s="1196"/>
      <c r="GJ332" s="1196"/>
      <c r="GK332" s="1196"/>
      <c r="GL332" s="1196"/>
      <c r="GM332" s="1196"/>
      <c r="GN332" s="1196"/>
      <c r="GO332" s="1196"/>
      <c r="GP332" s="1196"/>
      <c r="GQ332" s="1196"/>
      <c r="GR332" s="1196"/>
      <c r="GS332" s="1196"/>
      <c r="GT332" s="1196"/>
      <c r="GU332" s="1196"/>
      <c r="GV332" s="1196"/>
      <c r="GW332" s="1196"/>
      <c r="GX332" s="1196"/>
      <c r="GY332" s="1196"/>
      <c r="GZ332" s="1196"/>
      <c r="HA332" s="1196"/>
      <c r="HB332" s="1196"/>
      <c r="HC332" s="1196"/>
      <c r="HD332" s="1196"/>
      <c r="HE332" s="1196"/>
      <c r="HF332" s="1196"/>
      <c r="HG332" s="1196"/>
      <c r="HH332" s="1196"/>
      <c r="HI332" s="1196"/>
      <c r="HJ332" s="1196"/>
      <c r="HK332" s="1196"/>
      <c r="HL332" s="1196"/>
      <c r="HM332" s="1196"/>
      <c r="HN332" s="1196"/>
      <c r="HO332" s="1196"/>
      <c r="HP332" s="1196"/>
      <c r="HQ332" s="1196"/>
      <c r="HR332" s="1196"/>
      <c r="HS332" s="1196"/>
      <c r="HT332" s="1196"/>
      <c r="HU332" s="1196"/>
      <c r="HV332" s="1196"/>
      <c r="HW332" s="1196"/>
      <c r="HX332" s="1196"/>
      <c r="HY332" s="1196"/>
      <c r="HZ332" s="1196"/>
      <c r="IA332" s="1196"/>
      <c r="IB332" s="1196"/>
      <c r="IC332" s="1196"/>
      <c r="ID332" s="1196"/>
      <c r="IE332" s="1196"/>
      <c r="IF332" s="1196"/>
      <c r="IG332" s="1196"/>
      <c r="IH332" s="1196"/>
      <c r="II332" s="1196"/>
      <c r="IJ332" s="1196"/>
      <c r="IK332" s="1196"/>
      <c r="IL332" s="1196"/>
      <c r="IM332" s="1196"/>
      <c r="IN332" s="1196"/>
      <c r="IO332" s="1196"/>
      <c r="IP332" s="1196"/>
      <c r="IQ332" s="1196"/>
      <c r="IR332" s="1196"/>
      <c r="IS332" s="1196"/>
      <c r="IT332" s="1196"/>
      <c r="IU332" s="1196"/>
      <c r="IV332" s="1196"/>
      <c r="IW332" s="1196"/>
      <c r="IX332" s="1196"/>
      <c r="IY332" s="1196"/>
      <c r="IZ332" s="1196"/>
      <c r="JA332" s="1196"/>
      <c r="JB332" s="1196"/>
      <c r="JC332" s="1196"/>
      <c r="JD332" s="1196"/>
      <c r="JE332" s="1196"/>
      <c r="JF332" s="1196"/>
      <c r="JG332" s="1196"/>
      <c r="JH332" s="1196"/>
      <c r="JI332" s="1196"/>
      <c r="JJ332" s="1196"/>
      <c r="JK332" s="1196"/>
      <c r="JL332" s="1196"/>
      <c r="JM332" s="1196"/>
      <c r="JN332" s="1196"/>
      <c r="JO332" s="1196"/>
      <c r="JP332" s="1196"/>
      <c r="JQ332" s="1196"/>
      <c r="JR332" s="1196"/>
      <c r="JS332" s="1196"/>
      <c r="JT332" s="1196"/>
      <c r="JU332" s="1196"/>
      <c r="JV332" s="1196"/>
      <c r="JW332" s="1196"/>
      <c r="JX332" s="1196"/>
      <c r="JY332" s="1196"/>
      <c r="JZ332" s="1196"/>
      <c r="KA332" s="1196"/>
      <c r="KB332" s="1196"/>
      <c r="KC332" s="1196"/>
      <c r="KD332" s="1196"/>
      <c r="KE332" s="1196"/>
      <c r="KF332" s="1196"/>
      <c r="KG332" s="1196"/>
      <c r="KH332" s="1196"/>
      <c r="KI332" s="1196"/>
      <c r="KJ332" s="1196"/>
      <c r="KK332" s="1196"/>
      <c r="KL332" s="1196"/>
      <c r="KM332" s="1196"/>
      <c r="KN332" s="1196"/>
      <c r="KO332" s="1196"/>
      <c r="KP332" s="1196"/>
      <c r="KQ332" s="1196"/>
      <c r="KR332" s="1196"/>
      <c r="KS332" s="1196"/>
      <c r="KT332" s="1196"/>
      <c r="KU332" s="1196"/>
      <c r="KV332" s="1196"/>
      <c r="KW332" s="1196"/>
      <c r="KX332" s="1196"/>
      <c r="KY332" s="1196"/>
      <c r="KZ332" s="1196"/>
      <c r="LA332" s="1196"/>
      <c r="LB332" s="1196"/>
      <c r="LC332" s="1196"/>
      <c r="LD332" s="1196"/>
      <c r="LE332" s="1196"/>
      <c r="LF332" s="1196"/>
      <c r="LG332" s="1196"/>
      <c r="LH332" s="1201"/>
      <c r="LI332" s="1201"/>
      <c r="LJ332" s="1201"/>
      <c r="LK332" s="1201"/>
      <c r="LL332" s="1201"/>
      <c r="LM332" s="1201"/>
      <c r="LN332" s="1201"/>
      <c r="LO332" s="1965"/>
    </row>
    <row r="333" s="1014" customFormat="1" ht="47" customHeight="1" spans="1:319">
      <c r="A333" s="1231">
        <v>46057</v>
      </c>
      <c r="B333" s="1232" t="s">
        <v>5851</v>
      </c>
      <c r="C333" s="1233" t="s">
        <v>5852</v>
      </c>
      <c r="D333" s="1234">
        <v>4500193055</v>
      </c>
      <c r="E333" s="1235" t="s">
        <v>5853</v>
      </c>
      <c r="F333" s="1234" t="s">
        <v>5854</v>
      </c>
      <c r="G333" s="1236" t="s">
        <v>4747</v>
      </c>
      <c r="H333" s="1236" t="s">
        <v>4747</v>
      </c>
      <c r="I333" s="1887" t="s">
        <v>4808</v>
      </c>
      <c r="J333" s="1277">
        <v>672</v>
      </c>
      <c r="K333" s="1068">
        <v>0</v>
      </c>
      <c r="L333" s="1068">
        <v>96</v>
      </c>
      <c r="M333" s="1886">
        <f t="shared" si="180"/>
        <v>7</v>
      </c>
      <c r="N333" s="1069">
        <v>46120</v>
      </c>
      <c r="O333" s="1069">
        <v>46116</v>
      </c>
      <c r="P333" s="1070"/>
      <c r="Q333" s="1096"/>
      <c r="R333" s="1909"/>
      <c r="S333" s="1577">
        <f t="shared" si="170"/>
        <v>-672</v>
      </c>
      <c r="T333" s="1909"/>
      <c r="U333" s="1906"/>
      <c r="V333" s="1314"/>
      <c r="W333" s="1099" t="s">
        <v>88</v>
      </c>
      <c r="X333" s="1098" t="s">
        <v>1555</v>
      </c>
      <c r="Y333" s="1099" t="s">
        <v>88</v>
      </c>
      <c r="Z333" s="1099" t="s">
        <v>5855</v>
      </c>
      <c r="AA333" s="1099"/>
      <c r="AB333" s="1099"/>
      <c r="AC333" s="1126" t="s">
        <v>5856</v>
      </c>
      <c r="AD333" s="1127" t="s">
        <v>2061</v>
      </c>
      <c r="AE333" s="1363">
        <v>1.3232</v>
      </c>
      <c r="AF333" s="1364">
        <f t="shared" si="190"/>
        <v>889.1904</v>
      </c>
      <c r="AG333" s="1130"/>
      <c r="AH333" s="1950"/>
      <c r="AI333" s="1131">
        <v>5</v>
      </c>
      <c r="AJ333" s="1277">
        <f t="shared" si="181"/>
        <v>672</v>
      </c>
      <c r="AK333" s="1152"/>
      <c r="AL333" s="1152">
        <f>J333/24</f>
        <v>28</v>
      </c>
      <c r="AM333" s="1152"/>
      <c r="AN333" s="1152"/>
      <c r="AO333" s="1152"/>
      <c r="AP333" s="1152" t="s">
        <v>5796</v>
      </c>
      <c r="AQ333" s="1277">
        <f t="shared" si="182"/>
        <v>672</v>
      </c>
      <c r="AR333" s="1152"/>
      <c r="AS333" s="1178">
        <f t="shared" si="183"/>
        <v>134.4</v>
      </c>
      <c r="AT333" s="1178">
        <f t="shared" si="184"/>
        <v>134.4</v>
      </c>
      <c r="AU333" s="1178">
        <f t="shared" si="185"/>
        <v>134.4</v>
      </c>
      <c r="AV333" s="1178">
        <f t="shared" si="186"/>
        <v>134.4</v>
      </c>
      <c r="AW333" s="1178">
        <f t="shared" si="187"/>
        <v>134.4</v>
      </c>
      <c r="AX333" s="1178">
        <f t="shared" si="188"/>
        <v>128.8</v>
      </c>
      <c r="AY333" s="1178">
        <f t="shared" si="189"/>
        <v>5.6</v>
      </c>
      <c r="AZ333" s="1068"/>
      <c r="BA333" s="1456"/>
      <c r="BB333" s="1457"/>
      <c r="BC333" s="1457"/>
      <c r="BD333" s="1457"/>
      <c r="BE333" s="1457"/>
      <c r="BF333" s="1457"/>
      <c r="BG333" s="1457"/>
      <c r="BH333" s="1457"/>
      <c r="BI333" s="1457"/>
      <c r="BJ333" s="1457"/>
      <c r="BK333" s="1457"/>
      <c r="BL333" s="1457"/>
      <c r="BM333" s="1457"/>
      <c r="BN333" s="1457"/>
      <c r="BO333" s="1457"/>
      <c r="BP333" s="1457"/>
      <c r="BQ333" s="1457"/>
      <c r="BR333" s="1457"/>
      <c r="BS333" s="1457"/>
      <c r="BT333" s="1457"/>
      <c r="BU333" s="1457"/>
      <c r="BV333" s="1457"/>
      <c r="BW333" s="1457"/>
      <c r="BX333" s="1457"/>
      <c r="BY333" s="1457"/>
      <c r="BZ333" s="1457"/>
      <c r="CA333" s="1457"/>
      <c r="CB333" s="1457"/>
      <c r="CC333" s="1457"/>
      <c r="CD333" s="1457"/>
      <c r="CE333" s="1457"/>
      <c r="CF333" s="1457"/>
      <c r="CG333" s="1457"/>
      <c r="CH333" s="1457"/>
      <c r="CI333" s="1457"/>
      <c r="CJ333" s="1457"/>
      <c r="CK333" s="1457"/>
      <c r="CL333" s="1457"/>
      <c r="CM333" s="1457"/>
      <c r="CN333" s="1457"/>
      <c r="CO333" s="1457"/>
      <c r="CP333" s="1457"/>
      <c r="CQ333" s="1457"/>
      <c r="CR333" s="1457"/>
      <c r="CS333" s="1457"/>
      <c r="CT333" s="1457"/>
      <c r="CU333" s="1457"/>
      <c r="CV333" s="1457"/>
      <c r="CW333" s="1457"/>
      <c r="CX333" s="1457"/>
      <c r="CY333" s="1457"/>
      <c r="CZ333" s="1457"/>
      <c r="DA333" s="1457"/>
      <c r="DB333" s="1457"/>
      <c r="DC333" s="1457"/>
      <c r="DD333" s="1457"/>
      <c r="DE333" s="1457"/>
      <c r="DF333" s="1457"/>
      <c r="DG333" s="1457"/>
      <c r="DH333" s="1457"/>
      <c r="DI333" s="1457"/>
      <c r="DJ333" s="1457"/>
      <c r="DK333" s="1457"/>
      <c r="DL333" s="1457"/>
      <c r="DM333" s="1457"/>
      <c r="DN333" s="1457"/>
      <c r="DO333" s="1457"/>
      <c r="DP333" s="1457"/>
      <c r="DQ333" s="1457"/>
      <c r="DR333" s="1457"/>
      <c r="DS333" s="1457"/>
      <c r="DT333" s="1457"/>
      <c r="DU333" s="1457"/>
      <c r="DV333" s="1457"/>
      <c r="DW333" s="1457"/>
      <c r="DX333" s="1457"/>
      <c r="DY333" s="1457"/>
      <c r="DZ333" s="1457"/>
      <c r="EA333" s="1457"/>
      <c r="EB333" s="1457"/>
      <c r="EC333" s="1457"/>
      <c r="ED333" s="1457"/>
      <c r="EE333" s="1457"/>
      <c r="EF333" s="1457"/>
      <c r="EG333" s="1457"/>
      <c r="EH333" s="1457"/>
      <c r="EI333" s="1457"/>
      <c r="EJ333" s="1457"/>
      <c r="EK333" s="1457"/>
      <c r="EL333" s="1457"/>
      <c r="EM333" s="1457"/>
      <c r="EN333" s="1457"/>
      <c r="EO333" s="1457"/>
      <c r="EP333" s="1457"/>
      <c r="EQ333" s="1457"/>
      <c r="ER333" s="1457"/>
      <c r="ES333" s="1457"/>
      <c r="ET333" s="1457"/>
      <c r="EU333" s="1457"/>
      <c r="EV333" s="1457"/>
      <c r="EW333" s="1457"/>
      <c r="EX333" s="1457"/>
      <c r="EY333" s="1457"/>
      <c r="EZ333" s="1457"/>
      <c r="FA333" s="1457"/>
      <c r="FB333" s="1457"/>
      <c r="FC333" s="1457"/>
      <c r="FD333" s="1457"/>
      <c r="FE333" s="1457"/>
      <c r="FF333" s="1457"/>
      <c r="FG333" s="1457"/>
      <c r="FH333" s="1457"/>
      <c r="FI333" s="1457"/>
      <c r="FJ333" s="1457"/>
      <c r="FK333" s="1457"/>
      <c r="FL333" s="1457"/>
      <c r="FM333" s="1457"/>
      <c r="FN333" s="1457"/>
      <c r="FO333" s="1457"/>
      <c r="FP333" s="1457"/>
      <c r="FQ333" s="1457"/>
      <c r="FR333" s="1457"/>
      <c r="FS333" s="1457"/>
      <c r="FT333" s="1457"/>
      <c r="FU333" s="1457"/>
      <c r="FV333" s="1457"/>
      <c r="FW333" s="1457"/>
      <c r="FX333" s="1457"/>
      <c r="FY333" s="1457"/>
      <c r="FZ333" s="1457"/>
      <c r="GA333" s="1457"/>
      <c r="GB333" s="1457"/>
      <c r="GC333" s="1457"/>
      <c r="GD333" s="1457"/>
      <c r="GE333" s="1457"/>
      <c r="GF333" s="1457"/>
      <c r="GG333" s="1457"/>
      <c r="GH333" s="1457"/>
      <c r="GI333" s="1457"/>
      <c r="GJ333" s="1457"/>
      <c r="GK333" s="1457"/>
      <c r="GL333" s="1457"/>
      <c r="GM333" s="1457"/>
      <c r="GN333" s="1457"/>
      <c r="GO333" s="1457"/>
      <c r="GP333" s="1457"/>
      <c r="GQ333" s="1457"/>
      <c r="GR333" s="1457"/>
      <c r="GS333" s="1457"/>
      <c r="GT333" s="1457"/>
      <c r="GU333" s="1457"/>
      <c r="GV333" s="1457"/>
      <c r="GW333" s="1457"/>
      <c r="GX333" s="1457"/>
      <c r="GY333" s="1457"/>
      <c r="GZ333" s="1457"/>
      <c r="HA333" s="1457"/>
      <c r="HB333" s="1457"/>
      <c r="HC333" s="1457"/>
      <c r="HD333" s="1457"/>
      <c r="HE333" s="1457"/>
      <c r="HF333" s="1457"/>
      <c r="HG333" s="1457"/>
      <c r="HH333" s="1457"/>
      <c r="HI333" s="1457"/>
      <c r="HJ333" s="1457"/>
      <c r="HK333" s="1457"/>
      <c r="HL333" s="1457"/>
      <c r="HM333" s="1457"/>
      <c r="HN333" s="1457"/>
      <c r="HO333" s="1457"/>
      <c r="HP333" s="1457"/>
      <c r="HQ333" s="1457"/>
      <c r="HR333" s="1457"/>
      <c r="HS333" s="1457"/>
      <c r="HT333" s="1457"/>
      <c r="HU333" s="1457"/>
      <c r="HV333" s="1457"/>
      <c r="HW333" s="1457"/>
      <c r="HX333" s="1457"/>
      <c r="HY333" s="1457"/>
      <c r="HZ333" s="1457"/>
      <c r="IA333" s="1457"/>
      <c r="IB333" s="1457"/>
      <c r="IC333" s="1457"/>
      <c r="ID333" s="1457"/>
      <c r="IE333" s="1457"/>
      <c r="IF333" s="1457"/>
      <c r="IG333" s="1457"/>
      <c r="IH333" s="1457"/>
      <c r="II333" s="1457"/>
      <c r="IJ333" s="1457"/>
      <c r="IK333" s="1457"/>
      <c r="IL333" s="1457"/>
      <c r="IM333" s="1457"/>
      <c r="IN333" s="1457"/>
      <c r="IO333" s="1457"/>
      <c r="IP333" s="1457"/>
      <c r="IQ333" s="1457"/>
      <c r="IR333" s="1457"/>
      <c r="IS333" s="1457"/>
      <c r="IT333" s="1457"/>
      <c r="IU333" s="1457"/>
      <c r="IV333" s="1457"/>
      <c r="IW333" s="1457"/>
      <c r="IX333" s="1457"/>
      <c r="IY333" s="1457"/>
      <c r="IZ333" s="1457"/>
      <c r="JA333" s="1457"/>
      <c r="JB333" s="1457"/>
      <c r="JC333" s="1457"/>
      <c r="JD333" s="1457"/>
      <c r="JE333" s="1457"/>
      <c r="JF333" s="1457"/>
      <c r="JG333" s="1457"/>
      <c r="JH333" s="1457"/>
      <c r="JI333" s="1457"/>
      <c r="JJ333" s="1457"/>
      <c r="JK333" s="1457"/>
      <c r="JL333" s="1457"/>
      <c r="JM333" s="1457"/>
      <c r="JN333" s="1457"/>
      <c r="JO333" s="1457"/>
      <c r="JP333" s="1457"/>
      <c r="JQ333" s="1457"/>
      <c r="JR333" s="1457"/>
      <c r="JS333" s="1457"/>
      <c r="JT333" s="1457"/>
      <c r="JU333" s="1457"/>
      <c r="JV333" s="1457"/>
      <c r="JW333" s="1457"/>
      <c r="JX333" s="1457"/>
      <c r="JY333" s="1457"/>
      <c r="JZ333" s="1457"/>
      <c r="KA333" s="1457"/>
      <c r="KB333" s="1457"/>
      <c r="KC333" s="1457"/>
      <c r="KD333" s="1457"/>
      <c r="KE333" s="1457"/>
      <c r="KF333" s="1457"/>
      <c r="KG333" s="1457"/>
      <c r="KH333" s="1457"/>
      <c r="KI333" s="1457"/>
      <c r="KJ333" s="1457"/>
      <c r="KK333" s="1457"/>
      <c r="KL333" s="1457"/>
      <c r="KM333" s="1457"/>
      <c r="KN333" s="1457"/>
      <c r="KO333" s="1457"/>
      <c r="KP333" s="1457"/>
      <c r="KQ333" s="1457"/>
      <c r="KR333" s="1457"/>
      <c r="KS333" s="1457"/>
      <c r="KT333" s="1457"/>
      <c r="KU333" s="1457"/>
      <c r="KV333" s="1457"/>
      <c r="KW333" s="1457"/>
      <c r="KX333" s="1457"/>
      <c r="KY333" s="1457"/>
      <c r="KZ333" s="1457"/>
      <c r="LA333" s="1457"/>
      <c r="LB333" s="1457"/>
      <c r="LC333" s="1457"/>
      <c r="LD333" s="1457"/>
      <c r="LE333" s="1457"/>
      <c r="LF333" s="1457"/>
      <c r="LG333" s="1457"/>
    </row>
    <row r="334" s="1489" customFormat="1" ht="47" customHeight="1" spans="1:327">
      <c r="A334" s="1864">
        <v>46041</v>
      </c>
      <c r="B334" s="1044" t="s">
        <v>173</v>
      </c>
      <c r="C334" s="1045" t="s">
        <v>98</v>
      </c>
      <c r="D334" s="1046">
        <v>4500191769</v>
      </c>
      <c r="E334" s="2989" t="s">
        <v>5857</v>
      </c>
      <c r="F334" s="1046" t="s">
        <v>5858</v>
      </c>
      <c r="G334" s="1048" t="s">
        <v>5276</v>
      </c>
      <c r="H334" s="1048" t="s">
        <v>5276</v>
      </c>
      <c r="I334" s="1066" t="s">
        <v>5277</v>
      </c>
      <c r="J334" s="1277">
        <v>5280</v>
      </c>
      <c r="K334" s="1883">
        <v>0</v>
      </c>
      <c r="L334" s="1883">
        <v>2640</v>
      </c>
      <c r="M334" s="1527">
        <f t="shared" si="180"/>
        <v>2</v>
      </c>
      <c r="N334" s="1284">
        <v>46122</v>
      </c>
      <c r="O334" s="1284">
        <f t="shared" ref="O334:O342" si="191">N334-2</f>
        <v>46120</v>
      </c>
      <c r="P334" s="1884" t="s">
        <v>5835</v>
      </c>
      <c r="Q334" s="1908"/>
      <c r="R334" s="1909"/>
      <c r="S334" s="1577">
        <f t="shared" si="170"/>
        <v>-5280</v>
      </c>
      <c r="T334" s="1921"/>
      <c r="U334" s="1917" t="s">
        <v>829</v>
      </c>
      <c r="V334" s="1569"/>
      <c r="W334" s="1336" t="s">
        <v>88</v>
      </c>
      <c r="X334" s="1335" t="s">
        <v>5836</v>
      </c>
      <c r="Y334" s="1336" t="s">
        <v>5761</v>
      </c>
      <c r="Z334" s="1336" t="s">
        <v>5733</v>
      </c>
      <c r="AA334" s="1937" t="s">
        <v>2394</v>
      </c>
      <c r="AB334" s="1336"/>
      <c r="AC334" s="1126" t="s">
        <v>5837</v>
      </c>
      <c r="AD334" s="1372" t="s">
        <v>181</v>
      </c>
      <c r="AE334" s="1128">
        <v>2144.205</v>
      </c>
      <c r="AF334" s="1129">
        <f>AE334*M334</f>
        <v>4288.41</v>
      </c>
      <c r="AG334" s="1949"/>
      <c r="AH334" s="1950" t="s">
        <v>81</v>
      </c>
      <c r="AI334" s="1950">
        <v>5</v>
      </c>
      <c r="AJ334" s="1277">
        <f t="shared" si="181"/>
        <v>5280</v>
      </c>
      <c r="AK334" s="1951"/>
      <c r="AL334" s="1952"/>
      <c r="AM334" s="1952">
        <f>J334/12</f>
        <v>440</v>
      </c>
      <c r="AN334" s="1952"/>
      <c r="AO334" s="1952"/>
      <c r="AP334" s="1951" t="s">
        <v>5763</v>
      </c>
      <c r="AQ334" s="1277">
        <f t="shared" si="182"/>
        <v>5280</v>
      </c>
      <c r="AR334" s="1952"/>
      <c r="AS334" s="1446">
        <f t="shared" si="183"/>
        <v>1056</v>
      </c>
      <c r="AT334" s="1447">
        <f t="shared" si="184"/>
        <v>1056</v>
      </c>
      <c r="AU334" s="1447">
        <f t="shared" si="185"/>
        <v>1056</v>
      </c>
      <c r="AV334" s="1447">
        <f t="shared" si="186"/>
        <v>1056</v>
      </c>
      <c r="AW334" s="1448">
        <f t="shared" si="187"/>
        <v>1056</v>
      </c>
      <c r="AX334" s="1634">
        <f t="shared" si="188"/>
        <v>1012</v>
      </c>
      <c r="AY334" s="1178">
        <f t="shared" si="189"/>
        <v>44</v>
      </c>
      <c r="AZ334" s="1194"/>
      <c r="BA334" s="1195"/>
      <c r="BB334" s="1196"/>
      <c r="BC334" s="1196"/>
      <c r="BD334" s="1196"/>
      <c r="BE334" s="1196"/>
      <c r="BF334" s="1196"/>
      <c r="BG334" s="1196"/>
      <c r="BH334" s="1196"/>
      <c r="BI334" s="1196"/>
      <c r="BJ334" s="1196"/>
      <c r="BK334" s="1196"/>
      <c r="BL334" s="1196"/>
      <c r="BM334" s="1196"/>
      <c r="BN334" s="1196"/>
      <c r="BO334" s="1196"/>
      <c r="BP334" s="1196"/>
      <c r="BQ334" s="1196"/>
      <c r="BR334" s="1196"/>
      <c r="BS334" s="1196"/>
      <c r="BT334" s="1196"/>
      <c r="BU334" s="1196"/>
      <c r="BV334" s="1196"/>
      <c r="BW334" s="1196"/>
      <c r="BX334" s="1196"/>
      <c r="BY334" s="1196"/>
      <c r="BZ334" s="1196"/>
      <c r="CA334" s="1196"/>
      <c r="CB334" s="1196"/>
      <c r="CC334" s="1196"/>
      <c r="CD334" s="1196"/>
      <c r="CE334" s="1196"/>
      <c r="CF334" s="1196"/>
      <c r="CG334" s="1196"/>
      <c r="CH334" s="1196"/>
      <c r="CI334" s="1196"/>
      <c r="CJ334" s="1196"/>
      <c r="CK334" s="1196"/>
      <c r="CL334" s="1196"/>
      <c r="CM334" s="1196"/>
      <c r="CN334" s="1196"/>
      <c r="CO334" s="1196"/>
      <c r="CP334" s="1196"/>
      <c r="CQ334" s="1196"/>
      <c r="CR334" s="1196"/>
      <c r="CS334" s="1196"/>
      <c r="CT334" s="1196"/>
      <c r="CU334" s="1196"/>
      <c r="CV334" s="1196"/>
      <c r="CW334" s="1196"/>
      <c r="CX334" s="1196"/>
      <c r="CY334" s="1196"/>
      <c r="CZ334" s="1196"/>
      <c r="DA334" s="1196"/>
      <c r="DB334" s="1196"/>
      <c r="DC334" s="1196"/>
      <c r="DD334" s="1196"/>
      <c r="DE334" s="1196"/>
      <c r="DF334" s="1196"/>
      <c r="DG334" s="1196"/>
      <c r="DH334" s="1196"/>
      <c r="DI334" s="1196"/>
      <c r="DJ334" s="1196"/>
      <c r="DK334" s="1196"/>
      <c r="DL334" s="1196"/>
      <c r="DM334" s="1196"/>
      <c r="DN334" s="1196"/>
      <c r="DO334" s="1196"/>
      <c r="DP334" s="1196"/>
      <c r="DQ334" s="1196"/>
      <c r="DR334" s="1196"/>
      <c r="DS334" s="1196"/>
      <c r="DT334" s="1196"/>
      <c r="DU334" s="1196"/>
      <c r="DV334" s="1196"/>
      <c r="DW334" s="1196"/>
      <c r="DX334" s="1196"/>
      <c r="DY334" s="1196"/>
      <c r="DZ334" s="1196"/>
      <c r="EA334" s="1196"/>
      <c r="EB334" s="1196"/>
      <c r="EC334" s="1196"/>
      <c r="ED334" s="1196"/>
      <c r="EE334" s="1196"/>
      <c r="EF334" s="1196"/>
      <c r="EG334" s="1196"/>
      <c r="EH334" s="1196"/>
      <c r="EI334" s="1196"/>
      <c r="EJ334" s="1196"/>
      <c r="EK334" s="1196"/>
      <c r="EL334" s="1196"/>
      <c r="EM334" s="1196"/>
      <c r="EN334" s="1196"/>
      <c r="EO334" s="1196"/>
      <c r="EP334" s="1196"/>
      <c r="EQ334" s="1196"/>
      <c r="ER334" s="1196"/>
      <c r="ES334" s="1196"/>
      <c r="ET334" s="1196"/>
      <c r="EU334" s="1196"/>
      <c r="EV334" s="1196"/>
      <c r="EW334" s="1196"/>
      <c r="EX334" s="1196"/>
      <c r="EY334" s="1196"/>
      <c r="EZ334" s="1196"/>
      <c r="FA334" s="1196"/>
      <c r="FB334" s="1196"/>
      <c r="FC334" s="1196"/>
      <c r="FD334" s="1196"/>
      <c r="FE334" s="1196"/>
      <c r="FF334" s="1196"/>
      <c r="FG334" s="1196"/>
      <c r="FH334" s="1196"/>
      <c r="FI334" s="1196"/>
      <c r="FJ334" s="1196"/>
      <c r="FK334" s="1196"/>
      <c r="FL334" s="1196"/>
      <c r="FM334" s="1196"/>
      <c r="FN334" s="1196"/>
      <c r="FO334" s="1196"/>
      <c r="FP334" s="1196"/>
      <c r="FQ334" s="1196"/>
      <c r="FR334" s="1196"/>
      <c r="FS334" s="1196"/>
      <c r="FT334" s="1196"/>
      <c r="FU334" s="1196"/>
      <c r="FV334" s="1196"/>
      <c r="FW334" s="1196"/>
      <c r="FX334" s="1196"/>
      <c r="FY334" s="1196"/>
      <c r="FZ334" s="1196"/>
      <c r="GA334" s="1196"/>
      <c r="GB334" s="1196"/>
      <c r="GC334" s="1196"/>
      <c r="GD334" s="1196"/>
      <c r="GE334" s="1196"/>
      <c r="GF334" s="1196"/>
      <c r="GG334" s="1196"/>
      <c r="GH334" s="1196"/>
      <c r="GI334" s="1196"/>
      <c r="GJ334" s="1196"/>
      <c r="GK334" s="1196"/>
      <c r="GL334" s="1196"/>
      <c r="GM334" s="1196"/>
      <c r="GN334" s="1196"/>
      <c r="GO334" s="1196"/>
      <c r="GP334" s="1196"/>
      <c r="GQ334" s="1196"/>
      <c r="GR334" s="1196"/>
      <c r="GS334" s="1196"/>
      <c r="GT334" s="1196"/>
      <c r="GU334" s="1196"/>
      <c r="GV334" s="1196"/>
      <c r="GW334" s="1196"/>
      <c r="GX334" s="1196"/>
      <c r="GY334" s="1196"/>
      <c r="GZ334" s="1196"/>
      <c r="HA334" s="1196"/>
      <c r="HB334" s="1196"/>
      <c r="HC334" s="1196"/>
      <c r="HD334" s="1196"/>
      <c r="HE334" s="1196"/>
      <c r="HF334" s="1196"/>
      <c r="HG334" s="1196"/>
      <c r="HH334" s="1196"/>
      <c r="HI334" s="1196"/>
      <c r="HJ334" s="1196"/>
      <c r="HK334" s="1196"/>
      <c r="HL334" s="1196"/>
      <c r="HM334" s="1196"/>
      <c r="HN334" s="1196"/>
      <c r="HO334" s="1196"/>
      <c r="HP334" s="1196"/>
      <c r="HQ334" s="1196"/>
      <c r="HR334" s="1196"/>
      <c r="HS334" s="1196"/>
      <c r="HT334" s="1196"/>
      <c r="HU334" s="1196"/>
      <c r="HV334" s="1196"/>
      <c r="HW334" s="1196"/>
      <c r="HX334" s="1196"/>
      <c r="HY334" s="1196"/>
      <c r="HZ334" s="1196"/>
      <c r="IA334" s="1196"/>
      <c r="IB334" s="1196"/>
      <c r="IC334" s="1196"/>
      <c r="ID334" s="1196"/>
      <c r="IE334" s="1196"/>
      <c r="IF334" s="1196"/>
      <c r="IG334" s="1196"/>
      <c r="IH334" s="1196"/>
      <c r="II334" s="1196"/>
      <c r="IJ334" s="1196"/>
      <c r="IK334" s="1196"/>
      <c r="IL334" s="1196"/>
      <c r="IM334" s="1196"/>
      <c r="IN334" s="1196"/>
      <c r="IO334" s="1196"/>
      <c r="IP334" s="1196"/>
      <c r="IQ334" s="1196"/>
      <c r="IR334" s="1196"/>
      <c r="IS334" s="1196"/>
      <c r="IT334" s="1196"/>
      <c r="IU334" s="1196"/>
      <c r="IV334" s="1196"/>
      <c r="IW334" s="1196"/>
      <c r="IX334" s="1196"/>
      <c r="IY334" s="1196"/>
      <c r="IZ334" s="1196"/>
      <c r="JA334" s="1196"/>
      <c r="JB334" s="1196"/>
      <c r="JC334" s="1196"/>
      <c r="JD334" s="1196"/>
      <c r="JE334" s="1196"/>
      <c r="JF334" s="1196"/>
      <c r="JG334" s="1196"/>
      <c r="JH334" s="1196"/>
      <c r="JI334" s="1196"/>
      <c r="JJ334" s="1196"/>
      <c r="JK334" s="1196"/>
      <c r="JL334" s="1196"/>
      <c r="JM334" s="1196"/>
      <c r="JN334" s="1196"/>
      <c r="JO334" s="1196"/>
      <c r="JP334" s="1196"/>
      <c r="JQ334" s="1196"/>
      <c r="JR334" s="1196"/>
      <c r="JS334" s="1196"/>
      <c r="JT334" s="1196"/>
      <c r="JU334" s="1196"/>
      <c r="JV334" s="1196"/>
      <c r="JW334" s="1196"/>
      <c r="JX334" s="1196"/>
      <c r="JY334" s="1196"/>
      <c r="JZ334" s="1196"/>
      <c r="KA334" s="1196"/>
      <c r="KB334" s="1196"/>
      <c r="KC334" s="1196"/>
      <c r="KD334" s="1196"/>
      <c r="KE334" s="1196"/>
      <c r="KF334" s="1196"/>
      <c r="KG334" s="1196"/>
      <c r="KH334" s="1196"/>
      <c r="KI334" s="1196"/>
      <c r="KJ334" s="1196"/>
      <c r="KK334" s="1196"/>
      <c r="KL334" s="1196"/>
      <c r="KM334" s="1196"/>
      <c r="KN334" s="1196"/>
      <c r="KO334" s="1196"/>
      <c r="KP334" s="1196"/>
      <c r="KQ334" s="1196"/>
      <c r="KR334" s="1196"/>
      <c r="KS334" s="1196"/>
      <c r="KT334" s="1196"/>
      <c r="KU334" s="1196"/>
      <c r="KV334" s="1196"/>
      <c r="KW334" s="1196"/>
      <c r="KX334" s="1196"/>
      <c r="KY334" s="1196"/>
      <c r="KZ334" s="1196"/>
      <c r="LA334" s="1196"/>
      <c r="LB334" s="1196"/>
      <c r="LC334" s="1196"/>
      <c r="LD334" s="1196"/>
      <c r="LE334" s="1196"/>
      <c r="LF334" s="1196"/>
      <c r="LG334" s="1196"/>
      <c r="LH334" s="1201"/>
      <c r="LI334" s="1201"/>
      <c r="LJ334" s="1201"/>
      <c r="LK334" s="1201"/>
      <c r="LL334" s="1201"/>
      <c r="LM334" s="1201"/>
      <c r="LN334" s="1201"/>
      <c r="LO334" s="1965"/>
    </row>
    <row r="335" s="1489" customFormat="1" ht="47" customHeight="1" spans="1:327">
      <c r="A335" s="1968">
        <v>46062</v>
      </c>
      <c r="B335" s="1246" t="s">
        <v>2454</v>
      </c>
      <c r="C335" s="1247" t="s">
        <v>2455</v>
      </c>
      <c r="D335" s="1248">
        <v>4500193433</v>
      </c>
      <c r="E335" s="1249" t="s">
        <v>5859</v>
      </c>
      <c r="F335" s="1248" t="s">
        <v>5860</v>
      </c>
      <c r="G335" s="1250" t="s">
        <v>5004</v>
      </c>
      <c r="H335" s="1250" t="s">
        <v>5004</v>
      </c>
      <c r="I335" s="1975" t="s">
        <v>5005</v>
      </c>
      <c r="J335" s="1297">
        <v>3024</v>
      </c>
      <c r="K335" s="1976">
        <v>0</v>
      </c>
      <c r="L335" s="1976">
        <v>48</v>
      </c>
      <c r="M335" s="1977">
        <f t="shared" si="180"/>
        <v>63</v>
      </c>
      <c r="N335" s="1289">
        <v>46122</v>
      </c>
      <c r="O335" s="1289">
        <f t="shared" si="191"/>
        <v>46120</v>
      </c>
      <c r="P335" s="1888"/>
      <c r="Q335" s="1985"/>
      <c r="R335" s="1986"/>
      <c r="S335" s="1577">
        <f t="shared" si="170"/>
        <v>-3024</v>
      </c>
      <c r="T335" s="1994"/>
      <c r="U335" s="1995"/>
      <c r="V335" s="1989"/>
      <c r="W335" s="1996" t="s">
        <v>5861</v>
      </c>
      <c r="X335" s="1990">
        <v>46062</v>
      </c>
      <c r="Y335" s="1996" t="s">
        <v>88</v>
      </c>
      <c r="Z335" s="1996" t="s">
        <v>88</v>
      </c>
      <c r="AA335" s="2003" t="s">
        <v>5862</v>
      </c>
      <c r="AB335" s="1996"/>
      <c r="AC335" s="1390" t="s">
        <v>5863</v>
      </c>
      <c r="AD335" s="1378" t="s">
        <v>122</v>
      </c>
      <c r="AE335" s="2004">
        <v>1.2413</v>
      </c>
      <c r="AF335" s="2005">
        <f t="shared" si="190"/>
        <v>3753.6912</v>
      </c>
      <c r="AG335" s="2010"/>
      <c r="AH335" s="2011"/>
      <c r="AI335" s="2011">
        <v>1</v>
      </c>
      <c r="AJ335" s="1297"/>
      <c r="AK335" s="2012">
        <f>J335</f>
        <v>3024</v>
      </c>
      <c r="AL335" s="2013"/>
      <c r="AM335" s="2013"/>
      <c r="AN335" s="2013"/>
      <c r="AO335" s="2013"/>
      <c r="AP335" s="2012" t="s">
        <v>5864</v>
      </c>
      <c r="AQ335" s="1297">
        <f t="shared" si="182"/>
        <v>3024</v>
      </c>
      <c r="AR335" s="2013"/>
      <c r="AS335" s="2018">
        <f>J335</f>
        <v>3024</v>
      </c>
      <c r="AT335" s="2019"/>
      <c r="AU335" s="2019"/>
      <c r="AV335" s="2019"/>
      <c r="AW335" s="2029"/>
      <c r="AX335" s="1961">
        <v>920</v>
      </c>
      <c r="AY335" s="1445">
        <v>40</v>
      </c>
      <c r="AZ335" s="1194"/>
      <c r="BA335" s="1195"/>
      <c r="BB335" s="1196"/>
      <c r="BC335" s="1196"/>
      <c r="BD335" s="1196"/>
      <c r="BE335" s="1196"/>
      <c r="BF335" s="1196"/>
      <c r="BG335" s="1196"/>
      <c r="BH335" s="1196"/>
      <c r="BI335" s="1196"/>
      <c r="BJ335" s="1196"/>
      <c r="BK335" s="1196"/>
      <c r="BL335" s="1196"/>
      <c r="BM335" s="1196"/>
      <c r="BN335" s="1196"/>
      <c r="BO335" s="1196"/>
      <c r="BP335" s="1196"/>
      <c r="BQ335" s="1196"/>
      <c r="BR335" s="1196"/>
      <c r="BS335" s="1196"/>
      <c r="BT335" s="1196"/>
      <c r="BU335" s="1196"/>
      <c r="BV335" s="1196"/>
      <c r="BW335" s="1196"/>
      <c r="BX335" s="1196"/>
      <c r="BY335" s="1196"/>
      <c r="BZ335" s="1196"/>
      <c r="CA335" s="1196"/>
      <c r="CB335" s="1196"/>
      <c r="CC335" s="1196"/>
      <c r="CD335" s="1196"/>
      <c r="CE335" s="1196"/>
      <c r="CF335" s="1196"/>
      <c r="CG335" s="1196"/>
      <c r="CH335" s="1196"/>
      <c r="CI335" s="1196"/>
      <c r="CJ335" s="1196"/>
      <c r="CK335" s="1196"/>
      <c r="CL335" s="1196"/>
      <c r="CM335" s="1196"/>
      <c r="CN335" s="1196"/>
      <c r="CO335" s="1196"/>
      <c r="CP335" s="1196"/>
      <c r="CQ335" s="1196"/>
      <c r="CR335" s="1196"/>
      <c r="CS335" s="1196"/>
      <c r="CT335" s="1196"/>
      <c r="CU335" s="1196"/>
      <c r="CV335" s="1196"/>
      <c r="CW335" s="1196"/>
      <c r="CX335" s="1196"/>
      <c r="CY335" s="1196"/>
      <c r="CZ335" s="1196"/>
      <c r="DA335" s="1196"/>
      <c r="DB335" s="1196"/>
      <c r="DC335" s="1196"/>
      <c r="DD335" s="1196"/>
      <c r="DE335" s="1196"/>
      <c r="DF335" s="1196"/>
      <c r="DG335" s="1196"/>
      <c r="DH335" s="1196"/>
      <c r="DI335" s="1196"/>
      <c r="DJ335" s="1196"/>
      <c r="DK335" s="1196"/>
      <c r="DL335" s="1196"/>
      <c r="DM335" s="1196"/>
      <c r="DN335" s="1196"/>
      <c r="DO335" s="1196"/>
      <c r="DP335" s="1196"/>
      <c r="DQ335" s="1196"/>
      <c r="DR335" s="1196"/>
      <c r="DS335" s="1196"/>
      <c r="DT335" s="1196"/>
      <c r="DU335" s="1196"/>
      <c r="DV335" s="1196"/>
      <c r="DW335" s="1196"/>
      <c r="DX335" s="1196"/>
      <c r="DY335" s="1196"/>
      <c r="DZ335" s="1196"/>
      <c r="EA335" s="1196"/>
      <c r="EB335" s="1196"/>
      <c r="EC335" s="1196"/>
      <c r="ED335" s="1196"/>
      <c r="EE335" s="1196"/>
      <c r="EF335" s="1196"/>
      <c r="EG335" s="1196"/>
      <c r="EH335" s="1196"/>
      <c r="EI335" s="1196"/>
      <c r="EJ335" s="1196"/>
      <c r="EK335" s="1196"/>
      <c r="EL335" s="1196"/>
      <c r="EM335" s="1196"/>
      <c r="EN335" s="1196"/>
      <c r="EO335" s="1196"/>
      <c r="EP335" s="1196"/>
      <c r="EQ335" s="1196"/>
      <c r="ER335" s="1196"/>
      <c r="ES335" s="1196"/>
      <c r="ET335" s="1196"/>
      <c r="EU335" s="1196"/>
      <c r="EV335" s="1196"/>
      <c r="EW335" s="1196"/>
      <c r="EX335" s="1196"/>
      <c r="EY335" s="1196"/>
      <c r="EZ335" s="1196"/>
      <c r="FA335" s="1196"/>
      <c r="FB335" s="1196"/>
      <c r="FC335" s="1196"/>
      <c r="FD335" s="1196"/>
      <c r="FE335" s="1196"/>
      <c r="FF335" s="1196"/>
      <c r="FG335" s="1196"/>
      <c r="FH335" s="1196"/>
      <c r="FI335" s="1196"/>
      <c r="FJ335" s="1196"/>
      <c r="FK335" s="1196"/>
      <c r="FL335" s="1196"/>
      <c r="FM335" s="1196"/>
      <c r="FN335" s="1196"/>
      <c r="FO335" s="1196"/>
      <c r="FP335" s="1196"/>
      <c r="FQ335" s="1196"/>
      <c r="FR335" s="1196"/>
      <c r="FS335" s="1196"/>
      <c r="FT335" s="1196"/>
      <c r="FU335" s="1196"/>
      <c r="FV335" s="1196"/>
      <c r="FW335" s="1196"/>
      <c r="FX335" s="1196"/>
      <c r="FY335" s="1196"/>
      <c r="FZ335" s="1196"/>
      <c r="GA335" s="1196"/>
      <c r="GB335" s="1196"/>
      <c r="GC335" s="1196"/>
      <c r="GD335" s="1196"/>
      <c r="GE335" s="1196"/>
      <c r="GF335" s="1196"/>
      <c r="GG335" s="1196"/>
      <c r="GH335" s="1196"/>
      <c r="GI335" s="1196"/>
      <c r="GJ335" s="1196"/>
      <c r="GK335" s="1196"/>
      <c r="GL335" s="1196"/>
      <c r="GM335" s="1196"/>
      <c r="GN335" s="1196"/>
      <c r="GO335" s="1196"/>
      <c r="GP335" s="1196"/>
      <c r="GQ335" s="1196"/>
      <c r="GR335" s="1196"/>
      <c r="GS335" s="1196"/>
      <c r="GT335" s="1196"/>
      <c r="GU335" s="1196"/>
      <c r="GV335" s="1196"/>
      <c r="GW335" s="1196"/>
      <c r="GX335" s="1196"/>
      <c r="GY335" s="1196"/>
      <c r="GZ335" s="1196"/>
      <c r="HA335" s="1196"/>
      <c r="HB335" s="1196"/>
      <c r="HC335" s="1196"/>
      <c r="HD335" s="1196"/>
      <c r="HE335" s="1196"/>
      <c r="HF335" s="1196"/>
      <c r="HG335" s="1196"/>
      <c r="HH335" s="1196"/>
      <c r="HI335" s="1196"/>
      <c r="HJ335" s="1196"/>
      <c r="HK335" s="1196"/>
      <c r="HL335" s="1196"/>
      <c r="HM335" s="1196"/>
      <c r="HN335" s="1196"/>
      <c r="HO335" s="1196"/>
      <c r="HP335" s="1196"/>
      <c r="HQ335" s="1196"/>
      <c r="HR335" s="1196"/>
      <c r="HS335" s="1196"/>
      <c r="HT335" s="1196"/>
      <c r="HU335" s="1196"/>
      <c r="HV335" s="1196"/>
      <c r="HW335" s="1196"/>
      <c r="HX335" s="1196"/>
      <c r="HY335" s="1196"/>
      <c r="HZ335" s="1196"/>
      <c r="IA335" s="1196"/>
      <c r="IB335" s="1196"/>
      <c r="IC335" s="1196"/>
      <c r="ID335" s="1196"/>
      <c r="IE335" s="1196"/>
      <c r="IF335" s="1196"/>
      <c r="IG335" s="1196"/>
      <c r="IH335" s="1196"/>
      <c r="II335" s="1196"/>
      <c r="IJ335" s="1196"/>
      <c r="IK335" s="1196"/>
      <c r="IL335" s="1196"/>
      <c r="IM335" s="1196"/>
      <c r="IN335" s="1196"/>
      <c r="IO335" s="1196"/>
      <c r="IP335" s="1196"/>
      <c r="IQ335" s="1196"/>
      <c r="IR335" s="1196"/>
      <c r="IS335" s="1196"/>
      <c r="IT335" s="1196"/>
      <c r="IU335" s="1196"/>
      <c r="IV335" s="1196"/>
      <c r="IW335" s="1196"/>
      <c r="IX335" s="1196"/>
      <c r="IY335" s="1196"/>
      <c r="IZ335" s="1196"/>
      <c r="JA335" s="1196"/>
      <c r="JB335" s="1196"/>
      <c r="JC335" s="1196"/>
      <c r="JD335" s="1196"/>
      <c r="JE335" s="1196"/>
      <c r="JF335" s="1196"/>
      <c r="JG335" s="1196"/>
      <c r="JH335" s="1196"/>
      <c r="JI335" s="1196"/>
      <c r="JJ335" s="1196"/>
      <c r="JK335" s="1196"/>
      <c r="JL335" s="1196"/>
      <c r="JM335" s="1196"/>
      <c r="JN335" s="1196"/>
      <c r="JO335" s="1196"/>
      <c r="JP335" s="1196"/>
      <c r="JQ335" s="1196"/>
      <c r="JR335" s="1196"/>
      <c r="JS335" s="1196"/>
      <c r="JT335" s="1196"/>
      <c r="JU335" s="1196"/>
      <c r="JV335" s="1196"/>
      <c r="JW335" s="1196"/>
      <c r="JX335" s="1196"/>
      <c r="JY335" s="1196"/>
      <c r="JZ335" s="1196"/>
      <c r="KA335" s="1196"/>
      <c r="KB335" s="1196"/>
      <c r="KC335" s="1196"/>
      <c r="KD335" s="1196"/>
      <c r="KE335" s="1196"/>
      <c r="KF335" s="1196"/>
      <c r="KG335" s="1196"/>
      <c r="KH335" s="1196"/>
      <c r="KI335" s="1196"/>
      <c r="KJ335" s="1196"/>
      <c r="KK335" s="1196"/>
      <c r="KL335" s="1196"/>
      <c r="KM335" s="1196"/>
      <c r="KN335" s="1196"/>
      <c r="KO335" s="1196"/>
      <c r="KP335" s="1196"/>
      <c r="KQ335" s="1196"/>
      <c r="KR335" s="1196"/>
      <c r="KS335" s="1196"/>
      <c r="KT335" s="1196"/>
      <c r="KU335" s="1196"/>
      <c r="KV335" s="1196"/>
      <c r="KW335" s="1196"/>
      <c r="KX335" s="1196"/>
      <c r="KY335" s="1196"/>
      <c r="KZ335" s="1196"/>
      <c r="LA335" s="1196"/>
      <c r="LB335" s="1196"/>
      <c r="LC335" s="1196"/>
      <c r="LD335" s="1196"/>
      <c r="LE335" s="1196"/>
      <c r="LF335" s="1196"/>
      <c r="LG335" s="1196"/>
      <c r="LH335" s="1201"/>
      <c r="LI335" s="1201"/>
      <c r="LJ335" s="1201"/>
      <c r="LK335" s="1201"/>
      <c r="LL335" s="1201"/>
      <c r="LM335" s="1201"/>
      <c r="LN335" s="1201"/>
      <c r="LO335" s="1965"/>
    </row>
    <row r="336" s="1489" customFormat="1" ht="47" customHeight="1" spans="1:327">
      <c r="A336" s="1968">
        <v>46062</v>
      </c>
      <c r="B336" s="1246" t="s">
        <v>2454</v>
      </c>
      <c r="C336" s="1247" t="s">
        <v>2455</v>
      </c>
      <c r="D336" s="1248">
        <v>4500193433</v>
      </c>
      <c r="E336" s="1249" t="s">
        <v>5859</v>
      </c>
      <c r="F336" s="1248" t="s">
        <v>5865</v>
      </c>
      <c r="G336" s="1250" t="s">
        <v>5011</v>
      </c>
      <c r="H336" s="1250" t="s">
        <v>5011</v>
      </c>
      <c r="I336" s="1975" t="s">
        <v>5012</v>
      </c>
      <c r="J336" s="1297">
        <v>2544</v>
      </c>
      <c r="K336" s="1976">
        <v>0</v>
      </c>
      <c r="L336" s="1976">
        <v>48</v>
      </c>
      <c r="M336" s="1977">
        <f t="shared" si="180"/>
        <v>53</v>
      </c>
      <c r="N336" s="1289">
        <v>46122</v>
      </c>
      <c r="O336" s="1289">
        <f t="shared" si="191"/>
        <v>46120</v>
      </c>
      <c r="P336" s="1888"/>
      <c r="Q336" s="1985"/>
      <c r="R336" s="1986"/>
      <c r="S336" s="1986"/>
      <c r="T336" s="1994"/>
      <c r="U336" s="1995"/>
      <c r="V336" s="1989"/>
      <c r="W336" s="1996" t="s">
        <v>5861</v>
      </c>
      <c r="X336" s="1990">
        <v>46062</v>
      </c>
      <c r="Y336" s="1996" t="s">
        <v>88</v>
      </c>
      <c r="Z336" s="1996" t="s">
        <v>88</v>
      </c>
      <c r="AA336" s="2003" t="s">
        <v>5862</v>
      </c>
      <c r="AB336" s="1996"/>
      <c r="AC336" s="1390" t="s">
        <v>5863</v>
      </c>
      <c r="AD336" s="1378" t="s">
        <v>122</v>
      </c>
      <c r="AE336" s="2004">
        <v>1.2333</v>
      </c>
      <c r="AF336" s="2005">
        <f t="shared" si="190"/>
        <v>3137.5152</v>
      </c>
      <c r="AG336" s="2010"/>
      <c r="AH336" s="2011"/>
      <c r="AI336" s="2011">
        <v>1</v>
      </c>
      <c r="AJ336" s="1297"/>
      <c r="AK336" s="2012">
        <f>J336</f>
        <v>2544</v>
      </c>
      <c r="AL336" s="2013"/>
      <c r="AM336" s="2013"/>
      <c r="AN336" s="2013"/>
      <c r="AO336" s="2013"/>
      <c r="AP336" s="2012" t="s">
        <v>5864</v>
      </c>
      <c r="AQ336" s="1297">
        <f t="shared" si="182"/>
        <v>2544</v>
      </c>
      <c r="AR336" s="2013"/>
      <c r="AS336" s="2018"/>
      <c r="AT336" s="2019">
        <f>J336</f>
        <v>2544</v>
      </c>
      <c r="AU336" s="2019"/>
      <c r="AV336" s="2019"/>
      <c r="AW336" s="2029"/>
      <c r="AX336" s="1961">
        <v>920</v>
      </c>
      <c r="AY336" s="1445">
        <v>40</v>
      </c>
      <c r="AZ336" s="1194"/>
      <c r="BA336" s="1195"/>
      <c r="BB336" s="1196"/>
      <c r="BC336" s="1196"/>
      <c r="BD336" s="1196"/>
      <c r="BE336" s="1196"/>
      <c r="BF336" s="1196"/>
      <c r="BG336" s="1196"/>
      <c r="BH336" s="1196"/>
      <c r="BI336" s="1196"/>
      <c r="BJ336" s="1196"/>
      <c r="BK336" s="1196"/>
      <c r="BL336" s="1196"/>
      <c r="BM336" s="1196"/>
      <c r="BN336" s="1196"/>
      <c r="BO336" s="1196"/>
      <c r="BP336" s="1196"/>
      <c r="BQ336" s="1196"/>
      <c r="BR336" s="1196"/>
      <c r="BS336" s="1196"/>
      <c r="BT336" s="1196"/>
      <c r="BU336" s="1196"/>
      <c r="BV336" s="1196"/>
      <c r="BW336" s="1196"/>
      <c r="BX336" s="1196"/>
      <c r="BY336" s="1196"/>
      <c r="BZ336" s="1196"/>
      <c r="CA336" s="1196"/>
      <c r="CB336" s="1196"/>
      <c r="CC336" s="1196"/>
      <c r="CD336" s="1196"/>
      <c r="CE336" s="1196"/>
      <c r="CF336" s="1196"/>
      <c r="CG336" s="1196"/>
      <c r="CH336" s="1196"/>
      <c r="CI336" s="1196"/>
      <c r="CJ336" s="1196"/>
      <c r="CK336" s="1196"/>
      <c r="CL336" s="1196"/>
      <c r="CM336" s="1196"/>
      <c r="CN336" s="1196"/>
      <c r="CO336" s="1196"/>
      <c r="CP336" s="1196"/>
      <c r="CQ336" s="1196"/>
      <c r="CR336" s="1196"/>
      <c r="CS336" s="1196"/>
      <c r="CT336" s="1196"/>
      <c r="CU336" s="1196"/>
      <c r="CV336" s="1196"/>
      <c r="CW336" s="1196"/>
      <c r="CX336" s="1196"/>
      <c r="CY336" s="1196"/>
      <c r="CZ336" s="1196"/>
      <c r="DA336" s="1196"/>
      <c r="DB336" s="1196"/>
      <c r="DC336" s="1196"/>
      <c r="DD336" s="1196"/>
      <c r="DE336" s="1196"/>
      <c r="DF336" s="1196"/>
      <c r="DG336" s="1196"/>
      <c r="DH336" s="1196"/>
      <c r="DI336" s="1196"/>
      <c r="DJ336" s="1196"/>
      <c r="DK336" s="1196"/>
      <c r="DL336" s="1196"/>
      <c r="DM336" s="1196"/>
      <c r="DN336" s="1196"/>
      <c r="DO336" s="1196"/>
      <c r="DP336" s="1196"/>
      <c r="DQ336" s="1196"/>
      <c r="DR336" s="1196"/>
      <c r="DS336" s="1196"/>
      <c r="DT336" s="1196"/>
      <c r="DU336" s="1196"/>
      <c r="DV336" s="1196"/>
      <c r="DW336" s="1196"/>
      <c r="DX336" s="1196"/>
      <c r="DY336" s="1196"/>
      <c r="DZ336" s="1196"/>
      <c r="EA336" s="1196"/>
      <c r="EB336" s="1196"/>
      <c r="EC336" s="1196"/>
      <c r="ED336" s="1196"/>
      <c r="EE336" s="1196"/>
      <c r="EF336" s="1196"/>
      <c r="EG336" s="1196"/>
      <c r="EH336" s="1196"/>
      <c r="EI336" s="1196"/>
      <c r="EJ336" s="1196"/>
      <c r="EK336" s="1196"/>
      <c r="EL336" s="1196"/>
      <c r="EM336" s="1196"/>
      <c r="EN336" s="1196"/>
      <c r="EO336" s="1196"/>
      <c r="EP336" s="1196"/>
      <c r="EQ336" s="1196"/>
      <c r="ER336" s="1196"/>
      <c r="ES336" s="1196"/>
      <c r="ET336" s="1196"/>
      <c r="EU336" s="1196"/>
      <c r="EV336" s="1196"/>
      <c r="EW336" s="1196"/>
      <c r="EX336" s="1196"/>
      <c r="EY336" s="1196"/>
      <c r="EZ336" s="1196"/>
      <c r="FA336" s="1196"/>
      <c r="FB336" s="1196"/>
      <c r="FC336" s="1196"/>
      <c r="FD336" s="1196"/>
      <c r="FE336" s="1196"/>
      <c r="FF336" s="1196"/>
      <c r="FG336" s="1196"/>
      <c r="FH336" s="1196"/>
      <c r="FI336" s="1196"/>
      <c r="FJ336" s="1196"/>
      <c r="FK336" s="1196"/>
      <c r="FL336" s="1196"/>
      <c r="FM336" s="1196"/>
      <c r="FN336" s="1196"/>
      <c r="FO336" s="1196"/>
      <c r="FP336" s="1196"/>
      <c r="FQ336" s="1196"/>
      <c r="FR336" s="1196"/>
      <c r="FS336" s="1196"/>
      <c r="FT336" s="1196"/>
      <c r="FU336" s="1196"/>
      <c r="FV336" s="1196"/>
      <c r="FW336" s="1196"/>
      <c r="FX336" s="1196"/>
      <c r="FY336" s="1196"/>
      <c r="FZ336" s="1196"/>
      <c r="GA336" s="1196"/>
      <c r="GB336" s="1196"/>
      <c r="GC336" s="1196"/>
      <c r="GD336" s="1196"/>
      <c r="GE336" s="1196"/>
      <c r="GF336" s="1196"/>
      <c r="GG336" s="1196"/>
      <c r="GH336" s="1196"/>
      <c r="GI336" s="1196"/>
      <c r="GJ336" s="1196"/>
      <c r="GK336" s="1196"/>
      <c r="GL336" s="1196"/>
      <c r="GM336" s="1196"/>
      <c r="GN336" s="1196"/>
      <c r="GO336" s="1196"/>
      <c r="GP336" s="1196"/>
      <c r="GQ336" s="1196"/>
      <c r="GR336" s="1196"/>
      <c r="GS336" s="1196"/>
      <c r="GT336" s="1196"/>
      <c r="GU336" s="1196"/>
      <c r="GV336" s="1196"/>
      <c r="GW336" s="1196"/>
      <c r="GX336" s="1196"/>
      <c r="GY336" s="1196"/>
      <c r="GZ336" s="1196"/>
      <c r="HA336" s="1196"/>
      <c r="HB336" s="1196"/>
      <c r="HC336" s="1196"/>
      <c r="HD336" s="1196"/>
      <c r="HE336" s="1196"/>
      <c r="HF336" s="1196"/>
      <c r="HG336" s="1196"/>
      <c r="HH336" s="1196"/>
      <c r="HI336" s="1196"/>
      <c r="HJ336" s="1196"/>
      <c r="HK336" s="1196"/>
      <c r="HL336" s="1196"/>
      <c r="HM336" s="1196"/>
      <c r="HN336" s="1196"/>
      <c r="HO336" s="1196"/>
      <c r="HP336" s="1196"/>
      <c r="HQ336" s="1196"/>
      <c r="HR336" s="1196"/>
      <c r="HS336" s="1196"/>
      <c r="HT336" s="1196"/>
      <c r="HU336" s="1196"/>
      <c r="HV336" s="1196"/>
      <c r="HW336" s="1196"/>
      <c r="HX336" s="1196"/>
      <c r="HY336" s="1196"/>
      <c r="HZ336" s="1196"/>
      <c r="IA336" s="1196"/>
      <c r="IB336" s="1196"/>
      <c r="IC336" s="1196"/>
      <c r="ID336" s="1196"/>
      <c r="IE336" s="1196"/>
      <c r="IF336" s="1196"/>
      <c r="IG336" s="1196"/>
      <c r="IH336" s="1196"/>
      <c r="II336" s="1196"/>
      <c r="IJ336" s="1196"/>
      <c r="IK336" s="1196"/>
      <c r="IL336" s="1196"/>
      <c r="IM336" s="1196"/>
      <c r="IN336" s="1196"/>
      <c r="IO336" s="1196"/>
      <c r="IP336" s="1196"/>
      <c r="IQ336" s="1196"/>
      <c r="IR336" s="1196"/>
      <c r="IS336" s="1196"/>
      <c r="IT336" s="1196"/>
      <c r="IU336" s="1196"/>
      <c r="IV336" s="1196"/>
      <c r="IW336" s="1196"/>
      <c r="IX336" s="1196"/>
      <c r="IY336" s="1196"/>
      <c r="IZ336" s="1196"/>
      <c r="JA336" s="1196"/>
      <c r="JB336" s="1196"/>
      <c r="JC336" s="1196"/>
      <c r="JD336" s="1196"/>
      <c r="JE336" s="1196"/>
      <c r="JF336" s="1196"/>
      <c r="JG336" s="1196"/>
      <c r="JH336" s="1196"/>
      <c r="JI336" s="1196"/>
      <c r="JJ336" s="1196"/>
      <c r="JK336" s="1196"/>
      <c r="JL336" s="1196"/>
      <c r="JM336" s="1196"/>
      <c r="JN336" s="1196"/>
      <c r="JO336" s="1196"/>
      <c r="JP336" s="1196"/>
      <c r="JQ336" s="1196"/>
      <c r="JR336" s="1196"/>
      <c r="JS336" s="1196"/>
      <c r="JT336" s="1196"/>
      <c r="JU336" s="1196"/>
      <c r="JV336" s="1196"/>
      <c r="JW336" s="1196"/>
      <c r="JX336" s="1196"/>
      <c r="JY336" s="1196"/>
      <c r="JZ336" s="1196"/>
      <c r="KA336" s="1196"/>
      <c r="KB336" s="1196"/>
      <c r="KC336" s="1196"/>
      <c r="KD336" s="1196"/>
      <c r="KE336" s="1196"/>
      <c r="KF336" s="1196"/>
      <c r="KG336" s="1196"/>
      <c r="KH336" s="1196"/>
      <c r="KI336" s="1196"/>
      <c r="KJ336" s="1196"/>
      <c r="KK336" s="1196"/>
      <c r="KL336" s="1196"/>
      <c r="KM336" s="1196"/>
      <c r="KN336" s="1196"/>
      <c r="KO336" s="1196"/>
      <c r="KP336" s="1196"/>
      <c r="KQ336" s="1196"/>
      <c r="KR336" s="1196"/>
      <c r="KS336" s="1196"/>
      <c r="KT336" s="1196"/>
      <c r="KU336" s="1196"/>
      <c r="KV336" s="1196"/>
      <c r="KW336" s="1196"/>
      <c r="KX336" s="1196"/>
      <c r="KY336" s="1196"/>
      <c r="KZ336" s="1196"/>
      <c r="LA336" s="1196"/>
      <c r="LB336" s="1196"/>
      <c r="LC336" s="1196"/>
      <c r="LD336" s="1196"/>
      <c r="LE336" s="1196"/>
      <c r="LF336" s="1196"/>
      <c r="LG336" s="1196"/>
      <c r="LH336" s="1201"/>
      <c r="LI336" s="1201"/>
      <c r="LJ336" s="1201"/>
      <c r="LK336" s="1201"/>
      <c r="LL336" s="1201"/>
      <c r="LM336" s="1201"/>
      <c r="LN336" s="1201"/>
      <c r="LO336" s="1965"/>
    </row>
    <row r="337" s="1489" customFormat="1" ht="47" customHeight="1" spans="1:327">
      <c r="A337" s="1968">
        <v>46062</v>
      </c>
      <c r="B337" s="1246" t="s">
        <v>2454</v>
      </c>
      <c r="C337" s="1247" t="s">
        <v>2455</v>
      </c>
      <c r="D337" s="1248">
        <v>4500193433</v>
      </c>
      <c r="E337" s="1249" t="s">
        <v>5859</v>
      </c>
      <c r="F337" s="1248" t="s">
        <v>5866</v>
      </c>
      <c r="G337" s="1250" t="s">
        <v>5014</v>
      </c>
      <c r="H337" s="1250" t="s">
        <v>5014</v>
      </c>
      <c r="I337" s="1975" t="s">
        <v>5015</v>
      </c>
      <c r="J337" s="1297">
        <v>1008</v>
      </c>
      <c r="K337" s="1976">
        <v>0</v>
      </c>
      <c r="L337" s="1976">
        <v>48</v>
      </c>
      <c r="M337" s="1977">
        <f t="shared" si="180"/>
        <v>21</v>
      </c>
      <c r="N337" s="1289">
        <v>46122</v>
      </c>
      <c r="O337" s="1289">
        <f t="shared" si="191"/>
        <v>46120</v>
      </c>
      <c r="P337" s="1888"/>
      <c r="Q337" s="1985"/>
      <c r="R337" s="1986"/>
      <c r="S337" s="1986"/>
      <c r="T337" s="1994"/>
      <c r="U337" s="1995"/>
      <c r="V337" s="1989"/>
      <c r="W337" s="1996" t="s">
        <v>5861</v>
      </c>
      <c r="X337" s="1990">
        <v>46062</v>
      </c>
      <c r="Y337" s="1996" t="s">
        <v>88</v>
      </c>
      <c r="Z337" s="1996" t="s">
        <v>88</v>
      </c>
      <c r="AA337" s="2003" t="s">
        <v>5862</v>
      </c>
      <c r="AB337" s="1996"/>
      <c r="AC337" s="1390" t="s">
        <v>5863</v>
      </c>
      <c r="AD337" s="1378" t="s">
        <v>122</v>
      </c>
      <c r="AE337" s="2004">
        <v>1.5682</v>
      </c>
      <c r="AF337" s="2005">
        <f t="shared" si="190"/>
        <v>1580.7456</v>
      </c>
      <c r="AG337" s="2010"/>
      <c r="AH337" s="2011"/>
      <c r="AI337" s="2011">
        <v>1</v>
      </c>
      <c r="AJ337" s="1297"/>
      <c r="AK337" s="2012">
        <f>J337</f>
        <v>1008</v>
      </c>
      <c r="AL337" s="2013"/>
      <c r="AM337" s="2013"/>
      <c r="AN337" s="2013"/>
      <c r="AO337" s="2013"/>
      <c r="AP337" s="2012" t="s">
        <v>5864</v>
      </c>
      <c r="AQ337" s="1297">
        <f t="shared" si="182"/>
        <v>1008</v>
      </c>
      <c r="AR337" s="2013"/>
      <c r="AS337" s="2018"/>
      <c r="AT337" s="2019"/>
      <c r="AU337" s="2019">
        <f>J337</f>
        <v>1008</v>
      </c>
      <c r="AV337" s="2019"/>
      <c r="AW337" s="2029"/>
      <c r="AX337" s="1961">
        <v>920</v>
      </c>
      <c r="AY337" s="1445">
        <v>40</v>
      </c>
      <c r="AZ337" s="1194"/>
      <c r="BA337" s="1195"/>
      <c r="BB337" s="1196"/>
      <c r="BC337" s="1196"/>
      <c r="BD337" s="1196"/>
      <c r="BE337" s="1196"/>
      <c r="BF337" s="1196"/>
      <c r="BG337" s="1196"/>
      <c r="BH337" s="1196"/>
      <c r="BI337" s="1196"/>
      <c r="BJ337" s="1196"/>
      <c r="BK337" s="1196"/>
      <c r="BL337" s="1196"/>
      <c r="BM337" s="1196"/>
      <c r="BN337" s="1196"/>
      <c r="BO337" s="1196"/>
      <c r="BP337" s="1196"/>
      <c r="BQ337" s="1196"/>
      <c r="BR337" s="1196"/>
      <c r="BS337" s="1196"/>
      <c r="BT337" s="1196"/>
      <c r="BU337" s="1196"/>
      <c r="BV337" s="1196"/>
      <c r="BW337" s="1196"/>
      <c r="BX337" s="1196"/>
      <c r="BY337" s="1196"/>
      <c r="BZ337" s="1196"/>
      <c r="CA337" s="1196"/>
      <c r="CB337" s="1196"/>
      <c r="CC337" s="1196"/>
      <c r="CD337" s="1196"/>
      <c r="CE337" s="1196"/>
      <c r="CF337" s="1196"/>
      <c r="CG337" s="1196"/>
      <c r="CH337" s="1196"/>
      <c r="CI337" s="1196"/>
      <c r="CJ337" s="1196"/>
      <c r="CK337" s="1196"/>
      <c r="CL337" s="1196"/>
      <c r="CM337" s="1196"/>
      <c r="CN337" s="1196"/>
      <c r="CO337" s="1196"/>
      <c r="CP337" s="1196"/>
      <c r="CQ337" s="1196"/>
      <c r="CR337" s="1196"/>
      <c r="CS337" s="1196"/>
      <c r="CT337" s="1196"/>
      <c r="CU337" s="1196"/>
      <c r="CV337" s="1196"/>
      <c r="CW337" s="1196"/>
      <c r="CX337" s="1196"/>
      <c r="CY337" s="1196"/>
      <c r="CZ337" s="1196"/>
      <c r="DA337" s="1196"/>
      <c r="DB337" s="1196"/>
      <c r="DC337" s="1196"/>
      <c r="DD337" s="1196"/>
      <c r="DE337" s="1196"/>
      <c r="DF337" s="1196"/>
      <c r="DG337" s="1196"/>
      <c r="DH337" s="1196"/>
      <c r="DI337" s="1196"/>
      <c r="DJ337" s="1196"/>
      <c r="DK337" s="1196"/>
      <c r="DL337" s="1196"/>
      <c r="DM337" s="1196"/>
      <c r="DN337" s="1196"/>
      <c r="DO337" s="1196"/>
      <c r="DP337" s="1196"/>
      <c r="DQ337" s="1196"/>
      <c r="DR337" s="1196"/>
      <c r="DS337" s="1196"/>
      <c r="DT337" s="1196"/>
      <c r="DU337" s="1196"/>
      <c r="DV337" s="1196"/>
      <c r="DW337" s="1196"/>
      <c r="DX337" s="1196"/>
      <c r="DY337" s="1196"/>
      <c r="DZ337" s="1196"/>
      <c r="EA337" s="1196"/>
      <c r="EB337" s="1196"/>
      <c r="EC337" s="1196"/>
      <c r="ED337" s="1196"/>
      <c r="EE337" s="1196"/>
      <c r="EF337" s="1196"/>
      <c r="EG337" s="1196"/>
      <c r="EH337" s="1196"/>
      <c r="EI337" s="1196"/>
      <c r="EJ337" s="1196"/>
      <c r="EK337" s="1196"/>
      <c r="EL337" s="1196"/>
      <c r="EM337" s="1196"/>
      <c r="EN337" s="1196"/>
      <c r="EO337" s="1196"/>
      <c r="EP337" s="1196"/>
      <c r="EQ337" s="1196"/>
      <c r="ER337" s="1196"/>
      <c r="ES337" s="1196"/>
      <c r="ET337" s="1196"/>
      <c r="EU337" s="1196"/>
      <c r="EV337" s="1196"/>
      <c r="EW337" s="1196"/>
      <c r="EX337" s="1196"/>
      <c r="EY337" s="1196"/>
      <c r="EZ337" s="1196"/>
      <c r="FA337" s="1196"/>
      <c r="FB337" s="1196"/>
      <c r="FC337" s="1196"/>
      <c r="FD337" s="1196"/>
      <c r="FE337" s="1196"/>
      <c r="FF337" s="1196"/>
      <c r="FG337" s="1196"/>
      <c r="FH337" s="1196"/>
      <c r="FI337" s="1196"/>
      <c r="FJ337" s="1196"/>
      <c r="FK337" s="1196"/>
      <c r="FL337" s="1196"/>
      <c r="FM337" s="1196"/>
      <c r="FN337" s="1196"/>
      <c r="FO337" s="1196"/>
      <c r="FP337" s="1196"/>
      <c r="FQ337" s="1196"/>
      <c r="FR337" s="1196"/>
      <c r="FS337" s="1196"/>
      <c r="FT337" s="1196"/>
      <c r="FU337" s="1196"/>
      <c r="FV337" s="1196"/>
      <c r="FW337" s="1196"/>
      <c r="FX337" s="1196"/>
      <c r="FY337" s="1196"/>
      <c r="FZ337" s="1196"/>
      <c r="GA337" s="1196"/>
      <c r="GB337" s="1196"/>
      <c r="GC337" s="1196"/>
      <c r="GD337" s="1196"/>
      <c r="GE337" s="1196"/>
      <c r="GF337" s="1196"/>
      <c r="GG337" s="1196"/>
      <c r="GH337" s="1196"/>
      <c r="GI337" s="1196"/>
      <c r="GJ337" s="1196"/>
      <c r="GK337" s="1196"/>
      <c r="GL337" s="1196"/>
      <c r="GM337" s="1196"/>
      <c r="GN337" s="1196"/>
      <c r="GO337" s="1196"/>
      <c r="GP337" s="1196"/>
      <c r="GQ337" s="1196"/>
      <c r="GR337" s="1196"/>
      <c r="GS337" s="1196"/>
      <c r="GT337" s="1196"/>
      <c r="GU337" s="1196"/>
      <c r="GV337" s="1196"/>
      <c r="GW337" s="1196"/>
      <c r="GX337" s="1196"/>
      <c r="GY337" s="1196"/>
      <c r="GZ337" s="1196"/>
      <c r="HA337" s="1196"/>
      <c r="HB337" s="1196"/>
      <c r="HC337" s="1196"/>
      <c r="HD337" s="1196"/>
      <c r="HE337" s="1196"/>
      <c r="HF337" s="1196"/>
      <c r="HG337" s="1196"/>
      <c r="HH337" s="1196"/>
      <c r="HI337" s="1196"/>
      <c r="HJ337" s="1196"/>
      <c r="HK337" s="1196"/>
      <c r="HL337" s="1196"/>
      <c r="HM337" s="1196"/>
      <c r="HN337" s="1196"/>
      <c r="HO337" s="1196"/>
      <c r="HP337" s="1196"/>
      <c r="HQ337" s="1196"/>
      <c r="HR337" s="1196"/>
      <c r="HS337" s="1196"/>
      <c r="HT337" s="1196"/>
      <c r="HU337" s="1196"/>
      <c r="HV337" s="1196"/>
      <c r="HW337" s="1196"/>
      <c r="HX337" s="1196"/>
      <c r="HY337" s="1196"/>
      <c r="HZ337" s="1196"/>
      <c r="IA337" s="1196"/>
      <c r="IB337" s="1196"/>
      <c r="IC337" s="1196"/>
      <c r="ID337" s="1196"/>
      <c r="IE337" s="1196"/>
      <c r="IF337" s="1196"/>
      <c r="IG337" s="1196"/>
      <c r="IH337" s="1196"/>
      <c r="II337" s="1196"/>
      <c r="IJ337" s="1196"/>
      <c r="IK337" s="1196"/>
      <c r="IL337" s="1196"/>
      <c r="IM337" s="1196"/>
      <c r="IN337" s="1196"/>
      <c r="IO337" s="1196"/>
      <c r="IP337" s="1196"/>
      <c r="IQ337" s="1196"/>
      <c r="IR337" s="1196"/>
      <c r="IS337" s="1196"/>
      <c r="IT337" s="1196"/>
      <c r="IU337" s="1196"/>
      <c r="IV337" s="1196"/>
      <c r="IW337" s="1196"/>
      <c r="IX337" s="1196"/>
      <c r="IY337" s="1196"/>
      <c r="IZ337" s="1196"/>
      <c r="JA337" s="1196"/>
      <c r="JB337" s="1196"/>
      <c r="JC337" s="1196"/>
      <c r="JD337" s="1196"/>
      <c r="JE337" s="1196"/>
      <c r="JF337" s="1196"/>
      <c r="JG337" s="1196"/>
      <c r="JH337" s="1196"/>
      <c r="JI337" s="1196"/>
      <c r="JJ337" s="1196"/>
      <c r="JK337" s="1196"/>
      <c r="JL337" s="1196"/>
      <c r="JM337" s="1196"/>
      <c r="JN337" s="1196"/>
      <c r="JO337" s="1196"/>
      <c r="JP337" s="1196"/>
      <c r="JQ337" s="1196"/>
      <c r="JR337" s="1196"/>
      <c r="JS337" s="1196"/>
      <c r="JT337" s="1196"/>
      <c r="JU337" s="1196"/>
      <c r="JV337" s="1196"/>
      <c r="JW337" s="1196"/>
      <c r="JX337" s="1196"/>
      <c r="JY337" s="1196"/>
      <c r="JZ337" s="1196"/>
      <c r="KA337" s="1196"/>
      <c r="KB337" s="1196"/>
      <c r="KC337" s="1196"/>
      <c r="KD337" s="1196"/>
      <c r="KE337" s="1196"/>
      <c r="KF337" s="1196"/>
      <c r="KG337" s="1196"/>
      <c r="KH337" s="1196"/>
      <c r="KI337" s="1196"/>
      <c r="KJ337" s="1196"/>
      <c r="KK337" s="1196"/>
      <c r="KL337" s="1196"/>
      <c r="KM337" s="1196"/>
      <c r="KN337" s="1196"/>
      <c r="KO337" s="1196"/>
      <c r="KP337" s="1196"/>
      <c r="KQ337" s="1196"/>
      <c r="KR337" s="1196"/>
      <c r="KS337" s="1196"/>
      <c r="KT337" s="1196"/>
      <c r="KU337" s="1196"/>
      <c r="KV337" s="1196"/>
      <c r="KW337" s="1196"/>
      <c r="KX337" s="1196"/>
      <c r="KY337" s="1196"/>
      <c r="KZ337" s="1196"/>
      <c r="LA337" s="1196"/>
      <c r="LB337" s="1196"/>
      <c r="LC337" s="1196"/>
      <c r="LD337" s="1196"/>
      <c r="LE337" s="1196"/>
      <c r="LF337" s="1196"/>
      <c r="LG337" s="1196"/>
      <c r="LH337" s="1201"/>
      <c r="LI337" s="1201"/>
      <c r="LJ337" s="1201"/>
      <c r="LK337" s="1201"/>
      <c r="LL337" s="1201"/>
      <c r="LM337" s="1201"/>
      <c r="LN337" s="1201"/>
      <c r="LO337" s="1965"/>
    </row>
    <row r="338" s="1489" customFormat="1" ht="47" customHeight="1" spans="1:327">
      <c r="A338" s="1968">
        <v>46062</v>
      </c>
      <c r="B338" s="1246" t="s">
        <v>2454</v>
      </c>
      <c r="C338" s="1247" t="s">
        <v>2455</v>
      </c>
      <c r="D338" s="1248">
        <v>4500193433</v>
      </c>
      <c r="E338" s="1249" t="s">
        <v>5859</v>
      </c>
      <c r="F338" s="1248" t="s">
        <v>5867</v>
      </c>
      <c r="G338" s="1250" t="s">
        <v>5017</v>
      </c>
      <c r="H338" s="1250" t="s">
        <v>5017</v>
      </c>
      <c r="I338" s="1975" t="s">
        <v>5018</v>
      </c>
      <c r="J338" s="1297">
        <v>1008</v>
      </c>
      <c r="K338" s="1976">
        <v>0</v>
      </c>
      <c r="L338" s="1976">
        <v>48</v>
      </c>
      <c r="M338" s="1977">
        <f t="shared" si="180"/>
        <v>21</v>
      </c>
      <c r="N338" s="1289">
        <v>46122</v>
      </c>
      <c r="O338" s="1289">
        <f t="shared" si="191"/>
        <v>46120</v>
      </c>
      <c r="P338" s="1888"/>
      <c r="Q338" s="1985"/>
      <c r="R338" s="1986"/>
      <c r="S338" s="1986"/>
      <c r="T338" s="1994"/>
      <c r="U338" s="1995"/>
      <c r="V338" s="1989"/>
      <c r="W338" s="1996" t="s">
        <v>5861</v>
      </c>
      <c r="X338" s="1990">
        <v>46062</v>
      </c>
      <c r="Y338" s="1996" t="s">
        <v>88</v>
      </c>
      <c r="Z338" s="1996" t="s">
        <v>88</v>
      </c>
      <c r="AA338" s="2003" t="s">
        <v>5862</v>
      </c>
      <c r="AB338" s="1996"/>
      <c r="AC338" s="1390" t="s">
        <v>5863</v>
      </c>
      <c r="AD338" s="1378" t="s">
        <v>122</v>
      </c>
      <c r="AE338" s="2004">
        <v>1.5284</v>
      </c>
      <c r="AF338" s="2005">
        <f t="shared" si="190"/>
        <v>1540.6272</v>
      </c>
      <c r="AG338" s="2010"/>
      <c r="AH338" s="2011"/>
      <c r="AI338" s="2011">
        <v>1</v>
      </c>
      <c r="AJ338" s="1297"/>
      <c r="AK338" s="2012">
        <f>J338</f>
        <v>1008</v>
      </c>
      <c r="AL338" s="2013"/>
      <c r="AM338" s="2013"/>
      <c r="AN338" s="2013"/>
      <c r="AO338" s="2013"/>
      <c r="AP338" s="2012" t="s">
        <v>5864</v>
      </c>
      <c r="AQ338" s="1297">
        <f t="shared" si="182"/>
        <v>1008</v>
      </c>
      <c r="AR338" s="2013"/>
      <c r="AS338" s="2018"/>
      <c r="AT338" s="2019"/>
      <c r="AU338" s="2019"/>
      <c r="AV338" s="2019">
        <f>J338</f>
        <v>1008</v>
      </c>
      <c r="AW338" s="2029"/>
      <c r="AX338" s="1961">
        <v>920</v>
      </c>
      <c r="AY338" s="1445">
        <v>40</v>
      </c>
      <c r="AZ338" s="1194"/>
      <c r="BA338" s="1195"/>
      <c r="BB338" s="1196"/>
      <c r="BC338" s="1196"/>
      <c r="BD338" s="1196"/>
      <c r="BE338" s="1196"/>
      <c r="BF338" s="1196"/>
      <c r="BG338" s="1196"/>
      <c r="BH338" s="1196"/>
      <c r="BI338" s="1196"/>
      <c r="BJ338" s="1196"/>
      <c r="BK338" s="1196"/>
      <c r="BL338" s="1196"/>
      <c r="BM338" s="1196"/>
      <c r="BN338" s="1196"/>
      <c r="BO338" s="1196"/>
      <c r="BP338" s="1196"/>
      <c r="BQ338" s="1196"/>
      <c r="BR338" s="1196"/>
      <c r="BS338" s="1196"/>
      <c r="BT338" s="1196"/>
      <c r="BU338" s="1196"/>
      <c r="BV338" s="1196"/>
      <c r="BW338" s="1196"/>
      <c r="BX338" s="1196"/>
      <c r="BY338" s="1196"/>
      <c r="BZ338" s="1196"/>
      <c r="CA338" s="1196"/>
      <c r="CB338" s="1196"/>
      <c r="CC338" s="1196"/>
      <c r="CD338" s="1196"/>
      <c r="CE338" s="1196"/>
      <c r="CF338" s="1196"/>
      <c r="CG338" s="1196"/>
      <c r="CH338" s="1196"/>
      <c r="CI338" s="1196"/>
      <c r="CJ338" s="1196"/>
      <c r="CK338" s="1196"/>
      <c r="CL338" s="1196"/>
      <c r="CM338" s="1196"/>
      <c r="CN338" s="1196"/>
      <c r="CO338" s="1196"/>
      <c r="CP338" s="1196"/>
      <c r="CQ338" s="1196"/>
      <c r="CR338" s="1196"/>
      <c r="CS338" s="1196"/>
      <c r="CT338" s="1196"/>
      <c r="CU338" s="1196"/>
      <c r="CV338" s="1196"/>
      <c r="CW338" s="1196"/>
      <c r="CX338" s="1196"/>
      <c r="CY338" s="1196"/>
      <c r="CZ338" s="1196"/>
      <c r="DA338" s="1196"/>
      <c r="DB338" s="1196"/>
      <c r="DC338" s="1196"/>
      <c r="DD338" s="1196"/>
      <c r="DE338" s="1196"/>
      <c r="DF338" s="1196"/>
      <c r="DG338" s="1196"/>
      <c r="DH338" s="1196"/>
      <c r="DI338" s="1196"/>
      <c r="DJ338" s="1196"/>
      <c r="DK338" s="1196"/>
      <c r="DL338" s="1196"/>
      <c r="DM338" s="1196"/>
      <c r="DN338" s="1196"/>
      <c r="DO338" s="1196"/>
      <c r="DP338" s="1196"/>
      <c r="DQ338" s="1196"/>
      <c r="DR338" s="1196"/>
      <c r="DS338" s="1196"/>
      <c r="DT338" s="1196"/>
      <c r="DU338" s="1196"/>
      <c r="DV338" s="1196"/>
      <c r="DW338" s="1196"/>
      <c r="DX338" s="1196"/>
      <c r="DY338" s="1196"/>
      <c r="DZ338" s="1196"/>
      <c r="EA338" s="1196"/>
      <c r="EB338" s="1196"/>
      <c r="EC338" s="1196"/>
      <c r="ED338" s="1196"/>
      <c r="EE338" s="1196"/>
      <c r="EF338" s="1196"/>
      <c r="EG338" s="1196"/>
      <c r="EH338" s="1196"/>
      <c r="EI338" s="1196"/>
      <c r="EJ338" s="1196"/>
      <c r="EK338" s="1196"/>
      <c r="EL338" s="1196"/>
      <c r="EM338" s="1196"/>
      <c r="EN338" s="1196"/>
      <c r="EO338" s="1196"/>
      <c r="EP338" s="1196"/>
      <c r="EQ338" s="1196"/>
      <c r="ER338" s="1196"/>
      <c r="ES338" s="1196"/>
      <c r="ET338" s="1196"/>
      <c r="EU338" s="1196"/>
      <c r="EV338" s="1196"/>
      <c r="EW338" s="1196"/>
      <c r="EX338" s="1196"/>
      <c r="EY338" s="1196"/>
      <c r="EZ338" s="1196"/>
      <c r="FA338" s="1196"/>
      <c r="FB338" s="1196"/>
      <c r="FC338" s="1196"/>
      <c r="FD338" s="1196"/>
      <c r="FE338" s="1196"/>
      <c r="FF338" s="1196"/>
      <c r="FG338" s="1196"/>
      <c r="FH338" s="1196"/>
      <c r="FI338" s="1196"/>
      <c r="FJ338" s="1196"/>
      <c r="FK338" s="1196"/>
      <c r="FL338" s="1196"/>
      <c r="FM338" s="1196"/>
      <c r="FN338" s="1196"/>
      <c r="FO338" s="1196"/>
      <c r="FP338" s="1196"/>
      <c r="FQ338" s="1196"/>
      <c r="FR338" s="1196"/>
      <c r="FS338" s="1196"/>
      <c r="FT338" s="1196"/>
      <c r="FU338" s="1196"/>
      <c r="FV338" s="1196"/>
      <c r="FW338" s="1196"/>
      <c r="FX338" s="1196"/>
      <c r="FY338" s="1196"/>
      <c r="FZ338" s="1196"/>
      <c r="GA338" s="1196"/>
      <c r="GB338" s="1196"/>
      <c r="GC338" s="1196"/>
      <c r="GD338" s="1196"/>
      <c r="GE338" s="1196"/>
      <c r="GF338" s="1196"/>
      <c r="GG338" s="1196"/>
      <c r="GH338" s="1196"/>
      <c r="GI338" s="1196"/>
      <c r="GJ338" s="1196"/>
      <c r="GK338" s="1196"/>
      <c r="GL338" s="1196"/>
      <c r="GM338" s="1196"/>
      <c r="GN338" s="1196"/>
      <c r="GO338" s="1196"/>
      <c r="GP338" s="1196"/>
      <c r="GQ338" s="1196"/>
      <c r="GR338" s="1196"/>
      <c r="GS338" s="1196"/>
      <c r="GT338" s="1196"/>
      <c r="GU338" s="1196"/>
      <c r="GV338" s="1196"/>
      <c r="GW338" s="1196"/>
      <c r="GX338" s="1196"/>
      <c r="GY338" s="1196"/>
      <c r="GZ338" s="1196"/>
      <c r="HA338" s="1196"/>
      <c r="HB338" s="1196"/>
      <c r="HC338" s="1196"/>
      <c r="HD338" s="1196"/>
      <c r="HE338" s="1196"/>
      <c r="HF338" s="1196"/>
      <c r="HG338" s="1196"/>
      <c r="HH338" s="1196"/>
      <c r="HI338" s="1196"/>
      <c r="HJ338" s="1196"/>
      <c r="HK338" s="1196"/>
      <c r="HL338" s="1196"/>
      <c r="HM338" s="1196"/>
      <c r="HN338" s="1196"/>
      <c r="HO338" s="1196"/>
      <c r="HP338" s="1196"/>
      <c r="HQ338" s="1196"/>
      <c r="HR338" s="1196"/>
      <c r="HS338" s="1196"/>
      <c r="HT338" s="1196"/>
      <c r="HU338" s="1196"/>
      <c r="HV338" s="1196"/>
      <c r="HW338" s="1196"/>
      <c r="HX338" s="1196"/>
      <c r="HY338" s="1196"/>
      <c r="HZ338" s="1196"/>
      <c r="IA338" s="1196"/>
      <c r="IB338" s="1196"/>
      <c r="IC338" s="1196"/>
      <c r="ID338" s="1196"/>
      <c r="IE338" s="1196"/>
      <c r="IF338" s="1196"/>
      <c r="IG338" s="1196"/>
      <c r="IH338" s="1196"/>
      <c r="II338" s="1196"/>
      <c r="IJ338" s="1196"/>
      <c r="IK338" s="1196"/>
      <c r="IL338" s="1196"/>
      <c r="IM338" s="1196"/>
      <c r="IN338" s="1196"/>
      <c r="IO338" s="1196"/>
      <c r="IP338" s="1196"/>
      <c r="IQ338" s="1196"/>
      <c r="IR338" s="1196"/>
      <c r="IS338" s="1196"/>
      <c r="IT338" s="1196"/>
      <c r="IU338" s="1196"/>
      <c r="IV338" s="1196"/>
      <c r="IW338" s="1196"/>
      <c r="IX338" s="1196"/>
      <c r="IY338" s="1196"/>
      <c r="IZ338" s="1196"/>
      <c r="JA338" s="1196"/>
      <c r="JB338" s="1196"/>
      <c r="JC338" s="1196"/>
      <c r="JD338" s="1196"/>
      <c r="JE338" s="1196"/>
      <c r="JF338" s="1196"/>
      <c r="JG338" s="1196"/>
      <c r="JH338" s="1196"/>
      <c r="JI338" s="1196"/>
      <c r="JJ338" s="1196"/>
      <c r="JK338" s="1196"/>
      <c r="JL338" s="1196"/>
      <c r="JM338" s="1196"/>
      <c r="JN338" s="1196"/>
      <c r="JO338" s="1196"/>
      <c r="JP338" s="1196"/>
      <c r="JQ338" s="1196"/>
      <c r="JR338" s="1196"/>
      <c r="JS338" s="1196"/>
      <c r="JT338" s="1196"/>
      <c r="JU338" s="1196"/>
      <c r="JV338" s="1196"/>
      <c r="JW338" s="1196"/>
      <c r="JX338" s="1196"/>
      <c r="JY338" s="1196"/>
      <c r="JZ338" s="1196"/>
      <c r="KA338" s="1196"/>
      <c r="KB338" s="1196"/>
      <c r="KC338" s="1196"/>
      <c r="KD338" s="1196"/>
      <c r="KE338" s="1196"/>
      <c r="KF338" s="1196"/>
      <c r="KG338" s="1196"/>
      <c r="KH338" s="1196"/>
      <c r="KI338" s="1196"/>
      <c r="KJ338" s="1196"/>
      <c r="KK338" s="1196"/>
      <c r="KL338" s="1196"/>
      <c r="KM338" s="1196"/>
      <c r="KN338" s="1196"/>
      <c r="KO338" s="1196"/>
      <c r="KP338" s="1196"/>
      <c r="KQ338" s="1196"/>
      <c r="KR338" s="1196"/>
      <c r="KS338" s="1196"/>
      <c r="KT338" s="1196"/>
      <c r="KU338" s="1196"/>
      <c r="KV338" s="1196"/>
      <c r="KW338" s="1196"/>
      <c r="KX338" s="1196"/>
      <c r="KY338" s="1196"/>
      <c r="KZ338" s="1196"/>
      <c r="LA338" s="1196"/>
      <c r="LB338" s="1196"/>
      <c r="LC338" s="1196"/>
      <c r="LD338" s="1196"/>
      <c r="LE338" s="1196"/>
      <c r="LF338" s="1196"/>
      <c r="LG338" s="1196"/>
      <c r="LH338" s="1201"/>
      <c r="LI338" s="1201"/>
      <c r="LJ338" s="1201"/>
      <c r="LK338" s="1201"/>
      <c r="LL338" s="1201"/>
      <c r="LM338" s="1201"/>
      <c r="LN338" s="1201"/>
      <c r="LO338" s="1965"/>
    </row>
    <row r="339" s="1489" customFormat="1" ht="47" customHeight="1" spans="1:327">
      <c r="A339" s="1968">
        <v>46061</v>
      </c>
      <c r="B339" s="1246" t="s">
        <v>151</v>
      </c>
      <c r="C339" s="1247" t="s">
        <v>152</v>
      </c>
      <c r="D339" s="1248">
        <v>4500193401</v>
      </c>
      <c r="E339" s="1249" t="s">
        <v>3539</v>
      </c>
      <c r="F339" s="1248" t="s">
        <v>5868</v>
      </c>
      <c r="G339" s="1250" t="s">
        <v>5541</v>
      </c>
      <c r="H339" s="1250" t="s">
        <v>5541</v>
      </c>
      <c r="I339" s="1975" t="s">
        <v>5542</v>
      </c>
      <c r="J339" s="1297">
        <v>8640</v>
      </c>
      <c r="K339" s="1298">
        <v>0</v>
      </c>
      <c r="L339" s="1298">
        <v>96</v>
      </c>
      <c r="M339" s="1981">
        <f t="shared" si="180"/>
        <v>90</v>
      </c>
      <c r="N339" s="1289">
        <v>46122</v>
      </c>
      <c r="O339" s="1289">
        <f t="shared" si="191"/>
        <v>46120</v>
      </c>
      <c r="P339" s="1888"/>
      <c r="Q339" s="1985"/>
      <c r="R339" s="1986"/>
      <c r="S339" s="1986"/>
      <c r="T339" s="1994"/>
      <c r="U339" s="1995"/>
      <c r="V339" s="1989"/>
      <c r="W339" s="1996" t="s">
        <v>5861</v>
      </c>
      <c r="X339" s="1990">
        <v>46062</v>
      </c>
      <c r="Y339" s="1996" t="s">
        <v>88</v>
      </c>
      <c r="Z339" s="1996" t="s">
        <v>5739</v>
      </c>
      <c r="AA339" s="2003" t="s">
        <v>5740</v>
      </c>
      <c r="AB339" s="1996"/>
      <c r="AC339" s="1390" t="s">
        <v>5869</v>
      </c>
      <c r="AD339" s="1378" t="s">
        <v>855</v>
      </c>
      <c r="AE339" s="1392">
        <v>1.3446</v>
      </c>
      <c r="AF339" s="1393">
        <f t="shared" si="190"/>
        <v>11617.344</v>
      </c>
      <c r="AG339" s="2010"/>
      <c r="AH339" s="2011"/>
      <c r="AI339" s="2011">
        <v>5</v>
      </c>
      <c r="AJ339" s="1297">
        <f>J339</f>
        <v>8640</v>
      </c>
      <c r="AK339" s="2012"/>
      <c r="AL339" s="2013">
        <f>J339/24</f>
        <v>360</v>
      </c>
      <c r="AM339" s="2013"/>
      <c r="AN339" s="2013"/>
      <c r="AO339" s="2013"/>
      <c r="AP339" s="2012" t="s">
        <v>63</v>
      </c>
      <c r="AQ339" s="1297"/>
      <c r="AR339" s="2013">
        <f>J339</f>
        <v>8640</v>
      </c>
      <c r="AS339" s="2020">
        <f>J339/5</f>
        <v>1728</v>
      </c>
      <c r="AT339" s="1445">
        <f>J339/5</f>
        <v>1728</v>
      </c>
      <c r="AU339" s="1445">
        <f>J339/5</f>
        <v>1728</v>
      </c>
      <c r="AV339" s="1445">
        <f>J339/5</f>
        <v>1728</v>
      </c>
      <c r="AW339" s="2030">
        <f>J339/5</f>
        <v>1728</v>
      </c>
      <c r="AX339" s="1961"/>
      <c r="AY339" s="1445"/>
      <c r="AZ339" s="1194"/>
      <c r="BA339" s="1195"/>
      <c r="BB339" s="1196"/>
      <c r="BC339" s="1196"/>
      <c r="BD339" s="1196"/>
      <c r="BE339" s="1196"/>
      <c r="BF339" s="1196"/>
      <c r="BG339" s="1196"/>
      <c r="BH339" s="1196"/>
      <c r="BI339" s="1196"/>
      <c r="BJ339" s="1196"/>
      <c r="BK339" s="1196"/>
      <c r="BL339" s="1196"/>
      <c r="BM339" s="1196"/>
      <c r="BN339" s="1196"/>
      <c r="BO339" s="1196"/>
      <c r="BP339" s="1196"/>
      <c r="BQ339" s="1196"/>
      <c r="BR339" s="1196"/>
      <c r="BS339" s="1196"/>
      <c r="BT339" s="1196"/>
      <c r="BU339" s="1196"/>
      <c r="BV339" s="1196"/>
      <c r="BW339" s="1196"/>
      <c r="BX339" s="1196"/>
      <c r="BY339" s="1196"/>
      <c r="BZ339" s="1196"/>
      <c r="CA339" s="1196"/>
      <c r="CB339" s="1196"/>
      <c r="CC339" s="1196"/>
      <c r="CD339" s="1196"/>
      <c r="CE339" s="1196"/>
      <c r="CF339" s="1196"/>
      <c r="CG339" s="1196"/>
      <c r="CH339" s="1196"/>
      <c r="CI339" s="1196"/>
      <c r="CJ339" s="1196"/>
      <c r="CK339" s="1196"/>
      <c r="CL339" s="1196"/>
      <c r="CM339" s="1196"/>
      <c r="CN339" s="1196"/>
      <c r="CO339" s="1196"/>
      <c r="CP339" s="1196"/>
      <c r="CQ339" s="1196"/>
      <c r="CR339" s="1196"/>
      <c r="CS339" s="1196"/>
      <c r="CT339" s="1196"/>
      <c r="CU339" s="1196"/>
      <c r="CV339" s="1196"/>
      <c r="CW339" s="1196"/>
      <c r="CX339" s="1196"/>
      <c r="CY339" s="1196"/>
      <c r="CZ339" s="1196"/>
      <c r="DA339" s="1196"/>
      <c r="DB339" s="1196"/>
      <c r="DC339" s="1196"/>
      <c r="DD339" s="1196"/>
      <c r="DE339" s="1196"/>
      <c r="DF339" s="1196"/>
      <c r="DG339" s="1196"/>
      <c r="DH339" s="1196"/>
      <c r="DI339" s="1196"/>
      <c r="DJ339" s="1196"/>
      <c r="DK339" s="1196"/>
      <c r="DL339" s="1196"/>
      <c r="DM339" s="1196"/>
      <c r="DN339" s="1196"/>
      <c r="DO339" s="1196"/>
      <c r="DP339" s="1196"/>
      <c r="DQ339" s="1196"/>
      <c r="DR339" s="1196"/>
      <c r="DS339" s="1196"/>
      <c r="DT339" s="1196"/>
      <c r="DU339" s="1196"/>
      <c r="DV339" s="1196"/>
      <c r="DW339" s="1196"/>
      <c r="DX339" s="1196"/>
      <c r="DY339" s="1196"/>
      <c r="DZ339" s="1196"/>
      <c r="EA339" s="1196"/>
      <c r="EB339" s="1196"/>
      <c r="EC339" s="1196"/>
      <c r="ED339" s="1196"/>
      <c r="EE339" s="1196"/>
      <c r="EF339" s="1196"/>
      <c r="EG339" s="1196"/>
      <c r="EH339" s="1196"/>
      <c r="EI339" s="1196"/>
      <c r="EJ339" s="1196"/>
      <c r="EK339" s="1196"/>
      <c r="EL339" s="1196"/>
      <c r="EM339" s="1196"/>
      <c r="EN339" s="1196"/>
      <c r="EO339" s="1196"/>
      <c r="EP339" s="1196"/>
      <c r="EQ339" s="1196"/>
      <c r="ER339" s="1196"/>
      <c r="ES339" s="1196"/>
      <c r="ET339" s="1196"/>
      <c r="EU339" s="1196"/>
      <c r="EV339" s="1196"/>
      <c r="EW339" s="1196"/>
      <c r="EX339" s="1196"/>
      <c r="EY339" s="1196"/>
      <c r="EZ339" s="1196"/>
      <c r="FA339" s="1196"/>
      <c r="FB339" s="1196"/>
      <c r="FC339" s="1196"/>
      <c r="FD339" s="1196"/>
      <c r="FE339" s="1196"/>
      <c r="FF339" s="1196"/>
      <c r="FG339" s="1196"/>
      <c r="FH339" s="1196"/>
      <c r="FI339" s="1196"/>
      <c r="FJ339" s="1196"/>
      <c r="FK339" s="1196"/>
      <c r="FL339" s="1196"/>
      <c r="FM339" s="1196"/>
      <c r="FN339" s="1196"/>
      <c r="FO339" s="1196"/>
      <c r="FP339" s="1196"/>
      <c r="FQ339" s="1196"/>
      <c r="FR339" s="1196"/>
      <c r="FS339" s="1196"/>
      <c r="FT339" s="1196"/>
      <c r="FU339" s="1196"/>
      <c r="FV339" s="1196"/>
      <c r="FW339" s="1196"/>
      <c r="FX339" s="1196"/>
      <c r="FY339" s="1196"/>
      <c r="FZ339" s="1196"/>
      <c r="GA339" s="1196"/>
      <c r="GB339" s="1196"/>
      <c r="GC339" s="1196"/>
      <c r="GD339" s="1196"/>
      <c r="GE339" s="1196"/>
      <c r="GF339" s="1196"/>
      <c r="GG339" s="1196"/>
      <c r="GH339" s="1196"/>
      <c r="GI339" s="1196"/>
      <c r="GJ339" s="1196"/>
      <c r="GK339" s="1196"/>
      <c r="GL339" s="1196"/>
      <c r="GM339" s="1196"/>
      <c r="GN339" s="1196"/>
      <c r="GO339" s="1196"/>
      <c r="GP339" s="1196"/>
      <c r="GQ339" s="1196"/>
      <c r="GR339" s="1196"/>
      <c r="GS339" s="1196"/>
      <c r="GT339" s="1196"/>
      <c r="GU339" s="1196"/>
      <c r="GV339" s="1196"/>
      <c r="GW339" s="1196"/>
      <c r="GX339" s="1196"/>
      <c r="GY339" s="1196"/>
      <c r="GZ339" s="1196"/>
      <c r="HA339" s="1196"/>
      <c r="HB339" s="1196"/>
      <c r="HC339" s="1196"/>
      <c r="HD339" s="1196"/>
      <c r="HE339" s="1196"/>
      <c r="HF339" s="1196"/>
      <c r="HG339" s="1196"/>
      <c r="HH339" s="1196"/>
      <c r="HI339" s="1196"/>
      <c r="HJ339" s="1196"/>
      <c r="HK339" s="1196"/>
      <c r="HL339" s="1196"/>
      <c r="HM339" s="1196"/>
      <c r="HN339" s="1196"/>
      <c r="HO339" s="1196"/>
      <c r="HP339" s="1196"/>
      <c r="HQ339" s="1196"/>
      <c r="HR339" s="1196"/>
      <c r="HS339" s="1196"/>
      <c r="HT339" s="1196"/>
      <c r="HU339" s="1196"/>
      <c r="HV339" s="1196"/>
      <c r="HW339" s="1196"/>
      <c r="HX339" s="1196"/>
      <c r="HY339" s="1196"/>
      <c r="HZ339" s="1196"/>
      <c r="IA339" s="1196"/>
      <c r="IB339" s="1196"/>
      <c r="IC339" s="1196"/>
      <c r="ID339" s="1196"/>
      <c r="IE339" s="1196"/>
      <c r="IF339" s="1196"/>
      <c r="IG339" s="1196"/>
      <c r="IH339" s="1196"/>
      <c r="II339" s="1196"/>
      <c r="IJ339" s="1196"/>
      <c r="IK339" s="1196"/>
      <c r="IL339" s="1196"/>
      <c r="IM339" s="1196"/>
      <c r="IN339" s="1196"/>
      <c r="IO339" s="1196"/>
      <c r="IP339" s="1196"/>
      <c r="IQ339" s="1196"/>
      <c r="IR339" s="1196"/>
      <c r="IS339" s="1196"/>
      <c r="IT339" s="1196"/>
      <c r="IU339" s="1196"/>
      <c r="IV339" s="1196"/>
      <c r="IW339" s="1196"/>
      <c r="IX339" s="1196"/>
      <c r="IY339" s="1196"/>
      <c r="IZ339" s="1196"/>
      <c r="JA339" s="1196"/>
      <c r="JB339" s="1196"/>
      <c r="JC339" s="1196"/>
      <c r="JD339" s="1196"/>
      <c r="JE339" s="1196"/>
      <c r="JF339" s="1196"/>
      <c r="JG339" s="1196"/>
      <c r="JH339" s="1196"/>
      <c r="JI339" s="1196"/>
      <c r="JJ339" s="1196"/>
      <c r="JK339" s="1196"/>
      <c r="JL339" s="1196"/>
      <c r="JM339" s="1196"/>
      <c r="JN339" s="1196"/>
      <c r="JO339" s="1196"/>
      <c r="JP339" s="1196"/>
      <c r="JQ339" s="1196"/>
      <c r="JR339" s="1196"/>
      <c r="JS339" s="1196"/>
      <c r="JT339" s="1196"/>
      <c r="JU339" s="1196"/>
      <c r="JV339" s="1196"/>
      <c r="JW339" s="1196"/>
      <c r="JX339" s="1196"/>
      <c r="JY339" s="1196"/>
      <c r="JZ339" s="1196"/>
      <c r="KA339" s="1196"/>
      <c r="KB339" s="1196"/>
      <c r="KC339" s="1196"/>
      <c r="KD339" s="1196"/>
      <c r="KE339" s="1196"/>
      <c r="KF339" s="1196"/>
      <c r="KG339" s="1196"/>
      <c r="KH339" s="1196"/>
      <c r="KI339" s="1196"/>
      <c r="KJ339" s="1196"/>
      <c r="KK339" s="1196"/>
      <c r="KL339" s="1196"/>
      <c r="KM339" s="1196"/>
      <c r="KN339" s="1196"/>
      <c r="KO339" s="1196"/>
      <c r="KP339" s="1196"/>
      <c r="KQ339" s="1196"/>
      <c r="KR339" s="1196"/>
      <c r="KS339" s="1196"/>
      <c r="KT339" s="1196"/>
      <c r="KU339" s="1196"/>
      <c r="KV339" s="1196"/>
      <c r="KW339" s="1196"/>
      <c r="KX339" s="1196"/>
      <c r="KY339" s="1196"/>
      <c r="KZ339" s="1196"/>
      <c r="LA339" s="1196"/>
      <c r="LB339" s="1196"/>
      <c r="LC339" s="1196"/>
      <c r="LD339" s="1196"/>
      <c r="LE339" s="1196"/>
      <c r="LF339" s="1196"/>
      <c r="LG339" s="1196"/>
      <c r="LH339" s="1201"/>
      <c r="LI339" s="1201"/>
      <c r="LJ339" s="1201"/>
      <c r="LK339" s="1201"/>
      <c r="LL339" s="1201"/>
      <c r="LM339" s="1201"/>
      <c r="LN339" s="1201"/>
      <c r="LO339" s="1965"/>
    </row>
    <row r="340" s="1489" customFormat="1" ht="47" customHeight="1" spans="1:327">
      <c r="A340" s="1864">
        <v>46041</v>
      </c>
      <c r="B340" s="1044" t="s">
        <v>173</v>
      </c>
      <c r="C340" s="1045" t="s">
        <v>98</v>
      </c>
      <c r="D340" s="1046">
        <v>4500191769</v>
      </c>
      <c r="E340" s="2989" t="s">
        <v>5870</v>
      </c>
      <c r="F340" s="1046" t="s">
        <v>5871</v>
      </c>
      <c r="G340" s="1048" t="s">
        <v>5276</v>
      </c>
      <c r="H340" s="1048" t="s">
        <v>5276</v>
      </c>
      <c r="I340" s="1066" t="s">
        <v>5277</v>
      </c>
      <c r="J340" s="1277">
        <v>2640</v>
      </c>
      <c r="K340" s="1883">
        <v>0</v>
      </c>
      <c r="L340" s="1883">
        <v>2640</v>
      </c>
      <c r="M340" s="1527">
        <f t="shared" ref="M340:M347" si="192">J340/L340</f>
        <v>1</v>
      </c>
      <c r="N340" s="1284">
        <v>46129</v>
      </c>
      <c r="O340" s="1284">
        <f t="shared" si="191"/>
        <v>46127</v>
      </c>
      <c r="P340" s="1884" t="s">
        <v>5835</v>
      </c>
      <c r="Q340" s="1908"/>
      <c r="R340" s="1909"/>
      <c r="S340" s="1909"/>
      <c r="T340" s="1921"/>
      <c r="U340" s="1917" t="s">
        <v>829</v>
      </c>
      <c r="V340" s="1569"/>
      <c r="W340" s="1336" t="s">
        <v>88</v>
      </c>
      <c r="X340" s="1335" t="s">
        <v>5836</v>
      </c>
      <c r="Y340" s="1336" t="s">
        <v>5761</v>
      </c>
      <c r="Z340" s="1336" t="s">
        <v>5733</v>
      </c>
      <c r="AA340" s="1937" t="s">
        <v>2394</v>
      </c>
      <c r="AB340" s="1336"/>
      <c r="AC340" s="1126" t="s">
        <v>5837</v>
      </c>
      <c r="AD340" s="1372" t="s">
        <v>181</v>
      </c>
      <c r="AE340" s="1128">
        <v>2144.205</v>
      </c>
      <c r="AF340" s="1129">
        <f t="shared" ref="AF340:AF347" si="193">AE340*M340</f>
        <v>2144.205</v>
      </c>
      <c r="AG340" s="1949"/>
      <c r="AH340" s="1950" t="s">
        <v>81</v>
      </c>
      <c r="AI340" s="1950">
        <v>5</v>
      </c>
      <c r="AJ340" s="1277">
        <f t="shared" ref="AJ340:AJ347" si="194">J340</f>
        <v>2640</v>
      </c>
      <c r="AK340" s="1951"/>
      <c r="AL340" s="1952"/>
      <c r="AM340" s="1952">
        <f t="shared" ref="AM340:AM347" si="195">J340/12</f>
        <v>220</v>
      </c>
      <c r="AN340" s="1952"/>
      <c r="AO340" s="1952"/>
      <c r="AP340" s="1951" t="s">
        <v>5763</v>
      </c>
      <c r="AQ340" s="1277">
        <f t="shared" ref="AQ340:AQ347" si="196">J340</f>
        <v>2640</v>
      </c>
      <c r="AR340" s="1952"/>
      <c r="AS340" s="1446">
        <f t="shared" ref="AS340:AS347" si="197">J340/5</f>
        <v>528</v>
      </c>
      <c r="AT340" s="1447">
        <f t="shared" ref="AT340:AT347" si="198">J340/5</f>
        <v>528</v>
      </c>
      <c r="AU340" s="1447">
        <f t="shared" ref="AU340:AU347" si="199">J340/5</f>
        <v>528</v>
      </c>
      <c r="AV340" s="1447">
        <f t="shared" ref="AV340:AV347" si="200">J340/5</f>
        <v>528</v>
      </c>
      <c r="AW340" s="1448">
        <f t="shared" ref="AW340:AW347" si="201">J340/5</f>
        <v>528</v>
      </c>
      <c r="AX340" s="1634">
        <f t="shared" ref="AX340:AX347" si="202">J340*23/24/COUNT(AS340:AW340)</f>
        <v>506</v>
      </c>
      <c r="AY340" s="1178">
        <f t="shared" ref="AY340:AY347" si="203">J340/24/COUNT(AS340:AW340)</f>
        <v>22</v>
      </c>
      <c r="AZ340" s="1194"/>
      <c r="BA340" s="1195"/>
      <c r="BB340" s="1196"/>
      <c r="BC340" s="1196"/>
      <c r="BD340" s="1196"/>
      <c r="BE340" s="1196"/>
      <c r="BF340" s="1196"/>
      <c r="BG340" s="1196"/>
      <c r="BH340" s="1196"/>
      <c r="BI340" s="1196"/>
      <c r="BJ340" s="1196"/>
      <c r="BK340" s="1196"/>
      <c r="BL340" s="1196"/>
      <c r="BM340" s="1196"/>
      <c r="BN340" s="1196"/>
      <c r="BO340" s="1196"/>
      <c r="BP340" s="1196"/>
      <c r="BQ340" s="1196"/>
      <c r="BR340" s="1196"/>
      <c r="BS340" s="1196"/>
      <c r="BT340" s="1196"/>
      <c r="BU340" s="1196"/>
      <c r="BV340" s="1196"/>
      <c r="BW340" s="1196"/>
      <c r="BX340" s="1196"/>
      <c r="BY340" s="1196"/>
      <c r="BZ340" s="1196"/>
      <c r="CA340" s="1196"/>
      <c r="CB340" s="1196"/>
      <c r="CC340" s="1196"/>
      <c r="CD340" s="1196"/>
      <c r="CE340" s="1196"/>
      <c r="CF340" s="1196"/>
      <c r="CG340" s="1196"/>
      <c r="CH340" s="1196"/>
      <c r="CI340" s="1196"/>
      <c r="CJ340" s="1196"/>
      <c r="CK340" s="1196"/>
      <c r="CL340" s="1196"/>
      <c r="CM340" s="1196"/>
      <c r="CN340" s="1196"/>
      <c r="CO340" s="1196"/>
      <c r="CP340" s="1196"/>
      <c r="CQ340" s="1196"/>
      <c r="CR340" s="1196"/>
      <c r="CS340" s="1196"/>
      <c r="CT340" s="1196"/>
      <c r="CU340" s="1196"/>
      <c r="CV340" s="1196"/>
      <c r="CW340" s="1196"/>
      <c r="CX340" s="1196"/>
      <c r="CY340" s="1196"/>
      <c r="CZ340" s="1196"/>
      <c r="DA340" s="1196"/>
      <c r="DB340" s="1196"/>
      <c r="DC340" s="1196"/>
      <c r="DD340" s="1196"/>
      <c r="DE340" s="1196"/>
      <c r="DF340" s="1196"/>
      <c r="DG340" s="1196"/>
      <c r="DH340" s="1196"/>
      <c r="DI340" s="1196"/>
      <c r="DJ340" s="1196"/>
      <c r="DK340" s="1196"/>
      <c r="DL340" s="1196"/>
      <c r="DM340" s="1196"/>
      <c r="DN340" s="1196"/>
      <c r="DO340" s="1196"/>
      <c r="DP340" s="1196"/>
      <c r="DQ340" s="1196"/>
      <c r="DR340" s="1196"/>
      <c r="DS340" s="1196"/>
      <c r="DT340" s="1196"/>
      <c r="DU340" s="1196"/>
      <c r="DV340" s="1196"/>
      <c r="DW340" s="1196"/>
      <c r="DX340" s="1196"/>
      <c r="DY340" s="1196"/>
      <c r="DZ340" s="1196"/>
      <c r="EA340" s="1196"/>
      <c r="EB340" s="1196"/>
      <c r="EC340" s="1196"/>
      <c r="ED340" s="1196"/>
      <c r="EE340" s="1196"/>
      <c r="EF340" s="1196"/>
      <c r="EG340" s="1196"/>
      <c r="EH340" s="1196"/>
      <c r="EI340" s="1196"/>
      <c r="EJ340" s="1196"/>
      <c r="EK340" s="1196"/>
      <c r="EL340" s="1196"/>
      <c r="EM340" s="1196"/>
      <c r="EN340" s="1196"/>
      <c r="EO340" s="1196"/>
      <c r="EP340" s="1196"/>
      <c r="EQ340" s="1196"/>
      <c r="ER340" s="1196"/>
      <c r="ES340" s="1196"/>
      <c r="ET340" s="1196"/>
      <c r="EU340" s="1196"/>
      <c r="EV340" s="1196"/>
      <c r="EW340" s="1196"/>
      <c r="EX340" s="1196"/>
      <c r="EY340" s="1196"/>
      <c r="EZ340" s="1196"/>
      <c r="FA340" s="1196"/>
      <c r="FB340" s="1196"/>
      <c r="FC340" s="1196"/>
      <c r="FD340" s="1196"/>
      <c r="FE340" s="1196"/>
      <c r="FF340" s="1196"/>
      <c r="FG340" s="1196"/>
      <c r="FH340" s="1196"/>
      <c r="FI340" s="1196"/>
      <c r="FJ340" s="1196"/>
      <c r="FK340" s="1196"/>
      <c r="FL340" s="1196"/>
      <c r="FM340" s="1196"/>
      <c r="FN340" s="1196"/>
      <c r="FO340" s="1196"/>
      <c r="FP340" s="1196"/>
      <c r="FQ340" s="1196"/>
      <c r="FR340" s="1196"/>
      <c r="FS340" s="1196"/>
      <c r="FT340" s="1196"/>
      <c r="FU340" s="1196"/>
      <c r="FV340" s="1196"/>
      <c r="FW340" s="1196"/>
      <c r="FX340" s="1196"/>
      <c r="FY340" s="1196"/>
      <c r="FZ340" s="1196"/>
      <c r="GA340" s="1196"/>
      <c r="GB340" s="1196"/>
      <c r="GC340" s="1196"/>
      <c r="GD340" s="1196"/>
      <c r="GE340" s="1196"/>
      <c r="GF340" s="1196"/>
      <c r="GG340" s="1196"/>
      <c r="GH340" s="1196"/>
      <c r="GI340" s="1196"/>
      <c r="GJ340" s="1196"/>
      <c r="GK340" s="1196"/>
      <c r="GL340" s="1196"/>
      <c r="GM340" s="1196"/>
      <c r="GN340" s="1196"/>
      <c r="GO340" s="1196"/>
      <c r="GP340" s="1196"/>
      <c r="GQ340" s="1196"/>
      <c r="GR340" s="1196"/>
      <c r="GS340" s="1196"/>
      <c r="GT340" s="1196"/>
      <c r="GU340" s="1196"/>
      <c r="GV340" s="1196"/>
      <c r="GW340" s="1196"/>
      <c r="GX340" s="1196"/>
      <c r="GY340" s="1196"/>
      <c r="GZ340" s="1196"/>
      <c r="HA340" s="1196"/>
      <c r="HB340" s="1196"/>
      <c r="HC340" s="1196"/>
      <c r="HD340" s="1196"/>
      <c r="HE340" s="1196"/>
      <c r="HF340" s="1196"/>
      <c r="HG340" s="1196"/>
      <c r="HH340" s="1196"/>
      <c r="HI340" s="1196"/>
      <c r="HJ340" s="1196"/>
      <c r="HK340" s="1196"/>
      <c r="HL340" s="1196"/>
      <c r="HM340" s="1196"/>
      <c r="HN340" s="1196"/>
      <c r="HO340" s="1196"/>
      <c r="HP340" s="1196"/>
      <c r="HQ340" s="1196"/>
      <c r="HR340" s="1196"/>
      <c r="HS340" s="1196"/>
      <c r="HT340" s="1196"/>
      <c r="HU340" s="1196"/>
      <c r="HV340" s="1196"/>
      <c r="HW340" s="1196"/>
      <c r="HX340" s="1196"/>
      <c r="HY340" s="1196"/>
      <c r="HZ340" s="1196"/>
      <c r="IA340" s="1196"/>
      <c r="IB340" s="1196"/>
      <c r="IC340" s="1196"/>
      <c r="ID340" s="1196"/>
      <c r="IE340" s="1196"/>
      <c r="IF340" s="1196"/>
      <c r="IG340" s="1196"/>
      <c r="IH340" s="1196"/>
      <c r="II340" s="1196"/>
      <c r="IJ340" s="1196"/>
      <c r="IK340" s="1196"/>
      <c r="IL340" s="1196"/>
      <c r="IM340" s="1196"/>
      <c r="IN340" s="1196"/>
      <c r="IO340" s="1196"/>
      <c r="IP340" s="1196"/>
      <c r="IQ340" s="1196"/>
      <c r="IR340" s="1196"/>
      <c r="IS340" s="1196"/>
      <c r="IT340" s="1196"/>
      <c r="IU340" s="1196"/>
      <c r="IV340" s="1196"/>
      <c r="IW340" s="1196"/>
      <c r="IX340" s="1196"/>
      <c r="IY340" s="1196"/>
      <c r="IZ340" s="1196"/>
      <c r="JA340" s="1196"/>
      <c r="JB340" s="1196"/>
      <c r="JC340" s="1196"/>
      <c r="JD340" s="1196"/>
      <c r="JE340" s="1196"/>
      <c r="JF340" s="1196"/>
      <c r="JG340" s="1196"/>
      <c r="JH340" s="1196"/>
      <c r="JI340" s="1196"/>
      <c r="JJ340" s="1196"/>
      <c r="JK340" s="1196"/>
      <c r="JL340" s="1196"/>
      <c r="JM340" s="1196"/>
      <c r="JN340" s="1196"/>
      <c r="JO340" s="1196"/>
      <c r="JP340" s="1196"/>
      <c r="JQ340" s="1196"/>
      <c r="JR340" s="1196"/>
      <c r="JS340" s="1196"/>
      <c r="JT340" s="1196"/>
      <c r="JU340" s="1196"/>
      <c r="JV340" s="1196"/>
      <c r="JW340" s="1196"/>
      <c r="JX340" s="1196"/>
      <c r="JY340" s="1196"/>
      <c r="JZ340" s="1196"/>
      <c r="KA340" s="1196"/>
      <c r="KB340" s="1196"/>
      <c r="KC340" s="1196"/>
      <c r="KD340" s="1196"/>
      <c r="KE340" s="1196"/>
      <c r="KF340" s="1196"/>
      <c r="KG340" s="1196"/>
      <c r="KH340" s="1196"/>
      <c r="KI340" s="1196"/>
      <c r="KJ340" s="1196"/>
      <c r="KK340" s="1196"/>
      <c r="KL340" s="1196"/>
      <c r="KM340" s="1196"/>
      <c r="KN340" s="1196"/>
      <c r="KO340" s="1196"/>
      <c r="KP340" s="1196"/>
      <c r="KQ340" s="1196"/>
      <c r="KR340" s="1196"/>
      <c r="KS340" s="1196"/>
      <c r="KT340" s="1196"/>
      <c r="KU340" s="1196"/>
      <c r="KV340" s="1196"/>
      <c r="KW340" s="1196"/>
      <c r="KX340" s="1196"/>
      <c r="KY340" s="1196"/>
      <c r="KZ340" s="1196"/>
      <c r="LA340" s="1196"/>
      <c r="LB340" s="1196"/>
      <c r="LC340" s="1196"/>
      <c r="LD340" s="1196"/>
      <c r="LE340" s="1196"/>
      <c r="LF340" s="1196"/>
      <c r="LG340" s="1196"/>
      <c r="LH340" s="1201"/>
      <c r="LI340" s="1201"/>
      <c r="LJ340" s="1201"/>
      <c r="LK340" s="1201"/>
      <c r="LL340" s="1201"/>
      <c r="LM340" s="1201"/>
      <c r="LN340" s="1201"/>
      <c r="LO340" s="1965"/>
    </row>
    <row r="341" s="1489" customFormat="1" ht="47" customHeight="1" spans="1:327">
      <c r="A341" s="1864">
        <v>46041</v>
      </c>
      <c r="B341" s="1044" t="s">
        <v>173</v>
      </c>
      <c r="C341" s="1045" t="s">
        <v>98</v>
      </c>
      <c r="D341" s="1046">
        <v>4500191769</v>
      </c>
      <c r="E341" s="2989" t="s">
        <v>5872</v>
      </c>
      <c r="F341" s="1046" t="s">
        <v>5873</v>
      </c>
      <c r="G341" s="1048" t="s">
        <v>5276</v>
      </c>
      <c r="H341" s="1048" t="s">
        <v>5276</v>
      </c>
      <c r="I341" s="1066" t="s">
        <v>5277</v>
      </c>
      <c r="J341" s="1277">
        <v>5280</v>
      </c>
      <c r="K341" s="1883">
        <v>0</v>
      </c>
      <c r="L341" s="1883">
        <v>2640</v>
      </c>
      <c r="M341" s="1527">
        <f t="shared" si="192"/>
        <v>2</v>
      </c>
      <c r="N341" s="1284">
        <v>46129</v>
      </c>
      <c r="O341" s="1284">
        <f t="shared" si="191"/>
        <v>46127</v>
      </c>
      <c r="P341" s="1884" t="s">
        <v>5835</v>
      </c>
      <c r="Q341" s="1908"/>
      <c r="R341" s="1909"/>
      <c r="S341" s="1909"/>
      <c r="T341" s="1921"/>
      <c r="U341" s="1917" t="s">
        <v>829</v>
      </c>
      <c r="V341" s="1569"/>
      <c r="W341" s="1336" t="s">
        <v>88</v>
      </c>
      <c r="X341" s="1335" t="s">
        <v>5836</v>
      </c>
      <c r="Y341" s="1336" t="s">
        <v>5761</v>
      </c>
      <c r="Z341" s="1336" t="s">
        <v>5733</v>
      </c>
      <c r="AA341" s="1937" t="s">
        <v>2394</v>
      </c>
      <c r="AB341" s="1336"/>
      <c r="AC341" s="1126" t="s">
        <v>5837</v>
      </c>
      <c r="AD341" s="1372" t="s">
        <v>181</v>
      </c>
      <c r="AE341" s="1128">
        <v>2144.205</v>
      </c>
      <c r="AF341" s="1129">
        <f t="shared" si="193"/>
        <v>4288.41</v>
      </c>
      <c r="AG341" s="1949"/>
      <c r="AH341" s="1950" t="s">
        <v>81</v>
      </c>
      <c r="AI341" s="1950">
        <v>5</v>
      </c>
      <c r="AJ341" s="1277">
        <f t="shared" si="194"/>
        <v>5280</v>
      </c>
      <c r="AK341" s="1951"/>
      <c r="AL341" s="1952"/>
      <c r="AM341" s="1952">
        <f t="shared" si="195"/>
        <v>440</v>
      </c>
      <c r="AN341" s="1952"/>
      <c r="AO341" s="1952"/>
      <c r="AP341" s="1951" t="s">
        <v>5763</v>
      </c>
      <c r="AQ341" s="1277">
        <f t="shared" si="196"/>
        <v>5280</v>
      </c>
      <c r="AR341" s="1952"/>
      <c r="AS341" s="1446">
        <f t="shared" si="197"/>
        <v>1056</v>
      </c>
      <c r="AT341" s="1447">
        <f t="shared" si="198"/>
        <v>1056</v>
      </c>
      <c r="AU341" s="1447">
        <f t="shared" si="199"/>
        <v>1056</v>
      </c>
      <c r="AV341" s="1447">
        <f t="shared" si="200"/>
        <v>1056</v>
      </c>
      <c r="AW341" s="1448">
        <f t="shared" si="201"/>
        <v>1056</v>
      </c>
      <c r="AX341" s="1634">
        <f t="shared" si="202"/>
        <v>1012</v>
      </c>
      <c r="AY341" s="1178">
        <f t="shared" si="203"/>
        <v>44</v>
      </c>
      <c r="AZ341" s="1194"/>
      <c r="BA341" s="1195"/>
      <c r="BB341" s="1196"/>
      <c r="BC341" s="1196"/>
      <c r="BD341" s="1196"/>
      <c r="BE341" s="1196"/>
      <c r="BF341" s="1196"/>
      <c r="BG341" s="1196"/>
      <c r="BH341" s="1196"/>
      <c r="BI341" s="1196"/>
      <c r="BJ341" s="1196"/>
      <c r="BK341" s="1196"/>
      <c r="BL341" s="1196"/>
      <c r="BM341" s="1196"/>
      <c r="BN341" s="1196"/>
      <c r="BO341" s="1196"/>
      <c r="BP341" s="1196"/>
      <c r="BQ341" s="1196"/>
      <c r="BR341" s="1196"/>
      <c r="BS341" s="1196"/>
      <c r="BT341" s="1196"/>
      <c r="BU341" s="1196"/>
      <c r="BV341" s="1196"/>
      <c r="BW341" s="1196"/>
      <c r="BX341" s="1196"/>
      <c r="BY341" s="1196"/>
      <c r="BZ341" s="1196"/>
      <c r="CA341" s="1196"/>
      <c r="CB341" s="1196"/>
      <c r="CC341" s="1196"/>
      <c r="CD341" s="1196"/>
      <c r="CE341" s="1196"/>
      <c r="CF341" s="1196"/>
      <c r="CG341" s="1196"/>
      <c r="CH341" s="1196"/>
      <c r="CI341" s="1196"/>
      <c r="CJ341" s="1196"/>
      <c r="CK341" s="1196"/>
      <c r="CL341" s="1196"/>
      <c r="CM341" s="1196"/>
      <c r="CN341" s="1196"/>
      <c r="CO341" s="1196"/>
      <c r="CP341" s="1196"/>
      <c r="CQ341" s="1196"/>
      <c r="CR341" s="1196"/>
      <c r="CS341" s="1196"/>
      <c r="CT341" s="1196"/>
      <c r="CU341" s="1196"/>
      <c r="CV341" s="1196"/>
      <c r="CW341" s="1196"/>
      <c r="CX341" s="1196"/>
      <c r="CY341" s="1196"/>
      <c r="CZ341" s="1196"/>
      <c r="DA341" s="1196"/>
      <c r="DB341" s="1196"/>
      <c r="DC341" s="1196"/>
      <c r="DD341" s="1196"/>
      <c r="DE341" s="1196"/>
      <c r="DF341" s="1196"/>
      <c r="DG341" s="1196"/>
      <c r="DH341" s="1196"/>
      <c r="DI341" s="1196"/>
      <c r="DJ341" s="1196"/>
      <c r="DK341" s="1196"/>
      <c r="DL341" s="1196"/>
      <c r="DM341" s="1196"/>
      <c r="DN341" s="1196"/>
      <c r="DO341" s="1196"/>
      <c r="DP341" s="1196"/>
      <c r="DQ341" s="1196"/>
      <c r="DR341" s="1196"/>
      <c r="DS341" s="1196"/>
      <c r="DT341" s="1196"/>
      <c r="DU341" s="1196"/>
      <c r="DV341" s="1196"/>
      <c r="DW341" s="1196"/>
      <c r="DX341" s="1196"/>
      <c r="DY341" s="1196"/>
      <c r="DZ341" s="1196"/>
      <c r="EA341" s="1196"/>
      <c r="EB341" s="1196"/>
      <c r="EC341" s="1196"/>
      <c r="ED341" s="1196"/>
      <c r="EE341" s="1196"/>
      <c r="EF341" s="1196"/>
      <c r="EG341" s="1196"/>
      <c r="EH341" s="1196"/>
      <c r="EI341" s="1196"/>
      <c r="EJ341" s="1196"/>
      <c r="EK341" s="1196"/>
      <c r="EL341" s="1196"/>
      <c r="EM341" s="1196"/>
      <c r="EN341" s="1196"/>
      <c r="EO341" s="1196"/>
      <c r="EP341" s="1196"/>
      <c r="EQ341" s="1196"/>
      <c r="ER341" s="1196"/>
      <c r="ES341" s="1196"/>
      <c r="ET341" s="1196"/>
      <c r="EU341" s="1196"/>
      <c r="EV341" s="1196"/>
      <c r="EW341" s="1196"/>
      <c r="EX341" s="1196"/>
      <c r="EY341" s="1196"/>
      <c r="EZ341" s="1196"/>
      <c r="FA341" s="1196"/>
      <c r="FB341" s="1196"/>
      <c r="FC341" s="1196"/>
      <c r="FD341" s="1196"/>
      <c r="FE341" s="1196"/>
      <c r="FF341" s="1196"/>
      <c r="FG341" s="1196"/>
      <c r="FH341" s="1196"/>
      <c r="FI341" s="1196"/>
      <c r="FJ341" s="1196"/>
      <c r="FK341" s="1196"/>
      <c r="FL341" s="1196"/>
      <c r="FM341" s="1196"/>
      <c r="FN341" s="1196"/>
      <c r="FO341" s="1196"/>
      <c r="FP341" s="1196"/>
      <c r="FQ341" s="1196"/>
      <c r="FR341" s="1196"/>
      <c r="FS341" s="1196"/>
      <c r="FT341" s="1196"/>
      <c r="FU341" s="1196"/>
      <c r="FV341" s="1196"/>
      <c r="FW341" s="1196"/>
      <c r="FX341" s="1196"/>
      <c r="FY341" s="1196"/>
      <c r="FZ341" s="1196"/>
      <c r="GA341" s="1196"/>
      <c r="GB341" s="1196"/>
      <c r="GC341" s="1196"/>
      <c r="GD341" s="1196"/>
      <c r="GE341" s="1196"/>
      <c r="GF341" s="1196"/>
      <c r="GG341" s="1196"/>
      <c r="GH341" s="1196"/>
      <c r="GI341" s="1196"/>
      <c r="GJ341" s="1196"/>
      <c r="GK341" s="1196"/>
      <c r="GL341" s="1196"/>
      <c r="GM341" s="1196"/>
      <c r="GN341" s="1196"/>
      <c r="GO341" s="1196"/>
      <c r="GP341" s="1196"/>
      <c r="GQ341" s="1196"/>
      <c r="GR341" s="1196"/>
      <c r="GS341" s="1196"/>
      <c r="GT341" s="1196"/>
      <c r="GU341" s="1196"/>
      <c r="GV341" s="1196"/>
      <c r="GW341" s="1196"/>
      <c r="GX341" s="1196"/>
      <c r="GY341" s="1196"/>
      <c r="GZ341" s="1196"/>
      <c r="HA341" s="1196"/>
      <c r="HB341" s="1196"/>
      <c r="HC341" s="1196"/>
      <c r="HD341" s="1196"/>
      <c r="HE341" s="1196"/>
      <c r="HF341" s="1196"/>
      <c r="HG341" s="1196"/>
      <c r="HH341" s="1196"/>
      <c r="HI341" s="1196"/>
      <c r="HJ341" s="1196"/>
      <c r="HK341" s="1196"/>
      <c r="HL341" s="1196"/>
      <c r="HM341" s="1196"/>
      <c r="HN341" s="1196"/>
      <c r="HO341" s="1196"/>
      <c r="HP341" s="1196"/>
      <c r="HQ341" s="1196"/>
      <c r="HR341" s="1196"/>
      <c r="HS341" s="1196"/>
      <c r="HT341" s="1196"/>
      <c r="HU341" s="1196"/>
      <c r="HV341" s="1196"/>
      <c r="HW341" s="1196"/>
      <c r="HX341" s="1196"/>
      <c r="HY341" s="1196"/>
      <c r="HZ341" s="1196"/>
      <c r="IA341" s="1196"/>
      <c r="IB341" s="1196"/>
      <c r="IC341" s="1196"/>
      <c r="ID341" s="1196"/>
      <c r="IE341" s="1196"/>
      <c r="IF341" s="1196"/>
      <c r="IG341" s="1196"/>
      <c r="IH341" s="1196"/>
      <c r="II341" s="1196"/>
      <c r="IJ341" s="1196"/>
      <c r="IK341" s="1196"/>
      <c r="IL341" s="1196"/>
      <c r="IM341" s="1196"/>
      <c r="IN341" s="1196"/>
      <c r="IO341" s="1196"/>
      <c r="IP341" s="1196"/>
      <c r="IQ341" s="1196"/>
      <c r="IR341" s="1196"/>
      <c r="IS341" s="1196"/>
      <c r="IT341" s="1196"/>
      <c r="IU341" s="1196"/>
      <c r="IV341" s="1196"/>
      <c r="IW341" s="1196"/>
      <c r="IX341" s="1196"/>
      <c r="IY341" s="1196"/>
      <c r="IZ341" s="1196"/>
      <c r="JA341" s="1196"/>
      <c r="JB341" s="1196"/>
      <c r="JC341" s="1196"/>
      <c r="JD341" s="1196"/>
      <c r="JE341" s="1196"/>
      <c r="JF341" s="1196"/>
      <c r="JG341" s="1196"/>
      <c r="JH341" s="1196"/>
      <c r="JI341" s="1196"/>
      <c r="JJ341" s="1196"/>
      <c r="JK341" s="1196"/>
      <c r="JL341" s="1196"/>
      <c r="JM341" s="1196"/>
      <c r="JN341" s="1196"/>
      <c r="JO341" s="1196"/>
      <c r="JP341" s="1196"/>
      <c r="JQ341" s="1196"/>
      <c r="JR341" s="1196"/>
      <c r="JS341" s="1196"/>
      <c r="JT341" s="1196"/>
      <c r="JU341" s="1196"/>
      <c r="JV341" s="1196"/>
      <c r="JW341" s="1196"/>
      <c r="JX341" s="1196"/>
      <c r="JY341" s="1196"/>
      <c r="JZ341" s="1196"/>
      <c r="KA341" s="1196"/>
      <c r="KB341" s="1196"/>
      <c r="KC341" s="1196"/>
      <c r="KD341" s="1196"/>
      <c r="KE341" s="1196"/>
      <c r="KF341" s="1196"/>
      <c r="KG341" s="1196"/>
      <c r="KH341" s="1196"/>
      <c r="KI341" s="1196"/>
      <c r="KJ341" s="1196"/>
      <c r="KK341" s="1196"/>
      <c r="KL341" s="1196"/>
      <c r="KM341" s="1196"/>
      <c r="KN341" s="1196"/>
      <c r="KO341" s="1196"/>
      <c r="KP341" s="1196"/>
      <c r="KQ341" s="1196"/>
      <c r="KR341" s="1196"/>
      <c r="KS341" s="1196"/>
      <c r="KT341" s="1196"/>
      <c r="KU341" s="1196"/>
      <c r="KV341" s="1196"/>
      <c r="KW341" s="1196"/>
      <c r="KX341" s="1196"/>
      <c r="KY341" s="1196"/>
      <c r="KZ341" s="1196"/>
      <c r="LA341" s="1196"/>
      <c r="LB341" s="1196"/>
      <c r="LC341" s="1196"/>
      <c r="LD341" s="1196"/>
      <c r="LE341" s="1196"/>
      <c r="LF341" s="1196"/>
      <c r="LG341" s="1196"/>
      <c r="LH341" s="1201"/>
      <c r="LI341" s="1201"/>
      <c r="LJ341" s="1201"/>
      <c r="LK341" s="1201"/>
      <c r="LL341" s="1201"/>
      <c r="LM341" s="1201"/>
      <c r="LN341" s="1201"/>
      <c r="LO341" s="1965"/>
    </row>
    <row r="342" s="1489" customFormat="1" ht="47" customHeight="1" spans="1:327">
      <c r="A342" s="1864">
        <v>46041</v>
      </c>
      <c r="B342" s="1044" t="s">
        <v>173</v>
      </c>
      <c r="C342" s="1045" t="s">
        <v>98</v>
      </c>
      <c r="D342" s="1046">
        <v>4500191769</v>
      </c>
      <c r="E342" s="2989" t="s">
        <v>5874</v>
      </c>
      <c r="F342" s="1046" t="s">
        <v>5875</v>
      </c>
      <c r="G342" s="1048" t="s">
        <v>5276</v>
      </c>
      <c r="H342" s="1048" t="s">
        <v>5276</v>
      </c>
      <c r="I342" s="1066" t="s">
        <v>5277</v>
      </c>
      <c r="J342" s="1277">
        <v>2640</v>
      </c>
      <c r="K342" s="1883">
        <v>0</v>
      </c>
      <c r="L342" s="1883">
        <v>2640</v>
      </c>
      <c r="M342" s="1527">
        <f t="shared" si="192"/>
        <v>1</v>
      </c>
      <c r="N342" s="1284">
        <v>46129</v>
      </c>
      <c r="O342" s="1284">
        <f t="shared" si="191"/>
        <v>46127</v>
      </c>
      <c r="P342" s="1884" t="s">
        <v>5835</v>
      </c>
      <c r="Q342" s="1908"/>
      <c r="R342" s="1909"/>
      <c r="S342" s="1909"/>
      <c r="T342" s="1921"/>
      <c r="U342" s="1917" t="s">
        <v>829</v>
      </c>
      <c r="V342" s="1569"/>
      <c r="W342" s="1336" t="s">
        <v>88</v>
      </c>
      <c r="X342" s="1335" t="s">
        <v>5836</v>
      </c>
      <c r="Y342" s="1336" t="s">
        <v>5761</v>
      </c>
      <c r="Z342" s="1336" t="s">
        <v>5733</v>
      </c>
      <c r="AA342" s="1937" t="s">
        <v>2394</v>
      </c>
      <c r="AB342" s="1336"/>
      <c r="AC342" s="1126" t="s">
        <v>5837</v>
      </c>
      <c r="AD342" s="1372" t="s">
        <v>181</v>
      </c>
      <c r="AE342" s="1128">
        <v>2144.205</v>
      </c>
      <c r="AF342" s="1129">
        <f t="shared" si="193"/>
        <v>2144.205</v>
      </c>
      <c r="AG342" s="1949"/>
      <c r="AH342" s="1950" t="s">
        <v>81</v>
      </c>
      <c r="AI342" s="1950">
        <v>5</v>
      </c>
      <c r="AJ342" s="1277">
        <f t="shared" si="194"/>
        <v>2640</v>
      </c>
      <c r="AK342" s="1951"/>
      <c r="AL342" s="1952"/>
      <c r="AM342" s="1952">
        <f t="shared" si="195"/>
        <v>220</v>
      </c>
      <c r="AN342" s="1952"/>
      <c r="AO342" s="1952"/>
      <c r="AP342" s="1951" t="s">
        <v>5763</v>
      </c>
      <c r="AQ342" s="1277">
        <f t="shared" si="196"/>
        <v>2640</v>
      </c>
      <c r="AR342" s="1952"/>
      <c r="AS342" s="1446">
        <f t="shared" si="197"/>
        <v>528</v>
      </c>
      <c r="AT342" s="1447">
        <f t="shared" si="198"/>
        <v>528</v>
      </c>
      <c r="AU342" s="1447">
        <f t="shared" si="199"/>
        <v>528</v>
      </c>
      <c r="AV342" s="1447">
        <f t="shared" si="200"/>
        <v>528</v>
      </c>
      <c r="AW342" s="1448">
        <f t="shared" si="201"/>
        <v>528</v>
      </c>
      <c r="AX342" s="1634">
        <f t="shared" si="202"/>
        <v>506</v>
      </c>
      <c r="AY342" s="1178">
        <f t="shared" si="203"/>
        <v>22</v>
      </c>
      <c r="AZ342" s="1194"/>
      <c r="BA342" s="1195"/>
      <c r="BB342" s="1196"/>
      <c r="BC342" s="1196"/>
      <c r="BD342" s="1196"/>
      <c r="BE342" s="1196"/>
      <c r="BF342" s="1196"/>
      <c r="BG342" s="1196"/>
      <c r="BH342" s="1196"/>
      <c r="BI342" s="1196"/>
      <c r="BJ342" s="1196"/>
      <c r="BK342" s="1196"/>
      <c r="BL342" s="1196"/>
      <c r="BM342" s="1196"/>
      <c r="BN342" s="1196"/>
      <c r="BO342" s="1196"/>
      <c r="BP342" s="1196"/>
      <c r="BQ342" s="1196"/>
      <c r="BR342" s="1196"/>
      <c r="BS342" s="1196"/>
      <c r="BT342" s="1196"/>
      <c r="BU342" s="1196"/>
      <c r="BV342" s="1196"/>
      <c r="BW342" s="1196"/>
      <c r="BX342" s="1196"/>
      <c r="BY342" s="1196"/>
      <c r="BZ342" s="1196"/>
      <c r="CA342" s="1196"/>
      <c r="CB342" s="1196"/>
      <c r="CC342" s="1196"/>
      <c r="CD342" s="1196"/>
      <c r="CE342" s="1196"/>
      <c r="CF342" s="1196"/>
      <c r="CG342" s="1196"/>
      <c r="CH342" s="1196"/>
      <c r="CI342" s="1196"/>
      <c r="CJ342" s="1196"/>
      <c r="CK342" s="1196"/>
      <c r="CL342" s="1196"/>
      <c r="CM342" s="1196"/>
      <c r="CN342" s="1196"/>
      <c r="CO342" s="1196"/>
      <c r="CP342" s="1196"/>
      <c r="CQ342" s="1196"/>
      <c r="CR342" s="1196"/>
      <c r="CS342" s="1196"/>
      <c r="CT342" s="1196"/>
      <c r="CU342" s="1196"/>
      <c r="CV342" s="1196"/>
      <c r="CW342" s="1196"/>
      <c r="CX342" s="1196"/>
      <c r="CY342" s="1196"/>
      <c r="CZ342" s="1196"/>
      <c r="DA342" s="1196"/>
      <c r="DB342" s="1196"/>
      <c r="DC342" s="1196"/>
      <c r="DD342" s="1196"/>
      <c r="DE342" s="1196"/>
      <c r="DF342" s="1196"/>
      <c r="DG342" s="1196"/>
      <c r="DH342" s="1196"/>
      <c r="DI342" s="1196"/>
      <c r="DJ342" s="1196"/>
      <c r="DK342" s="1196"/>
      <c r="DL342" s="1196"/>
      <c r="DM342" s="1196"/>
      <c r="DN342" s="1196"/>
      <c r="DO342" s="1196"/>
      <c r="DP342" s="1196"/>
      <c r="DQ342" s="1196"/>
      <c r="DR342" s="1196"/>
      <c r="DS342" s="1196"/>
      <c r="DT342" s="1196"/>
      <c r="DU342" s="1196"/>
      <c r="DV342" s="1196"/>
      <c r="DW342" s="1196"/>
      <c r="DX342" s="1196"/>
      <c r="DY342" s="1196"/>
      <c r="DZ342" s="1196"/>
      <c r="EA342" s="1196"/>
      <c r="EB342" s="1196"/>
      <c r="EC342" s="1196"/>
      <c r="ED342" s="1196"/>
      <c r="EE342" s="1196"/>
      <c r="EF342" s="1196"/>
      <c r="EG342" s="1196"/>
      <c r="EH342" s="1196"/>
      <c r="EI342" s="1196"/>
      <c r="EJ342" s="1196"/>
      <c r="EK342" s="1196"/>
      <c r="EL342" s="1196"/>
      <c r="EM342" s="1196"/>
      <c r="EN342" s="1196"/>
      <c r="EO342" s="1196"/>
      <c r="EP342" s="1196"/>
      <c r="EQ342" s="1196"/>
      <c r="ER342" s="1196"/>
      <c r="ES342" s="1196"/>
      <c r="ET342" s="1196"/>
      <c r="EU342" s="1196"/>
      <c r="EV342" s="1196"/>
      <c r="EW342" s="1196"/>
      <c r="EX342" s="1196"/>
      <c r="EY342" s="1196"/>
      <c r="EZ342" s="1196"/>
      <c r="FA342" s="1196"/>
      <c r="FB342" s="1196"/>
      <c r="FC342" s="1196"/>
      <c r="FD342" s="1196"/>
      <c r="FE342" s="1196"/>
      <c r="FF342" s="1196"/>
      <c r="FG342" s="1196"/>
      <c r="FH342" s="1196"/>
      <c r="FI342" s="1196"/>
      <c r="FJ342" s="1196"/>
      <c r="FK342" s="1196"/>
      <c r="FL342" s="1196"/>
      <c r="FM342" s="1196"/>
      <c r="FN342" s="1196"/>
      <c r="FO342" s="1196"/>
      <c r="FP342" s="1196"/>
      <c r="FQ342" s="1196"/>
      <c r="FR342" s="1196"/>
      <c r="FS342" s="1196"/>
      <c r="FT342" s="1196"/>
      <c r="FU342" s="1196"/>
      <c r="FV342" s="1196"/>
      <c r="FW342" s="1196"/>
      <c r="FX342" s="1196"/>
      <c r="FY342" s="1196"/>
      <c r="FZ342" s="1196"/>
      <c r="GA342" s="1196"/>
      <c r="GB342" s="1196"/>
      <c r="GC342" s="1196"/>
      <c r="GD342" s="1196"/>
      <c r="GE342" s="1196"/>
      <c r="GF342" s="1196"/>
      <c r="GG342" s="1196"/>
      <c r="GH342" s="1196"/>
      <c r="GI342" s="1196"/>
      <c r="GJ342" s="1196"/>
      <c r="GK342" s="1196"/>
      <c r="GL342" s="1196"/>
      <c r="GM342" s="1196"/>
      <c r="GN342" s="1196"/>
      <c r="GO342" s="1196"/>
      <c r="GP342" s="1196"/>
      <c r="GQ342" s="1196"/>
      <c r="GR342" s="1196"/>
      <c r="GS342" s="1196"/>
      <c r="GT342" s="1196"/>
      <c r="GU342" s="1196"/>
      <c r="GV342" s="1196"/>
      <c r="GW342" s="1196"/>
      <c r="GX342" s="1196"/>
      <c r="GY342" s="1196"/>
      <c r="GZ342" s="1196"/>
      <c r="HA342" s="1196"/>
      <c r="HB342" s="1196"/>
      <c r="HC342" s="1196"/>
      <c r="HD342" s="1196"/>
      <c r="HE342" s="1196"/>
      <c r="HF342" s="1196"/>
      <c r="HG342" s="1196"/>
      <c r="HH342" s="1196"/>
      <c r="HI342" s="1196"/>
      <c r="HJ342" s="1196"/>
      <c r="HK342" s="1196"/>
      <c r="HL342" s="1196"/>
      <c r="HM342" s="1196"/>
      <c r="HN342" s="1196"/>
      <c r="HO342" s="1196"/>
      <c r="HP342" s="1196"/>
      <c r="HQ342" s="1196"/>
      <c r="HR342" s="1196"/>
      <c r="HS342" s="1196"/>
      <c r="HT342" s="1196"/>
      <c r="HU342" s="1196"/>
      <c r="HV342" s="1196"/>
      <c r="HW342" s="1196"/>
      <c r="HX342" s="1196"/>
      <c r="HY342" s="1196"/>
      <c r="HZ342" s="1196"/>
      <c r="IA342" s="1196"/>
      <c r="IB342" s="1196"/>
      <c r="IC342" s="1196"/>
      <c r="ID342" s="1196"/>
      <c r="IE342" s="1196"/>
      <c r="IF342" s="1196"/>
      <c r="IG342" s="1196"/>
      <c r="IH342" s="1196"/>
      <c r="II342" s="1196"/>
      <c r="IJ342" s="1196"/>
      <c r="IK342" s="1196"/>
      <c r="IL342" s="1196"/>
      <c r="IM342" s="1196"/>
      <c r="IN342" s="1196"/>
      <c r="IO342" s="1196"/>
      <c r="IP342" s="1196"/>
      <c r="IQ342" s="1196"/>
      <c r="IR342" s="1196"/>
      <c r="IS342" s="1196"/>
      <c r="IT342" s="1196"/>
      <c r="IU342" s="1196"/>
      <c r="IV342" s="1196"/>
      <c r="IW342" s="1196"/>
      <c r="IX342" s="1196"/>
      <c r="IY342" s="1196"/>
      <c r="IZ342" s="1196"/>
      <c r="JA342" s="1196"/>
      <c r="JB342" s="1196"/>
      <c r="JC342" s="1196"/>
      <c r="JD342" s="1196"/>
      <c r="JE342" s="1196"/>
      <c r="JF342" s="1196"/>
      <c r="JG342" s="1196"/>
      <c r="JH342" s="1196"/>
      <c r="JI342" s="1196"/>
      <c r="JJ342" s="1196"/>
      <c r="JK342" s="1196"/>
      <c r="JL342" s="1196"/>
      <c r="JM342" s="1196"/>
      <c r="JN342" s="1196"/>
      <c r="JO342" s="1196"/>
      <c r="JP342" s="1196"/>
      <c r="JQ342" s="1196"/>
      <c r="JR342" s="1196"/>
      <c r="JS342" s="1196"/>
      <c r="JT342" s="1196"/>
      <c r="JU342" s="1196"/>
      <c r="JV342" s="1196"/>
      <c r="JW342" s="1196"/>
      <c r="JX342" s="1196"/>
      <c r="JY342" s="1196"/>
      <c r="JZ342" s="1196"/>
      <c r="KA342" s="1196"/>
      <c r="KB342" s="1196"/>
      <c r="KC342" s="1196"/>
      <c r="KD342" s="1196"/>
      <c r="KE342" s="1196"/>
      <c r="KF342" s="1196"/>
      <c r="KG342" s="1196"/>
      <c r="KH342" s="1196"/>
      <c r="KI342" s="1196"/>
      <c r="KJ342" s="1196"/>
      <c r="KK342" s="1196"/>
      <c r="KL342" s="1196"/>
      <c r="KM342" s="1196"/>
      <c r="KN342" s="1196"/>
      <c r="KO342" s="1196"/>
      <c r="KP342" s="1196"/>
      <c r="KQ342" s="1196"/>
      <c r="KR342" s="1196"/>
      <c r="KS342" s="1196"/>
      <c r="KT342" s="1196"/>
      <c r="KU342" s="1196"/>
      <c r="KV342" s="1196"/>
      <c r="KW342" s="1196"/>
      <c r="KX342" s="1196"/>
      <c r="KY342" s="1196"/>
      <c r="KZ342" s="1196"/>
      <c r="LA342" s="1196"/>
      <c r="LB342" s="1196"/>
      <c r="LC342" s="1196"/>
      <c r="LD342" s="1196"/>
      <c r="LE342" s="1196"/>
      <c r="LF342" s="1196"/>
      <c r="LG342" s="1196"/>
      <c r="LH342" s="1201"/>
      <c r="LI342" s="1201"/>
      <c r="LJ342" s="1201"/>
      <c r="LK342" s="1201"/>
      <c r="LL342" s="1201"/>
      <c r="LM342" s="1201"/>
      <c r="LN342" s="1201"/>
      <c r="LO342" s="1965"/>
    </row>
    <row r="343" s="1489" customFormat="1" ht="47" customHeight="1" spans="1:327">
      <c r="A343" s="1864">
        <v>46041</v>
      </c>
      <c r="B343" s="1044" t="s">
        <v>173</v>
      </c>
      <c r="C343" s="1045" t="s">
        <v>98</v>
      </c>
      <c r="D343" s="1046">
        <v>4500191772</v>
      </c>
      <c r="E343" s="2989" t="s">
        <v>5876</v>
      </c>
      <c r="F343" s="1046" t="s">
        <v>5877</v>
      </c>
      <c r="G343" s="1048" t="s">
        <v>5276</v>
      </c>
      <c r="H343" s="1048" t="s">
        <v>5276</v>
      </c>
      <c r="I343" s="1066" t="s">
        <v>5277</v>
      </c>
      <c r="J343" s="1277">
        <v>2640</v>
      </c>
      <c r="K343" s="1883">
        <v>0</v>
      </c>
      <c r="L343" s="1883">
        <v>2640</v>
      </c>
      <c r="M343" s="1527">
        <f t="shared" si="192"/>
        <v>1</v>
      </c>
      <c r="N343" s="1284">
        <v>46136</v>
      </c>
      <c r="O343" s="1284">
        <v>46134</v>
      </c>
      <c r="P343" s="1884" t="s">
        <v>5835</v>
      </c>
      <c r="Q343" s="1908"/>
      <c r="R343" s="1909"/>
      <c r="S343" s="1909"/>
      <c r="T343" s="1921"/>
      <c r="U343" s="1917" t="s">
        <v>829</v>
      </c>
      <c r="V343" s="1569"/>
      <c r="W343" s="1336" t="s">
        <v>88</v>
      </c>
      <c r="X343" s="1335" t="s">
        <v>5836</v>
      </c>
      <c r="Y343" s="1336" t="s">
        <v>5761</v>
      </c>
      <c r="Z343" s="1336" t="s">
        <v>5733</v>
      </c>
      <c r="AA343" s="1937" t="s">
        <v>2394</v>
      </c>
      <c r="AB343" s="1336"/>
      <c r="AC343" s="1126" t="s">
        <v>5837</v>
      </c>
      <c r="AD343" s="1372" t="s">
        <v>181</v>
      </c>
      <c r="AE343" s="1128">
        <v>2144.205</v>
      </c>
      <c r="AF343" s="1129">
        <f t="shared" si="193"/>
        <v>2144.205</v>
      </c>
      <c r="AG343" s="1949"/>
      <c r="AH343" s="1950" t="s">
        <v>81</v>
      </c>
      <c r="AI343" s="1950">
        <v>5</v>
      </c>
      <c r="AJ343" s="1277">
        <f t="shared" si="194"/>
        <v>2640</v>
      </c>
      <c r="AK343" s="1951"/>
      <c r="AL343" s="1952"/>
      <c r="AM343" s="1952">
        <f t="shared" si="195"/>
        <v>220</v>
      </c>
      <c r="AN343" s="1952"/>
      <c r="AO343" s="1952"/>
      <c r="AP343" s="1951" t="s">
        <v>5763</v>
      </c>
      <c r="AQ343" s="1277">
        <f t="shared" si="196"/>
        <v>2640</v>
      </c>
      <c r="AR343" s="1952"/>
      <c r="AS343" s="1446">
        <f t="shared" si="197"/>
        <v>528</v>
      </c>
      <c r="AT343" s="1447">
        <f t="shared" si="198"/>
        <v>528</v>
      </c>
      <c r="AU343" s="1447">
        <f t="shared" si="199"/>
        <v>528</v>
      </c>
      <c r="AV343" s="1447">
        <f t="shared" si="200"/>
        <v>528</v>
      </c>
      <c r="AW343" s="1448">
        <f t="shared" si="201"/>
        <v>528</v>
      </c>
      <c r="AX343" s="1634">
        <f t="shared" si="202"/>
        <v>506</v>
      </c>
      <c r="AY343" s="1178">
        <f t="shared" si="203"/>
        <v>22</v>
      </c>
      <c r="AZ343" s="1194"/>
      <c r="BA343" s="1195"/>
      <c r="BB343" s="1196"/>
      <c r="BC343" s="1196"/>
      <c r="BD343" s="1196"/>
      <c r="BE343" s="1196"/>
      <c r="BF343" s="1196"/>
      <c r="BG343" s="1196"/>
      <c r="BH343" s="1196"/>
      <c r="BI343" s="1196"/>
      <c r="BJ343" s="1196"/>
      <c r="BK343" s="1196"/>
      <c r="BL343" s="1196"/>
      <c r="BM343" s="1196"/>
      <c r="BN343" s="1196"/>
      <c r="BO343" s="1196"/>
      <c r="BP343" s="1196"/>
      <c r="BQ343" s="1196"/>
      <c r="BR343" s="1196"/>
      <c r="BS343" s="1196"/>
      <c r="BT343" s="1196"/>
      <c r="BU343" s="1196"/>
      <c r="BV343" s="1196"/>
      <c r="BW343" s="1196"/>
      <c r="BX343" s="1196"/>
      <c r="BY343" s="1196"/>
      <c r="BZ343" s="1196"/>
      <c r="CA343" s="1196"/>
      <c r="CB343" s="1196"/>
      <c r="CC343" s="1196"/>
      <c r="CD343" s="1196"/>
      <c r="CE343" s="1196"/>
      <c r="CF343" s="1196"/>
      <c r="CG343" s="1196"/>
      <c r="CH343" s="1196"/>
      <c r="CI343" s="1196"/>
      <c r="CJ343" s="1196"/>
      <c r="CK343" s="1196"/>
      <c r="CL343" s="1196"/>
      <c r="CM343" s="1196"/>
      <c r="CN343" s="1196"/>
      <c r="CO343" s="1196"/>
      <c r="CP343" s="1196"/>
      <c r="CQ343" s="1196"/>
      <c r="CR343" s="1196"/>
      <c r="CS343" s="1196"/>
      <c r="CT343" s="1196"/>
      <c r="CU343" s="1196"/>
      <c r="CV343" s="1196"/>
      <c r="CW343" s="1196"/>
      <c r="CX343" s="1196"/>
      <c r="CY343" s="1196"/>
      <c r="CZ343" s="1196"/>
      <c r="DA343" s="1196"/>
      <c r="DB343" s="1196"/>
      <c r="DC343" s="1196"/>
      <c r="DD343" s="1196"/>
      <c r="DE343" s="1196"/>
      <c r="DF343" s="1196"/>
      <c r="DG343" s="1196"/>
      <c r="DH343" s="1196"/>
      <c r="DI343" s="1196"/>
      <c r="DJ343" s="1196"/>
      <c r="DK343" s="1196"/>
      <c r="DL343" s="1196"/>
      <c r="DM343" s="1196"/>
      <c r="DN343" s="1196"/>
      <c r="DO343" s="1196"/>
      <c r="DP343" s="1196"/>
      <c r="DQ343" s="1196"/>
      <c r="DR343" s="1196"/>
      <c r="DS343" s="1196"/>
      <c r="DT343" s="1196"/>
      <c r="DU343" s="1196"/>
      <c r="DV343" s="1196"/>
      <c r="DW343" s="1196"/>
      <c r="DX343" s="1196"/>
      <c r="DY343" s="1196"/>
      <c r="DZ343" s="1196"/>
      <c r="EA343" s="1196"/>
      <c r="EB343" s="1196"/>
      <c r="EC343" s="1196"/>
      <c r="ED343" s="1196"/>
      <c r="EE343" s="1196"/>
      <c r="EF343" s="1196"/>
      <c r="EG343" s="1196"/>
      <c r="EH343" s="1196"/>
      <c r="EI343" s="1196"/>
      <c r="EJ343" s="1196"/>
      <c r="EK343" s="1196"/>
      <c r="EL343" s="1196"/>
      <c r="EM343" s="1196"/>
      <c r="EN343" s="1196"/>
      <c r="EO343" s="1196"/>
      <c r="EP343" s="1196"/>
      <c r="EQ343" s="1196"/>
      <c r="ER343" s="1196"/>
      <c r="ES343" s="1196"/>
      <c r="ET343" s="1196"/>
      <c r="EU343" s="1196"/>
      <c r="EV343" s="1196"/>
      <c r="EW343" s="1196"/>
      <c r="EX343" s="1196"/>
      <c r="EY343" s="1196"/>
      <c r="EZ343" s="1196"/>
      <c r="FA343" s="1196"/>
      <c r="FB343" s="1196"/>
      <c r="FC343" s="1196"/>
      <c r="FD343" s="1196"/>
      <c r="FE343" s="1196"/>
      <c r="FF343" s="1196"/>
      <c r="FG343" s="1196"/>
      <c r="FH343" s="1196"/>
      <c r="FI343" s="1196"/>
      <c r="FJ343" s="1196"/>
      <c r="FK343" s="1196"/>
      <c r="FL343" s="1196"/>
      <c r="FM343" s="1196"/>
      <c r="FN343" s="1196"/>
      <c r="FO343" s="1196"/>
      <c r="FP343" s="1196"/>
      <c r="FQ343" s="1196"/>
      <c r="FR343" s="1196"/>
      <c r="FS343" s="1196"/>
      <c r="FT343" s="1196"/>
      <c r="FU343" s="1196"/>
      <c r="FV343" s="1196"/>
      <c r="FW343" s="1196"/>
      <c r="FX343" s="1196"/>
      <c r="FY343" s="1196"/>
      <c r="FZ343" s="1196"/>
      <c r="GA343" s="1196"/>
      <c r="GB343" s="1196"/>
      <c r="GC343" s="1196"/>
      <c r="GD343" s="1196"/>
      <c r="GE343" s="1196"/>
      <c r="GF343" s="1196"/>
      <c r="GG343" s="1196"/>
      <c r="GH343" s="1196"/>
      <c r="GI343" s="1196"/>
      <c r="GJ343" s="1196"/>
      <c r="GK343" s="1196"/>
      <c r="GL343" s="1196"/>
      <c r="GM343" s="1196"/>
      <c r="GN343" s="1196"/>
      <c r="GO343" s="1196"/>
      <c r="GP343" s="1196"/>
      <c r="GQ343" s="1196"/>
      <c r="GR343" s="1196"/>
      <c r="GS343" s="1196"/>
      <c r="GT343" s="1196"/>
      <c r="GU343" s="1196"/>
      <c r="GV343" s="1196"/>
      <c r="GW343" s="1196"/>
      <c r="GX343" s="1196"/>
      <c r="GY343" s="1196"/>
      <c r="GZ343" s="1196"/>
      <c r="HA343" s="1196"/>
      <c r="HB343" s="1196"/>
      <c r="HC343" s="1196"/>
      <c r="HD343" s="1196"/>
      <c r="HE343" s="1196"/>
      <c r="HF343" s="1196"/>
      <c r="HG343" s="1196"/>
      <c r="HH343" s="1196"/>
      <c r="HI343" s="1196"/>
      <c r="HJ343" s="1196"/>
      <c r="HK343" s="1196"/>
      <c r="HL343" s="1196"/>
      <c r="HM343" s="1196"/>
      <c r="HN343" s="1196"/>
      <c r="HO343" s="1196"/>
      <c r="HP343" s="1196"/>
      <c r="HQ343" s="1196"/>
      <c r="HR343" s="1196"/>
      <c r="HS343" s="1196"/>
      <c r="HT343" s="1196"/>
      <c r="HU343" s="1196"/>
      <c r="HV343" s="1196"/>
      <c r="HW343" s="1196"/>
      <c r="HX343" s="1196"/>
      <c r="HY343" s="1196"/>
      <c r="HZ343" s="1196"/>
      <c r="IA343" s="1196"/>
      <c r="IB343" s="1196"/>
      <c r="IC343" s="1196"/>
      <c r="ID343" s="1196"/>
      <c r="IE343" s="1196"/>
      <c r="IF343" s="1196"/>
      <c r="IG343" s="1196"/>
      <c r="IH343" s="1196"/>
      <c r="II343" s="1196"/>
      <c r="IJ343" s="1196"/>
      <c r="IK343" s="1196"/>
      <c r="IL343" s="1196"/>
      <c r="IM343" s="1196"/>
      <c r="IN343" s="1196"/>
      <c r="IO343" s="1196"/>
      <c r="IP343" s="1196"/>
      <c r="IQ343" s="1196"/>
      <c r="IR343" s="1196"/>
      <c r="IS343" s="1196"/>
      <c r="IT343" s="1196"/>
      <c r="IU343" s="1196"/>
      <c r="IV343" s="1196"/>
      <c r="IW343" s="1196"/>
      <c r="IX343" s="1196"/>
      <c r="IY343" s="1196"/>
      <c r="IZ343" s="1196"/>
      <c r="JA343" s="1196"/>
      <c r="JB343" s="1196"/>
      <c r="JC343" s="1196"/>
      <c r="JD343" s="1196"/>
      <c r="JE343" s="1196"/>
      <c r="JF343" s="1196"/>
      <c r="JG343" s="1196"/>
      <c r="JH343" s="1196"/>
      <c r="JI343" s="1196"/>
      <c r="JJ343" s="1196"/>
      <c r="JK343" s="1196"/>
      <c r="JL343" s="1196"/>
      <c r="JM343" s="1196"/>
      <c r="JN343" s="1196"/>
      <c r="JO343" s="1196"/>
      <c r="JP343" s="1196"/>
      <c r="JQ343" s="1196"/>
      <c r="JR343" s="1196"/>
      <c r="JS343" s="1196"/>
      <c r="JT343" s="1196"/>
      <c r="JU343" s="1196"/>
      <c r="JV343" s="1196"/>
      <c r="JW343" s="1196"/>
      <c r="JX343" s="1196"/>
      <c r="JY343" s="1196"/>
      <c r="JZ343" s="1196"/>
      <c r="KA343" s="1196"/>
      <c r="KB343" s="1196"/>
      <c r="KC343" s="1196"/>
      <c r="KD343" s="1196"/>
      <c r="KE343" s="1196"/>
      <c r="KF343" s="1196"/>
      <c r="KG343" s="1196"/>
      <c r="KH343" s="1196"/>
      <c r="KI343" s="1196"/>
      <c r="KJ343" s="1196"/>
      <c r="KK343" s="1196"/>
      <c r="KL343" s="1196"/>
      <c r="KM343" s="1196"/>
      <c r="KN343" s="1196"/>
      <c r="KO343" s="1196"/>
      <c r="KP343" s="1196"/>
      <c r="KQ343" s="1196"/>
      <c r="KR343" s="1196"/>
      <c r="KS343" s="1196"/>
      <c r="KT343" s="1196"/>
      <c r="KU343" s="1196"/>
      <c r="KV343" s="1196"/>
      <c r="KW343" s="1196"/>
      <c r="KX343" s="1196"/>
      <c r="KY343" s="1196"/>
      <c r="KZ343" s="1196"/>
      <c r="LA343" s="1196"/>
      <c r="LB343" s="1196"/>
      <c r="LC343" s="1196"/>
      <c r="LD343" s="1196"/>
      <c r="LE343" s="1196"/>
      <c r="LF343" s="1196"/>
      <c r="LG343" s="1196"/>
      <c r="LH343" s="1201"/>
      <c r="LI343" s="1201"/>
      <c r="LJ343" s="1201"/>
      <c r="LK343" s="1201"/>
      <c r="LL343" s="1201"/>
      <c r="LM343" s="1201"/>
      <c r="LN343" s="1201"/>
      <c r="LO343" s="1965"/>
    </row>
    <row r="344" s="1489" customFormat="1" ht="47" customHeight="1" spans="1:327">
      <c r="A344" s="1864">
        <v>46041</v>
      </c>
      <c r="B344" s="1044" t="s">
        <v>173</v>
      </c>
      <c r="C344" s="1045" t="s">
        <v>98</v>
      </c>
      <c r="D344" s="1046">
        <v>4500191772</v>
      </c>
      <c r="E344" s="2989" t="s">
        <v>5878</v>
      </c>
      <c r="F344" s="1046" t="s">
        <v>5879</v>
      </c>
      <c r="G344" s="1048" t="s">
        <v>5276</v>
      </c>
      <c r="H344" s="1048" t="s">
        <v>5276</v>
      </c>
      <c r="I344" s="1066" t="s">
        <v>5277</v>
      </c>
      <c r="J344" s="1277">
        <v>5280</v>
      </c>
      <c r="K344" s="1883">
        <v>0</v>
      </c>
      <c r="L344" s="1883">
        <v>2640</v>
      </c>
      <c r="M344" s="1527">
        <f t="shared" si="192"/>
        <v>2</v>
      </c>
      <c r="N344" s="1284">
        <v>46134</v>
      </c>
      <c r="O344" s="1284">
        <v>46132</v>
      </c>
      <c r="P344" s="1884" t="s">
        <v>5835</v>
      </c>
      <c r="Q344" s="1908"/>
      <c r="R344" s="1909"/>
      <c r="S344" s="1909"/>
      <c r="T344" s="1921"/>
      <c r="U344" s="1917" t="s">
        <v>829</v>
      </c>
      <c r="V344" s="1569"/>
      <c r="W344" s="1336" t="s">
        <v>88</v>
      </c>
      <c r="X344" s="1335" t="s">
        <v>5836</v>
      </c>
      <c r="Y344" s="1336" t="s">
        <v>5761</v>
      </c>
      <c r="Z344" s="1336" t="s">
        <v>5733</v>
      </c>
      <c r="AA344" s="1937" t="s">
        <v>2394</v>
      </c>
      <c r="AB344" s="1336"/>
      <c r="AC344" s="1126" t="s">
        <v>5837</v>
      </c>
      <c r="AD344" s="1372" t="s">
        <v>181</v>
      </c>
      <c r="AE344" s="1128">
        <v>2144.205</v>
      </c>
      <c r="AF344" s="1129">
        <f t="shared" si="193"/>
        <v>4288.41</v>
      </c>
      <c r="AG344" s="1949"/>
      <c r="AH344" s="1950" t="s">
        <v>81</v>
      </c>
      <c r="AI344" s="1950">
        <v>5</v>
      </c>
      <c r="AJ344" s="1277">
        <f t="shared" si="194"/>
        <v>5280</v>
      </c>
      <c r="AK344" s="1951"/>
      <c r="AL344" s="1952"/>
      <c r="AM344" s="1952">
        <f t="shared" si="195"/>
        <v>440</v>
      </c>
      <c r="AN344" s="1952"/>
      <c r="AO344" s="1952"/>
      <c r="AP344" s="1951" t="s">
        <v>5763</v>
      </c>
      <c r="AQ344" s="1277">
        <f t="shared" si="196"/>
        <v>5280</v>
      </c>
      <c r="AR344" s="1952"/>
      <c r="AS344" s="1446">
        <f t="shared" si="197"/>
        <v>1056</v>
      </c>
      <c r="AT344" s="1447">
        <f t="shared" si="198"/>
        <v>1056</v>
      </c>
      <c r="AU344" s="1447">
        <f t="shared" si="199"/>
        <v>1056</v>
      </c>
      <c r="AV344" s="1447">
        <f t="shared" si="200"/>
        <v>1056</v>
      </c>
      <c r="AW344" s="1448">
        <f t="shared" si="201"/>
        <v>1056</v>
      </c>
      <c r="AX344" s="1634">
        <f t="shared" si="202"/>
        <v>1012</v>
      </c>
      <c r="AY344" s="1178">
        <f t="shared" si="203"/>
        <v>44</v>
      </c>
      <c r="AZ344" s="1194"/>
      <c r="BA344" s="1195"/>
      <c r="BB344" s="1196"/>
      <c r="BC344" s="1196"/>
      <c r="BD344" s="1196"/>
      <c r="BE344" s="1196"/>
      <c r="BF344" s="1196"/>
      <c r="BG344" s="1196"/>
      <c r="BH344" s="1196"/>
      <c r="BI344" s="1196"/>
      <c r="BJ344" s="1196"/>
      <c r="BK344" s="1196"/>
      <c r="BL344" s="1196"/>
      <c r="BM344" s="1196"/>
      <c r="BN344" s="1196"/>
      <c r="BO344" s="1196"/>
      <c r="BP344" s="1196"/>
      <c r="BQ344" s="1196"/>
      <c r="BR344" s="1196"/>
      <c r="BS344" s="1196"/>
      <c r="BT344" s="1196"/>
      <c r="BU344" s="1196"/>
      <c r="BV344" s="1196"/>
      <c r="BW344" s="1196"/>
      <c r="BX344" s="1196"/>
      <c r="BY344" s="1196"/>
      <c r="BZ344" s="1196"/>
      <c r="CA344" s="1196"/>
      <c r="CB344" s="1196"/>
      <c r="CC344" s="1196"/>
      <c r="CD344" s="1196"/>
      <c r="CE344" s="1196"/>
      <c r="CF344" s="1196"/>
      <c r="CG344" s="1196"/>
      <c r="CH344" s="1196"/>
      <c r="CI344" s="1196"/>
      <c r="CJ344" s="1196"/>
      <c r="CK344" s="1196"/>
      <c r="CL344" s="1196"/>
      <c r="CM344" s="1196"/>
      <c r="CN344" s="1196"/>
      <c r="CO344" s="1196"/>
      <c r="CP344" s="1196"/>
      <c r="CQ344" s="1196"/>
      <c r="CR344" s="1196"/>
      <c r="CS344" s="1196"/>
      <c r="CT344" s="1196"/>
      <c r="CU344" s="1196"/>
      <c r="CV344" s="1196"/>
      <c r="CW344" s="1196"/>
      <c r="CX344" s="1196"/>
      <c r="CY344" s="1196"/>
      <c r="CZ344" s="1196"/>
      <c r="DA344" s="1196"/>
      <c r="DB344" s="1196"/>
      <c r="DC344" s="1196"/>
      <c r="DD344" s="1196"/>
      <c r="DE344" s="1196"/>
      <c r="DF344" s="1196"/>
      <c r="DG344" s="1196"/>
      <c r="DH344" s="1196"/>
      <c r="DI344" s="1196"/>
      <c r="DJ344" s="1196"/>
      <c r="DK344" s="1196"/>
      <c r="DL344" s="1196"/>
      <c r="DM344" s="1196"/>
      <c r="DN344" s="1196"/>
      <c r="DO344" s="1196"/>
      <c r="DP344" s="1196"/>
      <c r="DQ344" s="1196"/>
      <c r="DR344" s="1196"/>
      <c r="DS344" s="1196"/>
      <c r="DT344" s="1196"/>
      <c r="DU344" s="1196"/>
      <c r="DV344" s="1196"/>
      <c r="DW344" s="1196"/>
      <c r="DX344" s="1196"/>
      <c r="DY344" s="1196"/>
      <c r="DZ344" s="1196"/>
      <c r="EA344" s="1196"/>
      <c r="EB344" s="1196"/>
      <c r="EC344" s="1196"/>
      <c r="ED344" s="1196"/>
      <c r="EE344" s="1196"/>
      <c r="EF344" s="1196"/>
      <c r="EG344" s="1196"/>
      <c r="EH344" s="1196"/>
      <c r="EI344" s="1196"/>
      <c r="EJ344" s="1196"/>
      <c r="EK344" s="1196"/>
      <c r="EL344" s="1196"/>
      <c r="EM344" s="1196"/>
      <c r="EN344" s="1196"/>
      <c r="EO344" s="1196"/>
      <c r="EP344" s="1196"/>
      <c r="EQ344" s="1196"/>
      <c r="ER344" s="1196"/>
      <c r="ES344" s="1196"/>
      <c r="ET344" s="1196"/>
      <c r="EU344" s="1196"/>
      <c r="EV344" s="1196"/>
      <c r="EW344" s="1196"/>
      <c r="EX344" s="1196"/>
      <c r="EY344" s="1196"/>
      <c r="EZ344" s="1196"/>
      <c r="FA344" s="1196"/>
      <c r="FB344" s="1196"/>
      <c r="FC344" s="1196"/>
      <c r="FD344" s="1196"/>
      <c r="FE344" s="1196"/>
      <c r="FF344" s="1196"/>
      <c r="FG344" s="1196"/>
      <c r="FH344" s="1196"/>
      <c r="FI344" s="1196"/>
      <c r="FJ344" s="1196"/>
      <c r="FK344" s="1196"/>
      <c r="FL344" s="1196"/>
      <c r="FM344" s="1196"/>
      <c r="FN344" s="1196"/>
      <c r="FO344" s="1196"/>
      <c r="FP344" s="1196"/>
      <c r="FQ344" s="1196"/>
      <c r="FR344" s="1196"/>
      <c r="FS344" s="1196"/>
      <c r="FT344" s="1196"/>
      <c r="FU344" s="1196"/>
      <c r="FV344" s="1196"/>
      <c r="FW344" s="1196"/>
      <c r="FX344" s="1196"/>
      <c r="FY344" s="1196"/>
      <c r="FZ344" s="1196"/>
      <c r="GA344" s="1196"/>
      <c r="GB344" s="1196"/>
      <c r="GC344" s="1196"/>
      <c r="GD344" s="1196"/>
      <c r="GE344" s="1196"/>
      <c r="GF344" s="1196"/>
      <c r="GG344" s="1196"/>
      <c r="GH344" s="1196"/>
      <c r="GI344" s="1196"/>
      <c r="GJ344" s="1196"/>
      <c r="GK344" s="1196"/>
      <c r="GL344" s="1196"/>
      <c r="GM344" s="1196"/>
      <c r="GN344" s="1196"/>
      <c r="GO344" s="1196"/>
      <c r="GP344" s="1196"/>
      <c r="GQ344" s="1196"/>
      <c r="GR344" s="1196"/>
      <c r="GS344" s="1196"/>
      <c r="GT344" s="1196"/>
      <c r="GU344" s="1196"/>
      <c r="GV344" s="1196"/>
      <c r="GW344" s="1196"/>
      <c r="GX344" s="1196"/>
      <c r="GY344" s="1196"/>
      <c r="GZ344" s="1196"/>
      <c r="HA344" s="1196"/>
      <c r="HB344" s="1196"/>
      <c r="HC344" s="1196"/>
      <c r="HD344" s="1196"/>
      <c r="HE344" s="1196"/>
      <c r="HF344" s="1196"/>
      <c r="HG344" s="1196"/>
      <c r="HH344" s="1196"/>
      <c r="HI344" s="1196"/>
      <c r="HJ344" s="1196"/>
      <c r="HK344" s="1196"/>
      <c r="HL344" s="1196"/>
      <c r="HM344" s="1196"/>
      <c r="HN344" s="1196"/>
      <c r="HO344" s="1196"/>
      <c r="HP344" s="1196"/>
      <c r="HQ344" s="1196"/>
      <c r="HR344" s="1196"/>
      <c r="HS344" s="1196"/>
      <c r="HT344" s="1196"/>
      <c r="HU344" s="1196"/>
      <c r="HV344" s="1196"/>
      <c r="HW344" s="1196"/>
      <c r="HX344" s="1196"/>
      <c r="HY344" s="1196"/>
      <c r="HZ344" s="1196"/>
      <c r="IA344" s="1196"/>
      <c r="IB344" s="1196"/>
      <c r="IC344" s="1196"/>
      <c r="ID344" s="1196"/>
      <c r="IE344" s="1196"/>
      <c r="IF344" s="1196"/>
      <c r="IG344" s="1196"/>
      <c r="IH344" s="1196"/>
      <c r="II344" s="1196"/>
      <c r="IJ344" s="1196"/>
      <c r="IK344" s="1196"/>
      <c r="IL344" s="1196"/>
      <c r="IM344" s="1196"/>
      <c r="IN344" s="1196"/>
      <c r="IO344" s="1196"/>
      <c r="IP344" s="1196"/>
      <c r="IQ344" s="1196"/>
      <c r="IR344" s="1196"/>
      <c r="IS344" s="1196"/>
      <c r="IT344" s="1196"/>
      <c r="IU344" s="1196"/>
      <c r="IV344" s="1196"/>
      <c r="IW344" s="1196"/>
      <c r="IX344" s="1196"/>
      <c r="IY344" s="1196"/>
      <c r="IZ344" s="1196"/>
      <c r="JA344" s="1196"/>
      <c r="JB344" s="1196"/>
      <c r="JC344" s="1196"/>
      <c r="JD344" s="1196"/>
      <c r="JE344" s="1196"/>
      <c r="JF344" s="1196"/>
      <c r="JG344" s="1196"/>
      <c r="JH344" s="1196"/>
      <c r="JI344" s="1196"/>
      <c r="JJ344" s="1196"/>
      <c r="JK344" s="1196"/>
      <c r="JL344" s="1196"/>
      <c r="JM344" s="1196"/>
      <c r="JN344" s="1196"/>
      <c r="JO344" s="1196"/>
      <c r="JP344" s="1196"/>
      <c r="JQ344" s="1196"/>
      <c r="JR344" s="1196"/>
      <c r="JS344" s="1196"/>
      <c r="JT344" s="1196"/>
      <c r="JU344" s="1196"/>
      <c r="JV344" s="1196"/>
      <c r="JW344" s="1196"/>
      <c r="JX344" s="1196"/>
      <c r="JY344" s="1196"/>
      <c r="JZ344" s="1196"/>
      <c r="KA344" s="1196"/>
      <c r="KB344" s="1196"/>
      <c r="KC344" s="1196"/>
      <c r="KD344" s="1196"/>
      <c r="KE344" s="1196"/>
      <c r="KF344" s="1196"/>
      <c r="KG344" s="1196"/>
      <c r="KH344" s="1196"/>
      <c r="KI344" s="1196"/>
      <c r="KJ344" s="1196"/>
      <c r="KK344" s="1196"/>
      <c r="KL344" s="1196"/>
      <c r="KM344" s="1196"/>
      <c r="KN344" s="1196"/>
      <c r="KO344" s="1196"/>
      <c r="KP344" s="1196"/>
      <c r="KQ344" s="1196"/>
      <c r="KR344" s="1196"/>
      <c r="KS344" s="1196"/>
      <c r="KT344" s="1196"/>
      <c r="KU344" s="1196"/>
      <c r="KV344" s="1196"/>
      <c r="KW344" s="1196"/>
      <c r="KX344" s="1196"/>
      <c r="KY344" s="1196"/>
      <c r="KZ344" s="1196"/>
      <c r="LA344" s="1196"/>
      <c r="LB344" s="1196"/>
      <c r="LC344" s="1196"/>
      <c r="LD344" s="1196"/>
      <c r="LE344" s="1196"/>
      <c r="LF344" s="1196"/>
      <c r="LG344" s="1196"/>
      <c r="LH344" s="1201"/>
      <c r="LI344" s="1201"/>
      <c r="LJ344" s="1201"/>
      <c r="LK344" s="1201"/>
      <c r="LL344" s="1201"/>
      <c r="LM344" s="1201"/>
      <c r="LN344" s="1201"/>
      <c r="LO344" s="1965"/>
    </row>
    <row r="345" s="1489" customFormat="1" ht="47" customHeight="1" spans="1:327">
      <c r="A345" s="1864">
        <v>46041</v>
      </c>
      <c r="B345" s="1044" t="s">
        <v>173</v>
      </c>
      <c r="C345" s="1045" t="s">
        <v>98</v>
      </c>
      <c r="D345" s="1046">
        <v>4500191772</v>
      </c>
      <c r="E345" s="2989" t="s">
        <v>5880</v>
      </c>
      <c r="F345" s="1046" t="s">
        <v>5881</v>
      </c>
      <c r="G345" s="1048" t="s">
        <v>5276</v>
      </c>
      <c r="H345" s="1048" t="s">
        <v>5276</v>
      </c>
      <c r="I345" s="1066" t="s">
        <v>5277</v>
      </c>
      <c r="J345" s="1277">
        <v>2640</v>
      </c>
      <c r="K345" s="1883">
        <v>0</v>
      </c>
      <c r="L345" s="1883">
        <v>2640</v>
      </c>
      <c r="M345" s="1527">
        <f t="shared" si="192"/>
        <v>1</v>
      </c>
      <c r="N345" s="1284">
        <v>46134</v>
      </c>
      <c r="O345" s="1284">
        <v>46132</v>
      </c>
      <c r="P345" s="1884" t="s">
        <v>5835</v>
      </c>
      <c r="Q345" s="1908"/>
      <c r="R345" s="1909"/>
      <c r="S345" s="1909"/>
      <c r="T345" s="1921"/>
      <c r="U345" s="1917" t="s">
        <v>829</v>
      </c>
      <c r="V345" s="1569"/>
      <c r="W345" s="1336" t="s">
        <v>88</v>
      </c>
      <c r="X345" s="1335" t="s">
        <v>5836</v>
      </c>
      <c r="Y345" s="1336" t="s">
        <v>5761</v>
      </c>
      <c r="Z345" s="1336" t="s">
        <v>5733</v>
      </c>
      <c r="AA345" s="1937" t="s">
        <v>2394</v>
      </c>
      <c r="AB345" s="1336"/>
      <c r="AC345" s="1126" t="s">
        <v>5837</v>
      </c>
      <c r="AD345" s="1372" t="s">
        <v>181</v>
      </c>
      <c r="AE345" s="1128">
        <v>2144.21</v>
      </c>
      <c r="AF345" s="1129">
        <f t="shared" si="193"/>
        <v>2144.21</v>
      </c>
      <c r="AG345" s="1949"/>
      <c r="AH345" s="1950" t="s">
        <v>81</v>
      </c>
      <c r="AI345" s="1950">
        <v>5</v>
      </c>
      <c r="AJ345" s="1277">
        <f t="shared" si="194"/>
        <v>2640</v>
      </c>
      <c r="AK345" s="1951"/>
      <c r="AL345" s="1952"/>
      <c r="AM345" s="1952">
        <f t="shared" si="195"/>
        <v>220</v>
      </c>
      <c r="AN345" s="1952"/>
      <c r="AO345" s="1952"/>
      <c r="AP345" s="1951" t="s">
        <v>5763</v>
      </c>
      <c r="AQ345" s="1277">
        <f t="shared" si="196"/>
        <v>2640</v>
      </c>
      <c r="AR345" s="1952"/>
      <c r="AS345" s="1446">
        <f t="shared" si="197"/>
        <v>528</v>
      </c>
      <c r="AT345" s="1447">
        <f t="shared" si="198"/>
        <v>528</v>
      </c>
      <c r="AU345" s="1447">
        <f t="shared" si="199"/>
        <v>528</v>
      </c>
      <c r="AV345" s="1447">
        <f t="shared" si="200"/>
        <v>528</v>
      </c>
      <c r="AW345" s="1448">
        <f t="shared" si="201"/>
        <v>528</v>
      </c>
      <c r="AX345" s="1634">
        <f t="shared" si="202"/>
        <v>506</v>
      </c>
      <c r="AY345" s="1178">
        <f t="shared" si="203"/>
        <v>22</v>
      </c>
      <c r="AZ345" s="1194"/>
      <c r="BA345" s="1195"/>
      <c r="BB345" s="1196"/>
      <c r="BC345" s="1196"/>
      <c r="BD345" s="1196"/>
      <c r="BE345" s="1196"/>
      <c r="BF345" s="1196"/>
      <c r="BG345" s="1196"/>
      <c r="BH345" s="1196"/>
      <c r="BI345" s="1196"/>
      <c r="BJ345" s="1196"/>
      <c r="BK345" s="1196"/>
      <c r="BL345" s="1196"/>
      <c r="BM345" s="1196"/>
      <c r="BN345" s="1196"/>
      <c r="BO345" s="1196"/>
      <c r="BP345" s="1196"/>
      <c r="BQ345" s="1196"/>
      <c r="BR345" s="1196"/>
      <c r="BS345" s="1196"/>
      <c r="BT345" s="1196"/>
      <c r="BU345" s="1196"/>
      <c r="BV345" s="1196"/>
      <c r="BW345" s="1196"/>
      <c r="BX345" s="1196"/>
      <c r="BY345" s="1196"/>
      <c r="BZ345" s="1196"/>
      <c r="CA345" s="1196"/>
      <c r="CB345" s="1196"/>
      <c r="CC345" s="1196"/>
      <c r="CD345" s="1196"/>
      <c r="CE345" s="1196"/>
      <c r="CF345" s="1196"/>
      <c r="CG345" s="1196"/>
      <c r="CH345" s="1196"/>
      <c r="CI345" s="1196"/>
      <c r="CJ345" s="1196"/>
      <c r="CK345" s="1196"/>
      <c r="CL345" s="1196"/>
      <c r="CM345" s="1196"/>
      <c r="CN345" s="1196"/>
      <c r="CO345" s="1196"/>
      <c r="CP345" s="1196"/>
      <c r="CQ345" s="1196"/>
      <c r="CR345" s="1196"/>
      <c r="CS345" s="1196"/>
      <c r="CT345" s="1196"/>
      <c r="CU345" s="1196"/>
      <c r="CV345" s="1196"/>
      <c r="CW345" s="1196"/>
      <c r="CX345" s="1196"/>
      <c r="CY345" s="1196"/>
      <c r="CZ345" s="1196"/>
      <c r="DA345" s="1196"/>
      <c r="DB345" s="1196"/>
      <c r="DC345" s="1196"/>
      <c r="DD345" s="1196"/>
      <c r="DE345" s="1196"/>
      <c r="DF345" s="1196"/>
      <c r="DG345" s="1196"/>
      <c r="DH345" s="1196"/>
      <c r="DI345" s="1196"/>
      <c r="DJ345" s="1196"/>
      <c r="DK345" s="1196"/>
      <c r="DL345" s="1196"/>
      <c r="DM345" s="1196"/>
      <c r="DN345" s="1196"/>
      <c r="DO345" s="1196"/>
      <c r="DP345" s="1196"/>
      <c r="DQ345" s="1196"/>
      <c r="DR345" s="1196"/>
      <c r="DS345" s="1196"/>
      <c r="DT345" s="1196"/>
      <c r="DU345" s="1196"/>
      <c r="DV345" s="1196"/>
      <c r="DW345" s="1196"/>
      <c r="DX345" s="1196"/>
      <c r="DY345" s="1196"/>
      <c r="DZ345" s="1196"/>
      <c r="EA345" s="1196"/>
      <c r="EB345" s="1196"/>
      <c r="EC345" s="1196"/>
      <c r="ED345" s="1196"/>
      <c r="EE345" s="1196"/>
      <c r="EF345" s="1196"/>
      <c r="EG345" s="1196"/>
      <c r="EH345" s="1196"/>
      <c r="EI345" s="1196"/>
      <c r="EJ345" s="1196"/>
      <c r="EK345" s="1196"/>
      <c r="EL345" s="1196"/>
      <c r="EM345" s="1196"/>
      <c r="EN345" s="1196"/>
      <c r="EO345" s="1196"/>
      <c r="EP345" s="1196"/>
      <c r="EQ345" s="1196"/>
      <c r="ER345" s="1196"/>
      <c r="ES345" s="1196"/>
      <c r="ET345" s="1196"/>
      <c r="EU345" s="1196"/>
      <c r="EV345" s="1196"/>
      <c r="EW345" s="1196"/>
      <c r="EX345" s="1196"/>
      <c r="EY345" s="1196"/>
      <c r="EZ345" s="1196"/>
      <c r="FA345" s="1196"/>
      <c r="FB345" s="1196"/>
      <c r="FC345" s="1196"/>
      <c r="FD345" s="1196"/>
      <c r="FE345" s="1196"/>
      <c r="FF345" s="1196"/>
      <c r="FG345" s="1196"/>
      <c r="FH345" s="1196"/>
      <c r="FI345" s="1196"/>
      <c r="FJ345" s="1196"/>
      <c r="FK345" s="1196"/>
      <c r="FL345" s="1196"/>
      <c r="FM345" s="1196"/>
      <c r="FN345" s="1196"/>
      <c r="FO345" s="1196"/>
      <c r="FP345" s="1196"/>
      <c r="FQ345" s="1196"/>
      <c r="FR345" s="1196"/>
      <c r="FS345" s="1196"/>
      <c r="FT345" s="1196"/>
      <c r="FU345" s="1196"/>
      <c r="FV345" s="1196"/>
      <c r="FW345" s="1196"/>
      <c r="FX345" s="1196"/>
      <c r="FY345" s="1196"/>
      <c r="FZ345" s="1196"/>
      <c r="GA345" s="1196"/>
      <c r="GB345" s="1196"/>
      <c r="GC345" s="1196"/>
      <c r="GD345" s="1196"/>
      <c r="GE345" s="1196"/>
      <c r="GF345" s="1196"/>
      <c r="GG345" s="1196"/>
      <c r="GH345" s="1196"/>
      <c r="GI345" s="1196"/>
      <c r="GJ345" s="1196"/>
      <c r="GK345" s="1196"/>
      <c r="GL345" s="1196"/>
      <c r="GM345" s="1196"/>
      <c r="GN345" s="1196"/>
      <c r="GO345" s="1196"/>
      <c r="GP345" s="1196"/>
      <c r="GQ345" s="1196"/>
      <c r="GR345" s="1196"/>
      <c r="GS345" s="1196"/>
      <c r="GT345" s="1196"/>
      <c r="GU345" s="1196"/>
      <c r="GV345" s="1196"/>
      <c r="GW345" s="1196"/>
      <c r="GX345" s="1196"/>
      <c r="GY345" s="1196"/>
      <c r="GZ345" s="1196"/>
      <c r="HA345" s="1196"/>
      <c r="HB345" s="1196"/>
      <c r="HC345" s="1196"/>
      <c r="HD345" s="1196"/>
      <c r="HE345" s="1196"/>
      <c r="HF345" s="1196"/>
      <c r="HG345" s="1196"/>
      <c r="HH345" s="1196"/>
      <c r="HI345" s="1196"/>
      <c r="HJ345" s="1196"/>
      <c r="HK345" s="1196"/>
      <c r="HL345" s="1196"/>
      <c r="HM345" s="1196"/>
      <c r="HN345" s="1196"/>
      <c r="HO345" s="1196"/>
      <c r="HP345" s="1196"/>
      <c r="HQ345" s="1196"/>
      <c r="HR345" s="1196"/>
      <c r="HS345" s="1196"/>
      <c r="HT345" s="1196"/>
      <c r="HU345" s="1196"/>
      <c r="HV345" s="1196"/>
      <c r="HW345" s="1196"/>
      <c r="HX345" s="1196"/>
      <c r="HY345" s="1196"/>
      <c r="HZ345" s="1196"/>
      <c r="IA345" s="1196"/>
      <c r="IB345" s="1196"/>
      <c r="IC345" s="1196"/>
      <c r="ID345" s="1196"/>
      <c r="IE345" s="1196"/>
      <c r="IF345" s="1196"/>
      <c r="IG345" s="1196"/>
      <c r="IH345" s="1196"/>
      <c r="II345" s="1196"/>
      <c r="IJ345" s="1196"/>
      <c r="IK345" s="1196"/>
      <c r="IL345" s="1196"/>
      <c r="IM345" s="1196"/>
      <c r="IN345" s="1196"/>
      <c r="IO345" s="1196"/>
      <c r="IP345" s="1196"/>
      <c r="IQ345" s="1196"/>
      <c r="IR345" s="1196"/>
      <c r="IS345" s="1196"/>
      <c r="IT345" s="1196"/>
      <c r="IU345" s="1196"/>
      <c r="IV345" s="1196"/>
      <c r="IW345" s="1196"/>
      <c r="IX345" s="1196"/>
      <c r="IY345" s="1196"/>
      <c r="IZ345" s="1196"/>
      <c r="JA345" s="1196"/>
      <c r="JB345" s="1196"/>
      <c r="JC345" s="1196"/>
      <c r="JD345" s="1196"/>
      <c r="JE345" s="1196"/>
      <c r="JF345" s="1196"/>
      <c r="JG345" s="1196"/>
      <c r="JH345" s="1196"/>
      <c r="JI345" s="1196"/>
      <c r="JJ345" s="1196"/>
      <c r="JK345" s="1196"/>
      <c r="JL345" s="1196"/>
      <c r="JM345" s="1196"/>
      <c r="JN345" s="1196"/>
      <c r="JO345" s="1196"/>
      <c r="JP345" s="1196"/>
      <c r="JQ345" s="1196"/>
      <c r="JR345" s="1196"/>
      <c r="JS345" s="1196"/>
      <c r="JT345" s="1196"/>
      <c r="JU345" s="1196"/>
      <c r="JV345" s="1196"/>
      <c r="JW345" s="1196"/>
      <c r="JX345" s="1196"/>
      <c r="JY345" s="1196"/>
      <c r="JZ345" s="1196"/>
      <c r="KA345" s="1196"/>
      <c r="KB345" s="1196"/>
      <c r="KC345" s="1196"/>
      <c r="KD345" s="1196"/>
      <c r="KE345" s="1196"/>
      <c r="KF345" s="1196"/>
      <c r="KG345" s="1196"/>
      <c r="KH345" s="1196"/>
      <c r="KI345" s="1196"/>
      <c r="KJ345" s="1196"/>
      <c r="KK345" s="1196"/>
      <c r="KL345" s="1196"/>
      <c r="KM345" s="1196"/>
      <c r="KN345" s="1196"/>
      <c r="KO345" s="1196"/>
      <c r="KP345" s="1196"/>
      <c r="KQ345" s="1196"/>
      <c r="KR345" s="1196"/>
      <c r="KS345" s="1196"/>
      <c r="KT345" s="1196"/>
      <c r="KU345" s="1196"/>
      <c r="KV345" s="1196"/>
      <c r="KW345" s="1196"/>
      <c r="KX345" s="1196"/>
      <c r="KY345" s="1196"/>
      <c r="KZ345" s="1196"/>
      <c r="LA345" s="1196"/>
      <c r="LB345" s="1196"/>
      <c r="LC345" s="1196"/>
      <c r="LD345" s="1196"/>
      <c r="LE345" s="1196"/>
      <c r="LF345" s="1196"/>
      <c r="LG345" s="1196"/>
      <c r="LH345" s="1201"/>
      <c r="LI345" s="1201"/>
      <c r="LJ345" s="1201"/>
      <c r="LK345" s="1201"/>
      <c r="LL345" s="1201"/>
      <c r="LM345" s="1201"/>
      <c r="LN345" s="1201"/>
      <c r="LO345" s="1965"/>
    </row>
    <row r="346" s="1489" customFormat="1" ht="47" customHeight="1" spans="1:327">
      <c r="A346" s="1864">
        <v>46041</v>
      </c>
      <c r="B346" s="1044" t="s">
        <v>173</v>
      </c>
      <c r="C346" s="1045" t="s">
        <v>98</v>
      </c>
      <c r="D346" s="1046">
        <v>4500191772</v>
      </c>
      <c r="E346" s="2989" t="s">
        <v>5882</v>
      </c>
      <c r="F346" s="1046" t="s">
        <v>5883</v>
      </c>
      <c r="G346" s="1048" t="s">
        <v>5276</v>
      </c>
      <c r="H346" s="1048" t="s">
        <v>5276</v>
      </c>
      <c r="I346" s="1066" t="s">
        <v>5277</v>
      </c>
      <c r="J346" s="1277">
        <v>2640</v>
      </c>
      <c r="K346" s="1883">
        <v>0</v>
      </c>
      <c r="L346" s="1883">
        <v>2640</v>
      </c>
      <c r="M346" s="1527">
        <f t="shared" si="192"/>
        <v>1</v>
      </c>
      <c r="N346" s="1284">
        <v>46134</v>
      </c>
      <c r="O346" s="1284">
        <v>46132</v>
      </c>
      <c r="P346" s="1884" t="s">
        <v>5835</v>
      </c>
      <c r="Q346" s="1908"/>
      <c r="R346" s="1909"/>
      <c r="S346" s="1909"/>
      <c r="T346" s="1921"/>
      <c r="U346" s="1917" t="s">
        <v>829</v>
      </c>
      <c r="V346" s="1569"/>
      <c r="W346" s="1336" t="s">
        <v>88</v>
      </c>
      <c r="X346" s="1335" t="s">
        <v>5836</v>
      </c>
      <c r="Y346" s="1336" t="s">
        <v>5761</v>
      </c>
      <c r="Z346" s="1336" t="s">
        <v>5733</v>
      </c>
      <c r="AA346" s="1937" t="s">
        <v>2394</v>
      </c>
      <c r="AB346" s="1336"/>
      <c r="AC346" s="1126" t="s">
        <v>5837</v>
      </c>
      <c r="AD346" s="1372" t="s">
        <v>181</v>
      </c>
      <c r="AE346" s="1128">
        <v>2144.205</v>
      </c>
      <c r="AF346" s="1129">
        <f t="shared" si="193"/>
        <v>2144.205</v>
      </c>
      <c r="AG346" s="1949"/>
      <c r="AH346" s="1950" t="s">
        <v>81</v>
      </c>
      <c r="AI346" s="1950">
        <v>5</v>
      </c>
      <c r="AJ346" s="1277">
        <f t="shared" si="194"/>
        <v>2640</v>
      </c>
      <c r="AK346" s="1951"/>
      <c r="AL346" s="1952"/>
      <c r="AM346" s="1952">
        <f t="shared" si="195"/>
        <v>220</v>
      </c>
      <c r="AN346" s="1952"/>
      <c r="AO346" s="1952"/>
      <c r="AP346" s="1951" t="s">
        <v>5763</v>
      </c>
      <c r="AQ346" s="1277">
        <f t="shared" si="196"/>
        <v>2640</v>
      </c>
      <c r="AR346" s="1952"/>
      <c r="AS346" s="1446">
        <f t="shared" si="197"/>
        <v>528</v>
      </c>
      <c r="AT346" s="1447">
        <f t="shared" si="198"/>
        <v>528</v>
      </c>
      <c r="AU346" s="1447">
        <f t="shared" si="199"/>
        <v>528</v>
      </c>
      <c r="AV346" s="1447">
        <f t="shared" si="200"/>
        <v>528</v>
      </c>
      <c r="AW346" s="1448">
        <f t="shared" si="201"/>
        <v>528</v>
      </c>
      <c r="AX346" s="1634">
        <f t="shared" si="202"/>
        <v>506</v>
      </c>
      <c r="AY346" s="1178">
        <f t="shared" si="203"/>
        <v>22</v>
      </c>
      <c r="AZ346" s="1194"/>
      <c r="BA346" s="1195"/>
      <c r="BB346" s="1196"/>
      <c r="BC346" s="1196"/>
      <c r="BD346" s="1196"/>
      <c r="BE346" s="1196"/>
      <c r="BF346" s="1196"/>
      <c r="BG346" s="1196"/>
      <c r="BH346" s="1196"/>
      <c r="BI346" s="1196"/>
      <c r="BJ346" s="1196"/>
      <c r="BK346" s="1196"/>
      <c r="BL346" s="1196"/>
      <c r="BM346" s="1196"/>
      <c r="BN346" s="1196"/>
      <c r="BO346" s="1196"/>
      <c r="BP346" s="1196"/>
      <c r="BQ346" s="1196"/>
      <c r="BR346" s="1196"/>
      <c r="BS346" s="1196"/>
      <c r="BT346" s="1196"/>
      <c r="BU346" s="1196"/>
      <c r="BV346" s="1196"/>
      <c r="BW346" s="1196"/>
      <c r="BX346" s="1196"/>
      <c r="BY346" s="1196"/>
      <c r="BZ346" s="1196"/>
      <c r="CA346" s="1196"/>
      <c r="CB346" s="1196"/>
      <c r="CC346" s="1196"/>
      <c r="CD346" s="1196"/>
      <c r="CE346" s="1196"/>
      <c r="CF346" s="1196"/>
      <c r="CG346" s="1196"/>
      <c r="CH346" s="1196"/>
      <c r="CI346" s="1196"/>
      <c r="CJ346" s="1196"/>
      <c r="CK346" s="1196"/>
      <c r="CL346" s="1196"/>
      <c r="CM346" s="1196"/>
      <c r="CN346" s="1196"/>
      <c r="CO346" s="1196"/>
      <c r="CP346" s="1196"/>
      <c r="CQ346" s="1196"/>
      <c r="CR346" s="1196"/>
      <c r="CS346" s="1196"/>
      <c r="CT346" s="1196"/>
      <c r="CU346" s="1196"/>
      <c r="CV346" s="1196"/>
      <c r="CW346" s="1196"/>
      <c r="CX346" s="1196"/>
      <c r="CY346" s="1196"/>
      <c r="CZ346" s="1196"/>
      <c r="DA346" s="1196"/>
      <c r="DB346" s="1196"/>
      <c r="DC346" s="1196"/>
      <c r="DD346" s="1196"/>
      <c r="DE346" s="1196"/>
      <c r="DF346" s="1196"/>
      <c r="DG346" s="1196"/>
      <c r="DH346" s="1196"/>
      <c r="DI346" s="1196"/>
      <c r="DJ346" s="1196"/>
      <c r="DK346" s="1196"/>
      <c r="DL346" s="1196"/>
      <c r="DM346" s="1196"/>
      <c r="DN346" s="1196"/>
      <c r="DO346" s="1196"/>
      <c r="DP346" s="1196"/>
      <c r="DQ346" s="1196"/>
      <c r="DR346" s="1196"/>
      <c r="DS346" s="1196"/>
      <c r="DT346" s="1196"/>
      <c r="DU346" s="1196"/>
      <c r="DV346" s="1196"/>
      <c r="DW346" s="1196"/>
      <c r="DX346" s="1196"/>
      <c r="DY346" s="1196"/>
      <c r="DZ346" s="1196"/>
      <c r="EA346" s="1196"/>
      <c r="EB346" s="1196"/>
      <c r="EC346" s="1196"/>
      <c r="ED346" s="1196"/>
      <c r="EE346" s="1196"/>
      <c r="EF346" s="1196"/>
      <c r="EG346" s="1196"/>
      <c r="EH346" s="1196"/>
      <c r="EI346" s="1196"/>
      <c r="EJ346" s="1196"/>
      <c r="EK346" s="1196"/>
      <c r="EL346" s="1196"/>
      <c r="EM346" s="1196"/>
      <c r="EN346" s="1196"/>
      <c r="EO346" s="1196"/>
      <c r="EP346" s="1196"/>
      <c r="EQ346" s="1196"/>
      <c r="ER346" s="1196"/>
      <c r="ES346" s="1196"/>
      <c r="ET346" s="1196"/>
      <c r="EU346" s="1196"/>
      <c r="EV346" s="1196"/>
      <c r="EW346" s="1196"/>
      <c r="EX346" s="1196"/>
      <c r="EY346" s="1196"/>
      <c r="EZ346" s="1196"/>
      <c r="FA346" s="1196"/>
      <c r="FB346" s="1196"/>
      <c r="FC346" s="1196"/>
      <c r="FD346" s="1196"/>
      <c r="FE346" s="1196"/>
      <c r="FF346" s="1196"/>
      <c r="FG346" s="1196"/>
      <c r="FH346" s="1196"/>
      <c r="FI346" s="1196"/>
      <c r="FJ346" s="1196"/>
      <c r="FK346" s="1196"/>
      <c r="FL346" s="1196"/>
      <c r="FM346" s="1196"/>
      <c r="FN346" s="1196"/>
      <c r="FO346" s="1196"/>
      <c r="FP346" s="1196"/>
      <c r="FQ346" s="1196"/>
      <c r="FR346" s="1196"/>
      <c r="FS346" s="1196"/>
      <c r="FT346" s="1196"/>
      <c r="FU346" s="1196"/>
      <c r="FV346" s="1196"/>
      <c r="FW346" s="1196"/>
      <c r="FX346" s="1196"/>
      <c r="FY346" s="1196"/>
      <c r="FZ346" s="1196"/>
      <c r="GA346" s="1196"/>
      <c r="GB346" s="1196"/>
      <c r="GC346" s="1196"/>
      <c r="GD346" s="1196"/>
      <c r="GE346" s="1196"/>
      <c r="GF346" s="1196"/>
      <c r="GG346" s="1196"/>
      <c r="GH346" s="1196"/>
      <c r="GI346" s="1196"/>
      <c r="GJ346" s="1196"/>
      <c r="GK346" s="1196"/>
      <c r="GL346" s="1196"/>
      <c r="GM346" s="1196"/>
      <c r="GN346" s="1196"/>
      <c r="GO346" s="1196"/>
      <c r="GP346" s="1196"/>
      <c r="GQ346" s="1196"/>
      <c r="GR346" s="1196"/>
      <c r="GS346" s="1196"/>
      <c r="GT346" s="1196"/>
      <c r="GU346" s="1196"/>
      <c r="GV346" s="1196"/>
      <c r="GW346" s="1196"/>
      <c r="GX346" s="1196"/>
      <c r="GY346" s="1196"/>
      <c r="GZ346" s="1196"/>
      <c r="HA346" s="1196"/>
      <c r="HB346" s="1196"/>
      <c r="HC346" s="1196"/>
      <c r="HD346" s="1196"/>
      <c r="HE346" s="1196"/>
      <c r="HF346" s="1196"/>
      <c r="HG346" s="1196"/>
      <c r="HH346" s="1196"/>
      <c r="HI346" s="1196"/>
      <c r="HJ346" s="1196"/>
      <c r="HK346" s="1196"/>
      <c r="HL346" s="1196"/>
      <c r="HM346" s="1196"/>
      <c r="HN346" s="1196"/>
      <c r="HO346" s="1196"/>
      <c r="HP346" s="1196"/>
      <c r="HQ346" s="1196"/>
      <c r="HR346" s="1196"/>
      <c r="HS346" s="1196"/>
      <c r="HT346" s="1196"/>
      <c r="HU346" s="1196"/>
      <c r="HV346" s="1196"/>
      <c r="HW346" s="1196"/>
      <c r="HX346" s="1196"/>
      <c r="HY346" s="1196"/>
      <c r="HZ346" s="1196"/>
      <c r="IA346" s="1196"/>
      <c r="IB346" s="1196"/>
      <c r="IC346" s="1196"/>
      <c r="ID346" s="1196"/>
      <c r="IE346" s="1196"/>
      <c r="IF346" s="1196"/>
      <c r="IG346" s="1196"/>
      <c r="IH346" s="1196"/>
      <c r="II346" s="1196"/>
      <c r="IJ346" s="1196"/>
      <c r="IK346" s="1196"/>
      <c r="IL346" s="1196"/>
      <c r="IM346" s="1196"/>
      <c r="IN346" s="1196"/>
      <c r="IO346" s="1196"/>
      <c r="IP346" s="1196"/>
      <c r="IQ346" s="1196"/>
      <c r="IR346" s="1196"/>
      <c r="IS346" s="1196"/>
      <c r="IT346" s="1196"/>
      <c r="IU346" s="1196"/>
      <c r="IV346" s="1196"/>
      <c r="IW346" s="1196"/>
      <c r="IX346" s="1196"/>
      <c r="IY346" s="1196"/>
      <c r="IZ346" s="1196"/>
      <c r="JA346" s="1196"/>
      <c r="JB346" s="1196"/>
      <c r="JC346" s="1196"/>
      <c r="JD346" s="1196"/>
      <c r="JE346" s="1196"/>
      <c r="JF346" s="1196"/>
      <c r="JG346" s="1196"/>
      <c r="JH346" s="1196"/>
      <c r="JI346" s="1196"/>
      <c r="JJ346" s="1196"/>
      <c r="JK346" s="1196"/>
      <c r="JL346" s="1196"/>
      <c r="JM346" s="1196"/>
      <c r="JN346" s="1196"/>
      <c r="JO346" s="1196"/>
      <c r="JP346" s="1196"/>
      <c r="JQ346" s="1196"/>
      <c r="JR346" s="1196"/>
      <c r="JS346" s="1196"/>
      <c r="JT346" s="1196"/>
      <c r="JU346" s="1196"/>
      <c r="JV346" s="1196"/>
      <c r="JW346" s="1196"/>
      <c r="JX346" s="1196"/>
      <c r="JY346" s="1196"/>
      <c r="JZ346" s="1196"/>
      <c r="KA346" s="1196"/>
      <c r="KB346" s="1196"/>
      <c r="KC346" s="1196"/>
      <c r="KD346" s="1196"/>
      <c r="KE346" s="1196"/>
      <c r="KF346" s="1196"/>
      <c r="KG346" s="1196"/>
      <c r="KH346" s="1196"/>
      <c r="KI346" s="1196"/>
      <c r="KJ346" s="1196"/>
      <c r="KK346" s="1196"/>
      <c r="KL346" s="1196"/>
      <c r="KM346" s="1196"/>
      <c r="KN346" s="1196"/>
      <c r="KO346" s="1196"/>
      <c r="KP346" s="1196"/>
      <c r="KQ346" s="1196"/>
      <c r="KR346" s="1196"/>
      <c r="KS346" s="1196"/>
      <c r="KT346" s="1196"/>
      <c r="KU346" s="1196"/>
      <c r="KV346" s="1196"/>
      <c r="KW346" s="1196"/>
      <c r="KX346" s="1196"/>
      <c r="KY346" s="1196"/>
      <c r="KZ346" s="1196"/>
      <c r="LA346" s="1196"/>
      <c r="LB346" s="1196"/>
      <c r="LC346" s="1196"/>
      <c r="LD346" s="1196"/>
      <c r="LE346" s="1196"/>
      <c r="LF346" s="1196"/>
      <c r="LG346" s="1196"/>
      <c r="LH346" s="1201"/>
      <c r="LI346" s="1201"/>
      <c r="LJ346" s="1201"/>
      <c r="LK346" s="1201"/>
      <c r="LL346" s="1201"/>
      <c r="LM346" s="1201"/>
      <c r="LN346" s="1201"/>
      <c r="LO346" s="1965"/>
    </row>
    <row r="347" s="1489" customFormat="1" ht="47" customHeight="1" spans="1:327">
      <c r="A347" s="1864">
        <v>46041</v>
      </c>
      <c r="B347" s="1044" t="s">
        <v>173</v>
      </c>
      <c r="C347" s="1045" t="s">
        <v>98</v>
      </c>
      <c r="D347" s="1046">
        <v>4500191772</v>
      </c>
      <c r="E347" s="2989" t="s">
        <v>5884</v>
      </c>
      <c r="F347" s="1046" t="s">
        <v>5885</v>
      </c>
      <c r="G347" s="1048" t="s">
        <v>5276</v>
      </c>
      <c r="H347" s="1048" t="s">
        <v>5276</v>
      </c>
      <c r="I347" s="1066" t="s">
        <v>5277</v>
      </c>
      <c r="J347" s="1277">
        <v>2640</v>
      </c>
      <c r="K347" s="1883">
        <v>0</v>
      </c>
      <c r="L347" s="1883">
        <v>2640</v>
      </c>
      <c r="M347" s="1527">
        <f t="shared" si="192"/>
        <v>1</v>
      </c>
      <c r="N347" s="1284">
        <v>46141</v>
      </c>
      <c r="O347" s="1284">
        <v>46139</v>
      </c>
      <c r="P347" s="1884" t="s">
        <v>5835</v>
      </c>
      <c r="Q347" s="1908"/>
      <c r="R347" s="1909"/>
      <c r="S347" s="1909"/>
      <c r="T347" s="1921"/>
      <c r="U347" s="1917" t="s">
        <v>829</v>
      </c>
      <c r="V347" s="1569"/>
      <c r="W347" s="1336" t="s">
        <v>88</v>
      </c>
      <c r="X347" s="1335" t="s">
        <v>5836</v>
      </c>
      <c r="Y347" s="1336" t="s">
        <v>5761</v>
      </c>
      <c r="Z347" s="1336" t="s">
        <v>5733</v>
      </c>
      <c r="AA347" s="1937" t="s">
        <v>2394</v>
      </c>
      <c r="AB347" s="1336"/>
      <c r="AC347" s="1126" t="s">
        <v>5837</v>
      </c>
      <c r="AD347" s="1372" t="s">
        <v>181</v>
      </c>
      <c r="AE347" s="1128">
        <v>2144.205</v>
      </c>
      <c r="AF347" s="1129">
        <f t="shared" si="193"/>
        <v>2144.205</v>
      </c>
      <c r="AG347" s="1949"/>
      <c r="AH347" s="1950" t="s">
        <v>81</v>
      </c>
      <c r="AI347" s="1950">
        <v>5</v>
      </c>
      <c r="AJ347" s="1277">
        <f t="shared" si="194"/>
        <v>2640</v>
      </c>
      <c r="AK347" s="1951"/>
      <c r="AL347" s="1952"/>
      <c r="AM347" s="1952">
        <f t="shared" si="195"/>
        <v>220</v>
      </c>
      <c r="AN347" s="1952"/>
      <c r="AO347" s="1952"/>
      <c r="AP347" s="1951" t="s">
        <v>5763</v>
      </c>
      <c r="AQ347" s="1277">
        <f t="shared" si="196"/>
        <v>2640</v>
      </c>
      <c r="AR347" s="1952"/>
      <c r="AS347" s="1446">
        <f t="shared" si="197"/>
        <v>528</v>
      </c>
      <c r="AT347" s="1447">
        <f t="shared" si="198"/>
        <v>528</v>
      </c>
      <c r="AU347" s="1447">
        <f t="shared" si="199"/>
        <v>528</v>
      </c>
      <c r="AV347" s="1447">
        <f t="shared" si="200"/>
        <v>528</v>
      </c>
      <c r="AW347" s="1448">
        <f t="shared" si="201"/>
        <v>528</v>
      </c>
      <c r="AX347" s="1634">
        <f t="shared" si="202"/>
        <v>506</v>
      </c>
      <c r="AY347" s="1178">
        <f t="shared" si="203"/>
        <v>22</v>
      </c>
      <c r="AZ347" s="1194"/>
      <c r="BA347" s="1195"/>
      <c r="BB347" s="1196"/>
      <c r="BC347" s="1196"/>
      <c r="BD347" s="1196"/>
      <c r="BE347" s="1196"/>
      <c r="BF347" s="1196"/>
      <c r="BG347" s="1196"/>
      <c r="BH347" s="1196"/>
      <c r="BI347" s="1196"/>
      <c r="BJ347" s="1196"/>
      <c r="BK347" s="1196"/>
      <c r="BL347" s="1196"/>
      <c r="BM347" s="1196"/>
      <c r="BN347" s="1196"/>
      <c r="BO347" s="1196"/>
      <c r="BP347" s="1196"/>
      <c r="BQ347" s="1196"/>
      <c r="BR347" s="1196"/>
      <c r="BS347" s="1196"/>
      <c r="BT347" s="1196"/>
      <c r="BU347" s="1196"/>
      <c r="BV347" s="1196"/>
      <c r="BW347" s="1196"/>
      <c r="BX347" s="1196"/>
      <c r="BY347" s="1196"/>
      <c r="BZ347" s="1196"/>
      <c r="CA347" s="1196"/>
      <c r="CB347" s="1196"/>
      <c r="CC347" s="1196"/>
      <c r="CD347" s="1196"/>
      <c r="CE347" s="1196"/>
      <c r="CF347" s="1196"/>
      <c r="CG347" s="1196"/>
      <c r="CH347" s="1196"/>
      <c r="CI347" s="1196"/>
      <c r="CJ347" s="1196"/>
      <c r="CK347" s="1196"/>
      <c r="CL347" s="1196"/>
      <c r="CM347" s="1196"/>
      <c r="CN347" s="1196"/>
      <c r="CO347" s="1196"/>
      <c r="CP347" s="1196"/>
      <c r="CQ347" s="1196"/>
      <c r="CR347" s="1196"/>
      <c r="CS347" s="1196"/>
      <c r="CT347" s="1196"/>
      <c r="CU347" s="1196"/>
      <c r="CV347" s="1196"/>
      <c r="CW347" s="1196"/>
      <c r="CX347" s="1196"/>
      <c r="CY347" s="1196"/>
      <c r="CZ347" s="1196"/>
      <c r="DA347" s="1196"/>
      <c r="DB347" s="1196"/>
      <c r="DC347" s="1196"/>
      <c r="DD347" s="1196"/>
      <c r="DE347" s="1196"/>
      <c r="DF347" s="1196"/>
      <c r="DG347" s="1196"/>
      <c r="DH347" s="1196"/>
      <c r="DI347" s="1196"/>
      <c r="DJ347" s="1196"/>
      <c r="DK347" s="1196"/>
      <c r="DL347" s="1196"/>
      <c r="DM347" s="1196"/>
      <c r="DN347" s="1196"/>
      <c r="DO347" s="1196"/>
      <c r="DP347" s="1196"/>
      <c r="DQ347" s="1196"/>
      <c r="DR347" s="1196"/>
      <c r="DS347" s="1196"/>
      <c r="DT347" s="1196"/>
      <c r="DU347" s="1196"/>
      <c r="DV347" s="1196"/>
      <c r="DW347" s="1196"/>
      <c r="DX347" s="1196"/>
      <c r="DY347" s="1196"/>
      <c r="DZ347" s="1196"/>
      <c r="EA347" s="1196"/>
      <c r="EB347" s="1196"/>
      <c r="EC347" s="1196"/>
      <c r="ED347" s="1196"/>
      <c r="EE347" s="1196"/>
      <c r="EF347" s="1196"/>
      <c r="EG347" s="1196"/>
      <c r="EH347" s="1196"/>
      <c r="EI347" s="1196"/>
      <c r="EJ347" s="1196"/>
      <c r="EK347" s="1196"/>
      <c r="EL347" s="1196"/>
      <c r="EM347" s="1196"/>
      <c r="EN347" s="1196"/>
      <c r="EO347" s="1196"/>
      <c r="EP347" s="1196"/>
      <c r="EQ347" s="1196"/>
      <c r="ER347" s="1196"/>
      <c r="ES347" s="1196"/>
      <c r="ET347" s="1196"/>
      <c r="EU347" s="1196"/>
      <c r="EV347" s="1196"/>
      <c r="EW347" s="1196"/>
      <c r="EX347" s="1196"/>
      <c r="EY347" s="1196"/>
      <c r="EZ347" s="1196"/>
      <c r="FA347" s="1196"/>
      <c r="FB347" s="1196"/>
      <c r="FC347" s="1196"/>
      <c r="FD347" s="1196"/>
      <c r="FE347" s="1196"/>
      <c r="FF347" s="1196"/>
      <c r="FG347" s="1196"/>
      <c r="FH347" s="1196"/>
      <c r="FI347" s="1196"/>
      <c r="FJ347" s="1196"/>
      <c r="FK347" s="1196"/>
      <c r="FL347" s="1196"/>
      <c r="FM347" s="1196"/>
      <c r="FN347" s="1196"/>
      <c r="FO347" s="1196"/>
      <c r="FP347" s="1196"/>
      <c r="FQ347" s="1196"/>
      <c r="FR347" s="1196"/>
      <c r="FS347" s="1196"/>
      <c r="FT347" s="1196"/>
      <c r="FU347" s="1196"/>
      <c r="FV347" s="1196"/>
      <c r="FW347" s="1196"/>
      <c r="FX347" s="1196"/>
      <c r="FY347" s="1196"/>
      <c r="FZ347" s="1196"/>
      <c r="GA347" s="1196"/>
      <c r="GB347" s="1196"/>
      <c r="GC347" s="1196"/>
      <c r="GD347" s="1196"/>
      <c r="GE347" s="1196"/>
      <c r="GF347" s="1196"/>
      <c r="GG347" s="1196"/>
      <c r="GH347" s="1196"/>
      <c r="GI347" s="1196"/>
      <c r="GJ347" s="1196"/>
      <c r="GK347" s="1196"/>
      <c r="GL347" s="1196"/>
      <c r="GM347" s="1196"/>
      <c r="GN347" s="1196"/>
      <c r="GO347" s="1196"/>
      <c r="GP347" s="1196"/>
      <c r="GQ347" s="1196"/>
      <c r="GR347" s="1196"/>
      <c r="GS347" s="1196"/>
      <c r="GT347" s="1196"/>
      <c r="GU347" s="1196"/>
      <c r="GV347" s="1196"/>
      <c r="GW347" s="1196"/>
      <c r="GX347" s="1196"/>
      <c r="GY347" s="1196"/>
      <c r="GZ347" s="1196"/>
      <c r="HA347" s="1196"/>
      <c r="HB347" s="1196"/>
      <c r="HC347" s="1196"/>
      <c r="HD347" s="1196"/>
      <c r="HE347" s="1196"/>
      <c r="HF347" s="1196"/>
      <c r="HG347" s="1196"/>
      <c r="HH347" s="1196"/>
      <c r="HI347" s="1196"/>
      <c r="HJ347" s="1196"/>
      <c r="HK347" s="1196"/>
      <c r="HL347" s="1196"/>
      <c r="HM347" s="1196"/>
      <c r="HN347" s="1196"/>
      <c r="HO347" s="1196"/>
      <c r="HP347" s="1196"/>
      <c r="HQ347" s="1196"/>
      <c r="HR347" s="1196"/>
      <c r="HS347" s="1196"/>
      <c r="HT347" s="1196"/>
      <c r="HU347" s="1196"/>
      <c r="HV347" s="1196"/>
      <c r="HW347" s="1196"/>
      <c r="HX347" s="1196"/>
      <c r="HY347" s="1196"/>
      <c r="HZ347" s="1196"/>
      <c r="IA347" s="1196"/>
      <c r="IB347" s="1196"/>
      <c r="IC347" s="1196"/>
      <c r="ID347" s="1196"/>
      <c r="IE347" s="1196"/>
      <c r="IF347" s="1196"/>
      <c r="IG347" s="1196"/>
      <c r="IH347" s="1196"/>
      <c r="II347" s="1196"/>
      <c r="IJ347" s="1196"/>
      <c r="IK347" s="1196"/>
      <c r="IL347" s="1196"/>
      <c r="IM347" s="1196"/>
      <c r="IN347" s="1196"/>
      <c r="IO347" s="1196"/>
      <c r="IP347" s="1196"/>
      <c r="IQ347" s="1196"/>
      <c r="IR347" s="1196"/>
      <c r="IS347" s="1196"/>
      <c r="IT347" s="1196"/>
      <c r="IU347" s="1196"/>
      <c r="IV347" s="1196"/>
      <c r="IW347" s="1196"/>
      <c r="IX347" s="1196"/>
      <c r="IY347" s="1196"/>
      <c r="IZ347" s="1196"/>
      <c r="JA347" s="1196"/>
      <c r="JB347" s="1196"/>
      <c r="JC347" s="1196"/>
      <c r="JD347" s="1196"/>
      <c r="JE347" s="1196"/>
      <c r="JF347" s="1196"/>
      <c r="JG347" s="1196"/>
      <c r="JH347" s="1196"/>
      <c r="JI347" s="1196"/>
      <c r="JJ347" s="1196"/>
      <c r="JK347" s="1196"/>
      <c r="JL347" s="1196"/>
      <c r="JM347" s="1196"/>
      <c r="JN347" s="1196"/>
      <c r="JO347" s="1196"/>
      <c r="JP347" s="1196"/>
      <c r="JQ347" s="1196"/>
      <c r="JR347" s="1196"/>
      <c r="JS347" s="1196"/>
      <c r="JT347" s="1196"/>
      <c r="JU347" s="1196"/>
      <c r="JV347" s="1196"/>
      <c r="JW347" s="1196"/>
      <c r="JX347" s="1196"/>
      <c r="JY347" s="1196"/>
      <c r="JZ347" s="1196"/>
      <c r="KA347" s="1196"/>
      <c r="KB347" s="1196"/>
      <c r="KC347" s="1196"/>
      <c r="KD347" s="1196"/>
      <c r="KE347" s="1196"/>
      <c r="KF347" s="1196"/>
      <c r="KG347" s="1196"/>
      <c r="KH347" s="1196"/>
      <c r="KI347" s="1196"/>
      <c r="KJ347" s="1196"/>
      <c r="KK347" s="1196"/>
      <c r="KL347" s="1196"/>
      <c r="KM347" s="1196"/>
      <c r="KN347" s="1196"/>
      <c r="KO347" s="1196"/>
      <c r="KP347" s="1196"/>
      <c r="KQ347" s="1196"/>
      <c r="KR347" s="1196"/>
      <c r="KS347" s="1196"/>
      <c r="KT347" s="1196"/>
      <c r="KU347" s="1196"/>
      <c r="KV347" s="1196"/>
      <c r="KW347" s="1196"/>
      <c r="KX347" s="1196"/>
      <c r="KY347" s="1196"/>
      <c r="KZ347" s="1196"/>
      <c r="LA347" s="1196"/>
      <c r="LB347" s="1196"/>
      <c r="LC347" s="1196"/>
      <c r="LD347" s="1196"/>
      <c r="LE347" s="1196"/>
      <c r="LF347" s="1196"/>
      <c r="LG347" s="1196"/>
      <c r="LH347" s="1201"/>
      <c r="LI347" s="1201"/>
      <c r="LJ347" s="1201"/>
      <c r="LK347" s="1201"/>
      <c r="LL347" s="1201"/>
      <c r="LM347" s="1201"/>
      <c r="LN347" s="1201"/>
      <c r="LO347" s="1965"/>
    </row>
    <row r="348" s="1014" customFormat="1" ht="47" customHeight="1" spans="1:327">
      <c r="A348" s="1970"/>
      <c r="B348" s="1232"/>
      <c r="C348" s="1233"/>
      <c r="D348" s="1234"/>
      <c r="E348" s="1235"/>
      <c r="F348" s="1234"/>
      <c r="G348" s="1130"/>
      <c r="H348" s="1236"/>
      <c r="I348" s="1887"/>
      <c r="J348" s="1277"/>
      <c r="K348" s="1068"/>
      <c r="L348" s="1068"/>
      <c r="M348" s="1068"/>
      <c r="N348" s="1069"/>
      <c r="O348" s="1069"/>
      <c r="P348" s="1070"/>
      <c r="Q348" s="1096"/>
      <c r="R348" s="1677"/>
      <c r="S348" s="1674"/>
      <c r="T348" s="1997"/>
      <c r="U348" s="1915"/>
      <c r="V348" s="1314"/>
      <c r="W348" s="1097"/>
      <c r="X348" s="1098"/>
      <c r="Y348" s="1099"/>
      <c r="Z348" s="1098"/>
      <c r="AA348" s="1100"/>
      <c r="AB348" s="1099"/>
      <c r="AC348" s="1126"/>
      <c r="AD348" s="1127"/>
      <c r="AE348" s="1128"/>
      <c r="AF348" s="1129"/>
      <c r="AG348" s="1130"/>
      <c r="AH348" s="1131"/>
      <c r="AI348" s="1131"/>
      <c r="AJ348" s="1131"/>
      <c r="AK348" s="1152"/>
      <c r="AL348" s="1153"/>
      <c r="AM348" s="1153"/>
      <c r="AN348" s="1153"/>
      <c r="AO348" s="1153"/>
      <c r="AP348" s="1153"/>
      <c r="AQ348" s="1154"/>
      <c r="AR348" s="1153"/>
      <c r="AS348" s="1177"/>
      <c r="AT348" s="1178"/>
      <c r="AU348" s="1178"/>
      <c r="AV348" s="1178"/>
      <c r="AW348" s="1192"/>
      <c r="AX348" s="1180"/>
      <c r="AY348" s="1192"/>
      <c r="AZ348" s="1030"/>
      <c r="BA348" s="1013"/>
      <c r="BB348" s="1193"/>
      <c r="BC348" s="1193"/>
      <c r="BD348" s="1193"/>
      <c r="BE348" s="1193"/>
      <c r="BF348" s="1193"/>
      <c r="BG348" s="1193"/>
      <c r="BH348" s="1193"/>
      <c r="BI348" s="1193"/>
      <c r="BJ348" s="1193"/>
      <c r="BK348" s="1193"/>
      <c r="BL348" s="1193"/>
      <c r="BM348" s="1193"/>
      <c r="BN348" s="1193"/>
      <c r="BO348" s="1193"/>
      <c r="BP348" s="1193"/>
      <c r="BQ348" s="1193"/>
      <c r="BR348" s="1193"/>
      <c r="BS348" s="1193"/>
      <c r="BT348" s="1193"/>
      <c r="BU348" s="1193"/>
      <c r="BV348" s="1193"/>
      <c r="BW348" s="1193"/>
      <c r="BX348" s="1193"/>
      <c r="BY348" s="1193"/>
      <c r="BZ348" s="1193"/>
      <c r="CA348" s="1193"/>
      <c r="CB348" s="1193"/>
      <c r="CC348" s="1193"/>
      <c r="CD348" s="1193"/>
      <c r="CE348" s="1193"/>
      <c r="CF348" s="1193"/>
      <c r="CG348" s="1193"/>
      <c r="CH348" s="1193"/>
      <c r="CI348" s="1193"/>
      <c r="CJ348" s="1193"/>
      <c r="CK348" s="1193"/>
      <c r="CL348" s="1193"/>
      <c r="CM348" s="1193"/>
      <c r="CN348" s="1193"/>
      <c r="CO348" s="1193"/>
      <c r="CP348" s="1193"/>
      <c r="CQ348" s="1193"/>
      <c r="CR348" s="1193"/>
      <c r="CS348" s="1193"/>
      <c r="CT348" s="1193"/>
      <c r="CU348" s="1193"/>
      <c r="CV348" s="1193"/>
      <c r="CW348" s="1193"/>
      <c r="CX348" s="1193"/>
      <c r="CY348" s="1193"/>
      <c r="CZ348" s="1193"/>
      <c r="DA348" s="1193"/>
      <c r="DB348" s="1193"/>
      <c r="DC348" s="1193"/>
      <c r="DD348" s="1193"/>
      <c r="DE348" s="1193"/>
      <c r="DF348" s="1193"/>
      <c r="DG348" s="1193"/>
      <c r="DH348" s="1193"/>
      <c r="DI348" s="1193"/>
      <c r="DJ348" s="1193"/>
      <c r="DK348" s="1193"/>
      <c r="DL348" s="1193"/>
      <c r="DM348" s="1193"/>
      <c r="DN348" s="1193"/>
      <c r="DO348" s="1193"/>
      <c r="DP348" s="1193"/>
      <c r="DQ348" s="1193"/>
      <c r="DR348" s="1193"/>
      <c r="DS348" s="1193"/>
      <c r="DT348" s="1193"/>
      <c r="DU348" s="1193"/>
      <c r="DV348" s="1193"/>
      <c r="DW348" s="1193"/>
      <c r="DX348" s="1193"/>
      <c r="DY348" s="1193"/>
      <c r="DZ348" s="1193"/>
      <c r="EA348" s="1193"/>
      <c r="EB348" s="1193"/>
      <c r="EC348" s="1193"/>
      <c r="ED348" s="1193"/>
      <c r="EE348" s="1193"/>
      <c r="EF348" s="1193"/>
      <c r="EG348" s="1193"/>
      <c r="EH348" s="1193"/>
      <c r="EI348" s="1193"/>
      <c r="EJ348" s="1193"/>
      <c r="EK348" s="1193"/>
      <c r="EL348" s="1193"/>
      <c r="EM348" s="1193"/>
      <c r="EN348" s="1193"/>
      <c r="EO348" s="1193"/>
      <c r="EP348" s="1193"/>
      <c r="EQ348" s="1193"/>
      <c r="ER348" s="1193"/>
      <c r="ES348" s="1193"/>
      <c r="ET348" s="1193"/>
      <c r="EU348" s="1193"/>
      <c r="EV348" s="1193"/>
      <c r="EW348" s="1193"/>
      <c r="EX348" s="1193"/>
      <c r="EY348" s="1193"/>
      <c r="EZ348" s="1193"/>
      <c r="FA348" s="1193"/>
      <c r="FB348" s="1193"/>
      <c r="FC348" s="1193"/>
      <c r="FD348" s="1193"/>
      <c r="FE348" s="1193"/>
      <c r="FF348" s="1193"/>
      <c r="FG348" s="1193"/>
      <c r="FH348" s="1193"/>
      <c r="FI348" s="1193"/>
      <c r="FJ348" s="1193"/>
      <c r="FK348" s="1193"/>
      <c r="FL348" s="1193"/>
      <c r="FM348" s="1193"/>
      <c r="FN348" s="1193"/>
      <c r="FO348" s="1193"/>
      <c r="FP348" s="1193"/>
      <c r="FQ348" s="1193"/>
      <c r="FR348" s="1193"/>
      <c r="FS348" s="1193"/>
      <c r="FT348" s="1193"/>
      <c r="FU348" s="1193"/>
      <c r="FV348" s="1193"/>
      <c r="FW348" s="1193"/>
      <c r="FX348" s="1193"/>
      <c r="FY348" s="1193"/>
      <c r="FZ348" s="1193"/>
      <c r="GA348" s="1193"/>
      <c r="GB348" s="1193"/>
      <c r="GC348" s="1193"/>
      <c r="GD348" s="1193"/>
      <c r="GE348" s="1193"/>
      <c r="GF348" s="1193"/>
      <c r="GG348" s="1193"/>
      <c r="GH348" s="1193"/>
      <c r="GI348" s="1193"/>
      <c r="GJ348" s="1193"/>
      <c r="GK348" s="1193"/>
      <c r="GL348" s="1193"/>
      <c r="GM348" s="1193"/>
      <c r="GN348" s="1193"/>
      <c r="GO348" s="1193"/>
      <c r="GP348" s="1193"/>
      <c r="GQ348" s="1193"/>
      <c r="GR348" s="1193"/>
      <c r="GS348" s="1193"/>
      <c r="GT348" s="1193"/>
      <c r="GU348" s="1193"/>
      <c r="GV348" s="1193"/>
      <c r="GW348" s="1193"/>
      <c r="GX348" s="1193"/>
      <c r="GY348" s="1193"/>
      <c r="GZ348" s="1193"/>
      <c r="HA348" s="1193"/>
      <c r="HB348" s="1193"/>
      <c r="HC348" s="1193"/>
      <c r="HD348" s="1193"/>
      <c r="HE348" s="1193"/>
      <c r="HF348" s="1193"/>
      <c r="HG348" s="1193"/>
      <c r="HH348" s="1193"/>
      <c r="HI348" s="1193"/>
      <c r="HJ348" s="1193"/>
      <c r="HK348" s="1193"/>
      <c r="HL348" s="1193"/>
      <c r="HM348" s="1193"/>
      <c r="HN348" s="1193"/>
      <c r="HO348" s="1193"/>
      <c r="HP348" s="1193"/>
      <c r="HQ348" s="1193"/>
      <c r="HR348" s="1193"/>
      <c r="HS348" s="1193"/>
      <c r="HT348" s="1193"/>
      <c r="HU348" s="1193"/>
      <c r="HV348" s="1193"/>
      <c r="HW348" s="1193"/>
      <c r="HX348" s="1193"/>
      <c r="HY348" s="1193"/>
      <c r="HZ348" s="1193"/>
      <c r="IA348" s="1193"/>
      <c r="IB348" s="1193"/>
      <c r="IC348" s="1193"/>
      <c r="ID348" s="1193"/>
      <c r="IE348" s="1193"/>
      <c r="IF348" s="1193"/>
      <c r="IG348" s="1193"/>
      <c r="IH348" s="1193"/>
      <c r="II348" s="1193"/>
      <c r="IJ348" s="1193"/>
      <c r="IK348" s="1193"/>
      <c r="IL348" s="1193"/>
      <c r="IM348" s="1193"/>
      <c r="IN348" s="1193"/>
      <c r="IO348" s="1193"/>
      <c r="IP348" s="1193"/>
      <c r="IQ348" s="1193"/>
      <c r="IR348" s="1193"/>
      <c r="IS348" s="1193"/>
      <c r="IT348" s="1193"/>
      <c r="IU348" s="1193"/>
      <c r="IV348" s="1193"/>
      <c r="IW348" s="1193"/>
      <c r="IX348" s="1193"/>
      <c r="IY348" s="1193"/>
      <c r="IZ348" s="1193"/>
      <c r="JA348" s="1193"/>
      <c r="JB348" s="1193"/>
      <c r="JC348" s="1193"/>
      <c r="JD348" s="1193"/>
      <c r="JE348" s="1193"/>
      <c r="JF348" s="1193"/>
      <c r="JG348" s="1193"/>
      <c r="JH348" s="1193"/>
      <c r="JI348" s="1193"/>
      <c r="JJ348" s="1193"/>
      <c r="JK348" s="1193"/>
      <c r="JL348" s="1193"/>
      <c r="JM348" s="1193"/>
      <c r="JN348" s="1193"/>
      <c r="JO348" s="1193"/>
      <c r="JP348" s="1193"/>
      <c r="JQ348" s="1193"/>
      <c r="JR348" s="1193"/>
      <c r="JS348" s="1193"/>
      <c r="JT348" s="1193"/>
      <c r="JU348" s="1193"/>
      <c r="JV348" s="1193"/>
      <c r="JW348" s="1193"/>
      <c r="JX348" s="1193"/>
      <c r="JY348" s="1193"/>
      <c r="JZ348" s="1193"/>
      <c r="KA348" s="1193"/>
      <c r="KB348" s="1193"/>
      <c r="KC348" s="1193"/>
      <c r="KD348" s="1193"/>
      <c r="KE348" s="1193"/>
      <c r="KF348" s="1193"/>
      <c r="KG348" s="1193"/>
      <c r="KH348" s="1193"/>
      <c r="KI348" s="1193"/>
      <c r="KJ348" s="1193"/>
      <c r="KK348" s="1193"/>
      <c r="KL348" s="1193"/>
      <c r="KM348" s="1193"/>
      <c r="KN348" s="1193"/>
      <c r="KO348" s="1193"/>
      <c r="KP348" s="1193"/>
      <c r="KQ348" s="1193"/>
      <c r="KR348" s="1193"/>
      <c r="KS348" s="1193"/>
      <c r="KT348" s="1193"/>
      <c r="KU348" s="1193"/>
      <c r="KV348" s="1193"/>
      <c r="KW348" s="1193"/>
      <c r="KX348" s="1193"/>
      <c r="KY348" s="1193"/>
      <c r="KZ348" s="1193"/>
      <c r="LA348" s="1193"/>
      <c r="LB348" s="1193"/>
      <c r="LC348" s="1193"/>
      <c r="LD348" s="1193"/>
      <c r="LE348" s="1193"/>
      <c r="LF348" s="1193"/>
      <c r="LG348" s="1193"/>
      <c r="LH348" s="1200"/>
      <c r="LI348" s="1200"/>
      <c r="LJ348" s="1200"/>
      <c r="LK348" s="1200"/>
      <c r="LL348" s="1200"/>
      <c r="LM348" s="1200"/>
      <c r="LN348" s="1200"/>
      <c r="LO348" s="1203"/>
    </row>
    <row r="349" s="1014" customFormat="1" ht="47" customHeight="1" spans="1:327">
      <c r="A349" s="1864"/>
      <c r="B349" s="1044"/>
      <c r="C349" s="1045"/>
      <c r="D349" s="1046"/>
      <c r="E349" s="1047"/>
      <c r="F349" s="1046"/>
      <c r="G349" s="1375"/>
      <c r="H349" s="1048"/>
      <c r="I349" s="1066"/>
      <c r="J349" s="1067"/>
      <c r="K349" s="1270"/>
      <c r="L349" s="1270"/>
      <c r="M349" s="1270"/>
      <c r="N349" s="1284"/>
      <c r="O349" s="1284"/>
      <c r="P349" s="1285"/>
      <c r="Q349" s="1320"/>
      <c r="R349" s="1998"/>
      <c r="S349" s="1998"/>
      <c r="T349" s="1998"/>
      <c r="U349" s="1998"/>
      <c r="V349" s="1321"/>
      <c r="W349" s="1321"/>
      <c r="X349" s="1322"/>
      <c r="Y349" s="1323"/>
      <c r="Z349" s="1322"/>
      <c r="AA349" s="1324"/>
      <c r="AB349" s="1323"/>
      <c r="AC349" s="1371"/>
      <c r="AD349" s="1372"/>
      <c r="AE349" s="1367"/>
      <c r="AF349" s="1368"/>
      <c r="AG349" s="1375"/>
      <c r="AH349" s="1376"/>
      <c r="AI349" s="1376"/>
      <c r="AJ349" s="1376"/>
      <c r="AK349" s="1406"/>
      <c r="AL349" s="1407"/>
      <c r="AM349" s="1407"/>
      <c r="AN349" s="1407"/>
      <c r="AO349" s="1407"/>
      <c r="AP349" s="1407"/>
      <c r="AQ349" s="1473"/>
      <c r="AR349" s="1407"/>
      <c r="AS349" s="1434"/>
      <c r="AT349" s="1435"/>
      <c r="AU349" s="1435"/>
      <c r="AV349" s="1435"/>
      <c r="AW349" s="1436"/>
      <c r="AX349" s="1477"/>
      <c r="AY349" s="1436"/>
      <c r="AZ349" s="1030"/>
      <c r="BA349" s="1013"/>
      <c r="BB349" s="1193"/>
      <c r="BC349" s="1193"/>
      <c r="BD349" s="1193"/>
      <c r="BE349" s="1193"/>
      <c r="BF349" s="1193"/>
      <c r="BG349" s="1193"/>
      <c r="BH349" s="1193"/>
      <c r="BI349" s="1193"/>
      <c r="BJ349" s="1193"/>
      <c r="BK349" s="1193"/>
      <c r="BL349" s="1193"/>
      <c r="BM349" s="1193"/>
      <c r="BN349" s="1193"/>
      <c r="BO349" s="1193"/>
      <c r="BP349" s="1193"/>
      <c r="BQ349" s="1193"/>
      <c r="BR349" s="1193"/>
      <c r="BS349" s="1193"/>
      <c r="BT349" s="1193"/>
      <c r="BU349" s="1193"/>
      <c r="BV349" s="1193"/>
      <c r="BW349" s="1193"/>
      <c r="BX349" s="1193"/>
      <c r="BY349" s="1193"/>
      <c r="BZ349" s="1193"/>
      <c r="CA349" s="1193"/>
      <c r="CB349" s="1193"/>
      <c r="CC349" s="1193"/>
      <c r="CD349" s="1193"/>
      <c r="CE349" s="1193"/>
      <c r="CF349" s="1193"/>
      <c r="CG349" s="1193"/>
      <c r="CH349" s="1193"/>
      <c r="CI349" s="1193"/>
      <c r="CJ349" s="1193"/>
      <c r="CK349" s="1193"/>
      <c r="CL349" s="1193"/>
      <c r="CM349" s="1193"/>
      <c r="CN349" s="1193"/>
      <c r="CO349" s="1193"/>
      <c r="CP349" s="1193"/>
      <c r="CQ349" s="1193"/>
      <c r="CR349" s="1193"/>
      <c r="CS349" s="1193"/>
      <c r="CT349" s="1193"/>
      <c r="CU349" s="1193"/>
      <c r="CV349" s="1193"/>
      <c r="CW349" s="1193"/>
      <c r="CX349" s="1193"/>
      <c r="CY349" s="1193"/>
      <c r="CZ349" s="1193"/>
      <c r="DA349" s="1193"/>
      <c r="DB349" s="1193"/>
      <c r="DC349" s="1193"/>
      <c r="DD349" s="1193"/>
      <c r="DE349" s="1193"/>
      <c r="DF349" s="1193"/>
      <c r="DG349" s="1193"/>
      <c r="DH349" s="1193"/>
      <c r="DI349" s="1193"/>
      <c r="DJ349" s="1193"/>
      <c r="DK349" s="1193"/>
      <c r="DL349" s="1193"/>
      <c r="DM349" s="1193"/>
      <c r="DN349" s="1193"/>
      <c r="DO349" s="1193"/>
      <c r="DP349" s="1193"/>
      <c r="DQ349" s="1193"/>
      <c r="DR349" s="1193"/>
      <c r="DS349" s="1193"/>
      <c r="DT349" s="1193"/>
      <c r="DU349" s="1193"/>
      <c r="DV349" s="1193"/>
      <c r="DW349" s="1193"/>
      <c r="DX349" s="1193"/>
      <c r="DY349" s="1193"/>
      <c r="DZ349" s="1193"/>
      <c r="EA349" s="1193"/>
      <c r="EB349" s="1193"/>
      <c r="EC349" s="1193"/>
      <c r="ED349" s="1193"/>
      <c r="EE349" s="1193"/>
      <c r="EF349" s="1193"/>
      <c r="EG349" s="1193"/>
      <c r="EH349" s="1193"/>
      <c r="EI349" s="1193"/>
      <c r="EJ349" s="1193"/>
      <c r="EK349" s="1193"/>
      <c r="EL349" s="1193"/>
      <c r="EM349" s="1193"/>
      <c r="EN349" s="1193"/>
      <c r="EO349" s="1193"/>
      <c r="EP349" s="1193"/>
      <c r="EQ349" s="1193"/>
      <c r="ER349" s="1193"/>
      <c r="ES349" s="1193"/>
      <c r="ET349" s="1193"/>
      <c r="EU349" s="1193"/>
      <c r="EV349" s="1193"/>
      <c r="EW349" s="1193"/>
      <c r="EX349" s="1193"/>
      <c r="EY349" s="1193"/>
      <c r="EZ349" s="1193"/>
      <c r="FA349" s="1193"/>
      <c r="FB349" s="1193"/>
      <c r="FC349" s="1193"/>
      <c r="FD349" s="1193"/>
      <c r="FE349" s="1193"/>
      <c r="FF349" s="1193"/>
      <c r="FG349" s="1193"/>
      <c r="FH349" s="1193"/>
      <c r="FI349" s="1193"/>
      <c r="FJ349" s="1193"/>
      <c r="FK349" s="1193"/>
      <c r="FL349" s="1193"/>
      <c r="FM349" s="1193"/>
      <c r="FN349" s="1193"/>
      <c r="FO349" s="1193"/>
      <c r="FP349" s="1193"/>
      <c r="FQ349" s="1193"/>
      <c r="FR349" s="1193"/>
      <c r="FS349" s="1193"/>
      <c r="FT349" s="1193"/>
      <c r="FU349" s="1193"/>
      <c r="FV349" s="1193"/>
      <c r="FW349" s="1193"/>
      <c r="FX349" s="1193"/>
      <c r="FY349" s="1193"/>
      <c r="FZ349" s="1193"/>
      <c r="GA349" s="1193"/>
      <c r="GB349" s="1193"/>
      <c r="GC349" s="1193"/>
      <c r="GD349" s="1193"/>
      <c r="GE349" s="1193"/>
      <c r="GF349" s="1193"/>
      <c r="GG349" s="1193"/>
      <c r="GH349" s="1193"/>
      <c r="GI349" s="1193"/>
      <c r="GJ349" s="1193"/>
      <c r="GK349" s="1193"/>
      <c r="GL349" s="1193"/>
      <c r="GM349" s="1193"/>
      <c r="GN349" s="1193"/>
      <c r="GO349" s="1193"/>
      <c r="GP349" s="1193"/>
      <c r="GQ349" s="1193"/>
      <c r="GR349" s="1193"/>
      <c r="GS349" s="1193"/>
      <c r="GT349" s="1193"/>
      <c r="GU349" s="1193"/>
      <c r="GV349" s="1193"/>
      <c r="GW349" s="1193"/>
      <c r="GX349" s="1193"/>
      <c r="GY349" s="1193"/>
      <c r="GZ349" s="1193"/>
      <c r="HA349" s="1193"/>
      <c r="HB349" s="1193"/>
      <c r="HC349" s="1193"/>
      <c r="HD349" s="1193"/>
      <c r="HE349" s="1193"/>
      <c r="HF349" s="1193"/>
      <c r="HG349" s="1193"/>
      <c r="HH349" s="1193"/>
      <c r="HI349" s="1193"/>
      <c r="HJ349" s="1193"/>
      <c r="HK349" s="1193"/>
      <c r="HL349" s="1193"/>
      <c r="HM349" s="1193"/>
      <c r="HN349" s="1193"/>
      <c r="HO349" s="1193"/>
      <c r="HP349" s="1193"/>
      <c r="HQ349" s="1193"/>
      <c r="HR349" s="1193"/>
      <c r="HS349" s="1193"/>
      <c r="HT349" s="1193"/>
      <c r="HU349" s="1193"/>
      <c r="HV349" s="1193"/>
      <c r="HW349" s="1193"/>
      <c r="HX349" s="1193"/>
      <c r="HY349" s="1193"/>
      <c r="HZ349" s="1193"/>
      <c r="IA349" s="1193"/>
      <c r="IB349" s="1193"/>
      <c r="IC349" s="1193"/>
      <c r="ID349" s="1193"/>
      <c r="IE349" s="1193"/>
      <c r="IF349" s="1193"/>
      <c r="IG349" s="1193"/>
      <c r="IH349" s="1193"/>
      <c r="II349" s="1193"/>
      <c r="IJ349" s="1193"/>
      <c r="IK349" s="1193"/>
      <c r="IL349" s="1193"/>
      <c r="IM349" s="1193"/>
      <c r="IN349" s="1193"/>
      <c r="IO349" s="1193"/>
      <c r="IP349" s="1193"/>
      <c r="IQ349" s="1193"/>
      <c r="IR349" s="1193"/>
      <c r="IS349" s="1193"/>
      <c r="IT349" s="1193"/>
      <c r="IU349" s="1193"/>
      <c r="IV349" s="1193"/>
      <c r="IW349" s="1193"/>
      <c r="IX349" s="1193"/>
      <c r="IY349" s="1193"/>
      <c r="IZ349" s="1193"/>
      <c r="JA349" s="1193"/>
      <c r="JB349" s="1193"/>
      <c r="JC349" s="1193"/>
      <c r="JD349" s="1193"/>
      <c r="JE349" s="1193"/>
      <c r="JF349" s="1193"/>
      <c r="JG349" s="1193"/>
      <c r="JH349" s="1193"/>
      <c r="JI349" s="1193"/>
      <c r="JJ349" s="1193"/>
      <c r="JK349" s="1193"/>
      <c r="JL349" s="1193"/>
      <c r="JM349" s="1193"/>
      <c r="JN349" s="1193"/>
      <c r="JO349" s="1193"/>
      <c r="JP349" s="1193"/>
      <c r="JQ349" s="1193"/>
      <c r="JR349" s="1193"/>
      <c r="JS349" s="1193"/>
      <c r="JT349" s="1193"/>
      <c r="JU349" s="1193"/>
      <c r="JV349" s="1193"/>
      <c r="JW349" s="1193"/>
      <c r="JX349" s="1193"/>
      <c r="JY349" s="1193"/>
      <c r="JZ349" s="1193"/>
      <c r="KA349" s="1193"/>
      <c r="KB349" s="1193"/>
      <c r="KC349" s="1193"/>
      <c r="KD349" s="1193"/>
      <c r="KE349" s="1193"/>
      <c r="KF349" s="1193"/>
      <c r="KG349" s="1193"/>
      <c r="KH349" s="1193"/>
      <c r="KI349" s="1193"/>
      <c r="KJ349" s="1193"/>
      <c r="KK349" s="1193"/>
      <c r="KL349" s="1193"/>
      <c r="KM349" s="1193"/>
      <c r="KN349" s="1193"/>
      <c r="KO349" s="1193"/>
      <c r="KP349" s="1193"/>
      <c r="KQ349" s="1193"/>
      <c r="KR349" s="1193"/>
      <c r="KS349" s="1193"/>
      <c r="KT349" s="1193"/>
      <c r="KU349" s="1193"/>
      <c r="KV349" s="1193"/>
      <c r="KW349" s="1193"/>
      <c r="KX349" s="1193"/>
      <c r="KY349" s="1193"/>
      <c r="KZ349" s="1193"/>
      <c r="LA349" s="1193"/>
      <c r="LB349" s="1193"/>
      <c r="LC349" s="1193"/>
      <c r="LD349" s="1193"/>
      <c r="LE349" s="1193"/>
      <c r="LF349" s="1193"/>
      <c r="LG349" s="1193"/>
      <c r="LH349" s="1200"/>
      <c r="LI349" s="1200"/>
      <c r="LJ349" s="1200"/>
      <c r="LK349" s="1200"/>
      <c r="LL349" s="1200"/>
      <c r="LM349" s="1200"/>
      <c r="LN349" s="1200"/>
      <c r="LO349" s="1203"/>
    </row>
    <row r="350" s="1014" customFormat="1" ht="47" customHeight="1" spans="1:327">
      <c r="A350" s="1864"/>
      <c r="B350" s="1044"/>
      <c r="C350" s="1045"/>
      <c r="D350" s="1046"/>
      <c r="E350" s="1047"/>
      <c r="F350" s="1046"/>
      <c r="G350" s="1375"/>
      <c r="H350" s="1048"/>
      <c r="I350" s="1066"/>
      <c r="J350" s="1067"/>
      <c r="K350" s="1270"/>
      <c r="L350" s="1270"/>
      <c r="M350" s="1270"/>
      <c r="N350" s="1284"/>
      <c r="O350" s="1284"/>
      <c r="P350" s="1285"/>
      <c r="Q350" s="1320"/>
      <c r="R350" s="1998"/>
      <c r="S350" s="1998"/>
      <c r="T350" s="1998"/>
      <c r="U350" s="1998"/>
      <c r="V350" s="1321"/>
      <c r="W350" s="1321"/>
      <c r="X350" s="1322"/>
      <c r="Y350" s="1323"/>
      <c r="Z350" s="1322"/>
      <c r="AA350" s="1324"/>
      <c r="AB350" s="1323"/>
      <c r="AC350" s="1371"/>
      <c r="AD350" s="1372"/>
      <c r="AE350" s="1367"/>
      <c r="AF350" s="1368"/>
      <c r="AG350" s="1375"/>
      <c r="AH350" s="1376"/>
      <c r="AI350" s="1376"/>
      <c r="AJ350" s="1376"/>
      <c r="AK350" s="1406"/>
      <c r="AL350" s="1407"/>
      <c r="AM350" s="1407"/>
      <c r="AN350" s="1407"/>
      <c r="AO350" s="1407"/>
      <c r="AP350" s="1407"/>
      <c r="AQ350" s="1473"/>
      <c r="AR350" s="1407"/>
      <c r="AS350" s="1434"/>
      <c r="AT350" s="1435"/>
      <c r="AU350" s="1435"/>
      <c r="AV350" s="1435"/>
      <c r="AW350" s="1436"/>
      <c r="AX350" s="1477"/>
      <c r="AY350" s="1436"/>
      <c r="AZ350" s="1030"/>
      <c r="BA350" s="1013"/>
      <c r="BB350" s="1193"/>
      <c r="BC350" s="1193"/>
      <c r="BD350" s="1193"/>
      <c r="BE350" s="1193"/>
      <c r="BF350" s="1193"/>
      <c r="BG350" s="1193"/>
      <c r="BH350" s="1193"/>
      <c r="BI350" s="1193"/>
      <c r="BJ350" s="1193"/>
      <c r="BK350" s="1193"/>
      <c r="BL350" s="1193"/>
      <c r="BM350" s="1193"/>
      <c r="BN350" s="1193"/>
      <c r="BO350" s="1193"/>
      <c r="BP350" s="1193"/>
      <c r="BQ350" s="1193"/>
      <c r="BR350" s="1193"/>
      <c r="BS350" s="1193"/>
      <c r="BT350" s="1193"/>
      <c r="BU350" s="1193"/>
      <c r="BV350" s="1193"/>
      <c r="BW350" s="1193"/>
      <c r="BX350" s="1193"/>
      <c r="BY350" s="1193"/>
      <c r="BZ350" s="1193"/>
      <c r="CA350" s="1193"/>
      <c r="CB350" s="1193"/>
      <c r="CC350" s="1193"/>
      <c r="CD350" s="1193"/>
      <c r="CE350" s="1193"/>
      <c r="CF350" s="1193"/>
      <c r="CG350" s="1193"/>
      <c r="CH350" s="1193"/>
      <c r="CI350" s="1193"/>
      <c r="CJ350" s="1193"/>
      <c r="CK350" s="1193"/>
      <c r="CL350" s="1193"/>
      <c r="CM350" s="1193"/>
      <c r="CN350" s="1193"/>
      <c r="CO350" s="1193"/>
      <c r="CP350" s="1193"/>
      <c r="CQ350" s="1193"/>
      <c r="CR350" s="1193"/>
      <c r="CS350" s="1193"/>
      <c r="CT350" s="1193"/>
      <c r="CU350" s="1193"/>
      <c r="CV350" s="1193"/>
      <c r="CW350" s="1193"/>
      <c r="CX350" s="1193"/>
      <c r="CY350" s="1193"/>
      <c r="CZ350" s="1193"/>
      <c r="DA350" s="1193"/>
      <c r="DB350" s="1193"/>
      <c r="DC350" s="1193"/>
      <c r="DD350" s="1193"/>
      <c r="DE350" s="1193"/>
      <c r="DF350" s="1193"/>
      <c r="DG350" s="1193"/>
      <c r="DH350" s="1193"/>
      <c r="DI350" s="1193"/>
      <c r="DJ350" s="1193"/>
      <c r="DK350" s="1193"/>
      <c r="DL350" s="1193"/>
      <c r="DM350" s="1193"/>
      <c r="DN350" s="1193"/>
      <c r="DO350" s="1193"/>
      <c r="DP350" s="1193"/>
      <c r="DQ350" s="1193"/>
      <c r="DR350" s="1193"/>
      <c r="DS350" s="1193"/>
      <c r="DT350" s="1193"/>
      <c r="DU350" s="1193"/>
      <c r="DV350" s="1193"/>
      <c r="DW350" s="1193"/>
      <c r="DX350" s="1193"/>
      <c r="DY350" s="1193"/>
      <c r="DZ350" s="1193"/>
      <c r="EA350" s="1193"/>
      <c r="EB350" s="1193"/>
      <c r="EC350" s="1193"/>
      <c r="ED350" s="1193"/>
      <c r="EE350" s="1193"/>
      <c r="EF350" s="1193"/>
      <c r="EG350" s="1193"/>
      <c r="EH350" s="1193"/>
      <c r="EI350" s="1193"/>
      <c r="EJ350" s="1193"/>
      <c r="EK350" s="1193"/>
      <c r="EL350" s="1193"/>
      <c r="EM350" s="1193"/>
      <c r="EN350" s="1193"/>
      <c r="EO350" s="1193"/>
      <c r="EP350" s="1193"/>
      <c r="EQ350" s="1193"/>
      <c r="ER350" s="1193"/>
      <c r="ES350" s="1193"/>
      <c r="ET350" s="1193"/>
      <c r="EU350" s="1193"/>
      <c r="EV350" s="1193"/>
      <c r="EW350" s="1193"/>
      <c r="EX350" s="1193"/>
      <c r="EY350" s="1193"/>
      <c r="EZ350" s="1193"/>
      <c r="FA350" s="1193"/>
      <c r="FB350" s="1193"/>
      <c r="FC350" s="1193"/>
      <c r="FD350" s="1193"/>
      <c r="FE350" s="1193"/>
      <c r="FF350" s="1193"/>
      <c r="FG350" s="1193"/>
      <c r="FH350" s="1193"/>
      <c r="FI350" s="1193"/>
      <c r="FJ350" s="1193"/>
      <c r="FK350" s="1193"/>
      <c r="FL350" s="1193"/>
      <c r="FM350" s="1193"/>
      <c r="FN350" s="1193"/>
      <c r="FO350" s="1193"/>
      <c r="FP350" s="1193"/>
      <c r="FQ350" s="1193"/>
      <c r="FR350" s="1193"/>
      <c r="FS350" s="1193"/>
      <c r="FT350" s="1193"/>
      <c r="FU350" s="1193"/>
      <c r="FV350" s="1193"/>
      <c r="FW350" s="1193"/>
      <c r="FX350" s="1193"/>
      <c r="FY350" s="1193"/>
      <c r="FZ350" s="1193"/>
      <c r="GA350" s="1193"/>
      <c r="GB350" s="1193"/>
      <c r="GC350" s="1193"/>
      <c r="GD350" s="1193"/>
      <c r="GE350" s="1193"/>
      <c r="GF350" s="1193"/>
      <c r="GG350" s="1193"/>
      <c r="GH350" s="1193"/>
      <c r="GI350" s="1193"/>
      <c r="GJ350" s="1193"/>
      <c r="GK350" s="1193"/>
      <c r="GL350" s="1193"/>
      <c r="GM350" s="1193"/>
      <c r="GN350" s="1193"/>
      <c r="GO350" s="1193"/>
      <c r="GP350" s="1193"/>
      <c r="GQ350" s="1193"/>
      <c r="GR350" s="1193"/>
      <c r="GS350" s="1193"/>
      <c r="GT350" s="1193"/>
      <c r="GU350" s="1193"/>
      <c r="GV350" s="1193"/>
      <c r="GW350" s="1193"/>
      <c r="GX350" s="1193"/>
      <c r="GY350" s="1193"/>
      <c r="GZ350" s="1193"/>
      <c r="HA350" s="1193"/>
      <c r="HB350" s="1193"/>
      <c r="HC350" s="1193"/>
      <c r="HD350" s="1193"/>
      <c r="HE350" s="1193"/>
      <c r="HF350" s="1193"/>
      <c r="HG350" s="1193"/>
      <c r="HH350" s="1193"/>
      <c r="HI350" s="1193"/>
      <c r="HJ350" s="1193"/>
      <c r="HK350" s="1193"/>
      <c r="HL350" s="1193"/>
      <c r="HM350" s="1193"/>
      <c r="HN350" s="1193"/>
      <c r="HO350" s="1193"/>
      <c r="HP350" s="1193"/>
      <c r="HQ350" s="1193"/>
      <c r="HR350" s="1193"/>
      <c r="HS350" s="1193"/>
      <c r="HT350" s="1193"/>
      <c r="HU350" s="1193"/>
      <c r="HV350" s="1193"/>
      <c r="HW350" s="1193"/>
      <c r="HX350" s="1193"/>
      <c r="HY350" s="1193"/>
      <c r="HZ350" s="1193"/>
      <c r="IA350" s="1193"/>
      <c r="IB350" s="1193"/>
      <c r="IC350" s="1193"/>
      <c r="ID350" s="1193"/>
      <c r="IE350" s="1193"/>
      <c r="IF350" s="1193"/>
      <c r="IG350" s="1193"/>
      <c r="IH350" s="1193"/>
      <c r="II350" s="1193"/>
      <c r="IJ350" s="1193"/>
      <c r="IK350" s="1193"/>
      <c r="IL350" s="1193"/>
      <c r="IM350" s="1193"/>
      <c r="IN350" s="1193"/>
      <c r="IO350" s="1193"/>
      <c r="IP350" s="1193"/>
      <c r="IQ350" s="1193"/>
      <c r="IR350" s="1193"/>
      <c r="IS350" s="1193"/>
      <c r="IT350" s="1193"/>
      <c r="IU350" s="1193"/>
      <c r="IV350" s="1193"/>
      <c r="IW350" s="1193"/>
      <c r="IX350" s="1193"/>
      <c r="IY350" s="1193"/>
      <c r="IZ350" s="1193"/>
      <c r="JA350" s="1193"/>
      <c r="JB350" s="1193"/>
      <c r="JC350" s="1193"/>
      <c r="JD350" s="1193"/>
      <c r="JE350" s="1193"/>
      <c r="JF350" s="1193"/>
      <c r="JG350" s="1193"/>
      <c r="JH350" s="1193"/>
      <c r="JI350" s="1193"/>
      <c r="JJ350" s="1193"/>
      <c r="JK350" s="1193"/>
      <c r="JL350" s="1193"/>
      <c r="JM350" s="1193"/>
      <c r="JN350" s="1193"/>
      <c r="JO350" s="1193"/>
      <c r="JP350" s="1193"/>
      <c r="JQ350" s="1193"/>
      <c r="JR350" s="1193"/>
      <c r="JS350" s="1193"/>
      <c r="JT350" s="1193"/>
      <c r="JU350" s="1193"/>
      <c r="JV350" s="1193"/>
      <c r="JW350" s="1193"/>
      <c r="JX350" s="1193"/>
      <c r="JY350" s="1193"/>
      <c r="JZ350" s="1193"/>
      <c r="KA350" s="1193"/>
      <c r="KB350" s="1193"/>
      <c r="KC350" s="1193"/>
      <c r="KD350" s="1193"/>
      <c r="KE350" s="1193"/>
      <c r="KF350" s="1193"/>
      <c r="KG350" s="1193"/>
      <c r="KH350" s="1193"/>
      <c r="KI350" s="1193"/>
      <c r="KJ350" s="1193"/>
      <c r="KK350" s="1193"/>
      <c r="KL350" s="1193"/>
      <c r="KM350" s="1193"/>
      <c r="KN350" s="1193"/>
      <c r="KO350" s="1193"/>
      <c r="KP350" s="1193"/>
      <c r="KQ350" s="1193"/>
      <c r="KR350" s="1193"/>
      <c r="KS350" s="1193"/>
      <c r="KT350" s="1193"/>
      <c r="KU350" s="1193"/>
      <c r="KV350" s="1193"/>
      <c r="KW350" s="1193"/>
      <c r="KX350" s="1193"/>
      <c r="KY350" s="1193"/>
      <c r="KZ350" s="1193"/>
      <c r="LA350" s="1193"/>
      <c r="LB350" s="1193"/>
      <c r="LC350" s="1193"/>
      <c r="LD350" s="1193"/>
      <c r="LE350" s="1193"/>
      <c r="LF350" s="1193"/>
      <c r="LG350" s="1193"/>
      <c r="LH350" s="1200"/>
      <c r="LI350" s="1200"/>
      <c r="LJ350" s="1200"/>
      <c r="LK350" s="1200"/>
      <c r="LL350" s="1200"/>
      <c r="LM350" s="1200"/>
      <c r="LN350" s="1200"/>
      <c r="LO350" s="1203"/>
    </row>
    <row r="351" s="1490" customFormat="1" ht="47" customHeight="1" spans="1:327">
      <c r="A351" s="1971"/>
      <c r="B351" s="1972"/>
      <c r="C351" s="1972"/>
      <c r="D351" s="1972"/>
      <c r="E351" s="1972"/>
      <c r="F351" s="1973"/>
      <c r="G351" s="1972"/>
      <c r="H351" s="1972"/>
      <c r="I351" s="1972"/>
      <c r="J351" s="1972"/>
      <c r="K351" s="1972"/>
      <c r="L351" s="1972"/>
      <c r="M351" s="1972"/>
      <c r="N351" s="1972" t="s">
        <v>1690</v>
      </c>
      <c r="O351" s="1973"/>
      <c r="P351" s="1972"/>
      <c r="Q351" s="1972"/>
      <c r="R351" s="1999"/>
      <c r="S351" s="1999"/>
      <c r="T351" s="1999"/>
      <c r="U351" s="1999"/>
      <c r="V351" s="2000"/>
      <c r="W351" s="2000"/>
      <c r="X351" s="1972"/>
      <c r="Y351" s="1972"/>
      <c r="Z351" s="1972"/>
      <c r="AA351" s="2008"/>
      <c r="AB351" s="1972"/>
      <c r="AC351" s="1972"/>
      <c r="AD351" s="1972"/>
      <c r="AE351" s="1972"/>
      <c r="AF351" s="1972"/>
      <c r="AG351" s="1972"/>
      <c r="AH351" s="1972"/>
      <c r="AI351" s="1972"/>
      <c r="AJ351" s="1972"/>
      <c r="AK351" s="1972"/>
      <c r="AL351" s="1972"/>
      <c r="AM351" s="1972"/>
      <c r="AN351" s="1972"/>
      <c r="AO351" s="1972"/>
      <c r="AP351" s="2000"/>
      <c r="AQ351" s="2021"/>
      <c r="AR351" s="2000"/>
      <c r="AS351" s="2022"/>
      <c r="AT351" s="2023"/>
      <c r="AU351" s="2023"/>
      <c r="AV351" s="2023"/>
      <c r="AW351" s="2031"/>
      <c r="AX351" s="2032"/>
      <c r="AY351" s="2031"/>
      <c r="AZ351" s="1031"/>
      <c r="BA351" s="1031"/>
      <c r="BB351" s="1031"/>
      <c r="BC351" s="1031"/>
      <c r="BD351" s="1031"/>
      <c r="BE351" s="1031"/>
      <c r="BF351" s="1031"/>
      <c r="BG351" s="1031"/>
      <c r="BH351" s="1031"/>
      <c r="BI351" s="1031"/>
      <c r="BJ351" s="1031"/>
      <c r="BK351" s="1031"/>
      <c r="BL351" s="1031"/>
      <c r="BM351" s="1031"/>
      <c r="BN351" s="1031"/>
      <c r="BO351" s="1031"/>
      <c r="BP351" s="1031"/>
      <c r="BQ351" s="1031"/>
      <c r="BR351" s="1031"/>
      <c r="BS351" s="1031"/>
      <c r="BT351" s="1031"/>
      <c r="BU351" s="1031"/>
      <c r="BV351" s="1031"/>
      <c r="BW351" s="1031"/>
      <c r="BX351" s="1031"/>
      <c r="BY351" s="1031"/>
      <c r="BZ351" s="1031"/>
      <c r="CA351" s="1031"/>
      <c r="CB351" s="1031"/>
      <c r="CC351" s="1031"/>
      <c r="CD351" s="1031"/>
      <c r="CE351" s="1031"/>
      <c r="CF351" s="1031"/>
      <c r="CG351" s="1031"/>
      <c r="CH351" s="1031"/>
      <c r="CI351" s="1031"/>
      <c r="CJ351" s="1031"/>
      <c r="CK351" s="1031"/>
      <c r="CL351" s="1031"/>
      <c r="CM351" s="1031"/>
      <c r="CN351" s="1031"/>
      <c r="CO351" s="1031"/>
      <c r="CP351" s="1031"/>
      <c r="CQ351" s="1031"/>
      <c r="CR351" s="1031"/>
      <c r="CS351" s="1031"/>
      <c r="CT351" s="1031"/>
      <c r="CU351" s="1031"/>
      <c r="CV351" s="1031"/>
      <c r="CW351" s="1031"/>
      <c r="CX351" s="1031"/>
      <c r="CY351" s="1031"/>
      <c r="CZ351" s="1031"/>
      <c r="DA351" s="1031"/>
      <c r="DB351" s="1031"/>
      <c r="DC351" s="1031"/>
      <c r="DD351" s="1031"/>
      <c r="DE351" s="1031"/>
      <c r="DF351" s="1031"/>
      <c r="DG351" s="1031"/>
      <c r="DH351" s="1031"/>
      <c r="DI351" s="1031"/>
      <c r="DJ351" s="1031"/>
      <c r="DK351" s="1031"/>
      <c r="DL351" s="1031"/>
      <c r="DM351" s="1031"/>
      <c r="DN351" s="1031"/>
      <c r="DO351" s="1031"/>
      <c r="DP351" s="1031"/>
      <c r="DQ351" s="1031"/>
      <c r="DR351" s="1031"/>
      <c r="DS351" s="1031"/>
      <c r="DT351" s="1031"/>
      <c r="DU351" s="1031"/>
      <c r="DV351" s="1031"/>
      <c r="DW351" s="1031"/>
      <c r="DX351" s="1031"/>
      <c r="DY351" s="1031"/>
      <c r="DZ351" s="1031"/>
      <c r="EA351" s="1031"/>
      <c r="EB351" s="1031"/>
      <c r="EC351" s="1031"/>
      <c r="ED351" s="1031"/>
      <c r="EE351" s="1031"/>
      <c r="EF351" s="1031"/>
      <c r="EG351" s="1031"/>
      <c r="EH351" s="1031"/>
      <c r="EI351" s="1031"/>
      <c r="EJ351" s="1031"/>
      <c r="EK351" s="1031"/>
      <c r="EL351" s="1031"/>
      <c r="EM351" s="1031"/>
      <c r="EN351" s="1031"/>
      <c r="EO351" s="1031"/>
      <c r="EP351" s="1031"/>
      <c r="EQ351" s="1031"/>
      <c r="ER351" s="1031"/>
      <c r="ES351" s="1031"/>
      <c r="ET351" s="1031"/>
      <c r="EU351" s="1031"/>
      <c r="EV351" s="1031"/>
      <c r="EW351" s="1031"/>
      <c r="EX351" s="1031"/>
      <c r="EY351" s="1031"/>
      <c r="EZ351" s="1031"/>
      <c r="FA351" s="1031"/>
      <c r="FB351" s="1031"/>
      <c r="FC351" s="1031"/>
      <c r="FD351" s="1031"/>
      <c r="FE351" s="1031"/>
      <c r="FF351" s="1031"/>
      <c r="FG351" s="1031"/>
      <c r="FH351" s="1031"/>
      <c r="FI351" s="1031"/>
      <c r="FJ351" s="1031"/>
      <c r="FK351" s="1031"/>
      <c r="FL351" s="1031"/>
      <c r="FM351" s="1031"/>
      <c r="FN351" s="1031"/>
      <c r="FO351" s="1031"/>
      <c r="FP351" s="1031"/>
      <c r="FQ351" s="1031"/>
      <c r="FR351" s="1031"/>
      <c r="FS351" s="1031"/>
      <c r="FT351" s="1031"/>
      <c r="FU351" s="1031"/>
      <c r="FV351" s="1031"/>
      <c r="FW351" s="1031"/>
      <c r="FX351" s="1031"/>
      <c r="FY351" s="1031"/>
      <c r="FZ351" s="1031"/>
      <c r="GA351" s="1031"/>
      <c r="GB351" s="1031"/>
      <c r="GC351" s="1031"/>
      <c r="GD351" s="1031"/>
      <c r="GE351" s="1031"/>
      <c r="GF351" s="1031"/>
      <c r="GG351" s="1031"/>
      <c r="GH351" s="1031"/>
      <c r="GI351" s="1031"/>
      <c r="GJ351" s="1031"/>
      <c r="GK351" s="1031"/>
      <c r="GL351" s="1031"/>
      <c r="GM351" s="1031"/>
      <c r="GN351" s="1031"/>
      <c r="GO351" s="1031"/>
      <c r="GP351" s="1031"/>
      <c r="GQ351" s="1031"/>
      <c r="GR351" s="1031"/>
      <c r="GS351" s="1031"/>
      <c r="GT351" s="1031"/>
      <c r="GU351" s="1031"/>
      <c r="GV351" s="1031"/>
      <c r="GW351" s="1031"/>
      <c r="GX351" s="1031"/>
      <c r="GY351" s="1031"/>
      <c r="GZ351" s="1031"/>
      <c r="HA351" s="1031"/>
      <c r="HB351" s="1031"/>
      <c r="HC351" s="1031"/>
      <c r="HD351" s="1031"/>
      <c r="HE351" s="1031"/>
      <c r="HF351" s="1031"/>
      <c r="HG351" s="1031"/>
      <c r="HH351" s="1031"/>
      <c r="HI351" s="1031"/>
      <c r="HJ351" s="1031"/>
      <c r="HK351" s="1031"/>
      <c r="HL351" s="1031"/>
      <c r="HM351" s="1031"/>
      <c r="HN351" s="1031"/>
      <c r="HO351" s="1031"/>
      <c r="HP351" s="1031"/>
      <c r="HQ351" s="1031"/>
      <c r="HR351" s="1031"/>
      <c r="HS351" s="1031"/>
      <c r="HT351" s="1031"/>
      <c r="HU351" s="1031"/>
      <c r="HV351" s="1031"/>
      <c r="HW351" s="1031"/>
      <c r="HX351" s="1031"/>
      <c r="HY351" s="1031"/>
      <c r="HZ351" s="1031"/>
      <c r="IA351" s="1031"/>
      <c r="IB351" s="1031"/>
      <c r="IC351" s="1031"/>
      <c r="ID351" s="1031"/>
      <c r="IE351" s="1031"/>
      <c r="IF351" s="1031"/>
      <c r="IG351" s="1031"/>
      <c r="IH351" s="1031"/>
      <c r="II351" s="1031"/>
      <c r="IJ351" s="1031"/>
      <c r="IK351" s="1031"/>
      <c r="IL351" s="1031"/>
      <c r="IM351" s="1031"/>
      <c r="IN351" s="1031"/>
      <c r="IO351" s="1031"/>
      <c r="IP351" s="1031"/>
      <c r="IQ351" s="1031"/>
      <c r="IR351" s="1031"/>
      <c r="IS351" s="1031"/>
      <c r="IT351" s="1031"/>
      <c r="IU351" s="1031"/>
      <c r="IV351" s="1031"/>
      <c r="IW351" s="1031"/>
      <c r="IX351" s="1031"/>
      <c r="IY351" s="1031"/>
      <c r="IZ351" s="1031"/>
      <c r="JA351" s="1031"/>
      <c r="JB351" s="1031"/>
      <c r="JC351" s="1031"/>
      <c r="JD351" s="1031"/>
      <c r="JE351" s="1031"/>
      <c r="JF351" s="1031"/>
      <c r="JG351" s="1031"/>
      <c r="JH351" s="1031"/>
      <c r="JI351" s="1031"/>
      <c r="JJ351" s="1031"/>
      <c r="JK351" s="1031"/>
      <c r="JL351" s="1031"/>
      <c r="JM351" s="1031"/>
      <c r="JN351" s="1031"/>
      <c r="JO351" s="1031"/>
      <c r="JP351" s="1031"/>
      <c r="JQ351" s="1031"/>
      <c r="JR351" s="1031"/>
      <c r="JS351" s="1031"/>
      <c r="JT351" s="1031"/>
      <c r="JU351" s="1031"/>
      <c r="JV351" s="1031"/>
      <c r="JW351" s="1031"/>
      <c r="JX351" s="1031"/>
      <c r="JY351" s="1031"/>
      <c r="JZ351" s="1031"/>
      <c r="KA351" s="1031"/>
      <c r="KB351" s="1031"/>
      <c r="KC351" s="1031"/>
      <c r="KD351" s="1031"/>
      <c r="KE351" s="1031"/>
      <c r="KF351" s="1031"/>
      <c r="KG351" s="1031"/>
      <c r="KH351" s="1031"/>
      <c r="KI351" s="1031"/>
      <c r="KJ351" s="1031"/>
      <c r="KK351" s="1031"/>
      <c r="KL351" s="1031"/>
      <c r="KM351" s="1031"/>
      <c r="KN351" s="1031"/>
      <c r="KO351" s="1031"/>
      <c r="KP351" s="1031"/>
      <c r="KQ351" s="1031"/>
      <c r="KR351" s="1031"/>
      <c r="KS351" s="1031"/>
      <c r="KT351" s="1031"/>
      <c r="KU351" s="1031"/>
      <c r="KV351" s="1031"/>
      <c r="KW351" s="1031"/>
      <c r="KX351" s="1031"/>
      <c r="KY351" s="1031"/>
      <c r="KZ351" s="1031"/>
      <c r="LA351" s="1031"/>
      <c r="LB351" s="1031"/>
      <c r="LC351" s="1031"/>
      <c r="LD351" s="1031"/>
      <c r="LE351" s="1031"/>
      <c r="LF351" s="1031"/>
      <c r="LG351" s="1031"/>
      <c r="LH351" s="1031"/>
      <c r="LI351" s="1031"/>
      <c r="LJ351" s="1031"/>
      <c r="LK351" s="1031"/>
      <c r="LL351" s="1031"/>
      <c r="LM351" s="1031"/>
      <c r="LN351" s="1031"/>
      <c r="LO351" s="2034"/>
    </row>
    <row r="352" s="1010" customFormat="1" ht="26.25" customHeight="1" spans="1:326">
      <c r="A352" s="1974"/>
      <c r="B352" s="1019"/>
      <c r="C352" s="1059"/>
      <c r="D352" s="1011"/>
      <c r="E352" s="1019"/>
      <c r="F352" s="1019"/>
      <c r="G352" s="1020"/>
      <c r="H352" s="1011"/>
      <c r="I352" s="1982" t="s">
        <v>1691</v>
      </c>
      <c r="J352" s="1983">
        <f>SUM(J5:J351)</f>
        <v>2171936</v>
      </c>
      <c r="K352" s="1011"/>
      <c r="L352" s="1011"/>
      <c r="M352" s="1011"/>
      <c r="N352" s="1077"/>
      <c r="O352" s="1077"/>
      <c r="P352" s="1078"/>
      <c r="Q352" s="1022"/>
      <c r="R352" s="1491"/>
      <c r="S352" s="1491"/>
      <c r="T352" s="1491"/>
      <c r="U352" s="1491"/>
      <c r="V352" s="1112"/>
      <c r="W352" s="1112"/>
      <c r="X352" s="1111"/>
      <c r="Y352" s="1113"/>
      <c r="Z352" s="1111"/>
      <c r="AA352" s="1026"/>
      <c r="AB352" s="1026"/>
      <c r="AC352" s="1027"/>
      <c r="AD352" s="1011"/>
      <c r="AE352" s="1140"/>
      <c r="AF352" s="2009">
        <f>SUM(AF5:AF351)</f>
        <v>2534761.4648</v>
      </c>
      <c r="AG352" s="1020"/>
      <c r="AH352" s="1020"/>
      <c r="AI352" s="2015"/>
      <c r="AJ352" s="2015">
        <f>SUM(AJ5:AJ351)</f>
        <v>1484886</v>
      </c>
      <c r="AK352" s="2015">
        <f>SUM(AK5:AK351)</f>
        <v>700276</v>
      </c>
      <c r="AL352" s="2015">
        <f>SUM(AL30:AL351)</f>
        <v>47572</v>
      </c>
      <c r="AM352" s="2015"/>
      <c r="AN352" s="2015">
        <f>SUM(AN5:AN351)</f>
        <v>3912</v>
      </c>
      <c r="AO352" s="2015">
        <f>SUM(AO5:AO351)</f>
        <v>1138</v>
      </c>
      <c r="AP352" s="2015"/>
      <c r="AQ352" s="2015">
        <f t="shared" ref="AQ352:AY352" si="204">SUM(AQ5:AQ351)</f>
        <v>1688314</v>
      </c>
      <c r="AR352" s="2015">
        <f t="shared" si="204"/>
        <v>496944</v>
      </c>
      <c r="AS352" s="2024">
        <f t="shared" si="204"/>
        <v>496304.2</v>
      </c>
      <c r="AT352" s="2024">
        <f t="shared" si="204"/>
        <v>474212.2</v>
      </c>
      <c r="AU352" s="2024">
        <f t="shared" si="204"/>
        <v>414748.2</v>
      </c>
      <c r="AV352" s="2024">
        <f t="shared" si="204"/>
        <v>416928.2</v>
      </c>
      <c r="AW352" s="2024">
        <f t="shared" si="204"/>
        <v>409759.2</v>
      </c>
      <c r="AX352" s="2024" t="e">
        <f t="shared" si="204"/>
        <v>#DIV/0!</v>
      </c>
      <c r="AY352" s="2024" t="e">
        <f t="shared" si="204"/>
        <v>#DIV/0!</v>
      </c>
      <c r="AZ352" s="2024"/>
      <c r="BA352" s="1030"/>
      <c r="BB352" s="1031"/>
      <c r="BC352" s="1031"/>
      <c r="BD352" s="1031"/>
      <c r="BE352" s="1031"/>
      <c r="BF352" s="1031"/>
      <c r="BG352" s="1031"/>
      <c r="BH352" s="1031"/>
      <c r="BI352" s="1031"/>
      <c r="BJ352" s="1031"/>
      <c r="BK352" s="1031"/>
      <c r="BL352" s="1031"/>
      <c r="BM352" s="1031"/>
      <c r="BN352" s="1031"/>
      <c r="BO352" s="1031"/>
      <c r="BP352" s="1031"/>
      <c r="BQ352" s="1031"/>
      <c r="BR352" s="1031"/>
      <c r="BS352" s="1031"/>
      <c r="BT352" s="1031"/>
      <c r="BU352" s="1031"/>
      <c r="BV352" s="1031"/>
      <c r="BW352" s="1031"/>
      <c r="BX352" s="1031"/>
      <c r="BY352" s="1031"/>
      <c r="BZ352" s="1031"/>
      <c r="CA352" s="1031"/>
      <c r="CB352" s="1031"/>
      <c r="CC352" s="1031"/>
      <c r="CD352" s="1031"/>
      <c r="CE352" s="1031"/>
      <c r="CF352" s="1031"/>
      <c r="CG352" s="1031"/>
      <c r="CH352" s="1031"/>
      <c r="CI352" s="1031"/>
      <c r="CJ352" s="1031"/>
      <c r="CK352" s="1031"/>
      <c r="CL352" s="1031"/>
      <c r="CM352" s="1031"/>
      <c r="CN352" s="1031"/>
      <c r="CO352" s="1031"/>
      <c r="CP352" s="1031"/>
      <c r="CQ352" s="1031"/>
      <c r="CR352" s="1031"/>
      <c r="CS352" s="1031"/>
      <c r="CT352" s="1031"/>
      <c r="CU352" s="1031"/>
      <c r="CV352" s="1031"/>
      <c r="CW352" s="1031"/>
      <c r="CX352" s="1031"/>
      <c r="CY352" s="1031"/>
      <c r="CZ352" s="1031"/>
      <c r="DA352" s="1031"/>
      <c r="DB352" s="1031"/>
      <c r="DC352" s="1031"/>
      <c r="DD352" s="1031"/>
      <c r="DE352" s="1031"/>
      <c r="DF352" s="1031"/>
      <c r="DG352" s="1031"/>
      <c r="DH352" s="1031"/>
      <c r="DI352" s="1031"/>
      <c r="DJ352" s="1031"/>
      <c r="DK352" s="1031"/>
      <c r="DL352" s="1031"/>
      <c r="DM352" s="1031"/>
      <c r="DN352" s="1031"/>
      <c r="DO352" s="1031"/>
      <c r="DP352" s="1031"/>
      <c r="DQ352" s="1031"/>
      <c r="DR352" s="1031"/>
      <c r="DS352" s="1031"/>
      <c r="DT352" s="1031"/>
      <c r="DU352" s="1031"/>
      <c r="DV352" s="1031"/>
      <c r="DW352" s="1031"/>
      <c r="DX352" s="1031"/>
      <c r="DY352" s="1031"/>
      <c r="DZ352" s="1031"/>
      <c r="EA352" s="1031"/>
      <c r="EB352" s="1031"/>
      <c r="EC352" s="1031"/>
      <c r="ED352" s="1031"/>
      <c r="EE352" s="1031"/>
      <c r="EF352" s="1031"/>
      <c r="EG352" s="1031"/>
      <c r="EH352" s="1031"/>
      <c r="EI352" s="1031"/>
      <c r="EJ352" s="1031"/>
      <c r="EK352" s="1031"/>
      <c r="EL352" s="1031"/>
      <c r="EM352" s="1031"/>
      <c r="EN352" s="1031"/>
      <c r="EO352" s="1031"/>
      <c r="EP352" s="1031"/>
      <c r="EQ352" s="1031"/>
      <c r="ER352" s="1031"/>
      <c r="ES352" s="1031"/>
      <c r="ET352" s="1031"/>
      <c r="EU352" s="1031"/>
      <c r="EV352" s="1031"/>
      <c r="EW352" s="1031"/>
      <c r="EX352" s="1031"/>
      <c r="EY352" s="1031"/>
      <c r="EZ352" s="1031"/>
      <c r="FA352" s="1031"/>
      <c r="FB352" s="1031"/>
      <c r="FC352" s="1031"/>
      <c r="FD352" s="1031"/>
      <c r="FE352" s="1031"/>
      <c r="FF352" s="1031"/>
      <c r="FG352" s="1031"/>
      <c r="FH352" s="1031"/>
      <c r="FI352" s="1031"/>
      <c r="FJ352" s="1031"/>
      <c r="FK352" s="1031"/>
      <c r="FL352" s="1031"/>
      <c r="FM352" s="1031"/>
      <c r="FN352" s="1031"/>
      <c r="FO352" s="1031"/>
      <c r="FP352" s="1031"/>
      <c r="FQ352" s="1031"/>
      <c r="FR352" s="1031"/>
      <c r="FS352" s="1031"/>
      <c r="FT352" s="1031"/>
      <c r="FU352" s="1031"/>
      <c r="FV352" s="1031"/>
      <c r="FW352" s="1031"/>
      <c r="FX352" s="1031"/>
      <c r="FY352" s="1031"/>
      <c r="FZ352" s="1031"/>
      <c r="GA352" s="1031"/>
      <c r="GB352" s="1031"/>
      <c r="GC352" s="1031"/>
      <c r="GD352" s="1031"/>
      <c r="GE352" s="1031"/>
      <c r="GF352" s="1031"/>
      <c r="GG352" s="1031"/>
      <c r="GH352" s="1031"/>
      <c r="GI352" s="1031"/>
      <c r="GJ352" s="1031"/>
      <c r="GK352" s="1031"/>
      <c r="GL352" s="1031"/>
      <c r="GM352" s="1031"/>
      <c r="GN352" s="1031"/>
      <c r="GO352" s="1031"/>
      <c r="GP352" s="1031"/>
      <c r="GQ352" s="1031"/>
      <c r="GR352" s="1031"/>
      <c r="GS352" s="1031"/>
      <c r="GT352" s="1031"/>
      <c r="GU352" s="1031"/>
      <c r="GV352" s="1031"/>
      <c r="GW352" s="1031"/>
      <c r="GX352" s="1031"/>
      <c r="GY352" s="1031"/>
      <c r="GZ352" s="1031"/>
      <c r="HA352" s="1031"/>
      <c r="HB352" s="1031"/>
      <c r="HC352" s="1031"/>
      <c r="HD352" s="1031"/>
      <c r="HE352" s="1031"/>
      <c r="HF352" s="1031"/>
      <c r="HG352" s="1031"/>
      <c r="HH352" s="1031"/>
      <c r="HI352" s="1031"/>
      <c r="HJ352" s="1031"/>
      <c r="HK352" s="1031"/>
      <c r="HL352" s="1031"/>
      <c r="HM352" s="1031"/>
      <c r="HN352" s="1031"/>
      <c r="HO352" s="1031"/>
      <c r="HP352" s="1031"/>
      <c r="HQ352" s="1031"/>
      <c r="HR352" s="1031"/>
      <c r="HS352" s="1031"/>
      <c r="HT352" s="1031"/>
      <c r="HU352" s="1031"/>
      <c r="HV352" s="1031"/>
      <c r="HW352" s="1031"/>
      <c r="HX352" s="1031"/>
      <c r="HY352" s="1031"/>
      <c r="HZ352" s="1031"/>
      <c r="IA352" s="1031"/>
      <c r="IB352" s="1031"/>
      <c r="IC352" s="1031"/>
      <c r="ID352" s="1031"/>
      <c r="IE352" s="1031"/>
      <c r="IF352" s="1031"/>
      <c r="IG352" s="1031"/>
      <c r="IH352" s="1031"/>
      <c r="II352" s="1031"/>
      <c r="IJ352" s="1031"/>
      <c r="IK352" s="1031"/>
      <c r="IL352" s="1031"/>
      <c r="IM352" s="1031"/>
      <c r="IN352" s="1031"/>
      <c r="IO352" s="1031"/>
      <c r="IP352" s="1031"/>
      <c r="IQ352" s="1031"/>
      <c r="IR352" s="1031"/>
      <c r="IS352" s="1031"/>
      <c r="IT352" s="1031"/>
      <c r="IU352" s="1031"/>
      <c r="IV352" s="1031"/>
      <c r="IW352" s="1031"/>
      <c r="IX352" s="1031"/>
      <c r="IY352" s="1031"/>
      <c r="IZ352" s="1031"/>
      <c r="JA352" s="1031"/>
      <c r="JB352" s="1031"/>
      <c r="JC352" s="1031"/>
      <c r="JD352" s="1031"/>
      <c r="JE352" s="1031"/>
      <c r="JF352" s="1031"/>
      <c r="JG352" s="1031"/>
      <c r="JH352" s="1031"/>
      <c r="JI352" s="1031"/>
      <c r="JJ352" s="1031"/>
      <c r="JK352" s="1031"/>
      <c r="JL352" s="1031"/>
      <c r="JM352" s="1031"/>
      <c r="JN352" s="1031"/>
      <c r="JO352" s="1031"/>
      <c r="JP352" s="1031"/>
      <c r="JQ352" s="1031"/>
      <c r="JR352" s="1031"/>
      <c r="JS352" s="1031"/>
      <c r="JT352" s="1031"/>
      <c r="JU352" s="1031"/>
      <c r="JV352" s="1031"/>
      <c r="JW352" s="1031"/>
      <c r="JX352" s="1031"/>
      <c r="JY352" s="1031"/>
      <c r="JZ352" s="1031"/>
      <c r="KA352" s="1031"/>
      <c r="KB352" s="1031"/>
      <c r="KC352" s="1031"/>
      <c r="KD352" s="1031"/>
      <c r="KE352" s="1031"/>
      <c r="KF352" s="1031"/>
      <c r="KG352" s="1031"/>
      <c r="KH352" s="1031"/>
      <c r="KI352" s="1031"/>
      <c r="KJ352" s="1031"/>
      <c r="KK352" s="1031"/>
      <c r="KL352" s="1031"/>
      <c r="KM352" s="1031"/>
      <c r="KN352" s="1031"/>
      <c r="KO352" s="1031"/>
      <c r="KP352" s="1031"/>
      <c r="KQ352" s="1031"/>
      <c r="KR352" s="1031"/>
      <c r="KS352" s="1031"/>
      <c r="KT352" s="1031"/>
      <c r="KU352" s="1031"/>
      <c r="KV352" s="1031"/>
      <c r="KW352" s="1031"/>
      <c r="KX352" s="1031"/>
      <c r="KY352" s="1031"/>
      <c r="KZ352" s="1031"/>
      <c r="LA352" s="1031"/>
      <c r="LB352" s="1031"/>
      <c r="LC352" s="1031"/>
      <c r="LD352" s="1031"/>
      <c r="LE352" s="1031"/>
      <c r="LF352" s="1031"/>
      <c r="LG352" s="1031"/>
      <c r="LH352" s="1031"/>
      <c r="LI352" s="1031"/>
      <c r="LJ352" s="1031"/>
      <c r="LK352" s="1031"/>
      <c r="LL352" s="1031"/>
      <c r="LM352" s="1031"/>
      <c r="LN352" s="1031"/>
    </row>
    <row r="353" s="1010" customFormat="1" ht="22" customHeight="1" spans="1:326">
      <c r="A353" s="1018"/>
      <c r="B353" s="1019"/>
      <c r="C353" s="1019"/>
      <c r="D353" s="1011"/>
      <c r="E353" s="1019"/>
      <c r="F353" s="1019"/>
      <c r="G353" s="1020"/>
      <c r="H353" s="1011"/>
      <c r="I353" s="1019"/>
      <c r="J353" s="1011"/>
      <c r="K353" s="1011"/>
      <c r="L353" s="1011"/>
      <c r="M353" s="1011"/>
      <c r="N353" s="1011"/>
      <c r="O353" s="1011"/>
      <c r="P353" s="1021"/>
      <c r="Q353" s="1022"/>
      <c r="R353" s="1491"/>
      <c r="S353" s="1491"/>
      <c r="T353" s="1491"/>
      <c r="U353" s="1491"/>
      <c r="V353" s="1023"/>
      <c r="W353" s="1023"/>
      <c r="X353" s="1111"/>
      <c r="Y353" s="1025"/>
      <c r="Z353" s="1111"/>
      <c r="AA353" s="1026"/>
      <c r="AB353" s="1026"/>
      <c r="AC353" s="1027"/>
      <c r="AD353" s="1011"/>
      <c r="AE353" s="1011"/>
      <c r="AF353" s="1028"/>
      <c r="AG353" s="1020"/>
      <c r="AH353" s="1020"/>
      <c r="AI353" s="1020"/>
      <c r="AJ353" s="1020"/>
      <c r="AK353" s="2016"/>
      <c r="AL353" s="2016"/>
      <c r="AM353" s="2016"/>
      <c r="AN353" s="2016"/>
      <c r="AO353" s="2025" t="s">
        <v>5886</v>
      </c>
      <c r="AP353" s="2026">
        <f>SUMIF($AI$4:$AI$351,"5",$AJ$4:$AJ$351)</f>
        <v>1446400</v>
      </c>
      <c r="AQ353" s="2026"/>
      <c r="AR353" s="2026"/>
      <c r="AS353" s="2027">
        <f>$AP$353/5</f>
        <v>289280</v>
      </c>
      <c r="AT353" s="2027">
        <f>$AP$353/5</f>
        <v>289280</v>
      </c>
      <c r="AU353" s="2027">
        <f>$AP$353/5</f>
        <v>289280</v>
      </c>
      <c r="AV353" s="2027">
        <f>$AP$353/5</f>
        <v>289280</v>
      </c>
      <c r="AW353" s="2027">
        <f>$AP$353/5</f>
        <v>289280</v>
      </c>
      <c r="AX353" s="2033"/>
      <c r="AY353" s="2033"/>
      <c r="AZ353" s="1031"/>
      <c r="BA353" s="1031"/>
      <c r="BB353" s="1031"/>
      <c r="BC353" s="1031"/>
      <c r="BD353" s="1031"/>
      <c r="BE353" s="1031"/>
      <c r="BF353" s="1031"/>
      <c r="BG353" s="1031"/>
      <c r="BH353" s="1031"/>
      <c r="BI353" s="1031"/>
      <c r="BJ353" s="1031"/>
      <c r="BK353" s="1031"/>
      <c r="BL353" s="1031"/>
      <c r="BM353" s="1031"/>
      <c r="BN353" s="1031"/>
      <c r="BO353" s="1031"/>
      <c r="BP353" s="1031"/>
      <c r="BQ353" s="1031"/>
      <c r="BR353" s="1031"/>
      <c r="BS353" s="1031"/>
      <c r="BT353" s="1031"/>
      <c r="BU353" s="1031"/>
      <c r="BV353" s="1031"/>
      <c r="BW353" s="1031"/>
      <c r="BX353" s="1031"/>
      <c r="BY353" s="1031"/>
      <c r="BZ353" s="1031"/>
      <c r="CA353" s="1031"/>
      <c r="CB353" s="1031"/>
      <c r="CC353" s="1031"/>
      <c r="CD353" s="1031"/>
      <c r="CE353" s="1031"/>
      <c r="CF353" s="1031"/>
      <c r="CG353" s="1031"/>
      <c r="CH353" s="1031"/>
      <c r="CI353" s="1031"/>
      <c r="CJ353" s="1031"/>
      <c r="CK353" s="1031"/>
      <c r="CL353" s="1031"/>
      <c r="CM353" s="1031"/>
      <c r="CN353" s="1031"/>
      <c r="CO353" s="1031"/>
      <c r="CP353" s="1031"/>
      <c r="CQ353" s="1031"/>
      <c r="CR353" s="1031"/>
      <c r="CS353" s="1031"/>
      <c r="CT353" s="1031"/>
      <c r="CU353" s="1031"/>
      <c r="CV353" s="1031"/>
      <c r="CW353" s="1031"/>
      <c r="CX353" s="1031"/>
      <c r="CY353" s="1031"/>
      <c r="CZ353" s="1031"/>
      <c r="DA353" s="1031"/>
      <c r="DB353" s="1031"/>
      <c r="DC353" s="1031"/>
      <c r="DD353" s="1031"/>
      <c r="DE353" s="1031"/>
      <c r="DF353" s="1031"/>
      <c r="DG353" s="1031"/>
      <c r="DH353" s="1031"/>
      <c r="DI353" s="1031"/>
      <c r="DJ353" s="1031"/>
      <c r="DK353" s="1031"/>
      <c r="DL353" s="1031"/>
      <c r="DM353" s="1031"/>
      <c r="DN353" s="1031"/>
      <c r="DO353" s="1031"/>
      <c r="DP353" s="1031"/>
      <c r="DQ353" s="1031"/>
      <c r="DR353" s="1031"/>
      <c r="DS353" s="1031"/>
      <c r="DT353" s="1031"/>
      <c r="DU353" s="1031"/>
      <c r="DV353" s="1031"/>
      <c r="DW353" s="1031"/>
      <c r="DX353" s="1031"/>
      <c r="DY353" s="1031"/>
      <c r="DZ353" s="1031"/>
      <c r="EA353" s="1031"/>
      <c r="EB353" s="1031"/>
      <c r="EC353" s="1031"/>
      <c r="ED353" s="1031"/>
      <c r="EE353" s="1031"/>
      <c r="EF353" s="1031"/>
      <c r="EG353" s="1031"/>
      <c r="EH353" s="1031"/>
      <c r="EI353" s="1031"/>
      <c r="EJ353" s="1031"/>
      <c r="EK353" s="1031"/>
      <c r="EL353" s="1031"/>
      <c r="EM353" s="1031"/>
      <c r="EN353" s="1031"/>
      <c r="EO353" s="1031"/>
      <c r="EP353" s="1031"/>
      <c r="EQ353" s="1031"/>
      <c r="ER353" s="1031"/>
      <c r="ES353" s="1031"/>
      <c r="ET353" s="1031"/>
      <c r="EU353" s="1031"/>
      <c r="EV353" s="1031"/>
      <c r="EW353" s="1031"/>
      <c r="EX353" s="1031"/>
      <c r="EY353" s="1031"/>
      <c r="EZ353" s="1031"/>
      <c r="FA353" s="1031"/>
      <c r="FB353" s="1031"/>
      <c r="FC353" s="1031"/>
      <c r="FD353" s="1031"/>
      <c r="FE353" s="1031"/>
      <c r="FF353" s="1031"/>
      <c r="FG353" s="1031"/>
      <c r="FH353" s="1031"/>
      <c r="FI353" s="1031"/>
      <c r="FJ353" s="1031"/>
      <c r="FK353" s="1031"/>
      <c r="FL353" s="1031"/>
      <c r="FM353" s="1031"/>
      <c r="FN353" s="1031"/>
      <c r="FO353" s="1031"/>
      <c r="FP353" s="1031"/>
      <c r="FQ353" s="1031"/>
      <c r="FR353" s="1031"/>
      <c r="FS353" s="1031"/>
      <c r="FT353" s="1031"/>
      <c r="FU353" s="1031"/>
      <c r="FV353" s="1031"/>
      <c r="FW353" s="1031"/>
      <c r="FX353" s="1031"/>
      <c r="FY353" s="1031"/>
      <c r="FZ353" s="1031"/>
      <c r="GA353" s="1031"/>
      <c r="GB353" s="1031"/>
      <c r="GC353" s="1031"/>
      <c r="GD353" s="1031"/>
      <c r="GE353" s="1031"/>
      <c r="GF353" s="1031"/>
      <c r="GG353" s="1031"/>
      <c r="GH353" s="1031"/>
      <c r="GI353" s="1031"/>
      <c r="GJ353" s="1031"/>
      <c r="GK353" s="1031"/>
      <c r="GL353" s="1031"/>
      <c r="GM353" s="1031"/>
      <c r="GN353" s="1031"/>
      <c r="GO353" s="1031"/>
      <c r="GP353" s="1031"/>
      <c r="GQ353" s="1031"/>
      <c r="GR353" s="1031"/>
      <c r="GS353" s="1031"/>
      <c r="GT353" s="1031"/>
      <c r="GU353" s="1031"/>
      <c r="GV353" s="1031"/>
      <c r="GW353" s="1031"/>
      <c r="GX353" s="1031"/>
      <c r="GY353" s="1031"/>
      <c r="GZ353" s="1031"/>
      <c r="HA353" s="1031"/>
      <c r="HB353" s="1031"/>
      <c r="HC353" s="1031"/>
      <c r="HD353" s="1031"/>
      <c r="HE353" s="1031"/>
      <c r="HF353" s="1031"/>
      <c r="HG353" s="1031"/>
      <c r="HH353" s="1031"/>
      <c r="HI353" s="1031"/>
      <c r="HJ353" s="1031"/>
      <c r="HK353" s="1031"/>
      <c r="HL353" s="1031"/>
      <c r="HM353" s="1031"/>
      <c r="HN353" s="1031"/>
      <c r="HO353" s="1031"/>
      <c r="HP353" s="1031"/>
      <c r="HQ353" s="1031"/>
      <c r="HR353" s="1031"/>
      <c r="HS353" s="1031"/>
      <c r="HT353" s="1031"/>
      <c r="HU353" s="1031"/>
      <c r="HV353" s="1031"/>
      <c r="HW353" s="1031"/>
      <c r="HX353" s="1031"/>
      <c r="HY353" s="1031"/>
      <c r="HZ353" s="1031"/>
      <c r="IA353" s="1031"/>
      <c r="IB353" s="1031"/>
      <c r="IC353" s="1031"/>
      <c r="ID353" s="1031"/>
      <c r="IE353" s="1031"/>
      <c r="IF353" s="1031"/>
      <c r="IG353" s="1031"/>
      <c r="IH353" s="1031"/>
      <c r="II353" s="1031"/>
      <c r="IJ353" s="1031"/>
      <c r="IK353" s="1031"/>
      <c r="IL353" s="1031"/>
      <c r="IM353" s="1031"/>
      <c r="IN353" s="1031"/>
      <c r="IO353" s="1031"/>
      <c r="IP353" s="1031"/>
      <c r="IQ353" s="1031"/>
      <c r="IR353" s="1031"/>
      <c r="IS353" s="1031"/>
      <c r="IT353" s="1031"/>
      <c r="IU353" s="1031"/>
      <c r="IV353" s="1031"/>
      <c r="IW353" s="1031"/>
      <c r="IX353" s="1031"/>
      <c r="IY353" s="1031"/>
      <c r="IZ353" s="1031"/>
      <c r="JA353" s="1031"/>
      <c r="JB353" s="1031"/>
      <c r="JC353" s="1031"/>
      <c r="JD353" s="1031"/>
      <c r="JE353" s="1031"/>
      <c r="JF353" s="1031"/>
      <c r="JG353" s="1031"/>
      <c r="JH353" s="1031"/>
      <c r="JI353" s="1031"/>
      <c r="JJ353" s="1031"/>
      <c r="JK353" s="1031"/>
      <c r="JL353" s="1031"/>
      <c r="JM353" s="1031"/>
      <c r="JN353" s="1031"/>
      <c r="JO353" s="1031"/>
      <c r="JP353" s="1031"/>
      <c r="JQ353" s="1031"/>
      <c r="JR353" s="1031"/>
      <c r="JS353" s="1031"/>
      <c r="JT353" s="1031"/>
      <c r="JU353" s="1031"/>
      <c r="JV353" s="1031"/>
      <c r="JW353" s="1031"/>
      <c r="JX353" s="1031"/>
      <c r="JY353" s="1031"/>
      <c r="JZ353" s="1031"/>
      <c r="KA353" s="1031"/>
      <c r="KB353" s="1031"/>
      <c r="KC353" s="1031"/>
      <c r="KD353" s="1031"/>
      <c r="KE353" s="1031"/>
      <c r="KF353" s="1031"/>
      <c r="KG353" s="1031"/>
      <c r="KH353" s="1031"/>
      <c r="KI353" s="1031"/>
      <c r="KJ353" s="1031"/>
      <c r="KK353" s="1031"/>
      <c r="KL353" s="1031"/>
      <c r="KM353" s="1031"/>
      <c r="KN353" s="1031"/>
      <c r="KO353" s="1031"/>
      <c r="KP353" s="1031"/>
      <c r="KQ353" s="1031"/>
      <c r="KR353" s="1031"/>
      <c r="KS353" s="1031"/>
      <c r="KT353" s="1031"/>
      <c r="KU353" s="1031"/>
      <c r="KV353" s="1031"/>
      <c r="KW353" s="1031"/>
      <c r="KX353" s="1031"/>
      <c r="KY353" s="1031"/>
      <c r="KZ353" s="1031"/>
      <c r="LA353" s="1031"/>
      <c r="LB353" s="1031"/>
      <c r="LC353" s="1031"/>
      <c r="LD353" s="1031"/>
      <c r="LE353" s="1031"/>
      <c r="LF353" s="1031"/>
      <c r="LG353" s="1031"/>
      <c r="LH353" s="1031"/>
      <c r="LI353" s="1031"/>
      <c r="LJ353" s="1031"/>
      <c r="LK353" s="1031"/>
      <c r="LL353" s="1031"/>
      <c r="LM353" s="1031"/>
      <c r="LN353" s="1031"/>
    </row>
    <row r="354" s="1010" customFormat="1" ht="22" customHeight="1" spans="1:326">
      <c r="A354" s="1018"/>
      <c r="B354" s="1019"/>
      <c r="C354" s="1019"/>
      <c r="D354" s="1011"/>
      <c r="E354" s="1019"/>
      <c r="F354" s="1019"/>
      <c r="G354" s="1020"/>
      <c r="H354" s="1011"/>
      <c r="I354" s="1019"/>
      <c r="J354" s="1011"/>
      <c r="K354" s="1011"/>
      <c r="L354" s="1011"/>
      <c r="M354" s="1011"/>
      <c r="N354" s="1011"/>
      <c r="O354" s="1011"/>
      <c r="P354" s="1021"/>
      <c r="Q354" s="1022"/>
      <c r="R354" s="1491"/>
      <c r="S354" s="1491"/>
      <c r="T354" s="1491"/>
      <c r="U354" s="1491"/>
      <c r="V354" s="1023"/>
      <c r="W354" s="1023"/>
      <c r="X354" s="1111"/>
      <c r="Y354" s="1025"/>
      <c r="Z354" s="1111"/>
      <c r="AA354" s="1026"/>
      <c r="AB354" s="1026"/>
      <c r="AC354" s="1027"/>
      <c r="AD354" s="1011"/>
      <c r="AE354" s="1011"/>
      <c r="AF354" s="1028"/>
      <c r="AG354" s="1020"/>
      <c r="AH354" s="1020"/>
      <c r="AI354" s="1020"/>
      <c r="AJ354" s="1020"/>
      <c r="AK354" s="1019"/>
      <c r="AL354" s="1019"/>
      <c r="AM354" s="1019"/>
      <c r="AN354" s="1019"/>
      <c r="AO354" s="2025" t="s">
        <v>3565</v>
      </c>
      <c r="AP354" s="2026">
        <f>SUM(AS354:AW354)</f>
        <v>28488</v>
      </c>
      <c r="AQ354" s="2026"/>
      <c r="AR354" s="2026"/>
      <c r="AS354" s="2026">
        <f>SUMIF($AI$4:$AI$351,"A",$AJ$4:$AJ$351)</f>
        <v>9216</v>
      </c>
      <c r="AT354" s="2026">
        <f>SUMIF($AI$4:$AI$351,"B",$AJ$4:$AJ$351)</f>
        <v>8736</v>
      </c>
      <c r="AU354" s="2026">
        <f>SUMIF($AI$4:$AI$351,"D",$AJ$4:$AJ$351)</f>
        <v>3216</v>
      </c>
      <c r="AV354" s="2026">
        <f>SUMIF($AI$4:$AI$351,"E",$AJ$4:$AJ$351)</f>
        <v>4104</v>
      </c>
      <c r="AW354" s="2026">
        <f>SUMIF($AI$4:$AI$351,"G",$AJ$4:$AJ$351)</f>
        <v>3216</v>
      </c>
      <c r="AX354" s="1029"/>
      <c r="AY354" s="1029"/>
      <c r="AZ354" s="1030"/>
      <c r="BA354" s="1030"/>
      <c r="BB354" s="1031"/>
      <c r="BC354" s="1031"/>
      <c r="BD354" s="1031"/>
      <c r="BE354" s="1031"/>
      <c r="BF354" s="1031"/>
      <c r="BG354" s="1031"/>
      <c r="BH354" s="1031"/>
      <c r="BI354" s="1031"/>
      <c r="BJ354" s="1031"/>
      <c r="BK354" s="1031"/>
      <c r="BL354" s="1031"/>
      <c r="BM354" s="1031"/>
      <c r="BN354" s="1031"/>
      <c r="BO354" s="1031"/>
      <c r="BP354" s="1031"/>
      <c r="BQ354" s="1031"/>
      <c r="BR354" s="1031"/>
      <c r="BS354" s="1031"/>
      <c r="BT354" s="1031"/>
      <c r="BU354" s="1031"/>
      <c r="BV354" s="1031"/>
      <c r="BW354" s="1031"/>
      <c r="BX354" s="1031"/>
      <c r="BY354" s="1031"/>
      <c r="BZ354" s="1031"/>
      <c r="CA354" s="1031"/>
      <c r="CB354" s="1031"/>
      <c r="CC354" s="1031"/>
      <c r="CD354" s="1031"/>
      <c r="CE354" s="1031"/>
      <c r="CF354" s="1031"/>
      <c r="CG354" s="1031"/>
      <c r="CH354" s="1031"/>
      <c r="CI354" s="1031"/>
      <c r="CJ354" s="1031"/>
      <c r="CK354" s="1031"/>
      <c r="CL354" s="1031"/>
      <c r="CM354" s="1031"/>
      <c r="CN354" s="1031"/>
      <c r="CO354" s="1031"/>
      <c r="CP354" s="1031"/>
      <c r="CQ354" s="1031"/>
      <c r="CR354" s="1031"/>
      <c r="CS354" s="1031"/>
      <c r="CT354" s="1031"/>
      <c r="CU354" s="1031"/>
      <c r="CV354" s="1031"/>
      <c r="CW354" s="1031"/>
      <c r="CX354" s="1031"/>
      <c r="CY354" s="1031"/>
      <c r="CZ354" s="1031"/>
      <c r="DA354" s="1031"/>
      <c r="DB354" s="1031"/>
      <c r="DC354" s="1031"/>
      <c r="DD354" s="1031"/>
      <c r="DE354" s="1031"/>
      <c r="DF354" s="1031"/>
      <c r="DG354" s="1031"/>
      <c r="DH354" s="1031"/>
      <c r="DI354" s="1031"/>
      <c r="DJ354" s="1031"/>
      <c r="DK354" s="1031"/>
      <c r="DL354" s="1031"/>
      <c r="DM354" s="1031"/>
      <c r="DN354" s="1031"/>
      <c r="DO354" s="1031"/>
      <c r="DP354" s="1031"/>
      <c r="DQ354" s="1031"/>
      <c r="DR354" s="1031"/>
      <c r="DS354" s="1031"/>
      <c r="DT354" s="1031"/>
      <c r="DU354" s="1031"/>
      <c r="DV354" s="1031"/>
      <c r="DW354" s="1031"/>
      <c r="DX354" s="1031"/>
      <c r="DY354" s="1031"/>
      <c r="DZ354" s="1031"/>
      <c r="EA354" s="1031"/>
      <c r="EB354" s="1031"/>
      <c r="EC354" s="1031"/>
      <c r="ED354" s="1031"/>
      <c r="EE354" s="1031"/>
      <c r="EF354" s="1031"/>
      <c r="EG354" s="1031"/>
      <c r="EH354" s="1031"/>
      <c r="EI354" s="1031"/>
      <c r="EJ354" s="1031"/>
      <c r="EK354" s="1031"/>
      <c r="EL354" s="1031"/>
      <c r="EM354" s="1031"/>
      <c r="EN354" s="1031"/>
      <c r="EO354" s="1031"/>
      <c r="EP354" s="1031"/>
      <c r="EQ354" s="1031"/>
      <c r="ER354" s="1031"/>
      <c r="ES354" s="1031"/>
      <c r="ET354" s="1031"/>
      <c r="EU354" s="1031"/>
      <c r="EV354" s="1031"/>
      <c r="EW354" s="1031"/>
      <c r="EX354" s="1031"/>
      <c r="EY354" s="1031"/>
      <c r="EZ354" s="1031"/>
      <c r="FA354" s="1031"/>
      <c r="FB354" s="1031"/>
      <c r="FC354" s="1031"/>
      <c r="FD354" s="1031"/>
      <c r="FE354" s="1031"/>
      <c r="FF354" s="1031"/>
      <c r="FG354" s="1031"/>
      <c r="FH354" s="1031"/>
      <c r="FI354" s="1031"/>
      <c r="FJ354" s="1031"/>
      <c r="FK354" s="1031"/>
      <c r="FL354" s="1031"/>
      <c r="FM354" s="1031"/>
      <c r="FN354" s="1031"/>
      <c r="FO354" s="1031"/>
      <c r="FP354" s="1031"/>
      <c r="FQ354" s="1031"/>
      <c r="FR354" s="1031"/>
      <c r="FS354" s="1031"/>
      <c r="FT354" s="1031"/>
      <c r="FU354" s="1031"/>
      <c r="FV354" s="1031"/>
      <c r="FW354" s="1031"/>
      <c r="FX354" s="1031"/>
      <c r="FY354" s="1031"/>
      <c r="FZ354" s="1031"/>
      <c r="GA354" s="1031"/>
      <c r="GB354" s="1031"/>
      <c r="GC354" s="1031"/>
      <c r="GD354" s="1031"/>
      <c r="GE354" s="1031"/>
      <c r="GF354" s="1031"/>
      <c r="GG354" s="1031"/>
      <c r="GH354" s="1031"/>
      <c r="GI354" s="1031"/>
      <c r="GJ354" s="1031"/>
      <c r="GK354" s="1031"/>
      <c r="GL354" s="1031"/>
      <c r="GM354" s="1031"/>
      <c r="GN354" s="1031"/>
      <c r="GO354" s="1031"/>
      <c r="GP354" s="1031"/>
      <c r="GQ354" s="1031"/>
      <c r="GR354" s="1031"/>
      <c r="GS354" s="1031"/>
      <c r="GT354" s="1031"/>
      <c r="GU354" s="1031"/>
      <c r="GV354" s="1031"/>
      <c r="GW354" s="1031"/>
      <c r="GX354" s="1031"/>
      <c r="GY354" s="1031"/>
      <c r="GZ354" s="1031"/>
      <c r="HA354" s="1031"/>
      <c r="HB354" s="1031"/>
      <c r="HC354" s="1031"/>
      <c r="HD354" s="1031"/>
      <c r="HE354" s="1031"/>
      <c r="HF354" s="1031"/>
      <c r="HG354" s="1031"/>
      <c r="HH354" s="1031"/>
      <c r="HI354" s="1031"/>
      <c r="HJ354" s="1031"/>
      <c r="HK354" s="1031"/>
      <c r="HL354" s="1031"/>
      <c r="HM354" s="1031"/>
      <c r="HN354" s="1031"/>
      <c r="HO354" s="1031"/>
      <c r="HP354" s="1031"/>
      <c r="HQ354" s="1031"/>
      <c r="HR354" s="1031"/>
      <c r="HS354" s="1031"/>
      <c r="HT354" s="1031"/>
      <c r="HU354" s="1031"/>
      <c r="HV354" s="1031"/>
      <c r="HW354" s="1031"/>
      <c r="HX354" s="1031"/>
      <c r="HY354" s="1031"/>
      <c r="HZ354" s="1031"/>
      <c r="IA354" s="1031"/>
      <c r="IB354" s="1031"/>
      <c r="IC354" s="1031"/>
      <c r="ID354" s="1031"/>
      <c r="IE354" s="1031"/>
      <c r="IF354" s="1031"/>
      <c r="IG354" s="1031"/>
      <c r="IH354" s="1031"/>
      <c r="II354" s="1031"/>
      <c r="IJ354" s="1031"/>
      <c r="IK354" s="1031"/>
      <c r="IL354" s="1031"/>
      <c r="IM354" s="1031"/>
      <c r="IN354" s="1031"/>
      <c r="IO354" s="1031"/>
      <c r="IP354" s="1031"/>
      <c r="IQ354" s="1031"/>
      <c r="IR354" s="1031"/>
      <c r="IS354" s="1031"/>
      <c r="IT354" s="1031"/>
      <c r="IU354" s="1031"/>
      <c r="IV354" s="1031"/>
      <c r="IW354" s="1031"/>
      <c r="IX354" s="1031"/>
      <c r="IY354" s="1031"/>
      <c r="IZ354" s="1031"/>
      <c r="JA354" s="1031"/>
      <c r="JB354" s="1031"/>
      <c r="JC354" s="1031"/>
      <c r="JD354" s="1031"/>
      <c r="JE354" s="1031"/>
      <c r="JF354" s="1031"/>
      <c r="JG354" s="1031"/>
      <c r="JH354" s="1031"/>
      <c r="JI354" s="1031"/>
      <c r="JJ354" s="1031"/>
      <c r="JK354" s="1031"/>
      <c r="JL354" s="1031"/>
      <c r="JM354" s="1031"/>
      <c r="JN354" s="1031"/>
      <c r="JO354" s="1031"/>
      <c r="JP354" s="1031"/>
      <c r="JQ354" s="1031"/>
      <c r="JR354" s="1031"/>
      <c r="JS354" s="1031"/>
      <c r="JT354" s="1031"/>
      <c r="JU354" s="1031"/>
      <c r="JV354" s="1031"/>
      <c r="JW354" s="1031"/>
      <c r="JX354" s="1031"/>
      <c r="JY354" s="1031"/>
      <c r="JZ354" s="1031"/>
      <c r="KA354" s="1031"/>
      <c r="KB354" s="1031"/>
      <c r="KC354" s="1031"/>
      <c r="KD354" s="1031"/>
      <c r="KE354" s="1031"/>
      <c r="KF354" s="1031"/>
      <c r="KG354" s="1031"/>
      <c r="KH354" s="1031"/>
      <c r="KI354" s="1031"/>
      <c r="KJ354" s="1031"/>
      <c r="KK354" s="1031"/>
      <c r="KL354" s="1031"/>
      <c r="KM354" s="1031"/>
      <c r="KN354" s="1031"/>
      <c r="KO354" s="1031"/>
      <c r="KP354" s="1031"/>
      <c r="KQ354" s="1031"/>
      <c r="KR354" s="1031"/>
      <c r="KS354" s="1031"/>
      <c r="KT354" s="1031"/>
      <c r="KU354" s="1031"/>
      <c r="KV354" s="1031"/>
      <c r="KW354" s="1031"/>
      <c r="KX354" s="1031"/>
      <c r="KY354" s="1031"/>
      <c r="KZ354" s="1031"/>
      <c r="LA354" s="1031"/>
      <c r="LB354" s="1031"/>
      <c r="LC354" s="1031"/>
      <c r="LD354" s="1031"/>
      <c r="LE354" s="1031"/>
      <c r="LF354" s="1031"/>
      <c r="LG354" s="1031"/>
      <c r="LH354" s="1031"/>
      <c r="LI354" s="1031"/>
      <c r="LJ354" s="1031"/>
      <c r="LK354" s="1031"/>
      <c r="LL354" s="1031"/>
      <c r="LM354" s="1031"/>
      <c r="LN354" s="1031"/>
    </row>
    <row r="355" s="1010" customFormat="1" ht="24" customHeight="1" spans="1:326">
      <c r="A355" s="1018"/>
      <c r="B355" s="1019"/>
      <c r="C355" s="1019"/>
      <c r="D355" s="1011"/>
      <c r="E355" s="1019"/>
      <c r="F355" s="1019"/>
      <c r="G355" s="1020"/>
      <c r="H355" s="1011"/>
      <c r="I355" s="1019"/>
      <c r="J355" s="1011"/>
      <c r="K355" s="1011"/>
      <c r="L355" s="1011"/>
      <c r="M355" s="1011"/>
      <c r="N355" s="1011"/>
      <c r="O355" s="1011"/>
      <c r="P355" s="1021"/>
      <c r="Q355" s="1022"/>
      <c r="R355" s="1491"/>
      <c r="S355" s="1491"/>
      <c r="T355" s="1491"/>
      <c r="U355" s="1491"/>
      <c r="V355" s="1023"/>
      <c r="W355" s="1023"/>
      <c r="X355" s="1111"/>
      <c r="Y355" s="1025"/>
      <c r="Z355" s="1111"/>
      <c r="AA355" s="1026"/>
      <c r="AB355" s="1026"/>
      <c r="AC355" s="1027"/>
      <c r="AD355" s="1011"/>
      <c r="AE355" s="1011"/>
      <c r="AF355" s="1028"/>
      <c r="AG355" s="1020"/>
      <c r="AH355" s="1020"/>
      <c r="AI355" s="1020"/>
      <c r="AJ355" s="1020"/>
      <c r="AK355" s="1019"/>
      <c r="AL355" s="1019"/>
      <c r="AM355" s="1019"/>
      <c r="AN355" s="1019"/>
      <c r="AO355" s="1019" t="s">
        <v>3566</v>
      </c>
      <c r="AP355" s="1029">
        <f t="shared" ref="AP355:AX355" si="205">SUM(AP353:AP354)</f>
        <v>1474888</v>
      </c>
      <c r="AQ355" s="1029"/>
      <c r="AR355" s="1029"/>
      <c r="AS355" s="1029">
        <f t="shared" si="205"/>
        <v>298496</v>
      </c>
      <c r="AT355" s="1029">
        <f t="shared" si="205"/>
        <v>298016</v>
      </c>
      <c r="AU355" s="1029">
        <f t="shared" si="205"/>
        <v>292496</v>
      </c>
      <c r="AV355" s="1029">
        <f t="shared" si="205"/>
        <v>293384</v>
      </c>
      <c r="AW355" s="1029">
        <f t="shared" si="205"/>
        <v>292496</v>
      </c>
      <c r="AX355" s="1029"/>
      <c r="AY355" s="1029"/>
      <c r="AZ355" s="1030"/>
      <c r="BA355" s="1030"/>
      <c r="BB355" s="1031"/>
      <c r="BC355" s="1031"/>
      <c r="BD355" s="1031"/>
      <c r="BE355" s="1031"/>
      <c r="BF355" s="1031"/>
      <c r="BG355" s="1031"/>
      <c r="BH355" s="1031"/>
      <c r="BI355" s="1031"/>
      <c r="BJ355" s="1031"/>
      <c r="BK355" s="1031"/>
      <c r="BL355" s="1031"/>
      <c r="BM355" s="1031"/>
      <c r="BN355" s="1031"/>
      <c r="BO355" s="1031"/>
      <c r="BP355" s="1031"/>
      <c r="BQ355" s="1031"/>
      <c r="BR355" s="1031"/>
      <c r="BS355" s="1031"/>
      <c r="BT355" s="1031"/>
      <c r="BU355" s="1031"/>
      <c r="BV355" s="1031"/>
      <c r="BW355" s="1031"/>
      <c r="BX355" s="1031"/>
      <c r="BY355" s="1031"/>
      <c r="BZ355" s="1031"/>
      <c r="CA355" s="1031"/>
      <c r="CB355" s="1031"/>
      <c r="CC355" s="1031"/>
      <c r="CD355" s="1031"/>
      <c r="CE355" s="1031"/>
      <c r="CF355" s="1031"/>
      <c r="CG355" s="1031"/>
      <c r="CH355" s="1031"/>
      <c r="CI355" s="1031"/>
      <c r="CJ355" s="1031"/>
      <c r="CK355" s="1031"/>
      <c r="CL355" s="1031"/>
      <c r="CM355" s="1031"/>
      <c r="CN355" s="1031"/>
      <c r="CO355" s="1031"/>
      <c r="CP355" s="1031"/>
      <c r="CQ355" s="1031"/>
      <c r="CR355" s="1031"/>
      <c r="CS355" s="1031"/>
      <c r="CT355" s="1031"/>
      <c r="CU355" s="1031"/>
      <c r="CV355" s="1031"/>
      <c r="CW355" s="1031"/>
      <c r="CX355" s="1031"/>
      <c r="CY355" s="1031"/>
      <c r="CZ355" s="1031"/>
      <c r="DA355" s="1031"/>
      <c r="DB355" s="1031"/>
      <c r="DC355" s="1031"/>
      <c r="DD355" s="1031"/>
      <c r="DE355" s="1031"/>
      <c r="DF355" s="1031"/>
      <c r="DG355" s="1031"/>
      <c r="DH355" s="1031"/>
      <c r="DI355" s="1031"/>
      <c r="DJ355" s="1031"/>
      <c r="DK355" s="1031"/>
      <c r="DL355" s="1031"/>
      <c r="DM355" s="1031"/>
      <c r="DN355" s="1031"/>
      <c r="DO355" s="1031"/>
      <c r="DP355" s="1031"/>
      <c r="DQ355" s="1031"/>
      <c r="DR355" s="1031"/>
      <c r="DS355" s="1031"/>
      <c r="DT355" s="1031"/>
      <c r="DU355" s="1031"/>
      <c r="DV355" s="1031"/>
      <c r="DW355" s="1031"/>
      <c r="DX355" s="1031"/>
      <c r="DY355" s="1031"/>
      <c r="DZ355" s="1031"/>
      <c r="EA355" s="1031"/>
      <c r="EB355" s="1031"/>
      <c r="EC355" s="1031"/>
      <c r="ED355" s="1031"/>
      <c r="EE355" s="1031"/>
      <c r="EF355" s="1031"/>
      <c r="EG355" s="1031"/>
      <c r="EH355" s="1031"/>
      <c r="EI355" s="1031"/>
      <c r="EJ355" s="1031"/>
      <c r="EK355" s="1031"/>
      <c r="EL355" s="1031"/>
      <c r="EM355" s="1031"/>
      <c r="EN355" s="1031"/>
      <c r="EO355" s="1031"/>
      <c r="EP355" s="1031"/>
      <c r="EQ355" s="1031"/>
      <c r="ER355" s="1031"/>
      <c r="ES355" s="1031"/>
      <c r="ET355" s="1031"/>
      <c r="EU355" s="1031"/>
      <c r="EV355" s="1031"/>
      <c r="EW355" s="1031"/>
      <c r="EX355" s="1031"/>
      <c r="EY355" s="1031"/>
      <c r="EZ355" s="1031"/>
      <c r="FA355" s="1031"/>
      <c r="FB355" s="1031"/>
      <c r="FC355" s="1031"/>
      <c r="FD355" s="1031"/>
      <c r="FE355" s="1031"/>
      <c r="FF355" s="1031"/>
      <c r="FG355" s="1031"/>
      <c r="FH355" s="1031"/>
      <c r="FI355" s="1031"/>
      <c r="FJ355" s="1031"/>
      <c r="FK355" s="1031"/>
      <c r="FL355" s="1031"/>
      <c r="FM355" s="1031"/>
      <c r="FN355" s="1031"/>
      <c r="FO355" s="1031"/>
      <c r="FP355" s="1031"/>
      <c r="FQ355" s="1031"/>
      <c r="FR355" s="1031"/>
      <c r="FS355" s="1031"/>
      <c r="FT355" s="1031"/>
      <c r="FU355" s="1031"/>
      <c r="FV355" s="1031"/>
      <c r="FW355" s="1031"/>
      <c r="FX355" s="1031"/>
      <c r="FY355" s="1031"/>
      <c r="FZ355" s="1031"/>
      <c r="GA355" s="1031"/>
      <c r="GB355" s="1031"/>
      <c r="GC355" s="1031"/>
      <c r="GD355" s="1031"/>
      <c r="GE355" s="1031"/>
      <c r="GF355" s="1031"/>
      <c r="GG355" s="1031"/>
      <c r="GH355" s="1031"/>
      <c r="GI355" s="1031"/>
      <c r="GJ355" s="1031"/>
      <c r="GK355" s="1031"/>
      <c r="GL355" s="1031"/>
      <c r="GM355" s="1031"/>
      <c r="GN355" s="1031"/>
      <c r="GO355" s="1031"/>
      <c r="GP355" s="1031"/>
      <c r="GQ355" s="1031"/>
      <c r="GR355" s="1031"/>
      <c r="GS355" s="1031"/>
      <c r="GT355" s="1031"/>
      <c r="GU355" s="1031"/>
      <c r="GV355" s="1031"/>
      <c r="GW355" s="1031"/>
      <c r="GX355" s="1031"/>
      <c r="GY355" s="1031"/>
      <c r="GZ355" s="1031"/>
      <c r="HA355" s="1031"/>
      <c r="HB355" s="1031"/>
      <c r="HC355" s="1031"/>
      <c r="HD355" s="1031"/>
      <c r="HE355" s="1031"/>
      <c r="HF355" s="1031"/>
      <c r="HG355" s="1031"/>
      <c r="HH355" s="1031"/>
      <c r="HI355" s="1031"/>
      <c r="HJ355" s="1031"/>
      <c r="HK355" s="1031"/>
      <c r="HL355" s="1031"/>
      <c r="HM355" s="1031"/>
      <c r="HN355" s="1031"/>
      <c r="HO355" s="1031"/>
      <c r="HP355" s="1031"/>
      <c r="HQ355" s="1031"/>
      <c r="HR355" s="1031"/>
      <c r="HS355" s="1031"/>
      <c r="HT355" s="1031"/>
      <c r="HU355" s="1031"/>
      <c r="HV355" s="1031"/>
      <c r="HW355" s="1031"/>
      <c r="HX355" s="1031"/>
      <c r="HY355" s="1031"/>
      <c r="HZ355" s="1031"/>
      <c r="IA355" s="1031"/>
      <c r="IB355" s="1031"/>
      <c r="IC355" s="1031"/>
      <c r="ID355" s="1031"/>
      <c r="IE355" s="1031"/>
      <c r="IF355" s="1031"/>
      <c r="IG355" s="1031"/>
      <c r="IH355" s="1031"/>
      <c r="II355" s="1031"/>
      <c r="IJ355" s="1031"/>
      <c r="IK355" s="1031"/>
      <c r="IL355" s="1031"/>
      <c r="IM355" s="1031"/>
      <c r="IN355" s="1031"/>
      <c r="IO355" s="1031"/>
      <c r="IP355" s="1031"/>
      <c r="IQ355" s="1031"/>
      <c r="IR355" s="1031"/>
      <c r="IS355" s="1031"/>
      <c r="IT355" s="1031"/>
      <c r="IU355" s="1031"/>
      <c r="IV355" s="1031"/>
      <c r="IW355" s="1031"/>
      <c r="IX355" s="1031"/>
      <c r="IY355" s="1031"/>
      <c r="IZ355" s="1031"/>
      <c r="JA355" s="1031"/>
      <c r="JB355" s="1031"/>
      <c r="JC355" s="1031"/>
      <c r="JD355" s="1031"/>
      <c r="JE355" s="1031"/>
      <c r="JF355" s="1031"/>
      <c r="JG355" s="1031"/>
      <c r="JH355" s="1031"/>
      <c r="JI355" s="1031"/>
      <c r="JJ355" s="1031"/>
      <c r="JK355" s="1031"/>
      <c r="JL355" s="1031"/>
      <c r="JM355" s="1031"/>
      <c r="JN355" s="1031"/>
      <c r="JO355" s="1031"/>
      <c r="JP355" s="1031"/>
      <c r="JQ355" s="1031"/>
      <c r="JR355" s="1031"/>
      <c r="JS355" s="1031"/>
      <c r="JT355" s="1031"/>
      <c r="JU355" s="1031"/>
      <c r="JV355" s="1031"/>
      <c r="JW355" s="1031"/>
      <c r="JX355" s="1031"/>
      <c r="JY355" s="1031"/>
      <c r="JZ355" s="1031"/>
      <c r="KA355" s="1031"/>
      <c r="KB355" s="1031"/>
      <c r="KC355" s="1031"/>
      <c r="KD355" s="1031"/>
      <c r="KE355" s="1031"/>
      <c r="KF355" s="1031"/>
      <c r="KG355" s="1031"/>
      <c r="KH355" s="1031"/>
      <c r="KI355" s="1031"/>
      <c r="KJ355" s="1031"/>
      <c r="KK355" s="1031"/>
      <c r="KL355" s="1031"/>
      <c r="KM355" s="1031"/>
      <c r="KN355" s="1031"/>
      <c r="KO355" s="1031"/>
      <c r="KP355" s="1031"/>
      <c r="KQ355" s="1031"/>
      <c r="KR355" s="1031"/>
      <c r="KS355" s="1031"/>
      <c r="KT355" s="1031"/>
      <c r="KU355" s="1031"/>
      <c r="KV355" s="1031"/>
      <c r="KW355" s="1031"/>
      <c r="KX355" s="1031"/>
      <c r="KY355" s="1031"/>
      <c r="KZ355" s="1031"/>
      <c r="LA355" s="1031"/>
      <c r="LB355" s="1031"/>
      <c r="LC355" s="1031"/>
      <c r="LD355" s="1031"/>
      <c r="LE355" s="1031"/>
      <c r="LF355" s="1031"/>
      <c r="LG355" s="1031"/>
      <c r="LH355" s="1031"/>
      <c r="LI355" s="1031"/>
      <c r="LJ355" s="1031"/>
      <c r="LK355" s="1031"/>
      <c r="LL355" s="1031"/>
      <c r="LM355" s="1031"/>
      <c r="LN355" s="1031"/>
    </row>
    <row r="356" s="1010" customFormat="1" ht="22" customHeight="1" spans="1:326">
      <c r="A356" s="1018"/>
      <c r="B356" s="1019"/>
      <c r="C356" s="1059"/>
      <c r="D356" s="1011"/>
      <c r="E356" s="1019"/>
      <c r="F356" s="1019"/>
      <c r="G356" s="1020"/>
      <c r="H356" s="1011"/>
      <c r="I356" s="1019"/>
      <c r="J356" s="1011"/>
      <c r="K356" s="1011"/>
      <c r="L356" s="1011"/>
      <c r="M356" s="1011"/>
      <c r="N356" s="1077"/>
      <c r="O356" s="1077"/>
      <c r="P356" s="1078"/>
      <c r="Q356" s="2001"/>
      <c r="R356" s="2002"/>
      <c r="S356" s="2002"/>
      <c r="T356" s="2002"/>
      <c r="U356" s="2002"/>
      <c r="V356" s="2001"/>
      <c r="W356" s="2001"/>
      <c r="X356" s="1111"/>
      <c r="Y356" s="1113"/>
      <c r="Z356" s="1111"/>
      <c r="AA356" s="1026"/>
      <c r="AB356" s="1026"/>
      <c r="AC356" s="1139"/>
      <c r="AD356" s="1011"/>
      <c r="AE356" s="1140"/>
      <c r="AF356" s="1028"/>
      <c r="AG356" s="1020"/>
      <c r="AH356" s="1020"/>
      <c r="AI356" s="1020"/>
      <c r="AJ356" s="1020"/>
      <c r="AK356" s="2017"/>
      <c r="AL356" s="2017"/>
      <c r="AM356" s="2017"/>
      <c r="AN356" s="2017"/>
      <c r="AO356" s="2025" t="s">
        <v>1716</v>
      </c>
      <c r="AP356" s="2026">
        <f>SUMIF($AI$4:$AI$351,"5",$AJ$4:$AJ$351)</f>
        <v>1446400</v>
      </c>
      <c r="AQ356" s="2026"/>
      <c r="AR356" s="2026"/>
      <c r="AS356" s="2028">
        <f>AP356/3</f>
        <v>482133.333333333</v>
      </c>
      <c r="AT356" s="2028">
        <f>AP356/3</f>
        <v>482133.333333333</v>
      </c>
      <c r="AU356" s="2028">
        <f>AP356/3</f>
        <v>482133.333333333</v>
      </c>
      <c r="AV356" s="2028"/>
      <c r="AW356" s="2028"/>
      <c r="AX356" s="1029"/>
      <c r="AY356" s="1029"/>
      <c r="AZ356" s="1030"/>
      <c r="BA356" s="1030"/>
      <c r="BB356" s="1031"/>
      <c r="BC356" s="1031"/>
      <c r="BD356" s="1031"/>
      <c r="BE356" s="1031"/>
      <c r="BF356" s="1031"/>
      <c r="BG356" s="1031"/>
      <c r="BH356" s="1031"/>
      <c r="BI356" s="1031"/>
      <c r="BJ356" s="1031"/>
      <c r="BK356" s="1031"/>
      <c r="BL356" s="1031"/>
      <c r="BM356" s="1031"/>
      <c r="BN356" s="1031"/>
      <c r="BO356" s="1031"/>
      <c r="BP356" s="1031"/>
      <c r="BQ356" s="1031"/>
      <c r="BR356" s="1031"/>
      <c r="BS356" s="1031"/>
      <c r="BT356" s="1031"/>
      <c r="BU356" s="1031"/>
      <c r="BV356" s="1031"/>
      <c r="BW356" s="1031"/>
      <c r="BX356" s="1031"/>
      <c r="BY356" s="1031"/>
      <c r="BZ356" s="1031"/>
      <c r="CA356" s="1031"/>
      <c r="CB356" s="1031"/>
      <c r="CC356" s="1031"/>
      <c r="CD356" s="1031"/>
      <c r="CE356" s="1031"/>
      <c r="CF356" s="1031"/>
      <c r="CG356" s="1031"/>
      <c r="CH356" s="1031"/>
      <c r="CI356" s="1031"/>
      <c r="CJ356" s="1031"/>
      <c r="CK356" s="1031"/>
      <c r="CL356" s="1031"/>
      <c r="CM356" s="1031"/>
      <c r="CN356" s="1031"/>
      <c r="CO356" s="1031"/>
      <c r="CP356" s="1031"/>
      <c r="CQ356" s="1031"/>
      <c r="CR356" s="1031"/>
      <c r="CS356" s="1031"/>
      <c r="CT356" s="1031"/>
      <c r="CU356" s="1031"/>
      <c r="CV356" s="1031"/>
      <c r="CW356" s="1031"/>
      <c r="CX356" s="1031"/>
      <c r="CY356" s="1031"/>
      <c r="CZ356" s="1031"/>
      <c r="DA356" s="1031"/>
      <c r="DB356" s="1031"/>
      <c r="DC356" s="1031"/>
      <c r="DD356" s="1031"/>
      <c r="DE356" s="1031"/>
      <c r="DF356" s="1031"/>
      <c r="DG356" s="1031"/>
      <c r="DH356" s="1031"/>
      <c r="DI356" s="1031"/>
      <c r="DJ356" s="1031"/>
      <c r="DK356" s="1031"/>
      <c r="DL356" s="1031"/>
      <c r="DM356" s="1031"/>
      <c r="DN356" s="1031"/>
      <c r="DO356" s="1031"/>
      <c r="DP356" s="1031"/>
      <c r="DQ356" s="1031"/>
      <c r="DR356" s="1031"/>
      <c r="DS356" s="1031"/>
      <c r="DT356" s="1031"/>
      <c r="DU356" s="1031"/>
      <c r="DV356" s="1031"/>
      <c r="DW356" s="1031"/>
      <c r="DX356" s="1031"/>
      <c r="DY356" s="1031"/>
      <c r="DZ356" s="1031"/>
      <c r="EA356" s="1031"/>
      <c r="EB356" s="1031"/>
      <c r="EC356" s="1031"/>
      <c r="ED356" s="1031"/>
      <c r="EE356" s="1031"/>
      <c r="EF356" s="1031"/>
      <c r="EG356" s="1031"/>
      <c r="EH356" s="1031"/>
      <c r="EI356" s="1031"/>
      <c r="EJ356" s="1031"/>
      <c r="EK356" s="1031"/>
      <c r="EL356" s="1031"/>
      <c r="EM356" s="1031"/>
      <c r="EN356" s="1031"/>
      <c r="EO356" s="1031"/>
      <c r="EP356" s="1031"/>
      <c r="EQ356" s="1031"/>
      <c r="ER356" s="1031"/>
      <c r="ES356" s="1031"/>
      <c r="ET356" s="1031"/>
      <c r="EU356" s="1031"/>
      <c r="EV356" s="1031"/>
      <c r="EW356" s="1031"/>
      <c r="EX356" s="1031"/>
      <c r="EY356" s="1031"/>
      <c r="EZ356" s="1031"/>
      <c r="FA356" s="1031"/>
      <c r="FB356" s="1031"/>
      <c r="FC356" s="1031"/>
      <c r="FD356" s="1031"/>
      <c r="FE356" s="1031"/>
      <c r="FF356" s="1031"/>
      <c r="FG356" s="1031"/>
      <c r="FH356" s="1031"/>
      <c r="FI356" s="1031"/>
      <c r="FJ356" s="1031"/>
      <c r="FK356" s="1031"/>
      <c r="FL356" s="1031"/>
      <c r="FM356" s="1031"/>
      <c r="FN356" s="1031"/>
      <c r="FO356" s="1031"/>
      <c r="FP356" s="1031"/>
      <c r="FQ356" s="1031"/>
      <c r="FR356" s="1031"/>
      <c r="FS356" s="1031"/>
      <c r="FT356" s="1031"/>
      <c r="FU356" s="1031"/>
      <c r="FV356" s="1031"/>
      <c r="FW356" s="1031"/>
      <c r="FX356" s="1031"/>
      <c r="FY356" s="1031"/>
      <c r="FZ356" s="1031"/>
      <c r="GA356" s="1031"/>
      <c r="GB356" s="1031"/>
      <c r="GC356" s="1031"/>
      <c r="GD356" s="1031"/>
      <c r="GE356" s="1031"/>
      <c r="GF356" s="1031"/>
      <c r="GG356" s="1031"/>
      <c r="GH356" s="1031"/>
      <c r="GI356" s="1031"/>
      <c r="GJ356" s="1031"/>
      <c r="GK356" s="1031"/>
      <c r="GL356" s="1031"/>
      <c r="GM356" s="1031"/>
      <c r="GN356" s="1031"/>
      <c r="GO356" s="1031"/>
      <c r="GP356" s="1031"/>
      <c r="GQ356" s="1031"/>
      <c r="GR356" s="1031"/>
      <c r="GS356" s="1031"/>
      <c r="GT356" s="1031"/>
      <c r="GU356" s="1031"/>
      <c r="GV356" s="1031"/>
      <c r="GW356" s="1031"/>
      <c r="GX356" s="1031"/>
      <c r="GY356" s="1031"/>
      <c r="GZ356" s="1031"/>
      <c r="HA356" s="1031"/>
      <c r="HB356" s="1031"/>
      <c r="HC356" s="1031"/>
      <c r="HD356" s="1031"/>
      <c r="HE356" s="1031"/>
      <c r="HF356" s="1031"/>
      <c r="HG356" s="1031"/>
      <c r="HH356" s="1031"/>
      <c r="HI356" s="1031"/>
      <c r="HJ356" s="1031"/>
      <c r="HK356" s="1031"/>
      <c r="HL356" s="1031"/>
      <c r="HM356" s="1031"/>
      <c r="HN356" s="1031"/>
      <c r="HO356" s="1031"/>
      <c r="HP356" s="1031"/>
      <c r="HQ356" s="1031"/>
      <c r="HR356" s="1031"/>
      <c r="HS356" s="1031"/>
      <c r="HT356" s="1031"/>
      <c r="HU356" s="1031"/>
      <c r="HV356" s="1031"/>
      <c r="HW356" s="1031"/>
      <c r="HX356" s="1031"/>
      <c r="HY356" s="1031"/>
      <c r="HZ356" s="1031"/>
      <c r="IA356" s="1031"/>
      <c r="IB356" s="1031"/>
      <c r="IC356" s="1031"/>
      <c r="ID356" s="1031"/>
      <c r="IE356" s="1031"/>
      <c r="IF356" s="1031"/>
      <c r="IG356" s="1031"/>
      <c r="IH356" s="1031"/>
      <c r="II356" s="1031"/>
      <c r="IJ356" s="1031"/>
      <c r="IK356" s="1031"/>
      <c r="IL356" s="1031"/>
      <c r="IM356" s="1031"/>
      <c r="IN356" s="1031"/>
      <c r="IO356" s="1031"/>
      <c r="IP356" s="1031"/>
      <c r="IQ356" s="1031"/>
      <c r="IR356" s="1031"/>
      <c r="IS356" s="1031"/>
      <c r="IT356" s="1031"/>
      <c r="IU356" s="1031"/>
      <c r="IV356" s="1031"/>
      <c r="IW356" s="1031"/>
      <c r="IX356" s="1031"/>
      <c r="IY356" s="1031"/>
      <c r="IZ356" s="1031"/>
      <c r="JA356" s="1031"/>
      <c r="JB356" s="1031"/>
      <c r="JC356" s="1031"/>
      <c r="JD356" s="1031"/>
      <c r="JE356" s="1031"/>
      <c r="JF356" s="1031"/>
      <c r="JG356" s="1031"/>
      <c r="JH356" s="1031"/>
      <c r="JI356" s="1031"/>
      <c r="JJ356" s="1031"/>
      <c r="JK356" s="1031"/>
      <c r="JL356" s="1031"/>
      <c r="JM356" s="1031"/>
      <c r="JN356" s="1031"/>
      <c r="JO356" s="1031"/>
      <c r="JP356" s="1031"/>
      <c r="JQ356" s="1031"/>
      <c r="JR356" s="1031"/>
      <c r="JS356" s="1031"/>
      <c r="JT356" s="1031"/>
      <c r="JU356" s="1031"/>
      <c r="JV356" s="1031"/>
      <c r="JW356" s="1031"/>
      <c r="JX356" s="1031"/>
      <c r="JY356" s="1031"/>
      <c r="JZ356" s="1031"/>
      <c r="KA356" s="1031"/>
      <c r="KB356" s="1031"/>
      <c r="KC356" s="1031"/>
      <c r="KD356" s="1031"/>
      <c r="KE356" s="1031"/>
      <c r="KF356" s="1031"/>
      <c r="KG356" s="1031"/>
      <c r="KH356" s="1031"/>
      <c r="KI356" s="1031"/>
      <c r="KJ356" s="1031"/>
      <c r="KK356" s="1031"/>
      <c r="KL356" s="1031"/>
      <c r="KM356" s="1031"/>
      <c r="KN356" s="1031"/>
      <c r="KO356" s="1031"/>
      <c r="KP356" s="1031"/>
      <c r="KQ356" s="1031"/>
      <c r="KR356" s="1031"/>
      <c r="KS356" s="1031"/>
      <c r="KT356" s="1031"/>
      <c r="KU356" s="1031"/>
      <c r="KV356" s="1031"/>
      <c r="KW356" s="1031"/>
      <c r="KX356" s="1031"/>
      <c r="KY356" s="1031"/>
      <c r="KZ356" s="1031"/>
      <c r="LA356" s="1031"/>
      <c r="LB356" s="1031"/>
      <c r="LC356" s="1031"/>
      <c r="LD356" s="1031"/>
      <c r="LE356" s="1031"/>
      <c r="LF356" s="1031"/>
      <c r="LG356" s="1031"/>
      <c r="LH356" s="1031"/>
      <c r="LI356" s="1031"/>
      <c r="LJ356" s="1031"/>
      <c r="LK356" s="1031"/>
      <c r="LL356" s="1031"/>
      <c r="LM356" s="1031"/>
      <c r="LN356" s="1031"/>
    </row>
    <row r="357" s="1010" customFormat="1" spans="1:326">
      <c r="A357" s="1018"/>
      <c r="B357" s="1019"/>
      <c r="C357" s="1019"/>
      <c r="D357" s="1011"/>
      <c r="E357" s="1019"/>
      <c r="F357" s="1019"/>
      <c r="G357" s="1020"/>
      <c r="H357" s="1011"/>
      <c r="I357" s="1019"/>
      <c r="J357" s="1011"/>
      <c r="K357" s="1011"/>
      <c r="L357" s="1011"/>
      <c r="M357" s="1011"/>
      <c r="N357" s="1011"/>
      <c r="O357" s="1011"/>
      <c r="P357" s="1021"/>
      <c r="Q357" s="1022"/>
      <c r="R357" s="1491"/>
      <c r="S357" s="1491"/>
      <c r="T357" s="1491"/>
      <c r="U357" s="1491"/>
      <c r="V357" s="1023"/>
      <c r="W357" s="1023"/>
      <c r="X357" s="1111"/>
      <c r="Y357" s="1025"/>
      <c r="Z357" s="1111"/>
      <c r="AA357" s="1026"/>
      <c r="AB357" s="1026"/>
      <c r="AC357" s="1027"/>
      <c r="AD357" s="1011"/>
      <c r="AE357" s="1011"/>
      <c r="AF357" s="1028"/>
      <c r="AG357" s="1020"/>
      <c r="AH357" s="1020"/>
      <c r="AI357" s="1020"/>
      <c r="AJ357" s="1020"/>
      <c r="AK357" s="1019"/>
      <c r="AL357" s="1019"/>
      <c r="AM357" s="1019"/>
      <c r="AN357" s="1019"/>
      <c r="AO357" s="1076" t="s">
        <v>3567</v>
      </c>
      <c r="AP357" s="1029">
        <f t="shared" ref="AP357:AX357" si="206">AP355+AP356</f>
        <v>2921288</v>
      </c>
      <c r="AQ357" s="1029"/>
      <c r="AR357" s="1029"/>
      <c r="AS357" s="1029">
        <f t="shared" si="206"/>
        <v>780629.333333333</v>
      </c>
      <c r="AT357" s="1029">
        <f t="shared" si="206"/>
        <v>780149.333333333</v>
      </c>
      <c r="AU357" s="1029">
        <f t="shared" si="206"/>
        <v>774629.333333333</v>
      </c>
      <c r="AV357" s="1029">
        <f t="shared" si="206"/>
        <v>293384</v>
      </c>
      <c r="AW357" s="1029">
        <f t="shared" si="206"/>
        <v>292496</v>
      </c>
      <c r="AX357" s="1029"/>
      <c r="AY357" s="1029"/>
      <c r="AZ357" s="1030"/>
      <c r="BA357" s="1030"/>
      <c r="BB357" s="1031"/>
      <c r="BC357" s="1031"/>
      <c r="BD357" s="1031"/>
      <c r="BE357" s="1031"/>
      <c r="BF357" s="1031"/>
      <c r="BG357" s="1031"/>
      <c r="BH357" s="1031"/>
      <c r="BI357" s="1031"/>
      <c r="BJ357" s="1031"/>
      <c r="BK357" s="1031"/>
      <c r="BL357" s="1031"/>
      <c r="BM357" s="1031"/>
      <c r="BN357" s="1031"/>
      <c r="BO357" s="1031"/>
      <c r="BP357" s="1031"/>
      <c r="BQ357" s="1031"/>
      <c r="BR357" s="1031"/>
      <c r="BS357" s="1031"/>
      <c r="BT357" s="1031"/>
      <c r="BU357" s="1031"/>
      <c r="BV357" s="1031"/>
      <c r="BW357" s="1031"/>
      <c r="BX357" s="1031"/>
      <c r="BY357" s="1031"/>
      <c r="BZ357" s="1031"/>
      <c r="CA357" s="1031"/>
      <c r="CB357" s="1031"/>
      <c r="CC357" s="1031"/>
      <c r="CD357" s="1031"/>
      <c r="CE357" s="1031"/>
      <c r="CF357" s="1031"/>
      <c r="CG357" s="1031"/>
      <c r="CH357" s="1031"/>
      <c r="CI357" s="1031"/>
      <c r="CJ357" s="1031"/>
      <c r="CK357" s="1031"/>
      <c r="CL357" s="1031"/>
      <c r="CM357" s="1031"/>
      <c r="CN357" s="1031"/>
      <c r="CO357" s="1031"/>
      <c r="CP357" s="1031"/>
      <c r="CQ357" s="1031"/>
      <c r="CR357" s="1031"/>
      <c r="CS357" s="1031"/>
      <c r="CT357" s="1031"/>
      <c r="CU357" s="1031"/>
      <c r="CV357" s="1031"/>
      <c r="CW357" s="1031"/>
      <c r="CX357" s="1031"/>
      <c r="CY357" s="1031"/>
      <c r="CZ357" s="1031"/>
      <c r="DA357" s="1031"/>
      <c r="DB357" s="1031"/>
      <c r="DC357" s="1031"/>
      <c r="DD357" s="1031"/>
      <c r="DE357" s="1031"/>
      <c r="DF357" s="1031"/>
      <c r="DG357" s="1031"/>
      <c r="DH357" s="1031"/>
      <c r="DI357" s="1031"/>
      <c r="DJ357" s="1031"/>
      <c r="DK357" s="1031"/>
      <c r="DL357" s="1031"/>
      <c r="DM357" s="1031"/>
      <c r="DN357" s="1031"/>
      <c r="DO357" s="1031"/>
      <c r="DP357" s="1031"/>
      <c r="DQ357" s="1031"/>
      <c r="DR357" s="1031"/>
      <c r="DS357" s="1031"/>
      <c r="DT357" s="1031"/>
      <c r="DU357" s="1031"/>
      <c r="DV357" s="1031"/>
      <c r="DW357" s="1031"/>
      <c r="DX357" s="1031"/>
      <c r="DY357" s="1031"/>
      <c r="DZ357" s="1031"/>
      <c r="EA357" s="1031"/>
      <c r="EB357" s="1031"/>
      <c r="EC357" s="1031"/>
      <c r="ED357" s="1031"/>
      <c r="EE357" s="1031"/>
      <c r="EF357" s="1031"/>
      <c r="EG357" s="1031"/>
      <c r="EH357" s="1031"/>
      <c r="EI357" s="1031"/>
      <c r="EJ357" s="1031"/>
      <c r="EK357" s="1031"/>
      <c r="EL357" s="1031"/>
      <c r="EM357" s="1031"/>
      <c r="EN357" s="1031"/>
      <c r="EO357" s="1031"/>
      <c r="EP357" s="1031"/>
      <c r="EQ357" s="1031"/>
      <c r="ER357" s="1031"/>
      <c r="ES357" s="1031"/>
      <c r="ET357" s="1031"/>
      <c r="EU357" s="1031"/>
      <c r="EV357" s="1031"/>
      <c r="EW357" s="1031"/>
      <c r="EX357" s="1031"/>
      <c r="EY357" s="1031"/>
      <c r="EZ357" s="1031"/>
      <c r="FA357" s="1031"/>
      <c r="FB357" s="1031"/>
      <c r="FC357" s="1031"/>
      <c r="FD357" s="1031"/>
      <c r="FE357" s="1031"/>
      <c r="FF357" s="1031"/>
      <c r="FG357" s="1031"/>
      <c r="FH357" s="1031"/>
      <c r="FI357" s="1031"/>
      <c r="FJ357" s="1031"/>
      <c r="FK357" s="1031"/>
      <c r="FL357" s="1031"/>
      <c r="FM357" s="1031"/>
      <c r="FN357" s="1031"/>
      <c r="FO357" s="1031"/>
      <c r="FP357" s="1031"/>
      <c r="FQ357" s="1031"/>
      <c r="FR357" s="1031"/>
      <c r="FS357" s="1031"/>
      <c r="FT357" s="1031"/>
      <c r="FU357" s="1031"/>
      <c r="FV357" s="1031"/>
      <c r="FW357" s="1031"/>
      <c r="FX357" s="1031"/>
      <c r="FY357" s="1031"/>
      <c r="FZ357" s="1031"/>
      <c r="GA357" s="1031"/>
      <c r="GB357" s="1031"/>
      <c r="GC357" s="1031"/>
      <c r="GD357" s="1031"/>
      <c r="GE357" s="1031"/>
      <c r="GF357" s="1031"/>
      <c r="GG357" s="1031"/>
      <c r="GH357" s="1031"/>
      <c r="GI357" s="1031"/>
      <c r="GJ357" s="1031"/>
      <c r="GK357" s="1031"/>
      <c r="GL357" s="1031"/>
      <c r="GM357" s="1031"/>
      <c r="GN357" s="1031"/>
      <c r="GO357" s="1031"/>
      <c r="GP357" s="1031"/>
      <c r="GQ357" s="1031"/>
      <c r="GR357" s="1031"/>
      <c r="GS357" s="1031"/>
      <c r="GT357" s="1031"/>
      <c r="GU357" s="1031"/>
      <c r="GV357" s="1031"/>
      <c r="GW357" s="1031"/>
      <c r="GX357" s="1031"/>
      <c r="GY357" s="1031"/>
      <c r="GZ357" s="1031"/>
      <c r="HA357" s="1031"/>
      <c r="HB357" s="1031"/>
      <c r="HC357" s="1031"/>
      <c r="HD357" s="1031"/>
      <c r="HE357" s="1031"/>
      <c r="HF357" s="1031"/>
      <c r="HG357" s="1031"/>
      <c r="HH357" s="1031"/>
      <c r="HI357" s="1031"/>
      <c r="HJ357" s="1031"/>
      <c r="HK357" s="1031"/>
      <c r="HL357" s="1031"/>
      <c r="HM357" s="1031"/>
      <c r="HN357" s="1031"/>
      <c r="HO357" s="1031"/>
      <c r="HP357" s="1031"/>
      <c r="HQ357" s="1031"/>
      <c r="HR357" s="1031"/>
      <c r="HS357" s="1031"/>
      <c r="HT357" s="1031"/>
      <c r="HU357" s="1031"/>
      <c r="HV357" s="1031"/>
      <c r="HW357" s="1031"/>
      <c r="HX357" s="1031"/>
      <c r="HY357" s="1031"/>
      <c r="HZ357" s="1031"/>
      <c r="IA357" s="1031"/>
      <c r="IB357" s="1031"/>
      <c r="IC357" s="1031"/>
      <c r="ID357" s="1031"/>
      <c r="IE357" s="1031"/>
      <c r="IF357" s="1031"/>
      <c r="IG357" s="1031"/>
      <c r="IH357" s="1031"/>
      <c r="II357" s="1031"/>
      <c r="IJ357" s="1031"/>
      <c r="IK357" s="1031"/>
      <c r="IL357" s="1031"/>
      <c r="IM357" s="1031"/>
      <c r="IN357" s="1031"/>
      <c r="IO357" s="1031"/>
      <c r="IP357" s="1031"/>
      <c r="IQ357" s="1031"/>
      <c r="IR357" s="1031"/>
      <c r="IS357" s="1031"/>
      <c r="IT357" s="1031"/>
      <c r="IU357" s="1031"/>
      <c r="IV357" s="1031"/>
      <c r="IW357" s="1031"/>
      <c r="IX357" s="1031"/>
      <c r="IY357" s="1031"/>
      <c r="IZ357" s="1031"/>
      <c r="JA357" s="1031"/>
      <c r="JB357" s="1031"/>
      <c r="JC357" s="1031"/>
      <c r="JD357" s="1031"/>
      <c r="JE357" s="1031"/>
      <c r="JF357" s="1031"/>
      <c r="JG357" s="1031"/>
      <c r="JH357" s="1031"/>
      <c r="JI357" s="1031"/>
      <c r="JJ357" s="1031"/>
      <c r="JK357" s="1031"/>
      <c r="JL357" s="1031"/>
      <c r="JM357" s="1031"/>
      <c r="JN357" s="1031"/>
      <c r="JO357" s="1031"/>
      <c r="JP357" s="1031"/>
      <c r="JQ357" s="1031"/>
      <c r="JR357" s="1031"/>
      <c r="JS357" s="1031"/>
      <c r="JT357" s="1031"/>
      <c r="JU357" s="1031"/>
      <c r="JV357" s="1031"/>
      <c r="JW357" s="1031"/>
      <c r="JX357" s="1031"/>
      <c r="JY357" s="1031"/>
      <c r="JZ357" s="1031"/>
      <c r="KA357" s="1031"/>
      <c r="KB357" s="1031"/>
      <c r="KC357" s="1031"/>
      <c r="KD357" s="1031"/>
      <c r="KE357" s="1031"/>
      <c r="KF357" s="1031"/>
      <c r="KG357" s="1031"/>
      <c r="KH357" s="1031"/>
      <c r="KI357" s="1031"/>
      <c r="KJ357" s="1031"/>
      <c r="KK357" s="1031"/>
      <c r="KL357" s="1031"/>
      <c r="KM357" s="1031"/>
      <c r="KN357" s="1031"/>
      <c r="KO357" s="1031"/>
      <c r="KP357" s="1031"/>
      <c r="KQ357" s="1031"/>
      <c r="KR357" s="1031"/>
      <c r="KS357" s="1031"/>
      <c r="KT357" s="1031"/>
      <c r="KU357" s="1031"/>
      <c r="KV357" s="1031"/>
      <c r="KW357" s="1031"/>
      <c r="KX357" s="1031"/>
      <c r="KY357" s="1031"/>
      <c r="KZ357" s="1031"/>
      <c r="LA357" s="1031"/>
      <c r="LB357" s="1031"/>
      <c r="LC357" s="1031"/>
      <c r="LD357" s="1031"/>
      <c r="LE357" s="1031"/>
      <c r="LF357" s="1031"/>
      <c r="LG357" s="1031"/>
      <c r="LH357" s="1031"/>
      <c r="LI357" s="1031"/>
      <c r="LJ357" s="1031"/>
      <c r="LK357" s="1031"/>
      <c r="LL357" s="1031"/>
      <c r="LM357" s="1031"/>
      <c r="LN357" s="1031"/>
    </row>
    <row r="358" spans="14:29">
      <c r="N358" s="1076"/>
      <c r="O358" s="1076"/>
      <c r="X358" s="1111"/>
      <c r="Z358" s="1111"/>
      <c r="AC358" s="1139"/>
    </row>
    <row r="359" spans="24:26">
      <c r="X359" s="1111"/>
      <c r="Z359" s="1111"/>
    </row>
    <row r="360" spans="6:26">
      <c r="F360" s="1058"/>
      <c r="X360" s="1111"/>
      <c r="Z360" s="1111"/>
    </row>
    <row r="361" spans="24:26">
      <c r="X361" s="1111"/>
      <c r="Z361" s="1111"/>
    </row>
    <row r="362" spans="24:26">
      <c r="X362" s="1111"/>
      <c r="Z362" s="1111"/>
    </row>
    <row r="363" ht="26.25" customHeight="1" spans="3:44">
      <c r="C363" s="1059"/>
      <c r="N363" s="1077"/>
      <c r="O363" s="1077"/>
      <c r="P363" s="1078"/>
      <c r="V363" s="1112"/>
      <c r="W363" s="1112"/>
      <c r="X363" s="1111"/>
      <c r="Y363" s="1113"/>
      <c r="Z363" s="1111"/>
      <c r="AE363" s="1140"/>
      <c r="AK363" s="1059"/>
      <c r="AL363" s="1059"/>
      <c r="AM363" s="1059"/>
      <c r="AN363" s="1059"/>
      <c r="AO363" s="1059"/>
      <c r="AP363" s="1059"/>
      <c r="AQ363" s="1059"/>
      <c r="AR363" s="1059"/>
    </row>
    <row r="364" ht="26.25" customHeight="1" spans="3:44">
      <c r="C364" s="1059"/>
      <c r="N364" s="1077"/>
      <c r="O364" s="1077"/>
      <c r="P364" s="1078"/>
      <c r="V364" s="1112"/>
      <c r="W364" s="1112"/>
      <c r="X364" s="1111"/>
      <c r="Y364" s="1113"/>
      <c r="Z364" s="1111"/>
      <c r="AE364" s="1140"/>
      <c r="AK364" s="1059"/>
      <c r="AL364" s="1059"/>
      <c r="AM364" s="1059"/>
      <c r="AN364" s="1059"/>
      <c r="AO364" s="1059"/>
      <c r="AP364" s="1059"/>
      <c r="AQ364" s="1059"/>
      <c r="AR364" s="1059"/>
    </row>
    <row r="365" spans="22:26">
      <c r="V365" s="1112"/>
      <c r="W365" s="1112"/>
      <c r="X365" s="1111"/>
      <c r="Z365" s="1111"/>
    </row>
    <row r="366" spans="22:49">
      <c r="V366" s="1112"/>
      <c r="W366" s="1112"/>
      <c r="X366" s="1111"/>
      <c r="Z366" s="1111"/>
      <c r="AS366" s="1029">
        <f>SUM(AS5:AS50)</f>
        <v>74663.6</v>
      </c>
      <c r="AT366" s="1029">
        <f>SUM(AT5:AT50)</f>
        <v>74663.6</v>
      </c>
      <c r="AU366" s="1029">
        <f>SUM(AU5:AU50)</f>
        <v>73460.6</v>
      </c>
      <c r="AV366" s="1029">
        <f>SUM(AV5:AV50)</f>
        <v>73460.6</v>
      </c>
      <c r="AW366" s="1029">
        <f>SUM(AW5:AW50)</f>
        <v>73463.6</v>
      </c>
    </row>
    <row r="367" spans="22:26">
      <c r="V367" s="1112"/>
      <c r="W367" s="1112"/>
      <c r="X367" s="1111"/>
      <c r="Z367" s="1111"/>
    </row>
    <row r="368" spans="22:26">
      <c r="V368" s="1112"/>
      <c r="W368" s="1112"/>
      <c r="X368" s="1111"/>
      <c r="Z368" s="1111"/>
    </row>
    <row r="369" spans="22:26">
      <c r="V369" s="1112"/>
      <c r="W369" s="1112"/>
      <c r="X369" s="1111"/>
      <c r="Z369" s="1111"/>
    </row>
    <row r="370" spans="22:26">
      <c r="V370" s="1112"/>
      <c r="W370" s="1112"/>
      <c r="X370" s="1111"/>
      <c r="Z370" s="1111"/>
    </row>
    <row r="371" spans="22:26">
      <c r="V371" s="1112"/>
      <c r="W371" s="1112"/>
      <c r="X371" s="1111"/>
      <c r="Z371" s="1111"/>
    </row>
    <row r="372" spans="22:26">
      <c r="V372" s="1112"/>
      <c r="W372" s="1112"/>
      <c r="X372" s="1111"/>
      <c r="Z372" s="1111"/>
    </row>
    <row r="373" spans="22:26">
      <c r="V373" s="1112"/>
      <c r="W373" s="1112"/>
      <c r="X373" s="1111"/>
      <c r="Z373" s="1111"/>
    </row>
    <row r="374" spans="22:26">
      <c r="V374" s="1112"/>
      <c r="W374" s="1112"/>
      <c r="X374" s="1111"/>
      <c r="Z374" s="1111"/>
    </row>
    <row r="375" spans="22:26">
      <c r="V375" s="1112"/>
      <c r="W375" s="1112"/>
      <c r="X375" s="1111"/>
      <c r="Z375" s="1111"/>
    </row>
    <row r="376" spans="22:26">
      <c r="V376" s="1112"/>
      <c r="W376" s="1112"/>
      <c r="X376" s="1111"/>
      <c r="Z376" s="1111"/>
    </row>
    <row r="377" spans="22:26">
      <c r="V377" s="1112"/>
      <c r="W377" s="1112"/>
      <c r="X377" s="1111"/>
      <c r="Z377" s="1111"/>
    </row>
    <row r="378" spans="22:26">
      <c r="V378" s="1112"/>
      <c r="W378" s="1112"/>
      <c r="X378" s="1111"/>
      <c r="Z378" s="1111"/>
    </row>
    <row r="379" spans="22:26">
      <c r="V379" s="1112"/>
      <c r="W379" s="1112"/>
      <c r="X379" s="1111"/>
      <c r="Z379" s="1111"/>
    </row>
    <row r="380" spans="22:26">
      <c r="V380" s="1112"/>
      <c r="W380" s="1112"/>
      <c r="X380" s="1111"/>
      <c r="Z380" s="1111"/>
    </row>
    <row r="381" spans="22:26">
      <c r="V381" s="1112"/>
      <c r="W381" s="1112"/>
      <c r="X381" s="1111"/>
      <c r="Z381" s="1111"/>
    </row>
    <row r="382" spans="22:26">
      <c r="V382" s="1112"/>
      <c r="W382" s="1112"/>
      <c r="X382" s="1111"/>
      <c r="Z382" s="1111"/>
    </row>
    <row r="383" spans="22:26">
      <c r="V383" s="1112"/>
      <c r="W383" s="1112"/>
      <c r="X383" s="1111"/>
      <c r="Z383" s="1111"/>
    </row>
    <row r="384" spans="22:26">
      <c r="V384" s="1112"/>
      <c r="W384" s="1112"/>
      <c r="X384" s="1111"/>
      <c r="Z384" s="1111"/>
    </row>
    <row r="385" spans="22:26">
      <c r="V385" s="1112"/>
      <c r="W385" s="1112"/>
      <c r="X385" s="1111"/>
      <c r="Z385" s="1111"/>
    </row>
    <row r="386" spans="22:26">
      <c r="V386" s="1112"/>
      <c r="W386" s="1112"/>
      <c r="X386" s="1111"/>
      <c r="Z386" s="1111"/>
    </row>
    <row r="387" spans="22:26">
      <c r="V387" s="1112"/>
      <c r="W387" s="1112"/>
      <c r="X387" s="1111"/>
      <c r="Z387" s="1111"/>
    </row>
    <row r="388" spans="22:26">
      <c r="V388" s="1112"/>
      <c r="W388" s="1112"/>
      <c r="X388" s="1111"/>
      <c r="Z388" s="1111"/>
    </row>
    <row r="389" spans="22:26">
      <c r="V389" s="1112"/>
      <c r="W389" s="1112"/>
      <c r="X389" s="1111"/>
      <c r="Z389" s="1111"/>
    </row>
    <row r="390" spans="22:26">
      <c r="V390" s="1112"/>
      <c r="W390" s="1112"/>
      <c r="X390" s="1111"/>
      <c r="Z390" s="1111"/>
    </row>
    <row r="391" spans="22:26">
      <c r="V391" s="1112"/>
      <c r="W391" s="1112"/>
      <c r="X391" s="1111"/>
      <c r="Z391" s="1111"/>
    </row>
    <row r="392" spans="22:26">
      <c r="V392" s="1112"/>
      <c r="W392" s="1112"/>
      <c r="X392" s="1111"/>
      <c r="Z392" s="1111"/>
    </row>
    <row r="393" spans="22:26">
      <c r="V393" s="1112"/>
      <c r="W393" s="1112"/>
      <c r="X393" s="1111"/>
      <c r="Z393" s="1111"/>
    </row>
    <row r="394" spans="22:26">
      <c r="V394" s="1112"/>
      <c r="W394" s="1112"/>
      <c r="X394" s="1111"/>
      <c r="Z394" s="1111"/>
    </row>
    <row r="395" spans="22:26">
      <c r="V395" s="1112"/>
      <c r="W395" s="1112"/>
      <c r="X395" s="1111"/>
      <c r="Z395" s="1111"/>
    </row>
    <row r="396" spans="22:26">
      <c r="V396" s="1112"/>
      <c r="W396" s="1112"/>
      <c r="X396" s="1111"/>
      <c r="Z396" s="1111"/>
    </row>
    <row r="397" spans="22:26">
      <c r="V397" s="1112"/>
      <c r="W397" s="1112"/>
      <c r="X397" s="1111"/>
      <c r="Z397" s="1111"/>
    </row>
    <row r="398" spans="22:26">
      <c r="V398" s="1112"/>
      <c r="W398" s="1112"/>
      <c r="X398" s="1111"/>
      <c r="Z398" s="1111"/>
    </row>
    <row r="399" spans="22:26">
      <c r="V399" s="1112"/>
      <c r="W399" s="1112"/>
      <c r="X399" s="1111"/>
      <c r="Z399" s="1111"/>
    </row>
    <row r="400" spans="22:26">
      <c r="V400" s="1112"/>
      <c r="W400" s="1112"/>
      <c r="X400" s="1111"/>
      <c r="Z400" s="1111"/>
    </row>
    <row r="401" spans="22:26">
      <c r="V401" s="1112"/>
      <c r="W401" s="1112"/>
      <c r="X401" s="1111"/>
      <c r="Z401" s="1111"/>
    </row>
    <row r="402" spans="22:26">
      <c r="V402" s="1112"/>
      <c r="W402" s="1112"/>
      <c r="X402" s="1111"/>
      <c r="Z402" s="1111"/>
    </row>
    <row r="403" spans="22:26">
      <c r="V403" s="1112"/>
      <c r="W403" s="1112"/>
      <c r="X403" s="1111"/>
      <c r="Z403" s="1111"/>
    </row>
    <row r="404" spans="22:26">
      <c r="V404" s="1112"/>
      <c r="W404" s="1112"/>
      <c r="X404" s="1111"/>
      <c r="Z404" s="1111"/>
    </row>
    <row r="405" spans="22:26">
      <c r="V405" s="1112"/>
      <c r="W405" s="1112"/>
      <c r="X405" s="1111"/>
      <c r="Z405" s="1111"/>
    </row>
    <row r="406" spans="22:26">
      <c r="V406" s="1112"/>
      <c r="W406" s="1112"/>
      <c r="X406" s="1111"/>
      <c r="Z406" s="1111"/>
    </row>
    <row r="407" spans="22:26">
      <c r="V407" s="1112"/>
      <c r="W407" s="1112"/>
      <c r="X407" s="1111"/>
      <c r="Z407" s="1111"/>
    </row>
    <row r="408" spans="22:26">
      <c r="V408" s="1112"/>
      <c r="W408" s="1112"/>
      <c r="X408" s="1111"/>
      <c r="Z408" s="1111"/>
    </row>
    <row r="409" spans="22:26">
      <c r="V409" s="1112"/>
      <c r="W409" s="1112"/>
      <c r="X409" s="1111"/>
      <c r="Z409" s="1111"/>
    </row>
    <row r="410" spans="22:26">
      <c r="V410" s="1112"/>
      <c r="W410" s="1112"/>
      <c r="X410" s="1111"/>
      <c r="Z410" s="1111"/>
    </row>
    <row r="411" spans="22:26">
      <c r="V411" s="1112"/>
      <c r="W411" s="1112"/>
      <c r="X411" s="1111"/>
      <c r="Z411" s="1111"/>
    </row>
    <row r="412" spans="22:26">
      <c r="V412" s="1112"/>
      <c r="W412" s="1112"/>
      <c r="X412" s="1111"/>
      <c r="Z412" s="1111"/>
    </row>
    <row r="413" spans="22:26">
      <c r="V413" s="1112"/>
      <c r="W413" s="1112"/>
      <c r="X413" s="1111"/>
      <c r="Z413" s="1111"/>
    </row>
    <row r="414" spans="22:26">
      <c r="V414" s="1112"/>
      <c r="W414" s="1112"/>
      <c r="X414" s="1111"/>
      <c r="Z414" s="1111"/>
    </row>
    <row r="415" spans="22:26">
      <c r="V415" s="1112"/>
      <c r="W415" s="1112"/>
      <c r="X415" s="1111"/>
      <c r="Z415" s="1111"/>
    </row>
    <row r="416" spans="22:26">
      <c r="V416" s="1112"/>
      <c r="W416" s="1112"/>
      <c r="X416" s="1111"/>
      <c r="Z416" s="1111"/>
    </row>
    <row r="417" spans="22:26">
      <c r="V417" s="1112"/>
      <c r="W417" s="1112"/>
      <c r="X417" s="1111"/>
      <c r="Z417" s="1111"/>
    </row>
    <row r="418" spans="22:26">
      <c r="V418" s="1112"/>
      <c r="W418" s="1112"/>
      <c r="X418" s="1111"/>
      <c r="Z418" s="1111"/>
    </row>
    <row r="419" spans="22:26">
      <c r="V419" s="1112"/>
      <c r="W419" s="1112"/>
      <c r="X419" s="1111"/>
      <c r="Z419" s="1111"/>
    </row>
    <row r="420" spans="22:26">
      <c r="V420" s="1112"/>
      <c r="W420" s="1112"/>
      <c r="X420" s="1111"/>
      <c r="Z420" s="1111"/>
    </row>
    <row r="421" spans="22:26">
      <c r="V421" s="1112"/>
      <c r="W421" s="1112"/>
      <c r="X421" s="1111"/>
      <c r="Z421" s="1111"/>
    </row>
    <row r="422" spans="22:26">
      <c r="V422" s="1112"/>
      <c r="W422" s="1112"/>
      <c r="X422" s="1111"/>
      <c r="Z422" s="1111"/>
    </row>
    <row r="423" spans="22:26">
      <c r="V423" s="1112"/>
      <c r="W423" s="1112"/>
      <c r="X423" s="1111"/>
      <c r="Z423" s="1111"/>
    </row>
    <row r="424" spans="22:26">
      <c r="V424" s="1112"/>
      <c r="W424" s="1112"/>
      <c r="X424" s="1111"/>
      <c r="Z424" s="1111"/>
    </row>
    <row r="425" spans="22:26">
      <c r="V425" s="1112"/>
      <c r="W425" s="1112"/>
      <c r="X425" s="1111"/>
      <c r="Z425" s="1111"/>
    </row>
    <row r="426" spans="22:26">
      <c r="V426" s="1112"/>
      <c r="W426" s="1112"/>
      <c r="X426" s="1111"/>
      <c r="Z426" s="1111"/>
    </row>
    <row r="427" spans="22:26">
      <c r="V427" s="1112"/>
      <c r="W427" s="1112"/>
      <c r="X427" s="1111"/>
      <c r="Z427" s="1111"/>
    </row>
    <row r="428" spans="22:26">
      <c r="V428" s="1112"/>
      <c r="W428" s="1112"/>
      <c r="X428" s="1111"/>
      <c r="Z428" s="1111"/>
    </row>
    <row r="429" spans="22:26">
      <c r="V429" s="1112"/>
      <c r="W429" s="1112"/>
      <c r="X429" s="1111"/>
      <c r="Z429" s="1111"/>
    </row>
    <row r="430" spans="22:26">
      <c r="V430" s="1112"/>
      <c r="W430" s="1112"/>
      <c r="X430" s="1111"/>
      <c r="Z430" s="1111"/>
    </row>
    <row r="431" spans="22:26">
      <c r="V431" s="1112"/>
      <c r="W431" s="1112"/>
      <c r="X431" s="1111"/>
      <c r="Z431" s="1111"/>
    </row>
    <row r="432" spans="22:26">
      <c r="V432" s="1112"/>
      <c r="W432" s="1112"/>
      <c r="X432" s="1111"/>
      <c r="Z432" s="1111"/>
    </row>
    <row r="433" spans="22:26">
      <c r="V433" s="1112"/>
      <c r="W433" s="1112"/>
      <c r="X433" s="1111"/>
      <c r="Z433" s="1111"/>
    </row>
    <row r="434" spans="22:26">
      <c r="V434" s="1112"/>
      <c r="W434" s="1112"/>
      <c r="X434" s="1111"/>
      <c r="Z434" s="1111"/>
    </row>
    <row r="435" spans="22:26">
      <c r="V435" s="1112"/>
      <c r="W435" s="1112"/>
      <c r="X435" s="1111"/>
      <c r="Z435" s="1111"/>
    </row>
    <row r="436" spans="22:26">
      <c r="V436" s="1112"/>
      <c r="W436" s="1112"/>
      <c r="X436" s="1111"/>
      <c r="Z436" s="1111"/>
    </row>
    <row r="437" spans="22:26">
      <c r="V437" s="1112"/>
      <c r="W437" s="1112"/>
      <c r="X437" s="1111"/>
      <c r="Z437" s="1111"/>
    </row>
    <row r="438" spans="22:26">
      <c r="V438" s="1112"/>
      <c r="W438" s="1112"/>
      <c r="X438" s="1111"/>
      <c r="Z438" s="1111"/>
    </row>
    <row r="439" spans="22:26">
      <c r="V439" s="1112"/>
      <c r="W439" s="1112"/>
      <c r="X439" s="1111"/>
      <c r="Z439" s="1111"/>
    </row>
    <row r="440" spans="22:26">
      <c r="V440" s="1112"/>
      <c r="W440" s="1112"/>
      <c r="X440" s="1111"/>
      <c r="Z440" s="1111"/>
    </row>
    <row r="441" spans="22:26">
      <c r="V441" s="1112"/>
      <c r="W441" s="1112"/>
      <c r="X441" s="1111"/>
      <c r="Z441" s="1111"/>
    </row>
    <row r="442" spans="22:26">
      <c r="V442" s="1112"/>
      <c r="W442" s="1112"/>
      <c r="X442" s="1111"/>
      <c r="Z442" s="1111"/>
    </row>
    <row r="443" spans="22:26">
      <c r="V443" s="1112"/>
      <c r="W443" s="1112"/>
      <c r="X443" s="1111"/>
      <c r="Z443" s="1111"/>
    </row>
    <row r="444" spans="22:26">
      <c r="V444" s="1112"/>
      <c r="W444" s="1112"/>
      <c r="X444" s="1111"/>
      <c r="Z444" s="1111"/>
    </row>
    <row r="445" spans="22:26">
      <c r="V445" s="1112"/>
      <c r="W445" s="1112"/>
      <c r="X445" s="1111"/>
      <c r="Z445" s="1111"/>
    </row>
    <row r="446" spans="22:26">
      <c r="V446" s="1112"/>
      <c r="W446" s="1112"/>
      <c r="X446" s="1111"/>
      <c r="Z446" s="1111"/>
    </row>
    <row r="447" spans="22:26">
      <c r="V447" s="1112"/>
      <c r="W447" s="1112"/>
      <c r="X447" s="1111"/>
      <c r="Z447" s="1111"/>
    </row>
    <row r="448" spans="22:26">
      <c r="V448" s="1112"/>
      <c r="W448" s="1112"/>
      <c r="X448" s="1111"/>
      <c r="Z448" s="1111"/>
    </row>
    <row r="449" spans="22:26">
      <c r="V449" s="1112"/>
      <c r="W449" s="1112"/>
      <c r="X449" s="1111"/>
      <c r="Z449" s="1111"/>
    </row>
    <row r="450" spans="22:26">
      <c r="V450" s="1112"/>
      <c r="W450" s="1112"/>
      <c r="X450" s="1111"/>
      <c r="Z450" s="1111"/>
    </row>
    <row r="451" spans="22:26">
      <c r="V451" s="1112"/>
      <c r="W451" s="1112"/>
      <c r="X451" s="1111"/>
      <c r="Z451" s="1111"/>
    </row>
    <row r="452" spans="22:26">
      <c r="V452" s="1112"/>
      <c r="W452" s="1112"/>
      <c r="X452" s="1111"/>
      <c r="Z452" s="1111"/>
    </row>
    <row r="453" spans="22:26">
      <c r="V453" s="1112"/>
      <c r="W453" s="1112"/>
      <c r="X453" s="1111"/>
      <c r="Z453" s="1111"/>
    </row>
    <row r="454" spans="22:26">
      <c r="V454" s="1112"/>
      <c r="W454" s="1112"/>
      <c r="X454" s="1111"/>
      <c r="Z454" s="1111"/>
    </row>
    <row r="455" spans="22:26">
      <c r="V455" s="1112"/>
      <c r="W455" s="1112"/>
      <c r="X455" s="1111"/>
      <c r="Z455" s="1111"/>
    </row>
    <row r="456" spans="22:26">
      <c r="V456" s="1112"/>
      <c r="W456" s="1112"/>
      <c r="X456" s="1111"/>
      <c r="Z456" s="1111"/>
    </row>
    <row r="457" spans="22:26">
      <c r="V457" s="1112"/>
      <c r="W457" s="1112"/>
      <c r="X457" s="1111"/>
      <c r="Z457" s="1111"/>
    </row>
    <row r="458" spans="22:26">
      <c r="V458" s="1112"/>
      <c r="W458" s="1112"/>
      <c r="X458" s="1111"/>
      <c r="Z458" s="1111"/>
    </row>
    <row r="459" spans="22:26">
      <c r="V459" s="1112"/>
      <c r="W459" s="1112"/>
      <c r="X459" s="1111"/>
      <c r="Z459" s="1111"/>
    </row>
    <row r="460" spans="22:26">
      <c r="V460" s="1112"/>
      <c r="W460" s="1112"/>
      <c r="X460" s="1111"/>
      <c r="Z460" s="1111"/>
    </row>
    <row r="461" spans="22:26">
      <c r="V461" s="1112"/>
      <c r="W461" s="1112"/>
      <c r="X461" s="1111"/>
      <c r="Z461" s="1111"/>
    </row>
    <row r="462" spans="22:26">
      <c r="V462" s="1112"/>
      <c r="W462" s="1112"/>
      <c r="X462" s="1111"/>
      <c r="Z462" s="1111"/>
    </row>
    <row r="463" spans="22:26">
      <c r="V463" s="1112"/>
      <c r="W463" s="1112"/>
      <c r="X463" s="1111"/>
      <c r="Z463" s="1111"/>
    </row>
    <row r="464" spans="22:26">
      <c r="V464" s="1112"/>
      <c r="W464" s="1112"/>
      <c r="X464" s="1111"/>
      <c r="Z464" s="1111"/>
    </row>
    <row r="465" spans="22:26">
      <c r="V465" s="1112"/>
      <c r="W465" s="1112"/>
      <c r="X465" s="1111"/>
      <c r="Z465" s="1111"/>
    </row>
    <row r="466" spans="22:26">
      <c r="V466" s="1112"/>
      <c r="W466" s="1112"/>
      <c r="X466" s="1111"/>
      <c r="Z466" s="1111"/>
    </row>
    <row r="467" spans="22:26">
      <c r="V467" s="1112"/>
      <c r="W467" s="1112"/>
      <c r="X467" s="1111"/>
      <c r="Z467" s="1111"/>
    </row>
    <row r="468" spans="22:26">
      <c r="V468" s="1112"/>
      <c r="W468" s="1112"/>
      <c r="X468" s="1111"/>
      <c r="Z468" s="1111"/>
    </row>
    <row r="469" spans="22:26">
      <c r="V469" s="1112"/>
      <c r="W469" s="1112"/>
      <c r="X469" s="1111"/>
      <c r="Z469" s="1111"/>
    </row>
    <row r="470" spans="22:26">
      <c r="V470" s="1112"/>
      <c r="W470" s="1112"/>
      <c r="X470" s="1111"/>
      <c r="Z470" s="1111"/>
    </row>
    <row r="471" spans="22:26">
      <c r="V471" s="1112"/>
      <c r="W471" s="1112"/>
      <c r="X471" s="1111"/>
      <c r="Z471" s="1111"/>
    </row>
    <row r="472" spans="22:26">
      <c r="V472" s="1112"/>
      <c r="W472" s="1112"/>
      <c r="X472" s="1111"/>
      <c r="Z472" s="1111"/>
    </row>
    <row r="473" spans="22:26">
      <c r="V473" s="1112"/>
      <c r="W473" s="1112"/>
      <c r="X473" s="1111"/>
      <c r="Z473" s="1111"/>
    </row>
    <row r="474" spans="22:26">
      <c r="V474" s="1112"/>
      <c r="W474" s="1112"/>
      <c r="X474" s="1111"/>
      <c r="Z474" s="1111"/>
    </row>
    <row r="475" spans="22:26">
      <c r="V475" s="1112"/>
      <c r="W475" s="1112"/>
      <c r="X475" s="1111"/>
      <c r="Z475" s="1111"/>
    </row>
    <row r="476" spans="22:26">
      <c r="V476" s="1112"/>
      <c r="W476" s="1112"/>
      <c r="X476" s="1111"/>
      <c r="Z476" s="1111"/>
    </row>
    <row r="477" spans="22:26">
      <c r="V477" s="1112"/>
      <c r="W477" s="1112"/>
      <c r="X477" s="1111"/>
      <c r="Z477" s="1111"/>
    </row>
    <row r="478" spans="22:26">
      <c r="V478" s="1112"/>
      <c r="W478" s="1112"/>
      <c r="X478" s="1111"/>
      <c r="Z478" s="1111"/>
    </row>
    <row r="479" spans="22:26">
      <c r="V479" s="1112"/>
      <c r="W479" s="1112"/>
      <c r="X479" s="1111"/>
      <c r="Z479" s="1111"/>
    </row>
    <row r="480" spans="22:26">
      <c r="V480" s="1112"/>
      <c r="W480" s="1112"/>
      <c r="X480" s="1111"/>
      <c r="Z480" s="1111"/>
    </row>
    <row r="481" spans="22:26">
      <c r="V481" s="1112"/>
      <c r="W481" s="1112"/>
      <c r="X481" s="1111"/>
      <c r="Z481" s="1111"/>
    </row>
    <row r="482" spans="22:26">
      <c r="V482" s="1112"/>
      <c r="W482" s="1112"/>
      <c r="X482" s="1111"/>
      <c r="Z482" s="1111"/>
    </row>
    <row r="483" spans="22:26">
      <c r="V483" s="1112"/>
      <c r="W483" s="1112"/>
      <c r="X483" s="1111"/>
      <c r="Z483" s="1111"/>
    </row>
    <row r="484" spans="22:26">
      <c r="V484" s="1112"/>
      <c r="W484" s="1112"/>
      <c r="X484" s="1111"/>
      <c r="Z484" s="1111"/>
    </row>
    <row r="485" spans="22:26">
      <c r="V485" s="1112"/>
      <c r="W485" s="1112"/>
      <c r="X485" s="1111"/>
      <c r="Z485" s="1111"/>
    </row>
    <row r="486" spans="22:26">
      <c r="V486" s="1206"/>
      <c r="W486" s="1206"/>
      <c r="X486" s="1111"/>
      <c r="Z486" s="1111"/>
    </row>
    <row r="487" spans="22:26">
      <c r="V487" s="1206"/>
      <c r="W487" s="1206"/>
      <c r="X487" s="1111"/>
      <c r="Z487" s="1111"/>
    </row>
    <row r="488" spans="22:26">
      <c r="V488" s="1207"/>
      <c r="W488" s="1207"/>
      <c r="X488" s="1111"/>
      <c r="Z488" s="1111"/>
    </row>
    <row r="489" spans="22:26">
      <c r="V489" s="1206"/>
      <c r="W489" s="1206"/>
      <c r="X489" s="1111"/>
      <c r="Z489" s="1111"/>
    </row>
    <row r="490" spans="22:26">
      <c r="V490" s="1206"/>
      <c r="W490" s="1206"/>
      <c r="X490" s="1111"/>
      <c r="Z490" s="1111"/>
    </row>
    <row r="491" spans="22:26">
      <c r="V491" s="1206"/>
      <c r="W491" s="1206"/>
      <c r="X491" s="1111"/>
      <c r="Z491" s="1111"/>
    </row>
    <row r="492" spans="22:26">
      <c r="V492" s="1206"/>
      <c r="W492" s="1206"/>
      <c r="X492" s="1111"/>
      <c r="Z492" s="1111"/>
    </row>
    <row r="493" spans="22:26">
      <c r="V493" s="1206"/>
      <c r="W493" s="1206"/>
      <c r="X493" s="1111"/>
      <c r="Z493" s="1111"/>
    </row>
    <row r="494" spans="22:26">
      <c r="V494" s="1208"/>
      <c r="W494" s="1208"/>
      <c r="X494" s="1111"/>
      <c r="Z494" s="1111"/>
    </row>
    <row r="495" spans="22:26">
      <c r="V495" s="1206"/>
      <c r="W495" s="1206"/>
      <c r="X495" s="1111"/>
      <c r="Z495" s="1111"/>
    </row>
    <row r="496" spans="22:26">
      <c r="V496" s="1206"/>
      <c r="W496" s="1206"/>
      <c r="X496" s="1111"/>
      <c r="Z496" s="1111"/>
    </row>
    <row r="497" spans="22:26">
      <c r="V497" s="1206"/>
      <c r="W497" s="1206"/>
      <c r="X497" s="1111"/>
      <c r="Z497" s="1111"/>
    </row>
    <row r="498" spans="22:26">
      <c r="V498" s="1206"/>
      <c r="W498" s="1206"/>
      <c r="X498" s="1111"/>
      <c r="Z498" s="1111"/>
    </row>
    <row r="499" spans="22:26">
      <c r="V499" s="1206"/>
      <c r="W499" s="1206"/>
      <c r="X499" s="1111"/>
      <c r="Z499" s="1111"/>
    </row>
    <row r="500" spans="22:26">
      <c r="V500" s="1206"/>
      <c r="W500" s="1206"/>
      <c r="X500" s="1111"/>
      <c r="Z500" s="1111"/>
    </row>
    <row r="501" spans="22:26">
      <c r="V501" s="1206"/>
      <c r="W501" s="1206"/>
      <c r="X501" s="1111"/>
      <c r="Z501" s="1111"/>
    </row>
    <row r="502" spans="22:26">
      <c r="V502" s="1206"/>
      <c r="W502" s="1206"/>
      <c r="X502" s="1111"/>
      <c r="Z502" s="1111"/>
    </row>
    <row r="503" spans="22:26">
      <c r="V503" s="1206"/>
      <c r="W503" s="1206"/>
      <c r="X503" s="1111"/>
      <c r="Z503" s="1111"/>
    </row>
    <row r="504" spans="22:26">
      <c r="V504" s="1206"/>
      <c r="W504" s="1206"/>
      <c r="X504" s="1111"/>
      <c r="Z504" s="1111"/>
    </row>
    <row r="505" spans="22:26">
      <c r="V505" s="1209"/>
      <c r="W505" s="1209"/>
      <c r="X505" s="1111"/>
      <c r="Z505" s="1111"/>
    </row>
    <row r="506" spans="22:26">
      <c r="V506" s="1209"/>
      <c r="W506" s="1209"/>
      <c r="X506" s="1111"/>
      <c r="Z506" s="1111"/>
    </row>
    <row r="507" spans="22:26">
      <c r="V507" s="1210"/>
      <c r="W507" s="1210"/>
      <c r="X507" s="1111"/>
      <c r="Z507" s="1111"/>
    </row>
    <row r="508" spans="22:26">
      <c r="V508" s="1206"/>
      <c r="W508" s="1206"/>
      <c r="X508" s="1111"/>
      <c r="Z508" s="1111"/>
    </row>
    <row r="509" spans="22:26">
      <c r="V509" s="1206"/>
      <c r="W509" s="1206"/>
      <c r="X509" s="1111"/>
      <c r="Z509" s="1111"/>
    </row>
    <row r="510" spans="22:26">
      <c r="V510" s="1206"/>
      <c r="W510" s="1206"/>
      <c r="X510" s="1111"/>
      <c r="Z510" s="1111"/>
    </row>
    <row r="511" spans="22:26">
      <c r="V511" s="1206"/>
      <c r="W511" s="1206"/>
      <c r="X511" s="1111"/>
      <c r="Z511" s="1111"/>
    </row>
    <row r="512" spans="22:26">
      <c r="V512" s="1207"/>
      <c r="W512" s="1207"/>
      <c r="X512" s="1111"/>
      <c r="Z512" s="1111"/>
    </row>
    <row r="513" spans="22:26">
      <c r="V513" s="1207"/>
      <c r="W513" s="1207"/>
      <c r="X513" s="1111"/>
      <c r="Z513" s="1111"/>
    </row>
    <row r="514" spans="22:26">
      <c r="V514" s="1207"/>
      <c r="W514" s="1207"/>
      <c r="X514" s="1111"/>
      <c r="Z514" s="1111"/>
    </row>
    <row r="515" spans="22:26">
      <c r="V515" s="1207"/>
      <c r="W515" s="1207"/>
      <c r="X515" s="1111"/>
      <c r="Z515" s="1111"/>
    </row>
    <row r="516" spans="22:26">
      <c r="V516" s="1207"/>
      <c r="W516" s="1207"/>
      <c r="X516" s="1111"/>
      <c r="Z516" s="1111"/>
    </row>
    <row r="517" spans="22:26">
      <c r="V517" s="1207"/>
      <c r="W517" s="1207"/>
      <c r="X517" s="1111"/>
      <c r="Z517" s="1111"/>
    </row>
    <row r="518" spans="22:26">
      <c r="V518" s="1207"/>
      <c r="W518" s="1207"/>
      <c r="X518" s="1111"/>
      <c r="Z518" s="1111"/>
    </row>
    <row r="519" spans="22:26">
      <c r="V519" s="1207"/>
      <c r="W519" s="1207"/>
      <c r="X519" s="1111"/>
      <c r="Z519" s="1111"/>
    </row>
    <row r="520" spans="22:26">
      <c r="V520" s="1207"/>
      <c r="W520" s="1207"/>
      <c r="X520" s="1111"/>
      <c r="Z520" s="1111"/>
    </row>
    <row r="521" spans="22:26">
      <c r="V521" s="1207"/>
      <c r="W521" s="1207"/>
      <c r="X521" s="1111"/>
      <c r="Z521" s="1111"/>
    </row>
    <row r="522" spans="22:26">
      <c r="V522" s="1207"/>
      <c r="W522" s="1207"/>
      <c r="X522" s="1111"/>
      <c r="Z522" s="1111"/>
    </row>
    <row r="523" spans="22:26">
      <c r="V523" s="1207"/>
      <c r="W523" s="1207"/>
      <c r="X523" s="1111"/>
      <c r="Z523" s="1111"/>
    </row>
    <row r="524" spans="22:26">
      <c r="V524" s="1207"/>
      <c r="W524" s="1207"/>
      <c r="X524" s="1111"/>
      <c r="Z524" s="1111"/>
    </row>
    <row r="525" spans="22:26">
      <c r="V525" s="1207"/>
      <c r="W525" s="1207"/>
      <c r="X525" s="1111"/>
      <c r="Z525" s="1111"/>
    </row>
    <row r="526" spans="22:26">
      <c r="V526" s="1211"/>
      <c r="W526" s="1211"/>
      <c r="X526" s="1111"/>
      <c r="Z526" s="1111"/>
    </row>
    <row r="527" spans="22:26">
      <c r="V527" s="1211"/>
      <c r="W527" s="1211"/>
      <c r="X527" s="1111"/>
      <c r="Z527" s="1111"/>
    </row>
    <row r="528" spans="22:26">
      <c r="V528" s="1211"/>
      <c r="W528" s="1211"/>
      <c r="X528" s="1111"/>
      <c r="Z528" s="1111"/>
    </row>
    <row r="529" spans="22:26">
      <c r="V529" s="1211"/>
      <c r="W529" s="1211"/>
      <c r="X529" s="1111"/>
      <c r="Z529" s="1111"/>
    </row>
    <row r="530" spans="22:26">
      <c r="V530" s="1211"/>
      <c r="W530" s="1211"/>
      <c r="X530" s="1111"/>
      <c r="Z530" s="1111"/>
    </row>
    <row r="531" spans="22:26">
      <c r="V531" s="1211"/>
      <c r="W531" s="1211"/>
      <c r="X531" s="1111"/>
      <c r="Z531" s="1111"/>
    </row>
    <row r="532" spans="22:26">
      <c r="V532" s="1212"/>
      <c r="W532" s="1212"/>
      <c r="X532" s="1111"/>
      <c r="Z532" s="1111"/>
    </row>
    <row r="533" spans="22:26">
      <c r="V533" s="1211"/>
      <c r="W533" s="1211"/>
      <c r="X533" s="1111"/>
      <c r="Z533" s="1111"/>
    </row>
    <row r="534" ht="16.5" spans="22:26">
      <c r="V534" s="1213"/>
      <c r="W534" s="1213"/>
      <c r="X534" s="1111"/>
      <c r="Z534" s="1111"/>
    </row>
    <row r="535" spans="22:26">
      <c r="V535" s="1211"/>
      <c r="W535" s="1211"/>
      <c r="X535" s="1111"/>
      <c r="Z535" s="1111"/>
    </row>
    <row r="536" spans="22:26">
      <c r="V536" s="1211"/>
      <c r="W536" s="1211"/>
      <c r="X536" s="1111"/>
      <c r="Z536" s="1111"/>
    </row>
    <row r="537" spans="22:26">
      <c r="V537" s="1211"/>
      <c r="W537" s="1211"/>
      <c r="X537" s="1111"/>
      <c r="Z537" s="1111"/>
    </row>
    <row r="538" spans="22:26">
      <c r="V538" s="1112"/>
      <c r="W538" s="1112"/>
      <c r="X538" s="1111"/>
      <c r="Z538" s="1111"/>
    </row>
    <row r="539" spans="22:26">
      <c r="V539" s="1112"/>
      <c r="W539" s="1112"/>
      <c r="X539" s="1111"/>
      <c r="Z539" s="1111"/>
    </row>
    <row r="540" spans="22:26">
      <c r="V540" s="1112"/>
      <c r="W540" s="1112"/>
      <c r="X540" s="1111"/>
      <c r="Z540" s="1111"/>
    </row>
    <row r="541" spans="22:26">
      <c r="V541" s="1112"/>
      <c r="W541" s="1112"/>
      <c r="X541" s="1111"/>
      <c r="Z541" s="1111"/>
    </row>
    <row r="542" spans="22:26">
      <c r="V542" s="1112"/>
      <c r="W542" s="1112"/>
      <c r="X542" s="1111"/>
      <c r="Z542" s="1111"/>
    </row>
    <row r="543" spans="22:26">
      <c r="V543" s="1112"/>
      <c r="W543" s="1112"/>
      <c r="X543" s="1111"/>
      <c r="Z543" s="1111"/>
    </row>
    <row r="544" spans="22:26">
      <c r="V544" s="1112"/>
      <c r="W544" s="1112"/>
      <c r="X544" s="1111"/>
      <c r="Z544" s="1111"/>
    </row>
    <row r="545" spans="22:26">
      <c r="V545" s="1112"/>
      <c r="W545" s="1112"/>
      <c r="X545" s="1111"/>
      <c r="Z545" s="1111"/>
    </row>
    <row r="546" spans="22:26">
      <c r="V546" s="1112"/>
      <c r="W546" s="1112"/>
      <c r="X546" s="1111"/>
      <c r="Z546" s="1111"/>
    </row>
    <row r="547" spans="22:26">
      <c r="V547" s="1112"/>
      <c r="W547" s="1112"/>
      <c r="X547" s="1111"/>
      <c r="Z547" s="1111"/>
    </row>
    <row r="548" spans="22:26">
      <c r="V548" s="1112"/>
      <c r="W548" s="1112"/>
      <c r="X548" s="1111"/>
      <c r="Z548" s="1111"/>
    </row>
    <row r="549" spans="22:26">
      <c r="V549" s="1112"/>
      <c r="W549" s="1112"/>
      <c r="X549" s="1111"/>
      <c r="Z549" s="1111"/>
    </row>
    <row r="550" spans="22:26">
      <c r="V550" s="1112"/>
      <c r="W550" s="1112"/>
      <c r="X550" s="1111"/>
      <c r="Z550" s="1111"/>
    </row>
    <row r="551" spans="22:26">
      <c r="V551" s="1112"/>
      <c r="W551" s="1112"/>
      <c r="X551" s="1111"/>
      <c r="Z551" s="1111"/>
    </row>
    <row r="552" spans="22:26">
      <c r="V552" s="1112"/>
      <c r="W552" s="1112"/>
      <c r="X552" s="1111"/>
      <c r="Z552" s="1111"/>
    </row>
    <row r="553" spans="22:26">
      <c r="V553" s="1112"/>
      <c r="W553" s="1112"/>
      <c r="X553" s="1111"/>
      <c r="Z553" s="1111"/>
    </row>
    <row r="554" spans="22:26">
      <c r="V554" s="1112"/>
      <c r="W554" s="1112"/>
      <c r="X554" s="1111"/>
      <c r="Z554" s="1111"/>
    </row>
    <row r="555" spans="22:26">
      <c r="V555" s="1112"/>
      <c r="W555" s="1112"/>
      <c r="X555" s="1111"/>
      <c r="Z555" s="1111"/>
    </row>
    <row r="556" spans="22:26">
      <c r="V556" s="1112"/>
      <c r="W556" s="1112"/>
      <c r="X556" s="1111"/>
      <c r="Z556" s="1111"/>
    </row>
    <row r="557" spans="22:26">
      <c r="V557" s="1112"/>
      <c r="W557" s="1112"/>
      <c r="X557" s="1111"/>
      <c r="Z557" s="1111"/>
    </row>
    <row r="558" spans="22:26">
      <c r="V558" s="1112"/>
      <c r="W558" s="1112"/>
      <c r="X558" s="1111"/>
      <c r="Z558" s="1111"/>
    </row>
    <row r="559" spans="22:26">
      <c r="V559" s="1112"/>
      <c r="W559" s="1112"/>
      <c r="X559" s="1111"/>
      <c r="Z559" s="1111"/>
    </row>
    <row r="560" spans="22:26">
      <c r="V560" s="1112"/>
      <c r="W560" s="1112"/>
      <c r="X560" s="1111"/>
      <c r="Z560" s="1111"/>
    </row>
    <row r="561" spans="22:26">
      <c r="V561" s="1112"/>
      <c r="W561" s="1112"/>
      <c r="X561" s="1111"/>
      <c r="Z561" s="1111"/>
    </row>
    <row r="562" spans="22:26">
      <c r="V562" s="1112"/>
      <c r="W562" s="1112"/>
      <c r="X562" s="1111"/>
      <c r="Z562" s="1111"/>
    </row>
    <row r="563" spans="22:26">
      <c r="V563" s="1112"/>
      <c r="W563" s="1112"/>
      <c r="X563" s="1111"/>
      <c r="Z563" s="1111"/>
    </row>
    <row r="564" spans="22:26">
      <c r="V564" s="1112"/>
      <c r="W564" s="1112"/>
      <c r="X564" s="1111"/>
      <c r="Z564" s="1111"/>
    </row>
    <row r="565" spans="22:26">
      <c r="V565" s="1112"/>
      <c r="W565" s="1112"/>
      <c r="X565" s="1111"/>
      <c r="Z565" s="1111"/>
    </row>
    <row r="566" spans="22:26">
      <c r="V566" s="1112"/>
      <c r="W566" s="1112"/>
      <c r="X566" s="1111"/>
      <c r="Z566" s="1111"/>
    </row>
    <row r="567" spans="22:26">
      <c r="V567" s="1112"/>
      <c r="W567" s="1112"/>
      <c r="X567" s="1111"/>
      <c r="Z567" s="1111"/>
    </row>
    <row r="568" spans="22:26">
      <c r="V568" s="1112"/>
      <c r="W568" s="1112"/>
      <c r="X568" s="1111"/>
      <c r="Z568" s="1111"/>
    </row>
    <row r="569" spans="22:26">
      <c r="V569" s="1112"/>
      <c r="W569" s="1112"/>
      <c r="X569" s="1111"/>
      <c r="Z569" s="1111"/>
    </row>
    <row r="570" spans="22:26">
      <c r="V570" s="1112"/>
      <c r="W570" s="1112"/>
      <c r="X570" s="1111"/>
      <c r="Z570" s="1111"/>
    </row>
    <row r="571" spans="22:26">
      <c r="V571" s="1112"/>
      <c r="W571" s="1112"/>
      <c r="X571" s="1111"/>
      <c r="Z571" s="1111"/>
    </row>
    <row r="572" spans="22:26">
      <c r="V572" s="1112"/>
      <c r="W572" s="1112"/>
      <c r="X572" s="1111"/>
      <c r="Z572" s="1111"/>
    </row>
    <row r="573" spans="22:26">
      <c r="V573" s="1112"/>
      <c r="W573" s="1112"/>
      <c r="X573" s="1111"/>
      <c r="Z573" s="1111"/>
    </row>
    <row r="574" spans="22:26">
      <c r="V574" s="1112"/>
      <c r="W574" s="1112"/>
      <c r="X574" s="1111"/>
      <c r="Z574" s="1111"/>
    </row>
    <row r="575" spans="22:26">
      <c r="V575" s="1112"/>
      <c r="W575" s="1112"/>
      <c r="X575" s="1111"/>
      <c r="Z575" s="1111"/>
    </row>
    <row r="576" spans="22:26">
      <c r="V576" s="1112"/>
      <c r="W576" s="1112"/>
      <c r="X576" s="1111"/>
      <c r="Z576" s="1111"/>
    </row>
    <row r="577" spans="22:26">
      <c r="V577" s="1112"/>
      <c r="W577" s="1112"/>
      <c r="X577" s="1111"/>
      <c r="Z577" s="1111"/>
    </row>
    <row r="578" spans="22:26">
      <c r="V578" s="1112"/>
      <c r="W578" s="1112"/>
      <c r="X578" s="1111"/>
      <c r="Z578" s="1111"/>
    </row>
    <row r="579" spans="22:26">
      <c r="V579" s="1112"/>
      <c r="W579" s="1112"/>
      <c r="X579" s="1111"/>
      <c r="Z579" s="1111"/>
    </row>
    <row r="580" spans="22:26">
      <c r="V580" s="1112"/>
      <c r="W580" s="1112"/>
      <c r="X580" s="1111"/>
      <c r="Z580" s="1111"/>
    </row>
    <row r="581" spans="22:26">
      <c r="V581" s="1112"/>
      <c r="W581" s="1112"/>
      <c r="X581" s="1111"/>
      <c r="Z581" s="1111"/>
    </row>
    <row r="582" spans="22:26">
      <c r="V582" s="1112"/>
      <c r="W582" s="1112"/>
      <c r="X582" s="1111"/>
      <c r="Z582" s="1111"/>
    </row>
    <row r="583" spans="22:26">
      <c r="V583" s="1112"/>
      <c r="W583" s="1112"/>
      <c r="X583" s="1111"/>
      <c r="Z583" s="1111"/>
    </row>
    <row r="584" spans="22:26">
      <c r="V584" s="1112"/>
      <c r="W584" s="1112"/>
      <c r="X584" s="1111"/>
      <c r="Z584" s="1111"/>
    </row>
    <row r="585" spans="22:26">
      <c r="V585" s="1112"/>
      <c r="W585" s="1112"/>
      <c r="X585" s="1111"/>
      <c r="Z585" s="1111"/>
    </row>
    <row r="586" spans="22:26">
      <c r="V586" s="1112"/>
      <c r="W586" s="1112"/>
      <c r="X586" s="1111"/>
      <c r="Z586" s="1111"/>
    </row>
    <row r="587" spans="22:26">
      <c r="V587" s="1112"/>
      <c r="W587" s="1112"/>
      <c r="X587" s="1111"/>
      <c r="Z587" s="1111"/>
    </row>
    <row r="588" spans="22:26">
      <c r="V588" s="1112"/>
      <c r="W588" s="1112"/>
      <c r="X588" s="1111"/>
      <c r="Z588" s="1111"/>
    </row>
    <row r="589" spans="22:26">
      <c r="V589" s="1112"/>
      <c r="W589" s="1112"/>
      <c r="X589" s="1111"/>
      <c r="Z589" s="1111"/>
    </row>
    <row r="590" spans="22:26">
      <c r="V590" s="1112"/>
      <c r="W590" s="1112"/>
      <c r="X590" s="1111"/>
      <c r="Z590" s="1111"/>
    </row>
    <row r="591" spans="22:26">
      <c r="V591" s="1112"/>
      <c r="W591" s="1112"/>
      <c r="X591" s="1214"/>
      <c r="Z591" s="1111"/>
    </row>
    <row r="592" spans="22:26">
      <c r="V592" s="1112"/>
      <c r="W592" s="1112"/>
      <c r="X592" s="1214"/>
      <c r="Z592" s="1111"/>
    </row>
    <row r="593" spans="22:26">
      <c r="V593" s="1112"/>
      <c r="W593" s="1112"/>
      <c r="X593" s="1111"/>
      <c r="Z593" s="1111"/>
    </row>
    <row r="594" spans="22:26">
      <c r="V594" s="1112"/>
      <c r="W594" s="1112"/>
      <c r="X594" s="1111"/>
      <c r="Z594" s="1111"/>
    </row>
    <row r="595" spans="22:26">
      <c r="V595" s="1112"/>
      <c r="W595" s="1112"/>
      <c r="X595" s="1111"/>
      <c r="Z595" s="1111"/>
    </row>
    <row r="596" spans="22:26">
      <c r="V596" s="1112"/>
      <c r="W596" s="1112"/>
      <c r="X596" s="1111"/>
      <c r="Z596" s="1111"/>
    </row>
    <row r="597" spans="22:26">
      <c r="V597" s="1112"/>
      <c r="W597" s="1112"/>
      <c r="X597" s="1111"/>
      <c r="Z597" s="1111"/>
    </row>
    <row r="598" spans="22:26">
      <c r="V598" s="1112"/>
      <c r="W598" s="1112"/>
      <c r="X598" s="1111"/>
      <c r="Z598" s="1111"/>
    </row>
    <row r="599" spans="22:26">
      <c r="V599" s="1112"/>
      <c r="W599" s="1112"/>
      <c r="X599" s="1111"/>
      <c r="Z599" s="1111"/>
    </row>
    <row r="600" spans="22:26">
      <c r="V600" s="1112"/>
      <c r="W600" s="1112"/>
      <c r="X600" s="1111"/>
      <c r="Z600" s="1111"/>
    </row>
    <row r="601" spans="22:26">
      <c r="V601" s="1112"/>
      <c r="W601" s="1112"/>
      <c r="X601" s="1111"/>
      <c r="Z601" s="1111"/>
    </row>
    <row r="602" spans="22:26">
      <c r="V602" s="1112"/>
      <c r="W602" s="1112"/>
      <c r="X602" s="1111"/>
      <c r="Z602" s="1111"/>
    </row>
    <row r="603" spans="22:26">
      <c r="V603" s="1112"/>
      <c r="W603" s="1112"/>
      <c r="X603" s="1111"/>
      <c r="Z603" s="1111"/>
    </row>
    <row r="604" spans="22:26">
      <c r="V604" s="1112"/>
      <c r="W604" s="1112"/>
      <c r="X604" s="1111"/>
      <c r="Z604" s="1111"/>
    </row>
    <row r="605" spans="22:26">
      <c r="V605" s="1112"/>
      <c r="W605" s="1112"/>
      <c r="X605" s="1111"/>
      <c r="Z605" s="1111"/>
    </row>
    <row r="606" spans="22:26">
      <c r="V606" s="1112"/>
      <c r="W606" s="1112"/>
      <c r="X606" s="1111"/>
      <c r="Z606" s="1111"/>
    </row>
    <row r="607" spans="22:26">
      <c r="V607" s="1112"/>
      <c r="W607" s="1112"/>
      <c r="X607" s="1111"/>
      <c r="Z607" s="1111"/>
    </row>
    <row r="608" spans="22:26">
      <c r="V608" s="1112"/>
      <c r="W608" s="1112"/>
      <c r="X608" s="1111"/>
      <c r="Z608" s="1111"/>
    </row>
    <row r="609" spans="22:26">
      <c r="V609" s="1112"/>
      <c r="W609" s="1112"/>
      <c r="X609" s="1111"/>
      <c r="Z609" s="1111"/>
    </row>
    <row r="610" spans="22:26">
      <c r="V610" s="1112"/>
      <c r="W610" s="1112"/>
      <c r="X610" s="1111"/>
      <c r="Z610" s="1111"/>
    </row>
    <row r="611" spans="22:26">
      <c r="V611" s="1112"/>
      <c r="W611" s="1112"/>
      <c r="X611" s="1111"/>
      <c r="Z611" s="1111"/>
    </row>
    <row r="612" spans="22:26">
      <c r="V612" s="1112"/>
      <c r="W612" s="1112"/>
      <c r="X612" s="1111"/>
      <c r="Z612" s="1111"/>
    </row>
    <row r="613" spans="22:26">
      <c r="V613" s="1112"/>
      <c r="W613" s="1112"/>
      <c r="X613" s="1111"/>
      <c r="Z613" s="1111"/>
    </row>
    <row r="614" spans="22:26">
      <c r="V614" s="1112"/>
      <c r="W614" s="1112"/>
      <c r="X614" s="1111"/>
      <c r="Z614" s="1111"/>
    </row>
    <row r="615" spans="22:26">
      <c r="V615" s="1112"/>
      <c r="W615" s="1112"/>
      <c r="X615" s="1111"/>
      <c r="Z615" s="1111"/>
    </row>
    <row r="616" spans="22:26">
      <c r="V616" s="1112"/>
      <c r="W616" s="1112"/>
      <c r="X616" s="1111"/>
      <c r="Z616" s="1111"/>
    </row>
    <row r="617" spans="22:26">
      <c r="V617" s="1112"/>
      <c r="W617" s="1112"/>
      <c r="X617" s="1111"/>
      <c r="Z617" s="1111"/>
    </row>
    <row r="618" spans="22:26">
      <c r="V618" s="1112"/>
      <c r="W618" s="1112"/>
      <c r="X618" s="1111"/>
      <c r="Z618" s="1111"/>
    </row>
    <row r="619" spans="22:26">
      <c r="V619" s="1112"/>
      <c r="W619" s="1112"/>
      <c r="X619" s="1111"/>
      <c r="Z619" s="1111"/>
    </row>
    <row r="620" spans="22:26">
      <c r="V620" s="1112"/>
      <c r="W620" s="1112"/>
      <c r="X620" s="1111"/>
      <c r="Z620" s="1111"/>
    </row>
    <row r="621" spans="22:26">
      <c r="V621" s="1112"/>
      <c r="W621" s="1112"/>
      <c r="X621" s="1111"/>
      <c r="Z621" s="1111"/>
    </row>
    <row r="622" spans="22:26">
      <c r="V622" s="1112"/>
      <c r="W622" s="1112"/>
      <c r="X622" s="1111"/>
      <c r="Z622" s="1111"/>
    </row>
    <row r="623" spans="22:26">
      <c r="V623" s="1112"/>
      <c r="W623" s="1112"/>
      <c r="X623" s="1111"/>
      <c r="Z623" s="1111"/>
    </row>
    <row r="624" spans="22:26">
      <c r="V624" s="1112"/>
      <c r="W624" s="1112"/>
      <c r="X624" s="1111"/>
      <c r="Z624" s="1111"/>
    </row>
    <row r="625" spans="22:26">
      <c r="V625" s="1112"/>
      <c r="W625" s="1112"/>
      <c r="X625" s="1111"/>
      <c r="Z625" s="1111"/>
    </row>
    <row r="626" spans="22:26">
      <c r="V626" s="1112"/>
      <c r="W626" s="1112"/>
      <c r="X626" s="1111"/>
      <c r="Z626" s="1111"/>
    </row>
    <row r="627" spans="22:26">
      <c r="V627" s="1215"/>
      <c r="W627" s="1215"/>
      <c r="X627" s="1111"/>
      <c r="Z627" s="1111"/>
    </row>
    <row r="628" spans="22:26">
      <c r="V628" s="1112"/>
      <c r="W628" s="1112"/>
      <c r="X628" s="1111"/>
      <c r="Z628" s="1111"/>
    </row>
    <row r="629" spans="22:26">
      <c r="V629" s="1112"/>
      <c r="W629" s="1112"/>
      <c r="X629" s="1111"/>
      <c r="Z629" s="1111"/>
    </row>
    <row r="630" spans="22:26">
      <c r="V630" s="1112"/>
      <c r="W630" s="1112"/>
      <c r="X630" s="1111"/>
      <c r="Z630" s="1111"/>
    </row>
    <row r="631" spans="22:26">
      <c r="V631" s="1112"/>
      <c r="W631" s="1112"/>
      <c r="X631" s="1111"/>
      <c r="Z631" s="1111"/>
    </row>
    <row r="632" spans="22:26">
      <c r="V632" s="1112"/>
      <c r="W632" s="1112"/>
      <c r="X632" s="1111"/>
      <c r="Z632" s="1111"/>
    </row>
    <row r="633" spans="22:26">
      <c r="V633" s="1112"/>
      <c r="W633" s="1112"/>
      <c r="X633" s="1111"/>
      <c r="Z633" s="1111"/>
    </row>
    <row r="634" spans="22:26">
      <c r="V634" s="1112"/>
      <c r="W634" s="1112"/>
      <c r="X634" s="1111"/>
      <c r="Z634" s="1111"/>
    </row>
    <row r="635" spans="22:26">
      <c r="V635" s="1112"/>
      <c r="W635" s="1112"/>
      <c r="X635" s="1111"/>
      <c r="Z635" s="1111"/>
    </row>
    <row r="636" spans="22:26">
      <c r="V636" s="1112"/>
      <c r="W636" s="1112"/>
      <c r="X636" s="1111"/>
      <c r="Z636" s="1111"/>
    </row>
    <row r="637" spans="22:26">
      <c r="V637" s="1112"/>
      <c r="W637" s="1112"/>
      <c r="X637" s="1111"/>
      <c r="Z637" s="1216"/>
    </row>
    <row r="638" spans="22:26">
      <c r="V638" s="1112"/>
      <c r="W638" s="1112"/>
      <c r="X638" s="1111"/>
      <c r="Z638" s="1111"/>
    </row>
    <row r="639" spans="22:26">
      <c r="V639" s="1112"/>
      <c r="W639" s="1112"/>
      <c r="X639" s="1111"/>
      <c r="Z639" s="1111"/>
    </row>
    <row r="640" spans="22:26">
      <c r="V640" s="1112"/>
      <c r="W640" s="1112"/>
      <c r="X640" s="1111"/>
      <c r="Z640" s="1111"/>
    </row>
    <row r="641" spans="22:26">
      <c r="V641" s="1112"/>
      <c r="W641" s="1112"/>
      <c r="X641" s="1111"/>
      <c r="Z641" s="1111"/>
    </row>
    <row r="642" spans="22:26">
      <c r="V642" s="1112"/>
      <c r="W642" s="1112"/>
      <c r="X642" s="1111"/>
      <c r="Z642" s="1111"/>
    </row>
    <row r="643" spans="22:26">
      <c r="V643" s="1112"/>
      <c r="W643" s="1112"/>
      <c r="X643" s="1111"/>
      <c r="Z643" s="1111"/>
    </row>
    <row r="644" spans="22:26">
      <c r="V644" s="1112"/>
      <c r="W644" s="1112"/>
      <c r="X644" s="1111"/>
      <c r="Z644" s="1111"/>
    </row>
    <row r="645" spans="22:26">
      <c r="V645" s="1112"/>
      <c r="W645" s="1112"/>
      <c r="X645" s="1111"/>
      <c r="Z645" s="1111"/>
    </row>
    <row r="646" spans="22:26">
      <c r="V646" s="1112"/>
      <c r="W646" s="1112"/>
      <c r="X646" s="1111"/>
      <c r="Z646" s="1111"/>
    </row>
    <row r="647" spans="22:26">
      <c r="V647" s="1112"/>
      <c r="W647" s="1112"/>
      <c r="X647" s="1111"/>
      <c r="Z647" s="1111"/>
    </row>
    <row r="648" spans="22:26">
      <c r="V648" s="1112"/>
      <c r="W648" s="1112"/>
      <c r="X648" s="1111"/>
      <c r="Z648" s="1111"/>
    </row>
    <row r="649" spans="22:26">
      <c r="V649" s="1112"/>
      <c r="W649" s="1112"/>
      <c r="X649" s="1111"/>
      <c r="Z649" s="1111"/>
    </row>
    <row r="650" spans="22:26">
      <c r="V650" s="1112"/>
      <c r="W650" s="1112"/>
      <c r="X650" s="1111"/>
      <c r="Z650" s="1111"/>
    </row>
    <row r="651" spans="22:26">
      <c r="V651" s="1112"/>
      <c r="W651" s="1112"/>
      <c r="X651" s="1111"/>
      <c r="Z651" s="1111"/>
    </row>
    <row r="652" spans="22:26">
      <c r="V652" s="1112"/>
      <c r="W652" s="1112"/>
      <c r="X652" s="1111"/>
      <c r="Z652" s="1111"/>
    </row>
    <row r="653" spans="22:26">
      <c r="V653" s="1112"/>
      <c r="W653" s="1112"/>
      <c r="X653" s="1111"/>
      <c r="Z653" s="1111"/>
    </row>
    <row r="654" spans="22:26">
      <c r="V654" s="1112"/>
      <c r="W654" s="1112"/>
      <c r="X654" s="1111"/>
      <c r="Z654" s="1111"/>
    </row>
    <row r="655" spans="22:26">
      <c r="V655" s="1112"/>
      <c r="W655" s="1112"/>
      <c r="X655" s="1111"/>
      <c r="Z655" s="1111"/>
    </row>
    <row r="656" spans="22:26">
      <c r="V656" s="1112"/>
      <c r="W656" s="1112"/>
      <c r="X656" s="1111"/>
      <c r="Z656" s="1111"/>
    </row>
    <row r="657" spans="22:26">
      <c r="V657" s="1112"/>
      <c r="W657" s="1112"/>
      <c r="X657" s="1111"/>
      <c r="Z657" s="1111"/>
    </row>
    <row r="658" spans="22:26">
      <c r="V658" s="1112"/>
      <c r="W658" s="1112"/>
      <c r="X658" s="1111"/>
      <c r="Z658" s="1111"/>
    </row>
    <row r="659" spans="22:26">
      <c r="V659" s="1112"/>
      <c r="W659" s="1112"/>
      <c r="X659" s="1111"/>
      <c r="Z659" s="1111"/>
    </row>
    <row r="660" spans="22:26">
      <c r="V660" s="1215"/>
      <c r="W660" s="1215"/>
      <c r="X660" s="1111"/>
      <c r="Z660" s="1111"/>
    </row>
    <row r="661" spans="22:26">
      <c r="V661" s="1112"/>
      <c r="W661" s="1112"/>
      <c r="X661" s="1111"/>
      <c r="Z661" s="1111"/>
    </row>
    <row r="662" spans="22:26">
      <c r="V662" s="1112"/>
      <c r="W662" s="1112"/>
      <c r="X662" s="1111"/>
      <c r="Z662" s="1111"/>
    </row>
    <row r="663" spans="22:26">
      <c r="V663" s="1112"/>
      <c r="W663" s="1112"/>
      <c r="X663" s="1111"/>
      <c r="Z663" s="1111"/>
    </row>
    <row r="664" spans="22:26">
      <c r="V664" s="1112"/>
      <c r="W664" s="1112"/>
      <c r="X664" s="1111"/>
      <c r="Z664" s="1111"/>
    </row>
    <row r="665" spans="22:26">
      <c r="V665" s="1112"/>
      <c r="W665" s="1112"/>
      <c r="X665" s="1111"/>
      <c r="Z665" s="1111"/>
    </row>
    <row r="666" spans="22:26">
      <c r="V666" s="1112"/>
      <c r="W666" s="1112"/>
      <c r="X666" s="1111"/>
      <c r="Z666" s="1111"/>
    </row>
    <row r="667" spans="22:26">
      <c r="V667" s="1112"/>
      <c r="W667" s="1112"/>
      <c r="X667" s="1111"/>
      <c r="Z667" s="1111"/>
    </row>
    <row r="668" spans="22:26">
      <c r="V668" s="1112"/>
      <c r="W668" s="1112"/>
      <c r="X668" s="1111"/>
      <c r="Z668" s="1111"/>
    </row>
    <row r="669" spans="22:26">
      <c r="V669" s="1112"/>
      <c r="W669" s="1112"/>
      <c r="X669" s="1111"/>
      <c r="Z669" s="1111"/>
    </row>
    <row r="670" spans="22:26">
      <c r="V670" s="1112"/>
      <c r="W670" s="1112"/>
      <c r="X670" s="1111"/>
      <c r="Z670" s="1111"/>
    </row>
    <row r="671" spans="22:26">
      <c r="V671" s="1112"/>
      <c r="W671" s="1112"/>
      <c r="X671" s="1111"/>
      <c r="Z671" s="1111"/>
    </row>
    <row r="672" spans="22:26">
      <c r="V672" s="1112"/>
      <c r="W672" s="1112"/>
      <c r="X672" s="1111"/>
      <c r="Z672" s="1111"/>
    </row>
    <row r="673" spans="22:26">
      <c r="V673" s="1112"/>
      <c r="W673" s="1112"/>
      <c r="X673" s="1111"/>
      <c r="Z673" s="1111"/>
    </row>
    <row r="674" spans="22:26">
      <c r="V674" s="1112"/>
      <c r="W674" s="1112"/>
      <c r="X674" s="1111"/>
      <c r="Z674" s="1111"/>
    </row>
    <row r="675" spans="22:26">
      <c r="V675" s="1112"/>
      <c r="W675" s="1112"/>
      <c r="X675" s="1111"/>
      <c r="Z675" s="1111"/>
    </row>
    <row r="676" spans="22:26">
      <c r="V676" s="1112"/>
      <c r="W676" s="1112"/>
      <c r="X676" s="1111"/>
      <c r="Z676" s="1111"/>
    </row>
    <row r="677" spans="22:26">
      <c r="V677" s="1112"/>
      <c r="W677" s="1112"/>
      <c r="X677" s="1111"/>
      <c r="Z677" s="1111"/>
    </row>
    <row r="678" spans="22:26">
      <c r="V678" s="1112"/>
      <c r="W678" s="1112"/>
      <c r="X678" s="1111"/>
      <c r="Z678" s="1111"/>
    </row>
    <row r="679" spans="22:26">
      <c r="V679" s="1112"/>
      <c r="W679" s="1112"/>
      <c r="X679" s="1111"/>
      <c r="Z679" s="1111"/>
    </row>
    <row r="680" spans="22:26">
      <c r="V680" s="1112"/>
      <c r="W680" s="1112"/>
      <c r="X680" s="1111"/>
      <c r="Z680" s="1111"/>
    </row>
    <row r="681" spans="22:26">
      <c r="V681" s="1112"/>
      <c r="W681" s="1112"/>
      <c r="X681" s="1111"/>
      <c r="Z681" s="1111"/>
    </row>
    <row r="682" spans="22:26">
      <c r="V682" s="1112"/>
      <c r="W682" s="1112"/>
      <c r="X682" s="1111"/>
      <c r="Z682" s="1111"/>
    </row>
    <row r="683" spans="22:26">
      <c r="V683" s="1112"/>
      <c r="W683" s="1112"/>
      <c r="X683" s="1111"/>
      <c r="Z683" s="1111"/>
    </row>
    <row r="684" spans="22:26">
      <c r="V684" s="1112"/>
      <c r="W684" s="1112"/>
      <c r="X684" s="1111"/>
      <c r="Z684" s="1111"/>
    </row>
    <row r="685" spans="22:26">
      <c r="V685" s="1112"/>
      <c r="W685" s="1112"/>
      <c r="X685" s="1111"/>
      <c r="Z685" s="1111"/>
    </row>
    <row r="686" spans="22:26">
      <c r="V686" s="1112"/>
      <c r="W686" s="1112"/>
      <c r="X686" s="1111"/>
      <c r="Z686" s="1111"/>
    </row>
    <row r="687" spans="22:26">
      <c r="V687" s="1112"/>
      <c r="W687" s="1112"/>
      <c r="X687" s="1111"/>
      <c r="Z687" s="1111"/>
    </row>
    <row r="688" spans="22:26">
      <c r="V688" s="1112"/>
      <c r="W688" s="1112"/>
      <c r="X688" s="1111"/>
      <c r="Z688" s="1111"/>
    </row>
    <row r="689" spans="22:26">
      <c r="V689" s="1112"/>
      <c r="W689" s="1112"/>
      <c r="X689" s="1111"/>
      <c r="Z689" s="1111"/>
    </row>
    <row r="690" spans="22:26">
      <c r="V690" s="1112"/>
      <c r="W690" s="1112"/>
      <c r="X690" s="1111"/>
      <c r="Z690" s="1111"/>
    </row>
    <row r="691" spans="22:26">
      <c r="V691" s="1112"/>
      <c r="W691" s="1112"/>
      <c r="X691" s="1111"/>
      <c r="Z691" s="1111"/>
    </row>
    <row r="692" spans="22:26">
      <c r="V692" s="1112"/>
      <c r="W692" s="1112"/>
      <c r="X692" s="1111"/>
      <c r="Z692" s="1111"/>
    </row>
    <row r="693" spans="22:26">
      <c r="V693" s="1112"/>
      <c r="W693" s="1112"/>
      <c r="X693" s="1111"/>
      <c r="Z693" s="1111"/>
    </row>
    <row r="694" spans="22:26">
      <c r="V694" s="1112"/>
      <c r="W694" s="1112"/>
      <c r="X694" s="1111"/>
      <c r="Z694" s="1111"/>
    </row>
    <row r="695" spans="22:26">
      <c r="V695" s="1112"/>
      <c r="W695" s="1112"/>
      <c r="X695" s="1111"/>
      <c r="Z695" s="1111"/>
    </row>
    <row r="696" spans="22:26">
      <c r="V696" s="1112"/>
      <c r="W696" s="1112"/>
      <c r="X696" s="1111"/>
      <c r="Z696" s="1111"/>
    </row>
    <row r="697" spans="22:26">
      <c r="V697" s="1112"/>
      <c r="W697" s="1112"/>
      <c r="X697" s="1111"/>
      <c r="Z697" s="1111"/>
    </row>
    <row r="698" spans="22:26">
      <c r="V698" s="1112"/>
      <c r="W698" s="1112"/>
      <c r="X698" s="1111"/>
      <c r="Z698" s="1111"/>
    </row>
    <row r="699" spans="22:26">
      <c r="V699" s="1112"/>
      <c r="W699" s="1112"/>
      <c r="X699" s="1111"/>
      <c r="Z699" s="1111"/>
    </row>
    <row r="700" spans="22:26">
      <c r="V700" s="1112"/>
      <c r="W700" s="1112"/>
      <c r="X700" s="1111"/>
      <c r="Z700" s="1111"/>
    </row>
    <row r="701" spans="22:26">
      <c r="V701" s="1112"/>
      <c r="W701" s="1112"/>
      <c r="X701" s="1111"/>
      <c r="Z701" s="1111"/>
    </row>
    <row r="702" spans="22:26">
      <c r="V702" s="1112"/>
      <c r="W702" s="1112"/>
      <c r="X702" s="1111"/>
      <c r="Z702" s="1111"/>
    </row>
    <row r="703" spans="22:26">
      <c r="V703" s="1112"/>
      <c r="W703" s="1112"/>
      <c r="X703" s="1111"/>
      <c r="Z703" s="1111"/>
    </row>
    <row r="704" spans="22:26">
      <c r="V704" s="1112"/>
      <c r="W704" s="1112"/>
      <c r="X704" s="1111"/>
      <c r="Z704" s="1111"/>
    </row>
    <row r="705" spans="22:26">
      <c r="V705" s="1112"/>
      <c r="W705" s="1112"/>
      <c r="X705" s="1111"/>
      <c r="Z705" s="1111"/>
    </row>
    <row r="706" spans="22:26">
      <c r="V706" s="1112"/>
      <c r="W706" s="1112"/>
      <c r="X706" s="1111"/>
      <c r="Z706" s="1111"/>
    </row>
    <row r="707" spans="22:26">
      <c r="V707" s="1112"/>
      <c r="W707" s="1112"/>
      <c r="X707" s="1111"/>
      <c r="Z707" s="1111"/>
    </row>
    <row r="708" spans="22:26">
      <c r="V708" s="1112"/>
      <c r="W708" s="1112"/>
      <c r="X708" s="1111"/>
      <c r="Z708" s="1111"/>
    </row>
    <row r="709" spans="22:26">
      <c r="V709" s="1112"/>
      <c r="W709" s="1112"/>
      <c r="X709" s="1111"/>
      <c r="Z709" s="1111"/>
    </row>
    <row r="710" spans="22:26">
      <c r="V710" s="1112"/>
      <c r="W710" s="1112"/>
      <c r="X710" s="1111"/>
      <c r="Z710" s="1111"/>
    </row>
    <row r="711" spans="22:26">
      <c r="V711" s="1112"/>
      <c r="W711" s="1112"/>
      <c r="X711" s="1111"/>
      <c r="Z711" s="1111"/>
    </row>
    <row r="712" spans="22:26">
      <c r="V712" s="1112"/>
      <c r="W712" s="1112"/>
      <c r="X712" s="1111"/>
      <c r="Z712" s="1111"/>
    </row>
    <row r="713" spans="22:26">
      <c r="V713" s="1112"/>
      <c r="W713" s="1112"/>
      <c r="X713" s="1111"/>
      <c r="Z713" s="1111"/>
    </row>
    <row r="714" spans="22:26">
      <c r="V714" s="1112"/>
      <c r="W714" s="1112"/>
      <c r="X714" s="1111"/>
      <c r="Z714" s="1111"/>
    </row>
    <row r="715" spans="22:26">
      <c r="V715" s="1112"/>
      <c r="W715" s="1112"/>
      <c r="X715" s="1111"/>
      <c r="Z715" s="1111"/>
    </row>
    <row r="716" spans="22:26">
      <c r="V716" s="1112"/>
      <c r="W716" s="1112"/>
      <c r="X716" s="1111"/>
      <c r="Z716" s="1111"/>
    </row>
    <row r="717" spans="22:26">
      <c r="V717" s="1112"/>
      <c r="W717" s="1112"/>
      <c r="X717" s="1111"/>
      <c r="Z717" s="1111"/>
    </row>
    <row r="718" spans="22:26">
      <c r="V718" s="1112"/>
      <c r="W718" s="1112"/>
      <c r="X718" s="1111"/>
      <c r="Z718" s="1111"/>
    </row>
    <row r="719" spans="22:26">
      <c r="V719" s="1112"/>
      <c r="W719" s="1112"/>
      <c r="X719" s="1111"/>
      <c r="Z719" s="1111"/>
    </row>
    <row r="720" spans="22:26">
      <c r="V720" s="1112"/>
      <c r="W720" s="1112"/>
      <c r="X720" s="1111"/>
      <c r="Z720" s="1111"/>
    </row>
    <row r="721" spans="22:26">
      <c r="V721" s="1112"/>
      <c r="W721" s="1112"/>
      <c r="X721" s="1111"/>
      <c r="Z721" s="1111"/>
    </row>
    <row r="722" spans="22:26">
      <c r="V722" s="1112"/>
      <c r="W722" s="1112"/>
      <c r="X722" s="1111"/>
      <c r="Z722" s="1111"/>
    </row>
    <row r="723" spans="22:26">
      <c r="V723" s="1112"/>
      <c r="W723" s="1112"/>
      <c r="X723" s="1111"/>
      <c r="Z723" s="1111"/>
    </row>
    <row r="724" spans="22:26">
      <c r="V724" s="1112"/>
      <c r="W724" s="1112"/>
      <c r="X724" s="1111"/>
      <c r="Z724" s="1111"/>
    </row>
    <row r="725" spans="22:26">
      <c r="V725" s="1112"/>
      <c r="W725" s="1112"/>
      <c r="X725" s="1111"/>
      <c r="Z725" s="1111"/>
    </row>
    <row r="726" spans="22:26">
      <c r="V726" s="1112"/>
      <c r="W726" s="1112"/>
      <c r="X726" s="1111"/>
      <c r="Z726" s="1111"/>
    </row>
    <row r="727" spans="22:26">
      <c r="V727" s="1112"/>
      <c r="W727" s="1112"/>
      <c r="X727" s="1111"/>
      <c r="Z727" s="1111"/>
    </row>
    <row r="728" spans="22:26">
      <c r="V728" s="1112"/>
      <c r="W728" s="1112"/>
      <c r="X728" s="1111"/>
      <c r="Z728" s="1111"/>
    </row>
    <row r="729" spans="22:26">
      <c r="V729" s="1112"/>
      <c r="W729" s="1112"/>
      <c r="X729" s="1111"/>
      <c r="Z729" s="1111"/>
    </row>
    <row r="730" spans="22:26">
      <c r="V730" s="1112"/>
      <c r="W730" s="1112"/>
      <c r="X730" s="1111"/>
      <c r="Z730" s="1111"/>
    </row>
    <row r="731" spans="22:26">
      <c r="V731" s="1112"/>
      <c r="W731" s="1112"/>
      <c r="X731" s="1111"/>
      <c r="Z731" s="1111"/>
    </row>
    <row r="732" spans="22:26">
      <c r="V732" s="1112"/>
      <c r="W732" s="1112"/>
      <c r="X732" s="1111"/>
      <c r="Z732" s="1111"/>
    </row>
    <row r="733" spans="22:26">
      <c r="V733" s="1112"/>
      <c r="W733" s="1112"/>
      <c r="X733" s="1111"/>
      <c r="Z733" s="1111"/>
    </row>
    <row r="734" spans="22:26">
      <c r="V734" s="1112"/>
      <c r="W734" s="1112"/>
      <c r="X734" s="1111"/>
      <c r="Z734" s="1111"/>
    </row>
    <row r="735" spans="22:26">
      <c r="V735" s="1112"/>
      <c r="W735" s="1112"/>
      <c r="X735" s="1111"/>
      <c r="Z735" s="1111"/>
    </row>
    <row r="736" spans="22:26">
      <c r="V736" s="1112"/>
      <c r="W736" s="1112"/>
      <c r="X736" s="1111"/>
      <c r="Z736" s="1111"/>
    </row>
    <row r="737" spans="22:26">
      <c r="V737" s="1112"/>
      <c r="W737" s="1112"/>
      <c r="X737" s="1111"/>
      <c r="Z737" s="1111"/>
    </row>
    <row r="738" spans="22:26">
      <c r="V738" s="1112"/>
      <c r="W738" s="1112"/>
      <c r="X738" s="1111"/>
      <c r="Z738" s="1111"/>
    </row>
    <row r="739" spans="22:26">
      <c r="V739" s="1112"/>
      <c r="W739" s="1112"/>
      <c r="X739" s="1111"/>
      <c r="Z739" s="1111"/>
    </row>
    <row r="740" spans="22:26">
      <c r="V740" s="1112"/>
      <c r="W740" s="1112"/>
      <c r="X740" s="1111"/>
      <c r="Z740" s="1111"/>
    </row>
    <row r="741" spans="22:26">
      <c r="V741" s="1112"/>
      <c r="W741" s="1112"/>
      <c r="X741" s="1111"/>
      <c r="Z741" s="1111"/>
    </row>
    <row r="742" spans="22:26">
      <c r="V742" s="1112"/>
      <c r="W742" s="1112"/>
      <c r="X742" s="1111"/>
      <c r="Z742" s="1111"/>
    </row>
    <row r="743" spans="22:26">
      <c r="V743" s="1112"/>
      <c r="W743" s="1112"/>
      <c r="X743" s="1111"/>
      <c r="Z743" s="1111"/>
    </row>
    <row r="744" spans="22:26">
      <c r="V744" s="1112"/>
      <c r="W744" s="1112"/>
      <c r="X744" s="1111"/>
      <c r="Z744" s="1111"/>
    </row>
    <row r="745" spans="22:26">
      <c r="V745" s="1112"/>
      <c r="W745" s="1112"/>
      <c r="X745" s="1111"/>
      <c r="Z745" s="1111"/>
    </row>
    <row r="746" spans="22:26">
      <c r="V746" s="1112"/>
      <c r="W746" s="1112"/>
      <c r="X746" s="1111"/>
      <c r="Z746" s="1111"/>
    </row>
    <row r="747" spans="22:26">
      <c r="V747" s="1112"/>
      <c r="W747" s="1112"/>
      <c r="X747" s="1111"/>
      <c r="Z747" s="1111"/>
    </row>
    <row r="748" spans="22:26">
      <c r="V748" s="1112"/>
      <c r="W748" s="1112"/>
      <c r="X748" s="1111"/>
      <c r="Z748" s="1111"/>
    </row>
    <row r="749" spans="22:26">
      <c r="V749" s="1112"/>
      <c r="W749" s="1112"/>
      <c r="X749" s="1111"/>
      <c r="Z749" s="1111"/>
    </row>
    <row r="750" spans="22:26">
      <c r="V750" s="1112"/>
      <c r="W750" s="1112"/>
      <c r="X750" s="1111"/>
      <c r="Z750" s="1111"/>
    </row>
    <row r="751" spans="22:26">
      <c r="V751" s="1112"/>
      <c r="W751" s="1112"/>
      <c r="X751" s="1111"/>
      <c r="Z751" s="1111"/>
    </row>
    <row r="752" spans="22:26">
      <c r="V752" s="1112"/>
      <c r="W752" s="1112"/>
      <c r="X752" s="1111"/>
      <c r="Z752" s="1111"/>
    </row>
    <row r="753" spans="22:26">
      <c r="V753" s="1112"/>
      <c r="W753" s="1112"/>
      <c r="X753" s="1111"/>
      <c r="Z753" s="1111"/>
    </row>
    <row r="754" spans="22:26">
      <c r="V754" s="1112"/>
      <c r="W754" s="1112"/>
      <c r="X754" s="1111"/>
      <c r="Z754" s="1111"/>
    </row>
    <row r="755" spans="22:26">
      <c r="V755" s="1112"/>
      <c r="W755" s="1112"/>
      <c r="X755" s="1111"/>
      <c r="Z755" s="1111"/>
    </row>
    <row r="756" spans="22:26">
      <c r="V756" s="1112"/>
      <c r="W756" s="1112"/>
      <c r="X756" s="1111"/>
      <c r="Z756" s="1216"/>
    </row>
    <row r="757" spans="22:26">
      <c r="V757" s="1112"/>
      <c r="W757" s="1112"/>
      <c r="X757" s="1111"/>
      <c r="Z757" s="1216"/>
    </row>
    <row r="758" spans="22:26">
      <c r="V758" s="1112"/>
      <c r="W758" s="1112"/>
      <c r="X758" s="1111"/>
      <c r="Z758" s="1216"/>
    </row>
    <row r="759" spans="22:26">
      <c r="V759" s="1112"/>
      <c r="W759" s="1112"/>
      <c r="X759" s="1111"/>
      <c r="Z759" s="1216"/>
    </row>
    <row r="760" spans="22:26">
      <c r="V760" s="1112"/>
      <c r="W760" s="1112"/>
      <c r="X760" s="1111"/>
      <c r="Z760" s="1216"/>
    </row>
    <row r="761" spans="22:26">
      <c r="V761" s="1217"/>
      <c r="W761" s="1217"/>
      <c r="X761" s="1111"/>
      <c r="Z761" s="1216"/>
    </row>
    <row r="762" spans="22:26">
      <c r="V762" s="1217"/>
      <c r="W762" s="1217"/>
      <c r="X762" s="1111"/>
      <c r="Z762" s="1216"/>
    </row>
    <row r="763" spans="22:26">
      <c r="V763" s="1217"/>
      <c r="W763" s="1217"/>
      <c r="X763" s="1111"/>
      <c r="Z763" s="1216"/>
    </row>
    <row r="764" spans="22:26">
      <c r="V764" s="1217"/>
      <c r="W764" s="1217"/>
      <c r="X764" s="1111"/>
      <c r="Z764" s="1216"/>
    </row>
    <row r="765" spans="22:26">
      <c r="V765" s="1217"/>
      <c r="W765" s="1217"/>
      <c r="X765" s="1111"/>
      <c r="Z765" s="1216"/>
    </row>
    <row r="766" spans="22:26">
      <c r="V766" s="1217"/>
      <c r="W766" s="1217"/>
      <c r="X766" s="1111"/>
      <c r="Z766" s="1216"/>
    </row>
    <row r="767" spans="22:26">
      <c r="V767" s="1217"/>
      <c r="W767" s="1217"/>
      <c r="X767" s="1111"/>
      <c r="Z767" s="1216"/>
    </row>
    <row r="768" spans="22:26">
      <c r="V768" s="1217"/>
      <c r="W768" s="1217"/>
      <c r="X768" s="1111"/>
      <c r="Z768" s="1111"/>
    </row>
    <row r="769" spans="22:26">
      <c r="V769" s="1217"/>
      <c r="W769" s="1217"/>
      <c r="X769" s="1111"/>
      <c r="Z769" s="1111"/>
    </row>
    <row r="770" spans="22:26">
      <c r="V770" s="1217"/>
      <c r="W770" s="1217"/>
      <c r="X770" s="1111"/>
      <c r="Z770" s="1111"/>
    </row>
    <row r="771" spans="22:26">
      <c r="V771" s="1217"/>
      <c r="W771" s="1217"/>
      <c r="X771" s="1111"/>
      <c r="Z771" s="1111"/>
    </row>
    <row r="772" spans="22:26">
      <c r="V772" s="1217"/>
      <c r="W772" s="1217"/>
      <c r="X772" s="1111"/>
      <c r="Z772" s="1111"/>
    </row>
    <row r="773" spans="22:26">
      <c r="V773" s="1217"/>
      <c r="W773" s="1217"/>
      <c r="X773" s="1111"/>
      <c r="Z773" s="1111"/>
    </row>
    <row r="774" spans="22:26">
      <c r="V774" s="1217"/>
      <c r="W774" s="1217"/>
      <c r="X774" s="1111"/>
      <c r="Z774" s="1111"/>
    </row>
    <row r="775" spans="22:26">
      <c r="V775" s="1217"/>
      <c r="W775" s="1217"/>
      <c r="X775" s="1111"/>
      <c r="Z775" s="1111"/>
    </row>
    <row r="776" spans="22:26">
      <c r="V776" s="1217"/>
      <c r="W776" s="1217"/>
      <c r="X776" s="1111"/>
      <c r="Z776" s="1111"/>
    </row>
    <row r="777" spans="22:26">
      <c r="V777" s="1217"/>
      <c r="W777" s="1217"/>
      <c r="X777" s="1111"/>
      <c r="Z777" s="1111"/>
    </row>
    <row r="778" spans="22:26">
      <c r="V778" s="1217"/>
      <c r="W778" s="1217"/>
      <c r="X778" s="1111"/>
      <c r="Z778" s="1111"/>
    </row>
    <row r="779" spans="24:26">
      <c r="X779" s="1111"/>
      <c r="Z779" s="1111"/>
    </row>
    <row r="780" spans="24:26">
      <c r="X780" s="1111"/>
      <c r="Z780" s="1111"/>
    </row>
    <row r="781" spans="24:26">
      <c r="X781" s="1111"/>
      <c r="Z781" s="1216"/>
    </row>
    <row r="782" spans="24:26">
      <c r="X782" s="1111"/>
      <c r="Z782" s="1216"/>
    </row>
    <row r="783" spans="24:26">
      <c r="X783" s="1111"/>
      <c r="Z783" s="1216"/>
    </row>
    <row r="784" spans="24:26">
      <c r="X784" s="1111"/>
      <c r="Z784" s="1111"/>
    </row>
    <row r="785" spans="24:26">
      <c r="X785" s="1111"/>
      <c r="Z785" s="1111"/>
    </row>
    <row r="786" spans="24:26">
      <c r="X786" s="1111"/>
      <c r="Z786" s="1216"/>
    </row>
    <row r="787" spans="24:26">
      <c r="X787" s="1111"/>
      <c r="Z787" s="1216"/>
    </row>
    <row r="788" spans="24:26">
      <c r="X788" s="1111"/>
      <c r="Z788" s="1216"/>
    </row>
    <row r="789" spans="24:26">
      <c r="X789" s="1111"/>
      <c r="Z789" s="1216"/>
    </row>
    <row r="790" spans="24:26">
      <c r="X790" s="1111"/>
      <c r="Z790" s="1216"/>
    </row>
    <row r="791" spans="24:26">
      <c r="X791" s="1111"/>
      <c r="Z791" s="1216"/>
    </row>
    <row r="792" spans="24:26">
      <c r="X792" s="1216"/>
      <c r="Z792" s="1216"/>
    </row>
    <row r="793" spans="24:26">
      <c r="X793" s="1216"/>
      <c r="Z793" s="1216"/>
    </row>
    <row r="794" spans="24:26">
      <c r="X794" s="1216"/>
      <c r="Z794" s="1216"/>
    </row>
    <row r="795" spans="24:26">
      <c r="X795" s="1216"/>
      <c r="Z795" s="1216"/>
    </row>
    <row r="796" spans="24:26">
      <c r="X796" s="1216"/>
      <c r="Z796" s="1216"/>
    </row>
    <row r="797" spans="24:26">
      <c r="X797" s="1216"/>
      <c r="Z797" s="1216"/>
    </row>
    <row r="798" spans="24:26">
      <c r="X798" s="1216"/>
      <c r="Z798" s="1216"/>
    </row>
    <row r="799" spans="24:26">
      <c r="X799" s="1216"/>
      <c r="Z799" s="1216"/>
    </row>
    <row r="800" spans="24:26">
      <c r="X800" s="1216"/>
      <c r="Z800" s="1216"/>
    </row>
    <row r="801" spans="24:26">
      <c r="X801" s="1216"/>
      <c r="Z801" s="1216"/>
    </row>
    <row r="802" spans="24:26">
      <c r="X802" s="1216"/>
      <c r="Z802" s="1216"/>
    </row>
  </sheetData>
  <sheetProtection selectLockedCells="1" autoFilter="0"/>
  <autoFilter xmlns:etc="http://www.wps.cn/officeDocument/2017/etCustomData" ref="A4:LP347" etc:filterBottomFollowUsedRange="0">
    <extLst/>
  </autoFilter>
  <mergeCells count="29">
    <mergeCell ref="AS1:AW1"/>
    <mergeCell ref="A3:B3"/>
    <mergeCell ref="H3:I3"/>
    <mergeCell ref="K3:M3"/>
    <mergeCell ref="N3:P3"/>
    <mergeCell ref="AJ3:AK3"/>
    <mergeCell ref="AL3:AM3"/>
    <mergeCell ref="AN3:AO3"/>
    <mergeCell ref="T187:T191"/>
    <mergeCell ref="T192:T193"/>
    <mergeCell ref="T198:T202"/>
    <mergeCell ref="T209:T213"/>
    <mergeCell ref="T214:T215"/>
    <mergeCell ref="T227:T229"/>
    <mergeCell ref="T232:T233"/>
    <mergeCell ref="T237:T238"/>
    <mergeCell ref="T242:T243"/>
    <mergeCell ref="T259:T261"/>
    <mergeCell ref="T262:T268"/>
    <mergeCell ref="T272:T276"/>
    <mergeCell ref="T279:T283"/>
    <mergeCell ref="T292:T294"/>
    <mergeCell ref="T300:T303"/>
    <mergeCell ref="T306:T310"/>
    <mergeCell ref="T311:T313"/>
    <mergeCell ref="T319:T320"/>
    <mergeCell ref="AX3:AX4"/>
    <mergeCell ref="AY3:AY4"/>
    <mergeCell ref="A1:O2"/>
  </mergeCells>
  <conditionalFormatting sqref="X5">
    <cfRule type="containsText" dxfId="0" priority="954" operator="between" text="欠">
      <formula>NOT(ISERROR(SEARCH("欠",X5)))</formula>
    </cfRule>
    <cfRule type="cellIs" dxfId="1" priority="955" operator="equal">
      <formula>"欠"</formula>
    </cfRule>
  </conditionalFormatting>
  <conditionalFormatting sqref="Z5">
    <cfRule type="containsText" dxfId="0" priority="903" operator="between" text="欠">
      <formula>NOT(ISERROR(SEARCH("欠",Z5)))</formula>
    </cfRule>
    <cfRule type="cellIs" dxfId="1" priority="904" operator="equal">
      <formula>"欠"</formula>
    </cfRule>
  </conditionalFormatting>
  <conditionalFormatting sqref="AA5">
    <cfRule type="containsText" dxfId="0" priority="976" operator="between" text="欠">
      <formula>NOT(ISERROR(SEARCH("欠",AA5)))</formula>
    </cfRule>
  </conditionalFormatting>
  <conditionalFormatting sqref="X6">
    <cfRule type="containsText" dxfId="0" priority="857" operator="between" text="欠">
      <formula>NOT(ISERROR(SEARCH("欠",X6)))</formula>
    </cfRule>
    <cfRule type="cellIs" dxfId="1" priority="858" operator="equal">
      <formula>"欠"</formula>
    </cfRule>
  </conditionalFormatting>
  <conditionalFormatting sqref="X6:Z6">
    <cfRule type="containsText" dxfId="0" priority="854" operator="between" text="欠">
      <formula>NOT(ISERROR(SEARCH("欠",X6)))</formula>
    </cfRule>
  </conditionalFormatting>
  <conditionalFormatting sqref="Z6">
    <cfRule type="containsText" dxfId="0" priority="855" operator="between" text="欠">
      <formula>NOT(ISERROR(SEARCH("欠",Z6)))</formula>
    </cfRule>
    <cfRule type="cellIs" dxfId="1" priority="856" operator="equal">
      <formula>"欠"</formula>
    </cfRule>
  </conditionalFormatting>
  <conditionalFormatting sqref="AA6">
    <cfRule type="containsText" dxfId="0" priority="859" operator="between" text="欠">
      <formula>NOT(ISERROR(SEARCH("欠",AA6)))</formula>
    </cfRule>
  </conditionalFormatting>
  <conditionalFormatting sqref="X9">
    <cfRule type="containsText" dxfId="0" priority="806" operator="between" text="欠">
      <formula>NOT(ISERROR(SEARCH("欠",X9)))</formula>
    </cfRule>
    <cfRule type="cellIs" dxfId="1" priority="811" operator="equal">
      <formula>"欠"</formula>
    </cfRule>
  </conditionalFormatting>
  <conditionalFormatting sqref="X9:Z9">
    <cfRule type="containsText" dxfId="0" priority="791" operator="between" text="欠">
      <formula>NOT(ISERROR(SEARCH("欠",X9)))</formula>
    </cfRule>
  </conditionalFormatting>
  <conditionalFormatting sqref="Z9">
    <cfRule type="containsText" dxfId="0" priority="796" operator="between" text="欠">
      <formula>NOT(ISERROR(SEARCH("欠",Z9)))</formula>
    </cfRule>
    <cfRule type="cellIs" dxfId="1" priority="801" operator="equal">
      <formula>"欠"</formula>
    </cfRule>
  </conditionalFormatting>
  <conditionalFormatting sqref="AA9">
    <cfRule type="containsText" dxfId="0" priority="816" operator="between" text="欠">
      <formula>NOT(ISERROR(SEARCH("欠",AA9)))</formula>
    </cfRule>
  </conditionalFormatting>
  <conditionalFormatting sqref="AA11">
    <cfRule type="containsText" dxfId="0" priority="815" operator="between" text="欠">
      <formula>NOT(ISERROR(SEARCH("欠",AA11)))</formula>
    </cfRule>
  </conditionalFormatting>
  <conditionalFormatting sqref="AA12">
    <cfRule type="containsText" dxfId="0" priority="814" operator="between" text="欠">
      <formula>NOT(ISERROR(SEARCH("欠",AA12)))</formula>
    </cfRule>
  </conditionalFormatting>
  <conditionalFormatting sqref="X13">
    <cfRule type="containsText" dxfId="0" priority="807" operator="between" text="欠">
      <formula>NOT(ISERROR(SEARCH("欠",X13)))</formula>
    </cfRule>
    <cfRule type="cellIs" dxfId="1" priority="812" operator="equal">
      <formula>"欠"</formula>
    </cfRule>
  </conditionalFormatting>
  <conditionalFormatting sqref="X13:Z13">
    <cfRule type="containsText" dxfId="0" priority="792" operator="between" text="欠">
      <formula>NOT(ISERROR(SEARCH("欠",X13)))</formula>
    </cfRule>
  </conditionalFormatting>
  <conditionalFormatting sqref="Z13">
    <cfRule type="containsText" dxfId="0" priority="797" operator="between" text="欠">
      <formula>NOT(ISERROR(SEARCH("欠",Z13)))</formula>
    </cfRule>
    <cfRule type="cellIs" dxfId="1" priority="802" operator="equal">
      <formula>"欠"</formula>
    </cfRule>
  </conditionalFormatting>
  <conditionalFormatting sqref="AA13">
    <cfRule type="containsText" dxfId="0" priority="817" operator="between" text="欠">
      <formula>NOT(ISERROR(SEARCH("欠",AA13)))</formula>
    </cfRule>
  </conditionalFormatting>
  <conditionalFormatting sqref="AA15">
    <cfRule type="containsText" dxfId="0" priority="813" operator="between" text="欠">
      <formula>NOT(ISERROR(SEARCH("欠",AA15)))</formula>
    </cfRule>
  </conditionalFormatting>
  <conditionalFormatting sqref="AA16">
    <cfRule type="containsText" dxfId="0" priority="852" operator="between" text="欠">
      <formula>NOT(ISERROR(SEARCH("欠",AA16)))</formula>
    </cfRule>
  </conditionalFormatting>
  <conditionalFormatting sqref="X31">
    <cfRule type="containsText" dxfId="0" priority="783" operator="between" text="欠">
      <formula>NOT(ISERROR(SEARCH("欠",X31)))</formula>
    </cfRule>
    <cfRule type="cellIs" dxfId="1" priority="785" operator="equal">
      <formula>"欠"</formula>
    </cfRule>
  </conditionalFormatting>
  <conditionalFormatting sqref="X31:Z31">
    <cfRule type="containsText" dxfId="0" priority="777" operator="between" text="欠">
      <formula>NOT(ISERROR(SEARCH("欠",X31)))</formula>
    </cfRule>
  </conditionalFormatting>
  <conditionalFormatting sqref="Z31">
    <cfRule type="containsText" dxfId="0" priority="779" operator="between" text="欠">
      <formula>NOT(ISERROR(SEARCH("欠",Z31)))</formula>
    </cfRule>
    <cfRule type="cellIs" dxfId="1" priority="781" operator="equal">
      <formula>"欠"</formula>
    </cfRule>
  </conditionalFormatting>
  <conditionalFormatting sqref="AA31">
    <cfRule type="containsText" dxfId="0" priority="787" operator="between" text="欠">
      <formula>NOT(ISERROR(SEARCH("欠",AA31)))</formula>
    </cfRule>
  </conditionalFormatting>
  <conditionalFormatting sqref="X41">
    <cfRule type="containsText" dxfId="0" priority="747" operator="between" text="欠">
      <formula>NOT(ISERROR(SEARCH("欠",X41)))</formula>
    </cfRule>
    <cfRule type="cellIs" dxfId="1" priority="748" operator="equal">
      <formula>"欠"</formula>
    </cfRule>
  </conditionalFormatting>
  <conditionalFormatting sqref="Z41">
    <cfRule type="containsText" dxfId="0" priority="745" operator="between" text="欠">
      <formula>NOT(ISERROR(SEARCH("欠",Z41)))</formula>
    </cfRule>
    <cfRule type="cellIs" dxfId="1" priority="746" operator="equal">
      <formula>"欠"</formula>
    </cfRule>
  </conditionalFormatting>
  <conditionalFormatting sqref="AA41">
    <cfRule type="containsText" dxfId="0" priority="749" operator="between" text="欠">
      <formula>NOT(ISERROR(SEARCH("欠",AA41)))</formula>
    </cfRule>
  </conditionalFormatting>
  <conditionalFormatting sqref="Z42">
    <cfRule type="containsText" dxfId="0" priority="750" operator="between" text="欠">
      <formula>NOT(ISERROR(SEARCH("欠",Z42)))</formula>
    </cfRule>
    <cfRule type="cellIs" dxfId="1" priority="751" operator="equal">
      <formula>"欠"</formula>
    </cfRule>
  </conditionalFormatting>
  <conditionalFormatting sqref="AA43">
    <cfRule type="containsText" dxfId="0" priority="743" operator="between" text="欠">
      <formula>NOT(ISERROR(SEARCH("欠",AA43)))</formula>
    </cfRule>
  </conditionalFormatting>
  <conditionalFormatting sqref="AA50">
    <cfRule type="containsText" dxfId="0" priority="731" operator="between" text="欠">
      <formula>NOT(ISERROR(SEARCH("欠",AA50)))</formula>
    </cfRule>
  </conditionalFormatting>
  <conditionalFormatting sqref="X51">
    <cfRule type="containsText" dxfId="0" priority="735" operator="between" text="欠">
      <formula>NOT(ISERROR(SEARCH("欠",X51)))</formula>
    </cfRule>
    <cfRule type="cellIs" dxfId="1" priority="736" operator="equal">
      <formula>"欠"</formula>
    </cfRule>
  </conditionalFormatting>
  <conditionalFormatting sqref="X51:Z51">
    <cfRule type="containsText" dxfId="0" priority="734" operator="between" text="欠">
      <formula>NOT(ISERROR(SEARCH("欠",X51)))</formula>
    </cfRule>
  </conditionalFormatting>
  <conditionalFormatting sqref="Z51">
    <cfRule type="containsText" dxfId="0" priority="732" operator="between" text="欠">
      <formula>NOT(ISERROR(SEARCH("欠",Z51)))</formula>
    </cfRule>
    <cfRule type="cellIs" dxfId="1" priority="733" operator="equal">
      <formula>"欠"</formula>
    </cfRule>
  </conditionalFormatting>
  <conditionalFormatting sqref="AA51">
    <cfRule type="containsText" dxfId="0" priority="737" operator="between" text="欠">
      <formula>NOT(ISERROR(SEARCH("欠",AA51)))</formula>
    </cfRule>
  </conditionalFormatting>
  <conditionalFormatting sqref="X53">
    <cfRule type="containsText" dxfId="0" priority="712" operator="between" text="欠">
      <formula>NOT(ISERROR(SEARCH("欠",X53)))</formula>
    </cfRule>
    <cfRule type="cellIs" dxfId="1" priority="713" operator="equal">
      <formula>"欠"</formula>
    </cfRule>
  </conditionalFormatting>
  <conditionalFormatting sqref="AA53">
    <cfRule type="containsText" dxfId="0" priority="725" operator="between" text="欠">
      <formula>NOT(ISERROR(SEARCH("欠",AA53)))</formula>
    </cfRule>
  </conditionalFormatting>
  <conditionalFormatting sqref="X54">
    <cfRule type="containsText" dxfId="0" priority="717" operator="between" text="欠">
      <formula>NOT(ISERROR(SEARCH("欠",X54)))</formula>
    </cfRule>
    <cfRule type="cellIs" dxfId="1" priority="718" operator="equal">
      <formula>"欠"</formula>
    </cfRule>
  </conditionalFormatting>
  <conditionalFormatting sqref="AA54">
    <cfRule type="containsText" dxfId="0" priority="719" operator="between" text="欠">
      <formula>NOT(ISERROR(SEARCH("欠",AA54)))</formula>
    </cfRule>
  </conditionalFormatting>
  <conditionalFormatting sqref="Z55">
    <cfRule type="containsText" dxfId="0" priority="677" operator="between" text="欠">
      <formula>NOT(ISERROR(SEARCH("欠",Z55)))</formula>
    </cfRule>
    <cfRule type="cellIs" dxfId="1" priority="678" operator="equal">
      <formula>"欠"</formula>
    </cfRule>
  </conditionalFormatting>
  <conditionalFormatting sqref="AA69">
    <cfRule type="containsText" dxfId="0" priority="708" operator="between" text="欠">
      <formula>NOT(ISERROR(SEARCH("欠",AA69)))</formula>
    </cfRule>
  </conditionalFormatting>
  <conditionalFormatting sqref="Z74">
    <cfRule type="containsText" dxfId="0" priority="680" operator="between" text="欠">
      <formula>NOT(ISERROR(SEARCH("欠",Z74)))</formula>
    </cfRule>
    <cfRule type="cellIs" dxfId="1" priority="681" operator="equal">
      <formula>"欠"</formula>
    </cfRule>
  </conditionalFormatting>
  <conditionalFormatting sqref="AA74">
    <cfRule type="containsText" dxfId="0" priority="684" operator="between" text="欠">
      <formula>NOT(ISERROR(SEARCH("欠",AA74)))</formula>
    </cfRule>
  </conditionalFormatting>
  <conditionalFormatting sqref="X85">
    <cfRule type="containsText" dxfId="0" priority="694" operator="between" text="欠">
      <formula>NOT(ISERROR(SEARCH("欠",X85)))</formula>
    </cfRule>
    <cfRule type="cellIs" dxfId="1" priority="695" operator="equal">
      <formula>"欠"</formula>
    </cfRule>
  </conditionalFormatting>
  <conditionalFormatting sqref="Z85">
    <cfRule type="containsText" dxfId="0" priority="692" operator="between" text="欠">
      <formula>NOT(ISERROR(SEARCH("欠",Z85)))</formula>
    </cfRule>
    <cfRule type="cellIs" dxfId="1" priority="693" operator="equal">
      <formula>"欠"</formula>
    </cfRule>
  </conditionalFormatting>
  <conditionalFormatting sqref="AA85">
    <cfRule type="containsText" dxfId="0" priority="696" operator="between" text="欠">
      <formula>NOT(ISERROR(SEARCH("欠",AA85)))</formula>
    </cfRule>
  </conditionalFormatting>
  <conditionalFormatting sqref="Z88">
    <cfRule type="containsText" dxfId="0" priority="623" operator="between" text="欠">
      <formula>NOT(ISERROR(SEARCH("欠",Z88)))</formula>
    </cfRule>
    <cfRule type="cellIs" dxfId="1" priority="624" operator="equal">
      <formula>"欠"</formula>
    </cfRule>
  </conditionalFormatting>
  <conditionalFormatting sqref="AA88">
    <cfRule type="containsText" dxfId="0" priority="627" operator="between" text="欠">
      <formula>NOT(ISERROR(SEARCH("欠",AA88)))</formula>
    </cfRule>
  </conditionalFormatting>
  <conditionalFormatting sqref="X91">
    <cfRule type="containsText" dxfId="0" priority="613" operator="between" text="欠">
      <formula>NOT(ISERROR(SEARCH("欠",X91)))</formula>
    </cfRule>
    <cfRule type="cellIs" dxfId="1" priority="614" operator="equal">
      <formula>"欠"</formula>
    </cfRule>
  </conditionalFormatting>
  <conditionalFormatting sqref="X91:Y91">
    <cfRule type="containsText" dxfId="0" priority="612" operator="between" text="欠">
      <formula>NOT(ISERROR(SEARCH("欠",X91)))</formula>
    </cfRule>
  </conditionalFormatting>
  <conditionalFormatting sqref="Z91">
    <cfRule type="containsText" dxfId="0" priority="610" operator="between" text="欠">
      <formula>NOT(ISERROR(SEARCH("欠",Z91)))</formula>
    </cfRule>
    <cfRule type="cellIs" dxfId="1" priority="611" operator="equal">
      <formula>"欠"</formula>
    </cfRule>
  </conditionalFormatting>
  <conditionalFormatting sqref="AA91">
    <cfRule type="containsText" dxfId="0" priority="609" operator="between" text="欠">
      <formula>NOT(ISERROR(SEARCH("欠",AA91)))</formula>
    </cfRule>
  </conditionalFormatting>
  <conditionalFormatting sqref="X97">
    <cfRule type="containsText" dxfId="0" priority="644" operator="between" text="欠">
      <formula>NOT(ISERROR(SEARCH("欠",X97)))</formula>
    </cfRule>
    <cfRule type="cellIs" dxfId="1" priority="645" operator="equal">
      <formula>"欠"</formula>
    </cfRule>
  </conditionalFormatting>
  <conditionalFormatting sqref="X97:Z97">
    <cfRule type="containsText" dxfId="0" priority="641" operator="between" text="欠">
      <formula>NOT(ISERROR(SEARCH("欠",X97)))</formula>
    </cfRule>
  </conditionalFormatting>
  <conditionalFormatting sqref="Z97">
    <cfRule type="containsText" dxfId="0" priority="642" operator="between" text="欠">
      <formula>NOT(ISERROR(SEARCH("欠",Z97)))</formula>
    </cfRule>
    <cfRule type="cellIs" dxfId="1" priority="643" operator="equal">
      <formula>"欠"</formula>
    </cfRule>
  </conditionalFormatting>
  <conditionalFormatting sqref="AA97">
    <cfRule type="containsText" dxfId="0" priority="646" operator="between" text="欠">
      <formula>NOT(ISERROR(SEARCH("欠",AA97)))</formula>
    </cfRule>
  </conditionalFormatting>
  <conditionalFormatting sqref="Y101">
    <cfRule type="containsText" dxfId="0" priority="700" operator="between" text="欠">
      <formula>NOT(ISERROR(SEARCH("欠",Y101)))</formula>
    </cfRule>
  </conditionalFormatting>
  <conditionalFormatting sqref="Z101">
    <cfRule type="containsText" dxfId="0" priority="697" operator="between" text="欠">
      <formula>NOT(ISERROR(SEARCH("欠",Z101)))</formula>
    </cfRule>
    <cfRule type="cellIs" dxfId="1" priority="698" operator="equal">
      <formula>"欠"</formula>
    </cfRule>
  </conditionalFormatting>
  <conditionalFormatting sqref="AA101">
    <cfRule type="containsText" dxfId="0" priority="699" operator="between" text="欠">
      <formula>NOT(ISERROR(SEARCH("欠",AA101)))</formula>
    </cfRule>
  </conditionalFormatting>
  <conditionalFormatting sqref="Z102">
    <cfRule type="containsText" dxfId="0" priority="590" operator="between" text="欠">
      <formula>NOT(ISERROR(SEARCH("欠",Z102)))</formula>
    </cfRule>
    <cfRule type="cellIs" dxfId="1" priority="591" operator="equal">
      <formula>"欠"</formula>
    </cfRule>
  </conditionalFormatting>
  <conditionalFormatting sqref="Z103">
    <cfRule type="containsText" dxfId="0" priority="572" operator="between" text="欠">
      <formula>NOT(ISERROR(SEARCH("欠",Z103)))</formula>
    </cfRule>
    <cfRule type="cellIs" dxfId="1" priority="573" operator="equal">
      <formula>"欠"</formula>
    </cfRule>
  </conditionalFormatting>
  <conditionalFormatting sqref="AA103">
    <cfRule type="containsText" dxfId="0" priority="574" operator="between" text="欠">
      <formula>NOT(ISERROR(SEARCH("欠",AA103)))</formula>
    </cfRule>
  </conditionalFormatting>
  <conditionalFormatting sqref="Z109">
    <cfRule type="containsText" dxfId="0" priority="592" operator="between" text="欠">
      <formula>NOT(ISERROR(SEARCH("欠",Z109)))</formula>
    </cfRule>
    <cfRule type="cellIs" dxfId="1" priority="593" operator="equal">
      <formula>"欠"</formula>
    </cfRule>
  </conditionalFormatting>
  <conditionalFormatting sqref="Z116">
    <cfRule type="containsText" dxfId="0" priority="672" operator="between" text="欠">
      <formula>NOT(ISERROR(SEARCH("欠",Z116)))</formula>
    </cfRule>
    <cfRule type="cellIs" dxfId="1" priority="673" operator="equal">
      <formula>"欠"</formula>
    </cfRule>
  </conditionalFormatting>
  <conditionalFormatting sqref="AA117">
    <cfRule type="containsText" dxfId="0" priority="546" operator="between" text="欠">
      <formula>NOT(ISERROR(SEARCH("欠",AA117)))</formula>
    </cfRule>
  </conditionalFormatting>
  <conditionalFormatting sqref="Z119">
    <cfRule type="containsText" dxfId="0" priority="551" operator="between" text="欠">
      <formula>NOT(ISERROR(SEARCH("欠",Z119)))</formula>
    </cfRule>
    <cfRule type="cellIs" dxfId="1" priority="552" operator="equal">
      <formula>"欠"</formula>
    </cfRule>
  </conditionalFormatting>
  <conditionalFormatting sqref="AA119">
    <cfRule type="containsText" dxfId="0" priority="567" operator="between" text="欠">
      <formula>NOT(ISERROR(SEARCH("欠",AA119)))</formula>
    </cfRule>
  </conditionalFormatting>
  <conditionalFormatting sqref="Y121">
    <cfRule type="containsText" dxfId="0" priority="562" operator="between" text="欠">
      <formula>NOT(ISERROR(SEARCH("欠",Y121)))</formula>
    </cfRule>
  </conditionalFormatting>
  <conditionalFormatting sqref="AA121">
    <cfRule type="containsText" dxfId="0" priority="559" operator="between" text="欠">
      <formula>NOT(ISERROR(SEARCH("欠",AA121)))</formula>
    </cfRule>
  </conditionalFormatting>
  <conditionalFormatting sqref="AA127">
    <cfRule type="containsText" dxfId="0" priority="661" operator="between" text="欠">
      <formula>NOT(ISERROR(SEARCH("欠",AA127)))</formula>
    </cfRule>
  </conditionalFormatting>
  <conditionalFormatting sqref="Z132">
    <cfRule type="containsText" dxfId="0" priority="493" operator="between" text="欠">
      <formula>NOT(ISERROR(SEARCH("欠",Z132)))</formula>
    </cfRule>
    <cfRule type="cellIs" dxfId="1" priority="494" operator="equal">
      <formula>"欠"</formula>
    </cfRule>
  </conditionalFormatting>
  <conditionalFormatting sqref="AA132">
    <cfRule type="containsText" dxfId="0" priority="495" operator="between" text="欠">
      <formula>NOT(ISERROR(SEARCH("欠",AA132)))</formula>
    </cfRule>
  </conditionalFormatting>
  <conditionalFormatting sqref="Y137">
    <cfRule type="containsText" dxfId="0" priority="585" operator="between" text="欠">
      <formula>NOT(ISERROR(SEARCH("欠",Y137)))</formula>
    </cfRule>
  </conditionalFormatting>
  <conditionalFormatting sqref="AA137">
    <cfRule type="containsText" dxfId="0" priority="581" operator="between" text="欠">
      <formula>NOT(ISERROR(SEARCH("欠",AA137)))</formula>
    </cfRule>
  </conditionalFormatting>
  <conditionalFormatting sqref="X144">
    <cfRule type="containsText" dxfId="0" priority="603" operator="between" text="欠">
      <formula>NOT(ISERROR(SEARCH("欠",X144)))</formula>
    </cfRule>
    <cfRule type="cellIs" dxfId="1" priority="605" operator="equal">
      <formula>"欠"</formula>
    </cfRule>
  </conditionalFormatting>
  <conditionalFormatting sqref="Y147">
    <cfRule type="containsText" dxfId="0" priority="548" operator="between" text="欠">
      <formula>NOT(ISERROR(SEARCH("欠",Y147)))</formula>
    </cfRule>
  </conditionalFormatting>
  <conditionalFormatting sqref="AA147">
    <cfRule type="containsText" dxfId="0" priority="545" operator="between" text="欠">
      <formula>NOT(ISERROR(SEARCH("欠",AA147)))</formula>
    </cfRule>
  </conditionalFormatting>
  <conditionalFormatting sqref="Z151">
    <cfRule type="containsText" dxfId="0" priority="520" operator="between" text="欠">
      <formula>NOT(ISERROR(SEARCH("欠",Z151)))</formula>
    </cfRule>
  </conditionalFormatting>
  <conditionalFormatting sqref="X152">
    <cfRule type="containsText" dxfId="0" priority="525" operator="between" text="欠">
      <formula>NOT(ISERROR(SEARCH("欠",X152)))</formula>
    </cfRule>
    <cfRule type="cellIs" dxfId="1" priority="526" operator="equal">
      <formula>"欠"</formula>
    </cfRule>
  </conditionalFormatting>
  <conditionalFormatting sqref="X152:Y152">
    <cfRule type="containsText" dxfId="0" priority="524" operator="between" text="欠">
      <formula>NOT(ISERROR(SEARCH("欠",X152)))</formula>
    </cfRule>
  </conditionalFormatting>
  <conditionalFormatting sqref="Z152">
    <cfRule type="containsText" dxfId="0" priority="519" operator="between" text="欠">
      <formula>NOT(ISERROR(SEARCH("欠",Z152)))</formula>
    </cfRule>
  </conditionalFormatting>
  <conditionalFormatting sqref="AA152">
    <cfRule type="containsText" dxfId="0" priority="523" operator="between" text="欠">
      <formula>NOT(ISERROR(SEARCH("欠",AA152)))</formula>
    </cfRule>
  </conditionalFormatting>
  <conditionalFormatting sqref="Y157">
    <cfRule type="containsText" dxfId="0" priority="486" operator="between" text="欠">
      <formula>NOT(ISERROR(SEARCH("欠",Y157)))</formula>
    </cfRule>
  </conditionalFormatting>
  <conditionalFormatting sqref="Z157">
    <cfRule type="containsText" dxfId="0" priority="485" operator="between" text="欠">
      <formula>NOT(ISERROR(SEARCH("欠",Z157)))</formula>
    </cfRule>
  </conditionalFormatting>
  <conditionalFormatting sqref="AA158">
    <cfRule type="containsText" dxfId="0" priority="655" operator="between" text="欠">
      <formula>NOT(ISERROR(SEARCH("欠",AA158)))</formula>
    </cfRule>
  </conditionalFormatting>
  <conditionalFormatting sqref="AA160">
    <cfRule type="containsText" dxfId="0" priority="547" operator="between" text="欠">
      <formula>NOT(ISERROR(SEARCH("欠",AA160)))</formula>
    </cfRule>
  </conditionalFormatting>
  <conditionalFormatting sqref="AA163">
    <cfRule type="containsText" dxfId="0" priority="430" operator="between" text="欠">
      <formula>NOT(ISERROR(SEARCH("欠",AA163)))</formula>
    </cfRule>
  </conditionalFormatting>
  <conditionalFormatting sqref="AA164">
    <cfRule type="containsText" dxfId="0" priority="429" operator="between" text="欠">
      <formula>NOT(ISERROR(SEARCH("欠",AA164)))</formula>
    </cfRule>
  </conditionalFormatting>
  <conditionalFormatting sqref="AA165">
    <cfRule type="containsText" dxfId="0" priority="428" operator="between" text="欠">
      <formula>NOT(ISERROR(SEARCH("欠",AA165)))</formula>
    </cfRule>
  </conditionalFormatting>
  <conditionalFormatting sqref="AA166">
    <cfRule type="containsText" dxfId="0" priority="427" operator="between" text="欠">
      <formula>NOT(ISERROR(SEARCH("欠",AA166)))</formula>
    </cfRule>
  </conditionalFormatting>
  <conditionalFormatting sqref="AA168">
    <cfRule type="containsText" dxfId="0" priority="417" operator="between" text="欠">
      <formula>NOT(ISERROR(SEARCH("欠",AA168)))</formula>
    </cfRule>
  </conditionalFormatting>
  <conditionalFormatting sqref="X174">
    <cfRule type="containsText" dxfId="0" priority="474" operator="between" text="欠">
      <formula>NOT(ISERROR(SEARCH("欠",X174)))</formula>
    </cfRule>
    <cfRule type="cellIs" dxfId="1" priority="475" operator="equal">
      <formula>"欠"</formula>
    </cfRule>
  </conditionalFormatting>
  <conditionalFormatting sqref="X174:Y174">
    <cfRule type="containsText" dxfId="0" priority="473" operator="between" text="欠">
      <formula>NOT(ISERROR(SEARCH("欠",X174)))</formula>
    </cfRule>
  </conditionalFormatting>
  <conditionalFormatting sqref="Z174">
    <cfRule type="containsText" dxfId="0" priority="411" operator="between" text="欠">
      <formula>NOT(ISERROR(SEARCH("欠",Z174)))</formula>
    </cfRule>
  </conditionalFormatting>
  <conditionalFormatting sqref="AA174">
    <cfRule type="containsText" dxfId="0" priority="412" operator="between" text="欠">
      <formula>NOT(ISERROR(SEARCH("欠",AA174)))</formula>
    </cfRule>
  </conditionalFormatting>
  <conditionalFormatting sqref="X175">
    <cfRule type="containsText" dxfId="0" priority="382" operator="between" text="欠">
      <formula>NOT(ISERROR(SEARCH("欠",X175)))</formula>
    </cfRule>
    <cfRule type="cellIs" dxfId="1" priority="383" operator="equal">
      <formula>"欠"</formula>
    </cfRule>
  </conditionalFormatting>
  <conditionalFormatting sqref="X175:Y175">
    <cfRule type="containsText" dxfId="0" priority="381" operator="between" text="欠">
      <formula>NOT(ISERROR(SEARCH("欠",X175)))</formula>
    </cfRule>
  </conditionalFormatting>
  <conditionalFormatting sqref="Z175">
    <cfRule type="containsText" dxfId="0" priority="379" operator="between" text="欠">
      <formula>NOT(ISERROR(SEARCH("欠",Z175)))</formula>
    </cfRule>
  </conditionalFormatting>
  <conditionalFormatting sqref="AA175">
    <cfRule type="containsText" dxfId="0" priority="380" operator="between" text="欠">
      <formula>NOT(ISERROR(SEARCH("欠",AA175)))</formula>
    </cfRule>
  </conditionalFormatting>
  <conditionalFormatting sqref="AA177">
    <cfRule type="containsText" dxfId="0" priority="529" operator="between" text="欠">
      <formula>NOT(ISERROR(SEARCH("欠",AA177)))</formula>
    </cfRule>
  </conditionalFormatting>
  <conditionalFormatting sqref="AA184">
    <cfRule type="containsText" dxfId="0" priority="483" operator="between" text="欠">
      <formula>NOT(ISERROR(SEARCH("欠",AA184)))</formula>
    </cfRule>
    <cfRule type="cellIs" dxfId="1" priority="484" operator="equal">
      <formula>"欠"</formula>
    </cfRule>
  </conditionalFormatting>
  <conditionalFormatting sqref="AA186">
    <cfRule type="containsText" dxfId="0" priority="478" operator="between" text="欠">
      <formula>NOT(ISERROR(SEARCH("欠",AA186)))</formula>
    </cfRule>
  </conditionalFormatting>
  <conditionalFormatting sqref="AA187">
    <cfRule type="containsText" dxfId="0" priority="500" operator="between" text="欠">
      <formula>NOT(ISERROR(SEARCH("欠",AA187)))</formula>
    </cfRule>
  </conditionalFormatting>
  <conditionalFormatting sqref="AA194">
    <cfRule type="containsText" dxfId="0" priority="489" operator="between" text="欠">
      <formula>NOT(ISERROR(SEARCH("欠",AA194)))</formula>
    </cfRule>
  </conditionalFormatting>
  <conditionalFormatting sqref="X216">
    <cfRule type="containsText" dxfId="0" priority="404" operator="between" text="欠">
      <formula>NOT(ISERROR(SEARCH("欠",X216)))</formula>
    </cfRule>
    <cfRule type="cellIs" dxfId="1" priority="406" operator="equal">
      <formula>"欠"</formula>
    </cfRule>
  </conditionalFormatting>
  <conditionalFormatting sqref="Z216">
    <cfRule type="containsText" dxfId="0" priority="389" operator="between" text="欠">
      <formula>NOT(ISERROR(SEARCH("欠",Z216)))</formula>
    </cfRule>
    <cfRule type="cellIs" dxfId="1" priority="390" operator="equal">
      <formula>"欠"</formula>
    </cfRule>
  </conditionalFormatting>
  <conditionalFormatting sqref="X217">
    <cfRule type="containsText" dxfId="0" priority="398" operator="between" text="欠">
      <formula>NOT(ISERROR(SEARCH("欠",X217)))</formula>
    </cfRule>
    <cfRule type="cellIs" dxfId="1" priority="399" operator="equal">
      <formula>"欠"</formula>
    </cfRule>
  </conditionalFormatting>
  <conditionalFormatting sqref="Z217">
    <cfRule type="containsText" dxfId="0" priority="395" operator="between" text="欠">
      <formula>NOT(ISERROR(SEARCH("欠",Z217)))</formula>
    </cfRule>
  </conditionalFormatting>
  <conditionalFormatting sqref="X218">
    <cfRule type="containsText" dxfId="0" priority="387" operator="between" text="欠">
      <formula>NOT(ISERROR(SEARCH("欠",X218)))</formula>
    </cfRule>
    <cfRule type="cellIs" dxfId="1" priority="388" operator="equal">
      <formula>"欠"</formula>
    </cfRule>
  </conditionalFormatting>
  <conditionalFormatting sqref="X218:Y218">
    <cfRule type="containsText" dxfId="0" priority="386" operator="between" text="欠">
      <formula>NOT(ISERROR(SEARCH("欠",X218)))</formula>
    </cfRule>
  </conditionalFormatting>
  <conditionalFormatting sqref="Z218">
    <cfRule type="containsText" dxfId="0" priority="384" operator="between" text="欠">
      <formula>NOT(ISERROR(SEARCH("欠",Z218)))</formula>
    </cfRule>
  </conditionalFormatting>
  <conditionalFormatting sqref="Z220">
    <cfRule type="containsText" dxfId="0" priority="501" operator="between" text="欠">
      <formula>NOT(ISERROR(SEARCH("欠",Z220)))</formula>
    </cfRule>
  </conditionalFormatting>
  <conditionalFormatting sqref="Y225">
    <cfRule type="containsText" dxfId="0" priority="320" operator="between" text="欠">
      <formula>NOT(ISERROR(SEARCH("欠",Y225)))</formula>
    </cfRule>
  </conditionalFormatting>
  <conditionalFormatting sqref="Z225">
    <cfRule type="containsText" dxfId="0" priority="318" operator="between" text="欠">
      <formula>NOT(ISERROR(SEARCH("欠",Z225)))</formula>
    </cfRule>
  </conditionalFormatting>
  <conditionalFormatting sqref="Z229">
    <cfRule type="containsText" dxfId="0" priority="312" operator="between" text="欠">
      <formula>NOT(ISERROR(SEARCH("欠",Z229)))</formula>
    </cfRule>
  </conditionalFormatting>
  <conditionalFormatting sqref="X230">
    <cfRule type="containsText" dxfId="0" priority="308" operator="between" text="欠">
      <formula>NOT(ISERROR(SEARCH("欠",X230)))</formula>
    </cfRule>
    <cfRule type="cellIs" dxfId="1" priority="310" operator="equal">
      <formula>"欠"</formula>
    </cfRule>
  </conditionalFormatting>
  <conditionalFormatting sqref="Z230">
    <cfRule type="containsText" dxfId="0" priority="307" operator="between" text="欠">
      <formula>NOT(ISERROR(SEARCH("欠",Z230)))</formula>
    </cfRule>
  </conditionalFormatting>
  <conditionalFormatting sqref="Z242">
    <cfRule type="containsText" dxfId="0" priority="328" operator="between" text="欠">
      <formula>NOT(ISERROR(SEARCH("欠",Z242)))</formula>
    </cfRule>
  </conditionalFormatting>
  <conditionalFormatting sqref="Z243">
    <cfRule type="containsText" dxfId="0" priority="323" operator="between" text="欠">
      <formula>NOT(ISERROR(SEARCH("欠",Z243)))</formula>
    </cfRule>
  </conditionalFormatting>
  <conditionalFormatting sqref="Y252">
    <cfRule type="containsText" dxfId="0" priority="228" operator="between" text="欠">
      <formula>NOT(ISERROR(SEARCH("欠",Y252)))</formula>
    </cfRule>
  </conditionalFormatting>
  <conditionalFormatting sqref="Z252">
    <cfRule type="containsText" dxfId="0" priority="226" operator="between" text="欠">
      <formula>NOT(ISERROR(SEARCH("欠",Z252)))</formula>
    </cfRule>
  </conditionalFormatting>
  <conditionalFormatting sqref="X254">
    <cfRule type="containsText" dxfId="0" priority="234" operator="between" text="欠">
      <formula>NOT(ISERROR(SEARCH("欠",X254)))</formula>
    </cfRule>
    <cfRule type="cellIs" dxfId="1" priority="236" operator="equal">
      <formula>"欠"</formula>
    </cfRule>
  </conditionalFormatting>
  <conditionalFormatting sqref="Z254">
    <cfRule type="containsText" dxfId="0" priority="232" operator="between" text="欠">
      <formula>NOT(ISERROR(SEARCH("欠",Z254)))</formula>
    </cfRule>
  </conditionalFormatting>
  <conditionalFormatting sqref="Z261">
    <cfRule type="containsText" dxfId="0" priority="632" operator="between" text="欠">
      <formula>NOT(ISERROR(SEARCH("欠",Z261)))</formula>
    </cfRule>
    <cfRule type="cellIs" dxfId="1" priority="634" operator="equal">
      <formula>"欠"</formula>
    </cfRule>
  </conditionalFormatting>
  <conditionalFormatting sqref="X284">
    <cfRule type="containsText" dxfId="0" priority="219" operator="between" text="欠">
      <formula>NOT(ISERROR(SEARCH("欠",X284)))</formula>
    </cfRule>
    <cfRule type="cellIs" dxfId="1" priority="220" operator="equal">
      <formula>"欠"</formula>
    </cfRule>
  </conditionalFormatting>
  <conditionalFormatting sqref="X284:Y284">
    <cfRule type="containsText" dxfId="0" priority="218" operator="between" text="欠">
      <formula>NOT(ISERROR(SEARCH("欠",X284)))</formula>
    </cfRule>
  </conditionalFormatting>
  <conditionalFormatting sqref="Z284">
    <cfRule type="containsText" dxfId="0" priority="216" operator="between" text="欠">
      <formula>NOT(ISERROR(SEARCH("欠",Z284)))</formula>
    </cfRule>
  </conditionalFormatting>
  <conditionalFormatting sqref="V289">
    <cfRule type="containsText" dxfId="0" priority="163" operator="between" text="欠">
      <formula>NOT(ISERROR(SEARCH("欠",V289)))</formula>
    </cfRule>
    <cfRule type="cellIs" dxfId="1" priority="164" operator="equal">
      <formula>"欠"</formula>
    </cfRule>
  </conditionalFormatting>
  <conditionalFormatting sqref="W289">
    <cfRule type="containsText" dxfId="0" priority="167" operator="between" text="欠">
      <formula>NOT(ISERROR(SEARCH("欠",W289)))</formula>
    </cfRule>
  </conditionalFormatting>
  <conditionalFormatting sqref="X289">
    <cfRule type="containsText" dxfId="0" priority="165" operator="between" text="欠">
      <formula>NOT(ISERROR(SEARCH("欠",X289)))</formula>
    </cfRule>
    <cfRule type="cellIs" dxfId="1" priority="166" operator="equal">
      <formula>"欠"</formula>
    </cfRule>
  </conditionalFormatting>
  <conditionalFormatting sqref="Y289">
    <cfRule type="containsText" dxfId="0" priority="162" operator="between" text="欠">
      <formula>NOT(ISERROR(SEARCH("欠",Y289)))</formula>
    </cfRule>
  </conditionalFormatting>
  <conditionalFormatting sqref="X301">
    <cfRule type="containsText" dxfId="0" priority="214" operator="between" text="欠">
      <formula>NOT(ISERROR(SEARCH("欠",X301)))</formula>
    </cfRule>
    <cfRule type="cellIs" dxfId="1" priority="215" operator="equal">
      <formula>"欠"</formula>
    </cfRule>
  </conditionalFormatting>
  <conditionalFormatting sqref="X301:Y301">
    <cfRule type="containsText" dxfId="0" priority="213" operator="between" text="欠">
      <formula>NOT(ISERROR(SEARCH("欠",X301)))</formula>
    </cfRule>
  </conditionalFormatting>
  <conditionalFormatting sqref="AA301">
    <cfRule type="containsText" dxfId="0" priority="212" operator="between" text="欠">
      <formula>NOT(ISERROR(SEARCH("欠",AA301)))</formula>
    </cfRule>
  </conditionalFormatting>
  <conditionalFormatting sqref="W305">
    <cfRule type="containsText" dxfId="0" priority="156" operator="between" text="欠">
      <formula>NOT(ISERROR(SEARCH("欠",W305)))</formula>
    </cfRule>
  </conditionalFormatting>
  <conditionalFormatting sqref="X305">
    <cfRule type="containsText" dxfId="0" priority="160" operator="between" text="欠">
      <formula>NOT(ISERROR(SEARCH("欠",X305)))</formula>
    </cfRule>
    <cfRule type="cellIs" dxfId="1" priority="161" operator="equal">
      <formula>"欠"</formula>
    </cfRule>
  </conditionalFormatting>
  <conditionalFormatting sqref="X305:Y305">
    <cfRule type="containsText" dxfId="0" priority="159" operator="between" text="欠">
      <formula>NOT(ISERROR(SEARCH("欠",X305)))</formula>
    </cfRule>
  </conditionalFormatting>
  <conditionalFormatting sqref="Z305">
    <cfRule type="containsText" dxfId="0" priority="157" operator="between" text="欠">
      <formula>NOT(ISERROR(SEARCH("欠",Z305)))</formula>
    </cfRule>
  </conditionalFormatting>
  <conditionalFormatting sqref="AA305">
    <cfRule type="containsText" dxfId="0" priority="158" operator="between" text="欠">
      <formula>NOT(ISERROR(SEARCH("欠",AA305)))</formula>
    </cfRule>
  </conditionalFormatting>
  <conditionalFormatting sqref="AA306">
    <cfRule type="containsText" dxfId="0" priority="182" operator="between" text="欠">
      <formula>NOT(ISERROR(SEARCH("欠",AA306)))</formula>
    </cfRule>
  </conditionalFormatting>
  <conditionalFormatting sqref="AA307">
    <cfRule type="containsText" dxfId="0" priority="181" operator="between" text="欠">
      <formula>NOT(ISERROR(SEARCH("欠",AA307)))</formula>
    </cfRule>
  </conditionalFormatting>
  <conditionalFormatting sqref="AA308">
    <cfRule type="containsText" dxfId="0" priority="180" operator="between" text="欠">
      <formula>NOT(ISERROR(SEARCH("欠",AA308)))</formula>
    </cfRule>
  </conditionalFormatting>
  <conditionalFormatting sqref="AA309">
    <cfRule type="containsText" dxfId="0" priority="179" operator="between" text="欠">
      <formula>NOT(ISERROR(SEARCH("欠",AA309)))</formula>
    </cfRule>
  </conditionalFormatting>
  <conditionalFormatting sqref="AA310">
    <cfRule type="containsText" dxfId="0" priority="178" operator="between" text="欠">
      <formula>NOT(ISERROR(SEARCH("欠",AA310)))</formula>
    </cfRule>
  </conditionalFormatting>
  <conditionalFormatting sqref="Y316">
    <cfRule type="containsText" dxfId="0" priority="62" operator="between" text="欠">
      <formula>NOT(ISERROR(SEARCH("欠",Y316)))</formula>
    </cfRule>
  </conditionalFormatting>
  <conditionalFormatting sqref="Z316">
    <cfRule type="containsText" dxfId="0" priority="60" operator="between" text="欠">
      <formula>NOT(ISERROR(SEARCH("欠",Z316)))</formula>
    </cfRule>
  </conditionalFormatting>
  <conditionalFormatting sqref="W321">
    <cfRule type="containsText" dxfId="0" priority="48" operator="between" text="欠">
      <formula>NOT(ISERROR(SEARCH("欠",W321)))</formula>
    </cfRule>
  </conditionalFormatting>
  <conditionalFormatting sqref="X321">
    <cfRule type="containsText" dxfId="0" priority="52" operator="between" text="欠">
      <formula>NOT(ISERROR(SEARCH("欠",X321)))</formula>
    </cfRule>
    <cfRule type="cellIs" dxfId="1" priority="53" operator="equal">
      <formula>"欠"</formula>
    </cfRule>
  </conditionalFormatting>
  <conditionalFormatting sqref="X321:Y321">
    <cfRule type="containsText" dxfId="0" priority="51" operator="between" text="欠">
      <formula>NOT(ISERROR(SEARCH("欠",X321)))</formula>
    </cfRule>
  </conditionalFormatting>
  <conditionalFormatting sqref="Z321">
    <cfRule type="containsText" dxfId="0" priority="49" operator="between" text="欠">
      <formula>NOT(ISERROR(SEARCH("欠",Z321)))</formula>
    </cfRule>
  </conditionalFormatting>
  <conditionalFormatting sqref="AA321">
    <cfRule type="containsText" dxfId="0" priority="50" operator="between" text="欠">
      <formula>NOT(ISERROR(SEARCH("欠",AA321)))</formula>
    </cfRule>
  </conditionalFormatting>
  <conditionalFormatting sqref="AA323">
    <cfRule type="containsText" dxfId="0" priority="56" operator="between" text="欠">
      <formula>NOT(ISERROR(SEARCH("欠",AA323)))</formula>
    </cfRule>
  </conditionalFormatting>
  <conditionalFormatting sqref="X325">
    <cfRule type="cellIs" dxfId="1" priority="29" operator="equal">
      <formula>"欠"</formula>
    </cfRule>
    <cfRule type="containsText" dxfId="0" priority="28" operator="between" text="欠">
      <formula>NOT(ISERROR(SEARCH("欠",X325)))</formula>
    </cfRule>
  </conditionalFormatting>
  <conditionalFormatting sqref="X325:Y325">
    <cfRule type="containsText" dxfId="0" priority="27" operator="between" text="欠">
      <formula>NOT(ISERROR(SEARCH("欠",X325)))</formula>
    </cfRule>
  </conditionalFormatting>
  <conditionalFormatting sqref="Z325">
    <cfRule type="containsText" dxfId="0" priority="25" operator="between" text="欠">
      <formula>NOT(ISERROR(SEARCH("欠",Z325)))</formula>
    </cfRule>
  </conditionalFormatting>
  <conditionalFormatting sqref="AA325">
    <cfRule type="containsText" dxfId="0" priority="26" operator="between" text="欠">
      <formula>NOT(ISERROR(SEARCH("欠",AA325)))</formula>
    </cfRule>
  </conditionalFormatting>
  <conditionalFormatting sqref="W329">
    <cfRule type="containsText" dxfId="0" priority="30" operator="between" text="欠">
      <formula>NOT(ISERROR(SEARCH("欠",W329)))</formula>
    </cfRule>
  </conditionalFormatting>
  <conditionalFormatting sqref="Z329">
    <cfRule type="containsText" dxfId="0" priority="31" operator="between" text="欠">
      <formula>NOT(ISERROR(SEARCH("欠",Z329)))</formula>
    </cfRule>
  </conditionalFormatting>
  <conditionalFormatting sqref="AA329">
    <cfRule type="containsText" dxfId="0" priority="32" operator="between" text="欠">
      <formula>NOT(ISERROR(SEARCH("欠",AA329)))</formula>
    </cfRule>
  </conditionalFormatting>
  <conditionalFormatting sqref="W330">
    <cfRule type="containsText" dxfId="0" priority="36" operator="between" text="欠">
      <formula>NOT(ISERROR(SEARCH("欠",W330)))</formula>
    </cfRule>
  </conditionalFormatting>
  <conditionalFormatting sqref="Y330">
    <cfRule type="containsText" dxfId="0" priority="39" operator="between" text="欠">
      <formula>NOT(ISERROR(SEARCH("欠",Y330)))</formula>
    </cfRule>
  </conditionalFormatting>
  <conditionalFormatting sqref="Z330">
    <cfRule type="containsText" dxfId="0" priority="37" operator="between" text="欠">
      <formula>NOT(ISERROR(SEARCH("欠",Z330)))</formula>
    </cfRule>
  </conditionalFormatting>
  <conditionalFormatting sqref="AA330">
    <cfRule type="containsText" dxfId="0" priority="38" operator="between" text="欠">
      <formula>NOT(ISERROR(SEARCH("欠",AA330)))</formula>
    </cfRule>
  </conditionalFormatting>
  <conditionalFormatting sqref="W333">
    <cfRule type="containsText" dxfId="0" priority="42" operator="between" text="欠">
      <formula>NOT(ISERROR(SEARCH("欠",W333)))</formula>
    </cfRule>
  </conditionalFormatting>
  <conditionalFormatting sqref="X333">
    <cfRule type="containsText" dxfId="0" priority="46" operator="between" text="欠">
      <formula>NOT(ISERROR(SEARCH("欠",X333)))</formula>
    </cfRule>
    <cfRule type="cellIs" dxfId="1" priority="47" operator="equal">
      <formula>"欠"</formula>
    </cfRule>
  </conditionalFormatting>
  <conditionalFormatting sqref="X333:Y333">
    <cfRule type="containsText" dxfId="0" priority="45" operator="between" text="欠">
      <formula>NOT(ISERROR(SEARCH("欠",X333)))</formula>
    </cfRule>
  </conditionalFormatting>
  <conditionalFormatting sqref="Z333">
    <cfRule type="containsText" dxfId="0" priority="43" operator="between" text="欠">
      <formula>NOT(ISERROR(SEARCH("欠",Z333)))</formula>
    </cfRule>
  </conditionalFormatting>
  <conditionalFormatting sqref="AA333">
    <cfRule type="containsText" dxfId="0" priority="44" operator="between" text="欠">
      <formula>NOT(ISERROR(SEARCH("欠",AA333)))</formula>
    </cfRule>
  </conditionalFormatting>
  <conditionalFormatting sqref="X376">
    <cfRule type="cellIs" dxfId="1" priority="970" operator="equal">
      <formula>"欠"</formula>
    </cfRule>
  </conditionalFormatting>
  <conditionalFormatting sqref="Z376">
    <cfRule type="cellIs" dxfId="1" priority="919" operator="equal">
      <formula>"欠"</formula>
    </cfRule>
  </conditionalFormatting>
  <conditionalFormatting sqref="X402">
    <cfRule type="cellIs" dxfId="1" priority="961" operator="equal">
      <formula>"欠"</formula>
    </cfRule>
  </conditionalFormatting>
  <conditionalFormatting sqref="Z402">
    <cfRule type="cellIs" dxfId="1" priority="910" operator="equal">
      <formula>"欠"</formula>
    </cfRule>
  </conditionalFormatting>
  <conditionalFormatting sqref="X490">
    <cfRule type="containsText" dxfId="0" priority="937" operator="between" text="欠">
      <formula>NOT(ISERROR(SEARCH("欠",X490)))</formula>
    </cfRule>
    <cfRule type="cellIs" dxfId="1" priority="938" operator="equal">
      <formula>"欠"</formula>
    </cfRule>
  </conditionalFormatting>
  <conditionalFormatting sqref="Z490">
    <cfRule type="containsText" dxfId="0" priority="884" operator="between" text="欠">
      <formula>NOT(ISERROR(SEARCH("欠",Z490)))</formula>
    </cfRule>
    <cfRule type="cellIs" dxfId="1" priority="885" operator="equal">
      <formula>"欠"</formula>
    </cfRule>
  </conditionalFormatting>
  <conditionalFormatting sqref="X507">
    <cfRule type="containsText" dxfId="0" priority="950" operator="between" text="欠">
      <formula>NOT(ISERROR(SEARCH("欠",X507)))</formula>
    </cfRule>
    <cfRule type="cellIs" dxfId="1" priority="951" operator="equal">
      <formula>"欠"</formula>
    </cfRule>
  </conditionalFormatting>
  <conditionalFormatting sqref="Z507">
    <cfRule type="containsText" dxfId="0" priority="899" operator="between" text="欠">
      <formula>NOT(ISERROR(SEARCH("欠",Z507)))</formula>
    </cfRule>
    <cfRule type="cellIs" dxfId="1" priority="900" operator="equal">
      <formula>"欠"</formula>
    </cfRule>
  </conditionalFormatting>
  <conditionalFormatting sqref="X515">
    <cfRule type="cellIs" dxfId="1" priority="971" operator="equal">
      <formula>"欠"</formula>
    </cfRule>
  </conditionalFormatting>
  <conditionalFormatting sqref="Z515">
    <cfRule type="cellIs" dxfId="1" priority="920" operator="equal">
      <formula>"欠"</formula>
    </cfRule>
  </conditionalFormatting>
  <conditionalFormatting sqref="X518">
    <cfRule type="containsText" dxfId="0" priority="943" operator="between" text="欠">
      <formula>NOT(ISERROR(SEARCH("欠",X518)))</formula>
    </cfRule>
    <cfRule type="cellIs" dxfId="1" priority="944" operator="equal">
      <formula>"欠"</formula>
    </cfRule>
  </conditionalFormatting>
  <conditionalFormatting sqref="Z518">
    <cfRule type="containsText" dxfId="0" priority="892" operator="between" text="欠">
      <formula>NOT(ISERROR(SEARCH("欠",Z518)))</formula>
    </cfRule>
    <cfRule type="cellIs" dxfId="1" priority="893" operator="equal">
      <formula>"欠"</formula>
    </cfRule>
  </conditionalFormatting>
  <conditionalFormatting sqref="X520">
    <cfRule type="containsText" dxfId="0" priority="947" operator="between" text="欠">
      <formula>NOT(ISERROR(SEARCH("欠",X520)))</formula>
    </cfRule>
    <cfRule type="cellIs" dxfId="1" priority="948" operator="equal">
      <formula>"欠"</formula>
    </cfRule>
  </conditionalFormatting>
  <conditionalFormatting sqref="Z520">
    <cfRule type="containsText" dxfId="0" priority="896" operator="between" text="欠">
      <formula>NOT(ISERROR(SEARCH("欠",Z520)))</formula>
    </cfRule>
    <cfRule type="cellIs" dxfId="1" priority="897" operator="equal">
      <formula>"欠"</formula>
    </cfRule>
  </conditionalFormatting>
  <conditionalFormatting sqref="Z551">
    <cfRule type="containsText" dxfId="0" priority="880" operator="between" text="欠">
      <formula>NOT(ISERROR(SEARCH("欠",Z551)))</formula>
    </cfRule>
    <cfRule type="cellIs" dxfId="1" priority="881" operator="equal">
      <formula>"欠"</formula>
    </cfRule>
  </conditionalFormatting>
  <conditionalFormatting sqref="Z557">
    <cfRule type="containsText" dxfId="0" priority="882" operator="between" text="欠">
      <formula>NOT(ISERROR(SEARCH("欠",Z557)))</formula>
    </cfRule>
    <cfRule type="cellIs" dxfId="1" priority="883" operator="equal">
      <formula>"欠"</formula>
    </cfRule>
  </conditionalFormatting>
  <conditionalFormatting sqref="Z578">
    <cfRule type="cellIs" dxfId="1" priority="889" operator="equal">
      <formula>"欠"</formula>
    </cfRule>
    <cfRule type="containsText" dxfId="0" priority="891" operator="between" text="欠">
      <formula>NOT(ISERROR(SEARCH("欠",Z578)))</formula>
    </cfRule>
  </conditionalFormatting>
  <conditionalFormatting sqref="Z579">
    <cfRule type="cellIs" dxfId="1" priority="888" operator="equal">
      <formula>"欠"</formula>
    </cfRule>
    <cfRule type="containsText" dxfId="0" priority="890" operator="between" text="欠">
      <formula>NOT(ISERROR(SEARCH("欠",Z579)))</formula>
    </cfRule>
  </conditionalFormatting>
  <conditionalFormatting sqref="X580">
    <cfRule type="cellIs" dxfId="1" priority="939" operator="equal">
      <formula>"欠"</formula>
    </cfRule>
    <cfRule type="containsText" dxfId="0" priority="940" operator="between" text="欠">
      <formula>NOT(ISERROR(SEARCH("欠",X580)))</formula>
    </cfRule>
  </conditionalFormatting>
  <conditionalFormatting sqref="Z580">
    <cfRule type="cellIs" dxfId="1" priority="886" operator="equal">
      <formula>"欠"</formula>
    </cfRule>
    <cfRule type="containsText" dxfId="0" priority="887" operator="between" text="欠">
      <formula>NOT(ISERROR(SEARCH("欠",Z580)))</formula>
    </cfRule>
  </conditionalFormatting>
  <conditionalFormatting sqref="Z604">
    <cfRule type="cellIs" dxfId="1" priority="878" operator="equal">
      <formula>"欠"</formula>
    </cfRule>
  </conditionalFormatting>
  <conditionalFormatting sqref="X630">
    <cfRule type="cellIs" dxfId="1" priority="967" operator="equal">
      <formula>"欠"</formula>
    </cfRule>
  </conditionalFormatting>
  <conditionalFormatting sqref="Z630">
    <cfRule type="cellIs" dxfId="1" priority="916" operator="equal">
      <formula>"欠"</formula>
    </cfRule>
  </conditionalFormatting>
  <conditionalFormatting sqref="X631">
    <cfRule type="cellIs" dxfId="1" priority="927" operator="equal">
      <formula>"欠"</formula>
    </cfRule>
    <cfRule type="containsText" dxfId="0" priority="928" operator="between" text="欠">
      <formula>NOT(ISERROR(SEARCH("欠",X631)))</formula>
    </cfRule>
  </conditionalFormatting>
  <conditionalFormatting sqref="Z631">
    <cfRule type="cellIs" dxfId="1" priority="872" operator="equal">
      <formula>"欠"</formula>
    </cfRule>
    <cfRule type="containsText" dxfId="0" priority="873" operator="between" text="欠">
      <formula>NOT(ISERROR(SEARCH("欠",Z631)))</formula>
    </cfRule>
  </conditionalFormatting>
  <conditionalFormatting sqref="Z769">
    <cfRule type="cellIs" dxfId="1" priority="870" operator="equal">
      <formula>"欠"</formula>
    </cfRule>
    <cfRule type="containsText" dxfId="0" priority="871" operator="between" text="欠">
      <formula>NOT(ISERROR(SEARCH("欠",Z769)))</formula>
    </cfRule>
  </conditionalFormatting>
  <conditionalFormatting sqref="X771">
    <cfRule type="containsText" dxfId="0" priority="925" operator="between" text="欠">
      <formula>NOT(ISERROR(SEARCH("欠",X771)))</formula>
    </cfRule>
    <cfRule type="cellIs" dxfId="1" priority="926" operator="equal">
      <formula>"欠"</formula>
    </cfRule>
  </conditionalFormatting>
  <conditionalFormatting sqref="V317:V318">
    <cfRule type="containsText" dxfId="0" priority="68" operator="between" text="欠">
      <formula>NOT(ISERROR(SEARCH("欠",V317)))</formula>
    </cfRule>
    <cfRule type="cellIs" dxfId="1" priority="69" operator="equal">
      <formula>"欠"</formula>
    </cfRule>
  </conditionalFormatting>
  <conditionalFormatting sqref="W259:W260">
    <cfRule type="containsText" dxfId="0" priority="208" operator="between" text="欠">
      <formula>NOT(ISERROR(SEARCH("欠",W259)))</formula>
    </cfRule>
    <cfRule type="cellIs" dxfId="1" priority="209" operator="equal">
      <formula>"欠"</formula>
    </cfRule>
  </conditionalFormatting>
  <conditionalFormatting sqref="W306:W310">
    <cfRule type="containsText" dxfId="0" priority="172" operator="between" text="欠">
      <formula>NOT(ISERROR(SEARCH("欠",W306)))</formula>
    </cfRule>
  </conditionalFormatting>
  <conditionalFormatting sqref="W317:W318">
    <cfRule type="containsText" dxfId="0" priority="65" operator="between" text="欠">
      <formula>NOT(ISERROR(SEARCH("欠",W317)))</formula>
    </cfRule>
  </conditionalFormatting>
  <conditionalFormatting sqref="W323:W324">
    <cfRule type="containsText" dxfId="0" priority="54" operator="between" text="欠">
      <formula>NOT(ISERROR(SEARCH("欠",W323)))</formula>
    </cfRule>
  </conditionalFormatting>
  <conditionalFormatting sqref="W335:W339">
    <cfRule type="containsText" dxfId="0" priority="12" operator="between" text="欠">
      <formula>NOT(ISERROR(SEARCH("欠",W335)))</formula>
    </cfRule>
  </conditionalFormatting>
  <conditionalFormatting sqref="X7:X8">
    <cfRule type="containsText" dxfId="0" priority="847" operator="between" text="欠">
      <formula>NOT(ISERROR(SEARCH("欠",X7)))</formula>
    </cfRule>
    <cfRule type="cellIs" dxfId="1" priority="850" operator="equal">
      <formula>"欠"</formula>
    </cfRule>
  </conditionalFormatting>
  <conditionalFormatting sqref="X16:X17">
    <cfRule type="containsText" dxfId="0" priority="837" operator="between" text="欠">
      <formula>NOT(ISERROR(SEARCH("欠",X16)))</formula>
    </cfRule>
    <cfRule type="cellIs" dxfId="1" priority="849" operator="equal">
      <formula>"欠"</formula>
    </cfRule>
  </conditionalFormatting>
  <conditionalFormatting sqref="X155:X156">
    <cfRule type="containsText" dxfId="0" priority="509" operator="between" text="欠">
      <formula>NOT(ISERROR(SEARCH("欠",X155)))</formula>
    </cfRule>
    <cfRule type="cellIs" dxfId="1" priority="510" operator="equal">
      <formula>"欠"</formula>
    </cfRule>
  </conditionalFormatting>
  <conditionalFormatting sqref="X163:X167">
    <cfRule type="containsText" dxfId="0" priority="440" operator="between" text="欠">
      <formula>NOT(ISERROR(SEARCH("欠",X163)))</formula>
    </cfRule>
    <cfRule type="cellIs" dxfId="1" priority="445" operator="equal">
      <formula>"欠"</formula>
    </cfRule>
  </conditionalFormatting>
  <conditionalFormatting sqref="X168:X172">
    <cfRule type="containsText" dxfId="0" priority="419" operator="between" text="欠">
      <formula>NOT(ISERROR(SEARCH("欠",X168)))</formula>
    </cfRule>
    <cfRule type="cellIs" dxfId="1" priority="420" operator="equal">
      <formula>"欠"</formula>
    </cfRule>
  </conditionalFormatting>
  <conditionalFormatting sqref="X198:X202">
    <cfRule type="containsText" dxfId="0" priority="367" operator="between" text="欠">
      <formula>NOT(ISERROR(SEARCH("欠",X198)))</formula>
    </cfRule>
    <cfRule type="cellIs" dxfId="1" priority="372" operator="equal">
      <formula>"欠"</formula>
    </cfRule>
  </conditionalFormatting>
  <conditionalFormatting sqref="X203:X205">
    <cfRule type="containsText" dxfId="0" priority="376" operator="between" text="欠">
      <formula>NOT(ISERROR(SEARCH("欠",X203)))</formula>
    </cfRule>
    <cfRule type="cellIs" dxfId="1" priority="377" operator="equal">
      <formula>"欠"</formula>
    </cfRule>
  </conditionalFormatting>
  <conditionalFormatting sqref="X279:X283">
    <cfRule type="containsText" dxfId="0" priority="282" operator="between" text="欠">
      <formula>NOT(ISERROR(SEARCH("欠",X279)))</formula>
    </cfRule>
    <cfRule type="cellIs" dxfId="1" priority="294" operator="equal">
      <formula>"欠"</formula>
    </cfRule>
  </conditionalFormatting>
  <conditionalFormatting sqref="X285:X286">
    <cfRule type="containsText" dxfId="0" priority="341" operator="between" text="欠">
      <formula>NOT(ISERROR(SEARCH("欠",X285)))</formula>
    </cfRule>
    <cfRule type="cellIs" dxfId="1" priority="342" operator="equal">
      <formula>"欠"</formula>
    </cfRule>
  </conditionalFormatting>
  <conditionalFormatting sqref="X297:X299">
    <cfRule type="containsText" dxfId="0" priority="206" operator="between" text="欠">
      <formula>NOT(ISERROR(SEARCH("欠",X297)))</formula>
    </cfRule>
    <cfRule type="cellIs" dxfId="1" priority="207" operator="equal">
      <formula>"欠"</formula>
    </cfRule>
  </conditionalFormatting>
  <conditionalFormatting sqref="X306:X310">
    <cfRule type="containsText" dxfId="0" priority="192" operator="between" text="欠">
      <formula>NOT(ISERROR(SEARCH("欠",X306)))</formula>
    </cfRule>
    <cfRule type="cellIs" dxfId="1" priority="197" operator="equal">
      <formula>"欠"</formula>
    </cfRule>
  </conditionalFormatting>
  <conditionalFormatting sqref="X317:X318">
    <cfRule type="containsText" dxfId="0" priority="66" operator="between" text="欠">
      <formula>NOT(ISERROR(SEARCH("欠",X317)))</formula>
    </cfRule>
  </conditionalFormatting>
  <conditionalFormatting sqref="X323:X324">
    <cfRule type="containsText" dxfId="0" priority="58" operator="between" text="欠">
      <formula>NOT(ISERROR(SEARCH("欠",X323)))</formula>
    </cfRule>
    <cfRule type="cellIs" dxfId="1" priority="59" operator="equal">
      <formula>"欠"</formula>
    </cfRule>
  </conditionalFormatting>
  <conditionalFormatting sqref="X329:X330">
    <cfRule type="containsText" dxfId="0" priority="34" operator="between" text="欠">
      <formula>NOT(ISERROR(SEARCH("欠",X329)))</formula>
    </cfRule>
    <cfRule type="cellIs" dxfId="1" priority="35" operator="equal">
      <formula>"欠"</formula>
    </cfRule>
  </conditionalFormatting>
  <conditionalFormatting sqref="X335:X339">
    <cfRule type="cellIs" dxfId="1" priority="24" operator="equal">
      <formula>"欠"</formula>
    </cfRule>
    <cfRule type="containsText" dxfId="0" priority="20" operator="between" text="欠">
      <formula>NOT(ISERROR(SEARCH("欠",X335)))</formula>
    </cfRule>
  </conditionalFormatting>
  <conditionalFormatting sqref="X348:X350">
    <cfRule type="containsText" dxfId="0" priority="863" operator="between" text="欠">
      <formula>NOT(ISERROR(SEARCH("欠",X348)))</formula>
    </cfRule>
    <cfRule type="cellIs" dxfId="1" priority="864" operator="equal">
      <formula>"欠"</formula>
    </cfRule>
  </conditionalFormatting>
  <conditionalFormatting sqref="X359:X361">
    <cfRule type="cellIs" dxfId="1" priority="974" operator="equal">
      <formula>"欠"</formula>
    </cfRule>
  </conditionalFormatting>
  <conditionalFormatting sqref="X362:X363">
    <cfRule type="cellIs" dxfId="1" priority="973" operator="equal">
      <formula>"欠"</formula>
    </cfRule>
  </conditionalFormatting>
  <conditionalFormatting sqref="X578:X579">
    <cfRule type="cellIs" dxfId="1" priority="941" operator="equal">
      <formula>"欠"</formula>
    </cfRule>
    <cfRule type="containsText" dxfId="0" priority="942" operator="between" text="欠">
      <formula>NOT(ISERROR(SEARCH("欠",X578)))</formula>
    </cfRule>
  </conditionalFormatting>
  <conditionalFormatting sqref="X591:X592">
    <cfRule type="containsText" dxfId="0" priority="933" operator="between" text="欠">
      <formula>NOT(ISERROR(SEARCH("欠",X591)))</formula>
    </cfRule>
  </conditionalFormatting>
  <conditionalFormatting sqref="X701:X703">
    <cfRule type="cellIs" dxfId="1" priority="930" operator="equal">
      <formula>"欠"</formula>
    </cfRule>
  </conditionalFormatting>
  <conditionalFormatting sqref="Y169:Y172">
    <cfRule type="containsText" dxfId="0" priority="431" operator="between" text="欠">
      <formula>NOT(ISERROR(SEARCH("欠",Y169)))</formula>
    </cfRule>
  </conditionalFormatting>
  <conditionalFormatting sqref="Y242:Y243">
    <cfRule type="containsText" dxfId="0" priority="330" operator="between" text="欠">
      <formula>NOT(ISERROR(SEARCH("欠",Y242)))</formula>
    </cfRule>
  </conditionalFormatting>
  <conditionalFormatting sqref="Y317:Y318">
    <cfRule type="containsText" dxfId="0" priority="67" operator="between" text="欠">
      <formula>NOT(ISERROR(SEARCH("欠",Y317)))</formula>
    </cfRule>
  </conditionalFormatting>
  <conditionalFormatting sqref="Y335:Y339">
    <cfRule type="containsText" dxfId="0" priority="8" operator="between" text="欠">
      <formula>NOT(ISERROR(SEARCH("欠",Y335)))</formula>
    </cfRule>
  </conditionalFormatting>
  <conditionalFormatting sqref="Z7:Z8">
    <cfRule type="containsText" dxfId="0" priority="841" operator="between" text="欠">
      <formula>NOT(ISERROR(SEARCH("欠",Z7)))</formula>
    </cfRule>
    <cfRule type="cellIs" dxfId="1" priority="844" operator="equal">
      <formula>"欠"</formula>
    </cfRule>
  </conditionalFormatting>
  <conditionalFormatting sqref="Z53:Z54">
    <cfRule type="containsText" dxfId="0" priority="710" operator="between" text="欠">
      <formula>NOT(ISERROR(SEARCH("欠",Z53)))</formula>
    </cfRule>
    <cfRule type="cellIs" dxfId="1" priority="711" operator="equal">
      <formula>"欠"</formula>
    </cfRule>
  </conditionalFormatting>
  <conditionalFormatting sqref="Z69:Z73">
    <cfRule type="containsText" dxfId="0" priority="704" operator="between" text="欠">
      <formula>NOT(ISERROR(SEARCH("欠",Z69)))</formula>
    </cfRule>
    <cfRule type="cellIs" dxfId="1" priority="705" operator="equal">
      <formula>"欠"</formula>
    </cfRule>
  </conditionalFormatting>
  <conditionalFormatting sqref="Z121:Z125">
    <cfRule type="containsText" dxfId="0" priority="560" operator="between" text="欠">
      <formula>NOT(ISERROR(SEARCH("欠",Z121)))</formula>
    </cfRule>
    <cfRule type="cellIs" dxfId="1" priority="561" operator="equal">
      <formula>"欠"</formula>
    </cfRule>
  </conditionalFormatting>
  <conditionalFormatting sqref="Z155:Z156">
    <cfRule type="containsText" dxfId="0" priority="504" operator="between" text="欠">
      <formula>NOT(ISERROR(SEARCH("欠",Z155)))</formula>
    </cfRule>
  </conditionalFormatting>
  <conditionalFormatting sqref="Z163:Z172">
    <cfRule type="containsText" dxfId="0" priority="378" operator="between" text="欠">
      <formula>NOT(ISERROR(SEARCH("欠",Z163)))</formula>
    </cfRule>
  </conditionalFormatting>
  <conditionalFormatting sqref="Z198:Z202">
    <cfRule type="containsText" dxfId="0" priority="347" operator="between" text="欠">
      <formula>NOT(ISERROR(SEARCH("欠",Z198)))</formula>
    </cfRule>
    <cfRule type="cellIs" dxfId="1" priority="352" operator="equal">
      <formula>"欠"</formula>
    </cfRule>
  </conditionalFormatting>
  <conditionalFormatting sqref="Z279:Z283">
    <cfRule type="containsText" dxfId="0" priority="231" operator="between" text="欠">
      <formula>NOT(ISERROR(SEARCH("欠",Z279)))</formula>
    </cfRule>
  </conditionalFormatting>
  <conditionalFormatting sqref="Z285:Z286">
    <cfRule type="containsText" dxfId="0" priority="338" operator="between" text="欠">
      <formula>NOT(ISERROR(SEARCH("欠",Z285)))</formula>
    </cfRule>
  </conditionalFormatting>
  <conditionalFormatting sqref="Z297:Z299">
    <cfRule type="containsText" dxfId="0" priority="203" operator="between" text="欠">
      <formula>NOT(ISERROR(SEARCH("欠",Z297)))</formula>
    </cfRule>
  </conditionalFormatting>
  <conditionalFormatting sqref="Z306:Z310">
    <cfRule type="containsText" dxfId="0" priority="177" operator="between" text="欠">
      <formula>NOT(ISERROR(SEARCH("欠",Z306)))</formula>
    </cfRule>
  </conditionalFormatting>
  <conditionalFormatting sqref="Z323:Z324">
    <cfRule type="containsText" dxfId="0" priority="55" operator="between" text="欠">
      <formula>NOT(ISERROR(SEARCH("欠",Z323)))</formula>
    </cfRule>
  </conditionalFormatting>
  <conditionalFormatting sqref="Z335:Z339">
    <cfRule type="containsText" dxfId="0" priority="4" operator="between" text="欠">
      <formula>NOT(ISERROR(SEARCH("欠",Z335)))</formula>
    </cfRule>
  </conditionalFormatting>
  <conditionalFormatting sqref="Z348:Z350">
    <cfRule type="containsText" dxfId="0" priority="861" operator="between" text="欠">
      <formula>NOT(ISERROR(SEARCH("欠",Z348)))</formula>
    </cfRule>
    <cfRule type="cellIs" dxfId="1" priority="862" operator="equal">
      <formula>"欠"</formula>
    </cfRule>
  </conditionalFormatting>
  <conditionalFormatting sqref="Z359:Z361">
    <cfRule type="cellIs" dxfId="1" priority="923" operator="equal">
      <formula>"欠"</formula>
    </cfRule>
  </conditionalFormatting>
  <conditionalFormatting sqref="Z362:Z363">
    <cfRule type="cellIs" dxfId="1" priority="922" operator="equal">
      <formula>"欠"</formula>
    </cfRule>
  </conditionalFormatting>
  <conditionalFormatting sqref="Z558:Z559">
    <cfRule type="cellIs" dxfId="1" priority="879" operator="equal">
      <formula>"欠"</formula>
    </cfRule>
  </conditionalFormatting>
  <conditionalFormatting sqref="AA7:AA8">
    <cfRule type="containsText" dxfId="0" priority="853" operator="between" text="欠">
      <formula>NOT(ISERROR(SEARCH("欠",AA7)))</formula>
    </cfRule>
  </conditionalFormatting>
  <conditionalFormatting sqref="AA122:AA124">
    <cfRule type="containsText" dxfId="0" priority="550" operator="between" text="欠">
      <formula>NOT(ISERROR(SEARCH("欠",AA122)))</formula>
    </cfRule>
  </conditionalFormatting>
  <conditionalFormatting sqref="AA125:AA126">
    <cfRule type="containsText" dxfId="0" priority="649" operator="between" text="欠">
      <formula>NOT(ISERROR(SEARCH("欠",AA125)))</formula>
    </cfRule>
  </conditionalFormatting>
  <conditionalFormatting sqref="AA155:AA156">
    <cfRule type="containsText" dxfId="0" priority="507" operator="between" text="欠">
      <formula>NOT(ISERROR(SEARCH("欠",AA155)))</formula>
    </cfRule>
  </conditionalFormatting>
  <conditionalFormatting sqref="AA297:AA299">
    <cfRule type="containsText" dxfId="0" priority="204" operator="between" text="欠">
      <formula>NOT(ISERROR(SEARCH("欠",AA297)))</formula>
    </cfRule>
  </conditionalFormatting>
  <conditionalFormatting sqref="AA335:AA339">
    <cfRule type="containsText" dxfId="0" priority="16" operator="between" text="欠">
      <formula>NOT(ISERROR(SEARCH("欠",AA335)))</formula>
    </cfRule>
  </conditionalFormatting>
  <conditionalFormatting sqref="AA348:AA350">
    <cfRule type="containsText" dxfId="0" priority="865" operator="between" text="欠">
      <formula>NOT(ISERROR(SEARCH("欠",AA348)))</formula>
    </cfRule>
  </conditionalFormatting>
  <conditionalFormatting sqref="X3 X508:X517 X526:X530 X533:X539 X632:X712 X438:X449 X593:X630 X451:X489 X715 X772:X1048576 X726:X730 X521:X524 X733:X739 X741:X770 X519 X581:X590 X543:X577 X491:X506 X352:X436">
    <cfRule type="containsText" dxfId="0" priority="956" operator="between" text="欠">
      <formula>NOT(ISERROR(SEARCH("欠",X3)))</formula>
    </cfRule>
  </conditionalFormatting>
  <conditionalFormatting sqref="X3:Z5 X352:Z1048576">
    <cfRule type="containsText" dxfId="0" priority="866" operator="between" text="欠">
      <formula>NOT(ISERROR(SEARCH("欠",X3)))</formula>
    </cfRule>
  </conditionalFormatting>
  <conditionalFormatting sqref="Z3 Z438:Z449 Z533:Z539 Z508:Z517 Z521:Z530 Z682 Z685:Z712 Z519 Z581:Z630 Z726:Z730 Z638:Z680 Z715 Z770:Z1048576 Z741:Z768 Z733:Z739 Z542:Z550 Z451:Z489 Z558:Z577 Z491:Z506 Z632:Z636 Z552:Z556 Z352:Z436">
    <cfRule type="containsText" dxfId="0" priority="905" operator="between" text="欠">
      <formula>NOT(ISERROR(SEARCH("欠",Z3)))</formula>
    </cfRule>
  </conditionalFormatting>
  <conditionalFormatting sqref="AA3:AA4 AA351:AA352 AA354:AA1048576">
    <cfRule type="containsText" dxfId="0" priority="977" operator="between" text="欠">
      <formula>NOT(ISERROR(SEARCH("欠",AA3)))</formula>
    </cfRule>
  </conditionalFormatting>
  <conditionalFormatting sqref="X7:Z8">
    <cfRule type="containsText" dxfId="0" priority="838" operator="between" text="欠">
      <formula>NOT(ISERROR(SEARCH("欠",X7)))</formula>
    </cfRule>
  </conditionalFormatting>
  <conditionalFormatting sqref="X23:X24 X20:X21 X18 X14 X10 X55">
    <cfRule type="containsText" dxfId="0" priority="845" operator="between" text="欠">
      <formula>NOT(ISERROR(SEARCH("欠",X10)))</formula>
    </cfRule>
    <cfRule type="cellIs" dxfId="1" priority="848" operator="equal">
      <formula>"欠"</formula>
    </cfRule>
  </conditionalFormatting>
  <conditionalFormatting sqref="X23:Z24 X20:Z21 X18:Z18 X14:Z14 X10:Z10 X55:Z55">
    <cfRule type="containsText" dxfId="0" priority="836" operator="between" text="欠">
      <formula>NOT(ISERROR(SEARCH("欠",X10)))</formula>
    </cfRule>
  </conditionalFormatting>
  <conditionalFormatting sqref="Z23:Z24 Z10 Z20:Z21">
    <cfRule type="containsText" dxfId="0" priority="839" operator="between" text="欠">
      <formula>NOT(ISERROR(SEARCH("欠",Z10)))</formula>
    </cfRule>
    <cfRule type="cellIs" dxfId="1" priority="842" operator="equal">
      <formula>"欠"</formula>
    </cfRule>
  </conditionalFormatting>
  <conditionalFormatting sqref="AA23:AA24 AA17:AA18 AA20:AA21 AA14 AA10 AA55">
    <cfRule type="containsText" dxfId="0" priority="851" operator="between" text="欠">
      <formula>NOT(ISERROR(SEARCH("欠",AA10)))</formula>
    </cfRule>
  </conditionalFormatting>
  <conditionalFormatting sqref="X11:X12 X15">
    <cfRule type="containsText" dxfId="0" priority="805" operator="between" text="欠">
      <formula>NOT(ISERROR(SEARCH("欠",X11)))</formula>
    </cfRule>
    <cfRule type="cellIs" dxfId="1" priority="810" operator="equal">
      <formula>"欠"</formula>
    </cfRule>
  </conditionalFormatting>
  <conditionalFormatting sqref="X11:Z12 Y16:Z17 X15:Z15">
    <cfRule type="containsText" dxfId="0" priority="790" operator="between" text="欠">
      <formula>NOT(ISERROR(SEARCH("欠",X11)))</formula>
    </cfRule>
  </conditionalFormatting>
  <conditionalFormatting sqref="Z11:Z12 Z15:Z17">
    <cfRule type="containsText" dxfId="0" priority="795" operator="between" text="欠">
      <formula>NOT(ISERROR(SEARCH("欠",Z11)))</formula>
    </cfRule>
    <cfRule type="cellIs" dxfId="1" priority="800" operator="equal">
      <formula>"欠"</formula>
    </cfRule>
  </conditionalFormatting>
  <conditionalFormatting sqref="X28:X29 X42 X48:X49 X19 X22 X40 X36">
    <cfRule type="containsText" dxfId="0" priority="782" operator="between" text="欠">
      <formula>NOT(ISERROR(SEARCH("欠",X19)))</formula>
    </cfRule>
    <cfRule type="cellIs" dxfId="1" priority="784" operator="equal">
      <formula>"欠"</formula>
    </cfRule>
  </conditionalFormatting>
  <conditionalFormatting sqref="X28:Z29 X42:Z42 X48:Z49 X19:Z19 X22:Z22 X40:Z40 X36:Z36">
    <cfRule type="containsText" dxfId="0" priority="776" operator="between" text="欠">
      <formula>NOT(ISERROR(SEARCH("欠",X19)))</formula>
    </cfRule>
  </conditionalFormatting>
  <conditionalFormatting sqref="Z22 Z48:Z49 Z40 Z19 Z28:Z29 Z36">
    <cfRule type="containsText" dxfId="0" priority="778" operator="between" text="欠">
      <formula>NOT(ISERROR(SEARCH("欠",Z19)))</formula>
    </cfRule>
    <cfRule type="cellIs" dxfId="1" priority="780" operator="equal">
      <formula>"欠"</formula>
    </cfRule>
  </conditionalFormatting>
  <conditionalFormatting sqref="AA28:AA29 AA42 AA44:AA49 AA19 AA22 AA40 AA36">
    <cfRule type="containsText" dxfId="0" priority="786" operator="between" text="欠">
      <formula>NOT(ISERROR(SEARCH("欠",AA19)))</formula>
    </cfRule>
  </conditionalFormatting>
  <conditionalFormatting sqref="X25 X30">
    <cfRule type="containsText" dxfId="0" priority="773" operator="between" text="欠">
      <formula>NOT(ISERROR(SEARCH("欠",X25)))</formula>
    </cfRule>
    <cfRule type="cellIs" dxfId="1" priority="774" operator="equal">
      <formula>"欠"</formula>
    </cfRule>
  </conditionalFormatting>
  <conditionalFormatting sqref="X25:Z25 X30:Z30">
    <cfRule type="containsText" dxfId="0" priority="770" operator="between" text="欠">
      <formula>NOT(ISERROR(SEARCH("欠",X25)))</formula>
    </cfRule>
  </conditionalFormatting>
  <conditionalFormatting sqref="Z25 Z30">
    <cfRule type="containsText" dxfId="0" priority="771" operator="between" text="欠">
      <formula>NOT(ISERROR(SEARCH("欠",Z25)))</formula>
    </cfRule>
    <cfRule type="cellIs" dxfId="1" priority="772" operator="equal">
      <formula>"欠"</formula>
    </cfRule>
  </conditionalFormatting>
  <conditionalFormatting sqref="AA25 AA30">
    <cfRule type="containsText" dxfId="0" priority="775" operator="between" text="欠">
      <formula>NOT(ISERROR(SEARCH("欠",AA25)))</formula>
    </cfRule>
  </conditionalFormatting>
  <conditionalFormatting sqref="X26 X32">
    <cfRule type="containsText" dxfId="0" priority="761" operator="between" text="欠">
      <formula>NOT(ISERROR(SEARCH("欠",X26)))</formula>
    </cfRule>
    <cfRule type="cellIs" dxfId="1" priority="762" operator="equal">
      <formula>"欠"</formula>
    </cfRule>
  </conditionalFormatting>
  <conditionalFormatting sqref="X26:Z26 Y27 X32:Z32">
    <cfRule type="containsText" dxfId="0" priority="758" operator="between" text="欠">
      <formula>NOT(ISERROR(SEARCH("欠",X26)))</formula>
    </cfRule>
  </conditionalFormatting>
  <conditionalFormatting sqref="Z26 Z32">
    <cfRule type="containsText" dxfId="0" priority="759" operator="between" text="欠">
      <formula>NOT(ISERROR(SEARCH("欠",Z26)))</formula>
    </cfRule>
    <cfRule type="cellIs" dxfId="1" priority="760" operator="equal">
      <formula>"欠"</formula>
    </cfRule>
  </conditionalFormatting>
  <conditionalFormatting sqref="AA26 AA32">
    <cfRule type="containsText" dxfId="0" priority="763" operator="between" text="欠">
      <formula>NOT(ISERROR(SEARCH("欠",AA26)))</formula>
    </cfRule>
  </conditionalFormatting>
  <conditionalFormatting sqref="X27 X33:X35 X37:X39 X196 X177 X161 X151 X148:X149 X142 X128 X115 X101 X89:X90 X52 X56:X83 X207 X220">
    <cfRule type="containsText" dxfId="0" priority="767" operator="between" text="欠">
      <formula>NOT(ISERROR(SEARCH("欠",X27)))</formula>
    </cfRule>
    <cfRule type="cellIs" dxfId="1" priority="768" operator="equal">
      <formula>"欠"</formula>
    </cfRule>
  </conditionalFormatting>
  <conditionalFormatting sqref="X27 X33:Z35 Z27 X69 X75:Z81 Z82:Z83 Y187:Y191 X196:Y196 X177:Y177 Y178:Y179 X161:Y161 X142:Y142 X151:Y151 X148:Y149 X128:Y128 X115:Z115 X101 X89:Z90 Y92:Z96 X70:Z73 X74 X82:X83 X37:Z39 X52:Y52 X56:Z68 X207:Y207 Y208 Y216:Y217 X220:Y220">
    <cfRule type="containsText" dxfId="0" priority="764" operator="between" text="欠">
      <formula>NOT(ISERROR(SEARCH("欠",X27)))</formula>
    </cfRule>
  </conditionalFormatting>
  <conditionalFormatting sqref="Z27 Z115 Z89:Z90 Z92:Z96 Z37:Z39 Z75:Z83 Z56:Z68 Z33:Z35">
    <cfRule type="containsText" dxfId="0" priority="765" operator="between" text="欠">
      <formula>NOT(ISERROR(SEARCH("欠",Z27)))</formula>
    </cfRule>
    <cfRule type="cellIs" dxfId="1" priority="766" operator="equal">
      <formula>"欠"</formula>
    </cfRule>
  </conditionalFormatting>
  <conditionalFormatting sqref="AA27 AA115 AA89:AA90 AA92:AA96 AA56:AA68 AA37:AA39 AA70:AA73 AA75:AA83 AA33:AA35">
    <cfRule type="containsText" dxfId="0" priority="769" operator="between" text="欠">
      <formula>NOT(ISERROR(SEARCH("欠",AA27)))</formula>
    </cfRule>
  </conditionalFormatting>
  <conditionalFormatting sqref="X41:Z41 Y120 Y118 Y107:Y108 Y99:Y100">
    <cfRule type="containsText" dxfId="0" priority="744" operator="between" text="欠">
      <formula>NOT(ISERROR(SEARCH("欠",X41)))</formula>
    </cfRule>
  </conditionalFormatting>
  <conditionalFormatting sqref="X50 X43:X47">
    <cfRule type="containsText" dxfId="0" priority="741" operator="between" text="欠">
      <formula>NOT(ISERROR(SEARCH("欠",X43)))</formula>
    </cfRule>
    <cfRule type="cellIs" dxfId="1" priority="742" operator="equal">
      <formula>"欠"</formula>
    </cfRule>
  </conditionalFormatting>
  <conditionalFormatting sqref="X50:Z50 X43:Z47">
    <cfRule type="containsText" dxfId="0" priority="738" operator="between" text="欠">
      <formula>NOT(ISERROR(SEARCH("欠",X43)))</formula>
    </cfRule>
  </conditionalFormatting>
  <conditionalFormatting sqref="Z50 Z43:Z47">
    <cfRule type="containsText" dxfId="0" priority="739" operator="between" text="欠">
      <formula>NOT(ISERROR(SEARCH("欠",Z43)))</formula>
    </cfRule>
    <cfRule type="cellIs" dxfId="1" priority="740" operator="equal">
      <formula>"欠"</formula>
    </cfRule>
  </conditionalFormatting>
  <conditionalFormatting sqref="Z52 Z196 Z142 Z161 Z148:Z149">
    <cfRule type="containsText" dxfId="0" priority="752" operator="between" text="欠">
      <formula>NOT(ISERROR(SEARCH("欠",Z52)))</formula>
    </cfRule>
    <cfRule type="cellIs" dxfId="1" priority="754" operator="equal">
      <formula>"欠"</formula>
    </cfRule>
  </conditionalFormatting>
  <conditionalFormatting sqref="AA52 AA196 AA151 AA142 AA128 AA161 AA148:AA149">
    <cfRule type="containsText" dxfId="0" priority="757" operator="between" text="欠">
      <formula>NOT(ISERROR(SEARCH("欠",AA52)))</formula>
    </cfRule>
  </conditionalFormatting>
  <conditionalFormatting sqref="X53:Z53 Y54:Z54">
    <cfRule type="containsText" dxfId="0" priority="709" operator="between" text="欠">
      <formula>NOT(ISERROR(SEARCH("欠",X53)))</formula>
    </cfRule>
  </conditionalFormatting>
  <conditionalFormatting sqref="Y69:Z73">
    <cfRule type="containsText" dxfId="0" priority="703" operator="between" text="欠">
      <formula>NOT(ISERROR(SEARCH("欠",Y69)))</formula>
    </cfRule>
  </conditionalFormatting>
  <conditionalFormatting sqref="Y74:Z74 Y86:Y87 Y84">
    <cfRule type="containsText" dxfId="0" priority="679" operator="between" text="欠">
      <formula>NOT(ISERROR(SEARCH("欠",Y74)))</formula>
    </cfRule>
  </conditionalFormatting>
  <conditionalFormatting sqref="Y82:Y83 X85:Z85">
    <cfRule type="containsText" dxfId="0" priority="691" operator="between" text="欠">
      <formula>NOT(ISERROR(SEARCH("欠",X82)))</formula>
    </cfRule>
  </conditionalFormatting>
  <conditionalFormatting sqref="X84 X86:X87">
    <cfRule type="containsText" dxfId="0" priority="688" operator="between" text="欠">
      <formula>NOT(ISERROR(SEARCH("欠",X84)))</formula>
    </cfRule>
    <cfRule type="cellIs" dxfId="1" priority="689" operator="equal">
      <formula>"欠"</formula>
    </cfRule>
  </conditionalFormatting>
  <conditionalFormatting sqref="X84 Z86:Z87 X86:X87 Z84">
    <cfRule type="containsText" dxfId="0" priority="685" operator="between" text="欠">
      <formula>NOT(ISERROR(SEARCH("欠",X84)))</formula>
    </cfRule>
  </conditionalFormatting>
  <conditionalFormatting sqref="Z84 Z86:Z87">
    <cfRule type="containsText" dxfId="0" priority="686" operator="between" text="欠">
      <formula>NOT(ISERROR(SEARCH("欠",Z84)))</formula>
    </cfRule>
    <cfRule type="cellIs" dxfId="1" priority="687" operator="equal">
      <formula>"欠"</formula>
    </cfRule>
  </conditionalFormatting>
  <conditionalFormatting sqref="AA84 AA86:AA87">
    <cfRule type="containsText" dxfId="0" priority="690" operator="between" text="欠">
      <formula>NOT(ISERROR(SEARCH("欠",AA84)))</formula>
    </cfRule>
  </conditionalFormatting>
  <conditionalFormatting sqref="X88:Z88 X106">
    <cfRule type="containsText" dxfId="0" priority="622" operator="between" text="欠">
      <formula>NOT(ISERROR(SEARCH("欠",X88)))</formula>
    </cfRule>
  </conditionalFormatting>
  <conditionalFormatting sqref="X88 X106">
    <cfRule type="containsText" dxfId="0" priority="625" operator="between" text="欠">
      <formula>NOT(ISERROR(SEARCH("欠",X88)))</formula>
    </cfRule>
    <cfRule type="cellIs" dxfId="1" priority="626" operator="equal">
      <formula>"欠"</formula>
    </cfRule>
  </conditionalFormatting>
  <conditionalFormatting sqref="X92:X96 X261">
    <cfRule type="containsText" dxfId="0" priority="668" operator="between" text="欠">
      <formula>NOT(ISERROR(SEARCH("欠",X92)))</formula>
    </cfRule>
    <cfRule type="cellIs" dxfId="1" priority="669" operator="equal">
      <formula>"欠"</formula>
    </cfRule>
  </conditionalFormatting>
  <conditionalFormatting sqref="X92:X96 X261:Y261">
    <cfRule type="containsText" dxfId="0" priority="665" operator="between" text="欠">
      <formula>NOT(ISERROR(SEARCH("欠",X92)))</formula>
    </cfRule>
  </conditionalFormatting>
  <conditionalFormatting sqref="X102 X114 X98">
    <cfRule type="containsText" dxfId="0" priority="619" operator="between" text="欠">
      <formula>NOT(ISERROR(SEARCH("欠",X98)))</formula>
    </cfRule>
    <cfRule type="cellIs" dxfId="1" priority="621" operator="equal">
      <formula>"欠"</formula>
    </cfRule>
  </conditionalFormatting>
  <conditionalFormatting sqref="Y102 Y144 Y114 Y98">
    <cfRule type="containsText" dxfId="0" priority="618" operator="between" text="欠">
      <formula>NOT(ISERROR(SEARCH("欠",Y98)))</formula>
    </cfRule>
  </conditionalFormatting>
  <conditionalFormatting sqref="Z98 Z114">
    <cfRule type="containsText" dxfId="0" priority="615" operator="between" text="欠">
      <formula>NOT(ISERROR(SEARCH("欠",Z98)))</formula>
    </cfRule>
    <cfRule type="cellIs" dxfId="1" priority="616" operator="equal">
      <formula>"欠"</formula>
    </cfRule>
  </conditionalFormatting>
  <conditionalFormatting sqref="AA98 AA114">
    <cfRule type="containsText" dxfId="0" priority="617" operator="between" text="欠">
      <formula>NOT(ISERROR(SEARCH("欠",AA98)))</formula>
    </cfRule>
  </conditionalFormatting>
  <conditionalFormatting sqref="X99:X100 X118 X107:X108">
    <cfRule type="containsText" dxfId="0" priority="606" operator="between" text="欠">
      <formula>NOT(ISERROR(SEARCH("欠",X99)))</formula>
    </cfRule>
    <cfRule type="cellIs" dxfId="1" priority="608" operator="equal">
      <formula>"欠"</formula>
    </cfRule>
  </conditionalFormatting>
  <conditionalFormatting sqref="Z99:Z100 Z120 Z118 Z112:Z113 Z110 Z104:Z108">
    <cfRule type="containsText" dxfId="0" priority="629" operator="between" text="欠">
      <formula>NOT(ISERROR(SEARCH("欠",Z99)))</formula>
    </cfRule>
    <cfRule type="cellIs" dxfId="1" priority="631" operator="equal">
      <formula>"欠"</formula>
    </cfRule>
  </conditionalFormatting>
  <conditionalFormatting sqref="AA99:AA100 AA120 AA118 AA112:AA113 AA110 AA104:AA108">
    <cfRule type="containsText" dxfId="0" priority="628" operator="between" text="欠">
      <formula>NOT(ISERROR(SEARCH("欠",AA99)))</formula>
    </cfRule>
  </conditionalFormatting>
  <conditionalFormatting sqref="AA102 AA144">
    <cfRule type="containsText" dxfId="0" priority="602" operator="between" text="欠">
      <formula>NOT(ISERROR(SEARCH("欠",AA102)))</formula>
    </cfRule>
  </conditionalFormatting>
  <conditionalFormatting sqref="X103 X119">
    <cfRule type="containsText" dxfId="0" priority="569" operator="between" text="欠">
      <formula>NOT(ISERROR(SEARCH("欠",X103)))</formula>
    </cfRule>
    <cfRule type="cellIs" dxfId="1" priority="570" operator="equal">
      <formula>"欠"</formula>
    </cfRule>
  </conditionalFormatting>
  <conditionalFormatting sqref="Y103 Y117 Y119">
    <cfRule type="containsText" dxfId="0" priority="571" operator="between" text="欠">
      <formula>NOT(ISERROR(SEARCH("欠",Y103)))</formula>
    </cfRule>
  </conditionalFormatting>
  <conditionalFormatting sqref="X104:X105 X120 X112:X113 X110">
    <cfRule type="containsText" dxfId="0" priority="638" operator="between" text="欠">
      <formula>NOT(ISERROR(SEARCH("欠",X104)))</formula>
    </cfRule>
    <cfRule type="cellIs" dxfId="1" priority="639" operator="equal">
      <formula>"欠"</formula>
    </cfRule>
  </conditionalFormatting>
  <conditionalFormatting sqref="Y106 X120 X112:Y113 X110:Y110 X104:Y105">
    <cfRule type="containsText" dxfId="0" priority="635" operator="between" text="欠">
      <formula>NOT(ISERROR(SEARCH("欠",X104)))</formula>
    </cfRule>
  </conditionalFormatting>
  <conditionalFormatting sqref="X109 X116">
    <cfRule type="containsText" dxfId="0" priority="674" operator="between" text="欠">
      <formula>NOT(ISERROR(SEARCH("欠",X109)))</formula>
    </cfRule>
    <cfRule type="cellIs" dxfId="1" priority="675" operator="equal">
      <formula>"欠"</formula>
    </cfRule>
  </conditionalFormatting>
  <conditionalFormatting sqref="X109:Y109 X116:Z116">
    <cfRule type="containsText" dxfId="0" priority="671" operator="between" text="欠">
      <formula>NOT(ISERROR(SEARCH("欠",X109)))</formula>
    </cfRule>
  </conditionalFormatting>
  <conditionalFormatting sqref="AA109 AA116">
    <cfRule type="containsText" dxfId="0" priority="676" operator="between" text="欠">
      <formula>NOT(ISERROR(SEARCH("欠",AA109)))</formula>
    </cfRule>
  </conditionalFormatting>
  <conditionalFormatting sqref="X111 X138:Y141 X143:Y143 X129 X130:Y136">
    <cfRule type="containsText" dxfId="0" priority="536" operator="between" text="欠">
      <formula>NOT(ISERROR(SEARCH("欠",X111)))</formula>
    </cfRule>
  </conditionalFormatting>
  <conditionalFormatting sqref="X111 X138:X141 X143 X129:X136">
    <cfRule type="containsText" dxfId="0" priority="537" operator="between" text="欠">
      <formula>NOT(ISERROR(SEARCH("欠",X111)))</formula>
    </cfRule>
    <cfRule type="cellIs" dxfId="1" priority="538" operator="equal">
      <formula>"欠"</formula>
    </cfRule>
  </conditionalFormatting>
  <conditionalFormatting sqref="Y111 Y129:Y136 Y138:Y141 Y143 X158:Y158 X122:Y127 X121">
    <cfRule type="containsText" dxfId="0" priority="662" operator="between" text="欠">
      <formula>NOT(ISERROR(SEARCH("欠",X111)))</formula>
    </cfRule>
  </conditionalFormatting>
  <conditionalFormatting sqref="Z111 Z138:Z141 Z143 Z133:Z136 Z129:Z131">
    <cfRule type="containsText" dxfId="0" priority="533" operator="between" text="欠">
      <formula>NOT(ISERROR(SEARCH("欠",Z111)))</formula>
    </cfRule>
    <cfRule type="cellIs" dxfId="1" priority="534" operator="equal">
      <formula>"欠"</formula>
    </cfRule>
  </conditionalFormatting>
  <conditionalFormatting sqref="AA111 AA138:AA141 AA143 AA133:AA136 AA129:AA131">
    <cfRule type="containsText" dxfId="0" priority="535" operator="between" text="欠">
      <formula>NOT(ISERROR(SEARCH("欠",AA111)))</formula>
    </cfRule>
  </conditionalFormatting>
  <conditionalFormatting sqref="X117 X137">
    <cfRule type="containsText" dxfId="0" priority="582" operator="between" text="欠">
      <formula>NOT(ISERROR(SEARCH("欠",X117)))</formula>
    </cfRule>
    <cfRule type="cellIs" dxfId="1" priority="584" operator="equal">
      <formula>"欠"</formula>
    </cfRule>
  </conditionalFormatting>
  <conditionalFormatting sqref="Z117 Z137">
    <cfRule type="containsText" dxfId="0" priority="579" operator="between" text="欠">
      <formula>NOT(ISERROR(SEARCH("欠",Z117)))</formula>
    </cfRule>
    <cfRule type="cellIs" dxfId="1" priority="580" operator="equal">
      <formula>"欠"</formula>
    </cfRule>
  </conditionalFormatting>
  <conditionalFormatting sqref="X121:X127 X158">
    <cfRule type="containsText" dxfId="0" priority="663" operator="between" text="欠">
      <formula>NOT(ISERROR(SEARCH("欠",X121)))</formula>
    </cfRule>
    <cfRule type="cellIs" dxfId="1" priority="664" operator="equal">
      <formula>"欠"</formula>
    </cfRule>
  </conditionalFormatting>
  <conditionalFormatting sqref="Z126:Z127 Z158">
    <cfRule type="containsText" dxfId="0" priority="659" operator="between" text="欠">
      <formula>NOT(ISERROR(SEARCH("欠",Z126)))</formula>
    </cfRule>
    <cfRule type="cellIs" dxfId="1" priority="660" operator="equal">
      <formula>"欠"</formula>
    </cfRule>
  </conditionalFormatting>
  <conditionalFormatting sqref="Z128 Z144">
    <cfRule type="containsText" dxfId="0" priority="588" operator="between" text="欠">
      <formula>NOT(ISERROR(SEARCH("欠",Z128)))</formula>
    </cfRule>
    <cfRule type="cellIs" dxfId="1" priority="589" operator="equal">
      <formula>"欠"</formula>
    </cfRule>
  </conditionalFormatting>
  <conditionalFormatting sqref="X157 X154 X176 X173 X145:X147 X162 X150 X206">
    <cfRule type="containsText" dxfId="0" priority="598" operator="between" text="欠">
      <formula>NOT(ISERROR(SEARCH("欠",X145)))</formula>
    </cfRule>
    <cfRule type="cellIs" dxfId="1" priority="599" operator="equal">
      <formula>"欠"</formula>
    </cfRule>
  </conditionalFormatting>
  <conditionalFormatting sqref="X154:Y154 X150:Y150 Y184 X176:Y176 X173:Y173 X145:Y146 Y160 X162:Y162 X147 X157 X206:Y206">
    <cfRule type="containsText" dxfId="0" priority="597" operator="between" text="欠">
      <formula>NOT(ISERROR(SEARCH("欠",X145)))</formula>
    </cfRule>
  </conditionalFormatting>
  <conditionalFormatting sqref="Z154 Z173 Z150 Z145:Z147 Z162">
    <cfRule type="containsText" dxfId="0" priority="594" operator="between" text="欠">
      <formula>NOT(ISERROR(SEARCH("欠",Z145)))</formula>
    </cfRule>
    <cfRule type="cellIs" dxfId="1" priority="595" operator="equal">
      <formula>"欠"</formula>
    </cfRule>
  </conditionalFormatting>
  <conditionalFormatting sqref="AA157 AA154 AA176 AA173 AA145:AA146 AA162 AA150">
    <cfRule type="containsText" dxfId="0" priority="596" operator="between" text="欠">
      <formula>NOT(ISERROR(SEARCH("欠",AA145)))</formula>
    </cfRule>
  </conditionalFormatting>
  <conditionalFormatting sqref="X153 X159 X178:X183 X185 X195 X187:X193 X197 X208:X215 X219 X221 X223 X225 X236:X250 X253 X258 X255 X270 X272:X276 X278 X287:X288 X302:X304 X319:X320 X300 X290:X296 X311:X315 X322">
    <cfRule type="containsText" dxfId="0" priority="515" operator="between" text="欠">
      <formula>NOT(ISERROR(SEARCH("欠",X153)))</formula>
    </cfRule>
    <cfRule type="cellIs" dxfId="1" priority="516" operator="equal">
      <formula>"欠"</formula>
    </cfRule>
  </conditionalFormatting>
  <conditionalFormatting sqref="X153:Y153 X159:Y159 X178 X179:Y183 X185:Y185 X195:Y195 X192:Y193 X187:X191 X197:Y197 X208 X209:Y215 X219:Y219 X221:Y221 X223:Y223 X225 X236:Y241 X242:X243 X244:Y250 X253:Y253 Y251 Y254 X255:Y255 X258:Y258 X270:Y270 X272:Y276 X278:Y278 X287:Y288 X300:Y300 X319:Y320 X290:Y296 X302:Y304 X311:Y315 X322:Y322">
    <cfRule type="containsText" dxfId="0" priority="514" operator="between" text="欠">
      <formula>NOT(ISERROR(SEARCH("欠",X153)))</formula>
    </cfRule>
  </conditionalFormatting>
  <conditionalFormatting sqref="Z153 Z159 Z178:Z183 Z197 Z193 Z209:Z210 Z270 Z278">
    <cfRule type="containsText" dxfId="0" priority="511" operator="between" text="欠">
      <formula>NOT(ISERROR(SEARCH("欠",Z153)))</formula>
    </cfRule>
    <cfRule type="cellIs" dxfId="1" priority="512" operator="equal">
      <formula>"欠"</formula>
    </cfRule>
  </conditionalFormatting>
  <conditionalFormatting sqref="AA153 AA159 AA181:AA183 AA178:AA179 AA185 AA192:AA193 AA195 AA290:AA296 AA311:AA315 AA302:AA304 AA300 AA322 AA319:AA320">
    <cfRule type="containsText" dxfId="0" priority="513" operator="between" text="欠">
      <formula>NOT(ISERROR(SEARCH("欠",AA153)))</formula>
    </cfRule>
  </conditionalFormatting>
  <conditionalFormatting sqref="X155:Y156">
    <cfRule type="containsText" dxfId="0" priority="508" operator="between" text="欠">
      <formula>NOT(ISERROR(SEARCH("欠",X155)))</formula>
    </cfRule>
  </conditionalFormatting>
  <conditionalFormatting sqref="X160 X184">
    <cfRule type="containsText" dxfId="0" priority="557" operator="between" text="欠">
      <formula>NOT(ISERROR(SEARCH("欠",X160)))</formula>
    </cfRule>
    <cfRule type="cellIs" dxfId="1" priority="558" operator="equal">
      <formula>"欠"</formula>
    </cfRule>
  </conditionalFormatting>
  <conditionalFormatting sqref="Z160 Z184">
    <cfRule type="containsText" dxfId="0" priority="553" operator="between" text="欠">
      <formula>NOT(ISERROR(SEARCH("欠",Z160)))</formula>
    </cfRule>
    <cfRule type="cellIs" dxfId="1" priority="554" operator="equal">
      <formula>"欠"</formula>
    </cfRule>
  </conditionalFormatting>
  <conditionalFormatting sqref="X163:Y167">
    <cfRule type="containsText" dxfId="0" priority="435" operator="between" text="欠">
      <formula>NOT(ISERROR(SEARCH("欠",X163)))</formula>
    </cfRule>
  </conditionalFormatting>
  <conditionalFormatting sqref="AA167 AA169:AA172">
    <cfRule type="containsText" dxfId="0" priority="426" operator="between" text="欠">
      <formula>NOT(ISERROR(SEARCH("欠",AA167)))</formula>
    </cfRule>
  </conditionalFormatting>
  <conditionalFormatting sqref="X168:Y168 X169:X172">
    <cfRule type="containsText" dxfId="0" priority="418" operator="between" text="欠">
      <formula>NOT(ISERROR(SEARCH("欠",X168)))</formula>
    </cfRule>
  </conditionalFormatting>
  <conditionalFormatting sqref="Z176 Z206">
    <cfRule type="containsText" dxfId="0" priority="586" operator="between" text="欠">
      <formula>NOT(ISERROR(SEARCH("欠",Z176)))</formula>
    </cfRule>
    <cfRule type="cellIs" dxfId="1" priority="587" operator="equal">
      <formula>"欠"</formula>
    </cfRule>
  </conditionalFormatting>
  <conditionalFormatting sqref="Z177 Z207:Z208">
    <cfRule type="containsText" dxfId="0" priority="517" operator="between" text="欠">
      <formula>NOT(ISERROR(SEARCH("欠",Z177)))</formula>
    </cfRule>
    <cfRule type="cellIs" dxfId="1" priority="518" operator="equal">
      <formula>"欠"</formula>
    </cfRule>
  </conditionalFormatting>
  <conditionalFormatting sqref="Z185 Z192 Z195 Z211:Z215 Z219 Z221 Z223 Z236:Z241 Z244:Z250 Z253 Z258 Z255 Z272:Z276 Z287:Z288 Z319:Z320 Z290:Z296 Z311:Z315 Z300:Z304 Z322">
    <cfRule type="containsText" dxfId="0" priority="502" operator="between" text="欠">
      <formula>NOT(ISERROR(SEARCH("欠",Z185)))</formula>
    </cfRule>
  </conditionalFormatting>
  <conditionalFormatting sqref="X186 X194">
    <cfRule type="containsText" dxfId="0" priority="491" operator="between" text="欠">
      <formula>NOT(ISERROR(SEARCH("欠",X186)))</formula>
    </cfRule>
    <cfRule type="cellIs" dxfId="1" priority="492" operator="equal">
      <formula>"欠"</formula>
    </cfRule>
  </conditionalFormatting>
  <conditionalFormatting sqref="X186:Y186 X194:Y194">
    <cfRule type="containsText" dxfId="0" priority="490" operator="between" text="欠">
      <formula>NOT(ISERROR(SEARCH("欠",X186)))</formula>
    </cfRule>
  </conditionalFormatting>
  <conditionalFormatting sqref="Z186 Z194">
    <cfRule type="containsText" dxfId="0" priority="410" operator="between" text="欠">
      <formula>NOT(ISERROR(SEARCH("欠",Z186)))</formula>
    </cfRule>
  </conditionalFormatting>
  <conditionalFormatting sqref="X198:Y202">
    <cfRule type="containsText" dxfId="0" priority="362" operator="between" text="欠">
      <formula>NOT(ISERROR(SEARCH("欠",X198)))</formula>
    </cfRule>
  </conditionalFormatting>
  <conditionalFormatting sqref="X203:Y205 Y235">
    <cfRule type="containsText" dxfId="0" priority="375" operator="between" text="欠">
      <formula>NOT(ISERROR(SEARCH("欠",X203)))</formula>
    </cfRule>
  </conditionalFormatting>
  <conditionalFormatting sqref="Z203:Z205 Z235">
    <cfRule type="containsText" dxfId="0" priority="373" operator="between" text="欠">
      <formula>NOT(ISERROR(SEARCH("欠",Z203)))</formula>
    </cfRule>
  </conditionalFormatting>
  <conditionalFormatting sqref="X222 X224 X235">
    <cfRule type="containsText" dxfId="0" priority="336" operator="between" text="欠">
      <formula>NOT(ISERROR(SEARCH("欠",X222)))</formula>
    </cfRule>
    <cfRule type="cellIs" dxfId="1" priority="337" operator="equal">
      <formula>"欠"</formula>
    </cfRule>
  </conditionalFormatting>
  <conditionalFormatting sqref="X222:Y222 X224:Y224 X235">
    <cfRule type="containsText" dxfId="0" priority="335" operator="between" text="欠">
      <formula>NOT(ISERROR(SEARCH("欠",X222)))</formula>
    </cfRule>
  </conditionalFormatting>
  <conditionalFormatting sqref="Z222 Z224 Z228">
    <cfRule type="containsText" dxfId="0" priority="333" operator="between" text="欠">
      <formula>NOT(ISERROR(SEARCH("欠",Z222)))</formula>
    </cfRule>
  </conditionalFormatting>
  <conditionalFormatting sqref="X226 X231 X234">
    <cfRule type="containsText" dxfId="0" priority="303" operator="between" text="欠">
      <formula>NOT(ISERROR(SEARCH("欠",X226)))</formula>
    </cfRule>
    <cfRule type="cellIs" dxfId="1" priority="305" operator="equal">
      <formula>"欠"</formula>
    </cfRule>
  </conditionalFormatting>
  <conditionalFormatting sqref="X227:Y229 X232:Y233 Y226 Y230:Y231 Y234">
    <cfRule type="containsText" dxfId="0" priority="315" operator="between" text="欠">
      <formula>NOT(ISERROR(SEARCH("欠",X226)))</formula>
    </cfRule>
  </conditionalFormatting>
  <conditionalFormatting sqref="Z226 Z231 Z234">
    <cfRule type="containsText" dxfId="0" priority="302" operator="between" text="欠">
      <formula>NOT(ISERROR(SEARCH("欠",Z226)))</formula>
    </cfRule>
  </conditionalFormatting>
  <conditionalFormatting sqref="X227:X229 X232:X233">
    <cfRule type="containsText" dxfId="0" priority="316" operator="between" text="欠">
      <formula>NOT(ISERROR(SEARCH("欠",X227)))</formula>
    </cfRule>
    <cfRule type="cellIs" dxfId="1" priority="317" operator="equal">
      <formula>"欠"</formula>
    </cfRule>
  </conditionalFormatting>
  <conditionalFormatting sqref="Z227 Z232:Z233">
    <cfRule type="containsText" dxfId="0" priority="313" operator="between" text="欠">
      <formula>NOT(ISERROR(SEARCH("欠",Z227)))</formula>
    </cfRule>
  </conditionalFormatting>
  <conditionalFormatting sqref="X251:X252 X271">
    <cfRule type="containsText" dxfId="0" priority="300" operator="between" text="欠">
      <formula>NOT(ISERROR(SEARCH("欠",X251)))</formula>
    </cfRule>
    <cfRule type="cellIs" dxfId="1" priority="301" operator="equal">
      <formula>"欠"</formula>
    </cfRule>
  </conditionalFormatting>
  <conditionalFormatting sqref="X251:X252 X271:Y271">
    <cfRule type="containsText" dxfId="0" priority="299" operator="between" text="欠">
      <formula>NOT(ISERROR(SEARCH("欠",X251)))</formula>
    </cfRule>
  </conditionalFormatting>
  <conditionalFormatting sqref="Z251 Z271">
    <cfRule type="containsText" dxfId="0" priority="297" operator="between" text="欠">
      <formula>NOT(ISERROR(SEARCH("欠",Z251)))</formula>
    </cfRule>
  </conditionalFormatting>
  <conditionalFormatting sqref="X256 X262:X268">
    <cfRule type="containsText" dxfId="0" priority="284" operator="between" text="欠">
      <formula>NOT(ISERROR(SEARCH("欠",X256)))</formula>
    </cfRule>
    <cfRule type="cellIs" dxfId="1" priority="296" operator="equal">
      <formula>"欠"</formula>
    </cfRule>
  </conditionalFormatting>
  <conditionalFormatting sqref="X256:Y256 X262:Y268">
    <cfRule type="containsText" dxfId="0" priority="272" operator="between" text="欠">
      <formula>NOT(ISERROR(SEARCH("欠",X256)))</formula>
    </cfRule>
  </conditionalFormatting>
  <conditionalFormatting sqref="Z256 Z262:Z268">
    <cfRule type="containsText" dxfId="0" priority="248" operator="between" text="欠">
      <formula>NOT(ISERROR(SEARCH("欠",Z256)))</formula>
    </cfRule>
  </conditionalFormatting>
  <conditionalFormatting sqref="X257 X259:X260 X269 X277">
    <cfRule type="containsText" dxfId="0" priority="224" operator="between" text="欠">
      <formula>NOT(ISERROR(SEARCH("欠",X257)))</formula>
    </cfRule>
    <cfRule type="cellIs" dxfId="1" priority="225" operator="equal">
      <formula>"欠"</formula>
    </cfRule>
  </conditionalFormatting>
  <conditionalFormatting sqref="X257:Y257 X259:Y260 X269:Y269 X277:Y277">
    <cfRule type="containsText" dxfId="0" priority="223" operator="between" text="欠">
      <formula>NOT(ISERROR(SEARCH("欠",X257)))</formula>
    </cfRule>
  </conditionalFormatting>
  <conditionalFormatting sqref="Z257 Z259:Z260 Z269 Z277">
    <cfRule type="containsText" dxfId="0" priority="221" operator="between" text="欠">
      <formula>NOT(ISERROR(SEARCH("欠",Z257)))</formula>
    </cfRule>
  </conditionalFormatting>
  <conditionalFormatting sqref="X279:Y283">
    <cfRule type="containsText" dxfId="0" priority="270" operator="between" text="欠">
      <formula>NOT(ISERROR(SEARCH("欠",X279)))</formula>
    </cfRule>
  </conditionalFormatting>
  <conditionalFormatting sqref="X285:Y286">
    <cfRule type="containsText" dxfId="0" priority="340" operator="between" text="欠">
      <formula>NOT(ISERROR(SEARCH("欠",X285)))</formula>
    </cfRule>
  </conditionalFormatting>
  <conditionalFormatting sqref="X297:Y299">
    <cfRule type="containsText" dxfId="0" priority="205" operator="between" text="欠">
      <formula>NOT(ISERROR(SEARCH("欠",X297)))</formula>
    </cfRule>
  </conditionalFormatting>
  <conditionalFormatting sqref="W302:W304 W311:W315 W322 W319:W320">
    <cfRule type="containsText" dxfId="0" priority="210" operator="between" text="欠">
      <formula>NOT(ISERROR(SEARCH("欠",W302)))</formula>
    </cfRule>
  </conditionalFormatting>
  <conditionalFormatting sqref="X306:Y310">
    <cfRule type="containsText" dxfId="0" priority="187" operator="between" text="欠">
      <formula>NOT(ISERROR(SEARCH("欠",X306)))</formula>
    </cfRule>
  </conditionalFormatting>
  <conditionalFormatting sqref="AA316:AA317 AA324">
    <cfRule type="containsText" dxfId="0" priority="61" operator="between" text="欠">
      <formula>NOT(ISERROR(SEARCH("欠",AA316)))</formula>
    </cfRule>
  </conditionalFormatting>
  <conditionalFormatting sqref="X323:Y324">
    <cfRule type="containsText" dxfId="0" priority="57" operator="between" text="欠">
      <formula>NOT(ISERROR(SEARCH("欠",X323)))</formula>
    </cfRule>
  </conditionalFormatting>
  <conditionalFormatting sqref="W326:W328 W331:W332 W334 W340:W347">
    <cfRule type="containsText" dxfId="0" priority="79" operator="between" text="欠">
      <formula>NOT(ISERROR(SEARCH("欠",W326)))</formula>
    </cfRule>
  </conditionalFormatting>
  <conditionalFormatting sqref="X326:X328 X331:X332 X334 X340:X347">
    <cfRule type="containsText" dxfId="0" priority="106" operator="between" text="欠">
      <formula>NOT(ISERROR(SEARCH("欠",X326)))</formula>
    </cfRule>
    <cfRule type="cellIs" dxfId="1" priority="124" operator="equal">
      <formula>"欠"</formula>
    </cfRule>
  </conditionalFormatting>
  <conditionalFormatting sqref="Y326:Y328 Y331:Y332 Y334 Y340:Y347">
    <cfRule type="containsText" dxfId="0" priority="71" operator="between" text="欠">
      <formula>NOT(ISERROR(SEARCH("欠",Y326)))</formula>
    </cfRule>
  </conditionalFormatting>
  <conditionalFormatting sqref="Z326:Z328 Z331:Z332 Z334 Z340:Z347">
    <cfRule type="containsText" dxfId="0" priority="70" operator="between" text="欠">
      <formula>NOT(ISERROR(SEARCH("欠",Z326)))</formula>
    </cfRule>
  </conditionalFormatting>
  <conditionalFormatting sqref="AA326:AA328 AA331:AA332 AA334 AA340:AA347">
    <cfRule type="containsText" dxfId="0" priority="97" operator="between" text="欠">
      <formula>NOT(ISERROR(SEARCH("欠",AA326)))</formula>
    </cfRule>
  </conditionalFormatting>
  <conditionalFormatting sqref="X329:Y329 X330">
    <cfRule type="containsText" dxfId="0" priority="33" operator="between" text="欠">
      <formula>NOT(ISERROR(SEARCH("欠",X329)))</formula>
    </cfRule>
  </conditionalFormatting>
  <conditionalFormatting sqref="X348:Z350">
    <cfRule type="containsText" dxfId="0" priority="860" operator="between" text="欠">
      <formula>NOT(ISERROR(SEARCH("欠",X348)))</formula>
    </cfRule>
  </conditionalFormatting>
  <conditionalFormatting sqref="X352 X357:X358 X726 X354:X355 X364 X372:X375 X368 X384 X399:X401 X434 X641:X645 X609:X611 X453 X586:X588 X535 X555 X614:X627 X605 X562 X529 X599:X601 X685:X687 X647:X649 X638 X651 X656 X660:X663 X675:X676 X707:X708">
    <cfRule type="cellIs" dxfId="1" priority="972" operator="equal">
      <formula>"欠"</formula>
    </cfRule>
  </conditionalFormatting>
  <conditionalFormatting sqref="Z352 Z357:Z358 Z726 Z354:Z355 Z364 Z372:Z375 Z368 Z384 Z399:Z401 Z434 Z641:Z645 Z586:Z588 Z633 Z635 Z535 Z529 Z555 Z590:Z592 Z614:Z629 Z453 Z599:Z601 Z582 Z605 Z562 Z609:Z612 Z680 Z655:Z656 Z667 Z651 Z647:Z649 Z660:Z664 Z638 Z672:Z676 Z685:Z693 Z678 Z707:Z708 Z712">
    <cfRule type="cellIs" dxfId="1" priority="921" operator="equal">
      <formula>"欠"</formula>
    </cfRule>
  </conditionalFormatting>
  <conditionalFormatting sqref="X508:X510 X469 X405 X403 X385:X391 X377:X383 X417:X424 X398 X431:X433 X584:X585 X556 X478:X479 X526 X538:X539 X522:X524 X506 X435:X436 X439:X440 X353 X356">
    <cfRule type="cellIs" dxfId="1" priority="975" operator="equal">
      <formula>"欠"</formula>
    </cfRule>
  </conditionalFormatting>
  <conditionalFormatting sqref="Z508:Z510 Z469 Z405 Z403 Z385:Z391 Z377:Z383 Z417:Z424 Z398 Z431:Z433 Z584:Z585 Z556 Z478:Z479 Z526 Z538:Z539 Z522:Z524 Z506 Z435:Z436 Z439:Z440 Z353 Z356">
    <cfRule type="cellIs" dxfId="1" priority="924" operator="equal">
      <formula>"欠"</formula>
    </cfRule>
  </conditionalFormatting>
  <conditionalFormatting sqref="X365:X367 X369:X371 X404 X406:X416 X392:X397 X427 X530 X470 X646">
    <cfRule type="cellIs" dxfId="1" priority="962" operator="equal">
      <formula>"欠"</formula>
    </cfRule>
  </conditionalFormatting>
  <conditionalFormatting sqref="Z365:Z367 Z369:Z371 Z404 Z406:Z416 Z392:Z397 Z427 Z530 Z470 Z646">
    <cfRule type="cellIs" dxfId="1" priority="911" operator="equal">
      <formula>"欠"</formula>
    </cfRule>
  </conditionalFormatting>
  <conditionalFormatting sqref="X425 X593:X597 X589 X558:X559 X552 X536 X480:X482 X564:X565 X475 X497:X498 X533:X534 X544 X471:X473 X467:X468">
    <cfRule type="cellIs" dxfId="1" priority="969" operator="equal">
      <formula>"欠"</formula>
    </cfRule>
  </conditionalFormatting>
  <conditionalFormatting sqref="Z425 Z593:Z597 Z589 Z552 Z533:Z534 Z542 Z480:Z482 Z536 Z475 Z497:Z498 Z544 Z564:Z565 Z525 Z471:Z473 Z467:Z468">
    <cfRule type="cellIs" dxfId="1" priority="918" operator="equal">
      <formula>"欠"</formula>
    </cfRule>
  </conditionalFormatting>
  <conditionalFormatting sqref="X426 X606 X581 X566:X574 X553:X554 X545:X550 X563 X604 X487:X489 X476 X491:X494 X561 X583 X628:X629 X511:X514 X499 X474 X496 X485 X527:X528 X598 X543 X428:X430 X504:X505 X438 X458:X466">
    <cfRule type="cellIs" dxfId="1" priority="960" operator="equal">
      <formula>"欠"</formula>
    </cfRule>
  </conditionalFormatting>
  <conditionalFormatting sqref="Z458:Z466 Z606 Z545:Z550 Z567:Z574 Z553 Z491:Z494 Z496 Z487:Z489 Z485 Z499 Z511:Z514 Z563 Z504:Z505 Z527:Z528 Z474 Z476 Z438 Z428:Z430 Z426 Z543">
    <cfRule type="cellIs" dxfId="1" priority="909" operator="equal">
      <formula>"欠"</formula>
    </cfRule>
  </conditionalFormatting>
  <conditionalFormatting sqref="X437 X450">
    <cfRule type="containsText" dxfId="0" priority="952" operator="between" text="欠">
      <formula>NOT(ISERROR(SEARCH("欠",X437)))</formula>
    </cfRule>
    <cfRule type="cellIs" dxfId="1" priority="953" operator="equal">
      <formula>"欠"</formula>
    </cfRule>
  </conditionalFormatting>
  <conditionalFormatting sqref="Z437 Z450">
    <cfRule type="containsText" dxfId="0" priority="901" operator="between" text="欠">
      <formula>NOT(ISERROR(SEARCH("欠",Z437)))</formula>
    </cfRule>
    <cfRule type="cellIs" dxfId="1" priority="902" operator="equal">
      <formula>"欠"</formula>
    </cfRule>
  </conditionalFormatting>
  <conditionalFormatting sqref="X454:X457 X577 X451:X452 X441:X449">
    <cfRule type="cellIs" dxfId="1" priority="963" operator="equal">
      <formula>"欠"</formula>
    </cfRule>
  </conditionalFormatting>
  <conditionalFormatting sqref="Z454:Z457 Z577 Z451:Z452 Z441:Z449">
    <cfRule type="cellIs" dxfId="1" priority="912" operator="equal">
      <formula>"欠"</formula>
    </cfRule>
  </conditionalFormatting>
  <conditionalFormatting sqref="X477 X521 X519 X517 X502:X503">
    <cfRule type="cellIs" dxfId="1" priority="957" operator="equal">
      <formula>"欠"</formula>
    </cfRule>
  </conditionalFormatting>
  <conditionalFormatting sqref="Z477 Z521 Z519 Z517 Z502:Z503">
    <cfRule type="cellIs" dxfId="1" priority="906" operator="equal">
      <formula>"欠"</formula>
    </cfRule>
  </conditionalFormatting>
  <conditionalFormatting sqref="X486 X501 X483:X484">
    <cfRule type="cellIs" dxfId="1" priority="958" operator="equal">
      <formula>"欠"</formula>
    </cfRule>
  </conditionalFormatting>
  <conditionalFormatting sqref="Z486 Z501 Z483:Z484">
    <cfRule type="cellIs" dxfId="1" priority="907" operator="equal">
      <formula>"欠"</formula>
    </cfRule>
  </conditionalFormatting>
  <conditionalFormatting sqref="X495 X516 X500">
    <cfRule type="cellIs" dxfId="1" priority="959" operator="equal">
      <formula>"欠"</formula>
    </cfRule>
  </conditionalFormatting>
  <conditionalFormatting sqref="Z495 Z516 Z500">
    <cfRule type="cellIs" dxfId="1" priority="908" operator="equal">
      <formula>"欠"</formula>
    </cfRule>
  </conditionalFormatting>
  <conditionalFormatting sqref="X525 X540:X542 X531:X532">
    <cfRule type="containsText" dxfId="0" priority="945" operator="between" text="欠">
      <formula>NOT(ISERROR(SEARCH("欠",X525)))</formula>
    </cfRule>
    <cfRule type="cellIs" dxfId="1" priority="946" operator="equal">
      <formula>"欠"</formula>
    </cfRule>
  </conditionalFormatting>
  <conditionalFormatting sqref="Z531:Z532 Z540:Z541">
    <cfRule type="containsText" dxfId="0" priority="894" operator="between" text="欠">
      <formula>NOT(ISERROR(SEARCH("欠",Z531)))</formula>
    </cfRule>
    <cfRule type="cellIs" dxfId="1" priority="895" operator="equal">
      <formula>"欠"</formula>
    </cfRule>
  </conditionalFormatting>
  <conditionalFormatting sqref="X537 X639:X640 X650 X678 X672:X674 X664:X669 X652:X655 X632:X634 X657:X659 X576 X694:X700 X709:X712 X704:X706 X715 X784:X785 X741:X742 X727:X730 X751:X755 X768:X769 X733 X772:X775">
    <cfRule type="cellIs" dxfId="1" priority="949" operator="equal">
      <formula>"欠"</formula>
    </cfRule>
  </conditionalFormatting>
  <conditionalFormatting sqref="Z583 Z639:Z640 Z636 Z634 Z537 Z607:Z608 Z632 Z561 Z566 Z581 Z576 Z598 Z602:Z603 Z613 Z554 Z679 Z665:Z666 Z668:Z669 Z652:Z654 Z657:Z659 Z650 Z694:Z706 Z752:Z755 Z768 Z727:Z730 Z709:Z711 Z715 Z733 Z741:Z742">
    <cfRule type="cellIs" dxfId="1" priority="898" operator="equal">
      <formula>"欠"</formula>
    </cfRule>
  </conditionalFormatting>
  <conditionalFormatting sqref="X551 X575 X560 X557">
    <cfRule type="cellIs" dxfId="1" priority="968" operator="equal">
      <formula>"欠"</formula>
    </cfRule>
  </conditionalFormatting>
  <conditionalFormatting sqref="Z560 Z575">
    <cfRule type="cellIs" dxfId="1" priority="917" operator="equal">
      <formula>"欠"</formula>
    </cfRule>
  </conditionalFormatting>
  <conditionalFormatting sqref="X590 X612 X582">
    <cfRule type="cellIs" dxfId="1" priority="936" operator="equal">
      <formula>"欠"</formula>
    </cfRule>
  </conditionalFormatting>
  <conditionalFormatting sqref="X607:X608 X613 X602:X603">
    <cfRule type="cellIs" dxfId="1" priority="935" operator="equal">
      <formula>"欠"</formula>
    </cfRule>
  </conditionalFormatting>
  <conditionalFormatting sqref="X635:X637 X679">
    <cfRule type="cellIs" dxfId="1" priority="934" operator="equal">
      <formula>"欠"</formula>
    </cfRule>
  </conditionalFormatting>
  <conditionalFormatting sqref="X670:X671 X677 X680:X684 X688:X693 X739">
    <cfRule type="cellIs" dxfId="1" priority="966" operator="equal">
      <formula>"欠"</formula>
    </cfRule>
  </conditionalFormatting>
  <conditionalFormatting sqref="Z682 Z670:Z671 Z677 Z739">
    <cfRule type="cellIs" dxfId="1" priority="915" operator="equal">
      <formula>"欠"</formula>
    </cfRule>
  </conditionalFormatting>
  <conditionalFormatting sqref="Z681 Z683:Z684">
    <cfRule type="containsText" dxfId="0" priority="876" operator="between" text="欠">
      <formula>NOT(ISERROR(SEARCH("欠",Z681)))</formula>
    </cfRule>
    <cfRule type="cellIs" dxfId="1" priority="877" operator="equal">
      <formula>"欠"</formula>
    </cfRule>
  </conditionalFormatting>
  <conditionalFormatting sqref="X713:X714 X716:X725 X731:X732 X740">
    <cfRule type="cellIs" dxfId="1" priority="931" operator="equal">
      <formula>"欠"</formula>
    </cfRule>
    <cfRule type="containsText" dxfId="0" priority="932" operator="between" text="欠">
      <formula>NOT(ISERROR(SEARCH("欠",X713)))</formula>
    </cfRule>
  </conditionalFormatting>
  <conditionalFormatting sqref="Z713:Z714 Z716:Z725 Z731:Z732 Z740">
    <cfRule type="cellIs" dxfId="1" priority="874" operator="equal">
      <formula>"欠"</formula>
    </cfRule>
    <cfRule type="containsText" dxfId="0" priority="875" operator="between" text="欠">
      <formula>NOT(ISERROR(SEARCH("欠",Z713)))</formula>
    </cfRule>
  </conditionalFormatting>
  <conditionalFormatting sqref="X734:X738 X743:X750">
    <cfRule type="cellIs" dxfId="1" priority="965" operator="equal">
      <formula>"欠"</formula>
    </cfRule>
  </conditionalFormatting>
  <conditionalFormatting sqref="Z734:Z738 Z743:Z751 Z784:Z785 Z772:Z775">
    <cfRule type="cellIs" dxfId="1" priority="914" operator="equal">
      <formula>"欠"</formula>
    </cfRule>
  </conditionalFormatting>
  <conditionalFormatting sqref="X756:X767 X786:X791 X781:X783">
    <cfRule type="cellIs" dxfId="1" priority="929" operator="equal">
      <formula>"欠"</formula>
    </cfRule>
  </conditionalFormatting>
  <conditionalFormatting sqref="X770 X776:X780">
    <cfRule type="cellIs" dxfId="1" priority="964" operator="equal">
      <formula>"欠"</formula>
    </cfRule>
  </conditionalFormatting>
  <conditionalFormatting sqref="Z770:Z771 Z776:Z780">
    <cfRule type="cellIs" dxfId="1" priority="913" operator="equal">
      <formula>"欠"</formula>
    </cfRule>
  </conditionalFormatting>
  <pageMargins left="0" right="0.0791666666666667" top="0.309027777777778" bottom="0.309027777777778" header="0.5" footer="0.5"/>
  <pageSetup paperSize="9" scale="58" orientation="landscape" horizontalDpi="600"/>
  <headerFooter alignWithMargins="0" scaleWithDoc="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M464"/>
  <sheetViews>
    <sheetView zoomScale="70" zoomScaleNormal="70" workbookViewId="0">
      <pane xSplit="15" ySplit="4" topLeftCell="P5" activePane="bottomRight" state="frozen"/>
      <selection/>
      <selection pane="topRight"/>
      <selection pane="bottomLeft"/>
      <selection pane="bottomRight" activeCell="Q9" sqref="Q9"/>
    </sheetView>
  </sheetViews>
  <sheetFormatPr defaultColWidth="9" defaultRowHeight="14.25"/>
  <cols>
    <col min="1" max="1" width="15" style="1018" customWidth="1"/>
    <col min="2" max="2" width="13.1833333333333" style="1019" customWidth="1"/>
    <col min="3" max="3" width="10.35" style="1019" customWidth="1"/>
    <col min="4" max="4" width="12.6" style="1011" customWidth="1"/>
    <col min="5" max="5" width="11.425" style="1019" customWidth="1"/>
    <col min="6" max="6" width="12.8833333333333" style="1019" customWidth="1"/>
    <col min="7" max="7" width="14.85" style="1020" customWidth="1"/>
    <col min="8" max="8" width="15.4666666666667" style="1011" customWidth="1"/>
    <col min="9" max="9" width="14.0833333333333"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6" style="1011" customWidth="1"/>
    <col min="16" max="16" width="9.28333333333333" style="1021" customWidth="1"/>
    <col min="17" max="17" width="8.63333333333333" style="1022" customWidth="1"/>
    <col min="18" max="18" width="10.45" style="1023" customWidth="1"/>
    <col min="19" max="19" width="11.7833333333333" style="1023" customWidth="1"/>
    <col min="20" max="20" width="8.28333333333333" style="1024" customWidth="1"/>
    <col min="21" max="21" width="8.99166666666667" style="1025" customWidth="1"/>
    <col min="22" max="22" width="11.575" style="1024" customWidth="1"/>
    <col min="23" max="23" width="8.63333333333333" style="1026" customWidth="1"/>
    <col min="24" max="24" width="9.09166666666667" style="1026" customWidth="1"/>
    <col min="25" max="25" width="26.8166666666667" style="1027" customWidth="1"/>
    <col min="26" max="26" width="12.5" style="1011" customWidth="1"/>
    <col min="27" max="27" width="13.2083333333333" style="1011" customWidth="1"/>
    <col min="28" max="28" width="14.5333333333333" style="1028" customWidth="1"/>
    <col min="29" max="29" width="13.2833333333333" style="1020" customWidth="1"/>
    <col min="30" max="31" width="7.25" style="1020" customWidth="1"/>
    <col min="32" max="32" width="8.39166666666667" style="1020" customWidth="1"/>
    <col min="33" max="36" width="10.375" style="1019" customWidth="1"/>
    <col min="37" max="37" width="11.425" style="1019" customWidth="1"/>
    <col min="38" max="40" width="10.375" style="1019" customWidth="1"/>
    <col min="41" max="41" width="10.15" style="1029" customWidth="1"/>
    <col min="42" max="45" width="11.3666666666667" style="1029" customWidth="1"/>
    <col min="46" max="48" width="13.05" style="1029" customWidth="1"/>
    <col min="49" max="49" width="9" style="1030" customWidth="1"/>
    <col min="50" max="50" width="9" style="1030"/>
    <col min="51" max="323" width="9" style="1031"/>
    <col min="324" max="16384" width="9" style="1010"/>
  </cols>
  <sheetData>
    <row r="1" s="1010" customFormat="1" ht="70" customHeight="1" spans="1:323">
      <c r="A1" s="1032" t="s">
        <v>5887</v>
      </c>
      <c r="B1" s="1033"/>
      <c r="C1" s="1033"/>
      <c r="D1" s="1033"/>
      <c r="E1" s="1033"/>
      <c r="F1" s="1033"/>
      <c r="G1" s="1033"/>
      <c r="H1" s="1033"/>
      <c r="I1" s="1033"/>
      <c r="J1" s="1033"/>
      <c r="K1" s="1033"/>
      <c r="L1" s="1033"/>
      <c r="M1" s="1033"/>
      <c r="N1" s="1033"/>
      <c r="O1" s="1033"/>
      <c r="P1" s="1021"/>
      <c r="Q1" s="1022"/>
      <c r="R1" s="1023"/>
      <c r="S1" s="1023"/>
      <c r="T1" s="1024"/>
      <c r="U1" s="1025"/>
      <c r="V1" s="1024"/>
      <c r="W1" s="1026"/>
      <c r="X1" s="1026"/>
      <c r="Y1" s="1027"/>
      <c r="Z1" s="1011"/>
      <c r="AA1" s="1011"/>
      <c r="AB1" s="1028"/>
      <c r="AC1" s="1020"/>
      <c r="AD1" s="1020"/>
      <c r="AE1" s="1020"/>
      <c r="AF1" s="1020"/>
      <c r="AG1" s="1019"/>
      <c r="AH1" s="1019"/>
      <c r="AI1" s="1019"/>
      <c r="AJ1" s="1019"/>
      <c r="AK1" s="1019"/>
      <c r="AL1" s="1019"/>
      <c r="AM1" s="1019"/>
      <c r="AN1" s="1019"/>
      <c r="AO1" s="1162"/>
      <c r="AP1" s="1474"/>
      <c r="AQ1" s="1474"/>
      <c r="AR1" s="1474"/>
      <c r="AS1" s="1474"/>
      <c r="AT1" s="1029"/>
      <c r="AU1" s="1029"/>
      <c r="AV1" s="1029"/>
      <c r="AW1" s="1030"/>
      <c r="AX1" s="1030"/>
      <c r="AY1" s="1031"/>
      <c r="AZ1" s="1031"/>
      <c r="BA1" s="1031"/>
      <c r="BB1" s="1031"/>
      <c r="BC1" s="1031"/>
      <c r="BD1" s="1031"/>
      <c r="BE1" s="1031"/>
      <c r="BF1" s="1031"/>
      <c r="BG1" s="1031"/>
      <c r="BH1" s="1031"/>
      <c r="BI1" s="1031"/>
      <c r="BJ1" s="1031"/>
      <c r="BK1" s="1031"/>
      <c r="BL1" s="1031"/>
      <c r="BM1" s="1031"/>
      <c r="BN1" s="1031"/>
      <c r="BO1" s="1031"/>
      <c r="BP1" s="1031"/>
      <c r="BQ1" s="1031"/>
      <c r="BR1" s="1031"/>
      <c r="BS1" s="1031"/>
      <c r="BT1" s="1031"/>
      <c r="BU1" s="1031"/>
      <c r="BV1" s="1031"/>
      <c r="BW1" s="1031"/>
      <c r="BX1" s="1031"/>
      <c r="BY1" s="1031"/>
      <c r="BZ1" s="1031"/>
      <c r="CA1" s="1031"/>
      <c r="CB1" s="1031"/>
      <c r="CC1" s="1031"/>
      <c r="CD1" s="1031"/>
      <c r="CE1" s="1031"/>
      <c r="CF1" s="1031"/>
      <c r="CG1" s="1031"/>
      <c r="CH1" s="1031"/>
      <c r="CI1" s="1031"/>
      <c r="CJ1" s="1031"/>
      <c r="CK1" s="1031"/>
      <c r="CL1" s="1031"/>
      <c r="CM1" s="1031"/>
      <c r="CN1" s="1031"/>
      <c r="CO1" s="1031"/>
      <c r="CP1" s="1031"/>
      <c r="CQ1" s="1031"/>
      <c r="CR1" s="1031"/>
      <c r="CS1" s="1031"/>
      <c r="CT1" s="1031"/>
      <c r="CU1" s="1031"/>
      <c r="CV1" s="1031"/>
      <c r="CW1" s="1031"/>
      <c r="CX1" s="1031"/>
      <c r="CY1" s="1031"/>
      <c r="CZ1" s="1031"/>
      <c r="DA1" s="1031"/>
      <c r="DB1" s="1031"/>
      <c r="DC1" s="1031"/>
      <c r="DD1" s="1031"/>
      <c r="DE1" s="1031"/>
      <c r="DF1" s="1031"/>
      <c r="DG1" s="1031"/>
      <c r="DH1" s="1031"/>
      <c r="DI1" s="1031"/>
      <c r="DJ1" s="1031"/>
      <c r="DK1" s="1031"/>
      <c r="DL1" s="1031"/>
      <c r="DM1" s="1031"/>
      <c r="DN1" s="1031"/>
      <c r="DO1" s="1031"/>
      <c r="DP1" s="1031"/>
      <c r="DQ1" s="1031"/>
      <c r="DR1" s="1031"/>
      <c r="DS1" s="1031"/>
      <c r="DT1" s="1031"/>
      <c r="DU1" s="1031"/>
      <c r="DV1" s="1031"/>
      <c r="DW1" s="1031"/>
      <c r="DX1" s="1031"/>
      <c r="DY1" s="1031"/>
      <c r="DZ1" s="1031"/>
      <c r="EA1" s="1031"/>
      <c r="EB1" s="1031"/>
      <c r="EC1" s="1031"/>
      <c r="ED1" s="1031"/>
      <c r="EE1" s="1031"/>
      <c r="EF1" s="1031"/>
      <c r="EG1" s="1031"/>
      <c r="EH1" s="1031"/>
      <c r="EI1" s="1031"/>
      <c r="EJ1" s="1031"/>
      <c r="EK1" s="1031"/>
      <c r="EL1" s="1031"/>
      <c r="EM1" s="1031"/>
      <c r="EN1" s="1031"/>
      <c r="EO1" s="1031"/>
      <c r="EP1" s="1031"/>
      <c r="EQ1" s="1031"/>
      <c r="ER1" s="1031"/>
      <c r="ES1" s="1031"/>
      <c r="ET1" s="1031"/>
      <c r="EU1" s="1031"/>
      <c r="EV1" s="1031"/>
      <c r="EW1" s="1031"/>
      <c r="EX1" s="1031"/>
      <c r="EY1" s="1031"/>
      <c r="EZ1" s="1031"/>
      <c r="FA1" s="1031"/>
      <c r="FB1" s="1031"/>
      <c r="FC1" s="1031"/>
      <c r="FD1" s="1031"/>
      <c r="FE1" s="1031"/>
      <c r="FF1" s="1031"/>
      <c r="FG1" s="1031"/>
      <c r="FH1" s="1031"/>
      <c r="FI1" s="1031"/>
      <c r="FJ1" s="1031"/>
      <c r="FK1" s="1031"/>
      <c r="FL1" s="1031"/>
      <c r="FM1" s="1031"/>
      <c r="FN1" s="1031"/>
      <c r="FO1" s="1031"/>
      <c r="FP1" s="1031"/>
      <c r="FQ1" s="1031"/>
      <c r="FR1" s="1031"/>
      <c r="FS1" s="1031"/>
      <c r="FT1" s="1031"/>
      <c r="FU1" s="1031"/>
      <c r="FV1" s="1031"/>
      <c r="FW1" s="1031"/>
      <c r="FX1" s="1031"/>
      <c r="FY1" s="1031"/>
      <c r="FZ1" s="1031"/>
      <c r="GA1" s="1031"/>
      <c r="GB1" s="1031"/>
      <c r="GC1" s="1031"/>
      <c r="GD1" s="1031"/>
      <c r="GE1" s="1031"/>
      <c r="GF1" s="1031"/>
      <c r="GG1" s="1031"/>
      <c r="GH1" s="1031"/>
      <c r="GI1" s="1031"/>
      <c r="GJ1" s="1031"/>
      <c r="GK1" s="1031"/>
      <c r="GL1" s="1031"/>
      <c r="GM1" s="1031"/>
      <c r="GN1" s="1031"/>
      <c r="GO1" s="1031"/>
      <c r="GP1" s="1031"/>
      <c r="GQ1" s="1031"/>
      <c r="GR1" s="1031"/>
      <c r="GS1" s="1031"/>
      <c r="GT1" s="1031"/>
      <c r="GU1" s="1031"/>
      <c r="GV1" s="1031"/>
      <c r="GW1" s="1031"/>
      <c r="GX1" s="1031"/>
      <c r="GY1" s="1031"/>
      <c r="GZ1" s="1031"/>
      <c r="HA1" s="1031"/>
      <c r="HB1" s="1031"/>
      <c r="HC1" s="1031"/>
      <c r="HD1" s="1031"/>
      <c r="HE1" s="1031"/>
      <c r="HF1" s="1031"/>
      <c r="HG1" s="1031"/>
      <c r="HH1" s="1031"/>
      <c r="HI1" s="1031"/>
      <c r="HJ1" s="1031"/>
      <c r="HK1" s="1031"/>
      <c r="HL1" s="1031"/>
      <c r="HM1" s="1031"/>
      <c r="HN1" s="1031"/>
      <c r="HO1" s="1031"/>
      <c r="HP1" s="1031"/>
      <c r="HQ1" s="1031"/>
      <c r="HR1" s="1031"/>
      <c r="HS1" s="1031"/>
      <c r="HT1" s="1031"/>
      <c r="HU1" s="1031"/>
      <c r="HV1" s="1031"/>
      <c r="HW1" s="1031"/>
      <c r="HX1" s="1031"/>
      <c r="HY1" s="1031"/>
      <c r="HZ1" s="1031"/>
      <c r="IA1" s="1031"/>
      <c r="IB1" s="1031"/>
      <c r="IC1" s="1031"/>
      <c r="ID1" s="1031"/>
      <c r="IE1" s="1031"/>
      <c r="IF1" s="1031"/>
      <c r="IG1" s="1031"/>
      <c r="IH1" s="1031"/>
      <c r="II1" s="1031"/>
      <c r="IJ1" s="1031"/>
      <c r="IK1" s="1031"/>
      <c r="IL1" s="1031"/>
      <c r="IM1" s="1031"/>
      <c r="IN1" s="1031"/>
      <c r="IO1" s="1031"/>
      <c r="IP1" s="1031"/>
      <c r="IQ1" s="1031"/>
      <c r="IR1" s="1031"/>
      <c r="IS1" s="1031"/>
      <c r="IT1" s="1031"/>
      <c r="IU1" s="1031"/>
      <c r="IV1" s="1031"/>
      <c r="IW1" s="1031"/>
      <c r="IX1" s="1031"/>
      <c r="IY1" s="1031"/>
      <c r="IZ1" s="1031"/>
      <c r="JA1" s="1031"/>
      <c r="JB1" s="1031"/>
      <c r="JC1" s="1031"/>
      <c r="JD1" s="1031"/>
      <c r="JE1" s="1031"/>
      <c r="JF1" s="1031"/>
      <c r="JG1" s="1031"/>
      <c r="JH1" s="1031"/>
      <c r="JI1" s="1031"/>
      <c r="JJ1" s="1031"/>
      <c r="JK1" s="1031"/>
      <c r="JL1" s="1031"/>
      <c r="JM1" s="1031"/>
      <c r="JN1" s="1031"/>
      <c r="JO1" s="1031"/>
      <c r="JP1" s="1031"/>
      <c r="JQ1" s="1031"/>
      <c r="JR1" s="1031"/>
      <c r="JS1" s="1031"/>
      <c r="JT1" s="1031"/>
      <c r="JU1" s="1031"/>
      <c r="JV1" s="1031"/>
      <c r="JW1" s="1031"/>
      <c r="JX1" s="1031"/>
      <c r="JY1" s="1031"/>
      <c r="JZ1" s="1031"/>
      <c r="KA1" s="1031"/>
      <c r="KB1" s="1031"/>
      <c r="KC1" s="1031"/>
      <c r="KD1" s="1031"/>
      <c r="KE1" s="1031"/>
      <c r="KF1" s="1031"/>
      <c r="KG1" s="1031"/>
      <c r="KH1" s="1031"/>
      <c r="KI1" s="1031"/>
      <c r="KJ1" s="1031"/>
      <c r="KK1" s="1031"/>
      <c r="KL1" s="1031"/>
      <c r="KM1" s="1031"/>
      <c r="KN1" s="1031"/>
      <c r="KO1" s="1031"/>
      <c r="KP1" s="1031"/>
      <c r="KQ1" s="1031"/>
      <c r="KR1" s="1031"/>
      <c r="KS1" s="1031"/>
      <c r="KT1" s="1031"/>
      <c r="KU1" s="1031"/>
      <c r="KV1" s="1031"/>
      <c r="KW1" s="1031"/>
      <c r="KX1" s="1031"/>
      <c r="KY1" s="1031"/>
      <c r="KZ1" s="1031"/>
      <c r="LA1" s="1031"/>
      <c r="LB1" s="1031"/>
      <c r="LC1" s="1031"/>
      <c r="LD1" s="1031"/>
      <c r="LE1" s="1031"/>
      <c r="LF1" s="1031"/>
      <c r="LG1" s="1031"/>
      <c r="LH1" s="1031"/>
      <c r="LI1" s="1031"/>
      <c r="LJ1" s="1031"/>
      <c r="LK1" s="1031"/>
    </row>
    <row r="2" s="1011" customFormat="1" ht="58" customHeight="1" spans="1:323">
      <c r="A2" s="1032"/>
      <c r="B2" s="1033"/>
      <c r="C2" s="1033"/>
      <c r="D2" s="1033"/>
      <c r="E2" s="1033"/>
      <c r="F2" s="1033"/>
      <c r="G2" s="1033"/>
      <c r="H2" s="1033"/>
      <c r="I2" s="1033"/>
      <c r="J2" s="1033"/>
      <c r="K2" s="1033"/>
      <c r="L2" s="1033"/>
      <c r="M2" s="1033"/>
      <c r="N2" s="1033"/>
      <c r="O2" s="1033"/>
      <c r="P2" s="1060"/>
      <c r="Q2" s="1079"/>
      <c r="R2" s="1080"/>
      <c r="S2" s="1081" t="s">
        <v>4</v>
      </c>
      <c r="T2" s="1082" t="s">
        <v>5888</v>
      </c>
      <c r="U2" s="1083"/>
      <c r="V2" s="1083"/>
      <c r="W2" s="1083"/>
      <c r="X2" s="1083"/>
      <c r="Y2" s="1083"/>
      <c r="Z2" s="1114"/>
      <c r="AA2" s="1115"/>
      <c r="AB2" s="1116"/>
      <c r="AC2" s="1117"/>
      <c r="AD2" s="1117"/>
      <c r="AE2" s="1117"/>
      <c r="AF2" s="1117"/>
      <c r="AG2" s="1141"/>
      <c r="AH2" s="1141"/>
      <c r="AI2" s="1141"/>
      <c r="AJ2" s="1141"/>
      <c r="AK2" s="1141"/>
      <c r="AL2" s="1141"/>
      <c r="AM2" s="1142"/>
      <c r="AN2" s="1143"/>
      <c r="AO2" s="1163"/>
      <c r="AP2" s="1164"/>
      <c r="AQ2" s="1164"/>
      <c r="AR2" s="1164"/>
      <c r="AS2" s="1164"/>
      <c r="AT2" s="1475"/>
      <c r="AU2" s="1165"/>
      <c r="AV2" s="1165"/>
      <c r="AW2" s="1189"/>
      <c r="AX2" s="1189"/>
      <c r="AY2" s="1030"/>
      <c r="AZ2" s="1030"/>
      <c r="BA2" s="1030"/>
      <c r="BB2" s="1030"/>
      <c r="BC2" s="1030"/>
      <c r="BD2" s="1030"/>
      <c r="BE2" s="1030"/>
      <c r="BF2" s="1030"/>
      <c r="BG2" s="1030"/>
      <c r="BH2" s="1030"/>
      <c r="BI2" s="1030"/>
      <c r="BJ2" s="1030"/>
      <c r="BK2" s="1030"/>
      <c r="BL2" s="1030"/>
      <c r="BM2" s="1030"/>
      <c r="BN2" s="1030"/>
      <c r="BO2" s="1030"/>
      <c r="BP2" s="1030"/>
      <c r="BQ2" s="1030"/>
      <c r="BR2" s="1030"/>
      <c r="BS2" s="1030"/>
      <c r="BT2" s="1030"/>
      <c r="BU2" s="1030"/>
      <c r="BV2" s="1030"/>
      <c r="BW2" s="1030"/>
      <c r="BX2" s="1030"/>
      <c r="BY2" s="1030"/>
      <c r="BZ2" s="1030"/>
      <c r="CA2" s="1030"/>
      <c r="CB2" s="1030"/>
      <c r="CC2" s="1030"/>
      <c r="CD2" s="1030"/>
      <c r="CE2" s="1030"/>
      <c r="CF2" s="1030"/>
      <c r="CG2" s="1030"/>
      <c r="CH2" s="1030"/>
      <c r="CI2" s="1030"/>
      <c r="CJ2" s="1030"/>
      <c r="CK2" s="1030"/>
      <c r="CL2" s="1030"/>
      <c r="CM2" s="1030"/>
      <c r="CN2" s="1030"/>
      <c r="CO2" s="1030"/>
      <c r="CP2" s="1030"/>
      <c r="CQ2" s="1030"/>
      <c r="CR2" s="1030"/>
      <c r="CS2" s="1030"/>
      <c r="CT2" s="1030"/>
      <c r="CU2" s="1030"/>
      <c r="CV2" s="1030"/>
      <c r="CW2" s="1030"/>
      <c r="CX2" s="1030"/>
      <c r="CY2" s="1030"/>
      <c r="CZ2" s="1030"/>
      <c r="DA2" s="1030"/>
      <c r="DB2" s="1030"/>
      <c r="DC2" s="1030"/>
      <c r="DD2" s="1030"/>
      <c r="DE2" s="1030"/>
      <c r="DF2" s="1030"/>
      <c r="DG2" s="1030"/>
      <c r="DH2" s="1030"/>
      <c r="DI2" s="1030"/>
      <c r="DJ2" s="1030"/>
      <c r="DK2" s="1030"/>
      <c r="DL2" s="1030"/>
      <c r="DM2" s="1030"/>
      <c r="DN2" s="1030"/>
      <c r="DO2" s="1030"/>
      <c r="DP2" s="1030"/>
      <c r="DQ2" s="1030"/>
      <c r="DR2" s="1030"/>
      <c r="DS2" s="1030"/>
      <c r="DT2" s="1030"/>
      <c r="DU2" s="1030"/>
      <c r="DV2" s="1030"/>
      <c r="DW2" s="1030"/>
      <c r="DX2" s="1030"/>
      <c r="DY2" s="1030"/>
      <c r="DZ2" s="1030"/>
      <c r="EA2" s="1030"/>
      <c r="EB2" s="1030"/>
      <c r="EC2" s="1030"/>
      <c r="ED2" s="1030"/>
      <c r="EE2" s="1030"/>
      <c r="EF2" s="1030"/>
      <c r="EG2" s="1030"/>
      <c r="EH2" s="1030"/>
      <c r="EI2" s="1030"/>
      <c r="EJ2" s="1030"/>
      <c r="EK2" s="1030"/>
      <c r="EL2" s="1030"/>
      <c r="EM2" s="1030"/>
      <c r="EN2" s="1030"/>
      <c r="EO2" s="1030"/>
      <c r="EP2" s="1030"/>
      <c r="EQ2" s="1030"/>
      <c r="ER2" s="1030"/>
      <c r="ES2" s="1030"/>
      <c r="ET2" s="1030"/>
      <c r="EU2" s="1030"/>
      <c r="EV2" s="1030"/>
      <c r="EW2" s="1030"/>
      <c r="EX2" s="1030"/>
      <c r="EY2" s="1030"/>
      <c r="EZ2" s="1030"/>
      <c r="FA2" s="1030"/>
      <c r="FB2" s="1030"/>
      <c r="FC2" s="1030"/>
      <c r="FD2" s="1030"/>
      <c r="FE2" s="1030"/>
      <c r="FF2" s="1030"/>
      <c r="FG2" s="1030"/>
      <c r="FH2" s="1030"/>
      <c r="FI2" s="1030"/>
      <c r="FJ2" s="1030"/>
      <c r="FK2" s="1030"/>
      <c r="FL2" s="1030"/>
      <c r="FM2" s="1030"/>
      <c r="FN2" s="1030"/>
      <c r="FO2" s="1030"/>
      <c r="FP2" s="1030"/>
      <c r="FQ2" s="1030"/>
      <c r="FR2" s="1030"/>
      <c r="FS2" s="1030"/>
      <c r="FT2" s="1030"/>
      <c r="FU2" s="1030"/>
      <c r="FV2" s="1030"/>
      <c r="FW2" s="1030"/>
      <c r="FX2" s="1030"/>
      <c r="FY2" s="1030"/>
      <c r="FZ2" s="1030"/>
      <c r="GA2" s="1030"/>
      <c r="GB2" s="1030"/>
      <c r="GC2" s="1030"/>
      <c r="GD2" s="1030"/>
      <c r="GE2" s="1030"/>
      <c r="GF2" s="1030"/>
      <c r="GG2" s="1030"/>
      <c r="GH2" s="1030"/>
      <c r="GI2" s="1030"/>
      <c r="GJ2" s="1030"/>
      <c r="GK2" s="1030"/>
      <c r="GL2" s="1030"/>
      <c r="GM2" s="1030"/>
      <c r="GN2" s="1030"/>
      <c r="GO2" s="1030"/>
      <c r="GP2" s="1030"/>
      <c r="GQ2" s="1030"/>
      <c r="GR2" s="1030"/>
      <c r="GS2" s="1030"/>
      <c r="GT2" s="1030"/>
      <c r="GU2" s="1030"/>
      <c r="GV2" s="1030"/>
      <c r="GW2" s="1030"/>
      <c r="GX2" s="1030"/>
      <c r="GY2" s="1030"/>
      <c r="GZ2" s="1030"/>
      <c r="HA2" s="1030"/>
      <c r="HB2" s="1030"/>
      <c r="HC2" s="1030"/>
      <c r="HD2" s="1030"/>
      <c r="HE2" s="1030"/>
      <c r="HF2" s="1030"/>
      <c r="HG2" s="1030"/>
      <c r="HH2" s="1030"/>
      <c r="HI2" s="1030"/>
      <c r="HJ2" s="1030"/>
      <c r="HK2" s="1030"/>
      <c r="HL2" s="1030"/>
      <c r="HM2" s="1030"/>
      <c r="HN2" s="1030"/>
      <c r="HO2" s="1030"/>
      <c r="HP2" s="1030"/>
      <c r="HQ2" s="1030"/>
      <c r="HR2" s="1030"/>
      <c r="HS2" s="1030"/>
      <c r="HT2" s="1030"/>
      <c r="HU2" s="1030"/>
      <c r="HV2" s="1030"/>
      <c r="HW2" s="1030"/>
      <c r="HX2" s="1030"/>
      <c r="HY2" s="1030"/>
      <c r="HZ2" s="1030"/>
      <c r="IA2" s="1030"/>
      <c r="IB2" s="1030"/>
      <c r="IC2" s="1030"/>
      <c r="ID2" s="1030"/>
      <c r="IE2" s="1030"/>
      <c r="IF2" s="1030"/>
      <c r="IG2" s="1030"/>
      <c r="IH2" s="1030"/>
      <c r="II2" s="1030"/>
      <c r="IJ2" s="1030"/>
      <c r="IK2" s="1030"/>
      <c r="IL2" s="1030"/>
      <c r="IM2" s="1030"/>
      <c r="IN2" s="1030"/>
      <c r="IO2" s="1030"/>
      <c r="IP2" s="1030"/>
      <c r="IQ2" s="1030"/>
      <c r="IR2" s="1030"/>
      <c r="IS2" s="1030"/>
      <c r="IT2" s="1030"/>
      <c r="IU2" s="1030"/>
      <c r="IV2" s="1030"/>
      <c r="IW2" s="1030"/>
      <c r="IX2" s="1030"/>
      <c r="IY2" s="1030"/>
      <c r="IZ2" s="1030"/>
      <c r="JA2" s="1030"/>
      <c r="JB2" s="1030"/>
      <c r="JC2" s="1030"/>
      <c r="JD2" s="1030"/>
      <c r="JE2" s="1030"/>
      <c r="JF2" s="1030"/>
      <c r="JG2" s="1030"/>
      <c r="JH2" s="1030"/>
      <c r="JI2" s="1030"/>
      <c r="JJ2" s="1030"/>
      <c r="JK2" s="1030"/>
      <c r="JL2" s="1030"/>
      <c r="JM2" s="1030"/>
      <c r="JN2" s="1030"/>
      <c r="JO2" s="1030"/>
      <c r="JP2" s="1030"/>
      <c r="JQ2" s="1030"/>
      <c r="JR2" s="1030"/>
      <c r="JS2" s="1030"/>
      <c r="JT2" s="1030"/>
      <c r="JU2" s="1030"/>
      <c r="JV2" s="1030"/>
      <c r="JW2" s="1030"/>
      <c r="JX2" s="1030"/>
      <c r="JY2" s="1030"/>
      <c r="JZ2" s="1030"/>
      <c r="KA2" s="1030"/>
      <c r="KB2" s="1030"/>
      <c r="KC2" s="1030"/>
      <c r="KD2" s="1030"/>
      <c r="KE2" s="1030"/>
      <c r="KF2" s="1030"/>
      <c r="KG2" s="1030"/>
      <c r="KH2" s="1030"/>
      <c r="KI2" s="1030"/>
      <c r="KJ2" s="1030"/>
      <c r="KK2" s="1030"/>
      <c r="KL2" s="1030"/>
      <c r="KM2" s="1030"/>
      <c r="KN2" s="1030"/>
      <c r="KO2" s="1030"/>
      <c r="KP2" s="1030"/>
      <c r="KQ2" s="1030"/>
      <c r="KR2" s="1030"/>
      <c r="KS2" s="1030"/>
      <c r="KT2" s="1030"/>
      <c r="KU2" s="1030"/>
      <c r="KV2" s="1030"/>
      <c r="KW2" s="1030"/>
      <c r="KX2" s="1030"/>
      <c r="KY2" s="1030"/>
      <c r="KZ2" s="1030"/>
      <c r="LA2" s="1030"/>
      <c r="LB2" s="1030"/>
      <c r="LC2" s="1030"/>
      <c r="LD2" s="1030"/>
      <c r="LE2" s="1030"/>
      <c r="LF2" s="1030"/>
      <c r="LG2" s="1030"/>
      <c r="LH2" s="1030"/>
      <c r="LI2" s="1030"/>
      <c r="LJ2" s="1030"/>
      <c r="LK2" s="1030"/>
    </row>
    <row r="3" s="1012" customFormat="1" ht="60" customHeight="1" spans="1:324">
      <c r="A3" s="1034">
        <v>45617</v>
      </c>
      <c r="B3" s="1035"/>
      <c r="C3" s="1036"/>
      <c r="D3" s="1035"/>
      <c r="E3" s="1037"/>
      <c r="F3" s="1037"/>
      <c r="G3" s="1038"/>
      <c r="H3" s="1039" t="s">
        <v>1</v>
      </c>
      <c r="I3" s="1039"/>
      <c r="J3" s="1039"/>
      <c r="K3" s="1061" t="s">
        <v>2</v>
      </c>
      <c r="L3" s="1061"/>
      <c r="M3" s="1061"/>
      <c r="N3" s="1062" t="s">
        <v>3</v>
      </c>
      <c r="O3" s="1062"/>
      <c r="P3" s="1062"/>
      <c r="Q3" s="1084"/>
      <c r="R3" s="1085"/>
      <c r="S3" s="1086" t="s">
        <v>2818</v>
      </c>
      <c r="T3" s="1087"/>
      <c r="U3" s="1088"/>
      <c r="V3" s="1087"/>
      <c r="W3" s="1089"/>
      <c r="X3" s="1090"/>
      <c r="Y3" s="1118"/>
      <c r="Z3" s="1119"/>
      <c r="AA3" s="1061"/>
      <c r="AB3" s="1120"/>
      <c r="AC3" s="1038"/>
      <c r="AD3" s="1038"/>
      <c r="AE3" s="1121"/>
      <c r="AF3" s="1093" t="s">
        <v>2819</v>
      </c>
      <c r="AG3" s="1093"/>
      <c r="AH3" s="1144" t="s">
        <v>6</v>
      </c>
      <c r="AI3" s="1145"/>
      <c r="AJ3" s="1144" t="s">
        <v>7</v>
      </c>
      <c r="AK3" s="1146"/>
      <c r="AL3" s="1147"/>
      <c r="AM3" s="1148"/>
      <c r="AN3" s="1147"/>
      <c r="AO3" s="1167" t="s">
        <v>5889</v>
      </c>
      <c r="AP3" s="1168" t="s">
        <v>5890</v>
      </c>
      <c r="AQ3" s="1168" t="s">
        <v>5891</v>
      </c>
      <c r="AR3" s="1169" t="s">
        <v>5892</v>
      </c>
      <c r="AS3" s="1170" t="s">
        <v>5893</v>
      </c>
      <c r="AT3" s="1168" t="s">
        <v>5894</v>
      </c>
      <c r="AU3" s="1171" t="s">
        <v>17</v>
      </c>
      <c r="AV3" s="1175" t="s">
        <v>18</v>
      </c>
      <c r="AW3" s="1189"/>
      <c r="AX3" s="1189"/>
      <c r="AY3" s="1189"/>
      <c r="AZ3" s="1189"/>
      <c r="BA3" s="1189"/>
      <c r="BB3" s="1189"/>
      <c r="BC3" s="1189"/>
      <c r="BD3" s="1189"/>
      <c r="BE3" s="1189"/>
      <c r="BF3" s="1189"/>
      <c r="BG3" s="1189"/>
      <c r="BH3" s="1189"/>
      <c r="BI3" s="1189"/>
      <c r="BJ3" s="1189"/>
      <c r="BK3" s="1189"/>
      <c r="BL3" s="1189"/>
      <c r="BM3" s="1189"/>
      <c r="BN3" s="1189"/>
      <c r="BO3" s="1189"/>
      <c r="BP3" s="1189"/>
      <c r="BQ3" s="1189"/>
      <c r="BR3" s="1189"/>
      <c r="BS3" s="1189"/>
      <c r="BT3" s="1189"/>
      <c r="BU3" s="1189"/>
      <c r="BV3" s="1189"/>
      <c r="BW3" s="1189"/>
      <c r="BX3" s="1189"/>
      <c r="BY3" s="1189"/>
      <c r="BZ3" s="1189"/>
      <c r="CA3" s="1189"/>
      <c r="CB3" s="1189"/>
      <c r="CC3" s="1189"/>
      <c r="CD3" s="1189"/>
      <c r="CE3" s="1189"/>
      <c r="CF3" s="1189"/>
      <c r="CG3" s="1189"/>
      <c r="CH3" s="1189"/>
      <c r="CI3" s="1189"/>
      <c r="CJ3" s="1189"/>
      <c r="CK3" s="1189"/>
      <c r="CL3" s="1189"/>
      <c r="CM3" s="1189"/>
      <c r="CN3" s="1189"/>
      <c r="CO3" s="1189"/>
      <c r="CP3" s="1189"/>
      <c r="CQ3" s="1189"/>
      <c r="CR3" s="1189"/>
      <c r="CS3" s="1189"/>
      <c r="CT3" s="1189"/>
      <c r="CU3" s="1189"/>
      <c r="CV3" s="1189"/>
      <c r="CW3" s="1189"/>
      <c r="CX3" s="1189"/>
      <c r="CY3" s="1189"/>
      <c r="CZ3" s="1189"/>
      <c r="DA3" s="1189"/>
      <c r="DB3" s="1189"/>
      <c r="DC3" s="1189"/>
      <c r="DD3" s="1189"/>
      <c r="DE3" s="1189"/>
      <c r="DF3" s="1189"/>
      <c r="DG3" s="1189"/>
      <c r="DH3" s="1189"/>
      <c r="DI3" s="1189"/>
      <c r="DJ3" s="1189"/>
      <c r="DK3" s="1189"/>
      <c r="DL3" s="1189"/>
      <c r="DM3" s="1189"/>
      <c r="DN3" s="1189"/>
      <c r="DO3" s="1189"/>
      <c r="DP3" s="1189"/>
      <c r="DQ3" s="1189"/>
      <c r="DR3" s="1189"/>
      <c r="DS3" s="1189"/>
      <c r="DT3" s="1189"/>
      <c r="DU3" s="1189"/>
      <c r="DV3" s="1189"/>
      <c r="DW3" s="1189"/>
      <c r="DX3" s="1189"/>
      <c r="DY3" s="1189"/>
      <c r="DZ3" s="1189"/>
      <c r="EA3" s="1189"/>
      <c r="EB3" s="1189"/>
      <c r="EC3" s="1189"/>
      <c r="ED3" s="1189"/>
      <c r="EE3" s="1189"/>
      <c r="EF3" s="1189"/>
      <c r="EG3" s="1189"/>
      <c r="EH3" s="1189"/>
      <c r="EI3" s="1189"/>
      <c r="EJ3" s="1189"/>
      <c r="EK3" s="1189"/>
      <c r="EL3" s="1189"/>
      <c r="EM3" s="1189"/>
      <c r="EN3" s="1189"/>
      <c r="EO3" s="1189"/>
      <c r="EP3" s="1189"/>
      <c r="EQ3" s="1189"/>
      <c r="ER3" s="1189"/>
      <c r="ES3" s="1189"/>
      <c r="ET3" s="1189"/>
      <c r="EU3" s="1189"/>
      <c r="EV3" s="1189"/>
      <c r="EW3" s="1189"/>
      <c r="EX3" s="1189"/>
      <c r="EY3" s="1189"/>
      <c r="EZ3" s="1189"/>
      <c r="FA3" s="1189"/>
      <c r="FB3" s="1189"/>
      <c r="FC3" s="1189"/>
      <c r="FD3" s="1189"/>
      <c r="FE3" s="1189"/>
      <c r="FF3" s="1189"/>
      <c r="FG3" s="1189"/>
      <c r="FH3" s="1189"/>
      <c r="FI3" s="1189"/>
      <c r="FJ3" s="1189"/>
      <c r="FK3" s="1189"/>
      <c r="FL3" s="1189"/>
      <c r="FM3" s="1189"/>
      <c r="FN3" s="1189"/>
      <c r="FO3" s="1189"/>
      <c r="FP3" s="1189"/>
      <c r="FQ3" s="1189"/>
      <c r="FR3" s="1189"/>
      <c r="FS3" s="1189"/>
      <c r="FT3" s="1189"/>
      <c r="FU3" s="1189"/>
      <c r="FV3" s="1189"/>
      <c r="FW3" s="1189"/>
      <c r="FX3" s="1189"/>
      <c r="FY3" s="1189"/>
      <c r="FZ3" s="1189"/>
      <c r="GA3" s="1189"/>
      <c r="GB3" s="1189"/>
      <c r="GC3" s="1189"/>
      <c r="GD3" s="1189"/>
      <c r="GE3" s="1189"/>
      <c r="GF3" s="1189"/>
      <c r="GG3" s="1189"/>
      <c r="GH3" s="1189"/>
      <c r="GI3" s="1189"/>
      <c r="GJ3" s="1189"/>
      <c r="GK3" s="1189"/>
      <c r="GL3" s="1189"/>
      <c r="GM3" s="1189"/>
      <c r="GN3" s="1189"/>
      <c r="GO3" s="1189"/>
      <c r="GP3" s="1189"/>
      <c r="GQ3" s="1189"/>
      <c r="GR3" s="1189"/>
      <c r="GS3" s="1189"/>
      <c r="GT3" s="1189"/>
      <c r="GU3" s="1189"/>
      <c r="GV3" s="1189"/>
      <c r="GW3" s="1189"/>
      <c r="GX3" s="1189"/>
      <c r="GY3" s="1189"/>
      <c r="GZ3" s="1189"/>
      <c r="HA3" s="1189"/>
      <c r="HB3" s="1189"/>
      <c r="HC3" s="1189"/>
      <c r="HD3" s="1189"/>
      <c r="HE3" s="1189"/>
      <c r="HF3" s="1189"/>
      <c r="HG3" s="1189"/>
      <c r="HH3" s="1189"/>
      <c r="HI3" s="1189"/>
      <c r="HJ3" s="1189"/>
      <c r="HK3" s="1189"/>
      <c r="HL3" s="1189"/>
      <c r="HM3" s="1189"/>
      <c r="HN3" s="1189"/>
      <c r="HO3" s="1189"/>
      <c r="HP3" s="1189"/>
      <c r="HQ3" s="1189"/>
      <c r="HR3" s="1189"/>
      <c r="HS3" s="1189"/>
      <c r="HT3" s="1189"/>
      <c r="HU3" s="1189"/>
      <c r="HV3" s="1189"/>
      <c r="HW3" s="1189"/>
      <c r="HX3" s="1189"/>
      <c r="HY3" s="1189"/>
      <c r="HZ3" s="1189"/>
      <c r="IA3" s="1189"/>
      <c r="IB3" s="1189"/>
      <c r="IC3" s="1189"/>
      <c r="ID3" s="1189"/>
      <c r="IE3" s="1189"/>
      <c r="IF3" s="1189"/>
      <c r="IG3" s="1189"/>
      <c r="IH3" s="1189"/>
      <c r="II3" s="1189"/>
      <c r="IJ3" s="1189"/>
      <c r="IK3" s="1189"/>
      <c r="IL3" s="1189"/>
      <c r="IM3" s="1189"/>
      <c r="IN3" s="1189"/>
      <c r="IO3" s="1189"/>
      <c r="IP3" s="1189"/>
      <c r="IQ3" s="1189"/>
      <c r="IR3" s="1189"/>
      <c r="IS3" s="1189"/>
      <c r="IT3" s="1189"/>
      <c r="IU3" s="1189"/>
      <c r="IV3" s="1189"/>
      <c r="IW3" s="1189"/>
      <c r="IX3" s="1189"/>
      <c r="IY3" s="1189"/>
      <c r="IZ3" s="1189"/>
      <c r="JA3" s="1189"/>
      <c r="JB3" s="1189"/>
      <c r="JC3" s="1189"/>
      <c r="JD3" s="1189"/>
      <c r="JE3" s="1189"/>
      <c r="JF3" s="1189"/>
      <c r="JG3" s="1189"/>
      <c r="JH3" s="1189"/>
      <c r="JI3" s="1189"/>
      <c r="JJ3" s="1189"/>
      <c r="JK3" s="1189"/>
      <c r="JL3" s="1189"/>
      <c r="JM3" s="1189"/>
      <c r="JN3" s="1189"/>
      <c r="JO3" s="1189"/>
      <c r="JP3" s="1189"/>
      <c r="JQ3" s="1189"/>
      <c r="JR3" s="1189"/>
      <c r="JS3" s="1189"/>
      <c r="JT3" s="1189"/>
      <c r="JU3" s="1189"/>
      <c r="JV3" s="1189"/>
      <c r="JW3" s="1189"/>
      <c r="JX3" s="1189"/>
      <c r="JY3" s="1189"/>
      <c r="JZ3" s="1189"/>
      <c r="KA3" s="1189"/>
      <c r="KB3" s="1189"/>
      <c r="KC3" s="1189"/>
      <c r="KD3" s="1189"/>
      <c r="KE3" s="1189"/>
      <c r="KF3" s="1189"/>
      <c r="KG3" s="1189"/>
      <c r="KH3" s="1189"/>
      <c r="KI3" s="1189"/>
      <c r="KJ3" s="1189"/>
      <c r="KK3" s="1189"/>
      <c r="KL3" s="1189"/>
      <c r="KM3" s="1189"/>
      <c r="KN3" s="1189"/>
      <c r="KO3" s="1189"/>
      <c r="KP3" s="1189"/>
      <c r="KQ3" s="1189"/>
      <c r="KR3" s="1189"/>
      <c r="KS3" s="1189"/>
      <c r="KT3" s="1189"/>
      <c r="KU3" s="1189"/>
      <c r="KV3" s="1189"/>
      <c r="KW3" s="1189"/>
      <c r="KX3" s="1189"/>
      <c r="KY3" s="1189"/>
      <c r="KZ3" s="1189"/>
      <c r="LA3" s="1189"/>
      <c r="LB3" s="1189"/>
      <c r="LC3" s="1189"/>
      <c r="LD3" s="1189"/>
      <c r="LE3" s="1189"/>
      <c r="LF3" s="1189"/>
      <c r="LG3" s="1189"/>
      <c r="LH3" s="1189"/>
      <c r="LI3" s="1189"/>
      <c r="LJ3" s="1189"/>
      <c r="LK3" s="1189"/>
      <c r="LL3" s="1202"/>
    </row>
    <row r="4" s="1013" customFormat="1" ht="37" customHeight="1" spans="1:50">
      <c r="A4" s="1040" t="s">
        <v>19</v>
      </c>
      <c r="B4" s="1041" t="s">
        <v>20</v>
      </c>
      <c r="C4" s="1041" t="s">
        <v>21</v>
      </c>
      <c r="D4" s="1041" t="s">
        <v>22</v>
      </c>
      <c r="E4" s="1042" t="s">
        <v>23</v>
      </c>
      <c r="F4" s="1042" t="s">
        <v>24</v>
      </c>
      <c r="G4" s="1042" t="s">
        <v>25</v>
      </c>
      <c r="H4" s="1041" t="s">
        <v>26</v>
      </c>
      <c r="I4" s="1063" t="s">
        <v>27</v>
      </c>
      <c r="J4" s="1064" t="s">
        <v>1707</v>
      </c>
      <c r="K4" s="1063" t="s">
        <v>1708</v>
      </c>
      <c r="L4" s="1041" t="s">
        <v>1709</v>
      </c>
      <c r="M4" s="1041" t="s">
        <v>31</v>
      </c>
      <c r="N4" s="1042" t="s">
        <v>32</v>
      </c>
      <c r="O4" s="1042" t="s">
        <v>33</v>
      </c>
      <c r="P4" s="1065" t="s">
        <v>34</v>
      </c>
      <c r="Q4" s="1091" t="s">
        <v>35</v>
      </c>
      <c r="R4" s="1092" t="s">
        <v>40</v>
      </c>
      <c r="S4" s="1092" t="s">
        <v>4</v>
      </c>
      <c r="T4" s="1093" t="s">
        <v>42</v>
      </c>
      <c r="U4" s="1093" t="s">
        <v>43</v>
      </c>
      <c r="V4" s="1093" t="s">
        <v>44</v>
      </c>
      <c r="W4" s="1094" t="s">
        <v>45</v>
      </c>
      <c r="X4" s="1095" t="s">
        <v>46</v>
      </c>
      <c r="Y4" s="1122" t="s">
        <v>47</v>
      </c>
      <c r="Z4" s="1041" t="s">
        <v>1711</v>
      </c>
      <c r="AA4" s="1041" t="s">
        <v>1712</v>
      </c>
      <c r="AB4" s="1123" t="s">
        <v>1713</v>
      </c>
      <c r="AC4" s="1124" t="s">
        <v>51</v>
      </c>
      <c r="AD4" s="1125" t="s">
        <v>52</v>
      </c>
      <c r="AE4" s="1125" t="s">
        <v>1714</v>
      </c>
      <c r="AF4" s="1125" t="s">
        <v>1715</v>
      </c>
      <c r="AG4" s="1042" t="s">
        <v>1716</v>
      </c>
      <c r="AH4" s="1149" t="s">
        <v>2827</v>
      </c>
      <c r="AI4" s="1149" t="s">
        <v>59</v>
      </c>
      <c r="AJ4" s="1149" t="s">
        <v>60</v>
      </c>
      <c r="AK4" s="1149" t="s">
        <v>61</v>
      </c>
      <c r="AL4" s="1149" t="s">
        <v>62</v>
      </c>
      <c r="AM4" s="1150" t="s">
        <v>63</v>
      </c>
      <c r="AN4" s="1151" t="s">
        <v>64</v>
      </c>
      <c r="AO4" s="1172" t="s">
        <v>1720</v>
      </c>
      <c r="AP4" s="1173" t="s">
        <v>66</v>
      </c>
      <c r="AQ4" s="1173" t="s">
        <v>1721</v>
      </c>
      <c r="AR4" s="1173" t="s">
        <v>68</v>
      </c>
      <c r="AS4" s="1174" t="s">
        <v>69</v>
      </c>
      <c r="AT4" s="1175" t="s">
        <v>1722</v>
      </c>
      <c r="AU4" s="1176"/>
      <c r="AV4" s="1190"/>
      <c r="AW4" s="1191"/>
      <c r="AX4" s="1191"/>
    </row>
    <row r="5" s="1014" customFormat="1" ht="47" customHeight="1" spans="1:324">
      <c r="A5" s="1043">
        <v>45965</v>
      </c>
      <c r="B5" s="1044" t="s">
        <v>74</v>
      </c>
      <c r="C5" s="1045"/>
      <c r="D5" s="1046" t="s">
        <v>4518</v>
      </c>
      <c r="E5" s="1047" t="s">
        <v>2830</v>
      </c>
      <c r="F5" s="1046"/>
      <c r="G5" s="1048"/>
      <c r="H5" s="1048" t="s">
        <v>5895</v>
      </c>
      <c r="I5" s="1066"/>
      <c r="J5" s="1067">
        <v>500</v>
      </c>
      <c r="K5" s="1068">
        <v>0</v>
      </c>
      <c r="L5" s="1068">
        <v>6</v>
      </c>
      <c r="M5" s="1068">
        <f>J5/L5</f>
        <v>83.3333333333333</v>
      </c>
      <c r="N5" s="1069"/>
      <c r="O5" s="1069"/>
      <c r="P5" s="1070"/>
      <c r="Q5" s="1096"/>
      <c r="R5" s="1097"/>
      <c r="S5" s="1097"/>
      <c r="T5" s="1098"/>
      <c r="U5" s="1099"/>
      <c r="V5" s="1098"/>
      <c r="W5" s="1100"/>
      <c r="X5" s="1099"/>
      <c r="Y5" s="1126"/>
      <c r="Z5" s="1127" t="s">
        <v>83</v>
      </c>
      <c r="AA5" s="1128"/>
      <c r="AB5" s="1129"/>
      <c r="AC5" s="1130"/>
      <c r="AD5" s="1131"/>
      <c r="AE5" s="1131"/>
      <c r="AF5" s="1131"/>
      <c r="AG5" s="1152"/>
      <c r="AH5" s="1153"/>
      <c r="AI5" s="1153"/>
      <c r="AJ5" s="1153"/>
      <c r="AK5" s="1153"/>
      <c r="AL5" s="1153"/>
      <c r="AM5" s="1154"/>
      <c r="AN5" s="1153"/>
      <c r="AO5" s="1177"/>
      <c r="AP5" s="1178"/>
      <c r="AQ5" s="1178"/>
      <c r="AR5" s="1178"/>
      <c r="AS5" s="1179"/>
      <c r="AT5" s="1178"/>
      <c r="AU5" s="1180"/>
      <c r="AV5" s="1192"/>
      <c r="AW5" s="1030"/>
      <c r="AX5" s="1013"/>
      <c r="AY5" s="1193"/>
      <c r="AZ5" s="1193"/>
      <c r="BA5" s="1193"/>
      <c r="BB5" s="1193"/>
      <c r="BC5" s="1193"/>
      <c r="BD5" s="1193"/>
      <c r="BE5" s="1193"/>
      <c r="BF5" s="1193"/>
      <c r="BG5" s="1193"/>
      <c r="BH5" s="1193"/>
      <c r="BI5" s="1193"/>
      <c r="BJ5" s="1193"/>
      <c r="BK5" s="1193"/>
      <c r="BL5" s="1193"/>
      <c r="BM5" s="1193"/>
      <c r="BN5" s="1193"/>
      <c r="BO5" s="1193"/>
      <c r="BP5" s="1193"/>
      <c r="BQ5" s="1193"/>
      <c r="BR5" s="1193"/>
      <c r="BS5" s="1193"/>
      <c r="BT5" s="1193"/>
      <c r="BU5" s="1193"/>
      <c r="BV5" s="1193"/>
      <c r="BW5" s="1193"/>
      <c r="BX5" s="1193"/>
      <c r="BY5" s="1193"/>
      <c r="BZ5" s="1193"/>
      <c r="CA5" s="1193"/>
      <c r="CB5" s="1193"/>
      <c r="CC5" s="1193"/>
      <c r="CD5" s="1193"/>
      <c r="CE5" s="1193"/>
      <c r="CF5" s="1193"/>
      <c r="CG5" s="1193"/>
      <c r="CH5" s="1193"/>
      <c r="CI5" s="1193"/>
      <c r="CJ5" s="1193"/>
      <c r="CK5" s="1193"/>
      <c r="CL5" s="1193"/>
      <c r="CM5" s="1193"/>
      <c r="CN5" s="1193"/>
      <c r="CO5" s="1193"/>
      <c r="CP5" s="1193"/>
      <c r="CQ5" s="1193"/>
      <c r="CR5" s="1193"/>
      <c r="CS5" s="1193"/>
      <c r="CT5" s="1193"/>
      <c r="CU5" s="1193"/>
      <c r="CV5" s="1193"/>
      <c r="CW5" s="1193"/>
      <c r="CX5" s="1193"/>
      <c r="CY5" s="1193"/>
      <c r="CZ5" s="1193"/>
      <c r="DA5" s="1193"/>
      <c r="DB5" s="1193"/>
      <c r="DC5" s="1193"/>
      <c r="DD5" s="1193"/>
      <c r="DE5" s="1193"/>
      <c r="DF5" s="1193"/>
      <c r="DG5" s="1193"/>
      <c r="DH5" s="1193"/>
      <c r="DI5" s="1193"/>
      <c r="DJ5" s="1193"/>
      <c r="DK5" s="1193"/>
      <c r="DL5" s="1193"/>
      <c r="DM5" s="1193"/>
      <c r="DN5" s="1193"/>
      <c r="DO5" s="1193"/>
      <c r="DP5" s="1193"/>
      <c r="DQ5" s="1193"/>
      <c r="DR5" s="1193"/>
      <c r="DS5" s="1193"/>
      <c r="DT5" s="1193"/>
      <c r="DU5" s="1193"/>
      <c r="DV5" s="1193"/>
      <c r="DW5" s="1193"/>
      <c r="DX5" s="1193"/>
      <c r="DY5" s="1193"/>
      <c r="DZ5" s="1193"/>
      <c r="EA5" s="1193"/>
      <c r="EB5" s="1193"/>
      <c r="EC5" s="1193"/>
      <c r="ED5" s="1193"/>
      <c r="EE5" s="1193"/>
      <c r="EF5" s="1193"/>
      <c r="EG5" s="1193"/>
      <c r="EH5" s="1193"/>
      <c r="EI5" s="1193"/>
      <c r="EJ5" s="1193"/>
      <c r="EK5" s="1193"/>
      <c r="EL5" s="1193"/>
      <c r="EM5" s="1193"/>
      <c r="EN5" s="1193"/>
      <c r="EO5" s="1193"/>
      <c r="EP5" s="1193"/>
      <c r="EQ5" s="1193"/>
      <c r="ER5" s="1193"/>
      <c r="ES5" s="1193"/>
      <c r="ET5" s="1193"/>
      <c r="EU5" s="1193"/>
      <c r="EV5" s="1193"/>
      <c r="EW5" s="1193"/>
      <c r="EX5" s="1193"/>
      <c r="EY5" s="1193"/>
      <c r="EZ5" s="1193"/>
      <c r="FA5" s="1193"/>
      <c r="FB5" s="1193"/>
      <c r="FC5" s="1193"/>
      <c r="FD5" s="1193"/>
      <c r="FE5" s="1193"/>
      <c r="FF5" s="1193"/>
      <c r="FG5" s="1193"/>
      <c r="FH5" s="1193"/>
      <c r="FI5" s="1193"/>
      <c r="FJ5" s="1193"/>
      <c r="FK5" s="1193"/>
      <c r="FL5" s="1193"/>
      <c r="FM5" s="1193"/>
      <c r="FN5" s="1193"/>
      <c r="FO5" s="1193"/>
      <c r="FP5" s="1193"/>
      <c r="FQ5" s="1193"/>
      <c r="FR5" s="1193"/>
      <c r="FS5" s="1193"/>
      <c r="FT5" s="1193"/>
      <c r="FU5" s="1193"/>
      <c r="FV5" s="1193"/>
      <c r="FW5" s="1193"/>
      <c r="FX5" s="1193"/>
      <c r="FY5" s="1193"/>
      <c r="FZ5" s="1193"/>
      <c r="GA5" s="1193"/>
      <c r="GB5" s="1193"/>
      <c r="GC5" s="1193"/>
      <c r="GD5" s="1193"/>
      <c r="GE5" s="1193"/>
      <c r="GF5" s="1193"/>
      <c r="GG5" s="1193"/>
      <c r="GH5" s="1193"/>
      <c r="GI5" s="1193"/>
      <c r="GJ5" s="1193"/>
      <c r="GK5" s="1193"/>
      <c r="GL5" s="1193"/>
      <c r="GM5" s="1193"/>
      <c r="GN5" s="1193"/>
      <c r="GO5" s="1193"/>
      <c r="GP5" s="1193"/>
      <c r="GQ5" s="1193"/>
      <c r="GR5" s="1193"/>
      <c r="GS5" s="1193"/>
      <c r="GT5" s="1193"/>
      <c r="GU5" s="1193"/>
      <c r="GV5" s="1193"/>
      <c r="GW5" s="1193"/>
      <c r="GX5" s="1193"/>
      <c r="GY5" s="1193"/>
      <c r="GZ5" s="1193"/>
      <c r="HA5" s="1193"/>
      <c r="HB5" s="1193"/>
      <c r="HC5" s="1193"/>
      <c r="HD5" s="1193"/>
      <c r="HE5" s="1193"/>
      <c r="HF5" s="1193"/>
      <c r="HG5" s="1193"/>
      <c r="HH5" s="1193"/>
      <c r="HI5" s="1193"/>
      <c r="HJ5" s="1193"/>
      <c r="HK5" s="1193"/>
      <c r="HL5" s="1193"/>
      <c r="HM5" s="1193"/>
      <c r="HN5" s="1193"/>
      <c r="HO5" s="1193"/>
      <c r="HP5" s="1193"/>
      <c r="HQ5" s="1193"/>
      <c r="HR5" s="1193"/>
      <c r="HS5" s="1193"/>
      <c r="HT5" s="1193"/>
      <c r="HU5" s="1193"/>
      <c r="HV5" s="1193"/>
      <c r="HW5" s="1193"/>
      <c r="HX5" s="1193"/>
      <c r="HY5" s="1193"/>
      <c r="HZ5" s="1193"/>
      <c r="IA5" s="1193"/>
      <c r="IB5" s="1193"/>
      <c r="IC5" s="1193"/>
      <c r="ID5" s="1193"/>
      <c r="IE5" s="1193"/>
      <c r="IF5" s="1193"/>
      <c r="IG5" s="1193"/>
      <c r="IH5" s="1193"/>
      <c r="II5" s="1193"/>
      <c r="IJ5" s="1193"/>
      <c r="IK5" s="1193"/>
      <c r="IL5" s="1193"/>
      <c r="IM5" s="1193"/>
      <c r="IN5" s="1193"/>
      <c r="IO5" s="1193"/>
      <c r="IP5" s="1193"/>
      <c r="IQ5" s="1193"/>
      <c r="IR5" s="1193"/>
      <c r="IS5" s="1193"/>
      <c r="IT5" s="1193"/>
      <c r="IU5" s="1193"/>
      <c r="IV5" s="1193"/>
      <c r="IW5" s="1193"/>
      <c r="IX5" s="1193"/>
      <c r="IY5" s="1193"/>
      <c r="IZ5" s="1193"/>
      <c r="JA5" s="1193"/>
      <c r="JB5" s="1193"/>
      <c r="JC5" s="1193"/>
      <c r="JD5" s="1193"/>
      <c r="JE5" s="1193"/>
      <c r="JF5" s="1193"/>
      <c r="JG5" s="1193"/>
      <c r="JH5" s="1193"/>
      <c r="JI5" s="1193"/>
      <c r="JJ5" s="1193"/>
      <c r="JK5" s="1193"/>
      <c r="JL5" s="1193"/>
      <c r="JM5" s="1193"/>
      <c r="JN5" s="1193"/>
      <c r="JO5" s="1193"/>
      <c r="JP5" s="1193"/>
      <c r="JQ5" s="1193"/>
      <c r="JR5" s="1193"/>
      <c r="JS5" s="1193"/>
      <c r="JT5" s="1193"/>
      <c r="JU5" s="1193"/>
      <c r="JV5" s="1193"/>
      <c r="JW5" s="1193"/>
      <c r="JX5" s="1193"/>
      <c r="JY5" s="1193"/>
      <c r="JZ5" s="1193"/>
      <c r="KA5" s="1193"/>
      <c r="KB5" s="1193"/>
      <c r="KC5" s="1193"/>
      <c r="KD5" s="1193"/>
      <c r="KE5" s="1193"/>
      <c r="KF5" s="1193"/>
      <c r="KG5" s="1193"/>
      <c r="KH5" s="1193"/>
      <c r="KI5" s="1193"/>
      <c r="KJ5" s="1193"/>
      <c r="KK5" s="1193"/>
      <c r="KL5" s="1193"/>
      <c r="KM5" s="1193"/>
      <c r="KN5" s="1193"/>
      <c r="KO5" s="1193"/>
      <c r="KP5" s="1193"/>
      <c r="KQ5" s="1193"/>
      <c r="KR5" s="1193"/>
      <c r="KS5" s="1193"/>
      <c r="KT5" s="1193"/>
      <c r="KU5" s="1193"/>
      <c r="KV5" s="1193"/>
      <c r="KW5" s="1193"/>
      <c r="KX5" s="1193"/>
      <c r="KY5" s="1193"/>
      <c r="KZ5" s="1193"/>
      <c r="LA5" s="1193"/>
      <c r="LB5" s="1193"/>
      <c r="LC5" s="1193"/>
      <c r="LD5" s="1193"/>
      <c r="LE5" s="1200"/>
      <c r="LF5" s="1200"/>
      <c r="LG5" s="1200"/>
      <c r="LH5" s="1200"/>
      <c r="LI5" s="1200"/>
      <c r="LJ5" s="1200"/>
      <c r="LK5" s="1200"/>
      <c r="LL5" s="1203"/>
    </row>
    <row r="6" s="1014" customFormat="1" ht="47" customHeight="1" spans="1:325">
      <c r="A6" s="1043">
        <v>46030</v>
      </c>
      <c r="B6" s="1044"/>
      <c r="C6" s="1045"/>
      <c r="D6" s="1046" t="s">
        <v>5896</v>
      </c>
      <c r="E6" s="1047"/>
      <c r="F6" s="1046" t="s">
        <v>5897</v>
      </c>
      <c r="G6" s="1048"/>
      <c r="H6" s="1048" t="s">
        <v>5895</v>
      </c>
      <c r="I6" s="1066" t="s">
        <v>5898</v>
      </c>
      <c r="J6" s="1067">
        <v>180</v>
      </c>
      <c r="K6" s="1068">
        <v>0</v>
      </c>
      <c r="L6" s="1068">
        <v>6</v>
      </c>
      <c r="M6" s="1068">
        <f>J6/L6</f>
        <v>30</v>
      </c>
      <c r="N6" s="1069">
        <v>46045</v>
      </c>
      <c r="O6" s="1069">
        <v>46043</v>
      </c>
      <c r="P6" s="1070"/>
      <c r="Q6" s="1096"/>
      <c r="R6" s="1097"/>
      <c r="S6" s="1097" t="s">
        <v>88</v>
      </c>
      <c r="T6" s="1098">
        <v>46030</v>
      </c>
      <c r="U6" s="1099" t="s">
        <v>88</v>
      </c>
      <c r="V6" s="1098"/>
      <c r="W6" s="1100"/>
      <c r="X6" s="1099"/>
      <c r="Y6" s="1126" t="s">
        <v>5899</v>
      </c>
      <c r="Z6" s="1372"/>
      <c r="AA6" s="1363"/>
      <c r="AB6" s="1364"/>
      <c r="AC6" s="1375"/>
      <c r="AD6" s="1376"/>
      <c r="AE6" s="1376">
        <v>6</v>
      </c>
      <c r="AF6" s="1376">
        <f>J6</f>
        <v>180</v>
      </c>
      <c r="AG6" s="1406"/>
      <c r="AH6" s="1407">
        <f>J6/6</f>
        <v>30</v>
      </c>
      <c r="AI6" s="1407"/>
      <c r="AJ6" s="1407"/>
      <c r="AK6" s="1407"/>
      <c r="AL6" s="1407" t="s">
        <v>63</v>
      </c>
      <c r="AM6" s="1473">
        <f>J6</f>
        <v>180</v>
      </c>
      <c r="AN6" s="1407"/>
      <c r="AO6" s="1434">
        <f t="shared" ref="AO6:AO12" si="0">J6/6</f>
        <v>30</v>
      </c>
      <c r="AP6" s="1435">
        <f t="shared" ref="AP6:AP12" si="1">J6/6</f>
        <v>30</v>
      </c>
      <c r="AQ6" s="1435">
        <f t="shared" ref="AQ6:AQ12" si="2">J6/6</f>
        <v>30</v>
      </c>
      <c r="AR6" s="1435">
        <f t="shared" ref="AR6:AR12" si="3">J6/6</f>
        <v>30</v>
      </c>
      <c r="AS6" s="1476">
        <f t="shared" ref="AS6:AS12" si="4">J6/6</f>
        <v>30</v>
      </c>
      <c r="AT6" s="1435">
        <f t="shared" ref="AT6:AT12" si="5">J6/6</f>
        <v>30</v>
      </c>
      <c r="AU6" s="1435"/>
      <c r="AV6" s="1477"/>
      <c r="AW6" s="1436"/>
      <c r="AX6" s="1030"/>
      <c r="AY6" s="1013"/>
      <c r="AZ6" s="1193"/>
      <c r="BA6" s="1193"/>
      <c r="BB6" s="1193"/>
      <c r="BC6" s="1193"/>
      <c r="BD6" s="1193"/>
      <c r="BE6" s="1193"/>
      <c r="BF6" s="1193"/>
      <c r="BG6" s="1193"/>
      <c r="BH6" s="1193"/>
      <c r="BI6" s="1193"/>
      <c r="BJ6" s="1193"/>
      <c r="BK6" s="1193"/>
      <c r="BL6" s="1193"/>
      <c r="BM6" s="1193"/>
      <c r="BN6" s="1193"/>
      <c r="BO6" s="1193"/>
      <c r="BP6" s="1193"/>
      <c r="BQ6" s="1193"/>
      <c r="BR6" s="1193"/>
      <c r="BS6" s="1193"/>
      <c r="BT6" s="1193"/>
      <c r="BU6" s="1193"/>
      <c r="BV6" s="1193"/>
      <c r="BW6" s="1193"/>
      <c r="BX6" s="1193"/>
      <c r="BY6" s="1193"/>
      <c r="BZ6" s="1193"/>
      <c r="CA6" s="1193"/>
      <c r="CB6" s="1193"/>
      <c r="CC6" s="1193"/>
      <c r="CD6" s="1193"/>
      <c r="CE6" s="1193"/>
      <c r="CF6" s="1193"/>
      <c r="CG6" s="1193"/>
      <c r="CH6" s="1193"/>
      <c r="CI6" s="1193"/>
      <c r="CJ6" s="1193"/>
      <c r="CK6" s="1193"/>
      <c r="CL6" s="1193"/>
      <c r="CM6" s="1193"/>
      <c r="CN6" s="1193"/>
      <c r="CO6" s="1193"/>
      <c r="CP6" s="1193"/>
      <c r="CQ6" s="1193"/>
      <c r="CR6" s="1193"/>
      <c r="CS6" s="1193"/>
      <c r="CT6" s="1193"/>
      <c r="CU6" s="1193"/>
      <c r="CV6" s="1193"/>
      <c r="CW6" s="1193"/>
      <c r="CX6" s="1193"/>
      <c r="CY6" s="1193"/>
      <c r="CZ6" s="1193"/>
      <c r="DA6" s="1193"/>
      <c r="DB6" s="1193"/>
      <c r="DC6" s="1193"/>
      <c r="DD6" s="1193"/>
      <c r="DE6" s="1193"/>
      <c r="DF6" s="1193"/>
      <c r="DG6" s="1193"/>
      <c r="DH6" s="1193"/>
      <c r="DI6" s="1193"/>
      <c r="DJ6" s="1193"/>
      <c r="DK6" s="1193"/>
      <c r="DL6" s="1193"/>
      <c r="DM6" s="1193"/>
      <c r="DN6" s="1193"/>
      <c r="DO6" s="1193"/>
      <c r="DP6" s="1193"/>
      <c r="DQ6" s="1193"/>
      <c r="DR6" s="1193"/>
      <c r="DS6" s="1193"/>
      <c r="DT6" s="1193"/>
      <c r="DU6" s="1193"/>
      <c r="DV6" s="1193"/>
      <c r="DW6" s="1193"/>
      <c r="DX6" s="1193"/>
      <c r="DY6" s="1193"/>
      <c r="DZ6" s="1193"/>
      <c r="EA6" s="1193"/>
      <c r="EB6" s="1193"/>
      <c r="EC6" s="1193"/>
      <c r="ED6" s="1193"/>
      <c r="EE6" s="1193"/>
      <c r="EF6" s="1193"/>
      <c r="EG6" s="1193"/>
      <c r="EH6" s="1193"/>
      <c r="EI6" s="1193"/>
      <c r="EJ6" s="1193"/>
      <c r="EK6" s="1193"/>
      <c r="EL6" s="1193"/>
      <c r="EM6" s="1193"/>
      <c r="EN6" s="1193"/>
      <c r="EO6" s="1193"/>
      <c r="EP6" s="1193"/>
      <c r="EQ6" s="1193"/>
      <c r="ER6" s="1193"/>
      <c r="ES6" s="1193"/>
      <c r="ET6" s="1193"/>
      <c r="EU6" s="1193"/>
      <c r="EV6" s="1193"/>
      <c r="EW6" s="1193"/>
      <c r="EX6" s="1193"/>
      <c r="EY6" s="1193"/>
      <c r="EZ6" s="1193"/>
      <c r="FA6" s="1193"/>
      <c r="FB6" s="1193"/>
      <c r="FC6" s="1193"/>
      <c r="FD6" s="1193"/>
      <c r="FE6" s="1193"/>
      <c r="FF6" s="1193"/>
      <c r="FG6" s="1193"/>
      <c r="FH6" s="1193"/>
      <c r="FI6" s="1193"/>
      <c r="FJ6" s="1193"/>
      <c r="FK6" s="1193"/>
      <c r="FL6" s="1193"/>
      <c r="FM6" s="1193"/>
      <c r="FN6" s="1193"/>
      <c r="FO6" s="1193"/>
      <c r="FP6" s="1193"/>
      <c r="FQ6" s="1193"/>
      <c r="FR6" s="1193"/>
      <c r="FS6" s="1193"/>
      <c r="FT6" s="1193"/>
      <c r="FU6" s="1193"/>
      <c r="FV6" s="1193"/>
      <c r="FW6" s="1193"/>
      <c r="FX6" s="1193"/>
      <c r="FY6" s="1193"/>
      <c r="FZ6" s="1193"/>
      <c r="GA6" s="1193"/>
      <c r="GB6" s="1193"/>
      <c r="GC6" s="1193"/>
      <c r="GD6" s="1193"/>
      <c r="GE6" s="1193"/>
      <c r="GF6" s="1193"/>
      <c r="GG6" s="1193"/>
      <c r="GH6" s="1193"/>
      <c r="GI6" s="1193"/>
      <c r="GJ6" s="1193"/>
      <c r="GK6" s="1193"/>
      <c r="GL6" s="1193"/>
      <c r="GM6" s="1193"/>
      <c r="GN6" s="1193"/>
      <c r="GO6" s="1193"/>
      <c r="GP6" s="1193"/>
      <c r="GQ6" s="1193"/>
      <c r="GR6" s="1193"/>
      <c r="GS6" s="1193"/>
      <c r="GT6" s="1193"/>
      <c r="GU6" s="1193"/>
      <c r="GV6" s="1193"/>
      <c r="GW6" s="1193"/>
      <c r="GX6" s="1193"/>
      <c r="GY6" s="1193"/>
      <c r="GZ6" s="1193"/>
      <c r="HA6" s="1193"/>
      <c r="HB6" s="1193"/>
      <c r="HC6" s="1193"/>
      <c r="HD6" s="1193"/>
      <c r="HE6" s="1193"/>
      <c r="HF6" s="1193"/>
      <c r="HG6" s="1193"/>
      <c r="HH6" s="1193"/>
      <c r="HI6" s="1193"/>
      <c r="HJ6" s="1193"/>
      <c r="HK6" s="1193"/>
      <c r="HL6" s="1193"/>
      <c r="HM6" s="1193"/>
      <c r="HN6" s="1193"/>
      <c r="HO6" s="1193"/>
      <c r="HP6" s="1193"/>
      <c r="HQ6" s="1193"/>
      <c r="HR6" s="1193"/>
      <c r="HS6" s="1193"/>
      <c r="HT6" s="1193"/>
      <c r="HU6" s="1193"/>
      <c r="HV6" s="1193"/>
      <c r="HW6" s="1193"/>
      <c r="HX6" s="1193"/>
      <c r="HY6" s="1193"/>
      <c r="HZ6" s="1193"/>
      <c r="IA6" s="1193"/>
      <c r="IB6" s="1193"/>
      <c r="IC6" s="1193"/>
      <c r="ID6" s="1193"/>
      <c r="IE6" s="1193"/>
      <c r="IF6" s="1193"/>
      <c r="IG6" s="1193"/>
      <c r="IH6" s="1193"/>
      <c r="II6" s="1193"/>
      <c r="IJ6" s="1193"/>
      <c r="IK6" s="1193"/>
      <c r="IL6" s="1193"/>
      <c r="IM6" s="1193"/>
      <c r="IN6" s="1193"/>
      <c r="IO6" s="1193"/>
      <c r="IP6" s="1193"/>
      <c r="IQ6" s="1193"/>
      <c r="IR6" s="1193"/>
      <c r="IS6" s="1193"/>
      <c r="IT6" s="1193"/>
      <c r="IU6" s="1193"/>
      <c r="IV6" s="1193"/>
      <c r="IW6" s="1193"/>
      <c r="IX6" s="1193"/>
      <c r="IY6" s="1193"/>
      <c r="IZ6" s="1193"/>
      <c r="JA6" s="1193"/>
      <c r="JB6" s="1193"/>
      <c r="JC6" s="1193"/>
      <c r="JD6" s="1193"/>
      <c r="JE6" s="1193"/>
      <c r="JF6" s="1193"/>
      <c r="JG6" s="1193"/>
      <c r="JH6" s="1193"/>
      <c r="JI6" s="1193"/>
      <c r="JJ6" s="1193"/>
      <c r="JK6" s="1193"/>
      <c r="JL6" s="1193"/>
      <c r="JM6" s="1193"/>
      <c r="JN6" s="1193"/>
      <c r="JO6" s="1193"/>
      <c r="JP6" s="1193"/>
      <c r="JQ6" s="1193"/>
      <c r="JR6" s="1193"/>
      <c r="JS6" s="1193"/>
      <c r="JT6" s="1193"/>
      <c r="JU6" s="1193"/>
      <c r="JV6" s="1193"/>
      <c r="JW6" s="1193"/>
      <c r="JX6" s="1193"/>
      <c r="JY6" s="1193"/>
      <c r="JZ6" s="1193"/>
      <c r="KA6" s="1193"/>
      <c r="KB6" s="1193"/>
      <c r="KC6" s="1193"/>
      <c r="KD6" s="1193"/>
      <c r="KE6" s="1193"/>
      <c r="KF6" s="1193"/>
      <c r="KG6" s="1193"/>
      <c r="KH6" s="1193"/>
      <c r="KI6" s="1193"/>
      <c r="KJ6" s="1193"/>
      <c r="KK6" s="1193"/>
      <c r="KL6" s="1193"/>
      <c r="KM6" s="1193"/>
      <c r="KN6" s="1193"/>
      <c r="KO6" s="1193"/>
      <c r="KP6" s="1193"/>
      <c r="KQ6" s="1193"/>
      <c r="KR6" s="1193"/>
      <c r="KS6" s="1193"/>
      <c r="KT6" s="1193"/>
      <c r="KU6" s="1193"/>
      <c r="KV6" s="1193"/>
      <c r="KW6" s="1193"/>
      <c r="KX6" s="1193"/>
      <c r="KY6" s="1193"/>
      <c r="KZ6" s="1193"/>
      <c r="LA6" s="1193"/>
      <c r="LB6" s="1193"/>
      <c r="LC6" s="1193"/>
      <c r="LD6" s="1193"/>
      <c r="LE6" s="1193"/>
      <c r="LF6" s="1200"/>
      <c r="LG6" s="1200"/>
      <c r="LH6" s="1200"/>
      <c r="LI6" s="1200"/>
      <c r="LJ6" s="1200"/>
      <c r="LK6" s="1200"/>
      <c r="LL6" s="1200"/>
      <c r="LM6" s="1203"/>
    </row>
    <row r="7" s="1015" customFormat="1" ht="47" customHeight="1" spans="1:325">
      <c r="A7" s="1043">
        <v>46045</v>
      </c>
      <c r="B7" s="1044" t="s">
        <v>3453</v>
      </c>
      <c r="C7" s="1045" t="s">
        <v>3454</v>
      </c>
      <c r="D7" s="1046">
        <v>4500192205</v>
      </c>
      <c r="E7" s="1047"/>
      <c r="F7" s="1046" t="s">
        <v>5900</v>
      </c>
      <c r="G7" s="1048" t="s">
        <v>5901</v>
      </c>
      <c r="H7" s="1048" t="s">
        <v>5901</v>
      </c>
      <c r="I7" s="1066" t="s">
        <v>5902</v>
      </c>
      <c r="J7" s="1067">
        <v>2004</v>
      </c>
      <c r="K7" s="1068">
        <v>0</v>
      </c>
      <c r="L7" s="1068">
        <v>6</v>
      </c>
      <c r="M7" s="1068">
        <f t="shared" ref="M7:M12" si="6">J7/L7</f>
        <v>334</v>
      </c>
      <c r="N7" s="1069">
        <v>46125</v>
      </c>
      <c r="O7" s="1069">
        <v>46123</v>
      </c>
      <c r="P7" s="1070"/>
      <c r="Q7" s="1096" t="s">
        <v>5903</v>
      </c>
      <c r="R7" s="1097"/>
      <c r="S7" s="1097" t="s">
        <v>88</v>
      </c>
      <c r="T7" s="1098">
        <v>46051</v>
      </c>
      <c r="U7" s="1099" t="s">
        <v>88</v>
      </c>
      <c r="V7" s="1098"/>
      <c r="W7" s="1100"/>
      <c r="X7" s="1099"/>
      <c r="Y7" s="1132" t="s">
        <v>5904</v>
      </c>
      <c r="Z7" s="1372" t="s">
        <v>5905</v>
      </c>
      <c r="AA7" s="1363">
        <v>4.6</v>
      </c>
      <c r="AB7" s="1364">
        <f t="shared" ref="AB7:AB12" si="7">AA7*J7</f>
        <v>9218.4</v>
      </c>
      <c r="AC7" s="1375"/>
      <c r="AD7" s="1376"/>
      <c r="AE7" s="1376">
        <v>6</v>
      </c>
      <c r="AF7" s="1376"/>
      <c r="AG7" s="1406">
        <f t="shared" ref="AG7:AG12" si="8">J7</f>
        <v>2004</v>
      </c>
      <c r="AH7" s="1407"/>
      <c r="AI7" s="1407"/>
      <c r="AJ7" s="1407"/>
      <c r="AK7" s="1407"/>
      <c r="AL7" s="1407" t="s">
        <v>5401</v>
      </c>
      <c r="AM7" s="1473"/>
      <c r="AN7" s="1407">
        <f t="shared" ref="AN7:AN12" si="9">J7</f>
        <v>2004</v>
      </c>
      <c r="AO7" s="1434">
        <f t="shared" si="0"/>
        <v>334</v>
      </c>
      <c r="AP7" s="1435">
        <f t="shared" si="1"/>
        <v>334</v>
      </c>
      <c r="AQ7" s="1435">
        <f t="shared" si="2"/>
        <v>334</v>
      </c>
      <c r="AR7" s="1435">
        <f t="shared" si="3"/>
        <v>334</v>
      </c>
      <c r="AS7" s="1476">
        <f t="shared" si="4"/>
        <v>334</v>
      </c>
      <c r="AT7" s="1435">
        <f t="shared" si="5"/>
        <v>334</v>
      </c>
      <c r="AU7" s="1178" t="s">
        <v>551</v>
      </c>
      <c r="AV7" s="1178" t="s">
        <v>552</v>
      </c>
      <c r="AW7" s="1478"/>
      <c r="AX7" s="1194"/>
      <c r="AY7" s="1195"/>
      <c r="AZ7" s="1196"/>
      <c r="BA7" s="1196"/>
      <c r="BB7" s="1196"/>
      <c r="BC7" s="1196"/>
      <c r="BD7" s="1196"/>
      <c r="BE7" s="1196"/>
      <c r="BF7" s="1196"/>
      <c r="BG7" s="1196"/>
      <c r="BH7" s="1196"/>
      <c r="BI7" s="1196"/>
      <c r="BJ7" s="1196"/>
      <c r="BK7" s="1196"/>
      <c r="BL7" s="1196"/>
      <c r="BM7" s="1196"/>
      <c r="BN7" s="1196"/>
      <c r="BO7" s="1196"/>
      <c r="BP7" s="1196"/>
      <c r="BQ7" s="1196"/>
      <c r="BR7" s="1196"/>
      <c r="BS7" s="1196"/>
      <c r="BT7" s="1196"/>
      <c r="BU7" s="1196"/>
      <c r="BV7" s="1196"/>
      <c r="BW7" s="1196"/>
      <c r="BX7" s="1196"/>
      <c r="BY7" s="1196"/>
      <c r="BZ7" s="1196"/>
      <c r="CA7" s="1196"/>
      <c r="CB7" s="1196"/>
      <c r="CC7" s="1196"/>
      <c r="CD7" s="1196"/>
      <c r="CE7" s="1196"/>
      <c r="CF7" s="1196"/>
      <c r="CG7" s="1196"/>
      <c r="CH7" s="1196"/>
      <c r="CI7" s="1196"/>
      <c r="CJ7" s="1196"/>
      <c r="CK7" s="1196"/>
      <c r="CL7" s="1196"/>
      <c r="CM7" s="1196"/>
      <c r="CN7" s="1196"/>
      <c r="CO7" s="1196"/>
      <c r="CP7" s="1196"/>
      <c r="CQ7" s="1196"/>
      <c r="CR7" s="1196"/>
      <c r="CS7" s="1196"/>
      <c r="CT7" s="1196"/>
      <c r="CU7" s="1196"/>
      <c r="CV7" s="1196"/>
      <c r="CW7" s="1196"/>
      <c r="CX7" s="1196"/>
      <c r="CY7" s="1196"/>
      <c r="CZ7" s="1196"/>
      <c r="DA7" s="1196"/>
      <c r="DB7" s="1196"/>
      <c r="DC7" s="1196"/>
      <c r="DD7" s="1196"/>
      <c r="DE7" s="1196"/>
      <c r="DF7" s="1196"/>
      <c r="DG7" s="1196"/>
      <c r="DH7" s="1196"/>
      <c r="DI7" s="1196"/>
      <c r="DJ7" s="1196"/>
      <c r="DK7" s="1196"/>
      <c r="DL7" s="1196"/>
      <c r="DM7" s="1196"/>
      <c r="DN7" s="1196"/>
      <c r="DO7" s="1196"/>
      <c r="DP7" s="1196"/>
      <c r="DQ7" s="1196"/>
      <c r="DR7" s="1196"/>
      <c r="DS7" s="1196"/>
      <c r="DT7" s="1196"/>
      <c r="DU7" s="1196"/>
      <c r="DV7" s="1196"/>
      <c r="DW7" s="1196"/>
      <c r="DX7" s="1196"/>
      <c r="DY7" s="1196"/>
      <c r="DZ7" s="1196"/>
      <c r="EA7" s="1196"/>
      <c r="EB7" s="1196"/>
      <c r="EC7" s="1196"/>
      <c r="ED7" s="1196"/>
      <c r="EE7" s="1196"/>
      <c r="EF7" s="1196"/>
      <c r="EG7" s="1196"/>
      <c r="EH7" s="1196"/>
      <c r="EI7" s="1196"/>
      <c r="EJ7" s="1196"/>
      <c r="EK7" s="1196"/>
      <c r="EL7" s="1196"/>
      <c r="EM7" s="1196"/>
      <c r="EN7" s="1196"/>
      <c r="EO7" s="1196"/>
      <c r="EP7" s="1196"/>
      <c r="EQ7" s="1196"/>
      <c r="ER7" s="1196"/>
      <c r="ES7" s="1196"/>
      <c r="ET7" s="1196"/>
      <c r="EU7" s="1196"/>
      <c r="EV7" s="1196"/>
      <c r="EW7" s="1196"/>
      <c r="EX7" s="1196"/>
      <c r="EY7" s="1196"/>
      <c r="EZ7" s="1196"/>
      <c r="FA7" s="1196"/>
      <c r="FB7" s="1196"/>
      <c r="FC7" s="1196"/>
      <c r="FD7" s="1196"/>
      <c r="FE7" s="1196"/>
      <c r="FF7" s="1196"/>
      <c r="FG7" s="1196"/>
      <c r="FH7" s="1196"/>
      <c r="FI7" s="1196"/>
      <c r="FJ7" s="1196"/>
      <c r="FK7" s="1196"/>
      <c r="FL7" s="1196"/>
      <c r="FM7" s="1196"/>
      <c r="FN7" s="1196"/>
      <c r="FO7" s="1196"/>
      <c r="FP7" s="1196"/>
      <c r="FQ7" s="1196"/>
      <c r="FR7" s="1196"/>
      <c r="FS7" s="1196"/>
      <c r="FT7" s="1196"/>
      <c r="FU7" s="1196"/>
      <c r="FV7" s="1196"/>
      <c r="FW7" s="1196"/>
      <c r="FX7" s="1196"/>
      <c r="FY7" s="1196"/>
      <c r="FZ7" s="1196"/>
      <c r="GA7" s="1196"/>
      <c r="GB7" s="1196"/>
      <c r="GC7" s="1196"/>
      <c r="GD7" s="1196"/>
      <c r="GE7" s="1196"/>
      <c r="GF7" s="1196"/>
      <c r="GG7" s="1196"/>
      <c r="GH7" s="1196"/>
      <c r="GI7" s="1196"/>
      <c r="GJ7" s="1196"/>
      <c r="GK7" s="1196"/>
      <c r="GL7" s="1196"/>
      <c r="GM7" s="1196"/>
      <c r="GN7" s="1196"/>
      <c r="GO7" s="1196"/>
      <c r="GP7" s="1196"/>
      <c r="GQ7" s="1196"/>
      <c r="GR7" s="1196"/>
      <c r="GS7" s="1196"/>
      <c r="GT7" s="1196"/>
      <c r="GU7" s="1196"/>
      <c r="GV7" s="1196"/>
      <c r="GW7" s="1196"/>
      <c r="GX7" s="1196"/>
      <c r="GY7" s="1196"/>
      <c r="GZ7" s="1196"/>
      <c r="HA7" s="1196"/>
      <c r="HB7" s="1196"/>
      <c r="HC7" s="1196"/>
      <c r="HD7" s="1196"/>
      <c r="HE7" s="1196"/>
      <c r="HF7" s="1196"/>
      <c r="HG7" s="1196"/>
      <c r="HH7" s="1196"/>
      <c r="HI7" s="1196"/>
      <c r="HJ7" s="1196"/>
      <c r="HK7" s="1196"/>
      <c r="HL7" s="1196"/>
      <c r="HM7" s="1196"/>
      <c r="HN7" s="1196"/>
      <c r="HO7" s="1196"/>
      <c r="HP7" s="1196"/>
      <c r="HQ7" s="1196"/>
      <c r="HR7" s="1196"/>
      <c r="HS7" s="1196"/>
      <c r="HT7" s="1196"/>
      <c r="HU7" s="1196"/>
      <c r="HV7" s="1196"/>
      <c r="HW7" s="1196"/>
      <c r="HX7" s="1196"/>
      <c r="HY7" s="1196"/>
      <c r="HZ7" s="1196"/>
      <c r="IA7" s="1196"/>
      <c r="IB7" s="1196"/>
      <c r="IC7" s="1196"/>
      <c r="ID7" s="1196"/>
      <c r="IE7" s="1196"/>
      <c r="IF7" s="1196"/>
      <c r="IG7" s="1196"/>
      <c r="IH7" s="1196"/>
      <c r="II7" s="1196"/>
      <c r="IJ7" s="1196"/>
      <c r="IK7" s="1196"/>
      <c r="IL7" s="1196"/>
      <c r="IM7" s="1196"/>
      <c r="IN7" s="1196"/>
      <c r="IO7" s="1196"/>
      <c r="IP7" s="1196"/>
      <c r="IQ7" s="1196"/>
      <c r="IR7" s="1196"/>
      <c r="IS7" s="1196"/>
      <c r="IT7" s="1196"/>
      <c r="IU7" s="1196"/>
      <c r="IV7" s="1196"/>
      <c r="IW7" s="1196"/>
      <c r="IX7" s="1196"/>
      <c r="IY7" s="1196"/>
      <c r="IZ7" s="1196"/>
      <c r="JA7" s="1196"/>
      <c r="JB7" s="1196"/>
      <c r="JC7" s="1196"/>
      <c r="JD7" s="1196"/>
      <c r="JE7" s="1196"/>
      <c r="JF7" s="1196"/>
      <c r="JG7" s="1196"/>
      <c r="JH7" s="1196"/>
      <c r="JI7" s="1196"/>
      <c r="JJ7" s="1196"/>
      <c r="JK7" s="1196"/>
      <c r="JL7" s="1196"/>
      <c r="JM7" s="1196"/>
      <c r="JN7" s="1196"/>
      <c r="JO7" s="1196"/>
      <c r="JP7" s="1196"/>
      <c r="JQ7" s="1196"/>
      <c r="JR7" s="1196"/>
      <c r="JS7" s="1196"/>
      <c r="JT7" s="1196"/>
      <c r="JU7" s="1196"/>
      <c r="JV7" s="1196"/>
      <c r="JW7" s="1196"/>
      <c r="JX7" s="1196"/>
      <c r="JY7" s="1196"/>
      <c r="JZ7" s="1196"/>
      <c r="KA7" s="1196"/>
      <c r="KB7" s="1196"/>
      <c r="KC7" s="1196"/>
      <c r="KD7" s="1196"/>
      <c r="KE7" s="1196"/>
      <c r="KF7" s="1196"/>
      <c r="KG7" s="1196"/>
      <c r="KH7" s="1196"/>
      <c r="KI7" s="1196"/>
      <c r="KJ7" s="1196"/>
      <c r="KK7" s="1196"/>
      <c r="KL7" s="1196"/>
      <c r="KM7" s="1196"/>
      <c r="KN7" s="1196"/>
      <c r="KO7" s="1196"/>
      <c r="KP7" s="1196"/>
      <c r="KQ7" s="1196"/>
      <c r="KR7" s="1196"/>
      <c r="KS7" s="1196"/>
      <c r="KT7" s="1196"/>
      <c r="KU7" s="1196"/>
      <c r="KV7" s="1196"/>
      <c r="KW7" s="1196"/>
      <c r="KX7" s="1196"/>
      <c r="KY7" s="1196"/>
      <c r="KZ7" s="1196"/>
      <c r="LA7" s="1196"/>
      <c r="LB7" s="1196"/>
      <c r="LC7" s="1196"/>
      <c r="LD7" s="1196"/>
      <c r="LE7" s="1196"/>
      <c r="LF7" s="1201"/>
      <c r="LG7" s="1201"/>
      <c r="LH7" s="1201"/>
      <c r="LI7" s="1201"/>
      <c r="LJ7" s="1201"/>
      <c r="LK7" s="1201"/>
      <c r="LL7" s="1201"/>
      <c r="LM7" s="1204"/>
    </row>
    <row r="8" s="1015" customFormat="1" ht="47" customHeight="1" spans="1:325">
      <c r="A8" s="1043">
        <v>46045</v>
      </c>
      <c r="B8" s="1044" t="s">
        <v>3453</v>
      </c>
      <c r="C8" s="1045" t="s">
        <v>3454</v>
      </c>
      <c r="D8" s="1046">
        <v>4500192205</v>
      </c>
      <c r="E8" s="1047"/>
      <c r="F8" s="1046" t="s">
        <v>5906</v>
      </c>
      <c r="G8" s="1048" t="s">
        <v>5901</v>
      </c>
      <c r="H8" s="1048" t="s">
        <v>5907</v>
      </c>
      <c r="I8" s="1066" t="s">
        <v>5902</v>
      </c>
      <c r="J8" s="1067">
        <v>2004</v>
      </c>
      <c r="K8" s="1068">
        <v>0</v>
      </c>
      <c r="L8" s="1068">
        <v>6</v>
      </c>
      <c r="M8" s="1068">
        <f t="shared" si="6"/>
        <v>334</v>
      </c>
      <c r="N8" s="1069">
        <v>46125</v>
      </c>
      <c r="O8" s="1069">
        <v>46123</v>
      </c>
      <c r="P8" s="1070"/>
      <c r="Q8" s="1096" t="s">
        <v>5903</v>
      </c>
      <c r="R8" s="1097"/>
      <c r="S8" s="1097" t="s">
        <v>88</v>
      </c>
      <c r="T8" s="1098">
        <v>46051</v>
      </c>
      <c r="U8" s="1099" t="s">
        <v>88</v>
      </c>
      <c r="V8" s="1098"/>
      <c r="W8" s="1100"/>
      <c r="X8" s="1099"/>
      <c r="Y8" s="1132" t="s">
        <v>5904</v>
      </c>
      <c r="Z8" s="1372" t="s">
        <v>5905</v>
      </c>
      <c r="AA8" s="1363">
        <v>4.6</v>
      </c>
      <c r="AB8" s="1364">
        <f t="shared" si="7"/>
        <v>9218.4</v>
      </c>
      <c r="AC8" s="1375"/>
      <c r="AD8" s="1376"/>
      <c r="AE8" s="1376">
        <v>6</v>
      </c>
      <c r="AF8" s="1376"/>
      <c r="AG8" s="1406">
        <f t="shared" si="8"/>
        <v>2004</v>
      </c>
      <c r="AH8" s="1407"/>
      <c r="AI8" s="1407"/>
      <c r="AJ8" s="1407"/>
      <c r="AK8" s="1407"/>
      <c r="AL8" s="1407" t="s">
        <v>5401</v>
      </c>
      <c r="AM8" s="1473"/>
      <c r="AN8" s="1407">
        <f t="shared" si="9"/>
        <v>2004</v>
      </c>
      <c r="AO8" s="1434">
        <f t="shared" si="0"/>
        <v>334</v>
      </c>
      <c r="AP8" s="1435">
        <f t="shared" si="1"/>
        <v>334</v>
      </c>
      <c r="AQ8" s="1435">
        <f t="shared" si="2"/>
        <v>334</v>
      </c>
      <c r="AR8" s="1435">
        <f t="shared" si="3"/>
        <v>334</v>
      </c>
      <c r="AS8" s="1476">
        <f t="shared" si="4"/>
        <v>334</v>
      </c>
      <c r="AT8" s="1435">
        <f t="shared" si="5"/>
        <v>334</v>
      </c>
      <c r="AU8" s="1178" t="s">
        <v>551</v>
      </c>
      <c r="AV8" s="1178" t="s">
        <v>552</v>
      </c>
      <c r="AW8" s="1478"/>
      <c r="AX8" s="1194"/>
      <c r="AY8" s="1195"/>
      <c r="AZ8" s="1196"/>
      <c r="BA8" s="1196"/>
      <c r="BB8" s="1196"/>
      <c r="BC8" s="1196"/>
      <c r="BD8" s="1196"/>
      <c r="BE8" s="1196"/>
      <c r="BF8" s="1196"/>
      <c r="BG8" s="1196"/>
      <c r="BH8" s="1196"/>
      <c r="BI8" s="1196"/>
      <c r="BJ8" s="1196"/>
      <c r="BK8" s="1196"/>
      <c r="BL8" s="1196"/>
      <c r="BM8" s="1196"/>
      <c r="BN8" s="1196"/>
      <c r="BO8" s="1196"/>
      <c r="BP8" s="1196"/>
      <c r="BQ8" s="1196"/>
      <c r="BR8" s="1196"/>
      <c r="BS8" s="1196"/>
      <c r="BT8" s="1196"/>
      <c r="BU8" s="1196"/>
      <c r="BV8" s="1196"/>
      <c r="BW8" s="1196"/>
      <c r="BX8" s="1196"/>
      <c r="BY8" s="1196"/>
      <c r="BZ8" s="1196"/>
      <c r="CA8" s="1196"/>
      <c r="CB8" s="1196"/>
      <c r="CC8" s="1196"/>
      <c r="CD8" s="1196"/>
      <c r="CE8" s="1196"/>
      <c r="CF8" s="1196"/>
      <c r="CG8" s="1196"/>
      <c r="CH8" s="1196"/>
      <c r="CI8" s="1196"/>
      <c r="CJ8" s="1196"/>
      <c r="CK8" s="1196"/>
      <c r="CL8" s="1196"/>
      <c r="CM8" s="1196"/>
      <c r="CN8" s="1196"/>
      <c r="CO8" s="1196"/>
      <c r="CP8" s="1196"/>
      <c r="CQ8" s="1196"/>
      <c r="CR8" s="1196"/>
      <c r="CS8" s="1196"/>
      <c r="CT8" s="1196"/>
      <c r="CU8" s="1196"/>
      <c r="CV8" s="1196"/>
      <c r="CW8" s="1196"/>
      <c r="CX8" s="1196"/>
      <c r="CY8" s="1196"/>
      <c r="CZ8" s="1196"/>
      <c r="DA8" s="1196"/>
      <c r="DB8" s="1196"/>
      <c r="DC8" s="1196"/>
      <c r="DD8" s="1196"/>
      <c r="DE8" s="1196"/>
      <c r="DF8" s="1196"/>
      <c r="DG8" s="1196"/>
      <c r="DH8" s="1196"/>
      <c r="DI8" s="1196"/>
      <c r="DJ8" s="1196"/>
      <c r="DK8" s="1196"/>
      <c r="DL8" s="1196"/>
      <c r="DM8" s="1196"/>
      <c r="DN8" s="1196"/>
      <c r="DO8" s="1196"/>
      <c r="DP8" s="1196"/>
      <c r="DQ8" s="1196"/>
      <c r="DR8" s="1196"/>
      <c r="DS8" s="1196"/>
      <c r="DT8" s="1196"/>
      <c r="DU8" s="1196"/>
      <c r="DV8" s="1196"/>
      <c r="DW8" s="1196"/>
      <c r="DX8" s="1196"/>
      <c r="DY8" s="1196"/>
      <c r="DZ8" s="1196"/>
      <c r="EA8" s="1196"/>
      <c r="EB8" s="1196"/>
      <c r="EC8" s="1196"/>
      <c r="ED8" s="1196"/>
      <c r="EE8" s="1196"/>
      <c r="EF8" s="1196"/>
      <c r="EG8" s="1196"/>
      <c r="EH8" s="1196"/>
      <c r="EI8" s="1196"/>
      <c r="EJ8" s="1196"/>
      <c r="EK8" s="1196"/>
      <c r="EL8" s="1196"/>
      <c r="EM8" s="1196"/>
      <c r="EN8" s="1196"/>
      <c r="EO8" s="1196"/>
      <c r="EP8" s="1196"/>
      <c r="EQ8" s="1196"/>
      <c r="ER8" s="1196"/>
      <c r="ES8" s="1196"/>
      <c r="ET8" s="1196"/>
      <c r="EU8" s="1196"/>
      <c r="EV8" s="1196"/>
      <c r="EW8" s="1196"/>
      <c r="EX8" s="1196"/>
      <c r="EY8" s="1196"/>
      <c r="EZ8" s="1196"/>
      <c r="FA8" s="1196"/>
      <c r="FB8" s="1196"/>
      <c r="FC8" s="1196"/>
      <c r="FD8" s="1196"/>
      <c r="FE8" s="1196"/>
      <c r="FF8" s="1196"/>
      <c r="FG8" s="1196"/>
      <c r="FH8" s="1196"/>
      <c r="FI8" s="1196"/>
      <c r="FJ8" s="1196"/>
      <c r="FK8" s="1196"/>
      <c r="FL8" s="1196"/>
      <c r="FM8" s="1196"/>
      <c r="FN8" s="1196"/>
      <c r="FO8" s="1196"/>
      <c r="FP8" s="1196"/>
      <c r="FQ8" s="1196"/>
      <c r="FR8" s="1196"/>
      <c r="FS8" s="1196"/>
      <c r="FT8" s="1196"/>
      <c r="FU8" s="1196"/>
      <c r="FV8" s="1196"/>
      <c r="FW8" s="1196"/>
      <c r="FX8" s="1196"/>
      <c r="FY8" s="1196"/>
      <c r="FZ8" s="1196"/>
      <c r="GA8" s="1196"/>
      <c r="GB8" s="1196"/>
      <c r="GC8" s="1196"/>
      <c r="GD8" s="1196"/>
      <c r="GE8" s="1196"/>
      <c r="GF8" s="1196"/>
      <c r="GG8" s="1196"/>
      <c r="GH8" s="1196"/>
      <c r="GI8" s="1196"/>
      <c r="GJ8" s="1196"/>
      <c r="GK8" s="1196"/>
      <c r="GL8" s="1196"/>
      <c r="GM8" s="1196"/>
      <c r="GN8" s="1196"/>
      <c r="GO8" s="1196"/>
      <c r="GP8" s="1196"/>
      <c r="GQ8" s="1196"/>
      <c r="GR8" s="1196"/>
      <c r="GS8" s="1196"/>
      <c r="GT8" s="1196"/>
      <c r="GU8" s="1196"/>
      <c r="GV8" s="1196"/>
      <c r="GW8" s="1196"/>
      <c r="GX8" s="1196"/>
      <c r="GY8" s="1196"/>
      <c r="GZ8" s="1196"/>
      <c r="HA8" s="1196"/>
      <c r="HB8" s="1196"/>
      <c r="HC8" s="1196"/>
      <c r="HD8" s="1196"/>
      <c r="HE8" s="1196"/>
      <c r="HF8" s="1196"/>
      <c r="HG8" s="1196"/>
      <c r="HH8" s="1196"/>
      <c r="HI8" s="1196"/>
      <c r="HJ8" s="1196"/>
      <c r="HK8" s="1196"/>
      <c r="HL8" s="1196"/>
      <c r="HM8" s="1196"/>
      <c r="HN8" s="1196"/>
      <c r="HO8" s="1196"/>
      <c r="HP8" s="1196"/>
      <c r="HQ8" s="1196"/>
      <c r="HR8" s="1196"/>
      <c r="HS8" s="1196"/>
      <c r="HT8" s="1196"/>
      <c r="HU8" s="1196"/>
      <c r="HV8" s="1196"/>
      <c r="HW8" s="1196"/>
      <c r="HX8" s="1196"/>
      <c r="HY8" s="1196"/>
      <c r="HZ8" s="1196"/>
      <c r="IA8" s="1196"/>
      <c r="IB8" s="1196"/>
      <c r="IC8" s="1196"/>
      <c r="ID8" s="1196"/>
      <c r="IE8" s="1196"/>
      <c r="IF8" s="1196"/>
      <c r="IG8" s="1196"/>
      <c r="IH8" s="1196"/>
      <c r="II8" s="1196"/>
      <c r="IJ8" s="1196"/>
      <c r="IK8" s="1196"/>
      <c r="IL8" s="1196"/>
      <c r="IM8" s="1196"/>
      <c r="IN8" s="1196"/>
      <c r="IO8" s="1196"/>
      <c r="IP8" s="1196"/>
      <c r="IQ8" s="1196"/>
      <c r="IR8" s="1196"/>
      <c r="IS8" s="1196"/>
      <c r="IT8" s="1196"/>
      <c r="IU8" s="1196"/>
      <c r="IV8" s="1196"/>
      <c r="IW8" s="1196"/>
      <c r="IX8" s="1196"/>
      <c r="IY8" s="1196"/>
      <c r="IZ8" s="1196"/>
      <c r="JA8" s="1196"/>
      <c r="JB8" s="1196"/>
      <c r="JC8" s="1196"/>
      <c r="JD8" s="1196"/>
      <c r="JE8" s="1196"/>
      <c r="JF8" s="1196"/>
      <c r="JG8" s="1196"/>
      <c r="JH8" s="1196"/>
      <c r="JI8" s="1196"/>
      <c r="JJ8" s="1196"/>
      <c r="JK8" s="1196"/>
      <c r="JL8" s="1196"/>
      <c r="JM8" s="1196"/>
      <c r="JN8" s="1196"/>
      <c r="JO8" s="1196"/>
      <c r="JP8" s="1196"/>
      <c r="JQ8" s="1196"/>
      <c r="JR8" s="1196"/>
      <c r="JS8" s="1196"/>
      <c r="JT8" s="1196"/>
      <c r="JU8" s="1196"/>
      <c r="JV8" s="1196"/>
      <c r="JW8" s="1196"/>
      <c r="JX8" s="1196"/>
      <c r="JY8" s="1196"/>
      <c r="JZ8" s="1196"/>
      <c r="KA8" s="1196"/>
      <c r="KB8" s="1196"/>
      <c r="KC8" s="1196"/>
      <c r="KD8" s="1196"/>
      <c r="KE8" s="1196"/>
      <c r="KF8" s="1196"/>
      <c r="KG8" s="1196"/>
      <c r="KH8" s="1196"/>
      <c r="KI8" s="1196"/>
      <c r="KJ8" s="1196"/>
      <c r="KK8" s="1196"/>
      <c r="KL8" s="1196"/>
      <c r="KM8" s="1196"/>
      <c r="KN8" s="1196"/>
      <c r="KO8" s="1196"/>
      <c r="KP8" s="1196"/>
      <c r="KQ8" s="1196"/>
      <c r="KR8" s="1196"/>
      <c r="KS8" s="1196"/>
      <c r="KT8" s="1196"/>
      <c r="KU8" s="1196"/>
      <c r="KV8" s="1196"/>
      <c r="KW8" s="1196"/>
      <c r="KX8" s="1196"/>
      <c r="KY8" s="1196"/>
      <c r="KZ8" s="1196"/>
      <c r="LA8" s="1196"/>
      <c r="LB8" s="1196"/>
      <c r="LC8" s="1196"/>
      <c r="LD8" s="1196"/>
      <c r="LE8" s="1196"/>
      <c r="LF8" s="1201"/>
      <c r="LG8" s="1201"/>
      <c r="LH8" s="1201"/>
      <c r="LI8" s="1201"/>
      <c r="LJ8" s="1201"/>
      <c r="LK8" s="1201"/>
      <c r="LL8" s="1201"/>
      <c r="LM8" s="1204"/>
    </row>
    <row r="9" s="1015" customFormat="1" ht="47" customHeight="1" spans="1:325">
      <c r="A9" s="1043">
        <v>46045</v>
      </c>
      <c r="B9" s="1044" t="s">
        <v>3453</v>
      </c>
      <c r="C9" s="1045" t="s">
        <v>3454</v>
      </c>
      <c r="D9" s="1046">
        <v>4500192205</v>
      </c>
      <c r="E9" s="1047"/>
      <c r="F9" s="1046" t="s">
        <v>5908</v>
      </c>
      <c r="G9" s="1048" t="s">
        <v>5901</v>
      </c>
      <c r="H9" s="1048" t="s">
        <v>5909</v>
      </c>
      <c r="I9" s="1066" t="s">
        <v>5902</v>
      </c>
      <c r="J9" s="1067">
        <v>2004</v>
      </c>
      <c r="K9" s="1068">
        <v>0</v>
      </c>
      <c r="L9" s="1068">
        <v>6</v>
      </c>
      <c r="M9" s="1068">
        <f t="shared" si="6"/>
        <v>334</v>
      </c>
      <c r="N9" s="1069">
        <v>46125</v>
      </c>
      <c r="O9" s="1069">
        <v>46123</v>
      </c>
      <c r="P9" s="1070"/>
      <c r="Q9" s="1096" t="s">
        <v>5903</v>
      </c>
      <c r="R9" s="1097"/>
      <c r="S9" s="1097" t="s">
        <v>88</v>
      </c>
      <c r="T9" s="1098">
        <v>46051</v>
      </c>
      <c r="U9" s="1099" t="s">
        <v>88</v>
      </c>
      <c r="V9" s="1098"/>
      <c r="W9" s="1100"/>
      <c r="X9" s="1099"/>
      <c r="Y9" s="1132" t="s">
        <v>5904</v>
      </c>
      <c r="Z9" s="1372" t="s">
        <v>5905</v>
      </c>
      <c r="AA9" s="1363">
        <v>4.6</v>
      </c>
      <c r="AB9" s="1364">
        <f t="shared" si="7"/>
        <v>9218.4</v>
      </c>
      <c r="AC9" s="1375"/>
      <c r="AD9" s="1376"/>
      <c r="AE9" s="1376">
        <v>6</v>
      </c>
      <c r="AF9" s="1376"/>
      <c r="AG9" s="1406">
        <f t="shared" si="8"/>
        <v>2004</v>
      </c>
      <c r="AH9" s="1407"/>
      <c r="AI9" s="1407"/>
      <c r="AJ9" s="1407"/>
      <c r="AK9" s="1407"/>
      <c r="AL9" s="1407" t="s">
        <v>5401</v>
      </c>
      <c r="AM9" s="1473"/>
      <c r="AN9" s="1407">
        <f t="shared" si="9"/>
        <v>2004</v>
      </c>
      <c r="AO9" s="1434">
        <f t="shared" si="0"/>
        <v>334</v>
      </c>
      <c r="AP9" s="1435">
        <f t="shared" si="1"/>
        <v>334</v>
      </c>
      <c r="AQ9" s="1435">
        <f t="shared" si="2"/>
        <v>334</v>
      </c>
      <c r="AR9" s="1435">
        <f t="shared" si="3"/>
        <v>334</v>
      </c>
      <c r="AS9" s="1476">
        <f t="shared" si="4"/>
        <v>334</v>
      </c>
      <c r="AT9" s="1435">
        <f t="shared" si="5"/>
        <v>334</v>
      </c>
      <c r="AU9" s="1178" t="s">
        <v>551</v>
      </c>
      <c r="AV9" s="1178" t="s">
        <v>552</v>
      </c>
      <c r="AW9" s="1478"/>
      <c r="AX9" s="1194"/>
      <c r="AY9" s="1195"/>
      <c r="AZ9" s="1196"/>
      <c r="BA9" s="1196"/>
      <c r="BB9" s="1196"/>
      <c r="BC9" s="1196"/>
      <c r="BD9" s="1196"/>
      <c r="BE9" s="1196"/>
      <c r="BF9" s="1196"/>
      <c r="BG9" s="1196"/>
      <c r="BH9" s="1196"/>
      <c r="BI9" s="1196"/>
      <c r="BJ9" s="1196"/>
      <c r="BK9" s="1196"/>
      <c r="BL9" s="1196"/>
      <c r="BM9" s="1196"/>
      <c r="BN9" s="1196"/>
      <c r="BO9" s="1196"/>
      <c r="BP9" s="1196"/>
      <c r="BQ9" s="1196"/>
      <c r="BR9" s="1196"/>
      <c r="BS9" s="1196"/>
      <c r="BT9" s="1196"/>
      <c r="BU9" s="1196"/>
      <c r="BV9" s="1196"/>
      <c r="BW9" s="1196"/>
      <c r="BX9" s="1196"/>
      <c r="BY9" s="1196"/>
      <c r="BZ9" s="1196"/>
      <c r="CA9" s="1196"/>
      <c r="CB9" s="1196"/>
      <c r="CC9" s="1196"/>
      <c r="CD9" s="1196"/>
      <c r="CE9" s="1196"/>
      <c r="CF9" s="1196"/>
      <c r="CG9" s="1196"/>
      <c r="CH9" s="1196"/>
      <c r="CI9" s="1196"/>
      <c r="CJ9" s="1196"/>
      <c r="CK9" s="1196"/>
      <c r="CL9" s="1196"/>
      <c r="CM9" s="1196"/>
      <c r="CN9" s="1196"/>
      <c r="CO9" s="1196"/>
      <c r="CP9" s="1196"/>
      <c r="CQ9" s="1196"/>
      <c r="CR9" s="1196"/>
      <c r="CS9" s="1196"/>
      <c r="CT9" s="1196"/>
      <c r="CU9" s="1196"/>
      <c r="CV9" s="1196"/>
      <c r="CW9" s="1196"/>
      <c r="CX9" s="1196"/>
      <c r="CY9" s="1196"/>
      <c r="CZ9" s="1196"/>
      <c r="DA9" s="1196"/>
      <c r="DB9" s="1196"/>
      <c r="DC9" s="1196"/>
      <c r="DD9" s="1196"/>
      <c r="DE9" s="1196"/>
      <c r="DF9" s="1196"/>
      <c r="DG9" s="1196"/>
      <c r="DH9" s="1196"/>
      <c r="DI9" s="1196"/>
      <c r="DJ9" s="1196"/>
      <c r="DK9" s="1196"/>
      <c r="DL9" s="1196"/>
      <c r="DM9" s="1196"/>
      <c r="DN9" s="1196"/>
      <c r="DO9" s="1196"/>
      <c r="DP9" s="1196"/>
      <c r="DQ9" s="1196"/>
      <c r="DR9" s="1196"/>
      <c r="DS9" s="1196"/>
      <c r="DT9" s="1196"/>
      <c r="DU9" s="1196"/>
      <c r="DV9" s="1196"/>
      <c r="DW9" s="1196"/>
      <c r="DX9" s="1196"/>
      <c r="DY9" s="1196"/>
      <c r="DZ9" s="1196"/>
      <c r="EA9" s="1196"/>
      <c r="EB9" s="1196"/>
      <c r="EC9" s="1196"/>
      <c r="ED9" s="1196"/>
      <c r="EE9" s="1196"/>
      <c r="EF9" s="1196"/>
      <c r="EG9" s="1196"/>
      <c r="EH9" s="1196"/>
      <c r="EI9" s="1196"/>
      <c r="EJ9" s="1196"/>
      <c r="EK9" s="1196"/>
      <c r="EL9" s="1196"/>
      <c r="EM9" s="1196"/>
      <c r="EN9" s="1196"/>
      <c r="EO9" s="1196"/>
      <c r="EP9" s="1196"/>
      <c r="EQ9" s="1196"/>
      <c r="ER9" s="1196"/>
      <c r="ES9" s="1196"/>
      <c r="ET9" s="1196"/>
      <c r="EU9" s="1196"/>
      <c r="EV9" s="1196"/>
      <c r="EW9" s="1196"/>
      <c r="EX9" s="1196"/>
      <c r="EY9" s="1196"/>
      <c r="EZ9" s="1196"/>
      <c r="FA9" s="1196"/>
      <c r="FB9" s="1196"/>
      <c r="FC9" s="1196"/>
      <c r="FD9" s="1196"/>
      <c r="FE9" s="1196"/>
      <c r="FF9" s="1196"/>
      <c r="FG9" s="1196"/>
      <c r="FH9" s="1196"/>
      <c r="FI9" s="1196"/>
      <c r="FJ9" s="1196"/>
      <c r="FK9" s="1196"/>
      <c r="FL9" s="1196"/>
      <c r="FM9" s="1196"/>
      <c r="FN9" s="1196"/>
      <c r="FO9" s="1196"/>
      <c r="FP9" s="1196"/>
      <c r="FQ9" s="1196"/>
      <c r="FR9" s="1196"/>
      <c r="FS9" s="1196"/>
      <c r="FT9" s="1196"/>
      <c r="FU9" s="1196"/>
      <c r="FV9" s="1196"/>
      <c r="FW9" s="1196"/>
      <c r="FX9" s="1196"/>
      <c r="FY9" s="1196"/>
      <c r="FZ9" s="1196"/>
      <c r="GA9" s="1196"/>
      <c r="GB9" s="1196"/>
      <c r="GC9" s="1196"/>
      <c r="GD9" s="1196"/>
      <c r="GE9" s="1196"/>
      <c r="GF9" s="1196"/>
      <c r="GG9" s="1196"/>
      <c r="GH9" s="1196"/>
      <c r="GI9" s="1196"/>
      <c r="GJ9" s="1196"/>
      <c r="GK9" s="1196"/>
      <c r="GL9" s="1196"/>
      <c r="GM9" s="1196"/>
      <c r="GN9" s="1196"/>
      <c r="GO9" s="1196"/>
      <c r="GP9" s="1196"/>
      <c r="GQ9" s="1196"/>
      <c r="GR9" s="1196"/>
      <c r="GS9" s="1196"/>
      <c r="GT9" s="1196"/>
      <c r="GU9" s="1196"/>
      <c r="GV9" s="1196"/>
      <c r="GW9" s="1196"/>
      <c r="GX9" s="1196"/>
      <c r="GY9" s="1196"/>
      <c r="GZ9" s="1196"/>
      <c r="HA9" s="1196"/>
      <c r="HB9" s="1196"/>
      <c r="HC9" s="1196"/>
      <c r="HD9" s="1196"/>
      <c r="HE9" s="1196"/>
      <c r="HF9" s="1196"/>
      <c r="HG9" s="1196"/>
      <c r="HH9" s="1196"/>
      <c r="HI9" s="1196"/>
      <c r="HJ9" s="1196"/>
      <c r="HK9" s="1196"/>
      <c r="HL9" s="1196"/>
      <c r="HM9" s="1196"/>
      <c r="HN9" s="1196"/>
      <c r="HO9" s="1196"/>
      <c r="HP9" s="1196"/>
      <c r="HQ9" s="1196"/>
      <c r="HR9" s="1196"/>
      <c r="HS9" s="1196"/>
      <c r="HT9" s="1196"/>
      <c r="HU9" s="1196"/>
      <c r="HV9" s="1196"/>
      <c r="HW9" s="1196"/>
      <c r="HX9" s="1196"/>
      <c r="HY9" s="1196"/>
      <c r="HZ9" s="1196"/>
      <c r="IA9" s="1196"/>
      <c r="IB9" s="1196"/>
      <c r="IC9" s="1196"/>
      <c r="ID9" s="1196"/>
      <c r="IE9" s="1196"/>
      <c r="IF9" s="1196"/>
      <c r="IG9" s="1196"/>
      <c r="IH9" s="1196"/>
      <c r="II9" s="1196"/>
      <c r="IJ9" s="1196"/>
      <c r="IK9" s="1196"/>
      <c r="IL9" s="1196"/>
      <c r="IM9" s="1196"/>
      <c r="IN9" s="1196"/>
      <c r="IO9" s="1196"/>
      <c r="IP9" s="1196"/>
      <c r="IQ9" s="1196"/>
      <c r="IR9" s="1196"/>
      <c r="IS9" s="1196"/>
      <c r="IT9" s="1196"/>
      <c r="IU9" s="1196"/>
      <c r="IV9" s="1196"/>
      <c r="IW9" s="1196"/>
      <c r="IX9" s="1196"/>
      <c r="IY9" s="1196"/>
      <c r="IZ9" s="1196"/>
      <c r="JA9" s="1196"/>
      <c r="JB9" s="1196"/>
      <c r="JC9" s="1196"/>
      <c r="JD9" s="1196"/>
      <c r="JE9" s="1196"/>
      <c r="JF9" s="1196"/>
      <c r="JG9" s="1196"/>
      <c r="JH9" s="1196"/>
      <c r="JI9" s="1196"/>
      <c r="JJ9" s="1196"/>
      <c r="JK9" s="1196"/>
      <c r="JL9" s="1196"/>
      <c r="JM9" s="1196"/>
      <c r="JN9" s="1196"/>
      <c r="JO9" s="1196"/>
      <c r="JP9" s="1196"/>
      <c r="JQ9" s="1196"/>
      <c r="JR9" s="1196"/>
      <c r="JS9" s="1196"/>
      <c r="JT9" s="1196"/>
      <c r="JU9" s="1196"/>
      <c r="JV9" s="1196"/>
      <c r="JW9" s="1196"/>
      <c r="JX9" s="1196"/>
      <c r="JY9" s="1196"/>
      <c r="JZ9" s="1196"/>
      <c r="KA9" s="1196"/>
      <c r="KB9" s="1196"/>
      <c r="KC9" s="1196"/>
      <c r="KD9" s="1196"/>
      <c r="KE9" s="1196"/>
      <c r="KF9" s="1196"/>
      <c r="KG9" s="1196"/>
      <c r="KH9" s="1196"/>
      <c r="KI9" s="1196"/>
      <c r="KJ9" s="1196"/>
      <c r="KK9" s="1196"/>
      <c r="KL9" s="1196"/>
      <c r="KM9" s="1196"/>
      <c r="KN9" s="1196"/>
      <c r="KO9" s="1196"/>
      <c r="KP9" s="1196"/>
      <c r="KQ9" s="1196"/>
      <c r="KR9" s="1196"/>
      <c r="KS9" s="1196"/>
      <c r="KT9" s="1196"/>
      <c r="KU9" s="1196"/>
      <c r="KV9" s="1196"/>
      <c r="KW9" s="1196"/>
      <c r="KX9" s="1196"/>
      <c r="KY9" s="1196"/>
      <c r="KZ9" s="1196"/>
      <c r="LA9" s="1196"/>
      <c r="LB9" s="1196"/>
      <c r="LC9" s="1196"/>
      <c r="LD9" s="1196"/>
      <c r="LE9" s="1196"/>
      <c r="LF9" s="1201"/>
      <c r="LG9" s="1201"/>
      <c r="LH9" s="1201"/>
      <c r="LI9" s="1201"/>
      <c r="LJ9" s="1201"/>
      <c r="LK9" s="1201"/>
      <c r="LL9" s="1201"/>
      <c r="LM9" s="1204"/>
    </row>
    <row r="10" s="1015" customFormat="1" ht="47" customHeight="1" spans="1:325">
      <c r="A10" s="1043">
        <v>46045</v>
      </c>
      <c r="B10" s="1044" t="s">
        <v>3453</v>
      </c>
      <c r="C10" s="1045" t="s">
        <v>3454</v>
      </c>
      <c r="D10" s="1046">
        <v>4500192205</v>
      </c>
      <c r="E10" s="1047"/>
      <c r="F10" s="1046" t="s">
        <v>5910</v>
      </c>
      <c r="G10" s="1048" t="s">
        <v>5901</v>
      </c>
      <c r="H10" s="1048" t="s">
        <v>5911</v>
      </c>
      <c r="I10" s="1066" t="s">
        <v>5902</v>
      </c>
      <c r="J10" s="1067">
        <v>2004</v>
      </c>
      <c r="K10" s="1068">
        <v>0</v>
      </c>
      <c r="L10" s="1068">
        <v>6</v>
      </c>
      <c r="M10" s="1068">
        <f t="shared" si="6"/>
        <v>334</v>
      </c>
      <c r="N10" s="1069">
        <v>46125</v>
      </c>
      <c r="O10" s="1069">
        <v>46123</v>
      </c>
      <c r="P10" s="1070"/>
      <c r="Q10" s="1096" t="s">
        <v>5903</v>
      </c>
      <c r="R10" s="1097"/>
      <c r="S10" s="1097" t="s">
        <v>88</v>
      </c>
      <c r="T10" s="1098">
        <v>46051</v>
      </c>
      <c r="U10" s="1099" t="s">
        <v>88</v>
      </c>
      <c r="V10" s="1098"/>
      <c r="W10" s="1100"/>
      <c r="X10" s="1099"/>
      <c r="Y10" s="1132" t="s">
        <v>5904</v>
      </c>
      <c r="Z10" s="1372" t="s">
        <v>5905</v>
      </c>
      <c r="AA10" s="1363">
        <v>4.6</v>
      </c>
      <c r="AB10" s="1364">
        <f t="shared" si="7"/>
        <v>9218.4</v>
      </c>
      <c r="AC10" s="1375"/>
      <c r="AD10" s="1376"/>
      <c r="AE10" s="1376">
        <v>6</v>
      </c>
      <c r="AF10" s="1376"/>
      <c r="AG10" s="1406">
        <f t="shared" si="8"/>
        <v>2004</v>
      </c>
      <c r="AH10" s="1407"/>
      <c r="AI10" s="1407"/>
      <c r="AJ10" s="1407"/>
      <c r="AK10" s="1407"/>
      <c r="AL10" s="1407" t="s">
        <v>5401</v>
      </c>
      <c r="AM10" s="1473"/>
      <c r="AN10" s="1407">
        <f t="shared" si="9"/>
        <v>2004</v>
      </c>
      <c r="AO10" s="1434">
        <f t="shared" si="0"/>
        <v>334</v>
      </c>
      <c r="AP10" s="1435">
        <f t="shared" si="1"/>
        <v>334</v>
      </c>
      <c r="AQ10" s="1435">
        <f t="shared" si="2"/>
        <v>334</v>
      </c>
      <c r="AR10" s="1435">
        <f t="shared" si="3"/>
        <v>334</v>
      </c>
      <c r="AS10" s="1476">
        <f t="shared" si="4"/>
        <v>334</v>
      </c>
      <c r="AT10" s="1435">
        <f t="shared" si="5"/>
        <v>334</v>
      </c>
      <c r="AU10" s="1178" t="s">
        <v>551</v>
      </c>
      <c r="AV10" s="1178" t="s">
        <v>552</v>
      </c>
      <c r="AW10" s="1478"/>
      <c r="AX10" s="1194"/>
      <c r="AY10" s="1195"/>
      <c r="AZ10" s="1196"/>
      <c r="BA10" s="1196"/>
      <c r="BB10" s="1196"/>
      <c r="BC10" s="1196"/>
      <c r="BD10" s="1196"/>
      <c r="BE10" s="1196"/>
      <c r="BF10" s="1196"/>
      <c r="BG10" s="1196"/>
      <c r="BH10" s="1196"/>
      <c r="BI10" s="1196"/>
      <c r="BJ10" s="1196"/>
      <c r="BK10" s="1196"/>
      <c r="BL10" s="1196"/>
      <c r="BM10" s="1196"/>
      <c r="BN10" s="1196"/>
      <c r="BO10" s="1196"/>
      <c r="BP10" s="1196"/>
      <c r="BQ10" s="1196"/>
      <c r="BR10" s="1196"/>
      <c r="BS10" s="1196"/>
      <c r="BT10" s="1196"/>
      <c r="BU10" s="1196"/>
      <c r="BV10" s="1196"/>
      <c r="BW10" s="1196"/>
      <c r="BX10" s="1196"/>
      <c r="BY10" s="1196"/>
      <c r="BZ10" s="1196"/>
      <c r="CA10" s="1196"/>
      <c r="CB10" s="1196"/>
      <c r="CC10" s="1196"/>
      <c r="CD10" s="1196"/>
      <c r="CE10" s="1196"/>
      <c r="CF10" s="1196"/>
      <c r="CG10" s="1196"/>
      <c r="CH10" s="1196"/>
      <c r="CI10" s="1196"/>
      <c r="CJ10" s="1196"/>
      <c r="CK10" s="1196"/>
      <c r="CL10" s="1196"/>
      <c r="CM10" s="1196"/>
      <c r="CN10" s="1196"/>
      <c r="CO10" s="1196"/>
      <c r="CP10" s="1196"/>
      <c r="CQ10" s="1196"/>
      <c r="CR10" s="1196"/>
      <c r="CS10" s="1196"/>
      <c r="CT10" s="1196"/>
      <c r="CU10" s="1196"/>
      <c r="CV10" s="1196"/>
      <c r="CW10" s="1196"/>
      <c r="CX10" s="1196"/>
      <c r="CY10" s="1196"/>
      <c r="CZ10" s="1196"/>
      <c r="DA10" s="1196"/>
      <c r="DB10" s="1196"/>
      <c r="DC10" s="1196"/>
      <c r="DD10" s="1196"/>
      <c r="DE10" s="1196"/>
      <c r="DF10" s="1196"/>
      <c r="DG10" s="1196"/>
      <c r="DH10" s="1196"/>
      <c r="DI10" s="1196"/>
      <c r="DJ10" s="1196"/>
      <c r="DK10" s="1196"/>
      <c r="DL10" s="1196"/>
      <c r="DM10" s="1196"/>
      <c r="DN10" s="1196"/>
      <c r="DO10" s="1196"/>
      <c r="DP10" s="1196"/>
      <c r="DQ10" s="1196"/>
      <c r="DR10" s="1196"/>
      <c r="DS10" s="1196"/>
      <c r="DT10" s="1196"/>
      <c r="DU10" s="1196"/>
      <c r="DV10" s="1196"/>
      <c r="DW10" s="1196"/>
      <c r="DX10" s="1196"/>
      <c r="DY10" s="1196"/>
      <c r="DZ10" s="1196"/>
      <c r="EA10" s="1196"/>
      <c r="EB10" s="1196"/>
      <c r="EC10" s="1196"/>
      <c r="ED10" s="1196"/>
      <c r="EE10" s="1196"/>
      <c r="EF10" s="1196"/>
      <c r="EG10" s="1196"/>
      <c r="EH10" s="1196"/>
      <c r="EI10" s="1196"/>
      <c r="EJ10" s="1196"/>
      <c r="EK10" s="1196"/>
      <c r="EL10" s="1196"/>
      <c r="EM10" s="1196"/>
      <c r="EN10" s="1196"/>
      <c r="EO10" s="1196"/>
      <c r="EP10" s="1196"/>
      <c r="EQ10" s="1196"/>
      <c r="ER10" s="1196"/>
      <c r="ES10" s="1196"/>
      <c r="ET10" s="1196"/>
      <c r="EU10" s="1196"/>
      <c r="EV10" s="1196"/>
      <c r="EW10" s="1196"/>
      <c r="EX10" s="1196"/>
      <c r="EY10" s="1196"/>
      <c r="EZ10" s="1196"/>
      <c r="FA10" s="1196"/>
      <c r="FB10" s="1196"/>
      <c r="FC10" s="1196"/>
      <c r="FD10" s="1196"/>
      <c r="FE10" s="1196"/>
      <c r="FF10" s="1196"/>
      <c r="FG10" s="1196"/>
      <c r="FH10" s="1196"/>
      <c r="FI10" s="1196"/>
      <c r="FJ10" s="1196"/>
      <c r="FK10" s="1196"/>
      <c r="FL10" s="1196"/>
      <c r="FM10" s="1196"/>
      <c r="FN10" s="1196"/>
      <c r="FO10" s="1196"/>
      <c r="FP10" s="1196"/>
      <c r="FQ10" s="1196"/>
      <c r="FR10" s="1196"/>
      <c r="FS10" s="1196"/>
      <c r="FT10" s="1196"/>
      <c r="FU10" s="1196"/>
      <c r="FV10" s="1196"/>
      <c r="FW10" s="1196"/>
      <c r="FX10" s="1196"/>
      <c r="FY10" s="1196"/>
      <c r="FZ10" s="1196"/>
      <c r="GA10" s="1196"/>
      <c r="GB10" s="1196"/>
      <c r="GC10" s="1196"/>
      <c r="GD10" s="1196"/>
      <c r="GE10" s="1196"/>
      <c r="GF10" s="1196"/>
      <c r="GG10" s="1196"/>
      <c r="GH10" s="1196"/>
      <c r="GI10" s="1196"/>
      <c r="GJ10" s="1196"/>
      <c r="GK10" s="1196"/>
      <c r="GL10" s="1196"/>
      <c r="GM10" s="1196"/>
      <c r="GN10" s="1196"/>
      <c r="GO10" s="1196"/>
      <c r="GP10" s="1196"/>
      <c r="GQ10" s="1196"/>
      <c r="GR10" s="1196"/>
      <c r="GS10" s="1196"/>
      <c r="GT10" s="1196"/>
      <c r="GU10" s="1196"/>
      <c r="GV10" s="1196"/>
      <c r="GW10" s="1196"/>
      <c r="GX10" s="1196"/>
      <c r="GY10" s="1196"/>
      <c r="GZ10" s="1196"/>
      <c r="HA10" s="1196"/>
      <c r="HB10" s="1196"/>
      <c r="HC10" s="1196"/>
      <c r="HD10" s="1196"/>
      <c r="HE10" s="1196"/>
      <c r="HF10" s="1196"/>
      <c r="HG10" s="1196"/>
      <c r="HH10" s="1196"/>
      <c r="HI10" s="1196"/>
      <c r="HJ10" s="1196"/>
      <c r="HK10" s="1196"/>
      <c r="HL10" s="1196"/>
      <c r="HM10" s="1196"/>
      <c r="HN10" s="1196"/>
      <c r="HO10" s="1196"/>
      <c r="HP10" s="1196"/>
      <c r="HQ10" s="1196"/>
      <c r="HR10" s="1196"/>
      <c r="HS10" s="1196"/>
      <c r="HT10" s="1196"/>
      <c r="HU10" s="1196"/>
      <c r="HV10" s="1196"/>
      <c r="HW10" s="1196"/>
      <c r="HX10" s="1196"/>
      <c r="HY10" s="1196"/>
      <c r="HZ10" s="1196"/>
      <c r="IA10" s="1196"/>
      <c r="IB10" s="1196"/>
      <c r="IC10" s="1196"/>
      <c r="ID10" s="1196"/>
      <c r="IE10" s="1196"/>
      <c r="IF10" s="1196"/>
      <c r="IG10" s="1196"/>
      <c r="IH10" s="1196"/>
      <c r="II10" s="1196"/>
      <c r="IJ10" s="1196"/>
      <c r="IK10" s="1196"/>
      <c r="IL10" s="1196"/>
      <c r="IM10" s="1196"/>
      <c r="IN10" s="1196"/>
      <c r="IO10" s="1196"/>
      <c r="IP10" s="1196"/>
      <c r="IQ10" s="1196"/>
      <c r="IR10" s="1196"/>
      <c r="IS10" s="1196"/>
      <c r="IT10" s="1196"/>
      <c r="IU10" s="1196"/>
      <c r="IV10" s="1196"/>
      <c r="IW10" s="1196"/>
      <c r="IX10" s="1196"/>
      <c r="IY10" s="1196"/>
      <c r="IZ10" s="1196"/>
      <c r="JA10" s="1196"/>
      <c r="JB10" s="1196"/>
      <c r="JC10" s="1196"/>
      <c r="JD10" s="1196"/>
      <c r="JE10" s="1196"/>
      <c r="JF10" s="1196"/>
      <c r="JG10" s="1196"/>
      <c r="JH10" s="1196"/>
      <c r="JI10" s="1196"/>
      <c r="JJ10" s="1196"/>
      <c r="JK10" s="1196"/>
      <c r="JL10" s="1196"/>
      <c r="JM10" s="1196"/>
      <c r="JN10" s="1196"/>
      <c r="JO10" s="1196"/>
      <c r="JP10" s="1196"/>
      <c r="JQ10" s="1196"/>
      <c r="JR10" s="1196"/>
      <c r="JS10" s="1196"/>
      <c r="JT10" s="1196"/>
      <c r="JU10" s="1196"/>
      <c r="JV10" s="1196"/>
      <c r="JW10" s="1196"/>
      <c r="JX10" s="1196"/>
      <c r="JY10" s="1196"/>
      <c r="JZ10" s="1196"/>
      <c r="KA10" s="1196"/>
      <c r="KB10" s="1196"/>
      <c r="KC10" s="1196"/>
      <c r="KD10" s="1196"/>
      <c r="KE10" s="1196"/>
      <c r="KF10" s="1196"/>
      <c r="KG10" s="1196"/>
      <c r="KH10" s="1196"/>
      <c r="KI10" s="1196"/>
      <c r="KJ10" s="1196"/>
      <c r="KK10" s="1196"/>
      <c r="KL10" s="1196"/>
      <c r="KM10" s="1196"/>
      <c r="KN10" s="1196"/>
      <c r="KO10" s="1196"/>
      <c r="KP10" s="1196"/>
      <c r="KQ10" s="1196"/>
      <c r="KR10" s="1196"/>
      <c r="KS10" s="1196"/>
      <c r="KT10" s="1196"/>
      <c r="KU10" s="1196"/>
      <c r="KV10" s="1196"/>
      <c r="KW10" s="1196"/>
      <c r="KX10" s="1196"/>
      <c r="KY10" s="1196"/>
      <c r="KZ10" s="1196"/>
      <c r="LA10" s="1196"/>
      <c r="LB10" s="1196"/>
      <c r="LC10" s="1196"/>
      <c r="LD10" s="1196"/>
      <c r="LE10" s="1196"/>
      <c r="LF10" s="1201"/>
      <c r="LG10" s="1201"/>
      <c r="LH10" s="1201"/>
      <c r="LI10" s="1201"/>
      <c r="LJ10" s="1201"/>
      <c r="LK10" s="1201"/>
      <c r="LL10" s="1201"/>
      <c r="LM10" s="1204"/>
    </row>
    <row r="11" s="1015" customFormat="1" ht="47" customHeight="1" spans="1:325">
      <c r="A11" s="1043">
        <v>46045</v>
      </c>
      <c r="B11" s="1044" t="s">
        <v>3453</v>
      </c>
      <c r="C11" s="1045" t="s">
        <v>3454</v>
      </c>
      <c r="D11" s="1046">
        <v>4500192205</v>
      </c>
      <c r="E11" s="1047"/>
      <c r="F11" s="1046" t="s">
        <v>5912</v>
      </c>
      <c r="G11" s="1048" t="s">
        <v>5901</v>
      </c>
      <c r="H11" s="1048" t="s">
        <v>5913</v>
      </c>
      <c r="I11" s="1066" t="s">
        <v>5902</v>
      </c>
      <c r="J11" s="1067">
        <v>2004</v>
      </c>
      <c r="K11" s="1068">
        <v>0</v>
      </c>
      <c r="L11" s="1068">
        <v>6</v>
      </c>
      <c r="M11" s="1068">
        <f t="shared" si="6"/>
        <v>334</v>
      </c>
      <c r="N11" s="1069">
        <v>46125</v>
      </c>
      <c r="O11" s="1069">
        <v>46123</v>
      </c>
      <c r="P11" s="1070"/>
      <c r="Q11" s="1096" t="s">
        <v>5903</v>
      </c>
      <c r="R11" s="1097"/>
      <c r="S11" s="1097" t="s">
        <v>88</v>
      </c>
      <c r="T11" s="1098">
        <v>46051</v>
      </c>
      <c r="U11" s="1099" t="s">
        <v>88</v>
      </c>
      <c r="V11" s="1098"/>
      <c r="W11" s="1100"/>
      <c r="X11" s="1099"/>
      <c r="Y11" s="1132" t="s">
        <v>5904</v>
      </c>
      <c r="Z11" s="1372" t="s">
        <v>5905</v>
      </c>
      <c r="AA11" s="1363">
        <v>4.6</v>
      </c>
      <c r="AB11" s="1364">
        <f t="shared" si="7"/>
        <v>9218.4</v>
      </c>
      <c r="AC11" s="1375"/>
      <c r="AD11" s="1376"/>
      <c r="AE11" s="1376">
        <v>6</v>
      </c>
      <c r="AF11" s="1376"/>
      <c r="AG11" s="1406">
        <f t="shared" si="8"/>
        <v>2004</v>
      </c>
      <c r="AH11" s="1407"/>
      <c r="AI11" s="1407"/>
      <c r="AJ11" s="1407"/>
      <c r="AK11" s="1407"/>
      <c r="AL11" s="1407" t="s">
        <v>5401</v>
      </c>
      <c r="AM11" s="1473"/>
      <c r="AN11" s="1407">
        <f t="shared" si="9"/>
        <v>2004</v>
      </c>
      <c r="AO11" s="1434">
        <f t="shared" si="0"/>
        <v>334</v>
      </c>
      <c r="AP11" s="1435">
        <f t="shared" si="1"/>
        <v>334</v>
      </c>
      <c r="AQ11" s="1435">
        <f t="shared" si="2"/>
        <v>334</v>
      </c>
      <c r="AR11" s="1435">
        <f t="shared" si="3"/>
        <v>334</v>
      </c>
      <c r="AS11" s="1476">
        <f t="shared" si="4"/>
        <v>334</v>
      </c>
      <c r="AT11" s="1435">
        <f t="shared" si="5"/>
        <v>334</v>
      </c>
      <c r="AU11" s="1178" t="s">
        <v>551</v>
      </c>
      <c r="AV11" s="1178" t="s">
        <v>552</v>
      </c>
      <c r="AW11" s="1478"/>
      <c r="AX11" s="1194"/>
      <c r="AY11" s="1195"/>
      <c r="AZ11" s="1196"/>
      <c r="BA11" s="1196"/>
      <c r="BB11" s="1196"/>
      <c r="BC11" s="1196"/>
      <c r="BD11" s="1196"/>
      <c r="BE11" s="1196"/>
      <c r="BF11" s="1196"/>
      <c r="BG11" s="1196"/>
      <c r="BH11" s="1196"/>
      <c r="BI11" s="1196"/>
      <c r="BJ11" s="1196"/>
      <c r="BK11" s="1196"/>
      <c r="BL11" s="1196"/>
      <c r="BM11" s="1196"/>
      <c r="BN11" s="1196"/>
      <c r="BO11" s="1196"/>
      <c r="BP11" s="1196"/>
      <c r="BQ11" s="1196"/>
      <c r="BR11" s="1196"/>
      <c r="BS11" s="1196"/>
      <c r="BT11" s="1196"/>
      <c r="BU11" s="1196"/>
      <c r="BV11" s="1196"/>
      <c r="BW11" s="1196"/>
      <c r="BX11" s="1196"/>
      <c r="BY11" s="1196"/>
      <c r="BZ11" s="1196"/>
      <c r="CA11" s="1196"/>
      <c r="CB11" s="1196"/>
      <c r="CC11" s="1196"/>
      <c r="CD11" s="1196"/>
      <c r="CE11" s="1196"/>
      <c r="CF11" s="1196"/>
      <c r="CG11" s="1196"/>
      <c r="CH11" s="1196"/>
      <c r="CI11" s="1196"/>
      <c r="CJ11" s="1196"/>
      <c r="CK11" s="1196"/>
      <c r="CL11" s="1196"/>
      <c r="CM11" s="1196"/>
      <c r="CN11" s="1196"/>
      <c r="CO11" s="1196"/>
      <c r="CP11" s="1196"/>
      <c r="CQ11" s="1196"/>
      <c r="CR11" s="1196"/>
      <c r="CS11" s="1196"/>
      <c r="CT11" s="1196"/>
      <c r="CU11" s="1196"/>
      <c r="CV11" s="1196"/>
      <c r="CW11" s="1196"/>
      <c r="CX11" s="1196"/>
      <c r="CY11" s="1196"/>
      <c r="CZ11" s="1196"/>
      <c r="DA11" s="1196"/>
      <c r="DB11" s="1196"/>
      <c r="DC11" s="1196"/>
      <c r="DD11" s="1196"/>
      <c r="DE11" s="1196"/>
      <c r="DF11" s="1196"/>
      <c r="DG11" s="1196"/>
      <c r="DH11" s="1196"/>
      <c r="DI11" s="1196"/>
      <c r="DJ11" s="1196"/>
      <c r="DK11" s="1196"/>
      <c r="DL11" s="1196"/>
      <c r="DM11" s="1196"/>
      <c r="DN11" s="1196"/>
      <c r="DO11" s="1196"/>
      <c r="DP11" s="1196"/>
      <c r="DQ11" s="1196"/>
      <c r="DR11" s="1196"/>
      <c r="DS11" s="1196"/>
      <c r="DT11" s="1196"/>
      <c r="DU11" s="1196"/>
      <c r="DV11" s="1196"/>
      <c r="DW11" s="1196"/>
      <c r="DX11" s="1196"/>
      <c r="DY11" s="1196"/>
      <c r="DZ11" s="1196"/>
      <c r="EA11" s="1196"/>
      <c r="EB11" s="1196"/>
      <c r="EC11" s="1196"/>
      <c r="ED11" s="1196"/>
      <c r="EE11" s="1196"/>
      <c r="EF11" s="1196"/>
      <c r="EG11" s="1196"/>
      <c r="EH11" s="1196"/>
      <c r="EI11" s="1196"/>
      <c r="EJ11" s="1196"/>
      <c r="EK11" s="1196"/>
      <c r="EL11" s="1196"/>
      <c r="EM11" s="1196"/>
      <c r="EN11" s="1196"/>
      <c r="EO11" s="1196"/>
      <c r="EP11" s="1196"/>
      <c r="EQ11" s="1196"/>
      <c r="ER11" s="1196"/>
      <c r="ES11" s="1196"/>
      <c r="ET11" s="1196"/>
      <c r="EU11" s="1196"/>
      <c r="EV11" s="1196"/>
      <c r="EW11" s="1196"/>
      <c r="EX11" s="1196"/>
      <c r="EY11" s="1196"/>
      <c r="EZ11" s="1196"/>
      <c r="FA11" s="1196"/>
      <c r="FB11" s="1196"/>
      <c r="FC11" s="1196"/>
      <c r="FD11" s="1196"/>
      <c r="FE11" s="1196"/>
      <c r="FF11" s="1196"/>
      <c r="FG11" s="1196"/>
      <c r="FH11" s="1196"/>
      <c r="FI11" s="1196"/>
      <c r="FJ11" s="1196"/>
      <c r="FK11" s="1196"/>
      <c r="FL11" s="1196"/>
      <c r="FM11" s="1196"/>
      <c r="FN11" s="1196"/>
      <c r="FO11" s="1196"/>
      <c r="FP11" s="1196"/>
      <c r="FQ11" s="1196"/>
      <c r="FR11" s="1196"/>
      <c r="FS11" s="1196"/>
      <c r="FT11" s="1196"/>
      <c r="FU11" s="1196"/>
      <c r="FV11" s="1196"/>
      <c r="FW11" s="1196"/>
      <c r="FX11" s="1196"/>
      <c r="FY11" s="1196"/>
      <c r="FZ11" s="1196"/>
      <c r="GA11" s="1196"/>
      <c r="GB11" s="1196"/>
      <c r="GC11" s="1196"/>
      <c r="GD11" s="1196"/>
      <c r="GE11" s="1196"/>
      <c r="GF11" s="1196"/>
      <c r="GG11" s="1196"/>
      <c r="GH11" s="1196"/>
      <c r="GI11" s="1196"/>
      <c r="GJ11" s="1196"/>
      <c r="GK11" s="1196"/>
      <c r="GL11" s="1196"/>
      <c r="GM11" s="1196"/>
      <c r="GN11" s="1196"/>
      <c r="GO11" s="1196"/>
      <c r="GP11" s="1196"/>
      <c r="GQ11" s="1196"/>
      <c r="GR11" s="1196"/>
      <c r="GS11" s="1196"/>
      <c r="GT11" s="1196"/>
      <c r="GU11" s="1196"/>
      <c r="GV11" s="1196"/>
      <c r="GW11" s="1196"/>
      <c r="GX11" s="1196"/>
      <c r="GY11" s="1196"/>
      <c r="GZ11" s="1196"/>
      <c r="HA11" s="1196"/>
      <c r="HB11" s="1196"/>
      <c r="HC11" s="1196"/>
      <c r="HD11" s="1196"/>
      <c r="HE11" s="1196"/>
      <c r="HF11" s="1196"/>
      <c r="HG11" s="1196"/>
      <c r="HH11" s="1196"/>
      <c r="HI11" s="1196"/>
      <c r="HJ11" s="1196"/>
      <c r="HK11" s="1196"/>
      <c r="HL11" s="1196"/>
      <c r="HM11" s="1196"/>
      <c r="HN11" s="1196"/>
      <c r="HO11" s="1196"/>
      <c r="HP11" s="1196"/>
      <c r="HQ11" s="1196"/>
      <c r="HR11" s="1196"/>
      <c r="HS11" s="1196"/>
      <c r="HT11" s="1196"/>
      <c r="HU11" s="1196"/>
      <c r="HV11" s="1196"/>
      <c r="HW11" s="1196"/>
      <c r="HX11" s="1196"/>
      <c r="HY11" s="1196"/>
      <c r="HZ11" s="1196"/>
      <c r="IA11" s="1196"/>
      <c r="IB11" s="1196"/>
      <c r="IC11" s="1196"/>
      <c r="ID11" s="1196"/>
      <c r="IE11" s="1196"/>
      <c r="IF11" s="1196"/>
      <c r="IG11" s="1196"/>
      <c r="IH11" s="1196"/>
      <c r="II11" s="1196"/>
      <c r="IJ11" s="1196"/>
      <c r="IK11" s="1196"/>
      <c r="IL11" s="1196"/>
      <c r="IM11" s="1196"/>
      <c r="IN11" s="1196"/>
      <c r="IO11" s="1196"/>
      <c r="IP11" s="1196"/>
      <c r="IQ11" s="1196"/>
      <c r="IR11" s="1196"/>
      <c r="IS11" s="1196"/>
      <c r="IT11" s="1196"/>
      <c r="IU11" s="1196"/>
      <c r="IV11" s="1196"/>
      <c r="IW11" s="1196"/>
      <c r="IX11" s="1196"/>
      <c r="IY11" s="1196"/>
      <c r="IZ11" s="1196"/>
      <c r="JA11" s="1196"/>
      <c r="JB11" s="1196"/>
      <c r="JC11" s="1196"/>
      <c r="JD11" s="1196"/>
      <c r="JE11" s="1196"/>
      <c r="JF11" s="1196"/>
      <c r="JG11" s="1196"/>
      <c r="JH11" s="1196"/>
      <c r="JI11" s="1196"/>
      <c r="JJ11" s="1196"/>
      <c r="JK11" s="1196"/>
      <c r="JL11" s="1196"/>
      <c r="JM11" s="1196"/>
      <c r="JN11" s="1196"/>
      <c r="JO11" s="1196"/>
      <c r="JP11" s="1196"/>
      <c r="JQ11" s="1196"/>
      <c r="JR11" s="1196"/>
      <c r="JS11" s="1196"/>
      <c r="JT11" s="1196"/>
      <c r="JU11" s="1196"/>
      <c r="JV11" s="1196"/>
      <c r="JW11" s="1196"/>
      <c r="JX11" s="1196"/>
      <c r="JY11" s="1196"/>
      <c r="JZ11" s="1196"/>
      <c r="KA11" s="1196"/>
      <c r="KB11" s="1196"/>
      <c r="KC11" s="1196"/>
      <c r="KD11" s="1196"/>
      <c r="KE11" s="1196"/>
      <c r="KF11" s="1196"/>
      <c r="KG11" s="1196"/>
      <c r="KH11" s="1196"/>
      <c r="KI11" s="1196"/>
      <c r="KJ11" s="1196"/>
      <c r="KK11" s="1196"/>
      <c r="KL11" s="1196"/>
      <c r="KM11" s="1196"/>
      <c r="KN11" s="1196"/>
      <c r="KO11" s="1196"/>
      <c r="KP11" s="1196"/>
      <c r="KQ11" s="1196"/>
      <c r="KR11" s="1196"/>
      <c r="KS11" s="1196"/>
      <c r="KT11" s="1196"/>
      <c r="KU11" s="1196"/>
      <c r="KV11" s="1196"/>
      <c r="KW11" s="1196"/>
      <c r="KX11" s="1196"/>
      <c r="KY11" s="1196"/>
      <c r="KZ11" s="1196"/>
      <c r="LA11" s="1196"/>
      <c r="LB11" s="1196"/>
      <c r="LC11" s="1196"/>
      <c r="LD11" s="1196"/>
      <c r="LE11" s="1196"/>
      <c r="LF11" s="1201"/>
      <c r="LG11" s="1201"/>
      <c r="LH11" s="1201"/>
      <c r="LI11" s="1201"/>
      <c r="LJ11" s="1201"/>
      <c r="LK11" s="1201"/>
      <c r="LL11" s="1201"/>
      <c r="LM11" s="1204"/>
    </row>
    <row r="12" s="1015" customFormat="1" ht="47" customHeight="1" spans="1:325">
      <c r="A12" s="1043">
        <v>46045</v>
      </c>
      <c r="B12" s="1044" t="s">
        <v>3453</v>
      </c>
      <c r="C12" s="1045" t="s">
        <v>3454</v>
      </c>
      <c r="D12" s="1046">
        <v>4500192205</v>
      </c>
      <c r="E12" s="1047"/>
      <c r="F12" s="1046" t="s">
        <v>5914</v>
      </c>
      <c r="G12" s="1048" t="s">
        <v>5901</v>
      </c>
      <c r="H12" s="1048" t="s">
        <v>5915</v>
      </c>
      <c r="I12" s="1066" t="s">
        <v>5902</v>
      </c>
      <c r="J12" s="1067">
        <v>2004</v>
      </c>
      <c r="K12" s="1068">
        <v>0</v>
      </c>
      <c r="L12" s="1068">
        <v>6</v>
      </c>
      <c r="M12" s="1068">
        <f t="shared" si="6"/>
        <v>334</v>
      </c>
      <c r="N12" s="1069">
        <v>46125</v>
      </c>
      <c r="O12" s="1069">
        <v>46123</v>
      </c>
      <c r="P12" s="1070"/>
      <c r="Q12" s="1096" t="s">
        <v>5903</v>
      </c>
      <c r="R12" s="1097"/>
      <c r="S12" s="1097" t="s">
        <v>88</v>
      </c>
      <c r="T12" s="1098">
        <v>46051</v>
      </c>
      <c r="U12" s="1099" t="s">
        <v>88</v>
      </c>
      <c r="V12" s="1098"/>
      <c r="W12" s="1100"/>
      <c r="X12" s="1099"/>
      <c r="Y12" s="1132" t="s">
        <v>5904</v>
      </c>
      <c r="Z12" s="1372" t="s">
        <v>5905</v>
      </c>
      <c r="AA12" s="1363">
        <v>4.6</v>
      </c>
      <c r="AB12" s="1364">
        <f t="shared" si="7"/>
        <v>9218.4</v>
      </c>
      <c r="AC12" s="1375"/>
      <c r="AD12" s="1376"/>
      <c r="AE12" s="1376">
        <v>6</v>
      </c>
      <c r="AF12" s="1376"/>
      <c r="AG12" s="1406">
        <f t="shared" si="8"/>
        <v>2004</v>
      </c>
      <c r="AH12" s="1407"/>
      <c r="AI12" s="1407"/>
      <c r="AJ12" s="1407"/>
      <c r="AK12" s="1407"/>
      <c r="AL12" s="1407" t="s">
        <v>5401</v>
      </c>
      <c r="AM12" s="1473"/>
      <c r="AN12" s="1407">
        <f t="shared" si="9"/>
        <v>2004</v>
      </c>
      <c r="AO12" s="1434">
        <f t="shared" si="0"/>
        <v>334</v>
      </c>
      <c r="AP12" s="1435">
        <f t="shared" si="1"/>
        <v>334</v>
      </c>
      <c r="AQ12" s="1435">
        <f t="shared" si="2"/>
        <v>334</v>
      </c>
      <c r="AR12" s="1435">
        <f t="shared" si="3"/>
        <v>334</v>
      </c>
      <c r="AS12" s="1476">
        <f t="shared" si="4"/>
        <v>334</v>
      </c>
      <c r="AT12" s="1435">
        <f t="shared" si="5"/>
        <v>334</v>
      </c>
      <c r="AU12" s="1178" t="s">
        <v>551</v>
      </c>
      <c r="AV12" s="1178" t="s">
        <v>552</v>
      </c>
      <c r="AW12" s="1478"/>
      <c r="AX12" s="1194"/>
      <c r="AY12" s="1195"/>
      <c r="AZ12" s="1196"/>
      <c r="BA12" s="1196"/>
      <c r="BB12" s="1196"/>
      <c r="BC12" s="1196"/>
      <c r="BD12" s="1196"/>
      <c r="BE12" s="1196"/>
      <c r="BF12" s="1196"/>
      <c r="BG12" s="1196"/>
      <c r="BH12" s="1196"/>
      <c r="BI12" s="1196"/>
      <c r="BJ12" s="1196"/>
      <c r="BK12" s="1196"/>
      <c r="BL12" s="1196"/>
      <c r="BM12" s="1196"/>
      <c r="BN12" s="1196"/>
      <c r="BO12" s="1196"/>
      <c r="BP12" s="1196"/>
      <c r="BQ12" s="1196"/>
      <c r="BR12" s="1196"/>
      <c r="BS12" s="1196"/>
      <c r="BT12" s="1196"/>
      <c r="BU12" s="1196"/>
      <c r="BV12" s="1196"/>
      <c r="BW12" s="1196"/>
      <c r="BX12" s="1196"/>
      <c r="BY12" s="1196"/>
      <c r="BZ12" s="1196"/>
      <c r="CA12" s="1196"/>
      <c r="CB12" s="1196"/>
      <c r="CC12" s="1196"/>
      <c r="CD12" s="1196"/>
      <c r="CE12" s="1196"/>
      <c r="CF12" s="1196"/>
      <c r="CG12" s="1196"/>
      <c r="CH12" s="1196"/>
      <c r="CI12" s="1196"/>
      <c r="CJ12" s="1196"/>
      <c r="CK12" s="1196"/>
      <c r="CL12" s="1196"/>
      <c r="CM12" s="1196"/>
      <c r="CN12" s="1196"/>
      <c r="CO12" s="1196"/>
      <c r="CP12" s="1196"/>
      <c r="CQ12" s="1196"/>
      <c r="CR12" s="1196"/>
      <c r="CS12" s="1196"/>
      <c r="CT12" s="1196"/>
      <c r="CU12" s="1196"/>
      <c r="CV12" s="1196"/>
      <c r="CW12" s="1196"/>
      <c r="CX12" s="1196"/>
      <c r="CY12" s="1196"/>
      <c r="CZ12" s="1196"/>
      <c r="DA12" s="1196"/>
      <c r="DB12" s="1196"/>
      <c r="DC12" s="1196"/>
      <c r="DD12" s="1196"/>
      <c r="DE12" s="1196"/>
      <c r="DF12" s="1196"/>
      <c r="DG12" s="1196"/>
      <c r="DH12" s="1196"/>
      <c r="DI12" s="1196"/>
      <c r="DJ12" s="1196"/>
      <c r="DK12" s="1196"/>
      <c r="DL12" s="1196"/>
      <c r="DM12" s="1196"/>
      <c r="DN12" s="1196"/>
      <c r="DO12" s="1196"/>
      <c r="DP12" s="1196"/>
      <c r="DQ12" s="1196"/>
      <c r="DR12" s="1196"/>
      <c r="DS12" s="1196"/>
      <c r="DT12" s="1196"/>
      <c r="DU12" s="1196"/>
      <c r="DV12" s="1196"/>
      <c r="DW12" s="1196"/>
      <c r="DX12" s="1196"/>
      <c r="DY12" s="1196"/>
      <c r="DZ12" s="1196"/>
      <c r="EA12" s="1196"/>
      <c r="EB12" s="1196"/>
      <c r="EC12" s="1196"/>
      <c r="ED12" s="1196"/>
      <c r="EE12" s="1196"/>
      <c r="EF12" s="1196"/>
      <c r="EG12" s="1196"/>
      <c r="EH12" s="1196"/>
      <c r="EI12" s="1196"/>
      <c r="EJ12" s="1196"/>
      <c r="EK12" s="1196"/>
      <c r="EL12" s="1196"/>
      <c r="EM12" s="1196"/>
      <c r="EN12" s="1196"/>
      <c r="EO12" s="1196"/>
      <c r="EP12" s="1196"/>
      <c r="EQ12" s="1196"/>
      <c r="ER12" s="1196"/>
      <c r="ES12" s="1196"/>
      <c r="ET12" s="1196"/>
      <c r="EU12" s="1196"/>
      <c r="EV12" s="1196"/>
      <c r="EW12" s="1196"/>
      <c r="EX12" s="1196"/>
      <c r="EY12" s="1196"/>
      <c r="EZ12" s="1196"/>
      <c r="FA12" s="1196"/>
      <c r="FB12" s="1196"/>
      <c r="FC12" s="1196"/>
      <c r="FD12" s="1196"/>
      <c r="FE12" s="1196"/>
      <c r="FF12" s="1196"/>
      <c r="FG12" s="1196"/>
      <c r="FH12" s="1196"/>
      <c r="FI12" s="1196"/>
      <c r="FJ12" s="1196"/>
      <c r="FK12" s="1196"/>
      <c r="FL12" s="1196"/>
      <c r="FM12" s="1196"/>
      <c r="FN12" s="1196"/>
      <c r="FO12" s="1196"/>
      <c r="FP12" s="1196"/>
      <c r="FQ12" s="1196"/>
      <c r="FR12" s="1196"/>
      <c r="FS12" s="1196"/>
      <c r="FT12" s="1196"/>
      <c r="FU12" s="1196"/>
      <c r="FV12" s="1196"/>
      <c r="FW12" s="1196"/>
      <c r="FX12" s="1196"/>
      <c r="FY12" s="1196"/>
      <c r="FZ12" s="1196"/>
      <c r="GA12" s="1196"/>
      <c r="GB12" s="1196"/>
      <c r="GC12" s="1196"/>
      <c r="GD12" s="1196"/>
      <c r="GE12" s="1196"/>
      <c r="GF12" s="1196"/>
      <c r="GG12" s="1196"/>
      <c r="GH12" s="1196"/>
      <c r="GI12" s="1196"/>
      <c r="GJ12" s="1196"/>
      <c r="GK12" s="1196"/>
      <c r="GL12" s="1196"/>
      <c r="GM12" s="1196"/>
      <c r="GN12" s="1196"/>
      <c r="GO12" s="1196"/>
      <c r="GP12" s="1196"/>
      <c r="GQ12" s="1196"/>
      <c r="GR12" s="1196"/>
      <c r="GS12" s="1196"/>
      <c r="GT12" s="1196"/>
      <c r="GU12" s="1196"/>
      <c r="GV12" s="1196"/>
      <c r="GW12" s="1196"/>
      <c r="GX12" s="1196"/>
      <c r="GY12" s="1196"/>
      <c r="GZ12" s="1196"/>
      <c r="HA12" s="1196"/>
      <c r="HB12" s="1196"/>
      <c r="HC12" s="1196"/>
      <c r="HD12" s="1196"/>
      <c r="HE12" s="1196"/>
      <c r="HF12" s="1196"/>
      <c r="HG12" s="1196"/>
      <c r="HH12" s="1196"/>
      <c r="HI12" s="1196"/>
      <c r="HJ12" s="1196"/>
      <c r="HK12" s="1196"/>
      <c r="HL12" s="1196"/>
      <c r="HM12" s="1196"/>
      <c r="HN12" s="1196"/>
      <c r="HO12" s="1196"/>
      <c r="HP12" s="1196"/>
      <c r="HQ12" s="1196"/>
      <c r="HR12" s="1196"/>
      <c r="HS12" s="1196"/>
      <c r="HT12" s="1196"/>
      <c r="HU12" s="1196"/>
      <c r="HV12" s="1196"/>
      <c r="HW12" s="1196"/>
      <c r="HX12" s="1196"/>
      <c r="HY12" s="1196"/>
      <c r="HZ12" s="1196"/>
      <c r="IA12" s="1196"/>
      <c r="IB12" s="1196"/>
      <c r="IC12" s="1196"/>
      <c r="ID12" s="1196"/>
      <c r="IE12" s="1196"/>
      <c r="IF12" s="1196"/>
      <c r="IG12" s="1196"/>
      <c r="IH12" s="1196"/>
      <c r="II12" s="1196"/>
      <c r="IJ12" s="1196"/>
      <c r="IK12" s="1196"/>
      <c r="IL12" s="1196"/>
      <c r="IM12" s="1196"/>
      <c r="IN12" s="1196"/>
      <c r="IO12" s="1196"/>
      <c r="IP12" s="1196"/>
      <c r="IQ12" s="1196"/>
      <c r="IR12" s="1196"/>
      <c r="IS12" s="1196"/>
      <c r="IT12" s="1196"/>
      <c r="IU12" s="1196"/>
      <c r="IV12" s="1196"/>
      <c r="IW12" s="1196"/>
      <c r="IX12" s="1196"/>
      <c r="IY12" s="1196"/>
      <c r="IZ12" s="1196"/>
      <c r="JA12" s="1196"/>
      <c r="JB12" s="1196"/>
      <c r="JC12" s="1196"/>
      <c r="JD12" s="1196"/>
      <c r="JE12" s="1196"/>
      <c r="JF12" s="1196"/>
      <c r="JG12" s="1196"/>
      <c r="JH12" s="1196"/>
      <c r="JI12" s="1196"/>
      <c r="JJ12" s="1196"/>
      <c r="JK12" s="1196"/>
      <c r="JL12" s="1196"/>
      <c r="JM12" s="1196"/>
      <c r="JN12" s="1196"/>
      <c r="JO12" s="1196"/>
      <c r="JP12" s="1196"/>
      <c r="JQ12" s="1196"/>
      <c r="JR12" s="1196"/>
      <c r="JS12" s="1196"/>
      <c r="JT12" s="1196"/>
      <c r="JU12" s="1196"/>
      <c r="JV12" s="1196"/>
      <c r="JW12" s="1196"/>
      <c r="JX12" s="1196"/>
      <c r="JY12" s="1196"/>
      <c r="JZ12" s="1196"/>
      <c r="KA12" s="1196"/>
      <c r="KB12" s="1196"/>
      <c r="KC12" s="1196"/>
      <c r="KD12" s="1196"/>
      <c r="KE12" s="1196"/>
      <c r="KF12" s="1196"/>
      <c r="KG12" s="1196"/>
      <c r="KH12" s="1196"/>
      <c r="KI12" s="1196"/>
      <c r="KJ12" s="1196"/>
      <c r="KK12" s="1196"/>
      <c r="KL12" s="1196"/>
      <c r="KM12" s="1196"/>
      <c r="KN12" s="1196"/>
      <c r="KO12" s="1196"/>
      <c r="KP12" s="1196"/>
      <c r="KQ12" s="1196"/>
      <c r="KR12" s="1196"/>
      <c r="KS12" s="1196"/>
      <c r="KT12" s="1196"/>
      <c r="KU12" s="1196"/>
      <c r="KV12" s="1196"/>
      <c r="KW12" s="1196"/>
      <c r="KX12" s="1196"/>
      <c r="KY12" s="1196"/>
      <c r="KZ12" s="1196"/>
      <c r="LA12" s="1196"/>
      <c r="LB12" s="1196"/>
      <c r="LC12" s="1196"/>
      <c r="LD12" s="1196"/>
      <c r="LE12" s="1196"/>
      <c r="LF12" s="1201"/>
      <c r="LG12" s="1201"/>
      <c r="LH12" s="1201"/>
      <c r="LI12" s="1201"/>
      <c r="LJ12" s="1201"/>
      <c r="LK12" s="1201"/>
      <c r="LL12" s="1201"/>
      <c r="LM12" s="1204"/>
    </row>
    <row r="13" s="1016" customFormat="1" ht="47" customHeight="1" spans="1:324">
      <c r="A13" s="1049"/>
      <c r="B13" s="1050"/>
      <c r="C13" s="1050"/>
      <c r="D13" s="1050"/>
      <c r="E13" s="1050"/>
      <c r="F13" s="1051"/>
      <c r="G13" s="1050"/>
      <c r="H13" s="1050"/>
      <c r="I13" s="1050"/>
      <c r="J13" s="1050"/>
      <c r="K13" s="1050"/>
      <c r="L13" s="1050"/>
      <c r="M13" s="1050"/>
      <c r="N13" s="1050" t="s">
        <v>1690</v>
      </c>
      <c r="O13" s="1051"/>
      <c r="P13" s="1050"/>
      <c r="Q13" s="1096"/>
      <c r="R13" s="1101"/>
      <c r="S13" s="1101"/>
      <c r="T13" s="1050"/>
      <c r="U13" s="1050"/>
      <c r="V13" s="1050"/>
      <c r="W13" s="1102"/>
      <c r="X13" s="1050"/>
      <c r="Y13" s="1050"/>
      <c r="Z13" s="1050"/>
      <c r="AA13" s="1050"/>
      <c r="AB13" s="1050"/>
      <c r="AC13" s="1050"/>
      <c r="AD13" s="1050"/>
      <c r="AE13" s="1050"/>
      <c r="AF13" s="1050"/>
      <c r="AG13" s="1050"/>
      <c r="AH13" s="1050"/>
      <c r="AI13" s="1050"/>
      <c r="AJ13" s="1050"/>
      <c r="AK13" s="1050"/>
      <c r="AL13" s="1101"/>
      <c r="AM13" s="1155"/>
      <c r="AN13" s="1101"/>
      <c r="AO13" s="1181"/>
      <c r="AP13" s="1182"/>
      <c r="AQ13" s="1182"/>
      <c r="AR13" s="1182"/>
      <c r="AS13" s="1183"/>
      <c r="AT13" s="1182"/>
      <c r="AU13" s="1184"/>
      <c r="AV13" s="1197"/>
      <c r="AW13" s="1198"/>
      <c r="AX13" s="1198"/>
      <c r="AY13" s="1198"/>
      <c r="AZ13" s="1198"/>
      <c r="BA13" s="1198"/>
      <c r="BB13" s="1198"/>
      <c r="BC13" s="1198"/>
      <c r="BD13" s="1198"/>
      <c r="BE13" s="1198"/>
      <c r="BF13" s="1198"/>
      <c r="BG13" s="1198"/>
      <c r="BH13" s="1198"/>
      <c r="BI13" s="1198"/>
      <c r="BJ13" s="1198"/>
      <c r="BK13" s="1198"/>
      <c r="BL13" s="1198"/>
      <c r="BM13" s="1198"/>
      <c r="BN13" s="1198"/>
      <c r="BO13" s="1198"/>
      <c r="BP13" s="1198"/>
      <c r="BQ13" s="1198"/>
      <c r="BR13" s="1198"/>
      <c r="BS13" s="1198"/>
      <c r="BT13" s="1198"/>
      <c r="BU13" s="1198"/>
      <c r="BV13" s="1198"/>
      <c r="BW13" s="1198"/>
      <c r="BX13" s="1198"/>
      <c r="BY13" s="1198"/>
      <c r="BZ13" s="1198"/>
      <c r="CA13" s="1198"/>
      <c r="CB13" s="1198"/>
      <c r="CC13" s="1198"/>
      <c r="CD13" s="1198"/>
      <c r="CE13" s="1198"/>
      <c r="CF13" s="1198"/>
      <c r="CG13" s="1198"/>
      <c r="CH13" s="1198"/>
      <c r="CI13" s="1198"/>
      <c r="CJ13" s="1198"/>
      <c r="CK13" s="1198"/>
      <c r="CL13" s="1198"/>
      <c r="CM13" s="1198"/>
      <c r="CN13" s="1198"/>
      <c r="CO13" s="1198"/>
      <c r="CP13" s="1198"/>
      <c r="CQ13" s="1198"/>
      <c r="CR13" s="1198"/>
      <c r="CS13" s="1198"/>
      <c r="CT13" s="1198"/>
      <c r="CU13" s="1198"/>
      <c r="CV13" s="1198"/>
      <c r="CW13" s="1198"/>
      <c r="CX13" s="1198"/>
      <c r="CY13" s="1198"/>
      <c r="CZ13" s="1198"/>
      <c r="DA13" s="1198"/>
      <c r="DB13" s="1198"/>
      <c r="DC13" s="1198"/>
      <c r="DD13" s="1198"/>
      <c r="DE13" s="1198"/>
      <c r="DF13" s="1198"/>
      <c r="DG13" s="1198"/>
      <c r="DH13" s="1198"/>
      <c r="DI13" s="1198"/>
      <c r="DJ13" s="1198"/>
      <c r="DK13" s="1198"/>
      <c r="DL13" s="1198"/>
      <c r="DM13" s="1198"/>
      <c r="DN13" s="1198"/>
      <c r="DO13" s="1198"/>
      <c r="DP13" s="1198"/>
      <c r="DQ13" s="1198"/>
      <c r="DR13" s="1198"/>
      <c r="DS13" s="1198"/>
      <c r="DT13" s="1198"/>
      <c r="DU13" s="1198"/>
      <c r="DV13" s="1198"/>
      <c r="DW13" s="1198"/>
      <c r="DX13" s="1198"/>
      <c r="DY13" s="1198"/>
      <c r="DZ13" s="1198"/>
      <c r="EA13" s="1198"/>
      <c r="EB13" s="1198"/>
      <c r="EC13" s="1198"/>
      <c r="ED13" s="1198"/>
      <c r="EE13" s="1198"/>
      <c r="EF13" s="1198"/>
      <c r="EG13" s="1198"/>
      <c r="EH13" s="1198"/>
      <c r="EI13" s="1198"/>
      <c r="EJ13" s="1198"/>
      <c r="EK13" s="1198"/>
      <c r="EL13" s="1198"/>
      <c r="EM13" s="1198"/>
      <c r="EN13" s="1198"/>
      <c r="EO13" s="1198"/>
      <c r="EP13" s="1198"/>
      <c r="EQ13" s="1198"/>
      <c r="ER13" s="1198"/>
      <c r="ES13" s="1198"/>
      <c r="ET13" s="1198"/>
      <c r="EU13" s="1198"/>
      <c r="EV13" s="1198"/>
      <c r="EW13" s="1198"/>
      <c r="EX13" s="1198"/>
      <c r="EY13" s="1198"/>
      <c r="EZ13" s="1198"/>
      <c r="FA13" s="1198"/>
      <c r="FB13" s="1198"/>
      <c r="FC13" s="1198"/>
      <c r="FD13" s="1198"/>
      <c r="FE13" s="1198"/>
      <c r="FF13" s="1198"/>
      <c r="FG13" s="1198"/>
      <c r="FH13" s="1198"/>
      <c r="FI13" s="1198"/>
      <c r="FJ13" s="1198"/>
      <c r="FK13" s="1198"/>
      <c r="FL13" s="1198"/>
      <c r="FM13" s="1198"/>
      <c r="FN13" s="1198"/>
      <c r="FO13" s="1198"/>
      <c r="FP13" s="1198"/>
      <c r="FQ13" s="1198"/>
      <c r="FR13" s="1198"/>
      <c r="FS13" s="1198"/>
      <c r="FT13" s="1198"/>
      <c r="FU13" s="1198"/>
      <c r="FV13" s="1198"/>
      <c r="FW13" s="1198"/>
      <c r="FX13" s="1198"/>
      <c r="FY13" s="1198"/>
      <c r="FZ13" s="1198"/>
      <c r="GA13" s="1198"/>
      <c r="GB13" s="1198"/>
      <c r="GC13" s="1198"/>
      <c r="GD13" s="1198"/>
      <c r="GE13" s="1198"/>
      <c r="GF13" s="1198"/>
      <c r="GG13" s="1198"/>
      <c r="GH13" s="1198"/>
      <c r="GI13" s="1198"/>
      <c r="GJ13" s="1198"/>
      <c r="GK13" s="1198"/>
      <c r="GL13" s="1198"/>
      <c r="GM13" s="1198"/>
      <c r="GN13" s="1198"/>
      <c r="GO13" s="1198"/>
      <c r="GP13" s="1198"/>
      <c r="GQ13" s="1198"/>
      <c r="GR13" s="1198"/>
      <c r="GS13" s="1198"/>
      <c r="GT13" s="1198"/>
      <c r="GU13" s="1198"/>
      <c r="GV13" s="1198"/>
      <c r="GW13" s="1198"/>
      <c r="GX13" s="1198"/>
      <c r="GY13" s="1198"/>
      <c r="GZ13" s="1198"/>
      <c r="HA13" s="1198"/>
      <c r="HB13" s="1198"/>
      <c r="HC13" s="1198"/>
      <c r="HD13" s="1198"/>
      <c r="HE13" s="1198"/>
      <c r="HF13" s="1198"/>
      <c r="HG13" s="1198"/>
      <c r="HH13" s="1198"/>
      <c r="HI13" s="1198"/>
      <c r="HJ13" s="1198"/>
      <c r="HK13" s="1198"/>
      <c r="HL13" s="1198"/>
      <c r="HM13" s="1198"/>
      <c r="HN13" s="1198"/>
      <c r="HO13" s="1198"/>
      <c r="HP13" s="1198"/>
      <c r="HQ13" s="1198"/>
      <c r="HR13" s="1198"/>
      <c r="HS13" s="1198"/>
      <c r="HT13" s="1198"/>
      <c r="HU13" s="1198"/>
      <c r="HV13" s="1198"/>
      <c r="HW13" s="1198"/>
      <c r="HX13" s="1198"/>
      <c r="HY13" s="1198"/>
      <c r="HZ13" s="1198"/>
      <c r="IA13" s="1198"/>
      <c r="IB13" s="1198"/>
      <c r="IC13" s="1198"/>
      <c r="ID13" s="1198"/>
      <c r="IE13" s="1198"/>
      <c r="IF13" s="1198"/>
      <c r="IG13" s="1198"/>
      <c r="IH13" s="1198"/>
      <c r="II13" s="1198"/>
      <c r="IJ13" s="1198"/>
      <c r="IK13" s="1198"/>
      <c r="IL13" s="1198"/>
      <c r="IM13" s="1198"/>
      <c r="IN13" s="1198"/>
      <c r="IO13" s="1198"/>
      <c r="IP13" s="1198"/>
      <c r="IQ13" s="1198"/>
      <c r="IR13" s="1198"/>
      <c r="IS13" s="1198"/>
      <c r="IT13" s="1198"/>
      <c r="IU13" s="1198"/>
      <c r="IV13" s="1198"/>
      <c r="IW13" s="1198"/>
      <c r="IX13" s="1198"/>
      <c r="IY13" s="1198"/>
      <c r="IZ13" s="1198"/>
      <c r="JA13" s="1198"/>
      <c r="JB13" s="1198"/>
      <c r="JC13" s="1198"/>
      <c r="JD13" s="1198"/>
      <c r="JE13" s="1198"/>
      <c r="JF13" s="1198"/>
      <c r="JG13" s="1198"/>
      <c r="JH13" s="1198"/>
      <c r="JI13" s="1198"/>
      <c r="JJ13" s="1198"/>
      <c r="JK13" s="1198"/>
      <c r="JL13" s="1198"/>
      <c r="JM13" s="1198"/>
      <c r="JN13" s="1198"/>
      <c r="JO13" s="1198"/>
      <c r="JP13" s="1198"/>
      <c r="JQ13" s="1198"/>
      <c r="JR13" s="1198"/>
      <c r="JS13" s="1198"/>
      <c r="JT13" s="1198"/>
      <c r="JU13" s="1198"/>
      <c r="JV13" s="1198"/>
      <c r="JW13" s="1198"/>
      <c r="JX13" s="1198"/>
      <c r="JY13" s="1198"/>
      <c r="JZ13" s="1198"/>
      <c r="KA13" s="1198"/>
      <c r="KB13" s="1198"/>
      <c r="KC13" s="1198"/>
      <c r="KD13" s="1198"/>
      <c r="KE13" s="1198"/>
      <c r="KF13" s="1198"/>
      <c r="KG13" s="1198"/>
      <c r="KH13" s="1198"/>
      <c r="KI13" s="1198"/>
      <c r="KJ13" s="1198"/>
      <c r="KK13" s="1198"/>
      <c r="KL13" s="1198"/>
      <c r="KM13" s="1198"/>
      <c r="KN13" s="1198"/>
      <c r="KO13" s="1198"/>
      <c r="KP13" s="1198"/>
      <c r="KQ13" s="1198"/>
      <c r="KR13" s="1198"/>
      <c r="KS13" s="1198"/>
      <c r="KT13" s="1198"/>
      <c r="KU13" s="1198"/>
      <c r="KV13" s="1198"/>
      <c r="KW13" s="1198"/>
      <c r="KX13" s="1198"/>
      <c r="KY13" s="1198"/>
      <c r="KZ13" s="1198"/>
      <c r="LA13" s="1198"/>
      <c r="LB13" s="1198"/>
      <c r="LC13" s="1198"/>
      <c r="LD13" s="1198"/>
      <c r="LE13" s="1198"/>
      <c r="LF13" s="1198"/>
      <c r="LG13" s="1198"/>
      <c r="LH13" s="1198"/>
      <c r="LI13" s="1198"/>
      <c r="LJ13" s="1198"/>
      <c r="LK13" s="1198"/>
      <c r="LL13" s="1205"/>
    </row>
    <row r="14" s="1017" customFormat="1" ht="26.25" customHeight="1" spans="1:323">
      <c r="A14" s="1052"/>
      <c r="B14" s="1053"/>
      <c r="C14" s="1054"/>
      <c r="D14" s="1055"/>
      <c r="E14" s="1053"/>
      <c r="F14" s="1053"/>
      <c r="G14" s="1056"/>
      <c r="H14" s="1055"/>
      <c r="I14" s="1071" t="s">
        <v>1691</v>
      </c>
      <c r="J14" s="1072">
        <f>SUM(J5:J13)</f>
        <v>12704</v>
      </c>
      <c r="K14" s="1055"/>
      <c r="L14" s="1055"/>
      <c r="M14" s="1055"/>
      <c r="N14" s="1073"/>
      <c r="O14" s="1073"/>
      <c r="P14" s="1074"/>
      <c r="Q14" s="1103"/>
      <c r="R14" s="1104"/>
      <c r="S14" s="1104"/>
      <c r="T14" s="1105"/>
      <c r="U14" s="1106"/>
      <c r="V14" s="1105"/>
      <c r="W14" s="1107"/>
      <c r="X14" s="1107"/>
      <c r="Y14" s="1133"/>
      <c r="Z14" s="1055"/>
      <c r="AA14" s="1134"/>
      <c r="AB14" s="1135">
        <f>SUM(AB5:AB13)</f>
        <v>55310.4</v>
      </c>
      <c r="AC14" s="1056"/>
      <c r="AD14" s="1056"/>
      <c r="AE14" s="1136"/>
      <c r="AF14" s="1136">
        <f>SUM(AF5:AF13)</f>
        <v>180</v>
      </c>
      <c r="AG14" s="1136">
        <f>SUM(AG5:AG13)</f>
        <v>12024</v>
      </c>
      <c r="AH14" s="1136"/>
      <c r="AI14" s="1136"/>
      <c r="AJ14" s="1136">
        <f>SUM(AJ5:AJ13)</f>
        <v>0</v>
      </c>
      <c r="AK14" s="1136">
        <f>SUM(AK5:AK13)</f>
        <v>0</v>
      </c>
      <c r="AL14" s="1136"/>
      <c r="AM14" s="1136">
        <f t="shared" ref="AM14:AV14" si="10">SUM(AM5:AM13)</f>
        <v>180</v>
      </c>
      <c r="AN14" s="1136">
        <f t="shared" si="10"/>
        <v>12024</v>
      </c>
      <c r="AO14" s="1185">
        <f t="shared" si="10"/>
        <v>2034</v>
      </c>
      <c r="AP14" s="1185">
        <f t="shared" si="10"/>
        <v>2034</v>
      </c>
      <c r="AQ14" s="1185">
        <f t="shared" si="10"/>
        <v>2034</v>
      </c>
      <c r="AR14" s="1185">
        <f t="shared" si="10"/>
        <v>2034</v>
      </c>
      <c r="AS14" s="1185">
        <f t="shared" si="10"/>
        <v>2034</v>
      </c>
      <c r="AT14" s="1185">
        <f t="shared" si="10"/>
        <v>2034</v>
      </c>
      <c r="AU14" s="1185">
        <f t="shared" si="10"/>
        <v>0</v>
      </c>
      <c r="AV14" s="1185">
        <f t="shared" si="10"/>
        <v>0</v>
      </c>
      <c r="AW14" s="1185"/>
      <c r="AX14" s="1199"/>
      <c r="AY14" s="1198"/>
      <c r="AZ14" s="1198"/>
      <c r="BA14" s="1198"/>
      <c r="BB14" s="1198"/>
      <c r="BC14" s="1198"/>
      <c r="BD14" s="1198"/>
      <c r="BE14" s="1198"/>
      <c r="BF14" s="1198"/>
      <c r="BG14" s="1198"/>
      <c r="BH14" s="1198"/>
      <c r="BI14" s="1198"/>
      <c r="BJ14" s="1198"/>
      <c r="BK14" s="1198"/>
      <c r="BL14" s="1198"/>
      <c r="BM14" s="1198"/>
      <c r="BN14" s="1198"/>
      <c r="BO14" s="1198"/>
      <c r="BP14" s="1198"/>
      <c r="BQ14" s="1198"/>
      <c r="BR14" s="1198"/>
      <c r="BS14" s="1198"/>
      <c r="BT14" s="1198"/>
      <c r="BU14" s="1198"/>
      <c r="BV14" s="1198"/>
      <c r="BW14" s="1198"/>
      <c r="BX14" s="1198"/>
      <c r="BY14" s="1198"/>
      <c r="BZ14" s="1198"/>
      <c r="CA14" s="1198"/>
      <c r="CB14" s="1198"/>
      <c r="CC14" s="1198"/>
      <c r="CD14" s="1198"/>
      <c r="CE14" s="1198"/>
      <c r="CF14" s="1198"/>
      <c r="CG14" s="1198"/>
      <c r="CH14" s="1198"/>
      <c r="CI14" s="1198"/>
      <c r="CJ14" s="1198"/>
      <c r="CK14" s="1198"/>
      <c r="CL14" s="1198"/>
      <c r="CM14" s="1198"/>
      <c r="CN14" s="1198"/>
      <c r="CO14" s="1198"/>
      <c r="CP14" s="1198"/>
      <c r="CQ14" s="1198"/>
      <c r="CR14" s="1198"/>
      <c r="CS14" s="1198"/>
      <c r="CT14" s="1198"/>
      <c r="CU14" s="1198"/>
      <c r="CV14" s="1198"/>
      <c r="CW14" s="1198"/>
      <c r="CX14" s="1198"/>
      <c r="CY14" s="1198"/>
      <c r="CZ14" s="1198"/>
      <c r="DA14" s="1198"/>
      <c r="DB14" s="1198"/>
      <c r="DC14" s="1198"/>
      <c r="DD14" s="1198"/>
      <c r="DE14" s="1198"/>
      <c r="DF14" s="1198"/>
      <c r="DG14" s="1198"/>
      <c r="DH14" s="1198"/>
      <c r="DI14" s="1198"/>
      <c r="DJ14" s="1198"/>
      <c r="DK14" s="1198"/>
      <c r="DL14" s="1198"/>
      <c r="DM14" s="1198"/>
      <c r="DN14" s="1198"/>
      <c r="DO14" s="1198"/>
      <c r="DP14" s="1198"/>
      <c r="DQ14" s="1198"/>
      <c r="DR14" s="1198"/>
      <c r="DS14" s="1198"/>
      <c r="DT14" s="1198"/>
      <c r="DU14" s="1198"/>
      <c r="DV14" s="1198"/>
      <c r="DW14" s="1198"/>
      <c r="DX14" s="1198"/>
      <c r="DY14" s="1198"/>
      <c r="DZ14" s="1198"/>
      <c r="EA14" s="1198"/>
      <c r="EB14" s="1198"/>
      <c r="EC14" s="1198"/>
      <c r="ED14" s="1198"/>
      <c r="EE14" s="1198"/>
      <c r="EF14" s="1198"/>
      <c r="EG14" s="1198"/>
      <c r="EH14" s="1198"/>
      <c r="EI14" s="1198"/>
      <c r="EJ14" s="1198"/>
      <c r="EK14" s="1198"/>
      <c r="EL14" s="1198"/>
      <c r="EM14" s="1198"/>
      <c r="EN14" s="1198"/>
      <c r="EO14" s="1198"/>
      <c r="EP14" s="1198"/>
      <c r="EQ14" s="1198"/>
      <c r="ER14" s="1198"/>
      <c r="ES14" s="1198"/>
      <c r="ET14" s="1198"/>
      <c r="EU14" s="1198"/>
      <c r="EV14" s="1198"/>
      <c r="EW14" s="1198"/>
      <c r="EX14" s="1198"/>
      <c r="EY14" s="1198"/>
      <c r="EZ14" s="1198"/>
      <c r="FA14" s="1198"/>
      <c r="FB14" s="1198"/>
      <c r="FC14" s="1198"/>
      <c r="FD14" s="1198"/>
      <c r="FE14" s="1198"/>
      <c r="FF14" s="1198"/>
      <c r="FG14" s="1198"/>
      <c r="FH14" s="1198"/>
      <c r="FI14" s="1198"/>
      <c r="FJ14" s="1198"/>
      <c r="FK14" s="1198"/>
      <c r="FL14" s="1198"/>
      <c r="FM14" s="1198"/>
      <c r="FN14" s="1198"/>
      <c r="FO14" s="1198"/>
      <c r="FP14" s="1198"/>
      <c r="FQ14" s="1198"/>
      <c r="FR14" s="1198"/>
      <c r="FS14" s="1198"/>
      <c r="FT14" s="1198"/>
      <c r="FU14" s="1198"/>
      <c r="FV14" s="1198"/>
      <c r="FW14" s="1198"/>
      <c r="FX14" s="1198"/>
      <c r="FY14" s="1198"/>
      <c r="FZ14" s="1198"/>
      <c r="GA14" s="1198"/>
      <c r="GB14" s="1198"/>
      <c r="GC14" s="1198"/>
      <c r="GD14" s="1198"/>
      <c r="GE14" s="1198"/>
      <c r="GF14" s="1198"/>
      <c r="GG14" s="1198"/>
      <c r="GH14" s="1198"/>
      <c r="GI14" s="1198"/>
      <c r="GJ14" s="1198"/>
      <c r="GK14" s="1198"/>
      <c r="GL14" s="1198"/>
      <c r="GM14" s="1198"/>
      <c r="GN14" s="1198"/>
      <c r="GO14" s="1198"/>
      <c r="GP14" s="1198"/>
      <c r="GQ14" s="1198"/>
      <c r="GR14" s="1198"/>
      <c r="GS14" s="1198"/>
      <c r="GT14" s="1198"/>
      <c r="GU14" s="1198"/>
      <c r="GV14" s="1198"/>
      <c r="GW14" s="1198"/>
      <c r="GX14" s="1198"/>
      <c r="GY14" s="1198"/>
      <c r="GZ14" s="1198"/>
      <c r="HA14" s="1198"/>
      <c r="HB14" s="1198"/>
      <c r="HC14" s="1198"/>
      <c r="HD14" s="1198"/>
      <c r="HE14" s="1198"/>
      <c r="HF14" s="1198"/>
      <c r="HG14" s="1198"/>
      <c r="HH14" s="1198"/>
      <c r="HI14" s="1198"/>
      <c r="HJ14" s="1198"/>
      <c r="HK14" s="1198"/>
      <c r="HL14" s="1198"/>
      <c r="HM14" s="1198"/>
      <c r="HN14" s="1198"/>
      <c r="HO14" s="1198"/>
      <c r="HP14" s="1198"/>
      <c r="HQ14" s="1198"/>
      <c r="HR14" s="1198"/>
      <c r="HS14" s="1198"/>
      <c r="HT14" s="1198"/>
      <c r="HU14" s="1198"/>
      <c r="HV14" s="1198"/>
      <c r="HW14" s="1198"/>
      <c r="HX14" s="1198"/>
      <c r="HY14" s="1198"/>
      <c r="HZ14" s="1198"/>
      <c r="IA14" s="1198"/>
      <c r="IB14" s="1198"/>
      <c r="IC14" s="1198"/>
      <c r="ID14" s="1198"/>
      <c r="IE14" s="1198"/>
      <c r="IF14" s="1198"/>
      <c r="IG14" s="1198"/>
      <c r="IH14" s="1198"/>
      <c r="II14" s="1198"/>
      <c r="IJ14" s="1198"/>
      <c r="IK14" s="1198"/>
      <c r="IL14" s="1198"/>
      <c r="IM14" s="1198"/>
      <c r="IN14" s="1198"/>
      <c r="IO14" s="1198"/>
      <c r="IP14" s="1198"/>
      <c r="IQ14" s="1198"/>
      <c r="IR14" s="1198"/>
      <c r="IS14" s="1198"/>
      <c r="IT14" s="1198"/>
      <c r="IU14" s="1198"/>
      <c r="IV14" s="1198"/>
      <c r="IW14" s="1198"/>
      <c r="IX14" s="1198"/>
      <c r="IY14" s="1198"/>
      <c r="IZ14" s="1198"/>
      <c r="JA14" s="1198"/>
      <c r="JB14" s="1198"/>
      <c r="JC14" s="1198"/>
      <c r="JD14" s="1198"/>
      <c r="JE14" s="1198"/>
      <c r="JF14" s="1198"/>
      <c r="JG14" s="1198"/>
      <c r="JH14" s="1198"/>
      <c r="JI14" s="1198"/>
      <c r="JJ14" s="1198"/>
      <c r="JK14" s="1198"/>
      <c r="JL14" s="1198"/>
      <c r="JM14" s="1198"/>
      <c r="JN14" s="1198"/>
      <c r="JO14" s="1198"/>
      <c r="JP14" s="1198"/>
      <c r="JQ14" s="1198"/>
      <c r="JR14" s="1198"/>
      <c r="JS14" s="1198"/>
      <c r="JT14" s="1198"/>
      <c r="JU14" s="1198"/>
      <c r="JV14" s="1198"/>
      <c r="JW14" s="1198"/>
      <c r="JX14" s="1198"/>
      <c r="JY14" s="1198"/>
      <c r="JZ14" s="1198"/>
      <c r="KA14" s="1198"/>
      <c r="KB14" s="1198"/>
      <c r="KC14" s="1198"/>
      <c r="KD14" s="1198"/>
      <c r="KE14" s="1198"/>
      <c r="KF14" s="1198"/>
      <c r="KG14" s="1198"/>
      <c r="KH14" s="1198"/>
      <c r="KI14" s="1198"/>
      <c r="KJ14" s="1198"/>
      <c r="KK14" s="1198"/>
      <c r="KL14" s="1198"/>
      <c r="KM14" s="1198"/>
      <c r="KN14" s="1198"/>
      <c r="KO14" s="1198"/>
      <c r="KP14" s="1198"/>
      <c r="KQ14" s="1198"/>
      <c r="KR14" s="1198"/>
      <c r="KS14" s="1198"/>
      <c r="KT14" s="1198"/>
      <c r="KU14" s="1198"/>
      <c r="KV14" s="1198"/>
      <c r="KW14" s="1198"/>
      <c r="KX14" s="1198"/>
      <c r="KY14" s="1198"/>
      <c r="KZ14" s="1198"/>
      <c r="LA14" s="1198"/>
      <c r="LB14" s="1198"/>
      <c r="LC14" s="1198"/>
      <c r="LD14" s="1198"/>
      <c r="LE14" s="1198"/>
      <c r="LF14" s="1198"/>
      <c r="LG14" s="1198"/>
      <c r="LH14" s="1198"/>
      <c r="LI14" s="1198"/>
      <c r="LJ14" s="1198"/>
      <c r="LK14" s="1198"/>
    </row>
    <row r="15" s="1017" customFormat="1" ht="22" customHeight="1" spans="1:323">
      <c r="A15" s="1057"/>
      <c r="B15" s="1053"/>
      <c r="C15" s="1053"/>
      <c r="D15" s="1055"/>
      <c r="E15" s="1053"/>
      <c r="F15" s="1053"/>
      <c r="G15" s="1056"/>
      <c r="H15" s="1055"/>
      <c r="I15" s="1053"/>
      <c r="J15" s="1055"/>
      <c r="K15" s="1055"/>
      <c r="L15" s="1055"/>
      <c r="M15" s="1055"/>
      <c r="N15" s="1055"/>
      <c r="O15" s="1055"/>
      <c r="P15" s="1075"/>
      <c r="Q15" s="1103"/>
      <c r="R15" s="1108"/>
      <c r="S15" s="1108"/>
      <c r="T15" s="1105"/>
      <c r="U15" s="1109"/>
      <c r="V15" s="1105"/>
      <c r="W15" s="1107"/>
      <c r="X15" s="1107"/>
      <c r="Y15" s="1133"/>
      <c r="Z15" s="1055"/>
      <c r="AA15" s="1055"/>
      <c r="AB15" s="1137"/>
      <c r="AC15" s="1056"/>
      <c r="AD15" s="1056"/>
      <c r="AE15" s="1056"/>
      <c r="AF15" s="1056"/>
      <c r="AG15" s="1156"/>
      <c r="AH15" s="1156"/>
      <c r="AI15" s="1156"/>
      <c r="AJ15" s="1156"/>
      <c r="AK15" s="1157" t="s">
        <v>3564</v>
      </c>
      <c r="AL15" s="1158">
        <f>SUMIF(AE5:AE13,#REF!,AF5:AF13)</f>
        <v>0</v>
      </c>
      <c r="AM15" s="1158"/>
      <c r="AN15" s="1158"/>
      <c r="AO15" s="1186">
        <f>AL15/6</f>
        <v>0</v>
      </c>
      <c r="AP15" s="1186">
        <f>AL15/6</f>
        <v>0</v>
      </c>
      <c r="AQ15" s="1186">
        <f>AL15/6</f>
        <v>0</v>
      </c>
      <c r="AR15" s="1186">
        <f>AL15/6</f>
        <v>0</v>
      </c>
      <c r="AS15" s="1186">
        <f>AL15/6</f>
        <v>0</v>
      </c>
      <c r="AT15" s="1187"/>
      <c r="AU15" s="1187"/>
      <c r="AV15" s="1187"/>
      <c r="AW15" s="1198"/>
      <c r="AX15" s="1198"/>
      <c r="AY15" s="1198"/>
      <c r="AZ15" s="1198"/>
      <c r="BA15" s="1198"/>
      <c r="BB15" s="1198"/>
      <c r="BC15" s="1198"/>
      <c r="BD15" s="1198"/>
      <c r="BE15" s="1198"/>
      <c r="BF15" s="1198"/>
      <c r="BG15" s="1198"/>
      <c r="BH15" s="1198"/>
      <c r="BI15" s="1198"/>
      <c r="BJ15" s="1198"/>
      <c r="BK15" s="1198"/>
      <c r="BL15" s="1198"/>
      <c r="BM15" s="1198"/>
      <c r="BN15" s="1198"/>
      <c r="BO15" s="1198"/>
      <c r="BP15" s="1198"/>
      <c r="BQ15" s="1198"/>
      <c r="BR15" s="1198"/>
      <c r="BS15" s="1198"/>
      <c r="BT15" s="1198"/>
      <c r="BU15" s="1198"/>
      <c r="BV15" s="1198"/>
      <c r="BW15" s="1198"/>
      <c r="BX15" s="1198"/>
      <c r="BY15" s="1198"/>
      <c r="BZ15" s="1198"/>
      <c r="CA15" s="1198"/>
      <c r="CB15" s="1198"/>
      <c r="CC15" s="1198"/>
      <c r="CD15" s="1198"/>
      <c r="CE15" s="1198"/>
      <c r="CF15" s="1198"/>
      <c r="CG15" s="1198"/>
      <c r="CH15" s="1198"/>
      <c r="CI15" s="1198"/>
      <c r="CJ15" s="1198"/>
      <c r="CK15" s="1198"/>
      <c r="CL15" s="1198"/>
      <c r="CM15" s="1198"/>
      <c r="CN15" s="1198"/>
      <c r="CO15" s="1198"/>
      <c r="CP15" s="1198"/>
      <c r="CQ15" s="1198"/>
      <c r="CR15" s="1198"/>
      <c r="CS15" s="1198"/>
      <c r="CT15" s="1198"/>
      <c r="CU15" s="1198"/>
      <c r="CV15" s="1198"/>
      <c r="CW15" s="1198"/>
      <c r="CX15" s="1198"/>
      <c r="CY15" s="1198"/>
      <c r="CZ15" s="1198"/>
      <c r="DA15" s="1198"/>
      <c r="DB15" s="1198"/>
      <c r="DC15" s="1198"/>
      <c r="DD15" s="1198"/>
      <c r="DE15" s="1198"/>
      <c r="DF15" s="1198"/>
      <c r="DG15" s="1198"/>
      <c r="DH15" s="1198"/>
      <c r="DI15" s="1198"/>
      <c r="DJ15" s="1198"/>
      <c r="DK15" s="1198"/>
      <c r="DL15" s="1198"/>
      <c r="DM15" s="1198"/>
      <c r="DN15" s="1198"/>
      <c r="DO15" s="1198"/>
      <c r="DP15" s="1198"/>
      <c r="DQ15" s="1198"/>
      <c r="DR15" s="1198"/>
      <c r="DS15" s="1198"/>
      <c r="DT15" s="1198"/>
      <c r="DU15" s="1198"/>
      <c r="DV15" s="1198"/>
      <c r="DW15" s="1198"/>
      <c r="DX15" s="1198"/>
      <c r="DY15" s="1198"/>
      <c r="DZ15" s="1198"/>
      <c r="EA15" s="1198"/>
      <c r="EB15" s="1198"/>
      <c r="EC15" s="1198"/>
      <c r="ED15" s="1198"/>
      <c r="EE15" s="1198"/>
      <c r="EF15" s="1198"/>
      <c r="EG15" s="1198"/>
      <c r="EH15" s="1198"/>
      <c r="EI15" s="1198"/>
      <c r="EJ15" s="1198"/>
      <c r="EK15" s="1198"/>
      <c r="EL15" s="1198"/>
      <c r="EM15" s="1198"/>
      <c r="EN15" s="1198"/>
      <c r="EO15" s="1198"/>
      <c r="EP15" s="1198"/>
      <c r="EQ15" s="1198"/>
      <c r="ER15" s="1198"/>
      <c r="ES15" s="1198"/>
      <c r="ET15" s="1198"/>
      <c r="EU15" s="1198"/>
      <c r="EV15" s="1198"/>
      <c r="EW15" s="1198"/>
      <c r="EX15" s="1198"/>
      <c r="EY15" s="1198"/>
      <c r="EZ15" s="1198"/>
      <c r="FA15" s="1198"/>
      <c r="FB15" s="1198"/>
      <c r="FC15" s="1198"/>
      <c r="FD15" s="1198"/>
      <c r="FE15" s="1198"/>
      <c r="FF15" s="1198"/>
      <c r="FG15" s="1198"/>
      <c r="FH15" s="1198"/>
      <c r="FI15" s="1198"/>
      <c r="FJ15" s="1198"/>
      <c r="FK15" s="1198"/>
      <c r="FL15" s="1198"/>
      <c r="FM15" s="1198"/>
      <c r="FN15" s="1198"/>
      <c r="FO15" s="1198"/>
      <c r="FP15" s="1198"/>
      <c r="FQ15" s="1198"/>
      <c r="FR15" s="1198"/>
      <c r="FS15" s="1198"/>
      <c r="FT15" s="1198"/>
      <c r="FU15" s="1198"/>
      <c r="FV15" s="1198"/>
      <c r="FW15" s="1198"/>
      <c r="FX15" s="1198"/>
      <c r="FY15" s="1198"/>
      <c r="FZ15" s="1198"/>
      <c r="GA15" s="1198"/>
      <c r="GB15" s="1198"/>
      <c r="GC15" s="1198"/>
      <c r="GD15" s="1198"/>
      <c r="GE15" s="1198"/>
      <c r="GF15" s="1198"/>
      <c r="GG15" s="1198"/>
      <c r="GH15" s="1198"/>
      <c r="GI15" s="1198"/>
      <c r="GJ15" s="1198"/>
      <c r="GK15" s="1198"/>
      <c r="GL15" s="1198"/>
      <c r="GM15" s="1198"/>
      <c r="GN15" s="1198"/>
      <c r="GO15" s="1198"/>
      <c r="GP15" s="1198"/>
      <c r="GQ15" s="1198"/>
      <c r="GR15" s="1198"/>
      <c r="GS15" s="1198"/>
      <c r="GT15" s="1198"/>
      <c r="GU15" s="1198"/>
      <c r="GV15" s="1198"/>
      <c r="GW15" s="1198"/>
      <c r="GX15" s="1198"/>
      <c r="GY15" s="1198"/>
      <c r="GZ15" s="1198"/>
      <c r="HA15" s="1198"/>
      <c r="HB15" s="1198"/>
      <c r="HC15" s="1198"/>
      <c r="HD15" s="1198"/>
      <c r="HE15" s="1198"/>
      <c r="HF15" s="1198"/>
      <c r="HG15" s="1198"/>
      <c r="HH15" s="1198"/>
      <c r="HI15" s="1198"/>
      <c r="HJ15" s="1198"/>
      <c r="HK15" s="1198"/>
      <c r="HL15" s="1198"/>
      <c r="HM15" s="1198"/>
      <c r="HN15" s="1198"/>
      <c r="HO15" s="1198"/>
      <c r="HP15" s="1198"/>
      <c r="HQ15" s="1198"/>
      <c r="HR15" s="1198"/>
      <c r="HS15" s="1198"/>
      <c r="HT15" s="1198"/>
      <c r="HU15" s="1198"/>
      <c r="HV15" s="1198"/>
      <c r="HW15" s="1198"/>
      <c r="HX15" s="1198"/>
      <c r="HY15" s="1198"/>
      <c r="HZ15" s="1198"/>
      <c r="IA15" s="1198"/>
      <c r="IB15" s="1198"/>
      <c r="IC15" s="1198"/>
      <c r="ID15" s="1198"/>
      <c r="IE15" s="1198"/>
      <c r="IF15" s="1198"/>
      <c r="IG15" s="1198"/>
      <c r="IH15" s="1198"/>
      <c r="II15" s="1198"/>
      <c r="IJ15" s="1198"/>
      <c r="IK15" s="1198"/>
      <c r="IL15" s="1198"/>
      <c r="IM15" s="1198"/>
      <c r="IN15" s="1198"/>
      <c r="IO15" s="1198"/>
      <c r="IP15" s="1198"/>
      <c r="IQ15" s="1198"/>
      <c r="IR15" s="1198"/>
      <c r="IS15" s="1198"/>
      <c r="IT15" s="1198"/>
      <c r="IU15" s="1198"/>
      <c r="IV15" s="1198"/>
      <c r="IW15" s="1198"/>
      <c r="IX15" s="1198"/>
      <c r="IY15" s="1198"/>
      <c r="IZ15" s="1198"/>
      <c r="JA15" s="1198"/>
      <c r="JB15" s="1198"/>
      <c r="JC15" s="1198"/>
      <c r="JD15" s="1198"/>
      <c r="JE15" s="1198"/>
      <c r="JF15" s="1198"/>
      <c r="JG15" s="1198"/>
      <c r="JH15" s="1198"/>
      <c r="JI15" s="1198"/>
      <c r="JJ15" s="1198"/>
      <c r="JK15" s="1198"/>
      <c r="JL15" s="1198"/>
      <c r="JM15" s="1198"/>
      <c r="JN15" s="1198"/>
      <c r="JO15" s="1198"/>
      <c r="JP15" s="1198"/>
      <c r="JQ15" s="1198"/>
      <c r="JR15" s="1198"/>
      <c r="JS15" s="1198"/>
      <c r="JT15" s="1198"/>
      <c r="JU15" s="1198"/>
      <c r="JV15" s="1198"/>
      <c r="JW15" s="1198"/>
      <c r="JX15" s="1198"/>
      <c r="JY15" s="1198"/>
      <c r="JZ15" s="1198"/>
      <c r="KA15" s="1198"/>
      <c r="KB15" s="1198"/>
      <c r="KC15" s="1198"/>
      <c r="KD15" s="1198"/>
      <c r="KE15" s="1198"/>
      <c r="KF15" s="1198"/>
      <c r="KG15" s="1198"/>
      <c r="KH15" s="1198"/>
      <c r="KI15" s="1198"/>
      <c r="KJ15" s="1198"/>
      <c r="KK15" s="1198"/>
      <c r="KL15" s="1198"/>
      <c r="KM15" s="1198"/>
      <c r="KN15" s="1198"/>
      <c r="KO15" s="1198"/>
      <c r="KP15" s="1198"/>
      <c r="KQ15" s="1198"/>
      <c r="KR15" s="1198"/>
      <c r="KS15" s="1198"/>
      <c r="KT15" s="1198"/>
      <c r="KU15" s="1198"/>
      <c r="KV15" s="1198"/>
      <c r="KW15" s="1198"/>
      <c r="KX15" s="1198"/>
      <c r="KY15" s="1198"/>
      <c r="KZ15" s="1198"/>
      <c r="LA15" s="1198"/>
      <c r="LB15" s="1198"/>
      <c r="LC15" s="1198"/>
      <c r="LD15" s="1198"/>
      <c r="LE15" s="1198"/>
      <c r="LF15" s="1198"/>
      <c r="LG15" s="1198"/>
      <c r="LH15" s="1198"/>
      <c r="LI15" s="1198"/>
      <c r="LJ15" s="1198"/>
      <c r="LK15" s="1198"/>
    </row>
    <row r="16" s="1017" customFormat="1" ht="22" customHeight="1" spans="1:323">
      <c r="A16" s="1057"/>
      <c r="B16" s="1053"/>
      <c r="C16" s="1053"/>
      <c r="D16" s="1055"/>
      <c r="E16" s="1053"/>
      <c r="F16" s="1053"/>
      <c r="G16" s="1056"/>
      <c r="H16" s="1055"/>
      <c r="I16" s="1053"/>
      <c r="J16" s="1055"/>
      <c r="K16" s="1055"/>
      <c r="L16" s="1055"/>
      <c r="M16" s="1055"/>
      <c r="N16" s="1055"/>
      <c r="O16" s="1055"/>
      <c r="P16" s="1075"/>
      <c r="Q16" s="1103"/>
      <c r="R16" s="1108"/>
      <c r="S16" s="1108"/>
      <c r="T16" s="1105"/>
      <c r="U16" s="1109"/>
      <c r="V16" s="1105"/>
      <c r="W16" s="1107"/>
      <c r="X16" s="1107"/>
      <c r="Y16" s="1133"/>
      <c r="Z16" s="1055"/>
      <c r="AA16" s="1055"/>
      <c r="AB16" s="1137"/>
      <c r="AC16" s="1056"/>
      <c r="AD16" s="1056"/>
      <c r="AE16" s="1056"/>
      <c r="AF16" s="1056"/>
      <c r="AG16" s="1053"/>
      <c r="AH16" s="1053"/>
      <c r="AI16" s="1053"/>
      <c r="AJ16" s="1053"/>
      <c r="AK16" s="1157" t="s">
        <v>3565</v>
      </c>
      <c r="AL16" s="1158">
        <f>SUM(AO16:AS16)</f>
        <v>0</v>
      </c>
      <c r="AM16" s="1158"/>
      <c r="AN16" s="1158"/>
      <c r="AO16" s="1158">
        <f>SUMIF(AE5:AE13,#REF!,AF5:AF13)</f>
        <v>0</v>
      </c>
      <c r="AP16" s="1158">
        <f>SUMIF(AE5:AE13,#REF!,AF5:AF13)</f>
        <v>0</v>
      </c>
      <c r="AQ16" s="1158">
        <f>SUMIF(AE5:AE13,#REF!,AF5:AF13)</f>
        <v>0</v>
      </c>
      <c r="AR16" s="1158">
        <f>SUMIF(AE5:AE13,#REF!,AF5:AF13)</f>
        <v>0</v>
      </c>
      <c r="AS16" s="1158">
        <f>SUMIF(AE5:AE13,#REF!,AF5:AF13)</f>
        <v>0</v>
      </c>
      <c r="AT16" s="1159"/>
      <c r="AU16" s="1159"/>
      <c r="AV16" s="1159"/>
      <c r="AW16" s="1199"/>
      <c r="AX16" s="1199"/>
      <c r="AY16" s="1198"/>
      <c r="AZ16" s="1198"/>
      <c r="BA16" s="1198"/>
      <c r="BB16" s="1198"/>
      <c r="BC16" s="1198"/>
      <c r="BD16" s="1198"/>
      <c r="BE16" s="1198"/>
      <c r="BF16" s="1198"/>
      <c r="BG16" s="1198"/>
      <c r="BH16" s="1198"/>
      <c r="BI16" s="1198"/>
      <c r="BJ16" s="1198"/>
      <c r="BK16" s="1198"/>
      <c r="BL16" s="1198"/>
      <c r="BM16" s="1198"/>
      <c r="BN16" s="1198"/>
      <c r="BO16" s="1198"/>
      <c r="BP16" s="1198"/>
      <c r="BQ16" s="1198"/>
      <c r="BR16" s="1198"/>
      <c r="BS16" s="1198"/>
      <c r="BT16" s="1198"/>
      <c r="BU16" s="1198"/>
      <c r="BV16" s="1198"/>
      <c r="BW16" s="1198"/>
      <c r="BX16" s="1198"/>
      <c r="BY16" s="1198"/>
      <c r="BZ16" s="1198"/>
      <c r="CA16" s="1198"/>
      <c r="CB16" s="1198"/>
      <c r="CC16" s="1198"/>
      <c r="CD16" s="1198"/>
      <c r="CE16" s="1198"/>
      <c r="CF16" s="1198"/>
      <c r="CG16" s="1198"/>
      <c r="CH16" s="1198"/>
      <c r="CI16" s="1198"/>
      <c r="CJ16" s="1198"/>
      <c r="CK16" s="1198"/>
      <c r="CL16" s="1198"/>
      <c r="CM16" s="1198"/>
      <c r="CN16" s="1198"/>
      <c r="CO16" s="1198"/>
      <c r="CP16" s="1198"/>
      <c r="CQ16" s="1198"/>
      <c r="CR16" s="1198"/>
      <c r="CS16" s="1198"/>
      <c r="CT16" s="1198"/>
      <c r="CU16" s="1198"/>
      <c r="CV16" s="1198"/>
      <c r="CW16" s="1198"/>
      <c r="CX16" s="1198"/>
      <c r="CY16" s="1198"/>
      <c r="CZ16" s="1198"/>
      <c r="DA16" s="1198"/>
      <c r="DB16" s="1198"/>
      <c r="DC16" s="1198"/>
      <c r="DD16" s="1198"/>
      <c r="DE16" s="1198"/>
      <c r="DF16" s="1198"/>
      <c r="DG16" s="1198"/>
      <c r="DH16" s="1198"/>
      <c r="DI16" s="1198"/>
      <c r="DJ16" s="1198"/>
      <c r="DK16" s="1198"/>
      <c r="DL16" s="1198"/>
      <c r="DM16" s="1198"/>
      <c r="DN16" s="1198"/>
      <c r="DO16" s="1198"/>
      <c r="DP16" s="1198"/>
      <c r="DQ16" s="1198"/>
      <c r="DR16" s="1198"/>
      <c r="DS16" s="1198"/>
      <c r="DT16" s="1198"/>
      <c r="DU16" s="1198"/>
      <c r="DV16" s="1198"/>
      <c r="DW16" s="1198"/>
      <c r="DX16" s="1198"/>
      <c r="DY16" s="1198"/>
      <c r="DZ16" s="1198"/>
      <c r="EA16" s="1198"/>
      <c r="EB16" s="1198"/>
      <c r="EC16" s="1198"/>
      <c r="ED16" s="1198"/>
      <c r="EE16" s="1198"/>
      <c r="EF16" s="1198"/>
      <c r="EG16" s="1198"/>
      <c r="EH16" s="1198"/>
      <c r="EI16" s="1198"/>
      <c r="EJ16" s="1198"/>
      <c r="EK16" s="1198"/>
      <c r="EL16" s="1198"/>
      <c r="EM16" s="1198"/>
      <c r="EN16" s="1198"/>
      <c r="EO16" s="1198"/>
      <c r="EP16" s="1198"/>
      <c r="EQ16" s="1198"/>
      <c r="ER16" s="1198"/>
      <c r="ES16" s="1198"/>
      <c r="ET16" s="1198"/>
      <c r="EU16" s="1198"/>
      <c r="EV16" s="1198"/>
      <c r="EW16" s="1198"/>
      <c r="EX16" s="1198"/>
      <c r="EY16" s="1198"/>
      <c r="EZ16" s="1198"/>
      <c r="FA16" s="1198"/>
      <c r="FB16" s="1198"/>
      <c r="FC16" s="1198"/>
      <c r="FD16" s="1198"/>
      <c r="FE16" s="1198"/>
      <c r="FF16" s="1198"/>
      <c r="FG16" s="1198"/>
      <c r="FH16" s="1198"/>
      <c r="FI16" s="1198"/>
      <c r="FJ16" s="1198"/>
      <c r="FK16" s="1198"/>
      <c r="FL16" s="1198"/>
      <c r="FM16" s="1198"/>
      <c r="FN16" s="1198"/>
      <c r="FO16" s="1198"/>
      <c r="FP16" s="1198"/>
      <c r="FQ16" s="1198"/>
      <c r="FR16" s="1198"/>
      <c r="FS16" s="1198"/>
      <c r="FT16" s="1198"/>
      <c r="FU16" s="1198"/>
      <c r="FV16" s="1198"/>
      <c r="FW16" s="1198"/>
      <c r="FX16" s="1198"/>
      <c r="FY16" s="1198"/>
      <c r="FZ16" s="1198"/>
      <c r="GA16" s="1198"/>
      <c r="GB16" s="1198"/>
      <c r="GC16" s="1198"/>
      <c r="GD16" s="1198"/>
      <c r="GE16" s="1198"/>
      <c r="GF16" s="1198"/>
      <c r="GG16" s="1198"/>
      <c r="GH16" s="1198"/>
      <c r="GI16" s="1198"/>
      <c r="GJ16" s="1198"/>
      <c r="GK16" s="1198"/>
      <c r="GL16" s="1198"/>
      <c r="GM16" s="1198"/>
      <c r="GN16" s="1198"/>
      <c r="GO16" s="1198"/>
      <c r="GP16" s="1198"/>
      <c r="GQ16" s="1198"/>
      <c r="GR16" s="1198"/>
      <c r="GS16" s="1198"/>
      <c r="GT16" s="1198"/>
      <c r="GU16" s="1198"/>
      <c r="GV16" s="1198"/>
      <c r="GW16" s="1198"/>
      <c r="GX16" s="1198"/>
      <c r="GY16" s="1198"/>
      <c r="GZ16" s="1198"/>
      <c r="HA16" s="1198"/>
      <c r="HB16" s="1198"/>
      <c r="HC16" s="1198"/>
      <c r="HD16" s="1198"/>
      <c r="HE16" s="1198"/>
      <c r="HF16" s="1198"/>
      <c r="HG16" s="1198"/>
      <c r="HH16" s="1198"/>
      <c r="HI16" s="1198"/>
      <c r="HJ16" s="1198"/>
      <c r="HK16" s="1198"/>
      <c r="HL16" s="1198"/>
      <c r="HM16" s="1198"/>
      <c r="HN16" s="1198"/>
      <c r="HO16" s="1198"/>
      <c r="HP16" s="1198"/>
      <c r="HQ16" s="1198"/>
      <c r="HR16" s="1198"/>
      <c r="HS16" s="1198"/>
      <c r="HT16" s="1198"/>
      <c r="HU16" s="1198"/>
      <c r="HV16" s="1198"/>
      <c r="HW16" s="1198"/>
      <c r="HX16" s="1198"/>
      <c r="HY16" s="1198"/>
      <c r="HZ16" s="1198"/>
      <c r="IA16" s="1198"/>
      <c r="IB16" s="1198"/>
      <c r="IC16" s="1198"/>
      <c r="ID16" s="1198"/>
      <c r="IE16" s="1198"/>
      <c r="IF16" s="1198"/>
      <c r="IG16" s="1198"/>
      <c r="IH16" s="1198"/>
      <c r="II16" s="1198"/>
      <c r="IJ16" s="1198"/>
      <c r="IK16" s="1198"/>
      <c r="IL16" s="1198"/>
      <c r="IM16" s="1198"/>
      <c r="IN16" s="1198"/>
      <c r="IO16" s="1198"/>
      <c r="IP16" s="1198"/>
      <c r="IQ16" s="1198"/>
      <c r="IR16" s="1198"/>
      <c r="IS16" s="1198"/>
      <c r="IT16" s="1198"/>
      <c r="IU16" s="1198"/>
      <c r="IV16" s="1198"/>
      <c r="IW16" s="1198"/>
      <c r="IX16" s="1198"/>
      <c r="IY16" s="1198"/>
      <c r="IZ16" s="1198"/>
      <c r="JA16" s="1198"/>
      <c r="JB16" s="1198"/>
      <c r="JC16" s="1198"/>
      <c r="JD16" s="1198"/>
      <c r="JE16" s="1198"/>
      <c r="JF16" s="1198"/>
      <c r="JG16" s="1198"/>
      <c r="JH16" s="1198"/>
      <c r="JI16" s="1198"/>
      <c r="JJ16" s="1198"/>
      <c r="JK16" s="1198"/>
      <c r="JL16" s="1198"/>
      <c r="JM16" s="1198"/>
      <c r="JN16" s="1198"/>
      <c r="JO16" s="1198"/>
      <c r="JP16" s="1198"/>
      <c r="JQ16" s="1198"/>
      <c r="JR16" s="1198"/>
      <c r="JS16" s="1198"/>
      <c r="JT16" s="1198"/>
      <c r="JU16" s="1198"/>
      <c r="JV16" s="1198"/>
      <c r="JW16" s="1198"/>
      <c r="JX16" s="1198"/>
      <c r="JY16" s="1198"/>
      <c r="JZ16" s="1198"/>
      <c r="KA16" s="1198"/>
      <c r="KB16" s="1198"/>
      <c r="KC16" s="1198"/>
      <c r="KD16" s="1198"/>
      <c r="KE16" s="1198"/>
      <c r="KF16" s="1198"/>
      <c r="KG16" s="1198"/>
      <c r="KH16" s="1198"/>
      <c r="KI16" s="1198"/>
      <c r="KJ16" s="1198"/>
      <c r="KK16" s="1198"/>
      <c r="KL16" s="1198"/>
      <c r="KM16" s="1198"/>
      <c r="KN16" s="1198"/>
      <c r="KO16" s="1198"/>
      <c r="KP16" s="1198"/>
      <c r="KQ16" s="1198"/>
      <c r="KR16" s="1198"/>
      <c r="KS16" s="1198"/>
      <c r="KT16" s="1198"/>
      <c r="KU16" s="1198"/>
      <c r="KV16" s="1198"/>
      <c r="KW16" s="1198"/>
      <c r="KX16" s="1198"/>
      <c r="KY16" s="1198"/>
      <c r="KZ16" s="1198"/>
      <c r="LA16" s="1198"/>
      <c r="LB16" s="1198"/>
      <c r="LC16" s="1198"/>
      <c r="LD16" s="1198"/>
      <c r="LE16" s="1198"/>
      <c r="LF16" s="1198"/>
      <c r="LG16" s="1198"/>
      <c r="LH16" s="1198"/>
      <c r="LI16" s="1198"/>
      <c r="LJ16" s="1198"/>
      <c r="LK16" s="1198"/>
    </row>
    <row r="17" s="1017" customFormat="1" ht="24" customHeight="1" spans="1:323">
      <c r="A17" s="1057"/>
      <c r="B17" s="1053"/>
      <c r="C17" s="1053"/>
      <c r="D17" s="1055"/>
      <c r="E17" s="1053"/>
      <c r="F17" s="1053"/>
      <c r="G17" s="1056"/>
      <c r="H17" s="1055"/>
      <c r="I17" s="1053"/>
      <c r="J17" s="1055"/>
      <c r="K17" s="1055"/>
      <c r="L17" s="1055"/>
      <c r="M17" s="1055"/>
      <c r="N17" s="1055"/>
      <c r="O17" s="1055"/>
      <c r="P17" s="1075"/>
      <c r="Q17" s="1103"/>
      <c r="R17" s="1108"/>
      <c r="S17" s="1108"/>
      <c r="T17" s="1105"/>
      <c r="U17" s="1109"/>
      <c r="V17" s="1105"/>
      <c r="W17" s="1107"/>
      <c r="X17" s="1107"/>
      <c r="Y17" s="1133"/>
      <c r="Z17" s="1055"/>
      <c r="AA17" s="1055"/>
      <c r="AB17" s="1137"/>
      <c r="AC17" s="1056"/>
      <c r="AD17" s="1056"/>
      <c r="AE17" s="1056"/>
      <c r="AF17" s="1056"/>
      <c r="AG17" s="1053"/>
      <c r="AH17" s="1053"/>
      <c r="AI17" s="1053"/>
      <c r="AJ17" s="1053"/>
      <c r="AK17" s="1053" t="s">
        <v>3566</v>
      </c>
      <c r="AL17" s="1159">
        <f t="shared" ref="AL17:AS17" si="11">SUM(AL15:AL16)</f>
        <v>0</v>
      </c>
      <c r="AM17" s="1159"/>
      <c r="AN17" s="1159"/>
      <c r="AO17" s="1159">
        <f t="shared" si="11"/>
        <v>0</v>
      </c>
      <c r="AP17" s="1159">
        <f t="shared" si="11"/>
        <v>0</v>
      </c>
      <c r="AQ17" s="1159">
        <f t="shared" si="11"/>
        <v>0</v>
      </c>
      <c r="AR17" s="1159">
        <f t="shared" si="11"/>
        <v>0</v>
      </c>
      <c r="AS17" s="1159">
        <f t="shared" si="11"/>
        <v>0</v>
      </c>
      <c r="AT17" s="1159"/>
      <c r="AU17" s="1159"/>
      <c r="AV17" s="1159"/>
      <c r="AW17" s="1199"/>
      <c r="AX17" s="1199"/>
      <c r="AY17" s="1198"/>
      <c r="AZ17" s="1198"/>
      <c r="BA17" s="1198"/>
      <c r="BB17" s="1198"/>
      <c r="BC17" s="1198"/>
      <c r="BD17" s="1198"/>
      <c r="BE17" s="1198"/>
      <c r="BF17" s="1198"/>
      <c r="BG17" s="1198"/>
      <c r="BH17" s="1198"/>
      <c r="BI17" s="1198"/>
      <c r="BJ17" s="1198"/>
      <c r="BK17" s="1198"/>
      <c r="BL17" s="1198"/>
      <c r="BM17" s="1198"/>
      <c r="BN17" s="1198"/>
      <c r="BO17" s="1198"/>
      <c r="BP17" s="1198"/>
      <c r="BQ17" s="1198"/>
      <c r="BR17" s="1198"/>
      <c r="BS17" s="1198"/>
      <c r="BT17" s="1198"/>
      <c r="BU17" s="1198"/>
      <c r="BV17" s="1198"/>
      <c r="BW17" s="1198"/>
      <c r="BX17" s="1198"/>
      <c r="BY17" s="1198"/>
      <c r="BZ17" s="1198"/>
      <c r="CA17" s="1198"/>
      <c r="CB17" s="1198"/>
      <c r="CC17" s="1198"/>
      <c r="CD17" s="1198"/>
      <c r="CE17" s="1198"/>
      <c r="CF17" s="1198"/>
      <c r="CG17" s="1198"/>
      <c r="CH17" s="1198"/>
      <c r="CI17" s="1198"/>
      <c r="CJ17" s="1198"/>
      <c r="CK17" s="1198"/>
      <c r="CL17" s="1198"/>
      <c r="CM17" s="1198"/>
      <c r="CN17" s="1198"/>
      <c r="CO17" s="1198"/>
      <c r="CP17" s="1198"/>
      <c r="CQ17" s="1198"/>
      <c r="CR17" s="1198"/>
      <c r="CS17" s="1198"/>
      <c r="CT17" s="1198"/>
      <c r="CU17" s="1198"/>
      <c r="CV17" s="1198"/>
      <c r="CW17" s="1198"/>
      <c r="CX17" s="1198"/>
      <c r="CY17" s="1198"/>
      <c r="CZ17" s="1198"/>
      <c r="DA17" s="1198"/>
      <c r="DB17" s="1198"/>
      <c r="DC17" s="1198"/>
      <c r="DD17" s="1198"/>
      <c r="DE17" s="1198"/>
      <c r="DF17" s="1198"/>
      <c r="DG17" s="1198"/>
      <c r="DH17" s="1198"/>
      <c r="DI17" s="1198"/>
      <c r="DJ17" s="1198"/>
      <c r="DK17" s="1198"/>
      <c r="DL17" s="1198"/>
      <c r="DM17" s="1198"/>
      <c r="DN17" s="1198"/>
      <c r="DO17" s="1198"/>
      <c r="DP17" s="1198"/>
      <c r="DQ17" s="1198"/>
      <c r="DR17" s="1198"/>
      <c r="DS17" s="1198"/>
      <c r="DT17" s="1198"/>
      <c r="DU17" s="1198"/>
      <c r="DV17" s="1198"/>
      <c r="DW17" s="1198"/>
      <c r="DX17" s="1198"/>
      <c r="DY17" s="1198"/>
      <c r="DZ17" s="1198"/>
      <c r="EA17" s="1198"/>
      <c r="EB17" s="1198"/>
      <c r="EC17" s="1198"/>
      <c r="ED17" s="1198"/>
      <c r="EE17" s="1198"/>
      <c r="EF17" s="1198"/>
      <c r="EG17" s="1198"/>
      <c r="EH17" s="1198"/>
      <c r="EI17" s="1198"/>
      <c r="EJ17" s="1198"/>
      <c r="EK17" s="1198"/>
      <c r="EL17" s="1198"/>
      <c r="EM17" s="1198"/>
      <c r="EN17" s="1198"/>
      <c r="EO17" s="1198"/>
      <c r="EP17" s="1198"/>
      <c r="EQ17" s="1198"/>
      <c r="ER17" s="1198"/>
      <c r="ES17" s="1198"/>
      <c r="ET17" s="1198"/>
      <c r="EU17" s="1198"/>
      <c r="EV17" s="1198"/>
      <c r="EW17" s="1198"/>
      <c r="EX17" s="1198"/>
      <c r="EY17" s="1198"/>
      <c r="EZ17" s="1198"/>
      <c r="FA17" s="1198"/>
      <c r="FB17" s="1198"/>
      <c r="FC17" s="1198"/>
      <c r="FD17" s="1198"/>
      <c r="FE17" s="1198"/>
      <c r="FF17" s="1198"/>
      <c r="FG17" s="1198"/>
      <c r="FH17" s="1198"/>
      <c r="FI17" s="1198"/>
      <c r="FJ17" s="1198"/>
      <c r="FK17" s="1198"/>
      <c r="FL17" s="1198"/>
      <c r="FM17" s="1198"/>
      <c r="FN17" s="1198"/>
      <c r="FO17" s="1198"/>
      <c r="FP17" s="1198"/>
      <c r="FQ17" s="1198"/>
      <c r="FR17" s="1198"/>
      <c r="FS17" s="1198"/>
      <c r="FT17" s="1198"/>
      <c r="FU17" s="1198"/>
      <c r="FV17" s="1198"/>
      <c r="FW17" s="1198"/>
      <c r="FX17" s="1198"/>
      <c r="FY17" s="1198"/>
      <c r="FZ17" s="1198"/>
      <c r="GA17" s="1198"/>
      <c r="GB17" s="1198"/>
      <c r="GC17" s="1198"/>
      <c r="GD17" s="1198"/>
      <c r="GE17" s="1198"/>
      <c r="GF17" s="1198"/>
      <c r="GG17" s="1198"/>
      <c r="GH17" s="1198"/>
      <c r="GI17" s="1198"/>
      <c r="GJ17" s="1198"/>
      <c r="GK17" s="1198"/>
      <c r="GL17" s="1198"/>
      <c r="GM17" s="1198"/>
      <c r="GN17" s="1198"/>
      <c r="GO17" s="1198"/>
      <c r="GP17" s="1198"/>
      <c r="GQ17" s="1198"/>
      <c r="GR17" s="1198"/>
      <c r="GS17" s="1198"/>
      <c r="GT17" s="1198"/>
      <c r="GU17" s="1198"/>
      <c r="GV17" s="1198"/>
      <c r="GW17" s="1198"/>
      <c r="GX17" s="1198"/>
      <c r="GY17" s="1198"/>
      <c r="GZ17" s="1198"/>
      <c r="HA17" s="1198"/>
      <c r="HB17" s="1198"/>
      <c r="HC17" s="1198"/>
      <c r="HD17" s="1198"/>
      <c r="HE17" s="1198"/>
      <c r="HF17" s="1198"/>
      <c r="HG17" s="1198"/>
      <c r="HH17" s="1198"/>
      <c r="HI17" s="1198"/>
      <c r="HJ17" s="1198"/>
      <c r="HK17" s="1198"/>
      <c r="HL17" s="1198"/>
      <c r="HM17" s="1198"/>
      <c r="HN17" s="1198"/>
      <c r="HO17" s="1198"/>
      <c r="HP17" s="1198"/>
      <c r="HQ17" s="1198"/>
      <c r="HR17" s="1198"/>
      <c r="HS17" s="1198"/>
      <c r="HT17" s="1198"/>
      <c r="HU17" s="1198"/>
      <c r="HV17" s="1198"/>
      <c r="HW17" s="1198"/>
      <c r="HX17" s="1198"/>
      <c r="HY17" s="1198"/>
      <c r="HZ17" s="1198"/>
      <c r="IA17" s="1198"/>
      <c r="IB17" s="1198"/>
      <c r="IC17" s="1198"/>
      <c r="ID17" s="1198"/>
      <c r="IE17" s="1198"/>
      <c r="IF17" s="1198"/>
      <c r="IG17" s="1198"/>
      <c r="IH17" s="1198"/>
      <c r="II17" s="1198"/>
      <c r="IJ17" s="1198"/>
      <c r="IK17" s="1198"/>
      <c r="IL17" s="1198"/>
      <c r="IM17" s="1198"/>
      <c r="IN17" s="1198"/>
      <c r="IO17" s="1198"/>
      <c r="IP17" s="1198"/>
      <c r="IQ17" s="1198"/>
      <c r="IR17" s="1198"/>
      <c r="IS17" s="1198"/>
      <c r="IT17" s="1198"/>
      <c r="IU17" s="1198"/>
      <c r="IV17" s="1198"/>
      <c r="IW17" s="1198"/>
      <c r="IX17" s="1198"/>
      <c r="IY17" s="1198"/>
      <c r="IZ17" s="1198"/>
      <c r="JA17" s="1198"/>
      <c r="JB17" s="1198"/>
      <c r="JC17" s="1198"/>
      <c r="JD17" s="1198"/>
      <c r="JE17" s="1198"/>
      <c r="JF17" s="1198"/>
      <c r="JG17" s="1198"/>
      <c r="JH17" s="1198"/>
      <c r="JI17" s="1198"/>
      <c r="JJ17" s="1198"/>
      <c r="JK17" s="1198"/>
      <c r="JL17" s="1198"/>
      <c r="JM17" s="1198"/>
      <c r="JN17" s="1198"/>
      <c r="JO17" s="1198"/>
      <c r="JP17" s="1198"/>
      <c r="JQ17" s="1198"/>
      <c r="JR17" s="1198"/>
      <c r="JS17" s="1198"/>
      <c r="JT17" s="1198"/>
      <c r="JU17" s="1198"/>
      <c r="JV17" s="1198"/>
      <c r="JW17" s="1198"/>
      <c r="JX17" s="1198"/>
      <c r="JY17" s="1198"/>
      <c r="JZ17" s="1198"/>
      <c r="KA17" s="1198"/>
      <c r="KB17" s="1198"/>
      <c r="KC17" s="1198"/>
      <c r="KD17" s="1198"/>
      <c r="KE17" s="1198"/>
      <c r="KF17" s="1198"/>
      <c r="KG17" s="1198"/>
      <c r="KH17" s="1198"/>
      <c r="KI17" s="1198"/>
      <c r="KJ17" s="1198"/>
      <c r="KK17" s="1198"/>
      <c r="KL17" s="1198"/>
      <c r="KM17" s="1198"/>
      <c r="KN17" s="1198"/>
      <c r="KO17" s="1198"/>
      <c r="KP17" s="1198"/>
      <c r="KQ17" s="1198"/>
      <c r="KR17" s="1198"/>
      <c r="KS17" s="1198"/>
      <c r="KT17" s="1198"/>
      <c r="KU17" s="1198"/>
      <c r="KV17" s="1198"/>
      <c r="KW17" s="1198"/>
      <c r="KX17" s="1198"/>
      <c r="KY17" s="1198"/>
      <c r="KZ17" s="1198"/>
      <c r="LA17" s="1198"/>
      <c r="LB17" s="1198"/>
      <c r="LC17" s="1198"/>
      <c r="LD17" s="1198"/>
      <c r="LE17" s="1198"/>
      <c r="LF17" s="1198"/>
      <c r="LG17" s="1198"/>
      <c r="LH17" s="1198"/>
      <c r="LI17" s="1198"/>
      <c r="LJ17" s="1198"/>
      <c r="LK17" s="1198"/>
    </row>
    <row r="18" s="1017" customFormat="1" ht="22" customHeight="1" spans="1:323">
      <c r="A18" s="1057"/>
      <c r="B18" s="1053"/>
      <c r="C18" s="1054"/>
      <c r="D18" s="1055"/>
      <c r="E18" s="1053"/>
      <c r="F18" s="1053"/>
      <c r="G18" s="1056"/>
      <c r="H18" s="1055"/>
      <c r="I18" s="1053"/>
      <c r="J18" s="1055"/>
      <c r="K18" s="1055"/>
      <c r="L18" s="1055"/>
      <c r="M18" s="1055"/>
      <c r="N18" s="1073"/>
      <c r="O18" s="1073"/>
      <c r="P18" s="1074"/>
      <c r="Q18" s="1110"/>
      <c r="R18" s="1110"/>
      <c r="S18" s="1110"/>
      <c r="T18" s="1105"/>
      <c r="U18" s="1106"/>
      <c r="V18" s="1105"/>
      <c r="W18" s="1107"/>
      <c r="X18" s="1107"/>
      <c r="Y18" s="1138"/>
      <c r="Z18" s="1055"/>
      <c r="AA18" s="1134"/>
      <c r="AB18" s="1137"/>
      <c r="AC18" s="1056"/>
      <c r="AD18" s="1056"/>
      <c r="AE18" s="1056"/>
      <c r="AF18" s="1056"/>
      <c r="AG18" s="1160"/>
      <c r="AH18" s="1160"/>
      <c r="AI18" s="1160"/>
      <c r="AJ18" s="1160"/>
      <c r="AK18" s="1157" t="s">
        <v>1716</v>
      </c>
      <c r="AL18" s="1158">
        <f>SUMIF(AE5:AE13,#REF!,AG5:AG13)</f>
        <v>0</v>
      </c>
      <c r="AM18" s="1158"/>
      <c r="AN18" s="1158"/>
      <c r="AO18" s="1188">
        <f>AL18/3</f>
        <v>0</v>
      </c>
      <c r="AP18" s="1188">
        <f>AL18/3</f>
        <v>0</v>
      </c>
      <c r="AQ18" s="1188">
        <f>AL18/3</f>
        <v>0</v>
      </c>
      <c r="AR18" s="1188"/>
      <c r="AS18" s="1188"/>
      <c r="AT18" s="1159"/>
      <c r="AU18" s="1159"/>
      <c r="AV18" s="1159"/>
      <c r="AW18" s="1199"/>
      <c r="AX18" s="1199"/>
      <c r="AY18" s="1198"/>
      <c r="AZ18" s="1198"/>
      <c r="BA18" s="1198"/>
      <c r="BB18" s="1198"/>
      <c r="BC18" s="1198"/>
      <c r="BD18" s="1198"/>
      <c r="BE18" s="1198"/>
      <c r="BF18" s="1198"/>
      <c r="BG18" s="1198"/>
      <c r="BH18" s="1198"/>
      <c r="BI18" s="1198"/>
      <c r="BJ18" s="1198"/>
      <c r="BK18" s="1198"/>
      <c r="BL18" s="1198"/>
      <c r="BM18" s="1198"/>
      <c r="BN18" s="1198"/>
      <c r="BO18" s="1198"/>
      <c r="BP18" s="1198"/>
      <c r="BQ18" s="1198"/>
      <c r="BR18" s="1198"/>
      <c r="BS18" s="1198"/>
      <c r="BT18" s="1198"/>
      <c r="BU18" s="1198"/>
      <c r="BV18" s="1198"/>
      <c r="BW18" s="1198"/>
      <c r="BX18" s="1198"/>
      <c r="BY18" s="1198"/>
      <c r="BZ18" s="1198"/>
      <c r="CA18" s="1198"/>
      <c r="CB18" s="1198"/>
      <c r="CC18" s="1198"/>
      <c r="CD18" s="1198"/>
      <c r="CE18" s="1198"/>
      <c r="CF18" s="1198"/>
      <c r="CG18" s="1198"/>
      <c r="CH18" s="1198"/>
      <c r="CI18" s="1198"/>
      <c r="CJ18" s="1198"/>
      <c r="CK18" s="1198"/>
      <c r="CL18" s="1198"/>
      <c r="CM18" s="1198"/>
      <c r="CN18" s="1198"/>
      <c r="CO18" s="1198"/>
      <c r="CP18" s="1198"/>
      <c r="CQ18" s="1198"/>
      <c r="CR18" s="1198"/>
      <c r="CS18" s="1198"/>
      <c r="CT18" s="1198"/>
      <c r="CU18" s="1198"/>
      <c r="CV18" s="1198"/>
      <c r="CW18" s="1198"/>
      <c r="CX18" s="1198"/>
      <c r="CY18" s="1198"/>
      <c r="CZ18" s="1198"/>
      <c r="DA18" s="1198"/>
      <c r="DB18" s="1198"/>
      <c r="DC18" s="1198"/>
      <c r="DD18" s="1198"/>
      <c r="DE18" s="1198"/>
      <c r="DF18" s="1198"/>
      <c r="DG18" s="1198"/>
      <c r="DH18" s="1198"/>
      <c r="DI18" s="1198"/>
      <c r="DJ18" s="1198"/>
      <c r="DK18" s="1198"/>
      <c r="DL18" s="1198"/>
      <c r="DM18" s="1198"/>
      <c r="DN18" s="1198"/>
      <c r="DO18" s="1198"/>
      <c r="DP18" s="1198"/>
      <c r="DQ18" s="1198"/>
      <c r="DR18" s="1198"/>
      <c r="DS18" s="1198"/>
      <c r="DT18" s="1198"/>
      <c r="DU18" s="1198"/>
      <c r="DV18" s="1198"/>
      <c r="DW18" s="1198"/>
      <c r="DX18" s="1198"/>
      <c r="DY18" s="1198"/>
      <c r="DZ18" s="1198"/>
      <c r="EA18" s="1198"/>
      <c r="EB18" s="1198"/>
      <c r="EC18" s="1198"/>
      <c r="ED18" s="1198"/>
      <c r="EE18" s="1198"/>
      <c r="EF18" s="1198"/>
      <c r="EG18" s="1198"/>
      <c r="EH18" s="1198"/>
      <c r="EI18" s="1198"/>
      <c r="EJ18" s="1198"/>
      <c r="EK18" s="1198"/>
      <c r="EL18" s="1198"/>
      <c r="EM18" s="1198"/>
      <c r="EN18" s="1198"/>
      <c r="EO18" s="1198"/>
      <c r="EP18" s="1198"/>
      <c r="EQ18" s="1198"/>
      <c r="ER18" s="1198"/>
      <c r="ES18" s="1198"/>
      <c r="ET18" s="1198"/>
      <c r="EU18" s="1198"/>
      <c r="EV18" s="1198"/>
      <c r="EW18" s="1198"/>
      <c r="EX18" s="1198"/>
      <c r="EY18" s="1198"/>
      <c r="EZ18" s="1198"/>
      <c r="FA18" s="1198"/>
      <c r="FB18" s="1198"/>
      <c r="FC18" s="1198"/>
      <c r="FD18" s="1198"/>
      <c r="FE18" s="1198"/>
      <c r="FF18" s="1198"/>
      <c r="FG18" s="1198"/>
      <c r="FH18" s="1198"/>
      <c r="FI18" s="1198"/>
      <c r="FJ18" s="1198"/>
      <c r="FK18" s="1198"/>
      <c r="FL18" s="1198"/>
      <c r="FM18" s="1198"/>
      <c r="FN18" s="1198"/>
      <c r="FO18" s="1198"/>
      <c r="FP18" s="1198"/>
      <c r="FQ18" s="1198"/>
      <c r="FR18" s="1198"/>
      <c r="FS18" s="1198"/>
      <c r="FT18" s="1198"/>
      <c r="FU18" s="1198"/>
      <c r="FV18" s="1198"/>
      <c r="FW18" s="1198"/>
      <c r="FX18" s="1198"/>
      <c r="FY18" s="1198"/>
      <c r="FZ18" s="1198"/>
      <c r="GA18" s="1198"/>
      <c r="GB18" s="1198"/>
      <c r="GC18" s="1198"/>
      <c r="GD18" s="1198"/>
      <c r="GE18" s="1198"/>
      <c r="GF18" s="1198"/>
      <c r="GG18" s="1198"/>
      <c r="GH18" s="1198"/>
      <c r="GI18" s="1198"/>
      <c r="GJ18" s="1198"/>
      <c r="GK18" s="1198"/>
      <c r="GL18" s="1198"/>
      <c r="GM18" s="1198"/>
      <c r="GN18" s="1198"/>
      <c r="GO18" s="1198"/>
      <c r="GP18" s="1198"/>
      <c r="GQ18" s="1198"/>
      <c r="GR18" s="1198"/>
      <c r="GS18" s="1198"/>
      <c r="GT18" s="1198"/>
      <c r="GU18" s="1198"/>
      <c r="GV18" s="1198"/>
      <c r="GW18" s="1198"/>
      <c r="GX18" s="1198"/>
      <c r="GY18" s="1198"/>
      <c r="GZ18" s="1198"/>
      <c r="HA18" s="1198"/>
      <c r="HB18" s="1198"/>
      <c r="HC18" s="1198"/>
      <c r="HD18" s="1198"/>
      <c r="HE18" s="1198"/>
      <c r="HF18" s="1198"/>
      <c r="HG18" s="1198"/>
      <c r="HH18" s="1198"/>
      <c r="HI18" s="1198"/>
      <c r="HJ18" s="1198"/>
      <c r="HK18" s="1198"/>
      <c r="HL18" s="1198"/>
      <c r="HM18" s="1198"/>
      <c r="HN18" s="1198"/>
      <c r="HO18" s="1198"/>
      <c r="HP18" s="1198"/>
      <c r="HQ18" s="1198"/>
      <c r="HR18" s="1198"/>
      <c r="HS18" s="1198"/>
      <c r="HT18" s="1198"/>
      <c r="HU18" s="1198"/>
      <c r="HV18" s="1198"/>
      <c r="HW18" s="1198"/>
      <c r="HX18" s="1198"/>
      <c r="HY18" s="1198"/>
      <c r="HZ18" s="1198"/>
      <c r="IA18" s="1198"/>
      <c r="IB18" s="1198"/>
      <c r="IC18" s="1198"/>
      <c r="ID18" s="1198"/>
      <c r="IE18" s="1198"/>
      <c r="IF18" s="1198"/>
      <c r="IG18" s="1198"/>
      <c r="IH18" s="1198"/>
      <c r="II18" s="1198"/>
      <c r="IJ18" s="1198"/>
      <c r="IK18" s="1198"/>
      <c r="IL18" s="1198"/>
      <c r="IM18" s="1198"/>
      <c r="IN18" s="1198"/>
      <c r="IO18" s="1198"/>
      <c r="IP18" s="1198"/>
      <c r="IQ18" s="1198"/>
      <c r="IR18" s="1198"/>
      <c r="IS18" s="1198"/>
      <c r="IT18" s="1198"/>
      <c r="IU18" s="1198"/>
      <c r="IV18" s="1198"/>
      <c r="IW18" s="1198"/>
      <c r="IX18" s="1198"/>
      <c r="IY18" s="1198"/>
      <c r="IZ18" s="1198"/>
      <c r="JA18" s="1198"/>
      <c r="JB18" s="1198"/>
      <c r="JC18" s="1198"/>
      <c r="JD18" s="1198"/>
      <c r="JE18" s="1198"/>
      <c r="JF18" s="1198"/>
      <c r="JG18" s="1198"/>
      <c r="JH18" s="1198"/>
      <c r="JI18" s="1198"/>
      <c r="JJ18" s="1198"/>
      <c r="JK18" s="1198"/>
      <c r="JL18" s="1198"/>
      <c r="JM18" s="1198"/>
      <c r="JN18" s="1198"/>
      <c r="JO18" s="1198"/>
      <c r="JP18" s="1198"/>
      <c r="JQ18" s="1198"/>
      <c r="JR18" s="1198"/>
      <c r="JS18" s="1198"/>
      <c r="JT18" s="1198"/>
      <c r="JU18" s="1198"/>
      <c r="JV18" s="1198"/>
      <c r="JW18" s="1198"/>
      <c r="JX18" s="1198"/>
      <c r="JY18" s="1198"/>
      <c r="JZ18" s="1198"/>
      <c r="KA18" s="1198"/>
      <c r="KB18" s="1198"/>
      <c r="KC18" s="1198"/>
      <c r="KD18" s="1198"/>
      <c r="KE18" s="1198"/>
      <c r="KF18" s="1198"/>
      <c r="KG18" s="1198"/>
      <c r="KH18" s="1198"/>
      <c r="KI18" s="1198"/>
      <c r="KJ18" s="1198"/>
      <c r="KK18" s="1198"/>
      <c r="KL18" s="1198"/>
      <c r="KM18" s="1198"/>
      <c r="KN18" s="1198"/>
      <c r="KO18" s="1198"/>
      <c r="KP18" s="1198"/>
      <c r="KQ18" s="1198"/>
      <c r="KR18" s="1198"/>
      <c r="KS18" s="1198"/>
      <c r="KT18" s="1198"/>
      <c r="KU18" s="1198"/>
      <c r="KV18" s="1198"/>
      <c r="KW18" s="1198"/>
      <c r="KX18" s="1198"/>
      <c r="KY18" s="1198"/>
      <c r="KZ18" s="1198"/>
      <c r="LA18" s="1198"/>
      <c r="LB18" s="1198"/>
      <c r="LC18" s="1198"/>
      <c r="LD18" s="1198"/>
      <c r="LE18" s="1198"/>
      <c r="LF18" s="1198"/>
      <c r="LG18" s="1198"/>
      <c r="LH18" s="1198"/>
      <c r="LI18" s="1198"/>
      <c r="LJ18" s="1198"/>
      <c r="LK18" s="1198"/>
    </row>
    <row r="19" s="1017" customFormat="1" spans="1:323">
      <c r="A19" s="1057"/>
      <c r="B19" s="1053"/>
      <c r="C19" s="1053"/>
      <c r="D19" s="1055"/>
      <c r="E19" s="1053"/>
      <c r="F19" s="1053"/>
      <c r="G19" s="1056"/>
      <c r="H19" s="1055"/>
      <c r="I19" s="1053"/>
      <c r="J19" s="1055"/>
      <c r="K19" s="1055"/>
      <c r="L19" s="1055"/>
      <c r="M19" s="1055"/>
      <c r="N19" s="1055"/>
      <c r="O19" s="1055"/>
      <c r="P19" s="1075"/>
      <c r="Q19" s="1103"/>
      <c r="R19" s="1108"/>
      <c r="S19" s="1108"/>
      <c r="T19" s="1105"/>
      <c r="U19" s="1109"/>
      <c r="V19" s="1105"/>
      <c r="W19" s="1107"/>
      <c r="X19" s="1107"/>
      <c r="Y19" s="1133"/>
      <c r="Z19" s="1055"/>
      <c r="AA19" s="1055"/>
      <c r="AB19" s="1137"/>
      <c r="AC19" s="1056"/>
      <c r="AD19" s="1056"/>
      <c r="AE19" s="1056"/>
      <c r="AF19" s="1056"/>
      <c r="AG19" s="1053"/>
      <c r="AH19" s="1053"/>
      <c r="AI19" s="1053"/>
      <c r="AJ19" s="1053"/>
      <c r="AK19" s="1161" t="s">
        <v>3567</v>
      </c>
      <c r="AL19" s="1159">
        <f t="shared" ref="AL19:AS19" si="12">AL17+AL18</f>
        <v>0</v>
      </c>
      <c r="AM19" s="1159"/>
      <c r="AN19" s="1159"/>
      <c r="AO19" s="1159">
        <f t="shared" si="12"/>
        <v>0</v>
      </c>
      <c r="AP19" s="1159">
        <f t="shared" si="12"/>
        <v>0</v>
      </c>
      <c r="AQ19" s="1159">
        <f t="shared" si="12"/>
        <v>0</v>
      </c>
      <c r="AR19" s="1159">
        <f t="shared" si="12"/>
        <v>0</v>
      </c>
      <c r="AS19" s="1159">
        <f t="shared" si="12"/>
        <v>0</v>
      </c>
      <c r="AT19" s="1159"/>
      <c r="AU19" s="1159"/>
      <c r="AV19" s="1159"/>
      <c r="AW19" s="1199"/>
      <c r="AX19" s="1199"/>
      <c r="AY19" s="1198"/>
      <c r="AZ19" s="1198"/>
      <c r="BA19" s="1198"/>
      <c r="BB19" s="1198"/>
      <c r="BC19" s="1198"/>
      <c r="BD19" s="1198"/>
      <c r="BE19" s="1198"/>
      <c r="BF19" s="1198"/>
      <c r="BG19" s="1198"/>
      <c r="BH19" s="1198"/>
      <c r="BI19" s="1198"/>
      <c r="BJ19" s="1198"/>
      <c r="BK19" s="1198"/>
      <c r="BL19" s="1198"/>
      <c r="BM19" s="1198"/>
      <c r="BN19" s="1198"/>
      <c r="BO19" s="1198"/>
      <c r="BP19" s="1198"/>
      <c r="BQ19" s="1198"/>
      <c r="BR19" s="1198"/>
      <c r="BS19" s="1198"/>
      <c r="BT19" s="1198"/>
      <c r="BU19" s="1198"/>
      <c r="BV19" s="1198"/>
      <c r="BW19" s="1198"/>
      <c r="BX19" s="1198"/>
      <c r="BY19" s="1198"/>
      <c r="BZ19" s="1198"/>
      <c r="CA19" s="1198"/>
      <c r="CB19" s="1198"/>
      <c r="CC19" s="1198"/>
      <c r="CD19" s="1198"/>
      <c r="CE19" s="1198"/>
      <c r="CF19" s="1198"/>
      <c r="CG19" s="1198"/>
      <c r="CH19" s="1198"/>
      <c r="CI19" s="1198"/>
      <c r="CJ19" s="1198"/>
      <c r="CK19" s="1198"/>
      <c r="CL19" s="1198"/>
      <c r="CM19" s="1198"/>
      <c r="CN19" s="1198"/>
      <c r="CO19" s="1198"/>
      <c r="CP19" s="1198"/>
      <c r="CQ19" s="1198"/>
      <c r="CR19" s="1198"/>
      <c r="CS19" s="1198"/>
      <c r="CT19" s="1198"/>
      <c r="CU19" s="1198"/>
      <c r="CV19" s="1198"/>
      <c r="CW19" s="1198"/>
      <c r="CX19" s="1198"/>
      <c r="CY19" s="1198"/>
      <c r="CZ19" s="1198"/>
      <c r="DA19" s="1198"/>
      <c r="DB19" s="1198"/>
      <c r="DC19" s="1198"/>
      <c r="DD19" s="1198"/>
      <c r="DE19" s="1198"/>
      <c r="DF19" s="1198"/>
      <c r="DG19" s="1198"/>
      <c r="DH19" s="1198"/>
      <c r="DI19" s="1198"/>
      <c r="DJ19" s="1198"/>
      <c r="DK19" s="1198"/>
      <c r="DL19" s="1198"/>
      <c r="DM19" s="1198"/>
      <c r="DN19" s="1198"/>
      <c r="DO19" s="1198"/>
      <c r="DP19" s="1198"/>
      <c r="DQ19" s="1198"/>
      <c r="DR19" s="1198"/>
      <c r="DS19" s="1198"/>
      <c r="DT19" s="1198"/>
      <c r="DU19" s="1198"/>
      <c r="DV19" s="1198"/>
      <c r="DW19" s="1198"/>
      <c r="DX19" s="1198"/>
      <c r="DY19" s="1198"/>
      <c r="DZ19" s="1198"/>
      <c r="EA19" s="1198"/>
      <c r="EB19" s="1198"/>
      <c r="EC19" s="1198"/>
      <c r="ED19" s="1198"/>
      <c r="EE19" s="1198"/>
      <c r="EF19" s="1198"/>
      <c r="EG19" s="1198"/>
      <c r="EH19" s="1198"/>
      <c r="EI19" s="1198"/>
      <c r="EJ19" s="1198"/>
      <c r="EK19" s="1198"/>
      <c r="EL19" s="1198"/>
      <c r="EM19" s="1198"/>
      <c r="EN19" s="1198"/>
      <c r="EO19" s="1198"/>
      <c r="EP19" s="1198"/>
      <c r="EQ19" s="1198"/>
      <c r="ER19" s="1198"/>
      <c r="ES19" s="1198"/>
      <c r="ET19" s="1198"/>
      <c r="EU19" s="1198"/>
      <c r="EV19" s="1198"/>
      <c r="EW19" s="1198"/>
      <c r="EX19" s="1198"/>
      <c r="EY19" s="1198"/>
      <c r="EZ19" s="1198"/>
      <c r="FA19" s="1198"/>
      <c r="FB19" s="1198"/>
      <c r="FC19" s="1198"/>
      <c r="FD19" s="1198"/>
      <c r="FE19" s="1198"/>
      <c r="FF19" s="1198"/>
      <c r="FG19" s="1198"/>
      <c r="FH19" s="1198"/>
      <c r="FI19" s="1198"/>
      <c r="FJ19" s="1198"/>
      <c r="FK19" s="1198"/>
      <c r="FL19" s="1198"/>
      <c r="FM19" s="1198"/>
      <c r="FN19" s="1198"/>
      <c r="FO19" s="1198"/>
      <c r="FP19" s="1198"/>
      <c r="FQ19" s="1198"/>
      <c r="FR19" s="1198"/>
      <c r="FS19" s="1198"/>
      <c r="FT19" s="1198"/>
      <c r="FU19" s="1198"/>
      <c r="FV19" s="1198"/>
      <c r="FW19" s="1198"/>
      <c r="FX19" s="1198"/>
      <c r="FY19" s="1198"/>
      <c r="FZ19" s="1198"/>
      <c r="GA19" s="1198"/>
      <c r="GB19" s="1198"/>
      <c r="GC19" s="1198"/>
      <c r="GD19" s="1198"/>
      <c r="GE19" s="1198"/>
      <c r="GF19" s="1198"/>
      <c r="GG19" s="1198"/>
      <c r="GH19" s="1198"/>
      <c r="GI19" s="1198"/>
      <c r="GJ19" s="1198"/>
      <c r="GK19" s="1198"/>
      <c r="GL19" s="1198"/>
      <c r="GM19" s="1198"/>
      <c r="GN19" s="1198"/>
      <c r="GO19" s="1198"/>
      <c r="GP19" s="1198"/>
      <c r="GQ19" s="1198"/>
      <c r="GR19" s="1198"/>
      <c r="GS19" s="1198"/>
      <c r="GT19" s="1198"/>
      <c r="GU19" s="1198"/>
      <c r="GV19" s="1198"/>
      <c r="GW19" s="1198"/>
      <c r="GX19" s="1198"/>
      <c r="GY19" s="1198"/>
      <c r="GZ19" s="1198"/>
      <c r="HA19" s="1198"/>
      <c r="HB19" s="1198"/>
      <c r="HC19" s="1198"/>
      <c r="HD19" s="1198"/>
      <c r="HE19" s="1198"/>
      <c r="HF19" s="1198"/>
      <c r="HG19" s="1198"/>
      <c r="HH19" s="1198"/>
      <c r="HI19" s="1198"/>
      <c r="HJ19" s="1198"/>
      <c r="HK19" s="1198"/>
      <c r="HL19" s="1198"/>
      <c r="HM19" s="1198"/>
      <c r="HN19" s="1198"/>
      <c r="HO19" s="1198"/>
      <c r="HP19" s="1198"/>
      <c r="HQ19" s="1198"/>
      <c r="HR19" s="1198"/>
      <c r="HS19" s="1198"/>
      <c r="HT19" s="1198"/>
      <c r="HU19" s="1198"/>
      <c r="HV19" s="1198"/>
      <c r="HW19" s="1198"/>
      <c r="HX19" s="1198"/>
      <c r="HY19" s="1198"/>
      <c r="HZ19" s="1198"/>
      <c r="IA19" s="1198"/>
      <c r="IB19" s="1198"/>
      <c r="IC19" s="1198"/>
      <c r="ID19" s="1198"/>
      <c r="IE19" s="1198"/>
      <c r="IF19" s="1198"/>
      <c r="IG19" s="1198"/>
      <c r="IH19" s="1198"/>
      <c r="II19" s="1198"/>
      <c r="IJ19" s="1198"/>
      <c r="IK19" s="1198"/>
      <c r="IL19" s="1198"/>
      <c r="IM19" s="1198"/>
      <c r="IN19" s="1198"/>
      <c r="IO19" s="1198"/>
      <c r="IP19" s="1198"/>
      <c r="IQ19" s="1198"/>
      <c r="IR19" s="1198"/>
      <c r="IS19" s="1198"/>
      <c r="IT19" s="1198"/>
      <c r="IU19" s="1198"/>
      <c r="IV19" s="1198"/>
      <c r="IW19" s="1198"/>
      <c r="IX19" s="1198"/>
      <c r="IY19" s="1198"/>
      <c r="IZ19" s="1198"/>
      <c r="JA19" s="1198"/>
      <c r="JB19" s="1198"/>
      <c r="JC19" s="1198"/>
      <c r="JD19" s="1198"/>
      <c r="JE19" s="1198"/>
      <c r="JF19" s="1198"/>
      <c r="JG19" s="1198"/>
      <c r="JH19" s="1198"/>
      <c r="JI19" s="1198"/>
      <c r="JJ19" s="1198"/>
      <c r="JK19" s="1198"/>
      <c r="JL19" s="1198"/>
      <c r="JM19" s="1198"/>
      <c r="JN19" s="1198"/>
      <c r="JO19" s="1198"/>
      <c r="JP19" s="1198"/>
      <c r="JQ19" s="1198"/>
      <c r="JR19" s="1198"/>
      <c r="JS19" s="1198"/>
      <c r="JT19" s="1198"/>
      <c r="JU19" s="1198"/>
      <c r="JV19" s="1198"/>
      <c r="JW19" s="1198"/>
      <c r="JX19" s="1198"/>
      <c r="JY19" s="1198"/>
      <c r="JZ19" s="1198"/>
      <c r="KA19" s="1198"/>
      <c r="KB19" s="1198"/>
      <c r="KC19" s="1198"/>
      <c r="KD19" s="1198"/>
      <c r="KE19" s="1198"/>
      <c r="KF19" s="1198"/>
      <c r="KG19" s="1198"/>
      <c r="KH19" s="1198"/>
      <c r="KI19" s="1198"/>
      <c r="KJ19" s="1198"/>
      <c r="KK19" s="1198"/>
      <c r="KL19" s="1198"/>
      <c r="KM19" s="1198"/>
      <c r="KN19" s="1198"/>
      <c r="KO19" s="1198"/>
      <c r="KP19" s="1198"/>
      <c r="KQ19" s="1198"/>
      <c r="KR19" s="1198"/>
      <c r="KS19" s="1198"/>
      <c r="KT19" s="1198"/>
      <c r="KU19" s="1198"/>
      <c r="KV19" s="1198"/>
      <c r="KW19" s="1198"/>
      <c r="KX19" s="1198"/>
      <c r="KY19" s="1198"/>
      <c r="KZ19" s="1198"/>
      <c r="LA19" s="1198"/>
      <c r="LB19" s="1198"/>
      <c r="LC19" s="1198"/>
      <c r="LD19" s="1198"/>
      <c r="LE19" s="1198"/>
      <c r="LF19" s="1198"/>
      <c r="LG19" s="1198"/>
      <c r="LH19" s="1198"/>
      <c r="LI19" s="1198"/>
      <c r="LJ19" s="1198"/>
      <c r="LK19" s="1198"/>
    </row>
    <row r="20" spans="14:25">
      <c r="N20" s="1076"/>
      <c r="O20" s="1076"/>
      <c r="T20" s="1111"/>
      <c r="V20" s="1111"/>
      <c r="Y20" s="1139"/>
    </row>
    <row r="21" spans="20:22">
      <c r="T21" s="1111"/>
      <c r="V21" s="1111"/>
    </row>
    <row r="22" spans="6:22">
      <c r="F22" s="1058"/>
      <c r="T22" s="1111"/>
      <c r="V22" s="1111"/>
    </row>
    <row r="23" spans="20:22">
      <c r="T23" s="1111"/>
      <c r="V23" s="1111"/>
    </row>
    <row r="24" spans="20:22">
      <c r="T24" s="1111"/>
      <c r="V24" s="1111"/>
    </row>
    <row r="25" ht="26.25" customHeight="1" spans="3:40">
      <c r="C25" s="1059"/>
      <c r="N25" s="1077"/>
      <c r="O25" s="1077"/>
      <c r="P25" s="1078"/>
      <c r="R25" s="1112"/>
      <c r="S25" s="1112"/>
      <c r="T25" s="1111"/>
      <c r="U25" s="1113"/>
      <c r="V25" s="1111"/>
      <c r="AA25" s="1140"/>
      <c r="AG25" s="1059"/>
      <c r="AH25" s="1059"/>
      <c r="AI25" s="1059"/>
      <c r="AJ25" s="1059"/>
      <c r="AK25" s="1059"/>
      <c r="AL25" s="1059"/>
      <c r="AM25" s="1059"/>
      <c r="AN25" s="1059"/>
    </row>
    <row r="26" ht="26.25" customHeight="1" spans="3:40">
      <c r="C26" s="1059"/>
      <c r="N26" s="1077"/>
      <c r="O26" s="1077"/>
      <c r="P26" s="1078"/>
      <c r="R26" s="1112"/>
      <c r="S26" s="1112"/>
      <c r="T26" s="1111"/>
      <c r="U26" s="1113"/>
      <c r="V26" s="1111"/>
      <c r="AA26" s="1140"/>
      <c r="AG26" s="1059"/>
      <c r="AH26" s="1059"/>
      <c r="AI26" s="1059"/>
      <c r="AJ26" s="1059"/>
      <c r="AK26" s="1059"/>
      <c r="AL26" s="1059"/>
      <c r="AM26" s="1059"/>
      <c r="AN26" s="1059"/>
    </row>
    <row r="27" spans="18:22">
      <c r="R27" s="1112"/>
      <c r="S27" s="1112"/>
      <c r="T27" s="1111"/>
      <c r="V27" s="1111"/>
    </row>
    <row r="28" spans="18:22">
      <c r="R28" s="1112"/>
      <c r="S28" s="1112"/>
      <c r="T28" s="1111"/>
      <c r="V28" s="1111"/>
    </row>
    <row r="29" spans="18:22">
      <c r="R29" s="1112"/>
      <c r="S29" s="1112"/>
      <c r="T29" s="1111"/>
      <c r="V29" s="1111"/>
    </row>
    <row r="30" spans="18:22">
      <c r="R30" s="1112"/>
      <c r="S30" s="1112"/>
      <c r="T30" s="1111"/>
      <c r="V30" s="1111"/>
    </row>
    <row r="31" spans="18:22">
      <c r="R31" s="1112"/>
      <c r="S31" s="1112"/>
      <c r="T31" s="1111"/>
      <c r="V31" s="1111"/>
    </row>
    <row r="32" spans="18:22">
      <c r="R32" s="1112"/>
      <c r="S32" s="1112"/>
      <c r="T32" s="1111"/>
      <c r="V32" s="1111"/>
    </row>
    <row r="33" spans="18:22">
      <c r="R33" s="1112"/>
      <c r="S33" s="1112"/>
      <c r="T33" s="1111"/>
      <c r="V33" s="1111"/>
    </row>
    <row r="34" spans="18:22">
      <c r="R34" s="1112"/>
      <c r="S34" s="1112"/>
      <c r="T34" s="1111"/>
      <c r="V34" s="1111"/>
    </row>
    <row r="35" spans="18:22">
      <c r="R35" s="1112"/>
      <c r="S35" s="1112"/>
      <c r="T35" s="1111"/>
      <c r="V35" s="1111"/>
    </row>
    <row r="36" spans="18:22">
      <c r="R36" s="1112"/>
      <c r="S36" s="1112"/>
      <c r="T36" s="1111"/>
      <c r="V36" s="1111"/>
    </row>
    <row r="37" spans="18:22">
      <c r="R37" s="1112"/>
      <c r="S37" s="1112"/>
      <c r="T37" s="1111"/>
      <c r="V37" s="1111"/>
    </row>
    <row r="38" spans="18:22">
      <c r="R38" s="1112"/>
      <c r="S38" s="1112"/>
      <c r="T38" s="1111"/>
      <c r="V38" s="1111"/>
    </row>
    <row r="39" spans="18:22">
      <c r="R39" s="1112"/>
      <c r="S39" s="1112"/>
      <c r="T39" s="1111"/>
      <c r="V39" s="1111"/>
    </row>
    <row r="40" spans="18:22">
      <c r="R40" s="1112"/>
      <c r="S40" s="1112"/>
      <c r="T40" s="1111"/>
      <c r="V40" s="1111"/>
    </row>
    <row r="41" spans="18:22">
      <c r="R41" s="1112"/>
      <c r="S41" s="1112"/>
      <c r="T41" s="1111"/>
      <c r="V41" s="1111"/>
    </row>
    <row r="42" spans="18:22">
      <c r="R42" s="1112"/>
      <c r="S42" s="1112"/>
      <c r="T42" s="1111"/>
      <c r="V42" s="1111"/>
    </row>
    <row r="43" spans="18:22">
      <c r="R43" s="1112"/>
      <c r="S43" s="1112"/>
      <c r="T43" s="1111"/>
      <c r="V43" s="1111"/>
    </row>
    <row r="44" spans="18:22">
      <c r="R44" s="1112"/>
      <c r="S44" s="1112"/>
      <c r="T44" s="1111"/>
      <c r="V44" s="1111"/>
    </row>
    <row r="45" spans="18:22">
      <c r="R45" s="1112"/>
      <c r="S45" s="1112"/>
      <c r="T45" s="1111"/>
      <c r="V45" s="1111"/>
    </row>
    <row r="46" spans="18:22">
      <c r="R46" s="1112"/>
      <c r="S46" s="1112"/>
      <c r="T46" s="1111"/>
      <c r="V46" s="1111"/>
    </row>
    <row r="47" spans="18:22">
      <c r="R47" s="1112"/>
      <c r="S47" s="1112"/>
      <c r="T47" s="1111"/>
      <c r="V47" s="1111"/>
    </row>
    <row r="48" spans="18:22">
      <c r="R48" s="1112"/>
      <c r="S48" s="1112"/>
      <c r="T48" s="1111"/>
      <c r="V48" s="1111"/>
    </row>
    <row r="49" spans="18:22">
      <c r="R49" s="1112"/>
      <c r="S49" s="1112"/>
      <c r="T49" s="1111"/>
      <c r="V49" s="1111"/>
    </row>
    <row r="50" spans="18:22">
      <c r="R50" s="1112"/>
      <c r="S50" s="1112"/>
      <c r="T50" s="1111"/>
      <c r="V50" s="1111"/>
    </row>
    <row r="51" spans="18:22">
      <c r="R51" s="1112"/>
      <c r="S51" s="1112"/>
      <c r="T51" s="1111"/>
      <c r="V51" s="1111"/>
    </row>
    <row r="52" spans="18:22">
      <c r="R52" s="1112"/>
      <c r="S52" s="1112"/>
      <c r="T52" s="1111"/>
      <c r="V52" s="1111"/>
    </row>
    <row r="53" spans="18:22">
      <c r="R53" s="1112"/>
      <c r="S53" s="1112"/>
      <c r="T53" s="1111"/>
      <c r="V53" s="1111"/>
    </row>
    <row r="54" spans="18:22">
      <c r="R54" s="1112"/>
      <c r="S54" s="1112"/>
      <c r="T54" s="1111"/>
      <c r="V54" s="1111"/>
    </row>
    <row r="55" spans="18:22">
      <c r="R55" s="1112"/>
      <c r="S55" s="1112"/>
      <c r="T55" s="1111"/>
      <c r="V55" s="1111"/>
    </row>
    <row r="56" spans="18:22">
      <c r="R56" s="1112"/>
      <c r="S56" s="1112"/>
      <c r="T56" s="1111"/>
      <c r="V56" s="1111"/>
    </row>
    <row r="57" spans="18:22">
      <c r="R57" s="1112"/>
      <c r="S57" s="1112"/>
      <c r="T57" s="1111"/>
      <c r="V57" s="1111"/>
    </row>
    <row r="58" spans="18:22">
      <c r="R58" s="1112"/>
      <c r="S58" s="1112"/>
      <c r="T58" s="1111"/>
      <c r="V58" s="1111"/>
    </row>
    <row r="59" spans="18:22">
      <c r="R59" s="1112"/>
      <c r="S59" s="1112"/>
      <c r="T59" s="1111"/>
      <c r="V59" s="1111"/>
    </row>
    <row r="60" spans="18:22">
      <c r="R60" s="1112"/>
      <c r="S60" s="1112"/>
      <c r="T60" s="1111"/>
      <c r="V60" s="1111"/>
    </row>
    <row r="61" spans="18:22">
      <c r="R61" s="1112"/>
      <c r="S61" s="1112"/>
      <c r="T61" s="1111"/>
      <c r="V61" s="1111"/>
    </row>
    <row r="62" spans="18:22">
      <c r="R62" s="1112"/>
      <c r="S62" s="1112"/>
      <c r="T62" s="1111"/>
      <c r="V62" s="1111"/>
    </row>
    <row r="63" spans="18:22">
      <c r="R63" s="1112"/>
      <c r="S63" s="1112"/>
      <c r="T63" s="1111"/>
      <c r="V63" s="1111"/>
    </row>
    <row r="64" spans="18:22">
      <c r="R64" s="1112"/>
      <c r="S64" s="1112"/>
      <c r="T64" s="1111"/>
      <c r="V64" s="1111"/>
    </row>
    <row r="65" spans="18:22">
      <c r="R65" s="1112"/>
      <c r="S65" s="1112"/>
      <c r="T65" s="1111"/>
      <c r="V65" s="1111"/>
    </row>
    <row r="66" spans="18:22">
      <c r="R66" s="1112"/>
      <c r="S66" s="1112"/>
      <c r="T66" s="1111"/>
      <c r="V66" s="1111"/>
    </row>
    <row r="67" spans="18:22">
      <c r="R67" s="1112"/>
      <c r="S67" s="1112"/>
      <c r="T67" s="1111"/>
      <c r="V67" s="1111"/>
    </row>
    <row r="68" spans="18:22">
      <c r="R68" s="1112"/>
      <c r="S68" s="1112"/>
      <c r="T68" s="1111"/>
      <c r="V68" s="1111"/>
    </row>
    <row r="69" spans="18:22">
      <c r="R69" s="1112"/>
      <c r="S69" s="1112"/>
      <c r="T69" s="1111"/>
      <c r="V69" s="1111"/>
    </row>
    <row r="70" spans="18:22">
      <c r="R70" s="1112"/>
      <c r="S70" s="1112"/>
      <c r="T70" s="1111"/>
      <c r="V70" s="1111"/>
    </row>
    <row r="71" spans="18:22">
      <c r="R71" s="1112"/>
      <c r="S71" s="1112"/>
      <c r="T71" s="1111"/>
      <c r="V71" s="1111"/>
    </row>
    <row r="72" spans="18:22">
      <c r="R72" s="1112"/>
      <c r="S72" s="1112"/>
      <c r="T72" s="1111"/>
      <c r="V72" s="1111"/>
    </row>
    <row r="73" spans="18:22">
      <c r="R73" s="1112"/>
      <c r="S73" s="1112"/>
      <c r="T73" s="1111"/>
      <c r="V73" s="1111"/>
    </row>
    <row r="74" spans="18:22">
      <c r="R74" s="1112"/>
      <c r="S74" s="1112"/>
      <c r="T74" s="1111"/>
      <c r="V74" s="1111"/>
    </row>
    <row r="75" spans="18:22">
      <c r="R75" s="1112"/>
      <c r="S75" s="1112"/>
      <c r="T75" s="1111"/>
      <c r="V75" s="1111"/>
    </row>
    <row r="76" spans="18:22">
      <c r="R76" s="1112"/>
      <c r="S76" s="1112"/>
      <c r="T76" s="1111"/>
      <c r="V76" s="1111"/>
    </row>
    <row r="77" spans="18:22">
      <c r="R77" s="1112"/>
      <c r="S77" s="1112"/>
      <c r="T77" s="1111"/>
      <c r="V77" s="1111"/>
    </row>
    <row r="78" spans="18:22">
      <c r="R78" s="1112"/>
      <c r="S78" s="1112"/>
      <c r="T78" s="1111"/>
      <c r="V78" s="1111"/>
    </row>
    <row r="79" spans="18:22">
      <c r="R79" s="1112"/>
      <c r="S79" s="1112"/>
      <c r="T79" s="1111"/>
      <c r="V79" s="1111"/>
    </row>
    <row r="80" spans="18:22">
      <c r="R80" s="1112"/>
      <c r="S80" s="1112"/>
      <c r="T80" s="1111"/>
      <c r="V80" s="1111"/>
    </row>
    <row r="81" spans="18:22">
      <c r="R81" s="1112"/>
      <c r="S81" s="1112"/>
      <c r="T81" s="1111"/>
      <c r="V81" s="1111"/>
    </row>
    <row r="82" spans="18:22">
      <c r="R82" s="1112"/>
      <c r="S82" s="1112"/>
      <c r="T82" s="1111"/>
      <c r="V82" s="1111"/>
    </row>
    <row r="83" spans="18:22">
      <c r="R83" s="1112"/>
      <c r="S83" s="1112"/>
      <c r="T83" s="1111"/>
      <c r="V83" s="1111"/>
    </row>
    <row r="84" spans="18:22">
      <c r="R84" s="1112"/>
      <c r="S84" s="1112"/>
      <c r="T84" s="1111"/>
      <c r="V84" s="1111"/>
    </row>
    <row r="85" spans="18:22">
      <c r="R85" s="1112"/>
      <c r="S85" s="1112"/>
      <c r="T85" s="1111"/>
      <c r="V85" s="1111"/>
    </row>
    <row r="86" spans="18:22">
      <c r="R86" s="1112"/>
      <c r="S86" s="1112"/>
      <c r="T86" s="1111"/>
      <c r="V86" s="1111"/>
    </row>
    <row r="87" spans="18:22">
      <c r="R87" s="1112"/>
      <c r="S87" s="1112"/>
      <c r="T87" s="1111"/>
      <c r="V87" s="1111"/>
    </row>
    <row r="88" spans="18:22">
      <c r="R88" s="1112"/>
      <c r="S88" s="1112"/>
      <c r="T88" s="1111"/>
      <c r="V88" s="1111"/>
    </row>
    <row r="89" spans="18:22">
      <c r="R89" s="1112"/>
      <c r="S89" s="1112"/>
      <c r="T89" s="1111"/>
      <c r="V89" s="1111"/>
    </row>
    <row r="90" spans="18:22">
      <c r="R90" s="1112"/>
      <c r="S90" s="1112"/>
      <c r="T90" s="1111"/>
      <c r="V90" s="1111"/>
    </row>
    <row r="91" spans="18:22">
      <c r="R91" s="1112"/>
      <c r="S91" s="1112"/>
      <c r="T91" s="1111"/>
      <c r="V91" s="1111"/>
    </row>
    <row r="92" spans="18:22">
      <c r="R92" s="1112"/>
      <c r="S92" s="1112"/>
      <c r="T92" s="1111"/>
      <c r="V92" s="1111"/>
    </row>
    <row r="93" spans="18:22">
      <c r="R93" s="1112"/>
      <c r="S93" s="1112"/>
      <c r="T93" s="1111"/>
      <c r="V93" s="1111"/>
    </row>
    <row r="94" spans="18:22">
      <c r="R94" s="1112"/>
      <c r="S94" s="1112"/>
      <c r="T94" s="1111"/>
      <c r="V94" s="1111"/>
    </row>
    <row r="95" spans="18:22">
      <c r="R95" s="1112"/>
      <c r="S95" s="1112"/>
      <c r="T95" s="1111"/>
      <c r="V95" s="1111"/>
    </row>
    <row r="96" spans="18:22">
      <c r="R96" s="1112"/>
      <c r="S96" s="1112"/>
      <c r="T96" s="1111"/>
      <c r="V96" s="1111"/>
    </row>
    <row r="97" spans="18:22">
      <c r="R97" s="1112"/>
      <c r="S97" s="1112"/>
      <c r="T97" s="1111"/>
      <c r="V97" s="1111"/>
    </row>
    <row r="98" spans="18:22">
      <c r="R98" s="1112"/>
      <c r="S98" s="1112"/>
      <c r="T98" s="1111"/>
      <c r="V98" s="1111"/>
    </row>
    <row r="99" spans="18:22">
      <c r="R99" s="1112"/>
      <c r="S99" s="1112"/>
      <c r="T99" s="1111"/>
      <c r="V99" s="1111"/>
    </row>
    <row r="100" spans="18:22">
      <c r="R100" s="1112"/>
      <c r="S100" s="1112"/>
      <c r="T100" s="1111"/>
      <c r="V100" s="1111"/>
    </row>
    <row r="101" spans="18:22">
      <c r="R101" s="1112"/>
      <c r="S101" s="1112"/>
      <c r="T101" s="1111"/>
      <c r="V101" s="1111"/>
    </row>
    <row r="102" spans="18:22">
      <c r="R102" s="1112"/>
      <c r="S102" s="1112"/>
      <c r="T102" s="1111"/>
      <c r="V102" s="1111"/>
    </row>
    <row r="103" spans="18:22">
      <c r="R103" s="1112"/>
      <c r="S103" s="1112"/>
      <c r="T103" s="1111"/>
      <c r="V103" s="1111"/>
    </row>
    <row r="104" spans="18:22">
      <c r="R104" s="1112"/>
      <c r="S104" s="1112"/>
      <c r="T104" s="1111"/>
      <c r="V104" s="1111"/>
    </row>
    <row r="105" spans="18:22">
      <c r="R105" s="1112"/>
      <c r="S105" s="1112"/>
      <c r="T105" s="1111"/>
      <c r="V105" s="1111"/>
    </row>
    <row r="106" spans="18:22">
      <c r="R106" s="1112"/>
      <c r="S106" s="1112"/>
      <c r="T106" s="1111"/>
      <c r="V106" s="1111"/>
    </row>
    <row r="107" spans="18:22">
      <c r="R107" s="1112"/>
      <c r="S107" s="1112"/>
      <c r="T107" s="1111"/>
      <c r="V107" s="1111"/>
    </row>
    <row r="108" spans="18:22">
      <c r="R108" s="1112"/>
      <c r="S108" s="1112"/>
      <c r="T108" s="1111"/>
      <c r="V108" s="1111"/>
    </row>
    <row r="109" spans="18:22">
      <c r="R109" s="1112"/>
      <c r="S109" s="1112"/>
      <c r="T109" s="1111"/>
      <c r="V109" s="1111"/>
    </row>
    <row r="110" spans="18:22">
      <c r="R110" s="1112"/>
      <c r="S110" s="1112"/>
      <c r="T110" s="1111"/>
      <c r="V110" s="1111"/>
    </row>
    <row r="111" spans="18:22">
      <c r="R111" s="1112"/>
      <c r="S111" s="1112"/>
      <c r="T111" s="1111"/>
      <c r="V111" s="1111"/>
    </row>
    <row r="112" spans="18:22">
      <c r="R112" s="1112"/>
      <c r="S112" s="1112"/>
      <c r="T112" s="1111"/>
      <c r="V112" s="1111"/>
    </row>
    <row r="113" spans="18:22">
      <c r="R113" s="1112"/>
      <c r="S113" s="1112"/>
      <c r="T113" s="1111"/>
      <c r="V113" s="1111"/>
    </row>
    <row r="114" spans="18:22">
      <c r="R114" s="1112"/>
      <c r="S114" s="1112"/>
      <c r="T114" s="1111"/>
      <c r="V114" s="1111"/>
    </row>
    <row r="115" spans="18:22">
      <c r="R115" s="1112"/>
      <c r="S115" s="1112"/>
      <c r="T115" s="1111"/>
      <c r="V115" s="1111"/>
    </row>
    <row r="116" spans="18:22">
      <c r="R116" s="1112"/>
      <c r="S116" s="1112"/>
      <c r="T116" s="1111"/>
      <c r="V116" s="1111"/>
    </row>
    <row r="117" spans="18:22">
      <c r="R117" s="1112"/>
      <c r="S117" s="1112"/>
      <c r="T117" s="1111"/>
      <c r="V117" s="1111"/>
    </row>
    <row r="118" spans="18:22">
      <c r="R118" s="1112"/>
      <c r="S118" s="1112"/>
      <c r="T118" s="1111"/>
      <c r="V118" s="1111"/>
    </row>
    <row r="119" spans="18:22">
      <c r="R119" s="1112"/>
      <c r="S119" s="1112"/>
      <c r="T119" s="1111"/>
      <c r="V119" s="1111"/>
    </row>
    <row r="120" spans="18:22">
      <c r="R120" s="1112"/>
      <c r="S120" s="1112"/>
      <c r="T120" s="1111"/>
      <c r="V120" s="1111"/>
    </row>
    <row r="121" spans="18:22">
      <c r="R121" s="1112"/>
      <c r="S121" s="1112"/>
      <c r="T121" s="1111"/>
      <c r="V121" s="1111"/>
    </row>
    <row r="122" spans="18:22">
      <c r="R122" s="1112"/>
      <c r="S122" s="1112"/>
      <c r="T122" s="1111"/>
      <c r="V122" s="1111"/>
    </row>
    <row r="123" spans="18:22">
      <c r="R123" s="1112"/>
      <c r="S123" s="1112"/>
      <c r="T123" s="1111"/>
      <c r="V123" s="1111"/>
    </row>
    <row r="124" spans="18:22">
      <c r="R124" s="1112"/>
      <c r="S124" s="1112"/>
      <c r="T124" s="1111"/>
      <c r="V124" s="1111"/>
    </row>
    <row r="125" spans="18:22">
      <c r="R125" s="1112"/>
      <c r="S125" s="1112"/>
      <c r="T125" s="1111"/>
      <c r="V125" s="1111"/>
    </row>
    <row r="126" spans="18:22">
      <c r="R126" s="1112"/>
      <c r="S126" s="1112"/>
      <c r="T126" s="1111"/>
      <c r="V126" s="1111"/>
    </row>
    <row r="127" spans="18:22">
      <c r="R127" s="1112"/>
      <c r="S127" s="1112"/>
      <c r="T127" s="1111"/>
      <c r="V127" s="1111"/>
    </row>
    <row r="128" spans="18:22">
      <c r="R128" s="1112"/>
      <c r="S128" s="1112"/>
      <c r="T128" s="1111"/>
      <c r="V128" s="1111"/>
    </row>
    <row r="129" spans="18:22">
      <c r="R129" s="1112"/>
      <c r="S129" s="1112"/>
      <c r="T129" s="1111"/>
      <c r="V129" s="1111"/>
    </row>
    <row r="130" spans="18:22">
      <c r="R130" s="1112"/>
      <c r="S130" s="1112"/>
      <c r="T130" s="1111"/>
      <c r="V130" s="1111"/>
    </row>
    <row r="131" spans="18:22">
      <c r="R131" s="1112"/>
      <c r="S131" s="1112"/>
      <c r="T131" s="1111"/>
      <c r="V131" s="1111"/>
    </row>
    <row r="132" spans="18:22">
      <c r="R132" s="1112"/>
      <c r="S132" s="1112"/>
      <c r="T132" s="1111"/>
      <c r="V132" s="1111"/>
    </row>
    <row r="133" spans="18:22">
      <c r="R133" s="1112"/>
      <c r="S133" s="1112"/>
      <c r="T133" s="1111"/>
      <c r="V133" s="1111"/>
    </row>
    <row r="134" spans="18:22">
      <c r="R134" s="1112"/>
      <c r="S134" s="1112"/>
      <c r="T134" s="1111"/>
      <c r="V134" s="1111"/>
    </row>
    <row r="135" spans="18:22">
      <c r="R135" s="1112"/>
      <c r="S135" s="1112"/>
      <c r="T135" s="1111"/>
      <c r="V135" s="1111"/>
    </row>
    <row r="136" spans="18:22">
      <c r="R136" s="1112"/>
      <c r="S136" s="1112"/>
      <c r="T136" s="1111"/>
      <c r="V136" s="1111"/>
    </row>
    <row r="137" spans="18:22">
      <c r="R137" s="1112"/>
      <c r="S137" s="1112"/>
      <c r="T137" s="1111"/>
      <c r="V137" s="1111"/>
    </row>
    <row r="138" spans="18:22">
      <c r="R138" s="1112"/>
      <c r="S138" s="1112"/>
      <c r="T138" s="1111"/>
      <c r="V138" s="1111"/>
    </row>
    <row r="139" spans="18:22">
      <c r="R139" s="1112"/>
      <c r="S139" s="1112"/>
      <c r="T139" s="1111"/>
      <c r="V139" s="1111"/>
    </row>
    <row r="140" spans="18:22">
      <c r="R140" s="1112"/>
      <c r="S140" s="1112"/>
      <c r="T140" s="1111"/>
      <c r="V140" s="1111"/>
    </row>
    <row r="141" spans="18:22">
      <c r="R141" s="1112"/>
      <c r="S141" s="1112"/>
      <c r="T141" s="1111"/>
      <c r="V141" s="1111"/>
    </row>
    <row r="142" spans="18:22">
      <c r="R142" s="1112"/>
      <c r="S142" s="1112"/>
      <c r="T142" s="1111"/>
      <c r="V142" s="1111"/>
    </row>
    <row r="143" spans="18:22">
      <c r="R143" s="1112"/>
      <c r="S143" s="1112"/>
      <c r="T143" s="1111"/>
      <c r="V143" s="1111"/>
    </row>
    <row r="144" spans="18:22">
      <c r="R144" s="1112"/>
      <c r="S144" s="1112"/>
      <c r="T144" s="1111"/>
      <c r="V144" s="1111"/>
    </row>
    <row r="145" spans="18:22">
      <c r="R145" s="1112"/>
      <c r="S145" s="1112"/>
      <c r="T145" s="1111"/>
      <c r="V145" s="1111"/>
    </row>
    <row r="146" spans="18:22">
      <c r="R146" s="1112"/>
      <c r="S146" s="1112"/>
      <c r="T146" s="1111"/>
      <c r="V146" s="1111"/>
    </row>
    <row r="147" spans="18:22">
      <c r="R147" s="1112"/>
      <c r="S147" s="1112"/>
      <c r="T147" s="1111"/>
      <c r="V147" s="1111"/>
    </row>
    <row r="148" spans="18:22">
      <c r="R148" s="1206"/>
      <c r="S148" s="1206"/>
      <c r="T148" s="1111"/>
      <c r="V148" s="1111"/>
    </row>
    <row r="149" spans="18:22">
      <c r="R149" s="1206"/>
      <c r="S149" s="1206"/>
      <c r="T149" s="1111"/>
      <c r="V149" s="1111"/>
    </row>
    <row r="150" spans="18:22">
      <c r="R150" s="1207"/>
      <c r="S150" s="1207"/>
      <c r="T150" s="1111"/>
      <c r="V150" s="1111"/>
    </row>
    <row r="151" spans="18:22">
      <c r="R151" s="1206"/>
      <c r="S151" s="1206"/>
      <c r="T151" s="1111"/>
      <c r="V151" s="1111"/>
    </row>
    <row r="152" spans="18:22">
      <c r="R152" s="1206"/>
      <c r="S152" s="1206"/>
      <c r="T152" s="1111"/>
      <c r="V152" s="1111"/>
    </row>
    <row r="153" spans="18:22">
      <c r="R153" s="1206"/>
      <c r="S153" s="1206"/>
      <c r="T153" s="1111"/>
      <c r="V153" s="1111"/>
    </row>
    <row r="154" spans="18:22">
      <c r="R154" s="1206"/>
      <c r="S154" s="1206"/>
      <c r="T154" s="1111"/>
      <c r="V154" s="1111"/>
    </row>
    <row r="155" spans="18:22">
      <c r="R155" s="1206"/>
      <c r="S155" s="1206"/>
      <c r="T155" s="1111"/>
      <c r="V155" s="1111"/>
    </row>
    <row r="156" spans="18:22">
      <c r="R156" s="1208"/>
      <c r="S156" s="1208"/>
      <c r="T156" s="1111"/>
      <c r="V156" s="1111"/>
    </row>
    <row r="157" spans="18:22">
      <c r="R157" s="1206"/>
      <c r="S157" s="1206"/>
      <c r="T157" s="1111"/>
      <c r="V157" s="1111"/>
    </row>
    <row r="158" spans="18:22">
      <c r="R158" s="1206"/>
      <c r="S158" s="1206"/>
      <c r="T158" s="1111"/>
      <c r="V158" s="1111"/>
    </row>
    <row r="159" spans="18:22">
      <c r="R159" s="1206"/>
      <c r="S159" s="1206"/>
      <c r="T159" s="1111"/>
      <c r="V159" s="1111"/>
    </row>
    <row r="160" spans="18:22">
      <c r="R160" s="1206"/>
      <c r="S160" s="1206"/>
      <c r="T160" s="1111"/>
      <c r="V160" s="1111"/>
    </row>
    <row r="161" spans="18:22">
      <c r="R161" s="1206"/>
      <c r="S161" s="1206"/>
      <c r="T161" s="1111"/>
      <c r="V161" s="1111"/>
    </row>
    <row r="162" spans="18:22">
      <c r="R162" s="1206"/>
      <c r="S162" s="1206"/>
      <c r="T162" s="1111"/>
      <c r="V162" s="1111"/>
    </row>
    <row r="163" spans="18:22">
      <c r="R163" s="1206"/>
      <c r="S163" s="1206"/>
      <c r="T163" s="1111"/>
      <c r="V163" s="1111"/>
    </row>
    <row r="164" spans="18:22">
      <c r="R164" s="1206"/>
      <c r="S164" s="1206"/>
      <c r="T164" s="1111"/>
      <c r="V164" s="1111"/>
    </row>
    <row r="165" spans="18:22">
      <c r="R165" s="1206"/>
      <c r="S165" s="1206"/>
      <c r="T165" s="1111"/>
      <c r="V165" s="1111"/>
    </row>
    <row r="166" spans="18:22">
      <c r="R166" s="1206"/>
      <c r="S166" s="1206"/>
      <c r="T166" s="1111"/>
      <c r="V166" s="1111"/>
    </row>
    <row r="167" spans="18:22">
      <c r="R167" s="1209"/>
      <c r="S167" s="1209"/>
      <c r="T167" s="1111"/>
      <c r="V167" s="1111"/>
    </row>
    <row r="168" spans="18:22">
      <c r="R168" s="1209"/>
      <c r="S168" s="1209"/>
      <c r="T168" s="1111"/>
      <c r="V168" s="1111"/>
    </row>
    <row r="169" spans="18:22">
      <c r="R169" s="1210"/>
      <c r="S169" s="1210"/>
      <c r="T169" s="1111"/>
      <c r="V169" s="1111"/>
    </row>
    <row r="170" spans="18:22">
      <c r="R170" s="1206"/>
      <c r="S170" s="1206"/>
      <c r="T170" s="1111"/>
      <c r="V170" s="1111"/>
    </row>
    <row r="171" spans="18:22">
      <c r="R171" s="1206"/>
      <c r="S171" s="1206"/>
      <c r="T171" s="1111"/>
      <c r="V171" s="1111"/>
    </row>
    <row r="172" spans="18:22">
      <c r="R172" s="1206"/>
      <c r="S172" s="1206"/>
      <c r="T172" s="1111"/>
      <c r="V172" s="1111"/>
    </row>
    <row r="173" spans="18:22">
      <c r="R173" s="1206"/>
      <c r="S173" s="1206"/>
      <c r="T173" s="1111"/>
      <c r="V173" s="1111"/>
    </row>
    <row r="174" spans="18:22">
      <c r="R174" s="1207"/>
      <c r="S174" s="1207"/>
      <c r="T174" s="1111"/>
      <c r="V174" s="1111"/>
    </row>
    <row r="175" spans="18:22">
      <c r="R175" s="1207"/>
      <c r="S175" s="1207"/>
      <c r="T175" s="1111"/>
      <c r="V175" s="1111"/>
    </row>
    <row r="176" spans="18:22">
      <c r="R176" s="1207"/>
      <c r="S176" s="1207"/>
      <c r="T176" s="1111"/>
      <c r="V176" s="1111"/>
    </row>
    <row r="177" spans="18:22">
      <c r="R177" s="1207"/>
      <c r="S177" s="1207"/>
      <c r="T177" s="1111"/>
      <c r="V177" s="1111"/>
    </row>
    <row r="178" spans="18:22">
      <c r="R178" s="1207"/>
      <c r="S178" s="1207"/>
      <c r="T178" s="1111"/>
      <c r="V178" s="1111"/>
    </row>
    <row r="179" spans="18:22">
      <c r="R179" s="1207"/>
      <c r="S179" s="1207"/>
      <c r="T179" s="1111"/>
      <c r="V179" s="1111"/>
    </row>
    <row r="180" spans="18:22">
      <c r="R180" s="1207"/>
      <c r="S180" s="1207"/>
      <c r="T180" s="1111"/>
      <c r="V180" s="1111"/>
    </row>
    <row r="181" spans="18:22">
      <c r="R181" s="1207"/>
      <c r="S181" s="1207"/>
      <c r="T181" s="1111"/>
      <c r="V181" s="1111"/>
    </row>
    <row r="182" spans="18:22">
      <c r="R182" s="1207"/>
      <c r="S182" s="1207"/>
      <c r="T182" s="1111"/>
      <c r="V182" s="1111"/>
    </row>
    <row r="183" spans="18:22">
      <c r="R183" s="1207"/>
      <c r="S183" s="1207"/>
      <c r="T183" s="1111"/>
      <c r="V183" s="1111"/>
    </row>
    <row r="184" spans="18:22">
      <c r="R184" s="1207"/>
      <c r="S184" s="1207"/>
      <c r="T184" s="1111"/>
      <c r="V184" s="1111"/>
    </row>
    <row r="185" spans="18:22">
      <c r="R185" s="1207"/>
      <c r="S185" s="1207"/>
      <c r="T185" s="1111"/>
      <c r="V185" s="1111"/>
    </row>
    <row r="186" spans="18:22">
      <c r="R186" s="1207"/>
      <c r="S186" s="1207"/>
      <c r="T186" s="1111"/>
      <c r="V186" s="1111"/>
    </row>
    <row r="187" spans="18:22">
      <c r="R187" s="1207"/>
      <c r="S187" s="1207"/>
      <c r="T187" s="1111"/>
      <c r="V187" s="1111"/>
    </row>
    <row r="188" spans="18:22">
      <c r="R188" s="1211"/>
      <c r="S188" s="1211"/>
      <c r="T188" s="1111"/>
      <c r="V188" s="1111"/>
    </row>
    <row r="189" spans="18:22">
      <c r="R189" s="1211"/>
      <c r="S189" s="1211"/>
      <c r="T189" s="1111"/>
      <c r="V189" s="1111"/>
    </row>
    <row r="190" spans="18:22">
      <c r="R190" s="1211"/>
      <c r="S190" s="1211"/>
      <c r="T190" s="1111"/>
      <c r="V190" s="1111"/>
    </row>
    <row r="191" spans="18:22">
      <c r="R191" s="1211"/>
      <c r="S191" s="1211"/>
      <c r="T191" s="1111"/>
      <c r="V191" s="1111"/>
    </row>
    <row r="192" spans="18:22">
      <c r="R192" s="1211"/>
      <c r="S192" s="1211"/>
      <c r="T192" s="1111"/>
      <c r="V192" s="1111"/>
    </row>
    <row r="193" spans="18:22">
      <c r="R193" s="1211"/>
      <c r="S193" s="1211"/>
      <c r="T193" s="1111"/>
      <c r="V193" s="1111"/>
    </row>
    <row r="194" spans="18:22">
      <c r="R194" s="1212"/>
      <c r="S194" s="1212"/>
      <c r="T194" s="1111"/>
      <c r="V194" s="1111"/>
    </row>
    <row r="195" spans="18:22">
      <c r="R195" s="1211"/>
      <c r="S195" s="1211"/>
      <c r="T195" s="1111"/>
      <c r="V195" s="1111"/>
    </row>
    <row r="196" ht="16.5" spans="18:22">
      <c r="R196" s="1213"/>
      <c r="S196" s="1213"/>
      <c r="T196" s="1111"/>
      <c r="V196" s="1111"/>
    </row>
    <row r="197" spans="18:22">
      <c r="R197" s="1211"/>
      <c r="S197" s="1211"/>
      <c r="T197" s="1111"/>
      <c r="V197" s="1111"/>
    </row>
    <row r="198" spans="18:22">
      <c r="R198" s="1211"/>
      <c r="S198" s="1211"/>
      <c r="T198" s="1111"/>
      <c r="V198" s="1111"/>
    </row>
    <row r="199" spans="18:22">
      <c r="R199" s="1211"/>
      <c r="S199" s="1211"/>
      <c r="T199" s="1111"/>
      <c r="V199" s="1111"/>
    </row>
    <row r="200" spans="18:22">
      <c r="R200" s="1112"/>
      <c r="S200" s="1112"/>
      <c r="T200" s="1111"/>
      <c r="V200" s="1111"/>
    </row>
    <row r="201" spans="18:22">
      <c r="R201" s="1112"/>
      <c r="S201" s="1112"/>
      <c r="T201" s="1111"/>
      <c r="V201" s="1111"/>
    </row>
    <row r="202" spans="18:22">
      <c r="R202" s="1112"/>
      <c r="S202" s="1112"/>
      <c r="T202" s="1111"/>
      <c r="V202" s="1111"/>
    </row>
    <row r="203" spans="18:22">
      <c r="R203" s="1112"/>
      <c r="S203" s="1112"/>
      <c r="T203" s="1111"/>
      <c r="V203" s="1111"/>
    </row>
    <row r="204" spans="18:22">
      <c r="R204" s="1112"/>
      <c r="S204" s="1112"/>
      <c r="T204" s="1111"/>
      <c r="V204" s="1111"/>
    </row>
    <row r="205" spans="18:22">
      <c r="R205" s="1112"/>
      <c r="S205" s="1112"/>
      <c r="T205" s="1111"/>
      <c r="V205" s="1111"/>
    </row>
    <row r="206" spans="18:22">
      <c r="R206" s="1112"/>
      <c r="S206" s="1112"/>
      <c r="T206" s="1111"/>
      <c r="V206" s="1111"/>
    </row>
    <row r="207" spans="18:22">
      <c r="R207" s="1112"/>
      <c r="S207" s="1112"/>
      <c r="T207" s="1111"/>
      <c r="V207" s="1111"/>
    </row>
    <row r="208" spans="18:22">
      <c r="R208" s="1112"/>
      <c r="S208" s="1112"/>
      <c r="T208" s="1111"/>
      <c r="V208" s="1111"/>
    </row>
    <row r="209" spans="18:22">
      <c r="R209" s="1112"/>
      <c r="S209" s="1112"/>
      <c r="T209" s="1111"/>
      <c r="V209" s="1111"/>
    </row>
    <row r="210" spans="18:22">
      <c r="R210" s="1112"/>
      <c r="S210" s="1112"/>
      <c r="T210" s="1111"/>
      <c r="V210" s="1111"/>
    </row>
    <row r="211" spans="18:22">
      <c r="R211" s="1112"/>
      <c r="S211" s="1112"/>
      <c r="T211" s="1111"/>
      <c r="V211" s="1111"/>
    </row>
    <row r="212" spans="18:22">
      <c r="R212" s="1112"/>
      <c r="S212" s="1112"/>
      <c r="T212" s="1111"/>
      <c r="V212" s="1111"/>
    </row>
    <row r="213" spans="18:22">
      <c r="R213" s="1112"/>
      <c r="S213" s="1112"/>
      <c r="T213" s="1111"/>
      <c r="V213" s="1111"/>
    </row>
    <row r="214" spans="18:22">
      <c r="R214" s="1112"/>
      <c r="S214" s="1112"/>
      <c r="T214" s="1111"/>
      <c r="V214" s="1111"/>
    </row>
    <row r="215" spans="18:22">
      <c r="R215" s="1112"/>
      <c r="S215" s="1112"/>
      <c r="T215" s="1111"/>
      <c r="V215" s="1111"/>
    </row>
    <row r="216" spans="18:22">
      <c r="R216" s="1112"/>
      <c r="S216" s="1112"/>
      <c r="T216" s="1111"/>
      <c r="V216" s="1111"/>
    </row>
    <row r="217" spans="18:22">
      <c r="R217" s="1112"/>
      <c r="S217" s="1112"/>
      <c r="T217" s="1111"/>
      <c r="V217" s="1111"/>
    </row>
    <row r="218" spans="18:22">
      <c r="R218" s="1112"/>
      <c r="S218" s="1112"/>
      <c r="T218" s="1111"/>
      <c r="V218" s="1111"/>
    </row>
    <row r="219" spans="18:22">
      <c r="R219" s="1112"/>
      <c r="S219" s="1112"/>
      <c r="T219" s="1111"/>
      <c r="V219" s="1111"/>
    </row>
    <row r="220" spans="18:22">
      <c r="R220" s="1112"/>
      <c r="S220" s="1112"/>
      <c r="T220" s="1111"/>
      <c r="V220" s="1111"/>
    </row>
    <row r="221" spans="18:22">
      <c r="R221" s="1112"/>
      <c r="S221" s="1112"/>
      <c r="T221" s="1111"/>
      <c r="V221" s="1111"/>
    </row>
    <row r="222" spans="18:22">
      <c r="R222" s="1112"/>
      <c r="S222" s="1112"/>
      <c r="T222" s="1111"/>
      <c r="V222" s="1111"/>
    </row>
    <row r="223" spans="18:22">
      <c r="R223" s="1112"/>
      <c r="S223" s="1112"/>
      <c r="T223" s="1111"/>
      <c r="V223" s="1111"/>
    </row>
    <row r="224" spans="18:22">
      <c r="R224" s="1112"/>
      <c r="S224" s="1112"/>
      <c r="T224" s="1111"/>
      <c r="V224" s="1111"/>
    </row>
    <row r="225" spans="18:22">
      <c r="R225" s="1112"/>
      <c r="S225" s="1112"/>
      <c r="T225" s="1111"/>
      <c r="V225" s="1111"/>
    </row>
    <row r="226" spans="18:22">
      <c r="R226" s="1112"/>
      <c r="S226" s="1112"/>
      <c r="T226" s="1111"/>
      <c r="V226" s="1111"/>
    </row>
    <row r="227" spans="18:22">
      <c r="R227" s="1112"/>
      <c r="S227" s="1112"/>
      <c r="T227" s="1111"/>
      <c r="V227" s="1111"/>
    </row>
    <row r="228" spans="18:22">
      <c r="R228" s="1112"/>
      <c r="S228" s="1112"/>
      <c r="T228" s="1111"/>
      <c r="V228" s="1111"/>
    </row>
    <row r="229" spans="18:22">
      <c r="R229" s="1112"/>
      <c r="S229" s="1112"/>
      <c r="T229" s="1111"/>
      <c r="V229" s="1111"/>
    </row>
    <row r="230" spans="18:22">
      <c r="R230" s="1112"/>
      <c r="S230" s="1112"/>
      <c r="T230" s="1111"/>
      <c r="V230" s="1111"/>
    </row>
    <row r="231" spans="18:22">
      <c r="R231" s="1112"/>
      <c r="S231" s="1112"/>
      <c r="T231" s="1111"/>
      <c r="V231" s="1111"/>
    </row>
    <row r="232" spans="18:22">
      <c r="R232" s="1112"/>
      <c r="S232" s="1112"/>
      <c r="T232" s="1111"/>
      <c r="V232" s="1111"/>
    </row>
    <row r="233" spans="18:22">
      <c r="R233" s="1112"/>
      <c r="S233" s="1112"/>
      <c r="T233" s="1111"/>
      <c r="V233" s="1111"/>
    </row>
    <row r="234" spans="18:22">
      <c r="R234" s="1112"/>
      <c r="S234" s="1112"/>
      <c r="T234" s="1111"/>
      <c r="V234" s="1111"/>
    </row>
    <row r="235" spans="18:22">
      <c r="R235" s="1112"/>
      <c r="S235" s="1112"/>
      <c r="T235" s="1111"/>
      <c r="V235" s="1111"/>
    </row>
    <row r="236" spans="18:22">
      <c r="R236" s="1112"/>
      <c r="S236" s="1112"/>
      <c r="T236" s="1111"/>
      <c r="V236" s="1111"/>
    </row>
    <row r="237" spans="18:22">
      <c r="R237" s="1112"/>
      <c r="S237" s="1112"/>
      <c r="T237" s="1111"/>
      <c r="V237" s="1111"/>
    </row>
    <row r="238" spans="18:22">
      <c r="R238" s="1112"/>
      <c r="S238" s="1112"/>
      <c r="T238" s="1111"/>
      <c r="V238" s="1111"/>
    </row>
    <row r="239" spans="18:22">
      <c r="R239" s="1112"/>
      <c r="S239" s="1112"/>
      <c r="T239" s="1111"/>
      <c r="V239" s="1111"/>
    </row>
    <row r="240" spans="18:22">
      <c r="R240" s="1112"/>
      <c r="S240" s="1112"/>
      <c r="T240" s="1111"/>
      <c r="V240" s="1111"/>
    </row>
    <row r="241" spans="18:22">
      <c r="R241" s="1112"/>
      <c r="S241" s="1112"/>
      <c r="T241" s="1111"/>
      <c r="V241" s="1111"/>
    </row>
    <row r="242" spans="18:22">
      <c r="R242" s="1112"/>
      <c r="S242" s="1112"/>
      <c r="T242" s="1111"/>
      <c r="V242" s="1111"/>
    </row>
    <row r="243" spans="18:22">
      <c r="R243" s="1112"/>
      <c r="S243" s="1112"/>
      <c r="T243" s="1111"/>
      <c r="V243" s="1111"/>
    </row>
    <row r="244" spans="18:22">
      <c r="R244" s="1112"/>
      <c r="S244" s="1112"/>
      <c r="T244" s="1111"/>
      <c r="V244" s="1111"/>
    </row>
    <row r="245" spans="18:22">
      <c r="R245" s="1112"/>
      <c r="S245" s="1112"/>
      <c r="T245" s="1111"/>
      <c r="V245" s="1111"/>
    </row>
    <row r="246" spans="18:22">
      <c r="R246" s="1112"/>
      <c r="S246" s="1112"/>
      <c r="T246" s="1111"/>
      <c r="V246" s="1111"/>
    </row>
    <row r="247" spans="18:22">
      <c r="R247" s="1112"/>
      <c r="S247" s="1112"/>
      <c r="T247" s="1111"/>
      <c r="V247" s="1111"/>
    </row>
    <row r="248" spans="18:22">
      <c r="R248" s="1112"/>
      <c r="S248" s="1112"/>
      <c r="T248" s="1111"/>
      <c r="V248" s="1111"/>
    </row>
    <row r="249" spans="18:22">
      <c r="R249" s="1112"/>
      <c r="S249" s="1112"/>
      <c r="T249" s="1111"/>
      <c r="V249" s="1111"/>
    </row>
    <row r="250" spans="18:22">
      <c r="R250" s="1112"/>
      <c r="S250" s="1112"/>
      <c r="T250" s="1111"/>
      <c r="V250" s="1111"/>
    </row>
    <row r="251" spans="18:22">
      <c r="R251" s="1112"/>
      <c r="S251" s="1112"/>
      <c r="T251" s="1111"/>
      <c r="V251" s="1111"/>
    </row>
    <row r="252" spans="18:22">
      <c r="R252" s="1112"/>
      <c r="S252" s="1112"/>
      <c r="T252" s="1111"/>
      <c r="V252" s="1111"/>
    </row>
    <row r="253" spans="18:22">
      <c r="R253" s="1112"/>
      <c r="S253" s="1112"/>
      <c r="T253" s="1214"/>
      <c r="V253" s="1111"/>
    </row>
    <row r="254" spans="18:22">
      <c r="R254" s="1112"/>
      <c r="S254" s="1112"/>
      <c r="T254" s="1214"/>
      <c r="V254" s="1111"/>
    </row>
    <row r="255" spans="18:22">
      <c r="R255" s="1112"/>
      <c r="S255" s="1112"/>
      <c r="T255" s="1111"/>
      <c r="V255" s="1111"/>
    </row>
    <row r="256" spans="18:22">
      <c r="R256" s="1112"/>
      <c r="S256" s="1112"/>
      <c r="T256" s="1111"/>
      <c r="V256" s="1111"/>
    </row>
    <row r="257" spans="18:22">
      <c r="R257" s="1112"/>
      <c r="S257" s="1112"/>
      <c r="T257" s="1111"/>
      <c r="V257" s="1111"/>
    </row>
    <row r="258" spans="18:22">
      <c r="R258" s="1112"/>
      <c r="S258" s="1112"/>
      <c r="T258" s="1111"/>
      <c r="V258" s="1111"/>
    </row>
    <row r="259" spans="18:22">
      <c r="R259" s="1112"/>
      <c r="S259" s="1112"/>
      <c r="T259" s="1111"/>
      <c r="V259" s="1111"/>
    </row>
    <row r="260" spans="18:22">
      <c r="R260" s="1112"/>
      <c r="S260" s="1112"/>
      <c r="T260" s="1111"/>
      <c r="V260" s="1111"/>
    </row>
    <row r="261" spans="18:22">
      <c r="R261" s="1112"/>
      <c r="S261" s="1112"/>
      <c r="T261" s="1111"/>
      <c r="V261" s="1111"/>
    </row>
    <row r="262" spans="18:22">
      <c r="R262" s="1112"/>
      <c r="S262" s="1112"/>
      <c r="T262" s="1111"/>
      <c r="V262" s="1111"/>
    </row>
    <row r="263" spans="18:22">
      <c r="R263" s="1112"/>
      <c r="S263" s="1112"/>
      <c r="T263" s="1111"/>
      <c r="V263" s="1111"/>
    </row>
    <row r="264" spans="18:22">
      <c r="R264" s="1112"/>
      <c r="S264" s="1112"/>
      <c r="T264" s="1111"/>
      <c r="V264" s="1111"/>
    </row>
    <row r="265" spans="18:22">
      <c r="R265" s="1112"/>
      <c r="S265" s="1112"/>
      <c r="T265" s="1111"/>
      <c r="V265" s="1111"/>
    </row>
    <row r="266" spans="18:22">
      <c r="R266" s="1112"/>
      <c r="S266" s="1112"/>
      <c r="T266" s="1111"/>
      <c r="V266" s="1111"/>
    </row>
    <row r="267" spans="18:22">
      <c r="R267" s="1112"/>
      <c r="S267" s="1112"/>
      <c r="T267" s="1111"/>
      <c r="V267" s="1111"/>
    </row>
    <row r="268" spans="18:22">
      <c r="R268" s="1112"/>
      <c r="S268" s="1112"/>
      <c r="T268" s="1111"/>
      <c r="V268" s="1111"/>
    </row>
    <row r="269" spans="18:22">
      <c r="R269" s="1112"/>
      <c r="S269" s="1112"/>
      <c r="T269" s="1111"/>
      <c r="V269" s="1111"/>
    </row>
    <row r="270" spans="18:22">
      <c r="R270" s="1112"/>
      <c r="S270" s="1112"/>
      <c r="T270" s="1111"/>
      <c r="V270" s="1111"/>
    </row>
    <row r="271" spans="18:22">
      <c r="R271" s="1112"/>
      <c r="S271" s="1112"/>
      <c r="T271" s="1111"/>
      <c r="V271" s="1111"/>
    </row>
    <row r="272" spans="18:22">
      <c r="R272" s="1112"/>
      <c r="S272" s="1112"/>
      <c r="T272" s="1111"/>
      <c r="V272" s="1111"/>
    </row>
    <row r="273" spans="18:22">
      <c r="R273" s="1112"/>
      <c r="S273" s="1112"/>
      <c r="T273" s="1111"/>
      <c r="V273" s="1111"/>
    </row>
    <row r="274" spans="18:22">
      <c r="R274" s="1112"/>
      <c r="S274" s="1112"/>
      <c r="T274" s="1111"/>
      <c r="V274" s="1111"/>
    </row>
    <row r="275" spans="18:22">
      <c r="R275" s="1112"/>
      <c r="S275" s="1112"/>
      <c r="T275" s="1111"/>
      <c r="V275" s="1111"/>
    </row>
    <row r="276" spans="18:22">
      <c r="R276" s="1112"/>
      <c r="S276" s="1112"/>
      <c r="T276" s="1111"/>
      <c r="V276" s="1111"/>
    </row>
    <row r="277" spans="18:22">
      <c r="R277" s="1112"/>
      <c r="S277" s="1112"/>
      <c r="T277" s="1111"/>
      <c r="V277" s="1111"/>
    </row>
    <row r="278" spans="18:22">
      <c r="R278" s="1112"/>
      <c r="S278" s="1112"/>
      <c r="T278" s="1111"/>
      <c r="V278" s="1111"/>
    </row>
    <row r="279" spans="18:22">
      <c r="R279" s="1112"/>
      <c r="S279" s="1112"/>
      <c r="T279" s="1111"/>
      <c r="V279" s="1111"/>
    </row>
    <row r="280" spans="18:22">
      <c r="R280" s="1112"/>
      <c r="S280" s="1112"/>
      <c r="T280" s="1111"/>
      <c r="V280" s="1111"/>
    </row>
    <row r="281" spans="18:22">
      <c r="R281" s="1112"/>
      <c r="S281" s="1112"/>
      <c r="T281" s="1111"/>
      <c r="V281" s="1111"/>
    </row>
    <row r="282" spans="18:22">
      <c r="R282" s="1112"/>
      <c r="S282" s="1112"/>
      <c r="T282" s="1111"/>
      <c r="V282" s="1111"/>
    </row>
    <row r="283" spans="18:22">
      <c r="R283" s="1112"/>
      <c r="S283" s="1112"/>
      <c r="T283" s="1111"/>
      <c r="V283" s="1111"/>
    </row>
    <row r="284" spans="18:22">
      <c r="R284" s="1112"/>
      <c r="S284" s="1112"/>
      <c r="T284" s="1111"/>
      <c r="V284" s="1111"/>
    </row>
    <row r="285" spans="18:22">
      <c r="R285" s="1112"/>
      <c r="S285" s="1112"/>
      <c r="T285" s="1111"/>
      <c r="V285" s="1111"/>
    </row>
    <row r="286" spans="18:22">
      <c r="R286" s="1112"/>
      <c r="S286" s="1112"/>
      <c r="T286" s="1111"/>
      <c r="V286" s="1111"/>
    </row>
    <row r="287" spans="18:22">
      <c r="R287" s="1112"/>
      <c r="S287" s="1112"/>
      <c r="T287" s="1111"/>
      <c r="V287" s="1111"/>
    </row>
    <row r="288" spans="18:22">
      <c r="R288" s="1112"/>
      <c r="S288" s="1112"/>
      <c r="T288" s="1111"/>
      <c r="V288" s="1111"/>
    </row>
    <row r="289" spans="18:22">
      <c r="R289" s="1215"/>
      <c r="S289" s="1215"/>
      <c r="T289" s="1111"/>
      <c r="V289" s="1111"/>
    </row>
    <row r="290" spans="18:22">
      <c r="R290" s="1112"/>
      <c r="S290" s="1112"/>
      <c r="T290" s="1111"/>
      <c r="V290" s="1111"/>
    </row>
    <row r="291" spans="18:22">
      <c r="R291" s="1112"/>
      <c r="S291" s="1112"/>
      <c r="T291" s="1111"/>
      <c r="V291" s="1111"/>
    </row>
    <row r="292" spans="18:22">
      <c r="R292" s="1112"/>
      <c r="S292" s="1112"/>
      <c r="T292" s="1111"/>
      <c r="V292" s="1111"/>
    </row>
    <row r="293" spans="18:22">
      <c r="R293" s="1112"/>
      <c r="S293" s="1112"/>
      <c r="T293" s="1111"/>
      <c r="V293" s="1111"/>
    </row>
    <row r="294" spans="18:22">
      <c r="R294" s="1112"/>
      <c r="S294" s="1112"/>
      <c r="T294" s="1111"/>
      <c r="V294" s="1111"/>
    </row>
    <row r="295" spans="18:22">
      <c r="R295" s="1112"/>
      <c r="S295" s="1112"/>
      <c r="T295" s="1111"/>
      <c r="V295" s="1111"/>
    </row>
    <row r="296" spans="18:22">
      <c r="R296" s="1112"/>
      <c r="S296" s="1112"/>
      <c r="T296" s="1111"/>
      <c r="V296" s="1111"/>
    </row>
    <row r="297" spans="18:22">
      <c r="R297" s="1112"/>
      <c r="S297" s="1112"/>
      <c r="T297" s="1111"/>
      <c r="V297" s="1111"/>
    </row>
    <row r="298" spans="18:22">
      <c r="R298" s="1112"/>
      <c r="S298" s="1112"/>
      <c r="T298" s="1111"/>
      <c r="V298" s="1111"/>
    </row>
    <row r="299" spans="18:22">
      <c r="R299" s="1112"/>
      <c r="S299" s="1112"/>
      <c r="T299" s="1111"/>
      <c r="V299" s="1216"/>
    </row>
    <row r="300" spans="18:22">
      <c r="R300" s="1112"/>
      <c r="S300" s="1112"/>
      <c r="T300" s="1111"/>
      <c r="V300" s="1111"/>
    </row>
    <row r="301" spans="18:22">
      <c r="R301" s="1112"/>
      <c r="S301" s="1112"/>
      <c r="T301" s="1111"/>
      <c r="V301" s="1111"/>
    </row>
    <row r="302" spans="18:22">
      <c r="R302" s="1112"/>
      <c r="S302" s="1112"/>
      <c r="T302" s="1111"/>
      <c r="V302" s="1111"/>
    </row>
    <row r="303" spans="18:22">
      <c r="R303" s="1112"/>
      <c r="S303" s="1112"/>
      <c r="T303" s="1111"/>
      <c r="V303" s="1111"/>
    </row>
    <row r="304" spans="18:22">
      <c r="R304" s="1112"/>
      <c r="S304" s="1112"/>
      <c r="T304" s="1111"/>
      <c r="V304" s="1111"/>
    </row>
    <row r="305" spans="18:22">
      <c r="R305" s="1112"/>
      <c r="S305" s="1112"/>
      <c r="T305" s="1111"/>
      <c r="V305" s="1111"/>
    </row>
    <row r="306" spans="18:22">
      <c r="R306" s="1112"/>
      <c r="S306" s="1112"/>
      <c r="T306" s="1111"/>
      <c r="V306" s="1111"/>
    </row>
    <row r="307" spans="18:22">
      <c r="R307" s="1112"/>
      <c r="S307" s="1112"/>
      <c r="T307" s="1111"/>
      <c r="V307" s="1111"/>
    </row>
    <row r="308" spans="18:22">
      <c r="R308" s="1112"/>
      <c r="S308" s="1112"/>
      <c r="T308" s="1111"/>
      <c r="V308" s="1111"/>
    </row>
    <row r="309" spans="18:22">
      <c r="R309" s="1112"/>
      <c r="S309" s="1112"/>
      <c r="T309" s="1111"/>
      <c r="V309" s="1111"/>
    </row>
    <row r="310" spans="18:22">
      <c r="R310" s="1112"/>
      <c r="S310" s="1112"/>
      <c r="T310" s="1111"/>
      <c r="V310" s="1111"/>
    </row>
    <row r="311" spans="18:22">
      <c r="R311" s="1112"/>
      <c r="S311" s="1112"/>
      <c r="T311" s="1111"/>
      <c r="V311" s="1111"/>
    </row>
    <row r="312" spans="18:22">
      <c r="R312" s="1112"/>
      <c r="S312" s="1112"/>
      <c r="T312" s="1111"/>
      <c r="V312" s="1111"/>
    </row>
    <row r="313" spans="18:22">
      <c r="R313" s="1112"/>
      <c r="S313" s="1112"/>
      <c r="T313" s="1111"/>
      <c r="V313" s="1111"/>
    </row>
    <row r="314" spans="18:22">
      <c r="R314" s="1112"/>
      <c r="S314" s="1112"/>
      <c r="T314" s="1111"/>
      <c r="V314" s="1111"/>
    </row>
    <row r="315" spans="18:22">
      <c r="R315" s="1112"/>
      <c r="S315" s="1112"/>
      <c r="T315" s="1111"/>
      <c r="V315" s="1111"/>
    </row>
    <row r="316" spans="18:22">
      <c r="R316" s="1112"/>
      <c r="S316" s="1112"/>
      <c r="T316" s="1111"/>
      <c r="V316" s="1111"/>
    </row>
    <row r="317" spans="18:22">
      <c r="R317" s="1112"/>
      <c r="S317" s="1112"/>
      <c r="T317" s="1111"/>
      <c r="V317" s="1111"/>
    </row>
    <row r="318" spans="18:22">
      <c r="R318" s="1112"/>
      <c r="S318" s="1112"/>
      <c r="T318" s="1111"/>
      <c r="V318" s="1111"/>
    </row>
    <row r="319" spans="18:22">
      <c r="R319" s="1112"/>
      <c r="S319" s="1112"/>
      <c r="T319" s="1111"/>
      <c r="V319" s="1111"/>
    </row>
    <row r="320" spans="18:22">
      <c r="R320" s="1112"/>
      <c r="S320" s="1112"/>
      <c r="T320" s="1111"/>
      <c r="V320" s="1111"/>
    </row>
    <row r="321" spans="18:22">
      <c r="R321" s="1112"/>
      <c r="S321" s="1112"/>
      <c r="T321" s="1111"/>
      <c r="V321" s="1111"/>
    </row>
    <row r="322" spans="18:22">
      <c r="R322" s="1215"/>
      <c r="S322" s="1215"/>
      <c r="T322" s="1111"/>
      <c r="V322" s="1111"/>
    </row>
    <row r="323" spans="18:22">
      <c r="R323" s="1112"/>
      <c r="S323" s="1112"/>
      <c r="T323" s="1111"/>
      <c r="V323" s="1111"/>
    </row>
    <row r="324" spans="18:22">
      <c r="R324" s="1112"/>
      <c r="S324" s="1112"/>
      <c r="T324" s="1111"/>
      <c r="V324" s="1111"/>
    </row>
    <row r="325" spans="18:22">
      <c r="R325" s="1112"/>
      <c r="S325" s="1112"/>
      <c r="T325" s="1111"/>
      <c r="V325" s="1111"/>
    </row>
    <row r="326" spans="18:22">
      <c r="R326" s="1112"/>
      <c r="S326" s="1112"/>
      <c r="T326" s="1111"/>
      <c r="V326" s="1111"/>
    </row>
    <row r="327" spans="18:22">
      <c r="R327" s="1112"/>
      <c r="S327" s="1112"/>
      <c r="T327" s="1111"/>
      <c r="V327" s="1111"/>
    </row>
    <row r="328" spans="18:22">
      <c r="R328" s="1112"/>
      <c r="S328" s="1112"/>
      <c r="T328" s="1111"/>
      <c r="V328" s="1111"/>
    </row>
    <row r="329" spans="18:22">
      <c r="R329" s="1112"/>
      <c r="S329" s="1112"/>
      <c r="T329" s="1111"/>
      <c r="V329" s="1111"/>
    </row>
    <row r="330" spans="18:22">
      <c r="R330" s="1112"/>
      <c r="S330" s="1112"/>
      <c r="T330" s="1111"/>
      <c r="V330" s="1111"/>
    </row>
    <row r="331" spans="18:22">
      <c r="R331" s="1112"/>
      <c r="S331" s="1112"/>
      <c r="T331" s="1111"/>
      <c r="V331" s="1111"/>
    </row>
    <row r="332" spans="18:22">
      <c r="R332" s="1112"/>
      <c r="S332" s="1112"/>
      <c r="T332" s="1111"/>
      <c r="V332" s="1111"/>
    </row>
    <row r="333" spans="18:22">
      <c r="R333" s="1112"/>
      <c r="S333" s="1112"/>
      <c r="T333" s="1111"/>
      <c r="V333" s="1111"/>
    </row>
    <row r="334" spans="18:22">
      <c r="R334" s="1112"/>
      <c r="S334" s="1112"/>
      <c r="T334" s="1111"/>
      <c r="V334" s="1111"/>
    </row>
    <row r="335" spans="18:22">
      <c r="R335" s="1112"/>
      <c r="S335" s="1112"/>
      <c r="T335" s="1111"/>
      <c r="V335" s="1111"/>
    </row>
    <row r="336" spans="18:22">
      <c r="R336" s="1112"/>
      <c r="S336" s="1112"/>
      <c r="T336" s="1111"/>
      <c r="V336" s="1111"/>
    </row>
    <row r="337" spans="18:22">
      <c r="R337" s="1112"/>
      <c r="S337" s="1112"/>
      <c r="T337" s="1111"/>
      <c r="V337" s="1111"/>
    </row>
    <row r="338" spans="18:22">
      <c r="R338" s="1112"/>
      <c r="S338" s="1112"/>
      <c r="T338" s="1111"/>
      <c r="V338" s="1111"/>
    </row>
    <row r="339" spans="18:22">
      <c r="R339" s="1112"/>
      <c r="S339" s="1112"/>
      <c r="T339" s="1111"/>
      <c r="V339" s="1111"/>
    </row>
    <row r="340" spans="18:22">
      <c r="R340" s="1112"/>
      <c r="S340" s="1112"/>
      <c r="T340" s="1111"/>
      <c r="V340" s="1111"/>
    </row>
    <row r="341" spans="18:22">
      <c r="R341" s="1112"/>
      <c r="S341" s="1112"/>
      <c r="T341" s="1111"/>
      <c r="V341" s="1111"/>
    </row>
    <row r="342" spans="18:22">
      <c r="R342" s="1112"/>
      <c r="S342" s="1112"/>
      <c r="T342" s="1111"/>
      <c r="V342" s="1111"/>
    </row>
    <row r="343" spans="18:22">
      <c r="R343" s="1112"/>
      <c r="S343" s="1112"/>
      <c r="T343" s="1111"/>
      <c r="V343" s="1111"/>
    </row>
    <row r="344" spans="18:22">
      <c r="R344" s="1112"/>
      <c r="S344" s="1112"/>
      <c r="T344" s="1111"/>
      <c r="V344" s="1111"/>
    </row>
    <row r="345" spans="18:22">
      <c r="R345" s="1112"/>
      <c r="S345" s="1112"/>
      <c r="T345" s="1111"/>
      <c r="V345" s="1111"/>
    </row>
    <row r="346" spans="18:22">
      <c r="R346" s="1112"/>
      <c r="S346" s="1112"/>
      <c r="T346" s="1111"/>
      <c r="V346" s="1111"/>
    </row>
    <row r="347" spans="18:22">
      <c r="R347" s="1112"/>
      <c r="S347" s="1112"/>
      <c r="T347" s="1111"/>
      <c r="V347" s="1111"/>
    </row>
    <row r="348" spans="18:22">
      <c r="R348" s="1112"/>
      <c r="S348" s="1112"/>
      <c r="T348" s="1111"/>
      <c r="V348" s="1111"/>
    </row>
    <row r="349" spans="18:22">
      <c r="R349" s="1112"/>
      <c r="S349" s="1112"/>
      <c r="T349" s="1111"/>
      <c r="V349" s="1111"/>
    </row>
    <row r="350" spans="18:22">
      <c r="R350" s="1112"/>
      <c r="S350" s="1112"/>
      <c r="T350" s="1111"/>
      <c r="V350" s="1111"/>
    </row>
    <row r="351" spans="18:22">
      <c r="R351" s="1112"/>
      <c r="S351" s="1112"/>
      <c r="T351" s="1111"/>
      <c r="V351" s="1111"/>
    </row>
    <row r="352" spans="18:22">
      <c r="R352" s="1112"/>
      <c r="S352" s="1112"/>
      <c r="T352" s="1111"/>
      <c r="V352" s="1111"/>
    </row>
    <row r="353" spans="18:22">
      <c r="R353" s="1112"/>
      <c r="S353" s="1112"/>
      <c r="T353" s="1111"/>
      <c r="V353" s="1111"/>
    </row>
    <row r="354" spans="18:22">
      <c r="R354" s="1112"/>
      <c r="S354" s="1112"/>
      <c r="T354" s="1111"/>
      <c r="V354" s="1111"/>
    </row>
    <row r="355" spans="18:22">
      <c r="R355" s="1112"/>
      <c r="S355" s="1112"/>
      <c r="T355" s="1111"/>
      <c r="V355" s="1111"/>
    </row>
    <row r="356" spans="18:22">
      <c r="R356" s="1112"/>
      <c r="S356" s="1112"/>
      <c r="T356" s="1111"/>
      <c r="V356" s="1111"/>
    </row>
    <row r="357" spans="18:22">
      <c r="R357" s="1112"/>
      <c r="S357" s="1112"/>
      <c r="T357" s="1111"/>
      <c r="V357" s="1111"/>
    </row>
    <row r="358" spans="18:22">
      <c r="R358" s="1112"/>
      <c r="S358" s="1112"/>
      <c r="T358" s="1111"/>
      <c r="V358" s="1111"/>
    </row>
    <row r="359" spans="18:22">
      <c r="R359" s="1112"/>
      <c r="S359" s="1112"/>
      <c r="T359" s="1111"/>
      <c r="V359" s="1111"/>
    </row>
    <row r="360" spans="18:22">
      <c r="R360" s="1112"/>
      <c r="S360" s="1112"/>
      <c r="T360" s="1111"/>
      <c r="V360" s="1111"/>
    </row>
    <row r="361" spans="18:22">
      <c r="R361" s="1112"/>
      <c r="S361" s="1112"/>
      <c r="T361" s="1111"/>
      <c r="V361" s="1111"/>
    </row>
    <row r="362" spans="18:22">
      <c r="R362" s="1112"/>
      <c r="S362" s="1112"/>
      <c r="T362" s="1111"/>
      <c r="V362" s="1111"/>
    </row>
    <row r="363" spans="18:22">
      <c r="R363" s="1112"/>
      <c r="S363" s="1112"/>
      <c r="T363" s="1111"/>
      <c r="V363" s="1111"/>
    </row>
    <row r="364" spans="18:22">
      <c r="R364" s="1112"/>
      <c r="S364" s="1112"/>
      <c r="T364" s="1111"/>
      <c r="V364" s="1111"/>
    </row>
    <row r="365" spans="18:22">
      <c r="R365" s="1112"/>
      <c r="S365" s="1112"/>
      <c r="T365" s="1111"/>
      <c r="V365" s="1111"/>
    </row>
    <row r="366" spans="18:22">
      <c r="R366" s="1112"/>
      <c r="S366" s="1112"/>
      <c r="T366" s="1111"/>
      <c r="V366" s="1111"/>
    </row>
    <row r="367" spans="18:22">
      <c r="R367" s="1112"/>
      <c r="S367" s="1112"/>
      <c r="T367" s="1111"/>
      <c r="V367" s="1111"/>
    </row>
    <row r="368" spans="18:22">
      <c r="R368" s="1112"/>
      <c r="S368" s="1112"/>
      <c r="T368" s="1111"/>
      <c r="V368" s="1111"/>
    </row>
    <row r="369" spans="18:22">
      <c r="R369" s="1112"/>
      <c r="S369" s="1112"/>
      <c r="T369" s="1111"/>
      <c r="V369" s="1111"/>
    </row>
    <row r="370" spans="18:22">
      <c r="R370" s="1112"/>
      <c r="S370" s="1112"/>
      <c r="T370" s="1111"/>
      <c r="V370" s="1111"/>
    </row>
    <row r="371" spans="18:22">
      <c r="R371" s="1112"/>
      <c r="S371" s="1112"/>
      <c r="T371" s="1111"/>
      <c r="V371" s="1111"/>
    </row>
    <row r="372" spans="18:22">
      <c r="R372" s="1112"/>
      <c r="S372" s="1112"/>
      <c r="T372" s="1111"/>
      <c r="V372" s="1111"/>
    </row>
    <row r="373" spans="18:22">
      <c r="R373" s="1112"/>
      <c r="S373" s="1112"/>
      <c r="T373" s="1111"/>
      <c r="V373" s="1111"/>
    </row>
    <row r="374" spans="18:22">
      <c r="R374" s="1112"/>
      <c r="S374" s="1112"/>
      <c r="T374" s="1111"/>
      <c r="V374" s="1111"/>
    </row>
    <row r="375" spans="18:22">
      <c r="R375" s="1112"/>
      <c r="S375" s="1112"/>
      <c r="T375" s="1111"/>
      <c r="V375" s="1111"/>
    </row>
    <row r="376" spans="18:22">
      <c r="R376" s="1112"/>
      <c r="S376" s="1112"/>
      <c r="T376" s="1111"/>
      <c r="V376" s="1111"/>
    </row>
    <row r="377" spans="18:22">
      <c r="R377" s="1112"/>
      <c r="S377" s="1112"/>
      <c r="T377" s="1111"/>
      <c r="V377" s="1111"/>
    </row>
    <row r="378" spans="18:22">
      <c r="R378" s="1112"/>
      <c r="S378" s="1112"/>
      <c r="T378" s="1111"/>
      <c r="V378" s="1111"/>
    </row>
    <row r="379" spans="18:22">
      <c r="R379" s="1112"/>
      <c r="S379" s="1112"/>
      <c r="T379" s="1111"/>
      <c r="V379" s="1111"/>
    </row>
    <row r="380" spans="18:22">
      <c r="R380" s="1112"/>
      <c r="S380" s="1112"/>
      <c r="T380" s="1111"/>
      <c r="V380" s="1111"/>
    </row>
    <row r="381" spans="18:22">
      <c r="R381" s="1112"/>
      <c r="S381" s="1112"/>
      <c r="T381" s="1111"/>
      <c r="V381" s="1111"/>
    </row>
    <row r="382" spans="18:22">
      <c r="R382" s="1112"/>
      <c r="S382" s="1112"/>
      <c r="T382" s="1111"/>
      <c r="V382" s="1111"/>
    </row>
    <row r="383" spans="18:22">
      <c r="R383" s="1112"/>
      <c r="S383" s="1112"/>
      <c r="T383" s="1111"/>
      <c r="V383" s="1111"/>
    </row>
    <row r="384" spans="18:22">
      <c r="R384" s="1112"/>
      <c r="S384" s="1112"/>
      <c r="T384" s="1111"/>
      <c r="V384" s="1111"/>
    </row>
    <row r="385" spans="18:22">
      <c r="R385" s="1112"/>
      <c r="S385" s="1112"/>
      <c r="T385" s="1111"/>
      <c r="V385" s="1111"/>
    </row>
    <row r="386" spans="18:22">
      <c r="R386" s="1112"/>
      <c r="S386" s="1112"/>
      <c r="T386" s="1111"/>
      <c r="V386" s="1111"/>
    </row>
    <row r="387" spans="18:22">
      <c r="R387" s="1112"/>
      <c r="S387" s="1112"/>
      <c r="T387" s="1111"/>
      <c r="V387" s="1111"/>
    </row>
    <row r="388" spans="18:22">
      <c r="R388" s="1112"/>
      <c r="S388" s="1112"/>
      <c r="T388" s="1111"/>
      <c r="V388" s="1111"/>
    </row>
    <row r="389" spans="18:22">
      <c r="R389" s="1112"/>
      <c r="S389" s="1112"/>
      <c r="T389" s="1111"/>
      <c r="V389" s="1111"/>
    </row>
    <row r="390" spans="18:22">
      <c r="R390" s="1112"/>
      <c r="S390" s="1112"/>
      <c r="T390" s="1111"/>
      <c r="V390" s="1111"/>
    </row>
    <row r="391" spans="18:22">
      <c r="R391" s="1112"/>
      <c r="S391" s="1112"/>
      <c r="T391" s="1111"/>
      <c r="V391" s="1111"/>
    </row>
    <row r="392" spans="18:22">
      <c r="R392" s="1112"/>
      <c r="S392" s="1112"/>
      <c r="T392" s="1111"/>
      <c r="V392" s="1111"/>
    </row>
    <row r="393" spans="18:22">
      <c r="R393" s="1112"/>
      <c r="S393" s="1112"/>
      <c r="T393" s="1111"/>
      <c r="V393" s="1111"/>
    </row>
    <row r="394" spans="18:22">
      <c r="R394" s="1112"/>
      <c r="S394" s="1112"/>
      <c r="T394" s="1111"/>
      <c r="V394" s="1111"/>
    </row>
    <row r="395" spans="18:22">
      <c r="R395" s="1112"/>
      <c r="S395" s="1112"/>
      <c r="T395" s="1111"/>
      <c r="V395" s="1111"/>
    </row>
    <row r="396" spans="18:22">
      <c r="R396" s="1112"/>
      <c r="S396" s="1112"/>
      <c r="T396" s="1111"/>
      <c r="V396" s="1111"/>
    </row>
    <row r="397" spans="18:22">
      <c r="R397" s="1112"/>
      <c r="S397" s="1112"/>
      <c r="T397" s="1111"/>
      <c r="V397" s="1111"/>
    </row>
    <row r="398" spans="18:22">
      <c r="R398" s="1112"/>
      <c r="S398" s="1112"/>
      <c r="T398" s="1111"/>
      <c r="V398" s="1111"/>
    </row>
    <row r="399" spans="18:22">
      <c r="R399" s="1112"/>
      <c r="S399" s="1112"/>
      <c r="T399" s="1111"/>
      <c r="V399" s="1111"/>
    </row>
    <row r="400" spans="18:22">
      <c r="R400" s="1112"/>
      <c r="S400" s="1112"/>
      <c r="T400" s="1111"/>
      <c r="V400" s="1111"/>
    </row>
    <row r="401" spans="18:22">
      <c r="R401" s="1112"/>
      <c r="S401" s="1112"/>
      <c r="T401" s="1111"/>
      <c r="V401" s="1111"/>
    </row>
    <row r="402" spans="18:22">
      <c r="R402" s="1112"/>
      <c r="S402" s="1112"/>
      <c r="T402" s="1111"/>
      <c r="V402" s="1111"/>
    </row>
    <row r="403" spans="18:22">
      <c r="R403" s="1112"/>
      <c r="S403" s="1112"/>
      <c r="T403" s="1111"/>
      <c r="V403" s="1111"/>
    </row>
    <row r="404" spans="18:22">
      <c r="R404" s="1112"/>
      <c r="S404" s="1112"/>
      <c r="T404" s="1111"/>
      <c r="V404" s="1111"/>
    </row>
    <row r="405" spans="18:22">
      <c r="R405" s="1112"/>
      <c r="S405" s="1112"/>
      <c r="T405" s="1111"/>
      <c r="V405" s="1111"/>
    </row>
    <row r="406" spans="18:22">
      <c r="R406" s="1112"/>
      <c r="S406" s="1112"/>
      <c r="T406" s="1111"/>
      <c r="V406" s="1111"/>
    </row>
    <row r="407" spans="18:22">
      <c r="R407" s="1112"/>
      <c r="S407" s="1112"/>
      <c r="T407" s="1111"/>
      <c r="V407" s="1111"/>
    </row>
    <row r="408" spans="18:22">
      <c r="R408" s="1112"/>
      <c r="S408" s="1112"/>
      <c r="T408" s="1111"/>
      <c r="V408" s="1111"/>
    </row>
    <row r="409" spans="18:22">
      <c r="R409" s="1112"/>
      <c r="S409" s="1112"/>
      <c r="T409" s="1111"/>
      <c r="V409" s="1111"/>
    </row>
    <row r="410" spans="18:22">
      <c r="R410" s="1112"/>
      <c r="S410" s="1112"/>
      <c r="T410" s="1111"/>
      <c r="V410" s="1111"/>
    </row>
    <row r="411" spans="18:22">
      <c r="R411" s="1112"/>
      <c r="S411" s="1112"/>
      <c r="T411" s="1111"/>
      <c r="V411" s="1111"/>
    </row>
    <row r="412" spans="18:22">
      <c r="R412" s="1112"/>
      <c r="S412" s="1112"/>
      <c r="T412" s="1111"/>
      <c r="V412" s="1111"/>
    </row>
    <row r="413" spans="18:22">
      <c r="R413" s="1112"/>
      <c r="S413" s="1112"/>
      <c r="T413" s="1111"/>
      <c r="V413" s="1111"/>
    </row>
    <row r="414" spans="18:22">
      <c r="R414" s="1112"/>
      <c r="S414" s="1112"/>
      <c r="T414" s="1111"/>
      <c r="V414" s="1111"/>
    </row>
    <row r="415" spans="18:22">
      <c r="R415" s="1112"/>
      <c r="S415" s="1112"/>
      <c r="T415" s="1111"/>
      <c r="V415" s="1111"/>
    </row>
    <row r="416" spans="18:22">
      <c r="R416" s="1112"/>
      <c r="S416" s="1112"/>
      <c r="T416" s="1111"/>
      <c r="V416" s="1111"/>
    </row>
    <row r="417" spans="18:22">
      <c r="R417" s="1112"/>
      <c r="S417" s="1112"/>
      <c r="T417" s="1111"/>
      <c r="V417" s="1111"/>
    </row>
    <row r="418" spans="18:22">
      <c r="R418" s="1112"/>
      <c r="S418" s="1112"/>
      <c r="T418" s="1111"/>
      <c r="V418" s="1216"/>
    </row>
    <row r="419" spans="18:22">
      <c r="R419" s="1112"/>
      <c r="S419" s="1112"/>
      <c r="T419" s="1111"/>
      <c r="V419" s="1216"/>
    </row>
    <row r="420" spans="18:22">
      <c r="R420" s="1112"/>
      <c r="S420" s="1112"/>
      <c r="T420" s="1111"/>
      <c r="V420" s="1216"/>
    </row>
    <row r="421" spans="18:22">
      <c r="R421" s="1112"/>
      <c r="S421" s="1112"/>
      <c r="T421" s="1111"/>
      <c r="V421" s="1216"/>
    </row>
    <row r="422" spans="18:22">
      <c r="R422" s="1112"/>
      <c r="S422" s="1112"/>
      <c r="T422" s="1111"/>
      <c r="V422" s="1216"/>
    </row>
    <row r="423" spans="18:22">
      <c r="R423" s="1217"/>
      <c r="S423" s="1217"/>
      <c r="T423" s="1111"/>
      <c r="V423" s="1216"/>
    </row>
    <row r="424" spans="18:22">
      <c r="R424" s="1217"/>
      <c r="S424" s="1217"/>
      <c r="T424" s="1111"/>
      <c r="V424" s="1216"/>
    </row>
    <row r="425" spans="18:22">
      <c r="R425" s="1217"/>
      <c r="S425" s="1217"/>
      <c r="T425" s="1111"/>
      <c r="V425" s="1216"/>
    </row>
    <row r="426" spans="18:22">
      <c r="R426" s="1217"/>
      <c r="S426" s="1217"/>
      <c r="T426" s="1111"/>
      <c r="V426" s="1216"/>
    </row>
    <row r="427" spans="18:22">
      <c r="R427" s="1217"/>
      <c r="S427" s="1217"/>
      <c r="T427" s="1111"/>
      <c r="V427" s="1216"/>
    </row>
    <row r="428" spans="18:22">
      <c r="R428" s="1217"/>
      <c r="S428" s="1217"/>
      <c r="T428" s="1111"/>
      <c r="V428" s="1216"/>
    </row>
    <row r="429" spans="18:22">
      <c r="R429" s="1217"/>
      <c r="S429" s="1217"/>
      <c r="T429" s="1111"/>
      <c r="V429" s="1216"/>
    </row>
    <row r="430" spans="18:22">
      <c r="R430" s="1217"/>
      <c r="S430" s="1217"/>
      <c r="T430" s="1111"/>
      <c r="V430" s="1111"/>
    </row>
    <row r="431" spans="18:22">
      <c r="R431" s="1217"/>
      <c r="S431" s="1217"/>
      <c r="T431" s="1111"/>
      <c r="V431" s="1111"/>
    </row>
    <row r="432" spans="18:22">
      <c r="R432" s="1217"/>
      <c r="S432" s="1217"/>
      <c r="T432" s="1111"/>
      <c r="V432" s="1111"/>
    </row>
    <row r="433" spans="18:22">
      <c r="R433" s="1217"/>
      <c r="S433" s="1217"/>
      <c r="T433" s="1111"/>
      <c r="V433" s="1111"/>
    </row>
    <row r="434" spans="18:22">
      <c r="R434" s="1217"/>
      <c r="S434" s="1217"/>
      <c r="T434" s="1111"/>
      <c r="V434" s="1111"/>
    </row>
    <row r="435" spans="18:22">
      <c r="R435" s="1217"/>
      <c r="S435" s="1217"/>
      <c r="T435" s="1111"/>
      <c r="V435" s="1111"/>
    </row>
    <row r="436" spans="18:22">
      <c r="R436" s="1217"/>
      <c r="S436" s="1217"/>
      <c r="T436" s="1111"/>
      <c r="V436" s="1111"/>
    </row>
    <row r="437" spans="18:22">
      <c r="R437" s="1217"/>
      <c r="S437" s="1217"/>
      <c r="T437" s="1111"/>
      <c r="V437" s="1111"/>
    </row>
    <row r="438" spans="18:22">
      <c r="R438" s="1217"/>
      <c r="S438" s="1217"/>
      <c r="T438" s="1111"/>
      <c r="V438" s="1111"/>
    </row>
    <row r="439" spans="18:22">
      <c r="R439" s="1217"/>
      <c r="S439" s="1217"/>
      <c r="T439" s="1111"/>
      <c r="V439" s="1111"/>
    </row>
    <row r="440" spans="18:22">
      <c r="R440" s="1217"/>
      <c r="S440" s="1217"/>
      <c r="T440" s="1111"/>
      <c r="V440" s="1111"/>
    </row>
    <row r="441" spans="20:22">
      <c r="T441" s="1111"/>
      <c r="V441" s="1111"/>
    </row>
    <row r="442" spans="20:22">
      <c r="T442" s="1111"/>
      <c r="V442" s="1111"/>
    </row>
    <row r="443" spans="20:22">
      <c r="T443" s="1111"/>
      <c r="V443" s="1216"/>
    </row>
    <row r="444" spans="20:22">
      <c r="T444" s="1111"/>
      <c r="V444" s="1216"/>
    </row>
    <row r="445" spans="20:22">
      <c r="T445" s="1111"/>
      <c r="V445" s="1216"/>
    </row>
    <row r="446" spans="20:22">
      <c r="T446" s="1111"/>
      <c r="V446" s="1111"/>
    </row>
    <row r="447" spans="20:22">
      <c r="T447" s="1111"/>
      <c r="V447" s="1111"/>
    </row>
    <row r="448" spans="20:22">
      <c r="T448" s="1111"/>
      <c r="V448" s="1216"/>
    </row>
    <row r="449" spans="20:22">
      <c r="T449" s="1111"/>
      <c r="V449" s="1216"/>
    </row>
    <row r="450" spans="20:22">
      <c r="T450" s="1111"/>
      <c r="V450" s="1216"/>
    </row>
    <row r="451" spans="20:22">
      <c r="T451" s="1111"/>
      <c r="V451" s="1216"/>
    </row>
    <row r="452" spans="20:22">
      <c r="T452" s="1111"/>
      <c r="V452" s="1216"/>
    </row>
    <row r="453" spans="20:22">
      <c r="T453" s="1111"/>
      <c r="V453" s="1216"/>
    </row>
    <row r="454" spans="20:22">
      <c r="T454" s="1216"/>
      <c r="V454" s="1216"/>
    </row>
    <row r="455" spans="20:22">
      <c r="T455" s="1216"/>
      <c r="V455" s="1216"/>
    </row>
    <row r="456" spans="20:22">
      <c r="T456" s="1216"/>
      <c r="V456" s="1216"/>
    </row>
    <row r="457" spans="20:22">
      <c r="T457" s="1216"/>
      <c r="V457" s="1216"/>
    </row>
    <row r="458" spans="20:22">
      <c r="T458" s="1216"/>
      <c r="V458" s="1216"/>
    </row>
    <row r="459" spans="20:22">
      <c r="T459" s="1216"/>
      <c r="V459" s="1216"/>
    </row>
    <row r="460" spans="20:22">
      <c r="T460" s="1216"/>
      <c r="V460" s="1216"/>
    </row>
    <row r="461" spans="20:22">
      <c r="T461" s="1216"/>
      <c r="V461" s="1216"/>
    </row>
    <row r="462" spans="20:22">
      <c r="T462" s="1216"/>
      <c r="V462" s="1216"/>
    </row>
    <row r="463" spans="20:22">
      <c r="T463" s="1216"/>
      <c r="V463" s="1216"/>
    </row>
    <row r="464" spans="20:22">
      <c r="T464" s="1216"/>
      <c r="V464" s="1216"/>
    </row>
  </sheetData>
  <sheetProtection selectLockedCells="1" autoFilter="0"/>
  <mergeCells count="12">
    <mergeCell ref="AO1:AS1"/>
    <mergeCell ref="T2:Y2"/>
    <mergeCell ref="A3:B3"/>
    <mergeCell ref="H3:I3"/>
    <mergeCell ref="K3:M3"/>
    <mergeCell ref="N3:P3"/>
    <mergeCell ref="AF3:AG3"/>
    <mergeCell ref="AH3:AI3"/>
    <mergeCell ref="AJ3:AK3"/>
    <mergeCell ref="AU3:AU4"/>
    <mergeCell ref="AV3:AV4"/>
    <mergeCell ref="A1:O2"/>
  </mergeCells>
  <conditionalFormatting sqref="T5">
    <cfRule type="containsText" dxfId="0" priority="105" operator="between" text="欠">
      <formula>NOT(ISERROR(SEARCH("欠",T5)))</formula>
    </cfRule>
    <cfRule type="cellIs" dxfId="1" priority="106" operator="equal">
      <formula>"欠"</formula>
    </cfRule>
  </conditionalFormatting>
  <conditionalFormatting sqref="T5:V5">
    <cfRule type="containsText" dxfId="0" priority="102" operator="between" text="欠">
      <formula>NOT(ISERROR(SEARCH("欠",T5)))</formula>
    </cfRule>
  </conditionalFormatting>
  <conditionalFormatting sqref="V5">
    <cfRule type="containsText" dxfId="0" priority="103" operator="between" text="欠">
      <formula>NOT(ISERROR(SEARCH("欠",V5)))</formula>
    </cfRule>
    <cfRule type="cellIs" dxfId="1" priority="104" operator="equal">
      <formula>"欠"</formula>
    </cfRule>
  </conditionalFormatting>
  <conditionalFormatting sqref="W5">
    <cfRule type="containsText" dxfId="0" priority="107" operator="between" text="欠">
      <formula>NOT(ISERROR(SEARCH("欠",W5)))</formula>
    </cfRule>
  </conditionalFormatting>
  <conditionalFormatting sqref="T6">
    <cfRule type="containsText" dxfId="0" priority="40" operator="between" text="欠">
      <formula>NOT(ISERROR(SEARCH("欠",T6)))</formula>
    </cfRule>
    <cfRule type="cellIs" dxfId="1" priority="41" operator="equal">
      <formula>"欠"</formula>
    </cfRule>
  </conditionalFormatting>
  <conditionalFormatting sqref="T6:V6">
    <cfRule type="containsText" dxfId="0" priority="37" operator="between" text="欠">
      <formula>NOT(ISERROR(SEARCH("欠",T6)))</formula>
    </cfRule>
  </conditionalFormatting>
  <conditionalFormatting sqref="V6">
    <cfRule type="containsText" dxfId="0" priority="38" operator="between" text="欠">
      <formula>NOT(ISERROR(SEARCH("欠",V6)))</formula>
    </cfRule>
    <cfRule type="cellIs" dxfId="1" priority="39" operator="equal">
      <formula>"欠"</formula>
    </cfRule>
  </conditionalFormatting>
  <conditionalFormatting sqref="W6">
    <cfRule type="containsText" dxfId="0" priority="42" operator="between" text="欠">
      <formula>NOT(ISERROR(SEARCH("欠",W6)))</formula>
    </cfRule>
  </conditionalFormatting>
  <conditionalFormatting sqref="W7">
    <cfRule type="containsText" dxfId="0" priority="36" operator="between" text="欠">
      <formula>NOT(ISERROR(SEARCH("欠",W7)))</formula>
    </cfRule>
  </conditionalFormatting>
  <conditionalFormatting sqref="W8">
    <cfRule type="containsText" dxfId="0" priority="35" operator="between" text="欠">
      <formula>NOT(ISERROR(SEARCH("欠",W8)))</formula>
    </cfRule>
  </conditionalFormatting>
  <conditionalFormatting sqref="W9">
    <cfRule type="containsText" dxfId="0" priority="34" operator="between" text="欠">
      <formula>NOT(ISERROR(SEARCH("欠",W9)))</formula>
    </cfRule>
  </conditionalFormatting>
  <conditionalFormatting sqref="W10">
    <cfRule type="containsText" dxfId="0" priority="33" operator="between" text="欠">
      <formula>NOT(ISERROR(SEARCH("欠",W10)))</formula>
    </cfRule>
  </conditionalFormatting>
  <conditionalFormatting sqref="W11">
    <cfRule type="containsText" dxfId="0" priority="32" operator="between" text="欠">
      <formula>NOT(ISERROR(SEARCH("欠",W11)))</formula>
    </cfRule>
  </conditionalFormatting>
  <conditionalFormatting sqref="W12">
    <cfRule type="containsText" dxfId="0" priority="6" operator="between" text="欠">
      <formula>NOT(ISERROR(SEARCH("欠",W12)))</formula>
    </cfRule>
  </conditionalFormatting>
  <conditionalFormatting sqref="T38">
    <cfRule type="cellIs" dxfId="1" priority="209" operator="equal">
      <formula>"欠"</formula>
    </cfRule>
  </conditionalFormatting>
  <conditionalFormatting sqref="V38">
    <cfRule type="cellIs" dxfId="1" priority="158" operator="equal">
      <formula>"欠"</formula>
    </cfRule>
  </conditionalFormatting>
  <conditionalFormatting sqref="T64">
    <cfRule type="cellIs" dxfId="1" priority="200" operator="equal">
      <formula>"欠"</formula>
    </cfRule>
  </conditionalFormatting>
  <conditionalFormatting sqref="V64">
    <cfRule type="cellIs" dxfId="1" priority="149" operator="equal">
      <formula>"欠"</formula>
    </cfRule>
  </conditionalFormatting>
  <conditionalFormatting sqref="T152">
    <cfRule type="containsText" dxfId="0" priority="176" operator="between" text="欠">
      <formula>NOT(ISERROR(SEARCH("欠",T152)))</formula>
    </cfRule>
    <cfRule type="cellIs" dxfId="1" priority="177" operator="equal">
      <formula>"欠"</formula>
    </cfRule>
  </conditionalFormatting>
  <conditionalFormatting sqref="V152">
    <cfRule type="containsText" dxfId="0" priority="123" operator="between" text="欠">
      <formula>NOT(ISERROR(SEARCH("欠",V152)))</formula>
    </cfRule>
    <cfRule type="cellIs" dxfId="1" priority="124" operator="equal">
      <formula>"欠"</formula>
    </cfRule>
  </conditionalFormatting>
  <conditionalFormatting sqref="T169">
    <cfRule type="containsText" dxfId="0" priority="189" operator="between" text="欠">
      <formula>NOT(ISERROR(SEARCH("欠",T169)))</formula>
    </cfRule>
    <cfRule type="cellIs" dxfId="1" priority="190" operator="equal">
      <formula>"欠"</formula>
    </cfRule>
  </conditionalFormatting>
  <conditionalFormatting sqref="V169">
    <cfRule type="containsText" dxfId="0" priority="138" operator="between" text="欠">
      <formula>NOT(ISERROR(SEARCH("欠",V169)))</formula>
    </cfRule>
    <cfRule type="cellIs" dxfId="1" priority="139" operator="equal">
      <formula>"欠"</formula>
    </cfRule>
  </conditionalFormatting>
  <conditionalFormatting sqref="T177">
    <cfRule type="cellIs" dxfId="1" priority="210" operator="equal">
      <formula>"欠"</formula>
    </cfRule>
  </conditionalFormatting>
  <conditionalFormatting sqref="V177">
    <cfRule type="cellIs" dxfId="1" priority="159" operator="equal">
      <formula>"欠"</formula>
    </cfRule>
  </conditionalFormatting>
  <conditionalFormatting sqref="T180">
    <cfRule type="containsText" dxfId="0" priority="182" operator="between" text="欠">
      <formula>NOT(ISERROR(SEARCH("欠",T180)))</formula>
    </cfRule>
    <cfRule type="cellIs" dxfId="1" priority="183" operator="equal">
      <formula>"欠"</formula>
    </cfRule>
  </conditionalFormatting>
  <conditionalFormatting sqref="V180">
    <cfRule type="containsText" dxfId="0" priority="131" operator="between" text="欠">
      <formula>NOT(ISERROR(SEARCH("欠",V180)))</formula>
    </cfRule>
    <cfRule type="cellIs" dxfId="1" priority="132" operator="equal">
      <formula>"欠"</formula>
    </cfRule>
  </conditionalFormatting>
  <conditionalFormatting sqref="T182">
    <cfRule type="containsText" dxfId="0" priority="186" operator="between" text="欠">
      <formula>NOT(ISERROR(SEARCH("欠",T182)))</formula>
    </cfRule>
    <cfRule type="cellIs" dxfId="1" priority="187" operator="equal">
      <formula>"欠"</formula>
    </cfRule>
  </conditionalFormatting>
  <conditionalFormatting sqref="V182">
    <cfRule type="containsText" dxfId="0" priority="135" operator="between" text="欠">
      <formula>NOT(ISERROR(SEARCH("欠",V182)))</formula>
    </cfRule>
    <cfRule type="cellIs" dxfId="1" priority="136" operator="equal">
      <formula>"欠"</formula>
    </cfRule>
  </conditionalFormatting>
  <conditionalFormatting sqref="V213">
    <cfRule type="containsText" dxfId="0" priority="119" operator="between" text="欠">
      <formula>NOT(ISERROR(SEARCH("欠",V213)))</formula>
    </cfRule>
    <cfRule type="cellIs" dxfId="1" priority="120" operator="equal">
      <formula>"欠"</formula>
    </cfRule>
  </conditionalFormatting>
  <conditionalFormatting sqref="V219">
    <cfRule type="containsText" dxfId="0" priority="121" operator="between" text="欠">
      <formula>NOT(ISERROR(SEARCH("欠",V219)))</formula>
    </cfRule>
    <cfRule type="cellIs" dxfId="1" priority="122" operator="equal">
      <formula>"欠"</formula>
    </cfRule>
  </conditionalFormatting>
  <conditionalFormatting sqref="V240">
    <cfRule type="cellIs" dxfId="1" priority="128" operator="equal">
      <formula>"欠"</formula>
    </cfRule>
    <cfRule type="containsText" dxfId="0" priority="130" operator="between" text="欠">
      <formula>NOT(ISERROR(SEARCH("欠",V240)))</formula>
    </cfRule>
  </conditionalFormatting>
  <conditionalFormatting sqref="V241">
    <cfRule type="cellIs" dxfId="1" priority="127" operator="equal">
      <formula>"欠"</formula>
    </cfRule>
    <cfRule type="containsText" dxfId="0" priority="129" operator="between" text="欠">
      <formula>NOT(ISERROR(SEARCH("欠",V241)))</formula>
    </cfRule>
  </conditionalFormatting>
  <conditionalFormatting sqref="T242">
    <cfRule type="cellIs" dxfId="1" priority="178" operator="equal">
      <formula>"欠"</formula>
    </cfRule>
    <cfRule type="containsText" dxfId="0" priority="179" operator="between" text="欠">
      <formula>NOT(ISERROR(SEARCH("欠",T242)))</formula>
    </cfRule>
  </conditionalFormatting>
  <conditionalFormatting sqref="V242">
    <cfRule type="cellIs" dxfId="1" priority="125" operator="equal">
      <formula>"欠"</formula>
    </cfRule>
    <cfRule type="containsText" dxfId="0" priority="126" operator="between" text="欠">
      <formula>NOT(ISERROR(SEARCH("欠",V242)))</formula>
    </cfRule>
  </conditionalFormatting>
  <conditionalFormatting sqref="V266">
    <cfRule type="cellIs" dxfId="1" priority="117" operator="equal">
      <formula>"欠"</formula>
    </cfRule>
  </conditionalFormatting>
  <conditionalFormatting sqref="T292">
    <cfRule type="cellIs" dxfId="1" priority="206" operator="equal">
      <formula>"欠"</formula>
    </cfRule>
  </conditionalFormatting>
  <conditionalFormatting sqref="V292">
    <cfRule type="cellIs" dxfId="1" priority="155" operator="equal">
      <formula>"欠"</formula>
    </cfRule>
  </conditionalFormatting>
  <conditionalFormatting sqref="T293">
    <cfRule type="cellIs" dxfId="1" priority="166" operator="equal">
      <formula>"欠"</formula>
    </cfRule>
    <cfRule type="containsText" dxfId="0" priority="167" operator="between" text="欠">
      <formula>NOT(ISERROR(SEARCH("欠",T293)))</formula>
    </cfRule>
  </conditionalFormatting>
  <conditionalFormatting sqref="V293">
    <cfRule type="cellIs" dxfId="1" priority="111" operator="equal">
      <formula>"欠"</formula>
    </cfRule>
    <cfRule type="containsText" dxfId="0" priority="112" operator="between" text="欠">
      <formula>NOT(ISERROR(SEARCH("欠",V293)))</formula>
    </cfRule>
  </conditionalFormatting>
  <conditionalFormatting sqref="V431">
    <cfRule type="cellIs" dxfId="1" priority="109" operator="equal">
      <formula>"欠"</formula>
    </cfRule>
    <cfRule type="containsText" dxfId="0" priority="110" operator="between" text="欠">
      <formula>NOT(ISERROR(SEARCH("欠",V431)))</formula>
    </cfRule>
  </conditionalFormatting>
  <conditionalFormatting sqref="T433">
    <cfRule type="containsText" dxfId="0" priority="164" operator="between" text="欠">
      <formula>NOT(ISERROR(SEARCH("欠",T433)))</formula>
    </cfRule>
    <cfRule type="cellIs" dxfId="1" priority="165" operator="equal">
      <formula>"欠"</formula>
    </cfRule>
  </conditionalFormatting>
  <conditionalFormatting sqref="T7:T12">
    <cfRule type="containsText" dxfId="0" priority="26" operator="between" text="欠">
      <formula>NOT(ISERROR(SEARCH("欠",T7)))</formula>
    </cfRule>
    <cfRule type="cellIs" dxfId="1" priority="31" operator="equal">
      <formula>"欠"</formula>
    </cfRule>
  </conditionalFormatting>
  <conditionalFormatting sqref="T21:T23">
    <cfRule type="cellIs" dxfId="1" priority="213" operator="equal">
      <formula>"欠"</formula>
    </cfRule>
  </conditionalFormatting>
  <conditionalFormatting sqref="T24:T25">
    <cfRule type="cellIs" dxfId="1" priority="212" operator="equal">
      <formula>"欠"</formula>
    </cfRule>
  </conditionalFormatting>
  <conditionalFormatting sqref="T240:T241">
    <cfRule type="cellIs" dxfId="1" priority="180" operator="equal">
      <formula>"欠"</formula>
    </cfRule>
    <cfRule type="containsText" dxfId="0" priority="181" operator="between" text="欠">
      <formula>NOT(ISERROR(SEARCH("欠",T240)))</formula>
    </cfRule>
  </conditionalFormatting>
  <conditionalFormatting sqref="T253:T254">
    <cfRule type="containsText" dxfId="0" priority="172" operator="between" text="欠">
      <formula>NOT(ISERROR(SEARCH("欠",T253)))</formula>
    </cfRule>
  </conditionalFormatting>
  <conditionalFormatting sqref="T363:T365">
    <cfRule type="cellIs" dxfId="1" priority="169" operator="equal">
      <formula>"欠"</formula>
    </cfRule>
  </conditionalFormatting>
  <conditionalFormatting sqref="V7:V12">
    <cfRule type="containsText" dxfId="0" priority="16" operator="between" text="欠">
      <formula>NOT(ISERROR(SEARCH("欠",V7)))</formula>
    </cfRule>
    <cfRule type="cellIs" dxfId="1" priority="21" operator="equal">
      <formula>"欠"</formula>
    </cfRule>
  </conditionalFormatting>
  <conditionalFormatting sqref="V21:V23">
    <cfRule type="cellIs" dxfId="1" priority="162" operator="equal">
      <formula>"欠"</formula>
    </cfRule>
  </conditionalFormatting>
  <conditionalFormatting sqref="V24:V25">
    <cfRule type="cellIs" dxfId="1" priority="161" operator="equal">
      <formula>"欠"</formula>
    </cfRule>
  </conditionalFormatting>
  <conditionalFormatting sqref="V220:V221">
    <cfRule type="cellIs" dxfId="1" priority="118" operator="equal">
      <formula>"欠"</formula>
    </cfRule>
  </conditionalFormatting>
  <conditionalFormatting sqref="T2:T3 T14:T98 T153:T168 T205:T239 T243:T252 T181 T403:T432 T395:T401 T183:T186 T388:T392 T434:T1048576 T377 T113:T151 T255:T292 T100:T111 T294:T374 T195:T201 T188:T192 T170:T179">
    <cfRule type="containsText" dxfId="0" priority="195" operator="between" text="欠">
      <formula>NOT(ISERROR(SEARCH("欠",T2)))</formula>
    </cfRule>
  </conditionalFormatting>
  <conditionalFormatting sqref="T2 T3:V4 T14:V1048576">
    <cfRule type="containsText" dxfId="0" priority="108" operator="between" text="欠">
      <formula>NOT(ISERROR(SEARCH("欠",T2)))</formula>
    </cfRule>
  </conditionalFormatting>
  <conditionalFormatting sqref="V3 V14:V98 V214:V218 V294:V298 V153:V168 V220:V239 V113:V151 V204:V212 V395:V401 V403:V430 V432:V1048576 V377 V300:V342 V388:V392 V243:V292 V181 V347:V374 V344 V183:V192 V170:V179 V195:V201 V100:V111">
    <cfRule type="containsText" dxfId="0" priority="144" operator="between" text="欠">
      <formula>NOT(ISERROR(SEARCH("欠",V3)))</formula>
    </cfRule>
  </conditionalFormatting>
  <conditionalFormatting sqref="W3:W4 W13:W14 W16:W1048576">
    <cfRule type="containsText" dxfId="0" priority="216" operator="between" text="欠">
      <formula>NOT(ISERROR(SEARCH("欠",W3)))</formula>
    </cfRule>
  </conditionalFormatting>
  <conditionalFormatting sqref="T7:V12">
    <cfRule type="containsText" dxfId="0" priority="11" operator="between" text="欠">
      <formula>NOT(ISERROR(SEARCH("欠",T7)))</formula>
    </cfRule>
  </conditionalFormatting>
  <conditionalFormatting sqref="T14 T369:T370 T337:T338 T322:T325 T318 T313 T300 T309:T311 T347:T349 T261:T263 T191 T224 T267 T276:T289 T217 T197 T248:T250 T115 T271:T273 T303:T307 T96 T61:T63 T46 T30 T34:T37 T26 T16:T17 T388 T19:T20">
    <cfRule type="cellIs" dxfId="1" priority="211" operator="equal">
      <formula>"欠"</formula>
    </cfRule>
  </conditionalFormatting>
  <conditionalFormatting sqref="V14 V374 V369:V370 V340 V347:V355 V334:V338 V300 V322:V326 V309:V311 V313 V329 V317:V318 V342 V271:V274 V224 V267 V244 V261:V263 V115 V276:V291 V252:V254 V217 V191 V197 V297 V295 V248:V250 V303:V307 V96 V61:V63 V46 V30 V34:V37 V26 V16:V17 V388 V19:V20">
    <cfRule type="cellIs" dxfId="1" priority="160" operator="equal">
      <formula>"欠"</formula>
    </cfRule>
  </conditionalFormatting>
  <conditionalFormatting sqref="T170:T172 T18 T15 T101:T102 T97:T98 T168 T184:T186 T200:T201 T188 T140:T141 T218 T246:T247 T93:T95 T60 T79:T86 T39:T45 T47:T53 T65 T67 T131">
    <cfRule type="cellIs" dxfId="1" priority="214" operator="equal">
      <formula>"欠"</formula>
    </cfRule>
  </conditionalFormatting>
  <conditionalFormatting sqref="V170:V172 V18 V15 V101:V102 V97:V98 V168 V184:V186 V200:V201 V188 V140:V141 V218 V246:V247 V93:V95 V60 V79:V86 V39:V45 V47:V53 V65 V67 V131">
    <cfRule type="cellIs" dxfId="1" priority="163" operator="equal">
      <formula>"欠"</formula>
    </cfRule>
  </conditionalFormatting>
  <conditionalFormatting sqref="T27:T29 T308 T132 T192 T89 T54:T59 T68:T78 T66 T31:T33">
    <cfRule type="cellIs" dxfId="1" priority="201" operator="equal">
      <formula>"欠"</formula>
    </cfRule>
  </conditionalFormatting>
  <conditionalFormatting sqref="V27:V29 V308 V132 V192 V89 V54:V59 V68:V78 V66 V31:V33">
    <cfRule type="cellIs" dxfId="1" priority="150" operator="equal">
      <formula>"欠"</formula>
    </cfRule>
  </conditionalFormatting>
  <conditionalFormatting sqref="T87 T129:T130 T133:T135 T206 T195:T196 T159:T160 T137 T226:T227 T142:T144 T198 T214 T220:T221 T251 T255:T259">
    <cfRule type="cellIs" dxfId="1" priority="208" operator="equal">
      <formula>"欠"</formula>
    </cfRule>
  </conditionalFormatting>
  <conditionalFormatting sqref="V87 V129:V130 V133:V135 V187 V226:V227 V206 V159:V160 V137 V198 V142:V144 V204 V195:V196 V214 V251 V255:V259">
    <cfRule type="cellIs" dxfId="1" priority="157" operator="equal">
      <formula>"欠"</formula>
    </cfRule>
  </conditionalFormatting>
  <conditionalFormatting sqref="T88 T120:T128 T100 T166:T167 T90:T92 T205 T260 T189:T190 T147 T158 T136 T161 T173:T176 T290:T291 T245 T223 T153:T156 T138 T149:T151 T266 T225 T207:T212 T215:T216 T228:T236 T243 T268">
    <cfRule type="cellIs" dxfId="1" priority="199" operator="equal">
      <formula>"欠"</formula>
    </cfRule>
  </conditionalFormatting>
  <conditionalFormatting sqref="V120:V128 V205 V88 V90:V92 V100 V138 V136 V189:V190 V166:V167 V225 V173:V176 V161 V147 V149:V151 V158 V153:V156 V215 V229:V236 V207:V212 V268">
    <cfRule type="cellIs" dxfId="1" priority="148" operator="equal">
      <formula>"欠"</formula>
    </cfRule>
  </conditionalFormatting>
  <conditionalFormatting sqref="T99 T112">
    <cfRule type="containsText" dxfId="0" priority="191" operator="between" text="欠">
      <formula>NOT(ISERROR(SEARCH("欠",T99)))</formula>
    </cfRule>
    <cfRule type="cellIs" dxfId="1" priority="192" operator="equal">
      <formula>"欠"</formula>
    </cfRule>
  </conditionalFormatting>
  <conditionalFormatting sqref="V99 V112">
    <cfRule type="containsText" dxfId="0" priority="140" operator="between" text="欠">
      <formula>NOT(ISERROR(SEARCH("欠",V99)))</formula>
    </cfRule>
    <cfRule type="cellIs" dxfId="1" priority="141" operator="equal">
      <formula>"欠"</formula>
    </cfRule>
  </conditionalFormatting>
  <conditionalFormatting sqref="T116:T119 T103:T111 T113:T114 T239">
    <cfRule type="cellIs" dxfId="1" priority="202" operator="equal">
      <formula>"欠"</formula>
    </cfRule>
  </conditionalFormatting>
  <conditionalFormatting sqref="V116:V119 V103:V111 V113:V114 V239">
    <cfRule type="cellIs" dxfId="1" priority="151" operator="equal">
      <formula>"欠"</formula>
    </cfRule>
  </conditionalFormatting>
  <conditionalFormatting sqref="T139 T164:T165 T179 T181 T183">
    <cfRule type="cellIs" dxfId="1" priority="196" operator="equal">
      <formula>"欠"</formula>
    </cfRule>
  </conditionalFormatting>
  <conditionalFormatting sqref="V139 V164:V165 V179 V181 V183">
    <cfRule type="cellIs" dxfId="1" priority="145" operator="equal">
      <formula>"欠"</formula>
    </cfRule>
  </conditionalFormatting>
  <conditionalFormatting sqref="T148 T145:T146 T163">
    <cfRule type="cellIs" dxfId="1" priority="197" operator="equal">
      <formula>"欠"</formula>
    </cfRule>
  </conditionalFormatting>
  <conditionalFormatting sqref="V148 V145:V146 V163">
    <cfRule type="cellIs" dxfId="1" priority="146" operator="equal">
      <formula>"欠"</formula>
    </cfRule>
  </conditionalFormatting>
  <conditionalFormatting sqref="T157 T162 T178">
    <cfRule type="cellIs" dxfId="1" priority="198" operator="equal">
      <formula>"欠"</formula>
    </cfRule>
  </conditionalFormatting>
  <conditionalFormatting sqref="V157 V162 V178">
    <cfRule type="cellIs" dxfId="1" priority="147" operator="equal">
      <formula>"欠"</formula>
    </cfRule>
  </conditionalFormatting>
  <conditionalFormatting sqref="T187 T193:T194 T202:T204">
    <cfRule type="containsText" dxfId="0" priority="184" operator="between" text="欠">
      <formula>NOT(ISERROR(SEARCH("欠",T187)))</formula>
    </cfRule>
    <cfRule type="cellIs" dxfId="1" priority="185" operator="equal">
      <formula>"欠"</formula>
    </cfRule>
  </conditionalFormatting>
  <conditionalFormatting sqref="V193:V194 V202:V203">
    <cfRule type="containsText" dxfId="0" priority="133" operator="between" text="欠">
      <formula>NOT(ISERROR(SEARCH("欠",V193)))</formula>
    </cfRule>
    <cfRule type="cellIs" dxfId="1" priority="134" operator="equal">
      <formula>"欠"</formula>
    </cfRule>
  </conditionalFormatting>
  <conditionalFormatting sqref="T199 T434:T437 T395 T430:T431 T413:T417 T389:T392 T403:T404 T446:T447 T377 T366:T368 T371:T374 T356:T362 T238 T319:T321 T294:T296 T314:T317 T326:T331 T334:T336 T340 T312 T301:T302">
    <cfRule type="cellIs" dxfId="1" priority="188" operator="equal">
      <formula>"欠"</formula>
    </cfRule>
  </conditionalFormatting>
  <conditionalFormatting sqref="V245 V403:V404 V395 V377 V371:V373 V389:V392 V430 V414:V417 V356:V368 V312 V319:V321 V314:V316 V330:V331 V327:V328 V341 V216 V275 V264:V265 V260 V238 V243 V228 V223 V294 V269:V270 V199 V296 V298 V301:V302">
    <cfRule type="cellIs" dxfId="1" priority="137" operator="equal">
      <formula>"欠"</formula>
    </cfRule>
  </conditionalFormatting>
  <conditionalFormatting sqref="T213 T219 T222 T237">
    <cfRule type="cellIs" dxfId="1" priority="207" operator="equal">
      <formula>"欠"</formula>
    </cfRule>
  </conditionalFormatting>
  <conditionalFormatting sqref="V222 V237">
    <cfRule type="cellIs" dxfId="1" priority="156" operator="equal">
      <formula>"欠"</formula>
    </cfRule>
  </conditionalFormatting>
  <conditionalFormatting sqref="T252 T244 T274">
    <cfRule type="cellIs" dxfId="1" priority="175" operator="equal">
      <formula>"欠"</formula>
    </cfRule>
  </conditionalFormatting>
  <conditionalFormatting sqref="T269:T270 T264:T265 T275">
    <cfRule type="cellIs" dxfId="1" priority="174" operator="equal">
      <formula>"欠"</formula>
    </cfRule>
  </conditionalFormatting>
  <conditionalFormatting sqref="T297:T299 T341">
    <cfRule type="cellIs" dxfId="1" priority="173" operator="equal">
      <formula>"欠"</formula>
    </cfRule>
  </conditionalFormatting>
  <conditionalFormatting sqref="T332:T333 T401 T350:T355 T342:T346 T339">
    <cfRule type="cellIs" dxfId="1" priority="205" operator="equal">
      <formula>"欠"</formula>
    </cfRule>
  </conditionalFormatting>
  <conditionalFormatting sqref="V344 V401 V339 V332:V333">
    <cfRule type="cellIs" dxfId="1" priority="154" operator="equal">
      <formula>"欠"</formula>
    </cfRule>
  </conditionalFormatting>
  <conditionalFormatting sqref="V343 V345:V346">
    <cfRule type="containsText" dxfId="0" priority="115" operator="between" text="欠">
      <formula>NOT(ISERROR(SEARCH("欠",V343)))</formula>
    </cfRule>
    <cfRule type="cellIs" dxfId="1" priority="116" operator="equal">
      <formula>"欠"</formula>
    </cfRule>
  </conditionalFormatting>
  <conditionalFormatting sqref="T375:T376 T402 T393:T394 T378:T387">
    <cfRule type="cellIs" dxfId="1" priority="170" operator="equal">
      <formula>"欠"</formula>
    </cfRule>
    <cfRule type="containsText" dxfId="0" priority="171" operator="between" text="欠">
      <formula>NOT(ISERROR(SEARCH("欠",T375)))</formula>
    </cfRule>
  </conditionalFormatting>
  <conditionalFormatting sqref="V375:V376 V402 V393:V394 V378:V387">
    <cfRule type="cellIs" dxfId="1" priority="113" operator="equal">
      <formula>"欠"</formula>
    </cfRule>
    <cfRule type="containsText" dxfId="0" priority="114" operator="between" text="欠">
      <formula>NOT(ISERROR(SEARCH("欠",V375)))</formula>
    </cfRule>
  </conditionalFormatting>
  <conditionalFormatting sqref="T396:T400 T405:T412">
    <cfRule type="cellIs" dxfId="1" priority="204" operator="equal">
      <formula>"欠"</formula>
    </cfRule>
  </conditionalFormatting>
  <conditionalFormatting sqref="V396:V400 V434:V437 V446:V447 V405:V413">
    <cfRule type="cellIs" dxfId="1" priority="153" operator="equal">
      <formula>"欠"</formula>
    </cfRule>
  </conditionalFormatting>
  <conditionalFormatting sqref="T418:T429 T443:T445 T448:T453">
    <cfRule type="cellIs" dxfId="1" priority="168" operator="equal">
      <formula>"欠"</formula>
    </cfRule>
  </conditionalFormatting>
  <conditionalFormatting sqref="T432 T438:T442">
    <cfRule type="cellIs" dxfId="1" priority="203" operator="equal">
      <formula>"欠"</formula>
    </cfRule>
  </conditionalFormatting>
  <conditionalFormatting sqref="V432:V433 V438:V442">
    <cfRule type="cellIs" dxfId="1" priority="152" operator="equal">
      <formula>"欠"</formula>
    </cfRule>
  </conditionalFormatting>
  <pageMargins left="0" right="0.0791666666666667" top="0.309027777777778" bottom="0.309027777777778" header="0.5" footer="0.5"/>
  <pageSetup paperSize="9" scale="58" orientation="landscape" horizontalDpi="600"/>
  <headerFooter alignWithMargins="0" scaleWithDoc="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M481"/>
  <sheetViews>
    <sheetView zoomScale="70" zoomScaleNormal="70" workbookViewId="0">
      <pane xSplit="15" ySplit="4" topLeftCell="AB10" activePane="bottomRight" state="frozen"/>
      <selection/>
      <selection pane="topRight"/>
      <selection pane="bottomLeft"/>
      <selection pane="bottomRight" activeCell="AD12" sqref="AD12"/>
    </sheetView>
  </sheetViews>
  <sheetFormatPr defaultColWidth="9" defaultRowHeight="14.25"/>
  <cols>
    <col min="1" max="1" width="15" style="1018" customWidth="1"/>
    <col min="2" max="2" width="13.1833333333333" style="1019" customWidth="1"/>
    <col min="3" max="3" width="10.35" style="1019" customWidth="1"/>
    <col min="4" max="4" width="12.6" style="1011" customWidth="1"/>
    <col min="5" max="5" width="11.425" style="1019" customWidth="1"/>
    <col min="6" max="6" width="12.8833333333333" style="1019" customWidth="1"/>
    <col min="7" max="7" width="14.85" style="1020" customWidth="1"/>
    <col min="8" max="8" width="15.4666666666667" style="1011" customWidth="1"/>
    <col min="9" max="9" width="14.0833333333333"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6" style="1011" customWidth="1"/>
    <col min="16" max="16" width="9.28333333333333" style="1021" customWidth="1"/>
    <col min="17" max="17" width="8.63333333333333" style="1022" customWidth="1"/>
    <col min="18" max="18" width="10.45" style="1023" customWidth="1"/>
    <col min="19" max="19" width="11.7833333333333" style="1023" customWidth="1"/>
    <col min="20" max="20" width="8.28333333333333" style="1024" customWidth="1"/>
    <col min="21" max="21" width="8.99166666666667" style="1025" customWidth="1"/>
    <col min="22" max="22" width="11.575" style="1024" customWidth="1"/>
    <col min="23" max="23" width="8.63333333333333" style="1026" customWidth="1"/>
    <col min="24" max="24" width="9.09166666666667" style="1026" customWidth="1"/>
    <col min="25" max="25" width="26.8166666666667" style="1027" customWidth="1"/>
    <col min="26" max="26" width="12.5" style="1011" customWidth="1"/>
    <col min="27" max="27" width="13.2083333333333" style="1011" customWidth="1"/>
    <col min="28" max="28" width="14.5333333333333" style="1028" customWidth="1"/>
    <col min="29" max="29" width="13.2833333333333" style="1020" customWidth="1"/>
    <col min="30" max="31" width="7.25" style="1020" customWidth="1"/>
    <col min="32" max="32" width="8.39166666666667" style="1020" customWidth="1"/>
    <col min="33" max="36" width="10.375" style="1019" customWidth="1"/>
    <col min="37" max="37" width="11.425" style="1019" customWidth="1"/>
    <col min="38" max="40" width="10.375" style="1019" customWidth="1"/>
    <col min="41" max="41" width="10.15" style="1029" customWidth="1"/>
    <col min="42" max="45" width="11.3666666666667" style="1029" customWidth="1"/>
    <col min="46" max="49" width="13.05" style="1029" customWidth="1"/>
    <col min="50" max="50" width="9" style="1030" customWidth="1"/>
    <col min="51" max="51" width="9" style="1030"/>
    <col min="52" max="324" width="9" style="1031"/>
    <col min="325" max="16384" width="9" style="1010"/>
  </cols>
  <sheetData>
    <row r="1" s="1218" customFormat="1" ht="70" customHeight="1" spans="1:324">
      <c r="A1" s="1032" t="s">
        <v>5916</v>
      </c>
      <c r="B1" s="1033"/>
      <c r="C1" s="1033"/>
      <c r="D1" s="1033"/>
      <c r="E1" s="1033"/>
      <c r="F1" s="1033"/>
      <c r="G1" s="1033"/>
      <c r="H1" s="1033"/>
      <c r="I1" s="1033"/>
      <c r="J1" s="1033"/>
      <c r="K1" s="1033"/>
      <c r="L1" s="1033"/>
      <c r="M1" s="1033"/>
      <c r="N1" s="1033"/>
      <c r="O1" s="1033"/>
      <c r="P1" s="1269"/>
      <c r="Q1" s="1304"/>
      <c r="R1" s="1305"/>
      <c r="S1" s="1305"/>
      <c r="T1" s="1306"/>
      <c r="U1" s="1307"/>
      <c r="V1" s="1306"/>
      <c r="W1" s="1308"/>
      <c r="X1" s="1308"/>
      <c r="Y1" s="1353"/>
      <c r="Z1" s="1354"/>
      <c r="AA1" s="1354"/>
      <c r="AB1" s="1355"/>
      <c r="AC1" s="1356"/>
      <c r="AD1" s="1356"/>
      <c r="AE1" s="1356"/>
      <c r="AF1" s="1356"/>
      <c r="AG1" s="1398"/>
      <c r="AH1" s="1398"/>
      <c r="AI1" s="1398"/>
      <c r="AJ1" s="1398"/>
      <c r="AK1" s="1398"/>
      <c r="AL1" s="1398"/>
      <c r="AM1" s="1398"/>
      <c r="AN1" s="1399" t="s">
        <v>5917</v>
      </c>
      <c r="AO1" s="1415" t="s">
        <v>5918</v>
      </c>
      <c r="AP1" s="1415" t="s">
        <v>5919</v>
      </c>
      <c r="AQ1" s="1415" t="s">
        <v>5919</v>
      </c>
      <c r="AR1" s="1415" t="s">
        <v>5919</v>
      </c>
      <c r="AS1" s="1415" t="s">
        <v>5919</v>
      </c>
      <c r="AT1" s="1415" t="s">
        <v>5919</v>
      </c>
      <c r="AU1" s="1415" t="s">
        <v>5918</v>
      </c>
      <c r="AV1" s="1416"/>
      <c r="AW1" s="1416"/>
      <c r="AX1" s="1451"/>
      <c r="AY1" s="1451"/>
      <c r="AZ1" s="1452"/>
      <c r="BA1" s="1452"/>
      <c r="BB1" s="1452"/>
      <c r="BC1" s="1452"/>
      <c r="BD1" s="1452"/>
      <c r="BE1" s="1452"/>
      <c r="BF1" s="1452"/>
      <c r="BG1" s="1452"/>
      <c r="BH1" s="1452"/>
      <c r="BI1" s="1452"/>
      <c r="BJ1" s="1452"/>
      <c r="BK1" s="1452"/>
      <c r="BL1" s="1452"/>
      <c r="BM1" s="1452"/>
      <c r="BN1" s="1452"/>
      <c r="BO1" s="1452"/>
      <c r="BP1" s="1452"/>
      <c r="BQ1" s="1452"/>
      <c r="BR1" s="1452"/>
      <c r="BS1" s="1452"/>
      <c r="BT1" s="1452"/>
      <c r="BU1" s="1452"/>
      <c r="BV1" s="1452"/>
      <c r="BW1" s="1452"/>
      <c r="BX1" s="1452"/>
      <c r="BY1" s="1452"/>
      <c r="BZ1" s="1452"/>
      <c r="CA1" s="1452"/>
      <c r="CB1" s="1452"/>
      <c r="CC1" s="1452"/>
      <c r="CD1" s="1452"/>
      <c r="CE1" s="1452"/>
      <c r="CF1" s="1452"/>
      <c r="CG1" s="1452"/>
      <c r="CH1" s="1452"/>
      <c r="CI1" s="1452"/>
      <c r="CJ1" s="1452"/>
      <c r="CK1" s="1452"/>
      <c r="CL1" s="1452"/>
      <c r="CM1" s="1452"/>
      <c r="CN1" s="1452"/>
      <c r="CO1" s="1452"/>
      <c r="CP1" s="1452"/>
      <c r="CQ1" s="1452"/>
      <c r="CR1" s="1452"/>
      <c r="CS1" s="1452"/>
      <c r="CT1" s="1452"/>
      <c r="CU1" s="1452"/>
      <c r="CV1" s="1452"/>
      <c r="CW1" s="1452"/>
      <c r="CX1" s="1452"/>
      <c r="CY1" s="1452"/>
      <c r="CZ1" s="1452"/>
      <c r="DA1" s="1452"/>
      <c r="DB1" s="1452"/>
      <c r="DC1" s="1452"/>
      <c r="DD1" s="1452"/>
      <c r="DE1" s="1452"/>
      <c r="DF1" s="1452"/>
      <c r="DG1" s="1452"/>
      <c r="DH1" s="1452"/>
      <c r="DI1" s="1452"/>
      <c r="DJ1" s="1452"/>
      <c r="DK1" s="1452"/>
      <c r="DL1" s="1452"/>
      <c r="DM1" s="1452"/>
      <c r="DN1" s="1452"/>
      <c r="DO1" s="1452"/>
      <c r="DP1" s="1452"/>
      <c r="DQ1" s="1452"/>
      <c r="DR1" s="1452"/>
      <c r="DS1" s="1452"/>
      <c r="DT1" s="1452"/>
      <c r="DU1" s="1452"/>
      <c r="DV1" s="1452"/>
      <c r="DW1" s="1452"/>
      <c r="DX1" s="1452"/>
      <c r="DY1" s="1452"/>
      <c r="DZ1" s="1452"/>
      <c r="EA1" s="1452"/>
      <c r="EB1" s="1452"/>
      <c r="EC1" s="1452"/>
      <c r="ED1" s="1452"/>
      <c r="EE1" s="1452"/>
      <c r="EF1" s="1452"/>
      <c r="EG1" s="1452"/>
      <c r="EH1" s="1452"/>
      <c r="EI1" s="1452"/>
      <c r="EJ1" s="1452"/>
      <c r="EK1" s="1452"/>
      <c r="EL1" s="1452"/>
      <c r="EM1" s="1452"/>
      <c r="EN1" s="1452"/>
      <c r="EO1" s="1452"/>
      <c r="EP1" s="1452"/>
      <c r="EQ1" s="1452"/>
      <c r="ER1" s="1452"/>
      <c r="ES1" s="1452"/>
      <c r="ET1" s="1452"/>
      <c r="EU1" s="1452"/>
      <c r="EV1" s="1452"/>
      <c r="EW1" s="1452"/>
      <c r="EX1" s="1452"/>
      <c r="EY1" s="1452"/>
      <c r="EZ1" s="1452"/>
      <c r="FA1" s="1452"/>
      <c r="FB1" s="1452"/>
      <c r="FC1" s="1452"/>
      <c r="FD1" s="1452"/>
      <c r="FE1" s="1452"/>
      <c r="FF1" s="1452"/>
      <c r="FG1" s="1452"/>
      <c r="FH1" s="1452"/>
      <c r="FI1" s="1452"/>
      <c r="FJ1" s="1452"/>
      <c r="FK1" s="1452"/>
      <c r="FL1" s="1452"/>
      <c r="FM1" s="1452"/>
      <c r="FN1" s="1452"/>
      <c r="FO1" s="1452"/>
      <c r="FP1" s="1452"/>
      <c r="FQ1" s="1452"/>
      <c r="FR1" s="1452"/>
      <c r="FS1" s="1452"/>
      <c r="FT1" s="1452"/>
      <c r="FU1" s="1452"/>
      <c r="FV1" s="1452"/>
      <c r="FW1" s="1452"/>
      <c r="FX1" s="1452"/>
      <c r="FY1" s="1452"/>
      <c r="FZ1" s="1452"/>
      <c r="GA1" s="1452"/>
      <c r="GB1" s="1452"/>
      <c r="GC1" s="1452"/>
      <c r="GD1" s="1452"/>
      <c r="GE1" s="1452"/>
      <c r="GF1" s="1452"/>
      <c r="GG1" s="1452"/>
      <c r="GH1" s="1452"/>
      <c r="GI1" s="1452"/>
      <c r="GJ1" s="1452"/>
      <c r="GK1" s="1452"/>
      <c r="GL1" s="1452"/>
      <c r="GM1" s="1452"/>
      <c r="GN1" s="1452"/>
      <c r="GO1" s="1452"/>
      <c r="GP1" s="1452"/>
      <c r="GQ1" s="1452"/>
      <c r="GR1" s="1452"/>
      <c r="GS1" s="1452"/>
      <c r="GT1" s="1452"/>
      <c r="GU1" s="1452"/>
      <c r="GV1" s="1452"/>
      <c r="GW1" s="1452"/>
      <c r="GX1" s="1452"/>
      <c r="GY1" s="1452"/>
      <c r="GZ1" s="1452"/>
      <c r="HA1" s="1452"/>
      <c r="HB1" s="1452"/>
      <c r="HC1" s="1452"/>
      <c r="HD1" s="1452"/>
      <c r="HE1" s="1452"/>
      <c r="HF1" s="1452"/>
      <c r="HG1" s="1452"/>
      <c r="HH1" s="1452"/>
      <c r="HI1" s="1452"/>
      <c r="HJ1" s="1452"/>
      <c r="HK1" s="1452"/>
      <c r="HL1" s="1452"/>
      <c r="HM1" s="1452"/>
      <c r="HN1" s="1452"/>
      <c r="HO1" s="1452"/>
      <c r="HP1" s="1452"/>
      <c r="HQ1" s="1452"/>
      <c r="HR1" s="1452"/>
      <c r="HS1" s="1452"/>
      <c r="HT1" s="1452"/>
      <c r="HU1" s="1452"/>
      <c r="HV1" s="1452"/>
      <c r="HW1" s="1452"/>
      <c r="HX1" s="1452"/>
      <c r="HY1" s="1452"/>
      <c r="HZ1" s="1452"/>
      <c r="IA1" s="1452"/>
      <c r="IB1" s="1452"/>
      <c r="IC1" s="1452"/>
      <c r="ID1" s="1452"/>
      <c r="IE1" s="1452"/>
      <c r="IF1" s="1452"/>
      <c r="IG1" s="1452"/>
      <c r="IH1" s="1452"/>
      <c r="II1" s="1452"/>
      <c r="IJ1" s="1452"/>
      <c r="IK1" s="1452"/>
      <c r="IL1" s="1452"/>
      <c r="IM1" s="1452"/>
      <c r="IN1" s="1452"/>
      <c r="IO1" s="1452"/>
      <c r="IP1" s="1452"/>
      <c r="IQ1" s="1452"/>
      <c r="IR1" s="1452"/>
      <c r="IS1" s="1452"/>
      <c r="IT1" s="1452"/>
      <c r="IU1" s="1452"/>
      <c r="IV1" s="1452"/>
      <c r="IW1" s="1452"/>
      <c r="IX1" s="1452"/>
      <c r="IY1" s="1452"/>
      <c r="IZ1" s="1452"/>
      <c r="JA1" s="1452"/>
      <c r="JB1" s="1452"/>
      <c r="JC1" s="1452"/>
      <c r="JD1" s="1452"/>
      <c r="JE1" s="1452"/>
      <c r="JF1" s="1452"/>
      <c r="JG1" s="1452"/>
      <c r="JH1" s="1452"/>
      <c r="JI1" s="1452"/>
      <c r="JJ1" s="1452"/>
      <c r="JK1" s="1452"/>
      <c r="JL1" s="1452"/>
      <c r="JM1" s="1452"/>
      <c r="JN1" s="1452"/>
      <c r="JO1" s="1452"/>
      <c r="JP1" s="1452"/>
      <c r="JQ1" s="1452"/>
      <c r="JR1" s="1452"/>
      <c r="JS1" s="1452"/>
      <c r="JT1" s="1452"/>
      <c r="JU1" s="1452"/>
      <c r="JV1" s="1452"/>
      <c r="JW1" s="1452"/>
      <c r="JX1" s="1452"/>
      <c r="JY1" s="1452"/>
      <c r="JZ1" s="1452"/>
      <c r="KA1" s="1452"/>
      <c r="KB1" s="1452"/>
      <c r="KC1" s="1452"/>
      <c r="KD1" s="1452"/>
      <c r="KE1" s="1452"/>
      <c r="KF1" s="1452"/>
      <c r="KG1" s="1452"/>
      <c r="KH1" s="1452"/>
      <c r="KI1" s="1452"/>
      <c r="KJ1" s="1452"/>
      <c r="KK1" s="1452"/>
      <c r="KL1" s="1452"/>
      <c r="KM1" s="1452"/>
      <c r="KN1" s="1452"/>
      <c r="KO1" s="1452"/>
      <c r="KP1" s="1452"/>
      <c r="KQ1" s="1452"/>
      <c r="KR1" s="1452"/>
      <c r="KS1" s="1452"/>
      <c r="KT1" s="1452"/>
      <c r="KU1" s="1452"/>
      <c r="KV1" s="1452"/>
      <c r="KW1" s="1452"/>
      <c r="KX1" s="1452"/>
      <c r="KY1" s="1452"/>
      <c r="KZ1" s="1452"/>
      <c r="LA1" s="1452"/>
      <c r="LB1" s="1452"/>
      <c r="LC1" s="1452"/>
      <c r="LD1" s="1452"/>
      <c r="LE1" s="1452"/>
      <c r="LF1" s="1452"/>
      <c r="LG1" s="1452"/>
      <c r="LH1" s="1452"/>
      <c r="LI1" s="1452"/>
      <c r="LJ1" s="1452"/>
      <c r="LK1" s="1452"/>
      <c r="LL1" s="1452"/>
    </row>
    <row r="2" s="1011" customFormat="1" ht="58" customHeight="1" spans="1:324">
      <c r="A2" s="1032"/>
      <c r="B2" s="1033"/>
      <c r="C2" s="1033"/>
      <c r="D2" s="1033"/>
      <c r="E2" s="1033"/>
      <c r="F2" s="1033"/>
      <c r="G2" s="1033"/>
      <c r="H2" s="1033"/>
      <c r="I2" s="1033"/>
      <c r="J2" s="1033"/>
      <c r="K2" s="1033"/>
      <c r="L2" s="1033"/>
      <c r="M2" s="1033"/>
      <c r="N2" s="1033"/>
      <c r="O2" s="1033"/>
      <c r="P2" s="1060"/>
      <c r="Q2" s="1079"/>
      <c r="R2" s="1080"/>
      <c r="S2" s="1081" t="s">
        <v>4</v>
      </c>
      <c r="T2" s="1082" t="s">
        <v>5888</v>
      </c>
      <c r="U2" s="1083"/>
      <c r="V2" s="1083"/>
      <c r="W2" s="1083"/>
      <c r="X2" s="1083"/>
      <c r="Y2" s="1083"/>
      <c r="Z2" s="1114"/>
      <c r="AA2" s="1115"/>
      <c r="AB2" s="1116"/>
      <c r="AC2" s="1117"/>
      <c r="AD2" s="1117"/>
      <c r="AE2" s="1117"/>
      <c r="AF2" s="1117"/>
      <c r="AG2" s="1141"/>
      <c r="AH2" s="1141"/>
      <c r="AI2" s="1141"/>
      <c r="AJ2" s="1141"/>
      <c r="AK2" s="1141"/>
      <c r="AL2" s="1141"/>
      <c r="AM2" s="1142"/>
      <c r="AN2" s="1400"/>
      <c r="AO2" s="1417"/>
      <c r="AP2" s="1418"/>
      <c r="AQ2" s="1418"/>
      <c r="AR2" s="1418"/>
      <c r="AS2" s="1418"/>
      <c r="AT2" s="1419"/>
      <c r="AU2" s="1420"/>
      <c r="AV2" s="1165"/>
      <c r="AW2" s="1165"/>
      <c r="AX2" s="1189"/>
      <c r="AY2" s="1189"/>
      <c r="AZ2" s="1030"/>
      <c r="BA2" s="1030"/>
      <c r="BB2" s="1030"/>
      <c r="BC2" s="1030"/>
      <c r="BD2" s="1030"/>
      <c r="BE2" s="1030"/>
      <c r="BF2" s="1030"/>
      <c r="BG2" s="1030"/>
      <c r="BH2" s="1030"/>
      <c r="BI2" s="1030"/>
      <c r="BJ2" s="1030"/>
      <c r="BK2" s="1030"/>
      <c r="BL2" s="1030"/>
      <c r="BM2" s="1030"/>
      <c r="BN2" s="1030"/>
      <c r="BO2" s="1030"/>
      <c r="BP2" s="1030"/>
      <c r="BQ2" s="1030"/>
      <c r="BR2" s="1030"/>
      <c r="BS2" s="1030"/>
      <c r="BT2" s="1030"/>
      <c r="BU2" s="1030"/>
      <c r="BV2" s="1030"/>
      <c r="BW2" s="1030"/>
      <c r="BX2" s="1030"/>
      <c r="BY2" s="1030"/>
      <c r="BZ2" s="1030"/>
      <c r="CA2" s="1030"/>
      <c r="CB2" s="1030"/>
      <c r="CC2" s="1030"/>
      <c r="CD2" s="1030"/>
      <c r="CE2" s="1030"/>
      <c r="CF2" s="1030"/>
      <c r="CG2" s="1030"/>
      <c r="CH2" s="1030"/>
      <c r="CI2" s="1030"/>
      <c r="CJ2" s="1030"/>
      <c r="CK2" s="1030"/>
      <c r="CL2" s="1030"/>
      <c r="CM2" s="1030"/>
      <c r="CN2" s="1030"/>
      <c r="CO2" s="1030"/>
      <c r="CP2" s="1030"/>
      <c r="CQ2" s="1030"/>
      <c r="CR2" s="1030"/>
      <c r="CS2" s="1030"/>
      <c r="CT2" s="1030"/>
      <c r="CU2" s="1030"/>
      <c r="CV2" s="1030"/>
      <c r="CW2" s="1030"/>
      <c r="CX2" s="1030"/>
      <c r="CY2" s="1030"/>
      <c r="CZ2" s="1030"/>
      <c r="DA2" s="1030"/>
      <c r="DB2" s="1030"/>
      <c r="DC2" s="1030"/>
      <c r="DD2" s="1030"/>
      <c r="DE2" s="1030"/>
      <c r="DF2" s="1030"/>
      <c r="DG2" s="1030"/>
      <c r="DH2" s="1030"/>
      <c r="DI2" s="1030"/>
      <c r="DJ2" s="1030"/>
      <c r="DK2" s="1030"/>
      <c r="DL2" s="1030"/>
      <c r="DM2" s="1030"/>
      <c r="DN2" s="1030"/>
      <c r="DO2" s="1030"/>
      <c r="DP2" s="1030"/>
      <c r="DQ2" s="1030"/>
      <c r="DR2" s="1030"/>
      <c r="DS2" s="1030"/>
      <c r="DT2" s="1030"/>
      <c r="DU2" s="1030"/>
      <c r="DV2" s="1030"/>
      <c r="DW2" s="1030"/>
      <c r="DX2" s="1030"/>
      <c r="DY2" s="1030"/>
      <c r="DZ2" s="1030"/>
      <c r="EA2" s="1030"/>
      <c r="EB2" s="1030"/>
      <c r="EC2" s="1030"/>
      <c r="ED2" s="1030"/>
      <c r="EE2" s="1030"/>
      <c r="EF2" s="1030"/>
      <c r="EG2" s="1030"/>
      <c r="EH2" s="1030"/>
      <c r="EI2" s="1030"/>
      <c r="EJ2" s="1030"/>
      <c r="EK2" s="1030"/>
      <c r="EL2" s="1030"/>
      <c r="EM2" s="1030"/>
      <c r="EN2" s="1030"/>
      <c r="EO2" s="1030"/>
      <c r="EP2" s="1030"/>
      <c r="EQ2" s="1030"/>
      <c r="ER2" s="1030"/>
      <c r="ES2" s="1030"/>
      <c r="ET2" s="1030"/>
      <c r="EU2" s="1030"/>
      <c r="EV2" s="1030"/>
      <c r="EW2" s="1030"/>
      <c r="EX2" s="1030"/>
      <c r="EY2" s="1030"/>
      <c r="EZ2" s="1030"/>
      <c r="FA2" s="1030"/>
      <c r="FB2" s="1030"/>
      <c r="FC2" s="1030"/>
      <c r="FD2" s="1030"/>
      <c r="FE2" s="1030"/>
      <c r="FF2" s="1030"/>
      <c r="FG2" s="1030"/>
      <c r="FH2" s="1030"/>
      <c r="FI2" s="1030"/>
      <c r="FJ2" s="1030"/>
      <c r="FK2" s="1030"/>
      <c r="FL2" s="1030"/>
      <c r="FM2" s="1030"/>
      <c r="FN2" s="1030"/>
      <c r="FO2" s="1030"/>
      <c r="FP2" s="1030"/>
      <c r="FQ2" s="1030"/>
      <c r="FR2" s="1030"/>
      <c r="FS2" s="1030"/>
      <c r="FT2" s="1030"/>
      <c r="FU2" s="1030"/>
      <c r="FV2" s="1030"/>
      <c r="FW2" s="1030"/>
      <c r="FX2" s="1030"/>
      <c r="FY2" s="1030"/>
      <c r="FZ2" s="1030"/>
      <c r="GA2" s="1030"/>
      <c r="GB2" s="1030"/>
      <c r="GC2" s="1030"/>
      <c r="GD2" s="1030"/>
      <c r="GE2" s="1030"/>
      <c r="GF2" s="1030"/>
      <c r="GG2" s="1030"/>
      <c r="GH2" s="1030"/>
      <c r="GI2" s="1030"/>
      <c r="GJ2" s="1030"/>
      <c r="GK2" s="1030"/>
      <c r="GL2" s="1030"/>
      <c r="GM2" s="1030"/>
      <c r="GN2" s="1030"/>
      <c r="GO2" s="1030"/>
      <c r="GP2" s="1030"/>
      <c r="GQ2" s="1030"/>
      <c r="GR2" s="1030"/>
      <c r="GS2" s="1030"/>
      <c r="GT2" s="1030"/>
      <c r="GU2" s="1030"/>
      <c r="GV2" s="1030"/>
      <c r="GW2" s="1030"/>
      <c r="GX2" s="1030"/>
      <c r="GY2" s="1030"/>
      <c r="GZ2" s="1030"/>
      <c r="HA2" s="1030"/>
      <c r="HB2" s="1030"/>
      <c r="HC2" s="1030"/>
      <c r="HD2" s="1030"/>
      <c r="HE2" s="1030"/>
      <c r="HF2" s="1030"/>
      <c r="HG2" s="1030"/>
      <c r="HH2" s="1030"/>
      <c r="HI2" s="1030"/>
      <c r="HJ2" s="1030"/>
      <c r="HK2" s="1030"/>
      <c r="HL2" s="1030"/>
      <c r="HM2" s="1030"/>
      <c r="HN2" s="1030"/>
      <c r="HO2" s="1030"/>
      <c r="HP2" s="1030"/>
      <c r="HQ2" s="1030"/>
      <c r="HR2" s="1030"/>
      <c r="HS2" s="1030"/>
      <c r="HT2" s="1030"/>
      <c r="HU2" s="1030"/>
      <c r="HV2" s="1030"/>
      <c r="HW2" s="1030"/>
      <c r="HX2" s="1030"/>
      <c r="HY2" s="1030"/>
      <c r="HZ2" s="1030"/>
      <c r="IA2" s="1030"/>
      <c r="IB2" s="1030"/>
      <c r="IC2" s="1030"/>
      <c r="ID2" s="1030"/>
      <c r="IE2" s="1030"/>
      <c r="IF2" s="1030"/>
      <c r="IG2" s="1030"/>
      <c r="IH2" s="1030"/>
      <c r="II2" s="1030"/>
      <c r="IJ2" s="1030"/>
      <c r="IK2" s="1030"/>
      <c r="IL2" s="1030"/>
      <c r="IM2" s="1030"/>
      <c r="IN2" s="1030"/>
      <c r="IO2" s="1030"/>
      <c r="IP2" s="1030"/>
      <c r="IQ2" s="1030"/>
      <c r="IR2" s="1030"/>
      <c r="IS2" s="1030"/>
      <c r="IT2" s="1030"/>
      <c r="IU2" s="1030"/>
      <c r="IV2" s="1030"/>
      <c r="IW2" s="1030"/>
      <c r="IX2" s="1030"/>
      <c r="IY2" s="1030"/>
      <c r="IZ2" s="1030"/>
      <c r="JA2" s="1030"/>
      <c r="JB2" s="1030"/>
      <c r="JC2" s="1030"/>
      <c r="JD2" s="1030"/>
      <c r="JE2" s="1030"/>
      <c r="JF2" s="1030"/>
      <c r="JG2" s="1030"/>
      <c r="JH2" s="1030"/>
      <c r="JI2" s="1030"/>
      <c r="JJ2" s="1030"/>
      <c r="JK2" s="1030"/>
      <c r="JL2" s="1030"/>
      <c r="JM2" s="1030"/>
      <c r="JN2" s="1030"/>
      <c r="JO2" s="1030"/>
      <c r="JP2" s="1030"/>
      <c r="JQ2" s="1030"/>
      <c r="JR2" s="1030"/>
      <c r="JS2" s="1030"/>
      <c r="JT2" s="1030"/>
      <c r="JU2" s="1030"/>
      <c r="JV2" s="1030"/>
      <c r="JW2" s="1030"/>
      <c r="JX2" s="1030"/>
      <c r="JY2" s="1030"/>
      <c r="JZ2" s="1030"/>
      <c r="KA2" s="1030"/>
      <c r="KB2" s="1030"/>
      <c r="KC2" s="1030"/>
      <c r="KD2" s="1030"/>
      <c r="KE2" s="1030"/>
      <c r="KF2" s="1030"/>
      <c r="KG2" s="1030"/>
      <c r="KH2" s="1030"/>
      <c r="KI2" s="1030"/>
      <c r="KJ2" s="1030"/>
      <c r="KK2" s="1030"/>
      <c r="KL2" s="1030"/>
      <c r="KM2" s="1030"/>
      <c r="KN2" s="1030"/>
      <c r="KO2" s="1030"/>
      <c r="KP2" s="1030"/>
      <c r="KQ2" s="1030"/>
      <c r="KR2" s="1030"/>
      <c r="KS2" s="1030"/>
      <c r="KT2" s="1030"/>
      <c r="KU2" s="1030"/>
      <c r="KV2" s="1030"/>
      <c r="KW2" s="1030"/>
      <c r="KX2" s="1030"/>
      <c r="KY2" s="1030"/>
      <c r="KZ2" s="1030"/>
      <c r="LA2" s="1030"/>
      <c r="LB2" s="1030"/>
      <c r="LC2" s="1030"/>
      <c r="LD2" s="1030"/>
      <c r="LE2" s="1030"/>
      <c r="LF2" s="1030"/>
      <c r="LG2" s="1030"/>
      <c r="LH2" s="1030"/>
      <c r="LI2" s="1030"/>
      <c r="LJ2" s="1030"/>
      <c r="LK2" s="1030"/>
      <c r="LL2" s="1030"/>
    </row>
    <row r="3" s="1012" customFormat="1" ht="60" customHeight="1" spans="1:325">
      <c r="A3" s="1034">
        <v>45617</v>
      </c>
      <c r="B3" s="1035"/>
      <c r="C3" s="1036"/>
      <c r="D3" s="1035"/>
      <c r="E3" s="1037"/>
      <c r="F3" s="1037"/>
      <c r="G3" s="1038"/>
      <c r="H3" s="1039" t="s">
        <v>1</v>
      </c>
      <c r="I3" s="1039"/>
      <c r="J3" s="1039"/>
      <c r="K3" s="1061" t="s">
        <v>2</v>
      </c>
      <c r="L3" s="1061"/>
      <c r="M3" s="1061"/>
      <c r="N3" s="1062" t="s">
        <v>3</v>
      </c>
      <c r="O3" s="1062"/>
      <c r="P3" s="1062"/>
      <c r="Q3" s="1084"/>
      <c r="R3" s="1085"/>
      <c r="S3" s="1086" t="s">
        <v>2818</v>
      </c>
      <c r="T3" s="1087"/>
      <c r="U3" s="1088"/>
      <c r="V3" s="1087"/>
      <c r="W3" s="1089"/>
      <c r="X3" s="1090"/>
      <c r="Y3" s="1118"/>
      <c r="Z3" s="1119"/>
      <c r="AA3" s="1061"/>
      <c r="AB3" s="1120"/>
      <c r="AC3" s="1038"/>
      <c r="AD3" s="1038"/>
      <c r="AE3" s="1121"/>
      <c r="AF3" s="1093" t="s">
        <v>2819</v>
      </c>
      <c r="AG3" s="1093"/>
      <c r="AH3" s="1144" t="s">
        <v>6</v>
      </c>
      <c r="AI3" s="1145"/>
      <c r="AJ3" s="1144" t="s">
        <v>7</v>
      </c>
      <c r="AK3" s="1146"/>
      <c r="AL3" s="1147"/>
      <c r="AM3" s="1148"/>
      <c r="AN3" s="1147"/>
      <c r="AO3" s="1421" t="s">
        <v>5920</v>
      </c>
      <c r="AP3" s="1422" t="s">
        <v>5921</v>
      </c>
      <c r="AQ3" s="1422" t="s">
        <v>5922</v>
      </c>
      <c r="AR3" s="1422" t="s">
        <v>5923</v>
      </c>
      <c r="AS3" s="1422" t="s">
        <v>5924</v>
      </c>
      <c r="AT3" s="1422" t="s">
        <v>5925</v>
      </c>
      <c r="AU3" s="1423" t="s">
        <v>5926</v>
      </c>
      <c r="AV3" s="1171" t="s">
        <v>17</v>
      </c>
      <c r="AW3" s="1175" t="s">
        <v>18</v>
      </c>
      <c r="AX3" s="1189"/>
      <c r="AY3" s="1189"/>
      <c r="AZ3" s="1189"/>
      <c r="BA3" s="1189"/>
      <c r="BB3" s="1189"/>
      <c r="BC3" s="1189"/>
      <c r="BD3" s="1189"/>
      <c r="BE3" s="1189"/>
      <c r="BF3" s="1189"/>
      <c r="BG3" s="1189"/>
      <c r="BH3" s="1189"/>
      <c r="BI3" s="1189"/>
      <c r="BJ3" s="1189"/>
      <c r="BK3" s="1189"/>
      <c r="BL3" s="1189"/>
      <c r="BM3" s="1189"/>
      <c r="BN3" s="1189"/>
      <c r="BO3" s="1189"/>
      <c r="BP3" s="1189"/>
      <c r="BQ3" s="1189"/>
      <c r="BR3" s="1189"/>
      <c r="BS3" s="1189"/>
      <c r="BT3" s="1189"/>
      <c r="BU3" s="1189"/>
      <c r="BV3" s="1189"/>
      <c r="BW3" s="1189"/>
      <c r="BX3" s="1189"/>
      <c r="BY3" s="1189"/>
      <c r="BZ3" s="1189"/>
      <c r="CA3" s="1189"/>
      <c r="CB3" s="1189"/>
      <c r="CC3" s="1189"/>
      <c r="CD3" s="1189"/>
      <c r="CE3" s="1189"/>
      <c r="CF3" s="1189"/>
      <c r="CG3" s="1189"/>
      <c r="CH3" s="1189"/>
      <c r="CI3" s="1189"/>
      <c r="CJ3" s="1189"/>
      <c r="CK3" s="1189"/>
      <c r="CL3" s="1189"/>
      <c r="CM3" s="1189"/>
      <c r="CN3" s="1189"/>
      <c r="CO3" s="1189"/>
      <c r="CP3" s="1189"/>
      <c r="CQ3" s="1189"/>
      <c r="CR3" s="1189"/>
      <c r="CS3" s="1189"/>
      <c r="CT3" s="1189"/>
      <c r="CU3" s="1189"/>
      <c r="CV3" s="1189"/>
      <c r="CW3" s="1189"/>
      <c r="CX3" s="1189"/>
      <c r="CY3" s="1189"/>
      <c r="CZ3" s="1189"/>
      <c r="DA3" s="1189"/>
      <c r="DB3" s="1189"/>
      <c r="DC3" s="1189"/>
      <c r="DD3" s="1189"/>
      <c r="DE3" s="1189"/>
      <c r="DF3" s="1189"/>
      <c r="DG3" s="1189"/>
      <c r="DH3" s="1189"/>
      <c r="DI3" s="1189"/>
      <c r="DJ3" s="1189"/>
      <c r="DK3" s="1189"/>
      <c r="DL3" s="1189"/>
      <c r="DM3" s="1189"/>
      <c r="DN3" s="1189"/>
      <c r="DO3" s="1189"/>
      <c r="DP3" s="1189"/>
      <c r="DQ3" s="1189"/>
      <c r="DR3" s="1189"/>
      <c r="DS3" s="1189"/>
      <c r="DT3" s="1189"/>
      <c r="DU3" s="1189"/>
      <c r="DV3" s="1189"/>
      <c r="DW3" s="1189"/>
      <c r="DX3" s="1189"/>
      <c r="DY3" s="1189"/>
      <c r="DZ3" s="1189"/>
      <c r="EA3" s="1189"/>
      <c r="EB3" s="1189"/>
      <c r="EC3" s="1189"/>
      <c r="ED3" s="1189"/>
      <c r="EE3" s="1189"/>
      <c r="EF3" s="1189"/>
      <c r="EG3" s="1189"/>
      <c r="EH3" s="1189"/>
      <c r="EI3" s="1189"/>
      <c r="EJ3" s="1189"/>
      <c r="EK3" s="1189"/>
      <c r="EL3" s="1189"/>
      <c r="EM3" s="1189"/>
      <c r="EN3" s="1189"/>
      <c r="EO3" s="1189"/>
      <c r="EP3" s="1189"/>
      <c r="EQ3" s="1189"/>
      <c r="ER3" s="1189"/>
      <c r="ES3" s="1189"/>
      <c r="ET3" s="1189"/>
      <c r="EU3" s="1189"/>
      <c r="EV3" s="1189"/>
      <c r="EW3" s="1189"/>
      <c r="EX3" s="1189"/>
      <c r="EY3" s="1189"/>
      <c r="EZ3" s="1189"/>
      <c r="FA3" s="1189"/>
      <c r="FB3" s="1189"/>
      <c r="FC3" s="1189"/>
      <c r="FD3" s="1189"/>
      <c r="FE3" s="1189"/>
      <c r="FF3" s="1189"/>
      <c r="FG3" s="1189"/>
      <c r="FH3" s="1189"/>
      <c r="FI3" s="1189"/>
      <c r="FJ3" s="1189"/>
      <c r="FK3" s="1189"/>
      <c r="FL3" s="1189"/>
      <c r="FM3" s="1189"/>
      <c r="FN3" s="1189"/>
      <c r="FO3" s="1189"/>
      <c r="FP3" s="1189"/>
      <c r="FQ3" s="1189"/>
      <c r="FR3" s="1189"/>
      <c r="FS3" s="1189"/>
      <c r="FT3" s="1189"/>
      <c r="FU3" s="1189"/>
      <c r="FV3" s="1189"/>
      <c r="FW3" s="1189"/>
      <c r="FX3" s="1189"/>
      <c r="FY3" s="1189"/>
      <c r="FZ3" s="1189"/>
      <c r="GA3" s="1189"/>
      <c r="GB3" s="1189"/>
      <c r="GC3" s="1189"/>
      <c r="GD3" s="1189"/>
      <c r="GE3" s="1189"/>
      <c r="GF3" s="1189"/>
      <c r="GG3" s="1189"/>
      <c r="GH3" s="1189"/>
      <c r="GI3" s="1189"/>
      <c r="GJ3" s="1189"/>
      <c r="GK3" s="1189"/>
      <c r="GL3" s="1189"/>
      <c r="GM3" s="1189"/>
      <c r="GN3" s="1189"/>
      <c r="GO3" s="1189"/>
      <c r="GP3" s="1189"/>
      <c r="GQ3" s="1189"/>
      <c r="GR3" s="1189"/>
      <c r="GS3" s="1189"/>
      <c r="GT3" s="1189"/>
      <c r="GU3" s="1189"/>
      <c r="GV3" s="1189"/>
      <c r="GW3" s="1189"/>
      <c r="GX3" s="1189"/>
      <c r="GY3" s="1189"/>
      <c r="GZ3" s="1189"/>
      <c r="HA3" s="1189"/>
      <c r="HB3" s="1189"/>
      <c r="HC3" s="1189"/>
      <c r="HD3" s="1189"/>
      <c r="HE3" s="1189"/>
      <c r="HF3" s="1189"/>
      <c r="HG3" s="1189"/>
      <c r="HH3" s="1189"/>
      <c r="HI3" s="1189"/>
      <c r="HJ3" s="1189"/>
      <c r="HK3" s="1189"/>
      <c r="HL3" s="1189"/>
      <c r="HM3" s="1189"/>
      <c r="HN3" s="1189"/>
      <c r="HO3" s="1189"/>
      <c r="HP3" s="1189"/>
      <c r="HQ3" s="1189"/>
      <c r="HR3" s="1189"/>
      <c r="HS3" s="1189"/>
      <c r="HT3" s="1189"/>
      <c r="HU3" s="1189"/>
      <c r="HV3" s="1189"/>
      <c r="HW3" s="1189"/>
      <c r="HX3" s="1189"/>
      <c r="HY3" s="1189"/>
      <c r="HZ3" s="1189"/>
      <c r="IA3" s="1189"/>
      <c r="IB3" s="1189"/>
      <c r="IC3" s="1189"/>
      <c r="ID3" s="1189"/>
      <c r="IE3" s="1189"/>
      <c r="IF3" s="1189"/>
      <c r="IG3" s="1189"/>
      <c r="IH3" s="1189"/>
      <c r="II3" s="1189"/>
      <c r="IJ3" s="1189"/>
      <c r="IK3" s="1189"/>
      <c r="IL3" s="1189"/>
      <c r="IM3" s="1189"/>
      <c r="IN3" s="1189"/>
      <c r="IO3" s="1189"/>
      <c r="IP3" s="1189"/>
      <c r="IQ3" s="1189"/>
      <c r="IR3" s="1189"/>
      <c r="IS3" s="1189"/>
      <c r="IT3" s="1189"/>
      <c r="IU3" s="1189"/>
      <c r="IV3" s="1189"/>
      <c r="IW3" s="1189"/>
      <c r="IX3" s="1189"/>
      <c r="IY3" s="1189"/>
      <c r="IZ3" s="1189"/>
      <c r="JA3" s="1189"/>
      <c r="JB3" s="1189"/>
      <c r="JC3" s="1189"/>
      <c r="JD3" s="1189"/>
      <c r="JE3" s="1189"/>
      <c r="JF3" s="1189"/>
      <c r="JG3" s="1189"/>
      <c r="JH3" s="1189"/>
      <c r="JI3" s="1189"/>
      <c r="JJ3" s="1189"/>
      <c r="JK3" s="1189"/>
      <c r="JL3" s="1189"/>
      <c r="JM3" s="1189"/>
      <c r="JN3" s="1189"/>
      <c r="JO3" s="1189"/>
      <c r="JP3" s="1189"/>
      <c r="JQ3" s="1189"/>
      <c r="JR3" s="1189"/>
      <c r="JS3" s="1189"/>
      <c r="JT3" s="1189"/>
      <c r="JU3" s="1189"/>
      <c r="JV3" s="1189"/>
      <c r="JW3" s="1189"/>
      <c r="JX3" s="1189"/>
      <c r="JY3" s="1189"/>
      <c r="JZ3" s="1189"/>
      <c r="KA3" s="1189"/>
      <c r="KB3" s="1189"/>
      <c r="KC3" s="1189"/>
      <c r="KD3" s="1189"/>
      <c r="KE3" s="1189"/>
      <c r="KF3" s="1189"/>
      <c r="KG3" s="1189"/>
      <c r="KH3" s="1189"/>
      <c r="KI3" s="1189"/>
      <c r="KJ3" s="1189"/>
      <c r="KK3" s="1189"/>
      <c r="KL3" s="1189"/>
      <c r="KM3" s="1189"/>
      <c r="KN3" s="1189"/>
      <c r="KO3" s="1189"/>
      <c r="KP3" s="1189"/>
      <c r="KQ3" s="1189"/>
      <c r="KR3" s="1189"/>
      <c r="KS3" s="1189"/>
      <c r="KT3" s="1189"/>
      <c r="KU3" s="1189"/>
      <c r="KV3" s="1189"/>
      <c r="KW3" s="1189"/>
      <c r="KX3" s="1189"/>
      <c r="KY3" s="1189"/>
      <c r="KZ3" s="1189"/>
      <c r="LA3" s="1189"/>
      <c r="LB3" s="1189"/>
      <c r="LC3" s="1189"/>
      <c r="LD3" s="1189"/>
      <c r="LE3" s="1189"/>
      <c r="LF3" s="1189"/>
      <c r="LG3" s="1189"/>
      <c r="LH3" s="1189"/>
      <c r="LI3" s="1189"/>
      <c r="LJ3" s="1189"/>
      <c r="LK3" s="1189"/>
      <c r="LL3" s="1189"/>
      <c r="LM3" s="1202"/>
    </row>
    <row r="4" s="1013" customFormat="1" ht="37" customHeight="1" spans="1:51">
      <c r="A4" s="1040" t="s">
        <v>19</v>
      </c>
      <c r="B4" s="1041" t="s">
        <v>20</v>
      </c>
      <c r="C4" s="1041" t="s">
        <v>21</v>
      </c>
      <c r="D4" s="1041" t="s">
        <v>22</v>
      </c>
      <c r="E4" s="1042" t="s">
        <v>23</v>
      </c>
      <c r="F4" s="1042" t="s">
        <v>24</v>
      </c>
      <c r="G4" s="1042" t="s">
        <v>25</v>
      </c>
      <c r="H4" s="1041" t="s">
        <v>26</v>
      </c>
      <c r="I4" s="1063" t="s">
        <v>27</v>
      </c>
      <c r="J4" s="1064" t="s">
        <v>1707</v>
      </c>
      <c r="K4" s="1063" t="s">
        <v>1708</v>
      </c>
      <c r="L4" s="1041" t="s">
        <v>1709</v>
      </c>
      <c r="M4" s="1041" t="s">
        <v>31</v>
      </c>
      <c r="N4" s="1042" t="s">
        <v>32</v>
      </c>
      <c r="O4" s="1042" t="s">
        <v>33</v>
      </c>
      <c r="P4" s="1065" t="s">
        <v>34</v>
      </c>
      <c r="Q4" s="1091" t="s">
        <v>35</v>
      </c>
      <c r="R4" s="1092" t="s">
        <v>40</v>
      </c>
      <c r="S4" s="1092" t="s">
        <v>4</v>
      </c>
      <c r="T4" s="1093" t="s">
        <v>42</v>
      </c>
      <c r="U4" s="1093" t="s">
        <v>43</v>
      </c>
      <c r="V4" s="1093" t="s">
        <v>44</v>
      </c>
      <c r="W4" s="1094" t="s">
        <v>45</v>
      </c>
      <c r="X4" s="1095" t="s">
        <v>46</v>
      </c>
      <c r="Y4" s="1122" t="s">
        <v>47</v>
      </c>
      <c r="Z4" s="1041" t="s">
        <v>1711</v>
      </c>
      <c r="AA4" s="1041" t="s">
        <v>1712</v>
      </c>
      <c r="AB4" s="1123" t="s">
        <v>1713</v>
      </c>
      <c r="AC4" s="1124" t="s">
        <v>51</v>
      </c>
      <c r="AD4" s="1125" t="s">
        <v>52</v>
      </c>
      <c r="AE4" s="1125" t="s">
        <v>1714</v>
      </c>
      <c r="AF4" s="1125" t="s">
        <v>1715</v>
      </c>
      <c r="AG4" s="1042" t="s">
        <v>1716</v>
      </c>
      <c r="AH4" s="1149" t="s">
        <v>2827</v>
      </c>
      <c r="AI4" s="1149" t="s">
        <v>59</v>
      </c>
      <c r="AJ4" s="1149" t="s">
        <v>60</v>
      </c>
      <c r="AK4" s="1149" t="s">
        <v>61</v>
      </c>
      <c r="AL4" s="1149" t="s">
        <v>62</v>
      </c>
      <c r="AM4" s="1150" t="s">
        <v>63</v>
      </c>
      <c r="AN4" s="1151" t="s">
        <v>64</v>
      </c>
      <c r="AO4" s="1172"/>
      <c r="AP4" s="1173"/>
      <c r="AQ4" s="1173"/>
      <c r="AR4" s="1173"/>
      <c r="AS4" s="1173"/>
      <c r="AT4" s="1175"/>
      <c r="AU4" s="1424" t="s">
        <v>5927</v>
      </c>
      <c r="AV4" s="1176"/>
      <c r="AW4" s="1190"/>
      <c r="AX4" s="1191"/>
      <c r="AY4" s="1191"/>
    </row>
    <row r="5" s="1014" customFormat="1" ht="47" customHeight="1" spans="1:325">
      <c r="A5" s="1043">
        <v>45965</v>
      </c>
      <c r="B5" s="1044" t="s">
        <v>74</v>
      </c>
      <c r="C5" s="1045"/>
      <c r="D5" s="1046" t="s">
        <v>4518</v>
      </c>
      <c r="E5" s="1047" t="s">
        <v>2830</v>
      </c>
      <c r="F5" s="1046"/>
      <c r="G5" s="1048"/>
      <c r="H5" s="1048" t="s">
        <v>5928</v>
      </c>
      <c r="I5" s="1066"/>
      <c r="J5" s="1067">
        <v>600</v>
      </c>
      <c r="K5" s="1270">
        <v>0</v>
      </c>
      <c r="L5" s="1068">
        <v>6</v>
      </c>
      <c r="M5" s="1068">
        <f>J5/L5</f>
        <v>100</v>
      </c>
      <c r="N5" s="1069"/>
      <c r="O5" s="1069"/>
      <c r="P5" s="1070"/>
      <c r="Q5" s="1096"/>
      <c r="R5" s="1097"/>
      <c r="S5" s="1097"/>
      <c r="T5" s="1098"/>
      <c r="U5" s="1099"/>
      <c r="V5" s="1098"/>
      <c r="W5" s="1100"/>
      <c r="X5" s="1099"/>
      <c r="Y5" s="1126"/>
      <c r="Z5" s="1127" t="s">
        <v>83</v>
      </c>
      <c r="AA5" s="1128"/>
      <c r="AB5" s="1129"/>
      <c r="AC5" s="1130"/>
      <c r="AD5" s="1131"/>
      <c r="AE5" s="1131"/>
      <c r="AF5" s="1131"/>
      <c r="AG5" s="1152"/>
      <c r="AH5" s="1153"/>
      <c r="AI5" s="1153"/>
      <c r="AJ5" s="1153"/>
      <c r="AK5" s="1153"/>
      <c r="AL5" s="1153"/>
      <c r="AM5" s="1154"/>
      <c r="AN5" s="1153"/>
      <c r="AO5" s="1177"/>
      <c r="AP5" s="1178"/>
      <c r="AQ5" s="1178"/>
      <c r="AR5" s="1178"/>
      <c r="AS5" s="1178"/>
      <c r="AT5" s="1178"/>
      <c r="AU5" s="1192"/>
      <c r="AV5" s="1180"/>
      <c r="AW5" s="1192"/>
      <c r="AX5" s="1030"/>
      <c r="AY5" s="1013"/>
      <c r="AZ5" s="1193"/>
      <c r="BA5" s="1193"/>
      <c r="BB5" s="1193"/>
      <c r="BC5" s="1193"/>
      <c r="BD5" s="1193"/>
      <c r="BE5" s="1193"/>
      <c r="BF5" s="1193"/>
      <c r="BG5" s="1193"/>
      <c r="BH5" s="1193"/>
      <c r="BI5" s="1193"/>
      <c r="BJ5" s="1193"/>
      <c r="BK5" s="1193"/>
      <c r="BL5" s="1193"/>
      <c r="BM5" s="1193"/>
      <c r="BN5" s="1193"/>
      <c r="BO5" s="1193"/>
      <c r="BP5" s="1193"/>
      <c r="BQ5" s="1193"/>
      <c r="BR5" s="1193"/>
      <c r="BS5" s="1193"/>
      <c r="BT5" s="1193"/>
      <c r="BU5" s="1193"/>
      <c r="BV5" s="1193"/>
      <c r="BW5" s="1193"/>
      <c r="BX5" s="1193"/>
      <c r="BY5" s="1193"/>
      <c r="BZ5" s="1193"/>
      <c r="CA5" s="1193"/>
      <c r="CB5" s="1193"/>
      <c r="CC5" s="1193"/>
      <c r="CD5" s="1193"/>
      <c r="CE5" s="1193"/>
      <c r="CF5" s="1193"/>
      <c r="CG5" s="1193"/>
      <c r="CH5" s="1193"/>
      <c r="CI5" s="1193"/>
      <c r="CJ5" s="1193"/>
      <c r="CK5" s="1193"/>
      <c r="CL5" s="1193"/>
      <c r="CM5" s="1193"/>
      <c r="CN5" s="1193"/>
      <c r="CO5" s="1193"/>
      <c r="CP5" s="1193"/>
      <c r="CQ5" s="1193"/>
      <c r="CR5" s="1193"/>
      <c r="CS5" s="1193"/>
      <c r="CT5" s="1193"/>
      <c r="CU5" s="1193"/>
      <c r="CV5" s="1193"/>
      <c r="CW5" s="1193"/>
      <c r="CX5" s="1193"/>
      <c r="CY5" s="1193"/>
      <c r="CZ5" s="1193"/>
      <c r="DA5" s="1193"/>
      <c r="DB5" s="1193"/>
      <c r="DC5" s="1193"/>
      <c r="DD5" s="1193"/>
      <c r="DE5" s="1193"/>
      <c r="DF5" s="1193"/>
      <c r="DG5" s="1193"/>
      <c r="DH5" s="1193"/>
      <c r="DI5" s="1193"/>
      <c r="DJ5" s="1193"/>
      <c r="DK5" s="1193"/>
      <c r="DL5" s="1193"/>
      <c r="DM5" s="1193"/>
      <c r="DN5" s="1193"/>
      <c r="DO5" s="1193"/>
      <c r="DP5" s="1193"/>
      <c r="DQ5" s="1193"/>
      <c r="DR5" s="1193"/>
      <c r="DS5" s="1193"/>
      <c r="DT5" s="1193"/>
      <c r="DU5" s="1193"/>
      <c r="DV5" s="1193"/>
      <c r="DW5" s="1193"/>
      <c r="DX5" s="1193"/>
      <c r="DY5" s="1193"/>
      <c r="DZ5" s="1193"/>
      <c r="EA5" s="1193"/>
      <c r="EB5" s="1193"/>
      <c r="EC5" s="1193"/>
      <c r="ED5" s="1193"/>
      <c r="EE5" s="1193"/>
      <c r="EF5" s="1193"/>
      <c r="EG5" s="1193"/>
      <c r="EH5" s="1193"/>
      <c r="EI5" s="1193"/>
      <c r="EJ5" s="1193"/>
      <c r="EK5" s="1193"/>
      <c r="EL5" s="1193"/>
      <c r="EM5" s="1193"/>
      <c r="EN5" s="1193"/>
      <c r="EO5" s="1193"/>
      <c r="EP5" s="1193"/>
      <c r="EQ5" s="1193"/>
      <c r="ER5" s="1193"/>
      <c r="ES5" s="1193"/>
      <c r="ET5" s="1193"/>
      <c r="EU5" s="1193"/>
      <c r="EV5" s="1193"/>
      <c r="EW5" s="1193"/>
      <c r="EX5" s="1193"/>
      <c r="EY5" s="1193"/>
      <c r="EZ5" s="1193"/>
      <c r="FA5" s="1193"/>
      <c r="FB5" s="1193"/>
      <c r="FC5" s="1193"/>
      <c r="FD5" s="1193"/>
      <c r="FE5" s="1193"/>
      <c r="FF5" s="1193"/>
      <c r="FG5" s="1193"/>
      <c r="FH5" s="1193"/>
      <c r="FI5" s="1193"/>
      <c r="FJ5" s="1193"/>
      <c r="FK5" s="1193"/>
      <c r="FL5" s="1193"/>
      <c r="FM5" s="1193"/>
      <c r="FN5" s="1193"/>
      <c r="FO5" s="1193"/>
      <c r="FP5" s="1193"/>
      <c r="FQ5" s="1193"/>
      <c r="FR5" s="1193"/>
      <c r="FS5" s="1193"/>
      <c r="FT5" s="1193"/>
      <c r="FU5" s="1193"/>
      <c r="FV5" s="1193"/>
      <c r="FW5" s="1193"/>
      <c r="FX5" s="1193"/>
      <c r="FY5" s="1193"/>
      <c r="FZ5" s="1193"/>
      <c r="GA5" s="1193"/>
      <c r="GB5" s="1193"/>
      <c r="GC5" s="1193"/>
      <c r="GD5" s="1193"/>
      <c r="GE5" s="1193"/>
      <c r="GF5" s="1193"/>
      <c r="GG5" s="1193"/>
      <c r="GH5" s="1193"/>
      <c r="GI5" s="1193"/>
      <c r="GJ5" s="1193"/>
      <c r="GK5" s="1193"/>
      <c r="GL5" s="1193"/>
      <c r="GM5" s="1193"/>
      <c r="GN5" s="1193"/>
      <c r="GO5" s="1193"/>
      <c r="GP5" s="1193"/>
      <c r="GQ5" s="1193"/>
      <c r="GR5" s="1193"/>
      <c r="GS5" s="1193"/>
      <c r="GT5" s="1193"/>
      <c r="GU5" s="1193"/>
      <c r="GV5" s="1193"/>
      <c r="GW5" s="1193"/>
      <c r="GX5" s="1193"/>
      <c r="GY5" s="1193"/>
      <c r="GZ5" s="1193"/>
      <c r="HA5" s="1193"/>
      <c r="HB5" s="1193"/>
      <c r="HC5" s="1193"/>
      <c r="HD5" s="1193"/>
      <c r="HE5" s="1193"/>
      <c r="HF5" s="1193"/>
      <c r="HG5" s="1193"/>
      <c r="HH5" s="1193"/>
      <c r="HI5" s="1193"/>
      <c r="HJ5" s="1193"/>
      <c r="HK5" s="1193"/>
      <c r="HL5" s="1193"/>
      <c r="HM5" s="1193"/>
      <c r="HN5" s="1193"/>
      <c r="HO5" s="1193"/>
      <c r="HP5" s="1193"/>
      <c r="HQ5" s="1193"/>
      <c r="HR5" s="1193"/>
      <c r="HS5" s="1193"/>
      <c r="HT5" s="1193"/>
      <c r="HU5" s="1193"/>
      <c r="HV5" s="1193"/>
      <c r="HW5" s="1193"/>
      <c r="HX5" s="1193"/>
      <c r="HY5" s="1193"/>
      <c r="HZ5" s="1193"/>
      <c r="IA5" s="1193"/>
      <c r="IB5" s="1193"/>
      <c r="IC5" s="1193"/>
      <c r="ID5" s="1193"/>
      <c r="IE5" s="1193"/>
      <c r="IF5" s="1193"/>
      <c r="IG5" s="1193"/>
      <c r="IH5" s="1193"/>
      <c r="II5" s="1193"/>
      <c r="IJ5" s="1193"/>
      <c r="IK5" s="1193"/>
      <c r="IL5" s="1193"/>
      <c r="IM5" s="1193"/>
      <c r="IN5" s="1193"/>
      <c r="IO5" s="1193"/>
      <c r="IP5" s="1193"/>
      <c r="IQ5" s="1193"/>
      <c r="IR5" s="1193"/>
      <c r="IS5" s="1193"/>
      <c r="IT5" s="1193"/>
      <c r="IU5" s="1193"/>
      <c r="IV5" s="1193"/>
      <c r="IW5" s="1193"/>
      <c r="IX5" s="1193"/>
      <c r="IY5" s="1193"/>
      <c r="IZ5" s="1193"/>
      <c r="JA5" s="1193"/>
      <c r="JB5" s="1193"/>
      <c r="JC5" s="1193"/>
      <c r="JD5" s="1193"/>
      <c r="JE5" s="1193"/>
      <c r="JF5" s="1193"/>
      <c r="JG5" s="1193"/>
      <c r="JH5" s="1193"/>
      <c r="JI5" s="1193"/>
      <c r="JJ5" s="1193"/>
      <c r="JK5" s="1193"/>
      <c r="JL5" s="1193"/>
      <c r="JM5" s="1193"/>
      <c r="JN5" s="1193"/>
      <c r="JO5" s="1193"/>
      <c r="JP5" s="1193"/>
      <c r="JQ5" s="1193"/>
      <c r="JR5" s="1193"/>
      <c r="JS5" s="1193"/>
      <c r="JT5" s="1193"/>
      <c r="JU5" s="1193"/>
      <c r="JV5" s="1193"/>
      <c r="JW5" s="1193"/>
      <c r="JX5" s="1193"/>
      <c r="JY5" s="1193"/>
      <c r="JZ5" s="1193"/>
      <c r="KA5" s="1193"/>
      <c r="KB5" s="1193"/>
      <c r="KC5" s="1193"/>
      <c r="KD5" s="1193"/>
      <c r="KE5" s="1193"/>
      <c r="KF5" s="1193"/>
      <c r="KG5" s="1193"/>
      <c r="KH5" s="1193"/>
      <c r="KI5" s="1193"/>
      <c r="KJ5" s="1193"/>
      <c r="KK5" s="1193"/>
      <c r="KL5" s="1193"/>
      <c r="KM5" s="1193"/>
      <c r="KN5" s="1193"/>
      <c r="KO5" s="1193"/>
      <c r="KP5" s="1193"/>
      <c r="KQ5" s="1193"/>
      <c r="KR5" s="1193"/>
      <c r="KS5" s="1193"/>
      <c r="KT5" s="1193"/>
      <c r="KU5" s="1193"/>
      <c r="KV5" s="1193"/>
      <c r="KW5" s="1193"/>
      <c r="KX5" s="1193"/>
      <c r="KY5" s="1193"/>
      <c r="KZ5" s="1193"/>
      <c r="LA5" s="1193"/>
      <c r="LB5" s="1193"/>
      <c r="LC5" s="1193"/>
      <c r="LD5" s="1193"/>
      <c r="LE5" s="1193"/>
      <c r="LF5" s="1200"/>
      <c r="LG5" s="1200"/>
      <c r="LH5" s="1200"/>
      <c r="LI5" s="1200"/>
      <c r="LJ5" s="1200"/>
      <c r="LK5" s="1200"/>
      <c r="LL5" s="1200"/>
      <c r="LM5" s="1203"/>
    </row>
    <row r="6" s="1014" customFormat="1" ht="47" customHeight="1" spans="1:325">
      <c r="A6" s="1043">
        <v>45974</v>
      </c>
      <c r="B6" s="1044"/>
      <c r="C6" s="1045"/>
      <c r="D6" s="1046" t="s">
        <v>5929</v>
      </c>
      <c r="E6" s="1047"/>
      <c r="F6" s="1046"/>
      <c r="G6" s="1048"/>
      <c r="H6" s="1048" t="s">
        <v>5928</v>
      </c>
      <c r="I6" s="1066"/>
      <c r="J6" s="1067">
        <v>360</v>
      </c>
      <c r="K6" s="1270">
        <v>0</v>
      </c>
      <c r="L6" s="1068">
        <v>6</v>
      </c>
      <c r="M6" s="1068">
        <f>J6/L6</f>
        <v>60</v>
      </c>
      <c r="N6" s="1069"/>
      <c r="O6" s="1069"/>
      <c r="P6" s="1070"/>
      <c r="Q6" s="1096"/>
      <c r="R6" s="1097"/>
      <c r="S6" s="1097"/>
      <c r="T6" s="1098"/>
      <c r="U6" s="1099"/>
      <c r="V6" s="1098"/>
      <c r="W6" s="1100"/>
      <c r="X6" s="1099"/>
      <c r="Y6" s="1126" t="s">
        <v>5930</v>
      </c>
      <c r="Z6" s="1127" t="s">
        <v>96</v>
      </c>
      <c r="AA6" s="1128"/>
      <c r="AB6" s="1129"/>
      <c r="AC6" s="1130"/>
      <c r="AD6" s="1131"/>
      <c r="AE6" s="1131"/>
      <c r="AF6" s="1131"/>
      <c r="AG6" s="1152"/>
      <c r="AH6" s="1153"/>
      <c r="AI6" s="1153"/>
      <c r="AJ6" s="1153"/>
      <c r="AK6" s="1153"/>
      <c r="AL6" s="1153"/>
      <c r="AM6" s="1154"/>
      <c r="AN6" s="1153"/>
      <c r="AO6" s="1177">
        <f>J6/6*23/24</f>
        <v>57.5</v>
      </c>
      <c r="AP6" s="1177"/>
      <c r="AQ6" s="1178"/>
      <c r="AR6" s="1178"/>
      <c r="AS6" s="1178"/>
      <c r="AT6" s="1178"/>
      <c r="AU6" s="1192"/>
      <c r="AV6" s="1180"/>
      <c r="AW6" s="1192"/>
      <c r="AX6" s="1030"/>
      <c r="AY6" s="1013"/>
      <c r="AZ6" s="1193"/>
      <c r="BA6" s="1193"/>
      <c r="BB6" s="1193"/>
      <c r="BC6" s="1193"/>
      <c r="BD6" s="1193"/>
      <c r="BE6" s="1193"/>
      <c r="BF6" s="1193"/>
      <c r="BG6" s="1193"/>
      <c r="BH6" s="1193"/>
      <c r="BI6" s="1193"/>
      <c r="BJ6" s="1193"/>
      <c r="BK6" s="1193"/>
      <c r="BL6" s="1193"/>
      <c r="BM6" s="1193"/>
      <c r="BN6" s="1193"/>
      <c r="BO6" s="1193"/>
      <c r="BP6" s="1193"/>
      <c r="BQ6" s="1193"/>
      <c r="BR6" s="1193"/>
      <c r="BS6" s="1193"/>
      <c r="BT6" s="1193"/>
      <c r="BU6" s="1193"/>
      <c r="BV6" s="1193"/>
      <c r="BW6" s="1193"/>
      <c r="BX6" s="1193"/>
      <c r="BY6" s="1193"/>
      <c r="BZ6" s="1193"/>
      <c r="CA6" s="1193"/>
      <c r="CB6" s="1193"/>
      <c r="CC6" s="1193"/>
      <c r="CD6" s="1193"/>
      <c r="CE6" s="1193"/>
      <c r="CF6" s="1193"/>
      <c r="CG6" s="1193"/>
      <c r="CH6" s="1193"/>
      <c r="CI6" s="1193"/>
      <c r="CJ6" s="1193"/>
      <c r="CK6" s="1193"/>
      <c r="CL6" s="1193"/>
      <c r="CM6" s="1193"/>
      <c r="CN6" s="1193"/>
      <c r="CO6" s="1193"/>
      <c r="CP6" s="1193"/>
      <c r="CQ6" s="1193"/>
      <c r="CR6" s="1193"/>
      <c r="CS6" s="1193"/>
      <c r="CT6" s="1193"/>
      <c r="CU6" s="1193"/>
      <c r="CV6" s="1193"/>
      <c r="CW6" s="1193"/>
      <c r="CX6" s="1193"/>
      <c r="CY6" s="1193"/>
      <c r="CZ6" s="1193"/>
      <c r="DA6" s="1193"/>
      <c r="DB6" s="1193"/>
      <c r="DC6" s="1193"/>
      <c r="DD6" s="1193"/>
      <c r="DE6" s="1193"/>
      <c r="DF6" s="1193"/>
      <c r="DG6" s="1193"/>
      <c r="DH6" s="1193"/>
      <c r="DI6" s="1193"/>
      <c r="DJ6" s="1193"/>
      <c r="DK6" s="1193"/>
      <c r="DL6" s="1193"/>
      <c r="DM6" s="1193"/>
      <c r="DN6" s="1193"/>
      <c r="DO6" s="1193"/>
      <c r="DP6" s="1193"/>
      <c r="DQ6" s="1193"/>
      <c r="DR6" s="1193"/>
      <c r="DS6" s="1193"/>
      <c r="DT6" s="1193"/>
      <c r="DU6" s="1193"/>
      <c r="DV6" s="1193"/>
      <c r="DW6" s="1193"/>
      <c r="DX6" s="1193"/>
      <c r="DY6" s="1193"/>
      <c r="DZ6" s="1193"/>
      <c r="EA6" s="1193"/>
      <c r="EB6" s="1193"/>
      <c r="EC6" s="1193"/>
      <c r="ED6" s="1193"/>
      <c r="EE6" s="1193"/>
      <c r="EF6" s="1193"/>
      <c r="EG6" s="1193"/>
      <c r="EH6" s="1193"/>
      <c r="EI6" s="1193"/>
      <c r="EJ6" s="1193"/>
      <c r="EK6" s="1193"/>
      <c r="EL6" s="1193"/>
      <c r="EM6" s="1193"/>
      <c r="EN6" s="1193"/>
      <c r="EO6" s="1193"/>
      <c r="EP6" s="1193"/>
      <c r="EQ6" s="1193"/>
      <c r="ER6" s="1193"/>
      <c r="ES6" s="1193"/>
      <c r="ET6" s="1193"/>
      <c r="EU6" s="1193"/>
      <c r="EV6" s="1193"/>
      <c r="EW6" s="1193"/>
      <c r="EX6" s="1193"/>
      <c r="EY6" s="1193"/>
      <c r="EZ6" s="1193"/>
      <c r="FA6" s="1193"/>
      <c r="FB6" s="1193"/>
      <c r="FC6" s="1193"/>
      <c r="FD6" s="1193"/>
      <c r="FE6" s="1193"/>
      <c r="FF6" s="1193"/>
      <c r="FG6" s="1193"/>
      <c r="FH6" s="1193"/>
      <c r="FI6" s="1193"/>
      <c r="FJ6" s="1193"/>
      <c r="FK6" s="1193"/>
      <c r="FL6" s="1193"/>
      <c r="FM6" s="1193"/>
      <c r="FN6" s="1193"/>
      <c r="FO6" s="1193"/>
      <c r="FP6" s="1193"/>
      <c r="FQ6" s="1193"/>
      <c r="FR6" s="1193"/>
      <c r="FS6" s="1193"/>
      <c r="FT6" s="1193"/>
      <c r="FU6" s="1193"/>
      <c r="FV6" s="1193"/>
      <c r="FW6" s="1193"/>
      <c r="FX6" s="1193"/>
      <c r="FY6" s="1193"/>
      <c r="FZ6" s="1193"/>
      <c r="GA6" s="1193"/>
      <c r="GB6" s="1193"/>
      <c r="GC6" s="1193"/>
      <c r="GD6" s="1193"/>
      <c r="GE6" s="1193"/>
      <c r="GF6" s="1193"/>
      <c r="GG6" s="1193"/>
      <c r="GH6" s="1193"/>
      <c r="GI6" s="1193"/>
      <c r="GJ6" s="1193"/>
      <c r="GK6" s="1193"/>
      <c r="GL6" s="1193"/>
      <c r="GM6" s="1193"/>
      <c r="GN6" s="1193"/>
      <c r="GO6" s="1193"/>
      <c r="GP6" s="1193"/>
      <c r="GQ6" s="1193"/>
      <c r="GR6" s="1193"/>
      <c r="GS6" s="1193"/>
      <c r="GT6" s="1193"/>
      <c r="GU6" s="1193"/>
      <c r="GV6" s="1193"/>
      <c r="GW6" s="1193"/>
      <c r="GX6" s="1193"/>
      <c r="GY6" s="1193"/>
      <c r="GZ6" s="1193"/>
      <c r="HA6" s="1193"/>
      <c r="HB6" s="1193"/>
      <c r="HC6" s="1193"/>
      <c r="HD6" s="1193"/>
      <c r="HE6" s="1193"/>
      <c r="HF6" s="1193"/>
      <c r="HG6" s="1193"/>
      <c r="HH6" s="1193"/>
      <c r="HI6" s="1193"/>
      <c r="HJ6" s="1193"/>
      <c r="HK6" s="1193"/>
      <c r="HL6" s="1193"/>
      <c r="HM6" s="1193"/>
      <c r="HN6" s="1193"/>
      <c r="HO6" s="1193"/>
      <c r="HP6" s="1193"/>
      <c r="HQ6" s="1193"/>
      <c r="HR6" s="1193"/>
      <c r="HS6" s="1193"/>
      <c r="HT6" s="1193"/>
      <c r="HU6" s="1193"/>
      <c r="HV6" s="1193"/>
      <c r="HW6" s="1193"/>
      <c r="HX6" s="1193"/>
      <c r="HY6" s="1193"/>
      <c r="HZ6" s="1193"/>
      <c r="IA6" s="1193"/>
      <c r="IB6" s="1193"/>
      <c r="IC6" s="1193"/>
      <c r="ID6" s="1193"/>
      <c r="IE6" s="1193"/>
      <c r="IF6" s="1193"/>
      <c r="IG6" s="1193"/>
      <c r="IH6" s="1193"/>
      <c r="II6" s="1193"/>
      <c r="IJ6" s="1193"/>
      <c r="IK6" s="1193"/>
      <c r="IL6" s="1193"/>
      <c r="IM6" s="1193"/>
      <c r="IN6" s="1193"/>
      <c r="IO6" s="1193"/>
      <c r="IP6" s="1193"/>
      <c r="IQ6" s="1193"/>
      <c r="IR6" s="1193"/>
      <c r="IS6" s="1193"/>
      <c r="IT6" s="1193"/>
      <c r="IU6" s="1193"/>
      <c r="IV6" s="1193"/>
      <c r="IW6" s="1193"/>
      <c r="IX6" s="1193"/>
      <c r="IY6" s="1193"/>
      <c r="IZ6" s="1193"/>
      <c r="JA6" s="1193"/>
      <c r="JB6" s="1193"/>
      <c r="JC6" s="1193"/>
      <c r="JD6" s="1193"/>
      <c r="JE6" s="1193"/>
      <c r="JF6" s="1193"/>
      <c r="JG6" s="1193"/>
      <c r="JH6" s="1193"/>
      <c r="JI6" s="1193"/>
      <c r="JJ6" s="1193"/>
      <c r="JK6" s="1193"/>
      <c r="JL6" s="1193"/>
      <c r="JM6" s="1193"/>
      <c r="JN6" s="1193"/>
      <c r="JO6" s="1193"/>
      <c r="JP6" s="1193"/>
      <c r="JQ6" s="1193"/>
      <c r="JR6" s="1193"/>
      <c r="JS6" s="1193"/>
      <c r="JT6" s="1193"/>
      <c r="JU6" s="1193"/>
      <c r="JV6" s="1193"/>
      <c r="JW6" s="1193"/>
      <c r="JX6" s="1193"/>
      <c r="JY6" s="1193"/>
      <c r="JZ6" s="1193"/>
      <c r="KA6" s="1193"/>
      <c r="KB6" s="1193"/>
      <c r="KC6" s="1193"/>
      <c r="KD6" s="1193"/>
      <c r="KE6" s="1193"/>
      <c r="KF6" s="1193"/>
      <c r="KG6" s="1193"/>
      <c r="KH6" s="1193"/>
      <c r="KI6" s="1193"/>
      <c r="KJ6" s="1193"/>
      <c r="KK6" s="1193"/>
      <c r="KL6" s="1193"/>
      <c r="KM6" s="1193"/>
      <c r="KN6" s="1193"/>
      <c r="KO6" s="1193"/>
      <c r="KP6" s="1193"/>
      <c r="KQ6" s="1193"/>
      <c r="KR6" s="1193"/>
      <c r="KS6" s="1193"/>
      <c r="KT6" s="1193"/>
      <c r="KU6" s="1193"/>
      <c r="KV6" s="1193"/>
      <c r="KW6" s="1193"/>
      <c r="KX6" s="1193"/>
      <c r="KY6" s="1193"/>
      <c r="KZ6" s="1193"/>
      <c r="LA6" s="1193"/>
      <c r="LB6" s="1193"/>
      <c r="LC6" s="1193"/>
      <c r="LD6" s="1193"/>
      <c r="LE6" s="1193"/>
      <c r="LF6" s="1200"/>
      <c r="LG6" s="1200"/>
      <c r="LH6" s="1200"/>
      <c r="LI6" s="1200"/>
      <c r="LJ6" s="1200"/>
      <c r="LK6" s="1200"/>
      <c r="LL6" s="1200"/>
      <c r="LM6" s="1203"/>
    </row>
    <row r="7" s="1219" customFormat="1" ht="47" customHeight="1" spans="1:325">
      <c r="A7" s="1225">
        <v>45982</v>
      </c>
      <c r="B7" s="1226" t="s">
        <v>713</v>
      </c>
      <c r="C7" s="1227" t="s">
        <v>115</v>
      </c>
      <c r="D7" s="1228">
        <v>4500186588</v>
      </c>
      <c r="E7" s="1229"/>
      <c r="F7" s="1230" t="s">
        <v>5931</v>
      </c>
      <c r="G7" s="1230"/>
      <c r="H7" s="1230" t="s">
        <v>5928</v>
      </c>
      <c r="I7" s="1271" t="s">
        <v>5932</v>
      </c>
      <c r="J7" s="1272">
        <v>984</v>
      </c>
      <c r="K7" s="1273">
        <v>0</v>
      </c>
      <c r="L7" s="1273">
        <v>24</v>
      </c>
      <c r="M7" s="1273">
        <f>J7/L7</f>
        <v>41</v>
      </c>
      <c r="N7" s="1274">
        <v>45993</v>
      </c>
      <c r="O7" s="1274">
        <v>45992</v>
      </c>
      <c r="P7" s="1275"/>
      <c r="Q7" s="1309" t="s">
        <v>78</v>
      </c>
      <c r="R7" s="1310" t="s">
        <v>5933</v>
      </c>
      <c r="S7" s="1310"/>
      <c r="T7" s="1311" t="s">
        <v>287</v>
      </c>
      <c r="U7" s="1312" t="s">
        <v>88</v>
      </c>
      <c r="V7" s="1311" t="s">
        <v>2727</v>
      </c>
      <c r="W7" s="1313"/>
      <c r="X7" s="1312"/>
      <c r="Y7" s="1357" t="s">
        <v>5934</v>
      </c>
      <c r="Z7" s="1358" t="s">
        <v>172</v>
      </c>
      <c r="AA7" s="1359">
        <v>1.55</v>
      </c>
      <c r="AB7" s="1360">
        <f>AA7*J7</f>
        <v>1525.2</v>
      </c>
      <c r="AC7" s="1361"/>
      <c r="AD7" s="1362"/>
      <c r="AE7" s="1362"/>
      <c r="AF7" s="1362">
        <f>J7</f>
        <v>984</v>
      </c>
      <c r="AG7" s="1401"/>
      <c r="AH7" s="1402">
        <f>J7/6</f>
        <v>164</v>
      </c>
      <c r="AI7" s="1402"/>
      <c r="AJ7" s="1402"/>
      <c r="AK7" s="1402"/>
      <c r="AL7" s="1402" t="s">
        <v>1519</v>
      </c>
      <c r="AM7" s="1403"/>
      <c r="AN7" s="1402">
        <v>984</v>
      </c>
      <c r="AO7" s="1425">
        <f>J7/6*23/24</f>
        <v>157.166666666667</v>
      </c>
      <c r="AP7" s="1426">
        <f>J7/6*23/24</f>
        <v>157.166666666667</v>
      </c>
      <c r="AQ7" s="1426">
        <f>J7/6*23/24</f>
        <v>157.166666666667</v>
      </c>
      <c r="AR7" s="1426">
        <f>J7/6*23/24</f>
        <v>157.166666666667</v>
      </c>
      <c r="AS7" s="1426">
        <f>J7/6*23/24</f>
        <v>157.166666666667</v>
      </c>
      <c r="AT7" s="1426">
        <f>J7/6*23/24</f>
        <v>157.166666666667</v>
      </c>
      <c r="AU7" s="1427">
        <f>J7/24</f>
        <v>41</v>
      </c>
      <c r="AV7" s="1428"/>
      <c r="AW7" s="1426" t="s">
        <v>5322</v>
      </c>
      <c r="AX7" s="1453"/>
      <c r="AY7" s="1454"/>
      <c r="AZ7" s="1455"/>
      <c r="BA7" s="1455"/>
      <c r="BB7" s="1455"/>
      <c r="BC7" s="1455"/>
      <c r="BD7" s="1455"/>
      <c r="BE7" s="1455"/>
      <c r="BF7" s="1455"/>
      <c r="BG7" s="1455"/>
      <c r="BH7" s="1455"/>
      <c r="BI7" s="1455"/>
      <c r="BJ7" s="1455"/>
      <c r="BK7" s="1455"/>
      <c r="BL7" s="1455"/>
      <c r="BM7" s="1455"/>
      <c r="BN7" s="1455"/>
      <c r="BO7" s="1455"/>
      <c r="BP7" s="1455"/>
      <c r="BQ7" s="1455"/>
      <c r="BR7" s="1455"/>
      <c r="BS7" s="1455"/>
      <c r="BT7" s="1455"/>
      <c r="BU7" s="1455"/>
      <c r="BV7" s="1455"/>
      <c r="BW7" s="1455"/>
      <c r="BX7" s="1455"/>
      <c r="BY7" s="1455"/>
      <c r="BZ7" s="1455"/>
      <c r="CA7" s="1455"/>
      <c r="CB7" s="1455"/>
      <c r="CC7" s="1455"/>
      <c r="CD7" s="1455"/>
      <c r="CE7" s="1455"/>
      <c r="CF7" s="1455"/>
      <c r="CG7" s="1455"/>
      <c r="CH7" s="1455"/>
      <c r="CI7" s="1455"/>
      <c r="CJ7" s="1455"/>
      <c r="CK7" s="1455"/>
      <c r="CL7" s="1455"/>
      <c r="CM7" s="1455"/>
      <c r="CN7" s="1455"/>
      <c r="CO7" s="1455"/>
      <c r="CP7" s="1455"/>
      <c r="CQ7" s="1455"/>
      <c r="CR7" s="1455"/>
      <c r="CS7" s="1455"/>
      <c r="CT7" s="1455"/>
      <c r="CU7" s="1455"/>
      <c r="CV7" s="1455"/>
      <c r="CW7" s="1455"/>
      <c r="CX7" s="1455"/>
      <c r="CY7" s="1455"/>
      <c r="CZ7" s="1455"/>
      <c r="DA7" s="1455"/>
      <c r="DB7" s="1455"/>
      <c r="DC7" s="1455"/>
      <c r="DD7" s="1455"/>
      <c r="DE7" s="1455"/>
      <c r="DF7" s="1455"/>
      <c r="DG7" s="1455"/>
      <c r="DH7" s="1455"/>
      <c r="DI7" s="1455"/>
      <c r="DJ7" s="1455"/>
      <c r="DK7" s="1455"/>
      <c r="DL7" s="1455"/>
      <c r="DM7" s="1455"/>
      <c r="DN7" s="1455"/>
      <c r="DO7" s="1455"/>
      <c r="DP7" s="1455"/>
      <c r="DQ7" s="1455"/>
      <c r="DR7" s="1455"/>
      <c r="DS7" s="1455"/>
      <c r="DT7" s="1455"/>
      <c r="DU7" s="1455"/>
      <c r="DV7" s="1455"/>
      <c r="DW7" s="1455"/>
      <c r="DX7" s="1455"/>
      <c r="DY7" s="1455"/>
      <c r="DZ7" s="1455"/>
      <c r="EA7" s="1455"/>
      <c r="EB7" s="1455"/>
      <c r="EC7" s="1455"/>
      <c r="ED7" s="1455"/>
      <c r="EE7" s="1455"/>
      <c r="EF7" s="1455"/>
      <c r="EG7" s="1455"/>
      <c r="EH7" s="1455"/>
      <c r="EI7" s="1455"/>
      <c r="EJ7" s="1455"/>
      <c r="EK7" s="1455"/>
      <c r="EL7" s="1455"/>
      <c r="EM7" s="1455"/>
      <c r="EN7" s="1455"/>
      <c r="EO7" s="1455"/>
      <c r="EP7" s="1455"/>
      <c r="EQ7" s="1455"/>
      <c r="ER7" s="1455"/>
      <c r="ES7" s="1455"/>
      <c r="ET7" s="1455"/>
      <c r="EU7" s="1455"/>
      <c r="EV7" s="1455"/>
      <c r="EW7" s="1455"/>
      <c r="EX7" s="1455"/>
      <c r="EY7" s="1455"/>
      <c r="EZ7" s="1455"/>
      <c r="FA7" s="1455"/>
      <c r="FB7" s="1455"/>
      <c r="FC7" s="1455"/>
      <c r="FD7" s="1455"/>
      <c r="FE7" s="1455"/>
      <c r="FF7" s="1455"/>
      <c r="FG7" s="1455"/>
      <c r="FH7" s="1455"/>
      <c r="FI7" s="1455"/>
      <c r="FJ7" s="1455"/>
      <c r="FK7" s="1455"/>
      <c r="FL7" s="1455"/>
      <c r="FM7" s="1455"/>
      <c r="FN7" s="1455"/>
      <c r="FO7" s="1455"/>
      <c r="FP7" s="1455"/>
      <c r="FQ7" s="1455"/>
      <c r="FR7" s="1455"/>
      <c r="FS7" s="1455"/>
      <c r="FT7" s="1455"/>
      <c r="FU7" s="1455"/>
      <c r="FV7" s="1455"/>
      <c r="FW7" s="1455"/>
      <c r="FX7" s="1455"/>
      <c r="FY7" s="1455"/>
      <c r="FZ7" s="1455"/>
      <c r="GA7" s="1455"/>
      <c r="GB7" s="1455"/>
      <c r="GC7" s="1455"/>
      <c r="GD7" s="1455"/>
      <c r="GE7" s="1455"/>
      <c r="GF7" s="1455"/>
      <c r="GG7" s="1455"/>
      <c r="GH7" s="1455"/>
      <c r="GI7" s="1455"/>
      <c r="GJ7" s="1455"/>
      <c r="GK7" s="1455"/>
      <c r="GL7" s="1455"/>
      <c r="GM7" s="1455"/>
      <c r="GN7" s="1455"/>
      <c r="GO7" s="1455"/>
      <c r="GP7" s="1455"/>
      <c r="GQ7" s="1455"/>
      <c r="GR7" s="1455"/>
      <c r="GS7" s="1455"/>
      <c r="GT7" s="1455"/>
      <c r="GU7" s="1455"/>
      <c r="GV7" s="1455"/>
      <c r="GW7" s="1455"/>
      <c r="GX7" s="1455"/>
      <c r="GY7" s="1455"/>
      <c r="GZ7" s="1455"/>
      <c r="HA7" s="1455"/>
      <c r="HB7" s="1455"/>
      <c r="HC7" s="1455"/>
      <c r="HD7" s="1455"/>
      <c r="HE7" s="1455"/>
      <c r="HF7" s="1455"/>
      <c r="HG7" s="1455"/>
      <c r="HH7" s="1455"/>
      <c r="HI7" s="1455"/>
      <c r="HJ7" s="1455"/>
      <c r="HK7" s="1455"/>
      <c r="HL7" s="1455"/>
      <c r="HM7" s="1455"/>
      <c r="HN7" s="1455"/>
      <c r="HO7" s="1455"/>
      <c r="HP7" s="1455"/>
      <c r="HQ7" s="1455"/>
      <c r="HR7" s="1455"/>
      <c r="HS7" s="1455"/>
      <c r="HT7" s="1455"/>
      <c r="HU7" s="1455"/>
      <c r="HV7" s="1455"/>
      <c r="HW7" s="1455"/>
      <c r="HX7" s="1455"/>
      <c r="HY7" s="1455"/>
      <c r="HZ7" s="1455"/>
      <c r="IA7" s="1455"/>
      <c r="IB7" s="1455"/>
      <c r="IC7" s="1455"/>
      <c r="ID7" s="1455"/>
      <c r="IE7" s="1455"/>
      <c r="IF7" s="1455"/>
      <c r="IG7" s="1455"/>
      <c r="IH7" s="1455"/>
      <c r="II7" s="1455"/>
      <c r="IJ7" s="1455"/>
      <c r="IK7" s="1455"/>
      <c r="IL7" s="1455"/>
      <c r="IM7" s="1455"/>
      <c r="IN7" s="1455"/>
      <c r="IO7" s="1455"/>
      <c r="IP7" s="1455"/>
      <c r="IQ7" s="1455"/>
      <c r="IR7" s="1455"/>
      <c r="IS7" s="1455"/>
      <c r="IT7" s="1455"/>
      <c r="IU7" s="1455"/>
      <c r="IV7" s="1455"/>
      <c r="IW7" s="1455"/>
      <c r="IX7" s="1455"/>
      <c r="IY7" s="1455"/>
      <c r="IZ7" s="1455"/>
      <c r="JA7" s="1455"/>
      <c r="JB7" s="1455"/>
      <c r="JC7" s="1455"/>
      <c r="JD7" s="1455"/>
      <c r="JE7" s="1455"/>
      <c r="JF7" s="1455"/>
      <c r="JG7" s="1455"/>
      <c r="JH7" s="1455"/>
      <c r="JI7" s="1455"/>
      <c r="JJ7" s="1455"/>
      <c r="JK7" s="1455"/>
      <c r="JL7" s="1455"/>
      <c r="JM7" s="1455"/>
      <c r="JN7" s="1455"/>
      <c r="JO7" s="1455"/>
      <c r="JP7" s="1455"/>
      <c r="JQ7" s="1455"/>
      <c r="JR7" s="1455"/>
      <c r="JS7" s="1455"/>
      <c r="JT7" s="1455"/>
      <c r="JU7" s="1455"/>
      <c r="JV7" s="1455"/>
      <c r="JW7" s="1455"/>
      <c r="JX7" s="1455"/>
      <c r="JY7" s="1455"/>
      <c r="JZ7" s="1455"/>
      <c r="KA7" s="1455"/>
      <c r="KB7" s="1455"/>
      <c r="KC7" s="1455"/>
      <c r="KD7" s="1455"/>
      <c r="KE7" s="1455"/>
      <c r="KF7" s="1455"/>
      <c r="KG7" s="1455"/>
      <c r="KH7" s="1455"/>
      <c r="KI7" s="1455"/>
      <c r="KJ7" s="1455"/>
      <c r="KK7" s="1455"/>
      <c r="KL7" s="1455"/>
      <c r="KM7" s="1455"/>
      <c r="KN7" s="1455"/>
      <c r="KO7" s="1455"/>
      <c r="KP7" s="1455"/>
      <c r="KQ7" s="1455"/>
      <c r="KR7" s="1455"/>
      <c r="KS7" s="1455"/>
      <c r="KT7" s="1455"/>
      <c r="KU7" s="1455"/>
      <c r="KV7" s="1455"/>
      <c r="KW7" s="1455"/>
      <c r="KX7" s="1455"/>
      <c r="KY7" s="1455"/>
      <c r="KZ7" s="1455"/>
      <c r="LA7" s="1455"/>
      <c r="LB7" s="1455"/>
      <c r="LC7" s="1455"/>
      <c r="LD7" s="1455"/>
      <c r="LE7" s="1455"/>
      <c r="LF7" s="1467"/>
      <c r="LG7" s="1467"/>
      <c r="LH7" s="1467"/>
      <c r="LI7" s="1467"/>
      <c r="LJ7" s="1467"/>
      <c r="LK7" s="1467"/>
      <c r="LL7" s="1467"/>
      <c r="LM7" s="1469"/>
    </row>
    <row r="8" s="1014" customFormat="1" ht="47" customHeight="1" spans="1:317">
      <c r="A8" s="1231">
        <v>46021</v>
      </c>
      <c r="B8" s="1232"/>
      <c r="C8" s="1233"/>
      <c r="D8" s="1234" t="s">
        <v>5935</v>
      </c>
      <c r="E8" s="1235"/>
      <c r="F8" s="1234" t="s">
        <v>5936</v>
      </c>
      <c r="G8" s="1236" t="s">
        <v>5928</v>
      </c>
      <c r="H8" s="1236" t="s">
        <v>5928</v>
      </c>
      <c r="I8" s="1276" t="s">
        <v>5937</v>
      </c>
      <c r="J8" s="1277" t="s">
        <v>5938</v>
      </c>
      <c r="K8" s="1068"/>
      <c r="L8" s="1068"/>
      <c r="M8" s="1068"/>
      <c r="N8" s="1069">
        <v>46034</v>
      </c>
      <c r="O8" s="1069">
        <v>46032</v>
      </c>
      <c r="P8" s="1070"/>
      <c r="Q8" s="1096"/>
      <c r="R8" s="1314"/>
      <c r="S8" s="1314"/>
      <c r="T8" s="1098"/>
      <c r="U8" s="1099" t="s">
        <v>88</v>
      </c>
      <c r="V8" s="1098"/>
      <c r="W8" s="1099"/>
      <c r="X8" s="1099"/>
      <c r="Y8" s="1126" t="s">
        <v>5939</v>
      </c>
      <c r="Z8" s="1127"/>
      <c r="AA8" s="1363"/>
      <c r="AB8" s="1364"/>
      <c r="AC8" s="1130"/>
      <c r="AD8" s="1131"/>
      <c r="AE8" s="1131"/>
      <c r="AF8" s="1131"/>
      <c r="AG8" s="1152"/>
      <c r="AH8" s="1152"/>
      <c r="AI8" s="1152"/>
      <c r="AJ8" s="1152"/>
      <c r="AK8" s="1152"/>
      <c r="AL8" s="1152"/>
      <c r="AM8" s="1152"/>
      <c r="AN8" s="1152"/>
      <c r="AO8" s="1425">
        <v>7</v>
      </c>
      <c r="AP8" s="1426">
        <v>7</v>
      </c>
      <c r="AQ8" s="1426">
        <v>7</v>
      </c>
      <c r="AR8" s="1426">
        <v>7</v>
      </c>
      <c r="AS8" s="1426">
        <v>7</v>
      </c>
      <c r="AT8" s="1426">
        <v>7</v>
      </c>
      <c r="AU8" s="1427">
        <v>7</v>
      </c>
      <c r="AV8" s="1178"/>
      <c r="AW8" s="1435" t="s">
        <v>5322</v>
      </c>
      <c r="AX8" s="1068"/>
      <c r="AY8" s="1456"/>
      <c r="AZ8" s="1457"/>
      <c r="BA8" s="1457"/>
      <c r="BB8" s="1457"/>
      <c r="BC8" s="1457"/>
      <c r="BD8" s="1457"/>
      <c r="BE8" s="1457"/>
      <c r="BF8" s="1457"/>
      <c r="BG8" s="1457"/>
      <c r="BH8" s="1457"/>
      <c r="BI8" s="1457"/>
      <c r="BJ8" s="1457"/>
      <c r="BK8" s="1457"/>
      <c r="BL8" s="1457"/>
      <c r="BM8" s="1457"/>
      <c r="BN8" s="1457"/>
      <c r="BO8" s="1457"/>
      <c r="BP8" s="1457"/>
      <c r="BQ8" s="1457"/>
      <c r="BR8" s="1457"/>
      <c r="BS8" s="1457"/>
      <c r="BT8" s="1457"/>
      <c r="BU8" s="1457"/>
      <c r="BV8" s="1457"/>
      <c r="BW8" s="1457"/>
      <c r="BX8" s="1457"/>
      <c r="BY8" s="1457"/>
      <c r="BZ8" s="1457"/>
      <c r="CA8" s="1457"/>
      <c r="CB8" s="1457"/>
      <c r="CC8" s="1457"/>
      <c r="CD8" s="1457"/>
      <c r="CE8" s="1457"/>
      <c r="CF8" s="1457"/>
      <c r="CG8" s="1457"/>
      <c r="CH8" s="1457"/>
      <c r="CI8" s="1457"/>
      <c r="CJ8" s="1457"/>
      <c r="CK8" s="1457"/>
      <c r="CL8" s="1457"/>
      <c r="CM8" s="1457"/>
      <c r="CN8" s="1457"/>
      <c r="CO8" s="1457"/>
      <c r="CP8" s="1457"/>
      <c r="CQ8" s="1457"/>
      <c r="CR8" s="1457"/>
      <c r="CS8" s="1457"/>
      <c r="CT8" s="1457"/>
      <c r="CU8" s="1457"/>
      <c r="CV8" s="1457"/>
      <c r="CW8" s="1457"/>
      <c r="CX8" s="1457"/>
      <c r="CY8" s="1457"/>
      <c r="CZ8" s="1457"/>
      <c r="DA8" s="1457"/>
      <c r="DB8" s="1457"/>
      <c r="DC8" s="1457"/>
      <c r="DD8" s="1457"/>
      <c r="DE8" s="1457"/>
      <c r="DF8" s="1457"/>
      <c r="DG8" s="1457"/>
      <c r="DH8" s="1457"/>
      <c r="DI8" s="1457"/>
      <c r="DJ8" s="1457"/>
      <c r="DK8" s="1457"/>
      <c r="DL8" s="1457"/>
      <c r="DM8" s="1457"/>
      <c r="DN8" s="1457"/>
      <c r="DO8" s="1457"/>
      <c r="DP8" s="1457"/>
      <c r="DQ8" s="1457"/>
      <c r="DR8" s="1457"/>
      <c r="DS8" s="1457"/>
      <c r="DT8" s="1457"/>
      <c r="DU8" s="1457"/>
      <c r="DV8" s="1457"/>
      <c r="DW8" s="1457"/>
      <c r="DX8" s="1457"/>
      <c r="DY8" s="1457"/>
      <c r="DZ8" s="1457"/>
      <c r="EA8" s="1457"/>
      <c r="EB8" s="1457"/>
      <c r="EC8" s="1457"/>
      <c r="ED8" s="1457"/>
      <c r="EE8" s="1457"/>
      <c r="EF8" s="1457"/>
      <c r="EG8" s="1457"/>
      <c r="EH8" s="1457"/>
      <c r="EI8" s="1457"/>
      <c r="EJ8" s="1457"/>
      <c r="EK8" s="1457"/>
      <c r="EL8" s="1457"/>
      <c r="EM8" s="1457"/>
      <c r="EN8" s="1457"/>
      <c r="EO8" s="1457"/>
      <c r="EP8" s="1457"/>
      <c r="EQ8" s="1457"/>
      <c r="ER8" s="1457"/>
      <c r="ES8" s="1457"/>
      <c r="ET8" s="1457"/>
      <c r="EU8" s="1457"/>
      <c r="EV8" s="1457"/>
      <c r="EW8" s="1457"/>
      <c r="EX8" s="1457"/>
      <c r="EY8" s="1457"/>
      <c r="EZ8" s="1457"/>
      <c r="FA8" s="1457"/>
      <c r="FB8" s="1457"/>
      <c r="FC8" s="1457"/>
      <c r="FD8" s="1457"/>
      <c r="FE8" s="1457"/>
      <c r="FF8" s="1457"/>
      <c r="FG8" s="1457"/>
      <c r="FH8" s="1457"/>
      <c r="FI8" s="1457"/>
      <c r="FJ8" s="1457"/>
      <c r="FK8" s="1457"/>
      <c r="FL8" s="1457"/>
      <c r="FM8" s="1457"/>
      <c r="FN8" s="1457"/>
      <c r="FO8" s="1457"/>
      <c r="FP8" s="1457"/>
      <c r="FQ8" s="1457"/>
      <c r="FR8" s="1457"/>
      <c r="FS8" s="1457"/>
      <c r="FT8" s="1457"/>
      <c r="FU8" s="1457"/>
      <c r="FV8" s="1457"/>
      <c r="FW8" s="1457"/>
      <c r="FX8" s="1457"/>
      <c r="FY8" s="1457"/>
      <c r="FZ8" s="1457"/>
      <c r="GA8" s="1457"/>
      <c r="GB8" s="1457"/>
      <c r="GC8" s="1457"/>
      <c r="GD8" s="1457"/>
      <c r="GE8" s="1457"/>
      <c r="GF8" s="1457"/>
      <c r="GG8" s="1457"/>
      <c r="GH8" s="1457"/>
      <c r="GI8" s="1457"/>
      <c r="GJ8" s="1457"/>
      <c r="GK8" s="1457"/>
      <c r="GL8" s="1457"/>
      <c r="GM8" s="1457"/>
      <c r="GN8" s="1457"/>
      <c r="GO8" s="1457"/>
      <c r="GP8" s="1457"/>
      <c r="GQ8" s="1457"/>
      <c r="GR8" s="1457"/>
      <c r="GS8" s="1457"/>
      <c r="GT8" s="1457"/>
      <c r="GU8" s="1457"/>
      <c r="GV8" s="1457"/>
      <c r="GW8" s="1457"/>
      <c r="GX8" s="1457"/>
      <c r="GY8" s="1457"/>
      <c r="GZ8" s="1457"/>
      <c r="HA8" s="1457"/>
      <c r="HB8" s="1457"/>
      <c r="HC8" s="1457"/>
      <c r="HD8" s="1457"/>
      <c r="HE8" s="1457"/>
      <c r="HF8" s="1457"/>
      <c r="HG8" s="1457"/>
      <c r="HH8" s="1457"/>
      <c r="HI8" s="1457"/>
      <c r="HJ8" s="1457"/>
      <c r="HK8" s="1457"/>
      <c r="HL8" s="1457"/>
      <c r="HM8" s="1457"/>
      <c r="HN8" s="1457"/>
      <c r="HO8" s="1457"/>
      <c r="HP8" s="1457"/>
      <c r="HQ8" s="1457"/>
      <c r="HR8" s="1457"/>
      <c r="HS8" s="1457"/>
      <c r="HT8" s="1457"/>
      <c r="HU8" s="1457"/>
      <c r="HV8" s="1457"/>
      <c r="HW8" s="1457"/>
      <c r="HX8" s="1457"/>
      <c r="HY8" s="1457"/>
      <c r="HZ8" s="1457"/>
      <c r="IA8" s="1457"/>
      <c r="IB8" s="1457"/>
      <c r="IC8" s="1457"/>
      <c r="ID8" s="1457"/>
      <c r="IE8" s="1457"/>
      <c r="IF8" s="1457"/>
      <c r="IG8" s="1457"/>
      <c r="IH8" s="1457"/>
      <c r="II8" s="1457"/>
      <c r="IJ8" s="1457"/>
      <c r="IK8" s="1457"/>
      <c r="IL8" s="1457"/>
      <c r="IM8" s="1457"/>
      <c r="IN8" s="1457"/>
      <c r="IO8" s="1457"/>
      <c r="IP8" s="1457"/>
      <c r="IQ8" s="1457"/>
      <c r="IR8" s="1457"/>
      <c r="IS8" s="1457"/>
      <c r="IT8" s="1457"/>
      <c r="IU8" s="1457"/>
      <c r="IV8" s="1457"/>
      <c r="IW8" s="1457"/>
      <c r="IX8" s="1457"/>
      <c r="IY8" s="1457"/>
      <c r="IZ8" s="1457"/>
      <c r="JA8" s="1457"/>
      <c r="JB8" s="1457"/>
      <c r="JC8" s="1457"/>
      <c r="JD8" s="1457"/>
      <c r="JE8" s="1457"/>
      <c r="JF8" s="1457"/>
      <c r="JG8" s="1457"/>
      <c r="JH8" s="1457"/>
      <c r="JI8" s="1457"/>
      <c r="JJ8" s="1457"/>
      <c r="JK8" s="1457"/>
      <c r="JL8" s="1457"/>
      <c r="JM8" s="1457"/>
      <c r="JN8" s="1457"/>
      <c r="JO8" s="1457"/>
      <c r="JP8" s="1457"/>
      <c r="JQ8" s="1457"/>
      <c r="JR8" s="1457"/>
      <c r="JS8" s="1457"/>
      <c r="JT8" s="1457"/>
      <c r="JU8" s="1457"/>
      <c r="JV8" s="1457"/>
      <c r="JW8" s="1457"/>
      <c r="JX8" s="1457"/>
      <c r="JY8" s="1457"/>
      <c r="JZ8" s="1457"/>
      <c r="KA8" s="1457"/>
      <c r="KB8" s="1457"/>
      <c r="KC8" s="1457"/>
      <c r="KD8" s="1457"/>
      <c r="KE8" s="1457"/>
      <c r="KF8" s="1457"/>
      <c r="KG8" s="1457"/>
      <c r="KH8" s="1457"/>
      <c r="KI8" s="1457"/>
      <c r="KJ8" s="1457"/>
      <c r="KK8" s="1457"/>
      <c r="KL8" s="1457"/>
      <c r="KM8" s="1457"/>
      <c r="KN8" s="1457"/>
      <c r="KO8" s="1457"/>
      <c r="KP8" s="1457"/>
      <c r="KQ8" s="1457"/>
      <c r="KR8" s="1457"/>
      <c r="KS8" s="1457"/>
      <c r="KT8" s="1457"/>
      <c r="KU8" s="1457"/>
      <c r="KV8" s="1457"/>
      <c r="KW8" s="1457"/>
      <c r="KX8" s="1457"/>
      <c r="KY8" s="1457"/>
      <c r="KZ8" s="1457"/>
      <c r="LA8" s="1457"/>
      <c r="LB8" s="1457"/>
      <c r="LC8" s="1457"/>
      <c r="LD8" s="1457"/>
      <c r="LE8" s="1457"/>
    </row>
    <row r="9" s="1014" customFormat="1" ht="47" customHeight="1" spans="1:317">
      <c r="A9" s="1231">
        <v>46021</v>
      </c>
      <c r="B9" s="1232"/>
      <c r="C9" s="1233"/>
      <c r="D9" s="1234" t="s">
        <v>5935</v>
      </c>
      <c r="E9" s="1235"/>
      <c r="F9" s="1234" t="s">
        <v>5940</v>
      </c>
      <c r="G9" s="1236" t="s">
        <v>5928</v>
      </c>
      <c r="H9" s="1236" t="s">
        <v>5928</v>
      </c>
      <c r="I9" s="1276" t="s">
        <v>5937</v>
      </c>
      <c r="J9" s="1277">
        <v>10</v>
      </c>
      <c r="K9" s="1068"/>
      <c r="L9" s="1068"/>
      <c r="M9" s="1068"/>
      <c r="N9" s="1069">
        <v>46034</v>
      </c>
      <c r="O9" s="1069">
        <v>46032</v>
      </c>
      <c r="P9" s="1070"/>
      <c r="Q9" s="1096"/>
      <c r="R9" s="1314"/>
      <c r="S9" s="1314"/>
      <c r="T9" s="1098"/>
      <c r="U9" s="1099"/>
      <c r="V9" s="1098"/>
      <c r="W9" s="1099"/>
      <c r="X9" s="1099"/>
      <c r="Y9" s="1126" t="s">
        <v>5941</v>
      </c>
      <c r="Z9" s="1127"/>
      <c r="AA9" s="1363"/>
      <c r="AB9" s="1364"/>
      <c r="AC9" s="1130"/>
      <c r="AD9" s="1131"/>
      <c r="AE9" s="1131"/>
      <c r="AF9" s="1131"/>
      <c r="AG9" s="1152"/>
      <c r="AH9" s="1152"/>
      <c r="AI9" s="1152"/>
      <c r="AJ9" s="1152"/>
      <c r="AK9" s="1152"/>
      <c r="AL9" s="1152"/>
      <c r="AM9" s="1152"/>
      <c r="AN9" s="1152"/>
      <c r="AO9" s="1425">
        <f>J9/6*23/24</f>
        <v>1.59722222222222</v>
      </c>
      <c r="AP9" s="1426">
        <f>J9/6*23/24</f>
        <v>1.59722222222222</v>
      </c>
      <c r="AQ9" s="1426">
        <f>J9/6*23/24</f>
        <v>1.59722222222222</v>
      </c>
      <c r="AR9" s="1426">
        <f>J9/6*23/24</f>
        <v>1.59722222222222</v>
      </c>
      <c r="AS9" s="1426">
        <f>J9/6*23/24</f>
        <v>1.59722222222222</v>
      </c>
      <c r="AT9" s="1426">
        <f>J9/6*23/24</f>
        <v>1.59722222222222</v>
      </c>
      <c r="AU9" s="1427">
        <f>J9/24</f>
        <v>0.416666666666667</v>
      </c>
      <c r="AV9" s="1178"/>
      <c r="AW9" s="1435" t="s">
        <v>5322</v>
      </c>
      <c r="AX9" s="1068"/>
      <c r="AY9" s="1456"/>
      <c r="AZ9" s="1457"/>
      <c r="BA9" s="1457"/>
      <c r="BB9" s="1457"/>
      <c r="BC9" s="1457"/>
      <c r="BD9" s="1457"/>
      <c r="BE9" s="1457"/>
      <c r="BF9" s="1457"/>
      <c r="BG9" s="1457"/>
      <c r="BH9" s="1457"/>
      <c r="BI9" s="1457"/>
      <c r="BJ9" s="1457"/>
      <c r="BK9" s="1457"/>
      <c r="BL9" s="1457"/>
      <c r="BM9" s="1457"/>
      <c r="BN9" s="1457"/>
      <c r="BO9" s="1457"/>
      <c r="BP9" s="1457"/>
      <c r="BQ9" s="1457"/>
      <c r="BR9" s="1457"/>
      <c r="BS9" s="1457"/>
      <c r="BT9" s="1457"/>
      <c r="BU9" s="1457"/>
      <c r="BV9" s="1457"/>
      <c r="BW9" s="1457"/>
      <c r="BX9" s="1457"/>
      <c r="BY9" s="1457"/>
      <c r="BZ9" s="1457"/>
      <c r="CA9" s="1457"/>
      <c r="CB9" s="1457"/>
      <c r="CC9" s="1457"/>
      <c r="CD9" s="1457"/>
      <c r="CE9" s="1457"/>
      <c r="CF9" s="1457"/>
      <c r="CG9" s="1457"/>
      <c r="CH9" s="1457"/>
      <c r="CI9" s="1457"/>
      <c r="CJ9" s="1457"/>
      <c r="CK9" s="1457"/>
      <c r="CL9" s="1457"/>
      <c r="CM9" s="1457"/>
      <c r="CN9" s="1457"/>
      <c r="CO9" s="1457"/>
      <c r="CP9" s="1457"/>
      <c r="CQ9" s="1457"/>
      <c r="CR9" s="1457"/>
      <c r="CS9" s="1457"/>
      <c r="CT9" s="1457"/>
      <c r="CU9" s="1457"/>
      <c r="CV9" s="1457"/>
      <c r="CW9" s="1457"/>
      <c r="CX9" s="1457"/>
      <c r="CY9" s="1457"/>
      <c r="CZ9" s="1457"/>
      <c r="DA9" s="1457"/>
      <c r="DB9" s="1457"/>
      <c r="DC9" s="1457"/>
      <c r="DD9" s="1457"/>
      <c r="DE9" s="1457"/>
      <c r="DF9" s="1457"/>
      <c r="DG9" s="1457"/>
      <c r="DH9" s="1457"/>
      <c r="DI9" s="1457"/>
      <c r="DJ9" s="1457"/>
      <c r="DK9" s="1457"/>
      <c r="DL9" s="1457"/>
      <c r="DM9" s="1457"/>
      <c r="DN9" s="1457"/>
      <c r="DO9" s="1457"/>
      <c r="DP9" s="1457"/>
      <c r="DQ9" s="1457"/>
      <c r="DR9" s="1457"/>
      <c r="DS9" s="1457"/>
      <c r="DT9" s="1457"/>
      <c r="DU9" s="1457"/>
      <c r="DV9" s="1457"/>
      <c r="DW9" s="1457"/>
      <c r="DX9" s="1457"/>
      <c r="DY9" s="1457"/>
      <c r="DZ9" s="1457"/>
      <c r="EA9" s="1457"/>
      <c r="EB9" s="1457"/>
      <c r="EC9" s="1457"/>
      <c r="ED9" s="1457"/>
      <c r="EE9" s="1457"/>
      <c r="EF9" s="1457"/>
      <c r="EG9" s="1457"/>
      <c r="EH9" s="1457"/>
      <c r="EI9" s="1457"/>
      <c r="EJ9" s="1457"/>
      <c r="EK9" s="1457"/>
      <c r="EL9" s="1457"/>
      <c r="EM9" s="1457"/>
      <c r="EN9" s="1457"/>
      <c r="EO9" s="1457"/>
      <c r="EP9" s="1457"/>
      <c r="EQ9" s="1457"/>
      <c r="ER9" s="1457"/>
      <c r="ES9" s="1457"/>
      <c r="ET9" s="1457"/>
      <c r="EU9" s="1457"/>
      <c r="EV9" s="1457"/>
      <c r="EW9" s="1457"/>
      <c r="EX9" s="1457"/>
      <c r="EY9" s="1457"/>
      <c r="EZ9" s="1457"/>
      <c r="FA9" s="1457"/>
      <c r="FB9" s="1457"/>
      <c r="FC9" s="1457"/>
      <c r="FD9" s="1457"/>
      <c r="FE9" s="1457"/>
      <c r="FF9" s="1457"/>
      <c r="FG9" s="1457"/>
      <c r="FH9" s="1457"/>
      <c r="FI9" s="1457"/>
      <c r="FJ9" s="1457"/>
      <c r="FK9" s="1457"/>
      <c r="FL9" s="1457"/>
      <c r="FM9" s="1457"/>
      <c r="FN9" s="1457"/>
      <c r="FO9" s="1457"/>
      <c r="FP9" s="1457"/>
      <c r="FQ9" s="1457"/>
      <c r="FR9" s="1457"/>
      <c r="FS9" s="1457"/>
      <c r="FT9" s="1457"/>
      <c r="FU9" s="1457"/>
      <c r="FV9" s="1457"/>
      <c r="FW9" s="1457"/>
      <c r="FX9" s="1457"/>
      <c r="FY9" s="1457"/>
      <c r="FZ9" s="1457"/>
      <c r="GA9" s="1457"/>
      <c r="GB9" s="1457"/>
      <c r="GC9" s="1457"/>
      <c r="GD9" s="1457"/>
      <c r="GE9" s="1457"/>
      <c r="GF9" s="1457"/>
      <c r="GG9" s="1457"/>
      <c r="GH9" s="1457"/>
      <c r="GI9" s="1457"/>
      <c r="GJ9" s="1457"/>
      <c r="GK9" s="1457"/>
      <c r="GL9" s="1457"/>
      <c r="GM9" s="1457"/>
      <c r="GN9" s="1457"/>
      <c r="GO9" s="1457"/>
      <c r="GP9" s="1457"/>
      <c r="GQ9" s="1457"/>
      <c r="GR9" s="1457"/>
      <c r="GS9" s="1457"/>
      <c r="GT9" s="1457"/>
      <c r="GU9" s="1457"/>
      <c r="GV9" s="1457"/>
      <c r="GW9" s="1457"/>
      <c r="GX9" s="1457"/>
      <c r="GY9" s="1457"/>
      <c r="GZ9" s="1457"/>
      <c r="HA9" s="1457"/>
      <c r="HB9" s="1457"/>
      <c r="HC9" s="1457"/>
      <c r="HD9" s="1457"/>
      <c r="HE9" s="1457"/>
      <c r="HF9" s="1457"/>
      <c r="HG9" s="1457"/>
      <c r="HH9" s="1457"/>
      <c r="HI9" s="1457"/>
      <c r="HJ9" s="1457"/>
      <c r="HK9" s="1457"/>
      <c r="HL9" s="1457"/>
      <c r="HM9" s="1457"/>
      <c r="HN9" s="1457"/>
      <c r="HO9" s="1457"/>
      <c r="HP9" s="1457"/>
      <c r="HQ9" s="1457"/>
      <c r="HR9" s="1457"/>
      <c r="HS9" s="1457"/>
      <c r="HT9" s="1457"/>
      <c r="HU9" s="1457"/>
      <c r="HV9" s="1457"/>
      <c r="HW9" s="1457"/>
      <c r="HX9" s="1457"/>
      <c r="HY9" s="1457"/>
      <c r="HZ9" s="1457"/>
      <c r="IA9" s="1457"/>
      <c r="IB9" s="1457"/>
      <c r="IC9" s="1457"/>
      <c r="ID9" s="1457"/>
      <c r="IE9" s="1457"/>
      <c r="IF9" s="1457"/>
      <c r="IG9" s="1457"/>
      <c r="IH9" s="1457"/>
      <c r="II9" s="1457"/>
      <c r="IJ9" s="1457"/>
      <c r="IK9" s="1457"/>
      <c r="IL9" s="1457"/>
      <c r="IM9" s="1457"/>
      <c r="IN9" s="1457"/>
      <c r="IO9" s="1457"/>
      <c r="IP9" s="1457"/>
      <c r="IQ9" s="1457"/>
      <c r="IR9" s="1457"/>
      <c r="IS9" s="1457"/>
      <c r="IT9" s="1457"/>
      <c r="IU9" s="1457"/>
      <c r="IV9" s="1457"/>
      <c r="IW9" s="1457"/>
      <c r="IX9" s="1457"/>
      <c r="IY9" s="1457"/>
      <c r="IZ9" s="1457"/>
      <c r="JA9" s="1457"/>
      <c r="JB9" s="1457"/>
      <c r="JC9" s="1457"/>
      <c r="JD9" s="1457"/>
      <c r="JE9" s="1457"/>
      <c r="JF9" s="1457"/>
      <c r="JG9" s="1457"/>
      <c r="JH9" s="1457"/>
      <c r="JI9" s="1457"/>
      <c r="JJ9" s="1457"/>
      <c r="JK9" s="1457"/>
      <c r="JL9" s="1457"/>
      <c r="JM9" s="1457"/>
      <c r="JN9" s="1457"/>
      <c r="JO9" s="1457"/>
      <c r="JP9" s="1457"/>
      <c r="JQ9" s="1457"/>
      <c r="JR9" s="1457"/>
      <c r="JS9" s="1457"/>
      <c r="JT9" s="1457"/>
      <c r="JU9" s="1457"/>
      <c r="JV9" s="1457"/>
      <c r="JW9" s="1457"/>
      <c r="JX9" s="1457"/>
      <c r="JY9" s="1457"/>
      <c r="JZ9" s="1457"/>
      <c r="KA9" s="1457"/>
      <c r="KB9" s="1457"/>
      <c r="KC9" s="1457"/>
      <c r="KD9" s="1457"/>
      <c r="KE9" s="1457"/>
      <c r="KF9" s="1457"/>
      <c r="KG9" s="1457"/>
      <c r="KH9" s="1457"/>
      <c r="KI9" s="1457"/>
      <c r="KJ9" s="1457"/>
      <c r="KK9" s="1457"/>
      <c r="KL9" s="1457"/>
      <c r="KM9" s="1457"/>
      <c r="KN9" s="1457"/>
      <c r="KO9" s="1457"/>
      <c r="KP9" s="1457"/>
      <c r="KQ9" s="1457"/>
      <c r="KR9" s="1457"/>
      <c r="KS9" s="1457"/>
      <c r="KT9" s="1457"/>
      <c r="KU9" s="1457"/>
      <c r="KV9" s="1457"/>
      <c r="KW9" s="1457"/>
      <c r="KX9" s="1457"/>
      <c r="KY9" s="1457"/>
      <c r="KZ9" s="1457"/>
      <c r="LA9" s="1457"/>
      <c r="LB9" s="1457"/>
      <c r="LC9" s="1457"/>
      <c r="LD9" s="1457"/>
      <c r="LE9" s="1457"/>
    </row>
    <row r="10" s="1220" customFormat="1" ht="47" customHeight="1" spans="1:325">
      <c r="A10" s="1237">
        <v>46017</v>
      </c>
      <c r="B10" s="1238"/>
      <c r="C10" s="1239"/>
      <c r="D10" s="1240" t="s">
        <v>5942</v>
      </c>
      <c r="E10" s="1241"/>
      <c r="F10" s="1242" t="s">
        <v>5943</v>
      </c>
      <c r="G10" s="1242" t="s">
        <v>5928</v>
      </c>
      <c r="H10" s="1242" t="s">
        <v>5928</v>
      </c>
      <c r="I10" s="1278" t="s">
        <v>5937</v>
      </c>
      <c r="J10" s="1279">
        <v>240</v>
      </c>
      <c r="K10" s="1280">
        <v>0</v>
      </c>
      <c r="L10" s="1280">
        <v>24</v>
      </c>
      <c r="M10" s="1280">
        <f>J10/L10</f>
        <v>10</v>
      </c>
      <c r="N10" s="1281">
        <v>46036</v>
      </c>
      <c r="O10" s="1281">
        <v>46034</v>
      </c>
      <c r="P10" s="1282"/>
      <c r="Q10" s="1315"/>
      <c r="R10" s="1316"/>
      <c r="S10" s="1316"/>
      <c r="T10" s="1317">
        <v>46017</v>
      </c>
      <c r="U10" s="1318"/>
      <c r="V10" s="1317"/>
      <c r="W10" s="1319"/>
      <c r="X10" s="1318"/>
      <c r="Y10" s="1365" t="s">
        <v>5944</v>
      </c>
      <c r="Z10" s="1366"/>
      <c r="AA10" s="1367"/>
      <c r="AB10" s="1368"/>
      <c r="AC10" s="1369"/>
      <c r="AD10" s="1370"/>
      <c r="AE10" s="1370"/>
      <c r="AF10" s="1370">
        <f>J10</f>
        <v>240</v>
      </c>
      <c r="AG10" s="1404"/>
      <c r="AH10" s="1405">
        <f>J10/6</f>
        <v>40</v>
      </c>
      <c r="AI10" s="1405"/>
      <c r="AJ10" s="1405"/>
      <c r="AK10" s="1405"/>
      <c r="AL10" s="1404"/>
      <c r="AM10" s="1404">
        <f>J10</f>
        <v>240</v>
      </c>
      <c r="AN10" s="1405"/>
      <c r="AO10" s="1425">
        <f>J10/6*23/24</f>
        <v>38.3333333333333</v>
      </c>
      <c r="AP10" s="1426">
        <f>J10/6*23/24</f>
        <v>38.3333333333333</v>
      </c>
      <c r="AQ10" s="1426">
        <f>J10/6*23/24</f>
        <v>38.3333333333333</v>
      </c>
      <c r="AR10" s="1426">
        <f>J10/6*23/24</f>
        <v>38.3333333333333</v>
      </c>
      <c r="AS10" s="1426">
        <f>J10/6*23/24</f>
        <v>38.3333333333333</v>
      </c>
      <c r="AT10" s="1426">
        <f>J10/6*23/24</f>
        <v>38.3333333333333</v>
      </c>
      <c r="AU10" s="1427">
        <f>J10/24</f>
        <v>10</v>
      </c>
      <c r="AV10" s="1429"/>
      <c r="AW10" s="1435" t="s">
        <v>5322</v>
      </c>
      <c r="AX10" s="1030"/>
      <c r="AY10" s="1013"/>
      <c r="AZ10" s="1193"/>
      <c r="BA10" s="1193"/>
      <c r="BB10" s="1193"/>
      <c r="BC10" s="1193"/>
      <c r="BD10" s="1193"/>
      <c r="BE10" s="1193"/>
      <c r="BF10" s="1193"/>
      <c r="BG10" s="1193"/>
      <c r="BH10" s="1193"/>
      <c r="BI10" s="1193"/>
      <c r="BJ10" s="1193"/>
      <c r="BK10" s="1193"/>
      <c r="BL10" s="1193"/>
      <c r="BM10" s="1193"/>
      <c r="BN10" s="1193"/>
      <c r="BO10" s="1193"/>
      <c r="BP10" s="1193"/>
      <c r="BQ10" s="1193"/>
      <c r="BR10" s="1193"/>
      <c r="BS10" s="1193"/>
      <c r="BT10" s="1193"/>
      <c r="BU10" s="1193"/>
      <c r="BV10" s="1193"/>
      <c r="BW10" s="1193"/>
      <c r="BX10" s="1193"/>
      <c r="BY10" s="1193"/>
      <c r="BZ10" s="1193"/>
      <c r="CA10" s="1193"/>
      <c r="CB10" s="1193"/>
      <c r="CC10" s="1193"/>
      <c r="CD10" s="1193"/>
      <c r="CE10" s="1193"/>
      <c r="CF10" s="1193"/>
      <c r="CG10" s="1193"/>
      <c r="CH10" s="1193"/>
      <c r="CI10" s="1193"/>
      <c r="CJ10" s="1193"/>
      <c r="CK10" s="1193"/>
      <c r="CL10" s="1193"/>
      <c r="CM10" s="1193"/>
      <c r="CN10" s="1193"/>
      <c r="CO10" s="1193"/>
      <c r="CP10" s="1193"/>
      <c r="CQ10" s="1193"/>
      <c r="CR10" s="1193"/>
      <c r="CS10" s="1193"/>
      <c r="CT10" s="1193"/>
      <c r="CU10" s="1193"/>
      <c r="CV10" s="1193"/>
      <c r="CW10" s="1193"/>
      <c r="CX10" s="1193"/>
      <c r="CY10" s="1193"/>
      <c r="CZ10" s="1193"/>
      <c r="DA10" s="1193"/>
      <c r="DB10" s="1193"/>
      <c r="DC10" s="1193"/>
      <c r="DD10" s="1193"/>
      <c r="DE10" s="1193"/>
      <c r="DF10" s="1193"/>
      <c r="DG10" s="1193"/>
      <c r="DH10" s="1193"/>
      <c r="DI10" s="1193"/>
      <c r="DJ10" s="1193"/>
      <c r="DK10" s="1193"/>
      <c r="DL10" s="1193"/>
      <c r="DM10" s="1193"/>
      <c r="DN10" s="1193"/>
      <c r="DO10" s="1193"/>
      <c r="DP10" s="1193"/>
      <c r="DQ10" s="1193"/>
      <c r="DR10" s="1193"/>
      <c r="DS10" s="1193"/>
      <c r="DT10" s="1193"/>
      <c r="DU10" s="1193"/>
      <c r="DV10" s="1193"/>
      <c r="DW10" s="1193"/>
      <c r="DX10" s="1193"/>
      <c r="DY10" s="1193"/>
      <c r="DZ10" s="1193"/>
      <c r="EA10" s="1193"/>
      <c r="EB10" s="1193"/>
      <c r="EC10" s="1193"/>
      <c r="ED10" s="1193"/>
      <c r="EE10" s="1193"/>
      <c r="EF10" s="1193"/>
      <c r="EG10" s="1193"/>
      <c r="EH10" s="1193"/>
      <c r="EI10" s="1193"/>
      <c r="EJ10" s="1193"/>
      <c r="EK10" s="1193"/>
      <c r="EL10" s="1193"/>
      <c r="EM10" s="1193"/>
      <c r="EN10" s="1193"/>
      <c r="EO10" s="1193"/>
      <c r="EP10" s="1193"/>
      <c r="EQ10" s="1193"/>
      <c r="ER10" s="1193"/>
      <c r="ES10" s="1193"/>
      <c r="ET10" s="1193"/>
      <c r="EU10" s="1193"/>
      <c r="EV10" s="1193"/>
      <c r="EW10" s="1193"/>
      <c r="EX10" s="1193"/>
      <c r="EY10" s="1193"/>
      <c r="EZ10" s="1193"/>
      <c r="FA10" s="1193"/>
      <c r="FB10" s="1193"/>
      <c r="FC10" s="1193"/>
      <c r="FD10" s="1193"/>
      <c r="FE10" s="1193"/>
      <c r="FF10" s="1193"/>
      <c r="FG10" s="1193"/>
      <c r="FH10" s="1193"/>
      <c r="FI10" s="1193"/>
      <c r="FJ10" s="1193"/>
      <c r="FK10" s="1193"/>
      <c r="FL10" s="1193"/>
      <c r="FM10" s="1193"/>
      <c r="FN10" s="1193"/>
      <c r="FO10" s="1193"/>
      <c r="FP10" s="1193"/>
      <c r="FQ10" s="1193"/>
      <c r="FR10" s="1193"/>
      <c r="FS10" s="1193"/>
      <c r="FT10" s="1193"/>
      <c r="FU10" s="1193"/>
      <c r="FV10" s="1193"/>
      <c r="FW10" s="1193"/>
      <c r="FX10" s="1193"/>
      <c r="FY10" s="1193"/>
      <c r="FZ10" s="1193"/>
      <c r="GA10" s="1193"/>
      <c r="GB10" s="1193"/>
      <c r="GC10" s="1193"/>
      <c r="GD10" s="1193"/>
      <c r="GE10" s="1193"/>
      <c r="GF10" s="1193"/>
      <c r="GG10" s="1193"/>
      <c r="GH10" s="1193"/>
      <c r="GI10" s="1193"/>
      <c r="GJ10" s="1193"/>
      <c r="GK10" s="1193"/>
      <c r="GL10" s="1193"/>
      <c r="GM10" s="1193"/>
      <c r="GN10" s="1193"/>
      <c r="GO10" s="1193"/>
      <c r="GP10" s="1193"/>
      <c r="GQ10" s="1193"/>
      <c r="GR10" s="1193"/>
      <c r="GS10" s="1193"/>
      <c r="GT10" s="1193"/>
      <c r="GU10" s="1193"/>
      <c r="GV10" s="1193"/>
      <c r="GW10" s="1193"/>
      <c r="GX10" s="1193"/>
      <c r="GY10" s="1193"/>
      <c r="GZ10" s="1193"/>
      <c r="HA10" s="1193"/>
      <c r="HB10" s="1193"/>
      <c r="HC10" s="1193"/>
      <c r="HD10" s="1193"/>
      <c r="HE10" s="1193"/>
      <c r="HF10" s="1193"/>
      <c r="HG10" s="1193"/>
      <c r="HH10" s="1193"/>
      <c r="HI10" s="1193"/>
      <c r="HJ10" s="1193"/>
      <c r="HK10" s="1193"/>
      <c r="HL10" s="1193"/>
      <c r="HM10" s="1193"/>
      <c r="HN10" s="1193"/>
      <c r="HO10" s="1193"/>
      <c r="HP10" s="1193"/>
      <c r="HQ10" s="1193"/>
      <c r="HR10" s="1193"/>
      <c r="HS10" s="1193"/>
      <c r="HT10" s="1193"/>
      <c r="HU10" s="1193"/>
      <c r="HV10" s="1193"/>
      <c r="HW10" s="1193"/>
      <c r="HX10" s="1193"/>
      <c r="HY10" s="1193"/>
      <c r="HZ10" s="1193"/>
      <c r="IA10" s="1193"/>
      <c r="IB10" s="1193"/>
      <c r="IC10" s="1193"/>
      <c r="ID10" s="1193"/>
      <c r="IE10" s="1193"/>
      <c r="IF10" s="1193"/>
      <c r="IG10" s="1193"/>
      <c r="IH10" s="1193"/>
      <c r="II10" s="1193"/>
      <c r="IJ10" s="1193"/>
      <c r="IK10" s="1193"/>
      <c r="IL10" s="1193"/>
      <c r="IM10" s="1193"/>
      <c r="IN10" s="1193"/>
      <c r="IO10" s="1193"/>
      <c r="IP10" s="1193"/>
      <c r="IQ10" s="1193"/>
      <c r="IR10" s="1193"/>
      <c r="IS10" s="1193"/>
      <c r="IT10" s="1193"/>
      <c r="IU10" s="1193"/>
      <c r="IV10" s="1193"/>
      <c r="IW10" s="1193"/>
      <c r="IX10" s="1193"/>
      <c r="IY10" s="1193"/>
      <c r="IZ10" s="1193"/>
      <c r="JA10" s="1193"/>
      <c r="JB10" s="1193"/>
      <c r="JC10" s="1193"/>
      <c r="JD10" s="1193"/>
      <c r="JE10" s="1193"/>
      <c r="JF10" s="1193"/>
      <c r="JG10" s="1193"/>
      <c r="JH10" s="1193"/>
      <c r="JI10" s="1193"/>
      <c r="JJ10" s="1193"/>
      <c r="JK10" s="1193"/>
      <c r="JL10" s="1193"/>
      <c r="JM10" s="1193"/>
      <c r="JN10" s="1193"/>
      <c r="JO10" s="1193"/>
      <c r="JP10" s="1193"/>
      <c r="JQ10" s="1193"/>
      <c r="JR10" s="1193"/>
      <c r="JS10" s="1193"/>
      <c r="JT10" s="1193"/>
      <c r="JU10" s="1193"/>
      <c r="JV10" s="1193"/>
      <c r="JW10" s="1193"/>
      <c r="JX10" s="1193"/>
      <c r="JY10" s="1193"/>
      <c r="JZ10" s="1193"/>
      <c r="KA10" s="1193"/>
      <c r="KB10" s="1193"/>
      <c r="KC10" s="1193"/>
      <c r="KD10" s="1193"/>
      <c r="KE10" s="1193"/>
      <c r="KF10" s="1193"/>
      <c r="KG10" s="1193"/>
      <c r="KH10" s="1193"/>
      <c r="KI10" s="1193"/>
      <c r="KJ10" s="1193"/>
      <c r="KK10" s="1193"/>
      <c r="KL10" s="1193"/>
      <c r="KM10" s="1193"/>
      <c r="KN10" s="1193"/>
      <c r="KO10" s="1193"/>
      <c r="KP10" s="1193"/>
      <c r="KQ10" s="1193"/>
      <c r="KR10" s="1193"/>
      <c r="KS10" s="1193"/>
      <c r="KT10" s="1193"/>
      <c r="KU10" s="1193"/>
      <c r="KV10" s="1193"/>
      <c r="KW10" s="1193"/>
      <c r="KX10" s="1193"/>
      <c r="KY10" s="1193"/>
      <c r="KZ10" s="1193"/>
      <c r="LA10" s="1193"/>
      <c r="LB10" s="1193"/>
      <c r="LC10" s="1193"/>
      <c r="LD10" s="1193"/>
      <c r="LE10" s="1193"/>
      <c r="LF10" s="1200"/>
      <c r="LG10" s="1200"/>
      <c r="LH10" s="1200"/>
      <c r="LI10" s="1200"/>
      <c r="LJ10" s="1200"/>
      <c r="LK10" s="1200"/>
      <c r="LL10" s="1200"/>
      <c r="LM10" s="1470"/>
    </row>
    <row r="11" s="1015" customFormat="1" ht="47" customHeight="1" spans="1:317">
      <c r="A11" s="1231">
        <v>46048</v>
      </c>
      <c r="B11" s="1232"/>
      <c r="C11" s="1233"/>
      <c r="D11" s="1234" t="s">
        <v>5945</v>
      </c>
      <c r="E11" s="1235"/>
      <c r="F11" s="1236" t="s">
        <v>5946</v>
      </c>
      <c r="G11" s="1236" t="s">
        <v>5928</v>
      </c>
      <c r="H11" s="1236" t="s">
        <v>5928</v>
      </c>
      <c r="I11" s="1276" t="s">
        <v>5937</v>
      </c>
      <c r="J11" s="1277" t="s">
        <v>5947</v>
      </c>
      <c r="K11" s="1068">
        <v>0</v>
      </c>
      <c r="L11" s="1068">
        <v>12</v>
      </c>
      <c r="M11" s="1068"/>
      <c r="N11" s="1069">
        <v>46084</v>
      </c>
      <c r="O11" s="1069">
        <v>46083</v>
      </c>
      <c r="P11" s="1070"/>
      <c r="Q11" s="1096"/>
      <c r="R11" s="1314"/>
      <c r="S11" s="1314"/>
      <c r="T11" s="1098"/>
      <c r="U11" s="1099"/>
      <c r="V11" s="1098"/>
      <c r="W11" s="1099"/>
      <c r="X11" s="1099"/>
      <c r="Y11" s="1126" t="s">
        <v>5948</v>
      </c>
      <c r="Z11" s="1127" t="s">
        <v>1678</v>
      </c>
      <c r="AA11" s="1363"/>
      <c r="AB11" s="1364"/>
      <c r="AC11" s="1130"/>
      <c r="AD11" s="1131"/>
      <c r="AE11" s="1131">
        <v>7</v>
      </c>
      <c r="AF11" s="1131">
        <v>70</v>
      </c>
      <c r="AG11" s="1152"/>
      <c r="AH11" s="1152"/>
      <c r="AI11" s="1152"/>
      <c r="AJ11" s="1152"/>
      <c r="AK11" s="1152"/>
      <c r="AL11" s="1406" t="s">
        <v>63</v>
      </c>
      <c r="AM11" s="1152">
        <v>70</v>
      </c>
      <c r="AN11" s="1152"/>
      <c r="AO11" s="1430">
        <v>7</v>
      </c>
      <c r="AP11" s="1430">
        <v>7</v>
      </c>
      <c r="AQ11" s="1430">
        <v>7</v>
      </c>
      <c r="AR11" s="1430">
        <v>7</v>
      </c>
      <c r="AS11" s="1430">
        <v>7</v>
      </c>
      <c r="AT11" s="1430">
        <v>7</v>
      </c>
      <c r="AU11" s="1430">
        <v>7</v>
      </c>
      <c r="AV11" s="1178"/>
      <c r="AW11" s="1178"/>
      <c r="AX11" s="1298"/>
      <c r="AY11" s="1458"/>
      <c r="AZ11" s="1459"/>
      <c r="BA11" s="1459"/>
      <c r="BB11" s="1459"/>
      <c r="BC11" s="1459"/>
      <c r="BD11" s="1459"/>
      <c r="BE11" s="1459"/>
      <c r="BF11" s="1459"/>
      <c r="BG11" s="1459"/>
      <c r="BH11" s="1459"/>
      <c r="BI11" s="1459"/>
      <c r="BJ11" s="1459"/>
      <c r="BK11" s="1459"/>
      <c r="BL11" s="1459"/>
      <c r="BM11" s="1459"/>
      <c r="BN11" s="1459"/>
      <c r="BO11" s="1459"/>
      <c r="BP11" s="1459"/>
      <c r="BQ11" s="1459"/>
      <c r="BR11" s="1459"/>
      <c r="BS11" s="1459"/>
      <c r="BT11" s="1459"/>
      <c r="BU11" s="1459"/>
      <c r="BV11" s="1459"/>
      <c r="BW11" s="1459"/>
      <c r="BX11" s="1459"/>
      <c r="BY11" s="1459"/>
      <c r="BZ11" s="1459"/>
      <c r="CA11" s="1459"/>
      <c r="CB11" s="1459"/>
      <c r="CC11" s="1459"/>
      <c r="CD11" s="1459"/>
      <c r="CE11" s="1459"/>
      <c r="CF11" s="1459"/>
      <c r="CG11" s="1459"/>
      <c r="CH11" s="1459"/>
      <c r="CI11" s="1459"/>
      <c r="CJ11" s="1459"/>
      <c r="CK11" s="1459"/>
      <c r="CL11" s="1459"/>
      <c r="CM11" s="1459"/>
      <c r="CN11" s="1459"/>
      <c r="CO11" s="1459"/>
      <c r="CP11" s="1459"/>
      <c r="CQ11" s="1459"/>
      <c r="CR11" s="1459"/>
      <c r="CS11" s="1459"/>
      <c r="CT11" s="1459"/>
      <c r="CU11" s="1459"/>
      <c r="CV11" s="1459"/>
      <c r="CW11" s="1459"/>
      <c r="CX11" s="1459"/>
      <c r="CY11" s="1459"/>
      <c r="CZ11" s="1459"/>
      <c r="DA11" s="1459"/>
      <c r="DB11" s="1459"/>
      <c r="DC11" s="1459"/>
      <c r="DD11" s="1459"/>
      <c r="DE11" s="1459"/>
      <c r="DF11" s="1459"/>
      <c r="DG11" s="1459"/>
      <c r="DH11" s="1459"/>
      <c r="DI11" s="1459"/>
      <c r="DJ11" s="1459"/>
      <c r="DK11" s="1459"/>
      <c r="DL11" s="1459"/>
      <c r="DM11" s="1459"/>
      <c r="DN11" s="1459"/>
      <c r="DO11" s="1459"/>
      <c r="DP11" s="1459"/>
      <c r="DQ11" s="1459"/>
      <c r="DR11" s="1459"/>
      <c r="DS11" s="1459"/>
      <c r="DT11" s="1459"/>
      <c r="DU11" s="1459"/>
      <c r="DV11" s="1459"/>
      <c r="DW11" s="1459"/>
      <c r="DX11" s="1459"/>
      <c r="DY11" s="1459"/>
      <c r="DZ11" s="1459"/>
      <c r="EA11" s="1459"/>
      <c r="EB11" s="1459"/>
      <c r="EC11" s="1459"/>
      <c r="ED11" s="1459"/>
      <c r="EE11" s="1459"/>
      <c r="EF11" s="1459"/>
      <c r="EG11" s="1459"/>
      <c r="EH11" s="1459"/>
      <c r="EI11" s="1459"/>
      <c r="EJ11" s="1459"/>
      <c r="EK11" s="1459"/>
      <c r="EL11" s="1459"/>
      <c r="EM11" s="1459"/>
      <c r="EN11" s="1459"/>
      <c r="EO11" s="1459"/>
      <c r="EP11" s="1459"/>
      <c r="EQ11" s="1459"/>
      <c r="ER11" s="1459"/>
      <c r="ES11" s="1459"/>
      <c r="ET11" s="1459"/>
      <c r="EU11" s="1459"/>
      <c r="EV11" s="1459"/>
      <c r="EW11" s="1459"/>
      <c r="EX11" s="1459"/>
      <c r="EY11" s="1459"/>
      <c r="EZ11" s="1459"/>
      <c r="FA11" s="1459"/>
      <c r="FB11" s="1459"/>
      <c r="FC11" s="1459"/>
      <c r="FD11" s="1459"/>
      <c r="FE11" s="1459"/>
      <c r="FF11" s="1459"/>
      <c r="FG11" s="1459"/>
      <c r="FH11" s="1459"/>
      <c r="FI11" s="1459"/>
      <c r="FJ11" s="1459"/>
      <c r="FK11" s="1459"/>
      <c r="FL11" s="1459"/>
      <c r="FM11" s="1459"/>
      <c r="FN11" s="1459"/>
      <c r="FO11" s="1459"/>
      <c r="FP11" s="1459"/>
      <c r="FQ11" s="1459"/>
      <c r="FR11" s="1459"/>
      <c r="FS11" s="1459"/>
      <c r="FT11" s="1459"/>
      <c r="FU11" s="1459"/>
      <c r="FV11" s="1459"/>
      <c r="FW11" s="1459"/>
      <c r="FX11" s="1459"/>
      <c r="FY11" s="1459"/>
      <c r="FZ11" s="1459"/>
      <c r="GA11" s="1459"/>
      <c r="GB11" s="1459"/>
      <c r="GC11" s="1459"/>
      <c r="GD11" s="1459"/>
      <c r="GE11" s="1459"/>
      <c r="GF11" s="1459"/>
      <c r="GG11" s="1459"/>
      <c r="GH11" s="1459"/>
      <c r="GI11" s="1459"/>
      <c r="GJ11" s="1459"/>
      <c r="GK11" s="1459"/>
      <c r="GL11" s="1459"/>
      <c r="GM11" s="1459"/>
      <c r="GN11" s="1459"/>
      <c r="GO11" s="1459"/>
      <c r="GP11" s="1459"/>
      <c r="GQ11" s="1459"/>
      <c r="GR11" s="1459"/>
      <c r="GS11" s="1459"/>
      <c r="GT11" s="1459"/>
      <c r="GU11" s="1459"/>
      <c r="GV11" s="1459"/>
      <c r="GW11" s="1459"/>
      <c r="GX11" s="1459"/>
      <c r="GY11" s="1459"/>
      <c r="GZ11" s="1459"/>
      <c r="HA11" s="1459"/>
      <c r="HB11" s="1459"/>
      <c r="HC11" s="1459"/>
      <c r="HD11" s="1459"/>
      <c r="HE11" s="1459"/>
      <c r="HF11" s="1459"/>
      <c r="HG11" s="1459"/>
      <c r="HH11" s="1459"/>
      <c r="HI11" s="1459"/>
      <c r="HJ11" s="1459"/>
      <c r="HK11" s="1459"/>
      <c r="HL11" s="1459"/>
      <c r="HM11" s="1459"/>
      <c r="HN11" s="1459"/>
      <c r="HO11" s="1459"/>
      <c r="HP11" s="1459"/>
      <c r="HQ11" s="1459"/>
      <c r="HR11" s="1459"/>
      <c r="HS11" s="1459"/>
      <c r="HT11" s="1459"/>
      <c r="HU11" s="1459"/>
      <c r="HV11" s="1459"/>
      <c r="HW11" s="1459"/>
      <c r="HX11" s="1459"/>
      <c r="HY11" s="1459"/>
      <c r="HZ11" s="1459"/>
      <c r="IA11" s="1459"/>
      <c r="IB11" s="1459"/>
      <c r="IC11" s="1459"/>
      <c r="ID11" s="1459"/>
      <c r="IE11" s="1459"/>
      <c r="IF11" s="1459"/>
      <c r="IG11" s="1459"/>
      <c r="IH11" s="1459"/>
      <c r="II11" s="1459"/>
      <c r="IJ11" s="1459"/>
      <c r="IK11" s="1459"/>
      <c r="IL11" s="1459"/>
      <c r="IM11" s="1459"/>
      <c r="IN11" s="1459"/>
      <c r="IO11" s="1459"/>
      <c r="IP11" s="1459"/>
      <c r="IQ11" s="1459"/>
      <c r="IR11" s="1459"/>
      <c r="IS11" s="1459"/>
      <c r="IT11" s="1459"/>
      <c r="IU11" s="1459"/>
      <c r="IV11" s="1459"/>
      <c r="IW11" s="1459"/>
      <c r="IX11" s="1459"/>
      <c r="IY11" s="1459"/>
      <c r="IZ11" s="1459"/>
      <c r="JA11" s="1459"/>
      <c r="JB11" s="1459"/>
      <c r="JC11" s="1459"/>
      <c r="JD11" s="1459"/>
      <c r="JE11" s="1459"/>
      <c r="JF11" s="1459"/>
      <c r="JG11" s="1459"/>
      <c r="JH11" s="1459"/>
      <c r="JI11" s="1459"/>
      <c r="JJ11" s="1459"/>
      <c r="JK11" s="1459"/>
      <c r="JL11" s="1459"/>
      <c r="JM11" s="1459"/>
      <c r="JN11" s="1459"/>
      <c r="JO11" s="1459"/>
      <c r="JP11" s="1459"/>
      <c r="JQ11" s="1459"/>
      <c r="JR11" s="1459"/>
      <c r="JS11" s="1459"/>
      <c r="JT11" s="1459"/>
      <c r="JU11" s="1459"/>
      <c r="JV11" s="1459"/>
      <c r="JW11" s="1459"/>
      <c r="JX11" s="1459"/>
      <c r="JY11" s="1459"/>
      <c r="JZ11" s="1459"/>
      <c r="KA11" s="1459"/>
      <c r="KB11" s="1459"/>
      <c r="KC11" s="1459"/>
      <c r="KD11" s="1459"/>
      <c r="KE11" s="1459"/>
      <c r="KF11" s="1459"/>
      <c r="KG11" s="1459"/>
      <c r="KH11" s="1459"/>
      <c r="KI11" s="1459"/>
      <c r="KJ11" s="1459"/>
      <c r="KK11" s="1459"/>
      <c r="KL11" s="1459"/>
      <c r="KM11" s="1459"/>
      <c r="KN11" s="1459"/>
      <c r="KO11" s="1459"/>
      <c r="KP11" s="1459"/>
      <c r="KQ11" s="1459"/>
      <c r="KR11" s="1459"/>
      <c r="KS11" s="1459"/>
      <c r="KT11" s="1459"/>
      <c r="KU11" s="1459"/>
      <c r="KV11" s="1459"/>
      <c r="KW11" s="1459"/>
      <c r="KX11" s="1459"/>
      <c r="KY11" s="1459"/>
      <c r="KZ11" s="1459"/>
      <c r="LA11" s="1459"/>
      <c r="LB11" s="1459"/>
      <c r="LC11" s="1459"/>
      <c r="LD11" s="1459"/>
      <c r="LE11" s="1459"/>
    </row>
    <row r="12" s="1220" customFormat="1" ht="47" customHeight="1" spans="1:325">
      <c r="A12" s="1243">
        <v>46045</v>
      </c>
      <c r="B12" s="1238" t="s">
        <v>3453</v>
      </c>
      <c r="C12" s="1239" t="s">
        <v>3454</v>
      </c>
      <c r="D12" s="1240">
        <v>4500192201</v>
      </c>
      <c r="E12" s="1241"/>
      <c r="F12" s="1242" t="s">
        <v>5949</v>
      </c>
      <c r="G12" s="1242" t="s">
        <v>5928</v>
      </c>
      <c r="H12" s="1242" t="s">
        <v>5928</v>
      </c>
      <c r="I12" s="1278" t="s">
        <v>5937</v>
      </c>
      <c r="J12" s="1279">
        <v>90000</v>
      </c>
      <c r="K12" s="1280">
        <v>0</v>
      </c>
      <c r="L12" s="1280">
        <v>24</v>
      </c>
      <c r="M12" s="1280">
        <f>J12/L12</f>
        <v>3750</v>
      </c>
      <c r="N12" s="1281">
        <v>46106</v>
      </c>
      <c r="O12" s="1281">
        <v>46104</v>
      </c>
      <c r="P12" s="1282"/>
      <c r="Q12" s="1315"/>
      <c r="R12" s="1316"/>
      <c r="S12" s="1316" t="s">
        <v>111</v>
      </c>
      <c r="T12" s="1317">
        <v>46051</v>
      </c>
      <c r="U12" s="1318" t="s">
        <v>88</v>
      </c>
      <c r="V12" s="1317" t="s">
        <v>2727</v>
      </c>
      <c r="W12" s="1319"/>
      <c r="X12" s="1318"/>
      <c r="Y12" s="1365" t="s">
        <v>5950</v>
      </c>
      <c r="Z12" s="1366" t="s">
        <v>5905</v>
      </c>
      <c r="AA12" s="1367">
        <v>1.55</v>
      </c>
      <c r="AB12" s="1368">
        <f>AA12*J12</f>
        <v>139500</v>
      </c>
      <c r="AC12" s="1369"/>
      <c r="AD12" s="1370"/>
      <c r="AE12" s="1370">
        <v>7</v>
      </c>
      <c r="AF12" s="1370">
        <f>J12</f>
        <v>90000</v>
      </c>
      <c r="AG12" s="1404"/>
      <c r="AH12" s="1405"/>
      <c r="AI12" s="1405">
        <f>J12/6</f>
        <v>15000</v>
      </c>
      <c r="AJ12" s="1405"/>
      <c r="AK12" s="1405"/>
      <c r="AL12" s="1404" t="s">
        <v>5401</v>
      </c>
      <c r="AM12" s="1404"/>
      <c r="AN12" s="1405">
        <f>J12</f>
        <v>90000</v>
      </c>
      <c r="AO12" s="1431">
        <f>J12/6*23/24</f>
        <v>14375</v>
      </c>
      <c r="AP12" s="1432">
        <f>J12/6*23/24</f>
        <v>14375</v>
      </c>
      <c r="AQ12" s="1432">
        <f>J12/6*23/24</f>
        <v>14375</v>
      </c>
      <c r="AR12" s="1432">
        <f>J12/6*23/24</f>
        <v>14375</v>
      </c>
      <c r="AS12" s="1432">
        <f>J12/6*23/24</f>
        <v>14375</v>
      </c>
      <c r="AT12" s="1432">
        <f>J12/6*23/24</f>
        <v>14375</v>
      </c>
      <c r="AU12" s="1433">
        <f>J12/24</f>
        <v>3750</v>
      </c>
      <c r="AV12" s="1432" t="s">
        <v>4870</v>
      </c>
      <c r="AW12" s="1432" t="s">
        <v>5322</v>
      </c>
      <c r="AX12" s="1030"/>
      <c r="AY12" s="1013"/>
      <c r="AZ12" s="1193"/>
      <c r="BA12" s="1193"/>
      <c r="BB12" s="1193"/>
      <c r="BC12" s="1193"/>
      <c r="BD12" s="1193"/>
      <c r="BE12" s="1193"/>
      <c r="BF12" s="1193"/>
      <c r="BG12" s="1193"/>
      <c r="BH12" s="1193"/>
      <c r="BI12" s="1193"/>
      <c r="BJ12" s="1193"/>
      <c r="BK12" s="1193"/>
      <c r="BL12" s="1193"/>
      <c r="BM12" s="1193"/>
      <c r="BN12" s="1193"/>
      <c r="BO12" s="1193"/>
      <c r="BP12" s="1193"/>
      <c r="BQ12" s="1193"/>
      <c r="BR12" s="1193"/>
      <c r="BS12" s="1193"/>
      <c r="BT12" s="1193"/>
      <c r="BU12" s="1193"/>
      <c r="BV12" s="1193"/>
      <c r="BW12" s="1193"/>
      <c r="BX12" s="1193"/>
      <c r="BY12" s="1193"/>
      <c r="BZ12" s="1193"/>
      <c r="CA12" s="1193"/>
      <c r="CB12" s="1193"/>
      <c r="CC12" s="1193"/>
      <c r="CD12" s="1193"/>
      <c r="CE12" s="1193"/>
      <c r="CF12" s="1193"/>
      <c r="CG12" s="1193"/>
      <c r="CH12" s="1193"/>
      <c r="CI12" s="1193"/>
      <c r="CJ12" s="1193"/>
      <c r="CK12" s="1193"/>
      <c r="CL12" s="1193"/>
      <c r="CM12" s="1193"/>
      <c r="CN12" s="1193"/>
      <c r="CO12" s="1193"/>
      <c r="CP12" s="1193"/>
      <c r="CQ12" s="1193"/>
      <c r="CR12" s="1193"/>
      <c r="CS12" s="1193"/>
      <c r="CT12" s="1193"/>
      <c r="CU12" s="1193"/>
      <c r="CV12" s="1193"/>
      <c r="CW12" s="1193"/>
      <c r="CX12" s="1193"/>
      <c r="CY12" s="1193"/>
      <c r="CZ12" s="1193"/>
      <c r="DA12" s="1193"/>
      <c r="DB12" s="1193"/>
      <c r="DC12" s="1193"/>
      <c r="DD12" s="1193"/>
      <c r="DE12" s="1193"/>
      <c r="DF12" s="1193"/>
      <c r="DG12" s="1193"/>
      <c r="DH12" s="1193"/>
      <c r="DI12" s="1193"/>
      <c r="DJ12" s="1193"/>
      <c r="DK12" s="1193"/>
      <c r="DL12" s="1193"/>
      <c r="DM12" s="1193"/>
      <c r="DN12" s="1193"/>
      <c r="DO12" s="1193"/>
      <c r="DP12" s="1193"/>
      <c r="DQ12" s="1193"/>
      <c r="DR12" s="1193"/>
      <c r="DS12" s="1193"/>
      <c r="DT12" s="1193"/>
      <c r="DU12" s="1193"/>
      <c r="DV12" s="1193"/>
      <c r="DW12" s="1193"/>
      <c r="DX12" s="1193"/>
      <c r="DY12" s="1193"/>
      <c r="DZ12" s="1193"/>
      <c r="EA12" s="1193"/>
      <c r="EB12" s="1193"/>
      <c r="EC12" s="1193"/>
      <c r="ED12" s="1193"/>
      <c r="EE12" s="1193"/>
      <c r="EF12" s="1193"/>
      <c r="EG12" s="1193"/>
      <c r="EH12" s="1193"/>
      <c r="EI12" s="1193"/>
      <c r="EJ12" s="1193"/>
      <c r="EK12" s="1193"/>
      <c r="EL12" s="1193"/>
      <c r="EM12" s="1193"/>
      <c r="EN12" s="1193"/>
      <c r="EO12" s="1193"/>
      <c r="EP12" s="1193"/>
      <c r="EQ12" s="1193"/>
      <c r="ER12" s="1193"/>
      <c r="ES12" s="1193"/>
      <c r="ET12" s="1193"/>
      <c r="EU12" s="1193"/>
      <c r="EV12" s="1193"/>
      <c r="EW12" s="1193"/>
      <c r="EX12" s="1193"/>
      <c r="EY12" s="1193"/>
      <c r="EZ12" s="1193"/>
      <c r="FA12" s="1193"/>
      <c r="FB12" s="1193"/>
      <c r="FC12" s="1193"/>
      <c r="FD12" s="1193"/>
      <c r="FE12" s="1193"/>
      <c r="FF12" s="1193"/>
      <c r="FG12" s="1193"/>
      <c r="FH12" s="1193"/>
      <c r="FI12" s="1193"/>
      <c r="FJ12" s="1193"/>
      <c r="FK12" s="1193"/>
      <c r="FL12" s="1193"/>
      <c r="FM12" s="1193"/>
      <c r="FN12" s="1193"/>
      <c r="FO12" s="1193"/>
      <c r="FP12" s="1193"/>
      <c r="FQ12" s="1193"/>
      <c r="FR12" s="1193"/>
      <c r="FS12" s="1193"/>
      <c r="FT12" s="1193"/>
      <c r="FU12" s="1193"/>
      <c r="FV12" s="1193"/>
      <c r="FW12" s="1193"/>
      <c r="FX12" s="1193"/>
      <c r="FY12" s="1193"/>
      <c r="FZ12" s="1193"/>
      <c r="GA12" s="1193"/>
      <c r="GB12" s="1193"/>
      <c r="GC12" s="1193"/>
      <c r="GD12" s="1193"/>
      <c r="GE12" s="1193"/>
      <c r="GF12" s="1193"/>
      <c r="GG12" s="1193"/>
      <c r="GH12" s="1193"/>
      <c r="GI12" s="1193"/>
      <c r="GJ12" s="1193"/>
      <c r="GK12" s="1193"/>
      <c r="GL12" s="1193"/>
      <c r="GM12" s="1193"/>
      <c r="GN12" s="1193"/>
      <c r="GO12" s="1193"/>
      <c r="GP12" s="1193"/>
      <c r="GQ12" s="1193"/>
      <c r="GR12" s="1193"/>
      <c r="GS12" s="1193"/>
      <c r="GT12" s="1193"/>
      <c r="GU12" s="1193"/>
      <c r="GV12" s="1193"/>
      <c r="GW12" s="1193"/>
      <c r="GX12" s="1193"/>
      <c r="GY12" s="1193"/>
      <c r="GZ12" s="1193"/>
      <c r="HA12" s="1193"/>
      <c r="HB12" s="1193"/>
      <c r="HC12" s="1193"/>
      <c r="HD12" s="1193"/>
      <c r="HE12" s="1193"/>
      <c r="HF12" s="1193"/>
      <c r="HG12" s="1193"/>
      <c r="HH12" s="1193"/>
      <c r="HI12" s="1193"/>
      <c r="HJ12" s="1193"/>
      <c r="HK12" s="1193"/>
      <c r="HL12" s="1193"/>
      <c r="HM12" s="1193"/>
      <c r="HN12" s="1193"/>
      <c r="HO12" s="1193"/>
      <c r="HP12" s="1193"/>
      <c r="HQ12" s="1193"/>
      <c r="HR12" s="1193"/>
      <c r="HS12" s="1193"/>
      <c r="HT12" s="1193"/>
      <c r="HU12" s="1193"/>
      <c r="HV12" s="1193"/>
      <c r="HW12" s="1193"/>
      <c r="HX12" s="1193"/>
      <c r="HY12" s="1193"/>
      <c r="HZ12" s="1193"/>
      <c r="IA12" s="1193"/>
      <c r="IB12" s="1193"/>
      <c r="IC12" s="1193"/>
      <c r="ID12" s="1193"/>
      <c r="IE12" s="1193"/>
      <c r="IF12" s="1193"/>
      <c r="IG12" s="1193"/>
      <c r="IH12" s="1193"/>
      <c r="II12" s="1193"/>
      <c r="IJ12" s="1193"/>
      <c r="IK12" s="1193"/>
      <c r="IL12" s="1193"/>
      <c r="IM12" s="1193"/>
      <c r="IN12" s="1193"/>
      <c r="IO12" s="1193"/>
      <c r="IP12" s="1193"/>
      <c r="IQ12" s="1193"/>
      <c r="IR12" s="1193"/>
      <c r="IS12" s="1193"/>
      <c r="IT12" s="1193"/>
      <c r="IU12" s="1193"/>
      <c r="IV12" s="1193"/>
      <c r="IW12" s="1193"/>
      <c r="IX12" s="1193"/>
      <c r="IY12" s="1193"/>
      <c r="IZ12" s="1193"/>
      <c r="JA12" s="1193"/>
      <c r="JB12" s="1193"/>
      <c r="JC12" s="1193"/>
      <c r="JD12" s="1193"/>
      <c r="JE12" s="1193"/>
      <c r="JF12" s="1193"/>
      <c r="JG12" s="1193"/>
      <c r="JH12" s="1193"/>
      <c r="JI12" s="1193"/>
      <c r="JJ12" s="1193"/>
      <c r="JK12" s="1193"/>
      <c r="JL12" s="1193"/>
      <c r="JM12" s="1193"/>
      <c r="JN12" s="1193"/>
      <c r="JO12" s="1193"/>
      <c r="JP12" s="1193"/>
      <c r="JQ12" s="1193"/>
      <c r="JR12" s="1193"/>
      <c r="JS12" s="1193"/>
      <c r="JT12" s="1193"/>
      <c r="JU12" s="1193"/>
      <c r="JV12" s="1193"/>
      <c r="JW12" s="1193"/>
      <c r="JX12" s="1193"/>
      <c r="JY12" s="1193"/>
      <c r="JZ12" s="1193"/>
      <c r="KA12" s="1193"/>
      <c r="KB12" s="1193"/>
      <c r="KC12" s="1193"/>
      <c r="KD12" s="1193"/>
      <c r="KE12" s="1193"/>
      <c r="KF12" s="1193"/>
      <c r="KG12" s="1193"/>
      <c r="KH12" s="1193"/>
      <c r="KI12" s="1193"/>
      <c r="KJ12" s="1193"/>
      <c r="KK12" s="1193"/>
      <c r="KL12" s="1193"/>
      <c r="KM12" s="1193"/>
      <c r="KN12" s="1193"/>
      <c r="KO12" s="1193"/>
      <c r="KP12" s="1193"/>
      <c r="KQ12" s="1193"/>
      <c r="KR12" s="1193"/>
      <c r="KS12" s="1193"/>
      <c r="KT12" s="1193"/>
      <c r="KU12" s="1193"/>
      <c r="KV12" s="1193"/>
      <c r="KW12" s="1193"/>
      <c r="KX12" s="1193"/>
      <c r="KY12" s="1193"/>
      <c r="KZ12" s="1193"/>
      <c r="LA12" s="1193"/>
      <c r="LB12" s="1193"/>
      <c r="LC12" s="1193"/>
      <c r="LD12" s="1193"/>
      <c r="LE12" s="1193"/>
      <c r="LF12" s="1200"/>
      <c r="LG12" s="1200"/>
      <c r="LH12" s="1200"/>
      <c r="LI12" s="1200"/>
      <c r="LJ12" s="1200"/>
      <c r="LK12" s="1200"/>
      <c r="LL12" s="1200"/>
      <c r="LM12" s="1470"/>
    </row>
    <row r="13" s="1221" customFormat="1" ht="47" customHeight="1" spans="1:325">
      <c r="A13" s="1244">
        <v>46050</v>
      </c>
      <c r="B13" s="1044" t="s">
        <v>3024</v>
      </c>
      <c r="C13" s="1045" t="s">
        <v>98</v>
      </c>
      <c r="D13" s="1046">
        <v>4500192425</v>
      </c>
      <c r="E13" s="1047" t="s">
        <v>3525</v>
      </c>
      <c r="F13" s="1048" t="s">
        <v>5951</v>
      </c>
      <c r="G13" s="1048" t="s">
        <v>5928</v>
      </c>
      <c r="H13" s="1048" t="s">
        <v>5928</v>
      </c>
      <c r="I13" s="1283" t="s">
        <v>5937</v>
      </c>
      <c r="J13" s="1067">
        <v>2400</v>
      </c>
      <c r="K13" s="1270">
        <v>0</v>
      </c>
      <c r="L13" s="1270">
        <v>24</v>
      </c>
      <c r="M13" s="1270">
        <f>J13/L13</f>
        <v>100</v>
      </c>
      <c r="N13" s="1284">
        <v>46106</v>
      </c>
      <c r="O13" s="1284">
        <v>46104</v>
      </c>
      <c r="P13" s="1285"/>
      <c r="Q13" s="1320"/>
      <c r="R13" s="1321"/>
      <c r="S13" s="1321" t="s">
        <v>88</v>
      </c>
      <c r="T13" s="1322">
        <v>46056</v>
      </c>
      <c r="U13" s="1323" t="s">
        <v>88</v>
      </c>
      <c r="V13" s="1322" t="s">
        <v>4171</v>
      </c>
      <c r="W13" s="1324"/>
      <c r="X13" s="1323"/>
      <c r="Y13" s="1371" t="s">
        <v>5952</v>
      </c>
      <c r="Z13" s="1372" t="s">
        <v>666</v>
      </c>
      <c r="AA13" s="1373">
        <v>0.93</v>
      </c>
      <c r="AB13" s="1374">
        <f>AA13*J13</f>
        <v>2232</v>
      </c>
      <c r="AC13" s="1375"/>
      <c r="AD13" s="1376"/>
      <c r="AE13" s="1376">
        <v>7</v>
      </c>
      <c r="AF13" s="1376">
        <f>J13</f>
        <v>2400</v>
      </c>
      <c r="AG13" s="1406"/>
      <c r="AH13" s="1407">
        <f>J13/6</f>
        <v>400</v>
      </c>
      <c r="AI13" s="1407"/>
      <c r="AJ13" s="1407"/>
      <c r="AK13" s="1407"/>
      <c r="AL13" s="1406" t="s">
        <v>63</v>
      </c>
      <c r="AM13" s="1406">
        <f>J13</f>
        <v>2400</v>
      </c>
      <c r="AN13" s="1407"/>
      <c r="AO13" s="1434">
        <f>J13/6*23/24</f>
        <v>383.333333333333</v>
      </c>
      <c r="AP13" s="1435">
        <f>J13/6*23/24</f>
        <v>383.333333333333</v>
      </c>
      <c r="AQ13" s="1435">
        <f>J13/6*23/24</f>
        <v>383.333333333333</v>
      </c>
      <c r="AR13" s="1435">
        <f>J13/6*23/24</f>
        <v>383.333333333333</v>
      </c>
      <c r="AS13" s="1435">
        <f>J13/6*23/24</f>
        <v>383.333333333333</v>
      </c>
      <c r="AT13" s="1435">
        <f>J13/6*23/24</f>
        <v>383.333333333333</v>
      </c>
      <c r="AU13" s="1436">
        <f>J13/24</f>
        <v>100</v>
      </c>
      <c r="AV13" s="1432" t="s">
        <v>4870</v>
      </c>
      <c r="AW13" s="1432" t="s">
        <v>5322</v>
      </c>
      <c r="AX13" s="1460"/>
      <c r="AY13" s="1461"/>
      <c r="AZ13" s="1462"/>
      <c r="BA13" s="1462"/>
      <c r="BB13" s="1462"/>
      <c r="BC13" s="1462"/>
      <c r="BD13" s="1462"/>
      <c r="BE13" s="1462"/>
      <c r="BF13" s="1462"/>
      <c r="BG13" s="1462"/>
      <c r="BH13" s="1462"/>
      <c r="BI13" s="1462"/>
      <c r="BJ13" s="1462"/>
      <c r="BK13" s="1462"/>
      <c r="BL13" s="1462"/>
      <c r="BM13" s="1462"/>
      <c r="BN13" s="1462"/>
      <c r="BO13" s="1462"/>
      <c r="BP13" s="1462"/>
      <c r="BQ13" s="1462"/>
      <c r="BR13" s="1462"/>
      <c r="BS13" s="1462"/>
      <c r="BT13" s="1462"/>
      <c r="BU13" s="1462"/>
      <c r="BV13" s="1462"/>
      <c r="BW13" s="1462"/>
      <c r="BX13" s="1462"/>
      <c r="BY13" s="1462"/>
      <c r="BZ13" s="1462"/>
      <c r="CA13" s="1462"/>
      <c r="CB13" s="1462"/>
      <c r="CC13" s="1462"/>
      <c r="CD13" s="1462"/>
      <c r="CE13" s="1462"/>
      <c r="CF13" s="1462"/>
      <c r="CG13" s="1462"/>
      <c r="CH13" s="1462"/>
      <c r="CI13" s="1462"/>
      <c r="CJ13" s="1462"/>
      <c r="CK13" s="1462"/>
      <c r="CL13" s="1462"/>
      <c r="CM13" s="1462"/>
      <c r="CN13" s="1462"/>
      <c r="CO13" s="1462"/>
      <c r="CP13" s="1462"/>
      <c r="CQ13" s="1462"/>
      <c r="CR13" s="1462"/>
      <c r="CS13" s="1462"/>
      <c r="CT13" s="1462"/>
      <c r="CU13" s="1462"/>
      <c r="CV13" s="1462"/>
      <c r="CW13" s="1462"/>
      <c r="CX13" s="1462"/>
      <c r="CY13" s="1462"/>
      <c r="CZ13" s="1462"/>
      <c r="DA13" s="1462"/>
      <c r="DB13" s="1462"/>
      <c r="DC13" s="1462"/>
      <c r="DD13" s="1462"/>
      <c r="DE13" s="1462"/>
      <c r="DF13" s="1462"/>
      <c r="DG13" s="1462"/>
      <c r="DH13" s="1462"/>
      <c r="DI13" s="1462"/>
      <c r="DJ13" s="1462"/>
      <c r="DK13" s="1462"/>
      <c r="DL13" s="1462"/>
      <c r="DM13" s="1462"/>
      <c r="DN13" s="1462"/>
      <c r="DO13" s="1462"/>
      <c r="DP13" s="1462"/>
      <c r="DQ13" s="1462"/>
      <c r="DR13" s="1462"/>
      <c r="DS13" s="1462"/>
      <c r="DT13" s="1462"/>
      <c r="DU13" s="1462"/>
      <c r="DV13" s="1462"/>
      <c r="DW13" s="1462"/>
      <c r="DX13" s="1462"/>
      <c r="DY13" s="1462"/>
      <c r="DZ13" s="1462"/>
      <c r="EA13" s="1462"/>
      <c r="EB13" s="1462"/>
      <c r="EC13" s="1462"/>
      <c r="ED13" s="1462"/>
      <c r="EE13" s="1462"/>
      <c r="EF13" s="1462"/>
      <c r="EG13" s="1462"/>
      <c r="EH13" s="1462"/>
      <c r="EI13" s="1462"/>
      <c r="EJ13" s="1462"/>
      <c r="EK13" s="1462"/>
      <c r="EL13" s="1462"/>
      <c r="EM13" s="1462"/>
      <c r="EN13" s="1462"/>
      <c r="EO13" s="1462"/>
      <c r="EP13" s="1462"/>
      <c r="EQ13" s="1462"/>
      <c r="ER13" s="1462"/>
      <c r="ES13" s="1462"/>
      <c r="ET13" s="1462"/>
      <c r="EU13" s="1462"/>
      <c r="EV13" s="1462"/>
      <c r="EW13" s="1462"/>
      <c r="EX13" s="1462"/>
      <c r="EY13" s="1462"/>
      <c r="EZ13" s="1462"/>
      <c r="FA13" s="1462"/>
      <c r="FB13" s="1462"/>
      <c r="FC13" s="1462"/>
      <c r="FD13" s="1462"/>
      <c r="FE13" s="1462"/>
      <c r="FF13" s="1462"/>
      <c r="FG13" s="1462"/>
      <c r="FH13" s="1462"/>
      <c r="FI13" s="1462"/>
      <c r="FJ13" s="1462"/>
      <c r="FK13" s="1462"/>
      <c r="FL13" s="1462"/>
      <c r="FM13" s="1462"/>
      <c r="FN13" s="1462"/>
      <c r="FO13" s="1462"/>
      <c r="FP13" s="1462"/>
      <c r="FQ13" s="1462"/>
      <c r="FR13" s="1462"/>
      <c r="FS13" s="1462"/>
      <c r="FT13" s="1462"/>
      <c r="FU13" s="1462"/>
      <c r="FV13" s="1462"/>
      <c r="FW13" s="1462"/>
      <c r="FX13" s="1462"/>
      <c r="FY13" s="1462"/>
      <c r="FZ13" s="1462"/>
      <c r="GA13" s="1462"/>
      <c r="GB13" s="1462"/>
      <c r="GC13" s="1462"/>
      <c r="GD13" s="1462"/>
      <c r="GE13" s="1462"/>
      <c r="GF13" s="1462"/>
      <c r="GG13" s="1462"/>
      <c r="GH13" s="1462"/>
      <c r="GI13" s="1462"/>
      <c r="GJ13" s="1462"/>
      <c r="GK13" s="1462"/>
      <c r="GL13" s="1462"/>
      <c r="GM13" s="1462"/>
      <c r="GN13" s="1462"/>
      <c r="GO13" s="1462"/>
      <c r="GP13" s="1462"/>
      <c r="GQ13" s="1462"/>
      <c r="GR13" s="1462"/>
      <c r="GS13" s="1462"/>
      <c r="GT13" s="1462"/>
      <c r="GU13" s="1462"/>
      <c r="GV13" s="1462"/>
      <c r="GW13" s="1462"/>
      <c r="GX13" s="1462"/>
      <c r="GY13" s="1462"/>
      <c r="GZ13" s="1462"/>
      <c r="HA13" s="1462"/>
      <c r="HB13" s="1462"/>
      <c r="HC13" s="1462"/>
      <c r="HD13" s="1462"/>
      <c r="HE13" s="1462"/>
      <c r="HF13" s="1462"/>
      <c r="HG13" s="1462"/>
      <c r="HH13" s="1462"/>
      <c r="HI13" s="1462"/>
      <c r="HJ13" s="1462"/>
      <c r="HK13" s="1462"/>
      <c r="HL13" s="1462"/>
      <c r="HM13" s="1462"/>
      <c r="HN13" s="1462"/>
      <c r="HO13" s="1462"/>
      <c r="HP13" s="1462"/>
      <c r="HQ13" s="1462"/>
      <c r="HR13" s="1462"/>
      <c r="HS13" s="1462"/>
      <c r="HT13" s="1462"/>
      <c r="HU13" s="1462"/>
      <c r="HV13" s="1462"/>
      <c r="HW13" s="1462"/>
      <c r="HX13" s="1462"/>
      <c r="HY13" s="1462"/>
      <c r="HZ13" s="1462"/>
      <c r="IA13" s="1462"/>
      <c r="IB13" s="1462"/>
      <c r="IC13" s="1462"/>
      <c r="ID13" s="1462"/>
      <c r="IE13" s="1462"/>
      <c r="IF13" s="1462"/>
      <c r="IG13" s="1462"/>
      <c r="IH13" s="1462"/>
      <c r="II13" s="1462"/>
      <c r="IJ13" s="1462"/>
      <c r="IK13" s="1462"/>
      <c r="IL13" s="1462"/>
      <c r="IM13" s="1462"/>
      <c r="IN13" s="1462"/>
      <c r="IO13" s="1462"/>
      <c r="IP13" s="1462"/>
      <c r="IQ13" s="1462"/>
      <c r="IR13" s="1462"/>
      <c r="IS13" s="1462"/>
      <c r="IT13" s="1462"/>
      <c r="IU13" s="1462"/>
      <c r="IV13" s="1462"/>
      <c r="IW13" s="1462"/>
      <c r="IX13" s="1462"/>
      <c r="IY13" s="1462"/>
      <c r="IZ13" s="1462"/>
      <c r="JA13" s="1462"/>
      <c r="JB13" s="1462"/>
      <c r="JC13" s="1462"/>
      <c r="JD13" s="1462"/>
      <c r="JE13" s="1462"/>
      <c r="JF13" s="1462"/>
      <c r="JG13" s="1462"/>
      <c r="JH13" s="1462"/>
      <c r="JI13" s="1462"/>
      <c r="JJ13" s="1462"/>
      <c r="JK13" s="1462"/>
      <c r="JL13" s="1462"/>
      <c r="JM13" s="1462"/>
      <c r="JN13" s="1462"/>
      <c r="JO13" s="1462"/>
      <c r="JP13" s="1462"/>
      <c r="JQ13" s="1462"/>
      <c r="JR13" s="1462"/>
      <c r="JS13" s="1462"/>
      <c r="JT13" s="1462"/>
      <c r="JU13" s="1462"/>
      <c r="JV13" s="1462"/>
      <c r="JW13" s="1462"/>
      <c r="JX13" s="1462"/>
      <c r="JY13" s="1462"/>
      <c r="JZ13" s="1462"/>
      <c r="KA13" s="1462"/>
      <c r="KB13" s="1462"/>
      <c r="KC13" s="1462"/>
      <c r="KD13" s="1462"/>
      <c r="KE13" s="1462"/>
      <c r="KF13" s="1462"/>
      <c r="KG13" s="1462"/>
      <c r="KH13" s="1462"/>
      <c r="KI13" s="1462"/>
      <c r="KJ13" s="1462"/>
      <c r="KK13" s="1462"/>
      <c r="KL13" s="1462"/>
      <c r="KM13" s="1462"/>
      <c r="KN13" s="1462"/>
      <c r="KO13" s="1462"/>
      <c r="KP13" s="1462"/>
      <c r="KQ13" s="1462"/>
      <c r="KR13" s="1462"/>
      <c r="KS13" s="1462"/>
      <c r="KT13" s="1462"/>
      <c r="KU13" s="1462"/>
      <c r="KV13" s="1462"/>
      <c r="KW13" s="1462"/>
      <c r="KX13" s="1462"/>
      <c r="KY13" s="1462"/>
      <c r="KZ13" s="1462"/>
      <c r="LA13" s="1462"/>
      <c r="LB13" s="1462"/>
      <c r="LC13" s="1462"/>
      <c r="LD13" s="1462"/>
      <c r="LE13" s="1462"/>
      <c r="LF13" s="1468"/>
      <c r="LG13" s="1468"/>
      <c r="LH13" s="1468"/>
      <c r="LI13" s="1468"/>
      <c r="LJ13" s="1468"/>
      <c r="LK13" s="1468"/>
      <c r="LL13" s="1468"/>
      <c r="LM13" s="1471"/>
    </row>
    <row r="14" s="1221" customFormat="1" ht="47" customHeight="1" spans="1:325">
      <c r="A14" s="1245">
        <v>46062</v>
      </c>
      <c r="B14" s="1246" t="s">
        <v>3453</v>
      </c>
      <c r="C14" s="1247" t="s">
        <v>3454</v>
      </c>
      <c r="D14" s="1248">
        <v>4500193437</v>
      </c>
      <c r="E14" s="1249"/>
      <c r="F14" s="1250" t="s">
        <v>5953</v>
      </c>
      <c r="G14" s="1250" t="s">
        <v>5954</v>
      </c>
      <c r="H14" s="1250" t="s">
        <v>5954</v>
      </c>
      <c r="I14" s="1286" t="s">
        <v>5955</v>
      </c>
      <c r="J14" s="1287">
        <v>3000</v>
      </c>
      <c r="K14" s="1288">
        <v>0</v>
      </c>
      <c r="L14" s="1288">
        <v>60</v>
      </c>
      <c r="M14" s="1288">
        <f>J14/L14</f>
        <v>50</v>
      </c>
      <c r="N14" s="1289">
        <v>46106</v>
      </c>
      <c r="O14" s="1289">
        <v>46104</v>
      </c>
      <c r="P14" s="1290"/>
      <c r="Q14" s="1325"/>
      <c r="R14" s="1289" t="s">
        <v>5956</v>
      </c>
      <c r="S14" s="1326" t="s">
        <v>88</v>
      </c>
      <c r="T14" s="1327">
        <v>46062</v>
      </c>
      <c r="U14" s="1328" t="s">
        <v>88</v>
      </c>
      <c r="V14" s="1327" t="s">
        <v>88</v>
      </c>
      <c r="W14" s="1329"/>
      <c r="X14" s="1328"/>
      <c r="Y14" s="1377" t="s">
        <v>5957</v>
      </c>
      <c r="Z14" s="1378" t="s">
        <v>5905</v>
      </c>
      <c r="AA14" s="1379">
        <v>0.95</v>
      </c>
      <c r="AB14" s="1380">
        <f>AA14*J14</f>
        <v>2850</v>
      </c>
      <c r="AC14" s="1381"/>
      <c r="AD14" s="1382"/>
      <c r="AE14" s="1382">
        <v>6</v>
      </c>
      <c r="AF14" s="1382" t="s">
        <v>88</v>
      </c>
      <c r="AG14" s="1408"/>
      <c r="AH14" s="1409"/>
      <c r="AI14" s="1409"/>
      <c r="AJ14" s="1409"/>
      <c r="AK14" s="1409"/>
      <c r="AL14" s="1408" t="s">
        <v>3285</v>
      </c>
      <c r="AM14" s="1408"/>
      <c r="AN14" s="1408">
        <f>J14</f>
        <v>3000</v>
      </c>
      <c r="AO14" s="1437">
        <f>J14/6</f>
        <v>500</v>
      </c>
      <c r="AP14" s="1437">
        <f>J14/6</f>
        <v>500</v>
      </c>
      <c r="AQ14" s="1437">
        <f>J14/6</f>
        <v>500</v>
      </c>
      <c r="AR14" s="1437">
        <f>J14/6</f>
        <v>500</v>
      </c>
      <c r="AS14" s="1437">
        <f>J14/6</f>
        <v>500</v>
      </c>
      <c r="AT14" s="1437">
        <f>J14/6</f>
        <v>500</v>
      </c>
      <c r="AU14" s="1438">
        <v>0</v>
      </c>
      <c r="AV14" s="1439"/>
      <c r="AW14" s="1439"/>
      <c r="AX14" s="1460"/>
      <c r="AY14" s="1461"/>
      <c r="AZ14" s="1462"/>
      <c r="BA14" s="1462"/>
      <c r="BB14" s="1462"/>
      <c r="BC14" s="1462"/>
      <c r="BD14" s="1462"/>
      <c r="BE14" s="1462"/>
      <c r="BF14" s="1462"/>
      <c r="BG14" s="1462"/>
      <c r="BH14" s="1462"/>
      <c r="BI14" s="1462"/>
      <c r="BJ14" s="1462"/>
      <c r="BK14" s="1462"/>
      <c r="BL14" s="1462"/>
      <c r="BM14" s="1462"/>
      <c r="BN14" s="1462"/>
      <c r="BO14" s="1462"/>
      <c r="BP14" s="1462"/>
      <c r="BQ14" s="1462"/>
      <c r="BR14" s="1462"/>
      <c r="BS14" s="1462"/>
      <c r="BT14" s="1462"/>
      <c r="BU14" s="1462"/>
      <c r="BV14" s="1462"/>
      <c r="BW14" s="1462"/>
      <c r="BX14" s="1462"/>
      <c r="BY14" s="1462"/>
      <c r="BZ14" s="1462"/>
      <c r="CA14" s="1462"/>
      <c r="CB14" s="1462"/>
      <c r="CC14" s="1462"/>
      <c r="CD14" s="1462"/>
      <c r="CE14" s="1462"/>
      <c r="CF14" s="1462"/>
      <c r="CG14" s="1462"/>
      <c r="CH14" s="1462"/>
      <c r="CI14" s="1462"/>
      <c r="CJ14" s="1462"/>
      <c r="CK14" s="1462"/>
      <c r="CL14" s="1462"/>
      <c r="CM14" s="1462"/>
      <c r="CN14" s="1462"/>
      <c r="CO14" s="1462"/>
      <c r="CP14" s="1462"/>
      <c r="CQ14" s="1462"/>
      <c r="CR14" s="1462"/>
      <c r="CS14" s="1462"/>
      <c r="CT14" s="1462"/>
      <c r="CU14" s="1462"/>
      <c r="CV14" s="1462"/>
      <c r="CW14" s="1462"/>
      <c r="CX14" s="1462"/>
      <c r="CY14" s="1462"/>
      <c r="CZ14" s="1462"/>
      <c r="DA14" s="1462"/>
      <c r="DB14" s="1462"/>
      <c r="DC14" s="1462"/>
      <c r="DD14" s="1462"/>
      <c r="DE14" s="1462"/>
      <c r="DF14" s="1462"/>
      <c r="DG14" s="1462"/>
      <c r="DH14" s="1462"/>
      <c r="DI14" s="1462"/>
      <c r="DJ14" s="1462"/>
      <c r="DK14" s="1462"/>
      <c r="DL14" s="1462"/>
      <c r="DM14" s="1462"/>
      <c r="DN14" s="1462"/>
      <c r="DO14" s="1462"/>
      <c r="DP14" s="1462"/>
      <c r="DQ14" s="1462"/>
      <c r="DR14" s="1462"/>
      <c r="DS14" s="1462"/>
      <c r="DT14" s="1462"/>
      <c r="DU14" s="1462"/>
      <c r="DV14" s="1462"/>
      <c r="DW14" s="1462"/>
      <c r="DX14" s="1462"/>
      <c r="DY14" s="1462"/>
      <c r="DZ14" s="1462"/>
      <c r="EA14" s="1462"/>
      <c r="EB14" s="1462"/>
      <c r="EC14" s="1462"/>
      <c r="ED14" s="1462"/>
      <c r="EE14" s="1462"/>
      <c r="EF14" s="1462"/>
      <c r="EG14" s="1462"/>
      <c r="EH14" s="1462"/>
      <c r="EI14" s="1462"/>
      <c r="EJ14" s="1462"/>
      <c r="EK14" s="1462"/>
      <c r="EL14" s="1462"/>
      <c r="EM14" s="1462"/>
      <c r="EN14" s="1462"/>
      <c r="EO14" s="1462"/>
      <c r="EP14" s="1462"/>
      <c r="EQ14" s="1462"/>
      <c r="ER14" s="1462"/>
      <c r="ES14" s="1462"/>
      <c r="ET14" s="1462"/>
      <c r="EU14" s="1462"/>
      <c r="EV14" s="1462"/>
      <c r="EW14" s="1462"/>
      <c r="EX14" s="1462"/>
      <c r="EY14" s="1462"/>
      <c r="EZ14" s="1462"/>
      <c r="FA14" s="1462"/>
      <c r="FB14" s="1462"/>
      <c r="FC14" s="1462"/>
      <c r="FD14" s="1462"/>
      <c r="FE14" s="1462"/>
      <c r="FF14" s="1462"/>
      <c r="FG14" s="1462"/>
      <c r="FH14" s="1462"/>
      <c r="FI14" s="1462"/>
      <c r="FJ14" s="1462"/>
      <c r="FK14" s="1462"/>
      <c r="FL14" s="1462"/>
      <c r="FM14" s="1462"/>
      <c r="FN14" s="1462"/>
      <c r="FO14" s="1462"/>
      <c r="FP14" s="1462"/>
      <c r="FQ14" s="1462"/>
      <c r="FR14" s="1462"/>
      <c r="FS14" s="1462"/>
      <c r="FT14" s="1462"/>
      <c r="FU14" s="1462"/>
      <c r="FV14" s="1462"/>
      <c r="FW14" s="1462"/>
      <c r="FX14" s="1462"/>
      <c r="FY14" s="1462"/>
      <c r="FZ14" s="1462"/>
      <c r="GA14" s="1462"/>
      <c r="GB14" s="1462"/>
      <c r="GC14" s="1462"/>
      <c r="GD14" s="1462"/>
      <c r="GE14" s="1462"/>
      <c r="GF14" s="1462"/>
      <c r="GG14" s="1462"/>
      <c r="GH14" s="1462"/>
      <c r="GI14" s="1462"/>
      <c r="GJ14" s="1462"/>
      <c r="GK14" s="1462"/>
      <c r="GL14" s="1462"/>
      <c r="GM14" s="1462"/>
      <c r="GN14" s="1462"/>
      <c r="GO14" s="1462"/>
      <c r="GP14" s="1462"/>
      <c r="GQ14" s="1462"/>
      <c r="GR14" s="1462"/>
      <c r="GS14" s="1462"/>
      <c r="GT14" s="1462"/>
      <c r="GU14" s="1462"/>
      <c r="GV14" s="1462"/>
      <c r="GW14" s="1462"/>
      <c r="GX14" s="1462"/>
      <c r="GY14" s="1462"/>
      <c r="GZ14" s="1462"/>
      <c r="HA14" s="1462"/>
      <c r="HB14" s="1462"/>
      <c r="HC14" s="1462"/>
      <c r="HD14" s="1462"/>
      <c r="HE14" s="1462"/>
      <c r="HF14" s="1462"/>
      <c r="HG14" s="1462"/>
      <c r="HH14" s="1462"/>
      <c r="HI14" s="1462"/>
      <c r="HJ14" s="1462"/>
      <c r="HK14" s="1462"/>
      <c r="HL14" s="1462"/>
      <c r="HM14" s="1462"/>
      <c r="HN14" s="1462"/>
      <c r="HO14" s="1462"/>
      <c r="HP14" s="1462"/>
      <c r="HQ14" s="1462"/>
      <c r="HR14" s="1462"/>
      <c r="HS14" s="1462"/>
      <c r="HT14" s="1462"/>
      <c r="HU14" s="1462"/>
      <c r="HV14" s="1462"/>
      <c r="HW14" s="1462"/>
      <c r="HX14" s="1462"/>
      <c r="HY14" s="1462"/>
      <c r="HZ14" s="1462"/>
      <c r="IA14" s="1462"/>
      <c r="IB14" s="1462"/>
      <c r="IC14" s="1462"/>
      <c r="ID14" s="1462"/>
      <c r="IE14" s="1462"/>
      <c r="IF14" s="1462"/>
      <c r="IG14" s="1462"/>
      <c r="IH14" s="1462"/>
      <c r="II14" s="1462"/>
      <c r="IJ14" s="1462"/>
      <c r="IK14" s="1462"/>
      <c r="IL14" s="1462"/>
      <c r="IM14" s="1462"/>
      <c r="IN14" s="1462"/>
      <c r="IO14" s="1462"/>
      <c r="IP14" s="1462"/>
      <c r="IQ14" s="1462"/>
      <c r="IR14" s="1462"/>
      <c r="IS14" s="1462"/>
      <c r="IT14" s="1462"/>
      <c r="IU14" s="1462"/>
      <c r="IV14" s="1462"/>
      <c r="IW14" s="1462"/>
      <c r="IX14" s="1462"/>
      <c r="IY14" s="1462"/>
      <c r="IZ14" s="1462"/>
      <c r="JA14" s="1462"/>
      <c r="JB14" s="1462"/>
      <c r="JC14" s="1462"/>
      <c r="JD14" s="1462"/>
      <c r="JE14" s="1462"/>
      <c r="JF14" s="1462"/>
      <c r="JG14" s="1462"/>
      <c r="JH14" s="1462"/>
      <c r="JI14" s="1462"/>
      <c r="JJ14" s="1462"/>
      <c r="JK14" s="1462"/>
      <c r="JL14" s="1462"/>
      <c r="JM14" s="1462"/>
      <c r="JN14" s="1462"/>
      <c r="JO14" s="1462"/>
      <c r="JP14" s="1462"/>
      <c r="JQ14" s="1462"/>
      <c r="JR14" s="1462"/>
      <c r="JS14" s="1462"/>
      <c r="JT14" s="1462"/>
      <c r="JU14" s="1462"/>
      <c r="JV14" s="1462"/>
      <c r="JW14" s="1462"/>
      <c r="JX14" s="1462"/>
      <c r="JY14" s="1462"/>
      <c r="JZ14" s="1462"/>
      <c r="KA14" s="1462"/>
      <c r="KB14" s="1462"/>
      <c r="KC14" s="1462"/>
      <c r="KD14" s="1462"/>
      <c r="KE14" s="1462"/>
      <c r="KF14" s="1462"/>
      <c r="KG14" s="1462"/>
      <c r="KH14" s="1462"/>
      <c r="KI14" s="1462"/>
      <c r="KJ14" s="1462"/>
      <c r="KK14" s="1462"/>
      <c r="KL14" s="1462"/>
      <c r="KM14" s="1462"/>
      <c r="KN14" s="1462"/>
      <c r="KO14" s="1462"/>
      <c r="KP14" s="1462"/>
      <c r="KQ14" s="1462"/>
      <c r="KR14" s="1462"/>
      <c r="KS14" s="1462"/>
      <c r="KT14" s="1462"/>
      <c r="KU14" s="1462"/>
      <c r="KV14" s="1462"/>
      <c r="KW14" s="1462"/>
      <c r="KX14" s="1462"/>
      <c r="KY14" s="1462"/>
      <c r="KZ14" s="1462"/>
      <c r="LA14" s="1462"/>
      <c r="LB14" s="1462"/>
      <c r="LC14" s="1462"/>
      <c r="LD14" s="1462"/>
      <c r="LE14" s="1462"/>
      <c r="LF14" s="1468"/>
      <c r="LG14" s="1468"/>
      <c r="LH14" s="1468"/>
      <c r="LI14" s="1468"/>
      <c r="LJ14" s="1468"/>
      <c r="LK14" s="1468"/>
      <c r="LL14" s="1468"/>
      <c r="LM14" s="1471"/>
    </row>
    <row r="15" s="1014" customFormat="1" ht="47" customHeight="1" spans="1:317">
      <c r="A15" s="1231">
        <v>46036</v>
      </c>
      <c r="B15" s="1232" t="s">
        <v>629</v>
      </c>
      <c r="C15" s="1233" t="s">
        <v>98</v>
      </c>
      <c r="D15" s="1234">
        <v>4500191239</v>
      </c>
      <c r="E15" s="1235" t="s">
        <v>5958</v>
      </c>
      <c r="F15" s="1236" t="s">
        <v>5959</v>
      </c>
      <c r="G15" s="1236" t="s">
        <v>5960</v>
      </c>
      <c r="H15" s="1236" t="s">
        <v>5960</v>
      </c>
      <c r="I15" s="1276" t="s">
        <v>5961</v>
      </c>
      <c r="J15" s="1277">
        <v>3534</v>
      </c>
      <c r="K15" s="1068">
        <v>0</v>
      </c>
      <c r="L15" s="1068">
        <v>6</v>
      </c>
      <c r="M15" s="1068">
        <f t="shared" ref="M15:M28" si="0">J15/L15</f>
        <v>589</v>
      </c>
      <c r="N15" s="1069">
        <v>46111</v>
      </c>
      <c r="O15" s="1069">
        <v>46109</v>
      </c>
      <c r="P15" s="1070" t="s">
        <v>5962</v>
      </c>
      <c r="Q15" s="1096"/>
      <c r="R15" s="1314"/>
      <c r="S15" s="1070" t="s">
        <v>5963</v>
      </c>
      <c r="T15" s="1098">
        <v>46036</v>
      </c>
      <c r="U15" s="1099" t="s">
        <v>88</v>
      </c>
      <c r="V15" s="1098" t="s">
        <v>5964</v>
      </c>
      <c r="W15" s="1099"/>
      <c r="X15" s="1099"/>
      <c r="Y15" s="1126" t="s">
        <v>5965</v>
      </c>
      <c r="Z15" s="1127" t="s">
        <v>531</v>
      </c>
      <c r="AA15" s="1363">
        <v>0.996</v>
      </c>
      <c r="AB15" s="1364">
        <f>AA15*J15</f>
        <v>3519.864</v>
      </c>
      <c r="AC15" s="1130"/>
      <c r="AD15" s="1131"/>
      <c r="AE15" s="1131">
        <v>7</v>
      </c>
      <c r="AF15" s="1131">
        <f t="shared" ref="AF15:AF21" si="1">J15</f>
        <v>3534</v>
      </c>
      <c r="AG15" s="1152"/>
      <c r="AH15" s="1152">
        <f>J15/6</f>
        <v>589</v>
      </c>
      <c r="AI15" s="1152"/>
      <c r="AJ15" s="1152"/>
      <c r="AK15" s="1152"/>
      <c r="AL15" s="1152" t="s">
        <v>63</v>
      </c>
      <c r="AM15" s="1152">
        <f t="shared" ref="AM15:AM21" si="2">J15</f>
        <v>3534</v>
      </c>
      <c r="AN15" s="1152"/>
      <c r="AO15" s="1178">
        <f t="shared" ref="AO15:AO28" si="3">J15/6*23/24</f>
        <v>564.458333333333</v>
      </c>
      <c r="AP15" s="1178">
        <f t="shared" ref="AP15:AP28" si="4">J15/6*23/24</f>
        <v>564.458333333333</v>
      </c>
      <c r="AQ15" s="1178">
        <f t="shared" ref="AQ15:AQ28" si="5">J15/6*23/24</f>
        <v>564.458333333333</v>
      </c>
      <c r="AR15" s="1178">
        <f t="shared" ref="AR15:AR28" si="6">J15/6*23/24</f>
        <v>564.458333333333</v>
      </c>
      <c r="AS15" s="1178">
        <f t="shared" ref="AS15:AS28" si="7">J15/6*23/24</f>
        <v>564.458333333333</v>
      </c>
      <c r="AT15" s="1178">
        <f t="shared" ref="AT15:AT28" si="8">J15/6*23/24</f>
        <v>564.458333333333</v>
      </c>
      <c r="AU15" s="1178">
        <f t="shared" ref="AU15:AU28" si="9">J15/24</f>
        <v>147.25</v>
      </c>
      <c r="AV15" s="1178" t="s">
        <v>4870</v>
      </c>
      <c r="AW15" s="1178" t="s">
        <v>5322</v>
      </c>
      <c r="AX15" s="1068"/>
      <c r="AY15" s="1456"/>
      <c r="AZ15" s="1457"/>
      <c r="BA15" s="1457"/>
      <c r="BB15" s="1457"/>
      <c r="BC15" s="1457"/>
      <c r="BD15" s="1457"/>
      <c r="BE15" s="1457"/>
      <c r="BF15" s="1457"/>
      <c r="BG15" s="1457"/>
      <c r="BH15" s="1457"/>
      <c r="BI15" s="1457"/>
      <c r="BJ15" s="1457"/>
      <c r="BK15" s="1457"/>
      <c r="BL15" s="1457"/>
      <c r="BM15" s="1457"/>
      <c r="BN15" s="1457"/>
      <c r="BO15" s="1457"/>
      <c r="BP15" s="1457"/>
      <c r="BQ15" s="1457"/>
      <c r="BR15" s="1457"/>
      <c r="BS15" s="1457"/>
      <c r="BT15" s="1457"/>
      <c r="BU15" s="1457"/>
      <c r="BV15" s="1457"/>
      <c r="BW15" s="1457"/>
      <c r="BX15" s="1457"/>
      <c r="BY15" s="1457"/>
      <c r="BZ15" s="1457"/>
      <c r="CA15" s="1457"/>
      <c r="CB15" s="1457"/>
      <c r="CC15" s="1457"/>
      <c r="CD15" s="1457"/>
      <c r="CE15" s="1457"/>
      <c r="CF15" s="1457"/>
      <c r="CG15" s="1457"/>
      <c r="CH15" s="1457"/>
      <c r="CI15" s="1457"/>
      <c r="CJ15" s="1457"/>
      <c r="CK15" s="1457"/>
      <c r="CL15" s="1457"/>
      <c r="CM15" s="1457"/>
      <c r="CN15" s="1457"/>
      <c r="CO15" s="1457"/>
      <c r="CP15" s="1457"/>
      <c r="CQ15" s="1457"/>
      <c r="CR15" s="1457"/>
      <c r="CS15" s="1457"/>
      <c r="CT15" s="1457"/>
      <c r="CU15" s="1457"/>
      <c r="CV15" s="1457"/>
      <c r="CW15" s="1457"/>
      <c r="CX15" s="1457"/>
      <c r="CY15" s="1457"/>
      <c r="CZ15" s="1457"/>
      <c r="DA15" s="1457"/>
      <c r="DB15" s="1457"/>
      <c r="DC15" s="1457"/>
      <c r="DD15" s="1457"/>
      <c r="DE15" s="1457"/>
      <c r="DF15" s="1457"/>
      <c r="DG15" s="1457"/>
      <c r="DH15" s="1457"/>
      <c r="DI15" s="1457"/>
      <c r="DJ15" s="1457"/>
      <c r="DK15" s="1457"/>
      <c r="DL15" s="1457"/>
      <c r="DM15" s="1457"/>
      <c r="DN15" s="1457"/>
      <c r="DO15" s="1457"/>
      <c r="DP15" s="1457"/>
      <c r="DQ15" s="1457"/>
      <c r="DR15" s="1457"/>
      <c r="DS15" s="1457"/>
      <c r="DT15" s="1457"/>
      <c r="DU15" s="1457"/>
      <c r="DV15" s="1457"/>
      <c r="DW15" s="1457"/>
      <c r="DX15" s="1457"/>
      <c r="DY15" s="1457"/>
      <c r="DZ15" s="1457"/>
      <c r="EA15" s="1457"/>
      <c r="EB15" s="1457"/>
      <c r="EC15" s="1457"/>
      <c r="ED15" s="1457"/>
      <c r="EE15" s="1457"/>
      <c r="EF15" s="1457"/>
      <c r="EG15" s="1457"/>
      <c r="EH15" s="1457"/>
      <c r="EI15" s="1457"/>
      <c r="EJ15" s="1457"/>
      <c r="EK15" s="1457"/>
      <c r="EL15" s="1457"/>
      <c r="EM15" s="1457"/>
      <c r="EN15" s="1457"/>
      <c r="EO15" s="1457"/>
      <c r="EP15" s="1457"/>
      <c r="EQ15" s="1457"/>
      <c r="ER15" s="1457"/>
      <c r="ES15" s="1457"/>
      <c r="ET15" s="1457"/>
      <c r="EU15" s="1457"/>
      <c r="EV15" s="1457"/>
      <c r="EW15" s="1457"/>
      <c r="EX15" s="1457"/>
      <c r="EY15" s="1457"/>
      <c r="EZ15" s="1457"/>
      <c r="FA15" s="1457"/>
      <c r="FB15" s="1457"/>
      <c r="FC15" s="1457"/>
      <c r="FD15" s="1457"/>
      <c r="FE15" s="1457"/>
      <c r="FF15" s="1457"/>
      <c r="FG15" s="1457"/>
      <c r="FH15" s="1457"/>
      <c r="FI15" s="1457"/>
      <c r="FJ15" s="1457"/>
      <c r="FK15" s="1457"/>
      <c r="FL15" s="1457"/>
      <c r="FM15" s="1457"/>
      <c r="FN15" s="1457"/>
      <c r="FO15" s="1457"/>
      <c r="FP15" s="1457"/>
      <c r="FQ15" s="1457"/>
      <c r="FR15" s="1457"/>
      <c r="FS15" s="1457"/>
      <c r="FT15" s="1457"/>
      <c r="FU15" s="1457"/>
      <c r="FV15" s="1457"/>
      <c r="FW15" s="1457"/>
      <c r="FX15" s="1457"/>
      <c r="FY15" s="1457"/>
      <c r="FZ15" s="1457"/>
      <c r="GA15" s="1457"/>
      <c r="GB15" s="1457"/>
      <c r="GC15" s="1457"/>
      <c r="GD15" s="1457"/>
      <c r="GE15" s="1457"/>
      <c r="GF15" s="1457"/>
      <c r="GG15" s="1457"/>
      <c r="GH15" s="1457"/>
      <c r="GI15" s="1457"/>
      <c r="GJ15" s="1457"/>
      <c r="GK15" s="1457"/>
      <c r="GL15" s="1457"/>
      <c r="GM15" s="1457"/>
      <c r="GN15" s="1457"/>
      <c r="GO15" s="1457"/>
      <c r="GP15" s="1457"/>
      <c r="GQ15" s="1457"/>
      <c r="GR15" s="1457"/>
      <c r="GS15" s="1457"/>
      <c r="GT15" s="1457"/>
      <c r="GU15" s="1457"/>
      <c r="GV15" s="1457"/>
      <c r="GW15" s="1457"/>
      <c r="GX15" s="1457"/>
      <c r="GY15" s="1457"/>
      <c r="GZ15" s="1457"/>
      <c r="HA15" s="1457"/>
      <c r="HB15" s="1457"/>
      <c r="HC15" s="1457"/>
      <c r="HD15" s="1457"/>
      <c r="HE15" s="1457"/>
      <c r="HF15" s="1457"/>
      <c r="HG15" s="1457"/>
      <c r="HH15" s="1457"/>
      <c r="HI15" s="1457"/>
      <c r="HJ15" s="1457"/>
      <c r="HK15" s="1457"/>
      <c r="HL15" s="1457"/>
      <c r="HM15" s="1457"/>
      <c r="HN15" s="1457"/>
      <c r="HO15" s="1457"/>
      <c r="HP15" s="1457"/>
      <c r="HQ15" s="1457"/>
      <c r="HR15" s="1457"/>
      <c r="HS15" s="1457"/>
      <c r="HT15" s="1457"/>
      <c r="HU15" s="1457"/>
      <c r="HV15" s="1457"/>
      <c r="HW15" s="1457"/>
      <c r="HX15" s="1457"/>
      <c r="HY15" s="1457"/>
      <c r="HZ15" s="1457"/>
      <c r="IA15" s="1457"/>
      <c r="IB15" s="1457"/>
      <c r="IC15" s="1457"/>
      <c r="ID15" s="1457"/>
      <c r="IE15" s="1457"/>
      <c r="IF15" s="1457"/>
      <c r="IG15" s="1457"/>
      <c r="IH15" s="1457"/>
      <c r="II15" s="1457"/>
      <c r="IJ15" s="1457"/>
      <c r="IK15" s="1457"/>
      <c r="IL15" s="1457"/>
      <c r="IM15" s="1457"/>
      <c r="IN15" s="1457"/>
      <c r="IO15" s="1457"/>
      <c r="IP15" s="1457"/>
      <c r="IQ15" s="1457"/>
      <c r="IR15" s="1457"/>
      <c r="IS15" s="1457"/>
      <c r="IT15" s="1457"/>
      <c r="IU15" s="1457"/>
      <c r="IV15" s="1457"/>
      <c r="IW15" s="1457"/>
      <c r="IX15" s="1457"/>
      <c r="IY15" s="1457"/>
      <c r="IZ15" s="1457"/>
      <c r="JA15" s="1457"/>
      <c r="JB15" s="1457"/>
      <c r="JC15" s="1457"/>
      <c r="JD15" s="1457"/>
      <c r="JE15" s="1457"/>
      <c r="JF15" s="1457"/>
      <c r="JG15" s="1457"/>
      <c r="JH15" s="1457"/>
      <c r="JI15" s="1457"/>
      <c r="JJ15" s="1457"/>
      <c r="JK15" s="1457"/>
      <c r="JL15" s="1457"/>
      <c r="JM15" s="1457"/>
      <c r="JN15" s="1457"/>
      <c r="JO15" s="1457"/>
      <c r="JP15" s="1457"/>
      <c r="JQ15" s="1457"/>
      <c r="JR15" s="1457"/>
      <c r="JS15" s="1457"/>
      <c r="JT15" s="1457"/>
      <c r="JU15" s="1457"/>
      <c r="JV15" s="1457"/>
      <c r="JW15" s="1457"/>
      <c r="JX15" s="1457"/>
      <c r="JY15" s="1457"/>
      <c r="JZ15" s="1457"/>
      <c r="KA15" s="1457"/>
      <c r="KB15" s="1457"/>
      <c r="KC15" s="1457"/>
      <c r="KD15" s="1457"/>
      <c r="KE15" s="1457"/>
      <c r="KF15" s="1457"/>
      <c r="KG15" s="1457"/>
      <c r="KH15" s="1457"/>
      <c r="KI15" s="1457"/>
      <c r="KJ15" s="1457"/>
      <c r="KK15" s="1457"/>
      <c r="KL15" s="1457"/>
      <c r="KM15" s="1457"/>
      <c r="KN15" s="1457"/>
      <c r="KO15" s="1457"/>
      <c r="KP15" s="1457"/>
      <c r="KQ15" s="1457"/>
      <c r="KR15" s="1457"/>
      <c r="KS15" s="1457"/>
      <c r="KT15" s="1457"/>
      <c r="KU15" s="1457"/>
      <c r="KV15" s="1457"/>
      <c r="KW15" s="1457"/>
      <c r="KX15" s="1457"/>
      <c r="KY15" s="1457"/>
      <c r="KZ15" s="1457"/>
      <c r="LA15" s="1457"/>
      <c r="LB15" s="1457"/>
      <c r="LC15" s="1457"/>
      <c r="LD15" s="1457"/>
      <c r="LE15" s="1457"/>
    </row>
    <row r="16" s="1222" customFormat="1" ht="47" customHeight="1" spans="1:317">
      <c r="A16" s="1244">
        <v>46049</v>
      </c>
      <c r="B16" s="1044" t="s">
        <v>1503</v>
      </c>
      <c r="C16" s="1045" t="s">
        <v>98</v>
      </c>
      <c r="D16" s="1046" t="s">
        <v>5966</v>
      </c>
      <c r="E16" s="1047" t="s">
        <v>5967</v>
      </c>
      <c r="F16" s="1048" t="s">
        <v>5968</v>
      </c>
      <c r="G16" s="1048" t="s">
        <v>5969</v>
      </c>
      <c r="H16" s="1048" t="s">
        <v>5969</v>
      </c>
      <c r="I16" s="1283" t="s">
        <v>5970</v>
      </c>
      <c r="J16" s="1067">
        <v>21012</v>
      </c>
      <c r="K16" s="1270">
        <v>0</v>
      </c>
      <c r="L16" s="1270">
        <v>17</v>
      </c>
      <c r="M16" s="1270">
        <f t="shared" si="0"/>
        <v>1236</v>
      </c>
      <c r="N16" s="1284">
        <v>46112</v>
      </c>
      <c r="O16" s="1284">
        <v>46109</v>
      </c>
      <c r="P16" s="1285"/>
      <c r="Q16" s="1320"/>
      <c r="R16" s="1330"/>
      <c r="S16" s="1285" t="s">
        <v>88</v>
      </c>
      <c r="T16" s="1322"/>
      <c r="U16" s="1323" t="s">
        <v>88</v>
      </c>
      <c r="V16" s="1331" t="s">
        <v>5971</v>
      </c>
      <c r="W16" s="1323"/>
      <c r="X16" s="1323"/>
      <c r="Y16" s="1371" t="s">
        <v>5972</v>
      </c>
      <c r="Z16" s="1372" t="s">
        <v>104</v>
      </c>
      <c r="AA16" s="1373"/>
      <c r="AB16" s="1374"/>
      <c r="AC16" s="1375"/>
      <c r="AD16" s="1376"/>
      <c r="AE16" s="1376">
        <v>7</v>
      </c>
      <c r="AF16" s="1376">
        <f t="shared" si="1"/>
        <v>21012</v>
      </c>
      <c r="AG16" s="1406"/>
      <c r="AH16" s="1406"/>
      <c r="AI16" s="1406"/>
      <c r="AJ16" s="1406">
        <f>J16/17</f>
        <v>1236</v>
      </c>
      <c r="AK16" s="1406"/>
      <c r="AL16" s="1406" t="s">
        <v>63</v>
      </c>
      <c r="AM16" s="1406">
        <f t="shared" si="2"/>
        <v>21012</v>
      </c>
      <c r="AN16" s="1406"/>
      <c r="AO16" s="1435">
        <f t="shared" si="3"/>
        <v>3356.08333333333</v>
      </c>
      <c r="AP16" s="1435">
        <f t="shared" si="4"/>
        <v>3356.08333333333</v>
      </c>
      <c r="AQ16" s="1435">
        <f t="shared" si="5"/>
        <v>3356.08333333333</v>
      </c>
      <c r="AR16" s="1435">
        <f t="shared" si="6"/>
        <v>3356.08333333333</v>
      </c>
      <c r="AS16" s="1435">
        <f t="shared" si="7"/>
        <v>3356.08333333333</v>
      </c>
      <c r="AT16" s="1435">
        <f t="shared" si="8"/>
        <v>3356.08333333333</v>
      </c>
      <c r="AU16" s="1435">
        <f t="shared" si="9"/>
        <v>875.5</v>
      </c>
      <c r="AV16" s="1435" t="s">
        <v>4870</v>
      </c>
      <c r="AW16" s="1435" t="s">
        <v>5322</v>
      </c>
      <c r="AX16" s="1270"/>
      <c r="AY16" s="1463"/>
      <c r="AZ16" s="1464"/>
      <c r="BA16" s="1464"/>
      <c r="BB16" s="1464"/>
      <c r="BC16" s="1464"/>
      <c r="BD16" s="1464"/>
      <c r="BE16" s="1464"/>
      <c r="BF16" s="1464"/>
      <c r="BG16" s="1464"/>
      <c r="BH16" s="1464"/>
      <c r="BI16" s="1464"/>
      <c r="BJ16" s="1464"/>
      <c r="BK16" s="1464"/>
      <c r="BL16" s="1464"/>
      <c r="BM16" s="1464"/>
      <c r="BN16" s="1464"/>
      <c r="BO16" s="1464"/>
      <c r="BP16" s="1464"/>
      <c r="BQ16" s="1464"/>
      <c r="BR16" s="1464"/>
      <c r="BS16" s="1464"/>
      <c r="BT16" s="1464"/>
      <c r="BU16" s="1464"/>
      <c r="BV16" s="1464"/>
      <c r="BW16" s="1464"/>
      <c r="BX16" s="1464"/>
      <c r="BY16" s="1464"/>
      <c r="BZ16" s="1464"/>
      <c r="CA16" s="1464"/>
      <c r="CB16" s="1464"/>
      <c r="CC16" s="1464"/>
      <c r="CD16" s="1464"/>
      <c r="CE16" s="1464"/>
      <c r="CF16" s="1464"/>
      <c r="CG16" s="1464"/>
      <c r="CH16" s="1464"/>
      <c r="CI16" s="1464"/>
      <c r="CJ16" s="1464"/>
      <c r="CK16" s="1464"/>
      <c r="CL16" s="1464"/>
      <c r="CM16" s="1464"/>
      <c r="CN16" s="1464"/>
      <c r="CO16" s="1464"/>
      <c r="CP16" s="1464"/>
      <c r="CQ16" s="1464"/>
      <c r="CR16" s="1464"/>
      <c r="CS16" s="1464"/>
      <c r="CT16" s="1464"/>
      <c r="CU16" s="1464"/>
      <c r="CV16" s="1464"/>
      <c r="CW16" s="1464"/>
      <c r="CX16" s="1464"/>
      <c r="CY16" s="1464"/>
      <c r="CZ16" s="1464"/>
      <c r="DA16" s="1464"/>
      <c r="DB16" s="1464"/>
      <c r="DC16" s="1464"/>
      <c r="DD16" s="1464"/>
      <c r="DE16" s="1464"/>
      <c r="DF16" s="1464"/>
      <c r="DG16" s="1464"/>
      <c r="DH16" s="1464"/>
      <c r="DI16" s="1464"/>
      <c r="DJ16" s="1464"/>
      <c r="DK16" s="1464"/>
      <c r="DL16" s="1464"/>
      <c r="DM16" s="1464"/>
      <c r="DN16" s="1464"/>
      <c r="DO16" s="1464"/>
      <c r="DP16" s="1464"/>
      <c r="DQ16" s="1464"/>
      <c r="DR16" s="1464"/>
      <c r="DS16" s="1464"/>
      <c r="DT16" s="1464"/>
      <c r="DU16" s="1464"/>
      <c r="DV16" s="1464"/>
      <c r="DW16" s="1464"/>
      <c r="DX16" s="1464"/>
      <c r="DY16" s="1464"/>
      <c r="DZ16" s="1464"/>
      <c r="EA16" s="1464"/>
      <c r="EB16" s="1464"/>
      <c r="EC16" s="1464"/>
      <c r="ED16" s="1464"/>
      <c r="EE16" s="1464"/>
      <c r="EF16" s="1464"/>
      <c r="EG16" s="1464"/>
      <c r="EH16" s="1464"/>
      <c r="EI16" s="1464"/>
      <c r="EJ16" s="1464"/>
      <c r="EK16" s="1464"/>
      <c r="EL16" s="1464"/>
      <c r="EM16" s="1464"/>
      <c r="EN16" s="1464"/>
      <c r="EO16" s="1464"/>
      <c r="EP16" s="1464"/>
      <c r="EQ16" s="1464"/>
      <c r="ER16" s="1464"/>
      <c r="ES16" s="1464"/>
      <c r="ET16" s="1464"/>
      <c r="EU16" s="1464"/>
      <c r="EV16" s="1464"/>
      <c r="EW16" s="1464"/>
      <c r="EX16" s="1464"/>
      <c r="EY16" s="1464"/>
      <c r="EZ16" s="1464"/>
      <c r="FA16" s="1464"/>
      <c r="FB16" s="1464"/>
      <c r="FC16" s="1464"/>
      <c r="FD16" s="1464"/>
      <c r="FE16" s="1464"/>
      <c r="FF16" s="1464"/>
      <c r="FG16" s="1464"/>
      <c r="FH16" s="1464"/>
      <c r="FI16" s="1464"/>
      <c r="FJ16" s="1464"/>
      <c r="FK16" s="1464"/>
      <c r="FL16" s="1464"/>
      <c r="FM16" s="1464"/>
      <c r="FN16" s="1464"/>
      <c r="FO16" s="1464"/>
      <c r="FP16" s="1464"/>
      <c r="FQ16" s="1464"/>
      <c r="FR16" s="1464"/>
      <c r="FS16" s="1464"/>
      <c r="FT16" s="1464"/>
      <c r="FU16" s="1464"/>
      <c r="FV16" s="1464"/>
      <c r="FW16" s="1464"/>
      <c r="FX16" s="1464"/>
      <c r="FY16" s="1464"/>
      <c r="FZ16" s="1464"/>
      <c r="GA16" s="1464"/>
      <c r="GB16" s="1464"/>
      <c r="GC16" s="1464"/>
      <c r="GD16" s="1464"/>
      <c r="GE16" s="1464"/>
      <c r="GF16" s="1464"/>
      <c r="GG16" s="1464"/>
      <c r="GH16" s="1464"/>
      <c r="GI16" s="1464"/>
      <c r="GJ16" s="1464"/>
      <c r="GK16" s="1464"/>
      <c r="GL16" s="1464"/>
      <c r="GM16" s="1464"/>
      <c r="GN16" s="1464"/>
      <c r="GO16" s="1464"/>
      <c r="GP16" s="1464"/>
      <c r="GQ16" s="1464"/>
      <c r="GR16" s="1464"/>
      <c r="GS16" s="1464"/>
      <c r="GT16" s="1464"/>
      <c r="GU16" s="1464"/>
      <c r="GV16" s="1464"/>
      <c r="GW16" s="1464"/>
      <c r="GX16" s="1464"/>
      <c r="GY16" s="1464"/>
      <c r="GZ16" s="1464"/>
      <c r="HA16" s="1464"/>
      <c r="HB16" s="1464"/>
      <c r="HC16" s="1464"/>
      <c r="HD16" s="1464"/>
      <c r="HE16" s="1464"/>
      <c r="HF16" s="1464"/>
      <c r="HG16" s="1464"/>
      <c r="HH16" s="1464"/>
      <c r="HI16" s="1464"/>
      <c r="HJ16" s="1464"/>
      <c r="HK16" s="1464"/>
      <c r="HL16" s="1464"/>
      <c r="HM16" s="1464"/>
      <c r="HN16" s="1464"/>
      <c r="HO16" s="1464"/>
      <c r="HP16" s="1464"/>
      <c r="HQ16" s="1464"/>
      <c r="HR16" s="1464"/>
      <c r="HS16" s="1464"/>
      <c r="HT16" s="1464"/>
      <c r="HU16" s="1464"/>
      <c r="HV16" s="1464"/>
      <c r="HW16" s="1464"/>
      <c r="HX16" s="1464"/>
      <c r="HY16" s="1464"/>
      <c r="HZ16" s="1464"/>
      <c r="IA16" s="1464"/>
      <c r="IB16" s="1464"/>
      <c r="IC16" s="1464"/>
      <c r="ID16" s="1464"/>
      <c r="IE16" s="1464"/>
      <c r="IF16" s="1464"/>
      <c r="IG16" s="1464"/>
      <c r="IH16" s="1464"/>
      <c r="II16" s="1464"/>
      <c r="IJ16" s="1464"/>
      <c r="IK16" s="1464"/>
      <c r="IL16" s="1464"/>
      <c r="IM16" s="1464"/>
      <c r="IN16" s="1464"/>
      <c r="IO16" s="1464"/>
      <c r="IP16" s="1464"/>
      <c r="IQ16" s="1464"/>
      <c r="IR16" s="1464"/>
      <c r="IS16" s="1464"/>
      <c r="IT16" s="1464"/>
      <c r="IU16" s="1464"/>
      <c r="IV16" s="1464"/>
      <c r="IW16" s="1464"/>
      <c r="IX16" s="1464"/>
      <c r="IY16" s="1464"/>
      <c r="IZ16" s="1464"/>
      <c r="JA16" s="1464"/>
      <c r="JB16" s="1464"/>
      <c r="JC16" s="1464"/>
      <c r="JD16" s="1464"/>
      <c r="JE16" s="1464"/>
      <c r="JF16" s="1464"/>
      <c r="JG16" s="1464"/>
      <c r="JH16" s="1464"/>
      <c r="JI16" s="1464"/>
      <c r="JJ16" s="1464"/>
      <c r="JK16" s="1464"/>
      <c r="JL16" s="1464"/>
      <c r="JM16" s="1464"/>
      <c r="JN16" s="1464"/>
      <c r="JO16" s="1464"/>
      <c r="JP16" s="1464"/>
      <c r="JQ16" s="1464"/>
      <c r="JR16" s="1464"/>
      <c r="JS16" s="1464"/>
      <c r="JT16" s="1464"/>
      <c r="JU16" s="1464"/>
      <c r="JV16" s="1464"/>
      <c r="JW16" s="1464"/>
      <c r="JX16" s="1464"/>
      <c r="JY16" s="1464"/>
      <c r="JZ16" s="1464"/>
      <c r="KA16" s="1464"/>
      <c r="KB16" s="1464"/>
      <c r="KC16" s="1464"/>
      <c r="KD16" s="1464"/>
      <c r="KE16" s="1464"/>
      <c r="KF16" s="1464"/>
      <c r="KG16" s="1464"/>
      <c r="KH16" s="1464"/>
      <c r="KI16" s="1464"/>
      <c r="KJ16" s="1464"/>
      <c r="KK16" s="1464"/>
      <c r="KL16" s="1464"/>
      <c r="KM16" s="1464"/>
      <c r="KN16" s="1464"/>
      <c r="KO16" s="1464"/>
      <c r="KP16" s="1464"/>
      <c r="KQ16" s="1464"/>
      <c r="KR16" s="1464"/>
      <c r="KS16" s="1464"/>
      <c r="KT16" s="1464"/>
      <c r="KU16" s="1464"/>
      <c r="KV16" s="1464"/>
      <c r="KW16" s="1464"/>
      <c r="KX16" s="1464"/>
      <c r="KY16" s="1464"/>
      <c r="KZ16" s="1464"/>
      <c r="LA16" s="1464"/>
      <c r="LB16" s="1464"/>
      <c r="LC16" s="1464"/>
      <c r="LD16" s="1464"/>
      <c r="LE16" s="1464"/>
    </row>
    <row r="17" s="1014" customFormat="1" ht="47" customHeight="1" spans="1:317">
      <c r="A17" s="1231">
        <v>46051</v>
      </c>
      <c r="B17" s="1232" t="s">
        <v>1503</v>
      </c>
      <c r="C17" s="1233" t="s">
        <v>98</v>
      </c>
      <c r="D17" s="1234">
        <v>4500192631</v>
      </c>
      <c r="E17" s="1235" t="s">
        <v>5973</v>
      </c>
      <c r="F17" s="1236" t="s">
        <v>5974</v>
      </c>
      <c r="G17" s="1236" t="s">
        <v>5960</v>
      </c>
      <c r="H17" s="1236" t="s">
        <v>5960</v>
      </c>
      <c r="I17" s="1276" t="s">
        <v>5961</v>
      </c>
      <c r="J17" s="1277">
        <v>2052</v>
      </c>
      <c r="K17" s="1068">
        <v>0</v>
      </c>
      <c r="L17" s="1068">
        <v>6</v>
      </c>
      <c r="M17" s="1068">
        <f t="shared" si="0"/>
        <v>342</v>
      </c>
      <c r="N17" s="1069">
        <v>46115</v>
      </c>
      <c r="O17" s="1069">
        <v>46113</v>
      </c>
      <c r="P17" s="1070"/>
      <c r="Q17" s="1096"/>
      <c r="R17" s="1314"/>
      <c r="S17" s="1070" t="s">
        <v>88</v>
      </c>
      <c r="T17" s="1098">
        <v>46051</v>
      </c>
      <c r="U17" s="1099" t="s">
        <v>287</v>
      </c>
      <c r="V17" s="1332" t="s">
        <v>5975</v>
      </c>
      <c r="W17" s="1099"/>
      <c r="X17" s="1099"/>
      <c r="Y17" s="1126" t="s">
        <v>5976</v>
      </c>
      <c r="Z17" s="1127" t="s">
        <v>104</v>
      </c>
      <c r="AA17" s="1363">
        <v>0.996</v>
      </c>
      <c r="AB17" s="1364">
        <f t="shared" ref="AB17:AB28" si="10">AA17*J17</f>
        <v>2043.792</v>
      </c>
      <c r="AC17" s="1130"/>
      <c r="AD17" s="1131"/>
      <c r="AE17" s="1131">
        <v>7</v>
      </c>
      <c r="AF17" s="1131">
        <f t="shared" si="1"/>
        <v>2052</v>
      </c>
      <c r="AG17" s="1152"/>
      <c r="AH17" s="1152">
        <f>J17/6</f>
        <v>342</v>
      </c>
      <c r="AI17" s="1152"/>
      <c r="AJ17" s="1152"/>
      <c r="AK17" s="1152"/>
      <c r="AL17" s="1406" t="s">
        <v>63</v>
      </c>
      <c r="AM17" s="1152">
        <f t="shared" si="2"/>
        <v>2052</v>
      </c>
      <c r="AN17" s="1152"/>
      <c r="AO17" s="1178">
        <f t="shared" si="3"/>
        <v>327.75</v>
      </c>
      <c r="AP17" s="1178">
        <f t="shared" si="4"/>
        <v>327.75</v>
      </c>
      <c r="AQ17" s="1178">
        <f t="shared" si="5"/>
        <v>327.75</v>
      </c>
      <c r="AR17" s="1178">
        <f t="shared" si="6"/>
        <v>327.75</v>
      </c>
      <c r="AS17" s="1178">
        <f t="shared" si="7"/>
        <v>327.75</v>
      </c>
      <c r="AT17" s="1178">
        <f t="shared" si="8"/>
        <v>327.75</v>
      </c>
      <c r="AU17" s="1178">
        <f t="shared" si="9"/>
        <v>85.5</v>
      </c>
      <c r="AV17" s="1178" t="s">
        <v>4870</v>
      </c>
      <c r="AW17" s="1178" t="s">
        <v>5322</v>
      </c>
      <c r="AX17" s="1068"/>
      <c r="AY17" s="1456"/>
      <c r="AZ17" s="1457"/>
      <c r="BA17" s="1457"/>
      <c r="BB17" s="1457"/>
      <c r="BC17" s="1457"/>
      <c r="BD17" s="1457"/>
      <c r="BE17" s="1457"/>
      <c r="BF17" s="1457"/>
      <c r="BG17" s="1457"/>
      <c r="BH17" s="1457"/>
      <c r="BI17" s="1457"/>
      <c r="BJ17" s="1457"/>
      <c r="BK17" s="1457"/>
      <c r="BL17" s="1457"/>
      <c r="BM17" s="1457"/>
      <c r="BN17" s="1457"/>
      <c r="BO17" s="1457"/>
      <c r="BP17" s="1457"/>
      <c r="BQ17" s="1457"/>
      <c r="BR17" s="1457"/>
      <c r="BS17" s="1457"/>
      <c r="BT17" s="1457"/>
      <c r="BU17" s="1457"/>
      <c r="BV17" s="1457"/>
      <c r="BW17" s="1457"/>
      <c r="BX17" s="1457"/>
      <c r="BY17" s="1457"/>
      <c r="BZ17" s="1457"/>
      <c r="CA17" s="1457"/>
      <c r="CB17" s="1457"/>
      <c r="CC17" s="1457"/>
      <c r="CD17" s="1457"/>
      <c r="CE17" s="1457"/>
      <c r="CF17" s="1457"/>
      <c r="CG17" s="1457"/>
      <c r="CH17" s="1457"/>
      <c r="CI17" s="1457"/>
      <c r="CJ17" s="1457"/>
      <c r="CK17" s="1457"/>
      <c r="CL17" s="1457"/>
      <c r="CM17" s="1457"/>
      <c r="CN17" s="1457"/>
      <c r="CO17" s="1457"/>
      <c r="CP17" s="1457"/>
      <c r="CQ17" s="1457"/>
      <c r="CR17" s="1457"/>
      <c r="CS17" s="1457"/>
      <c r="CT17" s="1457"/>
      <c r="CU17" s="1457"/>
      <c r="CV17" s="1457"/>
      <c r="CW17" s="1457"/>
      <c r="CX17" s="1457"/>
      <c r="CY17" s="1457"/>
      <c r="CZ17" s="1457"/>
      <c r="DA17" s="1457"/>
      <c r="DB17" s="1457"/>
      <c r="DC17" s="1457"/>
      <c r="DD17" s="1457"/>
      <c r="DE17" s="1457"/>
      <c r="DF17" s="1457"/>
      <c r="DG17" s="1457"/>
      <c r="DH17" s="1457"/>
      <c r="DI17" s="1457"/>
      <c r="DJ17" s="1457"/>
      <c r="DK17" s="1457"/>
      <c r="DL17" s="1457"/>
      <c r="DM17" s="1457"/>
      <c r="DN17" s="1457"/>
      <c r="DO17" s="1457"/>
      <c r="DP17" s="1457"/>
      <c r="DQ17" s="1457"/>
      <c r="DR17" s="1457"/>
      <c r="DS17" s="1457"/>
      <c r="DT17" s="1457"/>
      <c r="DU17" s="1457"/>
      <c r="DV17" s="1457"/>
      <c r="DW17" s="1457"/>
      <c r="DX17" s="1457"/>
      <c r="DY17" s="1457"/>
      <c r="DZ17" s="1457"/>
      <c r="EA17" s="1457"/>
      <c r="EB17" s="1457"/>
      <c r="EC17" s="1457"/>
      <c r="ED17" s="1457"/>
      <c r="EE17" s="1457"/>
      <c r="EF17" s="1457"/>
      <c r="EG17" s="1457"/>
      <c r="EH17" s="1457"/>
      <c r="EI17" s="1457"/>
      <c r="EJ17" s="1457"/>
      <c r="EK17" s="1457"/>
      <c r="EL17" s="1457"/>
      <c r="EM17" s="1457"/>
      <c r="EN17" s="1457"/>
      <c r="EO17" s="1457"/>
      <c r="EP17" s="1457"/>
      <c r="EQ17" s="1457"/>
      <c r="ER17" s="1457"/>
      <c r="ES17" s="1457"/>
      <c r="ET17" s="1457"/>
      <c r="EU17" s="1457"/>
      <c r="EV17" s="1457"/>
      <c r="EW17" s="1457"/>
      <c r="EX17" s="1457"/>
      <c r="EY17" s="1457"/>
      <c r="EZ17" s="1457"/>
      <c r="FA17" s="1457"/>
      <c r="FB17" s="1457"/>
      <c r="FC17" s="1457"/>
      <c r="FD17" s="1457"/>
      <c r="FE17" s="1457"/>
      <c r="FF17" s="1457"/>
      <c r="FG17" s="1457"/>
      <c r="FH17" s="1457"/>
      <c r="FI17" s="1457"/>
      <c r="FJ17" s="1457"/>
      <c r="FK17" s="1457"/>
      <c r="FL17" s="1457"/>
      <c r="FM17" s="1457"/>
      <c r="FN17" s="1457"/>
      <c r="FO17" s="1457"/>
      <c r="FP17" s="1457"/>
      <c r="FQ17" s="1457"/>
      <c r="FR17" s="1457"/>
      <c r="FS17" s="1457"/>
      <c r="FT17" s="1457"/>
      <c r="FU17" s="1457"/>
      <c r="FV17" s="1457"/>
      <c r="FW17" s="1457"/>
      <c r="FX17" s="1457"/>
      <c r="FY17" s="1457"/>
      <c r="FZ17" s="1457"/>
      <c r="GA17" s="1457"/>
      <c r="GB17" s="1457"/>
      <c r="GC17" s="1457"/>
      <c r="GD17" s="1457"/>
      <c r="GE17" s="1457"/>
      <c r="GF17" s="1457"/>
      <c r="GG17" s="1457"/>
      <c r="GH17" s="1457"/>
      <c r="GI17" s="1457"/>
      <c r="GJ17" s="1457"/>
      <c r="GK17" s="1457"/>
      <c r="GL17" s="1457"/>
      <c r="GM17" s="1457"/>
      <c r="GN17" s="1457"/>
      <c r="GO17" s="1457"/>
      <c r="GP17" s="1457"/>
      <c r="GQ17" s="1457"/>
      <c r="GR17" s="1457"/>
      <c r="GS17" s="1457"/>
      <c r="GT17" s="1457"/>
      <c r="GU17" s="1457"/>
      <c r="GV17" s="1457"/>
      <c r="GW17" s="1457"/>
      <c r="GX17" s="1457"/>
      <c r="GY17" s="1457"/>
      <c r="GZ17" s="1457"/>
      <c r="HA17" s="1457"/>
      <c r="HB17" s="1457"/>
      <c r="HC17" s="1457"/>
      <c r="HD17" s="1457"/>
      <c r="HE17" s="1457"/>
      <c r="HF17" s="1457"/>
      <c r="HG17" s="1457"/>
      <c r="HH17" s="1457"/>
      <c r="HI17" s="1457"/>
      <c r="HJ17" s="1457"/>
      <c r="HK17" s="1457"/>
      <c r="HL17" s="1457"/>
      <c r="HM17" s="1457"/>
      <c r="HN17" s="1457"/>
      <c r="HO17" s="1457"/>
      <c r="HP17" s="1457"/>
      <c r="HQ17" s="1457"/>
      <c r="HR17" s="1457"/>
      <c r="HS17" s="1457"/>
      <c r="HT17" s="1457"/>
      <c r="HU17" s="1457"/>
      <c r="HV17" s="1457"/>
      <c r="HW17" s="1457"/>
      <c r="HX17" s="1457"/>
      <c r="HY17" s="1457"/>
      <c r="HZ17" s="1457"/>
      <c r="IA17" s="1457"/>
      <c r="IB17" s="1457"/>
      <c r="IC17" s="1457"/>
      <c r="ID17" s="1457"/>
      <c r="IE17" s="1457"/>
      <c r="IF17" s="1457"/>
      <c r="IG17" s="1457"/>
      <c r="IH17" s="1457"/>
      <c r="II17" s="1457"/>
      <c r="IJ17" s="1457"/>
      <c r="IK17" s="1457"/>
      <c r="IL17" s="1457"/>
      <c r="IM17" s="1457"/>
      <c r="IN17" s="1457"/>
      <c r="IO17" s="1457"/>
      <c r="IP17" s="1457"/>
      <c r="IQ17" s="1457"/>
      <c r="IR17" s="1457"/>
      <c r="IS17" s="1457"/>
      <c r="IT17" s="1457"/>
      <c r="IU17" s="1457"/>
      <c r="IV17" s="1457"/>
      <c r="IW17" s="1457"/>
      <c r="IX17" s="1457"/>
      <c r="IY17" s="1457"/>
      <c r="IZ17" s="1457"/>
      <c r="JA17" s="1457"/>
      <c r="JB17" s="1457"/>
      <c r="JC17" s="1457"/>
      <c r="JD17" s="1457"/>
      <c r="JE17" s="1457"/>
      <c r="JF17" s="1457"/>
      <c r="JG17" s="1457"/>
      <c r="JH17" s="1457"/>
      <c r="JI17" s="1457"/>
      <c r="JJ17" s="1457"/>
      <c r="JK17" s="1457"/>
      <c r="JL17" s="1457"/>
      <c r="JM17" s="1457"/>
      <c r="JN17" s="1457"/>
      <c r="JO17" s="1457"/>
      <c r="JP17" s="1457"/>
      <c r="JQ17" s="1457"/>
      <c r="JR17" s="1457"/>
      <c r="JS17" s="1457"/>
      <c r="JT17" s="1457"/>
      <c r="JU17" s="1457"/>
      <c r="JV17" s="1457"/>
      <c r="JW17" s="1457"/>
      <c r="JX17" s="1457"/>
      <c r="JY17" s="1457"/>
      <c r="JZ17" s="1457"/>
      <c r="KA17" s="1457"/>
      <c r="KB17" s="1457"/>
      <c r="KC17" s="1457"/>
      <c r="KD17" s="1457"/>
      <c r="KE17" s="1457"/>
      <c r="KF17" s="1457"/>
      <c r="KG17" s="1457"/>
      <c r="KH17" s="1457"/>
      <c r="KI17" s="1457"/>
      <c r="KJ17" s="1457"/>
      <c r="KK17" s="1457"/>
      <c r="KL17" s="1457"/>
      <c r="KM17" s="1457"/>
      <c r="KN17" s="1457"/>
      <c r="KO17" s="1457"/>
      <c r="KP17" s="1457"/>
      <c r="KQ17" s="1457"/>
      <c r="KR17" s="1457"/>
      <c r="KS17" s="1457"/>
      <c r="KT17" s="1457"/>
      <c r="KU17" s="1457"/>
      <c r="KV17" s="1457"/>
      <c r="KW17" s="1457"/>
      <c r="KX17" s="1457"/>
      <c r="KY17" s="1457"/>
      <c r="KZ17" s="1457"/>
      <c r="LA17" s="1457"/>
      <c r="LB17" s="1457"/>
      <c r="LC17" s="1457"/>
      <c r="LD17" s="1457"/>
      <c r="LE17" s="1457"/>
    </row>
    <row r="18" s="1014" customFormat="1" ht="47" customHeight="1" spans="1:317">
      <c r="A18" s="1231">
        <v>46051</v>
      </c>
      <c r="B18" s="1232" t="s">
        <v>1503</v>
      </c>
      <c r="C18" s="1233" t="s">
        <v>98</v>
      </c>
      <c r="D18" s="1234">
        <v>4500192631</v>
      </c>
      <c r="E18" s="1235" t="s">
        <v>5977</v>
      </c>
      <c r="F18" s="1236" t="s">
        <v>5978</v>
      </c>
      <c r="G18" s="1236" t="s">
        <v>5960</v>
      </c>
      <c r="H18" s="1236" t="s">
        <v>5960</v>
      </c>
      <c r="I18" s="1276" t="s">
        <v>5961</v>
      </c>
      <c r="J18" s="1277">
        <v>5040</v>
      </c>
      <c r="K18" s="1068">
        <v>0</v>
      </c>
      <c r="L18" s="1068">
        <v>6</v>
      </c>
      <c r="M18" s="1068">
        <f t="shared" si="0"/>
        <v>840</v>
      </c>
      <c r="N18" s="1069">
        <v>46115</v>
      </c>
      <c r="O18" s="1069">
        <v>46113</v>
      </c>
      <c r="P18" s="1070"/>
      <c r="Q18" s="1096"/>
      <c r="R18" s="1314"/>
      <c r="S18" s="1070" t="s">
        <v>88</v>
      </c>
      <c r="T18" s="1098">
        <v>46051</v>
      </c>
      <c r="U18" s="1099" t="s">
        <v>287</v>
      </c>
      <c r="V18" s="1332" t="s">
        <v>5975</v>
      </c>
      <c r="W18" s="1099"/>
      <c r="X18" s="1099"/>
      <c r="Y18" s="1126" t="s">
        <v>5976</v>
      </c>
      <c r="Z18" s="1127" t="s">
        <v>104</v>
      </c>
      <c r="AA18" s="1363">
        <v>0.996</v>
      </c>
      <c r="AB18" s="1364">
        <f t="shared" si="10"/>
        <v>5019.84</v>
      </c>
      <c r="AC18" s="1130"/>
      <c r="AD18" s="1131"/>
      <c r="AE18" s="1131">
        <v>7</v>
      </c>
      <c r="AF18" s="1131">
        <f t="shared" si="1"/>
        <v>5040</v>
      </c>
      <c r="AG18" s="1152"/>
      <c r="AH18" s="1152">
        <f>J18/6</f>
        <v>840</v>
      </c>
      <c r="AI18" s="1152"/>
      <c r="AJ18" s="1152"/>
      <c r="AK18" s="1152"/>
      <c r="AL18" s="1406" t="s">
        <v>63</v>
      </c>
      <c r="AM18" s="1152">
        <f t="shared" si="2"/>
        <v>5040</v>
      </c>
      <c r="AN18" s="1152"/>
      <c r="AO18" s="1178">
        <f t="shared" si="3"/>
        <v>805</v>
      </c>
      <c r="AP18" s="1178">
        <f t="shared" si="4"/>
        <v>805</v>
      </c>
      <c r="AQ18" s="1178">
        <f t="shared" si="5"/>
        <v>805</v>
      </c>
      <c r="AR18" s="1178">
        <f t="shared" si="6"/>
        <v>805</v>
      </c>
      <c r="AS18" s="1178">
        <f t="shared" si="7"/>
        <v>805</v>
      </c>
      <c r="AT18" s="1178">
        <f t="shared" si="8"/>
        <v>805</v>
      </c>
      <c r="AU18" s="1178">
        <f t="shared" si="9"/>
        <v>210</v>
      </c>
      <c r="AV18" s="1178" t="s">
        <v>4870</v>
      </c>
      <c r="AW18" s="1178" t="s">
        <v>5322</v>
      </c>
      <c r="AX18" s="1068"/>
      <c r="AY18" s="1456"/>
      <c r="AZ18" s="1457"/>
      <c r="BA18" s="1457"/>
      <c r="BB18" s="1457"/>
      <c r="BC18" s="1457"/>
      <c r="BD18" s="1457"/>
      <c r="BE18" s="1457"/>
      <c r="BF18" s="1457"/>
      <c r="BG18" s="1457"/>
      <c r="BH18" s="1457"/>
      <c r="BI18" s="1457"/>
      <c r="BJ18" s="1457"/>
      <c r="BK18" s="1457"/>
      <c r="BL18" s="1457"/>
      <c r="BM18" s="1457"/>
      <c r="BN18" s="1457"/>
      <c r="BO18" s="1457"/>
      <c r="BP18" s="1457"/>
      <c r="BQ18" s="1457"/>
      <c r="BR18" s="1457"/>
      <c r="BS18" s="1457"/>
      <c r="BT18" s="1457"/>
      <c r="BU18" s="1457"/>
      <c r="BV18" s="1457"/>
      <c r="BW18" s="1457"/>
      <c r="BX18" s="1457"/>
      <c r="BY18" s="1457"/>
      <c r="BZ18" s="1457"/>
      <c r="CA18" s="1457"/>
      <c r="CB18" s="1457"/>
      <c r="CC18" s="1457"/>
      <c r="CD18" s="1457"/>
      <c r="CE18" s="1457"/>
      <c r="CF18" s="1457"/>
      <c r="CG18" s="1457"/>
      <c r="CH18" s="1457"/>
      <c r="CI18" s="1457"/>
      <c r="CJ18" s="1457"/>
      <c r="CK18" s="1457"/>
      <c r="CL18" s="1457"/>
      <c r="CM18" s="1457"/>
      <c r="CN18" s="1457"/>
      <c r="CO18" s="1457"/>
      <c r="CP18" s="1457"/>
      <c r="CQ18" s="1457"/>
      <c r="CR18" s="1457"/>
      <c r="CS18" s="1457"/>
      <c r="CT18" s="1457"/>
      <c r="CU18" s="1457"/>
      <c r="CV18" s="1457"/>
      <c r="CW18" s="1457"/>
      <c r="CX18" s="1457"/>
      <c r="CY18" s="1457"/>
      <c r="CZ18" s="1457"/>
      <c r="DA18" s="1457"/>
      <c r="DB18" s="1457"/>
      <c r="DC18" s="1457"/>
      <c r="DD18" s="1457"/>
      <c r="DE18" s="1457"/>
      <c r="DF18" s="1457"/>
      <c r="DG18" s="1457"/>
      <c r="DH18" s="1457"/>
      <c r="DI18" s="1457"/>
      <c r="DJ18" s="1457"/>
      <c r="DK18" s="1457"/>
      <c r="DL18" s="1457"/>
      <c r="DM18" s="1457"/>
      <c r="DN18" s="1457"/>
      <c r="DO18" s="1457"/>
      <c r="DP18" s="1457"/>
      <c r="DQ18" s="1457"/>
      <c r="DR18" s="1457"/>
      <c r="DS18" s="1457"/>
      <c r="DT18" s="1457"/>
      <c r="DU18" s="1457"/>
      <c r="DV18" s="1457"/>
      <c r="DW18" s="1457"/>
      <c r="DX18" s="1457"/>
      <c r="DY18" s="1457"/>
      <c r="DZ18" s="1457"/>
      <c r="EA18" s="1457"/>
      <c r="EB18" s="1457"/>
      <c r="EC18" s="1457"/>
      <c r="ED18" s="1457"/>
      <c r="EE18" s="1457"/>
      <c r="EF18" s="1457"/>
      <c r="EG18" s="1457"/>
      <c r="EH18" s="1457"/>
      <c r="EI18" s="1457"/>
      <c r="EJ18" s="1457"/>
      <c r="EK18" s="1457"/>
      <c r="EL18" s="1457"/>
      <c r="EM18" s="1457"/>
      <c r="EN18" s="1457"/>
      <c r="EO18" s="1457"/>
      <c r="EP18" s="1457"/>
      <c r="EQ18" s="1457"/>
      <c r="ER18" s="1457"/>
      <c r="ES18" s="1457"/>
      <c r="ET18" s="1457"/>
      <c r="EU18" s="1457"/>
      <c r="EV18" s="1457"/>
      <c r="EW18" s="1457"/>
      <c r="EX18" s="1457"/>
      <c r="EY18" s="1457"/>
      <c r="EZ18" s="1457"/>
      <c r="FA18" s="1457"/>
      <c r="FB18" s="1457"/>
      <c r="FC18" s="1457"/>
      <c r="FD18" s="1457"/>
      <c r="FE18" s="1457"/>
      <c r="FF18" s="1457"/>
      <c r="FG18" s="1457"/>
      <c r="FH18" s="1457"/>
      <c r="FI18" s="1457"/>
      <c r="FJ18" s="1457"/>
      <c r="FK18" s="1457"/>
      <c r="FL18" s="1457"/>
      <c r="FM18" s="1457"/>
      <c r="FN18" s="1457"/>
      <c r="FO18" s="1457"/>
      <c r="FP18" s="1457"/>
      <c r="FQ18" s="1457"/>
      <c r="FR18" s="1457"/>
      <c r="FS18" s="1457"/>
      <c r="FT18" s="1457"/>
      <c r="FU18" s="1457"/>
      <c r="FV18" s="1457"/>
      <c r="FW18" s="1457"/>
      <c r="FX18" s="1457"/>
      <c r="FY18" s="1457"/>
      <c r="FZ18" s="1457"/>
      <c r="GA18" s="1457"/>
      <c r="GB18" s="1457"/>
      <c r="GC18" s="1457"/>
      <c r="GD18" s="1457"/>
      <c r="GE18" s="1457"/>
      <c r="GF18" s="1457"/>
      <c r="GG18" s="1457"/>
      <c r="GH18" s="1457"/>
      <c r="GI18" s="1457"/>
      <c r="GJ18" s="1457"/>
      <c r="GK18" s="1457"/>
      <c r="GL18" s="1457"/>
      <c r="GM18" s="1457"/>
      <c r="GN18" s="1457"/>
      <c r="GO18" s="1457"/>
      <c r="GP18" s="1457"/>
      <c r="GQ18" s="1457"/>
      <c r="GR18" s="1457"/>
      <c r="GS18" s="1457"/>
      <c r="GT18" s="1457"/>
      <c r="GU18" s="1457"/>
      <c r="GV18" s="1457"/>
      <c r="GW18" s="1457"/>
      <c r="GX18" s="1457"/>
      <c r="GY18" s="1457"/>
      <c r="GZ18" s="1457"/>
      <c r="HA18" s="1457"/>
      <c r="HB18" s="1457"/>
      <c r="HC18" s="1457"/>
      <c r="HD18" s="1457"/>
      <c r="HE18" s="1457"/>
      <c r="HF18" s="1457"/>
      <c r="HG18" s="1457"/>
      <c r="HH18" s="1457"/>
      <c r="HI18" s="1457"/>
      <c r="HJ18" s="1457"/>
      <c r="HK18" s="1457"/>
      <c r="HL18" s="1457"/>
      <c r="HM18" s="1457"/>
      <c r="HN18" s="1457"/>
      <c r="HO18" s="1457"/>
      <c r="HP18" s="1457"/>
      <c r="HQ18" s="1457"/>
      <c r="HR18" s="1457"/>
      <c r="HS18" s="1457"/>
      <c r="HT18" s="1457"/>
      <c r="HU18" s="1457"/>
      <c r="HV18" s="1457"/>
      <c r="HW18" s="1457"/>
      <c r="HX18" s="1457"/>
      <c r="HY18" s="1457"/>
      <c r="HZ18" s="1457"/>
      <c r="IA18" s="1457"/>
      <c r="IB18" s="1457"/>
      <c r="IC18" s="1457"/>
      <c r="ID18" s="1457"/>
      <c r="IE18" s="1457"/>
      <c r="IF18" s="1457"/>
      <c r="IG18" s="1457"/>
      <c r="IH18" s="1457"/>
      <c r="II18" s="1457"/>
      <c r="IJ18" s="1457"/>
      <c r="IK18" s="1457"/>
      <c r="IL18" s="1457"/>
      <c r="IM18" s="1457"/>
      <c r="IN18" s="1457"/>
      <c r="IO18" s="1457"/>
      <c r="IP18" s="1457"/>
      <c r="IQ18" s="1457"/>
      <c r="IR18" s="1457"/>
      <c r="IS18" s="1457"/>
      <c r="IT18" s="1457"/>
      <c r="IU18" s="1457"/>
      <c r="IV18" s="1457"/>
      <c r="IW18" s="1457"/>
      <c r="IX18" s="1457"/>
      <c r="IY18" s="1457"/>
      <c r="IZ18" s="1457"/>
      <c r="JA18" s="1457"/>
      <c r="JB18" s="1457"/>
      <c r="JC18" s="1457"/>
      <c r="JD18" s="1457"/>
      <c r="JE18" s="1457"/>
      <c r="JF18" s="1457"/>
      <c r="JG18" s="1457"/>
      <c r="JH18" s="1457"/>
      <c r="JI18" s="1457"/>
      <c r="JJ18" s="1457"/>
      <c r="JK18" s="1457"/>
      <c r="JL18" s="1457"/>
      <c r="JM18" s="1457"/>
      <c r="JN18" s="1457"/>
      <c r="JO18" s="1457"/>
      <c r="JP18" s="1457"/>
      <c r="JQ18" s="1457"/>
      <c r="JR18" s="1457"/>
      <c r="JS18" s="1457"/>
      <c r="JT18" s="1457"/>
      <c r="JU18" s="1457"/>
      <c r="JV18" s="1457"/>
      <c r="JW18" s="1457"/>
      <c r="JX18" s="1457"/>
      <c r="JY18" s="1457"/>
      <c r="JZ18" s="1457"/>
      <c r="KA18" s="1457"/>
      <c r="KB18" s="1457"/>
      <c r="KC18" s="1457"/>
      <c r="KD18" s="1457"/>
      <c r="KE18" s="1457"/>
      <c r="KF18" s="1457"/>
      <c r="KG18" s="1457"/>
      <c r="KH18" s="1457"/>
      <c r="KI18" s="1457"/>
      <c r="KJ18" s="1457"/>
      <c r="KK18" s="1457"/>
      <c r="KL18" s="1457"/>
      <c r="KM18" s="1457"/>
      <c r="KN18" s="1457"/>
      <c r="KO18" s="1457"/>
      <c r="KP18" s="1457"/>
      <c r="KQ18" s="1457"/>
      <c r="KR18" s="1457"/>
      <c r="KS18" s="1457"/>
      <c r="KT18" s="1457"/>
      <c r="KU18" s="1457"/>
      <c r="KV18" s="1457"/>
      <c r="KW18" s="1457"/>
      <c r="KX18" s="1457"/>
      <c r="KY18" s="1457"/>
      <c r="KZ18" s="1457"/>
      <c r="LA18" s="1457"/>
      <c r="LB18" s="1457"/>
      <c r="LC18" s="1457"/>
      <c r="LD18" s="1457"/>
      <c r="LE18" s="1457"/>
    </row>
    <row r="19" s="1014" customFormat="1" ht="47" customHeight="1" spans="1:317">
      <c r="A19" s="1231">
        <v>46051</v>
      </c>
      <c r="B19" s="1232" t="s">
        <v>97</v>
      </c>
      <c r="C19" s="1233" t="s">
        <v>98</v>
      </c>
      <c r="D19" s="1234">
        <v>4500192630</v>
      </c>
      <c r="E19" s="1235" t="s">
        <v>5979</v>
      </c>
      <c r="F19" s="1236" t="s">
        <v>5980</v>
      </c>
      <c r="G19" s="1236" t="s">
        <v>5960</v>
      </c>
      <c r="H19" s="1236" t="s">
        <v>5960</v>
      </c>
      <c r="I19" s="1276" t="s">
        <v>5961</v>
      </c>
      <c r="J19" s="1277">
        <v>720</v>
      </c>
      <c r="K19" s="1068">
        <v>0</v>
      </c>
      <c r="L19" s="1068">
        <v>6</v>
      </c>
      <c r="M19" s="1068">
        <f t="shared" si="0"/>
        <v>120</v>
      </c>
      <c r="N19" s="1069">
        <v>46118</v>
      </c>
      <c r="O19" s="1069">
        <v>46116</v>
      </c>
      <c r="P19" s="1070"/>
      <c r="Q19" s="1096"/>
      <c r="R19" s="1314"/>
      <c r="S19" s="1070" t="s">
        <v>88</v>
      </c>
      <c r="T19" s="1098">
        <v>46051</v>
      </c>
      <c r="U19" s="1099" t="s">
        <v>287</v>
      </c>
      <c r="V19" s="1332" t="s">
        <v>5981</v>
      </c>
      <c r="W19" s="1099"/>
      <c r="X19" s="1099"/>
      <c r="Y19" s="1126" t="s">
        <v>5982</v>
      </c>
      <c r="Z19" s="1127" t="s">
        <v>104</v>
      </c>
      <c r="AA19" s="1363">
        <v>0.996</v>
      </c>
      <c r="AB19" s="1364">
        <f t="shared" si="10"/>
        <v>717.12</v>
      </c>
      <c r="AC19" s="1130"/>
      <c r="AD19" s="1131"/>
      <c r="AE19" s="1131">
        <v>7</v>
      </c>
      <c r="AF19" s="1131">
        <f t="shared" si="1"/>
        <v>720</v>
      </c>
      <c r="AG19" s="1152"/>
      <c r="AH19" s="1152">
        <f>J19/6</f>
        <v>120</v>
      </c>
      <c r="AI19" s="1152"/>
      <c r="AJ19" s="1152"/>
      <c r="AK19" s="1152"/>
      <c r="AL19" s="1406" t="s">
        <v>63</v>
      </c>
      <c r="AM19" s="1152">
        <f t="shared" si="2"/>
        <v>720</v>
      </c>
      <c r="AN19" s="1152"/>
      <c r="AO19" s="1178">
        <f t="shared" si="3"/>
        <v>115</v>
      </c>
      <c r="AP19" s="1178">
        <f t="shared" si="4"/>
        <v>115</v>
      </c>
      <c r="AQ19" s="1178">
        <f t="shared" si="5"/>
        <v>115</v>
      </c>
      <c r="AR19" s="1178">
        <f t="shared" si="6"/>
        <v>115</v>
      </c>
      <c r="AS19" s="1178">
        <f t="shared" si="7"/>
        <v>115</v>
      </c>
      <c r="AT19" s="1178">
        <f t="shared" si="8"/>
        <v>115</v>
      </c>
      <c r="AU19" s="1178">
        <f t="shared" si="9"/>
        <v>30</v>
      </c>
      <c r="AV19" s="1178" t="s">
        <v>4870</v>
      </c>
      <c r="AW19" s="1178" t="s">
        <v>5322</v>
      </c>
      <c r="AX19" s="1068"/>
      <c r="AY19" s="1456"/>
      <c r="AZ19" s="1457"/>
      <c r="BA19" s="1457"/>
      <c r="BB19" s="1457"/>
      <c r="BC19" s="1457"/>
      <c r="BD19" s="1457"/>
      <c r="BE19" s="1457"/>
      <c r="BF19" s="1457"/>
      <c r="BG19" s="1457"/>
      <c r="BH19" s="1457"/>
      <c r="BI19" s="1457"/>
      <c r="BJ19" s="1457"/>
      <c r="BK19" s="1457"/>
      <c r="BL19" s="1457"/>
      <c r="BM19" s="1457"/>
      <c r="BN19" s="1457"/>
      <c r="BO19" s="1457"/>
      <c r="BP19" s="1457"/>
      <c r="BQ19" s="1457"/>
      <c r="BR19" s="1457"/>
      <c r="BS19" s="1457"/>
      <c r="BT19" s="1457"/>
      <c r="BU19" s="1457"/>
      <c r="BV19" s="1457"/>
      <c r="BW19" s="1457"/>
      <c r="BX19" s="1457"/>
      <c r="BY19" s="1457"/>
      <c r="BZ19" s="1457"/>
      <c r="CA19" s="1457"/>
      <c r="CB19" s="1457"/>
      <c r="CC19" s="1457"/>
      <c r="CD19" s="1457"/>
      <c r="CE19" s="1457"/>
      <c r="CF19" s="1457"/>
      <c r="CG19" s="1457"/>
      <c r="CH19" s="1457"/>
      <c r="CI19" s="1457"/>
      <c r="CJ19" s="1457"/>
      <c r="CK19" s="1457"/>
      <c r="CL19" s="1457"/>
      <c r="CM19" s="1457"/>
      <c r="CN19" s="1457"/>
      <c r="CO19" s="1457"/>
      <c r="CP19" s="1457"/>
      <c r="CQ19" s="1457"/>
      <c r="CR19" s="1457"/>
      <c r="CS19" s="1457"/>
      <c r="CT19" s="1457"/>
      <c r="CU19" s="1457"/>
      <c r="CV19" s="1457"/>
      <c r="CW19" s="1457"/>
      <c r="CX19" s="1457"/>
      <c r="CY19" s="1457"/>
      <c r="CZ19" s="1457"/>
      <c r="DA19" s="1457"/>
      <c r="DB19" s="1457"/>
      <c r="DC19" s="1457"/>
      <c r="DD19" s="1457"/>
      <c r="DE19" s="1457"/>
      <c r="DF19" s="1457"/>
      <c r="DG19" s="1457"/>
      <c r="DH19" s="1457"/>
      <c r="DI19" s="1457"/>
      <c r="DJ19" s="1457"/>
      <c r="DK19" s="1457"/>
      <c r="DL19" s="1457"/>
      <c r="DM19" s="1457"/>
      <c r="DN19" s="1457"/>
      <c r="DO19" s="1457"/>
      <c r="DP19" s="1457"/>
      <c r="DQ19" s="1457"/>
      <c r="DR19" s="1457"/>
      <c r="DS19" s="1457"/>
      <c r="DT19" s="1457"/>
      <c r="DU19" s="1457"/>
      <c r="DV19" s="1457"/>
      <c r="DW19" s="1457"/>
      <c r="DX19" s="1457"/>
      <c r="DY19" s="1457"/>
      <c r="DZ19" s="1457"/>
      <c r="EA19" s="1457"/>
      <c r="EB19" s="1457"/>
      <c r="EC19" s="1457"/>
      <c r="ED19" s="1457"/>
      <c r="EE19" s="1457"/>
      <c r="EF19" s="1457"/>
      <c r="EG19" s="1457"/>
      <c r="EH19" s="1457"/>
      <c r="EI19" s="1457"/>
      <c r="EJ19" s="1457"/>
      <c r="EK19" s="1457"/>
      <c r="EL19" s="1457"/>
      <c r="EM19" s="1457"/>
      <c r="EN19" s="1457"/>
      <c r="EO19" s="1457"/>
      <c r="EP19" s="1457"/>
      <c r="EQ19" s="1457"/>
      <c r="ER19" s="1457"/>
      <c r="ES19" s="1457"/>
      <c r="ET19" s="1457"/>
      <c r="EU19" s="1457"/>
      <c r="EV19" s="1457"/>
      <c r="EW19" s="1457"/>
      <c r="EX19" s="1457"/>
      <c r="EY19" s="1457"/>
      <c r="EZ19" s="1457"/>
      <c r="FA19" s="1457"/>
      <c r="FB19" s="1457"/>
      <c r="FC19" s="1457"/>
      <c r="FD19" s="1457"/>
      <c r="FE19" s="1457"/>
      <c r="FF19" s="1457"/>
      <c r="FG19" s="1457"/>
      <c r="FH19" s="1457"/>
      <c r="FI19" s="1457"/>
      <c r="FJ19" s="1457"/>
      <c r="FK19" s="1457"/>
      <c r="FL19" s="1457"/>
      <c r="FM19" s="1457"/>
      <c r="FN19" s="1457"/>
      <c r="FO19" s="1457"/>
      <c r="FP19" s="1457"/>
      <c r="FQ19" s="1457"/>
      <c r="FR19" s="1457"/>
      <c r="FS19" s="1457"/>
      <c r="FT19" s="1457"/>
      <c r="FU19" s="1457"/>
      <c r="FV19" s="1457"/>
      <c r="FW19" s="1457"/>
      <c r="FX19" s="1457"/>
      <c r="FY19" s="1457"/>
      <c r="FZ19" s="1457"/>
      <c r="GA19" s="1457"/>
      <c r="GB19" s="1457"/>
      <c r="GC19" s="1457"/>
      <c r="GD19" s="1457"/>
      <c r="GE19" s="1457"/>
      <c r="GF19" s="1457"/>
      <c r="GG19" s="1457"/>
      <c r="GH19" s="1457"/>
      <c r="GI19" s="1457"/>
      <c r="GJ19" s="1457"/>
      <c r="GK19" s="1457"/>
      <c r="GL19" s="1457"/>
      <c r="GM19" s="1457"/>
      <c r="GN19" s="1457"/>
      <c r="GO19" s="1457"/>
      <c r="GP19" s="1457"/>
      <c r="GQ19" s="1457"/>
      <c r="GR19" s="1457"/>
      <c r="GS19" s="1457"/>
      <c r="GT19" s="1457"/>
      <c r="GU19" s="1457"/>
      <c r="GV19" s="1457"/>
      <c r="GW19" s="1457"/>
      <c r="GX19" s="1457"/>
      <c r="GY19" s="1457"/>
      <c r="GZ19" s="1457"/>
      <c r="HA19" s="1457"/>
      <c r="HB19" s="1457"/>
      <c r="HC19" s="1457"/>
      <c r="HD19" s="1457"/>
      <c r="HE19" s="1457"/>
      <c r="HF19" s="1457"/>
      <c r="HG19" s="1457"/>
      <c r="HH19" s="1457"/>
      <c r="HI19" s="1457"/>
      <c r="HJ19" s="1457"/>
      <c r="HK19" s="1457"/>
      <c r="HL19" s="1457"/>
      <c r="HM19" s="1457"/>
      <c r="HN19" s="1457"/>
      <c r="HO19" s="1457"/>
      <c r="HP19" s="1457"/>
      <c r="HQ19" s="1457"/>
      <c r="HR19" s="1457"/>
      <c r="HS19" s="1457"/>
      <c r="HT19" s="1457"/>
      <c r="HU19" s="1457"/>
      <c r="HV19" s="1457"/>
      <c r="HW19" s="1457"/>
      <c r="HX19" s="1457"/>
      <c r="HY19" s="1457"/>
      <c r="HZ19" s="1457"/>
      <c r="IA19" s="1457"/>
      <c r="IB19" s="1457"/>
      <c r="IC19" s="1457"/>
      <c r="ID19" s="1457"/>
      <c r="IE19" s="1457"/>
      <c r="IF19" s="1457"/>
      <c r="IG19" s="1457"/>
      <c r="IH19" s="1457"/>
      <c r="II19" s="1457"/>
      <c r="IJ19" s="1457"/>
      <c r="IK19" s="1457"/>
      <c r="IL19" s="1457"/>
      <c r="IM19" s="1457"/>
      <c r="IN19" s="1457"/>
      <c r="IO19" s="1457"/>
      <c r="IP19" s="1457"/>
      <c r="IQ19" s="1457"/>
      <c r="IR19" s="1457"/>
      <c r="IS19" s="1457"/>
      <c r="IT19" s="1457"/>
      <c r="IU19" s="1457"/>
      <c r="IV19" s="1457"/>
      <c r="IW19" s="1457"/>
      <c r="IX19" s="1457"/>
      <c r="IY19" s="1457"/>
      <c r="IZ19" s="1457"/>
      <c r="JA19" s="1457"/>
      <c r="JB19" s="1457"/>
      <c r="JC19" s="1457"/>
      <c r="JD19" s="1457"/>
      <c r="JE19" s="1457"/>
      <c r="JF19" s="1457"/>
      <c r="JG19" s="1457"/>
      <c r="JH19" s="1457"/>
      <c r="JI19" s="1457"/>
      <c r="JJ19" s="1457"/>
      <c r="JK19" s="1457"/>
      <c r="JL19" s="1457"/>
      <c r="JM19" s="1457"/>
      <c r="JN19" s="1457"/>
      <c r="JO19" s="1457"/>
      <c r="JP19" s="1457"/>
      <c r="JQ19" s="1457"/>
      <c r="JR19" s="1457"/>
      <c r="JS19" s="1457"/>
      <c r="JT19" s="1457"/>
      <c r="JU19" s="1457"/>
      <c r="JV19" s="1457"/>
      <c r="JW19" s="1457"/>
      <c r="JX19" s="1457"/>
      <c r="JY19" s="1457"/>
      <c r="JZ19" s="1457"/>
      <c r="KA19" s="1457"/>
      <c r="KB19" s="1457"/>
      <c r="KC19" s="1457"/>
      <c r="KD19" s="1457"/>
      <c r="KE19" s="1457"/>
      <c r="KF19" s="1457"/>
      <c r="KG19" s="1457"/>
      <c r="KH19" s="1457"/>
      <c r="KI19" s="1457"/>
      <c r="KJ19" s="1457"/>
      <c r="KK19" s="1457"/>
      <c r="KL19" s="1457"/>
      <c r="KM19" s="1457"/>
      <c r="KN19" s="1457"/>
      <c r="KO19" s="1457"/>
      <c r="KP19" s="1457"/>
      <c r="KQ19" s="1457"/>
      <c r="KR19" s="1457"/>
      <c r="KS19" s="1457"/>
      <c r="KT19" s="1457"/>
      <c r="KU19" s="1457"/>
      <c r="KV19" s="1457"/>
      <c r="KW19" s="1457"/>
      <c r="KX19" s="1457"/>
      <c r="KY19" s="1457"/>
      <c r="KZ19" s="1457"/>
      <c r="LA19" s="1457"/>
      <c r="LB19" s="1457"/>
      <c r="LC19" s="1457"/>
      <c r="LD19" s="1457"/>
      <c r="LE19" s="1457"/>
    </row>
    <row r="20" s="1193" customFormat="1" ht="47" customHeight="1" spans="1:53">
      <c r="A20" s="1251">
        <v>46057</v>
      </c>
      <c r="B20" s="1232" t="s">
        <v>1683</v>
      </c>
      <c r="C20" s="1233" t="s">
        <v>789</v>
      </c>
      <c r="D20" s="1234">
        <v>4500193085</v>
      </c>
      <c r="E20" s="1235"/>
      <c r="F20" s="1234" t="s">
        <v>5983</v>
      </c>
      <c r="G20" s="1236" t="s">
        <v>5928</v>
      </c>
      <c r="H20" s="1236" t="s">
        <v>5928</v>
      </c>
      <c r="I20" s="1283" t="s">
        <v>5937</v>
      </c>
      <c r="J20" s="1067">
        <v>720</v>
      </c>
      <c r="K20" s="1270">
        <v>0</v>
      </c>
      <c r="L20" s="1270">
        <v>24</v>
      </c>
      <c r="M20" s="1270">
        <f t="shared" si="0"/>
        <v>30</v>
      </c>
      <c r="N20" s="1069">
        <v>46115</v>
      </c>
      <c r="O20" s="1069">
        <v>46113</v>
      </c>
      <c r="P20" s="1096"/>
      <c r="Q20" s="1333"/>
      <c r="R20" s="1334"/>
      <c r="S20" s="1335" t="s">
        <v>88</v>
      </c>
      <c r="T20" s="1336" t="s">
        <v>1555</v>
      </c>
      <c r="U20" s="1335" t="s">
        <v>88</v>
      </c>
      <c r="V20" s="1332" t="s">
        <v>1685</v>
      </c>
      <c r="W20" s="1337"/>
      <c r="X20" s="1338"/>
      <c r="Y20" s="1127" t="s">
        <v>5984</v>
      </c>
      <c r="Z20" s="1383" t="s">
        <v>1687</v>
      </c>
      <c r="AA20" s="1373">
        <v>1.55</v>
      </c>
      <c r="AB20" s="1374">
        <f t="shared" si="10"/>
        <v>1116</v>
      </c>
      <c r="AC20" s="1130"/>
      <c r="AD20" s="1130"/>
      <c r="AE20" s="1130">
        <v>7</v>
      </c>
      <c r="AF20" s="1131">
        <f t="shared" si="1"/>
        <v>720</v>
      </c>
      <c r="AG20" s="1131"/>
      <c r="AH20" s="1131">
        <f>J20/6</f>
        <v>120</v>
      </c>
      <c r="AI20" s="1152"/>
      <c r="AJ20" s="1152"/>
      <c r="AK20" s="1410"/>
      <c r="AL20" s="1406" t="s">
        <v>63</v>
      </c>
      <c r="AM20" s="1152">
        <f t="shared" si="2"/>
        <v>720</v>
      </c>
      <c r="AN20" s="1152"/>
      <c r="AO20" s="1434">
        <f t="shared" si="3"/>
        <v>115</v>
      </c>
      <c r="AP20" s="1435">
        <f t="shared" si="4"/>
        <v>115</v>
      </c>
      <c r="AQ20" s="1435">
        <f t="shared" si="5"/>
        <v>115</v>
      </c>
      <c r="AR20" s="1435">
        <f t="shared" si="6"/>
        <v>115</v>
      </c>
      <c r="AS20" s="1435">
        <f t="shared" si="7"/>
        <v>115</v>
      </c>
      <c r="AT20" s="1435">
        <f t="shared" si="8"/>
        <v>115</v>
      </c>
      <c r="AU20" s="1436">
        <f t="shared" si="9"/>
        <v>30</v>
      </c>
      <c r="AV20" s="1440"/>
      <c r="AW20" s="1440"/>
      <c r="AX20" s="1440"/>
      <c r="AY20" s="1440"/>
      <c r="AZ20" s="1440"/>
      <c r="BA20" s="1465"/>
    </row>
    <row r="21" s="1014" customFormat="1" ht="47" customHeight="1" spans="1:317">
      <c r="A21" s="1252">
        <v>46057</v>
      </c>
      <c r="B21" s="1253" t="s">
        <v>1688</v>
      </c>
      <c r="C21" s="1254" t="s">
        <v>534</v>
      </c>
      <c r="D21" s="1255">
        <v>4500193080</v>
      </c>
      <c r="E21" s="1256"/>
      <c r="F21" s="1257">
        <v>3816</v>
      </c>
      <c r="G21" s="1258" t="s">
        <v>5928</v>
      </c>
      <c r="H21" s="1258" t="s">
        <v>5928</v>
      </c>
      <c r="I21" s="1291" t="s">
        <v>5937</v>
      </c>
      <c r="J21" s="1292">
        <v>3816</v>
      </c>
      <c r="K21" s="1293">
        <v>0</v>
      </c>
      <c r="L21" s="1293">
        <v>24</v>
      </c>
      <c r="M21" s="1293">
        <f t="shared" si="0"/>
        <v>159</v>
      </c>
      <c r="N21" s="1294">
        <v>46118</v>
      </c>
      <c r="O21" s="1294">
        <v>46116</v>
      </c>
      <c r="P21" s="1295"/>
      <c r="Q21" s="1339"/>
      <c r="R21" s="1340"/>
      <c r="S21" s="1295" t="s">
        <v>5985</v>
      </c>
      <c r="T21" s="1341" t="s">
        <v>1555</v>
      </c>
      <c r="U21" s="1342" t="s">
        <v>88</v>
      </c>
      <c r="V21" s="1343" t="s">
        <v>1685</v>
      </c>
      <c r="W21" s="1342"/>
      <c r="X21" s="1342"/>
      <c r="Y21" s="1384" t="s">
        <v>5986</v>
      </c>
      <c r="Z21" s="1385" t="s">
        <v>1687</v>
      </c>
      <c r="AA21" s="1386">
        <v>1.55</v>
      </c>
      <c r="AB21" s="1387">
        <f t="shared" si="10"/>
        <v>5914.8</v>
      </c>
      <c r="AC21" s="1388"/>
      <c r="AD21" s="1389"/>
      <c r="AE21" s="1389">
        <v>7</v>
      </c>
      <c r="AF21" s="1389">
        <f t="shared" si="1"/>
        <v>3816</v>
      </c>
      <c r="AG21" s="1411"/>
      <c r="AH21" s="1411">
        <f>J21/6</f>
        <v>636</v>
      </c>
      <c r="AI21" s="1411"/>
      <c r="AJ21" s="1411"/>
      <c r="AK21" s="1411"/>
      <c r="AL21" s="1412" t="s">
        <v>63</v>
      </c>
      <c r="AM21" s="1411">
        <f t="shared" si="2"/>
        <v>3816</v>
      </c>
      <c r="AN21" s="1411"/>
      <c r="AO21" s="1441">
        <f t="shared" si="3"/>
        <v>609.5</v>
      </c>
      <c r="AP21" s="1442">
        <f t="shared" si="4"/>
        <v>609.5</v>
      </c>
      <c r="AQ21" s="1442">
        <f t="shared" si="5"/>
        <v>609.5</v>
      </c>
      <c r="AR21" s="1442">
        <f t="shared" si="6"/>
        <v>609.5</v>
      </c>
      <c r="AS21" s="1442">
        <f t="shared" si="7"/>
        <v>609.5</v>
      </c>
      <c r="AT21" s="1442">
        <f t="shared" si="8"/>
        <v>609.5</v>
      </c>
      <c r="AU21" s="1443">
        <f t="shared" si="9"/>
        <v>159</v>
      </c>
      <c r="AV21" s="1444"/>
      <c r="AW21" s="1444"/>
      <c r="AX21" s="1466"/>
      <c r="AY21" s="1456"/>
      <c r="AZ21" s="1457"/>
      <c r="BA21" s="1457"/>
      <c r="BB21" s="1457"/>
      <c r="BC21" s="1457"/>
      <c r="BD21" s="1457"/>
      <c r="BE21" s="1457"/>
      <c r="BF21" s="1457"/>
      <c r="BG21" s="1457"/>
      <c r="BH21" s="1457"/>
      <c r="BI21" s="1457"/>
      <c r="BJ21" s="1457"/>
      <c r="BK21" s="1457"/>
      <c r="BL21" s="1457"/>
      <c r="BM21" s="1457"/>
      <c r="BN21" s="1457"/>
      <c r="BO21" s="1457"/>
      <c r="BP21" s="1457"/>
      <c r="BQ21" s="1457"/>
      <c r="BR21" s="1457"/>
      <c r="BS21" s="1457"/>
      <c r="BT21" s="1457"/>
      <c r="BU21" s="1457"/>
      <c r="BV21" s="1457"/>
      <c r="BW21" s="1457"/>
      <c r="BX21" s="1457"/>
      <c r="BY21" s="1457"/>
      <c r="BZ21" s="1457"/>
      <c r="CA21" s="1457"/>
      <c r="CB21" s="1457"/>
      <c r="CC21" s="1457"/>
      <c r="CD21" s="1457"/>
      <c r="CE21" s="1457"/>
      <c r="CF21" s="1457"/>
      <c r="CG21" s="1457"/>
      <c r="CH21" s="1457"/>
      <c r="CI21" s="1457"/>
      <c r="CJ21" s="1457"/>
      <c r="CK21" s="1457"/>
      <c r="CL21" s="1457"/>
      <c r="CM21" s="1457"/>
      <c r="CN21" s="1457"/>
      <c r="CO21" s="1457"/>
      <c r="CP21" s="1457"/>
      <c r="CQ21" s="1457"/>
      <c r="CR21" s="1457"/>
      <c r="CS21" s="1457"/>
      <c r="CT21" s="1457"/>
      <c r="CU21" s="1457"/>
      <c r="CV21" s="1457"/>
      <c r="CW21" s="1457"/>
      <c r="CX21" s="1457"/>
      <c r="CY21" s="1457"/>
      <c r="CZ21" s="1457"/>
      <c r="DA21" s="1457"/>
      <c r="DB21" s="1457"/>
      <c r="DC21" s="1457"/>
      <c r="DD21" s="1457"/>
      <c r="DE21" s="1457"/>
      <c r="DF21" s="1457"/>
      <c r="DG21" s="1457"/>
      <c r="DH21" s="1457"/>
      <c r="DI21" s="1457"/>
      <c r="DJ21" s="1457"/>
      <c r="DK21" s="1457"/>
      <c r="DL21" s="1457"/>
      <c r="DM21" s="1457"/>
      <c r="DN21" s="1457"/>
      <c r="DO21" s="1457"/>
      <c r="DP21" s="1457"/>
      <c r="DQ21" s="1457"/>
      <c r="DR21" s="1457"/>
      <c r="DS21" s="1457"/>
      <c r="DT21" s="1457"/>
      <c r="DU21" s="1457"/>
      <c r="DV21" s="1457"/>
      <c r="DW21" s="1457"/>
      <c r="DX21" s="1457"/>
      <c r="DY21" s="1457"/>
      <c r="DZ21" s="1457"/>
      <c r="EA21" s="1457"/>
      <c r="EB21" s="1457"/>
      <c r="EC21" s="1457"/>
      <c r="ED21" s="1457"/>
      <c r="EE21" s="1457"/>
      <c r="EF21" s="1457"/>
      <c r="EG21" s="1457"/>
      <c r="EH21" s="1457"/>
      <c r="EI21" s="1457"/>
      <c r="EJ21" s="1457"/>
      <c r="EK21" s="1457"/>
      <c r="EL21" s="1457"/>
      <c r="EM21" s="1457"/>
      <c r="EN21" s="1457"/>
      <c r="EO21" s="1457"/>
      <c r="EP21" s="1457"/>
      <c r="EQ21" s="1457"/>
      <c r="ER21" s="1457"/>
      <c r="ES21" s="1457"/>
      <c r="ET21" s="1457"/>
      <c r="EU21" s="1457"/>
      <c r="EV21" s="1457"/>
      <c r="EW21" s="1457"/>
      <c r="EX21" s="1457"/>
      <c r="EY21" s="1457"/>
      <c r="EZ21" s="1457"/>
      <c r="FA21" s="1457"/>
      <c r="FB21" s="1457"/>
      <c r="FC21" s="1457"/>
      <c r="FD21" s="1457"/>
      <c r="FE21" s="1457"/>
      <c r="FF21" s="1457"/>
      <c r="FG21" s="1457"/>
      <c r="FH21" s="1457"/>
      <c r="FI21" s="1457"/>
      <c r="FJ21" s="1457"/>
      <c r="FK21" s="1457"/>
      <c r="FL21" s="1457"/>
      <c r="FM21" s="1457"/>
      <c r="FN21" s="1457"/>
      <c r="FO21" s="1457"/>
      <c r="FP21" s="1457"/>
      <c r="FQ21" s="1457"/>
      <c r="FR21" s="1457"/>
      <c r="FS21" s="1457"/>
      <c r="FT21" s="1457"/>
      <c r="FU21" s="1457"/>
      <c r="FV21" s="1457"/>
      <c r="FW21" s="1457"/>
      <c r="FX21" s="1457"/>
      <c r="FY21" s="1457"/>
      <c r="FZ21" s="1457"/>
      <c r="GA21" s="1457"/>
      <c r="GB21" s="1457"/>
      <c r="GC21" s="1457"/>
      <c r="GD21" s="1457"/>
      <c r="GE21" s="1457"/>
      <c r="GF21" s="1457"/>
      <c r="GG21" s="1457"/>
      <c r="GH21" s="1457"/>
      <c r="GI21" s="1457"/>
      <c r="GJ21" s="1457"/>
      <c r="GK21" s="1457"/>
      <c r="GL21" s="1457"/>
      <c r="GM21" s="1457"/>
      <c r="GN21" s="1457"/>
      <c r="GO21" s="1457"/>
      <c r="GP21" s="1457"/>
      <c r="GQ21" s="1457"/>
      <c r="GR21" s="1457"/>
      <c r="GS21" s="1457"/>
      <c r="GT21" s="1457"/>
      <c r="GU21" s="1457"/>
      <c r="GV21" s="1457"/>
      <c r="GW21" s="1457"/>
      <c r="GX21" s="1457"/>
      <c r="GY21" s="1457"/>
      <c r="GZ21" s="1457"/>
      <c r="HA21" s="1457"/>
      <c r="HB21" s="1457"/>
      <c r="HC21" s="1457"/>
      <c r="HD21" s="1457"/>
      <c r="HE21" s="1457"/>
      <c r="HF21" s="1457"/>
      <c r="HG21" s="1457"/>
      <c r="HH21" s="1457"/>
      <c r="HI21" s="1457"/>
      <c r="HJ21" s="1457"/>
      <c r="HK21" s="1457"/>
      <c r="HL21" s="1457"/>
      <c r="HM21" s="1457"/>
      <c r="HN21" s="1457"/>
      <c r="HO21" s="1457"/>
      <c r="HP21" s="1457"/>
      <c r="HQ21" s="1457"/>
      <c r="HR21" s="1457"/>
      <c r="HS21" s="1457"/>
      <c r="HT21" s="1457"/>
      <c r="HU21" s="1457"/>
      <c r="HV21" s="1457"/>
      <c r="HW21" s="1457"/>
      <c r="HX21" s="1457"/>
      <c r="HY21" s="1457"/>
      <c r="HZ21" s="1457"/>
      <c r="IA21" s="1457"/>
      <c r="IB21" s="1457"/>
      <c r="IC21" s="1457"/>
      <c r="ID21" s="1457"/>
      <c r="IE21" s="1457"/>
      <c r="IF21" s="1457"/>
      <c r="IG21" s="1457"/>
      <c r="IH21" s="1457"/>
      <c r="II21" s="1457"/>
      <c r="IJ21" s="1457"/>
      <c r="IK21" s="1457"/>
      <c r="IL21" s="1457"/>
      <c r="IM21" s="1457"/>
      <c r="IN21" s="1457"/>
      <c r="IO21" s="1457"/>
      <c r="IP21" s="1457"/>
      <c r="IQ21" s="1457"/>
      <c r="IR21" s="1457"/>
      <c r="IS21" s="1457"/>
      <c r="IT21" s="1457"/>
      <c r="IU21" s="1457"/>
      <c r="IV21" s="1457"/>
      <c r="IW21" s="1457"/>
      <c r="IX21" s="1457"/>
      <c r="IY21" s="1457"/>
      <c r="IZ21" s="1457"/>
      <c r="JA21" s="1457"/>
      <c r="JB21" s="1457"/>
      <c r="JC21" s="1457"/>
      <c r="JD21" s="1457"/>
      <c r="JE21" s="1457"/>
      <c r="JF21" s="1457"/>
      <c r="JG21" s="1457"/>
      <c r="JH21" s="1457"/>
      <c r="JI21" s="1457"/>
      <c r="JJ21" s="1457"/>
      <c r="JK21" s="1457"/>
      <c r="JL21" s="1457"/>
      <c r="JM21" s="1457"/>
      <c r="JN21" s="1457"/>
      <c r="JO21" s="1457"/>
      <c r="JP21" s="1457"/>
      <c r="JQ21" s="1457"/>
      <c r="JR21" s="1457"/>
      <c r="JS21" s="1457"/>
      <c r="JT21" s="1457"/>
      <c r="JU21" s="1457"/>
      <c r="JV21" s="1457"/>
      <c r="JW21" s="1457"/>
      <c r="JX21" s="1457"/>
      <c r="JY21" s="1457"/>
      <c r="JZ21" s="1457"/>
      <c r="KA21" s="1457"/>
      <c r="KB21" s="1457"/>
      <c r="KC21" s="1457"/>
      <c r="KD21" s="1457"/>
      <c r="KE21" s="1457"/>
      <c r="KF21" s="1457"/>
      <c r="KG21" s="1457"/>
      <c r="KH21" s="1457"/>
      <c r="KI21" s="1457"/>
      <c r="KJ21" s="1457"/>
      <c r="KK21" s="1457"/>
      <c r="KL21" s="1457"/>
      <c r="KM21" s="1457"/>
      <c r="KN21" s="1457"/>
      <c r="KO21" s="1457"/>
      <c r="KP21" s="1457"/>
      <c r="KQ21" s="1457"/>
      <c r="KR21" s="1457"/>
      <c r="KS21" s="1457"/>
      <c r="KT21" s="1457"/>
      <c r="KU21" s="1457"/>
      <c r="KV21" s="1457"/>
      <c r="KW21" s="1457"/>
      <c r="KX21" s="1457"/>
      <c r="KY21" s="1457"/>
      <c r="KZ21" s="1457"/>
      <c r="LA21" s="1457"/>
      <c r="LB21" s="1457"/>
      <c r="LC21" s="1457"/>
      <c r="LD21" s="1457"/>
      <c r="LE21" s="1457"/>
    </row>
    <row r="22" s="1014" customFormat="1" ht="47" customHeight="1" spans="1:317">
      <c r="A22" s="1231">
        <v>46045</v>
      </c>
      <c r="B22" s="1232" t="s">
        <v>3453</v>
      </c>
      <c r="C22" s="1233" t="s">
        <v>3454</v>
      </c>
      <c r="D22" s="1234">
        <v>4500192204</v>
      </c>
      <c r="E22" s="1235"/>
      <c r="F22" s="1236" t="s">
        <v>5987</v>
      </c>
      <c r="G22" s="1236" t="s">
        <v>5928</v>
      </c>
      <c r="H22" s="1236" t="s">
        <v>5928</v>
      </c>
      <c r="I22" s="1276" t="s">
        <v>5937</v>
      </c>
      <c r="J22" s="1277">
        <v>90000</v>
      </c>
      <c r="K22" s="1068">
        <v>0</v>
      </c>
      <c r="L22" s="1068">
        <v>24</v>
      </c>
      <c r="M22" s="1068">
        <f t="shared" si="0"/>
        <v>3750</v>
      </c>
      <c r="N22" s="1069">
        <v>46120</v>
      </c>
      <c r="O22" s="1069">
        <v>46118</v>
      </c>
      <c r="P22" s="1070"/>
      <c r="Q22" s="1096"/>
      <c r="R22" s="1314"/>
      <c r="S22" s="1070" t="s">
        <v>88</v>
      </c>
      <c r="T22" s="1098" t="s">
        <v>1555</v>
      </c>
      <c r="U22" s="1099" t="s">
        <v>88</v>
      </c>
      <c r="V22" s="1098" t="s">
        <v>2727</v>
      </c>
      <c r="W22" s="1099"/>
      <c r="X22" s="1099"/>
      <c r="Y22" s="1126" t="s">
        <v>5988</v>
      </c>
      <c r="Z22" s="1127" t="s">
        <v>5905</v>
      </c>
      <c r="AA22" s="1363">
        <v>1.55</v>
      </c>
      <c r="AB22" s="1364">
        <f t="shared" si="10"/>
        <v>139500</v>
      </c>
      <c r="AC22" s="1130"/>
      <c r="AD22" s="1131"/>
      <c r="AE22" s="1131">
        <v>7</v>
      </c>
      <c r="AF22" s="1131"/>
      <c r="AG22" s="1152">
        <f>J22</f>
        <v>90000</v>
      </c>
      <c r="AH22" s="1152"/>
      <c r="AI22" s="1152">
        <f>J22/6</f>
        <v>15000</v>
      </c>
      <c r="AJ22" s="1152"/>
      <c r="AK22" s="1152"/>
      <c r="AL22" s="1152" t="s">
        <v>5401</v>
      </c>
      <c r="AM22" s="1152"/>
      <c r="AN22" s="1152">
        <f>J22</f>
        <v>90000</v>
      </c>
      <c r="AO22" s="1178">
        <f t="shared" si="3"/>
        <v>14375</v>
      </c>
      <c r="AP22" s="1178">
        <f t="shared" si="4"/>
        <v>14375</v>
      </c>
      <c r="AQ22" s="1178">
        <f t="shared" si="5"/>
        <v>14375</v>
      </c>
      <c r="AR22" s="1178">
        <f t="shared" si="6"/>
        <v>14375</v>
      </c>
      <c r="AS22" s="1178">
        <f t="shared" si="7"/>
        <v>14375</v>
      </c>
      <c r="AT22" s="1178">
        <f t="shared" si="8"/>
        <v>14375</v>
      </c>
      <c r="AU22" s="1178">
        <f t="shared" si="9"/>
        <v>3750</v>
      </c>
      <c r="AV22" s="1178"/>
      <c r="AW22" s="1178"/>
      <c r="AX22" s="1068"/>
      <c r="AY22" s="1456"/>
      <c r="AZ22" s="1457"/>
      <c r="BA22" s="1457"/>
      <c r="BB22" s="1457"/>
      <c r="BC22" s="1457"/>
      <c r="BD22" s="1457"/>
      <c r="BE22" s="1457"/>
      <c r="BF22" s="1457"/>
      <c r="BG22" s="1457"/>
      <c r="BH22" s="1457"/>
      <c r="BI22" s="1457"/>
      <c r="BJ22" s="1457"/>
      <c r="BK22" s="1457"/>
      <c r="BL22" s="1457"/>
      <c r="BM22" s="1457"/>
      <c r="BN22" s="1457"/>
      <c r="BO22" s="1457"/>
      <c r="BP22" s="1457"/>
      <c r="BQ22" s="1457"/>
      <c r="BR22" s="1457"/>
      <c r="BS22" s="1457"/>
      <c r="BT22" s="1457"/>
      <c r="BU22" s="1457"/>
      <c r="BV22" s="1457"/>
      <c r="BW22" s="1457"/>
      <c r="BX22" s="1457"/>
      <c r="BY22" s="1457"/>
      <c r="BZ22" s="1457"/>
      <c r="CA22" s="1457"/>
      <c r="CB22" s="1457"/>
      <c r="CC22" s="1457"/>
      <c r="CD22" s="1457"/>
      <c r="CE22" s="1457"/>
      <c r="CF22" s="1457"/>
      <c r="CG22" s="1457"/>
      <c r="CH22" s="1457"/>
      <c r="CI22" s="1457"/>
      <c r="CJ22" s="1457"/>
      <c r="CK22" s="1457"/>
      <c r="CL22" s="1457"/>
      <c r="CM22" s="1457"/>
      <c r="CN22" s="1457"/>
      <c r="CO22" s="1457"/>
      <c r="CP22" s="1457"/>
      <c r="CQ22" s="1457"/>
      <c r="CR22" s="1457"/>
      <c r="CS22" s="1457"/>
      <c r="CT22" s="1457"/>
      <c r="CU22" s="1457"/>
      <c r="CV22" s="1457"/>
      <c r="CW22" s="1457"/>
      <c r="CX22" s="1457"/>
      <c r="CY22" s="1457"/>
      <c r="CZ22" s="1457"/>
      <c r="DA22" s="1457"/>
      <c r="DB22" s="1457"/>
      <c r="DC22" s="1457"/>
      <c r="DD22" s="1457"/>
      <c r="DE22" s="1457"/>
      <c r="DF22" s="1457"/>
      <c r="DG22" s="1457"/>
      <c r="DH22" s="1457"/>
      <c r="DI22" s="1457"/>
      <c r="DJ22" s="1457"/>
      <c r="DK22" s="1457"/>
      <c r="DL22" s="1457"/>
      <c r="DM22" s="1457"/>
      <c r="DN22" s="1457"/>
      <c r="DO22" s="1457"/>
      <c r="DP22" s="1457"/>
      <c r="DQ22" s="1457"/>
      <c r="DR22" s="1457"/>
      <c r="DS22" s="1457"/>
      <c r="DT22" s="1457"/>
      <c r="DU22" s="1457"/>
      <c r="DV22" s="1457"/>
      <c r="DW22" s="1457"/>
      <c r="DX22" s="1457"/>
      <c r="DY22" s="1457"/>
      <c r="DZ22" s="1457"/>
      <c r="EA22" s="1457"/>
      <c r="EB22" s="1457"/>
      <c r="EC22" s="1457"/>
      <c r="ED22" s="1457"/>
      <c r="EE22" s="1457"/>
      <c r="EF22" s="1457"/>
      <c r="EG22" s="1457"/>
      <c r="EH22" s="1457"/>
      <c r="EI22" s="1457"/>
      <c r="EJ22" s="1457"/>
      <c r="EK22" s="1457"/>
      <c r="EL22" s="1457"/>
      <c r="EM22" s="1457"/>
      <c r="EN22" s="1457"/>
      <c r="EO22" s="1457"/>
      <c r="EP22" s="1457"/>
      <c r="EQ22" s="1457"/>
      <c r="ER22" s="1457"/>
      <c r="ES22" s="1457"/>
      <c r="ET22" s="1457"/>
      <c r="EU22" s="1457"/>
      <c r="EV22" s="1457"/>
      <c r="EW22" s="1457"/>
      <c r="EX22" s="1457"/>
      <c r="EY22" s="1457"/>
      <c r="EZ22" s="1457"/>
      <c r="FA22" s="1457"/>
      <c r="FB22" s="1457"/>
      <c r="FC22" s="1457"/>
      <c r="FD22" s="1457"/>
      <c r="FE22" s="1457"/>
      <c r="FF22" s="1457"/>
      <c r="FG22" s="1457"/>
      <c r="FH22" s="1457"/>
      <c r="FI22" s="1457"/>
      <c r="FJ22" s="1457"/>
      <c r="FK22" s="1457"/>
      <c r="FL22" s="1457"/>
      <c r="FM22" s="1457"/>
      <c r="FN22" s="1457"/>
      <c r="FO22" s="1457"/>
      <c r="FP22" s="1457"/>
      <c r="FQ22" s="1457"/>
      <c r="FR22" s="1457"/>
      <c r="FS22" s="1457"/>
      <c r="FT22" s="1457"/>
      <c r="FU22" s="1457"/>
      <c r="FV22" s="1457"/>
      <c r="FW22" s="1457"/>
      <c r="FX22" s="1457"/>
      <c r="FY22" s="1457"/>
      <c r="FZ22" s="1457"/>
      <c r="GA22" s="1457"/>
      <c r="GB22" s="1457"/>
      <c r="GC22" s="1457"/>
      <c r="GD22" s="1457"/>
      <c r="GE22" s="1457"/>
      <c r="GF22" s="1457"/>
      <c r="GG22" s="1457"/>
      <c r="GH22" s="1457"/>
      <c r="GI22" s="1457"/>
      <c r="GJ22" s="1457"/>
      <c r="GK22" s="1457"/>
      <c r="GL22" s="1457"/>
      <c r="GM22" s="1457"/>
      <c r="GN22" s="1457"/>
      <c r="GO22" s="1457"/>
      <c r="GP22" s="1457"/>
      <c r="GQ22" s="1457"/>
      <c r="GR22" s="1457"/>
      <c r="GS22" s="1457"/>
      <c r="GT22" s="1457"/>
      <c r="GU22" s="1457"/>
      <c r="GV22" s="1457"/>
      <c r="GW22" s="1457"/>
      <c r="GX22" s="1457"/>
      <c r="GY22" s="1457"/>
      <c r="GZ22" s="1457"/>
      <c r="HA22" s="1457"/>
      <c r="HB22" s="1457"/>
      <c r="HC22" s="1457"/>
      <c r="HD22" s="1457"/>
      <c r="HE22" s="1457"/>
      <c r="HF22" s="1457"/>
      <c r="HG22" s="1457"/>
      <c r="HH22" s="1457"/>
      <c r="HI22" s="1457"/>
      <c r="HJ22" s="1457"/>
      <c r="HK22" s="1457"/>
      <c r="HL22" s="1457"/>
      <c r="HM22" s="1457"/>
      <c r="HN22" s="1457"/>
      <c r="HO22" s="1457"/>
      <c r="HP22" s="1457"/>
      <c r="HQ22" s="1457"/>
      <c r="HR22" s="1457"/>
      <c r="HS22" s="1457"/>
      <c r="HT22" s="1457"/>
      <c r="HU22" s="1457"/>
      <c r="HV22" s="1457"/>
      <c r="HW22" s="1457"/>
      <c r="HX22" s="1457"/>
      <c r="HY22" s="1457"/>
      <c r="HZ22" s="1457"/>
      <c r="IA22" s="1457"/>
      <c r="IB22" s="1457"/>
      <c r="IC22" s="1457"/>
      <c r="ID22" s="1457"/>
      <c r="IE22" s="1457"/>
      <c r="IF22" s="1457"/>
      <c r="IG22" s="1457"/>
      <c r="IH22" s="1457"/>
      <c r="II22" s="1457"/>
      <c r="IJ22" s="1457"/>
      <c r="IK22" s="1457"/>
      <c r="IL22" s="1457"/>
      <c r="IM22" s="1457"/>
      <c r="IN22" s="1457"/>
      <c r="IO22" s="1457"/>
      <c r="IP22" s="1457"/>
      <c r="IQ22" s="1457"/>
      <c r="IR22" s="1457"/>
      <c r="IS22" s="1457"/>
      <c r="IT22" s="1457"/>
      <c r="IU22" s="1457"/>
      <c r="IV22" s="1457"/>
      <c r="IW22" s="1457"/>
      <c r="IX22" s="1457"/>
      <c r="IY22" s="1457"/>
      <c r="IZ22" s="1457"/>
      <c r="JA22" s="1457"/>
      <c r="JB22" s="1457"/>
      <c r="JC22" s="1457"/>
      <c r="JD22" s="1457"/>
      <c r="JE22" s="1457"/>
      <c r="JF22" s="1457"/>
      <c r="JG22" s="1457"/>
      <c r="JH22" s="1457"/>
      <c r="JI22" s="1457"/>
      <c r="JJ22" s="1457"/>
      <c r="JK22" s="1457"/>
      <c r="JL22" s="1457"/>
      <c r="JM22" s="1457"/>
      <c r="JN22" s="1457"/>
      <c r="JO22" s="1457"/>
      <c r="JP22" s="1457"/>
      <c r="JQ22" s="1457"/>
      <c r="JR22" s="1457"/>
      <c r="JS22" s="1457"/>
      <c r="JT22" s="1457"/>
      <c r="JU22" s="1457"/>
      <c r="JV22" s="1457"/>
      <c r="JW22" s="1457"/>
      <c r="JX22" s="1457"/>
      <c r="JY22" s="1457"/>
      <c r="JZ22" s="1457"/>
      <c r="KA22" s="1457"/>
      <c r="KB22" s="1457"/>
      <c r="KC22" s="1457"/>
      <c r="KD22" s="1457"/>
      <c r="KE22" s="1457"/>
      <c r="KF22" s="1457"/>
      <c r="KG22" s="1457"/>
      <c r="KH22" s="1457"/>
      <c r="KI22" s="1457"/>
      <c r="KJ22" s="1457"/>
      <c r="KK22" s="1457"/>
      <c r="KL22" s="1457"/>
      <c r="KM22" s="1457"/>
      <c r="KN22" s="1457"/>
      <c r="KO22" s="1457"/>
      <c r="KP22" s="1457"/>
      <c r="KQ22" s="1457"/>
      <c r="KR22" s="1457"/>
      <c r="KS22" s="1457"/>
      <c r="KT22" s="1457"/>
      <c r="KU22" s="1457"/>
      <c r="KV22" s="1457"/>
      <c r="KW22" s="1457"/>
      <c r="KX22" s="1457"/>
      <c r="KY22" s="1457"/>
      <c r="KZ22" s="1457"/>
      <c r="LA22" s="1457"/>
      <c r="LB22" s="1457"/>
      <c r="LC22" s="1457"/>
      <c r="LD22" s="1457"/>
      <c r="LE22" s="1457"/>
    </row>
    <row r="23" s="1015" customFormat="1" ht="47" customHeight="1" spans="1:317">
      <c r="A23" s="1259">
        <v>46061</v>
      </c>
      <c r="B23" s="1260" t="s">
        <v>151</v>
      </c>
      <c r="C23" s="1261" t="s">
        <v>152</v>
      </c>
      <c r="D23" s="1262">
        <v>4500193401</v>
      </c>
      <c r="E23" s="1263" t="s">
        <v>3539</v>
      </c>
      <c r="F23" s="1264" t="s">
        <v>5989</v>
      </c>
      <c r="G23" s="1264" t="s">
        <v>5928</v>
      </c>
      <c r="H23" s="1264" t="s">
        <v>5928</v>
      </c>
      <c r="I23" s="1296" t="s">
        <v>5937</v>
      </c>
      <c r="J23" s="1297">
        <v>6840</v>
      </c>
      <c r="K23" s="1298">
        <v>0</v>
      </c>
      <c r="L23" s="1298">
        <v>24</v>
      </c>
      <c r="M23" s="1298">
        <f t="shared" si="0"/>
        <v>285</v>
      </c>
      <c r="N23" s="1299">
        <v>46122</v>
      </c>
      <c r="O23" s="1299">
        <v>46120</v>
      </c>
      <c r="P23" s="1300"/>
      <c r="Q23" s="1344"/>
      <c r="R23" s="1345"/>
      <c r="S23" s="1300" t="s">
        <v>88</v>
      </c>
      <c r="T23" s="1346">
        <v>46062</v>
      </c>
      <c r="U23" s="1347" t="s">
        <v>88</v>
      </c>
      <c r="V23" s="1346" t="s">
        <v>5739</v>
      </c>
      <c r="W23" s="1347"/>
      <c r="X23" s="1347"/>
      <c r="Y23" s="1390" t="s">
        <v>5990</v>
      </c>
      <c r="Z23" s="1391" t="s">
        <v>855</v>
      </c>
      <c r="AA23" s="1392">
        <v>1.55</v>
      </c>
      <c r="AB23" s="1393">
        <f t="shared" si="10"/>
        <v>10602</v>
      </c>
      <c r="AC23" s="1394"/>
      <c r="AD23" s="1395"/>
      <c r="AE23" s="1395">
        <v>7</v>
      </c>
      <c r="AF23" s="1395">
        <f t="shared" ref="AF23:AF28" si="11">J23</f>
        <v>6840</v>
      </c>
      <c r="AG23" s="1413"/>
      <c r="AH23" s="1413">
        <f t="shared" ref="AH23:AH28" si="12">J23/6</f>
        <v>1140</v>
      </c>
      <c r="AI23" s="1413"/>
      <c r="AJ23" s="1413"/>
      <c r="AK23" s="1413"/>
      <c r="AL23" s="1408" t="s">
        <v>63</v>
      </c>
      <c r="AM23" s="1413">
        <f t="shared" ref="AM23:AM28" si="13">J23</f>
        <v>6840</v>
      </c>
      <c r="AN23" s="1413"/>
      <c r="AO23" s="1445">
        <f t="shared" si="3"/>
        <v>1092.5</v>
      </c>
      <c r="AP23" s="1445">
        <f t="shared" si="4"/>
        <v>1092.5</v>
      </c>
      <c r="AQ23" s="1445">
        <f t="shared" si="5"/>
        <v>1092.5</v>
      </c>
      <c r="AR23" s="1445">
        <f t="shared" si="6"/>
        <v>1092.5</v>
      </c>
      <c r="AS23" s="1445">
        <f t="shared" si="7"/>
        <v>1092.5</v>
      </c>
      <c r="AT23" s="1445">
        <f t="shared" si="8"/>
        <v>1092.5</v>
      </c>
      <c r="AU23" s="1445">
        <f t="shared" si="9"/>
        <v>285</v>
      </c>
      <c r="AV23" s="1445"/>
      <c r="AW23" s="1445"/>
      <c r="AX23" s="1298"/>
      <c r="AY23" s="1458"/>
      <c r="AZ23" s="1459"/>
      <c r="BA23" s="1459"/>
      <c r="BB23" s="1459"/>
      <c r="BC23" s="1459"/>
      <c r="BD23" s="1459"/>
      <c r="BE23" s="1459"/>
      <c r="BF23" s="1459"/>
      <c r="BG23" s="1459"/>
      <c r="BH23" s="1459"/>
      <c r="BI23" s="1459"/>
      <c r="BJ23" s="1459"/>
      <c r="BK23" s="1459"/>
      <c r="BL23" s="1459"/>
      <c r="BM23" s="1459"/>
      <c r="BN23" s="1459"/>
      <c r="BO23" s="1459"/>
      <c r="BP23" s="1459"/>
      <c r="BQ23" s="1459"/>
      <c r="BR23" s="1459"/>
      <c r="BS23" s="1459"/>
      <c r="BT23" s="1459"/>
      <c r="BU23" s="1459"/>
      <c r="BV23" s="1459"/>
      <c r="BW23" s="1459"/>
      <c r="BX23" s="1459"/>
      <c r="BY23" s="1459"/>
      <c r="BZ23" s="1459"/>
      <c r="CA23" s="1459"/>
      <c r="CB23" s="1459"/>
      <c r="CC23" s="1459"/>
      <c r="CD23" s="1459"/>
      <c r="CE23" s="1459"/>
      <c r="CF23" s="1459"/>
      <c r="CG23" s="1459"/>
      <c r="CH23" s="1459"/>
      <c r="CI23" s="1459"/>
      <c r="CJ23" s="1459"/>
      <c r="CK23" s="1459"/>
      <c r="CL23" s="1459"/>
      <c r="CM23" s="1459"/>
      <c r="CN23" s="1459"/>
      <c r="CO23" s="1459"/>
      <c r="CP23" s="1459"/>
      <c r="CQ23" s="1459"/>
      <c r="CR23" s="1459"/>
      <c r="CS23" s="1459"/>
      <c r="CT23" s="1459"/>
      <c r="CU23" s="1459"/>
      <c r="CV23" s="1459"/>
      <c r="CW23" s="1459"/>
      <c r="CX23" s="1459"/>
      <c r="CY23" s="1459"/>
      <c r="CZ23" s="1459"/>
      <c r="DA23" s="1459"/>
      <c r="DB23" s="1459"/>
      <c r="DC23" s="1459"/>
      <c r="DD23" s="1459"/>
      <c r="DE23" s="1459"/>
      <c r="DF23" s="1459"/>
      <c r="DG23" s="1459"/>
      <c r="DH23" s="1459"/>
      <c r="DI23" s="1459"/>
      <c r="DJ23" s="1459"/>
      <c r="DK23" s="1459"/>
      <c r="DL23" s="1459"/>
      <c r="DM23" s="1459"/>
      <c r="DN23" s="1459"/>
      <c r="DO23" s="1459"/>
      <c r="DP23" s="1459"/>
      <c r="DQ23" s="1459"/>
      <c r="DR23" s="1459"/>
      <c r="DS23" s="1459"/>
      <c r="DT23" s="1459"/>
      <c r="DU23" s="1459"/>
      <c r="DV23" s="1459"/>
      <c r="DW23" s="1459"/>
      <c r="DX23" s="1459"/>
      <c r="DY23" s="1459"/>
      <c r="DZ23" s="1459"/>
      <c r="EA23" s="1459"/>
      <c r="EB23" s="1459"/>
      <c r="EC23" s="1459"/>
      <c r="ED23" s="1459"/>
      <c r="EE23" s="1459"/>
      <c r="EF23" s="1459"/>
      <c r="EG23" s="1459"/>
      <c r="EH23" s="1459"/>
      <c r="EI23" s="1459"/>
      <c r="EJ23" s="1459"/>
      <c r="EK23" s="1459"/>
      <c r="EL23" s="1459"/>
      <c r="EM23" s="1459"/>
      <c r="EN23" s="1459"/>
      <c r="EO23" s="1459"/>
      <c r="EP23" s="1459"/>
      <c r="EQ23" s="1459"/>
      <c r="ER23" s="1459"/>
      <c r="ES23" s="1459"/>
      <c r="ET23" s="1459"/>
      <c r="EU23" s="1459"/>
      <c r="EV23" s="1459"/>
      <c r="EW23" s="1459"/>
      <c r="EX23" s="1459"/>
      <c r="EY23" s="1459"/>
      <c r="EZ23" s="1459"/>
      <c r="FA23" s="1459"/>
      <c r="FB23" s="1459"/>
      <c r="FC23" s="1459"/>
      <c r="FD23" s="1459"/>
      <c r="FE23" s="1459"/>
      <c r="FF23" s="1459"/>
      <c r="FG23" s="1459"/>
      <c r="FH23" s="1459"/>
      <c r="FI23" s="1459"/>
      <c r="FJ23" s="1459"/>
      <c r="FK23" s="1459"/>
      <c r="FL23" s="1459"/>
      <c r="FM23" s="1459"/>
      <c r="FN23" s="1459"/>
      <c r="FO23" s="1459"/>
      <c r="FP23" s="1459"/>
      <c r="FQ23" s="1459"/>
      <c r="FR23" s="1459"/>
      <c r="FS23" s="1459"/>
      <c r="FT23" s="1459"/>
      <c r="FU23" s="1459"/>
      <c r="FV23" s="1459"/>
      <c r="FW23" s="1459"/>
      <c r="FX23" s="1459"/>
      <c r="FY23" s="1459"/>
      <c r="FZ23" s="1459"/>
      <c r="GA23" s="1459"/>
      <c r="GB23" s="1459"/>
      <c r="GC23" s="1459"/>
      <c r="GD23" s="1459"/>
      <c r="GE23" s="1459"/>
      <c r="GF23" s="1459"/>
      <c r="GG23" s="1459"/>
      <c r="GH23" s="1459"/>
      <c r="GI23" s="1459"/>
      <c r="GJ23" s="1459"/>
      <c r="GK23" s="1459"/>
      <c r="GL23" s="1459"/>
      <c r="GM23" s="1459"/>
      <c r="GN23" s="1459"/>
      <c r="GO23" s="1459"/>
      <c r="GP23" s="1459"/>
      <c r="GQ23" s="1459"/>
      <c r="GR23" s="1459"/>
      <c r="GS23" s="1459"/>
      <c r="GT23" s="1459"/>
      <c r="GU23" s="1459"/>
      <c r="GV23" s="1459"/>
      <c r="GW23" s="1459"/>
      <c r="GX23" s="1459"/>
      <c r="GY23" s="1459"/>
      <c r="GZ23" s="1459"/>
      <c r="HA23" s="1459"/>
      <c r="HB23" s="1459"/>
      <c r="HC23" s="1459"/>
      <c r="HD23" s="1459"/>
      <c r="HE23" s="1459"/>
      <c r="HF23" s="1459"/>
      <c r="HG23" s="1459"/>
      <c r="HH23" s="1459"/>
      <c r="HI23" s="1459"/>
      <c r="HJ23" s="1459"/>
      <c r="HK23" s="1459"/>
      <c r="HL23" s="1459"/>
      <c r="HM23" s="1459"/>
      <c r="HN23" s="1459"/>
      <c r="HO23" s="1459"/>
      <c r="HP23" s="1459"/>
      <c r="HQ23" s="1459"/>
      <c r="HR23" s="1459"/>
      <c r="HS23" s="1459"/>
      <c r="HT23" s="1459"/>
      <c r="HU23" s="1459"/>
      <c r="HV23" s="1459"/>
      <c r="HW23" s="1459"/>
      <c r="HX23" s="1459"/>
      <c r="HY23" s="1459"/>
      <c r="HZ23" s="1459"/>
      <c r="IA23" s="1459"/>
      <c r="IB23" s="1459"/>
      <c r="IC23" s="1459"/>
      <c r="ID23" s="1459"/>
      <c r="IE23" s="1459"/>
      <c r="IF23" s="1459"/>
      <c r="IG23" s="1459"/>
      <c r="IH23" s="1459"/>
      <c r="II23" s="1459"/>
      <c r="IJ23" s="1459"/>
      <c r="IK23" s="1459"/>
      <c r="IL23" s="1459"/>
      <c r="IM23" s="1459"/>
      <c r="IN23" s="1459"/>
      <c r="IO23" s="1459"/>
      <c r="IP23" s="1459"/>
      <c r="IQ23" s="1459"/>
      <c r="IR23" s="1459"/>
      <c r="IS23" s="1459"/>
      <c r="IT23" s="1459"/>
      <c r="IU23" s="1459"/>
      <c r="IV23" s="1459"/>
      <c r="IW23" s="1459"/>
      <c r="IX23" s="1459"/>
      <c r="IY23" s="1459"/>
      <c r="IZ23" s="1459"/>
      <c r="JA23" s="1459"/>
      <c r="JB23" s="1459"/>
      <c r="JC23" s="1459"/>
      <c r="JD23" s="1459"/>
      <c r="JE23" s="1459"/>
      <c r="JF23" s="1459"/>
      <c r="JG23" s="1459"/>
      <c r="JH23" s="1459"/>
      <c r="JI23" s="1459"/>
      <c r="JJ23" s="1459"/>
      <c r="JK23" s="1459"/>
      <c r="JL23" s="1459"/>
      <c r="JM23" s="1459"/>
      <c r="JN23" s="1459"/>
      <c r="JO23" s="1459"/>
      <c r="JP23" s="1459"/>
      <c r="JQ23" s="1459"/>
      <c r="JR23" s="1459"/>
      <c r="JS23" s="1459"/>
      <c r="JT23" s="1459"/>
      <c r="JU23" s="1459"/>
      <c r="JV23" s="1459"/>
      <c r="JW23" s="1459"/>
      <c r="JX23" s="1459"/>
      <c r="JY23" s="1459"/>
      <c r="JZ23" s="1459"/>
      <c r="KA23" s="1459"/>
      <c r="KB23" s="1459"/>
      <c r="KC23" s="1459"/>
      <c r="KD23" s="1459"/>
      <c r="KE23" s="1459"/>
      <c r="KF23" s="1459"/>
      <c r="KG23" s="1459"/>
      <c r="KH23" s="1459"/>
      <c r="KI23" s="1459"/>
      <c r="KJ23" s="1459"/>
      <c r="KK23" s="1459"/>
      <c r="KL23" s="1459"/>
      <c r="KM23" s="1459"/>
      <c r="KN23" s="1459"/>
      <c r="KO23" s="1459"/>
      <c r="KP23" s="1459"/>
      <c r="KQ23" s="1459"/>
      <c r="KR23" s="1459"/>
      <c r="KS23" s="1459"/>
      <c r="KT23" s="1459"/>
      <c r="KU23" s="1459"/>
      <c r="KV23" s="1459"/>
      <c r="KW23" s="1459"/>
      <c r="KX23" s="1459"/>
      <c r="KY23" s="1459"/>
      <c r="KZ23" s="1459"/>
      <c r="LA23" s="1459"/>
      <c r="LB23" s="1459"/>
      <c r="LC23" s="1459"/>
      <c r="LD23" s="1459"/>
      <c r="LE23" s="1459"/>
    </row>
    <row r="24" s="1015" customFormat="1" ht="47" customHeight="1" spans="1:317">
      <c r="A24" s="1259">
        <v>46055</v>
      </c>
      <c r="B24" s="1260" t="s">
        <v>1824</v>
      </c>
      <c r="C24" s="1261" t="s">
        <v>563</v>
      </c>
      <c r="D24" s="1262">
        <v>4500192885</v>
      </c>
      <c r="E24" s="1263" t="s">
        <v>3542</v>
      </c>
      <c r="F24" s="1264" t="s">
        <v>5991</v>
      </c>
      <c r="G24" s="1264" t="s">
        <v>5928</v>
      </c>
      <c r="H24" s="1264" t="s">
        <v>5928</v>
      </c>
      <c r="I24" s="1296" t="s">
        <v>5937</v>
      </c>
      <c r="J24" s="1297">
        <v>16536</v>
      </c>
      <c r="K24" s="1298">
        <v>0</v>
      </c>
      <c r="L24" s="1298">
        <v>24</v>
      </c>
      <c r="M24" s="1298">
        <f t="shared" si="0"/>
        <v>689</v>
      </c>
      <c r="N24" s="1299">
        <v>46129</v>
      </c>
      <c r="O24" s="1299">
        <v>46127</v>
      </c>
      <c r="P24" s="1300"/>
      <c r="Q24" s="1344"/>
      <c r="R24" s="1299" t="s">
        <v>5992</v>
      </c>
      <c r="S24" s="1300" t="s">
        <v>88</v>
      </c>
      <c r="T24" s="1346">
        <v>46055</v>
      </c>
      <c r="U24" s="1347" t="s">
        <v>5993</v>
      </c>
      <c r="V24" s="1346" t="s">
        <v>5994</v>
      </c>
      <c r="W24" s="1347"/>
      <c r="X24" s="1347"/>
      <c r="Y24" s="1390" t="s">
        <v>3544</v>
      </c>
      <c r="Z24" s="1391" t="s">
        <v>1149</v>
      </c>
      <c r="AA24" s="1392">
        <v>1.55</v>
      </c>
      <c r="AB24" s="1393">
        <f t="shared" si="10"/>
        <v>25630.8</v>
      </c>
      <c r="AC24" s="1394"/>
      <c r="AD24" s="1395"/>
      <c r="AE24" s="1395">
        <v>7</v>
      </c>
      <c r="AF24" s="1395">
        <f t="shared" si="11"/>
        <v>16536</v>
      </c>
      <c r="AG24" s="1413"/>
      <c r="AH24" s="1413">
        <f t="shared" si="12"/>
        <v>2756</v>
      </c>
      <c r="AI24" s="1413"/>
      <c r="AJ24" s="1413"/>
      <c r="AK24" s="1413"/>
      <c r="AL24" s="1408" t="s">
        <v>63</v>
      </c>
      <c r="AM24" s="1413">
        <f t="shared" si="13"/>
        <v>16536</v>
      </c>
      <c r="AN24" s="1413"/>
      <c r="AO24" s="1445">
        <f t="shared" si="3"/>
        <v>2641.16666666667</v>
      </c>
      <c r="AP24" s="1445">
        <f t="shared" si="4"/>
        <v>2641.16666666667</v>
      </c>
      <c r="AQ24" s="1445">
        <f t="shared" si="5"/>
        <v>2641.16666666667</v>
      </c>
      <c r="AR24" s="1445">
        <f t="shared" si="6"/>
        <v>2641.16666666667</v>
      </c>
      <c r="AS24" s="1445">
        <f t="shared" si="7"/>
        <v>2641.16666666667</v>
      </c>
      <c r="AT24" s="1445">
        <f t="shared" si="8"/>
        <v>2641.16666666667</v>
      </c>
      <c r="AU24" s="1445">
        <f t="shared" si="9"/>
        <v>689</v>
      </c>
      <c r="AV24" s="1445"/>
      <c r="AW24" s="1445"/>
      <c r="AX24" s="1298"/>
      <c r="AY24" s="1458"/>
      <c r="AZ24" s="1459"/>
      <c r="BA24" s="1459"/>
      <c r="BB24" s="1459"/>
      <c r="BC24" s="1459"/>
      <c r="BD24" s="1459"/>
      <c r="BE24" s="1459"/>
      <c r="BF24" s="1459"/>
      <c r="BG24" s="1459"/>
      <c r="BH24" s="1459"/>
      <c r="BI24" s="1459"/>
      <c r="BJ24" s="1459"/>
      <c r="BK24" s="1459"/>
      <c r="BL24" s="1459"/>
      <c r="BM24" s="1459"/>
      <c r="BN24" s="1459"/>
      <c r="BO24" s="1459"/>
      <c r="BP24" s="1459"/>
      <c r="BQ24" s="1459"/>
      <c r="BR24" s="1459"/>
      <c r="BS24" s="1459"/>
      <c r="BT24" s="1459"/>
      <c r="BU24" s="1459"/>
      <c r="BV24" s="1459"/>
      <c r="BW24" s="1459"/>
      <c r="BX24" s="1459"/>
      <c r="BY24" s="1459"/>
      <c r="BZ24" s="1459"/>
      <c r="CA24" s="1459"/>
      <c r="CB24" s="1459"/>
      <c r="CC24" s="1459"/>
      <c r="CD24" s="1459"/>
      <c r="CE24" s="1459"/>
      <c r="CF24" s="1459"/>
      <c r="CG24" s="1459"/>
      <c r="CH24" s="1459"/>
      <c r="CI24" s="1459"/>
      <c r="CJ24" s="1459"/>
      <c r="CK24" s="1459"/>
      <c r="CL24" s="1459"/>
      <c r="CM24" s="1459"/>
      <c r="CN24" s="1459"/>
      <c r="CO24" s="1459"/>
      <c r="CP24" s="1459"/>
      <c r="CQ24" s="1459"/>
      <c r="CR24" s="1459"/>
      <c r="CS24" s="1459"/>
      <c r="CT24" s="1459"/>
      <c r="CU24" s="1459"/>
      <c r="CV24" s="1459"/>
      <c r="CW24" s="1459"/>
      <c r="CX24" s="1459"/>
      <c r="CY24" s="1459"/>
      <c r="CZ24" s="1459"/>
      <c r="DA24" s="1459"/>
      <c r="DB24" s="1459"/>
      <c r="DC24" s="1459"/>
      <c r="DD24" s="1459"/>
      <c r="DE24" s="1459"/>
      <c r="DF24" s="1459"/>
      <c r="DG24" s="1459"/>
      <c r="DH24" s="1459"/>
      <c r="DI24" s="1459"/>
      <c r="DJ24" s="1459"/>
      <c r="DK24" s="1459"/>
      <c r="DL24" s="1459"/>
      <c r="DM24" s="1459"/>
      <c r="DN24" s="1459"/>
      <c r="DO24" s="1459"/>
      <c r="DP24" s="1459"/>
      <c r="DQ24" s="1459"/>
      <c r="DR24" s="1459"/>
      <c r="DS24" s="1459"/>
      <c r="DT24" s="1459"/>
      <c r="DU24" s="1459"/>
      <c r="DV24" s="1459"/>
      <c r="DW24" s="1459"/>
      <c r="DX24" s="1459"/>
      <c r="DY24" s="1459"/>
      <c r="DZ24" s="1459"/>
      <c r="EA24" s="1459"/>
      <c r="EB24" s="1459"/>
      <c r="EC24" s="1459"/>
      <c r="ED24" s="1459"/>
      <c r="EE24" s="1459"/>
      <c r="EF24" s="1459"/>
      <c r="EG24" s="1459"/>
      <c r="EH24" s="1459"/>
      <c r="EI24" s="1459"/>
      <c r="EJ24" s="1459"/>
      <c r="EK24" s="1459"/>
      <c r="EL24" s="1459"/>
      <c r="EM24" s="1459"/>
      <c r="EN24" s="1459"/>
      <c r="EO24" s="1459"/>
      <c r="EP24" s="1459"/>
      <c r="EQ24" s="1459"/>
      <c r="ER24" s="1459"/>
      <c r="ES24" s="1459"/>
      <c r="ET24" s="1459"/>
      <c r="EU24" s="1459"/>
      <c r="EV24" s="1459"/>
      <c r="EW24" s="1459"/>
      <c r="EX24" s="1459"/>
      <c r="EY24" s="1459"/>
      <c r="EZ24" s="1459"/>
      <c r="FA24" s="1459"/>
      <c r="FB24" s="1459"/>
      <c r="FC24" s="1459"/>
      <c r="FD24" s="1459"/>
      <c r="FE24" s="1459"/>
      <c r="FF24" s="1459"/>
      <c r="FG24" s="1459"/>
      <c r="FH24" s="1459"/>
      <c r="FI24" s="1459"/>
      <c r="FJ24" s="1459"/>
      <c r="FK24" s="1459"/>
      <c r="FL24" s="1459"/>
      <c r="FM24" s="1459"/>
      <c r="FN24" s="1459"/>
      <c r="FO24" s="1459"/>
      <c r="FP24" s="1459"/>
      <c r="FQ24" s="1459"/>
      <c r="FR24" s="1459"/>
      <c r="FS24" s="1459"/>
      <c r="FT24" s="1459"/>
      <c r="FU24" s="1459"/>
      <c r="FV24" s="1459"/>
      <c r="FW24" s="1459"/>
      <c r="FX24" s="1459"/>
      <c r="FY24" s="1459"/>
      <c r="FZ24" s="1459"/>
      <c r="GA24" s="1459"/>
      <c r="GB24" s="1459"/>
      <c r="GC24" s="1459"/>
      <c r="GD24" s="1459"/>
      <c r="GE24" s="1459"/>
      <c r="GF24" s="1459"/>
      <c r="GG24" s="1459"/>
      <c r="GH24" s="1459"/>
      <c r="GI24" s="1459"/>
      <c r="GJ24" s="1459"/>
      <c r="GK24" s="1459"/>
      <c r="GL24" s="1459"/>
      <c r="GM24" s="1459"/>
      <c r="GN24" s="1459"/>
      <c r="GO24" s="1459"/>
      <c r="GP24" s="1459"/>
      <c r="GQ24" s="1459"/>
      <c r="GR24" s="1459"/>
      <c r="GS24" s="1459"/>
      <c r="GT24" s="1459"/>
      <c r="GU24" s="1459"/>
      <c r="GV24" s="1459"/>
      <c r="GW24" s="1459"/>
      <c r="GX24" s="1459"/>
      <c r="GY24" s="1459"/>
      <c r="GZ24" s="1459"/>
      <c r="HA24" s="1459"/>
      <c r="HB24" s="1459"/>
      <c r="HC24" s="1459"/>
      <c r="HD24" s="1459"/>
      <c r="HE24" s="1459"/>
      <c r="HF24" s="1459"/>
      <c r="HG24" s="1459"/>
      <c r="HH24" s="1459"/>
      <c r="HI24" s="1459"/>
      <c r="HJ24" s="1459"/>
      <c r="HK24" s="1459"/>
      <c r="HL24" s="1459"/>
      <c r="HM24" s="1459"/>
      <c r="HN24" s="1459"/>
      <c r="HO24" s="1459"/>
      <c r="HP24" s="1459"/>
      <c r="HQ24" s="1459"/>
      <c r="HR24" s="1459"/>
      <c r="HS24" s="1459"/>
      <c r="HT24" s="1459"/>
      <c r="HU24" s="1459"/>
      <c r="HV24" s="1459"/>
      <c r="HW24" s="1459"/>
      <c r="HX24" s="1459"/>
      <c r="HY24" s="1459"/>
      <c r="HZ24" s="1459"/>
      <c r="IA24" s="1459"/>
      <c r="IB24" s="1459"/>
      <c r="IC24" s="1459"/>
      <c r="ID24" s="1459"/>
      <c r="IE24" s="1459"/>
      <c r="IF24" s="1459"/>
      <c r="IG24" s="1459"/>
      <c r="IH24" s="1459"/>
      <c r="II24" s="1459"/>
      <c r="IJ24" s="1459"/>
      <c r="IK24" s="1459"/>
      <c r="IL24" s="1459"/>
      <c r="IM24" s="1459"/>
      <c r="IN24" s="1459"/>
      <c r="IO24" s="1459"/>
      <c r="IP24" s="1459"/>
      <c r="IQ24" s="1459"/>
      <c r="IR24" s="1459"/>
      <c r="IS24" s="1459"/>
      <c r="IT24" s="1459"/>
      <c r="IU24" s="1459"/>
      <c r="IV24" s="1459"/>
      <c r="IW24" s="1459"/>
      <c r="IX24" s="1459"/>
      <c r="IY24" s="1459"/>
      <c r="IZ24" s="1459"/>
      <c r="JA24" s="1459"/>
      <c r="JB24" s="1459"/>
      <c r="JC24" s="1459"/>
      <c r="JD24" s="1459"/>
      <c r="JE24" s="1459"/>
      <c r="JF24" s="1459"/>
      <c r="JG24" s="1459"/>
      <c r="JH24" s="1459"/>
      <c r="JI24" s="1459"/>
      <c r="JJ24" s="1459"/>
      <c r="JK24" s="1459"/>
      <c r="JL24" s="1459"/>
      <c r="JM24" s="1459"/>
      <c r="JN24" s="1459"/>
      <c r="JO24" s="1459"/>
      <c r="JP24" s="1459"/>
      <c r="JQ24" s="1459"/>
      <c r="JR24" s="1459"/>
      <c r="JS24" s="1459"/>
      <c r="JT24" s="1459"/>
      <c r="JU24" s="1459"/>
      <c r="JV24" s="1459"/>
      <c r="JW24" s="1459"/>
      <c r="JX24" s="1459"/>
      <c r="JY24" s="1459"/>
      <c r="JZ24" s="1459"/>
      <c r="KA24" s="1459"/>
      <c r="KB24" s="1459"/>
      <c r="KC24" s="1459"/>
      <c r="KD24" s="1459"/>
      <c r="KE24" s="1459"/>
      <c r="KF24" s="1459"/>
      <c r="KG24" s="1459"/>
      <c r="KH24" s="1459"/>
      <c r="KI24" s="1459"/>
      <c r="KJ24" s="1459"/>
      <c r="KK24" s="1459"/>
      <c r="KL24" s="1459"/>
      <c r="KM24" s="1459"/>
      <c r="KN24" s="1459"/>
      <c r="KO24" s="1459"/>
      <c r="KP24" s="1459"/>
      <c r="KQ24" s="1459"/>
      <c r="KR24" s="1459"/>
      <c r="KS24" s="1459"/>
      <c r="KT24" s="1459"/>
      <c r="KU24" s="1459"/>
      <c r="KV24" s="1459"/>
      <c r="KW24" s="1459"/>
      <c r="KX24" s="1459"/>
      <c r="KY24" s="1459"/>
      <c r="KZ24" s="1459"/>
      <c r="LA24" s="1459"/>
      <c r="LB24" s="1459"/>
      <c r="LC24" s="1459"/>
      <c r="LD24" s="1459"/>
      <c r="LE24" s="1459"/>
    </row>
    <row r="25" s="1015" customFormat="1" ht="47" customHeight="1" spans="1:317">
      <c r="A25" s="1259">
        <v>46055</v>
      </c>
      <c r="B25" s="1260" t="s">
        <v>1824</v>
      </c>
      <c r="C25" s="1261" t="s">
        <v>563</v>
      </c>
      <c r="D25" s="1262">
        <v>4500192885</v>
      </c>
      <c r="E25" s="1263" t="s">
        <v>3545</v>
      </c>
      <c r="F25" s="1264" t="s">
        <v>5995</v>
      </c>
      <c r="G25" s="1264" t="s">
        <v>5928</v>
      </c>
      <c r="H25" s="1264" t="s">
        <v>5928</v>
      </c>
      <c r="I25" s="1296" t="s">
        <v>5937</v>
      </c>
      <c r="J25" s="1297">
        <v>6264</v>
      </c>
      <c r="K25" s="1298">
        <v>0</v>
      </c>
      <c r="L25" s="1298">
        <v>24</v>
      </c>
      <c r="M25" s="1298">
        <f t="shared" si="0"/>
        <v>261</v>
      </c>
      <c r="N25" s="1299">
        <v>46129</v>
      </c>
      <c r="O25" s="1299">
        <v>46127</v>
      </c>
      <c r="P25" s="1300"/>
      <c r="Q25" s="1344"/>
      <c r="R25" s="1299" t="s">
        <v>5992</v>
      </c>
      <c r="S25" s="1300" t="s">
        <v>88</v>
      </c>
      <c r="T25" s="1346">
        <v>46055</v>
      </c>
      <c r="U25" s="1347" t="s">
        <v>5993</v>
      </c>
      <c r="V25" s="1346" t="s">
        <v>5994</v>
      </c>
      <c r="W25" s="1347"/>
      <c r="X25" s="1347"/>
      <c r="Y25" s="1390" t="s">
        <v>3544</v>
      </c>
      <c r="Z25" s="1391" t="s">
        <v>1149</v>
      </c>
      <c r="AA25" s="1392">
        <v>1.55</v>
      </c>
      <c r="AB25" s="1393">
        <f t="shared" si="10"/>
        <v>9709.2</v>
      </c>
      <c r="AC25" s="1394"/>
      <c r="AD25" s="1395"/>
      <c r="AE25" s="1395">
        <v>7</v>
      </c>
      <c r="AF25" s="1395">
        <f t="shared" si="11"/>
        <v>6264</v>
      </c>
      <c r="AG25" s="1413"/>
      <c r="AH25" s="1413">
        <f t="shared" si="12"/>
        <v>1044</v>
      </c>
      <c r="AI25" s="1413"/>
      <c r="AJ25" s="1413"/>
      <c r="AK25" s="1413"/>
      <c r="AL25" s="1408" t="s">
        <v>63</v>
      </c>
      <c r="AM25" s="1413">
        <f t="shared" si="13"/>
        <v>6264</v>
      </c>
      <c r="AN25" s="1413"/>
      <c r="AO25" s="1445">
        <f t="shared" si="3"/>
        <v>1000.5</v>
      </c>
      <c r="AP25" s="1445">
        <f t="shared" si="4"/>
        <v>1000.5</v>
      </c>
      <c r="AQ25" s="1445">
        <f t="shared" si="5"/>
        <v>1000.5</v>
      </c>
      <c r="AR25" s="1445">
        <f t="shared" si="6"/>
        <v>1000.5</v>
      </c>
      <c r="AS25" s="1445">
        <f t="shared" si="7"/>
        <v>1000.5</v>
      </c>
      <c r="AT25" s="1445">
        <f t="shared" si="8"/>
        <v>1000.5</v>
      </c>
      <c r="AU25" s="1445">
        <f t="shared" si="9"/>
        <v>261</v>
      </c>
      <c r="AV25" s="1445"/>
      <c r="AW25" s="1445"/>
      <c r="AX25" s="1298"/>
      <c r="AY25" s="1458"/>
      <c r="AZ25" s="1459"/>
      <c r="BA25" s="1459"/>
      <c r="BB25" s="1459"/>
      <c r="BC25" s="1459"/>
      <c r="BD25" s="1459"/>
      <c r="BE25" s="1459"/>
      <c r="BF25" s="1459"/>
      <c r="BG25" s="1459"/>
      <c r="BH25" s="1459"/>
      <c r="BI25" s="1459"/>
      <c r="BJ25" s="1459"/>
      <c r="BK25" s="1459"/>
      <c r="BL25" s="1459"/>
      <c r="BM25" s="1459"/>
      <c r="BN25" s="1459"/>
      <c r="BO25" s="1459"/>
      <c r="BP25" s="1459"/>
      <c r="BQ25" s="1459"/>
      <c r="BR25" s="1459"/>
      <c r="BS25" s="1459"/>
      <c r="BT25" s="1459"/>
      <c r="BU25" s="1459"/>
      <c r="BV25" s="1459"/>
      <c r="BW25" s="1459"/>
      <c r="BX25" s="1459"/>
      <c r="BY25" s="1459"/>
      <c r="BZ25" s="1459"/>
      <c r="CA25" s="1459"/>
      <c r="CB25" s="1459"/>
      <c r="CC25" s="1459"/>
      <c r="CD25" s="1459"/>
      <c r="CE25" s="1459"/>
      <c r="CF25" s="1459"/>
      <c r="CG25" s="1459"/>
      <c r="CH25" s="1459"/>
      <c r="CI25" s="1459"/>
      <c r="CJ25" s="1459"/>
      <c r="CK25" s="1459"/>
      <c r="CL25" s="1459"/>
      <c r="CM25" s="1459"/>
      <c r="CN25" s="1459"/>
      <c r="CO25" s="1459"/>
      <c r="CP25" s="1459"/>
      <c r="CQ25" s="1459"/>
      <c r="CR25" s="1459"/>
      <c r="CS25" s="1459"/>
      <c r="CT25" s="1459"/>
      <c r="CU25" s="1459"/>
      <c r="CV25" s="1459"/>
      <c r="CW25" s="1459"/>
      <c r="CX25" s="1459"/>
      <c r="CY25" s="1459"/>
      <c r="CZ25" s="1459"/>
      <c r="DA25" s="1459"/>
      <c r="DB25" s="1459"/>
      <c r="DC25" s="1459"/>
      <c r="DD25" s="1459"/>
      <c r="DE25" s="1459"/>
      <c r="DF25" s="1459"/>
      <c r="DG25" s="1459"/>
      <c r="DH25" s="1459"/>
      <c r="DI25" s="1459"/>
      <c r="DJ25" s="1459"/>
      <c r="DK25" s="1459"/>
      <c r="DL25" s="1459"/>
      <c r="DM25" s="1459"/>
      <c r="DN25" s="1459"/>
      <c r="DO25" s="1459"/>
      <c r="DP25" s="1459"/>
      <c r="DQ25" s="1459"/>
      <c r="DR25" s="1459"/>
      <c r="DS25" s="1459"/>
      <c r="DT25" s="1459"/>
      <c r="DU25" s="1459"/>
      <c r="DV25" s="1459"/>
      <c r="DW25" s="1459"/>
      <c r="DX25" s="1459"/>
      <c r="DY25" s="1459"/>
      <c r="DZ25" s="1459"/>
      <c r="EA25" s="1459"/>
      <c r="EB25" s="1459"/>
      <c r="EC25" s="1459"/>
      <c r="ED25" s="1459"/>
      <c r="EE25" s="1459"/>
      <c r="EF25" s="1459"/>
      <c r="EG25" s="1459"/>
      <c r="EH25" s="1459"/>
      <c r="EI25" s="1459"/>
      <c r="EJ25" s="1459"/>
      <c r="EK25" s="1459"/>
      <c r="EL25" s="1459"/>
      <c r="EM25" s="1459"/>
      <c r="EN25" s="1459"/>
      <c r="EO25" s="1459"/>
      <c r="EP25" s="1459"/>
      <c r="EQ25" s="1459"/>
      <c r="ER25" s="1459"/>
      <c r="ES25" s="1459"/>
      <c r="ET25" s="1459"/>
      <c r="EU25" s="1459"/>
      <c r="EV25" s="1459"/>
      <c r="EW25" s="1459"/>
      <c r="EX25" s="1459"/>
      <c r="EY25" s="1459"/>
      <c r="EZ25" s="1459"/>
      <c r="FA25" s="1459"/>
      <c r="FB25" s="1459"/>
      <c r="FC25" s="1459"/>
      <c r="FD25" s="1459"/>
      <c r="FE25" s="1459"/>
      <c r="FF25" s="1459"/>
      <c r="FG25" s="1459"/>
      <c r="FH25" s="1459"/>
      <c r="FI25" s="1459"/>
      <c r="FJ25" s="1459"/>
      <c r="FK25" s="1459"/>
      <c r="FL25" s="1459"/>
      <c r="FM25" s="1459"/>
      <c r="FN25" s="1459"/>
      <c r="FO25" s="1459"/>
      <c r="FP25" s="1459"/>
      <c r="FQ25" s="1459"/>
      <c r="FR25" s="1459"/>
      <c r="FS25" s="1459"/>
      <c r="FT25" s="1459"/>
      <c r="FU25" s="1459"/>
      <c r="FV25" s="1459"/>
      <c r="FW25" s="1459"/>
      <c r="FX25" s="1459"/>
      <c r="FY25" s="1459"/>
      <c r="FZ25" s="1459"/>
      <c r="GA25" s="1459"/>
      <c r="GB25" s="1459"/>
      <c r="GC25" s="1459"/>
      <c r="GD25" s="1459"/>
      <c r="GE25" s="1459"/>
      <c r="GF25" s="1459"/>
      <c r="GG25" s="1459"/>
      <c r="GH25" s="1459"/>
      <c r="GI25" s="1459"/>
      <c r="GJ25" s="1459"/>
      <c r="GK25" s="1459"/>
      <c r="GL25" s="1459"/>
      <c r="GM25" s="1459"/>
      <c r="GN25" s="1459"/>
      <c r="GO25" s="1459"/>
      <c r="GP25" s="1459"/>
      <c r="GQ25" s="1459"/>
      <c r="GR25" s="1459"/>
      <c r="GS25" s="1459"/>
      <c r="GT25" s="1459"/>
      <c r="GU25" s="1459"/>
      <c r="GV25" s="1459"/>
      <c r="GW25" s="1459"/>
      <c r="GX25" s="1459"/>
      <c r="GY25" s="1459"/>
      <c r="GZ25" s="1459"/>
      <c r="HA25" s="1459"/>
      <c r="HB25" s="1459"/>
      <c r="HC25" s="1459"/>
      <c r="HD25" s="1459"/>
      <c r="HE25" s="1459"/>
      <c r="HF25" s="1459"/>
      <c r="HG25" s="1459"/>
      <c r="HH25" s="1459"/>
      <c r="HI25" s="1459"/>
      <c r="HJ25" s="1459"/>
      <c r="HK25" s="1459"/>
      <c r="HL25" s="1459"/>
      <c r="HM25" s="1459"/>
      <c r="HN25" s="1459"/>
      <c r="HO25" s="1459"/>
      <c r="HP25" s="1459"/>
      <c r="HQ25" s="1459"/>
      <c r="HR25" s="1459"/>
      <c r="HS25" s="1459"/>
      <c r="HT25" s="1459"/>
      <c r="HU25" s="1459"/>
      <c r="HV25" s="1459"/>
      <c r="HW25" s="1459"/>
      <c r="HX25" s="1459"/>
      <c r="HY25" s="1459"/>
      <c r="HZ25" s="1459"/>
      <c r="IA25" s="1459"/>
      <c r="IB25" s="1459"/>
      <c r="IC25" s="1459"/>
      <c r="ID25" s="1459"/>
      <c r="IE25" s="1459"/>
      <c r="IF25" s="1459"/>
      <c r="IG25" s="1459"/>
      <c r="IH25" s="1459"/>
      <c r="II25" s="1459"/>
      <c r="IJ25" s="1459"/>
      <c r="IK25" s="1459"/>
      <c r="IL25" s="1459"/>
      <c r="IM25" s="1459"/>
      <c r="IN25" s="1459"/>
      <c r="IO25" s="1459"/>
      <c r="IP25" s="1459"/>
      <c r="IQ25" s="1459"/>
      <c r="IR25" s="1459"/>
      <c r="IS25" s="1459"/>
      <c r="IT25" s="1459"/>
      <c r="IU25" s="1459"/>
      <c r="IV25" s="1459"/>
      <c r="IW25" s="1459"/>
      <c r="IX25" s="1459"/>
      <c r="IY25" s="1459"/>
      <c r="IZ25" s="1459"/>
      <c r="JA25" s="1459"/>
      <c r="JB25" s="1459"/>
      <c r="JC25" s="1459"/>
      <c r="JD25" s="1459"/>
      <c r="JE25" s="1459"/>
      <c r="JF25" s="1459"/>
      <c r="JG25" s="1459"/>
      <c r="JH25" s="1459"/>
      <c r="JI25" s="1459"/>
      <c r="JJ25" s="1459"/>
      <c r="JK25" s="1459"/>
      <c r="JL25" s="1459"/>
      <c r="JM25" s="1459"/>
      <c r="JN25" s="1459"/>
      <c r="JO25" s="1459"/>
      <c r="JP25" s="1459"/>
      <c r="JQ25" s="1459"/>
      <c r="JR25" s="1459"/>
      <c r="JS25" s="1459"/>
      <c r="JT25" s="1459"/>
      <c r="JU25" s="1459"/>
      <c r="JV25" s="1459"/>
      <c r="JW25" s="1459"/>
      <c r="JX25" s="1459"/>
      <c r="JY25" s="1459"/>
      <c r="JZ25" s="1459"/>
      <c r="KA25" s="1459"/>
      <c r="KB25" s="1459"/>
      <c r="KC25" s="1459"/>
      <c r="KD25" s="1459"/>
      <c r="KE25" s="1459"/>
      <c r="KF25" s="1459"/>
      <c r="KG25" s="1459"/>
      <c r="KH25" s="1459"/>
      <c r="KI25" s="1459"/>
      <c r="KJ25" s="1459"/>
      <c r="KK25" s="1459"/>
      <c r="KL25" s="1459"/>
      <c r="KM25" s="1459"/>
      <c r="KN25" s="1459"/>
      <c r="KO25" s="1459"/>
      <c r="KP25" s="1459"/>
      <c r="KQ25" s="1459"/>
      <c r="KR25" s="1459"/>
      <c r="KS25" s="1459"/>
      <c r="KT25" s="1459"/>
      <c r="KU25" s="1459"/>
      <c r="KV25" s="1459"/>
      <c r="KW25" s="1459"/>
      <c r="KX25" s="1459"/>
      <c r="KY25" s="1459"/>
      <c r="KZ25" s="1459"/>
      <c r="LA25" s="1459"/>
      <c r="LB25" s="1459"/>
      <c r="LC25" s="1459"/>
      <c r="LD25" s="1459"/>
      <c r="LE25" s="1459"/>
    </row>
    <row r="26" s="1014" customFormat="1" ht="47" customHeight="1" spans="1:317">
      <c r="A26" s="1231">
        <v>46045</v>
      </c>
      <c r="B26" s="1232" t="s">
        <v>278</v>
      </c>
      <c r="C26" s="1233" t="s">
        <v>98</v>
      </c>
      <c r="D26" s="1234">
        <v>4500192217</v>
      </c>
      <c r="E26" s="1235" t="s">
        <v>3530</v>
      </c>
      <c r="F26" s="1236" t="s">
        <v>5996</v>
      </c>
      <c r="G26" s="1236" t="s">
        <v>5928</v>
      </c>
      <c r="H26" s="1236" t="s">
        <v>5928</v>
      </c>
      <c r="I26" s="1276" t="s">
        <v>5937</v>
      </c>
      <c r="J26" s="1277">
        <v>4800</v>
      </c>
      <c r="K26" s="1068">
        <v>0</v>
      </c>
      <c r="L26" s="1068">
        <v>24</v>
      </c>
      <c r="M26" s="1068">
        <f t="shared" si="0"/>
        <v>200</v>
      </c>
      <c r="N26" s="1069">
        <v>46129</v>
      </c>
      <c r="O26" s="1069">
        <v>46127</v>
      </c>
      <c r="P26" s="1070"/>
      <c r="Q26" s="1096"/>
      <c r="R26" s="1314"/>
      <c r="S26" s="1070" t="s">
        <v>88</v>
      </c>
      <c r="T26" s="1098" t="s">
        <v>1555</v>
      </c>
      <c r="U26" s="1099" t="s">
        <v>5997</v>
      </c>
      <c r="V26" s="1098" t="s">
        <v>4171</v>
      </c>
      <c r="W26" s="1099"/>
      <c r="X26" s="1099"/>
      <c r="Y26" s="1126" t="s">
        <v>281</v>
      </c>
      <c r="Z26" s="1127" t="s">
        <v>1231</v>
      </c>
      <c r="AA26" s="1363">
        <v>0.93</v>
      </c>
      <c r="AB26" s="1364">
        <f t="shared" si="10"/>
        <v>4464</v>
      </c>
      <c r="AC26" s="1130"/>
      <c r="AD26" s="1131"/>
      <c r="AE26" s="1131">
        <v>7</v>
      </c>
      <c r="AF26" s="1131">
        <f t="shared" si="11"/>
        <v>4800</v>
      </c>
      <c r="AG26" s="1152"/>
      <c r="AH26" s="1152">
        <f t="shared" si="12"/>
        <v>800</v>
      </c>
      <c r="AI26" s="1152"/>
      <c r="AJ26" s="1152"/>
      <c r="AK26" s="1152"/>
      <c r="AL26" s="1406" t="s">
        <v>63</v>
      </c>
      <c r="AM26" s="1152">
        <f t="shared" si="13"/>
        <v>4800</v>
      </c>
      <c r="AN26" s="1152"/>
      <c r="AO26" s="1178">
        <f t="shared" si="3"/>
        <v>766.666666666667</v>
      </c>
      <c r="AP26" s="1178">
        <f t="shared" si="4"/>
        <v>766.666666666667</v>
      </c>
      <c r="AQ26" s="1178">
        <f t="shared" si="5"/>
        <v>766.666666666667</v>
      </c>
      <c r="AR26" s="1178">
        <f t="shared" si="6"/>
        <v>766.666666666667</v>
      </c>
      <c r="AS26" s="1178">
        <f t="shared" si="7"/>
        <v>766.666666666667</v>
      </c>
      <c r="AT26" s="1178">
        <f t="shared" si="8"/>
        <v>766.666666666667</v>
      </c>
      <c r="AU26" s="1178">
        <f t="shared" si="9"/>
        <v>200</v>
      </c>
      <c r="AV26" s="1178"/>
      <c r="AW26" s="1178"/>
      <c r="AX26" s="1068"/>
      <c r="AY26" s="1456"/>
      <c r="AZ26" s="1457"/>
      <c r="BA26" s="1457"/>
      <c r="BB26" s="1457"/>
      <c r="BC26" s="1457"/>
      <c r="BD26" s="1457"/>
      <c r="BE26" s="1457"/>
      <c r="BF26" s="1457"/>
      <c r="BG26" s="1457"/>
      <c r="BH26" s="1457"/>
      <c r="BI26" s="1457"/>
      <c r="BJ26" s="1457"/>
      <c r="BK26" s="1457"/>
      <c r="BL26" s="1457"/>
      <c r="BM26" s="1457"/>
      <c r="BN26" s="1457"/>
      <c r="BO26" s="1457"/>
      <c r="BP26" s="1457"/>
      <c r="BQ26" s="1457"/>
      <c r="BR26" s="1457"/>
      <c r="BS26" s="1457"/>
      <c r="BT26" s="1457"/>
      <c r="BU26" s="1457"/>
      <c r="BV26" s="1457"/>
      <c r="BW26" s="1457"/>
      <c r="BX26" s="1457"/>
      <c r="BY26" s="1457"/>
      <c r="BZ26" s="1457"/>
      <c r="CA26" s="1457"/>
      <c r="CB26" s="1457"/>
      <c r="CC26" s="1457"/>
      <c r="CD26" s="1457"/>
      <c r="CE26" s="1457"/>
      <c r="CF26" s="1457"/>
      <c r="CG26" s="1457"/>
      <c r="CH26" s="1457"/>
      <c r="CI26" s="1457"/>
      <c r="CJ26" s="1457"/>
      <c r="CK26" s="1457"/>
      <c r="CL26" s="1457"/>
      <c r="CM26" s="1457"/>
      <c r="CN26" s="1457"/>
      <c r="CO26" s="1457"/>
      <c r="CP26" s="1457"/>
      <c r="CQ26" s="1457"/>
      <c r="CR26" s="1457"/>
      <c r="CS26" s="1457"/>
      <c r="CT26" s="1457"/>
      <c r="CU26" s="1457"/>
      <c r="CV26" s="1457"/>
      <c r="CW26" s="1457"/>
      <c r="CX26" s="1457"/>
      <c r="CY26" s="1457"/>
      <c r="CZ26" s="1457"/>
      <c r="DA26" s="1457"/>
      <c r="DB26" s="1457"/>
      <c r="DC26" s="1457"/>
      <c r="DD26" s="1457"/>
      <c r="DE26" s="1457"/>
      <c r="DF26" s="1457"/>
      <c r="DG26" s="1457"/>
      <c r="DH26" s="1457"/>
      <c r="DI26" s="1457"/>
      <c r="DJ26" s="1457"/>
      <c r="DK26" s="1457"/>
      <c r="DL26" s="1457"/>
      <c r="DM26" s="1457"/>
      <c r="DN26" s="1457"/>
      <c r="DO26" s="1457"/>
      <c r="DP26" s="1457"/>
      <c r="DQ26" s="1457"/>
      <c r="DR26" s="1457"/>
      <c r="DS26" s="1457"/>
      <c r="DT26" s="1457"/>
      <c r="DU26" s="1457"/>
      <c r="DV26" s="1457"/>
      <c r="DW26" s="1457"/>
      <c r="DX26" s="1457"/>
      <c r="DY26" s="1457"/>
      <c r="DZ26" s="1457"/>
      <c r="EA26" s="1457"/>
      <c r="EB26" s="1457"/>
      <c r="EC26" s="1457"/>
      <c r="ED26" s="1457"/>
      <c r="EE26" s="1457"/>
      <c r="EF26" s="1457"/>
      <c r="EG26" s="1457"/>
      <c r="EH26" s="1457"/>
      <c r="EI26" s="1457"/>
      <c r="EJ26" s="1457"/>
      <c r="EK26" s="1457"/>
      <c r="EL26" s="1457"/>
      <c r="EM26" s="1457"/>
      <c r="EN26" s="1457"/>
      <c r="EO26" s="1457"/>
      <c r="EP26" s="1457"/>
      <c r="EQ26" s="1457"/>
      <c r="ER26" s="1457"/>
      <c r="ES26" s="1457"/>
      <c r="ET26" s="1457"/>
      <c r="EU26" s="1457"/>
      <c r="EV26" s="1457"/>
      <c r="EW26" s="1457"/>
      <c r="EX26" s="1457"/>
      <c r="EY26" s="1457"/>
      <c r="EZ26" s="1457"/>
      <c r="FA26" s="1457"/>
      <c r="FB26" s="1457"/>
      <c r="FC26" s="1457"/>
      <c r="FD26" s="1457"/>
      <c r="FE26" s="1457"/>
      <c r="FF26" s="1457"/>
      <c r="FG26" s="1457"/>
      <c r="FH26" s="1457"/>
      <c r="FI26" s="1457"/>
      <c r="FJ26" s="1457"/>
      <c r="FK26" s="1457"/>
      <c r="FL26" s="1457"/>
      <c r="FM26" s="1457"/>
      <c r="FN26" s="1457"/>
      <c r="FO26" s="1457"/>
      <c r="FP26" s="1457"/>
      <c r="FQ26" s="1457"/>
      <c r="FR26" s="1457"/>
      <c r="FS26" s="1457"/>
      <c r="FT26" s="1457"/>
      <c r="FU26" s="1457"/>
      <c r="FV26" s="1457"/>
      <c r="FW26" s="1457"/>
      <c r="FX26" s="1457"/>
      <c r="FY26" s="1457"/>
      <c r="FZ26" s="1457"/>
      <c r="GA26" s="1457"/>
      <c r="GB26" s="1457"/>
      <c r="GC26" s="1457"/>
      <c r="GD26" s="1457"/>
      <c r="GE26" s="1457"/>
      <c r="GF26" s="1457"/>
      <c r="GG26" s="1457"/>
      <c r="GH26" s="1457"/>
      <c r="GI26" s="1457"/>
      <c r="GJ26" s="1457"/>
      <c r="GK26" s="1457"/>
      <c r="GL26" s="1457"/>
      <c r="GM26" s="1457"/>
      <c r="GN26" s="1457"/>
      <c r="GO26" s="1457"/>
      <c r="GP26" s="1457"/>
      <c r="GQ26" s="1457"/>
      <c r="GR26" s="1457"/>
      <c r="GS26" s="1457"/>
      <c r="GT26" s="1457"/>
      <c r="GU26" s="1457"/>
      <c r="GV26" s="1457"/>
      <c r="GW26" s="1457"/>
      <c r="GX26" s="1457"/>
      <c r="GY26" s="1457"/>
      <c r="GZ26" s="1457"/>
      <c r="HA26" s="1457"/>
      <c r="HB26" s="1457"/>
      <c r="HC26" s="1457"/>
      <c r="HD26" s="1457"/>
      <c r="HE26" s="1457"/>
      <c r="HF26" s="1457"/>
      <c r="HG26" s="1457"/>
      <c r="HH26" s="1457"/>
      <c r="HI26" s="1457"/>
      <c r="HJ26" s="1457"/>
      <c r="HK26" s="1457"/>
      <c r="HL26" s="1457"/>
      <c r="HM26" s="1457"/>
      <c r="HN26" s="1457"/>
      <c r="HO26" s="1457"/>
      <c r="HP26" s="1457"/>
      <c r="HQ26" s="1457"/>
      <c r="HR26" s="1457"/>
      <c r="HS26" s="1457"/>
      <c r="HT26" s="1457"/>
      <c r="HU26" s="1457"/>
      <c r="HV26" s="1457"/>
      <c r="HW26" s="1457"/>
      <c r="HX26" s="1457"/>
      <c r="HY26" s="1457"/>
      <c r="HZ26" s="1457"/>
      <c r="IA26" s="1457"/>
      <c r="IB26" s="1457"/>
      <c r="IC26" s="1457"/>
      <c r="ID26" s="1457"/>
      <c r="IE26" s="1457"/>
      <c r="IF26" s="1457"/>
      <c r="IG26" s="1457"/>
      <c r="IH26" s="1457"/>
      <c r="II26" s="1457"/>
      <c r="IJ26" s="1457"/>
      <c r="IK26" s="1457"/>
      <c r="IL26" s="1457"/>
      <c r="IM26" s="1457"/>
      <c r="IN26" s="1457"/>
      <c r="IO26" s="1457"/>
      <c r="IP26" s="1457"/>
      <c r="IQ26" s="1457"/>
      <c r="IR26" s="1457"/>
      <c r="IS26" s="1457"/>
      <c r="IT26" s="1457"/>
      <c r="IU26" s="1457"/>
      <c r="IV26" s="1457"/>
      <c r="IW26" s="1457"/>
      <c r="IX26" s="1457"/>
      <c r="IY26" s="1457"/>
      <c r="IZ26" s="1457"/>
      <c r="JA26" s="1457"/>
      <c r="JB26" s="1457"/>
      <c r="JC26" s="1457"/>
      <c r="JD26" s="1457"/>
      <c r="JE26" s="1457"/>
      <c r="JF26" s="1457"/>
      <c r="JG26" s="1457"/>
      <c r="JH26" s="1457"/>
      <c r="JI26" s="1457"/>
      <c r="JJ26" s="1457"/>
      <c r="JK26" s="1457"/>
      <c r="JL26" s="1457"/>
      <c r="JM26" s="1457"/>
      <c r="JN26" s="1457"/>
      <c r="JO26" s="1457"/>
      <c r="JP26" s="1457"/>
      <c r="JQ26" s="1457"/>
      <c r="JR26" s="1457"/>
      <c r="JS26" s="1457"/>
      <c r="JT26" s="1457"/>
      <c r="JU26" s="1457"/>
      <c r="JV26" s="1457"/>
      <c r="JW26" s="1457"/>
      <c r="JX26" s="1457"/>
      <c r="JY26" s="1457"/>
      <c r="JZ26" s="1457"/>
      <c r="KA26" s="1457"/>
      <c r="KB26" s="1457"/>
      <c r="KC26" s="1457"/>
      <c r="KD26" s="1457"/>
      <c r="KE26" s="1457"/>
      <c r="KF26" s="1457"/>
      <c r="KG26" s="1457"/>
      <c r="KH26" s="1457"/>
      <c r="KI26" s="1457"/>
      <c r="KJ26" s="1457"/>
      <c r="KK26" s="1457"/>
      <c r="KL26" s="1457"/>
      <c r="KM26" s="1457"/>
      <c r="KN26" s="1457"/>
      <c r="KO26" s="1457"/>
      <c r="KP26" s="1457"/>
      <c r="KQ26" s="1457"/>
      <c r="KR26" s="1457"/>
      <c r="KS26" s="1457"/>
      <c r="KT26" s="1457"/>
      <c r="KU26" s="1457"/>
      <c r="KV26" s="1457"/>
      <c r="KW26" s="1457"/>
      <c r="KX26" s="1457"/>
      <c r="KY26" s="1457"/>
      <c r="KZ26" s="1457"/>
      <c r="LA26" s="1457"/>
      <c r="LB26" s="1457"/>
      <c r="LC26" s="1457"/>
      <c r="LD26" s="1457"/>
      <c r="LE26" s="1457"/>
    </row>
    <row r="27" s="1014" customFormat="1" ht="47" customHeight="1" spans="1:317">
      <c r="A27" s="1231">
        <v>46040</v>
      </c>
      <c r="B27" s="1232" t="s">
        <v>151</v>
      </c>
      <c r="C27" s="1233" t="s">
        <v>152</v>
      </c>
      <c r="D27" s="1234">
        <v>4500191732</v>
      </c>
      <c r="E27" s="1235" t="s">
        <v>5998</v>
      </c>
      <c r="F27" s="1234" t="s">
        <v>5999</v>
      </c>
      <c r="G27" s="1236" t="s">
        <v>5928</v>
      </c>
      <c r="H27" s="1236" t="s">
        <v>5928</v>
      </c>
      <c r="I27" s="1276" t="s">
        <v>5937</v>
      </c>
      <c r="J27" s="1277">
        <v>32664</v>
      </c>
      <c r="K27" s="1068">
        <v>0</v>
      </c>
      <c r="L27" s="1068">
        <v>24</v>
      </c>
      <c r="M27" s="1068">
        <f t="shared" si="0"/>
        <v>1361</v>
      </c>
      <c r="N27" s="1069">
        <v>46132</v>
      </c>
      <c r="O27" s="1069">
        <v>46130</v>
      </c>
      <c r="P27" s="1070"/>
      <c r="Q27" s="1096"/>
      <c r="R27" s="1314"/>
      <c r="S27" s="1070" t="s">
        <v>88</v>
      </c>
      <c r="T27" s="1098">
        <v>46041</v>
      </c>
      <c r="U27" s="1099" t="s">
        <v>88</v>
      </c>
      <c r="V27" s="1098" t="s">
        <v>6000</v>
      </c>
      <c r="W27" s="1099"/>
      <c r="X27" s="1099"/>
      <c r="Y27" s="1126" t="s">
        <v>6001</v>
      </c>
      <c r="Z27" s="1127" t="s">
        <v>855</v>
      </c>
      <c r="AA27" s="1363">
        <v>1.55</v>
      </c>
      <c r="AB27" s="1364">
        <f t="shared" si="10"/>
        <v>50629.2</v>
      </c>
      <c r="AC27" s="1130"/>
      <c r="AD27" s="1131"/>
      <c r="AE27" s="1131">
        <v>7</v>
      </c>
      <c r="AF27" s="1131">
        <f t="shared" si="11"/>
        <v>32664</v>
      </c>
      <c r="AG27" s="1152"/>
      <c r="AH27" s="1152">
        <f t="shared" si="12"/>
        <v>5444</v>
      </c>
      <c r="AI27" s="1152"/>
      <c r="AJ27" s="1152"/>
      <c r="AK27" s="1152"/>
      <c r="AL27" s="1152" t="s">
        <v>63</v>
      </c>
      <c r="AM27" s="1152">
        <f t="shared" si="13"/>
        <v>32664</v>
      </c>
      <c r="AN27" s="1152"/>
      <c r="AO27" s="1178">
        <f t="shared" si="3"/>
        <v>5217.16666666667</v>
      </c>
      <c r="AP27" s="1178">
        <f t="shared" si="4"/>
        <v>5217.16666666667</v>
      </c>
      <c r="AQ27" s="1178">
        <f t="shared" si="5"/>
        <v>5217.16666666667</v>
      </c>
      <c r="AR27" s="1178">
        <f t="shared" si="6"/>
        <v>5217.16666666667</v>
      </c>
      <c r="AS27" s="1178">
        <f t="shared" si="7"/>
        <v>5217.16666666667</v>
      </c>
      <c r="AT27" s="1178">
        <f t="shared" si="8"/>
        <v>5217.16666666667</v>
      </c>
      <c r="AU27" s="1178">
        <f t="shared" si="9"/>
        <v>1361</v>
      </c>
      <c r="AV27" s="1178"/>
      <c r="AW27" s="1178" t="s">
        <v>5322</v>
      </c>
      <c r="AX27" s="1068"/>
      <c r="AY27" s="1456"/>
      <c r="AZ27" s="1457"/>
      <c r="BA27" s="1457"/>
      <c r="BB27" s="1457"/>
      <c r="BC27" s="1457"/>
      <c r="BD27" s="1457"/>
      <c r="BE27" s="1457"/>
      <c r="BF27" s="1457"/>
      <c r="BG27" s="1457"/>
      <c r="BH27" s="1457"/>
      <c r="BI27" s="1457"/>
      <c r="BJ27" s="1457"/>
      <c r="BK27" s="1457"/>
      <c r="BL27" s="1457"/>
      <c r="BM27" s="1457"/>
      <c r="BN27" s="1457"/>
      <c r="BO27" s="1457"/>
      <c r="BP27" s="1457"/>
      <c r="BQ27" s="1457"/>
      <c r="BR27" s="1457"/>
      <c r="BS27" s="1457"/>
      <c r="BT27" s="1457"/>
      <c r="BU27" s="1457"/>
      <c r="BV27" s="1457"/>
      <c r="BW27" s="1457"/>
      <c r="BX27" s="1457"/>
      <c r="BY27" s="1457"/>
      <c r="BZ27" s="1457"/>
      <c r="CA27" s="1457"/>
      <c r="CB27" s="1457"/>
      <c r="CC27" s="1457"/>
      <c r="CD27" s="1457"/>
      <c r="CE27" s="1457"/>
      <c r="CF27" s="1457"/>
      <c r="CG27" s="1457"/>
      <c r="CH27" s="1457"/>
      <c r="CI27" s="1457"/>
      <c r="CJ27" s="1457"/>
      <c r="CK27" s="1457"/>
      <c r="CL27" s="1457"/>
      <c r="CM27" s="1457"/>
      <c r="CN27" s="1457"/>
      <c r="CO27" s="1457"/>
      <c r="CP27" s="1457"/>
      <c r="CQ27" s="1457"/>
      <c r="CR27" s="1457"/>
      <c r="CS27" s="1457"/>
      <c r="CT27" s="1457"/>
      <c r="CU27" s="1457"/>
      <c r="CV27" s="1457"/>
      <c r="CW27" s="1457"/>
      <c r="CX27" s="1457"/>
      <c r="CY27" s="1457"/>
      <c r="CZ27" s="1457"/>
      <c r="DA27" s="1457"/>
      <c r="DB27" s="1457"/>
      <c r="DC27" s="1457"/>
      <c r="DD27" s="1457"/>
      <c r="DE27" s="1457"/>
      <c r="DF27" s="1457"/>
      <c r="DG27" s="1457"/>
      <c r="DH27" s="1457"/>
      <c r="DI27" s="1457"/>
      <c r="DJ27" s="1457"/>
      <c r="DK27" s="1457"/>
      <c r="DL27" s="1457"/>
      <c r="DM27" s="1457"/>
      <c r="DN27" s="1457"/>
      <c r="DO27" s="1457"/>
      <c r="DP27" s="1457"/>
      <c r="DQ27" s="1457"/>
      <c r="DR27" s="1457"/>
      <c r="DS27" s="1457"/>
      <c r="DT27" s="1457"/>
      <c r="DU27" s="1457"/>
      <c r="DV27" s="1457"/>
      <c r="DW27" s="1457"/>
      <c r="DX27" s="1457"/>
      <c r="DY27" s="1457"/>
      <c r="DZ27" s="1457"/>
      <c r="EA27" s="1457"/>
      <c r="EB27" s="1457"/>
      <c r="EC27" s="1457"/>
      <c r="ED27" s="1457"/>
      <c r="EE27" s="1457"/>
      <c r="EF27" s="1457"/>
      <c r="EG27" s="1457"/>
      <c r="EH27" s="1457"/>
      <c r="EI27" s="1457"/>
      <c r="EJ27" s="1457"/>
      <c r="EK27" s="1457"/>
      <c r="EL27" s="1457"/>
      <c r="EM27" s="1457"/>
      <c r="EN27" s="1457"/>
      <c r="EO27" s="1457"/>
      <c r="EP27" s="1457"/>
      <c r="EQ27" s="1457"/>
      <c r="ER27" s="1457"/>
      <c r="ES27" s="1457"/>
      <c r="ET27" s="1457"/>
      <c r="EU27" s="1457"/>
      <c r="EV27" s="1457"/>
      <c r="EW27" s="1457"/>
      <c r="EX27" s="1457"/>
      <c r="EY27" s="1457"/>
      <c r="EZ27" s="1457"/>
      <c r="FA27" s="1457"/>
      <c r="FB27" s="1457"/>
      <c r="FC27" s="1457"/>
      <c r="FD27" s="1457"/>
      <c r="FE27" s="1457"/>
      <c r="FF27" s="1457"/>
      <c r="FG27" s="1457"/>
      <c r="FH27" s="1457"/>
      <c r="FI27" s="1457"/>
      <c r="FJ27" s="1457"/>
      <c r="FK27" s="1457"/>
      <c r="FL27" s="1457"/>
      <c r="FM27" s="1457"/>
      <c r="FN27" s="1457"/>
      <c r="FO27" s="1457"/>
      <c r="FP27" s="1457"/>
      <c r="FQ27" s="1457"/>
      <c r="FR27" s="1457"/>
      <c r="FS27" s="1457"/>
      <c r="FT27" s="1457"/>
      <c r="FU27" s="1457"/>
      <c r="FV27" s="1457"/>
      <c r="FW27" s="1457"/>
      <c r="FX27" s="1457"/>
      <c r="FY27" s="1457"/>
      <c r="FZ27" s="1457"/>
      <c r="GA27" s="1457"/>
      <c r="GB27" s="1457"/>
      <c r="GC27" s="1457"/>
      <c r="GD27" s="1457"/>
      <c r="GE27" s="1457"/>
      <c r="GF27" s="1457"/>
      <c r="GG27" s="1457"/>
      <c r="GH27" s="1457"/>
      <c r="GI27" s="1457"/>
      <c r="GJ27" s="1457"/>
      <c r="GK27" s="1457"/>
      <c r="GL27" s="1457"/>
      <c r="GM27" s="1457"/>
      <c r="GN27" s="1457"/>
      <c r="GO27" s="1457"/>
      <c r="GP27" s="1457"/>
      <c r="GQ27" s="1457"/>
      <c r="GR27" s="1457"/>
      <c r="GS27" s="1457"/>
      <c r="GT27" s="1457"/>
      <c r="GU27" s="1457"/>
      <c r="GV27" s="1457"/>
      <c r="GW27" s="1457"/>
      <c r="GX27" s="1457"/>
      <c r="GY27" s="1457"/>
      <c r="GZ27" s="1457"/>
      <c r="HA27" s="1457"/>
      <c r="HB27" s="1457"/>
      <c r="HC27" s="1457"/>
      <c r="HD27" s="1457"/>
      <c r="HE27" s="1457"/>
      <c r="HF27" s="1457"/>
      <c r="HG27" s="1457"/>
      <c r="HH27" s="1457"/>
      <c r="HI27" s="1457"/>
      <c r="HJ27" s="1457"/>
      <c r="HK27" s="1457"/>
      <c r="HL27" s="1457"/>
      <c r="HM27" s="1457"/>
      <c r="HN27" s="1457"/>
      <c r="HO27" s="1457"/>
      <c r="HP27" s="1457"/>
      <c r="HQ27" s="1457"/>
      <c r="HR27" s="1457"/>
      <c r="HS27" s="1457"/>
      <c r="HT27" s="1457"/>
      <c r="HU27" s="1457"/>
      <c r="HV27" s="1457"/>
      <c r="HW27" s="1457"/>
      <c r="HX27" s="1457"/>
      <c r="HY27" s="1457"/>
      <c r="HZ27" s="1457"/>
      <c r="IA27" s="1457"/>
      <c r="IB27" s="1457"/>
      <c r="IC27" s="1457"/>
      <c r="ID27" s="1457"/>
      <c r="IE27" s="1457"/>
      <c r="IF27" s="1457"/>
      <c r="IG27" s="1457"/>
      <c r="IH27" s="1457"/>
      <c r="II27" s="1457"/>
      <c r="IJ27" s="1457"/>
      <c r="IK27" s="1457"/>
      <c r="IL27" s="1457"/>
      <c r="IM27" s="1457"/>
      <c r="IN27" s="1457"/>
      <c r="IO27" s="1457"/>
      <c r="IP27" s="1457"/>
      <c r="IQ27" s="1457"/>
      <c r="IR27" s="1457"/>
      <c r="IS27" s="1457"/>
      <c r="IT27" s="1457"/>
      <c r="IU27" s="1457"/>
      <c r="IV27" s="1457"/>
      <c r="IW27" s="1457"/>
      <c r="IX27" s="1457"/>
      <c r="IY27" s="1457"/>
      <c r="IZ27" s="1457"/>
      <c r="JA27" s="1457"/>
      <c r="JB27" s="1457"/>
      <c r="JC27" s="1457"/>
      <c r="JD27" s="1457"/>
      <c r="JE27" s="1457"/>
      <c r="JF27" s="1457"/>
      <c r="JG27" s="1457"/>
      <c r="JH27" s="1457"/>
      <c r="JI27" s="1457"/>
      <c r="JJ27" s="1457"/>
      <c r="JK27" s="1457"/>
      <c r="JL27" s="1457"/>
      <c r="JM27" s="1457"/>
      <c r="JN27" s="1457"/>
      <c r="JO27" s="1457"/>
      <c r="JP27" s="1457"/>
      <c r="JQ27" s="1457"/>
      <c r="JR27" s="1457"/>
      <c r="JS27" s="1457"/>
      <c r="JT27" s="1457"/>
      <c r="JU27" s="1457"/>
      <c r="JV27" s="1457"/>
      <c r="JW27" s="1457"/>
      <c r="JX27" s="1457"/>
      <c r="JY27" s="1457"/>
      <c r="JZ27" s="1457"/>
      <c r="KA27" s="1457"/>
      <c r="KB27" s="1457"/>
      <c r="KC27" s="1457"/>
      <c r="KD27" s="1457"/>
      <c r="KE27" s="1457"/>
      <c r="KF27" s="1457"/>
      <c r="KG27" s="1457"/>
      <c r="KH27" s="1457"/>
      <c r="KI27" s="1457"/>
      <c r="KJ27" s="1457"/>
      <c r="KK27" s="1457"/>
      <c r="KL27" s="1457"/>
      <c r="KM27" s="1457"/>
      <c r="KN27" s="1457"/>
      <c r="KO27" s="1457"/>
      <c r="KP27" s="1457"/>
      <c r="KQ27" s="1457"/>
      <c r="KR27" s="1457"/>
      <c r="KS27" s="1457"/>
      <c r="KT27" s="1457"/>
      <c r="KU27" s="1457"/>
      <c r="KV27" s="1457"/>
      <c r="KW27" s="1457"/>
      <c r="KX27" s="1457"/>
      <c r="KY27" s="1457"/>
      <c r="KZ27" s="1457"/>
      <c r="LA27" s="1457"/>
      <c r="LB27" s="1457"/>
      <c r="LC27" s="1457"/>
      <c r="LD27" s="1457"/>
      <c r="LE27" s="1457"/>
    </row>
    <row r="28" s="1015" customFormat="1" ht="47" customHeight="1" spans="1:317">
      <c r="A28" s="1231">
        <v>46049</v>
      </c>
      <c r="B28" s="1232" t="s">
        <v>3317</v>
      </c>
      <c r="C28" s="1233" t="s">
        <v>98</v>
      </c>
      <c r="D28" s="1234">
        <v>4500192363</v>
      </c>
      <c r="E28" s="1235" t="s">
        <v>6002</v>
      </c>
      <c r="F28" s="1234" t="s">
        <v>6003</v>
      </c>
      <c r="G28" s="1236" t="s">
        <v>5928</v>
      </c>
      <c r="H28" s="1236" t="s">
        <v>5928</v>
      </c>
      <c r="I28" s="1276" t="s">
        <v>5937</v>
      </c>
      <c r="J28" s="1277">
        <v>7200</v>
      </c>
      <c r="K28" s="1068">
        <v>0</v>
      </c>
      <c r="L28" s="1068">
        <v>24</v>
      </c>
      <c r="M28" s="1068">
        <f t="shared" si="0"/>
        <v>300</v>
      </c>
      <c r="N28" s="1069">
        <v>46142</v>
      </c>
      <c r="O28" s="1069">
        <v>46140</v>
      </c>
      <c r="P28" s="1070"/>
      <c r="Q28" s="1096"/>
      <c r="R28" s="1314"/>
      <c r="S28" s="1070" t="s">
        <v>88</v>
      </c>
      <c r="T28" s="1098" t="s">
        <v>1555</v>
      </c>
      <c r="U28" s="1099" t="s">
        <v>6004</v>
      </c>
      <c r="V28" s="1098" t="s">
        <v>6005</v>
      </c>
      <c r="W28" s="1099"/>
      <c r="X28" s="1099"/>
      <c r="Y28" s="1126" t="s">
        <v>6006</v>
      </c>
      <c r="Z28" s="1127" t="s">
        <v>666</v>
      </c>
      <c r="AA28" s="1363">
        <v>0.93</v>
      </c>
      <c r="AB28" s="1364">
        <f t="shared" si="10"/>
        <v>6696</v>
      </c>
      <c r="AC28" s="1130"/>
      <c r="AD28" s="1131"/>
      <c r="AE28" s="1131">
        <v>7</v>
      </c>
      <c r="AF28" s="1131">
        <f t="shared" si="11"/>
        <v>7200</v>
      </c>
      <c r="AG28" s="1152"/>
      <c r="AH28" s="1152">
        <f t="shared" si="12"/>
        <v>1200</v>
      </c>
      <c r="AI28" s="1152"/>
      <c r="AJ28" s="1152"/>
      <c r="AK28" s="1152"/>
      <c r="AL28" s="1152" t="s">
        <v>63</v>
      </c>
      <c r="AM28" s="1152">
        <f t="shared" si="13"/>
        <v>7200</v>
      </c>
      <c r="AN28" s="1152"/>
      <c r="AO28" s="1178">
        <f t="shared" si="3"/>
        <v>1150</v>
      </c>
      <c r="AP28" s="1178">
        <f t="shared" si="4"/>
        <v>1150</v>
      </c>
      <c r="AQ28" s="1178">
        <f t="shared" si="5"/>
        <v>1150</v>
      </c>
      <c r="AR28" s="1178">
        <f t="shared" si="6"/>
        <v>1150</v>
      </c>
      <c r="AS28" s="1178">
        <f t="shared" si="7"/>
        <v>1150</v>
      </c>
      <c r="AT28" s="1178">
        <f t="shared" si="8"/>
        <v>1150</v>
      </c>
      <c r="AU28" s="1178">
        <f t="shared" si="9"/>
        <v>300</v>
      </c>
      <c r="AV28" s="1178"/>
      <c r="AW28" s="1178"/>
      <c r="AX28" s="1298"/>
      <c r="AY28" s="1458"/>
      <c r="AZ28" s="1459"/>
      <c r="BA28" s="1459"/>
      <c r="BB28" s="1459"/>
      <c r="BC28" s="1459"/>
      <c r="BD28" s="1459"/>
      <c r="BE28" s="1459"/>
      <c r="BF28" s="1459"/>
      <c r="BG28" s="1459"/>
      <c r="BH28" s="1459"/>
      <c r="BI28" s="1459"/>
      <c r="BJ28" s="1459"/>
      <c r="BK28" s="1459"/>
      <c r="BL28" s="1459"/>
      <c r="BM28" s="1459"/>
      <c r="BN28" s="1459"/>
      <c r="BO28" s="1459"/>
      <c r="BP28" s="1459"/>
      <c r="BQ28" s="1459"/>
      <c r="BR28" s="1459"/>
      <c r="BS28" s="1459"/>
      <c r="BT28" s="1459"/>
      <c r="BU28" s="1459"/>
      <c r="BV28" s="1459"/>
      <c r="BW28" s="1459"/>
      <c r="BX28" s="1459"/>
      <c r="BY28" s="1459"/>
      <c r="BZ28" s="1459"/>
      <c r="CA28" s="1459"/>
      <c r="CB28" s="1459"/>
      <c r="CC28" s="1459"/>
      <c r="CD28" s="1459"/>
      <c r="CE28" s="1459"/>
      <c r="CF28" s="1459"/>
      <c r="CG28" s="1459"/>
      <c r="CH28" s="1459"/>
      <c r="CI28" s="1459"/>
      <c r="CJ28" s="1459"/>
      <c r="CK28" s="1459"/>
      <c r="CL28" s="1459"/>
      <c r="CM28" s="1459"/>
      <c r="CN28" s="1459"/>
      <c r="CO28" s="1459"/>
      <c r="CP28" s="1459"/>
      <c r="CQ28" s="1459"/>
      <c r="CR28" s="1459"/>
      <c r="CS28" s="1459"/>
      <c r="CT28" s="1459"/>
      <c r="CU28" s="1459"/>
      <c r="CV28" s="1459"/>
      <c r="CW28" s="1459"/>
      <c r="CX28" s="1459"/>
      <c r="CY28" s="1459"/>
      <c r="CZ28" s="1459"/>
      <c r="DA28" s="1459"/>
      <c r="DB28" s="1459"/>
      <c r="DC28" s="1459"/>
      <c r="DD28" s="1459"/>
      <c r="DE28" s="1459"/>
      <c r="DF28" s="1459"/>
      <c r="DG28" s="1459"/>
      <c r="DH28" s="1459"/>
      <c r="DI28" s="1459"/>
      <c r="DJ28" s="1459"/>
      <c r="DK28" s="1459"/>
      <c r="DL28" s="1459"/>
      <c r="DM28" s="1459"/>
      <c r="DN28" s="1459"/>
      <c r="DO28" s="1459"/>
      <c r="DP28" s="1459"/>
      <c r="DQ28" s="1459"/>
      <c r="DR28" s="1459"/>
      <c r="DS28" s="1459"/>
      <c r="DT28" s="1459"/>
      <c r="DU28" s="1459"/>
      <c r="DV28" s="1459"/>
      <c r="DW28" s="1459"/>
      <c r="DX28" s="1459"/>
      <c r="DY28" s="1459"/>
      <c r="DZ28" s="1459"/>
      <c r="EA28" s="1459"/>
      <c r="EB28" s="1459"/>
      <c r="EC28" s="1459"/>
      <c r="ED28" s="1459"/>
      <c r="EE28" s="1459"/>
      <c r="EF28" s="1459"/>
      <c r="EG28" s="1459"/>
      <c r="EH28" s="1459"/>
      <c r="EI28" s="1459"/>
      <c r="EJ28" s="1459"/>
      <c r="EK28" s="1459"/>
      <c r="EL28" s="1459"/>
      <c r="EM28" s="1459"/>
      <c r="EN28" s="1459"/>
      <c r="EO28" s="1459"/>
      <c r="EP28" s="1459"/>
      <c r="EQ28" s="1459"/>
      <c r="ER28" s="1459"/>
      <c r="ES28" s="1459"/>
      <c r="ET28" s="1459"/>
      <c r="EU28" s="1459"/>
      <c r="EV28" s="1459"/>
      <c r="EW28" s="1459"/>
      <c r="EX28" s="1459"/>
      <c r="EY28" s="1459"/>
      <c r="EZ28" s="1459"/>
      <c r="FA28" s="1459"/>
      <c r="FB28" s="1459"/>
      <c r="FC28" s="1459"/>
      <c r="FD28" s="1459"/>
      <c r="FE28" s="1459"/>
      <c r="FF28" s="1459"/>
      <c r="FG28" s="1459"/>
      <c r="FH28" s="1459"/>
      <c r="FI28" s="1459"/>
      <c r="FJ28" s="1459"/>
      <c r="FK28" s="1459"/>
      <c r="FL28" s="1459"/>
      <c r="FM28" s="1459"/>
      <c r="FN28" s="1459"/>
      <c r="FO28" s="1459"/>
      <c r="FP28" s="1459"/>
      <c r="FQ28" s="1459"/>
      <c r="FR28" s="1459"/>
      <c r="FS28" s="1459"/>
      <c r="FT28" s="1459"/>
      <c r="FU28" s="1459"/>
      <c r="FV28" s="1459"/>
      <c r="FW28" s="1459"/>
      <c r="FX28" s="1459"/>
      <c r="FY28" s="1459"/>
      <c r="FZ28" s="1459"/>
      <c r="GA28" s="1459"/>
      <c r="GB28" s="1459"/>
      <c r="GC28" s="1459"/>
      <c r="GD28" s="1459"/>
      <c r="GE28" s="1459"/>
      <c r="GF28" s="1459"/>
      <c r="GG28" s="1459"/>
      <c r="GH28" s="1459"/>
      <c r="GI28" s="1459"/>
      <c r="GJ28" s="1459"/>
      <c r="GK28" s="1459"/>
      <c r="GL28" s="1459"/>
      <c r="GM28" s="1459"/>
      <c r="GN28" s="1459"/>
      <c r="GO28" s="1459"/>
      <c r="GP28" s="1459"/>
      <c r="GQ28" s="1459"/>
      <c r="GR28" s="1459"/>
      <c r="GS28" s="1459"/>
      <c r="GT28" s="1459"/>
      <c r="GU28" s="1459"/>
      <c r="GV28" s="1459"/>
      <c r="GW28" s="1459"/>
      <c r="GX28" s="1459"/>
      <c r="GY28" s="1459"/>
      <c r="GZ28" s="1459"/>
      <c r="HA28" s="1459"/>
      <c r="HB28" s="1459"/>
      <c r="HC28" s="1459"/>
      <c r="HD28" s="1459"/>
      <c r="HE28" s="1459"/>
      <c r="HF28" s="1459"/>
      <c r="HG28" s="1459"/>
      <c r="HH28" s="1459"/>
      <c r="HI28" s="1459"/>
      <c r="HJ28" s="1459"/>
      <c r="HK28" s="1459"/>
      <c r="HL28" s="1459"/>
      <c r="HM28" s="1459"/>
      <c r="HN28" s="1459"/>
      <c r="HO28" s="1459"/>
      <c r="HP28" s="1459"/>
      <c r="HQ28" s="1459"/>
      <c r="HR28" s="1459"/>
      <c r="HS28" s="1459"/>
      <c r="HT28" s="1459"/>
      <c r="HU28" s="1459"/>
      <c r="HV28" s="1459"/>
      <c r="HW28" s="1459"/>
      <c r="HX28" s="1459"/>
      <c r="HY28" s="1459"/>
      <c r="HZ28" s="1459"/>
      <c r="IA28" s="1459"/>
      <c r="IB28" s="1459"/>
      <c r="IC28" s="1459"/>
      <c r="ID28" s="1459"/>
      <c r="IE28" s="1459"/>
      <c r="IF28" s="1459"/>
      <c r="IG28" s="1459"/>
      <c r="IH28" s="1459"/>
      <c r="II28" s="1459"/>
      <c r="IJ28" s="1459"/>
      <c r="IK28" s="1459"/>
      <c r="IL28" s="1459"/>
      <c r="IM28" s="1459"/>
      <c r="IN28" s="1459"/>
      <c r="IO28" s="1459"/>
      <c r="IP28" s="1459"/>
      <c r="IQ28" s="1459"/>
      <c r="IR28" s="1459"/>
      <c r="IS28" s="1459"/>
      <c r="IT28" s="1459"/>
      <c r="IU28" s="1459"/>
      <c r="IV28" s="1459"/>
      <c r="IW28" s="1459"/>
      <c r="IX28" s="1459"/>
      <c r="IY28" s="1459"/>
      <c r="IZ28" s="1459"/>
      <c r="JA28" s="1459"/>
      <c r="JB28" s="1459"/>
      <c r="JC28" s="1459"/>
      <c r="JD28" s="1459"/>
      <c r="JE28" s="1459"/>
      <c r="JF28" s="1459"/>
      <c r="JG28" s="1459"/>
      <c r="JH28" s="1459"/>
      <c r="JI28" s="1459"/>
      <c r="JJ28" s="1459"/>
      <c r="JK28" s="1459"/>
      <c r="JL28" s="1459"/>
      <c r="JM28" s="1459"/>
      <c r="JN28" s="1459"/>
      <c r="JO28" s="1459"/>
      <c r="JP28" s="1459"/>
      <c r="JQ28" s="1459"/>
      <c r="JR28" s="1459"/>
      <c r="JS28" s="1459"/>
      <c r="JT28" s="1459"/>
      <c r="JU28" s="1459"/>
      <c r="JV28" s="1459"/>
      <c r="JW28" s="1459"/>
      <c r="JX28" s="1459"/>
      <c r="JY28" s="1459"/>
      <c r="JZ28" s="1459"/>
      <c r="KA28" s="1459"/>
      <c r="KB28" s="1459"/>
      <c r="KC28" s="1459"/>
      <c r="KD28" s="1459"/>
      <c r="KE28" s="1459"/>
      <c r="KF28" s="1459"/>
      <c r="KG28" s="1459"/>
      <c r="KH28" s="1459"/>
      <c r="KI28" s="1459"/>
      <c r="KJ28" s="1459"/>
      <c r="KK28" s="1459"/>
      <c r="KL28" s="1459"/>
      <c r="KM28" s="1459"/>
      <c r="KN28" s="1459"/>
      <c r="KO28" s="1459"/>
      <c r="KP28" s="1459"/>
      <c r="KQ28" s="1459"/>
      <c r="KR28" s="1459"/>
      <c r="KS28" s="1459"/>
      <c r="KT28" s="1459"/>
      <c r="KU28" s="1459"/>
      <c r="KV28" s="1459"/>
      <c r="KW28" s="1459"/>
      <c r="KX28" s="1459"/>
      <c r="KY28" s="1459"/>
      <c r="KZ28" s="1459"/>
      <c r="LA28" s="1459"/>
      <c r="LB28" s="1459"/>
      <c r="LC28" s="1459"/>
      <c r="LD28" s="1459"/>
      <c r="LE28" s="1459"/>
    </row>
    <row r="29" s="1223" customFormat="1" ht="47" customHeight="1" spans="1:325">
      <c r="A29" s="1237"/>
      <c r="B29" s="1238"/>
      <c r="C29" s="1239"/>
      <c r="D29" s="1240"/>
      <c r="E29" s="1241"/>
      <c r="F29" s="1240"/>
      <c r="G29" s="1242"/>
      <c r="H29" s="1242"/>
      <c r="I29" s="1301"/>
      <c r="J29" s="1279"/>
      <c r="K29" s="1280"/>
      <c r="L29" s="1280"/>
      <c r="M29" s="1280"/>
      <c r="N29" s="1281"/>
      <c r="O29" s="1281"/>
      <c r="P29" s="1282"/>
      <c r="Q29" s="1315"/>
      <c r="R29" s="1316"/>
      <c r="S29" s="1316"/>
      <c r="T29" s="1317"/>
      <c r="U29" s="1318"/>
      <c r="V29" s="1317"/>
      <c r="W29" s="1319"/>
      <c r="X29" s="1318"/>
      <c r="Y29" s="1365"/>
      <c r="Z29" s="1366"/>
      <c r="AA29" s="1367"/>
      <c r="AB29" s="1368"/>
      <c r="AC29" s="1369"/>
      <c r="AD29" s="1370"/>
      <c r="AE29" s="1370"/>
      <c r="AF29" s="1370"/>
      <c r="AG29" s="1404"/>
      <c r="AH29" s="1405"/>
      <c r="AI29" s="1405"/>
      <c r="AJ29" s="1405"/>
      <c r="AK29" s="1405"/>
      <c r="AL29" s="1405"/>
      <c r="AM29" s="1414"/>
      <c r="AN29" s="1405"/>
      <c r="AO29" s="1446"/>
      <c r="AP29" s="1447"/>
      <c r="AQ29" s="1447"/>
      <c r="AR29" s="1447"/>
      <c r="AS29" s="1447"/>
      <c r="AT29" s="1447"/>
      <c r="AU29" s="1448"/>
      <c r="AV29" s="1429"/>
      <c r="AW29" s="1433"/>
      <c r="AX29" s="1030"/>
      <c r="AY29" s="1013"/>
      <c r="AZ29" s="1193"/>
      <c r="BA29" s="1193"/>
      <c r="BB29" s="1193"/>
      <c r="BC29" s="1193"/>
      <c r="BD29" s="1193"/>
      <c r="BE29" s="1193"/>
      <c r="BF29" s="1193"/>
      <c r="BG29" s="1193"/>
      <c r="BH29" s="1193"/>
      <c r="BI29" s="1193"/>
      <c r="BJ29" s="1193"/>
      <c r="BK29" s="1193"/>
      <c r="BL29" s="1193"/>
      <c r="BM29" s="1193"/>
      <c r="BN29" s="1193"/>
      <c r="BO29" s="1193"/>
      <c r="BP29" s="1193"/>
      <c r="BQ29" s="1193"/>
      <c r="BR29" s="1193"/>
      <c r="BS29" s="1193"/>
      <c r="BT29" s="1193"/>
      <c r="BU29" s="1193"/>
      <c r="BV29" s="1193"/>
      <c r="BW29" s="1193"/>
      <c r="BX29" s="1193"/>
      <c r="BY29" s="1193"/>
      <c r="BZ29" s="1193"/>
      <c r="CA29" s="1193"/>
      <c r="CB29" s="1193"/>
      <c r="CC29" s="1193"/>
      <c r="CD29" s="1193"/>
      <c r="CE29" s="1193"/>
      <c r="CF29" s="1193"/>
      <c r="CG29" s="1193"/>
      <c r="CH29" s="1193"/>
      <c r="CI29" s="1193"/>
      <c r="CJ29" s="1193"/>
      <c r="CK29" s="1193"/>
      <c r="CL29" s="1193"/>
      <c r="CM29" s="1193"/>
      <c r="CN29" s="1193"/>
      <c r="CO29" s="1193"/>
      <c r="CP29" s="1193"/>
      <c r="CQ29" s="1193"/>
      <c r="CR29" s="1193"/>
      <c r="CS29" s="1193"/>
      <c r="CT29" s="1193"/>
      <c r="CU29" s="1193"/>
      <c r="CV29" s="1193"/>
      <c r="CW29" s="1193"/>
      <c r="CX29" s="1193"/>
      <c r="CY29" s="1193"/>
      <c r="CZ29" s="1193"/>
      <c r="DA29" s="1193"/>
      <c r="DB29" s="1193"/>
      <c r="DC29" s="1193"/>
      <c r="DD29" s="1193"/>
      <c r="DE29" s="1193"/>
      <c r="DF29" s="1193"/>
      <c r="DG29" s="1193"/>
      <c r="DH29" s="1193"/>
      <c r="DI29" s="1193"/>
      <c r="DJ29" s="1193"/>
      <c r="DK29" s="1193"/>
      <c r="DL29" s="1193"/>
      <c r="DM29" s="1193"/>
      <c r="DN29" s="1193"/>
      <c r="DO29" s="1193"/>
      <c r="DP29" s="1193"/>
      <c r="DQ29" s="1193"/>
      <c r="DR29" s="1193"/>
      <c r="DS29" s="1193"/>
      <c r="DT29" s="1193"/>
      <c r="DU29" s="1193"/>
      <c r="DV29" s="1193"/>
      <c r="DW29" s="1193"/>
      <c r="DX29" s="1193"/>
      <c r="DY29" s="1193"/>
      <c r="DZ29" s="1193"/>
      <c r="EA29" s="1193"/>
      <c r="EB29" s="1193"/>
      <c r="EC29" s="1193"/>
      <c r="ED29" s="1193"/>
      <c r="EE29" s="1193"/>
      <c r="EF29" s="1193"/>
      <c r="EG29" s="1193"/>
      <c r="EH29" s="1193"/>
      <c r="EI29" s="1193"/>
      <c r="EJ29" s="1193"/>
      <c r="EK29" s="1193"/>
      <c r="EL29" s="1193"/>
      <c r="EM29" s="1193"/>
      <c r="EN29" s="1193"/>
      <c r="EO29" s="1193"/>
      <c r="EP29" s="1193"/>
      <c r="EQ29" s="1193"/>
      <c r="ER29" s="1193"/>
      <c r="ES29" s="1193"/>
      <c r="ET29" s="1193"/>
      <c r="EU29" s="1193"/>
      <c r="EV29" s="1193"/>
      <c r="EW29" s="1193"/>
      <c r="EX29" s="1193"/>
      <c r="EY29" s="1193"/>
      <c r="EZ29" s="1193"/>
      <c r="FA29" s="1193"/>
      <c r="FB29" s="1193"/>
      <c r="FC29" s="1193"/>
      <c r="FD29" s="1193"/>
      <c r="FE29" s="1193"/>
      <c r="FF29" s="1193"/>
      <c r="FG29" s="1193"/>
      <c r="FH29" s="1193"/>
      <c r="FI29" s="1193"/>
      <c r="FJ29" s="1193"/>
      <c r="FK29" s="1193"/>
      <c r="FL29" s="1193"/>
      <c r="FM29" s="1193"/>
      <c r="FN29" s="1193"/>
      <c r="FO29" s="1193"/>
      <c r="FP29" s="1193"/>
      <c r="FQ29" s="1193"/>
      <c r="FR29" s="1193"/>
      <c r="FS29" s="1193"/>
      <c r="FT29" s="1193"/>
      <c r="FU29" s="1193"/>
      <c r="FV29" s="1193"/>
      <c r="FW29" s="1193"/>
      <c r="FX29" s="1193"/>
      <c r="FY29" s="1193"/>
      <c r="FZ29" s="1193"/>
      <c r="GA29" s="1193"/>
      <c r="GB29" s="1193"/>
      <c r="GC29" s="1193"/>
      <c r="GD29" s="1193"/>
      <c r="GE29" s="1193"/>
      <c r="GF29" s="1193"/>
      <c r="GG29" s="1193"/>
      <c r="GH29" s="1193"/>
      <c r="GI29" s="1193"/>
      <c r="GJ29" s="1193"/>
      <c r="GK29" s="1193"/>
      <c r="GL29" s="1193"/>
      <c r="GM29" s="1193"/>
      <c r="GN29" s="1193"/>
      <c r="GO29" s="1193"/>
      <c r="GP29" s="1193"/>
      <c r="GQ29" s="1193"/>
      <c r="GR29" s="1193"/>
      <c r="GS29" s="1193"/>
      <c r="GT29" s="1193"/>
      <c r="GU29" s="1193"/>
      <c r="GV29" s="1193"/>
      <c r="GW29" s="1193"/>
      <c r="GX29" s="1193"/>
      <c r="GY29" s="1193"/>
      <c r="GZ29" s="1193"/>
      <c r="HA29" s="1193"/>
      <c r="HB29" s="1193"/>
      <c r="HC29" s="1193"/>
      <c r="HD29" s="1193"/>
      <c r="HE29" s="1193"/>
      <c r="HF29" s="1193"/>
      <c r="HG29" s="1193"/>
      <c r="HH29" s="1193"/>
      <c r="HI29" s="1193"/>
      <c r="HJ29" s="1193"/>
      <c r="HK29" s="1193"/>
      <c r="HL29" s="1193"/>
      <c r="HM29" s="1193"/>
      <c r="HN29" s="1193"/>
      <c r="HO29" s="1193"/>
      <c r="HP29" s="1193"/>
      <c r="HQ29" s="1193"/>
      <c r="HR29" s="1193"/>
      <c r="HS29" s="1193"/>
      <c r="HT29" s="1193"/>
      <c r="HU29" s="1193"/>
      <c r="HV29" s="1193"/>
      <c r="HW29" s="1193"/>
      <c r="HX29" s="1193"/>
      <c r="HY29" s="1193"/>
      <c r="HZ29" s="1193"/>
      <c r="IA29" s="1193"/>
      <c r="IB29" s="1193"/>
      <c r="IC29" s="1193"/>
      <c r="ID29" s="1193"/>
      <c r="IE29" s="1193"/>
      <c r="IF29" s="1193"/>
      <c r="IG29" s="1193"/>
      <c r="IH29" s="1193"/>
      <c r="II29" s="1193"/>
      <c r="IJ29" s="1193"/>
      <c r="IK29" s="1193"/>
      <c r="IL29" s="1193"/>
      <c r="IM29" s="1193"/>
      <c r="IN29" s="1193"/>
      <c r="IO29" s="1193"/>
      <c r="IP29" s="1193"/>
      <c r="IQ29" s="1193"/>
      <c r="IR29" s="1193"/>
      <c r="IS29" s="1193"/>
      <c r="IT29" s="1193"/>
      <c r="IU29" s="1193"/>
      <c r="IV29" s="1193"/>
      <c r="IW29" s="1193"/>
      <c r="IX29" s="1193"/>
      <c r="IY29" s="1193"/>
      <c r="IZ29" s="1193"/>
      <c r="JA29" s="1193"/>
      <c r="JB29" s="1193"/>
      <c r="JC29" s="1193"/>
      <c r="JD29" s="1193"/>
      <c r="JE29" s="1193"/>
      <c r="JF29" s="1193"/>
      <c r="JG29" s="1193"/>
      <c r="JH29" s="1193"/>
      <c r="JI29" s="1193"/>
      <c r="JJ29" s="1193"/>
      <c r="JK29" s="1193"/>
      <c r="JL29" s="1193"/>
      <c r="JM29" s="1193"/>
      <c r="JN29" s="1193"/>
      <c r="JO29" s="1193"/>
      <c r="JP29" s="1193"/>
      <c r="JQ29" s="1193"/>
      <c r="JR29" s="1193"/>
      <c r="JS29" s="1193"/>
      <c r="JT29" s="1193"/>
      <c r="JU29" s="1193"/>
      <c r="JV29" s="1193"/>
      <c r="JW29" s="1193"/>
      <c r="JX29" s="1193"/>
      <c r="JY29" s="1193"/>
      <c r="JZ29" s="1193"/>
      <c r="KA29" s="1193"/>
      <c r="KB29" s="1193"/>
      <c r="KC29" s="1193"/>
      <c r="KD29" s="1193"/>
      <c r="KE29" s="1193"/>
      <c r="KF29" s="1193"/>
      <c r="KG29" s="1193"/>
      <c r="KH29" s="1193"/>
      <c r="KI29" s="1193"/>
      <c r="KJ29" s="1193"/>
      <c r="KK29" s="1193"/>
      <c r="KL29" s="1193"/>
      <c r="KM29" s="1193"/>
      <c r="KN29" s="1193"/>
      <c r="KO29" s="1193"/>
      <c r="KP29" s="1193"/>
      <c r="KQ29" s="1193"/>
      <c r="KR29" s="1193"/>
      <c r="KS29" s="1193"/>
      <c r="KT29" s="1193"/>
      <c r="KU29" s="1193"/>
      <c r="KV29" s="1193"/>
      <c r="KW29" s="1193"/>
      <c r="KX29" s="1193"/>
      <c r="KY29" s="1193"/>
      <c r="KZ29" s="1193"/>
      <c r="LA29" s="1193"/>
      <c r="LB29" s="1193"/>
      <c r="LC29" s="1193"/>
      <c r="LD29" s="1193"/>
      <c r="LE29" s="1193"/>
      <c r="LF29" s="1200"/>
      <c r="LG29" s="1200"/>
      <c r="LH29" s="1200"/>
      <c r="LI29" s="1200"/>
      <c r="LJ29" s="1200"/>
      <c r="LK29" s="1200"/>
      <c r="LL29" s="1200"/>
      <c r="LM29" s="1472"/>
    </row>
    <row r="30" s="1016" customFormat="1" ht="47" customHeight="1" spans="1:325">
      <c r="A30" s="1049"/>
      <c r="B30" s="1050"/>
      <c r="C30" s="1050"/>
      <c r="D30" s="1050"/>
      <c r="E30" s="1050"/>
      <c r="F30" s="1051"/>
      <c r="G30" s="1050"/>
      <c r="H30" s="1050"/>
      <c r="I30" s="1050"/>
      <c r="J30" s="1050"/>
      <c r="K30" s="1050"/>
      <c r="L30" s="1050"/>
      <c r="M30" s="1050"/>
      <c r="N30" s="1050" t="s">
        <v>1690</v>
      </c>
      <c r="O30" s="1051"/>
      <c r="P30" s="1050"/>
      <c r="Q30" s="1050"/>
      <c r="R30" s="1101"/>
      <c r="S30" s="1101"/>
      <c r="T30" s="1050"/>
      <c r="U30" s="1050"/>
      <c r="V30" s="1050"/>
      <c r="W30" s="1102"/>
      <c r="X30" s="1050"/>
      <c r="Y30" s="1050"/>
      <c r="Z30" s="1050"/>
      <c r="AA30" s="1050"/>
      <c r="AB30" s="1050"/>
      <c r="AC30" s="1050"/>
      <c r="AD30" s="1050"/>
      <c r="AE30" s="1050"/>
      <c r="AF30" s="1050"/>
      <c r="AG30" s="1050"/>
      <c r="AH30" s="1050"/>
      <c r="AI30" s="1050"/>
      <c r="AJ30" s="1050"/>
      <c r="AK30" s="1050"/>
      <c r="AL30" s="1101"/>
      <c r="AM30" s="1155"/>
      <c r="AN30" s="1101"/>
      <c r="AO30" s="1181"/>
      <c r="AP30" s="1182"/>
      <c r="AQ30" s="1182"/>
      <c r="AR30" s="1182"/>
      <c r="AS30" s="1182"/>
      <c r="AT30" s="1182"/>
      <c r="AU30" s="1197"/>
      <c r="AV30" s="1184"/>
      <c r="AW30" s="1197"/>
      <c r="AX30" s="1198"/>
      <c r="AY30" s="1198"/>
      <c r="AZ30" s="1198"/>
      <c r="BA30" s="1198"/>
      <c r="BB30" s="1198"/>
      <c r="BC30" s="1198"/>
      <c r="BD30" s="1198"/>
      <c r="BE30" s="1198"/>
      <c r="BF30" s="1198"/>
      <c r="BG30" s="1198"/>
      <c r="BH30" s="1198"/>
      <c r="BI30" s="1198"/>
      <c r="BJ30" s="1198"/>
      <c r="BK30" s="1198"/>
      <c r="BL30" s="1198"/>
      <c r="BM30" s="1198"/>
      <c r="BN30" s="1198"/>
      <c r="BO30" s="1198"/>
      <c r="BP30" s="1198"/>
      <c r="BQ30" s="1198"/>
      <c r="BR30" s="1198"/>
      <c r="BS30" s="1198"/>
      <c r="BT30" s="1198"/>
      <c r="BU30" s="1198"/>
      <c r="BV30" s="1198"/>
      <c r="BW30" s="1198"/>
      <c r="BX30" s="1198"/>
      <c r="BY30" s="1198"/>
      <c r="BZ30" s="1198"/>
      <c r="CA30" s="1198"/>
      <c r="CB30" s="1198"/>
      <c r="CC30" s="1198"/>
      <c r="CD30" s="1198"/>
      <c r="CE30" s="1198"/>
      <c r="CF30" s="1198"/>
      <c r="CG30" s="1198"/>
      <c r="CH30" s="1198"/>
      <c r="CI30" s="1198"/>
      <c r="CJ30" s="1198"/>
      <c r="CK30" s="1198"/>
      <c r="CL30" s="1198"/>
      <c r="CM30" s="1198"/>
      <c r="CN30" s="1198"/>
      <c r="CO30" s="1198"/>
      <c r="CP30" s="1198"/>
      <c r="CQ30" s="1198"/>
      <c r="CR30" s="1198"/>
      <c r="CS30" s="1198"/>
      <c r="CT30" s="1198"/>
      <c r="CU30" s="1198"/>
      <c r="CV30" s="1198"/>
      <c r="CW30" s="1198"/>
      <c r="CX30" s="1198"/>
      <c r="CY30" s="1198"/>
      <c r="CZ30" s="1198"/>
      <c r="DA30" s="1198"/>
      <c r="DB30" s="1198"/>
      <c r="DC30" s="1198"/>
      <c r="DD30" s="1198"/>
      <c r="DE30" s="1198"/>
      <c r="DF30" s="1198"/>
      <c r="DG30" s="1198"/>
      <c r="DH30" s="1198"/>
      <c r="DI30" s="1198"/>
      <c r="DJ30" s="1198"/>
      <c r="DK30" s="1198"/>
      <c r="DL30" s="1198"/>
      <c r="DM30" s="1198"/>
      <c r="DN30" s="1198"/>
      <c r="DO30" s="1198"/>
      <c r="DP30" s="1198"/>
      <c r="DQ30" s="1198"/>
      <c r="DR30" s="1198"/>
      <c r="DS30" s="1198"/>
      <c r="DT30" s="1198"/>
      <c r="DU30" s="1198"/>
      <c r="DV30" s="1198"/>
      <c r="DW30" s="1198"/>
      <c r="DX30" s="1198"/>
      <c r="DY30" s="1198"/>
      <c r="DZ30" s="1198"/>
      <c r="EA30" s="1198"/>
      <c r="EB30" s="1198"/>
      <c r="EC30" s="1198"/>
      <c r="ED30" s="1198"/>
      <c r="EE30" s="1198"/>
      <c r="EF30" s="1198"/>
      <c r="EG30" s="1198"/>
      <c r="EH30" s="1198"/>
      <c r="EI30" s="1198"/>
      <c r="EJ30" s="1198"/>
      <c r="EK30" s="1198"/>
      <c r="EL30" s="1198"/>
      <c r="EM30" s="1198"/>
      <c r="EN30" s="1198"/>
      <c r="EO30" s="1198"/>
      <c r="EP30" s="1198"/>
      <c r="EQ30" s="1198"/>
      <c r="ER30" s="1198"/>
      <c r="ES30" s="1198"/>
      <c r="ET30" s="1198"/>
      <c r="EU30" s="1198"/>
      <c r="EV30" s="1198"/>
      <c r="EW30" s="1198"/>
      <c r="EX30" s="1198"/>
      <c r="EY30" s="1198"/>
      <c r="EZ30" s="1198"/>
      <c r="FA30" s="1198"/>
      <c r="FB30" s="1198"/>
      <c r="FC30" s="1198"/>
      <c r="FD30" s="1198"/>
      <c r="FE30" s="1198"/>
      <c r="FF30" s="1198"/>
      <c r="FG30" s="1198"/>
      <c r="FH30" s="1198"/>
      <c r="FI30" s="1198"/>
      <c r="FJ30" s="1198"/>
      <c r="FK30" s="1198"/>
      <c r="FL30" s="1198"/>
      <c r="FM30" s="1198"/>
      <c r="FN30" s="1198"/>
      <c r="FO30" s="1198"/>
      <c r="FP30" s="1198"/>
      <c r="FQ30" s="1198"/>
      <c r="FR30" s="1198"/>
      <c r="FS30" s="1198"/>
      <c r="FT30" s="1198"/>
      <c r="FU30" s="1198"/>
      <c r="FV30" s="1198"/>
      <c r="FW30" s="1198"/>
      <c r="FX30" s="1198"/>
      <c r="FY30" s="1198"/>
      <c r="FZ30" s="1198"/>
      <c r="GA30" s="1198"/>
      <c r="GB30" s="1198"/>
      <c r="GC30" s="1198"/>
      <c r="GD30" s="1198"/>
      <c r="GE30" s="1198"/>
      <c r="GF30" s="1198"/>
      <c r="GG30" s="1198"/>
      <c r="GH30" s="1198"/>
      <c r="GI30" s="1198"/>
      <c r="GJ30" s="1198"/>
      <c r="GK30" s="1198"/>
      <c r="GL30" s="1198"/>
      <c r="GM30" s="1198"/>
      <c r="GN30" s="1198"/>
      <c r="GO30" s="1198"/>
      <c r="GP30" s="1198"/>
      <c r="GQ30" s="1198"/>
      <c r="GR30" s="1198"/>
      <c r="GS30" s="1198"/>
      <c r="GT30" s="1198"/>
      <c r="GU30" s="1198"/>
      <c r="GV30" s="1198"/>
      <c r="GW30" s="1198"/>
      <c r="GX30" s="1198"/>
      <c r="GY30" s="1198"/>
      <c r="GZ30" s="1198"/>
      <c r="HA30" s="1198"/>
      <c r="HB30" s="1198"/>
      <c r="HC30" s="1198"/>
      <c r="HD30" s="1198"/>
      <c r="HE30" s="1198"/>
      <c r="HF30" s="1198"/>
      <c r="HG30" s="1198"/>
      <c r="HH30" s="1198"/>
      <c r="HI30" s="1198"/>
      <c r="HJ30" s="1198"/>
      <c r="HK30" s="1198"/>
      <c r="HL30" s="1198"/>
      <c r="HM30" s="1198"/>
      <c r="HN30" s="1198"/>
      <c r="HO30" s="1198"/>
      <c r="HP30" s="1198"/>
      <c r="HQ30" s="1198"/>
      <c r="HR30" s="1198"/>
      <c r="HS30" s="1198"/>
      <c r="HT30" s="1198"/>
      <c r="HU30" s="1198"/>
      <c r="HV30" s="1198"/>
      <c r="HW30" s="1198"/>
      <c r="HX30" s="1198"/>
      <c r="HY30" s="1198"/>
      <c r="HZ30" s="1198"/>
      <c r="IA30" s="1198"/>
      <c r="IB30" s="1198"/>
      <c r="IC30" s="1198"/>
      <c r="ID30" s="1198"/>
      <c r="IE30" s="1198"/>
      <c r="IF30" s="1198"/>
      <c r="IG30" s="1198"/>
      <c r="IH30" s="1198"/>
      <c r="II30" s="1198"/>
      <c r="IJ30" s="1198"/>
      <c r="IK30" s="1198"/>
      <c r="IL30" s="1198"/>
      <c r="IM30" s="1198"/>
      <c r="IN30" s="1198"/>
      <c r="IO30" s="1198"/>
      <c r="IP30" s="1198"/>
      <c r="IQ30" s="1198"/>
      <c r="IR30" s="1198"/>
      <c r="IS30" s="1198"/>
      <c r="IT30" s="1198"/>
      <c r="IU30" s="1198"/>
      <c r="IV30" s="1198"/>
      <c r="IW30" s="1198"/>
      <c r="IX30" s="1198"/>
      <c r="IY30" s="1198"/>
      <c r="IZ30" s="1198"/>
      <c r="JA30" s="1198"/>
      <c r="JB30" s="1198"/>
      <c r="JC30" s="1198"/>
      <c r="JD30" s="1198"/>
      <c r="JE30" s="1198"/>
      <c r="JF30" s="1198"/>
      <c r="JG30" s="1198"/>
      <c r="JH30" s="1198"/>
      <c r="JI30" s="1198"/>
      <c r="JJ30" s="1198"/>
      <c r="JK30" s="1198"/>
      <c r="JL30" s="1198"/>
      <c r="JM30" s="1198"/>
      <c r="JN30" s="1198"/>
      <c r="JO30" s="1198"/>
      <c r="JP30" s="1198"/>
      <c r="JQ30" s="1198"/>
      <c r="JR30" s="1198"/>
      <c r="JS30" s="1198"/>
      <c r="JT30" s="1198"/>
      <c r="JU30" s="1198"/>
      <c r="JV30" s="1198"/>
      <c r="JW30" s="1198"/>
      <c r="JX30" s="1198"/>
      <c r="JY30" s="1198"/>
      <c r="JZ30" s="1198"/>
      <c r="KA30" s="1198"/>
      <c r="KB30" s="1198"/>
      <c r="KC30" s="1198"/>
      <c r="KD30" s="1198"/>
      <c r="KE30" s="1198"/>
      <c r="KF30" s="1198"/>
      <c r="KG30" s="1198"/>
      <c r="KH30" s="1198"/>
      <c r="KI30" s="1198"/>
      <c r="KJ30" s="1198"/>
      <c r="KK30" s="1198"/>
      <c r="KL30" s="1198"/>
      <c r="KM30" s="1198"/>
      <c r="KN30" s="1198"/>
      <c r="KO30" s="1198"/>
      <c r="KP30" s="1198"/>
      <c r="KQ30" s="1198"/>
      <c r="KR30" s="1198"/>
      <c r="KS30" s="1198"/>
      <c r="KT30" s="1198"/>
      <c r="KU30" s="1198"/>
      <c r="KV30" s="1198"/>
      <c r="KW30" s="1198"/>
      <c r="KX30" s="1198"/>
      <c r="KY30" s="1198"/>
      <c r="KZ30" s="1198"/>
      <c r="LA30" s="1198"/>
      <c r="LB30" s="1198"/>
      <c r="LC30" s="1198"/>
      <c r="LD30" s="1198"/>
      <c r="LE30" s="1198"/>
      <c r="LF30" s="1198"/>
      <c r="LG30" s="1198"/>
      <c r="LH30" s="1198"/>
      <c r="LI30" s="1198"/>
      <c r="LJ30" s="1198"/>
      <c r="LK30" s="1198"/>
      <c r="LL30" s="1198"/>
      <c r="LM30" s="1205"/>
    </row>
    <row r="31" s="1017" customFormat="1" ht="26.25" customHeight="1" spans="1:324">
      <c r="A31" s="1052"/>
      <c r="B31" s="1053"/>
      <c r="C31" s="1054"/>
      <c r="D31" s="1055"/>
      <c r="E31" s="1053"/>
      <c r="F31" s="1053"/>
      <c r="G31" s="1056"/>
      <c r="H31" s="1055"/>
      <c r="I31" s="1071" t="s">
        <v>1691</v>
      </c>
      <c r="J31" s="1072">
        <f>SUM(J5:J30)</f>
        <v>298792</v>
      </c>
      <c r="K31" s="1055"/>
      <c r="L31" s="1055"/>
      <c r="M31" s="1055"/>
      <c r="N31" s="1073"/>
      <c r="O31" s="1073"/>
      <c r="P31" s="1074"/>
      <c r="Q31" s="1103"/>
      <c r="R31" s="1104"/>
      <c r="S31" s="1104"/>
      <c r="T31" s="1105"/>
      <c r="U31" s="1106"/>
      <c r="V31" s="1105"/>
      <c r="W31" s="1107"/>
      <c r="X31" s="1107"/>
      <c r="Y31" s="1133"/>
      <c r="Z31" s="1055"/>
      <c r="AA31" s="1134"/>
      <c r="AB31" s="1135">
        <f>SUM(AB5:AB30)</f>
        <v>411669.816</v>
      </c>
      <c r="AC31" s="1056"/>
      <c r="AD31" s="1056"/>
      <c r="AE31" s="1136"/>
      <c r="AF31" s="1136">
        <f t="shared" ref="AF31:AK31" si="14">SUM(AF5:AF30)</f>
        <v>204892</v>
      </c>
      <c r="AG31" s="1136">
        <f t="shared" si="14"/>
        <v>90000</v>
      </c>
      <c r="AH31" s="1136">
        <f t="shared" si="14"/>
        <v>15635</v>
      </c>
      <c r="AI31" s="1136">
        <f t="shared" si="14"/>
        <v>30000</v>
      </c>
      <c r="AJ31" s="1136">
        <f t="shared" si="14"/>
        <v>1236</v>
      </c>
      <c r="AK31" s="1136">
        <f t="shared" si="14"/>
        <v>0</v>
      </c>
      <c r="AL31" s="1136"/>
      <c r="AM31" s="1136">
        <f>SUM(AM5:AM30)</f>
        <v>113908</v>
      </c>
      <c r="AN31" s="1136">
        <f>SUM(AN5:AN30)</f>
        <v>183984</v>
      </c>
      <c r="AO31" s="1185">
        <f>SUM(AO5:AO30)</f>
        <v>47662.7222222222</v>
      </c>
      <c r="AP31" s="1185">
        <f t="shared" ref="AP31:AW31" si="15">SUM(AP5:AP30)</f>
        <v>47605.2222222222</v>
      </c>
      <c r="AQ31" s="1185">
        <f t="shared" si="15"/>
        <v>47605.2222222222</v>
      </c>
      <c r="AR31" s="1185">
        <f t="shared" si="15"/>
        <v>47605.2222222222</v>
      </c>
      <c r="AS31" s="1185">
        <f t="shared" si="15"/>
        <v>47605.2222222222</v>
      </c>
      <c r="AT31" s="1185">
        <f t="shared" si="15"/>
        <v>47605.2222222222</v>
      </c>
      <c r="AU31" s="1185">
        <f t="shared" si="15"/>
        <v>12298.6666666667</v>
      </c>
      <c r="AV31" s="1185">
        <f t="shared" si="15"/>
        <v>0</v>
      </c>
      <c r="AW31" s="1185">
        <f t="shared" si="15"/>
        <v>0</v>
      </c>
      <c r="AX31" s="1185"/>
      <c r="AY31" s="1199"/>
      <c r="AZ31" s="1198"/>
      <c r="BA31" s="1198"/>
      <c r="BB31" s="1198"/>
      <c r="BC31" s="1198"/>
      <c r="BD31" s="1198"/>
      <c r="BE31" s="1198"/>
      <c r="BF31" s="1198"/>
      <c r="BG31" s="1198"/>
      <c r="BH31" s="1198"/>
      <c r="BI31" s="1198"/>
      <c r="BJ31" s="1198"/>
      <c r="BK31" s="1198"/>
      <c r="BL31" s="1198"/>
      <c r="BM31" s="1198"/>
      <c r="BN31" s="1198"/>
      <c r="BO31" s="1198"/>
      <c r="BP31" s="1198"/>
      <c r="BQ31" s="1198"/>
      <c r="BR31" s="1198"/>
      <c r="BS31" s="1198"/>
      <c r="BT31" s="1198"/>
      <c r="BU31" s="1198"/>
      <c r="BV31" s="1198"/>
      <c r="BW31" s="1198"/>
      <c r="BX31" s="1198"/>
      <c r="BY31" s="1198"/>
      <c r="BZ31" s="1198"/>
      <c r="CA31" s="1198"/>
      <c r="CB31" s="1198"/>
      <c r="CC31" s="1198"/>
      <c r="CD31" s="1198"/>
      <c r="CE31" s="1198"/>
      <c r="CF31" s="1198"/>
      <c r="CG31" s="1198"/>
      <c r="CH31" s="1198"/>
      <c r="CI31" s="1198"/>
      <c r="CJ31" s="1198"/>
      <c r="CK31" s="1198"/>
      <c r="CL31" s="1198"/>
      <c r="CM31" s="1198"/>
      <c r="CN31" s="1198"/>
      <c r="CO31" s="1198"/>
      <c r="CP31" s="1198"/>
      <c r="CQ31" s="1198"/>
      <c r="CR31" s="1198"/>
      <c r="CS31" s="1198"/>
      <c r="CT31" s="1198"/>
      <c r="CU31" s="1198"/>
      <c r="CV31" s="1198"/>
      <c r="CW31" s="1198"/>
      <c r="CX31" s="1198"/>
      <c r="CY31" s="1198"/>
      <c r="CZ31" s="1198"/>
      <c r="DA31" s="1198"/>
      <c r="DB31" s="1198"/>
      <c r="DC31" s="1198"/>
      <c r="DD31" s="1198"/>
      <c r="DE31" s="1198"/>
      <c r="DF31" s="1198"/>
      <c r="DG31" s="1198"/>
      <c r="DH31" s="1198"/>
      <c r="DI31" s="1198"/>
      <c r="DJ31" s="1198"/>
      <c r="DK31" s="1198"/>
      <c r="DL31" s="1198"/>
      <c r="DM31" s="1198"/>
      <c r="DN31" s="1198"/>
      <c r="DO31" s="1198"/>
      <c r="DP31" s="1198"/>
      <c r="DQ31" s="1198"/>
      <c r="DR31" s="1198"/>
      <c r="DS31" s="1198"/>
      <c r="DT31" s="1198"/>
      <c r="DU31" s="1198"/>
      <c r="DV31" s="1198"/>
      <c r="DW31" s="1198"/>
      <c r="DX31" s="1198"/>
      <c r="DY31" s="1198"/>
      <c r="DZ31" s="1198"/>
      <c r="EA31" s="1198"/>
      <c r="EB31" s="1198"/>
      <c r="EC31" s="1198"/>
      <c r="ED31" s="1198"/>
      <c r="EE31" s="1198"/>
      <c r="EF31" s="1198"/>
      <c r="EG31" s="1198"/>
      <c r="EH31" s="1198"/>
      <c r="EI31" s="1198"/>
      <c r="EJ31" s="1198"/>
      <c r="EK31" s="1198"/>
      <c r="EL31" s="1198"/>
      <c r="EM31" s="1198"/>
      <c r="EN31" s="1198"/>
      <c r="EO31" s="1198"/>
      <c r="EP31" s="1198"/>
      <c r="EQ31" s="1198"/>
      <c r="ER31" s="1198"/>
      <c r="ES31" s="1198"/>
      <c r="ET31" s="1198"/>
      <c r="EU31" s="1198"/>
      <c r="EV31" s="1198"/>
      <c r="EW31" s="1198"/>
      <c r="EX31" s="1198"/>
      <c r="EY31" s="1198"/>
      <c r="EZ31" s="1198"/>
      <c r="FA31" s="1198"/>
      <c r="FB31" s="1198"/>
      <c r="FC31" s="1198"/>
      <c r="FD31" s="1198"/>
      <c r="FE31" s="1198"/>
      <c r="FF31" s="1198"/>
      <c r="FG31" s="1198"/>
      <c r="FH31" s="1198"/>
      <c r="FI31" s="1198"/>
      <c r="FJ31" s="1198"/>
      <c r="FK31" s="1198"/>
      <c r="FL31" s="1198"/>
      <c r="FM31" s="1198"/>
      <c r="FN31" s="1198"/>
      <c r="FO31" s="1198"/>
      <c r="FP31" s="1198"/>
      <c r="FQ31" s="1198"/>
      <c r="FR31" s="1198"/>
      <c r="FS31" s="1198"/>
      <c r="FT31" s="1198"/>
      <c r="FU31" s="1198"/>
      <c r="FV31" s="1198"/>
      <c r="FW31" s="1198"/>
      <c r="FX31" s="1198"/>
      <c r="FY31" s="1198"/>
      <c r="FZ31" s="1198"/>
      <c r="GA31" s="1198"/>
      <c r="GB31" s="1198"/>
      <c r="GC31" s="1198"/>
      <c r="GD31" s="1198"/>
      <c r="GE31" s="1198"/>
      <c r="GF31" s="1198"/>
      <c r="GG31" s="1198"/>
      <c r="GH31" s="1198"/>
      <c r="GI31" s="1198"/>
      <c r="GJ31" s="1198"/>
      <c r="GK31" s="1198"/>
      <c r="GL31" s="1198"/>
      <c r="GM31" s="1198"/>
      <c r="GN31" s="1198"/>
      <c r="GO31" s="1198"/>
      <c r="GP31" s="1198"/>
      <c r="GQ31" s="1198"/>
      <c r="GR31" s="1198"/>
      <c r="GS31" s="1198"/>
      <c r="GT31" s="1198"/>
      <c r="GU31" s="1198"/>
      <c r="GV31" s="1198"/>
      <c r="GW31" s="1198"/>
      <c r="GX31" s="1198"/>
      <c r="GY31" s="1198"/>
      <c r="GZ31" s="1198"/>
      <c r="HA31" s="1198"/>
      <c r="HB31" s="1198"/>
      <c r="HC31" s="1198"/>
      <c r="HD31" s="1198"/>
      <c r="HE31" s="1198"/>
      <c r="HF31" s="1198"/>
      <c r="HG31" s="1198"/>
      <c r="HH31" s="1198"/>
      <c r="HI31" s="1198"/>
      <c r="HJ31" s="1198"/>
      <c r="HK31" s="1198"/>
      <c r="HL31" s="1198"/>
      <c r="HM31" s="1198"/>
      <c r="HN31" s="1198"/>
      <c r="HO31" s="1198"/>
      <c r="HP31" s="1198"/>
      <c r="HQ31" s="1198"/>
      <c r="HR31" s="1198"/>
      <c r="HS31" s="1198"/>
      <c r="HT31" s="1198"/>
      <c r="HU31" s="1198"/>
      <c r="HV31" s="1198"/>
      <c r="HW31" s="1198"/>
      <c r="HX31" s="1198"/>
      <c r="HY31" s="1198"/>
      <c r="HZ31" s="1198"/>
      <c r="IA31" s="1198"/>
      <c r="IB31" s="1198"/>
      <c r="IC31" s="1198"/>
      <c r="ID31" s="1198"/>
      <c r="IE31" s="1198"/>
      <c r="IF31" s="1198"/>
      <c r="IG31" s="1198"/>
      <c r="IH31" s="1198"/>
      <c r="II31" s="1198"/>
      <c r="IJ31" s="1198"/>
      <c r="IK31" s="1198"/>
      <c r="IL31" s="1198"/>
      <c r="IM31" s="1198"/>
      <c r="IN31" s="1198"/>
      <c r="IO31" s="1198"/>
      <c r="IP31" s="1198"/>
      <c r="IQ31" s="1198"/>
      <c r="IR31" s="1198"/>
      <c r="IS31" s="1198"/>
      <c r="IT31" s="1198"/>
      <c r="IU31" s="1198"/>
      <c r="IV31" s="1198"/>
      <c r="IW31" s="1198"/>
      <c r="IX31" s="1198"/>
      <c r="IY31" s="1198"/>
      <c r="IZ31" s="1198"/>
      <c r="JA31" s="1198"/>
      <c r="JB31" s="1198"/>
      <c r="JC31" s="1198"/>
      <c r="JD31" s="1198"/>
      <c r="JE31" s="1198"/>
      <c r="JF31" s="1198"/>
      <c r="JG31" s="1198"/>
      <c r="JH31" s="1198"/>
      <c r="JI31" s="1198"/>
      <c r="JJ31" s="1198"/>
      <c r="JK31" s="1198"/>
      <c r="JL31" s="1198"/>
      <c r="JM31" s="1198"/>
      <c r="JN31" s="1198"/>
      <c r="JO31" s="1198"/>
      <c r="JP31" s="1198"/>
      <c r="JQ31" s="1198"/>
      <c r="JR31" s="1198"/>
      <c r="JS31" s="1198"/>
      <c r="JT31" s="1198"/>
      <c r="JU31" s="1198"/>
      <c r="JV31" s="1198"/>
      <c r="JW31" s="1198"/>
      <c r="JX31" s="1198"/>
      <c r="JY31" s="1198"/>
      <c r="JZ31" s="1198"/>
      <c r="KA31" s="1198"/>
      <c r="KB31" s="1198"/>
      <c r="KC31" s="1198"/>
      <c r="KD31" s="1198"/>
      <c r="KE31" s="1198"/>
      <c r="KF31" s="1198"/>
      <c r="KG31" s="1198"/>
      <c r="KH31" s="1198"/>
      <c r="KI31" s="1198"/>
      <c r="KJ31" s="1198"/>
      <c r="KK31" s="1198"/>
      <c r="KL31" s="1198"/>
      <c r="KM31" s="1198"/>
      <c r="KN31" s="1198"/>
      <c r="KO31" s="1198"/>
      <c r="KP31" s="1198"/>
      <c r="KQ31" s="1198"/>
      <c r="KR31" s="1198"/>
      <c r="KS31" s="1198"/>
      <c r="KT31" s="1198"/>
      <c r="KU31" s="1198"/>
      <c r="KV31" s="1198"/>
      <c r="KW31" s="1198"/>
      <c r="KX31" s="1198"/>
      <c r="KY31" s="1198"/>
      <c r="KZ31" s="1198"/>
      <c r="LA31" s="1198"/>
      <c r="LB31" s="1198"/>
      <c r="LC31" s="1198"/>
      <c r="LD31" s="1198"/>
      <c r="LE31" s="1198"/>
      <c r="LF31" s="1198"/>
      <c r="LG31" s="1198"/>
      <c r="LH31" s="1198"/>
      <c r="LI31" s="1198"/>
      <c r="LJ31" s="1198"/>
      <c r="LK31" s="1198"/>
      <c r="LL31" s="1198"/>
    </row>
    <row r="32" s="1017" customFormat="1" ht="22" customHeight="1" spans="1:324">
      <c r="A32" s="1057"/>
      <c r="B32" s="1053"/>
      <c r="C32" s="1053"/>
      <c r="D32" s="1055"/>
      <c r="E32" s="1053"/>
      <c r="F32" s="1053"/>
      <c r="G32" s="1056"/>
      <c r="H32" s="1055"/>
      <c r="I32" s="1053"/>
      <c r="J32" s="1055"/>
      <c r="K32" s="1055"/>
      <c r="L32" s="1055"/>
      <c r="M32" s="1055"/>
      <c r="N32" s="1055"/>
      <c r="O32" s="1055"/>
      <c r="P32" s="1075"/>
      <c r="Q32" s="1103"/>
      <c r="R32" s="1108"/>
      <c r="S32" s="1108"/>
      <c r="T32" s="1105"/>
      <c r="U32" s="1109"/>
      <c r="V32" s="1105"/>
      <c r="W32" s="1107"/>
      <c r="X32" s="1107"/>
      <c r="Y32" s="1133"/>
      <c r="Z32" s="1055"/>
      <c r="AA32" s="1055"/>
      <c r="AB32" s="1137"/>
      <c r="AC32" s="1056"/>
      <c r="AD32" s="1056"/>
      <c r="AE32" s="1056"/>
      <c r="AF32" s="1056"/>
      <c r="AG32" s="1156"/>
      <c r="AH32" s="1156"/>
      <c r="AI32" s="1156"/>
      <c r="AJ32" s="1156"/>
      <c r="AK32" s="1157" t="s">
        <v>3564</v>
      </c>
      <c r="AL32" s="1158">
        <f>SUMIF(AE5:AE30,#REF!,AF5:AF30)</f>
        <v>0</v>
      </c>
      <c r="AM32" s="1158"/>
      <c r="AN32" s="1158"/>
      <c r="AO32" s="1186">
        <f>AL32/6</f>
        <v>0</v>
      </c>
      <c r="AP32" s="1186">
        <f>AL32/6</f>
        <v>0</v>
      </c>
      <c r="AQ32" s="1186">
        <f>AL32/6</f>
        <v>0</v>
      </c>
      <c r="AR32" s="1186">
        <f>AL32/6</f>
        <v>0</v>
      </c>
      <c r="AS32" s="1186">
        <f>AL32/6</f>
        <v>0</v>
      </c>
      <c r="AT32" s="1187"/>
      <c r="AU32" s="1187"/>
      <c r="AV32" s="1187"/>
      <c r="AW32" s="1187"/>
      <c r="AX32" s="1198"/>
      <c r="AY32" s="1198"/>
      <c r="AZ32" s="1198"/>
      <c r="BA32" s="1198"/>
      <c r="BB32" s="1198"/>
      <c r="BC32" s="1198"/>
      <c r="BD32" s="1198"/>
      <c r="BE32" s="1198"/>
      <c r="BF32" s="1198"/>
      <c r="BG32" s="1198"/>
      <c r="BH32" s="1198"/>
      <c r="BI32" s="1198"/>
      <c r="BJ32" s="1198"/>
      <c r="BK32" s="1198"/>
      <c r="BL32" s="1198"/>
      <c r="BM32" s="1198"/>
      <c r="BN32" s="1198"/>
      <c r="BO32" s="1198"/>
      <c r="BP32" s="1198"/>
      <c r="BQ32" s="1198"/>
      <c r="BR32" s="1198"/>
      <c r="BS32" s="1198"/>
      <c r="BT32" s="1198"/>
      <c r="BU32" s="1198"/>
      <c r="BV32" s="1198"/>
      <c r="BW32" s="1198"/>
      <c r="BX32" s="1198"/>
      <c r="BY32" s="1198"/>
      <c r="BZ32" s="1198"/>
      <c r="CA32" s="1198"/>
      <c r="CB32" s="1198"/>
      <c r="CC32" s="1198"/>
      <c r="CD32" s="1198"/>
      <c r="CE32" s="1198"/>
      <c r="CF32" s="1198"/>
      <c r="CG32" s="1198"/>
      <c r="CH32" s="1198"/>
      <c r="CI32" s="1198"/>
      <c r="CJ32" s="1198"/>
      <c r="CK32" s="1198"/>
      <c r="CL32" s="1198"/>
      <c r="CM32" s="1198"/>
      <c r="CN32" s="1198"/>
      <c r="CO32" s="1198"/>
      <c r="CP32" s="1198"/>
      <c r="CQ32" s="1198"/>
      <c r="CR32" s="1198"/>
      <c r="CS32" s="1198"/>
      <c r="CT32" s="1198"/>
      <c r="CU32" s="1198"/>
      <c r="CV32" s="1198"/>
      <c r="CW32" s="1198"/>
      <c r="CX32" s="1198"/>
      <c r="CY32" s="1198"/>
      <c r="CZ32" s="1198"/>
      <c r="DA32" s="1198"/>
      <c r="DB32" s="1198"/>
      <c r="DC32" s="1198"/>
      <c r="DD32" s="1198"/>
      <c r="DE32" s="1198"/>
      <c r="DF32" s="1198"/>
      <c r="DG32" s="1198"/>
      <c r="DH32" s="1198"/>
      <c r="DI32" s="1198"/>
      <c r="DJ32" s="1198"/>
      <c r="DK32" s="1198"/>
      <c r="DL32" s="1198"/>
      <c r="DM32" s="1198"/>
      <c r="DN32" s="1198"/>
      <c r="DO32" s="1198"/>
      <c r="DP32" s="1198"/>
      <c r="DQ32" s="1198"/>
      <c r="DR32" s="1198"/>
      <c r="DS32" s="1198"/>
      <c r="DT32" s="1198"/>
      <c r="DU32" s="1198"/>
      <c r="DV32" s="1198"/>
      <c r="DW32" s="1198"/>
      <c r="DX32" s="1198"/>
      <c r="DY32" s="1198"/>
      <c r="DZ32" s="1198"/>
      <c r="EA32" s="1198"/>
      <c r="EB32" s="1198"/>
      <c r="EC32" s="1198"/>
      <c r="ED32" s="1198"/>
      <c r="EE32" s="1198"/>
      <c r="EF32" s="1198"/>
      <c r="EG32" s="1198"/>
      <c r="EH32" s="1198"/>
      <c r="EI32" s="1198"/>
      <c r="EJ32" s="1198"/>
      <c r="EK32" s="1198"/>
      <c r="EL32" s="1198"/>
      <c r="EM32" s="1198"/>
      <c r="EN32" s="1198"/>
      <c r="EO32" s="1198"/>
      <c r="EP32" s="1198"/>
      <c r="EQ32" s="1198"/>
      <c r="ER32" s="1198"/>
      <c r="ES32" s="1198"/>
      <c r="ET32" s="1198"/>
      <c r="EU32" s="1198"/>
      <c r="EV32" s="1198"/>
      <c r="EW32" s="1198"/>
      <c r="EX32" s="1198"/>
      <c r="EY32" s="1198"/>
      <c r="EZ32" s="1198"/>
      <c r="FA32" s="1198"/>
      <c r="FB32" s="1198"/>
      <c r="FC32" s="1198"/>
      <c r="FD32" s="1198"/>
      <c r="FE32" s="1198"/>
      <c r="FF32" s="1198"/>
      <c r="FG32" s="1198"/>
      <c r="FH32" s="1198"/>
      <c r="FI32" s="1198"/>
      <c r="FJ32" s="1198"/>
      <c r="FK32" s="1198"/>
      <c r="FL32" s="1198"/>
      <c r="FM32" s="1198"/>
      <c r="FN32" s="1198"/>
      <c r="FO32" s="1198"/>
      <c r="FP32" s="1198"/>
      <c r="FQ32" s="1198"/>
      <c r="FR32" s="1198"/>
      <c r="FS32" s="1198"/>
      <c r="FT32" s="1198"/>
      <c r="FU32" s="1198"/>
      <c r="FV32" s="1198"/>
      <c r="FW32" s="1198"/>
      <c r="FX32" s="1198"/>
      <c r="FY32" s="1198"/>
      <c r="FZ32" s="1198"/>
      <c r="GA32" s="1198"/>
      <c r="GB32" s="1198"/>
      <c r="GC32" s="1198"/>
      <c r="GD32" s="1198"/>
      <c r="GE32" s="1198"/>
      <c r="GF32" s="1198"/>
      <c r="GG32" s="1198"/>
      <c r="GH32" s="1198"/>
      <c r="GI32" s="1198"/>
      <c r="GJ32" s="1198"/>
      <c r="GK32" s="1198"/>
      <c r="GL32" s="1198"/>
      <c r="GM32" s="1198"/>
      <c r="GN32" s="1198"/>
      <c r="GO32" s="1198"/>
      <c r="GP32" s="1198"/>
      <c r="GQ32" s="1198"/>
      <c r="GR32" s="1198"/>
      <c r="GS32" s="1198"/>
      <c r="GT32" s="1198"/>
      <c r="GU32" s="1198"/>
      <c r="GV32" s="1198"/>
      <c r="GW32" s="1198"/>
      <c r="GX32" s="1198"/>
      <c r="GY32" s="1198"/>
      <c r="GZ32" s="1198"/>
      <c r="HA32" s="1198"/>
      <c r="HB32" s="1198"/>
      <c r="HC32" s="1198"/>
      <c r="HD32" s="1198"/>
      <c r="HE32" s="1198"/>
      <c r="HF32" s="1198"/>
      <c r="HG32" s="1198"/>
      <c r="HH32" s="1198"/>
      <c r="HI32" s="1198"/>
      <c r="HJ32" s="1198"/>
      <c r="HK32" s="1198"/>
      <c r="HL32" s="1198"/>
      <c r="HM32" s="1198"/>
      <c r="HN32" s="1198"/>
      <c r="HO32" s="1198"/>
      <c r="HP32" s="1198"/>
      <c r="HQ32" s="1198"/>
      <c r="HR32" s="1198"/>
      <c r="HS32" s="1198"/>
      <c r="HT32" s="1198"/>
      <c r="HU32" s="1198"/>
      <c r="HV32" s="1198"/>
      <c r="HW32" s="1198"/>
      <c r="HX32" s="1198"/>
      <c r="HY32" s="1198"/>
      <c r="HZ32" s="1198"/>
      <c r="IA32" s="1198"/>
      <c r="IB32" s="1198"/>
      <c r="IC32" s="1198"/>
      <c r="ID32" s="1198"/>
      <c r="IE32" s="1198"/>
      <c r="IF32" s="1198"/>
      <c r="IG32" s="1198"/>
      <c r="IH32" s="1198"/>
      <c r="II32" s="1198"/>
      <c r="IJ32" s="1198"/>
      <c r="IK32" s="1198"/>
      <c r="IL32" s="1198"/>
      <c r="IM32" s="1198"/>
      <c r="IN32" s="1198"/>
      <c r="IO32" s="1198"/>
      <c r="IP32" s="1198"/>
      <c r="IQ32" s="1198"/>
      <c r="IR32" s="1198"/>
      <c r="IS32" s="1198"/>
      <c r="IT32" s="1198"/>
      <c r="IU32" s="1198"/>
      <c r="IV32" s="1198"/>
      <c r="IW32" s="1198"/>
      <c r="IX32" s="1198"/>
      <c r="IY32" s="1198"/>
      <c r="IZ32" s="1198"/>
      <c r="JA32" s="1198"/>
      <c r="JB32" s="1198"/>
      <c r="JC32" s="1198"/>
      <c r="JD32" s="1198"/>
      <c r="JE32" s="1198"/>
      <c r="JF32" s="1198"/>
      <c r="JG32" s="1198"/>
      <c r="JH32" s="1198"/>
      <c r="JI32" s="1198"/>
      <c r="JJ32" s="1198"/>
      <c r="JK32" s="1198"/>
      <c r="JL32" s="1198"/>
      <c r="JM32" s="1198"/>
      <c r="JN32" s="1198"/>
      <c r="JO32" s="1198"/>
      <c r="JP32" s="1198"/>
      <c r="JQ32" s="1198"/>
      <c r="JR32" s="1198"/>
      <c r="JS32" s="1198"/>
      <c r="JT32" s="1198"/>
      <c r="JU32" s="1198"/>
      <c r="JV32" s="1198"/>
      <c r="JW32" s="1198"/>
      <c r="JX32" s="1198"/>
      <c r="JY32" s="1198"/>
      <c r="JZ32" s="1198"/>
      <c r="KA32" s="1198"/>
      <c r="KB32" s="1198"/>
      <c r="KC32" s="1198"/>
      <c r="KD32" s="1198"/>
      <c r="KE32" s="1198"/>
      <c r="KF32" s="1198"/>
      <c r="KG32" s="1198"/>
      <c r="KH32" s="1198"/>
      <c r="KI32" s="1198"/>
      <c r="KJ32" s="1198"/>
      <c r="KK32" s="1198"/>
      <c r="KL32" s="1198"/>
      <c r="KM32" s="1198"/>
      <c r="KN32" s="1198"/>
      <c r="KO32" s="1198"/>
      <c r="KP32" s="1198"/>
      <c r="KQ32" s="1198"/>
      <c r="KR32" s="1198"/>
      <c r="KS32" s="1198"/>
      <c r="KT32" s="1198"/>
      <c r="KU32" s="1198"/>
      <c r="KV32" s="1198"/>
      <c r="KW32" s="1198"/>
      <c r="KX32" s="1198"/>
      <c r="KY32" s="1198"/>
      <c r="KZ32" s="1198"/>
      <c r="LA32" s="1198"/>
      <c r="LB32" s="1198"/>
      <c r="LC32" s="1198"/>
      <c r="LD32" s="1198"/>
      <c r="LE32" s="1198"/>
      <c r="LF32" s="1198"/>
      <c r="LG32" s="1198"/>
      <c r="LH32" s="1198"/>
      <c r="LI32" s="1198"/>
      <c r="LJ32" s="1198"/>
      <c r="LK32" s="1198"/>
      <c r="LL32" s="1198"/>
    </row>
    <row r="33" s="1017" customFormat="1" ht="22" customHeight="1" spans="1:324">
      <c r="A33" s="1057"/>
      <c r="B33" s="1053"/>
      <c r="C33" s="1053"/>
      <c r="D33" s="1055"/>
      <c r="E33" s="1053"/>
      <c r="F33" s="1053"/>
      <c r="G33" s="1056"/>
      <c r="H33" s="1055"/>
      <c r="I33" s="1053"/>
      <c r="J33" s="1055"/>
      <c r="K33" s="1055"/>
      <c r="L33" s="1055"/>
      <c r="M33" s="1055"/>
      <c r="N33" s="1055"/>
      <c r="O33" s="1055"/>
      <c r="P33" s="1075"/>
      <c r="Q33" s="1103"/>
      <c r="R33" s="1108"/>
      <c r="S33" s="1108"/>
      <c r="T33" s="1105"/>
      <c r="U33" s="1109"/>
      <c r="V33" s="1105"/>
      <c r="W33" s="1107"/>
      <c r="X33" s="1107"/>
      <c r="Y33" s="1133"/>
      <c r="Z33" s="1055"/>
      <c r="AA33" s="1055"/>
      <c r="AB33" s="1137"/>
      <c r="AC33" s="1056"/>
      <c r="AD33" s="1056"/>
      <c r="AE33" s="1056"/>
      <c r="AF33" s="1056"/>
      <c r="AG33" s="1053"/>
      <c r="AH33" s="1053"/>
      <c r="AI33" s="1053"/>
      <c r="AJ33" s="1053"/>
      <c r="AK33" s="1157" t="s">
        <v>3565</v>
      </c>
      <c r="AL33" s="1158">
        <f>SUM(AO33:AS33)</f>
        <v>0</v>
      </c>
      <c r="AM33" s="1158"/>
      <c r="AN33" s="1158"/>
      <c r="AO33" s="1158">
        <f>SUMIF(AE5:AE30,#REF!,AF5:AF30)</f>
        <v>0</v>
      </c>
      <c r="AP33" s="1158">
        <f>SUMIF(AE5:AE30,#REF!,AF5:AF30)</f>
        <v>0</v>
      </c>
      <c r="AQ33" s="1158">
        <f>SUMIF(AE5:AE30,#REF!,AF5:AF30)</f>
        <v>0</v>
      </c>
      <c r="AR33" s="1158">
        <f>SUMIF(AE5:AE30,#REF!,AF5:AF30)</f>
        <v>0</v>
      </c>
      <c r="AS33" s="1158">
        <f>SUMIF(AE5:AE30,#REF!,AF5:AF30)</f>
        <v>0</v>
      </c>
      <c r="AT33" s="1159"/>
      <c r="AU33" s="1159"/>
      <c r="AV33" s="1159"/>
      <c r="AW33" s="1159"/>
      <c r="AX33" s="1199"/>
      <c r="AY33" s="1199"/>
      <c r="AZ33" s="1198"/>
      <c r="BA33" s="1198"/>
      <c r="BB33" s="1198"/>
      <c r="BC33" s="1198"/>
      <c r="BD33" s="1198"/>
      <c r="BE33" s="1198"/>
      <c r="BF33" s="1198"/>
      <c r="BG33" s="1198"/>
      <c r="BH33" s="1198"/>
      <c r="BI33" s="1198"/>
      <c r="BJ33" s="1198"/>
      <c r="BK33" s="1198"/>
      <c r="BL33" s="1198"/>
      <c r="BM33" s="1198"/>
      <c r="BN33" s="1198"/>
      <c r="BO33" s="1198"/>
      <c r="BP33" s="1198"/>
      <c r="BQ33" s="1198"/>
      <c r="BR33" s="1198"/>
      <c r="BS33" s="1198"/>
      <c r="BT33" s="1198"/>
      <c r="BU33" s="1198"/>
      <c r="BV33" s="1198"/>
      <c r="BW33" s="1198"/>
      <c r="BX33" s="1198"/>
      <c r="BY33" s="1198"/>
      <c r="BZ33" s="1198"/>
      <c r="CA33" s="1198"/>
      <c r="CB33" s="1198"/>
      <c r="CC33" s="1198"/>
      <c r="CD33" s="1198"/>
      <c r="CE33" s="1198"/>
      <c r="CF33" s="1198"/>
      <c r="CG33" s="1198"/>
      <c r="CH33" s="1198"/>
      <c r="CI33" s="1198"/>
      <c r="CJ33" s="1198"/>
      <c r="CK33" s="1198"/>
      <c r="CL33" s="1198"/>
      <c r="CM33" s="1198"/>
      <c r="CN33" s="1198"/>
      <c r="CO33" s="1198"/>
      <c r="CP33" s="1198"/>
      <c r="CQ33" s="1198"/>
      <c r="CR33" s="1198"/>
      <c r="CS33" s="1198"/>
      <c r="CT33" s="1198"/>
      <c r="CU33" s="1198"/>
      <c r="CV33" s="1198"/>
      <c r="CW33" s="1198"/>
      <c r="CX33" s="1198"/>
      <c r="CY33" s="1198"/>
      <c r="CZ33" s="1198"/>
      <c r="DA33" s="1198"/>
      <c r="DB33" s="1198"/>
      <c r="DC33" s="1198"/>
      <c r="DD33" s="1198"/>
      <c r="DE33" s="1198"/>
      <c r="DF33" s="1198"/>
      <c r="DG33" s="1198"/>
      <c r="DH33" s="1198"/>
      <c r="DI33" s="1198"/>
      <c r="DJ33" s="1198"/>
      <c r="DK33" s="1198"/>
      <c r="DL33" s="1198"/>
      <c r="DM33" s="1198"/>
      <c r="DN33" s="1198"/>
      <c r="DO33" s="1198"/>
      <c r="DP33" s="1198"/>
      <c r="DQ33" s="1198"/>
      <c r="DR33" s="1198"/>
      <c r="DS33" s="1198"/>
      <c r="DT33" s="1198"/>
      <c r="DU33" s="1198"/>
      <c r="DV33" s="1198"/>
      <c r="DW33" s="1198"/>
      <c r="DX33" s="1198"/>
      <c r="DY33" s="1198"/>
      <c r="DZ33" s="1198"/>
      <c r="EA33" s="1198"/>
      <c r="EB33" s="1198"/>
      <c r="EC33" s="1198"/>
      <c r="ED33" s="1198"/>
      <c r="EE33" s="1198"/>
      <c r="EF33" s="1198"/>
      <c r="EG33" s="1198"/>
      <c r="EH33" s="1198"/>
      <c r="EI33" s="1198"/>
      <c r="EJ33" s="1198"/>
      <c r="EK33" s="1198"/>
      <c r="EL33" s="1198"/>
      <c r="EM33" s="1198"/>
      <c r="EN33" s="1198"/>
      <c r="EO33" s="1198"/>
      <c r="EP33" s="1198"/>
      <c r="EQ33" s="1198"/>
      <c r="ER33" s="1198"/>
      <c r="ES33" s="1198"/>
      <c r="ET33" s="1198"/>
      <c r="EU33" s="1198"/>
      <c r="EV33" s="1198"/>
      <c r="EW33" s="1198"/>
      <c r="EX33" s="1198"/>
      <c r="EY33" s="1198"/>
      <c r="EZ33" s="1198"/>
      <c r="FA33" s="1198"/>
      <c r="FB33" s="1198"/>
      <c r="FC33" s="1198"/>
      <c r="FD33" s="1198"/>
      <c r="FE33" s="1198"/>
      <c r="FF33" s="1198"/>
      <c r="FG33" s="1198"/>
      <c r="FH33" s="1198"/>
      <c r="FI33" s="1198"/>
      <c r="FJ33" s="1198"/>
      <c r="FK33" s="1198"/>
      <c r="FL33" s="1198"/>
      <c r="FM33" s="1198"/>
      <c r="FN33" s="1198"/>
      <c r="FO33" s="1198"/>
      <c r="FP33" s="1198"/>
      <c r="FQ33" s="1198"/>
      <c r="FR33" s="1198"/>
      <c r="FS33" s="1198"/>
      <c r="FT33" s="1198"/>
      <c r="FU33" s="1198"/>
      <c r="FV33" s="1198"/>
      <c r="FW33" s="1198"/>
      <c r="FX33" s="1198"/>
      <c r="FY33" s="1198"/>
      <c r="FZ33" s="1198"/>
      <c r="GA33" s="1198"/>
      <c r="GB33" s="1198"/>
      <c r="GC33" s="1198"/>
      <c r="GD33" s="1198"/>
      <c r="GE33" s="1198"/>
      <c r="GF33" s="1198"/>
      <c r="GG33" s="1198"/>
      <c r="GH33" s="1198"/>
      <c r="GI33" s="1198"/>
      <c r="GJ33" s="1198"/>
      <c r="GK33" s="1198"/>
      <c r="GL33" s="1198"/>
      <c r="GM33" s="1198"/>
      <c r="GN33" s="1198"/>
      <c r="GO33" s="1198"/>
      <c r="GP33" s="1198"/>
      <c r="GQ33" s="1198"/>
      <c r="GR33" s="1198"/>
      <c r="GS33" s="1198"/>
      <c r="GT33" s="1198"/>
      <c r="GU33" s="1198"/>
      <c r="GV33" s="1198"/>
      <c r="GW33" s="1198"/>
      <c r="GX33" s="1198"/>
      <c r="GY33" s="1198"/>
      <c r="GZ33" s="1198"/>
      <c r="HA33" s="1198"/>
      <c r="HB33" s="1198"/>
      <c r="HC33" s="1198"/>
      <c r="HD33" s="1198"/>
      <c r="HE33" s="1198"/>
      <c r="HF33" s="1198"/>
      <c r="HG33" s="1198"/>
      <c r="HH33" s="1198"/>
      <c r="HI33" s="1198"/>
      <c r="HJ33" s="1198"/>
      <c r="HK33" s="1198"/>
      <c r="HL33" s="1198"/>
      <c r="HM33" s="1198"/>
      <c r="HN33" s="1198"/>
      <c r="HO33" s="1198"/>
      <c r="HP33" s="1198"/>
      <c r="HQ33" s="1198"/>
      <c r="HR33" s="1198"/>
      <c r="HS33" s="1198"/>
      <c r="HT33" s="1198"/>
      <c r="HU33" s="1198"/>
      <c r="HV33" s="1198"/>
      <c r="HW33" s="1198"/>
      <c r="HX33" s="1198"/>
      <c r="HY33" s="1198"/>
      <c r="HZ33" s="1198"/>
      <c r="IA33" s="1198"/>
      <c r="IB33" s="1198"/>
      <c r="IC33" s="1198"/>
      <c r="ID33" s="1198"/>
      <c r="IE33" s="1198"/>
      <c r="IF33" s="1198"/>
      <c r="IG33" s="1198"/>
      <c r="IH33" s="1198"/>
      <c r="II33" s="1198"/>
      <c r="IJ33" s="1198"/>
      <c r="IK33" s="1198"/>
      <c r="IL33" s="1198"/>
      <c r="IM33" s="1198"/>
      <c r="IN33" s="1198"/>
      <c r="IO33" s="1198"/>
      <c r="IP33" s="1198"/>
      <c r="IQ33" s="1198"/>
      <c r="IR33" s="1198"/>
      <c r="IS33" s="1198"/>
      <c r="IT33" s="1198"/>
      <c r="IU33" s="1198"/>
      <c r="IV33" s="1198"/>
      <c r="IW33" s="1198"/>
      <c r="IX33" s="1198"/>
      <c r="IY33" s="1198"/>
      <c r="IZ33" s="1198"/>
      <c r="JA33" s="1198"/>
      <c r="JB33" s="1198"/>
      <c r="JC33" s="1198"/>
      <c r="JD33" s="1198"/>
      <c r="JE33" s="1198"/>
      <c r="JF33" s="1198"/>
      <c r="JG33" s="1198"/>
      <c r="JH33" s="1198"/>
      <c r="JI33" s="1198"/>
      <c r="JJ33" s="1198"/>
      <c r="JK33" s="1198"/>
      <c r="JL33" s="1198"/>
      <c r="JM33" s="1198"/>
      <c r="JN33" s="1198"/>
      <c r="JO33" s="1198"/>
      <c r="JP33" s="1198"/>
      <c r="JQ33" s="1198"/>
      <c r="JR33" s="1198"/>
      <c r="JS33" s="1198"/>
      <c r="JT33" s="1198"/>
      <c r="JU33" s="1198"/>
      <c r="JV33" s="1198"/>
      <c r="JW33" s="1198"/>
      <c r="JX33" s="1198"/>
      <c r="JY33" s="1198"/>
      <c r="JZ33" s="1198"/>
      <c r="KA33" s="1198"/>
      <c r="KB33" s="1198"/>
      <c r="KC33" s="1198"/>
      <c r="KD33" s="1198"/>
      <c r="KE33" s="1198"/>
      <c r="KF33" s="1198"/>
      <c r="KG33" s="1198"/>
      <c r="KH33" s="1198"/>
      <c r="KI33" s="1198"/>
      <c r="KJ33" s="1198"/>
      <c r="KK33" s="1198"/>
      <c r="KL33" s="1198"/>
      <c r="KM33" s="1198"/>
      <c r="KN33" s="1198"/>
      <c r="KO33" s="1198"/>
      <c r="KP33" s="1198"/>
      <c r="KQ33" s="1198"/>
      <c r="KR33" s="1198"/>
      <c r="KS33" s="1198"/>
      <c r="KT33" s="1198"/>
      <c r="KU33" s="1198"/>
      <c r="KV33" s="1198"/>
      <c r="KW33" s="1198"/>
      <c r="KX33" s="1198"/>
      <c r="KY33" s="1198"/>
      <c r="KZ33" s="1198"/>
      <c r="LA33" s="1198"/>
      <c r="LB33" s="1198"/>
      <c r="LC33" s="1198"/>
      <c r="LD33" s="1198"/>
      <c r="LE33" s="1198"/>
      <c r="LF33" s="1198"/>
      <c r="LG33" s="1198"/>
      <c r="LH33" s="1198"/>
      <c r="LI33" s="1198"/>
      <c r="LJ33" s="1198"/>
      <c r="LK33" s="1198"/>
      <c r="LL33" s="1198"/>
    </row>
    <row r="34" s="1017" customFormat="1" ht="24" customHeight="1" spans="1:324">
      <c r="A34" s="1057"/>
      <c r="B34" s="1053"/>
      <c r="C34" s="1053"/>
      <c r="D34" s="1055"/>
      <c r="E34" s="1053"/>
      <c r="F34" s="1053"/>
      <c r="G34" s="1056"/>
      <c r="H34" s="1055"/>
      <c r="I34" s="1053"/>
      <c r="J34" s="1055"/>
      <c r="K34" s="1055"/>
      <c r="L34" s="1055"/>
      <c r="M34" s="1055"/>
      <c r="N34" s="1055"/>
      <c r="O34" s="1055"/>
      <c r="P34" s="1075"/>
      <c r="Q34" s="1103"/>
      <c r="R34" s="1108"/>
      <c r="S34" s="1108"/>
      <c r="T34" s="1105"/>
      <c r="U34" s="1109"/>
      <c r="V34" s="1105"/>
      <c r="W34" s="1107"/>
      <c r="X34" s="1107"/>
      <c r="Y34" s="1133"/>
      <c r="Z34" s="1055"/>
      <c r="AA34" s="1055"/>
      <c r="AB34" s="1137"/>
      <c r="AC34" s="1056"/>
      <c r="AD34" s="1056"/>
      <c r="AE34" s="1056"/>
      <c r="AF34" s="1056"/>
      <c r="AG34" s="1053"/>
      <c r="AH34" s="1053"/>
      <c r="AI34" s="1053"/>
      <c r="AJ34" s="1053"/>
      <c r="AK34" s="1053" t="s">
        <v>3566</v>
      </c>
      <c r="AL34" s="1159">
        <f t="shared" ref="AL34:AS34" si="16">SUM(AL32:AL33)</f>
        <v>0</v>
      </c>
      <c r="AM34" s="1159"/>
      <c r="AN34" s="1159"/>
      <c r="AO34" s="1159">
        <f t="shared" si="16"/>
        <v>0</v>
      </c>
      <c r="AP34" s="1159">
        <f t="shared" si="16"/>
        <v>0</v>
      </c>
      <c r="AQ34" s="1159">
        <f t="shared" si="16"/>
        <v>0</v>
      </c>
      <c r="AR34" s="1159">
        <f t="shared" si="16"/>
        <v>0</v>
      </c>
      <c r="AS34" s="1159">
        <f t="shared" si="16"/>
        <v>0</v>
      </c>
      <c r="AT34" s="1159"/>
      <c r="AU34" s="1159"/>
      <c r="AV34" s="1159"/>
      <c r="AW34" s="1159"/>
      <c r="AX34" s="1199"/>
      <c r="AY34" s="1199"/>
      <c r="AZ34" s="1198"/>
      <c r="BA34" s="1198"/>
      <c r="BB34" s="1198"/>
      <c r="BC34" s="1198"/>
      <c r="BD34" s="1198"/>
      <c r="BE34" s="1198"/>
      <c r="BF34" s="1198"/>
      <c r="BG34" s="1198"/>
      <c r="BH34" s="1198"/>
      <c r="BI34" s="1198"/>
      <c r="BJ34" s="1198"/>
      <c r="BK34" s="1198"/>
      <c r="BL34" s="1198"/>
      <c r="BM34" s="1198"/>
      <c r="BN34" s="1198"/>
      <c r="BO34" s="1198"/>
      <c r="BP34" s="1198"/>
      <c r="BQ34" s="1198"/>
      <c r="BR34" s="1198"/>
      <c r="BS34" s="1198"/>
      <c r="BT34" s="1198"/>
      <c r="BU34" s="1198"/>
      <c r="BV34" s="1198"/>
      <c r="BW34" s="1198"/>
      <c r="BX34" s="1198"/>
      <c r="BY34" s="1198"/>
      <c r="BZ34" s="1198"/>
      <c r="CA34" s="1198"/>
      <c r="CB34" s="1198"/>
      <c r="CC34" s="1198"/>
      <c r="CD34" s="1198"/>
      <c r="CE34" s="1198"/>
      <c r="CF34" s="1198"/>
      <c r="CG34" s="1198"/>
      <c r="CH34" s="1198"/>
      <c r="CI34" s="1198"/>
      <c r="CJ34" s="1198"/>
      <c r="CK34" s="1198"/>
      <c r="CL34" s="1198"/>
      <c r="CM34" s="1198"/>
      <c r="CN34" s="1198"/>
      <c r="CO34" s="1198"/>
      <c r="CP34" s="1198"/>
      <c r="CQ34" s="1198"/>
      <c r="CR34" s="1198"/>
      <c r="CS34" s="1198"/>
      <c r="CT34" s="1198"/>
      <c r="CU34" s="1198"/>
      <c r="CV34" s="1198"/>
      <c r="CW34" s="1198"/>
      <c r="CX34" s="1198"/>
      <c r="CY34" s="1198"/>
      <c r="CZ34" s="1198"/>
      <c r="DA34" s="1198"/>
      <c r="DB34" s="1198"/>
      <c r="DC34" s="1198"/>
      <c r="DD34" s="1198"/>
      <c r="DE34" s="1198"/>
      <c r="DF34" s="1198"/>
      <c r="DG34" s="1198"/>
      <c r="DH34" s="1198"/>
      <c r="DI34" s="1198"/>
      <c r="DJ34" s="1198"/>
      <c r="DK34" s="1198"/>
      <c r="DL34" s="1198"/>
      <c r="DM34" s="1198"/>
      <c r="DN34" s="1198"/>
      <c r="DO34" s="1198"/>
      <c r="DP34" s="1198"/>
      <c r="DQ34" s="1198"/>
      <c r="DR34" s="1198"/>
      <c r="DS34" s="1198"/>
      <c r="DT34" s="1198"/>
      <c r="DU34" s="1198"/>
      <c r="DV34" s="1198"/>
      <c r="DW34" s="1198"/>
      <c r="DX34" s="1198"/>
      <c r="DY34" s="1198"/>
      <c r="DZ34" s="1198"/>
      <c r="EA34" s="1198"/>
      <c r="EB34" s="1198"/>
      <c r="EC34" s="1198"/>
      <c r="ED34" s="1198"/>
      <c r="EE34" s="1198"/>
      <c r="EF34" s="1198"/>
      <c r="EG34" s="1198"/>
      <c r="EH34" s="1198"/>
      <c r="EI34" s="1198"/>
      <c r="EJ34" s="1198"/>
      <c r="EK34" s="1198"/>
      <c r="EL34" s="1198"/>
      <c r="EM34" s="1198"/>
      <c r="EN34" s="1198"/>
      <c r="EO34" s="1198"/>
      <c r="EP34" s="1198"/>
      <c r="EQ34" s="1198"/>
      <c r="ER34" s="1198"/>
      <c r="ES34" s="1198"/>
      <c r="ET34" s="1198"/>
      <c r="EU34" s="1198"/>
      <c r="EV34" s="1198"/>
      <c r="EW34" s="1198"/>
      <c r="EX34" s="1198"/>
      <c r="EY34" s="1198"/>
      <c r="EZ34" s="1198"/>
      <c r="FA34" s="1198"/>
      <c r="FB34" s="1198"/>
      <c r="FC34" s="1198"/>
      <c r="FD34" s="1198"/>
      <c r="FE34" s="1198"/>
      <c r="FF34" s="1198"/>
      <c r="FG34" s="1198"/>
      <c r="FH34" s="1198"/>
      <c r="FI34" s="1198"/>
      <c r="FJ34" s="1198"/>
      <c r="FK34" s="1198"/>
      <c r="FL34" s="1198"/>
      <c r="FM34" s="1198"/>
      <c r="FN34" s="1198"/>
      <c r="FO34" s="1198"/>
      <c r="FP34" s="1198"/>
      <c r="FQ34" s="1198"/>
      <c r="FR34" s="1198"/>
      <c r="FS34" s="1198"/>
      <c r="FT34" s="1198"/>
      <c r="FU34" s="1198"/>
      <c r="FV34" s="1198"/>
      <c r="FW34" s="1198"/>
      <c r="FX34" s="1198"/>
      <c r="FY34" s="1198"/>
      <c r="FZ34" s="1198"/>
      <c r="GA34" s="1198"/>
      <c r="GB34" s="1198"/>
      <c r="GC34" s="1198"/>
      <c r="GD34" s="1198"/>
      <c r="GE34" s="1198"/>
      <c r="GF34" s="1198"/>
      <c r="GG34" s="1198"/>
      <c r="GH34" s="1198"/>
      <c r="GI34" s="1198"/>
      <c r="GJ34" s="1198"/>
      <c r="GK34" s="1198"/>
      <c r="GL34" s="1198"/>
      <c r="GM34" s="1198"/>
      <c r="GN34" s="1198"/>
      <c r="GO34" s="1198"/>
      <c r="GP34" s="1198"/>
      <c r="GQ34" s="1198"/>
      <c r="GR34" s="1198"/>
      <c r="GS34" s="1198"/>
      <c r="GT34" s="1198"/>
      <c r="GU34" s="1198"/>
      <c r="GV34" s="1198"/>
      <c r="GW34" s="1198"/>
      <c r="GX34" s="1198"/>
      <c r="GY34" s="1198"/>
      <c r="GZ34" s="1198"/>
      <c r="HA34" s="1198"/>
      <c r="HB34" s="1198"/>
      <c r="HC34" s="1198"/>
      <c r="HD34" s="1198"/>
      <c r="HE34" s="1198"/>
      <c r="HF34" s="1198"/>
      <c r="HG34" s="1198"/>
      <c r="HH34" s="1198"/>
      <c r="HI34" s="1198"/>
      <c r="HJ34" s="1198"/>
      <c r="HK34" s="1198"/>
      <c r="HL34" s="1198"/>
      <c r="HM34" s="1198"/>
      <c r="HN34" s="1198"/>
      <c r="HO34" s="1198"/>
      <c r="HP34" s="1198"/>
      <c r="HQ34" s="1198"/>
      <c r="HR34" s="1198"/>
      <c r="HS34" s="1198"/>
      <c r="HT34" s="1198"/>
      <c r="HU34" s="1198"/>
      <c r="HV34" s="1198"/>
      <c r="HW34" s="1198"/>
      <c r="HX34" s="1198"/>
      <c r="HY34" s="1198"/>
      <c r="HZ34" s="1198"/>
      <c r="IA34" s="1198"/>
      <c r="IB34" s="1198"/>
      <c r="IC34" s="1198"/>
      <c r="ID34" s="1198"/>
      <c r="IE34" s="1198"/>
      <c r="IF34" s="1198"/>
      <c r="IG34" s="1198"/>
      <c r="IH34" s="1198"/>
      <c r="II34" s="1198"/>
      <c r="IJ34" s="1198"/>
      <c r="IK34" s="1198"/>
      <c r="IL34" s="1198"/>
      <c r="IM34" s="1198"/>
      <c r="IN34" s="1198"/>
      <c r="IO34" s="1198"/>
      <c r="IP34" s="1198"/>
      <c r="IQ34" s="1198"/>
      <c r="IR34" s="1198"/>
      <c r="IS34" s="1198"/>
      <c r="IT34" s="1198"/>
      <c r="IU34" s="1198"/>
      <c r="IV34" s="1198"/>
      <c r="IW34" s="1198"/>
      <c r="IX34" s="1198"/>
      <c r="IY34" s="1198"/>
      <c r="IZ34" s="1198"/>
      <c r="JA34" s="1198"/>
      <c r="JB34" s="1198"/>
      <c r="JC34" s="1198"/>
      <c r="JD34" s="1198"/>
      <c r="JE34" s="1198"/>
      <c r="JF34" s="1198"/>
      <c r="JG34" s="1198"/>
      <c r="JH34" s="1198"/>
      <c r="JI34" s="1198"/>
      <c r="JJ34" s="1198"/>
      <c r="JK34" s="1198"/>
      <c r="JL34" s="1198"/>
      <c r="JM34" s="1198"/>
      <c r="JN34" s="1198"/>
      <c r="JO34" s="1198"/>
      <c r="JP34" s="1198"/>
      <c r="JQ34" s="1198"/>
      <c r="JR34" s="1198"/>
      <c r="JS34" s="1198"/>
      <c r="JT34" s="1198"/>
      <c r="JU34" s="1198"/>
      <c r="JV34" s="1198"/>
      <c r="JW34" s="1198"/>
      <c r="JX34" s="1198"/>
      <c r="JY34" s="1198"/>
      <c r="JZ34" s="1198"/>
      <c r="KA34" s="1198"/>
      <c r="KB34" s="1198"/>
      <c r="KC34" s="1198"/>
      <c r="KD34" s="1198"/>
      <c r="KE34" s="1198"/>
      <c r="KF34" s="1198"/>
      <c r="KG34" s="1198"/>
      <c r="KH34" s="1198"/>
      <c r="KI34" s="1198"/>
      <c r="KJ34" s="1198"/>
      <c r="KK34" s="1198"/>
      <c r="KL34" s="1198"/>
      <c r="KM34" s="1198"/>
      <c r="KN34" s="1198"/>
      <c r="KO34" s="1198"/>
      <c r="KP34" s="1198"/>
      <c r="KQ34" s="1198"/>
      <c r="KR34" s="1198"/>
      <c r="KS34" s="1198"/>
      <c r="KT34" s="1198"/>
      <c r="KU34" s="1198"/>
      <c r="KV34" s="1198"/>
      <c r="KW34" s="1198"/>
      <c r="KX34" s="1198"/>
      <c r="KY34" s="1198"/>
      <c r="KZ34" s="1198"/>
      <c r="LA34" s="1198"/>
      <c r="LB34" s="1198"/>
      <c r="LC34" s="1198"/>
      <c r="LD34" s="1198"/>
      <c r="LE34" s="1198"/>
      <c r="LF34" s="1198"/>
      <c r="LG34" s="1198"/>
      <c r="LH34" s="1198"/>
      <c r="LI34" s="1198"/>
      <c r="LJ34" s="1198"/>
      <c r="LK34" s="1198"/>
      <c r="LL34" s="1198"/>
    </row>
    <row r="35" s="1017" customFormat="1" ht="22" customHeight="1" spans="1:324">
      <c r="A35" s="1057"/>
      <c r="B35" s="1053"/>
      <c r="C35" s="1054"/>
      <c r="D35" s="1055"/>
      <c r="E35" s="1053"/>
      <c r="F35" s="1053"/>
      <c r="G35" s="1056"/>
      <c r="H35" s="1055"/>
      <c r="I35" s="1053"/>
      <c r="J35" s="1055"/>
      <c r="K35" s="1055"/>
      <c r="L35" s="1055"/>
      <c r="M35" s="1055"/>
      <c r="N35" s="1073"/>
      <c r="O35" s="1073"/>
      <c r="P35" s="1074"/>
      <c r="Q35" s="1110"/>
      <c r="R35" s="1110"/>
      <c r="S35" s="1110"/>
      <c r="T35" s="1105"/>
      <c r="U35" s="1106"/>
      <c r="V35" s="1105"/>
      <c r="W35" s="1107"/>
      <c r="X35" s="1107"/>
      <c r="Y35" s="1138"/>
      <c r="Z35" s="1055"/>
      <c r="AA35" s="1134"/>
      <c r="AB35" s="1137"/>
      <c r="AC35" s="1056"/>
      <c r="AD35" s="1056"/>
      <c r="AE35" s="1056"/>
      <c r="AF35" s="1056"/>
      <c r="AG35" s="1160"/>
      <c r="AH35" s="1160"/>
      <c r="AI35" s="1160"/>
      <c r="AJ35" s="1160"/>
      <c r="AK35" s="1157" t="s">
        <v>1716</v>
      </c>
      <c r="AL35" s="1158">
        <f>SUMIF(AE5:AE30,#REF!,AG5:AG30)</f>
        <v>0</v>
      </c>
      <c r="AM35" s="1158"/>
      <c r="AN35" s="1158"/>
      <c r="AO35" s="1188">
        <f>AL35/3</f>
        <v>0</v>
      </c>
      <c r="AP35" s="1188">
        <f>AL35/3</f>
        <v>0</v>
      </c>
      <c r="AQ35" s="1188">
        <f>AL35/3</f>
        <v>0</v>
      </c>
      <c r="AR35" s="1188"/>
      <c r="AS35" s="1188"/>
      <c r="AT35" s="1159"/>
      <c r="AU35" s="1159"/>
      <c r="AV35" s="1159"/>
      <c r="AW35" s="1159"/>
      <c r="AX35" s="1199"/>
      <c r="AY35" s="1199"/>
      <c r="AZ35" s="1198"/>
      <c r="BA35" s="1198"/>
      <c r="BB35" s="1198"/>
      <c r="BC35" s="1198"/>
      <c r="BD35" s="1198"/>
      <c r="BE35" s="1198"/>
      <c r="BF35" s="1198"/>
      <c r="BG35" s="1198"/>
      <c r="BH35" s="1198"/>
      <c r="BI35" s="1198"/>
      <c r="BJ35" s="1198"/>
      <c r="BK35" s="1198"/>
      <c r="BL35" s="1198"/>
      <c r="BM35" s="1198"/>
      <c r="BN35" s="1198"/>
      <c r="BO35" s="1198"/>
      <c r="BP35" s="1198"/>
      <c r="BQ35" s="1198"/>
      <c r="BR35" s="1198"/>
      <c r="BS35" s="1198"/>
      <c r="BT35" s="1198"/>
      <c r="BU35" s="1198"/>
      <c r="BV35" s="1198"/>
      <c r="BW35" s="1198"/>
      <c r="BX35" s="1198"/>
      <c r="BY35" s="1198"/>
      <c r="BZ35" s="1198"/>
      <c r="CA35" s="1198"/>
      <c r="CB35" s="1198"/>
      <c r="CC35" s="1198"/>
      <c r="CD35" s="1198"/>
      <c r="CE35" s="1198"/>
      <c r="CF35" s="1198"/>
      <c r="CG35" s="1198"/>
      <c r="CH35" s="1198"/>
      <c r="CI35" s="1198"/>
      <c r="CJ35" s="1198"/>
      <c r="CK35" s="1198"/>
      <c r="CL35" s="1198"/>
      <c r="CM35" s="1198"/>
      <c r="CN35" s="1198"/>
      <c r="CO35" s="1198"/>
      <c r="CP35" s="1198"/>
      <c r="CQ35" s="1198"/>
      <c r="CR35" s="1198"/>
      <c r="CS35" s="1198"/>
      <c r="CT35" s="1198"/>
      <c r="CU35" s="1198"/>
      <c r="CV35" s="1198"/>
      <c r="CW35" s="1198"/>
      <c r="CX35" s="1198"/>
      <c r="CY35" s="1198"/>
      <c r="CZ35" s="1198"/>
      <c r="DA35" s="1198"/>
      <c r="DB35" s="1198"/>
      <c r="DC35" s="1198"/>
      <c r="DD35" s="1198"/>
      <c r="DE35" s="1198"/>
      <c r="DF35" s="1198"/>
      <c r="DG35" s="1198"/>
      <c r="DH35" s="1198"/>
      <c r="DI35" s="1198"/>
      <c r="DJ35" s="1198"/>
      <c r="DK35" s="1198"/>
      <c r="DL35" s="1198"/>
      <c r="DM35" s="1198"/>
      <c r="DN35" s="1198"/>
      <c r="DO35" s="1198"/>
      <c r="DP35" s="1198"/>
      <c r="DQ35" s="1198"/>
      <c r="DR35" s="1198"/>
      <c r="DS35" s="1198"/>
      <c r="DT35" s="1198"/>
      <c r="DU35" s="1198"/>
      <c r="DV35" s="1198"/>
      <c r="DW35" s="1198"/>
      <c r="DX35" s="1198"/>
      <c r="DY35" s="1198"/>
      <c r="DZ35" s="1198"/>
      <c r="EA35" s="1198"/>
      <c r="EB35" s="1198"/>
      <c r="EC35" s="1198"/>
      <c r="ED35" s="1198"/>
      <c r="EE35" s="1198"/>
      <c r="EF35" s="1198"/>
      <c r="EG35" s="1198"/>
      <c r="EH35" s="1198"/>
      <c r="EI35" s="1198"/>
      <c r="EJ35" s="1198"/>
      <c r="EK35" s="1198"/>
      <c r="EL35" s="1198"/>
      <c r="EM35" s="1198"/>
      <c r="EN35" s="1198"/>
      <c r="EO35" s="1198"/>
      <c r="EP35" s="1198"/>
      <c r="EQ35" s="1198"/>
      <c r="ER35" s="1198"/>
      <c r="ES35" s="1198"/>
      <c r="ET35" s="1198"/>
      <c r="EU35" s="1198"/>
      <c r="EV35" s="1198"/>
      <c r="EW35" s="1198"/>
      <c r="EX35" s="1198"/>
      <c r="EY35" s="1198"/>
      <c r="EZ35" s="1198"/>
      <c r="FA35" s="1198"/>
      <c r="FB35" s="1198"/>
      <c r="FC35" s="1198"/>
      <c r="FD35" s="1198"/>
      <c r="FE35" s="1198"/>
      <c r="FF35" s="1198"/>
      <c r="FG35" s="1198"/>
      <c r="FH35" s="1198"/>
      <c r="FI35" s="1198"/>
      <c r="FJ35" s="1198"/>
      <c r="FK35" s="1198"/>
      <c r="FL35" s="1198"/>
      <c r="FM35" s="1198"/>
      <c r="FN35" s="1198"/>
      <c r="FO35" s="1198"/>
      <c r="FP35" s="1198"/>
      <c r="FQ35" s="1198"/>
      <c r="FR35" s="1198"/>
      <c r="FS35" s="1198"/>
      <c r="FT35" s="1198"/>
      <c r="FU35" s="1198"/>
      <c r="FV35" s="1198"/>
      <c r="FW35" s="1198"/>
      <c r="FX35" s="1198"/>
      <c r="FY35" s="1198"/>
      <c r="FZ35" s="1198"/>
      <c r="GA35" s="1198"/>
      <c r="GB35" s="1198"/>
      <c r="GC35" s="1198"/>
      <c r="GD35" s="1198"/>
      <c r="GE35" s="1198"/>
      <c r="GF35" s="1198"/>
      <c r="GG35" s="1198"/>
      <c r="GH35" s="1198"/>
      <c r="GI35" s="1198"/>
      <c r="GJ35" s="1198"/>
      <c r="GK35" s="1198"/>
      <c r="GL35" s="1198"/>
      <c r="GM35" s="1198"/>
      <c r="GN35" s="1198"/>
      <c r="GO35" s="1198"/>
      <c r="GP35" s="1198"/>
      <c r="GQ35" s="1198"/>
      <c r="GR35" s="1198"/>
      <c r="GS35" s="1198"/>
      <c r="GT35" s="1198"/>
      <c r="GU35" s="1198"/>
      <c r="GV35" s="1198"/>
      <c r="GW35" s="1198"/>
      <c r="GX35" s="1198"/>
      <c r="GY35" s="1198"/>
      <c r="GZ35" s="1198"/>
      <c r="HA35" s="1198"/>
      <c r="HB35" s="1198"/>
      <c r="HC35" s="1198"/>
      <c r="HD35" s="1198"/>
      <c r="HE35" s="1198"/>
      <c r="HF35" s="1198"/>
      <c r="HG35" s="1198"/>
      <c r="HH35" s="1198"/>
      <c r="HI35" s="1198"/>
      <c r="HJ35" s="1198"/>
      <c r="HK35" s="1198"/>
      <c r="HL35" s="1198"/>
      <c r="HM35" s="1198"/>
      <c r="HN35" s="1198"/>
      <c r="HO35" s="1198"/>
      <c r="HP35" s="1198"/>
      <c r="HQ35" s="1198"/>
      <c r="HR35" s="1198"/>
      <c r="HS35" s="1198"/>
      <c r="HT35" s="1198"/>
      <c r="HU35" s="1198"/>
      <c r="HV35" s="1198"/>
      <c r="HW35" s="1198"/>
      <c r="HX35" s="1198"/>
      <c r="HY35" s="1198"/>
      <c r="HZ35" s="1198"/>
      <c r="IA35" s="1198"/>
      <c r="IB35" s="1198"/>
      <c r="IC35" s="1198"/>
      <c r="ID35" s="1198"/>
      <c r="IE35" s="1198"/>
      <c r="IF35" s="1198"/>
      <c r="IG35" s="1198"/>
      <c r="IH35" s="1198"/>
      <c r="II35" s="1198"/>
      <c r="IJ35" s="1198"/>
      <c r="IK35" s="1198"/>
      <c r="IL35" s="1198"/>
      <c r="IM35" s="1198"/>
      <c r="IN35" s="1198"/>
      <c r="IO35" s="1198"/>
      <c r="IP35" s="1198"/>
      <c r="IQ35" s="1198"/>
      <c r="IR35" s="1198"/>
      <c r="IS35" s="1198"/>
      <c r="IT35" s="1198"/>
      <c r="IU35" s="1198"/>
      <c r="IV35" s="1198"/>
      <c r="IW35" s="1198"/>
      <c r="IX35" s="1198"/>
      <c r="IY35" s="1198"/>
      <c r="IZ35" s="1198"/>
      <c r="JA35" s="1198"/>
      <c r="JB35" s="1198"/>
      <c r="JC35" s="1198"/>
      <c r="JD35" s="1198"/>
      <c r="JE35" s="1198"/>
      <c r="JF35" s="1198"/>
      <c r="JG35" s="1198"/>
      <c r="JH35" s="1198"/>
      <c r="JI35" s="1198"/>
      <c r="JJ35" s="1198"/>
      <c r="JK35" s="1198"/>
      <c r="JL35" s="1198"/>
      <c r="JM35" s="1198"/>
      <c r="JN35" s="1198"/>
      <c r="JO35" s="1198"/>
      <c r="JP35" s="1198"/>
      <c r="JQ35" s="1198"/>
      <c r="JR35" s="1198"/>
      <c r="JS35" s="1198"/>
      <c r="JT35" s="1198"/>
      <c r="JU35" s="1198"/>
      <c r="JV35" s="1198"/>
      <c r="JW35" s="1198"/>
      <c r="JX35" s="1198"/>
      <c r="JY35" s="1198"/>
      <c r="JZ35" s="1198"/>
      <c r="KA35" s="1198"/>
      <c r="KB35" s="1198"/>
      <c r="KC35" s="1198"/>
      <c r="KD35" s="1198"/>
      <c r="KE35" s="1198"/>
      <c r="KF35" s="1198"/>
      <c r="KG35" s="1198"/>
      <c r="KH35" s="1198"/>
      <c r="KI35" s="1198"/>
      <c r="KJ35" s="1198"/>
      <c r="KK35" s="1198"/>
      <c r="KL35" s="1198"/>
      <c r="KM35" s="1198"/>
      <c r="KN35" s="1198"/>
      <c r="KO35" s="1198"/>
      <c r="KP35" s="1198"/>
      <c r="KQ35" s="1198"/>
      <c r="KR35" s="1198"/>
      <c r="KS35" s="1198"/>
      <c r="KT35" s="1198"/>
      <c r="KU35" s="1198"/>
      <c r="KV35" s="1198"/>
      <c r="KW35" s="1198"/>
      <c r="KX35" s="1198"/>
      <c r="KY35" s="1198"/>
      <c r="KZ35" s="1198"/>
      <c r="LA35" s="1198"/>
      <c r="LB35" s="1198"/>
      <c r="LC35" s="1198"/>
      <c r="LD35" s="1198"/>
      <c r="LE35" s="1198"/>
      <c r="LF35" s="1198"/>
      <c r="LG35" s="1198"/>
      <c r="LH35" s="1198"/>
      <c r="LI35" s="1198"/>
      <c r="LJ35" s="1198"/>
      <c r="LK35" s="1198"/>
      <c r="LL35" s="1198"/>
    </row>
    <row r="36" s="1017" customFormat="1" ht="15" spans="1:324">
      <c r="A36" s="1057"/>
      <c r="B36" s="1053"/>
      <c r="C36" s="1053"/>
      <c r="D36" s="1055"/>
      <c r="E36" s="1053"/>
      <c r="F36" s="1053"/>
      <c r="G36" s="1056"/>
      <c r="H36" s="1055"/>
      <c r="I36" s="1053"/>
      <c r="J36" s="1055"/>
      <c r="K36" s="1055"/>
      <c r="L36" s="1055"/>
      <c r="M36" s="1055"/>
      <c r="N36" s="1055"/>
      <c r="O36" s="1055"/>
      <c r="P36" s="1075"/>
      <c r="Q36" s="1103"/>
      <c r="R36" s="1108"/>
      <c r="S36" s="1108"/>
      <c r="T36" s="1105"/>
      <c r="U36" s="1109"/>
      <c r="V36" s="1105"/>
      <c r="W36" s="1107"/>
      <c r="X36" s="1107"/>
      <c r="Y36" s="1133"/>
      <c r="Z36" s="1055"/>
      <c r="AA36" s="1055"/>
      <c r="AB36" s="1137"/>
      <c r="AC36" s="1056"/>
      <c r="AD36" s="1056"/>
      <c r="AE36" s="1056"/>
      <c r="AF36" s="1056"/>
      <c r="AG36" s="1053"/>
      <c r="AH36" s="1053"/>
      <c r="AI36" s="1053"/>
      <c r="AJ36" s="1053"/>
      <c r="AK36" s="1161" t="s">
        <v>3567</v>
      </c>
      <c r="AL36" s="1159">
        <f t="shared" ref="AL36:AS36" si="17">AL34+AL35</f>
        <v>0</v>
      </c>
      <c r="AM36" s="1159"/>
      <c r="AN36" s="1159"/>
      <c r="AO36" s="1159">
        <f t="shared" si="17"/>
        <v>0</v>
      </c>
      <c r="AP36" s="1159">
        <f t="shared" si="17"/>
        <v>0</v>
      </c>
      <c r="AQ36" s="1159">
        <f t="shared" si="17"/>
        <v>0</v>
      </c>
      <c r="AR36" s="1159">
        <f t="shared" si="17"/>
        <v>0</v>
      </c>
      <c r="AS36" s="1159">
        <f t="shared" si="17"/>
        <v>0</v>
      </c>
      <c r="AT36" s="1159"/>
      <c r="AU36" s="1159"/>
      <c r="AV36" s="1159"/>
      <c r="AW36" s="1159"/>
      <c r="AX36" s="1199"/>
      <c r="AY36" s="1199"/>
      <c r="AZ36" s="1198"/>
      <c r="BA36" s="1198"/>
      <c r="BB36" s="1198"/>
      <c r="BC36" s="1198"/>
      <c r="BD36" s="1198"/>
      <c r="BE36" s="1198"/>
      <c r="BF36" s="1198"/>
      <c r="BG36" s="1198"/>
      <c r="BH36" s="1198"/>
      <c r="BI36" s="1198"/>
      <c r="BJ36" s="1198"/>
      <c r="BK36" s="1198"/>
      <c r="BL36" s="1198"/>
      <c r="BM36" s="1198"/>
      <c r="BN36" s="1198"/>
      <c r="BO36" s="1198"/>
      <c r="BP36" s="1198"/>
      <c r="BQ36" s="1198"/>
      <c r="BR36" s="1198"/>
      <c r="BS36" s="1198"/>
      <c r="BT36" s="1198"/>
      <c r="BU36" s="1198"/>
      <c r="BV36" s="1198"/>
      <c r="BW36" s="1198"/>
      <c r="BX36" s="1198"/>
      <c r="BY36" s="1198"/>
      <c r="BZ36" s="1198"/>
      <c r="CA36" s="1198"/>
      <c r="CB36" s="1198"/>
      <c r="CC36" s="1198"/>
      <c r="CD36" s="1198"/>
      <c r="CE36" s="1198"/>
      <c r="CF36" s="1198"/>
      <c r="CG36" s="1198"/>
      <c r="CH36" s="1198"/>
      <c r="CI36" s="1198"/>
      <c r="CJ36" s="1198"/>
      <c r="CK36" s="1198"/>
      <c r="CL36" s="1198"/>
      <c r="CM36" s="1198"/>
      <c r="CN36" s="1198"/>
      <c r="CO36" s="1198"/>
      <c r="CP36" s="1198"/>
      <c r="CQ36" s="1198"/>
      <c r="CR36" s="1198"/>
      <c r="CS36" s="1198"/>
      <c r="CT36" s="1198"/>
      <c r="CU36" s="1198"/>
      <c r="CV36" s="1198"/>
      <c r="CW36" s="1198"/>
      <c r="CX36" s="1198"/>
      <c r="CY36" s="1198"/>
      <c r="CZ36" s="1198"/>
      <c r="DA36" s="1198"/>
      <c r="DB36" s="1198"/>
      <c r="DC36" s="1198"/>
      <c r="DD36" s="1198"/>
      <c r="DE36" s="1198"/>
      <c r="DF36" s="1198"/>
      <c r="DG36" s="1198"/>
      <c r="DH36" s="1198"/>
      <c r="DI36" s="1198"/>
      <c r="DJ36" s="1198"/>
      <c r="DK36" s="1198"/>
      <c r="DL36" s="1198"/>
      <c r="DM36" s="1198"/>
      <c r="DN36" s="1198"/>
      <c r="DO36" s="1198"/>
      <c r="DP36" s="1198"/>
      <c r="DQ36" s="1198"/>
      <c r="DR36" s="1198"/>
      <c r="DS36" s="1198"/>
      <c r="DT36" s="1198"/>
      <c r="DU36" s="1198"/>
      <c r="DV36" s="1198"/>
      <c r="DW36" s="1198"/>
      <c r="DX36" s="1198"/>
      <c r="DY36" s="1198"/>
      <c r="DZ36" s="1198"/>
      <c r="EA36" s="1198"/>
      <c r="EB36" s="1198"/>
      <c r="EC36" s="1198"/>
      <c r="ED36" s="1198"/>
      <c r="EE36" s="1198"/>
      <c r="EF36" s="1198"/>
      <c r="EG36" s="1198"/>
      <c r="EH36" s="1198"/>
      <c r="EI36" s="1198"/>
      <c r="EJ36" s="1198"/>
      <c r="EK36" s="1198"/>
      <c r="EL36" s="1198"/>
      <c r="EM36" s="1198"/>
      <c r="EN36" s="1198"/>
      <c r="EO36" s="1198"/>
      <c r="EP36" s="1198"/>
      <c r="EQ36" s="1198"/>
      <c r="ER36" s="1198"/>
      <c r="ES36" s="1198"/>
      <c r="ET36" s="1198"/>
      <c r="EU36" s="1198"/>
      <c r="EV36" s="1198"/>
      <c r="EW36" s="1198"/>
      <c r="EX36" s="1198"/>
      <c r="EY36" s="1198"/>
      <c r="EZ36" s="1198"/>
      <c r="FA36" s="1198"/>
      <c r="FB36" s="1198"/>
      <c r="FC36" s="1198"/>
      <c r="FD36" s="1198"/>
      <c r="FE36" s="1198"/>
      <c r="FF36" s="1198"/>
      <c r="FG36" s="1198"/>
      <c r="FH36" s="1198"/>
      <c r="FI36" s="1198"/>
      <c r="FJ36" s="1198"/>
      <c r="FK36" s="1198"/>
      <c r="FL36" s="1198"/>
      <c r="FM36" s="1198"/>
      <c r="FN36" s="1198"/>
      <c r="FO36" s="1198"/>
      <c r="FP36" s="1198"/>
      <c r="FQ36" s="1198"/>
      <c r="FR36" s="1198"/>
      <c r="FS36" s="1198"/>
      <c r="FT36" s="1198"/>
      <c r="FU36" s="1198"/>
      <c r="FV36" s="1198"/>
      <c r="FW36" s="1198"/>
      <c r="FX36" s="1198"/>
      <c r="FY36" s="1198"/>
      <c r="FZ36" s="1198"/>
      <c r="GA36" s="1198"/>
      <c r="GB36" s="1198"/>
      <c r="GC36" s="1198"/>
      <c r="GD36" s="1198"/>
      <c r="GE36" s="1198"/>
      <c r="GF36" s="1198"/>
      <c r="GG36" s="1198"/>
      <c r="GH36" s="1198"/>
      <c r="GI36" s="1198"/>
      <c r="GJ36" s="1198"/>
      <c r="GK36" s="1198"/>
      <c r="GL36" s="1198"/>
      <c r="GM36" s="1198"/>
      <c r="GN36" s="1198"/>
      <c r="GO36" s="1198"/>
      <c r="GP36" s="1198"/>
      <c r="GQ36" s="1198"/>
      <c r="GR36" s="1198"/>
      <c r="GS36" s="1198"/>
      <c r="GT36" s="1198"/>
      <c r="GU36" s="1198"/>
      <c r="GV36" s="1198"/>
      <c r="GW36" s="1198"/>
      <c r="GX36" s="1198"/>
      <c r="GY36" s="1198"/>
      <c r="GZ36" s="1198"/>
      <c r="HA36" s="1198"/>
      <c r="HB36" s="1198"/>
      <c r="HC36" s="1198"/>
      <c r="HD36" s="1198"/>
      <c r="HE36" s="1198"/>
      <c r="HF36" s="1198"/>
      <c r="HG36" s="1198"/>
      <c r="HH36" s="1198"/>
      <c r="HI36" s="1198"/>
      <c r="HJ36" s="1198"/>
      <c r="HK36" s="1198"/>
      <c r="HL36" s="1198"/>
      <c r="HM36" s="1198"/>
      <c r="HN36" s="1198"/>
      <c r="HO36" s="1198"/>
      <c r="HP36" s="1198"/>
      <c r="HQ36" s="1198"/>
      <c r="HR36" s="1198"/>
      <c r="HS36" s="1198"/>
      <c r="HT36" s="1198"/>
      <c r="HU36" s="1198"/>
      <c r="HV36" s="1198"/>
      <c r="HW36" s="1198"/>
      <c r="HX36" s="1198"/>
      <c r="HY36" s="1198"/>
      <c r="HZ36" s="1198"/>
      <c r="IA36" s="1198"/>
      <c r="IB36" s="1198"/>
      <c r="IC36" s="1198"/>
      <c r="ID36" s="1198"/>
      <c r="IE36" s="1198"/>
      <c r="IF36" s="1198"/>
      <c r="IG36" s="1198"/>
      <c r="IH36" s="1198"/>
      <c r="II36" s="1198"/>
      <c r="IJ36" s="1198"/>
      <c r="IK36" s="1198"/>
      <c r="IL36" s="1198"/>
      <c r="IM36" s="1198"/>
      <c r="IN36" s="1198"/>
      <c r="IO36" s="1198"/>
      <c r="IP36" s="1198"/>
      <c r="IQ36" s="1198"/>
      <c r="IR36" s="1198"/>
      <c r="IS36" s="1198"/>
      <c r="IT36" s="1198"/>
      <c r="IU36" s="1198"/>
      <c r="IV36" s="1198"/>
      <c r="IW36" s="1198"/>
      <c r="IX36" s="1198"/>
      <c r="IY36" s="1198"/>
      <c r="IZ36" s="1198"/>
      <c r="JA36" s="1198"/>
      <c r="JB36" s="1198"/>
      <c r="JC36" s="1198"/>
      <c r="JD36" s="1198"/>
      <c r="JE36" s="1198"/>
      <c r="JF36" s="1198"/>
      <c r="JG36" s="1198"/>
      <c r="JH36" s="1198"/>
      <c r="JI36" s="1198"/>
      <c r="JJ36" s="1198"/>
      <c r="JK36" s="1198"/>
      <c r="JL36" s="1198"/>
      <c r="JM36" s="1198"/>
      <c r="JN36" s="1198"/>
      <c r="JO36" s="1198"/>
      <c r="JP36" s="1198"/>
      <c r="JQ36" s="1198"/>
      <c r="JR36" s="1198"/>
      <c r="JS36" s="1198"/>
      <c r="JT36" s="1198"/>
      <c r="JU36" s="1198"/>
      <c r="JV36" s="1198"/>
      <c r="JW36" s="1198"/>
      <c r="JX36" s="1198"/>
      <c r="JY36" s="1198"/>
      <c r="JZ36" s="1198"/>
      <c r="KA36" s="1198"/>
      <c r="KB36" s="1198"/>
      <c r="KC36" s="1198"/>
      <c r="KD36" s="1198"/>
      <c r="KE36" s="1198"/>
      <c r="KF36" s="1198"/>
      <c r="KG36" s="1198"/>
      <c r="KH36" s="1198"/>
      <c r="KI36" s="1198"/>
      <c r="KJ36" s="1198"/>
      <c r="KK36" s="1198"/>
      <c r="KL36" s="1198"/>
      <c r="KM36" s="1198"/>
      <c r="KN36" s="1198"/>
      <c r="KO36" s="1198"/>
      <c r="KP36" s="1198"/>
      <c r="KQ36" s="1198"/>
      <c r="KR36" s="1198"/>
      <c r="KS36" s="1198"/>
      <c r="KT36" s="1198"/>
      <c r="KU36" s="1198"/>
      <c r="KV36" s="1198"/>
      <c r="KW36" s="1198"/>
      <c r="KX36" s="1198"/>
      <c r="KY36" s="1198"/>
      <c r="KZ36" s="1198"/>
      <c r="LA36" s="1198"/>
      <c r="LB36" s="1198"/>
      <c r="LC36" s="1198"/>
      <c r="LD36" s="1198"/>
      <c r="LE36" s="1198"/>
      <c r="LF36" s="1198"/>
      <c r="LG36" s="1198"/>
      <c r="LH36" s="1198"/>
      <c r="LI36" s="1198"/>
      <c r="LJ36" s="1198"/>
      <c r="LK36" s="1198"/>
      <c r="LL36" s="1198"/>
    </row>
    <row r="37" s="1224" customFormat="1" ht="29" customHeight="1" spans="1:51">
      <c r="A37" s="1265"/>
      <c r="B37" s="1266"/>
      <c r="C37" s="1266"/>
      <c r="D37" s="1267"/>
      <c r="E37" s="1266"/>
      <c r="F37" s="1266"/>
      <c r="G37" s="1268"/>
      <c r="H37" s="1267"/>
      <c r="I37" s="1266" t="s">
        <v>1691</v>
      </c>
      <c r="J37" s="1267">
        <f>SUM(J5:J10)</f>
        <v>2194</v>
      </c>
      <c r="K37" s="1267"/>
      <c r="L37" s="1267"/>
      <c r="M37" s="1267"/>
      <c r="N37" s="1302"/>
      <c r="O37" s="1302"/>
      <c r="P37" s="1303"/>
      <c r="Q37" s="1348"/>
      <c r="R37" s="1349"/>
      <c r="S37" s="1349"/>
      <c r="T37" s="1350"/>
      <c r="U37" s="1351"/>
      <c r="V37" s="1350"/>
      <c r="W37" s="1352"/>
      <c r="X37" s="1352"/>
      <c r="Y37" s="1396"/>
      <c r="Z37" s="1267"/>
      <c r="AA37" s="1267"/>
      <c r="AB37" s="1397"/>
      <c r="AC37" s="1268"/>
      <c r="AD37" s="1268"/>
      <c r="AE37" s="1268"/>
      <c r="AF37" s="1268"/>
      <c r="AG37" s="1266"/>
      <c r="AH37" s="1266"/>
      <c r="AI37" s="1266"/>
      <c r="AJ37" s="1266"/>
      <c r="AK37" s="1266"/>
      <c r="AL37" s="1266"/>
      <c r="AM37" s="1266">
        <f>SUM(AM5:AM10)</f>
        <v>240</v>
      </c>
      <c r="AN37" s="1266">
        <f>+SUM(AN5:AN10)</f>
        <v>984</v>
      </c>
      <c r="AO37" s="1449">
        <f t="shared" ref="AO37:AT37" si="18">SUM(AO6:AO10)</f>
        <v>261.597222222222</v>
      </c>
      <c r="AP37" s="1449">
        <f t="shared" si="18"/>
        <v>204.097222222222</v>
      </c>
      <c r="AQ37" s="1449">
        <f t="shared" si="18"/>
        <v>204.097222222222</v>
      </c>
      <c r="AR37" s="1449">
        <f t="shared" si="18"/>
        <v>204.097222222222</v>
      </c>
      <c r="AS37" s="1449">
        <f t="shared" si="18"/>
        <v>204.097222222222</v>
      </c>
      <c r="AT37" s="1449">
        <f t="shared" si="18"/>
        <v>204.097222222222</v>
      </c>
      <c r="AU37" s="1449">
        <f>SUM(AU5:AU10)</f>
        <v>58.4166666666667</v>
      </c>
      <c r="AV37" s="1449">
        <f>SUM(AV5:AV10)</f>
        <v>0</v>
      </c>
      <c r="AW37" s="1449">
        <f>+SUM(AW5:AW10)</f>
        <v>0</v>
      </c>
      <c r="AX37" s="1267"/>
      <c r="AY37" s="1267"/>
    </row>
    <row r="38" s="1010" customFormat="1" ht="28" customHeight="1" spans="1:324">
      <c r="A38" s="1018"/>
      <c r="B38" s="1019"/>
      <c r="C38" s="1019"/>
      <c r="D38" s="1011"/>
      <c r="E38" s="1019"/>
      <c r="F38" s="1019"/>
      <c r="G38" s="1020"/>
      <c r="H38" s="1011"/>
      <c r="I38" s="1019"/>
      <c r="J38" s="1011"/>
      <c r="K38" s="1011"/>
      <c r="L38" s="1011"/>
      <c r="M38" s="1011"/>
      <c r="N38" s="1011"/>
      <c r="O38" s="1011"/>
      <c r="P38" s="1021"/>
      <c r="Q38" s="1022"/>
      <c r="R38" s="1023"/>
      <c r="S38" s="1023"/>
      <c r="T38" s="1111"/>
      <c r="U38" s="1025"/>
      <c r="V38" s="1111"/>
      <c r="W38" s="1026"/>
      <c r="X38" s="1026"/>
      <c r="Y38" s="1027"/>
      <c r="Z38" s="1011"/>
      <c r="AA38" s="1011"/>
      <c r="AB38" s="1028"/>
      <c r="AC38" s="1020"/>
      <c r="AD38" s="1020"/>
      <c r="AE38" s="1020"/>
      <c r="AF38" s="1020"/>
      <c r="AG38" s="1019"/>
      <c r="AH38" s="1019"/>
      <c r="AI38" s="1019"/>
      <c r="AJ38" s="1019"/>
      <c r="AK38" s="1019"/>
      <c r="AL38" s="1019"/>
      <c r="AM38" s="1019"/>
      <c r="AN38" s="1019"/>
      <c r="AO38" s="1450">
        <f t="shared" ref="AO38:AU38" si="19">SUM(AO7:AO27)</f>
        <v>46455.2222222222</v>
      </c>
      <c r="AP38" s="1450">
        <f t="shared" si="19"/>
        <v>46455.2222222222</v>
      </c>
      <c r="AQ38" s="1450">
        <f t="shared" si="19"/>
        <v>46455.2222222222</v>
      </c>
      <c r="AR38" s="1450">
        <f t="shared" si="19"/>
        <v>46455.2222222222</v>
      </c>
      <c r="AS38" s="1450">
        <f t="shared" si="19"/>
        <v>46455.2222222222</v>
      </c>
      <c r="AT38" s="1450">
        <f t="shared" si="19"/>
        <v>46455.2222222222</v>
      </c>
      <c r="AU38" s="1450">
        <f t="shared" si="19"/>
        <v>11998.6666666667</v>
      </c>
      <c r="AV38" s="1029"/>
      <c r="AW38" s="1029"/>
      <c r="AX38" s="1030"/>
      <c r="AY38" s="1030"/>
      <c r="AZ38" s="1031"/>
      <c r="BA38" s="1031"/>
      <c r="BB38" s="1031"/>
      <c r="BC38" s="1031"/>
      <c r="BD38" s="1031"/>
      <c r="BE38" s="1031"/>
      <c r="BF38" s="1031"/>
      <c r="BG38" s="1031"/>
      <c r="BH38" s="1031"/>
      <c r="BI38" s="1031"/>
      <c r="BJ38" s="1031"/>
      <c r="BK38" s="1031"/>
      <c r="BL38" s="1031"/>
      <c r="BM38" s="1031"/>
      <c r="BN38" s="1031"/>
      <c r="BO38" s="1031"/>
      <c r="BP38" s="1031"/>
      <c r="BQ38" s="1031"/>
      <c r="BR38" s="1031"/>
      <c r="BS38" s="1031"/>
      <c r="BT38" s="1031"/>
      <c r="BU38" s="1031"/>
      <c r="BV38" s="1031"/>
      <c r="BW38" s="1031"/>
      <c r="BX38" s="1031"/>
      <c r="BY38" s="1031"/>
      <c r="BZ38" s="1031"/>
      <c r="CA38" s="1031"/>
      <c r="CB38" s="1031"/>
      <c r="CC38" s="1031"/>
      <c r="CD38" s="1031"/>
      <c r="CE38" s="1031"/>
      <c r="CF38" s="1031"/>
      <c r="CG38" s="1031"/>
      <c r="CH38" s="1031"/>
      <c r="CI38" s="1031"/>
      <c r="CJ38" s="1031"/>
      <c r="CK38" s="1031"/>
      <c r="CL38" s="1031"/>
      <c r="CM38" s="1031"/>
      <c r="CN38" s="1031"/>
      <c r="CO38" s="1031"/>
      <c r="CP38" s="1031"/>
      <c r="CQ38" s="1031"/>
      <c r="CR38" s="1031"/>
      <c r="CS38" s="1031"/>
      <c r="CT38" s="1031"/>
      <c r="CU38" s="1031"/>
      <c r="CV38" s="1031"/>
      <c r="CW38" s="1031"/>
      <c r="CX38" s="1031"/>
      <c r="CY38" s="1031"/>
      <c r="CZ38" s="1031"/>
      <c r="DA38" s="1031"/>
      <c r="DB38" s="1031"/>
      <c r="DC38" s="1031"/>
      <c r="DD38" s="1031"/>
      <c r="DE38" s="1031"/>
      <c r="DF38" s="1031"/>
      <c r="DG38" s="1031"/>
      <c r="DH38" s="1031"/>
      <c r="DI38" s="1031"/>
      <c r="DJ38" s="1031"/>
      <c r="DK38" s="1031"/>
      <c r="DL38" s="1031"/>
      <c r="DM38" s="1031"/>
      <c r="DN38" s="1031"/>
      <c r="DO38" s="1031"/>
      <c r="DP38" s="1031"/>
      <c r="DQ38" s="1031"/>
      <c r="DR38" s="1031"/>
      <c r="DS38" s="1031"/>
      <c r="DT38" s="1031"/>
      <c r="DU38" s="1031"/>
      <c r="DV38" s="1031"/>
      <c r="DW38" s="1031"/>
      <c r="DX38" s="1031"/>
      <c r="DY38" s="1031"/>
      <c r="DZ38" s="1031"/>
      <c r="EA38" s="1031"/>
      <c r="EB38" s="1031"/>
      <c r="EC38" s="1031"/>
      <c r="ED38" s="1031"/>
      <c r="EE38" s="1031"/>
      <c r="EF38" s="1031"/>
      <c r="EG38" s="1031"/>
      <c r="EH38" s="1031"/>
      <c r="EI38" s="1031"/>
      <c r="EJ38" s="1031"/>
      <c r="EK38" s="1031"/>
      <c r="EL38" s="1031"/>
      <c r="EM38" s="1031"/>
      <c r="EN38" s="1031"/>
      <c r="EO38" s="1031"/>
      <c r="EP38" s="1031"/>
      <c r="EQ38" s="1031"/>
      <c r="ER38" s="1031"/>
      <c r="ES38" s="1031"/>
      <c r="ET38" s="1031"/>
      <c r="EU38" s="1031"/>
      <c r="EV38" s="1031"/>
      <c r="EW38" s="1031"/>
      <c r="EX38" s="1031"/>
      <c r="EY38" s="1031"/>
      <c r="EZ38" s="1031"/>
      <c r="FA38" s="1031"/>
      <c r="FB38" s="1031"/>
      <c r="FC38" s="1031"/>
      <c r="FD38" s="1031"/>
      <c r="FE38" s="1031"/>
      <c r="FF38" s="1031"/>
      <c r="FG38" s="1031"/>
      <c r="FH38" s="1031"/>
      <c r="FI38" s="1031"/>
      <c r="FJ38" s="1031"/>
      <c r="FK38" s="1031"/>
      <c r="FL38" s="1031"/>
      <c r="FM38" s="1031"/>
      <c r="FN38" s="1031"/>
      <c r="FO38" s="1031"/>
      <c r="FP38" s="1031"/>
      <c r="FQ38" s="1031"/>
      <c r="FR38" s="1031"/>
      <c r="FS38" s="1031"/>
      <c r="FT38" s="1031"/>
      <c r="FU38" s="1031"/>
      <c r="FV38" s="1031"/>
      <c r="FW38" s="1031"/>
      <c r="FX38" s="1031"/>
      <c r="FY38" s="1031"/>
      <c r="FZ38" s="1031"/>
      <c r="GA38" s="1031"/>
      <c r="GB38" s="1031"/>
      <c r="GC38" s="1031"/>
      <c r="GD38" s="1031"/>
      <c r="GE38" s="1031"/>
      <c r="GF38" s="1031"/>
      <c r="GG38" s="1031"/>
      <c r="GH38" s="1031"/>
      <c r="GI38" s="1031"/>
      <c r="GJ38" s="1031"/>
      <c r="GK38" s="1031"/>
      <c r="GL38" s="1031"/>
      <c r="GM38" s="1031"/>
      <c r="GN38" s="1031"/>
      <c r="GO38" s="1031"/>
      <c r="GP38" s="1031"/>
      <c r="GQ38" s="1031"/>
      <c r="GR38" s="1031"/>
      <c r="GS38" s="1031"/>
      <c r="GT38" s="1031"/>
      <c r="GU38" s="1031"/>
      <c r="GV38" s="1031"/>
      <c r="GW38" s="1031"/>
      <c r="GX38" s="1031"/>
      <c r="GY38" s="1031"/>
      <c r="GZ38" s="1031"/>
      <c r="HA38" s="1031"/>
      <c r="HB38" s="1031"/>
      <c r="HC38" s="1031"/>
      <c r="HD38" s="1031"/>
      <c r="HE38" s="1031"/>
      <c r="HF38" s="1031"/>
      <c r="HG38" s="1031"/>
      <c r="HH38" s="1031"/>
      <c r="HI38" s="1031"/>
      <c r="HJ38" s="1031"/>
      <c r="HK38" s="1031"/>
      <c r="HL38" s="1031"/>
      <c r="HM38" s="1031"/>
      <c r="HN38" s="1031"/>
      <c r="HO38" s="1031"/>
      <c r="HP38" s="1031"/>
      <c r="HQ38" s="1031"/>
      <c r="HR38" s="1031"/>
      <c r="HS38" s="1031"/>
      <c r="HT38" s="1031"/>
      <c r="HU38" s="1031"/>
      <c r="HV38" s="1031"/>
      <c r="HW38" s="1031"/>
      <c r="HX38" s="1031"/>
      <c r="HY38" s="1031"/>
      <c r="HZ38" s="1031"/>
      <c r="IA38" s="1031"/>
      <c r="IB38" s="1031"/>
      <c r="IC38" s="1031"/>
      <c r="ID38" s="1031"/>
      <c r="IE38" s="1031"/>
      <c r="IF38" s="1031"/>
      <c r="IG38" s="1031"/>
      <c r="IH38" s="1031"/>
      <c r="II38" s="1031"/>
      <c r="IJ38" s="1031"/>
      <c r="IK38" s="1031"/>
      <c r="IL38" s="1031"/>
      <c r="IM38" s="1031"/>
      <c r="IN38" s="1031"/>
      <c r="IO38" s="1031"/>
      <c r="IP38" s="1031"/>
      <c r="IQ38" s="1031"/>
      <c r="IR38" s="1031"/>
      <c r="IS38" s="1031"/>
      <c r="IT38" s="1031"/>
      <c r="IU38" s="1031"/>
      <c r="IV38" s="1031"/>
      <c r="IW38" s="1031"/>
      <c r="IX38" s="1031"/>
      <c r="IY38" s="1031"/>
      <c r="IZ38" s="1031"/>
      <c r="JA38" s="1031"/>
      <c r="JB38" s="1031"/>
      <c r="JC38" s="1031"/>
      <c r="JD38" s="1031"/>
      <c r="JE38" s="1031"/>
      <c r="JF38" s="1031"/>
      <c r="JG38" s="1031"/>
      <c r="JH38" s="1031"/>
      <c r="JI38" s="1031"/>
      <c r="JJ38" s="1031"/>
      <c r="JK38" s="1031"/>
      <c r="JL38" s="1031"/>
      <c r="JM38" s="1031"/>
      <c r="JN38" s="1031"/>
      <c r="JO38" s="1031"/>
      <c r="JP38" s="1031"/>
      <c r="JQ38" s="1031"/>
      <c r="JR38" s="1031"/>
      <c r="JS38" s="1031"/>
      <c r="JT38" s="1031"/>
      <c r="JU38" s="1031"/>
      <c r="JV38" s="1031"/>
      <c r="JW38" s="1031"/>
      <c r="JX38" s="1031"/>
      <c r="JY38" s="1031"/>
      <c r="JZ38" s="1031"/>
      <c r="KA38" s="1031"/>
      <c r="KB38" s="1031"/>
      <c r="KC38" s="1031"/>
      <c r="KD38" s="1031"/>
      <c r="KE38" s="1031"/>
      <c r="KF38" s="1031"/>
      <c r="KG38" s="1031"/>
      <c r="KH38" s="1031"/>
      <c r="KI38" s="1031"/>
      <c r="KJ38" s="1031"/>
      <c r="KK38" s="1031"/>
      <c r="KL38" s="1031"/>
      <c r="KM38" s="1031"/>
      <c r="KN38" s="1031"/>
      <c r="KO38" s="1031"/>
      <c r="KP38" s="1031"/>
      <c r="KQ38" s="1031"/>
      <c r="KR38" s="1031"/>
      <c r="KS38" s="1031"/>
      <c r="KT38" s="1031"/>
      <c r="KU38" s="1031"/>
      <c r="KV38" s="1031"/>
      <c r="KW38" s="1031"/>
      <c r="KX38" s="1031"/>
      <c r="KY38" s="1031"/>
      <c r="KZ38" s="1031"/>
      <c r="LA38" s="1031"/>
      <c r="LB38" s="1031"/>
      <c r="LC38" s="1031"/>
      <c r="LD38" s="1031"/>
      <c r="LE38" s="1031"/>
      <c r="LF38" s="1031"/>
      <c r="LG38" s="1031"/>
      <c r="LH38" s="1031"/>
      <c r="LI38" s="1031"/>
      <c r="LJ38" s="1031"/>
      <c r="LK38" s="1031"/>
      <c r="LL38" s="1031"/>
    </row>
    <row r="39" spans="6:22">
      <c r="F39" s="1058"/>
      <c r="T39" s="1111"/>
      <c r="V39" s="1111"/>
    </row>
    <row r="40" spans="20:22">
      <c r="T40" s="1111"/>
      <c r="V40" s="1111"/>
    </row>
    <row r="41" spans="20:22">
      <c r="T41" s="1111"/>
      <c r="V41" s="1111"/>
    </row>
    <row r="42" ht="26.25" customHeight="1" spans="3:40">
      <c r="C42" s="1059"/>
      <c r="N42" s="1077"/>
      <c r="O42" s="1077"/>
      <c r="P42" s="1078"/>
      <c r="R42" s="1112"/>
      <c r="S42" s="1112"/>
      <c r="T42" s="1111"/>
      <c r="U42" s="1113"/>
      <c r="V42" s="1111"/>
      <c r="AA42" s="1140"/>
      <c r="AG42" s="1059"/>
      <c r="AH42" s="1059"/>
      <c r="AI42" s="1059"/>
      <c r="AJ42" s="1059"/>
      <c r="AK42" s="1059"/>
      <c r="AL42" s="1059"/>
      <c r="AM42" s="1059"/>
      <c r="AN42" s="1059"/>
    </row>
    <row r="43" ht="26.25" customHeight="1" spans="3:40">
      <c r="C43" s="1059"/>
      <c r="N43" s="1077"/>
      <c r="O43" s="1077"/>
      <c r="P43" s="1078"/>
      <c r="R43" s="1112"/>
      <c r="S43" s="1112"/>
      <c r="T43" s="1111"/>
      <c r="U43" s="1113"/>
      <c r="V43" s="1111"/>
      <c r="AA43" s="1140"/>
      <c r="AG43" s="1059"/>
      <c r="AH43" s="1059"/>
      <c r="AI43" s="1059"/>
      <c r="AJ43" s="1059"/>
      <c r="AK43" s="1059"/>
      <c r="AL43" s="1059"/>
      <c r="AM43" s="1059"/>
      <c r="AN43" s="1059"/>
    </row>
    <row r="44" spans="18:22">
      <c r="R44" s="1112"/>
      <c r="S44" s="1112"/>
      <c r="T44" s="1111"/>
      <c r="V44" s="1111"/>
    </row>
    <row r="45" spans="18:22">
      <c r="R45" s="1112"/>
      <c r="S45" s="1112"/>
      <c r="T45" s="1111"/>
      <c r="V45" s="1111"/>
    </row>
    <row r="46" spans="18:22">
      <c r="R46" s="1112"/>
      <c r="S46" s="1112"/>
      <c r="T46" s="1111"/>
      <c r="V46" s="1111"/>
    </row>
    <row r="47" spans="18:22">
      <c r="R47" s="1112"/>
      <c r="S47" s="1112"/>
      <c r="T47" s="1111"/>
      <c r="V47" s="1111"/>
    </row>
    <row r="48" spans="18:22">
      <c r="R48" s="1112"/>
      <c r="S48" s="1112"/>
      <c r="T48" s="1111"/>
      <c r="V48" s="1111"/>
    </row>
    <row r="49" spans="18:22">
      <c r="R49" s="1112"/>
      <c r="S49" s="1112"/>
      <c r="T49" s="1111"/>
      <c r="V49" s="1111"/>
    </row>
    <row r="50" spans="18:22">
      <c r="R50" s="1112"/>
      <c r="S50" s="1112"/>
      <c r="T50" s="1111"/>
      <c r="V50" s="1111"/>
    </row>
    <row r="51" spans="18:22">
      <c r="R51" s="1112"/>
      <c r="S51" s="1112"/>
      <c r="T51" s="1111"/>
      <c r="V51" s="1111"/>
    </row>
    <row r="52" spans="18:22">
      <c r="R52" s="1112"/>
      <c r="S52" s="1112"/>
      <c r="T52" s="1111"/>
      <c r="V52" s="1111"/>
    </row>
    <row r="53" spans="18:22">
      <c r="R53" s="1112"/>
      <c r="S53" s="1112"/>
      <c r="T53" s="1111"/>
      <c r="V53" s="1111"/>
    </row>
    <row r="54" spans="18:22">
      <c r="R54" s="1112"/>
      <c r="S54" s="1112"/>
      <c r="T54" s="1111"/>
      <c r="V54" s="1111"/>
    </row>
    <row r="55" spans="18:22">
      <c r="R55" s="1112"/>
      <c r="S55" s="1112"/>
      <c r="T55" s="1111"/>
      <c r="V55" s="1111"/>
    </row>
    <row r="56" spans="18:22">
      <c r="R56" s="1112"/>
      <c r="S56" s="1112"/>
      <c r="T56" s="1111"/>
      <c r="V56" s="1111"/>
    </row>
    <row r="57" spans="18:22">
      <c r="R57" s="1112"/>
      <c r="S57" s="1112"/>
      <c r="T57" s="1111"/>
      <c r="V57" s="1111"/>
    </row>
    <row r="58" spans="18:22">
      <c r="R58" s="1112"/>
      <c r="S58" s="1112"/>
      <c r="T58" s="1111"/>
      <c r="V58" s="1111"/>
    </row>
    <row r="59" spans="18:22">
      <c r="R59" s="1112"/>
      <c r="S59" s="1112"/>
      <c r="T59" s="1111"/>
      <c r="V59" s="1111"/>
    </row>
    <row r="60" spans="18:22">
      <c r="R60" s="1112"/>
      <c r="S60" s="1112"/>
      <c r="T60" s="1111"/>
      <c r="V60" s="1111"/>
    </row>
    <row r="61" spans="18:22">
      <c r="R61" s="1112"/>
      <c r="S61" s="1112"/>
      <c r="T61" s="1111"/>
      <c r="V61" s="1111"/>
    </row>
    <row r="62" spans="18:22">
      <c r="R62" s="1112"/>
      <c r="S62" s="1112"/>
      <c r="T62" s="1111"/>
      <c r="V62" s="1111"/>
    </row>
    <row r="63" spans="18:22">
      <c r="R63" s="1112"/>
      <c r="S63" s="1112"/>
      <c r="T63" s="1111"/>
      <c r="V63" s="1111"/>
    </row>
    <row r="64" spans="18:22">
      <c r="R64" s="1112"/>
      <c r="S64" s="1112"/>
      <c r="T64" s="1111"/>
      <c r="V64" s="1111"/>
    </row>
    <row r="65" spans="18:22">
      <c r="R65" s="1112"/>
      <c r="S65" s="1112"/>
      <c r="T65" s="1111"/>
      <c r="V65" s="1111"/>
    </row>
    <row r="66" spans="18:22">
      <c r="R66" s="1112"/>
      <c r="S66" s="1112"/>
      <c r="T66" s="1111"/>
      <c r="V66" s="1111"/>
    </row>
    <row r="67" spans="18:22">
      <c r="R67" s="1112"/>
      <c r="S67" s="1112"/>
      <c r="T67" s="1111"/>
      <c r="V67" s="1111"/>
    </row>
    <row r="68" spans="18:22">
      <c r="R68" s="1112"/>
      <c r="S68" s="1112"/>
      <c r="T68" s="1111"/>
      <c r="V68" s="1111"/>
    </row>
    <row r="69" spans="18:22">
      <c r="R69" s="1112"/>
      <c r="S69" s="1112"/>
      <c r="T69" s="1111"/>
      <c r="V69" s="1111"/>
    </row>
    <row r="70" spans="18:22">
      <c r="R70" s="1112"/>
      <c r="S70" s="1112"/>
      <c r="T70" s="1111"/>
      <c r="V70" s="1111"/>
    </row>
    <row r="71" spans="18:22">
      <c r="R71" s="1112"/>
      <c r="S71" s="1112"/>
      <c r="T71" s="1111"/>
      <c r="V71" s="1111"/>
    </row>
    <row r="72" spans="18:22">
      <c r="R72" s="1112"/>
      <c r="S72" s="1112"/>
      <c r="T72" s="1111"/>
      <c r="V72" s="1111"/>
    </row>
    <row r="73" spans="18:22">
      <c r="R73" s="1112"/>
      <c r="S73" s="1112"/>
      <c r="T73" s="1111"/>
      <c r="V73" s="1111"/>
    </row>
    <row r="74" spans="18:22">
      <c r="R74" s="1112"/>
      <c r="S74" s="1112"/>
      <c r="T74" s="1111"/>
      <c r="V74" s="1111"/>
    </row>
    <row r="75" spans="18:22">
      <c r="R75" s="1112"/>
      <c r="S75" s="1112"/>
      <c r="T75" s="1111"/>
      <c r="V75" s="1111"/>
    </row>
    <row r="76" spans="18:22">
      <c r="R76" s="1112"/>
      <c r="S76" s="1112"/>
      <c r="T76" s="1111"/>
      <c r="V76" s="1111"/>
    </row>
    <row r="77" spans="18:22">
      <c r="R77" s="1112"/>
      <c r="S77" s="1112"/>
      <c r="T77" s="1111"/>
      <c r="V77" s="1111"/>
    </row>
    <row r="78" spans="18:22">
      <c r="R78" s="1112"/>
      <c r="S78" s="1112"/>
      <c r="T78" s="1111"/>
      <c r="V78" s="1111"/>
    </row>
    <row r="79" spans="18:22">
      <c r="R79" s="1112"/>
      <c r="S79" s="1112"/>
      <c r="T79" s="1111"/>
      <c r="V79" s="1111"/>
    </row>
    <row r="80" spans="18:22">
      <c r="R80" s="1112"/>
      <c r="S80" s="1112"/>
      <c r="T80" s="1111"/>
      <c r="V80" s="1111"/>
    </row>
    <row r="81" spans="18:22">
      <c r="R81" s="1112"/>
      <c r="S81" s="1112"/>
      <c r="T81" s="1111"/>
      <c r="V81" s="1111"/>
    </row>
    <row r="82" spans="18:22">
      <c r="R82" s="1112"/>
      <c r="S82" s="1112"/>
      <c r="T82" s="1111"/>
      <c r="V82" s="1111"/>
    </row>
    <row r="83" spans="18:22">
      <c r="R83" s="1112"/>
      <c r="S83" s="1112"/>
      <c r="T83" s="1111"/>
      <c r="V83" s="1111"/>
    </row>
    <row r="84" spans="18:22">
      <c r="R84" s="1112"/>
      <c r="S84" s="1112"/>
      <c r="T84" s="1111"/>
      <c r="V84" s="1111"/>
    </row>
    <row r="85" spans="18:22">
      <c r="R85" s="1112"/>
      <c r="S85" s="1112"/>
      <c r="T85" s="1111"/>
      <c r="V85" s="1111"/>
    </row>
    <row r="86" spans="18:22">
      <c r="R86" s="1112"/>
      <c r="S86" s="1112"/>
      <c r="T86" s="1111"/>
      <c r="V86" s="1111"/>
    </row>
    <row r="87" spans="18:22">
      <c r="R87" s="1112"/>
      <c r="S87" s="1112"/>
      <c r="T87" s="1111"/>
      <c r="V87" s="1111"/>
    </row>
    <row r="88" spans="18:22">
      <c r="R88" s="1112"/>
      <c r="S88" s="1112"/>
      <c r="T88" s="1111"/>
      <c r="V88" s="1111"/>
    </row>
    <row r="89" spans="18:22">
      <c r="R89" s="1112"/>
      <c r="S89" s="1112"/>
      <c r="T89" s="1111"/>
      <c r="V89" s="1111"/>
    </row>
    <row r="90" spans="18:22">
      <c r="R90" s="1112"/>
      <c r="S90" s="1112"/>
      <c r="T90" s="1111"/>
      <c r="V90" s="1111"/>
    </row>
    <row r="91" spans="18:22">
      <c r="R91" s="1112"/>
      <c r="S91" s="1112"/>
      <c r="T91" s="1111"/>
      <c r="V91" s="1111"/>
    </row>
    <row r="92" spans="18:22">
      <c r="R92" s="1112"/>
      <c r="S92" s="1112"/>
      <c r="T92" s="1111"/>
      <c r="V92" s="1111"/>
    </row>
    <row r="93" spans="18:22">
      <c r="R93" s="1112"/>
      <c r="S93" s="1112"/>
      <c r="T93" s="1111"/>
      <c r="V93" s="1111"/>
    </row>
    <row r="94" spans="18:22">
      <c r="R94" s="1112"/>
      <c r="S94" s="1112"/>
      <c r="T94" s="1111"/>
      <c r="V94" s="1111"/>
    </row>
    <row r="95" spans="18:22">
      <c r="R95" s="1112"/>
      <c r="S95" s="1112"/>
      <c r="T95" s="1111"/>
      <c r="V95" s="1111"/>
    </row>
    <row r="96" spans="18:22">
      <c r="R96" s="1112"/>
      <c r="S96" s="1112"/>
      <c r="T96" s="1111"/>
      <c r="V96" s="1111"/>
    </row>
    <row r="97" spans="18:22">
      <c r="R97" s="1112"/>
      <c r="S97" s="1112"/>
      <c r="T97" s="1111"/>
      <c r="V97" s="1111"/>
    </row>
    <row r="98" spans="18:22">
      <c r="R98" s="1112"/>
      <c r="S98" s="1112"/>
      <c r="T98" s="1111"/>
      <c r="V98" s="1111"/>
    </row>
    <row r="99" spans="18:22">
      <c r="R99" s="1112"/>
      <c r="S99" s="1112"/>
      <c r="T99" s="1111"/>
      <c r="V99" s="1111"/>
    </row>
    <row r="100" spans="18:22">
      <c r="R100" s="1112"/>
      <c r="S100" s="1112"/>
      <c r="T100" s="1111"/>
      <c r="V100" s="1111"/>
    </row>
    <row r="101" spans="18:22">
      <c r="R101" s="1112"/>
      <c r="S101" s="1112"/>
      <c r="T101" s="1111"/>
      <c r="V101" s="1111"/>
    </row>
    <row r="102" spans="18:22">
      <c r="R102" s="1112"/>
      <c r="S102" s="1112"/>
      <c r="T102" s="1111"/>
      <c r="V102" s="1111"/>
    </row>
    <row r="103" spans="18:22">
      <c r="R103" s="1112"/>
      <c r="S103" s="1112"/>
      <c r="T103" s="1111"/>
      <c r="V103" s="1111"/>
    </row>
    <row r="104" spans="18:22">
      <c r="R104" s="1112"/>
      <c r="S104" s="1112"/>
      <c r="T104" s="1111"/>
      <c r="V104" s="1111"/>
    </row>
    <row r="105" spans="18:22">
      <c r="R105" s="1112"/>
      <c r="S105" s="1112"/>
      <c r="T105" s="1111"/>
      <c r="V105" s="1111"/>
    </row>
    <row r="106" spans="18:22">
      <c r="R106" s="1112"/>
      <c r="S106" s="1112"/>
      <c r="T106" s="1111"/>
      <c r="V106" s="1111"/>
    </row>
    <row r="107" spans="18:22">
      <c r="R107" s="1112"/>
      <c r="S107" s="1112"/>
      <c r="T107" s="1111"/>
      <c r="V107" s="1111"/>
    </row>
    <row r="108" spans="18:22">
      <c r="R108" s="1112"/>
      <c r="S108" s="1112"/>
      <c r="T108" s="1111"/>
      <c r="V108" s="1111"/>
    </row>
    <row r="109" spans="18:22">
      <c r="R109" s="1112"/>
      <c r="S109" s="1112"/>
      <c r="T109" s="1111"/>
      <c r="V109" s="1111"/>
    </row>
    <row r="110" spans="18:22">
      <c r="R110" s="1112"/>
      <c r="S110" s="1112"/>
      <c r="T110" s="1111"/>
      <c r="V110" s="1111"/>
    </row>
    <row r="111" spans="18:22">
      <c r="R111" s="1112"/>
      <c r="S111" s="1112"/>
      <c r="T111" s="1111"/>
      <c r="V111" s="1111"/>
    </row>
    <row r="112" spans="18:22">
      <c r="R112" s="1112"/>
      <c r="S112" s="1112"/>
      <c r="T112" s="1111"/>
      <c r="V112" s="1111"/>
    </row>
    <row r="113" spans="18:22">
      <c r="R113" s="1112"/>
      <c r="S113" s="1112"/>
      <c r="T113" s="1111"/>
      <c r="V113" s="1111"/>
    </row>
    <row r="114" spans="18:22">
      <c r="R114" s="1112"/>
      <c r="S114" s="1112"/>
      <c r="T114" s="1111"/>
      <c r="V114" s="1111"/>
    </row>
    <row r="115" spans="18:22">
      <c r="R115" s="1112"/>
      <c r="S115" s="1112"/>
      <c r="T115" s="1111"/>
      <c r="V115" s="1111"/>
    </row>
    <row r="116" spans="18:22">
      <c r="R116" s="1112"/>
      <c r="S116" s="1112"/>
      <c r="T116" s="1111"/>
      <c r="V116" s="1111"/>
    </row>
    <row r="117" spans="18:22">
      <c r="R117" s="1112"/>
      <c r="S117" s="1112"/>
      <c r="T117" s="1111"/>
      <c r="V117" s="1111"/>
    </row>
    <row r="118" spans="18:22">
      <c r="R118" s="1112"/>
      <c r="S118" s="1112"/>
      <c r="T118" s="1111"/>
      <c r="V118" s="1111"/>
    </row>
    <row r="119" spans="18:22">
      <c r="R119" s="1112"/>
      <c r="S119" s="1112"/>
      <c r="T119" s="1111"/>
      <c r="V119" s="1111"/>
    </row>
    <row r="120" spans="18:22">
      <c r="R120" s="1112"/>
      <c r="S120" s="1112"/>
      <c r="T120" s="1111"/>
      <c r="V120" s="1111"/>
    </row>
    <row r="121" spans="18:22">
      <c r="R121" s="1112"/>
      <c r="S121" s="1112"/>
      <c r="T121" s="1111"/>
      <c r="V121" s="1111"/>
    </row>
    <row r="122" spans="18:22">
      <c r="R122" s="1112"/>
      <c r="S122" s="1112"/>
      <c r="T122" s="1111"/>
      <c r="V122" s="1111"/>
    </row>
    <row r="123" spans="18:22">
      <c r="R123" s="1112"/>
      <c r="S123" s="1112"/>
      <c r="T123" s="1111"/>
      <c r="V123" s="1111"/>
    </row>
    <row r="124" spans="18:22">
      <c r="R124" s="1112"/>
      <c r="S124" s="1112"/>
      <c r="T124" s="1111"/>
      <c r="V124" s="1111"/>
    </row>
    <row r="125" spans="18:22">
      <c r="R125" s="1112"/>
      <c r="S125" s="1112"/>
      <c r="T125" s="1111"/>
      <c r="V125" s="1111"/>
    </row>
    <row r="126" spans="18:22">
      <c r="R126" s="1112"/>
      <c r="S126" s="1112"/>
      <c r="T126" s="1111"/>
      <c r="V126" s="1111"/>
    </row>
    <row r="127" spans="18:22">
      <c r="R127" s="1112"/>
      <c r="S127" s="1112"/>
      <c r="T127" s="1111"/>
      <c r="V127" s="1111"/>
    </row>
    <row r="128" spans="18:22">
      <c r="R128" s="1112"/>
      <c r="S128" s="1112"/>
      <c r="T128" s="1111"/>
      <c r="V128" s="1111"/>
    </row>
    <row r="129" spans="18:22">
      <c r="R129" s="1112"/>
      <c r="S129" s="1112"/>
      <c r="T129" s="1111"/>
      <c r="V129" s="1111"/>
    </row>
    <row r="130" spans="18:22">
      <c r="R130" s="1112"/>
      <c r="S130" s="1112"/>
      <c r="T130" s="1111"/>
      <c r="V130" s="1111"/>
    </row>
    <row r="131" spans="18:22">
      <c r="R131" s="1112"/>
      <c r="S131" s="1112"/>
      <c r="T131" s="1111"/>
      <c r="V131" s="1111"/>
    </row>
    <row r="132" spans="18:22">
      <c r="R132" s="1112"/>
      <c r="S132" s="1112"/>
      <c r="T132" s="1111"/>
      <c r="V132" s="1111"/>
    </row>
    <row r="133" spans="18:22">
      <c r="R133" s="1112"/>
      <c r="S133" s="1112"/>
      <c r="T133" s="1111"/>
      <c r="V133" s="1111"/>
    </row>
    <row r="134" spans="18:22">
      <c r="R134" s="1112"/>
      <c r="S134" s="1112"/>
      <c r="T134" s="1111"/>
      <c r="V134" s="1111"/>
    </row>
    <row r="135" spans="18:22">
      <c r="R135" s="1112"/>
      <c r="S135" s="1112"/>
      <c r="T135" s="1111"/>
      <c r="V135" s="1111"/>
    </row>
    <row r="136" spans="18:22">
      <c r="R136" s="1112"/>
      <c r="S136" s="1112"/>
      <c r="T136" s="1111"/>
      <c r="V136" s="1111"/>
    </row>
    <row r="137" spans="18:22">
      <c r="R137" s="1112"/>
      <c r="S137" s="1112"/>
      <c r="T137" s="1111"/>
      <c r="V137" s="1111"/>
    </row>
    <row r="138" spans="18:22">
      <c r="R138" s="1112"/>
      <c r="S138" s="1112"/>
      <c r="T138" s="1111"/>
      <c r="V138" s="1111"/>
    </row>
    <row r="139" spans="18:22">
      <c r="R139" s="1112"/>
      <c r="S139" s="1112"/>
      <c r="T139" s="1111"/>
      <c r="V139" s="1111"/>
    </row>
    <row r="140" spans="18:22">
      <c r="R140" s="1112"/>
      <c r="S140" s="1112"/>
      <c r="T140" s="1111"/>
      <c r="V140" s="1111"/>
    </row>
    <row r="141" spans="18:22">
      <c r="R141" s="1112"/>
      <c r="S141" s="1112"/>
      <c r="T141" s="1111"/>
      <c r="V141" s="1111"/>
    </row>
    <row r="142" spans="18:22">
      <c r="R142" s="1112"/>
      <c r="S142" s="1112"/>
      <c r="T142" s="1111"/>
      <c r="V142" s="1111"/>
    </row>
    <row r="143" spans="18:22">
      <c r="R143" s="1112"/>
      <c r="S143" s="1112"/>
      <c r="T143" s="1111"/>
      <c r="V143" s="1111"/>
    </row>
    <row r="144" spans="18:22">
      <c r="R144" s="1112"/>
      <c r="S144" s="1112"/>
      <c r="T144" s="1111"/>
      <c r="V144" s="1111"/>
    </row>
    <row r="145" spans="18:22">
      <c r="R145" s="1112"/>
      <c r="S145" s="1112"/>
      <c r="T145" s="1111"/>
      <c r="V145" s="1111"/>
    </row>
    <row r="146" spans="18:22">
      <c r="R146" s="1112"/>
      <c r="S146" s="1112"/>
      <c r="T146" s="1111"/>
      <c r="V146" s="1111"/>
    </row>
    <row r="147" spans="18:22">
      <c r="R147" s="1112"/>
      <c r="S147" s="1112"/>
      <c r="T147" s="1111"/>
      <c r="V147" s="1111"/>
    </row>
    <row r="148" spans="18:22">
      <c r="R148" s="1112"/>
      <c r="S148" s="1112"/>
      <c r="T148" s="1111"/>
      <c r="V148" s="1111"/>
    </row>
    <row r="149" spans="18:22">
      <c r="R149" s="1112"/>
      <c r="S149" s="1112"/>
      <c r="T149" s="1111"/>
      <c r="V149" s="1111"/>
    </row>
    <row r="150" spans="18:22">
      <c r="R150" s="1112"/>
      <c r="S150" s="1112"/>
      <c r="T150" s="1111"/>
      <c r="V150" s="1111"/>
    </row>
    <row r="151" spans="18:22">
      <c r="R151" s="1112"/>
      <c r="S151" s="1112"/>
      <c r="T151" s="1111"/>
      <c r="V151" s="1111"/>
    </row>
    <row r="152" spans="18:22">
      <c r="R152" s="1112"/>
      <c r="S152" s="1112"/>
      <c r="T152" s="1111"/>
      <c r="V152" s="1111"/>
    </row>
    <row r="153" spans="18:22">
      <c r="R153" s="1112"/>
      <c r="S153" s="1112"/>
      <c r="T153" s="1111"/>
      <c r="V153" s="1111"/>
    </row>
    <row r="154" spans="18:22">
      <c r="R154" s="1112"/>
      <c r="S154" s="1112"/>
      <c r="T154" s="1111"/>
      <c r="V154" s="1111"/>
    </row>
    <row r="155" spans="18:22">
      <c r="R155" s="1112"/>
      <c r="S155" s="1112"/>
      <c r="T155" s="1111"/>
      <c r="V155" s="1111"/>
    </row>
    <row r="156" spans="18:22">
      <c r="R156" s="1112"/>
      <c r="S156" s="1112"/>
      <c r="T156" s="1111"/>
      <c r="V156" s="1111"/>
    </row>
    <row r="157" spans="18:22">
      <c r="R157" s="1112"/>
      <c r="S157" s="1112"/>
      <c r="T157" s="1111"/>
      <c r="V157" s="1111"/>
    </row>
    <row r="158" spans="18:22">
      <c r="R158" s="1112"/>
      <c r="S158" s="1112"/>
      <c r="T158" s="1111"/>
      <c r="V158" s="1111"/>
    </row>
    <row r="159" spans="18:22">
      <c r="R159" s="1112"/>
      <c r="S159" s="1112"/>
      <c r="T159" s="1111"/>
      <c r="V159" s="1111"/>
    </row>
    <row r="160" spans="18:22">
      <c r="R160" s="1112"/>
      <c r="S160" s="1112"/>
      <c r="T160" s="1111"/>
      <c r="V160" s="1111"/>
    </row>
    <row r="161" spans="18:22">
      <c r="R161" s="1112"/>
      <c r="S161" s="1112"/>
      <c r="T161" s="1111"/>
      <c r="V161" s="1111"/>
    </row>
    <row r="162" spans="18:22">
      <c r="R162" s="1112"/>
      <c r="S162" s="1112"/>
      <c r="T162" s="1111"/>
      <c r="V162" s="1111"/>
    </row>
    <row r="163" spans="18:22">
      <c r="R163" s="1112"/>
      <c r="S163" s="1112"/>
      <c r="T163" s="1111"/>
      <c r="V163" s="1111"/>
    </row>
    <row r="164" spans="18:22">
      <c r="R164" s="1112"/>
      <c r="S164" s="1112"/>
      <c r="T164" s="1111"/>
      <c r="V164" s="1111"/>
    </row>
    <row r="165" spans="18:22">
      <c r="R165" s="1206"/>
      <c r="S165" s="1206"/>
      <c r="T165" s="1111"/>
      <c r="V165" s="1111"/>
    </row>
    <row r="166" spans="18:22">
      <c r="R166" s="1206"/>
      <c r="S166" s="1206"/>
      <c r="T166" s="1111"/>
      <c r="V166" s="1111"/>
    </row>
    <row r="167" spans="18:22">
      <c r="R167" s="1207"/>
      <c r="S167" s="1207"/>
      <c r="T167" s="1111"/>
      <c r="V167" s="1111"/>
    </row>
    <row r="168" spans="18:22">
      <c r="R168" s="1206"/>
      <c r="S168" s="1206"/>
      <c r="T168" s="1111"/>
      <c r="V168" s="1111"/>
    </row>
    <row r="169" spans="18:22">
      <c r="R169" s="1206"/>
      <c r="S169" s="1206"/>
      <c r="T169" s="1111"/>
      <c r="V169" s="1111"/>
    </row>
    <row r="170" spans="18:22">
      <c r="R170" s="1206"/>
      <c r="S170" s="1206"/>
      <c r="T170" s="1111"/>
      <c r="V170" s="1111"/>
    </row>
    <row r="171" spans="18:22">
      <c r="R171" s="1206"/>
      <c r="S171" s="1206"/>
      <c r="T171" s="1111"/>
      <c r="V171" s="1111"/>
    </row>
    <row r="172" spans="18:22">
      <c r="R172" s="1206"/>
      <c r="S172" s="1206"/>
      <c r="T172" s="1111"/>
      <c r="V172" s="1111"/>
    </row>
    <row r="173" spans="18:22">
      <c r="R173" s="1208"/>
      <c r="S173" s="1208"/>
      <c r="T173" s="1111"/>
      <c r="V173" s="1111"/>
    </row>
    <row r="174" spans="18:22">
      <c r="R174" s="1206"/>
      <c r="S174" s="1206"/>
      <c r="T174" s="1111"/>
      <c r="V174" s="1111"/>
    </row>
    <row r="175" spans="18:22">
      <c r="R175" s="1206"/>
      <c r="S175" s="1206"/>
      <c r="T175" s="1111"/>
      <c r="V175" s="1111"/>
    </row>
    <row r="176" spans="18:22">
      <c r="R176" s="1206"/>
      <c r="S176" s="1206"/>
      <c r="T176" s="1111"/>
      <c r="V176" s="1111"/>
    </row>
    <row r="177" spans="18:22">
      <c r="R177" s="1206"/>
      <c r="S177" s="1206"/>
      <c r="T177" s="1111"/>
      <c r="V177" s="1111"/>
    </row>
    <row r="178" spans="18:22">
      <c r="R178" s="1206"/>
      <c r="S178" s="1206"/>
      <c r="T178" s="1111"/>
      <c r="V178" s="1111"/>
    </row>
    <row r="179" spans="18:22">
      <c r="R179" s="1206"/>
      <c r="S179" s="1206"/>
      <c r="T179" s="1111"/>
      <c r="V179" s="1111"/>
    </row>
    <row r="180" spans="18:22">
      <c r="R180" s="1206"/>
      <c r="S180" s="1206"/>
      <c r="T180" s="1111"/>
      <c r="V180" s="1111"/>
    </row>
    <row r="181" spans="18:22">
      <c r="R181" s="1206"/>
      <c r="S181" s="1206"/>
      <c r="T181" s="1111"/>
      <c r="V181" s="1111"/>
    </row>
    <row r="182" spans="18:22">
      <c r="R182" s="1206"/>
      <c r="S182" s="1206"/>
      <c r="T182" s="1111"/>
      <c r="V182" s="1111"/>
    </row>
    <row r="183" spans="18:22">
      <c r="R183" s="1206"/>
      <c r="S183" s="1206"/>
      <c r="T183" s="1111"/>
      <c r="V183" s="1111"/>
    </row>
    <row r="184" spans="18:22">
      <c r="R184" s="1209"/>
      <c r="S184" s="1209"/>
      <c r="T184" s="1111"/>
      <c r="V184" s="1111"/>
    </row>
    <row r="185" spans="18:22">
      <c r="R185" s="1209"/>
      <c r="S185" s="1209"/>
      <c r="T185" s="1111"/>
      <c r="V185" s="1111"/>
    </row>
    <row r="186" spans="18:22">
      <c r="R186" s="1210"/>
      <c r="S186" s="1210"/>
      <c r="T186" s="1111"/>
      <c r="V186" s="1111"/>
    </row>
    <row r="187" spans="18:22">
      <c r="R187" s="1206"/>
      <c r="S187" s="1206"/>
      <c r="T187" s="1111"/>
      <c r="V187" s="1111"/>
    </row>
    <row r="188" spans="18:22">
      <c r="R188" s="1206"/>
      <c r="S188" s="1206"/>
      <c r="T188" s="1111"/>
      <c r="V188" s="1111"/>
    </row>
    <row r="189" spans="18:22">
      <c r="R189" s="1206"/>
      <c r="S189" s="1206"/>
      <c r="T189" s="1111"/>
      <c r="V189" s="1111"/>
    </row>
    <row r="190" spans="18:22">
      <c r="R190" s="1206"/>
      <c r="S190" s="1206"/>
      <c r="T190" s="1111"/>
      <c r="V190" s="1111"/>
    </row>
    <row r="191" spans="18:22">
      <c r="R191" s="1207"/>
      <c r="S191" s="1207"/>
      <c r="T191" s="1111"/>
      <c r="V191" s="1111"/>
    </row>
    <row r="192" spans="18:22">
      <c r="R192" s="1207"/>
      <c r="S192" s="1207"/>
      <c r="T192" s="1111"/>
      <c r="V192" s="1111"/>
    </row>
    <row r="193" spans="18:22">
      <c r="R193" s="1207"/>
      <c r="S193" s="1207"/>
      <c r="T193" s="1111"/>
      <c r="V193" s="1111"/>
    </row>
    <row r="194" spans="18:22">
      <c r="R194" s="1207"/>
      <c r="S194" s="1207"/>
      <c r="T194" s="1111"/>
      <c r="V194" s="1111"/>
    </row>
    <row r="195" spans="18:22">
      <c r="R195" s="1207"/>
      <c r="S195" s="1207"/>
      <c r="T195" s="1111"/>
      <c r="V195" s="1111"/>
    </row>
    <row r="196" spans="18:22">
      <c r="R196" s="1207"/>
      <c r="S196" s="1207"/>
      <c r="T196" s="1111"/>
      <c r="V196" s="1111"/>
    </row>
    <row r="197" spans="18:22">
      <c r="R197" s="1207"/>
      <c r="S197" s="1207"/>
      <c r="T197" s="1111"/>
      <c r="V197" s="1111"/>
    </row>
    <row r="198" spans="18:22">
      <c r="R198" s="1207"/>
      <c r="S198" s="1207"/>
      <c r="T198" s="1111"/>
      <c r="V198" s="1111"/>
    </row>
    <row r="199" spans="18:22">
      <c r="R199" s="1207"/>
      <c r="S199" s="1207"/>
      <c r="T199" s="1111"/>
      <c r="V199" s="1111"/>
    </row>
    <row r="200" spans="18:22">
      <c r="R200" s="1207"/>
      <c r="S200" s="1207"/>
      <c r="T200" s="1111"/>
      <c r="V200" s="1111"/>
    </row>
    <row r="201" spans="18:22">
      <c r="R201" s="1207"/>
      <c r="S201" s="1207"/>
      <c r="T201" s="1111"/>
      <c r="V201" s="1111"/>
    </row>
    <row r="202" spans="18:22">
      <c r="R202" s="1207"/>
      <c r="S202" s="1207"/>
      <c r="T202" s="1111"/>
      <c r="V202" s="1111"/>
    </row>
    <row r="203" spans="18:22">
      <c r="R203" s="1207"/>
      <c r="S203" s="1207"/>
      <c r="T203" s="1111"/>
      <c r="V203" s="1111"/>
    </row>
    <row r="204" spans="18:22">
      <c r="R204" s="1207"/>
      <c r="S204" s="1207"/>
      <c r="T204" s="1111"/>
      <c r="V204" s="1111"/>
    </row>
    <row r="205" spans="18:22">
      <c r="R205" s="1211"/>
      <c r="S205" s="1211"/>
      <c r="T205" s="1111"/>
      <c r="V205" s="1111"/>
    </row>
    <row r="206" spans="18:22">
      <c r="R206" s="1211"/>
      <c r="S206" s="1211"/>
      <c r="T206" s="1111"/>
      <c r="V206" s="1111"/>
    </row>
    <row r="207" spans="18:22">
      <c r="R207" s="1211"/>
      <c r="S207" s="1211"/>
      <c r="T207" s="1111"/>
      <c r="V207" s="1111"/>
    </row>
    <row r="208" spans="18:22">
      <c r="R208" s="1211"/>
      <c r="S208" s="1211"/>
      <c r="T208" s="1111"/>
      <c r="V208" s="1111"/>
    </row>
    <row r="209" spans="18:22">
      <c r="R209" s="1211"/>
      <c r="S209" s="1211"/>
      <c r="T209" s="1111"/>
      <c r="V209" s="1111"/>
    </row>
    <row r="210" spans="18:22">
      <c r="R210" s="1211"/>
      <c r="S210" s="1211"/>
      <c r="T210" s="1111"/>
      <c r="V210" s="1111"/>
    </row>
    <row r="211" spans="18:22">
      <c r="R211" s="1212"/>
      <c r="S211" s="1212"/>
      <c r="T211" s="1111"/>
      <c r="V211" s="1111"/>
    </row>
    <row r="212" spans="18:22">
      <c r="R212" s="1211"/>
      <c r="S212" s="1211"/>
      <c r="T212" s="1111"/>
      <c r="V212" s="1111"/>
    </row>
    <row r="213" ht="16.5" spans="18:22">
      <c r="R213" s="1213"/>
      <c r="S213" s="1213"/>
      <c r="T213" s="1111"/>
      <c r="V213" s="1111"/>
    </row>
    <row r="214" spans="18:22">
      <c r="R214" s="1211"/>
      <c r="S214" s="1211"/>
      <c r="T214" s="1111"/>
      <c r="V214" s="1111"/>
    </row>
    <row r="215" spans="18:22">
      <c r="R215" s="1211"/>
      <c r="S215" s="1211"/>
      <c r="T215" s="1111"/>
      <c r="V215" s="1111"/>
    </row>
    <row r="216" spans="18:22">
      <c r="R216" s="1211"/>
      <c r="S216" s="1211"/>
      <c r="T216" s="1111"/>
      <c r="V216" s="1111"/>
    </row>
    <row r="217" spans="18:22">
      <c r="R217" s="1112"/>
      <c r="S217" s="1112"/>
      <c r="T217" s="1111"/>
      <c r="V217" s="1111"/>
    </row>
    <row r="218" spans="18:22">
      <c r="R218" s="1112"/>
      <c r="S218" s="1112"/>
      <c r="T218" s="1111"/>
      <c r="V218" s="1111"/>
    </row>
    <row r="219" spans="18:22">
      <c r="R219" s="1112"/>
      <c r="S219" s="1112"/>
      <c r="T219" s="1111"/>
      <c r="V219" s="1111"/>
    </row>
    <row r="220" spans="18:22">
      <c r="R220" s="1112"/>
      <c r="S220" s="1112"/>
      <c r="T220" s="1111"/>
      <c r="V220" s="1111"/>
    </row>
    <row r="221" spans="18:22">
      <c r="R221" s="1112"/>
      <c r="S221" s="1112"/>
      <c r="T221" s="1111"/>
      <c r="V221" s="1111"/>
    </row>
    <row r="222" spans="18:22">
      <c r="R222" s="1112"/>
      <c r="S222" s="1112"/>
      <c r="T222" s="1111"/>
      <c r="V222" s="1111"/>
    </row>
    <row r="223" spans="18:22">
      <c r="R223" s="1112"/>
      <c r="S223" s="1112"/>
      <c r="T223" s="1111"/>
      <c r="V223" s="1111"/>
    </row>
    <row r="224" spans="18:22">
      <c r="R224" s="1112"/>
      <c r="S224" s="1112"/>
      <c r="T224" s="1111"/>
      <c r="V224" s="1111"/>
    </row>
    <row r="225" spans="18:22">
      <c r="R225" s="1112"/>
      <c r="S225" s="1112"/>
      <c r="T225" s="1111"/>
      <c r="V225" s="1111"/>
    </row>
    <row r="226" spans="18:22">
      <c r="R226" s="1112"/>
      <c r="S226" s="1112"/>
      <c r="T226" s="1111"/>
      <c r="V226" s="1111"/>
    </row>
    <row r="227" spans="18:22">
      <c r="R227" s="1112"/>
      <c r="S227" s="1112"/>
      <c r="T227" s="1111"/>
      <c r="V227" s="1111"/>
    </row>
    <row r="228" spans="18:22">
      <c r="R228" s="1112"/>
      <c r="S228" s="1112"/>
      <c r="T228" s="1111"/>
      <c r="V228" s="1111"/>
    </row>
    <row r="229" spans="18:22">
      <c r="R229" s="1112"/>
      <c r="S229" s="1112"/>
      <c r="T229" s="1111"/>
      <c r="V229" s="1111"/>
    </row>
    <row r="230" spans="18:22">
      <c r="R230" s="1112"/>
      <c r="S230" s="1112"/>
      <c r="T230" s="1111"/>
      <c r="V230" s="1111"/>
    </row>
    <row r="231" spans="18:22">
      <c r="R231" s="1112"/>
      <c r="S231" s="1112"/>
      <c r="T231" s="1111"/>
      <c r="V231" s="1111"/>
    </row>
    <row r="232" spans="18:22">
      <c r="R232" s="1112"/>
      <c r="S232" s="1112"/>
      <c r="T232" s="1111"/>
      <c r="V232" s="1111"/>
    </row>
    <row r="233" spans="18:22">
      <c r="R233" s="1112"/>
      <c r="S233" s="1112"/>
      <c r="T233" s="1111"/>
      <c r="V233" s="1111"/>
    </row>
    <row r="234" spans="18:22">
      <c r="R234" s="1112"/>
      <c r="S234" s="1112"/>
      <c r="T234" s="1111"/>
      <c r="V234" s="1111"/>
    </row>
    <row r="235" spans="18:22">
      <c r="R235" s="1112"/>
      <c r="S235" s="1112"/>
      <c r="T235" s="1111"/>
      <c r="V235" s="1111"/>
    </row>
    <row r="236" spans="18:22">
      <c r="R236" s="1112"/>
      <c r="S236" s="1112"/>
      <c r="T236" s="1111"/>
      <c r="V236" s="1111"/>
    </row>
    <row r="237" spans="18:22">
      <c r="R237" s="1112"/>
      <c r="S237" s="1112"/>
      <c r="T237" s="1111"/>
      <c r="V237" s="1111"/>
    </row>
    <row r="238" spans="18:22">
      <c r="R238" s="1112"/>
      <c r="S238" s="1112"/>
      <c r="T238" s="1111"/>
      <c r="V238" s="1111"/>
    </row>
    <row r="239" spans="18:22">
      <c r="R239" s="1112"/>
      <c r="S239" s="1112"/>
      <c r="T239" s="1111"/>
      <c r="V239" s="1111"/>
    </row>
    <row r="240" spans="18:22">
      <c r="R240" s="1112"/>
      <c r="S240" s="1112"/>
      <c r="T240" s="1111"/>
      <c r="V240" s="1111"/>
    </row>
    <row r="241" spans="18:22">
      <c r="R241" s="1112"/>
      <c r="S241" s="1112"/>
      <c r="T241" s="1111"/>
      <c r="V241" s="1111"/>
    </row>
    <row r="242" spans="18:22">
      <c r="R242" s="1112"/>
      <c r="S242" s="1112"/>
      <c r="T242" s="1111"/>
      <c r="V242" s="1111"/>
    </row>
    <row r="243" spans="18:22">
      <c r="R243" s="1112"/>
      <c r="S243" s="1112"/>
      <c r="T243" s="1111"/>
      <c r="V243" s="1111"/>
    </row>
    <row r="244" spans="18:22">
      <c r="R244" s="1112"/>
      <c r="S244" s="1112"/>
      <c r="T244" s="1111"/>
      <c r="V244" s="1111"/>
    </row>
    <row r="245" spans="18:22">
      <c r="R245" s="1112"/>
      <c r="S245" s="1112"/>
      <c r="T245" s="1111"/>
      <c r="V245" s="1111"/>
    </row>
    <row r="246" spans="18:22">
      <c r="R246" s="1112"/>
      <c r="S246" s="1112"/>
      <c r="T246" s="1111"/>
      <c r="V246" s="1111"/>
    </row>
    <row r="247" spans="18:22">
      <c r="R247" s="1112"/>
      <c r="S247" s="1112"/>
      <c r="T247" s="1111"/>
      <c r="V247" s="1111"/>
    </row>
    <row r="248" spans="18:22">
      <c r="R248" s="1112"/>
      <c r="S248" s="1112"/>
      <c r="T248" s="1111"/>
      <c r="V248" s="1111"/>
    </row>
    <row r="249" spans="18:22">
      <c r="R249" s="1112"/>
      <c r="S249" s="1112"/>
      <c r="T249" s="1111"/>
      <c r="V249" s="1111"/>
    </row>
    <row r="250" spans="18:22">
      <c r="R250" s="1112"/>
      <c r="S250" s="1112"/>
      <c r="T250" s="1111"/>
      <c r="V250" s="1111"/>
    </row>
    <row r="251" spans="18:22">
      <c r="R251" s="1112"/>
      <c r="S251" s="1112"/>
      <c r="T251" s="1111"/>
      <c r="V251" s="1111"/>
    </row>
    <row r="252" spans="18:22">
      <c r="R252" s="1112"/>
      <c r="S252" s="1112"/>
      <c r="T252" s="1111"/>
      <c r="V252" s="1111"/>
    </row>
    <row r="253" spans="18:22">
      <c r="R253" s="1112"/>
      <c r="S253" s="1112"/>
      <c r="T253" s="1111"/>
      <c r="V253" s="1111"/>
    </row>
    <row r="254" spans="18:22">
      <c r="R254" s="1112"/>
      <c r="S254" s="1112"/>
      <c r="T254" s="1111"/>
      <c r="V254" s="1111"/>
    </row>
    <row r="255" spans="18:22">
      <c r="R255" s="1112"/>
      <c r="S255" s="1112"/>
      <c r="T255" s="1111"/>
      <c r="V255" s="1111"/>
    </row>
    <row r="256" spans="18:22">
      <c r="R256" s="1112"/>
      <c r="S256" s="1112"/>
      <c r="T256" s="1111"/>
      <c r="V256" s="1111"/>
    </row>
    <row r="257" spans="18:22">
      <c r="R257" s="1112"/>
      <c r="S257" s="1112"/>
      <c r="T257" s="1111"/>
      <c r="V257" s="1111"/>
    </row>
    <row r="258" spans="18:22">
      <c r="R258" s="1112"/>
      <c r="S258" s="1112"/>
      <c r="T258" s="1111"/>
      <c r="V258" s="1111"/>
    </row>
    <row r="259" spans="18:22">
      <c r="R259" s="1112"/>
      <c r="S259" s="1112"/>
      <c r="T259" s="1111"/>
      <c r="V259" s="1111"/>
    </row>
    <row r="260" spans="18:22">
      <c r="R260" s="1112"/>
      <c r="S260" s="1112"/>
      <c r="T260" s="1111"/>
      <c r="V260" s="1111"/>
    </row>
    <row r="261" spans="18:22">
      <c r="R261" s="1112"/>
      <c r="S261" s="1112"/>
      <c r="T261" s="1111"/>
      <c r="V261" s="1111"/>
    </row>
    <row r="262" spans="18:22">
      <c r="R262" s="1112"/>
      <c r="S262" s="1112"/>
      <c r="T262" s="1111"/>
      <c r="V262" s="1111"/>
    </row>
    <row r="263" spans="18:22">
      <c r="R263" s="1112"/>
      <c r="S263" s="1112"/>
      <c r="T263" s="1111"/>
      <c r="V263" s="1111"/>
    </row>
    <row r="264" spans="18:22">
      <c r="R264" s="1112"/>
      <c r="S264" s="1112"/>
      <c r="T264" s="1111"/>
      <c r="V264" s="1111"/>
    </row>
    <row r="265" spans="18:22">
      <c r="R265" s="1112"/>
      <c r="S265" s="1112"/>
      <c r="T265" s="1111"/>
      <c r="V265" s="1111"/>
    </row>
    <row r="266" spans="18:22">
      <c r="R266" s="1112"/>
      <c r="S266" s="1112"/>
      <c r="T266" s="1111"/>
      <c r="V266" s="1111"/>
    </row>
    <row r="267" spans="18:22">
      <c r="R267" s="1112"/>
      <c r="S267" s="1112"/>
      <c r="T267" s="1111"/>
      <c r="V267" s="1111"/>
    </row>
    <row r="268" spans="18:22">
      <c r="R268" s="1112"/>
      <c r="S268" s="1112"/>
      <c r="T268" s="1111"/>
      <c r="V268" s="1111"/>
    </row>
    <row r="269" spans="18:22">
      <c r="R269" s="1112"/>
      <c r="S269" s="1112"/>
      <c r="T269" s="1111"/>
      <c r="V269" s="1111"/>
    </row>
    <row r="270" spans="18:22">
      <c r="R270" s="1112"/>
      <c r="S270" s="1112"/>
      <c r="T270" s="1214"/>
      <c r="V270" s="1111"/>
    </row>
    <row r="271" spans="18:22">
      <c r="R271" s="1112"/>
      <c r="S271" s="1112"/>
      <c r="T271" s="1214"/>
      <c r="V271" s="1111"/>
    </row>
    <row r="272" spans="18:22">
      <c r="R272" s="1112"/>
      <c r="S272" s="1112"/>
      <c r="T272" s="1111"/>
      <c r="V272" s="1111"/>
    </row>
    <row r="273" spans="18:22">
      <c r="R273" s="1112"/>
      <c r="S273" s="1112"/>
      <c r="T273" s="1111"/>
      <c r="V273" s="1111"/>
    </row>
    <row r="274" spans="18:22">
      <c r="R274" s="1112"/>
      <c r="S274" s="1112"/>
      <c r="T274" s="1111"/>
      <c r="V274" s="1111"/>
    </row>
    <row r="275" spans="18:22">
      <c r="R275" s="1112"/>
      <c r="S275" s="1112"/>
      <c r="T275" s="1111"/>
      <c r="V275" s="1111"/>
    </row>
    <row r="276" spans="18:22">
      <c r="R276" s="1112"/>
      <c r="S276" s="1112"/>
      <c r="T276" s="1111"/>
      <c r="V276" s="1111"/>
    </row>
    <row r="277" spans="18:22">
      <c r="R277" s="1112"/>
      <c r="S277" s="1112"/>
      <c r="T277" s="1111"/>
      <c r="V277" s="1111"/>
    </row>
    <row r="278" spans="18:22">
      <c r="R278" s="1112"/>
      <c r="S278" s="1112"/>
      <c r="T278" s="1111"/>
      <c r="V278" s="1111"/>
    </row>
    <row r="279" spans="18:22">
      <c r="R279" s="1112"/>
      <c r="S279" s="1112"/>
      <c r="T279" s="1111"/>
      <c r="V279" s="1111"/>
    </row>
    <row r="280" spans="18:22">
      <c r="R280" s="1112"/>
      <c r="S280" s="1112"/>
      <c r="T280" s="1111"/>
      <c r="V280" s="1111"/>
    </row>
    <row r="281" spans="18:22">
      <c r="R281" s="1112"/>
      <c r="S281" s="1112"/>
      <c r="T281" s="1111"/>
      <c r="V281" s="1111"/>
    </row>
    <row r="282" spans="18:22">
      <c r="R282" s="1112"/>
      <c r="S282" s="1112"/>
      <c r="T282" s="1111"/>
      <c r="V282" s="1111"/>
    </row>
    <row r="283" spans="18:22">
      <c r="R283" s="1112"/>
      <c r="S283" s="1112"/>
      <c r="T283" s="1111"/>
      <c r="V283" s="1111"/>
    </row>
    <row r="284" spans="18:22">
      <c r="R284" s="1112"/>
      <c r="S284" s="1112"/>
      <c r="T284" s="1111"/>
      <c r="V284" s="1111"/>
    </row>
    <row r="285" spans="18:22">
      <c r="R285" s="1112"/>
      <c r="S285" s="1112"/>
      <c r="T285" s="1111"/>
      <c r="V285" s="1111"/>
    </row>
    <row r="286" spans="18:22">
      <c r="R286" s="1112"/>
      <c r="S286" s="1112"/>
      <c r="T286" s="1111"/>
      <c r="V286" s="1111"/>
    </row>
    <row r="287" spans="18:22">
      <c r="R287" s="1112"/>
      <c r="S287" s="1112"/>
      <c r="T287" s="1111"/>
      <c r="V287" s="1111"/>
    </row>
    <row r="288" spans="18:22">
      <c r="R288" s="1112"/>
      <c r="S288" s="1112"/>
      <c r="T288" s="1111"/>
      <c r="V288" s="1111"/>
    </row>
    <row r="289" spans="18:22">
      <c r="R289" s="1112"/>
      <c r="S289" s="1112"/>
      <c r="T289" s="1111"/>
      <c r="V289" s="1111"/>
    </row>
    <row r="290" spans="18:22">
      <c r="R290" s="1112"/>
      <c r="S290" s="1112"/>
      <c r="T290" s="1111"/>
      <c r="V290" s="1111"/>
    </row>
    <row r="291" spans="18:22">
      <c r="R291" s="1112"/>
      <c r="S291" s="1112"/>
      <c r="T291" s="1111"/>
      <c r="V291" s="1111"/>
    </row>
    <row r="292" spans="18:22">
      <c r="R292" s="1112"/>
      <c r="S292" s="1112"/>
      <c r="T292" s="1111"/>
      <c r="V292" s="1111"/>
    </row>
    <row r="293" spans="18:22">
      <c r="R293" s="1112"/>
      <c r="S293" s="1112"/>
      <c r="T293" s="1111"/>
      <c r="V293" s="1111"/>
    </row>
    <row r="294" spans="18:22">
      <c r="R294" s="1112"/>
      <c r="S294" s="1112"/>
      <c r="T294" s="1111"/>
      <c r="V294" s="1111"/>
    </row>
    <row r="295" spans="18:22">
      <c r="R295" s="1112"/>
      <c r="S295" s="1112"/>
      <c r="T295" s="1111"/>
      <c r="V295" s="1111"/>
    </row>
    <row r="296" spans="18:22">
      <c r="R296" s="1112"/>
      <c r="S296" s="1112"/>
      <c r="T296" s="1111"/>
      <c r="V296" s="1111"/>
    </row>
    <row r="297" spans="18:22">
      <c r="R297" s="1112"/>
      <c r="S297" s="1112"/>
      <c r="T297" s="1111"/>
      <c r="V297" s="1111"/>
    </row>
    <row r="298" spans="18:22">
      <c r="R298" s="1112"/>
      <c r="S298" s="1112"/>
      <c r="T298" s="1111"/>
      <c r="V298" s="1111"/>
    </row>
    <row r="299" spans="18:22">
      <c r="R299" s="1112"/>
      <c r="S299" s="1112"/>
      <c r="T299" s="1111"/>
      <c r="V299" s="1111"/>
    </row>
    <row r="300" spans="18:22">
      <c r="R300" s="1112"/>
      <c r="S300" s="1112"/>
      <c r="T300" s="1111"/>
      <c r="V300" s="1111"/>
    </row>
    <row r="301" spans="18:22">
      <c r="R301" s="1112"/>
      <c r="S301" s="1112"/>
      <c r="T301" s="1111"/>
      <c r="V301" s="1111"/>
    </row>
    <row r="302" spans="18:22">
      <c r="R302" s="1112"/>
      <c r="S302" s="1112"/>
      <c r="T302" s="1111"/>
      <c r="V302" s="1111"/>
    </row>
    <row r="303" spans="18:22">
      <c r="R303" s="1112"/>
      <c r="S303" s="1112"/>
      <c r="T303" s="1111"/>
      <c r="V303" s="1111"/>
    </row>
    <row r="304" spans="18:22">
      <c r="R304" s="1112"/>
      <c r="S304" s="1112"/>
      <c r="T304" s="1111"/>
      <c r="V304" s="1111"/>
    </row>
    <row r="305" spans="18:22">
      <c r="R305" s="1112"/>
      <c r="S305" s="1112"/>
      <c r="T305" s="1111"/>
      <c r="V305" s="1111"/>
    </row>
    <row r="306" spans="18:22">
      <c r="R306" s="1215"/>
      <c r="S306" s="1215"/>
      <c r="T306" s="1111"/>
      <c r="V306" s="1111"/>
    </row>
    <row r="307" spans="18:22">
      <c r="R307" s="1112"/>
      <c r="S307" s="1112"/>
      <c r="T307" s="1111"/>
      <c r="V307" s="1111"/>
    </row>
    <row r="308" spans="18:22">
      <c r="R308" s="1112"/>
      <c r="S308" s="1112"/>
      <c r="T308" s="1111"/>
      <c r="V308" s="1111"/>
    </row>
    <row r="309" spans="18:22">
      <c r="R309" s="1112"/>
      <c r="S309" s="1112"/>
      <c r="T309" s="1111"/>
      <c r="V309" s="1111"/>
    </row>
    <row r="310" spans="18:22">
      <c r="R310" s="1112"/>
      <c r="S310" s="1112"/>
      <c r="T310" s="1111"/>
      <c r="V310" s="1111"/>
    </row>
    <row r="311" spans="18:22">
      <c r="R311" s="1112"/>
      <c r="S311" s="1112"/>
      <c r="T311" s="1111"/>
      <c r="V311" s="1111"/>
    </row>
    <row r="312" spans="18:22">
      <c r="R312" s="1112"/>
      <c r="S312" s="1112"/>
      <c r="T312" s="1111"/>
      <c r="V312" s="1111"/>
    </row>
    <row r="313" spans="18:22">
      <c r="R313" s="1112"/>
      <c r="S313" s="1112"/>
      <c r="T313" s="1111"/>
      <c r="V313" s="1111"/>
    </row>
    <row r="314" spans="18:22">
      <c r="R314" s="1112"/>
      <c r="S314" s="1112"/>
      <c r="T314" s="1111"/>
      <c r="V314" s="1111"/>
    </row>
    <row r="315" spans="18:22">
      <c r="R315" s="1112"/>
      <c r="S315" s="1112"/>
      <c r="T315" s="1111"/>
      <c r="V315" s="1111"/>
    </row>
    <row r="316" spans="18:22">
      <c r="R316" s="1112"/>
      <c r="S316" s="1112"/>
      <c r="T316" s="1111"/>
      <c r="V316" s="1216"/>
    </row>
    <row r="317" spans="18:22">
      <c r="R317" s="1112"/>
      <c r="S317" s="1112"/>
      <c r="T317" s="1111"/>
      <c r="V317" s="1111"/>
    </row>
    <row r="318" spans="18:22">
      <c r="R318" s="1112"/>
      <c r="S318" s="1112"/>
      <c r="T318" s="1111"/>
      <c r="V318" s="1111"/>
    </row>
    <row r="319" spans="18:22">
      <c r="R319" s="1112"/>
      <c r="S319" s="1112"/>
      <c r="T319" s="1111"/>
      <c r="V319" s="1111"/>
    </row>
    <row r="320" spans="18:22">
      <c r="R320" s="1112"/>
      <c r="S320" s="1112"/>
      <c r="T320" s="1111"/>
      <c r="V320" s="1111"/>
    </row>
    <row r="321" spans="18:22">
      <c r="R321" s="1112"/>
      <c r="S321" s="1112"/>
      <c r="T321" s="1111"/>
      <c r="V321" s="1111"/>
    </row>
    <row r="322" spans="18:22">
      <c r="R322" s="1112"/>
      <c r="S322" s="1112"/>
      <c r="T322" s="1111"/>
      <c r="V322" s="1111"/>
    </row>
    <row r="323" spans="18:22">
      <c r="R323" s="1112"/>
      <c r="S323" s="1112"/>
      <c r="T323" s="1111"/>
      <c r="V323" s="1111"/>
    </row>
    <row r="324" spans="18:22">
      <c r="R324" s="1112"/>
      <c r="S324" s="1112"/>
      <c r="T324" s="1111"/>
      <c r="V324" s="1111"/>
    </row>
    <row r="325" spans="18:22">
      <c r="R325" s="1112"/>
      <c r="S325" s="1112"/>
      <c r="T325" s="1111"/>
      <c r="V325" s="1111"/>
    </row>
    <row r="326" spans="18:22">
      <c r="R326" s="1112"/>
      <c r="S326" s="1112"/>
      <c r="T326" s="1111"/>
      <c r="V326" s="1111"/>
    </row>
    <row r="327" spans="18:22">
      <c r="R327" s="1112"/>
      <c r="S327" s="1112"/>
      <c r="T327" s="1111"/>
      <c r="V327" s="1111"/>
    </row>
    <row r="328" spans="18:22">
      <c r="R328" s="1112"/>
      <c r="S328" s="1112"/>
      <c r="T328" s="1111"/>
      <c r="V328" s="1111"/>
    </row>
    <row r="329" spans="18:22">
      <c r="R329" s="1112"/>
      <c r="S329" s="1112"/>
      <c r="T329" s="1111"/>
      <c r="V329" s="1111"/>
    </row>
    <row r="330" spans="18:22">
      <c r="R330" s="1112"/>
      <c r="S330" s="1112"/>
      <c r="T330" s="1111"/>
      <c r="V330" s="1111"/>
    </row>
    <row r="331" spans="18:22">
      <c r="R331" s="1112"/>
      <c r="S331" s="1112"/>
      <c r="T331" s="1111"/>
      <c r="V331" s="1111"/>
    </row>
    <row r="332" spans="18:22">
      <c r="R332" s="1112"/>
      <c r="S332" s="1112"/>
      <c r="T332" s="1111"/>
      <c r="V332" s="1111"/>
    </row>
    <row r="333" spans="18:22">
      <c r="R333" s="1112"/>
      <c r="S333" s="1112"/>
      <c r="T333" s="1111"/>
      <c r="V333" s="1111"/>
    </row>
    <row r="334" spans="18:22">
      <c r="R334" s="1112"/>
      <c r="S334" s="1112"/>
      <c r="T334" s="1111"/>
      <c r="V334" s="1111"/>
    </row>
    <row r="335" spans="18:22">
      <c r="R335" s="1112"/>
      <c r="S335" s="1112"/>
      <c r="T335" s="1111"/>
      <c r="V335" s="1111"/>
    </row>
    <row r="336" spans="18:22">
      <c r="R336" s="1112"/>
      <c r="S336" s="1112"/>
      <c r="T336" s="1111"/>
      <c r="V336" s="1111"/>
    </row>
    <row r="337" spans="18:22">
      <c r="R337" s="1112"/>
      <c r="S337" s="1112"/>
      <c r="T337" s="1111"/>
      <c r="V337" s="1111"/>
    </row>
    <row r="338" spans="18:22">
      <c r="R338" s="1112"/>
      <c r="S338" s="1112"/>
      <c r="T338" s="1111"/>
      <c r="V338" s="1111"/>
    </row>
    <row r="339" spans="18:22">
      <c r="R339" s="1215"/>
      <c r="S339" s="1215"/>
      <c r="T339" s="1111"/>
      <c r="V339" s="1111"/>
    </row>
    <row r="340" spans="18:22">
      <c r="R340" s="1112"/>
      <c r="S340" s="1112"/>
      <c r="T340" s="1111"/>
      <c r="V340" s="1111"/>
    </row>
    <row r="341" spans="18:22">
      <c r="R341" s="1112"/>
      <c r="S341" s="1112"/>
      <c r="T341" s="1111"/>
      <c r="V341" s="1111"/>
    </row>
    <row r="342" spans="18:22">
      <c r="R342" s="1112"/>
      <c r="S342" s="1112"/>
      <c r="T342" s="1111"/>
      <c r="V342" s="1111"/>
    </row>
    <row r="343" spans="18:22">
      <c r="R343" s="1112"/>
      <c r="S343" s="1112"/>
      <c r="T343" s="1111"/>
      <c r="V343" s="1111"/>
    </row>
    <row r="344" spans="18:22">
      <c r="R344" s="1112"/>
      <c r="S344" s="1112"/>
      <c r="T344" s="1111"/>
      <c r="V344" s="1111"/>
    </row>
    <row r="345" spans="18:22">
      <c r="R345" s="1112"/>
      <c r="S345" s="1112"/>
      <c r="T345" s="1111"/>
      <c r="V345" s="1111"/>
    </row>
    <row r="346" spans="18:22">
      <c r="R346" s="1112"/>
      <c r="S346" s="1112"/>
      <c r="T346" s="1111"/>
      <c r="V346" s="1111"/>
    </row>
    <row r="347" spans="18:22">
      <c r="R347" s="1112"/>
      <c r="S347" s="1112"/>
      <c r="T347" s="1111"/>
      <c r="V347" s="1111"/>
    </row>
    <row r="348" spans="18:22">
      <c r="R348" s="1112"/>
      <c r="S348" s="1112"/>
      <c r="T348" s="1111"/>
      <c r="V348" s="1111"/>
    </row>
    <row r="349" spans="18:22">
      <c r="R349" s="1112"/>
      <c r="S349" s="1112"/>
      <c r="T349" s="1111"/>
      <c r="V349" s="1111"/>
    </row>
    <row r="350" spans="18:22">
      <c r="R350" s="1112"/>
      <c r="S350" s="1112"/>
      <c r="T350" s="1111"/>
      <c r="V350" s="1111"/>
    </row>
    <row r="351" spans="18:22">
      <c r="R351" s="1112"/>
      <c r="S351" s="1112"/>
      <c r="T351" s="1111"/>
      <c r="V351" s="1111"/>
    </row>
    <row r="352" spans="18:22">
      <c r="R352" s="1112"/>
      <c r="S352" s="1112"/>
      <c r="T352" s="1111"/>
      <c r="V352" s="1111"/>
    </row>
    <row r="353" spans="18:22">
      <c r="R353" s="1112"/>
      <c r="S353" s="1112"/>
      <c r="T353" s="1111"/>
      <c r="V353" s="1111"/>
    </row>
    <row r="354" spans="18:22">
      <c r="R354" s="1112"/>
      <c r="S354" s="1112"/>
      <c r="T354" s="1111"/>
      <c r="V354" s="1111"/>
    </row>
    <row r="355" spans="18:22">
      <c r="R355" s="1112"/>
      <c r="S355" s="1112"/>
      <c r="T355" s="1111"/>
      <c r="V355" s="1111"/>
    </row>
    <row r="356" spans="18:22">
      <c r="R356" s="1112"/>
      <c r="S356" s="1112"/>
      <c r="T356" s="1111"/>
      <c r="V356" s="1111"/>
    </row>
    <row r="357" spans="18:22">
      <c r="R357" s="1112"/>
      <c r="S357" s="1112"/>
      <c r="T357" s="1111"/>
      <c r="V357" s="1111"/>
    </row>
    <row r="358" spans="18:22">
      <c r="R358" s="1112"/>
      <c r="S358" s="1112"/>
      <c r="T358" s="1111"/>
      <c r="V358" s="1111"/>
    </row>
    <row r="359" spans="18:22">
      <c r="R359" s="1112"/>
      <c r="S359" s="1112"/>
      <c r="T359" s="1111"/>
      <c r="V359" s="1111"/>
    </row>
    <row r="360" spans="18:22">
      <c r="R360" s="1112"/>
      <c r="S360" s="1112"/>
      <c r="T360" s="1111"/>
      <c r="V360" s="1111"/>
    </row>
    <row r="361" spans="18:22">
      <c r="R361" s="1112"/>
      <c r="S361" s="1112"/>
      <c r="T361" s="1111"/>
      <c r="V361" s="1111"/>
    </row>
    <row r="362" spans="18:22">
      <c r="R362" s="1112"/>
      <c r="S362" s="1112"/>
      <c r="T362" s="1111"/>
      <c r="V362" s="1111"/>
    </row>
    <row r="363" spans="18:22">
      <c r="R363" s="1112"/>
      <c r="S363" s="1112"/>
      <c r="T363" s="1111"/>
      <c r="V363" s="1111"/>
    </row>
    <row r="364" spans="18:22">
      <c r="R364" s="1112"/>
      <c r="S364" s="1112"/>
      <c r="T364" s="1111"/>
      <c r="V364" s="1111"/>
    </row>
    <row r="365" spans="18:22">
      <c r="R365" s="1112"/>
      <c r="S365" s="1112"/>
      <c r="T365" s="1111"/>
      <c r="V365" s="1111"/>
    </row>
    <row r="366" spans="18:22">
      <c r="R366" s="1112"/>
      <c r="S366" s="1112"/>
      <c r="T366" s="1111"/>
      <c r="V366" s="1111"/>
    </row>
    <row r="367" spans="18:22">
      <c r="R367" s="1112"/>
      <c r="S367" s="1112"/>
      <c r="T367" s="1111"/>
      <c r="V367" s="1111"/>
    </row>
    <row r="368" spans="18:22">
      <c r="R368" s="1112"/>
      <c r="S368" s="1112"/>
      <c r="T368" s="1111"/>
      <c r="V368" s="1111"/>
    </row>
    <row r="369" spans="18:22">
      <c r="R369" s="1112"/>
      <c r="S369" s="1112"/>
      <c r="T369" s="1111"/>
      <c r="V369" s="1111"/>
    </row>
    <row r="370" spans="18:22">
      <c r="R370" s="1112"/>
      <c r="S370" s="1112"/>
      <c r="T370" s="1111"/>
      <c r="V370" s="1111"/>
    </row>
    <row r="371" spans="18:22">
      <c r="R371" s="1112"/>
      <c r="S371" s="1112"/>
      <c r="T371" s="1111"/>
      <c r="V371" s="1111"/>
    </row>
    <row r="372" spans="18:22">
      <c r="R372" s="1112"/>
      <c r="S372" s="1112"/>
      <c r="T372" s="1111"/>
      <c r="V372" s="1111"/>
    </row>
    <row r="373" spans="18:22">
      <c r="R373" s="1112"/>
      <c r="S373" s="1112"/>
      <c r="T373" s="1111"/>
      <c r="V373" s="1111"/>
    </row>
    <row r="374" spans="18:22">
      <c r="R374" s="1112"/>
      <c r="S374" s="1112"/>
      <c r="T374" s="1111"/>
      <c r="V374" s="1111"/>
    </row>
    <row r="375" spans="18:22">
      <c r="R375" s="1112"/>
      <c r="S375" s="1112"/>
      <c r="T375" s="1111"/>
      <c r="V375" s="1111"/>
    </row>
    <row r="376" spans="18:22">
      <c r="R376" s="1112"/>
      <c r="S376" s="1112"/>
      <c r="T376" s="1111"/>
      <c r="V376" s="1111"/>
    </row>
    <row r="377" spans="18:22">
      <c r="R377" s="1112"/>
      <c r="S377" s="1112"/>
      <c r="T377" s="1111"/>
      <c r="V377" s="1111"/>
    </row>
    <row r="378" spans="18:22">
      <c r="R378" s="1112"/>
      <c r="S378" s="1112"/>
      <c r="T378" s="1111"/>
      <c r="V378" s="1111"/>
    </row>
    <row r="379" spans="18:22">
      <c r="R379" s="1112"/>
      <c r="S379" s="1112"/>
      <c r="T379" s="1111"/>
      <c r="V379" s="1111"/>
    </row>
    <row r="380" spans="18:22">
      <c r="R380" s="1112"/>
      <c r="S380" s="1112"/>
      <c r="T380" s="1111"/>
      <c r="V380" s="1111"/>
    </row>
    <row r="381" spans="18:22">
      <c r="R381" s="1112"/>
      <c r="S381" s="1112"/>
      <c r="T381" s="1111"/>
      <c r="V381" s="1111"/>
    </row>
    <row r="382" spans="18:22">
      <c r="R382" s="1112"/>
      <c r="S382" s="1112"/>
      <c r="T382" s="1111"/>
      <c r="V382" s="1111"/>
    </row>
    <row r="383" spans="18:22">
      <c r="R383" s="1112"/>
      <c r="S383" s="1112"/>
      <c r="T383" s="1111"/>
      <c r="V383" s="1111"/>
    </row>
    <row r="384" spans="18:22">
      <c r="R384" s="1112"/>
      <c r="S384" s="1112"/>
      <c r="T384" s="1111"/>
      <c r="V384" s="1111"/>
    </row>
    <row r="385" spans="18:22">
      <c r="R385" s="1112"/>
      <c r="S385" s="1112"/>
      <c r="T385" s="1111"/>
      <c r="V385" s="1111"/>
    </row>
    <row r="386" spans="18:22">
      <c r="R386" s="1112"/>
      <c r="S386" s="1112"/>
      <c r="T386" s="1111"/>
      <c r="V386" s="1111"/>
    </row>
    <row r="387" spans="18:22">
      <c r="R387" s="1112"/>
      <c r="S387" s="1112"/>
      <c r="T387" s="1111"/>
      <c r="V387" s="1111"/>
    </row>
    <row r="388" spans="18:22">
      <c r="R388" s="1112"/>
      <c r="S388" s="1112"/>
      <c r="T388" s="1111"/>
      <c r="V388" s="1111"/>
    </row>
    <row r="389" spans="18:22">
      <c r="R389" s="1112"/>
      <c r="S389" s="1112"/>
      <c r="T389" s="1111"/>
      <c r="V389" s="1111"/>
    </row>
    <row r="390" spans="18:22">
      <c r="R390" s="1112"/>
      <c r="S390" s="1112"/>
      <c r="T390" s="1111"/>
      <c r="V390" s="1111"/>
    </row>
    <row r="391" spans="18:22">
      <c r="R391" s="1112"/>
      <c r="S391" s="1112"/>
      <c r="T391" s="1111"/>
      <c r="V391" s="1111"/>
    </row>
    <row r="392" spans="18:22">
      <c r="R392" s="1112"/>
      <c r="S392" s="1112"/>
      <c r="T392" s="1111"/>
      <c r="V392" s="1111"/>
    </row>
    <row r="393" spans="18:22">
      <c r="R393" s="1112"/>
      <c r="S393" s="1112"/>
      <c r="T393" s="1111"/>
      <c r="V393" s="1111"/>
    </row>
    <row r="394" spans="18:22">
      <c r="R394" s="1112"/>
      <c r="S394" s="1112"/>
      <c r="T394" s="1111"/>
      <c r="V394" s="1111"/>
    </row>
    <row r="395" spans="18:22">
      <c r="R395" s="1112"/>
      <c r="S395" s="1112"/>
      <c r="T395" s="1111"/>
      <c r="V395" s="1111"/>
    </row>
    <row r="396" spans="18:22">
      <c r="R396" s="1112"/>
      <c r="S396" s="1112"/>
      <c r="T396" s="1111"/>
      <c r="V396" s="1111"/>
    </row>
    <row r="397" spans="18:22">
      <c r="R397" s="1112"/>
      <c r="S397" s="1112"/>
      <c r="T397" s="1111"/>
      <c r="V397" s="1111"/>
    </row>
    <row r="398" spans="18:22">
      <c r="R398" s="1112"/>
      <c r="S398" s="1112"/>
      <c r="T398" s="1111"/>
      <c r="V398" s="1111"/>
    </row>
    <row r="399" spans="18:22">
      <c r="R399" s="1112"/>
      <c r="S399" s="1112"/>
      <c r="T399" s="1111"/>
      <c r="V399" s="1111"/>
    </row>
    <row r="400" spans="18:22">
      <c r="R400" s="1112"/>
      <c r="S400" s="1112"/>
      <c r="T400" s="1111"/>
      <c r="V400" s="1111"/>
    </row>
    <row r="401" spans="18:22">
      <c r="R401" s="1112"/>
      <c r="S401" s="1112"/>
      <c r="T401" s="1111"/>
      <c r="V401" s="1111"/>
    </row>
    <row r="402" spans="18:22">
      <c r="R402" s="1112"/>
      <c r="S402" s="1112"/>
      <c r="T402" s="1111"/>
      <c r="V402" s="1111"/>
    </row>
    <row r="403" spans="18:22">
      <c r="R403" s="1112"/>
      <c r="S403" s="1112"/>
      <c r="T403" s="1111"/>
      <c r="V403" s="1111"/>
    </row>
    <row r="404" spans="18:22">
      <c r="R404" s="1112"/>
      <c r="S404" s="1112"/>
      <c r="T404" s="1111"/>
      <c r="V404" s="1111"/>
    </row>
    <row r="405" spans="18:22">
      <c r="R405" s="1112"/>
      <c r="S405" s="1112"/>
      <c r="T405" s="1111"/>
      <c r="V405" s="1111"/>
    </row>
    <row r="406" spans="18:22">
      <c r="R406" s="1112"/>
      <c r="S406" s="1112"/>
      <c r="T406" s="1111"/>
      <c r="V406" s="1111"/>
    </row>
    <row r="407" spans="18:22">
      <c r="R407" s="1112"/>
      <c r="S407" s="1112"/>
      <c r="T407" s="1111"/>
      <c r="V407" s="1111"/>
    </row>
    <row r="408" spans="18:22">
      <c r="R408" s="1112"/>
      <c r="S408" s="1112"/>
      <c r="T408" s="1111"/>
      <c r="V408" s="1111"/>
    </row>
    <row r="409" spans="18:22">
      <c r="R409" s="1112"/>
      <c r="S409" s="1112"/>
      <c r="T409" s="1111"/>
      <c r="V409" s="1111"/>
    </row>
    <row r="410" spans="18:22">
      <c r="R410" s="1112"/>
      <c r="S410" s="1112"/>
      <c r="T410" s="1111"/>
      <c r="V410" s="1111"/>
    </row>
    <row r="411" spans="18:22">
      <c r="R411" s="1112"/>
      <c r="S411" s="1112"/>
      <c r="T411" s="1111"/>
      <c r="V411" s="1111"/>
    </row>
    <row r="412" spans="18:22">
      <c r="R412" s="1112"/>
      <c r="S412" s="1112"/>
      <c r="T412" s="1111"/>
      <c r="V412" s="1111"/>
    </row>
    <row r="413" spans="18:22">
      <c r="R413" s="1112"/>
      <c r="S413" s="1112"/>
      <c r="T413" s="1111"/>
      <c r="V413" s="1111"/>
    </row>
    <row r="414" spans="18:22">
      <c r="R414" s="1112"/>
      <c r="S414" s="1112"/>
      <c r="T414" s="1111"/>
      <c r="V414" s="1111"/>
    </row>
    <row r="415" spans="18:22">
      <c r="R415" s="1112"/>
      <c r="S415" s="1112"/>
      <c r="T415" s="1111"/>
      <c r="V415" s="1111"/>
    </row>
    <row r="416" spans="18:22">
      <c r="R416" s="1112"/>
      <c r="S416" s="1112"/>
      <c r="T416" s="1111"/>
      <c r="V416" s="1111"/>
    </row>
    <row r="417" spans="18:22">
      <c r="R417" s="1112"/>
      <c r="S417" s="1112"/>
      <c r="T417" s="1111"/>
      <c r="V417" s="1111"/>
    </row>
    <row r="418" spans="18:22">
      <c r="R418" s="1112"/>
      <c r="S418" s="1112"/>
      <c r="T418" s="1111"/>
      <c r="V418" s="1111"/>
    </row>
    <row r="419" spans="18:22">
      <c r="R419" s="1112"/>
      <c r="S419" s="1112"/>
      <c r="T419" s="1111"/>
      <c r="V419" s="1111"/>
    </row>
    <row r="420" spans="18:22">
      <c r="R420" s="1112"/>
      <c r="S420" s="1112"/>
      <c r="T420" s="1111"/>
      <c r="V420" s="1111"/>
    </row>
    <row r="421" spans="18:22">
      <c r="R421" s="1112"/>
      <c r="S421" s="1112"/>
      <c r="T421" s="1111"/>
      <c r="V421" s="1111"/>
    </row>
    <row r="422" spans="18:22">
      <c r="R422" s="1112"/>
      <c r="S422" s="1112"/>
      <c r="T422" s="1111"/>
      <c r="V422" s="1111"/>
    </row>
    <row r="423" spans="18:22">
      <c r="R423" s="1112"/>
      <c r="S423" s="1112"/>
      <c r="T423" s="1111"/>
      <c r="V423" s="1111"/>
    </row>
    <row r="424" spans="18:22">
      <c r="R424" s="1112"/>
      <c r="S424" s="1112"/>
      <c r="T424" s="1111"/>
      <c r="V424" s="1111"/>
    </row>
    <row r="425" spans="18:22">
      <c r="R425" s="1112"/>
      <c r="S425" s="1112"/>
      <c r="T425" s="1111"/>
      <c r="V425" s="1111"/>
    </row>
    <row r="426" spans="18:22">
      <c r="R426" s="1112"/>
      <c r="S426" s="1112"/>
      <c r="T426" s="1111"/>
      <c r="V426" s="1111"/>
    </row>
    <row r="427" spans="18:22">
      <c r="R427" s="1112"/>
      <c r="S427" s="1112"/>
      <c r="T427" s="1111"/>
      <c r="V427" s="1111"/>
    </row>
    <row r="428" spans="18:22">
      <c r="R428" s="1112"/>
      <c r="S428" s="1112"/>
      <c r="T428" s="1111"/>
      <c r="V428" s="1111"/>
    </row>
    <row r="429" spans="18:22">
      <c r="R429" s="1112"/>
      <c r="S429" s="1112"/>
      <c r="T429" s="1111"/>
      <c r="V429" s="1111"/>
    </row>
    <row r="430" spans="18:22">
      <c r="R430" s="1112"/>
      <c r="S430" s="1112"/>
      <c r="T430" s="1111"/>
      <c r="V430" s="1111"/>
    </row>
    <row r="431" spans="18:22">
      <c r="R431" s="1112"/>
      <c r="S431" s="1112"/>
      <c r="T431" s="1111"/>
      <c r="V431" s="1111"/>
    </row>
    <row r="432" spans="18:22">
      <c r="R432" s="1112"/>
      <c r="S432" s="1112"/>
      <c r="T432" s="1111"/>
      <c r="V432" s="1111"/>
    </row>
    <row r="433" spans="18:22">
      <c r="R433" s="1112"/>
      <c r="S433" s="1112"/>
      <c r="T433" s="1111"/>
      <c r="V433" s="1111"/>
    </row>
    <row r="434" spans="18:22">
      <c r="R434" s="1112"/>
      <c r="S434" s="1112"/>
      <c r="T434" s="1111"/>
      <c r="V434" s="1111"/>
    </row>
    <row r="435" spans="18:22">
      <c r="R435" s="1112"/>
      <c r="S435" s="1112"/>
      <c r="T435" s="1111"/>
      <c r="V435" s="1216"/>
    </row>
    <row r="436" spans="18:22">
      <c r="R436" s="1112"/>
      <c r="S436" s="1112"/>
      <c r="T436" s="1111"/>
      <c r="V436" s="1216"/>
    </row>
    <row r="437" spans="18:22">
      <c r="R437" s="1112"/>
      <c r="S437" s="1112"/>
      <c r="T437" s="1111"/>
      <c r="V437" s="1216"/>
    </row>
    <row r="438" spans="18:22">
      <c r="R438" s="1112"/>
      <c r="S438" s="1112"/>
      <c r="T438" s="1111"/>
      <c r="V438" s="1216"/>
    </row>
    <row r="439" spans="18:22">
      <c r="R439" s="1112"/>
      <c r="S439" s="1112"/>
      <c r="T439" s="1111"/>
      <c r="V439" s="1216"/>
    </row>
    <row r="440" spans="18:22">
      <c r="R440" s="1217"/>
      <c r="S440" s="1217"/>
      <c r="T440" s="1111"/>
      <c r="V440" s="1216"/>
    </row>
    <row r="441" spans="18:22">
      <c r="R441" s="1217"/>
      <c r="S441" s="1217"/>
      <c r="T441" s="1111"/>
      <c r="V441" s="1216"/>
    </row>
    <row r="442" spans="18:22">
      <c r="R442" s="1217"/>
      <c r="S442" s="1217"/>
      <c r="T442" s="1111"/>
      <c r="V442" s="1216"/>
    </row>
    <row r="443" spans="18:22">
      <c r="R443" s="1217"/>
      <c r="S443" s="1217"/>
      <c r="T443" s="1111"/>
      <c r="V443" s="1216"/>
    </row>
    <row r="444" spans="18:22">
      <c r="R444" s="1217"/>
      <c r="S444" s="1217"/>
      <c r="T444" s="1111"/>
      <c r="V444" s="1216"/>
    </row>
    <row r="445" spans="18:22">
      <c r="R445" s="1217"/>
      <c r="S445" s="1217"/>
      <c r="T445" s="1111"/>
      <c r="V445" s="1216"/>
    </row>
    <row r="446" spans="18:22">
      <c r="R446" s="1217"/>
      <c r="S446" s="1217"/>
      <c r="T446" s="1111"/>
      <c r="V446" s="1216"/>
    </row>
    <row r="447" spans="18:22">
      <c r="R447" s="1217"/>
      <c r="S447" s="1217"/>
      <c r="T447" s="1111"/>
      <c r="V447" s="1111"/>
    </row>
    <row r="448" spans="18:22">
      <c r="R448" s="1217"/>
      <c r="S448" s="1217"/>
      <c r="T448" s="1111"/>
      <c r="V448" s="1111"/>
    </row>
    <row r="449" spans="18:22">
      <c r="R449" s="1217"/>
      <c r="S449" s="1217"/>
      <c r="T449" s="1111"/>
      <c r="V449" s="1111"/>
    </row>
    <row r="450" spans="18:22">
      <c r="R450" s="1217"/>
      <c r="S450" s="1217"/>
      <c r="T450" s="1111"/>
      <c r="V450" s="1111"/>
    </row>
    <row r="451" spans="18:22">
      <c r="R451" s="1217"/>
      <c r="S451" s="1217"/>
      <c r="T451" s="1111"/>
      <c r="V451" s="1111"/>
    </row>
    <row r="452" spans="18:22">
      <c r="R452" s="1217"/>
      <c r="S452" s="1217"/>
      <c r="T452" s="1111"/>
      <c r="V452" s="1111"/>
    </row>
    <row r="453" spans="18:22">
      <c r="R453" s="1217"/>
      <c r="S453" s="1217"/>
      <c r="T453" s="1111"/>
      <c r="V453" s="1111"/>
    </row>
    <row r="454" spans="18:22">
      <c r="R454" s="1217"/>
      <c r="S454" s="1217"/>
      <c r="T454" s="1111"/>
      <c r="V454" s="1111"/>
    </row>
    <row r="455" spans="18:22">
      <c r="R455" s="1217"/>
      <c r="S455" s="1217"/>
      <c r="T455" s="1111"/>
      <c r="V455" s="1111"/>
    </row>
    <row r="456" spans="18:22">
      <c r="R456" s="1217"/>
      <c r="S456" s="1217"/>
      <c r="T456" s="1111"/>
      <c r="V456" s="1111"/>
    </row>
    <row r="457" spans="18:22">
      <c r="R457" s="1217"/>
      <c r="S457" s="1217"/>
      <c r="T457" s="1111"/>
      <c r="V457" s="1111"/>
    </row>
    <row r="458" spans="20:22">
      <c r="T458" s="1111"/>
      <c r="V458" s="1111"/>
    </row>
    <row r="459" spans="20:22">
      <c r="T459" s="1111"/>
      <c r="V459" s="1111"/>
    </row>
    <row r="460" spans="20:22">
      <c r="T460" s="1111"/>
      <c r="V460" s="1216"/>
    </row>
    <row r="461" spans="20:22">
      <c r="T461" s="1111"/>
      <c r="V461" s="1216"/>
    </row>
    <row r="462" spans="20:22">
      <c r="T462" s="1111"/>
      <c r="V462" s="1216"/>
    </row>
    <row r="463" spans="20:22">
      <c r="T463" s="1111"/>
      <c r="V463" s="1111"/>
    </row>
    <row r="464" spans="20:22">
      <c r="T464" s="1111"/>
      <c r="V464" s="1111"/>
    </row>
    <row r="465" spans="20:22">
      <c r="T465" s="1111"/>
      <c r="V465" s="1216"/>
    </row>
    <row r="466" spans="20:22">
      <c r="T466" s="1111"/>
      <c r="V466" s="1216"/>
    </row>
    <row r="467" spans="20:22">
      <c r="T467" s="1111"/>
      <c r="V467" s="1216"/>
    </row>
    <row r="468" spans="20:22">
      <c r="T468" s="1111"/>
      <c r="V468" s="1216"/>
    </row>
    <row r="469" spans="20:22">
      <c r="T469" s="1111"/>
      <c r="V469" s="1216"/>
    </row>
    <row r="470" spans="20:22">
      <c r="T470" s="1111"/>
      <c r="V470" s="1216"/>
    </row>
    <row r="471" spans="20:22">
      <c r="T471" s="1216"/>
      <c r="V471" s="1216"/>
    </row>
    <row r="472" spans="20:22">
      <c r="T472" s="1216"/>
      <c r="V472" s="1216"/>
    </row>
    <row r="473" spans="20:22">
      <c r="T473" s="1216"/>
      <c r="V473" s="1216"/>
    </row>
    <row r="474" spans="20:22">
      <c r="T474" s="1216"/>
      <c r="V474" s="1216"/>
    </row>
    <row r="475" spans="20:22">
      <c r="T475" s="1216"/>
      <c r="V475" s="1216"/>
    </row>
    <row r="476" spans="20:22">
      <c r="T476" s="1216"/>
      <c r="V476" s="1216"/>
    </row>
    <row r="477" spans="20:22">
      <c r="T477" s="1216"/>
      <c r="V477" s="1216"/>
    </row>
    <row r="478" spans="20:22">
      <c r="T478" s="1216"/>
      <c r="V478" s="1216"/>
    </row>
    <row r="479" spans="20:22">
      <c r="T479" s="1216"/>
      <c r="V479" s="1216"/>
    </row>
    <row r="480" spans="20:22">
      <c r="T480" s="1216"/>
      <c r="V480" s="1216"/>
    </row>
    <row r="481" spans="20:22">
      <c r="T481" s="1216"/>
      <c r="V481" s="1216"/>
    </row>
  </sheetData>
  <sheetProtection selectLockedCells="1" autoFilter="0"/>
  <autoFilter xmlns:etc="http://www.wps.cn/officeDocument/2017/etCustomData" ref="A4:LM38" etc:filterBottomFollowUsedRange="0">
    <extLst/>
  </autoFilter>
  <mergeCells count="11">
    <mergeCell ref="T2:Y2"/>
    <mergeCell ref="A3:B3"/>
    <mergeCell ref="H3:I3"/>
    <mergeCell ref="K3:M3"/>
    <mergeCell ref="N3:P3"/>
    <mergeCell ref="AF3:AG3"/>
    <mergeCell ref="AH3:AI3"/>
    <mergeCell ref="AJ3:AK3"/>
    <mergeCell ref="AV3:AV4"/>
    <mergeCell ref="AW3:AW4"/>
    <mergeCell ref="A1:O2"/>
  </mergeCells>
  <conditionalFormatting sqref="R20">
    <cfRule type="cellIs" dxfId="1" priority="24" operator="equal">
      <formula>"否"</formula>
    </cfRule>
  </conditionalFormatting>
  <conditionalFormatting sqref="S20">
    <cfRule type="containsText" dxfId="0" priority="22" operator="between" text="欠">
      <formula>NOT(ISERROR(SEARCH("欠",S20)))</formula>
    </cfRule>
    <cfRule type="cellIs" dxfId="1" priority="23" operator="equal">
      <formula>"欠"</formula>
    </cfRule>
  </conditionalFormatting>
  <conditionalFormatting sqref="T20">
    <cfRule type="containsText" dxfId="0" priority="27" operator="between" text="欠">
      <formula>NOT(ISERROR(SEARCH("欠",T20)))</formula>
    </cfRule>
    <cfRule type="cellIs" dxfId="1" priority="28" operator="equal">
      <formula>"欠"</formula>
    </cfRule>
  </conditionalFormatting>
  <conditionalFormatting sqref="U20">
    <cfRule type="containsText" dxfId="0" priority="25" operator="between" text="欠">
      <formula>NOT(ISERROR(SEARCH("欠",U20)))</formula>
    </cfRule>
    <cfRule type="cellIs" dxfId="1" priority="26" operator="equal">
      <formula>"欠"</formula>
    </cfRule>
  </conditionalFormatting>
  <conditionalFormatting sqref="V20">
    <cfRule type="containsText" dxfId="0" priority="20" operator="between" text="欠">
      <formula>NOT(ISERROR(SEARCH("欠",V20)))</formula>
    </cfRule>
    <cfRule type="cellIs" dxfId="1" priority="21" operator="equal">
      <formula>"欠"</formula>
    </cfRule>
  </conditionalFormatting>
  <conditionalFormatting sqref="T23">
    <cfRule type="cellIs" dxfId="1" priority="5" operator="equal">
      <formula>"欠"</formula>
    </cfRule>
    <cfRule type="containsText" dxfId="0" priority="4" operator="between" text="欠">
      <formula>NOT(ISERROR(SEARCH("欠",T23)))</formula>
    </cfRule>
  </conditionalFormatting>
  <conditionalFormatting sqref="T23:V23">
    <cfRule type="containsText" dxfId="0" priority="1" operator="between" text="欠">
      <formula>NOT(ISERROR(SEARCH("欠",T23)))</formula>
    </cfRule>
  </conditionalFormatting>
  <conditionalFormatting sqref="V23">
    <cfRule type="cellIs" dxfId="1" priority="3" operator="equal">
      <formula>"欠"</formula>
    </cfRule>
    <cfRule type="containsText" dxfId="0" priority="2" operator="between" text="欠">
      <formula>NOT(ISERROR(SEARCH("欠",V23)))</formula>
    </cfRule>
  </conditionalFormatting>
  <conditionalFormatting sqref="W23">
    <cfRule type="containsText" dxfId="0" priority="6" operator="between" text="欠">
      <formula>NOT(ISERROR(SEARCH("欠",W23)))</formula>
    </cfRule>
  </conditionalFormatting>
  <conditionalFormatting sqref="W24">
    <cfRule type="containsText" dxfId="0" priority="18" operator="between" text="欠">
      <formula>NOT(ISERROR(SEARCH("欠",W24)))</formula>
    </cfRule>
  </conditionalFormatting>
  <conditionalFormatting sqref="W25">
    <cfRule type="containsText" dxfId="0" priority="17" operator="between" text="欠">
      <formula>NOT(ISERROR(SEARCH("欠",W25)))</formula>
    </cfRule>
  </conditionalFormatting>
  <conditionalFormatting sqref="T26">
    <cfRule type="containsText" dxfId="0" priority="38" operator="between" text="欠">
      <formula>NOT(ISERROR(SEARCH("欠",T26)))</formula>
    </cfRule>
    <cfRule type="cellIs" dxfId="1" priority="39" operator="equal">
      <formula>"欠"</formula>
    </cfRule>
  </conditionalFormatting>
  <conditionalFormatting sqref="T26:V26">
    <cfRule type="containsText" dxfId="0" priority="35" operator="between" text="欠">
      <formula>NOT(ISERROR(SEARCH("欠",T26)))</formula>
    </cfRule>
  </conditionalFormatting>
  <conditionalFormatting sqref="V26">
    <cfRule type="containsText" dxfId="0" priority="36" operator="between" text="欠">
      <formula>NOT(ISERROR(SEARCH("欠",V26)))</formula>
    </cfRule>
    <cfRule type="cellIs" dxfId="1" priority="37" operator="equal">
      <formula>"欠"</formula>
    </cfRule>
  </conditionalFormatting>
  <conditionalFormatting sqref="W26">
    <cfRule type="containsText" dxfId="0" priority="40" operator="between" text="欠">
      <formula>NOT(ISERROR(SEARCH("欠",W26)))</formula>
    </cfRule>
  </conditionalFormatting>
  <conditionalFormatting sqref="T55">
    <cfRule type="cellIs" dxfId="1" priority="150" operator="equal">
      <formula>"欠"</formula>
    </cfRule>
  </conditionalFormatting>
  <conditionalFormatting sqref="V55">
    <cfRule type="cellIs" dxfId="1" priority="101" operator="equal">
      <formula>"欠"</formula>
    </cfRule>
  </conditionalFormatting>
  <conditionalFormatting sqref="T81">
    <cfRule type="cellIs" dxfId="1" priority="141" operator="equal">
      <formula>"欠"</formula>
    </cfRule>
  </conditionalFormatting>
  <conditionalFormatting sqref="V81">
    <cfRule type="cellIs" dxfId="1" priority="92" operator="equal">
      <formula>"欠"</formula>
    </cfRule>
  </conditionalFormatting>
  <conditionalFormatting sqref="T169">
    <cfRule type="containsText" dxfId="0" priority="119" operator="between" text="欠">
      <formula>NOT(ISERROR(SEARCH("欠",T169)))</formula>
    </cfRule>
    <cfRule type="cellIs" dxfId="1" priority="120" operator="equal">
      <formula>"欠"</formula>
    </cfRule>
  </conditionalFormatting>
  <conditionalFormatting sqref="V169">
    <cfRule type="containsText" dxfId="0" priority="68" operator="between" text="欠">
      <formula>NOT(ISERROR(SEARCH("欠",V169)))</formula>
    </cfRule>
    <cfRule type="cellIs" dxfId="1" priority="69" operator="equal">
      <formula>"欠"</formula>
    </cfRule>
  </conditionalFormatting>
  <conditionalFormatting sqref="T186">
    <cfRule type="containsText" dxfId="0" priority="132" operator="between" text="欠">
      <formula>NOT(ISERROR(SEARCH("欠",T186)))</formula>
    </cfRule>
    <cfRule type="cellIs" dxfId="1" priority="133" operator="equal">
      <formula>"欠"</formula>
    </cfRule>
  </conditionalFormatting>
  <conditionalFormatting sqref="V186">
    <cfRule type="containsText" dxfId="0" priority="83" operator="between" text="欠">
      <formula>NOT(ISERROR(SEARCH("欠",V186)))</formula>
    </cfRule>
    <cfRule type="cellIs" dxfId="1" priority="84" operator="equal">
      <formula>"欠"</formula>
    </cfRule>
  </conditionalFormatting>
  <conditionalFormatting sqref="T194">
    <cfRule type="cellIs" dxfId="1" priority="151" operator="equal">
      <formula>"欠"</formula>
    </cfRule>
  </conditionalFormatting>
  <conditionalFormatting sqref="V194">
    <cfRule type="cellIs" dxfId="1" priority="102" operator="equal">
      <formula>"欠"</formula>
    </cfRule>
  </conditionalFormatting>
  <conditionalFormatting sqref="T197">
    <cfRule type="containsText" dxfId="0" priority="125" operator="between" text="欠">
      <formula>NOT(ISERROR(SEARCH("欠",T197)))</formula>
    </cfRule>
    <cfRule type="cellIs" dxfId="1" priority="126" operator="equal">
      <formula>"欠"</formula>
    </cfRule>
  </conditionalFormatting>
  <conditionalFormatting sqref="V197">
    <cfRule type="containsText" dxfId="0" priority="76" operator="between" text="欠">
      <formula>NOT(ISERROR(SEARCH("欠",V197)))</formula>
    </cfRule>
    <cfRule type="cellIs" dxfId="1" priority="77" operator="equal">
      <formula>"欠"</formula>
    </cfRule>
  </conditionalFormatting>
  <conditionalFormatting sqref="T199">
    <cfRule type="containsText" dxfId="0" priority="129" operator="between" text="欠">
      <formula>NOT(ISERROR(SEARCH("欠",T199)))</formula>
    </cfRule>
    <cfRule type="cellIs" dxfId="1" priority="130" operator="equal">
      <formula>"欠"</formula>
    </cfRule>
  </conditionalFormatting>
  <conditionalFormatting sqref="V199">
    <cfRule type="containsText" dxfId="0" priority="80" operator="between" text="欠">
      <formula>NOT(ISERROR(SEARCH("欠",V199)))</formula>
    </cfRule>
    <cfRule type="cellIs" dxfId="1" priority="81" operator="equal">
      <formula>"欠"</formula>
    </cfRule>
  </conditionalFormatting>
  <conditionalFormatting sqref="V230">
    <cfRule type="containsText" dxfId="0" priority="64" operator="between" text="欠">
      <formula>NOT(ISERROR(SEARCH("欠",V230)))</formula>
    </cfRule>
    <cfRule type="cellIs" dxfId="1" priority="65" operator="equal">
      <formula>"欠"</formula>
    </cfRule>
  </conditionalFormatting>
  <conditionalFormatting sqref="V236">
    <cfRule type="containsText" dxfId="0" priority="66" operator="between" text="欠">
      <formula>NOT(ISERROR(SEARCH("欠",V236)))</formula>
    </cfRule>
    <cfRule type="cellIs" dxfId="1" priority="67" operator="equal">
      <formula>"欠"</formula>
    </cfRule>
  </conditionalFormatting>
  <conditionalFormatting sqref="V257">
    <cfRule type="cellIs" dxfId="1" priority="73" operator="equal">
      <formula>"欠"</formula>
    </cfRule>
    <cfRule type="containsText" dxfId="0" priority="75" operator="between" text="欠">
      <formula>NOT(ISERROR(SEARCH("欠",V257)))</formula>
    </cfRule>
  </conditionalFormatting>
  <conditionalFormatting sqref="V258">
    <cfRule type="cellIs" dxfId="1" priority="72" operator="equal">
      <formula>"欠"</formula>
    </cfRule>
    <cfRule type="containsText" dxfId="0" priority="74" operator="between" text="欠">
      <formula>NOT(ISERROR(SEARCH("欠",V258)))</formula>
    </cfRule>
  </conditionalFormatting>
  <conditionalFormatting sqref="T259">
    <cfRule type="cellIs" dxfId="1" priority="121" operator="equal">
      <formula>"欠"</formula>
    </cfRule>
    <cfRule type="containsText" dxfId="0" priority="122" operator="between" text="欠">
      <formula>NOT(ISERROR(SEARCH("欠",T259)))</formula>
    </cfRule>
  </conditionalFormatting>
  <conditionalFormatting sqref="V259">
    <cfRule type="cellIs" dxfId="1" priority="70" operator="equal">
      <formula>"欠"</formula>
    </cfRule>
    <cfRule type="containsText" dxfId="0" priority="71" operator="between" text="欠">
      <formula>NOT(ISERROR(SEARCH("欠",V259)))</formula>
    </cfRule>
  </conditionalFormatting>
  <conditionalFormatting sqref="V283">
    <cfRule type="cellIs" dxfId="1" priority="62" operator="equal">
      <formula>"欠"</formula>
    </cfRule>
  </conditionalFormatting>
  <conditionalFormatting sqref="T309">
    <cfRule type="cellIs" dxfId="1" priority="147" operator="equal">
      <formula>"欠"</formula>
    </cfRule>
  </conditionalFormatting>
  <conditionalFormatting sqref="V309">
    <cfRule type="cellIs" dxfId="1" priority="98" operator="equal">
      <formula>"欠"</formula>
    </cfRule>
  </conditionalFormatting>
  <conditionalFormatting sqref="T310">
    <cfRule type="cellIs" dxfId="1" priority="109" operator="equal">
      <formula>"欠"</formula>
    </cfRule>
    <cfRule type="containsText" dxfId="0" priority="110" operator="between" text="欠">
      <formula>NOT(ISERROR(SEARCH("欠",T310)))</formula>
    </cfRule>
  </conditionalFormatting>
  <conditionalFormatting sqref="V310">
    <cfRule type="cellIs" dxfId="1" priority="56" operator="equal">
      <formula>"欠"</formula>
    </cfRule>
    <cfRule type="containsText" dxfId="0" priority="57" operator="between" text="欠">
      <formula>NOT(ISERROR(SEARCH("欠",V310)))</formula>
    </cfRule>
  </conditionalFormatting>
  <conditionalFormatting sqref="V448">
    <cfRule type="cellIs" dxfId="1" priority="54" operator="equal">
      <formula>"欠"</formula>
    </cfRule>
    <cfRule type="containsText" dxfId="0" priority="55" operator="between" text="欠">
      <formula>NOT(ISERROR(SEARCH("欠",V448)))</formula>
    </cfRule>
  </conditionalFormatting>
  <conditionalFormatting sqref="T450">
    <cfRule type="containsText" dxfId="0" priority="107" operator="between" text="欠">
      <formula>NOT(ISERROR(SEARCH("欠",T450)))</formula>
    </cfRule>
    <cfRule type="cellIs" dxfId="1" priority="108" operator="equal">
      <formula>"欠"</formula>
    </cfRule>
  </conditionalFormatting>
  <conditionalFormatting sqref="T24:T25">
    <cfRule type="containsText" dxfId="0" priority="14" operator="between" text="欠">
      <formula>NOT(ISERROR(SEARCH("欠",T24)))</formula>
    </cfRule>
    <cfRule type="cellIs" dxfId="1" priority="16" operator="equal">
      <formula>"欠"</formula>
    </cfRule>
  </conditionalFormatting>
  <conditionalFormatting sqref="T38:T40">
    <cfRule type="cellIs" dxfId="1" priority="154" operator="equal">
      <formula>"欠"</formula>
    </cfRule>
  </conditionalFormatting>
  <conditionalFormatting sqref="T41:T42">
    <cfRule type="cellIs" dxfId="1" priority="153" operator="equal">
      <formula>"欠"</formula>
    </cfRule>
  </conditionalFormatting>
  <conditionalFormatting sqref="T257:T258">
    <cfRule type="cellIs" dxfId="1" priority="123" operator="equal">
      <formula>"欠"</formula>
    </cfRule>
    <cfRule type="containsText" dxfId="0" priority="124" operator="between" text="欠">
      <formula>NOT(ISERROR(SEARCH("欠",T257)))</formula>
    </cfRule>
  </conditionalFormatting>
  <conditionalFormatting sqref="T270:T271">
    <cfRule type="containsText" dxfId="0" priority="115" operator="between" text="欠">
      <formula>NOT(ISERROR(SEARCH("欠",T270)))</formula>
    </cfRule>
  </conditionalFormatting>
  <conditionalFormatting sqref="T380:T382">
    <cfRule type="cellIs" dxfId="1" priority="112" operator="equal">
      <formula>"欠"</formula>
    </cfRule>
  </conditionalFormatting>
  <conditionalFormatting sqref="V17:V18">
    <cfRule type="containsText" dxfId="0" priority="30" operator="between" text="欠">
      <formula>NOT(ISERROR(SEARCH("欠",V17)))</formula>
    </cfRule>
    <cfRule type="cellIs" dxfId="1" priority="31" operator="equal">
      <formula>"欠"</formula>
    </cfRule>
  </conditionalFormatting>
  <conditionalFormatting sqref="V24:V25">
    <cfRule type="containsText" dxfId="0" priority="10" operator="between" text="欠">
      <formula>NOT(ISERROR(SEARCH("欠",V24)))</formula>
    </cfRule>
    <cfRule type="cellIs" dxfId="1" priority="12" operator="equal">
      <formula>"欠"</formula>
    </cfRule>
  </conditionalFormatting>
  <conditionalFormatting sqref="V38:V40">
    <cfRule type="cellIs" dxfId="1" priority="105" operator="equal">
      <formula>"欠"</formula>
    </cfRule>
  </conditionalFormatting>
  <conditionalFormatting sqref="V41:V42">
    <cfRule type="cellIs" dxfId="1" priority="104" operator="equal">
      <formula>"欠"</formula>
    </cfRule>
  </conditionalFormatting>
  <conditionalFormatting sqref="V237:V238">
    <cfRule type="cellIs" dxfId="1" priority="63" operator="equal">
      <formula>"欠"</formula>
    </cfRule>
  </conditionalFormatting>
  <conditionalFormatting sqref="W17:W18">
    <cfRule type="containsText" dxfId="0" priority="34" operator="between" text="欠">
      <formula>NOT(ISERROR(SEARCH("欠",W17)))</formula>
    </cfRule>
  </conditionalFormatting>
  <conditionalFormatting sqref="T2:T3 T31:T115 T170:T185 T222:T256 T260:T269 T198 T420:T449 T412:T418 T200:T203 T405:T409 T451:T1048576 T394 T130:T168 T272:T309 T117:T128 T311:T391 T212:T218 T205:T209 T187:T196">
    <cfRule type="containsText" dxfId="0" priority="136" operator="between" text="欠">
      <formula>NOT(ISERROR(SEARCH("欠",T2)))</formula>
    </cfRule>
  </conditionalFormatting>
  <conditionalFormatting sqref="T2 T3:V4 T31:V1048576">
    <cfRule type="containsText" dxfId="0" priority="53" operator="between" text="欠">
      <formula>NOT(ISERROR(SEARCH("欠",T2)))</formula>
    </cfRule>
  </conditionalFormatting>
  <conditionalFormatting sqref="V3 V31:V115 V231:V235 V311:V315 V170:V185 V237:V256 V130:V168 V221:V229 V412:V418 V420:V447 V449:V1048576 V394 V317:V359 V405:V409 V260:V309 V198 V364:V391 V361 V200:V209 V187:V196 V212:V218 V117:V128">
    <cfRule type="containsText" dxfId="0" priority="87" operator="between" text="欠">
      <formula>NOT(ISERROR(SEARCH("欠",V3)))</formula>
    </cfRule>
  </conditionalFormatting>
  <conditionalFormatting sqref="W3:W4 W30:W31 W33:W1048576">
    <cfRule type="containsText" dxfId="0" priority="156" operator="between" text="欠">
      <formula>NOT(ISERROR(SEARCH("欠",W3)))</formula>
    </cfRule>
  </conditionalFormatting>
  <conditionalFormatting sqref="T5 T29">
    <cfRule type="containsText" dxfId="0" priority="50" operator="between" text="欠">
      <formula>NOT(ISERROR(SEARCH("欠",T5)))</formula>
    </cfRule>
    <cfRule type="cellIs" dxfId="1" priority="51" operator="equal">
      <formula>"欠"</formula>
    </cfRule>
  </conditionalFormatting>
  <conditionalFormatting sqref="T5:V5 T29:V29">
    <cfRule type="containsText" dxfId="0" priority="47" operator="between" text="欠">
      <formula>NOT(ISERROR(SEARCH("欠",T5)))</formula>
    </cfRule>
  </conditionalFormatting>
  <conditionalFormatting sqref="V5 V29">
    <cfRule type="containsText" dxfId="0" priority="48" operator="between" text="欠">
      <formula>NOT(ISERROR(SEARCH("欠",V5)))</formula>
    </cfRule>
    <cfRule type="cellIs" dxfId="1" priority="49" operator="equal">
      <formula>"欠"</formula>
    </cfRule>
  </conditionalFormatting>
  <conditionalFormatting sqref="W5 W29">
    <cfRule type="containsText" dxfId="0" priority="52" operator="between" text="欠">
      <formula>NOT(ISERROR(SEARCH("欠",W5)))</formula>
    </cfRule>
  </conditionalFormatting>
  <conditionalFormatting sqref="T6:T16 T22 T27:T28">
    <cfRule type="containsText" dxfId="0" priority="44" operator="between" text="欠">
      <formula>NOT(ISERROR(SEARCH("欠",T6)))</formula>
    </cfRule>
    <cfRule type="cellIs" dxfId="1" priority="45" operator="equal">
      <formula>"欠"</formula>
    </cfRule>
  </conditionalFormatting>
  <conditionalFormatting sqref="T6:V16 V19 T22:V22 V21 T27:V28">
    <cfRule type="containsText" dxfId="0" priority="41" operator="between" text="欠">
      <formula>NOT(ISERROR(SEARCH("欠",T6)))</formula>
    </cfRule>
  </conditionalFormatting>
  <conditionalFormatting sqref="V6:V16 V19 V21:V22 V27:V28">
    <cfRule type="containsText" dxfId="0" priority="42" operator="between" text="欠">
      <formula>NOT(ISERROR(SEARCH("欠",V6)))</formula>
    </cfRule>
    <cfRule type="cellIs" dxfId="1" priority="43" operator="equal">
      <formula>"欠"</formula>
    </cfRule>
  </conditionalFormatting>
  <conditionalFormatting sqref="W6:W16 W19 W21:W22 W27:W28">
    <cfRule type="containsText" dxfId="0" priority="46" operator="between" text="欠">
      <formula>NOT(ISERROR(SEARCH("欠",W6)))</formula>
    </cfRule>
  </conditionalFormatting>
  <conditionalFormatting sqref="T17:T19 T21">
    <cfRule type="containsText" dxfId="0" priority="32" operator="between" text="欠">
      <formula>NOT(ISERROR(SEARCH("欠",T17)))</formula>
    </cfRule>
    <cfRule type="cellIs" dxfId="1" priority="33" operator="equal">
      <formula>"欠"</formula>
    </cfRule>
  </conditionalFormatting>
  <conditionalFormatting sqref="T17:V18 T21:U21 T19:U19">
    <cfRule type="containsText" dxfId="0" priority="29" operator="between" text="欠">
      <formula>NOT(ISERROR(SEARCH("欠",T17)))</formula>
    </cfRule>
  </conditionalFormatting>
  <conditionalFormatting sqref="T24:V25">
    <cfRule type="containsText" dxfId="0" priority="8" operator="between" text="欠">
      <formula>NOT(ISERROR(SEARCH("欠",T24)))</formula>
    </cfRule>
  </conditionalFormatting>
  <conditionalFormatting sqref="T31 T386:T387 T354:T355 T339:T342 T335 T330 T317 T326:T328 T364:T366 T278:T280 T208 T241 T284 T293:T306 T234 T214 T265:T267 T132 T288:T290 T320:T324 T113 T78:T80 T63 T47 T51:T54 T43 T33:T34 T405 T36:T37">
    <cfRule type="cellIs" dxfId="1" priority="152" operator="equal">
      <formula>"欠"</formula>
    </cfRule>
  </conditionalFormatting>
  <conditionalFormatting sqref="V31 V391 V386:V387 V357 V364:V372 V351:V355 V317 V339:V343 V326:V328 V330 V346 V334:V335 V359 V288:V291 V241 V284 V261 V278:V280 V132 V293:V308 V269:V271 V234 V208 V214 V314 V312 V265:V267 V320:V324 V113 V78:V80 V63 V47 V51:V54 V43 V33:V34 V405 V36:V37">
    <cfRule type="cellIs" dxfId="1" priority="103" operator="equal">
      <formula>"欠"</formula>
    </cfRule>
  </conditionalFormatting>
  <conditionalFormatting sqref="T187:T189 T35 T32 T118:T119 T114:T115 T185 T201:T203 T217:T218 T205 T157:T158 T235 T263:T264 T110:T112 T77 T96:T103 T56:T62 T64:T70 T82 T84 T148">
    <cfRule type="cellIs" dxfId="1" priority="155" operator="equal">
      <formula>"欠"</formula>
    </cfRule>
  </conditionalFormatting>
  <conditionalFormatting sqref="V187:V189 V35 V32 V118:V119 V114:V115 V185 V201:V203 V217:V218 V205 V157:V158 V235 V263:V264 V110:V112 V77 V96:V103 V56:V62 V64:V70 V82 V84 V148">
    <cfRule type="cellIs" dxfId="1" priority="106" operator="equal">
      <formula>"欠"</formula>
    </cfRule>
  </conditionalFormatting>
  <conditionalFormatting sqref="T44:T46 T325 T149 T209 T106 T71:T76 T85:T95 T83 T48:T50">
    <cfRule type="cellIs" dxfId="1" priority="142" operator="equal">
      <formula>"欠"</formula>
    </cfRule>
  </conditionalFormatting>
  <conditionalFormatting sqref="V44:V46 V325 V149 V209 V106 V71:V76 V85:V95 V83 V48:V50">
    <cfRule type="cellIs" dxfId="1" priority="93" operator="equal">
      <formula>"欠"</formula>
    </cfRule>
  </conditionalFormatting>
  <conditionalFormatting sqref="T104 T146:T147 T150:T152 T223 T212:T213 T176:T177 T154 T243:T244 T159:T161 T215 T231 T237:T238 T268 T272:T276">
    <cfRule type="cellIs" dxfId="1" priority="149" operator="equal">
      <formula>"欠"</formula>
    </cfRule>
  </conditionalFormatting>
  <conditionalFormatting sqref="V104 V146:V147 V150:V152 V204 V243:V244 V223 V176:V177 V154 V215 V159:V161 V221 V212:V213 V231 V268 V272:V276">
    <cfRule type="cellIs" dxfId="1" priority="100" operator="equal">
      <formula>"欠"</formula>
    </cfRule>
  </conditionalFormatting>
  <conditionalFormatting sqref="T105 T137:T145 T117 T183:T184 T107:T109 T222 T277 T206:T207 T164 T175 T153 T178 T190:T193 T307:T308 T262 T240 T170:T173 T155 T166:T168 T283 T242 T224:T229 T232:T233 T245:T253 T260 T285">
    <cfRule type="cellIs" dxfId="1" priority="140" operator="equal">
      <formula>"欠"</formula>
    </cfRule>
  </conditionalFormatting>
  <conditionalFormatting sqref="V137:V145 V222 V105 V107:V109 V117 V155 V153 V206:V207 V183:V184 V242 V190:V193 V178 V164 V166:V168 V175 V170:V173 V232 V246:V253 V224:V229 V285">
    <cfRule type="cellIs" dxfId="1" priority="91" operator="equal">
      <formula>"欠"</formula>
    </cfRule>
  </conditionalFormatting>
  <conditionalFormatting sqref="T116 T129">
    <cfRule type="containsText" dxfId="0" priority="134" operator="between" text="欠">
      <formula>NOT(ISERROR(SEARCH("欠",T116)))</formula>
    </cfRule>
    <cfRule type="cellIs" dxfId="1" priority="135" operator="equal">
      <formula>"欠"</formula>
    </cfRule>
  </conditionalFormatting>
  <conditionalFormatting sqref="V116 V129">
    <cfRule type="containsText" dxfId="0" priority="85" operator="between" text="欠">
      <formula>NOT(ISERROR(SEARCH("欠",V116)))</formula>
    </cfRule>
    <cfRule type="cellIs" dxfId="1" priority="86" operator="equal">
      <formula>"欠"</formula>
    </cfRule>
  </conditionalFormatting>
  <conditionalFormatting sqref="T133:T136 T120:T128 T130:T131 T256">
    <cfRule type="cellIs" dxfId="1" priority="143" operator="equal">
      <formula>"欠"</formula>
    </cfRule>
  </conditionalFormatting>
  <conditionalFormatting sqref="V133:V136 V120:V128 V130:V131 V256">
    <cfRule type="cellIs" dxfId="1" priority="94" operator="equal">
      <formula>"欠"</formula>
    </cfRule>
  </conditionalFormatting>
  <conditionalFormatting sqref="T156 T181:T182 T196 T198 T200">
    <cfRule type="cellIs" dxfId="1" priority="137" operator="equal">
      <formula>"欠"</formula>
    </cfRule>
  </conditionalFormatting>
  <conditionalFormatting sqref="V156 V181:V182 V196 V198 V200">
    <cfRule type="cellIs" dxfId="1" priority="88" operator="equal">
      <formula>"欠"</formula>
    </cfRule>
  </conditionalFormatting>
  <conditionalFormatting sqref="T165 T162:T163 T180">
    <cfRule type="cellIs" dxfId="1" priority="138" operator="equal">
      <formula>"欠"</formula>
    </cfRule>
  </conditionalFormatting>
  <conditionalFormatting sqref="V165 V162:V163 V180">
    <cfRule type="cellIs" dxfId="1" priority="89" operator="equal">
      <formula>"欠"</formula>
    </cfRule>
  </conditionalFormatting>
  <conditionalFormatting sqref="T174 T179 T195">
    <cfRule type="cellIs" dxfId="1" priority="139" operator="equal">
      <formula>"欠"</formula>
    </cfRule>
  </conditionalFormatting>
  <conditionalFormatting sqref="V174 V179 V195">
    <cfRule type="cellIs" dxfId="1" priority="90" operator="equal">
      <formula>"欠"</formula>
    </cfRule>
  </conditionalFormatting>
  <conditionalFormatting sqref="T204 T210:T211 T219:T221">
    <cfRule type="containsText" dxfId="0" priority="127" operator="between" text="欠">
      <formula>NOT(ISERROR(SEARCH("欠",T204)))</formula>
    </cfRule>
    <cfRule type="cellIs" dxfId="1" priority="128" operator="equal">
      <formula>"欠"</formula>
    </cfRule>
  </conditionalFormatting>
  <conditionalFormatting sqref="V210:V211 V219:V220">
    <cfRule type="containsText" dxfId="0" priority="78" operator="between" text="欠">
      <formula>NOT(ISERROR(SEARCH("欠",V210)))</formula>
    </cfRule>
    <cfRule type="cellIs" dxfId="1" priority="79" operator="equal">
      <formula>"欠"</formula>
    </cfRule>
  </conditionalFormatting>
  <conditionalFormatting sqref="T216 T451:T454 T412 T447:T448 T430:T434 T406:T409 T420:T421 T463:T464 T394 T383:T385 T388:T391 T373:T379 T255 T336:T338 T311:T313 T331:T334 T343:T348 T351:T353 T357 T329 T318:T319">
    <cfRule type="cellIs" dxfId="1" priority="131" operator="equal">
      <formula>"欠"</formula>
    </cfRule>
  </conditionalFormatting>
  <conditionalFormatting sqref="V262 V420:V421 V412 V394 V388:V390 V406:V409 V447 V431:V434 V373:V385 V329 V336:V338 V331:V333 V347:V348 V344:V345 V358 V233 V292 V281:V282 V277 V255 V260 V245 V240 V311 V286:V287 V216 V313 V315 V318:V319">
    <cfRule type="cellIs" dxfId="1" priority="82" operator="equal">
      <formula>"欠"</formula>
    </cfRule>
  </conditionalFormatting>
  <conditionalFormatting sqref="T230 T236 T239 T254">
    <cfRule type="cellIs" dxfId="1" priority="148" operator="equal">
      <formula>"欠"</formula>
    </cfRule>
  </conditionalFormatting>
  <conditionalFormatting sqref="V239 V254">
    <cfRule type="cellIs" dxfId="1" priority="99" operator="equal">
      <formula>"欠"</formula>
    </cfRule>
  </conditionalFormatting>
  <conditionalFormatting sqref="T269 T261 T291">
    <cfRule type="cellIs" dxfId="1" priority="118" operator="equal">
      <formula>"欠"</formula>
    </cfRule>
  </conditionalFormatting>
  <conditionalFormatting sqref="T286:T287 T281:T282 T292">
    <cfRule type="cellIs" dxfId="1" priority="117" operator="equal">
      <formula>"欠"</formula>
    </cfRule>
  </conditionalFormatting>
  <conditionalFormatting sqref="T314:T316 T358">
    <cfRule type="cellIs" dxfId="1" priority="116" operator="equal">
      <formula>"欠"</formula>
    </cfRule>
  </conditionalFormatting>
  <conditionalFormatting sqref="T349:T350 T418 T367:T372 T359:T363 T356">
    <cfRule type="cellIs" dxfId="1" priority="146" operator="equal">
      <formula>"欠"</formula>
    </cfRule>
  </conditionalFormatting>
  <conditionalFormatting sqref="V361 V418 V356 V349:V350">
    <cfRule type="cellIs" dxfId="1" priority="97" operator="equal">
      <formula>"欠"</formula>
    </cfRule>
  </conditionalFormatting>
  <conditionalFormatting sqref="V360 V362:V363">
    <cfRule type="containsText" dxfId="0" priority="60" operator="between" text="欠">
      <formula>NOT(ISERROR(SEARCH("欠",V360)))</formula>
    </cfRule>
    <cfRule type="cellIs" dxfId="1" priority="61" operator="equal">
      <formula>"欠"</formula>
    </cfRule>
  </conditionalFormatting>
  <conditionalFormatting sqref="T392:T393 T419 T410:T411 T395:T404">
    <cfRule type="cellIs" dxfId="1" priority="113" operator="equal">
      <formula>"欠"</formula>
    </cfRule>
    <cfRule type="containsText" dxfId="0" priority="114" operator="between" text="欠">
      <formula>NOT(ISERROR(SEARCH("欠",T392)))</formula>
    </cfRule>
  </conditionalFormatting>
  <conditionalFormatting sqref="V392:V393 V419 V410:V411 V395:V404">
    <cfRule type="cellIs" dxfId="1" priority="58" operator="equal">
      <formula>"欠"</formula>
    </cfRule>
    <cfRule type="containsText" dxfId="0" priority="59" operator="between" text="欠">
      <formula>NOT(ISERROR(SEARCH("欠",V392)))</formula>
    </cfRule>
  </conditionalFormatting>
  <conditionalFormatting sqref="T413:T417 T422:T429">
    <cfRule type="cellIs" dxfId="1" priority="145" operator="equal">
      <formula>"欠"</formula>
    </cfRule>
  </conditionalFormatting>
  <conditionalFormatting sqref="V413:V417 V451:V454 V463:V464 V422:V430">
    <cfRule type="cellIs" dxfId="1" priority="96" operator="equal">
      <formula>"欠"</formula>
    </cfRule>
  </conditionalFormatting>
  <conditionalFormatting sqref="T435:T446 T460:T462 T465:T470">
    <cfRule type="cellIs" dxfId="1" priority="111" operator="equal">
      <formula>"欠"</formula>
    </cfRule>
  </conditionalFormatting>
  <conditionalFormatting sqref="T449 T455:T459">
    <cfRule type="cellIs" dxfId="1" priority="144" operator="equal">
      <formula>"欠"</formula>
    </cfRule>
  </conditionalFormatting>
  <conditionalFormatting sqref="V449:V450 V455:V459">
    <cfRule type="cellIs" dxfId="1" priority="95" operator="equal">
      <formula>"欠"</formula>
    </cfRule>
  </conditionalFormatting>
  <pageMargins left="0" right="0.0791666666666667" top="0.309027777777778" bottom="0.309027777777778" header="0.5" footer="0.5"/>
  <pageSetup paperSize="9" scale="58" orientation="landscape" horizontalDpi="600"/>
  <headerFooter alignWithMargins="0" scaleWithDoc="0"/>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M465"/>
  <sheetViews>
    <sheetView zoomScale="70" zoomScaleNormal="70" workbookViewId="0">
      <pane xSplit="15" ySplit="4" topLeftCell="AE5" activePane="bottomRight" state="frozen"/>
      <selection/>
      <selection pane="topRight"/>
      <selection pane="bottomLeft"/>
      <selection pane="bottomRight" activeCell="A7" sqref="$A7:$XFD7"/>
    </sheetView>
  </sheetViews>
  <sheetFormatPr defaultColWidth="9" defaultRowHeight="14.25"/>
  <cols>
    <col min="1" max="1" width="15" style="1018" customWidth="1"/>
    <col min="2" max="2" width="13.1833333333333" style="1019" customWidth="1"/>
    <col min="3" max="3" width="10.35" style="1019" customWidth="1"/>
    <col min="4" max="4" width="12.6" style="1011" customWidth="1"/>
    <col min="5" max="5" width="11.425" style="1019" customWidth="1"/>
    <col min="6" max="6" width="12.8833333333333" style="1019" customWidth="1"/>
    <col min="7" max="7" width="14.85" style="1020" customWidth="1"/>
    <col min="8" max="8" width="15.4666666666667" style="1011" customWidth="1"/>
    <col min="9" max="9" width="14.0833333333333" style="1019" customWidth="1"/>
    <col min="10" max="10" width="11.1833333333333" style="1011" customWidth="1"/>
    <col min="11" max="11" width="6.54166666666667" style="1011" customWidth="1"/>
    <col min="12" max="12" width="6.875" style="1011" customWidth="1"/>
    <col min="13" max="13" width="7.61666666666667" style="1011" customWidth="1"/>
    <col min="14" max="14" width="14.3" style="1011" customWidth="1"/>
    <col min="15" max="15" width="13.6" style="1011" customWidth="1"/>
    <col min="16" max="16" width="9.28333333333333" style="1021" customWidth="1"/>
    <col min="17" max="17" width="8.63333333333333" style="1022" customWidth="1"/>
    <col min="18" max="18" width="10.45" style="1023" customWidth="1"/>
    <col min="19" max="19" width="11.7833333333333" style="1023" customWidth="1"/>
    <col min="20" max="20" width="8.28333333333333" style="1024" customWidth="1"/>
    <col min="21" max="21" width="8.99166666666667" style="1025" customWidth="1"/>
    <col min="22" max="22" width="11.575" style="1024" customWidth="1"/>
    <col min="23" max="23" width="8.63333333333333" style="1026" customWidth="1"/>
    <col min="24" max="24" width="9.09166666666667" style="1026" customWidth="1"/>
    <col min="25" max="25" width="26.8166666666667" style="1027" customWidth="1"/>
    <col min="26" max="26" width="12.5" style="1011" customWidth="1"/>
    <col min="27" max="27" width="13.2083333333333" style="1011" customWidth="1"/>
    <col min="28" max="28" width="14.5333333333333" style="1028" customWidth="1"/>
    <col min="29" max="29" width="13.2833333333333" style="1020" customWidth="1"/>
    <col min="30" max="31" width="7.25" style="1020" customWidth="1"/>
    <col min="32" max="32" width="8.39166666666667" style="1020" customWidth="1"/>
    <col min="33" max="36" width="10.375" style="1019" customWidth="1"/>
    <col min="37" max="37" width="11.425" style="1019" customWidth="1"/>
    <col min="38" max="40" width="10.375" style="1019" customWidth="1"/>
    <col min="41" max="41" width="10.15" style="1029" customWidth="1"/>
    <col min="42" max="45" width="11.3666666666667" style="1029" customWidth="1"/>
    <col min="46" max="49" width="13.05" style="1029" customWidth="1"/>
    <col min="50" max="50" width="9" style="1030" customWidth="1"/>
    <col min="51" max="51" width="9" style="1030"/>
    <col min="52" max="324" width="9" style="1031"/>
    <col min="325" max="16384" width="9" style="1010"/>
  </cols>
  <sheetData>
    <row r="1" s="1010" customFormat="1" ht="70" customHeight="1" spans="1:324">
      <c r="A1" s="1032" t="s">
        <v>6007</v>
      </c>
      <c r="B1" s="1033"/>
      <c r="C1" s="1033"/>
      <c r="D1" s="1033"/>
      <c r="E1" s="1033"/>
      <c r="F1" s="1033"/>
      <c r="G1" s="1033"/>
      <c r="H1" s="1033"/>
      <c r="I1" s="1033"/>
      <c r="J1" s="1033"/>
      <c r="K1" s="1033"/>
      <c r="L1" s="1033"/>
      <c r="M1" s="1033"/>
      <c r="N1" s="1033"/>
      <c r="O1" s="1033"/>
      <c r="P1" s="1021"/>
      <c r="Q1" s="1022"/>
      <c r="R1" s="1023"/>
      <c r="S1" s="1023"/>
      <c r="T1" s="1024"/>
      <c r="U1" s="1025"/>
      <c r="V1" s="1024"/>
      <c r="W1" s="1026"/>
      <c r="X1" s="1026"/>
      <c r="Y1" s="1027"/>
      <c r="Z1" s="1011"/>
      <c r="AA1" s="1011"/>
      <c r="AB1" s="1028"/>
      <c r="AC1" s="1020"/>
      <c r="AD1" s="1020"/>
      <c r="AE1" s="1020"/>
      <c r="AF1" s="1020"/>
      <c r="AG1" s="1019"/>
      <c r="AH1" s="1019"/>
      <c r="AI1" s="1019"/>
      <c r="AJ1" s="1019"/>
      <c r="AK1" s="1019"/>
      <c r="AL1" s="1019"/>
      <c r="AM1" s="1019"/>
      <c r="AN1" s="1019"/>
      <c r="AO1" s="1162" t="s">
        <v>6008</v>
      </c>
      <c r="AP1" s="1162"/>
      <c r="AQ1" s="1162"/>
      <c r="AR1" s="1162"/>
      <c r="AS1" s="1162"/>
      <c r="AT1" s="1162"/>
      <c r="AU1" s="1029"/>
      <c r="AV1" s="1029"/>
      <c r="AW1" s="1029"/>
      <c r="AX1" s="1030"/>
      <c r="AY1" s="1030"/>
      <c r="AZ1" s="1031"/>
      <c r="BA1" s="1031"/>
      <c r="BB1" s="1031"/>
      <c r="BC1" s="1031"/>
      <c r="BD1" s="1031"/>
      <c r="BE1" s="1031"/>
      <c r="BF1" s="1031"/>
      <c r="BG1" s="1031"/>
      <c r="BH1" s="1031"/>
      <c r="BI1" s="1031"/>
      <c r="BJ1" s="1031"/>
      <c r="BK1" s="1031"/>
      <c r="BL1" s="1031"/>
      <c r="BM1" s="1031"/>
      <c r="BN1" s="1031"/>
      <c r="BO1" s="1031"/>
      <c r="BP1" s="1031"/>
      <c r="BQ1" s="1031"/>
      <c r="BR1" s="1031"/>
      <c r="BS1" s="1031"/>
      <c r="BT1" s="1031"/>
      <c r="BU1" s="1031"/>
      <c r="BV1" s="1031"/>
      <c r="BW1" s="1031"/>
      <c r="BX1" s="1031"/>
      <c r="BY1" s="1031"/>
      <c r="BZ1" s="1031"/>
      <c r="CA1" s="1031"/>
      <c r="CB1" s="1031"/>
      <c r="CC1" s="1031"/>
      <c r="CD1" s="1031"/>
      <c r="CE1" s="1031"/>
      <c r="CF1" s="1031"/>
      <c r="CG1" s="1031"/>
      <c r="CH1" s="1031"/>
      <c r="CI1" s="1031"/>
      <c r="CJ1" s="1031"/>
      <c r="CK1" s="1031"/>
      <c r="CL1" s="1031"/>
      <c r="CM1" s="1031"/>
      <c r="CN1" s="1031"/>
      <c r="CO1" s="1031"/>
      <c r="CP1" s="1031"/>
      <c r="CQ1" s="1031"/>
      <c r="CR1" s="1031"/>
      <c r="CS1" s="1031"/>
      <c r="CT1" s="1031"/>
      <c r="CU1" s="1031"/>
      <c r="CV1" s="1031"/>
      <c r="CW1" s="1031"/>
      <c r="CX1" s="1031"/>
      <c r="CY1" s="1031"/>
      <c r="CZ1" s="1031"/>
      <c r="DA1" s="1031"/>
      <c r="DB1" s="1031"/>
      <c r="DC1" s="1031"/>
      <c r="DD1" s="1031"/>
      <c r="DE1" s="1031"/>
      <c r="DF1" s="1031"/>
      <c r="DG1" s="1031"/>
      <c r="DH1" s="1031"/>
      <c r="DI1" s="1031"/>
      <c r="DJ1" s="1031"/>
      <c r="DK1" s="1031"/>
      <c r="DL1" s="1031"/>
      <c r="DM1" s="1031"/>
      <c r="DN1" s="1031"/>
      <c r="DO1" s="1031"/>
      <c r="DP1" s="1031"/>
      <c r="DQ1" s="1031"/>
      <c r="DR1" s="1031"/>
      <c r="DS1" s="1031"/>
      <c r="DT1" s="1031"/>
      <c r="DU1" s="1031"/>
      <c r="DV1" s="1031"/>
      <c r="DW1" s="1031"/>
      <c r="DX1" s="1031"/>
      <c r="DY1" s="1031"/>
      <c r="DZ1" s="1031"/>
      <c r="EA1" s="1031"/>
      <c r="EB1" s="1031"/>
      <c r="EC1" s="1031"/>
      <c r="ED1" s="1031"/>
      <c r="EE1" s="1031"/>
      <c r="EF1" s="1031"/>
      <c r="EG1" s="1031"/>
      <c r="EH1" s="1031"/>
      <c r="EI1" s="1031"/>
      <c r="EJ1" s="1031"/>
      <c r="EK1" s="1031"/>
      <c r="EL1" s="1031"/>
      <c r="EM1" s="1031"/>
      <c r="EN1" s="1031"/>
      <c r="EO1" s="1031"/>
      <c r="EP1" s="1031"/>
      <c r="EQ1" s="1031"/>
      <c r="ER1" s="1031"/>
      <c r="ES1" s="1031"/>
      <c r="ET1" s="1031"/>
      <c r="EU1" s="1031"/>
      <c r="EV1" s="1031"/>
      <c r="EW1" s="1031"/>
      <c r="EX1" s="1031"/>
      <c r="EY1" s="1031"/>
      <c r="EZ1" s="1031"/>
      <c r="FA1" s="1031"/>
      <c r="FB1" s="1031"/>
      <c r="FC1" s="1031"/>
      <c r="FD1" s="1031"/>
      <c r="FE1" s="1031"/>
      <c r="FF1" s="1031"/>
      <c r="FG1" s="1031"/>
      <c r="FH1" s="1031"/>
      <c r="FI1" s="1031"/>
      <c r="FJ1" s="1031"/>
      <c r="FK1" s="1031"/>
      <c r="FL1" s="1031"/>
      <c r="FM1" s="1031"/>
      <c r="FN1" s="1031"/>
      <c r="FO1" s="1031"/>
      <c r="FP1" s="1031"/>
      <c r="FQ1" s="1031"/>
      <c r="FR1" s="1031"/>
      <c r="FS1" s="1031"/>
      <c r="FT1" s="1031"/>
      <c r="FU1" s="1031"/>
      <c r="FV1" s="1031"/>
      <c r="FW1" s="1031"/>
      <c r="FX1" s="1031"/>
      <c r="FY1" s="1031"/>
      <c r="FZ1" s="1031"/>
      <c r="GA1" s="1031"/>
      <c r="GB1" s="1031"/>
      <c r="GC1" s="1031"/>
      <c r="GD1" s="1031"/>
      <c r="GE1" s="1031"/>
      <c r="GF1" s="1031"/>
      <c r="GG1" s="1031"/>
      <c r="GH1" s="1031"/>
      <c r="GI1" s="1031"/>
      <c r="GJ1" s="1031"/>
      <c r="GK1" s="1031"/>
      <c r="GL1" s="1031"/>
      <c r="GM1" s="1031"/>
      <c r="GN1" s="1031"/>
      <c r="GO1" s="1031"/>
      <c r="GP1" s="1031"/>
      <c r="GQ1" s="1031"/>
      <c r="GR1" s="1031"/>
      <c r="GS1" s="1031"/>
      <c r="GT1" s="1031"/>
      <c r="GU1" s="1031"/>
      <c r="GV1" s="1031"/>
      <c r="GW1" s="1031"/>
      <c r="GX1" s="1031"/>
      <c r="GY1" s="1031"/>
      <c r="GZ1" s="1031"/>
      <c r="HA1" s="1031"/>
      <c r="HB1" s="1031"/>
      <c r="HC1" s="1031"/>
      <c r="HD1" s="1031"/>
      <c r="HE1" s="1031"/>
      <c r="HF1" s="1031"/>
      <c r="HG1" s="1031"/>
      <c r="HH1" s="1031"/>
      <c r="HI1" s="1031"/>
      <c r="HJ1" s="1031"/>
      <c r="HK1" s="1031"/>
      <c r="HL1" s="1031"/>
      <c r="HM1" s="1031"/>
      <c r="HN1" s="1031"/>
      <c r="HO1" s="1031"/>
      <c r="HP1" s="1031"/>
      <c r="HQ1" s="1031"/>
      <c r="HR1" s="1031"/>
      <c r="HS1" s="1031"/>
      <c r="HT1" s="1031"/>
      <c r="HU1" s="1031"/>
      <c r="HV1" s="1031"/>
      <c r="HW1" s="1031"/>
      <c r="HX1" s="1031"/>
      <c r="HY1" s="1031"/>
      <c r="HZ1" s="1031"/>
      <c r="IA1" s="1031"/>
      <c r="IB1" s="1031"/>
      <c r="IC1" s="1031"/>
      <c r="ID1" s="1031"/>
      <c r="IE1" s="1031"/>
      <c r="IF1" s="1031"/>
      <c r="IG1" s="1031"/>
      <c r="IH1" s="1031"/>
      <c r="II1" s="1031"/>
      <c r="IJ1" s="1031"/>
      <c r="IK1" s="1031"/>
      <c r="IL1" s="1031"/>
      <c r="IM1" s="1031"/>
      <c r="IN1" s="1031"/>
      <c r="IO1" s="1031"/>
      <c r="IP1" s="1031"/>
      <c r="IQ1" s="1031"/>
      <c r="IR1" s="1031"/>
      <c r="IS1" s="1031"/>
      <c r="IT1" s="1031"/>
      <c r="IU1" s="1031"/>
      <c r="IV1" s="1031"/>
      <c r="IW1" s="1031"/>
      <c r="IX1" s="1031"/>
      <c r="IY1" s="1031"/>
      <c r="IZ1" s="1031"/>
      <c r="JA1" s="1031"/>
      <c r="JB1" s="1031"/>
      <c r="JC1" s="1031"/>
      <c r="JD1" s="1031"/>
      <c r="JE1" s="1031"/>
      <c r="JF1" s="1031"/>
      <c r="JG1" s="1031"/>
      <c r="JH1" s="1031"/>
      <c r="JI1" s="1031"/>
      <c r="JJ1" s="1031"/>
      <c r="JK1" s="1031"/>
      <c r="JL1" s="1031"/>
      <c r="JM1" s="1031"/>
      <c r="JN1" s="1031"/>
      <c r="JO1" s="1031"/>
      <c r="JP1" s="1031"/>
      <c r="JQ1" s="1031"/>
      <c r="JR1" s="1031"/>
      <c r="JS1" s="1031"/>
      <c r="JT1" s="1031"/>
      <c r="JU1" s="1031"/>
      <c r="JV1" s="1031"/>
      <c r="JW1" s="1031"/>
      <c r="JX1" s="1031"/>
      <c r="JY1" s="1031"/>
      <c r="JZ1" s="1031"/>
      <c r="KA1" s="1031"/>
      <c r="KB1" s="1031"/>
      <c r="KC1" s="1031"/>
      <c r="KD1" s="1031"/>
      <c r="KE1" s="1031"/>
      <c r="KF1" s="1031"/>
      <c r="KG1" s="1031"/>
      <c r="KH1" s="1031"/>
      <c r="KI1" s="1031"/>
      <c r="KJ1" s="1031"/>
      <c r="KK1" s="1031"/>
      <c r="KL1" s="1031"/>
      <c r="KM1" s="1031"/>
      <c r="KN1" s="1031"/>
      <c r="KO1" s="1031"/>
      <c r="KP1" s="1031"/>
      <c r="KQ1" s="1031"/>
      <c r="KR1" s="1031"/>
      <c r="KS1" s="1031"/>
      <c r="KT1" s="1031"/>
      <c r="KU1" s="1031"/>
      <c r="KV1" s="1031"/>
      <c r="KW1" s="1031"/>
      <c r="KX1" s="1031"/>
      <c r="KY1" s="1031"/>
      <c r="KZ1" s="1031"/>
      <c r="LA1" s="1031"/>
      <c r="LB1" s="1031"/>
      <c r="LC1" s="1031"/>
      <c r="LD1" s="1031"/>
      <c r="LE1" s="1031"/>
      <c r="LF1" s="1031"/>
      <c r="LG1" s="1031"/>
      <c r="LH1" s="1031"/>
      <c r="LI1" s="1031"/>
      <c r="LJ1" s="1031"/>
      <c r="LK1" s="1031"/>
      <c r="LL1" s="1031"/>
    </row>
    <row r="2" s="1011" customFormat="1" ht="58" customHeight="1" spans="1:324">
      <c r="A2" s="1032"/>
      <c r="B2" s="1033"/>
      <c r="C2" s="1033"/>
      <c r="D2" s="1033"/>
      <c r="E2" s="1033"/>
      <c r="F2" s="1033"/>
      <c r="G2" s="1033"/>
      <c r="H2" s="1033"/>
      <c r="I2" s="1033"/>
      <c r="J2" s="1033"/>
      <c r="K2" s="1033"/>
      <c r="L2" s="1033"/>
      <c r="M2" s="1033"/>
      <c r="N2" s="1033"/>
      <c r="O2" s="1033"/>
      <c r="P2" s="1060"/>
      <c r="Q2" s="1079"/>
      <c r="R2" s="1080"/>
      <c r="S2" s="1081" t="s">
        <v>4</v>
      </c>
      <c r="T2" s="1082" t="s">
        <v>5888</v>
      </c>
      <c r="U2" s="1083"/>
      <c r="V2" s="1083"/>
      <c r="W2" s="1083"/>
      <c r="X2" s="1083"/>
      <c r="Y2" s="1083"/>
      <c r="Z2" s="1114"/>
      <c r="AA2" s="1115"/>
      <c r="AB2" s="1116"/>
      <c r="AC2" s="1117"/>
      <c r="AD2" s="1117"/>
      <c r="AE2" s="1117"/>
      <c r="AF2" s="1117"/>
      <c r="AG2" s="1141"/>
      <c r="AH2" s="1141"/>
      <c r="AI2" s="1141"/>
      <c r="AJ2" s="1141"/>
      <c r="AK2" s="1141"/>
      <c r="AL2" s="1141"/>
      <c r="AM2" s="1142"/>
      <c r="AN2" s="1143"/>
      <c r="AO2" s="1163"/>
      <c r="AP2" s="1164"/>
      <c r="AQ2" s="1164"/>
      <c r="AR2" s="1164"/>
      <c r="AS2" s="1164"/>
      <c r="AT2" s="1165"/>
      <c r="AU2" s="1166"/>
      <c r="AV2" s="1165"/>
      <c r="AW2" s="1165"/>
      <c r="AX2" s="1189"/>
      <c r="AY2" s="1189"/>
      <c r="AZ2" s="1030"/>
      <c r="BA2" s="1030"/>
      <c r="BB2" s="1030"/>
      <c r="BC2" s="1030"/>
      <c r="BD2" s="1030"/>
      <c r="BE2" s="1030"/>
      <c r="BF2" s="1030"/>
      <c r="BG2" s="1030"/>
      <c r="BH2" s="1030"/>
      <c r="BI2" s="1030"/>
      <c r="BJ2" s="1030"/>
      <c r="BK2" s="1030"/>
      <c r="BL2" s="1030"/>
      <c r="BM2" s="1030"/>
      <c r="BN2" s="1030"/>
      <c r="BO2" s="1030"/>
      <c r="BP2" s="1030"/>
      <c r="BQ2" s="1030"/>
      <c r="BR2" s="1030"/>
      <c r="BS2" s="1030"/>
      <c r="BT2" s="1030"/>
      <c r="BU2" s="1030"/>
      <c r="BV2" s="1030"/>
      <c r="BW2" s="1030"/>
      <c r="BX2" s="1030"/>
      <c r="BY2" s="1030"/>
      <c r="BZ2" s="1030"/>
      <c r="CA2" s="1030"/>
      <c r="CB2" s="1030"/>
      <c r="CC2" s="1030"/>
      <c r="CD2" s="1030"/>
      <c r="CE2" s="1030"/>
      <c r="CF2" s="1030"/>
      <c r="CG2" s="1030"/>
      <c r="CH2" s="1030"/>
      <c r="CI2" s="1030"/>
      <c r="CJ2" s="1030"/>
      <c r="CK2" s="1030"/>
      <c r="CL2" s="1030"/>
      <c r="CM2" s="1030"/>
      <c r="CN2" s="1030"/>
      <c r="CO2" s="1030"/>
      <c r="CP2" s="1030"/>
      <c r="CQ2" s="1030"/>
      <c r="CR2" s="1030"/>
      <c r="CS2" s="1030"/>
      <c r="CT2" s="1030"/>
      <c r="CU2" s="1030"/>
      <c r="CV2" s="1030"/>
      <c r="CW2" s="1030"/>
      <c r="CX2" s="1030"/>
      <c r="CY2" s="1030"/>
      <c r="CZ2" s="1030"/>
      <c r="DA2" s="1030"/>
      <c r="DB2" s="1030"/>
      <c r="DC2" s="1030"/>
      <c r="DD2" s="1030"/>
      <c r="DE2" s="1030"/>
      <c r="DF2" s="1030"/>
      <c r="DG2" s="1030"/>
      <c r="DH2" s="1030"/>
      <c r="DI2" s="1030"/>
      <c r="DJ2" s="1030"/>
      <c r="DK2" s="1030"/>
      <c r="DL2" s="1030"/>
      <c r="DM2" s="1030"/>
      <c r="DN2" s="1030"/>
      <c r="DO2" s="1030"/>
      <c r="DP2" s="1030"/>
      <c r="DQ2" s="1030"/>
      <c r="DR2" s="1030"/>
      <c r="DS2" s="1030"/>
      <c r="DT2" s="1030"/>
      <c r="DU2" s="1030"/>
      <c r="DV2" s="1030"/>
      <c r="DW2" s="1030"/>
      <c r="DX2" s="1030"/>
      <c r="DY2" s="1030"/>
      <c r="DZ2" s="1030"/>
      <c r="EA2" s="1030"/>
      <c r="EB2" s="1030"/>
      <c r="EC2" s="1030"/>
      <c r="ED2" s="1030"/>
      <c r="EE2" s="1030"/>
      <c r="EF2" s="1030"/>
      <c r="EG2" s="1030"/>
      <c r="EH2" s="1030"/>
      <c r="EI2" s="1030"/>
      <c r="EJ2" s="1030"/>
      <c r="EK2" s="1030"/>
      <c r="EL2" s="1030"/>
      <c r="EM2" s="1030"/>
      <c r="EN2" s="1030"/>
      <c r="EO2" s="1030"/>
      <c r="EP2" s="1030"/>
      <c r="EQ2" s="1030"/>
      <c r="ER2" s="1030"/>
      <c r="ES2" s="1030"/>
      <c r="ET2" s="1030"/>
      <c r="EU2" s="1030"/>
      <c r="EV2" s="1030"/>
      <c r="EW2" s="1030"/>
      <c r="EX2" s="1030"/>
      <c r="EY2" s="1030"/>
      <c r="EZ2" s="1030"/>
      <c r="FA2" s="1030"/>
      <c r="FB2" s="1030"/>
      <c r="FC2" s="1030"/>
      <c r="FD2" s="1030"/>
      <c r="FE2" s="1030"/>
      <c r="FF2" s="1030"/>
      <c r="FG2" s="1030"/>
      <c r="FH2" s="1030"/>
      <c r="FI2" s="1030"/>
      <c r="FJ2" s="1030"/>
      <c r="FK2" s="1030"/>
      <c r="FL2" s="1030"/>
      <c r="FM2" s="1030"/>
      <c r="FN2" s="1030"/>
      <c r="FO2" s="1030"/>
      <c r="FP2" s="1030"/>
      <c r="FQ2" s="1030"/>
      <c r="FR2" s="1030"/>
      <c r="FS2" s="1030"/>
      <c r="FT2" s="1030"/>
      <c r="FU2" s="1030"/>
      <c r="FV2" s="1030"/>
      <c r="FW2" s="1030"/>
      <c r="FX2" s="1030"/>
      <c r="FY2" s="1030"/>
      <c r="FZ2" s="1030"/>
      <c r="GA2" s="1030"/>
      <c r="GB2" s="1030"/>
      <c r="GC2" s="1030"/>
      <c r="GD2" s="1030"/>
      <c r="GE2" s="1030"/>
      <c r="GF2" s="1030"/>
      <c r="GG2" s="1030"/>
      <c r="GH2" s="1030"/>
      <c r="GI2" s="1030"/>
      <c r="GJ2" s="1030"/>
      <c r="GK2" s="1030"/>
      <c r="GL2" s="1030"/>
      <c r="GM2" s="1030"/>
      <c r="GN2" s="1030"/>
      <c r="GO2" s="1030"/>
      <c r="GP2" s="1030"/>
      <c r="GQ2" s="1030"/>
      <c r="GR2" s="1030"/>
      <c r="GS2" s="1030"/>
      <c r="GT2" s="1030"/>
      <c r="GU2" s="1030"/>
      <c r="GV2" s="1030"/>
      <c r="GW2" s="1030"/>
      <c r="GX2" s="1030"/>
      <c r="GY2" s="1030"/>
      <c r="GZ2" s="1030"/>
      <c r="HA2" s="1030"/>
      <c r="HB2" s="1030"/>
      <c r="HC2" s="1030"/>
      <c r="HD2" s="1030"/>
      <c r="HE2" s="1030"/>
      <c r="HF2" s="1030"/>
      <c r="HG2" s="1030"/>
      <c r="HH2" s="1030"/>
      <c r="HI2" s="1030"/>
      <c r="HJ2" s="1030"/>
      <c r="HK2" s="1030"/>
      <c r="HL2" s="1030"/>
      <c r="HM2" s="1030"/>
      <c r="HN2" s="1030"/>
      <c r="HO2" s="1030"/>
      <c r="HP2" s="1030"/>
      <c r="HQ2" s="1030"/>
      <c r="HR2" s="1030"/>
      <c r="HS2" s="1030"/>
      <c r="HT2" s="1030"/>
      <c r="HU2" s="1030"/>
      <c r="HV2" s="1030"/>
      <c r="HW2" s="1030"/>
      <c r="HX2" s="1030"/>
      <c r="HY2" s="1030"/>
      <c r="HZ2" s="1030"/>
      <c r="IA2" s="1030"/>
      <c r="IB2" s="1030"/>
      <c r="IC2" s="1030"/>
      <c r="ID2" s="1030"/>
      <c r="IE2" s="1030"/>
      <c r="IF2" s="1030"/>
      <c r="IG2" s="1030"/>
      <c r="IH2" s="1030"/>
      <c r="II2" s="1030"/>
      <c r="IJ2" s="1030"/>
      <c r="IK2" s="1030"/>
      <c r="IL2" s="1030"/>
      <c r="IM2" s="1030"/>
      <c r="IN2" s="1030"/>
      <c r="IO2" s="1030"/>
      <c r="IP2" s="1030"/>
      <c r="IQ2" s="1030"/>
      <c r="IR2" s="1030"/>
      <c r="IS2" s="1030"/>
      <c r="IT2" s="1030"/>
      <c r="IU2" s="1030"/>
      <c r="IV2" s="1030"/>
      <c r="IW2" s="1030"/>
      <c r="IX2" s="1030"/>
      <c r="IY2" s="1030"/>
      <c r="IZ2" s="1030"/>
      <c r="JA2" s="1030"/>
      <c r="JB2" s="1030"/>
      <c r="JC2" s="1030"/>
      <c r="JD2" s="1030"/>
      <c r="JE2" s="1030"/>
      <c r="JF2" s="1030"/>
      <c r="JG2" s="1030"/>
      <c r="JH2" s="1030"/>
      <c r="JI2" s="1030"/>
      <c r="JJ2" s="1030"/>
      <c r="JK2" s="1030"/>
      <c r="JL2" s="1030"/>
      <c r="JM2" s="1030"/>
      <c r="JN2" s="1030"/>
      <c r="JO2" s="1030"/>
      <c r="JP2" s="1030"/>
      <c r="JQ2" s="1030"/>
      <c r="JR2" s="1030"/>
      <c r="JS2" s="1030"/>
      <c r="JT2" s="1030"/>
      <c r="JU2" s="1030"/>
      <c r="JV2" s="1030"/>
      <c r="JW2" s="1030"/>
      <c r="JX2" s="1030"/>
      <c r="JY2" s="1030"/>
      <c r="JZ2" s="1030"/>
      <c r="KA2" s="1030"/>
      <c r="KB2" s="1030"/>
      <c r="KC2" s="1030"/>
      <c r="KD2" s="1030"/>
      <c r="KE2" s="1030"/>
      <c r="KF2" s="1030"/>
      <c r="KG2" s="1030"/>
      <c r="KH2" s="1030"/>
      <c r="KI2" s="1030"/>
      <c r="KJ2" s="1030"/>
      <c r="KK2" s="1030"/>
      <c r="KL2" s="1030"/>
      <c r="KM2" s="1030"/>
      <c r="KN2" s="1030"/>
      <c r="KO2" s="1030"/>
      <c r="KP2" s="1030"/>
      <c r="KQ2" s="1030"/>
      <c r="KR2" s="1030"/>
      <c r="KS2" s="1030"/>
      <c r="KT2" s="1030"/>
      <c r="KU2" s="1030"/>
      <c r="KV2" s="1030"/>
      <c r="KW2" s="1030"/>
      <c r="KX2" s="1030"/>
      <c r="KY2" s="1030"/>
      <c r="KZ2" s="1030"/>
      <c r="LA2" s="1030"/>
      <c r="LB2" s="1030"/>
      <c r="LC2" s="1030"/>
      <c r="LD2" s="1030"/>
      <c r="LE2" s="1030"/>
      <c r="LF2" s="1030"/>
      <c r="LG2" s="1030"/>
      <c r="LH2" s="1030"/>
      <c r="LI2" s="1030"/>
      <c r="LJ2" s="1030"/>
      <c r="LK2" s="1030"/>
      <c r="LL2" s="1030"/>
    </row>
    <row r="3" s="1012" customFormat="1" ht="60" customHeight="1" spans="1:325">
      <c r="A3" s="1034">
        <v>45617</v>
      </c>
      <c r="B3" s="1035"/>
      <c r="C3" s="1036"/>
      <c r="D3" s="1035"/>
      <c r="E3" s="1037"/>
      <c r="F3" s="1037"/>
      <c r="G3" s="1038"/>
      <c r="H3" s="1039" t="s">
        <v>1</v>
      </c>
      <c r="I3" s="1039"/>
      <c r="J3" s="1039"/>
      <c r="K3" s="1061" t="s">
        <v>2</v>
      </c>
      <c r="L3" s="1061"/>
      <c r="M3" s="1061"/>
      <c r="N3" s="1062" t="s">
        <v>3</v>
      </c>
      <c r="O3" s="1062"/>
      <c r="P3" s="1062"/>
      <c r="Q3" s="1084"/>
      <c r="R3" s="1085"/>
      <c r="S3" s="1086" t="s">
        <v>2818</v>
      </c>
      <c r="T3" s="1087"/>
      <c r="U3" s="1088"/>
      <c r="V3" s="1087"/>
      <c r="W3" s="1089"/>
      <c r="X3" s="1090"/>
      <c r="Y3" s="1118"/>
      <c r="Z3" s="1119"/>
      <c r="AA3" s="1061"/>
      <c r="AB3" s="1120"/>
      <c r="AC3" s="1038"/>
      <c r="AD3" s="1038"/>
      <c r="AE3" s="1121"/>
      <c r="AF3" s="1093" t="s">
        <v>2819</v>
      </c>
      <c r="AG3" s="1093"/>
      <c r="AH3" s="1144" t="s">
        <v>6</v>
      </c>
      <c r="AI3" s="1145"/>
      <c r="AJ3" s="1144" t="s">
        <v>7</v>
      </c>
      <c r="AK3" s="1146"/>
      <c r="AL3" s="1147"/>
      <c r="AM3" s="1148"/>
      <c r="AN3" s="1147"/>
      <c r="AO3" s="1167" t="s">
        <v>6009</v>
      </c>
      <c r="AP3" s="1168" t="s">
        <v>6010</v>
      </c>
      <c r="AQ3" s="1168" t="s">
        <v>6011</v>
      </c>
      <c r="AR3" s="1169" t="s">
        <v>6012</v>
      </c>
      <c r="AS3" s="1170" t="s">
        <v>6013</v>
      </c>
      <c r="AT3" s="1168" t="s">
        <v>6014</v>
      </c>
      <c r="AU3" s="1168" t="s">
        <v>6015</v>
      </c>
      <c r="AV3" s="1171" t="s">
        <v>17</v>
      </c>
      <c r="AW3" s="1175" t="s">
        <v>18</v>
      </c>
      <c r="AX3" s="1189"/>
      <c r="AY3" s="1189"/>
      <c r="AZ3" s="1189"/>
      <c r="BA3" s="1189"/>
      <c r="BB3" s="1189"/>
      <c r="BC3" s="1189"/>
      <c r="BD3" s="1189"/>
      <c r="BE3" s="1189"/>
      <c r="BF3" s="1189"/>
      <c r="BG3" s="1189"/>
      <c r="BH3" s="1189"/>
      <c r="BI3" s="1189"/>
      <c r="BJ3" s="1189"/>
      <c r="BK3" s="1189"/>
      <c r="BL3" s="1189"/>
      <c r="BM3" s="1189"/>
      <c r="BN3" s="1189"/>
      <c r="BO3" s="1189"/>
      <c r="BP3" s="1189"/>
      <c r="BQ3" s="1189"/>
      <c r="BR3" s="1189"/>
      <c r="BS3" s="1189"/>
      <c r="BT3" s="1189"/>
      <c r="BU3" s="1189"/>
      <c r="BV3" s="1189"/>
      <c r="BW3" s="1189"/>
      <c r="BX3" s="1189"/>
      <c r="BY3" s="1189"/>
      <c r="BZ3" s="1189"/>
      <c r="CA3" s="1189"/>
      <c r="CB3" s="1189"/>
      <c r="CC3" s="1189"/>
      <c r="CD3" s="1189"/>
      <c r="CE3" s="1189"/>
      <c r="CF3" s="1189"/>
      <c r="CG3" s="1189"/>
      <c r="CH3" s="1189"/>
      <c r="CI3" s="1189"/>
      <c r="CJ3" s="1189"/>
      <c r="CK3" s="1189"/>
      <c r="CL3" s="1189"/>
      <c r="CM3" s="1189"/>
      <c r="CN3" s="1189"/>
      <c r="CO3" s="1189"/>
      <c r="CP3" s="1189"/>
      <c r="CQ3" s="1189"/>
      <c r="CR3" s="1189"/>
      <c r="CS3" s="1189"/>
      <c r="CT3" s="1189"/>
      <c r="CU3" s="1189"/>
      <c r="CV3" s="1189"/>
      <c r="CW3" s="1189"/>
      <c r="CX3" s="1189"/>
      <c r="CY3" s="1189"/>
      <c r="CZ3" s="1189"/>
      <c r="DA3" s="1189"/>
      <c r="DB3" s="1189"/>
      <c r="DC3" s="1189"/>
      <c r="DD3" s="1189"/>
      <c r="DE3" s="1189"/>
      <c r="DF3" s="1189"/>
      <c r="DG3" s="1189"/>
      <c r="DH3" s="1189"/>
      <c r="DI3" s="1189"/>
      <c r="DJ3" s="1189"/>
      <c r="DK3" s="1189"/>
      <c r="DL3" s="1189"/>
      <c r="DM3" s="1189"/>
      <c r="DN3" s="1189"/>
      <c r="DO3" s="1189"/>
      <c r="DP3" s="1189"/>
      <c r="DQ3" s="1189"/>
      <c r="DR3" s="1189"/>
      <c r="DS3" s="1189"/>
      <c r="DT3" s="1189"/>
      <c r="DU3" s="1189"/>
      <c r="DV3" s="1189"/>
      <c r="DW3" s="1189"/>
      <c r="DX3" s="1189"/>
      <c r="DY3" s="1189"/>
      <c r="DZ3" s="1189"/>
      <c r="EA3" s="1189"/>
      <c r="EB3" s="1189"/>
      <c r="EC3" s="1189"/>
      <c r="ED3" s="1189"/>
      <c r="EE3" s="1189"/>
      <c r="EF3" s="1189"/>
      <c r="EG3" s="1189"/>
      <c r="EH3" s="1189"/>
      <c r="EI3" s="1189"/>
      <c r="EJ3" s="1189"/>
      <c r="EK3" s="1189"/>
      <c r="EL3" s="1189"/>
      <c r="EM3" s="1189"/>
      <c r="EN3" s="1189"/>
      <c r="EO3" s="1189"/>
      <c r="EP3" s="1189"/>
      <c r="EQ3" s="1189"/>
      <c r="ER3" s="1189"/>
      <c r="ES3" s="1189"/>
      <c r="ET3" s="1189"/>
      <c r="EU3" s="1189"/>
      <c r="EV3" s="1189"/>
      <c r="EW3" s="1189"/>
      <c r="EX3" s="1189"/>
      <c r="EY3" s="1189"/>
      <c r="EZ3" s="1189"/>
      <c r="FA3" s="1189"/>
      <c r="FB3" s="1189"/>
      <c r="FC3" s="1189"/>
      <c r="FD3" s="1189"/>
      <c r="FE3" s="1189"/>
      <c r="FF3" s="1189"/>
      <c r="FG3" s="1189"/>
      <c r="FH3" s="1189"/>
      <c r="FI3" s="1189"/>
      <c r="FJ3" s="1189"/>
      <c r="FK3" s="1189"/>
      <c r="FL3" s="1189"/>
      <c r="FM3" s="1189"/>
      <c r="FN3" s="1189"/>
      <c r="FO3" s="1189"/>
      <c r="FP3" s="1189"/>
      <c r="FQ3" s="1189"/>
      <c r="FR3" s="1189"/>
      <c r="FS3" s="1189"/>
      <c r="FT3" s="1189"/>
      <c r="FU3" s="1189"/>
      <c r="FV3" s="1189"/>
      <c r="FW3" s="1189"/>
      <c r="FX3" s="1189"/>
      <c r="FY3" s="1189"/>
      <c r="FZ3" s="1189"/>
      <c r="GA3" s="1189"/>
      <c r="GB3" s="1189"/>
      <c r="GC3" s="1189"/>
      <c r="GD3" s="1189"/>
      <c r="GE3" s="1189"/>
      <c r="GF3" s="1189"/>
      <c r="GG3" s="1189"/>
      <c r="GH3" s="1189"/>
      <c r="GI3" s="1189"/>
      <c r="GJ3" s="1189"/>
      <c r="GK3" s="1189"/>
      <c r="GL3" s="1189"/>
      <c r="GM3" s="1189"/>
      <c r="GN3" s="1189"/>
      <c r="GO3" s="1189"/>
      <c r="GP3" s="1189"/>
      <c r="GQ3" s="1189"/>
      <c r="GR3" s="1189"/>
      <c r="GS3" s="1189"/>
      <c r="GT3" s="1189"/>
      <c r="GU3" s="1189"/>
      <c r="GV3" s="1189"/>
      <c r="GW3" s="1189"/>
      <c r="GX3" s="1189"/>
      <c r="GY3" s="1189"/>
      <c r="GZ3" s="1189"/>
      <c r="HA3" s="1189"/>
      <c r="HB3" s="1189"/>
      <c r="HC3" s="1189"/>
      <c r="HD3" s="1189"/>
      <c r="HE3" s="1189"/>
      <c r="HF3" s="1189"/>
      <c r="HG3" s="1189"/>
      <c r="HH3" s="1189"/>
      <c r="HI3" s="1189"/>
      <c r="HJ3" s="1189"/>
      <c r="HK3" s="1189"/>
      <c r="HL3" s="1189"/>
      <c r="HM3" s="1189"/>
      <c r="HN3" s="1189"/>
      <c r="HO3" s="1189"/>
      <c r="HP3" s="1189"/>
      <c r="HQ3" s="1189"/>
      <c r="HR3" s="1189"/>
      <c r="HS3" s="1189"/>
      <c r="HT3" s="1189"/>
      <c r="HU3" s="1189"/>
      <c r="HV3" s="1189"/>
      <c r="HW3" s="1189"/>
      <c r="HX3" s="1189"/>
      <c r="HY3" s="1189"/>
      <c r="HZ3" s="1189"/>
      <c r="IA3" s="1189"/>
      <c r="IB3" s="1189"/>
      <c r="IC3" s="1189"/>
      <c r="ID3" s="1189"/>
      <c r="IE3" s="1189"/>
      <c r="IF3" s="1189"/>
      <c r="IG3" s="1189"/>
      <c r="IH3" s="1189"/>
      <c r="II3" s="1189"/>
      <c r="IJ3" s="1189"/>
      <c r="IK3" s="1189"/>
      <c r="IL3" s="1189"/>
      <c r="IM3" s="1189"/>
      <c r="IN3" s="1189"/>
      <c r="IO3" s="1189"/>
      <c r="IP3" s="1189"/>
      <c r="IQ3" s="1189"/>
      <c r="IR3" s="1189"/>
      <c r="IS3" s="1189"/>
      <c r="IT3" s="1189"/>
      <c r="IU3" s="1189"/>
      <c r="IV3" s="1189"/>
      <c r="IW3" s="1189"/>
      <c r="IX3" s="1189"/>
      <c r="IY3" s="1189"/>
      <c r="IZ3" s="1189"/>
      <c r="JA3" s="1189"/>
      <c r="JB3" s="1189"/>
      <c r="JC3" s="1189"/>
      <c r="JD3" s="1189"/>
      <c r="JE3" s="1189"/>
      <c r="JF3" s="1189"/>
      <c r="JG3" s="1189"/>
      <c r="JH3" s="1189"/>
      <c r="JI3" s="1189"/>
      <c r="JJ3" s="1189"/>
      <c r="JK3" s="1189"/>
      <c r="JL3" s="1189"/>
      <c r="JM3" s="1189"/>
      <c r="JN3" s="1189"/>
      <c r="JO3" s="1189"/>
      <c r="JP3" s="1189"/>
      <c r="JQ3" s="1189"/>
      <c r="JR3" s="1189"/>
      <c r="JS3" s="1189"/>
      <c r="JT3" s="1189"/>
      <c r="JU3" s="1189"/>
      <c r="JV3" s="1189"/>
      <c r="JW3" s="1189"/>
      <c r="JX3" s="1189"/>
      <c r="JY3" s="1189"/>
      <c r="JZ3" s="1189"/>
      <c r="KA3" s="1189"/>
      <c r="KB3" s="1189"/>
      <c r="KC3" s="1189"/>
      <c r="KD3" s="1189"/>
      <c r="KE3" s="1189"/>
      <c r="KF3" s="1189"/>
      <c r="KG3" s="1189"/>
      <c r="KH3" s="1189"/>
      <c r="KI3" s="1189"/>
      <c r="KJ3" s="1189"/>
      <c r="KK3" s="1189"/>
      <c r="KL3" s="1189"/>
      <c r="KM3" s="1189"/>
      <c r="KN3" s="1189"/>
      <c r="KO3" s="1189"/>
      <c r="KP3" s="1189"/>
      <c r="KQ3" s="1189"/>
      <c r="KR3" s="1189"/>
      <c r="KS3" s="1189"/>
      <c r="KT3" s="1189"/>
      <c r="KU3" s="1189"/>
      <c r="KV3" s="1189"/>
      <c r="KW3" s="1189"/>
      <c r="KX3" s="1189"/>
      <c r="KY3" s="1189"/>
      <c r="KZ3" s="1189"/>
      <c r="LA3" s="1189"/>
      <c r="LB3" s="1189"/>
      <c r="LC3" s="1189"/>
      <c r="LD3" s="1189"/>
      <c r="LE3" s="1189"/>
      <c r="LF3" s="1189"/>
      <c r="LG3" s="1189"/>
      <c r="LH3" s="1189"/>
      <c r="LI3" s="1189"/>
      <c r="LJ3" s="1189"/>
      <c r="LK3" s="1189"/>
      <c r="LL3" s="1189"/>
      <c r="LM3" s="1202"/>
    </row>
    <row r="4" s="1013" customFormat="1" ht="37" customHeight="1" spans="1:51">
      <c r="A4" s="1040" t="s">
        <v>19</v>
      </c>
      <c r="B4" s="1041" t="s">
        <v>20</v>
      </c>
      <c r="C4" s="1041" t="s">
        <v>21</v>
      </c>
      <c r="D4" s="1041" t="s">
        <v>22</v>
      </c>
      <c r="E4" s="1042" t="s">
        <v>23</v>
      </c>
      <c r="F4" s="1042" t="s">
        <v>24</v>
      </c>
      <c r="G4" s="1042" t="s">
        <v>25</v>
      </c>
      <c r="H4" s="1041" t="s">
        <v>26</v>
      </c>
      <c r="I4" s="1063" t="s">
        <v>27</v>
      </c>
      <c r="J4" s="1064" t="s">
        <v>1707</v>
      </c>
      <c r="K4" s="1063" t="s">
        <v>1708</v>
      </c>
      <c r="L4" s="1041" t="s">
        <v>1709</v>
      </c>
      <c r="M4" s="1041" t="s">
        <v>31</v>
      </c>
      <c r="N4" s="1042" t="s">
        <v>32</v>
      </c>
      <c r="O4" s="1042" t="s">
        <v>33</v>
      </c>
      <c r="P4" s="1065" t="s">
        <v>34</v>
      </c>
      <c r="Q4" s="1091" t="s">
        <v>35</v>
      </c>
      <c r="R4" s="1092" t="s">
        <v>40</v>
      </c>
      <c r="S4" s="1092" t="s">
        <v>4</v>
      </c>
      <c r="T4" s="1093" t="s">
        <v>42</v>
      </c>
      <c r="U4" s="1093" t="s">
        <v>43</v>
      </c>
      <c r="V4" s="1093" t="s">
        <v>44</v>
      </c>
      <c r="W4" s="1094" t="s">
        <v>45</v>
      </c>
      <c r="X4" s="1095" t="s">
        <v>46</v>
      </c>
      <c r="Y4" s="1122" t="s">
        <v>47</v>
      </c>
      <c r="Z4" s="1041" t="s">
        <v>1711</v>
      </c>
      <c r="AA4" s="1041" t="s">
        <v>1712</v>
      </c>
      <c r="AB4" s="1123" t="s">
        <v>1713</v>
      </c>
      <c r="AC4" s="1124" t="s">
        <v>51</v>
      </c>
      <c r="AD4" s="1125" t="s">
        <v>52</v>
      </c>
      <c r="AE4" s="1125" t="s">
        <v>1714</v>
      </c>
      <c r="AF4" s="1125" t="s">
        <v>1715</v>
      </c>
      <c r="AG4" s="1042" t="s">
        <v>1716</v>
      </c>
      <c r="AH4" s="1149" t="s">
        <v>2827</v>
      </c>
      <c r="AI4" s="1149" t="s">
        <v>59</v>
      </c>
      <c r="AJ4" s="1149" t="s">
        <v>60</v>
      </c>
      <c r="AK4" s="1149" t="s">
        <v>61</v>
      </c>
      <c r="AL4" s="1149" t="s">
        <v>62</v>
      </c>
      <c r="AM4" s="1150" t="s">
        <v>63</v>
      </c>
      <c r="AN4" s="1151" t="s">
        <v>64</v>
      </c>
      <c r="AO4" s="1172" t="s">
        <v>1720</v>
      </c>
      <c r="AP4" s="1173" t="s">
        <v>3815</v>
      </c>
      <c r="AQ4" s="1173" t="s">
        <v>3805</v>
      </c>
      <c r="AR4" s="1173" t="s">
        <v>1721</v>
      </c>
      <c r="AS4" s="1174" t="s">
        <v>1722</v>
      </c>
      <c r="AT4" s="1175" t="s">
        <v>71</v>
      </c>
      <c r="AU4" s="1175" t="s">
        <v>3811</v>
      </c>
      <c r="AV4" s="1176"/>
      <c r="AW4" s="1190"/>
      <c r="AX4" s="1191"/>
      <c r="AY4" s="1191"/>
    </row>
    <row r="5" s="1014" customFormat="1" ht="47" customHeight="1" spans="1:325">
      <c r="A5" s="1043">
        <v>45965</v>
      </c>
      <c r="B5" s="1044" t="s">
        <v>74</v>
      </c>
      <c r="C5" s="1045"/>
      <c r="D5" s="1046" t="s">
        <v>4518</v>
      </c>
      <c r="E5" s="1047" t="s">
        <v>2830</v>
      </c>
      <c r="F5" s="1046"/>
      <c r="G5" s="1048"/>
      <c r="H5" s="1048" t="s">
        <v>6016</v>
      </c>
      <c r="I5" s="1066"/>
      <c r="J5" s="1067">
        <v>550</v>
      </c>
      <c r="K5" s="1068">
        <v>0</v>
      </c>
      <c r="L5" s="1068">
        <v>6</v>
      </c>
      <c r="M5" s="1068">
        <f>J5/L5</f>
        <v>91.6666666666667</v>
      </c>
      <c r="N5" s="1069"/>
      <c r="O5" s="1069"/>
      <c r="P5" s="1070"/>
      <c r="Q5" s="1096"/>
      <c r="R5" s="1097"/>
      <c r="S5" s="1097"/>
      <c r="T5" s="1098"/>
      <c r="U5" s="1099"/>
      <c r="V5" s="1098"/>
      <c r="W5" s="1100"/>
      <c r="X5" s="1099"/>
      <c r="Y5" s="1126"/>
      <c r="Z5" s="1127" t="s">
        <v>83</v>
      </c>
      <c r="AA5" s="1128"/>
      <c r="AB5" s="1129"/>
      <c r="AC5" s="1130"/>
      <c r="AD5" s="1131"/>
      <c r="AE5" s="1131"/>
      <c r="AF5" s="1131"/>
      <c r="AG5" s="1152"/>
      <c r="AH5" s="1153"/>
      <c r="AI5" s="1153"/>
      <c r="AJ5" s="1153"/>
      <c r="AK5" s="1153"/>
      <c r="AL5" s="1153"/>
      <c r="AM5" s="1154"/>
      <c r="AN5" s="1153"/>
      <c r="AO5" s="1177"/>
      <c r="AP5" s="1178"/>
      <c r="AQ5" s="1178"/>
      <c r="AR5" s="1178"/>
      <c r="AS5" s="1179"/>
      <c r="AT5" s="1178"/>
      <c r="AU5" s="1178"/>
      <c r="AV5" s="1180"/>
      <c r="AW5" s="1192"/>
      <c r="AX5" s="1030"/>
      <c r="AY5" s="1013"/>
      <c r="AZ5" s="1193"/>
      <c r="BA5" s="1193"/>
      <c r="BB5" s="1193"/>
      <c r="BC5" s="1193"/>
      <c r="BD5" s="1193"/>
      <c r="BE5" s="1193"/>
      <c r="BF5" s="1193"/>
      <c r="BG5" s="1193"/>
      <c r="BH5" s="1193"/>
      <c r="BI5" s="1193"/>
      <c r="BJ5" s="1193"/>
      <c r="BK5" s="1193"/>
      <c r="BL5" s="1193"/>
      <c r="BM5" s="1193"/>
      <c r="BN5" s="1193"/>
      <c r="BO5" s="1193"/>
      <c r="BP5" s="1193"/>
      <c r="BQ5" s="1193"/>
      <c r="BR5" s="1193"/>
      <c r="BS5" s="1193"/>
      <c r="BT5" s="1193"/>
      <c r="BU5" s="1193"/>
      <c r="BV5" s="1193"/>
      <c r="BW5" s="1193"/>
      <c r="BX5" s="1193"/>
      <c r="BY5" s="1193"/>
      <c r="BZ5" s="1193"/>
      <c r="CA5" s="1193"/>
      <c r="CB5" s="1193"/>
      <c r="CC5" s="1193"/>
      <c r="CD5" s="1193"/>
      <c r="CE5" s="1193"/>
      <c r="CF5" s="1193"/>
      <c r="CG5" s="1193"/>
      <c r="CH5" s="1193"/>
      <c r="CI5" s="1193"/>
      <c r="CJ5" s="1193"/>
      <c r="CK5" s="1193"/>
      <c r="CL5" s="1193"/>
      <c r="CM5" s="1193"/>
      <c r="CN5" s="1193"/>
      <c r="CO5" s="1193"/>
      <c r="CP5" s="1193"/>
      <c r="CQ5" s="1193"/>
      <c r="CR5" s="1193"/>
      <c r="CS5" s="1193"/>
      <c r="CT5" s="1193"/>
      <c r="CU5" s="1193"/>
      <c r="CV5" s="1193"/>
      <c r="CW5" s="1193"/>
      <c r="CX5" s="1193"/>
      <c r="CY5" s="1193"/>
      <c r="CZ5" s="1193"/>
      <c r="DA5" s="1193"/>
      <c r="DB5" s="1193"/>
      <c r="DC5" s="1193"/>
      <c r="DD5" s="1193"/>
      <c r="DE5" s="1193"/>
      <c r="DF5" s="1193"/>
      <c r="DG5" s="1193"/>
      <c r="DH5" s="1193"/>
      <c r="DI5" s="1193"/>
      <c r="DJ5" s="1193"/>
      <c r="DK5" s="1193"/>
      <c r="DL5" s="1193"/>
      <c r="DM5" s="1193"/>
      <c r="DN5" s="1193"/>
      <c r="DO5" s="1193"/>
      <c r="DP5" s="1193"/>
      <c r="DQ5" s="1193"/>
      <c r="DR5" s="1193"/>
      <c r="DS5" s="1193"/>
      <c r="DT5" s="1193"/>
      <c r="DU5" s="1193"/>
      <c r="DV5" s="1193"/>
      <c r="DW5" s="1193"/>
      <c r="DX5" s="1193"/>
      <c r="DY5" s="1193"/>
      <c r="DZ5" s="1193"/>
      <c r="EA5" s="1193"/>
      <c r="EB5" s="1193"/>
      <c r="EC5" s="1193"/>
      <c r="ED5" s="1193"/>
      <c r="EE5" s="1193"/>
      <c r="EF5" s="1193"/>
      <c r="EG5" s="1193"/>
      <c r="EH5" s="1193"/>
      <c r="EI5" s="1193"/>
      <c r="EJ5" s="1193"/>
      <c r="EK5" s="1193"/>
      <c r="EL5" s="1193"/>
      <c r="EM5" s="1193"/>
      <c r="EN5" s="1193"/>
      <c r="EO5" s="1193"/>
      <c r="EP5" s="1193"/>
      <c r="EQ5" s="1193"/>
      <c r="ER5" s="1193"/>
      <c r="ES5" s="1193"/>
      <c r="ET5" s="1193"/>
      <c r="EU5" s="1193"/>
      <c r="EV5" s="1193"/>
      <c r="EW5" s="1193"/>
      <c r="EX5" s="1193"/>
      <c r="EY5" s="1193"/>
      <c r="EZ5" s="1193"/>
      <c r="FA5" s="1193"/>
      <c r="FB5" s="1193"/>
      <c r="FC5" s="1193"/>
      <c r="FD5" s="1193"/>
      <c r="FE5" s="1193"/>
      <c r="FF5" s="1193"/>
      <c r="FG5" s="1193"/>
      <c r="FH5" s="1193"/>
      <c r="FI5" s="1193"/>
      <c r="FJ5" s="1193"/>
      <c r="FK5" s="1193"/>
      <c r="FL5" s="1193"/>
      <c r="FM5" s="1193"/>
      <c r="FN5" s="1193"/>
      <c r="FO5" s="1193"/>
      <c r="FP5" s="1193"/>
      <c r="FQ5" s="1193"/>
      <c r="FR5" s="1193"/>
      <c r="FS5" s="1193"/>
      <c r="FT5" s="1193"/>
      <c r="FU5" s="1193"/>
      <c r="FV5" s="1193"/>
      <c r="FW5" s="1193"/>
      <c r="FX5" s="1193"/>
      <c r="FY5" s="1193"/>
      <c r="FZ5" s="1193"/>
      <c r="GA5" s="1193"/>
      <c r="GB5" s="1193"/>
      <c r="GC5" s="1193"/>
      <c r="GD5" s="1193"/>
      <c r="GE5" s="1193"/>
      <c r="GF5" s="1193"/>
      <c r="GG5" s="1193"/>
      <c r="GH5" s="1193"/>
      <c r="GI5" s="1193"/>
      <c r="GJ5" s="1193"/>
      <c r="GK5" s="1193"/>
      <c r="GL5" s="1193"/>
      <c r="GM5" s="1193"/>
      <c r="GN5" s="1193"/>
      <c r="GO5" s="1193"/>
      <c r="GP5" s="1193"/>
      <c r="GQ5" s="1193"/>
      <c r="GR5" s="1193"/>
      <c r="GS5" s="1193"/>
      <c r="GT5" s="1193"/>
      <c r="GU5" s="1193"/>
      <c r="GV5" s="1193"/>
      <c r="GW5" s="1193"/>
      <c r="GX5" s="1193"/>
      <c r="GY5" s="1193"/>
      <c r="GZ5" s="1193"/>
      <c r="HA5" s="1193"/>
      <c r="HB5" s="1193"/>
      <c r="HC5" s="1193"/>
      <c r="HD5" s="1193"/>
      <c r="HE5" s="1193"/>
      <c r="HF5" s="1193"/>
      <c r="HG5" s="1193"/>
      <c r="HH5" s="1193"/>
      <c r="HI5" s="1193"/>
      <c r="HJ5" s="1193"/>
      <c r="HK5" s="1193"/>
      <c r="HL5" s="1193"/>
      <c r="HM5" s="1193"/>
      <c r="HN5" s="1193"/>
      <c r="HO5" s="1193"/>
      <c r="HP5" s="1193"/>
      <c r="HQ5" s="1193"/>
      <c r="HR5" s="1193"/>
      <c r="HS5" s="1193"/>
      <c r="HT5" s="1193"/>
      <c r="HU5" s="1193"/>
      <c r="HV5" s="1193"/>
      <c r="HW5" s="1193"/>
      <c r="HX5" s="1193"/>
      <c r="HY5" s="1193"/>
      <c r="HZ5" s="1193"/>
      <c r="IA5" s="1193"/>
      <c r="IB5" s="1193"/>
      <c r="IC5" s="1193"/>
      <c r="ID5" s="1193"/>
      <c r="IE5" s="1193"/>
      <c r="IF5" s="1193"/>
      <c r="IG5" s="1193"/>
      <c r="IH5" s="1193"/>
      <c r="II5" s="1193"/>
      <c r="IJ5" s="1193"/>
      <c r="IK5" s="1193"/>
      <c r="IL5" s="1193"/>
      <c r="IM5" s="1193"/>
      <c r="IN5" s="1193"/>
      <c r="IO5" s="1193"/>
      <c r="IP5" s="1193"/>
      <c r="IQ5" s="1193"/>
      <c r="IR5" s="1193"/>
      <c r="IS5" s="1193"/>
      <c r="IT5" s="1193"/>
      <c r="IU5" s="1193"/>
      <c r="IV5" s="1193"/>
      <c r="IW5" s="1193"/>
      <c r="IX5" s="1193"/>
      <c r="IY5" s="1193"/>
      <c r="IZ5" s="1193"/>
      <c r="JA5" s="1193"/>
      <c r="JB5" s="1193"/>
      <c r="JC5" s="1193"/>
      <c r="JD5" s="1193"/>
      <c r="JE5" s="1193"/>
      <c r="JF5" s="1193"/>
      <c r="JG5" s="1193"/>
      <c r="JH5" s="1193"/>
      <c r="JI5" s="1193"/>
      <c r="JJ5" s="1193"/>
      <c r="JK5" s="1193"/>
      <c r="JL5" s="1193"/>
      <c r="JM5" s="1193"/>
      <c r="JN5" s="1193"/>
      <c r="JO5" s="1193"/>
      <c r="JP5" s="1193"/>
      <c r="JQ5" s="1193"/>
      <c r="JR5" s="1193"/>
      <c r="JS5" s="1193"/>
      <c r="JT5" s="1193"/>
      <c r="JU5" s="1193"/>
      <c r="JV5" s="1193"/>
      <c r="JW5" s="1193"/>
      <c r="JX5" s="1193"/>
      <c r="JY5" s="1193"/>
      <c r="JZ5" s="1193"/>
      <c r="KA5" s="1193"/>
      <c r="KB5" s="1193"/>
      <c r="KC5" s="1193"/>
      <c r="KD5" s="1193"/>
      <c r="KE5" s="1193"/>
      <c r="KF5" s="1193"/>
      <c r="KG5" s="1193"/>
      <c r="KH5" s="1193"/>
      <c r="KI5" s="1193"/>
      <c r="KJ5" s="1193"/>
      <c r="KK5" s="1193"/>
      <c r="KL5" s="1193"/>
      <c r="KM5" s="1193"/>
      <c r="KN5" s="1193"/>
      <c r="KO5" s="1193"/>
      <c r="KP5" s="1193"/>
      <c r="KQ5" s="1193"/>
      <c r="KR5" s="1193"/>
      <c r="KS5" s="1193"/>
      <c r="KT5" s="1193"/>
      <c r="KU5" s="1193"/>
      <c r="KV5" s="1193"/>
      <c r="KW5" s="1193"/>
      <c r="KX5" s="1193"/>
      <c r="KY5" s="1193"/>
      <c r="KZ5" s="1193"/>
      <c r="LA5" s="1193"/>
      <c r="LB5" s="1193"/>
      <c r="LC5" s="1193"/>
      <c r="LD5" s="1193"/>
      <c r="LE5" s="1193"/>
      <c r="LF5" s="1200"/>
      <c r="LG5" s="1200"/>
      <c r="LH5" s="1200"/>
      <c r="LI5" s="1200"/>
      <c r="LJ5" s="1200"/>
      <c r="LK5" s="1200"/>
      <c r="LL5" s="1200"/>
      <c r="LM5" s="1203"/>
    </row>
    <row r="6" s="1014" customFormat="1" ht="47" customHeight="1" spans="1:325">
      <c r="A6" s="1043">
        <v>46030</v>
      </c>
      <c r="B6" s="1044"/>
      <c r="C6" s="1045"/>
      <c r="D6" s="1046" t="s">
        <v>5896</v>
      </c>
      <c r="E6" s="1047"/>
      <c r="F6" s="1046" t="s">
        <v>6017</v>
      </c>
      <c r="G6" s="1048"/>
      <c r="H6" s="1048" t="s">
        <v>6016</v>
      </c>
      <c r="I6" s="1066" t="s">
        <v>6018</v>
      </c>
      <c r="J6" s="1067">
        <v>210</v>
      </c>
      <c r="K6" s="1068">
        <v>0</v>
      </c>
      <c r="L6" s="1068">
        <v>6</v>
      </c>
      <c r="M6" s="1068">
        <f>J6/L6</f>
        <v>35</v>
      </c>
      <c r="N6" s="1069">
        <v>46045</v>
      </c>
      <c r="O6" s="1069">
        <v>46043</v>
      </c>
      <c r="P6" s="1070"/>
      <c r="Q6" s="1096"/>
      <c r="R6" s="1097"/>
      <c r="S6" s="1097" t="s">
        <v>88</v>
      </c>
      <c r="T6" s="1098">
        <v>46030</v>
      </c>
      <c r="U6" s="1099" t="s">
        <v>88</v>
      </c>
      <c r="V6" s="1098"/>
      <c r="W6" s="1100"/>
      <c r="X6" s="1099"/>
      <c r="Y6" s="1126" t="s">
        <v>5899</v>
      </c>
      <c r="Z6" s="1127"/>
      <c r="AA6" s="1128"/>
      <c r="AB6" s="1129"/>
      <c r="AC6" s="1130"/>
      <c r="AD6" s="1131"/>
      <c r="AE6" s="1131">
        <v>7</v>
      </c>
      <c r="AF6" s="1131">
        <f>J6</f>
        <v>210</v>
      </c>
      <c r="AG6" s="1152"/>
      <c r="AH6" s="1153">
        <f>J6/6</f>
        <v>35</v>
      </c>
      <c r="AI6" s="1153"/>
      <c r="AJ6" s="1153"/>
      <c r="AK6" s="1153"/>
      <c r="AL6" s="1153" t="s">
        <v>63</v>
      </c>
      <c r="AM6" s="1154">
        <f>J6</f>
        <v>210</v>
      </c>
      <c r="AN6" s="1153"/>
      <c r="AO6" s="1177">
        <f>J6/7</f>
        <v>30</v>
      </c>
      <c r="AP6" s="1177">
        <f>J6/7</f>
        <v>30</v>
      </c>
      <c r="AQ6" s="1177">
        <f>J6/7</f>
        <v>30</v>
      </c>
      <c r="AR6" s="1177">
        <f>J6/7</f>
        <v>30</v>
      </c>
      <c r="AS6" s="1177">
        <f>J6/7</f>
        <v>30</v>
      </c>
      <c r="AT6" s="1177">
        <f>J6/7</f>
        <v>30</v>
      </c>
      <c r="AU6" s="1177">
        <f>J6/7</f>
        <v>30</v>
      </c>
      <c r="AV6" s="1180"/>
      <c r="AW6" s="1192"/>
      <c r="AX6" s="1030"/>
      <c r="AY6" s="1013"/>
      <c r="AZ6" s="1193"/>
      <c r="BA6" s="1193"/>
      <c r="BB6" s="1193"/>
      <c r="BC6" s="1193"/>
      <c r="BD6" s="1193"/>
      <c r="BE6" s="1193"/>
      <c r="BF6" s="1193"/>
      <c r="BG6" s="1193"/>
      <c r="BH6" s="1193"/>
      <c r="BI6" s="1193"/>
      <c r="BJ6" s="1193"/>
      <c r="BK6" s="1193"/>
      <c r="BL6" s="1193"/>
      <c r="BM6" s="1193"/>
      <c r="BN6" s="1193"/>
      <c r="BO6" s="1193"/>
      <c r="BP6" s="1193"/>
      <c r="BQ6" s="1193"/>
      <c r="BR6" s="1193"/>
      <c r="BS6" s="1193"/>
      <c r="BT6" s="1193"/>
      <c r="BU6" s="1193"/>
      <c r="BV6" s="1193"/>
      <c r="BW6" s="1193"/>
      <c r="BX6" s="1193"/>
      <c r="BY6" s="1193"/>
      <c r="BZ6" s="1193"/>
      <c r="CA6" s="1193"/>
      <c r="CB6" s="1193"/>
      <c r="CC6" s="1193"/>
      <c r="CD6" s="1193"/>
      <c r="CE6" s="1193"/>
      <c r="CF6" s="1193"/>
      <c r="CG6" s="1193"/>
      <c r="CH6" s="1193"/>
      <c r="CI6" s="1193"/>
      <c r="CJ6" s="1193"/>
      <c r="CK6" s="1193"/>
      <c r="CL6" s="1193"/>
      <c r="CM6" s="1193"/>
      <c r="CN6" s="1193"/>
      <c r="CO6" s="1193"/>
      <c r="CP6" s="1193"/>
      <c r="CQ6" s="1193"/>
      <c r="CR6" s="1193"/>
      <c r="CS6" s="1193"/>
      <c r="CT6" s="1193"/>
      <c r="CU6" s="1193"/>
      <c r="CV6" s="1193"/>
      <c r="CW6" s="1193"/>
      <c r="CX6" s="1193"/>
      <c r="CY6" s="1193"/>
      <c r="CZ6" s="1193"/>
      <c r="DA6" s="1193"/>
      <c r="DB6" s="1193"/>
      <c r="DC6" s="1193"/>
      <c r="DD6" s="1193"/>
      <c r="DE6" s="1193"/>
      <c r="DF6" s="1193"/>
      <c r="DG6" s="1193"/>
      <c r="DH6" s="1193"/>
      <c r="DI6" s="1193"/>
      <c r="DJ6" s="1193"/>
      <c r="DK6" s="1193"/>
      <c r="DL6" s="1193"/>
      <c r="DM6" s="1193"/>
      <c r="DN6" s="1193"/>
      <c r="DO6" s="1193"/>
      <c r="DP6" s="1193"/>
      <c r="DQ6" s="1193"/>
      <c r="DR6" s="1193"/>
      <c r="DS6" s="1193"/>
      <c r="DT6" s="1193"/>
      <c r="DU6" s="1193"/>
      <c r="DV6" s="1193"/>
      <c r="DW6" s="1193"/>
      <c r="DX6" s="1193"/>
      <c r="DY6" s="1193"/>
      <c r="DZ6" s="1193"/>
      <c r="EA6" s="1193"/>
      <c r="EB6" s="1193"/>
      <c r="EC6" s="1193"/>
      <c r="ED6" s="1193"/>
      <c r="EE6" s="1193"/>
      <c r="EF6" s="1193"/>
      <c r="EG6" s="1193"/>
      <c r="EH6" s="1193"/>
      <c r="EI6" s="1193"/>
      <c r="EJ6" s="1193"/>
      <c r="EK6" s="1193"/>
      <c r="EL6" s="1193"/>
      <c r="EM6" s="1193"/>
      <c r="EN6" s="1193"/>
      <c r="EO6" s="1193"/>
      <c r="EP6" s="1193"/>
      <c r="EQ6" s="1193"/>
      <c r="ER6" s="1193"/>
      <c r="ES6" s="1193"/>
      <c r="ET6" s="1193"/>
      <c r="EU6" s="1193"/>
      <c r="EV6" s="1193"/>
      <c r="EW6" s="1193"/>
      <c r="EX6" s="1193"/>
      <c r="EY6" s="1193"/>
      <c r="EZ6" s="1193"/>
      <c r="FA6" s="1193"/>
      <c r="FB6" s="1193"/>
      <c r="FC6" s="1193"/>
      <c r="FD6" s="1193"/>
      <c r="FE6" s="1193"/>
      <c r="FF6" s="1193"/>
      <c r="FG6" s="1193"/>
      <c r="FH6" s="1193"/>
      <c r="FI6" s="1193"/>
      <c r="FJ6" s="1193"/>
      <c r="FK6" s="1193"/>
      <c r="FL6" s="1193"/>
      <c r="FM6" s="1193"/>
      <c r="FN6" s="1193"/>
      <c r="FO6" s="1193"/>
      <c r="FP6" s="1193"/>
      <c r="FQ6" s="1193"/>
      <c r="FR6" s="1193"/>
      <c r="FS6" s="1193"/>
      <c r="FT6" s="1193"/>
      <c r="FU6" s="1193"/>
      <c r="FV6" s="1193"/>
      <c r="FW6" s="1193"/>
      <c r="FX6" s="1193"/>
      <c r="FY6" s="1193"/>
      <c r="FZ6" s="1193"/>
      <c r="GA6" s="1193"/>
      <c r="GB6" s="1193"/>
      <c r="GC6" s="1193"/>
      <c r="GD6" s="1193"/>
      <c r="GE6" s="1193"/>
      <c r="GF6" s="1193"/>
      <c r="GG6" s="1193"/>
      <c r="GH6" s="1193"/>
      <c r="GI6" s="1193"/>
      <c r="GJ6" s="1193"/>
      <c r="GK6" s="1193"/>
      <c r="GL6" s="1193"/>
      <c r="GM6" s="1193"/>
      <c r="GN6" s="1193"/>
      <c r="GO6" s="1193"/>
      <c r="GP6" s="1193"/>
      <c r="GQ6" s="1193"/>
      <c r="GR6" s="1193"/>
      <c r="GS6" s="1193"/>
      <c r="GT6" s="1193"/>
      <c r="GU6" s="1193"/>
      <c r="GV6" s="1193"/>
      <c r="GW6" s="1193"/>
      <c r="GX6" s="1193"/>
      <c r="GY6" s="1193"/>
      <c r="GZ6" s="1193"/>
      <c r="HA6" s="1193"/>
      <c r="HB6" s="1193"/>
      <c r="HC6" s="1193"/>
      <c r="HD6" s="1193"/>
      <c r="HE6" s="1193"/>
      <c r="HF6" s="1193"/>
      <c r="HG6" s="1193"/>
      <c r="HH6" s="1193"/>
      <c r="HI6" s="1193"/>
      <c r="HJ6" s="1193"/>
      <c r="HK6" s="1193"/>
      <c r="HL6" s="1193"/>
      <c r="HM6" s="1193"/>
      <c r="HN6" s="1193"/>
      <c r="HO6" s="1193"/>
      <c r="HP6" s="1193"/>
      <c r="HQ6" s="1193"/>
      <c r="HR6" s="1193"/>
      <c r="HS6" s="1193"/>
      <c r="HT6" s="1193"/>
      <c r="HU6" s="1193"/>
      <c r="HV6" s="1193"/>
      <c r="HW6" s="1193"/>
      <c r="HX6" s="1193"/>
      <c r="HY6" s="1193"/>
      <c r="HZ6" s="1193"/>
      <c r="IA6" s="1193"/>
      <c r="IB6" s="1193"/>
      <c r="IC6" s="1193"/>
      <c r="ID6" s="1193"/>
      <c r="IE6" s="1193"/>
      <c r="IF6" s="1193"/>
      <c r="IG6" s="1193"/>
      <c r="IH6" s="1193"/>
      <c r="II6" s="1193"/>
      <c r="IJ6" s="1193"/>
      <c r="IK6" s="1193"/>
      <c r="IL6" s="1193"/>
      <c r="IM6" s="1193"/>
      <c r="IN6" s="1193"/>
      <c r="IO6" s="1193"/>
      <c r="IP6" s="1193"/>
      <c r="IQ6" s="1193"/>
      <c r="IR6" s="1193"/>
      <c r="IS6" s="1193"/>
      <c r="IT6" s="1193"/>
      <c r="IU6" s="1193"/>
      <c r="IV6" s="1193"/>
      <c r="IW6" s="1193"/>
      <c r="IX6" s="1193"/>
      <c r="IY6" s="1193"/>
      <c r="IZ6" s="1193"/>
      <c r="JA6" s="1193"/>
      <c r="JB6" s="1193"/>
      <c r="JC6" s="1193"/>
      <c r="JD6" s="1193"/>
      <c r="JE6" s="1193"/>
      <c r="JF6" s="1193"/>
      <c r="JG6" s="1193"/>
      <c r="JH6" s="1193"/>
      <c r="JI6" s="1193"/>
      <c r="JJ6" s="1193"/>
      <c r="JK6" s="1193"/>
      <c r="JL6" s="1193"/>
      <c r="JM6" s="1193"/>
      <c r="JN6" s="1193"/>
      <c r="JO6" s="1193"/>
      <c r="JP6" s="1193"/>
      <c r="JQ6" s="1193"/>
      <c r="JR6" s="1193"/>
      <c r="JS6" s="1193"/>
      <c r="JT6" s="1193"/>
      <c r="JU6" s="1193"/>
      <c r="JV6" s="1193"/>
      <c r="JW6" s="1193"/>
      <c r="JX6" s="1193"/>
      <c r="JY6" s="1193"/>
      <c r="JZ6" s="1193"/>
      <c r="KA6" s="1193"/>
      <c r="KB6" s="1193"/>
      <c r="KC6" s="1193"/>
      <c r="KD6" s="1193"/>
      <c r="KE6" s="1193"/>
      <c r="KF6" s="1193"/>
      <c r="KG6" s="1193"/>
      <c r="KH6" s="1193"/>
      <c r="KI6" s="1193"/>
      <c r="KJ6" s="1193"/>
      <c r="KK6" s="1193"/>
      <c r="KL6" s="1193"/>
      <c r="KM6" s="1193"/>
      <c r="KN6" s="1193"/>
      <c r="KO6" s="1193"/>
      <c r="KP6" s="1193"/>
      <c r="KQ6" s="1193"/>
      <c r="KR6" s="1193"/>
      <c r="KS6" s="1193"/>
      <c r="KT6" s="1193"/>
      <c r="KU6" s="1193"/>
      <c r="KV6" s="1193"/>
      <c r="KW6" s="1193"/>
      <c r="KX6" s="1193"/>
      <c r="KY6" s="1193"/>
      <c r="KZ6" s="1193"/>
      <c r="LA6" s="1193"/>
      <c r="LB6" s="1193"/>
      <c r="LC6" s="1193"/>
      <c r="LD6" s="1193"/>
      <c r="LE6" s="1193"/>
      <c r="LF6" s="1200"/>
      <c r="LG6" s="1200"/>
      <c r="LH6" s="1200"/>
      <c r="LI6" s="1200"/>
      <c r="LJ6" s="1200"/>
      <c r="LK6" s="1200"/>
      <c r="LL6" s="1200"/>
      <c r="LM6" s="1203"/>
    </row>
    <row r="7" s="1015" customFormat="1" ht="47" customHeight="1" spans="1:325">
      <c r="A7" s="1043">
        <v>46045</v>
      </c>
      <c r="B7" s="1044" t="s">
        <v>3453</v>
      </c>
      <c r="C7" s="1045" t="s">
        <v>3454</v>
      </c>
      <c r="D7" s="1046">
        <v>4500192202</v>
      </c>
      <c r="E7" s="1047"/>
      <c r="F7" s="1046" t="s">
        <v>6019</v>
      </c>
      <c r="G7" s="1048" t="s">
        <v>6020</v>
      </c>
      <c r="H7" s="1048" t="s">
        <v>6020</v>
      </c>
      <c r="I7" s="1066" t="s">
        <v>6021</v>
      </c>
      <c r="J7" s="1067">
        <v>2004</v>
      </c>
      <c r="K7" s="1068">
        <v>0</v>
      </c>
      <c r="L7" s="1068">
        <v>6</v>
      </c>
      <c r="M7" s="1068">
        <f t="shared" ref="M7:M13" si="0">J7/L7</f>
        <v>334</v>
      </c>
      <c r="N7" s="1069">
        <v>46108</v>
      </c>
      <c r="O7" s="1069">
        <v>46106</v>
      </c>
      <c r="P7" s="1070"/>
      <c r="Q7" s="1096" t="s">
        <v>5903</v>
      </c>
      <c r="R7" s="1097"/>
      <c r="S7" s="1097" t="s">
        <v>88</v>
      </c>
      <c r="T7" s="1098">
        <v>46051</v>
      </c>
      <c r="U7" s="1099" t="s">
        <v>88</v>
      </c>
      <c r="V7" s="1098"/>
      <c r="W7" s="1100"/>
      <c r="X7" s="1099"/>
      <c r="Y7" s="1132" t="s">
        <v>6022</v>
      </c>
      <c r="Z7" s="1127" t="s">
        <v>5905</v>
      </c>
      <c r="AA7" s="1128">
        <v>4.62</v>
      </c>
      <c r="AB7" s="1129">
        <f>J7*AA7</f>
        <v>9258.48</v>
      </c>
      <c r="AC7" s="1130"/>
      <c r="AD7" s="1131"/>
      <c r="AE7" s="1131">
        <v>7</v>
      </c>
      <c r="AF7" s="1131"/>
      <c r="AG7" s="1152">
        <f>J7</f>
        <v>2004</v>
      </c>
      <c r="AH7" s="1153"/>
      <c r="AI7" s="1153"/>
      <c r="AJ7" s="1153"/>
      <c r="AK7" s="1153"/>
      <c r="AL7" s="1153" t="s">
        <v>1519</v>
      </c>
      <c r="AM7" s="1154"/>
      <c r="AN7" s="1153">
        <f t="shared" ref="AN7:AN13" si="1">J7</f>
        <v>2004</v>
      </c>
      <c r="AO7" s="1177">
        <f>J7/7</f>
        <v>286.285714285714</v>
      </c>
      <c r="AP7" s="1177">
        <f>J7/7</f>
        <v>286.285714285714</v>
      </c>
      <c r="AQ7" s="1177">
        <f>J7/7</f>
        <v>286.285714285714</v>
      </c>
      <c r="AR7" s="1177">
        <f>J7/7</f>
        <v>286.285714285714</v>
      </c>
      <c r="AS7" s="1177">
        <f>J7/7</f>
        <v>286.285714285714</v>
      </c>
      <c r="AT7" s="1177">
        <f>J7/7</f>
        <v>286.285714285714</v>
      </c>
      <c r="AU7" s="1177">
        <f>J7/7</f>
        <v>286.285714285714</v>
      </c>
      <c r="AV7" s="1178" t="s">
        <v>551</v>
      </c>
      <c r="AW7" s="1178" t="s">
        <v>552</v>
      </c>
      <c r="AX7" s="1194"/>
      <c r="AY7" s="1195"/>
      <c r="AZ7" s="1196"/>
      <c r="BA7" s="1196"/>
      <c r="BB7" s="1196"/>
      <c r="BC7" s="1196"/>
      <c r="BD7" s="1196"/>
      <c r="BE7" s="1196"/>
      <c r="BF7" s="1196"/>
      <c r="BG7" s="1196"/>
      <c r="BH7" s="1196"/>
      <c r="BI7" s="1196"/>
      <c r="BJ7" s="1196"/>
      <c r="BK7" s="1196"/>
      <c r="BL7" s="1196"/>
      <c r="BM7" s="1196"/>
      <c r="BN7" s="1196"/>
      <c r="BO7" s="1196"/>
      <c r="BP7" s="1196"/>
      <c r="BQ7" s="1196"/>
      <c r="BR7" s="1196"/>
      <c r="BS7" s="1196"/>
      <c r="BT7" s="1196"/>
      <c r="BU7" s="1196"/>
      <c r="BV7" s="1196"/>
      <c r="BW7" s="1196"/>
      <c r="BX7" s="1196"/>
      <c r="BY7" s="1196"/>
      <c r="BZ7" s="1196"/>
      <c r="CA7" s="1196"/>
      <c r="CB7" s="1196"/>
      <c r="CC7" s="1196"/>
      <c r="CD7" s="1196"/>
      <c r="CE7" s="1196"/>
      <c r="CF7" s="1196"/>
      <c r="CG7" s="1196"/>
      <c r="CH7" s="1196"/>
      <c r="CI7" s="1196"/>
      <c r="CJ7" s="1196"/>
      <c r="CK7" s="1196"/>
      <c r="CL7" s="1196"/>
      <c r="CM7" s="1196"/>
      <c r="CN7" s="1196"/>
      <c r="CO7" s="1196"/>
      <c r="CP7" s="1196"/>
      <c r="CQ7" s="1196"/>
      <c r="CR7" s="1196"/>
      <c r="CS7" s="1196"/>
      <c r="CT7" s="1196"/>
      <c r="CU7" s="1196"/>
      <c r="CV7" s="1196"/>
      <c r="CW7" s="1196"/>
      <c r="CX7" s="1196"/>
      <c r="CY7" s="1196"/>
      <c r="CZ7" s="1196"/>
      <c r="DA7" s="1196"/>
      <c r="DB7" s="1196"/>
      <c r="DC7" s="1196"/>
      <c r="DD7" s="1196"/>
      <c r="DE7" s="1196"/>
      <c r="DF7" s="1196"/>
      <c r="DG7" s="1196"/>
      <c r="DH7" s="1196"/>
      <c r="DI7" s="1196"/>
      <c r="DJ7" s="1196"/>
      <c r="DK7" s="1196"/>
      <c r="DL7" s="1196"/>
      <c r="DM7" s="1196"/>
      <c r="DN7" s="1196"/>
      <c r="DO7" s="1196"/>
      <c r="DP7" s="1196"/>
      <c r="DQ7" s="1196"/>
      <c r="DR7" s="1196"/>
      <c r="DS7" s="1196"/>
      <c r="DT7" s="1196"/>
      <c r="DU7" s="1196"/>
      <c r="DV7" s="1196"/>
      <c r="DW7" s="1196"/>
      <c r="DX7" s="1196"/>
      <c r="DY7" s="1196"/>
      <c r="DZ7" s="1196"/>
      <c r="EA7" s="1196"/>
      <c r="EB7" s="1196"/>
      <c r="EC7" s="1196"/>
      <c r="ED7" s="1196"/>
      <c r="EE7" s="1196"/>
      <c r="EF7" s="1196"/>
      <c r="EG7" s="1196"/>
      <c r="EH7" s="1196"/>
      <c r="EI7" s="1196"/>
      <c r="EJ7" s="1196"/>
      <c r="EK7" s="1196"/>
      <c r="EL7" s="1196"/>
      <c r="EM7" s="1196"/>
      <c r="EN7" s="1196"/>
      <c r="EO7" s="1196"/>
      <c r="EP7" s="1196"/>
      <c r="EQ7" s="1196"/>
      <c r="ER7" s="1196"/>
      <c r="ES7" s="1196"/>
      <c r="ET7" s="1196"/>
      <c r="EU7" s="1196"/>
      <c r="EV7" s="1196"/>
      <c r="EW7" s="1196"/>
      <c r="EX7" s="1196"/>
      <c r="EY7" s="1196"/>
      <c r="EZ7" s="1196"/>
      <c r="FA7" s="1196"/>
      <c r="FB7" s="1196"/>
      <c r="FC7" s="1196"/>
      <c r="FD7" s="1196"/>
      <c r="FE7" s="1196"/>
      <c r="FF7" s="1196"/>
      <c r="FG7" s="1196"/>
      <c r="FH7" s="1196"/>
      <c r="FI7" s="1196"/>
      <c r="FJ7" s="1196"/>
      <c r="FK7" s="1196"/>
      <c r="FL7" s="1196"/>
      <c r="FM7" s="1196"/>
      <c r="FN7" s="1196"/>
      <c r="FO7" s="1196"/>
      <c r="FP7" s="1196"/>
      <c r="FQ7" s="1196"/>
      <c r="FR7" s="1196"/>
      <c r="FS7" s="1196"/>
      <c r="FT7" s="1196"/>
      <c r="FU7" s="1196"/>
      <c r="FV7" s="1196"/>
      <c r="FW7" s="1196"/>
      <c r="FX7" s="1196"/>
      <c r="FY7" s="1196"/>
      <c r="FZ7" s="1196"/>
      <c r="GA7" s="1196"/>
      <c r="GB7" s="1196"/>
      <c r="GC7" s="1196"/>
      <c r="GD7" s="1196"/>
      <c r="GE7" s="1196"/>
      <c r="GF7" s="1196"/>
      <c r="GG7" s="1196"/>
      <c r="GH7" s="1196"/>
      <c r="GI7" s="1196"/>
      <c r="GJ7" s="1196"/>
      <c r="GK7" s="1196"/>
      <c r="GL7" s="1196"/>
      <c r="GM7" s="1196"/>
      <c r="GN7" s="1196"/>
      <c r="GO7" s="1196"/>
      <c r="GP7" s="1196"/>
      <c r="GQ7" s="1196"/>
      <c r="GR7" s="1196"/>
      <c r="GS7" s="1196"/>
      <c r="GT7" s="1196"/>
      <c r="GU7" s="1196"/>
      <c r="GV7" s="1196"/>
      <c r="GW7" s="1196"/>
      <c r="GX7" s="1196"/>
      <c r="GY7" s="1196"/>
      <c r="GZ7" s="1196"/>
      <c r="HA7" s="1196"/>
      <c r="HB7" s="1196"/>
      <c r="HC7" s="1196"/>
      <c r="HD7" s="1196"/>
      <c r="HE7" s="1196"/>
      <c r="HF7" s="1196"/>
      <c r="HG7" s="1196"/>
      <c r="HH7" s="1196"/>
      <c r="HI7" s="1196"/>
      <c r="HJ7" s="1196"/>
      <c r="HK7" s="1196"/>
      <c r="HL7" s="1196"/>
      <c r="HM7" s="1196"/>
      <c r="HN7" s="1196"/>
      <c r="HO7" s="1196"/>
      <c r="HP7" s="1196"/>
      <c r="HQ7" s="1196"/>
      <c r="HR7" s="1196"/>
      <c r="HS7" s="1196"/>
      <c r="HT7" s="1196"/>
      <c r="HU7" s="1196"/>
      <c r="HV7" s="1196"/>
      <c r="HW7" s="1196"/>
      <c r="HX7" s="1196"/>
      <c r="HY7" s="1196"/>
      <c r="HZ7" s="1196"/>
      <c r="IA7" s="1196"/>
      <c r="IB7" s="1196"/>
      <c r="IC7" s="1196"/>
      <c r="ID7" s="1196"/>
      <c r="IE7" s="1196"/>
      <c r="IF7" s="1196"/>
      <c r="IG7" s="1196"/>
      <c r="IH7" s="1196"/>
      <c r="II7" s="1196"/>
      <c r="IJ7" s="1196"/>
      <c r="IK7" s="1196"/>
      <c r="IL7" s="1196"/>
      <c r="IM7" s="1196"/>
      <c r="IN7" s="1196"/>
      <c r="IO7" s="1196"/>
      <c r="IP7" s="1196"/>
      <c r="IQ7" s="1196"/>
      <c r="IR7" s="1196"/>
      <c r="IS7" s="1196"/>
      <c r="IT7" s="1196"/>
      <c r="IU7" s="1196"/>
      <c r="IV7" s="1196"/>
      <c r="IW7" s="1196"/>
      <c r="IX7" s="1196"/>
      <c r="IY7" s="1196"/>
      <c r="IZ7" s="1196"/>
      <c r="JA7" s="1196"/>
      <c r="JB7" s="1196"/>
      <c r="JC7" s="1196"/>
      <c r="JD7" s="1196"/>
      <c r="JE7" s="1196"/>
      <c r="JF7" s="1196"/>
      <c r="JG7" s="1196"/>
      <c r="JH7" s="1196"/>
      <c r="JI7" s="1196"/>
      <c r="JJ7" s="1196"/>
      <c r="JK7" s="1196"/>
      <c r="JL7" s="1196"/>
      <c r="JM7" s="1196"/>
      <c r="JN7" s="1196"/>
      <c r="JO7" s="1196"/>
      <c r="JP7" s="1196"/>
      <c r="JQ7" s="1196"/>
      <c r="JR7" s="1196"/>
      <c r="JS7" s="1196"/>
      <c r="JT7" s="1196"/>
      <c r="JU7" s="1196"/>
      <c r="JV7" s="1196"/>
      <c r="JW7" s="1196"/>
      <c r="JX7" s="1196"/>
      <c r="JY7" s="1196"/>
      <c r="JZ7" s="1196"/>
      <c r="KA7" s="1196"/>
      <c r="KB7" s="1196"/>
      <c r="KC7" s="1196"/>
      <c r="KD7" s="1196"/>
      <c r="KE7" s="1196"/>
      <c r="KF7" s="1196"/>
      <c r="KG7" s="1196"/>
      <c r="KH7" s="1196"/>
      <c r="KI7" s="1196"/>
      <c r="KJ7" s="1196"/>
      <c r="KK7" s="1196"/>
      <c r="KL7" s="1196"/>
      <c r="KM7" s="1196"/>
      <c r="KN7" s="1196"/>
      <c r="KO7" s="1196"/>
      <c r="KP7" s="1196"/>
      <c r="KQ7" s="1196"/>
      <c r="KR7" s="1196"/>
      <c r="KS7" s="1196"/>
      <c r="KT7" s="1196"/>
      <c r="KU7" s="1196"/>
      <c r="KV7" s="1196"/>
      <c r="KW7" s="1196"/>
      <c r="KX7" s="1196"/>
      <c r="KY7" s="1196"/>
      <c r="KZ7" s="1196"/>
      <c r="LA7" s="1196"/>
      <c r="LB7" s="1196"/>
      <c r="LC7" s="1196"/>
      <c r="LD7" s="1196"/>
      <c r="LE7" s="1196"/>
      <c r="LF7" s="1201"/>
      <c r="LG7" s="1201"/>
      <c r="LH7" s="1201"/>
      <c r="LI7" s="1201"/>
      <c r="LJ7" s="1201"/>
      <c r="LK7" s="1201"/>
      <c r="LL7" s="1201"/>
      <c r="LM7" s="1204"/>
    </row>
    <row r="8" s="1015" customFormat="1" ht="47" customHeight="1" spans="1:325">
      <c r="A8" s="1043">
        <v>46045</v>
      </c>
      <c r="B8" s="1044" t="s">
        <v>3453</v>
      </c>
      <c r="C8" s="1045" t="s">
        <v>3454</v>
      </c>
      <c r="D8" s="1046">
        <v>4500192202</v>
      </c>
      <c r="E8" s="1047"/>
      <c r="F8" s="1046" t="s">
        <v>6023</v>
      </c>
      <c r="G8" s="1048" t="s">
        <v>6024</v>
      </c>
      <c r="H8" s="1048" t="s">
        <v>6024</v>
      </c>
      <c r="I8" s="1066" t="s">
        <v>6021</v>
      </c>
      <c r="J8" s="1067">
        <v>2004</v>
      </c>
      <c r="K8" s="1068">
        <v>0</v>
      </c>
      <c r="L8" s="1068">
        <v>6</v>
      </c>
      <c r="M8" s="1068">
        <f t="shared" si="0"/>
        <v>334</v>
      </c>
      <c r="N8" s="1069">
        <v>46108</v>
      </c>
      <c r="O8" s="1069">
        <v>46106</v>
      </c>
      <c r="P8" s="1070"/>
      <c r="Q8" s="1096" t="s">
        <v>5903</v>
      </c>
      <c r="R8" s="1097"/>
      <c r="S8" s="1097" t="s">
        <v>88</v>
      </c>
      <c r="T8" s="1098">
        <v>46051</v>
      </c>
      <c r="U8" s="1099" t="s">
        <v>88</v>
      </c>
      <c r="V8" s="1098"/>
      <c r="W8" s="1100"/>
      <c r="X8" s="1099"/>
      <c r="Y8" s="1132" t="s">
        <v>6022</v>
      </c>
      <c r="Z8" s="1127" t="s">
        <v>5905</v>
      </c>
      <c r="AA8" s="1128">
        <v>4.62</v>
      </c>
      <c r="AB8" s="1129">
        <f t="shared" ref="AB8:AB13" si="2">J8*AA8</f>
        <v>9258.48</v>
      </c>
      <c r="AC8" s="1130"/>
      <c r="AD8" s="1131"/>
      <c r="AE8" s="1131">
        <v>7</v>
      </c>
      <c r="AF8" s="1131"/>
      <c r="AG8" s="1152">
        <f t="shared" ref="AG8:AG13" si="3">J8</f>
        <v>2004</v>
      </c>
      <c r="AH8" s="1153"/>
      <c r="AI8" s="1153"/>
      <c r="AJ8" s="1153"/>
      <c r="AK8" s="1153"/>
      <c r="AL8" s="1153" t="s">
        <v>1519</v>
      </c>
      <c r="AM8" s="1154"/>
      <c r="AN8" s="1153">
        <f t="shared" si="1"/>
        <v>2004</v>
      </c>
      <c r="AO8" s="1177">
        <f t="shared" ref="AO8:AO13" si="4">J8/7</f>
        <v>286.285714285714</v>
      </c>
      <c r="AP8" s="1177">
        <f t="shared" ref="AP8:AP13" si="5">J8/7</f>
        <v>286.285714285714</v>
      </c>
      <c r="AQ8" s="1177">
        <f t="shared" ref="AQ8:AQ13" si="6">J8/7</f>
        <v>286.285714285714</v>
      </c>
      <c r="AR8" s="1177">
        <f t="shared" ref="AR8:AR13" si="7">J8/7</f>
        <v>286.285714285714</v>
      </c>
      <c r="AS8" s="1177">
        <f t="shared" ref="AS8:AS13" si="8">J8/7</f>
        <v>286.285714285714</v>
      </c>
      <c r="AT8" s="1177">
        <f t="shared" ref="AT8:AT13" si="9">J8/7</f>
        <v>286.285714285714</v>
      </c>
      <c r="AU8" s="1177">
        <f t="shared" ref="AU8:AU13" si="10">J8/7</f>
        <v>286.285714285714</v>
      </c>
      <c r="AV8" s="1178" t="s">
        <v>551</v>
      </c>
      <c r="AW8" s="1178" t="s">
        <v>552</v>
      </c>
      <c r="AX8" s="1194"/>
      <c r="AY8" s="1195"/>
      <c r="AZ8" s="1196"/>
      <c r="BA8" s="1196"/>
      <c r="BB8" s="1196"/>
      <c r="BC8" s="1196"/>
      <c r="BD8" s="1196"/>
      <c r="BE8" s="1196"/>
      <c r="BF8" s="1196"/>
      <c r="BG8" s="1196"/>
      <c r="BH8" s="1196"/>
      <c r="BI8" s="1196"/>
      <c r="BJ8" s="1196"/>
      <c r="BK8" s="1196"/>
      <c r="BL8" s="1196"/>
      <c r="BM8" s="1196"/>
      <c r="BN8" s="1196"/>
      <c r="BO8" s="1196"/>
      <c r="BP8" s="1196"/>
      <c r="BQ8" s="1196"/>
      <c r="BR8" s="1196"/>
      <c r="BS8" s="1196"/>
      <c r="BT8" s="1196"/>
      <c r="BU8" s="1196"/>
      <c r="BV8" s="1196"/>
      <c r="BW8" s="1196"/>
      <c r="BX8" s="1196"/>
      <c r="BY8" s="1196"/>
      <c r="BZ8" s="1196"/>
      <c r="CA8" s="1196"/>
      <c r="CB8" s="1196"/>
      <c r="CC8" s="1196"/>
      <c r="CD8" s="1196"/>
      <c r="CE8" s="1196"/>
      <c r="CF8" s="1196"/>
      <c r="CG8" s="1196"/>
      <c r="CH8" s="1196"/>
      <c r="CI8" s="1196"/>
      <c r="CJ8" s="1196"/>
      <c r="CK8" s="1196"/>
      <c r="CL8" s="1196"/>
      <c r="CM8" s="1196"/>
      <c r="CN8" s="1196"/>
      <c r="CO8" s="1196"/>
      <c r="CP8" s="1196"/>
      <c r="CQ8" s="1196"/>
      <c r="CR8" s="1196"/>
      <c r="CS8" s="1196"/>
      <c r="CT8" s="1196"/>
      <c r="CU8" s="1196"/>
      <c r="CV8" s="1196"/>
      <c r="CW8" s="1196"/>
      <c r="CX8" s="1196"/>
      <c r="CY8" s="1196"/>
      <c r="CZ8" s="1196"/>
      <c r="DA8" s="1196"/>
      <c r="DB8" s="1196"/>
      <c r="DC8" s="1196"/>
      <c r="DD8" s="1196"/>
      <c r="DE8" s="1196"/>
      <c r="DF8" s="1196"/>
      <c r="DG8" s="1196"/>
      <c r="DH8" s="1196"/>
      <c r="DI8" s="1196"/>
      <c r="DJ8" s="1196"/>
      <c r="DK8" s="1196"/>
      <c r="DL8" s="1196"/>
      <c r="DM8" s="1196"/>
      <c r="DN8" s="1196"/>
      <c r="DO8" s="1196"/>
      <c r="DP8" s="1196"/>
      <c r="DQ8" s="1196"/>
      <c r="DR8" s="1196"/>
      <c r="DS8" s="1196"/>
      <c r="DT8" s="1196"/>
      <c r="DU8" s="1196"/>
      <c r="DV8" s="1196"/>
      <c r="DW8" s="1196"/>
      <c r="DX8" s="1196"/>
      <c r="DY8" s="1196"/>
      <c r="DZ8" s="1196"/>
      <c r="EA8" s="1196"/>
      <c r="EB8" s="1196"/>
      <c r="EC8" s="1196"/>
      <c r="ED8" s="1196"/>
      <c r="EE8" s="1196"/>
      <c r="EF8" s="1196"/>
      <c r="EG8" s="1196"/>
      <c r="EH8" s="1196"/>
      <c r="EI8" s="1196"/>
      <c r="EJ8" s="1196"/>
      <c r="EK8" s="1196"/>
      <c r="EL8" s="1196"/>
      <c r="EM8" s="1196"/>
      <c r="EN8" s="1196"/>
      <c r="EO8" s="1196"/>
      <c r="EP8" s="1196"/>
      <c r="EQ8" s="1196"/>
      <c r="ER8" s="1196"/>
      <c r="ES8" s="1196"/>
      <c r="ET8" s="1196"/>
      <c r="EU8" s="1196"/>
      <c r="EV8" s="1196"/>
      <c r="EW8" s="1196"/>
      <c r="EX8" s="1196"/>
      <c r="EY8" s="1196"/>
      <c r="EZ8" s="1196"/>
      <c r="FA8" s="1196"/>
      <c r="FB8" s="1196"/>
      <c r="FC8" s="1196"/>
      <c r="FD8" s="1196"/>
      <c r="FE8" s="1196"/>
      <c r="FF8" s="1196"/>
      <c r="FG8" s="1196"/>
      <c r="FH8" s="1196"/>
      <c r="FI8" s="1196"/>
      <c r="FJ8" s="1196"/>
      <c r="FK8" s="1196"/>
      <c r="FL8" s="1196"/>
      <c r="FM8" s="1196"/>
      <c r="FN8" s="1196"/>
      <c r="FO8" s="1196"/>
      <c r="FP8" s="1196"/>
      <c r="FQ8" s="1196"/>
      <c r="FR8" s="1196"/>
      <c r="FS8" s="1196"/>
      <c r="FT8" s="1196"/>
      <c r="FU8" s="1196"/>
      <c r="FV8" s="1196"/>
      <c r="FW8" s="1196"/>
      <c r="FX8" s="1196"/>
      <c r="FY8" s="1196"/>
      <c r="FZ8" s="1196"/>
      <c r="GA8" s="1196"/>
      <c r="GB8" s="1196"/>
      <c r="GC8" s="1196"/>
      <c r="GD8" s="1196"/>
      <c r="GE8" s="1196"/>
      <c r="GF8" s="1196"/>
      <c r="GG8" s="1196"/>
      <c r="GH8" s="1196"/>
      <c r="GI8" s="1196"/>
      <c r="GJ8" s="1196"/>
      <c r="GK8" s="1196"/>
      <c r="GL8" s="1196"/>
      <c r="GM8" s="1196"/>
      <c r="GN8" s="1196"/>
      <c r="GO8" s="1196"/>
      <c r="GP8" s="1196"/>
      <c r="GQ8" s="1196"/>
      <c r="GR8" s="1196"/>
      <c r="GS8" s="1196"/>
      <c r="GT8" s="1196"/>
      <c r="GU8" s="1196"/>
      <c r="GV8" s="1196"/>
      <c r="GW8" s="1196"/>
      <c r="GX8" s="1196"/>
      <c r="GY8" s="1196"/>
      <c r="GZ8" s="1196"/>
      <c r="HA8" s="1196"/>
      <c r="HB8" s="1196"/>
      <c r="HC8" s="1196"/>
      <c r="HD8" s="1196"/>
      <c r="HE8" s="1196"/>
      <c r="HF8" s="1196"/>
      <c r="HG8" s="1196"/>
      <c r="HH8" s="1196"/>
      <c r="HI8" s="1196"/>
      <c r="HJ8" s="1196"/>
      <c r="HK8" s="1196"/>
      <c r="HL8" s="1196"/>
      <c r="HM8" s="1196"/>
      <c r="HN8" s="1196"/>
      <c r="HO8" s="1196"/>
      <c r="HP8" s="1196"/>
      <c r="HQ8" s="1196"/>
      <c r="HR8" s="1196"/>
      <c r="HS8" s="1196"/>
      <c r="HT8" s="1196"/>
      <c r="HU8" s="1196"/>
      <c r="HV8" s="1196"/>
      <c r="HW8" s="1196"/>
      <c r="HX8" s="1196"/>
      <c r="HY8" s="1196"/>
      <c r="HZ8" s="1196"/>
      <c r="IA8" s="1196"/>
      <c r="IB8" s="1196"/>
      <c r="IC8" s="1196"/>
      <c r="ID8" s="1196"/>
      <c r="IE8" s="1196"/>
      <c r="IF8" s="1196"/>
      <c r="IG8" s="1196"/>
      <c r="IH8" s="1196"/>
      <c r="II8" s="1196"/>
      <c r="IJ8" s="1196"/>
      <c r="IK8" s="1196"/>
      <c r="IL8" s="1196"/>
      <c r="IM8" s="1196"/>
      <c r="IN8" s="1196"/>
      <c r="IO8" s="1196"/>
      <c r="IP8" s="1196"/>
      <c r="IQ8" s="1196"/>
      <c r="IR8" s="1196"/>
      <c r="IS8" s="1196"/>
      <c r="IT8" s="1196"/>
      <c r="IU8" s="1196"/>
      <c r="IV8" s="1196"/>
      <c r="IW8" s="1196"/>
      <c r="IX8" s="1196"/>
      <c r="IY8" s="1196"/>
      <c r="IZ8" s="1196"/>
      <c r="JA8" s="1196"/>
      <c r="JB8" s="1196"/>
      <c r="JC8" s="1196"/>
      <c r="JD8" s="1196"/>
      <c r="JE8" s="1196"/>
      <c r="JF8" s="1196"/>
      <c r="JG8" s="1196"/>
      <c r="JH8" s="1196"/>
      <c r="JI8" s="1196"/>
      <c r="JJ8" s="1196"/>
      <c r="JK8" s="1196"/>
      <c r="JL8" s="1196"/>
      <c r="JM8" s="1196"/>
      <c r="JN8" s="1196"/>
      <c r="JO8" s="1196"/>
      <c r="JP8" s="1196"/>
      <c r="JQ8" s="1196"/>
      <c r="JR8" s="1196"/>
      <c r="JS8" s="1196"/>
      <c r="JT8" s="1196"/>
      <c r="JU8" s="1196"/>
      <c r="JV8" s="1196"/>
      <c r="JW8" s="1196"/>
      <c r="JX8" s="1196"/>
      <c r="JY8" s="1196"/>
      <c r="JZ8" s="1196"/>
      <c r="KA8" s="1196"/>
      <c r="KB8" s="1196"/>
      <c r="KC8" s="1196"/>
      <c r="KD8" s="1196"/>
      <c r="KE8" s="1196"/>
      <c r="KF8" s="1196"/>
      <c r="KG8" s="1196"/>
      <c r="KH8" s="1196"/>
      <c r="KI8" s="1196"/>
      <c r="KJ8" s="1196"/>
      <c r="KK8" s="1196"/>
      <c r="KL8" s="1196"/>
      <c r="KM8" s="1196"/>
      <c r="KN8" s="1196"/>
      <c r="KO8" s="1196"/>
      <c r="KP8" s="1196"/>
      <c r="KQ8" s="1196"/>
      <c r="KR8" s="1196"/>
      <c r="KS8" s="1196"/>
      <c r="KT8" s="1196"/>
      <c r="KU8" s="1196"/>
      <c r="KV8" s="1196"/>
      <c r="KW8" s="1196"/>
      <c r="KX8" s="1196"/>
      <c r="KY8" s="1196"/>
      <c r="KZ8" s="1196"/>
      <c r="LA8" s="1196"/>
      <c r="LB8" s="1196"/>
      <c r="LC8" s="1196"/>
      <c r="LD8" s="1196"/>
      <c r="LE8" s="1196"/>
      <c r="LF8" s="1201"/>
      <c r="LG8" s="1201"/>
      <c r="LH8" s="1201"/>
      <c r="LI8" s="1201"/>
      <c r="LJ8" s="1201"/>
      <c r="LK8" s="1201"/>
      <c r="LL8" s="1201"/>
      <c r="LM8" s="1204"/>
    </row>
    <row r="9" s="1015" customFormat="1" ht="47" customHeight="1" spans="1:325">
      <c r="A9" s="1043">
        <v>46045</v>
      </c>
      <c r="B9" s="1044" t="s">
        <v>3453</v>
      </c>
      <c r="C9" s="1045" t="s">
        <v>3454</v>
      </c>
      <c r="D9" s="1046">
        <v>4500192202</v>
      </c>
      <c r="E9" s="1047"/>
      <c r="F9" s="1046" t="s">
        <v>6025</v>
      </c>
      <c r="G9" s="1048" t="s">
        <v>6026</v>
      </c>
      <c r="H9" s="1048" t="s">
        <v>6026</v>
      </c>
      <c r="I9" s="1066" t="s">
        <v>6021</v>
      </c>
      <c r="J9" s="1067">
        <v>2004</v>
      </c>
      <c r="K9" s="1068">
        <v>0</v>
      </c>
      <c r="L9" s="1068">
        <v>6</v>
      </c>
      <c r="M9" s="1068">
        <f t="shared" si="0"/>
        <v>334</v>
      </c>
      <c r="N9" s="1069">
        <v>46108</v>
      </c>
      <c r="O9" s="1069">
        <v>46106</v>
      </c>
      <c r="P9" s="1070"/>
      <c r="Q9" s="1096" t="s">
        <v>5903</v>
      </c>
      <c r="R9" s="1097"/>
      <c r="S9" s="1097" t="s">
        <v>88</v>
      </c>
      <c r="T9" s="1098">
        <v>46051</v>
      </c>
      <c r="U9" s="1099" t="s">
        <v>88</v>
      </c>
      <c r="V9" s="1098"/>
      <c r="W9" s="1100"/>
      <c r="X9" s="1099"/>
      <c r="Y9" s="1132" t="s">
        <v>6022</v>
      </c>
      <c r="Z9" s="1127" t="s">
        <v>5905</v>
      </c>
      <c r="AA9" s="1128">
        <v>4.62</v>
      </c>
      <c r="AB9" s="1129">
        <f t="shared" si="2"/>
        <v>9258.48</v>
      </c>
      <c r="AC9" s="1130"/>
      <c r="AD9" s="1131"/>
      <c r="AE9" s="1131">
        <v>7</v>
      </c>
      <c r="AF9" s="1131"/>
      <c r="AG9" s="1152">
        <f t="shared" si="3"/>
        <v>2004</v>
      </c>
      <c r="AH9" s="1153"/>
      <c r="AI9" s="1153"/>
      <c r="AJ9" s="1153"/>
      <c r="AK9" s="1153"/>
      <c r="AL9" s="1153" t="s">
        <v>1519</v>
      </c>
      <c r="AM9" s="1154"/>
      <c r="AN9" s="1153">
        <f t="shared" si="1"/>
        <v>2004</v>
      </c>
      <c r="AO9" s="1177">
        <f t="shared" si="4"/>
        <v>286.285714285714</v>
      </c>
      <c r="AP9" s="1177">
        <f t="shared" si="5"/>
        <v>286.285714285714</v>
      </c>
      <c r="AQ9" s="1177">
        <f t="shared" si="6"/>
        <v>286.285714285714</v>
      </c>
      <c r="AR9" s="1177">
        <f t="shared" si="7"/>
        <v>286.285714285714</v>
      </c>
      <c r="AS9" s="1177">
        <f t="shared" si="8"/>
        <v>286.285714285714</v>
      </c>
      <c r="AT9" s="1177">
        <f t="shared" si="9"/>
        <v>286.285714285714</v>
      </c>
      <c r="AU9" s="1177">
        <f t="shared" si="10"/>
        <v>286.285714285714</v>
      </c>
      <c r="AV9" s="1178" t="s">
        <v>551</v>
      </c>
      <c r="AW9" s="1178" t="s">
        <v>552</v>
      </c>
      <c r="AX9" s="1194"/>
      <c r="AY9" s="1195"/>
      <c r="AZ9" s="1196"/>
      <c r="BA9" s="1196"/>
      <c r="BB9" s="1196"/>
      <c r="BC9" s="1196"/>
      <c r="BD9" s="1196"/>
      <c r="BE9" s="1196"/>
      <c r="BF9" s="1196"/>
      <c r="BG9" s="1196"/>
      <c r="BH9" s="1196"/>
      <c r="BI9" s="1196"/>
      <c r="BJ9" s="1196"/>
      <c r="BK9" s="1196"/>
      <c r="BL9" s="1196"/>
      <c r="BM9" s="1196"/>
      <c r="BN9" s="1196"/>
      <c r="BO9" s="1196"/>
      <c r="BP9" s="1196"/>
      <c r="BQ9" s="1196"/>
      <c r="BR9" s="1196"/>
      <c r="BS9" s="1196"/>
      <c r="BT9" s="1196"/>
      <c r="BU9" s="1196"/>
      <c r="BV9" s="1196"/>
      <c r="BW9" s="1196"/>
      <c r="BX9" s="1196"/>
      <c r="BY9" s="1196"/>
      <c r="BZ9" s="1196"/>
      <c r="CA9" s="1196"/>
      <c r="CB9" s="1196"/>
      <c r="CC9" s="1196"/>
      <c r="CD9" s="1196"/>
      <c r="CE9" s="1196"/>
      <c r="CF9" s="1196"/>
      <c r="CG9" s="1196"/>
      <c r="CH9" s="1196"/>
      <c r="CI9" s="1196"/>
      <c r="CJ9" s="1196"/>
      <c r="CK9" s="1196"/>
      <c r="CL9" s="1196"/>
      <c r="CM9" s="1196"/>
      <c r="CN9" s="1196"/>
      <c r="CO9" s="1196"/>
      <c r="CP9" s="1196"/>
      <c r="CQ9" s="1196"/>
      <c r="CR9" s="1196"/>
      <c r="CS9" s="1196"/>
      <c r="CT9" s="1196"/>
      <c r="CU9" s="1196"/>
      <c r="CV9" s="1196"/>
      <c r="CW9" s="1196"/>
      <c r="CX9" s="1196"/>
      <c r="CY9" s="1196"/>
      <c r="CZ9" s="1196"/>
      <c r="DA9" s="1196"/>
      <c r="DB9" s="1196"/>
      <c r="DC9" s="1196"/>
      <c r="DD9" s="1196"/>
      <c r="DE9" s="1196"/>
      <c r="DF9" s="1196"/>
      <c r="DG9" s="1196"/>
      <c r="DH9" s="1196"/>
      <c r="DI9" s="1196"/>
      <c r="DJ9" s="1196"/>
      <c r="DK9" s="1196"/>
      <c r="DL9" s="1196"/>
      <c r="DM9" s="1196"/>
      <c r="DN9" s="1196"/>
      <c r="DO9" s="1196"/>
      <c r="DP9" s="1196"/>
      <c r="DQ9" s="1196"/>
      <c r="DR9" s="1196"/>
      <c r="DS9" s="1196"/>
      <c r="DT9" s="1196"/>
      <c r="DU9" s="1196"/>
      <c r="DV9" s="1196"/>
      <c r="DW9" s="1196"/>
      <c r="DX9" s="1196"/>
      <c r="DY9" s="1196"/>
      <c r="DZ9" s="1196"/>
      <c r="EA9" s="1196"/>
      <c r="EB9" s="1196"/>
      <c r="EC9" s="1196"/>
      <c r="ED9" s="1196"/>
      <c r="EE9" s="1196"/>
      <c r="EF9" s="1196"/>
      <c r="EG9" s="1196"/>
      <c r="EH9" s="1196"/>
      <c r="EI9" s="1196"/>
      <c r="EJ9" s="1196"/>
      <c r="EK9" s="1196"/>
      <c r="EL9" s="1196"/>
      <c r="EM9" s="1196"/>
      <c r="EN9" s="1196"/>
      <c r="EO9" s="1196"/>
      <c r="EP9" s="1196"/>
      <c r="EQ9" s="1196"/>
      <c r="ER9" s="1196"/>
      <c r="ES9" s="1196"/>
      <c r="ET9" s="1196"/>
      <c r="EU9" s="1196"/>
      <c r="EV9" s="1196"/>
      <c r="EW9" s="1196"/>
      <c r="EX9" s="1196"/>
      <c r="EY9" s="1196"/>
      <c r="EZ9" s="1196"/>
      <c r="FA9" s="1196"/>
      <c r="FB9" s="1196"/>
      <c r="FC9" s="1196"/>
      <c r="FD9" s="1196"/>
      <c r="FE9" s="1196"/>
      <c r="FF9" s="1196"/>
      <c r="FG9" s="1196"/>
      <c r="FH9" s="1196"/>
      <c r="FI9" s="1196"/>
      <c r="FJ9" s="1196"/>
      <c r="FK9" s="1196"/>
      <c r="FL9" s="1196"/>
      <c r="FM9" s="1196"/>
      <c r="FN9" s="1196"/>
      <c r="FO9" s="1196"/>
      <c r="FP9" s="1196"/>
      <c r="FQ9" s="1196"/>
      <c r="FR9" s="1196"/>
      <c r="FS9" s="1196"/>
      <c r="FT9" s="1196"/>
      <c r="FU9" s="1196"/>
      <c r="FV9" s="1196"/>
      <c r="FW9" s="1196"/>
      <c r="FX9" s="1196"/>
      <c r="FY9" s="1196"/>
      <c r="FZ9" s="1196"/>
      <c r="GA9" s="1196"/>
      <c r="GB9" s="1196"/>
      <c r="GC9" s="1196"/>
      <c r="GD9" s="1196"/>
      <c r="GE9" s="1196"/>
      <c r="GF9" s="1196"/>
      <c r="GG9" s="1196"/>
      <c r="GH9" s="1196"/>
      <c r="GI9" s="1196"/>
      <c r="GJ9" s="1196"/>
      <c r="GK9" s="1196"/>
      <c r="GL9" s="1196"/>
      <c r="GM9" s="1196"/>
      <c r="GN9" s="1196"/>
      <c r="GO9" s="1196"/>
      <c r="GP9" s="1196"/>
      <c r="GQ9" s="1196"/>
      <c r="GR9" s="1196"/>
      <c r="GS9" s="1196"/>
      <c r="GT9" s="1196"/>
      <c r="GU9" s="1196"/>
      <c r="GV9" s="1196"/>
      <c r="GW9" s="1196"/>
      <c r="GX9" s="1196"/>
      <c r="GY9" s="1196"/>
      <c r="GZ9" s="1196"/>
      <c r="HA9" s="1196"/>
      <c r="HB9" s="1196"/>
      <c r="HC9" s="1196"/>
      <c r="HD9" s="1196"/>
      <c r="HE9" s="1196"/>
      <c r="HF9" s="1196"/>
      <c r="HG9" s="1196"/>
      <c r="HH9" s="1196"/>
      <c r="HI9" s="1196"/>
      <c r="HJ9" s="1196"/>
      <c r="HK9" s="1196"/>
      <c r="HL9" s="1196"/>
      <c r="HM9" s="1196"/>
      <c r="HN9" s="1196"/>
      <c r="HO9" s="1196"/>
      <c r="HP9" s="1196"/>
      <c r="HQ9" s="1196"/>
      <c r="HR9" s="1196"/>
      <c r="HS9" s="1196"/>
      <c r="HT9" s="1196"/>
      <c r="HU9" s="1196"/>
      <c r="HV9" s="1196"/>
      <c r="HW9" s="1196"/>
      <c r="HX9" s="1196"/>
      <c r="HY9" s="1196"/>
      <c r="HZ9" s="1196"/>
      <c r="IA9" s="1196"/>
      <c r="IB9" s="1196"/>
      <c r="IC9" s="1196"/>
      <c r="ID9" s="1196"/>
      <c r="IE9" s="1196"/>
      <c r="IF9" s="1196"/>
      <c r="IG9" s="1196"/>
      <c r="IH9" s="1196"/>
      <c r="II9" s="1196"/>
      <c r="IJ9" s="1196"/>
      <c r="IK9" s="1196"/>
      <c r="IL9" s="1196"/>
      <c r="IM9" s="1196"/>
      <c r="IN9" s="1196"/>
      <c r="IO9" s="1196"/>
      <c r="IP9" s="1196"/>
      <c r="IQ9" s="1196"/>
      <c r="IR9" s="1196"/>
      <c r="IS9" s="1196"/>
      <c r="IT9" s="1196"/>
      <c r="IU9" s="1196"/>
      <c r="IV9" s="1196"/>
      <c r="IW9" s="1196"/>
      <c r="IX9" s="1196"/>
      <c r="IY9" s="1196"/>
      <c r="IZ9" s="1196"/>
      <c r="JA9" s="1196"/>
      <c r="JB9" s="1196"/>
      <c r="JC9" s="1196"/>
      <c r="JD9" s="1196"/>
      <c r="JE9" s="1196"/>
      <c r="JF9" s="1196"/>
      <c r="JG9" s="1196"/>
      <c r="JH9" s="1196"/>
      <c r="JI9" s="1196"/>
      <c r="JJ9" s="1196"/>
      <c r="JK9" s="1196"/>
      <c r="JL9" s="1196"/>
      <c r="JM9" s="1196"/>
      <c r="JN9" s="1196"/>
      <c r="JO9" s="1196"/>
      <c r="JP9" s="1196"/>
      <c r="JQ9" s="1196"/>
      <c r="JR9" s="1196"/>
      <c r="JS9" s="1196"/>
      <c r="JT9" s="1196"/>
      <c r="JU9" s="1196"/>
      <c r="JV9" s="1196"/>
      <c r="JW9" s="1196"/>
      <c r="JX9" s="1196"/>
      <c r="JY9" s="1196"/>
      <c r="JZ9" s="1196"/>
      <c r="KA9" s="1196"/>
      <c r="KB9" s="1196"/>
      <c r="KC9" s="1196"/>
      <c r="KD9" s="1196"/>
      <c r="KE9" s="1196"/>
      <c r="KF9" s="1196"/>
      <c r="KG9" s="1196"/>
      <c r="KH9" s="1196"/>
      <c r="KI9" s="1196"/>
      <c r="KJ9" s="1196"/>
      <c r="KK9" s="1196"/>
      <c r="KL9" s="1196"/>
      <c r="KM9" s="1196"/>
      <c r="KN9" s="1196"/>
      <c r="KO9" s="1196"/>
      <c r="KP9" s="1196"/>
      <c r="KQ9" s="1196"/>
      <c r="KR9" s="1196"/>
      <c r="KS9" s="1196"/>
      <c r="KT9" s="1196"/>
      <c r="KU9" s="1196"/>
      <c r="KV9" s="1196"/>
      <c r="KW9" s="1196"/>
      <c r="KX9" s="1196"/>
      <c r="KY9" s="1196"/>
      <c r="KZ9" s="1196"/>
      <c r="LA9" s="1196"/>
      <c r="LB9" s="1196"/>
      <c r="LC9" s="1196"/>
      <c r="LD9" s="1196"/>
      <c r="LE9" s="1196"/>
      <c r="LF9" s="1201"/>
      <c r="LG9" s="1201"/>
      <c r="LH9" s="1201"/>
      <c r="LI9" s="1201"/>
      <c r="LJ9" s="1201"/>
      <c r="LK9" s="1201"/>
      <c r="LL9" s="1201"/>
      <c r="LM9" s="1204"/>
    </row>
    <row r="10" s="1015" customFormat="1" ht="47" customHeight="1" spans="1:325">
      <c r="A10" s="1043">
        <v>46045</v>
      </c>
      <c r="B10" s="1044" t="s">
        <v>3453</v>
      </c>
      <c r="C10" s="1045" t="s">
        <v>3454</v>
      </c>
      <c r="D10" s="1046">
        <v>4500192202</v>
      </c>
      <c r="E10" s="1047"/>
      <c r="F10" s="1046" t="s">
        <v>6027</v>
      </c>
      <c r="G10" s="1048" t="s">
        <v>6028</v>
      </c>
      <c r="H10" s="1048" t="s">
        <v>6028</v>
      </c>
      <c r="I10" s="1066" t="s">
        <v>6021</v>
      </c>
      <c r="J10" s="1067">
        <v>2004</v>
      </c>
      <c r="K10" s="1068">
        <v>0</v>
      </c>
      <c r="L10" s="1068">
        <v>6</v>
      </c>
      <c r="M10" s="1068">
        <f t="shared" si="0"/>
        <v>334</v>
      </c>
      <c r="N10" s="1069">
        <v>46108</v>
      </c>
      <c r="O10" s="1069">
        <v>46106</v>
      </c>
      <c r="P10" s="1070"/>
      <c r="Q10" s="1096" t="s">
        <v>5903</v>
      </c>
      <c r="R10" s="1097"/>
      <c r="S10" s="1097" t="s">
        <v>88</v>
      </c>
      <c r="T10" s="1098">
        <v>46051</v>
      </c>
      <c r="U10" s="1099" t="s">
        <v>88</v>
      </c>
      <c r="V10" s="1098"/>
      <c r="W10" s="1100"/>
      <c r="X10" s="1099"/>
      <c r="Y10" s="1132" t="s">
        <v>6022</v>
      </c>
      <c r="Z10" s="1127" t="s">
        <v>5905</v>
      </c>
      <c r="AA10" s="1128">
        <v>4.62</v>
      </c>
      <c r="AB10" s="1129">
        <f t="shared" si="2"/>
        <v>9258.48</v>
      </c>
      <c r="AC10" s="1130"/>
      <c r="AD10" s="1131"/>
      <c r="AE10" s="1131">
        <v>7</v>
      </c>
      <c r="AF10" s="1131"/>
      <c r="AG10" s="1152">
        <f t="shared" si="3"/>
        <v>2004</v>
      </c>
      <c r="AH10" s="1153"/>
      <c r="AI10" s="1153"/>
      <c r="AJ10" s="1153"/>
      <c r="AK10" s="1153"/>
      <c r="AL10" s="1153" t="s">
        <v>1519</v>
      </c>
      <c r="AM10" s="1154"/>
      <c r="AN10" s="1153">
        <f t="shared" si="1"/>
        <v>2004</v>
      </c>
      <c r="AO10" s="1177">
        <f t="shared" si="4"/>
        <v>286.285714285714</v>
      </c>
      <c r="AP10" s="1177">
        <f t="shared" si="5"/>
        <v>286.285714285714</v>
      </c>
      <c r="AQ10" s="1177">
        <f t="shared" si="6"/>
        <v>286.285714285714</v>
      </c>
      <c r="AR10" s="1177">
        <f t="shared" si="7"/>
        <v>286.285714285714</v>
      </c>
      <c r="AS10" s="1177">
        <f t="shared" si="8"/>
        <v>286.285714285714</v>
      </c>
      <c r="AT10" s="1177">
        <f t="shared" si="9"/>
        <v>286.285714285714</v>
      </c>
      <c r="AU10" s="1177">
        <f t="shared" si="10"/>
        <v>286.285714285714</v>
      </c>
      <c r="AV10" s="1178" t="s">
        <v>551</v>
      </c>
      <c r="AW10" s="1178" t="s">
        <v>552</v>
      </c>
      <c r="AX10" s="1194"/>
      <c r="AY10" s="1195"/>
      <c r="AZ10" s="1196"/>
      <c r="BA10" s="1196"/>
      <c r="BB10" s="1196"/>
      <c r="BC10" s="1196"/>
      <c r="BD10" s="1196"/>
      <c r="BE10" s="1196"/>
      <c r="BF10" s="1196"/>
      <c r="BG10" s="1196"/>
      <c r="BH10" s="1196"/>
      <c r="BI10" s="1196"/>
      <c r="BJ10" s="1196"/>
      <c r="BK10" s="1196"/>
      <c r="BL10" s="1196"/>
      <c r="BM10" s="1196"/>
      <c r="BN10" s="1196"/>
      <c r="BO10" s="1196"/>
      <c r="BP10" s="1196"/>
      <c r="BQ10" s="1196"/>
      <c r="BR10" s="1196"/>
      <c r="BS10" s="1196"/>
      <c r="BT10" s="1196"/>
      <c r="BU10" s="1196"/>
      <c r="BV10" s="1196"/>
      <c r="BW10" s="1196"/>
      <c r="BX10" s="1196"/>
      <c r="BY10" s="1196"/>
      <c r="BZ10" s="1196"/>
      <c r="CA10" s="1196"/>
      <c r="CB10" s="1196"/>
      <c r="CC10" s="1196"/>
      <c r="CD10" s="1196"/>
      <c r="CE10" s="1196"/>
      <c r="CF10" s="1196"/>
      <c r="CG10" s="1196"/>
      <c r="CH10" s="1196"/>
      <c r="CI10" s="1196"/>
      <c r="CJ10" s="1196"/>
      <c r="CK10" s="1196"/>
      <c r="CL10" s="1196"/>
      <c r="CM10" s="1196"/>
      <c r="CN10" s="1196"/>
      <c r="CO10" s="1196"/>
      <c r="CP10" s="1196"/>
      <c r="CQ10" s="1196"/>
      <c r="CR10" s="1196"/>
      <c r="CS10" s="1196"/>
      <c r="CT10" s="1196"/>
      <c r="CU10" s="1196"/>
      <c r="CV10" s="1196"/>
      <c r="CW10" s="1196"/>
      <c r="CX10" s="1196"/>
      <c r="CY10" s="1196"/>
      <c r="CZ10" s="1196"/>
      <c r="DA10" s="1196"/>
      <c r="DB10" s="1196"/>
      <c r="DC10" s="1196"/>
      <c r="DD10" s="1196"/>
      <c r="DE10" s="1196"/>
      <c r="DF10" s="1196"/>
      <c r="DG10" s="1196"/>
      <c r="DH10" s="1196"/>
      <c r="DI10" s="1196"/>
      <c r="DJ10" s="1196"/>
      <c r="DK10" s="1196"/>
      <c r="DL10" s="1196"/>
      <c r="DM10" s="1196"/>
      <c r="DN10" s="1196"/>
      <c r="DO10" s="1196"/>
      <c r="DP10" s="1196"/>
      <c r="DQ10" s="1196"/>
      <c r="DR10" s="1196"/>
      <c r="DS10" s="1196"/>
      <c r="DT10" s="1196"/>
      <c r="DU10" s="1196"/>
      <c r="DV10" s="1196"/>
      <c r="DW10" s="1196"/>
      <c r="DX10" s="1196"/>
      <c r="DY10" s="1196"/>
      <c r="DZ10" s="1196"/>
      <c r="EA10" s="1196"/>
      <c r="EB10" s="1196"/>
      <c r="EC10" s="1196"/>
      <c r="ED10" s="1196"/>
      <c r="EE10" s="1196"/>
      <c r="EF10" s="1196"/>
      <c r="EG10" s="1196"/>
      <c r="EH10" s="1196"/>
      <c r="EI10" s="1196"/>
      <c r="EJ10" s="1196"/>
      <c r="EK10" s="1196"/>
      <c r="EL10" s="1196"/>
      <c r="EM10" s="1196"/>
      <c r="EN10" s="1196"/>
      <c r="EO10" s="1196"/>
      <c r="EP10" s="1196"/>
      <c r="EQ10" s="1196"/>
      <c r="ER10" s="1196"/>
      <c r="ES10" s="1196"/>
      <c r="ET10" s="1196"/>
      <c r="EU10" s="1196"/>
      <c r="EV10" s="1196"/>
      <c r="EW10" s="1196"/>
      <c r="EX10" s="1196"/>
      <c r="EY10" s="1196"/>
      <c r="EZ10" s="1196"/>
      <c r="FA10" s="1196"/>
      <c r="FB10" s="1196"/>
      <c r="FC10" s="1196"/>
      <c r="FD10" s="1196"/>
      <c r="FE10" s="1196"/>
      <c r="FF10" s="1196"/>
      <c r="FG10" s="1196"/>
      <c r="FH10" s="1196"/>
      <c r="FI10" s="1196"/>
      <c r="FJ10" s="1196"/>
      <c r="FK10" s="1196"/>
      <c r="FL10" s="1196"/>
      <c r="FM10" s="1196"/>
      <c r="FN10" s="1196"/>
      <c r="FO10" s="1196"/>
      <c r="FP10" s="1196"/>
      <c r="FQ10" s="1196"/>
      <c r="FR10" s="1196"/>
      <c r="FS10" s="1196"/>
      <c r="FT10" s="1196"/>
      <c r="FU10" s="1196"/>
      <c r="FV10" s="1196"/>
      <c r="FW10" s="1196"/>
      <c r="FX10" s="1196"/>
      <c r="FY10" s="1196"/>
      <c r="FZ10" s="1196"/>
      <c r="GA10" s="1196"/>
      <c r="GB10" s="1196"/>
      <c r="GC10" s="1196"/>
      <c r="GD10" s="1196"/>
      <c r="GE10" s="1196"/>
      <c r="GF10" s="1196"/>
      <c r="GG10" s="1196"/>
      <c r="GH10" s="1196"/>
      <c r="GI10" s="1196"/>
      <c r="GJ10" s="1196"/>
      <c r="GK10" s="1196"/>
      <c r="GL10" s="1196"/>
      <c r="GM10" s="1196"/>
      <c r="GN10" s="1196"/>
      <c r="GO10" s="1196"/>
      <c r="GP10" s="1196"/>
      <c r="GQ10" s="1196"/>
      <c r="GR10" s="1196"/>
      <c r="GS10" s="1196"/>
      <c r="GT10" s="1196"/>
      <c r="GU10" s="1196"/>
      <c r="GV10" s="1196"/>
      <c r="GW10" s="1196"/>
      <c r="GX10" s="1196"/>
      <c r="GY10" s="1196"/>
      <c r="GZ10" s="1196"/>
      <c r="HA10" s="1196"/>
      <c r="HB10" s="1196"/>
      <c r="HC10" s="1196"/>
      <c r="HD10" s="1196"/>
      <c r="HE10" s="1196"/>
      <c r="HF10" s="1196"/>
      <c r="HG10" s="1196"/>
      <c r="HH10" s="1196"/>
      <c r="HI10" s="1196"/>
      <c r="HJ10" s="1196"/>
      <c r="HK10" s="1196"/>
      <c r="HL10" s="1196"/>
      <c r="HM10" s="1196"/>
      <c r="HN10" s="1196"/>
      <c r="HO10" s="1196"/>
      <c r="HP10" s="1196"/>
      <c r="HQ10" s="1196"/>
      <c r="HR10" s="1196"/>
      <c r="HS10" s="1196"/>
      <c r="HT10" s="1196"/>
      <c r="HU10" s="1196"/>
      <c r="HV10" s="1196"/>
      <c r="HW10" s="1196"/>
      <c r="HX10" s="1196"/>
      <c r="HY10" s="1196"/>
      <c r="HZ10" s="1196"/>
      <c r="IA10" s="1196"/>
      <c r="IB10" s="1196"/>
      <c r="IC10" s="1196"/>
      <c r="ID10" s="1196"/>
      <c r="IE10" s="1196"/>
      <c r="IF10" s="1196"/>
      <c r="IG10" s="1196"/>
      <c r="IH10" s="1196"/>
      <c r="II10" s="1196"/>
      <c r="IJ10" s="1196"/>
      <c r="IK10" s="1196"/>
      <c r="IL10" s="1196"/>
      <c r="IM10" s="1196"/>
      <c r="IN10" s="1196"/>
      <c r="IO10" s="1196"/>
      <c r="IP10" s="1196"/>
      <c r="IQ10" s="1196"/>
      <c r="IR10" s="1196"/>
      <c r="IS10" s="1196"/>
      <c r="IT10" s="1196"/>
      <c r="IU10" s="1196"/>
      <c r="IV10" s="1196"/>
      <c r="IW10" s="1196"/>
      <c r="IX10" s="1196"/>
      <c r="IY10" s="1196"/>
      <c r="IZ10" s="1196"/>
      <c r="JA10" s="1196"/>
      <c r="JB10" s="1196"/>
      <c r="JC10" s="1196"/>
      <c r="JD10" s="1196"/>
      <c r="JE10" s="1196"/>
      <c r="JF10" s="1196"/>
      <c r="JG10" s="1196"/>
      <c r="JH10" s="1196"/>
      <c r="JI10" s="1196"/>
      <c r="JJ10" s="1196"/>
      <c r="JK10" s="1196"/>
      <c r="JL10" s="1196"/>
      <c r="JM10" s="1196"/>
      <c r="JN10" s="1196"/>
      <c r="JO10" s="1196"/>
      <c r="JP10" s="1196"/>
      <c r="JQ10" s="1196"/>
      <c r="JR10" s="1196"/>
      <c r="JS10" s="1196"/>
      <c r="JT10" s="1196"/>
      <c r="JU10" s="1196"/>
      <c r="JV10" s="1196"/>
      <c r="JW10" s="1196"/>
      <c r="JX10" s="1196"/>
      <c r="JY10" s="1196"/>
      <c r="JZ10" s="1196"/>
      <c r="KA10" s="1196"/>
      <c r="KB10" s="1196"/>
      <c r="KC10" s="1196"/>
      <c r="KD10" s="1196"/>
      <c r="KE10" s="1196"/>
      <c r="KF10" s="1196"/>
      <c r="KG10" s="1196"/>
      <c r="KH10" s="1196"/>
      <c r="KI10" s="1196"/>
      <c r="KJ10" s="1196"/>
      <c r="KK10" s="1196"/>
      <c r="KL10" s="1196"/>
      <c r="KM10" s="1196"/>
      <c r="KN10" s="1196"/>
      <c r="KO10" s="1196"/>
      <c r="KP10" s="1196"/>
      <c r="KQ10" s="1196"/>
      <c r="KR10" s="1196"/>
      <c r="KS10" s="1196"/>
      <c r="KT10" s="1196"/>
      <c r="KU10" s="1196"/>
      <c r="KV10" s="1196"/>
      <c r="KW10" s="1196"/>
      <c r="KX10" s="1196"/>
      <c r="KY10" s="1196"/>
      <c r="KZ10" s="1196"/>
      <c r="LA10" s="1196"/>
      <c r="LB10" s="1196"/>
      <c r="LC10" s="1196"/>
      <c r="LD10" s="1196"/>
      <c r="LE10" s="1196"/>
      <c r="LF10" s="1201"/>
      <c r="LG10" s="1201"/>
      <c r="LH10" s="1201"/>
      <c r="LI10" s="1201"/>
      <c r="LJ10" s="1201"/>
      <c r="LK10" s="1201"/>
      <c r="LL10" s="1201"/>
      <c r="LM10" s="1204"/>
    </row>
    <row r="11" s="1015" customFormat="1" ht="47" customHeight="1" spans="1:325">
      <c r="A11" s="1043">
        <v>46045</v>
      </c>
      <c r="B11" s="1044" t="s">
        <v>3453</v>
      </c>
      <c r="C11" s="1045" t="s">
        <v>3454</v>
      </c>
      <c r="D11" s="1046">
        <v>4500192202</v>
      </c>
      <c r="E11" s="1047"/>
      <c r="F11" s="1046" t="s">
        <v>6029</v>
      </c>
      <c r="G11" s="1048" t="s">
        <v>6030</v>
      </c>
      <c r="H11" s="1048" t="s">
        <v>6030</v>
      </c>
      <c r="I11" s="1066" t="s">
        <v>6021</v>
      </c>
      <c r="J11" s="1067">
        <v>2004</v>
      </c>
      <c r="K11" s="1068">
        <v>0</v>
      </c>
      <c r="L11" s="1068">
        <v>6</v>
      </c>
      <c r="M11" s="1068">
        <f t="shared" si="0"/>
        <v>334</v>
      </c>
      <c r="N11" s="1069">
        <v>46108</v>
      </c>
      <c r="O11" s="1069">
        <v>46106</v>
      </c>
      <c r="P11" s="1070"/>
      <c r="Q11" s="1096" t="s">
        <v>5903</v>
      </c>
      <c r="R11" s="1097"/>
      <c r="S11" s="1097" t="s">
        <v>88</v>
      </c>
      <c r="T11" s="1098">
        <v>46051</v>
      </c>
      <c r="U11" s="1099" t="s">
        <v>88</v>
      </c>
      <c r="V11" s="1098"/>
      <c r="W11" s="1100"/>
      <c r="X11" s="1099"/>
      <c r="Y11" s="1132" t="s">
        <v>6022</v>
      </c>
      <c r="Z11" s="1127" t="s">
        <v>5905</v>
      </c>
      <c r="AA11" s="1128">
        <v>4.62</v>
      </c>
      <c r="AB11" s="1129">
        <f t="shared" si="2"/>
        <v>9258.48</v>
      </c>
      <c r="AC11" s="1130"/>
      <c r="AD11" s="1131"/>
      <c r="AE11" s="1131">
        <v>7</v>
      </c>
      <c r="AF11" s="1131"/>
      <c r="AG11" s="1152">
        <f t="shared" si="3"/>
        <v>2004</v>
      </c>
      <c r="AH11" s="1153"/>
      <c r="AI11" s="1153"/>
      <c r="AJ11" s="1153"/>
      <c r="AK11" s="1153"/>
      <c r="AL11" s="1153" t="s">
        <v>1519</v>
      </c>
      <c r="AM11" s="1154"/>
      <c r="AN11" s="1153">
        <f t="shared" si="1"/>
        <v>2004</v>
      </c>
      <c r="AO11" s="1177">
        <f t="shared" si="4"/>
        <v>286.285714285714</v>
      </c>
      <c r="AP11" s="1177">
        <f t="shared" si="5"/>
        <v>286.285714285714</v>
      </c>
      <c r="AQ11" s="1177">
        <f t="shared" si="6"/>
        <v>286.285714285714</v>
      </c>
      <c r="AR11" s="1177">
        <f t="shared" si="7"/>
        <v>286.285714285714</v>
      </c>
      <c r="AS11" s="1177">
        <f t="shared" si="8"/>
        <v>286.285714285714</v>
      </c>
      <c r="AT11" s="1177">
        <f t="shared" si="9"/>
        <v>286.285714285714</v>
      </c>
      <c r="AU11" s="1177">
        <f t="shared" si="10"/>
        <v>286.285714285714</v>
      </c>
      <c r="AV11" s="1178" t="s">
        <v>551</v>
      </c>
      <c r="AW11" s="1178" t="s">
        <v>552</v>
      </c>
      <c r="AX11" s="1194"/>
      <c r="AY11" s="1195"/>
      <c r="AZ11" s="1196"/>
      <c r="BA11" s="1196"/>
      <c r="BB11" s="1196"/>
      <c r="BC11" s="1196"/>
      <c r="BD11" s="1196"/>
      <c r="BE11" s="1196"/>
      <c r="BF11" s="1196"/>
      <c r="BG11" s="1196"/>
      <c r="BH11" s="1196"/>
      <c r="BI11" s="1196"/>
      <c r="BJ11" s="1196"/>
      <c r="BK11" s="1196"/>
      <c r="BL11" s="1196"/>
      <c r="BM11" s="1196"/>
      <c r="BN11" s="1196"/>
      <c r="BO11" s="1196"/>
      <c r="BP11" s="1196"/>
      <c r="BQ11" s="1196"/>
      <c r="BR11" s="1196"/>
      <c r="BS11" s="1196"/>
      <c r="BT11" s="1196"/>
      <c r="BU11" s="1196"/>
      <c r="BV11" s="1196"/>
      <c r="BW11" s="1196"/>
      <c r="BX11" s="1196"/>
      <c r="BY11" s="1196"/>
      <c r="BZ11" s="1196"/>
      <c r="CA11" s="1196"/>
      <c r="CB11" s="1196"/>
      <c r="CC11" s="1196"/>
      <c r="CD11" s="1196"/>
      <c r="CE11" s="1196"/>
      <c r="CF11" s="1196"/>
      <c r="CG11" s="1196"/>
      <c r="CH11" s="1196"/>
      <c r="CI11" s="1196"/>
      <c r="CJ11" s="1196"/>
      <c r="CK11" s="1196"/>
      <c r="CL11" s="1196"/>
      <c r="CM11" s="1196"/>
      <c r="CN11" s="1196"/>
      <c r="CO11" s="1196"/>
      <c r="CP11" s="1196"/>
      <c r="CQ11" s="1196"/>
      <c r="CR11" s="1196"/>
      <c r="CS11" s="1196"/>
      <c r="CT11" s="1196"/>
      <c r="CU11" s="1196"/>
      <c r="CV11" s="1196"/>
      <c r="CW11" s="1196"/>
      <c r="CX11" s="1196"/>
      <c r="CY11" s="1196"/>
      <c r="CZ11" s="1196"/>
      <c r="DA11" s="1196"/>
      <c r="DB11" s="1196"/>
      <c r="DC11" s="1196"/>
      <c r="DD11" s="1196"/>
      <c r="DE11" s="1196"/>
      <c r="DF11" s="1196"/>
      <c r="DG11" s="1196"/>
      <c r="DH11" s="1196"/>
      <c r="DI11" s="1196"/>
      <c r="DJ11" s="1196"/>
      <c r="DK11" s="1196"/>
      <c r="DL11" s="1196"/>
      <c r="DM11" s="1196"/>
      <c r="DN11" s="1196"/>
      <c r="DO11" s="1196"/>
      <c r="DP11" s="1196"/>
      <c r="DQ11" s="1196"/>
      <c r="DR11" s="1196"/>
      <c r="DS11" s="1196"/>
      <c r="DT11" s="1196"/>
      <c r="DU11" s="1196"/>
      <c r="DV11" s="1196"/>
      <c r="DW11" s="1196"/>
      <c r="DX11" s="1196"/>
      <c r="DY11" s="1196"/>
      <c r="DZ11" s="1196"/>
      <c r="EA11" s="1196"/>
      <c r="EB11" s="1196"/>
      <c r="EC11" s="1196"/>
      <c r="ED11" s="1196"/>
      <c r="EE11" s="1196"/>
      <c r="EF11" s="1196"/>
      <c r="EG11" s="1196"/>
      <c r="EH11" s="1196"/>
      <c r="EI11" s="1196"/>
      <c r="EJ11" s="1196"/>
      <c r="EK11" s="1196"/>
      <c r="EL11" s="1196"/>
      <c r="EM11" s="1196"/>
      <c r="EN11" s="1196"/>
      <c r="EO11" s="1196"/>
      <c r="EP11" s="1196"/>
      <c r="EQ11" s="1196"/>
      <c r="ER11" s="1196"/>
      <c r="ES11" s="1196"/>
      <c r="ET11" s="1196"/>
      <c r="EU11" s="1196"/>
      <c r="EV11" s="1196"/>
      <c r="EW11" s="1196"/>
      <c r="EX11" s="1196"/>
      <c r="EY11" s="1196"/>
      <c r="EZ11" s="1196"/>
      <c r="FA11" s="1196"/>
      <c r="FB11" s="1196"/>
      <c r="FC11" s="1196"/>
      <c r="FD11" s="1196"/>
      <c r="FE11" s="1196"/>
      <c r="FF11" s="1196"/>
      <c r="FG11" s="1196"/>
      <c r="FH11" s="1196"/>
      <c r="FI11" s="1196"/>
      <c r="FJ11" s="1196"/>
      <c r="FK11" s="1196"/>
      <c r="FL11" s="1196"/>
      <c r="FM11" s="1196"/>
      <c r="FN11" s="1196"/>
      <c r="FO11" s="1196"/>
      <c r="FP11" s="1196"/>
      <c r="FQ11" s="1196"/>
      <c r="FR11" s="1196"/>
      <c r="FS11" s="1196"/>
      <c r="FT11" s="1196"/>
      <c r="FU11" s="1196"/>
      <c r="FV11" s="1196"/>
      <c r="FW11" s="1196"/>
      <c r="FX11" s="1196"/>
      <c r="FY11" s="1196"/>
      <c r="FZ11" s="1196"/>
      <c r="GA11" s="1196"/>
      <c r="GB11" s="1196"/>
      <c r="GC11" s="1196"/>
      <c r="GD11" s="1196"/>
      <c r="GE11" s="1196"/>
      <c r="GF11" s="1196"/>
      <c r="GG11" s="1196"/>
      <c r="GH11" s="1196"/>
      <c r="GI11" s="1196"/>
      <c r="GJ11" s="1196"/>
      <c r="GK11" s="1196"/>
      <c r="GL11" s="1196"/>
      <c r="GM11" s="1196"/>
      <c r="GN11" s="1196"/>
      <c r="GO11" s="1196"/>
      <c r="GP11" s="1196"/>
      <c r="GQ11" s="1196"/>
      <c r="GR11" s="1196"/>
      <c r="GS11" s="1196"/>
      <c r="GT11" s="1196"/>
      <c r="GU11" s="1196"/>
      <c r="GV11" s="1196"/>
      <c r="GW11" s="1196"/>
      <c r="GX11" s="1196"/>
      <c r="GY11" s="1196"/>
      <c r="GZ11" s="1196"/>
      <c r="HA11" s="1196"/>
      <c r="HB11" s="1196"/>
      <c r="HC11" s="1196"/>
      <c r="HD11" s="1196"/>
      <c r="HE11" s="1196"/>
      <c r="HF11" s="1196"/>
      <c r="HG11" s="1196"/>
      <c r="HH11" s="1196"/>
      <c r="HI11" s="1196"/>
      <c r="HJ11" s="1196"/>
      <c r="HK11" s="1196"/>
      <c r="HL11" s="1196"/>
      <c r="HM11" s="1196"/>
      <c r="HN11" s="1196"/>
      <c r="HO11" s="1196"/>
      <c r="HP11" s="1196"/>
      <c r="HQ11" s="1196"/>
      <c r="HR11" s="1196"/>
      <c r="HS11" s="1196"/>
      <c r="HT11" s="1196"/>
      <c r="HU11" s="1196"/>
      <c r="HV11" s="1196"/>
      <c r="HW11" s="1196"/>
      <c r="HX11" s="1196"/>
      <c r="HY11" s="1196"/>
      <c r="HZ11" s="1196"/>
      <c r="IA11" s="1196"/>
      <c r="IB11" s="1196"/>
      <c r="IC11" s="1196"/>
      <c r="ID11" s="1196"/>
      <c r="IE11" s="1196"/>
      <c r="IF11" s="1196"/>
      <c r="IG11" s="1196"/>
      <c r="IH11" s="1196"/>
      <c r="II11" s="1196"/>
      <c r="IJ11" s="1196"/>
      <c r="IK11" s="1196"/>
      <c r="IL11" s="1196"/>
      <c r="IM11" s="1196"/>
      <c r="IN11" s="1196"/>
      <c r="IO11" s="1196"/>
      <c r="IP11" s="1196"/>
      <c r="IQ11" s="1196"/>
      <c r="IR11" s="1196"/>
      <c r="IS11" s="1196"/>
      <c r="IT11" s="1196"/>
      <c r="IU11" s="1196"/>
      <c r="IV11" s="1196"/>
      <c r="IW11" s="1196"/>
      <c r="IX11" s="1196"/>
      <c r="IY11" s="1196"/>
      <c r="IZ11" s="1196"/>
      <c r="JA11" s="1196"/>
      <c r="JB11" s="1196"/>
      <c r="JC11" s="1196"/>
      <c r="JD11" s="1196"/>
      <c r="JE11" s="1196"/>
      <c r="JF11" s="1196"/>
      <c r="JG11" s="1196"/>
      <c r="JH11" s="1196"/>
      <c r="JI11" s="1196"/>
      <c r="JJ11" s="1196"/>
      <c r="JK11" s="1196"/>
      <c r="JL11" s="1196"/>
      <c r="JM11" s="1196"/>
      <c r="JN11" s="1196"/>
      <c r="JO11" s="1196"/>
      <c r="JP11" s="1196"/>
      <c r="JQ11" s="1196"/>
      <c r="JR11" s="1196"/>
      <c r="JS11" s="1196"/>
      <c r="JT11" s="1196"/>
      <c r="JU11" s="1196"/>
      <c r="JV11" s="1196"/>
      <c r="JW11" s="1196"/>
      <c r="JX11" s="1196"/>
      <c r="JY11" s="1196"/>
      <c r="JZ11" s="1196"/>
      <c r="KA11" s="1196"/>
      <c r="KB11" s="1196"/>
      <c r="KC11" s="1196"/>
      <c r="KD11" s="1196"/>
      <c r="KE11" s="1196"/>
      <c r="KF11" s="1196"/>
      <c r="KG11" s="1196"/>
      <c r="KH11" s="1196"/>
      <c r="KI11" s="1196"/>
      <c r="KJ11" s="1196"/>
      <c r="KK11" s="1196"/>
      <c r="KL11" s="1196"/>
      <c r="KM11" s="1196"/>
      <c r="KN11" s="1196"/>
      <c r="KO11" s="1196"/>
      <c r="KP11" s="1196"/>
      <c r="KQ11" s="1196"/>
      <c r="KR11" s="1196"/>
      <c r="KS11" s="1196"/>
      <c r="KT11" s="1196"/>
      <c r="KU11" s="1196"/>
      <c r="KV11" s="1196"/>
      <c r="KW11" s="1196"/>
      <c r="KX11" s="1196"/>
      <c r="KY11" s="1196"/>
      <c r="KZ11" s="1196"/>
      <c r="LA11" s="1196"/>
      <c r="LB11" s="1196"/>
      <c r="LC11" s="1196"/>
      <c r="LD11" s="1196"/>
      <c r="LE11" s="1196"/>
      <c r="LF11" s="1201"/>
      <c r="LG11" s="1201"/>
      <c r="LH11" s="1201"/>
      <c r="LI11" s="1201"/>
      <c r="LJ11" s="1201"/>
      <c r="LK11" s="1201"/>
      <c r="LL11" s="1201"/>
      <c r="LM11" s="1204"/>
    </row>
    <row r="12" s="1015" customFormat="1" ht="47" customHeight="1" spans="1:325">
      <c r="A12" s="1043">
        <v>46045</v>
      </c>
      <c r="B12" s="1044" t="s">
        <v>3453</v>
      </c>
      <c r="C12" s="1045" t="s">
        <v>3454</v>
      </c>
      <c r="D12" s="1046">
        <v>4500192202</v>
      </c>
      <c r="E12" s="1047"/>
      <c r="F12" s="1046" t="s">
        <v>6031</v>
      </c>
      <c r="G12" s="1048" t="s">
        <v>6032</v>
      </c>
      <c r="H12" s="1048" t="s">
        <v>6032</v>
      </c>
      <c r="I12" s="1066" t="s">
        <v>6021</v>
      </c>
      <c r="J12" s="1067">
        <v>2004</v>
      </c>
      <c r="K12" s="1068">
        <v>0</v>
      </c>
      <c r="L12" s="1068">
        <v>6</v>
      </c>
      <c r="M12" s="1068">
        <f t="shared" si="0"/>
        <v>334</v>
      </c>
      <c r="N12" s="1069">
        <v>46108</v>
      </c>
      <c r="O12" s="1069">
        <v>46106</v>
      </c>
      <c r="P12" s="1070"/>
      <c r="Q12" s="1096" t="s">
        <v>5903</v>
      </c>
      <c r="R12" s="1097"/>
      <c r="S12" s="1097" t="s">
        <v>88</v>
      </c>
      <c r="T12" s="1098">
        <v>46051</v>
      </c>
      <c r="U12" s="1099" t="s">
        <v>88</v>
      </c>
      <c r="V12" s="1098"/>
      <c r="W12" s="1100"/>
      <c r="X12" s="1099"/>
      <c r="Y12" s="1132" t="s">
        <v>6022</v>
      </c>
      <c r="Z12" s="1127" t="s">
        <v>5905</v>
      </c>
      <c r="AA12" s="1128">
        <v>4.62</v>
      </c>
      <c r="AB12" s="1129">
        <f t="shared" si="2"/>
        <v>9258.48</v>
      </c>
      <c r="AC12" s="1130"/>
      <c r="AD12" s="1131"/>
      <c r="AE12" s="1131">
        <v>7</v>
      </c>
      <c r="AF12" s="1131"/>
      <c r="AG12" s="1152">
        <f t="shared" si="3"/>
        <v>2004</v>
      </c>
      <c r="AH12" s="1153"/>
      <c r="AI12" s="1153"/>
      <c r="AJ12" s="1153"/>
      <c r="AK12" s="1153"/>
      <c r="AL12" s="1153" t="s">
        <v>1519</v>
      </c>
      <c r="AM12" s="1154"/>
      <c r="AN12" s="1153">
        <f t="shared" si="1"/>
        <v>2004</v>
      </c>
      <c r="AO12" s="1177">
        <f t="shared" si="4"/>
        <v>286.285714285714</v>
      </c>
      <c r="AP12" s="1177">
        <f t="shared" si="5"/>
        <v>286.285714285714</v>
      </c>
      <c r="AQ12" s="1177">
        <f t="shared" si="6"/>
        <v>286.285714285714</v>
      </c>
      <c r="AR12" s="1177">
        <f t="shared" si="7"/>
        <v>286.285714285714</v>
      </c>
      <c r="AS12" s="1177">
        <f t="shared" si="8"/>
        <v>286.285714285714</v>
      </c>
      <c r="AT12" s="1177">
        <f t="shared" si="9"/>
        <v>286.285714285714</v>
      </c>
      <c r="AU12" s="1177">
        <f t="shared" si="10"/>
        <v>286.285714285714</v>
      </c>
      <c r="AV12" s="1178" t="s">
        <v>551</v>
      </c>
      <c r="AW12" s="1178" t="s">
        <v>552</v>
      </c>
      <c r="AX12" s="1194"/>
      <c r="AY12" s="1195"/>
      <c r="AZ12" s="1196"/>
      <c r="BA12" s="1196"/>
      <c r="BB12" s="1196"/>
      <c r="BC12" s="1196"/>
      <c r="BD12" s="1196"/>
      <c r="BE12" s="1196"/>
      <c r="BF12" s="1196"/>
      <c r="BG12" s="1196"/>
      <c r="BH12" s="1196"/>
      <c r="BI12" s="1196"/>
      <c r="BJ12" s="1196"/>
      <c r="BK12" s="1196"/>
      <c r="BL12" s="1196"/>
      <c r="BM12" s="1196"/>
      <c r="BN12" s="1196"/>
      <c r="BO12" s="1196"/>
      <c r="BP12" s="1196"/>
      <c r="BQ12" s="1196"/>
      <c r="BR12" s="1196"/>
      <c r="BS12" s="1196"/>
      <c r="BT12" s="1196"/>
      <c r="BU12" s="1196"/>
      <c r="BV12" s="1196"/>
      <c r="BW12" s="1196"/>
      <c r="BX12" s="1196"/>
      <c r="BY12" s="1196"/>
      <c r="BZ12" s="1196"/>
      <c r="CA12" s="1196"/>
      <c r="CB12" s="1196"/>
      <c r="CC12" s="1196"/>
      <c r="CD12" s="1196"/>
      <c r="CE12" s="1196"/>
      <c r="CF12" s="1196"/>
      <c r="CG12" s="1196"/>
      <c r="CH12" s="1196"/>
      <c r="CI12" s="1196"/>
      <c r="CJ12" s="1196"/>
      <c r="CK12" s="1196"/>
      <c r="CL12" s="1196"/>
      <c r="CM12" s="1196"/>
      <c r="CN12" s="1196"/>
      <c r="CO12" s="1196"/>
      <c r="CP12" s="1196"/>
      <c r="CQ12" s="1196"/>
      <c r="CR12" s="1196"/>
      <c r="CS12" s="1196"/>
      <c r="CT12" s="1196"/>
      <c r="CU12" s="1196"/>
      <c r="CV12" s="1196"/>
      <c r="CW12" s="1196"/>
      <c r="CX12" s="1196"/>
      <c r="CY12" s="1196"/>
      <c r="CZ12" s="1196"/>
      <c r="DA12" s="1196"/>
      <c r="DB12" s="1196"/>
      <c r="DC12" s="1196"/>
      <c r="DD12" s="1196"/>
      <c r="DE12" s="1196"/>
      <c r="DF12" s="1196"/>
      <c r="DG12" s="1196"/>
      <c r="DH12" s="1196"/>
      <c r="DI12" s="1196"/>
      <c r="DJ12" s="1196"/>
      <c r="DK12" s="1196"/>
      <c r="DL12" s="1196"/>
      <c r="DM12" s="1196"/>
      <c r="DN12" s="1196"/>
      <c r="DO12" s="1196"/>
      <c r="DP12" s="1196"/>
      <c r="DQ12" s="1196"/>
      <c r="DR12" s="1196"/>
      <c r="DS12" s="1196"/>
      <c r="DT12" s="1196"/>
      <c r="DU12" s="1196"/>
      <c r="DV12" s="1196"/>
      <c r="DW12" s="1196"/>
      <c r="DX12" s="1196"/>
      <c r="DY12" s="1196"/>
      <c r="DZ12" s="1196"/>
      <c r="EA12" s="1196"/>
      <c r="EB12" s="1196"/>
      <c r="EC12" s="1196"/>
      <c r="ED12" s="1196"/>
      <c r="EE12" s="1196"/>
      <c r="EF12" s="1196"/>
      <c r="EG12" s="1196"/>
      <c r="EH12" s="1196"/>
      <c r="EI12" s="1196"/>
      <c r="EJ12" s="1196"/>
      <c r="EK12" s="1196"/>
      <c r="EL12" s="1196"/>
      <c r="EM12" s="1196"/>
      <c r="EN12" s="1196"/>
      <c r="EO12" s="1196"/>
      <c r="EP12" s="1196"/>
      <c r="EQ12" s="1196"/>
      <c r="ER12" s="1196"/>
      <c r="ES12" s="1196"/>
      <c r="ET12" s="1196"/>
      <c r="EU12" s="1196"/>
      <c r="EV12" s="1196"/>
      <c r="EW12" s="1196"/>
      <c r="EX12" s="1196"/>
      <c r="EY12" s="1196"/>
      <c r="EZ12" s="1196"/>
      <c r="FA12" s="1196"/>
      <c r="FB12" s="1196"/>
      <c r="FC12" s="1196"/>
      <c r="FD12" s="1196"/>
      <c r="FE12" s="1196"/>
      <c r="FF12" s="1196"/>
      <c r="FG12" s="1196"/>
      <c r="FH12" s="1196"/>
      <c r="FI12" s="1196"/>
      <c r="FJ12" s="1196"/>
      <c r="FK12" s="1196"/>
      <c r="FL12" s="1196"/>
      <c r="FM12" s="1196"/>
      <c r="FN12" s="1196"/>
      <c r="FO12" s="1196"/>
      <c r="FP12" s="1196"/>
      <c r="FQ12" s="1196"/>
      <c r="FR12" s="1196"/>
      <c r="FS12" s="1196"/>
      <c r="FT12" s="1196"/>
      <c r="FU12" s="1196"/>
      <c r="FV12" s="1196"/>
      <c r="FW12" s="1196"/>
      <c r="FX12" s="1196"/>
      <c r="FY12" s="1196"/>
      <c r="FZ12" s="1196"/>
      <c r="GA12" s="1196"/>
      <c r="GB12" s="1196"/>
      <c r="GC12" s="1196"/>
      <c r="GD12" s="1196"/>
      <c r="GE12" s="1196"/>
      <c r="GF12" s="1196"/>
      <c r="GG12" s="1196"/>
      <c r="GH12" s="1196"/>
      <c r="GI12" s="1196"/>
      <c r="GJ12" s="1196"/>
      <c r="GK12" s="1196"/>
      <c r="GL12" s="1196"/>
      <c r="GM12" s="1196"/>
      <c r="GN12" s="1196"/>
      <c r="GO12" s="1196"/>
      <c r="GP12" s="1196"/>
      <c r="GQ12" s="1196"/>
      <c r="GR12" s="1196"/>
      <c r="GS12" s="1196"/>
      <c r="GT12" s="1196"/>
      <c r="GU12" s="1196"/>
      <c r="GV12" s="1196"/>
      <c r="GW12" s="1196"/>
      <c r="GX12" s="1196"/>
      <c r="GY12" s="1196"/>
      <c r="GZ12" s="1196"/>
      <c r="HA12" s="1196"/>
      <c r="HB12" s="1196"/>
      <c r="HC12" s="1196"/>
      <c r="HD12" s="1196"/>
      <c r="HE12" s="1196"/>
      <c r="HF12" s="1196"/>
      <c r="HG12" s="1196"/>
      <c r="HH12" s="1196"/>
      <c r="HI12" s="1196"/>
      <c r="HJ12" s="1196"/>
      <c r="HK12" s="1196"/>
      <c r="HL12" s="1196"/>
      <c r="HM12" s="1196"/>
      <c r="HN12" s="1196"/>
      <c r="HO12" s="1196"/>
      <c r="HP12" s="1196"/>
      <c r="HQ12" s="1196"/>
      <c r="HR12" s="1196"/>
      <c r="HS12" s="1196"/>
      <c r="HT12" s="1196"/>
      <c r="HU12" s="1196"/>
      <c r="HV12" s="1196"/>
      <c r="HW12" s="1196"/>
      <c r="HX12" s="1196"/>
      <c r="HY12" s="1196"/>
      <c r="HZ12" s="1196"/>
      <c r="IA12" s="1196"/>
      <c r="IB12" s="1196"/>
      <c r="IC12" s="1196"/>
      <c r="ID12" s="1196"/>
      <c r="IE12" s="1196"/>
      <c r="IF12" s="1196"/>
      <c r="IG12" s="1196"/>
      <c r="IH12" s="1196"/>
      <c r="II12" s="1196"/>
      <c r="IJ12" s="1196"/>
      <c r="IK12" s="1196"/>
      <c r="IL12" s="1196"/>
      <c r="IM12" s="1196"/>
      <c r="IN12" s="1196"/>
      <c r="IO12" s="1196"/>
      <c r="IP12" s="1196"/>
      <c r="IQ12" s="1196"/>
      <c r="IR12" s="1196"/>
      <c r="IS12" s="1196"/>
      <c r="IT12" s="1196"/>
      <c r="IU12" s="1196"/>
      <c r="IV12" s="1196"/>
      <c r="IW12" s="1196"/>
      <c r="IX12" s="1196"/>
      <c r="IY12" s="1196"/>
      <c r="IZ12" s="1196"/>
      <c r="JA12" s="1196"/>
      <c r="JB12" s="1196"/>
      <c r="JC12" s="1196"/>
      <c r="JD12" s="1196"/>
      <c r="JE12" s="1196"/>
      <c r="JF12" s="1196"/>
      <c r="JG12" s="1196"/>
      <c r="JH12" s="1196"/>
      <c r="JI12" s="1196"/>
      <c r="JJ12" s="1196"/>
      <c r="JK12" s="1196"/>
      <c r="JL12" s="1196"/>
      <c r="JM12" s="1196"/>
      <c r="JN12" s="1196"/>
      <c r="JO12" s="1196"/>
      <c r="JP12" s="1196"/>
      <c r="JQ12" s="1196"/>
      <c r="JR12" s="1196"/>
      <c r="JS12" s="1196"/>
      <c r="JT12" s="1196"/>
      <c r="JU12" s="1196"/>
      <c r="JV12" s="1196"/>
      <c r="JW12" s="1196"/>
      <c r="JX12" s="1196"/>
      <c r="JY12" s="1196"/>
      <c r="JZ12" s="1196"/>
      <c r="KA12" s="1196"/>
      <c r="KB12" s="1196"/>
      <c r="KC12" s="1196"/>
      <c r="KD12" s="1196"/>
      <c r="KE12" s="1196"/>
      <c r="KF12" s="1196"/>
      <c r="KG12" s="1196"/>
      <c r="KH12" s="1196"/>
      <c r="KI12" s="1196"/>
      <c r="KJ12" s="1196"/>
      <c r="KK12" s="1196"/>
      <c r="KL12" s="1196"/>
      <c r="KM12" s="1196"/>
      <c r="KN12" s="1196"/>
      <c r="KO12" s="1196"/>
      <c r="KP12" s="1196"/>
      <c r="KQ12" s="1196"/>
      <c r="KR12" s="1196"/>
      <c r="KS12" s="1196"/>
      <c r="KT12" s="1196"/>
      <c r="KU12" s="1196"/>
      <c r="KV12" s="1196"/>
      <c r="KW12" s="1196"/>
      <c r="KX12" s="1196"/>
      <c r="KY12" s="1196"/>
      <c r="KZ12" s="1196"/>
      <c r="LA12" s="1196"/>
      <c r="LB12" s="1196"/>
      <c r="LC12" s="1196"/>
      <c r="LD12" s="1196"/>
      <c r="LE12" s="1196"/>
      <c r="LF12" s="1201"/>
      <c r="LG12" s="1201"/>
      <c r="LH12" s="1201"/>
      <c r="LI12" s="1201"/>
      <c r="LJ12" s="1201"/>
      <c r="LK12" s="1201"/>
      <c r="LL12" s="1201"/>
      <c r="LM12" s="1204"/>
    </row>
    <row r="13" s="1015" customFormat="1" ht="47" customHeight="1" spans="1:325">
      <c r="A13" s="1043">
        <v>46045</v>
      </c>
      <c r="B13" s="1044" t="s">
        <v>3453</v>
      </c>
      <c r="C13" s="1045" t="s">
        <v>3454</v>
      </c>
      <c r="D13" s="1046">
        <v>4500192202</v>
      </c>
      <c r="E13" s="1047"/>
      <c r="F13" s="1046" t="s">
        <v>6033</v>
      </c>
      <c r="G13" s="1048" t="s">
        <v>6034</v>
      </c>
      <c r="H13" s="1048" t="s">
        <v>6034</v>
      </c>
      <c r="I13" s="1066" t="s">
        <v>6021</v>
      </c>
      <c r="J13" s="1067">
        <v>2004</v>
      </c>
      <c r="K13" s="1068">
        <v>0</v>
      </c>
      <c r="L13" s="1068">
        <v>6</v>
      </c>
      <c r="M13" s="1068">
        <f t="shared" si="0"/>
        <v>334</v>
      </c>
      <c r="N13" s="1069">
        <v>46108</v>
      </c>
      <c r="O13" s="1069">
        <v>46106</v>
      </c>
      <c r="P13" s="1070"/>
      <c r="Q13" s="1096" t="s">
        <v>5903</v>
      </c>
      <c r="R13" s="1097"/>
      <c r="S13" s="1097" t="s">
        <v>88</v>
      </c>
      <c r="T13" s="1098">
        <v>46051</v>
      </c>
      <c r="U13" s="1099" t="s">
        <v>88</v>
      </c>
      <c r="V13" s="1098"/>
      <c r="W13" s="1100"/>
      <c r="X13" s="1099"/>
      <c r="Y13" s="1132" t="s">
        <v>6022</v>
      </c>
      <c r="Z13" s="1127" t="s">
        <v>5905</v>
      </c>
      <c r="AA13" s="1128">
        <v>4.62</v>
      </c>
      <c r="AB13" s="1129">
        <f t="shared" si="2"/>
        <v>9258.48</v>
      </c>
      <c r="AC13" s="1130"/>
      <c r="AD13" s="1131"/>
      <c r="AE13" s="1131">
        <v>7</v>
      </c>
      <c r="AF13" s="1131"/>
      <c r="AG13" s="1152">
        <f t="shared" si="3"/>
        <v>2004</v>
      </c>
      <c r="AH13" s="1153"/>
      <c r="AI13" s="1153"/>
      <c r="AJ13" s="1153"/>
      <c r="AK13" s="1153"/>
      <c r="AL13" s="1153" t="s">
        <v>1519</v>
      </c>
      <c r="AM13" s="1154"/>
      <c r="AN13" s="1153">
        <f t="shared" si="1"/>
        <v>2004</v>
      </c>
      <c r="AO13" s="1177">
        <f t="shared" si="4"/>
        <v>286.285714285714</v>
      </c>
      <c r="AP13" s="1177">
        <f t="shared" si="5"/>
        <v>286.285714285714</v>
      </c>
      <c r="AQ13" s="1177">
        <f t="shared" si="6"/>
        <v>286.285714285714</v>
      </c>
      <c r="AR13" s="1177">
        <f t="shared" si="7"/>
        <v>286.285714285714</v>
      </c>
      <c r="AS13" s="1177">
        <f t="shared" si="8"/>
        <v>286.285714285714</v>
      </c>
      <c r="AT13" s="1177">
        <f t="shared" si="9"/>
        <v>286.285714285714</v>
      </c>
      <c r="AU13" s="1177">
        <f t="shared" si="10"/>
        <v>286.285714285714</v>
      </c>
      <c r="AV13" s="1178" t="s">
        <v>551</v>
      </c>
      <c r="AW13" s="1178" t="s">
        <v>552</v>
      </c>
      <c r="AX13" s="1194"/>
      <c r="AY13" s="1195"/>
      <c r="AZ13" s="1196"/>
      <c r="BA13" s="1196"/>
      <c r="BB13" s="1196"/>
      <c r="BC13" s="1196"/>
      <c r="BD13" s="1196"/>
      <c r="BE13" s="1196"/>
      <c r="BF13" s="1196"/>
      <c r="BG13" s="1196"/>
      <c r="BH13" s="1196"/>
      <c r="BI13" s="1196"/>
      <c r="BJ13" s="1196"/>
      <c r="BK13" s="1196"/>
      <c r="BL13" s="1196"/>
      <c r="BM13" s="1196"/>
      <c r="BN13" s="1196"/>
      <c r="BO13" s="1196"/>
      <c r="BP13" s="1196"/>
      <c r="BQ13" s="1196"/>
      <c r="BR13" s="1196"/>
      <c r="BS13" s="1196"/>
      <c r="BT13" s="1196"/>
      <c r="BU13" s="1196"/>
      <c r="BV13" s="1196"/>
      <c r="BW13" s="1196"/>
      <c r="BX13" s="1196"/>
      <c r="BY13" s="1196"/>
      <c r="BZ13" s="1196"/>
      <c r="CA13" s="1196"/>
      <c r="CB13" s="1196"/>
      <c r="CC13" s="1196"/>
      <c r="CD13" s="1196"/>
      <c r="CE13" s="1196"/>
      <c r="CF13" s="1196"/>
      <c r="CG13" s="1196"/>
      <c r="CH13" s="1196"/>
      <c r="CI13" s="1196"/>
      <c r="CJ13" s="1196"/>
      <c r="CK13" s="1196"/>
      <c r="CL13" s="1196"/>
      <c r="CM13" s="1196"/>
      <c r="CN13" s="1196"/>
      <c r="CO13" s="1196"/>
      <c r="CP13" s="1196"/>
      <c r="CQ13" s="1196"/>
      <c r="CR13" s="1196"/>
      <c r="CS13" s="1196"/>
      <c r="CT13" s="1196"/>
      <c r="CU13" s="1196"/>
      <c r="CV13" s="1196"/>
      <c r="CW13" s="1196"/>
      <c r="CX13" s="1196"/>
      <c r="CY13" s="1196"/>
      <c r="CZ13" s="1196"/>
      <c r="DA13" s="1196"/>
      <c r="DB13" s="1196"/>
      <c r="DC13" s="1196"/>
      <c r="DD13" s="1196"/>
      <c r="DE13" s="1196"/>
      <c r="DF13" s="1196"/>
      <c r="DG13" s="1196"/>
      <c r="DH13" s="1196"/>
      <c r="DI13" s="1196"/>
      <c r="DJ13" s="1196"/>
      <c r="DK13" s="1196"/>
      <c r="DL13" s="1196"/>
      <c r="DM13" s="1196"/>
      <c r="DN13" s="1196"/>
      <c r="DO13" s="1196"/>
      <c r="DP13" s="1196"/>
      <c r="DQ13" s="1196"/>
      <c r="DR13" s="1196"/>
      <c r="DS13" s="1196"/>
      <c r="DT13" s="1196"/>
      <c r="DU13" s="1196"/>
      <c r="DV13" s="1196"/>
      <c r="DW13" s="1196"/>
      <c r="DX13" s="1196"/>
      <c r="DY13" s="1196"/>
      <c r="DZ13" s="1196"/>
      <c r="EA13" s="1196"/>
      <c r="EB13" s="1196"/>
      <c r="EC13" s="1196"/>
      <c r="ED13" s="1196"/>
      <c r="EE13" s="1196"/>
      <c r="EF13" s="1196"/>
      <c r="EG13" s="1196"/>
      <c r="EH13" s="1196"/>
      <c r="EI13" s="1196"/>
      <c r="EJ13" s="1196"/>
      <c r="EK13" s="1196"/>
      <c r="EL13" s="1196"/>
      <c r="EM13" s="1196"/>
      <c r="EN13" s="1196"/>
      <c r="EO13" s="1196"/>
      <c r="EP13" s="1196"/>
      <c r="EQ13" s="1196"/>
      <c r="ER13" s="1196"/>
      <c r="ES13" s="1196"/>
      <c r="ET13" s="1196"/>
      <c r="EU13" s="1196"/>
      <c r="EV13" s="1196"/>
      <c r="EW13" s="1196"/>
      <c r="EX13" s="1196"/>
      <c r="EY13" s="1196"/>
      <c r="EZ13" s="1196"/>
      <c r="FA13" s="1196"/>
      <c r="FB13" s="1196"/>
      <c r="FC13" s="1196"/>
      <c r="FD13" s="1196"/>
      <c r="FE13" s="1196"/>
      <c r="FF13" s="1196"/>
      <c r="FG13" s="1196"/>
      <c r="FH13" s="1196"/>
      <c r="FI13" s="1196"/>
      <c r="FJ13" s="1196"/>
      <c r="FK13" s="1196"/>
      <c r="FL13" s="1196"/>
      <c r="FM13" s="1196"/>
      <c r="FN13" s="1196"/>
      <c r="FO13" s="1196"/>
      <c r="FP13" s="1196"/>
      <c r="FQ13" s="1196"/>
      <c r="FR13" s="1196"/>
      <c r="FS13" s="1196"/>
      <c r="FT13" s="1196"/>
      <c r="FU13" s="1196"/>
      <c r="FV13" s="1196"/>
      <c r="FW13" s="1196"/>
      <c r="FX13" s="1196"/>
      <c r="FY13" s="1196"/>
      <c r="FZ13" s="1196"/>
      <c r="GA13" s="1196"/>
      <c r="GB13" s="1196"/>
      <c r="GC13" s="1196"/>
      <c r="GD13" s="1196"/>
      <c r="GE13" s="1196"/>
      <c r="GF13" s="1196"/>
      <c r="GG13" s="1196"/>
      <c r="GH13" s="1196"/>
      <c r="GI13" s="1196"/>
      <c r="GJ13" s="1196"/>
      <c r="GK13" s="1196"/>
      <c r="GL13" s="1196"/>
      <c r="GM13" s="1196"/>
      <c r="GN13" s="1196"/>
      <c r="GO13" s="1196"/>
      <c r="GP13" s="1196"/>
      <c r="GQ13" s="1196"/>
      <c r="GR13" s="1196"/>
      <c r="GS13" s="1196"/>
      <c r="GT13" s="1196"/>
      <c r="GU13" s="1196"/>
      <c r="GV13" s="1196"/>
      <c r="GW13" s="1196"/>
      <c r="GX13" s="1196"/>
      <c r="GY13" s="1196"/>
      <c r="GZ13" s="1196"/>
      <c r="HA13" s="1196"/>
      <c r="HB13" s="1196"/>
      <c r="HC13" s="1196"/>
      <c r="HD13" s="1196"/>
      <c r="HE13" s="1196"/>
      <c r="HF13" s="1196"/>
      <c r="HG13" s="1196"/>
      <c r="HH13" s="1196"/>
      <c r="HI13" s="1196"/>
      <c r="HJ13" s="1196"/>
      <c r="HK13" s="1196"/>
      <c r="HL13" s="1196"/>
      <c r="HM13" s="1196"/>
      <c r="HN13" s="1196"/>
      <c r="HO13" s="1196"/>
      <c r="HP13" s="1196"/>
      <c r="HQ13" s="1196"/>
      <c r="HR13" s="1196"/>
      <c r="HS13" s="1196"/>
      <c r="HT13" s="1196"/>
      <c r="HU13" s="1196"/>
      <c r="HV13" s="1196"/>
      <c r="HW13" s="1196"/>
      <c r="HX13" s="1196"/>
      <c r="HY13" s="1196"/>
      <c r="HZ13" s="1196"/>
      <c r="IA13" s="1196"/>
      <c r="IB13" s="1196"/>
      <c r="IC13" s="1196"/>
      <c r="ID13" s="1196"/>
      <c r="IE13" s="1196"/>
      <c r="IF13" s="1196"/>
      <c r="IG13" s="1196"/>
      <c r="IH13" s="1196"/>
      <c r="II13" s="1196"/>
      <c r="IJ13" s="1196"/>
      <c r="IK13" s="1196"/>
      <c r="IL13" s="1196"/>
      <c r="IM13" s="1196"/>
      <c r="IN13" s="1196"/>
      <c r="IO13" s="1196"/>
      <c r="IP13" s="1196"/>
      <c r="IQ13" s="1196"/>
      <c r="IR13" s="1196"/>
      <c r="IS13" s="1196"/>
      <c r="IT13" s="1196"/>
      <c r="IU13" s="1196"/>
      <c r="IV13" s="1196"/>
      <c r="IW13" s="1196"/>
      <c r="IX13" s="1196"/>
      <c r="IY13" s="1196"/>
      <c r="IZ13" s="1196"/>
      <c r="JA13" s="1196"/>
      <c r="JB13" s="1196"/>
      <c r="JC13" s="1196"/>
      <c r="JD13" s="1196"/>
      <c r="JE13" s="1196"/>
      <c r="JF13" s="1196"/>
      <c r="JG13" s="1196"/>
      <c r="JH13" s="1196"/>
      <c r="JI13" s="1196"/>
      <c r="JJ13" s="1196"/>
      <c r="JK13" s="1196"/>
      <c r="JL13" s="1196"/>
      <c r="JM13" s="1196"/>
      <c r="JN13" s="1196"/>
      <c r="JO13" s="1196"/>
      <c r="JP13" s="1196"/>
      <c r="JQ13" s="1196"/>
      <c r="JR13" s="1196"/>
      <c r="JS13" s="1196"/>
      <c r="JT13" s="1196"/>
      <c r="JU13" s="1196"/>
      <c r="JV13" s="1196"/>
      <c r="JW13" s="1196"/>
      <c r="JX13" s="1196"/>
      <c r="JY13" s="1196"/>
      <c r="JZ13" s="1196"/>
      <c r="KA13" s="1196"/>
      <c r="KB13" s="1196"/>
      <c r="KC13" s="1196"/>
      <c r="KD13" s="1196"/>
      <c r="KE13" s="1196"/>
      <c r="KF13" s="1196"/>
      <c r="KG13" s="1196"/>
      <c r="KH13" s="1196"/>
      <c r="KI13" s="1196"/>
      <c r="KJ13" s="1196"/>
      <c r="KK13" s="1196"/>
      <c r="KL13" s="1196"/>
      <c r="KM13" s="1196"/>
      <c r="KN13" s="1196"/>
      <c r="KO13" s="1196"/>
      <c r="KP13" s="1196"/>
      <c r="KQ13" s="1196"/>
      <c r="KR13" s="1196"/>
      <c r="KS13" s="1196"/>
      <c r="KT13" s="1196"/>
      <c r="KU13" s="1196"/>
      <c r="KV13" s="1196"/>
      <c r="KW13" s="1196"/>
      <c r="KX13" s="1196"/>
      <c r="KY13" s="1196"/>
      <c r="KZ13" s="1196"/>
      <c r="LA13" s="1196"/>
      <c r="LB13" s="1196"/>
      <c r="LC13" s="1196"/>
      <c r="LD13" s="1196"/>
      <c r="LE13" s="1196"/>
      <c r="LF13" s="1201"/>
      <c r="LG13" s="1201"/>
      <c r="LH13" s="1201"/>
      <c r="LI13" s="1201"/>
      <c r="LJ13" s="1201"/>
      <c r="LK13" s="1201"/>
      <c r="LL13" s="1201"/>
      <c r="LM13" s="1204"/>
    </row>
    <row r="14" s="1016" customFormat="1" ht="47" customHeight="1" spans="1:325">
      <c r="A14" s="1049"/>
      <c r="B14" s="1050"/>
      <c r="C14" s="1050"/>
      <c r="D14" s="1050"/>
      <c r="E14" s="1050"/>
      <c r="F14" s="1051"/>
      <c r="G14" s="1050"/>
      <c r="H14" s="1050"/>
      <c r="I14" s="1050"/>
      <c r="J14" s="1050"/>
      <c r="K14" s="1050"/>
      <c r="L14" s="1050"/>
      <c r="M14" s="1050"/>
      <c r="N14" s="1050" t="s">
        <v>1690</v>
      </c>
      <c r="O14" s="1051"/>
      <c r="P14" s="1050"/>
      <c r="Q14" s="1050"/>
      <c r="R14" s="1101"/>
      <c r="S14" s="1101"/>
      <c r="T14" s="1050"/>
      <c r="U14" s="1050"/>
      <c r="V14" s="1050"/>
      <c r="W14" s="1102"/>
      <c r="X14" s="1050"/>
      <c r="Y14" s="1050"/>
      <c r="Z14" s="1050"/>
      <c r="AA14" s="1050"/>
      <c r="AB14" s="1050"/>
      <c r="AC14" s="1050"/>
      <c r="AD14" s="1050"/>
      <c r="AE14" s="1050"/>
      <c r="AF14" s="1050"/>
      <c r="AG14" s="1050"/>
      <c r="AH14" s="1050"/>
      <c r="AI14" s="1050"/>
      <c r="AJ14" s="1050"/>
      <c r="AK14" s="1050"/>
      <c r="AL14" s="1101"/>
      <c r="AM14" s="1155"/>
      <c r="AN14" s="1101"/>
      <c r="AO14" s="1181"/>
      <c r="AP14" s="1182"/>
      <c r="AQ14" s="1182"/>
      <c r="AR14" s="1182"/>
      <c r="AS14" s="1183"/>
      <c r="AT14" s="1182"/>
      <c r="AU14" s="1182"/>
      <c r="AV14" s="1184"/>
      <c r="AW14" s="1197"/>
      <c r="AX14" s="1198"/>
      <c r="AY14" s="1198"/>
      <c r="AZ14" s="1198"/>
      <c r="BA14" s="1198"/>
      <c r="BB14" s="1198"/>
      <c r="BC14" s="1198"/>
      <c r="BD14" s="1198"/>
      <c r="BE14" s="1198"/>
      <c r="BF14" s="1198"/>
      <c r="BG14" s="1198"/>
      <c r="BH14" s="1198"/>
      <c r="BI14" s="1198"/>
      <c r="BJ14" s="1198"/>
      <c r="BK14" s="1198"/>
      <c r="BL14" s="1198"/>
      <c r="BM14" s="1198"/>
      <c r="BN14" s="1198"/>
      <c r="BO14" s="1198"/>
      <c r="BP14" s="1198"/>
      <c r="BQ14" s="1198"/>
      <c r="BR14" s="1198"/>
      <c r="BS14" s="1198"/>
      <c r="BT14" s="1198"/>
      <c r="BU14" s="1198"/>
      <c r="BV14" s="1198"/>
      <c r="BW14" s="1198"/>
      <c r="BX14" s="1198"/>
      <c r="BY14" s="1198"/>
      <c r="BZ14" s="1198"/>
      <c r="CA14" s="1198"/>
      <c r="CB14" s="1198"/>
      <c r="CC14" s="1198"/>
      <c r="CD14" s="1198"/>
      <c r="CE14" s="1198"/>
      <c r="CF14" s="1198"/>
      <c r="CG14" s="1198"/>
      <c r="CH14" s="1198"/>
      <c r="CI14" s="1198"/>
      <c r="CJ14" s="1198"/>
      <c r="CK14" s="1198"/>
      <c r="CL14" s="1198"/>
      <c r="CM14" s="1198"/>
      <c r="CN14" s="1198"/>
      <c r="CO14" s="1198"/>
      <c r="CP14" s="1198"/>
      <c r="CQ14" s="1198"/>
      <c r="CR14" s="1198"/>
      <c r="CS14" s="1198"/>
      <c r="CT14" s="1198"/>
      <c r="CU14" s="1198"/>
      <c r="CV14" s="1198"/>
      <c r="CW14" s="1198"/>
      <c r="CX14" s="1198"/>
      <c r="CY14" s="1198"/>
      <c r="CZ14" s="1198"/>
      <c r="DA14" s="1198"/>
      <c r="DB14" s="1198"/>
      <c r="DC14" s="1198"/>
      <c r="DD14" s="1198"/>
      <c r="DE14" s="1198"/>
      <c r="DF14" s="1198"/>
      <c r="DG14" s="1198"/>
      <c r="DH14" s="1198"/>
      <c r="DI14" s="1198"/>
      <c r="DJ14" s="1198"/>
      <c r="DK14" s="1198"/>
      <c r="DL14" s="1198"/>
      <c r="DM14" s="1198"/>
      <c r="DN14" s="1198"/>
      <c r="DO14" s="1198"/>
      <c r="DP14" s="1198"/>
      <c r="DQ14" s="1198"/>
      <c r="DR14" s="1198"/>
      <c r="DS14" s="1198"/>
      <c r="DT14" s="1198"/>
      <c r="DU14" s="1198"/>
      <c r="DV14" s="1198"/>
      <c r="DW14" s="1198"/>
      <c r="DX14" s="1198"/>
      <c r="DY14" s="1198"/>
      <c r="DZ14" s="1198"/>
      <c r="EA14" s="1198"/>
      <c r="EB14" s="1198"/>
      <c r="EC14" s="1198"/>
      <c r="ED14" s="1198"/>
      <c r="EE14" s="1198"/>
      <c r="EF14" s="1198"/>
      <c r="EG14" s="1198"/>
      <c r="EH14" s="1198"/>
      <c r="EI14" s="1198"/>
      <c r="EJ14" s="1198"/>
      <c r="EK14" s="1198"/>
      <c r="EL14" s="1198"/>
      <c r="EM14" s="1198"/>
      <c r="EN14" s="1198"/>
      <c r="EO14" s="1198"/>
      <c r="EP14" s="1198"/>
      <c r="EQ14" s="1198"/>
      <c r="ER14" s="1198"/>
      <c r="ES14" s="1198"/>
      <c r="ET14" s="1198"/>
      <c r="EU14" s="1198"/>
      <c r="EV14" s="1198"/>
      <c r="EW14" s="1198"/>
      <c r="EX14" s="1198"/>
      <c r="EY14" s="1198"/>
      <c r="EZ14" s="1198"/>
      <c r="FA14" s="1198"/>
      <c r="FB14" s="1198"/>
      <c r="FC14" s="1198"/>
      <c r="FD14" s="1198"/>
      <c r="FE14" s="1198"/>
      <c r="FF14" s="1198"/>
      <c r="FG14" s="1198"/>
      <c r="FH14" s="1198"/>
      <c r="FI14" s="1198"/>
      <c r="FJ14" s="1198"/>
      <c r="FK14" s="1198"/>
      <c r="FL14" s="1198"/>
      <c r="FM14" s="1198"/>
      <c r="FN14" s="1198"/>
      <c r="FO14" s="1198"/>
      <c r="FP14" s="1198"/>
      <c r="FQ14" s="1198"/>
      <c r="FR14" s="1198"/>
      <c r="FS14" s="1198"/>
      <c r="FT14" s="1198"/>
      <c r="FU14" s="1198"/>
      <c r="FV14" s="1198"/>
      <c r="FW14" s="1198"/>
      <c r="FX14" s="1198"/>
      <c r="FY14" s="1198"/>
      <c r="FZ14" s="1198"/>
      <c r="GA14" s="1198"/>
      <c r="GB14" s="1198"/>
      <c r="GC14" s="1198"/>
      <c r="GD14" s="1198"/>
      <c r="GE14" s="1198"/>
      <c r="GF14" s="1198"/>
      <c r="GG14" s="1198"/>
      <c r="GH14" s="1198"/>
      <c r="GI14" s="1198"/>
      <c r="GJ14" s="1198"/>
      <c r="GK14" s="1198"/>
      <c r="GL14" s="1198"/>
      <c r="GM14" s="1198"/>
      <c r="GN14" s="1198"/>
      <c r="GO14" s="1198"/>
      <c r="GP14" s="1198"/>
      <c r="GQ14" s="1198"/>
      <c r="GR14" s="1198"/>
      <c r="GS14" s="1198"/>
      <c r="GT14" s="1198"/>
      <c r="GU14" s="1198"/>
      <c r="GV14" s="1198"/>
      <c r="GW14" s="1198"/>
      <c r="GX14" s="1198"/>
      <c r="GY14" s="1198"/>
      <c r="GZ14" s="1198"/>
      <c r="HA14" s="1198"/>
      <c r="HB14" s="1198"/>
      <c r="HC14" s="1198"/>
      <c r="HD14" s="1198"/>
      <c r="HE14" s="1198"/>
      <c r="HF14" s="1198"/>
      <c r="HG14" s="1198"/>
      <c r="HH14" s="1198"/>
      <c r="HI14" s="1198"/>
      <c r="HJ14" s="1198"/>
      <c r="HK14" s="1198"/>
      <c r="HL14" s="1198"/>
      <c r="HM14" s="1198"/>
      <c r="HN14" s="1198"/>
      <c r="HO14" s="1198"/>
      <c r="HP14" s="1198"/>
      <c r="HQ14" s="1198"/>
      <c r="HR14" s="1198"/>
      <c r="HS14" s="1198"/>
      <c r="HT14" s="1198"/>
      <c r="HU14" s="1198"/>
      <c r="HV14" s="1198"/>
      <c r="HW14" s="1198"/>
      <c r="HX14" s="1198"/>
      <c r="HY14" s="1198"/>
      <c r="HZ14" s="1198"/>
      <c r="IA14" s="1198"/>
      <c r="IB14" s="1198"/>
      <c r="IC14" s="1198"/>
      <c r="ID14" s="1198"/>
      <c r="IE14" s="1198"/>
      <c r="IF14" s="1198"/>
      <c r="IG14" s="1198"/>
      <c r="IH14" s="1198"/>
      <c r="II14" s="1198"/>
      <c r="IJ14" s="1198"/>
      <c r="IK14" s="1198"/>
      <c r="IL14" s="1198"/>
      <c r="IM14" s="1198"/>
      <c r="IN14" s="1198"/>
      <c r="IO14" s="1198"/>
      <c r="IP14" s="1198"/>
      <c r="IQ14" s="1198"/>
      <c r="IR14" s="1198"/>
      <c r="IS14" s="1198"/>
      <c r="IT14" s="1198"/>
      <c r="IU14" s="1198"/>
      <c r="IV14" s="1198"/>
      <c r="IW14" s="1198"/>
      <c r="IX14" s="1198"/>
      <c r="IY14" s="1198"/>
      <c r="IZ14" s="1198"/>
      <c r="JA14" s="1198"/>
      <c r="JB14" s="1198"/>
      <c r="JC14" s="1198"/>
      <c r="JD14" s="1198"/>
      <c r="JE14" s="1198"/>
      <c r="JF14" s="1198"/>
      <c r="JG14" s="1198"/>
      <c r="JH14" s="1198"/>
      <c r="JI14" s="1198"/>
      <c r="JJ14" s="1198"/>
      <c r="JK14" s="1198"/>
      <c r="JL14" s="1198"/>
      <c r="JM14" s="1198"/>
      <c r="JN14" s="1198"/>
      <c r="JO14" s="1198"/>
      <c r="JP14" s="1198"/>
      <c r="JQ14" s="1198"/>
      <c r="JR14" s="1198"/>
      <c r="JS14" s="1198"/>
      <c r="JT14" s="1198"/>
      <c r="JU14" s="1198"/>
      <c r="JV14" s="1198"/>
      <c r="JW14" s="1198"/>
      <c r="JX14" s="1198"/>
      <c r="JY14" s="1198"/>
      <c r="JZ14" s="1198"/>
      <c r="KA14" s="1198"/>
      <c r="KB14" s="1198"/>
      <c r="KC14" s="1198"/>
      <c r="KD14" s="1198"/>
      <c r="KE14" s="1198"/>
      <c r="KF14" s="1198"/>
      <c r="KG14" s="1198"/>
      <c r="KH14" s="1198"/>
      <c r="KI14" s="1198"/>
      <c r="KJ14" s="1198"/>
      <c r="KK14" s="1198"/>
      <c r="KL14" s="1198"/>
      <c r="KM14" s="1198"/>
      <c r="KN14" s="1198"/>
      <c r="KO14" s="1198"/>
      <c r="KP14" s="1198"/>
      <c r="KQ14" s="1198"/>
      <c r="KR14" s="1198"/>
      <c r="KS14" s="1198"/>
      <c r="KT14" s="1198"/>
      <c r="KU14" s="1198"/>
      <c r="KV14" s="1198"/>
      <c r="KW14" s="1198"/>
      <c r="KX14" s="1198"/>
      <c r="KY14" s="1198"/>
      <c r="KZ14" s="1198"/>
      <c r="LA14" s="1198"/>
      <c r="LB14" s="1198"/>
      <c r="LC14" s="1198"/>
      <c r="LD14" s="1198"/>
      <c r="LE14" s="1198"/>
      <c r="LF14" s="1198"/>
      <c r="LG14" s="1198"/>
      <c r="LH14" s="1198"/>
      <c r="LI14" s="1198"/>
      <c r="LJ14" s="1198"/>
      <c r="LK14" s="1198"/>
      <c r="LL14" s="1198"/>
      <c r="LM14" s="1205"/>
    </row>
    <row r="15" s="1017" customFormat="1" ht="26.25" customHeight="1" spans="1:324">
      <c r="A15" s="1052"/>
      <c r="B15" s="1053"/>
      <c r="C15" s="1054"/>
      <c r="D15" s="1055"/>
      <c r="E15" s="1053"/>
      <c r="F15" s="1053"/>
      <c r="G15" s="1056"/>
      <c r="H15" s="1055"/>
      <c r="I15" s="1071" t="s">
        <v>1691</v>
      </c>
      <c r="J15" s="1072">
        <f>SUM(J5:J14)</f>
        <v>14788</v>
      </c>
      <c r="K15" s="1055"/>
      <c r="L15" s="1055"/>
      <c r="M15" s="1055"/>
      <c r="N15" s="1073"/>
      <c r="O15" s="1073"/>
      <c r="P15" s="1074"/>
      <c r="Q15" s="1103"/>
      <c r="R15" s="1104"/>
      <c r="S15" s="1104"/>
      <c r="T15" s="1105"/>
      <c r="U15" s="1106"/>
      <c r="V15" s="1105"/>
      <c r="W15" s="1107"/>
      <c r="X15" s="1107"/>
      <c r="Y15" s="1133"/>
      <c r="Z15" s="1055"/>
      <c r="AA15" s="1134"/>
      <c r="AB15" s="1135">
        <f>SUM(AB5:AB14)</f>
        <v>64809.36</v>
      </c>
      <c r="AC15" s="1056"/>
      <c r="AD15" s="1056"/>
      <c r="AE15" s="1136"/>
      <c r="AF15" s="1136">
        <f>SUM(AF5:AF14)</f>
        <v>210</v>
      </c>
      <c r="AG15" s="1136">
        <f>SUM(AG5:AG14)</f>
        <v>14028</v>
      </c>
      <c r="AH15" s="1136"/>
      <c r="AI15" s="1136"/>
      <c r="AJ15" s="1136">
        <f>SUM(AJ5:AJ14)</f>
        <v>0</v>
      </c>
      <c r="AK15" s="1136">
        <f>SUM(AK5:AK14)</f>
        <v>0</v>
      </c>
      <c r="AL15" s="1136"/>
      <c r="AM15" s="1136">
        <f t="shared" ref="AM15:AS15" si="11">SUM(AM5:AM14)</f>
        <v>210</v>
      </c>
      <c r="AN15" s="1136">
        <f t="shared" si="11"/>
        <v>14028</v>
      </c>
      <c r="AO15" s="1185">
        <f t="shared" si="11"/>
        <v>2034</v>
      </c>
      <c r="AP15" s="1185">
        <f t="shared" si="11"/>
        <v>2034</v>
      </c>
      <c r="AQ15" s="1185">
        <f t="shared" si="11"/>
        <v>2034</v>
      </c>
      <c r="AR15" s="1185">
        <f t="shared" si="11"/>
        <v>2034</v>
      </c>
      <c r="AS15" s="1185">
        <f t="shared" si="11"/>
        <v>2034</v>
      </c>
      <c r="AT15" s="1185">
        <f>+SUM(AT5:AT14)</f>
        <v>2034</v>
      </c>
      <c r="AU15" s="1185">
        <f>SUM(AU5:AU14)</f>
        <v>2034</v>
      </c>
      <c r="AV15" s="1185">
        <f>SUM(AV5:AV14)</f>
        <v>0</v>
      </c>
      <c r="AW15" s="1185">
        <f>SUM(AW5:AW14)</f>
        <v>0</v>
      </c>
      <c r="AX15" s="1185"/>
      <c r="AY15" s="1199"/>
      <c r="AZ15" s="1198"/>
      <c r="BA15" s="1198"/>
      <c r="BB15" s="1198"/>
      <c r="BC15" s="1198"/>
      <c r="BD15" s="1198"/>
      <c r="BE15" s="1198"/>
      <c r="BF15" s="1198"/>
      <c r="BG15" s="1198"/>
      <c r="BH15" s="1198"/>
      <c r="BI15" s="1198"/>
      <c r="BJ15" s="1198"/>
      <c r="BK15" s="1198"/>
      <c r="BL15" s="1198"/>
      <c r="BM15" s="1198"/>
      <c r="BN15" s="1198"/>
      <c r="BO15" s="1198"/>
      <c r="BP15" s="1198"/>
      <c r="BQ15" s="1198"/>
      <c r="BR15" s="1198"/>
      <c r="BS15" s="1198"/>
      <c r="BT15" s="1198"/>
      <c r="BU15" s="1198"/>
      <c r="BV15" s="1198"/>
      <c r="BW15" s="1198"/>
      <c r="BX15" s="1198"/>
      <c r="BY15" s="1198"/>
      <c r="BZ15" s="1198"/>
      <c r="CA15" s="1198"/>
      <c r="CB15" s="1198"/>
      <c r="CC15" s="1198"/>
      <c r="CD15" s="1198"/>
      <c r="CE15" s="1198"/>
      <c r="CF15" s="1198"/>
      <c r="CG15" s="1198"/>
      <c r="CH15" s="1198"/>
      <c r="CI15" s="1198"/>
      <c r="CJ15" s="1198"/>
      <c r="CK15" s="1198"/>
      <c r="CL15" s="1198"/>
      <c r="CM15" s="1198"/>
      <c r="CN15" s="1198"/>
      <c r="CO15" s="1198"/>
      <c r="CP15" s="1198"/>
      <c r="CQ15" s="1198"/>
      <c r="CR15" s="1198"/>
      <c r="CS15" s="1198"/>
      <c r="CT15" s="1198"/>
      <c r="CU15" s="1198"/>
      <c r="CV15" s="1198"/>
      <c r="CW15" s="1198"/>
      <c r="CX15" s="1198"/>
      <c r="CY15" s="1198"/>
      <c r="CZ15" s="1198"/>
      <c r="DA15" s="1198"/>
      <c r="DB15" s="1198"/>
      <c r="DC15" s="1198"/>
      <c r="DD15" s="1198"/>
      <c r="DE15" s="1198"/>
      <c r="DF15" s="1198"/>
      <c r="DG15" s="1198"/>
      <c r="DH15" s="1198"/>
      <c r="DI15" s="1198"/>
      <c r="DJ15" s="1198"/>
      <c r="DK15" s="1198"/>
      <c r="DL15" s="1198"/>
      <c r="DM15" s="1198"/>
      <c r="DN15" s="1198"/>
      <c r="DO15" s="1198"/>
      <c r="DP15" s="1198"/>
      <c r="DQ15" s="1198"/>
      <c r="DR15" s="1198"/>
      <c r="DS15" s="1198"/>
      <c r="DT15" s="1198"/>
      <c r="DU15" s="1198"/>
      <c r="DV15" s="1198"/>
      <c r="DW15" s="1198"/>
      <c r="DX15" s="1198"/>
      <c r="DY15" s="1198"/>
      <c r="DZ15" s="1198"/>
      <c r="EA15" s="1198"/>
      <c r="EB15" s="1198"/>
      <c r="EC15" s="1198"/>
      <c r="ED15" s="1198"/>
      <c r="EE15" s="1198"/>
      <c r="EF15" s="1198"/>
      <c r="EG15" s="1198"/>
      <c r="EH15" s="1198"/>
      <c r="EI15" s="1198"/>
      <c r="EJ15" s="1198"/>
      <c r="EK15" s="1198"/>
      <c r="EL15" s="1198"/>
      <c r="EM15" s="1198"/>
      <c r="EN15" s="1198"/>
      <c r="EO15" s="1198"/>
      <c r="EP15" s="1198"/>
      <c r="EQ15" s="1198"/>
      <c r="ER15" s="1198"/>
      <c r="ES15" s="1198"/>
      <c r="ET15" s="1198"/>
      <c r="EU15" s="1198"/>
      <c r="EV15" s="1198"/>
      <c r="EW15" s="1198"/>
      <c r="EX15" s="1198"/>
      <c r="EY15" s="1198"/>
      <c r="EZ15" s="1198"/>
      <c r="FA15" s="1198"/>
      <c r="FB15" s="1198"/>
      <c r="FC15" s="1198"/>
      <c r="FD15" s="1198"/>
      <c r="FE15" s="1198"/>
      <c r="FF15" s="1198"/>
      <c r="FG15" s="1198"/>
      <c r="FH15" s="1198"/>
      <c r="FI15" s="1198"/>
      <c r="FJ15" s="1198"/>
      <c r="FK15" s="1198"/>
      <c r="FL15" s="1198"/>
      <c r="FM15" s="1198"/>
      <c r="FN15" s="1198"/>
      <c r="FO15" s="1198"/>
      <c r="FP15" s="1198"/>
      <c r="FQ15" s="1198"/>
      <c r="FR15" s="1198"/>
      <c r="FS15" s="1198"/>
      <c r="FT15" s="1198"/>
      <c r="FU15" s="1198"/>
      <c r="FV15" s="1198"/>
      <c r="FW15" s="1198"/>
      <c r="FX15" s="1198"/>
      <c r="FY15" s="1198"/>
      <c r="FZ15" s="1198"/>
      <c r="GA15" s="1198"/>
      <c r="GB15" s="1198"/>
      <c r="GC15" s="1198"/>
      <c r="GD15" s="1198"/>
      <c r="GE15" s="1198"/>
      <c r="GF15" s="1198"/>
      <c r="GG15" s="1198"/>
      <c r="GH15" s="1198"/>
      <c r="GI15" s="1198"/>
      <c r="GJ15" s="1198"/>
      <c r="GK15" s="1198"/>
      <c r="GL15" s="1198"/>
      <c r="GM15" s="1198"/>
      <c r="GN15" s="1198"/>
      <c r="GO15" s="1198"/>
      <c r="GP15" s="1198"/>
      <c r="GQ15" s="1198"/>
      <c r="GR15" s="1198"/>
      <c r="GS15" s="1198"/>
      <c r="GT15" s="1198"/>
      <c r="GU15" s="1198"/>
      <c r="GV15" s="1198"/>
      <c r="GW15" s="1198"/>
      <c r="GX15" s="1198"/>
      <c r="GY15" s="1198"/>
      <c r="GZ15" s="1198"/>
      <c r="HA15" s="1198"/>
      <c r="HB15" s="1198"/>
      <c r="HC15" s="1198"/>
      <c r="HD15" s="1198"/>
      <c r="HE15" s="1198"/>
      <c r="HF15" s="1198"/>
      <c r="HG15" s="1198"/>
      <c r="HH15" s="1198"/>
      <c r="HI15" s="1198"/>
      <c r="HJ15" s="1198"/>
      <c r="HK15" s="1198"/>
      <c r="HL15" s="1198"/>
      <c r="HM15" s="1198"/>
      <c r="HN15" s="1198"/>
      <c r="HO15" s="1198"/>
      <c r="HP15" s="1198"/>
      <c r="HQ15" s="1198"/>
      <c r="HR15" s="1198"/>
      <c r="HS15" s="1198"/>
      <c r="HT15" s="1198"/>
      <c r="HU15" s="1198"/>
      <c r="HV15" s="1198"/>
      <c r="HW15" s="1198"/>
      <c r="HX15" s="1198"/>
      <c r="HY15" s="1198"/>
      <c r="HZ15" s="1198"/>
      <c r="IA15" s="1198"/>
      <c r="IB15" s="1198"/>
      <c r="IC15" s="1198"/>
      <c r="ID15" s="1198"/>
      <c r="IE15" s="1198"/>
      <c r="IF15" s="1198"/>
      <c r="IG15" s="1198"/>
      <c r="IH15" s="1198"/>
      <c r="II15" s="1198"/>
      <c r="IJ15" s="1198"/>
      <c r="IK15" s="1198"/>
      <c r="IL15" s="1198"/>
      <c r="IM15" s="1198"/>
      <c r="IN15" s="1198"/>
      <c r="IO15" s="1198"/>
      <c r="IP15" s="1198"/>
      <c r="IQ15" s="1198"/>
      <c r="IR15" s="1198"/>
      <c r="IS15" s="1198"/>
      <c r="IT15" s="1198"/>
      <c r="IU15" s="1198"/>
      <c r="IV15" s="1198"/>
      <c r="IW15" s="1198"/>
      <c r="IX15" s="1198"/>
      <c r="IY15" s="1198"/>
      <c r="IZ15" s="1198"/>
      <c r="JA15" s="1198"/>
      <c r="JB15" s="1198"/>
      <c r="JC15" s="1198"/>
      <c r="JD15" s="1198"/>
      <c r="JE15" s="1198"/>
      <c r="JF15" s="1198"/>
      <c r="JG15" s="1198"/>
      <c r="JH15" s="1198"/>
      <c r="JI15" s="1198"/>
      <c r="JJ15" s="1198"/>
      <c r="JK15" s="1198"/>
      <c r="JL15" s="1198"/>
      <c r="JM15" s="1198"/>
      <c r="JN15" s="1198"/>
      <c r="JO15" s="1198"/>
      <c r="JP15" s="1198"/>
      <c r="JQ15" s="1198"/>
      <c r="JR15" s="1198"/>
      <c r="JS15" s="1198"/>
      <c r="JT15" s="1198"/>
      <c r="JU15" s="1198"/>
      <c r="JV15" s="1198"/>
      <c r="JW15" s="1198"/>
      <c r="JX15" s="1198"/>
      <c r="JY15" s="1198"/>
      <c r="JZ15" s="1198"/>
      <c r="KA15" s="1198"/>
      <c r="KB15" s="1198"/>
      <c r="KC15" s="1198"/>
      <c r="KD15" s="1198"/>
      <c r="KE15" s="1198"/>
      <c r="KF15" s="1198"/>
      <c r="KG15" s="1198"/>
      <c r="KH15" s="1198"/>
      <c r="KI15" s="1198"/>
      <c r="KJ15" s="1198"/>
      <c r="KK15" s="1198"/>
      <c r="KL15" s="1198"/>
      <c r="KM15" s="1198"/>
      <c r="KN15" s="1198"/>
      <c r="KO15" s="1198"/>
      <c r="KP15" s="1198"/>
      <c r="KQ15" s="1198"/>
      <c r="KR15" s="1198"/>
      <c r="KS15" s="1198"/>
      <c r="KT15" s="1198"/>
      <c r="KU15" s="1198"/>
      <c r="KV15" s="1198"/>
      <c r="KW15" s="1198"/>
      <c r="KX15" s="1198"/>
      <c r="KY15" s="1198"/>
      <c r="KZ15" s="1198"/>
      <c r="LA15" s="1198"/>
      <c r="LB15" s="1198"/>
      <c r="LC15" s="1198"/>
      <c r="LD15" s="1198"/>
      <c r="LE15" s="1198"/>
      <c r="LF15" s="1198"/>
      <c r="LG15" s="1198"/>
      <c r="LH15" s="1198"/>
      <c r="LI15" s="1198"/>
      <c r="LJ15" s="1198"/>
      <c r="LK15" s="1198"/>
      <c r="LL15" s="1198"/>
    </row>
    <row r="16" s="1017" customFormat="1" ht="22" customHeight="1" spans="1:324">
      <c r="A16" s="1057"/>
      <c r="B16" s="1053"/>
      <c r="C16" s="1053"/>
      <c r="D16" s="1055"/>
      <c r="E16" s="1053"/>
      <c r="F16" s="1053"/>
      <c r="G16" s="1056"/>
      <c r="H16" s="1055"/>
      <c r="I16" s="1053"/>
      <c r="J16" s="1055"/>
      <c r="K16" s="1055"/>
      <c r="L16" s="1055"/>
      <c r="M16" s="1055"/>
      <c r="N16" s="1055"/>
      <c r="O16" s="1055"/>
      <c r="P16" s="1075"/>
      <c r="Q16" s="1103"/>
      <c r="R16" s="1108"/>
      <c r="S16" s="1108"/>
      <c r="T16" s="1105"/>
      <c r="U16" s="1109"/>
      <c r="V16" s="1105"/>
      <c r="W16" s="1107"/>
      <c r="X16" s="1107"/>
      <c r="Y16" s="1133"/>
      <c r="Z16" s="1055"/>
      <c r="AA16" s="1055"/>
      <c r="AB16" s="1137"/>
      <c r="AC16" s="1056"/>
      <c r="AD16" s="1056"/>
      <c r="AE16" s="1056"/>
      <c r="AF16" s="1056"/>
      <c r="AG16" s="1156"/>
      <c r="AH16" s="1156"/>
      <c r="AI16" s="1156"/>
      <c r="AJ16" s="1156"/>
      <c r="AK16" s="1157" t="s">
        <v>3564</v>
      </c>
      <c r="AL16" s="1158">
        <f>SUMIF(AE5:AE14,#REF!,AF5:AF14)</f>
        <v>0</v>
      </c>
      <c r="AM16" s="1158"/>
      <c r="AN16" s="1158"/>
      <c r="AO16" s="1186">
        <f>AL16/6</f>
        <v>0</v>
      </c>
      <c r="AP16" s="1186">
        <f>AL16/6</f>
        <v>0</v>
      </c>
      <c r="AQ16" s="1186">
        <f>AL16/6</f>
        <v>0</v>
      </c>
      <c r="AR16" s="1186">
        <f>AL16/6</f>
        <v>0</v>
      </c>
      <c r="AS16" s="1186">
        <f>AL16/6</f>
        <v>0</v>
      </c>
      <c r="AT16" s="1187"/>
      <c r="AU16" s="1187"/>
      <c r="AV16" s="1187"/>
      <c r="AW16" s="1187"/>
      <c r="AX16" s="1198"/>
      <c r="AY16" s="1198"/>
      <c r="AZ16" s="1198"/>
      <c r="BA16" s="1198"/>
      <c r="BB16" s="1198"/>
      <c r="BC16" s="1198"/>
      <c r="BD16" s="1198"/>
      <c r="BE16" s="1198"/>
      <c r="BF16" s="1198"/>
      <c r="BG16" s="1198"/>
      <c r="BH16" s="1198"/>
      <c r="BI16" s="1198"/>
      <c r="BJ16" s="1198"/>
      <c r="BK16" s="1198"/>
      <c r="BL16" s="1198"/>
      <c r="BM16" s="1198"/>
      <c r="BN16" s="1198"/>
      <c r="BO16" s="1198"/>
      <c r="BP16" s="1198"/>
      <c r="BQ16" s="1198"/>
      <c r="BR16" s="1198"/>
      <c r="BS16" s="1198"/>
      <c r="BT16" s="1198"/>
      <c r="BU16" s="1198"/>
      <c r="BV16" s="1198"/>
      <c r="BW16" s="1198"/>
      <c r="BX16" s="1198"/>
      <c r="BY16" s="1198"/>
      <c r="BZ16" s="1198"/>
      <c r="CA16" s="1198"/>
      <c r="CB16" s="1198"/>
      <c r="CC16" s="1198"/>
      <c r="CD16" s="1198"/>
      <c r="CE16" s="1198"/>
      <c r="CF16" s="1198"/>
      <c r="CG16" s="1198"/>
      <c r="CH16" s="1198"/>
      <c r="CI16" s="1198"/>
      <c r="CJ16" s="1198"/>
      <c r="CK16" s="1198"/>
      <c r="CL16" s="1198"/>
      <c r="CM16" s="1198"/>
      <c r="CN16" s="1198"/>
      <c r="CO16" s="1198"/>
      <c r="CP16" s="1198"/>
      <c r="CQ16" s="1198"/>
      <c r="CR16" s="1198"/>
      <c r="CS16" s="1198"/>
      <c r="CT16" s="1198"/>
      <c r="CU16" s="1198"/>
      <c r="CV16" s="1198"/>
      <c r="CW16" s="1198"/>
      <c r="CX16" s="1198"/>
      <c r="CY16" s="1198"/>
      <c r="CZ16" s="1198"/>
      <c r="DA16" s="1198"/>
      <c r="DB16" s="1198"/>
      <c r="DC16" s="1198"/>
      <c r="DD16" s="1198"/>
      <c r="DE16" s="1198"/>
      <c r="DF16" s="1198"/>
      <c r="DG16" s="1198"/>
      <c r="DH16" s="1198"/>
      <c r="DI16" s="1198"/>
      <c r="DJ16" s="1198"/>
      <c r="DK16" s="1198"/>
      <c r="DL16" s="1198"/>
      <c r="DM16" s="1198"/>
      <c r="DN16" s="1198"/>
      <c r="DO16" s="1198"/>
      <c r="DP16" s="1198"/>
      <c r="DQ16" s="1198"/>
      <c r="DR16" s="1198"/>
      <c r="DS16" s="1198"/>
      <c r="DT16" s="1198"/>
      <c r="DU16" s="1198"/>
      <c r="DV16" s="1198"/>
      <c r="DW16" s="1198"/>
      <c r="DX16" s="1198"/>
      <c r="DY16" s="1198"/>
      <c r="DZ16" s="1198"/>
      <c r="EA16" s="1198"/>
      <c r="EB16" s="1198"/>
      <c r="EC16" s="1198"/>
      <c r="ED16" s="1198"/>
      <c r="EE16" s="1198"/>
      <c r="EF16" s="1198"/>
      <c r="EG16" s="1198"/>
      <c r="EH16" s="1198"/>
      <c r="EI16" s="1198"/>
      <c r="EJ16" s="1198"/>
      <c r="EK16" s="1198"/>
      <c r="EL16" s="1198"/>
      <c r="EM16" s="1198"/>
      <c r="EN16" s="1198"/>
      <c r="EO16" s="1198"/>
      <c r="EP16" s="1198"/>
      <c r="EQ16" s="1198"/>
      <c r="ER16" s="1198"/>
      <c r="ES16" s="1198"/>
      <c r="ET16" s="1198"/>
      <c r="EU16" s="1198"/>
      <c r="EV16" s="1198"/>
      <c r="EW16" s="1198"/>
      <c r="EX16" s="1198"/>
      <c r="EY16" s="1198"/>
      <c r="EZ16" s="1198"/>
      <c r="FA16" s="1198"/>
      <c r="FB16" s="1198"/>
      <c r="FC16" s="1198"/>
      <c r="FD16" s="1198"/>
      <c r="FE16" s="1198"/>
      <c r="FF16" s="1198"/>
      <c r="FG16" s="1198"/>
      <c r="FH16" s="1198"/>
      <c r="FI16" s="1198"/>
      <c r="FJ16" s="1198"/>
      <c r="FK16" s="1198"/>
      <c r="FL16" s="1198"/>
      <c r="FM16" s="1198"/>
      <c r="FN16" s="1198"/>
      <c r="FO16" s="1198"/>
      <c r="FP16" s="1198"/>
      <c r="FQ16" s="1198"/>
      <c r="FR16" s="1198"/>
      <c r="FS16" s="1198"/>
      <c r="FT16" s="1198"/>
      <c r="FU16" s="1198"/>
      <c r="FV16" s="1198"/>
      <c r="FW16" s="1198"/>
      <c r="FX16" s="1198"/>
      <c r="FY16" s="1198"/>
      <c r="FZ16" s="1198"/>
      <c r="GA16" s="1198"/>
      <c r="GB16" s="1198"/>
      <c r="GC16" s="1198"/>
      <c r="GD16" s="1198"/>
      <c r="GE16" s="1198"/>
      <c r="GF16" s="1198"/>
      <c r="GG16" s="1198"/>
      <c r="GH16" s="1198"/>
      <c r="GI16" s="1198"/>
      <c r="GJ16" s="1198"/>
      <c r="GK16" s="1198"/>
      <c r="GL16" s="1198"/>
      <c r="GM16" s="1198"/>
      <c r="GN16" s="1198"/>
      <c r="GO16" s="1198"/>
      <c r="GP16" s="1198"/>
      <c r="GQ16" s="1198"/>
      <c r="GR16" s="1198"/>
      <c r="GS16" s="1198"/>
      <c r="GT16" s="1198"/>
      <c r="GU16" s="1198"/>
      <c r="GV16" s="1198"/>
      <c r="GW16" s="1198"/>
      <c r="GX16" s="1198"/>
      <c r="GY16" s="1198"/>
      <c r="GZ16" s="1198"/>
      <c r="HA16" s="1198"/>
      <c r="HB16" s="1198"/>
      <c r="HC16" s="1198"/>
      <c r="HD16" s="1198"/>
      <c r="HE16" s="1198"/>
      <c r="HF16" s="1198"/>
      <c r="HG16" s="1198"/>
      <c r="HH16" s="1198"/>
      <c r="HI16" s="1198"/>
      <c r="HJ16" s="1198"/>
      <c r="HK16" s="1198"/>
      <c r="HL16" s="1198"/>
      <c r="HM16" s="1198"/>
      <c r="HN16" s="1198"/>
      <c r="HO16" s="1198"/>
      <c r="HP16" s="1198"/>
      <c r="HQ16" s="1198"/>
      <c r="HR16" s="1198"/>
      <c r="HS16" s="1198"/>
      <c r="HT16" s="1198"/>
      <c r="HU16" s="1198"/>
      <c r="HV16" s="1198"/>
      <c r="HW16" s="1198"/>
      <c r="HX16" s="1198"/>
      <c r="HY16" s="1198"/>
      <c r="HZ16" s="1198"/>
      <c r="IA16" s="1198"/>
      <c r="IB16" s="1198"/>
      <c r="IC16" s="1198"/>
      <c r="ID16" s="1198"/>
      <c r="IE16" s="1198"/>
      <c r="IF16" s="1198"/>
      <c r="IG16" s="1198"/>
      <c r="IH16" s="1198"/>
      <c r="II16" s="1198"/>
      <c r="IJ16" s="1198"/>
      <c r="IK16" s="1198"/>
      <c r="IL16" s="1198"/>
      <c r="IM16" s="1198"/>
      <c r="IN16" s="1198"/>
      <c r="IO16" s="1198"/>
      <c r="IP16" s="1198"/>
      <c r="IQ16" s="1198"/>
      <c r="IR16" s="1198"/>
      <c r="IS16" s="1198"/>
      <c r="IT16" s="1198"/>
      <c r="IU16" s="1198"/>
      <c r="IV16" s="1198"/>
      <c r="IW16" s="1198"/>
      <c r="IX16" s="1198"/>
      <c r="IY16" s="1198"/>
      <c r="IZ16" s="1198"/>
      <c r="JA16" s="1198"/>
      <c r="JB16" s="1198"/>
      <c r="JC16" s="1198"/>
      <c r="JD16" s="1198"/>
      <c r="JE16" s="1198"/>
      <c r="JF16" s="1198"/>
      <c r="JG16" s="1198"/>
      <c r="JH16" s="1198"/>
      <c r="JI16" s="1198"/>
      <c r="JJ16" s="1198"/>
      <c r="JK16" s="1198"/>
      <c r="JL16" s="1198"/>
      <c r="JM16" s="1198"/>
      <c r="JN16" s="1198"/>
      <c r="JO16" s="1198"/>
      <c r="JP16" s="1198"/>
      <c r="JQ16" s="1198"/>
      <c r="JR16" s="1198"/>
      <c r="JS16" s="1198"/>
      <c r="JT16" s="1198"/>
      <c r="JU16" s="1198"/>
      <c r="JV16" s="1198"/>
      <c r="JW16" s="1198"/>
      <c r="JX16" s="1198"/>
      <c r="JY16" s="1198"/>
      <c r="JZ16" s="1198"/>
      <c r="KA16" s="1198"/>
      <c r="KB16" s="1198"/>
      <c r="KC16" s="1198"/>
      <c r="KD16" s="1198"/>
      <c r="KE16" s="1198"/>
      <c r="KF16" s="1198"/>
      <c r="KG16" s="1198"/>
      <c r="KH16" s="1198"/>
      <c r="KI16" s="1198"/>
      <c r="KJ16" s="1198"/>
      <c r="KK16" s="1198"/>
      <c r="KL16" s="1198"/>
      <c r="KM16" s="1198"/>
      <c r="KN16" s="1198"/>
      <c r="KO16" s="1198"/>
      <c r="KP16" s="1198"/>
      <c r="KQ16" s="1198"/>
      <c r="KR16" s="1198"/>
      <c r="KS16" s="1198"/>
      <c r="KT16" s="1198"/>
      <c r="KU16" s="1198"/>
      <c r="KV16" s="1198"/>
      <c r="KW16" s="1198"/>
      <c r="KX16" s="1198"/>
      <c r="KY16" s="1198"/>
      <c r="KZ16" s="1198"/>
      <c r="LA16" s="1198"/>
      <c r="LB16" s="1198"/>
      <c r="LC16" s="1198"/>
      <c r="LD16" s="1198"/>
      <c r="LE16" s="1198"/>
      <c r="LF16" s="1198"/>
      <c r="LG16" s="1198"/>
      <c r="LH16" s="1198"/>
      <c r="LI16" s="1198"/>
      <c r="LJ16" s="1198"/>
      <c r="LK16" s="1198"/>
      <c r="LL16" s="1198"/>
    </row>
    <row r="17" s="1017" customFormat="1" ht="22" customHeight="1" spans="1:324">
      <c r="A17" s="1057"/>
      <c r="B17" s="1053"/>
      <c r="C17" s="1053"/>
      <c r="D17" s="1055"/>
      <c r="E17" s="1053"/>
      <c r="F17" s="1053"/>
      <c r="G17" s="1056"/>
      <c r="H17" s="1055"/>
      <c r="I17" s="1053"/>
      <c r="J17" s="1055"/>
      <c r="K17" s="1055"/>
      <c r="L17" s="1055"/>
      <c r="M17" s="1055"/>
      <c r="N17" s="1055"/>
      <c r="O17" s="1055"/>
      <c r="P17" s="1075"/>
      <c r="Q17" s="1103"/>
      <c r="R17" s="1108"/>
      <c r="S17" s="1108"/>
      <c r="T17" s="1105"/>
      <c r="U17" s="1109"/>
      <c r="V17" s="1105"/>
      <c r="W17" s="1107"/>
      <c r="X17" s="1107"/>
      <c r="Y17" s="1133"/>
      <c r="Z17" s="1055"/>
      <c r="AA17" s="1055"/>
      <c r="AB17" s="1137"/>
      <c r="AC17" s="1056"/>
      <c r="AD17" s="1056"/>
      <c r="AE17" s="1056"/>
      <c r="AF17" s="1056"/>
      <c r="AG17" s="1053"/>
      <c r="AH17" s="1053"/>
      <c r="AI17" s="1053"/>
      <c r="AJ17" s="1053"/>
      <c r="AK17" s="1157" t="s">
        <v>3565</v>
      </c>
      <c r="AL17" s="1158">
        <f>SUM(AO17:AS17)</f>
        <v>0</v>
      </c>
      <c r="AM17" s="1158"/>
      <c r="AN17" s="1158"/>
      <c r="AO17" s="1158">
        <f>SUMIF(AE5:AE14,#REF!,AF5:AF14)</f>
        <v>0</v>
      </c>
      <c r="AP17" s="1158">
        <f>SUMIF(AE5:AE14,#REF!,AF5:AF14)</f>
        <v>0</v>
      </c>
      <c r="AQ17" s="1158">
        <f>SUMIF(AE5:AE14,#REF!,AF5:AF14)</f>
        <v>0</v>
      </c>
      <c r="AR17" s="1158">
        <f>SUMIF(AE5:AE14,#REF!,AF5:AF14)</f>
        <v>0</v>
      </c>
      <c r="AS17" s="1158">
        <f>SUMIF(AE5:AE14,#REF!,AF5:AF14)</f>
        <v>0</v>
      </c>
      <c r="AT17" s="1159"/>
      <c r="AU17" s="1159"/>
      <c r="AV17" s="1159"/>
      <c r="AW17" s="1159"/>
      <c r="AX17" s="1199"/>
      <c r="AY17" s="1199"/>
      <c r="AZ17" s="1198"/>
      <c r="BA17" s="1198"/>
      <c r="BB17" s="1198"/>
      <c r="BC17" s="1198"/>
      <c r="BD17" s="1198"/>
      <c r="BE17" s="1198"/>
      <c r="BF17" s="1198"/>
      <c r="BG17" s="1198"/>
      <c r="BH17" s="1198"/>
      <c r="BI17" s="1198"/>
      <c r="BJ17" s="1198"/>
      <c r="BK17" s="1198"/>
      <c r="BL17" s="1198"/>
      <c r="BM17" s="1198"/>
      <c r="BN17" s="1198"/>
      <c r="BO17" s="1198"/>
      <c r="BP17" s="1198"/>
      <c r="BQ17" s="1198"/>
      <c r="BR17" s="1198"/>
      <c r="BS17" s="1198"/>
      <c r="BT17" s="1198"/>
      <c r="BU17" s="1198"/>
      <c r="BV17" s="1198"/>
      <c r="BW17" s="1198"/>
      <c r="BX17" s="1198"/>
      <c r="BY17" s="1198"/>
      <c r="BZ17" s="1198"/>
      <c r="CA17" s="1198"/>
      <c r="CB17" s="1198"/>
      <c r="CC17" s="1198"/>
      <c r="CD17" s="1198"/>
      <c r="CE17" s="1198"/>
      <c r="CF17" s="1198"/>
      <c r="CG17" s="1198"/>
      <c r="CH17" s="1198"/>
      <c r="CI17" s="1198"/>
      <c r="CJ17" s="1198"/>
      <c r="CK17" s="1198"/>
      <c r="CL17" s="1198"/>
      <c r="CM17" s="1198"/>
      <c r="CN17" s="1198"/>
      <c r="CO17" s="1198"/>
      <c r="CP17" s="1198"/>
      <c r="CQ17" s="1198"/>
      <c r="CR17" s="1198"/>
      <c r="CS17" s="1198"/>
      <c r="CT17" s="1198"/>
      <c r="CU17" s="1198"/>
      <c r="CV17" s="1198"/>
      <c r="CW17" s="1198"/>
      <c r="CX17" s="1198"/>
      <c r="CY17" s="1198"/>
      <c r="CZ17" s="1198"/>
      <c r="DA17" s="1198"/>
      <c r="DB17" s="1198"/>
      <c r="DC17" s="1198"/>
      <c r="DD17" s="1198"/>
      <c r="DE17" s="1198"/>
      <c r="DF17" s="1198"/>
      <c r="DG17" s="1198"/>
      <c r="DH17" s="1198"/>
      <c r="DI17" s="1198"/>
      <c r="DJ17" s="1198"/>
      <c r="DK17" s="1198"/>
      <c r="DL17" s="1198"/>
      <c r="DM17" s="1198"/>
      <c r="DN17" s="1198"/>
      <c r="DO17" s="1198"/>
      <c r="DP17" s="1198"/>
      <c r="DQ17" s="1198"/>
      <c r="DR17" s="1198"/>
      <c r="DS17" s="1198"/>
      <c r="DT17" s="1198"/>
      <c r="DU17" s="1198"/>
      <c r="DV17" s="1198"/>
      <c r="DW17" s="1198"/>
      <c r="DX17" s="1198"/>
      <c r="DY17" s="1198"/>
      <c r="DZ17" s="1198"/>
      <c r="EA17" s="1198"/>
      <c r="EB17" s="1198"/>
      <c r="EC17" s="1198"/>
      <c r="ED17" s="1198"/>
      <c r="EE17" s="1198"/>
      <c r="EF17" s="1198"/>
      <c r="EG17" s="1198"/>
      <c r="EH17" s="1198"/>
      <c r="EI17" s="1198"/>
      <c r="EJ17" s="1198"/>
      <c r="EK17" s="1198"/>
      <c r="EL17" s="1198"/>
      <c r="EM17" s="1198"/>
      <c r="EN17" s="1198"/>
      <c r="EO17" s="1198"/>
      <c r="EP17" s="1198"/>
      <c r="EQ17" s="1198"/>
      <c r="ER17" s="1198"/>
      <c r="ES17" s="1198"/>
      <c r="ET17" s="1198"/>
      <c r="EU17" s="1198"/>
      <c r="EV17" s="1198"/>
      <c r="EW17" s="1198"/>
      <c r="EX17" s="1198"/>
      <c r="EY17" s="1198"/>
      <c r="EZ17" s="1198"/>
      <c r="FA17" s="1198"/>
      <c r="FB17" s="1198"/>
      <c r="FC17" s="1198"/>
      <c r="FD17" s="1198"/>
      <c r="FE17" s="1198"/>
      <c r="FF17" s="1198"/>
      <c r="FG17" s="1198"/>
      <c r="FH17" s="1198"/>
      <c r="FI17" s="1198"/>
      <c r="FJ17" s="1198"/>
      <c r="FK17" s="1198"/>
      <c r="FL17" s="1198"/>
      <c r="FM17" s="1198"/>
      <c r="FN17" s="1198"/>
      <c r="FO17" s="1198"/>
      <c r="FP17" s="1198"/>
      <c r="FQ17" s="1198"/>
      <c r="FR17" s="1198"/>
      <c r="FS17" s="1198"/>
      <c r="FT17" s="1198"/>
      <c r="FU17" s="1198"/>
      <c r="FV17" s="1198"/>
      <c r="FW17" s="1198"/>
      <c r="FX17" s="1198"/>
      <c r="FY17" s="1198"/>
      <c r="FZ17" s="1198"/>
      <c r="GA17" s="1198"/>
      <c r="GB17" s="1198"/>
      <c r="GC17" s="1198"/>
      <c r="GD17" s="1198"/>
      <c r="GE17" s="1198"/>
      <c r="GF17" s="1198"/>
      <c r="GG17" s="1198"/>
      <c r="GH17" s="1198"/>
      <c r="GI17" s="1198"/>
      <c r="GJ17" s="1198"/>
      <c r="GK17" s="1198"/>
      <c r="GL17" s="1198"/>
      <c r="GM17" s="1198"/>
      <c r="GN17" s="1198"/>
      <c r="GO17" s="1198"/>
      <c r="GP17" s="1198"/>
      <c r="GQ17" s="1198"/>
      <c r="GR17" s="1198"/>
      <c r="GS17" s="1198"/>
      <c r="GT17" s="1198"/>
      <c r="GU17" s="1198"/>
      <c r="GV17" s="1198"/>
      <c r="GW17" s="1198"/>
      <c r="GX17" s="1198"/>
      <c r="GY17" s="1198"/>
      <c r="GZ17" s="1198"/>
      <c r="HA17" s="1198"/>
      <c r="HB17" s="1198"/>
      <c r="HC17" s="1198"/>
      <c r="HD17" s="1198"/>
      <c r="HE17" s="1198"/>
      <c r="HF17" s="1198"/>
      <c r="HG17" s="1198"/>
      <c r="HH17" s="1198"/>
      <c r="HI17" s="1198"/>
      <c r="HJ17" s="1198"/>
      <c r="HK17" s="1198"/>
      <c r="HL17" s="1198"/>
      <c r="HM17" s="1198"/>
      <c r="HN17" s="1198"/>
      <c r="HO17" s="1198"/>
      <c r="HP17" s="1198"/>
      <c r="HQ17" s="1198"/>
      <c r="HR17" s="1198"/>
      <c r="HS17" s="1198"/>
      <c r="HT17" s="1198"/>
      <c r="HU17" s="1198"/>
      <c r="HV17" s="1198"/>
      <c r="HW17" s="1198"/>
      <c r="HX17" s="1198"/>
      <c r="HY17" s="1198"/>
      <c r="HZ17" s="1198"/>
      <c r="IA17" s="1198"/>
      <c r="IB17" s="1198"/>
      <c r="IC17" s="1198"/>
      <c r="ID17" s="1198"/>
      <c r="IE17" s="1198"/>
      <c r="IF17" s="1198"/>
      <c r="IG17" s="1198"/>
      <c r="IH17" s="1198"/>
      <c r="II17" s="1198"/>
      <c r="IJ17" s="1198"/>
      <c r="IK17" s="1198"/>
      <c r="IL17" s="1198"/>
      <c r="IM17" s="1198"/>
      <c r="IN17" s="1198"/>
      <c r="IO17" s="1198"/>
      <c r="IP17" s="1198"/>
      <c r="IQ17" s="1198"/>
      <c r="IR17" s="1198"/>
      <c r="IS17" s="1198"/>
      <c r="IT17" s="1198"/>
      <c r="IU17" s="1198"/>
      <c r="IV17" s="1198"/>
      <c r="IW17" s="1198"/>
      <c r="IX17" s="1198"/>
      <c r="IY17" s="1198"/>
      <c r="IZ17" s="1198"/>
      <c r="JA17" s="1198"/>
      <c r="JB17" s="1198"/>
      <c r="JC17" s="1198"/>
      <c r="JD17" s="1198"/>
      <c r="JE17" s="1198"/>
      <c r="JF17" s="1198"/>
      <c r="JG17" s="1198"/>
      <c r="JH17" s="1198"/>
      <c r="JI17" s="1198"/>
      <c r="JJ17" s="1198"/>
      <c r="JK17" s="1198"/>
      <c r="JL17" s="1198"/>
      <c r="JM17" s="1198"/>
      <c r="JN17" s="1198"/>
      <c r="JO17" s="1198"/>
      <c r="JP17" s="1198"/>
      <c r="JQ17" s="1198"/>
      <c r="JR17" s="1198"/>
      <c r="JS17" s="1198"/>
      <c r="JT17" s="1198"/>
      <c r="JU17" s="1198"/>
      <c r="JV17" s="1198"/>
      <c r="JW17" s="1198"/>
      <c r="JX17" s="1198"/>
      <c r="JY17" s="1198"/>
      <c r="JZ17" s="1198"/>
      <c r="KA17" s="1198"/>
      <c r="KB17" s="1198"/>
      <c r="KC17" s="1198"/>
      <c r="KD17" s="1198"/>
      <c r="KE17" s="1198"/>
      <c r="KF17" s="1198"/>
      <c r="KG17" s="1198"/>
      <c r="KH17" s="1198"/>
      <c r="KI17" s="1198"/>
      <c r="KJ17" s="1198"/>
      <c r="KK17" s="1198"/>
      <c r="KL17" s="1198"/>
      <c r="KM17" s="1198"/>
      <c r="KN17" s="1198"/>
      <c r="KO17" s="1198"/>
      <c r="KP17" s="1198"/>
      <c r="KQ17" s="1198"/>
      <c r="KR17" s="1198"/>
      <c r="KS17" s="1198"/>
      <c r="KT17" s="1198"/>
      <c r="KU17" s="1198"/>
      <c r="KV17" s="1198"/>
      <c r="KW17" s="1198"/>
      <c r="KX17" s="1198"/>
      <c r="KY17" s="1198"/>
      <c r="KZ17" s="1198"/>
      <c r="LA17" s="1198"/>
      <c r="LB17" s="1198"/>
      <c r="LC17" s="1198"/>
      <c r="LD17" s="1198"/>
      <c r="LE17" s="1198"/>
      <c r="LF17" s="1198"/>
      <c r="LG17" s="1198"/>
      <c r="LH17" s="1198"/>
      <c r="LI17" s="1198"/>
      <c r="LJ17" s="1198"/>
      <c r="LK17" s="1198"/>
      <c r="LL17" s="1198"/>
    </row>
    <row r="18" s="1017" customFormat="1" ht="24" customHeight="1" spans="1:324">
      <c r="A18" s="1057"/>
      <c r="B18" s="1053"/>
      <c r="C18" s="1053"/>
      <c r="D18" s="1055"/>
      <c r="E18" s="1053"/>
      <c r="F18" s="1053"/>
      <c r="G18" s="1056"/>
      <c r="H18" s="1055"/>
      <c r="I18" s="1053"/>
      <c r="J18" s="1055"/>
      <c r="K18" s="1055"/>
      <c r="L18" s="1055"/>
      <c r="M18" s="1055"/>
      <c r="N18" s="1055"/>
      <c r="O18" s="1055"/>
      <c r="P18" s="1075"/>
      <c r="Q18" s="1103"/>
      <c r="R18" s="1108"/>
      <c r="S18" s="1108"/>
      <c r="T18" s="1105"/>
      <c r="U18" s="1109"/>
      <c r="V18" s="1105"/>
      <c r="W18" s="1107"/>
      <c r="X18" s="1107"/>
      <c r="Y18" s="1133"/>
      <c r="Z18" s="1055"/>
      <c r="AA18" s="1055"/>
      <c r="AB18" s="1137"/>
      <c r="AC18" s="1056"/>
      <c r="AD18" s="1056"/>
      <c r="AE18" s="1056"/>
      <c r="AF18" s="1056"/>
      <c r="AG18" s="1053"/>
      <c r="AH18" s="1053"/>
      <c r="AI18" s="1053"/>
      <c r="AJ18" s="1053"/>
      <c r="AK18" s="1053" t="s">
        <v>3566</v>
      </c>
      <c r="AL18" s="1159">
        <f t="shared" ref="AL18:AS18" si="12">SUM(AL16:AL17)</f>
        <v>0</v>
      </c>
      <c r="AM18" s="1159"/>
      <c r="AN18" s="1159"/>
      <c r="AO18" s="1159">
        <f t="shared" si="12"/>
        <v>0</v>
      </c>
      <c r="AP18" s="1159">
        <f t="shared" si="12"/>
        <v>0</v>
      </c>
      <c r="AQ18" s="1159">
        <f t="shared" si="12"/>
        <v>0</v>
      </c>
      <c r="AR18" s="1159">
        <f t="shared" si="12"/>
        <v>0</v>
      </c>
      <c r="AS18" s="1159">
        <f t="shared" si="12"/>
        <v>0</v>
      </c>
      <c r="AT18" s="1159"/>
      <c r="AU18" s="1159"/>
      <c r="AV18" s="1159"/>
      <c r="AW18" s="1159"/>
      <c r="AX18" s="1199"/>
      <c r="AY18" s="1199"/>
      <c r="AZ18" s="1198"/>
      <c r="BA18" s="1198"/>
      <c r="BB18" s="1198"/>
      <c r="BC18" s="1198"/>
      <c r="BD18" s="1198"/>
      <c r="BE18" s="1198"/>
      <c r="BF18" s="1198"/>
      <c r="BG18" s="1198"/>
      <c r="BH18" s="1198"/>
      <c r="BI18" s="1198"/>
      <c r="BJ18" s="1198"/>
      <c r="BK18" s="1198"/>
      <c r="BL18" s="1198"/>
      <c r="BM18" s="1198"/>
      <c r="BN18" s="1198"/>
      <c r="BO18" s="1198"/>
      <c r="BP18" s="1198"/>
      <c r="BQ18" s="1198"/>
      <c r="BR18" s="1198"/>
      <c r="BS18" s="1198"/>
      <c r="BT18" s="1198"/>
      <c r="BU18" s="1198"/>
      <c r="BV18" s="1198"/>
      <c r="BW18" s="1198"/>
      <c r="BX18" s="1198"/>
      <c r="BY18" s="1198"/>
      <c r="BZ18" s="1198"/>
      <c r="CA18" s="1198"/>
      <c r="CB18" s="1198"/>
      <c r="CC18" s="1198"/>
      <c r="CD18" s="1198"/>
      <c r="CE18" s="1198"/>
      <c r="CF18" s="1198"/>
      <c r="CG18" s="1198"/>
      <c r="CH18" s="1198"/>
      <c r="CI18" s="1198"/>
      <c r="CJ18" s="1198"/>
      <c r="CK18" s="1198"/>
      <c r="CL18" s="1198"/>
      <c r="CM18" s="1198"/>
      <c r="CN18" s="1198"/>
      <c r="CO18" s="1198"/>
      <c r="CP18" s="1198"/>
      <c r="CQ18" s="1198"/>
      <c r="CR18" s="1198"/>
      <c r="CS18" s="1198"/>
      <c r="CT18" s="1198"/>
      <c r="CU18" s="1198"/>
      <c r="CV18" s="1198"/>
      <c r="CW18" s="1198"/>
      <c r="CX18" s="1198"/>
      <c r="CY18" s="1198"/>
      <c r="CZ18" s="1198"/>
      <c r="DA18" s="1198"/>
      <c r="DB18" s="1198"/>
      <c r="DC18" s="1198"/>
      <c r="DD18" s="1198"/>
      <c r="DE18" s="1198"/>
      <c r="DF18" s="1198"/>
      <c r="DG18" s="1198"/>
      <c r="DH18" s="1198"/>
      <c r="DI18" s="1198"/>
      <c r="DJ18" s="1198"/>
      <c r="DK18" s="1198"/>
      <c r="DL18" s="1198"/>
      <c r="DM18" s="1198"/>
      <c r="DN18" s="1198"/>
      <c r="DO18" s="1198"/>
      <c r="DP18" s="1198"/>
      <c r="DQ18" s="1198"/>
      <c r="DR18" s="1198"/>
      <c r="DS18" s="1198"/>
      <c r="DT18" s="1198"/>
      <c r="DU18" s="1198"/>
      <c r="DV18" s="1198"/>
      <c r="DW18" s="1198"/>
      <c r="DX18" s="1198"/>
      <c r="DY18" s="1198"/>
      <c r="DZ18" s="1198"/>
      <c r="EA18" s="1198"/>
      <c r="EB18" s="1198"/>
      <c r="EC18" s="1198"/>
      <c r="ED18" s="1198"/>
      <c r="EE18" s="1198"/>
      <c r="EF18" s="1198"/>
      <c r="EG18" s="1198"/>
      <c r="EH18" s="1198"/>
      <c r="EI18" s="1198"/>
      <c r="EJ18" s="1198"/>
      <c r="EK18" s="1198"/>
      <c r="EL18" s="1198"/>
      <c r="EM18" s="1198"/>
      <c r="EN18" s="1198"/>
      <c r="EO18" s="1198"/>
      <c r="EP18" s="1198"/>
      <c r="EQ18" s="1198"/>
      <c r="ER18" s="1198"/>
      <c r="ES18" s="1198"/>
      <c r="ET18" s="1198"/>
      <c r="EU18" s="1198"/>
      <c r="EV18" s="1198"/>
      <c r="EW18" s="1198"/>
      <c r="EX18" s="1198"/>
      <c r="EY18" s="1198"/>
      <c r="EZ18" s="1198"/>
      <c r="FA18" s="1198"/>
      <c r="FB18" s="1198"/>
      <c r="FC18" s="1198"/>
      <c r="FD18" s="1198"/>
      <c r="FE18" s="1198"/>
      <c r="FF18" s="1198"/>
      <c r="FG18" s="1198"/>
      <c r="FH18" s="1198"/>
      <c r="FI18" s="1198"/>
      <c r="FJ18" s="1198"/>
      <c r="FK18" s="1198"/>
      <c r="FL18" s="1198"/>
      <c r="FM18" s="1198"/>
      <c r="FN18" s="1198"/>
      <c r="FO18" s="1198"/>
      <c r="FP18" s="1198"/>
      <c r="FQ18" s="1198"/>
      <c r="FR18" s="1198"/>
      <c r="FS18" s="1198"/>
      <c r="FT18" s="1198"/>
      <c r="FU18" s="1198"/>
      <c r="FV18" s="1198"/>
      <c r="FW18" s="1198"/>
      <c r="FX18" s="1198"/>
      <c r="FY18" s="1198"/>
      <c r="FZ18" s="1198"/>
      <c r="GA18" s="1198"/>
      <c r="GB18" s="1198"/>
      <c r="GC18" s="1198"/>
      <c r="GD18" s="1198"/>
      <c r="GE18" s="1198"/>
      <c r="GF18" s="1198"/>
      <c r="GG18" s="1198"/>
      <c r="GH18" s="1198"/>
      <c r="GI18" s="1198"/>
      <c r="GJ18" s="1198"/>
      <c r="GK18" s="1198"/>
      <c r="GL18" s="1198"/>
      <c r="GM18" s="1198"/>
      <c r="GN18" s="1198"/>
      <c r="GO18" s="1198"/>
      <c r="GP18" s="1198"/>
      <c r="GQ18" s="1198"/>
      <c r="GR18" s="1198"/>
      <c r="GS18" s="1198"/>
      <c r="GT18" s="1198"/>
      <c r="GU18" s="1198"/>
      <c r="GV18" s="1198"/>
      <c r="GW18" s="1198"/>
      <c r="GX18" s="1198"/>
      <c r="GY18" s="1198"/>
      <c r="GZ18" s="1198"/>
      <c r="HA18" s="1198"/>
      <c r="HB18" s="1198"/>
      <c r="HC18" s="1198"/>
      <c r="HD18" s="1198"/>
      <c r="HE18" s="1198"/>
      <c r="HF18" s="1198"/>
      <c r="HG18" s="1198"/>
      <c r="HH18" s="1198"/>
      <c r="HI18" s="1198"/>
      <c r="HJ18" s="1198"/>
      <c r="HK18" s="1198"/>
      <c r="HL18" s="1198"/>
      <c r="HM18" s="1198"/>
      <c r="HN18" s="1198"/>
      <c r="HO18" s="1198"/>
      <c r="HP18" s="1198"/>
      <c r="HQ18" s="1198"/>
      <c r="HR18" s="1198"/>
      <c r="HS18" s="1198"/>
      <c r="HT18" s="1198"/>
      <c r="HU18" s="1198"/>
      <c r="HV18" s="1198"/>
      <c r="HW18" s="1198"/>
      <c r="HX18" s="1198"/>
      <c r="HY18" s="1198"/>
      <c r="HZ18" s="1198"/>
      <c r="IA18" s="1198"/>
      <c r="IB18" s="1198"/>
      <c r="IC18" s="1198"/>
      <c r="ID18" s="1198"/>
      <c r="IE18" s="1198"/>
      <c r="IF18" s="1198"/>
      <c r="IG18" s="1198"/>
      <c r="IH18" s="1198"/>
      <c r="II18" s="1198"/>
      <c r="IJ18" s="1198"/>
      <c r="IK18" s="1198"/>
      <c r="IL18" s="1198"/>
      <c r="IM18" s="1198"/>
      <c r="IN18" s="1198"/>
      <c r="IO18" s="1198"/>
      <c r="IP18" s="1198"/>
      <c r="IQ18" s="1198"/>
      <c r="IR18" s="1198"/>
      <c r="IS18" s="1198"/>
      <c r="IT18" s="1198"/>
      <c r="IU18" s="1198"/>
      <c r="IV18" s="1198"/>
      <c r="IW18" s="1198"/>
      <c r="IX18" s="1198"/>
      <c r="IY18" s="1198"/>
      <c r="IZ18" s="1198"/>
      <c r="JA18" s="1198"/>
      <c r="JB18" s="1198"/>
      <c r="JC18" s="1198"/>
      <c r="JD18" s="1198"/>
      <c r="JE18" s="1198"/>
      <c r="JF18" s="1198"/>
      <c r="JG18" s="1198"/>
      <c r="JH18" s="1198"/>
      <c r="JI18" s="1198"/>
      <c r="JJ18" s="1198"/>
      <c r="JK18" s="1198"/>
      <c r="JL18" s="1198"/>
      <c r="JM18" s="1198"/>
      <c r="JN18" s="1198"/>
      <c r="JO18" s="1198"/>
      <c r="JP18" s="1198"/>
      <c r="JQ18" s="1198"/>
      <c r="JR18" s="1198"/>
      <c r="JS18" s="1198"/>
      <c r="JT18" s="1198"/>
      <c r="JU18" s="1198"/>
      <c r="JV18" s="1198"/>
      <c r="JW18" s="1198"/>
      <c r="JX18" s="1198"/>
      <c r="JY18" s="1198"/>
      <c r="JZ18" s="1198"/>
      <c r="KA18" s="1198"/>
      <c r="KB18" s="1198"/>
      <c r="KC18" s="1198"/>
      <c r="KD18" s="1198"/>
      <c r="KE18" s="1198"/>
      <c r="KF18" s="1198"/>
      <c r="KG18" s="1198"/>
      <c r="KH18" s="1198"/>
      <c r="KI18" s="1198"/>
      <c r="KJ18" s="1198"/>
      <c r="KK18" s="1198"/>
      <c r="KL18" s="1198"/>
      <c r="KM18" s="1198"/>
      <c r="KN18" s="1198"/>
      <c r="KO18" s="1198"/>
      <c r="KP18" s="1198"/>
      <c r="KQ18" s="1198"/>
      <c r="KR18" s="1198"/>
      <c r="KS18" s="1198"/>
      <c r="KT18" s="1198"/>
      <c r="KU18" s="1198"/>
      <c r="KV18" s="1198"/>
      <c r="KW18" s="1198"/>
      <c r="KX18" s="1198"/>
      <c r="KY18" s="1198"/>
      <c r="KZ18" s="1198"/>
      <c r="LA18" s="1198"/>
      <c r="LB18" s="1198"/>
      <c r="LC18" s="1198"/>
      <c r="LD18" s="1198"/>
      <c r="LE18" s="1198"/>
      <c r="LF18" s="1198"/>
      <c r="LG18" s="1198"/>
      <c r="LH18" s="1198"/>
      <c r="LI18" s="1198"/>
      <c r="LJ18" s="1198"/>
      <c r="LK18" s="1198"/>
      <c r="LL18" s="1198"/>
    </row>
    <row r="19" s="1017" customFormat="1" ht="22" customHeight="1" spans="1:324">
      <c r="A19" s="1057"/>
      <c r="B19" s="1053"/>
      <c r="C19" s="1054"/>
      <c r="D19" s="1055"/>
      <c r="E19" s="1053"/>
      <c r="F19" s="1053"/>
      <c r="G19" s="1056"/>
      <c r="H19" s="1055"/>
      <c r="I19" s="1053"/>
      <c r="J19" s="1055"/>
      <c r="K19" s="1055"/>
      <c r="L19" s="1055"/>
      <c r="M19" s="1055"/>
      <c r="N19" s="1073"/>
      <c r="O19" s="1073"/>
      <c r="P19" s="1074"/>
      <c r="Q19" s="1110"/>
      <c r="R19" s="1110"/>
      <c r="S19" s="1110"/>
      <c r="T19" s="1105"/>
      <c r="U19" s="1106"/>
      <c r="V19" s="1105"/>
      <c r="W19" s="1107"/>
      <c r="X19" s="1107"/>
      <c r="Y19" s="1138"/>
      <c r="Z19" s="1055"/>
      <c r="AA19" s="1134"/>
      <c r="AB19" s="1137"/>
      <c r="AC19" s="1056"/>
      <c r="AD19" s="1056"/>
      <c r="AE19" s="1056"/>
      <c r="AF19" s="1056"/>
      <c r="AG19" s="1160"/>
      <c r="AH19" s="1160"/>
      <c r="AI19" s="1160"/>
      <c r="AJ19" s="1160"/>
      <c r="AK19" s="1157" t="s">
        <v>1716</v>
      </c>
      <c r="AL19" s="1158">
        <f>SUMIF(AE5:AE14,#REF!,AG5:AG14)</f>
        <v>0</v>
      </c>
      <c r="AM19" s="1158"/>
      <c r="AN19" s="1158"/>
      <c r="AO19" s="1188">
        <f>AL19/3</f>
        <v>0</v>
      </c>
      <c r="AP19" s="1188">
        <f>AL19/3</f>
        <v>0</v>
      </c>
      <c r="AQ19" s="1188">
        <f>AL19/3</f>
        <v>0</v>
      </c>
      <c r="AR19" s="1188"/>
      <c r="AS19" s="1188"/>
      <c r="AT19" s="1159"/>
      <c r="AU19" s="1159"/>
      <c r="AV19" s="1159"/>
      <c r="AW19" s="1159"/>
      <c r="AX19" s="1199"/>
      <c r="AY19" s="1199"/>
      <c r="AZ19" s="1198"/>
      <c r="BA19" s="1198"/>
      <c r="BB19" s="1198"/>
      <c r="BC19" s="1198"/>
      <c r="BD19" s="1198"/>
      <c r="BE19" s="1198"/>
      <c r="BF19" s="1198"/>
      <c r="BG19" s="1198"/>
      <c r="BH19" s="1198"/>
      <c r="BI19" s="1198"/>
      <c r="BJ19" s="1198"/>
      <c r="BK19" s="1198"/>
      <c r="BL19" s="1198"/>
      <c r="BM19" s="1198"/>
      <c r="BN19" s="1198"/>
      <c r="BO19" s="1198"/>
      <c r="BP19" s="1198"/>
      <c r="BQ19" s="1198"/>
      <c r="BR19" s="1198"/>
      <c r="BS19" s="1198"/>
      <c r="BT19" s="1198"/>
      <c r="BU19" s="1198"/>
      <c r="BV19" s="1198"/>
      <c r="BW19" s="1198"/>
      <c r="BX19" s="1198"/>
      <c r="BY19" s="1198"/>
      <c r="BZ19" s="1198"/>
      <c r="CA19" s="1198"/>
      <c r="CB19" s="1198"/>
      <c r="CC19" s="1198"/>
      <c r="CD19" s="1198"/>
      <c r="CE19" s="1198"/>
      <c r="CF19" s="1198"/>
      <c r="CG19" s="1198"/>
      <c r="CH19" s="1198"/>
      <c r="CI19" s="1198"/>
      <c r="CJ19" s="1198"/>
      <c r="CK19" s="1198"/>
      <c r="CL19" s="1198"/>
      <c r="CM19" s="1198"/>
      <c r="CN19" s="1198"/>
      <c r="CO19" s="1198"/>
      <c r="CP19" s="1198"/>
      <c r="CQ19" s="1198"/>
      <c r="CR19" s="1198"/>
      <c r="CS19" s="1198"/>
      <c r="CT19" s="1198"/>
      <c r="CU19" s="1198"/>
      <c r="CV19" s="1198"/>
      <c r="CW19" s="1198"/>
      <c r="CX19" s="1198"/>
      <c r="CY19" s="1198"/>
      <c r="CZ19" s="1198"/>
      <c r="DA19" s="1198"/>
      <c r="DB19" s="1198"/>
      <c r="DC19" s="1198"/>
      <c r="DD19" s="1198"/>
      <c r="DE19" s="1198"/>
      <c r="DF19" s="1198"/>
      <c r="DG19" s="1198"/>
      <c r="DH19" s="1198"/>
      <c r="DI19" s="1198"/>
      <c r="DJ19" s="1198"/>
      <c r="DK19" s="1198"/>
      <c r="DL19" s="1198"/>
      <c r="DM19" s="1198"/>
      <c r="DN19" s="1198"/>
      <c r="DO19" s="1198"/>
      <c r="DP19" s="1198"/>
      <c r="DQ19" s="1198"/>
      <c r="DR19" s="1198"/>
      <c r="DS19" s="1198"/>
      <c r="DT19" s="1198"/>
      <c r="DU19" s="1198"/>
      <c r="DV19" s="1198"/>
      <c r="DW19" s="1198"/>
      <c r="DX19" s="1198"/>
      <c r="DY19" s="1198"/>
      <c r="DZ19" s="1198"/>
      <c r="EA19" s="1198"/>
      <c r="EB19" s="1198"/>
      <c r="EC19" s="1198"/>
      <c r="ED19" s="1198"/>
      <c r="EE19" s="1198"/>
      <c r="EF19" s="1198"/>
      <c r="EG19" s="1198"/>
      <c r="EH19" s="1198"/>
      <c r="EI19" s="1198"/>
      <c r="EJ19" s="1198"/>
      <c r="EK19" s="1198"/>
      <c r="EL19" s="1198"/>
      <c r="EM19" s="1198"/>
      <c r="EN19" s="1198"/>
      <c r="EO19" s="1198"/>
      <c r="EP19" s="1198"/>
      <c r="EQ19" s="1198"/>
      <c r="ER19" s="1198"/>
      <c r="ES19" s="1198"/>
      <c r="ET19" s="1198"/>
      <c r="EU19" s="1198"/>
      <c r="EV19" s="1198"/>
      <c r="EW19" s="1198"/>
      <c r="EX19" s="1198"/>
      <c r="EY19" s="1198"/>
      <c r="EZ19" s="1198"/>
      <c r="FA19" s="1198"/>
      <c r="FB19" s="1198"/>
      <c r="FC19" s="1198"/>
      <c r="FD19" s="1198"/>
      <c r="FE19" s="1198"/>
      <c r="FF19" s="1198"/>
      <c r="FG19" s="1198"/>
      <c r="FH19" s="1198"/>
      <c r="FI19" s="1198"/>
      <c r="FJ19" s="1198"/>
      <c r="FK19" s="1198"/>
      <c r="FL19" s="1198"/>
      <c r="FM19" s="1198"/>
      <c r="FN19" s="1198"/>
      <c r="FO19" s="1198"/>
      <c r="FP19" s="1198"/>
      <c r="FQ19" s="1198"/>
      <c r="FR19" s="1198"/>
      <c r="FS19" s="1198"/>
      <c r="FT19" s="1198"/>
      <c r="FU19" s="1198"/>
      <c r="FV19" s="1198"/>
      <c r="FW19" s="1198"/>
      <c r="FX19" s="1198"/>
      <c r="FY19" s="1198"/>
      <c r="FZ19" s="1198"/>
      <c r="GA19" s="1198"/>
      <c r="GB19" s="1198"/>
      <c r="GC19" s="1198"/>
      <c r="GD19" s="1198"/>
      <c r="GE19" s="1198"/>
      <c r="GF19" s="1198"/>
      <c r="GG19" s="1198"/>
      <c r="GH19" s="1198"/>
      <c r="GI19" s="1198"/>
      <c r="GJ19" s="1198"/>
      <c r="GK19" s="1198"/>
      <c r="GL19" s="1198"/>
      <c r="GM19" s="1198"/>
      <c r="GN19" s="1198"/>
      <c r="GO19" s="1198"/>
      <c r="GP19" s="1198"/>
      <c r="GQ19" s="1198"/>
      <c r="GR19" s="1198"/>
      <c r="GS19" s="1198"/>
      <c r="GT19" s="1198"/>
      <c r="GU19" s="1198"/>
      <c r="GV19" s="1198"/>
      <c r="GW19" s="1198"/>
      <c r="GX19" s="1198"/>
      <c r="GY19" s="1198"/>
      <c r="GZ19" s="1198"/>
      <c r="HA19" s="1198"/>
      <c r="HB19" s="1198"/>
      <c r="HC19" s="1198"/>
      <c r="HD19" s="1198"/>
      <c r="HE19" s="1198"/>
      <c r="HF19" s="1198"/>
      <c r="HG19" s="1198"/>
      <c r="HH19" s="1198"/>
      <c r="HI19" s="1198"/>
      <c r="HJ19" s="1198"/>
      <c r="HK19" s="1198"/>
      <c r="HL19" s="1198"/>
      <c r="HM19" s="1198"/>
      <c r="HN19" s="1198"/>
      <c r="HO19" s="1198"/>
      <c r="HP19" s="1198"/>
      <c r="HQ19" s="1198"/>
      <c r="HR19" s="1198"/>
      <c r="HS19" s="1198"/>
      <c r="HT19" s="1198"/>
      <c r="HU19" s="1198"/>
      <c r="HV19" s="1198"/>
      <c r="HW19" s="1198"/>
      <c r="HX19" s="1198"/>
      <c r="HY19" s="1198"/>
      <c r="HZ19" s="1198"/>
      <c r="IA19" s="1198"/>
      <c r="IB19" s="1198"/>
      <c r="IC19" s="1198"/>
      <c r="ID19" s="1198"/>
      <c r="IE19" s="1198"/>
      <c r="IF19" s="1198"/>
      <c r="IG19" s="1198"/>
      <c r="IH19" s="1198"/>
      <c r="II19" s="1198"/>
      <c r="IJ19" s="1198"/>
      <c r="IK19" s="1198"/>
      <c r="IL19" s="1198"/>
      <c r="IM19" s="1198"/>
      <c r="IN19" s="1198"/>
      <c r="IO19" s="1198"/>
      <c r="IP19" s="1198"/>
      <c r="IQ19" s="1198"/>
      <c r="IR19" s="1198"/>
      <c r="IS19" s="1198"/>
      <c r="IT19" s="1198"/>
      <c r="IU19" s="1198"/>
      <c r="IV19" s="1198"/>
      <c r="IW19" s="1198"/>
      <c r="IX19" s="1198"/>
      <c r="IY19" s="1198"/>
      <c r="IZ19" s="1198"/>
      <c r="JA19" s="1198"/>
      <c r="JB19" s="1198"/>
      <c r="JC19" s="1198"/>
      <c r="JD19" s="1198"/>
      <c r="JE19" s="1198"/>
      <c r="JF19" s="1198"/>
      <c r="JG19" s="1198"/>
      <c r="JH19" s="1198"/>
      <c r="JI19" s="1198"/>
      <c r="JJ19" s="1198"/>
      <c r="JK19" s="1198"/>
      <c r="JL19" s="1198"/>
      <c r="JM19" s="1198"/>
      <c r="JN19" s="1198"/>
      <c r="JO19" s="1198"/>
      <c r="JP19" s="1198"/>
      <c r="JQ19" s="1198"/>
      <c r="JR19" s="1198"/>
      <c r="JS19" s="1198"/>
      <c r="JT19" s="1198"/>
      <c r="JU19" s="1198"/>
      <c r="JV19" s="1198"/>
      <c r="JW19" s="1198"/>
      <c r="JX19" s="1198"/>
      <c r="JY19" s="1198"/>
      <c r="JZ19" s="1198"/>
      <c r="KA19" s="1198"/>
      <c r="KB19" s="1198"/>
      <c r="KC19" s="1198"/>
      <c r="KD19" s="1198"/>
      <c r="KE19" s="1198"/>
      <c r="KF19" s="1198"/>
      <c r="KG19" s="1198"/>
      <c r="KH19" s="1198"/>
      <c r="KI19" s="1198"/>
      <c r="KJ19" s="1198"/>
      <c r="KK19" s="1198"/>
      <c r="KL19" s="1198"/>
      <c r="KM19" s="1198"/>
      <c r="KN19" s="1198"/>
      <c r="KO19" s="1198"/>
      <c r="KP19" s="1198"/>
      <c r="KQ19" s="1198"/>
      <c r="KR19" s="1198"/>
      <c r="KS19" s="1198"/>
      <c r="KT19" s="1198"/>
      <c r="KU19" s="1198"/>
      <c r="KV19" s="1198"/>
      <c r="KW19" s="1198"/>
      <c r="KX19" s="1198"/>
      <c r="KY19" s="1198"/>
      <c r="KZ19" s="1198"/>
      <c r="LA19" s="1198"/>
      <c r="LB19" s="1198"/>
      <c r="LC19" s="1198"/>
      <c r="LD19" s="1198"/>
      <c r="LE19" s="1198"/>
      <c r="LF19" s="1198"/>
      <c r="LG19" s="1198"/>
      <c r="LH19" s="1198"/>
      <c r="LI19" s="1198"/>
      <c r="LJ19" s="1198"/>
      <c r="LK19" s="1198"/>
      <c r="LL19" s="1198"/>
    </row>
    <row r="20" s="1017" customFormat="1" spans="1:324">
      <c r="A20" s="1057"/>
      <c r="B20" s="1053"/>
      <c r="C20" s="1053"/>
      <c r="D20" s="1055"/>
      <c r="E20" s="1053"/>
      <c r="F20" s="1053"/>
      <c r="G20" s="1056"/>
      <c r="H20" s="1055"/>
      <c r="I20" s="1053"/>
      <c r="J20" s="1055"/>
      <c r="K20" s="1055"/>
      <c r="L20" s="1055"/>
      <c r="M20" s="1055"/>
      <c r="N20" s="1055"/>
      <c r="O20" s="1055"/>
      <c r="P20" s="1075"/>
      <c r="Q20" s="1103"/>
      <c r="R20" s="1108"/>
      <c r="S20" s="1108"/>
      <c r="T20" s="1105"/>
      <c r="U20" s="1109"/>
      <c r="V20" s="1105"/>
      <c r="W20" s="1107"/>
      <c r="X20" s="1107"/>
      <c r="Y20" s="1133"/>
      <c r="Z20" s="1055"/>
      <c r="AA20" s="1055"/>
      <c r="AB20" s="1137"/>
      <c r="AC20" s="1056"/>
      <c r="AD20" s="1056"/>
      <c r="AE20" s="1056"/>
      <c r="AF20" s="1056"/>
      <c r="AG20" s="1053"/>
      <c r="AH20" s="1053"/>
      <c r="AI20" s="1053"/>
      <c r="AJ20" s="1053"/>
      <c r="AK20" s="1161" t="s">
        <v>3567</v>
      </c>
      <c r="AL20" s="1159">
        <f t="shared" ref="AL20:AS20" si="13">AL18+AL19</f>
        <v>0</v>
      </c>
      <c r="AM20" s="1159"/>
      <c r="AN20" s="1159"/>
      <c r="AO20" s="1159">
        <f t="shared" si="13"/>
        <v>0</v>
      </c>
      <c r="AP20" s="1159">
        <f t="shared" si="13"/>
        <v>0</v>
      </c>
      <c r="AQ20" s="1159">
        <f t="shared" si="13"/>
        <v>0</v>
      </c>
      <c r="AR20" s="1159">
        <f t="shared" si="13"/>
        <v>0</v>
      </c>
      <c r="AS20" s="1159">
        <f t="shared" si="13"/>
        <v>0</v>
      </c>
      <c r="AT20" s="1159"/>
      <c r="AU20" s="1159"/>
      <c r="AV20" s="1159"/>
      <c r="AW20" s="1159"/>
      <c r="AX20" s="1199"/>
      <c r="AY20" s="1199"/>
      <c r="AZ20" s="1198"/>
      <c r="BA20" s="1198"/>
      <c r="BB20" s="1198"/>
      <c r="BC20" s="1198"/>
      <c r="BD20" s="1198"/>
      <c r="BE20" s="1198"/>
      <c r="BF20" s="1198"/>
      <c r="BG20" s="1198"/>
      <c r="BH20" s="1198"/>
      <c r="BI20" s="1198"/>
      <c r="BJ20" s="1198"/>
      <c r="BK20" s="1198"/>
      <c r="BL20" s="1198"/>
      <c r="BM20" s="1198"/>
      <c r="BN20" s="1198"/>
      <c r="BO20" s="1198"/>
      <c r="BP20" s="1198"/>
      <c r="BQ20" s="1198"/>
      <c r="BR20" s="1198"/>
      <c r="BS20" s="1198"/>
      <c r="BT20" s="1198"/>
      <c r="BU20" s="1198"/>
      <c r="BV20" s="1198"/>
      <c r="BW20" s="1198"/>
      <c r="BX20" s="1198"/>
      <c r="BY20" s="1198"/>
      <c r="BZ20" s="1198"/>
      <c r="CA20" s="1198"/>
      <c r="CB20" s="1198"/>
      <c r="CC20" s="1198"/>
      <c r="CD20" s="1198"/>
      <c r="CE20" s="1198"/>
      <c r="CF20" s="1198"/>
      <c r="CG20" s="1198"/>
      <c r="CH20" s="1198"/>
      <c r="CI20" s="1198"/>
      <c r="CJ20" s="1198"/>
      <c r="CK20" s="1198"/>
      <c r="CL20" s="1198"/>
      <c r="CM20" s="1198"/>
      <c r="CN20" s="1198"/>
      <c r="CO20" s="1198"/>
      <c r="CP20" s="1198"/>
      <c r="CQ20" s="1198"/>
      <c r="CR20" s="1198"/>
      <c r="CS20" s="1198"/>
      <c r="CT20" s="1198"/>
      <c r="CU20" s="1198"/>
      <c r="CV20" s="1198"/>
      <c r="CW20" s="1198"/>
      <c r="CX20" s="1198"/>
      <c r="CY20" s="1198"/>
      <c r="CZ20" s="1198"/>
      <c r="DA20" s="1198"/>
      <c r="DB20" s="1198"/>
      <c r="DC20" s="1198"/>
      <c r="DD20" s="1198"/>
      <c r="DE20" s="1198"/>
      <c r="DF20" s="1198"/>
      <c r="DG20" s="1198"/>
      <c r="DH20" s="1198"/>
      <c r="DI20" s="1198"/>
      <c r="DJ20" s="1198"/>
      <c r="DK20" s="1198"/>
      <c r="DL20" s="1198"/>
      <c r="DM20" s="1198"/>
      <c r="DN20" s="1198"/>
      <c r="DO20" s="1198"/>
      <c r="DP20" s="1198"/>
      <c r="DQ20" s="1198"/>
      <c r="DR20" s="1198"/>
      <c r="DS20" s="1198"/>
      <c r="DT20" s="1198"/>
      <c r="DU20" s="1198"/>
      <c r="DV20" s="1198"/>
      <c r="DW20" s="1198"/>
      <c r="DX20" s="1198"/>
      <c r="DY20" s="1198"/>
      <c r="DZ20" s="1198"/>
      <c r="EA20" s="1198"/>
      <c r="EB20" s="1198"/>
      <c r="EC20" s="1198"/>
      <c r="ED20" s="1198"/>
      <c r="EE20" s="1198"/>
      <c r="EF20" s="1198"/>
      <c r="EG20" s="1198"/>
      <c r="EH20" s="1198"/>
      <c r="EI20" s="1198"/>
      <c r="EJ20" s="1198"/>
      <c r="EK20" s="1198"/>
      <c r="EL20" s="1198"/>
      <c r="EM20" s="1198"/>
      <c r="EN20" s="1198"/>
      <c r="EO20" s="1198"/>
      <c r="EP20" s="1198"/>
      <c r="EQ20" s="1198"/>
      <c r="ER20" s="1198"/>
      <c r="ES20" s="1198"/>
      <c r="ET20" s="1198"/>
      <c r="EU20" s="1198"/>
      <c r="EV20" s="1198"/>
      <c r="EW20" s="1198"/>
      <c r="EX20" s="1198"/>
      <c r="EY20" s="1198"/>
      <c r="EZ20" s="1198"/>
      <c r="FA20" s="1198"/>
      <c r="FB20" s="1198"/>
      <c r="FC20" s="1198"/>
      <c r="FD20" s="1198"/>
      <c r="FE20" s="1198"/>
      <c r="FF20" s="1198"/>
      <c r="FG20" s="1198"/>
      <c r="FH20" s="1198"/>
      <c r="FI20" s="1198"/>
      <c r="FJ20" s="1198"/>
      <c r="FK20" s="1198"/>
      <c r="FL20" s="1198"/>
      <c r="FM20" s="1198"/>
      <c r="FN20" s="1198"/>
      <c r="FO20" s="1198"/>
      <c r="FP20" s="1198"/>
      <c r="FQ20" s="1198"/>
      <c r="FR20" s="1198"/>
      <c r="FS20" s="1198"/>
      <c r="FT20" s="1198"/>
      <c r="FU20" s="1198"/>
      <c r="FV20" s="1198"/>
      <c r="FW20" s="1198"/>
      <c r="FX20" s="1198"/>
      <c r="FY20" s="1198"/>
      <c r="FZ20" s="1198"/>
      <c r="GA20" s="1198"/>
      <c r="GB20" s="1198"/>
      <c r="GC20" s="1198"/>
      <c r="GD20" s="1198"/>
      <c r="GE20" s="1198"/>
      <c r="GF20" s="1198"/>
      <c r="GG20" s="1198"/>
      <c r="GH20" s="1198"/>
      <c r="GI20" s="1198"/>
      <c r="GJ20" s="1198"/>
      <c r="GK20" s="1198"/>
      <c r="GL20" s="1198"/>
      <c r="GM20" s="1198"/>
      <c r="GN20" s="1198"/>
      <c r="GO20" s="1198"/>
      <c r="GP20" s="1198"/>
      <c r="GQ20" s="1198"/>
      <c r="GR20" s="1198"/>
      <c r="GS20" s="1198"/>
      <c r="GT20" s="1198"/>
      <c r="GU20" s="1198"/>
      <c r="GV20" s="1198"/>
      <c r="GW20" s="1198"/>
      <c r="GX20" s="1198"/>
      <c r="GY20" s="1198"/>
      <c r="GZ20" s="1198"/>
      <c r="HA20" s="1198"/>
      <c r="HB20" s="1198"/>
      <c r="HC20" s="1198"/>
      <c r="HD20" s="1198"/>
      <c r="HE20" s="1198"/>
      <c r="HF20" s="1198"/>
      <c r="HG20" s="1198"/>
      <c r="HH20" s="1198"/>
      <c r="HI20" s="1198"/>
      <c r="HJ20" s="1198"/>
      <c r="HK20" s="1198"/>
      <c r="HL20" s="1198"/>
      <c r="HM20" s="1198"/>
      <c r="HN20" s="1198"/>
      <c r="HO20" s="1198"/>
      <c r="HP20" s="1198"/>
      <c r="HQ20" s="1198"/>
      <c r="HR20" s="1198"/>
      <c r="HS20" s="1198"/>
      <c r="HT20" s="1198"/>
      <c r="HU20" s="1198"/>
      <c r="HV20" s="1198"/>
      <c r="HW20" s="1198"/>
      <c r="HX20" s="1198"/>
      <c r="HY20" s="1198"/>
      <c r="HZ20" s="1198"/>
      <c r="IA20" s="1198"/>
      <c r="IB20" s="1198"/>
      <c r="IC20" s="1198"/>
      <c r="ID20" s="1198"/>
      <c r="IE20" s="1198"/>
      <c r="IF20" s="1198"/>
      <c r="IG20" s="1198"/>
      <c r="IH20" s="1198"/>
      <c r="II20" s="1198"/>
      <c r="IJ20" s="1198"/>
      <c r="IK20" s="1198"/>
      <c r="IL20" s="1198"/>
      <c r="IM20" s="1198"/>
      <c r="IN20" s="1198"/>
      <c r="IO20" s="1198"/>
      <c r="IP20" s="1198"/>
      <c r="IQ20" s="1198"/>
      <c r="IR20" s="1198"/>
      <c r="IS20" s="1198"/>
      <c r="IT20" s="1198"/>
      <c r="IU20" s="1198"/>
      <c r="IV20" s="1198"/>
      <c r="IW20" s="1198"/>
      <c r="IX20" s="1198"/>
      <c r="IY20" s="1198"/>
      <c r="IZ20" s="1198"/>
      <c r="JA20" s="1198"/>
      <c r="JB20" s="1198"/>
      <c r="JC20" s="1198"/>
      <c r="JD20" s="1198"/>
      <c r="JE20" s="1198"/>
      <c r="JF20" s="1198"/>
      <c r="JG20" s="1198"/>
      <c r="JH20" s="1198"/>
      <c r="JI20" s="1198"/>
      <c r="JJ20" s="1198"/>
      <c r="JK20" s="1198"/>
      <c r="JL20" s="1198"/>
      <c r="JM20" s="1198"/>
      <c r="JN20" s="1198"/>
      <c r="JO20" s="1198"/>
      <c r="JP20" s="1198"/>
      <c r="JQ20" s="1198"/>
      <c r="JR20" s="1198"/>
      <c r="JS20" s="1198"/>
      <c r="JT20" s="1198"/>
      <c r="JU20" s="1198"/>
      <c r="JV20" s="1198"/>
      <c r="JW20" s="1198"/>
      <c r="JX20" s="1198"/>
      <c r="JY20" s="1198"/>
      <c r="JZ20" s="1198"/>
      <c r="KA20" s="1198"/>
      <c r="KB20" s="1198"/>
      <c r="KC20" s="1198"/>
      <c r="KD20" s="1198"/>
      <c r="KE20" s="1198"/>
      <c r="KF20" s="1198"/>
      <c r="KG20" s="1198"/>
      <c r="KH20" s="1198"/>
      <c r="KI20" s="1198"/>
      <c r="KJ20" s="1198"/>
      <c r="KK20" s="1198"/>
      <c r="KL20" s="1198"/>
      <c r="KM20" s="1198"/>
      <c r="KN20" s="1198"/>
      <c r="KO20" s="1198"/>
      <c r="KP20" s="1198"/>
      <c r="KQ20" s="1198"/>
      <c r="KR20" s="1198"/>
      <c r="KS20" s="1198"/>
      <c r="KT20" s="1198"/>
      <c r="KU20" s="1198"/>
      <c r="KV20" s="1198"/>
      <c r="KW20" s="1198"/>
      <c r="KX20" s="1198"/>
      <c r="KY20" s="1198"/>
      <c r="KZ20" s="1198"/>
      <c r="LA20" s="1198"/>
      <c r="LB20" s="1198"/>
      <c r="LC20" s="1198"/>
      <c r="LD20" s="1198"/>
      <c r="LE20" s="1198"/>
      <c r="LF20" s="1198"/>
      <c r="LG20" s="1198"/>
      <c r="LH20" s="1198"/>
      <c r="LI20" s="1198"/>
      <c r="LJ20" s="1198"/>
      <c r="LK20" s="1198"/>
      <c r="LL20" s="1198"/>
    </row>
    <row r="21" spans="14:25">
      <c r="N21" s="1076"/>
      <c r="O21" s="1076"/>
      <c r="T21" s="1111"/>
      <c r="V21" s="1111"/>
      <c r="Y21" s="1139"/>
    </row>
    <row r="22" spans="20:22">
      <c r="T22" s="1111"/>
      <c r="V22" s="1111"/>
    </row>
    <row r="23" spans="6:22">
      <c r="F23" s="1058"/>
      <c r="T23" s="1111"/>
      <c r="V23" s="1111"/>
    </row>
    <row r="24" spans="20:22">
      <c r="T24" s="1111"/>
      <c r="V24" s="1111"/>
    </row>
    <row r="25" spans="20:22">
      <c r="T25" s="1111"/>
      <c r="V25" s="1111"/>
    </row>
    <row r="26" ht="26.25" customHeight="1" spans="3:40">
      <c r="C26" s="1059"/>
      <c r="N26" s="1077"/>
      <c r="O26" s="1077"/>
      <c r="P26" s="1078"/>
      <c r="R26" s="1112"/>
      <c r="S26" s="1112"/>
      <c r="T26" s="1111"/>
      <c r="U26" s="1113"/>
      <c r="V26" s="1111"/>
      <c r="AA26" s="1140"/>
      <c r="AG26" s="1059"/>
      <c r="AH26" s="1059"/>
      <c r="AI26" s="1059"/>
      <c r="AJ26" s="1059"/>
      <c r="AK26" s="1059"/>
      <c r="AL26" s="1059"/>
      <c r="AM26" s="1059"/>
      <c r="AN26" s="1059"/>
    </row>
    <row r="27" ht="26.25" customHeight="1" spans="3:40">
      <c r="C27" s="1059"/>
      <c r="N27" s="1077"/>
      <c r="O27" s="1077"/>
      <c r="P27" s="1078"/>
      <c r="R27" s="1112"/>
      <c r="S27" s="1112"/>
      <c r="T27" s="1111"/>
      <c r="U27" s="1113"/>
      <c r="V27" s="1111"/>
      <c r="AA27" s="1140"/>
      <c r="AG27" s="1059"/>
      <c r="AH27" s="1059"/>
      <c r="AI27" s="1059"/>
      <c r="AJ27" s="1059"/>
      <c r="AK27" s="1059"/>
      <c r="AL27" s="1059"/>
      <c r="AM27" s="1059"/>
      <c r="AN27" s="1059"/>
    </row>
    <row r="28" spans="18:22">
      <c r="R28" s="1112"/>
      <c r="S28" s="1112"/>
      <c r="T28" s="1111"/>
      <c r="V28" s="1111"/>
    </row>
    <row r="29" spans="18:22">
      <c r="R29" s="1112"/>
      <c r="S29" s="1112"/>
      <c r="T29" s="1111"/>
      <c r="V29" s="1111"/>
    </row>
    <row r="30" spans="18:22">
      <c r="R30" s="1112"/>
      <c r="S30" s="1112"/>
      <c r="T30" s="1111"/>
      <c r="V30" s="1111"/>
    </row>
    <row r="31" spans="18:22">
      <c r="R31" s="1112"/>
      <c r="S31" s="1112"/>
      <c r="T31" s="1111"/>
      <c r="V31" s="1111"/>
    </row>
    <row r="32" spans="18:22">
      <c r="R32" s="1112"/>
      <c r="S32" s="1112"/>
      <c r="T32" s="1111"/>
      <c r="V32" s="1111"/>
    </row>
    <row r="33" spans="18:22">
      <c r="R33" s="1112"/>
      <c r="S33" s="1112"/>
      <c r="T33" s="1111"/>
      <c r="V33" s="1111"/>
    </row>
    <row r="34" spans="18:22">
      <c r="R34" s="1112"/>
      <c r="S34" s="1112"/>
      <c r="T34" s="1111"/>
      <c r="V34" s="1111"/>
    </row>
    <row r="35" spans="18:22">
      <c r="R35" s="1112"/>
      <c r="S35" s="1112"/>
      <c r="T35" s="1111"/>
      <c r="V35" s="1111"/>
    </row>
    <row r="36" spans="18:22">
      <c r="R36" s="1112"/>
      <c r="S36" s="1112"/>
      <c r="T36" s="1111"/>
      <c r="V36" s="1111"/>
    </row>
    <row r="37" spans="18:22">
      <c r="R37" s="1112"/>
      <c r="S37" s="1112"/>
      <c r="T37" s="1111"/>
      <c r="V37" s="1111"/>
    </row>
    <row r="38" spans="18:22">
      <c r="R38" s="1112"/>
      <c r="S38" s="1112"/>
      <c r="T38" s="1111"/>
      <c r="V38" s="1111"/>
    </row>
    <row r="39" spans="18:22">
      <c r="R39" s="1112"/>
      <c r="S39" s="1112"/>
      <c r="T39" s="1111"/>
      <c r="V39" s="1111"/>
    </row>
    <row r="40" spans="18:22">
      <c r="R40" s="1112"/>
      <c r="S40" s="1112"/>
      <c r="T40" s="1111"/>
      <c r="V40" s="1111"/>
    </row>
    <row r="41" spans="18:22">
      <c r="R41" s="1112"/>
      <c r="S41" s="1112"/>
      <c r="T41" s="1111"/>
      <c r="V41" s="1111"/>
    </row>
    <row r="42" spans="18:22">
      <c r="R42" s="1112"/>
      <c r="S42" s="1112"/>
      <c r="T42" s="1111"/>
      <c r="V42" s="1111"/>
    </row>
    <row r="43" spans="18:22">
      <c r="R43" s="1112"/>
      <c r="S43" s="1112"/>
      <c r="T43" s="1111"/>
      <c r="V43" s="1111"/>
    </row>
    <row r="44" spans="18:22">
      <c r="R44" s="1112"/>
      <c r="S44" s="1112"/>
      <c r="T44" s="1111"/>
      <c r="V44" s="1111"/>
    </row>
    <row r="45" spans="18:22">
      <c r="R45" s="1112"/>
      <c r="S45" s="1112"/>
      <c r="T45" s="1111"/>
      <c r="V45" s="1111"/>
    </row>
    <row r="46" spans="18:22">
      <c r="R46" s="1112"/>
      <c r="S46" s="1112"/>
      <c r="T46" s="1111"/>
      <c r="V46" s="1111"/>
    </row>
    <row r="47" spans="18:22">
      <c r="R47" s="1112"/>
      <c r="S47" s="1112"/>
      <c r="T47" s="1111"/>
      <c r="V47" s="1111"/>
    </row>
    <row r="48" spans="18:22">
      <c r="R48" s="1112"/>
      <c r="S48" s="1112"/>
      <c r="T48" s="1111"/>
      <c r="V48" s="1111"/>
    </row>
    <row r="49" spans="18:22">
      <c r="R49" s="1112"/>
      <c r="S49" s="1112"/>
      <c r="T49" s="1111"/>
      <c r="V49" s="1111"/>
    </row>
    <row r="50" spans="18:22">
      <c r="R50" s="1112"/>
      <c r="S50" s="1112"/>
      <c r="T50" s="1111"/>
      <c r="V50" s="1111"/>
    </row>
    <row r="51" spans="18:22">
      <c r="R51" s="1112"/>
      <c r="S51" s="1112"/>
      <c r="T51" s="1111"/>
      <c r="V51" s="1111"/>
    </row>
    <row r="52" spans="18:22">
      <c r="R52" s="1112"/>
      <c r="S52" s="1112"/>
      <c r="T52" s="1111"/>
      <c r="V52" s="1111"/>
    </row>
    <row r="53" spans="18:22">
      <c r="R53" s="1112"/>
      <c r="S53" s="1112"/>
      <c r="T53" s="1111"/>
      <c r="V53" s="1111"/>
    </row>
    <row r="54" spans="18:22">
      <c r="R54" s="1112"/>
      <c r="S54" s="1112"/>
      <c r="T54" s="1111"/>
      <c r="V54" s="1111"/>
    </row>
    <row r="55" spans="18:22">
      <c r="R55" s="1112"/>
      <c r="S55" s="1112"/>
      <c r="T55" s="1111"/>
      <c r="V55" s="1111"/>
    </row>
    <row r="56" spans="18:22">
      <c r="R56" s="1112"/>
      <c r="S56" s="1112"/>
      <c r="T56" s="1111"/>
      <c r="V56" s="1111"/>
    </row>
    <row r="57" spans="18:22">
      <c r="R57" s="1112"/>
      <c r="S57" s="1112"/>
      <c r="T57" s="1111"/>
      <c r="V57" s="1111"/>
    </row>
    <row r="58" spans="18:22">
      <c r="R58" s="1112"/>
      <c r="S58" s="1112"/>
      <c r="T58" s="1111"/>
      <c r="V58" s="1111"/>
    </row>
    <row r="59" spans="18:22">
      <c r="R59" s="1112"/>
      <c r="S59" s="1112"/>
      <c r="T59" s="1111"/>
      <c r="V59" s="1111"/>
    </row>
    <row r="60" spans="18:22">
      <c r="R60" s="1112"/>
      <c r="S60" s="1112"/>
      <c r="T60" s="1111"/>
      <c r="V60" s="1111"/>
    </row>
    <row r="61" spans="18:22">
      <c r="R61" s="1112"/>
      <c r="S61" s="1112"/>
      <c r="T61" s="1111"/>
      <c r="V61" s="1111"/>
    </row>
    <row r="62" spans="18:22">
      <c r="R62" s="1112"/>
      <c r="S62" s="1112"/>
      <c r="T62" s="1111"/>
      <c r="V62" s="1111"/>
    </row>
    <row r="63" spans="18:22">
      <c r="R63" s="1112"/>
      <c r="S63" s="1112"/>
      <c r="T63" s="1111"/>
      <c r="V63" s="1111"/>
    </row>
    <row r="64" spans="18:22">
      <c r="R64" s="1112"/>
      <c r="S64" s="1112"/>
      <c r="T64" s="1111"/>
      <c r="V64" s="1111"/>
    </row>
    <row r="65" spans="18:22">
      <c r="R65" s="1112"/>
      <c r="S65" s="1112"/>
      <c r="T65" s="1111"/>
      <c r="V65" s="1111"/>
    </row>
    <row r="66" spans="18:22">
      <c r="R66" s="1112"/>
      <c r="S66" s="1112"/>
      <c r="T66" s="1111"/>
      <c r="V66" s="1111"/>
    </row>
    <row r="67" spans="18:22">
      <c r="R67" s="1112"/>
      <c r="S67" s="1112"/>
      <c r="T67" s="1111"/>
      <c r="V67" s="1111"/>
    </row>
    <row r="68" spans="18:22">
      <c r="R68" s="1112"/>
      <c r="S68" s="1112"/>
      <c r="T68" s="1111"/>
      <c r="V68" s="1111"/>
    </row>
    <row r="69" spans="18:22">
      <c r="R69" s="1112"/>
      <c r="S69" s="1112"/>
      <c r="T69" s="1111"/>
      <c r="V69" s="1111"/>
    </row>
    <row r="70" spans="18:22">
      <c r="R70" s="1112"/>
      <c r="S70" s="1112"/>
      <c r="T70" s="1111"/>
      <c r="V70" s="1111"/>
    </row>
    <row r="71" spans="18:22">
      <c r="R71" s="1112"/>
      <c r="S71" s="1112"/>
      <c r="T71" s="1111"/>
      <c r="V71" s="1111"/>
    </row>
    <row r="72" spans="18:22">
      <c r="R72" s="1112"/>
      <c r="S72" s="1112"/>
      <c r="T72" s="1111"/>
      <c r="V72" s="1111"/>
    </row>
    <row r="73" spans="18:22">
      <c r="R73" s="1112"/>
      <c r="S73" s="1112"/>
      <c r="T73" s="1111"/>
      <c r="V73" s="1111"/>
    </row>
    <row r="74" spans="18:22">
      <c r="R74" s="1112"/>
      <c r="S74" s="1112"/>
      <c r="T74" s="1111"/>
      <c r="V74" s="1111"/>
    </row>
    <row r="75" spans="18:22">
      <c r="R75" s="1112"/>
      <c r="S75" s="1112"/>
      <c r="T75" s="1111"/>
      <c r="V75" s="1111"/>
    </row>
    <row r="76" spans="18:22">
      <c r="R76" s="1112"/>
      <c r="S76" s="1112"/>
      <c r="T76" s="1111"/>
      <c r="V76" s="1111"/>
    </row>
    <row r="77" spans="18:22">
      <c r="R77" s="1112"/>
      <c r="S77" s="1112"/>
      <c r="T77" s="1111"/>
      <c r="V77" s="1111"/>
    </row>
    <row r="78" spans="18:22">
      <c r="R78" s="1112"/>
      <c r="S78" s="1112"/>
      <c r="T78" s="1111"/>
      <c r="V78" s="1111"/>
    </row>
    <row r="79" spans="18:22">
      <c r="R79" s="1112"/>
      <c r="S79" s="1112"/>
      <c r="T79" s="1111"/>
      <c r="V79" s="1111"/>
    </row>
    <row r="80" spans="18:22">
      <c r="R80" s="1112"/>
      <c r="S80" s="1112"/>
      <c r="T80" s="1111"/>
      <c r="V80" s="1111"/>
    </row>
    <row r="81" spans="18:22">
      <c r="R81" s="1112"/>
      <c r="S81" s="1112"/>
      <c r="T81" s="1111"/>
      <c r="V81" s="1111"/>
    </row>
    <row r="82" spans="18:22">
      <c r="R82" s="1112"/>
      <c r="S82" s="1112"/>
      <c r="T82" s="1111"/>
      <c r="V82" s="1111"/>
    </row>
    <row r="83" spans="18:22">
      <c r="R83" s="1112"/>
      <c r="S83" s="1112"/>
      <c r="T83" s="1111"/>
      <c r="V83" s="1111"/>
    </row>
    <row r="84" spans="18:22">
      <c r="R84" s="1112"/>
      <c r="S84" s="1112"/>
      <c r="T84" s="1111"/>
      <c r="V84" s="1111"/>
    </row>
    <row r="85" spans="18:22">
      <c r="R85" s="1112"/>
      <c r="S85" s="1112"/>
      <c r="T85" s="1111"/>
      <c r="V85" s="1111"/>
    </row>
    <row r="86" spans="18:22">
      <c r="R86" s="1112"/>
      <c r="S86" s="1112"/>
      <c r="T86" s="1111"/>
      <c r="V86" s="1111"/>
    </row>
    <row r="87" spans="18:22">
      <c r="R87" s="1112"/>
      <c r="S87" s="1112"/>
      <c r="T87" s="1111"/>
      <c r="V87" s="1111"/>
    </row>
    <row r="88" spans="18:22">
      <c r="R88" s="1112"/>
      <c r="S88" s="1112"/>
      <c r="T88" s="1111"/>
      <c r="V88" s="1111"/>
    </row>
    <row r="89" spans="18:22">
      <c r="R89" s="1112"/>
      <c r="S89" s="1112"/>
      <c r="T89" s="1111"/>
      <c r="V89" s="1111"/>
    </row>
    <row r="90" spans="18:22">
      <c r="R90" s="1112"/>
      <c r="S90" s="1112"/>
      <c r="T90" s="1111"/>
      <c r="V90" s="1111"/>
    </row>
    <row r="91" spans="18:22">
      <c r="R91" s="1112"/>
      <c r="S91" s="1112"/>
      <c r="T91" s="1111"/>
      <c r="V91" s="1111"/>
    </row>
    <row r="92" spans="18:22">
      <c r="R92" s="1112"/>
      <c r="S92" s="1112"/>
      <c r="T92" s="1111"/>
      <c r="V92" s="1111"/>
    </row>
    <row r="93" spans="18:22">
      <c r="R93" s="1112"/>
      <c r="S93" s="1112"/>
      <c r="T93" s="1111"/>
      <c r="V93" s="1111"/>
    </row>
    <row r="94" spans="18:22">
      <c r="R94" s="1112"/>
      <c r="S94" s="1112"/>
      <c r="T94" s="1111"/>
      <c r="V94" s="1111"/>
    </row>
    <row r="95" spans="18:22">
      <c r="R95" s="1112"/>
      <c r="S95" s="1112"/>
      <c r="T95" s="1111"/>
      <c r="V95" s="1111"/>
    </row>
    <row r="96" spans="18:22">
      <c r="R96" s="1112"/>
      <c r="S96" s="1112"/>
      <c r="T96" s="1111"/>
      <c r="V96" s="1111"/>
    </row>
    <row r="97" spans="18:22">
      <c r="R97" s="1112"/>
      <c r="S97" s="1112"/>
      <c r="T97" s="1111"/>
      <c r="V97" s="1111"/>
    </row>
    <row r="98" spans="18:22">
      <c r="R98" s="1112"/>
      <c r="S98" s="1112"/>
      <c r="T98" s="1111"/>
      <c r="V98" s="1111"/>
    </row>
    <row r="99" spans="18:22">
      <c r="R99" s="1112"/>
      <c r="S99" s="1112"/>
      <c r="T99" s="1111"/>
      <c r="V99" s="1111"/>
    </row>
    <row r="100" spans="18:22">
      <c r="R100" s="1112"/>
      <c r="S100" s="1112"/>
      <c r="T100" s="1111"/>
      <c r="V100" s="1111"/>
    </row>
    <row r="101" spans="18:22">
      <c r="R101" s="1112"/>
      <c r="S101" s="1112"/>
      <c r="T101" s="1111"/>
      <c r="V101" s="1111"/>
    </row>
    <row r="102" spans="18:22">
      <c r="R102" s="1112"/>
      <c r="S102" s="1112"/>
      <c r="T102" s="1111"/>
      <c r="V102" s="1111"/>
    </row>
    <row r="103" spans="18:22">
      <c r="R103" s="1112"/>
      <c r="S103" s="1112"/>
      <c r="T103" s="1111"/>
      <c r="V103" s="1111"/>
    </row>
    <row r="104" spans="18:22">
      <c r="R104" s="1112"/>
      <c r="S104" s="1112"/>
      <c r="T104" s="1111"/>
      <c r="V104" s="1111"/>
    </row>
    <row r="105" spans="18:22">
      <c r="R105" s="1112"/>
      <c r="S105" s="1112"/>
      <c r="T105" s="1111"/>
      <c r="V105" s="1111"/>
    </row>
    <row r="106" spans="18:22">
      <c r="R106" s="1112"/>
      <c r="S106" s="1112"/>
      <c r="T106" s="1111"/>
      <c r="V106" s="1111"/>
    </row>
    <row r="107" spans="18:22">
      <c r="R107" s="1112"/>
      <c r="S107" s="1112"/>
      <c r="T107" s="1111"/>
      <c r="V107" s="1111"/>
    </row>
    <row r="108" spans="18:22">
      <c r="R108" s="1112"/>
      <c r="S108" s="1112"/>
      <c r="T108" s="1111"/>
      <c r="V108" s="1111"/>
    </row>
    <row r="109" spans="18:22">
      <c r="R109" s="1112"/>
      <c r="S109" s="1112"/>
      <c r="T109" s="1111"/>
      <c r="V109" s="1111"/>
    </row>
    <row r="110" spans="18:22">
      <c r="R110" s="1112"/>
      <c r="S110" s="1112"/>
      <c r="T110" s="1111"/>
      <c r="V110" s="1111"/>
    </row>
    <row r="111" spans="18:22">
      <c r="R111" s="1112"/>
      <c r="S111" s="1112"/>
      <c r="T111" s="1111"/>
      <c r="V111" s="1111"/>
    </row>
    <row r="112" spans="18:22">
      <c r="R112" s="1112"/>
      <c r="S112" s="1112"/>
      <c r="T112" s="1111"/>
      <c r="V112" s="1111"/>
    </row>
    <row r="113" spans="18:22">
      <c r="R113" s="1112"/>
      <c r="S113" s="1112"/>
      <c r="T113" s="1111"/>
      <c r="V113" s="1111"/>
    </row>
    <row r="114" spans="18:22">
      <c r="R114" s="1112"/>
      <c r="S114" s="1112"/>
      <c r="T114" s="1111"/>
      <c r="V114" s="1111"/>
    </row>
    <row r="115" spans="18:22">
      <c r="R115" s="1112"/>
      <c r="S115" s="1112"/>
      <c r="T115" s="1111"/>
      <c r="V115" s="1111"/>
    </row>
    <row r="116" spans="18:22">
      <c r="R116" s="1112"/>
      <c r="S116" s="1112"/>
      <c r="T116" s="1111"/>
      <c r="V116" s="1111"/>
    </row>
    <row r="117" spans="18:22">
      <c r="R117" s="1112"/>
      <c r="S117" s="1112"/>
      <c r="T117" s="1111"/>
      <c r="V117" s="1111"/>
    </row>
    <row r="118" spans="18:22">
      <c r="R118" s="1112"/>
      <c r="S118" s="1112"/>
      <c r="T118" s="1111"/>
      <c r="V118" s="1111"/>
    </row>
    <row r="119" spans="18:22">
      <c r="R119" s="1112"/>
      <c r="S119" s="1112"/>
      <c r="T119" s="1111"/>
      <c r="V119" s="1111"/>
    </row>
    <row r="120" spans="18:22">
      <c r="R120" s="1112"/>
      <c r="S120" s="1112"/>
      <c r="T120" s="1111"/>
      <c r="V120" s="1111"/>
    </row>
    <row r="121" spans="18:22">
      <c r="R121" s="1112"/>
      <c r="S121" s="1112"/>
      <c r="T121" s="1111"/>
      <c r="V121" s="1111"/>
    </row>
    <row r="122" spans="18:22">
      <c r="R122" s="1112"/>
      <c r="S122" s="1112"/>
      <c r="T122" s="1111"/>
      <c r="V122" s="1111"/>
    </row>
    <row r="123" spans="18:22">
      <c r="R123" s="1112"/>
      <c r="S123" s="1112"/>
      <c r="T123" s="1111"/>
      <c r="V123" s="1111"/>
    </row>
    <row r="124" spans="18:22">
      <c r="R124" s="1112"/>
      <c r="S124" s="1112"/>
      <c r="T124" s="1111"/>
      <c r="V124" s="1111"/>
    </row>
    <row r="125" spans="18:22">
      <c r="R125" s="1112"/>
      <c r="S125" s="1112"/>
      <c r="T125" s="1111"/>
      <c r="V125" s="1111"/>
    </row>
    <row r="126" spans="18:22">
      <c r="R126" s="1112"/>
      <c r="S126" s="1112"/>
      <c r="T126" s="1111"/>
      <c r="V126" s="1111"/>
    </row>
    <row r="127" spans="18:22">
      <c r="R127" s="1112"/>
      <c r="S127" s="1112"/>
      <c r="T127" s="1111"/>
      <c r="V127" s="1111"/>
    </row>
    <row r="128" spans="18:22">
      <c r="R128" s="1112"/>
      <c r="S128" s="1112"/>
      <c r="T128" s="1111"/>
      <c r="V128" s="1111"/>
    </row>
    <row r="129" spans="18:22">
      <c r="R129" s="1112"/>
      <c r="S129" s="1112"/>
      <c r="T129" s="1111"/>
      <c r="V129" s="1111"/>
    </row>
    <row r="130" spans="18:22">
      <c r="R130" s="1112"/>
      <c r="S130" s="1112"/>
      <c r="T130" s="1111"/>
      <c r="V130" s="1111"/>
    </row>
    <row r="131" spans="18:22">
      <c r="R131" s="1112"/>
      <c r="S131" s="1112"/>
      <c r="T131" s="1111"/>
      <c r="V131" s="1111"/>
    </row>
    <row r="132" spans="18:22">
      <c r="R132" s="1112"/>
      <c r="S132" s="1112"/>
      <c r="T132" s="1111"/>
      <c r="V132" s="1111"/>
    </row>
    <row r="133" spans="18:22">
      <c r="R133" s="1112"/>
      <c r="S133" s="1112"/>
      <c r="T133" s="1111"/>
      <c r="V133" s="1111"/>
    </row>
    <row r="134" spans="18:22">
      <c r="R134" s="1112"/>
      <c r="S134" s="1112"/>
      <c r="T134" s="1111"/>
      <c r="V134" s="1111"/>
    </row>
    <row r="135" spans="18:22">
      <c r="R135" s="1112"/>
      <c r="S135" s="1112"/>
      <c r="T135" s="1111"/>
      <c r="V135" s="1111"/>
    </row>
    <row r="136" spans="18:22">
      <c r="R136" s="1112"/>
      <c r="S136" s="1112"/>
      <c r="T136" s="1111"/>
      <c r="V136" s="1111"/>
    </row>
    <row r="137" spans="18:22">
      <c r="R137" s="1112"/>
      <c r="S137" s="1112"/>
      <c r="T137" s="1111"/>
      <c r="V137" s="1111"/>
    </row>
    <row r="138" spans="18:22">
      <c r="R138" s="1112"/>
      <c r="S138" s="1112"/>
      <c r="T138" s="1111"/>
      <c r="V138" s="1111"/>
    </row>
    <row r="139" spans="18:22">
      <c r="R139" s="1112"/>
      <c r="S139" s="1112"/>
      <c r="T139" s="1111"/>
      <c r="V139" s="1111"/>
    </row>
    <row r="140" spans="18:22">
      <c r="R140" s="1112"/>
      <c r="S140" s="1112"/>
      <c r="T140" s="1111"/>
      <c r="V140" s="1111"/>
    </row>
    <row r="141" spans="18:22">
      <c r="R141" s="1112"/>
      <c r="S141" s="1112"/>
      <c r="T141" s="1111"/>
      <c r="V141" s="1111"/>
    </row>
    <row r="142" spans="18:22">
      <c r="R142" s="1112"/>
      <c r="S142" s="1112"/>
      <c r="T142" s="1111"/>
      <c r="V142" s="1111"/>
    </row>
    <row r="143" spans="18:22">
      <c r="R143" s="1112"/>
      <c r="S143" s="1112"/>
      <c r="T143" s="1111"/>
      <c r="V143" s="1111"/>
    </row>
    <row r="144" spans="18:22">
      <c r="R144" s="1112"/>
      <c r="S144" s="1112"/>
      <c r="T144" s="1111"/>
      <c r="V144" s="1111"/>
    </row>
    <row r="145" spans="18:22">
      <c r="R145" s="1112"/>
      <c r="S145" s="1112"/>
      <c r="T145" s="1111"/>
      <c r="V145" s="1111"/>
    </row>
    <row r="146" spans="18:22">
      <c r="R146" s="1112"/>
      <c r="S146" s="1112"/>
      <c r="T146" s="1111"/>
      <c r="V146" s="1111"/>
    </row>
    <row r="147" spans="18:22">
      <c r="R147" s="1112"/>
      <c r="S147" s="1112"/>
      <c r="T147" s="1111"/>
      <c r="V147" s="1111"/>
    </row>
    <row r="148" spans="18:22">
      <c r="R148" s="1112"/>
      <c r="S148" s="1112"/>
      <c r="T148" s="1111"/>
      <c r="V148" s="1111"/>
    </row>
    <row r="149" spans="18:22">
      <c r="R149" s="1206"/>
      <c r="S149" s="1206"/>
      <c r="T149" s="1111"/>
      <c r="V149" s="1111"/>
    </row>
    <row r="150" spans="18:22">
      <c r="R150" s="1206"/>
      <c r="S150" s="1206"/>
      <c r="T150" s="1111"/>
      <c r="V150" s="1111"/>
    </row>
    <row r="151" spans="18:22">
      <c r="R151" s="1207"/>
      <c r="S151" s="1207"/>
      <c r="T151" s="1111"/>
      <c r="V151" s="1111"/>
    </row>
    <row r="152" spans="18:22">
      <c r="R152" s="1206"/>
      <c r="S152" s="1206"/>
      <c r="T152" s="1111"/>
      <c r="V152" s="1111"/>
    </row>
    <row r="153" spans="18:22">
      <c r="R153" s="1206"/>
      <c r="S153" s="1206"/>
      <c r="T153" s="1111"/>
      <c r="V153" s="1111"/>
    </row>
    <row r="154" spans="18:22">
      <c r="R154" s="1206"/>
      <c r="S154" s="1206"/>
      <c r="T154" s="1111"/>
      <c r="V154" s="1111"/>
    </row>
    <row r="155" spans="18:22">
      <c r="R155" s="1206"/>
      <c r="S155" s="1206"/>
      <c r="T155" s="1111"/>
      <c r="V155" s="1111"/>
    </row>
    <row r="156" spans="18:22">
      <c r="R156" s="1206"/>
      <c r="S156" s="1206"/>
      <c r="T156" s="1111"/>
      <c r="V156" s="1111"/>
    </row>
    <row r="157" spans="18:22">
      <c r="R157" s="1208"/>
      <c r="S157" s="1208"/>
      <c r="T157" s="1111"/>
      <c r="V157" s="1111"/>
    </row>
    <row r="158" spans="18:22">
      <c r="R158" s="1206"/>
      <c r="S158" s="1206"/>
      <c r="T158" s="1111"/>
      <c r="V158" s="1111"/>
    </row>
    <row r="159" spans="18:22">
      <c r="R159" s="1206"/>
      <c r="S159" s="1206"/>
      <c r="T159" s="1111"/>
      <c r="V159" s="1111"/>
    </row>
    <row r="160" spans="18:22">
      <c r="R160" s="1206"/>
      <c r="S160" s="1206"/>
      <c r="T160" s="1111"/>
      <c r="V160" s="1111"/>
    </row>
    <row r="161" spans="18:22">
      <c r="R161" s="1206"/>
      <c r="S161" s="1206"/>
      <c r="T161" s="1111"/>
      <c r="V161" s="1111"/>
    </row>
    <row r="162" spans="18:22">
      <c r="R162" s="1206"/>
      <c r="S162" s="1206"/>
      <c r="T162" s="1111"/>
      <c r="V162" s="1111"/>
    </row>
    <row r="163" spans="18:22">
      <c r="R163" s="1206"/>
      <c r="S163" s="1206"/>
      <c r="T163" s="1111"/>
      <c r="V163" s="1111"/>
    </row>
    <row r="164" spans="18:22">
      <c r="R164" s="1206"/>
      <c r="S164" s="1206"/>
      <c r="T164" s="1111"/>
      <c r="V164" s="1111"/>
    </row>
    <row r="165" spans="18:22">
      <c r="R165" s="1206"/>
      <c r="S165" s="1206"/>
      <c r="T165" s="1111"/>
      <c r="V165" s="1111"/>
    </row>
    <row r="166" spans="18:22">
      <c r="R166" s="1206"/>
      <c r="S166" s="1206"/>
      <c r="T166" s="1111"/>
      <c r="V166" s="1111"/>
    </row>
    <row r="167" spans="18:22">
      <c r="R167" s="1206"/>
      <c r="S167" s="1206"/>
      <c r="T167" s="1111"/>
      <c r="V167" s="1111"/>
    </row>
    <row r="168" spans="18:22">
      <c r="R168" s="1209"/>
      <c r="S168" s="1209"/>
      <c r="T168" s="1111"/>
      <c r="V168" s="1111"/>
    </row>
    <row r="169" spans="18:22">
      <c r="R169" s="1209"/>
      <c r="S169" s="1209"/>
      <c r="T169" s="1111"/>
      <c r="V169" s="1111"/>
    </row>
    <row r="170" spans="18:22">
      <c r="R170" s="1210"/>
      <c r="S170" s="1210"/>
      <c r="T170" s="1111"/>
      <c r="V170" s="1111"/>
    </row>
    <row r="171" spans="18:22">
      <c r="R171" s="1206"/>
      <c r="S171" s="1206"/>
      <c r="T171" s="1111"/>
      <c r="V171" s="1111"/>
    </row>
    <row r="172" spans="18:22">
      <c r="R172" s="1206"/>
      <c r="S172" s="1206"/>
      <c r="T172" s="1111"/>
      <c r="V172" s="1111"/>
    </row>
    <row r="173" spans="18:22">
      <c r="R173" s="1206"/>
      <c r="S173" s="1206"/>
      <c r="T173" s="1111"/>
      <c r="V173" s="1111"/>
    </row>
    <row r="174" spans="18:22">
      <c r="R174" s="1206"/>
      <c r="S174" s="1206"/>
      <c r="T174" s="1111"/>
      <c r="V174" s="1111"/>
    </row>
    <row r="175" spans="18:22">
      <c r="R175" s="1207"/>
      <c r="S175" s="1207"/>
      <c r="T175" s="1111"/>
      <c r="V175" s="1111"/>
    </row>
    <row r="176" spans="18:22">
      <c r="R176" s="1207"/>
      <c r="S176" s="1207"/>
      <c r="T176" s="1111"/>
      <c r="V176" s="1111"/>
    </row>
    <row r="177" spans="18:22">
      <c r="R177" s="1207"/>
      <c r="S177" s="1207"/>
      <c r="T177" s="1111"/>
      <c r="V177" s="1111"/>
    </row>
    <row r="178" spans="18:22">
      <c r="R178" s="1207"/>
      <c r="S178" s="1207"/>
      <c r="T178" s="1111"/>
      <c r="V178" s="1111"/>
    </row>
    <row r="179" spans="18:22">
      <c r="R179" s="1207"/>
      <c r="S179" s="1207"/>
      <c r="T179" s="1111"/>
      <c r="V179" s="1111"/>
    </row>
    <row r="180" spans="18:22">
      <c r="R180" s="1207"/>
      <c r="S180" s="1207"/>
      <c r="T180" s="1111"/>
      <c r="V180" s="1111"/>
    </row>
    <row r="181" spans="18:22">
      <c r="R181" s="1207"/>
      <c r="S181" s="1207"/>
      <c r="T181" s="1111"/>
      <c r="V181" s="1111"/>
    </row>
    <row r="182" spans="18:22">
      <c r="R182" s="1207"/>
      <c r="S182" s="1207"/>
      <c r="T182" s="1111"/>
      <c r="V182" s="1111"/>
    </row>
    <row r="183" spans="18:22">
      <c r="R183" s="1207"/>
      <c r="S183" s="1207"/>
      <c r="T183" s="1111"/>
      <c r="V183" s="1111"/>
    </row>
    <row r="184" spans="18:22">
      <c r="R184" s="1207"/>
      <c r="S184" s="1207"/>
      <c r="T184" s="1111"/>
      <c r="V184" s="1111"/>
    </row>
    <row r="185" spans="18:22">
      <c r="R185" s="1207"/>
      <c r="S185" s="1207"/>
      <c r="T185" s="1111"/>
      <c r="V185" s="1111"/>
    </row>
    <row r="186" spans="18:22">
      <c r="R186" s="1207"/>
      <c r="S186" s="1207"/>
      <c r="T186" s="1111"/>
      <c r="V186" s="1111"/>
    </row>
    <row r="187" spans="18:22">
      <c r="R187" s="1207"/>
      <c r="S187" s="1207"/>
      <c r="T187" s="1111"/>
      <c r="V187" s="1111"/>
    </row>
    <row r="188" spans="18:22">
      <c r="R188" s="1207"/>
      <c r="S188" s="1207"/>
      <c r="T188" s="1111"/>
      <c r="V188" s="1111"/>
    </row>
    <row r="189" spans="18:22">
      <c r="R189" s="1211"/>
      <c r="S189" s="1211"/>
      <c r="T189" s="1111"/>
      <c r="V189" s="1111"/>
    </row>
    <row r="190" spans="18:22">
      <c r="R190" s="1211"/>
      <c r="S190" s="1211"/>
      <c r="T190" s="1111"/>
      <c r="V190" s="1111"/>
    </row>
    <row r="191" spans="18:22">
      <c r="R191" s="1211"/>
      <c r="S191" s="1211"/>
      <c r="T191" s="1111"/>
      <c r="V191" s="1111"/>
    </row>
    <row r="192" spans="18:22">
      <c r="R192" s="1211"/>
      <c r="S192" s="1211"/>
      <c r="T192" s="1111"/>
      <c r="V192" s="1111"/>
    </row>
    <row r="193" spans="18:22">
      <c r="R193" s="1211"/>
      <c r="S193" s="1211"/>
      <c r="T193" s="1111"/>
      <c r="V193" s="1111"/>
    </row>
    <row r="194" spans="18:22">
      <c r="R194" s="1211"/>
      <c r="S194" s="1211"/>
      <c r="T194" s="1111"/>
      <c r="V194" s="1111"/>
    </row>
    <row r="195" spans="18:22">
      <c r="R195" s="1212"/>
      <c r="S195" s="1212"/>
      <c r="T195" s="1111"/>
      <c r="V195" s="1111"/>
    </row>
    <row r="196" spans="18:22">
      <c r="R196" s="1211"/>
      <c r="S196" s="1211"/>
      <c r="T196" s="1111"/>
      <c r="V196" s="1111"/>
    </row>
    <row r="197" ht="16.5" spans="18:22">
      <c r="R197" s="1213"/>
      <c r="S197" s="1213"/>
      <c r="T197" s="1111"/>
      <c r="V197" s="1111"/>
    </row>
    <row r="198" spans="18:22">
      <c r="R198" s="1211"/>
      <c r="S198" s="1211"/>
      <c r="T198" s="1111"/>
      <c r="V198" s="1111"/>
    </row>
    <row r="199" spans="18:22">
      <c r="R199" s="1211"/>
      <c r="S199" s="1211"/>
      <c r="T199" s="1111"/>
      <c r="V199" s="1111"/>
    </row>
    <row r="200" spans="18:22">
      <c r="R200" s="1211"/>
      <c r="S200" s="1211"/>
      <c r="T200" s="1111"/>
      <c r="V200" s="1111"/>
    </row>
    <row r="201" spans="18:22">
      <c r="R201" s="1112"/>
      <c r="S201" s="1112"/>
      <c r="T201" s="1111"/>
      <c r="V201" s="1111"/>
    </row>
    <row r="202" spans="18:22">
      <c r="R202" s="1112"/>
      <c r="S202" s="1112"/>
      <c r="T202" s="1111"/>
      <c r="V202" s="1111"/>
    </row>
    <row r="203" spans="18:22">
      <c r="R203" s="1112"/>
      <c r="S203" s="1112"/>
      <c r="T203" s="1111"/>
      <c r="V203" s="1111"/>
    </row>
    <row r="204" spans="18:22">
      <c r="R204" s="1112"/>
      <c r="S204" s="1112"/>
      <c r="T204" s="1111"/>
      <c r="V204" s="1111"/>
    </row>
    <row r="205" spans="18:22">
      <c r="R205" s="1112"/>
      <c r="S205" s="1112"/>
      <c r="T205" s="1111"/>
      <c r="V205" s="1111"/>
    </row>
    <row r="206" spans="18:22">
      <c r="R206" s="1112"/>
      <c r="S206" s="1112"/>
      <c r="T206" s="1111"/>
      <c r="V206" s="1111"/>
    </row>
    <row r="207" spans="18:22">
      <c r="R207" s="1112"/>
      <c r="S207" s="1112"/>
      <c r="T207" s="1111"/>
      <c r="V207" s="1111"/>
    </row>
    <row r="208" spans="18:22">
      <c r="R208" s="1112"/>
      <c r="S208" s="1112"/>
      <c r="T208" s="1111"/>
      <c r="V208" s="1111"/>
    </row>
    <row r="209" spans="18:22">
      <c r="R209" s="1112"/>
      <c r="S209" s="1112"/>
      <c r="T209" s="1111"/>
      <c r="V209" s="1111"/>
    </row>
    <row r="210" spans="18:22">
      <c r="R210" s="1112"/>
      <c r="S210" s="1112"/>
      <c r="T210" s="1111"/>
      <c r="V210" s="1111"/>
    </row>
    <row r="211" spans="18:22">
      <c r="R211" s="1112"/>
      <c r="S211" s="1112"/>
      <c r="T211" s="1111"/>
      <c r="V211" s="1111"/>
    </row>
    <row r="212" spans="18:22">
      <c r="R212" s="1112"/>
      <c r="S212" s="1112"/>
      <c r="T212" s="1111"/>
      <c r="V212" s="1111"/>
    </row>
    <row r="213" spans="18:22">
      <c r="R213" s="1112"/>
      <c r="S213" s="1112"/>
      <c r="T213" s="1111"/>
      <c r="V213" s="1111"/>
    </row>
    <row r="214" spans="18:22">
      <c r="R214" s="1112"/>
      <c r="S214" s="1112"/>
      <c r="T214" s="1111"/>
      <c r="V214" s="1111"/>
    </row>
    <row r="215" spans="18:22">
      <c r="R215" s="1112"/>
      <c r="S215" s="1112"/>
      <c r="T215" s="1111"/>
      <c r="V215" s="1111"/>
    </row>
    <row r="216" spans="18:22">
      <c r="R216" s="1112"/>
      <c r="S216" s="1112"/>
      <c r="T216" s="1111"/>
      <c r="V216" s="1111"/>
    </row>
    <row r="217" spans="18:22">
      <c r="R217" s="1112"/>
      <c r="S217" s="1112"/>
      <c r="T217" s="1111"/>
      <c r="V217" s="1111"/>
    </row>
    <row r="218" spans="18:22">
      <c r="R218" s="1112"/>
      <c r="S218" s="1112"/>
      <c r="T218" s="1111"/>
      <c r="V218" s="1111"/>
    </row>
    <row r="219" spans="18:22">
      <c r="R219" s="1112"/>
      <c r="S219" s="1112"/>
      <c r="T219" s="1111"/>
      <c r="V219" s="1111"/>
    </row>
    <row r="220" spans="18:22">
      <c r="R220" s="1112"/>
      <c r="S220" s="1112"/>
      <c r="T220" s="1111"/>
      <c r="V220" s="1111"/>
    </row>
    <row r="221" spans="18:22">
      <c r="R221" s="1112"/>
      <c r="S221" s="1112"/>
      <c r="T221" s="1111"/>
      <c r="V221" s="1111"/>
    </row>
    <row r="222" spans="18:22">
      <c r="R222" s="1112"/>
      <c r="S222" s="1112"/>
      <c r="T222" s="1111"/>
      <c r="V222" s="1111"/>
    </row>
    <row r="223" spans="18:22">
      <c r="R223" s="1112"/>
      <c r="S223" s="1112"/>
      <c r="T223" s="1111"/>
      <c r="V223" s="1111"/>
    </row>
    <row r="224" spans="18:22">
      <c r="R224" s="1112"/>
      <c r="S224" s="1112"/>
      <c r="T224" s="1111"/>
      <c r="V224" s="1111"/>
    </row>
    <row r="225" spans="18:22">
      <c r="R225" s="1112"/>
      <c r="S225" s="1112"/>
      <c r="T225" s="1111"/>
      <c r="V225" s="1111"/>
    </row>
    <row r="226" spans="18:22">
      <c r="R226" s="1112"/>
      <c r="S226" s="1112"/>
      <c r="T226" s="1111"/>
      <c r="V226" s="1111"/>
    </row>
    <row r="227" spans="18:22">
      <c r="R227" s="1112"/>
      <c r="S227" s="1112"/>
      <c r="T227" s="1111"/>
      <c r="V227" s="1111"/>
    </row>
    <row r="228" spans="18:22">
      <c r="R228" s="1112"/>
      <c r="S228" s="1112"/>
      <c r="T228" s="1111"/>
      <c r="V228" s="1111"/>
    </row>
    <row r="229" spans="18:22">
      <c r="R229" s="1112"/>
      <c r="S229" s="1112"/>
      <c r="T229" s="1111"/>
      <c r="V229" s="1111"/>
    </row>
    <row r="230" spans="18:22">
      <c r="R230" s="1112"/>
      <c r="S230" s="1112"/>
      <c r="T230" s="1111"/>
      <c r="V230" s="1111"/>
    </row>
    <row r="231" spans="18:22">
      <c r="R231" s="1112"/>
      <c r="S231" s="1112"/>
      <c r="T231" s="1111"/>
      <c r="V231" s="1111"/>
    </row>
    <row r="232" spans="18:22">
      <c r="R232" s="1112"/>
      <c r="S232" s="1112"/>
      <c r="T232" s="1111"/>
      <c r="V232" s="1111"/>
    </row>
    <row r="233" spans="18:22">
      <c r="R233" s="1112"/>
      <c r="S233" s="1112"/>
      <c r="T233" s="1111"/>
      <c r="V233" s="1111"/>
    </row>
    <row r="234" spans="18:22">
      <c r="R234" s="1112"/>
      <c r="S234" s="1112"/>
      <c r="T234" s="1111"/>
      <c r="V234" s="1111"/>
    </row>
    <row r="235" spans="18:22">
      <c r="R235" s="1112"/>
      <c r="S235" s="1112"/>
      <c r="T235" s="1111"/>
      <c r="V235" s="1111"/>
    </row>
    <row r="236" spans="18:22">
      <c r="R236" s="1112"/>
      <c r="S236" s="1112"/>
      <c r="T236" s="1111"/>
      <c r="V236" s="1111"/>
    </row>
    <row r="237" spans="18:22">
      <c r="R237" s="1112"/>
      <c r="S237" s="1112"/>
      <c r="T237" s="1111"/>
      <c r="V237" s="1111"/>
    </row>
    <row r="238" spans="18:22">
      <c r="R238" s="1112"/>
      <c r="S238" s="1112"/>
      <c r="T238" s="1111"/>
      <c r="V238" s="1111"/>
    </row>
    <row r="239" spans="18:22">
      <c r="R239" s="1112"/>
      <c r="S239" s="1112"/>
      <c r="T239" s="1111"/>
      <c r="V239" s="1111"/>
    </row>
    <row r="240" spans="18:22">
      <c r="R240" s="1112"/>
      <c r="S240" s="1112"/>
      <c r="T240" s="1111"/>
      <c r="V240" s="1111"/>
    </row>
    <row r="241" spans="18:22">
      <c r="R241" s="1112"/>
      <c r="S241" s="1112"/>
      <c r="T241" s="1111"/>
      <c r="V241" s="1111"/>
    </row>
    <row r="242" spans="18:22">
      <c r="R242" s="1112"/>
      <c r="S242" s="1112"/>
      <c r="T242" s="1111"/>
      <c r="V242" s="1111"/>
    </row>
    <row r="243" spans="18:22">
      <c r="R243" s="1112"/>
      <c r="S243" s="1112"/>
      <c r="T243" s="1111"/>
      <c r="V243" s="1111"/>
    </row>
    <row r="244" spans="18:22">
      <c r="R244" s="1112"/>
      <c r="S244" s="1112"/>
      <c r="T244" s="1111"/>
      <c r="V244" s="1111"/>
    </row>
    <row r="245" spans="18:22">
      <c r="R245" s="1112"/>
      <c r="S245" s="1112"/>
      <c r="T245" s="1111"/>
      <c r="V245" s="1111"/>
    </row>
    <row r="246" spans="18:22">
      <c r="R246" s="1112"/>
      <c r="S246" s="1112"/>
      <c r="T246" s="1111"/>
      <c r="V246" s="1111"/>
    </row>
    <row r="247" spans="18:22">
      <c r="R247" s="1112"/>
      <c r="S247" s="1112"/>
      <c r="T247" s="1111"/>
      <c r="V247" s="1111"/>
    </row>
    <row r="248" spans="18:22">
      <c r="R248" s="1112"/>
      <c r="S248" s="1112"/>
      <c r="T248" s="1111"/>
      <c r="V248" s="1111"/>
    </row>
    <row r="249" spans="18:22">
      <c r="R249" s="1112"/>
      <c r="S249" s="1112"/>
      <c r="T249" s="1111"/>
      <c r="V249" s="1111"/>
    </row>
    <row r="250" spans="18:22">
      <c r="R250" s="1112"/>
      <c r="S250" s="1112"/>
      <c r="T250" s="1111"/>
      <c r="V250" s="1111"/>
    </row>
    <row r="251" spans="18:22">
      <c r="R251" s="1112"/>
      <c r="S251" s="1112"/>
      <c r="T251" s="1111"/>
      <c r="V251" s="1111"/>
    </row>
    <row r="252" spans="18:22">
      <c r="R252" s="1112"/>
      <c r="S252" s="1112"/>
      <c r="T252" s="1111"/>
      <c r="V252" s="1111"/>
    </row>
    <row r="253" spans="18:22">
      <c r="R253" s="1112"/>
      <c r="S253" s="1112"/>
      <c r="T253" s="1111"/>
      <c r="V253" s="1111"/>
    </row>
    <row r="254" spans="18:22">
      <c r="R254" s="1112"/>
      <c r="S254" s="1112"/>
      <c r="T254" s="1214"/>
      <c r="V254" s="1111"/>
    </row>
    <row r="255" spans="18:22">
      <c r="R255" s="1112"/>
      <c r="S255" s="1112"/>
      <c r="T255" s="1214"/>
      <c r="V255" s="1111"/>
    </row>
    <row r="256" spans="18:22">
      <c r="R256" s="1112"/>
      <c r="S256" s="1112"/>
      <c r="T256" s="1111"/>
      <c r="V256" s="1111"/>
    </row>
    <row r="257" spans="18:22">
      <c r="R257" s="1112"/>
      <c r="S257" s="1112"/>
      <c r="T257" s="1111"/>
      <c r="V257" s="1111"/>
    </row>
    <row r="258" spans="18:22">
      <c r="R258" s="1112"/>
      <c r="S258" s="1112"/>
      <c r="T258" s="1111"/>
      <c r="V258" s="1111"/>
    </row>
    <row r="259" spans="18:22">
      <c r="R259" s="1112"/>
      <c r="S259" s="1112"/>
      <c r="T259" s="1111"/>
      <c r="V259" s="1111"/>
    </row>
    <row r="260" spans="18:22">
      <c r="R260" s="1112"/>
      <c r="S260" s="1112"/>
      <c r="T260" s="1111"/>
      <c r="V260" s="1111"/>
    </row>
    <row r="261" spans="18:22">
      <c r="R261" s="1112"/>
      <c r="S261" s="1112"/>
      <c r="T261" s="1111"/>
      <c r="V261" s="1111"/>
    </row>
    <row r="262" spans="18:22">
      <c r="R262" s="1112"/>
      <c r="S262" s="1112"/>
      <c r="T262" s="1111"/>
      <c r="V262" s="1111"/>
    </row>
    <row r="263" spans="18:22">
      <c r="R263" s="1112"/>
      <c r="S263" s="1112"/>
      <c r="T263" s="1111"/>
      <c r="V263" s="1111"/>
    </row>
    <row r="264" spans="18:22">
      <c r="R264" s="1112"/>
      <c r="S264" s="1112"/>
      <c r="T264" s="1111"/>
      <c r="V264" s="1111"/>
    </row>
    <row r="265" spans="18:22">
      <c r="R265" s="1112"/>
      <c r="S265" s="1112"/>
      <c r="T265" s="1111"/>
      <c r="V265" s="1111"/>
    </row>
    <row r="266" spans="18:22">
      <c r="R266" s="1112"/>
      <c r="S266" s="1112"/>
      <c r="T266" s="1111"/>
      <c r="V266" s="1111"/>
    </row>
    <row r="267" spans="18:22">
      <c r="R267" s="1112"/>
      <c r="S267" s="1112"/>
      <c r="T267" s="1111"/>
      <c r="V267" s="1111"/>
    </row>
    <row r="268" spans="18:22">
      <c r="R268" s="1112"/>
      <c r="S268" s="1112"/>
      <c r="T268" s="1111"/>
      <c r="V268" s="1111"/>
    </row>
    <row r="269" spans="18:22">
      <c r="R269" s="1112"/>
      <c r="S269" s="1112"/>
      <c r="T269" s="1111"/>
      <c r="V269" s="1111"/>
    </row>
    <row r="270" spans="18:22">
      <c r="R270" s="1112"/>
      <c r="S270" s="1112"/>
      <c r="T270" s="1111"/>
      <c r="V270" s="1111"/>
    </row>
    <row r="271" spans="18:22">
      <c r="R271" s="1112"/>
      <c r="S271" s="1112"/>
      <c r="T271" s="1111"/>
      <c r="V271" s="1111"/>
    </row>
    <row r="272" spans="18:22">
      <c r="R272" s="1112"/>
      <c r="S272" s="1112"/>
      <c r="T272" s="1111"/>
      <c r="V272" s="1111"/>
    </row>
    <row r="273" spans="18:22">
      <c r="R273" s="1112"/>
      <c r="S273" s="1112"/>
      <c r="T273" s="1111"/>
      <c r="V273" s="1111"/>
    </row>
    <row r="274" spans="18:22">
      <c r="R274" s="1112"/>
      <c r="S274" s="1112"/>
      <c r="T274" s="1111"/>
      <c r="V274" s="1111"/>
    </row>
    <row r="275" spans="18:22">
      <c r="R275" s="1112"/>
      <c r="S275" s="1112"/>
      <c r="T275" s="1111"/>
      <c r="V275" s="1111"/>
    </row>
    <row r="276" spans="18:22">
      <c r="R276" s="1112"/>
      <c r="S276" s="1112"/>
      <c r="T276" s="1111"/>
      <c r="V276" s="1111"/>
    </row>
    <row r="277" spans="18:22">
      <c r="R277" s="1112"/>
      <c r="S277" s="1112"/>
      <c r="T277" s="1111"/>
      <c r="V277" s="1111"/>
    </row>
    <row r="278" spans="18:22">
      <c r="R278" s="1112"/>
      <c r="S278" s="1112"/>
      <c r="T278" s="1111"/>
      <c r="V278" s="1111"/>
    </row>
    <row r="279" spans="18:22">
      <c r="R279" s="1112"/>
      <c r="S279" s="1112"/>
      <c r="T279" s="1111"/>
      <c r="V279" s="1111"/>
    </row>
    <row r="280" spans="18:22">
      <c r="R280" s="1112"/>
      <c r="S280" s="1112"/>
      <c r="T280" s="1111"/>
      <c r="V280" s="1111"/>
    </row>
    <row r="281" spans="18:22">
      <c r="R281" s="1112"/>
      <c r="S281" s="1112"/>
      <c r="T281" s="1111"/>
      <c r="V281" s="1111"/>
    </row>
    <row r="282" spans="18:22">
      <c r="R282" s="1112"/>
      <c r="S282" s="1112"/>
      <c r="T282" s="1111"/>
      <c r="V282" s="1111"/>
    </row>
    <row r="283" spans="18:22">
      <c r="R283" s="1112"/>
      <c r="S283" s="1112"/>
      <c r="T283" s="1111"/>
      <c r="V283" s="1111"/>
    </row>
    <row r="284" spans="18:22">
      <c r="R284" s="1112"/>
      <c r="S284" s="1112"/>
      <c r="T284" s="1111"/>
      <c r="V284" s="1111"/>
    </row>
    <row r="285" spans="18:22">
      <c r="R285" s="1112"/>
      <c r="S285" s="1112"/>
      <c r="T285" s="1111"/>
      <c r="V285" s="1111"/>
    </row>
    <row r="286" spans="18:22">
      <c r="R286" s="1112"/>
      <c r="S286" s="1112"/>
      <c r="T286" s="1111"/>
      <c r="V286" s="1111"/>
    </row>
    <row r="287" spans="18:22">
      <c r="R287" s="1112"/>
      <c r="S287" s="1112"/>
      <c r="T287" s="1111"/>
      <c r="V287" s="1111"/>
    </row>
    <row r="288" spans="18:22">
      <c r="R288" s="1112"/>
      <c r="S288" s="1112"/>
      <c r="T288" s="1111"/>
      <c r="V288" s="1111"/>
    </row>
    <row r="289" spans="18:22">
      <c r="R289" s="1112"/>
      <c r="S289" s="1112"/>
      <c r="T289" s="1111"/>
      <c r="V289" s="1111"/>
    </row>
    <row r="290" spans="18:22">
      <c r="R290" s="1215"/>
      <c r="S290" s="1215"/>
      <c r="T290" s="1111"/>
      <c r="V290" s="1111"/>
    </row>
    <row r="291" spans="18:22">
      <c r="R291" s="1112"/>
      <c r="S291" s="1112"/>
      <c r="T291" s="1111"/>
      <c r="V291" s="1111"/>
    </row>
    <row r="292" spans="18:22">
      <c r="R292" s="1112"/>
      <c r="S292" s="1112"/>
      <c r="T292" s="1111"/>
      <c r="V292" s="1111"/>
    </row>
    <row r="293" spans="18:22">
      <c r="R293" s="1112"/>
      <c r="S293" s="1112"/>
      <c r="T293" s="1111"/>
      <c r="V293" s="1111"/>
    </row>
    <row r="294" spans="18:22">
      <c r="R294" s="1112"/>
      <c r="S294" s="1112"/>
      <c r="T294" s="1111"/>
      <c r="V294" s="1111"/>
    </row>
    <row r="295" spans="18:22">
      <c r="R295" s="1112"/>
      <c r="S295" s="1112"/>
      <c r="T295" s="1111"/>
      <c r="V295" s="1111"/>
    </row>
    <row r="296" spans="18:22">
      <c r="R296" s="1112"/>
      <c r="S296" s="1112"/>
      <c r="T296" s="1111"/>
      <c r="V296" s="1111"/>
    </row>
    <row r="297" spans="18:22">
      <c r="R297" s="1112"/>
      <c r="S297" s="1112"/>
      <c r="T297" s="1111"/>
      <c r="V297" s="1111"/>
    </row>
    <row r="298" spans="18:22">
      <c r="R298" s="1112"/>
      <c r="S298" s="1112"/>
      <c r="T298" s="1111"/>
      <c r="V298" s="1111"/>
    </row>
    <row r="299" spans="18:22">
      <c r="R299" s="1112"/>
      <c r="S299" s="1112"/>
      <c r="T299" s="1111"/>
      <c r="V299" s="1111"/>
    </row>
    <row r="300" spans="18:22">
      <c r="R300" s="1112"/>
      <c r="S300" s="1112"/>
      <c r="T300" s="1111"/>
      <c r="V300" s="1216"/>
    </row>
    <row r="301" spans="18:22">
      <c r="R301" s="1112"/>
      <c r="S301" s="1112"/>
      <c r="T301" s="1111"/>
      <c r="V301" s="1111"/>
    </row>
    <row r="302" spans="18:22">
      <c r="R302" s="1112"/>
      <c r="S302" s="1112"/>
      <c r="T302" s="1111"/>
      <c r="V302" s="1111"/>
    </row>
    <row r="303" spans="18:22">
      <c r="R303" s="1112"/>
      <c r="S303" s="1112"/>
      <c r="T303" s="1111"/>
      <c r="V303" s="1111"/>
    </row>
    <row r="304" spans="18:22">
      <c r="R304" s="1112"/>
      <c r="S304" s="1112"/>
      <c r="T304" s="1111"/>
      <c r="V304" s="1111"/>
    </row>
    <row r="305" spans="18:22">
      <c r="R305" s="1112"/>
      <c r="S305" s="1112"/>
      <c r="T305" s="1111"/>
      <c r="V305" s="1111"/>
    </row>
    <row r="306" spans="18:22">
      <c r="R306" s="1112"/>
      <c r="S306" s="1112"/>
      <c r="T306" s="1111"/>
      <c r="V306" s="1111"/>
    </row>
    <row r="307" spans="18:22">
      <c r="R307" s="1112"/>
      <c r="S307" s="1112"/>
      <c r="T307" s="1111"/>
      <c r="V307" s="1111"/>
    </row>
    <row r="308" spans="18:22">
      <c r="R308" s="1112"/>
      <c r="S308" s="1112"/>
      <c r="T308" s="1111"/>
      <c r="V308" s="1111"/>
    </row>
    <row r="309" spans="18:22">
      <c r="R309" s="1112"/>
      <c r="S309" s="1112"/>
      <c r="T309" s="1111"/>
      <c r="V309" s="1111"/>
    </row>
    <row r="310" spans="18:22">
      <c r="R310" s="1112"/>
      <c r="S310" s="1112"/>
      <c r="T310" s="1111"/>
      <c r="V310" s="1111"/>
    </row>
    <row r="311" spans="18:22">
      <c r="R311" s="1112"/>
      <c r="S311" s="1112"/>
      <c r="T311" s="1111"/>
      <c r="V311" s="1111"/>
    </row>
    <row r="312" spans="18:22">
      <c r="R312" s="1112"/>
      <c r="S312" s="1112"/>
      <c r="T312" s="1111"/>
      <c r="V312" s="1111"/>
    </row>
    <row r="313" spans="18:22">
      <c r="R313" s="1112"/>
      <c r="S313" s="1112"/>
      <c r="T313" s="1111"/>
      <c r="V313" s="1111"/>
    </row>
    <row r="314" spans="18:22">
      <c r="R314" s="1112"/>
      <c r="S314" s="1112"/>
      <c r="T314" s="1111"/>
      <c r="V314" s="1111"/>
    </row>
    <row r="315" spans="18:22">
      <c r="R315" s="1112"/>
      <c r="S315" s="1112"/>
      <c r="T315" s="1111"/>
      <c r="V315" s="1111"/>
    </row>
    <row r="316" spans="18:22">
      <c r="R316" s="1112"/>
      <c r="S316" s="1112"/>
      <c r="T316" s="1111"/>
      <c r="V316" s="1111"/>
    </row>
    <row r="317" spans="18:22">
      <c r="R317" s="1112"/>
      <c r="S317" s="1112"/>
      <c r="T317" s="1111"/>
      <c r="V317" s="1111"/>
    </row>
    <row r="318" spans="18:22">
      <c r="R318" s="1112"/>
      <c r="S318" s="1112"/>
      <c r="T318" s="1111"/>
      <c r="V318" s="1111"/>
    </row>
    <row r="319" spans="18:22">
      <c r="R319" s="1112"/>
      <c r="S319" s="1112"/>
      <c r="T319" s="1111"/>
      <c r="V319" s="1111"/>
    </row>
    <row r="320" spans="18:22">
      <c r="R320" s="1112"/>
      <c r="S320" s="1112"/>
      <c r="T320" s="1111"/>
      <c r="V320" s="1111"/>
    </row>
    <row r="321" spans="18:22">
      <c r="R321" s="1112"/>
      <c r="S321" s="1112"/>
      <c r="T321" s="1111"/>
      <c r="V321" s="1111"/>
    </row>
    <row r="322" spans="18:22">
      <c r="R322" s="1112"/>
      <c r="S322" s="1112"/>
      <c r="T322" s="1111"/>
      <c r="V322" s="1111"/>
    </row>
    <row r="323" spans="18:22">
      <c r="R323" s="1215"/>
      <c r="S323" s="1215"/>
      <c r="T323" s="1111"/>
      <c r="V323" s="1111"/>
    </row>
    <row r="324" spans="18:22">
      <c r="R324" s="1112"/>
      <c r="S324" s="1112"/>
      <c r="T324" s="1111"/>
      <c r="V324" s="1111"/>
    </row>
    <row r="325" spans="18:22">
      <c r="R325" s="1112"/>
      <c r="S325" s="1112"/>
      <c r="T325" s="1111"/>
      <c r="V325" s="1111"/>
    </row>
    <row r="326" spans="18:22">
      <c r="R326" s="1112"/>
      <c r="S326" s="1112"/>
      <c r="T326" s="1111"/>
      <c r="V326" s="1111"/>
    </row>
    <row r="327" spans="18:22">
      <c r="R327" s="1112"/>
      <c r="S327" s="1112"/>
      <c r="T327" s="1111"/>
      <c r="V327" s="1111"/>
    </row>
    <row r="328" spans="18:22">
      <c r="R328" s="1112"/>
      <c r="S328" s="1112"/>
      <c r="T328" s="1111"/>
      <c r="V328" s="1111"/>
    </row>
    <row r="329" spans="18:22">
      <c r="R329" s="1112"/>
      <c r="S329" s="1112"/>
      <c r="T329" s="1111"/>
      <c r="V329" s="1111"/>
    </row>
    <row r="330" spans="18:22">
      <c r="R330" s="1112"/>
      <c r="S330" s="1112"/>
      <c r="T330" s="1111"/>
      <c r="V330" s="1111"/>
    </row>
    <row r="331" spans="18:22">
      <c r="R331" s="1112"/>
      <c r="S331" s="1112"/>
      <c r="T331" s="1111"/>
      <c r="V331" s="1111"/>
    </row>
    <row r="332" spans="18:22">
      <c r="R332" s="1112"/>
      <c r="S332" s="1112"/>
      <c r="T332" s="1111"/>
      <c r="V332" s="1111"/>
    </row>
    <row r="333" spans="18:22">
      <c r="R333" s="1112"/>
      <c r="S333" s="1112"/>
      <c r="T333" s="1111"/>
      <c r="V333" s="1111"/>
    </row>
    <row r="334" spans="18:22">
      <c r="R334" s="1112"/>
      <c r="S334" s="1112"/>
      <c r="T334" s="1111"/>
      <c r="V334" s="1111"/>
    </row>
    <row r="335" spans="18:22">
      <c r="R335" s="1112"/>
      <c r="S335" s="1112"/>
      <c r="T335" s="1111"/>
      <c r="V335" s="1111"/>
    </row>
    <row r="336" spans="18:22">
      <c r="R336" s="1112"/>
      <c r="S336" s="1112"/>
      <c r="T336" s="1111"/>
      <c r="V336" s="1111"/>
    </row>
    <row r="337" spans="18:22">
      <c r="R337" s="1112"/>
      <c r="S337" s="1112"/>
      <c r="T337" s="1111"/>
      <c r="V337" s="1111"/>
    </row>
    <row r="338" spans="18:22">
      <c r="R338" s="1112"/>
      <c r="S338" s="1112"/>
      <c r="T338" s="1111"/>
      <c r="V338" s="1111"/>
    </row>
    <row r="339" spans="18:22">
      <c r="R339" s="1112"/>
      <c r="S339" s="1112"/>
      <c r="T339" s="1111"/>
      <c r="V339" s="1111"/>
    </row>
    <row r="340" spans="18:22">
      <c r="R340" s="1112"/>
      <c r="S340" s="1112"/>
      <c r="T340" s="1111"/>
      <c r="V340" s="1111"/>
    </row>
    <row r="341" spans="18:22">
      <c r="R341" s="1112"/>
      <c r="S341" s="1112"/>
      <c r="T341" s="1111"/>
      <c r="V341" s="1111"/>
    </row>
    <row r="342" spans="18:22">
      <c r="R342" s="1112"/>
      <c r="S342" s="1112"/>
      <c r="T342" s="1111"/>
      <c r="V342" s="1111"/>
    </row>
    <row r="343" spans="18:22">
      <c r="R343" s="1112"/>
      <c r="S343" s="1112"/>
      <c r="T343" s="1111"/>
      <c r="V343" s="1111"/>
    </row>
    <row r="344" spans="18:22">
      <c r="R344" s="1112"/>
      <c r="S344" s="1112"/>
      <c r="T344" s="1111"/>
      <c r="V344" s="1111"/>
    </row>
    <row r="345" spans="18:22">
      <c r="R345" s="1112"/>
      <c r="S345" s="1112"/>
      <c r="T345" s="1111"/>
      <c r="V345" s="1111"/>
    </row>
    <row r="346" spans="18:22">
      <c r="R346" s="1112"/>
      <c r="S346" s="1112"/>
      <c r="T346" s="1111"/>
      <c r="V346" s="1111"/>
    </row>
    <row r="347" spans="18:22">
      <c r="R347" s="1112"/>
      <c r="S347" s="1112"/>
      <c r="T347" s="1111"/>
      <c r="V347" s="1111"/>
    </row>
    <row r="348" spans="18:22">
      <c r="R348" s="1112"/>
      <c r="S348" s="1112"/>
      <c r="T348" s="1111"/>
      <c r="V348" s="1111"/>
    </row>
    <row r="349" spans="18:22">
      <c r="R349" s="1112"/>
      <c r="S349" s="1112"/>
      <c r="T349" s="1111"/>
      <c r="V349" s="1111"/>
    </row>
    <row r="350" spans="18:22">
      <c r="R350" s="1112"/>
      <c r="S350" s="1112"/>
      <c r="T350" s="1111"/>
      <c r="V350" s="1111"/>
    </row>
    <row r="351" spans="18:22">
      <c r="R351" s="1112"/>
      <c r="S351" s="1112"/>
      <c r="T351" s="1111"/>
      <c r="V351" s="1111"/>
    </row>
    <row r="352" spans="18:22">
      <c r="R352" s="1112"/>
      <c r="S352" s="1112"/>
      <c r="T352" s="1111"/>
      <c r="V352" s="1111"/>
    </row>
    <row r="353" spans="18:22">
      <c r="R353" s="1112"/>
      <c r="S353" s="1112"/>
      <c r="T353" s="1111"/>
      <c r="V353" s="1111"/>
    </row>
    <row r="354" spans="18:22">
      <c r="R354" s="1112"/>
      <c r="S354" s="1112"/>
      <c r="T354" s="1111"/>
      <c r="V354" s="1111"/>
    </row>
    <row r="355" spans="18:22">
      <c r="R355" s="1112"/>
      <c r="S355" s="1112"/>
      <c r="T355" s="1111"/>
      <c r="V355" s="1111"/>
    </row>
    <row r="356" spans="18:22">
      <c r="R356" s="1112"/>
      <c r="S356" s="1112"/>
      <c r="T356" s="1111"/>
      <c r="V356" s="1111"/>
    </row>
    <row r="357" spans="18:22">
      <c r="R357" s="1112"/>
      <c r="S357" s="1112"/>
      <c r="T357" s="1111"/>
      <c r="V357" s="1111"/>
    </row>
    <row r="358" spans="18:22">
      <c r="R358" s="1112"/>
      <c r="S358" s="1112"/>
      <c r="T358" s="1111"/>
      <c r="V358" s="1111"/>
    </row>
    <row r="359" spans="18:22">
      <c r="R359" s="1112"/>
      <c r="S359" s="1112"/>
      <c r="T359" s="1111"/>
      <c r="V359" s="1111"/>
    </row>
    <row r="360" spans="18:22">
      <c r="R360" s="1112"/>
      <c r="S360" s="1112"/>
      <c r="T360" s="1111"/>
      <c r="V360" s="1111"/>
    </row>
    <row r="361" spans="18:22">
      <c r="R361" s="1112"/>
      <c r="S361" s="1112"/>
      <c r="T361" s="1111"/>
      <c r="V361" s="1111"/>
    </row>
    <row r="362" spans="18:22">
      <c r="R362" s="1112"/>
      <c r="S362" s="1112"/>
      <c r="T362" s="1111"/>
      <c r="V362" s="1111"/>
    </row>
    <row r="363" spans="18:22">
      <c r="R363" s="1112"/>
      <c r="S363" s="1112"/>
      <c r="T363" s="1111"/>
      <c r="V363" s="1111"/>
    </row>
    <row r="364" spans="18:22">
      <c r="R364" s="1112"/>
      <c r="S364" s="1112"/>
      <c r="T364" s="1111"/>
      <c r="V364" s="1111"/>
    </row>
    <row r="365" spans="18:22">
      <c r="R365" s="1112"/>
      <c r="S365" s="1112"/>
      <c r="T365" s="1111"/>
      <c r="V365" s="1111"/>
    </row>
    <row r="366" spans="18:22">
      <c r="R366" s="1112"/>
      <c r="S366" s="1112"/>
      <c r="T366" s="1111"/>
      <c r="V366" s="1111"/>
    </row>
    <row r="367" spans="18:22">
      <c r="R367" s="1112"/>
      <c r="S367" s="1112"/>
      <c r="T367" s="1111"/>
      <c r="V367" s="1111"/>
    </row>
    <row r="368" spans="18:22">
      <c r="R368" s="1112"/>
      <c r="S368" s="1112"/>
      <c r="T368" s="1111"/>
      <c r="V368" s="1111"/>
    </row>
    <row r="369" spans="18:22">
      <c r="R369" s="1112"/>
      <c r="S369" s="1112"/>
      <c r="T369" s="1111"/>
      <c r="V369" s="1111"/>
    </row>
    <row r="370" spans="18:22">
      <c r="R370" s="1112"/>
      <c r="S370" s="1112"/>
      <c r="T370" s="1111"/>
      <c r="V370" s="1111"/>
    </row>
    <row r="371" spans="18:22">
      <c r="R371" s="1112"/>
      <c r="S371" s="1112"/>
      <c r="T371" s="1111"/>
      <c r="V371" s="1111"/>
    </row>
    <row r="372" spans="18:22">
      <c r="R372" s="1112"/>
      <c r="S372" s="1112"/>
      <c r="T372" s="1111"/>
      <c r="V372" s="1111"/>
    </row>
    <row r="373" spans="18:22">
      <c r="R373" s="1112"/>
      <c r="S373" s="1112"/>
      <c r="T373" s="1111"/>
      <c r="V373" s="1111"/>
    </row>
    <row r="374" spans="18:22">
      <c r="R374" s="1112"/>
      <c r="S374" s="1112"/>
      <c r="T374" s="1111"/>
      <c r="V374" s="1111"/>
    </row>
    <row r="375" spans="18:22">
      <c r="R375" s="1112"/>
      <c r="S375" s="1112"/>
      <c r="T375" s="1111"/>
      <c r="V375" s="1111"/>
    </row>
    <row r="376" spans="18:22">
      <c r="R376" s="1112"/>
      <c r="S376" s="1112"/>
      <c r="T376" s="1111"/>
      <c r="V376" s="1111"/>
    </row>
    <row r="377" spans="18:22">
      <c r="R377" s="1112"/>
      <c r="S377" s="1112"/>
      <c r="T377" s="1111"/>
      <c r="V377" s="1111"/>
    </row>
    <row r="378" spans="18:22">
      <c r="R378" s="1112"/>
      <c r="S378" s="1112"/>
      <c r="T378" s="1111"/>
      <c r="V378" s="1111"/>
    </row>
    <row r="379" spans="18:22">
      <c r="R379" s="1112"/>
      <c r="S379" s="1112"/>
      <c r="T379" s="1111"/>
      <c r="V379" s="1111"/>
    </row>
    <row r="380" spans="18:22">
      <c r="R380" s="1112"/>
      <c r="S380" s="1112"/>
      <c r="T380" s="1111"/>
      <c r="V380" s="1111"/>
    </row>
    <row r="381" spans="18:22">
      <c r="R381" s="1112"/>
      <c r="S381" s="1112"/>
      <c r="T381" s="1111"/>
      <c r="V381" s="1111"/>
    </row>
    <row r="382" spans="18:22">
      <c r="R382" s="1112"/>
      <c r="S382" s="1112"/>
      <c r="T382" s="1111"/>
      <c r="V382" s="1111"/>
    </row>
    <row r="383" spans="18:22">
      <c r="R383" s="1112"/>
      <c r="S383" s="1112"/>
      <c r="T383" s="1111"/>
      <c r="V383" s="1111"/>
    </row>
    <row r="384" spans="18:22">
      <c r="R384" s="1112"/>
      <c r="S384" s="1112"/>
      <c r="T384" s="1111"/>
      <c r="V384" s="1111"/>
    </row>
    <row r="385" spans="18:22">
      <c r="R385" s="1112"/>
      <c r="S385" s="1112"/>
      <c r="T385" s="1111"/>
      <c r="V385" s="1111"/>
    </row>
    <row r="386" spans="18:22">
      <c r="R386" s="1112"/>
      <c r="S386" s="1112"/>
      <c r="T386" s="1111"/>
      <c r="V386" s="1111"/>
    </row>
    <row r="387" spans="18:22">
      <c r="R387" s="1112"/>
      <c r="S387" s="1112"/>
      <c r="T387" s="1111"/>
      <c r="V387" s="1111"/>
    </row>
    <row r="388" spans="18:22">
      <c r="R388" s="1112"/>
      <c r="S388" s="1112"/>
      <c r="T388" s="1111"/>
      <c r="V388" s="1111"/>
    </row>
    <row r="389" spans="18:22">
      <c r="R389" s="1112"/>
      <c r="S389" s="1112"/>
      <c r="T389" s="1111"/>
      <c r="V389" s="1111"/>
    </row>
    <row r="390" spans="18:22">
      <c r="R390" s="1112"/>
      <c r="S390" s="1112"/>
      <c r="T390" s="1111"/>
      <c r="V390" s="1111"/>
    </row>
    <row r="391" spans="18:22">
      <c r="R391" s="1112"/>
      <c r="S391" s="1112"/>
      <c r="T391" s="1111"/>
      <c r="V391" s="1111"/>
    </row>
    <row r="392" spans="18:22">
      <c r="R392" s="1112"/>
      <c r="S392" s="1112"/>
      <c r="T392" s="1111"/>
      <c r="V392" s="1111"/>
    </row>
    <row r="393" spans="18:22">
      <c r="R393" s="1112"/>
      <c r="S393" s="1112"/>
      <c r="T393" s="1111"/>
      <c r="V393" s="1111"/>
    </row>
    <row r="394" spans="18:22">
      <c r="R394" s="1112"/>
      <c r="S394" s="1112"/>
      <c r="T394" s="1111"/>
      <c r="V394" s="1111"/>
    </row>
    <row r="395" spans="18:22">
      <c r="R395" s="1112"/>
      <c r="S395" s="1112"/>
      <c r="T395" s="1111"/>
      <c r="V395" s="1111"/>
    </row>
    <row r="396" spans="18:22">
      <c r="R396" s="1112"/>
      <c r="S396" s="1112"/>
      <c r="T396" s="1111"/>
      <c r="V396" s="1111"/>
    </row>
    <row r="397" spans="18:22">
      <c r="R397" s="1112"/>
      <c r="S397" s="1112"/>
      <c r="T397" s="1111"/>
      <c r="V397" s="1111"/>
    </row>
    <row r="398" spans="18:22">
      <c r="R398" s="1112"/>
      <c r="S398" s="1112"/>
      <c r="T398" s="1111"/>
      <c r="V398" s="1111"/>
    </row>
    <row r="399" spans="18:22">
      <c r="R399" s="1112"/>
      <c r="S399" s="1112"/>
      <c r="T399" s="1111"/>
      <c r="V399" s="1111"/>
    </row>
    <row r="400" spans="18:22">
      <c r="R400" s="1112"/>
      <c r="S400" s="1112"/>
      <c r="T400" s="1111"/>
      <c r="V400" s="1111"/>
    </row>
    <row r="401" spans="18:22">
      <c r="R401" s="1112"/>
      <c r="S401" s="1112"/>
      <c r="T401" s="1111"/>
      <c r="V401" s="1111"/>
    </row>
    <row r="402" spans="18:22">
      <c r="R402" s="1112"/>
      <c r="S402" s="1112"/>
      <c r="T402" s="1111"/>
      <c r="V402" s="1111"/>
    </row>
    <row r="403" spans="18:22">
      <c r="R403" s="1112"/>
      <c r="S403" s="1112"/>
      <c r="T403" s="1111"/>
      <c r="V403" s="1111"/>
    </row>
    <row r="404" spans="18:22">
      <c r="R404" s="1112"/>
      <c r="S404" s="1112"/>
      <c r="T404" s="1111"/>
      <c r="V404" s="1111"/>
    </row>
    <row r="405" spans="18:22">
      <c r="R405" s="1112"/>
      <c r="S405" s="1112"/>
      <c r="T405" s="1111"/>
      <c r="V405" s="1111"/>
    </row>
    <row r="406" spans="18:22">
      <c r="R406" s="1112"/>
      <c r="S406" s="1112"/>
      <c r="T406" s="1111"/>
      <c r="V406" s="1111"/>
    </row>
    <row r="407" spans="18:22">
      <c r="R407" s="1112"/>
      <c r="S407" s="1112"/>
      <c r="T407" s="1111"/>
      <c r="V407" s="1111"/>
    </row>
    <row r="408" spans="18:22">
      <c r="R408" s="1112"/>
      <c r="S408" s="1112"/>
      <c r="T408" s="1111"/>
      <c r="V408" s="1111"/>
    </row>
    <row r="409" spans="18:22">
      <c r="R409" s="1112"/>
      <c r="S409" s="1112"/>
      <c r="T409" s="1111"/>
      <c r="V409" s="1111"/>
    </row>
    <row r="410" spans="18:22">
      <c r="R410" s="1112"/>
      <c r="S410" s="1112"/>
      <c r="T410" s="1111"/>
      <c r="V410" s="1111"/>
    </row>
    <row r="411" spans="18:22">
      <c r="R411" s="1112"/>
      <c r="S411" s="1112"/>
      <c r="T411" s="1111"/>
      <c r="V411" s="1111"/>
    </row>
    <row r="412" spans="18:22">
      <c r="R412" s="1112"/>
      <c r="S412" s="1112"/>
      <c r="T412" s="1111"/>
      <c r="V412" s="1111"/>
    </row>
    <row r="413" spans="18:22">
      <c r="R413" s="1112"/>
      <c r="S413" s="1112"/>
      <c r="T413" s="1111"/>
      <c r="V413" s="1111"/>
    </row>
    <row r="414" spans="18:22">
      <c r="R414" s="1112"/>
      <c r="S414" s="1112"/>
      <c r="T414" s="1111"/>
      <c r="V414" s="1111"/>
    </row>
    <row r="415" spans="18:22">
      <c r="R415" s="1112"/>
      <c r="S415" s="1112"/>
      <c r="T415" s="1111"/>
      <c r="V415" s="1111"/>
    </row>
    <row r="416" spans="18:22">
      <c r="R416" s="1112"/>
      <c r="S416" s="1112"/>
      <c r="T416" s="1111"/>
      <c r="V416" s="1111"/>
    </row>
    <row r="417" spans="18:22">
      <c r="R417" s="1112"/>
      <c r="S417" s="1112"/>
      <c r="T417" s="1111"/>
      <c r="V417" s="1111"/>
    </row>
    <row r="418" spans="18:22">
      <c r="R418" s="1112"/>
      <c r="S418" s="1112"/>
      <c r="T418" s="1111"/>
      <c r="V418" s="1111"/>
    </row>
    <row r="419" spans="18:22">
      <c r="R419" s="1112"/>
      <c r="S419" s="1112"/>
      <c r="T419" s="1111"/>
      <c r="V419" s="1216"/>
    </row>
    <row r="420" spans="18:22">
      <c r="R420" s="1112"/>
      <c r="S420" s="1112"/>
      <c r="T420" s="1111"/>
      <c r="V420" s="1216"/>
    </row>
    <row r="421" spans="18:22">
      <c r="R421" s="1112"/>
      <c r="S421" s="1112"/>
      <c r="T421" s="1111"/>
      <c r="V421" s="1216"/>
    </row>
    <row r="422" spans="18:22">
      <c r="R422" s="1112"/>
      <c r="S422" s="1112"/>
      <c r="T422" s="1111"/>
      <c r="V422" s="1216"/>
    </row>
    <row r="423" spans="18:22">
      <c r="R423" s="1112"/>
      <c r="S423" s="1112"/>
      <c r="T423" s="1111"/>
      <c r="V423" s="1216"/>
    </row>
    <row r="424" spans="18:22">
      <c r="R424" s="1217"/>
      <c r="S424" s="1217"/>
      <c r="T424" s="1111"/>
      <c r="V424" s="1216"/>
    </row>
    <row r="425" spans="18:22">
      <c r="R425" s="1217"/>
      <c r="S425" s="1217"/>
      <c r="T425" s="1111"/>
      <c r="V425" s="1216"/>
    </row>
    <row r="426" spans="18:22">
      <c r="R426" s="1217"/>
      <c r="S426" s="1217"/>
      <c r="T426" s="1111"/>
      <c r="V426" s="1216"/>
    </row>
    <row r="427" spans="18:22">
      <c r="R427" s="1217"/>
      <c r="S427" s="1217"/>
      <c r="T427" s="1111"/>
      <c r="V427" s="1216"/>
    </row>
    <row r="428" spans="18:22">
      <c r="R428" s="1217"/>
      <c r="S428" s="1217"/>
      <c r="T428" s="1111"/>
      <c r="V428" s="1216"/>
    </row>
    <row r="429" spans="18:22">
      <c r="R429" s="1217"/>
      <c r="S429" s="1217"/>
      <c r="T429" s="1111"/>
      <c r="V429" s="1216"/>
    </row>
    <row r="430" spans="18:22">
      <c r="R430" s="1217"/>
      <c r="S430" s="1217"/>
      <c r="T430" s="1111"/>
      <c r="V430" s="1216"/>
    </row>
    <row r="431" spans="18:22">
      <c r="R431" s="1217"/>
      <c r="S431" s="1217"/>
      <c r="T431" s="1111"/>
      <c r="V431" s="1111"/>
    </row>
    <row r="432" spans="18:22">
      <c r="R432" s="1217"/>
      <c r="S432" s="1217"/>
      <c r="T432" s="1111"/>
      <c r="V432" s="1111"/>
    </row>
    <row r="433" spans="18:22">
      <c r="R433" s="1217"/>
      <c r="S433" s="1217"/>
      <c r="T433" s="1111"/>
      <c r="V433" s="1111"/>
    </row>
    <row r="434" spans="18:22">
      <c r="R434" s="1217"/>
      <c r="S434" s="1217"/>
      <c r="T434" s="1111"/>
      <c r="V434" s="1111"/>
    </row>
    <row r="435" spans="18:22">
      <c r="R435" s="1217"/>
      <c r="S435" s="1217"/>
      <c r="T435" s="1111"/>
      <c r="V435" s="1111"/>
    </row>
    <row r="436" spans="18:22">
      <c r="R436" s="1217"/>
      <c r="S436" s="1217"/>
      <c r="T436" s="1111"/>
      <c r="V436" s="1111"/>
    </row>
    <row r="437" spans="18:22">
      <c r="R437" s="1217"/>
      <c r="S437" s="1217"/>
      <c r="T437" s="1111"/>
      <c r="V437" s="1111"/>
    </row>
    <row r="438" spans="18:22">
      <c r="R438" s="1217"/>
      <c r="S438" s="1217"/>
      <c r="T438" s="1111"/>
      <c r="V438" s="1111"/>
    </row>
    <row r="439" spans="18:22">
      <c r="R439" s="1217"/>
      <c r="S439" s="1217"/>
      <c r="T439" s="1111"/>
      <c r="V439" s="1111"/>
    </row>
    <row r="440" spans="18:22">
      <c r="R440" s="1217"/>
      <c r="S440" s="1217"/>
      <c r="T440" s="1111"/>
      <c r="V440" s="1111"/>
    </row>
    <row r="441" spans="18:22">
      <c r="R441" s="1217"/>
      <c r="S441" s="1217"/>
      <c r="T441" s="1111"/>
      <c r="V441" s="1111"/>
    </row>
    <row r="442" spans="20:22">
      <c r="T442" s="1111"/>
      <c r="V442" s="1111"/>
    </row>
    <row r="443" spans="20:22">
      <c r="T443" s="1111"/>
      <c r="V443" s="1111"/>
    </row>
    <row r="444" spans="20:22">
      <c r="T444" s="1111"/>
      <c r="V444" s="1216"/>
    </row>
    <row r="445" spans="20:22">
      <c r="T445" s="1111"/>
      <c r="V445" s="1216"/>
    </row>
    <row r="446" spans="20:22">
      <c r="T446" s="1111"/>
      <c r="V446" s="1216"/>
    </row>
    <row r="447" spans="20:22">
      <c r="T447" s="1111"/>
      <c r="V447" s="1111"/>
    </row>
    <row r="448" spans="20:22">
      <c r="T448" s="1111"/>
      <c r="V448" s="1111"/>
    </row>
    <row r="449" spans="20:22">
      <c r="T449" s="1111"/>
      <c r="V449" s="1216"/>
    </row>
    <row r="450" spans="20:22">
      <c r="T450" s="1111"/>
      <c r="V450" s="1216"/>
    </row>
    <row r="451" spans="20:22">
      <c r="T451" s="1111"/>
      <c r="V451" s="1216"/>
    </row>
    <row r="452" spans="20:22">
      <c r="T452" s="1111"/>
      <c r="V452" s="1216"/>
    </row>
    <row r="453" spans="20:22">
      <c r="T453" s="1111"/>
      <c r="V453" s="1216"/>
    </row>
    <row r="454" spans="20:22">
      <c r="T454" s="1111"/>
      <c r="V454" s="1216"/>
    </row>
    <row r="455" spans="20:22">
      <c r="T455" s="1216"/>
      <c r="V455" s="1216"/>
    </row>
    <row r="456" spans="20:22">
      <c r="T456" s="1216"/>
      <c r="V456" s="1216"/>
    </row>
    <row r="457" spans="20:22">
      <c r="T457" s="1216"/>
      <c r="V457" s="1216"/>
    </row>
    <row r="458" spans="20:22">
      <c r="T458" s="1216"/>
      <c r="V458" s="1216"/>
    </row>
    <row r="459" spans="20:22">
      <c r="T459" s="1216"/>
      <c r="V459" s="1216"/>
    </row>
    <row r="460" spans="20:22">
      <c r="T460" s="1216"/>
      <c r="V460" s="1216"/>
    </row>
    <row r="461" spans="20:22">
      <c r="T461" s="1216"/>
      <c r="V461" s="1216"/>
    </row>
    <row r="462" spans="20:22">
      <c r="T462" s="1216"/>
      <c r="V462" s="1216"/>
    </row>
    <row r="463" spans="20:22">
      <c r="T463" s="1216"/>
      <c r="V463" s="1216"/>
    </row>
    <row r="464" spans="20:22">
      <c r="T464" s="1216"/>
      <c r="V464" s="1216"/>
    </row>
    <row r="465" spans="20:22">
      <c r="T465" s="1216"/>
      <c r="V465" s="1216"/>
    </row>
  </sheetData>
  <sheetProtection selectLockedCells="1" autoFilter="0"/>
  <autoFilter xmlns:etc="http://www.wps.cn/officeDocument/2017/etCustomData" ref="A4:LM20" etc:filterBottomFollowUsedRange="0">
    <extLst/>
  </autoFilter>
  <mergeCells count="12">
    <mergeCell ref="AO1:AT1"/>
    <mergeCell ref="T2:Y2"/>
    <mergeCell ref="A3:B3"/>
    <mergeCell ref="H3:I3"/>
    <mergeCell ref="K3:M3"/>
    <mergeCell ref="N3:P3"/>
    <mergeCell ref="AF3:AG3"/>
    <mergeCell ref="AH3:AI3"/>
    <mergeCell ref="AJ3:AK3"/>
    <mergeCell ref="AV3:AV4"/>
    <mergeCell ref="AW3:AW4"/>
    <mergeCell ref="A1:O2"/>
  </mergeCells>
  <conditionalFormatting sqref="T5">
    <cfRule type="containsText" dxfId="0" priority="52" operator="between" text="欠">
      <formula>NOT(ISERROR(SEARCH("欠",T5)))</formula>
    </cfRule>
    <cfRule type="cellIs" dxfId="1" priority="53" operator="equal">
      <formula>"欠"</formula>
    </cfRule>
  </conditionalFormatting>
  <conditionalFormatting sqref="T5:V5">
    <cfRule type="containsText" dxfId="0" priority="49" operator="between" text="欠">
      <formula>NOT(ISERROR(SEARCH("欠",T5)))</formula>
    </cfRule>
  </conditionalFormatting>
  <conditionalFormatting sqref="V5">
    <cfRule type="containsText" dxfId="0" priority="50" operator="between" text="欠">
      <formula>NOT(ISERROR(SEARCH("欠",V5)))</formula>
    </cfRule>
    <cfRule type="cellIs" dxfId="1" priority="51" operator="equal">
      <formula>"欠"</formula>
    </cfRule>
  </conditionalFormatting>
  <conditionalFormatting sqref="W5">
    <cfRule type="containsText" dxfId="0" priority="54" operator="between" text="欠">
      <formula>NOT(ISERROR(SEARCH("欠",W5)))</formula>
    </cfRule>
  </conditionalFormatting>
  <conditionalFormatting sqref="T6">
    <cfRule type="containsText" dxfId="0" priority="46" operator="between" text="欠">
      <formula>NOT(ISERROR(SEARCH("欠",T6)))</formula>
    </cfRule>
    <cfRule type="cellIs" dxfId="1" priority="47" operator="equal">
      <formula>"欠"</formula>
    </cfRule>
  </conditionalFormatting>
  <conditionalFormatting sqref="T6:V6">
    <cfRule type="containsText" dxfId="0" priority="43" operator="between" text="欠">
      <formula>NOT(ISERROR(SEARCH("欠",T6)))</formula>
    </cfRule>
  </conditionalFormatting>
  <conditionalFormatting sqref="V6">
    <cfRule type="containsText" dxfId="0" priority="44" operator="between" text="欠">
      <formula>NOT(ISERROR(SEARCH("欠",V6)))</formula>
    </cfRule>
    <cfRule type="cellIs" dxfId="1" priority="45" operator="equal">
      <formula>"欠"</formula>
    </cfRule>
  </conditionalFormatting>
  <conditionalFormatting sqref="W6">
    <cfRule type="containsText" dxfId="0" priority="48" operator="between" text="欠">
      <formula>NOT(ISERROR(SEARCH("欠",W6)))</formula>
    </cfRule>
  </conditionalFormatting>
  <conditionalFormatting sqref="W7">
    <cfRule type="containsText" dxfId="0" priority="42" operator="between" text="欠">
      <formula>NOT(ISERROR(SEARCH("欠",W7)))</formula>
    </cfRule>
  </conditionalFormatting>
  <conditionalFormatting sqref="W8">
    <cfRule type="containsText" dxfId="0" priority="41" operator="between" text="欠">
      <formula>NOT(ISERROR(SEARCH("欠",W8)))</formula>
    </cfRule>
  </conditionalFormatting>
  <conditionalFormatting sqref="W9">
    <cfRule type="containsText" dxfId="0" priority="40" operator="between" text="欠">
      <formula>NOT(ISERROR(SEARCH("欠",W9)))</formula>
    </cfRule>
  </conditionalFormatting>
  <conditionalFormatting sqref="W10">
    <cfRule type="containsText" dxfId="0" priority="39" operator="between" text="欠">
      <formula>NOT(ISERROR(SEARCH("欠",W10)))</formula>
    </cfRule>
  </conditionalFormatting>
  <conditionalFormatting sqref="W11">
    <cfRule type="containsText" dxfId="0" priority="38" operator="between" text="欠">
      <formula>NOT(ISERROR(SEARCH("欠",W11)))</formula>
    </cfRule>
  </conditionalFormatting>
  <conditionalFormatting sqref="W12">
    <cfRule type="containsText" dxfId="0" priority="37" operator="between" text="欠">
      <formula>NOT(ISERROR(SEARCH("欠",W12)))</formula>
    </cfRule>
  </conditionalFormatting>
  <conditionalFormatting sqref="W13">
    <cfRule type="containsText" dxfId="0" priority="36" operator="between" text="欠">
      <formula>NOT(ISERROR(SEARCH("欠",W13)))</formula>
    </cfRule>
  </conditionalFormatting>
  <conditionalFormatting sqref="T39">
    <cfRule type="cellIs" dxfId="1" priority="152" operator="equal">
      <formula>"欠"</formula>
    </cfRule>
  </conditionalFormatting>
  <conditionalFormatting sqref="V39">
    <cfRule type="cellIs" dxfId="1" priority="103" operator="equal">
      <formula>"欠"</formula>
    </cfRule>
  </conditionalFormatting>
  <conditionalFormatting sqref="T65">
    <cfRule type="cellIs" dxfId="1" priority="143" operator="equal">
      <formula>"欠"</formula>
    </cfRule>
  </conditionalFormatting>
  <conditionalFormatting sqref="V65">
    <cfRule type="cellIs" dxfId="1" priority="94" operator="equal">
      <formula>"欠"</formula>
    </cfRule>
  </conditionalFormatting>
  <conditionalFormatting sqref="T153">
    <cfRule type="containsText" dxfId="0" priority="121" operator="between" text="欠">
      <formula>NOT(ISERROR(SEARCH("欠",T153)))</formula>
    </cfRule>
    <cfRule type="cellIs" dxfId="1" priority="122" operator="equal">
      <formula>"欠"</formula>
    </cfRule>
  </conditionalFormatting>
  <conditionalFormatting sqref="V153">
    <cfRule type="containsText" dxfId="0" priority="70" operator="between" text="欠">
      <formula>NOT(ISERROR(SEARCH("欠",V153)))</formula>
    </cfRule>
    <cfRule type="cellIs" dxfId="1" priority="71" operator="equal">
      <formula>"欠"</formula>
    </cfRule>
  </conditionalFormatting>
  <conditionalFormatting sqref="T170">
    <cfRule type="containsText" dxfId="0" priority="134" operator="between" text="欠">
      <formula>NOT(ISERROR(SEARCH("欠",T170)))</formula>
    </cfRule>
    <cfRule type="cellIs" dxfId="1" priority="135" operator="equal">
      <formula>"欠"</formula>
    </cfRule>
  </conditionalFormatting>
  <conditionalFormatting sqref="V170">
    <cfRule type="containsText" dxfId="0" priority="85" operator="between" text="欠">
      <formula>NOT(ISERROR(SEARCH("欠",V170)))</formula>
    </cfRule>
    <cfRule type="cellIs" dxfId="1" priority="86" operator="equal">
      <formula>"欠"</formula>
    </cfRule>
  </conditionalFormatting>
  <conditionalFormatting sqref="T178">
    <cfRule type="cellIs" dxfId="1" priority="153" operator="equal">
      <formula>"欠"</formula>
    </cfRule>
  </conditionalFormatting>
  <conditionalFormatting sqref="V178">
    <cfRule type="cellIs" dxfId="1" priority="104" operator="equal">
      <formula>"欠"</formula>
    </cfRule>
  </conditionalFormatting>
  <conditionalFormatting sqref="T181">
    <cfRule type="containsText" dxfId="0" priority="127" operator="between" text="欠">
      <formula>NOT(ISERROR(SEARCH("欠",T181)))</formula>
    </cfRule>
    <cfRule type="cellIs" dxfId="1" priority="128" operator="equal">
      <formula>"欠"</formula>
    </cfRule>
  </conditionalFormatting>
  <conditionalFormatting sqref="V181">
    <cfRule type="containsText" dxfId="0" priority="78" operator="between" text="欠">
      <formula>NOT(ISERROR(SEARCH("欠",V181)))</formula>
    </cfRule>
    <cfRule type="cellIs" dxfId="1" priority="79" operator="equal">
      <formula>"欠"</formula>
    </cfRule>
  </conditionalFormatting>
  <conditionalFormatting sqref="T183">
    <cfRule type="containsText" dxfId="0" priority="131" operator="between" text="欠">
      <formula>NOT(ISERROR(SEARCH("欠",T183)))</formula>
    </cfRule>
    <cfRule type="cellIs" dxfId="1" priority="132" operator="equal">
      <formula>"欠"</formula>
    </cfRule>
  </conditionalFormatting>
  <conditionalFormatting sqref="V183">
    <cfRule type="containsText" dxfId="0" priority="82" operator="between" text="欠">
      <formula>NOT(ISERROR(SEARCH("欠",V183)))</formula>
    </cfRule>
    <cfRule type="cellIs" dxfId="1" priority="83" operator="equal">
      <formula>"欠"</formula>
    </cfRule>
  </conditionalFormatting>
  <conditionalFormatting sqref="V214">
    <cfRule type="containsText" dxfId="0" priority="66" operator="between" text="欠">
      <formula>NOT(ISERROR(SEARCH("欠",V214)))</formula>
    </cfRule>
    <cfRule type="cellIs" dxfId="1" priority="67" operator="equal">
      <formula>"欠"</formula>
    </cfRule>
  </conditionalFormatting>
  <conditionalFormatting sqref="V220">
    <cfRule type="containsText" dxfId="0" priority="68" operator="between" text="欠">
      <formula>NOT(ISERROR(SEARCH("欠",V220)))</formula>
    </cfRule>
    <cfRule type="cellIs" dxfId="1" priority="69" operator="equal">
      <formula>"欠"</formula>
    </cfRule>
  </conditionalFormatting>
  <conditionalFormatting sqref="V241">
    <cfRule type="cellIs" dxfId="1" priority="75" operator="equal">
      <formula>"欠"</formula>
    </cfRule>
    <cfRule type="containsText" dxfId="0" priority="77" operator="between" text="欠">
      <formula>NOT(ISERROR(SEARCH("欠",V241)))</formula>
    </cfRule>
  </conditionalFormatting>
  <conditionalFormatting sqref="V242">
    <cfRule type="cellIs" dxfId="1" priority="74" operator="equal">
      <formula>"欠"</formula>
    </cfRule>
    <cfRule type="containsText" dxfId="0" priority="76" operator="between" text="欠">
      <formula>NOT(ISERROR(SEARCH("欠",V242)))</formula>
    </cfRule>
  </conditionalFormatting>
  <conditionalFormatting sqref="T243">
    <cfRule type="cellIs" dxfId="1" priority="123" operator="equal">
      <formula>"欠"</formula>
    </cfRule>
    <cfRule type="containsText" dxfId="0" priority="124" operator="between" text="欠">
      <formula>NOT(ISERROR(SEARCH("欠",T243)))</formula>
    </cfRule>
  </conditionalFormatting>
  <conditionalFormatting sqref="V243">
    <cfRule type="cellIs" dxfId="1" priority="72" operator="equal">
      <formula>"欠"</formula>
    </cfRule>
    <cfRule type="containsText" dxfId="0" priority="73" operator="between" text="欠">
      <formula>NOT(ISERROR(SEARCH("欠",V243)))</formula>
    </cfRule>
  </conditionalFormatting>
  <conditionalFormatting sqref="V267">
    <cfRule type="cellIs" dxfId="1" priority="64" operator="equal">
      <formula>"欠"</formula>
    </cfRule>
  </conditionalFormatting>
  <conditionalFormatting sqref="T293">
    <cfRule type="cellIs" dxfId="1" priority="149" operator="equal">
      <formula>"欠"</formula>
    </cfRule>
  </conditionalFormatting>
  <conditionalFormatting sqref="V293">
    <cfRule type="cellIs" dxfId="1" priority="100" operator="equal">
      <formula>"欠"</formula>
    </cfRule>
  </conditionalFormatting>
  <conditionalFormatting sqref="T294">
    <cfRule type="cellIs" dxfId="1" priority="111" operator="equal">
      <formula>"欠"</formula>
    </cfRule>
    <cfRule type="containsText" dxfId="0" priority="112" operator="between" text="欠">
      <formula>NOT(ISERROR(SEARCH("欠",T294)))</formula>
    </cfRule>
  </conditionalFormatting>
  <conditionalFormatting sqref="V294">
    <cfRule type="cellIs" dxfId="1" priority="58" operator="equal">
      <formula>"欠"</formula>
    </cfRule>
    <cfRule type="containsText" dxfId="0" priority="59" operator="between" text="欠">
      <formula>NOT(ISERROR(SEARCH("欠",V294)))</formula>
    </cfRule>
  </conditionalFormatting>
  <conditionalFormatting sqref="V432">
    <cfRule type="cellIs" dxfId="1" priority="56" operator="equal">
      <formula>"欠"</formula>
    </cfRule>
    <cfRule type="containsText" dxfId="0" priority="57" operator="between" text="欠">
      <formula>NOT(ISERROR(SEARCH("欠",V432)))</formula>
    </cfRule>
  </conditionalFormatting>
  <conditionalFormatting sqref="T434">
    <cfRule type="containsText" dxfId="0" priority="109" operator="between" text="欠">
      <formula>NOT(ISERROR(SEARCH("欠",T434)))</formula>
    </cfRule>
    <cfRule type="cellIs" dxfId="1" priority="110" operator="equal">
      <formula>"欠"</formula>
    </cfRule>
  </conditionalFormatting>
  <conditionalFormatting sqref="T7:T13">
    <cfRule type="cellIs" dxfId="1" priority="35" operator="equal">
      <formula>"欠"</formula>
    </cfRule>
    <cfRule type="containsText" dxfId="0" priority="28" operator="between" text="欠">
      <formula>NOT(ISERROR(SEARCH("欠",T7)))</formula>
    </cfRule>
  </conditionalFormatting>
  <conditionalFormatting sqref="T22:T24">
    <cfRule type="cellIs" dxfId="1" priority="156" operator="equal">
      <formula>"欠"</formula>
    </cfRule>
  </conditionalFormatting>
  <conditionalFormatting sqref="T25:T26">
    <cfRule type="cellIs" dxfId="1" priority="155" operator="equal">
      <formula>"欠"</formula>
    </cfRule>
  </conditionalFormatting>
  <conditionalFormatting sqref="T241:T242">
    <cfRule type="cellIs" dxfId="1" priority="125" operator="equal">
      <formula>"欠"</formula>
    </cfRule>
    <cfRule type="containsText" dxfId="0" priority="126" operator="between" text="欠">
      <formula>NOT(ISERROR(SEARCH("欠",T241)))</formula>
    </cfRule>
  </conditionalFormatting>
  <conditionalFormatting sqref="T254:T255">
    <cfRule type="containsText" dxfId="0" priority="117" operator="between" text="欠">
      <formula>NOT(ISERROR(SEARCH("欠",T254)))</formula>
    </cfRule>
  </conditionalFormatting>
  <conditionalFormatting sqref="T364:T366">
    <cfRule type="cellIs" dxfId="1" priority="114" operator="equal">
      <formula>"欠"</formula>
    </cfRule>
  </conditionalFormatting>
  <conditionalFormatting sqref="V7:V13">
    <cfRule type="cellIs" dxfId="1" priority="21" operator="equal">
      <formula>"欠"</formula>
    </cfRule>
    <cfRule type="containsText" dxfId="0" priority="14" operator="between" text="欠">
      <formula>NOT(ISERROR(SEARCH("欠",V7)))</formula>
    </cfRule>
  </conditionalFormatting>
  <conditionalFormatting sqref="V22:V24">
    <cfRule type="cellIs" dxfId="1" priority="107" operator="equal">
      <formula>"欠"</formula>
    </cfRule>
  </conditionalFormatting>
  <conditionalFormatting sqref="V25:V26">
    <cfRule type="cellIs" dxfId="1" priority="106" operator="equal">
      <formula>"欠"</formula>
    </cfRule>
  </conditionalFormatting>
  <conditionalFormatting sqref="V221:V222">
    <cfRule type="cellIs" dxfId="1" priority="65" operator="equal">
      <formula>"欠"</formula>
    </cfRule>
  </conditionalFormatting>
  <conditionalFormatting sqref="T2:T3 T15:T99 T154:T169 T206:T240 T244:T253 T182 T404:T433 T396:T402 T184:T187 T389:T393 T435:T1048576 T378 T114:T152 T256:T293 T101:T112 T295:T375 T196:T202 T189:T193 T171:T180">
    <cfRule type="containsText" dxfId="0" priority="138" operator="between" text="欠">
      <formula>NOT(ISERROR(SEARCH("欠",T2)))</formula>
    </cfRule>
  </conditionalFormatting>
  <conditionalFormatting sqref="T2 T3:V4 T15:V1048576">
    <cfRule type="containsText" dxfId="0" priority="55" operator="between" text="欠">
      <formula>NOT(ISERROR(SEARCH("欠",T2)))</formula>
    </cfRule>
  </conditionalFormatting>
  <conditionalFormatting sqref="V3 V15:V99 V215:V219 V295:V299 V154:V169 V221:V240 V114:V152 V205:V213 V396:V402 V404:V431 V433:V1048576 V378 V301:V343 V389:V393 V244:V293 V182 V348:V375 V345 V184:V193 V171:V180 V196:V202 V101:V112">
    <cfRule type="containsText" dxfId="0" priority="89" operator="between" text="欠">
      <formula>NOT(ISERROR(SEARCH("欠",V3)))</formula>
    </cfRule>
  </conditionalFormatting>
  <conditionalFormatting sqref="W3:W4 W14:W15 W17:W1048576">
    <cfRule type="containsText" dxfId="0" priority="158" operator="between" text="欠">
      <formula>NOT(ISERROR(SEARCH("欠",W3)))</formula>
    </cfRule>
  </conditionalFormatting>
  <conditionalFormatting sqref="T7:V13">
    <cfRule type="containsText" dxfId="0" priority="7" operator="between" text="欠">
      <formula>NOT(ISERROR(SEARCH("欠",T7)))</formula>
    </cfRule>
  </conditionalFormatting>
  <conditionalFormatting sqref="T15 T370:T371 T338:T339 T323:T326 T319 T314 T301 T310:T312 T348:T350 T262:T264 T192 T225 T268 T277:T290 T218 T198 T249:T251 T116 T272:T274 T304:T308 T97 T62:T64 T47 T31 T35:T38 T27 T17:T18 T389 T20:T21">
    <cfRule type="cellIs" dxfId="1" priority="154" operator="equal">
      <formula>"欠"</formula>
    </cfRule>
  </conditionalFormatting>
  <conditionalFormatting sqref="V15 V375 V370:V371 V341 V348:V356 V335:V339 V301 V323:V327 V310:V312 V314 V330 V318:V319 V343 V272:V275 V225 V268 V245 V262:V264 V116 V277:V292 V253:V255 V218 V192 V198 V298 V296 V249:V251 V304:V308 V97 V62:V64 V47 V31 V35:V38 V27 V17:V18 V389 V20:V21">
    <cfRule type="cellIs" dxfId="1" priority="105" operator="equal">
      <formula>"欠"</formula>
    </cfRule>
  </conditionalFormatting>
  <conditionalFormatting sqref="T171:T173 T19 T16 T102:T103 T98:T99 T169 T185:T187 T201:T202 T189 T141:T142 T219 T247:T248 T94:T96 T61 T80:T87 T40:T46 T48:T54 T66 T68 T132">
    <cfRule type="cellIs" dxfId="1" priority="157" operator="equal">
      <formula>"欠"</formula>
    </cfRule>
  </conditionalFormatting>
  <conditionalFormatting sqref="V171:V173 V19 V16 V102:V103 V98:V99 V169 V185:V187 V201:V202 V189 V141:V142 V219 V247:V248 V94:V96 V61 V80:V87 V40:V46 V48:V54 V66 V68 V132">
    <cfRule type="cellIs" dxfId="1" priority="108" operator="equal">
      <formula>"欠"</formula>
    </cfRule>
  </conditionalFormatting>
  <conditionalFormatting sqref="T28:T30 T309 T133 T193 T90 T55:T60 T69:T79 T67 T32:T34">
    <cfRule type="cellIs" dxfId="1" priority="144" operator="equal">
      <formula>"欠"</formula>
    </cfRule>
  </conditionalFormatting>
  <conditionalFormatting sqref="V28:V30 V309 V133 V193 V90 V55:V60 V69:V79 V67 V32:V34">
    <cfRule type="cellIs" dxfId="1" priority="95" operator="equal">
      <formula>"欠"</formula>
    </cfRule>
  </conditionalFormatting>
  <conditionalFormatting sqref="T88 T130:T131 T134:T136 T207 T196:T197 T160:T161 T138 T227:T228 T143:T145 T199 T215 T221:T222 T252 T256:T260">
    <cfRule type="cellIs" dxfId="1" priority="151" operator="equal">
      <formula>"欠"</formula>
    </cfRule>
  </conditionalFormatting>
  <conditionalFormatting sqref="V88 V130:V131 V134:V136 V188 V227:V228 V207 V160:V161 V138 V199 V143:V145 V205 V196:V197 V215 V252 V256:V260">
    <cfRule type="cellIs" dxfId="1" priority="102" operator="equal">
      <formula>"欠"</formula>
    </cfRule>
  </conditionalFormatting>
  <conditionalFormatting sqref="T89 T121:T129 T101 T167:T168 T91:T93 T206 T261 T190:T191 T148 T159 T137 T162 T174:T177 T291:T292 T246 T224 T154:T157 T139 T150:T152 T267 T226 T208:T213 T216:T217 T229:T237 T244 T269">
    <cfRule type="cellIs" dxfId="1" priority="142" operator="equal">
      <formula>"欠"</formula>
    </cfRule>
  </conditionalFormatting>
  <conditionalFormatting sqref="V121:V129 V206 V89 V91:V93 V101 V139 V137 V190:V191 V167:V168 V226 V174:V177 V162 V148 V150:V152 V159 V154:V157 V216 V230:V237 V208:V213 V269">
    <cfRule type="cellIs" dxfId="1" priority="93" operator="equal">
      <formula>"欠"</formula>
    </cfRule>
  </conditionalFormatting>
  <conditionalFormatting sqref="T100 T113">
    <cfRule type="containsText" dxfId="0" priority="136" operator="between" text="欠">
      <formula>NOT(ISERROR(SEARCH("欠",T100)))</formula>
    </cfRule>
    <cfRule type="cellIs" dxfId="1" priority="137" operator="equal">
      <formula>"欠"</formula>
    </cfRule>
  </conditionalFormatting>
  <conditionalFormatting sqref="V100 V113">
    <cfRule type="containsText" dxfId="0" priority="87" operator="between" text="欠">
      <formula>NOT(ISERROR(SEARCH("欠",V100)))</formula>
    </cfRule>
    <cfRule type="cellIs" dxfId="1" priority="88" operator="equal">
      <formula>"欠"</formula>
    </cfRule>
  </conditionalFormatting>
  <conditionalFormatting sqref="T117:T120 T104:T112 T114:T115 T240">
    <cfRule type="cellIs" dxfId="1" priority="145" operator="equal">
      <formula>"欠"</formula>
    </cfRule>
  </conditionalFormatting>
  <conditionalFormatting sqref="V117:V120 V104:V112 V114:V115 V240">
    <cfRule type="cellIs" dxfId="1" priority="96" operator="equal">
      <formula>"欠"</formula>
    </cfRule>
  </conditionalFormatting>
  <conditionalFormatting sqref="T140 T165:T166 T180 T182 T184">
    <cfRule type="cellIs" dxfId="1" priority="139" operator="equal">
      <formula>"欠"</formula>
    </cfRule>
  </conditionalFormatting>
  <conditionalFormatting sqref="V140 V165:V166 V180 V182 V184">
    <cfRule type="cellIs" dxfId="1" priority="90" operator="equal">
      <formula>"欠"</formula>
    </cfRule>
  </conditionalFormatting>
  <conditionalFormatting sqref="T149 T146:T147 T164">
    <cfRule type="cellIs" dxfId="1" priority="140" operator="equal">
      <formula>"欠"</formula>
    </cfRule>
  </conditionalFormatting>
  <conditionalFormatting sqref="V149 V146:V147 V164">
    <cfRule type="cellIs" dxfId="1" priority="91" operator="equal">
      <formula>"欠"</formula>
    </cfRule>
  </conditionalFormatting>
  <conditionalFormatting sqref="T158 T163 T179">
    <cfRule type="cellIs" dxfId="1" priority="141" operator="equal">
      <formula>"欠"</formula>
    </cfRule>
  </conditionalFormatting>
  <conditionalFormatting sqref="V158 V163 V179">
    <cfRule type="cellIs" dxfId="1" priority="92" operator="equal">
      <formula>"欠"</formula>
    </cfRule>
  </conditionalFormatting>
  <conditionalFormatting sqref="T188 T194:T195 T203:T205">
    <cfRule type="containsText" dxfId="0" priority="129" operator="between" text="欠">
      <formula>NOT(ISERROR(SEARCH("欠",T188)))</formula>
    </cfRule>
    <cfRule type="cellIs" dxfId="1" priority="130" operator="equal">
      <formula>"欠"</formula>
    </cfRule>
  </conditionalFormatting>
  <conditionalFormatting sqref="V194:V195 V203:V204">
    <cfRule type="containsText" dxfId="0" priority="80" operator="between" text="欠">
      <formula>NOT(ISERROR(SEARCH("欠",V194)))</formula>
    </cfRule>
    <cfRule type="cellIs" dxfId="1" priority="81" operator="equal">
      <formula>"欠"</formula>
    </cfRule>
  </conditionalFormatting>
  <conditionalFormatting sqref="T200 T435:T438 T396 T431:T432 T414:T418 T390:T393 T404:T405 T447:T448 T378 T367:T369 T372:T375 T357:T363 T239 T320:T322 T295:T297 T315:T318 T327:T332 T335:T337 T341 T313 T302:T303">
    <cfRule type="cellIs" dxfId="1" priority="133" operator="equal">
      <formula>"欠"</formula>
    </cfRule>
  </conditionalFormatting>
  <conditionalFormatting sqref="V246 V404:V405 V396 V378 V372:V374 V390:V393 V431 V415:V418 V357:V369 V313 V320:V322 V315:V317 V331:V332 V328:V329 V342 V217 V276 V265:V266 V261 V239 V244 V229 V224 V295 V270:V271 V200 V297 V299 V302:V303">
    <cfRule type="cellIs" dxfId="1" priority="84" operator="equal">
      <formula>"欠"</formula>
    </cfRule>
  </conditionalFormatting>
  <conditionalFormatting sqref="T214 T220 T223 T238">
    <cfRule type="cellIs" dxfId="1" priority="150" operator="equal">
      <formula>"欠"</formula>
    </cfRule>
  </conditionalFormatting>
  <conditionalFormatting sqref="V223 V238">
    <cfRule type="cellIs" dxfId="1" priority="101" operator="equal">
      <formula>"欠"</formula>
    </cfRule>
  </conditionalFormatting>
  <conditionalFormatting sqref="T253 T245 T275">
    <cfRule type="cellIs" dxfId="1" priority="120" operator="equal">
      <formula>"欠"</formula>
    </cfRule>
  </conditionalFormatting>
  <conditionalFormatting sqref="T270:T271 T265:T266 T276">
    <cfRule type="cellIs" dxfId="1" priority="119" operator="equal">
      <formula>"欠"</formula>
    </cfRule>
  </conditionalFormatting>
  <conditionalFormatting sqref="T298:T300 T342">
    <cfRule type="cellIs" dxfId="1" priority="118" operator="equal">
      <formula>"欠"</formula>
    </cfRule>
  </conditionalFormatting>
  <conditionalFormatting sqref="T333:T334 T402 T351:T356 T343:T347 T340">
    <cfRule type="cellIs" dxfId="1" priority="148" operator="equal">
      <formula>"欠"</formula>
    </cfRule>
  </conditionalFormatting>
  <conditionalFormatting sqref="V345 V402 V340 V333:V334">
    <cfRule type="cellIs" dxfId="1" priority="99" operator="equal">
      <formula>"欠"</formula>
    </cfRule>
  </conditionalFormatting>
  <conditionalFormatting sqref="V344 V346:V347">
    <cfRule type="containsText" dxfId="0" priority="62" operator="between" text="欠">
      <formula>NOT(ISERROR(SEARCH("欠",V344)))</formula>
    </cfRule>
    <cfRule type="cellIs" dxfId="1" priority="63" operator="equal">
      <formula>"欠"</formula>
    </cfRule>
  </conditionalFormatting>
  <conditionalFormatting sqref="T376:T377 T403 T394:T395 T379:T388">
    <cfRule type="cellIs" dxfId="1" priority="115" operator="equal">
      <formula>"欠"</formula>
    </cfRule>
    <cfRule type="containsText" dxfId="0" priority="116" operator="between" text="欠">
      <formula>NOT(ISERROR(SEARCH("欠",T376)))</formula>
    </cfRule>
  </conditionalFormatting>
  <conditionalFormatting sqref="V376:V377 V403 V394:V395 V379:V388">
    <cfRule type="cellIs" dxfId="1" priority="60" operator="equal">
      <formula>"欠"</formula>
    </cfRule>
    <cfRule type="containsText" dxfId="0" priority="61" operator="between" text="欠">
      <formula>NOT(ISERROR(SEARCH("欠",V376)))</formula>
    </cfRule>
  </conditionalFormatting>
  <conditionalFormatting sqref="T397:T401 T406:T413">
    <cfRule type="cellIs" dxfId="1" priority="147" operator="equal">
      <formula>"欠"</formula>
    </cfRule>
  </conditionalFormatting>
  <conditionalFormatting sqref="V397:V401 V435:V438 V447:V448 V406:V414">
    <cfRule type="cellIs" dxfId="1" priority="98" operator="equal">
      <formula>"欠"</formula>
    </cfRule>
  </conditionalFormatting>
  <conditionalFormatting sqref="T419:T430 T444:T446 T449:T454">
    <cfRule type="cellIs" dxfId="1" priority="113" operator="equal">
      <formula>"欠"</formula>
    </cfRule>
  </conditionalFormatting>
  <conditionalFormatting sqref="T433 T439:T443">
    <cfRule type="cellIs" dxfId="1" priority="146" operator="equal">
      <formula>"欠"</formula>
    </cfRule>
  </conditionalFormatting>
  <conditionalFormatting sqref="V433:V434 V439:V443">
    <cfRule type="cellIs" dxfId="1" priority="97" operator="equal">
      <formula>"欠"</formula>
    </cfRule>
  </conditionalFormatting>
  <pageMargins left="0" right="0.0791666666666667" top="0.309027777777778" bottom="0.309027777777778" header="0.5" footer="0.5"/>
  <pageSetup paperSize="9" scale="58" orientation="landscape" horizontalDpi="600"/>
  <headerFooter alignWithMargins="0" scaleWithDoc="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12"/>
  <sheetViews>
    <sheetView zoomScale="85" zoomScaleNormal="85" topLeftCell="A19" workbookViewId="0">
      <selection activeCell="Q61" sqref="Q61"/>
    </sheetView>
  </sheetViews>
  <sheetFormatPr defaultColWidth="8.225" defaultRowHeight="16.5" customHeight="1"/>
  <cols>
    <col min="1" max="1" width="12.0833333333333" style="786" customWidth="1"/>
    <col min="2" max="2" width="13" style="786" customWidth="1"/>
    <col min="3" max="3" width="24" style="786" customWidth="1"/>
    <col min="4" max="4" width="10.8333333333333" style="786" customWidth="1"/>
    <col min="5" max="5" width="10.25" style="787" customWidth="1"/>
    <col min="6" max="6" width="10.25" style="788" customWidth="1"/>
    <col min="7" max="7" width="10.25" style="787" customWidth="1"/>
    <col min="8" max="8" width="12.6666666666667" style="787" customWidth="1"/>
    <col min="9" max="9" width="14.25" style="786" customWidth="1"/>
    <col min="10" max="10" width="12.4166666666667" style="786" customWidth="1"/>
    <col min="11" max="19" width="14.75" style="786" customWidth="1"/>
    <col min="20" max="21" width="12.6666666666667" style="786" customWidth="1"/>
    <col min="22" max="22" width="13" style="789" customWidth="1"/>
    <col min="23" max="23" width="9" style="786" customWidth="1"/>
    <col min="24" max="24" width="10.25" style="790" customWidth="1"/>
    <col min="25" max="25" width="13.75" style="786" customWidth="1"/>
    <col min="26" max="27" width="8.41666666666667" style="786" customWidth="1"/>
    <col min="28" max="28" width="8.41666666666667" style="786"/>
    <col min="29" max="29" width="12.425" style="786" customWidth="1"/>
    <col min="30" max="16382" width="8.41666666666667" style="786"/>
    <col min="16383" max="16384" width="8.225" style="786"/>
  </cols>
  <sheetData>
    <row r="1" customHeight="1" spans="1:19">
      <c r="A1" s="791" t="s">
        <v>6035</v>
      </c>
      <c r="B1" s="792" t="s">
        <v>6036</v>
      </c>
      <c r="C1" s="793" t="s">
        <v>6037</v>
      </c>
      <c r="D1" s="794" t="s">
        <v>6038</v>
      </c>
      <c r="E1" s="795" t="s">
        <v>6039</v>
      </c>
      <c r="F1" s="795" t="s">
        <v>6040</v>
      </c>
      <c r="G1" s="796" t="s">
        <v>6041</v>
      </c>
      <c r="H1" s="797" t="s">
        <v>6042</v>
      </c>
      <c r="I1" s="882" t="s">
        <v>6043</v>
      </c>
      <c r="J1" s="797" t="s">
        <v>6044</v>
      </c>
      <c r="K1" s="883" t="s">
        <v>6045</v>
      </c>
      <c r="L1" s="884" t="s">
        <v>6046</v>
      </c>
      <c r="M1" s="884" t="s">
        <v>6047</v>
      </c>
      <c r="N1" s="884" t="s">
        <v>6048</v>
      </c>
      <c r="O1" s="884" t="s">
        <v>6049</v>
      </c>
      <c r="P1" s="884" t="s">
        <v>6050</v>
      </c>
      <c r="Q1" s="884"/>
      <c r="R1" s="921" t="s">
        <v>6051</v>
      </c>
      <c r="S1" s="922" t="s">
        <v>6052</v>
      </c>
    </row>
    <row r="2" customHeight="1" spans="1:19">
      <c r="A2" s="798" t="s">
        <v>6053</v>
      </c>
      <c r="B2" s="799"/>
      <c r="C2" s="800"/>
      <c r="D2" s="801"/>
      <c r="E2" s="802"/>
      <c r="F2" s="802"/>
      <c r="G2" s="802"/>
      <c r="H2" s="803"/>
      <c r="I2" s="885"/>
      <c r="J2" s="803"/>
      <c r="K2" s="886">
        <v>45534</v>
      </c>
      <c r="L2" s="887">
        <v>45636</v>
      </c>
      <c r="M2" s="887">
        <v>45700</v>
      </c>
      <c r="N2" s="887">
        <v>45707</v>
      </c>
      <c r="O2" s="887">
        <v>45715</v>
      </c>
      <c r="P2" s="887">
        <v>45730</v>
      </c>
      <c r="Q2" s="887"/>
      <c r="R2" s="923"/>
      <c r="S2" s="924"/>
    </row>
    <row r="3" customHeight="1" spans="1:19">
      <c r="A3" s="804" t="s">
        <v>6054</v>
      </c>
      <c r="B3" s="805"/>
      <c r="C3" s="806"/>
      <c r="D3" s="807"/>
      <c r="E3" s="808"/>
      <c r="F3" s="808"/>
      <c r="G3" s="808"/>
      <c r="H3" s="809"/>
      <c r="I3" s="888"/>
      <c r="J3" s="809"/>
      <c r="K3" s="889">
        <v>45569</v>
      </c>
      <c r="L3" s="890">
        <v>45671</v>
      </c>
      <c r="M3" s="890">
        <f>M2+35+3</f>
        <v>45738</v>
      </c>
      <c r="N3" s="890">
        <v>45742</v>
      </c>
      <c r="O3" s="890">
        <v>45750</v>
      </c>
      <c r="P3" s="890">
        <v>45765</v>
      </c>
      <c r="Q3" s="890"/>
      <c r="R3" s="925"/>
      <c r="S3" s="926"/>
    </row>
    <row r="4" customHeight="1" spans="1:19">
      <c r="A4" s="810" t="s">
        <v>6055</v>
      </c>
      <c r="B4" s="811" t="s">
        <v>6056</v>
      </c>
      <c r="C4" s="812">
        <v>1</v>
      </c>
      <c r="D4" s="813" t="s">
        <v>6057</v>
      </c>
      <c r="E4" s="814" t="s">
        <v>6058</v>
      </c>
      <c r="F4" s="815" t="s">
        <v>6059</v>
      </c>
      <c r="G4" s="815"/>
      <c r="H4" s="816">
        <v>1300</v>
      </c>
      <c r="I4" s="891">
        <v>0.024275097</v>
      </c>
      <c r="J4" s="892">
        <v>53553</v>
      </c>
      <c r="K4" s="893">
        <v>365</v>
      </c>
      <c r="L4" s="893">
        <v>364</v>
      </c>
      <c r="M4" s="893">
        <v>364</v>
      </c>
      <c r="N4" s="893">
        <v>850</v>
      </c>
      <c r="O4" s="893">
        <v>364</v>
      </c>
      <c r="P4" s="893">
        <v>364</v>
      </c>
      <c r="Q4" s="893"/>
      <c r="R4" s="927">
        <f>SUM($K4:$P4)</f>
        <v>2671</v>
      </c>
      <c r="S4" s="928">
        <f t="shared" ref="S4:S51" si="0">ROUND(R4/I4,-1)</f>
        <v>110030</v>
      </c>
    </row>
    <row r="5" customHeight="1" spans="1:19">
      <c r="A5" s="817"/>
      <c r="B5" s="818"/>
      <c r="C5" s="819"/>
      <c r="D5" s="820" t="s">
        <v>6060</v>
      </c>
      <c r="E5" s="821" t="s">
        <v>6061</v>
      </c>
      <c r="F5" s="822" t="s">
        <v>6062</v>
      </c>
      <c r="G5" s="822" t="s">
        <v>6063</v>
      </c>
      <c r="H5" s="823">
        <v>200</v>
      </c>
      <c r="I5" s="894">
        <v>0.000905797101449275</v>
      </c>
      <c r="J5" s="895">
        <v>220800</v>
      </c>
      <c r="K5" s="896">
        <v>14</v>
      </c>
      <c r="L5" s="896">
        <v>14</v>
      </c>
      <c r="M5" s="896">
        <v>13</v>
      </c>
      <c r="N5" s="896">
        <v>32</v>
      </c>
      <c r="O5" s="896">
        <v>14</v>
      </c>
      <c r="P5" s="896">
        <v>13</v>
      </c>
      <c r="Q5" s="896"/>
      <c r="R5" s="927">
        <f t="shared" ref="R5:R51" si="1">SUM($K5:$P5)</f>
        <v>100</v>
      </c>
      <c r="S5" s="929">
        <f t="shared" si="0"/>
        <v>110400</v>
      </c>
    </row>
    <row r="6" customHeight="1" spans="1:19">
      <c r="A6" s="817"/>
      <c r="B6" s="818"/>
      <c r="C6" s="819"/>
      <c r="D6" s="824" t="s">
        <v>6064</v>
      </c>
      <c r="E6" s="821" t="s">
        <v>6065</v>
      </c>
      <c r="F6" s="822" t="s">
        <v>6066</v>
      </c>
      <c r="G6" s="822" t="s">
        <v>6067</v>
      </c>
      <c r="H6" s="823">
        <v>500</v>
      </c>
      <c r="I6" s="894">
        <v>0.003126018</v>
      </c>
      <c r="J6" s="895">
        <v>159948</v>
      </c>
      <c r="K6" s="896">
        <v>47</v>
      </c>
      <c r="L6" s="896">
        <v>47</v>
      </c>
      <c r="M6" s="896">
        <v>47</v>
      </c>
      <c r="N6" s="896">
        <v>110</v>
      </c>
      <c r="O6" s="896">
        <v>46</v>
      </c>
      <c r="P6" s="896">
        <v>47</v>
      </c>
      <c r="Q6" s="896"/>
      <c r="R6" s="927">
        <f t="shared" si="1"/>
        <v>344</v>
      </c>
      <c r="S6" s="929">
        <f t="shared" si="0"/>
        <v>110040</v>
      </c>
    </row>
    <row r="7" customHeight="1" spans="1:19">
      <c r="A7" s="817"/>
      <c r="B7" s="818"/>
      <c r="C7" s="819"/>
      <c r="D7" s="820" t="s">
        <v>6068</v>
      </c>
      <c r="E7" s="825" t="s">
        <v>6069</v>
      </c>
      <c r="F7" s="822" t="s">
        <v>6070</v>
      </c>
      <c r="G7" s="822"/>
      <c r="H7" s="826">
        <v>0</v>
      </c>
      <c r="I7" s="894">
        <v>0.00520833333333333</v>
      </c>
      <c r="J7" s="895">
        <v>0</v>
      </c>
      <c r="K7" s="896">
        <v>79</v>
      </c>
      <c r="L7" s="896"/>
      <c r="M7" s="896"/>
      <c r="N7" s="896"/>
      <c r="O7" s="896"/>
      <c r="P7" s="896"/>
      <c r="Q7" s="896"/>
      <c r="R7" s="927">
        <f t="shared" si="1"/>
        <v>79</v>
      </c>
      <c r="S7" s="929">
        <f t="shared" si="0"/>
        <v>15170</v>
      </c>
    </row>
    <row r="8" customHeight="1" spans="1:19">
      <c r="A8" s="817"/>
      <c r="B8" s="827"/>
      <c r="C8" s="828"/>
      <c r="D8" s="829" t="s">
        <v>6071</v>
      </c>
      <c r="E8" s="825"/>
      <c r="F8" s="822"/>
      <c r="G8" s="822"/>
      <c r="H8" s="830">
        <v>0</v>
      </c>
      <c r="I8" s="894">
        <v>1</v>
      </c>
      <c r="J8" s="895">
        <v>0</v>
      </c>
      <c r="K8" s="896">
        <v>15000</v>
      </c>
      <c r="L8" s="896">
        <v>15000</v>
      </c>
      <c r="M8" s="896">
        <v>15000</v>
      </c>
      <c r="N8" s="896">
        <v>35000</v>
      </c>
      <c r="O8" s="896">
        <v>15000</v>
      </c>
      <c r="P8" s="896">
        <v>15000</v>
      </c>
      <c r="Q8" s="896"/>
      <c r="R8" s="927">
        <f t="shared" si="1"/>
        <v>110000</v>
      </c>
      <c r="S8" s="929">
        <f t="shared" si="0"/>
        <v>110000</v>
      </c>
    </row>
    <row r="9" customHeight="1" spans="1:19">
      <c r="A9" s="817"/>
      <c r="B9" s="831" t="s">
        <v>6072</v>
      </c>
      <c r="C9" s="832">
        <v>1</v>
      </c>
      <c r="D9" s="813" t="s">
        <v>6073</v>
      </c>
      <c r="E9" s="814" t="s">
        <v>6074</v>
      </c>
      <c r="F9" s="833" t="s">
        <v>6075</v>
      </c>
      <c r="G9" s="833"/>
      <c r="H9" s="834">
        <v>500</v>
      </c>
      <c r="I9" s="897">
        <v>0.019230769</v>
      </c>
      <c r="J9" s="892">
        <v>26000</v>
      </c>
      <c r="K9" s="893">
        <v>289</v>
      </c>
      <c r="L9" s="893">
        <v>288</v>
      </c>
      <c r="M9" s="893">
        <v>289</v>
      </c>
      <c r="N9" s="893">
        <v>673</v>
      </c>
      <c r="O9" s="893">
        <v>288</v>
      </c>
      <c r="P9" s="893">
        <v>289</v>
      </c>
      <c r="Q9" s="893"/>
      <c r="R9" s="927">
        <f t="shared" si="1"/>
        <v>2116</v>
      </c>
      <c r="S9" s="928">
        <f t="shared" si="0"/>
        <v>110030</v>
      </c>
    </row>
    <row r="10" customHeight="1" spans="1:19">
      <c r="A10" s="817"/>
      <c r="B10" s="835"/>
      <c r="C10" s="836"/>
      <c r="D10" s="837" t="s">
        <v>6076</v>
      </c>
      <c r="E10" s="821" t="s">
        <v>6061</v>
      </c>
      <c r="F10" s="822" t="s">
        <v>6077</v>
      </c>
      <c r="G10" s="822" t="s">
        <v>6078</v>
      </c>
      <c r="H10" s="826">
        <v>200</v>
      </c>
      <c r="I10" s="898">
        <v>0.000905797101449275</v>
      </c>
      <c r="J10" s="895">
        <v>220800</v>
      </c>
      <c r="K10" s="896">
        <v>14</v>
      </c>
      <c r="L10" s="896">
        <v>14</v>
      </c>
      <c r="M10" s="896">
        <v>13</v>
      </c>
      <c r="N10" s="896">
        <v>32</v>
      </c>
      <c r="O10" s="896">
        <v>14</v>
      </c>
      <c r="P10" s="896">
        <v>13</v>
      </c>
      <c r="Q10" s="896"/>
      <c r="R10" s="927">
        <f t="shared" si="1"/>
        <v>100</v>
      </c>
      <c r="S10" s="929">
        <f t="shared" si="0"/>
        <v>110400</v>
      </c>
    </row>
    <row r="11" customHeight="1" spans="1:19">
      <c r="A11" s="817"/>
      <c r="B11" s="835"/>
      <c r="C11" s="836"/>
      <c r="D11" s="838" t="s">
        <v>6064</v>
      </c>
      <c r="E11" s="822" t="s">
        <v>6065</v>
      </c>
      <c r="F11" s="822" t="s">
        <v>6066</v>
      </c>
      <c r="G11" s="822" t="s">
        <v>6067</v>
      </c>
      <c r="H11" s="826">
        <v>500</v>
      </c>
      <c r="I11" s="898">
        <v>0.003126018</v>
      </c>
      <c r="J11" s="895">
        <v>159948</v>
      </c>
      <c r="K11" s="896">
        <v>47</v>
      </c>
      <c r="L11" s="896">
        <v>47</v>
      </c>
      <c r="M11" s="896">
        <v>47</v>
      </c>
      <c r="N11" s="896">
        <v>110</v>
      </c>
      <c r="O11" s="896">
        <v>46</v>
      </c>
      <c r="P11" s="896">
        <v>47</v>
      </c>
      <c r="Q11" s="896"/>
      <c r="R11" s="927">
        <f t="shared" si="1"/>
        <v>344</v>
      </c>
      <c r="S11" s="929">
        <f t="shared" si="0"/>
        <v>110040</v>
      </c>
    </row>
    <row r="12" customHeight="1" spans="1:19">
      <c r="A12" s="817"/>
      <c r="B12" s="835"/>
      <c r="C12" s="836"/>
      <c r="D12" s="820" t="s">
        <v>6068</v>
      </c>
      <c r="E12" s="822" t="s">
        <v>6069</v>
      </c>
      <c r="F12" s="839" t="s">
        <v>6079</v>
      </c>
      <c r="G12" s="839"/>
      <c r="H12" s="830">
        <v>0</v>
      </c>
      <c r="I12" s="898">
        <v>0.00396825396825397</v>
      </c>
      <c r="J12" s="895">
        <v>0</v>
      </c>
      <c r="K12" s="896">
        <v>60</v>
      </c>
      <c r="L12" s="896"/>
      <c r="M12" s="896"/>
      <c r="N12" s="896"/>
      <c r="O12" s="896"/>
      <c r="P12" s="896"/>
      <c r="Q12" s="896"/>
      <c r="R12" s="927">
        <f t="shared" si="1"/>
        <v>60</v>
      </c>
      <c r="S12" s="929">
        <f t="shared" si="0"/>
        <v>15120</v>
      </c>
    </row>
    <row r="13" customHeight="1" spans="1:19">
      <c r="A13" s="817"/>
      <c r="B13" s="840"/>
      <c r="C13" s="836"/>
      <c r="D13" s="820" t="s">
        <v>6071</v>
      </c>
      <c r="E13" s="822"/>
      <c r="F13" s="839"/>
      <c r="G13" s="839"/>
      <c r="H13" s="830">
        <v>0</v>
      </c>
      <c r="I13" s="898">
        <v>1</v>
      </c>
      <c r="J13" s="895">
        <v>0</v>
      </c>
      <c r="K13" s="896">
        <v>15000</v>
      </c>
      <c r="L13" s="896">
        <v>15000</v>
      </c>
      <c r="M13" s="896">
        <v>15000</v>
      </c>
      <c r="N13" s="896">
        <v>35000</v>
      </c>
      <c r="O13" s="896">
        <v>15000</v>
      </c>
      <c r="P13" s="896">
        <v>15000</v>
      </c>
      <c r="Q13" s="896"/>
      <c r="R13" s="927">
        <f t="shared" si="1"/>
        <v>110000</v>
      </c>
      <c r="S13" s="929">
        <f t="shared" si="0"/>
        <v>110000</v>
      </c>
    </row>
    <row r="14" customHeight="1" spans="1:19">
      <c r="A14" s="817"/>
      <c r="B14" s="831" t="s">
        <v>6080</v>
      </c>
      <c r="C14" s="832">
        <v>1</v>
      </c>
      <c r="D14" s="813" t="s">
        <v>6081</v>
      </c>
      <c r="E14" s="815" t="s">
        <v>6074</v>
      </c>
      <c r="F14" s="833" t="s">
        <v>6082</v>
      </c>
      <c r="G14" s="833"/>
      <c r="H14" s="841">
        <v>800</v>
      </c>
      <c r="I14" s="897">
        <v>0.021412037</v>
      </c>
      <c r="J14" s="892">
        <v>37362</v>
      </c>
      <c r="K14" s="893">
        <v>322</v>
      </c>
      <c r="L14" s="893">
        <v>321</v>
      </c>
      <c r="M14" s="893">
        <v>321</v>
      </c>
      <c r="N14" s="893">
        <v>749</v>
      </c>
      <c r="O14" s="893">
        <v>322</v>
      </c>
      <c r="P14" s="893">
        <v>321</v>
      </c>
      <c r="Q14" s="893"/>
      <c r="R14" s="927">
        <f t="shared" si="1"/>
        <v>2356</v>
      </c>
      <c r="S14" s="928">
        <f t="shared" si="0"/>
        <v>110030</v>
      </c>
    </row>
    <row r="15" customHeight="1" spans="1:19">
      <c r="A15" s="817"/>
      <c r="B15" s="835"/>
      <c r="C15" s="836"/>
      <c r="D15" s="820" t="s">
        <v>6083</v>
      </c>
      <c r="E15" s="822" t="s">
        <v>6061</v>
      </c>
      <c r="F15" s="839" t="s">
        <v>6084</v>
      </c>
      <c r="G15" s="839"/>
      <c r="H15" s="830">
        <v>200</v>
      </c>
      <c r="I15" s="898">
        <v>0.000905797101449275</v>
      </c>
      <c r="J15" s="895">
        <v>220800</v>
      </c>
      <c r="K15" s="896">
        <v>14</v>
      </c>
      <c r="L15" s="896">
        <v>14</v>
      </c>
      <c r="M15" s="896">
        <v>13</v>
      </c>
      <c r="N15" s="896">
        <v>32</v>
      </c>
      <c r="O15" s="896">
        <v>14</v>
      </c>
      <c r="P15" s="896">
        <v>13</v>
      </c>
      <c r="Q15" s="896"/>
      <c r="R15" s="927">
        <f t="shared" si="1"/>
        <v>100</v>
      </c>
      <c r="S15" s="929">
        <f t="shared" si="0"/>
        <v>110400</v>
      </c>
    </row>
    <row r="16" customHeight="1" spans="1:19">
      <c r="A16" s="817"/>
      <c r="B16" s="835"/>
      <c r="C16" s="836"/>
      <c r="D16" s="820" t="s">
        <v>6064</v>
      </c>
      <c r="E16" s="822" t="s">
        <v>6085</v>
      </c>
      <c r="F16" s="839" t="s">
        <v>6066</v>
      </c>
      <c r="G16" s="839" t="s">
        <v>6067</v>
      </c>
      <c r="H16" s="830">
        <v>500</v>
      </c>
      <c r="I16" s="898">
        <v>0.003126018</v>
      </c>
      <c r="J16" s="895">
        <v>159948</v>
      </c>
      <c r="K16" s="896">
        <v>47</v>
      </c>
      <c r="L16" s="896">
        <v>47</v>
      </c>
      <c r="M16" s="896">
        <v>47</v>
      </c>
      <c r="N16" s="896">
        <v>110</v>
      </c>
      <c r="O16" s="896">
        <v>46</v>
      </c>
      <c r="P16" s="896">
        <v>47</v>
      </c>
      <c r="Q16" s="896"/>
      <c r="R16" s="927">
        <f t="shared" si="1"/>
        <v>344</v>
      </c>
      <c r="S16" s="929">
        <f t="shared" si="0"/>
        <v>110040</v>
      </c>
    </row>
    <row r="17" customHeight="1" spans="1:19">
      <c r="A17" s="817"/>
      <c r="B17" s="835"/>
      <c r="C17" s="836"/>
      <c r="D17" s="820" t="s">
        <v>6068</v>
      </c>
      <c r="E17" s="822" t="s">
        <v>6069</v>
      </c>
      <c r="F17" s="839" t="s">
        <v>6086</v>
      </c>
      <c r="G17" s="839"/>
      <c r="H17" s="830">
        <v>0</v>
      </c>
      <c r="I17" s="898">
        <v>0.00564236111111111</v>
      </c>
      <c r="J17" s="895">
        <v>0</v>
      </c>
      <c r="K17" s="896">
        <v>85</v>
      </c>
      <c r="L17" s="896"/>
      <c r="M17" s="896"/>
      <c r="N17" s="896"/>
      <c r="O17" s="896"/>
      <c r="P17" s="896"/>
      <c r="Q17" s="896"/>
      <c r="R17" s="927">
        <f t="shared" si="1"/>
        <v>85</v>
      </c>
      <c r="S17" s="929">
        <f t="shared" si="0"/>
        <v>15060</v>
      </c>
    </row>
    <row r="18" customHeight="1" spans="1:19">
      <c r="A18" s="817"/>
      <c r="B18" s="840"/>
      <c r="C18" s="836"/>
      <c r="D18" s="820" t="s">
        <v>6071</v>
      </c>
      <c r="E18" s="822"/>
      <c r="F18" s="839"/>
      <c r="G18" s="839"/>
      <c r="H18" s="830">
        <v>0</v>
      </c>
      <c r="I18" s="898">
        <v>1</v>
      </c>
      <c r="J18" s="895">
        <v>0</v>
      </c>
      <c r="K18" s="896">
        <v>15000</v>
      </c>
      <c r="L18" s="896">
        <v>15000</v>
      </c>
      <c r="M18" s="896">
        <v>15000</v>
      </c>
      <c r="N18" s="896">
        <v>35000</v>
      </c>
      <c r="O18" s="896">
        <v>15000</v>
      </c>
      <c r="P18" s="896">
        <v>15000</v>
      </c>
      <c r="Q18" s="896"/>
      <c r="R18" s="927">
        <f t="shared" si="1"/>
        <v>110000</v>
      </c>
      <c r="S18" s="929">
        <f t="shared" si="0"/>
        <v>110000</v>
      </c>
    </row>
    <row r="19" customHeight="1" spans="1:19">
      <c r="A19" s="817"/>
      <c r="B19" s="831" t="s">
        <v>6087</v>
      </c>
      <c r="C19" s="842">
        <v>1</v>
      </c>
      <c r="D19" s="813" t="s">
        <v>6088</v>
      </c>
      <c r="E19" s="815" t="s">
        <v>6074</v>
      </c>
      <c r="F19" s="833" t="s">
        <v>6089</v>
      </c>
      <c r="G19" s="833"/>
      <c r="H19" s="843">
        <v>500</v>
      </c>
      <c r="I19" s="897">
        <v>0.021990741</v>
      </c>
      <c r="J19" s="892">
        <v>22737</v>
      </c>
      <c r="K19" s="893">
        <v>330</v>
      </c>
      <c r="L19" s="893">
        <v>330</v>
      </c>
      <c r="M19" s="893">
        <v>330</v>
      </c>
      <c r="N19" s="893">
        <v>770</v>
      </c>
      <c r="O19" s="893">
        <v>330</v>
      </c>
      <c r="P19" s="893">
        <v>329</v>
      </c>
      <c r="Q19" s="893"/>
      <c r="R19" s="927">
        <f t="shared" si="1"/>
        <v>2419</v>
      </c>
      <c r="S19" s="928">
        <f t="shared" si="0"/>
        <v>110000</v>
      </c>
    </row>
    <row r="20" customHeight="1" spans="1:19">
      <c r="A20" s="817"/>
      <c r="B20" s="835"/>
      <c r="C20" s="844"/>
      <c r="D20" s="820" t="s">
        <v>6060</v>
      </c>
      <c r="E20" s="822" t="s">
        <v>6061</v>
      </c>
      <c r="F20" s="839" t="s">
        <v>6062</v>
      </c>
      <c r="G20" s="839" t="s">
        <v>6063</v>
      </c>
      <c r="H20" s="845">
        <v>200</v>
      </c>
      <c r="I20" s="898">
        <v>0.000905797101449275</v>
      </c>
      <c r="J20" s="895">
        <v>220800</v>
      </c>
      <c r="K20" s="896">
        <v>14</v>
      </c>
      <c r="L20" s="896">
        <v>14</v>
      </c>
      <c r="M20" s="896">
        <v>13</v>
      </c>
      <c r="N20" s="896">
        <v>32</v>
      </c>
      <c r="O20" s="896">
        <v>14</v>
      </c>
      <c r="P20" s="896">
        <v>13</v>
      </c>
      <c r="Q20" s="896"/>
      <c r="R20" s="927">
        <f t="shared" si="1"/>
        <v>100</v>
      </c>
      <c r="S20" s="929">
        <f t="shared" si="0"/>
        <v>110400</v>
      </c>
    </row>
    <row r="21" customHeight="1" spans="1:19">
      <c r="A21" s="817"/>
      <c r="B21" s="835"/>
      <c r="C21" s="844"/>
      <c r="D21" s="820" t="s">
        <v>6090</v>
      </c>
      <c r="E21" s="822" t="s">
        <v>6091</v>
      </c>
      <c r="F21" s="839" t="s">
        <v>6092</v>
      </c>
      <c r="G21" s="839"/>
      <c r="H21" s="845">
        <v>500</v>
      </c>
      <c r="I21" s="898">
        <v>0.00501543209876543</v>
      </c>
      <c r="J21" s="895">
        <v>99692</v>
      </c>
      <c r="K21" s="896">
        <v>76</v>
      </c>
      <c r="L21" s="896">
        <v>75</v>
      </c>
      <c r="M21" s="896">
        <v>75</v>
      </c>
      <c r="N21" s="896">
        <v>176</v>
      </c>
      <c r="O21" s="896">
        <v>75</v>
      </c>
      <c r="P21" s="896">
        <v>75</v>
      </c>
      <c r="Q21" s="896"/>
      <c r="R21" s="927">
        <f t="shared" si="1"/>
        <v>552</v>
      </c>
      <c r="S21" s="929">
        <f t="shared" si="0"/>
        <v>110060</v>
      </c>
    </row>
    <row r="22" customHeight="1" spans="1:19">
      <c r="A22" s="817"/>
      <c r="B22" s="835"/>
      <c r="C22" s="844"/>
      <c r="D22" s="820" t="s">
        <v>6093</v>
      </c>
      <c r="E22" s="822" t="s">
        <v>6065</v>
      </c>
      <c r="F22" s="839" t="s">
        <v>6094</v>
      </c>
      <c r="G22" s="839" t="s">
        <v>6095</v>
      </c>
      <c r="H22" s="845">
        <v>500</v>
      </c>
      <c r="I22" s="898">
        <v>0.003623188</v>
      </c>
      <c r="J22" s="895">
        <v>138000</v>
      </c>
      <c r="K22" s="896">
        <v>55</v>
      </c>
      <c r="L22" s="896">
        <v>54</v>
      </c>
      <c r="M22" s="896">
        <v>55</v>
      </c>
      <c r="N22" s="896">
        <v>126</v>
      </c>
      <c r="O22" s="896">
        <v>55</v>
      </c>
      <c r="P22" s="896">
        <v>54</v>
      </c>
      <c r="Q22" s="896"/>
      <c r="R22" s="927">
        <f t="shared" si="1"/>
        <v>399</v>
      </c>
      <c r="S22" s="929">
        <f t="shared" si="0"/>
        <v>110120</v>
      </c>
    </row>
    <row r="23" customHeight="1" spans="1:19">
      <c r="A23" s="817"/>
      <c r="B23" s="835"/>
      <c r="C23" s="844"/>
      <c r="D23" s="846" t="s">
        <v>6068</v>
      </c>
      <c r="E23" s="847" t="s">
        <v>6069</v>
      </c>
      <c r="F23" s="848" t="s">
        <v>6096</v>
      </c>
      <c r="G23" s="848"/>
      <c r="H23" s="849">
        <v>0</v>
      </c>
      <c r="I23" s="899">
        <v>0.00564236111111111</v>
      </c>
      <c r="J23" s="900">
        <v>0</v>
      </c>
      <c r="K23" s="901">
        <v>85</v>
      </c>
      <c r="L23" s="896"/>
      <c r="M23" s="896"/>
      <c r="N23" s="901"/>
      <c r="O23" s="901"/>
      <c r="P23" s="901"/>
      <c r="Q23" s="901"/>
      <c r="R23" s="927">
        <f t="shared" si="1"/>
        <v>85</v>
      </c>
      <c r="S23" s="929">
        <f t="shared" si="0"/>
        <v>15060</v>
      </c>
    </row>
    <row r="24" customHeight="1" spans="1:19">
      <c r="A24" s="817"/>
      <c r="B24" s="840"/>
      <c r="C24" s="850"/>
      <c r="D24" s="846" t="s">
        <v>6071</v>
      </c>
      <c r="E24" s="847"/>
      <c r="F24" s="848"/>
      <c r="G24" s="848"/>
      <c r="H24" s="849">
        <v>0</v>
      </c>
      <c r="I24" s="899">
        <v>1</v>
      </c>
      <c r="J24" s="900">
        <v>0</v>
      </c>
      <c r="K24" s="901">
        <v>15000</v>
      </c>
      <c r="L24" s="901">
        <v>15000</v>
      </c>
      <c r="M24" s="901">
        <v>15000</v>
      </c>
      <c r="N24" s="901">
        <v>35000</v>
      </c>
      <c r="O24" s="901">
        <v>15000</v>
      </c>
      <c r="P24" s="901">
        <v>15000</v>
      </c>
      <c r="Q24" s="901"/>
      <c r="R24" s="927">
        <f t="shared" si="1"/>
        <v>110000</v>
      </c>
      <c r="S24" s="930">
        <f t="shared" si="0"/>
        <v>110000</v>
      </c>
    </row>
    <row r="25" customHeight="1" spans="1:19">
      <c r="A25" s="817"/>
      <c r="B25" s="831" t="s">
        <v>6097</v>
      </c>
      <c r="C25" s="832">
        <v>1</v>
      </c>
      <c r="D25" s="813" t="s">
        <v>6098</v>
      </c>
      <c r="E25" s="815" t="s">
        <v>6074</v>
      </c>
      <c r="F25" s="833" t="s">
        <v>6099</v>
      </c>
      <c r="G25" s="833"/>
      <c r="H25" s="843">
        <v>500</v>
      </c>
      <c r="I25" s="897">
        <v>0.018696581</v>
      </c>
      <c r="J25" s="892">
        <v>26743</v>
      </c>
      <c r="K25" s="893">
        <v>281</v>
      </c>
      <c r="L25" s="893">
        <v>280</v>
      </c>
      <c r="M25" s="893">
        <v>281</v>
      </c>
      <c r="N25" s="893">
        <v>654</v>
      </c>
      <c r="O25" s="893">
        <v>281</v>
      </c>
      <c r="P25" s="893">
        <v>280</v>
      </c>
      <c r="Q25" s="893"/>
      <c r="R25" s="927">
        <f t="shared" si="1"/>
        <v>2057</v>
      </c>
      <c r="S25" s="928">
        <f t="shared" si="0"/>
        <v>110020</v>
      </c>
    </row>
    <row r="26" customHeight="1" spans="1:19">
      <c r="A26" s="817"/>
      <c r="B26" s="835"/>
      <c r="C26" s="836"/>
      <c r="D26" s="820" t="s">
        <v>6076</v>
      </c>
      <c r="E26" s="822" t="s">
        <v>6061</v>
      </c>
      <c r="F26" s="822" t="s">
        <v>6077</v>
      </c>
      <c r="G26" s="822" t="s">
        <v>6078</v>
      </c>
      <c r="H26" s="845">
        <v>200</v>
      </c>
      <c r="I26" s="898">
        <v>0.000905797101449275</v>
      </c>
      <c r="J26" s="895">
        <v>220800</v>
      </c>
      <c r="K26" s="896">
        <v>14</v>
      </c>
      <c r="L26" s="896">
        <v>14</v>
      </c>
      <c r="M26" s="896">
        <v>13</v>
      </c>
      <c r="N26" s="896">
        <v>32</v>
      </c>
      <c r="O26" s="896">
        <v>14</v>
      </c>
      <c r="P26" s="896">
        <v>13</v>
      </c>
      <c r="Q26" s="896"/>
      <c r="R26" s="927">
        <f t="shared" si="1"/>
        <v>100</v>
      </c>
      <c r="S26" s="929">
        <f t="shared" si="0"/>
        <v>110400</v>
      </c>
    </row>
    <row r="27" customHeight="1" spans="1:19">
      <c r="A27" s="817"/>
      <c r="B27" s="835"/>
      <c r="C27" s="836"/>
      <c r="D27" s="820" t="s">
        <v>6064</v>
      </c>
      <c r="E27" s="822" t="s">
        <v>6065</v>
      </c>
      <c r="F27" s="839" t="s">
        <v>6066</v>
      </c>
      <c r="G27" s="839" t="s">
        <v>6067</v>
      </c>
      <c r="H27" s="845">
        <v>500</v>
      </c>
      <c r="I27" s="898">
        <v>0.003126018</v>
      </c>
      <c r="J27" s="895">
        <v>159948</v>
      </c>
      <c r="K27" s="896">
        <v>47</v>
      </c>
      <c r="L27" s="896">
        <v>47</v>
      </c>
      <c r="M27" s="896">
        <v>47</v>
      </c>
      <c r="N27" s="896">
        <v>110</v>
      </c>
      <c r="O27" s="896">
        <v>46</v>
      </c>
      <c r="P27" s="896">
        <v>47</v>
      </c>
      <c r="Q27" s="896"/>
      <c r="R27" s="927">
        <f t="shared" si="1"/>
        <v>344</v>
      </c>
      <c r="S27" s="929">
        <f t="shared" si="0"/>
        <v>110040</v>
      </c>
    </row>
    <row r="28" customHeight="1" spans="1:19">
      <c r="A28" s="817"/>
      <c r="B28" s="835"/>
      <c r="C28" s="836"/>
      <c r="D28" s="820" t="s">
        <v>6068</v>
      </c>
      <c r="E28" s="822" t="s">
        <v>6100</v>
      </c>
      <c r="F28" s="839" t="s">
        <v>6101</v>
      </c>
      <c r="G28" s="839"/>
      <c r="H28" s="845">
        <v>0</v>
      </c>
      <c r="I28" s="898">
        <v>0.00396825396825397</v>
      </c>
      <c r="J28" s="895">
        <v>0</v>
      </c>
      <c r="K28" s="896">
        <v>60</v>
      </c>
      <c r="L28" s="896"/>
      <c r="M28" s="896"/>
      <c r="N28" s="896"/>
      <c r="O28" s="896"/>
      <c r="P28" s="896"/>
      <c r="Q28" s="896"/>
      <c r="R28" s="927">
        <f t="shared" si="1"/>
        <v>60</v>
      </c>
      <c r="S28" s="929">
        <f t="shared" si="0"/>
        <v>15120</v>
      </c>
    </row>
    <row r="29" customHeight="1" spans="1:19">
      <c r="A29" s="817"/>
      <c r="B29" s="840"/>
      <c r="C29" s="851"/>
      <c r="D29" s="846" t="s">
        <v>6071</v>
      </c>
      <c r="E29" s="847"/>
      <c r="F29" s="848"/>
      <c r="G29" s="848"/>
      <c r="H29" s="849">
        <v>0</v>
      </c>
      <c r="I29" s="899">
        <v>1</v>
      </c>
      <c r="J29" s="900">
        <v>0</v>
      </c>
      <c r="K29" s="901">
        <v>15000</v>
      </c>
      <c r="L29" s="901">
        <v>15000</v>
      </c>
      <c r="M29" s="901">
        <v>15000</v>
      </c>
      <c r="N29" s="901">
        <v>35000</v>
      </c>
      <c r="O29" s="901">
        <v>15000</v>
      </c>
      <c r="P29" s="901">
        <v>15000</v>
      </c>
      <c r="Q29" s="901"/>
      <c r="R29" s="927">
        <f t="shared" si="1"/>
        <v>110000</v>
      </c>
      <c r="S29" s="930">
        <f t="shared" si="0"/>
        <v>110000</v>
      </c>
    </row>
    <row r="30" customHeight="1" spans="1:19">
      <c r="A30" s="817"/>
      <c r="B30" s="831" t="s">
        <v>6102</v>
      </c>
      <c r="C30" s="832">
        <v>1</v>
      </c>
      <c r="D30" s="813" t="s">
        <v>6103</v>
      </c>
      <c r="E30" s="815" t="s">
        <v>6074</v>
      </c>
      <c r="F30" s="833" t="s">
        <v>6104</v>
      </c>
      <c r="G30" s="833">
        <v>0</v>
      </c>
      <c r="H30" s="843">
        <v>1300</v>
      </c>
      <c r="I30" s="897">
        <v>0.021990741</v>
      </c>
      <c r="J30" s="892">
        <v>59116</v>
      </c>
      <c r="K30" s="893">
        <v>330</v>
      </c>
      <c r="L30" s="893">
        <v>330</v>
      </c>
      <c r="M30" s="893">
        <v>330</v>
      </c>
      <c r="N30" s="893">
        <v>770</v>
      </c>
      <c r="O30" s="893">
        <v>330</v>
      </c>
      <c r="P30" s="893">
        <v>329</v>
      </c>
      <c r="Q30" s="893"/>
      <c r="R30" s="927">
        <f t="shared" si="1"/>
        <v>2419</v>
      </c>
      <c r="S30" s="928">
        <f t="shared" si="0"/>
        <v>110000</v>
      </c>
    </row>
    <row r="31" customHeight="1" spans="1:19">
      <c r="A31" s="817"/>
      <c r="B31" s="835"/>
      <c r="C31" s="836"/>
      <c r="D31" s="820" t="s">
        <v>6105</v>
      </c>
      <c r="E31" s="822" t="s">
        <v>6061</v>
      </c>
      <c r="F31" s="839" t="s">
        <v>6106</v>
      </c>
      <c r="G31" s="839" t="s">
        <v>6107</v>
      </c>
      <c r="H31" s="845">
        <v>200</v>
      </c>
      <c r="I31" s="898">
        <v>0.000905797101449275</v>
      </c>
      <c r="J31" s="895">
        <v>220800</v>
      </c>
      <c r="K31" s="896">
        <v>14</v>
      </c>
      <c r="L31" s="896">
        <v>14</v>
      </c>
      <c r="M31" s="896">
        <v>13</v>
      </c>
      <c r="N31" s="896">
        <v>32</v>
      </c>
      <c r="O31" s="896">
        <v>14</v>
      </c>
      <c r="P31" s="896">
        <v>13</v>
      </c>
      <c r="Q31" s="896"/>
      <c r="R31" s="927">
        <f t="shared" si="1"/>
        <v>100</v>
      </c>
      <c r="S31" s="929">
        <f t="shared" si="0"/>
        <v>110400</v>
      </c>
    </row>
    <row r="32" customHeight="1" spans="1:19">
      <c r="A32" s="817"/>
      <c r="B32" s="835"/>
      <c r="C32" s="836"/>
      <c r="D32" s="820" t="s">
        <v>6108</v>
      </c>
      <c r="E32" s="822" t="s">
        <v>6065</v>
      </c>
      <c r="F32" s="839" t="s">
        <v>6109</v>
      </c>
      <c r="G32" s="839" t="s">
        <v>6110</v>
      </c>
      <c r="H32" s="845">
        <v>500</v>
      </c>
      <c r="I32" s="898">
        <v>0.00308642</v>
      </c>
      <c r="J32" s="895">
        <v>162000</v>
      </c>
      <c r="K32" s="896">
        <v>47</v>
      </c>
      <c r="L32" s="896">
        <v>46</v>
      </c>
      <c r="M32" s="896">
        <v>46</v>
      </c>
      <c r="N32" s="896">
        <v>108</v>
      </c>
      <c r="O32" s="896">
        <v>47</v>
      </c>
      <c r="P32" s="896">
        <v>46</v>
      </c>
      <c r="Q32" s="896"/>
      <c r="R32" s="927">
        <f t="shared" si="1"/>
        <v>340</v>
      </c>
      <c r="S32" s="929">
        <f t="shared" si="0"/>
        <v>110160</v>
      </c>
    </row>
    <row r="33" customHeight="1" spans="1:19">
      <c r="A33" s="817"/>
      <c r="B33" s="835"/>
      <c r="C33" s="836"/>
      <c r="D33" s="820" t="s">
        <v>6068</v>
      </c>
      <c r="E33" s="822" t="s">
        <v>6069</v>
      </c>
      <c r="F33" s="839" t="s">
        <v>6111</v>
      </c>
      <c r="G33" s="839"/>
      <c r="H33" s="845">
        <v>0</v>
      </c>
      <c r="I33" s="898">
        <v>0.00475146198830409</v>
      </c>
      <c r="J33" s="895">
        <v>0</v>
      </c>
      <c r="K33" s="896">
        <v>72</v>
      </c>
      <c r="L33" s="896"/>
      <c r="M33" s="896"/>
      <c r="N33" s="896"/>
      <c r="O33" s="896"/>
      <c r="P33" s="896"/>
      <c r="Q33" s="896"/>
      <c r="R33" s="927">
        <f t="shared" si="1"/>
        <v>72</v>
      </c>
      <c r="S33" s="929">
        <f t="shared" si="0"/>
        <v>15150</v>
      </c>
    </row>
    <row r="34" customHeight="1" spans="1:19">
      <c r="A34" s="817"/>
      <c r="B34" s="840"/>
      <c r="C34" s="836"/>
      <c r="D34" s="820" t="s">
        <v>6071</v>
      </c>
      <c r="E34" s="822"/>
      <c r="F34" s="839"/>
      <c r="G34" s="839"/>
      <c r="H34" s="845">
        <v>0</v>
      </c>
      <c r="I34" s="898">
        <v>1</v>
      </c>
      <c r="J34" s="895">
        <v>0</v>
      </c>
      <c r="K34" s="896">
        <v>15000</v>
      </c>
      <c r="L34" s="902">
        <v>15000</v>
      </c>
      <c r="M34" s="896">
        <v>15000</v>
      </c>
      <c r="N34" s="896">
        <v>35000</v>
      </c>
      <c r="O34" s="896">
        <v>15000</v>
      </c>
      <c r="P34" s="896">
        <v>15000</v>
      </c>
      <c r="Q34" s="896"/>
      <c r="R34" s="927">
        <f t="shared" si="1"/>
        <v>110000</v>
      </c>
      <c r="S34" s="929">
        <f t="shared" si="0"/>
        <v>110000</v>
      </c>
    </row>
    <row r="35" customHeight="1" spans="1:19">
      <c r="A35" s="817"/>
      <c r="B35" s="831" t="s">
        <v>6112</v>
      </c>
      <c r="C35" s="832">
        <v>1</v>
      </c>
      <c r="D35" s="813" t="s">
        <v>6113</v>
      </c>
      <c r="E35" s="815" t="s">
        <v>6074</v>
      </c>
      <c r="F35" s="833" t="s">
        <v>6114</v>
      </c>
      <c r="G35" s="833"/>
      <c r="H35" s="843">
        <v>500</v>
      </c>
      <c r="I35" s="897">
        <v>0.018849206</v>
      </c>
      <c r="J35" s="892">
        <v>26526</v>
      </c>
      <c r="K35" s="893">
        <v>283</v>
      </c>
      <c r="L35" s="893">
        <v>283</v>
      </c>
      <c r="M35" s="893">
        <v>283</v>
      </c>
      <c r="N35" s="893">
        <v>659</v>
      </c>
      <c r="O35" s="893">
        <v>283</v>
      </c>
      <c r="P35" s="893">
        <v>283</v>
      </c>
      <c r="Q35" s="893"/>
      <c r="R35" s="927">
        <f t="shared" si="1"/>
        <v>2074</v>
      </c>
      <c r="S35" s="928">
        <f t="shared" si="0"/>
        <v>110030</v>
      </c>
    </row>
    <row r="36" customHeight="1" spans="1:19">
      <c r="A36" s="817"/>
      <c r="B36" s="835"/>
      <c r="C36" s="836"/>
      <c r="D36" s="820" t="s">
        <v>6115</v>
      </c>
      <c r="E36" s="822" t="s">
        <v>6061</v>
      </c>
      <c r="F36" s="839" t="s">
        <v>6116</v>
      </c>
      <c r="G36" s="839"/>
      <c r="H36" s="845">
        <v>200</v>
      </c>
      <c r="I36" s="898">
        <v>0.000905797101449275</v>
      </c>
      <c r="J36" s="895">
        <v>220800</v>
      </c>
      <c r="K36" s="896">
        <v>14</v>
      </c>
      <c r="L36" s="896">
        <v>14</v>
      </c>
      <c r="M36" s="896">
        <v>13</v>
      </c>
      <c r="N36" s="896">
        <v>32</v>
      </c>
      <c r="O36" s="896">
        <v>14</v>
      </c>
      <c r="P36" s="896">
        <v>13</v>
      </c>
      <c r="Q36" s="896"/>
      <c r="R36" s="927">
        <f t="shared" si="1"/>
        <v>100</v>
      </c>
      <c r="S36" s="929">
        <f t="shared" si="0"/>
        <v>110400</v>
      </c>
    </row>
    <row r="37" customHeight="1" spans="1:19">
      <c r="A37" s="817"/>
      <c r="B37" s="835"/>
      <c r="C37" s="836"/>
      <c r="D37" s="820" t="s">
        <v>6117</v>
      </c>
      <c r="E37" s="822" t="s">
        <v>6118</v>
      </c>
      <c r="F37" s="822" t="s">
        <v>6119</v>
      </c>
      <c r="G37" s="822"/>
      <c r="H37" s="845">
        <v>0</v>
      </c>
      <c r="I37" s="898">
        <v>0.00664251207729469</v>
      </c>
      <c r="J37" s="895">
        <v>0</v>
      </c>
      <c r="K37" s="896">
        <v>100</v>
      </c>
      <c r="L37" s="896">
        <v>100</v>
      </c>
      <c r="M37" s="896">
        <v>99</v>
      </c>
      <c r="N37" s="896">
        <v>233</v>
      </c>
      <c r="O37" s="896">
        <v>100</v>
      </c>
      <c r="P37" s="896">
        <v>99</v>
      </c>
      <c r="Q37" s="896"/>
      <c r="R37" s="927">
        <f t="shared" si="1"/>
        <v>731</v>
      </c>
      <c r="S37" s="929">
        <f t="shared" si="0"/>
        <v>110050</v>
      </c>
    </row>
    <row r="38" customHeight="1" spans="1:19">
      <c r="A38" s="817"/>
      <c r="B38" s="835"/>
      <c r="C38" s="836"/>
      <c r="D38" s="820" t="s">
        <v>6064</v>
      </c>
      <c r="E38" s="822" t="s">
        <v>6065</v>
      </c>
      <c r="F38" s="839" t="s">
        <v>6066</v>
      </c>
      <c r="G38" s="839" t="s">
        <v>6067</v>
      </c>
      <c r="H38" s="845">
        <v>500</v>
      </c>
      <c r="I38" s="898">
        <v>0.003126018</v>
      </c>
      <c r="J38" s="895">
        <v>159948</v>
      </c>
      <c r="K38" s="896">
        <v>47</v>
      </c>
      <c r="L38" s="896">
        <v>47</v>
      </c>
      <c r="M38" s="896">
        <v>47</v>
      </c>
      <c r="N38" s="896">
        <v>110</v>
      </c>
      <c r="O38" s="896">
        <v>46</v>
      </c>
      <c r="P38" s="896">
        <v>47</v>
      </c>
      <c r="Q38" s="896"/>
      <c r="R38" s="927">
        <f t="shared" si="1"/>
        <v>344</v>
      </c>
      <c r="S38" s="929">
        <f t="shared" si="0"/>
        <v>110040</v>
      </c>
    </row>
    <row r="39" customHeight="1" spans="1:19">
      <c r="A39" s="817"/>
      <c r="B39" s="835"/>
      <c r="C39" s="836"/>
      <c r="D39" s="820" t="s">
        <v>6068</v>
      </c>
      <c r="E39" s="822" t="s">
        <v>6069</v>
      </c>
      <c r="F39" s="839" t="s">
        <v>6120</v>
      </c>
      <c r="G39" s="839"/>
      <c r="H39" s="845">
        <v>0</v>
      </c>
      <c r="I39" s="898">
        <v>0.00542534722222222</v>
      </c>
      <c r="J39" s="895">
        <v>0</v>
      </c>
      <c r="K39" s="896">
        <v>82</v>
      </c>
      <c r="L39" s="896"/>
      <c r="M39" s="896"/>
      <c r="N39" s="896"/>
      <c r="O39" s="896"/>
      <c r="P39" s="896"/>
      <c r="Q39" s="896"/>
      <c r="R39" s="927">
        <f t="shared" si="1"/>
        <v>82</v>
      </c>
      <c r="S39" s="929">
        <f t="shared" si="0"/>
        <v>15110</v>
      </c>
    </row>
    <row r="40" customHeight="1" spans="1:19">
      <c r="A40" s="817"/>
      <c r="B40" s="840"/>
      <c r="C40" s="851"/>
      <c r="D40" s="846" t="s">
        <v>6071</v>
      </c>
      <c r="E40" s="847"/>
      <c r="F40" s="848"/>
      <c r="G40" s="848"/>
      <c r="H40" s="849">
        <v>0</v>
      </c>
      <c r="I40" s="899">
        <v>1</v>
      </c>
      <c r="J40" s="900">
        <v>0</v>
      </c>
      <c r="K40" s="901">
        <v>15000</v>
      </c>
      <c r="L40" s="901">
        <v>15000</v>
      </c>
      <c r="M40" s="901">
        <v>15000</v>
      </c>
      <c r="N40" s="901">
        <v>35000</v>
      </c>
      <c r="O40" s="901">
        <v>15000</v>
      </c>
      <c r="P40" s="901">
        <v>15000</v>
      </c>
      <c r="Q40" s="901"/>
      <c r="R40" s="927">
        <f t="shared" si="1"/>
        <v>110000</v>
      </c>
      <c r="S40" s="930">
        <f t="shared" si="0"/>
        <v>110000</v>
      </c>
    </row>
    <row r="41" customHeight="1" spans="1:19">
      <c r="A41" s="817"/>
      <c r="B41" s="831" t="s">
        <v>6121</v>
      </c>
      <c r="C41" s="832">
        <v>1</v>
      </c>
      <c r="D41" s="813" t="s">
        <v>6122</v>
      </c>
      <c r="E41" s="815" t="s">
        <v>6058</v>
      </c>
      <c r="F41" s="833" t="s">
        <v>6123</v>
      </c>
      <c r="G41" s="833"/>
      <c r="H41" s="843">
        <v>500</v>
      </c>
      <c r="I41" s="897">
        <v>0.023511905</v>
      </c>
      <c r="J41" s="892">
        <v>21266</v>
      </c>
      <c r="K41" s="893">
        <v>353</v>
      </c>
      <c r="L41" s="893">
        <v>353</v>
      </c>
      <c r="M41" s="893">
        <v>353</v>
      </c>
      <c r="N41" s="893">
        <v>822</v>
      </c>
      <c r="O41" s="893">
        <v>353</v>
      </c>
      <c r="P41" s="893">
        <v>353</v>
      </c>
      <c r="Q41" s="893"/>
      <c r="R41" s="927">
        <f t="shared" si="1"/>
        <v>2587</v>
      </c>
      <c r="S41" s="928">
        <f t="shared" si="0"/>
        <v>110030</v>
      </c>
    </row>
    <row r="42" customHeight="1" spans="1:19">
      <c r="A42" s="817"/>
      <c r="B42" s="835"/>
      <c r="C42" s="836"/>
      <c r="D42" s="820" t="s">
        <v>6124</v>
      </c>
      <c r="E42" s="822" t="s">
        <v>6061</v>
      </c>
      <c r="F42" s="839" t="s">
        <v>6125</v>
      </c>
      <c r="G42" s="839">
        <v>0</v>
      </c>
      <c r="H42" s="845">
        <v>200</v>
      </c>
      <c r="I42" s="898">
        <v>0.000816993464052288</v>
      </c>
      <c r="J42" s="895">
        <v>244800</v>
      </c>
      <c r="K42" s="896">
        <v>13</v>
      </c>
      <c r="L42" s="896">
        <v>12</v>
      </c>
      <c r="M42" s="896">
        <v>12</v>
      </c>
      <c r="N42" s="896">
        <v>29</v>
      </c>
      <c r="O42" s="896">
        <v>12</v>
      </c>
      <c r="P42" s="896">
        <v>12</v>
      </c>
      <c r="Q42" s="896"/>
      <c r="R42" s="927">
        <f t="shared" si="1"/>
        <v>90</v>
      </c>
      <c r="S42" s="929">
        <f t="shared" si="0"/>
        <v>110160</v>
      </c>
    </row>
    <row r="43" customHeight="1" spans="1:19">
      <c r="A43" s="817"/>
      <c r="B43" s="835"/>
      <c r="C43" s="836"/>
      <c r="D43" s="820" t="s">
        <v>6064</v>
      </c>
      <c r="E43" s="822" t="s">
        <v>6085</v>
      </c>
      <c r="F43" s="822" t="s">
        <v>6066</v>
      </c>
      <c r="G43" s="822" t="s">
        <v>6067</v>
      </c>
      <c r="H43" s="845">
        <v>500</v>
      </c>
      <c r="I43" s="898">
        <v>0.003126018</v>
      </c>
      <c r="J43" s="895">
        <v>159948</v>
      </c>
      <c r="K43" s="896">
        <v>47</v>
      </c>
      <c r="L43" s="896">
        <v>47</v>
      </c>
      <c r="M43" s="896">
        <v>47</v>
      </c>
      <c r="N43" s="896">
        <v>110</v>
      </c>
      <c r="O43" s="896">
        <v>46</v>
      </c>
      <c r="P43" s="896">
        <v>47</v>
      </c>
      <c r="Q43" s="896"/>
      <c r="R43" s="927">
        <f t="shared" si="1"/>
        <v>344</v>
      </c>
      <c r="S43" s="929">
        <f t="shared" si="0"/>
        <v>110040</v>
      </c>
    </row>
    <row r="44" customHeight="1" spans="1:19">
      <c r="A44" s="817"/>
      <c r="B44" s="835"/>
      <c r="C44" s="836"/>
      <c r="D44" s="820" t="s">
        <v>6068</v>
      </c>
      <c r="E44" s="822" t="s">
        <v>6069</v>
      </c>
      <c r="F44" s="839" t="s">
        <v>6126</v>
      </c>
      <c r="G44" s="839"/>
      <c r="H44" s="845">
        <v>0</v>
      </c>
      <c r="I44" s="898">
        <v>0.00482253086419753</v>
      </c>
      <c r="J44" s="895">
        <v>0</v>
      </c>
      <c r="K44" s="896">
        <v>73</v>
      </c>
      <c r="L44" s="896"/>
      <c r="M44" s="896"/>
      <c r="N44" s="896"/>
      <c r="O44" s="896"/>
      <c r="P44" s="896"/>
      <c r="Q44" s="896"/>
      <c r="R44" s="927">
        <f t="shared" si="1"/>
        <v>73</v>
      </c>
      <c r="S44" s="929">
        <f t="shared" si="0"/>
        <v>15140</v>
      </c>
    </row>
    <row r="45" customHeight="1" spans="1:19">
      <c r="A45" s="817"/>
      <c r="B45" s="840"/>
      <c r="C45" s="851"/>
      <c r="D45" s="846" t="s">
        <v>6071</v>
      </c>
      <c r="E45" s="847"/>
      <c r="F45" s="848"/>
      <c r="G45" s="848"/>
      <c r="H45" s="849">
        <v>0</v>
      </c>
      <c r="I45" s="899">
        <v>1</v>
      </c>
      <c r="J45" s="900">
        <v>0</v>
      </c>
      <c r="K45" s="901">
        <v>15000</v>
      </c>
      <c r="L45" s="901">
        <v>15000</v>
      </c>
      <c r="M45" s="901">
        <v>15000</v>
      </c>
      <c r="N45" s="901">
        <v>35000</v>
      </c>
      <c r="O45" s="901">
        <v>15000</v>
      </c>
      <c r="P45" s="901">
        <v>15000</v>
      </c>
      <c r="Q45" s="901"/>
      <c r="R45" s="927">
        <f t="shared" si="1"/>
        <v>110000</v>
      </c>
      <c r="S45" s="930">
        <f t="shared" si="0"/>
        <v>110000</v>
      </c>
    </row>
    <row r="46" customHeight="1" spans="1:19">
      <c r="A46" s="817"/>
      <c r="B46" s="831" t="s">
        <v>6127</v>
      </c>
      <c r="C46" s="832">
        <v>1</v>
      </c>
      <c r="D46" s="813" t="s">
        <v>6128</v>
      </c>
      <c r="E46" s="815" t="s">
        <v>6074</v>
      </c>
      <c r="F46" s="833" t="s">
        <v>6129</v>
      </c>
      <c r="G46" s="833"/>
      <c r="H46" s="843">
        <v>500</v>
      </c>
      <c r="I46" s="897">
        <v>0.017857143</v>
      </c>
      <c r="J46" s="892">
        <v>28000</v>
      </c>
      <c r="K46" s="893">
        <v>268</v>
      </c>
      <c r="L46" s="893">
        <v>268</v>
      </c>
      <c r="M46" s="893">
        <v>268</v>
      </c>
      <c r="N46" s="893">
        <v>625</v>
      </c>
      <c r="O46" s="893">
        <v>268</v>
      </c>
      <c r="P46" s="893">
        <v>268</v>
      </c>
      <c r="Q46" s="893"/>
      <c r="R46" s="927">
        <f t="shared" si="1"/>
        <v>1965</v>
      </c>
      <c r="S46" s="928">
        <f t="shared" si="0"/>
        <v>110040</v>
      </c>
    </row>
    <row r="47" customHeight="1" spans="1:19">
      <c r="A47" s="817"/>
      <c r="B47" s="835"/>
      <c r="C47" s="836"/>
      <c r="D47" s="820" t="s">
        <v>6130</v>
      </c>
      <c r="E47" s="822" t="s">
        <v>6061</v>
      </c>
      <c r="F47" s="839" t="s">
        <v>6131</v>
      </c>
      <c r="G47" s="839"/>
      <c r="H47" s="845">
        <v>200</v>
      </c>
      <c r="I47" s="898">
        <v>0.000905797101449275</v>
      </c>
      <c r="J47" s="895">
        <v>220800</v>
      </c>
      <c r="K47" s="896">
        <v>14</v>
      </c>
      <c r="L47" s="896">
        <v>14</v>
      </c>
      <c r="M47" s="896">
        <v>13</v>
      </c>
      <c r="N47" s="896">
        <v>32</v>
      </c>
      <c r="O47" s="896">
        <v>14</v>
      </c>
      <c r="P47" s="896">
        <v>13</v>
      </c>
      <c r="Q47" s="896"/>
      <c r="R47" s="927">
        <f t="shared" si="1"/>
        <v>100</v>
      </c>
      <c r="S47" s="929">
        <f t="shared" si="0"/>
        <v>110400</v>
      </c>
    </row>
    <row r="48" customHeight="1" spans="1:19">
      <c r="A48" s="817"/>
      <c r="B48" s="835"/>
      <c r="C48" s="836"/>
      <c r="D48" s="820" t="s">
        <v>6132</v>
      </c>
      <c r="E48" s="822" t="s">
        <v>6091</v>
      </c>
      <c r="F48" s="822" t="s">
        <v>6133</v>
      </c>
      <c r="G48" s="822"/>
      <c r="H48" s="845">
        <v>500</v>
      </c>
      <c r="I48" s="898">
        <v>0.00551470588235294</v>
      </c>
      <c r="J48" s="895">
        <v>90667</v>
      </c>
      <c r="K48" s="896">
        <v>83</v>
      </c>
      <c r="L48" s="896">
        <v>83</v>
      </c>
      <c r="M48" s="896">
        <v>83</v>
      </c>
      <c r="N48" s="896">
        <v>193</v>
      </c>
      <c r="O48" s="896">
        <v>82</v>
      </c>
      <c r="P48" s="896">
        <v>83</v>
      </c>
      <c r="Q48" s="896"/>
      <c r="R48" s="927">
        <f t="shared" si="1"/>
        <v>607</v>
      </c>
      <c r="S48" s="929">
        <f t="shared" si="0"/>
        <v>110070</v>
      </c>
    </row>
    <row r="49" customHeight="1" spans="1:19">
      <c r="A49" s="817"/>
      <c r="B49" s="835"/>
      <c r="C49" s="836"/>
      <c r="D49" s="820" t="s">
        <v>6064</v>
      </c>
      <c r="E49" s="822" t="s">
        <v>6065</v>
      </c>
      <c r="F49" s="839" t="s">
        <v>6066</v>
      </c>
      <c r="G49" s="839" t="s">
        <v>6067</v>
      </c>
      <c r="H49" s="845">
        <v>500</v>
      </c>
      <c r="I49" s="898">
        <v>0.003126018</v>
      </c>
      <c r="J49" s="895">
        <v>159948</v>
      </c>
      <c r="K49" s="896">
        <v>47</v>
      </c>
      <c r="L49" s="896">
        <v>47</v>
      </c>
      <c r="M49" s="896">
        <v>47</v>
      </c>
      <c r="N49" s="896">
        <v>110</v>
      </c>
      <c r="O49" s="896">
        <v>46</v>
      </c>
      <c r="P49" s="896">
        <v>47</v>
      </c>
      <c r="Q49" s="896"/>
      <c r="R49" s="927">
        <f t="shared" si="1"/>
        <v>344</v>
      </c>
      <c r="S49" s="929">
        <f t="shared" si="0"/>
        <v>110040</v>
      </c>
    </row>
    <row r="50" customHeight="1" spans="1:19">
      <c r="A50" s="817"/>
      <c r="B50" s="835"/>
      <c r="C50" s="836"/>
      <c r="D50" s="820" t="s">
        <v>6068</v>
      </c>
      <c r="E50" s="822" t="s">
        <v>6069</v>
      </c>
      <c r="F50" s="839" t="s">
        <v>6134</v>
      </c>
      <c r="G50" s="839"/>
      <c r="H50" s="845">
        <v>0</v>
      </c>
      <c r="I50" s="898">
        <v>0.00564236111111111</v>
      </c>
      <c r="J50" s="895">
        <v>0</v>
      </c>
      <c r="K50" s="896">
        <v>85</v>
      </c>
      <c r="L50" s="896"/>
      <c r="M50" s="896"/>
      <c r="N50" s="896"/>
      <c r="O50" s="896"/>
      <c r="P50" s="896"/>
      <c r="Q50" s="896"/>
      <c r="R50" s="927">
        <f t="shared" si="1"/>
        <v>85</v>
      </c>
      <c r="S50" s="929">
        <f t="shared" si="0"/>
        <v>15060</v>
      </c>
    </row>
    <row r="51" customHeight="1" spans="1:19">
      <c r="A51" s="817"/>
      <c r="B51" s="840"/>
      <c r="C51" s="851"/>
      <c r="D51" s="846" t="s">
        <v>6071</v>
      </c>
      <c r="E51" s="847"/>
      <c r="F51" s="848"/>
      <c r="G51" s="848"/>
      <c r="H51" s="849">
        <v>0</v>
      </c>
      <c r="I51" s="899">
        <v>1</v>
      </c>
      <c r="J51" s="900">
        <v>0</v>
      </c>
      <c r="K51" s="901">
        <v>15000</v>
      </c>
      <c r="L51" s="901">
        <v>15000</v>
      </c>
      <c r="M51" s="901">
        <v>15000</v>
      </c>
      <c r="N51" s="901">
        <v>35000</v>
      </c>
      <c r="O51" s="901">
        <v>15000</v>
      </c>
      <c r="P51" s="901">
        <v>15000</v>
      </c>
      <c r="Q51" s="901"/>
      <c r="R51" s="927">
        <f t="shared" si="1"/>
        <v>110000</v>
      </c>
      <c r="S51" s="930">
        <f t="shared" si="0"/>
        <v>110000</v>
      </c>
    </row>
    <row r="52" customHeight="1" spans="1:19">
      <c r="A52" s="852"/>
      <c r="B52" s="853" t="s">
        <v>6135</v>
      </c>
      <c r="C52" s="854">
        <v>9</v>
      </c>
      <c r="D52" s="855" t="s">
        <v>6136</v>
      </c>
      <c r="E52" s="856"/>
      <c r="F52" s="856"/>
      <c r="G52" s="856"/>
      <c r="H52" s="857"/>
      <c r="I52" s="903"/>
      <c r="J52" s="857"/>
      <c r="K52" s="904">
        <v>277472</v>
      </c>
      <c r="L52" s="904">
        <v>138071</v>
      </c>
      <c r="M52" s="904">
        <f ca="1">SUM(M4:N51)-SUM(M54:M58)</f>
        <v>461530</v>
      </c>
      <c r="N52" s="904">
        <v>322162</v>
      </c>
      <c r="O52" s="904">
        <v>138158</v>
      </c>
      <c r="P52" s="904">
        <v>138150</v>
      </c>
      <c r="Q52" s="904"/>
      <c r="R52" s="857">
        <f ca="1">SUM(K52:P52)</f>
        <v>1475543</v>
      </c>
      <c r="S52" s="931">
        <f>SUM(S51,S45,S40,S34,S29,S24,S18,S13,S8)</f>
        <v>990000</v>
      </c>
    </row>
    <row r="53" customHeight="1" spans="1:19">
      <c r="A53" s="858"/>
      <c r="B53" s="859"/>
      <c r="C53" s="860"/>
      <c r="D53" s="861" t="s">
        <v>6060</v>
      </c>
      <c r="E53" s="862"/>
      <c r="F53" s="863"/>
      <c r="G53" s="863" t="s">
        <v>6063</v>
      </c>
      <c r="H53" s="864">
        <v>200</v>
      </c>
      <c r="I53" s="905"/>
      <c r="J53" s="864"/>
      <c r="K53" s="906">
        <v>28</v>
      </c>
      <c r="L53" s="907">
        <v>28</v>
      </c>
      <c r="M53" s="907">
        <f>SUMIF($G$4:$G$51,$G53,$M$4:$M$51)</f>
        <v>26</v>
      </c>
      <c r="N53" s="907">
        <v>64</v>
      </c>
      <c r="O53" s="906">
        <v>28</v>
      </c>
      <c r="P53" s="906">
        <v>26</v>
      </c>
      <c r="Q53" s="906"/>
      <c r="R53" s="857">
        <f t="shared" ref="R53:R58" si="2">SUM(K53:P53)</f>
        <v>200</v>
      </c>
      <c r="S53" s="932"/>
    </row>
    <row r="54" customHeight="1" spans="1:19">
      <c r="A54" s="858"/>
      <c r="B54" s="859"/>
      <c r="C54" s="860"/>
      <c r="D54" s="865" t="s">
        <v>6064</v>
      </c>
      <c r="E54" s="862"/>
      <c r="F54" s="866"/>
      <c r="G54" s="866" t="s">
        <v>6067</v>
      </c>
      <c r="H54" s="867">
        <v>500</v>
      </c>
      <c r="I54" s="905"/>
      <c r="J54" s="864"/>
      <c r="K54" s="907">
        <v>329</v>
      </c>
      <c r="L54" s="907">
        <v>329</v>
      </c>
      <c r="M54" s="907">
        <f>SUMIF($G$4:$G$51,$G54,$M$4:$M$51)</f>
        <v>329</v>
      </c>
      <c r="N54" s="907">
        <v>770</v>
      </c>
      <c r="O54" s="906">
        <v>322</v>
      </c>
      <c r="P54" s="906">
        <v>329</v>
      </c>
      <c r="Q54" s="906"/>
      <c r="R54" s="857">
        <f t="shared" si="2"/>
        <v>2408</v>
      </c>
      <c r="S54" s="932"/>
    </row>
    <row r="55" customHeight="1" spans="1:19">
      <c r="A55" s="858"/>
      <c r="B55" s="859"/>
      <c r="C55" s="860"/>
      <c r="D55" s="865" t="s">
        <v>6076</v>
      </c>
      <c r="E55" s="862"/>
      <c r="F55" s="868"/>
      <c r="G55" s="868" t="s">
        <v>6078</v>
      </c>
      <c r="H55" s="869">
        <v>200</v>
      </c>
      <c r="I55" s="905"/>
      <c r="J55" s="864"/>
      <c r="K55" s="907">
        <v>28</v>
      </c>
      <c r="L55" s="907">
        <v>28</v>
      </c>
      <c r="M55" s="907">
        <f>SUMIF($G$4:$G$51,$G55,$M$4:$M$51)</f>
        <v>26</v>
      </c>
      <c r="N55" s="907">
        <v>64</v>
      </c>
      <c r="O55" s="906">
        <v>28</v>
      </c>
      <c r="P55" s="906">
        <v>26</v>
      </c>
      <c r="Q55" s="906"/>
      <c r="R55" s="857">
        <f t="shared" si="2"/>
        <v>200</v>
      </c>
      <c r="S55" s="932"/>
    </row>
    <row r="56" customHeight="1" spans="1:19">
      <c r="A56" s="858"/>
      <c r="B56" s="859"/>
      <c r="C56" s="860"/>
      <c r="D56" s="865" t="s">
        <v>6105</v>
      </c>
      <c r="E56" s="862"/>
      <c r="F56" s="868"/>
      <c r="G56" s="868" t="s">
        <v>6107</v>
      </c>
      <c r="H56" s="869">
        <v>200</v>
      </c>
      <c r="I56" s="905"/>
      <c r="J56" s="864"/>
      <c r="K56" s="907">
        <v>14</v>
      </c>
      <c r="L56" s="907">
        <v>100</v>
      </c>
      <c r="M56" s="907">
        <f ca="1">SUMIF($G$4:$G$51,$G56,$M$10:$M$51)</f>
        <v>99</v>
      </c>
      <c r="N56" s="907">
        <v>233</v>
      </c>
      <c r="O56" s="906">
        <v>14</v>
      </c>
      <c r="P56" s="906">
        <v>13</v>
      </c>
      <c r="Q56" s="906"/>
      <c r="R56" s="857">
        <f ca="1" t="shared" si="2"/>
        <v>473</v>
      </c>
      <c r="S56" s="932"/>
    </row>
    <row r="57" customHeight="1" spans="1:19">
      <c r="A57" s="870"/>
      <c r="B57" s="871"/>
      <c r="C57" s="872"/>
      <c r="D57" s="865" t="s">
        <v>6108</v>
      </c>
      <c r="E57" s="862"/>
      <c r="F57" s="868"/>
      <c r="G57" s="868" t="s">
        <v>6110</v>
      </c>
      <c r="H57" s="869">
        <v>500</v>
      </c>
      <c r="I57" s="908"/>
      <c r="J57" s="909"/>
      <c r="K57" s="907">
        <v>47</v>
      </c>
      <c r="L57" s="907">
        <v>46</v>
      </c>
      <c r="M57" s="907">
        <f>SUMIF($G$4:$G$51,$G57,$M$4:$M$51)</f>
        <v>46</v>
      </c>
      <c r="N57" s="907">
        <v>108</v>
      </c>
      <c r="O57" s="906">
        <v>47</v>
      </c>
      <c r="P57" s="906">
        <v>46</v>
      </c>
      <c r="Q57" s="906"/>
      <c r="R57" s="857">
        <f t="shared" si="2"/>
        <v>340</v>
      </c>
      <c r="S57" s="932"/>
    </row>
    <row r="58" customHeight="1" spans="1:19">
      <c r="A58" s="870"/>
      <c r="B58" s="871"/>
      <c r="C58" s="872"/>
      <c r="D58" s="865" t="s">
        <v>6093</v>
      </c>
      <c r="E58" s="862"/>
      <c r="F58" s="868"/>
      <c r="G58" s="868" t="s">
        <v>6095</v>
      </c>
      <c r="H58" s="869">
        <v>500</v>
      </c>
      <c r="I58" s="908"/>
      <c r="J58" s="909"/>
      <c r="K58" s="907">
        <v>55</v>
      </c>
      <c r="L58" s="907">
        <v>54</v>
      </c>
      <c r="M58" s="907">
        <f>SUMIF($G$4:$G$51,$G58,$M$4:$M$51)</f>
        <v>55</v>
      </c>
      <c r="N58" s="907">
        <v>126</v>
      </c>
      <c r="O58" s="906">
        <v>55</v>
      </c>
      <c r="P58" s="906">
        <v>54</v>
      </c>
      <c r="Q58" s="906"/>
      <c r="R58" s="857">
        <f t="shared" si="2"/>
        <v>399</v>
      </c>
      <c r="S58" s="932"/>
    </row>
    <row r="59" customHeight="1" spans="1:19">
      <c r="A59" s="873"/>
      <c r="B59" s="874"/>
      <c r="C59" s="875"/>
      <c r="D59" s="876" t="s">
        <v>6137</v>
      </c>
      <c r="E59" s="877"/>
      <c r="F59" s="878"/>
      <c r="G59" s="878"/>
      <c r="H59" s="879"/>
      <c r="I59" s="910"/>
      <c r="J59" s="911"/>
      <c r="K59" s="912">
        <v>135000</v>
      </c>
      <c r="L59" s="912">
        <v>135000</v>
      </c>
      <c r="M59" s="912">
        <f>SUM(M51,M45,M40,M34,M29,M24,M18,M13,M8)</f>
        <v>135000</v>
      </c>
      <c r="N59" s="912">
        <v>315000</v>
      </c>
      <c r="O59" s="912">
        <v>135000</v>
      </c>
      <c r="P59" s="912">
        <v>135000</v>
      </c>
      <c r="Q59" s="912"/>
      <c r="R59" s="912">
        <f>SUM($K59:P59)</f>
        <v>990000</v>
      </c>
      <c r="S59" s="933"/>
    </row>
    <row r="60" ht="30" customHeight="1"/>
    <row r="61" customHeight="1" spans="1:19">
      <c r="A61" s="791" t="s">
        <v>6035</v>
      </c>
      <c r="B61" s="792" t="s">
        <v>6036</v>
      </c>
      <c r="C61" s="793" t="s">
        <v>6037</v>
      </c>
      <c r="D61" s="794" t="s">
        <v>6038</v>
      </c>
      <c r="E61" s="795" t="s">
        <v>6138</v>
      </c>
      <c r="F61" s="795" t="s">
        <v>6040</v>
      </c>
      <c r="G61" s="796" t="s">
        <v>6041</v>
      </c>
      <c r="H61" s="797" t="s">
        <v>6042</v>
      </c>
      <c r="I61" s="913" t="s">
        <v>6139</v>
      </c>
      <c r="J61" s="797" t="s">
        <v>6140</v>
      </c>
      <c r="K61" s="884" t="s">
        <v>6141</v>
      </c>
      <c r="L61" s="884" t="s">
        <v>6142</v>
      </c>
      <c r="M61" s="914" t="s">
        <v>6046</v>
      </c>
      <c r="N61" s="884"/>
      <c r="O61" s="884"/>
      <c r="P61" s="884"/>
      <c r="Q61" s="884"/>
      <c r="R61" s="921" t="s">
        <v>6051</v>
      </c>
      <c r="S61" s="922" t="s">
        <v>6143</v>
      </c>
    </row>
    <row r="62" customHeight="1" spans="1:19">
      <c r="A62" s="798" t="s">
        <v>6053</v>
      </c>
      <c r="B62" s="799"/>
      <c r="C62" s="800"/>
      <c r="D62" s="801"/>
      <c r="E62" s="802"/>
      <c r="F62" s="802"/>
      <c r="G62" s="802"/>
      <c r="H62" s="803"/>
      <c r="I62" s="915"/>
      <c r="J62" s="803"/>
      <c r="K62" s="887">
        <v>45565</v>
      </c>
      <c r="L62" s="887">
        <v>45621</v>
      </c>
      <c r="M62" s="916">
        <v>45636</v>
      </c>
      <c r="N62" s="887"/>
      <c r="O62" s="887"/>
      <c r="P62" s="887"/>
      <c r="Q62" s="887"/>
      <c r="R62" s="923"/>
      <c r="S62" s="924"/>
    </row>
    <row r="63" customHeight="1" spans="1:19">
      <c r="A63" s="804" t="s">
        <v>6054</v>
      </c>
      <c r="B63" s="805"/>
      <c r="C63" s="806"/>
      <c r="D63" s="807"/>
      <c r="E63" s="808"/>
      <c r="F63" s="808"/>
      <c r="G63" s="808"/>
      <c r="H63" s="809"/>
      <c r="I63" s="917"/>
      <c r="J63" s="809"/>
      <c r="K63" s="890">
        <v>45600</v>
      </c>
      <c r="L63" s="890">
        <f>L62+35</f>
        <v>45656</v>
      </c>
      <c r="M63" s="918">
        <v>45671</v>
      </c>
      <c r="N63" s="890"/>
      <c r="O63" s="890"/>
      <c r="P63" s="890"/>
      <c r="Q63" s="890"/>
      <c r="R63" s="925"/>
      <c r="S63" s="926"/>
    </row>
    <row r="64" customHeight="1" spans="1:19">
      <c r="A64" s="880" t="s">
        <v>6144</v>
      </c>
      <c r="B64" s="881" t="s">
        <v>6145</v>
      </c>
      <c r="C64" s="812">
        <v>1</v>
      </c>
      <c r="D64" s="813" t="s">
        <v>6146</v>
      </c>
      <c r="E64" s="814" t="s">
        <v>6074</v>
      </c>
      <c r="F64" s="815" t="s">
        <v>6147</v>
      </c>
      <c r="G64" s="815"/>
      <c r="H64" s="816">
        <v>3000</v>
      </c>
      <c r="I64" s="919">
        <v>0.4028</v>
      </c>
      <c r="J64" s="892">
        <v>7448</v>
      </c>
      <c r="K64" s="893">
        <v>6042</v>
      </c>
      <c r="L64" s="893">
        <v>5640</v>
      </c>
      <c r="M64" s="920"/>
      <c r="N64" s="893"/>
      <c r="O64" s="893"/>
      <c r="P64" s="893"/>
      <c r="Q64" s="893"/>
      <c r="R64" s="927">
        <v>11682</v>
      </c>
      <c r="S64" s="928">
        <v>29000</v>
      </c>
    </row>
    <row r="65" customHeight="1" spans="1:19">
      <c r="A65" s="934"/>
      <c r="B65" s="818"/>
      <c r="C65" s="819"/>
      <c r="D65" s="820" t="s">
        <v>6148</v>
      </c>
      <c r="E65" s="821" t="s">
        <v>6085</v>
      </c>
      <c r="F65" s="822" t="s">
        <v>6149</v>
      </c>
      <c r="G65" s="822"/>
      <c r="H65" s="823">
        <v>500</v>
      </c>
      <c r="I65" s="961">
        <v>0.0328</v>
      </c>
      <c r="J65" s="895">
        <v>15244</v>
      </c>
      <c r="K65" s="896">
        <v>492</v>
      </c>
      <c r="L65" s="896">
        <v>460</v>
      </c>
      <c r="M65" s="962"/>
      <c r="N65" s="896"/>
      <c r="O65" s="896"/>
      <c r="P65" s="896"/>
      <c r="Q65" s="896"/>
      <c r="R65" s="988">
        <v>952</v>
      </c>
      <c r="S65" s="929">
        <v>29020</v>
      </c>
    </row>
    <row r="66" customHeight="1" spans="1:19">
      <c r="A66" s="934"/>
      <c r="B66" s="827"/>
      <c r="C66" s="819"/>
      <c r="D66" s="824" t="s">
        <v>6150</v>
      </c>
      <c r="E66" s="821"/>
      <c r="F66" s="822"/>
      <c r="G66" s="822"/>
      <c r="H66" s="823">
        <v>0</v>
      </c>
      <c r="I66" s="961">
        <v>1</v>
      </c>
      <c r="J66" s="895">
        <v>0</v>
      </c>
      <c r="K66" s="896">
        <v>15000</v>
      </c>
      <c r="L66" s="896">
        <v>14000</v>
      </c>
      <c r="M66" s="962"/>
      <c r="N66" s="896"/>
      <c r="O66" s="896"/>
      <c r="P66" s="896"/>
      <c r="Q66" s="896"/>
      <c r="R66" s="988">
        <v>29000</v>
      </c>
      <c r="S66" s="929">
        <v>29000</v>
      </c>
    </row>
    <row r="67" customHeight="1" spans="1:19">
      <c r="A67" s="934"/>
      <c r="B67" s="935" t="s">
        <v>6151</v>
      </c>
      <c r="C67" s="832">
        <v>1</v>
      </c>
      <c r="D67" s="813" t="s">
        <v>6152</v>
      </c>
      <c r="E67" s="814" t="s">
        <v>6153</v>
      </c>
      <c r="F67" s="833" t="s">
        <v>6154</v>
      </c>
      <c r="G67" s="833"/>
      <c r="H67" s="834">
        <v>3000</v>
      </c>
      <c r="I67" s="963">
        <v>0.4648</v>
      </c>
      <c r="J67" s="892">
        <v>6454</v>
      </c>
      <c r="K67" s="893">
        <v>6972</v>
      </c>
      <c r="L67" s="893">
        <v>6508</v>
      </c>
      <c r="M67" s="920"/>
      <c r="N67" s="893"/>
      <c r="O67" s="893"/>
      <c r="P67" s="893"/>
      <c r="Q67" s="893"/>
      <c r="R67" s="927">
        <v>13480</v>
      </c>
      <c r="S67" s="928">
        <v>29000</v>
      </c>
    </row>
    <row r="68" customHeight="1" spans="1:19">
      <c r="A68" s="934"/>
      <c r="B68" s="835"/>
      <c r="C68" s="836"/>
      <c r="D68" s="837" t="s">
        <v>6155</v>
      </c>
      <c r="E68" s="821" t="s">
        <v>6156</v>
      </c>
      <c r="F68" s="822" t="s">
        <v>6157</v>
      </c>
      <c r="G68" s="822"/>
      <c r="H68" s="826">
        <v>0</v>
      </c>
      <c r="I68" s="964">
        <v>0.0397</v>
      </c>
      <c r="J68" s="895">
        <v>0</v>
      </c>
      <c r="K68" s="896">
        <v>596</v>
      </c>
      <c r="L68" s="896">
        <v>556</v>
      </c>
      <c r="M68" s="962"/>
      <c r="N68" s="896"/>
      <c r="O68" s="896"/>
      <c r="P68" s="896"/>
      <c r="Q68" s="896"/>
      <c r="R68" s="988">
        <v>1152</v>
      </c>
      <c r="S68" s="929">
        <v>29020</v>
      </c>
    </row>
    <row r="69" customHeight="1" spans="1:19">
      <c r="A69" s="934"/>
      <c r="B69" s="835"/>
      <c r="C69" s="836"/>
      <c r="D69" s="838" t="s">
        <v>6064</v>
      </c>
      <c r="E69" s="822" t="s">
        <v>6085</v>
      </c>
      <c r="F69" s="822" t="s">
        <v>6066</v>
      </c>
      <c r="G69" s="822" t="s">
        <v>6067</v>
      </c>
      <c r="H69" s="826">
        <v>500</v>
      </c>
      <c r="I69" s="964">
        <v>0.0145</v>
      </c>
      <c r="J69" s="895">
        <v>34483</v>
      </c>
      <c r="K69" s="896">
        <v>218</v>
      </c>
      <c r="L69" s="896">
        <v>203</v>
      </c>
      <c r="M69" s="962"/>
      <c r="N69" s="896"/>
      <c r="O69" s="896"/>
      <c r="P69" s="896"/>
      <c r="Q69" s="896"/>
      <c r="R69" s="988">
        <v>421</v>
      </c>
      <c r="S69" s="929">
        <v>29030</v>
      </c>
    </row>
    <row r="70" customHeight="1" spans="1:19">
      <c r="A70" s="934"/>
      <c r="B70" s="840"/>
      <c r="C70" s="836"/>
      <c r="D70" s="820" t="s">
        <v>6150</v>
      </c>
      <c r="E70" s="822"/>
      <c r="F70" s="839"/>
      <c r="G70" s="839"/>
      <c r="H70" s="830">
        <v>0</v>
      </c>
      <c r="I70" s="964">
        <v>1</v>
      </c>
      <c r="J70" s="895">
        <v>0</v>
      </c>
      <c r="K70" s="896">
        <v>15000</v>
      </c>
      <c r="L70" s="896">
        <v>14000</v>
      </c>
      <c r="M70" s="962"/>
      <c r="N70" s="896"/>
      <c r="O70" s="896"/>
      <c r="P70" s="896"/>
      <c r="Q70" s="896"/>
      <c r="R70" s="988">
        <v>29000</v>
      </c>
      <c r="S70" s="929">
        <v>29000</v>
      </c>
    </row>
    <row r="71" customHeight="1" spans="1:19">
      <c r="A71" s="934"/>
      <c r="B71" s="935" t="s">
        <v>6158</v>
      </c>
      <c r="C71" s="832">
        <v>1</v>
      </c>
      <c r="D71" s="813" t="s">
        <v>6159</v>
      </c>
      <c r="E71" s="815" t="s">
        <v>6074</v>
      </c>
      <c r="F71" s="833" t="s">
        <v>6160</v>
      </c>
      <c r="G71" s="833"/>
      <c r="H71" s="841">
        <v>2000</v>
      </c>
      <c r="I71" s="963">
        <v>0.3982</v>
      </c>
      <c r="J71" s="892">
        <v>5023</v>
      </c>
      <c r="K71" s="893">
        <v>5973</v>
      </c>
      <c r="L71" s="893">
        <v>5575</v>
      </c>
      <c r="M71" s="920"/>
      <c r="N71" s="893"/>
      <c r="O71" s="893"/>
      <c r="P71" s="893"/>
      <c r="Q71" s="893"/>
      <c r="R71" s="927">
        <v>11548</v>
      </c>
      <c r="S71" s="928">
        <v>29000</v>
      </c>
    </row>
    <row r="72" customHeight="1" spans="1:19">
      <c r="A72" s="934"/>
      <c r="B72" s="835"/>
      <c r="C72" s="836"/>
      <c r="D72" s="820" t="s">
        <v>6161</v>
      </c>
      <c r="E72" s="822" t="s">
        <v>6085</v>
      </c>
      <c r="F72" s="839" t="s">
        <v>6162</v>
      </c>
      <c r="G72" s="839"/>
      <c r="H72" s="830">
        <v>500</v>
      </c>
      <c r="I72" s="964">
        <v>0.037</v>
      </c>
      <c r="J72" s="895">
        <v>13514</v>
      </c>
      <c r="K72" s="896">
        <v>555</v>
      </c>
      <c r="L72" s="896">
        <v>518</v>
      </c>
      <c r="M72" s="962"/>
      <c r="N72" s="896"/>
      <c r="O72" s="896"/>
      <c r="P72" s="896"/>
      <c r="Q72" s="896"/>
      <c r="R72" s="988">
        <v>1073</v>
      </c>
      <c r="S72" s="929">
        <v>29000</v>
      </c>
    </row>
    <row r="73" customHeight="1" spans="1:19">
      <c r="A73" s="934"/>
      <c r="B73" s="835"/>
      <c r="C73" s="836"/>
      <c r="D73" s="820" t="s">
        <v>6064</v>
      </c>
      <c r="E73" s="822" t="s">
        <v>6163</v>
      </c>
      <c r="F73" s="839" t="s">
        <v>6066</v>
      </c>
      <c r="G73" s="839" t="s">
        <v>6067</v>
      </c>
      <c r="H73" s="830">
        <v>500</v>
      </c>
      <c r="I73" s="964">
        <v>0.0145</v>
      </c>
      <c r="J73" s="895">
        <v>34483</v>
      </c>
      <c r="K73" s="896">
        <v>218</v>
      </c>
      <c r="L73" s="896">
        <v>203</v>
      </c>
      <c r="M73" s="962"/>
      <c r="N73" s="896"/>
      <c r="O73" s="896"/>
      <c r="P73" s="896"/>
      <c r="Q73" s="896"/>
      <c r="R73" s="988">
        <v>421</v>
      </c>
      <c r="S73" s="929">
        <v>29030</v>
      </c>
    </row>
    <row r="74" customHeight="1" spans="1:19">
      <c r="A74" s="934"/>
      <c r="B74" s="835"/>
      <c r="C74" s="836"/>
      <c r="D74" s="820" t="s">
        <v>6164</v>
      </c>
      <c r="E74" s="822" t="s">
        <v>6165</v>
      </c>
      <c r="F74" s="839" t="s">
        <v>6166</v>
      </c>
      <c r="G74" s="839"/>
      <c r="H74" s="830">
        <v>0.0236</v>
      </c>
      <c r="I74" s="964">
        <v>0.0236</v>
      </c>
      <c r="J74" s="895">
        <v>1</v>
      </c>
      <c r="K74" s="896">
        <v>354</v>
      </c>
      <c r="L74" s="896">
        <v>331</v>
      </c>
      <c r="M74" s="962"/>
      <c r="N74" s="896"/>
      <c r="O74" s="896"/>
      <c r="P74" s="896"/>
      <c r="Q74" s="896"/>
      <c r="R74" s="988">
        <v>685</v>
      </c>
      <c r="S74" s="929">
        <v>29030</v>
      </c>
    </row>
    <row r="75" customHeight="1" spans="1:19">
      <c r="A75" s="934"/>
      <c r="B75" s="840"/>
      <c r="C75" s="836"/>
      <c r="D75" s="820" t="s">
        <v>6150</v>
      </c>
      <c r="E75" s="822"/>
      <c r="F75" s="839"/>
      <c r="G75" s="839"/>
      <c r="H75" s="830">
        <v>0</v>
      </c>
      <c r="I75" s="964">
        <v>1</v>
      </c>
      <c r="J75" s="895">
        <v>0</v>
      </c>
      <c r="K75" s="896">
        <v>15000</v>
      </c>
      <c r="L75" s="896">
        <v>14000</v>
      </c>
      <c r="M75" s="962"/>
      <c r="N75" s="896"/>
      <c r="O75" s="896"/>
      <c r="P75" s="896"/>
      <c r="Q75" s="896"/>
      <c r="R75" s="988">
        <v>29000</v>
      </c>
      <c r="S75" s="929">
        <v>29000</v>
      </c>
    </row>
    <row r="76" customHeight="1" spans="1:19">
      <c r="A76" s="934"/>
      <c r="B76" s="935" t="s">
        <v>6167</v>
      </c>
      <c r="C76" s="842">
        <v>1</v>
      </c>
      <c r="D76" s="813" t="s">
        <v>6168</v>
      </c>
      <c r="E76" s="815" t="s">
        <v>6074</v>
      </c>
      <c r="F76" s="833" t="s">
        <v>6169</v>
      </c>
      <c r="G76" s="833"/>
      <c r="H76" s="843">
        <v>3000</v>
      </c>
      <c r="I76" s="963">
        <v>0.4189</v>
      </c>
      <c r="J76" s="892">
        <v>7162</v>
      </c>
      <c r="K76" s="893">
        <v>6284</v>
      </c>
      <c r="L76" s="893"/>
      <c r="M76" s="920"/>
      <c r="N76" s="893"/>
      <c r="O76" s="893"/>
      <c r="P76" s="893"/>
      <c r="Q76" s="893"/>
      <c r="R76" s="927">
        <v>6284</v>
      </c>
      <c r="S76" s="928">
        <v>15000</v>
      </c>
    </row>
    <row r="77" customHeight="1" spans="1:19">
      <c r="A77" s="934"/>
      <c r="B77" s="835"/>
      <c r="C77" s="844"/>
      <c r="D77" s="820" t="s">
        <v>6064</v>
      </c>
      <c r="E77" s="822" t="s">
        <v>6085</v>
      </c>
      <c r="F77" s="839" t="s">
        <v>6066</v>
      </c>
      <c r="G77" s="839" t="s">
        <v>6067</v>
      </c>
      <c r="H77" s="845">
        <v>500</v>
      </c>
      <c r="I77" s="964">
        <v>0.0145</v>
      </c>
      <c r="J77" s="895">
        <v>34483</v>
      </c>
      <c r="K77" s="896">
        <v>218</v>
      </c>
      <c r="L77" s="896"/>
      <c r="M77" s="962"/>
      <c r="N77" s="896"/>
      <c r="O77" s="896"/>
      <c r="P77" s="896"/>
      <c r="Q77" s="896"/>
      <c r="R77" s="988">
        <v>218</v>
      </c>
      <c r="S77" s="929">
        <v>15030</v>
      </c>
    </row>
    <row r="78" customHeight="1" spans="1:19">
      <c r="A78" s="934"/>
      <c r="B78" s="835"/>
      <c r="C78" s="844"/>
      <c r="D78" s="820" t="s">
        <v>6170</v>
      </c>
      <c r="E78" s="822" t="s">
        <v>6171</v>
      </c>
      <c r="F78" s="839" t="s">
        <v>6172</v>
      </c>
      <c r="G78" s="839" t="s">
        <v>6110</v>
      </c>
      <c r="H78" s="845">
        <v>500</v>
      </c>
      <c r="I78" s="964">
        <v>0.009</v>
      </c>
      <c r="J78" s="895">
        <v>55556</v>
      </c>
      <c r="K78" s="896">
        <v>135</v>
      </c>
      <c r="L78" s="896"/>
      <c r="M78" s="962"/>
      <c r="N78" s="896"/>
      <c r="O78" s="896"/>
      <c r="P78" s="896"/>
      <c r="Q78" s="896"/>
      <c r="R78" s="988">
        <v>135</v>
      </c>
      <c r="S78" s="929">
        <v>15000</v>
      </c>
    </row>
    <row r="79" customHeight="1" spans="1:19">
      <c r="A79" s="934"/>
      <c r="B79" s="840"/>
      <c r="C79" s="844"/>
      <c r="D79" s="820" t="s">
        <v>6150</v>
      </c>
      <c r="E79" s="822"/>
      <c r="F79" s="839"/>
      <c r="G79" s="839"/>
      <c r="H79" s="845">
        <v>0</v>
      </c>
      <c r="I79" s="964">
        <v>1</v>
      </c>
      <c r="J79" s="895">
        <v>0</v>
      </c>
      <c r="K79" s="896">
        <v>15000</v>
      </c>
      <c r="L79" s="896"/>
      <c r="M79" s="962"/>
      <c r="N79" s="896"/>
      <c r="O79" s="896"/>
      <c r="P79" s="896"/>
      <c r="Q79" s="896"/>
      <c r="R79" s="988">
        <v>15000</v>
      </c>
      <c r="S79" s="929">
        <v>15000</v>
      </c>
    </row>
    <row r="80" customHeight="1" spans="1:19">
      <c r="A80" s="934"/>
      <c r="B80" s="935" t="s">
        <v>6173</v>
      </c>
      <c r="C80" s="832">
        <v>1</v>
      </c>
      <c r="D80" s="813" t="s">
        <v>6174</v>
      </c>
      <c r="E80" s="815" t="s">
        <v>6074</v>
      </c>
      <c r="F80" s="833" t="s">
        <v>6175</v>
      </c>
      <c r="G80" s="833"/>
      <c r="H80" s="843">
        <v>200</v>
      </c>
      <c r="I80" s="963">
        <v>0.4004</v>
      </c>
      <c r="J80" s="892">
        <v>500</v>
      </c>
      <c r="K80" s="893">
        <v>6006</v>
      </c>
      <c r="L80" s="893"/>
      <c r="M80" s="920"/>
      <c r="N80" s="893"/>
      <c r="O80" s="893"/>
      <c r="P80" s="893"/>
      <c r="Q80" s="893"/>
      <c r="R80" s="927">
        <v>6006</v>
      </c>
      <c r="S80" s="928">
        <v>15000</v>
      </c>
    </row>
    <row r="81" customHeight="1" spans="1:19">
      <c r="A81" s="934"/>
      <c r="B81" s="835"/>
      <c r="C81" s="836"/>
      <c r="D81" s="820" t="s">
        <v>6170</v>
      </c>
      <c r="E81" s="822" t="s">
        <v>6176</v>
      </c>
      <c r="F81" s="822" t="s">
        <v>6172</v>
      </c>
      <c r="G81" s="822" t="s">
        <v>6110</v>
      </c>
      <c r="H81" s="845">
        <v>500</v>
      </c>
      <c r="I81" s="964">
        <v>0.009</v>
      </c>
      <c r="J81" s="895">
        <v>55556</v>
      </c>
      <c r="K81" s="896">
        <v>135</v>
      </c>
      <c r="L81" s="896"/>
      <c r="M81" s="962"/>
      <c r="N81" s="896"/>
      <c r="O81" s="896"/>
      <c r="P81" s="896"/>
      <c r="Q81" s="896"/>
      <c r="R81" s="988">
        <v>135</v>
      </c>
      <c r="S81" s="929">
        <v>15000</v>
      </c>
    </row>
    <row r="82" customHeight="1" spans="1:19">
      <c r="A82" s="934"/>
      <c r="B82" s="840"/>
      <c r="C82" s="836"/>
      <c r="D82" s="820" t="s">
        <v>6150</v>
      </c>
      <c r="E82" s="822"/>
      <c r="F82" s="839"/>
      <c r="G82" s="839"/>
      <c r="H82" s="845">
        <v>0</v>
      </c>
      <c r="I82" s="964">
        <v>1</v>
      </c>
      <c r="J82" s="895">
        <v>0</v>
      </c>
      <c r="K82" s="896">
        <v>15000</v>
      </c>
      <c r="L82" s="896"/>
      <c r="M82" s="962"/>
      <c r="N82" s="896"/>
      <c r="O82" s="896"/>
      <c r="P82" s="896"/>
      <c r="Q82" s="896"/>
      <c r="R82" s="988">
        <v>15000</v>
      </c>
      <c r="S82" s="929">
        <v>15000</v>
      </c>
    </row>
    <row r="83" customHeight="1" spans="1:19">
      <c r="A83" s="934"/>
      <c r="B83" s="935" t="s">
        <v>6177</v>
      </c>
      <c r="C83" s="832">
        <v>1</v>
      </c>
      <c r="D83" s="813" t="s">
        <v>6178</v>
      </c>
      <c r="E83" s="815"/>
      <c r="F83" s="833" t="s">
        <v>6179</v>
      </c>
      <c r="G83" s="833"/>
      <c r="H83" s="843">
        <v>2000</v>
      </c>
      <c r="I83" s="963">
        <v>0.3982</v>
      </c>
      <c r="J83" s="892">
        <v>5023</v>
      </c>
      <c r="K83" s="893">
        <v>5973</v>
      </c>
      <c r="L83" s="893"/>
      <c r="M83" s="920"/>
      <c r="N83" s="893"/>
      <c r="O83" s="893"/>
      <c r="P83" s="893"/>
      <c r="Q83" s="893"/>
      <c r="R83" s="927">
        <v>5973</v>
      </c>
      <c r="S83" s="928">
        <v>15000</v>
      </c>
    </row>
    <row r="84" customHeight="1" spans="1:19">
      <c r="A84" s="934"/>
      <c r="B84" s="835"/>
      <c r="C84" s="836"/>
      <c r="D84" s="820" t="s">
        <v>6064</v>
      </c>
      <c r="E84" s="822" t="s">
        <v>6085</v>
      </c>
      <c r="F84" s="839" t="s">
        <v>6066</v>
      </c>
      <c r="G84" s="839" t="s">
        <v>6067</v>
      </c>
      <c r="H84" s="845">
        <v>500</v>
      </c>
      <c r="I84" s="964">
        <v>0.0145</v>
      </c>
      <c r="J84" s="895">
        <v>34483</v>
      </c>
      <c r="K84" s="896">
        <v>218</v>
      </c>
      <c r="L84" s="896"/>
      <c r="M84" s="962"/>
      <c r="N84" s="896"/>
      <c r="O84" s="896"/>
      <c r="P84" s="896"/>
      <c r="Q84" s="896"/>
      <c r="R84" s="988">
        <v>218</v>
      </c>
      <c r="S84" s="929">
        <v>15030</v>
      </c>
    </row>
    <row r="85" customHeight="1" spans="1:19">
      <c r="A85" s="934"/>
      <c r="B85" s="835"/>
      <c r="C85" s="836"/>
      <c r="D85" s="820" t="s">
        <v>6180</v>
      </c>
      <c r="E85" s="822" t="s">
        <v>6181</v>
      </c>
      <c r="F85" s="839" t="s">
        <v>6182</v>
      </c>
      <c r="G85" s="839" t="s">
        <v>6183</v>
      </c>
      <c r="H85" s="845">
        <v>500</v>
      </c>
      <c r="I85" s="964">
        <v>0.0783</v>
      </c>
      <c r="J85" s="895">
        <v>6386</v>
      </c>
      <c r="K85" s="896">
        <v>1175</v>
      </c>
      <c r="L85" s="896"/>
      <c r="M85" s="962"/>
      <c r="N85" s="896"/>
      <c r="O85" s="896"/>
      <c r="P85" s="896"/>
      <c r="Q85" s="896"/>
      <c r="R85" s="988">
        <v>1175</v>
      </c>
      <c r="S85" s="929">
        <v>15010</v>
      </c>
    </row>
    <row r="86" customHeight="1" spans="1:19">
      <c r="A86" s="934"/>
      <c r="B86" s="840"/>
      <c r="C86" s="836"/>
      <c r="D86" s="936" t="s">
        <v>6150</v>
      </c>
      <c r="E86" s="937"/>
      <c r="F86" s="938"/>
      <c r="G86" s="938"/>
      <c r="H86" s="939">
        <v>0</v>
      </c>
      <c r="I86" s="965">
        <v>1</v>
      </c>
      <c r="J86" s="966">
        <v>0</v>
      </c>
      <c r="K86" s="967">
        <v>15000</v>
      </c>
      <c r="L86" s="967"/>
      <c r="M86" s="968"/>
      <c r="N86" s="901"/>
      <c r="O86" s="901"/>
      <c r="P86" s="901"/>
      <c r="Q86" s="901"/>
      <c r="R86" s="989">
        <v>15000</v>
      </c>
      <c r="S86" s="930">
        <v>15000</v>
      </c>
    </row>
    <row r="87" customHeight="1" spans="1:19">
      <c r="A87" s="817"/>
      <c r="B87" s="935" t="s">
        <v>6184</v>
      </c>
      <c r="C87" s="832">
        <v>1</v>
      </c>
      <c r="D87" s="940" t="s">
        <v>6185</v>
      </c>
      <c r="E87" s="941" t="s">
        <v>6074</v>
      </c>
      <c r="F87" s="942" t="s">
        <v>6186</v>
      </c>
      <c r="G87" s="942"/>
      <c r="H87" s="943">
        <v>500</v>
      </c>
      <c r="I87" s="969">
        <v>0.432</v>
      </c>
      <c r="J87" s="970">
        <v>1157</v>
      </c>
      <c r="K87" s="971"/>
      <c r="L87" s="971"/>
      <c r="M87" s="972">
        <v>4320</v>
      </c>
      <c r="N87" s="893"/>
      <c r="O87" s="893"/>
      <c r="P87" s="893"/>
      <c r="Q87" s="893"/>
      <c r="R87" s="927">
        <v>4320</v>
      </c>
      <c r="S87" s="928">
        <v>10000</v>
      </c>
    </row>
    <row r="88" customHeight="1" spans="1:19">
      <c r="A88" s="817"/>
      <c r="B88" s="944"/>
      <c r="C88" s="836"/>
      <c r="D88" s="940" t="s">
        <v>6187</v>
      </c>
      <c r="E88" s="941" t="s">
        <v>6171</v>
      </c>
      <c r="F88" s="942" t="s">
        <v>6188</v>
      </c>
      <c r="G88" s="942" t="s">
        <v>6189</v>
      </c>
      <c r="H88" s="943">
        <v>500</v>
      </c>
      <c r="I88" s="969">
        <v>0.009</v>
      </c>
      <c r="J88" s="970">
        <v>55556</v>
      </c>
      <c r="K88" s="971"/>
      <c r="L88" s="971"/>
      <c r="M88" s="962">
        <v>90</v>
      </c>
      <c r="N88" s="896"/>
      <c r="O88" s="896"/>
      <c r="P88" s="896"/>
      <c r="Q88" s="896"/>
      <c r="R88" s="988">
        <v>90</v>
      </c>
      <c r="S88" s="929">
        <v>10000</v>
      </c>
    </row>
    <row r="89" customHeight="1" spans="1:19">
      <c r="A89" s="817"/>
      <c r="B89" s="945"/>
      <c r="C89" s="946"/>
      <c r="D89" s="947" t="s">
        <v>6150</v>
      </c>
      <c r="E89" s="948"/>
      <c r="F89" s="949"/>
      <c r="G89" s="949"/>
      <c r="H89" s="950">
        <v>0</v>
      </c>
      <c r="I89" s="973">
        <v>1</v>
      </c>
      <c r="J89" s="974">
        <v>0</v>
      </c>
      <c r="K89" s="975"/>
      <c r="L89" s="975"/>
      <c r="M89" s="968">
        <v>10000</v>
      </c>
      <c r="N89" s="967"/>
      <c r="O89" s="967"/>
      <c r="P89" s="967"/>
      <c r="Q89" s="967"/>
      <c r="R89" s="990">
        <v>10000</v>
      </c>
      <c r="S89" s="991">
        <v>10000</v>
      </c>
    </row>
    <row r="90" customHeight="1" spans="1:19">
      <c r="A90" s="817"/>
      <c r="B90" s="935" t="s">
        <v>6190</v>
      </c>
      <c r="C90" s="832">
        <v>1</v>
      </c>
      <c r="D90" s="940" t="s">
        <v>6191</v>
      </c>
      <c r="E90" s="941" t="s">
        <v>6192</v>
      </c>
      <c r="F90" s="942" t="s">
        <v>6193</v>
      </c>
      <c r="G90" s="942"/>
      <c r="H90" s="943">
        <v>500</v>
      </c>
      <c r="I90" s="969">
        <v>0.4185</v>
      </c>
      <c r="J90" s="970">
        <v>1195</v>
      </c>
      <c r="K90" s="971"/>
      <c r="L90" s="971"/>
      <c r="M90" s="972">
        <v>4185</v>
      </c>
      <c r="N90" s="893"/>
      <c r="O90" s="893"/>
      <c r="P90" s="893"/>
      <c r="Q90" s="893"/>
      <c r="R90" s="927">
        <v>4185</v>
      </c>
      <c r="S90" s="928">
        <v>10000</v>
      </c>
    </row>
    <row r="91" customHeight="1" spans="1:19">
      <c r="A91" s="817"/>
      <c r="B91" s="944"/>
      <c r="C91" s="951"/>
      <c r="D91" s="940" t="s">
        <v>6194</v>
      </c>
      <c r="E91" s="941" t="s">
        <v>6195</v>
      </c>
      <c r="F91" s="942" t="s">
        <v>6196</v>
      </c>
      <c r="G91" s="942"/>
      <c r="H91" s="943">
        <v>0</v>
      </c>
      <c r="I91" s="969">
        <v>0.318</v>
      </c>
      <c r="J91" s="970">
        <v>0</v>
      </c>
      <c r="K91" s="971"/>
      <c r="L91" s="971"/>
      <c r="M91" s="962">
        <v>3180</v>
      </c>
      <c r="N91" s="896"/>
      <c r="O91" s="896"/>
      <c r="P91" s="896"/>
      <c r="Q91" s="896"/>
      <c r="R91" s="988">
        <v>3180</v>
      </c>
      <c r="S91" s="929">
        <v>10000</v>
      </c>
    </row>
    <row r="92" customHeight="1" spans="1:19">
      <c r="A92" s="817"/>
      <c r="B92" s="944"/>
      <c r="C92" s="836"/>
      <c r="D92" s="940" t="s">
        <v>6064</v>
      </c>
      <c r="E92" s="941" t="s">
        <v>6163</v>
      </c>
      <c r="F92" s="942" t="s">
        <v>6066</v>
      </c>
      <c r="G92" s="942" t="s">
        <v>6067</v>
      </c>
      <c r="H92" s="943">
        <v>500</v>
      </c>
      <c r="I92" s="969">
        <v>0.0145</v>
      </c>
      <c r="J92" s="970">
        <v>34483</v>
      </c>
      <c r="K92" s="971"/>
      <c r="L92" s="971"/>
      <c r="M92" s="962">
        <v>145</v>
      </c>
      <c r="N92" s="896"/>
      <c r="O92" s="896"/>
      <c r="P92" s="896"/>
      <c r="Q92" s="896"/>
      <c r="R92" s="988">
        <v>145</v>
      </c>
      <c r="S92" s="929">
        <v>10000</v>
      </c>
    </row>
    <row r="93" customHeight="1" spans="1:19">
      <c r="A93" s="817"/>
      <c r="B93" s="945"/>
      <c r="C93" s="836"/>
      <c r="D93" s="947" t="s">
        <v>6150</v>
      </c>
      <c r="E93" s="948"/>
      <c r="F93" s="949"/>
      <c r="G93" s="949"/>
      <c r="H93" s="950">
        <v>0</v>
      </c>
      <c r="I93" s="973">
        <v>1</v>
      </c>
      <c r="J93" s="974">
        <v>0</v>
      </c>
      <c r="K93" s="975"/>
      <c r="L93" s="975"/>
      <c r="M93" s="962">
        <v>10000</v>
      </c>
      <c r="N93" s="896"/>
      <c r="O93" s="896"/>
      <c r="P93" s="896"/>
      <c r="Q93" s="896"/>
      <c r="R93" s="988">
        <v>10000</v>
      </c>
      <c r="S93" s="929">
        <v>10000</v>
      </c>
    </row>
    <row r="94" customHeight="1" spans="1:19">
      <c r="A94" s="817"/>
      <c r="B94" s="935" t="s">
        <v>3579</v>
      </c>
      <c r="C94" s="832">
        <v>1</v>
      </c>
      <c r="D94" s="940" t="s">
        <v>6197</v>
      </c>
      <c r="E94" s="941" t="s">
        <v>6074</v>
      </c>
      <c r="F94" s="942" t="s">
        <v>6198</v>
      </c>
      <c r="G94" s="942"/>
      <c r="H94" s="943">
        <v>0</v>
      </c>
      <c r="I94" s="969">
        <v>0.508</v>
      </c>
      <c r="J94" s="970">
        <v>0</v>
      </c>
      <c r="K94" s="971"/>
      <c r="L94" s="971"/>
      <c r="M94" s="920">
        <v>5080</v>
      </c>
      <c r="N94" s="893"/>
      <c r="O94" s="893"/>
      <c r="P94" s="893"/>
      <c r="Q94" s="893"/>
      <c r="R94" s="927">
        <v>5080</v>
      </c>
      <c r="S94" s="928">
        <v>10000</v>
      </c>
    </row>
    <row r="95" customHeight="1" spans="1:19">
      <c r="A95" s="817"/>
      <c r="B95" s="944"/>
      <c r="C95" s="836"/>
      <c r="D95" s="940" t="s">
        <v>6170</v>
      </c>
      <c r="E95" s="941" t="s">
        <v>6176</v>
      </c>
      <c r="F95" s="942" t="s">
        <v>6199</v>
      </c>
      <c r="G95" s="942" t="s">
        <v>6200</v>
      </c>
      <c r="H95" s="943">
        <v>500</v>
      </c>
      <c r="I95" s="969">
        <v>0.0396</v>
      </c>
      <c r="J95" s="970">
        <v>12626</v>
      </c>
      <c r="K95" s="971"/>
      <c r="L95" s="971"/>
      <c r="M95" s="962">
        <v>396</v>
      </c>
      <c r="N95" s="896"/>
      <c r="O95" s="896"/>
      <c r="P95" s="896"/>
      <c r="Q95" s="896"/>
      <c r="R95" s="988">
        <v>396</v>
      </c>
      <c r="S95" s="929">
        <v>10000</v>
      </c>
    </row>
    <row r="96" customHeight="1" spans="1:19">
      <c r="A96" s="817"/>
      <c r="B96" s="945"/>
      <c r="C96" s="836"/>
      <c r="D96" s="947" t="s">
        <v>6150</v>
      </c>
      <c r="E96" s="948"/>
      <c r="F96" s="949"/>
      <c r="G96" s="949"/>
      <c r="H96" s="950">
        <v>0</v>
      </c>
      <c r="I96" s="973">
        <v>1</v>
      </c>
      <c r="J96" s="974">
        <v>0</v>
      </c>
      <c r="K96" s="975"/>
      <c r="L96" s="975"/>
      <c r="M96" s="962">
        <v>10000</v>
      </c>
      <c r="N96" s="896"/>
      <c r="O96" s="896"/>
      <c r="P96" s="896"/>
      <c r="Q96" s="896"/>
      <c r="R96" s="988">
        <v>10000</v>
      </c>
      <c r="S96" s="929">
        <v>10000</v>
      </c>
    </row>
    <row r="97" customHeight="1" spans="1:19">
      <c r="A97" s="852"/>
      <c r="B97" s="853" t="s">
        <v>6135</v>
      </c>
      <c r="C97" s="854">
        <v>6</v>
      </c>
      <c r="D97" s="855" t="s">
        <v>6136</v>
      </c>
      <c r="E97" s="856"/>
      <c r="F97" s="856"/>
      <c r="G97" s="856"/>
      <c r="H97" s="857"/>
      <c r="I97" s="976"/>
      <c r="J97" s="857"/>
      <c r="K97" s="904">
        <v>118502</v>
      </c>
      <c r="L97" s="904">
        <v>49801</v>
      </c>
      <c r="M97" s="977">
        <v>46765</v>
      </c>
      <c r="N97" s="904"/>
      <c r="O97" s="904"/>
      <c r="P97" s="904"/>
      <c r="Q97" s="904"/>
      <c r="R97" s="857">
        <v>201230</v>
      </c>
      <c r="S97" s="931">
        <v>162000</v>
      </c>
    </row>
    <row r="98" customHeight="1" spans="1:19">
      <c r="A98" s="858"/>
      <c r="B98" s="859"/>
      <c r="C98" s="860"/>
      <c r="D98" s="865" t="s">
        <v>6064</v>
      </c>
      <c r="E98" s="862"/>
      <c r="F98" s="866"/>
      <c r="G98" s="866" t="s">
        <v>6067</v>
      </c>
      <c r="H98" s="867">
        <v>500</v>
      </c>
      <c r="I98" s="978"/>
      <c r="J98" s="864"/>
      <c r="K98" s="907">
        <v>872</v>
      </c>
      <c r="L98" s="907">
        <v>406</v>
      </c>
      <c r="M98" s="979">
        <v>145</v>
      </c>
      <c r="N98" s="907"/>
      <c r="O98" s="906"/>
      <c r="P98" s="906"/>
      <c r="Q98" s="906"/>
      <c r="R98" s="864">
        <v>1423</v>
      </c>
      <c r="S98" s="932"/>
    </row>
    <row r="99" customHeight="1" spans="1:19">
      <c r="A99" s="858"/>
      <c r="B99" s="859"/>
      <c r="C99" s="860"/>
      <c r="D99" s="865" t="s">
        <v>6187</v>
      </c>
      <c r="E99" s="862"/>
      <c r="F99" s="868"/>
      <c r="G99" s="868" t="s">
        <v>6189</v>
      </c>
      <c r="H99" s="869">
        <v>500</v>
      </c>
      <c r="I99" s="978"/>
      <c r="J99" s="864"/>
      <c r="K99" s="907">
        <v>270</v>
      </c>
      <c r="L99" s="907">
        <v>0</v>
      </c>
      <c r="M99" s="979">
        <v>90</v>
      </c>
      <c r="N99" s="907"/>
      <c r="O99" s="906"/>
      <c r="P99" s="906"/>
      <c r="Q99" s="906"/>
      <c r="R99" s="864">
        <v>360</v>
      </c>
      <c r="S99" s="932"/>
    </row>
    <row r="100" customHeight="1" spans="1:19">
      <c r="A100" s="858"/>
      <c r="B100" s="859"/>
      <c r="C100" s="860"/>
      <c r="D100" s="865" t="s">
        <v>6201</v>
      </c>
      <c r="E100" s="862"/>
      <c r="F100" s="868"/>
      <c r="G100" s="868" t="s">
        <v>6202</v>
      </c>
      <c r="H100" s="869">
        <v>3000</v>
      </c>
      <c r="I100" s="978"/>
      <c r="J100" s="864"/>
      <c r="K100" s="907">
        <v>6284</v>
      </c>
      <c r="L100" s="907">
        <v>0</v>
      </c>
      <c r="M100" s="979">
        <v>0</v>
      </c>
      <c r="N100" s="907"/>
      <c r="O100" s="906"/>
      <c r="P100" s="906"/>
      <c r="Q100" s="906"/>
      <c r="R100" s="864">
        <v>6284</v>
      </c>
      <c r="S100" s="932"/>
    </row>
    <row r="101" customHeight="1" spans="1:19">
      <c r="A101" s="952"/>
      <c r="B101" s="953"/>
      <c r="C101" s="954"/>
      <c r="D101" s="955" t="s">
        <v>6161</v>
      </c>
      <c r="E101" s="956"/>
      <c r="F101" s="957"/>
      <c r="G101" s="957" t="s">
        <v>6203</v>
      </c>
      <c r="H101" s="958">
        <v>500</v>
      </c>
      <c r="I101" s="980"/>
      <c r="J101" s="981"/>
      <c r="K101" s="982">
        <v>555</v>
      </c>
      <c r="L101" s="907">
        <v>518</v>
      </c>
      <c r="M101" s="979">
        <v>0</v>
      </c>
      <c r="N101" s="907"/>
      <c r="O101" s="906"/>
      <c r="P101" s="906"/>
      <c r="Q101" s="906"/>
      <c r="R101" s="864">
        <v>1073</v>
      </c>
      <c r="S101" s="932"/>
    </row>
    <row r="102" customHeight="1" spans="1:19">
      <c r="A102" s="952"/>
      <c r="B102" s="953"/>
      <c r="C102" s="954"/>
      <c r="D102" s="955" t="s">
        <v>6148</v>
      </c>
      <c r="E102" s="956"/>
      <c r="F102" s="957"/>
      <c r="G102" s="957" t="s">
        <v>6204</v>
      </c>
      <c r="H102" s="958">
        <v>500</v>
      </c>
      <c r="I102" s="980"/>
      <c r="J102" s="981"/>
      <c r="K102" s="982">
        <v>492</v>
      </c>
      <c r="L102" s="907">
        <v>460</v>
      </c>
      <c r="M102" s="979">
        <v>0</v>
      </c>
      <c r="N102" s="907"/>
      <c r="O102" s="906"/>
      <c r="P102" s="906"/>
      <c r="Q102" s="906"/>
      <c r="R102" s="864">
        <v>952</v>
      </c>
      <c r="S102" s="932"/>
    </row>
    <row r="103" customHeight="1" spans="1:19">
      <c r="A103" s="952"/>
      <c r="B103" s="953"/>
      <c r="C103" s="954"/>
      <c r="D103" s="955" t="s">
        <v>6146</v>
      </c>
      <c r="E103" s="956"/>
      <c r="F103" s="957"/>
      <c r="G103" s="957" t="s">
        <v>6205</v>
      </c>
      <c r="H103" s="958">
        <v>3000</v>
      </c>
      <c r="I103" s="980"/>
      <c r="J103" s="981"/>
      <c r="K103" s="982">
        <v>6042</v>
      </c>
      <c r="L103" s="907">
        <v>5640</v>
      </c>
      <c r="M103" s="979">
        <v>0</v>
      </c>
      <c r="N103" s="907"/>
      <c r="O103" s="906"/>
      <c r="P103" s="906"/>
      <c r="Q103" s="906"/>
      <c r="R103" s="864">
        <v>11682</v>
      </c>
      <c r="S103" s="932"/>
    </row>
    <row r="104" customHeight="1" spans="1:19">
      <c r="A104" s="952"/>
      <c r="B104" s="953"/>
      <c r="C104" s="954"/>
      <c r="D104" s="955" t="s">
        <v>6159</v>
      </c>
      <c r="E104" s="956"/>
      <c r="F104" s="957"/>
      <c r="G104" s="957" t="s">
        <v>6206</v>
      </c>
      <c r="H104" s="958">
        <v>2000</v>
      </c>
      <c r="I104" s="980"/>
      <c r="J104" s="981"/>
      <c r="K104" s="982">
        <v>5973</v>
      </c>
      <c r="L104" s="907">
        <v>5575</v>
      </c>
      <c r="M104" s="979">
        <v>0</v>
      </c>
      <c r="N104" s="907"/>
      <c r="O104" s="906"/>
      <c r="P104" s="906"/>
      <c r="Q104" s="906"/>
      <c r="R104" s="864">
        <v>11548</v>
      </c>
      <c r="S104" s="932"/>
    </row>
    <row r="105" customHeight="1" spans="1:19">
      <c r="A105" s="952"/>
      <c r="B105" s="953"/>
      <c r="C105" s="954"/>
      <c r="D105" s="955" t="s">
        <v>6174</v>
      </c>
      <c r="E105" s="956"/>
      <c r="F105" s="957"/>
      <c r="G105" s="957" t="s">
        <v>6207</v>
      </c>
      <c r="H105" s="958">
        <v>200</v>
      </c>
      <c r="I105" s="980"/>
      <c r="J105" s="981"/>
      <c r="K105" s="982"/>
      <c r="L105" s="982"/>
      <c r="M105" s="979">
        <v>0</v>
      </c>
      <c r="N105" s="907"/>
      <c r="O105" s="906"/>
      <c r="P105" s="906"/>
      <c r="Q105" s="906"/>
      <c r="R105" s="864">
        <v>6006</v>
      </c>
      <c r="S105" s="932"/>
    </row>
    <row r="106" customHeight="1" spans="1:19">
      <c r="A106" s="952"/>
      <c r="B106" s="953"/>
      <c r="C106" s="954"/>
      <c r="D106" s="955" t="s">
        <v>6170</v>
      </c>
      <c r="E106" s="956"/>
      <c r="F106" s="957"/>
      <c r="G106" s="957" t="s">
        <v>6200</v>
      </c>
      <c r="H106" s="958">
        <v>500</v>
      </c>
      <c r="I106" s="980"/>
      <c r="J106" s="981"/>
      <c r="K106" s="982"/>
      <c r="L106" s="982"/>
      <c r="M106" s="979">
        <v>396</v>
      </c>
      <c r="N106" s="907"/>
      <c r="O106" s="906"/>
      <c r="P106" s="906"/>
      <c r="Q106" s="906"/>
      <c r="R106" s="864">
        <v>396</v>
      </c>
      <c r="S106" s="932"/>
    </row>
    <row r="107" customHeight="1" spans="1:19">
      <c r="A107" s="873"/>
      <c r="B107" s="874"/>
      <c r="C107" s="875"/>
      <c r="D107" s="876" t="s">
        <v>6137</v>
      </c>
      <c r="E107" s="877"/>
      <c r="F107" s="878"/>
      <c r="G107" s="878"/>
      <c r="H107" s="879"/>
      <c r="I107" s="983"/>
      <c r="J107" s="911"/>
      <c r="K107" s="912">
        <v>90000</v>
      </c>
      <c r="L107" s="912">
        <f>SUM(L86,L82,L79,L75,L70,L66)</f>
        <v>42000</v>
      </c>
      <c r="M107" s="912">
        <v>30000</v>
      </c>
      <c r="N107" s="912"/>
      <c r="O107" s="912"/>
      <c r="P107" s="912"/>
      <c r="Q107" s="912"/>
      <c r="R107" s="912">
        <v>162000</v>
      </c>
      <c r="S107" s="933"/>
    </row>
    <row r="110" customHeight="1" spans="1:19">
      <c r="A110" s="791" t="s">
        <v>6035</v>
      </c>
      <c r="B110" s="792" t="s">
        <v>6036</v>
      </c>
      <c r="C110" s="793" t="s">
        <v>6037</v>
      </c>
      <c r="D110" s="794" t="s">
        <v>6038</v>
      </c>
      <c r="E110" s="795" t="s">
        <v>6039</v>
      </c>
      <c r="F110" s="795" t="s">
        <v>6040</v>
      </c>
      <c r="G110" s="796" t="s">
        <v>6041</v>
      </c>
      <c r="H110" s="797" t="s">
        <v>6042</v>
      </c>
      <c r="I110" s="913" t="s">
        <v>6043</v>
      </c>
      <c r="J110" s="797" t="s">
        <v>6044</v>
      </c>
      <c r="K110" s="884" t="s">
        <v>6208</v>
      </c>
      <c r="L110" s="884" t="s">
        <v>6046</v>
      </c>
      <c r="M110" s="884" t="s">
        <v>6047</v>
      </c>
      <c r="N110" s="884" t="s">
        <v>6048</v>
      </c>
      <c r="O110" s="884" t="s">
        <v>6049</v>
      </c>
      <c r="P110" s="884" t="s">
        <v>6050</v>
      </c>
      <c r="Q110" s="884"/>
      <c r="R110" s="921" t="s">
        <v>6051</v>
      </c>
      <c r="S110" s="922" t="s">
        <v>6052</v>
      </c>
    </row>
    <row r="111" customHeight="1" spans="1:19">
      <c r="A111" s="798" t="s">
        <v>6053</v>
      </c>
      <c r="B111" s="799"/>
      <c r="C111" s="800"/>
      <c r="D111" s="801"/>
      <c r="E111" s="802"/>
      <c r="F111" s="802"/>
      <c r="G111" s="802"/>
      <c r="H111" s="803"/>
      <c r="I111" s="915"/>
      <c r="J111" s="803"/>
      <c r="K111" s="887">
        <v>45588</v>
      </c>
      <c r="L111" s="887">
        <v>45636</v>
      </c>
      <c r="M111" s="887">
        <v>45700</v>
      </c>
      <c r="N111" s="887">
        <v>45707</v>
      </c>
      <c r="O111" s="887">
        <v>45715</v>
      </c>
      <c r="P111" s="887">
        <v>45730</v>
      </c>
      <c r="Q111" s="887"/>
      <c r="R111" s="923"/>
      <c r="S111" s="924"/>
    </row>
    <row r="112" customHeight="1" spans="1:19">
      <c r="A112" s="804" t="s">
        <v>6054</v>
      </c>
      <c r="B112" s="805"/>
      <c r="C112" s="806"/>
      <c r="D112" s="807"/>
      <c r="E112" s="808"/>
      <c r="F112" s="808"/>
      <c r="G112" s="808"/>
      <c r="H112" s="809"/>
      <c r="I112" s="917"/>
      <c r="J112" s="809"/>
      <c r="K112" s="890">
        <v>45623</v>
      </c>
      <c r="L112" s="890">
        <v>45671</v>
      </c>
      <c r="M112" s="890">
        <f>M111+35+3</f>
        <v>45738</v>
      </c>
      <c r="N112" s="890">
        <v>45742</v>
      </c>
      <c r="O112" s="890">
        <v>45750</v>
      </c>
      <c r="P112" s="890">
        <v>45765</v>
      </c>
      <c r="Q112" s="890"/>
      <c r="R112" s="925"/>
      <c r="S112" s="926"/>
    </row>
    <row r="113" customHeight="1" spans="1:19">
      <c r="A113" s="810" t="s">
        <v>6209</v>
      </c>
      <c r="B113" s="881" t="s">
        <v>6210</v>
      </c>
      <c r="C113" s="959">
        <v>1</v>
      </c>
      <c r="D113" s="813" t="s">
        <v>6130</v>
      </c>
      <c r="E113" s="814" t="s">
        <v>6074</v>
      </c>
      <c r="F113" s="815" t="s">
        <v>6211</v>
      </c>
      <c r="G113" s="815"/>
      <c r="H113" s="816">
        <v>200</v>
      </c>
      <c r="I113" s="984">
        <v>0.02840909090909</v>
      </c>
      <c r="J113" s="892">
        <v>7040</v>
      </c>
      <c r="K113" s="893">
        <v>427</v>
      </c>
      <c r="L113" s="893">
        <v>426</v>
      </c>
      <c r="M113" s="893">
        <v>426</v>
      </c>
      <c r="N113" s="893">
        <v>994</v>
      </c>
      <c r="O113" s="893">
        <v>426</v>
      </c>
      <c r="P113" s="893">
        <v>426</v>
      </c>
      <c r="Q113" s="893"/>
      <c r="R113" s="927">
        <f>SUM($K113:$P113)</f>
        <v>3125</v>
      </c>
      <c r="S113" s="928">
        <f t="shared" ref="S113:S159" si="3">ROUND(R113/I113,-1)</f>
        <v>110000</v>
      </c>
    </row>
    <row r="114" customHeight="1" spans="1:19">
      <c r="A114" s="817"/>
      <c r="B114" s="818"/>
      <c r="C114" s="960"/>
      <c r="D114" s="820" t="s">
        <v>6212</v>
      </c>
      <c r="E114" s="821" t="s">
        <v>6091</v>
      </c>
      <c r="F114" s="822" t="s">
        <v>6213</v>
      </c>
      <c r="G114" s="822"/>
      <c r="H114" s="823">
        <v>500</v>
      </c>
      <c r="I114" s="985">
        <v>0.00717592592592593</v>
      </c>
      <c r="J114" s="895">
        <v>69677</v>
      </c>
      <c r="K114" s="896">
        <v>108</v>
      </c>
      <c r="L114" s="896">
        <v>108</v>
      </c>
      <c r="M114" s="896">
        <v>107</v>
      </c>
      <c r="N114" s="896">
        <v>252</v>
      </c>
      <c r="O114" s="896">
        <v>107</v>
      </c>
      <c r="P114" s="896">
        <v>108</v>
      </c>
      <c r="Q114" s="896"/>
      <c r="R114" s="927">
        <f t="shared" ref="R114:R159" si="4">SUM($K114:$P114)</f>
        <v>790</v>
      </c>
      <c r="S114" s="929">
        <f t="shared" si="3"/>
        <v>110090</v>
      </c>
    </row>
    <row r="115" customHeight="1" spans="1:19">
      <c r="A115" s="817"/>
      <c r="B115" s="818"/>
      <c r="C115" s="960"/>
      <c r="D115" s="824" t="s">
        <v>6214</v>
      </c>
      <c r="E115" s="821" t="s">
        <v>6171</v>
      </c>
      <c r="F115" s="822" t="s">
        <v>6215</v>
      </c>
      <c r="G115" s="822"/>
      <c r="H115" s="823">
        <v>500</v>
      </c>
      <c r="I115" s="985">
        <v>0.00135869565217391</v>
      </c>
      <c r="J115" s="895">
        <v>368000</v>
      </c>
      <c r="K115" s="896">
        <v>21</v>
      </c>
      <c r="L115" s="896">
        <v>20</v>
      </c>
      <c r="M115" s="896">
        <v>21</v>
      </c>
      <c r="N115" s="896">
        <v>47</v>
      </c>
      <c r="O115" s="896">
        <v>21</v>
      </c>
      <c r="P115" s="896">
        <v>20</v>
      </c>
      <c r="Q115" s="896"/>
      <c r="R115" s="927">
        <f t="shared" si="4"/>
        <v>150</v>
      </c>
      <c r="S115" s="929">
        <f t="shared" si="3"/>
        <v>110400</v>
      </c>
    </row>
    <row r="116" customHeight="1" spans="1:19">
      <c r="A116" s="817"/>
      <c r="B116" s="818"/>
      <c r="C116" s="960"/>
      <c r="D116" s="820" t="s">
        <v>6064</v>
      </c>
      <c r="E116" s="825" t="s">
        <v>6065</v>
      </c>
      <c r="F116" s="822" t="s">
        <v>6066</v>
      </c>
      <c r="G116" s="822" t="s">
        <v>6067</v>
      </c>
      <c r="H116" s="826">
        <v>500</v>
      </c>
      <c r="I116" s="985">
        <v>0.00378787878788</v>
      </c>
      <c r="J116" s="895">
        <v>132000</v>
      </c>
      <c r="K116" s="896">
        <v>57</v>
      </c>
      <c r="L116" s="896">
        <v>57</v>
      </c>
      <c r="M116" s="896">
        <v>57</v>
      </c>
      <c r="N116" s="896">
        <v>133</v>
      </c>
      <c r="O116" s="896">
        <v>56</v>
      </c>
      <c r="P116" s="896">
        <v>57</v>
      </c>
      <c r="Q116" s="896"/>
      <c r="R116" s="927">
        <f t="shared" si="4"/>
        <v>417</v>
      </c>
      <c r="S116" s="929">
        <f t="shared" si="3"/>
        <v>110090</v>
      </c>
    </row>
    <row r="117" customHeight="1" spans="1:19">
      <c r="A117" s="817"/>
      <c r="B117" s="818"/>
      <c r="C117" s="960"/>
      <c r="D117" s="829" t="s">
        <v>6216</v>
      </c>
      <c r="E117" s="825"/>
      <c r="F117" s="822"/>
      <c r="G117" s="822"/>
      <c r="H117" s="830"/>
      <c r="I117" s="985">
        <v>1</v>
      </c>
      <c r="J117" s="895">
        <v>0</v>
      </c>
      <c r="K117" s="896">
        <v>15000</v>
      </c>
      <c r="L117" s="896">
        <v>15000</v>
      </c>
      <c r="M117" s="896">
        <v>15000</v>
      </c>
      <c r="N117" s="896">
        <v>35000</v>
      </c>
      <c r="O117" s="896">
        <v>15000</v>
      </c>
      <c r="P117" s="896">
        <v>15000</v>
      </c>
      <c r="Q117" s="896"/>
      <c r="R117" s="927">
        <f t="shared" si="4"/>
        <v>110000</v>
      </c>
      <c r="S117" s="929">
        <f t="shared" si="3"/>
        <v>110000</v>
      </c>
    </row>
    <row r="118" customHeight="1" spans="1:19">
      <c r="A118" s="817"/>
      <c r="B118" s="935" t="s">
        <v>6217</v>
      </c>
      <c r="C118" s="832">
        <v>1</v>
      </c>
      <c r="D118" s="813" t="s">
        <v>6218</v>
      </c>
      <c r="E118" s="814" t="s">
        <v>6074</v>
      </c>
      <c r="F118" s="833" t="s">
        <v>6219</v>
      </c>
      <c r="G118" s="833"/>
      <c r="H118" s="834">
        <v>1300</v>
      </c>
      <c r="I118" s="986">
        <v>0.02777777777778</v>
      </c>
      <c r="J118" s="892">
        <v>46800</v>
      </c>
      <c r="K118" s="893">
        <v>417</v>
      </c>
      <c r="L118" s="893">
        <v>417</v>
      </c>
      <c r="M118" s="893">
        <v>417</v>
      </c>
      <c r="N118" s="893">
        <v>972</v>
      </c>
      <c r="O118" s="893">
        <v>416</v>
      </c>
      <c r="P118" s="893">
        <v>417</v>
      </c>
      <c r="Q118" s="893"/>
      <c r="R118" s="927">
        <f t="shared" si="4"/>
        <v>3056</v>
      </c>
      <c r="S118" s="928">
        <f t="shared" si="3"/>
        <v>110020</v>
      </c>
    </row>
    <row r="119" customHeight="1" spans="1:19">
      <c r="A119" s="817"/>
      <c r="B119" s="835"/>
      <c r="C119" s="836"/>
      <c r="D119" s="837" t="s">
        <v>6064</v>
      </c>
      <c r="E119" s="821" t="s">
        <v>6065</v>
      </c>
      <c r="F119" s="822" t="s">
        <v>6066</v>
      </c>
      <c r="G119" s="822" t="s">
        <v>6067</v>
      </c>
      <c r="H119" s="826">
        <v>500</v>
      </c>
      <c r="I119" s="987">
        <v>0.00378787878788</v>
      </c>
      <c r="J119" s="895">
        <v>132000</v>
      </c>
      <c r="K119" s="896">
        <v>57</v>
      </c>
      <c r="L119" s="896">
        <v>57</v>
      </c>
      <c r="M119" s="896">
        <v>57</v>
      </c>
      <c r="N119" s="896">
        <v>133</v>
      </c>
      <c r="O119" s="896">
        <v>56</v>
      </c>
      <c r="P119" s="896">
        <v>57</v>
      </c>
      <c r="Q119" s="896"/>
      <c r="R119" s="927">
        <f t="shared" si="4"/>
        <v>417</v>
      </c>
      <c r="S119" s="929">
        <f t="shared" si="3"/>
        <v>110090</v>
      </c>
    </row>
    <row r="120" customHeight="1" spans="1:19">
      <c r="A120" s="817"/>
      <c r="B120" s="835"/>
      <c r="C120" s="836"/>
      <c r="D120" s="820" t="s">
        <v>6216</v>
      </c>
      <c r="E120" s="822"/>
      <c r="F120" s="839"/>
      <c r="G120" s="839"/>
      <c r="H120" s="830"/>
      <c r="I120" s="987">
        <v>1</v>
      </c>
      <c r="J120" s="895">
        <v>0</v>
      </c>
      <c r="K120" s="896">
        <v>15000</v>
      </c>
      <c r="L120" s="896">
        <v>15000</v>
      </c>
      <c r="M120" s="896">
        <v>15000</v>
      </c>
      <c r="N120" s="896">
        <v>35000</v>
      </c>
      <c r="O120" s="896">
        <v>15000</v>
      </c>
      <c r="P120" s="896">
        <v>15000</v>
      </c>
      <c r="Q120" s="896"/>
      <c r="R120" s="927">
        <f t="shared" si="4"/>
        <v>110000</v>
      </c>
      <c r="S120" s="929">
        <f t="shared" si="3"/>
        <v>110000</v>
      </c>
    </row>
    <row r="121" customHeight="1" spans="1:19">
      <c r="A121" s="817"/>
      <c r="B121" s="935" t="s">
        <v>6220</v>
      </c>
      <c r="C121" s="832">
        <v>1</v>
      </c>
      <c r="D121" s="813" t="s">
        <v>6103</v>
      </c>
      <c r="E121" s="815" t="s">
        <v>6221</v>
      </c>
      <c r="F121" s="833" t="s">
        <v>6222</v>
      </c>
      <c r="G121" s="833" t="s">
        <v>6223</v>
      </c>
      <c r="H121" s="841">
        <v>1300</v>
      </c>
      <c r="I121" s="986">
        <v>0.02893518518519</v>
      </c>
      <c r="J121" s="892">
        <v>44928</v>
      </c>
      <c r="K121" s="893">
        <v>435</v>
      </c>
      <c r="L121" s="893">
        <v>434</v>
      </c>
      <c r="M121" s="893">
        <v>434</v>
      </c>
      <c r="N121" s="893">
        <v>1012</v>
      </c>
      <c r="O121" s="893">
        <v>434</v>
      </c>
      <c r="P121" s="893">
        <v>434</v>
      </c>
      <c r="Q121" s="893"/>
      <c r="R121" s="927">
        <f t="shared" si="4"/>
        <v>3183</v>
      </c>
      <c r="S121" s="928">
        <f t="shared" si="3"/>
        <v>110000</v>
      </c>
    </row>
    <row r="122" customHeight="1" spans="1:19">
      <c r="A122" s="817"/>
      <c r="B122" s="835"/>
      <c r="C122" s="836"/>
      <c r="D122" s="820" t="s">
        <v>6093</v>
      </c>
      <c r="E122" s="822" t="s">
        <v>6224</v>
      </c>
      <c r="F122" s="839" t="s">
        <v>6094</v>
      </c>
      <c r="G122" s="839" t="s">
        <v>6095</v>
      </c>
      <c r="H122" s="830">
        <v>500</v>
      </c>
      <c r="I122" s="987">
        <v>0.00404686769518</v>
      </c>
      <c r="J122" s="895">
        <v>123552</v>
      </c>
      <c r="K122" s="896">
        <v>61</v>
      </c>
      <c r="L122" s="896">
        <v>61</v>
      </c>
      <c r="M122" s="896">
        <v>61</v>
      </c>
      <c r="N122" s="896">
        <v>141</v>
      </c>
      <c r="O122" s="896">
        <v>61</v>
      </c>
      <c r="P122" s="896">
        <v>61</v>
      </c>
      <c r="Q122" s="896"/>
      <c r="R122" s="927">
        <f t="shared" si="4"/>
        <v>446</v>
      </c>
      <c r="S122" s="929">
        <f t="shared" si="3"/>
        <v>110210</v>
      </c>
    </row>
    <row r="123" customHeight="1" spans="1:19">
      <c r="A123" s="817"/>
      <c r="B123" s="835"/>
      <c r="C123" s="836"/>
      <c r="D123" s="820" t="s">
        <v>6225</v>
      </c>
      <c r="E123" s="822" t="s">
        <v>6226</v>
      </c>
      <c r="F123" s="839" t="s">
        <v>6227</v>
      </c>
      <c r="G123" s="839" t="s">
        <v>6228</v>
      </c>
      <c r="H123" s="830">
        <v>500</v>
      </c>
      <c r="I123" s="987">
        <v>0.00135869565217391</v>
      </c>
      <c r="J123" s="895">
        <v>368000</v>
      </c>
      <c r="K123" s="896">
        <v>21</v>
      </c>
      <c r="L123" s="896">
        <v>20</v>
      </c>
      <c r="M123" s="896">
        <v>21</v>
      </c>
      <c r="N123" s="896">
        <v>47</v>
      </c>
      <c r="O123" s="896">
        <v>21</v>
      </c>
      <c r="P123" s="896">
        <v>20</v>
      </c>
      <c r="Q123" s="896"/>
      <c r="R123" s="927">
        <f t="shared" si="4"/>
        <v>150</v>
      </c>
      <c r="S123" s="929">
        <f t="shared" si="3"/>
        <v>110400</v>
      </c>
    </row>
    <row r="124" customHeight="1" spans="1:19">
      <c r="A124" s="817"/>
      <c r="B124" s="840"/>
      <c r="C124" s="836"/>
      <c r="D124" s="820" t="s">
        <v>6216</v>
      </c>
      <c r="E124" s="822"/>
      <c r="F124" s="839"/>
      <c r="G124" s="839"/>
      <c r="H124" s="830"/>
      <c r="I124" s="987">
        <v>1</v>
      </c>
      <c r="J124" s="895">
        <v>0</v>
      </c>
      <c r="K124" s="896">
        <v>15000</v>
      </c>
      <c r="L124" s="896">
        <v>15000</v>
      </c>
      <c r="M124" s="896">
        <v>15000</v>
      </c>
      <c r="N124" s="896">
        <v>35000</v>
      </c>
      <c r="O124" s="896">
        <v>15000</v>
      </c>
      <c r="P124" s="896">
        <v>15000</v>
      </c>
      <c r="Q124" s="896"/>
      <c r="R124" s="927">
        <f t="shared" si="4"/>
        <v>110000</v>
      </c>
      <c r="S124" s="929">
        <f t="shared" si="3"/>
        <v>110000</v>
      </c>
    </row>
    <row r="125" customHeight="1" spans="1:19">
      <c r="A125" s="817"/>
      <c r="B125" s="935" t="s">
        <v>6229</v>
      </c>
      <c r="C125" s="842">
        <v>1</v>
      </c>
      <c r="D125" s="813" t="s">
        <v>6230</v>
      </c>
      <c r="E125" s="815" t="s">
        <v>6074</v>
      </c>
      <c r="F125" s="815" t="s">
        <v>6231</v>
      </c>
      <c r="G125" s="833"/>
      <c r="H125" s="843">
        <v>500</v>
      </c>
      <c r="I125" s="986">
        <v>0.02935606060606</v>
      </c>
      <c r="J125" s="892">
        <v>17032</v>
      </c>
      <c r="K125" s="893">
        <v>441</v>
      </c>
      <c r="L125" s="893">
        <v>440</v>
      </c>
      <c r="M125" s="893">
        <v>441</v>
      </c>
      <c r="N125" s="893">
        <v>1027</v>
      </c>
      <c r="O125" s="893">
        <v>440</v>
      </c>
      <c r="P125" s="893">
        <v>441</v>
      </c>
      <c r="Q125" s="893"/>
      <c r="R125" s="927">
        <f t="shared" si="4"/>
        <v>3230</v>
      </c>
      <c r="S125" s="928">
        <f t="shared" si="3"/>
        <v>110030</v>
      </c>
    </row>
    <row r="126" customHeight="1" spans="1:19">
      <c r="A126" s="817"/>
      <c r="B126" s="835"/>
      <c r="C126" s="844"/>
      <c r="D126" s="820" t="s">
        <v>6232</v>
      </c>
      <c r="E126" s="822" t="s">
        <v>6091</v>
      </c>
      <c r="F126" s="822" t="s">
        <v>6233</v>
      </c>
      <c r="G126" s="839"/>
      <c r="H126" s="845">
        <v>500</v>
      </c>
      <c r="I126" s="987">
        <v>0.00548245614035088</v>
      </c>
      <c r="J126" s="895">
        <v>91200</v>
      </c>
      <c r="K126" s="896">
        <v>83</v>
      </c>
      <c r="L126" s="896">
        <v>82</v>
      </c>
      <c r="M126" s="896">
        <v>82</v>
      </c>
      <c r="N126" s="896">
        <v>192</v>
      </c>
      <c r="O126" s="896">
        <v>82</v>
      </c>
      <c r="P126" s="896">
        <v>83</v>
      </c>
      <c r="Q126" s="896"/>
      <c r="R126" s="927">
        <f t="shared" si="4"/>
        <v>604</v>
      </c>
      <c r="S126" s="929">
        <f t="shared" si="3"/>
        <v>110170</v>
      </c>
    </row>
    <row r="127" customHeight="1" spans="1:19">
      <c r="A127" s="817"/>
      <c r="B127" s="835"/>
      <c r="C127" s="844"/>
      <c r="D127" s="820" t="s">
        <v>6234</v>
      </c>
      <c r="E127" s="822" t="s">
        <v>6235</v>
      </c>
      <c r="F127" s="822" t="s">
        <v>6236</v>
      </c>
      <c r="G127" s="839"/>
      <c r="H127" s="845">
        <v>500</v>
      </c>
      <c r="I127" s="987">
        <v>0.01691176470588</v>
      </c>
      <c r="J127" s="895">
        <v>29565</v>
      </c>
      <c r="K127" s="896">
        <v>254</v>
      </c>
      <c r="L127" s="896">
        <v>254</v>
      </c>
      <c r="M127" s="896">
        <v>254</v>
      </c>
      <c r="N127" s="896">
        <v>591</v>
      </c>
      <c r="O127" s="896">
        <v>254</v>
      </c>
      <c r="P127" s="896">
        <v>254</v>
      </c>
      <c r="Q127" s="896"/>
      <c r="R127" s="927">
        <f t="shared" si="4"/>
        <v>1861</v>
      </c>
      <c r="S127" s="929">
        <f t="shared" si="3"/>
        <v>110040</v>
      </c>
    </row>
    <row r="128" customHeight="1" spans="1:19">
      <c r="A128" s="817"/>
      <c r="B128" s="835"/>
      <c r="C128" s="844"/>
      <c r="D128" s="820" t="s">
        <v>6237</v>
      </c>
      <c r="E128" s="822" t="s">
        <v>6171</v>
      </c>
      <c r="F128" s="822" t="s">
        <v>6199</v>
      </c>
      <c r="G128" s="839"/>
      <c r="H128" s="845">
        <v>500</v>
      </c>
      <c r="I128" s="987">
        <v>0.00164473684210526</v>
      </c>
      <c r="J128" s="895">
        <v>304000</v>
      </c>
      <c r="K128" s="896">
        <v>25</v>
      </c>
      <c r="L128" s="896">
        <v>25</v>
      </c>
      <c r="M128" s="896">
        <v>25</v>
      </c>
      <c r="N128" s="896">
        <v>57</v>
      </c>
      <c r="O128" s="896">
        <v>25</v>
      </c>
      <c r="P128" s="896">
        <v>24</v>
      </c>
      <c r="Q128" s="896"/>
      <c r="R128" s="927">
        <f t="shared" si="4"/>
        <v>181</v>
      </c>
      <c r="S128" s="929">
        <f t="shared" si="3"/>
        <v>110050</v>
      </c>
    </row>
    <row r="129" customHeight="1" spans="1:19">
      <c r="A129" s="817"/>
      <c r="B129" s="835"/>
      <c r="C129" s="844"/>
      <c r="D129" s="820" t="s">
        <v>6064</v>
      </c>
      <c r="E129" s="822" t="s">
        <v>6065</v>
      </c>
      <c r="F129" s="822" t="s">
        <v>6066</v>
      </c>
      <c r="G129" s="839" t="s">
        <v>6067</v>
      </c>
      <c r="H129" s="845">
        <v>500</v>
      </c>
      <c r="I129" s="987">
        <v>0.00378787878788</v>
      </c>
      <c r="J129" s="895">
        <v>132000</v>
      </c>
      <c r="K129" s="896">
        <v>57</v>
      </c>
      <c r="L129" s="896">
        <v>57</v>
      </c>
      <c r="M129" s="896">
        <v>57</v>
      </c>
      <c r="N129" s="896">
        <v>133</v>
      </c>
      <c r="O129" s="896">
        <v>56</v>
      </c>
      <c r="P129" s="896">
        <v>57</v>
      </c>
      <c r="Q129" s="896"/>
      <c r="R129" s="927">
        <f t="shared" si="4"/>
        <v>417</v>
      </c>
      <c r="S129" s="929">
        <f t="shared" si="3"/>
        <v>110090</v>
      </c>
    </row>
    <row r="130" customHeight="1" spans="1:19">
      <c r="A130" s="817"/>
      <c r="B130" s="840"/>
      <c r="C130" s="844"/>
      <c r="D130" s="820" t="s">
        <v>6216</v>
      </c>
      <c r="E130" s="822"/>
      <c r="F130" s="839"/>
      <c r="G130" s="839"/>
      <c r="H130" s="845"/>
      <c r="I130" s="987">
        <v>1</v>
      </c>
      <c r="J130" s="895">
        <v>0</v>
      </c>
      <c r="K130" s="896">
        <v>15000</v>
      </c>
      <c r="L130" s="896">
        <v>15000</v>
      </c>
      <c r="M130" s="896">
        <v>15000</v>
      </c>
      <c r="N130" s="896">
        <v>35000</v>
      </c>
      <c r="O130" s="896">
        <v>15000</v>
      </c>
      <c r="P130" s="896">
        <v>15000</v>
      </c>
      <c r="Q130" s="896"/>
      <c r="R130" s="927">
        <f t="shared" si="4"/>
        <v>110000</v>
      </c>
      <c r="S130" s="929">
        <f t="shared" si="3"/>
        <v>110000</v>
      </c>
    </row>
    <row r="131" customHeight="1" spans="1:19">
      <c r="A131" s="817"/>
      <c r="B131" s="935" t="s">
        <v>6238</v>
      </c>
      <c r="C131" s="832">
        <v>1</v>
      </c>
      <c r="D131" s="813" t="s">
        <v>6239</v>
      </c>
      <c r="E131" s="815" t="s">
        <v>6074</v>
      </c>
      <c r="F131" s="833" t="s">
        <v>6240</v>
      </c>
      <c r="G131" s="833"/>
      <c r="H131" s="843">
        <v>500</v>
      </c>
      <c r="I131" s="986">
        <v>0.02935606060606</v>
      </c>
      <c r="J131" s="892">
        <v>17032</v>
      </c>
      <c r="K131" s="893">
        <v>441</v>
      </c>
      <c r="L131" s="893">
        <v>440</v>
      </c>
      <c r="M131" s="893">
        <v>441</v>
      </c>
      <c r="N131" s="893">
        <v>1027</v>
      </c>
      <c r="O131" s="893">
        <v>440</v>
      </c>
      <c r="P131" s="893">
        <v>441</v>
      </c>
      <c r="Q131" s="893"/>
      <c r="R131" s="927">
        <f t="shared" si="4"/>
        <v>3230</v>
      </c>
      <c r="S131" s="928">
        <f t="shared" si="3"/>
        <v>110030</v>
      </c>
    </row>
    <row r="132" customHeight="1" spans="1:19">
      <c r="A132" s="817"/>
      <c r="B132" s="835"/>
      <c r="C132" s="836"/>
      <c r="D132" s="820" t="s">
        <v>6241</v>
      </c>
      <c r="E132" s="822" t="s">
        <v>6091</v>
      </c>
      <c r="F132" s="822" t="s">
        <v>6242</v>
      </c>
      <c r="G132" s="822"/>
      <c r="H132" s="845">
        <v>500</v>
      </c>
      <c r="I132" s="987">
        <v>0.00548245614035088</v>
      </c>
      <c r="J132" s="895">
        <v>91200</v>
      </c>
      <c r="K132" s="896">
        <v>83</v>
      </c>
      <c r="L132" s="896">
        <v>82</v>
      </c>
      <c r="M132" s="896">
        <v>82</v>
      </c>
      <c r="N132" s="896">
        <v>192</v>
      </c>
      <c r="O132" s="896">
        <v>82</v>
      </c>
      <c r="P132" s="896">
        <v>83</v>
      </c>
      <c r="Q132" s="896"/>
      <c r="R132" s="927">
        <f t="shared" si="4"/>
        <v>604</v>
      </c>
      <c r="S132" s="929">
        <f t="shared" si="3"/>
        <v>110170</v>
      </c>
    </row>
    <row r="133" customHeight="1" spans="1:19">
      <c r="A133" s="817"/>
      <c r="B133" s="835"/>
      <c r="C133" s="836"/>
      <c r="D133" s="820" t="s">
        <v>6243</v>
      </c>
      <c r="E133" s="822" t="s">
        <v>6244</v>
      </c>
      <c r="F133" s="839" t="s">
        <v>6245</v>
      </c>
      <c r="G133" s="839" t="s">
        <v>6246</v>
      </c>
      <c r="H133" s="845">
        <v>500</v>
      </c>
      <c r="I133" s="987">
        <v>0.01831140350877</v>
      </c>
      <c r="J133" s="895">
        <v>27305</v>
      </c>
      <c r="K133" s="896">
        <v>275</v>
      </c>
      <c r="L133" s="896">
        <v>275</v>
      </c>
      <c r="M133" s="896">
        <v>275</v>
      </c>
      <c r="N133" s="896">
        <v>640</v>
      </c>
      <c r="O133" s="896">
        <v>275</v>
      </c>
      <c r="P133" s="896">
        <v>275</v>
      </c>
      <c r="Q133" s="896"/>
      <c r="R133" s="927">
        <f t="shared" si="4"/>
        <v>2015</v>
      </c>
      <c r="S133" s="929">
        <f t="shared" si="3"/>
        <v>110040</v>
      </c>
    </row>
    <row r="134" customHeight="1" spans="1:19">
      <c r="A134" s="817"/>
      <c r="B134" s="835"/>
      <c r="C134" s="836"/>
      <c r="D134" s="820" t="s">
        <v>6064</v>
      </c>
      <c r="E134" s="822" t="s">
        <v>6065</v>
      </c>
      <c r="F134" s="839" t="s">
        <v>6066</v>
      </c>
      <c r="G134" s="839" t="s">
        <v>6067</v>
      </c>
      <c r="H134" s="845">
        <v>500</v>
      </c>
      <c r="I134" s="987">
        <v>0.00378787878788</v>
      </c>
      <c r="J134" s="895">
        <v>132000</v>
      </c>
      <c r="K134" s="896">
        <v>57</v>
      </c>
      <c r="L134" s="896">
        <v>57</v>
      </c>
      <c r="M134" s="896">
        <v>57</v>
      </c>
      <c r="N134" s="896">
        <v>133</v>
      </c>
      <c r="O134" s="896">
        <v>56</v>
      </c>
      <c r="P134" s="896">
        <v>57</v>
      </c>
      <c r="Q134" s="896"/>
      <c r="R134" s="927">
        <f t="shared" si="4"/>
        <v>417</v>
      </c>
      <c r="S134" s="929">
        <f t="shared" si="3"/>
        <v>110090</v>
      </c>
    </row>
    <row r="135" customHeight="1" spans="1:19">
      <c r="A135" s="817"/>
      <c r="B135" s="835"/>
      <c r="C135" s="836"/>
      <c r="D135" s="820" t="s">
        <v>6247</v>
      </c>
      <c r="E135" s="822" t="s">
        <v>6248</v>
      </c>
      <c r="F135" s="839" t="s">
        <v>6249</v>
      </c>
      <c r="G135" s="839" t="s">
        <v>6250</v>
      </c>
      <c r="H135" s="845">
        <v>0</v>
      </c>
      <c r="I135" s="987">
        <v>0.00857843137255</v>
      </c>
      <c r="J135" s="895">
        <v>0</v>
      </c>
      <c r="K135" s="896">
        <v>129</v>
      </c>
      <c r="L135" s="896">
        <v>129</v>
      </c>
      <c r="M135" s="896">
        <v>129</v>
      </c>
      <c r="N135" s="896">
        <v>300</v>
      </c>
      <c r="O135" s="896">
        <v>128</v>
      </c>
      <c r="P135" s="896">
        <v>129</v>
      </c>
      <c r="Q135" s="896"/>
      <c r="R135" s="927">
        <f t="shared" si="4"/>
        <v>944</v>
      </c>
      <c r="S135" s="929">
        <f t="shared" si="3"/>
        <v>110040</v>
      </c>
    </row>
    <row r="136" customHeight="1" spans="1:19">
      <c r="A136" s="817"/>
      <c r="B136" s="840"/>
      <c r="C136" s="836"/>
      <c r="D136" s="820" t="s">
        <v>6216</v>
      </c>
      <c r="E136" s="822"/>
      <c r="F136" s="839"/>
      <c r="G136" s="839"/>
      <c r="H136" s="845"/>
      <c r="I136" s="987">
        <v>1</v>
      </c>
      <c r="J136" s="895">
        <v>0</v>
      </c>
      <c r="K136" s="896">
        <v>15000</v>
      </c>
      <c r="L136" s="896">
        <v>15000</v>
      </c>
      <c r="M136" s="896">
        <v>15000</v>
      </c>
      <c r="N136" s="896">
        <v>35000</v>
      </c>
      <c r="O136" s="896">
        <v>15000</v>
      </c>
      <c r="P136" s="896">
        <v>15000</v>
      </c>
      <c r="Q136" s="896"/>
      <c r="R136" s="927">
        <f t="shared" si="4"/>
        <v>110000</v>
      </c>
      <c r="S136" s="929">
        <f t="shared" si="3"/>
        <v>110000</v>
      </c>
    </row>
    <row r="137" customHeight="1" spans="1:19">
      <c r="A137" s="817"/>
      <c r="B137" s="935" t="s">
        <v>6251</v>
      </c>
      <c r="C137" s="832">
        <v>1</v>
      </c>
      <c r="D137" s="992" t="s">
        <v>6252</v>
      </c>
      <c r="E137" s="815" t="s">
        <v>6058</v>
      </c>
      <c r="F137" s="833" t="s">
        <v>6253</v>
      </c>
      <c r="G137" s="833" t="s">
        <v>6254</v>
      </c>
      <c r="H137" s="843">
        <v>1300</v>
      </c>
      <c r="I137" s="986">
        <v>0.0331541218638</v>
      </c>
      <c r="J137" s="892">
        <v>39211</v>
      </c>
      <c r="K137" s="893">
        <v>498</v>
      </c>
      <c r="L137" s="893">
        <v>497</v>
      </c>
      <c r="M137" s="893">
        <v>497</v>
      </c>
      <c r="N137" s="893">
        <v>1161</v>
      </c>
      <c r="O137" s="893">
        <v>497</v>
      </c>
      <c r="P137" s="893">
        <v>497</v>
      </c>
      <c r="Q137" s="893"/>
      <c r="R137" s="927">
        <f t="shared" si="4"/>
        <v>3647</v>
      </c>
      <c r="S137" s="928">
        <f t="shared" si="3"/>
        <v>110000</v>
      </c>
    </row>
    <row r="138" customHeight="1" spans="1:19">
      <c r="A138" s="817"/>
      <c r="B138" s="835"/>
      <c r="C138" s="836"/>
      <c r="D138" s="820" t="s">
        <v>6255</v>
      </c>
      <c r="E138" s="822" t="s">
        <v>6091</v>
      </c>
      <c r="F138" s="839" t="s">
        <v>6256</v>
      </c>
      <c r="G138" s="839" t="s">
        <v>6257</v>
      </c>
      <c r="H138" s="845">
        <v>1300</v>
      </c>
      <c r="I138" s="987">
        <v>0.00462962962962963</v>
      </c>
      <c r="J138" s="895">
        <v>280800</v>
      </c>
      <c r="K138" s="896">
        <v>70</v>
      </c>
      <c r="L138" s="896">
        <v>69</v>
      </c>
      <c r="M138" s="896">
        <v>70</v>
      </c>
      <c r="N138" s="896">
        <v>162</v>
      </c>
      <c r="O138" s="896">
        <v>69</v>
      </c>
      <c r="P138" s="896">
        <v>70</v>
      </c>
      <c r="Q138" s="896"/>
      <c r="R138" s="927">
        <f t="shared" si="4"/>
        <v>510</v>
      </c>
      <c r="S138" s="929">
        <f t="shared" si="3"/>
        <v>110160</v>
      </c>
    </row>
    <row r="139" customHeight="1" spans="1:19">
      <c r="A139" s="817"/>
      <c r="B139" s="835"/>
      <c r="C139" s="836"/>
      <c r="D139" s="993" t="s">
        <v>6258</v>
      </c>
      <c r="E139" s="822" t="s">
        <v>6171</v>
      </c>
      <c r="F139" s="839" t="s">
        <v>6259</v>
      </c>
      <c r="G139" s="994" t="s">
        <v>6260</v>
      </c>
      <c r="H139" s="845">
        <v>500</v>
      </c>
      <c r="I139" s="987">
        <v>0.00135869565217391</v>
      </c>
      <c r="J139" s="895">
        <v>368000</v>
      </c>
      <c r="K139" s="896">
        <v>21</v>
      </c>
      <c r="L139" s="896">
        <v>20</v>
      </c>
      <c r="M139" s="896">
        <v>21</v>
      </c>
      <c r="N139" s="896">
        <v>47</v>
      </c>
      <c r="O139" s="896">
        <v>21</v>
      </c>
      <c r="P139" s="896">
        <v>20</v>
      </c>
      <c r="Q139" s="896"/>
      <c r="R139" s="927">
        <f t="shared" si="4"/>
        <v>150</v>
      </c>
      <c r="S139" s="929">
        <f t="shared" si="3"/>
        <v>110400</v>
      </c>
    </row>
    <row r="140" customHeight="1" spans="1:19">
      <c r="A140" s="817"/>
      <c r="B140" s="835"/>
      <c r="C140" s="836"/>
      <c r="D140" s="820" t="s">
        <v>6064</v>
      </c>
      <c r="E140" s="822" t="s">
        <v>6261</v>
      </c>
      <c r="F140" s="839" t="s">
        <v>6066</v>
      </c>
      <c r="G140" s="839" t="s">
        <v>6067</v>
      </c>
      <c r="H140" s="845">
        <v>500</v>
      </c>
      <c r="I140" s="987">
        <v>0.00378787878788</v>
      </c>
      <c r="J140" s="895">
        <v>132000</v>
      </c>
      <c r="K140" s="896">
        <v>57</v>
      </c>
      <c r="L140" s="896">
        <v>57</v>
      </c>
      <c r="M140" s="896">
        <v>57</v>
      </c>
      <c r="N140" s="896">
        <v>133</v>
      </c>
      <c r="O140" s="896">
        <v>56</v>
      </c>
      <c r="P140" s="896">
        <v>57</v>
      </c>
      <c r="Q140" s="896"/>
      <c r="R140" s="927">
        <f t="shared" si="4"/>
        <v>417</v>
      </c>
      <c r="S140" s="929">
        <f t="shared" si="3"/>
        <v>110090</v>
      </c>
    </row>
    <row r="141" customHeight="1" spans="1:19">
      <c r="A141" s="817"/>
      <c r="B141" s="840"/>
      <c r="C141" s="836"/>
      <c r="D141" s="820" t="s">
        <v>6216</v>
      </c>
      <c r="E141" s="822"/>
      <c r="F141" s="839"/>
      <c r="G141" s="839"/>
      <c r="H141" s="845"/>
      <c r="I141" s="987">
        <v>1</v>
      </c>
      <c r="J141" s="895">
        <v>0</v>
      </c>
      <c r="K141" s="896">
        <v>15000</v>
      </c>
      <c r="L141" s="896">
        <v>15000</v>
      </c>
      <c r="M141" s="896">
        <v>15000</v>
      </c>
      <c r="N141" s="896">
        <v>35000</v>
      </c>
      <c r="O141" s="896">
        <v>15000</v>
      </c>
      <c r="P141" s="896">
        <v>15000</v>
      </c>
      <c r="Q141" s="896"/>
      <c r="R141" s="927">
        <f t="shared" si="4"/>
        <v>110000</v>
      </c>
      <c r="S141" s="929">
        <f t="shared" si="3"/>
        <v>110000</v>
      </c>
    </row>
    <row r="142" customHeight="1" spans="1:19">
      <c r="A142" s="817"/>
      <c r="B142" s="831" t="s">
        <v>6262</v>
      </c>
      <c r="C142" s="832">
        <v>1</v>
      </c>
      <c r="D142" s="813" t="s">
        <v>6263</v>
      </c>
      <c r="E142" s="815" t="s">
        <v>6074</v>
      </c>
      <c r="F142" s="833" t="s">
        <v>6264</v>
      </c>
      <c r="G142" s="833"/>
      <c r="H142" s="843">
        <v>500</v>
      </c>
      <c r="I142" s="986">
        <v>0.03395061728395</v>
      </c>
      <c r="J142" s="892">
        <v>14727</v>
      </c>
      <c r="K142" s="893">
        <v>510</v>
      </c>
      <c r="L142" s="893">
        <v>509</v>
      </c>
      <c r="M142" s="893">
        <v>509</v>
      </c>
      <c r="N142" s="893">
        <v>1189</v>
      </c>
      <c r="O142" s="893">
        <v>509</v>
      </c>
      <c r="P142" s="893">
        <v>509</v>
      </c>
      <c r="Q142" s="893"/>
      <c r="R142" s="927">
        <f t="shared" si="4"/>
        <v>3735</v>
      </c>
      <c r="S142" s="928">
        <f t="shared" si="3"/>
        <v>110010</v>
      </c>
    </row>
    <row r="143" customHeight="1" spans="1:19">
      <c r="A143" s="817"/>
      <c r="B143" s="835"/>
      <c r="C143" s="836"/>
      <c r="D143" s="820" t="s">
        <v>6064</v>
      </c>
      <c r="E143" s="822" t="s">
        <v>6065</v>
      </c>
      <c r="F143" s="839" t="s">
        <v>6066</v>
      </c>
      <c r="G143" s="839" t="s">
        <v>6067</v>
      </c>
      <c r="H143" s="845">
        <v>500</v>
      </c>
      <c r="I143" s="987">
        <v>0.00378787878788</v>
      </c>
      <c r="J143" s="895">
        <v>132000</v>
      </c>
      <c r="K143" s="896">
        <v>57</v>
      </c>
      <c r="L143" s="896">
        <v>57</v>
      </c>
      <c r="M143" s="896">
        <v>57</v>
      </c>
      <c r="N143" s="896">
        <v>133</v>
      </c>
      <c r="O143" s="896">
        <v>56</v>
      </c>
      <c r="P143" s="896">
        <v>57</v>
      </c>
      <c r="Q143" s="896"/>
      <c r="R143" s="927">
        <f t="shared" si="4"/>
        <v>417</v>
      </c>
      <c r="S143" s="929">
        <f t="shared" si="3"/>
        <v>110090</v>
      </c>
    </row>
    <row r="144" customHeight="1" spans="1:19">
      <c r="A144" s="817"/>
      <c r="B144" s="835"/>
      <c r="C144" s="836"/>
      <c r="D144" s="820" t="s">
        <v>6258</v>
      </c>
      <c r="E144" s="822" t="s">
        <v>6171</v>
      </c>
      <c r="F144" s="822" t="s">
        <v>6259</v>
      </c>
      <c r="G144" s="822" t="s">
        <v>6260</v>
      </c>
      <c r="H144" s="845">
        <v>500</v>
      </c>
      <c r="I144" s="987">
        <v>0.00135869565217391</v>
      </c>
      <c r="J144" s="895">
        <v>368000</v>
      </c>
      <c r="K144" s="896">
        <v>21</v>
      </c>
      <c r="L144" s="896">
        <v>20</v>
      </c>
      <c r="M144" s="896">
        <v>21</v>
      </c>
      <c r="N144" s="896">
        <v>47</v>
      </c>
      <c r="O144" s="896">
        <v>21</v>
      </c>
      <c r="P144" s="896">
        <v>20</v>
      </c>
      <c r="Q144" s="896"/>
      <c r="R144" s="927">
        <f t="shared" si="4"/>
        <v>150</v>
      </c>
      <c r="S144" s="929">
        <f t="shared" si="3"/>
        <v>110400</v>
      </c>
    </row>
    <row r="145" customHeight="1" spans="1:19">
      <c r="A145" s="817"/>
      <c r="B145" s="835"/>
      <c r="C145" s="836"/>
      <c r="D145" s="820" t="s">
        <v>6216</v>
      </c>
      <c r="E145" s="822"/>
      <c r="F145" s="839"/>
      <c r="G145" s="839"/>
      <c r="H145" s="845"/>
      <c r="I145" s="987">
        <v>1</v>
      </c>
      <c r="J145" s="895">
        <v>0</v>
      </c>
      <c r="K145" s="896">
        <v>15000</v>
      </c>
      <c r="L145" s="896">
        <v>15000</v>
      </c>
      <c r="M145" s="896">
        <v>15000</v>
      </c>
      <c r="N145" s="896">
        <v>35000</v>
      </c>
      <c r="O145" s="896">
        <v>15000</v>
      </c>
      <c r="P145" s="896">
        <v>15000</v>
      </c>
      <c r="Q145" s="896"/>
      <c r="R145" s="927">
        <f t="shared" si="4"/>
        <v>110000</v>
      </c>
      <c r="S145" s="929">
        <f t="shared" si="3"/>
        <v>110000</v>
      </c>
    </row>
    <row r="146" customHeight="1" spans="1:19">
      <c r="A146" s="817"/>
      <c r="B146" s="935" t="s">
        <v>6265</v>
      </c>
      <c r="C146" s="832">
        <v>1</v>
      </c>
      <c r="D146" s="813" t="s">
        <v>6266</v>
      </c>
      <c r="E146" s="815" t="s">
        <v>6074</v>
      </c>
      <c r="F146" s="833" t="s">
        <v>6267</v>
      </c>
      <c r="G146" s="833"/>
      <c r="H146" s="843">
        <v>1000</v>
      </c>
      <c r="I146" s="986">
        <v>0.03703703703704</v>
      </c>
      <c r="J146" s="892">
        <v>27000</v>
      </c>
      <c r="K146" s="893">
        <v>556</v>
      </c>
      <c r="L146" s="893">
        <v>556</v>
      </c>
      <c r="M146" s="893">
        <v>555</v>
      </c>
      <c r="N146" s="893">
        <v>1296</v>
      </c>
      <c r="O146" s="893">
        <v>556</v>
      </c>
      <c r="P146" s="893">
        <v>556</v>
      </c>
      <c r="Q146" s="893"/>
      <c r="R146" s="927">
        <f t="shared" si="4"/>
        <v>4075</v>
      </c>
      <c r="S146" s="928">
        <f t="shared" si="3"/>
        <v>110020</v>
      </c>
    </row>
    <row r="147" customHeight="1" spans="1:19">
      <c r="A147" s="817"/>
      <c r="B147" s="835"/>
      <c r="C147" s="836"/>
      <c r="D147" s="820" t="s">
        <v>6268</v>
      </c>
      <c r="E147" s="822" t="s">
        <v>6091</v>
      </c>
      <c r="F147" s="839" t="s">
        <v>6269</v>
      </c>
      <c r="G147" s="839"/>
      <c r="H147" s="845">
        <v>500</v>
      </c>
      <c r="I147" s="987">
        <v>0.00787037037037037</v>
      </c>
      <c r="J147" s="895">
        <v>63529</v>
      </c>
      <c r="K147" s="896">
        <v>119</v>
      </c>
      <c r="L147" s="896">
        <v>118</v>
      </c>
      <c r="M147" s="896">
        <v>118</v>
      </c>
      <c r="N147" s="896">
        <v>275</v>
      </c>
      <c r="O147" s="896">
        <v>118</v>
      </c>
      <c r="P147" s="896">
        <v>118</v>
      </c>
      <c r="Q147" s="896"/>
      <c r="R147" s="927">
        <f t="shared" si="4"/>
        <v>866</v>
      </c>
      <c r="S147" s="929">
        <f t="shared" si="3"/>
        <v>110030</v>
      </c>
    </row>
    <row r="148" customHeight="1" spans="1:19">
      <c r="A148" s="817"/>
      <c r="B148" s="835"/>
      <c r="C148" s="836"/>
      <c r="D148" s="820" t="s">
        <v>6225</v>
      </c>
      <c r="E148" s="822" t="s">
        <v>6171</v>
      </c>
      <c r="F148" s="822" t="s">
        <v>6227</v>
      </c>
      <c r="G148" s="822" t="s">
        <v>6228</v>
      </c>
      <c r="H148" s="845">
        <v>500</v>
      </c>
      <c r="I148" s="987">
        <v>0.00135869565217391</v>
      </c>
      <c r="J148" s="895">
        <v>368000</v>
      </c>
      <c r="K148" s="896">
        <v>21</v>
      </c>
      <c r="L148" s="896">
        <v>20</v>
      </c>
      <c r="M148" s="896">
        <v>21</v>
      </c>
      <c r="N148" s="896">
        <v>47</v>
      </c>
      <c r="O148" s="896">
        <v>21</v>
      </c>
      <c r="P148" s="896">
        <v>20</v>
      </c>
      <c r="Q148" s="896"/>
      <c r="R148" s="927">
        <f t="shared" si="4"/>
        <v>150</v>
      </c>
      <c r="S148" s="929">
        <f t="shared" si="3"/>
        <v>110400</v>
      </c>
    </row>
    <row r="149" customHeight="1" spans="1:19">
      <c r="A149" s="817"/>
      <c r="B149" s="835"/>
      <c r="C149" s="836"/>
      <c r="D149" s="820" t="s">
        <v>6064</v>
      </c>
      <c r="E149" s="822" t="s">
        <v>6065</v>
      </c>
      <c r="F149" s="839" t="s">
        <v>6066</v>
      </c>
      <c r="G149" s="839" t="s">
        <v>6067</v>
      </c>
      <c r="H149" s="845">
        <v>500</v>
      </c>
      <c r="I149" s="987">
        <v>0.00378787878788</v>
      </c>
      <c r="J149" s="895">
        <v>132000</v>
      </c>
      <c r="K149" s="896">
        <v>57</v>
      </c>
      <c r="L149" s="896">
        <v>57</v>
      </c>
      <c r="M149" s="896">
        <v>57</v>
      </c>
      <c r="N149" s="896">
        <v>133</v>
      </c>
      <c r="O149" s="896">
        <v>56</v>
      </c>
      <c r="P149" s="896">
        <v>57</v>
      </c>
      <c r="Q149" s="896"/>
      <c r="R149" s="927">
        <f t="shared" si="4"/>
        <v>417</v>
      </c>
      <c r="S149" s="929">
        <f t="shared" si="3"/>
        <v>110090</v>
      </c>
    </row>
    <row r="150" customHeight="1" spans="1:19">
      <c r="A150" s="817"/>
      <c r="B150" s="835"/>
      <c r="C150" s="851"/>
      <c r="D150" s="820" t="s">
        <v>6216</v>
      </c>
      <c r="E150" s="847"/>
      <c r="F150" s="848"/>
      <c r="G150" s="848"/>
      <c r="H150" s="849"/>
      <c r="I150" s="1000">
        <v>1</v>
      </c>
      <c r="J150" s="900">
        <v>0</v>
      </c>
      <c r="K150" s="901">
        <v>15000</v>
      </c>
      <c r="L150" s="901">
        <v>15000</v>
      </c>
      <c r="M150" s="901">
        <v>15000</v>
      </c>
      <c r="N150" s="901">
        <v>35000</v>
      </c>
      <c r="O150" s="901">
        <v>15000</v>
      </c>
      <c r="P150" s="901">
        <v>15000</v>
      </c>
      <c r="Q150" s="901"/>
      <c r="R150" s="927">
        <f t="shared" si="4"/>
        <v>110000</v>
      </c>
      <c r="S150" s="930">
        <f t="shared" si="3"/>
        <v>110000</v>
      </c>
    </row>
    <row r="151" customHeight="1" spans="1:19">
      <c r="A151" s="817"/>
      <c r="B151" s="935" t="s">
        <v>6270</v>
      </c>
      <c r="C151" s="832">
        <v>1</v>
      </c>
      <c r="D151" s="813" t="s">
        <v>6271</v>
      </c>
      <c r="E151" s="815" t="s">
        <v>6074</v>
      </c>
      <c r="F151" s="833" t="s">
        <v>6272</v>
      </c>
      <c r="G151" s="833"/>
      <c r="H151" s="843">
        <v>1300</v>
      </c>
      <c r="I151" s="986">
        <v>0.02777777777778</v>
      </c>
      <c r="J151" s="892">
        <v>46800</v>
      </c>
      <c r="K151" s="893">
        <v>417</v>
      </c>
      <c r="L151" s="893">
        <v>417</v>
      </c>
      <c r="M151" s="893">
        <v>417</v>
      </c>
      <c r="N151" s="893">
        <v>972</v>
      </c>
      <c r="O151" s="893">
        <v>416</v>
      </c>
      <c r="P151" s="893">
        <v>417</v>
      </c>
      <c r="Q151" s="893"/>
      <c r="R151" s="927">
        <f t="shared" si="4"/>
        <v>3056</v>
      </c>
      <c r="S151" s="928">
        <f t="shared" si="3"/>
        <v>110020</v>
      </c>
    </row>
    <row r="152" customHeight="1" spans="1:19">
      <c r="A152" s="817"/>
      <c r="B152" s="835"/>
      <c r="C152" s="836"/>
      <c r="D152" s="820" t="s">
        <v>6064</v>
      </c>
      <c r="E152" s="822" t="s">
        <v>6065</v>
      </c>
      <c r="F152" s="822" t="s">
        <v>6066</v>
      </c>
      <c r="G152" s="822" t="s">
        <v>6067</v>
      </c>
      <c r="H152" s="845">
        <v>500</v>
      </c>
      <c r="I152" s="987">
        <v>0.00378787878788</v>
      </c>
      <c r="J152" s="895">
        <v>132000</v>
      </c>
      <c r="K152" s="896">
        <v>57</v>
      </c>
      <c r="L152" s="896">
        <v>57</v>
      </c>
      <c r="M152" s="896">
        <v>57</v>
      </c>
      <c r="N152" s="896">
        <v>133</v>
      </c>
      <c r="O152" s="896">
        <v>56</v>
      </c>
      <c r="P152" s="896">
        <v>57</v>
      </c>
      <c r="Q152" s="896"/>
      <c r="R152" s="927">
        <f t="shared" si="4"/>
        <v>417</v>
      </c>
      <c r="S152" s="929">
        <f t="shared" si="3"/>
        <v>110090</v>
      </c>
    </row>
    <row r="153" customHeight="1" spans="1:19">
      <c r="A153" s="817"/>
      <c r="B153" s="835"/>
      <c r="C153" s="836"/>
      <c r="D153" s="820" t="s">
        <v>6273</v>
      </c>
      <c r="E153" s="822" t="s">
        <v>6171</v>
      </c>
      <c r="F153" s="839" t="s">
        <v>6274</v>
      </c>
      <c r="G153" s="839" t="s">
        <v>6275</v>
      </c>
      <c r="H153" s="845">
        <v>500</v>
      </c>
      <c r="I153" s="987">
        <v>0.00164473684210526</v>
      </c>
      <c r="J153" s="895">
        <v>304000</v>
      </c>
      <c r="K153" s="896">
        <v>25</v>
      </c>
      <c r="L153" s="896">
        <v>25</v>
      </c>
      <c r="M153" s="896">
        <v>25</v>
      </c>
      <c r="N153" s="896">
        <v>57</v>
      </c>
      <c r="O153" s="896">
        <v>25</v>
      </c>
      <c r="P153" s="896">
        <v>24</v>
      </c>
      <c r="Q153" s="896"/>
      <c r="R153" s="927">
        <f t="shared" si="4"/>
        <v>181</v>
      </c>
      <c r="S153" s="929">
        <f t="shared" si="3"/>
        <v>110050</v>
      </c>
    </row>
    <row r="154" customHeight="1" spans="1:19">
      <c r="A154" s="817"/>
      <c r="B154" s="835"/>
      <c r="C154" s="836"/>
      <c r="D154" s="820" t="s">
        <v>6216</v>
      </c>
      <c r="E154" s="822"/>
      <c r="F154" s="839"/>
      <c r="G154" s="839"/>
      <c r="H154" s="845"/>
      <c r="I154" s="987">
        <v>1</v>
      </c>
      <c r="J154" s="895">
        <v>0</v>
      </c>
      <c r="K154" s="896">
        <v>15000</v>
      </c>
      <c r="L154" s="896">
        <v>15000</v>
      </c>
      <c r="M154" s="896">
        <v>15000</v>
      </c>
      <c r="N154" s="896">
        <v>35000</v>
      </c>
      <c r="O154" s="896">
        <v>15000</v>
      </c>
      <c r="P154" s="896">
        <v>15000</v>
      </c>
      <c r="Q154" s="896"/>
      <c r="R154" s="927">
        <f t="shared" si="4"/>
        <v>110000</v>
      </c>
      <c r="S154" s="929">
        <f t="shared" si="3"/>
        <v>110000</v>
      </c>
    </row>
    <row r="155" customHeight="1" spans="1:19">
      <c r="A155" s="817"/>
      <c r="B155" s="935" t="s">
        <v>6276</v>
      </c>
      <c r="C155" s="832">
        <v>1</v>
      </c>
      <c r="D155" s="813" t="s">
        <v>6105</v>
      </c>
      <c r="E155" s="815" t="s">
        <v>6074</v>
      </c>
      <c r="F155" s="833" t="s">
        <v>6277</v>
      </c>
      <c r="G155" s="995"/>
      <c r="H155" s="843">
        <v>200</v>
      </c>
      <c r="I155" s="986">
        <v>0.03333333333333</v>
      </c>
      <c r="J155" s="892">
        <v>6000</v>
      </c>
      <c r="K155" s="893">
        <v>500</v>
      </c>
      <c r="L155" s="893">
        <v>500</v>
      </c>
      <c r="M155" s="893">
        <v>500</v>
      </c>
      <c r="N155" s="893">
        <v>1167</v>
      </c>
      <c r="O155" s="893">
        <v>500</v>
      </c>
      <c r="P155" s="893">
        <v>500</v>
      </c>
      <c r="Q155" s="893"/>
      <c r="R155" s="927">
        <f t="shared" si="4"/>
        <v>3667</v>
      </c>
      <c r="S155" s="928">
        <f t="shared" si="3"/>
        <v>110010</v>
      </c>
    </row>
    <row r="156" customHeight="1" spans="1:19">
      <c r="A156" s="817"/>
      <c r="B156" s="835"/>
      <c r="C156" s="836"/>
      <c r="D156" s="820" t="s">
        <v>6278</v>
      </c>
      <c r="E156" s="822" t="s">
        <v>6279</v>
      </c>
      <c r="F156" s="996" t="s">
        <v>6280</v>
      </c>
      <c r="G156" s="996" t="s">
        <v>6281</v>
      </c>
      <c r="H156" s="845">
        <v>500</v>
      </c>
      <c r="I156" s="987">
        <v>0.000992063492063492</v>
      </c>
      <c r="J156" s="895">
        <v>504000</v>
      </c>
      <c r="K156" s="896">
        <v>15</v>
      </c>
      <c r="L156" s="896">
        <v>15</v>
      </c>
      <c r="M156" s="896">
        <v>15</v>
      </c>
      <c r="N156" s="896">
        <v>35</v>
      </c>
      <c r="O156" s="896">
        <v>15</v>
      </c>
      <c r="P156" s="896">
        <v>15</v>
      </c>
      <c r="Q156" s="896"/>
      <c r="R156" s="927">
        <f t="shared" si="4"/>
        <v>110</v>
      </c>
      <c r="S156" s="929">
        <f t="shared" si="3"/>
        <v>110880</v>
      </c>
    </row>
    <row r="157" customHeight="1" spans="1:19">
      <c r="A157" s="817"/>
      <c r="B157" s="835"/>
      <c r="C157" s="836"/>
      <c r="D157" s="820" t="s">
        <v>6282</v>
      </c>
      <c r="E157" s="822" t="s">
        <v>6283</v>
      </c>
      <c r="F157" s="839" t="s">
        <v>6284</v>
      </c>
      <c r="G157" s="839"/>
      <c r="H157" s="845">
        <v>500</v>
      </c>
      <c r="I157" s="987">
        <v>0.000992063492063492</v>
      </c>
      <c r="J157" s="895">
        <v>504000</v>
      </c>
      <c r="K157" s="896">
        <v>15</v>
      </c>
      <c r="L157" s="896">
        <v>15</v>
      </c>
      <c r="M157" s="896">
        <v>15</v>
      </c>
      <c r="N157" s="896">
        <v>35</v>
      </c>
      <c r="O157" s="896">
        <v>15</v>
      </c>
      <c r="P157" s="896">
        <v>15</v>
      </c>
      <c r="Q157" s="896"/>
      <c r="R157" s="927">
        <f t="shared" si="4"/>
        <v>110</v>
      </c>
      <c r="S157" s="929">
        <f t="shared" si="3"/>
        <v>110880</v>
      </c>
    </row>
    <row r="158" customHeight="1" spans="1:19">
      <c r="A158" s="817"/>
      <c r="B158" s="835"/>
      <c r="C158" s="836"/>
      <c r="D158" s="820" t="s">
        <v>6064</v>
      </c>
      <c r="E158" s="822" t="s">
        <v>6065</v>
      </c>
      <c r="F158" s="839" t="s">
        <v>6066</v>
      </c>
      <c r="G158" s="839" t="s">
        <v>6067</v>
      </c>
      <c r="H158" s="845">
        <v>500</v>
      </c>
      <c r="I158" s="987">
        <v>0.00378787878788</v>
      </c>
      <c r="J158" s="895">
        <v>132000</v>
      </c>
      <c r="K158" s="896">
        <v>57</v>
      </c>
      <c r="L158" s="896">
        <v>57</v>
      </c>
      <c r="M158" s="896">
        <v>57</v>
      </c>
      <c r="N158" s="896">
        <v>133</v>
      </c>
      <c r="O158" s="896">
        <v>56</v>
      </c>
      <c r="P158" s="896">
        <v>57</v>
      </c>
      <c r="Q158" s="896"/>
      <c r="R158" s="927">
        <f t="shared" si="4"/>
        <v>417</v>
      </c>
      <c r="S158" s="929">
        <f t="shared" si="3"/>
        <v>110090</v>
      </c>
    </row>
    <row r="159" customHeight="1" spans="1:19">
      <c r="A159" s="817"/>
      <c r="B159" s="835"/>
      <c r="C159" s="851"/>
      <c r="D159" s="820" t="s">
        <v>6216</v>
      </c>
      <c r="E159" s="847"/>
      <c r="F159" s="848"/>
      <c r="G159" s="848"/>
      <c r="H159" s="849"/>
      <c r="I159" s="1000">
        <v>1</v>
      </c>
      <c r="J159" s="900">
        <v>0</v>
      </c>
      <c r="K159" s="901">
        <v>15000</v>
      </c>
      <c r="L159" s="901">
        <v>15000</v>
      </c>
      <c r="M159" s="901">
        <v>15000</v>
      </c>
      <c r="N159" s="901">
        <v>35000</v>
      </c>
      <c r="O159" s="901">
        <v>15000</v>
      </c>
      <c r="P159" s="901">
        <v>15000</v>
      </c>
      <c r="Q159" s="901"/>
      <c r="R159" s="927">
        <f t="shared" si="4"/>
        <v>110000</v>
      </c>
      <c r="S159" s="930">
        <f t="shared" si="3"/>
        <v>110000</v>
      </c>
    </row>
    <row r="160" customHeight="1" spans="1:19">
      <c r="A160" s="852"/>
      <c r="B160" s="853" t="s">
        <v>6135</v>
      </c>
      <c r="C160" s="854">
        <v>10</v>
      </c>
      <c r="D160" s="855" t="s">
        <v>6136</v>
      </c>
      <c r="E160" s="856"/>
      <c r="F160" s="856"/>
      <c r="G160" s="856"/>
      <c r="H160" s="857"/>
      <c r="I160" s="857"/>
      <c r="J160" s="857"/>
      <c r="K160" s="904">
        <v>154546</v>
      </c>
      <c r="L160" s="904">
        <v>154538</v>
      </c>
      <c r="M160" s="904">
        <f>SUM(M113:M159)-SUM(M161:M170)</f>
        <v>156129</v>
      </c>
      <c r="N160" s="904">
        <v>360585</v>
      </c>
      <c r="O160" s="904">
        <v>154535</v>
      </c>
      <c r="P160" s="904">
        <v>154541</v>
      </c>
      <c r="Q160" s="904"/>
      <c r="R160" s="857">
        <f>SUM(K160:P160)</f>
        <v>1134874</v>
      </c>
      <c r="S160" s="931">
        <f>SUM(S159,S154,S150,S141,S136,S130,S124,S120,S117,S145)</f>
        <v>1100000</v>
      </c>
    </row>
    <row r="161" customHeight="1" spans="1:19">
      <c r="A161" s="870"/>
      <c r="B161" s="871"/>
      <c r="C161" s="872"/>
      <c r="D161" s="865" t="s">
        <v>6064</v>
      </c>
      <c r="E161" s="862"/>
      <c r="F161" s="868"/>
      <c r="G161" s="868" t="s">
        <v>6067</v>
      </c>
      <c r="H161" s="869">
        <v>500</v>
      </c>
      <c r="I161" s="909"/>
      <c r="J161" s="909"/>
      <c r="K161" s="907">
        <v>513</v>
      </c>
      <c r="L161" s="907">
        <v>513</v>
      </c>
      <c r="M161" s="907">
        <f t="shared" ref="M161:M170" si="5">SUMIF($G$4:$G$50,$G161,$M$4:$M$50)</f>
        <v>329</v>
      </c>
      <c r="N161" s="907">
        <v>1197</v>
      </c>
      <c r="O161" s="906">
        <v>504</v>
      </c>
      <c r="P161" s="906">
        <v>513</v>
      </c>
      <c r="Q161" s="906"/>
      <c r="R161" s="857">
        <f t="shared" ref="R161:R171" si="6">SUM(K161:P161)</f>
        <v>3569</v>
      </c>
      <c r="S161" s="932"/>
    </row>
    <row r="162" customHeight="1" spans="1:19">
      <c r="A162" s="870"/>
      <c r="B162" s="871"/>
      <c r="C162" s="872"/>
      <c r="D162" s="865" t="s">
        <v>6103</v>
      </c>
      <c r="E162" s="862"/>
      <c r="F162" s="868"/>
      <c r="G162" s="997" t="s">
        <v>6223</v>
      </c>
      <c r="H162" s="869">
        <v>1300</v>
      </c>
      <c r="I162" s="909"/>
      <c r="J162" s="909"/>
      <c r="K162" s="907">
        <v>435</v>
      </c>
      <c r="L162" s="907">
        <v>434</v>
      </c>
      <c r="M162" s="907">
        <f t="shared" si="5"/>
        <v>0</v>
      </c>
      <c r="N162" s="907">
        <v>1012</v>
      </c>
      <c r="O162" s="906">
        <v>434</v>
      </c>
      <c r="P162" s="906">
        <v>434</v>
      </c>
      <c r="Q162" s="906"/>
      <c r="R162" s="857">
        <f t="shared" si="6"/>
        <v>2749</v>
      </c>
      <c r="S162" s="932"/>
    </row>
    <row r="163" customHeight="1" spans="1:19">
      <c r="A163" s="870"/>
      <c r="B163" s="871"/>
      <c r="C163" s="872"/>
      <c r="D163" s="865" t="s">
        <v>6093</v>
      </c>
      <c r="E163" s="862"/>
      <c r="F163" s="868"/>
      <c r="G163" s="997" t="s">
        <v>6095</v>
      </c>
      <c r="H163" s="869">
        <v>500</v>
      </c>
      <c r="I163" s="909"/>
      <c r="J163" s="909"/>
      <c r="K163" s="907">
        <v>61</v>
      </c>
      <c r="L163" s="907">
        <v>61</v>
      </c>
      <c r="M163" s="907">
        <f t="shared" si="5"/>
        <v>55</v>
      </c>
      <c r="N163" s="907">
        <v>141</v>
      </c>
      <c r="O163" s="906">
        <v>61</v>
      </c>
      <c r="P163" s="906">
        <v>61</v>
      </c>
      <c r="Q163" s="906"/>
      <c r="R163" s="857">
        <f t="shared" si="6"/>
        <v>440</v>
      </c>
      <c r="S163" s="932"/>
    </row>
    <row r="164" customHeight="1" spans="1:19">
      <c r="A164" s="870"/>
      <c r="B164" s="871"/>
      <c r="C164" s="872"/>
      <c r="D164" s="865" t="s">
        <v>6225</v>
      </c>
      <c r="E164" s="862"/>
      <c r="F164" s="868"/>
      <c r="G164" s="997" t="s">
        <v>6228</v>
      </c>
      <c r="H164" s="869">
        <v>500</v>
      </c>
      <c r="I164" s="909"/>
      <c r="J164" s="909"/>
      <c r="K164" s="907">
        <v>42</v>
      </c>
      <c r="L164" s="907">
        <v>40</v>
      </c>
      <c r="M164" s="907">
        <f t="shared" si="5"/>
        <v>0</v>
      </c>
      <c r="N164" s="907">
        <v>94</v>
      </c>
      <c r="O164" s="906">
        <v>42</v>
      </c>
      <c r="P164" s="906">
        <v>40</v>
      </c>
      <c r="Q164" s="906"/>
      <c r="R164" s="857">
        <f t="shared" si="6"/>
        <v>258</v>
      </c>
      <c r="S164" s="932"/>
    </row>
    <row r="165" customHeight="1" spans="1:19">
      <c r="A165" s="870"/>
      <c r="B165" s="871"/>
      <c r="C165" s="872"/>
      <c r="D165" s="865" t="s">
        <v>6243</v>
      </c>
      <c r="E165" s="862"/>
      <c r="F165" s="868"/>
      <c r="G165" s="997" t="s">
        <v>6246</v>
      </c>
      <c r="H165" s="869">
        <v>500</v>
      </c>
      <c r="I165" s="909"/>
      <c r="J165" s="909"/>
      <c r="K165" s="907">
        <v>275</v>
      </c>
      <c r="L165" s="907">
        <v>275</v>
      </c>
      <c r="M165" s="907">
        <f t="shared" si="5"/>
        <v>0</v>
      </c>
      <c r="N165" s="907">
        <v>640</v>
      </c>
      <c r="O165" s="906">
        <v>275</v>
      </c>
      <c r="P165" s="906">
        <v>275</v>
      </c>
      <c r="Q165" s="906"/>
      <c r="R165" s="857">
        <f t="shared" si="6"/>
        <v>1740</v>
      </c>
      <c r="S165" s="932"/>
    </row>
    <row r="166" customHeight="1" spans="1:19">
      <c r="A166" s="870"/>
      <c r="B166" s="871"/>
      <c r="C166" s="872"/>
      <c r="D166" s="865" t="s">
        <v>6252</v>
      </c>
      <c r="E166" s="862"/>
      <c r="F166" s="868"/>
      <c r="G166" s="997" t="s">
        <v>6254</v>
      </c>
      <c r="H166" s="869">
        <v>1300</v>
      </c>
      <c r="I166" s="909"/>
      <c r="J166" s="909"/>
      <c r="K166" s="907">
        <v>498</v>
      </c>
      <c r="L166" s="907">
        <v>497</v>
      </c>
      <c r="M166" s="907">
        <f t="shared" si="5"/>
        <v>0</v>
      </c>
      <c r="N166" s="907">
        <v>1161</v>
      </c>
      <c r="O166" s="906">
        <v>497</v>
      </c>
      <c r="P166" s="906">
        <v>497</v>
      </c>
      <c r="Q166" s="906"/>
      <c r="R166" s="857">
        <f t="shared" si="6"/>
        <v>3150</v>
      </c>
      <c r="S166" s="932"/>
    </row>
    <row r="167" customHeight="1" spans="1:19">
      <c r="A167" s="870"/>
      <c r="B167" s="871"/>
      <c r="C167" s="872"/>
      <c r="D167" s="865" t="s">
        <v>6255</v>
      </c>
      <c r="E167" s="862"/>
      <c r="F167" s="868"/>
      <c r="G167" s="997" t="s">
        <v>6257</v>
      </c>
      <c r="H167" s="869">
        <v>1300</v>
      </c>
      <c r="I167" s="909"/>
      <c r="J167" s="909"/>
      <c r="K167" s="907">
        <v>70</v>
      </c>
      <c r="L167" s="907">
        <v>69</v>
      </c>
      <c r="M167" s="907">
        <f t="shared" si="5"/>
        <v>0</v>
      </c>
      <c r="N167" s="907">
        <v>162</v>
      </c>
      <c r="O167" s="906">
        <v>69</v>
      </c>
      <c r="P167" s="906">
        <v>70</v>
      </c>
      <c r="Q167" s="906"/>
      <c r="R167" s="857">
        <f t="shared" si="6"/>
        <v>440</v>
      </c>
      <c r="S167" s="932"/>
    </row>
    <row r="168" customHeight="1" spans="1:19">
      <c r="A168" s="870"/>
      <c r="B168" s="871"/>
      <c r="C168" s="872"/>
      <c r="D168" s="865" t="s">
        <v>6258</v>
      </c>
      <c r="E168" s="862"/>
      <c r="F168" s="868"/>
      <c r="G168" s="997" t="s">
        <v>6260</v>
      </c>
      <c r="H168" s="869">
        <v>500</v>
      </c>
      <c r="I168" s="909"/>
      <c r="J168" s="909"/>
      <c r="K168" s="907">
        <v>42</v>
      </c>
      <c r="L168" s="907">
        <v>40</v>
      </c>
      <c r="M168" s="907">
        <f t="shared" si="5"/>
        <v>0</v>
      </c>
      <c r="N168" s="907">
        <v>94</v>
      </c>
      <c r="O168" s="906">
        <v>42</v>
      </c>
      <c r="P168" s="906">
        <v>40</v>
      </c>
      <c r="Q168" s="906"/>
      <c r="R168" s="857">
        <f t="shared" si="6"/>
        <v>258</v>
      </c>
      <c r="S168" s="932"/>
    </row>
    <row r="169" customHeight="1" spans="1:19">
      <c r="A169" s="870"/>
      <c r="B169" s="871"/>
      <c r="C169" s="872"/>
      <c r="D169" s="865" t="s">
        <v>6273</v>
      </c>
      <c r="E169" s="862"/>
      <c r="F169" s="868"/>
      <c r="G169" s="997" t="s">
        <v>6275</v>
      </c>
      <c r="H169" s="869">
        <v>500</v>
      </c>
      <c r="I169" s="909"/>
      <c r="J169" s="909"/>
      <c r="K169" s="907">
        <v>25</v>
      </c>
      <c r="L169" s="907">
        <v>25</v>
      </c>
      <c r="M169" s="907">
        <f t="shared" si="5"/>
        <v>0</v>
      </c>
      <c r="N169" s="907">
        <v>57</v>
      </c>
      <c r="O169" s="906">
        <v>25</v>
      </c>
      <c r="P169" s="906">
        <v>24</v>
      </c>
      <c r="Q169" s="906"/>
      <c r="R169" s="857">
        <f t="shared" si="6"/>
        <v>156</v>
      </c>
      <c r="S169" s="932"/>
    </row>
    <row r="170" customHeight="1" spans="1:19">
      <c r="A170" s="870"/>
      <c r="B170" s="871"/>
      <c r="C170" s="872"/>
      <c r="D170" s="865" t="s">
        <v>6278</v>
      </c>
      <c r="E170" s="862"/>
      <c r="F170" s="868"/>
      <c r="G170" s="997" t="s">
        <v>6281</v>
      </c>
      <c r="H170" s="869">
        <v>500</v>
      </c>
      <c r="I170" s="909"/>
      <c r="J170" s="909"/>
      <c r="K170" s="907">
        <v>15</v>
      </c>
      <c r="L170" s="907">
        <v>15</v>
      </c>
      <c r="M170" s="907">
        <f t="shared" si="5"/>
        <v>0</v>
      </c>
      <c r="N170" s="907">
        <v>35</v>
      </c>
      <c r="O170" s="906">
        <v>15</v>
      </c>
      <c r="P170" s="906">
        <v>15</v>
      </c>
      <c r="Q170" s="906"/>
      <c r="R170" s="857">
        <f t="shared" si="6"/>
        <v>95</v>
      </c>
      <c r="S170" s="932"/>
    </row>
    <row r="171" customHeight="1" spans="1:19">
      <c r="A171" s="873"/>
      <c r="B171" s="998"/>
      <c r="C171" s="875"/>
      <c r="D171" s="876" t="s">
        <v>6137</v>
      </c>
      <c r="E171" s="877"/>
      <c r="F171" s="878"/>
      <c r="G171" s="878"/>
      <c r="H171" s="879"/>
      <c r="I171" s="1001"/>
      <c r="J171" s="911"/>
      <c r="K171" s="912">
        <v>150000</v>
      </c>
      <c r="L171" s="912">
        <v>150000</v>
      </c>
      <c r="M171" s="912">
        <f>SUM(M159,M154,M150,M145,M141,M136,M130,M124,M120,M117)</f>
        <v>150000</v>
      </c>
      <c r="N171" s="912">
        <v>350000</v>
      </c>
      <c r="O171" s="912">
        <v>150000</v>
      </c>
      <c r="P171" s="912">
        <v>150000</v>
      </c>
      <c r="Q171" s="912"/>
      <c r="R171" s="912">
        <f t="shared" si="6"/>
        <v>1100000</v>
      </c>
      <c r="S171" s="933"/>
    </row>
    <row r="175" customHeight="1" spans="1:17">
      <c r="A175" s="791" t="s">
        <v>6035</v>
      </c>
      <c r="B175" s="792" t="s">
        <v>6036</v>
      </c>
      <c r="C175" s="793" t="s">
        <v>6037</v>
      </c>
      <c r="D175" s="794" t="s">
        <v>6038</v>
      </c>
      <c r="E175" s="795" t="s">
        <v>6039</v>
      </c>
      <c r="F175" s="795" t="s">
        <v>6040</v>
      </c>
      <c r="G175" s="796" t="s">
        <v>6041</v>
      </c>
      <c r="H175" s="797" t="s">
        <v>6042</v>
      </c>
      <c r="I175" s="913" t="s">
        <v>6043</v>
      </c>
      <c r="J175" s="797" t="s">
        <v>6044</v>
      </c>
      <c r="K175" s="914" t="s">
        <v>6046</v>
      </c>
      <c r="L175" s="884"/>
      <c r="M175" s="921" t="s">
        <v>6051</v>
      </c>
      <c r="N175" s="922" t="s">
        <v>6143</v>
      </c>
      <c r="O175" s="1002"/>
      <c r="P175" s="1002"/>
      <c r="Q175" s="1002"/>
    </row>
    <row r="176" customHeight="1" spans="1:17">
      <c r="A176" s="798" t="s">
        <v>6053</v>
      </c>
      <c r="B176" s="799"/>
      <c r="C176" s="800"/>
      <c r="D176" s="801"/>
      <c r="E176" s="802"/>
      <c r="F176" s="802"/>
      <c r="G176" s="802"/>
      <c r="H176" s="803"/>
      <c r="I176" s="915"/>
      <c r="J176" s="803"/>
      <c r="K176" s="916">
        <v>45636</v>
      </c>
      <c r="L176" s="887"/>
      <c r="M176" s="923"/>
      <c r="N176" s="924"/>
      <c r="O176" s="1003"/>
      <c r="P176" s="1003"/>
      <c r="Q176" s="1003"/>
    </row>
    <row r="177" customHeight="1" spans="1:17">
      <c r="A177" s="804" t="s">
        <v>6054</v>
      </c>
      <c r="B177" s="805"/>
      <c r="C177" s="806"/>
      <c r="D177" s="807"/>
      <c r="E177" s="808"/>
      <c r="F177" s="808"/>
      <c r="G177" s="808"/>
      <c r="H177" s="809"/>
      <c r="I177" s="917"/>
      <c r="J177" s="809"/>
      <c r="K177" s="918">
        <v>45671</v>
      </c>
      <c r="L177" s="890"/>
      <c r="M177" s="925"/>
      <c r="N177" s="926"/>
      <c r="O177" s="1003"/>
      <c r="P177" s="1003"/>
      <c r="Q177" s="1003"/>
    </row>
    <row r="178" customHeight="1" spans="1:17">
      <c r="A178" s="880" t="s">
        <v>6285</v>
      </c>
      <c r="B178" s="811" t="s">
        <v>6286</v>
      </c>
      <c r="C178" s="812">
        <v>1</v>
      </c>
      <c r="D178" s="813" t="s">
        <v>6287</v>
      </c>
      <c r="E178" s="814" t="s">
        <v>6288</v>
      </c>
      <c r="F178" s="815" t="s">
        <v>6289</v>
      </c>
      <c r="G178" s="815"/>
      <c r="H178" s="816">
        <v>600</v>
      </c>
      <c r="I178" s="919">
        <v>0.3915</v>
      </c>
      <c r="J178" s="892">
        <v>1533</v>
      </c>
      <c r="K178" s="920">
        <v>1958</v>
      </c>
      <c r="L178" s="893"/>
      <c r="M178" s="927">
        <v>1958</v>
      </c>
      <c r="N178" s="928">
        <v>5000</v>
      </c>
      <c r="O178" s="1004"/>
      <c r="P178" s="1004"/>
      <c r="Q178" s="1004"/>
    </row>
    <row r="179" customHeight="1" spans="1:17">
      <c r="A179" s="934"/>
      <c r="B179" s="818"/>
      <c r="C179" s="819"/>
      <c r="D179" s="820" t="s">
        <v>6290</v>
      </c>
      <c r="E179" s="821" t="s">
        <v>6291</v>
      </c>
      <c r="F179" s="822" t="s">
        <v>6292</v>
      </c>
      <c r="G179" s="822" t="s">
        <v>6293</v>
      </c>
      <c r="H179" s="823">
        <v>500</v>
      </c>
      <c r="I179" s="961">
        <v>0.1169</v>
      </c>
      <c r="J179" s="895">
        <v>4277</v>
      </c>
      <c r="K179" s="962">
        <v>585</v>
      </c>
      <c r="L179" s="896"/>
      <c r="M179" s="988">
        <v>585</v>
      </c>
      <c r="N179" s="929">
        <v>5000</v>
      </c>
      <c r="O179" s="1004"/>
      <c r="P179" s="1004"/>
      <c r="Q179" s="1004"/>
    </row>
    <row r="180" customHeight="1" spans="1:17">
      <c r="A180" s="934"/>
      <c r="B180" s="818"/>
      <c r="C180" s="819"/>
      <c r="D180" s="820" t="s">
        <v>6064</v>
      </c>
      <c r="E180" s="821" t="s">
        <v>6085</v>
      </c>
      <c r="F180" s="822" t="s">
        <v>6066</v>
      </c>
      <c r="G180" s="822" t="s">
        <v>6067</v>
      </c>
      <c r="H180" s="823">
        <v>500</v>
      </c>
      <c r="I180" s="961">
        <v>0.0208</v>
      </c>
      <c r="J180" s="895">
        <v>24038</v>
      </c>
      <c r="K180" s="962">
        <v>104</v>
      </c>
      <c r="L180" s="896"/>
      <c r="M180" s="988">
        <v>104</v>
      </c>
      <c r="N180" s="929">
        <v>5000</v>
      </c>
      <c r="O180" s="1004"/>
      <c r="P180" s="1004"/>
      <c r="Q180" s="1004"/>
    </row>
    <row r="181" customHeight="1" spans="1:17">
      <c r="A181" s="934"/>
      <c r="B181" s="818"/>
      <c r="C181" s="819"/>
      <c r="D181" s="820" t="s">
        <v>6164</v>
      </c>
      <c r="E181" s="821" t="s">
        <v>6294</v>
      </c>
      <c r="F181" s="822" t="s">
        <v>6295</v>
      </c>
      <c r="G181" s="822"/>
      <c r="H181" s="823">
        <v>0</v>
      </c>
      <c r="I181" s="961">
        <v>0.0029</v>
      </c>
      <c r="J181" s="895">
        <v>0</v>
      </c>
      <c r="K181" s="962">
        <v>15</v>
      </c>
      <c r="L181" s="896"/>
      <c r="M181" s="988">
        <v>15</v>
      </c>
      <c r="N181" s="929">
        <v>5170</v>
      </c>
      <c r="O181" s="1004"/>
      <c r="P181" s="1004"/>
      <c r="Q181" s="1004"/>
    </row>
    <row r="182" customHeight="1" spans="1:17">
      <c r="A182" s="934"/>
      <c r="B182" s="827"/>
      <c r="C182" s="819"/>
      <c r="D182" s="999" t="s">
        <v>6296</v>
      </c>
      <c r="E182" s="821"/>
      <c r="F182" s="822"/>
      <c r="G182" s="822"/>
      <c r="H182" s="823">
        <v>0</v>
      </c>
      <c r="I182" s="961">
        <v>1</v>
      </c>
      <c r="J182" s="895">
        <v>0</v>
      </c>
      <c r="K182" s="962">
        <v>5000</v>
      </c>
      <c r="L182" s="896"/>
      <c r="M182" s="988">
        <v>5000</v>
      </c>
      <c r="N182" s="929">
        <v>5000</v>
      </c>
      <c r="O182" s="1004"/>
      <c r="P182" s="1004"/>
      <c r="Q182" s="1004"/>
    </row>
    <row r="183" customHeight="1" spans="1:17">
      <c r="A183" s="934"/>
      <c r="B183" s="831" t="s">
        <v>6297</v>
      </c>
      <c r="C183" s="832">
        <v>1</v>
      </c>
      <c r="D183" s="813" t="s">
        <v>6298</v>
      </c>
      <c r="E183" s="814" t="s">
        <v>6074</v>
      </c>
      <c r="F183" s="833" t="s">
        <v>6299</v>
      </c>
      <c r="G183" s="833"/>
      <c r="H183" s="834">
        <v>600</v>
      </c>
      <c r="I183" s="963">
        <v>0.397</v>
      </c>
      <c r="J183" s="892">
        <v>1511</v>
      </c>
      <c r="K183" s="920">
        <v>1985</v>
      </c>
      <c r="L183" s="893"/>
      <c r="M183" s="927">
        <v>1985</v>
      </c>
      <c r="N183" s="928">
        <v>5000</v>
      </c>
      <c r="O183" s="1004"/>
      <c r="P183" s="1004"/>
      <c r="Q183" s="1004"/>
    </row>
    <row r="184" customHeight="1" spans="1:17">
      <c r="A184" s="934"/>
      <c r="B184" s="835"/>
      <c r="C184" s="836"/>
      <c r="D184" s="837" t="s">
        <v>6170</v>
      </c>
      <c r="E184" s="821" t="s">
        <v>6085</v>
      </c>
      <c r="F184" s="822" t="s">
        <v>6188</v>
      </c>
      <c r="G184" s="822" t="s">
        <v>6189</v>
      </c>
      <c r="H184" s="826">
        <v>500</v>
      </c>
      <c r="I184" s="964">
        <v>0.0286</v>
      </c>
      <c r="J184" s="895">
        <v>17483</v>
      </c>
      <c r="K184" s="962">
        <v>143</v>
      </c>
      <c r="L184" s="896"/>
      <c r="M184" s="988">
        <v>143</v>
      </c>
      <c r="N184" s="929">
        <v>5000</v>
      </c>
      <c r="O184" s="1004"/>
      <c r="P184" s="1004"/>
      <c r="Q184" s="1004"/>
    </row>
    <row r="185" customHeight="1" spans="1:17">
      <c r="A185" s="934"/>
      <c r="B185" s="840"/>
      <c r="C185" s="836"/>
      <c r="D185" s="999" t="s">
        <v>6296</v>
      </c>
      <c r="E185" s="822"/>
      <c r="F185" s="839"/>
      <c r="G185" s="839"/>
      <c r="H185" s="830"/>
      <c r="I185" s="964">
        <v>1</v>
      </c>
      <c r="J185" s="895">
        <v>0</v>
      </c>
      <c r="K185" s="962">
        <v>5000</v>
      </c>
      <c r="L185" s="896"/>
      <c r="M185" s="988">
        <v>5000</v>
      </c>
      <c r="N185" s="929">
        <v>5000</v>
      </c>
      <c r="O185" s="1004"/>
      <c r="P185" s="1004"/>
      <c r="Q185" s="1004"/>
    </row>
    <row r="186" customHeight="1" spans="1:17">
      <c r="A186" s="934"/>
      <c r="B186" s="831" t="s">
        <v>6300</v>
      </c>
      <c r="C186" s="832">
        <v>1</v>
      </c>
      <c r="D186" s="813" t="s">
        <v>6301</v>
      </c>
      <c r="E186" s="815" t="s">
        <v>6074</v>
      </c>
      <c r="F186" s="833" t="s">
        <v>6302</v>
      </c>
      <c r="G186" s="995" t="s">
        <v>6303</v>
      </c>
      <c r="H186" s="841">
        <v>200</v>
      </c>
      <c r="I186" s="963">
        <v>0.3938</v>
      </c>
      <c r="J186" s="892">
        <v>508</v>
      </c>
      <c r="K186" s="920">
        <v>1969</v>
      </c>
      <c r="L186" s="893"/>
      <c r="M186" s="927">
        <v>1969</v>
      </c>
      <c r="N186" s="928">
        <v>5000</v>
      </c>
      <c r="O186" s="1004"/>
      <c r="P186" s="1004"/>
      <c r="Q186" s="1004"/>
    </row>
    <row r="187" customHeight="1" spans="1:17">
      <c r="A187" s="934"/>
      <c r="B187" s="835"/>
      <c r="C187" s="836"/>
      <c r="D187" s="820" t="s">
        <v>6237</v>
      </c>
      <c r="E187" s="822" t="s">
        <v>6085</v>
      </c>
      <c r="F187" s="839" t="s">
        <v>6199</v>
      </c>
      <c r="G187" s="839" t="s">
        <v>6200</v>
      </c>
      <c r="H187" s="830">
        <v>500</v>
      </c>
      <c r="I187" s="964">
        <v>0.0694</v>
      </c>
      <c r="J187" s="895">
        <v>7205</v>
      </c>
      <c r="K187" s="962">
        <v>347</v>
      </c>
      <c r="L187" s="896"/>
      <c r="M187" s="988">
        <v>347</v>
      </c>
      <c r="N187" s="929">
        <v>5000</v>
      </c>
      <c r="O187" s="1004"/>
      <c r="P187" s="1004"/>
      <c r="Q187" s="1004"/>
    </row>
    <row r="188" customHeight="1" spans="1:17">
      <c r="A188" s="934"/>
      <c r="B188" s="835"/>
      <c r="C188" s="836"/>
      <c r="D188" s="820" t="s">
        <v>6180</v>
      </c>
      <c r="E188" s="822" t="s">
        <v>6171</v>
      </c>
      <c r="F188" s="839" t="s">
        <v>6304</v>
      </c>
      <c r="G188" s="839" t="s">
        <v>6305</v>
      </c>
      <c r="H188" s="830">
        <v>500</v>
      </c>
      <c r="I188" s="964">
        <v>0.009</v>
      </c>
      <c r="J188" s="895">
        <v>55556</v>
      </c>
      <c r="K188" s="962">
        <v>45</v>
      </c>
      <c r="L188" s="896"/>
      <c r="M188" s="988">
        <v>45</v>
      </c>
      <c r="N188" s="929">
        <v>5000</v>
      </c>
      <c r="O188" s="1004"/>
      <c r="P188" s="1004"/>
      <c r="Q188" s="1004"/>
    </row>
    <row r="189" customHeight="1" spans="1:17">
      <c r="A189" s="934"/>
      <c r="B189" s="835"/>
      <c r="C189" s="836"/>
      <c r="D189" s="820" t="s">
        <v>6306</v>
      </c>
      <c r="E189" s="822" t="s">
        <v>6100</v>
      </c>
      <c r="F189" s="839" t="s">
        <v>6307</v>
      </c>
      <c r="G189" s="839">
        <v>0</v>
      </c>
      <c r="H189" s="830">
        <v>0</v>
      </c>
      <c r="I189" s="964">
        <v>0.0852</v>
      </c>
      <c r="J189" s="895">
        <v>0</v>
      </c>
      <c r="K189" s="962">
        <v>426</v>
      </c>
      <c r="L189" s="896"/>
      <c r="M189" s="988">
        <v>426</v>
      </c>
      <c r="N189" s="929">
        <v>5000</v>
      </c>
      <c r="O189" s="1004"/>
      <c r="P189" s="1004"/>
      <c r="Q189" s="1004"/>
    </row>
    <row r="190" customHeight="1" spans="1:17">
      <c r="A190" s="934"/>
      <c r="B190" s="840"/>
      <c r="C190" s="836"/>
      <c r="D190" s="999" t="s">
        <v>6296</v>
      </c>
      <c r="E190" s="822"/>
      <c r="F190" s="839"/>
      <c r="G190" s="839">
        <v>0</v>
      </c>
      <c r="H190" s="830"/>
      <c r="I190" s="964">
        <v>1</v>
      </c>
      <c r="J190" s="895">
        <v>0</v>
      </c>
      <c r="K190" s="962">
        <v>5000</v>
      </c>
      <c r="L190" s="896"/>
      <c r="M190" s="988">
        <v>5000</v>
      </c>
      <c r="N190" s="929">
        <v>5000</v>
      </c>
      <c r="O190" s="1004"/>
      <c r="P190" s="1004"/>
      <c r="Q190" s="1004"/>
    </row>
    <row r="191" customHeight="1" spans="1:17">
      <c r="A191" s="934"/>
      <c r="B191" s="831" t="s">
        <v>6308</v>
      </c>
      <c r="C191" s="842">
        <v>1</v>
      </c>
      <c r="D191" s="813" t="s">
        <v>6309</v>
      </c>
      <c r="E191" s="815" t="s">
        <v>6058</v>
      </c>
      <c r="F191" s="833" t="s">
        <v>6175</v>
      </c>
      <c r="G191" s="833" t="s">
        <v>6207</v>
      </c>
      <c r="H191" s="843">
        <v>800</v>
      </c>
      <c r="I191" s="963">
        <v>0.4636</v>
      </c>
      <c r="J191" s="892">
        <v>1726</v>
      </c>
      <c r="K191" s="920">
        <v>2318</v>
      </c>
      <c r="L191" s="893"/>
      <c r="M191" s="927">
        <v>2318</v>
      </c>
      <c r="N191" s="928">
        <v>5000</v>
      </c>
      <c r="O191" s="1004"/>
      <c r="P191" s="1004"/>
      <c r="Q191" s="1004"/>
    </row>
    <row r="192" customHeight="1" spans="1:17">
      <c r="A192" s="934"/>
      <c r="B192" s="835"/>
      <c r="C192" s="844"/>
      <c r="D192" s="820" t="s">
        <v>6310</v>
      </c>
      <c r="E192" s="822" t="s">
        <v>6085</v>
      </c>
      <c r="F192" s="839" t="s">
        <v>6311</v>
      </c>
      <c r="G192" s="839" t="s">
        <v>6312</v>
      </c>
      <c r="H192" s="845">
        <v>500</v>
      </c>
      <c r="I192" s="964">
        <v>0.0298</v>
      </c>
      <c r="J192" s="895">
        <v>16779</v>
      </c>
      <c r="K192" s="962">
        <v>149</v>
      </c>
      <c r="L192" s="896"/>
      <c r="M192" s="988">
        <v>149</v>
      </c>
      <c r="N192" s="929">
        <v>5000</v>
      </c>
      <c r="O192" s="1004"/>
      <c r="P192" s="1004"/>
      <c r="Q192" s="1004"/>
    </row>
    <row r="193" customHeight="1" spans="1:17">
      <c r="A193" s="934"/>
      <c r="B193" s="835"/>
      <c r="C193" s="844"/>
      <c r="D193" s="820" t="s">
        <v>6155</v>
      </c>
      <c r="E193" s="822" t="s">
        <v>6313</v>
      </c>
      <c r="F193" s="839" t="s">
        <v>6157</v>
      </c>
      <c r="G193" s="839">
        <v>0</v>
      </c>
      <c r="H193" s="845">
        <v>0</v>
      </c>
      <c r="I193" s="964">
        <v>0.0437</v>
      </c>
      <c r="J193" s="895">
        <v>0</v>
      </c>
      <c r="K193" s="962">
        <v>219</v>
      </c>
      <c r="L193" s="896"/>
      <c r="M193" s="988">
        <v>219</v>
      </c>
      <c r="N193" s="929">
        <v>5010</v>
      </c>
      <c r="O193" s="1004"/>
      <c r="P193" s="1004"/>
      <c r="Q193" s="1004"/>
    </row>
    <row r="194" customHeight="1" spans="1:17">
      <c r="A194" s="934"/>
      <c r="B194" s="840"/>
      <c r="C194" s="844"/>
      <c r="D194" s="999" t="s">
        <v>6296</v>
      </c>
      <c r="E194" s="822"/>
      <c r="F194" s="839"/>
      <c r="G194" s="839">
        <v>0</v>
      </c>
      <c r="H194" s="845"/>
      <c r="I194" s="964">
        <v>1</v>
      </c>
      <c r="J194" s="895">
        <v>0</v>
      </c>
      <c r="K194" s="962">
        <v>5000</v>
      </c>
      <c r="L194" s="896"/>
      <c r="M194" s="988">
        <v>5000</v>
      </c>
      <c r="N194" s="929">
        <v>5000</v>
      </c>
      <c r="O194" s="1004"/>
      <c r="P194" s="1004"/>
      <c r="Q194" s="1004"/>
    </row>
    <row r="195" customHeight="1" spans="1:17">
      <c r="A195" s="934"/>
      <c r="B195" s="831" t="s">
        <v>6314</v>
      </c>
      <c r="C195" s="832">
        <v>1</v>
      </c>
      <c r="D195" s="813" t="s">
        <v>6159</v>
      </c>
      <c r="E195" s="815" t="s">
        <v>6074</v>
      </c>
      <c r="F195" s="833" t="s">
        <v>6160</v>
      </c>
      <c r="G195" s="833" t="s">
        <v>6206</v>
      </c>
      <c r="H195" s="843">
        <v>2000</v>
      </c>
      <c r="I195" s="963">
        <v>0.4104</v>
      </c>
      <c r="J195" s="892">
        <v>4873</v>
      </c>
      <c r="K195" s="920">
        <v>2052</v>
      </c>
      <c r="L195" s="893"/>
      <c r="M195" s="927">
        <v>2052</v>
      </c>
      <c r="N195" s="928">
        <v>5000</v>
      </c>
      <c r="O195" s="1004"/>
      <c r="P195" s="1004"/>
      <c r="Q195" s="1004"/>
    </row>
    <row r="196" customHeight="1" spans="1:17">
      <c r="A196" s="934"/>
      <c r="B196" s="835"/>
      <c r="C196" s="836"/>
      <c r="D196" s="820" t="s">
        <v>6064</v>
      </c>
      <c r="E196" s="822" t="s">
        <v>6085</v>
      </c>
      <c r="F196" s="822" t="s">
        <v>6066</v>
      </c>
      <c r="G196" s="822" t="s">
        <v>6067</v>
      </c>
      <c r="H196" s="845">
        <v>500</v>
      </c>
      <c r="I196" s="964">
        <v>0.0208</v>
      </c>
      <c r="J196" s="895">
        <v>24038</v>
      </c>
      <c r="K196" s="962">
        <v>104</v>
      </c>
      <c r="L196" s="896"/>
      <c r="M196" s="988">
        <v>104</v>
      </c>
      <c r="N196" s="929">
        <v>5000</v>
      </c>
      <c r="O196" s="1004"/>
      <c r="P196" s="1004"/>
      <c r="Q196" s="1004"/>
    </row>
    <row r="197" customHeight="1" spans="1:17">
      <c r="A197" s="934"/>
      <c r="B197" s="840"/>
      <c r="C197" s="836"/>
      <c r="D197" s="999" t="s">
        <v>6296</v>
      </c>
      <c r="E197" s="822"/>
      <c r="F197" s="839"/>
      <c r="G197" s="839">
        <v>0</v>
      </c>
      <c r="H197" s="845"/>
      <c r="I197" s="964">
        <v>1</v>
      </c>
      <c r="J197" s="895">
        <v>0</v>
      </c>
      <c r="K197" s="962">
        <v>5000</v>
      </c>
      <c r="L197" s="896"/>
      <c r="M197" s="988">
        <v>5000</v>
      </c>
      <c r="N197" s="929">
        <v>5000</v>
      </c>
      <c r="O197" s="1004"/>
      <c r="P197" s="1004"/>
      <c r="Q197" s="1004"/>
    </row>
    <row r="198" customHeight="1" spans="1:17">
      <c r="A198" s="934"/>
      <c r="B198" s="831" t="s">
        <v>6315</v>
      </c>
      <c r="C198" s="832">
        <v>1</v>
      </c>
      <c r="D198" s="813" t="s">
        <v>6316</v>
      </c>
      <c r="E198" s="815" t="s">
        <v>6058</v>
      </c>
      <c r="F198" s="833" t="s">
        <v>6317</v>
      </c>
      <c r="G198" s="833">
        <v>0</v>
      </c>
      <c r="H198" s="843">
        <v>200</v>
      </c>
      <c r="I198" s="963">
        <v>0.3908</v>
      </c>
      <c r="J198" s="892">
        <v>512</v>
      </c>
      <c r="K198" s="920">
        <v>1954</v>
      </c>
      <c r="L198" s="893"/>
      <c r="M198" s="927">
        <v>1954</v>
      </c>
      <c r="N198" s="928">
        <v>5000</v>
      </c>
      <c r="O198" s="1004"/>
      <c r="P198" s="1004"/>
      <c r="Q198" s="1004"/>
    </row>
    <row r="199" customHeight="1" spans="1:17">
      <c r="A199" s="934"/>
      <c r="B199" s="835"/>
      <c r="C199" s="836"/>
      <c r="D199" s="820" t="s">
        <v>6108</v>
      </c>
      <c r="E199" s="822" t="s">
        <v>6085</v>
      </c>
      <c r="F199" s="839" t="s">
        <v>6109</v>
      </c>
      <c r="G199" s="839" t="s">
        <v>6110</v>
      </c>
      <c r="H199" s="845">
        <v>500</v>
      </c>
      <c r="I199" s="964">
        <v>0.037</v>
      </c>
      <c r="J199" s="895">
        <v>13514</v>
      </c>
      <c r="K199" s="962">
        <v>185</v>
      </c>
      <c r="L199" s="896"/>
      <c r="M199" s="988">
        <v>185</v>
      </c>
      <c r="N199" s="929">
        <v>5000</v>
      </c>
      <c r="O199" s="1004"/>
      <c r="P199" s="1004"/>
      <c r="Q199" s="1004"/>
    </row>
    <row r="200" customHeight="1" spans="1:17">
      <c r="A200" s="934"/>
      <c r="B200" s="835"/>
      <c r="C200" s="836"/>
      <c r="D200" s="820" t="s">
        <v>6064</v>
      </c>
      <c r="E200" s="822" t="s">
        <v>6085</v>
      </c>
      <c r="F200" s="839" t="s">
        <v>6066</v>
      </c>
      <c r="G200" s="839" t="s">
        <v>6067</v>
      </c>
      <c r="H200" s="845">
        <v>500</v>
      </c>
      <c r="I200" s="964">
        <v>0.0208</v>
      </c>
      <c r="J200" s="895">
        <v>24038</v>
      </c>
      <c r="K200" s="962">
        <v>104</v>
      </c>
      <c r="L200" s="896"/>
      <c r="M200" s="988">
        <v>104</v>
      </c>
      <c r="N200" s="929">
        <v>5000</v>
      </c>
      <c r="O200" s="1004"/>
      <c r="P200" s="1004"/>
      <c r="Q200" s="1004"/>
    </row>
    <row r="201" customHeight="1" spans="1:17">
      <c r="A201" s="934"/>
      <c r="B201" s="840"/>
      <c r="C201" s="851"/>
      <c r="D201" s="999" t="s">
        <v>6296</v>
      </c>
      <c r="E201" s="847"/>
      <c r="F201" s="848"/>
      <c r="G201" s="848">
        <v>0</v>
      </c>
      <c r="H201" s="849"/>
      <c r="I201" s="1006">
        <v>1</v>
      </c>
      <c r="J201" s="900">
        <v>0</v>
      </c>
      <c r="K201" s="1007">
        <v>5000</v>
      </c>
      <c r="L201" s="901"/>
      <c r="M201" s="989">
        <v>5000</v>
      </c>
      <c r="N201" s="930">
        <v>5000</v>
      </c>
      <c r="O201" s="1004"/>
      <c r="P201" s="1004"/>
      <c r="Q201" s="1004"/>
    </row>
    <row r="202" customHeight="1" spans="1:17">
      <c r="A202" s="852"/>
      <c r="B202" s="853" t="s">
        <v>6135</v>
      </c>
      <c r="C202" s="854">
        <v>6</v>
      </c>
      <c r="D202" s="855" t="s">
        <v>6136</v>
      </c>
      <c r="E202" s="856"/>
      <c r="F202" s="856"/>
      <c r="G202" s="856"/>
      <c r="H202" s="857"/>
      <c r="I202" s="976"/>
      <c r="J202" s="857"/>
      <c r="K202" s="977">
        <v>36742</v>
      </c>
      <c r="L202" s="904"/>
      <c r="M202" s="857">
        <v>36742</v>
      </c>
      <c r="N202" s="931">
        <v>30000</v>
      </c>
      <c r="O202" s="1008"/>
      <c r="P202" s="1008"/>
      <c r="Q202" s="1008"/>
    </row>
    <row r="203" customHeight="1" spans="1:17">
      <c r="A203" s="858"/>
      <c r="B203" s="859"/>
      <c r="C203" s="860"/>
      <c r="D203" s="865" t="s">
        <v>6290</v>
      </c>
      <c r="E203" s="862"/>
      <c r="F203" s="866"/>
      <c r="G203" s="1005" t="s">
        <v>6293</v>
      </c>
      <c r="H203" s="867">
        <v>500</v>
      </c>
      <c r="I203" s="978"/>
      <c r="J203" s="864"/>
      <c r="K203" s="979">
        <v>585</v>
      </c>
      <c r="L203" s="907"/>
      <c r="M203" s="864">
        <v>585</v>
      </c>
      <c r="N203" s="932"/>
      <c r="O203" s="1008"/>
      <c r="P203" s="1008"/>
      <c r="Q203" s="1008"/>
    </row>
    <row r="204" customHeight="1" spans="1:17">
      <c r="A204" s="858"/>
      <c r="B204" s="859"/>
      <c r="C204" s="860"/>
      <c r="D204" s="865" t="s">
        <v>6064</v>
      </c>
      <c r="E204" s="862"/>
      <c r="F204" s="868"/>
      <c r="G204" s="997" t="s">
        <v>6067</v>
      </c>
      <c r="H204" s="869">
        <v>500</v>
      </c>
      <c r="I204" s="978"/>
      <c r="J204" s="864"/>
      <c r="K204" s="979">
        <v>312</v>
      </c>
      <c r="L204" s="907"/>
      <c r="M204" s="864">
        <v>312</v>
      </c>
      <c r="N204" s="932"/>
      <c r="O204" s="1008"/>
      <c r="P204" s="1008"/>
      <c r="Q204" s="1008"/>
    </row>
    <row r="205" customHeight="1" spans="1:17">
      <c r="A205" s="858"/>
      <c r="B205" s="859"/>
      <c r="C205" s="860"/>
      <c r="D205" s="865" t="s">
        <v>6170</v>
      </c>
      <c r="E205" s="862"/>
      <c r="F205" s="868"/>
      <c r="G205" s="997" t="s">
        <v>6189</v>
      </c>
      <c r="H205" s="869">
        <v>500</v>
      </c>
      <c r="I205" s="978"/>
      <c r="J205" s="864"/>
      <c r="K205" s="979">
        <v>143</v>
      </c>
      <c r="L205" s="907"/>
      <c r="M205" s="864">
        <v>143</v>
      </c>
      <c r="N205" s="932"/>
      <c r="O205" s="1008"/>
      <c r="P205" s="1008"/>
      <c r="Q205" s="1008"/>
    </row>
    <row r="206" customHeight="1" spans="1:17">
      <c r="A206" s="858"/>
      <c r="B206" s="859"/>
      <c r="C206" s="860"/>
      <c r="D206" s="865" t="s">
        <v>6301</v>
      </c>
      <c r="E206" s="862"/>
      <c r="F206" s="866"/>
      <c r="G206" s="1005" t="s">
        <v>6303</v>
      </c>
      <c r="H206" s="867">
        <v>200</v>
      </c>
      <c r="I206" s="978"/>
      <c r="J206" s="864"/>
      <c r="K206" s="979">
        <v>1969</v>
      </c>
      <c r="L206" s="907"/>
      <c r="M206" s="864">
        <v>1969</v>
      </c>
      <c r="N206" s="932"/>
      <c r="O206" s="1008"/>
      <c r="P206" s="1008"/>
      <c r="Q206" s="1008"/>
    </row>
    <row r="207" customHeight="1" spans="1:17">
      <c r="A207" s="858"/>
      <c r="B207" s="859"/>
      <c r="C207" s="860"/>
      <c r="D207" s="865" t="s">
        <v>6237</v>
      </c>
      <c r="E207" s="862"/>
      <c r="F207" s="866"/>
      <c r="G207" s="1005" t="s">
        <v>6200</v>
      </c>
      <c r="H207" s="867">
        <v>500</v>
      </c>
      <c r="I207" s="978"/>
      <c r="J207" s="864"/>
      <c r="K207" s="979">
        <v>347</v>
      </c>
      <c r="L207" s="907"/>
      <c r="M207" s="864">
        <v>347</v>
      </c>
      <c r="N207" s="932"/>
      <c r="O207" s="1008"/>
      <c r="P207" s="1008"/>
      <c r="Q207" s="1008"/>
    </row>
    <row r="208" customHeight="1" spans="1:17">
      <c r="A208" s="858"/>
      <c r="B208" s="859"/>
      <c r="C208" s="860"/>
      <c r="D208" s="865" t="s">
        <v>6180</v>
      </c>
      <c r="E208" s="862"/>
      <c r="F208" s="868"/>
      <c r="G208" s="997" t="s">
        <v>6305</v>
      </c>
      <c r="H208" s="869">
        <v>500</v>
      </c>
      <c r="I208" s="978"/>
      <c r="J208" s="864"/>
      <c r="K208" s="979">
        <v>45</v>
      </c>
      <c r="L208" s="907"/>
      <c r="M208" s="864">
        <v>45</v>
      </c>
      <c r="N208" s="932"/>
      <c r="O208" s="1008"/>
      <c r="P208" s="1008"/>
      <c r="Q208" s="1008"/>
    </row>
    <row r="209" customHeight="1" spans="1:17">
      <c r="A209" s="858"/>
      <c r="B209" s="859"/>
      <c r="C209" s="860"/>
      <c r="D209" s="865" t="s">
        <v>6309</v>
      </c>
      <c r="E209" s="862"/>
      <c r="F209" s="868"/>
      <c r="G209" s="997" t="s">
        <v>6207</v>
      </c>
      <c r="H209" s="869">
        <v>800</v>
      </c>
      <c r="I209" s="978"/>
      <c r="J209" s="864"/>
      <c r="K209" s="979">
        <v>2318</v>
      </c>
      <c r="L209" s="907"/>
      <c r="M209" s="864">
        <v>2318</v>
      </c>
      <c r="N209" s="932"/>
      <c r="O209" s="1008"/>
      <c r="P209" s="1008"/>
      <c r="Q209" s="1008"/>
    </row>
    <row r="210" customHeight="1" spans="1:17">
      <c r="A210" s="858"/>
      <c r="B210" s="859"/>
      <c r="C210" s="860"/>
      <c r="D210" s="865" t="s">
        <v>6310</v>
      </c>
      <c r="E210" s="862"/>
      <c r="F210" s="868"/>
      <c r="G210" s="997" t="s">
        <v>6312</v>
      </c>
      <c r="H210" s="869">
        <v>500</v>
      </c>
      <c r="I210" s="978"/>
      <c r="J210" s="864"/>
      <c r="K210" s="979">
        <v>149</v>
      </c>
      <c r="L210" s="907"/>
      <c r="M210" s="864">
        <v>149</v>
      </c>
      <c r="N210" s="932"/>
      <c r="O210" s="1008"/>
      <c r="P210" s="1008"/>
      <c r="Q210" s="1008"/>
    </row>
    <row r="211" customHeight="1" spans="1:17">
      <c r="A211" s="858"/>
      <c r="B211" s="859"/>
      <c r="C211" s="860"/>
      <c r="D211" s="865" t="s">
        <v>6159</v>
      </c>
      <c r="E211" s="862"/>
      <c r="F211" s="868"/>
      <c r="G211" s="997" t="s">
        <v>6206</v>
      </c>
      <c r="H211" s="869">
        <v>2000</v>
      </c>
      <c r="I211" s="978"/>
      <c r="J211" s="864"/>
      <c r="K211" s="979">
        <v>2052</v>
      </c>
      <c r="L211" s="907"/>
      <c r="M211" s="864">
        <v>2052</v>
      </c>
      <c r="N211" s="932"/>
      <c r="O211" s="1008"/>
      <c r="P211" s="1008"/>
      <c r="Q211" s="1008"/>
    </row>
    <row r="212" customHeight="1" spans="1:17">
      <c r="A212" s="873"/>
      <c r="B212" s="874"/>
      <c r="C212" s="875"/>
      <c r="D212" s="876" t="s">
        <v>6137</v>
      </c>
      <c r="E212" s="877"/>
      <c r="F212" s="878"/>
      <c r="G212" s="878"/>
      <c r="H212" s="879"/>
      <c r="I212" s="983"/>
      <c r="J212" s="911"/>
      <c r="K212" s="912">
        <v>30000</v>
      </c>
      <c r="L212" s="912"/>
      <c r="M212" s="912">
        <v>30000</v>
      </c>
      <c r="N212" s="933"/>
      <c r="O212" s="1009"/>
      <c r="P212" s="1009"/>
      <c r="Q212" s="1009"/>
    </row>
  </sheetData>
  <mergeCells count="76">
    <mergeCell ref="A4:A51"/>
    <mergeCell ref="A64:A86"/>
    <mergeCell ref="A113:A159"/>
    <mergeCell ref="A178:A201"/>
    <mergeCell ref="B4:B8"/>
    <mergeCell ref="B9:B13"/>
    <mergeCell ref="B14:B18"/>
    <mergeCell ref="B19:B24"/>
    <mergeCell ref="B25:B29"/>
    <mergeCell ref="B30:B34"/>
    <mergeCell ref="B35:B40"/>
    <mergeCell ref="B41:B45"/>
    <mergeCell ref="B46:B51"/>
    <mergeCell ref="B64:B66"/>
    <mergeCell ref="B67:B70"/>
    <mergeCell ref="B71:B75"/>
    <mergeCell ref="B76:B79"/>
    <mergeCell ref="B80:B82"/>
    <mergeCell ref="B83:B86"/>
    <mergeCell ref="B87:B89"/>
    <mergeCell ref="B90:B93"/>
    <mergeCell ref="B94:B96"/>
    <mergeCell ref="B113:B117"/>
    <mergeCell ref="B118:B120"/>
    <mergeCell ref="B121:B124"/>
    <mergeCell ref="B125:B130"/>
    <mergeCell ref="B131:B136"/>
    <mergeCell ref="B137:B141"/>
    <mergeCell ref="B142:B145"/>
    <mergeCell ref="B146:B150"/>
    <mergeCell ref="B151:B154"/>
    <mergeCell ref="B155:B159"/>
    <mergeCell ref="B178:B182"/>
    <mergeCell ref="B183:B185"/>
    <mergeCell ref="B186:B190"/>
    <mergeCell ref="B191:B194"/>
    <mergeCell ref="B195:B197"/>
    <mergeCell ref="B198:B201"/>
    <mergeCell ref="C4:C8"/>
    <mergeCell ref="C9:C13"/>
    <mergeCell ref="C14:C18"/>
    <mergeCell ref="C19:C24"/>
    <mergeCell ref="C25:C29"/>
    <mergeCell ref="C30:C34"/>
    <mergeCell ref="C35:C40"/>
    <mergeCell ref="C41:C45"/>
    <mergeCell ref="C46:C51"/>
    <mergeCell ref="C64:C66"/>
    <mergeCell ref="C67:C70"/>
    <mergeCell ref="C71:C75"/>
    <mergeCell ref="C76:C79"/>
    <mergeCell ref="C80:C82"/>
    <mergeCell ref="C83:C86"/>
    <mergeCell ref="C87:C89"/>
    <mergeCell ref="C90:C93"/>
    <mergeCell ref="C94:C96"/>
    <mergeCell ref="C113:C117"/>
    <mergeCell ref="C118:C120"/>
    <mergeCell ref="C121:C124"/>
    <mergeCell ref="C125:C130"/>
    <mergeCell ref="C131:C136"/>
    <mergeCell ref="C137:C141"/>
    <mergeCell ref="C142:C145"/>
    <mergeCell ref="C146:C150"/>
    <mergeCell ref="C151:C154"/>
    <mergeCell ref="C155:C159"/>
    <mergeCell ref="C178:C182"/>
    <mergeCell ref="C183:C185"/>
    <mergeCell ref="C186:C190"/>
    <mergeCell ref="C191:C194"/>
    <mergeCell ref="C195:C197"/>
    <mergeCell ref="C198:C201"/>
    <mergeCell ref="N202:N211"/>
    <mergeCell ref="S52:S58"/>
    <mergeCell ref="S97:S106"/>
    <mergeCell ref="S160:S170"/>
  </mergeCells>
  <pageMargins left="0" right="0" top="0.979166666666667" bottom="0.979166666666667" header="0.509027777777778" footer="0.509027777777778"/>
  <pageSetup paperSize="9" scale="84" orientation="landscape"/>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FF00"/>
  </sheetPr>
  <dimension ref="A1:AD180"/>
  <sheetViews>
    <sheetView tabSelected="1" zoomScale="85" zoomScaleNormal="85" topLeftCell="A89" workbookViewId="0">
      <selection activeCell="E103" sqref="E103"/>
    </sheetView>
  </sheetViews>
  <sheetFormatPr defaultColWidth="8.66666666666667" defaultRowHeight="14.25"/>
  <cols>
    <col min="1" max="1" width="14.9916666666667" customWidth="1"/>
    <col min="2" max="2" width="23.5166666666667" customWidth="1"/>
    <col min="3" max="8" width="10.1916666666667" customWidth="1"/>
    <col min="9" max="9" width="12.6916666666667" customWidth="1"/>
    <col min="10" max="13" width="10.1916666666667" customWidth="1"/>
    <col min="14" max="14" width="9.875" customWidth="1"/>
    <col min="15" max="15" width="18.8166666666667" customWidth="1"/>
    <col min="16" max="16" width="9.41666666666667" customWidth="1"/>
    <col min="17" max="17" width="9.7" customWidth="1"/>
    <col min="18" max="18" width="9.10833333333333" customWidth="1"/>
  </cols>
  <sheetData>
    <row r="1" ht="18" spans="1:14">
      <c r="A1" s="691" t="s">
        <v>6318</v>
      </c>
      <c r="B1" s="692"/>
      <c r="C1" s="692"/>
      <c r="D1" s="692"/>
      <c r="E1" s="692"/>
      <c r="F1" s="692"/>
      <c r="G1" s="692"/>
      <c r="H1" s="692"/>
      <c r="I1" s="692"/>
      <c r="J1" s="692"/>
      <c r="K1" s="692"/>
      <c r="L1" s="692"/>
      <c r="M1" s="692"/>
      <c r="N1" s="720"/>
    </row>
    <row r="2" ht="60" spans="1:14">
      <c r="A2" s="693" t="s">
        <v>6319</v>
      </c>
      <c r="B2" s="694" t="s">
        <v>6320</v>
      </c>
      <c r="C2" s="695" t="s">
        <v>3571</v>
      </c>
      <c r="D2" s="695" t="s">
        <v>6321</v>
      </c>
      <c r="E2" s="695" t="s">
        <v>3573</v>
      </c>
      <c r="F2" s="695" t="s">
        <v>6322</v>
      </c>
      <c r="G2" s="695" t="s">
        <v>3575</v>
      </c>
      <c r="H2" s="696" t="s">
        <v>3576</v>
      </c>
      <c r="I2" s="696" t="s">
        <v>6184</v>
      </c>
      <c r="J2" s="696" t="s">
        <v>6190</v>
      </c>
      <c r="K2" s="696" t="s">
        <v>3579</v>
      </c>
      <c r="L2" s="721" t="s">
        <v>6323</v>
      </c>
      <c r="M2" s="694" t="s">
        <v>6324</v>
      </c>
      <c r="N2" s="722" t="s">
        <v>5927</v>
      </c>
    </row>
    <row r="3" spans="1:15">
      <c r="A3" s="697" t="s">
        <v>6325</v>
      </c>
      <c r="B3" s="525">
        <v>45621</v>
      </c>
      <c r="C3" s="698">
        <v>14000</v>
      </c>
      <c r="D3" s="698">
        <v>14000</v>
      </c>
      <c r="E3" s="698">
        <v>14000</v>
      </c>
      <c r="F3" s="698"/>
      <c r="G3" s="698"/>
      <c r="H3" s="699"/>
      <c r="I3" s="17"/>
      <c r="J3" s="17"/>
      <c r="K3" s="17"/>
      <c r="L3" s="698">
        <f>SUM(C3:K3)</f>
        <v>42000</v>
      </c>
      <c r="M3" s="511">
        <v>45656</v>
      </c>
      <c r="N3" s="723">
        <f t="shared" ref="N3:N13" si="0">L3/24</f>
        <v>1750</v>
      </c>
      <c r="O3" s="724" t="s">
        <v>6326</v>
      </c>
    </row>
    <row r="4" spans="1:15">
      <c r="A4" s="697" t="s">
        <v>6327</v>
      </c>
      <c r="B4" s="525">
        <v>45651</v>
      </c>
      <c r="C4" s="698">
        <v>15000</v>
      </c>
      <c r="D4" s="698">
        <v>15000</v>
      </c>
      <c r="E4" s="698">
        <v>15000</v>
      </c>
      <c r="F4" s="698">
        <v>15000</v>
      </c>
      <c r="G4" s="698">
        <v>15000</v>
      </c>
      <c r="H4" s="699">
        <v>15000</v>
      </c>
      <c r="I4" s="538">
        <v>10000</v>
      </c>
      <c r="J4" s="538">
        <v>10000</v>
      </c>
      <c r="K4" s="538">
        <v>10000</v>
      </c>
      <c r="L4" s="698">
        <f>SUM(C4:K4)</f>
        <v>120000</v>
      </c>
      <c r="M4" s="511">
        <v>45700</v>
      </c>
      <c r="N4" s="723">
        <f t="shared" si="0"/>
        <v>5000</v>
      </c>
      <c r="O4" t="s">
        <v>6328</v>
      </c>
    </row>
    <row r="5" s="689" customFormat="1" spans="1:17">
      <c r="A5" s="700" t="s">
        <v>6329</v>
      </c>
      <c r="B5" s="701">
        <v>45734</v>
      </c>
      <c r="C5" s="702">
        <v>10000</v>
      </c>
      <c r="D5" s="702">
        <v>10000</v>
      </c>
      <c r="E5" s="702">
        <v>10000</v>
      </c>
      <c r="F5" s="702"/>
      <c r="G5" s="702"/>
      <c r="H5" s="703"/>
      <c r="I5" s="725"/>
      <c r="J5" s="725"/>
      <c r="K5" s="725"/>
      <c r="L5" s="702">
        <f>SUM(C5:E5)</f>
        <v>30000</v>
      </c>
      <c r="M5" s="515">
        <v>45795</v>
      </c>
      <c r="N5" s="726">
        <f t="shared" si="0"/>
        <v>1250</v>
      </c>
      <c r="O5" s="590" t="s">
        <v>6330</v>
      </c>
      <c r="P5" s="727"/>
      <c r="Q5" s="727"/>
    </row>
    <row r="6" s="18" customFormat="1" ht="16.5" spans="1:15">
      <c r="A6" s="704" t="s">
        <v>6331</v>
      </c>
      <c r="B6" s="705">
        <v>45743</v>
      </c>
      <c r="C6" s="706">
        <v>15000</v>
      </c>
      <c r="D6" s="706">
        <v>15000</v>
      </c>
      <c r="E6" s="706">
        <v>18000</v>
      </c>
      <c r="F6" s="706">
        <v>10000</v>
      </c>
      <c r="G6" s="706">
        <v>10000</v>
      </c>
      <c r="H6" s="706">
        <v>10000</v>
      </c>
      <c r="I6" s="706">
        <v>10000</v>
      </c>
      <c r="J6" s="706">
        <v>10000</v>
      </c>
      <c r="K6" s="706">
        <v>10000</v>
      </c>
      <c r="L6" s="698">
        <f t="shared" ref="L6:L13" si="1">SUM(C6:K6)</f>
        <v>108000</v>
      </c>
      <c r="M6" s="511">
        <v>45853</v>
      </c>
      <c r="N6" s="723">
        <f t="shared" si="0"/>
        <v>4500</v>
      </c>
      <c r="O6" s="5" t="s">
        <v>6332</v>
      </c>
    </row>
    <row r="7" s="18" customFormat="1" ht="16.5" spans="1:15">
      <c r="A7" s="707" t="s">
        <v>6333</v>
      </c>
      <c r="B7" s="705">
        <v>45860</v>
      </c>
      <c r="C7" s="706"/>
      <c r="D7" s="706"/>
      <c r="E7" s="706"/>
      <c r="F7" s="706"/>
      <c r="G7" s="706">
        <v>27000</v>
      </c>
      <c r="H7" s="706"/>
      <c r="I7" s="706">
        <v>14000</v>
      </c>
      <c r="J7" s="706"/>
      <c r="K7" s="706"/>
      <c r="L7" s="698">
        <f t="shared" si="1"/>
        <v>41000</v>
      </c>
      <c r="M7" s="511">
        <v>45930</v>
      </c>
      <c r="N7" s="723">
        <f t="shared" si="0"/>
        <v>1708.33333333333</v>
      </c>
      <c r="O7" s="5"/>
    </row>
    <row r="8" s="18" customFormat="1" ht="16.5" spans="1:15">
      <c r="A8" s="707" t="s">
        <v>6334</v>
      </c>
      <c r="B8" s="525">
        <v>45868</v>
      </c>
      <c r="C8" s="706"/>
      <c r="D8" s="706"/>
      <c r="E8" s="706"/>
      <c r="F8" s="706"/>
      <c r="G8" s="706">
        <v>18000</v>
      </c>
      <c r="H8" s="706"/>
      <c r="I8" s="706">
        <v>15000</v>
      </c>
      <c r="J8" s="706"/>
      <c r="K8" s="706"/>
      <c r="L8" s="698">
        <f t="shared" si="1"/>
        <v>33000</v>
      </c>
      <c r="M8" s="511">
        <v>45925</v>
      </c>
      <c r="N8" s="723">
        <f t="shared" si="0"/>
        <v>1375</v>
      </c>
      <c r="O8" s="5"/>
    </row>
    <row r="9" s="18" customFormat="1" ht="16.5" spans="1:15">
      <c r="A9" s="707" t="s">
        <v>6335</v>
      </c>
      <c r="B9" s="525">
        <v>45876</v>
      </c>
      <c r="C9" s="706"/>
      <c r="D9" s="706"/>
      <c r="E9" s="706"/>
      <c r="F9" s="706"/>
      <c r="G9" s="706"/>
      <c r="H9" s="706"/>
      <c r="I9" s="706"/>
      <c r="J9" s="706"/>
      <c r="K9" s="706"/>
      <c r="L9" s="698">
        <f t="shared" si="1"/>
        <v>0</v>
      </c>
      <c r="M9" s="511">
        <v>45948</v>
      </c>
      <c r="N9" s="723">
        <f t="shared" si="0"/>
        <v>0</v>
      </c>
      <c r="O9" s="5" t="s">
        <v>6336</v>
      </c>
    </row>
    <row r="10" s="18" customFormat="1" ht="16.5" spans="1:15">
      <c r="A10" s="707" t="s">
        <v>6337</v>
      </c>
      <c r="B10" s="525">
        <v>45895</v>
      </c>
      <c r="C10" s="706"/>
      <c r="D10" s="706"/>
      <c r="E10" s="706"/>
      <c r="F10" s="706"/>
      <c r="G10" s="706">
        <v>10000</v>
      </c>
      <c r="H10" s="706"/>
      <c r="I10" s="706"/>
      <c r="J10" s="706"/>
      <c r="K10" s="706"/>
      <c r="L10" s="698">
        <f t="shared" si="1"/>
        <v>10000</v>
      </c>
      <c r="M10" s="511">
        <v>45967</v>
      </c>
      <c r="N10" s="723">
        <f t="shared" si="0"/>
        <v>416.666666666667</v>
      </c>
      <c r="O10" s="5"/>
    </row>
    <row r="11" s="18" customFormat="1" ht="16.5" spans="1:15">
      <c r="A11" s="707" t="s">
        <v>6338</v>
      </c>
      <c r="B11" s="525">
        <v>45925</v>
      </c>
      <c r="C11" s="706"/>
      <c r="D11" s="706"/>
      <c r="E11" s="706">
        <v>5000</v>
      </c>
      <c r="F11" s="706"/>
      <c r="G11" s="706"/>
      <c r="H11" s="706"/>
      <c r="I11" s="706"/>
      <c r="J11" s="706"/>
      <c r="K11" s="706"/>
      <c r="L11" s="698">
        <f t="shared" si="1"/>
        <v>5000</v>
      </c>
      <c r="M11" s="511">
        <v>45998</v>
      </c>
      <c r="N11" s="723">
        <f t="shared" si="0"/>
        <v>208.333333333333</v>
      </c>
      <c r="O11" s="5"/>
    </row>
    <row r="12" s="18" customFormat="1" ht="16.5" spans="1:15">
      <c r="A12" s="707" t="s">
        <v>6339</v>
      </c>
      <c r="B12" s="525">
        <v>45940</v>
      </c>
      <c r="C12" s="706"/>
      <c r="D12" s="706"/>
      <c r="E12" s="706"/>
      <c r="F12" s="706">
        <v>33000</v>
      </c>
      <c r="G12" s="706"/>
      <c r="H12" s="706">
        <v>44000</v>
      </c>
      <c r="I12" s="706">
        <v>6000</v>
      </c>
      <c r="J12" s="706">
        <v>39000</v>
      </c>
      <c r="K12" s="706"/>
      <c r="L12" s="698">
        <f t="shared" si="1"/>
        <v>122000</v>
      </c>
      <c r="M12" s="511">
        <v>46013</v>
      </c>
      <c r="N12" s="723">
        <f t="shared" si="0"/>
        <v>5083.33333333333</v>
      </c>
      <c r="O12" s="5"/>
    </row>
    <row r="13" s="18" customFormat="1" ht="16.5" spans="1:15">
      <c r="A13" s="708" t="s">
        <v>6340</v>
      </c>
      <c r="B13" s="571">
        <v>45957</v>
      </c>
      <c r="C13" s="709">
        <v>5000</v>
      </c>
      <c r="D13" s="709">
        <v>5000</v>
      </c>
      <c r="E13" s="709">
        <v>5000</v>
      </c>
      <c r="F13" s="709">
        <v>10000</v>
      </c>
      <c r="G13" s="709"/>
      <c r="H13" s="709">
        <v>10000</v>
      </c>
      <c r="I13" s="709"/>
      <c r="J13" s="709">
        <v>10000</v>
      </c>
      <c r="K13" s="709"/>
      <c r="L13" s="719">
        <f t="shared" si="1"/>
        <v>45000</v>
      </c>
      <c r="M13" s="566">
        <v>46022</v>
      </c>
      <c r="N13" s="728">
        <f t="shared" si="0"/>
        <v>1875</v>
      </c>
      <c r="O13" s="5"/>
    </row>
    <row r="14" ht="16.5" spans="1:23">
      <c r="A14" s="710"/>
      <c r="B14" s="705"/>
      <c r="C14" s="706"/>
      <c r="D14" s="706"/>
      <c r="E14" s="706"/>
      <c r="F14" s="706"/>
      <c r="G14" s="706"/>
      <c r="H14" s="706"/>
      <c r="I14" s="706"/>
      <c r="J14" s="706"/>
      <c r="K14" s="706"/>
      <c r="L14" s="729"/>
      <c r="M14" s="525"/>
      <c r="N14" s="730"/>
      <c r="U14" s="505" t="s">
        <v>6341</v>
      </c>
      <c r="V14" s="505"/>
      <c r="W14" s="505"/>
    </row>
    <row r="15" spans="1:23">
      <c r="A15" s="526"/>
      <c r="B15" s="527" t="s">
        <v>6342</v>
      </c>
      <c r="C15" s="527">
        <f t="shared" ref="C15:L15" si="2">SUM(C3:C14)</f>
        <v>59000</v>
      </c>
      <c r="D15" s="527">
        <f t="shared" si="2"/>
        <v>59000</v>
      </c>
      <c r="E15" s="527">
        <f t="shared" si="2"/>
        <v>67000</v>
      </c>
      <c r="F15" s="527">
        <f t="shared" si="2"/>
        <v>68000</v>
      </c>
      <c r="G15" s="527">
        <f t="shared" si="2"/>
        <v>80000</v>
      </c>
      <c r="H15" s="527">
        <f t="shared" si="2"/>
        <v>79000</v>
      </c>
      <c r="I15" s="527">
        <f t="shared" si="2"/>
        <v>55000</v>
      </c>
      <c r="J15" s="527">
        <f t="shared" si="2"/>
        <v>69000</v>
      </c>
      <c r="K15" s="527">
        <f t="shared" si="2"/>
        <v>20000</v>
      </c>
      <c r="L15" s="527">
        <f t="shared" si="2"/>
        <v>556000</v>
      </c>
      <c r="M15" s="527"/>
      <c r="N15" s="573"/>
      <c r="T15" s="505"/>
      <c r="U15" s="505" t="s">
        <v>1720</v>
      </c>
      <c r="V15" s="505" t="s">
        <v>3805</v>
      </c>
      <c r="W15" s="505" t="s">
        <v>1721</v>
      </c>
    </row>
    <row r="16" customFormat="1" spans="1:23">
      <c r="A16" s="526"/>
      <c r="B16" s="527" t="s">
        <v>6343</v>
      </c>
      <c r="C16" s="529">
        <f>'15733  18寸大公仔'!AM226</f>
        <v>50757.1666666667</v>
      </c>
      <c r="D16" s="529">
        <f>'15733  18寸大公仔'!AN226</f>
        <v>49461.1666666667</v>
      </c>
      <c r="E16" s="529">
        <f>'15733  18寸大公仔'!AO226</f>
        <v>60339.1666666667</v>
      </c>
      <c r="F16" s="529">
        <f>'15733  18寸大公仔'!AP226+'157108奶牛'!AP99</f>
        <v>59484</v>
      </c>
      <c r="G16" s="529">
        <f>'15733  18寸大公仔'!AQ226+'15743  18寸大公仔'!AS96</f>
        <v>77453</v>
      </c>
      <c r="H16" s="711">
        <f>'15733  18寸大公仔'!AR226+'157108奶牛'!AQ99</f>
        <v>71389.5</v>
      </c>
      <c r="I16" s="711">
        <f>'15733  18寸大公仔'!AS226+'15743  18寸大公仔'!AT96</f>
        <v>52733.1666666667</v>
      </c>
      <c r="J16" s="711">
        <f>'15733  18寸大公仔'!AT226+'157108奶牛'!AS99</f>
        <v>65455.0666666666</v>
      </c>
      <c r="K16" s="711">
        <f>'15733  18寸大公仔'!AU226</f>
        <v>15407.1666666667</v>
      </c>
      <c r="L16" s="527">
        <f>SUM(C16:K16)</f>
        <v>502479.4</v>
      </c>
      <c r="M16" s="527"/>
      <c r="N16" s="573"/>
      <c r="T16" s="505" t="s">
        <v>6344</v>
      </c>
      <c r="U16" s="505">
        <v>36700</v>
      </c>
      <c r="V16" s="505">
        <v>26700</v>
      </c>
      <c r="W16" s="505">
        <v>36700</v>
      </c>
    </row>
    <row r="17" spans="1:23">
      <c r="A17" s="526"/>
      <c r="B17" s="527" t="s">
        <v>6345</v>
      </c>
      <c r="C17" s="529">
        <f t="shared" ref="C17:L17" si="3">C15-C16</f>
        <v>8242.83333333331</v>
      </c>
      <c r="D17" s="529">
        <f t="shared" si="3"/>
        <v>9538.83333333331</v>
      </c>
      <c r="E17" s="529">
        <f t="shared" si="3"/>
        <v>6660.83333333331</v>
      </c>
      <c r="F17" s="529">
        <f t="shared" si="3"/>
        <v>8516</v>
      </c>
      <c r="G17" s="529">
        <f t="shared" si="3"/>
        <v>2547</v>
      </c>
      <c r="H17" s="711">
        <f t="shared" si="3"/>
        <v>7610.5</v>
      </c>
      <c r="I17" s="711">
        <f t="shared" si="3"/>
        <v>2266.83333333333</v>
      </c>
      <c r="J17" s="711">
        <f t="shared" si="3"/>
        <v>3544.9333333334</v>
      </c>
      <c r="K17" s="711">
        <f t="shared" si="3"/>
        <v>4592.83333333333</v>
      </c>
      <c r="L17" s="731">
        <f t="shared" si="3"/>
        <v>53520.6</v>
      </c>
      <c r="M17" s="527"/>
      <c r="N17" s="573"/>
      <c r="T17" s="505" t="s">
        <v>6346</v>
      </c>
      <c r="U17" s="505">
        <f>'15733  18寸大公仔'!AL226/3</f>
        <v>38132</v>
      </c>
      <c r="V17" s="505">
        <f>'15733  18寸大公仔'!AL226/3</f>
        <v>38132</v>
      </c>
      <c r="W17" s="505">
        <f>'15733  18寸大公仔'!AL226/3</f>
        <v>38132</v>
      </c>
    </row>
    <row r="18" ht="15" spans="1:23">
      <c r="A18" s="530"/>
      <c r="B18" s="531" t="s">
        <v>6347</v>
      </c>
      <c r="C18" s="712">
        <f>SUM(C17:K17)</f>
        <v>53520.6</v>
      </c>
      <c r="D18" s="713"/>
      <c r="E18" s="713"/>
      <c r="F18" s="713"/>
      <c r="G18" s="713"/>
      <c r="H18" s="713"/>
      <c r="I18" s="713"/>
      <c r="J18" s="713"/>
      <c r="K18" s="713"/>
      <c r="L18" s="732"/>
      <c r="M18" s="531"/>
      <c r="N18" s="575"/>
      <c r="T18" s="505" t="s">
        <v>6348</v>
      </c>
      <c r="U18" s="505">
        <f>U16-U17</f>
        <v>-1432</v>
      </c>
      <c r="V18" s="505">
        <f>V16-V17</f>
        <v>-11432</v>
      </c>
      <c r="W18" s="505">
        <f>W16-W17</f>
        <v>-1432</v>
      </c>
    </row>
    <row r="20" ht="15"/>
    <row r="21" ht="18.75" spans="1:14">
      <c r="A21" s="506" t="s">
        <v>6349</v>
      </c>
      <c r="B21" s="507"/>
      <c r="C21" s="507"/>
      <c r="D21" s="507"/>
      <c r="E21" s="507"/>
      <c r="F21" s="507"/>
      <c r="G21" s="507"/>
      <c r="H21" s="507"/>
      <c r="I21" s="507"/>
      <c r="J21" s="507"/>
      <c r="K21" s="507"/>
      <c r="L21" s="507"/>
      <c r="M21" s="507"/>
      <c r="N21" s="555"/>
    </row>
    <row r="22" ht="72" spans="1:26">
      <c r="A22" s="714" t="s">
        <v>6319</v>
      </c>
      <c r="B22" s="715" t="s">
        <v>6320</v>
      </c>
      <c r="C22" s="716" t="s">
        <v>6350</v>
      </c>
      <c r="D22" s="716" t="s">
        <v>6351</v>
      </c>
      <c r="E22" s="716" t="s">
        <v>6352</v>
      </c>
      <c r="F22" s="716" t="s">
        <v>6353</v>
      </c>
      <c r="G22" s="716" t="s">
        <v>6354</v>
      </c>
      <c r="H22" s="716" t="s">
        <v>6355</v>
      </c>
      <c r="I22" s="716" t="s">
        <v>6356</v>
      </c>
      <c r="J22" s="716" t="s">
        <v>6357</v>
      </c>
      <c r="K22" s="716" t="s">
        <v>6358</v>
      </c>
      <c r="L22" s="733" t="s">
        <v>6323</v>
      </c>
      <c r="M22" s="715" t="s">
        <v>6324</v>
      </c>
      <c r="N22" s="734" t="s">
        <v>5927</v>
      </c>
      <c r="S22" s="739" t="s">
        <v>6341</v>
      </c>
      <c r="T22" s="739"/>
      <c r="U22" s="739"/>
      <c r="V22" s="739"/>
      <c r="W22" s="739"/>
      <c r="X22" s="739"/>
      <c r="Y22" s="739"/>
      <c r="Z22" s="739"/>
    </row>
    <row r="23" s="689" customFormat="1" spans="1:26">
      <c r="A23" s="717" t="s">
        <v>6327</v>
      </c>
      <c r="B23" s="701">
        <v>45651</v>
      </c>
      <c r="C23" s="702">
        <v>15000</v>
      </c>
      <c r="D23" s="702">
        <v>15000</v>
      </c>
      <c r="E23" s="702">
        <v>15000</v>
      </c>
      <c r="F23" s="702">
        <v>15000</v>
      </c>
      <c r="G23" s="702">
        <v>15000</v>
      </c>
      <c r="H23" s="702">
        <v>15000</v>
      </c>
      <c r="I23" s="702">
        <v>15000</v>
      </c>
      <c r="J23" s="702">
        <v>15000</v>
      </c>
      <c r="K23" s="702">
        <v>15000</v>
      </c>
      <c r="L23" s="698">
        <f t="shared" ref="L23:L43" si="4">SUM(C23:K23)</f>
        <v>135000</v>
      </c>
      <c r="M23" s="515">
        <v>45700</v>
      </c>
      <c r="N23" s="726">
        <f t="shared" ref="N23:N43" si="5">L23/24</f>
        <v>5625</v>
      </c>
      <c r="O23" s="735">
        <v>45597</v>
      </c>
      <c r="R23" s="739" t="s">
        <v>1720</v>
      </c>
      <c r="S23" s="739" t="s">
        <v>3805</v>
      </c>
      <c r="T23" s="739" t="s">
        <v>1721</v>
      </c>
      <c r="U23" s="739" t="s">
        <v>3811</v>
      </c>
      <c r="V23" s="739" t="s">
        <v>3815</v>
      </c>
      <c r="W23" s="739" t="s">
        <v>1722</v>
      </c>
      <c r="X23" s="739" t="s">
        <v>1723</v>
      </c>
      <c r="Y23" s="739" t="s">
        <v>1724</v>
      </c>
      <c r="Z23" s="739" t="s">
        <v>1725</v>
      </c>
    </row>
    <row r="24" spans="1:26">
      <c r="A24" s="717" t="s">
        <v>6359</v>
      </c>
      <c r="B24" s="701">
        <v>45700</v>
      </c>
      <c r="C24" s="702">
        <v>15000</v>
      </c>
      <c r="D24" s="702">
        <v>15000</v>
      </c>
      <c r="E24" s="702">
        <v>15000</v>
      </c>
      <c r="F24" s="702">
        <v>15000</v>
      </c>
      <c r="G24" s="702">
        <v>15000</v>
      </c>
      <c r="H24" s="702">
        <v>15000</v>
      </c>
      <c r="I24" s="702">
        <v>15000</v>
      </c>
      <c r="J24" s="702">
        <v>15000</v>
      </c>
      <c r="K24" s="702">
        <v>15000</v>
      </c>
      <c r="L24" s="698">
        <f t="shared" si="4"/>
        <v>135000</v>
      </c>
      <c r="M24" s="515">
        <v>45755</v>
      </c>
      <c r="N24" s="726">
        <f t="shared" si="5"/>
        <v>5625</v>
      </c>
      <c r="O24" s="735">
        <v>45761</v>
      </c>
      <c r="Q24" t="s">
        <v>6344</v>
      </c>
      <c r="R24" s="505">
        <v>5000</v>
      </c>
      <c r="S24" s="505">
        <v>5000</v>
      </c>
      <c r="T24" s="505">
        <v>5000</v>
      </c>
      <c r="U24" s="505">
        <v>5000</v>
      </c>
      <c r="V24" s="505">
        <v>5000</v>
      </c>
      <c r="W24" s="505">
        <v>5000</v>
      </c>
      <c r="X24" s="505">
        <v>5000</v>
      </c>
      <c r="Y24" s="505">
        <v>5000</v>
      </c>
      <c r="Z24" s="505">
        <v>5000</v>
      </c>
    </row>
    <row r="25" spans="1:26">
      <c r="A25" s="717" t="s">
        <v>6360</v>
      </c>
      <c r="B25" s="701">
        <v>45707</v>
      </c>
      <c r="C25" s="702">
        <v>15000</v>
      </c>
      <c r="D25" s="702">
        <v>15000</v>
      </c>
      <c r="E25" s="702">
        <v>15000</v>
      </c>
      <c r="F25" s="702">
        <v>15000</v>
      </c>
      <c r="G25" s="702">
        <v>15000</v>
      </c>
      <c r="H25" s="702">
        <v>15000</v>
      </c>
      <c r="I25" s="702">
        <v>15000</v>
      </c>
      <c r="J25" s="702">
        <v>15000</v>
      </c>
      <c r="K25" s="702">
        <v>15000</v>
      </c>
      <c r="L25" s="698">
        <f t="shared" si="4"/>
        <v>135000</v>
      </c>
      <c r="M25" s="515">
        <v>45742</v>
      </c>
      <c r="N25" s="726">
        <f t="shared" si="5"/>
        <v>5625</v>
      </c>
      <c r="O25" s="735">
        <v>45775</v>
      </c>
      <c r="Q25" t="s">
        <v>6346</v>
      </c>
      <c r="R25" s="505">
        <f>取消订单!AS82</f>
        <v>0</v>
      </c>
      <c r="S25" s="505">
        <f>取消订单!AS82</f>
        <v>0</v>
      </c>
      <c r="T25" s="505">
        <f>取消订单!AS82</f>
        <v>0</v>
      </c>
      <c r="U25" s="505">
        <f>取消订单!AS82</f>
        <v>0</v>
      </c>
      <c r="V25" s="505">
        <f>取消订单!AS82</f>
        <v>0</v>
      </c>
      <c r="W25" s="505">
        <f>取消订单!AS82</f>
        <v>0</v>
      </c>
      <c r="X25" s="505">
        <f>取消订单!AS82</f>
        <v>0</v>
      </c>
      <c r="Y25" s="505">
        <f>取消订单!AS82</f>
        <v>0</v>
      </c>
      <c r="Z25" s="505">
        <f>取消订单!AS82</f>
        <v>0</v>
      </c>
    </row>
    <row r="26" spans="1:26">
      <c r="A26" s="717" t="s">
        <v>6361</v>
      </c>
      <c r="B26" s="701">
        <v>45715</v>
      </c>
      <c r="C26" s="702">
        <v>15000</v>
      </c>
      <c r="D26" s="702">
        <v>15000</v>
      </c>
      <c r="E26" s="702">
        <v>15000</v>
      </c>
      <c r="F26" s="702">
        <v>15000</v>
      </c>
      <c r="G26" s="702">
        <v>15000</v>
      </c>
      <c r="H26" s="702">
        <v>15000</v>
      </c>
      <c r="I26" s="702">
        <v>15000</v>
      </c>
      <c r="J26" s="702">
        <v>15000</v>
      </c>
      <c r="K26" s="702">
        <v>15000</v>
      </c>
      <c r="L26" s="698">
        <f t="shared" si="4"/>
        <v>135000</v>
      </c>
      <c r="M26" s="515">
        <v>45772</v>
      </c>
      <c r="N26" s="726">
        <f t="shared" si="5"/>
        <v>5625</v>
      </c>
      <c r="O26" s="735">
        <v>45775</v>
      </c>
      <c r="Q26" t="s">
        <v>6348</v>
      </c>
      <c r="R26" s="505">
        <f>R24-R25</f>
        <v>5000</v>
      </c>
      <c r="S26" s="505">
        <f t="shared" ref="S26:Z26" si="6">S24-S25</f>
        <v>5000</v>
      </c>
      <c r="T26" s="505">
        <f t="shared" si="6"/>
        <v>5000</v>
      </c>
      <c r="U26" s="505">
        <f t="shared" si="6"/>
        <v>5000</v>
      </c>
      <c r="V26" s="505">
        <f t="shared" si="6"/>
        <v>5000</v>
      </c>
      <c r="W26" s="505">
        <f t="shared" si="6"/>
        <v>5000</v>
      </c>
      <c r="X26" s="505">
        <f t="shared" si="6"/>
        <v>5000</v>
      </c>
      <c r="Y26" s="505">
        <f t="shared" si="6"/>
        <v>5000</v>
      </c>
      <c r="Z26" s="505">
        <f t="shared" si="6"/>
        <v>5000</v>
      </c>
    </row>
    <row r="27" s="689" customFormat="1" spans="1:15">
      <c r="A27" s="717" t="s">
        <v>6362</v>
      </c>
      <c r="B27" s="701">
        <v>45721</v>
      </c>
      <c r="C27" s="702">
        <v>15000</v>
      </c>
      <c r="D27" s="702">
        <v>15000</v>
      </c>
      <c r="E27" s="702">
        <v>15000</v>
      </c>
      <c r="F27" s="702">
        <v>15000</v>
      </c>
      <c r="G27" s="702">
        <v>15000</v>
      </c>
      <c r="H27" s="702">
        <v>15000</v>
      </c>
      <c r="I27" s="702">
        <v>15000</v>
      </c>
      <c r="J27" s="702">
        <v>15000</v>
      </c>
      <c r="K27" s="702">
        <v>15000</v>
      </c>
      <c r="L27" s="698">
        <f t="shared" si="4"/>
        <v>135000</v>
      </c>
      <c r="M27" s="515">
        <v>45780</v>
      </c>
      <c r="N27" s="726">
        <f t="shared" si="5"/>
        <v>5625</v>
      </c>
      <c r="O27" s="735">
        <v>45775</v>
      </c>
    </row>
    <row r="28" s="689" customFormat="1" spans="1:18">
      <c r="A28" s="717" t="s">
        <v>6329</v>
      </c>
      <c r="B28" s="701">
        <v>45734</v>
      </c>
      <c r="C28" s="702">
        <v>35000</v>
      </c>
      <c r="D28" s="702">
        <v>35000</v>
      </c>
      <c r="E28" s="702">
        <v>35000</v>
      </c>
      <c r="F28" s="702">
        <v>35000</v>
      </c>
      <c r="G28" s="702">
        <v>35000</v>
      </c>
      <c r="H28" s="702">
        <v>35000</v>
      </c>
      <c r="I28" s="702">
        <v>35000</v>
      </c>
      <c r="J28" s="702">
        <v>35000</v>
      </c>
      <c r="K28" s="702">
        <v>35000</v>
      </c>
      <c r="L28" s="698">
        <f t="shared" si="4"/>
        <v>315000</v>
      </c>
      <c r="M28" s="515" t="s">
        <v>6363</v>
      </c>
      <c r="N28" s="726">
        <f t="shared" si="5"/>
        <v>13125</v>
      </c>
      <c r="O28" s="727" t="s">
        <v>6364</v>
      </c>
      <c r="P28" s="727"/>
      <c r="Q28" s="380"/>
      <c r="R28" s="380"/>
    </row>
    <row r="29" s="689" customFormat="1" spans="1:18">
      <c r="A29" s="718" t="s">
        <v>6331</v>
      </c>
      <c r="B29" s="701">
        <v>45743</v>
      </c>
      <c r="C29" s="702">
        <v>35000</v>
      </c>
      <c r="D29" s="702">
        <v>35000</v>
      </c>
      <c r="E29" s="702">
        <v>35000</v>
      </c>
      <c r="F29" s="702">
        <v>35000</v>
      </c>
      <c r="G29" s="702">
        <v>35000</v>
      </c>
      <c r="H29" s="702">
        <v>35000</v>
      </c>
      <c r="I29" s="702">
        <v>35000</v>
      </c>
      <c r="J29" s="702">
        <v>35000</v>
      </c>
      <c r="K29" s="702">
        <v>35000</v>
      </c>
      <c r="L29" s="698">
        <f t="shared" si="4"/>
        <v>315000</v>
      </c>
      <c r="M29" s="515">
        <v>45853</v>
      </c>
      <c r="N29" s="726">
        <f t="shared" si="5"/>
        <v>13125</v>
      </c>
      <c r="O29" s="727"/>
      <c r="P29" s="727"/>
      <c r="Q29" s="380"/>
      <c r="R29" s="380"/>
    </row>
    <row r="30" s="18" customFormat="1" spans="1:26">
      <c r="A30" s="704" t="s">
        <v>6365</v>
      </c>
      <c r="B30" s="525">
        <v>45750</v>
      </c>
      <c r="C30" s="698">
        <v>40000</v>
      </c>
      <c r="D30" s="698">
        <v>40000</v>
      </c>
      <c r="E30" s="698">
        <v>40000</v>
      </c>
      <c r="F30" s="698">
        <v>40000</v>
      </c>
      <c r="G30" s="698">
        <v>40000</v>
      </c>
      <c r="H30" s="698">
        <v>40000</v>
      </c>
      <c r="I30" s="698">
        <v>40000</v>
      </c>
      <c r="J30" s="698">
        <v>40000</v>
      </c>
      <c r="K30" s="698">
        <v>40000</v>
      </c>
      <c r="L30" s="698">
        <f t="shared" si="4"/>
        <v>360000</v>
      </c>
      <c r="M30" s="511">
        <v>45815</v>
      </c>
      <c r="N30" s="723">
        <f t="shared" si="5"/>
        <v>15000</v>
      </c>
      <c r="O30" s="5"/>
      <c r="P30" s="5"/>
      <c r="Q30" s="698">
        <v>14000</v>
      </c>
      <c r="R30" s="698">
        <v>14000</v>
      </c>
      <c r="S30" s="698">
        <v>14000</v>
      </c>
      <c r="T30" s="698"/>
      <c r="U30" s="698"/>
      <c r="V30" s="699"/>
      <c r="W30" s="17"/>
      <c r="X30" s="17"/>
      <c r="Y30" s="17"/>
      <c r="Z30" s="702"/>
    </row>
    <row r="31" spans="1:26">
      <c r="A31" s="704" t="s">
        <v>6366</v>
      </c>
      <c r="B31" s="525">
        <v>45800</v>
      </c>
      <c r="C31" s="698">
        <v>15000</v>
      </c>
      <c r="D31" s="698">
        <v>15000</v>
      </c>
      <c r="E31" s="698">
        <v>15000</v>
      </c>
      <c r="F31" s="698">
        <v>15000</v>
      </c>
      <c r="G31" s="698">
        <v>15000</v>
      </c>
      <c r="H31" s="698">
        <v>15000</v>
      </c>
      <c r="I31" s="698">
        <v>15000</v>
      </c>
      <c r="J31" s="698">
        <v>15000</v>
      </c>
      <c r="K31" s="698">
        <v>15000</v>
      </c>
      <c r="L31" s="698">
        <f t="shared" si="4"/>
        <v>135000</v>
      </c>
      <c r="M31" s="511">
        <v>45859</v>
      </c>
      <c r="N31" s="723">
        <f t="shared" si="5"/>
        <v>5625</v>
      </c>
      <c r="O31" s="736"/>
      <c r="P31" s="736"/>
      <c r="Q31" s="698">
        <v>15000</v>
      </c>
      <c r="R31" s="698">
        <v>15000</v>
      </c>
      <c r="S31" s="698">
        <v>15000</v>
      </c>
      <c r="T31" s="698">
        <v>15000</v>
      </c>
      <c r="U31" s="698">
        <v>15000</v>
      </c>
      <c r="V31" s="699">
        <v>15000</v>
      </c>
      <c r="W31" s="538">
        <v>10000</v>
      </c>
      <c r="X31" s="538">
        <v>10000</v>
      </c>
      <c r="Y31" s="538">
        <v>10000</v>
      </c>
      <c r="Z31" s="702"/>
    </row>
    <row r="32" s="18" customFormat="1" spans="1:26">
      <c r="A32" s="704" t="s">
        <v>6367</v>
      </c>
      <c r="B32" s="525">
        <v>45807</v>
      </c>
      <c r="C32" s="698">
        <v>35000</v>
      </c>
      <c r="D32" s="698">
        <v>35000</v>
      </c>
      <c r="E32" s="698">
        <v>35000</v>
      </c>
      <c r="F32" s="698">
        <v>35000</v>
      </c>
      <c r="G32" s="698">
        <v>35000</v>
      </c>
      <c r="H32" s="698">
        <v>35000</v>
      </c>
      <c r="I32" s="698">
        <v>35000</v>
      </c>
      <c r="J32" s="698">
        <v>35000</v>
      </c>
      <c r="K32" s="698">
        <v>35000</v>
      </c>
      <c r="L32" s="698">
        <f t="shared" si="4"/>
        <v>315000</v>
      </c>
      <c r="M32" s="511">
        <v>45867</v>
      </c>
      <c r="N32" s="723">
        <f t="shared" si="5"/>
        <v>13125</v>
      </c>
      <c r="O32" s="5"/>
      <c r="P32" s="5"/>
      <c r="Q32" s="702">
        <v>10000</v>
      </c>
      <c r="R32" s="702">
        <v>10000</v>
      </c>
      <c r="S32" s="702">
        <v>10000</v>
      </c>
      <c r="T32" s="702"/>
      <c r="U32" s="702"/>
      <c r="V32" s="703"/>
      <c r="W32" s="725"/>
      <c r="X32" s="725"/>
      <c r="Y32" s="725"/>
      <c r="Z32" s="702"/>
    </row>
    <row r="33" s="18" customFormat="1" ht="16.5" spans="1:26">
      <c r="A33" s="704" t="s">
        <v>6368</v>
      </c>
      <c r="B33" s="525">
        <v>45812</v>
      </c>
      <c r="C33" s="698">
        <v>23000</v>
      </c>
      <c r="D33" s="698">
        <v>23000</v>
      </c>
      <c r="E33" s="698">
        <v>21000</v>
      </c>
      <c r="F33" s="698">
        <v>20000</v>
      </c>
      <c r="G33" s="698">
        <v>20000</v>
      </c>
      <c r="H33" s="698">
        <v>20000</v>
      </c>
      <c r="I33" s="698">
        <v>20000</v>
      </c>
      <c r="J33" s="698">
        <v>20000</v>
      </c>
      <c r="K33" s="698">
        <v>20000</v>
      </c>
      <c r="L33" s="698">
        <f t="shared" si="4"/>
        <v>187000</v>
      </c>
      <c r="M33" s="511">
        <v>45872</v>
      </c>
      <c r="N33" s="723">
        <f t="shared" si="5"/>
        <v>7791.66666666667</v>
      </c>
      <c r="O33" s="5"/>
      <c r="P33" s="5"/>
      <c r="Q33" s="706">
        <v>15000</v>
      </c>
      <c r="R33" s="706">
        <v>15000</v>
      </c>
      <c r="S33" s="706">
        <v>18000</v>
      </c>
      <c r="T33" s="706">
        <v>10000</v>
      </c>
      <c r="U33" s="706">
        <v>10000</v>
      </c>
      <c r="V33" s="706">
        <v>10000</v>
      </c>
      <c r="W33" s="706">
        <v>10000</v>
      </c>
      <c r="X33" s="706">
        <v>10000</v>
      </c>
      <c r="Y33" s="706">
        <v>10000</v>
      </c>
      <c r="Z33" s="702"/>
    </row>
    <row r="34" s="18" customFormat="1" ht="16.5" spans="1:26">
      <c r="A34" s="707" t="s">
        <v>6369</v>
      </c>
      <c r="B34" s="525">
        <v>45819</v>
      </c>
      <c r="C34" s="698">
        <v>15000</v>
      </c>
      <c r="D34" s="698">
        <v>15000</v>
      </c>
      <c r="E34" s="698">
        <v>15000</v>
      </c>
      <c r="F34" s="698">
        <v>15000</v>
      </c>
      <c r="G34" s="698">
        <v>15000</v>
      </c>
      <c r="H34" s="698">
        <v>15000</v>
      </c>
      <c r="I34" s="698">
        <v>15000</v>
      </c>
      <c r="J34" s="698">
        <v>15000</v>
      </c>
      <c r="K34" s="698">
        <v>15000</v>
      </c>
      <c r="L34" s="698">
        <f t="shared" si="4"/>
        <v>135000</v>
      </c>
      <c r="M34" s="511">
        <v>45880</v>
      </c>
      <c r="N34" s="723">
        <f t="shared" si="5"/>
        <v>5625</v>
      </c>
      <c r="O34" s="5"/>
      <c r="P34" s="5"/>
      <c r="Q34" s="706"/>
      <c r="R34" s="706"/>
      <c r="S34" s="706"/>
      <c r="T34" s="706"/>
      <c r="U34" s="706">
        <v>27000</v>
      </c>
      <c r="V34" s="706"/>
      <c r="W34" s="706">
        <v>14000</v>
      </c>
      <c r="X34" s="706"/>
      <c r="Y34" s="706"/>
      <c r="Z34" s="702"/>
    </row>
    <row r="35" s="18" customFormat="1" ht="16.5" spans="1:26">
      <c r="A35" s="707" t="s">
        <v>6370</v>
      </c>
      <c r="B35" s="525">
        <v>45828</v>
      </c>
      <c r="C35" s="698">
        <v>15000</v>
      </c>
      <c r="D35" s="698">
        <v>15000</v>
      </c>
      <c r="E35" s="698">
        <v>15000</v>
      </c>
      <c r="F35" s="698">
        <v>15000</v>
      </c>
      <c r="G35" s="698">
        <v>15000</v>
      </c>
      <c r="H35" s="698">
        <v>15000</v>
      </c>
      <c r="I35" s="698">
        <v>15000</v>
      </c>
      <c r="J35" s="698">
        <v>15000</v>
      </c>
      <c r="K35" s="698">
        <v>15000</v>
      </c>
      <c r="L35" s="698">
        <f t="shared" si="4"/>
        <v>135000</v>
      </c>
      <c r="M35" s="511">
        <v>45893</v>
      </c>
      <c r="N35" s="723">
        <f t="shared" si="5"/>
        <v>5625</v>
      </c>
      <c r="O35" s="5"/>
      <c r="P35" s="5"/>
      <c r="Q35" s="709"/>
      <c r="R35" s="709"/>
      <c r="S35" s="709"/>
      <c r="T35" s="709"/>
      <c r="U35" s="709">
        <v>18000</v>
      </c>
      <c r="V35" s="709"/>
      <c r="W35" s="709">
        <v>15000</v>
      </c>
      <c r="X35" s="709"/>
      <c r="Y35" s="709"/>
      <c r="Z35" s="702"/>
    </row>
    <row r="36" s="18" customFormat="1" ht="16.5" spans="1:26">
      <c r="A36" s="707" t="s">
        <v>6371</v>
      </c>
      <c r="B36" s="525">
        <v>45835</v>
      </c>
      <c r="C36" s="698">
        <v>90000</v>
      </c>
      <c r="D36" s="698">
        <v>90000</v>
      </c>
      <c r="E36" s="698">
        <v>92000</v>
      </c>
      <c r="F36" s="698">
        <v>90000</v>
      </c>
      <c r="G36" s="698">
        <v>93000</v>
      </c>
      <c r="H36" s="698">
        <v>90000</v>
      </c>
      <c r="I36" s="698">
        <v>89000</v>
      </c>
      <c r="J36" s="698">
        <v>91000</v>
      </c>
      <c r="K36" s="698">
        <v>91000</v>
      </c>
      <c r="L36" s="698">
        <f t="shared" si="4"/>
        <v>816000</v>
      </c>
      <c r="M36" s="511">
        <v>45899</v>
      </c>
      <c r="N36" s="723">
        <f t="shared" si="5"/>
        <v>34000</v>
      </c>
      <c r="O36" s="5"/>
      <c r="P36" s="5"/>
      <c r="Q36" s="709"/>
      <c r="R36" s="709"/>
      <c r="S36" s="709"/>
      <c r="T36" s="709"/>
      <c r="U36" s="709"/>
      <c r="V36" s="709"/>
      <c r="W36" s="709"/>
      <c r="X36" s="709"/>
      <c r="Y36" s="709"/>
      <c r="Z36" s="702"/>
    </row>
    <row r="37" ht="16.5" spans="1:26">
      <c r="A37" s="707" t="s">
        <v>6372</v>
      </c>
      <c r="B37" s="525">
        <v>45842</v>
      </c>
      <c r="C37" s="698">
        <v>30000</v>
      </c>
      <c r="D37" s="698">
        <v>30000</v>
      </c>
      <c r="E37" s="698">
        <v>30000</v>
      </c>
      <c r="F37" s="698">
        <v>30000</v>
      </c>
      <c r="G37" s="698">
        <v>30000</v>
      </c>
      <c r="H37" s="698">
        <v>30000</v>
      </c>
      <c r="I37" s="698">
        <v>30000</v>
      </c>
      <c r="J37" s="698">
        <v>30000</v>
      </c>
      <c r="K37" s="698">
        <v>30000</v>
      </c>
      <c r="L37" s="698">
        <f t="shared" si="4"/>
        <v>270000</v>
      </c>
      <c r="M37" s="511">
        <v>45907</v>
      </c>
      <c r="N37" s="723">
        <f t="shared" si="5"/>
        <v>11250</v>
      </c>
      <c r="O37" s="736"/>
      <c r="P37" s="736"/>
      <c r="Q37" s="709"/>
      <c r="R37" s="709"/>
      <c r="S37" s="709"/>
      <c r="T37" s="709"/>
      <c r="U37" s="709">
        <v>10000</v>
      </c>
      <c r="V37" s="709"/>
      <c r="W37" s="709"/>
      <c r="X37" s="709"/>
      <c r="Y37" s="709"/>
      <c r="Z37" s="698"/>
    </row>
    <row r="38" s="18" customFormat="1" spans="1:26">
      <c r="A38" s="707" t="s">
        <v>6333</v>
      </c>
      <c r="B38" s="525">
        <v>45860</v>
      </c>
      <c r="C38" s="698">
        <v>15000</v>
      </c>
      <c r="D38" s="698">
        <v>15000</v>
      </c>
      <c r="E38" s="698">
        <v>15000</v>
      </c>
      <c r="F38" s="698">
        <v>15000</v>
      </c>
      <c r="G38" s="698">
        <v>15000</v>
      </c>
      <c r="H38" s="698">
        <v>15000</v>
      </c>
      <c r="I38" s="698">
        <v>15000</v>
      </c>
      <c r="J38" s="698">
        <v>15000</v>
      </c>
      <c r="K38" s="698">
        <v>15000</v>
      </c>
      <c r="L38" s="698">
        <f t="shared" si="4"/>
        <v>135000</v>
      </c>
      <c r="M38" s="511">
        <v>45925</v>
      </c>
      <c r="N38" s="723">
        <f t="shared" si="5"/>
        <v>5625</v>
      </c>
      <c r="O38" s="5"/>
      <c r="P38" s="5"/>
      <c r="Q38" s="698">
        <f>SUM(Q30:Q37)</f>
        <v>54000</v>
      </c>
      <c r="R38" s="698">
        <f t="shared" ref="R38:Y38" si="7">SUM(R30:R37)</f>
        <v>54000</v>
      </c>
      <c r="S38" s="698">
        <f t="shared" si="7"/>
        <v>57000</v>
      </c>
      <c r="T38" s="698">
        <f t="shared" si="7"/>
        <v>25000</v>
      </c>
      <c r="U38" s="698">
        <f t="shared" si="7"/>
        <v>80000</v>
      </c>
      <c r="V38" s="698">
        <f t="shared" si="7"/>
        <v>25000</v>
      </c>
      <c r="W38" s="698">
        <f t="shared" si="7"/>
        <v>49000</v>
      </c>
      <c r="X38" s="698">
        <f t="shared" si="7"/>
        <v>20000</v>
      </c>
      <c r="Y38" s="698">
        <f t="shared" si="7"/>
        <v>20000</v>
      </c>
      <c r="Z38" s="698"/>
    </row>
    <row r="39" spans="1:26">
      <c r="A39" s="707" t="s">
        <v>6334</v>
      </c>
      <c r="B39" s="525">
        <v>45868</v>
      </c>
      <c r="C39" s="698">
        <v>15000</v>
      </c>
      <c r="D39" s="698">
        <v>15000</v>
      </c>
      <c r="E39" s="698">
        <v>15000</v>
      </c>
      <c r="F39" s="698">
        <v>15000</v>
      </c>
      <c r="G39" s="698">
        <v>15000</v>
      </c>
      <c r="H39" s="698">
        <v>15000</v>
      </c>
      <c r="I39" s="698">
        <v>15000</v>
      </c>
      <c r="J39" s="698">
        <v>15000</v>
      </c>
      <c r="K39" s="698">
        <v>15000</v>
      </c>
      <c r="L39" s="698">
        <f t="shared" si="4"/>
        <v>135000</v>
      </c>
      <c r="M39" s="511">
        <v>45930</v>
      </c>
      <c r="N39" s="723">
        <f t="shared" si="5"/>
        <v>5625</v>
      </c>
      <c r="O39" s="736"/>
      <c r="P39" s="736"/>
      <c r="Q39" s="719"/>
      <c r="R39" s="719"/>
      <c r="S39" s="719"/>
      <c r="T39" s="719"/>
      <c r="U39" s="719"/>
      <c r="V39" s="719"/>
      <c r="W39" s="698"/>
      <c r="X39" s="698"/>
      <c r="Y39" s="698"/>
      <c r="Z39" s="698"/>
    </row>
    <row r="40" spans="1:26">
      <c r="A40" s="707" t="s">
        <v>6373</v>
      </c>
      <c r="B40" s="525">
        <v>45884</v>
      </c>
      <c r="C40" s="698">
        <v>20000</v>
      </c>
      <c r="D40" s="698">
        <v>20000</v>
      </c>
      <c r="E40" s="698">
        <v>20000</v>
      </c>
      <c r="F40" s="698">
        <v>20000</v>
      </c>
      <c r="G40" s="698">
        <v>20000</v>
      </c>
      <c r="H40" s="698">
        <v>20000</v>
      </c>
      <c r="I40" s="698">
        <v>20000</v>
      </c>
      <c r="J40" s="698">
        <v>20000</v>
      </c>
      <c r="K40" s="698">
        <v>20000</v>
      </c>
      <c r="L40" s="698">
        <f t="shared" si="4"/>
        <v>180000</v>
      </c>
      <c r="M40" s="511">
        <v>45955</v>
      </c>
      <c r="N40" s="723">
        <f t="shared" si="5"/>
        <v>7500</v>
      </c>
      <c r="O40" s="736"/>
      <c r="P40" s="736"/>
      <c r="Q40" s="698"/>
      <c r="R40" s="698"/>
      <c r="S40" s="698"/>
      <c r="T40" s="698"/>
      <c r="U40" s="698"/>
      <c r="V40" s="698"/>
      <c r="W40" s="698"/>
      <c r="X40" s="698"/>
      <c r="Y40" s="698"/>
      <c r="Z40" s="698"/>
    </row>
    <row r="41" spans="1:26">
      <c r="A41" s="707" t="s">
        <v>6374</v>
      </c>
      <c r="B41" s="525">
        <v>45889</v>
      </c>
      <c r="C41" s="698">
        <v>30000</v>
      </c>
      <c r="D41" s="698">
        <v>30000</v>
      </c>
      <c r="E41" s="698">
        <v>30000</v>
      </c>
      <c r="F41" s="698">
        <v>30000</v>
      </c>
      <c r="G41" s="698">
        <v>30000</v>
      </c>
      <c r="H41" s="698">
        <v>30000</v>
      </c>
      <c r="I41" s="698">
        <v>30000</v>
      </c>
      <c r="J41" s="698">
        <v>30000</v>
      </c>
      <c r="K41" s="698">
        <v>30000</v>
      </c>
      <c r="L41" s="698">
        <f t="shared" si="4"/>
        <v>270000</v>
      </c>
      <c r="M41" s="511">
        <v>45961</v>
      </c>
      <c r="N41" s="723">
        <f t="shared" si="5"/>
        <v>11250</v>
      </c>
      <c r="O41" s="736"/>
      <c r="P41" s="736"/>
      <c r="Q41" s="698"/>
      <c r="R41" s="698"/>
      <c r="S41" s="698"/>
      <c r="T41" s="698"/>
      <c r="U41" s="698"/>
      <c r="V41" s="698"/>
      <c r="W41" s="698"/>
      <c r="X41" s="698"/>
      <c r="Y41" s="698"/>
      <c r="Z41" s="698"/>
    </row>
    <row r="42" s="18" customFormat="1" spans="1:26">
      <c r="A42" s="707" t="s">
        <v>6339</v>
      </c>
      <c r="B42" s="525">
        <v>45940</v>
      </c>
      <c r="C42" s="698">
        <v>30000</v>
      </c>
      <c r="D42" s="698">
        <v>30000</v>
      </c>
      <c r="E42" s="698">
        <v>30000</v>
      </c>
      <c r="F42" s="698">
        <v>30000</v>
      </c>
      <c r="G42" s="698">
        <v>30000</v>
      </c>
      <c r="H42" s="698">
        <v>30000</v>
      </c>
      <c r="I42" s="698">
        <v>30000</v>
      </c>
      <c r="J42" s="698">
        <v>30000</v>
      </c>
      <c r="K42" s="698">
        <v>30000</v>
      </c>
      <c r="L42" s="698">
        <f t="shared" si="4"/>
        <v>270000</v>
      </c>
      <c r="M42" s="511">
        <v>46013</v>
      </c>
      <c r="N42" s="723">
        <f t="shared" si="5"/>
        <v>11250</v>
      </c>
      <c r="O42" s="5"/>
      <c r="P42" s="5"/>
      <c r="Q42" s="698"/>
      <c r="R42" s="698"/>
      <c r="S42" s="698"/>
      <c r="T42" s="698"/>
      <c r="U42" s="698"/>
      <c r="V42" s="698"/>
      <c r="W42" s="698"/>
      <c r="X42" s="698"/>
      <c r="Y42" s="698"/>
      <c r="Z42" s="698"/>
    </row>
    <row r="43" s="18" customFormat="1" spans="1:26">
      <c r="A43" s="708" t="s">
        <v>6340</v>
      </c>
      <c r="B43" s="571">
        <v>45957</v>
      </c>
      <c r="C43" s="719">
        <v>17000</v>
      </c>
      <c r="D43" s="719">
        <v>15000</v>
      </c>
      <c r="E43" s="719">
        <v>15000</v>
      </c>
      <c r="F43" s="719">
        <v>15000</v>
      </c>
      <c r="G43" s="719">
        <v>16000</v>
      </c>
      <c r="H43" s="719">
        <v>15000</v>
      </c>
      <c r="I43" s="719">
        <v>15000</v>
      </c>
      <c r="J43" s="719">
        <v>15000</v>
      </c>
      <c r="K43" s="719">
        <v>16000</v>
      </c>
      <c r="L43" s="719">
        <f t="shared" si="4"/>
        <v>139000</v>
      </c>
      <c r="M43" s="566">
        <v>46022</v>
      </c>
      <c r="N43" s="728">
        <f t="shared" si="5"/>
        <v>5791.66666666667</v>
      </c>
      <c r="O43" s="5"/>
      <c r="P43" s="5"/>
      <c r="Q43" s="698"/>
      <c r="R43" s="698"/>
      <c r="S43" s="698"/>
      <c r="T43" s="698"/>
      <c r="U43" s="698"/>
      <c r="V43" s="698"/>
      <c r="W43" s="698"/>
      <c r="X43" s="698"/>
      <c r="Y43" s="698"/>
      <c r="Z43" s="698"/>
    </row>
    <row r="44" s="18" customFormat="1" spans="1:26">
      <c r="A44" s="707"/>
      <c r="B44" s="525"/>
      <c r="C44" s="698"/>
      <c r="D44" s="698"/>
      <c r="E44" s="698"/>
      <c r="F44" s="698"/>
      <c r="G44" s="698"/>
      <c r="H44" s="698"/>
      <c r="I44" s="698"/>
      <c r="J44" s="698"/>
      <c r="K44" s="698"/>
      <c r="L44" s="698"/>
      <c r="M44" s="511"/>
      <c r="N44" s="723"/>
      <c r="O44" s="5"/>
      <c r="P44" s="5"/>
      <c r="Q44" s="698"/>
      <c r="R44" s="698"/>
      <c r="S44" s="698"/>
      <c r="T44" s="698"/>
      <c r="U44" s="698"/>
      <c r="V44" s="698"/>
      <c r="W44" s="698"/>
      <c r="X44" s="698"/>
      <c r="Y44" s="698"/>
      <c r="Z44" s="698"/>
    </row>
    <row r="45" spans="1:26">
      <c r="A45" s="526"/>
      <c r="B45" s="527" t="s">
        <v>6342</v>
      </c>
      <c r="C45" s="527">
        <f t="shared" ref="C45:L45" si="8">SUM(C23:C44)</f>
        <v>535000</v>
      </c>
      <c r="D45" s="527">
        <f t="shared" si="8"/>
        <v>533000</v>
      </c>
      <c r="E45" s="527">
        <f t="shared" si="8"/>
        <v>533000</v>
      </c>
      <c r="F45" s="527">
        <f t="shared" si="8"/>
        <v>530000</v>
      </c>
      <c r="G45" s="527">
        <f t="shared" si="8"/>
        <v>534000</v>
      </c>
      <c r="H45" s="527">
        <f t="shared" si="8"/>
        <v>530000</v>
      </c>
      <c r="I45" s="527">
        <f t="shared" si="8"/>
        <v>529000</v>
      </c>
      <c r="J45" s="527">
        <f t="shared" si="8"/>
        <v>531000</v>
      </c>
      <c r="K45" s="527">
        <f t="shared" si="8"/>
        <v>532000</v>
      </c>
      <c r="L45" s="527">
        <f t="shared" si="8"/>
        <v>4787000</v>
      </c>
      <c r="M45" s="527"/>
      <c r="N45" s="573"/>
      <c r="Q45" s="698"/>
      <c r="R45" s="698"/>
      <c r="S45" s="698"/>
      <c r="T45" s="698"/>
      <c r="U45" s="698"/>
      <c r="V45" s="698"/>
      <c r="W45" s="698"/>
      <c r="X45" s="698"/>
      <c r="Y45" s="698"/>
      <c r="Z45" s="698"/>
    </row>
    <row r="46" spans="1:26">
      <c r="A46" s="526"/>
      <c r="B46" s="527" t="s">
        <v>6343</v>
      </c>
      <c r="C46" s="529">
        <f>'15704 Baby系列'!AU472</f>
        <v>491507.666666667</v>
      </c>
      <c r="D46" s="529">
        <f>'15704 Baby系列'!AV472</f>
        <v>491813.666666667</v>
      </c>
      <c r="E46" s="529">
        <f>'15704 Baby系列'!AW472</f>
        <v>491638.666666667</v>
      </c>
      <c r="F46" s="529">
        <f>'15704 Baby系列'!AX472</f>
        <v>488374.666666667</v>
      </c>
      <c r="G46" s="529">
        <f>'15704 Baby系列'!AY472</f>
        <v>491926.666666667</v>
      </c>
      <c r="H46" s="529">
        <f>'15704 Baby系列'!AZ472</f>
        <v>487060.666666667</v>
      </c>
      <c r="I46" s="529">
        <f>'15704 Baby系列'!BA472</f>
        <v>485543.666666667</v>
      </c>
      <c r="J46" s="529">
        <f>'15704 Baby系列'!BB472</f>
        <v>487633.666666667</v>
      </c>
      <c r="K46" s="529">
        <f>'15704 Baby系列'!BC472</f>
        <v>487060.666666667</v>
      </c>
      <c r="L46" s="527">
        <f>SUM(C46:K46)</f>
        <v>4402560</v>
      </c>
      <c r="M46" s="527"/>
      <c r="N46" s="573"/>
      <c r="Q46" s="698"/>
      <c r="R46" s="698"/>
      <c r="S46" s="698"/>
      <c r="T46" s="698"/>
      <c r="U46" s="698"/>
      <c r="V46" s="698"/>
      <c r="W46" s="698"/>
      <c r="X46" s="698"/>
      <c r="Y46" s="698"/>
      <c r="Z46" s="698"/>
    </row>
    <row r="47" spans="1:26">
      <c r="A47" s="526"/>
      <c r="B47" s="527" t="s">
        <v>6345</v>
      </c>
      <c r="C47" s="529">
        <f t="shared" ref="C47:L47" si="9">C45-C46</f>
        <v>43492.3333333335</v>
      </c>
      <c r="D47" s="529">
        <f t="shared" si="9"/>
        <v>41186.3333333335</v>
      </c>
      <c r="E47" s="529">
        <f t="shared" si="9"/>
        <v>41361.3333333335</v>
      </c>
      <c r="F47" s="529">
        <f t="shared" si="9"/>
        <v>41625.3333333335</v>
      </c>
      <c r="G47" s="529">
        <f t="shared" si="9"/>
        <v>42073.3333333335</v>
      </c>
      <c r="H47" s="529">
        <f t="shared" si="9"/>
        <v>42939.3333333335</v>
      </c>
      <c r="I47" s="529">
        <f t="shared" si="9"/>
        <v>43456.3333333335</v>
      </c>
      <c r="J47" s="529">
        <f t="shared" si="9"/>
        <v>43366.3333333335</v>
      </c>
      <c r="K47" s="529">
        <f t="shared" si="9"/>
        <v>44939.3333333335</v>
      </c>
      <c r="L47" s="731">
        <f t="shared" si="9"/>
        <v>384440.000000002</v>
      </c>
      <c r="M47" s="527"/>
      <c r="N47" s="573"/>
      <c r="Q47" s="698"/>
      <c r="R47" s="698"/>
      <c r="S47" s="698"/>
      <c r="T47" s="698"/>
      <c r="U47" s="698"/>
      <c r="V47" s="698"/>
      <c r="W47" s="698"/>
      <c r="X47" s="698"/>
      <c r="Y47" s="698"/>
      <c r="Z47" s="698"/>
    </row>
    <row r="48" ht="15" spans="1:26">
      <c r="A48" s="530"/>
      <c r="B48" s="531" t="s">
        <v>6347</v>
      </c>
      <c r="C48" s="712">
        <f>SUM(C47:K47)</f>
        <v>384440.000000001</v>
      </c>
      <c r="D48" s="713"/>
      <c r="E48" s="713"/>
      <c r="F48" s="713"/>
      <c r="G48" s="713"/>
      <c r="H48" s="713"/>
      <c r="I48" s="713"/>
      <c r="J48" s="713"/>
      <c r="K48" s="713"/>
      <c r="L48" s="737"/>
      <c r="M48" s="531"/>
      <c r="N48" s="575"/>
      <c r="Q48" s="719"/>
      <c r="R48" s="719"/>
      <c r="S48" s="719"/>
      <c r="T48" s="719"/>
      <c r="U48" s="719"/>
      <c r="V48" s="719"/>
      <c r="W48" s="719"/>
      <c r="X48" s="719"/>
      <c r="Y48" s="719"/>
      <c r="Z48" s="719"/>
    </row>
    <row r="49" ht="15" spans="17:26">
      <c r="Q49" s="719"/>
      <c r="R49" s="719"/>
      <c r="S49" s="719"/>
      <c r="T49" s="719"/>
      <c r="U49" s="719"/>
      <c r="V49" s="719"/>
      <c r="W49" s="719"/>
      <c r="X49" s="719"/>
      <c r="Y49" s="719"/>
      <c r="Z49" s="719"/>
    </row>
    <row r="50" ht="18.75" spans="1:25">
      <c r="A50" s="506" t="s">
        <v>6375</v>
      </c>
      <c r="B50" s="507"/>
      <c r="C50" s="507"/>
      <c r="D50" s="507"/>
      <c r="E50" s="507"/>
      <c r="F50" s="507"/>
      <c r="G50" s="507"/>
      <c r="H50" s="507"/>
      <c r="I50" s="507"/>
      <c r="J50" s="507"/>
      <c r="K50" s="507"/>
      <c r="L50" s="507"/>
      <c r="M50" s="507"/>
      <c r="N50" s="507"/>
      <c r="O50" s="555"/>
      <c r="Q50" s="740"/>
      <c r="R50" s="740"/>
      <c r="S50" s="740"/>
      <c r="T50" s="740"/>
      <c r="U50" s="740"/>
      <c r="V50" s="740"/>
      <c r="W50" s="740"/>
      <c r="X50" s="740"/>
      <c r="Y50" s="740"/>
    </row>
    <row r="51" ht="84" spans="1:28">
      <c r="A51" s="714" t="s">
        <v>6319</v>
      </c>
      <c r="B51" s="715" t="s">
        <v>6320</v>
      </c>
      <c r="C51" s="716" t="s">
        <v>6376</v>
      </c>
      <c r="D51" s="716" t="s">
        <v>6377</v>
      </c>
      <c r="E51" s="716" t="s">
        <v>6378</v>
      </c>
      <c r="F51" s="716" t="s">
        <v>6379</v>
      </c>
      <c r="G51" s="716" t="s">
        <v>6380</v>
      </c>
      <c r="H51" s="716" t="s">
        <v>6381</v>
      </c>
      <c r="I51" s="716" t="s">
        <v>6382</v>
      </c>
      <c r="J51" s="716" t="s">
        <v>6383</v>
      </c>
      <c r="K51" s="716" t="s">
        <v>6384</v>
      </c>
      <c r="L51" s="716" t="s">
        <v>6385</v>
      </c>
      <c r="M51" s="733" t="s">
        <v>6323</v>
      </c>
      <c r="N51" s="715" t="s">
        <v>6324</v>
      </c>
      <c r="O51" s="734" t="s">
        <v>5927</v>
      </c>
      <c r="T51" s="739" t="s">
        <v>6341</v>
      </c>
      <c r="U51" s="739"/>
      <c r="V51" s="739"/>
      <c r="W51" s="739"/>
      <c r="X51" s="739"/>
      <c r="Y51" s="739"/>
      <c r="Z51" s="739"/>
      <c r="AA51" s="739"/>
      <c r="AB51" s="689"/>
    </row>
    <row r="52" s="689" customFormat="1" spans="1:29">
      <c r="A52" s="717" t="s">
        <v>6327</v>
      </c>
      <c r="B52" s="701">
        <v>45651</v>
      </c>
      <c r="C52" s="702">
        <v>15000</v>
      </c>
      <c r="D52" s="702">
        <v>15000</v>
      </c>
      <c r="E52" s="702">
        <v>15000</v>
      </c>
      <c r="F52" s="702">
        <v>15000</v>
      </c>
      <c r="G52" s="702">
        <v>15000</v>
      </c>
      <c r="H52" s="702">
        <v>15000</v>
      </c>
      <c r="I52" s="702">
        <v>15000</v>
      </c>
      <c r="J52" s="702">
        <v>15000</v>
      </c>
      <c r="K52" s="702">
        <v>15000</v>
      </c>
      <c r="L52" s="702">
        <v>15000</v>
      </c>
      <c r="M52" s="698">
        <f t="shared" ref="M52:M69" si="10">SUM(C52:L52)</f>
        <v>150000</v>
      </c>
      <c r="N52" s="515">
        <v>45700</v>
      </c>
      <c r="O52" s="726">
        <f t="shared" ref="O52:O69" si="11">M52/24</f>
        <v>6250</v>
      </c>
      <c r="P52" s="689" t="s">
        <v>6386</v>
      </c>
      <c r="T52" s="739" t="s">
        <v>1720</v>
      </c>
      <c r="U52" s="739" t="s">
        <v>3805</v>
      </c>
      <c r="V52" s="739" t="s">
        <v>1721</v>
      </c>
      <c r="W52" s="739" t="s">
        <v>3811</v>
      </c>
      <c r="X52" s="739" t="s">
        <v>3815</v>
      </c>
      <c r="Y52" s="739" t="s">
        <v>1722</v>
      </c>
      <c r="Z52" s="739" t="s">
        <v>1723</v>
      </c>
      <c r="AA52" s="739" t="s">
        <v>1724</v>
      </c>
      <c r="AB52" s="739" t="s">
        <v>1725</v>
      </c>
      <c r="AC52" s="739" t="s">
        <v>1726</v>
      </c>
    </row>
    <row r="53" s="690" customFormat="1" spans="1:30">
      <c r="A53" s="717" t="s">
        <v>6359</v>
      </c>
      <c r="B53" s="701">
        <v>45700</v>
      </c>
      <c r="C53" s="702">
        <v>15000</v>
      </c>
      <c r="D53" s="702">
        <v>15000</v>
      </c>
      <c r="E53" s="702">
        <v>15000</v>
      </c>
      <c r="F53" s="702">
        <v>15000</v>
      </c>
      <c r="G53" s="702">
        <v>15000</v>
      </c>
      <c r="H53" s="702">
        <v>15000</v>
      </c>
      <c r="I53" s="702">
        <v>15000</v>
      </c>
      <c r="J53" s="702">
        <v>15000</v>
      </c>
      <c r="K53" s="702">
        <v>15000</v>
      </c>
      <c r="L53" s="702">
        <v>15000</v>
      </c>
      <c r="M53" s="698">
        <f t="shared" si="10"/>
        <v>150000</v>
      </c>
      <c r="N53" s="515">
        <v>45755</v>
      </c>
      <c r="O53" s="726">
        <f t="shared" si="11"/>
        <v>6250</v>
      </c>
      <c r="P53" s="689" t="s">
        <v>6387</v>
      </c>
      <c r="S53" t="s">
        <v>6344</v>
      </c>
      <c r="T53" s="505">
        <v>5000</v>
      </c>
      <c r="U53" s="505">
        <v>5000</v>
      </c>
      <c r="V53" s="505">
        <v>5000</v>
      </c>
      <c r="W53" s="505">
        <v>5000</v>
      </c>
      <c r="X53" s="505">
        <v>5000</v>
      </c>
      <c r="Y53" s="505">
        <v>5000</v>
      </c>
      <c r="Z53" s="505">
        <v>5000</v>
      </c>
      <c r="AA53" s="505">
        <v>5000</v>
      </c>
      <c r="AB53" s="505">
        <v>5000</v>
      </c>
      <c r="AC53" s="505">
        <v>5000</v>
      </c>
      <c r="AD53" s="689"/>
    </row>
    <row r="54" spans="1:30">
      <c r="A54" s="717" t="s">
        <v>6360</v>
      </c>
      <c r="B54" s="701">
        <v>45707</v>
      </c>
      <c r="C54" s="702">
        <v>15000</v>
      </c>
      <c r="D54" s="702">
        <v>15000</v>
      </c>
      <c r="E54" s="702">
        <v>15000</v>
      </c>
      <c r="F54" s="702">
        <v>15000</v>
      </c>
      <c r="G54" s="702">
        <v>15000</v>
      </c>
      <c r="H54" s="702">
        <v>15000</v>
      </c>
      <c r="I54" s="702">
        <v>15000</v>
      </c>
      <c r="J54" s="702">
        <v>15000</v>
      </c>
      <c r="K54" s="702">
        <v>15000</v>
      </c>
      <c r="L54" s="702">
        <v>15000</v>
      </c>
      <c r="M54" s="698">
        <f t="shared" si="10"/>
        <v>150000</v>
      </c>
      <c r="N54" s="515">
        <v>45742</v>
      </c>
      <c r="O54" s="726">
        <f t="shared" si="11"/>
        <v>6250</v>
      </c>
      <c r="S54" t="s">
        <v>6346</v>
      </c>
      <c r="T54" s="739">
        <f>'15706 钥匙扣系列'!AU385</f>
        <v>0</v>
      </c>
      <c r="U54" s="739">
        <f>'15706 钥匙扣系列'!AU385</f>
        <v>0</v>
      </c>
      <c r="V54" s="739">
        <f>'15706 钥匙扣系列'!AU385</f>
        <v>0</v>
      </c>
      <c r="W54" s="739">
        <f>'15706 钥匙扣系列'!AU385</f>
        <v>0</v>
      </c>
      <c r="X54" s="739">
        <f>'15706 钥匙扣系列'!AU385</f>
        <v>0</v>
      </c>
      <c r="Y54" s="739">
        <f>'15706 钥匙扣系列'!AU385</f>
        <v>0</v>
      </c>
      <c r="Z54" s="739">
        <f>'15706 钥匙扣系列'!AU385</f>
        <v>0</v>
      </c>
      <c r="AA54" s="739">
        <f>'15706 钥匙扣系列'!AU385</f>
        <v>0</v>
      </c>
      <c r="AB54" s="739">
        <f>'15706 钥匙扣系列'!AU385</f>
        <v>0</v>
      </c>
      <c r="AC54" s="739">
        <f>'15706 钥匙扣系列'!AU385</f>
        <v>0</v>
      </c>
      <c r="AD54" s="689"/>
    </row>
    <row r="55" spans="1:30">
      <c r="A55" s="717" t="s">
        <v>6361</v>
      </c>
      <c r="B55" s="701">
        <v>45715</v>
      </c>
      <c r="C55" s="702">
        <v>15000</v>
      </c>
      <c r="D55" s="702">
        <v>15000</v>
      </c>
      <c r="E55" s="702">
        <v>15000</v>
      </c>
      <c r="F55" s="702">
        <v>15000</v>
      </c>
      <c r="G55" s="702">
        <v>15000</v>
      </c>
      <c r="H55" s="702">
        <v>15000</v>
      </c>
      <c r="I55" s="702">
        <v>15000</v>
      </c>
      <c r="J55" s="702">
        <v>15000</v>
      </c>
      <c r="K55" s="702">
        <v>15000</v>
      </c>
      <c r="L55" s="702">
        <v>15000</v>
      </c>
      <c r="M55" s="698">
        <f t="shared" si="10"/>
        <v>150000</v>
      </c>
      <c r="N55" s="738">
        <v>45772</v>
      </c>
      <c r="O55" s="726">
        <f t="shared" si="11"/>
        <v>6250</v>
      </c>
      <c r="S55" t="s">
        <v>6348</v>
      </c>
      <c r="T55" s="739">
        <f>T53-T54</f>
        <v>5000</v>
      </c>
      <c r="U55" s="739">
        <f t="shared" ref="U55:AC55" si="12">U53-U54</f>
        <v>5000</v>
      </c>
      <c r="V55" s="739">
        <f t="shared" si="12"/>
        <v>5000</v>
      </c>
      <c r="W55" s="739">
        <f t="shared" si="12"/>
        <v>5000</v>
      </c>
      <c r="X55" s="739">
        <f t="shared" si="12"/>
        <v>5000</v>
      </c>
      <c r="Y55" s="739">
        <f t="shared" si="12"/>
        <v>5000</v>
      </c>
      <c r="Z55" s="739">
        <f t="shared" si="12"/>
        <v>5000</v>
      </c>
      <c r="AA55" s="739">
        <f t="shared" si="12"/>
        <v>5000</v>
      </c>
      <c r="AB55" s="739">
        <f t="shared" si="12"/>
        <v>5000</v>
      </c>
      <c r="AC55" s="739">
        <f t="shared" si="12"/>
        <v>5000</v>
      </c>
      <c r="AD55" s="689"/>
    </row>
    <row r="56" s="689" customFormat="1" spans="1:15">
      <c r="A56" s="717" t="s">
        <v>6362</v>
      </c>
      <c r="B56" s="701">
        <v>45721</v>
      </c>
      <c r="C56" s="702">
        <v>15000</v>
      </c>
      <c r="D56" s="702">
        <v>15000</v>
      </c>
      <c r="E56" s="702">
        <v>15000</v>
      </c>
      <c r="F56" s="702">
        <v>15000</v>
      </c>
      <c r="G56" s="702">
        <v>15000</v>
      </c>
      <c r="H56" s="702">
        <v>15000</v>
      </c>
      <c r="I56" s="702">
        <v>15000</v>
      </c>
      <c r="J56" s="702">
        <v>15000</v>
      </c>
      <c r="K56" s="702">
        <v>15000</v>
      </c>
      <c r="L56" s="702">
        <v>15000</v>
      </c>
      <c r="M56" s="698">
        <f t="shared" si="10"/>
        <v>150000</v>
      </c>
      <c r="N56" s="515">
        <v>45780</v>
      </c>
      <c r="O56" s="726">
        <f t="shared" si="11"/>
        <v>6250</v>
      </c>
    </row>
    <row r="57" s="689" customFormat="1" spans="1:20">
      <c r="A57" s="717" t="s">
        <v>6329</v>
      </c>
      <c r="B57" s="701">
        <v>45734</v>
      </c>
      <c r="C57" s="702">
        <v>35000</v>
      </c>
      <c r="D57" s="702">
        <v>35000</v>
      </c>
      <c r="E57" s="702">
        <v>35000</v>
      </c>
      <c r="F57" s="702">
        <v>35000</v>
      </c>
      <c r="G57" s="702">
        <v>35000</v>
      </c>
      <c r="H57" s="702">
        <v>35000</v>
      </c>
      <c r="I57" s="702">
        <v>35000</v>
      </c>
      <c r="J57" s="702">
        <v>35000</v>
      </c>
      <c r="K57" s="702">
        <v>35000</v>
      </c>
      <c r="L57" s="702">
        <v>35000</v>
      </c>
      <c r="M57" s="698">
        <f t="shared" si="10"/>
        <v>350000</v>
      </c>
      <c r="N57" s="515" t="s">
        <v>6363</v>
      </c>
      <c r="O57" s="726">
        <f t="shared" si="11"/>
        <v>14583.3333333333</v>
      </c>
      <c r="P57" s="727" t="s">
        <v>6364</v>
      </c>
      <c r="Q57" s="727"/>
      <c r="R57" s="727"/>
      <c r="S57" s="724"/>
      <c r="T57" s="724"/>
    </row>
    <row r="58" s="689" customFormat="1" spans="1:20">
      <c r="A58" s="718" t="s">
        <v>6331</v>
      </c>
      <c r="B58" s="701">
        <v>45743</v>
      </c>
      <c r="C58" s="702">
        <v>33000</v>
      </c>
      <c r="D58" s="702">
        <v>33000</v>
      </c>
      <c r="E58" s="702">
        <v>30000</v>
      </c>
      <c r="F58" s="702">
        <v>32000</v>
      </c>
      <c r="G58" s="702">
        <v>32000</v>
      </c>
      <c r="H58" s="702">
        <v>32000</v>
      </c>
      <c r="I58" s="702">
        <v>30000</v>
      </c>
      <c r="J58" s="702">
        <v>33000</v>
      </c>
      <c r="K58" s="702">
        <v>30000</v>
      </c>
      <c r="L58" s="702">
        <v>30000</v>
      </c>
      <c r="M58" s="698">
        <f t="shared" si="10"/>
        <v>315000</v>
      </c>
      <c r="N58" s="515">
        <v>45853</v>
      </c>
      <c r="O58" s="726">
        <f t="shared" si="11"/>
        <v>13125</v>
      </c>
      <c r="P58" s="727"/>
      <c r="Q58" s="727"/>
      <c r="R58" s="727"/>
      <c r="S58" s="724"/>
      <c r="T58" s="724"/>
    </row>
    <row r="59" s="18" customFormat="1" spans="1:20">
      <c r="A59" s="704" t="s">
        <v>6365</v>
      </c>
      <c r="B59" s="525">
        <v>45750</v>
      </c>
      <c r="C59" s="698">
        <v>15000</v>
      </c>
      <c r="D59" s="698">
        <v>15000</v>
      </c>
      <c r="E59" s="698">
        <v>15000</v>
      </c>
      <c r="F59" s="698">
        <v>15000</v>
      </c>
      <c r="G59" s="698">
        <v>15000</v>
      </c>
      <c r="H59" s="698">
        <v>15000</v>
      </c>
      <c r="I59" s="698">
        <v>15000</v>
      </c>
      <c r="J59" s="698">
        <v>15000</v>
      </c>
      <c r="K59" s="698">
        <v>15000</v>
      </c>
      <c r="L59" s="698">
        <v>15000</v>
      </c>
      <c r="M59" s="698">
        <f t="shared" si="10"/>
        <v>150000</v>
      </c>
      <c r="N59" s="511">
        <v>45815</v>
      </c>
      <c r="O59" s="723">
        <f t="shared" si="11"/>
        <v>6250</v>
      </c>
      <c r="P59" s="5"/>
      <c r="Q59" s="5"/>
      <c r="R59" s="5"/>
      <c r="S59" s="724"/>
      <c r="T59" s="724"/>
    </row>
    <row r="60" s="18" customFormat="1" spans="1:20">
      <c r="A60" s="704" t="s">
        <v>6366</v>
      </c>
      <c r="B60" s="525">
        <v>45800</v>
      </c>
      <c r="C60" s="698">
        <v>15000</v>
      </c>
      <c r="D60" s="698">
        <v>15000</v>
      </c>
      <c r="E60" s="698">
        <v>15000</v>
      </c>
      <c r="F60" s="698">
        <v>15000</v>
      </c>
      <c r="G60" s="698">
        <v>15000</v>
      </c>
      <c r="H60" s="698">
        <v>15000</v>
      </c>
      <c r="I60" s="698">
        <v>15000</v>
      </c>
      <c r="J60" s="698">
        <v>15000</v>
      </c>
      <c r="K60" s="698">
        <v>15000</v>
      </c>
      <c r="L60" s="698">
        <v>15000</v>
      </c>
      <c r="M60" s="698">
        <f t="shared" si="10"/>
        <v>150000</v>
      </c>
      <c r="N60" s="511">
        <v>45859</v>
      </c>
      <c r="O60" s="723">
        <f t="shared" si="11"/>
        <v>6250</v>
      </c>
      <c r="P60" s="5"/>
      <c r="Q60" s="5"/>
      <c r="R60" s="5"/>
      <c r="S60" s="724"/>
      <c r="T60" s="724"/>
    </row>
    <row r="61" spans="1:28">
      <c r="A61" s="707" t="s">
        <v>6370</v>
      </c>
      <c r="B61" s="525">
        <v>45828</v>
      </c>
      <c r="C61" s="698">
        <v>15000</v>
      </c>
      <c r="D61" s="698">
        <v>15000</v>
      </c>
      <c r="E61" s="698">
        <v>15000</v>
      </c>
      <c r="F61" s="698">
        <v>15000</v>
      </c>
      <c r="G61" s="698">
        <v>15000</v>
      </c>
      <c r="H61" s="698">
        <v>15000</v>
      </c>
      <c r="I61" s="698">
        <v>15000</v>
      </c>
      <c r="J61" s="698">
        <v>15000</v>
      </c>
      <c r="K61" s="698">
        <v>15000</v>
      </c>
      <c r="L61" s="698">
        <v>15000</v>
      </c>
      <c r="M61" s="698">
        <f t="shared" si="10"/>
        <v>150000</v>
      </c>
      <c r="N61" s="511">
        <v>45893</v>
      </c>
      <c r="O61" s="723">
        <f t="shared" si="11"/>
        <v>6250</v>
      </c>
      <c r="T61" s="689"/>
      <c r="U61" s="689"/>
      <c r="V61" s="689"/>
      <c r="W61" s="689"/>
      <c r="X61" s="689"/>
      <c r="Y61" s="689"/>
      <c r="Z61" s="689"/>
      <c r="AA61" s="689"/>
      <c r="AB61" s="689"/>
    </row>
    <row r="62" s="18" customFormat="1" spans="1:15">
      <c r="A62" s="707" t="s">
        <v>6371</v>
      </c>
      <c r="B62" s="525">
        <v>45835</v>
      </c>
      <c r="C62" s="698">
        <v>30000</v>
      </c>
      <c r="D62" s="698">
        <v>30000</v>
      </c>
      <c r="E62" s="698">
        <v>30000</v>
      </c>
      <c r="F62" s="698">
        <v>30000</v>
      </c>
      <c r="G62" s="698">
        <v>30000</v>
      </c>
      <c r="H62" s="698">
        <v>30000</v>
      </c>
      <c r="I62" s="698">
        <v>30000</v>
      </c>
      <c r="J62" s="698">
        <v>30000</v>
      </c>
      <c r="K62" s="698">
        <v>30000</v>
      </c>
      <c r="L62" s="698">
        <v>30000</v>
      </c>
      <c r="M62" s="698">
        <f t="shared" si="10"/>
        <v>300000</v>
      </c>
      <c r="N62" s="511">
        <v>45899</v>
      </c>
      <c r="O62" s="723">
        <f t="shared" si="11"/>
        <v>12500</v>
      </c>
    </row>
    <row r="63" s="18" customFormat="1" spans="1:15">
      <c r="A63" s="707" t="s">
        <v>6372</v>
      </c>
      <c r="B63" s="525">
        <v>45842</v>
      </c>
      <c r="C63" s="698">
        <v>30000</v>
      </c>
      <c r="D63" s="698">
        <v>30000</v>
      </c>
      <c r="E63" s="698">
        <v>30000</v>
      </c>
      <c r="F63" s="698">
        <v>30000</v>
      </c>
      <c r="G63" s="698">
        <v>30000</v>
      </c>
      <c r="H63" s="698">
        <v>30000</v>
      </c>
      <c r="I63" s="698">
        <v>30000</v>
      </c>
      <c r="J63" s="698">
        <v>30000</v>
      </c>
      <c r="K63" s="698">
        <v>30000</v>
      </c>
      <c r="L63" s="698">
        <v>30000</v>
      </c>
      <c r="M63" s="698">
        <f t="shared" si="10"/>
        <v>300000</v>
      </c>
      <c r="N63" s="511">
        <v>45907</v>
      </c>
      <c r="O63" s="723">
        <f t="shared" si="11"/>
        <v>12500</v>
      </c>
    </row>
    <row r="64" s="18" customFormat="1" spans="1:15">
      <c r="A64" s="707" t="s">
        <v>6388</v>
      </c>
      <c r="B64" s="525">
        <v>45854</v>
      </c>
      <c r="C64" s="698"/>
      <c r="D64" s="698"/>
      <c r="E64" s="698"/>
      <c r="F64" s="698">
        <v>15000</v>
      </c>
      <c r="G64" s="698">
        <v>15000</v>
      </c>
      <c r="H64" s="698"/>
      <c r="I64" s="698"/>
      <c r="J64" s="698"/>
      <c r="K64" s="698"/>
      <c r="L64" s="698"/>
      <c r="M64" s="698">
        <f t="shared" si="10"/>
        <v>30000</v>
      </c>
      <c r="N64" s="511">
        <v>45918</v>
      </c>
      <c r="O64" s="723">
        <f t="shared" si="11"/>
        <v>1250</v>
      </c>
    </row>
    <row r="65" spans="1:28">
      <c r="A65" s="707" t="s">
        <v>6333</v>
      </c>
      <c r="B65" s="525">
        <v>45860</v>
      </c>
      <c r="C65" s="698">
        <v>15200</v>
      </c>
      <c r="D65" s="698">
        <v>18000</v>
      </c>
      <c r="E65" s="698">
        <v>15000</v>
      </c>
      <c r="F65" s="698">
        <v>15000</v>
      </c>
      <c r="G65" s="698">
        <v>15000</v>
      </c>
      <c r="H65" s="698">
        <v>17000</v>
      </c>
      <c r="I65" s="698">
        <v>15000</v>
      </c>
      <c r="J65" s="698">
        <v>15200</v>
      </c>
      <c r="K65" s="698">
        <v>18000</v>
      </c>
      <c r="L65" s="698">
        <v>16500</v>
      </c>
      <c r="M65" s="698">
        <f t="shared" si="10"/>
        <v>159900</v>
      </c>
      <c r="N65" s="511">
        <v>45925</v>
      </c>
      <c r="O65" s="723">
        <f t="shared" si="11"/>
        <v>6662.5</v>
      </c>
      <c r="T65" s="689"/>
      <c r="U65" s="689"/>
      <c r="V65" s="689"/>
      <c r="W65" s="689"/>
      <c r="X65" s="689"/>
      <c r="Y65" s="689"/>
      <c r="Z65" s="689"/>
      <c r="AA65" s="689"/>
      <c r="AB65" s="689"/>
    </row>
    <row r="66" spans="1:28">
      <c r="A66" s="707" t="s">
        <v>6335</v>
      </c>
      <c r="B66" s="525">
        <v>45876</v>
      </c>
      <c r="C66" s="698">
        <v>10000</v>
      </c>
      <c r="D66" s="698">
        <v>10000</v>
      </c>
      <c r="E66" s="698">
        <v>10000</v>
      </c>
      <c r="F66" s="698">
        <v>10000</v>
      </c>
      <c r="G66" s="698">
        <v>10000</v>
      </c>
      <c r="H66" s="698">
        <v>10000</v>
      </c>
      <c r="I66" s="698">
        <v>10000</v>
      </c>
      <c r="J66" s="698">
        <v>10000</v>
      </c>
      <c r="K66" s="698">
        <v>10000</v>
      </c>
      <c r="L66" s="698">
        <v>10000</v>
      </c>
      <c r="M66" s="698">
        <f t="shared" si="10"/>
        <v>100000</v>
      </c>
      <c r="N66" s="511">
        <v>45948</v>
      </c>
      <c r="O66" s="723">
        <f t="shared" si="11"/>
        <v>4166.66666666667</v>
      </c>
      <c r="T66" s="689"/>
      <c r="U66" s="689"/>
      <c r="V66" s="689"/>
      <c r="W66" s="689"/>
      <c r="X66" s="689"/>
      <c r="Y66" s="689"/>
      <c r="Z66" s="689"/>
      <c r="AA66" s="689"/>
      <c r="AB66" s="689"/>
    </row>
    <row r="67" spans="1:28">
      <c r="A67" s="707" t="s">
        <v>6374</v>
      </c>
      <c r="B67" s="525">
        <v>45889</v>
      </c>
      <c r="C67" s="698">
        <v>15000</v>
      </c>
      <c r="D67" s="698">
        <v>10000</v>
      </c>
      <c r="E67" s="698">
        <v>15000</v>
      </c>
      <c r="F67" s="698">
        <v>17000</v>
      </c>
      <c r="G67" s="698">
        <v>25000</v>
      </c>
      <c r="H67" s="698">
        <v>18000</v>
      </c>
      <c r="I67" s="698">
        <v>10000</v>
      </c>
      <c r="J67" s="698">
        <v>15000</v>
      </c>
      <c r="K67" s="698">
        <v>17000</v>
      </c>
      <c r="L67" s="698">
        <v>16000</v>
      </c>
      <c r="M67" s="698">
        <f t="shared" si="10"/>
        <v>158000</v>
      </c>
      <c r="N67" s="511">
        <v>45961</v>
      </c>
      <c r="O67" s="723">
        <f t="shared" si="11"/>
        <v>6583.33333333333</v>
      </c>
      <c r="T67" s="689"/>
      <c r="U67" s="689"/>
      <c r="V67" s="689"/>
      <c r="W67" s="689"/>
      <c r="X67" s="689"/>
      <c r="Y67" s="689"/>
      <c r="Z67" s="689"/>
      <c r="AA67" s="689"/>
      <c r="AB67" s="689"/>
    </row>
    <row r="68" s="18" customFormat="1" spans="1:15">
      <c r="A68" s="707" t="s">
        <v>6389</v>
      </c>
      <c r="B68" s="525">
        <v>45905</v>
      </c>
      <c r="C68" s="698">
        <v>15000</v>
      </c>
      <c r="D68" s="698">
        <v>15000</v>
      </c>
      <c r="E68" s="698">
        <v>15000</v>
      </c>
      <c r="F68" s="698">
        <v>15000</v>
      </c>
      <c r="G68" s="698">
        <v>26000</v>
      </c>
      <c r="H68" s="698">
        <v>15000</v>
      </c>
      <c r="I68" s="698">
        <v>15000</v>
      </c>
      <c r="J68" s="698">
        <v>15000</v>
      </c>
      <c r="K68" s="698">
        <v>15000</v>
      </c>
      <c r="L68" s="698">
        <v>18000</v>
      </c>
      <c r="M68" s="698">
        <f t="shared" si="10"/>
        <v>164000</v>
      </c>
      <c r="N68" s="511">
        <v>45977</v>
      </c>
      <c r="O68" s="723">
        <f t="shared" si="11"/>
        <v>6833.33333333333</v>
      </c>
    </row>
    <row r="69" s="18" customFormat="1" spans="1:15">
      <c r="A69" s="708" t="s">
        <v>6340</v>
      </c>
      <c r="B69" s="571">
        <v>45957</v>
      </c>
      <c r="C69" s="719">
        <v>15000</v>
      </c>
      <c r="D69" s="719">
        <v>15000</v>
      </c>
      <c r="E69" s="719">
        <v>15000</v>
      </c>
      <c r="F69" s="719">
        <v>15000</v>
      </c>
      <c r="G69" s="719">
        <v>15000</v>
      </c>
      <c r="H69" s="719">
        <v>15000</v>
      </c>
      <c r="I69" s="719">
        <v>15000</v>
      </c>
      <c r="J69" s="719">
        <v>15000</v>
      </c>
      <c r="K69" s="719">
        <v>15000</v>
      </c>
      <c r="L69" s="719">
        <v>15000</v>
      </c>
      <c r="M69" s="719">
        <f t="shared" si="10"/>
        <v>150000</v>
      </c>
      <c r="N69" s="566">
        <v>46022</v>
      </c>
      <c r="O69" s="728">
        <f t="shared" si="11"/>
        <v>6250</v>
      </c>
    </row>
    <row r="70" ht="16.5" spans="1:28">
      <c r="A70" s="710"/>
      <c r="B70" s="525"/>
      <c r="C70" s="706"/>
      <c r="D70" s="706"/>
      <c r="E70" s="706"/>
      <c r="F70" s="706"/>
      <c r="G70" s="706"/>
      <c r="H70" s="706"/>
      <c r="I70" s="706"/>
      <c r="J70" s="706"/>
      <c r="K70" s="706"/>
      <c r="L70" s="706"/>
      <c r="M70" s="729"/>
      <c r="N70" s="525"/>
      <c r="O70" s="730"/>
      <c r="T70" s="689"/>
      <c r="U70" s="689"/>
      <c r="V70" s="689"/>
      <c r="W70" s="689"/>
      <c r="X70" s="689"/>
      <c r="Y70" s="689"/>
      <c r="Z70" s="689"/>
      <c r="AA70" s="689"/>
      <c r="AB70" s="689"/>
    </row>
    <row r="71" spans="1:28">
      <c r="A71" s="526"/>
      <c r="B71" s="527" t="s">
        <v>6342</v>
      </c>
      <c r="C71" s="527">
        <f t="shared" ref="C71:M71" si="13">SUM(C52:C70)</f>
        <v>318200</v>
      </c>
      <c r="D71" s="527">
        <f t="shared" si="13"/>
        <v>316000</v>
      </c>
      <c r="E71" s="527">
        <f t="shared" si="13"/>
        <v>315000</v>
      </c>
      <c r="F71" s="527">
        <f t="shared" si="13"/>
        <v>334000</v>
      </c>
      <c r="G71" s="527">
        <f t="shared" si="13"/>
        <v>353000</v>
      </c>
      <c r="H71" s="527">
        <f t="shared" si="13"/>
        <v>322000</v>
      </c>
      <c r="I71" s="527">
        <f t="shared" si="13"/>
        <v>310000</v>
      </c>
      <c r="J71" s="527">
        <f t="shared" si="13"/>
        <v>318200</v>
      </c>
      <c r="K71" s="527">
        <f t="shared" si="13"/>
        <v>320000</v>
      </c>
      <c r="L71" s="527">
        <f t="shared" si="13"/>
        <v>320500</v>
      </c>
      <c r="M71" s="527">
        <f t="shared" si="13"/>
        <v>3226900</v>
      </c>
      <c r="N71" s="527"/>
      <c r="O71" s="573"/>
      <c r="T71" s="689"/>
      <c r="U71" s="689"/>
      <c r="V71" s="689"/>
      <c r="W71" s="689"/>
      <c r="X71" s="689"/>
      <c r="Y71" s="689"/>
      <c r="Z71" s="689"/>
      <c r="AA71" s="689"/>
      <c r="AB71" s="689"/>
    </row>
    <row r="72" spans="1:15">
      <c r="A72" s="526"/>
      <c r="B72" s="527" t="s">
        <v>6343</v>
      </c>
      <c r="C72" s="529">
        <f>'15706 钥匙扣系列'!AV389</f>
        <v>295668.8</v>
      </c>
      <c r="D72" s="529">
        <f>'15706 钥匙扣系列'!AW389</f>
        <v>293076.8</v>
      </c>
      <c r="E72" s="529">
        <f>'15706 钥匙扣系列'!AX389</f>
        <v>288903.8</v>
      </c>
      <c r="F72" s="529">
        <f>'15706 钥匙扣系列'!AY389</f>
        <v>310111.8</v>
      </c>
      <c r="G72" s="529">
        <f>'15706 钥匙扣系列'!AZ389</f>
        <v>335954.3</v>
      </c>
      <c r="H72" s="529">
        <f>'15706 钥匙扣系列'!BA389</f>
        <v>302023.3</v>
      </c>
      <c r="I72" s="529">
        <f>'15706 钥匙扣系列'!BB389</f>
        <v>282948.8</v>
      </c>
      <c r="J72" s="529">
        <f>'15706 钥匙扣系列'!BC389</f>
        <v>291924.8</v>
      </c>
      <c r="K72" s="529">
        <f>'15706 钥匙扣系列'!BD389</f>
        <v>295191.8</v>
      </c>
      <c r="L72" s="529">
        <f>'15706 钥匙扣系列'!BE389</f>
        <v>294559.8</v>
      </c>
      <c r="M72" s="529">
        <f>SUM(C72:L72)</f>
        <v>2990364</v>
      </c>
      <c r="N72" s="527"/>
      <c r="O72" s="573"/>
    </row>
    <row r="73" spans="1:15">
      <c r="A73" s="526"/>
      <c r="B73" s="527" t="s">
        <v>6345</v>
      </c>
      <c r="C73" s="529">
        <f>C71-C72</f>
        <v>22531.2</v>
      </c>
      <c r="D73" s="529">
        <f t="shared" ref="C73:M73" si="14">D71-D72</f>
        <v>22923.2</v>
      </c>
      <c r="E73" s="529">
        <f t="shared" si="14"/>
        <v>26096.2</v>
      </c>
      <c r="F73" s="529">
        <f t="shared" si="14"/>
        <v>23888.2</v>
      </c>
      <c r="G73" s="529">
        <f t="shared" si="14"/>
        <v>17045.7</v>
      </c>
      <c r="H73" s="529">
        <f t="shared" si="14"/>
        <v>19976.7</v>
      </c>
      <c r="I73" s="529">
        <f t="shared" si="14"/>
        <v>27051.2</v>
      </c>
      <c r="J73" s="529">
        <f t="shared" si="14"/>
        <v>26275.2</v>
      </c>
      <c r="K73" s="529">
        <f t="shared" si="14"/>
        <v>24808.2</v>
      </c>
      <c r="L73" s="529">
        <f t="shared" si="14"/>
        <v>25940.2</v>
      </c>
      <c r="M73" s="731">
        <f t="shared" si="14"/>
        <v>236536</v>
      </c>
      <c r="N73" s="527"/>
      <c r="O73" s="573"/>
    </row>
    <row r="74" ht="18" customHeight="1" spans="1:15">
      <c r="A74" s="530"/>
      <c r="B74" s="531" t="s">
        <v>6347</v>
      </c>
      <c r="C74" s="741">
        <f>SUM(C73:L73)</f>
        <v>236536</v>
      </c>
      <c r="D74" s="742"/>
      <c r="E74" s="742"/>
      <c r="F74" s="742"/>
      <c r="G74" s="742"/>
      <c r="H74" s="742"/>
      <c r="I74" s="742"/>
      <c r="J74" s="742"/>
      <c r="K74" s="742"/>
      <c r="L74" s="742"/>
      <c r="M74" s="732"/>
      <c r="N74" s="531"/>
      <c r="O74" s="575"/>
    </row>
    <row r="76" ht="18" spans="1:11">
      <c r="A76" s="743" t="s">
        <v>6390</v>
      </c>
      <c r="B76" s="744"/>
      <c r="C76" s="744"/>
      <c r="D76" s="744"/>
      <c r="E76" s="744"/>
      <c r="F76" s="744"/>
      <c r="G76" s="744"/>
      <c r="H76" s="744"/>
      <c r="I76" s="744"/>
      <c r="J76" s="744"/>
      <c r="K76" s="751"/>
    </row>
    <row r="77" ht="74" customHeight="1" spans="1:11">
      <c r="A77" s="714" t="s">
        <v>6319</v>
      </c>
      <c r="B77" s="715" t="s">
        <v>6320</v>
      </c>
      <c r="C77" s="716" t="s">
        <v>6391</v>
      </c>
      <c r="D77" s="716" t="s">
        <v>6392</v>
      </c>
      <c r="E77" s="716" t="s">
        <v>6393</v>
      </c>
      <c r="F77" s="716" t="s">
        <v>6394</v>
      </c>
      <c r="G77" s="716" t="s">
        <v>6395</v>
      </c>
      <c r="H77" s="716" t="s">
        <v>6396</v>
      </c>
      <c r="I77" s="733" t="s">
        <v>6323</v>
      </c>
      <c r="J77" s="752" t="s">
        <v>6324</v>
      </c>
      <c r="K77" s="715" t="s">
        <v>6397</v>
      </c>
    </row>
    <row r="78" s="18" customFormat="1" ht="19" customHeight="1" spans="1:26">
      <c r="A78" s="710" t="s">
        <v>6368</v>
      </c>
      <c r="B78" s="525">
        <v>45812</v>
      </c>
      <c r="C78" s="698">
        <v>10000</v>
      </c>
      <c r="D78" s="698">
        <v>10000</v>
      </c>
      <c r="E78" s="698">
        <v>10000</v>
      </c>
      <c r="F78" s="698">
        <v>10000</v>
      </c>
      <c r="G78" s="698">
        <v>10000</v>
      </c>
      <c r="H78" s="698">
        <v>10000</v>
      </c>
      <c r="I78" s="698">
        <f t="shared" ref="I78:I83" si="15">SUM(C78:H78)</f>
        <v>60000</v>
      </c>
      <c r="J78" s="753">
        <v>45872</v>
      </c>
      <c r="K78" s="698">
        <f t="shared" ref="K78:K83" si="16">I78/24</f>
        <v>2500</v>
      </c>
      <c r="Q78"/>
      <c r="R78"/>
      <c r="S78"/>
      <c r="T78"/>
      <c r="U78"/>
      <c r="V78"/>
      <c r="W78"/>
      <c r="X78"/>
      <c r="Y78"/>
      <c r="Z78"/>
    </row>
    <row r="79" s="689" customFormat="1" ht="19" customHeight="1" spans="1:11">
      <c r="A79" s="717" t="s">
        <v>6398</v>
      </c>
      <c r="B79" s="701">
        <v>45839</v>
      </c>
      <c r="C79" s="702">
        <v>23887</v>
      </c>
      <c r="D79" s="702">
        <v>11402</v>
      </c>
      <c r="E79" s="702">
        <v>11402</v>
      </c>
      <c r="F79" s="702">
        <v>32804</v>
      </c>
      <c r="G79" s="702">
        <v>20320</v>
      </c>
      <c r="H79" s="702">
        <v>18536</v>
      </c>
      <c r="I79" s="702">
        <f t="shared" si="15"/>
        <v>118351</v>
      </c>
      <c r="J79" s="754">
        <v>45904</v>
      </c>
      <c r="K79" s="702">
        <f t="shared" si="16"/>
        <v>4931.29166666667</v>
      </c>
    </row>
    <row r="80" s="18" customFormat="1" ht="19" customHeight="1" spans="1:11">
      <c r="A80" s="707" t="s">
        <v>6333</v>
      </c>
      <c r="B80" s="525">
        <v>45860</v>
      </c>
      <c r="C80" s="698"/>
      <c r="D80" s="698"/>
      <c r="E80" s="698"/>
      <c r="F80" s="698"/>
      <c r="G80" s="698">
        <v>10000</v>
      </c>
      <c r="H80" s="698">
        <v>10000</v>
      </c>
      <c r="I80" s="698">
        <f t="shared" si="15"/>
        <v>20000</v>
      </c>
      <c r="J80" s="753">
        <v>45925</v>
      </c>
      <c r="K80" s="698">
        <f t="shared" si="16"/>
        <v>833.333333333333</v>
      </c>
    </row>
    <row r="81" s="18" customFormat="1" ht="19" customHeight="1" spans="1:14">
      <c r="A81" s="707" t="s">
        <v>6334</v>
      </c>
      <c r="B81" s="525">
        <v>45868</v>
      </c>
      <c r="C81" s="698"/>
      <c r="D81" s="698">
        <v>10000</v>
      </c>
      <c r="E81" s="698">
        <v>10000</v>
      </c>
      <c r="F81" s="698"/>
      <c r="G81" s="698">
        <v>10000</v>
      </c>
      <c r="H81" s="698">
        <v>12000</v>
      </c>
      <c r="I81" s="698">
        <f t="shared" si="15"/>
        <v>42000</v>
      </c>
      <c r="J81" s="753">
        <v>45930</v>
      </c>
      <c r="K81" s="698">
        <f t="shared" si="16"/>
        <v>1750</v>
      </c>
      <c r="L81" s="755" t="s">
        <v>6399</v>
      </c>
      <c r="M81" s="755"/>
      <c r="N81" s="755"/>
    </row>
    <row r="82" s="18" customFormat="1" ht="19" customHeight="1" spans="1:11">
      <c r="A82" s="707" t="s">
        <v>6337</v>
      </c>
      <c r="B82" s="525">
        <v>45895</v>
      </c>
      <c r="C82" s="698"/>
      <c r="D82" s="698"/>
      <c r="E82" s="698"/>
      <c r="F82" s="698"/>
      <c r="G82" s="698">
        <v>10000</v>
      </c>
      <c r="H82" s="698">
        <v>10000</v>
      </c>
      <c r="I82" s="698">
        <f t="shared" si="15"/>
        <v>20000</v>
      </c>
      <c r="J82" s="753">
        <v>45967</v>
      </c>
      <c r="K82" s="698">
        <f t="shared" si="16"/>
        <v>833.333333333333</v>
      </c>
    </row>
    <row r="83" s="504" customFormat="1" ht="19" customHeight="1" spans="1:11">
      <c r="A83" s="707" t="s">
        <v>6339</v>
      </c>
      <c r="B83" s="525">
        <v>45940</v>
      </c>
      <c r="C83" s="698">
        <v>20000</v>
      </c>
      <c r="D83" s="698"/>
      <c r="E83" s="698"/>
      <c r="F83" s="698">
        <v>10000</v>
      </c>
      <c r="G83" s="698"/>
      <c r="H83" s="698"/>
      <c r="I83" s="698">
        <f t="shared" si="15"/>
        <v>30000</v>
      </c>
      <c r="J83" s="753">
        <v>46013</v>
      </c>
      <c r="K83" s="698">
        <f t="shared" si="16"/>
        <v>1250</v>
      </c>
    </row>
    <row r="84" customFormat="1" ht="19" customHeight="1" spans="1:11">
      <c r="A84" s="708" t="s">
        <v>6400</v>
      </c>
      <c r="B84" s="571">
        <v>46008</v>
      </c>
      <c r="C84" s="719">
        <v>10000</v>
      </c>
      <c r="D84" s="709"/>
      <c r="E84" s="709"/>
      <c r="F84" s="709"/>
      <c r="G84" s="709"/>
      <c r="H84" s="709"/>
      <c r="I84" s="719">
        <v>10000</v>
      </c>
      <c r="J84" s="756">
        <v>46073</v>
      </c>
      <c r="K84" s="571"/>
    </row>
    <row r="85" ht="19" customHeight="1" spans="1:11">
      <c r="A85" s="710"/>
      <c r="B85" s="525"/>
      <c r="C85" s="706"/>
      <c r="D85" s="706"/>
      <c r="E85" s="706"/>
      <c r="F85" s="706"/>
      <c r="G85" s="706"/>
      <c r="H85" s="706"/>
      <c r="I85" s="729"/>
      <c r="J85" s="757"/>
      <c r="K85" s="525"/>
    </row>
    <row r="86" ht="19" customHeight="1" spans="1:11">
      <c r="A86" s="526"/>
      <c r="B86" s="527" t="s">
        <v>6342</v>
      </c>
      <c r="C86" s="527">
        <f>SUM(C78:C85)</f>
        <v>63887</v>
      </c>
      <c r="D86" s="527">
        <f t="shared" ref="D86:I86" si="17">SUM(D78:D85)</f>
        <v>31402</v>
      </c>
      <c r="E86" s="527">
        <f t="shared" si="17"/>
        <v>31402</v>
      </c>
      <c r="F86" s="527">
        <f t="shared" si="17"/>
        <v>52804</v>
      </c>
      <c r="G86" s="527">
        <f t="shared" si="17"/>
        <v>60320</v>
      </c>
      <c r="H86" s="527">
        <f t="shared" si="17"/>
        <v>60536</v>
      </c>
      <c r="I86" s="527">
        <f t="shared" si="17"/>
        <v>300351</v>
      </c>
      <c r="J86" s="572"/>
      <c r="K86" s="527"/>
    </row>
    <row r="87" ht="19" customHeight="1" spans="1:11">
      <c r="A87" s="526"/>
      <c r="B87" s="527" t="s">
        <v>6343</v>
      </c>
      <c r="C87" s="529">
        <f>'15743  18寸大公仔'!AM96+'157108奶牛'!AO99</f>
        <v>59408.25</v>
      </c>
      <c r="D87" s="529">
        <f>'15743  18寸大公仔'!AN96</f>
        <v>24201</v>
      </c>
      <c r="E87" s="529">
        <f>'15743  18寸大公仔'!AO96</f>
        <v>26721</v>
      </c>
      <c r="F87" s="529">
        <f>'15743  18寸大公仔'!AP96+'157108奶牛'!AR99</f>
        <v>47244.6000000001</v>
      </c>
      <c r="G87" s="529">
        <f>'15743  18寸大公仔'!AQ96</f>
        <v>55074.75</v>
      </c>
      <c r="H87" s="529">
        <f>'15743  18寸大公仔'!AR96</f>
        <v>54948</v>
      </c>
      <c r="I87" s="529">
        <f>SUM(C87:H87)</f>
        <v>267597.6</v>
      </c>
      <c r="J87" s="572"/>
      <c r="K87" s="527"/>
    </row>
    <row r="88" ht="19" customHeight="1" spans="1:11">
      <c r="A88" s="526"/>
      <c r="B88" s="527" t="s">
        <v>6345</v>
      </c>
      <c r="C88" s="529">
        <f t="shared" ref="C88:I88" si="18">C86-C87</f>
        <v>4478.75</v>
      </c>
      <c r="D88" s="529">
        <f t="shared" si="18"/>
        <v>7201</v>
      </c>
      <c r="E88" s="529">
        <f t="shared" si="18"/>
        <v>4681</v>
      </c>
      <c r="F88" s="529">
        <f t="shared" si="18"/>
        <v>5559.39999999993</v>
      </c>
      <c r="G88" s="529">
        <f t="shared" si="18"/>
        <v>5245.25</v>
      </c>
      <c r="H88" s="529">
        <f t="shared" si="18"/>
        <v>5588</v>
      </c>
      <c r="I88" s="731">
        <f t="shared" si="18"/>
        <v>32753.3999999999</v>
      </c>
      <c r="J88" s="572"/>
      <c r="K88" s="527"/>
    </row>
    <row r="89" ht="19" customHeight="1" spans="1:11">
      <c r="A89" s="530"/>
      <c r="B89" s="531" t="s">
        <v>6347</v>
      </c>
      <c r="C89" s="741">
        <f>SUM(C88:H88)</f>
        <v>32753.3999999999</v>
      </c>
      <c r="D89" s="742"/>
      <c r="E89" s="742"/>
      <c r="F89" s="742"/>
      <c r="G89" s="742"/>
      <c r="H89" s="742"/>
      <c r="I89" s="732"/>
      <c r="J89" s="758"/>
      <c r="K89" s="527"/>
    </row>
    <row r="92" ht="18" spans="1:10">
      <c r="A92" s="745" t="s">
        <v>6401</v>
      </c>
      <c r="B92" s="745"/>
      <c r="C92" s="745"/>
      <c r="D92" s="745"/>
      <c r="E92" s="745"/>
      <c r="F92" s="745"/>
      <c r="G92" s="745"/>
      <c r="H92" s="745"/>
      <c r="I92" s="745"/>
      <c r="J92" s="745"/>
    </row>
    <row r="93" ht="48" spans="1:10">
      <c r="A93" s="746" t="s">
        <v>6319</v>
      </c>
      <c r="B93" s="715" t="s">
        <v>6320</v>
      </c>
      <c r="C93" s="716" t="s">
        <v>4740</v>
      </c>
      <c r="D93" s="716" t="s">
        <v>4741</v>
      </c>
      <c r="E93" s="716" t="s">
        <v>4742</v>
      </c>
      <c r="F93" s="716" t="s">
        <v>4743</v>
      </c>
      <c r="G93" s="716" t="s">
        <v>4744</v>
      </c>
      <c r="H93" s="733" t="s">
        <v>6323</v>
      </c>
      <c r="I93" s="715" t="s">
        <v>6324</v>
      </c>
      <c r="J93" s="715" t="s">
        <v>5927</v>
      </c>
    </row>
    <row r="94" spans="1:10">
      <c r="A94" s="524" t="s">
        <v>6329</v>
      </c>
      <c r="B94" s="525">
        <v>45734</v>
      </c>
      <c r="C94" s="698">
        <v>15000</v>
      </c>
      <c r="D94" s="698">
        <v>15000</v>
      </c>
      <c r="E94" s="698">
        <v>15000</v>
      </c>
      <c r="F94" s="698">
        <v>15000</v>
      </c>
      <c r="G94" s="698">
        <v>15000</v>
      </c>
      <c r="H94" s="698">
        <f t="shared" ref="H94:H101" si="19">SUM(C94:G94)</f>
        <v>75000</v>
      </c>
      <c r="I94" s="511">
        <v>45853</v>
      </c>
      <c r="J94" s="698">
        <f t="shared" ref="J94:J106" si="20">H94/24</f>
        <v>3125</v>
      </c>
    </row>
    <row r="95" s="18" customFormat="1" spans="1:10">
      <c r="A95" s="524" t="s">
        <v>6369</v>
      </c>
      <c r="B95" s="525">
        <v>45820</v>
      </c>
      <c r="C95" s="698">
        <v>15000</v>
      </c>
      <c r="D95" s="698">
        <v>15000</v>
      </c>
      <c r="E95" s="698">
        <v>15000</v>
      </c>
      <c r="F95" s="698">
        <v>15000</v>
      </c>
      <c r="G95" s="698">
        <v>15000</v>
      </c>
      <c r="H95" s="698">
        <f t="shared" si="19"/>
        <v>75000</v>
      </c>
      <c r="I95" s="511">
        <v>45880</v>
      </c>
      <c r="J95" s="698">
        <f t="shared" si="20"/>
        <v>3125</v>
      </c>
    </row>
    <row r="96" s="18" customFormat="1" spans="1:10">
      <c r="A96" s="710" t="s">
        <v>6402</v>
      </c>
      <c r="B96" s="525">
        <v>45833</v>
      </c>
      <c r="C96" s="698">
        <v>60000</v>
      </c>
      <c r="D96" s="698">
        <v>60000</v>
      </c>
      <c r="E96" s="698">
        <v>60000</v>
      </c>
      <c r="F96" s="698">
        <v>60000</v>
      </c>
      <c r="G96" s="698">
        <v>60000</v>
      </c>
      <c r="H96" s="698">
        <f t="shared" si="19"/>
        <v>300000</v>
      </c>
      <c r="I96" s="753">
        <v>45897</v>
      </c>
      <c r="J96" s="698">
        <f t="shared" si="20"/>
        <v>12500</v>
      </c>
    </row>
    <row r="97" s="18" customFormat="1" spans="1:10">
      <c r="A97" s="710" t="s">
        <v>6403</v>
      </c>
      <c r="B97" s="525">
        <v>45846</v>
      </c>
      <c r="C97" s="698">
        <v>90000</v>
      </c>
      <c r="D97" s="698">
        <v>90000</v>
      </c>
      <c r="E97" s="698">
        <v>90000</v>
      </c>
      <c r="F97" s="698">
        <v>90000</v>
      </c>
      <c r="G97" s="698">
        <v>90000</v>
      </c>
      <c r="H97" s="698">
        <f t="shared" si="19"/>
        <v>450000</v>
      </c>
      <c r="I97" s="753">
        <v>45911</v>
      </c>
      <c r="J97" s="698">
        <f t="shared" si="20"/>
        <v>18750</v>
      </c>
    </row>
    <row r="98" spans="1:10">
      <c r="A98" s="707" t="s">
        <v>6334</v>
      </c>
      <c r="B98" s="525">
        <v>45868</v>
      </c>
      <c r="C98" s="698">
        <v>35000</v>
      </c>
      <c r="D98" s="698">
        <v>35000</v>
      </c>
      <c r="E98" s="698">
        <v>35000</v>
      </c>
      <c r="F98" s="698">
        <v>35000</v>
      </c>
      <c r="G98" s="698">
        <v>35000</v>
      </c>
      <c r="H98" s="698">
        <f t="shared" si="19"/>
        <v>175000</v>
      </c>
      <c r="I98" s="753">
        <v>45930</v>
      </c>
      <c r="J98" s="698">
        <f t="shared" si="20"/>
        <v>7291.66666666667</v>
      </c>
    </row>
    <row r="99" s="18" customFormat="1" spans="1:10">
      <c r="A99" s="747" t="s">
        <v>6389</v>
      </c>
      <c r="B99" s="525">
        <v>45905</v>
      </c>
      <c r="C99" s="698">
        <v>30000</v>
      </c>
      <c r="D99" s="698">
        <v>30000</v>
      </c>
      <c r="E99" s="698">
        <v>30000</v>
      </c>
      <c r="F99" s="698">
        <v>30000</v>
      </c>
      <c r="G99" s="698">
        <v>30000</v>
      </c>
      <c r="H99" s="698">
        <f t="shared" si="19"/>
        <v>150000</v>
      </c>
      <c r="I99" s="753">
        <v>45977</v>
      </c>
      <c r="J99" s="698">
        <f t="shared" si="20"/>
        <v>6250</v>
      </c>
    </row>
    <row r="100" s="18" customFormat="1" spans="1:13">
      <c r="A100" s="747" t="s">
        <v>6404</v>
      </c>
      <c r="B100" s="525">
        <v>45943</v>
      </c>
      <c r="C100" s="698">
        <v>98000</v>
      </c>
      <c r="D100" s="698">
        <v>90000</v>
      </c>
      <c r="E100" s="698">
        <v>90000</v>
      </c>
      <c r="F100" s="698">
        <v>90000</v>
      </c>
      <c r="G100" s="698">
        <v>88000</v>
      </c>
      <c r="H100" s="698">
        <f t="shared" si="19"/>
        <v>456000</v>
      </c>
      <c r="I100" s="753">
        <v>46008</v>
      </c>
      <c r="J100" s="698">
        <f t="shared" si="20"/>
        <v>19000</v>
      </c>
      <c r="K100" s="690" t="s">
        <v>6405</v>
      </c>
      <c r="L100" s="690"/>
      <c r="M100" s="690"/>
    </row>
    <row r="101" s="18" customFormat="1" spans="1:19">
      <c r="A101" s="747" t="s">
        <v>6340</v>
      </c>
      <c r="B101" s="525">
        <v>45957</v>
      </c>
      <c r="C101" s="698">
        <v>15000</v>
      </c>
      <c r="D101" s="698">
        <v>0</v>
      </c>
      <c r="E101" s="698">
        <v>0</v>
      </c>
      <c r="F101" s="698">
        <v>0</v>
      </c>
      <c r="G101" s="698">
        <v>0</v>
      </c>
      <c r="H101" s="698">
        <f t="shared" si="19"/>
        <v>15000</v>
      </c>
      <c r="I101" s="753">
        <v>46022</v>
      </c>
      <c r="J101" s="698">
        <f t="shared" si="20"/>
        <v>625</v>
      </c>
      <c r="M101" s="30"/>
      <c r="N101" s="30"/>
      <c r="O101" s="30"/>
      <c r="P101" s="30"/>
      <c r="Q101" s="30"/>
      <c r="R101" s="30"/>
      <c r="S101" s="30"/>
    </row>
    <row r="102" s="690" customFormat="1" spans="1:19">
      <c r="A102" s="747" t="s">
        <v>6406</v>
      </c>
      <c r="B102" s="525">
        <v>45980</v>
      </c>
      <c r="C102" s="524">
        <v>58000</v>
      </c>
      <c r="D102" s="524">
        <v>63000</v>
      </c>
      <c r="E102" s="524">
        <v>55000</v>
      </c>
      <c r="F102" s="524">
        <v>56000</v>
      </c>
      <c r="G102" s="524">
        <v>55000</v>
      </c>
      <c r="H102" s="524">
        <v>287000</v>
      </c>
      <c r="I102" s="759">
        <v>46045</v>
      </c>
      <c r="J102" s="760">
        <f t="shared" si="20"/>
        <v>11958.3333333333</v>
      </c>
      <c r="M102" s="761"/>
      <c r="N102" s="761"/>
      <c r="O102" s="761"/>
      <c r="P102" s="761"/>
      <c r="Q102" s="761"/>
      <c r="R102" s="761"/>
      <c r="S102" s="761"/>
    </row>
    <row r="103" customFormat="1" spans="1:19">
      <c r="A103" s="747" t="s">
        <v>6407</v>
      </c>
      <c r="B103" s="525">
        <v>45987</v>
      </c>
      <c r="C103" s="524">
        <v>70000</v>
      </c>
      <c r="D103" s="524">
        <v>70000</v>
      </c>
      <c r="E103" s="524">
        <v>70000</v>
      </c>
      <c r="F103" s="524">
        <v>70000</v>
      </c>
      <c r="G103" s="524">
        <v>70000</v>
      </c>
      <c r="H103" s="524">
        <v>350000</v>
      </c>
      <c r="I103" s="759">
        <v>46052</v>
      </c>
      <c r="J103" s="760">
        <f t="shared" si="20"/>
        <v>14583.3333333333</v>
      </c>
      <c r="M103" s="740"/>
      <c r="N103" s="740"/>
      <c r="O103" s="740"/>
      <c r="P103" s="740"/>
      <c r="Q103" s="740"/>
      <c r="R103" s="740"/>
      <c r="S103" s="740"/>
    </row>
    <row r="104" customFormat="1" ht="17" customHeight="1" spans="1:19">
      <c r="A104" s="748" t="s">
        <v>6408</v>
      </c>
      <c r="B104" s="525">
        <v>46037</v>
      </c>
      <c r="C104" s="524">
        <v>22000</v>
      </c>
      <c r="D104" s="524">
        <v>22000</v>
      </c>
      <c r="E104" s="524">
        <v>15000</v>
      </c>
      <c r="F104" s="524">
        <v>15000</v>
      </c>
      <c r="G104" s="524">
        <v>15000</v>
      </c>
      <c r="H104" s="524">
        <v>89000</v>
      </c>
      <c r="I104" s="759">
        <v>46132</v>
      </c>
      <c r="J104" s="760">
        <f t="shared" si="20"/>
        <v>3708.33333333333</v>
      </c>
      <c r="M104" s="740"/>
      <c r="N104" s="740"/>
      <c r="O104" s="740"/>
      <c r="P104" s="740"/>
      <c r="Q104" s="740"/>
      <c r="R104" s="740"/>
      <c r="S104" s="740"/>
    </row>
    <row r="105" s="18" customFormat="1" spans="1:19">
      <c r="A105" s="748" t="s">
        <v>6409</v>
      </c>
      <c r="B105" s="525">
        <v>46051</v>
      </c>
      <c r="C105" s="524">
        <v>113000</v>
      </c>
      <c r="D105" s="524">
        <v>110000</v>
      </c>
      <c r="E105" s="524">
        <v>0</v>
      </c>
      <c r="F105" s="524">
        <v>0</v>
      </c>
      <c r="G105" s="524">
        <v>0</v>
      </c>
      <c r="H105" s="524">
        <v>223000</v>
      </c>
      <c r="I105" s="759">
        <v>46144</v>
      </c>
      <c r="J105" s="760">
        <f t="shared" si="20"/>
        <v>9291.66666666667</v>
      </c>
      <c r="K105" s="18" t="s">
        <v>6410</v>
      </c>
      <c r="L105" s="18"/>
      <c r="M105" s="30"/>
      <c r="N105" s="30"/>
      <c r="O105" s="30"/>
      <c r="P105" s="30"/>
      <c r="Q105" s="30"/>
      <c r="R105" s="30"/>
      <c r="S105" s="30"/>
    </row>
    <row r="106" customFormat="1" spans="1:19">
      <c r="A106" s="749" t="s">
        <v>6411</v>
      </c>
      <c r="B106" s="571">
        <v>46079</v>
      </c>
      <c r="C106" s="570">
        <v>60000</v>
      </c>
      <c r="D106" s="570">
        <v>60000</v>
      </c>
      <c r="E106" s="570">
        <v>50000</v>
      </c>
      <c r="F106" s="570">
        <v>50000</v>
      </c>
      <c r="G106" s="570">
        <v>50000</v>
      </c>
      <c r="H106" s="570">
        <v>270000</v>
      </c>
      <c r="I106" s="762">
        <v>46143</v>
      </c>
      <c r="J106" s="570">
        <f t="shared" si="20"/>
        <v>11250</v>
      </c>
      <c r="K106" s="690" t="s">
        <v>6412</v>
      </c>
      <c r="L106" s="690"/>
      <c r="M106" s="761"/>
      <c r="N106" s="761"/>
      <c r="O106" s="761"/>
      <c r="P106" s="740"/>
      <c r="Q106" s="740"/>
      <c r="R106" s="740"/>
      <c r="S106" s="740"/>
    </row>
    <row r="107" spans="1:19">
      <c r="A107" s="527"/>
      <c r="B107" s="527" t="s">
        <v>6342</v>
      </c>
      <c r="C107" s="527">
        <f t="shared" ref="C107:H107" si="21">SUM(C94:C106)</f>
        <v>681000</v>
      </c>
      <c r="D107" s="527">
        <f t="shared" si="21"/>
        <v>660000</v>
      </c>
      <c r="E107" s="527">
        <f t="shared" si="21"/>
        <v>525000</v>
      </c>
      <c r="F107" s="527">
        <f t="shared" si="21"/>
        <v>526000</v>
      </c>
      <c r="G107" s="527">
        <f t="shared" si="21"/>
        <v>523000</v>
      </c>
      <c r="H107" s="527">
        <f t="shared" si="21"/>
        <v>2915000</v>
      </c>
      <c r="I107" s="527"/>
      <c r="J107" s="527"/>
      <c r="M107" s="740"/>
      <c r="N107" s="740"/>
      <c r="O107" s="740"/>
      <c r="P107" s="740"/>
      <c r="Q107" s="740"/>
      <c r="R107" s="740"/>
      <c r="S107" s="740"/>
    </row>
    <row r="108" spans="1:19">
      <c r="A108" s="527"/>
      <c r="B108" s="527" t="s">
        <v>6343</v>
      </c>
      <c r="C108" s="529">
        <f>'15756海绵宝宝系列'!AS352</f>
        <v>496304.2</v>
      </c>
      <c r="D108" s="529">
        <f>'15756海绵宝宝系列'!AT352</f>
        <v>474212.2</v>
      </c>
      <c r="E108" s="529">
        <f>'15756海绵宝宝系列'!AU352</f>
        <v>414748.2</v>
      </c>
      <c r="F108" s="529">
        <f>'15756海绵宝宝系列'!AV352</f>
        <v>416928.2</v>
      </c>
      <c r="G108" s="529">
        <f>'15756海绵宝宝系列'!AW352</f>
        <v>409759.2</v>
      </c>
      <c r="H108" s="529">
        <f>SUM(C108:G108)</f>
        <v>2211952</v>
      </c>
      <c r="I108" s="527"/>
      <c r="J108" s="527"/>
      <c r="M108" s="740"/>
      <c r="N108" s="740"/>
      <c r="O108" s="740"/>
      <c r="P108" s="740"/>
      <c r="Q108" s="740"/>
      <c r="R108" s="740"/>
      <c r="S108" s="740"/>
    </row>
    <row r="109" spans="1:19">
      <c r="A109" s="527"/>
      <c r="B109" s="527" t="s">
        <v>6345</v>
      </c>
      <c r="C109" s="529">
        <f t="shared" ref="C109:H109" si="22">C107-C108</f>
        <v>184695.8</v>
      </c>
      <c r="D109" s="529">
        <f t="shared" si="22"/>
        <v>185787.8</v>
      </c>
      <c r="E109" s="529">
        <f t="shared" si="22"/>
        <v>110251.8</v>
      </c>
      <c r="F109" s="529">
        <f t="shared" si="22"/>
        <v>109071.8</v>
      </c>
      <c r="G109" s="529">
        <f t="shared" si="22"/>
        <v>113240.8</v>
      </c>
      <c r="H109" s="750">
        <f t="shared" si="22"/>
        <v>703048</v>
      </c>
      <c r="I109" s="527"/>
      <c r="J109" s="527"/>
      <c r="M109" s="740"/>
      <c r="N109" s="740"/>
      <c r="O109" s="740"/>
      <c r="P109" s="740"/>
      <c r="Q109" s="740"/>
      <c r="R109" s="740"/>
      <c r="S109" s="740"/>
    </row>
    <row r="110" spans="1:19">
      <c r="A110" s="527"/>
      <c r="B110" s="527" t="s">
        <v>6347</v>
      </c>
      <c r="C110" s="529">
        <f>SUM(C109:G109)</f>
        <v>703048</v>
      </c>
      <c r="D110" s="529"/>
      <c r="E110" s="529"/>
      <c r="F110" s="529"/>
      <c r="G110" s="529"/>
      <c r="H110" s="750"/>
      <c r="I110" s="527"/>
      <c r="J110" s="527"/>
      <c r="M110" s="740"/>
      <c r="N110" s="740"/>
      <c r="O110" s="740"/>
      <c r="P110" s="740"/>
      <c r="Q110" s="740"/>
      <c r="R110" s="740"/>
      <c r="S110" s="740"/>
    </row>
    <row r="111" ht="15" spans="13:19">
      <c r="M111" s="740"/>
      <c r="N111" s="740"/>
      <c r="O111" s="740"/>
      <c r="P111" s="740"/>
      <c r="Q111" s="740"/>
      <c r="R111" s="740"/>
      <c r="S111" s="740"/>
    </row>
    <row r="112" ht="18" spans="1:20">
      <c r="A112" s="506" t="s">
        <v>6413</v>
      </c>
      <c r="B112" s="507"/>
      <c r="C112" s="507"/>
      <c r="D112" s="507"/>
      <c r="E112" s="507"/>
      <c r="F112" s="507"/>
      <c r="G112" s="507"/>
      <c r="H112" s="507"/>
      <c r="I112" s="507"/>
      <c r="J112" s="763"/>
      <c r="K112" s="763"/>
      <c r="L112" s="764"/>
      <c r="N112" s="740"/>
      <c r="O112" s="740"/>
      <c r="P112" s="740"/>
      <c r="Q112" s="740"/>
      <c r="R112" s="767"/>
      <c r="S112" s="740"/>
      <c r="T112" s="740"/>
    </row>
    <row r="113" ht="60" spans="1:20">
      <c r="A113" s="714" t="s">
        <v>6319</v>
      </c>
      <c r="B113" s="715" t="s">
        <v>6320</v>
      </c>
      <c r="C113" s="716" t="s">
        <v>6414</v>
      </c>
      <c r="D113" s="716" t="s">
        <v>6415</v>
      </c>
      <c r="E113" s="716" t="s">
        <v>6416</v>
      </c>
      <c r="F113" s="716" t="s">
        <v>6417</v>
      </c>
      <c r="G113" s="716" t="s">
        <v>6418</v>
      </c>
      <c r="H113" s="716" t="s">
        <v>6419</v>
      </c>
      <c r="I113" s="716" t="s">
        <v>6420</v>
      </c>
      <c r="J113" s="733" t="s">
        <v>6323</v>
      </c>
      <c r="K113" s="765" t="s">
        <v>6324</v>
      </c>
      <c r="L113" s="715" t="s">
        <v>5927</v>
      </c>
      <c r="N113" s="740"/>
      <c r="O113" s="740"/>
      <c r="P113" s="740"/>
      <c r="Q113" s="740"/>
      <c r="R113" s="767"/>
      <c r="S113" s="740"/>
      <c r="T113" s="740"/>
    </row>
    <row r="114" spans="1:20">
      <c r="A114" s="710" t="s">
        <v>6329</v>
      </c>
      <c r="B114" s="525">
        <v>45734</v>
      </c>
      <c r="C114" s="698">
        <v>15000</v>
      </c>
      <c r="D114" s="698">
        <v>15000</v>
      </c>
      <c r="E114" s="698">
        <v>15000</v>
      </c>
      <c r="F114" s="698">
        <v>15000</v>
      </c>
      <c r="G114" s="698">
        <v>15000</v>
      </c>
      <c r="H114" s="698">
        <v>15000</v>
      </c>
      <c r="I114" s="698"/>
      <c r="J114" s="698">
        <f t="shared" ref="J114:J124" si="23">SUM(C114:H114)</f>
        <v>90000</v>
      </c>
      <c r="K114" s="753">
        <v>45853</v>
      </c>
      <c r="L114" s="698">
        <f t="shared" ref="L114:L125" si="24">J114/24</f>
        <v>3750</v>
      </c>
      <c r="N114" s="766"/>
      <c r="O114" s="766"/>
      <c r="P114" s="766"/>
      <c r="Q114" s="766"/>
      <c r="R114" s="766"/>
      <c r="S114" s="766"/>
      <c r="T114" s="740"/>
    </row>
    <row r="115" s="18" customFormat="1" spans="1:20">
      <c r="A115" s="710" t="s">
        <v>6369</v>
      </c>
      <c r="B115" s="525">
        <v>45820</v>
      </c>
      <c r="C115" s="698">
        <v>15000</v>
      </c>
      <c r="D115" s="698">
        <v>15000</v>
      </c>
      <c r="E115" s="698">
        <v>15000</v>
      </c>
      <c r="F115" s="698">
        <v>15000</v>
      </c>
      <c r="G115" s="698">
        <v>15000</v>
      </c>
      <c r="H115" s="698">
        <v>15000</v>
      </c>
      <c r="I115" s="698"/>
      <c r="J115" s="698">
        <f t="shared" si="23"/>
        <v>90000</v>
      </c>
      <c r="K115" s="753">
        <v>45880</v>
      </c>
      <c r="L115" s="698">
        <f t="shared" si="24"/>
        <v>3750</v>
      </c>
      <c r="N115" s="766"/>
      <c r="O115" s="766"/>
      <c r="P115" s="766"/>
      <c r="Q115" s="766"/>
      <c r="R115" s="766"/>
      <c r="S115" s="766"/>
      <c r="T115" s="30"/>
    </row>
    <row r="116" s="18" customFormat="1" spans="1:20">
      <c r="A116" s="710" t="s">
        <v>6402</v>
      </c>
      <c r="B116" s="525">
        <v>45833</v>
      </c>
      <c r="C116" s="698">
        <v>35000</v>
      </c>
      <c r="D116" s="698">
        <v>35000</v>
      </c>
      <c r="E116" s="698">
        <v>35000</v>
      </c>
      <c r="F116" s="698">
        <v>35000</v>
      </c>
      <c r="G116" s="698">
        <v>35000</v>
      </c>
      <c r="H116" s="698">
        <v>35000</v>
      </c>
      <c r="I116" s="698"/>
      <c r="J116" s="698">
        <f t="shared" si="23"/>
        <v>210000</v>
      </c>
      <c r="K116" s="753">
        <v>45897</v>
      </c>
      <c r="L116" s="698">
        <f t="shared" si="24"/>
        <v>8750</v>
      </c>
      <c r="N116" s="766"/>
      <c r="O116" s="766"/>
      <c r="P116" s="766"/>
      <c r="Q116" s="766"/>
      <c r="R116" s="766"/>
      <c r="S116" s="766"/>
      <c r="T116" s="30"/>
    </row>
    <row r="117" s="18" customFormat="1" spans="1:20">
      <c r="A117" s="707" t="s">
        <v>6371</v>
      </c>
      <c r="B117" s="525">
        <v>45835</v>
      </c>
      <c r="C117" s="698">
        <v>30000</v>
      </c>
      <c r="D117" s="698">
        <v>30000</v>
      </c>
      <c r="E117" s="698">
        <v>30000</v>
      </c>
      <c r="F117" s="698">
        <v>30000</v>
      </c>
      <c r="G117" s="698">
        <v>30000</v>
      </c>
      <c r="H117" s="698">
        <v>30000</v>
      </c>
      <c r="I117" s="698"/>
      <c r="J117" s="698">
        <f t="shared" si="23"/>
        <v>180000</v>
      </c>
      <c r="K117" s="753">
        <v>45899</v>
      </c>
      <c r="L117" s="698">
        <f t="shared" si="24"/>
        <v>7500</v>
      </c>
      <c r="N117" s="766"/>
      <c r="O117" s="766"/>
      <c r="P117" s="766"/>
      <c r="Q117" s="766"/>
      <c r="R117" s="766"/>
      <c r="S117" s="766"/>
      <c r="T117" s="30"/>
    </row>
    <row r="118" s="18" customFormat="1" spans="1:20">
      <c r="A118" s="707" t="s">
        <v>6398</v>
      </c>
      <c r="B118" s="525">
        <v>45840</v>
      </c>
      <c r="C118" s="698">
        <v>20000</v>
      </c>
      <c r="D118" s="698">
        <v>20000</v>
      </c>
      <c r="E118" s="698">
        <v>20000</v>
      </c>
      <c r="F118" s="698">
        <v>20000</v>
      </c>
      <c r="G118" s="698">
        <v>20000</v>
      </c>
      <c r="H118" s="698">
        <v>20000</v>
      </c>
      <c r="I118" s="698"/>
      <c r="J118" s="698">
        <f t="shared" si="23"/>
        <v>120000</v>
      </c>
      <c r="K118" s="753">
        <v>45904</v>
      </c>
      <c r="L118" s="698">
        <f t="shared" si="24"/>
        <v>5000</v>
      </c>
      <c r="N118" s="766"/>
      <c r="O118" s="766"/>
      <c r="P118" s="766"/>
      <c r="Q118" s="766"/>
      <c r="R118" s="766"/>
      <c r="S118" s="766"/>
      <c r="T118" s="30"/>
    </row>
    <row r="119" s="18" customFormat="1" spans="1:20">
      <c r="A119" s="707" t="s">
        <v>6372</v>
      </c>
      <c r="B119" s="525">
        <v>45842</v>
      </c>
      <c r="C119" s="698">
        <v>26000</v>
      </c>
      <c r="D119" s="698">
        <v>26000</v>
      </c>
      <c r="E119" s="698">
        <v>20000</v>
      </c>
      <c r="F119" s="698">
        <v>20000</v>
      </c>
      <c r="G119" s="698">
        <v>20000</v>
      </c>
      <c r="H119" s="698">
        <v>20000</v>
      </c>
      <c r="I119" s="698"/>
      <c r="J119" s="698">
        <f t="shared" si="23"/>
        <v>132000</v>
      </c>
      <c r="K119" s="753">
        <v>45907</v>
      </c>
      <c r="L119" s="698">
        <f t="shared" si="24"/>
        <v>5500</v>
      </c>
      <c r="N119" s="766"/>
      <c r="O119" s="766"/>
      <c r="P119" s="766"/>
      <c r="Q119" s="766"/>
      <c r="R119" s="766"/>
      <c r="S119" s="766"/>
      <c r="T119" s="30"/>
    </row>
    <row r="120" s="18" customFormat="1" spans="1:20">
      <c r="A120" s="707" t="s">
        <v>6403</v>
      </c>
      <c r="B120" s="525">
        <v>45846</v>
      </c>
      <c r="C120" s="698">
        <v>60000</v>
      </c>
      <c r="D120" s="698">
        <v>60000</v>
      </c>
      <c r="E120" s="698">
        <v>60000</v>
      </c>
      <c r="F120" s="698">
        <v>60000</v>
      </c>
      <c r="G120" s="698">
        <v>60000</v>
      </c>
      <c r="H120" s="698">
        <v>60000</v>
      </c>
      <c r="I120" s="698"/>
      <c r="J120" s="698">
        <f t="shared" si="23"/>
        <v>360000</v>
      </c>
      <c r="K120" s="753">
        <v>45911</v>
      </c>
      <c r="L120" s="698">
        <f t="shared" si="24"/>
        <v>15000</v>
      </c>
      <c r="N120" s="30"/>
      <c r="O120" s="30"/>
      <c r="P120" s="30"/>
      <c r="Q120" s="30"/>
      <c r="R120" s="30"/>
      <c r="S120" s="30"/>
      <c r="T120" s="30"/>
    </row>
    <row r="121" customFormat="1" spans="1:20">
      <c r="A121" s="707" t="s">
        <v>6334</v>
      </c>
      <c r="B121" s="525">
        <v>45868</v>
      </c>
      <c r="C121" s="698">
        <v>30000</v>
      </c>
      <c r="D121" s="698">
        <v>30000</v>
      </c>
      <c r="E121" s="698">
        <v>30000</v>
      </c>
      <c r="F121" s="698">
        <v>30000</v>
      </c>
      <c r="G121" s="698">
        <v>30000</v>
      </c>
      <c r="H121" s="698">
        <v>30000</v>
      </c>
      <c r="I121" s="698"/>
      <c r="J121" s="698">
        <f t="shared" si="23"/>
        <v>180000</v>
      </c>
      <c r="K121" s="753">
        <v>45930</v>
      </c>
      <c r="L121" s="698">
        <f t="shared" si="24"/>
        <v>7500</v>
      </c>
      <c r="N121" s="740"/>
      <c r="O121" s="740"/>
      <c r="P121" s="740"/>
      <c r="Q121" s="740"/>
      <c r="R121" s="767"/>
      <c r="S121" s="740"/>
      <c r="T121" s="740"/>
    </row>
    <row r="122" customFormat="1" spans="1:20">
      <c r="A122" s="707" t="s">
        <v>6421</v>
      </c>
      <c r="B122" s="525">
        <v>45884</v>
      </c>
      <c r="C122" s="698">
        <v>40000</v>
      </c>
      <c r="D122" s="698">
        <v>40000</v>
      </c>
      <c r="E122" s="698">
        <v>40000</v>
      </c>
      <c r="F122" s="698">
        <v>40000</v>
      </c>
      <c r="G122" s="698">
        <v>40000</v>
      </c>
      <c r="H122" s="698">
        <v>40000</v>
      </c>
      <c r="I122" s="698"/>
      <c r="J122" s="698">
        <f t="shared" si="23"/>
        <v>240000</v>
      </c>
      <c r="K122" s="753">
        <v>45949</v>
      </c>
      <c r="L122" s="698">
        <f t="shared" si="24"/>
        <v>10000</v>
      </c>
      <c r="N122" s="740"/>
      <c r="O122" s="740"/>
      <c r="P122" s="740"/>
      <c r="Q122" s="740"/>
      <c r="R122" s="767"/>
      <c r="S122" s="740"/>
      <c r="T122" s="740"/>
    </row>
    <row r="123" customFormat="1" spans="1:20">
      <c r="A123" s="707" t="s">
        <v>6422</v>
      </c>
      <c r="B123" s="525">
        <v>45891</v>
      </c>
      <c r="C123" s="698">
        <v>50000</v>
      </c>
      <c r="D123" s="698">
        <v>50000</v>
      </c>
      <c r="E123" s="698">
        <v>50000</v>
      </c>
      <c r="F123" s="698">
        <v>50000</v>
      </c>
      <c r="G123" s="698">
        <v>50000</v>
      </c>
      <c r="H123" s="698">
        <v>50000</v>
      </c>
      <c r="I123" s="698"/>
      <c r="J123" s="698">
        <f t="shared" si="23"/>
        <v>300000</v>
      </c>
      <c r="K123" s="753">
        <v>45956</v>
      </c>
      <c r="L123" s="698">
        <f t="shared" si="24"/>
        <v>12500</v>
      </c>
      <c r="N123" s="740"/>
      <c r="O123" s="740"/>
      <c r="P123" s="740"/>
      <c r="Q123" s="740"/>
      <c r="R123" s="767"/>
      <c r="S123" s="740"/>
      <c r="T123" s="740"/>
    </row>
    <row r="124" s="18" customFormat="1" spans="1:20">
      <c r="A124" s="707" t="s">
        <v>6423</v>
      </c>
      <c r="B124" s="525">
        <v>45905</v>
      </c>
      <c r="C124" s="698">
        <v>50000</v>
      </c>
      <c r="D124" s="698">
        <v>50000</v>
      </c>
      <c r="E124" s="698">
        <v>55000</v>
      </c>
      <c r="F124" s="698">
        <v>55000</v>
      </c>
      <c r="G124" s="698">
        <v>55000</v>
      </c>
      <c r="H124" s="698">
        <v>50000</v>
      </c>
      <c r="I124" s="698"/>
      <c r="J124" s="698">
        <f t="shared" si="23"/>
        <v>315000</v>
      </c>
      <c r="K124" s="753">
        <v>45978</v>
      </c>
      <c r="L124" s="698">
        <f t="shared" si="24"/>
        <v>13125</v>
      </c>
      <c r="M124" s="690" t="s">
        <v>6424</v>
      </c>
      <c r="N124" s="761"/>
      <c r="O124" s="30"/>
      <c r="P124" s="30"/>
      <c r="Q124" s="30"/>
      <c r="R124" s="767"/>
      <c r="S124" s="30"/>
      <c r="T124" s="30"/>
    </row>
    <row r="125" s="504" customFormat="1" spans="1:20">
      <c r="A125" s="707" t="s">
        <v>6425</v>
      </c>
      <c r="B125" s="525">
        <v>45946</v>
      </c>
      <c r="C125" s="698">
        <v>50000</v>
      </c>
      <c r="D125" s="698">
        <v>50000</v>
      </c>
      <c r="E125" s="698">
        <v>50000</v>
      </c>
      <c r="F125" s="698">
        <v>50000</v>
      </c>
      <c r="G125" s="698">
        <v>50000</v>
      </c>
      <c r="H125" s="698">
        <v>50000</v>
      </c>
      <c r="I125" s="698">
        <v>3312</v>
      </c>
      <c r="J125" s="698">
        <f>SUM(C125:I125)</f>
        <v>303312</v>
      </c>
      <c r="K125" s="753">
        <v>46011</v>
      </c>
      <c r="L125" s="698">
        <f t="shared" si="24"/>
        <v>12638</v>
      </c>
      <c r="N125" s="475"/>
      <c r="O125" s="475"/>
      <c r="P125" s="475"/>
      <c r="Q125" s="475"/>
      <c r="R125" s="768"/>
      <c r="S125" s="475"/>
      <c r="T125" s="475"/>
    </row>
    <row r="126" s="504" customFormat="1" spans="1:20">
      <c r="A126" s="707" t="s">
        <v>6426</v>
      </c>
      <c r="B126" s="525">
        <v>46360</v>
      </c>
      <c r="C126" s="698"/>
      <c r="D126" s="698"/>
      <c r="E126" s="698"/>
      <c r="F126" s="698"/>
      <c r="G126" s="698"/>
      <c r="H126" s="698"/>
      <c r="I126" s="698">
        <v>3975</v>
      </c>
      <c r="J126" s="698">
        <f>SUM(C126:I126)</f>
        <v>3975</v>
      </c>
      <c r="K126" s="753"/>
      <c r="L126" s="698"/>
      <c r="N126" s="475"/>
      <c r="O126" s="475"/>
      <c r="P126" s="475"/>
      <c r="Q126" s="475"/>
      <c r="R126" s="768"/>
      <c r="S126" s="475"/>
      <c r="T126" s="475"/>
    </row>
    <row r="127" s="504" customFormat="1" spans="1:20">
      <c r="A127" s="707" t="s">
        <v>6427</v>
      </c>
      <c r="B127" s="525">
        <v>46028</v>
      </c>
      <c r="C127" s="698"/>
      <c r="D127" s="698"/>
      <c r="E127" s="698"/>
      <c r="F127" s="698"/>
      <c r="G127" s="698"/>
      <c r="H127" s="698"/>
      <c r="I127" s="698">
        <v>2584</v>
      </c>
      <c r="J127" s="698">
        <f>SUM(C127:I127)</f>
        <v>2584</v>
      </c>
      <c r="K127" s="753"/>
      <c r="L127" s="698"/>
      <c r="N127" s="475"/>
      <c r="O127" s="475"/>
      <c r="P127" s="475"/>
      <c r="Q127" s="475"/>
      <c r="R127" s="768"/>
      <c r="S127" s="475"/>
      <c r="T127" s="475"/>
    </row>
    <row r="128" s="504" customFormat="1" spans="1:20">
      <c r="A128" s="707" t="s">
        <v>6428</v>
      </c>
      <c r="B128" s="525">
        <v>46048</v>
      </c>
      <c r="C128" s="698">
        <v>50000</v>
      </c>
      <c r="D128" s="698">
        <v>50000</v>
      </c>
      <c r="E128" s="698">
        <v>50000</v>
      </c>
      <c r="F128" s="698">
        <v>50000</v>
      </c>
      <c r="G128" s="698">
        <v>50000</v>
      </c>
      <c r="H128" s="698">
        <v>50000</v>
      </c>
      <c r="I128" s="698"/>
      <c r="J128" s="698">
        <f>SUM(C128:I128)</f>
        <v>300000</v>
      </c>
      <c r="K128" s="753">
        <v>46104</v>
      </c>
      <c r="L128" s="698">
        <f>J128/24</f>
        <v>12500</v>
      </c>
      <c r="N128" s="475"/>
      <c r="O128" s="475"/>
      <c r="P128" s="475"/>
      <c r="Q128" s="475"/>
      <c r="R128" s="768"/>
      <c r="S128" s="475"/>
      <c r="T128" s="475"/>
    </row>
    <row r="129" s="18" customFormat="1" spans="1:20">
      <c r="A129" s="708" t="s">
        <v>6429</v>
      </c>
      <c r="B129" s="571">
        <v>46052</v>
      </c>
      <c r="C129" s="719">
        <v>43000</v>
      </c>
      <c r="D129" s="719">
        <v>44000</v>
      </c>
      <c r="E129" s="719">
        <v>48000</v>
      </c>
      <c r="F129" s="719">
        <v>46000</v>
      </c>
      <c r="G129" s="719">
        <v>48000</v>
      </c>
      <c r="H129" s="719">
        <v>47000</v>
      </c>
      <c r="I129" s="719">
        <v>5900</v>
      </c>
      <c r="J129" s="719">
        <f>SUM(C129:I129)</f>
        <v>281900</v>
      </c>
      <c r="K129" s="756">
        <v>46143</v>
      </c>
      <c r="L129" s="719">
        <f>J129/24</f>
        <v>11745.8333333333</v>
      </c>
      <c r="N129" s="30"/>
      <c r="O129" s="30"/>
      <c r="P129" s="30"/>
      <c r="Q129" s="30"/>
      <c r="R129" s="767"/>
      <c r="S129" s="30"/>
      <c r="T129" s="30"/>
    </row>
    <row r="130" spans="1:20">
      <c r="A130" s="526"/>
      <c r="B130" s="527" t="s">
        <v>6342</v>
      </c>
      <c r="C130" s="527">
        <f>SUM(C114:C129)</f>
        <v>514000</v>
      </c>
      <c r="D130" s="527">
        <f t="shared" ref="D130:J130" si="25">SUM(D114:D129)</f>
        <v>515000</v>
      </c>
      <c r="E130" s="527">
        <f t="shared" si="25"/>
        <v>518000</v>
      </c>
      <c r="F130" s="527">
        <f t="shared" si="25"/>
        <v>516000</v>
      </c>
      <c r="G130" s="527">
        <f t="shared" si="25"/>
        <v>518000</v>
      </c>
      <c r="H130" s="527">
        <f t="shared" si="25"/>
        <v>512000</v>
      </c>
      <c r="I130" s="527">
        <f t="shared" si="25"/>
        <v>15771</v>
      </c>
      <c r="J130" s="527">
        <f t="shared" si="25"/>
        <v>3108771</v>
      </c>
      <c r="K130" s="572"/>
      <c r="L130" s="527"/>
      <c r="N130" s="740"/>
      <c r="O130" s="740"/>
      <c r="P130" s="740"/>
      <c r="Q130" s="740"/>
      <c r="R130" s="767"/>
      <c r="S130" s="740"/>
      <c r="T130" s="740"/>
    </row>
    <row r="131" spans="1:20">
      <c r="A131" s="526"/>
      <c r="B131" s="527" t="s">
        <v>6343</v>
      </c>
      <c r="C131" s="529">
        <f>'15759粉色Baby系列'!AR227</f>
        <v>457340.166666667</v>
      </c>
      <c r="D131" s="529">
        <f>'15759粉色Baby系列'!AS227</f>
        <v>457916.166666667</v>
      </c>
      <c r="E131" s="529">
        <f>'15759粉色Baby系列'!AT227</f>
        <v>461183.166666667</v>
      </c>
      <c r="F131" s="529">
        <f>'15759粉色Baby系列'!AU227</f>
        <v>459743.166666667</v>
      </c>
      <c r="G131" s="529">
        <f>'15759粉色Baby系列'!AV227</f>
        <v>461183.166666667</v>
      </c>
      <c r="H131" s="529">
        <f>'15759粉色Baby系列'!AW227</f>
        <v>455036.166666667</v>
      </c>
      <c r="I131" s="529">
        <f>'15759粉色Baby系列'!AX227</f>
        <v>9869</v>
      </c>
      <c r="J131" s="529">
        <f>SUM(C131:H131)</f>
        <v>2752402</v>
      </c>
      <c r="K131" s="572"/>
      <c r="L131" s="527"/>
      <c r="N131" s="740"/>
      <c r="O131" s="740"/>
      <c r="P131" s="740"/>
      <c r="Q131" s="740"/>
      <c r="R131" s="767"/>
      <c r="S131" s="740"/>
      <c r="T131" s="740"/>
    </row>
    <row r="132" spans="1:20">
      <c r="A132" s="526"/>
      <c r="B132" s="527" t="s">
        <v>6345</v>
      </c>
      <c r="C132" s="529">
        <f t="shared" ref="C132:J132" si="26">C130-C131</f>
        <v>56659.8333333333</v>
      </c>
      <c r="D132" s="529">
        <f t="shared" si="26"/>
        <v>57083.8333333333</v>
      </c>
      <c r="E132" s="529">
        <f t="shared" si="26"/>
        <v>56816.8333333333</v>
      </c>
      <c r="F132" s="529">
        <f t="shared" si="26"/>
        <v>56256.8333333333</v>
      </c>
      <c r="G132" s="529">
        <f t="shared" si="26"/>
        <v>56816.8333333333</v>
      </c>
      <c r="H132" s="529">
        <f t="shared" si="26"/>
        <v>56963.8333333333</v>
      </c>
      <c r="I132" s="529">
        <f t="shared" si="26"/>
        <v>5902</v>
      </c>
      <c r="J132" s="731">
        <f t="shared" si="26"/>
        <v>356369</v>
      </c>
      <c r="K132" s="572"/>
      <c r="L132" s="527"/>
      <c r="N132" s="740"/>
      <c r="O132" s="740"/>
      <c r="P132" s="740"/>
      <c r="Q132" s="740"/>
      <c r="R132" s="740"/>
      <c r="S132" s="740"/>
      <c r="T132" s="740"/>
    </row>
    <row r="133" ht="15" spans="1:12">
      <c r="A133" s="530"/>
      <c r="B133" s="531" t="s">
        <v>6347</v>
      </c>
      <c r="C133" s="741">
        <f>SUM(C132:H132)</f>
        <v>340598</v>
      </c>
      <c r="D133" s="742"/>
      <c r="E133" s="742"/>
      <c r="F133" s="742"/>
      <c r="G133" s="742"/>
      <c r="H133" s="742"/>
      <c r="I133" s="742"/>
      <c r="J133" s="732"/>
      <c r="K133" s="758"/>
      <c r="L133" s="527"/>
    </row>
    <row r="134" ht="15"/>
    <row r="135" ht="18.75" spans="1:11">
      <c r="A135" s="506" t="s">
        <v>6430</v>
      </c>
      <c r="B135" s="507"/>
      <c r="C135" s="507"/>
      <c r="D135" s="507"/>
      <c r="E135" s="507"/>
      <c r="F135" s="507"/>
      <c r="G135" s="507"/>
      <c r="H135" s="507"/>
      <c r="I135" s="507"/>
      <c r="J135" s="507"/>
      <c r="K135" s="715"/>
    </row>
    <row r="136" ht="38" customHeight="1" spans="1:19">
      <c r="A136" s="714" t="s">
        <v>6319</v>
      </c>
      <c r="B136" s="715" t="s">
        <v>6320</v>
      </c>
      <c r="C136" s="716" t="s">
        <v>6431</v>
      </c>
      <c r="D136" s="716" t="s">
        <v>4511</v>
      </c>
      <c r="E136" s="716" t="s">
        <v>4512</v>
      </c>
      <c r="F136" s="716" t="s">
        <v>4513</v>
      </c>
      <c r="G136" s="716" t="s">
        <v>4514</v>
      </c>
      <c r="H136" s="716" t="s">
        <v>4515</v>
      </c>
      <c r="I136" s="733" t="s">
        <v>6323</v>
      </c>
      <c r="J136" s="765" t="s">
        <v>6324</v>
      </c>
      <c r="K136" s="715" t="s">
        <v>5927</v>
      </c>
      <c r="M136" s="740"/>
      <c r="N136" s="740"/>
      <c r="O136" s="740"/>
      <c r="P136" s="740"/>
      <c r="Q136" s="767"/>
      <c r="R136" s="740"/>
      <c r="S136" s="740"/>
    </row>
    <row r="137" s="18" customFormat="1" spans="1:11">
      <c r="A137" s="710" t="s">
        <v>6335</v>
      </c>
      <c r="B137" s="525">
        <v>45876</v>
      </c>
      <c r="C137" s="716">
        <v>10000</v>
      </c>
      <c r="D137" s="716"/>
      <c r="E137" s="716"/>
      <c r="F137" s="716"/>
      <c r="G137" s="716"/>
      <c r="H137" s="716"/>
      <c r="I137" s="773">
        <f>SUM(C137:H137)</f>
        <v>10000</v>
      </c>
      <c r="J137" s="753">
        <v>45948</v>
      </c>
      <c r="K137" s="774">
        <f>I137/24</f>
        <v>416.666666666667</v>
      </c>
    </row>
    <row r="138" s="18" customFormat="1" spans="1:11">
      <c r="A138" s="710" t="s">
        <v>6339</v>
      </c>
      <c r="B138" s="525">
        <v>45940</v>
      </c>
      <c r="C138" s="716">
        <v>32000</v>
      </c>
      <c r="D138" s="716"/>
      <c r="E138" s="716"/>
      <c r="F138" s="716"/>
      <c r="G138" s="716"/>
      <c r="H138" s="716"/>
      <c r="I138" s="773">
        <f>SUM(C138:H138)</f>
        <v>32000</v>
      </c>
      <c r="J138" s="753">
        <v>46005</v>
      </c>
      <c r="K138" s="774">
        <f>C138/24</f>
        <v>1333.33333333333</v>
      </c>
    </row>
    <row r="139" s="18" customFormat="1" spans="1:11">
      <c r="A139" s="710" t="s">
        <v>6406</v>
      </c>
      <c r="B139" s="525">
        <v>45980</v>
      </c>
      <c r="C139" s="716">
        <v>10000</v>
      </c>
      <c r="D139" s="716"/>
      <c r="E139" s="716"/>
      <c r="F139" s="716"/>
      <c r="G139" s="716"/>
      <c r="H139" s="716"/>
      <c r="I139" s="773">
        <v>10000</v>
      </c>
      <c r="J139" s="753"/>
      <c r="K139" s="774"/>
    </row>
    <row r="140" customFormat="1" spans="1:11">
      <c r="A140" s="769" t="s">
        <v>6432</v>
      </c>
      <c r="B140" s="571">
        <v>46017</v>
      </c>
      <c r="C140" s="770">
        <v>52000</v>
      </c>
      <c r="D140" s="570"/>
      <c r="E140" s="570"/>
      <c r="F140" s="570"/>
      <c r="G140" s="570"/>
      <c r="H140" s="570"/>
      <c r="I140" s="775">
        <v>52000</v>
      </c>
      <c r="J140" s="753">
        <v>46100</v>
      </c>
      <c r="K140" s="776">
        <f>I140/24</f>
        <v>2166.66666666667</v>
      </c>
    </row>
    <row r="141" spans="1:11">
      <c r="A141" s="526"/>
      <c r="B141" s="527" t="s">
        <v>6342</v>
      </c>
      <c r="C141" s="527">
        <f>SUM(C137:C139)</f>
        <v>52000</v>
      </c>
      <c r="D141" s="527">
        <f t="shared" ref="D141:I141" si="27">SUM(D137:D139)</f>
        <v>0</v>
      </c>
      <c r="E141" s="527">
        <f t="shared" si="27"/>
        <v>0</v>
      </c>
      <c r="F141" s="527">
        <f t="shared" si="27"/>
        <v>0</v>
      </c>
      <c r="G141" s="527">
        <f t="shared" si="27"/>
        <v>0</v>
      </c>
      <c r="H141" s="527">
        <f t="shared" si="27"/>
        <v>0</v>
      </c>
      <c r="I141" s="527">
        <f>SUM(I137:I140)</f>
        <v>104000</v>
      </c>
      <c r="J141" s="572"/>
      <c r="K141" s="527"/>
    </row>
    <row r="142" spans="1:11">
      <c r="A142" s="526"/>
      <c r="B142" s="527" t="s">
        <v>6343</v>
      </c>
      <c r="C142" s="529">
        <f>'157108奶牛'!AT99</f>
        <v>45336</v>
      </c>
      <c r="D142" s="529">
        <f>'157108奶牛'!AO99</f>
        <v>57000</v>
      </c>
      <c r="E142" s="529">
        <f>'157108奶牛'!AP99</f>
        <v>42502.5</v>
      </c>
      <c r="F142" s="529">
        <f>'157108奶牛'!AQ99</f>
        <v>51003</v>
      </c>
      <c r="G142" s="529">
        <f>'157108奶牛'!AR99</f>
        <v>44202.6000000001</v>
      </c>
      <c r="H142" s="529">
        <f>'157108奶牛'!AS99</f>
        <v>43635.8999999999</v>
      </c>
      <c r="I142" s="529">
        <f>'157108奶牛'!J99</f>
        <v>283450</v>
      </c>
      <c r="J142" s="572"/>
      <c r="K142" s="527"/>
    </row>
    <row r="143" spans="1:11">
      <c r="A143" s="526"/>
      <c r="B143" s="527" t="s">
        <v>6345</v>
      </c>
      <c r="C143" s="529">
        <f t="shared" ref="C143:I143" si="28">C141-C142</f>
        <v>6664</v>
      </c>
      <c r="D143" s="529">
        <f t="shared" si="28"/>
        <v>-57000</v>
      </c>
      <c r="E143" s="529">
        <f t="shared" si="28"/>
        <v>-42502.5</v>
      </c>
      <c r="F143" s="529">
        <f t="shared" si="28"/>
        <v>-51003</v>
      </c>
      <c r="G143" s="529">
        <f t="shared" si="28"/>
        <v>-44202.6000000001</v>
      </c>
      <c r="H143" s="529">
        <f t="shared" si="28"/>
        <v>-43635.8999999999</v>
      </c>
      <c r="I143" s="731">
        <f t="shared" si="28"/>
        <v>-179450</v>
      </c>
      <c r="J143" s="572"/>
      <c r="K143" s="527"/>
    </row>
    <row r="144" ht="15" spans="1:11">
      <c r="A144" s="530"/>
      <c r="B144" s="531" t="s">
        <v>6347</v>
      </c>
      <c r="C144" s="741"/>
      <c r="D144" s="742"/>
      <c r="E144" s="742"/>
      <c r="F144" s="742"/>
      <c r="G144" s="742"/>
      <c r="H144" s="742"/>
      <c r="I144" s="732"/>
      <c r="J144" s="758"/>
      <c r="K144" s="527"/>
    </row>
    <row r="145" ht="15"/>
    <row r="146" ht="18.75" spans="1:11">
      <c r="A146" s="506" t="s">
        <v>6433</v>
      </c>
      <c r="B146" s="507"/>
      <c r="C146" s="507"/>
      <c r="D146" s="507"/>
      <c r="E146" s="507"/>
      <c r="F146" s="507"/>
      <c r="G146" s="507"/>
      <c r="H146" s="507"/>
      <c r="I146" s="507"/>
      <c r="J146" s="507"/>
      <c r="K146" s="715"/>
    </row>
    <row r="147" ht="60" spans="1:11">
      <c r="A147" s="714" t="s">
        <v>6319</v>
      </c>
      <c r="B147" s="715" t="s">
        <v>6320</v>
      </c>
      <c r="C147" s="716" t="s">
        <v>6434</v>
      </c>
      <c r="D147" s="716" t="s">
        <v>6435</v>
      </c>
      <c r="E147" s="716" t="s">
        <v>6436</v>
      </c>
      <c r="F147" s="716" t="s">
        <v>6437</v>
      </c>
      <c r="G147" s="716" t="s">
        <v>6438</v>
      </c>
      <c r="H147" s="716" t="s">
        <v>6439</v>
      </c>
      <c r="I147" s="733" t="s">
        <v>6323</v>
      </c>
      <c r="J147" s="765" t="s">
        <v>6324</v>
      </c>
      <c r="K147" s="715" t="s">
        <v>5927</v>
      </c>
    </row>
    <row r="148" s="18" customFormat="1" ht="19" customHeight="1" spans="1:11">
      <c r="A148" s="710" t="s">
        <v>6440</v>
      </c>
      <c r="B148" s="525">
        <v>45924</v>
      </c>
      <c r="C148" s="716">
        <v>10000</v>
      </c>
      <c r="D148" s="716">
        <v>10000</v>
      </c>
      <c r="E148" s="716">
        <v>10000</v>
      </c>
      <c r="F148" s="716">
        <v>10000</v>
      </c>
      <c r="G148" s="716">
        <v>10000</v>
      </c>
      <c r="H148" s="716">
        <v>10000</v>
      </c>
      <c r="I148" s="773">
        <f>SUM(C148:H148)</f>
        <v>60000</v>
      </c>
      <c r="J148" s="753">
        <v>45989</v>
      </c>
      <c r="K148" s="774">
        <f>I148/24</f>
        <v>2500</v>
      </c>
    </row>
    <row r="149" ht="19" customHeight="1" spans="1:11">
      <c r="A149" s="710" t="s">
        <v>6441</v>
      </c>
      <c r="B149" s="525">
        <v>46030</v>
      </c>
      <c r="C149" s="716">
        <v>11500</v>
      </c>
      <c r="D149" s="716">
        <v>11500</v>
      </c>
      <c r="E149" s="716">
        <v>11500</v>
      </c>
      <c r="F149" s="716">
        <v>11500</v>
      </c>
      <c r="G149" s="716">
        <v>11500</v>
      </c>
      <c r="H149" s="716">
        <v>11500</v>
      </c>
      <c r="I149" s="773">
        <v>69000</v>
      </c>
      <c r="J149" s="753">
        <v>46134</v>
      </c>
      <c r="K149" s="774">
        <f>I149/24</f>
        <v>2875</v>
      </c>
    </row>
    <row r="150" spans="1:12">
      <c r="A150" s="710" t="s">
        <v>6442</v>
      </c>
      <c r="B150" s="525">
        <v>46049</v>
      </c>
      <c r="C150" s="524">
        <v>19000</v>
      </c>
      <c r="D150" s="524">
        <v>13000</v>
      </c>
      <c r="E150" s="524">
        <v>19000</v>
      </c>
      <c r="F150" s="524">
        <v>19000</v>
      </c>
      <c r="G150" s="524">
        <v>0</v>
      </c>
      <c r="H150" s="524">
        <v>0</v>
      </c>
      <c r="I150" s="524">
        <f>SUM(C150:H150)</f>
        <v>70000</v>
      </c>
      <c r="J150" s="753">
        <v>46141</v>
      </c>
      <c r="K150" s="777">
        <f>I150/24</f>
        <v>2916.66666666667</v>
      </c>
      <c r="L150" s="690"/>
    </row>
    <row r="151" spans="1:12">
      <c r="A151" s="769" t="s">
        <v>6443</v>
      </c>
      <c r="B151" s="571">
        <v>46052</v>
      </c>
      <c r="C151" s="570">
        <v>16000</v>
      </c>
      <c r="D151" s="570">
        <v>10000</v>
      </c>
      <c r="E151" s="570">
        <v>16000</v>
      </c>
      <c r="F151" s="570">
        <v>12000</v>
      </c>
      <c r="G151" s="570">
        <v>11000</v>
      </c>
      <c r="H151" s="570">
        <v>11000</v>
      </c>
      <c r="I151" s="570">
        <f>SUM(C151:H151)</f>
        <v>76000</v>
      </c>
      <c r="J151" s="762">
        <v>46142</v>
      </c>
      <c r="K151" s="778">
        <f>I151/24</f>
        <v>3166.66666666667</v>
      </c>
      <c r="L151" s="690"/>
    </row>
    <row r="152" spans="1:12">
      <c r="A152" s="526"/>
      <c r="B152" s="527" t="s">
        <v>6342</v>
      </c>
      <c r="C152" s="527">
        <f t="shared" ref="C152:I152" si="29">SUM(C148:C151)</f>
        <v>56500</v>
      </c>
      <c r="D152" s="527">
        <f t="shared" si="29"/>
        <v>44500</v>
      </c>
      <c r="E152" s="527">
        <f t="shared" si="29"/>
        <v>56500</v>
      </c>
      <c r="F152" s="527">
        <f t="shared" si="29"/>
        <v>52500</v>
      </c>
      <c r="G152" s="527">
        <f t="shared" si="29"/>
        <v>32500</v>
      </c>
      <c r="H152" s="527">
        <f t="shared" si="29"/>
        <v>32500</v>
      </c>
      <c r="I152" s="527">
        <f t="shared" si="29"/>
        <v>275000</v>
      </c>
      <c r="J152" s="779"/>
      <c r="K152" s="773"/>
      <c r="L152" s="690" t="s">
        <v>6444</v>
      </c>
    </row>
    <row r="153" spans="1:11">
      <c r="A153" s="526"/>
      <c r="B153" s="527" t="s">
        <v>6343</v>
      </c>
      <c r="C153" s="529">
        <f>'15758二代'!AO14</f>
        <v>2034</v>
      </c>
      <c r="D153" s="529">
        <f>'15758二代'!AP14</f>
        <v>2034</v>
      </c>
      <c r="E153" s="529">
        <f>'15758二代'!AQ14</f>
        <v>2034</v>
      </c>
      <c r="F153" s="529">
        <f>'15758二代'!AR14</f>
        <v>2034</v>
      </c>
      <c r="G153" s="529">
        <f>'15758二代'!AS14</f>
        <v>2034</v>
      </c>
      <c r="H153" s="529">
        <f>'15758二代'!AT14</f>
        <v>2034</v>
      </c>
      <c r="I153" s="529">
        <f>SUM(C153:H153)</f>
        <v>12204</v>
      </c>
      <c r="J153" s="572"/>
      <c r="K153" s="527"/>
    </row>
    <row r="154" spans="1:11">
      <c r="A154" s="526"/>
      <c r="B154" s="527" t="s">
        <v>6345</v>
      </c>
      <c r="C154" s="529">
        <f t="shared" ref="C154:I154" si="30">C152-C153</f>
        <v>54466</v>
      </c>
      <c r="D154" s="529">
        <f t="shared" si="30"/>
        <v>42466</v>
      </c>
      <c r="E154" s="529">
        <f t="shared" si="30"/>
        <v>54466</v>
      </c>
      <c r="F154" s="529">
        <f t="shared" si="30"/>
        <v>50466</v>
      </c>
      <c r="G154" s="529">
        <f t="shared" si="30"/>
        <v>30466</v>
      </c>
      <c r="H154" s="529">
        <f t="shared" si="30"/>
        <v>30466</v>
      </c>
      <c r="I154" s="731">
        <f t="shared" si="30"/>
        <v>262796</v>
      </c>
      <c r="J154" s="572"/>
      <c r="K154" s="527"/>
    </row>
    <row r="155" ht="15" spans="1:11">
      <c r="A155" s="530"/>
      <c r="B155" s="531" t="s">
        <v>6347</v>
      </c>
      <c r="C155" s="741">
        <f>SUM(C154:H154)</f>
        <v>262796</v>
      </c>
      <c r="D155" s="742"/>
      <c r="E155" s="742"/>
      <c r="F155" s="742"/>
      <c r="G155" s="742"/>
      <c r="H155" s="742"/>
      <c r="I155" s="732"/>
      <c r="J155" s="758"/>
      <c r="K155" s="527"/>
    </row>
    <row r="157" ht="18.75" spans="1:12">
      <c r="A157" s="743" t="s">
        <v>6445</v>
      </c>
      <c r="B157" s="744"/>
      <c r="C157" s="744"/>
      <c r="D157" s="744"/>
      <c r="E157" s="744"/>
      <c r="F157" s="744"/>
      <c r="G157" s="744"/>
      <c r="H157" s="744"/>
      <c r="I157" s="744"/>
      <c r="J157" s="744"/>
      <c r="K157" s="744"/>
      <c r="L157" s="751"/>
    </row>
    <row r="158" ht="60" spans="1:12">
      <c r="A158" s="714" t="s">
        <v>6319</v>
      </c>
      <c r="B158" s="715" t="s">
        <v>6320</v>
      </c>
      <c r="C158" s="716" t="s">
        <v>6446</v>
      </c>
      <c r="D158" s="716" t="s">
        <v>6447</v>
      </c>
      <c r="E158" s="716" t="s">
        <v>6448</v>
      </c>
      <c r="F158" s="716" t="s">
        <v>6449</v>
      </c>
      <c r="G158" s="716" t="s">
        <v>6450</v>
      </c>
      <c r="H158" s="716" t="s">
        <v>6451</v>
      </c>
      <c r="I158" s="716" t="s">
        <v>6452</v>
      </c>
      <c r="J158" s="765" t="s">
        <v>6323</v>
      </c>
      <c r="K158" s="765" t="s">
        <v>6324</v>
      </c>
      <c r="L158" s="715" t="s">
        <v>5927</v>
      </c>
    </row>
    <row r="159" ht="19" customHeight="1" spans="1:12">
      <c r="A159" s="710" t="s">
        <v>6453</v>
      </c>
      <c r="B159" s="525">
        <v>45915</v>
      </c>
      <c r="C159" s="716">
        <v>10000</v>
      </c>
      <c r="D159" s="716">
        <v>10000</v>
      </c>
      <c r="E159" s="716">
        <v>10000</v>
      </c>
      <c r="F159" s="716">
        <v>10000</v>
      </c>
      <c r="G159" s="716">
        <v>10000</v>
      </c>
      <c r="H159" s="716">
        <v>10000</v>
      </c>
      <c r="I159" s="716">
        <v>10000</v>
      </c>
      <c r="J159" s="780">
        <f>SUM(C159:I159)</f>
        <v>70000</v>
      </c>
      <c r="K159" s="753">
        <v>45980</v>
      </c>
      <c r="L159" s="774">
        <f>J159/24</f>
        <v>2916.66666666667</v>
      </c>
    </row>
    <row r="160" s="18" customFormat="1" ht="19" customHeight="1" spans="1:12">
      <c r="A160" s="710" t="s">
        <v>6441</v>
      </c>
      <c r="B160" s="525">
        <v>46030</v>
      </c>
      <c r="C160" s="716">
        <v>15000</v>
      </c>
      <c r="D160" s="716">
        <v>10000</v>
      </c>
      <c r="E160" s="716">
        <v>10000</v>
      </c>
      <c r="F160" s="716">
        <v>10000</v>
      </c>
      <c r="G160" s="716">
        <v>10000</v>
      </c>
      <c r="H160" s="716">
        <v>10000</v>
      </c>
      <c r="I160" s="773">
        <v>15000</v>
      </c>
      <c r="J160" s="780">
        <f>SUM(C160:I160)</f>
        <v>80000</v>
      </c>
      <c r="K160" s="753">
        <v>46134</v>
      </c>
      <c r="L160" s="774">
        <f>J160/24</f>
        <v>3333.33333333333</v>
      </c>
    </row>
    <row r="161" ht="19" customHeight="1" spans="1:15">
      <c r="A161" s="769" t="s">
        <v>6442</v>
      </c>
      <c r="B161" s="571">
        <v>46049</v>
      </c>
      <c r="C161" s="770">
        <v>10000</v>
      </c>
      <c r="D161" s="770">
        <v>0</v>
      </c>
      <c r="E161" s="770">
        <v>0</v>
      </c>
      <c r="F161" s="770">
        <v>0</v>
      </c>
      <c r="G161" s="770">
        <v>0</v>
      </c>
      <c r="H161" s="770">
        <v>0</v>
      </c>
      <c r="I161" s="770">
        <v>10000</v>
      </c>
      <c r="J161" s="781">
        <v>20000</v>
      </c>
      <c r="K161" s="756">
        <v>46141</v>
      </c>
      <c r="L161" s="776">
        <f>J161/24</f>
        <v>833.333333333333</v>
      </c>
      <c r="M161" s="690"/>
      <c r="N161" s="690"/>
      <c r="O161" s="690"/>
    </row>
    <row r="162" ht="19" customHeight="1" spans="1:15">
      <c r="A162" s="526"/>
      <c r="B162" s="527" t="s">
        <v>6342</v>
      </c>
      <c r="C162" s="527">
        <f>SUM(C159:C161)</f>
        <v>35000</v>
      </c>
      <c r="D162" s="527">
        <f t="shared" ref="C162:I162" si="31">SUM(D159:D160)</f>
        <v>20000</v>
      </c>
      <c r="E162" s="527">
        <f t="shared" si="31"/>
        <v>20000</v>
      </c>
      <c r="F162" s="527">
        <f t="shared" si="31"/>
        <v>20000</v>
      </c>
      <c r="G162" s="527">
        <f t="shared" si="31"/>
        <v>20000</v>
      </c>
      <c r="H162" s="527">
        <f>SUM(H159:H161)</f>
        <v>20000</v>
      </c>
      <c r="I162" s="527">
        <f>SUM(I159:I161)</f>
        <v>35000</v>
      </c>
      <c r="J162" s="572">
        <f>SUM(C162:I162)</f>
        <v>170000</v>
      </c>
      <c r="K162" s="572"/>
      <c r="L162" s="527"/>
      <c r="M162" s="690" t="s">
        <v>6444</v>
      </c>
      <c r="N162" s="690"/>
      <c r="O162" s="690"/>
    </row>
    <row r="163" ht="19" customHeight="1" spans="1:12">
      <c r="A163" s="526"/>
      <c r="B163" s="527" t="s">
        <v>6343</v>
      </c>
      <c r="C163" s="529">
        <f>'15797 动物系列'!AO15</f>
        <v>2034</v>
      </c>
      <c r="D163" s="529">
        <f>'15797 动物系列'!AQ15</f>
        <v>2034</v>
      </c>
      <c r="E163" s="529">
        <f>'15797 动物系列'!AR15</f>
        <v>2034</v>
      </c>
      <c r="F163" s="529">
        <f>'15797 动物系列'!AU15</f>
        <v>2034</v>
      </c>
      <c r="G163" s="529">
        <f>'15797 动物系列'!AP15</f>
        <v>2034</v>
      </c>
      <c r="H163" s="529">
        <f>'15797 动物系列'!AS15</f>
        <v>2034</v>
      </c>
      <c r="I163" s="529">
        <f>'15797 动物系列'!AT15</f>
        <v>2034</v>
      </c>
      <c r="J163" s="572">
        <f>SUM(C163:I163)</f>
        <v>14238</v>
      </c>
      <c r="K163" s="572"/>
      <c r="L163" s="527"/>
    </row>
    <row r="164" ht="19" customHeight="1" spans="1:12">
      <c r="A164" s="526"/>
      <c r="B164" s="527" t="s">
        <v>6345</v>
      </c>
      <c r="C164" s="529">
        <f t="shared" ref="C164:J164" si="32">C162-C163</f>
        <v>32966</v>
      </c>
      <c r="D164" s="529">
        <f t="shared" si="32"/>
        <v>17966</v>
      </c>
      <c r="E164" s="529">
        <f t="shared" si="32"/>
        <v>17966</v>
      </c>
      <c r="F164" s="529">
        <f t="shared" si="32"/>
        <v>17966</v>
      </c>
      <c r="G164" s="529">
        <f t="shared" si="32"/>
        <v>17966</v>
      </c>
      <c r="H164" s="529">
        <f t="shared" si="32"/>
        <v>17966</v>
      </c>
      <c r="I164" s="750">
        <f t="shared" si="32"/>
        <v>32966</v>
      </c>
      <c r="J164" s="782">
        <f t="shared" si="32"/>
        <v>155762</v>
      </c>
      <c r="K164" s="572"/>
      <c r="L164" s="527"/>
    </row>
    <row r="165" ht="19" customHeight="1" spans="1:12">
      <c r="A165" s="530"/>
      <c r="B165" s="531" t="s">
        <v>6347</v>
      </c>
      <c r="C165" s="741">
        <f>SUM(C164:I164)</f>
        <v>155762</v>
      </c>
      <c r="D165" s="742"/>
      <c r="E165" s="742"/>
      <c r="F165" s="742"/>
      <c r="G165" s="742"/>
      <c r="H165" s="742"/>
      <c r="I165" s="783"/>
      <c r="J165" s="784"/>
      <c r="K165" s="782"/>
      <c r="L165" s="527"/>
    </row>
    <row r="169" ht="18.75" spans="1:12">
      <c r="A169" s="771" t="s">
        <v>6454</v>
      </c>
      <c r="B169" s="598"/>
      <c r="C169" s="598"/>
      <c r="D169" s="598"/>
      <c r="E169" s="598"/>
      <c r="F169" s="598"/>
      <c r="G169" s="598"/>
      <c r="H169" s="598"/>
      <c r="I169" s="598"/>
      <c r="J169" s="598"/>
      <c r="K169" s="598"/>
      <c r="L169" s="598"/>
    </row>
    <row r="170" ht="56.25" spans="1:12">
      <c r="A170" s="693" t="s">
        <v>6319</v>
      </c>
      <c r="B170" s="694" t="s">
        <v>6320</v>
      </c>
      <c r="C170" s="772" t="s">
        <v>6455</v>
      </c>
      <c r="D170" s="772" t="s">
        <v>6456</v>
      </c>
      <c r="E170" s="772" t="s">
        <v>6457</v>
      </c>
      <c r="F170" s="772" t="s">
        <v>6458</v>
      </c>
      <c r="G170" s="772" t="s">
        <v>6459</v>
      </c>
      <c r="H170" s="772" t="s">
        <v>6460</v>
      </c>
      <c r="I170" s="772" t="s">
        <v>6461</v>
      </c>
      <c r="J170" s="733" t="s">
        <v>6323</v>
      </c>
      <c r="K170" s="715" t="s">
        <v>6324</v>
      </c>
      <c r="L170" s="785" t="s">
        <v>5927</v>
      </c>
    </row>
    <row r="171" s="18" customFormat="1" spans="1:12">
      <c r="A171" s="710" t="s">
        <v>6374</v>
      </c>
      <c r="B171" s="525">
        <v>45889</v>
      </c>
      <c r="C171" s="698">
        <v>15000</v>
      </c>
      <c r="D171" s="698">
        <v>15000</v>
      </c>
      <c r="E171" s="698">
        <v>15000</v>
      </c>
      <c r="F171" s="698">
        <v>15000</v>
      </c>
      <c r="G171" s="698">
        <v>15000</v>
      </c>
      <c r="H171" s="698">
        <v>15000</v>
      </c>
      <c r="I171" s="698">
        <v>15000</v>
      </c>
      <c r="J171" s="698">
        <v>105000</v>
      </c>
      <c r="K171" s="511">
        <v>45961</v>
      </c>
      <c r="L171" s="723">
        <v>4375</v>
      </c>
    </row>
    <row r="172" s="18" customFormat="1" spans="1:12">
      <c r="A172" s="710" t="s">
        <v>6406</v>
      </c>
      <c r="B172" s="525">
        <v>45980</v>
      </c>
      <c r="C172" s="698">
        <v>35000</v>
      </c>
      <c r="D172" s="698">
        <v>35000</v>
      </c>
      <c r="E172" s="698">
        <v>35000</v>
      </c>
      <c r="F172" s="698">
        <v>35000</v>
      </c>
      <c r="G172" s="698">
        <v>35000</v>
      </c>
      <c r="H172" s="698">
        <v>35000</v>
      </c>
      <c r="I172" s="698">
        <v>35000</v>
      </c>
      <c r="J172" s="698">
        <v>245000</v>
      </c>
      <c r="K172" s="511"/>
      <c r="L172" s="511">
        <f>J172/24</f>
        <v>10208.3333333333</v>
      </c>
    </row>
    <row r="173" s="18" customFormat="1" ht="16.5" spans="1:12">
      <c r="A173" s="710" t="s">
        <v>6432</v>
      </c>
      <c r="B173" s="525">
        <v>46017</v>
      </c>
      <c r="C173" s="706">
        <v>20000</v>
      </c>
      <c r="D173" s="706">
        <v>20000</v>
      </c>
      <c r="E173" s="706">
        <v>20000</v>
      </c>
      <c r="F173" s="706">
        <v>20000</v>
      </c>
      <c r="G173" s="706">
        <v>20000</v>
      </c>
      <c r="H173" s="706">
        <v>20000</v>
      </c>
      <c r="I173" s="706">
        <v>0</v>
      </c>
      <c r="J173" s="698">
        <v>120000</v>
      </c>
      <c r="K173" s="511">
        <v>46100</v>
      </c>
      <c r="L173" s="760">
        <f>J173/24</f>
        <v>5000</v>
      </c>
    </row>
    <row r="174" ht="16.5" spans="1:12">
      <c r="A174" s="769" t="s">
        <v>6462</v>
      </c>
      <c r="B174" s="571">
        <v>46030</v>
      </c>
      <c r="C174" s="709">
        <v>35000</v>
      </c>
      <c r="D174" s="709">
        <v>35000</v>
      </c>
      <c r="E174" s="709">
        <v>35000</v>
      </c>
      <c r="F174" s="709">
        <v>35000</v>
      </c>
      <c r="G174" s="709">
        <v>35000</v>
      </c>
      <c r="H174" s="709">
        <v>35000</v>
      </c>
      <c r="I174" s="709">
        <v>0</v>
      </c>
      <c r="J174" s="719">
        <v>210000</v>
      </c>
      <c r="K174" s="566">
        <v>46123</v>
      </c>
      <c r="L174" s="776">
        <f>J174/24</f>
        <v>8750</v>
      </c>
    </row>
    <row r="175" ht="16.5" spans="1:12">
      <c r="A175" s="769" t="s">
        <v>6409</v>
      </c>
      <c r="B175" s="571">
        <v>46051</v>
      </c>
      <c r="C175" s="709">
        <v>40000</v>
      </c>
      <c r="D175" s="709">
        <v>40000</v>
      </c>
      <c r="E175" s="709">
        <v>40000</v>
      </c>
      <c r="F175" s="709">
        <v>40000</v>
      </c>
      <c r="G175" s="709">
        <v>40000</v>
      </c>
      <c r="H175" s="709">
        <v>40000</v>
      </c>
      <c r="I175" s="709">
        <v>0</v>
      </c>
      <c r="J175" s="719">
        <v>240000</v>
      </c>
      <c r="K175" s="566">
        <v>46144</v>
      </c>
      <c r="L175" s="776">
        <f>J175/24</f>
        <v>10000</v>
      </c>
    </row>
    <row r="176" ht="16.5" spans="1:12">
      <c r="A176" s="710"/>
      <c r="B176" s="525"/>
      <c r="C176" s="706"/>
      <c r="D176" s="706"/>
      <c r="E176" s="706"/>
      <c r="F176" s="706"/>
      <c r="G176" s="706"/>
      <c r="H176" s="706"/>
      <c r="I176" s="706"/>
      <c r="J176" s="523"/>
      <c r="K176" s="523"/>
      <c r="L176" s="523"/>
    </row>
    <row r="177" spans="1:12">
      <c r="A177" s="526"/>
      <c r="B177" s="527" t="s">
        <v>6342</v>
      </c>
      <c r="C177" s="527">
        <f>SUM(C171:C176)</f>
        <v>145000</v>
      </c>
      <c r="D177" s="527">
        <f t="shared" ref="D177:J177" si="33">SUM(D171:D176)</f>
        <v>145000</v>
      </c>
      <c r="E177" s="527">
        <f t="shared" si="33"/>
        <v>145000</v>
      </c>
      <c r="F177" s="527">
        <f t="shared" si="33"/>
        <v>145000</v>
      </c>
      <c r="G177" s="527">
        <f t="shared" si="33"/>
        <v>145000</v>
      </c>
      <c r="H177" s="527">
        <f t="shared" si="33"/>
        <v>145000</v>
      </c>
      <c r="I177" s="527">
        <f t="shared" si="33"/>
        <v>50000</v>
      </c>
      <c r="J177" s="527">
        <f t="shared" si="33"/>
        <v>920000</v>
      </c>
      <c r="K177" s="527"/>
      <c r="L177" s="527"/>
    </row>
    <row r="178" spans="1:12">
      <c r="A178" s="526"/>
      <c r="B178" s="527" t="s">
        <v>6343</v>
      </c>
      <c r="C178" s="529">
        <f>'15789猫钥匙扣'!AO31</f>
        <v>47662.7222222222</v>
      </c>
      <c r="D178" s="529">
        <f>'15789猫钥匙扣'!AP31</f>
        <v>47605.2222222222</v>
      </c>
      <c r="E178" s="529">
        <f>'15789猫钥匙扣'!AQ31</f>
        <v>47605.2222222222</v>
      </c>
      <c r="F178" s="529">
        <f>'15789猫钥匙扣'!AR31</f>
        <v>47605.2222222222</v>
      </c>
      <c r="G178" s="529">
        <f>'15789猫钥匙扣'!AS31</f>
        <v>47605.2222222222</v>
      </c>
      <c r="H178" s="529">
        <f>'15789猫钥匙扣'!AT31</f>
        <v>47605.2222222222</v>
      </c>
      <c r="I178" s="529">
        <f>'15789猫钥匙扣'!AU31</f>
        <v>12298.6666666667</v>
      </c>
      <c r="J178" s="527">
        <f>SUM(C178:I178)</f>
        <v>297987.5</v>
      </c>
      <c r="K178" s="527"/>
      <c r="L178" s="527"/>
    </row>
    <row r="179" spans="1:12">
      <c r="A179" s="526"/>
      <c r="B179" s="527" t="s">
        <v>6345</v>
      </c>
      <c r="C179" s="529">
        <f>C177-C178</f>
        <v>97337.2777777778</v>
      </c>
      <c r="D179" s="529">
        <f t="shared" ref="D179:J179" si="34">D177-D178</f>
        <v>97394.7777777778</v>
      </c>
      <c r="E179" s="529">
        <f t="shared" si="34"/>
        <v>97394.7777777778</v>
      </c>
      <c r="F179" s="529">
        <f t="shared" si="34"/>
        <v>97394.7777777778</v>
      </c>
      <c r="G179" s="529">
        <f t="shared" si="34"/>
        <v>97394.7777777778</v>
      </c>
      <c r="H179" s="529">
        <f t="shared" si="34"/>
        <v>97394.7777777778</v>
      </c>
      <c r="I179" s="529">
        <f t="shared" si="34"/>
        <v>37701.3333333333</v>
      </c>
      <c r="J179" s="750">
        <f t="shared" si="34"/>
        <v>622012.5</v>
      </c>
      <c r="K179" s="527"/>
      <c r="L179" s="527"/>
    </row>
    <row r="180" ht="15" spans="1:12">
      <c r="A180" s="530"/>
      <c r="B180" s="531" t="s">
        <v>6347</v>
      </c>
      <c r="C180" s="529">
        <f>SUM(C179:I179)</f>
        <v>622012.5</v>
      </c>
      <c r="D180" s="529"/>
      <c r="E180" s="529"/>
      <c r="F180" s="529"/>
      <c r="G180" s="529"/>
      <c r="H180" s="529"/>
      <c r="I180" s="529"/>
      <c r="J180" s="750"/>
      <c r="K180" s="527"/>
      <c r="L180" s="527"/>
    </row>
  </sheetData>
  <mergeCells count="34">
    <mergeCell ref="A1:N1"/>
    <mergeCell ref="U14:W14"/>
    <mergeCell ref="C18:K18"/>
    <mergeCell ref="A21:N21"/>
    <mergeCell ref="S22:Z22"/>
    <mergeCell ref="C48:K48"/>
    <mergeCell ref="A50:O50"/>
    <mergeCell ref="T51:AA51"/>
    <mergeCell ref="C74:L74"/>
    <mergeCell ref="A76:K76"/>
    <mergeCell ref="C89:H89"/>
    <mergeCell ref="A92:J92"/>
    <mergeCell ref="C110:G110"/>
    <mergeCell ref="A112:H112"/>
    <mergeCell ref="C133:H133"/>
    <mergeCell ref="A135:J135"/>
    <mergeCell ref="C144:H144"/>
    <mergeCell ref="A146:J146"/>
    <mergeCell ref="C155:H155"/>
    <mergeCell ref="A157:L157"/>
    <mergeCell ref="C165:H165"/>
    <mergeCell ref="A169:L169"/>
    <mergeCell ref="C180:I180"/>
    <mergeCell ref="H109:H110"/>
    <mergeCell ref="I88:I89"/>
    <mergeCell ref="I143:I144"/>
    <mergeCell ref="I154:I155"/>
    <mergeCell ref="J132:J133"/>
    <mergeCell ref="J164:J165"/>
    <mergeCell ref="J179:J180"/>
    <mergeCell ref="L17:L18"/>
    <mergeCell ref="L47:L48"/>
    <mergeCell ref="M73:M74"/>
    <mergeCell ref="S57:T59"/>
  </mergeCells>
  <pageMargins left="0.75" right="0.75" top="1" bottom="1" header="0.5" footer="0.5"/>
  <pageSetup paperSize="9" orientation="portrait"/>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S178"/>
  <sheetViews>
    <sheetView zoomScale="70" zoomScaleNormal="70" topLeftCell="AP53" workbookViewId="0">
      <selection activeCell="BM80" sqref="BM80"/>
    </sheetView>
  </sheetViews>
  <sheetFormatPr defaultColWidth="8.66666666666667" defaultRowHeight="14.25"/>
  <cols>
    <col min="1" max="3" width="11.7833333333333" customWidth="1"/>
    <col min="4" max="4" width="13.7083333333333" customWidth="1"/>
    <col min="5" max="5" width="11.7833333333333" customWidth="1"/>
    <col min="6" max="6" width="13.5166666666667" customWidth="1"/>
    <col min="7" max="7" width="10.1416666666667" customWidth="1"/>
    <col min="8" max="8" width="9.85" customWidth="1"/>
    <col min="9" max="12" width="6.66666666666667" customWidth="1"/>
    <col min="13" max="13" width="9.28333333333333" customWidth="1"/>
    <col min="14" max="16" width="7.61666666666667" customWidth="1"/>
    <col min="17" max="18" width="6.9" customWidth="1"/>
    <col min="19" max="19" width="26.7666666666667" customWidth="1"/>
    <col min="21" max="21" width="10.6"/>
    <col min="24" max="24" width="11.5"/>
    <col min="25" max="25" width="10.6666666666667"/>
    <col min="28" max="28" width="17.35" customWidth="1"/>
    <col min="29" max="37" width="8.48333333333333" customWidth="1"/>
    <col min="38" max="42" width="8.56666666666667" customWidth="1"/>
    <col min="43" max="43" width="17.9916666666667" customWidth="1"/>
    <col min="44" max="44" width="16.9083333333333" customWidth="1"/>
    <col min="45" max="45" width="14.9916666666667" customWidth="1"/>
    <col min="46" max="46" width="9.525" customWidth="1"/>
    <col min="47" max="47" width="10.7083333333333" style="505" customWidth="1"/>
    <col min="48" max="48" width="11.5" customWidth="1"/>
    <col min="49" max="49" width="11.9083333333333" customWidth="1"/>
    <col min="52" max="52" width="9.05" customWidth="1"/>
    <col min="53" max="62" width="7.49166666666667" customWidth="1"/>
    <col min="63" max="64" width="8.66666666666667" style="505"/>
    <col min="79" max="79" width="9.7"/>
  </cols>
  <sheetData>
    <row r="1" ht="18.75" spans="1:97">
      <c r="A1" s="506" t="s">
        <v>6463</v>
      </c>
      <c r="B1" s="507"/>
      <c r="C1" s="507"/>
      <c r="D1" s="507"/>
      <c r="E1" s="507"/>
      <c r="F1" s="507"/>
      <c r="G1" s="507"/>
      <c r="H1" s="507"/>
      <c r="I1" s="507"/>
      <c r="J1" s="507"/>
      <c r="K1" s="507"/>
      <c r="L1" s="507"/>
      <c r="M1" s="507"/>
      <c r="N1" s="507"/>
      <c r="O1" s="507"/>
      <c r="P1" s="507"/>
      <c r="Q1" s="507"/>
      <c r="R1" s="507"/>
      <c r="S1" s="555"/>
      <c r="U1" s="556" t="s">
        <v>6464</v>
      </c>
      <c r="V1" s="557"/>
      <c r="W1" s="557"/>
      <c r="X1" s="557"/>
      <c r="Y1" s="557"/>
      <c r="Z1" s="557"/>
      <c r="AA1" s="557"/>
      <c r="AB1" s="557"/>
      <c r="AC1" s="557"/>
      <c r="AD1" s="557"/>
      <c r="AE1" s="557"/>
      <c r="AF1" s="557"/>
      <c r="AG1" s="557"/>
      <c r="AH1" s="557"/>
      <c r="AI1" s="557"/>
      <c r="AJ1" s="557"/>
      <c r="AK1" s="557"/>
      <c r="AL1" s="557"/>
      <c r="AM1" s="597"/>
      <c r="AN1" s="598"/>
      <c r="AO1" s="598"/>
      <c r="AP1" s="598"/>
      <c r="AQ1" s="598"/>
      <c r="AS1" s="603" t="s">
        <v>6465</v>
      </c>
      <c r="AT1" s="603"/>
      <c r="AU1" s="603"/>
      <c r="AV1" s="603"/>
      <c r="AW1" s="603"/>
      <c r="AX1" s="603"/>
      <c r="AY1" s="603"/>
      <c r="AZ1" s="603"/>
      <c r="BA1" s="603"/>
      <c r="BB1" s="603"/>
      <c r="BC1" s="603"/>
      <c r="BD1" s="603"/>
      <c r="BE1" s="603"/>
      <c r="BF1" s="603"/>
      <c r="BG1" s="603"/>
      <c r="BH1" s="603"/>
      <c r="BI1" s="603"/>
      <c r="BJ1" s="603"/>
      <c r="BK1" s="624"/>
      <c r="BL1" s="624" t="s">
        <v>7</v>
      </c>
      <c r="BM1" s="537" t="s">
        <v>6466</v>
      </c>
      <c r="BN1" s="537" t="s">
        <v>6467</v>
      </c>
      <c r="CA1" s="640"/>
      <c r="CB1" s="640"/>
      <c r="CC1" s="640"/>
      <c r="CD1" s="640"/>
      <c r="CE1" s="640"/>
      <c r="CF1" s="640"/>
      <c r="CG1" s="640"/>
      <c r="CH1" s="640"/>
      <c r="CI1" s="640"/>
      <c r="CJ1" s="640"/>
      <c r="CK1" s="640"/>
      <c r="CL1" s="640"/>
      <c r="CM1" s="640"/>
      <c r="CN1" s="640"/>
      <c r="CO1" s="649"/>
      <c r="CP1" s="649"/>
      <c r="CQ1" s="663"/>
      <c r="CR1" s="663"/>
      <c r="CS1" s="663"/>
    </row>
    <row r="2" ht="16" customHeight="1" spans="1:97">
      <c r="A2" s="508" t="s">
        <v>6468</v>
      </c>
      <c r="B2" s="508" t="s">
        <v>6469</v>
      </c>
      <c r="C2" s="508" t="s">
        <v>6470</v>
      </c>
      <c r="D2" s="508" t="s">
        <v>6471</v>
      </c>
      <c r="E2" s="509" t="s">
        <v>6472</v>
      </c>
      <c r="F2" s="509" t="s">
        <v>6473</v>
      </c>
      <c r="G2" s="510" t="s">
        <v>6474</v>
      </c>
      <c r="H2" s="510"/>
      <c r="I2" s="510"/>
      <c r="J2" s="510"/>
      <c r="K2" s="510"/>
      <c r="L2" s="510"/>
      <c r="M2" s="545" t="s">
        <v>1716</v>
      </c>
      <c r="N2" s="545"/>
      <c r="O2" s="545" t="s">
        <v>64</v>
      </c>
      <c r="P2" s="545" t="s">
        <v>60</v>
      </c>
      <c r="Q2" s="558" t="s">
        <v>6475</v>
      </c>
      <c r="R2" s="558" t="s">
        <v>6476</v>
      </c>
      <c r="S2" s="559" t="s">
        <v>47</v>
      </c>
      <c r="U2" s="508" t="s">
        <v>6468</v>
      </c>
      <c r="V2" s="508" t="s">
        <v>6469</v>
      </c>
      <c r="W2" s="508" t="s">
        <v>6470</v>
      </c>
      <c r="X2" s="508" t="s">
        <v>6471</v>
      </c>
      <c r="Y2" s="583" t="s">
        <v>6477</v>
      </c>
      <c r="Z2" s="584" t="s">
        <v>6473</v>
      </c>
      <c r="AA2" s="584" t="s">
        <v>6478</v>
      </c>
      <c r="AB2" s="584" t="s">
        <v>6479</v>
      </c>
      <c r="AC2" s="585" t="s">
        <v>6480</v>
      </c>
      <c r="AD2" s="585" t="s">
        <v>6481</v>
      </c>
      <c r="AE2" s="585" t="s">
        <v>6482</v>
      </c>
      <c r="AF2" s="585" t="s">
        <v>6483</v>
      </c>
      <c r="AG2" s="585" t="s">
        <v>6484</v>
      </c>
      <c r="AH2" s="585" t="s">
        <v>6485</v>
      </c>
      <c r="AI2" s="585" t="s">
        <v>6486</v>
      </c>
      <c r="AJ2" s="585" t="s">
        <v>6487</v>
      </c>
      <c r="AK2" s="585" t="s">
        <v>6488</v>
      </c>
      <c r="AL2" s="599"/>
      <c r="AM2" s="599" t="s">
        <v>6489</v>
      </c>
      <c r="AN2" s="600" t="s">
        <v>7</v>
      </c>
      <c r="AO2" s="604" t="s">
        <v>6490</v>
      </c>
      <c r="AP2" s="600" t="s">
        <v>56</v>
      </c>
      <c r="AQ2" s="605" t="s">
        <v>59</v>
      </c>
      <c r="AS2" s="606" t="s">
        <v>6468</v>
      </c>
      <c r="AT2" s="606" t="s">
        <v>6469</v>
      </c>
      <c r="AU2" s="606" t="s">
        <v>6470</v>
      </c>
      <c r="AV2" s="606" t="s">
        <v>6479</v>
      </c>
      <c r="AW2" s="606" t="s">
        <v>6491</v>
      </c>
      <c r="AX2" s="606" t="s">
        <v>6492</v>
      </c>
      <c r="AY2" s="606" t="s">
        <v>6493</v>
      </c>
      <c r="AZ2" s="536" t="s">
        <v>1715</v>
      </c>
      <c r="BA2" s="536"/>
      <c r="BB2" s="536"/>
      <c r="BC2" s="536"/>
      <c r="BD2" s="536"/>
      <c r="BE2" s="536"/>
      <c r="BF2" s="536"/>
      <c r="BG2" s="536"/>
      <c r="BH2" s="536"/>
      <c r="BI2" s="536"/>
      <c r="BJ2" s="553" t="s">
        <v>6494</v>
      </c>
      <c r="BK2" s="625"/>
      <c r="BL2" s="625"/>
      <c r="BM2" s="537"/>
      <c r="BN2" s="537"/>
      <c r="CA2" s="641"/>
      <c r="CB2" s="641"/>
      <c r="CC2" s="641"/>
      <c r="CD2" s="641"/>
      <c r="CE2" s="641"/>
      <c r="CF2" s="641"/>
      <c r="CG2" s="641"/>
      <c r="CH2" s="649"/>
      <c r="CI2" s="649"/>
      <c r="CJ2" s="649"/>
      <c r="CK2" s="649"/>
      <c r="CL2" s="649"/>
      <c r="CM2" s="649"/>
      <c r="CN2" s="650"/>
      <c r="CO2" s="649"/>
      <c r="CP2" s="649"/>
      <c r="CQ2" s="663"/>
      <c r="CR2" s="663"/>
      <c r="CS2" s="663"/>
    </row>
    <row r="3" ht="12" customHeight="1" spans="1:97">
      <c r="A3" s="508"/>
      <c r="B3" s="508"/>
      <c r="C3" s="508"/>
      <c r="D3" s="508"/>
      <c r="E3" s="508"/>
      <c r="F3" s="509"/>
      <c r="G3" s="510" t="s">
        <v>6495</v>
      </c>
      <c r="H3" s="510" t="s">
        <v>6496</v>
      </c>
      <c r="I3" s="510" t="s">
        <v>6497</v>
      </c>
      <c r="J3" s="510" t="s">
        <v>6498</v>
      </c>
      <c r="K3" s="510" t="s">
        <v>6499</v>
      </c>
      <c r="L3" s="510" t="s">
        <v>6500</v>
      </c>
      <c r="M3" s="545"/>
      <c r="N3" s="545"/>
      <c r="O3" s="545" t="s">
        <v>6501</v>
      </c>
      <c r="P3" s="545"/>
      <c r="Q3" s="558"/>
      <c r="R3" s="558"/>
      <c r="S3" s="559"/>
      <c r="U3" s="508"/>
      <c r="V3" s="508"/>
      <c r="W3" s="508"/>
      <c r="X3" s="508"/>
      <c r="Y3" s="586"/>
      <c r="Z3" s="545"/>
      <c r="AA3" s="584"/>
      <c r="AB3" s="584"/>
      <c r="AC3" s="585"/>
      <c r="AD3" s="585"/>
      <c r="AE3" s="585"/>
      <c r="AF3" s="585"/>
      <c r="AG3" s="585"/>
      <c r="AH3" s="585"/>
      <c r="AI3" s="585"/>
      <c r="AJ3" s="585"/>
      <c r="AK3" s="585"/>
      <c r="AL3" s="600"/>
      <c r="AM3" s="600"/>
      <c r="AN3" s="600"/>
      <c r="AO3" s="607"/>
      <c r="AP3" s="600"/>
      <c r="AQ3" s="605"/>
      <c r="AS3" s="606"/>
      <c r="AT3" s="606"/>
      <c r="AU3" s="606"/>
      <c r="AV3" s="606"/>
      <c r="AW3" s="606"/>
      <c r="AX3" s="606"/>
      <c r="AY3" s="606"/>
      <c r="AZ3" s="553" t="s">
        <v>6502</v>
      </c>
      <c r="BA3" s="553" t="s">
        <v>6503</v>
      </c>
      <c r="BB3" s="553" t="s">
        <v>6504</v>
      </c>
      <c r="BC3" s="553" t="s">
        <v>6505</v>
      </c>
      <c r="BD3" s="553" t="s">
        <v>6506</v>
      </c>
      <c r="BE3" s="553" t="s">
        <v>6507</v>
      </c>
      <c r="BF3" s="553" t="s">
        <v>6508</v>
      </c>
      <c r="BG3" s="553" t="s">
        <v>6509</v>
      </c>
      <c r="BH3" s="553" t="s">
        <v>6510</v>
      </c>
      <c r="BI3" s="553" t="s">
        <v>6511</v>
      </c>
      <c r="BJ3" s="626"/>
      <c r="BK3" s="625"/>
      <c r="BL3" s="625"/>
      <c r="BM3" s="537"/>
      <c r="BN3" s="537"/>
      <c r="CA3" s="641"/>
      <c r="CB3" s="641"/>
      <c r="CC3" s="641"/>
      <c r="CD3" s="641"/>
      <c r="CE3" s="641"/>
      <c r="CF3" s="641"/>
      <c r="CG3" s="641"/>
      <c r="CH3" s="650"/>
      <c r="CI3" s="650"/>
      <c r="CJ3" s="650"/>
      <c r="CK3" s="650"/>
      <c r="CL3" s="650"/>
      <c r="CM3" s="650"/>
      <c r="CN3" s="664"/>
      <c r="CO3" s="649"/>
      <c r="CP3" s="649"/>
      <c r="CQ3" s="663"/>
      <c r="CR3" s="663"/>
      <c r="CS3" s="663"/>
    </row>
    <row r="4" ht="12" customHeight="1" spans="1:97">
      <c r="A4" s="508"/>
      <c r="B4" s="508"/>
      <c r="C4" s="508"/>
      <c r="D4" s="508"/>
      <c r="E4" s="508"/>
      <c r="F4" s="509"/>
      <c r="G4" s="510"/>
      <c r="H4" s="510"/>
      <c r="I4" s="510"/>
      <c r="J4" s="510"/>
      <c r="K4" s="510"/>
      <c r="L4" s="510"/>
      <c r="M4" s="545"/>
      <c r="N4" s="545"/>
      <c r="O4" s="545" t="s">
        <v>6512</v>
      </c>
      <c r="P4" s="545"/>
      <c r="Q4" s="558"/>
      <c r="R4" s="558"/>
      <c r="S4" s="559"/>
      <c r="U4" s="508"/>
      <c r="V4" s="508"/>
      <c r="W4" s="508"/>
      <c r="X4" s="508"/>
      <c r="Y4" s="587"/>
      <c r="Z4" s="545"/>
      <c r="AA4" s="584"/>
      <c r="AB4" s="584"/>
      <c r="AC4" s="585"/>
      <c r="AD4" s="585"/>
      <c r="AE4" s="585"/>
      <c r="AF4" s="585"/>
      <c r="AG4" s="585"/>
      <c r="AH4" s="585"/>
      <c r="AI4" s="585"/>
      <c r="AJ4" s="585"/>
      <c r="AK4" s="585"/>
      <c r="AL4" s="600"/>
      <c r="AM4" s="600"/>
      <c r="AN4" s="600"/>
      <c r="AO4" s="608"/>
      <c r="AP4" s="600"/>
      <c r="AQ4" s="605"/>
      <c r="AS4" s="606"/>
      <c r="AT4" s="606"/>
      <c r="AU4" s="606"/>
      <c r="AV4" s="606"/>
      <c r="AW4" s="606"/>
      <c r="AX4" s="606"/>
      <c r="AY4" s="606"/>
      <c r="AZ4" s="553"/>
      <c r="BA4" s="553"/>
      <c r="BB4" s="553"/>
      <c r="BC4" s="553"/>
      <c r="BD4" s="553"/>
      <c r="BE4" s="553"/>
      <c r="BF4" s="553"/>
      <c r="BG4" s="553"/>
      <c r="BH4" s="553"/>
      <c r="BI4" s="553"/>
      <c r="BJ4" s="626"/>
      <c r="BK4" s="627"/>
      <c r="BL4" s="627"/>
      <c r="BM4" s="537"/>
      <c r="BN4" s="537"/>
      <c r="CA4" s="641"/>
      <c r="CB4" s="641"/>
      <c r="CC4" s="641"/>
      <c r="CD4" s="641"/>
      <c r="CE4" s="641"/>
      <c r="CF4" s="641"/>
      <c r="CG4" s="641"/>
      <c r="CH4" s="650"/>
      <c r="CI4" s="650"/>
      <c r="CJ4" s="650"/>
      <c r="CK4" s="650"/>
      <c r="CL4" s="650"/>
      <c r="CM4" s="650"/>
      <c r="CN4" s="664"/>
      <c r="CO4" s="649"/>
      <c r="CP4" s="649"/>
      <c r="CQ4" s="663"/>
      <c r="CR4" s="663"/>
      <c r="CS4" s="663"/>
    </row>
    <row r="5" s="504" customFormat="1" ht="20" customHeight="1" spans="1:97">
      <c r="A5" s="511">
        <v>45632</v>
      </c>
      <c r="B5" s="512" t="s">
        <v>6513</v>
      </c>
      <c r="C5" s="513" t="s">
        <v>6514</v>
      </c>
      <c r="D5" s="514" t="s">
        <v>6515</v>
      </c>
      <c r="E5" s="514"/>
      <c r="F5" s="514"/>
      <c r="G5" s="514"/>
      <c r="H5" s="514"/>
      <c r="I5" s="514"/>
      <c r="J5" s="514"/>
      <c r="K5" s="514"/>
      <c r="L5" s="514"/>
      <c r="M5" s="546">
        <v>33000</v>
      </c>
      <c r="N5" s="546"/>
      <c r="O5" s="546"/>
      <c r="P5" s="546"/>
      <c r="Q5" s="546"/>
      <c r="R5" s="546"/>
      <c r="S5" s="560" t="s">
        <v>6516</v>
      </c>
      <c r="U5" s="515">
        <v>45702</v>
      </c>
      <c r="V5" s="513" t="s">
        <v>6517</v>
      </c>
      <c r="W5" s="513" t="s">
        <v>6518</v>
      </c>
      <c r="X5" s="516"/>
      <c r="Y5" s="516"/>
      <c r="Z5" s="547" t="s">
        <v>6519</v>
      </c>
      <c r="AA5" s="547" t="s">
        <v>1720</v>
      </c>
      <c r="AB5" s="547" t="s">
        <v>6520</v>
      </c>
      <c r="AC5" s="547">
        <v>30000</v>
      </c>
      <c r="AD5" s="547">
        <v>30000</v>
      </c>
      <c r="AE5" s="547">
        <v>30000</v>
      </c>
      <c r="AF5" s="547">
        <v>30000</v>
      </c>
      <c r="AG5" s="547">
        <v>30000</v>
      </c>
      <c r="AH5" s="547">
        <v>30000</v>
      </c>
      <c r="AI5" s="547">
        <v>30000</v>
      </c>
      <c r="AJ5" s="547">
        <v>30000</v>
      </c>
      <c r="AK5" s="547">
        <v>30000</v>
      </c>
      <c r="AL5" s="601"/>
      <c r="AM5" s="601"/>
      <c r="AN5" s="601"/>
      <c r="AO5" s="601"/>
      <c r="AP5" s="601"/>
      <c r="AQ5" s="601"/>
      <c r="AS5" s="609">
        <v>45702</v>
      </c>
      <c r="AT5" s="516" t="s">
        <v>6521</v>
      </c>
      <c r="AU5" s="516" t="s">
        <v>6518</v>
      </c>
      <c r="AV5" s="516" t="s">
        <v>6522</v>
      </c>
      <c r="AW5" s="516">
        <v>1000025828</v>
      </c>
      <c r="AX5" s="516" t="s">
        <v>6523</v>
      </c>
      <c r="AY5" s="516" t="s">
        <v>1720</v>
      </c>
      <c r="AZ5" s="516">
        <v>30000</v>
      </c>
      <c r="BA5" s="516">
        <v>30000</v>
      </c>
      <c r="BB5" s="516">
        <v>30000</v>
      </c>
      <c r="BC5" s="516">
        <v>30000</v>
      </c>
      <c r="BD5" s="516">
        <v>30000</v>
      </c>
      <c r="BE5" s="516">
        <v>30000</v>
      </c>
      <c r="BF5" s="516">
        <v>30000</v>
      </c>
      <c r="BG5" s="516">
        <v>30000</v>
      </c>
      <c r="BH5" s="516">
        <v>30000</v>
      </c>
      <c r="BI5" s="516">
        <v>30000</v>
      </c>
      <c r="BJ5" s="516"/>
      <c r="BK5" s="601"/>
      <c r="BL5" s="601"/>
      <c r="BM5" s="601"/>
      <c r="BN5" s="601"/>
      <c r="CA5" s="642"/>
      <c r="CB5" s="643"/>
      <c r="CC5" s="644"/>
      <c r="CD5" s="644"/>
      <c r="CE5" s="643"/>
      <c r="CF5" s="644"/>
      <c r="CG5" s="644"/>
      <c r="CH5" s="644"/>
      <c r="CI5" s="644"/>
      <c r="CJ5" s="644"/>
      <c r="CK5" s="644"/>
      <c r="CL5" s="644"/>
      <c r="CM5" s="644"/>
      <c r="CN5" s="644"/>
      <c r="CO5" s="665"/>
      <c r="CP5" s="665"/>
      <c r="CQ5" s="665"/>
      <c r="CR5" s="665"/>
      <c r="CS5" s="665"/>
    </row>
    <row r="6" s="504" customFormat="1" ht="20" customHeight="1" spans="1:97">
      <c r="A6" s="511">
        <v>45632</v>
      </c>
      <c r="B6" s="512" t="s">
        <v>6513</v>
      </c>
      <c r="C6" s="513" t="s">
        <v>6514</v>
      </c>
      <c r="D6" s="514" t="s">
        <v>6524</v>
      </c>
      <c r="E6" s="514"/>
      <c r="F6" s="514"/>
      <c r="G6" s="514"/>
      <c r="H6" s="514"/>
      <c r="I6" s="514"/>
      <c r="J6" s="514"/>
      <c r="K6" s="514"/>
      <c r="L6" s="514"/>
      <c r="M6" s="546"/>
      <c r="N6" s="546"/>
      <c r="O6" s="546">
        <v>33000</v>
      </c>
      <c r="P6" s="546"/>
      <c r="Q6" s="546"/>
      <c r="R6" s="546"/>
      <c r="S6" s="560"/>
      <c r="U6" s="515">
        <v>45702</v>
      </c>
      <c r="V6" s="513" t="s">
        <v>6517</v>
      </c>
      <c r="W6" s="513" t="s">
        <v>6518</v>
      </c>
      <c r="X6" s="516">
        <v>1000025827</v>
      </c>
      <c r="Y6" s="516"/>
      <c r="Z6" s="547" t="s">
        <v>6523</v>
      </c>
      <c r="AA6" s="547" t="s">
        <v>1720</v>
      </c>
      <c r="AB6" s="547" t="s">
        <v>6</v>
      </c>
      <c r="AC6" s="547"/>
      <c r="AD6" s="547"/>
      <c r="AE6" s="588"/>
      <c r="AF6" s="589"/>
      <c r="AG6" s="589"/>
      <c r="AH6" s="589"/>
      <c r="AI6" s="589"/>
      <c r="AJ6" s="589"/>
      <c r="AK6" s="589"/>
      <c r="AL6" s="547"/>
      <c r="AM6" s="547">
        <v>11250</v>
      </c>
      <c r="AN6" s="547"/>
      <c r="AO6" s="547"/>
      <c r="AP6" s="547"/>
      <c r="AQ6" s="547"/>
      <c r="AS6" s="609">
        <v>45702</v>
      </c>
      <c r="AT6" s="516" t="s">
        <v>6521</v>
      </c>
      <c r="AU6" s="516" t="s">
        <v>6518</v>
      </c>
      <c r="AV6" s="516" t="s">
        <v>6</v>
      </c>
      <c r="AW6" s="516">
        <v>1000025838</v>
      </c>
      <c r="AX6" s="516" t="s">
        <v>6523</v>
      </c>
      <c r="AY6" s="516" t="s">
        <v>1720</v>
      </c>
      <c r="AZ6" s="516"/>
      <c r="BA6" s="516"/>
      <c r="BB6" s="516"/>
      <c r="BC6" s="516"/>
      <c r="BD6" s="516"/>
      <c r="BE6" s="516"/>
      <c r="BF6" s="516"/>
      <c r="BG6" s="516"/>
      <c r="BH6" s="516"/>
      <c r="BI6" s="516"/>
      <c r="BJ6" s="516">
        <v>12500</v>
      </c>
      <c r="BK6" s="601"/>
      <c r="BL6" s="601"/>
      <c r="BM6" s="601"/>
      <c r="BN6" s="601"/>
      <c r="CA6" s="642"/>
      <c r="CB6" s="644"/>
      <c r="CC6" s="644"/>
      <c r="CD6" s="644"/>
      <c r="CE6" s="644"/>
      <c r="CF6" s="644"/>
      <c r="CG6" s="644"/>
      <c r="CH6" s="644"/>
      <c r="CI6" s="644"/>
      <c r="CJ6" s="644"/>
      <c r="CK6" s="644"/>
      <c r="CL6" s="644"/>
      <c r="CM6" s="644"/>
      <c r="CN6" s="644"/>
      <c r="CO6" s="644"/>
      <c r="CP6" s="665"/>
      <c r="CQ6" s="665"/>
      <c r="CR6" s="665"/>
      <c r="CS6" s="665"/>
    </row>
    <row r="7" s="504" customFormat="1" ht="20" customHeight="1" spans="1:97">
      <c r="A7" s="511">
        <v>45632</v>
      </c>
      <c r="B7" s="512" t="s">
        <v>6525</v>
      </c>
      <c r="C7" s="513" t="s">
        <v>6514</v>
      </c>
      <c r="D7" s="514" t="s">
        <v>6526</v>
      </c>
      <c r="E7" s="514"/>
      <c r="F7" s="514"/>
      <c r="G7" s="514"/>
      <c r="H7" s="514"/>
      <c r="I7" s="514"/>
      <c r="J7" s="514"/>
      <c r="K7" s="514"/>
      <c r="L7" s="514"/>
      <c r="M7" s="546"/>
      <c r="N7" s="546"/>
      <c r="O7" s="546"/>
      <c r="P7" s="546"/>
      <c r="Q7" s="546">
        <v>440</v>
      </c>
      <c r="R7" s="546"/>
      <c r="S7" s="560"/>
      <c r="U7" s="515">
        <v>45723</v>
      </c>
      <c r="V7" s="513" t="s">
        <v>6517</v>
      </c>
      <c r="W7" s="513" t="s">
        <v>6518</v>
      </c>
      <c r="X7" s="516"/>
      <c r="Y7" s="590"/>
      <c r="Z7" s="547" t="s">
        <v>6519</v>
      </c>
      <c r="AA7" s="547" t="s">
        <v>1720</v>
      </c>
      <c r="AB7" s="591" t="s">
        <v>6520</v>
      </c>
      <c r="AC7" s="547">
        <v>30000</v>
      </c>
      <c r="AD7" s="547">
        <v>30000</v>
      </c>
      <c r="AE7" s="547">
        <v>30000</v>
      </c>
      <c r="AF7" s="547">
        <v>30000</v>
      </c>
      <c r="AG7" s="547">
        <v>30000</v>
      </c>
      <c r="AH7" s="547">
        <v>30000</v>
      </c>
      <c r="AI7" s="547">
        <v>30000</v>
      </c>
      <c r="AJ7" s="547">
        <v>30000</v>
      </c>
      <c r="AK7" s="547">
        <v>30000</v>
      </c>
      <c r="AL7" s="602"/>
      <c r="AM7" s="602"/>
      <c r="AN7" s="602"/>
      <c r="AO7" s="602"/>
      <c r="AP7" s="602"/>
      <c r="AQ7" s="602"/>
      <c r="AS7" s="609">
        <v>45723</v>
      </c>
      <c r="AT7" s="516" t="s">
        <v>6521</v>
      </c>
      <c r="AU7" s="516" t="s">
        <v>6518</v>
      </c>
      <c r="AV7" s="516" t="s">
        <v>6522</v>
      </c>
      <c r="AW7" s="516"/>
      <c r="AX7" s="516" t="s">
        <v>6523</v>
      </c>
      <c r="AY7" s="516" t="s">
        <v>1720</v>
      </c>
      <c r="AZ7" s="516">
        <v>30000</v>
      </c>
      <c r="BA7" s="516">
        <v>30000</v>
      </c>
      <c r="BB7" s="516">
        <v>30000</v>
      </c>
      <c r="BC7" s="516">
        <v>30000</v>
      </c>
      <c r="BD7" s="516">
        <v>30000</v>
      </c>
      <c r="BE7" s="516">
        <v>30000</v>
      </c>
      <c r="BF7" s="516">
        <v>30000</v>
      </c>
      <c r="BG7" s="516">
        <v>30000</v>
      </c>
      <c r="BH7" s="516">
        <v>30000</v>
      </c>
      <c r="BI7" s="516">
        <v>30000</v>
      </c>
      <c r="BJ7" s="516"/>
      <c r="BK7" s="601"/>
      <c r="BL7" s="601"/>
      <c r="BM7" s="601"/>
      <c r="BN7" s="601"/>
      <c r="CA7" s="642"/>
      <c r="CB7" s="644"/>
      <c r="CC7" s="644"/>
      <c r="CD7" s="644"/>
      <c r="CE7" s="644"/>
      <c r="CF7" s="644"/>
      <c r="CG7" s="644"/>
      <c r="CH7" s="644"/>
      <c r="CI7" s="644"/>
      <c r="CJ7" s="644"/>
      <c r="CK7" s="644"/>
      <c r="CL7" s="644"/>
      <c r="CM7" s="644"/>
      <c r="CN7" s="644"/>
      <c r="CO7" s="665"/>
      <c r="CP7" s="665"/>
      <c r="CQ7" s="665"/>
      <c r="CR7" s="665"/>
      <c r="CS7" s="644"/>
    </row>
    <row r="8" s="504" customFormat="1" ht="20" customHeight="1" spans="1:97">
      <c r="A8" s="515">
        <v>45652</v>
      </c>
      <c r="B8" s="513" t="s">
        <v>6525</v>
      </c>
      <c r="C8" s="513" t="s">
        <v>6527</v>
      </c>
      <c r="D8" s="516">
        <v>1000025321</v>
      </c>
      <c r="E8" s="516"/>
      <c r="F8" s="516"/>
      <c r="G8" s="516"/>
      <c r="H8" s="516"/>
      <c r="I8" s="516"/>
      <c r="J8" s="516"/>
      <c r="K8" s="516"/>
      <c r="L8" s="516"/>
      <c r="M8" s="547">
        <v>12600</v>
      </c>
      <c r="N8" s="547"/>
      <c r="O8" s="547"/>
      <c r="P8" s="547"/>
      <c r="Q8" s="547"/>
      <c r="R8" s="547"/>
      <c r="S8" s="560"/>
      <c r="U8" s="515">
        <v>45723</v>
      </c>
      <c r="V8" s="513" t="s">
        <v>6517</v>
      </c>
      <c r="W8" s="513" t="s">
        <v>6518</v>
      </c>
      <c r="X8" s="516"/>
      <c r="Y8" s="516">
        <v>17009692</v>
      </c>
      <c r="Z8" s="547" t="s">
        <v>6523</v>
      </c>
      <c r="AA8" s="547" t="s">
        <v>1720</v>
      </c>
      <c r="AB8" s="547" t="s">
        <v>6</v>
      </c>
      <c r="AC8" s="547"/>
      <c r="AD8" s="547"/>
      <c r="AE8" s="588"/>
      <c r="AF8" s="589"/>
      <c r="AG8" s="589"/>
      <c r="AH8" s="589"/>
      <c r="AI8" s="589"/>
      <c r="AJ8" s="589"/>
      <c r="AK8" s="589"/>
      <c r="AL8" s="602"/>
      <c r="AM8" s="602">
        <v>20000</v>
      </c>
      <c r="AN8" s="602"/>
      <c r="AO8" s="602"/>
      <c r="AP8" s="602"/>
      <c r="AQ8" s="602"/>
      <c r="AS8" s="609">
        <v>45723</v>
      </c>
      <c r="AT8" s="516" t="s">
        <v>6521</v>
      </c>
      <c r="AU8" s="516" t="s">
        <v>6518</v>
      </c>
      <c r="AV8" s="516" t="s">
        <v>6</v>
      </c>
      <c r="AW8" s="516"/>
      <c r="AX8" s="516" t="s">
        <v>6523</v>
      </c>
      <c r="AY8" s="516" t="s">
        <v>1720</v>
      </c>
      <c r="AZ8" s="516"/>
      <c r="BA8" s="516"/>
      <c r="BB8" s="516"/>
      <c r="BC8" s="516"/>
      <c r="BD8" s="516"/>
      <c r="BE8" s="516"/>
      <c r="BF8" s="516"/>
      <c r="BG8" s="516"/>
      <c r="BH8" s="516"/>
      <c r="BI8" s="516"/>
      <c r="BJ8" s="516">
        <v>20000</v>
      </c>
      <c r="BK8" s="601"/>
      <c r="BL8" s="601"/>
      <c r="BM8" s="601"/>
      <c r="BN8" s="601"/>
      <c r="CA8" s="642"/>
      <c r="CB8" s="644"/>
      <c r="CC8" s="644"/>
      <c r="CD8" s="644"/>
      <c r="CE8" s="644"/>
      <c r="CF8" s="644"/>
      <c r="CG8" s="644"/>
      <c r="CH8" s="644"/>
      <c r="CI8" s="644"/>
      <c r="CJ8" s="644"/>
      <c r="CK8" s="644"/>
      <c r="CL8" s="644"/>
      <c r="CM8" s="644"/>
      <c r="CN8" s="644"/>
      <c r="CO8" s="665"/>
      <c r="CP8" s="665"/>
      <c r="CQ8" s="665"/>
      <c r="CR8" s="665"/>
      <c r="CS8" s="665"/>
    </row>
    <row r="9" s="504" customFormat="1" ht="20" customHeight="1" spans="1:97">
      <c r="A9" s="515">
        <v>45652</v>
      </c>
      <c r="B9" s="513" t="s">
        <v>6525</v>
      </c>
      <c r="C9" s="513" t="s">
        <v>6527</v>
      </c>
      <c r="D9" s="516">
        <v>1000025322</v>
      </c>
      <c r="E9" s="516"/>
      <c r="F9" s="516"/>
      <c r="G9" s="516"/>
      <c r="H9" s="516"/>
      <c r="I9" s="516"/>
      <c r="J9" s="516"/>
      <c r="K9" s="516"/>
      <c r="L9" s="516"/>
      <c r="M9" s="547"/>
      <c r="N9" s="547"/>
      <c r="O9" s="547">
        <v>12600</v>
      </c>
      <c r="P9" s="547"/>
      <c r="Q9" s="547"/>
      <c r="R9" s="547"/>
      <c r="S9" s="560"/>
      <c r="U9" s="515">
        <v>45723</v>
      </c>
      <c r="V9" s="513" t="s">
        <v>6517</v>
      </c>
      <c r="W9" s="513" t="s">
        <v>6518</v>
      </c>
      <c r="X9" s="516">
        <v>1000026177</v>
      </c>
      <c r="Y9" s="516">
        <v>17009867</v>
      </c>
      <c r="Z9" s="547" t="s">
        <v>6523</v>
      </c>
      <c r="AA9" s="547" t="s">
        <v>1720</v>
      </c>
      <c r="AB9" s="547" t="s">
        <v>6528</v>
      </c>
      <c r="AC9" s="547"/>
      <c r="AD9" s="547"/>
      <c r="AE9" s="588"/>
      <c r="AF9" s="589"/>
      <c r="AG9" s="589"/>
      <c r="AH9" s="589"/>
      <c r="AI9" s="589"/>
      <c r="AJ9" s="589"/>
      <c r="AK9" s="589"/>
      <c r="AL9" s="602"/>
      <c r="AM9" s="602"/>
      <c r="AN9" s="602">
        <v>1500</v>
      </c>
      <c r="AO9" s="602"/>
      <c r="AP9" s="602"/>
      <c r="AQ9" s="602"/>
      <c r="AS9" s="609">
        <v>45723</v>
      </c>
      <c r="AT9" s="516" t="s">
        <v>6521</v>
      </c>
      <c r="AU9" s="516" t="s">
        <v>6518</v>
      </c>
      <c r="AV9" s="610" t="s">
        <v>6529</v>
      </c>
      <c r="AW9" s="516">
        <v>1000026178</v>
      </c>
      <c r="AX9" s="516" t="s">
        <v>6523</v>
      </c>
      <c r="AY9" s="516" t="s">
        <v>1720</v>
      </c>
      <c r="AZ9" s="516"/>
      <c r="BA9" s="516"/>
      <c r="BB9" s="516"/>
      <c r="BC9" s="516"/>
      <c r="BD9" s="516"/>
      <c r="BE9" s="516"/>
      <c r="BF9" s="516"/>
      <c r="BG9" s="516"/>
      <c r="BH9" s="516"/>
      <c r="BI9" s="516"/>
      <c r="BJ9" s="516"/>
      <c r="BK9" s="601"/>
      <c r="BL9" s="601">
        <v>1500</v>
      </c>
      <c r="BM9" s="601"/>
      <c r="BN9" s="601"/>
      <c r="CA9" s="645"/>
      <c r="CB9" s="644"/>
      <c r="CC9" s="644"/>
      <c r="CD9" s="651"/>
      <c r="CE9" s="644"/>
      <c r="CF9" s="644"/>
      <c r="CG9" s="644"/>
      <c r="CH9" s="644"/>
      <c r="CI9" s="644"/>
      <c r="CJ9" s="644"/>
      <c r="CK9" s="644"/>
      <c r="CL9" s="644"/>
      <c r="CM9" s="644"/>
      <c r="CN9" s="644"/>
      <c r="CO9" s="665"/>
      <c r="CP9" s="665"/>
      <c r="CQ9" s="665"/>
      <c r="CR9" s="665"/>
      <c r="CS9" s="665"/>
    </row>
    <row r="10" s="504" customFormat="1" ht="20" customHeight="1" spans="1:97">
      <c r="A10" s="515">
        <v>45652</v>
      </c>
      <c r="B10" s="513" t="s">
        <v>6525</v>
      </c>
      <c r="C10" s="513" t="s">
        <v>6527</v>
      </c>
      <c r="D10" s="516">
        <v>1000025323</v>
      </c>
      <c r="E10" s="516"/>
      <c r="F10" s="516"/>
      <c r="G10" s="516"/>
      <c r="H10" s="516"/>
      <c r="I10" s="516"/>
      <c r="J10" s="516"/>
      <c r="K10" s="516"/>
      <c r="L10" s="516"/>
      <c r="M10" s="547"/>
      <c r="N10" s="547"/>
      <c r="O10" s="547"/>
      <c r="P10" s="547"/>
      <c r="Q10" s="547">
        <v>168</v>
      </c>
      <c r="R10" s="547"/>
      <c r="S10" s="560"/>
      <c r="U10" s="515">
        <v>45729</v>
      </c>
      <c r="V10" s="513">
        <v>15704</v>
      </c>
      <c r="W10" s="513" t="s">
        <v>6530</v>
      </c>
      <c r="X10" s="516" t="s">
        <v>6531</v>
      </c>
      <c r="Y10" s="516" t="s">
        <v>6532</v>
      </c>
      <c r="Z10" s="547" t="s">
        <v>6519</v>
      </c>
      <c r="AA10" s="547"/>
      <c r="AB10" s="547" t="s">
        <v>6533</v>
      </c>
      <c r="AC10" s="547"/>
      <c r="AD10" s="547"/>
      <c r="AE10" s="547"/>
      <c r="AF10" s="547"/>
      <c r="AG10" s="547"/>
      <c r="AH10" s="547"/>
      <c r="AI10" s="547"/>
      <c r="AJ10" s="547"/>
      <c r="AK10" s="547"/>
      <c r="AL10" s="602"/>
      <c r="AM10" s="602"/>
      <c r="AN10" s="602"/>
      <c r="AO10" s="602"/>
      <c r="AP10" s="602">
        <v>92160</v>
      </c>
      <c r="AQ10" s="602"/>
      <c r="AR10" s="611" t="s">
        <v>6534</v>
      </c>
      <c r="AS10" s="609">
        <v>45755</v>
      </c>
      <c r="AT10" s="516" t="s">
        <v>6521</v>
      </c>
      <c r="AU10" s="516" t="s">
        <v>6518</v>
      </c>
      <c r="AV10" s="516" t="s">
        <v>6522</v>
      </c>
      <c r="AW10" s="516"/>
      <c r="AX10" s="516" t="s">
        <v>6523</v>
      </c>
      <c r="AY10" s="516" t="s">
        <v>1720</v>
      </c>
      <c r="AZ10" s="516">
        <v>30000</v>
      </c>
      <c r="BA10" s="516">
        <v>30000</v>
      </c>
      <c r="BB10" s="516">
        <v>27000</v>
      </c>
      <c r="BC10" s="516">
        <v>30000</v>
      </c>
      <c r="BD10" s="516">
        <v>30000</v>
      </c>
      <c r="BE10" s="516">
        <v>30000</v>
      </c>
      <c r="BF10" s="516">
        <v>27000</v>
      </c>
      <c r="BG10" s="516">
        <v>30000</v>
      </c>
      <c r="BH10" s="516">
        <v>27000</v>
      </c>
      <c r="BI10" s="516">
        <v>27000</v>
      </c>
      <c r="BJ10" s="516"/>
      <c r="BK10" s="601"/>
      <c r="BL10" s="601"/>
      <c r="BM10" s="601"/>
      <c r="BN10" s="601"/>
      <c r="CA10" s="645"/>
      <c r="CB10" s="644"/>
      <c r="CC10" s="644"/>
      <c r="CD10" s="644"/>
      <c r="CE10" s="644"/>
      <c r="CF10" s="644"/>
      <c r="CG10" s="644"/>
      <c r="CH10" s="644"/>
      <c r="CI10" s="644"/>
      <c r="CJ10" s="644"/>
      <c r="CK10" s="644"/>
      <c r="CL10" s="644"/>
      <c r="CM10" s="644"/>
      <c r="CN10" s="644"/>
      <c r="CO10" s="665"/>
      <c r="CP10" s="665"/>
      <c r="CQ10" s="665"/>
      <c r="CR10" s="665"/>
      <c r="CS10" s="665"/>
    </row>
    <row r="11" s="504" customFormat="1" ht="20" customHeight="1" spans="1:97">
      <c r="A11" s="511">
        <v>45707</v>
      </c>
      <c r="B11" s="512" t="s">
        <v>6525</v>
      </c>
      <c r="C11" s="512" t="s">
        <v>6527</v>
      </c>
      <c r="D11" s="517"/>
      <c r="E11" s="517" t="s">
        <v>6535</v>
      </c>
      <c r="F11" s="517" t="s">
        <v>6519</v>
      </c>
      <c r="G11" s="517"/>
      <c r="H11" s="517"/>
      <c r="I11" s="517"/>
      <c r="J11" s="517"/>
      <c r="K11" s="517"/>
      <c r="L11" s="517"/>
      <c r="M11" s="546"/>
      <c r="N11" s="546"/>
      <c r="O11" s="546"/>
      <c r="P11" s="546"/>
      <c r="Q11" s="546">
        <v>20</v>
      </c>
      <c r="R11" s="546"/>
      <c r="S11" s="560"/>
      <c r="U11" s="511">
        <v>45755</v>
      </c>
      <c r="V11" s="512">
        <v>15704</v>
      </c>
      <c r="W11" s="512" t="s">
        <v>6518</v>
      </c>
      <c r="X11" s="561"/>
      <c r="Y11" s="561"/>
      <c r="Z11" s="546" t="s">
        <v>6519</v>
      </c>
      <c r="AA11" s="546" t="s">
        <v>1720</v>
      </c>
      <c r="AB11" s="546" t="s">
        <v>6520</v>
      </c>
      <c r="AC11" s="546">
        <v>20000</v>
      </c>
      <c r="AD11" s="546">
        <v>20000</v>
      </c>
      <c r="AE11" s="546">
        <v>20000</v>
      </c>
      <c r="AF11" s="546">
        <v>20000</v>
      </c>
      <c r="AG11" s="546">
        <v>20000</v>
      </c>
      <c r="AH11" s="546">
        <v>20000</v>
      </c>
      <c r="AI11" s="546">
        <v>20000</v>
      </c>
      <c r="AJ11" s="546">
        <v>20000</v>
      </c>
      <c r="AK11" s="546">
        <v>20000</v>
      </c>
      <c r="AL11" s="538"/>
      <c r="AM11" s="538"/>
      <c r="AN11" s="538"/>
      <c r="AO11" s="538"/>
      <c r="AP11" s="538"/>
      <c r="AQ11" s="538"/>
      <c r="AR11" s="611"/>
      <c r="AS11" s="612">
        <v>45770</v>
      </c>
      <c r="AT11" s="517" t="s">
        <v>6521</v>
      </c>
      <c r="AU11" s="517" t="s">
        <v>6518</v>
      </c>
      <c r="AV11" s="517" t="s">
        <v>6536</v>
      </c>
      <c r="AW11" s="517">
        <v>1000028005</v>
      </c>
      <c r="AX11" s="517" t="s">
        <v>6523</v>
      </c>
      <c r="AY11" s="517" t="s">
        <v>1720</v>
      </c>
      <c r="AZ11" s="517"/>
      <c r="BA11" s="517"/>
      <c r="BB11" s="517"/>
      <c r="BC11" s="517"/>
      <c r="BD11" s="517"/>
      <c r="BE11" s="517"/>
      <c r="BF11" s="517"/>
      <c r="BG11" s="517"/>
      <c r="BH11" s="517"/>
      <c r="BI11" s="517"/>
      <c r="BJ11" s="517"/>
      <c r="BK11" s="577"/>
      <c r="BL11" s="577">
        <v>500</v>
      </c>
      <c r="BM11" s="577"/>
      <c r="BN11" s="577"/>
      <c r="CA11" s="645"/>
      <c r="CB11" s="644"/>
      <c r="CC11" s="644"/>
      <c r="CD11" s="644"/>
      <c r="CE11" s="644"/>
      <c r="CF11" s="644"/>
      <c r="CG11" s="644"/>
      <c r="CH11" s="644"/>
      <c r="CI11" s="644"/>
      <c r="CJ11" s="644"/>
      <c r="CK11" s="644"/>
      <c r="CL11" s="644"/>
      <c r="CM11" s="644"/>
      <c r="CN11" s="644"/>
      <c r="CO11" s="665"/>
      <c r="CP11" s="665"/>
      <c r="CQ11" s="665"/>
      <c r="CR11" s="665"/>
      <c r="CS11" s="665"/>
    </row>
    <row r="12" ht="20" customHeight="1" spans="1:97">
      <c r="A12" s="511">
        <v>45707</v>
      </c>
      <c r="B12" s="512" t="s">
        <v>6525</v>
      </c>
      <c r="C12" s="512" t="s">
        <v>6527</v>
      </c>
      <c r="D12" s="517"/>
      <c r="E12" s="517">
        <v>17009455</v>
      </c>
      <c r="F12" s="517" t="s">
        <v>6519</v>
      </c>
      <c r="G12" s="517"/>
      <c r="H12" s="517"/>
      <c r="I12" s="517"/>
      <c r="J12" s="517"/>
      <c r="K12" s="517"/>
      <c r="L12" s="517"/>
      <c r="M12" s="546">
        <v>1500</v>
      </c>
      <c r="N12" s="546"/>
      <c r="O12" s="546"/>
      <c r="P12" s="546"/>
      <c r="Q12" s="546"/>
      <c r="R12" s="546"/>
      <c r="S12" s="560"/>
      <c r="U12" s="511">
        <v>45793</v>
      </c>
      <c r="V12" s="512">
        <v>15704</v>
      </c>
      <c r="W12" s="512" t="s">
        <v>6518</v>
      </c>
      <c r="X12" s="518"/>
      <c r="Y12" s="518"/>
      <c r="Z12" s="546" t="s">
        <v>6519</v>
      </c>
      <c r="AA12" s="546" t="s">
        <v>1720</v>
      </c>
      <c r="AB12" s="546" t="s">
        <v>6520</v>
      </c>
      <c r="AC12" s="546">
        <v>40000</v>
      </c>
      <c r="AD12" s="546">
        <v>40000</v>
      </c>
      <c r="AE12" s="546">
        <v>40000</v>
      </c>
      <c r="AF12" s="546">
        <v>40000</v>
      </c>
      <c r="AG12" s="546">
        <v>40000</v>
      </c>
      <c r="AH12" s="546">
        <v>40000</v>
      </c>
      <c r="AI12" s="546">
        <v>40000</v>
      </c>
      <c r="AJ12" s="546">
        <v>40000</v>
      </c>
      <c r="AK12" s="546">
        <v>40000</v>
      </c>
      <c r="AL12" s="538"/>
      <c r="AM12" s="538"/>
      <c r="AN12" s="538"/>
      <c r="AO12" s="538"/>
      <c r="AP12" s="538"/>
      <c r="AQ12" s="538"/>
      <c r="AR12" s="611"/>
      <c r="AS12" s="612">
        <v>45794</v>
      </c>
      <c r="AT12" s="517" t="s">
        <v>6521</v>
      </c>
      <c r="AU12" s="517" t="s">
        <v>6518</v>
      </c>
      <c r="AV12" s="517" t="s">
        <v>6522</v>
      </c>
      <c r="AW12" s="517">
        <v>1000028007</v>
      </c>
      <c r="AX12" s="517" t="s">
        <v>6523</v>
      </c>
      <c r="AY12" s="517" t="s">
        <v>1720</v>
      </c>
      <c r="AZ12" s="517">
        <v>25000</v>
      </c>
      <c r="BA12" s="517">
        <v>25000</v>
      </c>
      <c r="BB12" s="517">
        <v>25000</v>
      </c>
      <c r="BC12" s="517">
        <v>25000</v>
      </c>
      <c r="BD12" s="517">
        <v>25000</v>
      </c>
      <c r="BE12" s="517">
        <v>25000</v>
      </c>
      <c r="BF12" s="517">
        <v>25000</v>
      </c>
      <c r="BG12" s="517">
        <v>25000</v>
      </c>
      <c r="BH12" s="517">
        <v>25000</v>
      </c>
      <c r="BI12" s="517">
        <v>25000</v>
      </c>
      <c r="BJ12" s="517"/>
      <c r="BK12" s="538"/>
      <c r="BL12" s="538"/>
      <c r="BM12" s="538"/>
      <c r="BN12" s="538"/>
      <c r="CA12" s="645"/>
      <c r="CB12" s="644"/>
      <c r="CC12" s="644"/>
      <c r="CD12" s="644"/>
      <c r="CE12" s="644"/>
      <c r="CF12" s="644"/>
      <c r="CG12" s="644"/>
      <c r="CH12" s="644"/>
      <c r="CI12" s="644"/>
      <c r="CJ12" s="644"/>
      <c r="CK12" s="644"/>
      <c r="CL12" s="644"/>
      <c r="CM12" s="644"/>
      <c r="CN12" s="644"/>
      <c r="CO12" s="649"/>
      <c r="CP12" s="649"/>
      <c r="CQ12" s="649"/>
      <c r="CR12" s="649"/>
      <c r="CS12" s="649"/>
    </row>
    <row r="13" ht="20" customHeight="1" spans="1:97">
      <c r="A13" s="515">
        <v>45712</v>
      </c>
      <c r="B13" s="513" t="s">
        <v>6495</v>
      </c>
      <c r="C13" s="513" t="s">
        <v>6518</v>
      </c>
      <c r="D13" s="516">
        <v>1000025945</v>
      </c>
      <c r="E13" s="516"/>
      <c r="F13" s="516"/>
      <c r="G13" s="516">
        <v>13000</v>
      </c>
      <c r="H13" s="516">
        <v>13000</v>
      </c>
      <c r="I13" s="516">
        <v>13000</v>
      </c>
      <c r="J13" s="516">
        <v>15000</v>
      </c>
      <c r="K13" s="516">
        <v>15000</v>
      </c>
      <c r="L13" s="516">
        <v>15000</v>
      </c>
      <c r="M13" s="547"/>
      <c r="N13" s="547"/>
      <c r="O13" s="547"/>
      <c r="P13" s="547"/>
      <c r="Q13" s="547"/>
      <c r="R13" s="547"/>
      <c r="S13" s="560"/>
      <c r="U13" s="511">
        <v>45793</v>
      </c>
      <c r="V13" s="512">
        <v>15704</v>
      </c>
      <c r="W13" s="512" t="s">
        <v>6518</v>
      </c>
      <c r="X13" s="518"/>
      <c r="Y13" s="518"/>
      <c r="Z13" s="546" t="s">
        <v>6523</v>
      </c>
      <c r="AA13" s="546" t="s">
        <v>1720</v>
      </c>
      <c r="AB13" s="546" t="s">
        <v>6</v>
      </c>
      <c r="AC13" s="546"/>
      <c r="AD13" s="546"/>
      <c r="AE13" s="525"/>
      <c r="AF13" s="17"/>
      <c r="AG13" s="17"/>
      <c r="AH13" s="17"/>
      <c r="AI13" s="17"/>
      <c r="AJ13" s="17"/>
      <c r="AK13" s="17"/>
      <c r="AL13" s="538"/>
      <c r="AM13" s="538">
        <v>10000</v>
      </c>
      <c r="AN13" s="538"/>
      <c r="AO13" s="538"/>
      <c r="AP13" s="538"/>
      <c r="AQ13" s="538"/>
      <c r="AR13" s="611"/>
      <c r="AS13" s="612">
        <v>45794</v>
      </c>
      <c r="AT13" s="517" t="s">
        <v>6521</v>
      </c>
      <c r="AU13" s="517" t="s">
        <v>6518</v>
      </c>
      <c r="AV13" s="517" t="s">
        <v>6</v>
      </c>
      <c r="AW13" s="517">
        <v>1000028007</v>
      </c>
      <c r="AX13" s="517" t="s">
        <v>6523</v>
      </c>
      <c r="AY13" s="517" t="s">
        <v>1720</v>
      </c>
      <c r="AZ13" s="517"/>
      <c r="BA13" s="517"/>
      <c r="BB13" s="517"/>
      <c r="BC13" s="517"/>
      <c r="BD13" s="517"/>
      <c r="BE13" s="517"/>
      <c r="BF13" s="517"/>
      <c r="BG13" s="517"/>
      <c r="BH13" s="517"/>
      <c r="BI13" s="517"/>
      <c r="BJ13" s="517">
        <v>3000</v>
      </c>
      <c r="BK13" s="538"/>
      <c r="BL13" s="538"/>
      <c r="BM13" s="538"/>
      <c r="BN13" s="538"/>
      <c r="CA13" s="645"/>
      <c r="CB13" s="644"/>
      <c r="CC13" s="644"/>
      <c r="CD13" s="644"/>
      <c r="CE13" s="644"/>
      <c r="CF13" s="644"/>
      <c r="CG13" s="644"/>
      <c r="CH13" s="644"/>
      <c r="CI13" s="644"/>
      <c r="CJ13" s="644"/>
      <c r="CK13" s="644"/>
      <c r="CL13" s="644"/>
      <c r="CM13" s="644"/>
      <c r="CN13" s="644"/>
      <c r="CO13" s="649"/>
      <c r="CP13" s="649"/>
      <c r="CQ13" s="649"/>
      <c r="CR13" s="649"/>
      <c r="CS13" s="649"/>
    </row>
    <row r="14" ht="20" customHeight="1" spans="1:97">
      <c r="A14" s="511">
        <v>45744</v>
      </c>
      <c r="B14" s="512" t="s">
        <v>6525</v>
      </c>
      <c r="C14" s="512" t="s">
        <v>6530</v>
      </c>
      <c r="D14" s="517">
        <v>1000026699</v>
      </c>
      <c r="E14" s="517">
        <v>17009457</v>
      </c>
      <c r="F14" s="517" t="s">
        <v>6519</v>
      </c>
      <c r="G14" s="517"/>
      <c r="H14" s="517"/>
      <c r="I14" s="517"/>
      <c r="J14" s="517"/>
      <c r="K14" s="517"/>
      <c r="L14" s="517"/>
      <c r="M14" s="546"/>
      <c r="N14" s="546"/>
      <c r="O14" s="546"/>
      <c r="P14" s="546"/>
      <c r="Q14" s="546">
        <v>378</v>
      </c>
      <c r="R14" s="546"/>
      <c r="S14" s="562"/>
      <c r="U14" s="511">
        <v>45821</v>
      </c>
      <c r="V14" s="512">
        <v>15704</v>
      </c>
      <c r="W14" s="512" t="s">
        <v>6518</v>
      </c>
      <c r="X14" s="518"/>
      <c r="Y14" s="518"/>
      <c r="Z14" s="546" t="s">
        <v>6519</v>
      </c>
      <c r="AA14" s="546" t="s">
        <v>1720</v>
      </c>
      <c r="AB14" s="546" t="s">
        <v>6520</v>
      </c>
      <c r="AC14" s="546">
        <v>50000</v>
      </c>
      <c r="AD14" s="546">
        <v>50000</v>
      </c>
      <c r="AE14" s="546">
        <v>50000</v>
      </c>
      <c r="AF14" s="546">
        <v>50000</v>
      </c>
      <c r="AG14" s="546">
        <v>50000</v>
      </c>
      <c r="AH14" s="546">
        <v>50000</v>
      </c>
      <c r="AI14" s="546">
        <v>50000</v>
      </c>
      <c r="AJ14" s="546">
        <v>50000</v>
      </c>
      <c r="AK14" s="546">
        <v>50000</v>
      </c>
      <c r="AL14" s="538"/>
      <c r="AM14" s="538"/>
      <c r="AN14" s="538"/>
      <c r="AO14" s="538"/>
      <c r="AP14" s="538"/>
      <c r="AQ14" s="538"/>
      <c r="AR14" s="611"/>
      <c r="AS14" s="612">
        <v>45798</v>
      </c>
      <c r="AT14" s="517" t="s">
        <v>6521</v>
      </c>
      <c r="AU14" s="517" t="s">
        <v>6518</v>
      </c>
      <c r="AV14" s="517" t="s">
        <v>6522</v>
      </c>
      <c r="AW14" s="517"/>
      <c r="AX14" s="517" t="s">
        <v>6523</v>
      </c>
      <c r="AY14" s="517" t="s">
        <v>1720</v>
      </c>
      <c r="AZ14" s="517">
        <v>25000</v>
      </c>
      <c r="BA14" s="517">
        <v>25000</v>
      </c>
      <c r="BB14" s="517">
        <v>25000</v>
      </c>
      <c r="BC14" s="517">
        <v>25000</v>
      </c>
      <c r="BD14" s="517">
        <v>25000</v>
      </c>
      <c r="BE14" s="517">
        <v>25000</v>
      </c>
      <c r="BF14" s="517">
        <v>25000</v>
      </c>
      <c r="BG14" s="517">
        <v>25000</v>
      </c>
      <c r="BH14" s="517">
        <v>25000</v>
      </c>
      <c r="BI14" s="517">
        <v>25000</v>
      </c>
      <c r="BJ14" s="517"/>
      <c r="BK14" s="538"/>
      <c r="BL14" s="538"/>
      <c r="BM14" s="538"/>
      <c r="BN14" s="538"/>
      <c r="CA14" s="645"/>
      <c r="CB14" s="644"/>
      <c r="CC14" s="644"/>
      <c r="CD14" s="644"/>
      <c r="CE14" s="644"/>
      <c r="CF14" s="644"/>
      <c r="CG14" s="644"/>
      <c r="CH14" s="644"/>
      <c r="CI14" s="644"/>
      <c r="CJ14" s="644"/>
      <c r="CK14" s="644"/>
      <c r="CL14" s="644"/>
      <c r="CM14" s="644"/>
      <c r="CN14" s="644"/>
      <c r="CO14" s="649"/>
      <c r="CP14" s="649"/>
      <c r="CQ14" s="649"/>
      <c r="CR14" s="649"/>
      <c r="CS14" s="649"/>
    </row>
    <row r="15" ht="20" customHeight="1" spans="1:97">
      <c r="A15" s="511">
        <v>45744</v>
      </c>
      <c r="B15" s="512" t="s">
        <v>6525</v>
      </c>
      <c r="C15" s="512" t="s">
        <v>6530</v>
      </c>
      <c r="D15" s="517">
        <v>1000026701</v>
      </c>
      <c r="E15" s="517">
        <v>17009455</v>
      </c>
      <c r="F15" s="517" t="s">
        <v>6519</v>
      </c>
      <c r="G15" s="517"/>
      <c r="H15" s="517"/>
      <c r="I15" s="517"/>
      <c r="J15" s="517"/>
      <c r="K15" s="517"/>
      <c r="L15" s="517"/>
      <c r="M15" s="546">
        <v>28350</v>
      </c>
      <c r="N15" s="546"/>
      <c r="O15" s="546"/>
      <c r="P15" s="546"/>
      <c r="Q15" s="546"/>
      <c r="R15" s="546"/>
      <c r="S15" s="562"/>
      <c r="U15" s="511">
        <v>45821</v>
      </c>
      <c r="V15" s="512">
        <v>15704</v>
      </c>
      <c r="W15" s="512" t="s">
        <v>6518</v>
      </c>
      <c r="X15" s="518"/>
      <c r="Y15" s="518"/>
      <c r="Z15" s="546" t="s">
        <v>6523</v>
      </c>
      <c r="AA15" s="546" t="s">
        <v>1720</v>
      </c>
      <c r="AB15" s="546" t="s">
        <v>6</v>
      </c>
      <c r="AC15" s="546"/>
      <c r="AD15" s="546"/>
      <c r="AE15" s="546"/>
      <c r="AF15" s="546"/>
      <c r="AG15" s="546"/>
      <c r="AH15" s="546"/>
      <c r="AI15" s="546"/>
      <c r="AJ15" s="546"/>
      <c r="AK15" s="546"/>
      <c r="AL15" s="538"/>
      <c r="AM15" s="538">
        <v>25000</v>
      </c>
      <c r="AN15" s="538"/>
      <c r="AO15" s="538"/>
      <c r="AP15" s="538"/>
      <c r="AQ15" s="538"/>
      <c r="AR15" s="611"/>
      <c r="AS15" s="612">
        <v>45798</v>
      </c>
      <c r="AT15" s="517" t="s">
        <v>6521</v>
      </c>
      <c r="AU15" s="517" t="s">
        <v>6518</v>
      </c>
      <c r="AV15" s="517" t="s">
        <v>6</v>
      </c>
      <c r="AW15" s="517"/>
      <c r="AX15" s="517" t="s">
        <v>6523</v>
      </c>
      <c r="AY15" s="517" t="s">
        <v>1720</v>
      </c>
      <c r="AZ15" s="517"/>
      <c r="BA15" s="517"/>
      <c r="BB15" s="517"/>
      <c r="BC15" s="517"/>
      <c r="BD15" s="517"/>
      <c r="BE15" s="517"/>
      <c r="BF15" s="517"/>
      <c r="BG15" s="517"/>
      <c r="BH15" s="517"/>
      <c r="BI15" s="517"/>
      <c r="BJ15" s="517">
        <v>10000</v>
      </c>
      <c r="BK15" s="538"/>
      <c r="BL15" s="538"/>
      <c r="BM15" s="538"/>
      <c r="BN15" s="538"/>
      <c r="CA15" s="645"/>
      <c r="CB15" s="644"/>
      <c r="CC15" s="644"/>
      <c r="CD15" s="644"/>
      <c r="CE15" s="644"/>
      <c r="CF15" s="644"/>
      <c r="CG15" s="644"/>
      <c r="CH15" s="644"/>
      <c r="CI15" s="644"/>
      <c r="CJ15" s="644"/>
      <c r="CK15" s="644"/>
      <c r="CL15" s="644"/>
      <c r="CM15" s="644"/>
      <c r="CN15" s="644"/>
      <c r="CO15" s="649"/>
      <c r="CP15" s="649"/>
      <c r="CQ15" s="649"/>
      <c r="CR15" s="649"/>
      <c r="CS15" s="649"/>
    </row>
    <row r="16" ht="20" customHeight="1" spans="1:97">
      <c r="A16" s="511">
        <v>45771</v>
      </c>
      <c r="B16" s="512" t="s">
        <v>6513</v>
      </c>
      <c r="C16" s="512" t="s">
        <v>6518</v>
      </c>
      <c r="D16" s="518">
        <v>1000026955</v>
      </c>
      <c r="E16" s="518"/>
      <c r="F16" s="518" t="s">
        <v>6523</v>
      </c>
      <c r="G16" s="518"/>
      <c r="H16" s="518"/>
      <c r="I16" s="518"/>
      <c r="J16" s="518"/>
      <c r="K16" s="518"/>
      <c r="L16" s="518"/>
      <c r="M16" s="17"/>
      <c r="N16" s="546"/>
      <c r="O16" s="546"/>
      <c r="P16" s="546">
        <v>300</v>
      </c>
      <c r="Q16" s="546"/>
      <c r="R16" s="546"/>
      <c r="S16" s="563"/>
      <c r="U16" s="511">
        <v>45821</v>
      </c>
      <c r="V16" s="512">
        <v>15704</v>
      </c>
      <c r="W16" s="512" t="s">
        <v>6518</v>
      </c>
      <c r="X16" s="518">
        <v>1000029040</v>
      </c>
      <c r="Y16" s="518"/>
      <c r="Z16" s="546" t="s">
        <v>6523</v>
      </c>
      <c r="AA16" s="546" t="s">
        <v>1720</v>
      </c>
      <c r="AB16" s="546" t="s">
        <v>6537</v>
      </c>
      <c r="AC16" s="546"/>
      <c r="AD16" s="546"/>
      <c r="AE16" s="546"/>
      <c r="AF16" s="546"/>
      <c r="AG16" s="546"/>
      <c r="AH16" s="546"/>
      <c r="AI16" s="546"/>
      <c r="AJ16" s="546"/>
      <c r="AK16" s="546"/>
      <c r="AL16" s="538"/>
      <c r="AM16" s="538"/>
      <c r="AN16" s="538"/>
      <c r="AO16" s="538">
        <v>300</v>
      </c>
      <c r="AP16" s="538"/>
      <c r="AQ16" s="538"/>
      <c r="AR16" s="611"/>
      <c r="AS16" s="612">
        <v>45821</v>
      </c>
      <c r="AT16" s="517" t="s">
        <v>6521</v>
      </c>
      <c r="AU16" s="517" t="s">
        <v>6518</v>
      </c>
      <c r="AV16" s="517" t="s">
        <v>6522</v>
      </c>
      <c r="AW16" s="517"/>
      <c r="AX16" s="517" t="s">
        <v>6523</v>
      </c>
      <c r="AY16" s="517" t="s">
        <v>1720</v>
      </c>
      <c r="AZ16" s="517">
        <v>20000</v>
      </c>
      <c r="BA16" s="517">
        <v>20000</v>
      </c>
      <c r="BB16" s="517">
        <v>20000</v>
      </c>
      <c r="BC16" s="517">
        <v>20000</v>
      </c>
      <c r="BD16" s="517">
        <v>20000</v>
      </c>
      <c r="BE16" s="517">
        <v>20000</v>
      </c>
      <c r="BF16" s="517">
        <v>20000</v>
      </c>
      <c r="BG16" s="517">
        <v>20000</v>
      </c>
      <c r="BH16" s="517">
        <v>20000</v>
      </c>
      <c r="BI16" s="517">
        <v>20000</v>
      </c>
      <c r="BJ16" s="517"/>
      <c r="BK16" s="612"/>
      <c r="BL16" s="612"/>
      <c r="BM16" s="612"/>
      <c r="BN16" s="612"/>
      <c r="CA16" s="645"/>
      <c r="CB16" s="644"/>
      <c r="CC16" s="644"/>
      <c r="CD16" s="644"/>
      <c r="CE16" s="644"/>
      <c r="CF16" s="644"/>
      <c r="CG16" s="644"/>
      <c r="CH16" s="644"/>
      <c r="CI16" s="644"/>
      <c r="CJ16" s="644"/>
      <c r="CK16" s="644"/>
      <c r="CL16" s="644"/>
      <c r="CM16" s="644"/>
      <c r="CN16" s="644"/>
      <c r="CO16" s="645"/>
      <c r="CP16" s="645"/>
      <c r="CQ16" s="645"/>
      <c r="CR16" s="645"/>
      <c r="CS16" s="645"/>
    </row>
    <row r="17" ht="15" spans="1:97">
      <c r="A17" s="511">
        <v>45777</v>
      </c>
      <c r="B17" s="512" t="s">
        <v>6525</v>
      </c>
      <c r="C17" s="512" t="s">
        <v>6530</v>
      </c>
      <c r="D17" s="518" t="s">
        <v>6538</v>
      </c>
      <c r="E17" s="518" t="s">
        <v>6535</v>
      </c>
      <c r="F17" s="518" t="s">
        <v>6519</v>
      </c>
      <c r="G17" s="518"/>
      <c r="H17" s="518"/>
      <c r="I17" s="518"/>
      <c r="J17" s="518"/>
      <c r="K17" s="518"/>
      <c r="L17" s="518"/>
      <c r="M17" s="546"/>
      <c r="N17" s="546"/>
      <c r="O17" s="546"/>
      <c r="P17" s="546"/>
      <c r="Q17" s="546">
        <v>84</v>
      </c>
      <c r="R17" s="546"/>
      <c r="S17" s="563"/>
      <c r="U17" s="511">
        <v>45821</v>
      </c>
      <c r="V17" s="512">
        <v>15704</v>
      </c>
      <c r="W17" s="512" t="s">
        <v>6518</v>
      </c>
      <c r="X17" s="518">
        <v>1000029041</v>
      </c>
      <c r="Y17" s="518">
        <v>17009867</v>
      </c>
      <c r="Z17" s="546" t="s">
        <v>6523</v>
      </c>
      <c r="AA17" s="546" t="s">
        <v>1720</v>
      </c>
      <c r="AB17" s="546" t="s">
        <v>6539</v>
      </c>
      <c r="AC17" s="546"/>
      <c r="AD17" s="546"/>
      <c r="AE17" s="546"/>
      <c r="AF17" s="546"/>
      <c r="AG17" s="546"/>
      <c r="AH17" s="546"/>
      <c r="AI17" s="546"/>
      <c r="AJ17" s="546"/>
      <c r="AK17" s="546"/>
      <c r="AL17" s="538"/>
      <c r="AM17" s="538"/>
      <c r="AN17" s="538">
        <v>500</v>
      </c>
      <c r="AO17" s="538"/>
      <c r="AP17" s="538"/>
      <c r="AQ17" s="538"/>
      <c r="AR17" s="611"/>
      <c r="AS17" s="612">
        <v>45821</v>
      </c>
      <c r="AT17" s="517" t="s">
        <v>6521</v>
      </c>
      <c r="AU17" s="517" t="s">
        <v>6518</v>
      </c>
      <c r="AV17" s="517" t="s">
        <v>6</v>
      </c>
      <c r="AW17" s="517"/>
      <c r="AX17" s="517" t="s">
        <v>6523</v>
      </c>
      <c r="AY17" s="517" t="s">
        <v>1720</v>
      </c>
      <c r="AZ17" s="517"/>
      <c r="BA17" s="517"/>
      <c r="BB17" s="517"/>
      <c r="BC17" s="517"/>
      <c r="BD17" s="517"/>
      <c r="BE17" s="517"/>
      <c r="BF17" s="517"/>
      <c r="BG17" s="517"/>
      <c r="BH17" s="517"/>
      <c r="BI17" s="517"/>
      <c r="BJ17" s="517">
        <v>5000</v>
      </c>
      <c r="BK17" s="612"/>
      <c r="BL17" s="612"/>
      <c r="BM17" s="612"/>
      <c r="BN17" s="612"/>
      <c r="CA17" s="645"/>
      <c r="CB17" s="644"/>
      <c r="CC17" s="644"/>
      <c r="CD17" s="644"/>
      <c r="CE17" s="644"/>
      <c r="CF17" s="644"/>
      <c r="CG17" s="644"/>
      <c r="CH17" s="644"/>
      <c r="CI17" s="644"/>
      <c r="CJ17" s="644"/>
      <c r="CK17" s="644"/>
      <c r="CL17" s="644"/>
      <c r="CM17" s="644"/>
      <c r="CN17" s="644"/>
      <c r="CO17" s="645"/>
      <c r="CP17" s="645"/>
      <c r="CQ17" s="645"/>
      <c r="CR17" s="645"/>
      <c r="CS17" s="645"/>
    </row>
    <row r="18" ht="15" spans="1:97">
      <c r="A18" s="511">
        <v>45777</v>
      </c>
      <c r="B18" s="512" t="s">
        <v>6525</v>
      </c>
      <c r="C18" s="512" t="s">
        <v>6530</v>
      </c>
      <c r="D18" s="518" t="s">
        <v>6540</v>
      </c>
      <c r="E18" s="518" t="s">
        <v>6541</v>
      </c>
      <c r="F18" s="518" t="s">
        <v>6519</v>
      </c>
      <c r="G18" s="518"/>
      <c r="H18" s="518"/>
      <c r="I18" s="518"/>
      <c r="J18" s="518"/>
      <c r="K18" s="518"/>
      <c r="L18" s="518"/>
      <c r="M18" s="546">
        <v>6300</v>
      </c>
      <c r="N18" s="546"/>
      <c r="O18" s="546"/>
      <c r="P18" s="546"/>
      <c r="Q18" s="546"/>
      <c r="R18" s="546"/>
      <c r="S18" s="563"/>
      <c r="U18" s="511">
        <v>45845</v>
      </c>
      <c r="V18" s="512">
        <v>15704</v>
      </c>
      <c r="W18" s="512" t="s">
        <v>6518</v>
      </c>
      <c r="X18" s="518">
        <v>1000029841</v>
      </c>
      <c r="Y18" s="518">
        <v>17009868</v>
      </c>
      <c r="Z18" s="546" t="s">
        <v>6523</v>
      </c>
      <c r="AA18" s="546" t="s">
        <v>1720</v>
      </c>
      <c r="AB18" s="546" t="s">
        <v>6520</v>
      </c>
      <c r="AC18" s="546">
        <v>60000</v>
      </c>
      <c r="AD18" s="546">
        <v>60000</v>
      </c>
      <c r="AE18" s="546">
        <v>60000</v>
      </c>
      <c r="AF18" s="546">
        <v>60000</v>
      </c>
      <c r="AG18" s="546">
        <v>60000</v>
      </c>
      <c r="AH18" s="546">
        <v>60000</v>
      </c>
      <c r="AI18" s="546">
        <v>60000</v>
      </c>
      <c r="AJ18" s="546">
        <v>60000</v>
      </c>
      <c r="AK18" s="546">
        <v>60000</v>
      </c>
      <c r="AL18" s="538"/>
      <c r="AM18" s="538">
        <v>20000</v>
      </c>
      <c r="AN18" s="538">
        <v>300</v>
      </c>
      <c r="AO18" s="538">
        <v>300</v>
      </c>
      <c r="AP18" s="538"/>
      <c r="AQ18" s="538"/>
      <c r="AR18" s="611"/>
      <c r="AS18" s="511">
        <v>45828</v>
      </c>
      <c r="AT18" s="517" t="s">
        <v>6521</v>
      </c>
      <c r="AU18" s="512" t="s">
        <v>6542</v>
      </c>
      <c r="AV18" s="512" t="s">
        <v>6</v>
      </c>
      <c r="AW18" s="561"/>
      <c r="AX18" s="546"/>
      <c r="AY18" s="546"/>
      <c r="AZ18" s="618"/>
      <c r="BA18" s="17"/>
      <c r="BB18" s="17"/>
      <c r="BC18" s="17"/>
      <c r="BD18" s="17"/>
      <c r="BE18" s="17"/>
      <c r="BF18" s="17"/>
      <c r="BG18" s="17"/>
      <c r="BH18" s="17"/>
      <c r="BI18" s="17"/>
      <c r="BJ18" s="17"/>
      <c r="BK18" s="538"/>
      <c r="BL18" s="538"/>
      <c r="BM18" s="538">
        <v>2500</v>
      </c>
      <c r="BN18" s="538"/>
      <c r="BO18" s="635" t="s">
        <v>6543</v>
      </c>
      <c r="CA18" s="646"/>
      <c r="CB18" s="644"/>
      <c r="CC18" s="652"/>
      <c r="CD18" s="652"/>
      <c r="CE18" s="653"/>
      <c r="CF18" s="654"/>
      <c r="CG18" s="654"/>
      <c r="CH18" s="655"/>
      <c r="CI18" s="30"/>
      <c r="CJ18" s="30"/>
      <c r="CK18" s="30"/>
      <c r="CL18" s="30"/>
      <c r="CM18" s="30"/>
      <c r="CN18" s="30"/>
      <c r="CO18" s="649"/>
      <c r="CP18" s="649"/>
      <c r="CQ18" s="649"/>
      <c r="CR18" s="649"/>
      <c r="CS18" s="649"/>
    </row>
    <row r="19" s="18" customFormat="1" ht="15" spans="1:97">
      <c r="A19" s="511">
        <v>45853</v>
      </c>
      <c r="B19" s="512" t="s">
        <v>6513</v>
      </c>
      <c r="C19" s="512" t="s">
        <v>6542</v>
      </c>
      <c r="D19" s="518">
        <v>1000030118</v>
      </c>
      <c r="E19" s="518">
        <v>17011170</v>
      </c>
      <c r="F19" s="518" t="s">
        <v>6519</v>
      </c>
      <c r="G19" s="518"/>
      <c r="H19" s="518"/>
      <c r="I19" s="518"/>
      <c r="J19" s="518"/>
      <c r="K19" s="518"/>
      <c r="L19" s="518"/>
      <c r="M19" s="17"/>
      <c r="N19" s="546"/>
      <c r="O19" s="546"/>
      <c r="P19" s="546"/>
      <c r="Q19" s="546"/>
      <c r="R19" s="546">
        <v>150</v>
      </c>
      <c r="S19" s="564" t="s">
        <v>6544</v>
      </c>
      <c r="U19" s="511">
        <v>45863</v>
      </c>
      <c r="V19" s="512">
        <v>15704</v>
      </c>
      <c r="W19" s="512" t="s">
        <v>6518</v>
      </c>
      <c r="X19" s="518"/>
      <c r="Y19" s="518"/>
      <c r="Z19" s="546"/>
      <c r="AA19" s="546"/>
      <c r="AB19" s="546" t="s">
        <v>6520</v>
      </c>
      <c r="AC19" s="546">
        <v>138000</v>
      </c>
      <c r="AD19" s="546">
        <v>138000</v>
      </c>
      <c r="AE19" s="546">
        <v>138000</v>
      </c>
      <c r="AF19" s="546">
        <v>136000</v>
      </c>
      <c r="AG19" s="546">
        <v>138000</v>
      </c>
      <c r="AH19" s="546">
        <v>136000</v>
      </c>
      <c r="AI19" s="546">
        <v>136000</v>
      </c>
      <c r="AJ19" s="546">
        <v>136000</v>
      </c>
      <c r="AK19" s="546">
        <v>137000</v>
      </c>
      <c r="AL19" s="538"/>
      <c r="AM19" s="538"/>
      <c r="AN19" s="538"/>
      <c r="AO19" s="538"/>
      <c r="AP19" s="538"/>
      <c r="AQ19" s="538"/>
      <c r="AR19" s="611"/>
      <c r="AS19" s="511">
        <v>45845</v>
      </c>
      <c r="AT19" s="517" t="s">
        <v>6521</v>
      </c>
      <c r="AU19" s="517" t="s">
        <v>6518</v>
      </c>
      <c r="AV19" s="517" t="s">
        <v>6522</v>
      </c>
      <c r="AW19" s="518"/>
      <c r="AX19" s="517" t="s">
        <v>6523</v>
      </c>
      <c r="AY19" s="517" t="s">
        <v>1720</v>
      </c>
      <c r="AZ19" s="517">
        <v>30000</v>
      </c>
      <c r="BA19" s="517">
        <v>30000</v>
      </c>
      <c r="BB19" s="517">
        <v>30000</v>
      </c>
      <c r="BC19" s="517">
        <v>40000</v>
      </c>
      <c r="BD19" s="517">
        <v>40000</v>
      </c>
      <c r="BE19" s="517">
        <v>31000</v>
      </c>
      <c r="BF19" s="517">
        <v>30000</v>
      </c>
      <c r="BG19" s="517">
        <v>30000</v>
      </c>
      <c r="BH19" s="517">
        <v>30000</v>
      </c>
      <c r="BI19" s="517">
        <v>31000</v>
      </c>
      <c r="BJ19" s="517">
        <v>20000</v>
      </c>
      <c r="BK19" s="538"/>
      <c r="BL19" s="538"/>
      <c r="BM19" s="538"/>
      <c r="BN19" s="538"/>
      <c r="CA19" s="646"/>
      <c r="CB19" s="644"/>
      <c r="CC19" s="644"/>
      <c r="CD19" s="644"/>
      <c r="CE19" s="656"/>
      <c r="CF19" s="644"/>
      <c r="CG19" s="644"/>
      <c r="CH19" s="644"/>
      <c r="CI19" s="644"/>
      <c r="CJ19" s="644"/>
      <c r="CK19" s="644"/>
      <c r="CL19" s="644"/>
      <c r="CM19" s="644"/>
      <c r="CN19" s="644"/>
      <c r="CO19" s="649"/>
      <c r="CP19" s="649"/>
      <c r="CQ19" s="649"/>
      <c r="CR19" s="649"/>
      <c r="CS19" s="649"/>
    </row>
    <row r="20" s="18" customFormat="1" ht="15" spans="1:97">
      <c r="A20" s="511">
        <v>45863</v>
      </c>
      <c r="B20" s="512" t="s">
        <v>6513</v>
      </c>
      <c r="C20" s="512" t="s">
        <v>6518</v>
      </c>
      <c r="D20" s="518">
        <v>1000030505</v>
      </c>
      <c r="E20" s="518">
        <v>17010148</v>
      </c>
      <c r="F20" s="518" t="s">
        <v>6523</v>
      </c>
      <c r="G20" s="518"/>
      <c r="H20" s="518"/>
      <c r="I20" s="518" t="s">
        <v>6545</v>
      </c>
      <c r="J20" s="518"/>
      <c r="K20" s="518"/>
      <c r="L20" s="518"/>
      <c r="M20" s="17"/>
      <c r="N20" s="546"/>
      <c r="O20" s="546"/>
      <c r="P20" s="546">
        <v>100</v>
      </c>
      <c r="Q20" s="546"/>
      <c r="R20" s="546"/>
      <c r="S20" s="565"/>
      <c r="U20" s="511">
        <v>45863</v>
      </c>
      <c r="V20" s="512">
        <v>15704</v>
      </c>
      <c r="W20" s="512" t="s">
        <v>6518</v>
      </c>
      <c r="X20" s="518"/>
      <c r="Y20" s="518"/>
      <c r="Z20" s="546"/>
      <c r="AA20" s="546"/>
      <c r="AB20" s="546" t="s">
        <v>6</v>
      </c>
      <c r="AC20" s="546"/>
      <c r="AD20" s="546"/>
      <c r="AE20" s="546"/>
      <c r="AF20" s="546"/>
      <c r="AG20" s="546"/>
      <c r="AH20" s="546"/>
      <c r="AI20" s="546"/>
      <c r="AJ20" s="546"/>
      <c r="AK20" s="546"/>
      <c r="AL20" s="538"/>
      <c r="AM20" s="538">
        <v>55000</v>
      </c>
      <c r="AN20" s="538"/>
      <c r="AO20" s="538"/>
      <c r="AP20" s="538"/>
      <c r="AQ20" s="538"/>
      <c r="AR20" s="611"/>
      <c r="AS20" s="511">
        <v>45863</v>
      </c>
      <c r="AT20" s="517" t="s">
        <v>6521</v>
      </c>
      <c r="AU20" s="512" t="s">
        <v>6518</v>
      </c>
      <c r="AV20" s="517" t="s">
        <v>6522</v>
      </c>
      <c r="AW20" s="518"/>
      <c r="AX20" s="517" t="s">
        <v>6523</v>
      </c>
      <c r="AY20" s="517" t="s">
        <v>1720</v>
      </c>
      <c r="AZ20" s="517">
        <v>50000</v>
      </c>
      <c r="BA20" s="517">
        <v>50000</v>
      </c>
      <c r="BB20" s="517">
        <v>50000</v>
      </c>
      <c r="BC20" s="517">
        <v>40000</v>
      </c>
      <c r="BD20" s="517">
        <v>40000</v>
      </c>
      <c r="BE20" s="517">
        <v>49000</v>
      </c>
      <c r="BF20" s="517">
        <v>50000</v>
      </c>
      <c r="BG20" s="517">
        <v>50000</v>
      </c>
      <c r="BH20" s="517">
        <v>50000</v>
      </c>
      <c r="BI20" s="517">
        <v>49000</v>
      </c>
      <c r="BJ20" s="17"/>
      <c r="BK20" s="538"/>
      <c r="BL20" s="538"/>
      <c r="BM20" s="538"/>
      <c r="BN20" s="538"/>
      <c r="CA20" s="646"/>
      <c r="CB20" s="644"/>
      <c r="CC20" s="652"/>
      <c r="CD20" s="644"/>
      <c r="CE20" s="656"/>
      <c r="CF20" s="644"/>
      <c r="CG20" s="644"/>
      <c r="CH20" s="644"/>
      <c r="CI20" s="644"/>
      <c r="CJ20" s="644"/>
      <c r="CK20" s="644"/>
      <c r="CL20" s="644"/>
      <c r="CM20" s="644"/>
      <c r="CN20" s="30"/>
      <c r="CO20" s="649"/>
      <c r="CP20" s="649"/>
      <c r="CQ20" s="649"/>
      <c r="CR20" s="649"/>
      <c r="CS20" s="649"/>
    </row>
    <row r="21" s="18" customFormat="1" ht="15" spans="1:97">
      <c r="A21" s="511">
        <v>45877</v>
      </c>
      <c r="B21" s="512" t="s">
        <v>6513</v>
      </c>
      <c r="C21" s="512" t="s">
        <v>6518</v>
      </c>
      <c r="D21" s="518"/>
      <c r="E21" s="518"/>
      <c r="F21" s="518"/>
      <c r="G21" s="519">
        <v>10050</v>
      </c>
      <c r="H21" s="519">
        <v>7750</v>
      </c>
      <c r="I21" s="519">
        <v>5750</v>
      </c>
      <c r="J21" s="548"/>
      <c r="K21" s="548"/>
      <c r="L21" s="519">
        <v>5000</v>
      </c>
      <c r="M21" s="549"/>
      <c r="N21" s="546"/>
      <c r="O21" s="546"/>
      <c r="P21" s="546"/>
      <c r="Q21" s="546"/>
      <c r="R21" s="546"/>
      <c r="S21" s="565"/>
      <c r="U21" s="511">
        <v>45894</v>
      </c>
      <c r="V21" s="512">
        <v>15704</v>
      </c>
      <c r="W21" s="512" t="s">
        <v>6546</v>
      </c>
      <c r="X21" s="518"/>
      <c r="Y21" s="518"/>
      <c r="Z21" s="546" t="s">
        <v>6547</v>
      </c>
      <c r="AA21" s="546" t="s">
        <v>1720</v>
      </c>
      <c r="AB21" s="546" t="s">
        <v>6</v>
      </c>
      <c r="AC21" s="546"/>
      <c r="AD21" s="546"/>
      <c r="AE21" s="546"/>
      <c r="AF21" s="546"/>
      <c r="AG21" s="546"/>
      <c r="AH21" s="546"/>
      <c r="AI21" s="546"/>
      <c r="AJ21" s="546"/>
      <c r="AK21" s="546"/>
      <c r="AL21" s="538"/>
      <c r="AM21" s="538"/>
      <c r="AN21" s="538"/>
      <c r="AO21" s="538"/>
      <c r="AP21" s="538"/>
      <c r="AQ21" s="538">
        <v>1667</v>
      </c>
      <c r="AR21" s="611"/>
      <c r="AS21" s="511">
        <v>45877</v>
      </c>
      <c r="AT21" s="517" t="s">
        <v>6521</v>
      </c>
      <c r="AU21" s="512" t="s">
        <v>6518</v>
      </c>
      <c r="AV21" s="517" t="s">
        <v>6522</v>
      </c>
      <c r="AW21" s="518"/>
      <c r="AX21" s="517" t="s">
        <v>6523</v>
      </c>
      <c r="AY21" s="517" t="s">
        <v>1720</v>
      </c>
      <c r="AZ21" s="517">
        <v>10000</v>
      </c>
      <c r="BA21" s="517">
        <v>10000</v>
      </c>
      <c r="BB21" s="517">
        <v>10000</v>
      </c>
      <c r="BC21" s="517">
        <v>10000</v>
      </c>
      <c r="BD21" s="517">
        <v>15000</v>
      </c>
      <c r="BE21" s="517">
        <v>10000</v>
      </c>
      <c r="BF21" s="517">
        <v>10000</v>
      </c>
      <c r="BG21" s="517">
        <v>10000</v>
      </c>
      <c r="BH21" s="517">
        <v>10000</v>
      </c>
      <c r="BI21" s="517">
        <v>10000</v>
      </c>
      <c r="BJ21" s="517">
        <v>3000</v>
      </c>
      <c r="BK21" s="538"/>
      <c r="BL21" s="538"/>
      <c r="BM21" s="538"/>
      <c r="BN21" s="538"/>
      <c r="CA21" s="646"/>
      <c r="CB21" s="644"/>
      <c r="CC21" s="652"/>
      <c r="CD21" s="644"/>
      <c r="CE21" s="656"/>
      <c r="CF21" s="644"/>
      <c r="CG21" s="644"/>
      <c r="CH21" s="644"/>
      <c r="CI21" s="644"/>
      <c r="CJ21" s="644"/>
      <c r="CK21" s="644"/>
      <c r="CL21" s="644"/>
      <c r="CM21" s="644"/>
      <c r="CN21" s="644"/>
      <c r="CO21" s="649"/>
      <c r="CP21" s="649"/>
      <c r="CQ21" s="649"/>
      <c r="CR21" s="649"/>
      <c r="CS21" s="649"/>
    </row>
    <row r="22" s="18" customFormat="1" ht="19" customHeight="1" spans="1:97">
      <c r="A22" s="511">
        <v>45898</v>
      </c>
      <c r="B22" s="512" t="s">
        <v>6513</v>
      </c>
      <c r="C22" s="512" t="s">
        <v>6518</v>
      </c>
      <c r="D22" s="17"/>
      <c r="E22" s="17"/>
      <c r="F22" s="17"/>
      <c r="G22" s="17"/>
      <c r="H22" s="519">
        <v>6000</v>
      </c>
      <c r="I22" s="519">
        <v>6000</v>
      </c>
      <c r="J22" s="519"/>
      <c r="K22" s="519"/>
      <c r="L22" s="519"/>
      <c r="M22" s="17"/>
      <c r="N22" s="17"/>
      <c r="O22" s="17"/>
      <c r="P22" s="17"/>
      <c r="Q22" s="17"/>
      <c r="R22" s="17"/>
      <c r="S22" s="565"/>
      <c r="U22" s="511">
        <v>45894</v>
      </c>
      <c r="V22" s="512">
        <v>15704</v>
      </c>
      <c r="W22" s="512" t="s">
        <v>6546</v>
      </c>
      <c r="X22" s="518"/>
      <c r="Y22" s="518"/>
      <c r="Z22" s="546" t="s">
        <v>6519</v>
      </c>
      <c r="AA22" s="546" t="s">
        <v>1720</v>
      </c>
      <c r="AB22" s="546" t="s">
        <v>6520</v>
      </c>
      <c r="AC22" s="546"/>
      <c r="AD22" s="546"/>
      <c r="AE22" s="546"/>
      <c r="AF22" s="546"/>
      <c r="AG22" s="546"/>
      <c r="AH22" s="546"/>
      <c r="AI22" s="546"/>
      <c r="AJ22" s="546"/>
      <c r="AK22" s="546"/>
      <c r="AL22" s="538"/>
      <c r="AM22" s="538"/>
      <c r="AN22" s="538"/>
      <c r="AO22" s="538"/>
      <c r="AP22" s="538">
        <v>40008</v>
      </c>
      <c r="AQ22" s="538"/>
      <c r="AR22" s="611"/>
      <c r="AS22" s="511">
        <v>45882</v>
      </c>
      <c r="AT22" s="517" t="s">
        <v>6521</v>
      </c>
      <c r="AU22" s="512" t="s">
        <v>6518</v>
      </c>
      <c r="AV22" s="517" t="s">
        <v>6548</v>
      </c>
      <c r="AW22" s="518"/>
      <c r="AX22" s="517" t="s">
        <v>6523</v>
      </c>
      <c r="AY22" s="517" t="s">
        <v>1720</v>
      </c>
      <c r="AZ22" s="517"/>
      <c r="BA22" s="517"/>
      <c r="BB22" s="517"/>
      <c r="BC22" s="517"/>
      <c r="BD22" s="517"/>
      <c r="BE22" s="517"/>
      <c r="BF22" s="517"/>
      <c r="BG22" s="517"/>
      <c r="BH22" s="517"/>
      <c r="BI22" s="517"/>
      <c r="BJ22" s="517"/>
      <c r="BK22" s="538"/>
      <c r="BL22" s="538">
        <v>100</v>
      </c>
      <c r="BM22" s="538"/>
      <c r="BN22" s="538"/>
      <c r="CA22" s="646"/>
      <c r="CB22" s="644"/>
      <c r="CC22" s="652"/>
      <c r="CD22" s="644"/>
      <c r="CE22" s="656"/>
      <c r="CF22" s="644"/>
      <c r="CG22" s="644"/>
      <c r="CH22" s="644"/>
      <c r="CI22" s="644"/>
      <c r="CJ22" s="644"/>
      <c r="CK22" s="644"/>
      <c r="CL22" s="644"/>
      <c r="CM22" s="644"/>
      <c r="CN22" s="644"/>
      <c r="CO22" s="649"/>
      <c r="CP22" s="649"/>
      <c r="CQ22" s="649"/>
      <c r="CR22" s="649"/>
      <c r="CS22" s="649"/>
    </row>
    <row r="23" s="18" customFormat="1" ht="15" spans="1:97">
      <c r="A23" s="511">
        <v>45898</v>
      </c>
      <c r="B23" s="512" t="s">
        <v>6513</v>
      </c>
      <c r="C23" s="512" t="s">
        <v>6518</v>
      </c>
      <c r="D23" s="17"/>
      <c r="E23" s="17"/>
      <c r="F23" s="17"/>
      <c r="G23" s="17"/>
      <c r="H23" s="17"/>
      <c r="I23" s="17"/>
      <c r="J23" s="17"/>
      <c r="K23" s="17"/>
      <c r="L23" s="17"/>
      <c r="M23" s="17"/>
      <c r="N23" s="17"/>
      <c r="O23" s="17"/>
      <c r="P23" s="546">
        <v>100</v>
      </c>
      <c r="Q23" s="17"/>
      <c r="R23" s="17"/>
      <c r="S23" s="565"/>
      <c r="U23" s="511">
        <v>45898</v>
      </c>
      <c r="V23" s="512">
        <v>15704</v>
      </c>
      <c r="W23" s="512" t="s">
        <v>6518</v>
      </c>
      <c r="X23" s="518"/>
      <c r="Y23" s="518"/>
      <c r="Z23" s="546" t="s">
        <v>6523</v>
      </c>
      <c r="AA23" s="546" t="s">
        <v>1720</v>
      </c>
      <c r="AB23" s="546" t="s">
        <v>6520</v>
      </c>
      <c r="AC23" s="546">
        <v>65000</v>
      </c>
      <c r="AD23" s="546">
        <v>65000</v>
      </c>
      <c r="AE23" s="546">
        <v>65000</v>
      </c>
      <c r="AF23" s="546">
        <v>65000</v>
      </c>
      <c r="AG23" s="546">
        <v>65000</v>
      </c>
      <c r="AH23" s="546">
        <v>65000</v>
      </c>
      <c r="AI23" s="546">
        <v>65000</v>
      </c>
      <c r="AJ23" s="546">
        <v>65000</v>
      </c>
      <c r="AK23" s="546">
        <v>65000</v>
      </c>
      <c r="AL23" s="538"/>
      <c r="AM23" s="538"/>
      <c r="AN23" s="538"/>
      <c r="AO23" s="538"/>
      <c r="AP23" s="538"/>
      <c r="AQ23" s="538"/>
      <c r="AR23" s="611"/>
      <c r="AS23" s="511">
        <v>45894</v>
      </c>
      <c r="AT23" s="517" t="s">
        <v>6521</v>
      </c>
      <c r="AU23" s="512" t="s">
        <v>6542</v>
      </c>
      <c r="AV23" s="517" t="s">
        <v>6</v>
      </c>
      <c r="AW23" s="518"/>
      <c r="AX23" s="517" t="s">
        <v>6549</v>
      </c>
      <c r="AY23" s="517" t="s">
        <v>1720</v>
      </c>
      <c r="AZ23" s="517"/>
      <c r="BA23" s="517"/>
      <c r="BB23" s="517"/>
      <c r="BC23" s="517"/>
      <c r="BD23" s="517"/>
      <c r="BE23" s="517"/>
      <c r="BF23" s="517"/>
      <c r="BG23" s="517"/>
      <c r="BH23" s="517"/>
      <c r="BI23" s="517"/>
      <c r="BJ23" s="517"/>
      <c r="BK23" s="538"/>
      <c r="BL23" s="538"/>
      <c r="BM23" s="538">
        <v>500</v>
      </c>
      <c r="BN23" s="538"/>
      <c r="BO23" s="636" t="s">
        <v>6550</v>
      </c>
      <c r="CA23" s="646"/>
      <c r="CB23" s="644"/>
      <c r="CC23" s="652"/>
      <c r="CD23" s="644"/>
      <c r="CE23" s="656"/>
      <c r="CF23" s="644"/>
      <c r="CG23" s="644"/>
      <c r="CH23" s="644"/>
      <c r="CI23" s="644"/>
      <c r="CJ23" s="644"/>
      <c r="CK23" s="644"/>
      <c r="CL23" s="644"/>
      <c r="CM23" s="644"/>
      <c r="CN23" s="644"/>
      <c r="CO23" s="649"/>
      <c r="CP23" s="649"/>
      <c r="CQ23" s="649"/>
      <c r="CR23" s="649"/>
      <c r="CS23" s="649"/>
    </row>
    <row r="24" ht="15" spans="1:97">
      <c r="A24" s="520">
        <v>45945</v>
      </c>
      <c r="B24" s="521" t="s">
        <v>6551</v>
      </c>
      <c r="C24" s="512" t="s">
        <v>6518</v>
      </c>
      <c r="D24" s="522">
        <v>1000034346</v>
      </c>
      <c r="E24" s="523"/>
      <c r="F24" s="520" t="s">
        <v>6523</v>
      </c>
      <c r="G24" s="523"/>
      <c r="H24" s="523"/>
      <c r="I24" s="523"/>
      <c r="J24" s="523"/>
      <c r="K24" s="523"/>
      <c r="L24" s="523"/>
      <c r="M24" s="523"/>
      <c r="N24" s="523"/>
      <c r="O24" s="523"/>
      <c r="P24" s="550">
        <v>405</v>
      </c>
      <c r="Q24" s="523"/>
      <c r="R24" s="523"/>
      <c r="S24" s="565"/>
      <c r="U24" s="511">
        <v>45898</v>
      </c>
      <c r="V24" s="512">
        <v>15704</v>
      </c>
      <c r="W24" s="512" t="s">
        <v>6518</v>
      </c>
      <c r="X24" s="518"/>
      <c r="Y24" s="518"/>
      <c r="Z24" s="546" t="s">
        <v>6523</v>
      </c>
      <c r="AA24" s="546" t="s">
        <v>1720</v>
      </c>
      <c r="AB24" s="546" t="s">
        <v>6</v>
      </c>
      <c r="AC24" s="546"/>
      <c r="AD24" s="546"/>
      <c r="AE24" s="546"/>
      <c r="AF24" s="546"/>
      <c r="AG24" s="546"/>
      <c r="AH24" s="546"/>
      <c r="AI24" s="546"/>
      <c r="AJ24" s="546"/>
      <c r="AK24" s="546"/>
      <c r="AL24" s="538"/>
      <c r="AM24" s="538">
        <v>18000</v>
      </c>
      <c r="AN24" s="538"/>
      <c r="AO24" s="538"/>
      <c r="AP24" s="538"/>
      <c r="AQ24" s="538"/>
      <c r="AR24" s="611"/>
      <c r="AS24" s="511">
        <v>45898</v>
      </c>
      <c r="AT24" s="517" t="s">
        <v>6521</v>
      </c>
      <c r="AU24" s="512" t="s">
        <v>6518</v>
      </c>
      <c r="AV24" s="517" t="s">
        <v>6522</v>
      </c>
      <c r="AW24" s="17"/>
      <c r="AX24" s="517" t="s">
        <v>6523</v>
      </c>
      <c r="AY24" s="517" t="s">
        <v>1720</v>
      </c>
      <c r="AZ24" s="517">
        <v>10000</v>
      </c>
      <c r="BA24" s="517">
        <v>10000</v>
      </c>
      <c r="BB24" s="517">
        <v>10000</v>
      </c>
      <c r="BC24" s="517">
        <v>10000</v>
      </c>
      <c r="BD24" s="517">
        <v>10000</v>
      </c>
      <c r="BE24" s="517">
        <v>10000</v>
      </c>
      <c r="BF24" s="517">
        <v>10000</v>
      </c>
      <c r="BG24" s="517">
        <v>10000</v>
      </c>
      <c r="BH24" s="517">
        <v>10000</v>
      </c>
      <c r="BI24" s="517">
        <v>10000</v>
      </c>
      <c r="BJ24" s="17"/>
      <c r="BK24" s="538"/>
      <c r="BL24" s="538"/>
      <c r="BM24" s="17"/>
      <c r="BN24" s="17"/>
      <c r="CA24" s="646"/>
      <c r="CB24" s="644"/>
      <c r="CC24" s="652"/>
      <c r="CD24" s="644"/>
      <c r="CE24" s="30"/>
      <c r="CF24" s="644"/>
      <c r="CG24" s="644"/>
      <c r="CH24" s="644"/>
      <c r="CI24" s="644"/>
      <c r="CJ24" s="644"/>
      <c r="CK24" s="644"/>
      <c r="CL24" s="644"/>
      <c r="CM24" s="644"/>
      <c r="CN24" s="30"/>
      <c r="CO24" s="30"/>
      <c r="CP24" s="30"/>
      <c r="CQ24" s="30"/>
      <c r="CR24" s="30"/>
      <c r="CS24" s="30"/>
    </row>
    <row r="25" s="18" customFormat="1" ht="15" spans="1:97">
      <c r="A25" s="17"/>
      <c r="B25" s="17"/>
      <c r="C25" s="17"/>
      <c r="D25" s="17"/>
      <c r="E25" s="17"/>
      <c r="F25" s="17"/>
      <c r="G25" s="17"/>
      <c r="H25" s="17"/>
      <c r="I25" s="17"/>
      <c r="J25" s="17"/>
      <c r="K25" s="17"/>
      <c r="L25" s="17"/>
      <c r="M25" s="17"/>
      <c r="N25" s="17"/>
      <c r="O25" s="17"/>
      <c r="P25" s="17"/>
      <c r="Q25" s="17"/>
      <c r="R25" s="17"/>
      <c r="S25" s="565"/>
      <c r="U25" s="511">
        <v>45929</v>
      </c>
      <c r="V25" s="512">
        <v>15704</v>
      </c>
      <c r="W25" s="512" t="s">
        <v>6546</v>
      </c>
      <c r="X25" s="518"/>
      <c r="Y25" s="518"/>
      <c r="Z25" s="546" t="s">
        <v>6547</v>
      </c>
      <c r="AA25" s="546" t="s">
        <v>1720</v>
      </c>
      <c r="AB25" s="546" t="s">
        <v>6</v>
      </c>
      <c r="AC25" s="546"/>
      <c r="AD25" s="546"/>
      <c r="AE25" s="546"/>
      <c r="AF25" s="546"/>
      <c r="AG25" s="546"/>
      <c r="AH25" s="546"/>
      <c r="AI25" s="546"/>
      <c r="AJ25" s="546"/>
      <c r="AK25" s="546"/>
      <c r="AL25" s="538"/>
      <c r="AM25" s="538"/>
      <c r="AN25" s="538"/>
      <c r="AO25" s="538"/>
      <c r="AP25" s="538">
        <v>500</v>
      </c>
      <c r="AQ25" s="538"/>
      <c r="AR25" s="611"/>
      <c r="AS25" s="511">
        <v>45925</v>
      </c>
      <c r="AT25" s="517" t="s">
        <v>6521</v>
      </c>
      <c r="AU25" s="512" t="s">
        <v>6518</v>
      </c>
      <c r="AV25" s="517" t="s">
        <v>6522</v>
      </c>
      <c r="AW25" s="17"/>
      <c r="AX25" s="517" t="s">
        <v>6523</v>
      </c>
      <c r="AY25" s="517" t="s">
        <v>1720</v>
      </c>
      <c r="AZ25" s="517"/>
      <c r="BA25" s="517"/>
      <c r="BB25" s="517"/>
      <c r="BC25" s="517">
        <v>10000</v>
      </c>
      <c r="BD25" s="517">
        <v>10000</v>
      </c>
      <c r="BE25" s="517">
        <v>10000</v>
      </c>
      <c r="BF25" s="517"/>
      <c r="BG25" s="517"/>
      <c r="BH25" s="517">
        <v>10000</v>
      </c>
      <c r="BI25" s="517">
        <v>10000</v>
      </c>
      <c r="BJ25" s="17"/>
      <c r="BK25" s="538"/>
      <c r="BL25" s="538"/>
      <c r="BM25" s="17"/>
      <c r="BN25" s="17"/>
      <c r="CA25" s="646"/>
      <c r="CB25" s="644"/>
      <c r="CC25" s="652"/>
      <c r="CD25" s="644"/>
      <c r="CE25" s="30"/>
      <c r="CF25" s="644"/>
      <c r="CG25" s="644"/>
      <c r="CH25" s="644"/>
      <c r="CI25" s="644"/>
      <c r="CJ25" s="644"/>
      <c r="CK25" s="644"/>
      <c r="CL25" s="644"/>
      <c r="CM25" s="644"/>
      <c r="CN25" s="30"/>
      <c r="CO25" s="30"/>
      <c r="CP25" s="30"/>
      <c r="CQ25" s="30"/>
      <c r="CR25" s="30"/>
      <c r="CS25" s="30"/>
    </row>
    <row r="26" s="18" customFormat="1" ht="15" spans="1:97">
      <c r="A26" s="17"/>
      <c r="B26" s="17"/>
      <c r="C26" s="17"/>
      <c r="D26" s="17"/>
      <c r="E26" s="17"/>
      <c r="F26" s="17"/>
      <c r="G26" s="17"/>
      <c r="H26" s="17"/>
      <c r="I26" s="17"/>
      <c r="J26" s="17"/>
      <c r="K26" s="17"/>
      <c r="L26" s="17"/>
      <c r="M26" s="17"/>
      <c r="N26" s="17"/>
      <c r="O26" s="17"/>
      <c r="P26" s="17"/>
      <c r="Q26" s="17"/>
      <c r="R26" s="17"/>
      <c r="S26" s="565"/>
      <c r="U26" s="511">
        <v>45925</v>
      </c>
      <c r="V26" s="512">
        <v>15704</v>
      </c>
      <c r="W26" s="512" t="s">
        <v>6518</v>
      </c>
      <c r="X26" s="518"/>
      <c r="Y26" s="518"/>
      <c r="Z26" s="546" t="s">
        <v>6523</v>
      </c>
      <c r="AA26" s="546" t="s">
        <v>1720</v>
      </c>
      <c r="AB26" s="546" t="s">
        <v>6</v>
      </c>
      <c r="AC26" s="546"/>
      <c r="AD26" s="546"/>
      <c r="AE26" s="546"/>
      <c r="AF26" s="546"/>
      <c r="AG26" s="546"/>
      <c r="AH26" s="546"/>
      <c r="AI26" s="546"/>
      <c r="AJ26" s="546"/>
      <c r="AK26" s="546"/>
      <c r="AL26" s="538"/>
      <c r="AM26" s="538">
        <v>5000</v>
      </c>
      <c r="AN26" s="538"/>
      <c r="AO26" s="538"/>
      <c r="AP26" s="538"/>
      <c r="AQ26" s="538"/>
      <c r="AR26" s="611"/>
      <c r="AS26" s="511">
        <v>45925</v>
      </c>
      <c r="AT26" s="517" t="s">
        <v>6521</v>
      </c>
      <c r="AU26" s="512" t="s">
        <v>6518</v>
      </c>
      <c r="AV26" s="517" t="s">
        <v>6552</v>
      </c>
      <c r="AW26" s="17"/>
      <c r="AX26" s="517" t="s">
        <v>6523</v>
      </c>
      <c r="AY26" s="517" t="s">
        <v>1720</v>
      </c>
      <c r="AZ26" s="517"/>
      <c r="BA26" s="517"/>
      <c r="BB26" s="517"/>
      <c r="BC26" s="517"/>
      <c r="BD26" s="517"/>
      <c r="BE26" s="517"/>
      <c r="BF26" s="517"/>
      <c r="BG26" s="517"/>
      <c r="BH26" s="517"/>
      <c r="BI26" s="517"/>
      <c r="BJ26" s="17"/>
      <c r="BK26" s="538"/>
      <c r="BL26" s="538">
        <v>100</v>
      </c>
      <c r="BM26" s="17"/>
      <c r="BN26" s="17"/>
      <c r="CA26" s="646"/>
      <c r="CB26" s="644"/>
      <c r="CC26" s="652"/>
      <c r="CD26" s="644"/>
      <c r="CE26" s="30"/>
      <c r="CF26" s="644"/>
      <c r="CG26" s="644"/>
      <c r="CH26" s="644"/>
      <c r="CI26" s="644"/>
      <c r="CJ26" s="644"/>
      <c r="CK26" s="644"/>
      <c r="CL26" s="644"/>
      <c r="CM26" s="644"/>
      <c r="CN26" s="30"/>
      <c r="CO26" s="649"/>
      <c r="CP26" s="649"/>
      <c r="CQ26" s="30"/>
      <c r="CR26" s="30"/>
      <c r="CS26" s="30"/>
    </row>
    <row r="27" s="18" customFormat="1" ht="15" spans="1:97">
      <c r="A27" s="17"/>
      <c r="B27" s="17"/>
      <c r="C27" s="17"/>
      <c r="D27" s="17"/>
      <c r="E27" s="17"/>
      <c r="F27" s="17"/>
      <c r="G27" s="17"/>
      <c r="H27" s="17"/>
      <c r="I27" s="17"/>
      <c r="J27" s="17"/>
      <c r="K27" s="17"/>
      <c r="L27" s="17"/>
      <c r="M27" s="17"/>
      <c r="N27" s="17"/>
      <c r="O27" s="17"/>
      <c r="P27" s="17"/>
      <c r="Q27" s="17"/>
      <c r="R27" s="17"/>
      <c r="S27" s="565"/>
      <c r="U27" s="511">
        <v>46021</v>
      </c>
      <c r="V27" s="512">
        <v>15704</v>
      </c>
      <c r="W27" s="512" t="s">
        <v>6518</v>
      </c>
      <c r="X27" s="518"/>
      <c r="Y27" s="518"/>
      <c r="Z27" s="546" t="s">
        <v>6523</v>
      </c>
      <c r="AA27" s="546" t="s">
        <v>1720</v>
      </c>
      <c r="AB27" s="546" t="s">
        <v>6</v>
      </c>
      <c r="AC27" s="546"/>
      <c r="AD27" s="546"/>
      <c r="AE27" s="546"/>
      <c r="AF27" s="546"/>
      <c r="AG27" s="546"/>
      <c r="AH27" s="546"/>
      <c r="AI27" s="546"/>
      <c r="AJ27" s="546"/>
      <c r="AK27" s="546"/>
      <c r="AL27" s="538"/>
      <c r="AM27" s="538">
        <v>5000</v>
      </c>
      <c r="AN27" s="538"/>
      <c r="AO27" s="538"/>
      <c r="AP27" s="538"/>
      <c r="AQ27" s="538"/>
      <c r="AR27" s="611"/>
      <c r="AS27" s="511">
        <v>45925</v>
      </c>
      <c r="AT27" s="517" t="s">
        <v>6521</v>
      </c>
      <c r="AU27" s="512" t="s">
        <v>6518</v>
      </c>
      <c r="AV27" s="517" t="s">
        <v>6553</v>
      </c>
      <c r="AW27" s="17">
        <v>17009868</v>
      </c>
      <c r="AX27" s="517" t="s">
        <v>6523</v>
      </c>
      <c r="AY27" s="517" t="s">
        <v>1720</v>
      </c>
      <c r="AZ27" s="517"/>
      <c r="BA27" s="517"/>
      <c r="BB27" s="517"/>
      <c r="BC27" s="517"/>
      <c r="BD27" s="517"/>
      <c r="BE27" s="517"/>
      <c r="BF27" s="517"/>
      <c r="BG27" s="517"/>
      <c r="BH27" s="517"/>
      <c r="BI27" s="517"/>
      <c r="BJ27" s="17"/>
      <c r="BK27" s="538"/>
      <c r="BL27" s="538"/>
      <c r="BM27" s="17"/>
      <c r="BN27" s="538">
        <v>150</v>
      </c>
      <c r="CA27" s="646"/>
      <c r="CB27" s="644"/>
      <c r="CC27" s="652"/>
      <c r="CD27" s="644"/>
      <c r="CE27" s="30"/>
      <c r="CF27" s="644"/>
      <c r="CG27" s="644"/>
      <c r="CH27" s="644"/>
      <c r="CI27" s="644"/>
      <c r="CJ27" s="644"/>
      <c r="CK27" s="644"/>
      <c r="CL27" s="644"/>
      <c r="CM27" s="644"/>
      <c r="CN27" s="30"/>
      <c r="CO27" s="30"/>
      <c r="CP27" s="30"/>
      <c r="CQ27" s="30"/>
      <c r="CR27" s="649"/>
      <c r="CS27" s="649"/>
    </row>
    <row r="28" ht="15" spans="1:97">
      <c r="A28" s="523"/>
      <c r="B28" s="523"/>
      <c r="C28" s="523"/>
      <c r="D28" s="523"/>
      <c r="E28" s="523"/>
      <c r="F28" s="523"/>
      <c r="G28" s="523"/>
      <c r="H28" s="523"/>
      <c r="I28" s="523"/>
      <c r="J28" s="523"/>
      <c r="K28" s="523"/>
      <c r="L28" s="523"/>
      <c r="M28" s="523"/>
      <c r="N28" s="523"/>
      <c r="O28" s="523"/>
      <c r="P28" s="523"/>
      <c r="Q28" s="523"/>
      <c r="R28" s="523"/>
      <c r="S28" s="565"/>
      <c r="U28" s="566">
        <v>46021</v>
      </c>
      <c r="V28" s="567">
        <v>15704</v>
      </c>
      <c r="W28" s="568" t="s">
        <v>6554</v>
      </c>
      <c r="X28" s="569"/>
      <c r="Y28" s="569"/>
      <c r="Z28" s="592" t="s">
        <v>6549</v>
      </c>
      <c r="AA28" s="592" t="s">
        <v>1720</v>
      </c>
      <c r="AB28" s="592" t="s">
        <v>6520</v>
      </c>
      <c r="AC28" s="592">
        <v>10000</v>
      </c>
      <c r="AD28" s="592">
        <v>10000</v>
      </c>
      <c r="AE28" s="592">
        <v>10000</v>
      </c>
      <c r="AF28" s="592">
        <v>10000</v>
      </c>
      <c r="AG28" s="592">
        <v>10000</v>
      </c>
      <c r="AH28" s="592">
        <v>10000</v>
      </c>
      <c r="AI28" s="592">
        <v>10000</v>
      </c>
      <c r="AJ28" s="592">
        <v>10000</v>
      </c>
      <c r="AK28" s="592">
        <v>10000</v>
      </c>
      <c r="AL28" s="596"/>
      <c r="AM28" s="596"/>
      <c r="AN28" s="596"/>
      <c r="AO28" s="596"/>
      <c r="AP28" s="596"/>
      <c r="AQ28" s="596">
        <v>4500190366</v>
      </c>
      <c r="AR28" s="611"/>
      <c r="AS28" s="511">
        <v>45972</v>
      </c>
      <c r="AT28" s="517" t="s">
        <v>6521</v>
      </c>
      <c r="AU28" s="613" t="s">
        <v>6546</v>
      </c>
      <c r="AV28" s="536" t="s">
        <v>6</v>
      </c>
      <c r="AW28" s="536"/>
      <c r="AX28" s="536" t="s">
        <v>6549</v>
      </c>
      <c r="AY28" s="536" t="s">
        <v>1720</v>
      </c>
      <c r="AZ28" s="523"/>
      <c r="BA28" s="523"/>
      <c r="BB28" s="523"/>
      <c r="BC28" s="523"/>
      <c r="BD28" s="523"/>
      <c r="BE28" s="523"/>
      <c r="BF28" s="523"/>
      <c r="BG28" s="523"/>
      <c r="BH28" s="523"/>
      <c r="BI28" s="523"/>
      <c r="BJ28" s="523"/>
      <c r="BK28" s="536"/>
      <c r="BL28" s="536"/>
      <c r="BM28" s="536">
        <v>3000</v>
      </c>
      <c r="BN28" s="523"/>
      <c r="BO28" t="s">
        <v>6555</v>
      </c>
      <c r="CA28" s="646"/>
      <c r="CB28" s="644"/>
      <c r="CC28" s="657"/>
      <c r="CD28" s="649"/>
      <c r="CE28" s="649"/>
      <c r="CF28" s="649"/>
      <c r="CG28" s="649"/>
      <c r="CH28" s="30"/>
      <c r="CI28" s="30"/>
      <c r="CJ28" s="30"/>
      <c r="CK28" s="30"/>
      <c r="CL28" s="30"/>
      <c r="CM28" s="30"/>
      <c r="CN28" s="30"/>
      <c r="CO28" s="30"/>
      <c r="CP28" s="30"/>
      <c r="CQ28" s="649"/>
      <c r="CR28" s="30"/>
      <c r="CS28" s="30"/>
    </row>
    <row r="29" ht="16.5" spans="1:97">
      <c r="A29" s="524"/>
      <c r="B29" s="524"/>
      <c r="C29" s="524"/>
      <c r="D29" s="525"/>
      <c r="E29" s="525"/>
      <c r="F29" s="525"/>
      <c r="G29" s="525"/>
      <c r="H29" s="525"/>
      <c r="I29" s="525"/>
      <c r="J29" s="525"/>
      <c r="K29" s="525"/>
      <c r="L29" s="525"/>
      <c r="M29" s="551"/>
      <c r="N29" s="551"/>
      <c r="O29" s="551"/>
      <c r="P29" s="551"/>
      <c r="Q29" s="551"/>
      <c r="R29" s="551"/>
      <c r="S29" s="565"/>
      <c r="U29" s="566">
        <v>46036</v>
      </c>
      <c r="V29" s="567">
        <v>15704</v>
      </c>
      <c r="W29" s="570" t="s">
        <v>6556</v>
      </c>
      <c r="X29" s="571"/>
      <c r="Y29" s="571"/>
      <c r="Z29" s="592" t="s">
        <v>6549</v>
      </c>
      <c r="AA29" s="592" t="s">
        <v>1720</v>
      </c>
      <c r="AB29" s="592" t="s">
        <v>6520</v>
      </c>
      <c r="AC29" s="592">
        <v>10000</v>
      </c>
      <c r="AD29" s="592">
        <v>10000</v>
      </c>
      <c r="AE29" s="592">
        <v>10000</v>
      </c>
      <c r="AF29" s="592">
        <v>10000</v>
      </c>
      <c r="AG29" s="592">
        <v>10000</v>
      </c>
      <c r="AH29" s="592">
        <v>10000</v>
      </c>
      <c r="AI29" s="592">
        <v>10000</v>
      </c>
      <c r="AJ29" s="592">
        <v>10000</v>
      </c>
      <c r="AK29" s="592">
        <v>10000</v>
      </c>
      <c r="AL29" s="596"/>
      <c r="AM29" s="596"/>
      <c r="AN29" s="536"/>
      <c r="AO29" s="536"/>
      <c r="AP29" s="536"/>
      <c r="AQ29" s="596">
        <v>4500191220</v>
      </c>
      <c r="AR29" s="611"/>
      <c r="AS29" s="614">
        <v>45995</v>
      </c>
      <c r="AT29" s="517" t="s">
        <v>6521</v>
      </c>
      <c r="AU29" s="613" t="s">
        <v>6546</v>
      </c>
      <c r="AV29" s="536" t="s">
        <v>6</v>
      </c>
      <c r="AW29" s="525"/>
      <c r="AX29" s="536" t="s">
        <v>6549</v>
      </c>
      <c r="AY29" s="536" t="s">
        <v>1720</v>
      </c>
      <c r="AZ29" s="525"/>
      <c r="BA29" s="523"/>
      <c r="BB29" s="523"/>
      <c r="BC29" s="523"/>
      <c r="BD29" s="523"/>
      <c r="BE29" s="523"/>
      <c r="BF29" s="523"/>
      <c r="BG29" s="523"/>
      <c r="BH29" s="523"/>
      <c r="BI29" s="523"/>
      <c r="BJ29" s="523"/>
      <c r="BK29" s="536"/>
      <c r="BL29" s="536"/>
      <c r="BM29" s="536">
        <v>3000</v>
      </c>
      <c r="BN29" s="536"/>
      <c r="BO29" t="s">
        <v>6557</v>
      </c>
      <c r="CA29" s="647"/>
      <c r="CB29" s="644"/>
      <c r="CC29" s="657"/>
      <c r="CD29" s="649"/>
      <c r="CE29" s="658"/>
      <c r="CF29" s="649"/>
      <c r="CG29" s="649"/>
      <c r="CH29" s="658"/>
      <c r="CI29" s="30"/>
      <c r="CJ29" s="30"/>
      <c r="CK29" s="30"/>
      <c r="CL29" s="30"/>
      <c r="CM29" s="30"/>
      <c r="CN29" s="30"/>
      <c r="CO29" s="649"/>
      <c r="CP29" s="649"/>
      <c r="CQ29" s="649"/>
      <c r="CR29" s="649"/>
      <c r="CS29" s="649"/>
    </row>
    <row r="30" ht="16.5" spans="1:97">
      <c r="A30" s="524"/>
      <c r="B30" s="524"/>
      <c r="C30" s="524"/>
      <c r="D30" s="525"/>
      <c r="E30" s="525"/>
      <c r="F30" s="525"/>
      <c r="G30" s="525"/>
      <c r="H30" s="525"/>
      <c r="I30" s="525"/>
      <c r="J30" s="525"/>
      <c r="K30" s="525"/>
      <c r="L30" s="525"/>
      <c r="M30" s="551"/>
      <c r="N30" s="551"/>
      <c r="O30" s="551"/>
      <c r="P30" s="551"/>
      <c r="Q30" s="551"/>
      <c r="R30" s="551"/>
      <c r="S30" s="565"/>
      <c r="U30" s="566"/>
      <c r="V30" s="570"/>
      <c r="W30" s="570"/>
      <c r="X30" s="571"/>
      <c r="Y30" s="571"/>
      <c r="Z30" s="593"/>
      <c r="AA30" s="593"/>
      <c r="AB30" s="593"/>
      <c r="AC30" s="593"/>
      <c r="AD30" s="593"/>
      <c r="AE30" s="571"/>
      <c r="AF30" s="594"/>
      <c r="AG30" s="594"/>
      <c r="AH30" s="594"/>
      <c r="AI30" s="594"/>
      <c r="AJ30" s="594"/>
      <c r="AK30" s="594"/>
      <c r="AL30" s="596"/>
      <c r="AM30" s="596"/>
      <c r="AN30" s="536"/>
      <c r="AO30" s="536"/>
      <c r="AP30" s="536"/>
      <c r="AQ30" s="596"/>
      <c r="AR30" s="611"/>
      <c r="AS30" s="614">
        <v>46007</v>
      </c>
      <c r="AT30" s="517" t="s">
        <v>6521</v>
      </c>
      <c r="AU30" s="613" t="s">
        <v>6546</v>
      </c>
      <c r="AV30" s="536" t="s">
        <v>6</v>
      </c>
      <c r="AW30" s="525"/>
      <c r="AX30" s="536" t="s">
        <v>6549</v>
      </c>
      <c r="AY30" s="536" t="s">
        <v>1720</v>
      </c>
      <c r="AZ30" s="525"/>
      <c r="BA30" s="523"/>
      <c r="BB30" s="523"/>
      <c r="BC30" s="523"/>
      <c r="BD30" s="523"/>
      <c r="BE30" s="523"/>
      <c r="BF30" s="523"/>
      <c r="BG30" s="523"/>
      <c r="BH30" s="523"/>
      <c r="BI30" s="523"/>
      <c r="BJ30" s="523"/>
      <c r="BK30" s="536"/>
      <c r="BL30" s="536"/>
      <c r="BM30" s="536">
        <v>3000</v>
      </c>
      <c r="BN30" s="536"/>
      <c r="BO30" t="s">
        <v>6558</v>
      </c>
      <c r="CA30" s="647"/>
      <c r="CB30" s="644"/>
      <c r="CC30" s="657"/>
      <c r="CD30" s="649"/>
      <c r="CE30" s="658"/>
      <c r="CF30" s="649"/>
      <c r="CG30" s="649"/>
      <c r="CH30" s="658"/>
      <c r="CI30" s="30"/>
      <c r="CJ30" s="30"/>
      <c r="CK30" s="30"/>
      <c r="CL30" s="30"/>
      <c r="CM30" s="30"/>
      <c r="CN30" s="30"/>
      <c r="CO30" s="649"/>
      <c r="CP30" s="649"/>
      <c r="CQ30" s="649"/>
      <c r="CR30" s="649"/>
      <c r="CS30" s="649"/>
    </row>
    <row r="31" ht="16.5" spans="1:97">
      <c r="A31" s="524"/>
      <c r="B31" s="524"/>
      <c r="C31" s="524"/>
      <c r="D31" s="525"/>
      <c r="E31" s="525"/>
      <c r="F31" s="525"/>
      <c r="G31" s="525"/>
      <c r="H31" s="525"/>
      <c r="I31" s="525"/>
      <c r="J31" s="525"/>
      <c r="K31" s="525"/>
      <c r="L31" s="525"/>
      <c r="M31" s="551"/>
      <c r="N31" s="551"/>
      <c r="O31" s="551"/>
      <c r="P31" s="551"/>
      <c r="Q31" s="551"/>
      <c r="R31" s="551"/>
      <c r="S31" s="565"/>
      <c r="U31" s="524"/>
      <c r="V31" s="524"/>
      <c r="W31" s="524"/>
      <c r="X31" s="525"/>
      <c r="Y31" s="525"/>
      <c r="Z31" s="551"/>
      <c r="AA31" s="551"/>
      <c r="AB31" s="551"/>
      <c r="AC31" s="551"/>
      <c r="AD31" s="551"/>
      <c r="AE31" s="525"/>
      <c r="AF31" s="523"/>
      <c r="AG31" s="523"/>
      <c r="AH31" s="523"/>
      <c r="AI31" s="523"/>
      <c r="AJ31" s="523"/>
      <c r="AK31" s="523"/>
      <c r="AL31" s="536"/>
      <c r="AM31" s="536"/>
      <c r="AN31" s="536"/>
      <c r="AO31" s="536"/>
      <c r="AP31" s="536"/>
      <c r="AQ31" s="536"/>
      <c r="AR31" s="611"/>
      <c r="AS31" s="614">
        <v>46007</v>
      </c>
      <c r="AT31" s="517" t="s">
        <v>6521</v>
      </c>
      <c r="AU31" s="613" t="s">
        <v>6546</v>
      </c>
      <c r="AV31" s="536" t="s">
        <v>6</v>
      </c>
      <c r="AW31" s="525"/>
      <c r="AX31" s="536" t="s">
        <v>6549</v>
      </c>
      <c r="AY31" s="536" t="s">
        <v>1720</v>
      </c>
      <c r="AZ31" s="525"/>
      <c r="BA31" s="523"/>
      <c r="BB31" s="523"/>
      <c r="BC31" s="523"/>
      <c r="BD31" s="523"/>
      <c r="BE31" s="523"/>
      <c r="BF31" s="523"/>
      <c r="BG31" s="523"/>
      <c r="BH31" s="523"/>
      <c r="BI31" s="523"/>
      <c r="BJ31" s="523"/>
      <c r="BK31" s="536"/>
      <c r="BL31" s="536"/>
      <c r="BM31" s="536">
        <v>600</v>
      </c>
      <c r="BN31" s="536"/>
      <c r="CA31" s="647"/>
      <c r="CB31" s="644"/>
      <c r="CC31" s="657"/>
      <c r="CD31" s="649"/>
      <c r="CE31" s="658"/>
      <c r="CF31" s="649"/>
      <c r="CG31" s="649"/>
      <c r="CH31" s="658"/>
      <c r="CI31" s="30"/>
      <c r="CJ31" s="30"/>
      <c r="CK31" s="30"/>
      <c r="CL31" s="30"/>
      <c r="CM31" s="30"/>
      <c r="CN31" s="30"/>
      <c r="CO31" s="649"/>
      <c r="CP31" s="649"/>
      <c r="CQ31" s="649"/>
      <c r="CR31" s="649"/>
      <c r="CS31" s="649"/>
    </row>
    <row r="32" ht="28.5" spans="1:97">
      <c r="A32" s="524"/>
      <c r="B32" s="524"/>
      <c r="C32" s="524"/>
      <c r="D32" s="525"/>
      <c r="E32" s="525"/>
      <c r="F32" s="525"/>
      <c r="G32" s="525"/>
      <c r="H32" s="525"/>
      <c r="I32" s="525"/>
      <c r="J32" s="525"/>
      <c r="K32" s="525"/>
      <c r="L32" s="525"/>
      <c r="M32" s="551"/>
      <c r="N32" s="551"/>
      <c r="O32" s="551"/>
      <c r="P32" s="551"/>
      <c r="Q32" s="551"/>
      <c r="R32" s="551"/>
      <c r="S32" s="565"/>
      <c r="U32" s="524"/>
      <c r="V32" s="524"/>
      <c r="W32" s="524"/>
      <c r="X32" s="525"/>
      <c r="Y32" s="525"/>
      <c r="Z32" s="551"/>
      <c r="AA32" s="551"/>
      <c r="AB32" s="551"/>
      <c r="AC32" s="551"/>
      <c r="AD32" s="551"/>
      <c r="AE32" s="525"/>
      <c r="AF32" s="523"/>
      <c r="AG32" s="523"/>
      <c r="AH32" s="523"/>
      <c r="AI32" s="523"/>
      <c r="AJ32" s="523"/>
      <c r="AK32" s="523"/>
      <c r="AL32" s="536"/>
      <c r="AM32" s="536"/>
      <c r="AN32" s="536"/>
      <c r="AO32" s="536"/>
      <c r="AP32" s="536"/>
      <c r="AQ32" s="536"/>
      <c r="AR32" s="611"/>
      <c r="AS32" s="614">
        <v>46011</v>
      </c>
      <c r="AT32" s="517" t="s">
        <v>6521</v>
      </c>
      <c r="AU32" s="613" t="s">
        <v>6559</v>
      </c>
      <c r="AV32" s="536" t="s">
        <v>6522</v>
      </c>
      <c r="AW32" s="525"/>
      <c r="AX32" s="520" t="s">
        <v>6523</v>
      </c>
      <c r="AY32" s="536" t="s">
        <v>1720</v>
      </c>
      <c r="AZ32" s="550">
        <v>15000</v>
      </c>
      <c r="BA32" s="550">
        <v>15000</v>
      </c>
      <c r="BB32" s="550">
        <v>20000</v>
      </c>
      <c r="BC32" s="550">
        <v>20000</v>
      </c>
      <c r="BD32" s="550">
        <v>20000</v>
      </c>
      <c r="BE32" s="550">
        <v>20000</v>
      </c>
      <c r="BF32" s="550">
        <v>22000</v>
      </c>
      <c r="BG32" s="550">
        <v>25000</v>
      </c>
      <c r="BH32" s="550">
        <v>20000</v>
      </c>
      <c r="BI32" s="550">
        <v>20000</v>
      </c>
      <c r="BJ32" s="523"/>
      <c r="BK32" s="536"/>
      <c r="BL32" s="536"/>
      <c r="BM32" s="536"/>
      <c r="BN32" s="536"/>
      <c r="CA32" s="647"/>
      <c r="CB32" s="644"/>
      <c r="CC32" s="657"/>
      <c r="CD32" s="649"/>
      <c r="CE32" s="658"/>
      <c r="CF32" s="642"/>
      <c r="CG32" s="649"/>
      <c r="CH32" s="659"/>
      <c r="CI32" s="659"/>
      <c r="CJ32" s="659"/>
      <c r="CK32" s="659"/>
      <c r="CL32" s="659"/>
      <c r="CM32" s="659"/>
      <c r="CN32" s="30"/>
      <c r="CO32" s="649"/>
      <c r="CP32" s="649"/>
      <c r="CQ32" s="649"/>
      <c r="CR32" s="649"/>
      <c r="CS32" s="649"/>
    </row>
    <row r="33" ht="28.5" spans="1:97">
      <c r="A33" s="524"/>
      <c r="B33" s="524"/>
      <c r="C33" s="524"/>
      <c r="D33" s="525"/>
      <c r="E33" s="525"/>
      <c r="F33" s="525"/>
      <c r="G33" s="525"/>
      <c r="H33" s="525"/>
      <c r="I33" s="525"/>
      <c r="J33" s="525"/>
      <c r="K33" s="525"/>
      <c r="L33" s="525"/>
      <c r="M33" s="551"/>
      <c r="N33" s="551"/>
      <c r="O33" s="551"/>
      <c r="P33" s="551"/>
      <c r="Q33" s="551"/>
      <c r="R33" s="551"/>
      <c r="S33" s="565"/>
      <c r="U33" s="524"/>
      <c r="V33" s="524"/>
      <c r="W33" s="524"/>
      <c r="X33" s="525"/>
      <c r="Y33" s="525"/>
      <c r="Z33" s="551"/>
      <c r="AA33" s="551"/>
      <c r="AB33" s="551"/>
      <c r="AC33" s="551"/>
      <c r="AD33" s="551"/>
      <c r="AE33" s="525"/>
      <c r="AF33" s="523"/>
      <c r="AG33" s="523"/>
      <c r="AH33" s="523"/>
      <c r="AI33" s="523"/>
      <c r="AJ33" s="523"/>
      <c r="AK33" s="523"/>
      <c r="AL33" s="536"/>
      <c r="AM33" s="536"/>
      <c r="AN33" s="536"/>
      <c r="AO33" s="536"/>
      <c r="AP33" s="536"/>
      <c r="AQ33" s="536"/>
      <c r="AR33" s="611"/>
      <c r="AS33" s="614">
        <v>46011</v>
      </c>
      <c r="AT33" s="517" t="s">
        <v>6521</v>
      </c>
      <c r="AU33" s="613" t="s">
        <v>6559</v>
      </c>
      <c r="AV33" s="536" t="s">
        <v>6</v>
      </c>
      <c r="AW33" s="525"/>
      <c r="AX33" s="520" t="s">
        <v>6523</v>
      </c>
      <c r="AY33" s="536" t="s">
        <v>1720</v>
      </c>
      <c r="AZ33" s="550"/>
      <c r="BA33" s="550"/>
      <c r="BB33" s="550"/>
      <c r="BC33" s="550"/>
      <c r="BD33" s="550"/>
      <c r="BE33" s="550"/>
      <c r="BF33" s="550"/>
      <c r="BG33" s="550"/>
      <c r="BH33" s="550"/>
      <c r="BI33" s="523"/>
      <c r="BJ33" s="550">
        <v>6400</v>
      </c>
      <c r="BK33" s="536"/>
      <c r="BL33" s="536"/>
      <c r="BM33" s="536"/>
      <c r="BN33" s="536"/>
      <c r="CA33" s="647"/>
      <c r="CB33" s="644"/>
      <c r="CC33" s="657"/>
      <c r="CD33" s="649"/>
      <c r="CE33" s="658"/>
      <c r="CF33" s="642"/>
      <c r="CG33" s="649"/>
      <c r="CH33" s="659"/>
      <c r="CI33" s="659"/>
      <c r="CJ33" s="659"/>
      <c r="CK33" s="659"/>
      <c r="CL33" s="659"/>
      <c r="CM33" s="659"/>
      <c r="CN33" s="659"/>
      <c r="CO33" s="649"/>
      <c r="CP33" s="649"/>
      <c r="CQ33" s="649"/>
      <c r="CR33" s="649"/>
      <c r="CS33" s="649"/>
    </row>
    <row r="34" ht="16.5" spans="1:97">
      <c r="A34" s="524"/>
      <c r="B34" s="524"/>
      <c r="C34" s="524"/>
      <c r="D34" s="525"/>
      <c r="E34" s="525"/>
      <c r="F34" s="525"/>
      <c r="G34" s="525"/>
      <c r="H34" s="525"/>
      <c r="I34" s="525"/>
      <c r="J34" s="525"/>
      <c r="K34" s="525"/>
      <c r="L34" s="525"/>
      <c r="M34" s="551"/>
      <c r="N34" s="551"/>
      <c r="O34" s="551"/>
      <c r="P34" s="551"/>
      <c r="Q34" s="551"/>
      <c r="R34" s="551"/>
      <c r="S34" s="565"/>
      <c r="U34" s="524"/>
      <c r="V34" s="524"/>
      <c r="W34" s="524"/>
      <c r="X34" s="525"/>
      <c r="Y34" s="525"/>
      <c r="Z34" s="551"/>
      <c r="AA34" s="551"/>
      <c r="AB34" s="551"/>
      <c r="AC34" s="551"/>
      <c r="AD34" s="551"/>
      <c r="AE34" s="525"/>
      <c r="AF34" s="523"/>
      <c r="AG34" s="523"/>
      <c r="AH34" s="523"/>
      <c r="AI34" s="523"/>
      <c r="AJ34" s="523"/>
      <c r="AK34" s="523"/>
      <c r="AL34" s="536"/>
      <c r="AM34" s="536"/>
      <c r="AN34" s="536"/>
      <c r="AO34" s="536"/>
      <c r="AP34" s="536"/>
      <c r="AQ34" s="536"/>
      <c r="AR34" s="611"/>
      <c r="AS34" s="614">
        <v>46021</v>
      </c>
      <c r="AT34" s="517"/>
      <c r="AU34" s="613"/>
      <c r="AV34" s="536"/>
      <c r="AW34" s="525"/>
      <c r="AX34" s="520"/>
      <c r="AY34" s="536"/>
      <c r="AZ34" s="550"/>
      <c r="BA34" s="550"/>
      <c r="BB34" s="550"/>
      <c r="BC34" s="550"/>
      <c r="BD34" s="550"/>
      <c r="BE34" s="550"/>
      <c r="BF34" s="550"/>
      <c r="BG34" s="550"/>
      <c r="BH34" s="550"/>
      <c r="BI34" s="523"/>
      <c r="BJ34" s="550"/>
      <c r="BK34" s="536"/>
      <c r="BL34" s="536"/>
      <c r="BM34" s="536"/>
      <c r="BN34" s="536"/>
      <c r="CA34" s="647"/>
      <c r="CB34" s="644"/>
      <c r="CC34" s="657"/>
      <c r="CD34" s="649"/>
      <c r="CE34" s="658"/>
      <c r="CF34" s="642"/>
      <c r="CG34" s="649"/>
      <c r="CH34" s="659"/>
      <c r="CI34" s="659"/>
      <c r="CJ34" s="659"/>
      <c r="CK34" s="659"/>
      <c r="CL34" s="659"/>
      <c r="CM34" s="659"/>
      <c r="CN34" s="659"/>
      <c r="CO34" s="649"/>
      <c r="CP34" s="649"/>
      <c r="CQ34" s="649"/>
      <c r="CR34" s="649"/>
      <c r="CS34" s="649"/>
    </row>
    <row r="35" ht="16.5" spans="1:97">
      <c r="A35" s="524"/>
      <c r="B35" s="524"/>
      <c r="C35" s="524"/>
      <c r="D35" s="525"/>
      <c r="E35" s="525"/>
      <c r="F35" s="525"/>
      <c r="G35" s="525"/>
      <c r="H35" s="525"/>
      <c r="I35" s="525"/>
      <c r="J35" s="525"/>
      <c r="K35" s="525"/>
      <c r="L35" s="525"/>
      <c r="M35" s="551"/>
      <c r="N35" s="551"/>
      <c r="O35" s="551"/>
      <c r="P35" s="551"/>
      <c r="Q35" s="551"/>
      <c r="R35" s="551"/>
      <c r="S35" s="565"/>
      <c r="U35" s="524"/>
      <c r="V35" s="524"/>
      <c r="W35" s="524"/>
      <c r="X35" s="525"/>
      <c r="Y35" s="525"/>
      <c r="Z35" s="551"/>
      <c r="AA35" s="551"/>
      <c r="AB35" s="551"/>
      <c r="AC35" s="551"/>
      <c r="AD35" s="551"/>
      <c r="AE35" s="525"/>
      <c r="AF35" s="523"/>
      <c r="AG35" s="523"/>
      <c r="AH35" s="523"/>
      <c r="AI35" s="523"/>
      <c r="AJ35" s="523"/>
      <c r="AK35" s="523"/>
      <c r="AL35" s="536"/>
      <c r="AM35" s="536"/>
      <c r="AN35" s="536"/>
      <c r="AO35" s="536"/>
      <c r="AP35" s="536"/>
      <c r="AQ35" s="536"/>
      <c r="AR35" s="611"/>
      <c r="AS35" s="614"/>
      <c r="AT35" s="517"/>
      <c r="AU35" s="613"/>
      <c r="AV35" s="536"/>
      <c r="AW35" s="525"/>
      <c r="AX35" s="520"/>
      <c r="AY35" s="536"/>
      <c r="AZ35" s="550"/>
      <c r="BA35" s="550"/>
      <c r="BB35" s="550"/>
      <c r="BC35" s="550"/>
      <c r="BD35" s="550"/>
      <c r="BE35" s="550"/>
      <c r="BF35" s="550"/>
      <c r="BG35" s="550"/>
      <c r="BH35" s="550"/>
      <c r="BI35" s="523"/>
      <c r="BJ35" s="550"/>
      <c r="BK35" s="536"/>
      <c r="BL35" s="536"/>
      <c r="BM35" s="536"/>
      <c r="BN35" s="536"/>
      <c r="CA35" s="647"/>
      <c r="CB35" s="644"/>
      <c r="CC35" s="657"/>
      <c r="CD35" s="649"/>
      <c r="CE35" s="658"/>
      <c r="CF35" s="642"/>
      <c r="CG35" s="649"/>
      <c r="CH35" s="659"/>
      <c r="CI35" s="659"/>
      <c r="CJ35" s="659"/>
      <c r="CK35" s="659"/>
      <c r="CL35" s="659"/>
      <c r="CM35" s="659"/>
      <c r="CN35" s="659"/>
      <c r="CO35" s="649"/>
      <c r="CP35" s="649"/>
      <c r="CQ35" s="649"/>
      <c r="CR35" s="649"/>
      <c r="CS35" s="649"/>
    </row>
    <row r="36" ht="16.5" spans="1:97">
      <c r="A36" s="524"/>
      <c r="B36" s="524"/>
      <c r="C36" s="524"/>
      <c r="D36" s="525"/>
      <c r="E36" s="525"/>
      <c r="F36" s="525"/>
      <c r="G36" s="525"/>
      <c r="H36" s="525"/>
      <c r="I36" s="525"/>
      <c r="J36" s="525"/>
      <c r="K36" s="525"/>
      <c r="L36" s="525"/>
      <c r="M36" s="551"/>
      <c r="N36" s="551"/>
      <c r="O36" s="551"/>
      <c r="P36" s="551"/>
      <c r="Q36" s="551"/>
      <c r="R36" s="551"/>
      <c r="S36" s="565"/>
      <c r="U36" s="524"/>
      <c r="V36" s="524"/>
      <c r="W36" s="524"/>
      <c r="X36" s="525"/>
      <c r="Y36" s="525"/>
      <c r="Z36" s="551"/>
      <c r="AA36" s="551"/>
      <c r="AB36" s="551"/>
      <c r="AC36" s="551"/>
      <c r="AD36" s="551"/>
      <c r="AE36" s="525"/>
      <c r="AF36" s="523"/>
      <c r="AG36" s="523"/>
      <c r="AH36" s="523"/>
      <c r="AI36" s="523"/>
      <c r="AJ36" s="523"/>
      <c r="AK36" s="523"/>
      <c r="AL36" s="536"/>
      <c r="AM36" s="536"/>
      <c r="AN36" s="536"/>
      <c r="AO36" s="536"/>
      <c r="AP36" s="536"/>
      <c r="AQ36" s="536"/>
      <c r="AR36" s="611"/>
      <c r="AS36" s="527"/>
      <c r="AT36" s="527"/>
      <c r="AU36" s="527" t="s">
        <v>6560</v>
      </c>
      <c r="AV36" s="527"/>
      <c r="AW36" s="527"/>
      <c r="AX36" s="527"/>
      <c r="AY36" s="527"/>
      <c r="AZ36" s="619">
        <f>SUM(AZ5:AZ33)</f>
        <v>275000</v>
      </c>
      <c r="BA36" s="619">
        <f t="shared" ref="BA36:BJ36" si="0">SUM(BA5:BA33)</f>
        <v>275000</v>
      </c>
      <c r="BB36" s="619">
        <f t="shared" si="0"/>
        <v>277000</v>
      </c>
      <c r="BC36" s="619">
        <f t="shared" si="0"/>
        <v>290000</v>
      </c>
      <c r="BD36" s="619">
        <f t="shared" si="0"/>
        <v>295000</v>
      </c>
      <c r="BE36" s="619">
        <f t="shared" si="0"/>
        <v>290000</v>
      </c>
      <c r="BF36" s="619">
        <f t="shared" si="0"/>
        <v>279000</v>
      </c>
      <c r="BG36" s="619">
        <f t="shared" si="0"/>
        <v>285000</v>
      </c>
      <c r="BH36" s="619">
        <f t="shared" si="0"/>
        <v>287000</v>
      </c>
      <c r="BI36" s="619">
        <f t="shared" si="0"/>
        <v>287000</v>
      </c>
      <c r="BJ36" s="619">
        <f t="shared" si="0"/>
        <v>79900</v>
      </c>
      <c r="BK36" s="527"/>
      <c r="BL36" s="527">
        <f>SUM(BL5:BL29)</f>
        <v>2200</v>
      </c>
      <c r="BM36" s="527"/>
      <c r="BN36" s="527"/>
      <c r="CA36" s="29"/>
      <c r="CB36" s="29"/>
      <c r="CC36" s="29"/>
      <c r="CD36" s="29"/>
      <c r="CE36" s="29"/>
      <c r="CF36" s="29"/>
      <c r="CG36" s="29"/>
      <c r="CH36" s="660"/>
      <c r="CI36" s="660"/>
      <c r="CJ36" s="660"/>
      <c r="CK36" s="660"/>
      <c r="CL36" s="660"/>
      <c r="CM36" s="660"/>
      <c r="CN36" s="660"/>
      <c r="CO36" s="29"/>
      <c r="CP36" s="29"/>
      <c r="CQ36" s="29"/>
      <c r="CR36" s="29"/>
      <c r="CS36" s="29"/>
    </row>
    <row r="37" spans="1:97">
      <c r="A37" s="526"/>
      <c r="B37" s="527"/>
      <c r="C37" s="527" t="s">
        <v>6560</v>
      </c>
      <c r="D37" s="527"/>
      <c r="E37" s="527"/>
      <c r="F37" s="527"/>
      <c r="G37" s="527">
        <f t="shared" ref="G37:S37" si="1">SUM(G5:G36)</f>
        <v>23050</v>
      </c>
      <c r="H37" s="527">
        <f t="shared" si="1"/>
        <v>26750</v>
      </c>
      <c r="I37" s="527">
        <f t="shared" si="1"/>
        <v>24750</v>
      </c>
      <c r="J37" s="527">
        <f t="shared" si="1"/>
        <v>15000</v>
      </c>
      <c r="K37" s="527">
        <f t="shared" si="1"/>
        <v>15000</v>
      </c>
      <c r="L37" s="527">
        <f t="shared" si="1"/>
        <v>20000</v>
      </c>
      <c r="M37" s="527">
        <f t="shared" si="1"/>
        <v>81750</v>
      </c>
      <c r="N37" s="527"/>
      <c r="O37" s="527">
        <f>SUM(O5:O36)</f>
        <v>45600</v>
      </c>
      <c r="P37" s="527">
        <f>SUM(P5:P36)</f>
        <v>905</v>
      </c>
      <c r="Q37" s="527">
        <f>SUM(Q5:Q36)</f>
        <v>1090</v>
      </c>
      <c r="R37" s="572"/>
      <c r="S37" s="573"/>
      <c r="U37" s="527"/>
      <c r="V37" s="527"/>
      <c r="W37" s="527" t="s">
        <v>6560</v>
      </c>
      <c r="X37" s="527"/>
      <c r="Y37" s="527"/>
      <c r="Z37" s="527"/>
      <c r="AA37" s="527"/>
      <c r="AB37" s="527"/>
      <c r="AC37" s="527">
        <f>SUM(AC5:AC36)</f>
        <v>453000</v>
      </c>
      <c r="AD37" s="527">
        <f t="shared" ref="AD37:AO37" si="2">SUM(AD5:AD36)</f>
        <v>453000</v>
      </c>
      <c r="AE37" s="527">
        <f t="shared" si="2"/>
        <v>453000</v>
      </c>
      <c r="AF37" s="527">
        <f t="shared" si="2"/>
        <v>451000</v>
      </c>
      <c r="AG37" s="527">
        <f t="shared" si="2"/>
        <v>453000</v>
      </c>
      <c r="AH37" s="527">
        <f t="shared" si="2"/>
        <v>451000</v>
      </c>
      <c r="AI37" s="527">
        <f t="shared" si="2"/>
        <v>451000</v>
      </c>
      <c r="AJ37" s="527">
        <f t="shared" si="2"/>
        <v>451000</v>
      </c>
      <c r="AK37" s="527">
        <f t="shared" si="2"/>
        <v>452000</v>
      </c>
      <c r="AL37" s="527"/>
      <c r="AM37" s="527">
        <f>SUM(AM5:AM36)</f>
        <v>169250</v>
      </c>
      <c r="AN37" s="527">
        <f>SUM(AN5:AN36)</f>
        <v>2300</v>
      </c>
      <c r="AO37" s="527">
        <f>SUM(AO5:AO36)</f>
        <v>600</v>
      </c>
      <c r="AP37" s="527">
        <f>SUM(AP5:AP36)</f>
        <v>132668</v>
      </c>
      <c r="AQ37" s="527"/>
      <c r="AR37" s="611"/>
      <c r="AS37" s="527"/>
      <c r="AT37" s="527"/>
      <c r="AU37" s="528" t="s">
        <v>6561</v>
      </c>
      <c r="AV37" s="528"/>
      <c r="AW37" s="528"/>
      <c r="AX37" s="527"/>
      <c r="AY37" s="528"/>
      <c r="AZ37" s="529">
        <f>'15706 钥匙扣系列'!AV390</f>
        <v>262426</v>
      </c>
      <c r="BA37" s="529">
        <f>'15706 钥匙扣系列'!AW390</f>
        <v>263914</v>
      </c>
      <c r="BB37" s="529">
        <f>'15706 钥匙扣系列'!AX390</f>
        <v>260749</v>
      </c>
      <c r="BC37" s="529">
        <f>'15706 钥匙扣系列'!AY390</f>
        <v>274432</v>
      </c>
      <c r="BD37" s="529">
        <f>'15706 钥匙扣系列'!AZ390</f>
        <v>280720</v>
      </c>
      <c r="BE37" s="529">
        <f>'15706 钥匙扣系列'!BA390</f>
        <v>265450</v>
      </c>
      <c r="BF37" s="529">
        <f>'15706 钥匙扣系列'!BB390</f>
        <v>255754</v>
      </c>
      <c r="BG37" s="529">
        <f>'15706 钥匙扣系列'!BC390</f>
        <v>260266</v>
      </c>
      <c r="BH37" s="529">
        <f>'15706 钥匙扣系列'!BD390</f>
        <v>265501</v>
      </c>
      <c r="BI37" s="529">
        <f>'15706 钥匙扣系列'!BE390</f>
        <v>271360</v>
      </c>
      <c r="BJ37" s="527">
        <f>'15706 钥匙扣系列'!AN389</f>
        <v>81003.5</v>
      </c>
      <c r="BK37" s="527"/>
      <c r="BL37" s="527">
        <f>'15706 钥匙扣系列'!AQ389</f>
        <v>2124</v>
      </c>
      <c r="BM37" s="527"/>
      <c r="BN37" s="527"/>
      <c r="CA37" s="29"/>
      <c r="CB37" s="29"/>
      <c r="CC37" s="661"/>
      <c r="CD37" s="661"/>
      <c r="CE37" s="661"/>
      <c r="CF37" s="29"/>
      <c r="CG37" s="661"/>
      <c r="CH37" s="662"/>
      <c r="CI37" s="662"/>
      <c r="CJ37" s="662"/>
      <c r="CK37" s="662"/>
      <c r="CL37" s="662"/>
      <c r="CM37" s="662"/>
      <c r="CN37" s="29"/>
      <c r="CO37" s="29"/>
      <c r="CP37" s="29"/>
      <c r="CQ37" s="29"/>
      <c r="CR37" s="29"/>
      <c r="CS37" s="29"/>
    </row>
    <row r="38" spans="1:97">
      <c r="A38" s="526"/>
      <c r="B38" s="527"/>
      <c r="C38" s="528" t="s">
        <v>6561</v>
      </c>
      <c r="D38" s="528"/>
      <c r="E38" s="528"/>
      <c r="F38" s="528"/>
      <c r="G38" s="529">
        <f>'15733  18寸大公仔'!AM227</f>
        <v>21089.1666666667</v>
      </c>
      <c r="H38" s="529">
        <f>'15733  18寸大公仔'!AN227</f>
        <v>20597.1666666667</v>
      </c>
      <c r="I38" s="529">
        <f>'15733  18寸大公仔'!AO227</f>
        <v>29129.1666666667</v>
      </c>
      <c r="J38" s="529">
        <f>'15733  18寸大公仔'!AP227</f>
        <v>13663.5</v>
      </c>
      <c r="K38" s="529">
        <f>'15733  18寸大公仔'!AQ227</f>
        <v>14945</v>
      </c>
      <c r="L38" s="529">
        <f>'15733  18寸大公仔'!AR227</f>
        <v>17032.5</v>
      </c>
      <c r="M38" s="529">
        <f>'15733  18寸大公仔'!AV227</f>
        <v>0</v>
      </c>
      <c r="N38" s="528"/>
      <c r="O38" s="528">
        <f>SUMIF('15733  18寸大公仔'!AJ5:AJ225,'15733  18寸大公仔'!AJ7,'15733  18寸大公仔'!J5:J225)</f>
        <v>90546</v>
      </c>
      <c r="P38" s="528">
        <f>'15733  18寸大公仔'!AH226</f>
        <v>905</v>
      </c>
      <c r="Q38" s="527">
        <f>'15733  18寸大公仔'!AI226</f>
        <v>1240</v>
      </c>
      <c r="R38" s="572"/>
      <c r="S38" s="573"/>
      <c r="U38" s="527"/>
      <c r="V38" s="527"/>
      <c r="W38" s="528" t="s">
        <v>6561</v>
      </c>
      <c r="X38" s="528"/>
      <c r="Y38" s="528"/>
      <c r="Z38" s="527"/>
      <c r="AA38" s="527"/>
      <c r="AB38" s="527"/>
      <c r="AC38" s="529">
        <f>'15704 Baby系列'!AU473</f>
        <v>420557</v>
      </c>
      <c r="AD38" s="529">
        <f>'15704 Baby系列'!AV473</f>
        <v>419261</v>
      </c>
      <c r="AE38" s="529">
        <f>'15704 Baby系列'!AW473</f>
        <v>420298</v>
      </c>
      <c r="AF38" s="529">
        <f>'15704 Baby系列'!AX473</f>
        <v>417034</v>
      </c>
      <c r="AG38" s="529">
        <f>'15704 Baby系列'!AY473</f>
        <v>420586</v>
      </c>
      <c r="AH38" s="529">
        <f>'15704 Baby系列'!AZ473</f>
        <v>417322</v>
      </c>
      <c r="AI38" s="529">
        <f>'15704 Baby系列'!BA473</f>
        <v>417706</v>
      </c>
      <c r="AJ38" s="529">
        <f>'15704 Baby系列'!BB473</f>
        <v>420394</v>
      </c>
      <c r="AK38" s="529">
        <f>'15704 Baby系列'!BC473</f>
        <v>417322</v>
      </c>
      <c r="AL38" s="527"/>
      <c r="AM38" s="527">
        <f>'15704 Baby系列'!AM472</f>
        <v>168874</v>
      </c>
      <c r="AN38" s="527">
        <f>'15704 Baby系列'!AP472</f>
        <v>1909</v>
      </c>
      <c r="AO38" s="527"/>
      <c r="AP38" s="527"/>
      <c r="AQ38" s="527"/>
      <c r="AR38" s="611"/>
      <c r="AS38" s="527"/>
      <c r="AT38" s="527"/>
      <c r="AU38" s="528" t="s">
        <v>6562</v>
      </c>
      <c r="AV38" s="528"/>
      <c r="AW38" s="528"/>
      <c r="AX38" s="528"/>
      <c r="AY38" s="528"/>
      <c r="AZ38" s="529">
        <f t="shared" ref="AZ38:BK38" si="3">AZ36-AZ37</f>
        <v>12573.9999999999</v>
      </c>
      <c r="BA38" s="529">
        <f t="shared" si="3"/>
        <v>11085.9999999999</v>
      </c>
      <c r="BB38" s="529">
        <f t="shared" si="3"/>
        <v>16250.9999999999</v>
      </c>
      <c r="BC38" s="529">
        <f t="shared" si="3"/>
        <v>15567.9999999999</v>
      </c>
      <c r="BD38" s="529">
        <f t="shared" si="3"/>
        <v>14280</v>
      </c>
      <c r="BE38" s="529">
        <f t="shared" si="3"/>
        <v>24549.9999999999</v>
      </c>
      <c r="BF38" s="529">
        <f t="shared" si="3"/>
        <v>23245.9999999999</v>
      </c>
      <c r="BG38" s="529">
        <f t="shared" si="3"/>
        <v>24733.9999999999</v>
      </c>
      <c r="BH38" s="529">
        <f t="shared" si="3"/>
        <v>21498.9999999999</v>
      </c>
      <c r="BI38" s="529">
        <f t="shared" si="3"/>
        <v>15639.9999999999</v>
      </c>
      <c r="BJ38" s="529">
        <f t="shared" si="3"/>
        <v>-1103.5</v>
      </c>
      <c r="BK38" s="527"/>
      <c r="BL38" s="527">
        <f>BL36-BL37</f>
        <v>76</v>
      </c>
      <c r="BM38" s="527"/>
      <c r="BN38" s="527"/>
      <c r="CA38" s="29"/>
      <c r="CB38" s="29"/>
      <c r="CC38" s="661"/>
      <c r="CD38" s="661"/>
      <c r="CE38" s="661"/>
      <c r="CF38" s="661"/>
      <c r="CG38" s="661"/>
      <c r="CH38" s="662"/>
      <c r="CI38" s="662"/>
      <c r="CJ38" s="662"/>
      <c r="CK38" s="662"/>
      <c r="CL38" s="662"/>
      <c r="CM38" s="662"/>
      <c r="CN38" s="662"/>
      <c r="CO38" s="29"/>
      <c r="CP38" s="29"/>
      <c r="CQ38" s="29"/>
      <c r="CR38" s="29"/>
      <c r="CS38" s="29"/>
    </row>
    <row r="39" ht="15" spans="1:44">
      <c r="A39" s="530"/>
      <c r="B39" s="531"/>
      <c r="C39" s="532" t="s">
        <v>6562</v>
      </c>
      <c r="D39" s="532"/>
      <c r="E39" s="532"/>
      <c r="F39" s="532"/>
      <c r="G39" s="533">
        <f t="shared" ref="G39:S39" si="4">G37-G38</f>
        <v>1960.83333333333</v>
      </c>
      <c r="H39" s="533">
        <f t="shared" si="4"/>
        <v>6152.83333333332</v>
      </c>
      <c r="I39" s="533">
        <f t="shared" si="4"/>
        <v>-4379.16666666666</v>
      </c>
      <c r="J39" s="533">
        <f t="shared" si="4"/>
        <v>1336.5</v>
      </c>
      <c r="K39" s="533">
        <f t="shared" si="4"/>
        <v>54.9999999999964</v>
      </c>
      <c r="L39" s="533">
        <f t="shared" si="4"/>
        <v>2967.49999999999</v>
      </c>
      <c r="M39" s="532">
        <f t="shared" si="4"/>
        <v>81750</v>
      </c>
      <c r="N39" s="532"/>
      <c r="O39" s="532">
        <f>O37-O38</f>
        <v>-44946</v>
      </c>
      <c r="P39" s="532">
        <f>P37-P38</f>
        <v>0</v>
      </c>
      <c r="Q39" s="532">
        <f>Q37-Q38</f>
        <v>-150</v>
      </c>
      <c r="R39" s="574"/>
      <c r="S39" s="575"/>
      <c r="U39" s="527"/>
      <c r="V39" s="527"/>
      <c r="W39" s="528" t="s">
        <v>6562</v>
      </c>
      <c r="X39" s="528"/>
      <c r="Y39" s="528"/>
      <c r="Z39" s="528"/>
      <c r="AA39" s="528"/>
      <c r="AB39" s="528"/>
      <c r="AC39" s="595">
        <f t="shared" ref="AC39:AM39" si="5">AC37-AC38</f>
        <v>32443.0000000002</v>
      </c>
      <c r="AD39" s="595">
        <f t="shared" si="5"/>
        <v>33739.0000000001</v>
      </c>
      <c r="AE39" s="595">
        <f t="shared" si="5"/>
        <v>32702.0000000002</v>
      </c>
      <c r="AF39" s="595">
        <f t="shared" si="5"/>
        <v>33966.0000000001</v>
      </c>
      <c r="AG39" s="595">
        <f t="shared" si="5"/>
        <v>32414.0000000002</v>
      </c>
      <c r="AH39" s="595">
        <f t="shared" si="5"/>
        <v>33678.0000000001</v>
      </c>
      <c r="AI39" s="595">
        <f t="shared" si="5"/>
        <v>33294.0000000001</v>
      </c>
      <c r="AJ39" s="595">
        <f t="shared" si="5"/>
        <v>30606.0000000002</v>
      </c>
      <c r="AK39" s="595">
        <f t="shared" si="5"/>
        <v>34678.0000000001</v>
      </c>
      <c r="AL39" s="529"/>
      <c r="AM39" s="529">
        <f>AM37-AM38</f>
        <v>376</v>
      </c>
      <c r="AN39" s="529">
        <f>AN37-AN38</f>
        <v>391</v>
      </c>
      <c r="AO39" s="529"/>
      <c r="AP39" s="529"/>
      <c r="AQ39" s="529"/>
      <c r="AR39" s="611"/>
    </row>
    <row r="46" ht="35" customHeight="1" spans="1:97">
      <c r="A46" s="534" t="s">
        <v>6563</v>
      </c>
      <c r="B46" s="535"/>
      <c r="C46" s="535"/>
      <c r="D46" s="535"/>
      <c r="E46" s="535"/>
      <c r="F46" s="535"/>
      <c r="G46" s="535"/>
      <c r="H46" s="535"/>
      <c r="I46" s="535"/>
      <c r="J46" s="535"/>
      <c r="K46" s="535"/>
      <c r="L46" s="535"/>
      <c r="M46" s="535"/>
      <c r="N46" s="535"/>
      <c r="O46" s="535"/>
      <c r="P46" s="552"/>
      <c r="U46" s="534" t="s">
        <v>6564</v>
      </c>
      <c r="V46" s="535"/>
      <c r="W46" s="535"/>
      <c r="X46" s="535"/>
      <c r="Y46" s="535"/>
      <c r="Z46" s="535"/>
      <c r="AA46" s="535"/>
      <c r="AB46" s="535"/>
      <c r="AC46" s="535"/>
      <c r="AD46" s="535"/>
      <c r="AE46" s="535"/>
      <c r="AF46" s="535"/>
      <c r="AG46" s="535"/>
      <c r="AH46" s="535"/>
      <c r="AI46" s="535"/>
      <c r="AJ46" s="535"/>
      <c r="AK46" s="535"/>
      <c r="AL46" s="535"/>
      <c r="AM46" s="552"/>
      <c r="AS46" s="615" t="s">
        <v>6565</v>
      </c>
      <c r="AT46" s="616"/>
      <c r="AU46" s="535"/>
      <c r="AV46" s="616"/>
      <c r="AW46" s="616"/>
      <c r="AX46" s="616"/>
      <c r="AY46" s="616"/>
      <c r="AZ46" s="616"/>
      <c r="BA46" s="616"/>
      <c r="BB46" s="616"/>
      <c r="BC46" s="616"/>
      <c r="BD46" s="616"/>
      <c r="BE46" s="616"/>
      <c r="BF46" s="616"/>
      <c r="BG46" s="616"/>
      <c r="BH46" s="616"/>
      <c r="BI46" s="628"/>
      <c r="BJ46" s="629"/>
      <c r="CA46" s="640"/>
      <c r="CB46" s="640"/>
      <c r="CC46" s="640"/>
      <c r="CD46" s="640"/>
      <c r="CE46" s="640"/>
      <c r="CF46" s="640"/>
      <c r="CG46" s="640"/>
      <c r="CH46" s="640"/>
      <c r="CI46" s="640"/>
      <c r="CJ46" s="640"/>
      <c r="CK46" s="640"/>
      <c r="CL46" s="640"/>
      <c r="CM46" s="640"/>
      <c r="CN46" s="640"/>
      <c r="CO46" s="649"/>
      <c r="CP46" s="649"/>
      <c r="CQ46" s="663"/>
      <c r="CR46" s="663"/>
      <c r="CS46" s="663"/>
    </row>
    <row r="47" ht="67" customHeight="1" spans="1:97">
      <c r="A47" s="536" t="s">
        <v>6468</v>
      </c>
      <c r="B47" s="536" t="s">
        <v>6469</v>
      </c>
      <c r="C47" s="536" t="s">
        <v>6470</v>
      </c>
      <c r="D47" s="536" t="s">
        <v>6471</v>
      </c>
      <c r="E47" s="537" t="s">
        <v>6477</v>
      </c>
      <c r="F47" s="536" t="s">
        <v>6473</v>
      </c>
      <c r="G47" s="536" t="s">
        <v>6478</v>
      </c>
      <c r="H47" s="536" t="s">
        <v>6479</v>
      </c>
      <c r="I47" s="553" t="s">
        <v>6566</v>
      </c>
      <c r="J47" s="553" t="s">
        <v>6567</v>
      </c>
      <c r="K47" s="553" t="s">
        <v>6568</v>
      </c>
      <c r="L47" s="553" t="s">
        <v>6569</v>
      </c>
      <c r="M47" s="553" t="s">
        <v>6570</v>
      </c>
      <c r="N47" s="553"/>
      <c r="O47" s="553" t="s">
        <v>7</v>
      </c>
      <c r="P47" s="553" t="s">
        <v>6571</v>
      </c>
      <c r="U47" s="536" t="s">
        <v>6468</v>
      </c>
      <c r="V47" s="536" t="s">
        <v>6469</v>
      </c>
      <c r="W47" s="536" t="s">
        <v>6470</v>
      </c>
      <c r="X47" s="536" t="s">
        <v>6471</v>
      </c>
      <c r="Y47" s="537" t="s">
        <v>6477</v>
      </c>
      <c r="Z47" s="536" t="s">
        <v>6473</v>
      </c>
      <c r="AA47" s="536" t="s">
        <v>6478</v>
      </c>
      <c r="AB47" s="536" t="s">
        <v>6479</v>
      </c>
      <c r="AC47" s="553" t="s">
        <v>6572</v>
      </c>
      <c r="AD47" s="553" t="s">
        <v>6573</v>
      </c>
      <c r="AE47" s="553" t="s">
        <v>6574</v>
      </c>
      <c r="AF47" s="553" t="s">
        <v>6575</v>
      </c>
      <c r="AG47" s="553" t="s">
        <v>6576</v>
      </c>
      <c r="AH47" s="553" t="s">
        <v>6577</v>
      </c>
      <c r="AI47" s="553" t="s">
        <v>6489</v>
      </c>
      <c r="AJ47" s="553" t="s">
        <v>7</v>
      </c>
      <c r="AK47" s="553" t="s">
        <v>6490</v>
      </c>
      <c r="AL47" s="553"/>
      <c r="AM47" s="553" t="s">
        <v>56</v>
      </c>
      <c r="AS47" s="536" t="s">
        <v>6468</v>
      </c>
      <c r="AT47" s="536" t="s">
        <v>6469</v>
      </c>
      <c r="AU47" s="536" t="s">
        <v>6470</v>
      </c>
      <c r="AV47" s="537" t="s">
        <v>6471</v>
      </c>
      <c r="AW47" s="536" t="s">
        <v>6477</v>
      </c>
      <c r="AX47" s="536" t="s">
        <v>6473</v>
      </c>
      <c r="AY47" s="536" t="s">
        <v>6478</v>
      </c>
      <c r="AZ47" s="536" t="s">
        <v>6479</v>
      </c>
      <c r="BA47" s="553" t="s">
        <v>6578</v>
      </c>
      <c r="BB47" s="553" t="s">
        <v>6579</v>
      </c>
      <c r="BC47" s="553" t="s">
        <v>6580</v>
      </c>
      <c r="BD47" s="553" t="s">
        <v>6581</v>
      </c>
      <c r="BE47" s="553" t="s">
        <v>6582</v>
      </c>
      <c r="BF47" s="553" t="s">
        <v>6489</v>
      </c>
      <c r="BG47" s="553" t="s">
        <v>7</v>
      </c>
      <c r="BH47" s="553" t="s">
        <v>6490</v>
      </c>
      <c r="BI47" s="553" t="s">
        <v>56</v>
      </c>
      <c r="BJ47" s="630" t="s">
        <v>6583</v>
      </c>
      <c r="BK47" s="534" t="s">
        <v>1716</v>
      </c>
      <c r="BL47" s="536" t="s">
        <v>6584</v>
      </c>
      <c r="BM47" s="552" t="s">
        <v>47</v>
      </c>
      <c r="CA47" s="641"/>
      <c r="CB47" s="641"/>
      <c r="CC47" s="641"/>
      <c r="CD47" s="641"/>
      <c r="CE47" s="641"/>
      <c r="CF47" s="641"/>
      <c r="CG47" s="641"/>
      <c r="CH47" s="649"/>
      <c r="CI47" s="649"/>
      <c r="CJ47" s="649"/>
      <c r="CK47" s="649"/>
      <c r="CL47" s="649"/>
      <c r="CM47" s="649"/>
      <c r="CN47" s="650"/>
      <c r="CO47" s="649"/>
      <c r="CP47" s="649"/>
      <c r="CQ47" s="663"/>
      <c r="CR47" s="663"/>
      <c r="CS47" s="663"/>
    </row>
    <row r="48" spans="1:97">
      <c r="A48" s="511">
        <v>45868</v>
      </c>
      <c r="B48" s="512" t="s">
        <v>6585</v>
      </c>
      <c r="C48" s="512" t="s">
        <v>6542</v>
      </c>
      <c r="D48" s="538">
        <v>1000030566</v>
      </c>
      <c r="E48" s="538">
        <v>17011236</v>
      </c>
      <c r="F48" s="538" t="s">
        <v>6586</v>
      </c>
      <c r="G48" s="538" t="s">
        <v>1720</v>
      </c>
      <c r="H48" s="538" t="s">
        <v>6587</v>
      </c>
      <c r="I48" s="538"/>
      <c r="J48" s="538">
        <f t="shared" ref="J48:J52" si="6">P48*0.09</f>
        <v>6237</v>
      </c>
      <c r="K48" s="538">
        <f t="shared" ref="K48:K52" si="7">P48*0.1</f>
        <v>6930</v>
      </c>
      <c r="L48" s="538"/>
      <c r="M48" s="538">
        <f t="shared" ref="M48:M52" si="8">P48*0.16</f>
        <v>11088</v>
      </c>
      <c r="N48" s="538"/>
      <c r="O48" s="538"/>
      <c r="P48" s="538">
        <v>69300</v>
      </c>
      <c r="Q48" s="576" t="s">
        <v>6588</v>
      </c>
      <c r="R48" s="576"/>
      <c r="S48" s="576"/>
      <c r="U48" s="511">
        <v>45863</v>
      </c>
      <c r="V48" s="512" t="s">
        <v>6589</v>
      </c>
      <c r="W48" s="512" t="s">
        <v>6518</v>
      </c>
      <c r="X48" s="538"/>
      <c r="Y48" s="538"/>
      <c r="Z48" s="538" t="s">
        <v>6523</v>
      </c>
      <c r="AA48" s="538" t="s">
        <v>1720</v>
      </c>
      <c r="AB48" s="538" t="s">
        <v>6520</v>
      </c>
      <c r="AC48" s="538">
        <v>100000</v>
      </c>
      <c r="AD48" s="538">
        <v>100000</v>
      </c>
      <c r="AE48" s="538">
        <v>100000</v>
      </c>
      <c r="AF48" s="538">
        <v>100000</v>
      </c>
      <c r="AG48" s="538">
        <v>100000</v>
      </c>
      <c r="AH48" s="538">
        <v>100000</v>
      </c>
      <c r="AI48" s="538"/>
      <c r="AJ48" s="538"/>
      <c r="AK48" s="538"/>
      <c r="AL48" s="538"/>
      <c r="AM48" s="538"/>
      <c r="AS48" s="511">
        <v>45863</v>
      </c>
      <c r="AT48" s="512" t="s">
        <v>6590</v>
      </c>
      <c r="AU48" s="512" t="s">
        <v>6518</v>
      </c>
      <c r="AV48" s="538"/>
      <c r="AW48" s="538"/>
      <c r="AX48" s="538" t="s">
        <v>6523</v>
      </c>
      <c r="AY48" s="538" t="s">
        <v>1720</v>
      </c>
      <c r="AZ48" s="538" t="s">
        <v>2819</v>
      </c>
      <c r="BA48" s="538">
        <v>40000</v>
      </c>
      <c r="BB48" s="538">
        <v>40000</v>
      </c>
      <c r="BC48" s="538">
        <v>40000</v>
      </c>
      <c r="BD48" s="538">
        <v>40000</v>
      </c>
      <c r="BE48" s="538">
        <v>40000</v>
      </c>
      <c r="BF48" s="538"/>
      <c r="BG48" s="538"/>
      <c r="BH48" s="538"/>
      <c r="BI48" s="538"/>
      <c r="BJ48" s="615"/>
      <c r="BK48" s="534"/>
      <c r="BL48" s="536"/>
      <c r="BM48" s="637"/>
      <c r="CA48" s="641"/>
      <c r="CB48" s="641"/>
      <c r="CC48" s="641"/>
      <c r="CD48" s="641"/>
      <c r="CE48" s="641"/>
      <c r="CF48" s="641"/>
      <c r="CG48" s="641"/>
      <c r="CH48" s="650"/>
      <c r="CI48" s="650"/>
      <c r="CJ48" s="650"/>
      <c r="CK48" s="650"/>
      <c r="CL48" s="650"/>
      <c r="CM48" s="650"/>
      <c r="CN48" s="664"/>
      <c r="CO48" s="649"/>
      <c r="CP48" s="649"/>
      <c r="CQ48" s="663"/>
      <c r="CR48" s="663"/>
      <c r="CS48" s="663"/>
    </row>
    <row r="49" spans="1:97">
      <c r="A49" s="511">
        <v>45868</v>
      </c>
      <c r="B49" s="512" t="s">
        <v>6585</v>
      </c>
      <c r="C49" s="512" t="s">
        <v>6542</v>
      </c>
      <c r="D49" s="538">
        <v>1000030568</v>
      </c>
      <c r="E49" s="538">
        <v>17011238</v>
      </c>
      <c r="F49" s="538" t="s">
        <v>6586</v>
      </c>
      <c r="G49" s="538" t="s">
        <v>1720</v>
      </c>
      <c r="H49" s="538" t="s">
        <v>6591</v>
      </c>
      <c r="I49" s="538"/>
      <c r="J49" s="538"/>
      <c r="K49" s="538"/>
      <c r="L49" s="538"/>
      <c r="M49" s="538"/>
      <c r="N49" s="538"/>
      <c r="O49" s="538">
        <v>924</v>
      </c>
      <c r="P49" s="538"/>
      <c r="Q49" s="576"/>
      <c r="R49" s="576"/>
      <c r="S49" s="576"/>
      <c r="U49" s="511">
        <v>45863</v>
      </c>
      <c r="V49" s="512" t="s">
        <v>6589</v>
      </c>
      <c r="W49" s="512" t="s">
        <v>6518</v>
      </c>
      <c r="X49" s="538"/>
      <c r="Y49" s="538"/>
      <c r="Z49" s="538"/>
      <c r="AA49" s="538"/>
      <c r="AB49" s="538" t="s">
        <v>6</v>
      </c>
      <c r="AC49" s="538"/>
      <c r="AD49" s="538"/>
      <c r="AE49" s="538"/>
      <c r="AF49" s="538"/>
      <c r="AG49" s="538"/>
      <c r="AH49" s="538"/>
      <c r="AI49" s="538">
        <v>20000</v>
      </c>
      <c r="AJ49" s="538"/>
      <c r="AK49" s="538"/>
      <c r="AL49" s="538"/>
      <c r="AM49" s="538"/>
      <c r="AS49" s="511">
        <v>45863</v>
      </c>
      <c r="AT49" s="512" t="s">
        <v>6590</v>
      </c>
      <c r="AU49" s="512" t="s">
        <v>6518</v>
      </c>
      <c r="AV49" s="538"/>
      <c r="AW49" s="538"/>
      <c r="AX49" s="538" t="s">
        <v>6523</v>
      </c>
      <c r="AY49" s="538" t="s">
        <v>1720</v>
      </c>
      <c r="AZ49" s="538" t="s">
        <v>6</v>
      </c>
      <c r="BA49" s="538"/>
      <c r="BB49" s="538"/>
      <c r="BC49" s="538"/>
      <c r="BD49" s="538"/>
      <c r="BE49" s="538"/>
      <c r="BF49" s="538">
        <v>5000</v>
      </c>
      <c r="BG49" s="538"/>
      <c r="BH49" s="538"/>
      <c r="BI49" s="538"/>
      <c r="BJ49" s="615"/>
      <c r="BK49" s="534"/>
      <c r="BL49" s="536"/>
      <c r="BM49" s="637"/>
      <c r="CA49" s="641"/>
      <c r="CB49" s="641"/>
      <c r="CC49" s="641"/>
      <c r="CD49" s="641"/>
      <c r="CE49" s="641"/>
      <c r="CF49" s="641"/>
      <c r="CG49" s="641"/>
      <c r="CH49" s="650"/>
      <c r="CI49" s="650"/>
      <c r="CJ49" s="650"/>
      <c r="CK49" s="650"/>
      <c r="CL49" s="650"/>
      <c r="CM49" s="650"/>
      <c r="CN49" s="664"/>
      <c r="CO49" s="649"/>
      <c r="CP49" s="649"/>
      <c r="CQ49" s="663"/>
      <c r="CR49" s="663"/>
      <c r="CS49" s="663"/>
    </row>
    <row r="50" s="505" customFormat="1" ht="15" spans="1:97">
      <c r="A50" s="511">
        <v>45904</v>
      </c>
      <c r="B50" s="512" t="s">
        <v>6585</v>
      </c>
      <c r="C50" s="512" t="s">
        <v>6542</v>
      </c>
      <c r="D50" s="538" t="s">
        <v>6592</v>
      </c>
      <c r="E50" s="538">
        <v>17011236</v>
      </c>
      <c r="F50" s="538" t="s">
        <v>6586</v>
      </c>
      <c r="G50" s="538" t="s">
        <v>1720</v>
      </c>
      <c r="H50" s="538" t="s">
        <v>6587</v>
      </c>
      <c r="I50" s="538"/>
      <c r="J50" s="554">
        <f t="shared" si="6"/>
        <v>7087.5</v>
      </c>
      <c r="K50" s="538">
        <f t="shared" si="7"/>
        <v>7875</v>
      </c>
      <c r="L50" s="538"/>
      <c r="M50" s="538">
        <f t="shared" si="8"/>
        <v>12600</v>
      </c>
      <c r="N50" s="538"/>
      <c r="O50" s="538"/>
      <c r="P50" s="538">
        <v>78750</v>
      </c>
      <c r="Q50" s="576"/>
      <c r="R50" s="576"/>
      <c r="S50" s="576"/>
      <c r="U50" s="511">
        <v>45863</v>
      </c>
      <c r="V50" s="577">
        <v>15759</v>
      </c>
      <c r="W50" s="577" t="s">
        <v>6593</v>
      </c>
      <c r="X50" s="578">
        <v>1000030992</v>
      </c>
      <c r="Y50" s="578">
        <v>17011363</v>
      </c>
      <c r="Z50" s="577" t="s">
        <v>6523</v>
      </c>
      <c r="AA50" s="577" t="s">
        <v>1720</v>
      </c>
      <c r="AB50" s="577" t="s">
        <v>6594</v>
      </c>
      <c r="AC50" s="577"/>
      <c r="AD50" s="577"/>
      <c r="AE50" s="577"/>
      <c r="AF50" s="577"/>
      <c r="AG50" s="577"/>
      <c r="AH50" s="577"/>
      <c r="AI50" s="577"/>
      <c r="AJ50" s="577">
        <v>2000</v>
      </c>
      <c r="AK50" s="577"/>
      <c r="AL50" s="577"/>
      <c r="AM50" s="577"/>
      <c r="AS50" s="511">
        <v>45863</v>
      </c>
      <c r="AT50" s="512" t="s">
        <v>6590</v>
      </c>
      <c r="AU50" s="512" t="s">
        <v>6518</v>
      </c>
      <c r="AV50" s="538">
        <v>1000033165</v>
      </c>
      <c r="AW50" s="538"/>
      <c r="AX50" s="538" t="s">
        <v>6523</v>
      </c>
      <c r="AY50" s="538" t="s">
        <v>1720</v>
      </c>
      <c r="AZ50" s="620" t="s">
        <v>6595</v>
      </c>
      <c r="BA50" s="538"/>
      <c r="BB50" s="538"/>
      <c r="BC50" s="538"/>
      <c r="BD50" s="538"/>
      <c r="BE50" s="538"/>
      <c r="BF50" s="538"/>
      <c r="BG50" s="538">
        <v>3000</v>
      </c>
      <c r="BH50" s="538"/>
      <c r="BI50" s="538"/>
      <c r="BJ50" s="534"/>
      <c r="BK50" s="534"/>
      <c r="BL50" s="536"/>
      <c r="BM50" s="552"/>
      <c r="CA50" s="642"/>
      <c r="CB50" s="648"/>
      <c r="CC50" s="644"/>
      <c r="CD50" s="642"/>
      <c r="CE50" s="648"/>
      <c r="CF50" s="644"/>
      <c r="CG50" s="644"/>
      <c r="CH50" s="644"/>
      <c r="CI50" s="644"/>
      <c r="CJ50" s="644"/>
      <c r="CK50" s="644"/>
      <c r="CL50" s="644"/>
      <c r="CM50" s="644"/>
      <c r="CN50" s="644"/>
      <c r="CO50" s="665"/>
      <c r="CP50" s="665"/>
      <c r="CQ50" s="665"/>
      <c r="CR50" s="665"/>
      <c r="CS50" s="665"/>
    </row>
    <row r="51" ht="15" spans="1:97">
      <c r="A51" s="511">
        <v>45904</v>
      </c>
      <c r="B51" s="512" t="s">
        <v>6585</v>
      </c>
      <c r="C51" s="512" t="s">
        <v>6542</v>
      </c>
      <c r="D51" s="538" t="s">
        <v>6596</v>
      </c>
      <c r="E51" s="538">
        <v>17011238</v>
      </c>
      <c r="F51" s="538" t="s">
        <v>6586</v>
      </c>
      <c r="G51" s="538" t="s">
        <v>1720</v>
      </c>
      <c r="H51" s="538" t="s">
        <v>6591</v>
      </c>
      <c r="I51" s="538"/>
      <c r="J51" s="538"/>
      <c r="K51" s="538"/>
      <c r="L51" s="538"/>
      <c r="M51" s="538"/>
      <c r="N51" s="538"/>
      <c r="O51" s="538">
        <v>1050</v>
      </c>
      <c r="P51" s="538"/>
      <c r="Q51" s="576"/>
      <c r="R51" s="576"/>
      <c r="S51" s="576"/>
      <c r="U51" s="511">
        <v>45863</v>
      </c>
      <c r="V51" s="577">
        <v>15759</v>
      </c>
      <c r="W51" s="577" t="s">
        <v>6593</v>
      </c>
      <c r="X51" s="578">
        <v>1000030993</v>
      </c>
      <c r="Y51" s="578">
        <v>17011364</v>
      </c>
      <c r="Z51" s="577" t="s">
        <v>6523</v>
      </c>
      <c r="AA51" s="577" t="s">
        <v>1720</v>
      </c>
      <c r="AB51" s="577" t="s">
        <v>6597</v>
      </c>
      <c r="AC51" s="577"/>
      <c r="AD51" s="577"/>
      <c r="AE51" s="577"/>
      <c r="AF51" s="577"/>
      <c r="AG51" s="577"/>
      <c r="AH51" s="577"/>
      <c r="AI51" s="577"/>
      <c r="AJ51" s="577"/>
      <c r="AK51" s="577">
        <v>2000</v>
      </c>
      <c r="AL51" s="577"/>
      <c r="AM51" s="577"/>
      <c r="AS51" s="511">
        <v>45863</v>
      </c>
      <c r="AT51" s="512" t="s">
        <v>6590</v>
      </c>
      <c r="AU51" s="512" t="s">
        <v>6518</v>
      </c>
      <c r="AV51" s="538">
        <v>1000033166</v>
      </c>
      <c r="AW51" s="621"/>
      <c r="AX51" s="538" t="s">
        <v>6523</v>
      </c>
      <c r="AY51" s="538" t="s">
        <v>1720</v>
      </c>
      <c r="AZ51" s="620" t="s">
        <v>6490</v>
      </c>
      <c r="BA51" s="538"/>
      <c r="BB51" s="538"/>
      <c r="BC51" s="538"/>
      <c r="BD51" s="538"/>
      <c r="BE51" s="538"/>
      <c r="BF51" s="538"/>
      <c r="BG51" s="538">
        <v>1000</v>
      </c>
      <c r="BH51" s="538">
        <v>1000</v>
      </c>
      <c r="BI51" s="538"/>
      <c r="BJ51" s="615"/>
      <c r="BK51" s="534"/>
      <c r="BL51" s="536"/>
      <c r="BM51" s="637"/>
      <c r="CA51" s="642"/>
      <c r="CB51" s="644"/>
      <c r="CC51" s="644"/>
      <c r="CD51" s="644"/>
      <c r="CE51" s="644"/>
      <c r="CF51" s="644"/>
      <c r="CG51" s="644"/>
      <c r="CH51" s="644"/>
      <c r="CI51" s="644"/>
      <c r="CJ51" s="644"/>
      <c r="CK51" s="644"/>
      <c r="CL51" s="644"/>
      <c r="CM51" s="644"/>
      <c r="CN51" s="644"/>
      <c r="CO51" s="644"/>
      <c r="CP51" s="665"/>
      <c r="CQ51" s="665"/>
      <c r="CR51" s="665"/>
      <c r="CS51" s="665"/>
    </row>
    <row r="52" s="18" customFormat="1" ht="15" spans="1:97">
      <c r="A52" s="511">
        <v>45926</v>
      </c>
      <c r="B52" s="512" t="s">
        <v>6585</v>
      </c>
      <c r="C52" s="512" t="s">
        <v>6542</v>
      </c>
      <c r="D52" s="538"/>
      <c r="E52" s="538">
        <v>17011236</v>
      </c>
      <c r="F52" s="538" t="s">
        <v>6586</v>
      </c>
      <c r="G52" s="538" t="s">
        <v>1720</v>
      </c>
      <c r="H52" s="538" t="s">
        <v>6587</v>
      </c>
      <c r="I52" s="538"/>
      <c r="J52" s="554">
        <f t="shared" si="6"/>
        <v>7938</v>
      </c>
      <c r="K52" s="538">
        <f t="shared" si="7"/>
        <v>8820</v>
      </c>
      <c r="L52" s="538"/>
      <c r="M52" s="538">
        <f>P52*0.16</f>
        <v>14112</v>
      </c>
      <c r="N52" s="538"/>
      <c r="O52" s="538"/>
      <c r="P52" s="538">
        <v>88200</v>
      </c>
      <c r="Q52" s="579"/>
      <c r="R52" s="579"/>
      <c r="S52" s="579"/>
      <c r="U52" s="580">
        <v>45890</v>
      </c>
      <c r="V52" s="577">
        <v>15759</v>
      </c>
      <c r="W52" s="577" t="s">
        <v>6593</v>
      </c>
      <c r="X52" s="577"/>
      <c r="Y52" s="577"/>
      <c r="Z52" s="577" t="s">
        <v>6523</v>
      </c>
      <c r="AA52" s="577" t="s">
        <v>1720</v>
      </c>
      <c r="AB52" s="577" t="s">
        <v>6520</v>
      </c>
      <c r="AC52" s="577">
        <v>50000</v>
      </c>
      <c r="AD52" s="577">
        <v>50000</v>
      </c>
      <c r="AE52" s="577">
        <v>50000</v>
      </c>
      <c r="AF52" s="577">
        <v>50000</v>
      </c>
      <c r="AG52" s="577">
        <v>50000</v>
      </c>
      <c r="AH52" s="577">
        <v>50000</v>
      </c>
      <c r="AI52" s="577"/>
      <c r="AJ52" s="577"/>
      <c r="AK52" s="577"/>
      <c r="AL52" s="577"/>
      <c r="AM52" s="577"/>
      <c r="AS52" s="511">
        <v>45898</v>
      </c>
      <c r="AT52" s="512" t="s">
        <v>6590</v>
      </c>
      <c r="AU52" s="512" t="s">
        <v>6518</v>
      </c>
      <c r="AV52" s="538"/>
      <c r="AW52" s="538"/>
      <c r="AX52" s="538" t="s">
        <v>6523</v>
      </c>
      <c r="AY52" s="538" t="s">
        <v>1720</v>
      </c>
      <c r="AZ52" s="538" t="s">
        <v>2819</v>
      </c>
      <c r="BA52" s="538">
        <v>40000</v>
      </c>
      <c r="BB52" s="538">
        <v>40000</v>
      </c>
      <c r="BC52" s="538">
        <v>40000</v>
      </c>
      <c r="BD52" s="538">
        <v>40000</v>
      </c>
      <c r="BE52" s="538">
        <v>40000</v>
      </c>
      <c r="BF52" s="538"/>
      <c r="BG52" s="538"/>
      <c r="BH52" s="538"/>
      <c r="BI52" s="538"/>
      <c r="BJ52" s="631"/>
      <c r="BK52" s="632"/>
      <c r="BL52" s="538"/>
      <c r="BM52" s="491"/>
      <c r="CA52" s="642"/>
      <c r="CB52" s="644"/>
      <c r="CC52" s="644"/>
      <c r="CD52" s="644"/>
      <c r="CE52" s="644"/>
      <c r="CF52" s="644"/>
      <c r="CG52" s="644"/>
      <c r="CH52" s="644"/>
      <c r="CI52" s="644"/>
      <c r="CJ52" s="644"/>
      <c r="CK52" s="644"/>
      <c r="CL52" s="644"/>
      <c r="CM52" s="644"/>
      <c r="CN52" s="644"/>
      <c r="CO52" s="665"/>
      <c r="CP52" s="665"/>
      <c r="CQ52" s="665"/>
      <c r="CR52" s="665"/>
      <c r="CS52" s="644"/>
    </row>
    <row r="53" s="18" customFormat="1" ht="15" spans="1:97">
      <c r="A53" s="511">
        <v>45926</v>
      </c>
      <c r="B53" s="512" t="s">
        <v>6585</v>
      </c>
      <c r="C53" s="512" t="s">
        <v>6542</v>
      </c>
      <c r="D53" s="538" t="s">
        <v>6598</v>
      </c>
      <c r="E53" s="538">
        <v>17011238</v>
      </c>
      <c r="F53" s="538" t="s">
        <v>6586</v>
      </c>
      <c r="G53" s="538" t="s">
        <v>1720</v>
      </c>
      <c r="H53" s="538" t="s">
        <v>6591</v>
      </c>
      <c r="I53" s="538"/>
      <c r="J53" s="538"/>
      <c r="K53" s="538"/>
      <c r="L53" s="538"/>
      <c r="M53" s="538"/>
      <c r="N53" s="538"/>
      <c r="O53" s="538">
        <v>1176</v>
      </c>
      <c r="P53" s="538"/>
      <c r="Q53" s="579"/>
      <c r="R53" s="579"/>
      <c r="S53" s="579"/>
      <c r="U53" s="580">
        <v>45890</v>
      </c>
      <c r="V53" s="577">
        <v>15759</v>
      </c>
      <c r="W53" s="577" t="s">
        <v>6593</v>
      </c>
      <c r="X53" s="577"/>
      <c r="Y53" s="577"/>
      <c r="Z53" s="577" t="s">
        <v>6523</v>
      </c>
      <c r="AA53" s="577" t="s">
        <v>1720</v>
      </c>
      <c r="AB53" s="577" t="s">
        <v>6</v>
      </c>
      <c r="AC53" s="577"/>
      <c r="AD53" s="577"/>
      <c r="AE53" s="577"/>
      <c r="AF53" s="577"/>
      <c r="AG53" s="577"/>
      <c r="AH53" s="577"/>
      <c r="AI53" s="577">
        <v>10000</v>
      </c>
      <c r="AJ53" s="577"/>
      <c r="AK53" s="577"/>
      <c r="AL53" s="577"/>
      <c r="AM53" s="577"/>
      <c r="AS53" s="511">
        <v>45898</v>
      </c>
      <c r="AT53" s="512" t="s">
        <v>6590</v>
      </c>
      <c r="AU53" s="512" t="s">
        <v>6518</v>
      </c>
      <c r="AV53" s="538"/>
      <c r="AW53" s="538"/>
      <c r="AX53" s="538" t="s">
        <v>6523</v>
      </c>
      <c r="AY53" s="538" t="s">
        <v>1720</v>
      </c>
      <c r="AZ53" s="538" t="s">
        <v>6</v>
      </c>
      <c r="BA53" s="538"/>
      <c r="BB53" s="538"/>
      <c r="BC53" s="538"/>
      <c r="BD53" s="538"/>
      <c r="BE53" s="538"/>
      <c r="BF53" s="538">
        <v>5000</v>
      </c>
      <c r="BG53" s="538"/>
      <c r="BH53" s="538"/>
      <c r="BI53" s="538"/>
      <c r="BJ53" s="631"/>
      <c r="BK53" s="632"/>
      <c r="BL53" s="538"/>
      <c r="BM53" s="491"/>
      <c r="CA53" s="642"/>
      <c r="CB53" s="644"/>
      <c r="CC53" s="644"/>
      <c r="CD53" s="644"/>
      <c r="CE53" s="644"/>
      <c r="CF53" s="644"/>
      <c r="CG53" s="644"/>
      <c r="CH53" s="644"/>
      <c r="CI53" s="644"/>
      <c r="CJ53" s="644"/>
      <c r="CK53" s="644"/>
      <c r="CL53" s="644"/>
      <c r="CM53" s="644"/>
      <c r="CN53" s="644"/>
      <c r="CO53" s="665"/>
      <c r="CP53" s="665"/>
      <c r="CQ53" s="665"/>
      <c r="CR53" s="665"/>
      <c r="CS53" s="665"/>
    </row>
    <row r="54" s="18" customFormat="1" ht="12" customHeight="1" spans="1:97">
      <c r="A54" s="539">
        <v>45953</v>
      </c>
      <c r="B54" s="540" t="s">
        <v>6585</v>
      </c>
      <c r="C54" s="538"/>
      <c r="D54" s="541" t="s">
        <v>6599</v>
      </c>
      <c r="E54" s="541" t="s">
        <v>6600</v>
      </c>
      <c r="F54" s="542" t="s">
        <v>6549</v>
      </c>
      <c r="G54" s="543" t="s">
        <v>2830</v>
      </c>
      <c r="H54" s="544" t="s">
        <v>6</v>
      </c>
      <c r="I54" s="538"/>
      <c r="J54" s="538"/>
      <c r="K54" s="538"/>
      <c r="L54" s="538"/>
      <c r="M54" s="538"/>
      <c r="N54" s="538"/>
      <c r="O54" s="538"/>
      <c r="P54" s="538">
        <v>168</v>
      </c>
      <c r="Q54" s="579"/>
      <c r="R54" s="579"/>
      <c r="S54" s="579"/>
      <c r="U54" s="581">
        <v>45925</v>
      </c>
      <c r="V54" s="538">
        <v>15759</v>
      </c>
      <c r="W54" s="538" t="s">
        <v>6593</v>
      </c>
      <c r="X54" s="538"/>
      <c r="Y54" s="538"/>
      <c r="Z54" s="538" t="s">
        <v>6523</v>
      </c>
      <c r="AA54" s="538" t="s">
        <v>1720</v>
      </c>
      <c r="AB54" s="538" t="s">
        <v>6520</v>
      </c>
      <c r="AC54" s="538">
        <v>50000</v>
      </c>
      <c r="AD54" s="538">
        <v>50000</v>
      </c>
      <c r="AE54" s="538">
        <v>50000</v>
      </c>
      <c r="AF54" s="538">
        <v>50000</v>
      </c>
      <c r="AG54" s="538">
        <v>50000</v>
      </c>
      <c r="AH54" s="538">
        <v>50000</v>
      </c>
      <c r="AI54" s="538"/>
      <c r="AJ54" s="538"/>
      <c r="AK54" s="538"/>
      <c r="AL54" s="538"/>
      <c r="AM54" s="538"/>
      <c r="AS54" s="511">
        <v>45923</v>
      </c>
      <c r="AT54" s="512" t="s">
        <v>6590</v>
      </c>
      <c r="AU54" s="512" t="s">
        <v>6542</v>
      </c>
      <c r="AW54" s="538"/>
      <c r="AX54" s="538" t="s">
        <v>6549</v>
      </c>
      <c r="AY54" s="538" t="s">
        <v>2830</v>
      </c>
      <c r="AZ54" s="538" t="s">
        <v>6</v>
      </c>
      <c r="BA54" s="538"/>
      <c r="BB54" s="538"/>
      <c r="BC54" s="538"/>
      <c r="BD54" s="538"/>
      <c r="BE54" s="538"/>
      <c r="BF54" s="538"/>
      <c r="BG54" s="538"/>
      <c r="BH54" s="538"/>
      <c r="BI54" s="538"/>
      <c r="BJ54" s="632">
        <v>500</v>
      </c>
      <c r="BK54" s="632"/>
      <c r="BL54" s="538"/>
      <c r="BM54" s="491"/>
      <c r="CA54" s="645"/>
      <c r="CB54" s="644"/>
      <c r="CC54" s="644"/>
      <c r="CD54" s="651"/>
      <c r="CE54" s="644"/>
      <c r="CF54" s="644"/>
      <c r="CG54" s="644"/>
      <c r="CH54" s="644"/>
      <c r="CI54" s="644"/>
      <c r="CJ54" s="644"/>
      <c r="CK54" s="644"/>
      <c r="CL54" s="644"/>
      <c r="CM54" s="644"/>
      <c r="CN54" s="644"/>
      <c r="CO54" s="665"/>
      <c r="CP54" s="665"/>
      <c r="CQ54" s="665"/>
      <c r="CR54" s="665"/>
      <c r="CS54" s="665"/>
    </row>
    <row r="55" s="18" customFormat="1" ht="15.75" spans="1:97">
      <c r="A55" s="539">
        <v>45993</v>
      </c>
      <c r="B55" s="540" t="s">
        <v>6585</v>
      </c>
      <c r="C55" s="544" t="s">
        <v>6587</v>
      </c>
      <c r="D55" s="538" t="s">
        <v>6601</v>
      </c>
      <c r="E55" s="538"/>
      <c r="F55" s="542" t="s">
        <v>6519</v>
      </c>
      <c r="G55" s="543" t="s">
        <v>2830</v>
      </c>
      <c r="H55" s="544" t="s">
        <v>6587</v>
      </c>
      <c r="I55" s="554"/>
      <c r="J55" s="538"/>
      <c r="K55" s="554"/>
      <c r="L55" s="538"/>
      <c r="M55" s="538"/>
      <c r="N55" s="538"/>
      <c r="O55" s="538"/>
      <c r="P55" s="512" t="s">
        <v>6602</v>
      </c>
      <c r="Q55" s="579"/>
      <c r="R55" s="579"/>
      <c r="S55" s="579"/>
      <c r="U55" s="581">
        <v>45925</v>
      </c>
      <c r="V55" s="538">
        <v>15759</v>
      </c>
      <c r="W55" s="538" t="s">
        <v>6593</v>
      </c>
      <c r="X55" s="538"/>
      <c r="Y55" s="538"/>
      <c r="Z55" s="538" t="s">
        <v>6523</v>
      </c>
      <c r="AA55" s="538" t="s">
        <v>1720</v>
      </c>
      <c r="AB55" s="538" t="s">
        <v>6</v>
      </c>
      <c r="AC55" s="538"/>
      <c r="AD55" s="538"/>
      <c r="AE55" s="538"/>
      <c r="AF55" s="538"/>
      <c r="AG55" s="538"/>
      <c r="AH55" s="538"/>
      <c r="AI55" s="538">
        <v>20000</v>
      </c>
      <c r="AJ55" s="538"/>
      <c r="AK55" s="538"/>
      <c r="AL55" s="538"/>
      <c r="AM55" s="538"/>
      <c r="AS55" s="511">
        <v>45925</v>
      </c>
      <c r="AT55" s="512" t="s">
        <v>6590</v>
      </c>
      <c r="AU55" s="512" t="s">
        <v>6518</v>
      </c>
      <c r="AW55" s="522"/>
      <c r="AX55" s="538" t="s">
        <v>6523</v>
      </c>
      <c r="AY55" s="538" t="s">
        <v>1720</v>
      </c>
      <c r="AZ55" s="538" t="s">
        <v>2819</v>
      </c>
      <c r="BA55" s="538">
        <v>25000</v>
      </c>
      <c r="BB55" s="538">
        <v>25000</v>
      </c>
      <c r="BC55" s="538">
        <v>25000</v>
      </c>
      <c r="BD55" s="538">
        <v>25000</v>
      </c>
      <c r="BE55" s="538">
        <v>25000</v>
      </c>
      <c r="BF55" s="538"/>
      <c r="BG55" s="538"/>
      <c r="BH55" s="538"/>
      <c r="BI55" s="538"/>
      <c r="BJ55" s="632"/>
      <c r="BK55" s="632"/>
      <c r="BL55" s="538"/>
      <c r="BM55" s="491"/>
      <c r="CA55" s="645"/>
      <c r="CB55" s="644"/>
      <c r="CC55" s="644"/>
      <c r="CD55" s="644"/>
      <c r="CE55" s="644"/>
      <c r="CF55" s="644"/>
      <c r="CG55" s="644"/>
      <c r="CH55" s="644"/>
      <c r="CI55" s="644"/>
      <c r="CJ55" s="644"/>
      <c r="CK55" s="644"/>
      <c r="CL55" s="644"/>
      <c r="CM55" s="644"/>
      <c r="CN55" s="644"/>
      <c r="CO55" s="665"/>
      <c r="CP55" s="665"/>
      <c r="CQ55" s="665"/>
      <c r="CR55" s="665"/>
      <c r="CS55" s="665"/>
    </row>
    <row r="56" s="18" customFormat="1" ht="15" spans="1:97">
      <c r="A56" s="538"/>
      <c r="B56" s="538"/>
      <c r="C56" s="538"/>
      <c r="D56" s="538"/>
      <c r="E56" s="538"/>
      <c r="F56" s="538"/>
      <c r="G56" s="538"/>
      <c r="H56" s="538"/>
      <c r="I56" s="538"/>
      <c r="J56" s="538"/>
      <c r="K56" s="538"/>
      <c r="L56" s="538"/>
      <c r="M56" s="538"/>
      <c r="N56" s="538"/>
      <c r="O56" s="538"/>
      <c r="P56" s="538"/>
      <c r="Q56" s="380"/>
      <c r="R56" s="380"/>
      <c r="S56" s="380"/>
      <c r="U56" s="581">
        <v>45959</v>
      </c>
      <c r="V56" s="538">
        <v>15759</v>
      </c>
      <c r="W56" s="538" t="s">
        <v>6593</v>
      </c>
      <c r="X56" s="538"/>
      <c r="Y56" s="538"/>
      <c r="Z56" s="538" t="s">
        <v>6523</v>
      </c>
      <c r="AA56" s="538" t="s">
        <v>1720</v>
      </c>
      <c r="AB56" s="538" t="s">
        <v>6520</v>
      </c>
      <c r="AC56" s="577">
        <v>50000</v>
      </c>
      <c r="AD56" s="577">
        <v>50000</v>
      </c>
      <c r="AE56" s="577">
        <v>50000</v>
      </c>
      <c r="AF56" s="577">
        <v>50000</v>
      </c>
      <c r="AG56" s="577">
        <v>50000</v>
      </c>
      <c r="AH56" s="577">
        <v>50000</v>
      </c>
      <c r="AI56" s="538"/>
      <c r="AJ56" s="538"/>
      <c r="AK56" s="538"/>
      <c r="AL56" s="538"/>
      <c r="AM56" s="538"/>
      <c r="AS56" s="511">
        <v>45925</v>
      </c>
      <c r="AT56" s="512" t="s">
        <v>6590</v>
      </c>
      <c r="AU56" s="512" t="s">
        <v>6518</v>
      </c>
      <c r="AV56" s="538"/>
      <c r="AW56" s="538"/>
      <c r="AX56" s="538" t="s">
        <v>6523</v>
      </c>
      <c r="AY56" s="538" t="s">
        <v>1720</v>
      </c>
      <c r="AZ56" s="538" t="s">
        <v>6603</v>
      </c>
      <c r="BA56" s="538"/>
      <c r="BB56" s="538"/>
      <c r="BC56" s="538"/>
      <c r="BD56" s="538"/>
      <c r="BE56" s="538"/>
      <c r="BF56" s="538">
        <v>5000</v>
      </c>
      <c r="BG56" s="538"/>
      <c r="BH56" s="538"/>
      <c r="BI56" s="538"/>
      <c r="BJ56" s="632"/>
      <c r="BK56" s="632"/>
      <c r="BL56" s="538"/>
      <c r="BM56" s="491"/>
      <c r="CA56" s="645"/>
      <c r="CB56" s="644"/>
      <c r="CC56" s="644"/>
      <c r="CD56" s="644"/>
      <c r="CE56" s="644"/>
      <c r="CF56" s="644"/>
      <c r="CG56" s="644"/>
      <c r="CH56" s="644"/>
      <c r="CI56" s="644"/>
      <c r="CJ56" s="644"/>
      <c r="CK56" s="644"/>
      <c r="CL56" s="644"/>
      <c r="CM56" s="644"/>
      <c r="CN56" s="644"/>
      <c r="CO56" s="665"/>
      <c r="CP56" s="665"/>
      <c r="CQ56" s="665"/>
      <c r="CR56" s="665"/>
      <c r="CS56" s="665"/>
    </row>
    <row r="57" ht="15" spans="1:97">
      <c r="A57" s="536"/>
      <c r="B57" s="536"/>
      <c r="C57" s="536"/>
      <c r="D57" s="536"/>
      <c r="E57" s="536"/>
      <c r="F57" s="536"/>
      <c r="G57" s="536"/>
      <c r="H57" s="536"/>
      <c r="I57" s="536"/>
      <c r="J57" s="536"/>
      <c r="K57" s="536"/>
      <c r="L57" s="536"/>
      <c r="M57" s="536"/>
      <c r="N57" s="536"/>
      <c r="O57" s="536"/>
      <c r="P57" s="536"/>
      <c r="Q57" s="576" t="s">
        <v>6604</v>
      </c>
      <c r="R57" s="576"/>
      <c r="S57" s="576"/>
      <c r="U57" s="582">
        <v>46002</v>
      </c>
      <c r="V57" s="538">
        <v>15759</v>
      </c>
      <c r="W57" s="538" t="s">
        <v>6593</v>
      </c>
      <c r="X57" s="536"/>
      <c r="Y57" s="536"/>
      <c r="Z57" s="538" t="s">
        <v>6523</v>
      </c>
      <c r="AA57" s="538" t="s">
        <v>1720</v>
      </c>
      <c r="AB57" s="538" t="s">
        <v>6520</v>
      </c>
      <c r="AC57" s="596">
        <v>24000</v>
      </c>
      <c r="AD57" s="596">
        <v>24000</v>
      </c>
      <c r="AE57" s="596">
        <v>22000</v>
      </c>
      <c r="AF57" s="596">
        <v>21000</v>
      </c>
      <c r="AG57" s="596">
        <v>22000</v>
      </c>
      <c r="AH57" s="596">
        <v>20000</v>
      </c>
      <c r="AI57" s="536"/>
      <c r="AJ57" s="536"/>
      <c r="AK57" s="536"/>
      <c r="AL57" s="536"/>
      <c r="AM57" s="536"/>
      <c r="AS57" s="582">
        <v>45959</v>
      </c>
      <c r="AT57" s="536">
        <v>15756</v>
      </c>
      <c r="AU57" s="512" t="s">
        <v>6518</v>
      </c>
      <c r="AW57" s="536"/>
      <c r="AX57" s="538" t="s">
        <v>6523</v>
      </c>
      <c r="AY57" s="538" t="s">
        <v>1720</v>
      </c>
      <c r="AZ57" s="536"/>
      <c r="BA57" s="536">
        <v>20000</v>
      </c>
      <c r="BB57" s="536">
        <v>20000</v>
      </c>
      <c r="BC57" s="536">
        <v>20000</v>
      </c>
      <c r="BD57" s="536">
        <v>20000</v>
      </c>
      <c r="BE57" s="536">
        <v>20000</v>
      </c>
      <c r="BF57" s="536"/>
      <c r="BG57" s="536"/>
      <c r="BH57" s="536"/>
      <c r="BI57" s="536"/>
      <c r="BJ57" s="615"/>
      <c r="BK57" s="534"/>
      <c r="BL57" s="536"/>
      <c r="BM57" s="637"/>
      <c r="CA57" s="645"/>
      <c r="CB57" s="644"/>
      <c r="CC57" s="644"/>
      <c r="CD57" s="644"/>
      <c r="CE57" s="644"/>
      <c r="CF57" s="644"/>
      <c r="CG57" s="644"/>
      <c r="CH57" s="644"/>
      <c r="CI57" s="644"/>
      <c r="CJ57" s="644"/>
      <c r="CK57" s="644"/>
      <c r="CL57" s="644"/>
      <c r="CM57" s="644"/>
      <c r="CN57" s="644"/>
      <c r="CO57" s="649"/>
      <c r="CP57" s="649"/>
      <c r="CQ57" s="649"/>
      <c r="CR57" s="649"/>
      <c r="CS57" s="649"/>
    </row>
    <row r="58" s="18" customFormat="1" ht="15" spans="1:97">
      <c r="A58" s="538"/>
      <c r="B58" s="538"/>
      <c r="C58" s="538"/>
      <c r="D58" s="538"/>
      <c r="E58" s="538"/>
      <c r="F58" s="538"/>
      <c r="G58" s="538"/>
      <c r="H58" s="538"/>
      <c r="I58" s="538"/>
      <c r="J58" s="538"/>
      <c r="K58" s="538"/>
      <c r="L58" s="538"/>
      <c r="M58" s="538"/>
      <c r="N58" s="538"/>
      <c r="O58" s="538"/>
      <c r="P58" s="538"/>
      <c r="Q58" s="579"/>
      <c r="R58" s="579"/>
      <c r="S58" s="579"/>
      <c r="U58" s="581">
        <v>46037</v>
      </c>
      <c r="V58" s="538">
        <v>15759</v>
      </c>
      <c r="W58" s="538" t="s">
        <v>6593</v>
      </c>
      <c r="X58" s="538"/>
      <c r="Y58" s="538"/>
      <c r="Z58" s="538" t="s">
        <v>6523</v>
      </c>
      <c r="AA58" s="538" t="s">
        <v>1720</v>
      </c>
      <c r="AB58" s="538" t="s">
        <v>6520</v>
      </c>
      <c r="AC58" s="538">
        <v>45278.8333333334</v>
      </c>
      <c r="AD58" s="538">
        <v>54809.1666666668</v>
      </c>
      <c r="AE58" s="538">
        <v>40131.8333333334</v>
      </c>
      <c r="AF58" s="538">
        <v>42091.8333333334</v>
      </c>
      <c r="AG58" s="538">
        <v>40131.8333333334</v>
      </c>
      <c r="AH58" s="538">
        <v>43279.1666666668</v>
      </c>
      <c r="AI58" s="538"/>
      <c r="AJ58" s="538"/>
      <c r="AK58" s="538"/>
      <c r="AL58" s="538"/>
      <c r="AM58" s="538"/>
      <c r="AS58" s="581">
        <v>45959</v>
      </c>
      <c r="AT58" s="538">
        <v>15756</v>
      </c>
      <c r="AU58" s="512" t="s">
        <v>6518</v>
      </c>
      <c r="AW58" s="538"/>
      <c r="AX58" s="538" t="s">
        <v>6523</v>
      </c>
      <c r="AY58" s="538" t="s">
        <v>1720</v>
      </c>
      <c r="AZ58" s="538" t="s">
        <v>6</v>
      </c>
      <c r="BA58" s="538"/>
      <c r="BB58" s="538"/>
      <c r="BC58" s="538"/>
      <c r="BD58" s="538"/>
      <c r="BE58" s="538"/>
      <c r="BF58" s="538">
        <v>5000</v>
      </c>
      <c r="BG58" s="538"/>
      <c r="BH58" s="538"/>
      <c r="BI58" s="538"/>
      <c r="BJ58" s="631"/>
      <c r="BK58" s="632"/>
      <c r="BL58" s="538"/>
      <c r="BM58" s="491"/>
      <c r="CA58" s="645"/>
      <c r="CB58" s="644"/>
      <c r="CC58" s="644"/>
      <c r="CD58" s="644"/>
      <c r="CE58" s="644"/>
      <c r="CF58" s="644"/>
      <c r="CG58" s="644"/>
      <c r="CH58" s="644"/>
      <c r="CI58" s="644"/>
      <c r="CJ58" s="644"/>
      <c r="CK58" s="644"/>
      <c r="CL58" s="644"/>
      <c r="CM58" s="644"/>
      <c r="CN58" s="644"/>
      <c r="CO58" s="649"/>
      <c r="CP58" s="649"/>
      <c r="CQ58" s="649"/>
      <c r="CR58" s="649"/>
      <c r="CS58" s="649"/>
    </row>
    <row r="59" ht="15.75" spans="1:97">
      <c r="A59" s="536"/>
      <c r="B59" s="536"/>
      <c r="C59" s="536"/>
      <c r="D59" s="536"/>
      <c r="E59" s="536"/>
      <c r="F59" s="536"/>
      <c r="G59" s="536"/>
      <c r="H59" s="536"/>
      <c r="I59" s="536"/>
      <c r="J59" s="536"/>
      <c r="K59" s="536"/>
      <c r="L59" s="536"/>
      <c r="M59" s="536"/>
      <c r="N59" s="536"/>
      <c r="O59" s="536"/>
      <c r="P59" s="536"/>
      <c r="Q59" s="576"/>
      <c r="R59" s="576"/>
      <c r="S59" s="576"/>
      <c r="U59" s="581">
        <v>46037</v>
      </c>
      <c r="V59" s="538">
        <v>15759</v>
      </c>
      <c r="W59" s="538" t="s">
        <v>6593</v>
      </c>
      <c r="X59" s="536"/>
      <c r="Y59" s="536"/>
      <c r="Z59" s="538" t="s">
        <v>6523</v>
      </c>
      <c r="AA59" s="538" t="s">
        <v>1720</v>
      </c>
      <c r="AB59" s="538" t="s">
        <v>6</v>
      </c>
      <c r="AC59" s="536"/>
      <c r="AD59" s="536"/>
      <c r="AE59" s="536"/>
      <c r="AF59" s="536"/>
      <c r="AG59" s="536"/>
      <c r="AH59" s="536"/>
      <c r="AI59" s="536">
        <v>11481.7777777778</v>
      </c>
      <c r="AJ59" s="536"/>
      <c r="AK59" s="536"/>
      <c r="AL59" s="536"/>
      <c r="AM59" s="536"/>
      <c r="AS59" s="581">
        <v>45918</v>
      </c>
      <c r="AT59" s="540" t="s">
        <v>6578</v>
      </c>
      <c r="AU59" s="512" t="s">
        <v>6605</v>
      </c>
      <c r="AV59" s="538"/>
      <c r="AW59" s="538"/>
      <c r="AX59" s="543" t="s">
        <v>6606</v>
      </c>
      <c r="AY59" s="538"/>
      <c r="AZ59" s="538" t="s">
        <v>2819</v>
      </c>
      <c r="BA59" s="536">
        <v>24000</v>
      </c>
      <c r="BB59" s="536">
        <v>14016</v>
      </c>
      <c r="BC59" s="536">
        <v>11520</v>
      </c>
      <c r="BD59" s="536">
        <v>13008</v>
      </c>
      <c r="BE59" s="536">
        <v>11520</v>
      </c>
      <c r="BF59" s="538"/>
      <c r="BG59" s="538"/>
      <c r="BH59" s="538"/>
      <c r="BI59" s="538"/>
      <c r="BJ59" s="631"/>
      <c r="BK59" s="632">
        <v>74064</v>
      </c>
      <c r="BL59" s="538"/>
      <c r="BM59" s="491"/>
      <c r="CA59" s="645"/>
      <c r="CB59" s="644"/>
      <c r="CC59" s="644"/>
      <c r="CD59" s="644"/>
      <c r="CE59" s="644"/>
      <c r="CF59" s="644"/>
      <c r="CG59" s="644"/>
      <c r="CH59" s="644"/>
      <c r="CI59" s="644"/>
      <c r="CJ59" s="644"/>
      <c r="CK59" s="644"/>
      <c r="CL59" s="644"/>
      <c r="CM59" s="644"/>
      <c r="CN59" s="644"/>
      <c r="CO59" s="649"/>
      <c r="CP59" s="649"/>
      <c r="CQ59" s="649"/>
      <c r="CR59" s="649"/>
      <c r="CS59" s="649"/>
    </row>
    <row r="60" ht="18" customHeight="1" spans="1:97">
      <c r="A60" s="536"/>
      <c r="B60" s="536"/>
      <c r="C60" s="536"/>
      <c r="D60" s="536"/>
      <c r="E60" s="536"/>
      <c r="F60" s="536"/>
      <c r="G60" s="536"/>
      <c r="H60" s="536"/>
      <c r="I60" s="536"/>
      <c r="J60" s="536"/>
      <c r="K60" s="536"/>
      <c r="L60" s="536"/>
      <c r="M60" s="536"/>
      <c r="N60" s="536"/>
      <c r="O60" s="536"/>
      <c r="P60" s="536"/>
      <c r="Q60" s="576"/>
      <c r="R60" s="576"/>
      <c r="S60" s="576"/>
      <c r="U60" s="536"/>
      <c r="V60" s="536"/>
      <c r="W60" s="536"/>
      <c r="X60" s="536"/>
      <c r="Y60" s="536"/>
      <c r="Z60" s="536"/>
      <c r="AA60" s="536"/>
      <c r="AB60" s="536"/>
      <c r="AC60" s="536"/>
      <c r="AD60" s="536"/>
      <c r="AE60" s="536"/>
      <c r="AF60" s="536"/>
      <c r="AG60" s="536"/>
      <c r="AH60" s="536"/>
      <c r="AI60" s="536"/>
      <c r="AJ60" s="536"/>
      <c r="AK60" s="536"/>
      <c r="AL60" s="536"/>
      <c r="AM60" s="536"/>
      <c r="AS60" s="582">
        <v>45918</v>
      </c>
      <c r="AT60" s="540">
        <v>15756</v>
      </c>
      <c r="AU60" s="512" t="s">
        <v>6605</v>
      </c>
      <c r="AV60" s="536"/>
      <c r="AW60" s="536"/>
      <c r="AX60" s="543" t="s">
        <v>6606</v>
      </c>
      <c r="AY60" s="536"/>
      <c r="AZ60" s="536" t="s">
        <v>62</v>
      </c>
      <c r="BA60" s="536" t="s">
        <v>6607</v>
      </c>
      <c r="BB60" s="536"/>
      <c r="BC60" s="536"/>
      <c r="BD60" s="536"/>
      <c r="BE60" s="536"/>
      <c r="BF60" s="536"/>
      <c r="BG60" s="536"/>
      <c r="BH60" s="536"/>
      <c r="BI60" s="536"/>
      <c r="BJ60" s="615"/>
      <c r="BK60" s="534">
        <v>74064</v>
      </c>
      <c r="BL60" s="536"/>
      <c r="BM60" s="638" t="s">
        <v>6608</v>
      </c>
      <c r="CA60" s="645"/>
      <c r="CB60" s="644"/>
      <c r="CC60" s="644"/>
      <c r="CD60" s="644"/>
      <c r="CE60" s="644"/>
      <c r="CF60" s="644"/>
      <c r="CG60" s="644"/>
      <c r="CH60" s="644"/>
      <c r="CI60" s="644"/>
      <c r="CJ60" s="644"/>
      <c r="CK60" s="644"/>
      <c r="CL60" s="644"/>
      <c r="CM60" s="644"/>
      <c r="CN60" s="644"/>
      <c r="CO60" s="649"/>
      <c r="CP60" s="649"/>
      <c r="CQ60" s="649"/>
      <c r="CR60" s="649"/>
      <c r="CS60" s="649"/>
    </row>
    <row r="61" ht="20" customHeight="1" spans="1:97">
      <c r="A61" s="536"/>
      <c r="B61" s="536"/>
      <c r="C61" s="536"/>
      <c r="D61" s="536"/>
      <c r="E61" s="536"/>
      <c r="F61" s="536"/>
      <c r="G61" s="536"/>
      <c r="H61" s="536"/>
      <c r="I61" s="536"/>
      <c r="J61" s="536"/>
      <c r="K61" s="536"/>
      <c r="L61" s="536"/>
      <c r="M61" s="536"/>
      <c r="N61" s="536"/>
      <c r="O61" s="536"/>
      <c r="P61" s="536"/>
      <c r="Q61" s="576"/>
      <c r="R61" s="576"/>
      <c r="S61" s="576"/>
      <c r="U61" s="536"/>
      <c r="V61" s="536"/>
      <c r="W61" s="536"/>
      <c r="X61" s="536"/>
      <c r="Y61" s="536"/>
      <c r="Z61" s="536"/>
      <c r="AA61" s="536"/>
      <c r="AB61" s="536"/>
      <c r="AC61" s="536"/>
      <c r="AD61" s="536"/>
      <c r="AE61" s="536"/>
      <c r="AF61" s="536"/>
      <c r="AG61" s="536"/>
      <c r="AH61" s="536"/>
      <c r="AI61" s="536"/>
      <c r="AJ61" s="536"/>
      <c r="AK61" s="536"/>
      <c r="AL61" s="536"/>
      <c r="AM61" s="536"/>
      <c r="AS61" s="539">
        <v>45971</v>
      </c>
      <c r="AT61" s="540" t="s">
        <v>6609</v>
      </c>
      <c r="AU61" s="512" t="s">
        <v>6605</v>
      </c>
      <c r="AV61" s="538"/>
      <c r="AW61" s="538"/>
      <c r="AX61" s="542" t="s">
        <v>6549</v>
      </c>
      <c r="AY61" s="538"/>
      <c r="AZ61" s="544" t="s">
        <v>6610</v>
      </c>
      <c r="BA61" s="538"/>
      <c r="BB61" s="538"/>
      <c r="BC61" s="538"/>
      <c r="BD61" s="538"/>
      <c r="BE61" s="538"/>
      <c r="BF61" s="538"/>
      <c r="BG61" s="538"/>
      <c r="BH61" s="538"/>
      <c r="BI61" s="538"/>
      <c r="BJ61" s="631"/>
      <c r="BK61" s="633"/>
      <c r="BL61" s="634">
        <v>6732</v>
      </c>
      <c r="BM61" s="638" t="s">
        <v>6611</v>
      </c>
      <c r="CA61" s="645"/>
      <c r="CB61" s="644"/>
      <c r="CC61" s="644"/>
      <c r="CD61" s="644"/>
      <c r="CE61" s="644"/>
      <c r="CF61" s="644"/>
      <c r="CG61" s="644"/>
      <c r="CH61" s="644"/>
      <c r="CI61" s="644"/>
      <c r="CJ61" s="644"/>
      <c r="CK61" s="644"/>
      <c r="CL61" s="644"/>
      <c r="CM61" s="644"/>
      <c r="CN61" s="644"/>
      <c r="CO61" s="645"/>
      <c r="CP61" s="645"/>
      <c r="CQ61" s="645"/>
      <c r="CR61" s="645"/>
      <c r="CS61" s="645"/>
    </row>
    <row r="62" ht="16" customHeight="1" spans="1:97">
      <c r="A62" s="536"/>
      <c r="B62" s="536"/>
      <c r="C62" s="536"/>
      <c r="D62" s="536"/>
      <c r="E62" s="536"/>
      <c r="F62" s="536"/>
      <c r="G62" s="536"/>
      <c r="H62" s="536"/>
      <c r="I62" s="536"/>
      <c r="J62" s="536"/>
      <c r="K62" s="536"/>
      <c r="L62" s="536"/>
      <c r="M62" s="536"/>
      <c r="N62" s="536"/>
      <c r="O62" s="536"/>
      <c r="P62" s="536"/>
      <c r="Q62" s="576"/>
      <c r="R62" s="576"/>
      <c r="S62" s="576"/>
      <c r="U62" s="536"/>
      <c r="V62" s="536"/>
      <c r="W62" s="536"/>
      <c r="X62" s="536"/>
      <c r="Y62" s="536"/>
      <c r="Z62" s="536"/>
      <c r="AA62" s="536"/>
      <c r="AB62" s="536"/>
      <c r="AC62" s="536"/>
      <c r="AD62" s="536"/>
      <c r="AE62" s="536"/>
      <c r="AF62" s="536"/>
      <c r="AG62" s="536"/>
      <c r="AH62" s="536"/>
      <c r="AI62" s="536"/>
      <c r="AJ62" s="536"/>
      <c r="AK62" s="536"/>
      <c r="AL62" s="536"/>
      <c r="AM62" s="536"/>
      <c r="AS62" s="539">
        <v>45971</v>
      </c>
      <c r="AT62" s="540" t="s">
        <v>6609</v>
      </c>
      <c r="AU62" s="512" t="s">
        <v>6605</v>
      </c>
      <c r="AV62" s="538"/>
      <c r="AW62" s="538"/>
      <c r="AX62" s="542" t="s">
        <v>6547</v>
      </c>
      <c r="AY62" s="538"/>
      <c r="AZ62" s="622" t="s">
        <v>6587</v>
      </c>
      <c r="BA62" s="538">
        <v>14072</v>
      </c>
      <c r="BB62" s="538">
        <v>14072</v>
      </c>
      <c r="BC62" s="538">
        <v>14072</v>
      </c>
      <c r="BD62" s="538">
        <v>14072</v>
      </c>
      <c r="BE62" s="538">
        <v>14072</v>
      </c>
      <c r="BF62" s="538"/>
      <c r="BG62" s="538"/>
      <c r="BH62" s="538"/>
      <c r="BI62" s="538"/>
      <c r="BJ62" s="631"/>
      <c r="BK62" s="632">
        <v>70360</v>
      </c>
      <c r="BL62" s="538"/>
      <c r="BM62" s="638" t="s">
        <v>6612</v>
      </c>
      <c r="CA62" s="645"/>
      <c r="CB62" s="644"/>
      <c r="CC62" s="644"/>
      <c r="CD62" s="644"/>
      <c r="CE62" s="644"/>
      <c r="CF62" s="644"/>
      <c r="CG62" s="644"/>
      <c r="CH62" s="644"/>
      <c r="CI62" s="644"/>
      <c r="CJ62" s="644"/>
      <c r="CK62" s="644"/>
      <c r="CL62" s="644"/>
      <c r="CM62" s="644"/>
      <c r="CN62" s="644"/>
      <c r="CO62" s="645"/>
      <c r="CP62" s="645"/>
      <c r="CQ62" s="645"/>
      <c r="CR62" s="645"/>
      <c r="CS62" s="645"/>
    </row>
    <row r="63" ht="18" customHeight="1" spans="1:97">
      <c r="A63" s="536"/>
      <c r="B63" s="536"/>
      <c r="C63" s="536"/>
      <c r="D63" s="536"/>
      <c r="E63" s="536"/>
      <c r="F63" s="536"/>
      <c r="G63" s="536"/>
      <c r="H63" s="536"/>
      <c r="I63" s="536"/>
      <c r="J63" s="536"/>
      <c r="K63" s="536"/>
      <c r="L63" s="536"/>
      <c r="M63" s="536"/>
      <c r="N63" s="536"/>
      <c r="O63" s="536"/>
      <c r="P63" s="536"/>
      <c r="Q63" s="576"/>
      <c r="R63" s="576"/>
      <c r="S63" s="576"/>
      <c r="U63" s="536"/>
      <c r="V63" s="536"/>
      <c r="W63" s="536"/>
      <c r="X63" s="536"/>
      <c r="Y63" s="536"/>
      <c r="Z63" s="536"/>
      <c r="AA63" s="536"/>
      <c r="AB63" s="536"/>
      <c r="AC63" s="536"/>
      <c r="AD63" s="536"/>
      <c r="AE63" s="536"/>
      <c r="AF63" s="536"/>
      <c r="AG63" s="536"/>
      <c r="AH63" s="536"/>
      <c r="AI63" s="536"/>
      <c r="AJ63" s="536"/>
      <c r="AK63" s="536"/>
      <c r="AL63" s="536"/>
      <c r="AM63" s="536"/>
      <c r="AS63" s="539">
        <v>45961</v>
      </c>
      <c r="AT63" s="617" t="s">
        <v>6609</v>
      </c>
      <c r="AU63" s="512" t="s">
        <v>6613</v>
      </c>
      <c r="AV63" s="536"/>
      <c r="AW63" s="623">
        <v>1000034108</v>
      </c>
      <c r="AX63" s="542" t="s">
        <v>6549</v>
      </c>
      <c r="AY63" s="543" t="s">
        <v>1720</v>
      </c>
      <c r="AZ63" s="544" t="s">
        <v>6</v>
      </c>
      <c r="BA63" s="536"/>
      <c r="BB63" s="536"/>
      <c r="BC63" s="536"/>
      <c r="BD63" s="536"/>
      <c r="BE63" s="536"/>
      <c r="BF63" s="536"/>
      <c r="BG63" s="536"/>
      <c r="BH63" s="536"/>
      <c r="BI63" s="536"/>
      <c r="BJ63" s="615"/>
      <c r="BK63" s="633"/>
      <c r="BL63" s="634">
        <v>5000</v>
      </c>
      <c r="BM63" s="639" t="s">
        <v>6614</v>
      </c>
      <c r="CA63" s="646"/>
      <c r="CB63" s="644"/>
      <c r="CC63" s="652"/>
      <c r="CD63" s="652"/>
      <c r="CE63" s="653"/>
      <c r="CF63" s="654"/>
      <c r="CG63" s="654"/>
      <c r="CH63" s="655"/>
      <c r="CI63" s="30"/>
      <c r="CJ63" s="30"/>
      <c r="CK63" s="30"/>
      <c r="CL63" s="30"/>
      <c r="CM63" s="30"/>
      <c r="CN63" s="30"/>
      <c r="CO63" s="649"/>
      <c r="CP63" s="649"/>
      <c r="CQ63" s="649"/>
      <c r="CR63" s="649"/>
      <c r="CS63" s="649"/>
    </row>
    <row r="64" ht="15" spans="1:97">
      <c r="A64" s="536"/>
      <c r="B64" s="536"/>
      <c r="C64" s="536"/>
      <c r="D64" s="536"/>
      <c r="E64" s="536"/>
      <c r="F64" s="536"/>
      <c r="G64" s="536"/>
      <c r="H64" s="536"/>
      <c r="I64" s="536"/>
      <c r="J64" s="536"/>
      <c r="K64" s="536"/>
      <c r="L64" s="536"/>
      <c r="M64" s="536"/>
      <c r="N64" s="536"/>
      <c r="O64" s="536"/>
      <c r="P64" s="536"/>
      <c r="Q64" s="576"/>
      <c r="R64" s="576"/>
      <c r="S64" s="576"/>
      <c r="U64" s="536"/>
      <c r="V64" s="536"/>
      <c r="W64" s="536"/>
      <c r="X64" s="536"/>
      <c r="Y64" s="536"/>
      <c r="Z64" s="536"/>
      <c r="AA64" s="536"/>
      <c r="AB64" s="536"/>
      <c r="AC64" s="536"/>
      <c r="AD64" s="536"/>
      <c r="AE64" s="536"/>
      <c r="AF64" s="536"/>
      <c r="AG64" s="536"/>
      <c r="AH64" s="536"/>
      <c r="AI64" s="536"/>
      <c r="AJ64" s="536"/>
      <c r="AK64" s="536"/>
      <c r="AL64" s="536"/>
      <c r="AM64" s="536"/>
      <c r="AS64" s="520">
        <v>45982</v>
      </c>
      <c r="AT64" s="538">
        <v>15756</v>
      </c>
      <c r="AU64" s="512" t="s">
        <v>6518</v>
      </c>
      <c r="AV64" s="538"/>
      <c r="AW64" s="538"/>
      <c r="AX64" s="520" t="s">
        <v>6523</v>
      </c>
      <c r="AY64" s="543" t="s">
        <v>1720</v>
      </c>
      <c r="AZ64" s="544" t="s">
        <v>6522</v>
      </c>
      <c r="BA64" s="550">
        <v>30000</v>
      </c>
      <c r="BB64" s="550">
        <v>30000</v>
      </c>
      <c r="BC64" s="550">
        <v>30000</v>
      </c>
      <c r="BD64" s="550">
        <v>30000</v>
      </c>
      <c r="BE64" s="550">
        <v>30000</v>
      </c>
      <c r="BF64" s="538"/>
      <c r="BG64" s="538"/>
      <c r="BH64" s="538"/>
      <c r="BI64" s="538"/>
      <c r="BJ64" s="631"/>
      <c r="BK64" s="632"/>
      <c r="BL64" s="538"/>
      <c r="BM64" s="491"/>
      <c r="CA64" s="646"/>
      <c r="CB64" s="644"/>
      <c r="CC64" s="644"/>
      <c r="CD64" s="644"/>
      <c r="CE64" s="656"/>
      <c r="CF64" s="644"/>
      <c r="CG64" s="644"/>
      <c r="CH64" s="644"/>
      <c r="CI64" s="644"/>
      <c r="CJ64" s="644"/>
      <c r="CK64" s="644"/>
      <c r="CL64" s="644"/>
      <c r="CM64" s="644"/>
      <c r="CN64" s="644"/>
      <c r="CO64" s="649"/>
      <c r="CP64" s="649"/>
      <c r="CQ64" s="649"/>
      <c r="CR64" s="649"/>
      <c r="CS64" s="649"/>
    </row>
    <row r="65" ht="15" customHeight="1" spans="1:97">
      <c r="A65" s="536"/>
      <c r="B65" s="536"/>
      <c r="C65" s="536"/>
      <c r="D65" s="536"/>
      <c r="E65" s="536"/>
      <c r="F65" s="536"/>
      <c r="G65" s="536"/>
      <c r="H65" s="536"/>
      <c r="I65" s="536"/>
      <c r="J65" s="536"/>
      <c r="K65" s="536"/>
      <c r="L65" s="536"/>
      <c r="M65" s="536"/>
      <c r="N65" s="536"/>
      <c r="O65" s="536"/>
      <c r="P65" s="536"/>
      <c r="Q65" s="672"/>
      <c r="R65" s="672"/>
      <c r="S65" s="672"/>
      <c r="U65" s="536"/>
      <c r="V65" s="536"/>
      <c r="W65" s="536"/>
      <c r="X65" s="536"/>
      <c r="Y65" s="536"/>
      <c r="Z65" s="536"/>
      <c r="AA65" s="536"/>
      <c r="AB65" s="536"/>
      <c r="AC65" s="536"/>
      <c r="AD65" s="536"/>
      <c r="AE65" s="536"/>
      <c r="AF65" s="536"/>
      <c r="AG65" s="536"/>
      <c r="AH65" s="536"/>
      <c r="AI65" s="536"/>
      <c r="AJ65" s="536"/>
      <c r="AK65" s="536"/>
      <c r="AL65" s="536"/>
      <c r="AM65" s="536"/>
      <c r="AS65" s="520">
        <v>45982</v>
      </c>
      <c r="AT65" s="666">
        <v>15756</v>
      </c>
      <c r="AU65" s="512" t="s">
        <v>6518</v>
      </c>
      <c r="AV65" s="538"/>
      <c r="AW65" s="538"/>
      <c r="AX65" s="538"/>
      <c r="AY65" s="538"/>
      <c r="AZ65" s="544" t="s">
        <v>6</v>
      </c>
      <c r="BA65" s="544"/>
      <c r="BB65" s="538"/>
      <c r="BC65" s="538"/>
      <c r="BD65" s="538"/>
      <c r="BE65" s="538"/>
      <c r="BF65" s="538">
        <v>5000</v>
      </c>
      <c r="BG65" s="538"/>
      <c r="BH65" s="538"/>
      <c r="BI65" s="538"/>
      <c r="BJ65" s="631"/>
      <c r="BK65" s="632"/>
      <c r="BL65" s="538"/>
      <c r="BM65" s="550" t="s">
        <v>6615</v>
      </c>
      <c r="BN65" s="550"/>
      <c r="CA65" s="646"/>
      <c r="CB65" s="644"/>
      <c r="CC65" s="652"/>
      <c r="CD65" s="644"/>
      <c r="CE65" s="656"/>
      <c r="CF65" s="644"/>
      <c r="CG65" s="644"/>
      <c r="CH65" s="644"/>
      <c r="CI65" s="644"/>
      <c r="CJ65" s="644"/>
      <c r="CK65" s="644"/>
      <c r="CL65" s="644"/>
      <c r="CM65" s="644"/>
      <c r="CN65" s="30"/>
      <c r="CO65" s="649"/>
      <c r="CP65" s="649"/>
      <c r="CQ65" s="649"/>
      <c r="CR65" s="649"/>
      <c r="CS65" s="649"/>
    </row>
    <row r="66" ht="17" customHeight="1" spans="1:97">
      <c r="A66" s="536"/>
      <c r="B66" s="536"/>
      <c r="C66" s="536"/>
      <c r="D66" s="536"/>
      <c r="E66" s="536"/>
      <c r="F66" s="536"/>
      <c r="G66" s="536"/>
      <c r="H66" s="536"/>
      <c r="I66" s="596"/>
      <c r="J66" s="596"/>
      <c r="K66" s="596"/>
      <c r="L66" s="596"/>
      <c r="M66" s="536"/>
      <c r="N66" s="536"/>
      <c r="O66" s="536"/>
      <c r="P66" s="536"/>
      <c r="Q66" s="576"/>
      <c r="R66" s="576"/>
      <c r="S66" s="576"/>
      <c r="U66" s="536"/>
      <c r="V66" s="536"/>
      <c r="W66" s="536"/>
      <c r="X66" s="536"/>
      <c r="Y66" s="536"/>
      <c r="Z66" s="536"/>
      <c r="AA66" s="536"/>
      <c r="AB66" s="536"/>
      <c r="AC66" s="538"/>
      <c r="AD66" s="538"/>
      <c r="AE66" s="538"/>
      <c r="AF66" s="538"/>
      <c r="AG66" s="538"/>
      <c r="AH66" s="538"/>
      <c r="AI66" s="538"/>
      <c r="AJ66" s="536"/>
      <c r="AK66" s="536"/>
      <c r="AL66" s="536"/>
      <c r="AM66" s="536"/>
      <c r="AS66" s="520">
        <v>45988</v>
      </c>
      <c r="AT66" s="674" t="s">
        <v>6609</v>
      </c>
      <c r="AU66" s="512" t="s">
        <v>6556</v>
      </c>
      <c r="AV66" s="538"/>
      <c r="AW66" s="623">
        <v>1000034510</v>
      </c>
      <c r="AX66" s="542" t="s">
        <v>6549</v>
      </c>
      <c r="AY66" s="538" t="s">
        <v>1720</v>
      </c>
      <c r="AZ66" s="544" t="s">
        <v>6</v>
      </c>
      <c r="BA66" s="538"/>
      <c r="BB66" s="538"/>
      <c r="BC66" s="538"/>
      <c r="BD66" s="538"/>
      <c r="BE66" s="538"/>
      <c r="BF66" s="538"/>
      <c r="BG66" s="538"/>
      <c r="BH66" s="538"/>
      <c r="BI66" s="538"/>
      <c r="BJ66" s="632">
        <v>5000</v>
      </c>
      <c r="BK66" s="632"/>
      <c r="BL66" s="538"/>
      <c r="BM66" s="682" t="s">
        <v>6616</v>
      </c>
      <c r="CA66" s="646"/>
      <c r="CB66" s="644"/>
      <c r="CC66" s="652"/>
      <c r="CD66" s="644"/>
      <c r="CE66" s="656"/>
      <c r="CF66" s="644"/>
      <c r="CG66" s="644"/>
      <c r="CH66" s="644"/>
      <c r="CI66" s="644"/>
      <c r="CJ66" s="644"/>
      <c r="CK66" s="644"/>
      <c r="CL66" s="644"/>
      <c r="CM66" s="644"/>
      <c r="CN66" s="644"/>
      <c r="CO66" s="649"/>
      <c r="CP66" s="649"/>
      <c r="CQ66" s="649"/>
      <c r="CR66" s="649"/>
      <c r="CS66" s="649"/>
    </row>
    <row r="67" s="18" customFormat="1" ht="15" spans="1:97">
      <c r="A67" s="538"/>
      <c r="B67" s="538"/>
      <c r="C67" s="538"/>
      <c r="D67" s="538"/>
      <c r="E67" s="538"/>
      <c r="F67" s="538"/>
      <c r="G67" s="538"/>
      <c r="H67" s="538"/>
      <c r="I67" s="538"/>
      <c r="J67" s="538"/>
      <c r="K67" s="538"/>
      <c r="L67" s="538"/>
      <c r="M67" s="538"/>
      <c r="N67" s="538"/>
      <c r="O67" s="538"/>
      <c r="P67" s="538"/>
      <c r="Q67" s="579"/>
      <c r="R67" s="579"/>
      <c r="S67" s="579"/>
      <c r="U67" s="538"/>
      <c r="V67" s="538"/>
      <c r="W67" s="538"/>
      <c r="X67" s="538"/>
      <c r="Y67" s="538"/>
      <c r="Z67" s="538"/>
      <c r="AA67" s="538"/>
      <c r="AB67" s="538"/>
      <c r="AC67" s="538"/>
      <c r="AD67" s="538"/>
      <c r="AE67" s="538"/>
      <c r="AF67" s="538"/>
      <c r="AG67" s="538"/>
      <c r="AH67" s="538"/>
      <c r="AI67" s="538"/>
      <c r="AJ67" s="538"/>
      <c r="AK67" s="538"/>
      <c r="AL67" s="538"/>
      <c r="AM67" s="538"/>
      <c r="AS67" s="520">
        <v>46001</v>
      </c>
      <c r="AT67" s="674"/>
      <c r="AU67" s="512" t="s">
        <v>6559</v>
      </c>
      <c r="AV67" s="538"/>
      <c r="AW67" s="674"/>
      <c r="AX67" s="520" t="s">
        <v>6523</v>
      </c>
      <c r="AY67" s="676" t="s">
        <v>1720</v>
      </c>
      <c r="AZ67" s="544" t="s">
        <v>6522</v>
      </c>
      <c r="BA67" s="550">
        <v>95000</v>
      </c>
      <c r="BB67" s="550">
        <v>95000</v>
      </c>
      <c r="BC67" s="550">
        <v>95000</v>
      </c>
      <c r="BD67" s="550">
        <v>95000</v>
      </c>
      <c r="BE67" s="550">
        <v>95000</v>
      </c>
      <c r="BF67" s="538"/>
      <c r="BG67" s="538"/>
      <c r="BH67" s="538"/>
      <c r="BI67" s="538"/>
      <c r="BJ67" s="631"/>
      <c r="BK67" s="632"/>
      <c r="BL67" s="538"/>
      <c r="BM67" s="683"/>
      <c r="CA67" s="646"/>
      <c r="CB67" s="644"/>
      <c r="CC67" s="652"/>
      <c r="CD67" s="644"/>
      <c r="CE67" s="656"/>
      <c r="CF67" s="644"/>
      <c r="CG67" s="644"/>
      <c r="CH67" s="644"/>
      <c r="CI67" s="644"/>
      <c r="CJ67" s="644"/>
      <c r="CK67" s="644"/>
      <c r="CL67" s="644"/>
      <c r="CM67" s="644"/>
      <c r="CN67" s="644"/>
      <c r="CO67" s="649"/>
      <c r="CP67" s="649"/>
      <c r="CQ67" s="649"/>
      <c r="CR67" s="649"/>
      <c r="CS67" s="649"/>
    </row>
    <row r="68" s="18" customFormat="1" ht="15" spans="1:97">
      <c r="A68" s="538"/>
      <c r="B68" s="538"/>
      <c r="C68" s="538"/>
      <c r="D68" s="538"/>
      <c r="E68" s="538"/>
      <c r="F68" s="538"/>
      <c r="G68" s="538"/>
      <c r="H68" s="538"/>
      <c r="I68" s="538"/>
      <c r="J68" s="538"/>
      <c r="K68" s="538"/>
      <c r="L68" s="538"/>
      <c r="M68" s="538"/>
      <c r="N68" s="538"/>
      <c r="O68" s="538"/>
      <c r="P68" s="538"/>
      <c r="Q68" s="579"/>
      <c r="R68" s="579"/>
      <c r="S68" s="579"/>
      <c r="U68" s="538"/>
      <c r="V68" s="538"/>
      <c r="W68" s="538"/>
      <c r="X68" s="538"/>
      <c r="Y68" s="538"/>
      <c r="Z68" s="538"/>
      <c r="AA68" s="538"/>
      <c r="AB68" s="538"/>
      <c r="AC68" s="538"/>
      <c r="AD68" s="538"/>
      <c r="AE68" s="538"/>
      <c r="AF68" s="538"/>
      <c r="AG68" s="538"/>
      <c r="AH68" s="538"/>
      <c r="AI68" s="538"/>
      <c r="AJ68" s="538"/>
      <c r="AK68" s="538"/>
      <c r="AL68" s="538"/>
      <c r="AM68" s="538"/>
      <c r="AS68" s="520">
        <v>46001</v>
      </c>
      <c r="AT68" s="674">
        <v>15756</v>
      </c>
      <c r="AU68" s="512" t="s">
        <v>6559</v>
      </c>
      <c r="AV68" s="538"/>
      <c r="AW68" s="674"/>
      <c r="AX68" s="674"/>
      <c r="AY68" s="538"/>
      <c r="AZ68" s="544" t="s">
        <v>6</v>
      </c>
      <c r="BA68" s="538"/>
      <c r="BB68" s="538"/>
      <c r="BC68" s="538"/>
      <c r="BD68" s="538"/>
      <c r="BE68" s="538"/>
      <c r="BF68" s="550">
        <v>13000</v>
      </c>
      <c r="BG68" s="538"/>
      <c r="BH68" s="538"/>
      <c r="BI68" s="538"/>
      <c r="BJ68" s="631"/>
      <c r="BK68" s="632"/>
      <c r="BL68" s="538"/>
      <c r="BM68" s="683"/>
      <c r="CA68" s="646"/>
      <c r="CB68" s="644"/>
      <c r="CC68" s="652"/>
      <c r="CD68" s="644"/>
      <c r="CE68" s="656"/>
      <c r="CF68" s="644"/>
      <c r="CG68" s="644"/>
      <c r="CH68" s="644"/>
      <c r="CI68" s="644"/>
      <c r="CJ68" s="644"/>
      <c r="CK68" s="644"/>
      <c r="CL68" s="644"/>
      <c r="CM68" s="644"/>
      <c r="CN68" s="644"/>
      <c r="CO68" s="649"/>
      <c r="CP68" s="649"/>
      <c r="CQ68" s="649"/>
      <c r="CR68" s="649"/>
      <c r="CS68" s="649"/>
    </row>
    <row r="69" s="18" customFormat="1" ht="15" spans="1:97">
      <c r="A69" s="538"/>
      <c r="B69" s="538"/>
      <c r="C69" s="538"/>
      <c r="D69" s="538"/>
      <c r="E69" s="538"/>
      <c r="F69" s="538"/>
      <c r="G69" s="538"/>
      <c r="H69" s="538"/>
      <c r="I69" s="538"/>
      <c r="J69" s="538"/>
      <c r="K69" s="538"/>
      <c r="L69" s="538"/>
      <c r="M69" s="538"/>
      <c r="N69" s="538"/>
      <c r="O69" s="538"/>
      <c r="P69" s="538"/>
      <c r="Q69" s="579"/>
      <c r="R69" s="579"/>
      <c r="S69" s="579"/>
      <c r="U69" s="538"/>
      <c r="V69" s="538"/>
      <c r="W69" s="538"/>
      <c r="X69" s="538"/>
      <c r="Y69" s="538"/>
      <c r="Z69" s="538"/>
      <c r="AA69" s="538"/>
      <c r="AB69" s="538"/>
      <c r="AC69" s="538"/>
      <c r="AD69" s="538"/>
      <c r="AE69" s="538"/>
      <c r="AF69" s="538"/>
      <c r="AG69" s="538"/>
      <c r="AH69" s="538"/>
      <c r="AI69" s="538"/>
      <c r="AJ69" s="538"/>
      <c r="AK69" s="538"/>
      <c r="AL69" s="538"/>
      <c r="AM69" s="538"/>
      <c r="AS69" s="520">
        <v>46001</v>
      </c>
      <c r="AT69" s="674" t="s">
        <v>6617</v>
      </c>
      <c r="AU69" s="512" t="s">
        <v>6559</v>
      </c>
      <c r="AV69" s="538"/>
      <c r="AW69" s="674"/>
      <c r="AX69" s="674"/>
      <c r="AY69" s="538"/>
      <c r="AZ69" s="538"/>
      <c r="BA69" s="538"/>
      <c r="BB69" s="538"/>
      <c r="BC69" s="538"/>
      <c r="BD69" s="538"/>
      <c r="BE69" s="538"/>
      <c r="BF69" s="538"/>
      <c r="BG69" s="538">
        <v>1000</v>
      </c>
      <c r="BH69" s="538"/>
      <c r="BI69" s="538"/>
      <c r="BJ69" s="631"/>
      <c r="BK69" s="632"/>
      <c r="BL69" s="538"/>
      <c r="BM69" s="683"/>
      <c r="CA69" s="646"/>
      <c r="CB69" s="644"/>
      <c r="CC69" s="652"/>
      <c r="CD69" s="644"/>
      <c r="CE69" s="30"/>
      <c r="CF69" s="644"/>
      <c r="CG69" s="644"/>
      <c r="CH69" s="644"/>
      <c r="CI69" s="644"/>
      <c r="CJ69" s="644"/>
      <c r="CK69" s="644"/>
      <c r="CL69" s="644"/>
      <c r="CM69" s="644"/>
      <c r="CN69" s="30"/>
      <c r="CO69" s="30"/>
      <c r="CP69" s="30"/>
      <c r="CQ69" s="30"/>
      <c r="CR69" s="30"/>
      <c r="CS69" s="30"/>
    </row>
    <row r="70" s="18" customFormat="1" ht="15" spans="1:97">
      <c r="A70" s="538"/>
      <c r="B70" s="538"/>
      <c r="C70" s="538"/>
      <c r="D70" s="538"/>
      <c r="E70" s="538"/>
      <c r="F70" s="538"/>
      <c r="G70" s="538"/>
      <c r="H70" s="538"/>
      <c r="I70" s="538"/>
      <c r="J70" s="538"/>
      <c r="K70" s="538"/>
      <c r="L70" s="538"/>
      <c r="M70" s="538"/>
      <c r="N70" s="538"/>
      <c r="O70" s="538"/>
      <c r="P70" s="538"/>
      <c r="Q70" s="579"/>
      <c r="R70" s="579"/>
      <c r="S70" s="579"/>
      <c r="U70" s="538"/>
      <c r="V70" s="538"/>
      <c r="W70" s="538"/>
      <c r="X70" s="538"/>
      <c r="Y70" s="538"/>
      <c r="Z70" s="538"/>
      <c r="AA70" s="538"/>
      <c r="AB70" s="538"/>
      <c r="AC70" s="538"/>
      <c r="AD70" s="538"/>
      <c r="AE70" s="538"/>
      <c r="AF70" s="538"/>
      <c r="AG70" s="538"/>
      <c r="AH70" s="538"/>
      <c r="AI70" s="538"/>
      <c r="AJ70" s="538"/>
      <c r="AK70" s="538"/>
      <c r="AL70" s="538"/>
      <c r="AM70" s="538"/>
      <c r="AS70" s="520">
        <v>46001</v>
      </c>
      <c r="AT70" s="674" t="s">
        <v>6617</v>
      </c>
      <c r="AU70" s="512" t="s">
        <v>6559</v>
      </c>
      <c r="AV70" s="538"/>
      <c r="AW70" s="674"/>
      <c r="AX70" s="674"/>
      <c r="AY70" s="538"/>
      <c r="AZ70" s="538"/>
      <c r="BA70" s="538"/>
      <c r="BB70" s="538"/>
      <c r="BC70" s="538"/>
      <c r="BD70" s="538"/>
      <c r="BE70" s="538"/>
      <c r="BF70" s="538"/>
      <c r="BG70" s="538"/>
      <c r="BH70" s="538">
        <v>1000</v>
      </c>
      <c r="BI70" s="538"/>
      <c r="BJ70" s="631"/>
      <c r="BK70" s="632"/>
      <c r="BL70" s="538"/>
      <c r="BM70" s="683"/>
      <c r="CA70" s="646"/>
      <c r="CB70" s="644"/>
      <c r="CC70" s="652"/>
      <c r="CD70" s="644"/>
      <c r="CE70" s="30"/>
      <c r="CF70" s="644"/>
      <c r="CG70" s="644"/>
      <c r="CH70" s="644"/>
      <c r="CI70" s="644"/>
      <c r="CJ70" s="644"/>
      <c r="CK70" s="644"/>
      <c r="CL70" s="644"/>
      <c r="CM70" s="644"/>
      <c r="CN70" s="30"/>
      <c r="CO70" s="30"/>
      <c r="CP70" s="30"/>
      <c r="CQ70" s="30"/>
      <c r="CR70" s="30"/>
      <c r="CS70" s="30"/>
    </row>
    <row r="71" s="18" customFormat="1" ht="19" customHeight="1" spans="1:97">
      <c r="A71" s="538"/>
      <c r="B71" s="538"/>
      <c r="C71" s="538"/>
      <c r="D71" s="538"/>
      <c r="E71" s="538"/>
      <c r="F71" s="538"/>
      <c r="G71" s="538"/>
      <c r="H71" s="538"/>
      <c r="I71" s="538"/>
      <c r="J71" s="538"/>
      <c r="K71" s="538"/>
      <c r="L71" s="538"/>
      <c r="M71" s="538"/>
      <c r="N71" s="538"/>
      <c r="O71" s="538"/>
      <c r="P71" s="538"/>
      <c r="Q71" s="579"/>
      <c r="R71" s="579"/>
      <c r="S71" s="579"/>
      <c r="U71" s="538"/>
      <c r="V71" s="538"/>
      <c r="W71" s="538"/>
      <c r="X71" s="538"/>
      <c r="Y71" s="538"/>
      <c r="Z71" s="538"/>
      <c r="AA71" s="538"/>
      <c r="AB71" s="538"/>
      <c r="AC71" s="538"/>
      <c r="AD71" s="538"/>
      <c r="AE71" s="538"/>
      <c r="AF71" s="538"/>
      <c r="AG71" s="538"/>
      <c r="AH71" s="538"/>
      <c r="AI71" s="538"/>
      <c r="AJ71" s="538"/>
      <c r="AK71" s="538"/>
      <c r="AL71" s="538"/>
      <c r="AM71" s="538"/>
      <c r="AS71" s="520">
        <v>46007</v>
      </c>
      <c r="AT71" s="674" t="s">
        <v>6609</v>
      </c>
      <c r="AU71" s="512" t="s">
        <v>6546</v>
      </c>
      <c r="AV71" s="538"/>
      <c r="AW71" s="623">
        <v>1000034961</v>
      </c>
      <c r="AX71" s="520" t="s">
        <v>6549</v>
      </c>
      <c r="AY71" s="676" t="s">
        <v>1720</v>
      </c>
      <c r="AZ71" s="538" t="s">
        <v>6</v>
      </c>
      <c r="BA71" s="538"/>
      <c r="BB71" s="538"/>
      <c r="BC71" s="538"/>
      <c r="BD71" s="538"/>
      <c r="BE71" s="538"/>
      <c r="BF71" s="538"/>
      <c r="BG71" s="538"/>
      <c r="BH71" s="538"/>
      <c r="BI71" s="538"/>
      <c r="BJ71" s="632"/>
      <c r="BK71" s="632"/>
      <c r="BL71" s="538">
        <v>3000</v>
      </c>
      <c r="BM71" s="682" t="s">
        <v>6618</v>
      </c>
      <c r="CA71" s="646"/>
      <c r="CB71" s="644"/>
      <c r="CC71" s="652"/>
      <c r="CD71" s="644"/>
      <c r="CE71" s="30"/>
      <c r="CF71" s="644"/>
      <c r="CG71" s="644"/>
      <c r="CH71" s="644"/>
      <c r="CI71" s="644"/>
      <c r="CJ71" s="644"/>
      <c r="CK71" s="644"/>
      <c r="CL71" s="644"/>
      <c r="CM71" s="644"/>
      <c r="CN71" s="30"/>
      <c r="CO71" s="649"/>
      <c r="CP71" s="649"/>
      <c r="CQ71" s="30"/>
      <c r="CR71" s="30"/>
      <c r="CS71" s="30"/>
    </row>
    <row r="72" ht="18" customHeight="1" spans="1:97">
      <c r="A72" s="536"/>
      <c r="B72" s="536"/>
      <c r="C72" s="536"/>
      <c r="D72" s="536"/>
      <c r="E72" s="536"/>
      <c r="F72" s="536"/>
      <c r="G72" s="536"/>
      <c r="H72" s="536"/>
      <c r="I72" s="596"/>
      <c r="J72" s="596"/>
      <c r="K72" s="596"/>
      <c r="L72" s="596"/>
      <c r="M72" s="536"/>
      <c r="N72" s="536"/>
      <c r="O72" s="536"/>
      <c r="P72" s="536"/>
      <c r="Q72" s="576"/>
      <c r="R72" s="576"/>
      <c r="S72" s="576"/>
      <c r="U72" s="536"/>
      <c r="V72" s="536"/>
      <c r="W72" s="536"/>
      <c r="X72" s="536"/>
      <c r="Y72" s="536"/>
      <c r="Z72" s="536"/>
      <c r="AA72" s="536"/>
      <c r="AB72" s="536"/>
      <c r="AC72" s="538"/>
      <c r="AD72" s="538"/>
      <c r="AE72" s="538"/>
      <c r="AF72" s="538"/>
      <c r="AG72" s="538"/>
      <c r="AH72" s="538"/>
      <c r="AI72" s="538"/>
      <c r="AJ72" s="536"/>
      <c r="AK72" s="536"/>
      <c r="AL72" s="536"/>
      <c r="AM72" s="536"/>
      <c r="AS72" s="520">
        <v>46015</v>
      </c>
      <c r="AT72" s="674">
        <v>15756</v>
      </c>
      <c r="AU72" s="512" t="s">
        <v>6605</v>
      </c>
      <c r="AV72" s="538"/>
      <c r="AW72" s="674"/>
      <c r="AX72" s="520" t="s">
        <v>6606</v>
      </c>
      <c r="AY72" s="538"/>
      <c r="AZ72" s="538" t="s">
        <v>6619</v>
      </c>
      <c r="BA72" s="538">
        <v>7008</v>
      </c>
      <c r="BB72" s="538">
        <v>5040</v>
      </c>
      <c r="BC72" s="538">
        <v>4560</v>
      </c>
      <c r="BD72" s="538">
        <v>4560</v>
      </c>
      <c r="BE72" s="538">
        <v>4560</v>
      </c>
      <c r="BF72" s="538"/>
      <c r="BG72" s="538"/>
      <c r="BH72" s="538"/>
      <c r="BI72" s="538"/>
      <c r="BJ72" s="631"/>
      <c r="BK72" s="632">
        <v>25728</v>
      </c>
      <c r="BL72" s="538"/>
      <c r="BM72" s="682" t="s">
        <v>6620</v>
      </c>
      <c r="CA72" s="646"/>
      <c r="CB72" s="644"/>
      <c r="CC72" s="652"/>
      <c r="CD72" s="644"/>
      <c r="CE72" s="30"/>
      <c r="CF72" s="644"/>
      <c r="CG72" s="644"/>
      <c r="CH72" s="644"/>
      <c r="CI72" s="644"/>
      <c r="CJ72" s="644"/>
      <c r="CK72" s="644"/>
      <c r="CL72" s="644"/>
      <c r="CM72" s="644"/>
      <c r="CN72" s="30"/>
      <c r="CO72" s="30"/>
      <c r="CP72" s="30"/>
      <c r="CQ72" s="30"/>
      <c r="CR72" s="649"/>
      <c r="CS72" s="649"/>
    </row>
    <row r="73" ht="20" customHeight="1" spans="1:97">
      <c r="A73" s="536"/>
      <c r="B73" s="536"/>
      <c r="C73" s="536"/>
      <c r="D73" s="536"/>
      <c r="E73" s="536"/>
      <c r="F73" s="536"/>
      <c r="G73" s="536"/>
      <c r="H73" s="536"/>
      <c r="I73" s="596"/>
      <c r="J73" s="596"/>
      <c r="K73" s="596"/>
      <c r="L73" s="596"/>
      <c r="M73" s="536"/>
      <c r="N73" s="536"/>
      <c r="O73" s="536"/>
      <c r="P73" s="536"/>
      <c r="Q73" s="576"/>
      <c r="R73" s="576"/>
      <c r="S73" s="576"/>
      <c r="U73" s="536"/>
      <c r="V73" s="536"/>
      <c r="W73" s="536"/>
      <c r="X73" s="536"/>
      <c r="Y73" s="536"/>
      <c r="Z73" s="536"/>
      <c r="AA73" s="536"/>
      <c r="AB73" s="536"/>
      <c r="AC73" s="538"/>
      <c r="AD73" s="538"/>
      <c r="AE73" s="538"/>
      <c r="AF73" s="538"/>
      <c r="AG73" s="538"/>
      <c r="AH73" s="538"/>
      <c r="AI73" s="538"/>
      <c r="AJ73" s="536"/>
      <c r="AK73" s="536"/>
      <c r="AL73" s="536"/>
      <c r="AM73" s="536"/>
      <c r="AS73" s="520">
        <v>46015</v>
      </c>
      <c r="AT73" s="674">
        <v>15756</v>
      </c>
      <c r="AU73" s="512" t="s">
        <v>6605</v>
      </c>
      <c r="AV73" s="538"/>
      <c r="AW73" s="674"/>
      <c r="AX73" s="520" t="s">
        <v>6606</v>
      </c>
      <c r="AY73" s="538"/>
      <c r="AZ73" s="538" t="s">
        <v>62</v>
      </c>
      <c r="BA73" s="538"/>
      <c r="BB73" s="538"/>
      <c r="BC73" s="538"/>
      <c r="BD73" s="538"/>
      <c r="BE73" s="538"/>
      <c r="BF73" s="538"/>
      <c r="BG73" s="538"/>
      <c r="BH73" s="538"/>
      <c r="BI73" s="538"/>
      <c r="BJ73" s="631"/>
      <c r="BK73" s="632">
        <v>25728</v>
      </c>
      <c r="BL73" s="538"/>
      <c r="BM73" s="682" t="s">
        <v>6620</v>
      </c>
      <c r="CA73" s="646"/>
      <c r="CB73" s="644"/>
      <c r="CC73" s="657"/>
      <c r="CD73" s="649"/>
      <c r="CE73" s="649"/>
      <c r="CF73" s="649"/>
      <c r="CG73" s="649"/>
      <c r="CH73" s="30"/>
      <c r="CI73" s="30"/>
      <c r="CJ73" s="30"/>
      <c r="CK73" s="30"/>
      <c r="CL73" s="30"/>
      <c r="CM73" s="30"/>
      <c r="CN73" s="30"/>
      <c r="CO73" s="30"/>
      <c r="CP73" s="30"/>
      <c r="CQ73" s="649"/>
      <c r="CR73" s="30"/>
      <c r="CS73" s="30"/>
    </row>
    <row r="74" ht="17" customHeight="1" spans="1:97">
      <c r="A74" s="536"/>
      <c r="B74" s="536"/>
      <c r="C74" s="536"/>
      <c r="D74" s="536"/>
      <c r="E74" s="536"/>
      <c r="F74" s="536"/>
      <c r="G74" s="536"/>
      <c r="H74" s="536"/>
      <c r="I74" s="596"/>
      <c r="J74" s="596"/>
      <c r="K74" s="596"/>
      <c r="L74" s="596"/>
      <c r="M74" s="536"/>
      <c r="N74" s="536"/>
      <c r="O74" s="536"/>
      <c r="P74" s="536"/>
      <c r="Q74" s="576"/>
      <c r="R74" s="576"/>
      <c r="S74" s="576"/>
      <c r="U74" s="536"/>
      <c r="V74" s="536"/>
      <c r="W74" s="536"/>
      <c r="X74" s="536"/>
      <c r="Y74" s="536"/>
      <c r="Z74" s="536"/>
      <c r="AA74" s="536"/>
      <c r="AB74" s="536"/>
      <c r="AC74" s="538"/>
      <c r="AD74" s="538"/>
      <c r="AE74" s="538"/>
      <c r="AF74" s="538"/>
      <c r="AG74" s="538"/>
      <c r="AH74" s="538"/>
      <c r="AI74" s="538"/>
      <c r="AJ74" s="536"/>
      <c r="AK74" s="536"/>
      <c r="AL74" s="536"/>
      <c r="AM74" s="536"/>
      <c r="AS74" s="520">
        <v>46016</v>
      </c>
      <c r="AT74" s="674" t="s">
        <v>6609</v>
      </c>
      <c r="AU74" s="512" t="s">
        <v>6546</v>
      </c>
      <c r="AV74" s="538"/>
      <c r="AW74" s="623">
        <v>1000035287</v>
      </c>
      <c r="AX74" s="538" t="s">
        <v>6549</v>
      </c>
      <c r="AY74" s="538" t="s">
        <v>1720</v>
      </c>
      <c r="AZ74" s="538"/>
      <c r="BA74" s="538"/>
      <c r="BB74" s="538"/>
      <c r="BC74" s="538"/>
      <c r="BD74" s="538"/>
      <c r="BE74" s="538"/>
      <c r="BF74" s="538"/>
      <c r="BG74" s="538"/>
      <c r="BH74" s="538"/>
      <c r="BI74" s="538"/>
      <c r="BJ74" s="631"/>
      <c r="BK74" s="632"/>
      <c r="BL74" s="538">
        <v>3029</v>
      </c>
      <c r="BM74" s="682" t="s">
        <v>6621</v>
      </c>
      <c r="CA74" s="647"/>
      <c r="CB74" s="644"/>
      <c r="CC74" s="657"/>
      <c r="CD74" s="649"/>
      <c r="CE74" s="658"/>
      <c r="CF74" s="649"/>
      <c r="CG74" s="649"/>
      <c r="CH74" s="658"/>
      <c r="CI74" s="30"/>
      <c r="CJ74" s="30"/>
      <c r="CK74" s="30"/>
      <c r="CL74" s="30"/>
      <c r="CM74" s="30"/>
      <c r="CN74" s="30"/>
      <c r="CO74" s="649"/>
      <c r="CP74" s="649"/>
      <c r="CQ74" s="649"/>
      <c r="CR74" s="649"/>
      <c r="CS74" s="649"/>
    </row>
    <row r="75" ht="15" spans="1:97">
      <c r="A75" s="536"/>
      <c r="B75" s="536"/>
      <c r="C75" s="536"/>
      <c r="D75" s="536"/>
      <c r="E75" s="536"/>
      <c r="F75" s="536"/>
      <c r="G75" s="536"/>
      <c r="H75" s="536"/>
      <c r="I75" s="596"/>
      <c r="J75" s="596"/>
      <c r="K75" s="596"/>
      <c r="L75" s="596"/>
      <c r="M75" s="536"/>
      <c r="N75" s="536"/>
      <c r="O75" s="536"/>
      <c r="P75" s="536"/>
      <c r="Q75" s="576"/>
      <c r="R75" s="576"/>
      <c r="S75" s="576"/>
      <c r="U75" s="536"/>
      <c r="V75" s="536"/>
      <c r="W75" s="536"/>
      <c r="X75" s="536"/>
      <c r="Y75" s="536"/>
      <c r="Z75" s="536"/>
      <c r="AA75" s="536"/>
      <c r="AB75" s="536"/>
      <c r="AC75" s="538"/>
      <c r="AD75" s="538"/>
      <c r="AE75" s="538"/>
      <c r="AF75" s="538"/>
      <c r="AG75" s="538"/>
      <c r="AH75" s="538"/>
      <c r="AI75" s="538"/>
      <c r="AJ75" s="536"/>
      <c r="AK75" s="536"/>
      <c r="AL75" s="536"/>
      <c r="AM75" s="536"/>
      <c r="AS75" s="520">
        <v>46030</v>
      </c>
      <c r="AT75" s="674">
        <v>15756</v>
      </c>
      <c r="AU75" s="512" t="s">
        <v>6559</v>
      </c>
      <c r="AV75" s="538"/>
      <c r="AW75" s="674"/>
      <c r="AX75" s="538" t="s">
        <v>6523</v>
      </c>
      <c r="AY75" s="538" t="s">
        <v>3805</v>
      </c>
      <c r="AZ75" s="538" t="s">
        <v>2819</v>
      </c>
      <c r="BA75" s="538">
        <v>35000</v>
      </c>
      <c r="BB75" s="538">
        <v>35000</v>
      </c>
      <c r="BC75" s="538">
        <v>30000</v>
      </c>
      <c r="BD75" s="538">
        <v>33000</v>
      </c>
      <c r="BE75" s="538">
        <v>31000</v>
      </c>
      <c r="BF75" s="538"/>
      <c r="BG75" s="538"/>
      <c r="BH75" s="538"/>
      <c r="BI75" s="538"/>
      <c r="BJ75" s="631"/>
      <c r="BK75" s="632"/>
      <c r="BL75" s="538"/>
      <c r="BM75" s="683"/>
      <c r="CA75" s="647"/>
      <c r="CB75" s="644"/>
      <c r="CC75" s="657"/>
      <c r="CD75" s="649"/>
      <c r="CE75" s="658"/>
      <c r="CF75" s="649"/>
      <c r="CG75" s="649"/>
      <c r="CH75" s="658"/>
      <c r="CI75" s="30"/>
      <c r="CJ75" s="30"/>
      <c r="CK75" s="30"/>
      <c r="CL75" s="30"/>
      <c r="CM75" s="30"/>
      <c r="CN75" s="30"/>
      <c r="CO75" s="649"/>
      <c r="CP75" s="649"/>
      <c r="CQ75" s="649"/>
      <c r="CR75" s="649"/>
      <c r="CS75" s="649"/>
    </row>
    <row r="76" ht="15" spans="1:97">
      <c r="A76" s="536"/>
      <c r="B76" s="536"/>
      <c r="C76" s="536"/>
      <c r="D76" s="536"/>
      <c r="E76" s="536"/>
      <c r="F76" s="536"/>
      <c r="G76" s="536"/>
      <c r="H76" s="536"/>
      <c r="I76" s="596"/>
      <c r="J76" s="596"/>
      <c r="K76" s="596"/>
      <c r="L76" s="596"/>
      <c r="M76" s="536"/>
      <c r="N76" s="536"/>
      <c r="O76" s="536"/>
      <c r="P76" s="536"/>
      <c r="Q76" s="576"/>
      <c r="R76" s="576"/>
      <c r="S76" s="576"/>
      <c r="U76" s="536"/>
      <c r="V76" s="536"/>
      <c r="W76" s="536"/>
      <c r="X76" s="536"/>
      <c r="Y76" s="536"/>
      <c r="Z76" s="536"/>
      <c r="AA76" s="536"/>
      <c r="AB76" s="536"/>
      <c r="AC76" s="538"/>
      <c r="AD76" s="538"/>
      <c r="AE76" s="538"/>
      <c r="AF76" s="538"/>
      <c r="AG76" s="538"/>
      <c r="AH76" s="538"/>
      <c r="AI76" s="538"/>
      <c r="AJ76" s="536"/>
      <c r="AK76" s="536"/>
      <c r="AL76" s="536"/>
      <c r="AM76" s="536"/>
      <c r="AS76" s="520">
        <v>46037</v>
      </c>
      <c r="AT76" s="674">
        <v>15756</v>
      </c>
      <c r="AU76" s="512" t="s">
        <v>6559</v>
      </c>
      <c r="AV76" s="538"/>
      <c r="AW76" s="674"/>
      <c r="AX76" s="538" t="s">
        <v>6523</v>
      </c>
      <c r="AY76" s="538" t="s">
        <v>6622</v>
      </c>
      <c r="AZ76" s="538" t="s">
        <v>2819</v>
      </c>
      <c r="BA76" s="538">
        <v>18000</v>
      </c>
      <c r="BB76" s="538">
        <v>18000</v>
      </c>
      <c r="BC76" s="538">
        <v>25000</v>
      </c>
      <c r="BD76" s="538">
        <v>25000</v>
      </c>
      <c r="BE76" s="538">
        <v>25000</v>
      </c>
      <c r="BF76" s="538"/>
      <c r="BG76" s="538"/>
      <c r="BH76" s="538"/>
      <c r="BI76" s="538"/>
      <c r="BJ76" s="631"/>
      <c r="BK76" s="632"/>
      <c r="BL76" s="538"/>
      <c r="BM76" s="683"/>
      <c r="CA76" s="647"/>
      <c r="CB76" s="644"/>
      <c r="CC76" s="657"/>
      <c r="CD76" s="649"/>
      <c r="CE76" s="658"/>
      <c r="CF76" s="649"/>
      <c r="CG76" s="649"/>
      <c r="CH76" s="658"/>
      <c r="CI76" s="30"/>
      <c r="CJ76" s="30"/>
      <c r="CK76" s="30"/>
      <c r="CL76" s="30"/>
      <c r="CM76" s="30"/>
      <c r="CN76" s="30"/>
      <c r="CO76" s="649"/>
      <c r="CP76" s="649"/>
      <c r="CQ76" s="649"/>
      <c r="CR76" s="649"/>
      <c r="CS76" s="649"/>
    </row>
    <row r="77" ht="15" spans="1:97">
      <c r="A77" s="536"/>
      <c r="B77" s="536"/>
      <c r="C77" s="536"/>
      <c r="D77" s="536"/>
      <c r="E77" s="536"/>
      <c r="F77" s="536"/>
      <c r="G77" s="536"/>
      <c r="H77" s="536"/>
      <c r="I77" s="596"/>
      <c r="J77" s="596"/>
      <c r="K77" s="596"/>
      <c r="L77" s="596"/>
      <c r="M77" s="536"/>
      <c r="N77" s="536"/>
      <c r="O77" s="536"/>
      <c r="P77" s="536"/>
      <c r="Q77" s="576"/>
      <c r="R77" s="576"/>
      <c r="S77" s="576"/>
      <c r="U77" s="536"/>
      <c r="V77" s="536"/>
      <c r="W77" s="536"/>
      <c r="X77" s="536"/>
      <c r="Y77" s="536"/>
      <c r="Z77" s="536"/>
      <c r="AA77" s="536"/>
      <c r="AB77" s="536"/>
      <c r="AC77" s="538"/>
      <c r="AD77" s="538"/>
      <c r="AE77" s="538"/>
      <c r="AF77" s="538"/>
      <c r="AG77" s="538"/>
      <c r="AH77" s="538"/>
      <c r="AI77" s="538"/>
      <c r="AJ77" s="536"/>
      <c r="AK77" s="536"/>
      <c r="AL77" s="536"/>
      <c r="AM77" s="536"/>
      <c r="AS77" s="520">
        <v>46037</v>
      </c>
      <c r="AT77" s="674">
        <v>15756</v>
      </c>
      <c r="AU77" s="512" t="s">
        <v>6559</v>
      </c>
      <c r="AV77" s="538"/>
      <c r="AW77" s="674"/>
      <c r="AX77" s="538" t="s">
        <v>6523</v>
      </c>
      <c r="AY77" s="538" t="s">
        <v>6622</v>
      </c>
      <c r="AZ77" s="538" t="s">
        <v>6623</v>
      </c>
      <c r="BA77" s="538"/>
      <c r="BB77" s="538"/>
      <c r="BC77" s="538"/>
      <c r="BD77" s="538"/>
      <c r="BE77" s="538"/>
      <c r="BF77" s="538"/>
      <c r="BG77" s="538"/>
      <c r="BH77" s="538"/>
      <c r="BI77" s="538"/>
      <c r="BJ77" s="632">
        <v>16000</v>
      </c>
      <c r="BK77" s="632"/>
      <c r="BL77" s="538"/>
      <c r="BM77" s="683"/>
      <c r="CA77" s="647"/>
      <c r="CB77" s="644"/>
      <c r="CC77" s="657"/>
      <c r="CD77" s="649"/>
      <c r="CE77" s="658"/>
      <c r="CF77" s="649"/>
      <c r="CG77" s="649"/>
      <c r="CH77" s="658"/>
      <c r="CI77" s="30"/>
      <c r="CJ77" s="30"/>
      <c r="CK77" s="30"/>
      <c r="CL77" s="30"/>
      <c r="CM77" s="30"/>
      <c r="CN77" s="30"/>
      <c r="CO77" s="649"/>
      <c r="CP77" s="649"/>
      <c r="CQ77" s="649"/>
      <c r="CR77" s="649"/>
      <c r="CS77" s="649"/>
    </row>
    <row r="78" ht="18" customHeight="1" spans="1:97">
      <c r="A78" s="536"/>
      <c r="B78" s="536"/>
      <c r="C78" s="536"/>
      <c r="D78" s="536"/>
      <c r="E78" s="536"/>
      <c r="F78" s="536"/>
      <c r="G78" s="536"/>
      <c r="H78" s="536"/>
      <c r="I78" s="596"/>
      <c r="J78" s="596"/>
      <c r="K78" s="596"/>
      <c r="L78" s="596"/>
      <c r="M78" s="536"/>
      <c r="N78" s="536"/>
      <c r="O78" s="536"/>
      <c r="P78" s="536"/>
      <c r="Q78" s="576"/>
      <c r="R78" s="576"/>
      <c r="S78" s="576"/>
      <c r="U78" s="536"/>
      <c r="V78" s="536"/>
      <c r="W78" s="536"/>
      <c r="X78" s="536"/>
      <c r="Y78" s="536"/>
      <c r="Z78" s="536"/>
      <c r="AA78" s="536"/>
      <c r="AB78" s="536"/>
      <c r="AC78" s="538"/>
      <c r="AD78" s="538"/>
      <c r="AE78" s="538"/>
      <c r="AF78" s="538"/>
      <c r="AG78" s="538"/>
      <c r="AH78" s="538"/>
      <c r="AI78" s="538"/>
      <c r="AJ78" s="536"/>
      <c r="AK78" s="536"/>
      <c r="AL78" s="536"/>
      <c r="AM78" s="536"/>
      <c r="AS78" s="520">
        <v>46042</v>
      </c>
      <c r="AT78" s="674" t="s">
        <v>6609</v>
      </c>
      <c r="AU78" s="512" t="s">
        <v>6546</v>
      </c>
      <c r="AV78" s="538"/>
      <c r="AW78" s="674"/>
      <c r="AX78" s="538" t="s">
        <v>6549</v>
      </c>
      <c r="AY78" s="538" t="s">
        <v>3805</v>
      </c>
      <c r="AZ78" s="538" t="s">
        <v>6</v>
      </c>
      <c r="BA78" s="538"/>
      <c r="BB78" s="538"/>
      <c r="BC78" s="538"/>
      <c r="BD78" s="538"/>
      <c r="BE78" s="538"/>
      <c r="BF78" s="538"/>
      <c r="BG78" s="538"/>
      <c r="BH78" s="538"/>
      <c r="BI78" s="538"/>
      <c r="BJ78" s="631"/>
      <c r="BK78" s="632"/>
      <c r="BL78" s="538">
        <v>3960</v>
      </c>
      <c r="BM78" s="682" t="s">
        <v>6624</v>
      </c>
      <c r="CA78" s="647"/>
      <c r="CB78" s="644"/>
      <c r="CC78" s="657"/>
      <c r="CD78" s="649"/>
      <c r="CE78" s="658"/>
      <c r="CF78" s="649"/>
      <c r="CG78" s="649"/>
      <c r="CH78" s="658"/>
      <c r="CI78" s="30"/>
      <c r="CJ78" s="30"/>
      <c r="CK78" s="30"/>
      <c r="CL78" s="30"/>
      <c r="CM78" s="30"/>
      <c r="CN78" s="30"/>
      <c r="CO78" s="649"/>
      <c r="CP78" s="649"/>
      <c r="CQ78" s="649"/>
      <c r="CR78" s="649"/>
      <c r="CS78" s="649"/>
    </row>
    <row r="79" ht="15" spans="1:97">
      <c r="A79" s="536"/>
      <c r="B79" s="536"/>
      <c r="C79" s="536"/>
      <c r="D79" s="536"/>
      <c r="E79" s="536"/>
      <c r="F79" s="536"/>
      <c r="G79" s="536"/>
      <c r="H79" s="536"/>
      <c r="I79" s="596"/>
      <c r="J79" s="596"/>
      <c r="K79" s="596"/>
      <c r="L79" s="596"/>
      <c r="M79" s="536"/>
      <c r="N79" s="536"/>
      <c r="O79" s="536"/>
      <c r="P79" s="536"/>
      <c r="Q79" s="576"/>
      <c r="R79" s="576"/>
      <c r="S79" s="576"/>
      <c r="U79" s="536"/>
      <c r="V79" s="536"/>
      <c r="W79" s="536"/>
      <c r="X79" s="536"/>
      <c r="Y79" s="536"/>
      <c r="Z79" s="536"/>
      <c r="AA79" s="536"/>
      <c r="AB79" s="536"/>
      <c r="AC79" s="538"/>
      <c r="AD79" s="538"/>
      <c r="AE79" s="538"/>
      <c r="AF79" s="538"/>
      <c r="AG79" s="538"/>
      <c r="AH79" s="538"/>
      <c r="AI79" s="538"/>
      <c r="AJ79" s="536"/>
      <c r="AK79" s="536"/>
      <c r="AL79" s="536"/>
      <c r="AM79" s="536"/>
      <c r="AS79" s="667">
        <v>46059</v>
      </c>
      <c r="AT79" s="675">
        <v>15756</v>
      </c>
      <c r="AU79" s="596" t="s">
        <v>6625</v>
      </c>
      <c r="AV79" s="596"/>
      <c r="AW79" s="675"/>
      <c r="AX79" s="596" t="s">
        <v>6523</v>
      </c>
      <c r="AY79" s="596" t="s">
        <v>3805</v>
      </c>
      <c r="AZ79" s="596" t="s">
        <v>6626</v>
      </c>
      <c r="BA79" s="596">
        <v>20000</v>
      </c>
      <c r="BB79" s="596">
        <v>20000</v>
      </c>
      <c r="BC79" s="596">
        <v>20000</v>
      </c>
      <c r="BD79" s="596">
        <v>20000</v>
      </c>
      <c r="BE79" s="596">
        <v>20000</v>
      </c>
      <c r="BF79" s="596"/>
      <c r="BG79" s="596"/>
      <c r="BH79" s="596"/>
      <c r="BI79" s="596"/>
      <c r="BJ79" s="679"/>
      <c r="BK79" s="680"/>
      <c r="BL79" s="596"/>
      <c r="BM79" s="684"/>
      <c r="CA79" s="647"/>
      <c r="CB79" s="644"/>
      <c r="CC79" s="657"/>
      <c r="CD79" s="649"/>
      <c r="CE79" s="658"/>
      <c r="CF79" s="649"/>
      <c r="CG79" s="649"/>
      <c r="CH79" s="658"/>
      <c r="CI79" s="30"/>
      <c r="CJ79" s="30"/>
      <c r="CK79" s="30"/>
      <c r="CL79" s="30"/>
      <c r="CM79" s="30"/>
      <c r="CN79" s="30"/>
      <c r="CO79" s="649"/>
      <c r="CP79" s="649"/>
      <c r="CQ79" s="649"/>
      <c r="CR79" s="649"/>
      <c r="CS79" s="649"/>
    </row>
    <row r="80" ht="15" spans="1:97">
      <c r="A80" s="536"/>
      <c r="B80" s="536"/>
      <c r="C80" s="536"/>
      <c r="D80" s="536"/>
      <c r="E80" s="536"/>
      <c r="F80" s="536"/>
      <c r="G80" s="536"/>
      <c r="H80" s="536"/>
      <c r="I80" s="596"/>
      <c r="J80" s="596"/>
      <c r="K80" s="596"/>
      <c r="L80" s="596"/>
      <c r="M80" s="536"/>
      <c r="N80" s="536"/>
      <c r="O80" s="536"/>
      <c r="P80" s="536"/>
      <c r="Q80" s="576"/>
      <c r="R80" s="576"/>
      <c r="S80" s="576"/>
      <c r="U80" s="536"/>
      <c r="V80" s="536"/>
      <c r="W80" s="536"/>
      <c r="X80" s="536"/>
      <c r="Y80" s="536"/>
      <c r="Z80" s="536"/>
      <c r="AA80" s="536"/>
      <c r="AB80" s="536"/>
      <c r="AC80" s="538"/>
      <c r="AD80" s="538"/>
      <c r="AE80" s="538"/>
      <c r="AF80" s="538"/>
      <c r="AG80" s="538"/>
      <c r="AH80" s="538"/>
      <c r="AI80" s="538"/>
      <c r="AJ80" s="536"/>
      <c r="AK80" s="536"/>
      <c r="AL80" s="536"/>
      <c r="AM80" s="536"/>
      <c r="AS80" s="667">
        <v>46059</v>
      </c>
      <c r="AT80" s="675">
        <v>15756</v>
      </c>
      <c r="AU80" s="596" t="s">
        <v>6625</v>
      </c>
      <c r="AV80" s="596"/>
      <c r="AW80" s="675"/>
      <c r="AX80" s="596" t="s">
        <v>6523</v>
      </c>
      <c r="AY80" s="596" t="s">
        <v>3805</v>
      </c>
      <c r="AZ80" s="596" t="s">
        <v>6</v>
      </c>
      <c r="BA80" s="596"/>
      <c r="BB80" s="596"/>
      <c r="BC80" s="596"/>
      <c r="BD80" s="596"/>
      <c r="BE80" s="596"/>
      <c r="BF80" s="596"/>
      <c r="BG80" s="596"/>
      <c r="BH80" s="596"/>
      <c r="BI80" s="596"/>
      <c r="BJ80" s="680">
        <v>10000</v>
      </c>
      <c r="BK80" s="680"/>
      <c r="BL80" s="596"/>
      <c r="BM80" s="684"/>
      <c r="CA80" s="647"/>
      <c r="CB80" s="644"/>
      <c r="CC80" s="657"/>
      <c r="CD80" s="649"/>
      <c r="CE80" s="658"/>
      <c r="CF80" s="649"/>
      <c r="CG80" s="649"/>
      <c r="CH80" s="658"/>
      <c r="CI80" s="30"/>
      <c r="CJ80" s="30"/>
      <c r="CK80" s="30"/>
      <c r="CL80" s="30"/>
      <c r="CM80" s="30"/>
      <c r="CN80" s="30"/>
      <c r="CO80" s="649"/>
      <c r="CP80" s="649"/>
      <c r="CQ80" s="649"/>
      <c r="CR80" s="649"/>
      <c r="CS80" s="649"/>
    </row>
    <row r="81" ht="15" spans="1:97">
      <c r="A81" s="536"/>
      <c r="B81" s="536"/>
      <c r="C81" s="536"/>
      <c r="D81" s="536"/>
      <c r="E81" s="536"/>
      <c r="F81" s="536"/>
      <c r="G81" s="536"/>
      <c r="H81" s="536"/>
      <c r="I81" s="596"/>
      <c r="J81" s="596"/>
      <c r="K81" s="596"/>
      <c r="L81" s="596"/>
      <c r="M81" s="536"/>
      <c r="N81" s="536"/>
      <c r="O81" s="536"/>
      <c r="P81" s="536"/>
      <c r="Q81" s="576"/>
      <c r="R81" s="576"/>
      <c r="S81" s="576"/>
      <c r="U81" s="536"/>
      <c r="V81" s="536"/>
      <c r="W81" s="536"/>
      <c r="X81" s="536"/>
      <c r="Y81" s="536"/>
      <c r="Z81" s="536"/>
      <c r="AA81" s="536"/>
      <c r="AB81" s="536"/>
      <c r="AC81" s="538"/>
      <c r="AD81" s="538"/>
      <c r="AE81" s="538"/>
      <c r="AF81" s="538"/>
      <c r="AG81" s="538"/>
      <c r="AH81" s="538"/>
      <c r="AI81" s="538"/>
      <c r="AJ81" s="536"/>
      <c r="AK81" s="536"/>
      <c r="AL81" s="536"/>
      <c r="AM81" s="536"/>
      <c r="AS81" s="536"/>
      <c r="AT81" s="627"/>
      <c r="AU81" s="536"/>
      <c r="AV81" s="536"/>
      <c r="AW81" s="627"/>
      <c r="AX81" s="536"/>
      <c r="AY81" s="536"/>
      <c r="AZ81" s="536"/>
      <c r="BA81" s="538"/>
      <c r="BB81" s="538"/>
      <c r="BC81" s="538"/>
      <c r="BD81" s="538"/>
      <c r="BE81" s="538"/>
      <c r="BF81" s="538"/>
      <c r="BG81" s="538"/>
      <c r="BH81" s="538"/>
      <c r="BI81" s="536"/>
      <c r="BJ81" s="615"/>
      <c r="BK81" s="534"/>
      <c r="BL81" s="536"/>
      <c r="BM81" s="685"/>
      <c r="CA81" s="647"/>
      <c r="CB81" s="644"/>
      <c r="CC81" s="657"/>
      <c r="CD81" s="649"/>
      <c r="CE81" s="658"/>
      <c r="CF81" s="649"/>
      <c r="CG81" s="649"/>
      <c r="CH81" s="658"/>
      <c r="CI81" s="30"/>
      <c r="CJ81" s="30"/>
      <c r="CK81" s="30"/>
      <c r="CL81" s="30"/>
      <c r="CM81" s="30"/>
      <c r="CN81" s="30"/>
      <c r="CO81" s="649"/>
      <c r="CP81" s="649"/>
      <c r="CQ81" s="649"/>
      <c r="CR81" s="649"/>
      <c r="CS81" s="649"/>
    </row>
    <row r="82" ht="15" spans="1:97">
      <c r="A82" s="536"/>
      <c r="B82" s="536"/>
      <c r="C82" s="536"/>
      <c r="D82" s="536"/>
      <c r="E82" s="536"/>
      <c r="F82" s="536"/>
      <c r="G82" s="536"/>
      <c r="H82" s="536"/>
      <c r="I82" s="596"/>
      <c r="J82" s="596"/>
      <c r="K82" s="596"/>
      <c r="L82" s="596"/>
      <c r="M82" s="536"/>
      <c r="N82" s="536"/>
      <c r="O82" s="536"/>
      <c r="P82" s="536"/>
      <c r="Q82" s="576"/>
      <c r="R82" s="576"/>
      <c r="S82" s="576"/>
      <c r="U82" s="536"/>
      <c r="V82" s="536"/>
      <c r="W82" s="536"/>
      <c r="X82" s="536"/>
      <c r="Y82" s="536"/>
      <c r="Z82" s="536"/>
      <c r="AA82" s="536"/>
      <c r="AB82" s="536"/>
      <c r="AC82" s="538"/>
      <c r="AD82" s="538"/>
      <c r="AE82" s="538"/>
      <c r="AF82" s="538"/>
      <c r="AG82" s="538"/>
      <c r="AH82" s="538"/>
      <c r="AI82" s="538"/>
      <c r="AJ82" s="536"/>
      <c r="AK82" s="536"/>
      <c r="AL82" s="536"/>
      <c r="AM82" s="536"/>
      <c r="AS82" s="536"/>
      <c r="AT82" s="627"/>
      <c r="AU82" s="536"/>
      <c r="AV82" s="536"/>
      <c r="AW82" s="627"/>
      <c r="AX82" s="536"/>
      <c r="AY82" s="536"/>
      <c r="AZ82" s="536"/>
      <c r="BA82" s="538"/>
      <c r="BB82" s="538"/>
      <c r="BC82" s="538"/>
      <c r="BD82" s="538"/>
      <c r="BE82" s="538"/>
      <c r="BF82" s="538"/>
      <c r="BG82" s="538"/>
      <c r="BH82" s="538"/>
      <c r="BI82" s="536"/>
      <c r="BJ82" s="615"/>
      <c r="BK82" s="534"/>
      <c r="BL82" s="536"/>
      <c r="BM82" s="685"/>
      <c r="CA82" s="647"/>
      <c r="CB82" s="644"/>
      <c r="CC82" s="657"/>
      <c r="CD82" s="649"/>
      <c r="CE82" s="658"/>
      <c r="CF82" s="649"/>
      <c r="CG82" s="649"/>
      <c r="CH82" s="658"/>
      <c r="CI82" s="30"/>
      <c r="CJ82" s="30"/>
      <c r="CK82" s="30"/>
      <c r="CL82" s="30"/>
      <c r="CM82" s="30"/>
      <c r="CN82" s="30"/>
      <c r="CO82" s="649"/>
      <c r="CP82" s="649"/>
      <c r="CQ82" s="649"/>
      <c r="CR82" s="649"/>
      <c r="CS82" s="649"/>
    </row>
    <row r="83" ht="15" spans="1:97">
      <c r="A83" s="536"/>
      <c r="B83" s="536"/>
      <c r="C83" s="536" t="s">
        <v>6560</v>
      </c>
      <c r="D83" s="536"/>
      <c r="E83" s="536"/>
      <c r="F83" s="536"/>
      <c r="G83" s="536"/>
      <c r="H83" s="536"/>
      <c r="I83" s="596"/>
      <c r="J83" s="596"/>
      <c r="K83" s="596"/>
      <c r="L83" s="596"/>
      <c r="M83" s="536"/>
      <c r="N83" s="536"/>
      <c r="O83" s="536"/>
      <c r="P83" s="536"/>
      <c r="Q83" s="576" t="s">
        <v>6627</v>
      </c>
      <c r="R83" s="576"/>
      <c r="S83" s="576"/>
      <c r="U83" s="536"/>
      <c r="V83" s="536"/>
      <c r="W83" s="536" t="s">
        <v>6560</v>
      </c>
      <c r="X83" s="536"/>
      <c r="Y83" s="536"/>
      <c r="Z83" s="536"/>
      <c r="AA83" s="536"/>
      <c r="AB83" s="536"/>
      <c r="AC83" s="538">
        <f>SUM(AC48:AC65)</f>
        <v>319278.833333333</v>
      </c>
      <c r="AD83" s="538">
        <f t="shared" ref="AD83:AI83" si="9">SUM(AD48:AD65)</f>
        <v>328809.166666667</v>
      </c>
      <c r="AE83" s="538">
        <f t="shared" si="9"/>
        <v>312131.833333333</v>
      </c>
      <c r="AF83" s="538">
        <f t="shared" si="9"/>
        <v>313091.833333333</v>
      </c>
      <c r="AG83" s="538">
        <f t="shared" si="9"/>
        <v>312131.833333333</v>
      </c>
      <c r="AH83" s="538">
        <f t="shared" si="9"/>
        <v>313279.166666667</v>
      </c>
      <c r="AI83" s="538">
        <f t="shared" si="9"/>
        <v>61481.7777777778</v>
      </c>
      <c r="AJ83" s="536"/>
      <c r="AK83" s="536"/>
      <c r="AL83" s="536"/>
      <c r="AM83" s="536"/>
      <c r="AS83" s="536"/>
      <c r="AT83" s="536"/>
      <c r="AU83" s="536" t="s">
        <v>6560</v>
      </c>
      <c r="AV83" s="536"/>
      <c r="AW83" s="536"/>
      <c r="AX83" s="536"/>
      <c r="AY83" s="536"/>
      <c r="AZ83" s="536"/>
      <c r="BA83" s="538">
        <f>SUM(BA48:BA81)</f>
        <v>368080</v>
      </c>
      <c r="BB83" s="538">
        <f>SUM(BB48:BB80)</f>
        <v>356128</v>
      </c>
      <c r="BC83" s="538">
        <f>SUM(BC48:BC80)</f>
        <v>355152</v>
      </c>
      <c r="BD83" s="538">
        <f>SUM(BD48:BD81)</f>
        <v>359640</v>
      </c>
      <c r="BE83" s="538">
        <f>SUM(BE48:BE80)</f>
        <v>356152</v>
      </c>
      <c r="BF83" s="538">
        <f>SUM(BF48:BF81)</f>
        <v>38000</v>
      </c>
      <c r="BG83" s="538">
        <f>SUM(BG48:BG81)</f>
        <v>5000</v>
      </c>
      <c r="BH83" s="538">
        <f>SUM(BH48:BH81)</f>
        <v>2000</v>
      </c>
      <c r="BI83" s="536"/>
      <c r="BJ83" s="615"/>
      <c r="BK83" s="534"/>
      <c r="BL83" s="536"/>
      <c r="BM83" s="637"/>
      <c r="CA83" s="647"/>
      <c r="CB83" s="644"/>
      <c r="CC83" s="657"/>
      <c r="CD83" s="649"/>
      <c r="CE83" s="658"/>
      <c r="CF83" s="649"/>
      <c r="CG83" s="649"/>
      <c r="CH83" s="658"/>
      <c r="CI83" s="30"/>
      <c r="CJ83" s="30"/>
      <c r="CK83" s="30"/>
      <c r="CL83" s="30"/>
      <c r="CM83" s="30"/>
      <c r="CN83" s="30"/>
      <c r="CO83" s="649"/>
      <c r="CP83" s="649"/>
      <c r="CQ83" s="649"/>
      <c r="CR83" s="649"/>
      <c r="CS83" s="649"/>
    </row>
    <row r="84" ht="15" spans="1:97">
      <c r="A84" s="536"/>
      <c r="B84" s="536"/>
      <c r="C84" s="536" t="s">
        <v>6561</v>
      </c>
      <c r="D84" s="536"/>
      <c r="E84" s="536"/>
      <c r="F84" s="536"/>
      <c r="G84" s="536"/>
      <c r="H84" s="536"/>
      <c r="I84" s="536"/>
      <c r="J84" s="536"/>
      <c r="K84" s="536"/>
      <c r="L84" s="536"/>
      <c r="M84" s="536"/>
      <c r="N84" s="536"/>
      <c r="O84" s="536"/>
      <c r="P84" s="536"/>
      <c r="Q84" s="576"/>
      <c r="R84" s="576"/>
      <c r="S84" s="576"/>
      <c r="U84" s="536"/>
      <c r="V84" s="536"/>
      <c r="W84" s="536" t="s">
        <v>6561</v>
      </c>
      <c r="X84" s="536"/>
      <c r="Y84" s="536"/>
      <c r="Z84" s="536"/>
      <c r="AA84" s="536"/>
      <c r="AB84" s="536"/>
      <c r="AC84" s="536">
        <f>'15759粉色Baby系列'!AH227/6</f>
        <v>319601.333333333</v>
      </c>
      <c r="AD84" s="536">
        <f>'15759粉色Baby系列'!AH227/6</f>
        <v>319601.333333333</v>
      </c>
      <c r="AE84" s="536">
        <f>'15759粉色Baby系列'!AH227/6</f>
        <v>319601.333333333</v>
      </c>
      <c r="AF84" s="536">
        <f>'15759粉色Baby系列'!AH227/6</f>
        <v>319601.333333333</v>
      </c>
      <c r="AG84" s="536">
        <f>'15759粉色Baby系列'!AH227/6</f>
        <v>319601.333333333</v>
      </c>
      <c r="AH84" s="536">
        <f>'15759粉色Baby系列'!AH227/6</f>
        <v>319601.333333333</v>
      </c>
      <c r="AI84" s="536">
        <f>'15759粉色Baby系列'!AK227</f>
        <v>76197</v>
      </c>
      <c r="AJ84" s="536"/>
      <c r="AK84" s="536"/>
      <c r="AL84" s="536"/>
      <c r="AM84" s="536"/>
      <c r="AS84" s="536"/>
      <c r="AT84" s="536"/>
      <c r="AU84" s="536" t="s">
        <v>6561</v>
      </c>
      <c r="AV84" s="536"/>
      <c r="AW84" s="536"/>
      <c r="AX84" s="536"/>
      <c r="AY84" s="536"/>
      <c r="AZ84" s="536"/>
      <c r="BA84" s="554">
        <f>'15756海绵宝宝系列'!AS355</f>
        <v>298496</v>
      </c>
      <c r="BB84" s="554">
        <f>'15756海绵宝宝系列'!AT355</f>
        <v>298016</v>
      </c>
      <c r="BC84" s="554">
        <f>'15756海绵宝宝系列'!AU355</f>
        <v>292496</v>
      </c>
      <c r="BD84" s="554">
        <f>'15756海绵宝宝系列'!AV355</f>
        <v>293384</v>
      </c>
      <c r="BE84" s="554">
        <f>'15756海绵宝宝系列'!AW355</f>
        <v>292496</v>
      </c>
      <c r="BF84" s="538">
        <f>'15756海绵宝宝系列'!AL352</f>
        <v>47572</v>
      </c>
      <c r="BG84" s="536"/>
      <c r="BH84" s="536"/>
      <c r="BI84" s="536"/>
      <c r="BJ84" s="615"/>
      <c r="BK84" s="534"/>
      <c r="BL84" s="536"/>
      <c r="BM84" s="637"/>
      <c r="CA84" s="647"/>
      <c r="CB84" s="644"/>
      <c r="CC84" s="657"/>
      <c r="CD84" s="649"/>
      <c r="CE84" s="658"/>
      <c r="CF84" s="642"/>
      <c r="CG84" s="649"/>
      <c r="CH84" s="659"/>
      <c r="CI84" s="659"/>
      <c r="CJ84" s="659"/>
      <c r="CK84" s="659"/>
      <c r="CL84" s="659"/>
      <c r="CM84" s="659"/>
      <c r="CN84" s="30"/>
      <c r="CO84" s="649"/>
      <c r="CP84" s="649"/>
      <c r="CQ84" s="649"/>
      <c r="CR84" s="649"/>
      <c r="CS84" s="649"/>
    </row>
    <row r="85" ht="15" spans="1:97">
      <c r="A85" s="536"/>
      <c r="B85" s="536"/>
      <c r="C85" s="536" t="s">
        <v>6562</v>
      </c>
      <c r="D85" s="536"/>
      <c r="E85" s="536"/>
      <c r="F85" s="536"/>
      <c r="G85" s="536"/>
      <c r="H85" s="536"/>
      <c r="I85" s="536"/>
      <c r="J85" s="536"/>
      <c r="K85" s="536"/>
      <c r="L85" s="536"/>
      <c r="M85" s="536"/>
      <c r="N85" s="536"/>
      <c r="O85" s="536"/>
      <c r="P85" s="536"/>
      <c r="Q85" s="576"/>
      <c r="R85" s="576"/>
      <c r="S85" s="576"/>
      <c r="U85" s="536"/>
      <c r="V85" s="536"/>
      <c r="W85" s="536" t="s">
        <v>6562</v>
      </c>
      <c r="X85" s="536"/>
      <c r="Y85" s="536"/>
      <c r="Z85" s="536"/>
      <c r="AA85" s="536"/>
      <c r="AB85" s="536"/>
      <c r="AC85" s="536">
        <f>AC83-AC84</f>
        <v>-322.499999999942</v>
      </c>
      <c r="AD85" s="536">
        <f t="shared" ref="AD85:AI85" si="10">AD83-AD84</f>
        <v>9207.83333333349</v>
      </c>
      <c r="AE85" s="536">
        <f t="shared" si="10"/>
        <v>-7469.49999999994</v>
      </c>
      <c r="AF85" s="536">
        <f t="shared" si="10"/>
        <v>-6509.49999999994</v>
      </c>
      <c r="AG85" s="536">
        <f t="shared" si="10"/>
        <v>-7469.49999999994</v>
      </c>
      <c r="AH85" s="536">
        <f t="shared" si="10"/>
        <v>-6322.16666666651</v>
      </c>
      <c r="AI85" s="536">
        <f t="shared" si="10"/>
        <v>-14715.2222222222</v>
      </c>
      <c r="AJ85" s="536"/>
      <c r="AK85" s="536"/>
      <c r="AL85" s="536"/>
      <c r="AM85" s="536"/>
      <c r="AS85" s="536"/>
      <c r="AT85" s="536"/>
      <c r="AU85" s="536" t="s">
        <v>6562</v>
      </c>
      <c r="AV85" s="536"/>
      <c r="AW85" s="536"/>
      <c r="AX85" s="536"/>
      <c r="AY85" s="536"/>
      <c r="AZ85" s="536"/>
      <c r="BA85" s="677">
        <f t="shared" ref="BA85:BF85" si="11">BA83-BA84</f>
        <v>69584</v>
      </c>
      <c r="BB85" s="677">
        <f t="shared" si="11"/>
        <v>58112</v>
      </c>
      <c r="BC85" s="677">
        <f t="shared" si="11"/>
        <v>62656</v>
      </c>
      <c r="BD85" s="677">
        <f t="shared" si="11"/>
        <v>66256</v>
      </c>
      <c r="BE85" s="677">
        <f t="shared" si="11"/>
        <v>63656</v>
      </c>
      <c r="BF85" s="677">
        <f t="shared" si="11"/>
        <v>-9572</v>
      </c>
      <c r="BG85" s="536"/>
      <c r="BH85" s="536"/>
      <c r="BI85" s="536"/>
      <c r="BJ85" s="615"/>
      <c r="BK85" s="534"/>
      <c r="BL85" s="536"/>
      <c r="BM85" s="637"/>
      <c r="CA85" s="647"/>
      <c r="CB85" s="644"/>
      <c r="CC85" s="657"/>
      <c r="CD85" s="649"/>
      <c r="CE85" s="658"/>
      <c r="CF85" s="642"/>
      <c r="CG85" s="649"/>
      <c r="CH85" s="659"/>
      <c r="CI85" s="659"/>
      <c r="CJ85" s="659"/>
      <c r="CK85" s="659"/>
      <c r="CL85" s="659"/>
      <c r="CM85" s="659"/>
      <c r="CN85" s="659"/>
      <c r="CO85" s="649"/>
      <c r="CP85" s="649"/>
      <c r="CQ85" s="649"/>
      <c r="CR85" s="649"/>
      <c r="CS85" s="649"/>
    </row>
    <row r="86" spans="17:97">
      <c r="Q86" s="576"/>
      <c r="R86" s="576"/>
      <c r="S86" s="576"/>
      <c r="BL86" s="681"/>
      <c r="CA86" s="29"/>
      <c r="CB86" s="29"/>
      <c r="CC86" s="29"/>
      <c r="CD86" s="29"/>
      <c r="CE86" s="29"/>
      <c r="CF86" s="29"/>
      <c r="CG86" s="29"/>
      <c r="CH86" s="660"/>
      <c r="CI86" s="660"/>
      <c r="CJ86" s="660"/>
      <c r="CK86" s="660"/>
      <c r="CL86" s="660"/>
      <c r="CM86" s="660"/>
      <c r="CN86" s="660"/>
      <c r="CO86" s="29"/>
      <c r="CP86" s="29"/>
      <c r="CQ86" s="29"/>
      <c r="CR86" s="29"/>
      <c r="CS86" s="29"/>
    </row>
    <row r="87" spans="17:97">
      <c r="Q87" s="576"/>
      <c r="R87" s="576"/>
      <c r="S87" s="576"/>
      <c r="BL87" s="681"/>
      <c r="CA87" s="29"/>
      <c r="CB87" s="29"/>
      <c r="CC87" s="661"/>
      <c r="CD87" s="661"/>
      <c r="CE87" s="661"/>
      <c r="CF87" s="29"/>
      <c r="CG87" s="661"/>
      <c r="CH87" s="662"/>
      <c r="CI87" s="662"/>
      <c r="CJ87" s="662"/>
      <c r="CK87" s="662"/>
      <c r="CL87" s="662"/>
      <c r="CM87" s="662"/>
      <c r="CN87" s="29"/>
      <c r="CO87" s="29"/>
      <c r="CP87" s="29"/>
      <c r="CQ87" s="29"/>
      <c r="CR87" s="29"/>
      <c r="CS87" s="29"/>
    </row>
    <row r="88" spans="17:97">
      <c r="Q88" s="576"/>
      <c r="R88" s="576"/>
      <c r="S88" s="576"/>
      <c r="BL88" s="681"/>
      <c r="CA88" s="29"/>
      <c r="CB88" s="29"/>
      <c r="CC88" s="661"/>
      <c r="CD88" s="661"/>
      <c r="CE88" s="661"/>
      <c r="CF88" s="661"/>
      <c r="CG88" s="661"/>
      <c r="CH88" s="662"/>
      <c r="CI88" s="662"/>
      <c r="CJ88" s="662"/>
      <c r="CK88" s="662"/>
      <c r="CL88" s="662"/>
      <c r="CM88" s="662"/>
      <c r="CN88" s="662"/>
      <c r="CO88" s="29"/>
      <c r="CP88" s="29"/>
      <c r="CQ88" s="29"/>
      <c r="CR88" s="29"/>
      <c r="CS88" s="29"/>
    </row>
    <row r="89" spans="17:64">
      <c r="Q89" s="576"/>
      <c r="R89" s="576"/>
      <c r="S89" s="576"/>
      <c r="BL89" s="681"/>
    </row>
    <row r="90" spans="1:19">
      <c r="A90" s="526"/>
      <c r="B90" s="527"/>
      <c r="C90" s="528" t="s">
        <v>6561</v>
      </c>
      <c r="D90" s="528"/>
      <c r="E90" s="528"/>
      <c r="F90" s="528"/>
      <c r="G90" s="529">
        <f>'15733  18寸大公仔'!AM307</f>
        <v>0</v>
      </c>
      <c r="H90" s="529">
        <f>'15733  18寸大公仔'!AN307</f>
        <v>0</v>
      </c>
      <c r="I90" s="529">
        <f>'15733  18寸大公仔'!AO307</f>
        <v>0</v>
      </c>
      <c r="J90" s="529">
        <f>'15733  18寸大公仔'!AP307</f>
        <v>0</v>
      </c>
      <c r="K90" s="529">
        <f>'15733  18寸大公仔'!AQ307</f>
        <v>0</v>
      </c>
      <c r="L90" s="529">
        <f>'15733  18寸大公仔'!AR307</f>
        <v>0</v>
      </c>
      <c r="M90" s="529">
        <f>'15733  18寸大公仔'!AV307</f>
        <v>0</v>
      </c>
      <c r="N90" s="528"/>
      <c r="O90" s="528">
        <f>SUMIF('15733  18寸大公仔'!AJ85:AJ305,'15733  18寸大公仔'!AJ87,'15733  18寸大公仔'!J85:J305)</f>
        <v>81182</v>
      </c>
      <c r="P90" s="528">
        <f>'15733  18寸大公仔'!AH306</f>
        <v>0</v>
      </c>
      <c r="Q90" s="527">
        <f>'15733  18寸大公仔'!AI306</f>
        <v>0</v>
      </c>
      <c r="R90" s="572"/>
      <c r="S90" s="573"/>
    </row>
    <row r="91" ht="15" spans="1:19">
      <c r="A91" s="530"/>
      <c r="B91" s="531"/>
      <c r="C91" s="532" t="s">
        <v>6562</v>
      </c>
      <c r="D91" s="532"/>
      <c r="E91" s="532"/>
      <c r="F91" s="532"/>
      <c r="G91" s="533" t="e">
        <f>#REF!-G90</f>
        <v>#REF!</v>
      </c>
      <c r="H91" s="533" t="e">
        <f>#REF!-H90</f>
        <v>#REF!</v>
      </c>
      <c r="I91" s="533" t="e">
        <f>#REF!-I90</f>
        <v>#REF!</v>
      </c>
      <c r="J91" s="533" t="e">
        <f>#REF!-J90</f>
        <v>#REF!</v>
      </c>
      <c r="K91" s="533" t="e">
        <f>#REF!-K90</f>
        <v>#REF!</v>
      </c>
      <c r="L91" s="533" t="e">
        <f>#REF!-L90</f>
        <v>#REF!</v>
      </c>
      <c r="M91" s="532" t="e">
        <f>#REF!-M90</f>
        <v>#REF!</v>
      </c>
      <c r="N91" s="532"/>
      <c r="O91" s="532" t="e">
        <f>#REF!-O90</f>
        <v>#REF!</v>
      </c>
      <c r="P91" s="532" t="e">
        <f>#REF!-P90</f>
        <v>#REF!</v>
      </c>
      <c r="Q91" s="532" t="e">
        <f>#REF!-Q90</f>
        <v>#REF!</v>
      </c>
      <c r="R91" s="574"/>
      <c r="S91" s="575"/>
    </row>
    <row r="92" ht="18" spans="79:97">
      <c r="CA92" s="640"/>
      <c r="CB92" s="640"/>
      <c r="CC92" s="640"/>
      <c r="CD92" s="640"/>
      <c r="CE92" s="640"/>
      <c r="CF92" s="640"/>
      <c r="CG92" s="640"/>
      <c r="CH92" s="640"/>
      <c r="CI92" s="640"/>
      <c r="CJ92" s="640"/>
      <c r="CK92" s="640"/>
      <c r="CL92" s="640"/>
      <c r="CM92" s="640"/>
      <c r="CN92" s="640"/>
      <c r="CO92" s="649"/>
      <c r="CP92" s="649"/>
      <c r="CQ92" s="663"/>
      <c r="CR92" s="663"/>
      <c r="CS92" s="663"/>
    </row>
    <row r="93" spans="79:97">
      <c r="CA93" s="641"/>
      <c r="CB93" s="641"/>
      <c r="CC93" s="641"/>
      <c r="CD93" s="641"/>
      <c r="CE93" s="641"/>
      <c r="CF93" s="641"/>
      <c r="CG93" s="641"/>
      <c r="CH93" s="649"/>
      <c r="CI93" s="649"/>
      <c r="CJ93" s="649"/>
      <c r="CK93" s="649"/>
      <c r="CL93" s="649"/>
      <c r="CM93" s="649"/>
      <c r="CN93" s="650"/>
      <c r="CO93" s="649"/>
      <c r="CP93" s="649"/>
      <c r="CQ93" s="663"/>
      <c r="CR93" s="663"/>
      <c r="CS93" s="663"/>
    </row>
    <row r="94" spans="79:97">
      <c r="CA94" s="641"/>
      <c r="CB94" s="641"/>
      <c r="CC94" s="641"/>
      <c r="CD94" s="641"/>
      <c r="CE94" s="641"/>
      <c r="CF94" s="641"/>
      <c r="CG94" s="641"/>
      <c r="CH94" s="650"/>
      <c r="CI94" s="650"/>
      <c r="CJ94" s="650"/>
      <c r="CK94" s="650"/>
      <c r="CL94" s="650"/>
      <c r="CM94" s="650"/>
      <c r="CN94" s="664"/>
      <c r="CO94" s="649"/>
      <c r="CP94" s="649"/>
      <c r="CQ94" s="663"/>
      <c r="CR94" s="663"/>
      <c r="CS94" s="663"/>
    </row>
    <row r="95" spans="79:97">
      <c r="CA95" s="641"/>
      <c r="CB95" s="641"/>
      <c r="CC95" s="641"/>
      <c r="CD95" s="641"/>
      <c r="CE95" s="641"/>
      <c r="CF95" s="641"/>
      <c r="CG95" s="641"/>
      <c r="CH95" s="650"/>
      <c r="CI95" s="650"/>
      <c r="CJ95" s="650"/>
      <c r="CK95" s="650"/>
      <c r="CL95" s="650"/>
      <c r="CM95" s="650"/>
      <c r="CN95" s="664"/>
      <c r="CO95" s="649"/>
      <c r="CP95" s="649"/>
      <c r="CQ95" s="663"/>
      <c r="CR95" s="663"/>
      <c r="CS95" s="663"/>
    </row>
    <row r="96" ht="15" spans="79:97">
      <c r="CA96" s="642"/>
      <c r="CB96" s="643"/>
      <c r="CC96" s="644"/>
      <c r="CD96" s="642"/>
      <c r="CE96" s="643"/>
      <c r="CF96" s="644"/>
      <c r="CG96" s="644"/>
      <c r="CH96" s="644"/>
      <c r="CI96" s="644"/>
      <c r="CJ96" s="644"/>
      <c r="CK96" s="644"/>
      <c r="CL96" s="644"/>
      <c r="CM96" s="644"/>
      <c r="CN96" s="644"/>
      <c r="CO96" s="665"/>
      <c r="CP96" s="665"/>
      <c r="CQ96" s="665"/>
      <c r="CR96" s="665"/>
      <c r="CS96" s="665"/>
    </row>
    <row r="97" ht="15" spans="79:97">
      <c r="CA97" s="642"/>
      <c r="CB97" s="644"/>
      <c r="CC97" s="644"/>
      <c r="CD97" s="644"/>
      <c r="CE97" s="644"/>
      <c r="CF97" s="644"/>
      <c r="CG97" s="644"/>
      <c r="CH97" s="644"/>
      <c r="CI97" s="644"/>
      <c r="CJ97" s="644"/>
      <c r="CK97" s="644"/>
      <c r="CL97" s="644"/>
      <c r="CM97" s="644"/>
      <c r="CN97" s="644"/>
      <c r="CO97" s="644"/>
      <c r="CP97" s="665"/>
      <c r="CQ97" s="665"/>
      <c r="CR97" s="665"/>
      <c r="CS97" s="665"/>
    </row>
    <row r="98" ht="15" spans="79:97">
      <c r="CA98" s="642"/>
      <c r="CB98" s="644"/>
      <c r="CC98" s="644"/>
      <c r="CD98" s="644"/>
      <c r="CE98" s="644"/>
      <c r="CF98" s="644"/>
      <c r="CG98" s="644"/>
      <c r="CH98" s="644"/>
      <c r="CI98" s="644"/>
      <c r="CJ98" s="644"/>
      <c r="CK98" s="644"/>
      <c r="CL98" s="644"/>
      <c r="CM98" s="644"/>
      <c r="CN98" s="644"/>
      <c r="CO98" s="665"/>
      <c r="CP98" s="665"/>
      <c r="CQ98" s="665"/>
      <c r="CR98" s="665"/>
      <c r="CS98" s="644"/>
    </row>
    <row r="99" ht="15" spans="79:97">
      <c r="CA99" s="642"/>
      <c r="CB99" s="644"/>
      <c r="CC99" s="644"/>
      <c r="CD99" s="644"/>
      <c r="CE99" s="644"/>
      <c r="CF99" s="644"/>
      <c r="CG99" s="644"/>
      <c r="CH99" s="644"/>
      <c r="CI99" s="644"/>
      <c r="CJ99" s="644"/>
      <c r="CK99" s="644"/>
      <c r="CL99" s="644"/>
      <c r="CM99" s="644"/>
      <c r="CN99" s="644"/>
      <c r="CO99" s="665"/>
      <c r="CP99" s="665"/>
      <c r="CQ99" s="665"/>
      <c r="CR99" s="665"/>
      <c r="CS99" s="665"/>
    </row>
    <row r="100" ht="18.75" spans="1:97">
      <c r="A100" s="603" t="s">
        <v>6628</v>
      </c>
      <c r="B100" s="603"/>
      <c r="C100" s="603"/>
      <c r="D100" s="603"/>
      <c r="E100" s="603"/>
      <c r="F100" s="603"/>
      <c r="G100" s="603"/>
      <c r="H100" s="603"/>
      <c r="I100" s="603"/>
      <c r="J100" s="603"/>
      <c r="K100" s="603"/>
      <c r="L100" s="603"/>
      <c r="M100" s="603"/>
      <c r="N100" s="603"/>
      <c r="O100" s="603"/>
      <c r="P100" s="624" t="s">
        <v>5</v>
      </c>
      <c r="Q100" s="624" t="s">
        <v>7</v>
      </c>
      <c r="R100" s="537" t="s">
        <v>6466</v>
      </c>
      <c r="S100" s="537" t="s">
        <v>6467</v>
      </c>
      <c r="T100" s="537" t="s">
        <v>6629</v>
      </c>
      <c r="Y100" s="603" t="s">
        <v>6630</v>
      </c>
      <c r="Z100" s="603"/>
      <c r="AA100" s="603"/>
      <c r="AB100" s="603"/>
      <c r="AC100" s="603"/>
      <c r="AD100" s="603"/>
      <c r="AE100" s="603"/>
      <c r="AF100" s="603"/>
      <c r="AG100" s="603"/>
      <c r="AH100" s="603"/>
      <c r="AI100" s="603"/>
      <c r="AJ100" s="603"/>
      <c r="AK100" s="603"/>
      <c r="AL100" s="603"/>
      <c r="AM100" s="603"/>
      <c r="AN100" s="624" t="s">
        <v>5</v>
      </c>
      <c r="AO100" s="624" t="s">
        <v>7</v>
      </c>
      <c r="AP100" s="537" t="s">
        <v>6466</v>
      </c>
      <c r="AQ100" s="537" t="s">
        <v>6467</v>
      </c>
      <c r="AR100" s="537" t="s">
        <v>6629</v>
      </c>
      <c r="AV100" s="603" t="s">
        <v>6631</v>
      </c>
      <c r="AW100" s="603"/>
      <c r="AX100" s="603"/>
      <c r="AY100" s="603"/>
      <c r="AZ100" s="603"/>
      <c r="BA100" s="603"/>
      <c r="BB100" s="603"/>
      <c r="BC100" s="603"/>
      <c r="BD100" s="603"/>
      <c r="BE100" s="603"/>
      <c r="BF100" s="603"/>
      <c r="BG100" s="603"/>
      <c r="BH100" s="603"/>
      <c r="BI100" s="603"/>
      <c r="BJ100" s="624" t="s">
        <v>5</v>
      </c>
      <c r="BK100" s="624" t="s">
        <v>7</v>
      </c>
      <c r="BL100" s="537" t="s">
        <v>6466</v>
      </c>
      <c r="BM100" s="537" t="s">
        <v>6467</v>
      </c>
      <c r="BN100" s="537" t="s">
        <v>6629</v>
      </c>
      <c r="CA100" s="645"/>
      <c r="CB100" s="644"/>
      <c r="CC100" s="644"/>
      <c r="CD100" s="651"/>
      <c r="CE100" s="644"/>
      <c r="CF100" s="644"/>
      <c r="CG100" s="644"/>
      <c r="CH100" s="644"/>
      <c r="CI100" s="644"/>
      <c r="CJ100" s="644"/>
      <c r="CK100" s="644"/>
      <c r="CL100" s="644"/>
      <c r="CM100" s="644"/>
      <c r="CN100" s="644"/>
      <c r="CO100" s="665"/>
      <c r="CP100" s="665"/>
      <c r="CQ100" s="665"/>
      <c r="CR100" s="665"/>
      <c r="CS100" s="665"/>
    </row>
    <row r="101" ht="15" spans="1:97">
      <c r="A101" s="606" t="s">
        <v>6468</v>
      </c>
      <c r="B101" s="606" t="s">
        <v>6469</v>
      </c>
      <c r="C101" s="606" t="s">
        <v>6470</v>
      </c>
      <c r="D101" s="606" t="s">
        <v>6479</v>
      </c>
      <c r="E101" s="606" t="s">
        <v>6491</v>
      </c>
      <c r="F101" s="606" t="s">
        <v>6492</v>
      </c>
      <c r="G101" s="606" t="s">
        <v>6493</v>
      </c>
      <c r="H101" s="536" t="s">
        <v>6632</v>
      </c>
      <c r="I101" s="536"/>
      <c r="J101" s="536"/>
      <c r="K101" s="536"/>
      <c r="L101" s="536"/>
      <c r="M101" s="536"/>
      <c r="N101" s="553"/>
      <c r="O101" s="553" t="s">
        <v>6494</v>
      </c>
      <c r="P101" s="625"/>
      <c r="Q101" s="625"/>
      <c r="R101" s="537"/>
      <c r="S101" s="537"/>
      <c r="T101" s="537"/>
      <c r="Y101" s="606" t="s">
        <v>6468</v>
      </c>
      <c r="Z101" s="606" t="s">
        <v>6469</v>
      </c>
      <c r="AA101" s="606" t="s">
        <v>6470</v>
      </c>
      <c r="AB101" s="606" t="s">
        <v>6479</v>
      </c>
      <c r="AC101" s="606" t="s">
        <v>6491</v>
      </c>
      <c r="AD101" s="606" t="s">
        <v>6492</v>
      </c>
      <c r="AE101" s="606" t="s">
        <v>6493</v>
      </c>
      <c r="AF101" s="536" t="s">
        <v>1715</v>
      </c>
      <c r="AG101" s="536"/>
      <c r="AH101" s="536"/>
      <c r="AI101" s="536"/>
      <c r="AJ101" s="536"/>
      <c r="AK101" s="536"/>
      <c r="AL101" s="553"/>
      <c r="AM101" s="553" t="s">
        <v>6494</v>
      </c>
      <c r="AN101" s="625"/>
      <c r="AO101" s="625"/>
      <c r="AP101" s="537"/>
      <c r="AQ101" s="537"/>
      <c r="AR101" s="537"/>
      <c r="AV101" s="606" t="s">
        <v>6468</v>
      </c>
      <c r="AW101" s="606" t="s">
        <v>6469</v>
      </c>
      <c r="AX101" s="606" t="s">
        <v>6470</v>
      </c>
      <c r="AY101" s="606" t="s">
        <v>6479</v>
      </c>
      <c r="AZ101" s="606" t="s">
        <v>6491</v>
      </c>
      <c r="BA101" s="606" t="s">
        <v>6492</v>
      </c>
      <c r="BB101" s="606" t="s">
        <v>6493</v>
      </c>
      <c r="BC101" s="536" t="s">
        <v>1715</v>
      </c>
      <c r="BD101" s="536"/>
      <c r="BE101" s="536"/>
      <c r="BF101" s="536"/>
      <c r="BG101" s="536"/>
      <c r="BH101" s="536"/>
      <c r="BI101" s="553" t="s">
        <v>6494</v>
      </c>
      <c r="BJ101" s="625"/>
      <c r="BK101" s="625"/>
      <c r="BL101" s="537"/>
      <c r="BM101" s="537"/>
      <c r="BN101" s="537"/>
      <c r="CA101" s="645"/>
      <c r="CB101" s="644"/>
      <c r="CC101" s="644"/>
      <c r="CD101" s="644"/>
      <c r="CE101" s="644"/>
      <c r="CF101" s="644"/>
      <c r="CG101" s="644"/>
      <c r="CH101" s="644"/>
      <c r="CI101" s="644"/>
      <c r="CJ101" s="644"/>
      <c r="CK101" s="644"/>
      <c r="CL101" s="644"/>
      <c r="CM101" s="644"/>
      <c r="CN101" s="644"/>
      <c r="CO101" s="665"/>
      <c r="CP101" s="665"/>
      <c r="CQ101" s="665"/>
      <c r="CR101" s="665"/>
      <c r="CS101" s="665"/>
    </row>
    <row r="102" ht="15" spans="1:97">
      <c r="A102" s="606"/>
      <c r="B102" s="606"/>
      <c r="C102" s="606"/>
      <c r="D102" s="606"/>
      <c r="E102" s="606"/>
      <c r="F102" s="606"/>
      <c r="G102" s="606"/>
      <c r="H102" s="553" t="s">
        <v>6633</v>
      </c>
      <c r="I102" s="553" t="s">
        <v>6634</v>
      </c>
      <c r="J102" s="553" t="s">
        <v>6635</v>
      </c>
      <c r="K102" s="553" t="s">
        <v>6636</v>
      </c>
      <c r="L102" s="553" t="s">
        <v>6637</v>
      </c>
      <c r="M102" s="553" t="s">
        <v>6638</v>
      </c>
      <c r="N102" s="669">
        <v>15689</v>
      </c>
      <c r="O102" s="626"/>
      <c r="P102" s="625"/>
      <c r="Q102" s="625"/>
      <c r="R102" s="537"/>
      <c r="S102" s="537"/>
      <c r="T102" s="537"/>
      <c r="Y102" s="606"/>
      <c r="Z102" s="606"/>
      <c r="AA102" s="606"/>
      <c r="AB102" s="606"/>
      <c r="AC102" s="606"/>
      <c r="AD102" s="606"/>
      <c r="AE102" s="606"/>
      <c r="AF102" s="553" t="s">
        <v>6639</v>
      </c>
      <c r="AG102" s="553" t="s">
        <v>6640</v>
      </c>
      <c r="AH102" s="553" t="s">
        <v>6641</v>
      </c>
      <c r="AI102" s="553" t="s">
        <v>6642</v>
      </c>
      <c r="AJ102" s="553" t="s">
        <v>6643</v>
      </c>
      <c r="AK102" s="553" t="s">
        <v>6644</v>
      </c>
      <c r="AL102" s="669" t="s">
        <v>6645</v>
      </c>
      <c r="AM102" s="626"/>
      <c r="AN102" s="625"/>
      <c r="AO102" s="625"/>
      <c r="AP102" s="537"/>
      <c r="AQ102" s="537"/>
      <c r="AR102" s="537"/>
      <c r="AV102" s="606"/>
      <c r="AW102" s="606"/>
      <c r="AX102" s="606"/>
      <c r="AY102" s="606"/>
      <c r="AZ102" s="606"/>
      <c r="BA102" s="606"/>
      <c r="BB102" s="606"/>
      <c r="BC102" s="553" t="s">
        <v>6646</v>
      </c>
      <c r="BD102" s="553" t="s">
        <v>6647</v>
      </c>
      <c r="BE102" s="553" t="s">
        <v>6648</v>
      </c>
      <c r="BF102" s="553" t="s">
        <v>6649</v>
      </c>
      <c r="BG102" s="553" t="s">
        <v>6650</v>
      </c>
      <c r="BH102" s="553" t="s">
        <v>6644</v>
      </c>
      <c r="BI102" s="626"/>
      <c r="BJ102" s="625"/>
      <c r="BK102" s="625"/>
      <c r="BL102" s="537"/>
      <c r="BM102" s="537"/>
      <c r="BN102" s="537"/>
      <c r="CA102" s="645"/>
      <c r="CB102" s="644"/>
      <c r="CC102" s="644"/>
      <c r="CD102" s="644"/>
      <c r="CE102" s="644"/>
      <c r="CF102" s="644"/>
      <c r="CG102" s="644"/>
      <c r="CH102" s="644"/>
      <c r="CI102" s="644"/>
      <c r="CJ102" s="644"/>
      <c r="CK102" s="644"/>
      <c r="CL102" s="644"/>
      <c r="CM102" s="644"/>
      <c r="CN102" s="644"/>
      <c r="CO102" s="665"/>
      <c r="CP102" s="665"/>
      <c r="CQ102" s="665"/>
      <c r="CR102" s="665"/>
      <c r="CS102" s="665"/>
    </row>
    <row r="103" ht="15" spans="1:97">
      <c r="A103" s="606"/>
      <c r="B103" s="606"/>
      <c r="C103" s="606"/>
      <c r="D103" s="606"/>
      <c r="E103" s="606"/>
      <c r="F103" s="606"/>
      <c r="G103" s="606"/>
      <c r="H103" s="553"/>
      <c r="I103" s="553"/>
      <c r="J103" s="553"/>
      <c r="K103" s="553"/>
      <c r="L103" s="553"/>
      <c r="M103" s="553"/>
      <c r="N103" s="670"/>
      <c r="O103" s="626"/>
      <c r="P103" s="627"/>
      <c r="Q103" s="627"/>
      <c r="R103" s="537"/>
      <c r="S103" s="537"/>
      <c r="T103" s="537"/>
      <c r="Y103" s="606"/>
      <c r="Z103" s="606"/>
      <c r="AA103" s="606"/>
      <c r="AB103" s="606"/>
      <c r="AC103" s="606"/>
      <c r="AD103" s="606"/>
      <c r="AE103" s="606"/>
      <c r="AF103" s="553"/>
      <c r="AG103" s="553"/>
      <c r="AH103" s="553"/>
      <c r="AI103" s="553"/>
      <c r="AJ103" s="553"/>
      <c r="AK103" s="553"/>
      <c r="AL103" s="670"/>
      <c r="AM103" s="626"/>
      <c r="AN103" s="627"/>
      <c r="AO103" s="627"/>
      <c r="AP103" s="537"/>
      <c r="AQ103" s="537"/>
      <c r="AR103" s="537"/>
      <c r="AV103" s="606"/>
      <c r="AW103" s="606"/>
      <c r="AX103" s="606"/>
      <c r="AY103" s="606"/>
      <c r="AZ103" s="606"/>
      <c r="BA103" s="606"/>
      <c r="BB103" s="606"/>
      <c r="BC103" s="553"/>
      <c r="BD103" s="553"/>
      <c r="BE103" s="553"/>
      <c r="BF103" s="553"/>
      <c r="BG103" s="553"/>
      <c r="BH103" s="553"/>
      <c r="BI103" s="626"/>
      <c r="BJ103" s="627"/>
      <c r="BK103" s="627"/>
      <c r="BL103" s="537"/>
      <c r="BM103" s="537"/>
      <c r="BN103" s="537"/>
      <c r="CA103" s="645"/>
      <c r="CB103" s="644"/>
      <c r="CC103" s="644"/>
      <c r="CD103" s="644"/>
      <c r="CE103" s="644"/>
      <c r="CF103" s="644"/>
      <c r="CG103" s="644"/>
      <c r="CH103" s="644"/>
      <c r="CI103" s="644"/>
      <c r="CJ103" s="644"/>
      <c r="CK103" s="644"/>
      <c r="CL103" s="644"/>
      <c r="CM103" s="644"/>
      <c r="CN103" s="644"/>
      <c r="CO103" s="649"/>
      <c r="CP103" s="649"/>
      <c r="CQ103" s="649"/>
      <c r="CR103" s="649"/>
      <c r="CS103" s="649"/>
    </row>
    <row r="104" ht="15" spans="1:97">
      <c r="A104" s="520">
        <v>46021</v>
      </c>
      <c r="B104" s="666" t="s">
        <v>6651</v>
      </c>
      <c r="C104" s="517" t="s">
        <v>6518</v>
      </c>
      <c r="D104" s="517" t="s">
        <v>6652</v>
      </c>
      <c r="E104" s="521"/>
      <c r="F104" s="517"/>
      <c r="G104" s="517" t="s">
        <v>1720</v>
      </c>
      <c r="H104" s="517">
        <v>35000</v>
      </c>
      <c r="I104" s="517">
        <v>35000</v>
      </c>
      <c r="J104" s="517">
        <v>35000</v>
      </c>
      <c r="K104" s="517">
        <v>35000</v>
      </c>
      <c r="L104" s="517">
        <v>35000</v>
      </c>
      <c r="M104" s="517">
        <v>35000</v>
      </c>
      <c r="N104" s="517">
        <v>15000</v>
      </c>
      <c r="O104" s="517"/>
      <c r="P104" s="577"/>
      <c r="Q104" s="577"/>
      <c r="R104" s="577"/>
      <c r="S104" s="577"/>
      <c r="T104" s="577"/>
      <c r="Y104" s="667">
        <v>46021</v>
      </c>
      <c r="Z104" s="673">
        <v>15797</v>
      </c>
      <c r="AA104" s="668"/>
      <c r="AB104" s="667" t="s">
        <v>6587</v>
      </c>
      <c r="AC104" s="673"/>
      <c r="AD104" s="668" t="s">
        <v>6523</v>
      </c>
      <c r="AE104" s="668"/>
      <c r="AF104" s="668">
        <v>10000</v>
      </c>
      <c r="AG104" s="668">
        <v>10000</v>
      </c>
      <c r="AH104" s="668">
        <v>10000</v>
      </c>
      <c r="AI104" s="668">
        <v>10000</v>
      </c>
      <c r="AJ104" s="668">
        <v>10000</v>
      </c>
      <c r="AK104" s="668">
        <v>10000</v>
      </c>
      <c r="AL104" s="668">
        <v>10000</v>
      </c>
      <c r="AM104" s="668"/>
      <c r="AN104" s="671"/>
      <c r="AO104" s="671"/>
      <c r="AP104" s="671"/>
      <c r="AQ104" s="671"/>
      <c r="AR104" s="671"/>
      <c r="AV104" s="667">
        <v>46021</v>
      </c>
      <c r="AW104" s="678"/>
      <c r="AX104" s="668"/>
      <c r="AY104" s="667" t="s">
        <v>6587</v>
      </c>
      <c r="AZ104" s="678"/>
      <c r="BA104" s="668" t="s">
        <v>6523</v>
      </c>
      <c r="BB104" s="668"/>
      <c r="BC104" s="668">
        <v>10000</v>
      </c>
      <c r="BD104" s="668">
        <v>10000</v>
      </c>
      <c r="BE104" s="668">
        <v>10000</v>
      </c>
      <c r="BF104" s="668">
        <v>10000</v>
      </c>
      <c r="BG104" s="668">
        <v>10000</v>
      </c>
      <c r="BH104" s="668">
        <v>10000</v>
      </c>
      <c r="BI104" s="668"/>
      <c r="BJ104" s="671"/>
      <c r="BK104" s="671"/>
      <c r="BL104" s="671"/>
      <c r="BM104" s="671"/>
      <c r="BN104" s="671"/>
      <c r="CA104" s="645"/>
      <c r="CB104" s="644"/>
      <c r="CC104" s="644"/>
      <c r="CD104" s="644"/>
      <c r="CE104" s="644"/>
      <c r="CF104" s="644"/>
      <c r="CG104" s="644"/>
      <c r="CH104" s="644"/>
      <c r="CI104" s="644"/>
      <c r="CJ104" s="644"/>
      <c r="CK104" s="644"/>
      <c r="CL104" s="644"/>
      <c r="CM104" s="644"/>
      <c r="CN104" s="644"/>
      <c r="CO104" s="649"/>
      <c r="CP104" s="649"/>
      <c r="CQ104" s="649"/>
      <c r="CR104" s="649"/>
      <c r="CS104" s="649"/>
    </row>
    <row r="105" ht="15" spans="1:97">
      <c r="A105" s="520">
        <v>46021</v>
      </c>
      <c r="B105" s="517" t="s">
        <v>6651</v>
      </c>
      <c r="C105" s="517" t="s">
        <v>6518</v>
      </c>
      <c r="D105" s="517" t="s">
        <v>6653</v>
      </c>
      <c r="E105" s="517"/>
      <c r="F105" s="517" t="s">
        <v>6523</v>
      </c>
      <c r="G105" s="517"/>
      <c r="H105" s="517"/>
      <c r="I105" s="517"/>
      <c r="J105" s="517"/>
      <c r="K105" s="517"/>
      <c r="L105" s="517"/>
      <c r="M105" s="517"/>
      <c r="N105" s="517"/>
      <c r="O105" s="517"/>
      <c r="P105" s="517">
        <v>225000</v>
      </c>
      <c r="Q105" s="577"/>
      <c r="R105" s="577"/>
      <c r="S105" s="577"/>
      <c r="T105" s="577"/>
      <c r="Y105" s="667"/>
      <c r="Z105" s="668"/>
      <c r="AA105" s="668"/>
      <c r="AB105" s="668"/>
      <c r="AC105" s="668"/>
      <c r="AD105" s="668"/>
      <c r="AE105" s="668"/>
      <c r="AF105" s="668"/>
      <c r="AG105" s="668"/>
      <c r="AH105" s="668"/>
      <c r="AI105" s="668"/>
      <c r="AJ105" s="668"/>
      <c r="AK105" s="668"/>
      <c r="AL105" s="668"/>
      <c r="AM105" s="668"/>
      <c r="AN105" s="668"/>
      <c r="AO105" s="671"/>
      <c r="AP105" s="671"/>
      <c r="AQ105" s="671"/>
      <c r="AR105" s="671"/>
      <c r="AV105" s="667">
        <v>46021</v>
      </c>
      <c r="AW105" s="668"/>
      <c r="AX105" s="668"/>
      <c r="AY105" s="668"/>
      <c r="AZ105" s="668"/>
      <c r="BA105" s="668"/>
      <c r="BB105" s="668"/>
      <c r="BC105" s="668"/>
      <c r="BD105" s="668"/>
      <c r="BE105" s="668"/>
      <c r="BF105" s="668"/>
      <c r="BG105" s="668"/>
      <c r="BH105" s="668"/>
      <c r="BI105" s="668"/>
      <c r="BJ105" s="668"/>
      <c r="BK105" s="671"/>
      <c r="BL105" s="671"/>
      <c r="BM105" s="671"/>
      <c r="BN105" s="671"/>
      <c r="CA105" s="645"/>
      <c r="CB105" s="644"/>
      <c r="CC105" s="644"/>
      <c r="CD105" s="644"/>
      <c r="CE105" s="644"/>
      <c r="CF105" s="644"/>
      <c r="CG105" s="644"/>
      <c r="CH105" s="644"/>
      <c r="CI105" s="644"/>
      <c r="CJ105" s="644"/>
      <c r="CK105" s="644"/>
      <c r="CL105" s="644"/>
      <c r="CM105" s="644"/>
      <c r="CN105" s="644"/>
      <c r="CO105" s="649"/>
      <c r="CP105" s="649"/>
      <c r="CQ105" s="649"/>
      <c r="CR105" s="649"/>
      <c r="CS105" s="649"/>
    </row>
    <row r="106" ht="15" spans="1:97">
      <c r="A106" s="520">
        <v>46021</v>
      </c>
      <c r="B106" s="517" t="s">
        <v>6651</v>
      </c>
      <c r="C106" s="517" t="s">
        <v>6518</v>
      </c>
      <c r="D106" s="517" t="s">
        <v>6654</v>
      </c>
      <c r="E106" s="517"/>
      <c r="F106" s="517"/>
      <c r="G106" s="517"/>
      <c r="H106" s="517"/>
      <c r="I106" s="517"/>
      <c r="J106" s="517"/>
      <c r="K106" s="517"/>
      <c r="L106" s="517"/>
      <c r="M106" s="517"/>
      <c r="N106" s="517"/>
      <c r="O106" s="517"/>
      <c r="P106" s="577"/>
      <c r="Q106" s="577"/>
      <c r="R106" s="577"/>
      <c r="S106" s="577"/>
      <c r="T106" s="517">
        <v>225000</v>
      </c>
      <c r="Y106" s="667"/>
      <c r="Z106" s="668"/>
      <c r="AA106" s="668"/>
      <c r="AB106" s="668"/>
      <c r="AC106" s="668"/>
      <c r="AD106" s="668"/>
      <c r="AE106" s="668"/>
      <c r="AF106" s="668"/>
      <c r="AG106" s="668"/>
      <c r="AH106" s="668"/>
      <c r="AI106" s="668"/>
      <c r="AJ106" s="668"/>
      <c r="AK106" s="668"/>
      <c r="AL106" s="668"/>
      <c r="AM106" s="668"/>
      <c r="AN106" s="671"/>
      <c r="AO106" s="671"/>
      <c r="AP106" s="671"/>
      <c r="AQ106" s="671"/>
      <c r="AR106" s="668"/>
      <c r="AV106" s="667">
        <v>46021</v>
      </c>
      <c r="AW106" s="668"/>
      <c r="AX106" s="668"/>
      <c r="AY106" s="668"/>
      <c r="AZ106" s="668"/>
      <c r="BA106" s="668"/>
      <c r="BB106" s="668"/>
      <c r="BC106" s="668"/>
      <c r="BD106" s="668"/>
      <c r="BE106" s="668"/>
      <c r="BF106" s="668"/>
      <c r="BG106" s="668"/>
      <c r="BH106" s="668"/>
      <c r="BI106" s="668"/>
      <c r="BJ106" s="671"/>
      <c r="BK106" s="671"/>
      <c r="BL106" s="671"/>
      <c r="BM106" s="671"/>
      <c r="BN106" s="668"/>
      <c r="CA106" s="645"/>
      <c r="CB106" s="644"/>
      <c r="CC106" s="644"/>
      <c r="CD106" s="644"/>
      <c r="CE106" s="644"/>
      <c r="CF106" s="644"/>
      <c r="CG106" s="644"/>
      <c r="CH106" s="644"/>
      <c r="CI106" s="644"/>
      <c r="CJ106" s="644"/>
      <c r="CK106" s="644"/>
      <c r="CL106" s="644"/>
      <c r="CM106" s="644"/>
      <c r="CN106" s="644"/>
      <c r="CO106" s="649"/>
      <c r="CP106" s="649"/>
      <c r="CQ106" s="649"/>
      <c r="CR106" s="649"/>
      <c r="CS106" s="649"/>
    </row>
    <row r="107" ht="15" spans="1:97">
      <c r="A107" s="520">
        <v>46021</v>
      </c>
      <c r="B107" s="517" t="s">
        <v>6651</v>
      </c>
      <c r="C107" s="517" t="s">
        <v>6518</v>
      </c>
      <c r="D107" s="517" t="s">
        <v>6</v>
      </c>
      <c r="E107" s="517"/>
      <c r="F107" s="517" t="s">
        <v>6523</v>
      </c>
      <c r="G107" s="517"/>
      <c r="H107" s="517"/>
      <c r="I107" s="517"/>
      <c r="J107" s="517"/>
      <c r="K107" s="517"/>
      <c r="L107" s="517"/>
      <c r="M107" s="517"/>
      <c r="N107" s="517"/>
      <c r="O107" s="517"/>
      <c r="P107" s="577"/>
      <c r="Q107" s="577"/>
      <c r="R107" s="577">
        <v>10000</v>
      </c>
      <c r="S107" s="577"/>
      <c r="T107" s="577"/>
      <c r="Y107" s="667"/>
      <c r="Z107" s="668"/>
      <c r="AA107" s="668"/>
      <c r="AB107" s="668"/>
      <c r="AC107" s="668"/>
      <c r="AD107" s="668"/>
      <c r="AE107" s="668"/>
      <c r="AF107" s="668"/>
      <c r="AG107" s="668"/>
      <c r="AH107" s="668"/>
      <c r="AI107" s="668"/>
      <c r="AJ107" s="668"/>
      <c r="AK107" s="668"/>
      <c r="AL107" s="668"/>
      <c r="AM107" s="668"/>
      <c r="AN107" s="671"/>
      <c r="AO107" s="671"/>
      <c r="AP107" s="671"/>
      <c r="AQ107" s="671"/>
      <c r="AR107" s="671"/>
      <c r="AV107" s="667">
        <v>46021</v>
      </c>
      <c r="AW107" s="668"/>
      <c r="AX107" s="668"/>
      <c r="AY107" s="668"/>
      <c r="AZ107" s="668"/>
      <c r="BA107" s="668"/>
      <c r="BB107" s="668"/>
      <c r="BC107" s="668"/>
      <c r="BD107" s="668"/>
      <c r="BE107" s="668"/>
      <c r="BF107" s="668"/>
      <c r="BG107" s="668"/>
      <c r="BH107" s="668"/>
      <c r="BI107" s="668"/>
      <c r="BJ107" s="671"/>
      <c r="BK107" s="671"/>
      <c r="BL107" s="671"/>
      <c r="BM107" s="671"/>
      <c r="BN107" s="671"/>
      <c r="CA107" s="645"/>
      <c r="CB107" s="644"/>
      <c r="CC107" s="644"/>
      <c r="CD107" s="644"/>
      <c r="CE107" s="644"/>
      <c r="CF107" s="644"/>
      <c r="CG107" s="644"/>
      <c r="CH107" s="644"/>
      <c r="CI107" s="644"/>
      <c r="CJ107" s="644"/>
      <c r="CK107" s="644"/>
      <c r="CL107" s="644"/>
      <c r="CM107" s="644"/>
      <c r="CN107" s="644"/>
      <c r="CO107" s="645"/>
      <c r="CP107" s="645"/>
      <c r="CQ107" s="645"/>
      <c r="CR107" s="645"/>
      <c r="CS107" s="645"/>
    </row>
    <row r="108" ht="15" spans="1:97">
      <c r="A108" s="520">
        <v>46049</v>
      </c>
      <c r="B108" s="517" t="s">
        <v>5969</v>
      </c>
      <c r="C108" s="517" t="s">
        <v>6518</v>
      </c>
      <c r="D108" s="517" t="s">
        <v>6655</v>
      </c>
      <c r="E108" s="517"/>
      <c r="F108" s="517"/>
      <c r="G108" s="517"/>
      <c r="H108" s="517"/>
      <c r="I108" s="517"/>
      <c r="J108" s="517"/>
      <c r="K108" s="517"/>
      <c r="L108" s="517"/>
      <c r="M108" s="517"/>
      <c r="N108" s="517"/>
      <c r="O108" s="517"/>
      <c r="P108" s="577"/>
      <c r="Q108" s="577">
        <v>1500</v>
      </c>
      <c r="R108" s="577"/>
      <c r="S108" s="577"/>
      <c r="T108" s="577"/>
      <c r="Y108" s="609"/>
      <c r="Z108" s="516"/>
      <c r="AA108" s="516"/>
      <c r="AB108" s="610"/>
      <c r="AC108" s="516"/>
      <c r="AD108" s="516"/>
      <c r="AE108" s="516"/>
      <c r="AF108" s="516"/>
      <c r="AG108" s="516"/>
      <c r="AH108" s="516"/>
      <c r="AI108" s="516"/>
      <c r="AJ108" s="516"/>
      <c r="AK108" s="516"/>
      <c r="AL108" s="516"/>
      <c r="AM108" s="516"/>
      <c r="AN108" s="601"/>
      <c r="AO108" s="601"/>
      <c r="AP108" s="601"/>
      <c r="AQ108" s="601"/>
      <c r="AR108" s="601"/>
      <c r="AV108" s="609"/>
      <c r="AW108" s="516"/>
      <c r="AX108" s="516"/>
      <c r="AY108" s="610"/>
      <c r="AZ108" s="516"/>
      <c r="BA108" s="516"/>
      <c r="BB108" s="516"/>
      <c r="BC108" s="516"/>
      <c r="BD108" s="516"/>
      <c r="BE108" s="516"/>
      <c r="BF108" s="516"/>
      <c r="BG108" s="516"/>
      <c r="BH108" s="516"/>
      <c r="BI108" s="516"/>
      <c r="BJ108" s="601"/>
      <c r="BK108" s="601"/>
      <c r="BL108" s="601"/>
      <c r="BM108" s="601"/>
      <c r="BN108" s="601"/>
      <c r="CA108" s="645"/>
      <c r="CB108" s="644"/>
      <c r="CC108" s="644"/>
      <c r="CD108" s="644"/>
      <c r="CE108" s="644"/>
      <c r="CF108" s="644"/>
      <c r="CG108" s="644"/>
      <c r="CH108" s="644"/>
      <c r="CI108" s="644"/>
      <c r="CJ108" s="644"/>
      <c r="CK108" s="644"/>
      <c r="CL108" s="644"/>
      <c r="CM108" s="644"/>
      <c r="CN108" s="644"/>
      <c r="CO108" s="645"/>
      <c r="CP108" s="645"/>
      <c r="CQ108" s="645"/>
      <c r="CR108" s="645"/>
      <c r="CS108" s="645"/>
    </row>
    <row r="109" ht="15" spans="1:97">
      <c r="A109" s="520">
        <v>46049</v>
      </c>
      <c r="B109" s="517" t="s">
        <v>5969</v>
      </c>
      <c r="C109" s="517" t="s">
        <v>6518</v>
      </c>
      <c r="D109" s="517" t="s">
        <v>6656</v>
      </c>
      <c r="E109" s="517"/>
      <c r="F109" s="517"/>
      <c r="G109" s="517"/>
      <c r="H109" s="517"/>
      <c r="I109" s="517"/>
      <c r="J109" s="517"/>
      <c r="K109" s="517"/>
      <c r="L109" s="517"/>
      <c r="M109" s="517"/>
      <c r="N109" s="517"/>
      <c r="O109" s="517"/>
      <c r="P109" s="577"/>
      <c r="Q109" s="577">
        <v>1500</v>
      </c>
      <c r="R109" s="577"/>
      <c r="S109" s="577"/>
      <c r="T109" s="577"/>
      <c r="Y109" s="609"/>
      <c r="Z109" s="516"/>
      <c r="AA109" s="516"/>
      <c r="AB109" s="516"/>
      <c r="AC109" s="516"/>
      <c r="AD109" s="516"/>
      <c r="AE109" s="516"/>
      <c r="AF109" s="516"/>
      <c r="AG109" s="516"/>
      <c r="AH109" s="516"/>
      <c r="AI109" s="516"/>
      <c r="AJ109" s="516"/>
      <c r="AK109" s="516"/>
      <c r="AL109" s="516"/>
      <c r="AM109" s="516"/>
      <c r="AN109" s="601"/>
      <c r="AO109" s="601"/>
      <c r="AP109" s="601"/>
      <c r="AQ109" s="601"/>
      <c r="AR109" s="601"/>
      <c r="AV109" s="609"/>
      <c r="AW109" s="516"/>
      <c r="AX109" s="516"/>
      <c r="AY109" s="516"/>
      <c r="AZ109" s="516"/>
      <c r="BA109" s="516"/>
      <c r="BB109" s="516"/>
      <c r="BC109" s="516"/>
      <c r="BD109" s="516"/>
      <c r="BE109" s="516"/>
      <c r="BF109" s="516"/>
      <c r="BG109" s="516"/>
      <c r="BH109" s="516"/>
      <c r="BI109" s="516"/>
      <c r="BJ109" s="601"/>
      <c r="BK109" s="601"/>
      <c r="BL109" s="601"/>
      <c r="BM109" s="601"/>
      <c r="BN109" s="601"/>
      <c r="CA109" s="646"/>
      <c r="CB109" s="644"/>
      <c r="CC109" s="652"/>
      <c r="CD109" s="652"/>
      <c r="CE109" s="653"/>
      <c r="CF109" s="654"/>
      <c r="CG109" s="654"/>
      <c r="CH109" s="655"/>
      <c r="CI109" s="30"/>
      <c r="CJ109" s="30"/>
      <c r="CK109" s="30"/>
      <c r="CL109" s="30"/>
      <c r="CM109" s="30"/>
      <c r="CN109" s="30"/>
      <c r="CO109" s="649"/>
      <c r="CP109" s="649"/>
      <c r="CQ109" s="649"/>
      <c r="CR109" s="649"/>
      <c r="CS109" s="649"/>
    </row>
    <row r="110" ht="15" spans="1:97">
      <c r="A110" s="667">
        <v>46059</v>
      </c>
      <c r="B110" s="668">
        <v>15789</v>
      </c>
      <c r="C110" s="668" t="s">
        <v>6518</v>
      </c>
      <c r="D110" s="668" t="s">
        <v>6652</v>
      </c>
      <c r="E110" s="668"/>
      <c r="F110" s="668"/>
      <c r="G110" s="668" t="s">
        <v>1720</v>
      </c>
      <c r="H110" s="668">
        <v>30000</v>
      </c>
      <c r="I110" s="668">
        <v>30000</v>
      </c>
      <c r="J110" s="668">
        <v>30000</v>
      </c>
      <c r="K110" s="668">
        <v>30000</v>
      </c>
      <c r="L110" s="668">
        <v>30000</v>
      </c>
      <c r="M110" s="668">
        <v>30000</v>
      </c>
      <c r="N110" s="668">
        <v>10000</v>
      </c>
      <c r="O110" s="668"/>
      <c r="P110" s="671"/>
      <c r="Q110" s="671"/>
      <c r="R110" s="671"/>
      <c r="S110" s="671"/>
      <c r="T110" s="671"/>
      <c r="Y110" s="612"/>
      <c r="Z110" s="517"/>
      <c r="AA110" s="517"/>
      <c r="AB110" s="517"/>
      <c r="AC110" s="517"/>
      <c r="AD110" s="517"/>
      <c r="AE110" s="517"/>
      <c r="AF110" s="517"/>
      <c r="AG110" s="517"/>
      <c r="AH110" s="517"/>
      <c r="AI110" s="517"/>
      <c r="AJ110" s="517"/>
      <c r="AK110" s="517"/>
      <c r="AL110" s="517"/>
      <c r="AM110" s="517"/>
      <c r="AN110" s="577"/>
      <c r="AO110" s="577"/>
      <c r="AP110" s="577"/>
      <c r="AQ110" s="577"/>
      <c r="AR110" s="577"/>
      <c r="AV110" s="612"/>
      <c r="AW110" s="517"/>
      <c r="AX110" s="517"/>
      <c r="AY110" s="517"/>
      <c r="AZ110" s="517"/>
      <c r="BA110" s="517"/>
      <c r="BB110" s="517"/>
      <c r="BC110" s="517"/>
      <c r="BD110" s="517"/>
      <c r="BE110" s="517"/>
      <c r="BF110" s="517"/>
      <c r="BG110" s="517"/>
      <c r="BH110" s="517"/>
      <c r="BI110" s="517"/>
      <c r="BJ110" s="577"/>
      <c r="BK110" s="577"/>
      <c r="BL110" s="577"/>
      <c r="BM110" s="577"/>
      <c r="BN110" s="577"/>
      <c r="CA110" s="646"/>
      <c r="CB110" s="644"/>
      <c r="CC110" s="644"/>
      <c r="CD110" s="644"/>
      <c r="CE110" s="656"/>
      <c r="CF110" s="644"/>
      <c r="CG110" s="644"/>
      <c r="CH110" s="644"/>
      <c r="CI110" s="644"/>
      <c r="CJ110" s="644"/>
      <c r="CK110" s="644"/>
      <c r="CL110" s="644"/>
      <c r="CM110" s="644"/>
      <c r="CN110" s="644"/>
      <c r="CO110" s="649"/>
      <c r="CP110" s="649"/>
      <c r="CQ110" s="649"/>
      <c r="CR110" s="649"/>
      <c r="CS110" s="649"/>
    </row>
    <row r="111" ht="15" spans="1:97">
      <c r="A111" s="667">
        <v>46059</v>
      </c>
      <c r="B111" s="668">
        <v>15789</v>
      </c>
      <c r="C111" s="668" t="s">
        <v>6518</v>
      </c>
      <c r="D111" s="668" t="s">
        <v>6653</v>
      </c>
      <c r="E111" s="668"/>
      <c r="F111" s="668"/>
      <c r="G111" s="668" t="s">
        <v>1720</v>
      </c>
      <c r="H111" s="668"/>
      <c r="I111" s="668"/>
      <c r="J111" s="668"/>
      <c r="K111" s="668"/>
      <c r="L111" s="668"/>
      <c r="M111" s="668"/>
      <c r="N111" s="668"/>
      <c r="O111" s="668"/>
      <c r="P111" s="596">
        <v>160000</v>
      </c>
      <c r="Q111" s="596"/>
      <c r="R111" s="596"/>
      <c r="S111" s="596"/>
      <c r="T111" s="596"/>
      <c r="Y111" s="612"/>
      <c r="Z111" s="517"/>
      <c r="AA111" s="517"/>
      <c r="AB111" s="517"/>
      <c r="AC111" s="517"/>
      <c r="AD111" s="517"/>
      <c r="AE111" s="517"/>
      <c r="AF111" s="517"/>
      <c r="AG111" s="517"/>
      <c r="AH111" s="517"/>
      <c r="AI111" s="517"/>
      <c r="AJ111" s="517"/>
      <c r="AK111" s="517"/>
      <c r="AL111" s="517"/>
      <c r="AM111" s="517"/>
      <c r="AN111" s="538"/>
      <c r="AO111" s="538"/>
      <c r="AP111" s="538"/>
      <c r="AQ111" s="538"/>
      <c r="AR111" s="538"/>
      <c r="AV111" s="612"/>
      <c r="AW111" s="517"/>
      <c r="AX111" s="517"/>
      <c r="AY111" s="517"/>
      <c r="AZ111" s="517"/>
      <c r="BA111" s="517"/>
      <c r="BB111" s="517"/>
      <c r="BC111" s="517"/>
      <c r="BD111" s="517"/>
      <c r="BE111" s="517"/>
      <c r="BF111" s="517"/>
      <c r="BG111" s="517"/>
      <c r="BH111" s="517"/>
      <c r="BI111" s="517"/>
      <c r="BJ111" s="538"/>
      <c r="BK111" s="538"/>
      <c r="BL111" s="538"/>
      <c r="BM111" s="538"/>
      <c r="BN111" s="538"/>
      <c r="CA111" s="646"/>
      <c r="CB111" s="644"/>
      <c r="CC111" s="652"/>
      <c r="CD111" s="644"/>
      <c r="CE111" s="656"/>
      <c r="CF111" s="644"/>
      <c r="CG111" s="644"/>
      <c r="CH111" s="644"/>
      <c r="CI111" s="644"/>
      <c r="CJ111" s="644"/>
      <c r="CK111" s="644"/>
      <c r="CL111" s="644"/>
      <c r="CM111" s="644"/>
      <c r="CN111" s="30"/>
      <c r="CO111" s="649"/>
      <c r="CP111" s="649"/>
      <c r="CQ111" s="649"/>
      <c r="CR111" s="649"/>
      <c r="CS111" s="649"/>
    </row>
    <row r="112" ht="15" spans="1:97">
      <c r="A112" s="667">
        <v>46059</v>
      </c>
      <c r="B112" s="668">
        <v>15789</v>
      </c>
      <c r="C112" s="668" t="s">
        <v>6518</v>
      </c>
      <c r="D112" s="668" t="s">
        <v>6654</v>
      </c>
      <c r="E112" s="668"/>
      <c r="F112" s="668"/>
      <c r="G112" s="668" t="s">
        <v>1720</v>
      </c>
      <c r="H112" s="668"/>
      <c r="I112" s="668"/>
      <c r="J112" s="668"/>
      <c r="K112" s="668"/>
      <c r="L112" s="668"/>
      <c r="M112" s="668"/>
      <c r="N112" s="668"/>
      <c r="O112" s="668"/>
      <c r="P112" s="596"/>
      <c r="Q112" s="596"/>
      <c r="R112" s="596"/>
      <c r="S112" s="596"/>
      <c r="T112" s="596">
        <v>160000</v>
      </c>
      <c r="Y112" s="612"/>
      <c r="Z112" s="517"/>
      <c r="AA112" s="517"/>
      <c r="AB112" s="517"/>
      <c r="AC112" s="517"/>
      <c r="AD112" s="517"/>
      <c r="AE112" s="517"/>
      <c r="AF112" s="517"/>
      <c r="AG112" s="517"/>
      <c r="AH112" s="517"/>
      <c r="AI112" s="517"/>
      <c r="AJ112" s="517"/>
      <c r="AK112" s="517"/>
      <c r="AL112" s="517"/>
      <c r="AM112" s="517"/>
      <c r="AN112" s="538"/>
      <c r="AO112" s="538"/>
      <c r="AP112" s="538"/>
      <c r="AQ112" s="538"/>
      <c r="AR112" s="538"/>
      <c r="AV112" s="612"/>
      <c r="AW112" s="517"/>
      <c r="AX112" s="517"/>
      <c r="AY112" s="517"/>
      <c r="AZ112" s="517"/>
      <c r="BA112" s="517"/>
      <c r="BB112" s="517"/>
      <c r="BC112" s="517"/>
      <c r="BD112" s="517"/>
      <c r="BE112" s="517"/>
      <c r="BF112" s="517"/>
      <c r="BG112" s="517"/>
      <c r="BH112" s="517"/>
      <c r="BI112" s="517"/>
      <c r="BJ112" s="538"/>
      <c r="BK112" s="538"/>
      <c r="BL112" s="538"/>
      <c r="BM112" s="538"/>
      <c r="BN112" s="538"/>
      <c r="CA112" s="646"/>
      <c r="CB112" s="644"/>
      <c r="CC112" s="652"/>
      <c r="CD112" s="644"/>
      <c r="CE112" s="656"/>
      <c r="CF112" s="644"/>
      <c r="CG112" s="644"/>
      <c r="CH112" s="644"/>
      <c r="CI112" s="644"/>
      <c r="CJ112" s="644"/>
      <c r="CK112" s="644"/>
      <c r="CL112" s="644"/>
      <c r="CM112" s="644"/>
      <c r="CN112" s="644"/>
      <c r="CO112" s="649"/>
      <c r="CP112" s="649"/>
      <c r="CQ112" s="649"/>
      <c r="CR112" s="649"/>
      <c r="CS112" s="649"/>
    </row>
    <row r="113" ht="15" spans="1:97">
      <c r="A113" s="667">
        <v>46059</v>
      </c>
      <c r="B113" s="668">
        <v>15789</v>
      </c>
      <c r="C113" s="668" t="s">
        <v>6518</v>
      </c>
      <c r="D113" s="668" t="s">
        <v>6</v>
      </c>
      <c r="E113" s="668"/>
      <c r="F113" s="668"/>
      <c r="G113" s="668" t="s">
        <v>1720</v>
      </c>
      <c r="H113" s="668"/>
      <c r="I113" s="668"/>
      <c r="J113" s="668"/>
      <c r="K113" s="668"/>
      <c r="L113" s="668"/>
      <c r="M113" s="668"/>
      <c r="N113" s="668"/>
      <c r="O113" s="668"/>
      <c r="P113" s="596"/>
      <c r="Q113" s="596"/>
      <c r="R113" s="596">
        <v>40000</v>
      </c>
      <c r="S113" s="596"/>
      <c r="T113" s="596"/>
      <c r="Y113" s="612"/>
      <c r="Z113" s="517"/>
      <c r="AA113" s="517"/>
      <c r="AB113" s="517"/>
      <c r="AC113" s="517"/>
      <c r="AD113" s="517"/>
      <c r="AE113" s="517"/>
      <c r="AF113" s="517"/>
      <c r="AG113" s="517"/>
      <c r="AH113" s="517"/>
      <c r="AI113" s="517"/>
      <c r="AJ113" s="517"/>
      <c r="AK113" s="517"/>
      <c r="AL113" s="517"/>
      <c r="AM113" s="517"/>
      <c r="AN113" s="538"/>
      <c r="AO113" s="538"/>
      <c r="AP113" s="538"/>
      <c r="AQ113" s="538"/>
      <c r="AR113" s="538"/>
      <c r="AV113" s="612"/>
      <c r="AW113" s="517"/>
      <c r="AX113" s="517"/>
      <c r="AY113" s="517"/>
      <c r="AZ113" s="517"/>
      <c r="BA113" s="517"/>
      <c r="BB113" s="517"/>
      <c r="BC113" s="517"/>
      <c r="BD113" s="517"/>
      <c r="BE113" s="517"/>
      <c r="BF113" s="517"/>
      <c r="BG113" s="517"/>
      <c r="BH113" s="517"/>
      <c r="BI113" s="517"/>
      <c r="BJ113" s="538"/>
      <c r="BK113" s="538"/>
      <c r="BL113" s="538"/>
      <c r="BM113" s="538"/>
      <c r="BN113" s="538"/>
      <c r="CA113" s="646"/>
      <c r="CB113" s="644"/>
      <c r="CC113" s="652"/>
      <c r="CD113" s="644"/>
      <c r="CE113" s="656"/>
      <c r="CF113" s="644"/>
      <c r="CG113" s="644"/>
      <c r="CH113" s="644"/>
      <c r="CI113" s="644"/>
      <c r="CJ113" s="644"/>
      <c r="CK113" s="644"/>
      <c r="CL113" s="644"/>
      <c r="CM113" s="644"/>
      <c r="CN113" s="644"/>
      <c r="CO113" s="649"/>
      <c r="CP113" s="649"/>
      <c r="CQ113" s="649"/>
      <c r="CR113" s="649"/>
      <c r="CS113" s="649"/>
    </row>
    <row r="114" ht="15" spans="1:97">
      <c r="A114" s="612"/>
      <c r="B114" s="517"/>
      <c r="C114" s="517"/>
      <c r="D114" s="517"/>
      <c r="E114" s="517"/>
      <c r="F114" s="517"/>
      <c r="G114" s="517"/>
      <c r="H114" s="517"/>
      <c r="I114" s="517"/>
      <c r="J114" s="517"/>
      <c r="K114" s="517"/>
      <c r="L114" s="517"/>
      <c r="M114" s="517"/>
      <c r="N114" s="517"/>
      <c r="O114" s="517"/>
      <c r="P114" s="538"/>
      <c r="Q114" s="538"/>
      <c r="R114" s="538"/>
      <c r="S114" s="538"/>
      <c r="T114" s="538"/>
      <c r="Y114" s="612"/>
      <c r="Z114" s="517"/>
      <c r="AA114" s="517"/>
      <c r="AB114" s="517"/>
      <c r="AC114" s="517"/>
      <c r="AD114" s="517"/>
      <c r="AE114" s="517"/>
      <c r="AF114" s="517"/>
      <c r="AG114" s="517"/>
      <c r="AH114" s="517"/>
      <c r="AI114" s="517"/>
      <c r="AJ114" s="517"/>
      <c r="AK114" s="517"/>
      <c r="AL114" s="517"/>
      <c r="AM114" s="517"/>
      <c r="AN114" s="538"/>
      <c r="AO114" s="538"/>
      <c r="AP114" s="538"/>
      <c r="AQ114" s="538"/>
      <c r="AR114" s="538"/>
      <c r="AV114" s="612"/>
      <c r="AW114" s="517"/>
      <c r="AX114" s="517"/>
      <c r="AY114" s="517"/>
      <c r="AZ114" s="517"/>
      <c r="BA114" s="517"/>
      <c r="BB114" s="517"/>
      <c r="BC114" s="517"/>
      <c r="BD114" s="517"/>
      <c r="BE114" s="517"/>
      <c r="BF114" s="517"/>
      <c r="BG114" s="517"/>
      <c r="BH114" s="517"/>
      <c r="BI114" s="517"/>
      <c r="BJ114" s="538"/>
      <c r="BK114" s="538"/>
      <c r="BL114" s="538"/>
      <c r="BM114" s="538"/>
      <c r="BN114" s="538"/>
      <c r="CA114" s="646"/>
      <c r="CB114" s="644"/>
      <c r="CC114" s="652"/>
      <c r="CD114" s="644"/>
      <c r="CE114" s="656"/>
      <c r="CF114" s="644"/>
      <c r="CG114" s="644"/>
      <c r="CH114" s="644"/>
      <c r="CI114" s="644"/>
      <c r="CJ114" s="644"/>
      <c r="CK114" s="644"/>
      <c r="CL114" s="644"/>
      <c r="CM114" s="644"/>
      <c r="CN114" s="644"/>
      <c r="CO114" s="649"/>
      <c r="CP114" s="649"/>
      <c r="CQ114" s="649"/>
      <c r="CR114" s="649"/>
      <c r="CS114" s="649"/>
    </row>
    <row r="115" ht="15" spans="1:97">
      <c r="A115" s="612"/>
      <c r="B115" s="517"/>
      <c r="C115" s="517"/>
      <c r="D115" s="517"/>
      <c r="E115" s="517"/>
      <c r="F115" s="517"/>
      <c r="G115" s="517"/>
      <c r="H115" s="517"/>
      <c r="I115" s="517"/>
      <c r="J115" s="517"/>
      <c r="K115" s="517"/>
      <c r="L115" s="517"/>
      <c r="M115" s="517"/>
      <c r="N115" s="517"/>
      <c r="O115" s="517"/>
      <c r="P115" s="612"/>
      <c r="Q115" s="612"/>
      <c r="R115" s="612"/>
      <c r="S115" s="612"/>
      <c r="T115" s="612"/>
      <c r="Y115" s="612"/>
      <c r="Z115" s="517"/>
      <c r="AA115" s="517"/>
      <c r="AB115" s="517"/>
      <c r="AC115" s="517"/>
      <c r="AD115" s="517"/>
      <c r="AE115" s="517"/>
      <c r="AF115" s="517"/>
      <c r="AG115" s="517"/>
      <c r="AH115" s="517"/>
      <c r="AI115" s="517"/>
      <c r="AJ115" s="517"/>
      <c r="AK115" s="517"/>
      <c r="AL115" s="517"/>
      <c r="AM115" s="517"/>
      <c r="AN115" s="612"/>
      <c r="AO115" s="612"/>
      <c r="AP115" s="612"/>
      <c r="AQ115" s="612"/>
      <c r="AR115" s="612"/>
      <c r="AV115" s="612"/>
      <c r="AW115" s="517"/>
      <c r="AX115" s="517"/>
      <c r="AY115" s="517"/>
      <c r="AZ115" s="517"/>
      <c r="BA115" s="517"/>
      <c r="BB115" s="517"/>
      <c r="BC115" s="517"/>
      <c r="BD115" s="517"/>
      <c r="BE115" s="517"/>
      <c r="BF115" s="517"/>
      <c r="BG115" s="517"/>
      <c r="BH115" s="517"/>
      <c r="BI115" s="517"/>
      <c r="BJ115" s="612"/>
      <c r="BK115" s="612"/>
      <c r="BL115" s="612"/>
      <c r="BM115" s="612"/>
      <c r="BN115" s="612"/>
      <c r="CA115" s="646"/>
      <c r="CB115" s="644"/>
      <c r="CC115" s="652"/>
      <c r="CD115" s="644"/>
      <c r="CE115" s="30"/>
      <c r="CF115" s="644"/>
      <c r="CG115" s="644"/>
      <c r="CH115" s="644"/>
      <c r="CI115" s="644"/>
      <c r="CJ115" s="644"/>
      <c r="CK115" s="644"/>
      <c r="CL115" s="644"/>
      <c r="CM115" s="644"/>
      <c r="CN115" s="30"/>
      <c r="CO115" s="30"/>
      <c r="CP115" s="30"/>
      <c r="CQ115" s="30"/>
      <c r="CR115" s="30"/>
      <c r="CS115" s="30"/>
    </row>
    <row r="116" ht="15" spans="1:97">
      <c r="A116" s="612"/>
      <c r="B116" s="517"/>
      <c r="C116" s="517"/>
      <c r="D116" s="517"/>
      <c r="E116" s="517"/>
      <c r="F116" s="517"/>
      <c r="G116" s="517"/>
      <c r="H116" s="517"/>
      <c r="I116" s="517"/>
      <c r="J116" s="517"/>
      <c r="K116" s="517"/>
      <c r="L116" s="517"/>
      <c r="M116" s="517"/>
      <c r="N116" s="517"/>
      <c r="O116" s="517"/>
      <c r="P116" s="612"/>
      <c r="Q116" s="612"/>
      <c r="R116" s="612"/>
      <c r="S116" s="612"/>
      <c r="T116" s="612"/>
      <c r="Y116" s="612"/>
      <c r="Z116" s="517"/>
      <c r="AA116" s="517"/>
      <c r="AB116" s="517"/>
      <c r="AC116" s="517"/>
      <c r="AD116" s="517"/>
      <c r="AE116" s="517"/>
      <c r="AF116" s="517"/>
      <c r="AG116" s="517"/>
      <c r="AH116" s="517"/>
      <c r="AI116" s="517"/>
      <c r="AJ116" s="517"/>
      <c r="AK116" s="517"/>
      <c r="AL116" s="517"/>
      <c r="AM116" s="517"/>
      <c r="AN116" s="612"/>
      <c r="AO116" s="612"/>
      <c r="AP116" s="612"/>
      <c r="AQ116" s="612"/>
      <c r="AR116" s="612"/>
      <c r="AV116" s="612"/>
      <c r="AW116" s="517"/>
      <c r="AX116" s="517"/>
      <c r="AY116" s="517"/>
      <c r="AZ116" s="517"/>
      <c r="BA116" s="517"/>
      <c r="BB116" s="517"/>
      <c r="BC116" s="517"/>
      <c r="BD116" s="517"/>
      <c r="BE116" s="517"/>
      <c r="BF116" s="517"/>
      <c r="BG116" s="517"/>
      <c r="BH116" s="517"/>
      <c r="BI116" s="517"/>
      <c r="BJ116" s="612"/>
      <c r="BK116" s="612"/>
      <c r="BL116" s="612"/>
      <c r="BM116" s="612"/>
      <c r="BN116" s="612"/>
      <c r="CA116" s="646"/>
      <c r="CB116" s="644"/>
      <c r="CC116" s="652"/>
      <c r="CD116" s="644"/>
      <c r="CE116" s="30"/>
      <c r="CF116" s="644"/>
      <c r="CG116" s="644"/>
      <c r="CH116" s="644"/>
      <c r="CI116" s="644"/>
      <c r="CJ116" s="644"/>
      <c r="CK116" s="644"/>
      <c r="CL116" s="644"/>
      <c r="CM116" s="644"/>
      <c r="CN116" s="30"/>
      <c r="CO116" s="30"/>
      <c r="CP116" s="30"/>
      <c r="CQ116" s="30"/>
      <c r="CR116" s="30"/>
      <c r="CS116" s="30"/>
    </row>
    <row r="117" ht="15" spans="1:97">
      <c r="A117" s="511"/>
      <c r="B117" s="517"/>
      <c r="C117" s="512"/>
      <c r="D117" s="512"/>
      <c r="E117" s="561"/>
      <c r="F117" s="546"/>
      <c r="G117" s="546"/>
      <c r="H117" s="618"/>
      <c r="I117" s="17"/>
      <c r="J117" s="17"/>
      <c r="K117" s="17"/>
      <c r="L117" s="17"/>
      <c r="M117" s="17"/>
      <c r="N117" s="17"/>
      <c r="O117" s="17"/>
      <c r="P117" s="538"/>
      <c r="Q117" s="538"/>
      <c r="R117" s="538"/>
      <c r="S117" s="538"/>
      <c r="T117" s="538"/>
      <c r="Y117" s="511"/>
      <c r="Z117" s="517"/>
      <c r="AA117" s="512"/>
      <c r="AB117" s="512"/>
      <c r="AC117" s="561"/>
      <c r="AD117" s="546"/>
      <c r="AE117" s="546"/>
      <c r="AF117" s="618"/>
      <c r="AG117" s="17"/>
      <c r="AH117" s="17"/>
      <c r="AI117" s="17"/>
      <c r="AJ117" s="17"/>
      <c r="AK117" s="17"/>
      <c r="AL117" s="17"/>
      <c r="AM117" s="17"/>
      <c r="AN117" s="538"/>
      <c r="AO117" s="538"/>
      <c r="AP117" s="538"/>
      <c r="AQ117" s="538"/>
      <c r="AR117" s="538"/>
      <c r="AV117" s="511"/>
      <c r="AW117" s="517"/>
      <c r="AX117" s="512"/>
      <c r="AY117" s="512"/>
      <c r="AZ117" s="561"/>
      <c r="BA117" s="546"/>
      <c r="BB117" s="546"/>
      <c r="BC117" s="618"/>
      <c r="BD117" s="17"/>
      <c r="BE117" s="17"/>
      <c r="BF117" s="17"/>
      <c r="BG117" s="17"/>
      <c r="BH117" s="17"/>
      <c r="BI117" s="17"/>
      <c r="BJ117" s="538"/>
      <c r="BK117" s="538"/>
      <c r="BL117" s="538"/>
      <c r="BM117" s="538"/>
      <c r="BN117" s="538"/>
      <c r="CA117" s="646"/>
      <c r="CB117" s="644"/>
      <c r="CC117" s="652"/>
      <c r="CD117" s="644"/>
      <c r="CE117" s="30"/>
      <c r="CF117" s="644"/>
      <c r="CG117" s="644"/>
      <c r="CH117" s="644"/>
      <c r="CI117" s="644"/>
      <c r="CJ117" s="644"/>
      <c r="CK117" s="644"/>
      <c r="CL117" s="644"/>
      <c r="CM117" s="644"/>
      <c r="CN117" s="30"/>
      <c r="CO117" s="649"/>
      <c r="CP117" s="649"/>
      <c r="CQ117" s="30"/>
      <c r="CR117" s="30"/>
      <c r="CS117" s="30"/>
    </row>
    <row r="118" ht="15" spans="1:97">
      <c r="A118" s="511"/>
      <c r="B118" s="517"/>
      <c r="C118" s="517"/>
      <c r="D118" s="517"/>
      <c r="E118" s="518"/>
      <c r="F118" s="517"/>
      <c r="G118" s="517"/>
      <c r="H118" s="517"/>
      <c r="I118" s="517"/>
      <c r="J118" s="517"/>
      <c r="K118" s="517"/>
      <c r="L118" s="517"/>
      <c r="M118" s="517"/>
      <c r="N118" s="517"/>
      <c r="O118" s="517"/>
      <c r="P118" s="538"/>
      <c r="Q118" s="538"/>
      <c r="R118" s="538"/>
      <c r="S118" s="538"/>
      <c r="T118" s="538"/>
      <c r="Y118" s="511"/>
      <c r="Z118" s="517"/>
      <c r="AA118" s="517"/>
      <c r="AB118" s="517"/>
      <c r="AC118" s="518"/>
      <c r="AD118" s="517"/>
      <c r="AE118" s="517"/>
      <c r="AF118" s="517"/>
      <c r="AG118" s="517"/>
      <c r="AH118" s="517"/>
      <c r="AI118" s="517"/>
      <c r="AJ118" s="517"/>
      <c r="AK118" s="517"/>
      <c r="AL118" s="517"/>
      <c r="AM118" s="517"/>
      <c r="AN118" s="538"/>
      <c r="AO118" s="538"/>
      <c r="AP118" s="538"/>
      <c r="AQ118" s="538"/>
      <c r="AR118" s="538"/>
      <c r="AV118" s="511"/>
      <c r="AW118" s="517"/>
      <c r="AX118" s="517"/>
      <c r="AY118" s="517"/>
      <c r="AZ118" s="518"/>
      <c r="BA118" s="517"/>
      <c r="BB118" s="517"/>
      <c r="BC118" s="517"/>
      <c r="BD118" s="517"/>
      <c r="BE118" s="517"/>
      <c r="BF118" s="517"/>
      <c r="BG118" s="517"/>
      <c r="BH118" s="517"/>
      <c r="BI118" s="517"/>
      <c r="BJ118" s="538"/>
      <c r="BK118" s="538"/>
      <c r="BL118" s="538"/>
      <c r="BM118" s="538"/>
      <c r="BN118" s="538"/>
      <c r="CA118" s="646"/>
      <c r="CB118" s="644"/>
      <c r="CC118" s="652"/>
      <c r="CD118" s="644"/>
      <c r="CE118" s="30"/>
      <c r="CF118" s="644"/>
      <c r="CG118" s="644"/>
      <c r="CH118" s="644"/>
      <c r="CI118" s="644"/>
      <c r="CJ118" s="644"/>
      <c r="CK118" s="644"/>
      <c r="CL118" s="644"/>
      <c r="CM118" s="644"/>
      <c r="CN118" s="30"/>
      <c r="CO118" s="30"/>
      <c r="CP118" s="30"/>
      <c r="CQ118" s="30"/>
      <c r="CR118" s="649"/>
      <c r="CS118" s="649"/>
    </row>
    <row r="119" ht="15" spans="1:97">
      <c r="A119" s="511"/>
      <c r="B119" s="517"/>
      <c r="C119" s="512"/>
      <c r="D119" s="517"/>
      <c r="E119" s="518"/>
      <c r="F119" s="517"/>
      <c r="G119" s="517"/>
      <c r="H119" s="517"/>
      <c r="I119" s="517"/>
      <c r="J119" s="517"/>
      <c r="K119" s="517"/>
      <c r="L119" s="517"/>
      <c r="M119" s="517"/>
      <c r="N119" s="17"/>
      <c r="O119" s="17"/>
      <c r="P119" s="538"/>
      <c r="Q119" s="538"/>
      <c r="R119" s="538"/>
      <c r="S119" s="538"/>
      <c r="T119" s="538"/>
      <c r="Y119" s="511"/>
      <c r="Z119" s="517"/>
      <c r="AA119" s="512"/>
      <c r="AB119" s="517"/>
      <c r="AC119" s="518"/>
      <c r="AD119" s="517"/>
      <c r="AE119" s="517"/>
      <c r="AF119" s="517"/>
      <c r="AG119" s="517"/>
      <c r="AH119" s="517"/>
      <c r="AI119" s="517"/>
      <c r="AJ119" s="517"/>
      <c r="AK119" s="517"/>
      <c r="AL119" s="17"/>
      <c r="AM119" s="17"/>
      <c r="AN119" s="538"/>
      <c r="AO119" s="538"/>
      <c r="AP119" s="538"/>
      <c r="AQ119" s="538"/>
      <c r="AR119" s="538"/>
      <c r="AV119" s="511"/>
      <c r="AW119" s="517"/>
      <c r="AX119" s="512"/>
      <c r="AY119" s="517"/>
      <c r="AZ119" s="518"/>
      <c r="BA119" s="517"/>
      <c r="BB119" s="517"/>
      <c r="BC119" s="517"/>
      <c r="BD119" s="517"/>
      <c r="BE119" s="517"/>
      <c r="BF119" s="517"/>
      <c r="BG119" s="517"/>
      <c r="BH119" s="517"/>
      <c r="BI119" s="17"/>
      <c r="BJ119" s="538"/>
      <c r="BK119" s="538"/>
      <c r="BL119" s="538"/>
      <c r="BM119" s="538"/>
      <c r="BN119" s="538"/>
      <c r="CA119" s="646"/>
      <c r="CB119" s="644"/>
      <c r="CC119" s="657"/>
      <c r="CD119" s="649"/>
      <c r="CE119" s="649"/>
      <c r="CF119" s="649"/>
      <c r="CG119" s="649"/>
      <c r="CH119" s="30"/>
      <c r="CI119" s="30"/>
      <c r="CJ119" s="30"/>
      <c r="CK119" s="30"/>
      <c r="CL119" s="30"/>
      <c r="CM119" s="30"/>
      <c r="CN119" s="30"/>
      <c r="CO119" s="30"/>
      <c r="CP119" s="30"/>
      <c r="CQ119" s="649"/>
      <c r="CR119" s="30"/>
      <c r="CS119" s="30"/>
    </row>
    <row r="120" ht="15" spans="1:97">
      <c r="A120" s="511"/>
      <c r="B120" s="517"/>
      <c r="C120" s="512"/>
      <c r="D120" s="517"/>
      <c r="E120" s="518"/>
      <c r="F120" s="517"/>
      <c r="G120" s="517"/>
      <c r="H120" s="517"/>
      <c r="I120" s="517"/>
      <c r="J120" s="517"/>
      <c r="K120" s="517"/>
      <c r="L120" s="517"/>
      <c r="M120" s="517"/>
      <c r="N120" s="517"/>
      <c r="O120" s="517"/>
      <c r="P120" s="538"/>
      <c r="Q120" s="538"/>
      <c r="R120" s="538"/>
      <c r="S120" s="538"/>
      <c r="T120" s="538"/>
      <c r="Y120" s="511"/>
      <c r="Z120" s="517"/>
      <c r="AA120" s="512"/>
      <c r="AB120" s="517"/>
      <c r="AC120" s="518"/>
      <c r="AD120" s="517"/>
      <c r="AE120" s="517"/>
      <c r="AF120" s="517"/>
      <c r="AG120" s="517"/>
      <c r="AH120" s="517"/>
      <c r="AI120" s="517"/>
      <c r="AJ120" s="517"/>
      <c r="AK120" s="517"/>
      <c r="AL120" s="517"/>
      <c r="AM120" s="517"/>
      <c r="AN120" s="538"/>
      <c r="AO120" s="538"/>
      <c r="AP120" s="538"/>
      <c r="AQ120" s="538"/>
      <c r="AR120" s="538"/>
      <c r="AV120" s="511"/>
      <c r="AW120" s="517"/>
      <c r="AX120" s="512"/>
      <c r="AY120" s="517"/>
      <c r="AZ120" s="518"/>
      <c r="BA120" s="517"/>
      <c r="BB120" s="517"/>
      <c r="BC120" s="517"/>
      <c r="BD120" s="517"/>
      <c r="BE120" s="517"/>
      <c r="BF120" s="517"/>
      <c r="BG120" s="517"/>
      <c r="BH120" s="517"/>
      <c r="BI120" s="517"/>
      <c r="BJ120" s="538"/>
      <c r="BK120" s="538"/>
      <c r="BL120" s="538"/>
      <c r="BM120" s="538"/>
      <c r="BN120" s="538"/>
      <c r="CA120" s="647"/>
      <c r="CB120" s="644"/>
      <c r="CC120" s="657"/>
      <c r="CD120" s="649"/>
      <c r="CE120" s="658"/>
      <c r="CF120" s="649"/>
      <c r="CG120" s="649"/>
      <c r="CH120" s="658"/>
      <c r="CI120" s="30"/>
      <c r="CJ120" s="30"/>
      <c r="CK120" s="30"/>
      <c r="CL120" s="30"/>
      <c r="CM120" s="30"/>
      <c r="CN120" s="30"/>
      <c r="CO120" s="649"/>
      <c r="CP120" s="649"/>
      <c r="CQ120" s="649"/>
      <c r="CR120" s="649"/>
      <c r="CS120" s="649"/>
    </row>
    <row r="121" ht="15" spans="1:97">
      <c r="A121" s="511"/>
      <c r="B121" s="517"/>
      <c r="C121" s="512"/>
      <c r="D121" s="517"/>
      <c r="E121" s="518"/>
      <c r="F121" s="517"/>
      <c r="G121" s="517"/>
      <c r="H121" s="517"/>
      <c r="I121" s="517"/>
      <c r="J121" s="517"/>
      <c r="K121" s="517"/>
      <c r="L121" s="517"/>
      <c r="M121" s="517"/>
      <c r="N121" s="517"/>
      <c r="O121" s="517"/>
      <c r="P121" s="538"/>
      <c r="Q121" s="538"/>
      <c r="R121" s="538"/>
      <c r="S121" s="538"/>
      <c r="T121" s="538"/>
      <c r="Y121" s="511"/>
      <c r="Z121" s="517"/>
      <c r="AA121" s="512"/>
      <c r="AB121" s="517"/>
      <c r="AC121" s="518"/>
      <c r="AD121" s="517"/>
      <c r="AE121" s="517"/>
      <c r="AF121" s="517"/>
      <c r="AG121" s="517"/>
      <c r="AH121" s="517"/>
      <c r="AI121" s="517"/>
      <c r="AJ121" s="517"/>
      <c r="AK121" s="517"/>
      <c r="AL121" s="517"/>
      <c r="AM121" s="517"/>
      <c r="AN121" s="538"/>
      <c r="AO121" s="538"/>
      <c r="AP121" s="538"/>
      <c r="AQ121" s="538"/>
      <c r="AR121" s="538"/>
      <c r="AV121" s="511"/>
      <c r="AW121" s="517"/>
      <c r="AX121" s="512"/>
      <c r="AY121" s="517"/>
      <c r="AZ121" s="518"/>
      <c r="BA121" s="517"/>
      <c r="BB121" s="517"/>
      <c r="BC121" s="517"/>
      <c r="BD121" s="517"/>
      <c r="BE121" s="517"/>
      <c r="BF121" s="517"/>
      <c r="BG121" s="517"/>
      <c r="BH121" s="517"/>
      <c r="BI121" s="517"/>
      <c r="BJ121" s="538"/>
      <c r="BK121" s="538"/>
      <c r="BL121" s="538"/>
      <c r="BM121" s="538"/>
      <c r="BN121" s="538"/>
      <c r="CA121" s="647"/>
      <c r="CB121" s="644"/>
      <c r="CC121" s="657"/>
      <c r="CD121" s="649"/>
      <c r="CE121" s="658"/>
      <c r="CF121" s="649"/>
      <c r="CG121" s="649"/>
      <c r="CH121" s="658"/>
      <c r="CI121" s="30"/>
      <c r="CJ121" s="30"/>
      <c r="CK121" s="30"/>
      <c r="CL121" s="30"/>
      <c r="CM121" s="30"/>
      <c r="CN121" s="30"/>
      <c r="CO121" s="649"/>
      <c r="CP121" s="649"/>
      <c r="CQ121" s="649"/>
      <c r="CR121" s="649"/>
      <c r="CS121" s="649"/>
    </row>
    <row r="122" ht="15" spans="1:97">
      <c r="A122" s="511"/>
      <c r="B122" s="517"/>
      <c r="C122" s="512"/>
      <c r="D122" s="517"/>
      <c r="E122" s="518"/>
      <c r="F122" s="517"/>
      <c r="G122" s="517"/>
      <c r="H122" s="517"/>
      <c r="I122" s="517"/>
      <c r="J122" s="517"/>
      <c r="K122" s="517"/>
      <c r="L122" s="517"/>
      <c r="M122" s="517"/>
      <c r="N122" s="517"/>
      <c r="O122" s="517"/>
      <c r="P122" s="538"/>
      <c r="Q122" s="538"/>
      <c r="R122" s="538"/>
      <c r="S122" s="538"/>
      <c r="T122" s="538"/>
      <c r="Y122" s="511"/>
      <c r="Z122" s="517"/>
      <c r="AA122" s="512"/>
      <c r="AB122" s="517"/>
      <c r="AC122" s="518"/>
      <c r="AD122" s="517"/>
      <c r="AE122" s="517"/>
      <c r="AF122" s="517"/>
      <c r="AG122" s="517"/>
      <c r="AH122" s="517"/>
      <c r="AI122" s="517"/>
      <c r="AJ122" s="517"/>
      <c r="AK122" s="517"/>
      <c r="AL122" s="517"/>
      <c r="AM122" s="517"/>
      <c r="AN122" s="538"/>
      <c r="AO122" s="538"/>
      <c r="AP122" s="538"/>
      <c r="AQ122" s="538"/>
      <c r="AR122" s="538"/>
      <c r="AV122" s="511"/>
      <c r="AW122" s="517"/>
      <c r="AX122" s="512"/>
      <c r="AY122" s="517"/>
      <c r="AZ122" s="518"/>
      <c r="BA122" s="517"/>
      <c r="BB122" s="517"/>
      <c r="BC122" s="517"/>
      <c r="BD122" s="517"/>
      <c r="BE122" s="517"/>
      <c r="BF122" s="517"/>
      <c r="BG122" s="517"/>
      <c r="BH122" s="517"/>
      <c r="BI122" s="517"/>
      <c r="BJ122" s="538"/>
      <c r="BK122" s="538"/>
      <c r="BL122" s="538"/>
      <c r="BM122" s="538"/>
      <c r="BN122" s="538"/>
      <c r="CA122" s="647"/>
      <c r="CB122" s="644"/>
      <c r="CC122" s="657"/>
      <c r="CD122" s="649"/>
      <c r="CE122" s="658"/>
      <c r="CF122" s="649"/>
      <c r="CG122" s="649"/>
      <c r="CH122" s="658"/>
      <c r="CI122" s="30"/>
      <c r="CJ122" s="30"/>
      <c r="CK122" s="30"/>
      <c r="CL122" s="30"/>
      <c r="CM122" s="30"/>
      <c r="CN122" s="30"/>
      <c r="CO122" s="649"/>
      <c r="CP122" s="649"/>
      <c r="CQ122" s="649"/>
      <c r="CR122" s="649"/>
      <c r="CS122" s="649"/>
    </row>
    <row r="123" ht="15" spans="1:97">
      <c r="A123" s="511"/>
      <c r="B123" s="517"/>
      <c r="C123" s="512"/>
      <c r="D123" s="517"/>
      <c r="E123" s="17"/>
      <c r="F123" s="517"/>
      <c r="G123" s="517"/>
      <c r="H123" s="517"/>
      <c r="I123" s="517"/>
      <c r="J123" s="517"/>
      <c r="K123" s="517"/>
      <c r="L123" s="517"/>
      <c r="M123" s="517"/>
      <c r="N123" s="17"/>
      <c r="O123" s="17"/>
      <c r="P123" s="17"/>
      <c r="Q123" s="17"/>
      <c r="R123" s="17"/>
      <c r="S123" s="17"/>
      <c r="T123" s="17"/>
      <c r="Y123" s="511"/>
      <c r="Z123" s="517"/>
      <c r="AA123" s="512"/>
      <c r="AB123" s="517"/>
      <c r="AC123" s="17"/>
      <c r="AD123" s="517"/>
      <c r="AE123" s="517"/>
      <c r="AF123" s="517"/>
      <c r="AG123" s="517"/>
      <c r="AH123" s="517"/>
      <c r="AI123" s="517"/>
      <c r="AJ123" s="517"/>
      <c r="AK123" s="517"/>
      <c r="AL123" s="17"/>
      <c r="AM123" s="17"/>
      <c r="AN123" s="17"/>
      <c r="AO123" s="17"/>
      <c r="AP123" s="17"/>
      <c r="AQ123" s="17"/>
      <c r="AR123" s="17"/>
      <c r="AV123" s="511"/>
      <c r="AW123" s="517"/>
      <c r="AX123" s="512"/>
      <c r="AY123" s="517"/>
      <c r="AZ123" s="17"/>
      <c r="BA123" s="517"/>
      <c r="BB123" s="517"/>
      <c r="BC123" s="517"/>
      <c r="BD123" s="517"/>
      <c r="BE123" s="517"/>
      <c r="BF123" s="517"/>
      <c r="BG123" s="517"/>
      <c r="BH123" s="517"/>
      <c r="BI123" s="17"/>
      <c r="BJ123" s="17"/>
      <c r="BK123" s="538"/>
      <c r="BL123" s="538"/>
      <c r="BM123" s="17"/>
      <c r="BN123" s="17"/>
      <c r="CA123" s="647"/>
      <c r="CB123" s="644"/>
      <c r="CC123" s="657"/>
      <c r="CD123" s="649"/>
      <c r="CE123" s="658"/>
      <c r="CF123" s="642"/>
      <c r="CG123" s="649"/>
      <c r="CH123" s="659"/>
      <c r="CI123" s="659"/>
      <c r="CJ123" s="659"/>
      <c r="CK123" s="659"/>
      <c r="CL123" s="659"/>
      <c r="CM123" s="659"/>
      <c r="CN123" s="30"/>
      <c r="CO123" s="649"/>
      <c r="CP123" s="649"/>
      <c r="CQ123" s="649"/>
      <c r="CR123" s="649"/>
      <c r="CS123" s="649"/>
    </row>
    <row r="124" ht="15" spans="1:97">
      <c r="A124" s="511"/>
      <c r="B124" s="517"/>
      <c r="C124" s="512"/>
      <c r="D124" s="517"/>
      <c r="E124" s="17"/>
      <c r="F124" s="517"/>
      <c r="G124" s="517"/>
      <c r="H124" s="517"/>
      <c r="I124" s="517"/>
      <c r="J124" s="517"/>
      <c r="K124" s="517"/>
      <c r="L124" s="517"/>
      <c r="M124" s="517"/>
      <c r="N124" s="17"/>
      <c r="O124" s="17"/>
      <c r="P124" s="17"/>
      <c r="Q124" s="17"/>
      <c r="R124" s="17"/>
      <c r="S124" s="17"/>
      <c r="T124" s="17"/>
      <c r="Y124" s="511"/>
      <c r="Z124" s="517"/>
      <c r="AA124" s="512"/>
      <c r="AB124" s="517"/>
      <c r="AC124" s="17"/>
      <c r="AD124" s="517"/>
      <c r="AE124" s="517"/>
      <c r="AF124" s="517"/>
      <c r="AG124" s="517"/>
      <c r="AH124" s="517"/>
      <c r="AI124" s="517"/>
      <c r="AJ124" s="517"/>
      <c r="AK124" s="517"/>
      <c r="AL124" s="17"/>
      <c r="AM124" s="17"/>
      <c r="AN124" s="17"/>
      <c r="AO124" s="17"/>
      <c r="AP124" s="17"/>
      <c r="AQ124" s="17"/>
      <c r="AR124" s="17"/>
      <c r="AV124" s="511"/>
      <c r="AW124" s="517"/>
      <c r="AX124" s="512"/>
      <c r="AY124" s="517"/>
      <c r="AZ124" s="17"/>
      <c r="BA124" s="517"/>
      <c r="BB124" s="517"/>
      <c r="BC124" s="517"/>
      <c r="BD124" s="517"/>
      <c r="BE124" s="517"/>
      <c r="BF124" s="517"/>
      <c r="BG124" s="517"/>
      <c r="BH124" s="517"/>
      <c r="BI124" s="17"/>
      <c r="BJ124" s="17"/>
      <c r="BK124" s="538"/>
      <c r="BL124" s="538"/>
      <c r="BM124" s="17"/>
      <c r="BN124" s="17"/>
      <c r="CA124" s="647"/>
      <c r="CB124" s="644"/>
      <c r="CC124" s="657"/>
      <c r="CD124" s="649"/>
      <c r="CE124" s="658"/>
      <c r="CF124" s="642"/>
      <c r="CG124" s="649"/>
      <c r="CH124" s="659"/>
      <c r="CI124" s="659"/>
      <c r="CJ124" s="659"/>
      <c r="CK124" s="659"/>
      <c r="CL124" s="659"/>
      <c r="CM124" s="659"/>
      <c r="CN124" s="659"/>
      <c r="CO124" s="649"/>
      <c r="CP124" s="649"/>
      <c r="CQ124" s="649"/>
      <c r="CR124" s="649"/>
      <c r="CS124" s="649"/>
    </row>
    <row r="125" ht="15" spans="1:97">
      <c r="A125" s="511"/>
      <c r="B125" s="517"/>
      <c r="C125" s="512"/>
      <c r="D125" s="517"/>
      <c r="E125" s="17"/>
      <c r="F125" s="517"/>
      <c r="G125" s="517"/>
      <c r="H125" s="517"/>
      <c r="I125" s="517"/>
      <c r="J125" s="517"/>
      <c r="K125" s="517"/>
      <c r="L125" s="517"/>
      <c r="M125" s="517"/>
      <c r="N125" s="17"/>
      <c r="O125" s="17"/>
      <c r="P125" s="538"/>
      <c r="Q125" s="538"/>
      <c r="R125" s="17"/>
      <c r="S125" s="17"/>
      <c r="T125" s="17"/>
      <c r="Y125" s="511"/>
      <c r="Z125" s="517"/>
      <c r="AA125" s="512"/>
      <c r="AB125" s="517"/>
      <c r="AC125" s="17"/>
      <c r="AD125" s="517"/>
      <c r="AE125" s="517"/>
      <c r="AF125" s="517"/>
      <c r="AG125" s="517"/>
      <c r="AH125" s="517"/>
      <c r="AI125" s="517"/>
      <c r="AJ125" s="517"/>
      <c r="AK125" s="517"/>
      <c r="AL125" s="17"/>
      <c r="AM125" s="17"/>
      <c r="AN125" s="538"/>
      <c r="AO125" s="538"/>
      <c r="AP125" s="17"/>
      <c r="AQ125" s="17"/>
      <c r="AR125" s="17"/>
      <c r="AV125" s="511"/>
      <c r="AW125" s="517"/>
      <c r="AX125" s="512"/>
      <c r="AY125" s="517"/>
      <c r="AZ125" s="17"/>
      <c r="BA125" s="517"/>
      <c r="BB125" s="517"/>
      <c r="BC125" s="517"/>
      <c r="BD125" s="517"/>
      <c r="BE125" s="517"/>
      <c r="BF125" s="517"/>
      <c r="BG125" s="517"/>
      <c r="BH125" s="517"/>
      <c r="BI125" s="17"/>
      <c r="BJ125" s="538"/>
      <c r="BK125" s="538"/>
      <c r="BL125" s="538"/>
      <c r="BM125" s="17"/>
      <c r="BN125" s="17"/>
      <c r="CA125" s="29"/>
      <c r="CB125" s="29"/>
      <c r="CC125" s="29"/>
      <c r="CD125" s="29"/>
      <c r="CE125" s="29"/>
      <c r="CF125" s="29"/>
      <c r="CG125" s="29"/>
      <c r="CH125" s="660"/>
      <c r="CI125" s="660"/>
      <c r="CJ125" s="660"/>
      <c r="CK125" s="660"/>
      <c r="CL125" s="660"/>
      <c r="CM125" s="660"/>
      <c r="CN125" s="660"/>
      <c r="CO125" s="29"/>
      <c r="CP125" s="29"/>
      <c r="CQ125" s="29"/>
      <c r="CR125" s="29"/>
      <c r="CS125" s="29"/>
    </row>
    <row r="126" ht="15" spans="1:97">
      <c r="A126" s="511"/>
      <c r="B126" s="517"/>
      <c r="C126" s="512"/>
      <c r="D126" s="517"/>
      <c r="E126" s="17"/>
      <c r="F126" s="517"/>
      <c r="G126" s="517"/>
      <c r="H126" s="517"/>
      <c r="I126" s="517"/>
      <c r="J126" s="517"/>
      <c r="K126" s="517"/>
      <c r="L126" s="517"/>
      <c r="M126" s="517"/>
      <c r="N126" s="17"/>
      <c r="O126" s="17"/>
      <c r="P126" s="17"/>
      <c r="Q126" s="17"/>
      <c r="R126" s="17"/>
      <c r="S126" s="538"/>
      <c r="T126" s="538"/>
      <c r="Y126" s="511"/>
      <c r="Z126" s="517"/>
      <c r="AA126" s="512"/>
      <c r="AB126" s="517"/>
      <c r="AC126" s="17"/>
      <c r="AD126" s="517"/>
      <c r="AE126" s="517"/>
      <c r="AF126" s="517"/>
      <c r="AG126" s="517"/>
      <c r="AH126" s="517"/>
      <c r="AI126" s="517"/>
      <c r="AJ126" s="517"/>
      <c r="AK126" s="517"/>
      <c r="AL126" s="17"/>
      <c r="AM126" s="17"/>
      <c r="AN126" s="17"/>
      <c r="AO126" s="17"/>
      <c r="AP126" s="17"/>
      <c r="AQ126" s="538"/>
      <c r="AR126" s="538"/>
      <c r="AV126" s="511"/>
      <c r="AW126" s="517"/>
      <c r="AX126" s="512"/>
      <c r="AY126" s="517"/>
      <c r="AZ126" s="17"/>
      <c r="BA126" s="517"/>
      <c r="BB126" s="517"/>
      <c r="BC126" s="517"/>
      <c r="BD126" s="517"/>
      <c r="BE126" s="517"/>
      <c r="BF126" s="517"/>
      <c r="BG126" s="517"/>
      <c r="BH126" s="517"/>
      <c r="BI126" s="17"/>
      <c r="BJ126" s="17"/>
      <c r="BK126" s="538"/>
      <c r="BL126" s="538"/>
      <c r="BM126" s="538"/>
      <c r="BN126" s="538"/>
      <c r="CA126" s="29"/>
      <c r="CB126" s="29"/>
      <c r="CC126" s="661"/>
      <c r="CD126" s="661"/>
      <c r="CE126" s="661"/>
      <c r="CF126" s="29"/>
      <c r="CG126" s="661"/>
      <c r="CH126" s="662"/>
      <c r="CI126" s="662"/>
      <c r="CJ126" s="662"/>
      <c r="CK126" s="662"/>
      <c r="CL126" s="662"/>
      <c r="CM126" s="662"/>
      <c r="CN126" s="29"/>
      <c r="CO126" s="29"/>
      <c r="CP126" s="29"/>
      <c r="CQ126" s="29"/>
      <c r="CR126" s="29"/>
      <c r="CS126" s="29"/>
    </row>
    <row r="127" ht="15" spans="1:97">
      <c r="A127" s="511"/>
      <c r="B127" s="517"/>
      <c r="C127" s="613"/>
      <c r="D127" s="536"/>
      <c r="E127" s="536"/>
      <c r="F127" s="536"/>
      <c r="G127" s="536"/>
      <c r="H127" s="523"/>
      <c r="I127" s="523"/>
      <c r="J127" s="523"/>
      <c r="K127" s="523"/>
      <c r="L127" s="523"/>
      <c r="M127" s="523"/>
      <c r="N127" s="523"/>
      <c r="O127" s="523"/>
      <c r="P127" s="523"/>
      <c r="Q127" s="523"/>
      <c r="R127" s="536"/>
      <c r="S127" s="523"/>
      <c r="T127" s="523"/>
      <c r="Y127" s="511"/>
      <c r="Z127" s="517"/>
      <c r="AA127" s="613"/>
      <c r="AB127" s="536"/>
      <c r="AC127" s="536"/>
      <c r="AD127" s="536"/>
      <c r="AE127" s="536"/>
      <c r="AF127" s="523"/>
      <c r="AG127" s="523"/>
      <c r="AH127" s="523"/>
      <c r="AI127" s="523"/>
      <c r="AJ127" s="523"/>
      <c r="AK127" s="523"/>
      <c r="AL127" s="523"/>
      <c r="AM127" s="523"/>
      <c r="AN127" s="523"/>
      <c r="AO127" s="523"/>
      <c r="AP127" s="536"/>
      <c r="AQ127" s="523"/>
      <c r="AR127" s="523"/>
      <c r="AV127" s="511"/>
      <c r="AW127" s="517"/>
      <c r="AX127" s="613"/>
      <c r="AY127" s="536"/>
      <c r="AZ127" s="536"/>
      <c r="BA127" s="536"/>
      <c r="BB127" s="536"/>
      <c r="BC127" s="523"/>
      <c r="BD127" s="523"/>
      <c r="BE127" s="523"/>
      <c r="BF127" s="523"/>
      <c r="BG127" s="523"/>
      <c r="BH127" s="523"/>
      <c r="BI127" s="523"/>
      <c r="BJ127" s="523"/>
      <c r="BK127" s="536"/>
      <c r="BL127" s="536"/>
      <c r="BM127" s="523"/>
      <c r="BN127" s="523"/>
      <c r="CA127" s="29"/>
      <c r="CB127" s="29"/>
      <c r="CC127" s="661"/>
      <c r="CD127" s="661"/>
      <c r="CE127" s="661"/>
      <c r="CF127" s="661"/>
      <c r="CG127" s="661"/>
      <c r="CH127" s="662"/>
      <c r="CI127" s="662"/>
      <c r="CJ127" s="662"/>
      <c r="CK127" s="662"/>
      <c r="CL127" s="662"/>
      <c r="CM127" s="662"/>
      <c r="CN127" s="662"/>
      <c r="CO127" s="29"/>
      <c r="CP127" s="29"/>
      <c r="CQ127" s="29"/>
      <c r="CR127" s="29"/>
      <c r="CS127" s="29"/>
    </row>
    <row r="128" ht="15" spans="1:66">
      <c r="A128" s="614"/>
      <c r="B128" s="517"/>
      <c r="C128" s="613"/>
      <c r="D128" s="536"/>
      <c r="E128" s="525"/>
      <c r="F128" s="536"/>
      <c r="G128" s="536"/>
      <c r="H128" s="525"/>
      <c r="I128" s="523"/>
      <c r="J128" s="523"/>
      <c r="K128" s="523"/>
      <c r="L128" s="523"/>
      <c r="M128" s="523"/>
      <c r="N128" s="523"/>
      <c r="O128" s="523"/>
      <c r="P128" s="536"/>
      <c r="Q128" s="536"/>
      <c r="R128" s="536"/>
      <c r="S128" s="536"/>
      <c r="T128" s="536"/>
      <c r="Y128" s="614"/>
      <c r="Z128" s="517"/>
      <c r="AA128" s="613"/>
      <c r="AB128" s="536"/>
      <c r="AC128" s="525"/>
      <c r="AD128" s="536"/>
      <c r="AE128" s="536"/>
      <c r="AF128" s="525"/>
      <c r="AG128" s="523"/>
      <c r="AH128" s="523"/>
      <c r="AI128" s="523"/>
      <c r="AJ128" s="523"/>
      <c r="AK128" s="523"/>
      <c r="AL128" s="523"/>
      <c r="AM128" s="523"/>
      <c r="AN128" s="536"/>
      <c r="AO128" s="536"/>
      <c r="AP128" s="536"/>
      <c r="AQ128" s="536"/>
      <c r="AR128" s="536"/>
      <c r="AV128" s="614"/>
      <c r="AW128" s="517"/>
      <c r="AX128" s="613"/>
      <c r="AY128" s="536"/>
      <c r="AZ128" s="525"/>
      <c r="BA128" s="536"/>
      <c r="BB128" s="536"/>
      <c r="BC128" s="525"/>
      <c r="BD128" s="523"/>
      <c r="BE128" s="523"/>
      <c r="BF128" s="523"/>
      <c r="BG128" s="523"/>
      <c r="BH128" s="523"/>
      <c r="BI128" s="523"/>
      <c r="BJ128" s="536"/>
      <c r="BK128" s="536"/>
      <c r="BL128" s="536"/>
      <c r="BM128" s="536"/>
      <c r="BN128" s="536"/>
    </row>
    <row r="129" ht="15" spans="1:66">
      <c r="A129" s="614"/>
      <c r="B129" s="517"/>
      <c r="C129" s="613"/>
      <c r="D129" s="536"/>
      <c r="E129" s="525"/>
      <c r="F129" s="536"/>
      <c r="G129" s="536"/>
      <c r="H129" s="525"/>
      <c r="I129" s="523"/>
      <c r="J129" s="523"/>
      <c r="K129" s="523"/>
      <c r="L129" s="523"/>
      <c r="M129" s="523"/>
      <c r="N129" s="523"/>
      <c r="O129" s="523"/>
      <c r="P129" s="536"/>
      <c r="Q129" s="536"/>
      <c r="R129" s="536"/>
      <c r="S129" s="536"/>
      <c r="T129" s="536"/>
      <c r="Y129" s="614"/>
      <c r="Z129" s="517"/>
      <c r="AA129" s="613"/>
      <c r="AB129" s="536"/>
      <c r="AC129" s="525"/>
      <c r="AD129" s="536"/>
      <c r="AE129" s="536"/>
      <c r="AF129" s="525"/>
      <c r="AG129" s="523"/>
      <c r="AH129" s="523"/>
      <c r="AI129" s="523"/>
      <c r="AJ129" s="523"/>
      <c r="AK129" s="523"/>
      <c r="AL129" s="523"/>
      <c r="AM129" s="523"/>
      <c r="AN129" s="536"/>
      <c r="AO129" s="536"/>
      <c r="AP129" s="536"/>
      <c r="AQ129" s="536"/>
      <c r="AR129" s="536"/>
      <c r="AV129" s="614"/>
      <c r="AW129" s="517"/>
      <c r="AX129" s="613"/>
      <c r="AY129" s="536"/>
      <c r="AZ129" s="525"/>
      <c r="BA129" s="536"/>
      <c r="BB129" s="536"/>
      <c r="BC129" s="525"/>
      <c r="BD129" s="523"/>
      <c r="BE129" s="523"/>
      <c r="BF129" s="523"/>
      <c r="BG129" s="523"/>
      <c r="BH129" s="523"/>
      <c r="BI129" s="523"/>
      <c r="BJ129" s="536"/>
      <c r="BK129" s="536"/>
      <c r="BL129" s="536"/>
      <c r="BM129" s="536"/>
      <c r="BN129" s="536"/>
    </row>
    <row r="130" ht="15" spans="1:66">
      <c r="A130" s="614"/>
      <c r="B130" s="517"/>
      <c r="C130" s="613"/>
      <c r="D130" s="536"/>
      <c r="E130" s="525"/>
      <c r="F130" s="536"/>
      <c r="G130" s="536"/>
      <c r="H130" s="525"/>
      <c r="I130" s="523"/>
      <c r="J130" s="523"/>
      <c r="K130" s="523"/>
      <c r="L130" s="523"/>
      <c r="M130" s="523"/>
      <c r="N130" s="523"/>
      <c r="O130" s="523"/>
      <c r="P130" s="536"/>
      <c r="Q130" s="536"/>
      <c r="R130" s="536"/>
      <c r="S130" s="536"/>
      <c r="T130" s="536"/>
      <c r="Y130" s="614"/>
      <c r="Z130" s="517"/>
      <c r="AA130" s="613"/>
      <c r="AB130" s="536"/>
      <c r="AC130" s="525"/>
      <c r="AD130" s="536"/>
      <c r="AE130" s="536"/>
      <c r="AF130" s="525"/>
      <c r="AG130" s="523"/>
      <c r="AH130" s="523"/>
      <c r="AI130" s="523"/>
      <c r="AJ130" s="523"/>
      <c r="AK130" s="523"/>
      <c r="AL130" s="523"/>
      <c r="AM130" s="523"/>
      <c r="AN130" s="536"/>
      <c r="AO130" s="536"/>
      <c r="AP130" s="536"/>
      <c r="AQ130" s="536"/>
      <c r="AR130" s="536"/>
      <c r="AV130" s="614"/>
      <c r="AW130" s="517"/>
      <c r="AX130" s="613"/>
      <c r="AY130" s="536"/>
      <c r="AZ130" s="525"/>
      <c r="BA130" s="536"/>
      <c r="BB130" s="536"/>
      <c r="BC130" s="525"/>
      <c r="BD130" s="523"/>
      <c r="BE130" s="523"/>
      <c r="BF130" s="523"/>
      <c r="BG130" s="523"/>
      <c r="BH130" s="523"/>
      <c r="BI130" s="523"/>
      <c r="BJ130" s="536"/>
      <c r="BK130" s="536"/>
      <c r="BL130" s="536"/>
      <c r="BM130" s="536"/>
      <c r="BN130" s="536"/>
    </row>
    <row r="131" ht="15" spans="1:66">
      <c r="A131" s="614"/>
      <c r="B131" s="517"/>
      <c r="C131" s="613"/>
      <c r="D131" s="536"/>
      <c r="E131" s="525"/>
      <c r="F131" s="520"/>
      <c r="G131" s="536"/>
      <c r="H131" s="550"/>
      <c r="I131" s="550"/>
      <c r="J131" s="550"/>
      <c r="K131" s="550"/>
      <c r="L131" s="550"/>
      <c r="M131" s="550"/>
      <c r="N131" s="523"/>
      <c r="O131" s="523"/>
      <c r="P131" s="536"/>
      <c r="Q131" s="536"/>
      <c r="R131" s="536"/>
      <c r="S131" s="536"/>
      <c r="T131" s="536"/>
      <c r="Y131" s="614"/>
      <c r="Z131" s="517"/>
      <c r="AA131" s="613"/>
      <c r="AB131" s="536"/>
      <c r="AC131" s="525"/>
      <c r="AD131" s="520"/>
      <c r="AE131" s="536"/>
      <c r="AF131" s="550"/>
      <c r="AG131" s="550"/>
      <c r="AH131" s="550"/>
      <c r="AI131" s="550"/>
      <c r="AJ131" s="550"/>
      <c r="AK131" s="550"/>
      <c r="AL131" s="523"/>
      <c r="AM131" s="523"/>
      <c r="AN131" s="536"/>
      <c r="AO131" s="536"/>
      <c r="AP131" s="536"/>
      <c r="AQ131" s="536"/>
      <c r="AR131" s="536"/>
      <c r="AV131" s="614"/>
      <c r="AW131" s="517"/>
      <c r="AX131" s="613"/>
      <c r="AY131" s="536"/>
      <c r="AZ131" s="525"/>
      <c r="BA131" s="520"/>
      <c r="BB131" s="536"/>
      <c r="BC131" s="550"/>
      <c r="BD131" s="550"/>
      <c r="BE131" s="550"/>
      <c r="BF131" s="550"/>
      <c r="BG131" s="550"/>
      <c r="BH131" s="550"/>
      <c r="BI131" s="523"/>
      <c r="BJ131" s="536"/>
      <c r="BK131" s="536"/>
      <c r="BL131" s="536"/>
      <c r="BM131" s="536"/>
      <c r="BN131" s="536"/>
    </row>
    <row r="132" ht="15" spans="1:66">
      <c r="A132" s="614"/>
      <c r="B132" s="517"/>
      <c r="C132" s="613"/>
      <c r="D132" s="536"/>
      <c r="E132" s="525"/>
      <c r="F132" s="520"/>
      <c r="G132" s="536"/>
      <c r="H132" s="550"/>
      <c r="I132" s="550"/>
      <c r="J132" s="550"/>
      <c r="K132" s="550"/>
      <c r="L132" s="550"/>
      <c r="M132" s="550"/>
      <c r="N132" s="550"/>
      <c r="O132" s="550"/>
      <c r="P132" s="536"/>
      <c r="Q132" s="536"/>
      <c r="R132" s="536"/>
      <c r="S132" s="536"/>
      <c r="T132" s="536"/>
      <c r="Y132" s="614"/>
      <c r="Z132" s="517"/>
      <c r="AA132" s="613"/>
      <c r="AB132" s="536"/>
      <c r="AC132" s="525"/>
      <c r="AD132" s="520"/>
      <c r="AE132" s="536"/>
      <c r="AF132" s="550"/>
      <c r="AG132" s="550"/>
      <c r="AH132" s="550"/>
      <c r="AI132" s="550"/>
      <c r="AJ132" s="550"/>
      <c r="AK132" s="550"/>
      <c r="AL132" s="550"/>
      <c r="AM132" s="550"/>
      <c r="AN132" s="536"/>
      <c r="AO132" s="536"/>
      <c r="AP132" s="536"/>
      <c r="AQ132" s="536"/>
      <c r="AR132" s="536"/>
      <c r="AV132" s="614"/>
      <c r="AW132" s="517"/>
      <c r="AX132" s="613"/>
      <c r="AY132" s="536"/>
      <c r="AZ132" s="525"/>
      <c r="BA132" s="520"/>
      <c r="BB132" s="536"/>
      <c r="BC132" s="550"/>
      <c r="BD132" s="550"/>
      <c r="BE132" s="550"/>
      <c r="BF132" s="550"/>
      <c r="BG132" s="550"/>
      <c r="BH132" s="550"/>
      <c r="BI132" s="550"/>
      <c r="BJ132" s="536"/>
      <c r="BK132" s="536"/>
      <c r="BL132" s="536"/>
      <c r="BM132" s="536"/>
      <c r="BN132" s="536"/>
    </row>
    <row r="133" spans="1:66">
      <c r="A133" s="527"/>
      <c r="B133" s="527"/>
      <c r="C133" s="527" t="s">
        <v>6560</v>
      </c>
      <c r="D133" s="527"/>
      <c r="E133" s="527"/>
      <c r="F133" s="527"/>
      <c r="G133" s="527"/>
      <c r="H133" s="619">
        <f>SUM(H104:H132)</f>
        <v>65000</v>
      </c>
      <c r="I133" s="619">
        <f t="shared" ref="H133:O133" si="12">SUM(I104:I132)</f>
        <v>65000</v>
      </c>
      <c r="J133" s="619">
        <f t="shared" si="12"/>
        <v>65000</v>
      </c>
      <c r="K133" s="619">
        <f t="shared" si="12"/>
        <v>65000</v>
      </c>
      <c r="L133" s="619">
        <f t="shared" si="12"/>
        <v>65000</v>
      </c>
      <c r="M133" s="619">
        <f t="shared" si="12"/>
        <v>65000</v>
      </c>
      <c r="N133" s="619">
        <f t="shared" si="12"/>
        <v>25000</v>
      </c>
      <c r="O133" s="619">
        <f t="shared" si="12"/>
        <v>0</v>
      </c>
      <c r="P133" s="527"/>
      <c r="Q133" s="527">
        <f>SUM(Q104:Q128)</f>
        <v>3000</v>
      </c>
      <c r="R133" s="527"/>
      <c r="S133" s="527"/>
      <c r="T133" s="527"/>
      <c r="Y133" s="527"/>
      <c r="Z133" s="527"/>
      <c r="AA133" s="527" t="s">
        <v>6560</v>
      </c>
      <c r="AB133" s="527"/>
      <c r="AC133" s="527"/>
      <c r="AD133" s="527"/>
      <c r="AE133" s="527"/>
      <c r="AF133" s="619">
        <f t="shared" ref="AF133:AL133" si="13">SUM(AF104:AF132)</f>
        <v>10000</v>
      </c>
      <c r="AG133" s="619">
        <f t="shared" si="13"/>
        <v>10000</v>
      </c>
      <c r="AH133" s="619">
        <f t="shared" si="13"/>
        <v>10000</v>
      </c>
      <c r="AI133" s="619">
        <f t="shared" si="13"/>
        <v>10000</v>
      </c>
      <c r="AJ133" s="619">
        <f t="shared" si="13"/>
        <v>10000</v>
      </c>
      <c r="AK133" s="619">
        <f t="shared" si="13"/>
        <v>10000</v>
      </c>
      <c r="AL133" s="619">
        <v>10000</v>
      </c>
      <c r="AM133" s="619">
        <f>SUM(AM104:AM132)</f>
        <v>0</v>
      </c>
      <c r="AN133" s="527"/>
      <c r="AO133" s="527">
        <f>SUM(AO104:AO128)</f>
        <v>0</v>
      </c>
      <c r="AP133" s="527"/>
      <c r="AQ133" s="527"/>
      <c r="AR133" s="527"/>
      <c r="AV133" s="527"/>
      <c r="AW133" s="527"/>
      <c r="AX133" s="527" t="s">
        <v>6560</v>
      </c>
      <c r="AY133" s="527"/>
      <c r="AZ133" s="527"/>
      <c r="BA133" s="527"/>
      <c r="BB133" s="527"/>
      <c r="BC133" s="619">
        <f t="shared" ref="BC133:BI133" si="14">SUM(BC104:BC132)</f>
        <v>10000</v>
      </c>
      <c r="BD133" s="619">
        <f t="shared" si="14"/>
        <v>10000</v>
      </c>
      <c r="BE133" s="619">
        <f t="shared" si="14"/>
        <v>10000</v>
      </c>
      <c r="BF133" s="619">
        <f t="shared" si="14"/>
        <v>10000</v>
      </c>
      <c r="BG133" s="619">
        <f t="shared" si="14"/>
        <v>10000</v>
      </c>
      <c r="BH133" s="619">
        <f t="shared" si="14"/>
        <v>10000</v>
      </c>
      <c r="BI133" s="619">
        <f t="shared" si="14"/>
        <v>0</v>
      </c>
      <c r="BJ133" s="527"/>
      <c r="BK133" s="527">
        <f>SUM(BK104:BK128)</f>
        <v>0</v>
      </c>
      <c r="BL133" s="527"/>
      <c r="BM133" s="527"/>
      <c r="BN133" s="527"/>
    </row>
    <row r="134" spans="1:66">
      <c r="A134" s="527"/>
      <c r="B134" s="527"/>
      <c r="C134" s="528" t="s">
        <v>6561</v>
      </c>
      <c r="D134" s="528"/>
      <c r="E134" s="528"/>
      <c r="F134" s="527"/>
      <c r="G134" s="528"/>
      <c r="H134" s="529">
        <f>'15789猫钥匙扣'!AO31</f>
        <v>47662.7222222222</v>
      </c>
      <c r="I134" s="529">
        <f>'15789猫钥匙扣'!AP31</f>
        <v>47605.2222222222</v>
      </c>
      <c r="J134" s="529">
        <f>'15789猫钥匙扣'!AQ31</f>
        <v>47605.2222222222</v>
      </c>
      <c r="K134" s="529">
        <f>'15789猫钥匙扣'!AR31</f>
        <v>47605.2222222222</v>
      </c>
      <c r="L134" s="529">
        <f>'15789猫钥匙扣'!AS31</f>
        <v>47605.2222222222</v>
      </c>
      <c r="M134" s="529">
        <f>'15789猫钥匙扣'!AT31</f>
        <v>47605.2222222222</v>
      </c>
      <c r="N134" s="527">
        <f>'15789猫钥匙扣'!AU31</f>
        <v>12298.6666666667</v>
      </c>
      <c r="O134" s="527" t="e">
        <f>'15706 钥匙扣系列'!#REF!</f>
        <v>#REF!</v>
      </c>
      <c r="P134" s="527"/>
      <c r="Q134" s="527" t="e">
        <f>'15706 钥匙扣系列'!#REF!</f>
        <v>#REF!</v>
      </c>
      <c r="R134" s="527"/>
      <c r="S134" s="527"/>
      <c r="T134" s="527"/>
      <c r="Y134" s="527"/>
      <c r="Z134" s="527"/>
      <c r="AA134" s="528" t="s">
        <v>6561</v>
      </c>
      <c r="AB134" s="528"/>
      <c r="AC134" s="528"/>
      <c r="AD134" s="527"/>
      <c r="AE134" s="528"/>
      <c r="AF134" s="529">
        <f>'15797 动物系列'!AO15</f>
        <v>2034</v>
      </c>
      <c r="AG134" s="529">
        <f>'15797 动物系列'!AQ15</f>
        <v>2034</v>
      </c>
      <c r="AH134" s="529">
        <f>'15797 动物系列'!AR15</f>
        <v>2034</v>
      </c>
      <c r="AI134" s="529">
        <f>'15797 动物系列'!AU15</f>
        <v>2034</v>
      </c>
      <c r="AJ134" s="529">
        <f>'15797 动物系列'!AP15</f>
        <v>2034</v>
      </c>
      <c r="AK134" s="529">
        <f>'15797 动物系列'!AS15</f>
        <v>2034</v>
      </c>
      <c r="AL134" s="527">
        <f>'15797 动物系列'!AT15</f>
        <v>2034</v>
      </c>
      <c r="AM134" s="527">
        <f>'15706 钥匙扣系列'!U479</f>
        <v>0</v>
      </c>
      <c r="AN134" s="527"/>
      <c r="AO134" s="527">
        <f>'15706 钥匙扣系列'!X479</f>
        <v>0</v>
      </c>
      <c r="AP134" s="527"/>
      <c r="AQ134" s="527"/>
      <c r="AR134" s="527"/>
      <c r="AV134" s="527"/>
      <c r="AW134" s="527"/>
      <c r="AX134" s="528" t="s">
        <v>6561</v>
      </c>
      <c r="AY134" s="528"/>
      <c r="AZ134" s="528"/>
      <c r="BA134" s="527"/>
      <c r="BB134" s="528"/>
      <c r="BC134" s="529">
        <f>'15706 钥匙扣系列'!AY480</f>
        <v>0</v>
      </c>
      <c r="BD134" s="529">
        <f>'15706 钥匙扣系列'!AZ480</f>
        <v>0</v>
      </c>
      <c r="BE134" s="529">
        <f>'15706 钥匙扣系列'!BA480</f>
        <v>0</v>
      </c>
      <c r="BF134" s="529">
        <f>'15706 钥匙扣系列'!BB480</f>
        <v>0</v>
      </c>
      <c r="BG134" s="529">
        <f>'15706 钥匙扣系列'!BC480</f>
        <v>0</v>
      </c>
      <c r="BH134" s="529">
        <f>'15706 钥匙扣系列'!BD480</f>
        <v>0</v>
      </c>
      <c r="BI134" s="527">
        <f>'15706 钥匙扣系列'!AQ479</f>
        <v>0</v>
      </c>
      <c r="BJ134" s="527"/>
      <c r="BK134" s="527">
        <f>'15706 钥匙扣系列'!AT479</f>
        <v>0</v>
      </c>
      <c r="BL134" s="527"/>
      <c r="BM134" s="527"/>
      <c r="BN134" s="527"/>
    </row>
    <row r="135" spans="1:66">
      <c r="A135" s="527"/>
      <c r="B135" s="527"/>
      <c r="C135" s="528" t="s">
        <v>6562</v>
      </c>
      <c r="D135" s="528"/>
      <c r="E135" s="528"/>
      <c r="F135" s="528"/>
      <c r="G135" s="528"/>
      <c r="H135" s="529">
        <f t="shared" ref="H135:N135" si="15">H133-H134</f>
        <v>17337.2777777778</v>
      </c>
      <c r="I135" s="529">
        <f t="shared" si="15"/>
        <v>17394.7777777778</v>
      </c>
      <c r="J135" s="529">
        <f t="shared" si="15"/>
        <v>17394.7777777778</v>
      </c>
      <c r="K135" s="529">
        <f t="shared" si="15"/>
        <v>17394.7777777778</v>
      </c>
      <c r="L135" s="529">
        <f t="shared" si="15"/>
        <v>17394.7777777778</v>
      </c>
      <c r="M135" s="529">
        <f t="shared" si="15"/>
        <v>17394.7777777778</v>
      </c>
      <c r="N135" s="529"/>
      <c r="O135" s="529" t="e">
        <f>O133-O134</f>
        <v>#REF!</v>
      </c>
      <c r="P135" s="527"/>
      <c r="Q135" s="527" t="e">
        <f>Q133-Q134</f>
        <v>#REF!</v>
      </c>
      <c r="R135" s="527"/>
      <c r="S135" s="527"/>
      <c r="T135" s="527"/>
      <c r="Y135" s="527"/>
      <c r="Z135" s="527"/>
      <c r="AA135" s="528" t="s">
        <v>6562</v>
      </c>
      <c r="AB135" s="528"/>
      <c r="AC135" s="528"/>
      <c r="AD135" s="528"/>
      <c r="AE135" s="528"/>
      <c r="AF135" s="529">
        <f t="shared" ref="AF135:AM135" si="16">AF133-AF134</f>
        <v>7966</v>
      </c>
      <c r="AG135" s="529">
        <f t="shared" si="16"/>
        <v>7966</v>
      </c>
      <c r="AH135" s="529">
        <f t="shared" si="16"/>
        <v>7966</v>
      </c>
      <c r="AI135" s="529">
        <f t="shared" si="16"/>
        <v>7966</v>
      </c>
      <c r="AJ135" s="529">
        <f t="shared" si="16"/>
        <v>7966</v>
      </c>
      <c r="AK135" s="529">
        <f t="shared" si="16"/>
        <v>7966</v>
      </c>
      <c r="AL135" s="529">
        <f t="shared" si="16"/>
        <v>7966</v>
      </c>
      <c r="AM135" s="529">
        <f t="shared" si="16"/>
        <v>0</v>
      </c>
      <c r="AN135" s="527"/>
      <c r="AO135" s="527">
        <f>AO133-AO134</f>
        <v>0</v>
      </c>
      <c r="AP135" s="527"/>
      <c r="AQ135" s="527"/>
      <c r="AR135" s="527"/>
      <c r="AV135" s="527"/>
      <c r="AW135" s="527"/>
      <c r="AX135" s="528" t="s">
        <v>6562</v>
      </c>
      <c r="AY135" s="528"/>
      <c r="AZ135" s="528"/>
      <c r="BA135" s="528"/>
      <c r="BB135" s="528"/>
      <c r="BC135" s="529">
        <f t="shared" ref="BC135:BI135" si="17">BC133-BC134</f>
        <v>10000</v>
      </c>
      <c r="BD135" s="529">
        <f t="shared" si="17"/>
        <v>10000</v>
      </c>
      <c r="BE135" s="529">
        <f t="shared" si="17"/>
        <v>10000</v>
      </c>
      <c r="BF135" s="529">
        <f t="shared" si="17"/>
        <v>10000</v>
      </c>
      <c r="BG135" s="529">
        <f t="shared" si="17"/>
        <v>10000</v>
      </c>
      <c r="BH135" s="529">
        <f t="shared" si="17"/>
        <v>10000</v>
      </c>
      <c r="BI135" s="529">
        <f t="shared" si="17"/>
        <v>0</v>
      </c>
      <c r="BJ135" s="527"/>
      <c r="BK135" s="527">
        <f>BK133-BK134</f>
        <v>0</v>
      </c>
      <c r="BL135" s="527"/>
      <c r="BM135" s="527"/>
      <c r="BN135" s="527"/>
    </row>
    <row r="141" ht="15"/>
    <row r="142" ht="18.75" spans="1:19">
      <c r="A142" s="506" t="s">
        <v>6657</v>
      </c>
      <c r="B142" s="507"/>
      <c r="C142" s="507"/>
      <c r="D142" s="507"/>
      <c r="E142" s="507"/>
      <c r="F142" s="507"/>
      <c r="G142" s="507"/>
      <c r="H142" s="507"/>
      <c r="I142" s="507"/>
      <c r="J142" s="507"/>
      <c r="K142" s="507"/>
      <c r="L142" s="507"/>
      <c r="M142" s="507"/>
      <c r="N142" s="507"/>
      <c r="O142" s="507"/>
      <c r="P142" s="507"/>
      <c r="Q142" s="507"/>
      <c r="R142" s="507"/>
      <c r="S142" s="555"/>
    </row>
    <row r="143" spans="1:19">
      <c r="A143" s="508" t="s">
        <v>6468</v>
      </c>
      <c r="B143" s="508" t="s">
        <v>6469</v>
      </c>
      <c r="C143" s="508" t="s">
        <v>6470</v>
      </c>
      <c r="D143" s="508" t="s">
        <v>6471</v>
      </c>
      <c r="E143" s="509" t="s">
        <v>6472</v>
      </c>
      <c r="F143" s="509" t="s">
        <v>6473</v>
      </c>
      <c r="G143" s="510" t="s">
        <v>6474</v>
      </c>
      <c r="H143" s="510"/>
      <c r="I143" s="510"/>
      <c r="J143" s="510"/>
      <c r="K143" s="510"/>
      <c r="L143" s="510"/>
      <c r="M143" s="545" t="s">
        <v>1716</v>
      </c>
      <c r="N143" s="545"/>
      <c r="O143" s="545" t="s">
        <v>64</v>
      </c>
      <c r="P143" s="545" t="s">
        <v>60</v>
      </c>
      <c r="Q143" s="558" t="s">
        <v>6475</v>
      </c>
      <c r="R143" s="558" t="s">
        <v>6476</v>
      </c>
      <c r="S143" s="559" t="s">
        <v>47</v>
      </c>
    </row>
    <row r="144" spans="1:19">
      <c r="A144" s="508"/>
      <c r="B144" s="508"/>
      <c r="C144" s="508"/>
      <c r="D144" s="508"/>
      <c r="E144" s="508"/>
      <c r="F144" s="509"/>
      <c r="G144" s="510" t="s">
        <v>6658</v>
      </c>
      <c r="H144" s="510" t="s">
        <v>6659</v>
      </c>
      <c r="I144" s="510" t="s">
        <v>6660</v>
      </c>
      <c r="J144" s="510" t="s">
        <v>6661</v>
      </c>
      <c r="K144" s="510" t="s">
        <v>6662</v>
      </c>
      <c r="L144" s="510" t="s">
        <v>6663</v>
      </c>
      <c r="M144" s="545"/>
      <c r="N144" s="545"/>
      <c r="O144" s="545" t="s">
        <v>6501</v>
      </c>
      <c r="P144" s="545"/>
      <c r="Q144" s="558"/>
      <c r="R144" s="558"/>
      <c r="S144" s="559"/>
    </row>
    <row r="145" spans="1:19">
      <c r="A145" s="508"/>
      <c r="B145" s="508"/>
      <c r="C145" s="508"/>
      <c r="D145" s="508"/>
      <c r="E145" s="508"/>
      <c r="F145" s="509"/>
      <c r="G145" s="510"/>
      <c r="H145" s="510"/>
      <c r="I145" s="510"/>
      <c r="J145" s="510"/>
      <c r="K145" s="510"/>
      <c r="L145" s="510"/>
      <c r="M145" s="545"/>
      <c r="N145" s="545"/>
      <c r="O145" s="545" t="s">
        <v>6512</v>
      </c>
      <c r="P145" s="545"/>
      <c r="Q145" s="558"/>
      <c r="R145" s="558"/>
      <c r="S145" s="559"/>
    </row>
    <row r="146" ht="24" customHeight="1" spans="1:19">
      <c r="A146" s="511">
        <v>45960</v>
      </c>
      <c r="B146" s="512" t="s">
        <v>6664</v>
      </c>
      <c r="C146" s="513" t="s">
        <v>6542</v>
      </c>
      <c r="D146" s="514"/>
      <c r="E146" s="514"/>
      <c r="F146" s="514" t="s">
        <v>6519</v>
      </c>
      <c r="G146" s="514" t="s">
        <v>6665</v>
      </c>
      <c r="H146" s="514" t="s">
        <v>6666</v>
      </c>
      <c r="I146" s="514" t="s">
        <v>6667</v>
      </c>
      <c r="J146" s="514" t="s">
        <v>6668</v>
      </c>
      <c r="K146" s="514" t="s">
        <v>6669</v>
      </c>
      <c r="L146" s="514" t="s">
        <v>6670</v>
      </c>
      <c r="M146" s="546">
        <v>81900</v>
      </c>
      <c r="N146" s="546"/>
      <c r="O146" s="546"/>
      <c r="P146" s="546"/>
      <c r="Q146" s="546"/>
      <c r="R146" s="546"/>
      <c r="S146" s="687" t="s">
        <v>6671</v>
      </c>
    </row>
    <row r="147" ht="15" customHeight="1" spans="1:19">
      <c r="A147" s="511">
        <v>45960</v>
      </c>
      <c r="B147" s="512" t="s">
        <v>6664</v>
      </c>
      <c r="C147" s="513" t="s">
        <v>6542</v>
      </c>
      <c r="D147" s="514"/>
      <c r="E147" s="514"/>
      <c r="F147" s="514" t="s">
        <v>6519</v>
      </c>
      <c r="G147" s="514"/>
      <c r="H147" s="514"/>
      <c r="I147" s="514"/>
      <c r="J147" s="514"/>
      <c r="K147" s="514"/>
      <c r="L147" s="514"/>
      <c r="M147" s="546"/>
      <c r="N147" s="546"/>
      <c r="O147" s="546">
        <v>81900</v>
      </c>
      <c r="P147" s="546"/>
      <c r="Q147" s="546"/>
      <c r="R147" s="546"/>
      <c r="S147" s="687" t="s">
        <v>6671</v>
      </c>
    </row>
    <row r="148" ht="17" customHeight="1" spans="1:19">
      <c r="A148" s="511">
        <v>45960</v>
      </c>
      <c r="B148" s="512" t="s">
        <v>6664</v>
      </c>
      <c r="C148" s="513" t="s">
        <v>6542</v>
      </c>
      <c r="D148" s="514" t="s">
        <v>6672</v>
      </c>
      <c r="E148" s="514" t="s">
        <v>6673</v>
      </c>
      <c r="F148" s="514" t="s">
        <v>6519</v>
      </c>
      <c r="G148" s="514"/>
      <c r="H148" s="514"/>
      <c r="I148" s="514"/>
      <c r="J148" s="514"/>
      <c r="K148" s="514"/>
      <c r="L148" s="514"/>
      <c r="M148" s="546"/>
      <c r="N148" s="546"/>
      <c r="O148" s="546"/>
      <c r="P148" s="546"/>
      <c r="Q148" s="546">
        <v>1092</v>
      </c>
      <c r="R148" s="546"/>
      <c r="S148" s="687" t="s">
        <v>6671</v>
      </c>
    </row>
    <row r="149" ht="19" customHeight="1" spans="1:19">
      <c r="A149" s="515">
        <v>45987</v>
      </c>
      <c r="B149" s="512" t="s">
        <v>6664</v>
      </c>
      <c r="C149" s="513" t="s">
        <v>6542</v>
      </c>
      <c r="D149" s="516"/>
      <c r="E149" s="516"/>
      <c r="F149" s="514" t="s">
        <v>6519</v>
      </c>
      <c r="G149" s="516">
        <f>M149*0.2</f>
        <v>34020</v>
      </c>
      <c r="H149" s="516">
        <f>M149*0.15</f>
        <v>25515</v>
      </c>
      <c r="I149" s="516">
        <f>+M149*0.18</f>
        <v>30618</v>
      </c>
      <c r="J149" s="516">
        <f>M149*0.156</f>
        <v>26535.6</v>
      </c>
      <c r="K149" s="516">
        <f>M149*0.154</f>
        <v>26195.4</v>
      </c>
      <c r="L149" s="516">
        <f>M149*0.16</f>
        <v>27216</v>
      </c>
      <c r="M149" s="547">
        <v>170100</v>
      </c>
      <c r="N149" s="547"/>
      <c r="O149" s="547"/>
      <c r="P149" s="547"/>
      <c r="Q149" s="547"/>
      <c r="R149" s="547"/>
      <c r="S149" s="687" t="s">
        <v>6674</v>
      </c>
    </row>
    <row r="150" ht="18" customHeight="1" spans="1:19">
      <c r="A150" s="515">
        <v>45987</v>
      </c>
      <c r="B150" s="512" t="s">
        <v>6664</v>
      </c>
      <c r="C150" s="513" t="s">
        <v>6542</v>
      </c>
      <c r="D150" s="516"/>
      <c r="E150" s="516"/>
      <c r="F150" s="514" t="s">
        <v>6519</v>
      </c>
      <c r="G150" s="516"/>
      <c r="H150" s="516"/>
      <c r="I150" s="516"/>
      <c r="J150" s="516"/>
      <c r="K150" s="516"/>
      <c r="L150" s="516"/>
      <c r="M150" s="547"/>
      <c r="N150" s="547"/>
      <c r="O150" s="547">
        <v>170100</v>
      </c>
      <c r="P150" s="547"/>
      <c r="Q150" s="547"/>
      <c r="R150" s="547"/>
      <c r="S150" s="687" t="s">
        <v>6674</v>
      </c>
    </row>
    <row r="151" ht="13" customHeight="1" spans="1:19">
      <c r="A151" s="515">
        <v>45987</v>
      </c>
      <c r="B151" s="512" t="s">
        <v>6664</v>
      </c>
      <c r="C151" s="513" t="s">
        <v>6542</v>
      </c>
      <c r="D151" s="686" t="s">
        <v>6675</v>
      </c>
      <c r="E151" s="516">
        <v>17012016</v>
      </c>
      <c r="F151" s="514" t="s">
        <v>6519</v>
      </c>
      <c r="G151" s="516"/>
      <c r="H151" s="516"/>
      <c r="I151" s="516"/>
      <c r="J151" s="516"/>
      <c r="K151" s="516"/>
      <c r="L151" s="516"/>
      <c r="M151" s="547"/>
      <c r="N151" s="547"/>
      <c r="O151" s="547"/>
      <c r="P151" s="547"/>
      <c r="Q151" s="547">
        <v>2520</v>
      </c>
      <c r="R151" s="547"/>
      <c r="S151" s="687" t="s">
        <v>6676</v>
      </c>
    </row>
    <row r="152" ht="18" customHeight="1" spans="1:19">
      <c r="A152" s="511">
        <v>45995</v>
      </c>
      <c r="B152" s="512" t="s">
        <v>6664</v>
      </c>
      <c r="C152" s="512" t="s">
        <v>6605</v>
      </c>
      <c r="D152" s="517"/>
      <c r="E152" s="517" t="s">
        <v>6677</v>
      </c>
      <c r="F152" s="514" t="s">
        <v>6519</v>
      </c>
      <c r="G152" s="517">
        <f>M152*20%</f>
        <v>3150</v>
      </c>
      <c r="H152" s="517">
        <f>M152*15%</f>
        <v>2362.5</v>
      </c>
      <c r="I152" s="517">
        <f>M152*18%</f>
        <v>2835</v>
      </c>
      <c r="J152" s="517">
        <f>M152*15.6%</f>
        <v>2457</v>
      </c>
      <c r="K152" s="517">
        <f>M152*15.4%</f>
        <v>2425.5</v>
      </c>
      <c r="L152" s="517">
        <f>M152*16%</f>
        <v>2520</v>
      </c>
      <c r="M152" s="546">
        <v>15750</v>
      </c>
      <c r="N152" s="546"/>
      <c r="O152" s="546"/>
      <c r="P152" s="546"/>
      <c r="Q152" s="546"/>
      <c r="R152" s="546"/>
      <c r="S152" s="687" t="s">
        <v>6678</v>
      </c>
    </row>
    <row r="153" ht="18" customHeight="1" spans="1:19">
      <c r="A153" s="511">
        <v>45995</v>
      </c>
      <c r="B153" s="512" t="s">
        <v>6664</v>
      </c>
      <c r="C153" s="512" t="s">
        <v>6605</v>
      </c>
      <c r="D153" s="517"/>
      <c r="E153" s="517" t="s">
        <v>6677</v>
      </c>
      <c r="F153" s="514" t="s">
        <v>6519</v>
      </c>
      <c r="G153" s="517"/>
      <c r="H153" s="517"/>
      <c r="I153" s="517"/>
      <c r="J153" s="517"/>
      <c r="K153" s="517"/>
      <c r="L153" s="517"/>
      <c r="M153" s="546"/>
      <c r="N153" s="546"/>
      <c r="O153" s="546">
        <v>15750</v>
      </c>
      <c r="P153" s="546"/>
      <c r="Q153" s="546"/>
      <c r="R153" s="546"/>
      <c r="S153" s="687" t="s">
        <v>6678</v>
      </c>
    </row>
    <row r="154" ht="18" customHeight="1" spans="1:19">
      <c r="A154" s="515">
        <v>46010</v>
      </c>
      <c r="B154" s="512" t="s">
        <v>6664</v>
      </c>
      <c r="C154" s="513" t="s">
        <v>6679</v>
      </c>
      <c r="D154" s="516">
        <v>1000035096</v>
      </c>
      <c r="E154" s="516">
        <v>17012016</v>
      </c>
      <c r="F154" s="514" t="s">
        <v>6519</v>
      </c>
      <c r="G154" s="516"/>
      <c r="H154" s="516"/>
      <c r="I154" s="516"/>
      <c r="J154" s="516"/>
      <c r="K154" s="516"/>
      <c r="L154" s="516"/>
      <c r="M154" s="547"/>
      <c r="N154" s="547"/>
      <c r="O154" s="547"/>
      <c r="P154" s="547"/>
      <c r="Q154" s="547">
        <v>208</v>
      </c>
      <c r="R154" s="547"/>
      <c r="S154" s="688" t="s">
        <v>6680</v>
      </c>
    </row>
    <row r="155" ht="16" customHeight="1" spans="1:19">
      <c r="A155" s="515">
        <v>46010</v>
      </c>
      <c r="B155" s="512" t="s">
        <v>6664</v>
      </c>
      <c r="C155" s="513" t="s">
        <v>6679</v>
      </c>
      <c r="D155" s="517">
        <v>1000035100</v>
      </c>
      <c r="E155" s="517">
        <v>17012433</v>
      </c>
      <c r="F155" s="514" t="s">
        <v>6519</v>
      </c>
      <c r="G155" s="517">
        <f>M155*20%</f>
        <v>3120</v>
      </c>
      <c r="H155" s="517">
        <f>M155*15%</f>
        <v>2340</v>
      </c>
      <c r="I155" s="517">
        <f>+M155*18%</f>
        <v>2808</v>
      </c>
      <c r="J155" s="517">
        <f>M155*15.6%</f>
        <v>2433.6</v>
      </c>
      <c r="K155" s="517">
        <f>M155*15.4%</f>
        <v>2402.4</v>
      </c>
      <c r="L155" s="517">
        <f>+M155*16%</f>
        <v>2496</v>
      </c>
      <c r="M155" s="546">
        <v>15600</v>
      </c>
      <c r="N155" s="546"/>
      <c r="O155" s="546"/>
      <c r="P155" s="546"/>
      <c r="Q155" s="546"/>
      <c r="R155" s="546"/>
      <c r="S155" s="688" t="s">
        <v>6681</v>
      </c>
    </row>
    <row r="156" ht="15" spans="1:19">
      <c r="A156" s="511"/>
      <c r="B156" s="512"/>
      <c r="C156" s="512"/>
      <c r="D156" s="517"/>
      <c r="E156" s="517"/>
      <c r="F156" s="517"/>
      <c r="G156" s="517"/>
      <c r="H156" s="517"/>
      <c r="I156" s="517"/>
      <c r="J156" s="517"/>
      <c r="K156" s="517"/>
      <c r="L156" s="517"/>
      <c r="M156" s="546"/>
      <c r="N156" s="546"/>
      <c r="O156" s="546"/>
      <c r="P156" s="546"/>
      <c r="Q156" s="546"/>
      <c r="R156" s="546"/>
      <c r="S156" s="562"/>
    </row>
    <row r="157" ht="15" spans="1:19">
      <c r="A157" s="511"/>
      <c r="B157" s="512"/>
      <c r="C157" s="512"/>
      <c r="D157" s="518"/>
      <c r="E157" s="518"/>
      <c r="F157" s="518"/>
      <c r="G157" s="518"/>
      <c r="H157" s="518"/>
      <c r="I157" s="518"/>
      <c r="J157" s="518"/>
      <c r="K157" s="518"/>
      <c r="L157" s="518"/>
      <c r="M157" s="17"/>
      <c r="N157" s="546"/>
      <c r="O157" s="546"/>
      <c r="P157" s="546"/>
      <c r="Q157" s="546"/>
      <c r="R157" s="546"/>
      <c r="S157" s="563"/>
    </row>
    <row r="158" ht="15" spans="1:19">
      <c r="A158" s="511"/>
      <c r="B158" s="512"/>
      <c r="C158" s="512"/>
      <c r="D158" s="518"/>
      <c r="E158" s="518"/>
      <c r="F158" s="518"/>
      <c r="G158" s="518"/>
      <c r="H158" s="518"/>
      <c r="I158" s="518"/>
      <c r="J158" s="518"/>
      <c r="K158" s="518"/>
      <c r="L158" s="518"/>
      <c r="M158" s="546"/>
      <c r="N158" s="546"/>
      <c r="O158" s="546"/>
      <c r="P158" s="546"/>
      <c r="Q158" s="546"/>
      <c r="R158" s="546"/>
      <c r="S158" s="563"/>
    </row>
    <row r="159" ht="15" spans="1:19">
      <c r="A159" s="511"/>
      <c r="B159" s="512"/>
      <c r="C159" s="512"/>
      <c r="D159" s="518"/>
      <c r="E159" s="518"/>
      <c r="F159" s="518"/>
      <c r="G159" s="518"/>
      <c r="H159" s="518"/>
      <c r="I159" s="518"/>
      <c r="J159" s="518"/>
      <c r="K159" s="518"/>
      <c r="L159" s="518"/>
      <c r="M159" s="546"/>
      <c r="N159" s="546"/>
      <c r="O159" s="546"/>
      <c r="P159" s="546"/>
      <c r="Q159" s="546"/>
      <c r="R159" s="546"/>
      <c r="S159" s="563"/>
    </row>
    <row r="160" ht="15" spans="1:19">
      <c r="A160" s="511"/>
      <c r="B160" s="512"/>
      <c r="C160" s="512"/>
      <c r="D160" s="518"/>
      <c r="E160" s="518"/>
      <c r="F160" s="518"/>
      <c r="G160" s="518"/>
      <c r="H160" s="518"/>
      <c r="I160" s="518"/>
      <c r="J160" s="518"/>
      <c r="K160" s="518"/>
      <c r="L160" s="518"/>
      <c r="M160" s="17"/>
      <c r="N160" s="546"/>
      <c r="O160" s="546"/>
      <c r="P160" s="546"/>
      <c r="Q160" s="546"/>
      <c r="R160" s="546"/>
      <c r="S160" s="564"/>
    </row>
    <row r="161" ht="15" spans="1:19">
      <c r="A161" s="511"/>
      <c r="B161" s="512"/>
      <c r="C161" s="512"/>
      <c r="D161" s="518"/>
      <c r="E161" s="518"/>
      <c r="F161" s="518"/>
      <c r="G161" s="518"/>
      <c r="H161" s="518"/>
      <c r="I161" s="518"/>
      <c r="J161" s="518"/>
      <c r="K161" s="518"/>
      <c r="L161" s="518"/>
      <c r="M161" s="17"/>
      <c r="N161" s="546"/>
      <c r="O161" s="546"/>
      <c r="P161" s="546"/>
      <c r="Q161" s="546"/>
      <c r="R161" s="546"/>
      <c r="S161" s="565"/>
    </row>
    <row r="162" ht="15" spans="1:19">
      <c r="A162" s="511"/>
      <c r="B162" s="512"/>
      <c r="C162" s="512"/>
      <c r="D162" s="518"/>
      <c r="E162" s="518"/>
      <c r="F162" s="518"/>
      <c r="G162" s="519"/>
      <c r="H162" s="519"/>
      <c r="I162" s="519"/>
      <c r="J162" s="548"/>
      <c r="K162" s="548"/>
      <c r="L162" s="519"/>
      <c r="M162" s="549"/>
      <c r="N162" s="546"/>
      <c r="O162" s="546"/>
      <c r="P162" s="546"/>
      <c r="Q162" s="546"/>
      <c r="R162" s="546"/>
      <c r="S162" s="565"/>
    </row>
    <row r="163" ht="15" spans="1:19">
      <c r="A163" s="511"/>
      <c r="B163" s="512"/>
      <c r="C163" s="512"/>
      <c r="D163" s="17"/>
      <c r="E163" s="17"/>
      <c r="F163" s="17"/>
      <c r="G163" s="17"/>
      <c r="H163" s="519"/>
      <c r="I163" s="519"/>
      <c r="J163" s="519"/>
      <c r="K163" s="519"/>
      <c r="L163" s="519"/>
      <c r="M163" s="17"/>
      <c r="N163" s="17"/>
      <c r="O163" s="17"/>
      <c r="P163" s="17"/>
      <c r="Q163" s="17"/>
      <c r="R163" s="17"/>
      <c r="S163" s="565"/>
    </row>
    <row r="164" ht="15" spans="1:19">
      <c r="A164" s="511"/>
      <c r="B164" s="512"/>
      <c r="C164" s="512"/>
      <c r="D164" s="17"/>
      <c r="E164" s="17"/>
      <c r="F164" s="17"/>
      <c r="G164" s="17"/>
      <c r="H164" s="17"/>
      <c r="I164" s="17"/>
      <c r="J164" s="17"/>
      <c r="K164" s="17"/>
      <c r="L164" s="17"/>
      <c r="M164" s="17"/>
      <c r="N164" s="17"/>
      <c r="O164" s="17"/>
      <c r="P164" s="546"/>
      <c r="Q164" s="17"/>
      <c r="R164" s="17"/>
      <c r="S164" s="565"/>
    </row>
    <row r="165" ht="15" spans="1:19">
      <c r="A165" s="520"/>
      <c r="B165" s="521"/>
      <c r="C165" s="512"/>
      <c r="D165" s="522"/>
      <c r="E165" s="523"/>
      <c r="F165" s="520"/>
      <c r="G165" s="523"/>
      <c r="H165" s="523"/>
      <c r="I165" s="523"/>
      <c r="J165" s="523"/>
      <c r="K165" s="523"/>
      <c r="L165" s="523"/>
      <c r="M165" s="523"/>
      <c r="N165" s="523"/>
      <c r="O165" s="523"/>
      <c r="P165" s="550"/>
      <c r="Q165" s="523"/>
      <c r="R165" s="523"/>
      <c r="S165" s="565"/>
    </row>
    <row r="166" spans="1:19">
      <c r="A166" s="17"/>
      <c r="B166" s="17"/>
      <c r="C166" s="17"/>
      <c r="D166" s="17"/>
      <c r="E166" s="17"/>
      <c r="F166" s="17"/>
      <c r="G166" s="17"/>
      <c r="H166" s="17"/>
      <c r="I166" s="17"/>
      <c r="J166" s="17"/>
      <c r="K166" s="17"/>
      <c r="L166" s="17"/>
      <c r="M166" s="17"/>
      <c r="N166" s="17"/>
      <c r="O166" s="17"/>
      <c r="P166" s="17"/>
      <c r="Q166" s="17"/>
      <c r="R166" s="17"/>
      <c r="S166" s="565"/>
    </row>
    <row r="167" spans="1:19">
      <c r="A167" s="17"/>
      <c r="B167" s="17"/>
      <c r="C167" s="17"/>
      <c r="D167" s="17"/>
      <c r="E167" s="17"/>
      <c r="F167" s="17"/>
      <c r="G167" s="17"/>
      <c r="H167" s="17"/>
      <c r="I167" s="17"/>
      <c r="J167" s="17"/>
      <c r="K167" s="17"/>
      <c r="L167" s="17"/>
      <c r="M167" s="17"/>
      <c r="N167" s="17"/>
      <c r="O167" s="17"/>
      <c r="P167" s="17"/>
      <c r="Q167" s="17"/>
      <c r="R167" s="17"/>
      <c r="S167" s="565"/>
    </row>
    <row r="168" spans="1:19">
      <c r="A168" s="17"/>
      <c r="B168" s="17"/>
      <c r="C168" s="17"/>
      <c r="D168" s="17"/>
      <c r="E168" s="17"/>
      <c r="F168" s="17"/>
      <c r="G168" s="17"/>
      <c r="H168" s="17"/>
      <c r="I168" s="17"/>
      <c r="J168" s="17"/>
      <c r="K168" s="17"/>
      <c r="L168" s="17"/>
      <c r="M168" s="17"/>
      <c r="N168" s="17"/>
      <c r="O168" s="17"/>
      <c r="P168" s="17"/>
      <c r="Q168" s="17"/>
      <c r="R168" s="17"/>
      <c r="S168" s="565"/>
    </row>
    <row r="169" spans="1:19">
      <c r="A169" s="523"/>
      <c r="B169" s="523"/>
      <c r="C169" s="523"/>
      <c r="D169" s="523"/>
      <c r="E169" s="523"/>
      <c r="F169" s="523"/>
      <c r="G169" s="523"/>
      <c r="H169" s="523"/>
      <c r="I169" s="523"/>
      <c r="J169" s="523"/>
      <c r="K169" s="523"/>
      <c r="L169" s="523"/>
      <c r="M169" s="523"/>
      <c r="N169" s="523"/>
      <c r="O169" s="523"/>
      <c r="P169" s="523"/>
      <c r="Q169" s="523"/>
      <c r="R169" s="523"/>
      <c r="S169" s="565"/>
    </row>
    <row r="170" ht="16.5" spans="1:19">
      <c r="A170" s="524"/>
      <c r="B170" s="524"/>
      <c r="C170" s="524"/>
      <c r="D170" s="525"/>
      <c r="E170" s="525"/>
      <c r="F170" s="525"/>
      <c r="G170" s="525"/>
      <c r="H170" s="525"/>
      <c r="I170" s="525"/>
      <c r="J170" s="525"/>
      <c r="K170" s="525"/>
      <c r="L170" s="525"/>
      <c r="M170" s="551"/>
      <c r="N170" s="551"/>
      <c r="O170" s="551"/>
      <c r="P170" s="551"/>
      <c r="Q170" s="551"/>
      <c r="R170" s="551"/>
      <c r="S170" s="565"/>
    </row>
    <row r="171" ht="16.5" spans="1:19">
      <c r="A171" s="524"/>
      <c r="B171" s="524"/>
      <c r="C171" s="524"/>
      <c r="D171" s="525"/>
      <c r="E171" s="525"/>
      <c r="F171" s="525"/>
      <c r="G171" s="525"/>
      <c r="H171" s="525"/>
      <c r="I171" s="525"/>
      <c r="J171" s="525"/>
      <c r="K171" s="525"/>
      <c r="L171" s="525"/>
      <c r="M171" s="551"/>
      <c r="N171" s="551"/>
      <c r="O171" s="551"/>
      <c r="P171" s="551"/>
      <c r="Q171" s="551"/>
      <c r="R171" s="551"/>
      <c r="S171" s="565"/>
    </row>
    <row r="172" ht="16.5" spans="1:19">
      <c r="A172" s="524"/>
      <c r="B172" s="524"/>
      <c r="C172" s="524"/>
      <c r="D172" s="525"/>
      <c r="E172" s="525"/>
      <c r="F172" s="525"/>
      <c r="G172" s="525"/>
      <c r="H172" s="525"/>
      <c r="I172" s="525"/>
      <c r="J172" s="525"/>
      <c r="K172" s="525"/>
      <c r="L172" s="525"/>
      <c r="M172" s="551"/>
      <c r="N172" s="551"/>
      <c r="O172" s="551"/>
      <c r="P172" s="551"/>
      <c r="Q172" s="551"/>
      <c r="R172" s="551"/>
      <c r="S172" s="565"/>
    </row>
    <row r="173" ht="16.5" spans="1:19">
      <c r="A173" s="524"/>
      <c r="B173" s="524"/>
      <c r="C173" s="524"/>
      <c r="D173" s="525"/>
      <c r="E173" s="525"/>
      <c r="F173" s="525"/>
      <c r="G173" s="525"/>
      <c r="H173" s="525"/>
      <c r="I173" s="525"/>
      <c r="J173" s="525"/>
      <c r="K173" s="525"/>
      <c r="L173" s="525"/>
      <c r="M173" s="551"/>
      <c r="N173" s="551"/>
      <c r="O173" s="551"/>
      <c r="P173" s="551"/>
      <c r="Q173" s="551"/>
      <c r="R173" s="551"/>
      <c r="S173" s="565"/>
    </row>
    <row r="174" ht="16.5" spans="1:19">
      <c r="A174" s="524"/>
      <c r="B174" s="524"/>
      <c r="C174" s="524"/>
      <c r="D174" s="525"/>
      <c r="E174" s="525"/>
      <c r="F174" s="525"/>
      <c r="G174" s="525"/>
      <c r="H174" s="525"/>
      <c r="I174" s="525"/>
      <c r="J174" s="525"/>
      <c r="K174" s="525"/>
      <c r="L174" s="525"/>
      <c r="M174" s="551"/>
      <c r="N174" s="551"/>
      <c r="O174" s="551"/>
      <c r="P174" s="551"/>
      <c r="Q174" s="551"/>
      <c r="R174" s="551"/>
      <c r="S174" s="565"/>
    </row>
    <row r="175" ht="16.5" spans="1:19">
      <c r="A175" s="524"/>
      <c r="B175" s="524"/>
      <c r="C175" s="524"/>
      <c r="D175" s="525"/>
      <c r="E175" s="525"/>
      <c r="F175" s="525"/>
      <c r="G175" s="525"/>
      <c r="H175" s="525"/>
      <c r="I175" s="525"/>
      <c r="J175" s="525"/>
      <c r="K175" s="525"/>
      <c r="L175" s="525"/>
      <c r="M175" s="551"/>
      <c r="N175" s="551"/>
      <c r="O175" s="551"/>
      <c r="P175" s="551"/>
      <c r="Q175" s="551"/>
      <c r="R175" s="551"/>
      <c r="S175" s="565"/>
    </row>
    <row r="176" spans="1:19">
      <c r="A176" s="526"/>
      <c r="B176" s="527"/>
      <c r="C176" s="527" t="s">
        <v>6560</v>
      </c>
      <c r="D176" s="527"/>
      <c r="E176" s="527"/>
      <c r="F176" s="527"/>
      <c r="G176" s="527">
        <f>SUM(G146:G175)</f>
        <v>40290</v>
      </c>
      <c r="H176" s="527">
        <f>SUM(H146:H175)</f>
        <v>30217.5</v>
      </c>
      <c r="I176" s="527">
        <f>+SUM(I146:I175)</f>
        <v>36261</v>
      </c>
      <c r="J176" s="527">
        <f>SUM(J146:J175)</f>
        <v>31426.2</v>
      </c>
      <c r="K176" s="527">
        <f>SUM(K146:K175)</f>
        <v>31023.3</v>
      </c>
      <c r="L176" s="527">
        <f>SUM(L146:L175)</f>
        <v>32232</v>
      </c>
      <c r="M176" s="527">
        <f>+SUM(M146:M175)</f>
        <v>283350</v>
      </c>
      <c r="N176" s="527"/>
      <c r="O176" s="527"/>
      <c r="P176" s="527"/>
      <c r="Q176" s="527"/>
      <c r="R176" s="572"/>
      <c r="S176" s="573"/>
    </row>
    <row r="177" spans="1:19">
      <c r="A177" s="526"/>
      <c r="B177" s="527"/>
      <c r="C177" s="528" t="s">
        <v>6561</v>
      </c>
      <c r="D177" s="528"/>
      <c r="E177" s="528"/>
      <c r="F177" s="528"/>
      <c r="G177" s="529">
        <f>'157108奶牛'!AO99</f>
        <v>57000</v>
      </c>
      <c r="H177" s="529">
        <f>'157108奶牛'!AP99</f>
        <v>42502.5</v>
      </c>
      <c r="I177" s="529">
        <f>'157108奶牛'!AQ99</f>
        <v>51003</v>
      </c>
      <c r="J177" s="529">
        <f>'157108奶牛'!AR99</f>
        <v>44202.6000000001</v>
      </c>
      <c r="K177" s="529">
        <f>'157108奶牛'!AR99</f>
        <v>44202.6000000001</v>
      </c>
      <c r="L177" s="529">
        <f>'157108奶牛'!AS99</f>
        <v>43635.8999999999</v>
      </c>
      <c r="M177" s="529">
        <f>'157108奶牛'!AT99</f>
        <v>45336</v>
      </c>
      <c r="N177" s="528"/>
      <c r="O177" s="528"/>
      <c r="P177" s="528"/>
      <c r="Q177" s="527"/>
      <c r="R177" s="572"/>
      <c r="S177" s="573"/>
    </row>
    <row r="178" ht="15" spans="1:19">
      <c r="A178" s="530"/>
      <c r="B178" s="531"/>
      <c r="C178" s="532" t="s">
        <v>6562</v>
      </c>
      <c r="D178" s="532"/>
      <c r="E178" s="532"/>
      <c r="F178" s="532"/>
      <c r="G178" s="533">
        <f t="shared" ref="G178:M178" si="18">G176-G177</f>
        <v>-16710</v>
      </c>
      <c r="H178" s="533">
        <f t="shared" si="18"/>
        <v>-12285</v>
      </c>
      <c r="I178" s="533">
        <f t="shared" si="18"/>
        <v>-14742</v>
      </c>
      <c r="J178" s="533">
        <f t="shared" si="18"/>
        <v>-12776.4000000001</v>
      </c>
      <c r="K178" s="533">
        <f t="shared" si="18"/>
        <v>-13179.3000000001</v>
      </c>
      <c r="L178" s="533">
        <f t="shared" si="18"/>
        <v>-11403.8999999999</v>
      </c>
      <c r="M178" s="532">
        <f t="shared" si="18"/>
        <v>238014</v>
      </c>
      <c r="N178" s="532"/>
      <c r="O178" s="532"/>
      <c r="P178" s="532"/>
      <c r="Q178" s="532"/>
      <c r="R178" s="574"/>
      <c r="S178" s="575"/>
    </row>
  </sheetData>
  <mergeCells count="253">
    <mergeCell ref="A1:S1"/>
    <mergeCell ref="U1:AM1"/>
    <mergeCell ref="AS1:BJ1"/>
    <mergeCell ref="CA1:CN1"/>
    <mergeCell ref="G2:L2"/>
    <mergeCell ref="AZ2:BI2"/>
    <mergeCell ref="CH2:CM2"/>
    <mergeCell ref="AU36:AW36"/>
    <mergeCell ref="CC36:CE36"/>
    <mergeCell ref="C37:D37"/>
    <mergeCell ref="W37:X37"/>
    <mergeCell ref="AU37:AW37"/>
    <mergeCell ref="CC37:CE37"/>
    <mergeCell ref="C38:D38"/>
    <mergeCell ref="W38:X38"/>
    <mergeCell ref="AU38:AW38"/>
    <mergeCell ref="CC38:CE38"/>
    <mergeCell ref="C39:D39"/>
    <mergeCell ref="W39:X39"/>
    <mergeCell ref="A46:P46"/>
    <mergeCell ref="U46:AM46"/>
    <mergeCell ref="CA46:CN46"/>
    <mergeCell ref="CH47:CM47"/>
    <mergeCell ref="CC86:CE86"/>
    <mergeCell ref="CC87:CE87"/>
    <mergeCell ref="CC88:CE88"/>
    <mergeCell ref="C90:D90"/>
    <mergeCell ref="C91:D91"/>
    <mergeCell ref="CA92:CN92"/>
    <mergeCell ref="CH93:CM93"/>
    <mergeCell ref="A100:O100"/>
    <mergeCell ref="Y100:AM100"/>
    <mergeCell ref="AV100:BI100"/>
    <mergeCell ref="H101:M101"/>
    <mergeCell ref="AF101:AK101"/>
    <mergeCell ref="BC101:BH101"/>
    <mergeCell ref="CC125:CE125"/>
    <mergeCell ref="CC126:CE126"/>
    <mergeCell ref="CC127:CE127"/>
    <mergeCell ref="C133:E133"/>
    <mergeCell ref="AA133:AC133"/>
    <mergeCell ref="AX133:AZ133"/>
    <mergeCell ref="C134:E134"/>
    <mergeCell ref="AA134:AC134"/>
    <mergeCell ref="AX134:AZ134"/>
    <mergeCell ref="C135:E135"/>
    <mergeCell ref="AA135:AC135"/>
    <mergeCell ref="AX135:AZ135"/>
    <mergeCell ref="A142:S142"/>
    <mergeCell ref="G143:L143"/>
    <mergeCell ref="C176:D176"/>
    <mergeCell ref="C177:D177"/>
    <mergeCell ref="C178:D178"/>
    <mergeCell ref="A2:A4"/>
    <mergeCell ref="A101:A103"/>
    <mergeCell ref="A143:A145"/>
    <mergeCell ref="B2:B4"/>
    <mergeCell ref="B101:B103"/>
    <mergeCell ref="B143:B145"/>
    <mergeCell ref="C2:C4"/>
    <mergeCell ref="C101:C103"/>
    <mergeCell ref="C143:C145"/>
    <mergeCell ref="D2:D4"/>
    <mergeCell ref="D101:D103"/>
    <mergeCell ref="D143:D145"/>
    <mergeCell ref="E2:E4"/>
    <mergeCell ref="E101:E103"/>
    <mergeCell ref="E143:E145"/>
    <mergeCell ref="F2:F4"/>
    <mergeCell ref="F101:F103"/>
    <mergeCell ref="F143:F145"/>
    <mergeCell ref="G3:G4"/>
    <mergeCell ref="G101:G103"/>
    <mergeCell ref="G144:G145"/>
    <mergeCell ref="H3:H4"/>
    <mergeCell ref="H102:H103"/>
    <mergeCell ref="H144:H145"/>
    <mergeCell ref="I3:I4"/>
    <mergeCell ref="I102:I103"/>
    <mergeCell ref="I144:I145"/>
    <mergeCell ref="J3:J4"/>
    <mergeCell ref="J102:J103"/>
    <mergeCell ref="J144:J145"/>
    <mergeCell ref="K3:K4"/>
    <mergeCell ref="K102:K103"/>
    <mergeCell ref="K144:K145"/>
    <mergeCell ref="L3:L4"/>
    <mergeCell ref="L102:L103"/>
    <mergeCell ref="L144:L145"/>
    <mergeCell ref="M2:M4"/>
    <mergeCell ref="M102:M103"/>
    <mergeCell ref="M143:M145"/>
    <mergeCell ref="N102:N103"/>
    <mergeCell ref="O2:O4"/>
    <mergeCell ref="O101:O103"/>
    <mergeCell ref="O143:O145"/>
    <mergeCell ref="P2:P4"/>
    <mergeCell ref="P100:P103"/>
    <mergeCell ref="P143:P145"/>
    <mergeCell ref="Q2:Q4"/>
    <mergeCell ref="Q100:Q103"/>
    <mergeCell ref="Q143:Q145"/>
    <mergeCell ref="R2:R4"/>
    <mergeCell ref="R100:R103"/>
    <mergeCell ref="R143:R145"/>
    <mergeCell ref="S2:S4"/>
    <mergeCell ref="S5:S13"/>
    <mergeCell ref="S100:S103"/>
    <mergeCell ref="S143:S145"/>
    <mergeCell ref="T100:T103"/>
    <mergeCell ref="U2:U4"/>
    <mergeCell ref="V2:V4"/>
    <mergeCell ref="W2:W4"/>
    <mergeCell ref="X2:X4"/>
    <mergeCell ref="Y2:Y4"/>
    <mergeCell ref="Y101:Y103"/>
    <mergeCell ref="Z2:Z4"/>
    <mergeCell ref="Z101:Z103"/>
    <mergeCell ref="AA2:AA4"/>
    <mergeCell ref="AA101:AA103"/>
    <mergeCell ref="AB2:AB4"/>
    <mergeCell ref="AB101:AB103"/>
    <mergeCell ref="AC2:AC4"/>
    <mergeCell ref="AC101:AC103"/>
    <mergeCell ref="AD2:AD4"/>
    <mergeCell ref="AD101:AD103"/>
    <mergeCell ref="AE2:AE4"/>
    <mergeCell ref="AE101:AE103"/>
    <mergeCell ref="AF2:AF4"/>
    <mergeCell ref="AF102:AF103"/>
    <mergeCell ref="AG2:AG4"/>
    <mergeCell ref="AG102:AG103"/>
    <mergeCell ref="AH2:AH4"/>
    <mergeCell ref="AH102:AH103"/>
    <mergeCell ref="AI2:AI4"/>
    <mergeCell ref="AI102:AI103"/>
    <mergeCell ref="AJ2:AJ4"/>
    <mergeCell ref="AJ102:AJ103"/>
    <mergeCell ref="AK2:AK4"/>
    <mergeCell ref="AK102:AK103"/>
    <mergeCell ref="AL102:AL103"/>
    <mergeCell ref="AM2:AM4"/>
    <mergeCell ref="AM101:AM103"/>
    <mergeCell ref="AN2:AN4"/>
    <mergeCell ref="AN100:AN103"/>
    <mergeCell ref="AO2:AO4"/>
    <mergeCell ref="AO100:AO103"/>
    <mergeCell ref="AP2:AP4"/>
    <mergeCell ref="AP100:AP103"/>
    <mergeCell ref="AQ2:AQ4"/>
    <mergeCell ref="AQ100:AQ103"/>
    <mergeCell ref="AR10:AR39"/>
    <mergeCell ref="AR100:AR103"/>
    <mergeCell ref="AS2:AS4"/>
    <mergeCell ref="AT2:AT4"/>
    <mergeCell ref="AU2:AU4"/>
    <mergeCell ref="AV2:AV4"/>
    <mergeCell ref="AV101:AV103"/>
    <mergeCell ref="AW2:AW4"/>
    <mergeCell ref="AW101:AW103"/>
    <mergeCell ref="AX2:AX4"/>
    <mergeCell ref="AX101:AX103"/>
    <mergeCell ref="AY2:AY4"/>
    <mergeCell ref="AY101:AY103"/>
    <mergeCell ref="AZ3:AZ4"/>
    <mergeCell ref="AZ101:AZ103"/>
    <mergeCell ref="BA3:BA4"/>
    <mergeCell ref="BA101:BA103"/>
    <mergeCell ref="BB3:BB4"/>
    <mergeCell ref="BB101:BB103"/>
    <mergeCell ref="BC3:BC4"/>
    <mergeCell ref="BC102:BC103"/>
    <mergeCell ref="BD3:BD4"/>
    <mergeCell ref="BD102:BD103"/>
    <mergeCell ref="BE3:BE4"/>
    <mergeCell ref="BE102:BE103"/>
    <mergeCell ref="BF3:BF4"/>
    <mergeCell ref="BF102:BF103"/>
    <mergeCell ref="BG3:BG4"/>
    <mergeCell ref="BG102:BG103"/>
    <mergeCell ref="BH3:BH4"/>
    <mergeCell ref="BH102:BH103"/>
    <mergeCell ref="BI3:BI4"/>
    <mergeCell ref="BI101:BI103"/>
    <mergeCell ref="BJ2:BJ4"/>
    <mergeCell ref="BJ100:BJ103"/>
    <mergeCell ref="BK100:BK103"/>
    <mergeCell ref="BL1:BL4"/>
    <mergeCell ref="BL100:BL103"/>
    <mergeCell ref="BM1:BM4"/>
    <mergeCell ref="BM100:BM103"/>
    <mergeCell ref="BN1:BN4"/>
    <mergeCell ref="BN100:BN103"/>
    <mergeCell ref="CA2:CA4"/>
    <mergeCell ref="CA47:CA49"/>
    <mergeCell ref="CA93:CA95"/>
    <mergeCell ref="CB2:CB4"/>
    <mergeCell ref="CB47:CB49"/>
    <mergeCell ref="CB93:CB95"/>
    <mergeCell ref="CC2:CC4"/>
    <mergeCell ref="CC47:CC49"/>
    <mergeCell ref="CC93:CC95"/>
    <mergeCell ref="CD2:CD4"/>
    <mergeCell ref="CD47:CD49"/>
    <mergeCell ref="CD93:CD95"/>
    <mergeCell ref="CE2:CE4"/>
    <mergeCell ref="CE47:CE49"/>
    <mergeCell ref="CE93:CE95"/>
    <mergeCell ref="CF2:CF4"/>
    <mergeCell ref="CF47:CF49"/>
    <mergeCell ref="CF93:CF95"/>
    <mergeCell ref="CG2:CG4"/>
    <mergeCell ref="CG47:CG49"/>
    <mergeCell ref="CG93:CG95"/>
    <mergeCell ref="CH3:CH4"/>
    <mergeCell ref="CH48:CH49"/>
    <mergeCell ref="CH94:CH95"/>
    <mergeCell ref="CI3:CI4"/>
    <mergeCell ref="CI48:CI49"/>
    <mergeCell ref="CI94:CI95"/>
    <mergeCell ref="CJ3:CJ4"/>
    <mergeCell ref="CJ48:CJ49"/>
    <mergeCell ref="CJ94:CJ95"/>
    <mergeCell ref="CK3:CK4"/>
    <mergeCell ref="CK48:CK49"/>
    <mergeCell ref="CK94:CK95"/>
    <mergeCell ref="CL3:CL4"/>
    <mergeCell ref="CL48:CL49"/>
    <mergeCell ref="CL94:CL95"/>
    <mergeCell ref="CM3:CM4"/>
    <mergeCell ref="CM48:CM49"/>
    <mergeCell ref="CM94:CM95"/>
    <mergeCell ref="CN2:CN4"/>
    <mergeCell ref="CN47:CN49"/>
    <mergeCell ref="CN93:CN95"/>
    <mergeCell ref="CO1:CO4"/>
    <mergeCell ref="CO46:CO49"/>
    <mergeCell ref="CO92:CO95"/>
    <mergeCell ref="CP1:CP4"/>
    <mergeCell ref="CP46:CP49"/>
    <mergeCell ref="CP92:CP95"/>
    <mergeCell ref="CQ1:CQ4"/>
    <mergeCell ref="CQ46:CQ49"/>
    <mergeCell ref="CQ92:CQ95"/>
    <mergeCell ref="CR1:CR4"/>
    <mergeCell ref="CR46:CR49"/>
    <mergeCell ref="CR92:CR95"/>
    <mergeCell ref="CS1:CS4"/>
    <mergeCell ref="CS46:CS49"/>
    <mergeCell ref="CS92:CS95"/>
    <mergeCell ref="Q48:S55"/>
    <mergeCell ref="Q57:S64"/>
    <mergeCell ref="Q83:S89"/>
  </mergeCells>
  <pageMargins left="0.75" right="0.75" top="1" bottom="1" header="0.5" footer="0.5"/>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U544"/>
  <sheetViews>
    <sheetView zoomScale="85" zoomScaleNormal="85" workbookViewId="0">
      <pane xSplit="15" ySplit="3" topLeftCell="R91" activePane="bottomRight" state="frozen"/>
      <selection/>
      <selection pane="topRight"/>
      <selection pane="bottomLeft"/>
      <selection pane="bottomRight" activeCell="H95" sqref="H95"/>
    </sheetView>
  </sheetViews>
  <sheetFormatPr defaultColWidth="9" defaultRowHeight="14.25"/>
  <cols>
    <col min="1" max="1" width="17.1916666666667" style="1" customWidth="1"/>
    <col min="2" max="2" width="12.1916666666667" style="19" customWidth="1"/>
    <col min="3" max="3" width="10.35" style="19" customWidth="1"/>
    <col min="4" max="4" width="12.6" style="1" customWidth="1"/>
    <col min="5" max="5" width="12" style="19" customWidth="1"/>
    <col min="6" max="6" width="14.4583333333333" style="19" customWidth="1"/>
    <col min="7" max="7" width="11.2416666666667" style="19" hidden="1" customWidth="1"/>
    <col min="8" max="8" width="15.4666666666667" style="1" customWidth="1"/>
    <col min="9" max="9" width="13.275" style="19" customWidth="1"/>
    <col min="10" max="10" width="11.1833333333333" style="1" customWidth="1"/>
    <col min="11" max="11" width="6.54166666666667" style="1" customWidth="1"/>
    <col min="12" max="12" width="6.875" style="1" customWidth="1"/>
    <col min="13" max="13" width="7.61666666666667" style="1" customWidth="1"/>
    <col min="14" max="14" width="14.3" style="1" customWidth="1"/>
    <col min="15" max="15" width="13.6" style="1" customWidth="1"/>
    <col min="16" max="16" width="9.85833333333333" style="20" customWidth="1"/>
    <col min="17" max="17" width="8.63333333333333" style="21" customWidth="1"/>
    <col min="18" max="18" width="10.45" style="22" customWidth="1"/>
    <col min="19" max="19" width="11.8583333333333" style="23" customWidth="1"/>
    <col min="20" max="20" width="8.99166666666667" style="23" customWidth="1"/>
    <col min="21" max="21" width="10.225" style="24" customWidth="1"/>
    <col min="22" max="22" width="8.63333333333333" style="24" customWidth="1"/>
    <col min="23" max="23" width="12.575" style="24" customWidth="1"/>
    <col min="24" max="24" width="26.8166666666667" style="25" customWidth="1"/>
    <col min="25" max="25" width="12.5" style="1" customWidth="1"/>
    <col min="26" max="26" width="13.2083333333333" style="1" customWidth="1"/>
    <col min="27" max="27" width="14.5333333333333" style="26" customWidth="1"/>
    <col min="28" max="28" width="13.2833333333333" style="27" customWidth="1"/>
    <col min="29" max="29" width="7.25" style="27" customWidth="1"/>
    <col min="30" max="36" width="10.375" style="19" customWidth="1"/>
    <col min="37" max="38" width="9.875" style="28" customWidth="1"/>
    <col min="39" max="39" width="9" style="29" hidden="1" customWidth="1"/>
    <col min="40" max="40" width="9" style="29"/>
    <col min="41" max="316" width="9" style="30"/>
    <col min="317" max="16384" width="9" style="18"/>
  </cols>
  <sheetData>
    <row r="1" s="1" customFormat="1" ht="47" customHeight="1" spans="1:316">
      <c r="A1" s="31" t="s">
        <v>6682</v>
      </c>
      <c r="B1" s="32"/>
      <c r="C1" s="32"/>
      <c r="D1" s="32"/>
      <c r="E1" s="32"/>
      <c r="F1" s="32"/>
      <c r="G1" s="32"/>
      <c r="H1" s="32"/>
      <c r="I1" s="32"/>
      <c r="J1" s="32"/>
      <c r="K1" s="32"/>
      <c r="L1" s="32"/>
      <c r="M1" s="32"/>
      <c r="N1" s="32"/>
      <c r="O1" s="32"/>
      <c r="P1" s="95"/>
      <c r="Q1" s="141"/>
      <c r="R1" s="142"/>
      <c r="S1" s="143"/>
      <c r="T1" s="143"/>
      <c r="U1" s="144"/>
      <c r="V1" s="144"/>
      <c r="W1" s="144"/>
      <c r="X1" s="145"/>
      <c r="Y1" s="32"/>
      <c r="Z1" s="199"/>
      <c r="AA1" s="200"/>
      <c r="AB1" s="201"/>
      <c r="AC1" s="201"/>
      <c r="AD1" s="202"/>
      <c r="AE1" s="202"/>
      <c r="AF1" s="202"/>
      <c r="AG1" s="259"/>
      <c r="AH1" s="259"/>
      <c r="AI1" s="259"/>
      <c r="AJ1" s="260"/>
      <c r="AK1" s="261"/>
      <c r="AL1" s="261"/>
      <c r="AM1" s="262"/>
      <c r="AN1" s="262"/>
      <c r="AO1" s="29"/>
      <c r="AP1" s="29"/>
      <c r="AQ1" s="29"/>
      <c r="AR1" s="29"/>
      <c r="AS1" s="29"/>
      <c r="AT1" s="29"/>
      <c r="AU1" s="29"/>
      <c r="AV1" s="29"/>
      <c r="AW1" s="29"/>
      <c r="AX1" s="29"/>
      <c r="AY1" s="29"/>
      <c r="AZ1" s="29"/>
      <c r="BA1" s="29"/>
      <c r="BB1" s="29"/>
      <c r="BC1" s="29"/>
      <c r="BD1" s="29"/>
      <c r="BE1" s="29"/>
      <c r="BF1" s="29"/>
      <c r="BG1" s="29"/>
      <c r="BH1" s="29"/>
      <c r="BI1" s="29"/>
      <c r="BJ1" s="29"/>
      <c r="BK1" s="29"/>
      <c r="BL1" s="29"/>
      <c r="BM1" s="29"/>
      <c r="BN1" s="29"/>
      <c r="BO1" s="29"/>
      <c r="BP1" s="29"/>
      <c r="BQ1" s="29"/>
      <c r="BR1" s="29"/>
      <c r="BS1" s="29"/>
      <c r="BT1" s="29"/>
      <c r="BU1" s="29"/>
      <c r="BV1" s="29"/>
      <c r="BW1" s="29"/>
      <c r="BX1" s="29"/>
      <c r="BY1" s="29"/>
      <c r="BZ1" s="29"/>
      <c r="CA1" s="29"/>
      <c r="CB1" s="29"/>
      <c r="CC1" s="29"/>
      <c r="CD1" s="29"/>
      <c r="CE1" s="29"/>
      <c r="CF1" s="29"/>
      <c r="CG1" s="29"/>
      <c r="CH1" s="29"/>
      <c r="CI1" s="29"/>
      <c r="CJ1" s="29"/>
      <c r="CK1" s="29"/>
      <c r="CL1" s="29"/>
      <c r="CM1" s="29"/>
      <c r="CN1" s="29"/>
      <c r="CO1" s="29"/>
      <c r="CP1" s="29"/>
      <c r="CQ1" s="29"/>
      <c r="CR1" s="29"/>
      <c r="CS1" s="29"/>
      <c r="CT1" s="29"/>
      <c r="CU1" s="29"/>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9"/>
      <c r="EH1" s="29"/>
      <c r="EI1" s="29"/>
      <c r="EJ1" s="29"/>
      <c r="EK1" s="29"/>
      <c r="EL1" s="29"/>
      <c r="EM1" s="29"/>
      <c r="EN1" s="29"/>
      <c r="EO1" s="29"/>
      <c r="EP1" s="29"/>
      <c r="EQ1" s="29"/>
      <c r="ER1" s="29"/>
      <c r="ES1" s="29"/>
      <c r="ET1" s="29"/>
      <c r="EU1" s="29"/>
      <c r="EV1" s="29"/>
      <c r="EW1" s="29"/>
      <c r="EX1" s="29"/>
      <c r="EY1" s="29"/>
      <c r="EZ1" s="29"/>
      <c r="FA1" s="29"/>
      <c r="FB1" s="29"/>
      <c r="FC1" s="29"/>
      <c r="FD1" s="29"/>
      <c r="FE1" s="29"/>
      <c r="FF1" s="29"/>
      <c r="FG1" s="29"/>
      <c r="FH1" s="29"/>
      <c r="FI1" s="29"/>
      <c r="FJ1" s="29"/>
      <c r="FK1" s="29"/>
      <c r="FL1" s="29"/>
      <c r="FM1" s="29"/>
      <c r="FN1" s="29"/>
      <c r="FO1" s="29"/>
      <c r="FP1" s="29"/>
      <c r="FQ1" s="29"/>
      <c r="FR1" s="29"/>
      <c r="FS1" s="29"/>
      <c r="FT1" s="29"/>
      <c r="FU1" s="29"/>
      <c r="FV1" s="29"/>
      <c r="FW1" s="29"/>
      <c r="FX1" s="29"/>
      <c r="FY1" s="29"/>
      <c r="FZ1" s="29"/>
      <c r="GA1" s="29"/>
      <c r="GB1" s="29"/>
      <c r="GC1" s="29"/>
      <c r="GD1" s="29"/>
      <c r="GE1" s="29"/>
      <c r="GF1" s="29"/>
      <c r="GG1" s="29"/>
      <c r="GH1" s="29"/>
      <c r="GI1" s="29"/>
      <c r="GJ1" s="29"/>
      <c r="GK1" s="29"/>
      <c r="GL1" s="29"/>
      <c r="GM1" s="29"/>
      <c r="GN1" s="29"/>
      <c r="GO1" s="29"/>
      <c r="GP1" s="29"/>
      <c r="GQ1" s="29"/>
      <c r="GR1" s="29"/>
      <c r="GS1" s="29"/>
      <c r="GT1" s="29"/>
      <c r="GU1" s="29"/>
      <c r="GV1" s="29"/>
      <c r="GW1" s="29"/>
      <c r="GX1" s="29"/>
      <c r="GY1" s="29"/>
      <c r="GZ1" s="29"/>
      <c r="HA1" s="29"/>
      <c r="HB1" s="29"/>
      <c r="HC1" s="29"/>
      <c r="HD1" s="29"/>
      <c r="HE1" s="29"/>
      <c r="HF1" s="29"/>
      <c r="HG1" s="29"/>
      <c r="HH1" s="29"/>
      <c r="HI1" s="29"/>
      <c r="HJ1" s="29"/>
      <c r="HK1" s="29"/>
      <c r="HL1" s="29"/>
      <c r="HM1" s="29"/>
      <c r="HN1" s="29"/>
      <c r="HO1" s="29"/>
      <c r="HP1" s="29"/>
      <c r="HQ1" s="29"/>
      <c r="HR1" s="29"/>
      <c r="HS1" s="29"/>
      <c r="HT1" s="29"/>
      <c r="HU1" s="29"/>
      <c r="HV1" s="29"/>
      <c r="HW1" s="29"/>
      <c r="HX1" s="29"/>
      <c r="HY1" s="29"/>
      <c r="HZ1" s="29"/>
      <c r="IA1" s="29"/>
      <c r="IB1" s="29"/>
      <c r="IC1" s="29"/>
      <c r="ID1" s="29"/>
      <c r="IE1" s="29"/>
      <c r="IF1" s="29"/>
      <c r="IG1" s="29"/>
      <c r="IH1" s="29"/>
      <c r="II1" s="29"/>
      <c r="IJ1" s="29"/>
      <c r="IK1" s="29"/>
      <c r="IL1" s="29"/>
      <c r="IM1" s="29"/>
      <c r="IN1" s="29"/>
      <c r="IO1" s="29"/>
      <c r="IP1" s="29"/>
      <c r="IQ1" s="29"/>
      <c r="IR1" s="29"/>
      <c r="IS1" s="29"/>
      <c r="IT1" s="29"/>
      <c r="IU1" s="29"/>
      <c r="IV1" s="29"/>
      <c r="IW1" s="29"/>
      <c r="IX1" s="29"/>
      <c r="IY1" s="29"/>
      <c r="IZ1" s="29"/>
      <c r="JA1" s="29"/>
      <c r="JB1" s="29"/>
      <c r="JC1" s="29"/>
      <c r="JD1" s="29"/>
      <c r="JE1" s="29"/>
      <c r="JF1" s="29"/>
      <c r="JG1" s="29"/>
      <c r="JH1" s="29"/>
      <c r="JI1" s="29"/>
      <c r="JJ1" s="29"/>
      <c r="JK1" s="29"/>
      <c r="JL1" s="29"/>
      <c r="JM1" s="29"/>
      <c r="JN1" s="29"/>
      <c r="JO1" s="29"/>
      <c r="JP1" s="29"/>
      <c r="JQ1" s="29"/>
      <c r="JR1" s="29"/>
      <c r="JS1" s="29"/>
      <c r="JT1" s="29"/>
      <c r="JU1" s="29"/>
      <c r="JV1" s="29"/>
      <c r="JW1" s="29"/>
      <c r="JX1" s="29"/>
      <c r="JY1" s="29"/>
      <c r="JZ1" s="29"/>
      <c r="KA1" s="29"/>
      <c r="KB1" s="29"/>
      <c r="KC1" s="29"/>
      <c r="KD1" s="29"/>
      <c r="KE1" s="29"/>
      <c r="KF1" s="29"/>
      <c r="KG1" s="29"/>
      <c r="KH1" s="29"/>
      <c r="KI1" s="29"/>
      <c r="KJ1" s="29"/>
      <c r="KK1" s="29"/>
      <c r="KL1" s="29"/>
      <c r="KM1" s="29"/>
      <c r="KN1" s="29"/>
      <c r="KO1" s="29"/>
      <c r="KP1" s="29"/>
      <c r="KQ1" s="29"/>
      <c r="KR1" s="29"/>
      <c r="KS1" s="29"/>
      <c r="KT1" s="29"/>
      <c r="KU1" s="29"/>
      <c r="KV1" s="29"/>
      <c r="KW1" s="29"/>
      <c r="KX1" s="29"/>
      <c r="KY1" s="29"/>
      <c r="KZ1" s="29"/>
      <c r="LA1" s="29"/>
      <c r="LB1" s="29"/>
      <c r="LC1" s="29"/>
      <c r="LD1" s="29"/>
    </row>
    <row r="2" s="2" customFormat="1" ht="22" customHeight="1" spans="1:317">
      <c r="A2" s="33">
        <v>45546</v>
      </c>
      <c r="B2" s="34"/>
      <c r="C2" s="35"/>
      <c r="D2" s="34"/>
      <c r="E2" s="36"/>
      <c r="F2" s="36"/>
      <c r="G2" s="36"/>
      <c r="H2" s="37" t="s">
        <v>1</v>
      </c>
      <c r="I2" s="37"/>
      <c r="J2" s="37"/>
      <c r="K2" s="96" t="s">
        <v>2</v>
      </c>
      <c r="L2" s="96"/>
      <c r="M2" s="96"/>
      <c r="N2" s="97" t="s">
        <v>3</v>
      </c>
      <c r="O2" s="97"/>
      <c r="P2" s="97"/>
      <c r="Q2" s="146"/>
      <c r="R2" s="147"/>
      <c r="S2" s="148"/>
      <c r="T2" s="148"/>
      <c r="U2" s="149"/>
      <c r="V2" s="149"/>
      <c r="W2" s="149"/>
      <c r="X2" s="150"/>
      <c r="Y2" s="203"/>
      <c r="Z2" s="96"/>
      <c r="AA2" s="204"/>
      <c r="AB2" s="205"/>
      <c r="AC2" s="205"/>
      <c r="AD2" s="206" t="s">
        <v>5</v>
      </c>
      <c r="AE2" s="207"/>
      <c r="AF2" s="208"/>
      <c r="AG2" s="263" t="s">
        <v>6683</v>
      </c>
      <c r="AH2" s="264"/>
      <c r="AI2" s="265" t="s">
        <v>6684</v>
      </c>
      <c r="AJ2" s="266"/>
      <c r="AK2" s="267"/>
      <c r="AL2" s="267"/>
      <c r="AM2" s="262"/>
      <c r="AN2" s="262"/>
      <c r="AO2" s="262"/>
      <c r="AP2" s="262"/>
      <c r="AQ2" s="262"/>
      <c r="AR2" s="262"/>
      <c r="AS2" s="262"/>
      <c r="AT2" s="262"/>
      <c r="AU2" s="262"/>
      <c r="AV2" s="262"/>
      <c r="AW2" s="262"/>
      <c r="AX2" s="262"/>
      <c r="AY2" s="262"/>
      <c r="AZ2" s="262"/>
      <c r="BA2" s="262"/>
      <c r="BB2" s="262"/>
      <c r="BC2" s="262"/>
      <c r="BD2" s="262"/>
      <c r="BE2" s="262"/>
      <c r="BF2" s="262"/>
      <c r="BG2" s="262"/>
      <c r="BH2" s="262"/>
      <c r="BI2" s="262"/>
      <c r="BJ2" s="262"/>
      <c r="BK2" s="262"/>
      <c r="BL2" s="262"/>
      <c r="BM2" s="262"/>
      <c r="BN2" s="262"/>
      <c r="BO2" s="262"/>
      <c r="BP2" s="262"/>
      <c r="BQ2" s="262"/>
      <c r="BR2" s="262"/>
      <c r="BS2" s="262"/>
      <c r="BT2" s="262"/>
      <c r="BU2" s="262"/>
      <c r="BV2" s="262"/>
      <c r="BW2" s="262"/>
      <c r="BX2" s="262"/>
      <c r="BY2" s="262"/>
      <c r="BZ2" s="262"/>
      <c r="CA2" s="262"/>
      <c r="CB2" s="262"/>
      <c r="CC2" s="262"/>
      <c r="CD2" s="262"/>
      <c r="CE2" s="262"/>
      <c r="CF2" s="262"/>
      <c r="CG2" s="262"/>
      <c r="CH2" s="262"/>
      <c r="CI2" s="262"/>
      <c r="CJ2" s="262"/>
      <c r="CK2" s="262"/>
      <c r="CL2" s="262"/>
      <c r="CM2" s="262"/>
      <c r="CN2" s="262"/>
      <c r="CO2" s="262"/>
      <c r="CP2" s="262"/>
      <c r="CQ2" s="262"/>
      <c r="CR2" s="262"/>
      <c r="CS2" s="262"/>
      <c r="CT2" s="262"/>
      <c r="CU2" s="262"/>
      <c r="CV2" s="262"/>
      <c r="CW2" s="262"/>
      <c r="CX2" s="262"/>
      <c r="CY2" s="262"/>
      <c r="CZ2" s="262"/>
      <c r="DA2" s="262"/>
      <c r="DB2" s="262"/>
      <c r="DC2" s="262"/>
      <c r="DD2" s="262"/>
      <c r="DE2" s="262"/>
      <c r="DF2" s="262"/>
      <c r="DG2" s="262"/>
      <c r="DH2" s="262"/>
      <c r="DI2" s="262"/>
      <c r="DJ2" s="262"/>
      <c r="DK2" s="262"/>
      <c r="DL2" s="262"/>
      <c r="DM2" s="262"/>
      <c r="DN2" s="262"/>
      <c r="DO2" s="262"/>
      <c r="DP2" s="262"/>
      <c r="DQ2" s="262"/>
      <c r="DR2" s="262"/>
      <c r="DS2" s="262"/>
      <c r="DT2" s="262"/>
      <c r="DU2" s="262"/>
      <c r="DV2" s="262"/>
      <c r="DW2" s="262"/>
      <c r="DX2" s="262"/>
      <c r="DY2" s="262"/>
      <c r="DZ2" s="262"/>
      <c r="EA2" s="262"/>
      <c r="EB2" s="262"/>
      <c r="EC2" s="262"/>
      <c r="ED2" s="262"/>
      <c r="EE2" s="262"/>
      <c r="EF2" s="262"/>
      <c r="EG2" s="262"/>
      <c r="EH2" s="262"/>
      <c r="EI2" s="262"/>
      <c r="EJ2" s="262"/>
      <c r="EK2" s="262"/>
      <c r="EL2" s="262"/>
      <c r="EM2" s="262"/>
      <c r="EN2" s="262"/>
      <c r="EO2" s="262"/>
      <c r="EP2" s="262"/>
      <c r="EQ2" s="262"/>
      <c r="ER2" s="262"/>
      <c r="ES2" s="262"/>
      <c r="ET2" s="262"/>
      <c r="EU2" s="262"/>
      <c r="EV2" s="262"/>
      <c r="EW2" s="262"/>
      <c r="EX2" s="262"/>
      <c r="EY2" s="262"/>
      <c r="EZ2" s="262"/>
      <c r="FA2" s="262"/>
      <c r="FB2" s="262"/>
      <c r="FC2" s="262"/>
      <c r="FD2" s="262"/>
      <c r="FE2" s="262"/>
      <c r="FF2" s="262"/>
      <c r="FG2" s="262"/>
      <c r="FH2" s="262"/>
      <c r="FI2" s="262"/>
      <c r="FJ2" s="262"/>
      <c r="FK2" s="262"/>
      <c r="FL2" s="262"/>
      <c r="FM2" s="262"/>
      <c r="FN2" s="262"/>
      <c r="FO2" s="262"/>
      <c r="FP2" s="262"/>
      <c r="FQ2" s="262"/>
      <c r="FR2" s="262"/>
      <c r="FS2" s="262"/>
      <c r="FT2" s="262"/>
      <c r="FU2" s="262"/>
      <c r="FV2" s="262"/>
      <c r="FW2" s="262"/>
      <c r="FX2" s="262"/>
      <c r="FY2" s="262"/>
      <c r="FZ2" s="262"/>
      <c r="GA2" s="262"/>
      <c r="GB2" s="262"/>
      <c r="GC2" s="262"/>
      <c r="GD2" s="262"/>
      <c r="GE2" s="262"/>
      <c r="GF2" s="262"/>
      <c r="GG2" s="262"/>
      <c r="GH2" s="262"/>
      <c r="GI2" s="262"/>
      <c r="GJ2" s="262"/>
      <c r="GK2" s="262"/>
      <c r="GL2" s="262"/>
      <c r="GM2" s="262"/>
      <c r="GN2" s="262"/>
      <c r="GO2" s="262"/>
      <c r="GP2" s="262"/>
      <c r="GQ2" s="262"/>
      <c r="GR2" s="262"/>
      <c r="GS2" s="262"/>
      <c r="GT2" s="262"/>
      <c r="GU2" s="262"/>
      <c r="GV2" s="262"/>
      <c r="GW2" s="262"/>
      <c r="GX2" s="262"/>
      <c r="GY2" s="262"/>
      <c r="GZ2" s="262"/>
      <c r="HA2" s="262"/>
      <c r="HB2" s="262"/>
      <c r="HC2" s="262"/>
      <c r="HD2" s="262"/>
      <c r="HE2" s="262"/>
      <c r="HF2" s="262"/>
      <c r="HG2" s="262"/>
      <c r="HH2" s="262"/>
      <c r="HI2" s="262"/>
      <c r="HJ2" s="262"/>
      <c r="HK2" s="262"/>
      <c r="HL2" s="262"/>
      <c r="HM2" s="262"/>
      <c r="HN2" s="262"/>
      <c r="HO2" s="262"/>
      <c r="HP2" s="262"/>
      <c r="HQ2" s="262"/>
      <c r="HR2" s="262"/>
      <c r="HS2" s="262"/>
      <c r="HT2" s="262"/>
      <c r="HU2" s="262"/>
      <c r="HV2" s="262"/>
      <c r="HW2" s="262"/>
      <c r="HX2" s="262"/>
      <c r="HY2" s="262"/>
      <c r="HZ2" s="262"/>
      <c r="IA2" s="262"/>
      <c r="IB2" s="262"/>
      <c r="IC2" s="262"/>
      <c r="ID2" s="262"/>
      <c r="IE2" s="262"/>
      <c r="IF2" s="262"/>
      <c r="IG2" s="262"/>
      <c r="IH2" s="262"/>
      <c r="II2" s="262"/>
      <c r="IJ2" s="262"/>
      <c r="IK2" s="262"/>
      <c r="IL2" s="262"/>
      <c r="IM2" s="262"/>
      <c r="IN2" s="262"/>
      <c r="IO2" s="262"/>
      <c r="IP2" s="262"/>
      <c r="IQ2" s="262"/>
      <c r="IR2" s="262"/>
      <c r="IS2" s="262"/>
      <c r="IT2" s="262"/>
      <c r="IU2" s="262"/>
      <c r="IV2" s="262"/>
      <c r="IW2" s="262"/>
      <c r="IX2" s="262"/>
      <c r="IY2" s="262"/>
      <c r="IZ2" s="262"/>
      <c r="JA2" s="262"/>
      <c r="JB2" s="262"/>
      <c r="JC2" s="262"/>
      <c r="JD2" s="262"/>
      <c r="JE2" s="262"/>
      <c r="JF2" s="262"/>
      <c r="JG2" s="262"/>
      <c r="JH2" s="262"/>
      <c r="JI2" s="262"/>
      <c r="JJ2" s="262"/>
      <c r="JK2" s="262"/>
      <c r="JL2" s="262"/>
      <c r="JM2" s="262"/>
      <c r="JN2" s="262"/>
      <c r="JO2" s="262"/>
      <c r="JP2" s="262"/>
      <c r="JQ2" s="262"/>
      <c r="JR2" s="262"/>
      <c r="JS2" s="262"/>
      <c r="JT2" s="262"/>
      <c r="JU2" s="262"/>
      <c r="JV2" s="262"/>
      <c r="JW2" s="262"/>
      <c r="JX2" s="262"/>
      <c r="JY2" s="262"/>
      <c r="JZ2" s="262"/>
      <c r="KA2" s="262"/>
      <c r="KB2" s="262"/>
      <c r="KC2" s="262"/>
      <c r="KD2" s="262"/>
      <c r="KE2" s="262"/>
      <c r="KF2" s="262"/>
      <c r="KG2" s="262"/>
      <c r="KH2" s="262"/>
      <c r="KI2" s="262"/>
      <c r="KJ2" s="262"/>
      <c r="KK2" s="262"/>
      <c r="KL2" s="262"/>
      <c r="KM2" s="262"/>
      <c r="KN2" s="262"/>
      <c r="KO2" s="262"/>
      <c r="KP2" s="262"/>
      <c r="KQ2" s="262"/>
      <c r="KR2" s="262"/>
      <c r="KS2" s="262"/>
      <c r="KT2" s="262"/>
      <c r="KU2" s="262"/>
      <c r="KV2" s="262"/>
      <c r="KW2" s="262"/>
      <c r="KX2" s="262"/>
      <c r="KY2" s="262"/>
      <c r="KZ2" s="262"/>
      <c r="LA2" s="262"/>
      <c r="LB2" s="262"/>
      <c r="LC2" s="262"/>
      <c r="LD2" s="262"/>
      <c r="LE2" s="336"/>
    </row>
    <row r="3" s="3" customFormat="1" ht="37" customHeight="1" spans="1:40">
      <c r="A3" s="38" t="s">
        <v>19</v>
      </c>
      <c r="B3" s="39" t="s">
        <v>20</v>
      </c>
      <c r="C3" s="39" t="s">
        <v>21</v>
      </c>
      <c r="D3" s="39" t="s">
        <v>22</v>
      </c>
      <c r="E3" s="40" t="s">
        <v>23</v>
      </c>
      <c r="F3" s="40" t="s">
        <v>24</v>
      </c>
      <c r="G3" s="40" t="s">
        <v>25</v>
      </c>
      <c r="H3" s="39" t="s">
        <v>26</v>
      </c>
      <c r="I3" s="98" t="s">
        <v>27</v>
      </c>
      <c r="J3" s="98" t="s">
        <v>1707</v>
      </c>
      <c r="K3" s="98" t="s">
        <v>1708</v>
      </c>
      <c r="L3" s="39" t="s">
        <v>1709</v>
      </c>
      <c r="M3" s="39" t="s">
        <v>31</v>
      </c>
      <c r="N3" s="40" t="s">
        <v>32</v>
      </c>
      <c r="O3" s="40" t="s">
        <v>33</v>
      </c>
      <c r="P3" s="99" t="s">
        <v>34</v>
      </c>
      <c r="Q3" s="151" t="s">
        <v>35</v>
      </c>
      <c r="R3" s="152" t="s">
        <v>40</v>
      </c>
      <c r="S3" s="153" t="s">
        <v>42</v>
      </c>
      <c r="T3" s="153" t="s">
        <v>43</v>
      </c>
      <c r="U3" s="154" t="s">
        <v>44</v>
      </c>
      <c r="V3" s="154" t="s">
        <v>45</v>
      </c>
      <c r="W3" s="154" t="s">
        <v>46</v>
      </c>
      <c r="X3" s="155" t="s">
        <v>47</v>
      </c>
      <c r="Y3" s="39" t="s">
        <v>1711</v>
      </c>
      <c r="Z3" s="39" t="s">
        <v>1712</v>
      </c>
      <c r="AA3" s="209" t="s">
        <v>1713</v>
      </c>
      <c r="AB3" s="210" t="s">
        <v>51</v>
      </c>
      <c r="AC3" s="211" t="s">
        <v>52</v>
      </c>
      <c r="AD3" s="40" t="s">
        <v>6685</v>
      </c>
      <c r="AE3" s="40" t="s">
        <v>6686</v>
      </c>
      <c r="AF3" s="212" t="s">
        <v>6687</v>
      </c>
      <c r="AG3" s="38" t="s">
        <v>6688</v>
      </c>
      <c r="AH3" s="212" t="s">
        <v>6689</v>
      </c>
      <c r="AI3" s="40" t="s">
        <v>6690</v>
      </c>
      <c r="AJ3" s="268" t="s">
        <v>6691</v>
      </c>
      <c r="AK3" s="269"/>
      <c r="AL3" s="269"/>
      <c r="AM3" s="270" t="s">
        <v>6692</v>
      </c>
      <c r="AN3" s="270"/>
    </row>
    <row r="4" s="4" customFormat="1" ht="47" customHeight="1" spans="1:321">
      <c r="A4" s="41">
        <v>45717</v>
      </c>
      <c r="B4" s="42" t="s">
        <v>6693</v>
      </c>
      <c r="C4" s="43"/>
      <c r="D4" s="44">
        <v>1800092111</v>
      </c>
      <c r="E4" s="45" t="s">
        <v>1915</v>
      </c>
      <c r="F4" s="44"/>
      <c r="G4" s="46"/>
      <c r="H4" s="46" t="s">
        <v>3580</v>
      </c>
      <c r="I4" s="100" t="s">
        <v>3581</v>
      </c>
      <c r="J4" s="101">
        <v>2100</v>
      </c>
      <c r="K4" s="102">
        <v>0</v>
      </c>
      <c r="L4" s="102">
        <v>6</v>
      </c>
      <c r="M4" s="102">
        <f t="shared" ref="M4:M9" si="0">J4/L4</f>
        <v>350</v>
      </c>
      <c r="N4" s="103">
        <v>45747</v>
      </c>
      <c r="O4" s="103">
        <v>45743</v>
      </c>
      <c r="P4" s="104"/>
      <c r="Q4" s="156"/>
      <c r="R4" s="157"/>
      <c r="S4" s="158"/>
      <c r="T4" s="159"/>
      <c r="U4" s="159"/>
      <c r="V4" s="160"/>
      <c r="W4" s="159"/>
      <c r="X4" s="161"/>
      <c r="Y4" s="213"/>
      <c r="Z4" s="214"/>
      <c r="AA4" s="215"/>
      <c r="AB4" s="52"/>
      <c r="AC4" s="216"/>
      <c r="AD4" s="216"/>
      <c r="AE4" s="216"/>
      <c r="AF4" s="217"/>
      <c r="AG4" s="271"/>
      <c r="AH4" s="271"/>
      <c r="AI4" s="272"/>
      <c r="AJ4" s="273"/>
      <c r="AK4" s="273"/>
      <c r="AL4" s="273"/>
      <c r="AM4" s="273"/>
      <c r="AN4" s="274"/>
      <c r="AO4" s="273"/>
      <c r="AP4" s="273"/>
      <c r="AQ4" s="298"/>
      <c r="AR4" s="299"/>
      <c r="AS4" s="300"/>
      <c r="AT4" s="301"/>
      <c r="AU4" s="302"/>
      <c r="AV4" s="303"/>
      <c r="AW4" s="303"/>
      <c r="AX4" s="303"/>
      <c r="AY4" s="303"/>
      <c r="AZ4" s="303"/>
      <c r="BA4" s="303"/>
      <c r="BB4" s="303"/>
      <c r="BC4" s="303"/>
      <c r="BD4" s="303"/>
      <c r="BE4" s="303"/>
      <c r="BF4" s="303"/>
      <c r="BG4" s="303"/>
      <c r="BH4" s="303"/>
      <c r="BI4" s="303"/>
      <c r="BJ4" s="303"/>
      <c r="BK4" s="303"/>
      <c r="BL4" s="303"/>
      <c r="BM4" s="303"/>
      <c r="BN4" s="303"/>
      <c r="BO4" s="303"/>
      <c r="BP4" s="303"/>
      <c r="BQ4" s="303"/>
      <c r="BR4" s="303"/>
      <c r="BS4" s="303"/>
      <c r="BT4" s="303"/>
      <c r="BU4" s="303"/>
      <c r="BV4" s="303"/>
      <c r="BW4" s="303"/>
      <c r="BX4" s="303"/>
      <c r="BY4" s="303"/>
      <c r="BZ4" s="303"/>
      <c r="CA4" s="303"/>
      <c r="CB4" s="303"/>
      <c r="CC4" s="303"/>
      <c r="CD4" s="303"/>
      <c r="CE4" s="303"/>
      <c r="CF4" s="303"/>
      <c r="CG4" s="303"/>
      <c r="CH4" s="303"/>
      <c r="CI4" s="303"/>
      <c r="CJ4" s="303"/>
      <c r="CK4" s="303"/>
      <c r="CL4" s="303"/>
      <c r="CM4" s="303"/>
      <c r="CN4" s="303"/>
      <c r="CO4" s="303"/>
      <c r="CP4" s="303"/>
      <c r="CQ4" s="303"/>
      <c r="CR4" s="303"/>
      <c r="CS4" s="303"/>
      <c r="CT4" s="303"/>
      <c r="CU4" s="303"/>
      <c r="CV4" s="303"/>
      <c r="CW4" s="303"/>
      <c r="CX4" s="303"/>
      <c r="CY4" s="303"/>
      <c r="CZ4" s="303"/>
      <c r="DA4" s="303"/>
      <c r="DB4" s="303"/>
      <c r="DC4" s="303"/>
      <c r="DD4" s="303"/>
      <c r="DE4" s="303"/>
      <c r="DF4" s="303"/>
      <c r="DG4" s="303"/>
      <c r="DH4" s="303"/>
      <c r="DI4" s="303"/>
      <c r="DJ4" s="303"/>
      <c r="DK4" s="303"/>
      <c r="DL4" s="303"/>
      <c r="DM4" s="303"/>
      <c r="DN4" s="303"/>
      <c r="DO4" s="303"/>
      <c r="DP4" s="303"/>
      <c r="DQ4" s="303"/>
      <c r="DR4" s="303"/>
      <c r="DS4" s="303"/>
      <c r="DT4" s="303"/>
      <c r="DU4" s="303"/>
      <c r="DV4" s="303"/>
      <c r="DW4" s="303"/>
      <c r="DX4" s="303"/>
      <c r="DY4" s="303"/>
      <c r="DZ4" s="303"/>
      <c r="EA4" s="303"/>
      <c r="EB4" s="303"/>
      <c r="EC4" s="303"/>
      <c r="ED4" s="303"/>
      <c r="EE4" s="303"/>
      <c r="EF4" s="303"/>
      <c r="EG4" s="303"/>
      <c r="EH4" s="303"/>
      <c r="EI4" s="303"/>
      <c r="EJ4" s="303"/>
      <c r="EK4" s="303"/>
      <c r="EL4" s="303"/>
      <c r="EM4" s="303"/>
      <c r="EN4" s="303"/>
      <c r="EO4" s="303"/>
      <c r="EP4" s="303"/>
      <c r="EQ4" s="303"/>
      <c r="ER4" s="303"/>
      <c r="ES4" s="303"/>
      <c r="ET4" s="303"/>
      <c r="EU4" s="303"/>
      <c r="EV4" s="303"/>
      <c r="EW4" s="303"/>
      <c r="EX4" s="303"/>
      <c r="EY4" s="303"/>
      <c r="EZ4" s="303"/>
      <c r="FA4" s="303"/>
      <c r="FB4" s="303"/>
      <c r="FC4" s="303"/>
      <c r="FD4" s="303"/>
      <c r="FE4" s="303"/>
      <c r="FF4" s="303"/>
      <c r="FG4" s="303"/>
      <c r="FH4" s="303"/>
      <c r="FI4" s="303"/>
      <c r="FJ4" s="303"/>
      <c r="FK4" s="303"/>
      <c r="FL4" s="303"/>
      <c r="FM4" s="303"/>
      <c r="FN4" s="303"/>
      <c r="FO4" s="303"/>
      <c r="FP4" s="303"/>
      <c r="FQ4" s="303"/>
      <c r="FR4" s="303"/>
      <c r="FS4" s="303"/>
      <c r="FT4" s="303"/>
      <c r="FU4" s="303"/>
      <c r="FV4" s="303"/>
      <c r="FW4" s="303"/>
      <c r="FX4" s="303"/>
      <c r="FY4" s="303"/>
      <c r="FZ4" s="303"/>
      <c r="GA4" s="303"/>
      <c r="GB4" s="303"/>
      <c r="GC4" s="303"/>
      <c r="GD4" s="303"/>
      <c r="GE4" s="303"/>
      <c r="GF4" s="303"/>
      <c r="GG4" s="303"/>
      <c r="GH4" s="303"/>
      <c r="GI4" s="303"/>
      <c r="GJ4" s="303"/>
      <c r="GK4" s="303"/>
      <c r="GL4" s="303"/>
      <c r="GM4" s="303"/>
      <c r="GN4" s="303"/>
      <c r="GO4" s="303"/>
      <c r="GP4" s="303"/>
      <c r="GQ4" s="303"/>
      <c r="GR4" s="303"/>
      <c r="GS4" s="303"/>
      <c r="GT4" s="303"/>
      <c r="GU4" s="303"/>
      <c r="GV4" s="303"/>
      <c r="GW4" s="303"/>
      <c r="GX4" s="303"/>
      <c r="GY4" s="303"/>
      <c r="GZ4" s="303"/>
      <c r="HA4" s="303"/>
      <c r="HB4" s="303"/>
      <c r="HC4" s="303"/>
      <c r="HD4" s="303"/>
      <c r="HE4" s="303"/>
      <c r="HF4" s="303"/>
      <c r="HG4" s="303"/>
      <c r="HH4" s="303"/>
      <c r="HI4" s="303"/>
      <c r="HJ4" s="303"/>
      <c r="HK4" s="303"/>
      <c r="HL4" s="303"/>
      <c r="HM4" s="303"/>
      <c r="HN4" s="303"/>
      <c r="HO4" s="303"/>
      <c r="HP4" s="303"/>
      <c r="HQ4" s="303"/>
      <c r="HR4" s="303"/>
      <c r="HS4" s="303"/>
      <c r="HT4" s="303"/>
      <c r="HU4" s="303"/>
      <c r="HV4" s="303"/>
      <c r="HW4" s="303"/>
      <c r="HX4" s="303"/>
      <c r="HY4" s="303"/>
      <c r="HZ4" s="303"/>
      <c r="IA4" s="303"/>
      <c r="IB4" s="303"/>
      <c r="IC4" s="303"/>
      <c r="ID4" s="303"/>
      <c r="IE4" s="303"/>
      <c r="IF4" s="303"/>
      <c r="IG4" s="303"/>
      <c r="IH4" s="303"/>
      <c r="II4" s="303"/>
      <c r="IJ4" s="303"/>
      <c r="IK4" s="303"/>
      <c r="IL4" s="303"/>
      <c r="IM4" s="303"/>
      <c r="IN4" s="303"/>
      <c r="IO4" s="303"/>
      <c r="IP4" s="303"/>
      <c r="IQ4" s="303"/>
      <c r="IR4" s="303"/>
      <c r="IS4" s="303"/>
      <c r="IT4" s="303"/>
      <c r="IU4" s="303"/>
      <c r="IV4" s="303"/>
      <c r="IW4" s="303"/>
      <c r="IX4" s="303"/>
      <c r="IY4" s="303"/>
      <c r="IZ4" s="303"/>
      <c r="JA4" s="303"/>
      <c r="JB4" s="303"/>
      <c r="JC4" s="303"/>
      <c r="JD4" s="303"/>
      <c r="JE4" s="303"/>
      <c r="JF4" s="303"/>
      <c r="JG4" s="303"/>
      <c r="JH4" s="303"/>
      <c r="JI4" s="303"/>
      <c r="JJ4" s="303"/>
      <c r="JK4" s="303"/>
      <c r="JL4" s="303"/>
      <c r="JM4" s="303"/>
      <c r="JN4" s="303"/>
      <c r="JO4" s="303"/>
      <c r="JP4" s="303"/>
      <c r="JQ4" s="303"/>
      <c r="JR4" s="303"/>
      <c r="JS4" s="303"/>
      <c r="JT4" s="303"/>
      <c r="JU4" s="303"/>
      <c r="JV4" s="303"/>
      <c r="JW4" s="303"/>
      <c r="JX4" s="303"/>
      <c r="JY4" s="303"/>
      <c r="JZ4" s="303"/>
      <c r="KA4" s="303"/>
      <c r="KB4" s="303"/>
      <c r="KC4" s="303"/>
      <c r="KD4" s="303"/>
      <c r="KE4" s="303"/>
      <c r="KF4" s="303"/>
      <c r="KG4" s="303"/>
      <c r="KH4" s="303"/>
      <c r="KI4" s="303"/>
      <c r="KJ4" s="303"/>
      <c r="KK4" s="303"/>
      <c r="KL4" s="303"/>
      <c r="KM4" s="303"/>
      <c r="KN4" s="303"/>
      <c r="KO4" s="303"/>
      <c r="KP4" s="303"/>
      <c r="KQ4" s="303"/>
      <c r="KR4" s="303"/>
      <c r="KS4" s="303"/>
      <c r="KT4" s="303"/>
      <c r="KU4" s="303"/>
      <c r="KV4" s="303"/>
      <c r="KW4" s="303"/>
      <c r="KX4" s="303"/>
      <c r="KY4" s="303"/>
      <c r="KZ4" s="303"/>
      <c r="LA4" s="303"/>
      <c r="LB4" s="8"/>
      <c r="LC4" s="8"/>
      <c r="LD4" s="8"/>
      <c r="LE4" s="8"/>
      <c r="LF4" s="8"/>
      <c r="LG4" s="8"/>
      <c r="LH4" s="8"/>
      <c r="LI4" s="339"/>
    </row>
    <row r="5" s="5" customFormat="1" ht="47" customHeight="1" spans="1:324">
      <c r="A5" s="47">
        <v>45717</v>
      </c>
      <c r="B5" s="48" t="s">
        <v>6693</v>
      </c>
      <c r="C5" s="49"/>
      <c r="D5" s="50">
        <v>1800092073</v>
      </c>
      <c r="E5" s="51" t="s">
        <v>1739</v>
      </c>
      <c r="F5" s="50"/>
      <c r="G5" s="52"/>
      <c r="H5" s="46" t="s">
        <v>1727</v>
      </c>
      <c r="I5" s="100" t="s">
        <v>1728</v>
      </c>
      <c r="J5" s="101">
        <v>30720</v>
      </c>
      <c r="K5" s="102">
        <v>0</v>
      </c>
      <c r="L5" s="102">
        <v>96</v>
      </c>
      <c r="M5" s="105">
        <f t="shared" si="0"/>
        <v>320</v>
      </c>
      <c r="N5" s="103">
        <v>45747</v>
      </c>
      <c r="O5" s="103">
        <v>45743</v>
      </c>
      <c r="P5" s="104"/>
      <c r="Q5" s="156"/>
      <c r="R5" s="157"/>
      <c r="S5" s="158"/>
      <c r="T5" s="159"/>
      <c r="U5" s="159"/>
      <c r="V5" s="160"/>
      <c r="W5" s="159"/>
      <c r="X5" s="162"/>
      <c r="Y5" s="218"/>
      <c r="Z5" s="214"/>
      <c r="AA5" s="215"/>
      <c r="AB5" s="52"/>
      <c r="AC5" s="216"/>
      <c r="AD5" s="219"/>
      <c r="AE5" s="219"/>
      <c r="AF5" s="220"/>
      <c r="AG5" s="220"/>
      <c r="AH5" s="220"/>
      <c r="AI5" s="220"/>
      <c r="AJ5" s="271"/>
      <c r="AK5" s="271"/>
      <c r="AL5" s="272"/>
      <c r="AM5" s="273"/>
      <c r="AN5" s="273"/>
      <c r="AO5" s="273"/>
      <c r="AP5" s="273"/>
      <c r="AQ5" s="274"/>
      <c r="AR5" s="274"/>
      <c r="AS5" s="274"/>
      <c r="AT5" s="274"/>
      <c r="AU5" s="274"/>
      <c r="AV5" s="272"/>
      <c r="AW5" s="300"/>
      <c r="AX5" s="303"/>
      <c r="AY5" s="303"/>
      <c r="AZ5" s="303"/>
      <c r="BA5" s="303"/>
      <c r="BB5" s="303"/>
      <c r="BC5" s="303"/>
      <c r="BD5" s="303"/>
      <c r="BE5" s="303"/>
      <c r="BF5" s="303"/>
      <c r="BG5" s="303"/>
      <c r="BH5" s="303"/>
      <c r="BI5" s="303"/>
      <c r="BJ5" s="303"/>
      <c r="BK5" s="303"/>
      <c r="BL5" s="303"/>
      <c r="BM5" s="303"/>
      <c r="BN5" s="303"/>
      <c r="BO5" s="303"/>
      <c r="BP5" s="303"/>
      <c r="BQ5" s="303"/>
      <c r="BR5" s="303"/>
      <c r="BS5" s="303"/>
      <c r="BT5" s="303"/>
      <c r="BU5" s="303"/>
      <c r="BV5" s="303"/>
      <c r="BW5" s="303"/>
      <c r="BX5" s="303"/>
      <c r="BY5" s="303"/>
      <c r="BZ5" s="303"/>
      <c r="CA5" s="303"/>
      <c r="CB5" s="303"/>
      <c r="CC5" s="303"/>
      <c r="CD5" s="303"/>
      <c r="CE5" s="303"/>
      <c r="CF5" s="303"/>
      <c r="CG5" s="303"/>
      <c r="CH5" s="303"/>
      <c r="CI5" s="303"/>
      <c r="CJ5" s="303"/>
      <c r="CK5" s="303"/>
      <c r="CL5" s="303"/>
      <c r="CM5" s="303"/>
      <c r="CN5" s="303"/>
      <c r="CO5" s="303"/>
      <c r="CP5" s="303"/>
      <c r="CQ5" s="303"/>
      <c r="CR5" s="303"/>
      <c r="CS5" s="303"/>
      <c r="CT5" s="303"/>
      <c r="CU5" s="303"/>
      <c r="CV5" s="303"/>
      <c r="CW5" s="303"/>
      <c r="CX5" s="303"/>
      <c r="CY5" s="303"/>
      <c r="CZ5" s="303"/>
      <c r="DA5" s="303"/>
      <c r="DB5" s="303"/>
      <c r="DC5" s="303"/>
      <c r="DD5" s="303"/>
      <c r="DE5" s="303"/>
      <c r="DF5" s="303"/>
      <c r="DG5" s="303"/>
      <c r="DH5" s="303"/>
      <c r="DI5" s="303"/>
      <c r="DJ5" s="303"/>
      <c r="DK5" s="303"/>
      <c r="DL5" s="303"/>
      <c r="DM5" s="303"/>
      <c r="DN5" s="303"/>
      <c r="DO5" s="303"/>
      <c r="DP5" s="303"/>
      <c r="DQ5" s="303"/>
      <c r="DR5" s="303"/>
      <c r="DS5" s="303"/>
      <c r="DT5" s="303"/>
      <c r="DU5" s="303"/>
      <c r="DV5" s="303"/>
      <c r="DW5" s="303"/>
      <c r="DX5" s="303"/>
      <c r="DY5" s="303"/>
      <c r="DZ5" s="303"/>
      <c r="EA5" s="303"/>
      <c r="EB5" s="303"/>
      <c r="EC5" s="303"/>
      <c r="ED5" s="303"/>
      <c r="EE5" s="303"/>
      <c r="EF5" s="303"/>
      <c r="EG5" s="303"/>
      <c r="EH5" s="303"/>
      <c r="EI5" s="303"/>
      <c r="EJ5" s="303"/>
      <c r="EK5" s="303"/>
      <c r="EL5" s="303"/>
      <c r="EM5" s="303"/>
      <c r="EN5" s="303"/>
      <c r="EO5" s="303"/>
      <c r="EP5" s="303"/>
      <c r="EQ5" s="303"/>
      <c r="ER5" s="303"/>
      <c r="ES5" s="303"/>
      <c r="ET5" s="303"/>
      <c r="EU5" s="303"/>
      <c r="EV5" s="303"/>
      <c r="EW5" s="303"/>
      <c r="EX5" s="303"/>
      <c r="EY5" s="303"/>
      <c r="EZ5" s="303"/>
      <c r="FA5" s="303"/>
      <c r="FB5" s="303"/>
      <c r="FC5" s="303"/>
      <c r="FD5" s="303"/>
      <c r="FE5" s="303"/>
      <c r="FF5" s="303"/>
      <c r="FG5" s="303"/>
      <c r="FH5" s="303"/>
      <c r="FI5" s="303"/>
      <c r="FJ5" s="303"/>
      <c r="FK5" s="303"/>
      <c r="FL5" s="303"/>
      <c r="FM5" s="303"/>
      <c r="FN5" s="303"/>
      <c r="FO5" s="303"/>
      <c r="FP5" s="303"/>
      <c r="FQ5" s="303"/>
      <c r="FR5" s="303"/>
      <c r="FS5" s="303"/>
      <c r="FT5" s="303"/>
      <c r="FU5" s="303"/>
      <c r="FV5" s="303"/>
      <c r="FW5" s="303"/>
      <c r="FX5" s="303"/>
      <c r="FY5" s="303"/>
      <c r="FZ5" s="303"/>
      <c r="GA5" s="303"/>
      <c r="GB5" s="303"/>
      <c r="GC5" s="303"/>
      <c r="GD5" s="303"/>
      <c r="GE5" s="303"/>
      <c r="GF5" s="303"/>
      <c r="GG5" s="303"/>
      <c r="GH5" s="303"/>
      <c r="GI5" s="303"/>
      <c r="GJ5" s="303"/>
      <c r="GK5" s="303"/>
      <c r="GL5" s="303"/>
      <c r="GM5" s="303"/>
      <c r="GN5" s="303"/>
      <c r="GO5" s="303"/>
      <c r="GP5" s="303"/>
      <c r="GQ5" s="303"/>
      <c r="GR5" s="303"/>
      <c r="GS5" s="303"/>
      <c r="GT5" s="303"/>
      <c r="GU5" s="303"/>
      <c r="GV5" s="303"/>
      <c r="GW5" s="303"/>
      <c r="GX5" s="303"/>
      <c r="GY5" s="303"/>
      <c r="GZ5" s="303"/>
      <c r="HA5" s="303"/>
      <c r="HB5" s="303"/>
      <c r="HC5" s="303"/>
      <c r="HD5" s="303"/>
      <c r="HE5" s="303"/>
      <c r="HF5" s="303"/>
      <c r="HG5" s="303"/>
      <c r="HH5" s="303"/>
      <c r="HI5" s="303"/>
      <c r="HJ5" s="303"/>
      <c r="HK5" s="303"/>
      <c r="HL5" s="303"/>
      <c r="HM5" s="303"/>
      <c r="HN5" s="303"/>
      <c r="HO5" s="303"/>
      <c r="HP5" s="303"/>
      <c r="HQ5" s="303"/>
      <c r="HR5" s="303"/>
      <c r="HS5" s="303"/>
      <c r="HT5" s="303"/>
      <c r="HU5" s="303"/>
      <c r="HV5" s="303"/>
      <c r="HW5" s="303"/>
      <c r="HX5" s="303"/>
      <c r="HY5" s="303"/>
      <c r="HZ5" s="303"/>
      <c r="IA5" s="303"/>
      <c r="IB5" s="303"/>
      <c r="IC5" s="303"/>
      <c r="ID5" s="303"/>
      <c r="IE5" s="303"/>
      <c r="IF5" s="303"/>
      <c r="IG5" s="303"/>
      <c r="IH5" s="303"/>
      <c r="II5" s="303"/>
      <c r="IJ5" s="303"/>
      <c r="IK5" s="303"/>
      <c r="IL5" s="303"/>
      <c r="IM5" s="303"/>
      <c r="IN5" s="303"/>
      <c r="IO5" s="303"/>
      <c r="IP5" s="303"/>
      <c r="IQ5" s="303"/>
      <c r="IR5" s="303"/>
      <c r="IS5" s="303"/>
      <c r="IT5" s="303"/>
      <c r="IU5" s="303"/>
      <c r="IV5" s="303"/>
      <c r="IW5" s="303"/>
      <c r="IX5" s="303"/>
      <c r="IY5" s="303"/>
      <c r="IZ5" s="303"/>
      <c r="JA5" s="303"/>
      <c r="JB5" s="303"/>
      <c r="JC5" s="303"/>
      <c r="JD5" s="303"/>
      <c r="JE5" s="303"/>
      <c r="JF5" s="303"/>
      <c r="JG5" s="303"/>
      <c r="JH5" s="303"/>
      <c r="JI5" s="303"/>
      <c r="JJ5" s="303"/>
      <c r="JK5" s="303"/>
      <c r="JL5" s="303"/>
      <c r="JM5" s="303"/>
      <c r="JN5" s="303"/>
      <c r="JO5" s="303"/>
      <c r="JP5" s="303"/>
      <c r="JQ5" s="303"/>
      <c r="JR5" s="303"/>
      <c r="JS5" s="303"/>
      <c r="JT5" s="303"/>
      <c r="JU5" s="303"/>
      <c r="JV5" s="303"/>
      <c r="JW5" s="303"/>
      <c r="JX5" s="303"/>
      <c r="JY5" s="303"/>
      <c r="JZ5" s="303"/>
      <c r="KA5" s="303"/>
      <c r="KB5" s="303"/>
      <c r="KC5" s="303"/>
      <c r="KD5" s="303"/>
      <c r="KE5" s="303"/>
      <c r="KF5" s="303"/>
      <c r="KG5" s="303"/>
      <c r="KH5" s="303"/>
      <c r="KI5" s="303"/>
      <c r="KJ5" s="303"/>
      <c r="KK5" s="303"/>
      <c r="KL5" s="303"/>
      <c r="KM5" s="303"/>
      <c r="KN5" s="303"/>
      <c r="KO5" s="303"/>
      <c r="KP5" s="303"/>
      <c r="KQ5" s="303"/>
      <c r="KR5" s="303"/>
      <c r="KS5" s="303"/>
      <c r="KT5" s="303"/>
      <c r="KU5" s="303"/>
      <c r="KV5" s="303"/>
      <c r="KW5" s="303"/>
      <c r="KX5" s="303"/>
      <c r="KY5" s="303"/>
      <c r="KZ5" s="303"/>
      <c r="LA5" s="303"/>
      <c r="LB5" s="303"/>
      <c r="LC5" s="303"/>
      <c r="LD5" s="303"/>
      <c r="LE5" s="8"/>
      <c r="LF5" s="8"/>
      <c r="LG5" s="8"/>
      <c r="LH5" s="8"/>
      <c r="LI5" s="8"/>
      <c r="LJ5" s="8"/>
      <c r="LK5" s="8"/>
      <c r="LL5" s="339"/>
    </row>
    <row r="6" s="5" customFormat="1" ht="47" customHeight="1" spans="1:326">
      <c r="A6" s="47">
        <v>45719</v>
      </c>
      <c r="B6" s="48" t="s">
        <v>6693</v>
      </c>
      <c r="C6" s="49"/>
      <c r="D6" s="50">
        <v>1800092101</v>
      </c>
      <c r="E6" s="51" t="s">
        <v>1920</v>
      </c>
      <c r="F6" s="53"/>
      <c r="G6" s="54" t="s">
        <v>6694</v>
      </c>
      <c r="H6" s="55" t="s">
        <v>1727</v>
      </c>
      <c r="I6" s="100" t="s">
        <v>1728</v>
      </c>
      <c r="J6" s="101">
        <v>30720</v>
      </c>
      <c r="K6" s="102">
        <v>0</v>
      </c>
      <c r="L6" s="102">
        <v>96</v>
      </c>
      <c r="M6" s="105">
        <f t="shared" si="0"/>
        <v>320</v>
      </c>
      <c r="N6" s="106">
        <v>45777</v>
      </c>
      <c r="O6" s="106">
        <v>45773</v>
      </c>
      <c r="P6" s="107"/>
      <c r="Q6" s="163"/>
      <c r="R6" s="164"/>
      <c r="S6" s="165"/>
      <c r="T6" s="166"/>
      <c r="U6" s="166"/>
      <c r="V6" s="167"/>
      <c r="W6" s="166"/>
      <c r="X6" s="168"/>
      <c r="Y6" s="221"/>
      <c r="Z6" s="215"/>
      <c r="AA6" s="215"/>
      <c r="AB6" s="65"/>
      <c r="AC6" s="222"/>
      <c r="AD6" s="223"/>
      <c r="AE6" s="223"/>
      <c r="AF6" s="224"/>
      <c r="AG6" s="224"/>
      <c r="AH6" s="224"/>
      <c r="AI6" s="224"/>
      <c r="AJ6" s="275"/>
      <c r="AK6" s="275"/>
      <c r="AL6" s="276"/>
      <c r="AM6" s="276"/>
      <c r="AN6" s="277">
        <f>J6/10</f>
        <v>3072</v>
      </c>
      <c r="AO6" s="283">
        <f>J6/10</f>
        <v>3072</v>
      </c>
      <c r="AP6" s="283">
        <f>J6/10</f>
        <v>3072</v>
      </c>
      <c r="AQ6" s="283">
        <f>J6/10</f>
        <v>3072</v>
      </c>
      <c r="AR6" s="283">
        <f>J6/10</f>
        <v>3072</v>
      </c>
      <c r="AS6" s="304">
        <f>J6/10</f>
        <v>3072</v>
      </c>
      <c r="AT6" s="304">
        <f>J6/10</f>
        <v>3072</v>
      </c>
      <c r="AU6" s="304">
        <f>J6/10</f>
        <v>3072</v>
      </c>
      <c r="AV6" s="304">
        <f>J6/10</f>
        <v>3072</v>
      </c>
      <c r="AW6" s="304">
        <f>J6/10</f>
        <v>3072</v>
      </c>
      <c r="AX6" s="272">
        <f>J6*23/24/COUNT(AN6:AW6)</f>
        <v>2944</v>
      </c>
      <c r="AY6" s="300">
        <f>J6/24/COUNT(AN6:AW6)</f>
        <v>128</v>
      </c>
      <c r="AZ6" s="303"/>
      <c r="BA6" s="303"/>
      <c r="BB6" s="303"/>
      <c r="BC6" s="303"/>
      <c r="BD6" s="303"/>
      <c r="BE6" s="303"/>
      <c r="BF6" s="303"/>
      <c r="BG6" s="303"/>
      <c r="BH6" s="303"/>
      <c r="BI6" s="303"/>
      <c r="BJ6" s="303"/>
      <c r="BK6" s="303"/>
      <c r="BL6" s="303"/>
      <c r="BM6" s="303"/>
      <c r="BN6" s="303"/>
      <c r="BO6" s="303"/>
      <c r="BP6" s="303"/>
      <c r="BQ6" s="303"/>
      <c r="BR6" s="303"/>
      <c r="BS6" s="303"/>
      <c r="BT6" s="303"/>
      <c r="BU6" s="303"/>
      <c r="BV6" s="303"/>
      <c r="BW6" s="303"/>
      <c r="BX6" s="303"/>
      <c r="BY6" s="303"/>
      <c r="BZ6" s="303"/>
      <c r="CA6" s="303"/>
      <c r="CB6" s="303"/>
      <c r="CC6" s="303"/>
      <c r="CD6" s="303"/>
      <c r="CE6" s="303"/>
      <c r="CF6" s="303"/>
      <c r="CG6" s="303"/>
      <c r="CH6" s="303"/>
      <c r="CI6" s="303"/>
      <c r="CJ6" s="303"/>
      <c r="CK6" s="303"/>
      <c r="CL6" s="303"/>
      <c r="CM6" s="303"/>
      <c r="CN6" s="303"/>
      <c r="CO6" s="303"/>
      <c r="CP6" s="303"/>
      <c r="CQ6" s="303"/>
      <c r="CR6" s="303"/>
      <c r="CS6" s="303"/>
      <c r="CT6" s="303"/>
      <c r="CU6" s="303"/>
      <c r="CV6" s="303"/>
      <c r="CW6" s="303"/>
      <c r="CX6" s="303"/>
      <c r="CY6" s="303"/>
      <c r="CZ6" s="303"/>
      <c r="DA6" s="303"/>
      <c r="DB6" s="303"/>
      <c r="DC6" s="303"/>
      <c r="DD6" s="303"/>
      <c r="DE6" s="303"/>
      <c r="DF6" s="303"/>
      <c r="DG6" s="303"/>
      <c r="DH6" s="303"/>
      <c r="DI6" s="303"/>
      <c r="DJ6" s="303"/>
      <c r="DK6" s="303"/>
      <c r="DL6" s="303"/>
      <c r="DM6" s="303"/>
      <c r="DN6" s="303"/>
      <c r="DO6" s="303"/>
      <c r="DP6" s="303"/>
      <c r="DQ6" s="303"/>
      <c r="DR6" s="303"/>
      <c r="DS6" s="303"/>
      <c r="DT6" s="303"/>
      <c r="DU6" s="303"/>
      <c r="DV6" s="303"/>
      <c r="DW6" s="303"/>
      <c r="DX6" s="303"/>
      <c r="DY6" s="303"/>
      <c r="DZ6" s="303"/>
      <c r="EA6" s="303"/>
      <c r="EB6" s="303"/>
      <c r="EC6" s="303"/>
      <c r="ED6" s="303"/>
      <c r="EE6" s="303"/>
      <c r="EF6" s="303"/>
      <c r="EG6" s="303"/>
      <c r="EH6" s="303"/>
      <c r="EI6" s="303"/>
      <c r="EJ6" s="303"/>
      <c r="EK6" s="303"/>
      <c r="EL6" s="303"/>
      <c r="EM6" s="303"/>
      <c r="EN6" s="303"/>
      <c r="EO6" s="303"/>
      <c r="EP6" s="303"/>
      <c r="EQ6" s="303"/>
      <c r="ER6" s="303"/>
      <c r="ES6" s="303"/>
      <c r="ET6" s="303"/>
      <c r="EU6" s="303"/>
      <c r="EV6" s="303"/>
      <c r="EW6" s="303"/>
      <c r="EX6" s="303"/>
      <c r="EY6" s="303"/>
      <c r="EZ6" s="303"/>
      <c r="FA6" s="303"/>
      <c r="FB6" s="303"/>
      <c r="FC6" s="303"/>
      <c r="FD6" s="303"/>
      <c r="FE6" s="303"/>
      <c r="FF6" s="303"/>
      <c r="FG6" s="303"/>
      <c r="FH6" s="303"/>
      <c r="FI6" s="303"/>
      <c r="FJ6" s="303"/>
      <c r="FK6" s="303"/>
      <c r="FL6" s="303"/>
      <c r="FM6" s="303"/>
      <c r="FN6" s="303"/>
      <c r="FO6" s="303"/>
      <c r="FP6" s="303"/>
      <c r="FQ6" s="303"/>
      <c r="FR6" s="303"/>
      <c r="FS6" s="303"/>
      <c r="FT6" s="303"/>
      <c r="FU6" s="303"/>
      <c r="FV6" s="303"/>
      <c r="FW6" s="303"/>
      <c r="FX6" s="303"/>
      <c r="FY6" s="303"/>
      <c r="FZ6" s="303"/>
      <c r="GA6" s="303"/>
      <c r="GB6" s="303"/>
      <c r="GC6" s="303"/>
      <c r="GD6" s="303"/>
      <c r="GE6" s="303"/>
      <c r="GF6" s="303"/>
      <c r="GG6" s="303"/>
      <c r="GH6" s="303"/>
      <c r="GI6" s="303"/>
      <c r="GJ6" s="303"/>
      <c r="GK6" s="303"/>
      <c r="GL6" s="303"/>
      <c r="GM6" s="303"/>
      <c r="GN6" s="303"/>
      <c r="GO6" s="303"/>
      <c r="GP6" s="303"/>
      <c r="GQ6" s="303"/>
      <c r="GR6" s="303"/>
      <c r="GS6" s="303"/>
      <c r="GT6" s="303"/>
      <c r="GU6" s="303"/>
      <c r="GV6" s="303"/>
      <c r="GW6" s="303"/>
      <c r="GX6" s="303"/>
      <c r="GY6" s="303"/>
      <c r="GZ6" s="303"/>
      <c r="HA6" s="303"/>
      <c r="HB6" s="303"/>
      <c r="HC6" s="303"/>
      <c r="HD6" s="303"/>
      <c r="HE6" s="303"/>
      <c r="HF6" s="303"/>
      <c r="HG6" s="303"/>
      <c r="HH6" s="303"/>
      <c r="HI6" s="303"/>
      <c r="HJ6" s="303"/>
      <c r="HK6" s="303"/>
      <c r="HL6" s="303"/>
      <c r="HM6" s="303"/>
      <c r="HN6" s="303"/>
      <c r="HO6" s="303"/>
      <c r="HP6" s="303"/>
      <c r="HQ6" s="303"/>
      <c r="HR6" s="303"/>
      <c r="HS6" s="303"/>
      <c r="HT6" s="303"/>
      <c r="HU6" s="303"/>
      <c r="HV6" s="303"/>
      <c r="HW6" s="303"/>
      <c r="HX6" s="303"/>
      <c r="HY6" s="303"/>
      <c r="HZ6" s="303"/>
      <c r="IA6" s="303"/>
      <c r="IB6" s="303"/>
      <c r="IC6" s="303"/>
      <c r="ID6" s="303"/>
      <c r="IE6" s="303"/>
      <c r="IF6" s="303"/>
      <c r="IG6" s="303"/>
      <c r="IH6" s="303"/>
      <c r="II6" s="303"/>
      <c r="IJ6" s="303"/>
      <c r="IK6" s="303"/>
      <c r="IL6" s="303"/>
      <c r="IM6" s="303"/>
      <c r="IN6" s="303"/>
      <c r="IO6" s="303"/>
      <c r="IP6" s="303"/>
      <c r="IQ6" s="303"/>
      <c r="IR6" s="303"/>
      <c r="IS6" s="303"/>
      <c r="IT6" s="303"/>
      <c r="IU6" s="303"/>
      <c r="IV6" s="303"/>
      <c r="IW6" s="303"/>
      <c r="IX6" s="303"/>
      <c r="IY6" s="303"/>
      <c r="IZ6" s="303"/>
      <c r="JA6" s="303"/>
      <c r="JB6" s="303"/>
      <c r="JC6" s="303"/>
      <c r="JD6" s="303"/>
      <c r="JE6" s="303"/>
      <c r="JF6" s="303"/>
      <c r="JG6" s="303"/>
      <c r="JH6" s="303"/>
      <c r="JI6" s="303"/>
      <c r="JJ6" s="303"/>
      <c r="JK6" s="303"/>
      <c r="JL6" s="303"/>
      <c r="JM6" s="303"/>
      <c r="JN6" s="303"/>
      <c r="JO6" s="303"/>
      <c r="JP6" s="303"/>
      <c r="JQ6" s="303"/>
      <c r="JR6" s="303"/>
      <c r="JS6" s="303"/>
      <c r="JT6" s="303"/>
      <c r="JU6" s="303"/>
      <c r="JV6" s="303"/>
      <c r="JW6" s="303"/>
      <c r="JX6" s="303"/>
      <c r="JY6" s="303"/>
      <c r="JZ6" s="303"/>
      <c r="KA6" s="303"/>
      <c r="KB6" s="303"/>
      <c r="KC6" s="303"/>
      <c r="KD6" s="303"/>
      <c r="KE6" s="303"/>
      <c r="KF6" s="303"/>
      <c r="KG6" s="303"/>
      <c r="KH6" s="303"/>
      <c r="KI6" s="303"/>
      <c r="KJ6" s="303"/>
      <c r="KK6" s="303"/>
      <c r="KL6" s="303"/>
      <c r="KM6" s="303"/>
      <c r="KN6" s="303"/>
      <c r="KO6" s="303"/>
      <c r="KP6" s="303"/>
      <c r="KQ6" s="303"/>
      <c r="KR6" s="303"/>
      <c r="KS6" s="303"/>
      <c r="KT6" s="303"/>
      <c r="KU6" s="303"/>
      <c r="KV6" s="303"/>
      <c r="KW6" s="303"/>
      <c r="KX6" s="303"/>
      <c r="KY6" s="303"/>
      <c r="KZ6" s="303"/>
      <c r="LA6" s="303"/>
      <c r="LB6" s="303"/>
      <c r="LC6" s="303"/>
      <c r="LD6" s="303"/>
      <c r="LE6" s="303"/>
      <c r="LF6" s="303"/>
      <c r="LG6" s="8"/>
      <c r="LH6" s="8"/>
      <c r="LI6" s="8"/>
      <c r="LJ6" s="8"/>
      <c r="LK6" s="8"/>
      <c r="LL6" s="8"/>
      <c r="LM6" s="8"/>
      <c r="LN6" s="340"/>
    </row>
    <row r="7" s="4" customFormat="1" ht="47" customHeight="1" spans="1:323">
      <c r="A7" s="41">
        <v>45719</v>
      </c>
      <c r="B7" s="42" t="s">
        <v>6693</v>
      </c>
      <c r="C7" s="43"/>
      <c r="D7" s="44">
        <v>1800092102</v>
      </c>
      <c r="E7" s="45" t="s">
        <v>3685</v>
      </c>
      <c r="F7" s="44"/>
      <c r="G7" s="56" t="s">
        <v>6694</v>
      </c>
      <c r="H7" s="46" t="s">
        <v>3580</v>
      </c>
      <c r="I7" s="100" t="s">
        <v>3581</v>
      </c>
      <c r="J7" s="101">
        <v>2250</v>
      </c>
      <c r="K7" s="102">
        <v>0</v>
      </c>
      <c r="L7" s="102">
        <v>6</v>
      </c>
      <c r="M7" s="102">
        <f t="shared" si="0"/>
        <v>375</v>
      </c>
      <c r="N7" s="103">
        <v>45777</v>
      </c>
      <c r="O7" s="103">
        <v>45773</v>
      </c>
      <c r="P7" s="104"/>
      <c r="Q7" s="156"/>
      <c r="R7" s="157"/>
      <c r="S7" s="158"/>
      <c r="T7" s="159"/>
      <c r="U7" s="159"/>
      <c r="V7" s="160"/>
      <c r="W7" s="159"/>
      <c r="X7" s="161"/>
      <c r="Y7" s="213"/>
      <c r="Z7" s="214"/>
      <c r="AA7" s="215"/>
      <c r="AB7" s="52"/>
      <c r="AC7" s="216"/>
      <c r="AD7" s="216"/>
      <c r="AE7" s="216"/>
      <c r="AF7" s="217"/>
      <c r="AG7" s="271"/>
      <c r="AH7" s="271" t="s">
        <v>63</v>
      </c>
      <c r="AI7" s="278">
        <f>J7</f>
        <v>2250</v>
      </c>
      <c r="AJ7" s="278"/>
      <c r="AK7" s="272">
        <f>J7/6</f>
        <v>375</v>
      </c>
      <c r="AL7" s="272">
        <f>J7/6</f>
        <v>375</v>
      </c>
      <c r="AM7" s="272">
        <f>J7/6</f>
        <v>375</v>
      </c>
      <c r="AN7" s="273">
        <f>J7/6</f>
        <v>375</v>
      </c>
      <c r="AO7" s="273">
        <f>J7/6</f>
        <v>375</v>
      </c>
      <c r="AP7" s="274">
        <f>J7/6</f>
        <v>375</v>
      </c>
      <c r="AQ7" s="273"/>
      <c r="AR7" s="273"/>
      <c r="AS7" s="298"/>
      <c r="AT7" s="299"/>
      <c r="AU7" s="300"/>
      <c r="AV7" s="301"/>
      <c r="AW7" s="302"/>
      <c r="AX7" s="303"/>
      <c r="AY7" s="303"/>
      <c r="AZ7" s="303"/>
      <c r="BA7" s="303"/>
      <c r="BB7" s="303"/>
      <c r="BC7" s="303"/>
      <c r="BD7" s="303"/>
      <c r="BE7" s="303"/>
      <c r="BF7" s="303"/>
      <c r="BG7" s="303"/>
      <c r="BH7" s="303"/>
      <c r="BI7" s="303"/>
      <c r="BJ7" s="303"/>
      <c r="BK7" s="303"/>
      <c r="BL7" s="303"/>
      <c r="BM7" s="303"/>
      <c r="BN7" s="303"/>
      <c r="BO7" s="303"/>
      <c r="BP7" s="303"/>
      <c r="BQ7" s="303"/>
      <c r="BR7" s="303"/>
      <c r="BS7" s="303"/>
      <c r="BT7" s="303"/>
      <c r="BU7" s="303"/>
      <c r="BV7" s="303"/>
      <c r="BW7" s="303"/>
      <c r="BX7" s="303"/>
      <c r="BY7" s="303"/>
      <c r="BZ7" s="303"/>
      <c r="CA7" s="303"/>
      <c r="CB7" s="303"/>
      <c r="CC7" s="303"/>
      <c r="CD7" s="303"/>
      <c r="CE7" s="303"/>
      <c r="CF7" s="303"/>
      <c r="CG7" s="303"/>
      <c r="CH7" s="303"/>
      <c r="CI7" s="303"/>
      <c r="CJ7" s="303"/>
      <c r="CK7" s="303"/>
      <c r="CL7" s="303"/>
      <c r="CM7" s="303"/>
      <c r="CN7" s="303"/>
      <c r="CO7" s="303"/>
      <c r="CP7" s="303"/>
      <c r="CQ7" s="303"/>
      <c r="CR7" s="303"/>
      <c r="CS7" s="303"/>
      <c r="CT7" s="303"/>
      <c r="CU7" s="303"/>
      <c r="CV7" s="303"/>
      <c r="CW7" s="303"/>
      <c r="CX7" s="303"/>
      <c r="CY7" s="303"/>
      <c r="CZ7" s="303"/>
      <c r="DA7" s="303"/>
      <c r="DB7" s="303"/>
      <c r="DC7" s="303"/>
      <c r="DD7" s="303"/>
      <c r="DE7" s="303"/>
      <c r="DF7" s="303"/>
      <c r="DG7" s="303"/>
      <c r="DH7" s="303"/>
      <c r="DI7" s="303"/>
      <c r="DJ7" s="303"/>
      <c r="DK7" s="303"/>
      <c r="DL7" s="303"/>
      <c r="DM7" s="303"/>
      <c r="DN7" s="303"/>
      <c r="DO7" s="303"/>
      <c r="DP7" s="303"/>
      <c r="DQ7" s="303"/>
      <c r="DR7" s="303"/>
      <c r="DS7" s="303"/>
      <c r="DT7" s="303"/>
      <c r="DU7" s="303"/>
      <c r="DV7" s="303"/>
      <c r="DW7" s="303"/>
      <c r="DX7" s="303"/>
      <c r="DY7" s="303"/>
      <c r="DZ7" s="303"/>
      <c r="EA7" s="303"/>
      <c r="EB7" s="303"/>
      <c r="EC7" s="303"/>
      <c r="ED7" s="303"/>
      <c r="EE7" s="303"/>
      <c r="EF7" s="303"/>
      <c r="EG7" s="303"/>
      <c r="EH7" s="303"/>
      <c r="EI7" s="303"/>
      <c r="EJ7" s="303"/>
      <c r="EK7" s="303"/>
      <c r="EL7" s="303"/>
      <c r="EM7" s="303"/>
      <c r="EN7" s="303"/>
      <c r="EO7" s="303"/>
      <c r="EP7" s="303"/>
      <c r="EQ7" s="303"/>
      <c r="ER7" s="303"/>
      <c r="ES7" s="303"/>
      <c r="ET7" s="303"/>
      <c r="EU7" s="303"/>
      <c r="EV7" s="303"/>
      <c r="EW7" s="303"/>
      <c r="EX7" s="303"/>
      <c r="EY7" s="303"/>
      <c r="EZ7" s="303"/>
      <c r="FA7" s="303"/>
      <c r="FB7" s="303"/>
      <c r="FC7" s="303"/>
      <c r="FD7" s="303"/>
      <c r="FE7" s="303"/>
      <c r="FF7" s="303"/>
      <c r="FG7" s="303"/>
      <c r="FH7" s="303"/>
      <c r="FI7" s="303"/>
      <c r="FJ7" s="303"/>
      <c r="FK7" s="303"/>
      <c r="FL7" s="303"/>
      <c r="FM7" s="303"/>
      <c r="FN7" s="303"/>
      <c r="FO7" s="303"/>
      <c r="FP7" s="303"/>
      <c r="FQ7" s="303"/>
      <c r="FR7" s="303"/>
      <c r="FS7" s="303"/>
      <c r="FT7" s="303"/>
      <c r="FU7" s="303"/>
      <c r="FV7" s="303"/>
      <c r="FW7" s="303"/>
      <c r="FX7" s="303"/>
      <c r="FY7" s="303"/>
      <c r="FZ7" s="303"/>
      <c r="GA7" s="303"/>
      <c r="GB7" s="303"/>
      <c r="GC7" s="303"/>
      <c r="GD7" s="303"/>
      <c r="GE7" s="303"/>
      <c r="GF7" s="303"/>
      <c r="GG7" s="303"/>
      <c r="GH7" s="303"/>
      <c r="GI7" s="303"/>
      <c r="GJ7" s="303"/>
      <c r="GK7" s="303"/>
      <c r="GL7" s="303"/>
      <c r="GM7" s="303"/>
      <c r="GN7" s="303"/>
      <c r="GO7" s="303"/>
      <c r="GP7" s="303"/>
      <c r="GQ7" s="303"/>
      <c r="GR7" s="303"/>
      <c r="GS7" s="303"/>
      <c r="GT7" s="303"/>
      <c r="GU7" s="303"/>
      <c r="GV7" s="303"/>
      <c r="GW7" s="303"/>
      <c r="GX7" s="303"/>
      <c r="GY7" s="303"/>
      <c r="GZ7" s="303"/>
      <c r="HA7" s="303"/>
      <c r="HB7" s="303"/>
      <c r="HC7" s="303"/>
      <c r="HD7" s="303"/>
      <c r="HE7" s="303"/>
      <c r="HF7" s="303"/>
      <c r="HG7" s="303"/>
      <c r="HH7" s="303"/>
      <c r="HI7" s="303"/>
      <c r="HJ7" s="303"/>
      <c r="HK7" s="303"/>
      <c r="HL7" s="303"/>
      <c r="HM7" s="303"/>
      <c r="HN7" s="303"/>
      <c r="HO7" s="303"/>
      <c r="HP7" s="303"/>
      <c r="HQ7" s="303"/>
      <c r="HR7" s="303"/>
      <c r="HS7" s="303"/>
      <c r="HT7" s="303"/>
      <c r="HU7" s="303"/>
      <c r="HV7" s="303"/>
      <c r="HW7" s="303"/>
      <c r="HX7" s="303"/>
      <c r="HY7" s="303"/>
      <c r="HZ7" s="303"/>
      <c r="IA7" s="303"/>
      <c r="IB7" s="303"/>
      <c r="IC7" s="303"/>
      <c r="ID7" s="303"/>
      <c r="IE7" s="303"/>
      <c r="IF7" s="303"/>
      <c r="IG7" s="303"/>
      <c r="IH7" s="303"/>
      <c r="II7" s="303"/>
      <c r="IJ7" s="303"/>
      <c r="IK7" s="303"/>
      <c r="IL7" s="303"/>
      <c r="IM7" s="303"/>
      <c r="IN7" s="303"/>
      <c r="IO7" s="303"/>
      <c r="IP7" s="303"/>
      <c r="IQ7" s="303"/>
      <c r="IR7" s="303"/>
      <c r="IS7" s="303"/>
      <c r="IT7" s="303"/>
      <c r="IU7" s="303"/>
      <c r="IV7" s="303"/>
      <c r="IW7" s="303"/>
      <c r="IX7" s="303"/>
      <c r="IY7" s="303"/>
      <c r="IZ7" s="303"/>
      <c r="JA7" s="303"/>
      <c r="JB7" s="303"/>
      <c r="JC7" s="303"/>
      <c r="JD7" s="303"/>
      <c r="JE7" s="303"/>
      <c r="JF7" s="303"/>
      <c r="JG7" s="303"/>
      <c r="JH7" s="303"/>
      <c r="JI7" s="303"/>
      <c r="JJ7" s="303"/>
      <c r="JK7" s="303"/>
      <c r="JL7" s="303"/>
      <c r="JM7" s="303"/>
      <c r="JN7" s="303"/>
      <c r="JO7" s="303"/>
      <c r="JP7" s="303"/>
      <c r="JQ7" s="303"/>
      <c r="JR7" s="303"/>
      <c r="JS7" s="303"/>
      <c r="JT7" s="303"/>
      <c r="JU7" s="303"/>
      <c r="JV7" s="303"/>
      <c r="JW7" s="303"/>
      <c r="JX7" s="303"/>
      <c r="JY7" s="303"/>
      <c r="JZ7" s="303"/>
      <c r="KA7" s="303"/>
      <c r="KB7" s="303"/>
      <c r="KC7" s="303"/>
      <c r="KD7" s="303"/>
      <c r="KE7" s="303"/>
      <c r="KF7" s="303"/>
      <c r="KG7" s="303"/>
      <c r="KH7" s="303"/>
      <c r="KI7" s="303"/>
      <c r="KJ7" s="303"/>
      <c r="KK7" s="303"/>
      <c r="KL7" s="303"/>
      <c r="KM7" s="303"/>
      <c r="KN7" s="303"/>
      <c r="KO7" s="303"/>
      <c r="KP7" s="303"/>
      <c r="KQ7" s="303"/>
      <c r="KR7" s="303"/>
      <c r="KS7" s="303"/>
      <c r="KT7" s="303"/>
      <c r="KU7" s="303"/>
      <c r="KV7" s="303"/>
      <c r="KW7" s="303"/>
      <c r="KX7" s="303"/>
      <c r="KY7" s="303"/>
      <c r="KZ7" s="303"/>
      <c r="LA7" s="303"/>
      <c r="LB7" s="303"/>
      <c r="LC7" s="303"/>
      <c r="LD7" s="8"/>
      <c r="LE7" s="8"/>
      <c r="LF7" s="8"/>
      <c r="LG7" s="8"/>
      <c r="LH7" s="8"/>
      <c r="LI7" s="8"/>
      <c r="LJ7" s="8"/>
      <c r="LK7" s="339"/>
    </row>
    <row r="8" s="5" customFormat="1" ht="47" customHeight="1" spans="1:326">
      <c r="A8" s="47">
        <v>45719</v>
      </c>
      <c r="B8" s="48" t="s">
        <v>6693</v>
      </c>
      <c r="C8" s="49"/>
      <c r="D8" s="50">
        <v>1800092112</v>
      </c>
      <c r="E8" s="51" t="s">
        <v>1777</v>
      </c>
      <c r="F8" s="53"/>
      <c r="G8" s="54" t="s">
        <v>6694</v>
      </c>
      <c r="H8" s="55" t="s">
        <v>1727</v>
      </c>
      <c r="I8" s="100" t="s">
        <v>1728</v>
      </c>
      <c r="J8" s="101">
        <v>7968</v>
      </c>
      <c r="K8" s="102">
        <v>0</v>
      </c>
      <c r="L8" s="102">
        <v>96</v>
      </c>
      <c r="M8" s="105">
        <f t="shared" si="0"/>
        <v>83</v>
      </c>
      <c r="N8" s="106">
        <v>45777</v>
      </c>
      <c r="O8" s="106">
        <v>45773</v>
      </c>
      <c r="P8" s="107"/>
      <c r="Q8" s="163"/>
      <c r="R8" s="164"/>
      <c r="S8" s="165"/>
      <c r="T8" s="166"/>
      <c r="U8" s="166"/>
      <c r="V8" s="167"/>
      <c r="W8" s="166"/>
      <c r="X8" s="168"/>
      <c r="Y8" s="221"/>
      <c r="Z8" s="215"/>
      <c r="AA8" s="215"/>
      <c r="AB8" s="65"/>
      <c r="AC8" s="222"/>
      <c r="AD8" s="223"/>
      <c r="AE8" s="223"/>
      <c r="AF8" s="224"/>
      <c r="AG8" s="224"/>
      <c r="AH8" s="224"/>
      <c r="AI8" s="224"/>
      <c r="AJ8" s="275"/>
      <c r="AK8" s="275"/>
      <c r="AL8" s="276"/>
      <c r="AM8" s="276"/>
      <c r="AN8" s="277">
        <f>J8/10</f>
        <v>796.8</v>
      </c>
      <c r="AO8" s="283">
        <f>J8/10</f>
        <v>796.8</v>
      </c>
      <c r="AP8" s="283">
        <f>J8/10</f>
        <v>796.8</v>
      </c>
      <c r="AQ8" s="283">
        <f>J8/10</f>
        <v>796.8</v>
      </c>
      <c r="AR8" s="283">
        <f>J8/10</f>
        <v>796.8</v>
      </c>
      <c r="AS8" s="304">
        <f>J8/10</f>
        <v>796.8</v>
      </c>
      <c r="AT8" s="304">
        <f>J8/10</f>
        <v>796.8</v>
      </c>
      <c r="AU8" s="304">
        <f>J8/10</f>
        <v>796.8</v>
      </c>
      <c r="AV8" s="304">
        <f>J8/10</f>
        <v>796.8</v>
      </c>
      <c r="AW8" s="304">
        <f>J8/10</f>
        <v>796.8</v>
      </c>
      <c r="AX8" s="272">
        <f>J8*23/24/COUNT(AN8:AW8)</f>
        <v>763.6</v>
      </c>
      <c r="AY8" s="300">
        <f>J8/24/COUNT(AN8:AW8)</f>
        <v>33.2</v>
      </c>
      <c r="AZ8" s="303"/>
      <c r="BA8" s="303"/>
      <c r="BB8" s="303"/>
      <c r="BC8" s="303"/>
      <c r="BD8" s="303"/>
      <c r="BE8" s="303"/>
      <c r="BF8" s="303"/>
      <c r="BG8" s="303"/>
      <c r="BH8" s="303"/>
      <c r="BI8" s="303"/>
      <c r="BJ8" s="303"/>
      <c r="BK8" s="303"/>
      <c r="BL8" s="303"/>
      <c r="BM8" s="303"/>
      <c r="BN8" s="303"/>
      <c r="BO8" s="303"/>
      <c r="BP8" s="303"/>
      <c r="BQ8" s="303"/>
      <c r="BR8" s="303"/>
      <c r="BS8" s="303"/>
      <c r="BT8" s="303"/>
      <c r="BU8" s="303"/>
      <c r="BV8" s="303"/>
      <c r="BW8" s="303"/>
      <c r="BX8" s="303"/>
      <c r="BY8" s="303"/>
      <c r="BZ8" s="303"/>
      <c r="CA8" s="303"/>
      <c r="CB8" s="303"/>
      <c r="CC8" s="303"/>
      <c r="CD8" s="303"/>
      <c r="CE8" s="303"/>
      <c r="CF8" s="303"/>
      <c r="CG8" s="303"/>
      <c r="CH8" s="303"/>
      <c r="CI8" s="303"/>
      <c r="CJ8" s="303"/>
      <c r="CK8" s="303"/>
      <c r="CL8" s="303"/>
      <c r="CM8" s="303"/>
      <c r="CN8" s="303"/>
      <c r="CO8" s="303"/>
      <c r="CP8" s="303"/>
      <c r="CQ8" s="303"/>
      <c r="CR8" s="303"/>
      <c r="CS8" s="303"/>
      <c r="CT8" s="303"/>
      <c r="CU8" s="303"/>
      <c r="CV8" s="303"/>
      <c r="CW8" s="303"/>
      <c r="CX8" s="303"/>
      <c r="CY8" s="303"/>
      <c r="CZ8" s="303"/>
      <c r="DA8" s="303"/>
      <c r="DB8" s="303"/>
      <c r="DC8" s="303"/>
      <c r="DD8" s="303"/>
      <c r="DE8" s="303"/>
      <c r="DF8" s="303"/>
      <c r="DG8" s="303"/>
      <c r="DH8" s="303"/>
      <c r="DI8" s="303"/>
      <c r="DJ8" s="303"/>
      <c r="DK8" s="303"/>
      <c r="DL8" s="303"/>
      <c r="DM8" s="303"/>
      <c r="DN8" s="303"/>
      <c r="DO8" s="303"/>
      <c r="DP8" s="303"/>
      <c r="DQ8" s="303"/>
      <c r="DR8" s="303"/>
      <c r="DS8" s="303"/>
      <c r="DT8" s="303"/>
      <c r="DU8" s="303"/>
      <c r="DV8" s="303"/>
      <c r="DW8" s="303"/>
      <c r="DX8" s="303"/>
      <c r="DY8" s="303"/>
      <c r="DZ8" s="303"/>
      <c r="EA8" s="303"/>
      <c r="EB8" s="303"/>
      <c r="EC8" s="303"/>
      <c r="ED8" s="303"/>
      <c r="EE8" s="303"/>
      <c r="EF8" s="303"/>
      <c r="EG8" s="303"/>
      <c r="EH8" s="303"/>
      <c r="EI8" s="303"/>
      <c r="EJ8" s="303"/>
      <c r="EK8" s="303"/>
      <c r="EL8" s="303"/>
      <c r="EM8" s="303"/>
      <c r="EN8" s="303"/>
      <c r="EO8" s="303"/>
      <c r="EP8" s="303"/>
      <c r="EQ8" s="303"/>
      <c r="ER8" s="303"/>
      <c r="ES8" s="303"/>
      <c r="ET8" s="303"/>
      <c r="EU8" s="303"/>
      <c r="EV8" s="303"/>
      <c r="EW8" s="303"/>
      <c r="EX8" s="303"/>
      <c r="EY8" s="303"/>
      <c r="EZ8" s="303"/>
      <c r="FA8" s="303"/>
      <c r="FB8" s="303"/>
      <c r="FC8" s="303"/>
      <c r="FD8" s="303"/>
      <c r="FE8" s="303"/>
      <c r="FF8" s="303"/>
      <c r="FG8" s="303"/>
      <c r="FH8" s="303"/>
      <c r="FI8" s="303"/>
      <c r="FJ8" s="303"/>
      <c r="FK8" s="303"/>
      <c r="FL8" s="303"/>
      <c r="FM8" s="303"/>
      <c r="FN8" s="303"/>
      <c r="FO8" s="303"/>
      <c r="FP8" s="303"/>
      <c r="FQ8" s="303"/>
      <c r="FR8" s="303"/>
      <c r="FS8" s="303"/>
      <c r="FT8" s="303"/>
      <c r="FU8" s="303"/>
      <c r="FV8" s="303"/>
      <c r="FW8" s="303"/>
      <c r="FX8" s="303"/>
      <c r="FY8" s="303"/>
      <c r="FZ8" s="303"/>
      <c r="GA8" s="303"/>
      <c r="GB8" s="303"/>
      <c r="GC8" s="303"/>
      <c r="GD8" s="303"/>
      <c r="GE8" s="303"/>
      <c r="GF8" s="303"/>
      <c r="GG8" s="303"/>
      <c r="GH8" s="303"/>
      <c r="GI8" s="303"/>
      <c r="GJ8" s="303"/>
      <c r="GK8" s="303"/>
      <c r="GL8" s="303"/>
      <c r="GM8" s="303"/>
      <c r="GN8" s="303"/>
      <c r="GO8" s="303"/>
      <c r="GP8" s="303"/>
      <c r="GQ8" s="303"/>
      <c r="GR8" s="303"/>
      <c r="GS8" s="303"/>
      <c r="GT8" s="303"/>
      <c r="GU8" s="303"/>
      <c r="GV8" s="303"/>
      <c r="GW8" s="303"/>
      <c r="GX8" s="303"/>
      <c r="GY8" s="303"/>
      <c r="GZ8" s="303"/>
      <c r="HA8" s="303"/>
      <c r="HB8" s="303"/>
      <c r="HC8" s="303"/>
      <c r="HD8" s="303"/>
      <c r="HE8" s="303"/>
      <c r="HF8" s="303"/>
      <c r="HG8" s="303"/>
      <c r="HH8" s="303"/>
      <c r="HI8" s="303"/>
      <c r="HJ8" s="303"/>
      <c r="HK8" s="303"/>
      <c r="HL8" s="303"/>
      <c r="HM8" s="303"/>
      <c r="HN8" s="303"/>
      <c r="HO8" s="303"/>
      <c r="HP8" s="303"/>
      <c r="HQ8" s="303"/>
      <c r="HR8" s="303"/>
      <c r="HS8" s="303"/>
      <c r="HT8" s="303"/>
      <c r="HU8" s="303"/>
      <c r="HV8" s="303"/>
      <c r="HW8" s="303"/>
      <c r="HX8" s="303"/>
      <c r="HY8" s="303"/>
      <c r="HZ8" s="303"/>
      <c r="IA8" s="303"/>
      <c r="IB8" s="303"/>
      <c r="IC8" s="303"/>
      <c r="ID8" s="303"/>
      <c r="IE8" s="303"/>
      <c r="IF8" s="303"/>
      <c r="IG8" s="303"/>
      <c r="IH8" s="303"/>
      <c r="II8" s="303"/>
      <c r="IJ8" s="303"/>
      <c r="IK8" s="303"/>
      <c r="IL8" s="303"/>
      <c r="IM8" s="303"/>
      <c r="IN8" s="303"/>
      <c r="IO8" s="303"/>
      <c r="IP8" s="303"/>
      <c r="IQ8" s="303"/>
      <c r="IR8" s="303"/>
      <c r="IS8" s="303"/>
      <c r="IT8" s="303"/>
      <c r="IU8" s="303"/>
      <c r="IV8" s="303"/>
      <c r="IW8" s="303"/>
      <c r="IX8" s="303"/>
      <c r="IY8" s="303"/>
      <c r="IZ8" s="303"/>
      <c r="JA8" s="303"/>
      <c r="JB8" s="303"/>
      <c r="JC8" s="303"/>
      <c r="JD8" s="303"/>
      <c r="JE8" s="303"/>
      <c r="JF8" s="303"/>
      <c r="JG8" s="303"/>
      <c r="JH8" s="303"/>
      <c r="JI8" s="303"/>
      <c r="JJ8" s="303"/>
      <c r="JK8" s="303"/>
      <c r="JL8" s="303"/>
      <c r="JM8" s="303"/>
      <c r="JN8" s="303"/>
      <c r="JO8" s="303"/>
      <c r="JP8" s="303"/>
      <c r="JQ8" s="303"/>
      <c r="JR8" s="303"/>
      <c r="JS8" s="303"/>
      <c r="JT8" s="303"/>
      <c r="JU8" s="303"/>
      <c r="JV8" s="303"/>
      <c r="JW8" s="303"/>
      <c r="JX8" s="303"/>
      <c r="JY8" s="303"/>
      <c r="JZ8" s="303"/>
      <c r="KA8" s="303"/>
      <c r="KB8" s="303"/>
      <c r="KC8" s="303"/>
      <c r="KD8" s="303"/>
      <c r="KE8" s="303"/>
      <c r="KF8" s="303"/>
      <c r="KG8" s="303"/>
      <c r="KH8" s="303"/>
      <c r="KI8" s="303"/>
      <c r="KJ8" s="303"/>
      <c r="KK8" s="303"/>
      <c r="KL8" s="303"/>
      <c r="KM8" s="303"/>
      <c r="KN8" s="303"/>
      <c r="KO8" s="303"/>
      <c r="KP8" s="303"/>
      <c r="KQ8" s="303"/>
      <c r="KR8" s="303"/>
      <c r="KS8" s="303"/>
      <c r="KT8" s="303"/>
      <c r="KU8" s="303"/>
      <c r="KV8" s="303"/>
      <c r="KW8" s="303"/>
      <c r="KX8" s="303"/>
      <c r="KY8" s="303"/>
      <c r="KZ8" s="303"/>
      <c r="LA8" s="303"/>
      <c r="LB8" s="303"/>
      <c r="LC8" s="303"/>
      <c r="LD8" s="303"/>
      <c r="LE8" s="303"/>
      <c r="LF8" s="303"/>
      <c r="LG8" s="8"/>
      <c r="LH8" s="8"/>
      <c r="LI8" s="8"/>
      <c r="LJ8" s="8"/>
      <c r="LK8" s="8"/>
      <c r="LL8" s="8"/>
      <c r="LM8" s="8"/>
      <c r="LN8" s="340"/>
    </row>
    <row r="9" s="5" customFormat="1" ht="47" customHeight="1" spans="1:326">
      <c r="A9" s="47">
        <v>45719</v>
      </c>
      <c r="B9" s="48" t="s">
        <v>6693</v>
      </c>
      <c r="C9" s="49"/>
      <c r="D9" s="50">
        <v>1800092103</v>
      </c>
      <c r="E9" s="51" t="s">
        <v>6695</v>
      </c>
      <c r="F9" s="57"/>
      <c r="G9" s="58" t="s">
        <v>1727</v>
      </c>
      <c r="H9" s="58" t="s">
        <v>1727</v>
      </c>
      <c r="I9" s="108" t="s">
        <v>1728</v>
      </c>
      <c r="J9" s="109">
        <v>31200</v>
      </c>
      <c r="K9" s="110">
        <v>0</v>
      </c>
      <c r="L9" s="110">
        <v>96</v>
      </c>
      <c r="M9" s="111">
        <f t="shared" si="0"/>
        <v>325</v>
      </c>
      <c r="N9" s="112">
        <v>45808</v>
      </c>
      <c r="O9" s="112">
        <v>45804</v>
      </c>
      <c r="P9" s="113" t="s">
        <v>6696</v>
      </c>
      <c r="Q9" s="169"/>
      <c r="R9" s="170"/>
      <c r="S9" s="171"/>
      <c r="T9" s="172"/>
      <c r="U9" s="172"/>
      <c r="V9" s="173"/>
      <c r="W9" s="172"/>
      <c r="X9" s="174"/>
      <c r="Y9" s="225"/>
      <c r="Z9" s="226"/>
      <c r="AA9" s="215"/>
      <c r="AB9" s="85"/>
      <c r="AC9" s="216" t="s">
        <v>6694</v>
      </c>
      <c r="AD9" s="227"/>
      <c r="AE9" s="227"/>
      <c r="AF9" s="228"/>
      <c r="AG9" s="228"/>
      <c r="AH9" s="228"/>
      <c r="AI9" s="228"/>
      <c r="AJ9" s="279"/>
      <c r="AK9" s="279"/>
      <c r="AL9" s="280"/>
      <c r="AM9" s="280"/>
      <c r="AN9" s="281"/>
      <c r="AO9" s="296"/>
      <c r="AP9" s="296"/>
      <c r="AQ9" s="296"/>
      <c r="AR9" s="296"/>
      <c r="AS9" s="305"/>
      <c r="AT9" s="305"/>
      <c r="AU9" s="305"/>
      <c r="AV9" s="305"/>
      <c r="AW9" s="305"/>
      <c r="AX9" s="281"/>
      <c r="AY9" s="322"/>
      <c r="AZ9" s="303"/>
      <c r="BA9" s="303"/>
      <c r="BB9" s="303"/>
      <c r="BC9" s="303"/>
      <c r="BD9" s="303"/>
      <c r="BE9" s="303"/>
      <c r="BF9" s="303"/>
      <c r="BG9" s="303"/>
      <c r="BH9" s="303"/>
      <c r="BI9" s="303"/>
      <c r="BJ9" s="303"/>
      <c r="BK9" s="303"/>
      <c r="BL9" s="303"/>
      <c r="BM9" s="303"/>
      <c r="BN9" s="303"/>
      <c r="BO9" s="303"/>
      <c r="BP9" s="303"/>
      <c r="BQ9" s="303"/>
      <c r="BR9" s="303"/>
      <c r="BS9" s="303"/>
      <c r="BT9" s="303"/>
      <c r="BU9" s="303"/>
      <c r="BV9" s="303"/>
      <c r="BW9" s="303"/>
      <c r="BX9" s="303"/>
      <c r="BY9" s="303"/>
      <c r="BZ9" s="303"/>
      <c r="CA9" s="303"/>
      <c r="CB9" s="303"/>
      <c r="CC9" s="303"/>
      <c r="CD9" s="303"/>
      <c r="CE9" s="303"/>
      <c r="CF9" s="303"/>
      <c r="CG9" s="303"/>
      <c r="CH9" s="303"/>
      <c r="CI9" s="303"/>
      <c r="CJ9" s="303"/>
      <c r="CK9" s="303"/>
      <c r="CL9" s="303"/>
      <c r="CM9" s="303"/>
      <c r="CN9" s="303"/>
      <c r="CO9" s="303"/>
      <c r="CP9" s="303"/>
      <c r="CQ9" s="303"/>
      <c r="CR9" s="303"/>
      <c r="CS9" s="303"/>
      <c r="CT9" s="303"/>
      <c r="CU9" s="303"/>
      <c r="CV9" s="303"/>
      <c r="CW9" s="303"/>
      <c r="CX9" s="303"/>
      <c r="CY9" s="303"/>
      <c r="CZ9" s="303"/>
      <c r="DA9" s="303"/>
      <c r="DB9" s="303"/>
      <c r="DC9" s="303"/>
      <c r="DD9" s="303"/>
      <c r="DE9" s="303"/>
      <c r="DF9" s="303"/>
      <c r="DG9" s="303"/>
      <c r="DH9" s="303"/>
      <c r="DI9" s="303"/>
      <c r="DJ9" s="303"/>
      <c r="DK9" s="303"/>
      <c r="DL9" s="303"/>
      <c r="DM9" s="303"/>
      <c r="DN9" s="303"/>
      <c r="DO9" s="303"/>
      <c r="DP9" s="303"/>
      <c r="DQ9" s="303"/>
      <c r="DR9" s="303"/>
      <c r="DS9" s="303"/>
      <c r="DT9" s="303"/>
      <c r="DU9" s="303"/>
      <c r="DV9" s="303"/>
      <c r="DW9" s="303"/>
      <c r="DX9" s="303"/>
      <c r="DY9" s="303"/>
      <c r="DZ9" s="303"/>
      <c r="EA9" s="303"/>
      <c r="EB9" s="303"/>
      <c r="EC9" s="303"/>
      <c r="ED9" s="303"/>
      <c r="EE9" s="303"/>
      <c r="EF9" s="303"/>
      <c r="EG9" s="303"/>
      <c r="EH9" s="303"/>
      <c r="EI9" s="303"/>
      <c r="EJ9" s="303"/>
      <c r="EK9" s="303"/>
      <c r="EL9" s="303"/>
      <c r="EM9" s="303"/>
      <c r="EN9" s="303"/>
      <c r="EO9" s="303"/>
      <c r="EP9" s="303"/>
      <c r="EQ9" s="303"/>
      <c r="ER9" s="303"/>
      <c r="ES9" s="303"/>
      <c r="ET9" s="303"/>
      <c r="EU9" s="303"/>
      <c r="EV9" s="303"/>
      <c r="EW9" s="303"/>
      <c r="EX9" s="303"/>
      <c r="EY9" s="303"/>
      <c r="EZ9" s="303"/>
      <c r="FA9" s="303"/>
      <c r="FB9" s="303"/>
      <c r="FC9" s="303"/>
      <c r="FD9" s="303"/>
      <c r="FE9" s="303"/>
      <c r="FF9" s="303"/>
      <c r="FG9" s="303"/>
      <c r="FH9" s="303"/>
      <c r="FI9" s="303"/>
      <c r="FJ9" s="303"/>
      <c r="FK9" s="303"/>
      <c r="FL9" s="303"/>
      <c r="FM9" s="303"/>
      <c r="FN9" s="303"/>
      <c r="FO9" s="303"/>
      <c r="FP9" s="303"/>
      <c r="FQ9" s="303"/>
      <c r="FR9" s="303"/>
      <c r="FS9" s="303"/>
      <c r="FT9" s="303"/>
      <c r="FU9" s="303"/>
      <c r="FV9" s="303"/>
      <c r="FW9" s="303"/>
      <c r="FX9" s="303"/>
      <c r="FY9" s="303"/>
      <c r="FZ9" s="303"/>
      <c r="GA9" s="303"/>
      <c r="GB9" s="303"/>
      <c r="GC9" s="303"/>
      <c r="GD9" s="303"/>
      <c r="GE9" s="303"/>
      <c r="GF9" s="303"/>
      <c r="GG9" s="303"/>
      <c r="GH9" s="303"/>
      <c r="GI9" s="303"/>
      <c r="GJ9" s="303"/>
      <c r="GK9" s="303"/>
      <c r="GL9" s="303"/>
      <c r="GM9" s="303"/>
      <c r="GN9" s="303"/>
      <c r="GO9" s="303"/>
      <c r="GP9" s="303"/>
      <c r="GQ9" s="303"/>
      <c r="GR9" s="303"/>
      <c r="GS9" s="303"/>
      <c r="GT9" s="303"/>
      <c r="GU9" s="303"/>
      <c r="GV9" s="303"/>
      <c r="GW9" s="303"/>
      <c r="GX9" s="303"/>
      <c r="GY9" s="303"/>
      <c r="GZ9" s="303"/>
      <c r="HA9" s="303"/>
      <c r="HB9" s="303"/>
      <c r="HC9" s="303"/>
      <c r="HD9" s="303"/>
      <c r="HE9" s="303"/>
      <c r="HF9" s="303"/>
      <c r="HG9" s="303"/>
      <c r="HH9" s="303"/>
      <c r="HI9" s="303"/>
      <c r="HJ9" s="303"/>
      <c r="HK9" s="303"/>
      <c r="HL9" s="303"/>
      <c r="HM9" s="303"/>
      <c r="HN9" s="303"/>
      <c r="HO9" s="303"/>
      <c r="HP9" s="303"/>
      <c r="HQ9" s="303"/>
      <c r="HR9" s="303"/>
      <c r="HS9" s="303"/>
      <c r="HT9" s="303"/>
      <c r="HU9" s="303"/>
      <c r="HV9" s="303"/>
      <c r="HW9" s="303"/>
      <c r="HX9" s="303"/>
      <c r="HY9" s="303"/>
      <c r="HZ9" s="303"/>
      <c r="IA9" s="303"/>
      <c r="IB9" s="303"/>
      <c r="IC9" s="303"/>
      <c r="ID9" s="303"/>
      <c r="IE9" s="303"/>
      <c r="IF9" s="303"/>
      <c r="IG9" s="303"/>
      <c r="IH9" s="303"/>
      <c r="II9" s="303"/>
      <c r="IJ9" s="303"/>
      <c r="IK9" s="303"/>
      <c r="IL9" s="303"/>
      <c r="IM9" s="303"/>
      <c r="IN9" s="303"/>
      <c r="IO9" s="303"/>
      <c r="IP9" s="303"/>
      <c r="IQ9" s="303"/>
      <c r="IR9" s="303"/>
      <c r="IS9" s="303"/>
      <c r="IT9" s="303"/>
      <c r="IU9" s="303"/>
      <c r="IV9" s="303"/>
      <c r="IW9" s="303"/>
      <c r="IX9" s="303"/>
      <c r="IY9" s="303"/>
      <c r="IZ9" s="303"/>
      <c r="JA9" s="303"/>
      <c r="JB9" s="303"/>
      <c r="JC9" s="303"/>
      <c r="JD9" s="303"/>
      <c r="JE9" s="303"/>
      <c r="JF9" s="303"/>
      <c r="JG9" s="303"/>
      <c r="JH9" s="303"/>
      <c r="JI9" s="303"/>
      <c r="JJ9" s="303"/>
      <c r="JK9" s="303"/>
      <c r="JL9" s="303"/>
      <c r="JM9" s="303"/>
      <c r="JN9" s="303"/>
      <c r="JO9" s="303"/>
      <c r="JP9" s="303"/>
      <c r="JQ9" s="303"/>
      <c r="JR9" s="303"/>
      <c r="JS9" s="303"/>
      <c r="JT9" s="303"/>
      <c r="JU9" s="303"/>
      <c r="JV9" s="303"/>
      <c r="JW9" s="303"/>
      <c r="JX9" s="303"/>
      <c r="JY9" s="303"/>
      <c r="JZ9" s="303"/>
      <c r="KA9" s="303"/>
      <c r="KB9" s="303"/>
      <c r="KC9" s="303"/>
      <c r="KD9" s="303"/>
      <c r="KE9" s="303"/>
      <c r="KF9" s="303"/>
      <c r="KG9" s="303"/>
      <c r="KH9" s="303"/>
      <c r="KI9" s="303"/>
      <c r="KJ9" s="303"/>
      <c r="KK9" s="303"/>
      <c r="KL9" s="303"/>
      <c r="KM9" s="303"/>
      <c r="KN9" s="303"/>
      <c r="KO9" s="303"/>
      <c r="KP9" s="303"/>
      <c r="KQ9" s="303"/>
      <c r="KR9" s="303"/>
      <c r="KS9" s="303"/>
      <c r="KT9" s="303"/>
      <c r="KU9" s="303"/>
      <c r="KV9" s="303"/>
      <c r="KW9" s="303"/>
      <c r="KX9" s="303"/>
      <c r="KY9" s="303"/>
      <c r="KZ9" s="303"/>
      <c r="LA9" s="303"/>
      <c r="LB9" s="303"/>
      <c r="LC9" s="303"/>
      <c r="LD9" s="303"/>
      <c r="LE9" s="303"/>
      <c r="LF9" s="303"/>
      <c r="LG9" s="8"/>
      <c r="LH9" s="8"/>
      <c r="LI9" s="8"/>
      <c r="LJ9" s="8"/>
      <c r="LK9" s="8"/>
      <c r="LL9" s="8"/>
      <c r="LM9" s="8"/>
      <c r="LN9" s="341"/>
    </row>
    <row r="10" s="6" customFormat="1" ht="47" customHeight="1" spans="1:326">
      <c r="A10" s="59"/>
      <c r="B10" s="42"/>
      <c r="C10" s="43"/>
      <c r="D10" s="44"/>
      <c r="E10" s="45"/>
      <c r="F10" s="44"/>
      <c r="G10" s="52"/>
      <c r="H10" s="46" t="s">
        <v>1859</v>
      </c>
      <c r="I10" s="100"/>
      <c r="J10" s="101">
        <v>10560</v>
      </c>
      <c r="K10" s="102"/>
      <c r="L10" s="102">
        <v>12</v>
      </c>
      <c r="M10" s="102"/>
      <c r="N10" s="106">
        <v>45793</v>
      </c>
      <c r="O10" s="106">
        <v>45789</v>
      </c>
      <c r="P10" s="104"/>
      <c r="Q10" s="156"/>
      <c r="R10" s="100"/>
      <c r="S10" s="158"/>
      <c r="T10" s="159"/>
      <c r="U10" s="159"/>
      <c r="V10" s="159"/>
      <c r="W10" s="159"/>
      <c r="X10" s="162"/>
      <c r="Y10" s="213"/>
      <c r="Z10" s="229"/>
      <c r="AA10" s="230"/>
      <c r="AB10" s="52"/>
      <c r="AC10" s="216" t="s">
        <v>6697</v>
      </c>
      <c r="AD10" s="219"/>
      <c r="AE10" s="219"/>
      <c r="AF10" s="219"/>
      <c r="AG10" s="219"/>
      <c r="AH10" s="219"/>
      <c r="AI10" s="219"/>
      <c r="AJ10" s="217"/>
      <c r="AK10" s="217"/>
      <c r="AL10" s="217"/>
      <c r="AM10" s="217"/>
      <c r="AN10" s="273"/>
      <c r="AO10" s="273"/>
      <c r="AP10" s="273"/>
      <c r="AQ10" s="273"/>
      <c r="AR10" s="273"/>
      <c r="AS10" s="273"/>
      <c r="AT10" s="273"/>
      <c r="AU10" s="273"/>
      <c r="AV10" s="273"/>
      <c r="AW10" s="273"/>
      <c r="AX10" s="273"/>
      <c r="AY10" s="323"/>
      <c r="LG10" s="4"/>
      <c r="LH10" s="4"/>
      <c r="LI10" s="4"/>
      <c r="LJ10" s="4"/>
      <c r="LK10" s="4"/>
      <c r="LL10" s="4"/>
      <c r="LM10" s="4"/>
      <c r="LN10" s="4"/>
    </row>
    <row r="11" s="6" customFormat="1" ht="47" customHeight="1" spans="1:326">
      <c r="A11" s="59"/>
      <c r="B11" s="42"/>
      <c r="C11" s="43"/>
      <c r="D11" s="44"/>
      <c r="E11" s="45"/>
      <c r="F11" s="44"/>
      <c r="G11" s="52"/>
      <c r="H11" s="46" t="s">
        <v>1859</v>
      </c>
      <c r="I11" s="100"/>
      <c r="J11" s="101">
        <v>21120</v>
      </c>
      <c r="K11" s="102"/>
      <c r="L11" s="102">
        <v>12</v>
      </c>
      <c r="M11" s="102"/>
      <c r="N11" s="106">
        <v>45793</v>
      </c>
      <c r="O11" s="106">
        <v>45789</v>
      </c>
      <c r="P11" s="104"/>
      <c r="Q11" s="156"/>
      <c r="R11" s="100"/>
      <c r="S11" s="158"/>
      <c r="T11" s="159"/>
      <c r="U11" s="159"/>
      <c r="V11" s="159"/>
      <c r="W11" s="159"/>
      <c r="X11" s="162"/>
      <c r="Y11" s="213"/>
      <c r="Z11" s="229"/>
      <c r="AA11" s="230"/>
      <c r="AB11" s="52"/>
      <c r="AC11" s="216" t="s">
        <v>6697</v>
      </c>
      <c r="AD11" s="219"/>
      <c r="AE11" s="219"/>
      <c r="AF11" s="219"/>
      <c r="AG11" s="219"/>
      <c r="AH11" s="219"/>
      <c r="AI11" s="219"/>
      <c r="AJ11" s="217"/>
      <c r="AK11" s="217"/>
      <c r="AL11" s="217"/>
      <c r="AM11" s="217"/>
      <c r="AN11" s="273"/>
      <c r="AO11" s="273"/>
      <c r="AP11" s="273"/>
      <c r="AQ11" s="273"/>
      <c r="AR11" s="273"/>
      <c r="AS11" s="273"/>
      <c r="AT11" s="273"/>
      <c r="AU11" s="273"/>
      <c r="AV11" s="273"/>
      <c r="AW11" s="273"/>
      <c r="AX11" s="273"/>
      <c r="AY11" s="323"/>
      <c r="LG11" s="4"/>
      <c r="LH11" s="4"/>
      <c r="LI11" s="4"/>
      <c r="LJ11" s="4"/>
      <c r="LK11" s="4"/>
      <c r="LL11" s="4"/>
      <c r="LM11" s="4"/>
      <c r="LN11" s="4"/>
    </row>
    <row r="12" s="6" customFormat="1" ht="47" customHeight="1" spans="1:326">
      <c r="A12" s="59"/>
      <c r="B12" s="42"/>
      <c r="C12" s="43"/>
      <c r="D12" s="44"/>
      <c r="E12" s="45"/>
      <c r="F12" s="44"/>
      <c r="G12" s="52"/>
      <c r="H12" s="46" t="s">
        <v>1859</v>
      </c>
      <c r="I12" s="100"/>
      <c r="J12" s="101">
        <v>31680</v>
      </c>
      <c r="K12" s="102"/>
      <c r="L12" s="102">
        <v>12</v>
      </c>
      <c r="M12" s="102"/>
      <c r="N12" s="106">
        <v>45793</v>
      </c>
      <c r="O12" s="106">
        <v>45789</v>
      </c>
      <c r="P12" s="104"/>
      <c r="Q12" s="156"/>
      <c r="R12" s="100"/>
      <c r="S12" s="158"/>
      <c r="T12" s="159"/>
      <c r="U12" s="159"/>
      <c r="V12" s="159"/>
      <c r="W12" s="159"/>
      <c r="X12" s="162"/>
      <c r="Y12" s="213"/>
      <c r="Z12" s="229"/>
      <c r="AA12" s="230"/>
      <c r="AB12" s="52"/>
      <c r="AC12" s="216" t="s">
        <v>6697</v>
      </c>
      <c r="AD12" s="219"/>
      <c r="AE12" s="219"/>
      <c r="AF12" s="219"/>
      <c r="AG12" s="219"/>
      <c r="AH12" s="219"/>
      <c r="AI12" s="219"/>
      <c r="AJ12" s="217"/>
      <c r="AK12" s="217"/>
      <c r="AL12" s="217"/>
      <c r="AM12" s="217"/>
      <c r="AN12" s="273"/>
      <c r="AO12" s="273"/>
      <c r="AP12" s="273"/>
      <c r="AQ12" s="273"/>
      <c r="AR12" s="273"/>
      <c r="AS12" s="273"/>
      <c r="AT12" s="273"/>
      <c r="AU12" s="273"/>
      <c r="AV12" s="273"/>
      <c r="AW12" s="273"/>
      <c r="AX12" s="273"/>
      <c r="AY12" s="323"/>
      <c r="LG12" s="4"/>
      <c r="LH12" s="4"/>
      <c r="LI12" s="4"/>
      <c r="LJ12" s="4"/>
      <c r="LK12" s="4"/>
      <c r="LL12" s="4"/>
      <c r="LM12" s="4"/>
      <c r="LN12" s="4"/>
    </row>
    <row r="13" s="6" customFormat="1" ht="47" customHeight="1" spans="1:326">
      <c r="A13" s="59"/>
      <c r="B13" s="42"/>
      <c r="C13" s="43"/>
      <c r="D13" s="44"/>
      <c r="E13" s="45"/>
      <c r="F13" s="44"/>
      <c r="G13" s="52"/>
      <c r="H13" s="46" t="s">
        <v>1859</v>
      </c>
      <c r="I13" s="100"/>
      <c r="J13" s="101">
        <v>18480</v>
      </c>
      <c r="K13" s="102"/>
      <c r="L13" s="102">
        <v>12</v>
      </c>
      <c r="M13" s="102"/>
      <c r="N13" s="106">
        <v>45793</v>
      </c>
      <c r="O13" s="106">
        <v>45789</v>
      </c>
      <c r="P13" s="104"/>
      <c r="Q13" s="156"/>
      <c r="R13" s="100"/>
      <c r="S13" s="158"/>
      <c r="T13" s="159"/>
      <c r="U13" s="159"/>
      <c r="V13" s="159"/>
      <c r="W13" s="159"/>
      <c r="X13" s="162"/>
      <c r="Y13" s="213"/>
      <c r="Z13" s="229"/>
      <c r="AA13" s="230"/>
      <c r="AB13" s="52"/>
      <c r="AC13" s="216" t="s">
        <v>6697</v>
      </c>
      <c r="AD13" s="219"/>
      <c r="AE13" s="219"/>
      <c r="AF13" s="219"/>
      <c r="AG13" s="219"/>
      <c r="AH13" s="219"/>
      <c r="AI13" s="219"/>
      <c r="AJ13" s="217"/>
      <c r="AK13" s="217"/>
      <c r="AL13" s="217"/>
      <c r="AM13" s="217"/>
      <c r="AN13" s="273"/>
      <c r="AO13" s="273"/>
      <c r="AP13" s="273"/>
      <c r="AQ13" s="273"/>
      <c r="AR13" s="273"/>
      <c r="AS13" s="273"/>
      <c r="AT13" s="273"/>
      <c r="AU13" s="273"/>
      <c r="AV13" s="273"/>
      <c r="AW13" s="273"/>
      <c r="AX13" s="273"/>
      <c r="AY13" s="323"/>
      <c r="LG13" s="4"/>
      <c r="LH13" s="4"/>
      <c r="LI13" s="4"/>
      <c r="LJ13" s="4"/>
      <c r="LK13" s="4"/>
      <c r="LL13" s="4"/>
      <c r="LM13" s="4"/>
      <c r="LN13" s="4"/>
    </row>
    <row r="14" s="6" customFormat="1" ht="47" customHeight="1" spans="1:326">
      <c r="A14" s="59"/>
      <c r="B14" s="42"/>
      <c r="C14" s="43"/>
      <c r="D14" s="44"/>
      <c r="E14" s="45"/>
      <c r="F14" s="44"/>
      <c r="G14" s="52"/>
      <c r="H14" s="46" t="s">
        <v>1859</v>
      </c>
      <c r="I14" s="100"/>
      <c r="J14" s="101">
        <v>15840</v>
      </c>
      <c r="K14" s="102"/>
      <c r="L14" s="102">
        <v>12</v>
      </c>
      <c r="M14" s="102"/>
      <c r="N14" s="106">
        <v>45793</v>
      </c>
      <c r="O14" s="106">
        <v>45789</v>
      </c>
      <c r="P14" s="104"/>
      <c r="Q14" s="156"/>
      <c r="R14" s="100"/>
      <c r="S14" s="158"/>
      <c r="T14" s="159"/>
      <c r="U14" s="159"/>
      <c r="V14" s="159"/>
      <c r="W14" s="159"/>
      <c r="X14" s="162"/>
      <c r="Y14" s="213"/>
      <c r="Z14" s="229"/>
      <c r="AA14" s="230"/>
      <c r="AB14" s="52"/>
      <c r="AC14" s="216" t="s">
        <v>6697</v>
      </c>
      <c r="AD14" s="219"/>
      <c r="AE14" s="219"/>
      <c r="AF14" s="219"/>
      <c r="AG14" s="219"/>
      <c r="AH14" s="219"/>
      <c r="AI14" s="219"/>
      <c r="AJ14" s="217"/>
      <c r="AK14" s="217"/>
      <c r="AL14" s="217"/>
      <c r="AM14" s="217"/>
      <c r="AN14" s="273"/>
      <c r="AO14" s="273"/>
      <c r="AP14" s="273"/>
      <c r="AQ14" s="273"/>
      <c r="AR14" s="273"/>
      <c r="AS14" s="273"/>
      <c r="AT14" s="273"/>
      <c r="AU14" s="273"/>
      <c r="AV14" s="273"/>
      <c r="AW14" s="273"/>
      <c r="AX14" s="273"/>
      <c r="AY14" s="323"/>
      <c r="LG14" s="4"/>
      <c r="LH14" s="4"/>
      <c r="LI14" s="4"/>
      <c r="LJ14" s="4"/>
      <c r="LK14" s="4"/>
      <c r="LL14" s="4"/>
      <c r="LM14" s="4"/>
      <c r="LN14" s="4"/>
    </row>
    <row r="15" s="7" customFormat="1" ht="47" customHeight="1" spans="1:326">
      <c r="A15" s="60"/>
      <c r="B15" s="61"/>
      <c r="C15" s="62"/>
      <c r="D15" s="63"/>
      <c r="E15" s="64"/>
      <c r="F15" s="63"/>
      <c r="G15" s="65"/>
      <c r="H15" s="55" t="s">
        <v>1859</v>
      </c>
      <c r="I15" s="114"/>
      <c r="J15" s="115">
        <v>23760</v>
      </c>
      <c r="K15" s="116"/>
      <c r="L15" s="116">
        <v>12</v>
      </c>
      <c r="M15" s="116"/>
      <c r="N15" s="106">
        <v>45793</v>
      </c>
      <c r="O15" s="106">
        <v>45789</v>
      </c>
      <c r="P15" s="107"/>
      <c r="Q15" s="163"/>
      <c r="R15" s="114"/>
      <c r="S15" s="165"/>
      <c r="T15" s="166"/>
      <c r="U15" s="166"/>
      <c r="V15" s="166"/>
      <c r="W15" s="166"/>
      <c r="X15" s="168"/>
      <c r="Y15" s="221"/>
      <c r="Z15" s="231"/>
      <c r="AA15" s="232"/>
      <c r="AB15" s="65"/>
      <c r="AC15" s="222" t="s">
        <v>6697</v>
      </c>
      <c r="AD15" s="223"/>
      <c r="AE15" s="223"/>
      <c r="AF15" s="223"/>
      <c r="AG15" s="223"/>
      <c r="AH15" s="223"/>
      <c r="AI15" s="223"/>
      <c r="AJ15" s="282"/>
      <c r="AK15" s="282"/>
      <c r="AL15" s="282"/>
      <c r="AM15" s="282"/>
      <c r="AN15" s="283"/>
      <c r="AO15" s="283"/>
      <c r="AP15" s="283"/>
      <c r="AQ15" s="283"/>
      <c r="AR15" s="283"/>
      <c r="AS15" s="283"/>
      <c r="AT15" s="283"/>
      <c r="AU15" s="283"/>
      <c r="AV15" s="283"/>
      <c r="AW15" s="283"/>
      <c r="AX15" s="283"/>
      <c r="AY15" s="324"/>
      <c r="LG15" s="337"/>
      <c r="LH15" s="337"/>
      <c r="LI15" s="337"/>
      <c r="LJ15" s="337"/>
      <c r="LK15" s="337"/>
      <c r="LL15" s="337"/>
      <c r="LM15" s="337"/>
      <c r="LN15" s="337"/>
    </row>
    <row r="16" s="6" customFormat="1" ht="47" customHeight="1" spans="1:326">
      <c r="A16" s="59"/>
      <c r="B16" s="42"/>
      <c r="C16" s="43"/>
      <c r="D16" s="44"/>
      <c r="E16" s="45"/>
      <c r="F16" s="44"/>
      <c r="G16" s="52"/>
      <c r="H16" s="46" t="s">
        <v>1859</v>
      </c>
      <c r="I16" s="100"/>
      <c r="J16" s="101">
        <v>21120</v>
      </c>
      <c r="K16" s="102"/>
      <c r="L16" s="102">
        <v>12</v>
      </c>
      <c r="M16" s="102"/>
      <c r="N16" s="106">
        <v>45786</v>
      </c>
      <c r="O16" s="106">
        <v>45782</v>
      </c>
      <c r="P16" s="104"/>
      <c r="Q16" s="156"/>
      <c r="R16" s="100"/>
      <c r="S16" s="158"/>
      <c r="T16" s="159"/>
      <c r="U16" s="159"/>
      <c r="V16" s="159"/>
      <c r="W16" s="159"/>
      <c r="X16" s="162"/>
      <c r="Y16" s="213"/>
      <c r="Z16" s="229"/>
      <c r="AA16" s="230"/>
      <c r="AB16" s="52"/>
      <c r="AC16" s="216"/>
      <c r="AD16" s="219"/>
      <c r="AE16" s="219"/>
      <c r="AF16" s="219"/>
      <c r="AG16" s="219"/>
      <c r="AH16" s="219"/>
      <c r="AI16" s="219"/>
      <c r="AJ16" s="217"/>
      <c r="AK16" s="217"/>
      <c r="AL16" s="217"/>
      <c r="AM16" s="217"/>
      <c r="AN16" s="273"/>
      <c r="AO16" s="273"/>
      <c r="AP16" s="273"/>
      <c r="AQ16" s="273"/>
      <c r="AR16" s="273"/>
      <c r="AS16" s="273"/>
      <c r="AT16" s="273"/>
      <c r="AU16" s="273"/>
      <c r="AV16" s="273"/>
      <c r="AW16" s="273"/>
      <c r="AX16" s="273"/>
      <c r="AY16" s="323"/>
      <c r="LG16" s="4"/>
      <c r="LH16" s="4"/>
      <c r="LI16" s="4"/>
      <c r="LJ16" s="4"/>
      <c r="LK16" s="4"/>
      <c r="LL16" s="4"/>
      <c r="LM16" s="4"/>
      <c r="LN16" s="4"/>
    </row>
    <row r="17" s="8" customFormat="1" ht="47" customHeight="1" spans="1:322">
      <c r="A17" s="66"/>
      <c r="B17" s="48"/>
      <c r="C17" s="49"/>
      <c r="D17" s="50"/>
      <c r="E17" s="51"/>
      <c r="F17" s="50"/>
      <c r="G17" s="46"/>
      <c r="H17" s="67" t="s">
        <v>101</v>
      </c>
      <c r="I17" s="100"/>
      <c r="J17" s="101">
        <v>60310</v>
      </c>
      <c r="K17" s="102"/>
      <c r="L17" s="102">
        <v>24</v>
      </c>
      <c r="M17" s="105"/>
      <c r="N17" s="117">
        <v>45777</v>
      </c>
      <c r="O17" s="117">
        <v>45773</v>
      </c>
      <c r="P17" s="118"/>
      <c r="Q17" s="175"/>
      <c r="R17" s="108"/>
      <c r="S17" s="176"/>
      <c r="T17" s="177"/>
      <c r="U17" s="177"/>
      <c r="V17" s="177"/>
      <c r="W17" s="177"/>
      <c r="X17" s="178"/>
      <c r="Y17" s="218"/>
      <c r="Z17" s="229"/>
      <c r="AA17" s="230"/>
      <c r="AB17" s="80"/>
      <c r="AC17" s="216"/>
      <c r="AD17" s="216"/>
      <c r="AE17" s="233"/>
      <c r="AF17" s="233"/>
      <c r="AG17" s="233"/>
      <c r="AH17" s="233"/>
      <c r="AI17" s="233"/>
      <c r="AJ17" s="233"/>
      <c r="AK17" s="217"/>
      <c r="AL17" s="284"/>
      <c r="AM17" s="284"/>
      <c r="AN17" s="278"/>
      <c r="AO17" s="272"/>
      <c r="AP17" s="273"/>
      <c r="AQ17" s="273"/>
      <c r="AR17" s="273"/>
      <c r="AS17" s="273"/>
      <c r="AT17" s="273"/>
      <c r="AU17" s="273"/>
      <c r="AV17" s="273"/>
      <c r="AW17" s="274"/>
      <c r="AX17" s="325"/>
      <c r="AY17" s="326"/>
      <c r="AZ17" s="301"/>
      <c r="BA17" s="302"/>
      <c r="BB17" s="303"/>
      <c r="BC17" s="303"/>
      <c r="BD17" s="303"/>
      <c r="BE17" s="303"/>
      <c r="BF17" s="303"/>
      <c r="BG17" s="303"/>
      <c r="BH17" s="303"/>
      <c r="BI17" s="303"/>
      <c r="BJ17" s="303"/>
      <c r="BK17" s="303"/>
      <c r="BL17" s="303"/>
      <c r="BM17" s="303"/>
      <c r="BN17" s="303"/>
      <c r="BO17" s="303"/>
      <c r="BP17" s="303"/>
      <c r="BQ17" s="303"/>
      <c r="BR17" s="303"/>
      <c r="BS17" s="303"/>
      <c r="BT17" s="303"/>
      <c r="BU17" s="303"/>
      <c r="BV17" s="303"/>
      <c r="BW17" s="303"/>
      <c r="BX17" s="303"/>
      <c r="BY17" s="303"/>
      <c r="BZ17" s="303"/>
      <c r="CA17" s="303"/>
      <c r="CB17" s="303"/>
      <c r="CC17" s="303"/>
      <c r="CD17" s="303"/>
      <c r="CE17" s="303"/>
      <c r="CF17" s="303"/>
      <c r="CG17" s="303"/>
      <c r="CH17" s="303"/>
      <c r="CI17" s="303"/>
      <c r="CJ17" s="303"/>
      <c r="CK17" s="303"/>
      <c r="CL17" s="303"/>
      <c r="CM17" s="303"/>
      <c r="CN17" s="303"/>
      <c r="CO17" s="303"/>
      <c r="CP17" s="303"/>
      <c r="CQ17" s="303"/>
      <c r="CR17" s="303"/>
      <c r="CS17" s="303"/>
      <c r="CT17" s="303"/>
      <c r="CU17" s="303"/>
      <c r="CV17" s="303"/>
      <c r="CW17" s="303"/>
      <c r="CX17" s="303"/>
      <c r="CY17" s="303"/>
      <c r="CZ17" s="303"/>
      <c r="DA17" s="303"/>
      <c r="DB17" s="303"/>
      <c r="DC17" s="303"/>
      <c r="DD17" s="303"/>
      <c r="DE17" s="303"/>
      <c r="DF17" s="303"/>
      <c r="DG17" s="303"/>
      <c r="DH17" s="303"/>
      <c r="DI17" s="303"/>
      <c r="DJ17" s="303"/>
      <c r="DK17" s="303"/>
      <c r="DL17" s="303"/>
      <c r="DM17" s="303"/>
      <c r="DN17" s="303"/>
      <c r="DO17" s="303"/>
      <c r="DP17" s="303"/>
      <c r="DQ17" s="303"/>
      <c r="DR17" s="303"/>
      <c r="DS17" s="303"/>
      <c r="DT17" s="303"/>
      <c r="DU17" s="303"/>
      <c r="DV17" s="303"/>
      <c r="DW17" s="303"/>
      <c r="DX17" s="303"/>
      <c r="DY17" s="303"/>
      <c r="DZ17" s="303"/>
      <c r="EA17" s="303"/>
      <c r="EB17" s="303"/>
      <c r="EC17" s="303"/>
      <c r="ED17" s="303"/>
      <c r="EE17" s="303"/>
      <c r="EF17" s="303"/>
      <c r="EG17" s="303"/>
      <c r="EH17" s="303"/>
      <c r="EI17" s="303"/>
      <c r="EJ17" s="303"/>
      <c r="EK17" s="303"/>
      <c r="EL17" s="303"/>
      <c r="EM17" s="303"/>
      <c r="EN17" s="303"/>
      <c r="EO17" s="303"/>
      <c r="EP17" s="303"/>
      <c r="EQ17" s="303"/>
      <c r="ER17" s="303"/>
      <c r="ES17" s="303"/>
      <c r="ET17" s="303"/>
      <c r="EU17" s="303"/>
      <c r="EV17" s="303"/>
      <c r="EW17" s="303"/>
      <c r="EX17" s="303"/>
      <c r="EY17" s="303"/>
      <c r="EZ17" s="303"/>
      <c r="FA17" s="303"/>
      <c r="FB17" s="303"/>
      <c r="FC17" s="303"/>
      <c r="FD17" s="303"/>
      <c r="FE17" s="303"/>
      <c r="FF17" s="303"/>
      <c r="FG17" s="303"/>
      <c r="FH17" s="303"/>
      <c r="FI17" s="303"/>
      <c r="FJ17" s="303"/>
      <c r="FK17" s="303"/>
      <c r="FL17" s="303"/>
      <c r="FM17" s="303"/>
      <c r="FN17" s="303"/>
      <c r="FO17" s="303"/>
      <c r="FP17" s="303"/>
      <c r="FQ17" s="303"/>
      <c r="FR17" s="303"/>
      <c r="FS17" s="303"/>
      <c r="FT17" s="303"/>
      <c r="FU17" s="303"/>
      <c r="FV17" s="303"/>
      <c r="FW17" s="303"/>
      <c r="FX17" s="303"/>
      <c r="FY17" s="303"/>
      <c r="FZ17" s="303"/>
      <c r="GA17" s="303"/>
      <c r="GB17" s="303"/>
      <c r="GC17" s="303"/>
      <c r="GD17" s="303"/>
      <c r="GE17" s="303"/>
      <c r="GF17" s="303"/>
      <c r="GG17" s="303"/>
      <c r="GH17" s="303"/>
      <c r="GI17" s="303"/>
      <c r="GJ17" s="303"/>
      <c r="GK17" s="303"/>
      <c r="GL17" s="303"/>
      <c r="GM17" s="303"/>
      <c r="GN17" s="303"/>
      <c r="GO17" s="303"/>
      <c r="GP17" s="303"/>
      <c r="GQ17" s="303"/>
      <c r="GR17" s="303"/>
      <c r="GS17" s="303"/>
      <c r="GT17" s="303"/>
      <c r="GU17" s="303"/>
      <c r="GV17" s="303"/>
      <c r="GW17" s="303"/>
      <c r="GX17" s="303"/>
      <c r="GY17" s="303"/>
      <c r="GZ17" s="303"/>
      <c r="HA17" s="303"/>
      <c r="HB17" s="303"/>
      <c r="HC17" s="303"/>
      <c r="HD17" s="303"/>
      <c r="HE17" s="303"/>
      <c r="HF17" s="303"/>
      <c r="HG17" s="303"/>
      <c r="HH17" s="303"/>
      <c r="HI17" s="303"/>
      <c r="HJ17" s="303"/>
      <c r="HK17" s="303"/>
      <c r="HL17" s="303"/>
      <c r="HM17" s="303"/>
      <c r="HN17" s="303"/>
      <c r="HO17" s="303"/>
      <c r="HP17" s="303"/>
      <c r="HQ17" s="303"/>
      <c r="HR17" s="303"/>
      <c r="HS17" s="303"/>
      <c r="HT17" s="303"/>
      <c r="HU17" s="303"/>
      <c r="HV17" s="303"/>
      <c r="HW17" s="303"/>
      <c r="HX17" s="303"/>
      <c r="HY17" s="303"/>
      <c r="HZ17" s="303"/>
      <c r="IA17" s="303"/>
      <c r="IB17" s="303"/>
      <c r="IC17" s="303"/>
      <c r="ID17" s="303"/>
      <c r="IE17" s="303"/>
      <c r="IF17" s="303"/>
      <c r="IG17" s="303"/>
      <c r="IH17" s="303"/>
      <c r="II17" s="303"/>
      <c r="IJ17" s="303"/>
      <c r="IK17" s="303"/>
      <c r="IL17" s="303"/>
      <c r="IM17" s="303"/>
      <c r="IN17" s="303"/>
      <c r="IO17" s="303"/>
      <c r="IP17" s="303"/>
      <c r="IQ17" s="303"/>
      <c r="IR17" s="303"/>
      <c r="IS17" s="303"/>
      <c r="IT17" s="303"/>
      <c r="IU17" s="303"/>
      <c r="IV17" s="303"/>
      <c r="IW17" s="303"/>
      <c r="IX17" s="303"/>
      <c r="IY17" s="303"/>
      <c r="IZ17" s="303"/>
      <c r="JA17" s="303"/>
      <c r="JB17" s="303"/>
      <c r="JC17" s="303"/>
      <c r="JD17" s="303"/>
      <c r="JE17" s="303"/>
      <c r="JF17" s="303"/>
      <c r="JG17" s="303"/>
      <c r="JH17" s="303"/>
      <c r="JI17" s="303"/>
      <c r="JJ17" s="303"/>
      <c r="JK17" s="303"/>
      <c r="JL17" s="303"/>
      <c r="JM17" s="303"/>
      <c r="JN17" s="303"/>
      <c r="JO17" s="303"/>
      <c r="JP17" s="303"/>
      <c r="JQ17" s="303"/>
      <c r="JR17" s="303"/>
      <c r="JS17" s="303"/>
      <c r="JT17" s="303"/>
      <c r="JU17" s="303"/>
      <c r="JV17" s="303"/>
      <c r="JW17" s="303"/>
      <c r="JX17" s="303"/>
      <c r="JY17" s="303"/>
      <c r="JZ17" s="303"/>
      <c r="KA17" s="303"/>
      <c r="KB17" s="303"/>
      <c r="KC17" s="303"/>
      <c r="KD17" s="303"/>
      <c r="KE17" s="303"/>
      <c r="KF17" s="303"/>
      <c r="KG17" s="303"/>
      <c r="KH17" s="303"/>
      <c r="KI17" s="303"/>
      <c r="KJ17" s="303"/>
      <c r="KK17" s="303"/>
      <c r="KL17" s="303"/>
      <c r="KM17" s="303"/>
      <c r="KN17" s="303"/>
      <c r="KO17" s="303"/>
      <c r="KP17" s="303"/>
      <c r="KQ17" s="303"/>
      <c r="KR17" s="303"/>
      <c r="KS17" s="303"/>
      <c r="KT17" s="303"/>
      <c r="KU17" s="303"/>
      <c r="KV17" s="303"/>
      <c r="KW17" s="303"/>
      <c r="KX17" s="303"/>
      <c r="KY17" s="303"/>
      <c r="KZ17" s="303"/>
      <c r="LA17" s="303"/>
      <c r="LB17" s="303"/>
      <c r="LC17" s="303"/>
      <c r="LD17" s="303"/>
      <c r="LE17" s="303"/>
      <c r="LF17" s="303"/>
      <c r="LG17" s="303"/>
      <c r="LH17" s="303"/>
      <c r="LI17" s="303"/>
      <c r="LJ17" s="303"/>
    </row>
    <row r="18" s="8" customFormat="1" ht="47" customHeight="1" spans="1:322">
      <c r="A18" s="66"/>
      <c r="B18" s="48"/>
      <c r="C18" s="49"/>
      <c r="D18" s="50"/>
      <c r="E18" s="51"/>
      <c r="F18" s="50"/>
      <c r="G18" s="68"/>
      <c r="H18" s="67" t="s">
        <v>176</v>
      </c>
      <c r="I18" s="100"/>
      <c r="J18" s="101">
        <v>27710</v>
      </c>
      <c r="K18" s="102"/>
      <c r="L18" s="102">
        <v>24</v>
      </c>
      <c r="M18" s="105"/>
      <c r="N18" s="117">
        <v>45784</v>
      </c>
      <c r="O18" s="117">
        <v>45780</v>
      </c>
      <c r="P18" s="118"/>
      <c r="Q18" s="175"/>
      <c r="R18" s="108"/>
      <c r="S18" s="176"/>
      <c r="T18" s="177"/>
      <c r="U18" s="177"/>
      <c r="V18" s="177"/>
      <c r="W18" s="177"/>
      <c r="X18" s="178"/>
      <c r="Y18" s="218"/>
      <c r="Z18" s="229"/>
      <c r="AA18" s="230"/>
      <c r="AB18" s="80"/>
      <c r="AC18" s="216"/>
      <c r="AD18" s="216"/>
      <c r="AE18" s="233"/>
      <c r="AF18" s="233"/>
      <c r="AG18" s="233"/>
      <c r="AH18" s="233"/>
      <c r="AI18" s="233"/>
      <c r="AJ18" s="233"/>
      <c r="AK18" s="217"/>
      <c r="AL18" s="284"/>
      <c r="AM18" s="284"/>
      <c r="AN18" s="284"/>
      <c r="AO18" s="272"/>
      <c r="AP18" s="273"/>
      <c r="AQ18" s="273"/>
      <c r="AR18" s="273"/>
      <c r="AS18" s="273"/>
      <c r="AT18" s="273"/>
      <c r="AU18" s="273"/>
      <c r="AV18" s="273"/>
      <c r="AW18" s="274"/>
      <c r="AX18" s="325"/>
      <c r="AY18" s="326"/>
      <c r="AZ18" s="301"/>
      <c r="BA18" s="302"/>
      <c r="BB18" s="303"/>
      <c r="BC18" s="303"/>
      <c r="BD18" s="303"/>
      <c r="BE18" s="303"/>
      <c r="BF18" s="303"/>
      <c r="BG18" s="303"/>
      <c r="BH18" s="303"/>
      <c r="BI18" s="303"/>
      <c r="BJ18" s="303"/>
      <c r="BK18" s="303"/>
      <c r="BL18" s="303"/>
      <c r="BM18" s="303"/>
      <c r="BN18" s="303"/>
      <c r="BO18" s="303"/>
      <c r="BP18" s="303"/>
      <c r="BQ18" s="303"/>
      <c r="BR18" s="303"/>
      <c r="BS18" s="303"/>
      <c r="BT18" s="303"/>
      <c r="BU18" s="303"/>
      <c r="BV18" s="303"/>
      <c r="BW18" s="303"/>
      <c r="BX18" s="303"/>
      <c r="BY18" s="303"/>
      <c r="BZ18" s="303"/>
      <c r="CA18" s="303"/>
      <c r="CB18" s="303"/>
      <c r="CC18" s="303"/>
      <c r="CD18" s="303"/>
      <c r="CE18" s="303"/>
      <c r="CF18" s="303"/>
      <c r="CG18" s="303"/>
      <c r="CH18" s="303"/>
      <c r="CI18" s="303"/>
      <c r="CJ18" s="303"/>
      <c r="CK18" s="303"/>
      <c r="CL18" s="303"/>
      <c r="CM18" s="303"/>
      <c r="CN18" s="303"/>
      <c r="CO18" s="303"/>
      <c r="CP18" s="303"/>
      <c r="CQ18" s="303"/>
      <c r="CR18" s="303"/>
      <c r="CS18" s="303"/>
      <c r="CT18" s="303"/>
      <c r="CU18" s="303"/>
      <c r="CV18" s="303"/>
      <c r="CW18" s="303"/>
      <c r="CX18" s="303"/>
      <c r="CY18" s="303"/>
      <c r="CZ18" s="303"/>
      <c r="DA18" s="303"/>
      <c r="DB18" s="303"/>
      <c r="DC18" s="303"/>
      <c r="DD18" s="303"/>
      <c r="DE18" s="303"/>
      <c r="DF18" s="303"/>
      <c r="DG18" s="303"/>
      <c r="DH18" s="303"/>
      <c r="DI18" s="303"/>
      <c r="DJ18" s="303"/>
      <c r="DK18" s="303"/>
      <c r="DL18" s="303"/>
      <c r="DM18" s="303"/>
      <c r="DN18" s="303"/>
      <c r="DO18" s="303"/>
      <c r="DP18" s="303"/>
      <c r="DQ18" s="303"/>
      <c r="DR18" s="303"/>
      <c r="DS18" s="303"/>
      <c r="DT18" s="303"/>
      <c r="DU18" s="303"/>
      <c r="DV18" s="303"/>
      <c r="DW18" s="303"/>
      <c r="DX18" s="303"/>
      <c r="DY18" s="303"/>
      <c r="DZ18" s="303"/>
      <c r="EA18" s="303"/>
      <c r="EB18" s="303"/>
      <c r="EC18" s="303"/>
      <c r="ED18" s="303"/>
      <c r="EE18" s="303"/>
      <c r="EF18" s="303"/>
      <c r="EG18" s="303"/>
      <c r="EH18" s="303"/>
      <c r="EI18" s="303"/>
      <c r="EJ18" s="303"/>
      <c r="EK18" s="303"/>
      <c r="EL18" s="303"/>
      <c r="EM18" s="303"/>
      <c r="EN18" s="303"/>
      <c r="EO18" s="303"/>
      <c r="EP18" s="303"/>
      <c r="EQ18" s="303"/>
      <c r="ER18" s="303"/>
      <c r="ES18" s="303"/>
      <c r="ET18" s="303"/>
      <c r="EU18" s="303"/>
      <c r="EV18" s="303"/>
      <c r="EW18" s="303"/>
      <c r="EX18" s="303"/>
      <c r="EY18" s="303"/>
      <c r="EZ18" s="303"/>
      <c r="FA18" s="303"/>
      <c r="FB18" s="303"/>
      <c r="FC18" s="303"/>
      <c r="FD18" s="303"/>
      <c r="FE18" s="303"/>
      <c r="FF18" s="303"/>
      <c r="FG18" s="303"/>
      <c r="FH18" s="303"/>
      <c r="FI18" s="303"/>
      <c r="FJ18" s="303"/>
      <c r="FK18" s="303"/>
      <c r="FL18" s="303"/>
      <c r="FM18" s="303"/>
      <c r="FN18" s="303"/>
      <c r="FO18" s="303"/>
      <c r="FP18" s="303"/>
      <c r="FQ18" s="303"/>
      <c r="FR18" s="303"/>
      <c r="FS18" s="303"/>
      <c r="FT18" s="303"/>
      <c r="FU18" s="303"/>
      <c r="FV18" s="303"/>
      <c r="FW18" s="303"/>
      <c r="FX18" s="303"/>
      <c r="FY18" s="303"/>
      <c r="FZ18" s="303"/>
      <c r="GA18" s="303"/>
      <c r="GB18" s="303"/>
      <c r="GC18" s="303"/>
      <c r="GD18" s="303"/>
      <c r="GE18" s="303"/>
      <c r="GF18" s="303"/>
      <c r="GG18" s="303"/>
      <c r="GH18" s="303"/>
      <c r="GI18" s="303"/>
      <c r="GJ18" s="303"/>
      <c r="GK18" s="303"/>
      <c r="GL18" s="303"/>
      <c r="GM18" s="303"/>
      <c r="GN18" s="303"/>
      <c r="GO18" s="303"/>
      <c r="GP18" s="303"/>
      <c r="GQ18" s="303"/>
      <c r="GR18" s="303"/>
      <c r="GS18" s="303"/>
      <c r="GT18" s="303"/>
      <c r="GU18" s="303"/>
      <c r="GV18" s="303"/>
      <c r="GW18" s="303"/>
      <c r="GX18" s="303"/>
      <c r="GY18" s="303"/>
      <c r="GZ18" s="303"/>
      <c r="HA18" s="303"/>
      <c r="HB18" s="303"/>
      <c r="HC18" s="303"/>
      <c r="HD18" s="303"/>
      <c r="HE18" s="303"/>
      <c r="HF18" s="303"/>
      <c r="HG18" s="303"/>
      <c r="HH18" s="303"/>
      <c r="HI18" s="303"/>
      <c r="HJ18" s="303"/>
      <c r="HK18" s="303"/>
      <c r="HL18" s="303"/>
      <c r="HM18" s="303"/>
      <c r="HN18" s="303"/>
      <c r="HO18" s="303"/>
      <c r="HP18" s="303"/>
      <c r="HQ18" s="303"/>
      <c r="HR18" s="303"/>
      <c r="HS18" s="303"/>
      <c r="HT18" s="303"/>
      <c r="HU18" s="303"/>
      <c r="HV18" s="303"/>
      <c r="HW18" s="303"/>
      <c r="HX18" s="303"/>
      <c r="HY18" s="303"/>
      <c r="HZ18" s="303"/>
      <c r="IA18" s="303"/>
      <c r="IB18" s="303"/>
      <c r="IC18" s="303"/>
      <c r="ID18" s="303"/>
      <c r="IE18" s="303"/>
      <c r="IF18" s="303"/>
      <c r="IG18" s="303"/>
      <c r="IH18" s="303"/>
      <c r="II18" s="303"/>
      <c r="IJ18" s="303"/>
      <c r="IK18" s="303"/>
      <c r="IL18" s="303"/>
      <c r="IM18" s="303"/>
      <c r="IN18" s="303"/>
      <c r="IO18" s="303"/>
      <c r="IP18" s="303"/>
      <c r="IQ18" s="303"/>
      <c r="IR18" s="303"/>
      <c r="IS18" s="303"/>
      <c r="IT18" s="303"/>
      <c r="IU18" s="303"/>
      <c r="IV18" s="303"/>
      <c r="IW18" s="303"/>
      <c r="IX18" s="303"/>
      <c r="IY18" s="303"/>
      <c r="IZ18" s="303"/>
      <c r="JA18" s="303"/>
      <c r="JB18" s="303"/>
      <c r="JC18" s="303"/>
      <c r="JD18" s="303"/>
      <c r="JE18" s="303"/>
      <c r="JF18" s="303"/>
      <c r="JG18" s="303"/>
      <c r="JH18" s="303"/>
      <c r="JI18" s="303"/>
      <c r="JJ18" s="303"/>
      <c r="JK18" s="303"/>
      <c r="JL18" s="303"/>
      <c r="JM18" s="303"/>
      <c r="JN18" s="303"/>
      <c r="JO18" s="303"/>
      <c r="JP18" s="303"/>
      <c r="JQ18" s="303"/>
      <c r="JR18" s="303"/>
      <c r="JS18" s="303"/>
      <c r="JT18" s="303"/>
      <c r="JU18" s="303"/>
      <c r="JV18" s="303"/>
      <c r="JW18" s="303"/>
      <c r="JX18" s="303"/>
      <c r="JY18" s="303"/>
      <c r="JZ18" s="303"/>
      <c r="KA18" s="303"/>
      <c r="KB18" s="303"/>
      <c r="KC18" s="303"/>
      <c r="KD18" s="303"/>
      <c r="KE18" s="303"/>
      <c r="KF18" s="303"/>
      <c r="KG18" s="303"/>
      <c r="KH18" s="303"/>
      <c r="KI18" s="303"/>
      <c r="KJ18" s="303"/>
      <c r="KK18" s="303"/>
      <c r="KL18" s="303"/>
      <c r="KM18" s="303"/>
      <c r="KN18" s="303"/>
      <c r="KO18" s="303"/>
      <c r="KP18" s="303"/>
      <c r="KQ18" s="303"/>
      <c r="KR18" s="303"/>
      <c r="KS18" s="303"/>
      <c r="KT18" s="303"/>
      <c r="KU18" s="303"/>
      <c r="KV18" s="303"/>
      <c r="KW18" s="303"/>
      <c r="KX18" s="303"/>
      <c r="KY18" s="303"/>
      <c r="KZ18" s="303"/>
      <c r="LA18" s="303"/>
      <c r="LB18" s="303"/>
      <c r="LC18" s="303"/>
      <c r="LD18" s="303"/>
      <c r="LE18" s="303"/>
      <c r="LF18" s="303"/>
      <c r="LG18" s="303"/>
      <c r="LH18" s="303"/>
      <c r="LI18" s="303"/>
      <c r="LJ18" s="303"/>
    </row>
    <row r="19" s="8" customFormat="1" ht="47" customHeight="1" spans="1:322">
      <c r="A19" s="66"/>
      <c r="B19" s="48"/>
      <c r="C19" s="49"/>
      <c r="D19" s="50"/>
      <c r="E19" s="51"/>
      <c r="F19" s="50"/>
      <c r="G19" s="67"/>
      <c r="H19" s="67" t="s">
        <v>176</v>
      </c>
      <c r="I19" s="67"/>
      <c r="J19" s="101">
        <v>34230</v>
      </c>
      <c r="K19" s="102"/>
      <c r="L19" s="102">
        <v>24</v>
      </c>
      <c r="M19" s="102"/>
      <c r="N19" s="117">
        <v>45786</v>
      </c>
      <c r="O19" s="117">
        <v>45782</v>
      </c>
      <c r="P19" s="118"/>
      <c r="Q19" s="175"/>
      <c r="R19" s="108"/>
      <c r="S19" s="176"/>
      <c r="T19" s="177"/>
      <c r="U19" s="177"/>
      <c r="V19" s="177"/>
      <c r="W19" s="177"/>
      <c r="X19" s="178"/>
      <c r="Y19" s="218"/>
      <c r="Z19" s="229"/>
      <c r="AA19" s="230"/>
      <c r="AB19" s="80"/>
      <c r="AC19" s="216"/>
      <c r="AD19" s="216"/>
      <c r="AE19" s="233"/>
      <c r="AF19" s="233"/>
      <c r="AG19" s="233"/>
      <c r="AH19" s="233"/>
      <c r="AI19" s="233"/>
      <c r="AJ19" s="233"/>
      <c r="AK19" s="217"/>
      <c r="AL19" s="284"/>
      <c r="AM19" s="284"/>
      <c r="AN19" s="284"/>
      <c r="AO19" s="306"/>
      <c r="AP19" s="307"/>
      <c r="AQ19" s="307"/>
      <c r="AR19" s="307"/>
      <c r="AS19" s="307"/>
      <c r="AT19" s="307"/>
      <c r="AU19" s="307"/>
      <c r="AV19" s="307"/>
      <c r="AW19" s="327"/>
      <c r="AX19" s="325"/>
      <c r="AY19" s="326"/>
      <c r="AZ19" s="301"/>
      <c r="BA19" s="302"/>
      <c r="BB19" s="303"/>
      <c r="BC19" s="303"/>
      <c r="BD19" s="303"/>
      <c r="BE19" s="303"/>
      <c r="BF19" s="303"/>
      <c r="BG19" s="303"/>
      <c r="BH19" s="303"/>
      <c r="BI19" s="303"/>
      <c r="BJ19" s="303"/>
      <c r="BK19" s="303"/>
      <c r="BL19" s="303"/>
      <c r="BM19" s="303"/>
      <c r="BN19" s="303"/>
      <c r="BO19" s="303"/>
      <c r="BP19" s="303"/>
      <c r="BQ19" s="303"/>
      <c r="BR19" s="303"/>
      <c r="BS19" s="303"/>
      <c r="BT19" s="303"/>
      <c r="BU19" s="303"/>
      <c r="BV19" s="303"/>
      <c r="BW19" s="303"/>
      <c r="BX19" s="303"/>
      <c r="BY19" s="303"/>
      <c r="BZ19" s="303"/>
      <c r="CA19" s="303"/>
      <c r="CB19" s="303"/>
      <c r="CC19" s="303"/>
      <c r="CD19" s="303"/>
      <c r="CE19" s="303"/>
      <c r="CF19" s="303"/>
      <c r="CG19" s="303"/>
      <c r="CH19" s="303"/>
      <c r="CI19" s="303"/>
      <c r="CJ19" s="303"/>
      <c r="CK19" s="303"/>
      <c r="CL19" s="303"/>
      <c r="CM19" s="303"/>
      <c r="CN19" s="303"/>
      <c r="CO19" s="303"/>
      <c r="CP19" s="303"/>
      <c r="CQ19" s="303"/>
      <c r="CR19" s="303"/>
      <c r="CS19" s="303"/>
      <c r="CT19" s="303"/>
      <c r="CU19" s="303"/>
      <c r="CV19" s="303"/>
      <c r="CW19" s="303"/>
      <c r="CX19" s="303"/>
      <c r="CY19" s="303"/>
      <c r="CZ19" s="303"/>
      <c r="DA19" s="303"/>
      <c r="DB19" s="303"/>
      <c r="DC19" s="303"/>
      <c r="DD19" s="303"/>
      <c r="DE19" s="303"/>
      <c r="DF19" s="303"/>
      <c r="DG19" s="303"/>
      <c r="DH19" s="303"/>
      <c r="DI19" s="303"/>
      <c r="DJ19" s="303"/>
      <c r="DK19" s="303"/>
      <c r="DL19" s="303"/>
      <c r="DM19" s="303"/>
      <c r="DN19" s="303"/>
      <c r="DO19" s="303"/>
      <c r="DP19" s="303"/>
      <c r="DQ19" s="303"/>
      <c r="DR19" s="303"/>
      <c r="DS19" s="303"/>
      <c r="DT19" s="303"/>
      <c r="DU19" s="303"/>
      <c r="DV19" s="303"/>
      <c r="DW19" s="303"/>
      <c r="DX19" s="303"/>
      <c r="DY19" s="303"/>
      <c r="DZ19" s="303"/>
      <c r="EA19" s="303"/>
      <c r="EB19" s="303"/>
      <c r="EC19" s="303"/>
      <c r="ED19" s="303"/>
      <c r="EE19" s="303"/>
      <c r="EF19" s="303"/>
      <c r="EG19" s="303"/>
      <c r="EH19" s="303"/>
      <c r="EI19" s="303"/>
      <c r="EJ19" s="303"/>
      <c r="EK19" s="303"/>
      <c r="EL19" s="303"/>
      <c r="EM19" s="303"/>
      <c r="EN19" s="303"/>
      <c r="EO19" s="303"/>
      <c r="EP19" s="303"/>
      <c r="EQ19" s="303"/>
      <c r="ER19" s="303"/>
      <c r="ES19" s="303"/>
      <c r="ET19" s="303"/>
      <c r="EU19" s="303"/>
      <c r="EV19" s="303"/>
      <c r="EW19" s="303"/>
      <c r="EX19" s="303"/>
      <c r="EY19" s="303"/>
      <c r="EZ19" s="303"/>
      <c r="FA19" s="303"/>
      <c r="FB19" s="303"/>
      <c r="FC19" s="303"/>
      <c r="FD19" s="303"/>
      <c r="FE19" s="303"/>
      <c r="FF19" s="303"/>
      <c r="FG19" s="303"/>
      <c r="FH19" s="303"/>
      <c r="FI19" s="303"/>
      <c r="FJ19" s="303"/>
      <c r="FK19" s="303"/>
      <c r="FL19" s="303"/>
      <c r="FM19" s="303"/>
      <c r="FN19" s="303"/>
      <c r="FO19" s="303"/>
      <c r="FP19" s="303"/>
      <c r="FQ19" s="303"/>
      <c r="FR19" s="303"/>
      <c r="FS19" s="303"/>
      <c r="FT19" s="303"/>
      <c r="FU19" s="303"/>
      <c r="FV19" s="303"/>
      <c r="FW19" s="303"/>
      <c r="FX19" s="303"/>
      <c r="FY19" s="303"/>
      <c r="FZ19" s="303"/>
      <c r="GA19" s="303"/>
      <c r="GB19" s="303"/>
      <c r="GC19" s="303"/>
      <c r="GD19" s="303"/>
      <c r="GE19" s="303"/>
      <c r="GF19" s="303"/>
      <c r="GG19" s="303"/>
      <c r="GH19" s="303"/>
      <c r="GI19" s="303"/>
      <c r="GJ19" s="303"/>
      <c r="GK19" s="303"/>
      <c r="GL19" s="303"/>
      <c r="GM19" s="303"/>
      <c r="GN19" s="303"/>
      <c r="GO19" s="303"/>
      <c r="GP19" s="303"/>
      <c r="GQ19" s="303"/>
      <c r="GR19" s="303"/>
      <c r="GS19" s="303"/>
      <c r="GT19" s="303"/>
      <c r="GU19" s="303"/>
      <c r="GV19" s="303"/>
      <c r="GW19" s="303"/>
      <c r="GX19" s="303"/>
      <c r="GY19" s="303"/>
      <c r="GZ19" s="303"/>
      <c r="HA19" s="303"/>
      <c r="HB19" s="303"/>
      <c r="HC19" s="303"/>
      <c r="HD19" s="303"/>
      <c r="HE19" s="303"/>
      <c r="HF19" s="303"/>
      <c r="HG19" s="303"/>
      <c r="HH19" s="303"/>
      <c r="HI19" s="303"/>
      <c r="HJ19" s="303"/>
      <c r="HK19" s="303"/>
      <c r="HL19" s="303"/>
      <c r="HM19" s="303"/>
      <c r="HN19" s="303"/>
      <c r="HO19" s="303"/>
      <c r="HP19" s="303"/>
      <c r="HQ19" s="303"/>
      <c r="HR19" s="303"/>
      <c r="HS19" s="303"/>
      <c r="HT19" s="303"/>
      <c r="HU19" s="303"/>
      <c r="HV19" s="303"/>
      <c r="HW19" s="303"/>
      <c r="HX19" s="303"/>
      <c r="HY19" s="303"/>
      <c r="HZ19" s="303"/>
      <c r="IA19" s="303"/>
      <c r="IB19" s="303"/>
      <c r="IC19" s="303"/>
      <c r="ID19" s="303"/>
      <c r="IE19" s="303"/>
      <c r="IF19" s="303"/>
      <c r="IG19" s="303"/>
      <c r="IH19" s="303"/>
      <c r="II19" s="303"/>
      <c r="IJ19" s="303"/>
      <c r="IK19" s="303"/>
      <c r="IL19" s="303"/>
      <c r="IM19" s="303"/>
      <c r="IN19" s="303"/>
      <c r="IO19" s="303"/>
      <c r="IP19" s="303"/>
      <c r="IQ19" s="303"/>
      <c r="IR19" s="303"/>
      <c r="IS19" s="303"/>
      <c r="IT19" s="303"/>
      <c r="IU19" s="303"/>
      <c r="IV19" s="303"/>
      <c r="IW19" s="303"/>
      <c r="IX19" s="303"/>
      <c r="IY19" s="303"/>
      <c r="IZ19" s="303"/>
      <c r="JA19" s="303"/>
      <c r="JB19" s="303"/>
      <c r="JC19" s="303"/>
      <c r="JD19" s="303"/>
      <c r="JE19" s="303"/>
      <c r="JF19" s="303"/>
      <c r="JG19" s="303"/>
      <c r="JH19" s="303"/>
      <c r="JI19" s="303"/>
      <c r="JJ19" s="303"/>
      <c r="JK19" s="303"/>
      <c r="JL19" s="303"/>
      <c r="JM19" s="303"/>
      <c r="JN19" s="303"/>
      <c r="JO19" s="303"/>
      <c r="JP19" s="303"/>
      <c r="JQ19" s="303"/>
      <c r="JR19" s="303"/>
      <c r="JS19" s="303"/>
      <c r="JT19" s="303"/>
      <c r="JU19" s="303"/>
      <c r="JV19" s="303"/>
      <c r="JW19" s="303"/>
      <c r="JX19" s="303"/>
      <c r="JY19" s="303"/>
      <c r="JZ19" s="303"/>
      <c r="KA19" s="303"/>
      <c r="KB19" s="303"/>
      <c r="KC19" s="303"/>
      <c r="KD19" s="303"/>
      <c r="KE19" s="303"/>
      <c r="KF19" s="303"/>
      <c r="KG19" s="303"/>
      <c r="KH19" s="303"/>
      <c r="KI19" s="303"/>
      <c r="KJ19" s="303"/>
      <c r="KK19" s="303"/>
      <c r="KL19" s="303"/>
      <c r="KM19" s="303"/>
      <c r="KN19" s="303"/>
      <c r="KO19" s="303"/>
      <c r="KP19" s="303"/>
      <c r="KQ19" s="303"/>
      <c r="KR19" s="303"/>
      <c r="KS19" s="303"/>
      <c r="KT19" s="303"/>
      <c r="KU19" s="303"/>
      <c r="KV19" s="303"/>
      <c r="KW19" s="303"/>
      <c r="KX19" s="303"/>
      <c r="KY19" s="303"/>
      <c r="KZ19" s="303"/>
      <c r="LA19" s="303"/>
      <c r="LB19" s="303"/>
      <c r="LC19" s="303"/>
      <c r="LD19" s="303"/>
      <c r="LE19" s="303"/>
      <c r="LF19" s="303"/>
      <c r="LG19" s="303"/>
      <c r="LH19" s="303"/>
      <c r="LI19" s="303"/>
      <c r="LJ19" s="303"/>
    </row>
    <row r="20" s="8" customFormat="1" ht="47" customHeight="1" spans="1:322">
      <c r="A20" s="66"/>
      <c r="B20" s="48"/>
      <c r="C20" s="49"/>
      <c r="D20" s="50"/>
      <c r="E20" s="51"/>
      <c r="F20" s="50"/>
      <c r="G20" s="67"/>
      <c r="H20" s="67" t="s">
        <v>176</v>
      </c>
      <c r="I20" s="108"/>
      <c r="J20" s="101">
        <v>22820</v>
      </c>
      <c r="K20" s="102"/>
      <c r="L20" s="102">
        <v>24</v>
      </c>
      <c r="M20" s="102"/>
      <c r="N20" s="117">
        <v>45790</v>
      </c>
      <c r="O20" s="117">
        <f>N20-4</f>
        <v>45786</v>
      </c>
      <c r="P20" s="118"/>
      <c r="Q20" s="175"/>
      <c r="R20" s="108"/>
      <c r="S20" s="176"/>
      <c r="T20" s="177"/>
      <c r="U20" s="177"/>
      <c r="V20" s="177"/>
      <c r="W20" s="177"/>
      <c r="X20" s="178"/>
      <c r="Y20" s="218"/>
      <c r="Z20" s="229"/>
      <c r="AA20" s="230"/>
      <c r="AB20" s="80"/>
      <c r="AC20" s="216"/>
      <c r="AD20" s="216"/>
      <c r="AE20" s="233"/>
      <c r="AF20" s="233"/>
      <c r="AG20" s="233"/>
      <c r="AH20" s="233"/>
      <c r="AI20" s="233"/>
      <c r="AJ20" s="233"/>
      <c r="AK20" s="217"/>
      <c r="AL20" s="284"/>
      <c r="AM20" s="284"/>
      <c r="AN20" s="278"/>
      <c r="AO20" s="306"/>
      <c r="AP20" s="307"/>
      <c r="AQ20" s="307"/>
      <c r="AR20" s="307"/>
      <c r="AS20" s="307"/>
      <c r="AT20" s="307"/>
      <c r="AU20" s="307"/>
      <c r="AV20" s="307"/>
      <c r="AW20" s="327"/>
      <c r="AX20" s="325"/>
      <c r="AY20" s="326"/>
      <c r="AZ20" s="301"/>
      <c r="BA20" s="302"/>
      <c r="BB20" s="303"/>
      <c r="BC20" s="303"/>
      <c r="BD20" s="303"/>
      <c r="BE20" s="303"/>
      <c r="BF20" s="303"/>
      <c r="BG20" s="303"/>
      <c r="BH20" s="303"/>
      <c r="BI20" s="303"/>
      <c r="BJ20" s="303"/>
      <c r="BK20" s="303"/>
      <c r="BL20" s="303"/>
      <c r="BM20" s="303"/>
      <c r="BN20" s="303"/>
      <c r="BO20" s="303"/>
      <c r="BP20" s="303"/>
      <c r="BQ20" s="303"/>
      <c r="BR20" s="303"/>
      <c r="BS20" s="303"/>
      <c r="BT20" s="303"/>
      <c r="BU20" s="303"/>
      <c r="BV20" s="303"/>
      <c r="BW20" s="303"/>
      <c r="BX20" s="303"/>
      <c r="BY20" s="303"/>
      <c r="BZ20" s="303"/>
      <c r="CA20" s="303"/>
      <c r="CB20" s="303"/>
      <c r="CC20" s="303"/>
      <c r="CD20" s="303"/>
      <c r="CE20" s="303"/>
      <c r="CF20" s="303"/>
      <c r="CG20" s="303"/>
      <c r="CH20" s="303"/>
      <c r="CI20" s="303"/>
      <c r="CJ20" s="303"/>
      <c r="CK20" s="303"/>
      <c r="CL20" s="303"/>
      <c r="CM20" s="303"/>
      <c r="CN20" s="303"/>
      <c r="CO20" s="303"/>
      <c r="CP20" s="303"/>
      <c r="CQ20" s="303"/>
      <c r="CR20" s="303"/>
      <c r="CS20" s="303"/>
      <c r="CT20" s="303"/>
      <c r="CU20" s="303"/>
      <c r="CV20" s="303"/>
      <c r="CW20" s="303"/>
      <c r="CX20" s="303"/>
      <c r="CY20" s="303"/>
      <c r="CZ20" s="303"/>
      <c r="DA20" s="303"/>
      <c r="DB20" s="303"/>
      <c r="DC20" s="303"/>
      <c r="DD20" s="303"/>
      <c r="DE20" s="303"/>
      <c r="DF20" s="303"/>
      <c r="DG20" s="303"/>
      <c r="DH20" s="303"/>
      <c r="DI20" s="303"/>
      <c r="DJ20" s="303"/>
      <c r="DK20" s="303"/>
      <c r="DL20" s="303"/>
      <c r="DM20" s="303"/>
      <c r="DN20" s="303"/>
      <c r="DO20" s="303"/>
      <c r="DP20" s="303"/>
      <c r="DQ20" s="303"/>
      <c r="DR20" s="303"/>
      <c r="DS20" s="303"/>
      <c r="DT20" s="303"/>
      <c r="DU20" s="303"/>
      <c r="DV20" s="303"/>
      <c r="DW20" s="303"/>
      <c r="DX20" s="303"/>
      <c r="DY20" s="303"/>
      <c r="DZ20" s="303"/>
      <c r="EA20" s="303"/>
      <c r="EB20" s="303"/>
      <c r="EC20" s="303"/>
      <c r="ED20" s="303"/>
      <c r="EE20" s="303"/>
      <c r="EF20" s="303"/>
      <c r="EG20" s="303"/>
      <c r="EH20" s="303"/>
      <c r="EI20" s="303"/>
      <c r="EJ20" s="303"/>
      <c r="EK20" s="303"/>
      <c r="EL20" s="303"/>
      <c r="EM20" s="303"/>
      <c r="EN20" s="303"/>
      <c r="EO20" s="303"/>
      <c r="EP20" s="303"/>
      <c r="EQ20" s="303"/>
      <c r="ER20" s="303"/>
      <c r="ES20" s="303"/>
      <c r="ET20" s="303"/>
      <c r="EU20" s="303"/>
      <c r="EV20" s="303"/>
      <c r="EW20" s="303"/>
      <c r="EX20" s="303"/>
      <c r="EY20" s="303"/>
      <c r="EZ20" s="303"/>
      <c r="FA20" s="303"/>
      <c r="FB20" s="303"/>
      <c r="FC20" s="303"/>
      <c r="FD20" s="303"/>
      <c r="FE20" s="303"/>
      <c r="FF20" s="303"/>
      <c r="FG20" s="303"/>
      <c r="FH20" s="303"/>
      <c r="FI20" s="303"/>
      <c r="FJ20" s="303"/>
      <c r="FK20" s="303"/>
      <c r="FL20" s="303"/>
      <c r="FM20" s="303"/>
      <c r="FN20" s="303"/>
      <c r="FO20" s="303"/>
      <c r="FP20" s="303"/>
      <c r="FQ20" s="303"/>
      <c r="FR20" s="303"/>
      <c r="FS20" s="303"/>
      <c r="FT20" s="303"/>
      <c r="FU20" s="303"/>
      <c r="FV20" s="303"/>
      <c r="FW20" s="303"/>
      <c r="FX20" s="303"/>
      <c r="FY20" s="303"/>
      <c r="FZ20" s="303"/>
      <c r="GA20" s="303"/>
      <c r="GB20" s="303"/>
      <c r="GC20" s="303"/>
      <c r="GD20" s="303"/>
      <c r="GE20" s="303"/>
      <c r="GF20" s="303"/>
      <c r="GG20" s="303"/>
      <c r="GH20" s="303"/>
      <c r="GI20" s="303"/>
      <c r="GJ20" s="303"/>
      <c r="GK20" s="303"/>
      <c r="GL20" s="303"/>
      <c r="GM20" s="303"/>
      <c r="GN20" s="303"/>
      <c r="GO20" s="303"/>
      <c r="GP20" s="303"/>
      <c r="GQ20" s="303"/>
      <c r="GR20" s="303"/>
      <c r="GS20" s="303"/>
      <c r="GT20" s="303"/>
      <c r="GU20" s="303"/>
      <c r="GV20" s="303"/>
      <c r="GW20" s="303"/>
      <c r="GX20" s="303"/>
      <c r="GY20" s="303"/>
      <c r="GZ20" s="303"/>
      <c r="HA20" s="303"/>
      <c r="HB20" s="303"/>
      <c r="HC20" s="303"/>
      <c r="HD20" s="303"/>
      <c r="HE20" s="303"/>
      <c r="HF20" s="303"/>
      <c r="HG20" s="303"/>
      <c r="HH20" s="303"/>
      <c r="HI20" s="303"/>
      <c r="HJ20" s="303"/>
      <c r="HK20" s="303"/>
      <c r="HL20" s="303"/>
      <c r="HM20" s="303"/>
      <c r="HN20" s="303"/>
      <c r="HO20" s="303"/>
      <c r="HP20" s="303"/>
      <c r="HQ20" s="303"/>
      <c r="HR20" s="303"/>
      <c r="HS20" s="303"/>
      <c r="HT20" s="303"/>
      <c r="HU20" s="303"/>
      <c r="HV20" s="303"/>
      <c r="HW20" s="303"/>
      <c r="HX20" s="303"/>
      <c r="HY20" s="303"/>
      <c r="HZ20" s="303"/>
      <c r="IA20" s="303"/>
      <c r="IB20" s="303"/>
      <c r="IC20" s="303"/>
      <c r="ID20" s="303"/>
      <c r="IE20" s="303"/>
      <c r="IF20" s="303"/>
      <c r="IG20" s="303"/>
      <c r="IH20" s="303"/>
      <c r="II20" s="303"/>
      <c r="IJ20" s="303"/>
      <c r="IK20" s="303"/>
      <c r="IL20" s="303"/>
      <c r="IM20" s="303"/>
      <c r="IN20" s="303"/>
      <c r="IO20" s="303"/>
      <c r="IP20" s="303"/>
      <c r="IQ20" s="303"/>
      <c r="IR20" s="303"/>
      <c r="IS20" s="303"/>
      <c r="IT20" s="303"/>
      <c r="IU20" s="303"/>
      <c r="IV20" s="303"/>
      <c r="IW20" s="303"/>
      <c r="IX20" s="303"/>
      <c r="IY20" s="303"/>
      <c r="IZ20" s="303"/>
      <c r="JA20" s="303"/>
      <c r="JB20" s="303"/>
      <c r="JC20" s="303"/>
      <c r="JD20" s="303"/>
      <c r="JE20" s="303"/>
      <c r="JF20" s="303"/>
      <c r="JG20" s="303"/>
      <c r="JH20" s="303"/>
      <c r="JI20" s="303"/>
      <c r="JJ20" s="303"/>
      <c r="JK20" s="303"/>
      <c r="JL20" s="303"/>
      <c r="JM20" s="303"/>
      <c r="JN20" s="303"/>
      <c r="JO20" s="303"/>
      <c r="JP20" s="303"/>
      <c r="JQ20" s="303"/>
      <c r="JR20" s="303"/>
      <c r="JS20" s="303"/>
      <c r="JT20" s="303"/>
      <c r="JU20" s="303"/>
      <c r="JV20" s="303"/>
      <c r="JW20" s="303"/>
      <c r="JX20" s="303"/>
      <c r="JY20" s="303"/>
      <c r="JZ20" s="303"/>
      <c r="KA20" s="303"/>
      <c r="KB20" s="303"/>
      <c r="KC20" s="303"/>
      <c r="KD20" s="303"/>
      <c r="KE20" s="303"/>
      <c r="KF20" s="303"/>
      <c r="KG20" s="303"/>
      <c r="KH20" s="303"/>
      <c r="KI20" s="303"/>
      <c r="KJ20" s="303"/>
      <c r="KK20" s="303"/>
      <c r="KL20" s="303"/>
      <c r="KM20" s="303"/>
      <c r="KN20" s="303"/>
      <c r="KO20" s="303"/>
      <c r="KP20" s="303"/>
      <c r="KQ20" s="303"/>
      <c r="KR20" s="303"/>
      <c r="KS20" s="303"/>
      <c r="KT20" s="303"/>
      <c r="KU20" s="303"/>
      <c r="KV20" s="303"/>
      <c r="KW20" s="303"/>
      <c r="KX20" s="303"/>
      <c r="KY20" s="303"/>
      <c r="KZ20" s="303"/>
      <c r="LA20" s="303"/>
      <c r="LB20" s="303"/>
      <c r="LC20" s="303"/>
      <c r="LD20" s="303"/>
      <c r="LE20" s="303"/>
      <c r="LF20" s="303"/>
      <c r="LG20" s="303"/>
      <c r="LH20" s="303"/>
      <c r="LI20" s="303"/>
      <c r="LJ20" s="303"/>
    </row>
    <row r="21" s="8" customFormat="1" ht="47" customHeight="1" spans="1:322">
      <c r="A21" s="66"/>
      <c r="B21" s="48"/>
      <c r="C21" s="49"/>
      <c r="D21" s="50"/>
      <c r="E21" s="51"/>
      <c r="F21" s="50"/>
      <c r="G21" s="68"/>
      <c r="H21" s="67" t="s">
        <v>176</v>
      </c>
      <c r="I21" s="100"/>
      <c r="J21" s="101">
        <v>17930</v>
      </c>
      <c r="K21" s="102"/>
      <c r="L21" s="102">
        <v>24</v>
      </c>
      <c r="M21" s="105"/>
      <c r="N21" s="117">
        <v>45791</v>
      </c>
      <c r="O21" s="117">
        <v>45787</v>
      </c>
      <c r="P21" s="118"/>
      <c r="Q21" s="175"/>
      <c r="R21" s="108"/>
      <c r="S21" s="176"/>
      <c r="T21" s="177"/>
      <c r="U21" s="177"/>
      <c r="V21" s="177"/>
      <c r="W21" s="177"/>
      <c r="X21" s="178"/>
      <c r="Y21" s="218"/>
      <c r="Z21" s="229"/>
      <c r="AA21" s="230"/>
      <c r="AB21" s="80"/>
      <c r="AC21" s="216"/>
      <c r="AD21" s="216"/>
      <c r="AE21" s="233"/>
      <c r="AF21" s="233"/>
      <c r="AG21" s="233"/>
      <c r="AH21" s="233"/>
      <c r="AI21" s="233"/>
      <c r="AJ21" s="233"/>
      <c r="AK21" s="217"/>
      <c r="AL21" s="284"/>
      <c r="AM21" s="284"/>
      <c r="AN21" s="278"/>
      <c r="AO21" s="272"/>
      <c r="AP21" s="273"/>
      <c r="AQ21" s="273"/>
      <c r="AR21" s="273"/>
      <c r="AS21" s="273"/>
      <c r="AT21" s="273"/>
      <c r="AU21" s="273"/>
      <c r="AV21" s="273"/>
      <c r="AW21" s="274"/>
      <c r="AX21" s="325"/>
      <c r="AY21" s="326"/>
      <c r="AZ21" s="301"/>
      <c r="BA21" s="302"/>
      <c r="BB21" s="303"/>
      <c r="BC21" s="303"/>
      <c r="BD21" s="303"/>
      <c r="BE21" s="303"/>
      <c r="BF21" s="303"/>
      <c r="BG21" s="303"/>
      <c r="BH21" s="303"/>
      <c r="BI21" s="303"/>
      <c r="BJ21" s="303"/>
      <c r="BK21" s="303"/>
      <c r="BL21" s="303"/>
      <c r="BM21" s="303"/>
      <c r="BN21" s="303"/>
      <c r="BO21" s="303"/>
      <c r="BP21" s="303"/>
      <c r="BQ21" s="303"/>
      <c r="BR21" s="303"/>
      <c r="BS21" s="303"/>
      <c r="BT21" s="303"/>
      <c r="BU21" s="303"/>
      <c r="BV21" s="303"/>
      <c r="BW21" s="303"/>
      <c r="BX21" s="303"/>
      <c r="BY21" s="303"/>
      <c r="BZ21" s="303"/>
      <c r="CA21" s="303"/>
      <c r="CB21" s="303"/>
      <c r="CC21" s="303"/>
      <c r="CD21" s="303"/>
      <c r="CE21" s="303"/>
      <c r="CF21" s="303"/>
      <c r="CG21" s="303"/>
      <c r="CH21" s="303"/>
      <c r="CI21" s="303"/>
      <c r="CJ21" s="303"/>
      <c r="CK21" s="303"/>
      <c r="CL21" s="303"/>
      <c r="CM21" s="303"/>
      <c r="CN21" s="303"/>
      <c r="CO21" s="303"/>
      <c r="CP21" s="303"/>
      <c r="CQ21" s="303"/>
      <c r="CR21" s="303"/>
      <c r="CS21" s="303"/>
      <c r="CT21" s="303"/>
      <c r="CU21" s="303"/>
      <c r="CV21" s="303"/>
      <c r="CW21" s="303"/>
      <c r="CX21" s="303"/>
      <c r="CY21" s="303"/>
      <c r="CZ21" s="303"/>
      <c r="DA21" s="303"/>
      <c r="DB21" s="303"/>
      <c r="DC21" s="303"/>
      <c r="DD21" s="303"/>
      <c r="DE21" s="303"/>
      <c r="DF21" s="303"/>
      <c r="DG21" s="303"/>
      <c r="DH21" s="303"/>
      <c r="DI21" s="303"/>
      <c r="DJ21" s="303"/>
      <c r="DK21" s="303"/>
      <c r="DL21" s="303"/>
      <c r="DM21" s="303"/>
      <c r="DN21" s="303"/>
      <c r="DO21" s="303"/>
      <c r="DP21" s="303"/>
      <c r="DQ21" s="303"/>
      <c r="DR21" s="303"/>
      <c r="DS21" s="303"/>
      <c r="DT21" s="303"/>
      <c r="DU21" s="303"/>
      <c r="DV21" s="303"/>
      <c r="DW21" s="303"/>
      <c r="DX21" s="303"/>
      <c r="DY21" s="303"/>
      <c r="DZ21" s="303"/>
      <c r="EA21" s="303"/>
      <c r="EB21" s="303"/>
      <c r="EC21" s="303"/>
      <c r="ED21" s="303"/>
      <c r="EE21" s="303"/>
      <c r="EF21" s="303"/>
      <c r="EG21" s="303"/>
      <c r="EH21" s="303"/>
      <c r="EI21" s="303"/>
      <c r="EJ21" s="303"/>
      <c r="EK21" s="303"/>
      <c r="EL21" s="303"/>
      <c r="EM21" s="303"/>
      <c r="EN21" s="303"/>
      <c r="EO21" s="303"/>
      <c r="EP21" s="303"/>
      <c r="EQ21" s="303"/>
      <c r="ER21" s="303"/>
      <c r="ES21" s="303"/>
      <c r="ET21" s="303"/>
      <c r="EU21" s="303"/>
      <c r="EV21" s="303"/>
      <c r="EW21" s="303"/>
      <c r="EX21" s="303"/>
      <c r="EY21" s="303"/>
      <c r="EZ21" s="303"/>
      <c r="FA21" s="303"/>
      <c r="FB21" s="303"/>
      <c r="FC21" s="303"/>
      <c r="FD21" s="303"/>
      <c r="FE21" s="303"/>
      <c r="FF21" s="303"/>
      <c r="FG21" s="303"/>
      <c r="FH21" s="303"/>
      <c r="FI21" s="303"/>
      <c r="FJ21" s="303"/>
      <c r="FK21" s="303"/>
      <c r="FL21" s="303"/>
      <c r="FM21" s="303"/>
      <c r="FN21" s="303"/>
      <c r="FO21" s="303"/>
      <c r="FP21" s="303"/>
      <c r="FQ21" s="303"/>
      <c r="FR21" s="303"/>
      <c r="FS21" s="303"/>
      <c r="FT21" s="303"/>
      <c r="FU21" s="303"/>
      <c r="FV21" s="303"/>
      <c r="FW21" s="303"/>
      <c r="FX21" s="303"/>
      <c r="FY21" s="303"/>
      <c r="FZ21" s="303"/>
      <c r="GA21" s="303"/>
      <c r="GB21" s="303"/>
      <c r="GC21" s="303"/>
      <c r="GD21" s="303"/>
      <c r="GE21" s="303"/>
      <c r="GF21" s="303"/>
      <c r="GG21" s="303"/>
      <c r="GH21" s="303"/>
      <c r="GI21" s="303"/>
      <c r="GJ21" s="303"/>
      <c r="GK21" s="303"/>
      <c r="GL21" s="303"/>
      <c r="GM21" s="303"/>
      <c r="GN21" s="303"/>
      <c r="GO21" s="303"/>
      <c r="GP21" s="303"/>
      <c r="GQ21" s="303"/>
      <c r="GR21" s="303"/>
      <c r="GS21" s="303"/>
      <c r="GT21" s="303"/>
      <c r="GU21" s="303"/>
      <c r="GV21" s="303"/>
      <c r="GW21" s="303"/>
      <c r="GX21" s="303"/>
      <c r="GY21" s="303"/>
      <c r="GZ21" s="303"/>
      <c r="HA21" s="303"/>
      <c r="HB21" s="303"/>
      <c r="HC21" s="303"/>
      <c r="HD21" s="303"/>
      <c r="HE21" s="303"/>
      <c r="HF21" s="303"/>
      <c r="HG21" s="303"/>
      <c r="HH21" s="303"/>
      <c r="HI21" s="303"/>
      <c r="HJ21" s="303"/>
      <c r="HK21" s="303"/>
      <c r="HL21" s="303"/>
      <c r="HM21" s="303"/>
      <c r="HN21" s="303"/>
      <c r="HO21" s="303"/>
      <c r="HP21" s="303"/>
      <c r="HQ21" s="303"/>
      <c r="HR21" s="303"/>
      <c r="HS21" s="303"/>
      <c r="HT21" s="303"/>
      <c r="HU21" s="303"/>
      <c r="HV21" s="303"/>
      <c r="HW21" s="303"/>
      <c r="HX21" s="303"/>
      <c r="HY21" s="303"/>
      <c r="HZ21" s="303"/>
      <c r="IA21" s="303"/>
      <c r="IB21" s="303"/>
      <c r="IC21" s="303"/>
      <c r="ID21" s="303"/>
      <c r="IE21" s="303"/>
      <c r="IF21" s="303"/>
      <c r="IG21" s="303"/>
      <c r="IH21" s="303"/>
      <c r="II21" s="303"/>
      <c r="IJ21" s="303"/>
      <c r="IK21" s="303"/>
      <c r="IL21" s="303"/>
      <c r="IM21" s="303"/>
      <c r="IN21" s="303"/>
      <c r="IO21" s="303"/>
      <c r="IP21" s="303"/>
      <c r="IQ21" s="303"/>
      <c r="IR21" s="303"/>
      <c r="IS21" s="303"/>
      <c r="IT21" s="303"/>
      <c r="IU21" s="303"/>
      <c r="IV21" s="303"/>
      <c r="IW21" s="303"/>
      <c r="IX21" s="303"/>
      <c r="IY21" s="303"/>
      <c r="IZ21" s="303"/>
      <c r="JA21" s="303"/>
      <c r="JB21" s="303"/>
      <c r="JC21" s="303"/>
      <c r="JD21" s="303"/>
      <c r="JE21" s="303"/>
      <c r="JF21" s="303"/>
      <c r="JG21" s="303"/>
      <c r="JH21" s="303"/>
      <c r="JI21" s="303"/>
      <c r="JJ21" s="303"/>
      <c r="JK21" s="303"/>
      <c r="JL21" s="303"/>
      <c r="JM21" s="303"/>
      <c r="JN21" s="303"/>
      <c r="JO21" s="303"/>
      <c r="JP21" s="303"/>
      <c r="JQ21" s="303"/>
      <c r="JR21" s="303"/>
      <c r="JS21" s="303"/>
      <c r="JT21" s="303"/>
      <c r="JU21" s="303"/>
      <c r="JV21" s="303"/>
      <c r="JW21" s="303"/>
      <c r="JX21" s="303"/>
      <c r="JY21" s="303"/>
      <c r="JZ21" s="303"/>
      <c r="KA21" s="303"/>
      <c r="KB21" s="303"/>
      <c r="KC21" s="303"/>
      <c r="KD21" s="303"/>
      <c r="KE21" s="303"/>
      <c r="KF21" s="303"/>
      <c r="KG21" s="303"/>
      <c r="KH21" s="303"/>
      <c r="KI21" s="303"/>
      <c r="KJ21" s="303"/>
      <c r="KK21" s="303"/>
      <c r="KL21" s="303"/>
      <c r="KM21" s="303"/>
      <c r="KN21" s="303"/>
      <c r="KO21" s="303"/>
      <c r="KP21" s="303"/>
      <c r="KQ21" s="303"/>
      <c r="KR21" s="303"/>
      <c r="KS21" s="303"/>
      <c r="KT21" s="303"/>
      <c r="KU21" s="303"/>
      <c r="KV21" s="303"/>
      <c r="KW21" s="303"/>
      <c r="KX21" s="303"/>
      <c r="KY21" s="303"/>
      <c r="KZ21" s="303"/>
      <c r="LA21" s="303"/>
      <c r="LB21" s="303"/>
      <c r="LC21" s="303"/>
      <c r="LD21" s="303"/>
      <c r="LE21" s="303"/>
      <c r="LF21" s="303"/>
      <c r="LG21" s="303"/>
      <c r="LH21" s="303"/>
      <c r="LI21" s="303"/>
      <c r="LJ21" s="303"/>
    </row>
    <row r="22" s="9" customFormat="1" ht="47" customHeight="1" spans="1:323">
      <c r="A22" s="69">
        <v>45761</v>
      </c>
      <c r="B22" s="70" t="s">
        <v>3625</v>
      </c>
      <c r="C22" s="71" t="s">
        <v>1811</v>
      </c>
      <c r="D22" s="72">
        <v>4500163599</v>
      </c>
      <c r="E22" s="73"/>
      <c r="F22" s="72" t="s">
        <v>6698</v>
      </c>
      <c r="G22" s="74"/>
      <c r="H22" s="75" t="s">
        <v>3585</v>
      </c>
      <c r="I22" s="119" t="s">
        <v>3587</v>
      </c>
      <c r="J22" s="120">
        <v>1500</v>
      </c>
      <c r="K22" s="121">
        <v>0</v>
      </c>
      <c r="L22" s="121">
        <v>75</v>
      </c>
      <c r="M22" s="121">
        <f t="shared" ref="M22:M37" si="1">J22/L22</f>
        <v>20</v>
      </c>
      <c r="N22" s="122" t="s">
        <v>6699</v>
      </c>
      <c r="O22" s="122" t="s">
        <v>6700</v>
      </c>
      <c r="P22" s="123"/>
      <c r="Q22" s="179"/>
      <c r="R22" s="180"/>
      <c r="S22" s="181" t="s">
        <v>1555</v>
      </c>
      <c r="T22" s="182" t="s">
        <v>88</v>
      </c>
      <c r="U22" s="182" t="s">
        <v>88</v>
      </c>
      <c r="V22" s="183" t="s">
        <v>6701</v>
      </c>
      <c r="W22" s="182"/>
      <c r="X22" s="184" t="s">
        <v>6702</v>
      </c>
      <c r="Y22" s="234" t="s">
        <v>424</v>
      </c>
      <c r="Z22" s="235">
        <v>270.4853</v>
      </c>
      <c r="AA22" s="236">
        <f>Z22*M22</f>
        <v>5409.706</v>
      </c>
      <c r="AB22" s="74"/>
      <c r="AC22" s="237"/>
      <c r="AD22" s="237"/>
      <c r="AE22" s="237"/>
      <c r="AF22" s="238">
        <f>J22</f>
        <v>1500</v>
      </c>
      <c r="AG22" s="285">
        <f>M22</f>
        <v>20</v>
      </c>
      <c r="AH22" s="285" t="s">
        <v>64</v>
      </c>
      <c r="AI22" s="286"/>
      <c r="AJ22" s="286">
        <f>J22</f>
        <v>1500</v>
      </c>
      <c r="AK22" s="287">
        <f>J22/3</f>
        <v>500</v>
      </c>
      <c r="AL22" s="288">
        <f>J22/3</f>
        <v>500</v>
      </c>
      <c r="AM22" s="288">
        <f>J22/3</f>
        <v>500</v>
      </c>
      <c r="AN22" s="288"/>
      <c r="AO22" s="288"/>
      <c r="AP22" s="308"/>
      <c r="AQ22" s="309"/>
      <c r="AR22" s="309"/>
      <c r="AS22" s="310"/>
      <c r="AT22" s="309"/>
      <c r="AU22" s="311"/>
      <c r="AV22" s="312"/>
      <c r="AW22" s="328"/>
      <c r="AX22" s="329"/>
      <c r="AY22" s="329"/>
      <c r="AZ22" s="329"/>
      <c r="BA22" s="329"/>
      <c r="BB22" s="329"/>
      <c r="BC22" s="329"/>
      <c r="BD22" s="329"/>
      <c r="BE22" s="329"/>
      <c r="BF22" s="329"/>
      <c r="BG22" s="329"/>
      <c r="BH22" s="329"/>
      <c r="BI22" s="329"/>
      <c r="BJ22" s="329"/>
      <c r="BK22" s="329"/>
      <c r="BL22" s="329"/>
      <c r="BM22" s="329"/>
      <c r="BN22" s="329"/>
      <c r="BO22" s="329"/>
      <c r="BP22" s="329"/>
      <c r="BQ22" s="329"/>
      <c r="BR22" s="329"/>
      <c r="BS22" s="329"/>
      <c r="BT22" s="329"/>
      <c r="BU22" s="329"/>
      <c r="BV22" s="329"/>
      <c r="BW22" s="329"/>
      <c r="BX22" s="329"/>
      <c r="BY22" s="329"/>
      <c r="BZ22" s="329"/>
      <c r="CA22" s="329"/>
      <c r="CB22" s="329"/>
      <c r="CC22" s="329"/>
      <c r="CD22" s="329"/>
      <c r="CE22" s="329"/>
      <c r="CF22" s="329"/>
      <c r="CG22" s="329"/>
      <c r="CH22" s="329"/>
      <c r="CI22" s="329"/>
      <c r="CJ22" s="329"/>
      <c r="CK22" s="329"/>
      <c r="CL22" s="329"/>
      <c r="CM22" s="329"/>
      <c r="CN22" s="329"/>
      <c r="CO22" s="329"/>
      <c r="CP22" s="329"/>
      <c r="CQ22" s="329"/>
      <c r="CR22" s="329"/>
      <c r="CS22" s="329"/>
      <c r="CT22" s="329"/>
      <c r="CU22" s="329"/>
      <c r="CV22" s="329"/>
      <c r="CW22" s="329"/>
      <c r="CX22" s="329"/>
      <c r="CY22" s="329"/>
      <c r="CZ22" s="329"/>
      <c r="DA22" s="329"/>
      <c r="DB22" s="329"/>
      <c r="DC22" s="329"/>
      <c r="DD22" s="329"/>
      <c r="DE22" s="329"/>
      <c r="DF22" s="329"/>
      <c r="DG22" s="329"/>
      <c r="DH22" s="329"/>
      <c r="DI22" s="329"/>
      <c r="DJ22" s="329"/>
      <c r="DK22" s="329"/>
      <c r="DL22" s="329"/>
      <c r="DM22" s="329"/>
      <c r="DN22" s="329"/>
      <c r="DO22" s="329"/>
      <c r="DP22" s="329"/>
      <c r="DQ22" s="329"/>
      <c r="DR22" s="329"/>
      <c r="DS22" s="329"/>
      <c r="DT22" s="329"/>
      <c r="DU22" s="329"/>
      <c r="DV22" s="329"/>
      <c r="DW22" s="329"/>
      <c r="DX22" s="329"/>
      <c r="DY22" s="329"/>
      <c r="DZ22" s="329"/>
      <c r="EA22" s="329"/>
      <c r="EB22" s="329"/>
      <c r="EC22" s="329"/>
      <c r="ED22" s="329"/>
      <c r="EE22" s="329"/>
      <c r="EF22" s="329"/>
      <c r="EG22" s="329"/>
      <c r="EH22" s="329"/>
      <c r="EI22" s="329"/>
      <c r="EJ22" s="329"/>
      <c r="EK22" s="329"/>
      <c r="EL22" s="329"/>
      <c r="EM22" s="329"/>
      <c r="EN22" s="329"/>
      <c r="EO22" s="329"/>
      <c r="EP22" s="329"/>
      <c r="EQ22" s="329"/>
      <c r="ER22" s="329"/>
      <c r="ES22" s="329"/>
      <c r="ET22" s="329"/>
      <c r="EU22" s="329"/>
      <c r="EV22" s="329"/>
      <c r="EW22" s="329"/>
      <c r="EX22" s="329"/>
      <c r="EY22" s="329"/>
      <c r="EZ22" s="329"/>
      <c r="FA22" s="329"/>
      <c r="FB22" s="329"/>
      <c r="FC22" s="329"/>
      <c r="FD22" s="329"/>
      <c r="FE22" s="329"/>
      <c r="FF22" s="329"/>
      <c r="FG22" s="329"/>
      <c r="FH22" s="329"/>
      <c r="FI22" s="329"/>
      <c r="FJ22" s="329"/>
      <c r="FK22" s="329"/>
      <c r="FL22" s="329"/>
      <c r="FM22" s="329"/>
      <c r="FN22" s="329"/>
      <c r="FO22" s="329"/>
      <c r="FP22" s="329"/>
      <c r="FQ22" s="329"/>
      <c r="FR22" s="329"/>
      <c r="FS22" s="329"/>
      <c r="FT22" s="329"/>
      <c r="FU22" s="329"/>
      <c r="FV22" s="329"/>
      <c r="FW22" s="329"/>
      <c r="FX22" s="329"/>
      <c r="FY22" s="329"/>
      <c r="FZ22" s="329"/>
      <c r="GA22" s="329"/>
      <c r="GB22" s="329"/>
      <c r="GC22" s="329"/>
      <c r="GD22" s="329"/>
      <c r="GE22" s="329"/>
      <c r="GF22" s="329"/>
      <c r="GG22" s="329"/>
      <c r="GH22" s="329"/>
      <c r="GI22" s="329"/>
      <c r="GJ22" s="329"/>
      <c r="GK22" s="329"/>
      <c r="GL22" s="329"/>
      <c r="GM22" s="329"/>
      <c r="GN22" s="329"/>
      <c r="GO22" s="329"/>
      <c r="GP22" s="329"/>
      <c r="GQ22" s="329"/>
      <c r="GR22" s="329"/>
      <c r="GS22" s="329"/>
      <c r="GT22" s="329"/>
      <c r="GU22" s="329"/>
      <c r="GV22" s="329"/>
      <c r="GW22" s="329"/>
      <c r="GX22" s="329"/>
      <c r="GY22" s="329"/>
      <c r="GZ22" s="329"/>
      <c r="HA22" s="329"/>
      <c r="HB22" s="329"/>
      <c r="HC22" s="329"/>
      <c r="HD22" s="329"/>
      <c r="HE22" s="329"/>
      <c r="HF22" s="329"/>
      <c r="HG22" s="329"/>
      <c r="HH22" s="329"/>
      <c r="HI22" s="329"/>
      <c r="HJ22" s="329"/>
      <c r="HK22" s="329"/>
      <c r="HL22" s="329"/>
      <c r="HM22" s="329"/>
      <c r="HN22" s="329"/>
      <c r="HO22" s="329"/>
      <c r="HP22" s="329"/>
      <c r="HQ22" s="329"/>
      <c r="HR22" s="329"/>
      <c r="HS22" s="329"/>
      <c r="HT22" s="329"/>
      <c r="HU22" s="329"/>
      <c r="HV22" s="329"/>
      <c r="HW22" s="329"/>
      <c r="HX22" s="329"/>
      <c r="HY22" s="329"/>
      <c r="HZ22" s="329"/>
      <c r="IA22" s="329"/>
      <c r="IB22" s="329"/>
      <c r="IC22" s="329"/>
      <c r="ID22" s="329"/>
      <c r="IE22" s="329"/>
      <c r="IF22" s="329"/>
      <c r="IG22" s="329"/>
      <c r="IH22" s="329"/>
      <c r="II22" s="329"/>
      <c r="IJ22" s="329"/>
      <c r="IK22" s="329"/>
      <c r="IL22" s="329"/>
      <c r="IM22" s="329"/>
      <c r="IN22" s="329"/>
      <c r="IO22" s="329"/>
      <c r="IP22" s="329"/>
      <c r="IQ22" s="329"/>
      <c r="IR22" s="329"/>
      <c r="IS22" s="329"/>
      <c r="IT22" s="329"/>
      <c r="IU22" s="329"/>
      <c r="IV22" s="329"/>
      <c r="IW22" s="329"/>
      <c r="IX22" s="329"/>
      <c r="IY22" s="329"/>
      <c r="IZ22" s="329"/>
      <c r="JA22" s="329"/>
      <c r="JB22" s="329"/>
      <c r="JC22" s="329"/>
      <c r="JD22" s="329"/>
      <c r="JE22" s="329"/>
      <c r="JF22" s="329"/>
      <c r="JG22" s="329"/>
      <c r="JH22" s="329"/>
      <c r="JI22" s="329"/>
      <c r="JJ22" s="329"/>
      <c r="JK22" s="329"/>
      <c r="JL22" s="329"/>
      <c r="JM22" s="329"/>
      <c r="JN22" s="329"/>
      <c r="JO22" s="329"/>
      <c r="JP22" s="329"/>
      <c r="JQ22" s="329"/>
      <c r="JR22" s="329"/>
      <c r="JS22" s="329"/>
      <c r="JT22" s="329"/>
      <c r="JU22" s="329"/>
      <c r="JV22" s="329"/>
      <c r="JW22" s="329"/>
      <c r="JX22" s="329"/>
      <c r="JY22" s="329"/>
      <c r="JZ22" s="329"/>
      <c r="KA22" s="329"/>
      <c r="KB22" s="329"/>
      <c r="KC22" s="329"/>
      <c r="KD22" s="329"/>
      <c r="KE22" s="329"/>
      <c r="KF22" s="329"/>
      <c r="KG22" s="329"/>
      <c r="KH22" s="329"/>
      <c r="KI22" s="329"/>
      <c r="KJ22" s="329"/>
      <c r="KK22" s="329"/>
      <c r="KL22" s="329"/>
      <c r="KM22" s="329"/>
      <c r="KN22" s="329"/>
      <c r="KO22" s="329"/>
      <c r="KP22" s="329"/>
      <c r="KQ22" s="329"/>
      <c r="KR22" s="329"/>
      <c r="KS22" s="329"/>
      <c r="KT22" s="329"/>
      <c r="KU22" s="329"/>
      <c r="KV22" s="329"/>
      <c r="KW22" s="329"/>
      <c r="KX22" s="329"/>
      <c r="KY22" s="329"/>
      <c r="KZ22" s="329"/>
      <c r="LA22" s="329"/>
      <c r="LB22" s="329"/>
      <c r="LC22" s="329"/>
      <c r="LD22" s="338"/>
      <c r="LE22" s="338"/>
      <c r="LF22" s="338"/>
      <c r="LG22" s="338"/>
      <c r="LH22" s="338"/>
      <c r="LI22" s="338"/>
      <c r="LJ22" s="338"/>
      <c r="LK22" s="342"/>
    </row>
    <row r="23" s="4" customFormat="1" ht="47" customHeight="1" spans="1:323">
      <c r="A23" s="41">
        <v>45642</v>
      </c>
      <c r="B23" s="42" t="s">
        <v>6703</v>
      </c>
      <c r="C23" s="43" t="s">
        <v>6704</v>
      </c>
      <c r="D23" s="44">
        <v>4500153901</v>
      </c>
      <c r="E23" s="45"/>
      <c r="F23" s="44" t="s">
        <v>6705</v>
      </c>
      <c r="G23" s="52" t="s">
        <v>3580</v>
      </c>
      <c r="H23" s="46" t="s">
        <v>3580</v>
      </c>
      <c r="I23" s="100" t="s">
        <v>3581</v>
      </c>
      <c r="J23" s="101">
        <v>1200</v>
      </c>
      <c r="K23" s="102">
        <v>0</v>
      </c>
      <c r="L23" s="102">
        <v>6</v>
      </c>
      <c r="M23" s="102">
        <f t="shared" si="1"/>
        <v>200</v>
      </c>
      <c r="N23" s="124" t="s">
        <v>6706</v>
      </c>
      <c r="O23" s="124" t="s">
        <v>6707</v>
      </c>
      <c r="P23" s="123"/>
      <c r="Q23" s="179"/>
      <c r="R23" s="180"/>
      <c r="S23" s="181">
        <v>45653</v>
      </c>
      <c r="T23" s="182" t="s">
        <v>88</v>
      </c>
      <c r="U23" s="182">
        <v>45671</v>
      </c>
      <c r="V23" s="183"/>
      <c r="W23" s="182"/>
      <c r="X23" s="185" t="s">
        <v>6708</v>
      </c>
      <c r="Y23" s="213" t="s">
        <v>1374</v>
      </c>
      <c r="Z23" s="214">
        <v>3.64</v>
      </c>
      <c r="AA23" s="215">
        <f>Z23*J23</f>
        <v>4368</v>
      </c>
      <c r="AB23" s="52"/>
      <c r="AC23" s="216" t="s">
        <v>81</v>
      </c>
      <c r="AD23" s="216">
        <v>9</v>
      </c>
      <c r="AE23" s="216">
        <f>J23</f>
        <v>1200</v>
      </c>
      <c r="AF23" s="217"/>
      <c r="AG23" s="271"/>
      <c r="AH23" s="271" t="s">
        <v>63</v>
      </c>
      <c r="AI23" s="278">
        <f>J23</f>
        <v>1200</v>
      </c>
      <c r="AJ23" s="278"/>
      <c r="AK23" s="289">
        <f>J23/6</f>
        <v>200</v>
      </c>
      <c r="AL23" s="290">
        <f>J23/9</f>
        <v>133.333333333333</v>
      </c>
      <c r="AM23" s="290">
        <f>J23/9</f>
        <v>133.333333333333</v>
      </c>
      <c r="AN23" s="290">
        <f>J23/9</f>
        <v>133.333333333333</v>
      </c>
      <c r="AO23" s="290">
        <f>J23/9</f>
        <v>133.333333333333</v>
      </c>
      <c r="AP23" s="313">
        <f>J23/9</f>
        <v>133.333333333333</v>
      </c>
      <c r="AQ23" s="290">
        <f>J23/9</f>
        <v>133.333333333333</v>
      </c>
      <c r="AR23" s="290">
        <f>J23/9</f>
        <v>133.333333333333</v>
      </c>
      <c r="AS23" s="314">
        <f>J23/9</f>
        <v>133.333333333333</v>
      </c>
      <c r="AT23" s="315">
        <f>J23*23/24/COUNT(AK23:AS23)</f>
        <v>127.777777777778</v>
      </c>
      <c r="AU23" s="316">
        <f>J23/24/COUNT(AK23:AS23)</f>
        <v>5.55555555555556</v>
      </c>
      <c r="AV23" s="301"/>
      <c r="AW23" s="302"/>
      <c r="AX23" s="303"/>
      <c r="AY23" s="303"/>
      <c r="AZ23" s="303"/>
      <c r="BA23" s="303"/>
      <c r="BB23" s="303"/>
      <c r="BC23" s="303"/>
      <c r="BD23" s="303"/>
      <c r="BE23" s="303"/>
      <c r="BF23" s="303"/>
      <c r="BG23" s="303"/>
      <c r="BH23" s="303"/>
      <c r="BI23" s="303"/>
      <c r="BJ23" s="303"/>
      <c r="BK23" s="303"/>
      <c r="BL23" s="303"/>
      <c r="BM23" s="303"/>
      <c r="BN23" s="303"/>
      <c r="BO23" s="303"/>
      <c r="BP23" s="303"/>
      <c r="BQ23" s="303"/>
      <c r="BR23" s="303"/>
      <c r="BS23" s="303"/>
      <c r="BT23" s="303"/>
      <c r="BU23" s="303"/>
      <c r="BV23" s="303"/>
      <c r="BW23" s="303"/>
      <c r="BX23" s="303"/>
      <c r="BY23" s="303"/>
      <c r="BZ23" s="303"/>
      <c r="CA23" s="303"/>
      <c r="CB23" s="303"/>
      <c r="CC23" s="303"/>
      <c r="CD23" s="303"/>
      <c r="CE23" s="303"/>
      <c r="CF23" s="303"/>
      <c r="CG23" s="303"/>
      <c r="CH23" s="303"/>
      <c r="CI23" s="303"/>
      <c r="CJ23" s="303"/>
      <c r="CK23" s="303"/>
      <c r="CL23" s="303"/>
      <c r="CM23" s="303"/>
      <c r="CN23" s="303"/>
      <c r="CO23" s="303"/>
      <c r="CP23" s="303"/>
      <c r="CQ23" s="303"/>
      <c r="CR23" s="303"/>
      <c r="CS23" s="303"/>
      <c r="CT23" s="303"/>
      <c r="CU23" s="303"/>
      <c r="CV23" s="303"/>
      <c r="CW23" s="303"/>
      <c r="CX23" s="303"/>
      <c r="CY23" s="303"/>
      <c r="CZ23" s="303"/>
      <c r="DA23" s="303"/>
      <c r="DB23" s="303"/>
      <c r="DC23" s="303"/>
      <c r="DD23" s="303"/>
      <c r="DE23" s="303"/>
      <c r="DF23" s="303"/>
      <c r="DG23" s="303"/>
      <c r="DH23" s="303"/>
      <c r="DI23" s="303"/>
      <c r="DJ23" s="303"/>
      <c r="DK23" s="303"/>
      <c r="DL23" s="303"/>
      <c r="DM23" s="303"/>
      <c r="DN23" s="303"/>
      <c r="DO23" s="303"/>
      <c r="DP23" s="303"/>
      <c r="DQ23" s="303"/>
      <c r="DR23" s="303"/>
      <c r="DS23" s="303"/>
      <c r="DT23" s="303"/>
      <c r="DU23" s="303"/>
      <c r="DV23" s="303"/>
      <c r="DW23" s="303"/>
      <c r="DX23" s="303"/>
      <c r="DY23" s="303"/>
      <c r="DZ23" s="303"/>
      <c r="EA23" s="303"/>
      <c r="EB23" s="303"/>
      <c r="EC23" s="303"/>
      <c r="ED23" s="303"/>
      <c r="EE23" s="303"/>
      <c r="EF23" s="303"/>
      <c r="EG23" s="303"/>
      <c r="EH23" s="303"/>
      <c r="EI23" s="303"/>
      <c r="EJ23" s="303"/>
      <c r="EK23" s="303"/>
      <c r="EL23" s="303"/>
      <c r="EM23" s="303"/>
      <c r="EN23" s="303"/>
      <c r="EO23" s="303"/>
      <c r="EP23" s="303"/>
      <c r="EQ23" s="303"/>
      <c r="ER23" s="303"/>
      <c r="ES23" s="303"/>
      <c r="ET23" s="303"/>
      <c r="EU23" s="303"/>
      <c r="EV23" s="303"/>
      <c r="EW23" s="303"/>
      <c r="EX23" s="303"/>
      <c r="EY23" s="303"/>
      <c r="EZ23" s="303"/>
      <c r="FA23" s="303"/>
      <c r="FB23" s="303"/>
      <c r="FC23" s="303"/>
      <c r="FD23" s="303"/>
      <c r="FE23" s="303"/>
      <c r="FF23" s="303"/>
      <c r="FG23" s="303"/>
      <c r="FH23" s="303"/>
      <c r="FI23" s="303"/>
      <c r="FJ23" s="303"/>
      <c r="FK23" s="303"/>
      <c r="FL23" s="303"/>
      <c r="FM23" s="303"/>
      <c r="FN23" s="303"/>
      <c r="FO23" s="303"/>
      <c r="FP23" s="303"/>
      <c r="FQ23" s="303"/>
      <c r="FR23" s="303"/>
      <c r="FS23" s="303"/>
      <c r="FT23" s="303"/>
      <c r="FU23" s="303"/>
      <c r="FV23" s="303"/>
      <c r="FW23" s="303"/>
      <c r="FX23" s="303"/>
      <c r="FY23" s="303"/>
      <c r="FZ23" s="303"/>
      <c r="GA23" s="303"/>
      <c r="GB23" s="303"/>
      <c r="GC23" s="303"/>
      <c r="GD23" s="303"/>
      <c r="GE23" s="303"/>
      <c r="GF23" s="303"/>
      <c r="GG23" s="303"/>
      <c r="GH23" s="303"/>
      <c r="GI23" s="303"/>
      <c r="GJ23" s="303"/>
      <c r="GK23" s="303"/>
      <c r="GL23" s="303"/>
      <c r="GM23" s="303"/>
      <c r="GN23" s="303"/>
      <c r="GO23" s="303"/>
      <c r="GP23" s="303"/>
      <c r="GQ23" s="303"/>
      <c r="GR23" s="303"/>
      <c r="GS23" s="303"/>
      <c r="GT23" s="303"/>
      <c r="GU23" s="303"/>
      <c r="GV23" s="303"/>
      <c r="GW23" s="303"/>
      <c r="GX23" s="303"/>
      <c r="GY23" s="303"/>
      <c r="GZ23" s="303"/>
      <c r="HA23" s="303"/>
      <c r="HB23" s="303"/>
      <c r="HC23" s="303"/>
      <c r="HD23" s="303"/>
      <c r="HE23" s="303"/>
      <c r="HF23" s="303"/>
      <c r="HG23" s="303"/>
      <c r="HH23" s="303"/>
      <c r="HI23" s="303"/>
      <c r="HJ23" s="303"/>
      <c r="HK23" s="303"/>
      <c r="HL23" s="303"/>
      <c r="HM23" s="303"/>
      <c r="HN23" s="303"/>
      <c r="HO23" s="303"/>
      <c r="HP23" s="303"/>
      <c r="HQ23" s="303"/>
      <c r="HR23" s="303"/>
      <c r="HS23" s="303"/>
      <c r="HT23" s="303"/>
      <c r="HU23" s="303"/>
      <c r="HV23" s="303"/>
      <c r="HW23" s="303"/>
      <c r="HX23" s="303"/>
      <c r="HY23" s="303"/>
      <c r="HZ23" s="303"/>
      <c r="IA23" s="303"/>
      <c r="IB23" s="303"/>
      <c r="IC23" s="303"/>
      <c r="ID23" s="303"/>
      <c r="IE23" s="303"/>
      <c r="IF23" s="303"/>
      <c r="IG23" s="303"/>
      <c r="IH23" s="303"/>
      <c r="II23" s="303"/>
      <c r="IJ23" s="303"/>
      <c r="IK23" s="303"/>
      <c r="IL23" s="303"/>
      <c r="IM23" s="303"/>
      <c r="IN23" s="303"/>
      <c r="IO23" s="303"/>
      <c r="IP23" s="303"/>
      <c r="IQ23" s="303"/>
      <c r="IR23" s="303"/>
      <c r="IS23" s="303"/>
      <c r="IT23" s="303"/>
      <c r="IU23" s="303"/>
      <c r="IV23" s="303"/>
      <c r="IW23" s="303"/>
      <c r="IX23" s="303"/>
      <c r="IY23" s="303"/>
      <c r="IZ23" s="303"/>
      <c r="JA23" s="303"/>
      <c r="JB23" s="303"/>
      <c r="JC23" s="303"/>
      <c r="JD23" s="303"/>
      <c r="JE23" s="303"/>
      <c r="JF23" s="303"/>
      <c r="JG23" s="303"/>
      <c r="JH23" s="303"/>
      <c r="JI23" s="303"/>
      <c r="JJ23" s="303"/>
      <c r="JK23" s="303"/>
      <c r="JL23" s="303"/>
      <c r="JM23" s="303"/>
      <c r="JN23" s="303"/>
      <c r="JO23" s="303"/>
      <c r="JP23" s="303"/>
      <c r="JQ23" s="303"/>
      <c r="JR23" s="303"/>
      <c r="JS23" s="303"/>
      <c r="JT23" s="303"/>
      <c r="JU23" s="303"/>
      <c r="JV23" s="303"/>
      <c r="JW23" s="303"/>
      <c r="JX23" s="303"/>
      <c r="JY23" s="303"/>
      <c r="JZ23" s="303"/>
      <c r="KA23" s="303"/>
      <c r="KB23" s="303"/>
      <c r="KC23" s="303"/>
      <c r="KD23" s="303"/>
      <c r="KE23" s="303"/>
      <c r="KF23" s="303"/>
      <c r="KG23" s="303"/>
      <c r="KH23" s="303"/>
      <c r="KI23" s="303"/>
      <c r="KJ23" s="303"/>
      <c r="KK23" s="303"/>
      <c r="KL23" s="303"/>
      <c r="KM23" s="303"/>
      <c r="KN23" s="303"/>
      <c r="KO23" s="303"/>
      <c r="KP23" s="303"/>
      <c r="KQ23" s="303"/>
      <c r="KR23" s="303"/>
      <c r="KS23" s="303"/>
      <c r="KT23" s="303"/>
      <c r="KU23" s="303"/>
      <c r="KV23" s="303"/>
      <c r="KW23" s="303"/>
      <c r="KX23" s="303"/>
      <c r="KY23" s="303"/>
      <c r="KZ23" s="303"/>
      <c r="LA23" s="303"/>
      <c r="LB23" s="303"/>
      <c r="LC23" s="303"/>
      <c r="LD23" s="8"/>
      <c r="LE23" s="8"/>
      <c r="LF23" s="8"/>
      <c r="LG23" s="8"/>
      <c r="LH23" s="8"/>
      <c r="LI23" s="8"/>
      <c r="LJ23" s="8"/>
      <c r="LK23" s="339"/>
    </row>
    <row r="24" s="4" customFormat="1" ht="47" customHeight="1" spans="1:325">
      <c r="A24" s="41">
        <v>45762</v>
      </c>
      <c r="B24" s="42" t="s">
        <v>3625</v>
      </c>
      <c r="C24" s="43" t="s">
        <v>1811</v>
      </c>
      <c r="D24" s="44">
        <v>4500163768</v>
      </c>
      <c r="E24" s="45"/>
      <c r="F24" s="44" t="s">
        <v>6709</v>
      </c>
      <c r="G24" s="56"/>
      <c r="H24" s="46" t="s">
        <v>3585</v>
      </c>
      <c r="I24" s="100" t="s">
        <v>3587</v>
      </c>
      <c r="J24" s="101">
        <v>375</v>
      </c>
      <c r="K24" s="102">
        <v>0</v>
      </c>
      <c r="L24" s="102">
        <v>75</v>
      </c>
      <c r="M24" s="102">
        <f t="shared" si="1"/>
        <v>5</v>
      </c>
      <c r="N24" s="106" t="s">
        <v>6710</v>
      </c>
      <c r="O24" s="106" t="s">
        <v>6711</v>
      </c>
      <c r="P24" s="104"/>
      <c r="Q24" s="156"/>
      <c r="R24" s="157"/>
      <c r="S24" s="157"/>
      <c r="T24" s="158" t="s">
        <v>1555</v>
      </c>
      <c r="U24" s="159" t="s">
        <v>88</v>
      </c>
      <c r="V24" s="159" t="s">
        <v>88</v>
      </c>
      <c r="W24" s="160" t="s">
        <v>6712</v>
      </c>
      <c r="X24" s="159"/>
      <c r="Y24" s="161" t="s">
        <v>6713</v>
      </c>
      <c r="Z24" s="213" t="s">
        <v>6714</v>
      </c>
      <c r="AA24" s="214">
        <v>270.4853</v>
      </c>
      <c r="AB24" s="215">
        <f t="shared" ref="AB24:AB29" si="2">AA24*M24</f>
        <v>1352.4265</v>
      </c>
      <c r="AC24" s="52"/>
      <c r="AD24" s="216"/>
      <c r="AE24" s="216"/>
      <c r="AF24" s="216"/>
      <c r="AG24" s="217">
        <f t="shared" ref="AG24:AG29" si="3">J24</f>
        <v>375</v>
      </c>
      <c r="AH24" s="271"/>
      <c r="AI24" s="271">
        <f>M24</f>
        <v>5</v>
      </c>
      <c r="AJ24" s="271" t="s">
        <v>64</v>
      </c>
      <c r="AK24" s="278"/>
      <c r="AL24" s="278">
        <f>J24</f>
        <v>375</v>
      </c>
      <c r="AM24" s="272">
        <f>J24/3</f>
        <v>125</v>
      </c>
      <c r="AN24" s="273">
        <f>J24/3</f>
        <v>125</v>
      </c>
      <c r="AO24" s="273">
        <f>J24/3</f>
        <v>125</v>
      </c>
      <c r="AP24" s="273"/>
      <c r="AQ24" s="273"/>
      <c r="AR24" s="274"/>
      <c r="AS24" s="273"/>
      <c r="AT24" s="273"/>
      <c r="AU24" s="298"/>
      <c r="AV24" s="299"/>
      <c r="AW24" s="300"/>
      <c r="AX24" s="301"/>
      <c r="AY24" s="302"/>
      <c r="AZ24" s="303"/>
      <c r="BA24" s="303"/>
      <c r="BB24" s="303"/>
      <c r="BC24" s="303"/>
      <c r="BD24" s="303"/>
      <c r="BE24" s="303"/>
      <c r="BF24" s="303"/>
      <c r="BG24" s="303"/>
      <c r="BH24" s="303"/>
      <c r="BI24" s="303"/>
      <c r="BJ24" s="303"/>
      <c r="BK24" s="303"/>
      <c r="BL24" s="303"/>
      <c r="BM24" s="303"/>
      <c r="BN24" s="303"/>
      <c r="BO24" s="303"/>
      <c r="BP24" s="303"/>
      <c r="BQ24" s="303"/>
      <c r="BR24" s="303"/>
      <c r="BS24" s="303"/>
      <c r="BT24" s="303"/>
      <c r="BU24" s="303"/>
      <c r="BV24" s="303"/>
      <c r="BW24" s="303"/>
      <c r="BX24" s="303"/>
      <c r="BY24" s="303"/>
      <c r="BZ24" s="303"/>
      <c r="CA24" s="303"/>
      <c r="CB24" s="303"/>
      <c r="CC24" s="303"/>
      <c r="CD24" s="303"/>
      <c r="CE24" s="303"/>
      <c r="CF24" s="303"/>
      <c r="CG24" s="303"/>
      <c r="CH24" s="303"/>
      <c r="CI24" s="303"/>
      <c r="CJ24" s="303"/>
      <c r="CK24" s="303"/>
      <c r="CL24" s="303"/>
      <c r="CM24" s="303"/>
      <c r="CN24" s="303"/>
      <c r="CO24" s="303"/>
      <c r="CP24" s="303"/>
      <c r="CQ24" s="303"/>
      <c r="CR24" s="303"/>
      <c r="CS24" s="303"/>
      <c r="CT24" s="303"/>
      <c r="CU24" s="303"/>
      <c r="CV24" s="303"/>
      <c r="CW24" s="303"/>
      <c r="CX24" s="303"/>
      <c r="CY24" s="303"/>
      <c r="CZ24" s="303"/>
      <c r="DA24" s="303"/>
      <c r="DB24" s="303"/>
      <c r="DC24" s="303"/>
      <c r="DD24" s="303"/>
      <c r="DE24" s="303"/>
      <c r="DF24" s="303"/>
      <c r="DG24" s="303"/>
      <c r="DH24" s="303"/>
      <c r="DI24" s="303"/>
      <c r="DJ24" s="303"/>
      <c r="DK24" s="303"/>
      <c r="DL24" s="303"/>
      <c r="DM24" s="303"/>
      <c r="DN24" s="303"/>
      <c r="DO24" s="303"/>
      <c r="DP24" s="303"/>
      <c r="DQ24" s="303"/>
      <c r="DR24" s="303"/>
      <c r="DS24" s="303"/>
      <c r="DT24" s="303"/>
      <c r="DU24" s="303"/>
      <c r="DV24" s="303"/>
      <c r="DW24" s="303"/>
      <c r="DX24" s="303"/>
      <c r="DY24" s="303"/>
      <c r="DZ24" s="303"/>
      <c r="EA24" s="303"/>
      <c r="EB24" s="303"/>
      <c r="EC24" s="303"/>
      <c r="ED24" s="303"/>
      <c r="EE24" s="303"/>
      <c r="EF24" s="303"/>
      <c r="EG24" s="303"/>
      <c r="EH24" s="303"/>
      <c r="EI24" s="303"/>
      <c r="EJ24" s="303"/>
      <c r="EK24" s="303"/>
      <c r="EL24" s="303"/>
      <c r="EM24" s="303"/>
      <c r="EN24" s="303"/>
      <c r="EO24" s="303"/>
      <c r="EP24" s="303"/>
      <c r="EQ24" s="303"/>
      <c r="ER24" s="303"/>
      <c r="ES24" s="303"/>
      <c r="ET24" s="303"/>
      <c r="EU24" s="303"/>
      <c r="EV24" s="303"/>
      <c r="EW24" s="303"/>
      <c r="EX24" s="303"/>
      <c r="EY24" s="303"/>
      <c r="EZ24" s="303"/>
      <c r="FA24" s="303"/>
      <c r="FB24" s="303"/>
      <c r="FC24" s="303"/>
      <c r="FD24" s="303"/>
      <c r="FE24" s="303"/>
      <c r="FF24" s="303"/>
      <c r="FG24" s="303"/>
      <c r="FH24" s="303"/>
      <c r="FI24" s="303"/>
      <c r="FJ24" s="303"/>
      <c r="FK24" s="303"/>
      <c r="FL24" s="303"/>
      <c r="FM24" s="303"/>
      <c r="FN24" s="303"/>
      <c r="FO24" s="303"/>
      <c r="FP24" s="303"/>
      <c r="FQ24" s="303"/>
      <c r="FR24" s="303"/>
      <c r="FS24" s="303"/>
      <c r="FT24" s="303"/>
      <c r="FU24" s="303"/>
      <c r="FV24" s="303"/>
      <c r="FW24" s="303"/>
      <c r="FX24" s="303"/>
      <c r="FY24" s="303"/>
      <c r="FZ24" s="303"/>
      <c r="GA24" s="303"/>
      <c r="GB24" s="303"/>
      <c r="GC24" s="303"/>
      <c r="GD24" s="303"/>
      <c r="GE24" s="303"/>
      <c r="GF24" s="303"/>
      <c r="GG24" s="303"/>
      <c r="GH24" s="303"/>
      <c r="GI24" s="303"/>
      <c r="GJ24" s="303"/>
      <c r="GK24" s="303"/>
      <c r="GL24" s="303"/>
      <c r="GM24" s="303"/>
      <c r="GN24" s="303"/>
      <c r="GO24" s="303"/>
      <c r="GP24" s="303"/>
      <c r="GQ24" s="303"/>
      <c r="GR24" s="303"/>
      <c r="GS24" s="303"/>
      <c r="GT24" s="303"/>
      <c r="GU24" s="303"/>
      <c r="GV24" s="303"/>
      <c r="GW24" s="303"/>
      <c r="GX24" s="303"/>
      <c r="GY24" s="303"/>
      <c r="GZ24" s="303"/>
      <c r="HA24" s="303"/>
      <c r="HB24" s="303"/>
      <c r="HC24" s="303"/>
      <c r="HD24" s="303"/>
      <c r="HE24" s="303"/>
      <c r="HF24" s="303"/>
      <c r="HG24" s="303"/>
      <c r="HH24" s="303"/>
      <c r="HI24" s="303"/>
      <c r="HJ24" s="303"/>
      <c r="HK24" s="303"/>
      <c r="HL24" s="303"/>
      <c r="HM24" s="303"/>
      <c r="HN24" s="303"/>
      <c r="HO24" s="303"/>
      <c r="HP24" s="303"/>
      <c r="HQ24" s="303"/>
      <c r="HR24" s="303"/>
      <c r="HS24" s="303"/>
      <c r="HT24" s="303"/>
      <c r="HU24" s="303"/>
      <c r="HV24" s="303"/>
      <c r="HW24" s="303"/>
      <c r="HX24" s="303"/>
      <c r="HY24" s="303"/>
      <c r="HZ24" s="303"/>
      <c r="IA24" s="303"/>
      <c r="IB24" s="303"/>
      <c r="IC24" s="303"/>
      <c r="ID24" s="303"/>
      <c r="IE24" s="303"/>
      <c r="IF24" s="303"/>
      <c r="IG24" s="303"/>
      <c r="IH24" s="303"/>
      <c r="II24" s="303"/>
      <c r="IJ24" s="303"/>
      <c r="IK24" s="303"/>
      <c r="IL24" s="303"/>
      <c r="IM24" s="303"/>
      <c r="IN24" s="303"/>
      <c r="IO24" s="303"/>
      <c r="IP24" s="303"/>
      <c r="IQ24" s="303"/>
      <c r="IR24" s="303"/>
      <c r="IS24" s="303"/>
      <c r="IT24" s="303"/>
      <c r="IU24" s="303"/>
      <c r="IV24" s="303"/>
      <c r="IW24" s="303"/>
      <c r="IX24" s="303"/>
      <c r="IY24" s="303"/>
      <c r="IZ24" s="303"/>
      <c r="JA24" s="303"/>
      <c r="JB24" s="303"/>
      <c r="JC24" s="303"/>
      <c r="JD24" s="303"/>
      <c r="JE24" s="303"/>
      <c r="JF24" s="303"/>
      <c r="JG24" s="303"/>
      <c r="JH24" s="303"/>
      <c r="JI24" s="303"/>
      <c r="JJ24" s="303"/>
      <c r="JK24" s="303"/>
      <c r="JL24" s="303"/>
      <c r="JM24" s="303"/>
      <c r="JN24" s="303"/>
      <c r="JO24" s="303"/>
      <c r="JP24" s="303"/>
      <c r="JQ24" s="303"/>
      <c r="JR24" s="303"/>
      <c r="JS24" s="303"/>
      <c r="JT24" s="303"/>
      <c r="JU24" s="303"/>
      <c r="JV24" s="303"/>
      <c r="JW24" s="303"/>
      <c r="JX24" s="303"/>
      <c r="JY24" s="303"/>
      <c r="JZ24" s="303"/>
      <c r="KA24" s="303"/>
      <c r="KB24" s="303"/>
      <c r="KC24" s="303"/>
      <c r="KD24" s="303"/>
      <c r="KE24" s="303"/>
      <c r="KF24" s="303"/>
      <c r="KG24" s="303"/>
      <c r="KH24" s="303"/>
      <c r="KI24" s="303"/>
      <c r="KJ24" s="303"/>
      <c r="KK24" s="303"/>
      <c r="KL24" s="303"/>
      <c r="KM24" s="303"/>
      <c r="KN24" s="303"/>
      <c r="KO24" s="303"/>
      <c r="KP24" s="303"/>
      <c r="KQ24" s="303"/>
      <c r="KR24" s="303"/>
      <c r="KS24" s="303"/>
      <c r="KT24" s="303"/>
      <c r="KU24" s="303"/>
      <c r="KV24" s="303"/>
      <c r="KW24" s="303"/>
      <c r="KX24" s="303"/>
      <c r="KY24" s="303"/>
      <c r="KZ24" s="303"/>
      <c r="LA24" s="303"/>
      <c r="LB24" s="303"/>
      <c r="LC24" s="303"/>
      <c r="LD24" s="303"/>
      <c r="LE24" s="303"/>
      <c r="LF24" s="8"/>
      <c r="LG24" s="8"/>
      <c r="LH24" s="8"/>
      <c r="LI24" s="8"/>
      <c r="LJ24" s="8"/>
      <c r="LK24" s="8"/>
      <c r="LL24" s="8"/>
      <c r="LM24" s="339"/>
    </row>
    <row r="25" s="8" customFormat="1" ht="47" customHeight="1" spans="1:323">
      <c r="A25" s="66">
        <v>45715</v>
      </c>
      <c r="B25" s="48" t="s">
        <v>6715</v>
      </c>
      <c r="C25" s="49" t="s">
        <v>98</v>
      </c>
      <c r="D25" s="50">
        <v>4500158727</v>
      </c>
      <c r="E25" s="51">
        <v>39566520</v>
      </c>
      <c r="F25" s="50" t="s">
        <v>6716</v>
      </c>
      <c r="G25" s="75" t="s">
        <v>245</v>
      </c>
      <c r="H25" s="67" t="s">
        <v>245</v>
      </c>
      <c r="I25" s="67" t="s">
        <v>6717</v>
      </c>
      <c r="J25" s="101">
        <v>12208</v>
      </c>
      <c r="K25" s="102">
        <v>0</v>
      </c>
      <c r="L25" s="102">
        <v>56</v>
      </c>
      <c r="M25" s="102">
        <f t="shared" si="1"/>
        <v>218</v>
      </c>
      <c r="N25" s="117" t="s">
        <v>6718</v>
      </c>
      <c r="O25" s="117" t="s">
        <v>6719</v>
      </c>
      <c r="P25" s="118"/>
      <c r="Q25" s="175"/>
      <c r="R25" s="108"/>
      <c r="S25" s="186"/>
      <c r="T25" s="176">
        <v>45754</v>
      </c>
      <c r="U25" s="177" t="s">
        <v>287</v>
      </c>
      <c r="V25" s="177">
        <v>45754</v>
      </c>
      <c r="W25" s="177" t="s">
        <v>56</v>
      </c>
      <c r="X25" s="177" t="s">
        <v>6720</v>
      </c>
      <c r="Y25" s="239" t="s">
        <v>6721</v>
      </c>
      <c r="Z25" s="240" t="s">
        <v>666</v>
      </c>
      <c r="AA25" s="241">
        <v>48.8</v>
      </c>
      <c r="AB25" s="242">
        <f t="shared" si="2"/>
        <v>10638.4</v>
      </c>
      <c r="AC25" s="80"/>
      <c r="AD25" s="216" t="s">
        <v>81</v>
      </c>
      <c r="AE25" s="216"/>
      <c r="AF25" s="233"/>
      <c r="AG25" s="233">
        <f t="shared" si="3"/>
        <v>12208</v>
      </c>
      <c r="AH25" s="233"/>
      <c r="AI25" s="233"/>
      <c r="AJ25" s="233"/>
      <c r="AK25" s="233">
        <f t="shared" ref="AK25:AK29" si="4">J25/L25</f>
        <v>218</v>
      </c>
      <c r="AL25" s="217"/>
      <c r="AM25" s="284" t="s">
        <v>63</v>
      </c>
      <c r="AN25" s="284"/>
      <c r="AO25" s="278">
        <v>0</v>
      </c>
      <c r="AP25" s="306">
        <f t="shared" ref="AP25:AP29" si="5">J25*7/56</f>
        <v>1526</v>
      </c>
      <c r="AQ25" s="306">
        <f t="shared" ref="AQ25:AQ29" si="6">J25*7/56</f>
        <v>1526</v>
      </c>
      <c r="AR25" s="306">
        <f t="shared" ref="AR25:AX25" si="7">$J$25*6/56</f>
        <v>1308</v>
      </c>
      <c r="AS25" s="306">
        <f t="shared" si="7"/>
        <v>1308</v>
      </c>
      <c r="AT25" s="306">
        <f t="shared" si="7"/>
        <v>1308</v>
      </c>
      <c r="AU25" s="306">
        <f t="shared" si="7"/>
        <v>1308</v>
      </c>
      <c r="AV25" s="306">
        <f t="shared" si="7"/>
        <v>1308</v>
      </c>
      <c r="AW25" s="306">
        <f t="shared" si="7"/>
        <v>1308</v>
      </c>
      <c r="AX25" s="306">
        <f t="shared" si="7"/>
        <v>1308</v>
      </c>
      <c r="AY25" s="325">
        <f t="shared" ref="AY25:AY30" si="8">J25*23/24/COUNT(AP25:AX25)</f>
        <v>1299.92592592593</v>
      </c>
      <c r="AZ25" s="326">
        <f t="shared" ref="AZ25:AZ30" si="9">J25/24/COUNT(AP25:AX25)</f>
        <v>56.5185185185185</v>
      </c>
      <c r="BA25" s="301">
        <f t="shared" ref="BA25:BA30" si="10">J25/COUNT(AP25:AX25)-(AY25+AZ25)</f>
        <v>0</v>
      </c>
      <c r="BB25" s="302"/>
      <c r="BC25" s="303"/>
      <c r="BD25" s="303"/>
      <c r="BE25" s="303"/>
      <c r="BF25" s="303"/>
      <c r="BG25" s="303"/>
      <c r="BH25" s="303"/>
      <c r="BI25" s="303"/>
      <c r="BJ25" s="303"/>
      <c r="BK25" s="303"/>
      <c r="BL25" s="303"/>
      <c r="BM25" s="303"/>
      <c r="BN25" s="303"/>
      <c r="BO25" s="303"/>
      <c r="BP25" s="303"/>
      <c r="BQ25" s="303"/>
      <c r="BR25" s="303"/>
      <c r="BS25" s="303"/>
      <c r="BT25" s="303"/>
      <c r="BU25" s="303"/>
      <c r="BV25" s="303"/>
      <c r="BW25" s="303"/>
      <c r="BX25" s="303"/>
      <c r="BY25" s="303"/>
      <c r="BZ25" s="303"/>
      <c r="CA25" s="303"/>
      <c r="CB25" s="303"/>
      <c r="CC25" s="303"/>
      <c r="CD25" s="303"/>
      <c r="CE25" s="303"/>
      <c r="CF25" s="303"/>
      <c r="CG25" s="303"/>
      <c r="CH25" s="303"/>
      <c r="CI25" s="303"/>
      <c r="CJ25" s="303"/>
      <c r="CK25" s="303"/>
      <c r="CL25" s="303"/>
      <c r="CM25" s="303"/>
      <c r="CN25" s="303"/>
      <c r="CO25" s="303"/>
      <c r="CP25" s="303"/>
      <c r="CQ25" s="303"/>
      <c r="CR25" s="303"/>
      <c r="CS25" s="303"/>
      <c r="CT25" s="303"/>
      <c r="CU25" s="303"/>
      <c r="CV25" s="303"/>
      <c r="CW25" s="303"/>
      <c r="CX25" s="303"/>
      <c r="CY25" s="303"/>
      <c r="CZ25" s="303"/>
      <c r="DA25" s="303"/>
      <c r="DB25" s="303"/>
      <c r="DC25" s="303"/>
      <c r="DD25" s="303"/>
      <c r="DE25" s="303"/>
      <c r="DF25" s="303"/>
      <c r="DG25" s="303"/>
      <c r="DH25" s="303"/>
      <c r="DI25" s="303"/>
      <c r="DJ25" s="303"/>
      <c r="DK25" s="303"/>
      <c r="DL25" s="303"/>
      <c r="DM25" s="303"/>
      <c r="DN25" s="303"/>
      <c r="DO25" s="303"/>
      <c r="DP25" s="303"/>
      <c r="DQ25" s="303"/>
      <c r="DR25" s="303"/>
      <c r="DS25" s="303"/>
      <c r="DT25" s="303"/>
      <c r="DU25" s="303"/>
      <c r="DV25" s="303"/>
      <c r="DW25" s="303"/>
      <c r="DX25" s="303"/>
      <c r="DY25" s="303"/>
      <c r="DZ25" s="303"/>
      <c r="EA25" s="303"/>
      <c r="EB25" s="303"/>
      <c r="EC25" s="303"/>
      <c r="ED25" s="303"/>
      <c r="EE25" s="303"/>
      <c r="EF25" s="303"/>
      <c r="EG25" s="303"/>
      <c r="EH25" s="303"/>
      <c r="EI25" s="303"/>
      <c r="EJ25" s="303"/>
      <c r="EK25" s="303"/>
      <c r="EL25" s="303"/>
      <c r="EM25" s="303"/>
      <c r="EN25" s="303"/>
      <c r="EO25" s="303"/>
      <c r="EP25" s="303"/>
      <c r="EQ25" s="303"/>
      <c r="ER25" s="303"/>
      <c r="ES25" s="303"/>
      <c r="ET25" s="303"/>
      <c r="EU25" s="303"/>
      <c r="EV25" s="303"/>
      <c r="EW25" s="303"/>
      <c r="EX25" s="303"/>
      <c r="EY25" s="303"/>
      <c r="EZ25" s="303"/>
      <c r="FA25" s="303"/>
      <c r="FB25" s="303"/>
      <c r="FC25" s="303"/>
      <c r="FD25" s="303"/>
      <c r="FE25" s="303"/>
      <c r="FF25" s="303"/>
      <c r="FG25" s="303"/>
      <c r="FH25" s="303"/>
      <c r="FI25" s="303"/>
      <c r="FJ25" s="303"/>
      <c r="FK25" s="303"/>
      <c r="FL25" s="303"/>
      <c r="FM25" s="303"/>
      <c r="FN25" s="303"/>
      <c r="FO25" s="303"/>
      <c r="FP25" s="303"/>
      <c r="FQ25" s="303"/>
      <c r="FR25" s="303"/>
      <c r="FS25" s="303"/>
      <c r="FT25" s="303"/>
      <c r="FU25" s="303"/>
      <c r="FV25" s="303"/>
      <c r="FW25" s="303"/>
      <c r="FX25" s="303"/>
      <c r="FY25" s="303"/>
      <c r="FZ25" s="303"/>
      <c r="GA25" s="303"/>
      <c r="GB25" s="303"/>
      <c r="GC25" s="303"/>
      <c r="GD25" s="303"/>
      <c r="GE25" s="303"/>
      <c r="GF25" s="303"/>
      <c r="GG25" s="303"/>
      <c r="GH25" s="303"/>
      <c r="GI25" s="303"/>
      <c r="GJ25" s="303"/>
      <c r="GK25" s="303"/>
      <c r="GL25" s="303"/>
      <c r="GM25" s="303"/>
      <c r="GN25" s="303"/>
      <c r="GO25" s="303"/>
      <c r="GP25" s="303"/>
      <c r="GQ25" s="303"/>
      <c r="GR25" s="303"/>
      <c r="GS25" s="303"/>
      <c r="GT25" s="303"/>
      <c r="GU25" s="303"/>
      <c r="GV25" s="303"/>
      <c r="GW25" s="303"/>
      <c r="GX25" s="303"/>
      <c r="GY25" s="303"/>
      <c r="GZ25" s="303"/>
      <c r="HA25" s="303"/>
      <c r="HB25" s="303"/>
      <c r="HC25" s="303"/>
      <c r="HD25" s="303"/>
      <c r="HE25" s="303"/>
      <c r="HF25" s="303"/>
      <c r="HG25" s="303"/>
      <c r="HH25" s="303"/>
      <c r="HI25" s="303"/>
      <c r="HJ25" s="303"/>
      <c r="HK25" s="303"/>
      <c r="HL25" s="303"/>
      <c r="HM25" s="303"/>
      <c r="HN25" s="303"/>
      <c r="HO25" s="303"/>
      <c r="HP25" s="303"/>
      <c r="HQ25" s="303"/>
      <c r="HR25" s="303"/>
      <c r="HS25" s="303"/>
      <c r="HT25" s="303"/>
      <c r="HU25" s="303"/>
      <c r="HV25" s="303"/>
      <c r="HW25" s="303"/>
      <c r="HX25" s="303"/>
      <c r="HY25" s="303"/>
      <c r="HZ25" s="303"/>
      <c r="IA25" s="303"/>
      <c r="IB25" s="303"/>
      <c r="IC25" s="303"/>
      <c r="ID25" s="303"/>
      <c r="IE25" s="303"/>
      <c r="IF25" s="303"/>
      <c r="IG25" s="303"/>
      <c r="IH25" s="303"/>
      <c r="II25" s="303"/>
      <c r="IJ25" s="303"/>
      <c r="IK25" s="303"/>
      <c r="IL25" s="303"/>
      <c r="IM25" s="303"/>
      <c r="IN25" s="303"/>
      <c r="IO25" s="303"/>
      <c r="IP25" s="303"/>
      <c r="IQ25" s="303"/>
      <c r="IR25" s="303"/>
      <c r="IS25" s="303"/>
      <c r="IT25" s="303"/>
      <c r="IU25" s="303"/>
      <c r="IV25" s="303"/>
      <c r="IW25" s="303"/>
      <c r="IX25" s="303"/>
      <c r="IY25" s="303"/>
      <c r="IZ25" s="303"/>
      <c r="JA25" s="303"/>
      <c r="JB25" s="303"/>
      <c r="JC25" s="303"/>
      <c r="JD25" s="303"/>
      <c r="JE25" s="303"/>
      <c r="JF25" s="303"/>
      <c r="JG25" s="303"/>
      <c r="JH25" s="303"/>
      <c r="JI25" s="303"/>
      <c r="JJ25" s="303"/>
      <c r="JK25" s="303"/>
      <c r="JL25" s="303"/>
      <c r="JM25" s="303"/>
      <c r="JN25" s="303"/>
      <c r="JO25" s="303"/>
      <c r="JP25" s="303"/>
      <c r="JQ25" s="303"/>
      <c r="JR25" s="303"/>
      <c r="JS25" s="303"/>
      <c r="JT25" s="303"/>
      <c r="JU25" s="303"/>
      <c r="JV25" s="303"/>
      <c r="JW25" s="303"/>
      <c r="JX25" s="303"/>
      <c r="JY25" s="303"/>
      <c r="JZ25" s="303"/>
      <c r="KA25" s="303"/>
      <c r="KB25" s="303"/>
      <c r="KC25" s="303"/>
      <c r="KD25" s="303"/>
      <c r="KE25" s="303"/>
      <c r="KF25" s="303"/>
      <c r="KG25" s="303"/>
      <c r="KH25" s="303"/>
      <c r="KI25" s="303"/>
      <c r="KJ25" s="303"/>
      <c r="KK25" s="303"/>
      <c r="KL25" s="303"/>
      <c r="KM25" s="303"/>
      <c r="KN25" s="303"/>
      <c r="KO25" s="303"/>
      <c r="KP25" s="303"/>
      <c r="KQ25" s="303"/>
      <c r="KR25" s="303"/>
      <c r="KS25" s="303"/>
      <c r="KT25" s="303"/>
      <c r="KU25" s="303"/>
      <c r="KV25" s="303"/>
      <c r="KW25" s="303"/>
      <c r="KX25" s="303"/>
      <c r="KY25" s="303"/>
      <c r="KZ25" s="303"/>
      <c r="LA25" s="303"/>
      <c r="LB25" s="303"/>
      <c r="LC25" s="303"/>
      <c r="LD25" s="303"/>
      <c r="LE25" s="303"/>
      <c r="LF25" s="303"/>
      <c r="LG25" s="303"/>
      <c r="LH25" s="303"/>
      <c r="LI25" s="303"/>
      <c r="LJ25" s="303"/>
      <c r="LK25" s="303"/>
    </row>
    <row r="26" s="8" customFormat="1" ht="47" customHeight="1" spans="1:323">
      <c r="A26" s="66">
        <v>45715</v>
      </c>
      <c r="B26" s="48" t="s">
        <v>6715</v>
      </c>
      <c r="C26" s="49" t="s">
        <v>98</v>
      </c>
      <c r="D26" s="50">
        <v>4500158723</v>
      </c>
      <c r="E26" s="51">
        <v>39566516</v>
      </c>
      <c r="F26" s="50" t="s">
        <v>6722</v>
      </c>
      <c r="G26" s="75" t="s">
        <v>245</v>
      </c>
      <c r="H26" s="67" t="s">
        <v>245</v>
      </c>
      <c r="I26" s="67" t="s">
        <v>6717</v>
      </c>
      <c r="J26" s="101">
        <v>6384</v>
      </c>
      <c r="K26" s="102">
        <v>0</v>
      </c>
      <c r="L26" s="102">
        <v>56</v>
      </c>
      <c r="M26" s="102">
        <f t="shared" si="1"/>
        <v>114</v>
      </c>
      <c r="N26" s="117" t="s">
        <v>6723</v>
      </c>
      <c r="O26" s="117" t="s">
        <v>6724</v>
      </c>
      <c r="P26" s="118"/>
      <c r="Q26" s="175"/>
      <c r="R26" s="108"/>
      <c r="S26" s="22"/>
      <c r="T26" s="176" t="s">
        <v>1555</v>
      </c>
      <c r="U26" s="177" t="s">
        <v>287</v>
      </c>
      <c r="V26" s="177" t="s">
        <v>6725</v>
      </c>
      <c r="W26" s="177" t="s">
        <v>56</v>
      </c>
      <c r="X26" s="177" t="s">
        <v>6720</v>
      </c>
      <c r="Y26" s="239" t="s">
        <v>6721</v>
      </c>
      <c r="Z26" s="240" t="s">
        <v>666</v>
      </c>
      <c r="AA26" s="241">
        <v>48.8</v>
      </c>
      <c r="AB26" s="242">
        <f t="shared" si="2"/>
        <v>5563.2</v>
      </c>
      <c r="AC26" s="80"/>
      <c r="AD26" s="216" t="s">
        <v>81</v>
      </c>
      <c r="AE26" s="216"/>
      <c r="AF26" s="233"/>
      <c r="AG26" s="233">
        <f t="shared" si="3"/>
        <v>6384</v>
      </c>
      <c r="AH26" s="233"/>
      <c r="AI26" s="233"/>
      <c r="AJ26" s="233"/>
      <c r="AK26" s="233">
        <f t="shared" si="4"/>
        <v>114</v>
      </c>
      <c r="AL26" s="217"/>
      <c r="AM26" s="284" t="s">
        <v>63</v>
      </c>
      <c r="AN26" s="284"/>
      <c r="AO26" s="278">
        <v>0</v>
      </c>
      <c r="AP26" s="306">
        <f t="shared" si="5"/>
        <v>798</v>
      </c>
      <c r="AQ26" s="306">
        <f t="shared" si="6"/>
        <v>798</v>
      </c>
      <c r="AR26" s="306">
        <f>取消订单!$J$25*6/56</f>
        <v>1308</v>
      </c>
      <c r="AS26" s="306">
        <f>取消订单!$J$25*6/56</f>
        <v>1308</v>
      </c>
      <c r="AT26" s="306">
        <f>取消订单!$J$25*6/56</f>
        <v>1308</v>
      </c>
      <c r="AU26" s="306">
        <f>取消订单!$J$25*6/56</f>
        <v>1308</v>
      </c>
      <c r="AV26" s="306">
        <f>取消订单!$J$25*6/56</f>
        <v>1308</v>
      </c>
      <c r="AW26" s="306">
        <f>取消订单!$J$25*6/56</f>
        <v>1308</v>
      </c>
      <c r="AX26" s="306">
        <f>取消订单!$J$25*6/56</f>
        <v>1308</v>
      </c>
      <c r="AY26" s="325">
        <f t="shared" si="8"/>
        <v>679.777777777778</v>
      </c>
      <c r="AZ26" s="326">
        <f t="shared" si="9"/>
        <v>29.5555555555556</v>
      </c>
      <c r="BA26" s="301">
        <f t="shared" si="10"/>
        <v>0</v>
      </c>
      <c r="BB26" s="302"/>
      <c r="BC26" s="303"/>
      <c r="BD26" s="303"/>
      <c r="BE26" s="303"/>
      <c r="BF26" s="303"/>
      <c r="BG26" s="303"/>
      <c r="BH26" s="303"/>
      <c r="BI26" s="303"/>
      <c r="BJ26" s="303"/>
      <c r="BK26" s="303"/>
      <c r="BL26" s="303"/>
      <c r="BM26" s="303"/>
      <c r="BN26" s="303"/>
      <c r="BO26" s="303"/>
      <c r="BP26" s="303"/>
      <c r="BQ26" s="303"/>
      <c r="BR26" s="303"/>
      <c r="BS26" s="303"/>
      <c r="BT26" s="303"/>
      <c r="BU26" s="303"/>
      <c r="BV26" s="303"/>
      <c r="BW26" s="303"/>
      <c r="BX26" s="303"/>
      <c r="BY26" s="303"/>
      <c r="BZ26" s="303"/>
      <c r="CA26" s="303"/>
      <c r="CB26" s="303"/>
      <c r="CC26" s="303"/>
      <c r="CD26" s="303"/>
      <c r="CE26" s="303"/>
      <c r="CF26" s="303"/>
      <c r="CG26" s="303"/>
      <c r="CH26" s="303"/>
      <c r="CI26" s="303"/>
      <c r="CJ26" s="303"/>
      <c r="CK26" s="303"/>
      <c r="CL26" s="303"/>
      <c r="CM26" s="303"/>
      <c r="CN26" s="303"/>
      <c r="CO26" s="303"/>
      <c r="CP26" s="303"/>
      <c r="CQ26" s="303"/>
      <c r="CR26" s="303"/>
      <c r="CS26" s="303"/>
      <c r="CT26" s="303"/>
      <c r="CU26" s="303"/>
      <c r="CV26" s="303"/>
      <c r="CW26" s="303"/>
      <c r="CX26" s="303"/>
      <c r="CY26" s="303"/>
      <c r="CZ26" s="303"/>
      <c r="DA26" s="303"/>
      <c r="DB26" s="303"/>
      <c r="DC26" s="303"/>
      <c r="DD26" s="303"/>
      <c r="DE26" s="303"/>
      <c r="DF26" s="303"/>
      <c r="DG26" s="303"/>
      <c r="DH26" s="303"/>
      <c r="DI26" s="303"/>
      <c r="DJ26" s="303"/>
      <c r="DK26" s="303"/>
      <c r="DL26" s="303"/>
      <c r="DM26" s="303"/>
      <c r="DN26" s="303"/>
      <c r="DO26" s="303"/>
      <c r="DP26" s="303"/>
      <c r="DQ26" s="303"/>
      <c r="DR26" s="303"/>
      <c r="DS26" s="303"/>
      <c r="DT26" s="303"/>
      <c r="DU26" s="303"/>
      <c r="DV26" s="303"/>
      <c r="DW26" s="303"/>
      <c r="DX26" s="303"/>
      <c r="DY26" s="303"/>
      <c r="DZ26" s="303"/>
      <c r="EA26" s="303"/>
      <c r="EB26" s="303"/>
      <c r="EC26" s="303"/>
      <c r="ED26" s="303"/>
      <c r="EE26" s="303"/>
      <c r="EF26" s="303"/>
      <c r="EG26" s="303"/>
      <c r="EH26" s="303"/>
      <c r="EI26" s="303"/>
      <c r="EJ26" s="303"/>
      <c r="EK26" s="303"/>
      <c r="EL26" s="303"/>
      <c r="EM26" s="303"/>
      <c r="EN26" s="303"/>
      <c r="EO26" s="303"/>
      <c r="EP26" s="303"/>
      <c r="EQ26" s="303"/>
      <c r="ER26" s="303"/>
      <c r="ES26" s="303"/>
      <c r="ET26" s="303"/>
      <c r="EU26" s="303"/>
      <c r="EV26" s="303"/>
      <c r="EW26" s="303"/>
      <c r="EX26" s="303"/>
      <c r="EY26" s="303"/>
      <c r="EZ26" s="303"/>
      <c r="FA26" s="303"/>
      <c r="FB26" s="303"/>
      <c r="FC26" s="303"/>
      <c r="FD26" s="303"/>
      <c r="FE26" s="303"/>
      <c r="FF26" s="303"/>
      <c r="FG26" s="303"/>
      <c r="FH26" s="303"/>
      <c r="FI26" s="303"/>
      <c r="FJ26" s="303"/>
      <c r="FK26" s="303"/>
      <c r="FL26" s="303"/>
      <c r="FM26" s="303"/>
      <c r="FN26" s="303"/>
      <c r="FO26" s="303"/>
      <c r="FP26" s="303"/>
      <c r="FQ26" s="303"/>
      <c r="FR26" s="303"/>
      <c r="FS26" s="303"/>
      <c r="FT26" s="303"/>
      <c r="FU26" s="303"/>
      <c r="FV26" s="303"/>
      <c r="FW26" s="303"/>
      <c r="FX26" s="303"/>
      <c r="FY26" s="303"/>
      <c r="FZ26" s="303"/>
      <c r="GA26" s="303"/>
      <c r="GB26" s="303"/>
      <c r="GC26" s="303"/>
      <c r="GD26" s="303"/>
      <c r="GE26" s="303"/>
      <c r="GF26" s="303"/>
      <c r="GG26" s="303"/>
      <c r="GH26" s="303"/>
      <c r="GI26" s="303"/>
      <c r="GJ26" s="303"/>
      <c r="GK26" s="303"/>
      <c r="GL26" s="303"/>
      <c r="GM26" s="303"/>
      <c r="GN26" s="303"/>
      <c r="GO26" s="303"/>
      <c r="GP26" s="303"/>
      <c r="GQ26" s="303"/>
      <c r="GR26" s="303"/>
      <c r="GS26" s="303"/>
      <c r="GT26" s="303"/>
      <c r="GU26" s="303"/>
      <c r="GV26" s="303"/>
      <c r="GW26" s="303"/>
      <c r="GX26" s="303"/>
      <c r="GY26" s="303"/>
      <c r="GZ26" s="303"/>
      <c r="HA26" s="303"/>
      <c r="HB26" s="303"/>
      <c r="HC26" s="303"/>
      <c r="HD26" s="303"/>
      <c r="HE26" s="303"/>
      <c r="HF26" s="303"/>
      <c r="HG26" s="303"/>
      <c r="HH26" s="303"/>
      <c r="HI26" s="303"/>
      <c r="HJ26" s="303"/>
      <c r="HK26" s="303"/>
      <c r="HL26" s="303"/>
      <c r="HM26" s="303"/>
      <c r="HN26" s="303"/>
      <c r="HO26" s="303"/>
      <c r="HP26" s="303"/>
      <c r="HQ26" s="303"/>
      <c r="HR26" s="303"/>
      <c r="HS26" s="303"/>
      <c r="HT26" s="303"/>
      <c r="HU26" s="303"/>
      <c r="HV26" s="303"/>
      <c r="HW26" s="303"/>
      <c r="HX26" s="303"/>
      <c r="HY26" s="303"/>
      <c r="HZ26" s="303"/>
      <c r="IA26" s="303"/>
      <c r="IB26" s="303"/>
      <c r="IC26" s="303"/>
      <c r="ID26" s="303"/>
      <c r="IE26" s="303"/>
      <c r="IF26" s="303"/>
      <c r="IG26" s="303"/>
      <c r="IH26" s="303"/>
      <c r="II26" s="303"/>
      <c r="IJ26" s="303"/>
      <c r="IK26" s="303"/>
      <c r="IL26" s="303"/>
      <c r="IM26" s="303"/>
      <c r="IN26" s="303"/>
      <c r="IO26" s="303"/>
      <c r="IP26" s="303"/>
      <c r="IQ26" s="303"/>
      <c r="IR26" s="303"/>
      <c r="IS26" s="303"/>
      <c r="IT26" s="303"/>
      <c r="IU26" s="303"/>
      <c r="IV26" s="303"/>
      <c r="IW26" s="303"/>
      <c r="IX26" s="303"/>
      <c r="IY26" s="303"/>
      <c r="IZ26" s="303"/>
      <c r="JA26" s="303"/>
      <c r="JB26" s="303"/>
      <c r="JC26" s="303"/>
      <c r="JD26" s="303"/>
      <c r="JE26" s="303"/>
      <c r="JF26" s="303"/>
      <c r="JG26" s="303"/>
      <c r="JH26" s="303"/>
      <c r="JI26" s="303"/>
      <c r="JJ26" s="303"/>
      <c r="JK26" s="303"/>
      <c r="JL26" s="303"/>
      <c r="JM26" s="303"/>
      <c r="JN26" s="303"/>
      <c r="JO26" s="303"/>
      <c r="JP26" s="303"/>
      <c r="JQ26" s="303"/>
      <c r="JR26" s="303"/>
      <c r="JS26" s="303"/>
      <c r="JT26" s="303"/>
      <c r="JU26" s="303"/>
      <c r="JV26" s="303"/>
      <c r="JW26" s="303"/>
      <c r="JX26" s="303"/>
      <c r="JY26" s="303"/>
      <c r="JZ26" s="303"/>
      <c r="KA26" s="303"/>
      <c r="KB26" s="303"/>
      <c r="KC26" s="303"/>
      <c r="KD26" s="303"/>
      <c r="KE26" s="303"/>
      <c r="KF26" s="303"/>
      <c r="KG26" s="303"/>
      <c r="KH26" s="303"/>
      <c r="KI26" s="303"/>
      <c r="KJ26" s="303"/>
      <c r="KK26" s="303"/>
      <c r="KL26" s="303"/>
      <c r="KM26" s="303"/>
      <c r="KN26" s="303"/>
      <c r="KO26" s="303"/>
      <c r="KP26" s="303"/>
      <c r="KQ26" s="303"/>
      <c r="KR26" s="303"/>
      <c r="KS26" s="303"/>
      <c r="KT26" s="303"/>
      <c r="KU26" s="303"/>
      <c r="KV26" s="303"/>
      <c r="KW26" s="303"/>
      <c r="KX26" s="303"/>
      <c r="KY26" s="303"/>
      <c r="KZ26" s="303"/>
      <c r="LA26" s="303"/>
      <c r="LB26" s="303"/>
      <c r="LC26" s="303"/>
      <c r="LD26" s="303"/>
      <c r="LE26" s="303"/>
      <c r="LF26" s="303"/>
      <c r="LG26" s="303"/>
      <c r="LH26" s="303"/>
      <c r="LI26" s="303"/>
      <c r="LJ26" s="303"/>
      <c r="LK26" s="303"/>
    </row>
    <row r="27" s="8" customFormat="1" ht="47" customHeight="1" spans="1:323">
      <c r="A27" s="66">
        <v>45715</v>
      </c>
      <c r="B27" s="48" t="s">
        <v>6715</v>
      </c>
      <c r="C27" s="49" t="s">
        <v>98</v>
      </c>
      <c r="D27" s="50">
        <v>4500158725</v>
      </c>
      <c r="E27" s="51">
        <v>39566518</v>
      </c>
      <c r="F27" s="50" t="s">
        <v>6726</v>
      </c>
      <c r="G27" s="75" t="s">
        <v>245</v>
      </c>
      <c r="H27" s="67" t="s">
        <v>245</v>
      </c>
      <c r="I27" s="67" t="s">
        <v>6717</v>
      </c>
      <c r="J27" s="101">
        <v>29008</v>
      </c>
      <c r="K27" s="102">
        <v>0</v>
      </c>
      <c r="L27" s="102">
        <v>56</v>
      </c>
      <c r="M27" s="102">
        <f t="shared" si="1"/>
        <v>518</v>
      </c>
      <c r="N27" s="117" t="s">
        <v>6727</v>
      </c>
      <c r="O27" s="117" t="s">
        <v>6728</v>
      </c>
      <c r="P27" s="118"/>
      <c r="Q27" s="175"/>
      <c r="R27" s="108"/>
      <c r="S27" s="186"/>
      <c r="T27" s="176">
        <v>45754</v>
      </c>
      <c r="U27" s="177" t="s">
        <v>287</v>
      </c>
      <c r="V27" s="177">
        <v>45754</v>
      </c>
      <c r="W27" s="177" t="s">
        <v>56</v>
      </c>
      <c r="X27" s="177" t="s">
        <v>6720</v>
      </c>
      <c r="Y27" s="239" t="s">
        <v>6721</v>
      </c>
      <c r="Z27" s="240" t="s">
        <v>666</v>
      </c>
      <c r="AA27" s="241">
        <v>48.8</v>
      </c>
      <c r="AB27" s="242">
        <f t="shared" si="2"/>
        <v>25278.4</v>
      </c>
      <c r="AC27" s="80"/>
      <c r="AD27" s="216" t="s">
        <v>81</v>
      </c>
      <c r="AE27" s="216"/>
      <c r="AF27" s="233"/>
      <c r="AG27" s="233">
        <f t="shared" si="3"/>
        <v>29008</v>
      </c>
      <c r="AH27" s="233"/>
      <c r="AI27" s="233"/>
      <c r="AJ27" s="233"/>
      <c r="AK27" s="233">
        <f t="shared" si="4"/>
        <v>518</v>
      </c>
      <c r="AL27" s="217"/>
      <c r="AM27" s="284" t="s">
        <v>63</v>
      </c>
      <c r="AN27" s="284"/>
      <c r="AO27" s="278">
        <v>0</v>
      </c>
      <c r="AP27" s="306">
        <f t="shared" si="5"/>
        <v>3626</v>
      </c>
      <c r="AQ27" s="306">
        <f t="shared" si="6"/>
        <v>3626</v>
      </c>
      <c r="AR27" s="306">
        <f>取消订单!$J$25*6/56</f>
        <v>1308</v>
      </c>
      <c r="AS27" s="306">
        <f>取消订单!$J$25*6/56</f>
        <v>1308</v>
      </c>
      <c r="AT27" s="306">
        <f>取消订单!$J$25*6/56</f>
        <v>1308</v>
      </c>
      <c r="AU27" s="306">
        <f>取消订单!$J$25*6/56</f>
        <v>1308</v>
      </c>
      <c r="AV27" s="306">
        <f>取消订单!$J$25*6/56</f>
        <v>1308</v>
      </c>
      <c r="AW27" s="306">
        <f>取消订单!$J$25*6/56</f>
        <v>1308</v>
      </c>
      <c r="AX27" s="306">
        <f>取消订单!$J$25*6/56</f>
        <v>1308</v>
      </c>
      <c r="AY27" s="325">
        <f t="shared" si="8"/>
        <v>3088.81481481481</v>
      </c>
      <c r="AZ27" s="326">
        <f t="shared" si="9"/>
        <v>134.296296296296</v>
      </c>
      <c r="BA27" s="301">
        <f t="shared" si="10"/>
        <v>0</v>
      </c>
      <c r="BB27" s="302"/>
      <c r="BC27" s="303"/>
      <c r="BD27" s="303"/>
      <c r="BE27" s="303"/>
      <c r="BF27" s="303"/>
      <c r="BG27" s="303"/>
      <c r="BH27" s="303"/>
      <c r="BI27" s="303"/>
      <c r="BJ27" s="303"/>
      <c r="BK27" s="303"/>
      <c r="BL27" s="303"/>
      <c r="BM27" s="303"/>
      <c r="BN27" s="303"/>
      <c r="BO27" s="303"/>
      <c r="BP27" s="303"/>
      <c r="BQ27" s="303"/>
      <c r="BR27" s="303"/>
      <c r="BS27" s="303"/>
      <c r="BT27" s="303"/>
      <c r="BU27" s="303"/>
      <c r="BV27" s="303"/>
      <c r="BW27" s="303"/>
      <c r="BX27" s="303"/>
      <c r="BY27" s="303"/>
      <c r="BZ27" s="303"/>
      <c r="CA27" s="303"/>
      <c r="CB27" s="303"/>
      <c r="CC27" s="303"/>
      <c r="CD27" s="303"/>
      <c r="CE27" s="303"/>
      <c r="CF27" s="303"/>
      <c r="CG27" s="303"/>
      <c r="CH27" s="303"/>
      <c r="CI27" s="303"/>
      <c r="CJ27" s="303"/>
      <c r="CK27" s="303"/>
      <c r="CL27" s="303"/>
      <c r="CM27" s="303"/>
      <c r="CN27" s="303"/>
      <c r="CO27" s="303"/>
      <c r="CP27" s="303"/>
      <c r="CQ27" s="303"/>
      <c r="CR27" s="303"/>
      <c r="CS27" s="303"/>
      <c r="CT27" s="303"/>
      <c r="CU27" s="303"/>
      <c r="CV27" s="303"/>
      <c r="CW27" s="303"/>
      <c r="CX27" s="303"/>
      <c r="CY27" s="303"/>
      <c r="CZ27" s="303"/>
      <c r="DA27" s="303"/>
      <c r="DB27" s="303"/>
      <c r="DC27" s="303"/>
      <c r="DD27" s="303"/>
      <c r="DE27" s="303"/>
      <c r="DF27" s="303"/>
      <c r="DG27" s="303"/>
      <c r="DH27" s="303"/>
      <c r="DI27" s="303"/>
      <c r="DJ27" s="303"/>
      <c r="DK27" s="303"/>
      <c r="DL27" s="303"/>
      <c r="DM27" s="303"/>
      <c r="DN27" s="303"/>
      <c r="DO27" s="303"/>
      <c r="DP27" s="303"/>
      <c r="DQ27" s="303"/>
      <c r="DR27" s="303"/>
      <c r="DS27" s="303"/>
      <c r="DT27" s="303"/>
      <c r="DU27" s="303"/>
      <c r="DV27" s="303"/>
      <c r="DW27" s="303"/>
      <c r="DX27" s="303"/>
      <c r="DY27" s="303"/>
      <c r="DZ27" s="303"/>
      <c r="EA27" s="303"/>
      <c r="EB27" s="303"/>
      <c r="EC27" s="303"/>
      <c r="ED27" s="303"/>
      <c r="EE27" s="303"/>
      <c r="EF27" s="303"/>
      <c r="EG27" s="303"/>
      <c r="EH27" s="303"/>
      <c r="EI27" s="303"/>
      <c r="EJ27" s="303"/>
      <c r="EK27" s="303"/>
      <c r="EL27" s="303"/>
      <c r="EM27" s="303"/>
      <c r="EN27" s="303"/>
      <c r="EO27" s="303"/>
      <c r="EP27" s="303"/>
      <c r="EQ27" s="303"/>
      <c r="ER27" s="303"/>
      <c r="ES27" s="303"/>
      <c r="ET27" s="303"/>
      <c r="EU27" s="303"/>
      <c r="EV27" s="303"/>
      <c r="EW27" s="303"/>
      <c r="EX27" s="303"/>
      <c r="EY27" s="303"/>
      <c r="EZ27" s="303"/>
      <c r="FA27" s="303"/>
      <c r="FB27" s="303"/>
      <c r="FC27" s="303"/>
      <c r="FD27" s="303"/>
      <c r="FE27" s="303"/>
      <c r="FF27" s="303"/>
      <c r="FG27" s="303"/>
      <c r="FH27" s="303"/>
      <c r="FI27" s="303"/>
      <c r="FJ27" s="303"/>
      <c r="FK27" s="303"/>
      <c r="FL27" s="303"/>
      <c r="FM27" s="303"/>
      <c r="FN27" s="303"/>
      <c r="FO27" s="303"/>
      <c r="FP27" s="303"/>
      <c r="FQ27" s="303"/>
      <c r="FR27" s="303"/>
      <c r="FS27" s="303"/>
      <c r="FT27" s="303"/>
      <c r="FU27" s="303"/>
      <c r="FV27" s="303"/>
      <c r="FW27" s="303"/>
      <c r="FX27" s="303"/>
      <c r="FY27" s="303"/>
      <c r="FZ27" s="303"/>
      <c r="GA27" s="303"/>
      <c r="GB27" s="303"/>
      <c r="GC27" s="303"/>
      <c r="GD27" s="303"/>
      <c r="GE27" s="303"/>
      <c r="GF27" s="303"/>
      <c r="GG27" s="303"/>
      <c r="GH27" s="303"/>
      <c r="GI27" s="303"/>
      <c r="GJ27" s="303"/>
      <c r="GK27" s="303"/>
      <c r="GL27" s="303"/>
      <c r="GM27" s="303"/>
      <c r="GN27" s="303"/>
      <c r="GO27" s="303"/>
      <c r="GP27" s="303"/>
      <c r="GQ27" s="303"/>
      <c r="GR27" s="303"/>
      <c r="GS27" s="303"/>
      <c r="GT27" s="303"/>
      <c r="GU27" s="303"/>
      <c r="GV27" s="303"/>
      <c r="GW27" s="303"/>
      <c r="GX27" s="303"/>
      <c r="GY27" s="303"/>
      <c r="GZ27" s="303"/>
      <c r="HA27" s="303"/>
      <c r="HB27" s="303"/>
      <c r="HC27" s="303"/>
      <c r="HD27" s="303"/>
      <c r="HE27" s="303"/>
      <c r="HF27" s="303"/>
      <c r="HG27" s="303"/>
      <c r="HH27" s="303"/>
      <c r="HI27" s="303"/>
      <c r="HJ27" s="303"/>
      <c r="HK27" s="303"/>
      <c r="HL27" s="303"/>
      <c r="HM27" s="303"/>
      <c r="HN27" s="303"/>
      <c r="HO27" s="303"/>
      <c r="HP27" s="303"/>
      <c r="HQ27" s="303"/>
      <c r="HR27" s="303"/>
      <c r="HS27" s="303"/>
      <c r="HT27" s="303"/>
      <c r="HU27" s="303"/>
      <c r="HV27" s="303"/>
      <c r="HW27" s="303"/>
      <c r="HX27" s="303"/>
      <c r="HY27" s="303"/>
      <c r="HZ27" s="303"/>
      <c r="IA27" s="303"/>
      <c r="IB27" s="303"/>
      <c r="IC27" s="303"/>
      <c r="ID27" s="303"/>
      <c r="IE27" s="303"/>
      <c r="IF27" s="303"/>
      <c r="IG27" s="303"/>
      <c r="IH27" s="303"/>
      <c r="II27" s="303"/>
      <c r="IJ27" s="303"/>
      <c r="IK27" s="303"/>
      <c r="IL27" s="303"/>
      <c r="IM27" s="303"/>
      <c r="IN27" s="303"/>
      <c r="IO27" s="303"/>
      <c r="IP27" s="303"/>
      <c r="IQ27" s="303"/>
      <c r="IR27" s="303"/>
      <c r="IS27" s="303"/>
      <c r="IT27" s="303"/>
      <c r="IU27" s="303"/>
      <c r="IV27" s="303"/>
      <c r="IW27" s="303"/>
      <c r="IX27" s="303"/>
      <c r="IY27" s="303"/>
      <c r="IZ27" s="303"/>
      <c r="JA27" s="303"/>
      <c r="JB27" s="303"/>
      <c r="JC27" s="303"/>
      <c r="JD27" s="303"/>
      <c r="JE27" s="303"/>
      <c r="JF27" s="303"/>
      <c r="JG27" s="303"/>
      <c r="JH27" s="303"/>
      <c r="JI27" s="303"/>
      <c r="JJ27" s="303"/>
      <c r="JK27" s="303"/>
      <c r="JL27" s="303"/>
      <c r="JM27" s="303"/>
      <c r="JN27" s="303"/>
      <c r="JO27" s="303"/>
      <c r="JP27" s="303"/>
      <c r="JQ27" s="303"/>
      <c r="JR27" s="303"/>
      <c r="JS27" s="303"/>
      <c r="JT27" s="303"/>
      <c r="JU27" s="303"/>
      <c r="JV27" s="303"/>
      <c r="JW27" s="303"/>
      <c r="JX27" s="303"/>
      <c r="JY27" s="303"/>
      <c r="JZ27" s="303"/>
      <c r="KA27" s="303"/>
      <c r="KB27" s="303"/>
      <c r="KC27" s="303"/>
      <c r="KD27" s="303"/>
      <c r="KE27" s="303"/>
      <c r="KF27" s="303"/>
      <c r="KG27" s="303"/>
      <c r="KH27" s="303"/>
      <c r="KI27" s="303"/>
      <c r="KJ27" s="303"/>
      <c r="KK27" s="303"/>
      <c r="KL27" s="303"/>
      <c r="KM27" s="303"/>
      <c r="KN27" s="303"/>
      <c r="KO27" s="303"/>
      <c r="KP27" s="303"/>
      <c r="KQ27" s="303"/>
      <c r="KR27" s="303"/>
      <c r="KS27" s="303"/>
      <c r="KT27" s="303"/>
      <c r="KU27" s="303"/>
      <c r="KV27" s="303"/>
      <c r="KW27" s="303"/>
      <c r="KX27" s="303"/>
      <c r="KY27" s="303"/>
      <c r="KZ27" s="303"/>
      <c r="LA27" s="303"/>
      <c r="LB27" s="303"/>
      <c r="LC27" s="303"/>
      <c r="LD27" s="303"/>
      <c r="LE27" s="303"/>
      <c r="LF27" s="303"/>
      <c r="LG27" s="303"/>
      <c r="LH27" s="303"/>
      <c r="LI27" s="303"/>
      <c r="LJ27" s="303"/>
      <c r="LK27" s="303"/>
    </row>
    <row r="28" s="8" customFormat="1" ht="47" customHeight="1" spans="1:323">
      <c r="A28" s="66">
        <v>45715</v>
      </c>
      <c r="B28" s="48" t="s">
        <v>6715</v>
      </c>
      <c r="C28" s="49" t="s">
        <v>98</v>
      </c>
      <c r="D28" s="50">
        <v>4500158726</v>
      </c>
      <c r="E28" s="51">
        <v>39566519</v>
      </c>
      <c r="F28" s="50" t="s">
        <v>6729</v>
      </c>
      <c r="G28" s="75" t="s">
        <v>245</v>
      </c>
      <c r="H28" s="67" t="s">
        <v>245</v>
      </c>
      <c r="I28" s="67" t="s">
        <v>6717</v>
      </c>
      <c r="J28" s="101">
        <v>8232</v>
      </c>
      <c r="K28" s="102">
        <v>0</v>
      </c>
      <c r="L28" s="102">
        <v>56</v>
      </c>
      <c r="M28" s="102">
        <f t="shared" si="1"/>
        <v>147</v>
      </c>
      <c r="N28" s="117" t="s">
        <v>6730</v>
      </c>
      <c r="O28" s="117" t="s">
        <v>6719</v>
      </c>
      <c r="P28" s="118"/>
      <c r="Q28" s="175"/>
      <c r="R28" s="108"/>
      <c r="S28" s="186"/>
      <c r="T28" s="176">
        <v>45754</v>
      </c>
      <c r="U28" s="177" t="s">
        <v>287</v>
      </c>
      <c r="V28" s="177">
        <v>45754</v>
      </c>
      <c r="W28" s="177" t="s">
        <v>56</v>
      </c>
      <c r="X28" s="177" t="s">
        <v>6720</v>
      </c>
      <c r="Y28" s="239" t="s">
        <v>6721</v>
      </c>
      <c r="Z28" s="240" t="s">
        <v>666</v>
      </c>
      <c r="AA28" s="241">
        <v>48.8</v>
      </c>
      <c r="AB28" s="242">
        <f t="shared" si="2"/>
        <v>7173.6</v>
      </c>
      <c r="AC28" s="80"/>
      <c r="AD28" s="216" t="s">
        <v>81</v>
      </c>
      <c r="AE28" s="216"/>
      <c r="AF28" s="233"/>
      <c r="AG28" s="233">
        <f t="shared" si="3"/>
        <v>8232</v>
      </c>
      <c r="AH28" s="233"/>
      <c r="AI28" s="233"/>
      <c r="AJ28" s="233"/>
      <c r="AK28" s="233">
        <f t="shared" si="4"/>
        <v>147</v>
      </c>
      <c r="AL28" s="217"/>
      <c r="AM28" s="284" t="s">
        <v>63</v>
      </c>
      <c r="AN28" s="284"/>
      <c r="AO28" s="278">
        <v>0</v>
      </c>
      <c r="AP28" s="306">
        <f t="shared" si="5"/>
        <v>1029</v>
      </c>
      <c r="AQ28" s="306">
        <f t="shared" si="6"/>
        <v>1029</v>
      </c>
      <c r="AR28" s="306">
        <f>取消订单!$J$25*6/56</f>
        <v>1308</v>
      </c>
      <c r="AS28" s="306">
        <f>取消订单!$J$25*6/56</f>
        <v>1308</v>
      </c>
      <c r="AT28" s="306">
        <f>取消订单!$J$25*6/56</f>
        <v>1308</v>
      </c>
      <c r="AU28" s="306">
        <f>取消订单!$J$25*6/56</f>
        <v>1308</v>
      </c>
      <c r="AV28" s="306">
        <f>取消订单!$J$25*6/56</f>
        <v>1308</v>
      </c>
      <c r="AW28" s="306">
        <f>取消订单!$J$25*6/56</f>
        <v>1308</v>
      </c>
      <c r="AX28" s="306">
        <f>取消订单!$J$25*6/56</f>
        <v>1308</v>
      </c>
      <c r="AY28" s="325">
        <f t="shared" si="8"/>
        <v>876.555555555556</v>
      </c>
      <c r="AZ28" s="326">
        <f t="shared" si="9"/>
        <v>38.1111111111111</v>
      </c>
      <c r="BA28" s="301">
        <f t="shared" si="10"/>
        <v>0</v>
      </c>
      <c r="BB28" s="302"/>
      <c r="BC28" s="303"/>
      <c r="BD28" s="303"/>
      <c r="BE28" s="303"/>
      <c r="BF28" s="303"/>
      <c r="BG28" s="303"/>
      <c r="BH28" s="303"/>
      <c r="BI28" s="303"/>
      <c r="BJ28" s="303"/>
      <c r="BK28" s="303"/>
      <c r="BL28" s="303"/>
      <c r="BM28" s="303"/>
      <c r="BN28" s="303"/>
      <c r="BO28" s="303"/>
      <c r="BP28" s="303"/>
      <c r="BQ28" s="303"/>
      <c r="BR28" s="303"/>
      <c r="BS28" s="303"/>
      <c r="BT28" s="303"/>
      <c r="BU28" s="303"/>
      <c r="BV28" s="303"/>
      <c r="BW28" s="303"/>
      <c r="BX28" s="303"/>
      <c r="BY28" s="303"/>
      <c r="BZ28" s="303"/>
      <c r="CA28" s="303"/>
      <c r="CB28" s="303"/>
      <c r="CC28" s="303"/>
      <c r="CD28" s="303"/>
      <c r="CE28" s="303"/>
      <c r="CF28" s="303"/>
      <c r="CG28" s="303"/>
      <c r="CH28" s="303"/>
      <c r="CI28" s="303"/>
      <c r="CJ28" s="303"/>
      <c r="CK28" s="303"/>
      <c r="CL28" s="303"/>
      <c r="CM28" s="303"/>
      <c r="CN28" s="303"/>
      <c r="CO28" s="303"/>
      <c r="CP28" s="303"/>
      <c r="CQ28" s="303"/>
      <c r="CR28" s="303"/>
      <c r="CS28" s="303"/>
      <c r="CT28" s="303"/>
      <c r="CU28" s="303"/>
      <c r="CV28" s="303"/>
      <c r="CW28" s="303"/>
      <c r="CX28" s="303"/>
      <c r="CY28" s="303"/>
      <c r="CZ28" s="303"/>
      <c r="DA28" s="303"/>
      <c r="DB28" s="303"/>
      <c r="DC28" s="303"/>
      <c r="DD28" s="303"/>
      <c r="DE28" s="303"/>
      <c r="DF28" s="303"/>
      <c r="DG28" s="303"/>
      <c r="DH28" s="303"/>
      <c r="DI28" s="303"/>
      <c r="DJ28" s="303"/>
      <c r="DK28" s="303"/>
      <c r="DL28" s="303"/>
      <c r="DM28" s="303"/>
      <c r="DN28" s="303"/>
      <c r="DO28" s="303"/>
      <c r="DP28" s="303"/>
      <c r="DQ28" s="303"/>
      <c r="DR28" s="303"/>
      <c r="DS28" s="303"/>
      <c r="DT28" s="303"/>
      <c r="DU28" s="303"/>
      <c r="DV28" s="303"/>
      <c r="DW28" s="303"/>
      <c r="DX28" s="303"/>
      <c r="DY28" s="303"/>
      <c r="DZ28" s="303"/>
      <c r="EA28" s="303"/>
      <c r="EB28" s="303"/>
      <c r="EC28" s="303"/>
      <c r="ED28" s="303"/>
      <c r="EE28" s="303"/>
      <c r="EF28" s="303"/>
      <c r="EG28" s="303"/>
      <c r="EH28" s="303"/>
      <c r="EI28" s="303"/>
      <c r="EJ28" s="303"/>
      <c r="EK28" s="303"/>
      <c r="EL28" s="303"/>
      <c r="EM28" s="303"/>
      <c r="EN28" s="303"/>
      <c r="EO28" s="303"/>
      <c r="EP28" s="303"/>
      <c r="EQ28" s="303"/>
      <c r="ER28" s="303"/>
      <c r="ES28" s="303"/>
      <c r="ET28" s="303"/>
      <c r="EU28" s="303"/>
      <c r="EV28" s="303"/>
      <c r="EW28" s="303"/>
      <c r="EX28" s="303"/>
      <c r="EY28" s="303"/>
      <c r="EZ28" s="303"/>
      <c r="FA28" s="303"/>
      <c r="FB28" s="303"/>
      <c r="FC28" s="303"/>
      <c r="FD28" s="303"/>
      <c r="FE28" s="303"/>
      <c r="FF28" s="303"/>
      <c r="FG28" s="303"/>
      <c r="FH28" s="303"/>
      <c r="FI28" s="303"/>
      <c r="FJ28" s="303"/>
      <c r="FK28" s="303"/>
      <c r="FL28" s="303"/>
      <c r="FM28" s="303"/>
      <c r="FN28" s="303"/>
      <c r="FO28" s="303"/>
      <c r="FP28" s="303"/>
      <c r="FQ28" s="303"/>
      <c r="FR28" s="303"/>
      <c r="FS28" s="303"/>
      <c r="FT28" s="303"/>
      <c r="FU28" s="303"/>
      <c r="FV28" s="303"/>
      <c r="FW28" s="303"/>
      <c r="FX28" s="303"/>
      <c r="FY28" s="303"/>
      <c r="FZ28" s="303"/>
      <c r="GA28" s="303"/>
      <c r="GB28" s="303"/>
      <c r="GC28" s="303"/>
      <c r="GD28" s="303"/>
      <c r="GE28" s="303"/>
      <c r="GF28" s="303"/>
      <c r="GG28" s="303"/>
      <c r="GH28" s="303"/>
      <c r="GI28" s="303"/>
      <c r="GJ28" s="303"/>
      <c r="GK28" s="303"/>
      <c r="GL28" s="303"/>
      <c r="GM28" s="303"/>
      <c r="GN28" s="303"/>
      <c r="GO28" s="303"/>
      <c r="GP28" s="303"/>
      <c r="GQ28" s="303"/>
      <c r="GR28" s="303"/>
      <c r="GS28" s="303"/>
      <c r="GT28" s="303"/>
      <c r="GU28" s="303"/>
      <c r="GV28" s="303"/>
      <c r="GW28" s="303"/>
      <c r="GX28" s="303"/>
      <c r="GY28" s="303"/>
      <c r="GZ28" s="303"/>
      <c r="HA28" s="303"/>
      <c r="HB28" s="303"/>
      <c r="HC28" s="303"/>
      <c r="HD28" s="303"/>
      <c r="HE28" s="303"/>
      <c r="HF28" s="303"/>
      <c r="HG28" s="303"/>
      <c r="HH28" s="303"/>
      <c r="HI28" s="303"/>
      <c r="HJ28" s="303"/>
      <c r="HK28" s="303"/>
      <c r="HL28" s="303"/>
      <c r="HM28" s="303"/>
      <c r="HN28" s="303"/>
      <c r="HO28" s="303"/>
      <c r="HP28" s="303"/>
      <c r="HQ28" s="303"/>
      <c r="HR28" s="303"/>
      <c r="HS28" s="303"/>
      <c r="HT28" s="303"/>
      <c r="HU28" s="303"/>
      <c r="HV28" s="303"/>
      <c r="HW28" s="303"/>
      <c r="HX28" s="303"/>
      <c r="HY28" s="303"/>
      <c r="HZ28" s="303"/>
      <c r="IA28" s="303"/>
      <c r="IB28" s="303"/>
      <c r="IC28" s="303"/>
      <c r="ID28" s="303"/>
      <c r="IE28" s="303"/>
      <c r="IF28" s="303"/>
      <c r="IG28" s="303"/>
      <c r="IH28" s="303"/>
      <c r="II28" s="303"/>
      <c r="IJ28" s="303"/>
      <c r="IK28" s="303"/>
      <c r="IL28" s="303"/>
      <c r="IM28" s="303"/>
      <c r="IN28" s="303"/>
      <c r="IO28" s="303"/>
      <c r="IP28" s="303"/>
      <c r="IQ28" s="303"/>
      <c r="IR28" s="303"/>
      <c r="IS28" s="303"/>
      <c r="IT28" s="303"/>
      <c r="IU28" s="303"/>
      <c r="IV28" s="303"/>
      <c r="IW28" s="303"/>
      <c r="IX28" s="303"/>
      <c r="IY28" s="303"/>
      <c r="IZ28" s="303"/>
      <c r="JA28" s="303"/>
      <c r="JB28" s="303"/>
      <c r="JC28" s="303"/>
      <c r="JD28" s="303"/>
      <c r="JE28" s="303"/>
      <c r="JF28" s="303"/>
      <c r="JG28" s="303"/>
      <c r="JH28" s="303"/>
      <c r="JI28" s="303"/>
      <c r="JJ28" s="303"/>
      <c r="JK28" s="303"/>
      <c r="JL28" s="303"/>
      <c r="JM28" s="303"/>
      <c r="JN28" s="303"/>
      <c r="JO28" s="303"/>
      <c r="JP28" s="303"/>
      <c r="JQ28" s="303"/>
      <c r="JR28" s="303"/>
      <c r="JS28" s="303"/>
      <c r="JT28" s="303"/>
      <c r="JU28" s="303"/>
      <c r="JV28" s="303"/>
      <c r="JW28" s="303"/>
      <c r="JX28" s="303"/>
      <c r="JY28" s="303"/>
      <c r="JZ28" s="303"/>
      <c r="KA28" s="303"/>
      <c r="KB28" s="303"/>
      <c r="KC28" s="303"/>
      <c r="KD28" s="303"/>
      <c r="KE28" s="303"/>
      <c r="KF28" s="303"/>
      <c r="KG28" s="303"/>
      <c r="KH28" s="303"/>
      <c r="KI28" s="303"/>
      <c r="KJ28" s="303"/>
      <c r="KK28" s="303"/>
      <c r="KL28" s="303"/>
      <c r="KM28" s="303"/>
      <c r="KN28" s="303"/>
      <c r="KO28" s="303"/>
      <c r="KP28" s="303"/>
      <c r="KQ28" s="303"/>
      <c r="KR28" s="303"/>
      <c r="KS28" s="303"/>
      <c r="KT28" s="303"/>
      <c r="KU28" s="303"/>
      <c r="KV28" s="303"/>
      <c r="KW28" s="303"/>
      <c r="KX28" s="303"/>
      <c r="KY28" s="303"/>
      <c r="KZ28" s="303"/>
      <c r="LA28" s="303"/>
      <c r="LB28" s="303"/>
      <c r="LC28" s="303"/>
      <c r="LD28" s="303"/>
      <c r="LE28" s="303"/>
      <c r="LF28" s="303"/>
      <c r="LG28" s="303"/>
      <c r="LH28" s="303"/>
      <c r="LI28" s="303"/>
      <c r="LJ28" s="303"/>
      <c r="LK28" s="303"/>
    </row>
    <row r="29" s="8" customFormat="1" ht="47" customHeight="1" spans="1:323">
      <c r="A29" s="66">
        <v>45715</v>
      </c>
      <c r="B29" s="48" t="s">
        <v>6715</v>
      </c>
      <c r="C29" s="49" t="s">
        <v>98</v>
      </c>
      <c r="D29" s="50">
        <v>4500158724</v>
      </c>
      <c r="E29" s="51">
        <v>39566517</v>
      </c>
      <c r="F29" s="50" t="s">
        <v>6731</v>
      </c>
      <c r="G29" s="75" t="s">
        <v>245</v>
      </c>
      <c r="H29" s="67" t="s">
        <v>245</v>
      </c>
      <c r="I29" s="67" t="s">
        <v>6717</v>
      </c>
      <c r="J29" s="101">
        <v>12040</v>
      </c>
      <c r="K29" s="102">
        <v>0</v>
      </c>
      <c r="L29" s="102">
        <v>56</v>
      </c>
      <c r="M29" s="102">
        <f t="shared" si="1"/>
        <v>215</v>
      </c>
      <c r="N29" s="117" t="s">
        <v>6730</v>
      </c>
      <c r="O29" s="117" t="s">
        <v>6719</v>
      </c>
      <c r="P29" s="118"/>
      <c r="Q29" s="175"/>
      <c r="R29" s="108"/>
      <c r="S29" s="186"/>
      <c r="T29" s="176">
        <v>45754</v>
      </c>
      <c r="U29" s="177" t="s">
        <v>287</v>
      </c>
      <c r="V29" s="177">
        <v>45754</v>
      </c>
      <c r="W29" s="177" t="s">
        <v>56</v>
      </c>
      <c r="X29" s="177" t="s">
        <v>6720</v>
      </c>
      <c r="Y29" s="239" t="s">
        <v>6721</v>
      </c>
      <c r="Z29" s="240" t="s">
        <v>666</v>
      </c>
      <c r="AA29" s="241">
        <v>48.8</v>
      </c>
      <c r="AB29" s="242">
        <f t="shared" si="2"/>
        <v>10492</v>
      </c>
      <c r="AC29" s="80"/>
      <c r="AD29" s="216" t="s">
        <v>81</v>
      </c>
      <c r="AE29" s="216"/>
      <c r="AF29" s="233"/>
      <c r="AG29" s="233">
        <f t="shared" si="3"/>
        <v>12040</v>
      </c>
      <c r="AH29" s="233"/>
      <c r="AI29" s="233"/>
      <c r="AJ29" s="233"/>
      <c r="AK29" s="233">
        <f t="shared" si="4"/>
        <v>215</v>
      </c>
      <c r="AL29" s="217"/>
      <c r="AM29" s="284" t="s">
        <v>63</v>
      </c>
      <c r="AN29" s="284"/>
      <c r="AO29" s="278">
        <v>0</v>
      </c>
      <c r="AP29" s="306">
        <f t="shared" si="5"/>
        <v>1505</v>
      </c>
      <c r="AQ29" s="306">
        <f t="shared" si="6"/>
        <v>1505</v>
      </c>
      <c r="AR29" s="306">
        <f>取消订单!$J$25*6/56</f>
        <v>1308</v>
      </c>
      <c r="AS29" s="306">
        <f>取消订单!$J$25*6/56</f>
        <v>1308</v>
      </c>
      <c r="AT29" s="306">
        <f>取消订单!$J$25*6/56</f>
        <v>1308</v>
      </c>
      <c r="AU29" s="306">
        <f>取消订单!$J$25*6/56</f>
        <v>1308</v>
      </c>
      <c r="AV29" s="306">
        <f>取消订单!$J$25*6/56</f>
        <v>1308</v>
      </c>
      <c r="AW29" s="306">
        <f>取消订单!$J$25*6/56</f>
        <v>1308</v>
      </c>
      <c r="AX29" s="306">
        <f>取消订单!$J$25*6/56</f>
        <v>1308</v>
      </c>
      <c r="AY29" s="325">
        <f t="shared" si="8"/>
        <v>1282.03703703704</v>
      </c>
      <c r="AZ29" s="326">
        <f t="shared" si="9"/>
        <v>55.7407407407407</v>
      </c>
      <c r="BA29" s="301">
        <f t="shared" si="10"/>
        <v>0</v>
      </c>
      <c r="BB29" s="302"/>
      <c r="BC29" s="303"/>
      <c r="BD29" s="303"/>
      <c r="BE29" s="303"/>
      <c r="BF29" s="303"/>
      <c r="BG29" s="303"/>
      <c r="BH29" s="303"/>
      <c r="BI29" s="303"/>
      <c r="BJ29" s="303"/>
      <c r="BK29" s="303"/>
      <c r="BL29" s="303"/>
      <c r="BM29" s="303"/>
      <c r="BN29" s="303"/>
      <c r="BO29" s="303"/>
      <c r="BP29" s="303"/>
      <c r="BQ29" s="303"/>
      <c r="BR29" s="303"/>
      <c r="BS29" s="303"/>
      <c r="BT29" s="303"/>
      <c r="BU29" s="303"/>
      <c r="BV29" s="303"/>
      <c r="BW29" s="303"/>
      <c r="BX29" s="303"/>
      <c r="BY29" s="303"/>
      <c r="BZ29" s="303"/>
      <c r="CA29" s="303"/>
      <c r="CB29" s="303"/>
      <c r="CC29" s="303"/>
      <c r="CD29" s="303"/>
      <c r="CE29" s="303"/>
      <c r="CF29" s="303"/>
      <c r="CG29" s="303"/>
      <c r="CH29" s="303"/>
      <c r="CI29" s="303"/>
      <c r="CJ29" s="303"/>
      <c r="CK29" s="303"/>
      <c r="CL29" s="303"/>
      <c r="CM29" s="303"/>
      <c r="CN29" s="303"/>
      <c r="CO29" s="303"/>
      <c r="CP29" s="303"/>
      <c r="CQ29" s="303"/>
      <c r="CR29" s="303"/>
      <c r="CS29" s="303"/>
      <c r="CT29" s="303"/>
      <c r="CU29" s="303"/>
      <c r="CV29" s="303"/>
      <c r="CW29" s="303"/>
      <c r="CX29" s="303"/>
      <c r="CY29" s="303"/>
      <c r="CZ29" s="303"/>
      <c r="DA29" s="303"/>
      <c r="DB29" s="303"/>
      <c r="DC29" s="303"/>
      <c r="DD29" s="303"/>
      <c r="DE29" s="303"/>
      <c r="DF29" s="303"/>
      <c r="DG29" s="303"/>
      <c r="DH29" s="303"/>
      <c r="DI29" s="303"/>
      <c r="DJ29" s="303"/>
      <c r="DK29" s="303"/>
      <c r="DL29" s="303"/>
      <c r="DM29" s="303"/>
      <c r="DN29" s="303"/>
      <c r="DO29" s="303"/>
      <c r="DP29" s="303"/>
      <c r="DQ29" s="303"/>
      <c r="DR29" s="303"/>
      <c r="DS29" s="303"/>
      <c r="DT29" s="303"/>
      <c r="DU29" s="303"/>
      <c r="DV29" s="303"/>
      <c r="DW29" s="303"/>
      <c r="DX29" s="303"/>
      <c r="DY29" s="303"/>
      <c r="DZ29" s="303"/>
      <c r="EA29" s="303"/>
      <c r="EB29" s="303"/>
      <c r="EC29" s="303"/>
      <c r="ED29" s="303"/>
      <c r="EE29" s="303"/>
      <c r="EF29" s="303"/>
      <c r="EG29" s="303"/>
      <c r="EH29" s="303"/>
      <c r="EI29" s="303"/>
      <c r="EJ29" s="303"/>
      <c r="EK29" s="303"/>
      <c r="EL29" s="303"/>
      <c r="EM29" s="303"/>
      <c r="EN29" s="303"/>
      <c r="EO29" s="303"/>
      <c r="EP29" s="303"/>
      <c r="EQ29" s="303"/>
      <c r="ER29" s="303"/>
      <c r="ES29" s="303"/>
      <c r="ET29" s="303"/>
      <c r="EU29" s="303"/>
      <c r="EV29" s="303"/>
      <c r="EW29" s="303"/>
      <c r="EX29" s="303"/>
      <c r="EY29" s="303"/>
      <c r="EZ29" s="303"/>
      <c r="FA29" s="303"/>
      <c r="FB29" s="303"/>
      <c r="FC29" s="303"/>
      <c r="FD29" s="303"/>
      <c r="FE29" s="303"/>
      <c r="FF29" s="303"/>
      <c r="FG29" s="303"/>
      <c r="FH29" s="303"/>
      <c r="FI29" s="303"/>
      <c r="FJ29" s="303"/>
      <c r="FK29" s="303"/>
      <c r="FL29" s="303"/>
      <c r="FM29" s="303"/>
      <c r="FN29" s="303"/>
      <c r="FO29" s="303"/>
      <c r="FP29" s="303"/>
      <c r="FQ29" s="303"/>
      <c r="FR29" s="303"/>
      <c r="FS29" s="303"/>
      <c r="FT29" s="303"/>
      <c r="FU29" s="303"/>
      <c r="FV29" s="303"/>
      <c r="FW29" s="303"/>
      <c r="FX29" s="303"/>
      <c r="FY29" s="303"/>
      <c r="FZ29" s="303"/>
      <c r="GA29" s="303"/>
      <c r="GB29" s="303"/>
      <c r="GC29" s="303"/>
      <c r="GD29" s="303"/>
      <c r="GE29" s="303"/>
      <c r="GF29" s="303"/>
      <c r="GG29" s="303"/>
      <c r="GH29" s="303"/>
      <c r="GI29" s="303"/>
      <c r="GJ29" s="303"/>
      <c r="GK29" s="303"/>
      <c r="GL29" s="303"/>
      <c r="GM29" s="303"/>
      <c r="GN29" s="303"/>
      <c r="GO29" s="303"/>
      <c r="GP29" s="303"/>
      <c r="GQ29" s="303"/>
      <c r="GR29" s="303"/>
      <c r="GS29" s="303"/>
      <c r="GT29" s="303"/>
      <c r="GU29" s="303"/>
      <c r="GV29" s="303"/>
      <c r="GW29" s="303"/>
      <c r="GX29" s="303"/>
      <c r="GY29" s="303"/>
      <c r="GZ29" s="303"/>
      <c r="HA29" s="303"/>
      <c r="HB29" s="303"/>
      <c r="HC29" s="303"/>
      <c r="HD29" s="303"/>
      <c r="HE29" s="303"/>
      <c r="HF29" s="303"/>
      <c r="HG29" s="303"/>
      <c r="HH29" s="303"/>
      <c r="HI29" s="303"/>
      <c r="HJ29" s="303"/>
      <c r="HK29" s="303"/>
      <c r="HL29" s="303"/>
      <c r="HM29" s="303"/>
      <c r="HN29" s="303"/>
      <c r="HO29" s="303"/>
      <c r="HP29" s="303"/>
      <c r="HQ29" s="303"/>
      <c r="HR29" s="303"/>
      <c r="HS29" s="303"/>
      <c r="HT29" s="303"/>
      <c r="HU29" s="303"/>
      <c r="HV29" s="303"/>
      <c r="HW29" s="303"/>
      <c r="HX29" s="303"/>
      <c r="HY29" s="303"/>
      <c r="HZ29" s="303"/>
      <c r="IA29" s="303"/>
      <c r="IB29" s="303"/>
      <c r="IC29" s="303"/>
      <c r="ID29" s="303"/>
      <c r="IE29" s="303"/>
      <c r="IF29" s="303"/>
      <c r="IG29" s="303"/>
      <c r="IH29" s="303"/>
      <c r="II29" s="303"/>
      <c r="IJ29" s="303"/>
      <c r="IK29" s="303"/>
      <c r="IL29" s="303"/>
      <c r="IM29" s="303"/>
      <c r="IN29" s="303"/>
      <c r="IO29" s="303"/>
      <c r="IP29" s="303"/>
      <c r="IQ29" s="303"/>
      <c r="IR29" s="303"/>
      <c r="IS29" s="303"/>
      <c r="IT29" s="303"/>
      <c r="IU29" s="303"/>
      <c r="IV29" s="303"/>
      <c r="IW29" s="303"/>
      <c r="IX29" s="303"/>
      <c r="IY29" s="303"/>
      <c r="IZ29" s="303"/>
      <c r="JA29" s="303"/>
      <c r="JB29" s="303"/>
      <c r="JC29" s="303"/>
      <c r="JD29" s="303"/>
      <c r="JE29" s="303"/>
      <c r="JF29" s="303"/>
      <c r="JG29" s="303"/>
      <c r="JH29" s="303"/>
      <c r="JI29" s="303"/>
      <c r="JJ29" s="303"/>
      <c r="JK29" s="303"/>
      <c r="JL29" s="303"/>
      <c r="JM29" s="303"/>
      <c r="JN29" s="303"/>
      <c r="JO29" s="303"/>
      <c r="JP29" s="303"/>
      <c r="JQ29" s="303"/>
      <c r="JR29" s="303"/>
      <c r="JS29" s="303"/>
      <c r="JT29" s="303"/>
      <c r="JU29" s="303"/>
      <c r="JV29" s="303"/>
      <c r="JW29" s="303"/>
      <c r="JX29" s="303"/>
      <c r="JY29" s="303"/>
      <c r="JZ29" s="303"/>
      <c r="KA29" s="303"/>
      <c r="KB29" s="303"/>
      <c r="KC29" s="303"/>
      <c r="KD29" s="303"/>
      <c r="KE29" s="303"/>
      <c r="KF29" s="303"/>
      <c r="KG29" s="303"/>
      <c r="KH29" s="303"/>
      <c r="KI29" s="303"/>
      <c r="KJ29" s="303"/>
      <c r="KK29" s="303"/>
      <c r="KL29" s="303"/>
      <c r="KM29" s="303"/>
      <c r="KN29" s="303"/>
      <c r="KO29" s="303"/>
      <c r="KP29" s="303"/>
      <c r="KQ29" s="303"/>
      <c r="KR29" s="303"/>
      <c r="KS29" s="303"/>
      <c r="KT29" s="303"/>
      <c r="KU29" s="303"/>
      <c r="KV29" s="303"/>
      <c r="KW29" s="303"/>
      <c r="KX29" s="303"/>
      <c r="KY29" s="303"/>
      <c r="KZ29" s="303"/>
      <c r="LA29" s="303"/>
      <c r="LB29" s="303"/>
      <c r="LC29" s="303"/>
      <c r="LD29" s="303"/>
      <c r="LE29" s="303"/>
      <c r="LF29" s="303"/>
      <c r="LG29" s="303"/>
      <c r="LH29" s="303"/>
      <c r="LI29" s="303"/>
      <c r="LJ29" s="303"/>
      <c r="LK29" s="303"/>
    </row>
    <row r="30" s="10" customFormat="1" ht="47" customHeight="1" spans="1:331">
      <c r="A30" s="47">
        <v>45642</v>
      </c>
      <c r="B30" s="48" t="s">
        <v>6703</v>
      </c>
      <c r="C30" s="49" t="s">
        <v>563</v>
      </c>
      <c r="D30" s="50">
        <v>4500153901</v>
      </c>
      <c r="E30" s="76"/>
      <c r="F30" s="53" t="s">
        <v>6732</v>
      </c>
      <c r="G30" s="75" t="s">
        <v>76</v>
      </c>
      <c r="H30" s="77" t="s">
        <v>76</v>
      </c>
      <c r="I30" s="119" t="s">
        <v>77</v>
      </c>
      <c r="J30" s="120">
        <v>2976</v>
      </c>
      <c r="K30" s="121">
        <v>0</v>
      </c>
      <c r="L30" s="121">
        <v>96</v>
      </c>
      <c r="M30" s="121">
        <f t="shared" si="1"/>
        <v>31</v>
      </c>
      <c r="N30" s="125" t="s">
        <v>6733</v>
      </c>
      <c r="O30" s="125" t="s">
        <v>6734</v>
      </c>
      <c r="P30" s="123"/>
      <c r="Q30" s="175"/>
      <c r="R30" s="187"/>
      <c r="S30" s="186"/>
      <c r="T30" s="176">
        <v>45653</v>
      </c>
      <c r="U30" s="177" t="s">
        <v>88</v>
      </c>
      <c r="V30" s="177">
        <v>45671</v>
      </c>
      <c r="W30" s="188"/>
      <c r="X30" s="177"/>
      <c r="Y30" s="243" t="s">
        <v>6735</v>
      </c>
      <c r="Z30" s="240" t="s">
        <v>1374</v>
      </c>
      <c r="AA30" s="241">
        <v>0.86</v>
      </c>
      <c r="AB30" s="242">
        <f>AA30*J30</f>
        <v>2559.36</v>
      </c>
      <c r="AC30" s="80"/>
      <c r="AD30" s="216" t="s">
        <v>81</v>
      </c>
      <c r="AE30" s="216">
        <v>9</v>
      </c>
      <c r="AF30" s="233">
        <f>J30</f>
        <v>2976</v>
      </c>
      <c r="AG30" s="233"/>
      <c r="AH30" s="233">
        <f>J30/24</f>
        <v>124</v>
      </c>
      <c r="AI30" s="233"/>
      <c r="AJ30" s="233"/>
      <c r="AK30" s="233"/>
      <c r="AL30" s="217"/>
      <c r="AM30" s="284" t="s">
        <v>63</v>
      </c>
      <c r="AN30" s="284"/>
      <c r="AO30" s="278">
        <v>0</v>
      </c>
      <c r="AP30" s="272">
        <f>J30/9</f>
        <v>330.666666666667</v>
      </c>
      <c r="AQ30" s="273">
        <f>J30/9</f>
        <v>330.666666666667</v>
      </c>
      <c r="AR30" s="273">
        <f>J30/9</f>
        <v>330.666666666667</v>
      </c>
      <c r="AS30" s="273">
        <f>J30/9</f>
        <v>330.666666666667</v>
      </c>
      <c r="AT30" s="273">
        <f>J30/9</f>
        <v>330.666666666667</v>
      </c>
      <c r="AU30" s="273">
        <f>J30/9</f>
        <v>330.666666666667</v>
      </c>
      <c r="AV30" s="273">
        <f>J30/9</f>
        <v>330.666666666667</v>
      </c>
      <c r="AW30" s="273">
        <f>J30/9</f>
        <v>330.666666666667</v>
      </c>
      <c r="AX30" s="274">
        <f>J30/9</f>
        <v>330.666666666667</v>
      </c>
      <c r="AY30" s="325">
        <f t="shared" si="8"/>
        <v>316.888888888889</v>
      </c>
      <c r="AZ30" s="326">
        <f t="shared" si="9"/>
        <v>13.7777777777778</v>
      </c>
      <c r="BA30" s="301">
        <f t="shared" si="10"/>
        <v>0</v>
      </c>
      <c r="BB30" s="302"/>
      <c r="BC30" s="303"/>
      <c r="BD30" s="303"/>
      <c r="BE30" s="303"/>
      <c r="BF30" s="303"/>
      <c r="BG30" s="303"/>
      <c r="BH30" s="303"/>
      <c r="BI30" s="303"/>
      <c r="BJ30" s="303"/>
      <c r="BK30" s="303"/>
      <c r="BL30" s="303"/>
      <c r="BM30" s="303"/>
      <c r="BN30" s="303"/>
      <c r="BO30" s="303"/>
      <c r="BP30" s="303"/>
      <c r="BQ30" s="303"/>
      <c r="BR30" s="303"/>
      <c r="BS30" s="303"/>
      <c r="BT30" s="303"/>
      <c r="BU30" s="303"/>
      <c r="BV30" s="303"/>
      <c r="BW30" s="303"/>
      <c r="BX30" s="303"/>
      <c r="BY30" s="303"/>
      <c r="BZ30" s="303"/>
      <c r="CA30" s="303"/>
      <c r="CB30" s="303"/>
      <c r="CC30" s="303"/>
      <c r="CD30" s="303"/>
      <c r="CE30" s="303"/>
      <c r="CF30" s="303"/>
      <c r="CG30" s="303"/>
      <c r="CH30" s="303"/>
      <c r="CI30" s="303"/>
      <c r="CJ30" s="303"/>
      <c r="CK30" s="303"/>
      <c r="CL30" s="303"/>
      <c r="CM30" s="303"/>
      <c r="CN30" s="303"/>
      <c r="CO30" s="303"/>
      <c r="CP30" s="303"/>
      <c r="CQ30" s="303"/>
      <c r="CR30" s="303"/>
      <c r="CS30" s="303"/>
      <c r="CT30" s="303"/>
      <c r="CU30" s="303"/>
      <c r="CV30" s="303"/>
      <c r="CW30" s="303"/>
      <c r="CX30" s="303"/>
      <c r="CY30" s="303"/>
      <c r="CZ30" s="303"/>
      <c r="DA30" s="303"/>
      <c r="DB30" s="303"/>
      <c r="DC30" s="303"/>
      <c r="DD30" s="303"/>
      <c r="DE30" s="303"/>
      <c r="DF30" s="303"/>
      <c r="DG30" s="303"/>
      <c r="DH30" s="303"/>
      <c r="DI30" s="303"/>
      <c r="DJ30" s="303"/>
      <c r="DK30" s="303"/>
      <c r="DL30" s="303"/>
      <c r="DM30" s="303"/>
      <c r="DN30" s="303"/>
      <c r="DO30" s="303"/>
      <c r="DP30" s="303"/>
      <c r="DQ30" s="303"/>
      <c r="DR30" s="303"/>
      <c r="DS30" s="303"/>
      <c r="DT30" s="303"/>
      <c r="DU30" s="303"/>
      <c r="DV30" s="303"/>
      <c r="DW30" s="303"/>
      <c r="DX30" s="303"/>
      <c r="DY30" s="303"/>
      <c r="DZ30" s="303"/>
      <c r="EA30" s="303"/>
      <c r="EB30" s="303"/>
      <c r="EC30" s="303"/>
      <c r="ED30" s="303"/>
      <c r="EE30" s="303"/>
      <c r="EF30" s="303"/>
      <c r="EG30" s="303"/>
      <c r="EH30" s="303"/>
      <c r="EI30" s="303"/>
      <c r="EJ30" s="303"/>
      <c r="EK30" s="303"/>
      <c r="EL30" s="303"/>
      <c r="EM30" s="303"/>
      <c r="EN30" s="303"/>
      <c r="EO30" s="303"/>
      <c r="EP30" s="303"/>
      <c r="EQ30" s="303"/>
      <c r="ER30" s="303"/>
      <c r="ES30" s="303"/>
      <c r="ET30" s="303"/>
      <c r="EU30" s="303"/>
      <c r="EV30" s="303"/>
      <c r="EW30" s="303"/>
      <c r="EX30" s="303"/>
      <c r="EY30" s="303"/>
      <c r="EZ30" s="303"/>
      <c r="FA30" s="303"/>
      <c r="FB30" s="303"/>
      <c r="FC30" s="303"/>
      <c r="FD30" s="303"/>
      <c r="FE30" s="303"/>
      <c r="FF30" s="303"/>
      <c r="FG30" s="303"/>
      <c r="FH30" s="303"/>
      <c r="FI30" s="303"/>
      <c r="FJ30" s="303"/>
      <c r="FK30" s="303"/>
      <c r="FL30" s="303"/>
      <c r="FM30" s="303"/>
      <c r="FN30" s="303"/>
      <c r="FO30" s="303"/>
      <c r="FP30" s="303"/>
      <c r="FQ30" s="303"/>
      <c r="FR30" s="303"/>
      <c r="FS30" s="303"/>
      <c r="FT30" s="303"/>
      <c r="FU30" s="303"/>
      <c r="FV30" s="303"/>
      <c r="FW30" s="303"/>
      <c r="FX30" s="303"/>
      <c r="FY30" s="303"/>
      <c r="FZ30" s="303"/>
      <c r="GA30" s="303"/>
      <c r="GB30" s="303"/>
      <c r="GC30" s="303"/>
      <c r="GD30" s="303"/>
      <c r="GE30" s="303"/>
      <c r="GF30" s="303"/>
      <c r="GG30" s="303"/>
      <c r="GH30" s="303"/>
      <c r="GI30" s="303"/>
      <c r="GJ30" s="303"/>
      <c r="GK30" s="303"/>
      <c r="GL30" s="303"/>
      <c r="GM30" s="303"/>
      <c r="GN30" s="303"/>
      <c r="GO30" s="303"/>
      <c r="GP30" s="303"/>
      <c r="GQ30" s="303"/>
      <c r="GR30" s="303"/>
      <c r="GS30" s="303"/>
      <c r="GT30" s="303"/>
      <c r="GU30" s="303"/>
      <c r="GV30" s="303"/>
      <c r="GW30" s="303"/>
      <c r="GX30" s="303"/>
      <c r="GY30" s="303"/>
      <c r="GZ30" s="303"/>
      <c r="HA30" s="303"/>
      <c r="HB30" s="303"/>
      <c r="HC30" s="303"/>
      <c r="HD30" s="303"/>
      <c r="HE30" s="303"/>
      <c r="HF30" s="303"/>
      <c r="HG30" s="303"/>
      <c r="HH30" s="303"/>
      <c r="HI30" s="303"/>
      <c r="HJ30" s="303"/>
      <c r="HK30" s="303"/>
      <c r="HL30" s="303"/>
      <c r="HM30" s="303"/>
      <c r="HN30" s="303"/>
      <c r="HO30" s="303"/>
      <c r="HP30" s="303"/>
      <c r="HQ30" s="303"/>
      <c r="HR30" s="303"/>
      <c r="HS30" s="303"/>
      <c r="HT30" s="303"/>
      <c r="HU30" s="303"/>
      <c r="HV30" s="303"/>
      <c r="HW30" s="303"/>
      <c r="HX30" s="303"/>
      <c r="HY30" s="303"/>
      <c r="HZ30" s="303"/>
      <c r="IA30" s="303"/>
      <c r="IB30" s="303"/>
      <c r="IC30" s="303"/>
      <c r="ID30" s="303"/>
      <c r="IE30" s="303"/>
      <c r="IF30" s="303"/>
      <c r="IG30" s="303"/>
      <c r="IH30" s="303"/>
      <c r="II30" s="303"/>
      <c r="IJ30" s="303"/>
      <c r="IK30" s="303"/>
      <c r="IL30" s="303"/>
      <c r="IM30" s="303"/>
      <c r="IN30" s="303"/>
      <c r="IO30" s="303"/>
      <c r="IP30" s="303"/>
      <c r="IQ30" s="303"/>
      <c r="IR30" s="303"/>
      <c r="IS30" s="303"/>
      <c r="IT30" s="303"/>
      <c r="IU30" s="303"/>
      <c r="IV30" s="303"/>
      <c r="IW30" s="303"/>
      <c r="IX30" s="303"/>
      <c r="IY30" s="303"/>
      <c r="IZ30" s="303"/>
      <c r="JA30" s="303"/>
      <c r="JB30" s="303"/>
      <c r="JC30" s="303"/>
      <c r="JD30" s="303"/>
      <c r="JE30" s="303"/>
      <c r="JF30" s="303"/>
      <c r="JG30" s="303"/>
      <c r="JH30" s="303"/>
      <c r="JI30" s="303"/>
      <c r="JJ30" s="303"/>
      <c r="JK30" s="303"/>
      <c r="JL30" s="303"/>
      <c r="JM30" s="303"/>
      <c r="JN30" s="303"/>
      <c r="JO30" s="303"/>
      <c r="JP30" s="303"/>
      <c r="JQ30" s="303"/>
      <c r="JR30" s="303"/>
      <c r="JS30" s="303"/>
      <c r="JT30" s="303"/>
      <c r="JU30" s="303"/>
      <c r="JV30" s="303"/>
      <c r="JW30" s="303"/>
      <c r="JX30" s="303"/>
      <c r="JY30" s="303"/>
      <c r="JZ30" s="303"/>
      <c r="KA30" s="303"/>
      <c r="KB30" s="303"/>
      <c r="KC30" s="303"/>
      <c r="KD30" s="303"/>
      <c r="KE30" s="303"/>
      <c r="KF30" s="303"/>
      <c r="KG30" s="303"/>
      <c r="KH30" s="303"/>
      <c r="KI30" s="303"/>
      <c r="KJ30" s="303"/>
      <c r="KK30" s="303"/>
      <c r="KL30" s="303"/>
      <c r="KM30" s="303"/>
      <c r="KN30" s="303"/>
      <c r="KO30" s="303"/>
      <c r="KP30" s="303"/>
      <c r="KQ30" s="303"/>
      <c r="KR30" s="303"/>
      <c r="KS30" s="303"/>
      <c r="KT30" s="303"/>
      <c r="KU30" s="303"/>
      <c r="KV30" s="303"/>
      <c r="KW30" s="303"/>
      <c r="KX30" s="303"/>
      <c r="KY30" s="303"/>
      <c r="KZ30" s="303"/>
      <c r="LA30" s="303"/>
      <c r="LB30" s="303"/>
      <c r="LC30" s="303"/>
      <c r="LD30" s="303"/>
      <c r="LE30" s="303"/>
      <c r="LF30" s="303"/>
      <c r="LG30" s="303"/>
      <c r="LH30" s="303"/>
      <c r="LI30" s="303"/>
      <c r="LJ30" s="303"/>
      <c r="LK30" s="303"/>
      <c r="LL30" s="8"/>
      <c r="LM30" s="8"/>
      <c r="LN30" s="8"/>
      <c r="LO30" s="8"/>
      <c r="LP30" s="8"/>
      <c r="LQ30" s="8"/>
      <c r="LR30" s="8"/>
      <c r="LS30" s="341"/>
    </row>
    <row r="31" s="5" customFormat="1" ht="47" customHeight="1" spans="1:328">
      <c r="A31" s="78">
        <v>45642</v>
      </c>
      <c r="B31" s="48" t="s">
        <v>6703</v>
      </c>
      <c r="C31" s="49" t="s">
        <v>6704</v>
      </c>
      <c r="D31" s="50">
        <v>4500153901</v>
      </c>
      <c r="E31" s="76"/>
      <c r="F31" s="50" t="s">
        <v>6736</v>
      </c>
      <c r="G31" s="75" t="s">
        <v>1727</v>
      </c>
      <c r="H31" s="77" t="s">
        <v>1727</v>
      </c>
      <c r="I31" s="126" t="s">
        <v>1728</v>
      </c>
      <c r="J31" s="127">
        <v>2976</v>
      </c>
      <c r="K31" s="128">
        <v>0</v>
      </c>
      <c r="L31" s="128">
        <v>96</v>
      </c>
      <c r="M31" s="128">
        <f t="shared" si="1"/>
        <v>31</v>
      </c>
      <c r="N31" s="125" t="s">
        <v>6706</v>
      </c>
      <c r="O31" s="125" t="s">
        <v>6737</v>
      </c>
      <c r="P31" s="123"/>
      <c r="Q31" s="189"/>
      <c r="R31" s="190"/>
      <c r="S31" s="190"/>
      <c r="T31" s="191">
        <v>45653</v>
      </c>
      <c r="U31" s="192" t="s">
        <v>88</v>
      </c>
      <c r="V31" s="192">
        <v>45671</v>
      </c>
      <c r="W31" s="193"/>
      <c r="X31" s="192"/>
      <c r="Y31" s="244" t="s">
        <v>6738</v>
      </c>
      <c r="Z31" s="240" t="s">
        <v>1374</v>
      </c>
      <c r="AA31" s="241">
        <v>0.9</v>
      </c>
      <c r="AB31" s="236">
        <f>AA31*J31</f>
        <v>2678.4</v>
      </c>
      <c r="AC31" s="80"/>
      <c r="AD31" s="216" t="s">
        <v>81</v>
      </c>
      <c r="AE31" s="245">
        <v>10</v>
      </c>
      <c r="AF31" s="245">
        <f>J31</f>
        <v>2976</v>
      </c>
      <c r="AG31" s="291"/>
      <c r="AH31" s="291">
        <f>J31/24</f>
        <v>124</v>
      </c>
      <c r="AI31" s="291"/>
      <c r="AJ31" s="291"/>
      <c r="AK31" s="292"/>
      <c r="AL31" s="279"/>
      <c r="AM31" s="275" t="s">
        <v>63</v>
      </c>
      <c r="AN31" s="278">
        <f>J31</f>
        <v>2976</v>
      </c>
      <c r="AO31" s="278">
        <v>0</v>
      </c>
      <c r="AP31" s="306">
        <f>J31/10</f>
        <v>297.6</v>
      </c>
      <c r="AQ31" s="317">
        <f>J31/10</f>
        <v>297.6</v>
      </c>
      <c r="AR31" s="317">
        <f>J31/10</f>
        <v>297.6</v>
      </c>
      <c r="AS31" s="317">
        <f>J31/10</f>
        <v>297.6</v>
      </c>
      <c r="AT31" s="317">
        <f>J31/10</f>
        <v>297.6</v>
      </c>
      <c r="AU31" s="318">
        <f>J31/10</f>
        <v>297.6</v>
      </c>
      <c r="AV31" s="318">
        <f>J31/10</f>
        <v>297.6</v>
      </c>
      <c r="AW31" s="318">
        <f>J31/10</f>
        <v>297.6</v>
      </c>
      <c r="AX31" s="318">
        <f>J31/10</f>
        <v>297.6</v>
      </c>
      <c r="AY31" s="318">
        <f>J31/10</f>
        <v>297.6</v>
      </c>
      <c r="AZ31" s="306">
        <f>J31*23/24/COUNT(AP31:AY31)</f>
        <v>285.2</v>
      </c>
      <c r="BA31" s="330">
        <f>J31/24/COUNT(AP31:AY31)</f>
        <v>12.4</v>
      </c>
      <c r="BB31" s="303"/>
      <c r="BC31" s="303"/>
      <c r="BD31" s="303"/>
      <c r="BE31" s="303"/>
      <c r="BF31" s="303"/>
      <c r="BG31" s="303"/>
      <c r="BH31" s="303"/>
      <c r="BI31" s="303"/>
      <c r="BJ31" s="303"/>
      <c r="BK31" s="303"/>
      <c r="BL31" s="303"/>
      <c r="BM31" s="303"/>
      <c r="BN31" s="303"/>
      <c r="BO31" s="303"/>
      <c r="BP31" s="303"/>
      <c r="BQ31" s="303"/>
      <c r="BR31" s="303"/>
      <c r="BS31" s="303"/>
      <c r="BT31" s="303"/>
      <c r="BU31" s="303"/>
      <c r="BV31" s="303"/>
      <c r="BW31" s="303"/>
      <c r="BX31" s="303"/>
      <c r="BY31" s="303"/>
      <c r="BZ31" s="303"/>
      <c r="CA31" s="303"/>
      <c r="CB31" s="303"/>
      <c r="CC31" s="303"/>
      <c r="CD31" s="303"/>
      <c r="CE31" s="303"/>
      <c r="CF31" s="303"/>
      <c r="CG31" s="303"/>
      <c r="CH31" s="303"/>
      <c r="CI31" s="303"/>
      <c r="CJ31" s="303"/>
      <c r="CK31" s="303"/>
      <c r="CL31" s="303"/>
      <c r="CM31" s="303"/>
      <c r="CN31" s="303"/>
      <c r="CO31" s="303"/>
      <c r="CP31" s="303"/>
      <c r="CQ31" s="303"/>
      <c r="CR31" s="303"/>
      <c r="CS31" s="303"/>
      <c r="CT31" s="303"/>
      <c r="CU31" s="303"/>
      <c r="CV31" s="303"/>
      <c r="CW31" s="303"/>
      <c r="CX31" s="303"/>
      <c r="CY31" s="303"/>
      <c r="CZ31" s="303"/>
      <c r="DA31" s="303"/>
      <c r="DB31" s="303"/>
      <c r="DC31" s="303"/>
      <c r="DD31" s="303"/>
      <c r="DE31" s="303"/>
      <c r="DF31" s="303"/>
      <c r="DG31" s="303"/>
      <c r="DH31" s="303"/>
      <c r="DI31" s="303"/>
      <c r="DJ31" s="303"/>
      <c r="DK31" s="303"/>
      <c r="DL31" s="303"/>
      <c r="DM31" s="303"/>
      <c r="DN31" s="303"/>
      <c r="DO31" s="303"/>
      <c r="DP31" s="303"/>
      <c r="DQ31" s="303"/>
      <c r="DR31" s="303"/>
      <c r="DS31" s="303"/>
      <c r="DT31" s="303"/>
      <c r="DU31" s="303"/>
      <c r="DV31" s="303"/>
      <c r="DW31" s="303"/>
      <c r="DX31" s="303"/>
      <c r="DY31" s="303"/>
      <c r="DZ31" s="303"/>
      <c r="EA31" s="303"/>
      <c r="EB31" s="303"/>
      <c r="EC31" s="303"/>
      <c r="ED31" s="303"/>
      <c r="EE31" s="303"/>
      <c r="EF31" s="303"/>
      <c r="EG31" s="303"/>
      <c r="EH31" s="303"/>
      <c r="EI31" s="303"/>
      <c r="EJ31" s="303"/>
      <c r="EK31" s="303"/>
      <c r="EL31" s="303"/>
      <c r="EM31" s="303"/>
      <c r="EN31" s="303"/>
      <c r="EO31" s="303"/>
      <c r="EP31" s="303"/>
      <c r="EQ31" s="303"/>
      <c r="ER31" s="303"/>
      <c r="ES31" s="303"/>
      <c r="ET31" s="303"/>
      <c r="EU31" s="303"/>
      <c r="EV31" s="303"/>
      <c r="EW31" s="303"/>
      <c r="EX31" s="303"/>
      <c r="EY31" s="303"/>
      <c r="EZ31" s="303"/>
      <c r="FA31" s="303"/>
      <c r="FB31" s="303"/>
      <c r="FC31" s="303"/>
      <c r="FD31" s="303"/>
      <c r="FE31" s="303"/>
      <c r="FF31" s="303"/>
      <c r="FG31" s="303"/>
      <c r="FH31" s="303"/>
      <c r="FI31" s="303"/>
      <c r="FJ31" s="303"/>
      <c r="FK31" s="303"/>
      <c r="FL31" s="303"/>
      <c r="FM31" s="303"/>
      <c r="FN31" s="303"/>
      <c r="FO31" s="303"/>
      <c r="FP31" s="303"/>
      <c r="FQ31" s="303"/>
      <c r="FR31" s="303"/>
      <c r="FS31" s="303"/>
      <c r="FT31" s="303"/>
      <c r="FU31" s="303"/>
      <c r="FV31" s="303"/>
      <c r="FW31" s="303"/>
      <c r="FX31" s="303"/>
      <c r="FY31" s="303"/>
      <c r="FZ31" s="303"/>
      <c r="GA31" s="303"/>
      <c r="GB31" s="303"/>
      <c r="GC31" s="303"/>
      <c r="GD31" s="303"/>
      <c r="GE31" s="303"/>
      <c r="GF31" s="303"/>
      <c r="GG31" s="303"/>
      <c r="GH31" s="303"/>
      <c r="GI31" s="303"/>
      <c r="GJ31" s="303"/>
      <c r="GK31" s="303"/>
      <c r="GL31" s="303"/>
      <c r="GM31" s="303"/>
      <c r="GN31" s="303"/>
      <c r="GO31" s="303"/>
      <c r="GP31" s="303"/>
      <c r="GQ31" s="303"/>
      <c r="GR31" s="303"/>
      <c r="GS31" s="303"/>
      <c r="GT31" s="303"/>
      <c r="GU31" s="303"/>
      <c r="GV31" s="303"/>
      <c r="GW31" s="303"/>
      <c r="GX31" s="303"/>
      <c r="GY31" s="303"/>
      <c r="GZ31" s="303"/>
      <c r="HA31" s="303"/>
      <c r="HB31" s="303"/>
      <c r="HC31" s="303"/>
      <c r="HD31" s="303"/>
      <c r="HE31" s="303"/>
      <c r="HF31" s="303"/>
      <c r="HG31" s="303"/>
      <c r="HH31" s="303"/>
      <c r="HI31" s="303"/>
      <c r="HJ31" s="303"/>
      <c r="HK31" s="303"/>
      <c r="HL31" s="303"/>
      <c r="HM31" s="303"/>
      <c r="HN31" s="303"/>
      <c r="HO31" s="303"/>
      <c r="HP31" s="303"/>
      <c r="HQ31" s="303"/>
      <c r="HR31" s="303"/>
      <c r="HS31" s="303"/>
      <c r="HT31" s="303"/>
      <c r="HU31" s="303"/>
      <c r="HV31" s="303"/>
      <c r="HW31" s="303"/>
      <c r="HX31" s="303"/>
      <c r="HY31" s="303"/>
      <c r="HZ31" s="303"/>
      <c r="IA31" s="303"/>
      <c r="IB31" s="303"/>
      <c r="IC31" s="303"/>
      <c r="ID31" s="303"/>
      <c r="IE31" s="303"/>
      <c r="IF31" s="303"/>
      <c r="IG31" s="303"/>
      <c r="IH31" s="303"/>
      <c r="II31" s="303"/>
      <c r="IJ31" s="303"/>
      <c r="IK31" s="303"/>
      <c r="IL31" s="303"/>
      <c r="IM31" s="303"/>
      <c r="IN31" s="303"/>
      <c r="IO31" s="303"/>
      <c r="IP31" s="303"/>
      <c r="IQ31" s="303"/>
      <c r="IR31" s="303"/>
      <c r="IS31" s="303"/>
      <c r="IT31" s="303"/>
      <c r="IU31" s="303"/>
      <c r="IV31" s="303"/>
      <c r="IW31" s="303"/>
      <c r="IX31" s="303"/>
      <c r="IY31" s="303"/>
      <c r="IZ31" s="303"/>
      <c r="JA31" s="303"/>
      <c r="JB31" s="303"/>
      <c r="JC31" s="303"/>
      <c r="JD31" s="303"/>
      <c r="JE31" s="303"/>
      <c r="JF31" s="303"/>
      <c r="JG31" s="303"/>
      <c r="JH31" s="303"/>
      <c r="JI31" s="303"/>
      <c r="JJ31" s="303"/>
      <c r="JK31" s="303"/>
      <c r="JL31" s="303"/>
      <c r="JM31" s="303"/>
      <c r="JN31" s="303"/>
      <c r="JO31" s="303"/>
      <c r="JP31" s="303"/>
      <c r="JQ31" s="303"/>
      <c r="JR31" s="303"/>
      <c r="JS31" s="303"/>
      <c r="JT31" s="303"/>
      <c r="JU31" s="303"/>
      <c r="JV31" s="303"/>
      <c r="JW31" s="303"/>
      <c r="JX31" s="303"/>
      <c r="JY31" s="303"/>
      <c r="JZ31" s="303"/>
      <c r="KA31" s="303"/>
      <c r="KB31" s="303"/>
      <c r="KC31" s="303"/>
      <c r="KD31" s="303"/>
      <c r="KE31" s="303"/>
      <c r="KF31" s="303"/>
      <c r="KG31" s="303"/>
      <c r="KH31" s="303"/>
      <c r="KI31" s="303"/>
      <c r="KJ31" s="303"/>
      <c r="KK31" s="303"/>
      <c r="KL31" s="303"/>
      <c r="KM31" s="303"/>
      <c r="KN31" s="303"/>
      <c r="KO31" s="303"/>
      <c r="KP31" s="303"/>
      <c r="KQ31" s="303"/>
      <c r="KR31" s="303"/>
      <c r="KS31" s="303"/>
      <c r="KT31" s="303"/>
      <c r="KU31" s="303"/>
      <c r="KV31" s="303"/>
      <c r="KW31" s="303"/>
      <c r="KX31" s="303"/>
      <c r="KY31" s="303"/>
      <c r="KZ31" s="303"/>
      <c r="LA31" s="303"/>
      <c r="LB31" s="303"/>
      <c r="LC31" s="303"/>
      <c r="LD31" s="303"/>
      <c r="LE31" s="303"/>
      <c r="LF31" s="303"/>
      <c r="LG31" s="303"/>
      <c r="LH31" s="303"/>
      <c r="LI31" s="8"/>
      <c r="LJ31" s="8"/>
      <c r="LK31" s="8"/>
      <c r="LL31" s="8"/>
      <c r="LM31" s="8"/>
      <c r="LN31" s="8"/>
      <c r="LO31" s="8"/>
      <c r="LP31" s="343"/>
    </row>
    <row r="32" s="4" customFormat="1" ht="47" customHeight="1" spans="1:325">
      <c r="A32" s="41">
        <v>45719</v>
      </c>
      <c r="B32" s="42" t="s">
        <v>6693</v>
      </c>
      <c r="C32" s="43"/>
      <c r="D32" s="44">
        <v>1800092113</v>
      </c>
      <c r="E32" s="45" t="s">
        <v>1918</v>
      </c>
      <c r="F32" s="44"/>
      <c r="G32" s="56" t="s">
        <v>6694</v>
      </c>
      <c r="H32" s="46" t="s">
        <v>3580</v>
      </c>
      <c r="I32" s="100" t="s">
        <v>3581</v>
      </c>
      <c r="J32" s="101">
        <v>1190</v>
      </c>
      <c r="K32" s="102">
        <v>0</v>
      </c>
      <c r="L32" s="102">
        <v>6</v>
      </c>
      <c r="M32" s="102">
        <f t="shared" si="1"/>
        <v>198.333333333333</v>
      </c>
      <c r="N32" s="106">
        <v>45808</v>
      </c>
      <c r="O32" s="106">
        <v>45804</v>
      </c>
      <c r="P32" s="104" t="s">
        <v>6739</v>
      </c>
      <c r="Q32" s="156"/>
      <c r="R32" s="157"/>
      <c r="S32" s="157"/>
      <c r="T32" s="158"/>
      <c r="U32" s="159"/>
      <c r="V32" s="159"/>
      <c r="W32" s="160"/>
      <c r="X32" s="159"/>
      <c r="Y32" s="161"/>
      <c r="Z32" s="213"/>
      <c r="AA32" s="214"/>
      <c r="AB32" s="215"/>
      <c r="AC32" s="52"/>
      <c r="AD32" s="216"/>
      <c r="AE32" s="216"/>
      <c r="AF32" s="216"/>
      <c r="AG32" s="217"/>
      <c r="AH32" s="271"/>
      <c r="AI32" s="271"/>
      <c r="AJ32" s="271" t="s">
        <v>63</v>
      </c>
      <c r="AK32" s="293">
        <f>J32</f>
        <v>1190</v>
      </c>
      <c r="AL32" s="271"/>
      <c r="AM32" s="272">
        <f>J32/6</f>
        <v>198.333333333333</v>
      </c>
      <c r="AN32" s="273">
        <f>J32/6</f>
        <v>198.333333333333</v>
      </c>
      <c r="AO32" s="273">
        <f>J32/6</f>
        <v>198.333333333333</v>
      </c>
      <c r="AP32" s="273">
        <f>J32/6</f>
        <v>198.333333333333</v>
      </c>
      <c r="AQ32" s="273">
        <f>J32/6</f>
        <v>198.333333333333</v>
      </c>
      <c r="AR32" s="273">
        <f>J32/6</f>
        <v>198.333333333333</v>
      </c>
      <c r="AS32" s="273"/>
      <c r="AT32" s="273"/>
      <c r="AU32" s="298"/>
      <c r="AV32" s="299"/>
      <c r="AW32" s="300"/>
      <c r="AX32" s="301"/>
      <c r="AY32" s="302"/>
      <c r="AZ32" s="303"/>
      <c r="BA32" s="303"/>
      <c r="BB32" s="303"/>
      <c r="BC32" s="303"/>
      <c r="BD32" s="303"/>
      <c r="BE32" s="303"/>
      <c r="BF32" s="303"/>
      <c r="BG32" s="303"/>
      <c r="BH32" s="303"/>
      <c r="BI32" s="303"/>
      <c r="BJ32" s="303"/>
      <c r="BK32" s="303"/>
      <c r="BL32" s="303"/>
      <c r="BM32" s="303"/>
      <c r="BN32" s="303"/>
      <c r="BO32" s="303"/>
      <c r="BP32" s="303"/>
      <c r="BQ32" s="303"/>
      <c r="BR32" s="303"/>
      <c r="BS32" s="303"/>
      <c r="BT32" s="303"/>
      <c r="BU32" s="303"/>
      <c r="BV32" s="303"/>
      <c r="BW32" s="303"/>
      <c r="BX32" s="303"/>
      <c r="BY32" s="303"/>
      <c r="BZ32" s="303"/>
      <c r="CA32" s="303"/>
      <c r="CB32" s="303"/>
      <c r="CC32" s="303"/>
      <c r="CD32" s="303"/>
      <c r="CE32" s="303"/>
      <c r="CF32" s="303"/>
      <c r="CG32" s="303"/>
      <c r="CH32" s="303"/>
      <c r="CI32" s="303"/>
      <c r="CJ32" s="303"/>
      <c r="CK32" s="303"/>
      <c r="CL32" s="303"/>
      <c r="CM32" s="303"/>
      <c r="CN32" s="303"/>
      <c r="CO32" s="303"/>
      <c r="CP32" s="303"/>
      <c r="CQ32" s="303"/>
      <c r="CR32" s="303"/>
      <c r="CS32" s="303"/>
      <c r="CT32" s="303"/>
      <c r="CU32" s="303"/>
      <c r="CV32" s="303"/>
      <c r="CW32" s="303"/>
      <c r="CX32" s="303"/>
      <c r="CY32" s="303"/>
      <c r="CZ32" s="303"/>
      <c r="DA32" s="303"/>
      <c r="DB32" s="303"/>
      <c r="DC32" s="303"/>
      <c r="DD32" s="303"/>
      <c r="DE32" s="303"/>
      <c r="DF32" s="303"/>
      <c r="DG32" s="303"/>
      <c r="DH32" s="303"/>
      <c r="DI32" s="303"/>
      <c r="DJ32" s="303"/>
      <c r="DK32" s="303"/>
      <c r="DL32" s="303"/>
      <c r="DM32" s="303"/>
      <c r="DN32" s="303"/>
      <c r="DO32" s="303"/>
      <c r="DP32" s="303"/>
      <c r="DQ32" s="303"/>
      <c r="DR32" s="303"/>
      <c r="DS32" s="303"/>
      <c r="DT32" s="303"/>
      <c r="DU32" s="303"/>
      <c r="DV32" s="303"/>
      <c r="DW32" s="303"/>
      <c r="DX32" s="303"/>
      <c r="DY32" s="303"/>
      <c r="DZ32" s="303"/>
      <c r="EA32" s="303"/>
      <c r="EB32" s="303"/>
      <c r="EC32" s="303"/>
      <c r="ED32" s="303"/>
      <c r="EE32" s="303"/>
      <c r="EF32" s="303"/>
      <c r="EG32" s="303"/>
      <c r="EH32" s="303"/>
      <c r="EI32" s="303"/>
      <c r="EJ32" s="303"/>
      <c r="EK32" s="303"/>
      <c r="EL32" s="303"/>
      <c r="EM32" s="303"/>
      <c r="EN32" s="303"/>
      <c r="EO32" s="303"/>
      <c r="EP32" s="303"/>
      <c r="EQ32" s="303"/>
      <c r="ER32" s="303"/>
      <c r="ES32" s="303"/>
      <c r="ET32" s="303"/>
      <c r="EU32" s="303"/>
      <c r="EV32" s="303"/>
      <c r="EW32" s="303"/>
      <c r="EX32" s="303"/>
      <c r="EY32" s="303"/>
      <c r="EZ32" s="303"/>
      <c r="FA32" s="303"/>
      <c r="FB32" s="303"/>
      <c r="FC32" s="303"/>
      <c r="FD32" s="303"/>
      <c r="FE32" s="303"/>
      <c r="FF32" s="303"/>
      <c r="FG32" s="303"/>
      <c r="FH32" s="303"/>
      <c r="FI32" s="303"/>
      <c r="FJ32" s="303"/>
      <c r="FK32" s="303"/>
      <c r="FL32" s="303"/>
      <c r="FM32" s="303"/>
      <c r="FN32" s="303"/>
      <c r="FO32" s="303"/>
      <c r="FP32" s="303"/>
      <c r="FQ32" s="303"/>
      <c r="FR32" s="303"/>
      <c r="FS32" s="303"/>
      <c r="FT32" s="303"/>
      <c r="FU32" s="303"/>
      <c r="FV32" s="303"/>
      <c r="FW32" s="303"/>
      <c r="FX32" s="303"/>
      <c r="FY32" s="303"/>
      <c r="FZ32" s="303"/>
      <c r="GA32" s="303"/>
      <c r="GB32" s="303"/>
      <c r="GC32" s="303"/>
      <c r="GD32" s="303"/>
      <c r="GE32" s="303"/>
      <c r="GF32" s="303"/>
      <c r="GG32" s="303"/>
      <c r="GH32" s="303"/>
      <c r="GI32" s="303"/>
      <c r="GJ32" s="303"/>
      <c r="GK32" s="303"/>
      <c r="GL32" s="303"/>
      <c r="GM32" s="303"/>
      <c r="GN32" s="303"/>
      <c r="GO32" s="303"/>
      <c r="GP32" s="303"/>
      <c r="GQ32" s="303"/>
      <c r="GR32" s="303"/>
      <c r="GS32" s="303"/>
      <c r="GT32" s="303"/>
      <c r="GU32" s="303"/>
      <c r="GV32" s="303"/>
      <c r="GW32" s="303"/>
      <c r="GX32" s="303"/>
      <c r="GY32" s="303"/>
      <c r="GZ32" s="303"/>
      <c r="HA32" s="303"/>
      <c r="HB32" s="303"/>
      <c r="HC32" s="303"/>
      <c r="HD32" s="303"/>
      <c r="HE32" s="303"/>
      <c r="HF32" s="303"/>
      <c r="HG32" s="303"/>
      <c r="HH32" s="303"/>
      <c r="HI32" s="303"/>
      <c r="HJ32" s="303"/>
      <c r="HK32" s="303"/>
      <c r="HL32" s="303"/>
      <c r="HM32" s="303"/>
      <c r="HN32" s="303"/>
      <c r="HO32" s="303"/>
      <c r="HP32" s="303"/>
      <c r="HQ32" s="303"/>
      <c r="HR32" s="303"/>
      <c r="HS32" s="303"/>
      <c r="HT32" s="303"/>
      <c r="HU32" s="303"/>
      <c r="HV32" s="303"/>
      <c r="HW32" s="303"/>
      <c r="HX32" s="303"/>
      <c r="HY32" s="303"/>
      <c r="HZ32" s="303"/>
      <c r="IA32" s="303"/>
      <c r="IB32" s="303"/>
      <c r="IC32" s="303"/>
      <c r="ID32" s="303"/>
      <c r="IE32" s="303"/>
      <c r="IF32" s="303"/>
      <c r="IG32" s="303"/>
      <c r="IH32" s="303"/>
      <c r="II32" s="303"/>
      <c r="IJ32" s="303"/>
      <c r="IK32" s="303"/>
      <c r="IL32" s="303"/>
      <c r="IM32" s="303"/>
      <c r="IN32" s="303"/>
      <c r="IO32" s="303"/>
      <c r="IP32" s="303"/>
      <c r="IQ32" s="303"/>
      <c r="IR32" s="303"/>
      <c r="IS32" s="303"/>
      <c r="IT32" s="303"/>
      <c r="IU32" s="303"/>
      <c r="IV32" s="303"/>
      <c r="IW32" s="303"/>
      <c r="IX32" s="303"/>
      <c r="IY32" s="303"/>
      <c r="IZ32" s="303"/>
      <c r="JA32" s="303"/>
      <c r="JB32" s="303"/>
      <c r="JC32" s="303"/>
      <c r="JD32" s="303"/>
      <c r="JE32" s="303"/>
      <c r="JF32" s="303"/>
      <c r="JG32" s="303"/>
      <c r="JH32" s="303"/>
      <c r="JI32" s="303"/>
      <c r="JJ32" s="303"/>
      <c r="JK32" s="303"/>
      <c r="JL32" s="303"/>
      <c r="JM32" s="303"/>
      <c r="JN32" s="303"/>
      <c r="JO32" s="303"/>
      <c r="JP32" s="303"/>
      <c r="JQ32" s="303"/>
      <c r="JR32" s="303"/>
      <c r="JS32" s="303"/>
      <c r="JT32" s="303"/>
      <c r="JU32" s="303"/>
      <c r="JV32" s="303"/>
      <c r="JW32" s="303"/>
      <c r="JX32" s="303"/>
      <c r="JY32" s="303"/>
      <c r="JZ32" s="303"/>
      <c r="KA32" s="303"/>
      <c r="KB32" s="303"/>
      <c r="KC32" s="303"/>
      <c r="KD32" s="303"/>
      <c r="KE32" s="303"/>
      <c r="KF32" s="303"/>
      <c r="KG32" s="303"/>
      <c r="KH32" s="303"/>
      <c r="KI32" s="303"/>
      <c r="KJ32" s="303"/>
      <c r="KK32" s="303"/>
      <c r="KL32" s="303"/>
      <c r="KM32" s="303"/>
      <c r="KN32" s="303"/>
      <c r="KO32" s="303"/>
      <c r="KP32" s="303"/>
      <c r="KQ32" s="303"/>
      <c r="KR32" s="303"/>
      <c r="KS32" s="303"/>
      <c r="KT32" s="303"/>
      <c r="KU32" s="303"/>
      <c r="KV32" s="303"/>
      <c r="KW32" s="303"/>
      <c r="KX32" s="303"/>
      <c r="KY32" s="303"/>
      <c r="KZ32" s="303"/>
      <c r="LA32" s="303"/>
      <c r="LB32" s="303"/>
      <c r="LC32" s="303"/>
      <c r="LD32" s="303"/>
      <c r="LE32" s="303"/>
      <c r="LF32" s="8"/>
      <c r="LG32" s="8"/>
      <c r="LH32" s="8"/>
      <c r="LI32" s="8"/>
      <c r="LJ32" s="8"/>
      <c r="LK32" s="8"/>
      <c r="LL32" s="8"/>
      <c r="LM32" s="339"/>
    </row>
    <row r="33" s="5" customFormat="1" ht="47" customHeight="1" spans="1:328">
      <c r="A33" s="47">
        <v>45717</v>
      </c>
      <c r="B33" s="48" t="s">
        <v>6693</v>
      </c>
      <c r="C33" s="49"/>
      <c r="D33" s="50">
        <v>1800092111</v>
      </c>
      <c r="E33" s="51" t="s">
        <v>1915</v>
      </c>
      <c r="F33" s="50"/>
      <c r="G33" s="46" t="s">
        <v>1727</v>
      </c>
      <c r="H33" s="46" t="s">
        <v>1727</v>
      </c>
      <c r="I33" s="100" t="s">
        <v>1728</v>
      </c>
      <c r="J33" s="101">
        <v>17952</v>
      </c>
      <c r="K33" s="102">
        <v>0</v>
      </c>
      <c r="L33" s="102">
        <v>96</v>
      </c>
      <c r="M33" s="105">
        <f t="shared" si="1"/>
        <v>187</v>
      </c>
      <c r="N33" s="129">
        <v>45808</v>
      </c>
      <c r="O33" s="129">
        <v>45804</v>
      </c>
      <c r="P33" s="104" t="s">
        <v>6740</v>
      </c>
      <c r="Q33" s="156"/>
      <c r="R33" s="157"/>
      <c r="S33" s="157"/>
      <c r="T33" s="158"/>
      <c r="U33" s="159"/>
      <c r="V33" s="159"/>
      <c r="W33" s="160"/>
      <c r="X33" s="159"/>
      <c r="Y33" s="162"/>
      <c r="Z33" s="218"/>
      <c r="AA33" s="214"/>
      <c r="AB33" s="215"/>
      <c r="AC33" s="52"/>
      <c r="AD33" s="216" t="s">
        <v>6694</v>
      </c>
      <c r="AE33" s="219">
        <v>10</v>
      </c>
      <c r="AF33" s="219"/>
      <c r="AG33" s="220"/>
      <c r="AH33" s="220"/>
      <c r="AI33" s="220"/>
      <c r="AJ33" s="220"/>
      <c r="AK33" s="271"/>
      <c r="AL33" s="271"/>
      <c r="AM33" s="271"/>
      <c r="AN33" s="278"/>
      <c r="AO33" s="278"/>
      <c r="AP33" s="272"/>
      <c r="AQ33" s="273"/>
      <c r="AR33" s="273"/>
      <c r="AS33" s="273"/>
      <c r="AT33" s="273"/>
      <c r="AU33" s="274"/>
      <c r="AV33" s="274"/>
      <c r="AW33" s="274"/>
      <c r="AX33" s="274"/>
      <c r="AY33" s="274"/>
      <c r="AZ33" s="272"/>
      <c r="BA33" s="300"/>
      <c r="BB33" s="303"/>
      <c r="BC33" s="303"/>
      <c r="BD33" s="303"/>
      <c r="BE33" s="303"/>
      <c r="BF33" s="303"/>
      <c r="BG33" s="303"/>
      <c r="BH33" s="303"/>
      <c r="BI33" s="303"/>
      <c r="BJ33" s="303"/>
      <c r="BK33" s="303"/>
      <c r="BL33" s="303"/>
      <c r="BM33" s="303"/>
      <c r="BN33" s="303"/>
      <c r="BO33" s="303"/>
      <c r="BP33" s="303"/>
      <c r="BQ33" s="303"/>
      <c r="BR33" s="303"/>
      <c r="BS33" s="303"/>
      <c r="BT33" s="303"/>
      <c r="BU33" s="303"/>
      <c r="BV33" s="303"/>
      <c r="BW33" s="303"/>
      <c r="BX33" s="303"/>
      <c r="BY33" s="303"/>
      <c r="BZ33" s="303"/>
      <c r="CA33" s="303"/>
      <c r="CB33" s="303"/>
      <c r="CC33" s="303"/>
      <c r="CD33" s="303"/>
      <c r="CE33" s="303"/>
      <c r="CF33" s="303"/>
      <c r="CG33" s="303"/>
      <c r="CH33" s="303"/>
      <c r="CI33" s="303"/>
      <c r="CJ33" s="303"/>
      <c r="CK33" s="303"/>
      <c r="CL33" s="303"/>
      <c r="CM33" s="303"/>
      <c r="CN33" s="303"/>
      <c r="CO33" s="303"/>
      <c r="CP33" s="303"/>
      <c r="CQ33" s="303"/>
      <c r="CR33" s="303"/>
      <c r="CS33" s="303"/>
      <c r="CT33" s="303"/>
      <c r="CU33" s="303"/>
      <c r="CV33" s="303"/>
      <c r="CW33" s="303"/>
      <c r="CX33" s="303"/>
      <c r="CY33" s="303"/>
      <c r="CZ33" s="303"/>
      <c r="DA33" s="303"/>
      <c r="DB33" s="303"/>
      <c r="DC33" s="303"/>
      <c r="DD33" s="303"/>
      <c r="DE33" s="303"/>
      <c r="DF33" s="303"/>
      <c r="DG33" s="303"/>
      <c r="DH33" s="303"/>
      <c r="DI33" s="303"/>
      <c r="DJ33" s="303"/>
      <c r="DK33" s="303"/>
      <c r="DL33" s="303"/>
      <c r="DM33" s="303"/>
      <c r="DN33" s="303"/>
      <c r="DO33" s="303"/>
      <c r="DP33" s="303"/>
      <c r="DQ33" s="303"/>
      <c r="DR33" s="303"/>
      <c r="DS33" s="303"/>
      <c r="DT33" s="303"/>
      <c r="DU33" s="303"/>
      <c r="DV33" s="303"/>
      <c r="DW33" s="303"/>
      <c r="DX33" s="303"/>
      <c r="DY33" s="303"/>
      <c r="DZ33" s="303"/>
      <c r="EA33" s="303"/>
      <c r="EB33" s="303"/>
      <c r="EC33" s="303"/>
      <c r="ED33" s="303"/>
      <c r="EE33" s="303"/>
      <c r="EF33" s="303"/>
      <c r="EG33" s="303"/>
      <c r="EH33" s="303"/>
      <c r="EI33" s="303"/>
      <c r="EJ33" s="303"/>
      <c r="EK33" s="303"/>
      <c r="EL33" s="303"/>
      <c r="EM33" s="303"/>
      <c r="EN33" s="303"/>
      <c r="EO33" s="303"/>
      <c r="EP33" s="303"/>
      <c r="EQ33" s="303"/>
      <c r="ER33" s="303"/>
      <c r="ES33" s="303"/>
      <c r="ET33" s="303"/>
      <c r="EU33" s="303"/>
      <c r="EV33" s="303"/>
      <c r="EW33" s="303"/>
      <c r="EX33" s="303"/>
      <c r="EY33" s="303"/>
      <c r="EZ33" s="303"/>
      <c r="FA33" s="303"/>
      <c r="FB33" s="303"/>
      <c r="FC33" s="303"/>
      <c r="FD33" s="303"/>
      <c r="FE33" s="303"/>
      <c r="FF33" s="303"/>
      <c r="FG33" s="303"/>
      <c r="FH33" s="303"/>
      <c r="FI33" s="303"/>
      <c r="FJ33" s="303"/>
      <c r="FK33" s="303"/>
      <c r="FL33" s="303"/>
      <c r="FM33" s="303"/>
      <c r="FN33" s="303"/>
      <c r="FO33" s="303"/>
      <c r="FP33" s="303"/>
      <c r="FQ33" s="303"/>
      <c r="FR33" s="303"/>
      <c r="FS33" s="303"/>
      <c r="FT33" s="303"/>
      <c r="FU33" s="303"/>
      <c r="FV33" s="303"/>
      <c r="FW33" s="303"/>
      <c r="FX33" s="303"/>
      <c r="FY33" s="303"/>
      <c r="FZ33" s="303"/>
      <c r="GA33" s="303"/>
      <c r="GB33" s="303"/>
      <c r="GC33" s="303"/>
      <c r="GD33" s="303"/>
      <c r="GE33" s="303"/>
      <c r="GF33" s="303"/>
      <c r="GG33" s="303"/>
      <c r="GH33" s="303"/>
      <c r="GI33" s="303"/>
      <c r="GJ33" s="303"/>
      <c r="GK33" s="303"/>
      <c r="GL33" s="303"/>
      <c r="GM33" s="303"/>
      <c r="GN33" s="303"/>
      <c r="GO33" s="303"/>
      <c r="GP33" s="303"/>
      <c r="GQ33" s="303"/>
      <c r="GR33" s="303"/>
      <c r="GS33" s="303"/>
      <c r="GT33" s="303"/>
      <c r="GU33" s="303"/>
      <c r="GV33" s="303"/>
      <c r="GW33" s="303"/>
      <c r="GX33" s="303"/>
      <c r="GY33" s="303"/>
      <c r="GZ33" s="303"/>
      <c r="HA33" s="303"/>
      <c r="HB33" s="303"/>
      <c r="HC33" s="303"/>
      <c r="HD33" s="303"/>
      <c r="HE33" s="303"/>
      <c r="HF33" s="303"/>
      <c r="HG33" s="303"/>
      <c r="HH33" s="303"/>
      <c r="HI33" s="303"/>
      <c r="HJ33" s="303"/>
      <c r="HK33" s="303"/>
      <c r="HL33" s="303"/>
      <c r="HM33" s="303"/>
      <c r="HN33" s="303"/>
      <c r="HO33" s="303"/>
      <c r="HP33" s="303"/>
      <c r="HQ33" s="303"/>
      <c r="HR33" s="303"/>
      <c r="HS33" s="303"/>
      <c r="HT33" s="303"/>
      <c r="HU33" s="303"/>
      <c r="HV33" s="303"/>
      <c r="HW33" s="303"/>
      <c r="HX33" s="303"/>
      <c r="HY33" s="303"/>
      <c r="HZ33" s="303"/>
      <c r="IA33" s="303"/>
      <c r="IB33" s="303"/>
      <c r="IC33" s="303"/>
      <c r="ID33" s="303"/>
      <c r="IE33" s="303"/>
      <c r="IF33" s="303"/>
      <c r="IG33" s="303"/>
      <c r="IH33" s="303"/>
      <c r="II33" s="303"/>
      <c r="IJ33" s="303"/>
      <c r="IK33" s="303"/>
      <c r="IL33" s="303"/>
      <c r="IM33" s="303"/>
      <c r="IN33" s="303"/>
      <c r="IO33" s="303"/>
      <c r="IP33" s="303"/>
      <c r="IQ33" s="303"/>
      <c r="IR33" s="303"/>
      <c r="IS33" s="303"/>
      <c r="IT33" s="303"/>
      <c r="IU33" s="303"/>
      <c r="IV33" s="303"/>
      <c r="IW33" s="303"/>
      <c r="IX33" s="303"/>
      <c r="IY33" s="303"/>
      <c r="IZ33" s="303"/>
      <c r="JA33" s="303"/>
      <c r="JB33" s="303"/>
      <c r="JC33" s="303"/>
      <c r="JD33" s="303"/>
      <c r="JE33" s="303"/>
      <c r="JF33" s="303"/>
      <c r="JG33" s="303"/>
      <c r="JH33" s="303"/>
      <c r="JI33" s="303"/>
      <c r="JJ33" s="303"/>
      <c r="JK33" s="303"/>
      <c r="JL33" s="303"/>
      <c r="JM33" s="303"/>
      <c r="JN33" s="303"/>
      <c r="JO33" s="303"/>
      <c r="JP33" s="303"/>
      <c r="JQ33" s="303"/>
      <c r="JR33" s="303"/>
      <c r="JS33" s="303"/>
      <c r="JT33" s="303"/>
      <c r="JU33" s="303"/>
      <c r="JV33" s="303"/>
      <c r="JW33" s="303"/>
      <c r="JX33" s="303"/>
      <c r="JY33" s="303"/>
      <c r="JZ33" s="303"/>
      <c r="KA33" s="303"/>
      <c r="KB33" s="303"/>
      <c r="KC33" s="303"/>
      <c r="KD33" s="303"/>
      <c r="KE33" s="303"/>
      <c r="KF33" s="303"/>
      <c r="KG33" s="303"/>
      <c r="KH33" s="303"/>
      <c r="KI33" s="303"/>
      <c r="KJ33" s="303"/>
      <c r="KK33" s="303"/>
      <c r="KL33" s="303"/>
      <c r="KM33" s="303"/>
      <c r="KN33" s="303"/>
      <c r="KO33" s="303"/>
      <c r="KP33" s="303"/>
      <c r="KQ33" s="303"/>
      <c r="KR33" s="303"/>
      <c r="KS33" s="303"/>
      <c r="KT33" s="303"/>
      <c r="KU33" s="303"/>
      <c r="KV33" s="303"/>
      <c r="KW33" s="303"/>
      <c r="KX33" s="303"/>
      <c r="KY33" s="303"/>
      <c r="KZ33" s="303"/>
      <c r="LA33" s="303"/>
      <c r="LB33" s="303"/>
      <c r="LC33" s="303"/>
      <c r="LD33" s="303"/>
      <c r="LE33" s="303"/>
      <c r="LF33" s="303"/>
      <c r="LG33" s="303"/>
      <c r="LH33" s="303"/>
      <c r="LI33" s="8"/>
      <c r="LJ33" s="8"/>
      <c r="LK33" s="8"/>
      <c r="LL33" s="8"/>
      <c r="LM33" s="8"/>
      <c r="LN33" s="8"/>
      <c r="LO33" s="8"/>
      <c r="LP33" s="339"/>
    </row>
    <row r="34" s="5" customFormat="1" ht="47" customHeight="1" spans="1:328">
      <c r="A34" s="47">
        <v>45719</v>
      </c>
      <c r="B34" s="48" t="s">
        <v>6693</v>
      </c>
      <c r="C34" s="49"/>
      <c r="D34" s="50">
        <v>1800092113</v>
      </c>
      <c r="E34" s="51" t="s">
        <v>1918</v>
      </c>
      <c r="F34" s="63"/>
      <c r="G34" s="55" t="s">
        <v>1727</v>
      </c>
      <c r="H34" s="55" t="s">
        <v>1727</v>
      </c>
      <c r="I34" s="100" t="s">
        <v>1728</v>
      </c>
      <c r="J34" s="101">
        <v>11424</v>
      </c>
      <c r="K34" s="102">
        <v>0</v>
      </c>
      <c r="L34" s="102">
        <v>96</v>
      </c>
      <c r="M34" s="105">
        <f t="shared" si="1"/>
        <v>119</v>
      </c>
      <c r="N34" s="129">
        <v>45808</v>
      </c>
      <c r="O34" s="129">
        <v>45804</v>
      </c>
      <c r="P34" s="104" t="s">
        <v>6740</v>
      </c>
      <c r="Q34" s="163"/>
      <c r="R34" s="164"/>
      <c r="S34" s="164"/>
      <c r="T34" s="165"/>
      <c r="U34" s="166"/>
      <c r="V34" s="166"/>
      <c r="W34" s="167"/>
      <c r="X34" s="166"/>
      <c r="Y34" s="168"/>
      <c r="Z34" s="221"/>
      <c r="AA34" s="226"/>
      <c r="AB34" s="215"/>
      <c r="AC34" s="65"/>
      <c r="AD34" s="216" t="s">
        <v>6694</v>
      </c>
      <c r="AE34" s="223">
        <v>10</v>
      </c>
      <c r="AF34" s="223"/>
      <c r="AG34" s="224"/>
      <c r="AH34" s="224"/>
      <c r="AI34" s="224"/>
      <c r="AJ34" s="224"/>
      <c r="AK34" s="275"/>
      <c r="AL34" s="275"/>
      <c r="AM34" s="275"/>
      <c r="AN34" s="276"/>
      <c r="AO34" s="276"/>
      <c r="AP34" s="277"/>
      <c r="AQ34" s="283"/>
      <c r="AR34" s="283"/>
      <c r="AS34" s="283"/>
      <c r="AT34" s="283"/>
      <c r="AU34" s="304"/>
      <c r="AV34" s="304"/>
      <c r="AW34" s="304"/>
      <c r="AX34" s="304"/>
      <c r="AY34" s="304"/>
      <c r="AZ34" s="277"/>
      <c r="BA34" s="331"/>
      <c r="BB34" s="303"/>
      <c r="BC34" s="303"/>
      <c r="BD34" s="303"/>
      <c r="BE34" s="303"/>
      <c r="BF34" s="303"/>
      <c r="BG34" s="303"/>
      <c r="BH34" s="303"/>
      <c r="BI34" s="303"/>
      <c r="BJ34" s="303"/>
      <c r="BK34" s="303"/>
      <c r="BL34" s="303"/>
      <c r="BM34" s="303"/>
      <c r="BN34" s="303"/>
      <c r="BO34" s="303"/>
      <c r="BP34" s="303"/>
      <c r="BQ34" s="303"/>
      <c r="BR34" s="303"/>
      <c r="BS34" s="303"/>
      <c r="BT34" s="303"/>
      <c r="BU34" s="303"/>
      <c r="BV34" s="303"/>
      <c r="BW34" s="303"/>
      <c r="BX34" s="303"/>
      <c r="BY34" s="303"/>
      <c r="BZ34" s="303"/>
      <c r="CA34" s="303"/>
      <c r="CB34" s="303"/>
      <c r="CC34" s="303"/>
      <c r="CD34" s="303"/>
      <c r="CE34" s="303"/>
      <c r="CF34" s="303"/>
      <c r="CG34" s="303"/>
      <c r="CH34" s="303"/>
      <c r="CI34" s="303"/>
      <c r="CJ34" s="303"/>
      <c r="CK34" s="303"/>
      <c r="CL34" s="303"/>
      <c r="CM34" s="303"/>
      <c r="CN34" s="303"/>
      <c r="CO34" s="303"/>
      <c r="CP34" s="303"/>
      <c r="CQ34" s="303"/>
      <c r="CR34" s="303"/>
      <c r="CS34" s="303"/>
      <c r="CT34" s="303"/>
      <c r="CU34" s="303"/>
      <c r="CV34" s="303"/>
      <c r="CW34" s="303"/>
      <c r="CX34" s="303"/>
      <c r="CY34" s="303"/>
      <c r="CZ34" s="303"/>
      <c r="DA34" s="303"/>
      <c r="DB34" s="303"/>
      <c r="DC34" s="303"/>
      <c r="DD34" s="303"/>
      <c r="DE34" s="303"/>
      <c r="DF34" s="303"/>
      <c r="DG34" s="303"/>
      <c r="DH34" s="303"/>
      <c r="DI34" s="303"/>
      <c r="DJ34" s="303"/>
      <c r="DK34" s="303"/>
      <c r="DL34" s="303"/>
      <c r="DM34" s="303"/>
      <c r="DN34" s="303"/>
      <c r="DO34" s="303"/>
      <c r="DP34" s="303"/>
      <c r="DQ34" s="303"/>
      <c r="DR34" s="303"/>
      <c r="DS34" s="303"/>
      <c r="DT34" s="303"/>
      <c r="DU34" s="303"/>
      <c r="DV34" s="303"/>
      <c r="DW34" s="303"/>
      <c r="DX34" s="303"/>
      <c r="DY34" s="303"/>
      <c r="DZ34" s="303"/>
      <c r="EA34" s="303"/>
      <c r="EB34" s="303"/>
      <c r="EC34" s="303"/>
      <c r="ED34" s="303"/>
      <c r="EE34" s="303"/>
      <c r="EF34" s="303"/>
      <c r="EG34" s="303"/>
      <c r="EH34" s="303"/>
      <c r="EI34" s="303"/>
      <c r="EJ34" s="303"/>
      <c r="EK34" s="303"/>
      <c r="EL34" s="303"/>
      <c r="EM34" s="303"/>
      <c r="EN34" s="303"/>
      <c r="EO34" s="303"/>
      <c r="EP34" s="303"/>
      <c r="EQ34" s="303"/>
      <c r="ER34" s="303"/>
      <c r="ES34" s="303"/>
      <c r="ET34" s="303"/>
      <c r="EU34" s="303"/>
      <c r="EV34" s="303"/>
      <c r="EW34" s="303"/>
      <c r="EX34" s="303"/>
      <c r="EY34" s="303"/>
      <c r="EZ34" s="303"/>
      <c r="FA34" s="303"/>
      <c r="FB34" s="303"/>
      <c r="FC34" s="303"/>
      <c r="FD34" s="303"/>
      <c r="FE34" s="303"/>
      <c r="FF34" s="303"/>
      <c r="FG34" s="303"/>
      <c r="FH34" s="303"/>
      <c r="FI34" s="303"/>
      <c r="FJ34" s="303"/>
      <c r="FK34" s="303"/>
      <c r="FL34" s="303"/>
      <c r="FM34" s="303"/>
      <c r="FN34" s="303"/>
      <c r="FO34" s="303"/>
      <c r="FP34" s="303"/>
      <c r="FQ34" s="303"/>
      <c r="FR34" s="303"/>
      <c r="FS34" s="303"/>
      <c r="FT34" s="303"/>
      <c r="FU34" s="303"/>
      <c r="FV34" s="303"/>
      <c r="FW34" s="303"/>
      <c r="FX34" s="303"/>
      <c r="FY34" s="303"/>
      <c r="FZ34" s="303"/>
      <c r="GA34" s="303"/>
      <c r="GB34" s="303"/>
      <c r="GC34" s="303"/>
      <c r="GD34" s="303"/>
      <c r="GE34" s="303"/>
      <c r="GF34" s="303"/>
      <c r="GG34" s="303"/>
      <c r="GH34" s="303"/>
      <c r="GI34" s="303"/>
      <c r="GJ34" s="303"/>
      <c r="GK34" s="303"/>
      <c r="GL34" s="303"/>
      <c r="GM34" s="303"/>
      <c r="GN34" s="303"/>
      <c r="GO34" s="303"/>
      <c r="GP34" s="303"/>
      <c r="GQ34" s="303"/>
      <c r="GR34" s="303"/>
      <c r="GS34" s="303"/>
      <c r="GT34" s="303"/>
      <c r="GU34" s="303"/>
      <c r="GV34" s="303"/>
      <c r="GW34" s="303"/>
      <c r="GX34" s="303"/>
      <c r="GY34" s="303"/>
      <c r="GZ34" s="303"/>
      <c r="HA34" s="303"/>
      <c r="HB34" s="303"/>
      <c r="HC34" s="303"/>
      <c r="HD34" s="303"/>
      <c r="HE34" s="303"/>
      <c r="HF34" s="303"/>
      <c r="HG34" s="303"/>
      <c r="HH34" s="303"/>
      <c r="HI34" s="303"/>
      <c r="HJ34" s="303"/>
      <c r="HK34" s="303"/>
      <c r="HL34" s="303"/>
      <c r="HM34" s="303"/>
      <c r="HN34" s="303"/>
      <c r="HO34" s="303"/>
      <c r="HP34" s="303"/>
      <c r="HQ34" s="303"/>
      <c r="HR34" s="303"/>
      <c r="HS34" s="303"/>
      <c r="HT34" s="303"/>
      <c r="HU34" s="303"/>
      <c r="HV34" s="303"/>
      <c r="HW34" s="303"/>
      <c r="HX34" s="303"/>
      <c r="HY34" s="303"/>
      <c r="HZ34" s="303"/>
      <c r="IA34" s="303"/>
      <c r="IB34" s="303"/>
      <c r="IC34" s="303"/>
      <c r="ID34" s="303"/>
      <c r="IE34" s="303"/>
      <c r="IF34" s="303"/>
      <c r="IG34" s="303"/>
      <c r="IH34" s="303"/>
      <c r="II34" s="303"/>
      <c r="IJ34" s="303"/>
      <c r="IK34" s="303"/>
      <c r="IL34" s="303"/>
      <c r="IM34" s="303"/>
      <c r="IN34" s="303"/>
      <c r="IO34" s="303"/>
      <c r="IP34" s="303"/>
      <c r="IQ34" s="303"/>
      <c r="IR34" s="303"/>
      <c r="IS34" s="303"/>
      <c r="IT34" s="303"/>
      <c r="IU34" s="303"/>
      <c r="IV34" s="303"/>
      <c r="IW34" s="303"/>
      <c r="IX34" s="303"/>
      <c r="IY34" s="303"/>
      <c r="IZ34" s="303"/>
      <c r="JA34" s="303"/>
      <c r="JB34" s="303"/>
      <c r="JC34" s="303"/>
      <c r="JD34" s="303"/>
      <c r="JE34" s="303"/>
      <c r="JF34" s="303"/>
      <c r="JG34" s="303"/>
      <c r="JH34" s="303"/>
      <c r="JI34" s="303"/>
      <c r="JJ34" s="303"/>
      <c r="JK34" s="303"/>
      <c r="JL34" s="303"/>
      <c r="JM34" s="303"/>
      <c r="JN34" s="303"/>
      <c r="JO34" s="303"/>
      <c r="JP34" s="303"/>
      <c r="JQ34" s="303"/>
      <c r="JR34" s="303"/>
      <c r="JS34" s="303"/>
      <c r="JT34" s="303"/>
      <c r="JU34" s="303"/>
      <c r="JV34" s="303"/>
      <c r="JW34" s="303"/>
      <c r="JX34" s="303"/>
      <c r="JY34" s="303"/>
      <c r="JZ34" s="303"/>
      <c r="KA34" s="303"/>
      <c r="KB34" s="303"/>
      <c r="KC34" s="303"/>
      <c r="KD34" s="303"/>
      <c r="KE34" s="303"/>
      <c r="KF34" s="303"/>
      <c r="KG34" s="303"/>
      <c r="KH34" s="303"/>
      <c r="KI34" s="303"/>
      <c r="KJ34" s="303"/>
      <c r="KK34" s="303"/>
      <c r="KL34" s="303"/>
      <c r="KM34" s="303"/>
      <c r="KN34" s="303"/>
      <c r="KO34" s="303"/>
      <c r="KP34" s="303"/>
      <c r="KQ34" s="303"/>
      <c r="KR34" s="303"/>
      <c r="KS34" s="303"/>
      <c r="KT34" s="303"/>
      <c r="KU34" s="303"/>
      <c r="KV34" s="303"/>
      <c r="KW34" s="303"/>
      <c r="KX34" s="303"/>
      <c r="KY34" s="303"/>
      <c r="KZ34" s="303"/>
      <c r="LA34" s="303"/>
      <c r="LB34" s="303"/>
      <c r="LC34" s="303"/>
      <c r="LD34" s="303"/>
      <c r="LE34" s="303"/>
      <c r="LF34" s="303"/>
      <c r="LG34" s="303"/>
      <c r="LH34" s="303"/>
      <c r="LI34" s="8"/>
      <c r="LJ34" s="8"/>
      <c r="LK34" s="8"/>
      <c r="LL34" s="8"/>
      <c r="LM34" s="8"/>
      <c r="LN34" s="8"/>
      <c r="LO34" s="8"/>
      <c r="LP34" s="340"/>
    </row>
    <row r="35" s="5" customFormat="1" ht="47" customHeight="1" spans="1:328">
      <c r="A35" s="47">
        <v>45719</v>
      </c>
      <c r="B35" s="48" t="s">
        <v>6693</v>
      </c>
      <c r="C35" s="49"/>
      <c r="D35" s="50">
        <v>1800092110</v>
      </c>
      <c r="E35" s="51" t="s">
        <v>2045</v>
      </c>
      <c r="F35" s="63"/>
      <c r="G35" s="55" t="s">
        <v>93</v>
      </c>
      <c r="H35" s="55" t="s">
        <v>1727</v>
      </c>
      <c r="I35" s="100" t="s">
        <v>1728</v>
      </c>
      <c r="J35" s="101">
        <v>51072</v>
      </c>
      <c r="K35" s="102">
        <v>0</v>
      </c>
      <c r="L35" s="102">
        <v>96</v>
      </c>
      <c r="M35" s="105">
        <f t="shared" si="1"/>
        <v>532</v>
      </c>
      <c r="N35" s="129">
        <v>45838</v>
      </c>
      <c r="O35" s="129">
        <v>45834</v>
      </c>
      <c r="P35" s="104" t="s">
        <v>6740</v>
      </c>
      <c r="Q35" s="163"/>
      <c r="R35" s="164"/>
      <c r="S35" s="164"/>
      <c r="T35" s="165"/>
      <c r="U35" s="166"/>
      <c r="V35" s="166"/>
      <c r="W35" s="167"/>
      <c r="X35" s="166"/>
      <c r="Y35" s="168"/>
      <c r="Z35" s="221"/>
      <c r="AA35" s="226"/>
      <c r="AB35" s="215"/>
      <c r="AC35" s="65"/>
      <c r="AD35" s="216" t="s">
        <v>93</v>
      </c>
      <c r="AE35" s="223"/>
      <c r="AF35" s="223"/>
      <c r="AG35" s="224"/>
      <c r="AH35" s="224"/>
      <c r="AI35" s="224"/>
      <c r="AJ35" s="224"/>
      <c r="AK35" s="275"/>
      <c r="AL35" s="275"/>
      <c r="AM35" s="275"/>
      <c r="AN35" s="276"/>
      <c r="AO35" s="276"/>
      <c r="AP35" s="277"/>
      <c r="AQ35" s="283"/>
      <c r="AR35" s="283"/>
      <c r="AS35" s="283"/>
      <c r="AT35" s="283"/>
      <c r="AU35" s="304"/>
      <c r="AV35" s="304"/>
      <c r="AW35" s="304"/>
      <c r="AX35" s="304"/>
      <c r="AY35" s="304"/>
      <c r="AZ35" s="277"/>
      <c r="BA35" s="331"/>
      <c r="BB35" s="303"/>
      <c r="BC35" s="303"/>
      <c r="BD35" s="303"/>
      <c r="BE35" s="303"/>
      <c r="BF35" s="303"/>
      <c r="BG35" s="303"/>
      <c r="BH35" s="303"/>
      <c r="BI35" s="303"/>
      <c r="BJ35" s="303"/>
      <c r="BK35" s="303"/>
      <c r="BL35" s="303"/>
      <c r="BM35" s="303"/>
      <c r="BN35" s="303"/>
      <c r="BO35" s="303"/>
      <c r="BP35" s="303"/>
      <c r="BQ35" s="303"/>
      <c r="BR35" s="303"/>
      <c r="BS35" s="303"/>
      <c r="BT35" s="303"/>
      <c r="BU35" s="303"/>
      <c r="BV35" s="303"/>
      <c r="BW35" s="303"/>
      <c r="BX35" s="303"/>
      <c r="BY35" s="303"/>
      <c r="BZ35" s="303"/>
      <c r="CA35" s="303"/>
      <c r="CB35" s="303"/>
      <c r="CC35" s="303"/>
      <c r="CD35" s="303"/>
      <c r="CE35" s="303"/>
      <c r="CF35" s="303"/>
      <c r="CG35" s="303"/>
      <c r="CH35" s="303"/>
      <c r="CI35" s="303"/>
      <c r="CJ35" s="303"/>
      <c r="CK35" s="303"/>
      <c r="CL35" s="303"/>
      <c r="CM35" s="303"/>
      <c r="CN35" s="303"/>
      <c r="CO35" s="303"/>
      <c r="CP35" s="303"/>
      <c r="CQ35" s="303"/>
      <c r="CR35" s="303"/>
      <c r="CS35" s="303"/>
      <c r="CT35" s="303"/>
      <c r="CU35" s="303"/>
      <c r="CV35" s="303"/>
      <c r="CW35" s="303"/>
      <c r="CX35" s="303"/>
      <c r="CY35" s="303"/>
      <c r="CZ35" s="303"/>
      <c r="DA35" s="303"/>
      <c r="DB35" s="303"/>
      <c r="DC35" s="303"/>
      <c r="DD35" s="303"/>
      <c r="DE35" s="303"/>
      <c r="DF35" s="303"/>
      <c r="DG35" s="303"/>
      <c r="DH35" s="303"/>
      <c r="DI35" s="303"/>
      <c r="DJ35" s="303"/>
      <c r="DK35" s="303"/>
      <c r="DL35" s="303"/>
      <c r="DM35" s="303"/>
      <c r="DN35" s="303"/>
      <c r="DO35" s="303"/>
      <c r="DP35" s="303"/>
      <c r="DQ35" s="303"/>
      <c r="DR35" s="303"/>
      <c r="DS35" s="303"/>
      <c r="DT35" s="303"/>
      <c r="DU35" s="303"/>
      <c r="DV35" s="303"/>
      <c r="DW35" s="303"/>
      <c r="DX35" s="303"/>
      <c r="DY35" s="303"/>
      <c r="DZ35" s="303"/>
      <c r="EA35" s="303"/>
      <c r="EB35" s="303"/>
      <c r="EC35" s="303"/>
      <c r="ED35" s="303"/>
      <c r="EE35" s="303"/>
      <c r="EF35" s="303"/>
      <c r="EG35" s="303"/>
      <c r="EH35" s="303"/>
      <c r="EI35" s="303"/>
      <c r="EJ35" s="303"/>
      <c r="EK35" s="303"/>
      <c r="EL35" s="303"/>
      <c r="EM35" s="303"/>
      <c r="EN35" s="303"/>
      <c r="EO35" s="303"/>
      <c r="EP35" s="303"/>
      <c r="EQ35" s="303"/>
      <c r="ER35" s="303"/>
      <c r="ES35" s="303"/>
      <c r="ET35" s="303"/>
      <c r="EU35" s="303"/>
      <c r="EV35" s="303"/>
      <c r="EW35" s="303"/>
      <c r="EX35" s="303"/>
      <c r="EY35" s="303"/>
      <c r="EZ35" s="303"/>
      <c r="FA35" s="303"/>
      <c r="FB35" s="303"/>
      <c r="FC35" s="303"/>
      <c r="FD35" s="303"/>
      <c r="FE35" s="303"/>
      <c r="FF35" s="303"/>
      <c r="FG35" s="303"/>
      <c r="FH35" s="303"/>
      <c r="FI35" s="303"/>
      <c r="FJ35" s="303"/>
      <c r="FK35" s="303"/>
      <c r="FL35" s="303"/>
      <c r="FM35" s="303"/>
      <c r="FN35" s="303"/>
      <c r="FO35" s="303"/>
      <c r="FP35" s="303"/>
      <c r="FQ35" s="303"/>
      <c r="FR35" s="303"/>
      <c r="FS35" s="303"/>
      <c r="FT35" s="303"/>
      <c r="FU35" s="303"/>
      <c r="FV35" s="303"/>
      <c r="FW35" s="303"/>
      <c r="FX35" s="303"/>
      <c r="FY35" s="303"/>
      <c r="FZ35" s="303"/>
      <c r="GA35" s="303"/>
      <c r="GB35" s="303"/>
      <c r="GC35" s="303"/>
      <c r="GD35" s="303"/>
      <c r="GE35" s="303"/>
      <c r="GF35" s="303"/>
      <c r="GG35" s="303"/>
      <c r="GH35" s="303"/>
      <c r="GI35" s="303"/>
      <c r="GJ35" s="303"/>
      <c r="GK35" s="303"/>
      <c r="GL35" s="303"/>
      <c r="GM35" s="303"/>
      <c r="GN35" s="303"/>
      <c r="GO35" s="303"/>
      <c r="GP35" s="303"/>
      <c r="GQ35" s="303"/>
      <c r="GR35" s="303"/>
      <c r="GS35" s="303"/>
      <c r="GT35" s="303"/>
      <c r="GU35" s="303"/>
      <c r="GV35" s="303"/>
      <c r="GW35" s="303"/>
      <c r="GX35" s="303"/>
      <c r="GY35" s="303"/>
      <c r="GZ35" s="303"/>
      <c r="HA35" s="303"/>
      <c r="HB35" s="303"/>
      <c r="HC35" s="303"/>
      <c r="HD35" s="303"/>
      <c r="HE35" s="303"/>
      <c r="HF35" s="303"/>
      <c r="HG35" s="303"/>
      <c r="HH35" s="303"/>
      <c r="HI35" s="303"/>
      <c r="HJ35" s="303"/>
      <c r="HK35" s="303"/>
      <c r="HL35" s="303"/>
      <c r="HM35" s="303"/>
      <c r="HN35" s="303"/>
      <c r="HO35" s="303"/>
      <c r="HP35" s="303"/>
      <c r="HQ35" s="303"/>
      <c r="HR35" s="303"/>
      <c r="HS35" s="303"/>
      <c r="HT35" s="303"/>
      <c r="HU35" s="303"/>
      <c r="HV35" s="303"/>
      <c r="HW35" s="303"/>
      <c r="HX35" s="303"/>
      <c r="HY35" s="303"/>
      <c r="HZ35" s="303"/>
      <c r="IA35" s="303"/>
      <c r="IB35" s="303"/>
      <c r="IC35" s="303"/>
      <c r="ID35" s="303"/>
      <c r="IE35" s="303"/>
      <c r="IF35" s="303"/>
      <c r="IG35" s="303"/>
      <c r="IH35" s="303"/>
      <c r="II35" s="303"/>
      <c r="IJ35" s="303"/>
      <c r="IK35" s="303"/>
      <c r="IL35" s="303"/>
      <c r="IM35" s="303"/>
      <c r="IN35" s="303"/>
      <c r="IO35" s="303"/>
      <c r="IP35" s="303"/>
      <c r="IQ35" s="303"/>
      <c r="IR35" s="303"/>
      <c r="IS35" s="303"/>
      <c r="IT35" s="303"/>
      <c r="IU35" s="303"/>
      <c r="IV35" s="303"/>
      <c r="IW35" s="303"/>
      <c r="IX35" s="303"/>
      <c r="IY35" s="303"/>
      <c r="IZ35" s="303"/>
      <c r="JA35" s="303"/>
      <c r="JB35" s="303"/>
      <c r="JC35" s="303"/>
      <c r="JD35" s="303"/>
      <c r="JE35" s="303"/>
      <c r="JF35" s="303"/>
      <c r="JG35" s="303"/>
      <c r="JH35" s="303"/>
      <c r="JI35" s="303"/>
      <c r="JJ35" s="303"/>
      <c r="JK35" s="303"/>
      <c r="JL35" s="303"/>
      <c r="JM35" s="303"/>
      <c r="JN35" s="303"/>
      <c r="JO35" s="303"/>
      <c r="JP35" s="303"/>
      <c r="JQ35" s="303"/>
      <c r="JR35" s="303"/>
      <c r="JS35" s="303"/>
      <c r="JT35" s="303"/>
      <c r="JU35" s="303"/>
      <c r="JV35" s="303"/>
      <c r="JW35" s="303"/>
      <c r="JX35" s="303"/>
      <c r="JY35" s="303"/>
      <c r="JZ35" s="303"/>
      <c r="KA35" s="303"/>
      <c r="KB35" s="303"/>
      <c r="KC35" s="303"/>
      <c r="KD35" s="303"/>
      <c r="KE35" s="303"/>
      <c r="KF35" s="303"/>
      <c r="KG35" s="303"/>
      <c r="KH35" s="303"/>
      <c r="KI35" s="303"/>
      <c r="KJ35" s="303"/>
      <c r="KK35" s="303"/>
      <c r="KL35" s="303"/>
      <c r="KM35" s="303"/>
      <c r="KN35" s="303"/>
      <c r="KO35" s="303"/>
      <c r="KP35" s="303"/>
      <c r="KQ35" s="303"/>
      <c r="KR35" s="303"/>
      <c r="KS35" s="303"/>
      <c r="KT35" s="303"/>
      <c r="KU35" s="303"/>
      <c r="KV35" s="303"/>
      <c r="KW35" s="303"/>
      <c r="KX35" s="303"/>
      <c r="KY35" s="303"/>
      <c r="KZ35" s="303"/>
      <c r="LA35" s="303"/>
      <c r="LB35" s="303"/>
      <c r="LC35" s="303"/>
      <c r="LD35" s="303"/>
      <c r="LE35" s="303"/>
      <c r="LF35" s="303"/>
      <c r="LG35" s="303"/>
      <c r="LH35" s="303"/>
      <c r="LI35" s="8"/>
      <c r="LJ35" s="8"/>
      <c r="LK35" s="8"/>
      <c r="LL35" s="8"/>
      <c r="LM35" s="8"/>
      <c r="LN35" s="8"/>
      <c r="LO35" s="8"/>
      <c r="LP35" s="340"/>
    </row>
    <row r="36" s="5" customFormat="1" ht="47" customHeight="1" spans="1:328">
      <c r="A36" s="47">
        <v>45719</v>
      </c>
      <c r="B36" s="48" t="s">
        <v>6693</v>
      </c>
      <c r="C36" s="49"/>
      <c r="D36" s="50">
        <v>1800092116</v>
      </c>
      <c r="E36" s="51" t="s">
        <v>2051</v>
      </c>
      <c r="F36" s="63"/>
      <c r="G36" s="55" t="s">
        <v>93</v>
      </c>
      <c r="H36" s="55" t="s">
        <v>1727</v>
      </c>
      <c r="I36" s="100" t="s">
        <v>1728</v>
      </c>
      <c r="J36" s="101">
        <v>14976</v>
      </c>
      <c r="K36" s="102">
        <v>0</v>
      </c>
      <c r="L36" s="102">
        <v>96</v>
      </c>
      <c r="M36" s="105">
        <f t="shared" si="1"/>
        <v>156</v>
      </c>
      <c r="N36" s="129">
        <v>45838</v>
      </c>
      <c r="O36" s="129">
        <v>45834</v>
      </c>
      <c r="P36" s="104" t="s">
        <v>6740</v>
      </c>
      <c r="Q36" s="163"/>
      <c r="R36" s="164"/>
      <c r="S36" s="164"/>
      <c r="T36" s="165"/>
      <c r="U36" s="166"/>
      <c r="V36" s="166"/>
      <c r="W36" s="167"/>
      <c r="X36" s="166"/>
      <c r="Y36" s="168"/>
      <c r="Z36" s="221"/>
      <c r="AA36" s="226"/>
      <c r="AB36" s="215"/>
      <c r="AC36" s="65"/>
      <c r="AD36" s="216" t="s">
        <v>93</v>
      </c>
      <c r="AE36" s="223"/>
      <c r="AF36" s="223"/>
      <c r="AG36" s="224"/>
      <c r="AH36" s="224"/>
      <c r="AI36" s="224"/>
      <c r="AJ36" s="224"/>
      <c r="AK36" s="275"/>
      <c r="AL36" s="275"/>
      <c r="AM36" s="275"/>
      <c r="AN36" s="276"/>
      <c r="AO36" s="276"/>
      <c r="AP36" s="277"/>
      <c r="AQ36" s="283"/>
      <c r="AR36" s="283"/>
      <c r="AS36" s="283"/>
      <c r="AT36" s="283"/>
      <c r="AU36" s="304"/>
      <c r="AV36" s="304"/>
      <c r="AW36" s="304"/>
      <c r="AX36" s="304"/>
      <c r="AY36" s="304"/>
      <c r="AZ36" s="277"/>
      <c r="BA36" s="331"/>
      <c r="BB36" s="303"/>
      <c r="BC36" s="303"/>
      <c r="BD36" s="303"/>
      <c r="BE36" s="303"/>
      <c r="BF36" s="303"/>
      <c r="BG36" s="303"/>
      <c r="BH36" s="303"/>
      <c r="BI36" s="303"/>
      <c r="BJ36" s="303"/>
      <c r="BK36" s="303"/>
      <c r="BL36" s="303"/>
      <c r="BM36" s="303"/>
      <c r="BN36" s="303"/>
      <c r="BO36" s="303"/>
      <c r="BP36" s="303"/>
      <c r="BQ36" s="303"/>
      <c r="BR36" s="303"/>
      <c r="BS36" s="303"/>
      <c r="BT36" s="303"/>
      <c r="BU36" s="303"/>
      <c r="BV36" s="303"/>
      <c r="BW36" s="303"/>
      <c r="BX36" s="303"/>
      <c r="BY36" s="303"/>
      <c r="BZ36" s="303"/>
      <c r="CA36" s="303"/>
      <c r="CB36" s="303"/>
      <c r="CC36" s="303"/>
      <c r="CD36" s="303"/>
      <c r="CE36" s="303"/>
      <c r="CF36" s="303"/>
      <c r="CG36" s="303"/>
      <c r="CH36" s="303"/>
      <c r="CI36" s="303"/>
      <c r="CJ36" s="303"/>
      <c r="CK36" s="303"/>
      <c r="CL36" s="303"/>
      <c r="CM36" s="303"/>
      <c r="CN36" s="303"/>
      <c r="CO36" s="303"/>
      <c r="CP36" s="303"/>
      <c r="CQ36" s="303"/>
      <c r="CR36" s="303"/>
      <c r="CS36" s="303"/>
      <c r="CT36" s="303"/>
      <c r="CU36" s="303"/>
      <c r="CV36" s="303"/>
      <c r="CW36" s="303"/>
      <c r="CX36" s="303"/>
      <c r="CY36" s="303"/>
      <c r="CZ36" s="303"/>
      <c r="DA36" s="303"/>
      <c r="DB36" s="303"/>
      <c r="DC36" s="303"/>
      <c r="DD36" s="303"/>
      <c r="DE36" s="303"/>
      <c r="DF36" s="303"/>
      <c r="DG36" s="303"/>
      <c r="DH36" s="303"/>
      <c r="DI36" s="303"/>
      <c r="DJ36" s="303"/>
      <c r="DK36" s="303"/>
      <c r="DL36" s="303"/>
      <c r="DM36" s="303"/>
      <c r="DN36" s="303"/>
      <c r="DO36" s="303"/>
      <c r="DP36" s="303"/>
      <c r="DQ36" s="303"/>
      <c r="DR36" s="303"/>
      <c r="DS36" s="303"/>
      <c r="DT36" s="303"/>
      <c r="DU36" s="303"/>
      <c r="DV36" s="303"/>
      <c r="DW36" s="303"/>
      <c r="DX36" s="303"/>
      <c r="DY36" s="303"/>
      <c r="DZ36" s="303"/>
      <c r="EA36" s="303"/>
      <c r="EB36" s="303"/>
      <c r="EC36" s="303"/>
      <c r="ED36" s="303"/>
      <c r="EE36" s="303"/>
      <c r="EF36" s="303"/>
      <c r="EG36" s="303"/>
      <c r="EH36" s="303"/>
      <c r="EI36" s="303"/>
      <c r="EJ36" s="303"/>
      <c r="EK36" s="303"/>
      <c r="EL36" s="303"/>
      <c r="EM36" s="303"/>
      <c r="EN36" s="303"/>
      <c r="EO36" s="303"/>
      <c r="EP36" s="303"/>
      <c r="EQ36" s="303"/>
      <c r="ER36" s="303"/>
      <c r="ES36" s="303"/>
      <c r="ET36" s="303"/>
      <c r="EU36" s="303"/>
      <c r="EV36" s="303"/>
      <c r="EW36" s="303"/>
      <c r="EX36" s="303"/>
      <c r="EY36" s="303"/>
      <c r="EZ36" s="303"/>
      <c r="FA36" s="303"/>
      <c r="FB36" s="303"/>
      <c r="FC36" s="303"/>
      <c r="FD36" s="303"/>
      <c r="FE36" s="303"/>
      <c r="FF36" s="303"/>
      <c r="FG36" s="303"/>
      <c r="FH36" s="303"/>
      <c r="FI36" s="303"/>
      <c r="FJ36" s="303"/>
      <c r="FK36" s="303"/>
      <c r="FL36" s="303"/>
      <c r="FM36" s="303"/>
      <c r="FN36" s="303"/>
      <c r="FO36" s="303"/>
      <c r="FP36" s="303"/>
      <c r="FQ36" s="303"/>
      <c r="FR36" s="303"/>
      <c r="FS36" s="303"/>
      <c r="FT36" s="303"/>
      <c r="FU36" s="303"/>
      <c r="FV36" s="303"/>
      <c r="FW36" s="303"/>
      <c r="FX36" s="303"/>
      <c r="FY36" s="303"/>
      <c r="FZ36" s="303"/>
      <c r="GA36" s="303"/>
      <c r="GB36" s="303"/>
      <c r="GC36" s="303"/>
      <c r="GD36" s="303"/>
      <c r="GE36" s="303"/>
      <c r="GF36" s="303"/>
      <c r="GG36" s="303"/>
      <c r="GH36" s="303"/>
      <c r="GI36" s="303"/>
      <c r="GJ36" s="303"/>
      <c r="GK36" s="303"/>
      <c r="GL36" s="303"/>
      <c r="GM36" s="303"/>
      <c r="GN36" s="303"/>
      <c r="GO36" s="303"/>
      <c r="GP36" s="303"/>
      <c r="GQ36" s="303"/>
      <c r="GR36" s="303"/>
      <c r="GS36" s="303"/>
      <c r="GT36" s="303"/>
      <c r="GU36" s="303"/>
      <c r="GV36" s="303"/>
      <c r="GW36" s="303"/>
      <c r="GX36" s="303"/>
      <c r="GY36" s="303"/>
      <c r="GZ36" s="303"/>
      <c r="HA36" s="303"/>
      <c r="HB36" s="303"/>
      <c r="HC36" s="303"/>
      <c r="HD36" s="303"/>
      <c r="HE36" s="303"/>
      <c r="HF36" s="303"/>
      <c r="HG36" s="303"/>
      <c r="HH36" s="303"/>
      <c r="HI36" s="303"/>
      <c r="HJ36" s="303"/>
      <c r="HK36" s="303"/>
      <c r="HL36" s="303"/>
      <c r="HM36" s="303"/>
      <c r="HN36" s="303"/>
      <c r="HO36" s="303"/>
      <c r="HP36" s="303"/>
      <c r="HQ36" s="303"/>
      <c r="HR36" s="303"/>
      <c r="HS36" s="303"/>
      <c r="HT36" s="303"/>
      <c r="HU36" s="303"/>
      <c r="HV36" s="303"/>
      <c r="HW36" s="303"/>
      <c r="HX36" s="303"/>
      <c r="HY36" s="303"/>
      <c r="HZ36" s="303"/>
      <c r="IA36" s="303"/>
      <c r="IB36" s="303"/>
      <c r="IC36" s="303"/>
      <c r="ID36" s="303"/>
      <c r="IE36" s="303"/>
      <c r="IF36" s="303"/>
      <c r="IG36" s="303"/>
      <c r="IH36" s="303"/>
      <c r="II36" s="303"/>
      <c r="IJ36" s="303"/>
      <c r="IK36" s="303"/>
      <c r="IL36" s="303"/>
      <c r="IM36" s="303"/>
      <c r="IN36" s="303"/>
      <c r="IO36" s="303"/>
      <c r="IP36" s="303"/>
      <c r="IQ36" s="303"/>
      <c r="IR36" s="303"/>
      <c r="IS36" s="303"/>
      <c r="IT36" s="303"/>
      <c r="IU36" s="303"/>
      <c r="IV36" s="303"/>
      <c r="IW36" s="303"/>
      <c r="IX36" s="303"/>
      <c r="IY36" s="303"/>
      <c r="IZ36" s="303"/>
      <c r="JA36" s="303"/>
      <c r="JB36" s="303"/>
      <c r="JC36" s="303"/>
      <c r="JD36" s="303"/>
      <c r="JE36" s="303"/>
      <c r="JF36" s="303"/>
      <c r="JG36" s="303"/>
      <c r="JH36" s="303"/>
      <c r="JI36" s="303"/>
      <c r="JJ36" s="303"/>
      <c r="JK36" s="303"/>
      <c r="JL36" s="303"/>
      <c r="JM36" s="303"/>
      <c r="JN36" s="303"/>
      <c r="JO36" s="303"/>
      <c r="JP36" s="303"/>
      <c r="JQ36" s="303"/>
      <c r="JR36" s="303"/>
      <c r="JS36" s="303"/>
      <c r="JT36" s="303"/>
      <c r="JU36" s="303"/>
      <c r="JV36" s="303"/>
      <c r="JW36" s="303"/>
      <c r="JX36" s="303"/>
      <c r="JY36" s="303"/>
      <c r="JZ36" s="303"/>
      <c r="KA36" s="303"/>
      <c r="KB36" s="303"/>
      <c r="KC36" s="303"/>
      <c r="KD36" s="303"/>
      <c r="KE36" s="303"/>
      <c r="KF36" s="303"/>
      <c r="KG36" s="303"/>
      <c r="KH36" s="303"/>
      <c r="KI36" s="303"/>
      <c r="KJ36" s="303"/>
      <c r="KK36" s="303"/>
      <c r="KL36" s="303"/>
      <c r="KM36" s="303"/>
      <c r="KN36" s="303"/>
      <c r="KO36" s="303"/>
      <c r="KP36" s="303"/>
      <c r="KQ36" s="303"/>
      <c r="KR36" s="303"/>
      <c r="KS36" s="303"/>
      <c r="KT36" s="303"/>
      <c r="KU36" s="303"/>
      <c r="KV36" s="303"/>
      <c r="KW36" s="303"/>
      <c r="KX36" s="303"/>
      <c r="KY36" s="303"/>
      <c r="KZ36" s="303"/>
      <c r="LA36" s="303"/>
      <c r="LB36" s="303"/>
      <c r="LC36" s="303"/>
      <c r="LD36" s="303"/>
      <c r="LE36" s="303"/>
      <c r="LF36" s="303"/>
      <c r="LG36" s="303"/>
      <c r="LH36" s="303"/>
      <c r="LI36" s="8"/>
      <c r="LJ36" s="8"/>
      <c r="LK36" s="8"/>
      <c r="LL36" s="8"/>
      <c r="LM36" s="8"/>
      <c r="LN36" s="8"/>
      <c r="LO36" s="8"/>
      <c r="LP36" s="340"/>
    </row>
    <row r="37" s="5" customFormat="1" ht="47" customHeight="1" spans="1:328">
      <c r="A37" s="47">
        <v>45719</v>
      </c>
      <c r="B37" s="48" t="s">
        <v>6693</v>
      </c>
      <c r="C37" s="49"/>
      <c r="D37" s="50">
        <v>1800092118</v>
      </c>
      <c r="E37" s="51" t="s">
        <v>2053</v>
      </c>
      <c r="F37" s="63"/>
      <c r="G37" s="55" t="s">
        <v>93</v>
      </c>
      <c r="H37" s="55" t="s">
        <v>1727</v>
      </c>
      <c r="I37" s="100" t="s">
        <v>1728</v>
      </c>
      <c r="J37" s="101">
        <v>2112</v>
      </c>
      <c r="K37" s="102">
        <v>0</v>
      </c>
      <c r="L37" s="102">
        <v>96</v>
      </c>
      <c r="M37" s="105">
        <f t="shared" si="1"/>
        <v>22</v>
      </c>
      <c r="N37" s="129">
        <v>45838</v>
      </c>
      <c r="O37" s="129">
        <v>45834</v>
      </c>
      <c r="P37" s="104" t="s">
        <v>6740</v>
      </c>
      <c r="Q37" s="163"/>
      <c r="R37" s="164"/>
      <c r="S37" s="164"/>
      <c r="T37" s="165"/>
      <c r="U37" s="166"/>
      <c r="V37" s="166"/>
      <c r="W37" s="167"/>
      <c r="X37" s="166"/>
      <c r="Y37" s="168"/>
      <c r="Z37" s="221"/>
      <c r="AA37" s="226"/>
      <c r="AB37" s="215"/>
      <c r="AC37" s="65"/>
      <c r="AD37" s="216" t="s">
        <v>93</v>
      </c>
      <c r="AE37" s="223"/>
      <c r="AF37" s="223"/>
      <c r="AG37" s="224"/>
      <c r="AH37" s="224"/>
      <c r="AI37" s="224"/>
      <c r="AJ37" s="224"/>
      <c r="AK37" s="275"/>
      <c r="AL37" s="275"/>
      <c r="AM37" s="275"/>
      <c r="AN37" s="276"/>
      <c r="AO37" s="276"/>
      <c r="AP37" s="277"/>
      <c r="AQ37" s="283"/>
      <c r="AR37" s="283"/>
      <c r="AS37" s="283"/>
      <c r="AT37" s="283"/>
      <c r="AU37" s="304"/>
      <c r="AV37" s="304"/>
      <c r="AW37" s="304"/>
      <c r="AX37" s="304"/>
      <c r="AY37" s="304"/>
      <c r="AZ37" s="277"/>
      <c r="BA37" s="331"/>
      <c r="BB37" s="303"/>
      <c r="BC37" s="303"/>
      <c r="BD37" s="303"/>
      <c r="BE37" s="303"/>
      <c r="BF37" s="303"/>
      <c r="BG37" s="303"/>
      <c r="BH37" s="303"/>
      <c r="BI37" s="303"/>
      <c r="BJ37" s="303"/>
      <c r="BK37" s="303"/>
      <c r="BL37" s="303"/>
      <c r="BM37" s="303"/>
      <c r="BN37" s="303"/>
      <c r="BO37" s="303"/>
      <c r="BP37" s="303"/>
      <c r="BQ37" s="303"/>
      <c r="BR37" s="303"/>
      <c r="BS37" s="303"/>
      <c r="BT37" s="303"/>
      <c r="BU37" s="303"/>
      <c r="BV37" s="303"/>
      <c r="BW37" s="303"/>
      <c r="BX37" s="303"/>
      <c r="BY37" s="303"/>
      <c r="BZ37" s="303"/>
      <c r="CA37" s="303"/>
      <c r="CB37" s="303"/>
      <c r="CC37" s="303"/>
      <c r="CD37" s="303"/>
      <c r="CE37" s="303"/>
      <c r="CF37" s="303"/>
      <c r="CG37" s="303"/>
      <c r="CH37" s="303"/>
      <c r="CI37" s="303"/>
      <c r="CJ37" s="303"/>
      <c r="CK37" s="303"/>
      <c r="CL37" s="303"/>
      <c r="CM37" s="303"/>
      <c r="CN37" s="303"/>
      <c r="CO37" s="303"/>
      <c r="CP37" s="303"/>
      <c r="CQ37" s="303"/>
      <c r="CR37" s="303"/>
      <c r="CS37" s="303"/>
      <c r="CT37" s="303"/>
      <c r="CU37" s="303"/>
      <c r="CV37" s="303"/>
      <c r="CW37" s="303"/>
      <c r="CX37" s="303"/>
      <c r="CY37" s="303"/>
      <c r="CZ37" s="303"/>
      <c r="DA37" s="303"/>
      <c r="DB37" s="303"/>
      <c r="DC37" s="303"/>
      <c r="DD37" s="303"/>
      <c r="DE37" s="303"/>
      <c r="DF37" s="303"/>
      <c r="DG37" s="303"/>
      <c r="DH37" s="303"/>
      <c r="DI37" s="303"/>
      <c r="DJ37" s="303"/>
      <c r="DK37" s="303"/>
      <c r="DL37" s="303"/>
      <c r="DM37" s="303"/>
      <c r="DN37" s="303"/>
      <c r="DO37" s="303"/>
      <c r="DP37" s="303"/>
      <c r="DQ37" s="303"/>
      <c r="DR37" s="303"/>
      <c r="DS37" s="303"/>
      <c r="DT37" s="303"/>
      <c r="DU37" s="303"/>
      <c r="DV37" s="303"/>
      <c r="DW37" s="303"/>
      <c r="DX37" s="303"/>
      <c r="DY37" s="303"/>
      <c r="DZ37" s="303"/>
      <c r="EA37" s="303"/>
      <c r="EB37" s="303"/>
      <c r="EC37" s="303"/>
      <c r="ED37" s="303"/>
      <c r="EE37" s="303"/>
      <c r="EF37" s="303"/>
      <c r="EG37" s="303"/>
      <c r="EH37" s="303"/>
      <c r="EI37" s="303"/>
      <c r="EJ37" s="303"/>
      <c r="EK37" s="303"/>
      <c r="EL37" s="303"/>
      <c r="EM37" s="303"/>
      <c r="EN37" s="303"/>
      <c r="EO37" s="303"/>
      <c r="EP37" s="303"/>
      <c r="EQ37" s="303"/>
      <c r="ER37" s="303"/>
      <c r="ES37" s="303"/>
      <c r="ET37" s="303"/>
      <c r="EU37" s="303"/>
      <c r="EV37" s="303"/>
      <c r="EW37" s="303"/>
      <c r="EX37" s="303"/>
      <c r="EY37" s="303"/>
      <c r="EZ37" s="303"/>
      <c r="FA37" s="303"/>
      <c r="FB37" s="303"/>
      <c r="FC37" s="303"/>
      <c r="FD37" s="303"/>
      <c r="FE37" s="303"/>
      <c r="FF37" s="303"/>
      <c r="FG37" s="303"/>
      <c r="FH37" s="303"/>
      <c r="FI37" s="303"/>
      <c r="FJ37" s="303"/>
      <c r="FK37" s="303"/>
      <c r="FL37" s="303"/>
      <c r="FM37" s="303"/>
      <c r="FN37" s="303"/>
      <c r="FO37" s="303"/>
      <c r="FP37" s="303"/>
      <c r="FQ37" s="303"/>
      <c r="FR37" s="303"/>
      <c r="FS37" s="303"/>
      <c r="FT37" s="303"/>
      <c r="FU37" s="303"/>
      <c r="FV37" s="303"/>
      <c r="FW37" s="303"/>
      <c r="FX37" s="303"/>
      <c r="FY37" s="303"/>
      <c r="FZ37" s="303"/>
      <c r="GA37" s="303"/>
      <c r="GB37" s="303"/>
      <c r="GC37" s="303"/>
      <c r="GD37" s="303"/>
      <c r="GE37" s="303"/>
      <c r="GF37" s="303"/>
      <c r="GG37" s="303"/>
      <c r="GH37" s="303"/>
      <c r="GI37" s="303"/>
      <c r="GJ37" s="303"/>
      <c r="GK37" s="303"/>
      <c r="GL37" s="303"/>
      <c r="GM37" s="303"/>
      <c r="GN37" s="303"/>
      <c r="GO37" s="303"/>
      <c r="GP37" s="303"/>
      <c r="GQ37" s="303"/>
      <c r="GR37" s="303"/>
      <c r="GS37" s="303"/>
      <c r="GT37" s="303"/>
      <c r="GU37" s="303"/>
      <c r="GV37" s="303"/>
      <c r="GW37" s="303"/>
      <c r="GX37" s="303"/>
      <c r="GY37" s="303"/>
      <c r="GZ37" s="303"/>
      <c r="HA37" s="303"/>
      <c r="HB37" s="303"/>
      <c r="HC37" s="303"/>
      <c r="HD37" s="303"/>
      <c r="HE37" s="303"/>
      <c r="HF37" s="303"/>
      <c r="HG37" s="303"/>
      <c r="HH37" s="303"/>
      <c r="HI37" s="303"/>
      <c r="HJ37" s="303"/>
      <c r="HK37" s="303"/>
      <c r="HL37" s="303"/>
      <c r="HM37" s="303"/>
      <c r="HN37" s="303"/>
      <c r="HO37" s="303"/>
      <c r="HP37" s="303"/>
      <c r="HQ37" s="303"/>
      <c r="HR37" s="303"/>
      <c r="HS37" s="303"/>
      <c r="HT37" s="303"/>
      <c r="HU37" s="303"/>
      <c r="HV37" s="303"/>
      <c r="HW37" s="303"/>
      <c r="HX37" s="303"/>
      <c r="HY37" s="303"/>
      <c r="HZ37" s="303"/>
      <c r="IA37" s="303"/>
      <c r="IB37" s="303"/>
      <c r="IC37" s="303"/>
      <c r="ID37" s="303"/>
      <c r="IE37" s="303"/>
      <c r="IF37" s="303"/>
      <c r="IG37" s="303"/>
      <c r="IH37" s="303"/>
      <c r="II37" s="303"/>
      <c r="IJ37" s="303"/>
      <c r="IK37" s="303"/>
      <c r="IL37" s="303"/>
      <c r="IM37" s="303"/>
      <c r="IN37" s="303"/>
      <c r="IO37" s="303"/>
      <c r="IP37" s="303"/>
      <c r="IQ37" s="303"/>
      <c r="IR37" s="303"/>
      <c r="IS37" s="303"/>
      <c r="IT37" s="303"/>
      <c r="IU37" s="303"/>
      <c r="IV37" s="303"/>
      <c r="IW37" s="303"/>
      <c r="IX37" s="303"/>
      <c r="IY37" s="303"/>
      <c r="IZ37" s="303"/>
      <c r="JA37" s="303"/>
      <c r="JB37" s="303"/>
      <c r="JC37" s="303"/>
      <c r="JD37" s="303"/>
      <c r="JE37" s="303"/>
      <c r="JF37" s="303"/>
      <c r="JG37" s="303"/>
      <c r="JH37" s="303"/>
      <c r="JI37" s="303"/>
      <c r="JJ37" s="303"/>
      <c r="JK37" s="303"/>
      <c r="JL37" s="303"/>
      <c r="JM37" s="303"/>
      <c r="JN37" s="303"/>
      <c r="JO37" s="303"/>
      <c r="JP37" s="303"/>
      <c r="JQ37" s="303"/>
      <c r="JR37" s="303"/>
      <c r="JS37" s="303"/>
      <c r="JT37" s="303"/>
      <c r="JU37" s="303"/>
      <c r="JV37" s="303"/>
      <c r="JW37" s="303"/>
      <c r="JX37" s="303"/>
      <c r="JY37" s="303"/>
      <c r="JZ37" s="303"/>
      <c r="KA37" s="303"/>
      <c r="KB37" s="303"/>
      <c r="KC37" s="303"/>
      <c r="KD37" s="303"/>
      <c r="KE37" s="303"/>
      <c r="KF37" s="303"/>
      <c r="KG37" s="303"/>
      <c r="KH37" s="303"/>
      <c r="KI37" s="303"/>
      <c r="KJ37" s="303"/>
      <c r="KK37" s="303"/>
      <c r="KL37" s="303"/>
      <c r="KM37" s="303"/>
      <c r="KN37" s="303"/>
      <c r="KO37" s="303"/>
      <c r="KP37" s="303"/>
      <c r="KQ37" s="303"/>
      <c r="KR37" s="303"/>
      <c r="KS37" s="303"/>
      <c r="KT37" s="303"/>
      <c r="KU37" s="303"/>
      <c r="KV37" s="303"/>
      <c r="KW37" s="303"/>
      <c r="KX37" s="303"/>
      <c r="KY37" s="303"/>
      <c r="KZ37" s="303"/>
      <c r="LA37" s="303"/>
      <c r="LB37" s="303"/>
      <c r="LC37" s="303"/>
      <c r="LD37" s="303"/>
      <c r="LE37" s="303"/>
      <c r="LF37" s="303"/>
      <c r="LG37" s="303"/>
      <c r="LH37" s="303"/>
      <c r="LI37" s="8"/>
      <c r="LJ37" s="8"/>
      <c r="LK37" s="8"/>
      <c r="LL37" s="8"/>
      <c r="LM37" s="8"/>
      <c r="LN37" s="8"/>
      <c r="LO37" s="8"/>
      <c r="LP37" s="340"/>
    </row>
    <row r="38" s="8" customFormat="1" ht="47" customHeight="1" spans="1:323">
      <c r="A38" s="66">
        <v>45709</v>
      </c>
      <c r="B38" s="48" t="s">
        <v>213</v>
      </c>
      <c r="C38" s="49" t="s">
        <v>98</v>
      </c>
      <c r="D38" s="50">
        <v>4500158108</v>
      </c>
      <c r="E38" s="51">
        <v>4551706</v>
      </c>
      <c r="F38" s="50" t="s">
        <v>6741</v>
      </c>
      <c r="G38" s="79" t="s">
        <v>101</v>
      </c>
      <c r="H38" s="67" t="s">
        <v>101</v>
      </c>
      <c r="I38" s="67" t="s">
        <v>6742</v>
      </c>
      <c r="J38" s="101">
        <v>50208</v>
      </c>
      <c r="K38" s="102">
        <v>0</v>
      </c>
      <c r="L38" s="102">
        <v>24</v>
      </c>
      <c r="M38" s="102">
        <f t="shared" ref="M38:M55" si="11">J38/L38</f>
        <v>2092</v>
      </c>
      <c r="N38" s="117">
        <v>45824</v>
      </c>
      <c r="O38" s="117">
        <v>45820</v>
      </c>
      <c r="P38" s="104" t="s">
        <v>6743</v>
      </c>
      <c r="Q38" s="175"/>
      <c r="R38" s="100" t="s">
        <v>1962</v>
      </c>
      <c r="S38" s="194" t="s">
        <v>111</v>
      </c>
      <c r="T38" s="176">
        <v>45709</v>
      </c>
      <c r="U38" s="177" t="s">
        <v>88</v>
      </c>
      <c r="V38" s="177" t="s">
        <v>88</v>
      </c>
      <c r="W38" s="177"/>
      <c r="X38" s="177"/>
      <c r="Y38" s="246" t="s">
        <v>222</v>
      </c>
      <c r="Z38" s="218" t="s">
        <v>219</v>
      </c>
      <c r="AA38" s="229">
        <v>1</v>
      </c>
      <c r="AB38" s="230">
        <f t="shared" ref="AB38:AB54" si="12">AA38*J38</f>
        <v>50208</v>
      </c>
      <c r="AC38" s="80"/>
      <c r="AD38" s="216" t="s">
        <v>81</v>
      </c>
      <c r="AE38" s="216">
        <v>9</v>
      </c>
      <c r="AF38" s="233">
        <f t="shared" ref="AF38:AF55" si="13">J38</f>
        <v>50208</v>
      </c>
      <c r="AG38" s="233"/>
      <c r="AH38" s="233">
        <f t="shared" ref="AH38:AH55" si="14">J38/24</f>
        <v>2092</v>
      </c>
      <c r="AI38" s="233"/>
      <c r="AJ38" s="233"/>
      <c r="AK38" s="233"/>
      <c r="AL38" s="217"/>
      <c r="AM38" s="217" t="s">
        <v>63</v>
      </c>
      <c r="AN38" s="217">
        <f t="shared" ref="AN38:AN55" si="15">J38</f>
        <v>50208</v>
      </c>
      <c r="AO38" s="278"/>
      <c r="AP38" s="306">
        <f t="shared" ref="AP38:AP44" si="16">J38/9</f>
        <v>5578.66666666667</v>
      </c>
      <c r="AQ38" s="317">
        <f t="shared" ref="AQ38:AQ44" si="17">J38/9</f>
        <v>5578.66666666667</v>
      </c>
      <c r="AR38" s="317">
        <f t="shared" ref="AR38:AR44" si="18">J38/9</f>
        <v>5578.66666666667</v>
      </c>
      <c r="AS38" s="317">
        <f t="shared" ref="AS38:AS44" si="19">J38/9</f>
        <v>5578.66666666667</v>
      </c>
      <c r="AT38" s="317">
        <f t="shared" ref="AT38:AT44" si="20">J38/9</f>
        <v>5578.66666666667</v>
      </c>
      <c r="AU38" s="317">
        <f t="shared" ref="AU38:AU44" si="21">J38/9</f>
        <v>5578.66666666667</v>
      </c>
      <c r="AV38" s="317">
        <f t="shared" ref="AV38:AV44" si="22">J38/9</f>
        <v>5578.66666666667</v>
      </c>
      <c r="AW38" s="317">
        <f t="shared" ref="AW38:AW44" si="23">J38/9</f>
        <v>5578.66666666667</v>
      </c>
      <c r="AX38" s="318">
        <f t="shared" ref="AX38:AX44" si="24">J38/9</f>
        <v>5578.66666666667</v>
      </c>
      <c r="AY38" s="332">
        <f t="shared" ref="AY38:AY44" si="25">J38*23/24/COUNT(AP38:AX38)</f>
        <v>5346.22222222222</v>
      </c>
      <c r="AZ38" s="333">
        <f t="shared" ref="AZ38:AZ44" si="26">J38/24/COUNT(AP38:AX38)</f>
        <v>232.444444444444</v>
      </c>
      <c r="BA38" s="301">
        <f t="shared" ref="BA38:BA44" si="27">J38/COUNT(AP38:AX38)-(AY38+AZ38)</f>
        <v>0</v>
      </c>
      <c r="BB38" s="302"/>
      <c r="BC38" s="303"/>
      <c r="BD38" s="303"/>
      <c r="BE38" s="303"/>
      <c r="BF38" s="303"/>
      <c r="BG38" s="303"/>
      <c r="BH38" s="303"/>
      <c r="BI38" s="303"/>
      <c r="BJ38" s="303"/>
      <c r="BK38" s="303"/>
      <c r="BL38" s="303"/>
      <c r="BM38" s="303"/>
      <c r="BN38" s="303"/>
      <c r="BO38" s="303"/>
      <c r="BP38" s="303"/>
      <c r="BQ38" s="303"/>
      <c r="BR38" s="303"/>
      <c r="BS38" s="303"/>
      <c r="BT38" s="303"/>
      <c r="BU38" s="303"/>
      <c r="BV38" s="303"/>
      <c r="BW38" s="303"/>
      <c r="BX38" s="303"/>
      <c r="BY38" s="303"/>
      <c r="BZ38" s="303"/>
      <c r="CA38" s="303"/>
      <c r="CB38" s="303"/>
      <c r="CC38" s="303"/>
      <c r="CD38" s="303"/>
      <c r="CE38" s="303"/>
      <c r="CF38" s="303"/>
      <c r="CG38" s="303"/>
      <c r="CH38" s="303"/>
      <c r="CI38" s="303"/>
      <c r="CJ38" s="303"/>
      <c r="CK38" s="303"/>
      <c r="CL38" s="303"/>
      <c r="CM38" s="303"/>
      <c r="CN38" s="303"/>
      <c r="CO38" s="303"/>
      <c r="CP38" s="303"/>
      <c r="CQ38" s="303"/>
      <c r="CR38" s="303"/>
      <c r="CS38" s="303"/>
      <c r="CT38" s="303"/>
      <c r="CU38" s="303"/>
      <c r="CV38" s="303"/>
      <c r="CW38" s="303"/>
      <c r="CX38" s="303"/>
      <c r="CY38" s="303"/>
      <c r="CZ38" s="303"/>
      <c r="DA38" s="303"/>
      <c r="DB38" s="303"/>
      <c r="DC38" s="303"/>
      <c r="DD38" s="303"/>
      <c r="DE38" s="303"/>
      <c r="DF38" s="303"/>
      <c r="DG38" s="303"/>
      <c r="DH38" s="303"/>
      <c r="DI38" s="303"/>
      <c r="DJ38" s="303"/>
      <c r="DK38" s="303"/>
      <c r="DL38" s="303"/>
      <c r="DM38" s="303"/>
      <c r="DN38" s="303"/>
      <c r="DO38" s="303"/>
      <c r="DP38" s="303"/>
      <c r="DQ38" s="303"/>
      <c r="DR38" s="303"/>
      <c r="DS38" s="303"/>
      <c r="DT38" s="303"/>
      <c r="DU38" s="303"/>
      <c r="DV38" s="303"/>
      <c r="DW38" s="303"/>
      <c r="DX38" s="303"/>
      <c r="DY38" s="303"/>
      <c r="DZ38" s="303"/>
      <c r="EA38" s="303"/>
      <c r="EB38" s="303"/>
      <c r="EC38" s="303"/>
      <c r="ED38" s="303"/>
      <c r="EE38" s="303"/>
      <c r="EF38" s="303"/>
      <c r="EG38" s="303"/>
      <c r="EH38" s="303"/>
      <c r="EI38" s="303"/>
      <c r="EJ38" s="303"/>
      <c r="EK38" s="303"/>
      <c r="EL38" s="303"/>
      <c r="EM38" s="303"/>
      <c r="EN38" s="303"/>
      <c r="EO38" s="303"/>
      <c r="EP38" s="303"/>
      <c r="EQ38" s="303"/>
      <c r="ER38" s="303"/>
      <c r="ES38" s="303"/>
      <c r="ET38" s="303"/>
      <c r="EU38" s="303"/>
      <c r="EV38" s="303"/>
      <c r="EW38" s="303"/>
      <c r="EX38" s="303"/>
      <c r="EY38" s="303"/>
      <c r="EZ38" s="303"/>
      <c r="FA38" s="303"/>
      <c r="FB38" s="303"/>
      <c r="FC38" s="303"/>
      <c r="FD38" s="303"/>
      <c r="FE38" s="303"/>
      <c r="FF38" s="303"/>
      <c r="FG38" s="303"/>
      <c r="FH38" s="303"/>
      <c r="FI38" s="303"/>
      <c r="FJ38" s="303"/>
      <c r="FK38" s="303"/>
      <c r="FL38" s="303"/>
      <c r="FM38" s="303"/>
      <c r="FN38" s="303"/>
      <c r="FO38" s="303"/>
      <c r="FP38" s="303"/>
      <c r="FQ38" s="303"/>
      <c r="FR38" s="303"/>
      <c r="FS38" s="303"/>
      <c r="FT38" s="303"/>
      <c r="FU38" s="303"/>
      <c r="FV38" s="303"/>
      <c r="FW38" s="303"/>
      <c r="FX38" s="303"/>
      <c r="FY38" s="303"/>
      <c r="FZ38" s="303"/>
      <c r="GA38" s="303"/>
      <c r="GB38" s="303"/>
      <c r="GC38" s="303"/>
      <c r="GD38" s="303"/>
      <c r="GE38" s="303"/>
      <c r="GF38" s="303"/>
      <c r="GG38" s="303"/>
      <c r="GH38" s="303"/>
      <c r="GI38" s="303"/>
      <c r="GJ38" s="303"/>
      <c r="GK38" s="303"/>
      <c r="GL38" s="303"/>
      <c r="GM38" s="303"/>
      <c r="GN38" s="303"/>
      <c r="GO38" s="303"/>
      <c r="GP38" s="303"/>
      <c r="GQ38" s="303"/>
      <c r="GR38" s="303"/>
      <c r="GS38" s="303"/>
      <c r="GT38" s="303"/>
      <c r="GU38" s="303"/>
      <c r="GV38" s="303"/>
      <c r="GW38" s="303"/>
      <c r="GX38" s="303"/>
      <c r="GY38" s="303"/>
      <c r="GZ38" s="303"/>
      <c r="HA38" s="303"/>
      <c r="HB38" s="303"/>
      <c r="HC38" s="303"/>
      <c r="HD38" s="303"/>
      <c r="HE38" s="303"/>
      <c r="HF38" s="303"/>
      <c r="HG38" s="303"/>
      <c r="HH38" s="303"/>
      <c r="HI38" s="303"/>
      <c r="HJ38" s="303"/>
      <c r="HK38" s="303"/>
      <c r="HL38" s="303"/>
      <c r="HM38" s="303"/>
      <c r="HN38" s="303"/>
      <c r="HO38" s="303"/>
      <c r="HP38" s="303"/>
      <c r="HQ38" s="303"/>
      <c r="HR38" s="303"/>
      <c r="HS38" s="303"/>
      <c r="HT38" s="303"/>
      <c r="HU38" s="303"/>
      <c r="HV38" s="303"/>
      <c r="HW38" s="303"/>
      <c r="HX38" s="303"/>
      <c r="HY38" s="303"/>
      <c r="HZ38" s="303"/>
      <c r="IA38" s="303"/>
      <c r="IB38" s="303"/>
      <c r="IC38" s="303"/>
      <c r="ID38" s="303"/>
      <c r="IE38" s="303"/>
      <c r="IF38" s="303"/>
      <c r="IG38" s="303"/>
      <c r="IH38" s="303"/>
      <c r="II38" s="303"/>
      <c r="IJ38" s="303"/>
      <c r="IK38" s="303"/>
      <c r="IL38" s="303"/>
      <c r="IM38" s="303"/>
      <c r="IN38" s="303"/>
      <c r="IO38" s="303"/>
      <c r="IP38" s="303"/>
      <c r="IQ38" s="303"/>
      <c r="IR38" s="303"/>
      <c r="IS38" s="303"/>
      <c r="IT38" s="303"/>
      <c r="IU38" s="303"/>
      <c r="IV38" s="303"/>
      <c r="IW38" s="303"/>
      <c r="IX38" s="303"/>
      <c r="IY38" s="303"/>
      <c r="IZ38" s="303"/>
      <c r="JA38" s="303"/>
      <c r="JB38" s="303"/>
      <c r="JC38" s="303"/>
      <c r="JD38" s="303"/>
      <c r="JE38" s="303"/>
      <c r="JF38" s="303"/>
      <c r="JG38" s="303"/>
      <c r="JH38" s="303"/>
      <c r="JI38" s="303"/>
      <c r="JJ38" s="303"/>
      <c r="JK38" s="303"/>
      <c r="JL38" s="303"/>
      <c r="JM38" s="303"/>
      <c r="JN38" s="303"/>
      <c r="JO38" s="303"/>
      <c r="JP38" s="303"/>
      <c r="JQ38" s="303"/>
      <c r="JR38" s="303"/>
      <c r="JS38" s="303"/>
      <c r="JT38" s="303"/>
      <c r="JU38" s="303"/>
      <c r="JV38" s="303"/>
      <c r="JW38" s="303"/>
      <c r="JX38" s="303"/>
      <c r="JY38" s="303"/>
      <c r="JZ38" s="303"/>
      <c r="KA38" s="303"/>
      <c r="KB38" s="303"/>
      <c r="KC38" s="303"/>
      <c r="KD38" s="303"/>
      <c r="KE38" s="303"/>
      <c r="KF38" s="303"/>
      <c r="KG38" s="303"/>
      <c r="KH38" s="303"/>
      <c r="KI38" s="303"/>
      <c r="KJ38" s="303"/>
      <c r="KK38" s="303"/>
      <c r="KL38" s="303"/>
      <c r="KM38" s="303"/>
      <c r="KN38" s="303"/>
      <c r="KO38" s="303"/>
      <c r="KP38" s="303"/>
      <c r="KQ38" s="303"/>
      <c r="KR38" s="303"/>
      <c r="KS38" s="303"/>
      <c r="KT38" s="303"/>
      <c r="KU38" s="303"/>
      <c r="KV38" s="303"/>
      <c r="KW38" s="303"/>
      <c r="KX38" s="303"/>
      <c r="KY38" s="303"/>
      <c r="KZ38" s="303"/>
      <c r="LA38" s="303"/>
      <c r="LB38" s="303"/>
      <c r="LC38" s="303"/>
      <c r="LD38" s="303"/>
      <c r="LE38" s="303"/>
      <c r="LF38" s="303"/>
      <c r="LG38" s="303"/>
      <c r="LH38" s="303"/>
      <c r="LI38" s="303"/>
      <c r="LJ38" s="303"/>
      <c r="LK38" s="303"/>
    </row>
    <row r="39" s="8" customFormat="1" ht="47" customHeight="1" spans="1:323">
      <c r="A39" s="66">
        <v>45635</v>
      </c>
      <c r="B39" s="48" t="s">
        <v>213</v>
      </c>
      <c r="C39" s="49" t="s">
        <v>98</v>
      </c>
      <c r="D39" s="50">
        <v>4500153575</v>
      </c>
      <c r="E39" s="51" t="s">
        <v>6744</v>
      </c>
      <c r="F39" s="50" t="s">
        <v>6745</v>
      </c>
      <c r="G39" s="79" t="s">
        <v>101</v>
      </c>
      <c r="H39" s="67" t="s">
        <v>101</v>
      </c>
      <c r="I39" s="67" t="s">
        <v>6742</v>
      </c>
      <c r="J39" s="101">
        <v>50016</v>
      </c>
      <c r="K39" s="102">
        <v>0</v>
      </c>
      <c r="L39" s="102">
        <v>24</v>
      </c>
      <c r="M39" s="102">
        <f t="shared" si="11"/>
        <v>2084</v>
      </c>
      <c r="N39" s="117">
        <v>45838</v>
      </c>
      <c r="O39" s="117">
        <v>45834</v>
      </c>
      <c r="P39" s="104" t="s">
        <v>6743</v>
      </c>
      <c r="Q39" s="175"/>
      <c r="R39" s="108"/>
      <c r="S39" s="194" t="s">
        <v>111</v>
      </c>
      <c r="T39" s="176">
        <v>45635</v>
      </c>
      <c r="U39" s="177" t="s">
        <v>88</v>
      </c>
      <c r="V39" s="177" t="s">
        <v>88</v>
      </c>
      <c r="W39" s="177"/>
      <c r="X39" s="177"/>
      <c r="Y39" s="178" t="s">
        <v>6746</v>
      </c>
      <c r="Z39" s="218" t="s">
        <v>219</v>
      </c>
      <c r="AA39" s="229">
        <v>1</v>
      </c>
      <c r="AB39" s="230">
        <f t="shared" si="12"/>
        <v>50016</v>
      </c>
      <c r="AC39" s="80"/>
      <c r="AD39" s="216" t="s">
        <v>81</v>
      </c>
      <c r="AE39" s="216">
        <v>9</v>
      </c>
      <c r="AF39" s="233">
        <f t="shared" si="13"/>
        <v>50016</v>
      </c>
      <c r="AG39" s="233"/>
      <c r="AH39" s="233">
        <f t="shared" si="14"/>
        <v>2084</v>
      </c>
      <c r="AI39" s="233"/>
      <c r="AJ39" s="233"/>
      <c r="AK39" s="233"/>
      <c r="AL39" s="217"/>
      <c r="AM39" s="217" t="s">
        <v>63</v>
      </c>
      <c r="AN39" s="217">
        <f t="shared" si="15"/>
        <v>50016</v>
      </c>
      <c r="AO39" s="278"/>
      <c r="AP39" s="306">
        <f t="shared" si="16"/>
        <v>5557.33333333333</v>
      </c>
      <c r="AQ39" s="317">
        <f t="shared" si="17"/>
        <v>5557.33333333333</v>
      </c>
      <c r="AR39" s="317">
        <f t="shared" si="18"/>
        <v>5557.33333333333</v>
      </c>
      <c r="AS39" s="317">
        <f t="shared" si="19"/>
        <v>5557.33333333333</v>
      </c>
      <c r="AT39" s="317">
        <f t="shared" si="20"/>
        <v>5557.33333333333</v>
      </c>
      <c r="AU39" s="317">
        <f t="shared" si="21"/>
        <v>5557.33333333333</v>
      </c>
      <c r="AV39" s="317">
        <f t="shared" si="22"/>
        <v>5557.33333333333</v>
      </c>
      <c r="AW39" s="317">
        <f t="shared" si="23"/>
        <v>5557.33333333333</v>
      </c>
      <c r="AX39" s="318">
        <f t="shared" si="24"/>
        <v>5557.33333333333</v>
      </c>
      <c r="AY39" s="332">
        <f t="shared" si="25"/>
        <v>5325.77777777778</v>
      </c>
      <c r="AZ39" s="333">
        <f t="shared" si="26"/>
        <v>231.555555555556</v>
      </c>
      <c r="BA39" s="301">
        <f t="shared" si="27"/>
        <v>0</v>
      </c>
      <c r="BB39" s="302"/>
      <c r="BC39" s="303"/>
      <c r="BD39" s="303"/>
      <c r="BE39" s="303"/>
      <c r="BF39" s="303"/>
      <c r="BG39" s="303"/>
      <c r="BH39" s="303"/>
      <c r="BI39" s="303"/>
      <c r="BJ39" s="303"/>
      <c r="BK39" s="303"/>
      <c r="BL39" s="303"/>
      <c r="BM39" s="303"/>
      <c r="BN39" s="303"/>
      <c r="BO39" s="303"/>
      <c r="BP39" s="303"/>
      <c r="BQ39" s="303"/>
      <c r="BR39" s="303"/>
      <c r="BS39" s="303"/>
      <c r="BT39" s="303"/>
      <c r="BU39" s="303"/>
      <c r="BV39" s="303"/>
      <c r="BW39" s="303"/>
      <c r="BX39" s="303"/>
      <c r="BY39" s="303"/>
      <c r="BZ39" s="303"/>
      <c r="CA39" s="303"/>
      <c r="CB39" s="303"/>
      <c r="CC39" s="303"/>
      <c r="CD39" s="303"/>
      <c r="CE39" s="303"/>
      <c r="CF39" s="303"/>
      <c r="CG39" s="303"/>
      <c r="CH39" s="303"/>
      <c r="CI39" s="303"/>
      <c r="CJ39" s="303"/>
      <c r="CK39" s="303"/>
      <c r="CL39" s="303"/>
      <c r="CM39" s="303"/>
      <c r="CN39" s="303"/>
      <c r="CO39" s="303"/>
      <c r="CP39" s="303"/>
      <c r="CQ39" s="303"/>
      <c r="CR39" s="303"/>
      <c r="CS39" s="303"/>
      <c r="CT39" s="303"/>
      <c r="CU39" s="303"/>
      <c r="CV39" s="303"/>
      <c r="CW39" s="303"/>
      <c r="CX39" s="303"/>
      <c r="CY39" s="303"/>
      <c r="CZ39" s="303"/>
      <c r="DA39" s="303"/>
      <c r="DB39" s="303"/>
      <c r="DC39" s="303"/>
      <c r="DD39" s="303"/>
      <c r="DE39" s="303"/>
      <c r="DF39" s="303"/>
      <c r="DG39" s="303"/>
      <c r="DH39" s="303"/>
      <c r="DI39" s="303"/>
      <c r="DJ39" s="303"/>
      <c r="DK39" s="303"/>
      <c r="DL39" s="303"/>
      <c r="DM39" s="303"/>
      <c r="DN39" s="303"/>
      <c r="DO39" s="303"/>
      <c r="DP39" s="303"/>
      <c r="DQ39" s="303"/>
      <c r="DR39" s="303"/>
      <c r="DS39" s="303"/>
      <c r="DT39" s="303"/>
      <c r="DU39" s="303"/>
      <c r="DV39" s="303"/>
      <c r="DW39" s="303"/>
      <c r="DX39" s="303"/>
      <c r="DY39" s="303"/>
      <c r="DZ39" s="303"/>
      <c r="EA39" s="303"/>
      <c r="EB39" s="303"/>
      <c r="EC39" s="303"/>
      <c r="ED39" s="303"/>
      <c r="EE39" s="303"/>
      <c r="EF39" s="303"/>
      <c r="EG39" s="303"/>
      <c r="EH39" s="303"/>
      <c r="EI39" s="303"/>
      <c r="EJ39" s="303"/>
      <c r="EK39" s="303"/>
      <c r="EL39" s="303"/>
      <c r="EM39" s="303"/>
      <c r="EN39" s="303"/>
      <c r="EO39" s="303"/>
      <c r="EP39" s="303"/>
      <c r="EQ39" s="303"/>
      <c r="ER39" s="303"/>
      <c r="ES39" s="303"/>
      <c r="ET39" s="303"/>
      <c r="EU39" s="303"/>
      <c r="EV39" s="303"/>
      <c r="EW39" s="303"/>
      <c r="EX39" s="303"/>
      <c r="EY39" s="303"/>
      <c r="EZ39" s="303"/>
      <c r="FA39" s="303"/>
      <c r="FB39" s="303"/>
      <c r="FC39" s="303"/>
      <c r="FD39" s="303"/>
      <c r="FE39" s="303"/>
      <c r="FF39" s="303"/>
      <c r="FG39" s="303"/>
      <c r="FH39" s="303"/>
      <c r="FI39" s="303"/>
      <c r="FJ39" s="303"/>
      <c r="FK39" s="303"/>
      <c r="FL39" s="303"/>
      <c r="FM39" s="303"/>
      <c r="FN39" s="303"/>
      <c r="FO39" s="303"/>
      <c r="FP39" s="303"/>
      <c r="FQ39" s="303"/>
      <c r="FR39" s="303"/>
      <c r="FS39" s="303"/>
      <c r="FT39" s="303"/>
      <c r="FU39" s="303"/>
      <c r="FV39" s="303"/>
      <c r="FW39" s="303"/>
      <c r="FX39" s="303"/>
      <c r="FY39" s="303"/>
      <c r="FZ39" s="303"/>
      <c r="GA39" s="303"/>
      <c r="GB39" s="303"/>
      <c r="GC39" s="303"/>
      <c r="GD39" s="303"/>
      <c r="GE39" s="303"/>
      <c r="GF39" s="303"/>
      <c r="GG39" s="303"/>
      <c r="GH39" s="303"/>
      <c r="GI39" s="303"/>
      <c r="GJ39" s="303"/>
      <c r="GK39" s="303"/>
      <c r="GL39" s="303"/>
      <c r="GM39" s="303"/>
      <c r="GN39" s="303"/>
      <c r="GO39" s="303"/>
      <c r="GP39" s="303"/>
      <c r="GQ39" s="303"/>
      <c r="GR39" s="303"/>
      <c r="GS39" s="303"/>
      <c r="GT39" s="303"/>
      <c r="GU39" s="303"/>
      <c r="GV39" s="303"/>
      <c r="GW39" s="303"/>
      <c r="GX39" s="303"/>
      <c r="GY39" s="303"/>
      <c r="GZ39" s="303"/>
      <c r="HA39" s="303"/>
      <c r="HB39" s="303"/>
      <c r="HC39" s="303"/>
      <c r="HD39" s="303"/>
      <c r="HE39" s="303"/>
      <c r="HF39" s="303"/>
      <c r="HG39" s="303"/>
      <c r="HH39" s="303"/>
      <c r="HI39" s="303"/>
      <c r="HJ39" s="303"/>
      <c r="HK39" s="303"/>
      <c r="HL39" s="303"/>
      <c r="HM39" s="303"/>
      <c r="HN39" s="303"/>
      <c r="HO39" s="303"/>
      <c r="HP39" s="303"/>
      <c r="HQ39" s="303"/>
      <c r="HR39" s="303"/>
      <c r="HS39" s="303"/>
      <c r="HT39" s="303"/>
      <c r="HU39" s="303"/>
      <c r="HV39" s="303"/>
      <c r="HW39" s="303"/>
      <c r="HX39" s="303"/>
      <c r="HY39" s="303"/>
      <c r="HZ39" s="303"/>
      <c r="IA39" s="303"/>
      <c r="IB39" s="303"/>
      <c r="IC39" s="303"/>
      <c r="ID39" s="303"/>
      <c r="IE39" s="303"/>
      <c r="IF39" s="303"/>
      <c r="IG39" s="303"/>
      <c r="IH39" s="303"/>
      <c r="II39" s="303"/>
      <c r="IJ39" s="303"/>
      <c r="IK39" s="303"/>
      <c r="IL39" s="303"/>
      <c r="IM39" s="303"/>
      <c r="IN39" s="303"/>
      <c r="IO39" s="303"/>
      <c r="IP39" s="303"/>
      <c r="IQ39" s="303"/>
      <c r="IR39" s="303"/>
      <c r="IS39" s="303"/>
      <c r="IT39" s="303"/>
      <c r="IU39" s="303"/>
      <c r="IV39" s="303"/>
      <c r="IW39" s="303"/>
      <c r="IX39" s="303"/>
      <c r="IY39" s="303"/>
      <c r="IZ39" s="303"/>
      <c r="JA39" s="303"/>
      <c r="JB39" s="303"/>
      <c r="JC39" s="303"/>
      <c r="JD39" s="303"/>
      <c r="JE39" s="303"/>
      <c r="JF39" s="303"/>
      <c r="JG39" s="303"/>
      <c r="JH39" s="303"/>
      <c r="JI39" s="303"/>
      <c r="JJ39" s="303"/>
      <c r="JK39" s="303"/>
      <c r="JL39" s="303"/>
      <c r="JM39" s="303"/>
      <c r="JN39" s="303"/>
      <c r="JO39" s="303"/>
      <c r="JP39" s="303"/>
      <c r="JQ39" s="303"/>
      <c r="JR39" s="303"/>
      <c r="JS39" s="303"/>
      <c r="JT39" s="303"/>
      <c r="JU39" s="303"/>
      <c r="JV39" s="303"/>
      <c r="JW39" s="303"/>
      <c r="JX39" s="303"/>
      <c r="JY39" s="303"/>
      <c r="JZ39" s="303"/>
      <c r="KA39" s="303"/>
      <c r="KB39" s="303"/>
      <c r="KC39" s="303"/>
      <c r="KD39" s="303"/>
      <c r="KE39" s="303"/>
      <c r="KF39" s="303"/>
      <c r="KG39" s="303"/>
      <c r="KH39" s="303"/>
      <c r="KI39" s="303"/>
      <c r="KJ39" s="303"/>
      <c r="KK39" s="303"/>
      <c r="KL39" s="303"/>
      <c r="KM39" s="303"/>
      <c r="KN39" s="303"/>
      <c r="KO39" s="303"/>
      <c r="KP39" s="303"/>
      <c r="KQ39" s="303"/>
      <c r="KR39" s="303"/>
      <c r="KS39" s="303"/>
      <c r="KT39" s="303"/>
      <c r="KU39" s="303"/>
      <c r="KV39" s="303"/>
      <c r="KW39" s="303"/>
      <c r="KX39" s="303"/>
      <c r="KY39" s="303"/>
      <c r="KZ39" s="303"/>
      <c r="LA39" s="303"/>
      <c r="LB39" s="303"/>
      <c r="LC39" s="303"/>
      <c r="LD39" s="303"/>
      <c r="LE39" s="303"/>
      <c r="LF39" s="303"/>
      <c r="LG39" s="303"/>
      <c r="LH39" s="303"/>
      <c r="LI39" s="303"/>
      <c r="LJ39" s="303"/>
      <c r="LK39" s="303"/>
    </row>
    <row r="40" s="8" customFormat="1" ht="47" customHeight="1" spans="1:323">
      <c r="A40" s="66">
        <v>45730</v>
      </c>
      <c r="B40" s="48" t="s">
        <v>213</v>
      </c>
      <c r="C40" s="49" t="s">
        <v>98</v>
      </c>
      <c r="D40" s="50">
        <v>4500160176</v>
      </c>
      <c r="E40" s="51">
        <v>4628148</v>
      </c>
      <c r="F40" s="50" t="s">
        <v>6747</v>
      </c>
      <c r="G40" s="79" t="s">
        <v>101</v>
      </c>
      <c r="H40" s="67" t="s">
        <v>101</v>
      </c>
      <c r="I40" s="100" t="s">
        <v>110</v>
      </c>
      <c r="J40" s="109">
        <v>50136</v>
      </c>
      <c r="K40" s="110">
        <v>0</v>
      </c>
      <c r="L40" s="110">
        <v>24</v>
      </c>
      <c r="M40" s="110">
        <f t="shared" si="11"/>
        <v>2089</v>
      </c>
      <c r="N40" s="117">
        <v>45858</v>
      </c>
      <c r="O40" s="117">
        <v>45854</v>
      </c>
      <c r="P40" s="104" t="s">
        <v>6743</v>
      </c>
      <c r="Q40" s="175"/>
      <c r="R40" s="100"/>
      <c r="S40" s="100" t="s">
        <v>111</v>
      </c>
      <c r="T40" s="176">
        <v>45730</v>
      </c>
      <c r="U40" s="177" t="s">
        <v>88</v>
      </c>
      <c r="V40" s="177" t="s">
        <v>88</v>
      </c>
      <c r="W40" s="177"/>
      <c r="X40" s="177"/>
      <c r="Y40" s="178" t="s">
        <v>6748</v>
      </c>
      <c r="Z40" s="218" t="s">
        <v>6749</v>
      </c>
      <c r="AA40" s="214">
        <v>1</v>
      </c>
      <c r="AB40" s="215">
        <f t="shared" si="12"/>
        <v>50136</v>
      </c>
      <c r="AC40" s="80"/>
      <c r="AD40" s="216" t="s">
        <v>81</v>
      </c>
      <c r="AE40" s="216">
        <v>9</v>
      </c>
      <c r="AF40" s="233">
        <f t="shared" si="13"/>
        <v>50136</v>
      </c>
      <c r="AG40" s="233"/>
      <c r="AH40" s="233">
        <f t="shared" si="14"/>
        <v>2089</v>
      </c>
      <c r="AI40" s="233"/>
      <c r="AJ40" s="233"/>
      <c r="AK40" s="233"/>
      <c r="AL40" s="217"/>
      <c r="AM40" s="217" t="s">
        <v>63</v>
      </c>
      <c r="AN40" s="217">
        <f t="shared" si="15"/>
        <v>50136</v>
      </c>
      <c r="AO40" s="278">
        <v>0</v>
      </c>
      <c r="AP40" s="306">
        <f t="shared" si="16"/>
        <v>5570.66666666667</v>
      </c>
      <c r="AQ40" s="317">
        <f t="shared" si="17"/>
        <v>5570.66666666667</v>
      </c>
      <c r="AR40" s="317">
        <f t="shared" si="18"/>
        <v>5570.66666666667</v>
      </c>
      <c r="AS40" s="317">
        <f t="shared" si="19"/>
        <v>5570.66666666667</v>
      </c>
      <c r="AT40" s="317">
        <f t="shared" si="20"/>
        <v>5570.66666666667</v>
      </c>
      <c r="AU40" s="317">
        <f t="shared" si="21"/>
        <v>5570.66666666667</v>
      </c>
      <c r="AV40" s="317">
        <f t="shared" si="22"/>
        <v>5570.66666666667</v>
      </c>
      <c r="AW40" s="317">
        <f t="shared" si="23"/>
        <v>5570.66666666667</v>
      </c>
      <c r="AX40" s="318">
        <f t="shared" si="24"/>
        <v>5570.66666666667</v>
      </c>
      <c r="AY40" s="332">
        <f t="shared" si="25"/>
        <v>5338.55555555556</v>
      </c>
      <c r="AZ40" s="333">
        <f t="shared" si="26"/>
        <v>232.111111111111</v>
      </c>
      <c r="BA40" s="301">
        <f t="shared" si="27"/>
        <v>0</v>
      </c>
      <c r="BB40" s="302"/>
      <c r="BC40" s="303"/>
      <c r="BD40" s="303"/>
      <c r="BE40" s="303"/>
      <c r="BF40" s="303"/>
      <c r="BG40" s="303"/>
      <c r="BH40" s="303"/>
      <c r="BI40" s="303"/>
      <c r="BJ40" s="303"/>
      <c r="BK40" s="303"/>
      <c r="BL40" s="303"/>
      <c r="BM40" s="303"/>
      <c r="BN40" s="303"/>
      <c r="BO40" s="303"/>
      <c r="BP40" s="303"/>
      <c r="BQ40" s="303"/>
      <c r="BR40" s="303"/>
      <c r="BS40" s="303"/>
      <c r="BT40" s="303"/>
      <c r="BU40" s="303"/>
      <c r="BV40" s="303"/>
      <c r="BW40" s="303"/>
      <c r="BX40" s="303"/>
      <c r="BY40" s="303"/>
      <c r="BZ40" s="303"/>
      <c r="CA40" s="303"/>
      <c r="CB40" s="303"/>
      <c r="CC40" s="303"/>
      <c r="CD40" s="303"/>
      <c r="CE40" s="303"/>
      <c r="CF40" s="303"/>
      <c r="CG40" s="303"/>
      <c r="CH40" s="303"/>
      <c r="CI40" s="303"/>
      <c r="CJ40" s="303"/>
      <c r="CK40" s="303"/>
      <c r="CL40" s="303"/>
      <c r="CM40" s="303"/>
      <c r="CN40" s="303"/>
      <c r="CO40" s="303"/>
      <c r="CP40" s="303"/>
      <c r="CQ40" s="303"/>
      <c r="CR40" s="303"/>
      <c r="CS40" s="303"/>
      <c r="CT40" s="303"/>
      <c r="CU40" s="303"/>
      <c r="CV40" s="303"/>
      <c r="CW40" s="303"/>
      <c r="CX40" s="303"/>
      <c r="CY40" s="303"/>
      <c r="CZ40" s="303"/>
      <c r="DA40" s="303"/>
      <c r="DB40" s="303"/>
      <c r="DC40" s="303"/>
      <c r="DD40" s="303"/>
      <c r="DE40" s="303"/>
      <c r="DF40" s="303"/>
      <c r="DG40" s="303"/>
      <c r="DH40" s="303"/>
      <c r="DI40" s="303"/>
      <c r="DJ40" s="303"/>
      <c r="DK40" s="303"/>
      <c r="DL40" s="303"/>
      <c r="DM40" s="303"/>
      <c r="DN40" s="303"/>
      <c r="DO40" s="303"/>
      <c r="DP40" s="303"/>
      <c r="DQ40" s="303"/>
      <c r="DR40" s="303"/>
      <c r="DS40" s="303"/>
      <c r="DT40" s="303"/>
      <c r="DU40" s="303"/>
      <c r="DV40" s="303"/>
      <c r="DW40" s="303"/>
      <c r="DX40" s="303"/>
      <c r="DY40" s="303"/>
      <c r="DZ40" s="303"/>
      <c r="EA40" s="303"/>
      <c r="EB40" s="303"/>
      <c r="EC40" s="303"/>
      <c r="ED40" s="303"/>
      <c r="EE40" s="303"/>
      <c r="EF40" s="303"/>
      <c r="EG40" s="303"/>
      <c r="EH40" s="303"/>
      <c r="EI40" s="303"/>
      <c r="EJ40" s="303"/>
      <c r="EK40" s="303"/>
      <c r="EL40" s="303"/>
      <c r="EM40" s="303"/>
      <c r="EN40" s="303"/>
      <c r="EO40" s="303"/>
      <c r="EP40" s="303"/>
      <c r="EQ40" s="303"/>
      <c r="ER40" s="303"/>
      <c r="ES40" s="303"/>
      <c r="ET40" s="303"/>
      <c r="EU40" s="303"/>
      <c r="EV40" s="303"/>
      <c r="EW40" s="303"/>
      <c r="EX40" s="303"/>
      <c r="EY40" s="303"/>
      <c r="EZ40" s="303"/>
      <c r="FA40" s="303"/>
      <c r="FB40" s="303"/>
      <c r="FC40" s="303"/>
      <c r="FD40" s="303"/>
      <c r="FE40" s="303"/>
      <c r="FF40" s="303"/>
      <c r="FG40" s="303"/>
      <c r="FH40" s="303"/>
      <c r="FI40" s="303"/>
      <c r="FJ40" s="303"/>
      <c r="FK40" s="303"/>
      <c r="FL40" s="303"/>
      <c r="FM40" s="303"/>
      <c r="FN40" s="303"/>
      <c r="FO40" s="303"/>
      <c r="FP40" s="303"/>
      <c r="FQ40" s="303"/>
      <c r="FR40" s="303"/>
      <c r="FS40" s="303"/>
      <c r="FT40" s="303"/>
      <c r="FU40" s="303"/>
      <c r="FV40" s="303"/>
      <c r="FW40" s="303"/>
      <c r="FX40" s="303"/>
      <c r="FY40" s="303"/>
      <c r="FZ40" s="303"/>
      <c r="GA40" s="303"/>
      <c r="GB40" s="303"/>
      <c r="GC40" s="303"/>
      <c r="GD40" s="303"/>
      <c r="GE40" s="303"/>
      <c r="GF40" s="303"/>
      <c r="GG40" s="303"/>
      <c r="GH40" s="303"/>
      <c r="GI40" s="303"/>
      <c r="GJ40" s="303"/>
      <c r="GK40" s="303"/>
      <c r="GL40" s="303"/>
      <c r="GM40" s="303"/>
      <c r="GN40" s="303"/>
      <c r="GO40" s="303"/>
      <c r="GP40" s="303"/>
      <c r="GQ40" s="303"/>
      <c r="GR40" s="303"/>
      <c r="GS40" s="303"/>
      <c r="GT40" s="303"/>
      <c r="GU40" s="303"/>
      <c r="GV40" s="303"/>
      <c r="GW40" s="303"/>
      <c r="GX40" s="303"/>
      <c r="GY40" s="303"/>
      <c r="GZ40" s="303"/>
      <c r="HA40" s="303"/>
      <c r="HB40" s="303"/>
      <c r="HC40" s="303"/>
      <c r="HD40" s="303"/>
      <c r="HE40" s="303"/>
      <c r="HF40" s="303"/>
      <c r="HG40" s="303"/>
      <c r="HH40" s="303"/>
      <c r="HI40" s="303"/>
      <c r="HJ40" s="303"/>
      <c r="HK40" s="303"/>
      <c r="HL40" s="303"/>
      <c r="HM40" s="303"/>
      <c r="HN40" s="303"/>
      <c r="HO40" s="303"/>
      <c r="HP40" s="303"/>
      <c r="HQ40" s="303"/>
      <c r="HR40" s="303"/>
      <c r="HS40" s="303"/>
      <c r="HT40" s="303"/>
      <c r="HU40" s="303"/>
      <c r="HV40" s="303"/>
      <c r="HW40" s="303"/>
      <c r="HX40" s="303"/>
      <c r="HY40" s="303"/>
      <c r="HZ40" s="303"/>
      <c r="IA40" s="303"/>
      <c r="IB40" s="303"/>
      <c r="IC40" s="303"/>
      <c r="ID40" s="303"/>
      <c r="IE40" s="303"/>
      <c r="IF40" s="303"/>
      <c r="IG40" s="303"/>
      <c r="IH40" s="303"/>
      <c r="II40" s="303"/>
      <c r="IJ40" s="303"/>
      <c r="IK40" s="303"/>
      <c r="IL40" s="303"/>
      <c r="IM40" s="303"/>
      <c r="IN40" s="303"/>
      <c r="IO40" s="303"/>
      <c r="IP40" s="303"/>
      <c r="IQ40" s="303"/>
      <c r="IR40" s="303"/>
      <c r="IS40" s="303"/>
      <c r="IT40" s="303"/>
      <c r="IU40" s="303"/>
      <c r="IV40" s="303"/>
      <c r="IW40" s="303"/>
      <c r="IX40" s="303"/>
      <c r="IY40" s="303"/>
      <c r="IZ40" s="303"/>
      <c r="JA40" s="303"/>
      <c r="JB40" s="303"/>
      <c r="JC40" s="303"/>
      <c r="JD40" s="303"/>
      <c r="JE40" s="303"/>
      <c r="JF40" s="303"/>
      <c r="JG40" s="303"/>
      <c r="JH40" s="303"/>
      <c r="JI40" s="303"/>
      <c r="JJ40" s="303"/>
      <c r="JK40" s="303"/>
      <c r="JL40" s="303"/>
      <c r="JM40" s="303"/>
      <c r="JN40" s="303"/>
      <c r="JO40" s="303"/>
      <c r="JP40" s="303"/>
      <c r="JQ40" s="303"/>
      <c r="JR40" s="303"/>
      <c r="JS40" s="303"/>
      <c r="JT40" s="303"/>
      <c r="JU40" s="303"/>
      <c r="JV40" s="303"/>
      <c r="JW40" s="303"/>
      <c r="JX40" s="303"/>
      <c r="JY40" s="303"/>
      <c r="JZ40" s="303"/>
      <c r="KA40" s="303"/>
      <c r="KB40" s="303"/>
      <c r="KC40" s="303"/>
      <c r="KD40" s="303"/>
      <c r="KE40" s="303"/>
      <c r="KF40" s="303"/>
      <c r="KG40" s="303"/>
      <c r="KH40" s="303"/>
      <c r="KI40" s="303"/>
      <c r="KJ40" s="303"/>
      <c r="KK40" s="303"/>
      <c r="KL40" s="303"/>
      <c r="KM40" s="303"/>
      <c r="KN40" s="303"/>
      <c r="KO40" s="303"/>
      <c r="KP40" s="303"/>
      <c r="KQ40" s="303"/>
      <c r="KR40" s="303"/>
      <c r="KS40" s="303"/>
      <c r="KT40" s="303"/>
      <c r="KU40" s="303"/>
      <c r="KV40" s="303"/>
      <c r="KW40" s="303"/>
      <c r="KX40" s="303"/>
      <c r="KY40" s="303"/>
      <c r="KZ40" s="303"/>
      <c r="LA40" s="303"/>
      <c r="LB40" s="303"/>
      <c r="LC40" s="303"/>
      <c r="LD40" s="303"/>
      <c r="LE40" s="303"/>
      <c r="LF40" s="303"/>
      <c r="LG40" s="303"/>
      <c r="LH40" s="303"/>
      <c r="LI40" s="303"/>
      <c r="LJ40" s="303"/>
      <c r="LK40" s="303"/>
    </row>
    <row r="41" s="8" customFormat="1" ht="47" customHeight="1" spans="1:323">
      <c r="A41" s="47">
        <v>45730</v>
      </c>
      <c r="B41" s="48" t="s">
        <v>213</v>
      </c>
      <c r="C41" s="49" t="s">
        <v>98</v>
      </c>
      <c r="D41" s="50">
        <v>4500160177</v>
      </c>
      <c r="E41" s="76" t="s">
        <v>6750</v>
      </c>
      <c r="F41" s="50" t="s">
        <v>6751</v>
      </c>
      <c r="G41" s="68" t="s">
        <v>101</v>
      </c>
      <c r="H41" s="67" t="s">
        <v>101</v>
      </c>
      <c r="I41" s="108" t="s">
        <v>110</v>
      </c>
      <c r="J41" s="109">
        <v>50136</v>
      </c>
      <c r="K41" s="110">
        <v>0</v>
      </c>
      <c r="L41" s="110">
        <v>24</v>
      </c>
      <c r="M41" s="110">
        <f t="shared" si="11"/>
        <v>2089</v>
      </c>
      <c r="N41" s="117">
        <v>45866</v>
      </c>
      <c r="O41" s="117">
        <v>45862</v>
      </c>
      <c r="P41" s="104" t="s">
        <v>6743</v>
      </c>
      <c r="Q41" s="175"/>
      <c r="R41" s="100"/>
      <c r="S41" s="100" t="s">
        <v>111</v>
      </c>
      <c r="T41" s="176">
        <v>45730</v>
      </c>
      <c r="U41" s="177" t="s">
        <v>88</v>
      </c>
      <c r="V41" s="177" t="s">
        <v>88</v>
      </c>
      <c r="W41" s="188"/>
      <c r="X41" s="177"/>
      <c r="Y41" s="247" t="s">
        <v>6748</v>
      </c>
      <c r="Z41" s="218" t="s">
        <v>6749</v>
      </c>
      <c r="AA41" s="214">
        <v>1</v>
      </c>
      <c r="AB41" s="215">
        <f t="shared" si="12"/>
        <v>50136</v>
      </c>
      <c r="AC41" s="80"/>
      <c r="AD41" s="248" t="s">
        <v>81</v>
      </c>
      <c r="AE41" s="248">
        <v>9</v>
      </c>
      <c r="AF41" s="233">
        <f t="shared" si="13"/>
        <v>50136</v>
      </c>
      <c r="AG41" s="233"/>
      <c r="AH41" s="233">
        <f t="shared" si="14"/>
        <v>2089</v>
      </c>
      <c r="AI41" s="233"/>
      <c r="AJ41" s="233"/>
      <c r="AK41" s="233"/>
      <c r="AL41" s="233"/>
      <c r="AM41" s="217" t="s">
        <v>63</v>
      </c>
      <c r="AN41" s="217">
        <f t="shared" si="15"/>
        <v>50136</v>
      </c>
      <c r="AO41" s="284">
        <v>0</v>
      </c>
      <c r="AP41" s="306">
        <f t="shared" si="16"/>
        <v>5570.66666666667</v>
      </c>
      <c r="AQ41" s="317">
        <f t="shared" si="17"/>
        <v>5570.66666666667</v>
      </c>
      <c r="AR41" s="317">
        <f t="shared" si="18"/>
        <v>5570.66666666667</v>
      </c>
      <c r="AS41" s="317">
        <f t="shared" si="19"/>
        <v>5570.66666666667</v>
      </c>
      <c r="AT41" s="317">
        <f t="shared" si="20"/>
        <v>5570.66666666667</v>
      </c>
      <c r="AU41" s="317">
        <f t="shared" si="21"/>
        <v>5570.66666666667</v>
      </c>
      <c r="AV41" s="317">
        <f t="shared" si="22"/>
        <v>5570.66666666667</v>
      </c>
      <c r="AW41" s="317">
        <f t="shared" si="23"/>
        <v>5570.66666666667</v>
      </c>
      <c r="AX41" s="318">
        <f t="shared" si="24"/>
        <v>5570.66666666667</v>
      </c>
      <c r="AY41" s="332">
        <f t="shared" si="25"/>
        <v>5338.55555555556</v>
      </c>
      <c r="AZ41" s="333">
        <f t="shared" si="26"/>
        <v>232.111111111111</v>
      </c>
      <c r="BA41" s="301">
        <f t="shared" si="27"/>
        <v>0</v>
      </c>
      <c r="BB41" s="302"/>
      <c r="BC41" s="303"/>
      <c r="BD41" s="303"/>
      <c r="BE41" s="303"/>
      <c r="BF41" s="303"/>
      <c r="BG41" s="303"/>
      <c r="BH41" s="303"/>
      <c r="BI41" s="303"/>
      <c r="BJ41" s="303"/>
      <c r="BK41" s="303"/>
      <c r="BL41" s="303"/>
      <c r="BM41" s="303"/>
      <c r="BN41" s="303"/>
      <c r="BO41" s="303"/>
      <c r="BP41" s="303"/>
      <c r="BQ41" s="303"/>
      <c r="BR41" s="303"/>
      <c r="BS41" s="303"/>
      <c r="BT41" s="303"/>
      <c r="BU41" s="303"/>
      <c r="BV41" s="303"/>
      <c r="BW41" s="303"/>
      <c r="BX41" s="303"/>
      <c r="BY41" s="303"/>
      <c r="BZ41" s="303"/>
      <c r="CA41" s="303"/>
      <c r="CB41" s="303"/>
      <c r="CC41" s="303"/>
      <c r="CD41" s="303"/>
      <c r="CE41" s="303"/>
      <c r="CF41" s="303"/>
      <c r="CG41" s="303"/>
      <c r="CH41" s="303"/>
      <c r="CI41" s="303"/>
      <c r="CJ41" s="303"/>
      <c r="CK41" s="303"/>
      <c r="CL41" s="303"/>
      <c r="CM41" s="303"/>
      <c r="CN41" s="303"/>
      <c r="CO41" s="303"/>
      <c r="CP41" s="303"/>
      <c r="CQ41" s="303"/>
      <c r="CR41" s="303"/>
      <c r="CS41" s="303"/>
      <c r="CT41" s="303"/>
      <c r="CU41" s="303"/>
      <c r="CV41" s="303"/>
      <c r="CW41" s="303"/>
      <c r="CX41" s="303"/>
      <c r="CY41" s="303"/>
      <c r="CZ41" s="303"/>
      <c r="DA41" s="303"/>
      <c r="DB41" s="303"/>
      <c r="DC41" s="303"/>
      <c r="DD41" s="303"/>
      <c r="DE41" s="303"/>
      <c r="DF41" s="303"/>
      <c r="DG41" s="303"/>
      <c r="DH41" s="303"/>
      <c r="DI41" s="303"/>
      <c r="DJ41" s="303"/>
      <c r="DK41" s="303"/>
      <c r="DL41" s="303"/>
      <c r="DM41" s="303"/>
      <c r="DN41" s="303"/>
      <c r="DO41" s="303"/>
      <c r="DP41" s="303"/>
      <c r="DQ41" s="303"/>
      <c r="DR41" s="303"/>
      <c r="DS41" s="303"/>
      <c r="DT41" s="303"/>
      <c r="DU41" s="303"/>
      <c r="DV41" s="303"/>
      <c r="DW41" s="303"/>
      <c r="DX41" s="303"/>
      <c r="DY41" s="303"/>
      <c r="DZ41" s="303"/>
      <c r="EA41" s="303"/>
      <c r="EB41" s="303"/>
      <c r="EC41" s="303"/>
      <c r="ED41" s="303"/>
      <c r="EE41" s="303"/>
      <c r="EF41" s="303"/>
      <c r="EG41" s="303"/>
      <c r="EH41" s="303"/>
      <c r="EI41" s="303"/>
      <c r="EJ41" s="303"/>
      <c r="EK41" s="303"/>
      <c r="EL41" s="303"/>
      <c r="EM41" s="303"/>
      <c r="EN41" s="303"/>
      <c r="EO41" s="303"/>
      <c r="EP41" s="303"/>
      <c r="EQ41" s="303"/>
      <c r="ER41" s="303"/>
      <c r="ES41" s="303"/>
      <c r="ET41" s="303"/>
      <c r="EU41" s="303"/>
      <c r="EV41" s="303"/>
      <c r="EW41" s="303"/>
      <c r="EX41" s="303"/>
      <c r="EY41" s="303"/>
      <c r="EZ41" s="303"/>
      <c r="FA41" s="303"/>
      <c r="FB41" s="303"/>
      <c r="FC41" s="303"/>
      <c r="FD41" s="303"/>
      <c r="FE41" s="303"/>
      <c r="FF41" s="303"/>
      <c r="FG41" s="303"/>
      <c r="FH41" s="303"/>
      <c r="FI41" s="303"/>
      <c r="FJ41" s="303"/>
      <c r="FK41" s="303"/>
      <c r="FL41" s="303"/>
      <c r="FM41" s="303"/>
      <c r="FN41" s="303"/>
      <c r="FO41" s="303"/>
      <c r="FP41" s="303"/>
      <c r="FQ41" s="303"/>
      <c r="FR41" s="303"/>
      <c r="FS41" s="303"/>
      <c r="FT41" s="303"/>
      <c r="FU41" s="303"/>
      <c r="FV41" s="303"/>
      <c r="FW41" s="303"/>
      <c r="FX41" s="303"/>
      <c r="FY41" s="303"/>
      <c r="FZ41" s="303"/>
      <c r="GA41" s="303"/>
      <c r="GB41" s="303"/>
      <c r="GC41" s="303"/>
      <c r="GD41" s="303"/>
      <c r="GE41" s="303"/>
      <c r="GF41" s="303"/>
      <c r="GG41" s="303"/>
      <c r="GH41" s="303"/>
      <c r="GI41" s="303"/>
      <c r="GJ41" s="303"/>
      <c r="GK41" s="303"/>
      <c r="GL41" s="303"/>
      <c r="GM41" s="303"/>
      <c r="GN41" s="303"/>
      <c r="GO41" s="303"/>
      <c r="GP41" s="303"/>
      <c r="GQ41" s="303"/>
      <c r="GR41" s="303"/>
      <c r="GS41" s="303"/>
      <c r="GT41" s="303"/>
      <c r="GU41" s="303"/>
      <c r="GV41" s="303"/>
      <c r="GW41" s="303"/>
      <c r="GX41" s="303"/>
      <c r="GY41" s="303"/>
      <c r="GZ41" s="303"/>
      <c r="HA41" s="303"/>
      <c r="HB41" s="303"/>
      <c r="HC41" s="303"/>
      <c r="HD41" s="303"/>
      <c r="HE41" s="303"/>
      <c r="HF41" s="303"/>
      <c r="HG41" s="303"/>
      <c r="HH41" s="303"/>
      <c r="HI41" s="303"/>
      <c r="HJ41" s="303"/>
      <c r="HK41" s="303"/>
      <c r="HL41" s="303"/>
      <c r="HM41" s="303"/>
      <c r="HN41" s="303"/>
      <c r="HO41" s="303"/>
      <c r="HP41" s="303"/>
      <c r="HQ41" s="303"/>
      <c r="HR41" s="303"/>
      <c r="HS41" s="303"/>
      <c r="HT41" s="303"/>
      <c r="HU41" s="303"/>
      <c r="HV41" s="303"/>
      <c r="HW41" s="303"/>
      <c r="HX41" s="303"/>
      <c r="HY41" s="303"/>
      <c r="HZ41" s="303"/>
      <c r="IA41" s="303"/>
      <c r="IB41" s="303"/>
      <c r="IC41" s="303"/>
      <c r="ID41" s="303"/>
      <c r="IE41" s="303"/>
      <c r="IF41" s="303"/>
      <c r="IG41" s="303"/>
      <c r="IH41" s="303"/>
      <c r="II41" s="303"/>
      <c r="IJ41" s="303"/>
      <c r="IK41" s="303"/>
      <c r="IL41" s="303"/>
      <c r="IM41" s="303"/>
      <c r="IN41" s="303"/>
      <c r="IO41" s="303"/>
      <c r="IP41" s="303"/>
      <c r="IQ41" s="303"/>
      <c r="IR41" s="303"/>
      <c r="IS41" s="303"/>
      <c r="IT41" s="303"/>
      <c r="IU41" s="303"/>
      <c r="IV41" s="303"/>
      <c r="IW41" s="303"/>
      <c r="IX41" s="303"/>
      <c r="IY41" s="303"/>
      <c r="IZ41" s="303"/>
      <c r="JA41" s="303"/>
      <c r="JB41" s="303"/>
      <c r="JC41" s="303"/>
      <c r="JD41" s="303"/>
      <c r="JE41" s="303"/>
      <c r="JF41" s="303"/>
      <c r="JG41" s="303"/>
      <c r="JH41" s="303"/>
      <c r="JI41" s="303"/>
      <c r="JJ41" s="303"/>
      <c r="JK41" s="303"/>
      <c r="JL41" s="303"/>
      <c r="JM41" s="303"/>
      <c r="JN41" s="303"/>
      <c r="JO41" s="303"/>
      <c r="JP41" s="303"/>
      <c r="JQ41" s="303"/>
      <c r="JR41" s="303"/>
      <c r="JS41" s="303"/>
      <c r="JT41" s="303"/>
      <c r="JU41" s="303"/>
      <c r="JV41" s="303"/>
      <c r="JW41" s="303"/>
      <c r="JX41" s="303"/>
      <c r="JY41" s="303"/>
      <c r="JZ41" s="303"/>
      <c r="KA41" s="303"/>
      <c r="KB41" s="303"/>
      <c r="KC41" s="303"/>
      <c r="KD41" s="303"/>
      <c r="KE41" s="303"/>
      <c r="KF41" s="303"/>
      <c r="KG41" s="303"/>
      <c r="KH41" s="303"/>
      <c r="KI41" s="303"/>
      <c r="KJ41" s="303"/>
      <c r="KK41" s="303"/>
      <c r="KL41" s="303"/>
      <c r="KM41" s="303"/>
      <c r="KN41" s="303"/>
      <c r="KO41" s="303"/>
      <c r="KP41" s="303"/>
      <c r="KQ41" s="303"/>
      <c r="KR41" s="303"/>
      <c r="KS41" s="303"/>
      <c r="KT41" s="303"/>
      <c r="KU41" s="303"/>
      <c r="KV41" s="303"/>
      <c r="KW41" s="303"/>
      <c r="KX41" s="303"/>
      <c r="KY41" s="303"/>
      <c r="KZ41" s="303"/>
      <c r="LA41" s="303"/>
      <c r="LB41" s="303"/>
      <c r="LC41" s="303"/>
      <c r="LD41" s="303"/>
      <c r="LE41" s="303"/>
      <c r="LF41" s="303"/>
      <c r="LG41" s="303"/>
      <c r="LH41" s="303"/>
      <c r="LI41" s="303"/>
      <c r="LJ41" s="303"/>
      <c r="LK41" s="303"/>
    </row>
    <row r="42" s="8" customFormat="1" ht="47" customHeight="1" spans="1:323">
      <c r="A42" s="47">
        <v>45737</v>
      </c>
      <c r="B42" s="48" t="s">
        <v>213</v>
      </c>
      <c r="C42" s="49" t="s">
        <v>98</v>
      </c>
      <c r="D42" s="50">
        <v>4500160937</v>
      </c>
      <c r="E42" s="76">
        <v>4697801</v>
      </c>
      <c r="F42" s="50" t="s">
        <v>6752</v>
      </c>
      <c r="G42" s="79" t="s">
        <v>101</v>
      </c>
      <c r="H42" s="67" t="s">
        <v>101</v>
      </c>
      <c r="I42" s="100" t="s">
        <v>110</v>
      </c>
      <c r="J42" s="109">
        <v>50136</v>
      </c>
      <c r="K42" s="110">
        <v>0</v>
      </c>
      <c r="L42" s="110">
        <v>24</v>
      </c>
      <c r="M42" s="110">
        <f t="shared" si="11"/>
        <v>2089</v>
      </c>
      <c r="N42" s="117">
        <v>45868</v>
      </c>
      <c r="O42" s="117">
        <v>45864</v>
      </c>
      <c r="P42" s="104" t="s">
        <v>6743</v>
      </c>
      <c r="Q42" s="175"/>
      <c r="R42" s="100"/>
      <c r="S42" s="100" t="s">
        <v>111</v>
      </c>
      <c r="T42" s="176">
        <v>45737</v>
      </c>
      <c r="U42" s="177" t="s">
        <v>88</v>
      </c>
      <c r="V42" s="177" t="s">
        <v>88</v>
      </c>
      <c r="W42" s="188"/>
      <c r="X42" s="177"/>
      <c r="Y42" s="246" t="s">
        <v>6748</v>
      </c>
      <c r="Z42" s="218" t="s">
        <v>219</v>
      </c>
      <c r="AA42" s="214">
        <v>0.91</v>
      </c>
      <c r="AB42" s="215">
        <f t="shared" si="12"/>
        <v>45623.76</v>
      </c>
      <c r="AC42" s="80"/>
      <c r="AD42" s="216" t="s">
        <v>81</v>
      </c>
      <c r="AE42" s="216">
        <v>9</v>
      </c>
      <c r="AF42" s="233">
        <f t="shared" si="13"/>
        <v>50136</v>
      </c>
      <c r="AG42" s="233"/>
      <c r="AH42" s="233">
        <f t="shared" si="14"/>
        <v>2089</v>
      </c>
      <c r="AI42" s="233"/>
      <c r="AJ42" s="233"/>
      <c r="AK42" s="233"/>
      <c r="AL42" s="217"/>
      <c r="AM42" s="217" t="s">
        <v>63</v>
      </c>
      <c r="AN42" s="217">
        <f t="shared" si="15"/>
        <v>50136</v>
      </c>
      <c r="AO42" s="278">
        <v>0</v>
      </c>
      <c r="AP42" s="306">
        <f t="shared" si="16"/>
        <v>5570.66666666667</v>
      </c>
      <c r="AQ42" s="317">
        <f t="shared" si="17"/>
        <v>5570.66666666667</v>
      </c>
      <c r="AR42" s="317">
        <f t="shared" si="18"/>
        <v>5570.66666666667</v>
      </c>
      <c r="AS42" s="317">
        <f t="shared" si="19"/>
        <v>5570.66666666667</v>
      </c>
      <c r="AT42" s="317">
        <f t="shared" si="20"/>
        <v>5570.66666666667</v>
      </c>
      <c r="AU42" s="317">
        <f t="shared" si="21"/>
        <v>5570.66666666667</v>
      </c>
      <c r="AV42" s="317">
        <f t="shared" si="22"/>
        <v>5570.66666666667</v>
      </c>
      <c r="AW42" s="317">
        <f t="shared" si="23"/>
        <v>5570.66666666667</v>
      </c>
      <c r="AX42" s="318">
        <f t="shared" si="24"/>
        <v>5570.66666666667</v>
      </c>
      <c r="AY42" s="332">
        <f t="shared" si="25"/>
        <v>5338.55555555556</v>
      </c>
      <c r="AZ42" s="333">
        <f t="shared" si="26"/>
        <v>232.111111111111</v>
      </c>
      <c r="BA42" s="301">
        <f t="shared" si="27"/>
        <v>0</v>
      </c>
      <c r="BB42" s="302"/>
      <c r="BC42" s="303"/>
      <c r="BD42" s="303"/>
      <c r="BE42" s="303"/>
      <c r="BF42" s="303"/>
      <c r="BG42" s="303"/>
      <c r="BH42" s="303"/>
      <c r="BI42" s="303"/>
      <c r="BJ42" s="303"/>
      <c r="BK42" s="303"/>
      <c r="BL42" s="303"/>
      <c r="BM42" s="303"/>
      <c r="BN42" s="303"/>
      <c r="BO42" s="303"/>
      <c r="BP42" s="303"/>
      <c r="BQ42" s="303"/>
      <c r="BR42" s="303"/>
      <c r="BS42" s="303"/>
      <c r="BT42" s="303"/>
      <c r="BU42" s="303"/>
      <c r="BV42" s="303"/>
      <c r="BW42" s="303"/>
      <c r="BX42" s="303"/>
      <c r="BY42" s="303"/>
      <c r="BZ42" s="303"/>
      <c r="CA42" s="303"/>
      <c r="CB42" s="303"/>
      <c r="CC42" s="303"/>
      <c r="CD42" s="303"/>
      <c r="CE42" s="303"/>
      <c r="CF42" s="303"/>
      <c r="CG42" s="303"/>
      <c r="CH42" s="303"/>
      <c r="CI42" s="303"/>
      <c r="CJ42" s="303"/>
      <c r="CK42" s="303"/>
      <c r="CL42" s="303"/>
      <c r="CM42" s="303"/>
      <c r="CN42" s="303"/>
      <c r="CO42" s="303"/>
      <c r="CP42" s="303"/>
      <c r="CQ42" s="303"/>
      <c r="CR42" s="303"/>
      <c r="CS42" s="303"/>
      <c r="CT42" s="303"/>
      <c r="CU42" s="303"/>
      <c r="CV42" s="303"/>
      <c r="CW42" s="303"/>
      <c r="CX42" s="303"/>
      <c r="CY42" s="303"/>
      <c r="CZ42" s="303"/>
      <c r="DA42" s="303"/>
      <c r="DB42" s="303"/>
      <c r="DC42" s="303"/>
      <c r="DD42" s="303"/>
      <c r="DE42" s="303"/>
      <c r="DF42" s="303"/>
      <c r="DG42" s="303"/>
      <c r="DH42" s="303"/>
      <c r="DI42" s="303"/>
      <c r="DJ42" s="303"/>
      <c r="DK42" s="303"/>
      <c r="DL42" s="303"/>
      <c r="DM42" s="303"/>
      <c r="DN42" s="303"/>
      <c r="DO42" s="303"/>
      <c r="DP42" s="303"/>
      <c r="DQ42" s="303"/>
      <c r="DR42" s="303"/>
      <c r="DS42" s="303"/>
      <c r="DT42" s="303"/>
      <c r="DU42" s="303"/>
      <c r="DV42" s="303"/>
      <c r="DW42" s="303"/>
      <c r="DX42" s="303"/>
      <c r="DY42" s="303"/>
      <c r="DZ42" s="303"/>
      <c r="EA42" s="303"/>
      <c r="EB42" s="303"/>
      <c r="EC42" s="303"/>
      <c r="ED42" s="303"/>
      <c r="EE42" s="303"/>
      <c r="EF42" s="303"/>
      <c r="EG42" s="303"/>
      <c r="EH42" s="303"/>
      <c r="EI42" s="303"/>
      <c r="EJ42" s="303"/>
      <c r="EK42" s="303"/>
      <c r="EL42" s="303"/>
      <c r="EM42" s="303"/>
      <c r="EN42" s="303"/>
      <c r="EO42" s="303"/>
      <c r="EP42" s="303"/>
      <c r="EQ42" s="303"/>
      <c r="ER42" s="303"/>
      <c r="ES42" s="303"/>
      <c r="ET42" s="303"/>
      <c r="EU42" s="303"/>
      <c r="EV42" s="303"/>
      <c r="EW42" s="303"/>
      <c r="EX42" s="303"/>
      <c r="EY42" s="303"/>
      <c r="EZ42" s="303"/>
      <c r="FA42" s="303"/>
      <c r="FB42" s="303"/>
      <c r="FC42" s="303"/>
      <c r="FD42" s="303"/>
      <c r="FE42" s="303"/>
      <c r="FF42" s="303"/>
      <c r="FG42" s="303"/>
      <c r="FH42" s="303"/>
      <c r="FI42" s="303"/>
      <c r="FJ42" s="303"/>
      <c r="FK42" s="303"/>
      <c r="FL42" s="303"/>
      <c r="FM42" s="303"/>
      <c r="FN42" s="303"/>
      <c r="FO42" s="303"/>
      <c r="FP42" s="303"/>
      <c r="FQ42" s="303"/>
      <c r="FR42" s="303"/>
      <c r="FS42" s="303"/>
      <c r="FT42" s="303"/>
      <c r="FU42" s="303"/>
      <c r="FV42" s="303"/>
      <c r="FW42" s="303"/>
      <c r="FX42" s="303"/>
      <c r="FY42" s="303"/>
      <c r="FZ42" s="303"/>
      <c r="GA42" s="303"/>
      <c r="GB42" s="303"/>
      <c r="GC42" s="303"/>
      <c r="GD42" s="303"/>
      <c r="GE42" s="303"/>
      <c r="GF42" s="303"/>
      <c r="GG42" s="303"/>
      <c r="GH42" s="303"/>
      <c r="GI42" s="303"/>
      <c r="GJ42" s="303"/>
      <c r="GK42" s="303"/>
      <c r="GL42" s="303"/>
      <c r="GM42" s="303"/>
      <c r="GN42" s="303"/>
      <c r="GO42" s="303"/>
      <c r="GP42" s="303"/>
      <c r="GQ42" s="303"/>
      <c r="GR42" s="303"/>
      <c r="GS42" s="303"/>
      <c r="GT42" s="303"/>
      <c r="GU42" s="303"/>
      <c r="GV42" s="303"/>
      <c r="GW42" s="303"/>
      <c r="GX42" s="303"/>
      <c r="GY42" s="303"/>
      <c r="GZ42" s="303"/>
      <c r="HA42" s="303"/>
      <c r="HB42" s="303"/>
      <c r="HC42" s="303"/>
      <c r="HD42" s="303"/>
      <c r="HE42" s="303"/>
      <c r="HF42" s="303"/>
      <c r="HG42" s="303"/>
      <c r="HH42" s="303"/>
      <c r="HI42" s="303"/>
      <c r="HJ42" s="303"/>
      <c r="HK42" s="303"/>
      <c r="HL42" s="303"/>
      <c r="HM42" s="303"/>
      <c r="HN42" s="303"/>
      <c r="HO42" s="303"/>
      <c r="HP42" s="303"/>
      <c r="HQ42" s="303"/>
      <c r="HR42" s="303"/>
      <c r="HS42" s="303"/>
      <c r="HT42" s="303"/>
      <c r="HU42" s="303"/>
      <c r="HV42" s="303"/>
      <c r="HW42" s="303"/>
      <c r="HX42" s="303"/>
      <c r="HY42" s="303"/>
      <c r="HZ42" s="303"/>
      <c r="IA42" s="303"/>
      <c r="IB42" s="303"/>
      <c r="IC42" s="303"/>
      <c r="ID42" s="303"/>
      <c r="IE42" s="303"/>
      <c r="IF42" s="303"/>
      <c r="IG42" s="303"/>
      <c r="IH42" s="303"/>
      <c r="II42" s="303"/>
      <c r="IJ42" s="303"/>
      <c r="IK42" s="303"/>
      <c r="IL42" s="303"/>
      <c r="IM42" s="303"/>
      <c r="IN42" s="303"/>
      <c r="IO42" s="303"/>
      <c r="IP42" s="303"/>
      <c r="IQ42" s="303"/>
      <c r="IR42" s="303"/>
      <c r="IS42" s="303"/>
      <c r="IT42" s="303"/>
      <c r="IU42" s="303"/>
      <c r="IV42" s="303"/>
      <c r="IW42" s="303"/>
      <c r="IX42" s="303"/>
      <c r="IY42" s="303"/>
      <c r="IZ42" s="303"/>
      <c r="JA42" s="303"/>
      <c r="JB42" s="303"/>
      <c r="JC42" s="303"/>
      <c r="JD42" s="303"/>
      <c r="JE42" s="303"/>
      <c r="JF42" s="303"/>
      <c r="JG42" s="303"/>
      <c r="JH42" s="303"/>
      <c r="JI42" s="303"/>
      <c r="JJ42" s="303"/>
      <c r="JK42" s="303"/>
      <c r="JL42" s="303"/>
      <c r="JM42" s="303"/>
      <c r="JN42" s="303"/>
      <c r="JO42" s="303"/>
      <c r="JP42" s="303"/>
      <c r="JQ42" s="303"/>
      <c r="JR42" s="303"/>
      <c r="JS42" s="303"/>
      <c r="JT42" s="303"/>
      <c r="JU42" s="303"/>
      <c r="JV42" s="303"/>
      <c r="JW42" s="303"/>
      <c r="JX42" s="303"/>
      <c r="JY42" s="303"/>
      <c r="JZ42" s="303"/>
      <c r="KA42" s="303"/>
      <c r="KB42" s="303"/>
      <c r="KC42" s="303"/>
      <c r="KD42" s="303"/>
      <c r="KE42" s="303"/>
      <c r="KF42" s="303"/>
      <c r="KG42" s="303"/>
      <c r="KH42" s="303"/>
      <c r="KI42" s="303"/>
      <c r="KJ42" s="303"/>
      <c r="KK42" s="303"/>
      <c r="KL42" s="303"/>
      <c r="KM42" s="303"/>
      <c r="KN42" s="303"/>
      <c r="KO42" s="303"/>
      <c r="KP42" s="303"/>
      <c r="KQ42" s="303"/>
      <c r="KR42" s="303"/>
      <c r="KS42" s="303"/>
      <c r="KT42" s="303"/>
      <c r="KU42" s="303"/>
      <c r="KV42" s="303"/>
      <c r="KW42" s="303"/>
      <c r="KX42" s="303"/>
      <c r="KY42" s="303"/>
      <c r="KZ42" s="303"/>
      <c r="LA42" s="303"/>
      <c r="LB42" s="303"/>
      <c r="LC42" s="303"/>
      <c r="LD42" s="303"/>
      <c r="LE42" s="303"/>
      <c r="LF42" s="303"/>
      <c r="LG42" s="303"/>
      <c r="LH42" s="303"/>
      <c r="LI42" s="303"/>
      <c r="LJ42" s="303"/>
      <c r="LK42" s="303"/>
    </row>
    <row r="43" s="8" customFormat="1" ht="47" customHeight="1" spans="1:323">
      <c r="A43" s="47">
        <v>45737</v>
      </c>
      <c r="B43" s="48" t="s">
        <v>213</v>
      </c>
      <c r="C43" s="49" t="s">
        <v>98</v>
      </c>
      <c r="D43" s="50">
        <v>4500160939</v>
      </c>
      <c r="E43" s="76">
        <v>4698422</v>
      </c>
      <c r="F43" s="50" t="s">
        <v>6753</v>
      </c>
      <c r="G43" s="79" t="s">
        <v>101</v>
      </c>
      <c r="H43" s="67" t="s">
        <v>101</v>
      </c>
      <c r="I43" s="100" t="s">
        <v>110</v>
      </c>
      <c r="J43" s="109">
        <v>50136</v>
      </c>
      <c r="K43" s="110">
        <v>0</v>
      </c>
      <c r="L43" s="110">
        <v>24</v>
      </c>
      <c r="M43" s="110">
        <f t="shared" si="11"/>
        <v>2089</v>
      </c>
      <c r="N43" s="117">
        <v>45880</v>
      </c>
      <c r="O43" s="117">
        <v>45876</v>
      </c>
      <c r="P43" s="104" t="s">
        <v>6743</v>
      </c>
      <c r="Q43" s="175"/>
      <c r="R43" s="100"/>
      <c r="S43" s="100" t="s">
        <v>111</v>
      </c>
      <c r="T43" s="176">
        <v>45737</v>
      </c>
      <c r="U43" s="177" t="s">
        <v>88</v>
      </c>
      <c r="V43" s="177" t="s">
        <v>88</v>
      </c>
      <c r="W43" s="188"/>
      <c r="X43" s="177"/>
      <c r="Y43" s="246" t="s">
        <v>6748</v>
      </c>
      <c r="Z43" s="218" t="s">
        <v>219</v>
      </c>
      <c r="AA43" s="214">
        <v>0.96</v>
      </c>
      <c r="AB43" s="215">
        <f t="shared" si="12"/>
        <v>48130.56</v>
      </c>
      <c r="AC43" s="80"/>
      <c r="AD43" s="216" t="s">
        <v>81</v>
      </c>
      <c r="AE43" s="216">
        <v>9</v>
      </c>
      <c r="AF43" s="233">
        <f t="shared" si="13"/>
        <v>50136</v>
      </c>
      <c r="AG43" s="233"/>
      <c r="AH43" s="233">
        <f t="shared" si="14"/>
        <v>2089</v>
      </c>
      <c r="AI43" s="233"/>
      <c r="AJ43" s="233"/>
      <c r="AK43" s="233"/>
      <c r="AL43" s="217"/>
      <c r="AM43" s="217" t="s">
        <v>63</v>
      </c>
      <c r="AN43" s="217">
        <f t="shared" si="15"/>
        <v>50136</v>
      </c>
      <c r="AO43" s="278">
        <v>0</v>
      </c>
      <c r="AP43" s="306">
        <f t="shared" si="16"/>
        <v>5570.66666666667</v>
      </c>
      <c r="AQ43" s="317">
        <f t="shared" si="17"/>
        <v>5570.66666666667</v>
      </c>
      <c r="AR43" s="317">
        <f t="shared" si="18"/>
        <v>5570.66666666667</v>
      </c>
      <c r="AS43" s="317">
        <f t="shared" si="19"/>
        <v>5570.66666666667</v>
      </c>
      <c r="AT43" s="317">
        <f t="shared" si="20"/>
        <v>5570.66666666667</v>
      </c>
      <c r="AU43" s="317">
        <f t="shared" si="21"/>
        <v>5570.66666666667</v>
      </c>
      <c r="AV43" s="317">
        <f t="shared" si="22"/>
        <v>5570.66666666667</v>
      </c>
      <c r="AW43" s="317">
        <f t="shared" si="23"/>
        <v>5570.66666666667</v>
      </c>
      <c r="AX43" s="318">
        <f t="shared" si="24"/>
        <v>5570.66666666667</v>
      </c>
      <c r="AY43" s="332">
        <f t="shared" si="25"/>
        <v>5338.55555555556</v>
      </c>
      <c r="AZ43" s="333">
        <f t="shared" si="26"/>
        <v>232.111111111111</v>
      </c>
      <c r="BA43" s="301">
        <f t="shared" si="27"/>
        <v>0</v>
      </c>
      <c r="BB43" s="302"/>
      <c r="BC43" s="303"/>
      <c r="BD43" s="303"/>
      <c r="BE43" s="303"/>
      <c r="BF43" s="303"/>
      <c r="BG43" s="303"/>
      <c r="BH43" s="303"/>
      <c r="BI43" s="303"/>
      <c r="BJ43" s="303"/>
      <c r="BK43" s="303"/>
      <c r="BL43" s="303"/>
      <c r="BM43" s="303"/>
      <c r="BN43" s="303"/>
      <c r="BO43" s="303"/>
      <c r="BP43" s="303"/>
      <c r="BQ43" s="303"/>
      <c r="BR43" s="303"/>
      <c r="BS43" s="303"/>
      <c r="BT43" s="303"/>
      <c r="BU43" s="303"/>
      <c r="BV43" s="303"/>
      <c r="BW43" s="303"/>
      <c r="BX43" s="303"/>
      <c r="BY43" s="303"/>
      <c r="BZ43" s="303"/>
      <c r="CA43" s="303"/>
      <c r="CB43" s="303"/>
      <c r="CC43" s="303"/>
      <c r="CD43" s="303"/>
      <c r="CE43" s="303"/>
      <c r="CF43" s="303"/>
      <c r="CG43" s="303"/>
      <c r="CH43" s="303"/>
      <c r="CI43" s="303"/>
      <c r="CJ43" s="303"/>
      <c r="CK43" s="303"/>
      <c r="CL43" s="303"/>
      <c r="CM43" s="303"/>
      <c r="CN43" s="303"/>
      <c r="CO43" s="303"/>
      <c r="CP43" s="303"/>
      <c r="CQ43" s="303"/>
      <c r="CR43" s="303"/>
      <c r="CS43" s="303"/>
      <c r="CT43" s="303"/>
      <c r="CU43" s="303"/>
      <c r="CV43" s="303"/>
      <c r="CW43" s="303"/>
      <c r="CX43" s="303"/>
      <c r="CY43" s="303"/>
      <c r="CZ43" s="303"/>
      <c r="DA43" s="303"/>
      <c r="DB43" s="303"/>
      <c r="DC43" s="303"/>
      <c r="DD43" s="303"/>
      <c r="DE43" s="303"/>
      <c r="DF43" s="303"/>
      <c r="DG43" s="303"/>
      <c r="DH43" s="303"/>
      <c r="DI43" s="303"/>
      <c r="DJ43" s="303"/>
      <c r="DK43" s="303"/>
      <c r="DL43" s="303"/>
      <c r="DM43" s="303"/>
      <c r="DN43" s="303"/>
      <c r="DO43" s="303"/>
      <c r="DP43" s="303"/>
      <c r="DQ43" s="303"/>
      <c r="DR43" s="303"/>
      <c r="DS43" s="303"/>
      <c r="DT43" s="303"/>
      <c r="DU43" s="303"/>
      <c r="DV43" s="303"/>
      <c r="DW43" s="303"/>
      <c r="DX43" s="303"/>
      <c r="DY43" s="303"/>
      <c r="DZ43" s="303"/>
      <c r="EA43" s="303"/>
      <c r="EB43" s="303"/>
      <c r="EC43" s="303"/>
      <c r="ED43" s="303"/>
      <c r="EE43" s="303"/>
      <c r="EF43" s="303"/>
      <c r="EG43" s="303"/>
      <c r="EH43" s="303"/>
      <c r="EI43" s="303"/>
      <c r="EJ43" s="303"/>
      <c r="EK43" s="303"/>
      <c r="EL43" s="303"/>
      <c r="EM43" s="303"/>
      <c r="EN43" s="303"/>
      <c r="EO43" s="303"/>
      <c r="EP43" s="303"/>
      <c r="EQ43" s="303"/>
      <c r="ER43" s="303"/>
      <c r="ES43" s="303"/>
      <c r="ET43" s="303"/>
      <c r="EU43" s="303"/>
      <c r="EV43" s="303"/>
      <c r="EW43" s="303"/>
      <c r="EX43" s="303"/>
      <c r="EY43" s="303"/>
      <c r="EZ43" s="303"/>
      <c r="FA43" s="303"/>
      <c r="FB43" s="303"/>
      <c r="FC43" s="303"/>
      <c r="FD43" s="303"/>
      <c r="FE43" s="303"/>
      <c r="FF43" s="303"/>
      <c r="FG43" s="303"/>
      <c r="FH43" s="303"/>
      <c r="FI43" s="303"/>
      <c r="FJ43" s="303"/>
      <c r="FK43" s="303"/>
      <c r="FL43" s="303"/>
      <c r="FM43" s="303"/>
      <c r="FN43" s="303"/>
      <c r="FO43" s="303"/>
      <c r="FP43" s="303"/>
      <c r="FQ43" s="303"/>
      <c r="FR43" s="303"/>
      <c r="FS43" s="303"/>
      <c r="FT43" s="303"/>
      <c r="FU43" s="303"/>
      <c r="FV43" s="303"/>
      <c r="FW43" s="303"/>
      <c r="FX43" s="303"/>
      <c r="FY43" s="303"/>
      <c r="FZ43" s="303"/>
      <c r="GA43" s="303"/>
      <c r="GB43" s="303"/>
      <c r="GC43" s="303"/>
      <c r="GD43" s="303"/>
      <c r="GE43" s="303"/>
      <c r="GF43" s="303"/>
      <c r="GG43" s="303"/>
      <c r="GH43" s="303"/>
      <c r="GI43" s="303"/>
      <c r="GJ43" s="303"/>
      <c r="GK43" s="303"/>
      <c r="GL43" s="303"/>
      <c r="GM43" s="303"/>
      <c r="GN43" s="303"/>
      <c r="GO43" s="303"/>
      <c r="GP43" s="303"/>
      <c r="GQ43" s="303"/>
      <c r="GR43" s="303"/>
      <c r="GS43" s="303"/>
      <c r="GT43" s="303"/>
      <c r="GU43" s="303"/>
      <c r="GV43" s="303"/>
      <c r="GW43" s="303"/>
      <c r="GX43" s="303"/>
      <c r="GY43" s="303"/>
      <c r="GZ43" s="303"/>
      <c r="HA43" s="303"/>
      <c r="HB43" s="303"/>
      <c r="HC43" s="303"/>
      <c r="HD43" s="303"/>
      <c r="HE43" s="303"/>
      <c r="HF43" s="303"/>
      <c r="HG43" s="303"/>
      <c r="HH43" s="303"/>
      <c r="HI43" s="303"/>
      <c r="HJ43" s="303"/>
      <c r="HK43" s="303"/>
      <c r="HL43" s="303"/>
      <c r="HM43" s="303"/>
      <c r="HN43" s="303"/>
      <c r="HO43" s="303"/>
      <c r="HP43" s="303"/>
      <c r="HQ43" s="303"/>
      <c r="HR43" s="303"/>
      <c r="HS43" s="303"/>
      <c r="HT43" s="303"/>
      <c r="HU43" s="303"/>
      <c r="HV43" s="303"/>
      <c r="HW43" s="303"/>
      <c r="HX43" s="303"/>
      <c r="HY43" s="303"/>
      <c r="HZ43" s="303"/>
      <c r="IA43" s="303"/>
      <c r="IB43" s="303"/>
      <c r="IC43" s="303"/>
      <c r="ID43" s="303"/>
      <c r="IE43" s="303"/>
      <c r="IF43" s="303"/>
      <c r="IG43" s="303"/>
      <c r="IH43" s="303"/>
      <c r="II43" s="303"/>
      <c r="IJ43" s="303"/>
      <c r="IK43" s="303"/>
      <c r="IL43" s="303"/>
      <c r="IM43" s="303"/>
      <c r="IN43" s="303"/>
      <c r="IO43" s="303"/>
      <c r="IP43" s="303"/>
      <c r="IQ43" s="303"/>
      <c r="IR43" s="303"/>
      <c r="IS43" s="303"/>
      <c r="IT43" s="303"/>
      <c r="IU43" s="303"/>
      <c r="IV43" s="303"/>
      <c r="IW43" s="303"/>
      <c r="IX43" s="303"/>
      <c r="IY43" s="303"/>
      <c r="IZ43" s="303"/>
      <c r="JA43" s="303"/>
      <c r="JB43" s="303"/>
      <c r="JC43" s="303"/>
      <c r="JD43" s="303"/>
      <c r="JE43" s="303"/>
      <c r="JF43" s="303"/>
      <c r="JG43" s="303"/>
      <c r="JH43" s="303"/>
      <c r="JI43" s="303"/>
      <c r="JJ43" s="303"/>
      <c r="JK43" s="303"/>
      <c r="JL43" s="303"/>
      <c r="JM43" s="303"/>
      <c r="JN43" s="303"/>
      <c r="JO43" s="303"/>
      <c r="JP43" s="303"/>
      <c r="JQ43" s="303"/>
      <c r="JR43" s="303"/>
      <c r="JS43" s="303"/>
      <c r="JT43" s="303"/>
      <c r="JU43" s="303"/>
      <c r="JV43" s="303"/>
      <c r="JW43" s="303"/>
      <c r="JX43" s="303"/>
      <c r="JY43" s="303"/>
      <c r="JZ43" s="303"/>
      <c r="KA43" s="303"/>
      <c r="KB43" s="303"/>
      <c r="KC43" s="303"/>
      <c r="KD43" s="303"/>
      <c r="KE43" s="303"/>
      <c r="KF43" s="303"/>
      <c r="KG43" s="303"/>
      <c r="KH43" s="303"/>
      <c r="KI43" s="303"/>
      <c r="KJ43" s="303"/>
      <c r="KK43" s="303"/>
      <c r="KL43" s="303"/>
      <c r="KM43" s="303"/>
      <c r="KN43" s="303"/>
      <c r="KO43" s="303"/>
      <c r="KP43" s="303"/>
      <c r="KQ43" s="303"/>
      <c r="KR43" s="303"/>
      <c r="KS43" s="303"/>
      <c r="KT43" s="303"/>
      <c r="KU43" s="303"/>
      <c r="KV43" s="303"/>
      <c r="KW43" s="303"/>
      <c r="KX43" s="303"/>
      <c r="KY43" s="303"/>
      <c r="KZ43" s="303"/>
      <c r="LA43" s="303"/>
      <c r="LB43" s="303"/>
      <c r="LC43" s="303"/>
      <c r="LD43" s="303"/>
      <c r="LE43" s="303"/>
      <c r="LF43" s="303"/>
      <c r="LG43" s="303"/>
      <c r="LH43" s="303"/>
      <c r="LI43" s="303"/>
      <c r="LJ43" s="303"/>
      <c r="LK43" s="303"/>
    </row>
    <row r="44" s="8" customFormat="1" ht="47" customHeight="1" spans="1:323">
      <c r="A44" s="47">
        <v>45737</v>
      </c>
      <c r="B44" s="48" t="s">
        <v>213</v>
      </c>
      <c r="C44" s="49" t="s">
        <v>98</v>
      </c>
      <c r="D44" s="50">
        <v>4500160941</v>
      </c>
      <c r="E44" s="76">
        <v>4698425</v>
      </c>
      <c r="F44" s="50" t="s">
        <v>6754</v>
      </c>
      <c r="G44" s="79" t="s">
        <v>101</v>
      </c>
      <c r="H44" s="67" t="s">
        <v>101</v>
      </c>
      <c r="I44" s="100" t="s">
        <v>110</v>
      </c>
      <c r="J44" s="109">
        <v>50136</v>
      </c>
      <c r="K44" s="110">
        <v>0</v>
      </c>
      <c r="L44" s="110">
        <v>24</v>
      </c>
      <c r="M44" s="110">
        <f t="shared" si="11"/>
        <v>2089</v>
      </c>
      <c r="N44" s="117">
        <v>45880</v>
      </c>
      <c r="O44" s="117">
        <v>45876</v>
      </c>
      <c r="P44" s="104" t="s">
        <v>6743</v>
      </c>
      <c r="Q44" s="175"/>
      <c r="R44" s="100"/>
      <c r="S44" s="100" t="s">
        <v>111</v>
      </c>
      <c r="T44" s="176">
        <v>45737</v>
      </c>
      <c r="U44" s="177" t="s">
        <v>88</v>
      </c>
      <c r="V44" s="177" t="s">
        <v>88</v>
      </c>
      <c r="W44" s="188"/>
      <c r="X44" s="177"/>
      <c r="Y44" s="246" t="s">
        <v>6748</v>
      </c>
      <c r="Z44" s="218" t="s">
        <v>219</v>
      </c>
      <c r="AA44" s="214">
        <v>0.96</v>
      </c>
      <c r="AB44" s="215">
        <f t="shared" si="12"/>
        <v>48130.56</v>
      </c>
      <c r="AC44" s="80"/>
      <c r="AD44" s="216" t="s">
        <v>81</v>
      </c>
      <c r="AE44" s="216">
        <v>9</v>
      </c>
      <c r="AF44" s="233">
        <f t="shared" si="13"/>
        <v>50136</v>
      </c>
      <c r="AG44" s="233"/>
      <c r="AH44" s="233">
        <f t="shared" si="14"/>
        <v>2089</v>
      </c>
      <c r="AI44" s="233"/>
      <c r="AJ44" s="233"/>
      <c r="AK44" s="233"/>
      <c r="AL44" s="217"/>
      <c r="AM44" s="217" t="s">
        <v>63</v>
      </c>
      <c r="AN44" s="217">
        <f t="shared" si="15"/>
        <v>50136</v>
      </c>
      <c r="AO44" s="278">
        <v>0</v>
      </c>
      <c r="AP44" s="306">
        <f t="shared" si="16"/>
        <v>5570.66666666667</v>
      </c>
      <c r="AQ44" s="317">
        <f t="shared" si="17"/>
        <v>5570.66666666667</v>
      </c>
      <c r="AR44" s="317">
        <f t="shared" si="18"/>
        <v>5570.66666666667</v>
      </c>
      <c r="AS44" s="317">
        <f t="shared" si="19"/>
        <v>5570.66666666667</v>
      </c>
      <c r="AT44" s="317">
        <f t="shared" si="20"/>
        <v>5570.66666666667</v>
      </c>
      <c r="AU44" s="317">
        <f t="shared" si="21"/>
        <v>5570.66666666667</v>
      </c>
      <c r="AV44" s="317">
        <f t="shared" si="22"/>
        <v>5570.66666666667</v>
      </c>
      <c r="AW44" s="317">
        <f t="shared" si="23"/>
        <v>5570.66666666667</v>
      </c>
      <c r="AX44" s="318">
        <f t="shared" si="24"/>
        <v>5570.66666666667</v>
      </c>
      <c r="AY44" s="332">
        <f t="shared" si="25"/>
        <v>5338.55555555556</v>
      </c>
      <c r="AZ44" s="333">
        <f t="shared" si="26"/>
        <v>232.111111111111</v>
      </c>
      <c r="BA44" s="301">
        <f t="shared" si="27"/>
        <v>0</v>
      </c>
      <c r="BB44" s="302"/>
      <c r="BC44" s="303"/>
      <c r="BD44" s="303"/>
      <c r="BE44" s="303"/>
      <c r="BF44" s="303"/>
      <c r="BG44" s="303"/>
      <c r="BH44" s="303"/>
      <c r="BI44" s="303"/>
      <c r="BJ44" s="303"/>
      <c r="BK44" s="303"/>
      <c r="BL44" s="303"/>
      <c r="BM44" s="303"/>
      <c r="BN44" s="303"/>
      <c r="BO44" s="303"/>
      <c r="BP44" s="303"/>
      <c r="BQ44" s="303"/>
      <c r="BR44" s="303"/>
      <c r="BS44" s="303"/>
      <c r="BT44" s="303"/>
      <c r="BU44" s="303"/>
      <c r="BV44" s="303"/>
      <c r="BW44" s="303"/>
      <c r="BX44" s="303"/>
      <c r="BY44" s="303"/>
      <c r="BZ44" s="303"/>
      <c r="CA44" s="303"/>
      <c r="CB44" s="303"/>
      <c r="CC44" s="303"/>
      <c r="CD44" s="303"/>
      <c r="CE44" s="303"/>
      <c r="CF44" s="303"/>
      <c r="CG44" s="303"/>
      <c r="CH44" s="303"/>
      <c r="CI44" s="303"/>
      <c r="CJ44" s="303"/>
      <c r="CK44" s="303"/>
      <c r="CL44" s="303"/>
      <c r="CM44" s="303"/>
      <c r="CN44" s="303"/>
      <c r="CO44" s="303"/>
      <c r="CP44" s="303"/>
      <c r="CQ44" s="303"/>
      <c r="CR44" s="303"/>
      <c r="CS44" s="303"/>
      <c r="CT44" s="303"/>
      <c r="CU44" s="303"/>
      <c r="CV44" s="303"/>
      <c r="CW44" s="303"/>
      <c r="CX44" s="303"/>
      <c r="CY44" s="303"/>
      <c r="CZ44" s="303"/>
      <c r="DA44" s="303"/>
      <c r="DB44" s="303"/>
      <c r="DC44" s="303"/>
      <c r="DD44" s="303"/>
      <c r="DE44" s="303"/>
      <c r="DF44" s="303"/>
      <c r="DG44" s="303"/>
      <c r="DH44" s="303"/>
      <c r="DI44" s="303"/>
      <c r="DJ44" s="303"/>
      <c r="DK44" s="303"/>
      <c r="DL44" s="303"/>
      <c r="DM44" s="303"/>
      <c r="DN44" s="303"/>
      <c r="DO44" s="303"/>
      <c r="DP44" s="303"/>
      <c r="DQ44" s="303"/>
      <c r="DR44" s="303"/>
      <c r="DS44" s="303"/>
      <c r="DT44" s="303"/>
      <c r="DU44" s="303"/>
      <c r="DV44" s="303"/>
      <c r="DW44" s="303"/>
      <c r="DX44" s="303"/>
      <c r="DY44" s="303"/>
      <c r="DZ44" s="303"/>
      <c r="EA44" s="303"/>
      <c r="EB44" s="303"/>
      <c r="EC44" s="303"/>
      <c r="ED44" s="303"/>
      <c r="EE44" s="303"/>
      <c r="EF44" s="303"/>
      <c r="EG44" s="303"/>
      <c r="EH44" s="303"/>
      <c r="EI44" s="303"/>
      <c r="EJ44" s="303"/>
      <c r="EK44" s="303"/>
      <c r="EL44" s="303"/>
      <c r="EM44" s="303"/>
      <c r="EN44" s="303"/>
      <c r="EO44" s="303"/>
      <c r="EP44" s="303"/>
      <c r="EQ44" s="303"/>
      <c r="ER44" s="303"/>
      <c r="ES44" s="303"/>
      <c r="ET44" s="303"/>
      <c r="EU44" s="303"/>
      <c r="EV44" s="303"/>
      <c r="EW44" s="303"/>
      <c r="EX44" s="303"/>
      <c r="EY44" s="303"/>
      <c r="EZ44" s="303"/>
      <c r="FA44" s="303"/>
      <c r="FB44" s="303"/>
      <c r="FC44" s="303"/>
      <c r="FD44" s="303"/>
      <c r="FE44" s="303"/>
      <c r="FF44" s="303"/>
      <c r="FG44" s="303"/>
      <c r="FH44" s="303"/>
      <c r="FI44" s="303"/>
      <c r="FJ44" s="303"/>
      <c r="FK44" s="303"/>
      <c r="FL44" s="303"/>
      <c r="FM44" s="303"/>
      <c r="FN44" s="303"/>
      <c r="FO44" s="303"/>
      <c r="FP44" s="303"/>
      <c r="FQ44" s="303"/>
      <c r="FR44" s="303"/>
      <c r="FS44" s="303"/>
      <c r="FT44" s="303"/>
      <c r="FU44" s="303"/>
      <c r="FV44" s="303"/>
      <c r="FW44" s="303"/>
      <c r="FX44" s="303"/>
      <c r="FY44" s="303"/>
      <c r="FZ44" s="303"/>
      <c r="GA44" s="303"/>
      <c r="GB44" s="303"/>
      <c r="GC44" s="303"/>
      <c r="GD44" s="303"/>
      <c r="GE44" s="303"/>
      <c r="GF44" s="303"/>
      <c r="GG44" s="303"/>
      <c r="GH44" s="303"/>
      <c r="GI44" s="303"/>
      <c r="GJ44" s="303"/>
      <c r="GK44" s="303"/>
      <c r="GL44" s="303"/>
      <c r="GM44" s="303"/>
      <c r="GN44" s="303"/>
      <c r="GO44" s="303"/>
      <c r="GP44" s="303"/>
      <c r="GQ44" s="303"/>
      <c r="GR44" s="303"/>
      <c r="GS44" s="303"/>
      <c r="GT44" s="303"/>
      <c r="GU44" s="303"/>
      <c r="GV44" s="303"/>
      <c r="GW44" s="303"/>
      <c r="GX44" s="303"/>
      <c r="GY44" s="303"/>
      <c r="GZ44" s="303"/>
      <c r="HA44" s="303"/>
      <c r="HB44" s="303"/>
      <c r="HC44" s="303"/>
      <c r="HD44" s="303"/>
      <c r="HE44" s="303"/>
      <c r="HF44" s="303"/>
      <c r="HG44" s="303"/>
      <c r="HH44" s="303"/>
      <c r="HI44" s="303"/>
      <c r="HJ44" s="303"/>
      <c r="HK44" s="303"/>
      <c r="HL44" s="303"/>
      <c r="HM44" s="303"/>
      <c r="HN44" s="303"/>
      <c r="HO44" s="303"/>
      <c r="HP44" s="303"/>
      <c r="HQ44" s="303"/>
      <c r="HR44" s="303"/>
      <c r="HS44" s="303"/>
      <c r="HT44" s="303"/>
      <c r="HU44" s="303"/>
      <c r="HV44" s="303"/>
      <c r="HW44" s="303"/>
      <c r="HX44" s="303"/>
      <c r="HY44" s="303"/>
      <c r="HZ44" s="303"/>
      <c r="IA44" s="303"/>
      <c r="IB44" s="303"/>
      <c r="IC44" s="303"/>
      <c r="ID44" s="303"/>
      <c r="IE44" s="303"/>
      <c r="IF44" s="303"/>
      <c r="IG44" s="303"/>
      <c r="IH44" s="303"/>
      <c r="II44" s="303"/>
      <c r="IJ44" s="303"/>
      <c r="IK44" s="303"/>
      <c r="IL44" s="303"/>
      <c r="IM44" s="303"/>
      <c r="IN44" s="303"/>
      <c r="IO44" s="303"/>
      <c r="IP44" s="303"/>
      <c r="IQ44" s="303"/>
      <c r="IR44" s="303"/>
      <c r="IS44" s="303"/>
      <c r="IT44" s="303"/>
      <c r="IU44" s="303"/>
      <c r="IV44" s="303"/>
      <c r="IW44" s="303"/>
      <c r="IX44" s="303"/>
      <c r="IY44" s="303"/>
      <c r="IZ44" s="303"/>
      <c r="JA44" s="303"/>
      <c r="JB44" s="303"/>
      <c r="JC44" s="303"/>
      <c r="JD44" s="303"/>
      <c r="JE44" s="303"/>
      <c r="JF44" s="303"/>
      <c r="JG44" s="303"/>
      <c r="JH44" s="303"/>
      <c r="JI44" s="303"/>
      <c r="JJ44" s="303"/>
      <c r="JK44" s="303"/>
      <c r="JL44" s="303"/>
      <c r="JM44" s="303"/>
      <c r="JN44" s="303"/>
      <c r="JO44" s="303"/>
      <c r="JP44" s="303"/>
      <c r="JQ44" s="303"/>
      <c r="JR44" s="303"/>
      <c r="JS44" s="303"/>
      <c r="JT44" s="303"/>
      <c r="JU44" s="303"/>
      <c r="JV44" s="303"/>
      <c r="JW44" s="303"/>
      <c r="JX44" s="303"/>
      <c r="JY44" s="303"/>
      <c r="JZ44" s="303"/>
      <c r="KA44" s="303"/>
      <c r="KB44" s="303"/>
      <c r="KC44" s="303"/>
      <c r="KD44" s="303"/>
      <c r="KE44" s="303"/>
      <c r="KF44" s="303"/>
      <c r="KG44" s="303"/>
      <c r="KH44" s="303"/>
      <c r="KI44" s="303"/>
      <c r="KJ44" s="303"/>
      <c r="KK44" s="303"/>
      <c r="KL44" s="303"/>
      <c r="KM44" s="303"/>
      <c r="KN44" s="303"/>
      <c r="KO44" s="303"/>
      <c r="KP44" s="303"/>
      <c r="KQ44" s="303"/>
      <c r="KR44" s="303"/>
      <c r="KS44" s="303"/>
      <c r="KT44" s="303"/>
      <c r="KU44" s="303"/>
      <c r="KV44" s="303"/>
      <c r="KW44" s="303"/>
      <c r="KX44" s="303"/>
      <c r="KY44" s="303"/>
      <c r="KZ44" s="303"/>
      <c r="LA44" s="303"/>
      <c r="LB44" s="303"/>
      <c r="LC44" s="303"/>
      <c r="LD44" s="303"/>
      <c r="LE44" s="303"/>
      <c r="LF44" s="303"/>
      <c r="LG44" s="303"/>
      <c r="LH44" s="303"/>
      <c r="LI44" s="303"/>
      <c r="LJ44" s="303"/>
      <c r="LK44" s="303"/>
    </row>
    <row r="45" s="5" customFormat="1" ht="47" customHeight="1" spans="1:328">
      <c r="A45" s="78">
        <v>45709</v>
      </c>
      <c r="B45" s="48" t="s">
        <v>213</v>
      </c>
      <c r="C45" s="49" t="s">
        <v>98</v>
      </c>
      <c r="D45" s="50">
        <v>4500158109</v>
      </c>
      <c r="E45" s="76" t="s">
        <v>6755</v>
      </c>
      <c r="F45" s="50" t="s">
        <v>6756</v>
      </c>
      <c r="G45" s="80" t="s">
        <v>1730</v>
      </c>
      <c r="H45" s="67" t="s">
        <v>1730</v>
      </c>
      <c r="I45" s="108" t="s">
        <v>1771</v>
      </c>
      <c r="J45" s="109">
        <v>50304</v>
      </c>
      <c r="K45" s="110">
        <v>0</v>
      </c>
      <c r="L45" s="110">
        <v>24</v>
      </c>
      <c r="M45" s="110">
        <f t="shared" si="11"/>
        <v>2096</v>
      </c>
      <c r="N45" s="117">
        <v>45824</v>
      </c>
      <c r="O45" s="103">
        <v>45820</v>
      </c>
      <c r="P45" s="130"/>
      <c r="Q45" s="175"/>
      <c r="R45" s="195" t="s">
        <v>1962</v>
      </c>
      <c r="S45" s="164" t="s">
        <v>111</v>
      </c>
      <c r="T45" s="176">
        <v>45709</v>
      </c>
      <c r="U45" s="177" t="s">
        <v>88</v>
      </c>
      <c r="V45" s="177" t="s">
        <v>88</v>
      </c>
      <c r="W45" s="188"/>
      <c r="X45" s="177"/>
      <c r="Y45" s="249" t="s">
        <v>1959</v>
      </c>
      <c r="Z45" s="218" t="s">
        <v>219</v>
      </c>
      <c r="AA45" s="214">
        <v>0.996</v>
      </c>
      <c r="AB45" s="215">
        <f t="shared" si="12"/>
        <v>50102.784</v>
      </c>
      <c r="AC45" s="80"/>
      <c r="AD45" s="248" t="s">
        <v>81</v>
      </c>
      <c r="AE45" s="245">
        <v>10</v>
      </c>
      <c r="AF45" s="245">
        <f t="shared" si="13"/>
        <v>50304</v>
      </c>
      <c r="AG45" s="291"/>
      <c r="AH45" s="291">
        <f t="shared" si="14"/>
        <v>2096</v>
      </c>
      <c r="AI45" s="291"/>
      <c r="AJ45" s="291"/>
      <c r="AK45" s="292"/>
      <c r="AL45" s="292"/>
      <c r="AM45" s="217" t="s">
        <v>63</v>
      </c>
      <c r="AN45" s="217">
        <f t="shared" si="15"/>
        <v>50304</v>
      </c>
      <c r="AO45" s="217"/>
      <c r="AP45" s="272">
        <f t="shared" ref="AP45:AP55" si="28">J45/10</f>
        <v>5030.4</v>
      </c>
      <c r="AQ45" s="273">
        <f t="shared" ref="AQ45:AQ55" si="29">J45/10</f>
        <v>5030.4</v>
      </c>
      <c r="AR45" s="273">
        <f t="shared" ref="AR45:AR55" si="30">J45/10</f>
        <v>5030.4</v>
      </c>
      <c r="AS45" s="273">
        <f t="shared" ref="AS45:AS55" si="31">J45/10</f>
        <v>5030.4</v>
      </c>
      <c r="AT45" s="273">
        <f t="shared" ref="AT45:AT55" si="32">J45/10</f>
        <v>5030.4</v>
      </c>
      <c r="AU45" s="274">
        <f t="shared" ref="AU45:AU55" si="33">J45/10</f>
        <v>5030.4</v>
      </c>
      <c r="AV45" s="274">
        <f t="shared" ref="AV45:AV55" si="34">J45/10</f>
        <v>5030.4</v>
      </c>
      <c r="AW45" s="274">
        <f t="shared" ref="AW45:AW55" si="35">J45/10</f>
        <v>5030.4</v>
      </c>
      <c r="AX45" s="274">
        <f t="shared" ref="AX45:AX55" si="36">J45/10</f>
        <v>5030.4</v>
      </c>
      <c r="AY45" s="274">
        <f t="shared" ref="AY45:AY55" si="37">J45/10</f>
        <v>5030.4</v>
      </c>
      <c r="AZ45" s="272">
        <f t="shared" ref="AZ45:AZ55" si="38">J45*23/24/COUNT(AP45:AY45)</f>
        <v>4820.8</v>
      </c>
      <c r="BA45" s="300">
        <f t="shared" ref="BA45:BA55" si="39">J45/24/COUNT(AP45:AY45)</f>
        <v>209.6</v>
      </c>
      <c r="BB45" s="303"/>
      <c r="BC45" s="303"/>
      <c r="BD45" s="303"/>
      <c r="BE45" s="303"/>
      <c r="BF45" s="303"/>
      <c r="BG45" s="303"/>
      <c r="BH45" s="303"/>
      <c r="BI45" s="303"/>
      <c r="BJ45" s="303"/>
      <c r="BK45" s="303"/>
      <c r="BL45" s="303"/>
      <c r="BM45" s="303"/>
      <c r="BN45" s="303"/>
      <c r="BO45" s="303"/>
      <c r="BP45" s="303"/>
      <c r="BQ45" s="303"/>
      <c r="BR45" s="303"/>
      <c r="BS45" s="303"/>
      <c r="BT45" s="303"/>
      <c r="BU45" s="303"/>
      <c r="BV45" s="303"/>
      <c r="BW45" s="303"/>
      <c r="BX45" s="303"/>
      <c r="BY45" s="303"/>
      <c r="BZ45" s="303"/>
      <c r="CA45" s="303"/>
      <c r="CB45" s="303"/>
      <c r="CC45" s="303"/>
      <c r="CD45" s="303"/>
      <c r="CE45" s="303"/>
      <c r="CF45" s="303"/>
      <c r="CG45" s="303"/>
      <c r="CH45" s="303"/>
      <c r="CI45" s="303"/>
      <c r="CJ45" s="303"/>
      <c r="CK45" s="303"/>
      <c r="CL45" s="303"/>
      <c r="CM45" s="303"/>
      <c r="CN45" s="303"/>
      <c r="CO45" s="303"/>
      <c r="CP45" s="303"/>
      <c r="CQ45" s="303"/>
      <c r="CR45" s="303"/>
      <c r="CS45" s="303"/>
      <c r="CT45" s="303"/>
      <c r="CU45" s="303"/>
      <c r="CV45" s="303"/>
      <c r="CW45" s="303"/>
      <c r="CX45" s="303"/>
      <c r="CY45" s="303"/>
      <c r="CZ45" s="303"/>
      <c r="DA45" s="303"/>
      <c r="DB45" s="303"/>
      <c r="DC45" s="303"/>
      <c r="DD45" s="303"/>
      <c r="DE45" s="303"/>
      <c r="DF45" s="303"/>
      <c r="DG45" s="303"/>
      <c r="DH45" s="303"/>
      <c r="DI45" s="303"/>
      <c r="DJ45" s="303"/>
      <c r="DK45" s="303"/>
      <c r="DL45" s="303"/>
      <c r="DM45" s="303"/>
      <c r="DN45" s="303"/>
      <c r="DO45" s="303"/>
      <c r="DP45" s="303"/>
      <c r="DQ45" s="303"/>
      <c r="DR45" s="303"/>
      <c r="DS45" s="303"/>
      <c r="DT45" s="303"/>
      <c r="DU45" s="303"/>
      <c r="DV45" s="303"/>
      <c r="DW45" s="303"/>
      <c r="DX45" s="303"/>
      <c r="DY45" s="303"/>
      <c r="DZ45" s="303"/>
      <c r="EA45" s="303"/>
      <c r="EB45" s="303"/>
      <c r="EC45" s="303"/>
      <c r="ED45" s="303"/>
      <c r="EE45" s="303"/>
      <c r="EF45" s="303"/>
      <c r="EG45" s="303"/>
      <c r="EH45" s="303"/>
      <c r="EI45" s="303"/>
      <c r="EJ45" s="303"/>
      <c r="EK45" s="303"/>
      <c r="EL45" s="303"/>
      <c r="EM45" s="303"/>
      <c r="EN45" s="303"/>
      <c r="EO45" s="303"/>
      <c r="EP45" s="303"/>
      <c r="EQ45" s="303"/>
      <c r="ER45" s="303"/>
      <c r="ES45" s="303"/>
      <c r="ET45" s="303"/>
      <c r="EU45" s="303"/>
      <c r="EV45" s="303"/>
      <c r="EW45" s="303"/>
      <c r="EX45" s="303"/>
      <c r="EY45" s="303"/>
      <c r="EZ45" s="303"/>
      <c r="FA45" s="303"/>
      <c r="FB45" s="303"/>
      <c r="FC45" s="303"/>
      <c r="FD45" s="303"/>
      <c r="FE45" s="303"/>
      <c r="FF45" s="303"/>
      <c r="FG45" s="303"/>
      <c r="FH45" s="303"/>
      <c r="FI45" s="303"/>
      <c r="FJ45" s="303"/>
      <c r="FK45" s="303"/>
      <c r="FL45" s="303"/>
      <c r="FM45" s="303"/>
      <c r="FN45" s="303"/>
      <c r="FO45" s="303"/>
      <c r="FP45" s="303"/>
      <c r="FQ45" s="303"/>
      <c r="FR45" s="303"/>
      <c r="FS45" s="303"/>
      <c r="FT45" s="303"/>
      <c r="FU45" s="303"/>
      <c r="FV45" s="303"/>
      <c r="FW45" s="303"/>
      <c r="FX45" s="303"/>
      <c r="FY45" s="303"/>
      <c r="FZ45" s="303"/>
      <c r="GA45" s="303"/>
      <c r="GB45" s="303"/>
      <c r="GC45" s="303"/>
      <c r="GD45" s="303"/>
      <c r="GE45" s="303"/>
      <c r="GF45" s="303"/>
      <c r="GG45" s="303"/>
      <c r="GH45" s="303"/>
      <c r="GI45" s="303"/>
      <c r="GJ45" s="303"/>
      <c r="GK45" s="303"/>
      <c r="GL45" s="303"/>
      <c r="GM45" s="303"/>
      <c r="GN45" s="303"/>
      <c r="GO45" s="303"/>
      <c r="GP45" s="303"/>
      <c r="GQ45" s="303"/>
      <c r="GR45" s="303"/>
      <c r="GS45" s="303"/>
      <c r="GT45" s="303"/>
      <c r="GU45" s="303"/>
      <c r="GV45" s="303"/>
      <c r="GW45" s="303"/>
      <c r="GX45" s="303"/>
      <c r="GY45" s="303"/>
      <c r="GZ45" s="303"/>
      <c r="HA45" s="303"/>
      <c r="HB45" s="303"/>
      <c r="HC45" s="303"/>
      <c r="HD45" s="303"/>
      <c r="HE45" s="303"/>
      <c r="HF45" s="303"/>
      <c r="HG45" s="303"/>
      <c r="HH45" s="303"/>
      <c r="HI45" s="303"/>
      <c r="HJ45" s="303"/>
      <c r="HK45" s="303"/>
      <c r="HL45" s="303"/>
      <c r="HM45" s="303"/>
      <c r="HN45" s="303"/>
      <c r="HO45" s="303"/>
      <c r="HP45" s="303"/>
      <c r="HQ45" s="303"/>
      <c r="HR45" s="303"/>
      <c r="HS45" s="303"/>
      <c r="HT45" s="303"/>
      <c r="HU45" s="303"/>
      <c r="HV45" s="303"/>
      <c r="HW45" s="303"/>
      <c r="HX45" s="303"/>
      <c r="HY45" s="303"/>
      <c r="HZ45" s="303"/>
      <c r="IA45" s="303"/>
      <c r="IB45" s="303"/>
      <c r="IC45" s="303"/>
      <c r="ID45" s="303"/>
      <c r="IE45" s="303"/>
      <c r="IF45" s="303"/>
      <c r="IG45" s="303"/>
      <c r="IH45" s="303"/>
      <c r="II45" s="303"/>
      <c r="IJ45" s="303"/>
      <c r="IK45" s="303"/>
      <c r="IL45" s="303"/>
      <c r="IM45" s="303"/>
      <c r="IN45" s="303"/>
      <c r="IO45" s="303"/>
      <c r="IP45" s="303"/>
      <c r="IQ45" s="303"/>
      <c r="IR45" s="303"/>
      <c r="IS45" s="303"/>
      <c r="IT45" s="303"/>
      <c r="IU45" s="303"/>
      <c r="IV45" s="303"/>
      <c r="IW45" s="303"/>
      <c r="IX45" s="303"/>
      <c r="IY45" s="303"/>
      <c r="IZ45" s="303"/>
      <c r="JA45" s="303"/>
      <c r="JB45" s="303"/>
      <c r="JC45" s="303"/>
      <c r="JD45" s="303"/>
      <c r="JE45" s="303"/>
      <c r="JF45" s="303"/>
      <c r="JG45" s="303"/>
      <c r="JH45" s="303"/>
      <c r="JI45" s="303"/>
      <c r="JJ45" s="303"/>
      <c r="JK45" s="303"/>
      <c r="JL45" s="303"/>
      <c r="JM45" s="303"/>
      <c r="JN45" s="303"/>
      <c r="JO45" s="303"/>
      <c r="JP45" s="303"/>
      <c r="JQ45" s="303"/>
      <c r="JR45" s="303"/>
      <c r="JS45" s="303"/>
      <c r="JT45" s="303"/>
      <c r="JU45" s="303"/>
      <c r="JV45" s="303"/>
      <c r="JW45" s="303"/>
      <c r="JX45" s="303"/>
      <c r="JY45" s="303"/>
      <c r="JZ45" s="303"/>
      <c r="KA45" s="303"/>
      <c r="KB45" s="303"/>
      <c r="KC45" s="303"/>
      <c r="KD45" s="303"/>
      <c r="KE45" s="303"/>
      <c r="KF45" s="303"/>
      <c r="KG45" s="303"/>
      <c r="KH45" s="303"/>
      <c r="KI45" s="303"/>
      <c r="KJ45" s="303"/>
      <c r="KK45" s="303"/>
      <c r="KL45" s="303"/>
      <c r="KM45" s="303"/>
      <c r="KN45" s="303"/>
      <c r="KO45" s="303"/>
      <c r="KP45" s="303"/>
      <c r="KQ45" s="303"/>
      <c r="KR45" s="303"/>
      <c r="KS45" s="303"/>
      <c r="KT45" s="303"/>
      <c r="KU45" s="303"/>
      <c r="KV45" s="303"/>
      <c r="KW45" s="303"/>
      <c r="KX45" s="303"/>
      <c r="KY45" s="303"/>
      <c r="KZ45" s="303"/>
      <c r="LA45" s="303"/>
      <c r="LB45" s="303"/>
      <c r="LC45" s="303"/>
      <c r="LD45" s="303"/>
      <c r="LE45" s="303"/>
      <c r="LF45" s="303"/>
      <c r="LG45" s="303"/>
      <c r="LH45" s="303"/>
      <c r="LI45" s="8"/>
      <c r="LJ45" s="8"/>
      <c r="LK45" s="8"/>
      <c r="LL45" s="8"/>
      <c r="LM45" s="8"/>
      <c r="LN45" s="8"/>
      <c r="LO45" s="8"/>
      <c r="LP45" s="343"/>
    </row>
    <row r="46" s="5" customFormat="1" ht="47" customHeight="1" spans="1:328">
      <c r="A46" s="78">
        <v>45709</v>
      </c>
      <c r="B46" s="48" t="s">
        <v>213</v>
      </c>
      <c r="C46" s="49" t="s">
        <v>98</v>
      </c>
      <c r="D46" s="50">
        <v>4500158111</v>
      </c>
      <c r="E46" s="76" t="s">
        <v>6757</v>
      </c>
      <c r="F46" s="50" t="s">
        <v>6758</v>
      </c>
      <c r="G46" s="52" t="s">
        <v>1730</v>
      </c>
      <c r="H46" s="55" t="s">
        <v>1730</v>
      </c>
      <c r="I46" s="100" t="s">
        <v>1939</v>
      </c>
      <c r="J46" s="101">
        <v>50304</v>
      </c>
      <c r="K46" s="102">
        <v>0</v>
      </c>
      <c r="L46" s="102">
        <v>24</v>
      </c>
      <c r="M46" s="102">
        <f t="shared" si="11"/>
        <v>2096</v>
      </c>
      <c r="N46" s="103">
        <v>45826</v>
      </c>
      <c r="O46" s="103">
        <v>45822</v>
      </c>
      <c r="P46" s="131"/>
      <c r="Q46" s="175"/>
      <c r="R46" s="108"/>
      <c r="S46" s="100" t="s">
        <v>111</v>
      </c>
      <c r="T46" s="176">
        <v>45709</v>
      </c>
      <c r="U46" s="177" t="s">
        <v>88</v>
      </c>
      <c r="V46" s="177" t="s">
        <v>88</v>
      </c>
      <c r="W46" s="188"/>
      <c r="X46" s="177"/>
      <c r="Y46" s="249" t="s">
        <v>6759</v>
      </c>
      <c r="Z46" s="218" t="s">
        <v>219</v>
      </c>
      <c r="AA46" s="229">
        <v>0.996</v>
      </c>
      <c r="AB46" s="215">
        <f t="shared" si="12"/>
        <v>50102.784</v>
      </c>
      <c r="AC46" s="80"/>
      <c r="AD46" s="216" t="s">
        <v>81</v>
      </c>
      <c r="AE46" s="245">
        <v>10</v>
      </c>
      <c r="AF46" s="245">
        <f t="shared" si="13"/>
        <v>50304</v>
      </c>
      <c r="AG46" s="291"/>
      <c r="AH46" s="291">
        <f t="shared" si="14"/>
        <v>2096</v>
      </c>
      <c r="AI46" s="291"/>
      <c r="AJ46" s="291"/>
      <c r="AK46" s="217"/>
      <c r="AL46" s="217"/>
      <c r="AM46" s="217" t="s">
        <v>63</v>
      </c>
      <c r="AN46" s="217">
        <f t="shared" si="15"/>
        <v>50304</v>
      </c>
      <c r="AO46" s="217"/>
      <c r="AP46" s="272">
        <f t="shared" si="28"/>
        <v>5030.4</v>
      </c>
      <c r="AQ46" s="273">
        <f t="shared" si="29"/>
        <v>5030.4</v>
      </c>
      <c r="AR46" s="273">
        <f t="shared" si="30"/>
        <v>5030.4</v>
      </c>
      <c r="AS46" s="273">
        <f t="shared" si="31"/>
        <v>5030.4</v>
      </c>
      <c r="AT46" s="273">
        <f t="shared" si="32"/>
        <v>5030.4</v>
      </c>
      <c r="AU46" s="274">
        <f t="shared" si="33"/>
        <v>5030.4</v>
      </c>
      <c r="AV46" s="274">
        <f t="shared" si="34"/>
        <v>5030.4</v>
      </c>
      <c r="AW46" s="274">
        <f t="shared" si="35"/>
        <v>5030.4</v>
      </c>
      <c r="AX46" s="274">
        <f t="shared" si="36"/>
        <v>5030.4</v>
      </c>
      <c r="AY46" s="274">
        <f t="shared" si="37"/>
        <v>5030.4</v>
      </c>
      <c r="AZ46" s="272">
        <f t="shared" si="38"/>
        <v>4820.8</v>
      </c>
      <c r="BA46" s="300">
        <f t="shared" si="39"/>
        <v>209.6</v>
      </c>
      <c r="BB46" s="303"/>
      <c r="BC46" s="303"/>
      <c r="BD46" s="303"/>
      <c r="BE46" s="303"/>
      <c r="BF46" s="303"/>
      <c r="BG46" s="303"/>
      <c r="BH46" s="303"/>
      <c r="BI46" s="303"/>
      <c r="BJ46" s="303"/>
      <c r="BK46" s="303"/>
      <c r="BL46" s="303"/>
      <c r="BM46" s="303"/>
      <c r="BN46" s="303"/>
      <c r="BO46" s="303"/>
      <c r="BP46" s="303"/>
      <c r="BQ46" s="303"/>
      <c r="BR46" s="303"/>
      <c r="BS46" s="303"/>
      <c r="BT46" s="303"/>
      <c r="BU46" s="303"/>
      <c r="BV46" s="303"/>
      <c r="BW46" s="303"/>
      <c r="BX46" s="303"/>
      <c r="BY46" s="303"/>
      <c r="BZ46" s="303"/>
      <c r="CA46" s="303"/>
      <c r="CB46" s="303"/>
      <c r="CC46" s="303"/>
      <c r="CD46" s="303"/>
      <c r="CE46" s="303"/>
      <c r="CF46" s="303"/>
      <c r="CG46" s="303"/>
      <c r="CH46" s="303"/>
      <c r="CI46" s="303"/>
      <c r="CJ46" s="303"/>
      <c r="CK46" s="303"/>
      <c r="CL46" s="303"/>
      <c r="CM46" s="303"/>
      <c r="CN46" s="303"/>
      <c r="CO46" s="303"/>
      <c r="CP46" s="303"/>
      <c r="CQ46" s="303"/>
      <c r="CR46" s="303"/>
      <c r="CS46" s="303"/>
      <c r="CT46" s="303"/>
      <c r="CU46" s="303"/>
      <c r="CV46" s="303"/>
      <c r="CW46" s="303"/>
      <c r="CX46" s="303"/>
      <c r="CY46" s="303"/>
      <c r="CZ46" s="303"/>
      <c r="DA46" s="303"/>
      <c r="DB46" s="303"/>
      <c r="DC46" s="303"/>
      <c r="DD46" s="303"/>
      <c r="DE46" s="303"/>
      <c r="DF46" s="303"/>
      <c r="DG46" s="303"/>
      <c r="DH46" s="303"/>
      <c r="DI46" s="303"/>
      <c r="DJ46" s="303"/>
      <c r="DK46" s="303"/>
      <c r="DL46" s="303"/>
      <c r="DM46" s="303"/>
      <c r="DN46" s="303"/>
      <c r="DO46" s="303"/>
      <c r="DP46" s="303"/>
      <c r="DQ46" s="303"/>
      <c r="DR46" s="303"/>
      <c r="DS46" s="303"/>
      <c r="DT46" s="303"/>
      <c r="DU46" s="303"/>
      <c r="DV46" s="303"/>
      <c r="DW46" s="303"/>
      <c r="DX46" s="303"/>
      <c r="DY46" s="303"/>
      <c r="DZ46" s="303"/>
      <c r="EA46" s="303"/>
      <c r="EB46" s="303"/>
      <c r="EC46" s="303"/>
      <c r="ED46" s="303"/>
      <c r="EE46" s="303"/>
      <c r="EF46" s="303"/>
      <c r="EG46" s="303"/>
      <c r="EH46" s="303"/>
      <c r="EI46" s="303"/>
      <c r="EJ46" s="303"/>
      <c r="EK46" s="303"/>
      <c r="EL46" s="303"/>
      <c r="EM46" s="303"/>
      <c r="EN46" s="303"/>
      <c r="EO46" s="303"/>
      <c r="EP46" s="303"/>
      <c r="EQ46" s="303"/>
      <c r="ER46" s="303"/>
      <c r="ES46" s="303"/>
      <c r="ET46" s="303"/>
      <c r="EU46" s="303"/>
      <c r="EV46" s="303"/>
      <c r="EW46" s="303"/>
      <c r="EX46" s="303"/>
      <c r="EY46" s="303"/>
      <c r="EZ46" s="303"/>
      <c r="FA46" s="303"/>
      <c r="FB46" s="303"/>
      <c r="FC46" s="303"/>
      <c r="FD46" s="303"/>
      <c r="FE46" s="303"/>
      <c r="FF46" s="303"/>
      <c r="FG46" s="303"/>
      <c r="FH46" s="303"/>
      <c r="FI46" s="303"/>
      <c r="FJ46" s="303"/>
      <c r="FK46" s="303"/>
      <c r="FL46" s="303"/>
      <c r="FM46" s="303"/>
      <c r="FN46" s="303"/>
      <c r="FO46" s="303"/>
      <c r="FP46" s="303"/>
      <c r="FQ46" s="303"/>
      <c r="FR46" s="303"/>
      <c r="FS46" s="303"/>
      <c r="FT46" s="303"/>
      <c r="FU46" s="303"/>
      <c r="FV46" s="303"/>
      <c r="FW46" s="303"/>
      <c r="FX46" s="303"/>
      <c r="FY46" s="303"/>
      <c r="FZ46" s="303"/>
      <c r="GA46" s="303"/>
      <c r="GB46" s="303"/>
      <c r="GC46" s="303"/>
      <c r="GD46" s="303"/>
      <c r="GE46" s="303"/>
      <c r="GF46" s="303"/>
      <c r="GG46" s="303"/>
      <c r="GH46" s="303"/>
      <c r="GI46" s="303"/>
      <c r="GJ46" s="303"/>
      <c r="GK46" s="303"/>
      <c r="GL46" s="303"/>
      <c r="GM46" s="303"/>
      <c r="GN46" s="303"/>
      <c r="GO46" s="303"/>
      <c r="GP46" s="303"/>
      <c r="GQ46" s="303"/>
      <c r="GR46" s="303"/>
      <c r="GS46" s="303"/>
      <c r="GT46" s="303"/>
      <c r="GU46" s="303"/>
      <c r="GV46" s="303"/>
      <c r="GW46" s="303"/>
      <c r="GX46" s="303"/>
      <c r="GY46" s="303"/>
      <c r="GZ46" s="303"/>
      <c r="HA46" s="303"/>
      <c r="HB46" s="303"/>
      <c r="HC46" s="303"/>
      <c r="HD46" s="303"/>
      <c r="HE46" s="303"/>
      <c r="HF46" s="303"/>
      <c r="HG46" s="303"/>
      <c r="HH46" s="303"/>
      <c r="HI46" s="303"/>
      <c r="HJ46" s="303"/>
      <c r="HK46" s="303"/>
      <c r="HL46" s="303"/>
      <c r="HM46" s="303"/>
      <c r="HN46" s="303"/>
      <c r="HO46" s="303"/>
      <c r="HP46" s="303"/>
      <c r="HQ46" s="303"/>
      <c r="HR46" s="303"/>
      <c r="HS46" s="303"/>
      <c r="HT46" s="303"/>
      <c r="HU46" s="303"/>
      <c r="HV46" s="303"/>
      <c r="HW46" s="303"/>
      <c r="HX46" s="303"/>
      <c r="HY46" s="303"/>
      <c r="HZ46" s="303"/>
      <c r="IA46" s="303"/>
      <c r="IB46" s="303"/>
      <c r="IC46" s="303"/>
      <c r="ID46" s="303"/>
      <c r="IE46" s="303"/>
      <c r="IF46" s="303"/>
      <c r="IG46" s="303"/>
      <c r="IH46" s="303"/>
      <c r="II46" s="303"/>
      <c r="IJ46" s="303"/>
      <c r="IK46" s="303"/>
      <c r="IL46" s="303"/>
      <c r="IM46" s="303"/>
      <c r="IN46" s="303"/>
      <c r="IO46" s="303"/>
      <c r="IP46" s="303"/>
      <c r="IQ46" s="303"/>
      <c r="IR46" s="303"/>
      <c r="IS46" s="303"/>
      <c r="IT46" s="303"/>
      <c r="IU46" s="303"/>
      <c r="IV46" s="303"/>
      <c r="IW46" s="303"/>
      <c r="IX46" s="303"/>
      <c r="IY46" s="303"/>
      <c r="IZ46" s="303"/>
      <c r="JA46" s="303"/>
      <c r="JB46" s="303"/>
      <c r="JC46" s="303"/>
      <c r="JD46" s="303"/>
      <c r="JE46" s="303"/>
      <c r="JF46" s="303"/>
      <c r="JG46" s="303"/>
      <c r="JH46" s="303"/>
      <c r="JI46" s="303"/>
      <c r="JJ46" s="303"/>
      <c r="JK46" s="303"/>
      <c r="JL46" s="303"/>
      <c r="JM46" s="303"/>
      <c r="JN46" s="303"/>
      <c r="JO46" s="303"/>
      <c r="JP46" s="303"/>
      <c r="JQ46" s="303"/>
      <c r="JR46" s="303"/>
      <c r="JS46" s="303"/>
      <c r="JT46" s="303"/>
      <c r="JU46" s="303"/>
      <c r="JV46" s="303"/>
      <c r="JW46" s="303"/>
      <c r="JX46" s="303"/>
      <c r="JY46" s="303"/>
      <c r="JZ46" s="303"/>
      <c r="KA46" s="303"/>
      <c r="KB46" s="303"/>
      <c r="KC46" s="303"/>
      <c r="KD46" s="303"/>
      <c r="KE46" s="303"/>
      <c r="KF46" s="303"/>
      <c r="KG46" s="303"/>
      <c r="KH46" s="303"/>
      <c r="KI46" s="303"/>
      <c r="KJ46" s="303"/>
      <c r="KK46" s="303"/>
      <c r="KL46" s="303"/>
      <c r="KM46" s="303"/>
      <c r="KN46" s="303"/>
      <c r="KO46" s="303"/>
      <c r="KP46" s="303"/>
      <c r="KQ46" s="303"/>
      <c r="KR46" s="303"/>
      <c r="KS46" s="303"/>
      <c r="KT46" s="303"/>
      <c r="KU46" s="303"/>
      <c r="KV46" s="303"/>
      <c r="KW46" s="303"/>
      <c r="KX46" s="303"/>
      <c r="KY46" s="303"/>
      <c r="KZ46" s="303"/>
      <c r="LA46" s="303"/>
      <c r="LB46" s="303"/>
      <c r="LC46" s="303"/>
      <c r="LD46" s="303"/>
      <c r="LE46" s="303"/>
      <c r="LF46" s="303"/>
      <c r="LG46" s="303"/>
      <c r="LH46" s="303"/>
      <c r="LI46" s="8"/>
      <c r="LJ46" s="8"/>
      <c r="LK46" s="8"/>
      <c r="LL46" s="8"/>
      <c r="LM46" s="8"/>
      <c r="LN46" s="8"/>
      <c r="LO46" s="8"/>
      <c r="LP46" s="343"/>
    </row>
    <row r="47" s="5" customFormat="1" ht="47" customHeight="1" spans="1:328">
      <c r="A47" s="78">
        <v>45637</v>
      </c>
      <c r="B47" s="48" t="s">
        <v>213</v>
      </c>
      <c r="C47" s="49" t="s">
        <v>98</v>
      </c>
      <c r="D47" s="50">
        <v>4500153743</v>
      </c>
      <c r="E47" s="76" t="s">
        <v>6760</v>
      </c>
      <c r="F47" s="50" t="s">
        <v>6761</v>
      </c>
      <c r="G47" s="80" t="s">
        <v>1730</v>
      </c>
      <c r="H47" s="55" t="s">
        <v>1730</v>
      </c>
      <c r="I47" s="100" t="s">
        <v>1771</v>
      </c>
      <c r="J47" s="101">
        <v>50016</v>
      </c>
      <c r="K47" s="102">
        <v>0</v>
      </c>
      <c r="L47" s="102">
        <v>24</v>
      </c>
      <c r="M47" s="102">
        <f t="shared" si="11"/>
        <v>2084</v>
      </c>
      <c r="N47" s="103">
        <v>45831</v>
      </c>
      <c r="O47" s="103">
        <v>45827</v>
      </c>
      <c r="P47" s="104"/>
      <c r="Q47" s="175"/>
      <c r="R47" s="187"/>
      <c r="S47" s="100" t="s">
        <v>111</v>
      </c>
      <c r="T47" s="176">
        <v>45637</v>
      </c>
      <c r="U47" s="177" t="s">
        <v>88</v>
      </c>
      <c r="V47" s="177" t="s">
        <v>88</v>
      </c>
      <c r="W47" s="188"/>
      <c r="X47" s="177"/>
      <c r="Y47" s="249" t="s">
        <v>1955</v>
      </c>
      <c r="Z47" s="218" t="s">
        <v>219</v>
      </c>
      <c r="AA47" s="229">
        <v>1.046</v>
      </c>
      <c r="AB47" s="215">
        <f t="shared" si="12"/>
        <v>52316.736</v>
      </c>
      <c r="AC47" s="80"/>
      <c r="AD47" s="216" t="s">
        <v>81</v>
      </c>
      <c r="AE47" s="245">
        <v>10</v>
      </c>
      <c r="AF47" s="245">
        <f t="shared" si="13"/>
        <v>50016</v>
      </c>
      <c r="AG47" s="291"/>
      <c r="AH47" s="291">
        <f t="shared" si="14"/>
        <v>2084</v>
      </c>
      <c r="AI47" s="291"/>
      <c r="AJ47" s="291"/>
      <c r="AK47" s="217"/>
      <c r="AL47" s="217"/>
      <c r="AM47" s="217" t="s">
        <v>63</v>
      </c>
      <c r="AN47" s="217">
        <f t="shared" si="15"/>
        <v>50016</v>
      </c>
      <c r="AO47" s="217"/>
      <c r="AP47" s="277">
        <f t="shared" si="28"/>
        <v>5001.6</v>
      </c>
      <c r="AQ47" s="283">
        <f t="shared" si="29"/>
        <v>5001.6</v>
      </c>
      <c r="AR47" s="283">
        <f t="shared" si="30"/>
        <v>5001.6</v>
      </c>
      <c r="AS47" s="283">
        <f t="shared" si="31"/>
        <v>5001.6</v>
      </c>
      <c r="AT47" s="283">
        <f t="shared" si="32"/>
        <v>5001.6</v>
      </c>
      <c r="AU47" s="304">
        <f t="shared" si="33"/>
        <v>5001.6</v>
      </c>
      <c r="AV47" s="304">
        <f t="shared" si="34"/>
        <v>5001.6</v>
      </c>
      <c r="AW47" s="304">
        <f t="shared" si="35"/>
        <v>5001.6</v>
      </c>
      <c r="AX47" s="274">
        <f t="shared" si="36"/>
        <v>5001.6</v>
      </c>
      <c r="AY47" s="304">
        <f t="shared" si="37"/>
        <v>5001.6</v>
      </c>
      <c r="AZ47" s="277">
        <f t="shared" si="38"/>
        <v>4793.2</v>
      </c>
      <c r="BA47" s="331">
        <f t="shared" si="39"/>
        <v>208.4</v>
      </c>
      <c r="BB47" s="303"/>
      <c r="BC47" s="303"/>
      <c r="BD47" s="303"/>
      <c r="BE47" s="303"/>
      <c r="BF47" s="303"/>
      <c r="BG47" s="303"/>
      <c r="BH47" s="303"/>
      <c r="BI47" s="303"/>
      <c r="BJ47" s="303"/>
      <c r="BK47" s="303"/>
      <c r="BL47" s="303"/>
      <c r="BM47" s="303"/>
      <c r="BN47" s="303"/>
      <c r="BO47" s="303"/>
      <c r="BP47" s="303"/>
      <c r="BQ47" s="303"/>
      <c r="BR47" s="303"/>
      <c r="BS47" s="303"/>
      <c r="BT47" s="303"/>
      <c r="BU47" s="303"/>
      <c r="BV47" s="303"/>
      <c r="BW47" s="303"/>
      <c r="BX47" s="303"/>
      <c r="BY47" s="303"/>
      <c r="BZ47" s="303"/>
      <c r="CA47" s="303"/>
      <c r="CB47" s="303"/>
      <c r="CC47" s="303"/>
      <c r="CD47" s="303"/>
      <c r="CE47" s="303"/>
      <c r="CF47" s="303"/>
      <c r="CG47" s="303"/>
      <c r="CH47" s="303"/>
      <c r="CI47" s="303"/>
      <c r="CJ47" s="303"/>
      <c r="CK47" s="303"/>
      <c r="CL47" s="303"/>
      <c r="CM47" s="303"/>
      <c r="CN47" s="303"/>
      <c r="CO47" s="303"/>
      <c r="CP47" s="303"/>
      <c r="CQ47" s="303"/>
      <c r="CR47" s="303"/>
      <c r="CS47" s="303"/>
      <c r="CT47" s="303"/>
      <c r="CU47" s="303"/>
      <c r="CV47" s="303"/>
      <c r="CW47" s="303"/>
      <c r="CX47" s="303"/>
      <c r="CY47" s="303"/>
      <c r="CZ47" s="303"/>
      <c r="DA47" s="303"/>
      <c r="DB47" s="303"/>
      <c r="DC47" s="303"/>
      <c r="DD47" s="303"/>
      <c r="DE47" s="303"/>
      <c r="DF47" s="303"/>
      <c r="DG47" s="303"/>
      <c r="DH47" s="303"/>
      <c r="DI47" s="303"/>
      <c r="DJ47" s="303"/>
      <c r="DK47" s="303"/>
      <c r="DL47" s="303"/>
      <c r="DM47" s="303"/>
      <c r="DN47" s="303"/>
      <c r="DO47" s="303"/>
      <c r="DP47" s="303"/>
      <c r="DQ47" s="303"/>
      <c r="DR47" s="303"/>
      <c r="DS47" s="303"/>
      <c r="DT47" s="303"/>
      <c r="DU47" s="303"/>
      <c r="DV47" s="303"/>
      <c r="DW47" s="303"/>
      <c r="DX47" s="303"/>
      <c r="DY47" s="303"/>
      <c r="DZ47" s="303"/>
      <c r="EA47" s="303"/>
      <c r="EB47" s="303"/>
      <c r="EC47" s="303"/>
      <c r="ED47" s="303"/>
      <c r="EE47" s="303"/>
      <c r="EF47" s="303"/>
      <c r="EG47" s="303"/>
      <c r="EH47" s="303"/>
      <c r="EI47" s="303"/>
      <c r="EJ47" s="303"/>
      <c r="EK47" s="303"/>
      <c r="EL47" s="303"/>
      <c r="EM47" s="303"/>
      <c r="EN47" s="303"/>
      <c r="EO47" s="303"/>
      <c r="EP47" s="303"/>
      <c r="EQ47" s="303"/>
      <c r="ER47" s="303"/>
      <c r="ES47" s="303"/>
      <c r="ET47" s="303"/>
      <c r="EU47" s="303"/>
      <c r="EV47" s="303"/>
      <c r="EW47" s="303"/>
      <c r="EX47" s="303"/>
      <c r="EY47" s="303"/>
      <c r="EZ47" s="303"/>
      <c r="FA47" s="303"/>
      <c r="FB47" s="303"/>
      <c r="FC47" s="303"/>
      <c r="FD47" s="303"/>
      <c r="FE47" s="303"/>
      <c r="FF47" s="303"/>
      <c r="FG47" s="303"/>
      <c r="FH47" s="303"/>
      <c r="FI47" s="303"/>
      <c r="FJ47" s="303"/>
      <c r="FK47" s="303"/>
      <c r="FL47" s="303"/>
      <c r="FM47" s="303"/>
      <c r="FN47" s="303"/>
      <c r="FO47" s="303"/>
      <c r="FP47" s="303"/>
      <c r="FQ47" s="303"/>
      <c r="FR47" s="303"/>
      <c r="FS47" s="303"/>
      <c r="FT47" s="303"/>
      <c r="FU47" s="303"/>
      <c r="FV47" s="303"/>
      <c r="FW47" s="303"/>
      <c r="FX47" s="303"/>
      <c r="FY47" s="303"/>
      <c r="FZ47" s="303"/>
      <c r="GA47" s="303"/>
      <c r="GB47" s="303"/>
      <c r="GC47" s="303"/>
      <c r="GD47" s="303"/>
      <c r="GE47" s="303"/>
      <c r="GF47" s="303"/>
      <c r="GG47" s="303"/>
      <c r="GH47" s="303"/>
      <c r="GI47" s="303"/>
      <c r="GJ47" s="303"/>
      <c r="GK47" s="303"/>
      <c r="GL47" s="303"/>
      <c r="GM47" s="303"/>
      <c r="GN47" s="303"/>
      <c r="GO47" s="303"/>
      <c r="GP47" s="303"/>
      <c r="GQ47" s="303"/>
      <c r="GR47" s="303"/>
      <c r="GS47" s="303"/>
      <c r="GT47" s="303"/>
      <c r="GU47" s="303"/>
      <c r="GV47" s="303"/>
      <c r="GW47" s="303"/>
      <c r="GX47" s="303"/>
      <c r="GY47" s="303"/>
      <c r="GZ47" s="303"/>
      <c r="HA47" s="303"/>
      <c r="HB47" s="303"/>
      <c r="HC47" s="303"/>
      <c r="HD47" s="303"/>
      <c r="HE47" s="303"/>
      <c r="HF47" s="303"/>
      <c r="HG47" s="303"/>
      <c r="HH47" s="303"/>
      <c r="HI47" s="303"/>
      <c r="HJ47" s="303"/>
      <c r="HK47" s="303"/>
      <c r="HL47" s="303"/>
      <c r="HM47" s="303"/>
      <c r="HN47" s="303"/>
      <c r="HO47" s="303"/>
      <c r="HP47" s="303"/>
      <c r="HQ47" s="303"/>
      <c r="HR47" s="303"/>
      <c r="HS47" s="303"/>
      <c r="HT47" s="303"/>
      <c r="HU47" s="303"/>
      <c r="HV47" s="303"/>
      <c r="HW47" s="303"/>
      <c r="HX47" s="303"/>
      <c r="HY47" s="303"/>
      <c r="HZ47" s="303"/>
      <c r="IA47" s="303"/>
      <c r="IB47" s="303"/>
      <c r="IC47" s="303"/>
      <c r="ID47" s="303"/>
      <c r="IE47" s="303"/>
      <c r="IF47" s="303"/>
      <c r="IG47" s="303"/>
      <c r="IH47" s="303"/>
      <c r="II47" s="303"/>
      <c r="IJ47" s="303"/>
      <c r="IK47" s="303"/>
      <c r="IL47" s="303"/>
      <c r="IM47" s="303"/>
      <c r="IN47" s="303"/>
      <c r="IO47" s="303"/>
      <c r="IP47" s="303"/>
      <c r="IQ47" s="303"/>
      <c r="IR47" s="303"/>
      <c r="IS47" s="303"/>
      <c r="IT47" s="303"/>
      <c r="IU47" s="303"/>
      <c r="IV47" s="303"/>
      <c r="IW47" s="303"/>
      <c r="IX47" s="303"/>
      <c r="IY47" s="303"/>
      <c r="IZ47" s="303"/>
      <c r="JA47" s="303"/>
      <c r="JB47" s="303"/>
      <c r="JC47" s="303"/>
      <c r="JD47" s="303"/>
      <c r="JE47" s="303"/>
      <c r="JF47" s="303"/>
      <c r="JG47" s="303"/>
      <c r="JH47" s="303"/>
      <c r="JI47" s="303"/>
      <c r="JJ47" s="303"/>
      <c r="JK47" s="303"/>
      <c r="JL47" s="303"/>
      <c r="JM47" s="303"/>
      <c r="JN47" s="303"/>
      <c r="JO47" s="303"/>
      <c r="JP47" s="303"/>
      <c r="JQ47" s="303"/>
      <c r="JR47" s="303"/>
      <c r="JS47" s="303"/>
      <c r="JT47" s="303"/>
      <c r="JU47" s="303"/>
      <c r="JV47" s="303"/>
      <c r="JW47" s="303"/>
      <c r="JX47" s="303"/>
      <c r="JY47" s="303"/>
      <c r="JZ47" s="303"/>
      <c r="KA47" s="303"/>
      <c r="KB47" s="303"/>
      <c r="KC47" s="303"/>
      <c r="KD47" s="303"/>
      <c r="KE47" s="303"/>
      <c r="KF47" s="303"/>
      <c r="KG47" s="303"/>
      <c r="KH47" s="303"/>
      <c r="KI47" s="303"/>
      <c r="KJ47" s="303"/>
      <c r="KK47" s="303"/>
      <c r="KL47" s="303"/>
      <c r="KM47" s="303"/>
      <c r="KN47" s="303"/>
      <c r="KO47" s="303"/>
      <c r="KP47" s="303"/>
      <c r="KQ47" s="303"/>
      <c r="KR47" s="303"/>
      <c r="KS47" s="303"/>
      <c r="KT47" s="303"/>
      <c r="KU47" s="303"/>
      <c r="KV47" s="303"/>
      <c r="KW47" s="303"/>
      <c r="KX47" s="303"/>
      <c r="KY47" s="303"/>
      <c r="KZ47" s="303"/>
      <c r="LA47" s="303"/>
      <c r="LB47" s="303"/>
      <c r="LC47" s="303"/>
      <c r="LD47" s="303"/>
      <c r="LE47" s="303"/>
      <c r="LF47" s="303"/>
      <c r="LG47" s="303"/>
      <c r="LH47" s="303"/>
      <c r="LI47" s="8"/>
      <c r="LJ47" s="8"/>
      <c r="LK47" s="8"/>
      <c r="LL47" s="8"/>
      <c r="LM47" s="8"/>
      <c r="LN47" s="8"/>
      <c r="LO47" s="8"/>
      <c r="LP47" s="343"/>
    </row>
    <row r="48" s="5" customFormat="1" ht="47" customHeight="1" spans="1:328">
      <c r="A48" s="78">
        <v>45709</v>
      </c>
      <c r="B48" s="48" t="s">
        <v>213</v>
      </c>
      <c r="C48" s="49" t="s">
        <v>98</v>
      </c>
      <c r="D48" s="50">
        <v>4500158110</v>
      </c>
      <c r="E48" s="76" t="s">
        <v>6762</v>
      </c>
      <c r="F48" s="50" t="s">
        <v>6763</v>
      </c>
      <c r="G48" s="80" t="s">
        <v>1730</v>
      </c>
      <c r="H48" s="46" t="s">
        <v>1730</v>
      </c>
      <c r="I48" s="100" t="s">
        <v>1731</v>
      </c>
      <c r="J48" s="101">
        <v>50304</v>
      </c>
      <c r="K48" s="102">
        <v>0</v>
      </c>
      <c r="L48" s="102">
        <v>24</v>
      </c>
      <c r="M48" s="102">
        <f t="shared" si="11"/>
        <v>2096</v>
      </c>
      <c r="N48" s="103">
        <v>45838</v>
      </c>
      <c r="O48" s="103">
        <v>45834</v>
      </c>
      <c r="P48" s="104"/>
      <c r="Q48" s="175"/>
      <c r="R48" s="187"/>
      <c r="S48" s="187" t="s">
        <v>111</v>
      </c>
      <c r="T48" s="176">
        <v>45709</v>
      </c>
      <c r="U48" s="177" t="s">
        <v>88</v>
      </c>
      <c r="V48" s="177" t="s">
        <v>88</v>
      </c>
      <c r="W48" s="188"/>
      <c r="X48" s="177"/>
      <c r="Y48" s="249" t="s">
        <v>6764</v>
      </c>
      <c r="Z48" s="218" t="s">
        <v>219</v>
      </c>
      <c r="AA48" s="229">
        <v>0.996</v>
      </c>
      <c r="AB48" s="215">
        <f t="shared" si="12"/>
        <v>50102.784</v>
      </c>
      <c r="AC48" s="80"/>
      <c r="AD48" s="216" t="s">
        <v>81</v>
      </c>
      <c r="AE48" s="245">
        <v>10</v>
      </c>
      <c r="AF48" s="245">
        <f t="shared" si="13"/>
        <v>50304</v>
      </c>
      <c r="AG48" s="291"/>
      <c r="AH48" s="291">
        <f t="shared" si="14"/>
        <v>2096</v>
      </c>
      <c r="AI48" s="291"/>
      <c r="AJ48" s="291"/>
      <c r="AK48" s="292"/>
      <c r="AL48" s="279"/>
      <c r="AM48" s="217" t="s">
        <v>63</v>
      </c>
      <c r="AN48" s="217">
        <f t="shared" si="15"/>
        <v>50304</v>
      </c>
      <c r="AO48" s="217">
        <v>0</v>
      </c>
      <c r="AP48" s="277">
        <f t="shared" si="28"/>
        <v>5030.4</v>
      </c>
      <c r="AQ48" s="283">
        <f t="shared" si="29"/>
        <v>5030.4</v>
      </c>
      <c r="AR48" s="283">
        <f t="shared" si="30"/>
        <v>5030.4</v>
      </c>
      <c r="AS48" s="283">
        <f t="shared" si="31"/>
        <v>5030.4</v>
      </c>
      <c r="AT48" s="283">
        <f t="shared" si="32"/>
        <v>5030.4</v>
      </c>
      <c r="AU48" s="304">
        <f t="shared" si="33"/>
        <v>5030.4</v>
      </c>
      <c r="AV48" s="304">
        <f t="shared" si="34"/>
        <v>5030.4</v>
      </c>
      <c r="AW48" s="304">
        <f t="shared" si="35"/>
        <v>5030.4</v>
      </c>
      <c r="AX48" s="274">
        <f t="shared" si="36"/>
        <v>5030.4</v>
      </c>
      <c r="AY48" s="304">
        <f t="shared" si="37"/>
        <v>5030.4</v>
      </c>
      <c r="AZ48" s="277">
        <f t="shared" si="38"/>
        <v>4820.8</v>
      </c>
      <c r="BA48" s="331">
        <f t="shared" si="39"/>
        <v>209.6</v>
      </c>
      <c r="BB48" s="303"/>
      <c r="BC48" s="303"/>
      <c r="BD48" s="303"/>
      <c r="BE48" s="303"/>
      <c r="BF48" s="303"/>
      <c r="BG48" s="303"/>
      <c r="BH48" s="303"/>
      <c r="BI48" s="303"/>
      <c r="BJ48" s="303"/>
      <c r="BK48" s="303"/>
      <c r="BL48" s="303"/>
      <c r="BM48" s="303"/>
      <c r="BN48" s="303"/>
      <c r="BO48" s="303"/>
      <c r="BP48" s="303"/>
      <c r="BQ48" s="303"/>
      <c r="BR48" s="303"/>
      <c r="BS48" s="303"/>
      <c r="BT48" s="303"/>
      <c r="BU48" s="303"/>
      <c r="BV48" s="303"/>
      <c r="BW48" s="303"/>
      <c r="BX48" s="303"/>
      <c r="BY48" s="303"/>
      <c r="BZ48" s="303"/>
      <c r="CA48" s="303"/>
      <c r="CB48" s="303"/>
      <c r="CC48" s="303"/>
      <c r="CD48" s="303"/>
      <c r="CE48" s="303"/>
      <c r="CF48" s="303"/>
      <c r="CG48" s="303"/>
      <c r="CH48" s="303"/>
      <c r="CI48" s="303"/>
      <c r="CJ48" s="303"/>
      <c r="CK48" s="303"/>
      <c r="CL48" s="303"/>
      <c r="CM48" s="303"/>
      <c r="CN48" s="303"/>
      <c r="CO48" s="303"/>
      <c r="CP48" s="303"/>
      <c r="CQ48" s="303"/>
      <c r="CR48" s="303"/>
      <c r="CS48" s="303"/>
      <c r="CT48" s="303"/>
      <c r="CU48" s="303"/>
      <c r="CV48" s="303"/>
      <c r="CW48" s="303"/>
      <c r="CX48" s="303"/>
      <c r="CY48" s="303"/>
      <c r="CZ48" s="303"/>
      <c r="DA48" s="303"/>
      <c r="DB48" s="303"/>
      <c r="DC48" s="303"/>
      <c r="DD48" s="303"/>
      <c r="DE48" s="303"/>
      <c r="DF48" s="303"/>
      <c r="DG48" s="303"/>
      <c r="DH48" s="303"/>
      <c r="DI48" s="303"/>
      <c r="DJ48" s="303"/>
      <c r="DK48" s="303"/>
      <c r="DL48" s="303"/>
      <c r="DM48" s="303"/>
      <c r="DN48" s="303"/>
      <c r="DO48" s="303"/>
      <c r="DP48" s="303"/>
      <c r="DQ48" s="303"/>
      <c r="DR48" s="303"/>
      <c r="DS48" s="303"/>
      <c r="DT48" s="303"/>
      <c r="DU48" s="303"/>
      <c r="DV48" s="303"/>
      <c r="DW48" s="303"/>
      <c r="DX48" s="303"/>
      <c r="DY48" s="303"/>
      <c r="DZ48" s="303"/>
      <c r="EA48" s="303"/>
      <c r="EB48" s="303"/>
      <c r="EC48" s="303"/>
      <c r="ED48" s="303"/>
      <c r="EE48" s="303"/>
      <c r="EF48" s="303"/>
      <c r="EG48" s="303"/>
      <c r="EH48" s="303"/>
      <c r="EI48" s="303"/>
      <c r="EJ48" s="303"/>
      <c r="EK48" s="303"/>
      <c r="EL48" s="303"/>
      <c r="EM48" s="303"/>
      <c r="EN48" s="303"/>
      <c r="EO48" s="303"/>
      <c r="EP48" s="303"/>
      <c r="EQ48" s="303"/>
      <c r="ER48" s="303"/>
      <c r="ES48" s="303"/>
      <c r="ET48" s="303"/>
      <c r="EU48" s="303"/>
      <c r="EV48" s="303"/>
      <c r="EW48" s="303"/>
      <c r="EX48" s="303"/>
      <c r="EY48" s="303"/>
      <c r="EZ48" s="303"/>
      <c r="FA48" s="303"/>
      <c r="FB48" s="303"/>
      <c r="FC48" s="303"/>
      <c r="FD48" s="303"/>
      <c r="FE48" s="303"/>
      <c r="FF48" s="303"/>
      <c r="FG48" s="303"/>
      <c r="FH48" s="303"/>
      <c r="FI48" s="303"/>
      <c r="FJ48" s="303"/>
      <c r="FK48" s="303"/>
      <c r="FL48" s="303"/>
      <c r="FM48" s="303"/>
      <c r="FN48" s="303"/>
      <c r="FO48" s="303"/>
      <c r="FP48" s="303"/>
      <c r="FQ48" s="303"/>
      <c r="FR48" s="303"/>
      <c r="FS48" s="303"/>
      <c r="FT48" s="303"/>
      <c r="FU48" s="303"/>
      <c r="FV48" s="303"/>
      <c r="FW48" s="303"/>
      <c r="FX48" s="303"/>
      <c r="FY48" s="303"/>
      <c r="FZ48" s="303"/>
      <c r="GA48" s="303"/>
      <c r="GB48" s="303"/>
      <c r="GC48" s="303"/>
      <c r="GD48" s="303"/>
      <c r="GE48" s="303"/>
      <c r="GF48" s="303"/>
      <c r="GG48" s="303"/>
      <c r="GH48" s="303"/>
      <c r="GI48" s="303"/>
      <c r="GJ48" s="303"/>
      <c r="GK48" s="303"/>
      <c r="GL48" s="303"/>
      <c r="GM48" s="303"/>
      <c r="GN48" s="303"/>
      <c r="GO48" s="303"/>
      <c r="GP48" s="303"/>
      <c r="GQ48" s="303"/>
      <c r="GR48" s="303"/>
      <c r="GS48" s="303"/>
      <c r="GT48" s="303"/>
      <c r="GU48" s="303"/>
      <c r="GV48" s="303"/>
      <c r="GW48" s="303"/>
      <c r="GX48" s="303"/>
      <c r="GY48" s="303"/>
      <c r="GZ48" s="303"/>
      <c r="HA48" s="303"/>
      <c r="HB48" s="303"/>
      <c r="HC48" s="303"/>
      <c r="HD48" s="303"/>
      <c r="HE48" s="303"/>
      <c r="HF48" s="303"/>
      <c r="HG48" s="303"/>
      <c r="HH48" s="303"/>
      <c r="HI48" s="303"/>
      <c r="HJ48" s="303"/>
      <c r="HK48" s="303"/>
      <c r="HL48" s="303"/>
      <c r="HM48" s="303"/>
      <c r="HN48" s="303"/>
      <c r="HO48" s="303"/>
      <c r="HP48" s="303"/>
      <c r="HQ48" s="303"/>
      <c r="HR48" s="303"/>
      <c r="HS48" s="303"/>
      <c r="HT48" s="303"/>
      <c r="HU48" s="303"/>
      <c r="HV48" s="303"/>
      <c r="HW48" s="303"/>
      <c r="HX48" s="303"/>
      <c r="HY48" s="303"/>
      <c r="HZ48" s="303"/>
      <c r="IA48" s="303"/>
      <c r="IB48" s="303"/>
      <c r="IC48" s="303"/>
      <c r="ID48" s="303"/>
      <c r="IE48" s="303"/>
      <c r="IF48" s="303"/>
      <c r="IG48" s="303"/>
      <c r="IH48" s="303"/>
      <c r="II48" s="303"/>
      <c r="IJ48" s="303"/>
      <c r="IK48" s="303"/>
      <c r="IL48" s="303"/>
      <c r="IM48" s="303"/>
      <c r="IN48" s="303"/>
      <c r="IO48" s="303"/>
      <c r="IP48" s="303"/>
      <c r="IQ48" s="303"/>
      <c r="IR48" s="303"/>
      <c r="IS48" s="303"/>
      <c r="IT48" s="303"/>
      <c r="IU48" s="303"/>
      <c r="IV48" s="303"/>
      <c r="IW48" s="303"/>
      <c r="IX48" s="303"/>
      <c r="IY48" s="303"/>
      <c r="IZ48" s="303"/>
      <c r="JA48" s="303"/>
      <c r="JB48" s="303"/>
      <c r="JC48" s="303"/>
      <c r="JD48" s="303"/>
      <c r="JE48" s="303"/>
      <c r="JF48" s="303"/>
      <c r="JG48" s="303"/>
      <c r="JH48" s="303"/>
      <c r="JI48" s="303"/>
      <c r="JJ48" s="303"/>
      <c r="JK48" s="303"/>
      <c r="JL48" s="303"/>
      <c r="JM48" s="303"/>
      <c r="JN48" s="303"/>
      <c r="JO48" s="303"/>
      <c r="JP48" s="303"/>
      <c r="JQ48" s="303"/>
      <c r="JR48" s="303"/>
      <c r="JS48" s="303"/>
      <c r="JT48" s="303"/>
      <c r="JU48" s="303"/>
      <c r="JV48" s="303"/>
      <c r="JW48" s="303"/>
      <c r="JX48" s="303"/>
      <c r="JY48" s="303"/>
      <c r="JZ48" s="303"/>
      <c r="KA48" s="303"/>
      <c r="KB48" s="303"/>
      <c r="KC48" s="303"/>
      <c r="KD48" s="303"/>
      <c r="KE48" s="303"/>
      <c r="KF48" s="303"/>
      <c r="KG48" s="303"/>
      <c r="KH48" s="303"/>
      <c r="KI48" s="303"/>
      <c r="KJ48" s="303"/>
      <c r="KK48" s="303"/>
      <c r="KL48" s="303"/>
      <c r="KM48" s="303"/>
      <c r="KN48" s="303"/>
      <c r="KO48" s="303"/>
      <c r="KP48" s="303"/>
      <c r="KQ48" s="303"/>
      <c r="KR48" s="303"/>
      <c r="KS48" s="303"/>
      <c r="KT48" s="303"/>
      <c r="KU48" s="303"/>
      <c r="KV48" s="303"/>
      <c r="KW48" s="303"/>
      <c r="KX48" s="303"/>
      <c r="KY48" s="303"/>
      <c r="KZ48" s="303"/>
      <c r="LA48" s="303"/>
      <c r="LB48" s="303"/>
      <c r="LC48" s="303"/>
      <c r="LD48" s="303"/>
      <c r="LE48" s="303"/>
      <c r="LF48" s="303"/>
      <c r="LG48" s="303"/>
      <c r="LH48" s="303"/>
      <c r="LI48" s="8"/>
      <c r="LJ48" s="8"/>
      <c r="LK48" s="8"/>
      <c r="LL48" s="8"/>
      <c r="LM48" s="8"/>
      <c r="LN48" s="8"/>
      <c r="LO48" s="8"/>
      <c r="LP48" s="343"/>
    </row>
    <row r="49" s="5" customFormat="1" ht="47" customHeight="1" spans="1:328">
      <c r="A49" s="78">
        <v>45730</v>
      </c>
      <c r="B49" s="48" t="s">
        <v>213</v>
      </c>
      <c r="C49" s="49" t="s">
        <v>98</v>
      </c>
      <c r="D49" s="50">
        <v>4500160172</v>
      </c>
      <c r="E49" s="76">
        <v>4628149</v>
      </c>
      <c r="F49" s="50" t="s">
        <v>6765</v>
      </c>
      <c r="G49" s="80" t="s">
        <v>1730</v>
      </c>
      <c r="H49" s="67" t="s">
        <v>1730</v>
      </c>
      <c r="I49" s="108" t="s">
        <v>1939</v>
      </c>
      <c r="J49" s="109">
        <v>50232</v>
      </c>
      <c r="K49" s="110">
        <v>0</v>
      </c>
      <c r="L49" s="110">
        <v>24</v>
      </c>
      <c r="M49" s="110">
        <f t="shared" si="11"/>
        <v>2093</v>
      </c>
      <c r="N49" s="117">
        <v>45845</v>
      </c>
      <c r="O49" s="117">
        <v>45841</v>
      </c>
      <c r="P49" s="118"/>
      <c r="Q49" s="175"/>
      <c r="R49" s="187"/>
      <c r="S49" s="187" t="s">
        <v>111</v>
      </c>
      <c r="T49" s="176">
        <v>45730</v>
      </c>
      <c r="U49" s="177" t="s">
        <v>88</v>
      </c>
      <c r="V49" s="177" t="s">
        <v>88</v>
      </c>
      <c r="W49" s="188"/>
      <c r="X49" s="177"/>
      <c r="Y49" s="249" t="s">
        <v>6766</v>
      </c>
      <c r="Z49" s="218" t="s">
        <v>6749</v>
      </c>
      <c r="AA49" s="214">
        <v>1.046</v>
      </c>
      <c r="AB49" s="215">
        <f t="shared" si="12"/>
        <v>52542.672</v>
      </c>
      <c r="AC49" s="80"/>
      <c r="AD49" s="248" t="s">
        <v>81</v>
      </c>
      <c r="AE49" s="245">
        <v>10</v>
      </c>
      <c r="AF49" s="245">
        <f t="shared" si="13"/>
        <v>50232</v>
      </c>
      <c r="AG49" s="291"/>
      <c r="AH49" s="291">
        <f t="shared" si="14"/>
        <v>2093</v>
      </c>
      <c r="AI49" s="291"/>
      <c r="AJ49" s="291"/>
      <c r="AK49" s="292"/>
      <c r="AL49" s="279"/>
      <c r="AM49" s="233" t="s">
        <v>63</v>
      </c>
      <c r="AN49" s="233">
        <f t="shared" si="15"/>
        <v>50232</v>
      </c>
      <c r="AO49" s="233">
        <v>0</v>
      </c>
      <c r="AP49" s="281">
        <f t="shared" si="28"/>
        <v>5023.2</v>
      </c>
      <c r="AQ49" s="296">
        <f t="shared" si="29"/>
        <v>5023.2</v>
      </c>
      <c r="AR49" s="296">
        <f t="shared" si="30"/>
        <v>5023.2</v>
      </c>
      <c r="AS49" s="296">
        <f t="shared" si="31"/>
        <v>5023.2</v>
      </c>
      <c r="AT49" s="296">
        <f t="shared" si="32"/>
        <v>5023.2</v>
      </c>
      <c r="AU49" s="305">
        <f t="shared" si="33"/>
        <v>5023.2</v>
      </c>
      <c r="AV49" s="305">
        <f t="shared" si="34"/>
        <v>5023.2</v>
      </c>
      <c r="AW49" s="305">
        <f t="shared" si="35"/>
        <v>5023.2</v>
      </c>
      <c r="AX49" s="318">
        <f t="shared" si="36"/>
        <v>5023.2</v>
      </c>
      <c r="AY49" s="305">
        <f t="shared" si="37"/>
        <v>5023.2</v>
      </c>
      <c r="AZ49" s="281">
        <f t="shared" si="38"/>
        <v>4813.9</v>
      </c>
      <c r="BA49" s="322">
        <f t="shared" si="39"/>
        <v>209.3</v>
      </c>
      <c r="BB49" s="303"/>
      <c r="BC49" s="303"/>
      <c r="BD49" s="303"/>
      <c r="BE49" s="303"/>
      <c r="BF49" s="303"/>
      <c r="BG49" s="303"/>
      <c r="BH49" s="303"/>
      <c r="BI49" s="303"/>
      <c r="BJ49" s="303"/>
      <c r="BK49" s="303"/>
      <c r="BL49" s="303"/>
      <c r="BM49" s="303"/>
      <c r="BN49" s="303"/>
      <c r="BO49" s="303"/>
      <c r="BP49" s="303"/>
      <c r="BQ49" s="303"/>
      <c r="BR49" s="303"/>
      <c r="BS49" s="303"/>
      <c r="BT49" s="303"/>
      <c r="BU49" s="303"/>
      <c r="BV49" s="303"/>
      <c r="BW49" s="303"/>
      <c r="BX49" s="303"/>
      <c r="BY49" s="303"/>
      <c r="BZ49" s="303"/>
      <c r="CA49" s="303"/>
      <c r="CB49" s="303"/>
      <c r="CC49" s="303"/>
      <c r="CD49" s="303"/>
      <c r="CE49" s="303"/>
      <c r="CF49" s="303"/>
      <c r="CG49" s="303"/>
      <c r="CH49" s="303"/>
      <c r="CI49" s="303"/>
      <c r="CJ49" s="303"/>
      <c r="CK49" s="303"/>
      <c r="CL49" s="303"/>
      <c r="CM49" s="303"/>
      <c r="CN49" s="303"/>
      <c r="CO49" s="303"/>
      <c r="CP49" s="303"/>
      <c r="CQ49" s="303"/>
      <c r="CR49" s="303"/>
      <c r="CS49" s="303"/>
      <c r="CT49" s="303"/>
      <c r="CU49" s="303"/>
      <c r="CV49" s="303"/>
      <c r="CW49" s="303"/>
      <c r="CX49" s="303"/>
      <c r="CY49" s="303"/>
      <c r="CZ49" s="303"/>
      <c r="DA49" s="303"/>
      <c r="DB49" s="303"/>
      <c r="DC49" s="303"/>
      <c r="DD49" s="303"/>
      <c r="DE49" s="303"/>
      <c r="DF49" s="303"/>
      <c r="DG49" s="303"/>
      <c r="DH49" s="303"/>
      <c r="DI49" s="303"/>
      <c r="DJ49" s="303"/>
      <c r="DK49" s="303"/>
      <c r="DL49" s="303"/>
      <c r="DM49" s="303"/>
      <c r="DN49" s="303"/>
      <c r="DO49" s="303"/>
      <c r="DP49" s="303"/>
      <c r="DQ49" s="303"/>
      <c r="DR49" s="303"/>
      <c r="DS49" s="303"/>
      <c r="DT49" s="303"/>
      <c r="DU49" s="303"/>
      <c r="DV49" s="303"/>
      <c r="DW49" s="303"/>
      <c r="DX49" s="303"/>
      <c r="DY49" s="303"/>
      <c r="DZ49" s="303"/>
      <c r="EA49" s="303"/>
      <c r="EB49" s="303"/>
      <c r="EC49" s="303"/>
      <c r="ED49" s="303"/>
      <c r="EE49" s="303"/>
      <c r="EF49" s="303"/>
      <c r="EG49" s="303"/>
      <c r="EH49" s="303"/>
      <c r="EI49" s="303"/>
      <c r="EJ49" s="303"/>
      <c r="EK49" s="303"/>
      <c r="EL49" s="303"/>
      <c r="EM49" s="303"/>
      <c r="EN49" s="303"/>
      <c r="EO49" s="303"/>
      <c r="EP49" s="303"/>
      <c r="EQ49" s="303"/>
      <c r="ER49" s="303"/>
      <c r="ES49" s="303"/>
      <c r="ET49" s="303"/>
      <c r="EU49" s="303"/>
      <c r="EV49" s="303"/>
      <c r="EW49" s="303"/>
      <c r="EX49" s="303"/>
      <c r="EY49" s="303"/>
      <c r="EZ49" s="303"/>
      <c r="FA49" s="303"/>
      <c r="FB49" s="303"/>
      <c r="FC49" s="303"/>
      <c r="FD49" s="303"/>
      <c r="FE49" s="303"/>
      <c r="FF49" s="303"/>
      <c r="FG49" s="303"/>
      <c r="FH49" s="303"/>
      <c r="FI49" s="303"/>
      <c r="FJ49" s="303"/>
      <c r="FK49" s="303"/>
      <c r="FL49" s="303"/>
      <c r="FM49" s="303"/>
      <c r="FN49" s="303"/>
      <c r="FO49" s="303"/>
      <c r="FP49" s="303"/>
      <c r="FQ49" s="303"/>
      <c r="FR49" s="303"/>
      <c r="FS49" s="303"/>
      <c r="FT49" s="303"/>
      <c r="FU49" s="303"/>
      <c r="FV49" s="303"/>
      <c r="FW49" s="303"/>
      <c r="FX49" s="303"/>
      <c r="FY49" s="303"/>
      <c r="FZ49" s="303"/>
      <c r="GA49" s="303"/>
      <c r="GB49" s="303"/>
      <c r="GC49" s="303"/>
      <c r="GD49" s="303"/>
      <c r="GE49" s="303"/>
      <c r="GF49" s="303"/>
      <c r="GG49" s="303"/>
      <c r="GH49" s="303"/>
      <c r="GI49" s="303"/>
      <c r="GJ49" s="303"/>
      <c r="GK49" s="303"/>
      <c r="GL49" s="303"/>
      <c r="GM49" s="303"/>
      <c r="GN49" s="303"/>
      <c r="GO49" s="303"/>
      <c r="GP49" s="303"/>
      <c r="GQ49" s="303"/>
      <c r="GR49" s="303"/>
      <c r="GS49" s="303"/>
      <c r="GT49" s="303"/>
      <c r="GU49" s="303"/>
      <c r="GV49" s="303"/>
      <c r="GW49" s="303"/>
      <c r="GX49" s="303"/>
      <c r="GY49" s="303"/>
      <c r="GZ49" s="303"/>
      <c r="HA49" s="303"/>
      <c r="HB49" s="303"/>
      <c r="HC49" s="303"/>
      <c r="HD49" s="303"/>
      <c r="HE49" s="303"/>
      <c r="HF49" s="303"/>
      <c r="HG49" s="303"/>
      <c r="HH49" s="303"/>
      <c r="HI49" s="303"/>
      <c r="HJ49" s="303"/>
      <c r="HK49" s="303"/>
      <c r="HL49" s="303"/>
      <c r="HM49" s="303"/>
      <c r="HN49" s="303"/>
      <c r="HO49" s="303"/>
      <c r="HP49" s="303"/>
      <c r="HQ49" s="303"/>
      <c r="HR49" s="303"/>
      <c r="HS49" s="303"/>
      <c r="HT49" s="303"/>
      <c r="HU49" s="303"/>
      <c r="HV49" s="303"/>
      <c r="HW49" s="303"/>
      <c r="HX49" s="303"/>
      <c r="HY49" s="303"/>
      <c r="HZ49" s="303"/>
      <c r="IA49" s="303"/>
      <c r="IB49" s="303"/>
      <c r="IC49" s="303"/>
      <c r="ID49" s="303"/>
      <c r="IE49" s="303"/>
      <c r="IF49" s="303"/>
      <c r="IG49" s="303"/>
      <c r="IH49" s="303"/>
      <c r="II49" s="303"/>
      <c r="IJ49" s="303"/>
      <c r="IK49" s="303"/>
      <c r="IL49" s="303"/>
      <c r="IM49" s="303"/>
      <c r="IN49" s="303"/>
      <c r="IO49" s="303"/>
      <c r="IP49" s="303"/>
      <c r="IQ49" s="303"/>
      <c r="IR49" s="303"/>
      <c r="IS49" s="303"/>
      <c r="IT49" s="303"/>
      <c r="IU49" s="303"/>
      <c r="IV49" s="303"/>
      <c r="IW49" s="303"/>
      <c r="IX49" s="303"/>
      <c r="IY49" s="303"/>
      <c r="IZ49" s="303"/>
      <c r="JA49" s="303"/>
      <c r="JB49" s="303"/>
      <c r="JC49" s="303"/>
      <c r="JD49" s="303"/>
      <c r="JE49" s="303"/>
      <c r="JF49" s="303"/>
      <c r="JG49" s="303"/>
      <c r="JH49" s="303"/>
      <c r="JI49" s="303"/>
      <c r="JJ49" s="303"/>
      <c r="JK49" s="303"/>
      <c r="JL49" s="303"/>
      <c r="JM49" s="303"/>
      <c r="JN49" s="303"/>
      <c r="JO49" s="303"/>
      <c r="JP49" s="303"/>
      <c r="JQ49" s="303"/>
      <c r="JR49" s="303"/>
      <c r="JS49" s="303"/>
      <c r="JT49" s="303"/>
      <c r="JU49" s="303"/>
      <c r="JV49" s="303"/>
      <c r="JW49" s="303"/>
      <c r="JX49" s="303"/>
      <c r="JY49" s="303"/>
      <c r="JZ49" s="303"/>
      <c r="KA49" s="303"/>
      <c r="KB49" s="303"/>
      <c r="KC49" s="303"/>
      <c r="KD49" s="303"/>
      <c r="KE49" s="303"/>
      <c r="KF49" s="303"/>
      <c r="KG49" s="303"/>
      <c r="KH49" s="303"/>
      <c r="KI49" s="303"/>
      <c r="KJ49" s="303"/>
      <c r="KK49" s="303"/>
      <c r="KL49" s="303"/>
      <c r="KM49" s="303"/>
      <c r="KN49" s="303"/>
      <c r="KO49" s="303"/>
      <c r="KP49" s="303"/>
      <c r="KQ49" s="303"/>
      <c r="KR49" s="303"/>
      <c r="KS49" s="303"/>
      <c r="KT49" s="303"/>
      <c r="KU49" s="303"/>
      <c r="KV49" s="303"/>
      <c r="KW49" s="303"/>
      <c r="KX49" s="303"/>
      <c r="KY49" s="303"/>
      <c r="KZ49" s="303"/>
      <c r="LA49" s="303"/>
      <c r="LB49" s="303"/>
      <c r="LC49" s="303"/>
      <c r="LD49" s="303"/>
      <c r="LE49" s="303"/>
      <c r="LF49" s="303"/>
      <c r="LG49" s="303"/>
      <c r="LH49" s="303"/>
      <c r="LI49" s="8"/>
      <c r="LJ49" s="8"/>
      <c r="LK49" s="8"/>
      <c r="LL49" s="8"/>
      <c r="LM49" s="8"/>
      <c r="LN49" s="8"/>
      <c r="LO49" s="8"/>
      <c r="LP49" s="343"/>
    </row>
    <row r="50" s="5" customFormat="1" ht="47" customHeight="1" spans="1:328">
      <c r="A50" s="81">
        <v>45730</v>
      </c>
      <c r="B50" s="82" t="s">
        <v>213</v>
      </c>
      <c r="C50" s="83" t="s">
        <v>98</v>
      </c>
      <c r="D50" s="57">
        <v>4500160174</v>
      </c>
      <c r="E50" s="84">
        <v>4628147</v>
      </c>
      <c r="F50" s="57" t="s">
        <v>6767</v>
      </c>
      <c r="G50" s="85" t="s">
        <v>1730</v>
      </c>
      <c r="H50" s="58" t="s">
        <v>1730</v>
      </c>
      <c r="I50" s="100" t="s">
        <v>1939</v>
      </c>
      <c r="J50" s="101">
        <v>50232</v>
      </c>
      <c r="K50" s="102">
        <v>0</v>
      </c>
      <c r="L50" s="102">
        <v>24</v>
      </c>
      <c r="M50" s="102">
        <f t="shared" si="11"/>
        <v>2093</v>
      </c>
      <c r="N50" s="112">
        <v>45848</v>
      </c>
      <c r="O50" s="106">
        <v>45843</v>
      </c>
      <c r="P50" s="107"/>
      <c r="Q50" s="169"/>
      <c r="R50" s="170"/>
      <c r="S50" s="170" t="s">
        <v>111</v>
      </c>
      <c r="T50" s="171">
        <v>45730</v>
      </c>
      <c r="U50" s="172" t="s">
        <v>88</v>
      </c>
      <c r="V50" s="172" t="s">
        <v>88</v>
      </c>
      <c r="W50" s="173"/>
      <c r="X50" s="172"/>
      <c r="Y50" s="174" t="s">
        <v>6766</v>
      </c>
      <c r="Z50" s="225" t="s">
        <v>6749</v>
      </c>
      <c r="AA50" s="226">
        <v>1.046</v>
      </c>
      <c r="AB50" s="250">
        <f t="shared" si="12"/>
        <v>52542.672</v>
      </c>
      <c r="AC50" s="85"/>
      <c r="AD50" s="251" t="s">
        <v>81</v>
      </c>
      <c r="AE50" s="227">
        <v>10</v>
      </c>
      <c r="AF50" s="227">
        <f t="shared" si="13"/>
        <v>50232</v>
      </c>
      <c r="AG50" s="228"/>
      <c r="AH50" s="228">
        <f t="shared" si="14"/>
        <v>2093</v>
      </c>
      <c r="AI50" s="228"/>
      <c r="AJ50" s="228"/>
      <c r="AK50" s="279"/>
      <c r="AL50" s="279"/>
      <c r="AM50" s="282" t="s">
        <v>63</v>
      </c>
      <c r="AN50" s="282">
        <f t="shared" si="15"/>
        <v>50232</v>
      </c>
      <c r="AO50" s="282">
        <v>0</v>
      </c>
      <c r="AP50" s="277">
        <f t="shared" si="28"/>
        <v>5023.2</v>
      </c>
      <c r="AQ50" s="283">
        <f t="shared" si="29"/>
        <v>5023.2</v>
      </c>
      <c r="AR50" s="283">
        <f t="shared" si="30"/>
        <v>5023.2</v>
      </c>
      <c r="AS50" s="283">
        <f t="shared" si="31"/>
        <v>5023.2</v>
      </c>
      <c r="AT50" s="283">
        <f t="shared" si="32"/>
        <v>5023.2</v>
      </c>
      <c r="AU50" s="304">
        <f t="shared" si="33"/>
        <v>5023.2</v>
      </c>
      <c r="AV50" s="304">
        <f t="shared" si="34"/>
        <v>5023.2</v>
      </c>
      <c r="AW50" s="304">
        <f t="shared" si="35"/>
        <v>5023.2</v>
      </c>
      <c r="AX50" s="304">
        <f t="shared" si="36"/>
        <v>5023.2</v>
      </c>
      <c r="AY50" s="304">
        <f t="shared" si="37"/>
        <v>5023.2</v>
      </c>
      <c r="AZ50" s="277">
        <f t="shared" si="38"/>
        <v>4813.9</v>
      </c>
      <c r="BA50" s="331">
        <f t="shared" si="39"/>
        <v>209.3</v>
      </c>
      <c r="BB50" s="303"/>
      <c r="BC50" s="303"/>
      <c r="BD50" s="303"/>
      <c r="BE50" s="303"/>
      <c r="BF50" s="303"/>
      <c r="BG50" s="303"/>
      <c r="BH50" s="303"/>
      <c r="BI50" s="303"/>
      <c r="BJ50" s="303"/>
      <c r="BK50" s="303"/>
      <c r="BL50" s="303"/>
      <c r="BM50" s="303"/>
      <c r="BN50" s="303"/>
      <c r="BO50" s="303"/>
      <c r="BP50" s="303"/>
      <c r="BQ50" s="303"/>
      <c r="BR50" s="303"/>
      <c r="BS50" s="303"/>
      <c r="BT50" s="303"/>
      <c r="BU50" s="303"/>
      <c r="BV50" s="303"/>
      <c r="BW50" s="303"/>
      <c r="BX50" s="303"/>
      <c r="BY50" s="303"/>
      <c r="BZ50" s="303"/>
      <c r="CA50" s="303"/>
      <c r="CB50" s="303"/>
      <c r="CC50" s="303"/>
      <c r="CD50" s="303"/>
      <c r="CE50" s="303"/>
      <c r="CF50" s="303"/>
      <c r="CG50" s="303"/>
      <c r="CH50" s="303"/>
      <c r="CI50" s="303"/>
      <c r="CJ50" s="303"/>
      <c r="CK50" s="303"/>
      <c r="CL50" s="303"/>
      <c r="CM50" s="303"/>
      <c r="CN50" s="303"/>
      <c r="CO50" s="303"/>
      <c r="CP50" s="303"/>
      <c r="CQ50" s="303"/>
      <c r="CR50" s="303"/>
      <c r="CS50" s="303"/>
      <c r="CT50" s="303"/>
      <c r="CU50" s="303"/>
      <c r="CV50" s="303"/>
      <c r="CW50" s="303"/>
      <c r="CX50" s="303"/>
      <c r="CY50" s="303"/>
      <c r="CZ50" s="303"/>
      <c r="DA50" s="303"/>
      <c r="DB50" s="303"/>
      <c r="DC50" s="303"/>
      <c r="DD50" s="303"/>
      <c r="DE50" s="303"/>
      <c r="DF50" s="303"/>
      <c r="DG50" s="303"/>
      <c r="DH50" s="303"/>
      <c r="DI50" s="303"/>
      <c r="DJ50" s="303"/>
      <c r="DK50" s="303"/>
      <c r="DL50" s="303"/>
      <c r="DM50" s="303"/>
      <c r="DN50" s="303"/>
      <c r="DO50" s="303"/>
      <c r="DP50" s="303"/>
      <c r="DQ50" s="303"/>
      <c r="DR50" s="303"/>
      <c r="DS50" s="303"/>
      <c r="DT50" s="303"/>
      <c r="DU50" s="303"/>
      <c r="DV50" s="303"/>
      <c r="DW50" s="303"/>
      <c r="DX50" s="303"/>
      <c r="DY50" s="303"/>
      <c r="DZ50" s="303"/>
      <c r="EA50" s="303"/>
      <c r="EB50" s="303"/>
      <c r="EC50" s="303"/>
      <c r="ED50" s="303"/>
      <c r="EE50" s="303"/>
      <c r="EF50" s="303"/>
      <c r="EG50" s="303"/>
      <c r="EH50" s="303"/>
      <c r="EI50" s="303"/>
      <c r="EJ50" s="303"/>
      <c r="EK50" s="303"/>
      <c r="EL50" s="303"/>
      <c r="EM50" s="303"/>
      <c r="EN50" s="303"/>
      <c r="EO50" s="303"/>
      <c r="EP50" s="303"/>
      <c r="EQ50" s="303"/>
      <c r="ER50" s="303"/>
      <c r="ES50" s="303"/>
      <c r="ET50" s="303"/>
      <c r="EU50" s="303"/>
      <c r="EV50" s="303"/>
      <c r="EW50" s="303"/>
      <c r="EX50" s="303"/>
      <c r="EY50" s="303"/>
      <c r="EZ50" s="303"/>
      <c r="FA50" s="303"/>
      <c r="FB50" s="303"/>
      <c r="FC50" s="303"/>
      <c r="FD50" s="303"/>
      <c r="FE50" s="303"/>
      <c r="FF50" s="303"/>
      <c r="FG50" s="303"/>
      <c r="FH50" s="303"/>
      <c r="FI50" s="303"/>
      <c r="FJ50" s="303"/>
      <c r="FK50" s="303"/>
      <c r="FL50" s="303"/>
      <c r="FM50" s="303"/>
      <c r="FN50" s="303"/>
      <c r="FO50" s="303"/>
      <c r="FP50" s="303"/>
      <c r="FQ50" s="303"/>
      <c r="FR50" s="303"/>
      <c r="FS50" s="303"/>
      <c r="FT50" s="303"/>
      <c r="FU50" s="303"/>
      <c r="FV50" s="303"/>
      <c r="FW50" s="303"/>
      <c r="FX50" s="303"/>
      <c r="FY50" s="303"/>
      <c r="FZ50" s="303"/>
      <c r="GA50" s="303"/>
      <c r="GB50" s="303"/>
      <c r="GC50" s="303"/>
      <c r="GD50" s="303"/>
      <c r="GE50" s="303"/>
      <c r="GF50" s="303"/>
      <c r="GG50" s="303"/>
      <c r="GH50" s="303"/>
      <c r="GI50" s="303"/>
      <c r="GJ50" s="303"/>
      <c r="GK50" s="303"/>
      <c r="GL50" s="303"/>
      <c r="GM50" s="303"/>
      <c r="GN50" s="303"/>
      <c r="GO50" s="303"/>
      <c r="GP50" s="303"/>
      <c r="GQ50" s="303"/>
      <c r="GR50" s="303"/>
      <c r="GS50" s="303"/>
      <c r="GT50" s="303"/>
      <c r="GU50" s="303"/>
      <c r="GV50" s="303"/>
      <c r="GW50" s="303"/>
      <c r="GX50" s="303"/>
      <c r="GY50" s="303"/>
      <c r="GZ50" s="303"/>
      <c r="HA50" s="303"/>
      <c r="HB50" s="303"/>
      <c r="HC50" s="303"/>
      <c r="HD50" s="303"/>
      <c r="HE50" s="303"/>
      <c r="HF50" s="303"/>
      <c r="HG50" s="303"/>
      <c r="HH50" s="303"/>
      <c r="HI50" s="303"/>
      <c r="HJ50" s="303"/>
      <c r="HK50" s="303"/>
      <c r="HL50" s="303"/>
      <c r="HM50" s="303"/>
      <c r="HN50" s="303"/>
      <c r="HO50" s="303"/>
      <c r="HP50" s="303"/>
      <c r="HQ50" s="303"/>
      <c r="HR50" s="303"/>
      <c r="HS50" s="303"/>
      <c r="HT50" s="303"/>
      <c r="HU50" s="303"/>
      <c r="HV50" s="303"/>
      <c r="HW50" s="303"/>
      <c r="HX50" s="303"/>
      <c r="HY50" s="303"/>
      <c r="HZ50" s="303"/>
      <c r="IA50" s="303"/>
      <c r="IB50" s="303"/>
      <c r="IC50" s="303"/>
      <c r="ID50" s="303"/>
      <c r="IE50" s="303"/>
      <c r="IF50" s="303"/>
      <c r="IG50" s="303"/>
      <c r="IH50" s="303"/>
      <c r="II50" s="303"/>
      <c r="IJ50" s="303"/>
      <c r="IK50" s="303"/>
      <c r="IL50" s="303"/>
      <c r="IM50" s="303"/>
      <c r="IN50" s="303"/>
      <c r="IO50" s="303"/>
      <c r="IP50" s="303"/>
      <c r="IQ50" s="303"/>
      <c r="IR50" s="303"/>
      <c r="IS50" s="303"/>
      <c r="IT50" s="303"/>
      <c r="IU50" s="303"/>
      <c r="IV50" s="303"/>
      <c r="IW50" s="303"/>
      <c r="IX50" s="303"/>
      <c r="IY50" s="303"/>
      <c r="IZ50" s="303"/>
      <c r="JA50" s="303"/>
      <c r="JB50" s="303"/>
      <c r="JC50" s="303"/>
      <c r="JD50" s="303"/>
      <c r="JE50" s="303"/>
      <c r="JF50" s="303"/>
      <c r="JG50" s="303"/>
      <c r="JH50" s="303"/>
      <c r="JI50" s="303"/>
      <c r="JJ50" s="303"/>
      <c r="JK50" s="303"/>
      <c r="JL50" s="303"/>
      <c r="JM50" s="303"/>
      <c r="JN50" s="303"/>
      <c r="JO50" s="303"/>
      <c r="JP50" s="303"/>
      <c r="JQ50" s="303"/>
      <c r="JR50" s="303"/>
      <c r="JS50" s="303"/>
      <c r="JT50" s="303"/>
      <c r="JU50" s="303"/>
      <c r="JV50" s="303"/>
      <c r="JW50" s="303"/>
      <c r="JX50" s="303"/>
      <c r="JY50" s="303"/>
      <c r="JZ50" s="303"/>
      <c r="KA50" s="303"/>
      <c r="KB50" s="303"/>
      <c r="KC50" s="303"/>
      <c r="KD50" s="303"/>
      <c r="KE50" s="303"/>
      <c r="KF50" s="303"/>
      <c r="KG50" s="303"/>
      <c r="KH50" s="303"/>
      <c r="KI50" s="303"/>
      <c r="KJ50" s="303"/>
      <c r="KK50" s="303"/>
      <c r="KL50" s="303"/>
      <c r="KM50" s="303"/>
      <c r="KN50" s="303"/>
      <c r="KO50" s="303"/>
      <c r="KP50" s="303"/>
      <c r="KQ50" s="303"/>
      <c r="KR50" s="303"/>
      <c r="KS50" s="303"/>
      <c r="KT50" s="303"/>
      <c r="KU50" s="303"/>
      <c r="KV50" s="303"/>
      <c r="KW50" s="303"/>
      <c r="KX50" s="303"/>
      <c r="KY50" s="303"/>
      <c r="KZ50" s="303"/>
      <c r="LA50" s="303"/>
      <c r="LB50" s="303"/>
      <c r="LC50" s="303"/>
      <c r="LD50" s="303"/>
      <c r="LE50" s="303"/>
      <c r="LF50" s="303"/>
      <c r="LG50" s="303"/>
      <c r="LH50" s="303"/>
      <c r="LI50" s="8"/>
      <c r="LJ50" s="8"/>
      <c r="LK50" s="8"/>
      <c r="LL50" s="8"/>
      <c r="LM50" s="8"/>
      <c r="LN50" s="8"/>
      <c r="LO50" s="8"/>
      <c r="LP50" s="341"/>
    </row>
    <row r="51" s="5" customFormat="1" ht="47" customHeight="1" spans="1:328">
      <c r="A51" s="59">
        <v>45800</v>
      </c>
      <c r="B51" s="42" t="s">
        <v>213</v>
      </c>
      <c r="C51" s="43" t="s">
        <v>98</v>
      </c>
      <c r="D51" s="44">
        <v>4500167744</v>
      </c>
      <c r="E51" s="45" t="s">
        <v>6768</v>
      </c>
      <c r="F51" s="44" t="s">
        <v>6769</v>
      </c>
      <c r="G51" s="46"/>
      <c r="H51" s="46" t="s">
        <v>1730</v>
      </c>
      <c r="I51" s="100" t="s">
        <v>1939</v>
      </c>
      <c r="J51" s="101">
        <v>50304</v>
      </c>
      <c r="K51" s="102">
        <v>0</v>
      </c>
      <c r="L51" s="102">
        <v>24</v>
      </c>
      <c r="M51" s="102">
        <f t="shared" si="11"/>
        <v>2096</v>
      </c>
      <c r="N51" s="103">
        <v>45854</v>
      </c>
      <c r="O51" s="103">
        <v>45850</v>
      </c>
      <c r="P51" s="104"/>
      <c r="Q51" s="156"/>
      <c r="R51" s="100"/>
      <c r="S51" s="100" t="s">
        <v>111</v>
      </c>
      <c r="T51" s="158" t="s">
        <v>1555</v>
      </c>
      <c r="U51" s="159" t="s">
        <v>88</v>
      </c>
      <c r="V51" s="159" t="s">
        <v>88</v>
      </c>
      <c r="W51" s="159"/>
      <c r="X51" s="159"/>
      <c r="Y51" s="252" t="s">
        <v>6770</v>
      </c>
      <c r="Z51" s="213" t="s">
        <v>219</v>
      </c>
      <c r="AA51" s="229">
        <v>0.5746</v>
      </c>
      <c r="AB51" s="230">
        <f t="shared" si="12"/>
        <v>28904.6784</v>
      </c>
      <c r="AC51" s="52"/>
      <c r="AD51" s="216"/>
      <c r="AE51" s="219">
        <v>10</v>
      </c>
      <c r="AF51" s="219">
        <f t="shared" si="13"/>
        <v>50304</v>
      </c>
      <c r="AG51" s="6"/>
      <c r="AH51" s="219">
        <f t="shared" si="14"/>
        <v>2096</v>
      </c>
      <c r="AI51" s="6"/>
      <c r="AJ51" s="219"/>
      <c r="AK51" s="217"/>
      <c r="AL51" s="217"/>
      <c r="AM51" s="217" t="s">
        <v>63</v>
      </c>
      <c r="AN51" s="217">
        <f t="shared" si="15"/>
        <v>50304</v>
      </c>
      <c r="AO51" s="217"/>
      <c r="AP51" s="277">
        <f t="shared" si="28"/>
        <v>5030.4</v>
      </c>
      <c r="AQ51" s="283">
        <f t="shared" si="29"/>
        <v>5030.4</v>
      </c>
      <c r="AR51" s="283">
        <f t="shared" si="30"/>
        <v>5030.4</v>
      </c>
      <c r="AS51" s="283">
        <f t="shared" si="31"/>
        <v>5030.4</v>
      </c>
      <c r="AT51" s="283">
        <f t="shared" si="32"/>
        <v>5030.4</v>
      </c>
      <c r="AU51" s="304">
        <f t="shared" si="33"/>
        <v>5030.4</v>
      </c>
      <c r="AV51" s="304">
        <f t="shared" si="34"/>
        <v>5030.4</v>
      </c>
      <c r="AW51" s="304">
        <f t="shared" si="35"/>
        <v>5030.4</v>
      </c>
      <c r="AX51" s="304">
        <f t="shared" si="36"/>
        <v>5030.4</v>
      </c>
      <c r="AY51" s="304">
        <f t="shared" si="37"/>
        <v>5030.4</v>
      </c>
      <c r="AZ51" s="277">
        <f t="shared" si="38"/>
        <v>4820.8</v>
      </c>
      <c r="BA51" s="331">
        <f t="shared" si="39"/>
        <v>209.6</v>
      </c>
      <c r="BB51" s="303"/>
      <c r="BC51" s="303"/>
      <c r="BD51" s="303"/>
      <c r="BE51" s="303"/>
      <c r="BF51" s="303"/>
      <c r="BG51" s="303"/>
      <c r="BH51" s="303"/>
      <c r="BI51" s="303"/>
      <c r="BJ51" s="303"/>
      <c r="BK51" s="303"/>
      <c r="BL51" s="303"/>
      <c r="BM51" s="303"/>
      <c r="BN51" s="303"/>
      <c r="BO51" s="303"/>
      <c r="BP51" s="303"/>
      <c r="BQ51" s="303"/>
      <c r="BR51" s="303"/>
      <c r="BS51" s="303"/>
      <c r="BT51" s="303"/>
      <c r="BU51" s="303"/>
      <c r="BV51" s="303"/>
      <c r="BW51" s="303"/>
      <c r="BX51" s="303"/>
      <c r="BY51" s="303"/>
      <c r="BZ51" s="303"/>
      <c r="CA51" s="303"/>
      <c r="CB51" s="303"/>
      <c r="CC51" s="303"/>
      <c r="CD51" s="303"/>
      <c r="CE51" s="303"/>
      <c r="CF51" s="303"/>
      <c r="CG51" s="303"/>
      <c r="CH51" s="303"/>
      <c r="CI51" s="303"/>
      <c r="CJ51" s="303"/>
      <c r="CK51" s="303"/>
      <c r="CL51" s="303"/>
      <c r="CM51" s="303"/>
      <c r="CN51" s="303"/>
      <c r="CO51" s="303"/>
      <c r="CP51" s="303"/>
      <c r="CQ51" s="303"/>
      <c r="CR51" s="303"/>
      <c r="CS51" s="303"/>
      <c r="CT51" s="303"/>
      <c r="CU51" s="303"/>
      <c r="CV51" s="303"/>
      <c r="CW51" s="303"/>
      <c r="CX51" s="303"/>
      <c r="CY51" s="303"/>
      <c r="CZ51" s="303"/>
      <c r="DA51" s="303"/>
      <c r="DB51" s="303"/>
      <c r="DC51" s="303"/>
      <c r="DD51" s="303"/>
      <c r="DE51" s="303"/>
      <c r="DF51" s="303"/>
      <c r="DG51" s="303"/>
      <c r="DH51" s="303"/>
      <c r="DI51" s="303"/>
      <c r="DJ51" s="303"/>
      <c r="DK51" s="303"/>
      <c r="DL51" s="303"/>
      <c r="DM51" s="303"/>
      <c r="DN51" s="303"/>
      <c r="DO51" s="303"/>
      <c r="DP51" s="303"/>
      <c r="DQ51" s="303"/>
      <c r="DR51" s="303"/>
      <c r="DS51" s="303"/>
      <c r="DT51" s="303"/>
      <c r="DU51" s="303"/>
      <c r="DV51" s="303"/>
      <c r="DW51" s="303"/>
      <c r="DX51" s="303"/>
      <c r="DY51" s="303"/>
      <c r="DZ51" s="303"/>
      <c r="EA51" s="303"/>
      <c r="EB51" s="303"/>
      <c r="EC51" s="303"/>
      <c r="ED51" s="303"/>
      <c r="EE51" s="303"/>
      <c r="EF51" s="303"/>
      <c r="EG51" s="303"/>
      <c r="EH51" s="303"/>
      <c r="EI51" s="303"/>
      <c r="EJ51" s="303"/>
      <c r="EK51" s="303"/>
      <c r="EL51" s="303"/>
      <c r="EM51" s="303"/>
      <c r="EN51" s="303"/>
      <c r="EO51" s="303"/>
      <c r="EP51" s="303"/>
      <c r="EQ51" s="303"/>
      <c r="ER51" s="303"/>
      <c r="ES51" s="303"/>
      <c r="ET51" s="303"/>
      <c r="EU51" s="303"/>
      <c r="EV51" s="303"/>
      <c r="EW51" s="303"/>
      <c r="EX51" s="303"/>
      <c r="EY51" s="303"/>
      <c r="EZ51" s="303"/>
      <c r="FA51" s="303"/>
      <c r="FB51" s="303"/>
      <c r="FC51" s="303"/>
      <c r="FD51" s="303"/>
      <c r="FE51" s="303"/>
      <c r="FF51" s="303"/>
      <c r="FG51" s="303"/>
      <c r="FH51" s="303"/>
      <c r="FI51" s="303"/>
      <c r="FJ51" s="303"/>
      <c r="FK51" s="303"/>
      <c r="FL51" s="303"/>
      <c r="FM51" s="303"/>
      <c r="FN51" s="303"/>
      <c r="FO51" s="303"/>
      <c r="FP51" s="303"/>
      <c r="FQ51" s="303"/>
      <c r="FR51" s="303"/>
      <c r="FS51" s="303"/>
      <c r="FT51" s="303"/>
      <c r="FU51" s="303"/>
      <c r="FV51" s="303"/>
      <c r="FW51" s="303"/>
      <c r="FX51" s="303"/>
      <c r="FY51" s="303"/>
      <c r="FZ51" s="303"/>
      <c r="GA51" s="303"/>
      <c r="GB51" s="303"/>
      <c r="GC51" s="303"/>
      <c r="GD51" s="303"/>
      <c r="GE51" s="303"/>
      <c r="GF51" s="303"/>
      <c r="GG51" s="303"/>
      <c r="GH51" s="303"/>
      <c r="GI51" s="303"/>
      <c r="GJ51" s="303"/>
      <c r="GK51" s="303"/>
      <c r="GL51" s="303"/>
      <c r="GM51" s="303"/>
      <c r="GN51" s="303"/>
      <c r="GO51" s="303"/>
      <c r="GP51" s="303"/>
      <c r="GQ51" s="303"/>
      <c r="GR51" s="303"/>
      <c r="GS51" s="303"/>
      <c r="GT51" s="303"/>
      <c r="GU51" s="303"/>
      <c r="GV51" s="303"/>
      <c r="GW51" s="303"/>
      <c r="GX51" s="303"/>
      <c r="GY51" s="303"/>
      <c r="GZ51" s="303"/>
      <c r="HA51" s="303"/>
      <c r="HB51" s="303"/>
      <c r="HC51" s="303"/>
      <c r="HD51" s="303"/>
      <c r="HE51" s="303"/>
      <c r="HF51" s="303"/>
      <c r="HG51" s="303"/>
      <c r="HH51" s="303"/>
      <c r="HI51" s="303"/>
      <c r="HJ51" s="303"/>
      <c r="HK51" s="303"/>
      <c r="HL51" s="303"/>
      <c r="HM51" s="303"/>
      <c r="HN51" s="303"/>
      <c r="HO51" s="303"/>
      <c r="HP51" s="303"/>
      <c r="HQ51" s="303"/>
      <c r="HR51" s="303"/>
      <c r="HS51" s="303"/>
      <c r="HT51" s="303"/>
      <c r="HU51" s="303"/>
      <c r="HV51" s="303"/>
      <c r="HW51" s="303"/>
      <c r="HX51" s="303"/>
      <c r="HY51" s="303"/>
      <c r="HZ51" s="303"/>
      <c r="IA51" s="303"/>
      <c r="IB51" s="303"/>
      <c r="IC51" s="303"/>
      <c r="ID51" s="303"/>
      <c r="IE51" s="303"/>
      <c r="IF51" s="303"/>
      <c r="IG51" s="303"/>
      <c r="IH51" s="303"/>
      <c r="II51" s="303"/>
      <c r="IJ51" s="303"/>
      <c r="IK51" s="303"/>
      <c r="IL51" s="303"/>
      <c r="IM51" s="303"/>
      <c r="IN51" s="303"/>
      <c r="IO51" s="303"/>
      <c r="IP51" s="303"/>
      <c r="IQ51" s="303"/>
      <c r="IR51" s="303"/>
      <c r="IS51" s="303"/>
      <c r="IT51" s="303"/>
      <c r="IU51" s="303"/>
      <c r="IV51" s="303"/>
      <c r="IW51" s="303"/>
      <c r="IX51" s="303"/>
      <c r="IY51" s="303"/>
      <c r="IZ51" s="303"/>
      <c r="JA51" s="303"/>
      <c r="JB51" s="303"/>
      <c r="JC51" s="303"/>
      <c r="JD51" s="303"/>
      <c r="JE51" s="303"/>
      <c r="JF51" s="303"/>
      <c r="JG51" s="303"/>
      <c r="JH51" s="303"/>
      <c r="JI51" s="303"/>
      <c r="JJ51" s="303"/>
      <c r="JK51" s="303"/>
      <c r="JL51" s="303"/>
      <c r="JM51" s="303"/>
      <c r="JN51" s="303"/>
      <c r="JO51" s="303"/>
      <c r="JP51" s="303"/>
      <c r="JQ51" s="303"/>
      <c r="JR51" s="303"/>
      <c r="JS51" s="303"/>
      <c r="JT51" s="303"/>
      <c r="JU51" s="303"/>
      <c r="JV51" s="303"/>
      <c r="JW51" s="303"/>
      <c r="JX51" s="303"/>
      <c r="JY51" s="303"/>
      <c r="JZ51" s="303"/>
      <c r="KA51" s="303"/>
      <c r="KB51" s="303"/>
      <c r="KC51" s="303"/>
      <c r="KD51" s="303"/>
      <c r="KE51" s="303"/>
      <c r="KF51" s="303"/>
      <c r="KG51" s="303"/>
      <c r="KH51" s="303"/>
      <c r="KI51" s="303"/>
      <c r="KJ51" s="303"/>
      <c r="KK51" s="303"/>
      <c r="KL51" s="303"/>
      <c r="KM51" s="303"/>
      <c r="KN51" s="303"/>
      <c r="KO51" s="303"/>
      <c r="KP51" s="303"/>
      <c r="KQ51" s="303"/>
      <c r="KR51" s="303"/>
      <c r="KS51" s="303"/>
      <c r="KT51" s="303"/>
      <c r="KU51" s="303"/>
      <c r="KV51" s="303"/>
      <c r="KW51" s="303"/>
      <c r="KX51" s="303"/>
      <c r="KY51" s="303"/>
      <c r="KZ51" s="303"/>
      <c r="LA51" s="303"/>
      <c r="LB51" s="303"/>
      <c r="LC51" s="303"/>
      <c r="LD51" s="303"/>
      <c r="LE51" s="303"/>
      <c r="LF51" s="303"/>
      <c r="LG51" s="303"/>
      <c r="LH51" s="303"/>
      <c r="LI51" s="8"/>
      <c r="LJ51" s="8"/>
      <c r="LK51" s="8"/>
      <c r="LL51" s="8"/>
      <c r="LM51" s="8"/>
      <c r="LN51" s="8"/>
      <c r="LO51" s="8"/>
      <c r="LP51" s="343"/>
    </row>
    <row r="52" s="5" customFormat="1" ht="47" customHeight="1" spans="1:328">
      <c r="A52" s="59">
        <v>45800</v>
      </c>
      <c r="B52" s="42" t="s">
        <v>213</v>
      </c>
      <c r="C52" s="43" t="s">
        <v>98</v>
      </c>
      <c r="D52" s="44">
        <v>4500167745</v>
      </c>
      <c r="E52" s="45" t="s">
        <v>6771</v>
      </c>
      <c r="F52" s="44" t="s">
        <v>6772</v>
      </c>
      <c r="G52" s="46"/>
      <c r="H52" s="46" t="s">
        <v>1730</v>
      </c>
      <c r="I52" s="100" t="s">
        <v>1939</v>
      </c>
      <c r="J52" s="101">
        <v>50304</v>
      </c>
      <c r="K52" s="102">
        <v>0</v>
      </c>
      <c r="L52" s="102">
        <v>24</v>
      </c>
      <c r="M52" s="102">
        <f t="shared" si="11"/>
        <v>2096</v>
      </c>
      <c r="N52" s="103">
        <v>45859</v>
      </c>
      <c r="O52" s="103">
        <f>N52-4</f>
        <v>45855</v>
      </c>
      <c r="P52" s="104"/>
      <c r="Q52" s="156"/>
      <c r="R52" s="100"/>
      <c r="S52" s="100" t="s">
        <v>111</v>
      </c>
      <c r="T52" s="158" t="s">
        <v>1555</v>
      </c>
      <c r="U52" s="159" t="s">
        <v>88</v>
      </c>
      <c r="V52" s="159" t="s">
        <v>88</v>
      </c>
      <c r="W52" s="159"/>
      <c r="X52" s="159"/>
      <c r="Y52" s="252" t="s">
        <v>6773</v>
      </c>
      <c r="Z52" s="213" t="s">
        <v>219</v>
      </c>
      <c r="AA52" s="229">
        <v>0.5746</v>
      </c>
      <c r="AB52" s="230">
        <f t="shared" si="12"/>
        <v>28904.6784</v>
      </c>
      <c r="AC52" s="52"/>
      <c r="AD52" s="216"/>
      <c r="AE52" s="219">
        <v>10</v>
      </c>
      <c r="AF52" s="219">
        <f t="shared" si="13"/>
        <v>50304</v>
      </c>
      <c r="AG52" s="6"/>
      <c r="AH52" s="219">
        <f t="shared" si="14"/>
        <v>2096</v>
      </c>
      <c r="AI52" s="6"/>
      <c r="AJ52" s="219"/>
      <c r="AK52" s="217"/>
      <c r="AL52" s="217"/>
      <c r="AM52" s="217" t="s">
        <v>63</v>
      </c>
      <c r="AN52" s="217">
        <f t="shared" si="15"/>
        <v>50304</v>
      </c>
      <c r="AO52" s="217"/>
      <c r="AP52" s="277">
        <f t="shared" si="28"/>
        <v>5030.4</v>
      </c>
      <c r="AQ52" s="283">
        <f t="shared" si="29"/>
        <v>5030.4</v>
      </c>
      <c r="AR52" s="283">
        <f t="shared" si="30"/>
        <v>5030.4</v>
      </c>
      <c r="AS52" s="283">
        <f t="shared" si="31"/>
        <v>5030.4</v>
      </c>
      <c r="AT52" s="283">
        <f t="shared" si="32"/>
        <v>5030.4</v>
      </c>
      <c r="AU52" s="304">
        <f t="shared" si="33"/>
        <v>5030.4</v>
      </c>
      <c r="AV52" s="304">
        <f t="shared" si="34"/>
        <v>5030.4</v>
      </c>
      <c r="AW52" s="304">
        <f t="shared" si="35"/>
        <v>5030.4</v>
      </c>
      <c r="AX52" s="304">
        <f t="shared" si="36"/>
        <v>5030.4</v>
      </c>
      <c r="AY52" s="304">
        <f t="shared" si="37"/>
        <v>5030.4</v>
      </c>
      <c r="AZ52" s="277">
        <f t="shared" si="38"/>
        <v>4820.8</v>
      </c>
      <c r="BA52" s="331">
        <f t="shared" si="39"/>
        <v>209.6</v>
      </c>
      <c r="BB52" s="303"/>
      <c r="BC52" s="303"/>
      <c r="BD52" s="303"/>
      <c r="BE52" s="303"/>
      <c r="BF52" s="303"/>
      <c r="BG52" s="303"/>
      <c r="BH52" s="303"/>
      <c r="BI52" s="303"/>
      <c r="BJ52" s="303"/>
      <c r="BK52" s="303"/>
      <c r="BL52" s="303"/>
      <c r="BM52" s="303"/>
      <c r="BN52" s="303"/>
      <c r="BO52" s="303"/>
      <c r="BP52" s="303"/>
      <c r="BQ52" s="303"/>
      <c r="BR52" s="303"/>
      <c r="BS52" s="303"/>
      <c r="BT52" s="303"/>
      <c r="BU52" s="303"/>
      <c r="BV52" s="303"/>
      <c r="BW52" s="303"/>
      <c r="BX52" s="303"/>
      <c r="BY52" s="303"/>
      <c r="BZ52" s="303"/>
      <c r="CA52" s="303"/>
      <c r="CB52" s="303"/>
      <c r="CC52" s="303"/>
      <c r="CD52" s="303"/>
      <c r="CE52" s="303"/>
      <c r="CF52" s="303"/>
      <c r="CG52" s="303"/>
      <c r="CH52" s="303"/>
      <c r="CI52" s="303"/>
      <c r="CJ52" s="303"/>
      <c r="CK52" s="303"/>
      <c r="CL52" s="303"/>
      <c r="CM52" s="303"/>
      <c r="CN52" s="303"/>
      <c r="CO52" s="303"/>
      <c r="CP52" s="303"/>
      <c r="CQ52" s="303"/>
      <c r="CR52" s="303"/>
      <c r="CS52" s="303"/>
      <c r="CT52" s="303"/>
      <c r="CU52" s="303"/>
      <c r="CV52" s="303"/>
      <c r="CW52" s="303"/>
      <c r="CX52" s="303"/>
      <c r="CY52" s="303"/>
      <c r="CZ52" s="303"/>
      <c r="DA52" s="303"/>
      <c r="DB52" s="303"/>
      <c r="DC52" s="303"/>
      <c r="DD52" s="303"/>
      <c r="DE52" s="303"/>
      <c r="DF52" s="303"/>
      <c r="DG52" s="303"/>
      <c r="DH52" s="303"/>
      <c r="DI52" s="303"/>
      <c r="DJ52" s="303"/>
      <c r="DK52" s="303"/>
      <c r="DL52" s="303"/>
      <c r="DM52" s="303"/>
      <c r="DN52" s="303"/>
      <c r="DO52" s="303"/>
      <c r="DP52" s="303"/>
      <c r="DQ52" s="303"/>
      <c r="DR52" s="303"/>
      <c r="DS52" s="303"/>
      <c r="DT52" s="303"/>
      <c r="DU52" s="303"/>
      <c r="DV52" s="303"/>
      <c r="DW52" s="303"/>
      <c r="DX52" s="303"/>
      <c r="DY52" s="303"/>
      <c r="DZ52" s="303"/>
      <c r="EA52" s="303"/>
      <c r="EB52" s="303"/>
      <c r="EC52" s="303"/>
      <c r="ED52" s="303"/>
      <c r="EE52" s="303"/>
      <c r="EF52" s="303"/>
      <c r="EG52" s="303"/>
      <c r="EH52" s="303"/>
      <c r="EI52" s="303"/>
      <c r="EJ52" s="303"/>
      <c r="EK52" s="303"/>
      <c r="EL52" s="303"/>
      <c r="EM52" s="303"/>
      <c r="EN52" s="303"/>
      <c r="EO52" s="303"/>
      <c r="EP52" s="303"/>
      <c r="EQ52" s="303"/>
      <c r="ER52" s="303"/>
      <c r="ES52" s="303"/>
      <c r="ET52" s="303"/>
      <c r="EU52" s="303"/>
      <c r="EV52" s="303"/>
      <c r="EW52" s="303"/>
      <c r="EX52" s="303"/>
      <c r="EY52" s="303"/>
      <c r="EZ52" s="303"/>
      <c r="FA52" s="303"/>
      <c r="FB52" s="303"/>
      <c r="FC52" s="303"/>
      <c r="FD52" s="303"/>
      <c r="FE52" s="303"/>
      <c r="FF52" s="303"/>
      <c r="FG52" s="303"/>
      <c r="FH52" s="303"/>
      <c r="FI52" s="303"/>
      <c r="FJ52" s="303"/>
      <c r="FK52" s="303"/>
      <c r="FL52" s="303"/>
      <c r="FM52" s="303"/>
      <c r="FN52" s="303"/>
      <c r="FO52" s="303"/>
      <c r="FP52" s="303"/>
      <c r="FQ52" s="303"/>
      <c r="FR52" s="303"/>
      <c r="FS52" s="303"/>
      <c r="FT52" s="303"/>
      <c r="FU52" s="303"/>
      <c r="FV52" s="303"/>
      <c r="FW52" s="303"/>
      <c r="FX52" s="303"/>
      <c r="FY52" s="303"/>
      <c r="FZ52" s="303"/>
      <c r="GA52" s="303"/>
      <c r="GB52" s="303"/>
      <c r="GC52" s="303"/>
      <c r="GD52" s="303"/>
      <c r="GE52" s="303"/>
      <c r="GF52" s="303"/>
      <c r="GG52" s="303"/>
      <c r="GH52" s="303"/>
      <c r="GI52" s="303"/>
      <c r="GJ52" s="303"/>
      <c r="GK52" s="303"/>
      <c r="GL52" s="303"/>
      <c r="GM52" s="303"/>
      <c r="GN52" s="303"/>
      <c r="GO52" s="303"/>
      <c r="GP52" s="303"/>
      <c r="GQ52" s="303"/>
      <c r="GR52" s="303"/>
      <c r="GS52" s="303"/>
      <c r="GT52" s="303"/>
      <c r="GU52" s="303"/>
      <c r="GV52" s="303"/>
      <c r="GW52" s="303"/>
      <c r="GX52" s="303"/>
      <c r="GY52" s="303"/>
      <c r="GZ52" s="303"/>
      <c r="HA52" s="303"/>
      <c r="HB52" s="303"/>
      <c r="HC52" s="303"/>
      <c r="HD52" s="303"/>
      <c r="HE52" s="303"/>
      <c r="HF52" s="303"/>
      <c r="HG52" s="303"/>
      <c r="HH52" s="303"/>
      <c r="HI52" s="303"/>
      <c r="HJ52" s="303"/>
      <c r="HK52" s="303"/>
      <c r="HL52" s="303"/>
      <c r="HM52" s="303"/>
      <c r="HN52" s="303"/>
      <c r="HO52" s="303"/>
      <c r="HP52" s="303"/>
      <c r="HQ52" s="303"/>
      <c r="HR52" s="303"/>
      <c r="HS52" s="303"/>
      <c r="HT52" s="303"/>
      <c r="HU52" s="303"/>
      <c r="HV52" s="303"/>
      <c r="HW52" s="303"/>
      <c r="HX52" s="303"/>
      <c r="HY52" s="303"/>
      <c r="HZ52" s="303"/>
      <c r="IA52" s="303"/>
      <c r="IB52" s="303"/>
      <c r="IC52" s="303"/>
      <c r="ID52" s="303"/>
      <c r="IE52" s="303"/>
      <c r="IF52" s="303"/>
      <c r="IG52" s="303"/>
      <c r="IH52" s="303"/>
      <c r="II52" s="303"/>
      <c r="IJ52" s="303"/>
      <c r="IK52" s="303"/>
      <c r="IL52" s="303"/>
      <c r="IM52" s="303"/>
      <c r="IN52" s="303"/>
      <c r="IO52" s="303"/>
      <c r="IP52" s="303"/>
      <c r="IQ52" s="303"/>
      <c r="IR52" s="303"/>
      <c r="IS52" s="303"/>
      <c r="IT52" s="303"/>
      <c r="IU52" s="303"/>
      <c r="IV52" s="303"/>
      <c r="IW52" s="303"/>
      <c r="IX52" s="303"/>
      <c r="IY52" s="303"/>
      <c r="IZ52" s="303"/>
      <c r="JA52" s="303"/>
      <c r="JB52" s="303"/>
      <c r="JC52" s="303"/>
      <c r="JD52" s="303"/>
      <c r="JE52" s="303"/>
      <c r="JF52" s="303"/>
      <c r="JG52" s="303"/>
      <c r="JH52" s="303"/>
      <c r="JI52" s="303"/>
      <c r="JJ52" s="303"/>
      <c r="JK52" s="303"/>
      <c r="JL52" s="303"/>
      <c r="JM52" s="303"/>
      <c r="JN52" s="303"/>
      <c r="JO52" s="303"/>
      <c r="JP52" s="303"/>
      <c r="JQ52" s="303"/>
      <c r="JR52" s="303"/>
      <c r="JS52" s="303"/>
      <c r="JT52" s="303"/>
      <c r="JU52" s="303"/>
      <c r="JV52" s="303"/>
      <c r="JW52" s="303"/>
      <c r="JX52" s="303"/>
      <c r="JY52" s="303"/>
      <c r="JZ52" s="303"/>
      <c r="KA52" s="303"/>
      <c r="KB52" s="303"/>
      <c r="KC52" s="303"/>
      <c r="KD52" s="303"/>
      <c r="KE52" s="303"/>
      <c r="KF52" s="303"/>
      <c r="KG52" s="303"/>
      <c r="KH52" s="303"/>
      <c r="KI52" s="303"/>
      <c r="KJ52" s="303"/>
      <c r="KK52" s="303"/>
      <c r="KL52" s="303"/>
      <c r="KM52" s="303"/>
      <c r="KN52" s="303"/>
      <c r="KO52" s="303"/>
      <c r="KP52" s="303"/>
      <c r="KQ52" s="303"/>
      <c r="KR52" s="303"/>
      <c r="KS52" s="303"/>
      <c r="KT52" s="303"/>
      <c r="KU52" s="303"/>
      <c r="KV52" s="303"/>
      <c r="KW52" s="303"/>
      <c r="KX52" s="303"/>
      <c r="KY52" s="303"/>
      <c r="KZ52" s="303"/>
      <c r="LA52" s="303"/>
      <c r="LB52" s="303"/>
      <c r="LC52" s="303"/>
      <c r="LD52" s="303"/>
      <c r="LE52" s="303"/>
      <c r="LF52" s="303"/>
      <c r="LG52" s="303"/>
      <c r="LH52" s="303"/>
      <c r="LI52" s="8"/>
      <c r="LJ52" s="8"/>
      <c r="LK52" s="8"/>
      <c r="LL52" s="8"/>
      <c r="LM52" s="8"/>
      <c r="LN52" s="8"/>
      <c r="LO52" s="8"/>
      <c r="LP52" s="343"/>
    </row>
    <row r="53" s="5" customFormat="1" ht="47" customHeight="1" spans="1:328">
      <c r="A53" s="59">
        <v>45800</v>
      </c>
      <c r="B53" s="42" t="s">
        <v>213</v>
      </c>
      <c r="C53" s="43" t="s">
        <v>98</v>
      </c>
      <c r="D53" s="44">
        <v>4500167747</v>
      </c>
      <c r="E53" s="86">
        <v>4798524</v>
      </c>
      <c r="F53" s="44" t="s">
        <v>6774</v>
      </c>
      <c r="G53" s="46"/>
      <c r="H53" s="46" t="s">
        <v>1730</v>
      </c>
      <c r="I53" s="100" t="s">
        <v>1939</v>
      </c>
      <c r="J53" s="101">
        <v>50304</v>
      </c>
      <c r="K53" s="102">
        <v>0</v>
      </c>
      <c r="L53" s="102">
        <v>24</v>
      </c>
      <c r="M53" s="102">
        <f t="shared" si="11"/>
        <v>2096</v>
      </c>
      <c r="N53" s="103">
        <v>45863</v>
      </c>
      <c r="O53" s="103">
        <v>45859</v>
      </c>
      <c r="P53" s="104"/>
      <c r="Q53" s="156"/>
      <c r="R53" s="100"/>
      <c r="S53" s="100" t="s">
        <v>111</v>
      </c>
      <c r="T53" s="158" t="s">
        <v>1555</v>
      </c>
      <c r="U53" s="159" t="s">
        <v>88</v>
      </c>
      <c r="V53" s="159" t="s">
        <v>88</v>
      </c>
      <c r="W53" s="159"/>
      <c r="X53" s="159"/>
      <c r="Y53" s="246" t="s">
        <v>6775</v>
      </c>
      <c r="Z53" s="213" t="s">
        <v>219</v>
      </c>
      <c r="AA53" s="229">
        <v>0.9338</v>
      </c>
      <c r="AB53" s="230">
        <f t="shared" si="12"/>
        <v>46973.8752</v>
      </c>
      <c r="AC53" s="52"/>
      <c r="AD53" s="216"/>
      <c r="AE53" s="219">
        <v>10</v>
      </c>
      <c r="AF53" s="219">
        <f t="shared" si="13"/>
        <v>50304</v>
      </c>
      <c r="AG53" s="6"/>
      <c r="AH53" s="219">
        <f t="shared" si="14"/>
        <v>2096</v>
      </c>
      <c r="AI53" s="6"/>
      <c r="AJ53" s="219"/>
      <c r="AK53" s="217"/>
      <c r="AL53" s="217"/>
      <c r="AM53" s="217" t="s">
        <v>63</v>
      </c>
      <c r="AN53" s="217">
        <f t="shared" si="15"/>
        <v>50304</v>
      </c>
      <c r="AO53" s="217"/>
      <c r="AP53" s="277">
        <f t="shared" si="28"/>
        <v>5030.4</v>
      </c>
      <c r="AQ53" s="283">
        <f t="shared" si="29"/>
        <v>5030.4</v>
      </c>
      <c r="AR53" s="283">
        <f t="shared" si="30"/>
        <v>5030.4</v>
      </c>
      <c r="AS53" s="283">
        <f t="shared" si="31"/>
        <v>5030.4</v>
      </c>
      <c r="AT53" s="283">
        <f t="shared" si="32"/>
        <v>5030.4</v>
      </c>
      <c r="AU53" s="304">
        <f t="shared" si="33"/>
        <v>5030.4</v>
      </c>
      <c r="AV53" s="304">
        <f t="shared" si="34"/>
        <v>5030.4</v>
      </c>
      <c r="AW53" s="304">
        <f t="shared" si="35"/>
        <v>5030.4</v>
      </c>
      <c r="AX53" s="304">
        <f t="shared" si="36"/>
        <v>5030.4</v>
      </c>
      <c r="AY53" s="304">
        <f t="shared" si="37"/>
        <v>5030.4</v>
      </c>
      <c r="AZ53" s="277">
        <f t="shared" si="38"/>
        <v>4820.8</v>
      </c>
      <c r="BA53" s="331">
        <f t="shared" si="39"/>
        <v>209.6</v>
      </c>
      <c r="BB53" s="303"/>
      <c r="BC53" s="303"/>
      <c r="BD53" s="303"/>
      <c r="BE53" s="303"/>
      <c r="BF53" s="303"/>
      <c r="BG53" s="303"/>
      <c r="BH53" s="303"/>
      <c r="BI53" s="303"/>
      <c r="BJ53" s="303"/>
      <c r="BK53" s="303"/>
      <c r="BL53" s="303"/>
      <c r="BM53" s="303"/>
      <c r="BN53" s="303"/>
      <c r="BO53" s="303"/>
      <c r="BP53" s="303"/>
      <c r="BQ53" s="303"/>
      <c r="BR53" s="303"/>
      <c r="BS53" s="303"/>
      <c r="BT53" s="303"/>
      <c r="BU53" s="303"/>
      <c r="BV53" s="303"/>
      <c r="BW53" s="303"/>
      <c r="BX53" s="303"/>
      <c r="BY53" s="303"/>
      <c r="BZ53" s="303"/>
      <c r="CA53" s="303"/>
      <c r="CB53" s="303"/>
      <c r="CC53" s="303"/>
      <c r="CD53" s="303"/>
      <c r="CE53" s="303"/>
      <c r="CF53" s="303"/>
      <c r="CG53" s="303"/>
      <c r="CH53" s="303"/>
      <c r="CI53" s="303"/>
      <c r="CJ53" s="303"/>
      <c r="CK53" s="303"/>
      <c r="CL53" s="303"/>
      <c r="CM53" s="303"/>
      <c r="CN53" s="303"/>
      <c r="CO53" s="303"/>
      <c r="CP53" s="303"/>
      <c r="CQ53" s="303"/>
      <c r="CR53" s="303"/>
      <c r="CS53" s="303"/>
      <c r="CT53" s="303"/>
      <c r="CU53" s="303"/>
      <c r="CV53" s="303"/>
      <c r="CW53" s="303"/>
      <c r="CX53" s="303"/>
      <c r="CY53" s="303"/>
      <c r="CZ53" s="303"/>
      <c r="DA53" s="303"/>
      <c r="DB53" s="303"/>
      <c r="DC53" s="303"/>
      <c r="DD53" s="303"/>
      <c r="DE53" s="303"/>
      <c r="DF53" s="303"/>
      <c r="DG53" s="303"/>
      <c r="DH53" s="303"/>
      <c r="DI53" s="303"/>
      <c r="DJ53" s="303"/>
      <c r="DK53" s="303"/>
      <c r="DL53" s="303"/>
      <c r="DM53" s="303"/>
      <c r="DN53" s="303"/>
      <c r="DO53" s="303"/>
      <c r="DP53" s="303"/>
      <c r="DQ53" s="303"/>
      <c r="DR53" s="303"/>
      <c r="DS53" s="303"/>
      <c r="DT53" s="303"/>
      <c r="DU53" s="303"/>
      <c r="DV53" s="303"/>
      <c r="DW53" s="303"/>
      <c r="DX53" s="303"/>
      <c r="DY53" s="303"/>
      <c r="DZ53" s="303"/>
      <c r="EA53" s="303"/>
      <c r="EB53" s="303"/>
      <c r="EC53" s="303"/>
      <c r="ED53" s="303"/>
      <c r="EE53" s="303"/>
      <c r="EF53" s="303"/>
      <c r="EG53" s="303"/>
      <c r="EH53" s="303"/>
      <c r="EI53" s="303"/>
      <c r="EJ53" s="303"/>
      <c r="EK53" s="303"/>
      <c r="EL53" s="303"/>
      <c r="EM53" s="303"/>
      <c r="EN53" s="303"/>
      <c r="EO53" s="303"/>
      <c r="EP53" s="303"/>
      <c r="EQ53" s="303"/>
      <c r="ER53" s="303"/>
      <c r="ES53" s="303"/>
      <c r="ET53" s="303"/>
      <c r="EU53" s="303"/>
      <c r="EV53" s="303"/>
      <c r="EW53" s="303"/>
      <c r="EX53" s="303"/>
      <c r="EY53" s="303"/>
      <c r="EZ53" s="303"/>
      <c r="FA53" s="303"/>
      <c r="FB53" s="303"/>
      <c r="FC53" s="303"/>
      <c r="FD53" s="303"/>
      <c r="FE53" s="303"/>
      <c r="FF53" s="303"/>
      <c r="FG53" s="303"/>
      <c r="FH53" s="303"/>
      <c r="FI53" s="303"/>
      <c r="FJ53" s="303"/>
      <c r="FK53" s="303"/>
      <c r="FL53" s="303"/>
      <c r="FM53" s="303"/>
      <c r="FN53" s="303"/>
      <c r="FO53" s="303"/>
      <c r="FP53" s="303"/>
      <c r="FQ53" s="303"/>
      <c r="FR53" s="303"/>
      <c r="FS53" s="303"/>
      <c r="FT53" s="303"/>
      <c r="FU53" s="303"/>
      <c r="FV53" s="303"/>
      <c r="FW53" s="303"/>
      <c r="FX53" s="303"/>
      <c r="FY53" s="303"/>
      <c r="FZ53" s="303"/>
      <c r="GA53" s="303"/>
      <c r="GB53" s="303"/>
      <c r="GC53" s="303"/>
      <c r="GD53" s="303"/>
      <c r="GE53" s="303"/>
      <c r="GF53" s="303"/>
      <c r="GG53" s="303"/>
      <c r="GH53" s="303"/>
      <c r="GI53" s="303"/>
      <c r="GJ53" s="303"/>
      <c r="GK53" s="303"/>
      <c r="GL53" s="303"/>
      <c r="GM53" s="303"/>
      <c r="GN53" s="303"/>
      <c r="GO53" s="303"/>
      <c r="GP53" s="303"/>
      <c r="GQ53" s="303"/>
      <c r="GR53" s="303"/>
      <c r="GS53" s="303"/>
      <c r="GT53" s="303"/>
      <c r="GU53" s="303"/>
      <c r="GV53" s="303"/>
      <c r="GW53" s="303"/>
      <c r="GX53" s="303"/>
      <c r="GY53" s="303"/>
      <c r="GZ53" s="303"/>
      <c r="HA53" s="303"/>
      <c r="HB53" s="303"/>
      <c r="HC53" s="303"/>
      <c r="HD53" s="303"/>
      <c r="HE53" s="303"/>
      <c r="HF53" s="303"/>
      <c r="HG53" s="303"/>
      <c r="HH53" s="303"/>
      <c r="HI53" s="303"/>
      <c r="HJ53" s="303"/>
      <c r="HK53" s="303"/>
      <c r="HL53" s="303"/>
      <c r="HM53" s="303"/>
      <c r="HN53" s="303"/>
      <c r="HO53" s="303"/>
      <c r="HP53" s="303"/>
      <c r="HQ53" s="303"/>
      <c r="HR53" s="303"/>
      <c r="HS53" s="303"/>
      <c r="HT53" s="303"/>
      <c r="HU53" s="303"/>
      <c r="HV53" s="303"/>
      <c r="HW53" s="303"/>
      <c r="HX53" s="303"/>
      <c r="HY53" s="303"/>
      <c r="HZ53" s="303"/>
      <c r="IA53" s="303"/>
      <c r="IB53" s="303"/>
      <c r="IC53" s="303"/>
      <c r="ID53" s="303"/>
      <c r="IE53" s="303"/>
      <c r="IF53" s="303"/>
      <c r="IG53" s="303"/>
      <c r="IH53" s="303"/>
      <c r="II53" s="303"/>
      <c r="IJ53" s="303"/>
      <c r="IK53" s="303"/>
      <c r="IL53" s="303"/>
      <c r="IM53" s="303"/>
      <c r="IN53" s="303"/>
      <c r="IO53" s="303"/>
      <c r="IP53" s="303"/>
      <c r="IQ53" s="303"/>
      <c r="IR53" s="303"/>
      <c r="IS53" s="303"/>
      <c r="IT53" s="303"/>
      <c r="IU53" s="303"/>
      <c r="IV53" s="303"/>
      <c r="IW53" s="303"/>
      <c r="IX53" s="303"/>
      <c r="IY53" s="303"/>
      <c r="IZ53" s="303"/>
      <c r="JA53" s="303"/>
      <c r="JB53" s="303"/>
      <c r="JC53" s="303"/>
      <c r="JD53" s="303"/>
      <c r="JE53" s="303"/>
      <c r="JF53" s="303"/>
      <c r="JG53" s="303"/>
      <c r="JH53" s="303"/>
      <c r="JI53" s="303"/>
      <c r="JJ53" s="303"/>
      <c r="JK53" s="303"/>
      <c r="JL53" s="303"/>
      <c r="JM53" s="303"/>
      <c r="JN53" s="303"/>
      <c r="JO53" s="303"/>
      <c r="JP53" s="303"/>
      <c r="JQ53" s="303"/>
      <c r="JR53" s="303"/>
      <c r="JS53" s="303"/>
      <c r="JT53" s="303"/>
      <c r="JU53" s="303"/>
      <c r="JV53" s="303"/>
      <c r="JW53" s="303"/>
      <c r="JX53" s="303"/>
      <c r="JY53" s="303"/>
      <c r="JZ53" s="303"/>
      <c r="KA53" s="303"/>
      <c r="KB53" s="303"/>
      <c r="KC53" s="303"/>
      <c r="KD53" s="303"/>
      <c r="KE53" s="303"/>
      <c r="KF53" s="303"/>
      <c r="KG53" s="303"/>
      <c r="KH53" s="303"/>
      <c r="KI53" s="303"/>
      <c r="KJ53" s="303"/>
      <c r="KK53" s="303"/>
      <c r="KL53" s="303"/>
      <c r="KM53" s="303"/>
      <c r="KN53" s="303"/>
      <c r="KO53" s="303"/>
      <c r="KP53" s="303"/>
      <c r="KQ53" s="303"/>
      <c r="KR53" s="303"/>
      <c r="KS53" s="303"/>
      <c r="KT53" s="303"/>
      <c r="KU53" s="303"/>
      <c r="KV53" s="303"/>
      <c r="KW53" s="303"/>
      <c r="KX53" s="303"/>
      <c r="KY53" s="303"/>
      <c r="KZ53" s="303"/>
      <c r="LA53" s="303"/>
      <c r="LB53" s="303"/>
      <c r="LC53" s="303"/>
      <c r="LD53" s="303"/>
      <c r="LE53" s="303"/>
      <c r="LF53" s="303"/>
      <c r="LG53" s="303"/>
      <c r="LH53" s="303"/>
      <c r="LI53" s="8"/>
      <c r="LJ53" s="8"/>
      <c r="LK53" s="8"/>
      <c r="LL53" s="8"/>
      <c r="LM53" s="8"/>
      <c r="LN53" s="8"/>
      <c r="LO53" s="8"/>
      <c r="LP53" s="343"/>
    </row>
    <row r="54" s="5" customFormat="1" ht="47" customHeight="1" spans="1:328">
      <c r="A54" s="59">
        <v>45800</v>
      </c>
      <c r="B54" s="42" t="s">
        <v>213</v>
      </c>
      <c r="C54" s="43" t="s">
        <v>98</v>
      </c>
      <c r="D54" s="44">
        <v>4500167743</v>
      </c>
      <c r="E54" s="86">
        <v>4798520</v>
      </c>
      <c r="F54" s="44" t="s">
        <v>6776</v>
      </c>
      <c r="G54" s="46"/>
      <c r="H54" s="46" t="s">
        <v>1730</v>
      </c>
      <c r="I54" s="100" t="s">
        <v>1939</v>
      </c>
      <c r="J54" s="101">
        <v>50304</v>
      </c>
      <c r="K54" s="102">
        <v>0</v>
      </c>
      <c r="L54" s="102">
        <v>24</v>
      </c>
      <c r="M54" s="102">
        <f t="shared" si="11"/>
        <v>2096</v>
      </c>
      <c r="N54" s="103">
        <v>45880</v>
      </c>
      <c r="O54" s="103">
        <v>45876</v>
      </c>
      <c r="P54" s="104"/>
      <c r="Q54" s="156"/>
      <c r="R54" s="100"/>
      <c r="S54" s="100" t="s">
        <v>111</v>
      </c>
      <c r="T54" s="158" t="s">
        <v>1555</v>
      </c>
      <c r="U54" s="159" t="s">
        <v>88</v>
      </c>
      <c r="V54" s="159" t="s">
        <v>88</v>
      </c>
      <c r="W54" s="159"/>
      <c r="X54" s="159"/>
      <c r="Y54" s="246" t="s">
        <v>6777</v>
      </c>
      <c r="Z54" s="213" t="s">
        <v>219</v>
      </c>
      <c r="AA54" s="229">
        <v>0.9576</v>
      </c>
      <c r="AB54" s="230">
        <f t="shared" si="12"/>
        <v>48171.1104</v>
      </c>
      <c r="AC54" s="52"/>
      <c r="AD54" s="216"/>
      <c r="AE54" s="219">
        <v>10</v>
      </c>
      <c r="AF54" s="219">
        <f t="shared" si="13"/>
        <v>50304</v>
      </c>
      <c r="AG54" s="6"/>
      <c r="AH54" s="219">
        <f t="shared" si="14"/>
        <v>2096</v>
      </c>
      <c r="AI54" s="6"/>
      <c r="AJ54" s="219"/>
      <c r="AK54" s="217"/>
      <c r="AL54" s="217"/>
      <c r="AM54" s="217" t="s">
        <v>63</v>
      </c>
      <c r="AN54" s="217">
        <f t="shared" si="15"/>
        <v>50304</v>
      </c>
      <c r="AO54" s="217"/>
      <c r="AP54" s="277">
        <f t="shared" si="28"/>
        <v>5030.4</v>
      </c>
      <c r="AQ54" s="283">
        <f t="shared" si="29"/>
        <v>5030.4</v>
      </c>
      <c r="AR54" s="283">
        <f t="shared" si="30"/>
        <v>5030.4</v>
      </c>
      <c r="AS54" s="283">
        <f t="shared" si="31"/>
        <v>5030.4</v>
      </c>
      <c r="AT54" s="283">
        <f t="shared" si="32"/>
        <v>5030.4</v>
      </c>
      <c r="AU54" s="304">
        <f t="shared" si="33"/>
        <v>5030.4</v>
      </c>
      <c r="AV54" s="304">
        <f t="shared" si="34"/>
        <v>5030.4</v>
      </c>
      <c r="AW54" s="304">
        <f t="shared" si="35"/>
        <v>5030.4</v>
      </c>
      <c r="AX54" s="304">
        <f t="shared" si="36"/>
        <v>5030.4</v>
      </c>
      <c r="AY54" s="304">
        <f t="shared" si="37"/>
        <v>5030.4</v>
      </c>
      <c r="AZ54" s="277">
        <f t="shared" si="38"/>
        <v>4820.8</v>
      </c>
      <c r="BA54" s="331">
        <f t="shared" si="39"/>
        <v>209.6</v>
      </c>
      <c r="BB54" s="303"/>
      <c r="BC54" s="303"/>
      <c r="BD54" s="303"/>
      <c r="BE54" s="303"/>
      <c r="BF54" s="303"/>
      <c r="BG54" s="303"/>
      <c r="BH54" s="303"/>
      <c r="BI54" s="303"/>
      <c r="BJ54" s="303"/>
      <c r="BK54" s="303"/>
      <c r="BL54" s="303"/>
      <c r="BM54" s="303"/>
      <c r="BN54" s="303"/>
      <c r="BO54" s="303"/>
      <c r="BP54" s="303"/>
      <c r="BQ54" s="303"/>
      <c r="BR54" s="303"/>
      <c r="BS54" s="303"/>
      <c r="BT54" s="303"/>
      <c r="BU54" s="303"/>
      <c r="BV54" s="303"/>
      <c r="BW54" s="303"/>
      <c r="BX54" s="303"/>
      <c r="BY54" s="303"/>
      <c r="BZ54" s="303"/>
      <c r="CA54" s="303"/>
      <c r="CB54" s="303"/>
      <c r="CC54" s="303"/>
      <c r="CD54" s="303"/>
      <c r="CE54" s="303"/>
      <c r="CF54" s="303"/>
      <c r="CG54" s="303"/>
      <c r="CH54" s="303"/>
      <c r="CI54" s="303"/>
      <c r="CJ54" s="303"/>
      <c r="CK54" s="303"/>
      <c r="CL54" s="303"/>
      <c r="CM54" s="303"/>
      <c r="CN54" s="303"/>
      <c r="CO54" s="303"/>
      <c r="CP54" s="303"/>
      <c r="CQ54" s="303"/>
      <c r="CR54" s="303"/>
      <c r="CS54" s="303"/>
      <c r="CT54" s="303"/>
      <c r="CU54" s="303"/>
      <c r="CV54" s="303"/>
      <c r="CW54" s="303"/>
      <c r="CX54" s="303"/>
      <c r="CY54" s="303"/>
      <c r="CZ54" s="303"/>
      <c r="DA54" s="303"/>
      <c r="DB54" s="303"/>
      <c r="DC54" s="303"/>
      <c r="DD54" s="303"/>
      <c r="DE54" s="303"/>
      <c r="DF54" s="303"/>
      <c r="DG54" s="303"/>
      <c r="DH54" s="303"/>
      <c r="DI54" s="303"/>
      <c r="DJ54" s="303"/>
      <c r="DK54" s="303"/>
      <c r="DL54" s="303"/>
      <c r="DM54" s="303"/>
      <c r="DN54" s="303"/>
      <c r="DO54" s="303"/>
      <c r="DP54" s="303"/>
      <c r="DQ54" s="303"/>
      <c r="DR54" s="303"/>
      <c r="DS54" s="303"/>
      <c r="DT54" s="303"/>
      <c r="DU54" s="303"/>
      <c r="DV54" s="303"/>
      <c r="DW54" s="303"/>
      <c r="DX54" s="303"/>
      <c r="DY54" s="303"/>
      <c r="DZ54" s="303"/>
      <c r="EA54" s="303"/>
      <c r="EB54" s="303"/>
      <c r="EC54" s="303"/>
      <c r="ED54" s="303"/>
      <c r="EE54" s="303"/>
      <c r="EF54" s="303"/>
      <c r="EG54" s="303"/>
      <c r="EH54" s="303"/>
      <c r="EI54" s="303"/>
      <c r="EJ54" s="303"/>
      <c r="EK54" s="303"/>
      <c r="EL54" s="303"/>
      <c r="EM54" s="303"/>
      <c r="EN54" s="303"/>
      <c r="EO54" s="303"/>
      <c r="EP54" s="303"/>
      <c r="EQ54" s="303"/>
      <c r="ER54" s="303"/>
      <c r="ES54" s="303"/>
      <c r="ET54" s="303"/>
      <c r="EU54" s="303"/>
      <c r="EV54" s="303"/>
      <c r="EW54" s="303"/>
      <c r="EX54" s="303"/>
      <c r="EY54" s="303"/>
      <c r="EZ54" s="303"/>
      <c r="FA54" s="303"/>
      <c r="FB54" s="303"/>
      <c r="FC54" s="303"/>
      <c r="FD54" s="303"/>
      <c r="FE54" s="303"/>
      <c r="FF54" s="303"/>
      <c r="FG54" s="303"/>
      <c r="FH54" s="303"/>
      <c r="FI54" s="303"/>
      <c r="FJ54" s="303"/>
      <c r="FK54" s="303"/>
      <c r="FL54" s="303"/>
      <c r="FM54" s="303"/>
      <c r="FN54" s="303"/>
      <c r="FO54" s="303"/>
      <c r="FP54" s="303"/>
      <c r="FQ54" s="303"/>
      <c r="FR54" s="303"/>
      <c r="FS54" s="303"/>
      <c r="FT54" s="303"/>
      <c r="FU54" s="303"/>
      <c r="FV54" s="303"/>
      <c r="FW54" s="303"/>
      <c r="FX54" s="303"/>
      <c r="FY54" s="303"/>
      <c r="FZ54" s="303"/>
      <c r="GA54" s="303"/>
      <c r="GB54" s="303"/>
      <c r="GC54" s="303"/>
      <c r="GD54" s="303"/>
      <c r="GE54" s="303"/>
      <c r="GF54" s="303"/>
      <c r="GG54" s="303"/>
      <c r="GH54" s="303"/>
      <c r="GI54" s="303"/>
      <c r="GJ54" s="303"/>
      <c r="GK54" s="303"/>
      <c r="GL54" s="303"/>
      <c r="GM54" s="303"/>
      <c r="GN54" s="303"/>
      <c r="GO54" s="303"/>
      <c r="GP54" s="303"/>
      <c r="GQ54" s="303"/>
      <c r="GR54" s="303"/>
      <c r="GS54" s="303"/>
      <c r="GT54" s="303"/>
      <c r="GU54" s="303"/>
      <c r="GV54" s="303"/>
      <c r="GW54" s="303"/>
      <c r="GX54" s="303"/>
      <c r="GY54" s="303"/>
      <c r="GZ54" s="303"/>
      <c r="HA54" s="303"/>
      <c r="HB54" s="303"/>
      <c r="HC54" s="303"/>
      <c r="HD54" s="303"/>
      <c r="HE54" s="303"/>
      <c r="HF54" s="303"/>
      <c r="HG54" s="303"/>
      <c r="HH54" s="303"/>
      <c r="HI54" s="303"/>
      <c r="HJ54" s="303"/>
      <c r="HK54" s="303"/>
      <c r="HL54" s="303"/>
      <c r="HM54" s="303"/>
      <c r="HN54" s="303"/>
      <c r="HO54" s="303"/>
      <c r="HP54" s="303"/>
      <c r="HQ54" s="303"/>
      <c r="HR54" s="303"/>
      <c r="HS54" s="303"/>
      <c r="HT54" s="303"/>
      <c r="HU54" s="303"/>
      <c r="HV54" s="303"/>
      <c r="HW54" s="303"/>
      <c r="HX54" s="303"/>
      <c r="HY54" s="303"/>
      <c r="HZ54" s="303"/>
      <c r="IA54" s="303"/>
      <c r="IB54" s="303"/>
      <c r="IC54" s="303"/>
      <c r="ID54" s="303"/>
      <c r="IE54" s="303"/>
      <c r="IF54" s="303"/>
      <c r="IG54" s="303"/>
      <c r="IH54" s="303"/>
      <c r="II54" s="303"/>
      <c r="IJ54" s="303"/>
      <c r="IK54" s="303"/>
      <c r="IL54" s="303"/>
      <c r="IM54" s="303"/>
      <c r="IN54" s="303"/>
      <c r="IO54" s="303"/>
      <c r="IP54" s="303"/>
      <c r="IQ54" s="303"/>
      <c r="IR54" s="303"/>
      <c r="IS54" s="303"/>
      <c r="IT54" s="303"/>
      <c r="IU54" s="303"/>
      <c r="IV54" s="303"/>
      <c r="IW54" s="303"/>
      <c r="IX54" s="303"/>
      <c r="IY54" s="303"/>
      <c r="IZ54" s="303"/>
      <c r="JA54" s="303"/>
      <c r="JB54" s="303"/>
      <c r="JC54" s="303"/>
      <c r="JD54" s="303"/>
      <c r="JE54" s="303"/>
      <c r="JF54" s="303"/>
      <c r="JG54" s="303"/>
      <c r="JH54" s="303"/>
      <c r="JI54" s="303"/>
      <c r="JJ54" s="303"/>
      <c r="JK54" s="303"/>
      <c r="JL54" s="303"/>
      <c r="JM54" s="303"/>
      <c r="JN54" s="303"/>
      <c r="JO54" s="303"/>
      <c r="JP54" s="303"/>
      <c r="JQ54" s="303"/>
      <c r="JR54" s="303"/>
      <c r="JS54" s="303"/>
      <c r="JT54" s="303"/>
      <c r="JU54" s="303"/>
      <c r="JV54" s="303"/>
      <c r="JW54" s="303"/>
      <c r="JX54" s="303"/>
      <c r="JY54" s="303"/>
      <c r="JZ54" s="303"/>
      <c r="KA54" s="303"/>
      <c r="KB54" s="303"/>
      <c r="KC54" s="303"/>
      <c r="KD54" s="303"/>
      <c r="KE54" s="303"/>
      <c r="KF54" s="303"/>
      <c r="KG54" s="303"/>
      <c r="KH54" s="303"/>
      <c r="KI54" s="303"/>
      <c r="KJ54" s="303"/>
      <c r="KK54" s="303"/>
      <c r="KL54" s="303"/>
      <c r="KM54" s="303"/>
      <c r="KN54" s="303"/>
      <c r="KO54" s="303"/>
      <c r="KP54" s="303"/>
      <c r="KQ54" s="303"/>
      <c r="KR54" s="303"/>
      <c r="KS54" s="303"/>
      <c r="KT54" s="303"/>
      <c r="KU54" s="303"/>
      <c r="KV54" s="303"/>
      <c r="KW54" s="303"/>
      <c r="KX54" s="303"/>
      <c r="KY54" s="303"/>
      <c r="KZ54" s="303"/>
      <c r="LA54" s="303"/>
      <c r="LB54" s="303"/>
      <c r="LC54" s="303"/>
      <c r="LD54" s="303"/>
      <c r="LE54" s="303"/>
      <c r="LF54" s="303"/>
      <c r="LG54" s="303"/>
      <c r="LH54" s="303"/>
      <c r="LI54" s="8"/>
      <c r="LJ54" s="8"/>
      <c r="LK54" s="8"/>
      <c r="LL54" s="8"/>
      <c r="LM54" s="8"/>
      <c r="LN54" s="8"/>
      <c r="LO54" s="8"/>
      <c r="LP54" s="343"/>
    </row>
    <row r="55" s="5" customFormat="1" ht="47" customHeight="1" spans="1:328">
      <c r="A55" s="59">
        <v>45842</v>
      </c>
      <c r="B55" s="42" t="s">
        <v>5254</v>
      </c>
      <c r="C55" s="43" t="s">
        <v>1542</v>
      </c>
      <c r="D55" s="44">
        <v>4500172733</v>
      </c>
      <c r="E55" s="86"/>
      <c r="F55" s="44" t="s">
        <v>6778</v>
      </c>
      <c r="G55" s="46" t="s">
        <v>1727</v>
      </c>
      <c r="H55" s="46" t="s">
        <v>1727</v>
      </c>
      <c r="I55" s="100" t="s">
        <v>1728</v>
      </c>
      <c r="J55" s="101">
        <v>1536</v>
      </c>
      <c r="K55" s="102">
        <v>0</v>
      </c>
      <c r="L55" s="102">
        <v>96</v>
      </c>
      <c r="M55" s="102">
        <f t="shared" si="11"/>
        <v>16</v>
      </c>
      <c r="N55" s="103">
        <v>45876</v>
      </c>
      <c r="O55" s="103">
        <v>45873</v>
      </c>
      <c r="P55" s="104"/>
      <c r="Q55" s="156"/>
      <c r="R55" s="100"/>
      <c r="S55" s="100" t="s">
        <v>111</v>
      </c>
      <c r="T55" s="158">
        <v>45842</v>
      </c>
      <c r="U55" s="159" t="s">
        <v>88</v>
      </c>
      <c r="V55" s="159" t="s">
        <v>6779</v>
      </c>
      <c r="W55" s="159"/>
      <c r="X55" s="159"/>
      <c r="Y55" s="246" t="s">
        <v>6780</v>
      </c>
      <c r="Z55" s="213" t="s">
        <v>1670</v>
      </c>
      <c r="AA55" s="229">
        <v>0.9289</v>
      </c>
      <c r="AB55" s="230">
        <f>J55*AA55</f>
        <v>1426.7904</v>
      </c>
      <c r="AC55" s="52"/>
      <c r="AD55" s="216" t="s">
        <v>81</v>
      </c>
      <c r="AE55" s="219">
        <v>10</v>
      </c>
      <c r="AF55" s="227">
        <f t="shared" si="13"/>
        <v>1536</v>
      </c>
      <c r="AG55" s="6"/>
      <c r="AH55" s="219">
        <f t="shared" si="14"/>
        <v>64</v>
      </c>
      <c r="AI55" s="6"/>
      <c r="AJ55" s="219"/>
      <c r="AK55" s="217"/>
      <c r="AL55" s="217"/>
      <c r="AM55" s="217" t="s">
        <v>63</v>
      </c>
      <c r="AN55" s="217">
        <f t="shared" si="15"/>
        <v>1536</v>
      </c>
      <c r="AO55" s="217"/>
      <c r="AP55" s="272">
        <f t="shared" si="28"/>
        <v>153.6</v>
      </c>
      <c r="AQ55" s="273">
        <f t="shared" si="29"/>
        <v>153.6</v>
      </c>
      <c r="AR55" s="273">
        <f t="shared" si="30"/>
        <v>153.6</v>
      </c>
      <c r="AS55" s="273">
        <f t="shared" si="31"/>
        <v>153.6</v>
      </c>
      <c r="AT55" s="273">
        <f t="shared" si="32"/>
        <v>153.6</v>
      </c>
      <c r="AU55" s="274">
        <f t="shared" si="33"/>
        <v>153.6</v>
      </c>
      <c r="AV55" s="274">
        <f t="shared" si="34"/>
        <v>153.6</v>
      </c>
      <c r="AW55" s="274">
        <f t="shared" si="35"/>
        <v>153.6</v>
      </c>
      <c r="AX55" s="274">
        <f t="shared" si="36"/>
        <v>153.6</v>
      </c>
      <c r="AY55" s="274">
        <f t="shared" si="37"/>
        <v>153.6</v>
      </c>
      <c r="AZ55" s="272">
        <f t="shared" si="38"/>
        <v>147.2</v>
      </c>
      <c r="BA55" s="300">
        <f t="shared" si="39"/>
        <v>6.4</v>
      </c>
      <c r="BB55" s="303"/>
      <c r="BC55" s="303"/>
      <c r="BD55" s="303"/>
      <c r="BE55" s="303"/>
      <c r="BF55" s="303"/>
      <c r="BG55" s="303"/>
      <c r="BH55" s="303"/>
      <c r="BI55" s="303"/>
      <c r="BJ55" s="303"/>
      <c r="BK55" s="303"/>
      <c r="BL55" s="303"/>
      <c r="BM55" s="303"/>
      <c r="BN55" s="303"/>
      <c r="BO55" s="303"/>
      <c r="BP55" s="303"/>
      <c r="BQ55" s="303"/>
      <c r="BR55" s="303"/>
      <c r="BS55" s="303"/>
      <c r="BT55" s="303"/>
      <c r="BU55" s="303"/>
      <c r="BV55" s="303"/>
      <c r="BW55" s="303"/>
      <c r="BX55" s="303"/>
      <c r="BY55" s="303"/>
      <c r="BZ55" s="303"/>
      <c r="CA55" s="303"/>
      <c r="CB55" s="303"/>
      <c r="CC55" s="303"/>
      <c r="CD55" s="303"/>
      <c r="CE55" s="303"/>
      <c r="CF55" s="303"/>
      <c r="CG55" s="303"/>
      <c r="CH55" s="303"/>
      <c r="CI55" s="303"/>
      <c r="CJ55" s="303"/>
      <c r="CK55" s="303"/>
      <c r="CL55" s="303"/>
      <c r="CM55" s="303"/>
      <c r="CN55" s="303"/>
      <c r="CO55" s="303"/>
      <c r="CP55" s="303"/>
      <c r="CQ55" s="303"/>
      <c r="CR55" s="303"/>
      <c r="CS55" s="303"/>
      <c r="CT55" s="303"/>
      <c r="CU55" s="303"/>
      <c r="CV55" s="303"/>
      <c r="CW55" s="303"/>
      <c r="CX55" s="303"/>
      <c r="CY55" s="303"/>
      <c r="CZ55" s="303"/>
      <c r="DA55" s="303"/>
      <c r="DB55" s="303"/>
      <c r="DC55" s="303"/>
      <c r="DD55" s="303"/>
      <c r="DE55" s="303"/>
      <c r="DF55" s="303"/>
      <c r="DG55" s="303"/>
      <c r="DH55" s="303"/>
      <c r="DI55" s="303"/>
      <c r="DJ55" s="303"/>
      <c r="DK55" s="303"/>
      <c r="DL55" s="303"/>
      <c r="DM55" s="303"/>
      <c r="DN55" s="303"/>
      <c r="DO55" s="303"/>
      <c r="DP55" s="303"/>
      <c r="DQ55" s="303"/>
      <c r="DR55" s="303"/>
      <c r="DS55" s="303"/>
      <c r="DT55" s="303"/>
      <c r="DU55" s="303"/>
      <c r="DV55" s="303"/>
      <c r="DW55" s="303"/>
      <c r="DX55" s="303"/>
      <c r="DY55" s="303"/>
      <c r="DZ55" s="303"/>
      <c r="EA55" s="303"/>
      <c r="EB55" s="303"/>
      <c r="EC55" s="303"/>
      <c r="ED55" s="303"/>
      <c r="EE55" s="303"/>
      <c r="EF55" s="303"/>
      <c r="EG55" s="303"/>
      <c r="EH55" s="303"/>
      <c r="EI55" s="303"/>
      <c r="EJ55" s="303"/>
      <c r="EK55" s="303"/>
      <c r="EL55" s="303"/>
      <c r="EM55" s="303"/>
      <c r="EN55" s="303"/>
      <c r="EO55" s="303"/>
      <c r="EP55" s="303"/>
      <c r="EQ55" s="303"/>
      <c r="ER55" s="303"/>
      <c r="ES55" s="303"/>
      <c r="ET55" s="303"/>
      <c r="EU55" s="303"/>
      <c r="EV55" s="303"/>
      <c r="EW55" s="303"/>
      <c r="EX55" s="303"/>
      <c r="EY55" s="303"/>
      <c r="EZ55" s="303"/>
      <c r="FA55" s="303"/>
      <c r="FB55" s="303"/>
      <c r="FC55" s="303"/>
      <c r="FD55" s="303"/>
      <c r="FE55" s="303"/>
      <c r="FF55" s="303"/>
      <c r="FG55" s="303"/>
      <c r="FH55" s="303"/>
      <c r="FI55" s="303"/>
      <c r="FJ55" s="303"/>
      <c r="FK55" s="303"/>
      <c r="FL55" s="303"/>
      <c r="FM55" s="303"/>
      <c r="FN55" s="303"/>
      <c r="FO55" s="303"/>
      <c r="FP55" s="303"/>
      <c r="FQ55" s="303"/>
      <c r="FR55" s="303"/>
      <c r="FS55" s="303"/>
      <c r="FT55" s="303"/>
      <c r="FU55" s="303"/>
      <c r="FV55" s="303"/>
      <c r="FW55" s="303"/>
      <c r="FX55" s="303"/>
      <c r="FY55" s="303"/>
      <c r="FZ55" s="303"/>
      <c r="GA55" s="303"/>
      <c r="GB55" s="303"/>
      <c r="GC55" s="303"/>
      <c r="GD55" s="303"/>
      <c r="GE55" s="303"/>
      <c r="GF55" s="303"/>
      <c r="GG55" s="303"/>
      <c r="GH55" s="303"/>
      <c r="GI55" s="303"/>
      <c r="GJ55" s="303"/>
      <c r="GK55" s="303"/>
      <c r="GL55" s="303"/>
      <c r="GM55" s="303"/>
      <c r="GN55" s="303"/>
      <c r="GO55" s="303"/>
      <c r="GP55" s="303"/>
      <c r="GQ55" s="303"/>
      <c r="GR55" s="303"/>
      <c r="GS55" s="303"/>
      <c r="GT55" s="303"/>
      <c r="GU55" s="303"/>
      <c r="GV55" s="303"/>
      <c r="GW55" s="303"/>
      <c r="GX55" s="303"/>
      <c r="GY55" s="303"/>
      <c r="GZ55" s="303"/>
      <c r="HA55" s="303"/>
      <c r="HB55" s="303"/>
      <c r="HC55" s="303"/>
      <c r="HD55" s="303"/>
      <c r="HE55" s="303"/>
      <c r="HF55" s="303"/>
      <c r="HG55" s="303"/>
      <c r="HH55" s="303"/>
      <c r="HI55" s="303"/>
      <c r="HJ55" s="303"/>
      <c r="HK55" s="303"/>
      <c r="HL55" s="303"/>
      <c r="HM55" s="303"/>
      <c r="HN55" s="303"/>
      <c r="HO55" s="303"/>
      <c r="HP55" s="303"/>
      <c r="HQ55" s="303"/>
      <c r="HR55" s="303"/>
      <c r="HS55" s="303"/>
      <c r="HT55" s="303"/>
      <c r="HU55" s="303"/>
      <c r="HV55" s="303"/>
      <c r="HW55" s="303"/>
      <c r="HX55" s="303"/>
      <c r="HY55" s="303"/>
      <c r="HZ55" s="303"/>
      <c r="IA55" s="303"/>
      <c r="IB55" s="303"/>
      <c r="IC55" s="303"/>
      <c r="ID55" s="303"/>
      <c r="IE55" s="303"/>
      <c r="IF55" s="303"/>
      <c r="IG55" s="303"/>
      <c r="IH55" s="303"/>
      <c r="II55" s="303"/>
      <c r="IJ55" s="303"/>
      <c r="IK55" s="303"/>
      <c r="IL55" s="303"/>
      <c r="IM55" s="303"/>
      <c r="IN55" s="303"/>
      <c r="IO55" s="303"/>
      <c r="IP55" s="303"/>
      <c r="IQ55" s="303"/>
      <c r="IR55" s="303"/>
      <c r="IS55" s="303"/>
      <c r="IT55" s="303"/>
      <c r="IU55" s="303"/>
      <c r="IV55" s="303"/>
      <c r="IW55" s="303"/>
      <c r="IX55" s="303"/>
      <c r="IY55" s="303"/>
      <c r="IZ55" s="303"/>
      <c r="JA55" s="303"/>
      <c r="JB55" s="303"/>
      <c r="JC55" s="303"/>
      <c r="JD55" s="303"/>
      <c r="JE55" s="303"/>
      <c r="JF55" s="303"/>
      <c r="JG55" s="303"/>
      <c r="JH55" s="303"/>
      <c r="JI55" s="303"/>
      <c r="JJ55" s="303"/>
      <c r="JK55" s="303"/>
      <c r="JL55" s="303"/>
      <c r="JM55" s="303"/>
      <c r="JN55" s="303"/>
      <c r="JO55" s="303"/>
      <c r="JP55" s="303"/>
      <c r="JQ55" s="303"/>
      <c r="JR55" s="303"/>
      <c r="JS55" s="303"/>
      <c r="JT55" s="303"/>
      <c r="JU55" s="303"/>
      <c r="JV55" s="303"/>
      <c r="JW55" s="303"/>
      <c r="JX55" s="303"/>
      <c r="JY55" s="303"/>
      <c r="JZ55" s="303"/>
      <c r="KA55" s="303"/>
      <c r="KB55" s="303"/>
      <c r="KC55" s="303"/>
      <c r="KD55" s="303"/>
      <c r="KE55" s="303"/>
      <c r="KF55" s="303"/>
      <c r="KG55" s="303"/>
      <c r="KH55" s="303"/>
      <c r="KI55" s="303"/>
      <c r="KJ55" s="303"/>
      <c r="KK55" s="303"/>
      <c r="KL55" s="303"/>
      <c r="KM55" s="303"/>
      <c r="KN55" s="303"/>
      <c r="KO55" s="303"/>
      <c r="KP55" s="303"/>
      <c r="KQ55" s="303"/>
      <c r="KR55" s="303"/>
      <c r="KS55" s="303"/>
      <c r="KT55" s="303"/>
      <c r="KU55" s="303"/>
      <c r="KV55" s="303"/>
      <c r="KW55" s="303"/>
      <c r="KX55" s="303"/>
      <c r="KY55" s="303"/>
      <c r="KZ55" s="303"/>
      <c r="LA55" s="303"/>
      <c r="LB55" s="303"/>
      <c r="LC55" s="303"/>
      <c r="LD55" s="303"/>
      <c r="LE55" s="303"/>
      <c r="LF55" s="303"/>
      <c r="LG55" s="303"/>
      <c r="LH55" s="303"/>
      <c r="LI55" s="8"/>
      <c r="LJ55" s="8"/>
      <c r="LK55" s="8"/>
      <c r="LL55" s="8"/>
      <c r="LM55" s="8"/>
      <c r="LN55" s="8"/>
      <c r="LO55" s="8"/>
      <c r="LP55" s="343"/>
    </row>
    <row r="56" s="10" customFormat="1" ht="47" customHeight="1" spans="1:325">
      <c r="A56" s="87">
        <v>45719</v>
      </c>
      <c r="B56" s="82" t="s">
        <v>6693</v>
      </c>
      <c r="C56" s="83"/>
      <c r="D56" s="57">
        <v>1800092117</v>
      </c>
      <c r="E56" s="84" t="s">
        <v>6781</v>
      </c>
      <c r="F56" s="57"/>
      <c r="G56" s="88" t="s">
        <v>93</v>
      </c>
      <c r="H56" s="58" t="s">
        <v>3580</v>
      </c>
      <c r="I56" s="132" t="s">
        <v>3581</v>
      </c>
      <c r="J56" s="133">
        <v>600</v>
      </c>
      <c r="K56" s="134">
        <v>0</v>
      </c>
      <c r="L56" s="134">
        <v>6</v>
      </c>
      <c r="M56" s="134">
        <f t="shared" ref="M56:M96" si="40">J56/L56</f>
        <v>100</v>
      </c>
      <c r="N56" s="106">
        <v>45838</v>
      </c>
      <c r="O56" s="106">
        <v>45834</v>
      </c>
      <c r="P56" s="113" t="s">
        <v>6782</v>
      </c>
      <c r="Q56" s="169"/>
      <c r="R56" s="170" t="s">
        <v>1962</v>
      </c>
      <c r="S56" s="170"/>
      <c r="T56" s="171"/>
      <c r="U56" s="172"/>
      <c r="V56" s="172"/>
      <c r="W56" s="173"/>
      <c r="X56" s="172"/>
      <c r="Y56" s="246"/>
      <c r="Z56" s="213"/>
      <c r="AA56" s="229"/>
      <c r="AB56" s="230"/>
      <c r="AC56" s="85"/>
      <c r="AD56" s="251" t="s">
        <v>93</v>
      </c>
      <c r="AE56" s="251"/>
      <c r="AF56" s="251"/>
      <c r="AG56" s="294"/>
      <c r="AH56" s="279"/>
      <c r="AI56" s="279"/>
      <c r="AJ56" s="279" t="s">
        <v>63</v>
      </c>
      <c r="AK56" s="295">
        <f>J56</f>
        <v>600</v>
      </c>
      <c r="AL56" s="279"/>
      <c r="AM56" s="281">
        <f>J56/6</f>
        <v>100</v>
      </c>
      <c r="AN56" s="296">
        <f>J56/6</f>
        <v>100</v>
      </c>
      <c r="AO56" s="296">
        <f>J56/6</f>
        <v>100</v>
      </c>
      <c r="AP56" s="296">
        <f>J56/6</f>
        <v>100</v>
      </c>
      <c r="AQ56" s="296">
        <f>J56/6</f>
        <v>100</v>
      </c>
      <c r="AR56" s="296">
        <f>J56/6</f>
        <v>100</v>
      </c>
      <c r="AS56" s="296"/>
      <c r="AT56" s="296"/>
      <c r="AU56" s="319"/>
      <c r="AV56" s="315">
        <f>J56*23/24/COUNT(AM56:AU56)</f>
        <v>95.8333333333333</v>
      </c>
      <c r="AW56" s="316">
        <f>J56/24/COUNT(AM56:AU56)</f>
        <v>4.16666666666667</v>
      </c>
      <c r="AX56" s="301"/>
      <c r="AY56" s="302"/>
      <c r="AZ56" s="303"/>
      <c r="BA56" s="303"/>
      <c r="BB56" s="303"/>
      <c r="BC56" s="303"/>
      <c r="BD56" s="303"/>
      <c r="BE56" s="303"/>
      <c r="BF56" s="303"/>
      <c r="BG56" s="303"/>
      <c r="BH56" s="303"/>
      <c r="BI56" s="303"/>
      <c r="BJ56" s="303"/>
      <c r="BK56" s="303"/>
      <c r="BL56" s="303"/>
      <c r="BM56" s="303"/>
      <c r="BN56" s="303"/>
      <c r="BO56" s="303"/>
      <c r="BP56" s="303"/>
      <c r="BQ56" s="303"/>
      <c r="BR56" s="303"/>
      <c r="BS56" s="303"/>
      <c r="BT56" s="303"/>
      <c r="BU56" s="303"/>
      <c r="BV56" s="303"/>
      <c r="BW56" s="303"/>
      <c r="BX56" s="303"/>
      <c r="BY56" s="303"/>
      <c r="BZ56" s="303"/>
      <c r="CA56" s="303"/>
      <c r="CB56" s="303"/>
      <c r="CC56" s="303"/>
      <c r="CD56" s="303"/>
      <c r="CE56" s="303"/>
      <c r="CF56" s="303"/>
      <c r="CG56" s="303"/>
      <c r="CH56" s="303"/>
      <c r="CI56" s="303"/>
      <c r="CJ56" s="303"/>
      <c r="CK56" s="303"/>
      <c r="CL56" s="303"/>
      <c r="CM56" s="303"/>
      <c r="CN56" s="303"/>
      <c r="CO56" s="303"/>
      <c r="CP56" s="303"/>
      <c r="CQ56" s="303"/>
      <c r="CR56" s="303"/>
      <c r="CS56" s="303"/>
      <c r="CT56" s="303"/>
      <c r="CU56" s="303"/>
      <c r="CV56" s="303"/>
      <c r="CW56" s="303"/>
      <c r="CX56" s="303"/>
      <c r="CY56" s="303"/>
      <c r="CZ56" s="303"/>
      <c r="DA56" s="303"/>
      <c r="DB56" s="303"/>
      <c r="DC56" s="303"/>
      <c r="DD56" s="303"/>
      <c r="DE56" s="303"/>
      <c r="DF56" s="303"/>
      <c r="DG56" s="303"/>
      <c r="DH56" s="303"/>
      <c r="DI56" s="303"/>
      <c r="DJ56" s="303"/>
      <c r="DK56" s="303"/>
      <c r="DL56" s="303"/>
      <c r="DM56" s="303"/>
      <c r="DN56" s="303"/>
      <c r="DO56" s="303"/>
      <c r="DP56" s="303"/>
      <c r="DQ56" s="303"/>
      <c r="DR56" s="303"/>
      <c r="DS56" s="303"/>
      <c r="DT56" s="303"/>
      <c r="DU56" s="303"/>
      <c r="DV56" s="303"/>
      <c r="DW56" s="303"/>
      <c r="DX56" s="303"/>
      <c r="DY56" s="303"/>
      <c r="DZ56" s="303"/>
      <c r="EA56" s="303"/>
      <c r="EB56" s="303"/>
      <c r="EC56" s="303"/>
      <c r="ED56" s="303"/>
      <c r="EE56" s="303"/>
      <c r="EF56" s="303"/>
      <c r="EG56" s="303"/>
      <c r="EH56" s="303"/>
      <c r="EI56" s="303"/>
      <c r="EJ56" s="303"/>
      <c r="EK56" s="303"/>
      <c r="EL56" s="303"/>
      <c r="EM56" s="303"/>
      <c r="EN56" s="303"/>
      <c r="EO56" s="303"/>
      <c r="EP56" s="303"/>
      <c r="EQ56" s="303"/>
      <c r="ER56" s="303"/>
      <c r="ES56" s="303"/>
      <c r="ET56" s="303"/>
      <c r="EU56" s="303"/>
      <c r="EV56" s="303"/>
      <c r="EW56" s="303"/>
      <c r="EX56" s="303"/>
      <c r="EY56" s="303"/>
      <c r="EZ56" s="303"/>
      <c r="FA56" s="303"/>
      <c r="FB56" s="303"/>
      <c r="FC56" s="303"/>
      <c r="FD56" s="303"/>
      <c r="FE56" s="303"/>
      <c r="FF56" s="303"/>
      <c r="FG56" s="303"/>
      <c r="FH56" s="303"/>
      <c r="FI56" s="303"/>
      <c r="FJ56" s="303"/>
      <c r="FK56" s="303"/>
      <c r="FL56" s="303"/>
      <c r="FM56" s="303"/>
      <c r="FN56" s="303"/>
      <c r="FO56" s="303"/>
      <c r="FP56" s="303"/>
      <c r="FQ56" s="303"/>
      <c r="FR56" s="303"/>
      <c r="FS56" s="303"/>
      <c r="FT56" s="303"/>
      <c r="FU56" s="303"/>
      <c r="FV56" s="303"/>
      <c r="FW56" s="303"/>
      <c r="FX56" s="303"/>
      <c r="FY56" s="303"/>
      <c r="FZ56" s="303"/>
      <c r="GA56" s="303"/>
      <c r="GB56" s="303"/>
      <c r="GC56" s="303"/>
      <c r="GD56" s="303"/>
      <c r="GE56" s="303"/>
      <c r="GF56" s="303"/>
      <c r="GG56" s="303"/>
      <c r="GH56" s="303"/>
      <c r="GI56" s="303"/>
      <c r="GJ56" s="303"/>
      <c r="GK56" s="303"/>
      <c r="GL56" s="303"/>
      <c r="GM56" s="303"/>
      <c r="GN56" s="303"/>
      <c r="GO56" s="303"/>
      <c r="GP56" s="303"/>
      <c r="GQ56" s="303"/>
      <c r="GR56" s="303"/>
      <c r="GS56" s="303"/>
      <c r="GT56" s="303"/>
      <c r="GU56" s="303"/>
      <c r="GV56" s="303"/>
      <c r="GW56" s="303"/>
      <c r="GX56" s="303"/>
      <c r="GY56" s="303"/>
      <c r="GZ56" s="303"/>
      <c r="HA56" s="303"/>
      <c r="HB56" s="303"/>
      <c r="HC56" s="303"/>
      <c r="HD56" s="303"/>
      <c r="HE56" s="303"/>
      <c r="HF56" s="303"/>
      <c r="HG56" s="303"/>
      <c r="HH56" s="303"/>
      <c r="HI56" s="303"/>
      <c r="HJ56" s="303"/>
      <c r="HK56" s="303"/>
      <c r="HL56" s="303"/>
      <c r="HM56" s="303"/>
      <c r="HN56" s="303"/>
      <c r="HO56" s="303"/>
      <c r="HP56" s="303"/>
      <c r="HQ56" s="303"/>
      <c r="HR56" s="303"/>
      <c r="HS56" s="303"/>
      <c r="HT56" s="303"/>
      <c r="HU56" s="303"/>
      <c r="HV56" s="303"/>
      <c r="HW56" s="303"/>
      <c r="HX56" s="303"/>
      <c r="HY56" s="303"/>
      <c r="HZ56" s="303"/>
      <c r="IA56" s="303"/>
      <c r="IB56" s="303"/>
      <c r="IC56" s="303"/>
      <c r="ID56" s="303"/>
      <c r="IE56" s="303"/>
      <c r="IF56" s="303"/>
      <c r="IG56" s="303"/>
      <c r="IH56" s="303"/>
      <c r="II56" s="303"/>
      <c r="IJ56" s="303"/>
      <c r="IK56" s="303"/>
      <c r="IL56" s="303"/>
      <c r="IM56" s="303"/>
      <c r="IN56" s="303"/>
      <c r="IO56" s="303"/>
      <c r="IP56" s="303"/>
      <c r="IQ56" s="303"/>
      <c r="IR56" s="303"/>
      <c r="IS56" s="303"/>
      <c r="IT56" s="303"/>
      <c r="IU56" s="303"/>
      <c r="IV56" s="303"/>
      <c r="IW56" s="303"/>
      <c r="IX56" s="303"/>
      <c r="IY56" s="303"/>
      <c r="IZ56" s="303"/>
      <c r="JA56" s="303"/>
      <c r="JB56" s="303"/>
      <c r="JC56" s="303"/>
      <c r="JD56" s="303"/>
      <c r="JE56" s="303"/>
      <c r="JF56" s="303"/>
      <c r="JG56" s="303"/>
      <c r="JH56" s="303"/>
      <c r="JI56" s="303"/>
      <c r="JJ56" s="303"/>
      <c r="JK56" s="303"/>
      <c r="JL56" s="303"/>
      <c r="JM56" s="303"/>
      <c r="JN56" s="303"/>
      <c r="JO56" s="303"/>
      <c r="JP56" s="303"/>
      <c r="JQ56" s="303"/>
      <c r="JR56" s="303"/>
      <c r="JS56" s="303"/>
      <c r="JT56" s="303"/>
      <c r="JU56" s="303"/>
      <c r="JV56" s="303"/>
      <c r="JW56" s="303"/>
      <c r="JX56" s="303"/>
      <c r="JY56" s="303"/>
      <c r="JZ56" s="303"/>
      <c r="KA56" s="303"/>
      <c r="KB56" s="303"/>
      <c r="KC56" s="303"/>
      <c r="KD56" s="303"/>
      <c r="KE56" s="303"/>
      <c r="KF56" s="303"/>
      <c r="KG56" s="303"/>
      <c r="KH56" s="303"/>
      <c r="KI56" s="303"/>
      <c r="KJ56" s="303"/>
      <c r="KK56" s="303"/>
      <c r="KL56" s="303"/>
      <c r="KM56" s="303"/>
      <c r="KN56" s="303"/>
      <c r="KO56" s="303"/>
      <c r="KP56" s="303"/>
      <c r="KQ56" s="303"/>
      <c r="KR56" s="303"/>
      <c r="KS56" s="303"/>
      <c r="KT56" s="303"/>
      <c r="KU56" s="303"/>
      <c r="KV56" s="303"/>
      <c r="KW56" s="303"/>
      <c r="KX56" s="303"/>
      <c r="KY56" s="303"/>
      <c r="KZ56" s="303"/>
      <c r="LA56" s="303"/>
      <c r="LB56" s="303"/>
      <c r="LC56" s="303"/>
      <c r="LD56" s="303"/>
      <c r="LE56" s="303"/>
      <c r="LF56" s="8"/>
      <c r="LG56" s="8"/>
      <c r="LH56" s="8"/>
      <c r="LI56" s="8"/>
      <c r="LJ56" s="8"/>
      <c r="LK56" s="8"/>
      <c r="LL56" s="8"/>
      <c r="LM56" s="341"/>
    </row>
    <row r="57" s="5" customFormat="1" ht="47" customHeight="1" spans="1:328">
      <c r="A57" s="47">
        <v>45719</v>
      </c>
      <c r="B57" s="48" t="s">
        <v>6693</v>
      </c>
      <c r="C57" s="49"/>
      <c r="D57" s="50">
        <v>1800092117</v>
      </c>
      <c r="E57" s="51" t="s">
        <v>6781</v>
      </c>
      <c r="F57" s="63"/>
      <c r="G57" s="55" t="s">
        <v>93</v>
      </c>
      <c r="H57" s="55" t="s">
        <v>1727</v>
      </c>
      <c r="I57" s="100" t="s">
        <v>1728</v>
      </c>
      <c r="J57" s="135">
        <v>5664</v>
      </c>
      <c r="K57" s="102">
        <v>0</v>
      </c>
      <c r="L57" s="102">
        <v>96</v>
      </c>
      <c r="M57" s="105">
        <f t="shared" si="40"/>
        <v>59</v>
      </c>
      <c r="N57" s="106">
        <v>45838</v>
      </c>
      <c r="O57" s="106">
        <v>45834</v>
      </c>
      <c r="P57" s="113" t="s">
        <v>6783</v>
      </c>
      <c r="Q57" s="163"/>
      <c r="R57" s="164"/>
      <c r="S57" s="164"/>
      <c r="T57" s="165"/>
      <c r="U57" s="166"/>
      <c r="V57" s="166"/>
      <c r="W57" s="167"/>
      <c r="X57" s="166"/>
      <c r="Y57" s="168"/>
      <c r="Z57" s="221"/>
      <c r="AA57" s="229"/>
      <c r="AB57" s="215"/>
      <c r="AC57" s="65"/>
      <c r="AD57" s="216" t="s">
        <v>93</v>
      </c>
      <c r="AE57" s="223"/>
      <c r="AF57" s="223"/>
      <c r="AG57" s="224"/>
      <c r="AH57" s="224"/>
      <c r="AI57" s="224"/>
      <c r="AJ57" s="224"/>
      <c r="AK57" s="275"/>
      <c r="AL57" s="275"/>
      <c r="AM57" s="217"/>
      <c r="AN57" s="217"/>
      <c r="AO57" s="217"/>
      <c r="AP57" s="320"/>
      <c r="AQ57" s="283"/>
      <c r="AR57" s="283"/>
      <c r="AS57" s="283"/>
      <c r="AT57" s="283"/>
      <c r="AU57" s="304"/>
      <c r="AV57" s="304"/>
      <c r="AW57" s="304"/>
      <c r="AX57" s="304"/>
      <c r="AY57" s="304"/>
      <c r="AZ57" s="277"/>
      <c r="BA57" s="331"/>
      <c r="BB57" s="303"/>
      <c r="BC57" s="303"/>
      <c r="BD57" s="303"/>
      <c r="BE57" s="303"/>
      <c r="BF57" s="303"/>
      <c r="BG57" s="303"/>
      <c r="BH57" s="303"/>
      <c r="BI57" s="303"/>
      <c r="BJ57" s="303"/>
      <c r="BK57" s="303"/>
      <c r="BL57" s="303"/>
      <c r="BM57" s="303"/>
      <c r="BN57" s="303"/>
      <c r="BO57" s="303"/>
      <c r="BP57" s="303"/>
      <c r="BQ57" s="303"/>
      <c r="BR57" s="303"/>
      <c r="BS57" s="303"/>
      <c r="BT57" s="303"/>
      <c r="BU57" s="303"/>
      <c r="BV57" s="303"/>
      <c r="BW57" s="303"/>
      <c r="BX57" s="303"/>
      <c r="BY57" s="303"/>
      <c r="BZ57" s="303"/>
      <c r="CA57" s="303"/>
      <c r="CB57" s="303"/>
      <c r="CC57" s="303"/>
      <c r="CD57" s="303"/>
      <c r="CE57" s="303"/>
      <c r="CF57" s="303"/>
      <c r="CG57" s="303"/>
      <c r="CH57" s="303"/>
      <c r="CI57" s="303"/>
      <c r="CJ57" s="303"/>
      <c r="CK57" s="303"/>
      <c r="CL57" s="303"/>
      <c r="CM57" s="303"/>
      <c r="CN57" s="303"/>
      <c r="CO57" s="303"/>
      <c r="CP57" s="303"/>
      <c r="CQ57" s="303"/>
      <c r="CR57" s="303"/>
      <c r="CS57" s="303"/>
      <c r="CT57" s="303"/>
      <c r="CU57" s="303"/>
      <c r="CV57" s="303"/>
      <c r="CW57" s="303"/>
      <c r="CX57" s="303"/>
      <c r="CY57" s="303"/>
      <c r="CZ57" s="303"/>
      <c r="DA57" s="303"/>
      <c r="DB57" s="303"/>
      <c r="DC57" s="303"/>
      <c r="DD57" s="303"/>
      <c r="DE57" s="303"/>
      <c r="DF57" s="303"/>
      <c r="DG57" s="303"/>
      <c r="DH57" s="303"/>
      <c r="DI57" s="303"/>
      <c r="DJ57" s="303"/>
      <c r="DK57" s="303"/>
      <c r="DL57" s="303"/>
      <c r="DM57" s="303"/>
      <c r="DN57" s="303"/>
      <c r="DO57" s="303"/>
      <c r="DP57" s="303"/>
      <c r="DQ57" s="303"/>
      <c r="DR57" s="303"/>
      <c r="DS57" s="303"/>
      <c r="DT57" s="303"/>
      <c r="DU57" s="303"/>
      <c r="DV57" s="303"/>
      <c r="DW57" s="303"/>
      <c r="DX57" s="303"/>
      <c r="DY57" s="303"/>
      <c r="DZ57" s="303"/>
      <c r="EA57" s="303"/>
      <c r="EB57" s="303"/>
      <c r="EC57" s="303"/>
      <c r="ED57" s="303"/>
      <c r="EE57" s="303"/>
      <c r="EF57" s="303"/>
      <c r="EG57" s="303"/>
      <c r="EH57" s="303"/>
      <c r="EI57" s="303"/>
      <c r="EJ57" s="303"/>
      <c r="EK57" s="303"/>
      <c r="EL57" s="303"/>
      <c r="EM57" s="303"/>
      <c r="EN57" s="303"/>
      <c r="EO57" s="303"/>
      <c r="EP57" s="303"/>
      <c r="EQ57" s="303"/>
      <c r="ER57" s="303"/>
      <c r="ES57" s="303"/>
      <c r="ET57" s="303"/>
      <c r="EU57" s="303"/>
      <c r="EV57" s="303"/>
      <c r="EW57" s="303"/>
      <c r="EX57" s="303"/>
      <c r="EY57" s="303"/>
      <c r="EZ57" s="303"/>
      <c r="FA57" s="303"/>
      <c r="FB57" s="303"/>
      <c r="FC57" s="303"/>
      <c r="FD57" s="303"/>
      <c r="FE57" s="303"/>
      <c r="FF57" s="303"/>
      <c r="FG57" s="303"/>
      <c r="FH57" s="303"/>
      <c r="FI57" s="303"/>
      <c r="FJ57" s="303"/>
      <c r="FK57" s="303"/>
      <c r="FL57" s="303"/>
      <c r="FM57" s="303"/>
      <c r="FN57" s="303"/>
      <c r="FO57" s="303"/>
      <c r="FP57" s="303"/>
      <c r="FQ57" s="303"/>
      <c r="FR57" s="303"/>
      <c r="FS57" s="303"/>
      <c r="FT57" s="303"/>
      <c r="FU57" s="303"/>
      <c r="FV57" s="303"/>
      <c r="FW57" s="303"/>
      <c r="FX57" s="303"/>
      <c r="FY57" s="303"/>
      <c r="FZ57" s="303"/>
      <c r="GA57" s="303"/>
      <c r="GB57" s="303"/>
      <c r="GC57" s="303"/>
      <c r="GD57" s="303"/>
      <c r="GE57" s="303"/>
      <c r="GF57" s="303"/>
      <c r="GG57" s="303"/>
      <c r="GH57" s="303"/>
      <c r="GI57" s="303"/>
      <c r="GJ57" s="303"/>
      <c r="GK57" s="303"/>
      <c r="GL57" s="303"/>
      <c r="GM57" s="303"/>
      <c r="GN57" s="303"/>
      <c r="GO57" s="303"/>
      <c r="GP57" s="303"/>
      <c r="GQ57" s="303"/>
      <c r="GR57" s="303"/>
      <c r="GS57" s="303"/>
      <c r="GT57" s="303"/>
      <c r="GU57" s="303"/>
      <c r="GV57" s="303"/>
      <c r="GW57" s="303"/>
      <c r="GX57" s="303"/>
      <c r="GY57" s="303"/>
      <c r="GZ57" s="303"/>
      <c r="HA57" s="303"/>
      <c r="HB57" s="303"/>
      <c r="HC57" s="303"/>
      <c r="HD57" s="303"/>
      <c r="HE57" s="303"/>
      <c r="HF57" s="303"/>
      <c r="HG57" s="303"/>
      <c r="HH57" s="303"/>
      <c r="HI57" s="303"/>
      <c r="HJ57" s="303"/>
      <c r="HK57" s="303"/>
      <c r="HL57" s="303"/>
      <c r="HM57" s="303"/>
      <c r="HN57" s="303"/>
      <c r="HO57" s="303"/>
      <c r="HP57" s="303"/>
      <c r="HQ57" s="303"/>
      <c r="HR57" s="303"/>
      <c r="HS57" s="303"/>
      <c r="HT57" s="303"/>
      <c r="HU57" s="303"/>
      <c r="HV57" s="303"/>
      <c r="HW57" s="303"/>
      <c r="HX57" s="303"/>
      <c r="HY57" s="303"/>
      <c r="HZ57" s="303"/>
      <c r="IA57" s="303"/>
      <c r="IB57" s="303"/>
      <c r="IC57" s="303"/>
      <c r="ID57" s="303"/>
      <c r="IE57" s="303"/>
      <c r="IF57" s="303"/>
      <c r="IG57" s="303"/>
      <c r="IH57" s="303"/>
      <c r="II57" s="303"/>
      <c r="IJ57" s="303"/>
      <c r="IK57" s="303"/>
      <c r="IL57" s="303"/>
      <c r="IM57" s="303"/>
      <c r="IN57" s="303"/>
      <c r="IO57" s="303"/>
      <c r="IP57" s="303"/>
      <c r="IQ57" s="303"/>
      <c r="IR57" s="303"/>
      <c r="IS57" s="303"/>
      <c r="IT57" s="303"/>
      <c r="IU57" s="303"/>
      <c r="IV57" s="303"/>
      <c r="IW57" s="303"/>
      <c r="IX57" s="303"/>
      <c r="IY57" s="303"/>
      <c r="IZ57" s="303"/>
      <c r="JA57" s="303"/>
      <c r="JB57" s="303"/>
      <c r="JC57" s="303"/>
      <c r="JD57" s="303"/>
      <c r="JE57" s="303"/>
      <c r="JF57" s="303"/>
      <c r="JG57" s="303"/>
      <c r="JH57" s="303"/>
      <c r="JI57" s="303"/>
      <c r="JJ57" s="303"/>
      <c r="JK57" s="303"/>
      <c r="JL57" s="303"/>
      <c r="JM57" s="303"/>
      <c r="JN57" s="303"/>
      <c r="JO57" s="303"/>
      <c r="JP57" s="303"/>
      <c r="JQ57" s="303"/>
      <c r="JR57" s="303"/>
      <c r="JS57" s="303"/>
      <c r="JT57" s="303"/>
      <c r="JU57" s="303"/>
      <c r="JV57" s="303"/>
      <c r="JW57" s="303"/>
      <c r="JX57" s="303"/>
      <c r="JY57" s="303"/>
      <c r="JZ57" s="303"/>
      <c r="KA57" s="303"/>
      <c r="KB57" s="303"/>
      <c r="KC57" s="303"/>
      <c r="KD57" s="303"/>
      <c r="KE57" s="303"/>
      <c r="KF57" s="303"/>
      <c r="KG57" s="303"/>
      <c r="KH57" s="303"/>
      <c r="KI57" s="303"/>
      <c r="KJ57" s="303"/>
      <c r="KK57" s="303"/>
      <c r="KL57" s="303"/>
      <c r="KM57" s="303"/>
      <c r="KN57" s="303"/>
      <c r="KO57" s="303"/>
      <c r="KP57" s="303"/>
      <c r="KQ57" s="303"/>
      <c r="KR57" s="303"/>
      <c r="KS57" s="303"/>
      <c r="KT57" s="303"/>
      <c r="KU57" s="303"/>
      <c r="KV57" s="303"/>
      <c r="KW57" s="303"/>
      <c r="KX57" s="303"/>
      <c r="KY57" s="303"/>
      <c r="KZ57" s="303"/>
      <c r="LA57" s="303"/>
      <c r="LB57" s="303"/>
      <c r="LC57" s="303"/>
      <c r="LD57" s="303"/>
      <c r="LE57" s="303"/>
      <c r="LF57" s="303"/>
      <c r="LG57" s="303"/>
      <c r="LH57" s="303"/>
      <c r="LI57" s="8"/>
      <c r="LJ57" s="8"/>
      <c r="LK57" s="8"/>
      <c r="LL57" s="8"/>
      <c r="LM57" s="8"/>
      <c r="LN57" s="8"/>
      <c r="LO57" s="8"/>
      <c r="LP57" s="340"/>
    </row>
    <row r="58" s="6" customFormat="1" ht="47" customHeight="1" spans="1:328">
      <c r="A58" s="59">
        <v>45803</v>
      </c>
      <c r="B58" s="42" t="s">
        <v>6784</v>
      </c>
      <c r="C58" s="43" t="s">
        <v>98</v>
      </c>
      <c r="D58" s="44" t="s">
        <v>6785</v>
      </c>
      <c r="E58" s="45"/>
      <c r="F58" s="44"/>
      <c r="G58" s="52"/>
      <c r="H58" s="46" t="s">
        <v>2087</v>
      </c>
      <c r="I58" s="100" t="s">
        <v>2088</v>
      </c>
      <c r="J58" s="101">
        <v>48</v>
      </c>
      <c r="K58" s="102">
        <v>0</v>
      </c>
      <c r="L58" s="102">
        <v>48</v>
      </c>
      <c r="M58" s="102">
        <f t="shared" si="40"/>
        <v>1</v>
      </c>
      <c r="N58" s="103">
        <v>45848</v>
      </c>
      <c r="O58" s="103">
        <v>45843</v>
      </c>
      <c r="P58" s="104" t="s">
        <v>6786</v>
      </c>
      <c r="Q58" s="156"/>
      <c r="R58" s="100"/>
      <c r="S58" s="100"/>
      <c r="T58" s="158"/>
      <c r="U58" s="159"/>
      <c r="V58" s="159"/>
      <c r="W58" s="159"/>
      <c r="X58" s="159"/>
      <c r="Y58" s="246" t="s">
        <v>6787</v>
      </c>
      <c r="Z58" s="213" t="s">
        <v>6788</v>
      </c>
      <c r="AA58" s="229">
        <v>16.36</v>
      </c>
      <c r="AB58" s="230">
        <f t="shared" ref="AB58:AB62" si="41">AA58*M58</f>
        <v>16.36</v>
      </c>
      <c r="AC58" s="52"/>
      <c r="AD58" s="216"/>
      <c r="AE58" s="227">
        <v>10</v>
      </c>
      <c r="AF58" s="227">
        <f t="shared" ref="AF58:AF62" si="42">J58</f>
        <v>48</v>
      </c>
      <c r="AG58" s="219"/>
      <c r="AH58" s="219">
        <f t="shared" ref="AH58:AH62" si="43">J58/24</f>
        <v>2</v>
      </c>
      <c r="AI58" s="219"/>
      <c r="AJ58" s="219"/>
      <c r="AK58" s="217"/>
      <c r="AL58" s="217"/>
      <c r="AM58" s="282" t="s">
        <v>63</v>
      </c>
      <c r="AN58" s="282">
        <f t="shared" ref="AN58:AN62" si="44">J58</f>
        <v>48</v>
      </c>
      <c r="AO58" s="217"/>
      <c r="AP58" s="277">
        <f t="shared" ref="AP58:AP60" si="45">J58/10</f>
        <v>4.8</v>
      </c>
      <c r="AQ58" s="283">
        <f t="shared" ref="AQ58:AQ60" si="46">J58/10</f>
        <v>4.8</v>
      </c>
      <c r="AR58" s="283">
        <f t="shared" ref="AR58:AR60" si="47">J58/10</f>
        <v>4.8</v>
      </c>
      <c r="AS58" s="283">
        <f t="shared" ref="AS58:AS60" si="48">J58/10</f>
        <v>4.8</v>
      </c>
      <c r="AT58" s="283">
        <f t="shared" ref="AT58:AT60" si="49">J58/10</f>
        <v>4.8</v>
      </c>
      <c r="AU58" s="304">
        <f t="shared" ref="AU58:AU60" si="50">J58/10</f>
        <v>4.8</v>
      </c>
      <c r="AV58" s="304">
        <f t="shared" ref="AV58:AV60" si="51">J58/10</f>
        <v>4.8</v>
      </c>
      <c r="AW58" s="304">
        <f t="shared" ref="AW58:AW60" si="52">J58/10</f>
        <v>4.8</v>
      </c>
      <c r="AX58" s="304">
        <f t="shared" ref="AX58:AX60" si="53">J58/10</f>
        <v>4.8</v>
      </c>
      <c r="AY58" s="304">
        <f t="shared" ref="AY58:AY60" si="54">J58/10</f>
        <v>4.8</v>
      </c>
      <c r="AZ58" s="277">
        <f t="shared" ref="AZ58:AZ60" si="55">J58*23/24/COUNT(AP58:AY58)</f>
        <v>4.6</v>
      </c>
      <c r="BA58" s="331">
        <f t="shared" ref="BA58:BA60" si="56">J58/24/COUNT(AP58:AY58)</f>
        <v>0.2</v>
      </c>
      <c r="BB58" s="334"/>
      <c r="LI58" s="4"/>
      <c r="LJ58" s="4"/>
      <c r="LK58" s="4"/>
      <c r="LL58" s="4"/>
      <c r="LM58" s="4"/>
      <c r="LN58" s="4"/>
      <c r="LO58" s="4"/>
      <c r="LP58" s="4"/>
    </row>
    <row r="59" s="6" customFormat="1" ht="47" customHeight="1" spans="1:328">
      <c r="A59" s="59">
        <v>45803</v>
      </c>
      <c r="B59" s="42" t="s">
        <v>6784</v>
      </c>
      <c r="C59" s="43" t="s">
        <v>98</v>
      </c>
      <c r="D59" s="44" t="s">
        <v>6785</v>
      </c>
      <c r="E59" s="45"/>
      <c r="F59" s="44"/>
      <c r="G59" s="52"/>
      <c r="H59" s="46" t="s">
        <v>2087</v>
      </c>
      <c r="I59" s="100" t="s">
        <v>2088</v>
      </c>
      <c r="J59" s="101">
        <v>48</v>
      </c>
      <c r="K59" s="102">
        <v>0</v>
      </c>
      <c r="L59" s="102">
        <v>48</v>
      </c>
      <c r="M59" s="102">
        <f t="shared" si="40"/>
        <v>1</v>
      </c>
      <c r="N59" s="103">
        <v>45848</v>
      </c>
      <c r="O59" s="103">
        <v>45843</v>
      </c>
      <c r="P59" s="104" t="s">
        <v>6786</v>
      </c>
      <c r="Q59" s="156"/>
      <c r="R59" s="100"/>
      <c r="S59" s="100"/>
      <c r="T59" s="158"/>
      <c r="U59" s="159"/>
      <c r="V59" s="159"/>
      <c r="W59" s="159"/>
      <c r="X59" s="159"/>
      <c r="Y59" s="246" t="s">
        <v>6787</v>
      </c>
      <c r="Z59" s="213" t="s">
        <v>6788</v>
      </c>
      <c r="AA59" s="229">
        <v>16.36</v>
      </c>
      <c r="AB59" s="230">
        <f t="shared" si="41"/>
        <v>16.36</v>
      </c>
      <c r="AC59" s="52"/>
      <c r="AD59" s="216"/>
      <c r="AE59" s="227">
        <v>10</v>
      </c>
      <c r="AF59" s="227">
        <f t="shared" si="42"/>
        <v>48</v>
      </c>
      <c r="AG59" s="219"/>
      <c r="AH59" s="219">
        <f t="shared" si="43"/>
        <v>2</v>
      </c>
      <c r="AI59" s="219"/>
      <c r="AJ59" s="219"/>
      <c r="AK59" s="217"/>
      <c r="AL59" s="217"/>
      <c r="AM59" s="282" t="s">
        <v>63</v>
      </c>
      <c r="AN59" s="282">
        <f t="shared" si="44"/>
        <v>48</v>
      </c>
      <c r="AO59" s="217"/>
      <c r="AP59" s="277">
        <f t="shared" si="45"/>
        <v>4.8</v>
      </c>
      <c r="AQ59" s="283">
        <f t="shared" si="46"/>
        <v>4.8</v>
      </c>
      <c r="AR59" s="283">
        <f t="shared" si="47"/>
        <v>4.8</v>
      </c>
      <c r="AS59" s="283">
        <f t="shared" si="48"/>
        <v>4.8</v>
      </c>
      <c r="AT59" s="283">
        <f t="shared" si="49"/>
        <v>4.8</v>
      </c>
      <c r="AU59" s="304">
        <f t="shared" si="50"/>
        <v>4.8</v>
      </c>
      <c r="AV59" s="304">
        <f t="shared" si="51"/>
        <v>4.8</v>
      </c>
      <c r="AW59" s="304">
        <f t="shared" si="52"/>
        <v>4.8</v>
      </c>
      <c r="AX59" s="304">
        <f t="shared" si="53"/>
        <v>4.8</v>
      </c>
      <c r="AY59" s="304">
        <f t="shared" si="54"/>
        <v>4.8</v>
      </c>
      <c r="AZ59" s="277">
        <f t="shared" si="55"/>
        <v>4.6</v>
      </c>
      <c r="BA59" s="331">
        <f t="shared" si="56"/>
        <v>0.2</v>
      </c>
      <c r="BB59" s="334"/>
      <c r="LI59" s="4"/>
      <c r="LJ59" s="4"/>
      <c r="LK59" s="4"/>
      <c r="LL59" s="4"/>
      <c r="LM59" s="4"/>
      <c r="LN59" s="4"/>
      <c r="LO59" s="4"/>
      <c r="LP59" s="4"/>
    </row>
    <row r="60" s="5" customFormat="1" ht="47" customHeight="1" spans="1:328">
      <c r="A60" s="59">
        <v>45814</v>
      </c>
      <c r="B60" s="42" t="s">
        <v>6784</v>
      </c>
      <c r="C60" s="43" t="s">
        <v>98</v>
      </c>
      <c r="D60" s="44" t="s">
        <v>6789</v>
      </c>
      <c r="E60" s="45" t="s">
        <v>5967</v>
      </c>
      <c r="F60" s="44"/>
      <c r="G60" s="46" t="s">
        <v>1730</v>
      </c>
      <c r="H60" s="46" t="s">
        <v>1730</v>
      </c>
      <c r="I60" s="100" t="s">
        <v>1939</v>
      </c>
      <c r="J60" s="101">
        <v>864</v>
      </c>
      <c r="K60" s="102">
        <v>0</v>
      </c>
      <c r="L60" s="102">
        <v>24</v>
      </c>
      <c r="M60" s="102">
        <f t="shared" si="40"/>
        <v>36</v>
      </c>
      <c r="N60" s="103">
        <v>45852</v>
      </c>
      <c r="O60" s="103">
        <v>45848</v>
      </c>
      <c r="P60" s="104" t="s">
        <v>6786</v>
      </c>
      <c r="Q60" s="156"/>
      <c r="R60" s="100"/>
      <c r="S60" s="6"/>
      <c r="T60" s="6"/>
      <c r="U60" s="6"/>
      <c r="V60" s="6"/>
      <c r="W60" s="159"/>
      <c r="X60" s="159"/>
      <c r="Y60" s="252" t="s">
        <v>6790</v>
      </c>
      <c r="Z60" s="213" t="s">
        <v>6791</v>
      </c>
      <c r="AA60" s="229"/>
      <c r="AB60" s="230"/>
      <c r="AC60" s="52"/>
      <c r="AD60" s="216" t="s">
        <v>81</v>
      </c>
      <c r="AE60" s="219">
        <v>10</v>
      </c>
      <c r="AF60" s="219">
        <f t="shared" si="42"/>
        <v>864</v>
      </c>
      <c r="AG60" s="6"/>
      <c r="AH60" s="219">
        <f t="shared" si="43"/>
        <v>36</v>
      </c>
      <c r="AI60" s="6"/>
      <c r="AJ60" s="219"/>
      <c r="AK60" s="217"/>
      <c r="AL60" s="217"/>
      <c r="AM60" s="217" t="s">
        <v>63</v>
      </c>
      <c r="AN60" s="217">
        <f t="shared" si="44"/>
        <v>864</v>
      </c>
      <c r="AO60" s="217"/>
      <c r="AP60" s="277">
        <f t="shared" si="45"/>
        <v>86.4</v>
      </c>
      <c r="AQ60" s="283">
        <f t="shared" si="46"/>
        <v>86.4</v>
      </c>
      <c r="AR60" s="283">
        <f t="shared" si="47"/>
        <v>86.4</v>
      </c>
      <c r="AS60" s="283">
        <f t="shared" si="48"/>
        <v>86.4</v>
      </c>
      <c r="AT60" s="283">
        <f t="shared" si="49"/>
        <v>86.4</v>
      </c>
      <c r="AU60" s="304">
        <f t="shared" si="50"/>
        <v>86.4</v>
      </c>
      <c r="AV60" s="304">
        <f t="shared" si="51"/>
        <v>86.4</v>
      </c>
      <c r="AW60" s="304">
        <f t="shared" si="52"/>
        <v>86.4</v>
      </c>
      <c r="AX60" s="304">
        <f t="shared" si="53"/>
        <v>86.4</v>
      </c>
      <c r="AY60" s="304">
        <f t="shared" si="54"/>
        <v>86.4</v>
      </c>
      <c r="AZ60" s="277">
        <f t="shared" si="55"/>
        <v>82.8</v>
      </c>
      <c r="BA60" s="331">
        <f t="shared" si="56"/>
        <v>3.6</v>
      </c>
      <c r="BB60" s="303"/>
      <c r="BC60" s="303"/>
      <c r="BD60" s="303"/>
      <c r="BE60" s="303"/>
      <c r="BF60" s="303"/>
      <c r="BG60" s="303"/>
      <c r="BH60" s="303"/>
      <c r="BI60" s="303"/>
      <c r="BJ60" s="303"/>
      <c r="BK60" s="303"/>
      <c r="BL60" s="303"/>
      <c r="BM60" s="303"/>
      <c r="BN60" s="303"/>
      <c r="BO60" s="303"/>
      <c r="BP60" s="303"/>
      <c r="BQ60" s="303"/>
      <c r="BR60" s="303"/>
      <c r="BS60" s="303"/>
      <c r="BT60" s="303"/>
      <c r="BU60" s="303"/>
      <c r="BV60" s="303"/>
      <c r="BW60" s="303"/>
      <c r="BX60" s="303"/>
      <c r="BY60" s="303"/>
      <c r="BZ60" s="303"/>
      <c r="CA60" s="303"/>
      <c r="CB60" s="303"/>
      <c r="CC60" s="303"/>
      <c r="CD60" s="303"/>
      <c r="CE60" s="303"/>
      <c r="CF60" s="303"/>
      <c r="CG60" s="303"/>
      <c r="CH60" s="303"/>
      <c r="CI60" s="303"/>
      <c r="CJ60" s="303"/>
      <c r="CK60" s="303"/>
      <c r="CL60" s="303"/>
      <c r="CM60" s="303"/>
      <c r="CN60" s="303"/>
      <c r="CO60" s="303"/>
      <c r="CP60" s="303"/>
      <c r="CQ60" s="303"/>
      <c r="CR60" s="303"/>
      <c r="CS60" s="303"/>
      <c r="CT60" s="303"/>
      <c r="CU60" s="303"/>
      <c r="CV60" s="303"/>
      <c r="CW60" s="303"/>
      <c r="CX60" s="303"/>
      <c r="CY60" s="303"/>
      <c r="CZ60" s="303"/>
      <c r="DA60" s="303"/>
      <c r="DB60" s="303"/>
      <c r="DC60" s="303"/>
      <c r="DD60" s="303"/>
      <c r="DE60" s="303"/>
      <c r="DF60" s="303"/>
      <c r="DG60" s="303"/>
      <c r="DH60" s="303"/>
      <c r="DI60" s="303"/>
      <c r="DJ60" s="303"/>
      <c r="DK60" s="303"/>
      <c r="DL60" s="303"/>
      <c r="DM60" s="303"/>
      <c r="DN60" s="303"/>
      <c r="DO60" s="303"/>
      <c r="DP60" s="303"/>
      <c r="DQ60" s="303"/>
      <c r="DR60" s="303"/>
      <c r="DS60" s="303"/>
      <c r="DT60" s="303"/>
      <c r="DU60" s="303"/>
      <c r="DV60" s="303"/>
      <c r="DW60" s="303"/>
      <c r="DX60" s="303"/>
      <c r="DY60" s="303"/>
      <c r="DZ60" s="303"/>
      <c r="EA60" s="303"/>
      <c r="EB60" s="303"/>
      <c r="EC60" s="303"/>
      <c r="ED60" s="303"/>
      <c r="EE60" s="303"/>
      <c r="EF60" s="303"/>
      <c r="EG60" s="303"/>
      <c r="EH60" s="303"/>
      <c r="EI60" s="303"/>
      <c r="EJ60" s="303"/>
      <c r="EK60" s="303"/>
      <c r="EL60" s="303"/>
      <c r="EM60" s="303"/>
      <c r="EN60" s="303"/>
      <c r="EO60" s="303"/>
      <c r="EP60" s="303"/>
      <c r="EQ60" s="303"/>
      <c r="ER60" s="303"/>
      <c r="ES60" s="303"/>
      <c r="ET60" s="303"/>
      <c r="EU60" s="303"/>
      <c r="EV60" s="303"/>
      <c r="EW60" s="303"/>
      <c r="EX60" s="303"/>
      <c r="EY60" s="303"/>
      <c r="EZ60" s="303"/>
      <c r="FA60" s="303"/>
      <c r="FB60" s="303"/>
      <c r="FC60" s="303"/>
      <c r="FD60" s="303"/>
      <c r="FE60" s="303"/>
      <c r="FF60" s="303"/>
      <c r="FG60" s="303"/>
      <c r="FH60" s="303"/>
      <c r="FI60" s="303"/>
      <c r="FJ60" s="303"/>
      <c r="FK60" s="303"/>
      <c r="FL60" s="303"/>
      <c r="FM60" s="303"/>
      <c r="FN60" s="303"/>
      <c r="FO60" s="303"/>
      <c r="FP60" s="303"/>
      <c r="FQ60" s="303"/>
      <c r="FR60" s="303"/>
      <c r="FS60" s="303"/>
      <c r="FT60" s="303"/>
      <c r="FU60" s="303"/>
      <c r="FV60" s="303"/>
      <c r="FW60" s="303"/>
      <c r="FX60" s="303"/>
      <c r="FY60" s="303"/>
      <c r="FZ60" s="303"/>
      <c r="GA60" s="303"/>
      <c r="GB60" s="303"/>
      <c r="GC60" s="303"/>
      <c r="GD60" s="303"/>
      <c r="GE60" s="303"/>
      <c r="GF60" s="303"/>
      <c r="GG60" s="303"/>
      <c r="GH60" s="303"/>
      <c r="GI60" s="303"/>
      <c r="GJ60" s="303"/>
      <c r="GK60" s="303"/>
      <c r="GL60" s="303"/>
      <c r="GM60" s="303"/>
      <c r="GN60" s="303"/>
      <c r="GO60" s="303"/>
      <c r="GP60" s="303"/>
      <c r="GQ60" s="303"/>
      <c r="GR60" s="303"/>
      <c r="GS60" s="303"/>
      <c r="GT60" s="303"/>
      <c r="GU60" s="303"/>
      <c r="GV60" s="303"/>
      <c r="GW60" s="303"/>
      <c r="GX60" s="303"/>
      <c r="GY60" s="303"/>
      <c r="GZ60" s="303"/>
      <c r="HA60" s="303"/>
      <c r="HB60" s="303"/>
      <c r="HC60" s="303"/>
      <c r="HD60" s="303"/>
      <c r="HE60" s="303"/>
      <c r="HF60" s="303"/>
      <c r="HG60" s="303"/>
      <c r="HH60" s="303"/>
      <c r="HI60" s="303"/>
      <c r="HJ60" s="303"/>
      <c r="HK60" s="303"/>
      <c r="HL60" s="303"/>
      <c r="HM60" s="303"/>
      <c r="HN60" s="303"/>
      <c r="HO60" s="303"/>
      <c r="HP60" s="303"/>
      <c r="HQ60" s="303"/>
      <c r="HR60" s="303"/>
      <c r="HS60" s="303"/>
      <c r="HT60" s="303"/>
      <c r="HU60" s="303"/>
      <c r="HV60" s="303"/>
      <c r="HW60" s="303"/>
      <c r="HX60" s="303"/>
      <c r="HY60" s="303"/>
      <c r="HZ60" s="303"/>
      <c r="IA60" s="303"/>
      <c r="IB60" s="303"/>
      <c r="IC60" s="303"/>
      <c r="ID60" s="303"/>
      <c r="IE60" s="303"/>
      <c r="IF60" s="303"/>
      <c r="IG60" s="303"/>
      <c r="IH60" s="303"/>
      <c r="II60" s="303"/>
      <c r="IJ60" s="303"/>
      <c r="IK60" s="303"/>
      <c r="IL60" s="303"/>
      <c r="IM60" s="303"/>
      <c r="IN60" s="303"/>
      <c r="IO60" s="303"/>
      <c r="IP60" s="303"/>
      <c r="IQ60" s="303"/>
      <c r="IR60" s="303"/>
      <c r="IS60" s="303"/>
      <c r="IT60" s="303"/>
      <c r="IU60" s="303"/>
      <c r="IV60" s="303"/>
      <c r="IW60" s="303"/>
      <c r="IX60" s="303"/>
      <c r="IY60" s="303"/>
      <c r="IZ60" s="303"/>
      <c r="JA60" s="303"/>
      <c r="JB60" s="303"/>
      <c r="JC60" s="303"/>
      <c r="JD60" s="303"/>
      <c r="JE60" s="303"/>
      <c r="JF60" s="303"/>
      <c r="JG60" s="303"/>
      <c r="JH60" s="303"/>
      <c r="JI60" s="303"/>
      <c r="JJ60" s="303"/>
      <c r="JK60" s="303"/>
      <c r="JL60" s="303"/>
      <c r="JM60" s="303"/>
      <c r="JN60" s="303"/>
      <c r="JO60" s="303"/>
      <c r="JP60" s="303"/>
      <c r="JQ60" s="303"/>
      <c r="JR60" s="303"/>
      <c r="JS60" s="303"/>
      <c r="JT60" s="303"/>
      <c r="JU60" s="303"/>
      <c r="JV60" s="303"/>
      <c r="JW60" s="303"/>
      <c r="JX60" s="303"/>
      <c r="JY60" s="303"/>
      <c r="JZ60" s="303"/>
      <c r="KA60" s="303"/>
      <c r="KB60" s="303"/>
      <c r="KC60" s="303"/>
      <c r="KD60" s="303"/>
      <c r="KE60" s="303"/>
      <c r="KF60" s="303"/>
      <c r="KG60" s="303"/>
      <c r="KH60" s="303"/>
      <c r="KI60" s="303"/>
      <c r="KJ60" s="303"/>
      <c r="KK60" s="303"/>
      <c r="KL60" s="303"/>
      <c r="KM60" s="303"/>
      <c r="KN60" s="303"/>
      <c r="KO60" s="303"/>
      <c r="KP60" s="303"/>
      <c r="KQ60" s="303"/>
      <c r="KR60" s="303"/>
      <c r="KS60" s="303"/>
      <c r="KT60" s="303"/>
      <c r="KU60" s="303"/>
      <c r="KV60" s="303"/>
      <c r="KW60" s="303"/>
      <c r="KX60" s="303"/>
      <c r="KY60" s="303"/>
      <c r="KZ60" s="303"/>
      <c r="LA60" s="303"/>
      <c r="LB60" s="303"/>
      <c r="LC60" s="303"/>
      <c r="LD60" s="303"/>
      <c r="LE60" s="303"/>
      <c r="LF60" s="303"/>
      <c r="LG60" s="303"/>
      <c r="LH60" s="303"/>
      <c r="LI60" s="8"/>
      <c r="LJ60" s="8"/>
      <c r="LK60" s="8"/>
      <c r="LL60" s="8"/>
      <c r="LM60" s="8"/>
      <c r="LN60" s="8"/>
      <c r="LO60" s="8"/>
      <c r="LP60" s="343"/>
    </row>
    <row r="61" s="8" customFormat="1" ht="47" customHeight="1" spans="1:323">
      <c r="A61" s="66">
        <v>45803</v>
      </c>
      <c r="B61" s="48" t="s">
        <v>6784</v>
      </c>
      <c r="C61" s="49" t="s">
        <v>98</v>
      </c>
      <c r="D61" s="50" t="s">
        <v>6785</v>
      </c>
      <c r="E61" s="51"/>
      <c r="F61" s="50"/>
      <c r="G61" s="67"/>
      <c r="H61" s="67" t="s">
        <v>724</v>
      </c>
      <c r="I61" s="100" t="s">
        <v>725</v>
      </c>
      <c r="J61" s="101">
        <v>48</v>
      </c>
      <c r="K61" s="102">
        <v>0</v>
      </c>
      <c r="L61" s="102">
        <v>48</v>
      </c>
      <c r="M61" s="102">
        <f t="shared" si="40"/>
        <v>1</v>
      </c>
      <c r="N61" s="117">
        <v>45848</v>
      </c>
      <c r="O61" s="117">
        <v>45845</v>
      </c>
      <c r="P61" s="104" t="s">
        <v>6786</v>
      </c>
      <c r="Q61" s="175"/>
      <c r="R61" s="108"/>
      <c r="S61" s="194"/>
      <c r="T61" s="176"/>
      <c r="U61" s="177"/>
      <c r="V61" s="177"/>
      <c r="W61" s="177"/>
      <c r="X61" s="177"/>
      <c r="Y61" s="178" t="s">
        <v>6787</v>
      </c>
      <c r="Z61" s="218" t="s">
        <v>6788</v>
      </c>
      <c r="AA61" s="229">
        <v>16.36</v>
      </c>
      <c r="AB61" s="230">
        <f t="shared" si="41"/>
        <v>16.36</v>
      </c>
      <c r="AC61" s="80"/>
      <c r="AD61" s="216"/>
      <c r="AE61" s="216">
        <v>9</v>
      </c>
      <c r="AF61" s="233">
        <f t="shared" si="42"/>
        <v>48</v>
      </c>
      <c r="AG61" s="233"/>
      <c r="AH61" s="233">
        <f t="shared" si="43"/>
        <v>2</v>
      </c>
      <c r="AI61" s="233"/>
      <c r="AJ61" s="233"/>
      <c r="AK61" s="233"/>
      <c r="AL61" s="217"/>
      <c r="AM61" s="217" t="s">
        <v>63</v>
      </c>
      <c r="AN61" s="217">
        <f t="shared" si="44"/>
        <v>48</v>
      </c>
      <c r="AO61" s="278"/>
      <c r="AP61" s="306">
        <f>J61/9</f>
        <v>5.33333333333333</v>
      </c>
      <c r="AQ61" s="317">
        <f t="shared" ref="AQ61:AQ66" si="57">J61/9</f>
        <v>5.33333333333333</v>
      </c>
      <c r="AR61" s="317">
        <f t="shared" ref="AR61:AR66" si="58">J61/9</f>
        <v>5.33333333333333</v>
      </c>
      <c r="AS61" s="317">
        <f t="shared" ref="AS61:AS66" si="59">J61/9</f>
        <v>5.33333333333333</v>
      </c>
      <c r="AT61" s="317">
        <f t="shared" ref="AT61:AT67" si="60">J61/9</f>
        <v>5.33333333333333</v>
      </c>
      <c r="AU61" s="317">
        <f t="shared" ref="AU61:AU67" si="61">J61/9</f>
        <v>5.33333333333333</v>
      </c>
      <c r="AV61" s="317">
        <f t="shared" ref="AV61:AV67" si="62">J61/9</f>
        <v>5.33333333333333</v>
      </c>
      <c r="AW61" s="317">
        <f t="shared" ref="AW61:AW67" si="63">J61/9</f>
        <v>5.33333333333333</v>
      </c>
      <c r="AX61" s="318">
        <f t="shared" ref="AX61:AX67" si="64">J61/9</f>
        <v>5.33333333333333</v>
      </c>
      <c r="AY61" s="332">
        <f>J61*23/24/COUNT(AP61:AX61)</f>
        <v>5.11111111111111</v>
      </c>
      <c r="AZ61" s="333">
        <f>J61/24/COUNT(AP61:AX61)</f>
        <v>0.222222222222222</v>
      </c>
      <c r="BA61" s="301"/>
      <c r="BB61" s="302"/>
      <c r="BC61" s="303"/>
      <c r="BD61" s="303"/>
      <c r="BE61" s="303"/>
      <c r="BF61" s="303"/>
      <c r="BG61" s="303"/>
      <c r="BH61" s="303"/>
      <c r="BI61" s="303"/>
      <c r="BJ61" s="303"/>
      <c r="BK61" s="303"/>
      <c r="BL61" s="303"/>
      <c r="BM61" s="303"/>
      <c r="BN61" s="303"/>
      <c r="BO61" s="303"/>
      <c r="BP61" s="303"/>
      <c r="BQ61" s="303"/>
      <c r="BR61" s="303"/>
      <c r="BS61" s="303"/>
      <c r="BT61" s="303"/>
      <c r="BU61" s="303"/>
      <c r="BV61" s="303"/>
      <c r="BW61" s="303"/>
      <c r="BX61" s="303"/>
      <c r="BY61" s="303"/>
      <c r="BZ61" s="303"/>
      <c r="CA61" s="303"/>
      <c r="CB61" s="303"/>
      <c r="CC61" s="303"/>
      <c r="CD61" s="303"/>
      <c r="CE61" s="303"/>
      <c r="CF61" s="303"/>
      <c r="CG61" s="303"/>
      <c r="CH61" s="303"/>
      <c r="CI61" s="303"/>
      <c r="CJ61" s="303"/>
      <c r="CK61" s="303"/>
      <c r="CL61" s="303"/>
      <c r="CM61" s="303"/>
      <c r="CN61" s="303"/>
      <c r="CO61" s="303"/>
      <c r="CP61" s="303"/>
      <c r="CQ61" s="303"/>
      <c r="CR61" s="303"/>
      <c r="CS61" s="303"/>
      <c r="CT61" s="303"/>
      <c r="CU61" s="303"/>
      <c r="CV61" s="303"/>
      <c r="CW61" s="303"/>
      <c r="CX61" s="303"/>
      <c r="CY61" s="303"/>
      <c r="CZ61" s="303"/>
      <c r="DA61" s="303"/>
      <c r="DB61" s="303"/>
      <c r="DC61" s="303"/>
      <c r="DD61" s="303"/>
      <c r="DE61" s="303"/>
      <c r="DF61" s="303"/>
      <c r="DG61" s="303"/>
      <c r="DH61" s="303"/>
      <c r="DI61" s="303"/>
      <c r="DJ61" s="303"/>
      <c r="DK61" s="303"/>
      <c r="DL61" s="303"/>
      <c r="DM61" s="303"/>
      <c r="DN61" s="303"/>
      <c r="DO61" s="303"/>
      <c r="DP61" s="303"/>
      <c r="DQ61" s="303"/>
      <c r="DR61" s="303"/>
      <c r="DS61" s="303"/>
      <c r="DT61" s="303"/>
      <c r="DU61" s="303"/>
      <c r="DV61" s="303"/>
      <c r="DW61" s="303"/>
      <c r="DX61" s="303"/>
      <c r="DY61" s="303"/>
      <c r="DZ61" s="303"/>
      <c r="EA61" s="303"/>
      <c r="EB61" s="303"/>
      <c r="EC61" s="303"/>
      <c r="ED61" s="303"/>
      <c r="EE61" s="303"/>
      <c r="EF61" s="303"/>
      <c r="EG61" s="303"/>
      <c r="EH61" s="303"/>
      <c r="EI61" s="303"/>
      <c r="EJ61" s="303"/>
      <c r="EK61" s="303"/>
      <c r="EL61" s="303"/>
      <c r="EM61" s="303"/>
      <c r="EN61" s="303"/>
      <c r="EO61" s="303"/>
      <c r="EP61" s="303"/>
      <c r="EQ61" s="303"/>
      <c r="ER61" s="303"/>
      <c r="ES61" s="303"/>
      <c r="ET61" s="303"/>
      <c r="EU61" s="303"/>
      <c r="EV61" s="303"/>
      <c r="EW61" s="303"/>
      <c r="EX61" s="303"/>
      <c r="EY61" s="303"/>
      <c r="EZ61" s="303"/>
      <c r="FA61" s="303"/>
      <c r="FB61" s="303"/>
      <c r="FC61" s="303"/>
      <c r="FD61" s="303"/>
      <c r="FE61" s="303"/>
      <c r="FF61" s="303"/>
      <c r="FG61" s="303"/>
      <c r="FH61" s="303"/>
      <c r="FI61" s="303"/>
      <c r="FJ61" s="303"/>
      <c r="FK61" s="303"/>
      <c r="FL61" s="303"/>
      <c r="FM61" s="303"/>
      <c r="FN61" s="303"/>
      <c r="FO61" s="303"/>
      <c r="FP61" s="303"/>
      <c r="FQ61" s="303"/>
      <c r="FR61" s="303"/>
      <c r="FS61" s="303"/>
      <c r="FT61" s="303"/>
      <c r="FU61" s="303"/>
      <c r="FV61" s="303"/>
      <c r="FW61" s="303"/>
      <c r="FX61" s="303"/>
      <c r="FY61" s="303"/>
      <c r="FZ61" s="303"/>
      <c r="GA61" s="303"/>
      <c r="GB61" s="303"/>
      <c r="GC61" s="303"/>
      <c r="GD61" s="303"/>
      <c r="GE61" s="303"/>
      <c r="GF61" s="303"/>
      <c r="GG61" s="303"/>
      <c r="GH61" s="303"/>
      <c r="GI61" s="303"/>
      <c r="GJ61" s="303"/>
      <c r="GK61" s="303"/>
      <c r="GL61" s="303"/>
      <c r="GM61" s="303"/>
      <c r="GN61" s="303"/>
      <c r="GO61" s="303"/>
      <c r="GP61" s="303"/>
      <c r="GQ61" s="303"/>
      <c r="GR61" s="303"/>
      <c r="GS61" s="303"/>
      <c r="GT61" s="303"/>
      <c r="GU61" s="303"/>
      <c r="GV61" s="303"/>
      <c r="GW61" s="303"/>
      <c r="GX61" s="303"/>
      <c r="GY61" s="303"/>
      <c r="GZ61" s="303"/>
      <c r="HA61" s="303"/>
      <c r="HB61" s="303"/>
      <c r="HC61" s="303"/>
      <c r="HD61" s="303"/>
      <c r="HE61" s="303"/>
      <c r="HF61" s="303"/>
      <c r="HG61" s="303"/>
      <c r="HH61" s="303"/>
      <c r="HI61" s="303"/>
      <c r="HJ61" s="303"/>
      <c r="HK61" s="303"/>
      <c r="HL61" s="303"/>
      <c r="HM61" s="303"/>
      <c r="HN61" s="303"/>
      <c r="HO61" s="303"/>
      <c r="HP61" s="303"/>
      <c r="HQ61" s="303"/>
      <c r="HR61" s="303"/>
      <c r="HS61" s="303"/>
      <c r="HT61" s="303"/>
      <c r="HU61" s="303"/>
      <c r="HV61" s="303"/>
      <c r="HW61" s="303"/>
      <c r="HX61" s="303"/>
      <c r="HY61" s="303"/>
      <c r="HZ61" s="303"/>
      <c r="IA61" s="303"/>
      <c r="IB61" s="303"/>
      <c r="IC61" s="303"/>
      <c r="ID61" s="303"/>
      <c r="IE61" s="303"/>
      <c r="IF61" s="303"/>
      <c r="IG61" s="303"/>
      <c r="IH61" s="303"/>
      <c r="II61" s="303"/>
      <c r="IJ61" s="303"/>
      <c r="IK61" s="303"/>
      <c r="IL61" s="303"/>
      <c r="IM61" s="303"/>
      <c r="IN61" s="303"/>
      <c r="IO61" s="303"/>
      <c r="IP61" s="303"/>
      <c r="IQ61" s="303"/>
      <c r="IR61" s="303"/>
      <c r="IS61" s="303"/>
      <c r="IT61" s="303"/>
      <c r="IU61" s="303"/>
      <c r="IV61" s="303"/>
      <c r="IW61" s="303"/>
      <c r="IX61" s="303"/>
      <c r="IY61" s="303"/>
      <c r="IZ61" s="303"/>
      <c r="JA61" s="303"/>
      <c r="JB61" s="303"/>
      <c r="JC61" s="303"/>
      <c r="JD61" s="303"/>
      <c r="JE61" s="303"/>
      <c r="JF61" s="303"/>
      <c r="JG61" s="303"/>
      <c r="JH61" s="303"/>
      <c r="JI61" s="303"/>
      <c r="JJ61" s="303"/>
      <c r="JK61" s="303"/>
      <c r="JL61" s="303"/>
      <c r="JM61" s="303"/>
      <c r="JN61" s="303"/>
      <c r="JO61" s="303"/>
      <c r="JP61" s="303"/>
      <c r="JQ61" s="303"/>
      <c r="JR61" s="303"/>
      <c r="JS61" s="303"/>
      <c r="JT61" s="303"/>
      <c r="JU61" s="303"/>
      <c r="JV61" s="303"/>
      <c r="JW61" s="303"/>
      <c r="JX61" s="303"/>
      <c r="JY61" s="303"/>
      <c r="JZ61" s="303"/>
      <c r="KA61" s="303"/>
      <c r="KB61" s="303"/>
      <c r="KC61" s="303"/>
      <c r="KD61" s="303"/>
      <c r="KE61" s="303"/>
      <c r="KF61" s="303"/>
      <c r="KG61" s="303"/>
      <c r="KH61" s="303"/>
      <c r="KI61" s="303"/>
      <c r="KJ61" s="303"/>
      <c r="KK61" s="303"/>
      <c r="KL61" s="303"/>
      <c r="KM61" s="303"/>
      <c r="KN61" s="303"/>
      <c r="KO61" s="303"/>
      <c r="KP61" s="303"/>
      <c r="KQ61" s="303"/>
      <c r="KR61" s="303"/>
      <c r="KS61" s="303"/>
      <c r="KT61" s="303"/>
      <c r="KU61" s="303"/>
      <c r="KV61" s="303"/>
      <c r="KW61" s="303"/>
      <c r="KX61" s="303"/>
      <c r="KY61" s="303"/>
      <c r="KZ61" s="303"/>
      <c r="LA61" s="303"/>
      <c r="LB61" s="303"/>
      <c r="LC61" s="303"/>
      <c r="LD61" s="303"/>
      <c r="LE61" s="303"/>
      <c r="LF61" s="303"/>
      <c r="LG61" s="303"/>
      <c r="LH61" s="303"/>
      <c r="LI61" s="303"/>
      <c r="LJ61" s="303"/>
      <c r="LK61" s="303"/>
    </row>
    <row r="62" s="8" customFormat="1" ht="47" customHeight="1" spans="1:323">
      <c r="A62" s="66">
        <v>45803</v>
      </c>
      <c r="B62" s="48" t="s">
        <v>6784</v>
      </c>
      <c r="C62" s="49" t="s">
        <v>98</v>
      </c>
      <c r="D62" s="50" t="s">
        <v>6785</v>
      </c>
      <c r="E62" s="51"/>
      <c r="F62" s="50"/>
      <c r="G62" s="67"/>
      <c r="H62" s="67" t="s">
        <v>724</v>
      </c>
      <c r="I62" s="100" t="s">
        <v>725</v>
      </c>
      <c r="J62" s="101">
        <v>48</v>
      </c>
      <c r="K62" s="102">
        <v>0</v>
      </c>
      <c r="L62" s="102">
        <v>48</v>
      </c>
      <c r="M62" s="102">
        <f t="shared" si="40"/>
        <v>1</v>
      </c>
      <c r="N62" s="117">
        <v>45848</v>
      </c>
      <c r="O62" s="117">
        <v>45845</v>
      </c>
      <c r="P62" s="104" t="s">
        <v>6786</v>
      </c>
      <c r="Q62" s="175"/>
      <c r="R62" s="108"/>
      <c r="S62" s="194"/>
      <c r="T62" s="176"/>
      <c r="U62" s="177"/>
      <c r="V62" s="177"/>
      <c r="W62" s="177"/>
      <c r="X62" s="177"/>
      <c r="Y62" s="178" t="s">
        <v>6787</v>
      </c>
      <c r="Z62" s="218" t="s">
        <v>6788</v>
      </c>
      <c r="AA62" s="229">
        <v>16.36</v>
      </c>
      <c r="AB62" s="230">
        <f t="shared" si="41"/>
        <v>16.36</v>
      </c>
      <c r="AC62" s="80"/>
      <c r="AD62" s="216"/>
      <c r="AE62" s="216">
        <v>9</v>
      </c>
      <c r="AF62" s="233">
        <f t="shared" si="42"/>
        <v>48</v>
      </c>
      <c r="AG62" s="233"/>
      <c r="AH62" s="233">
        <f t="shared" si="43"/>
        <v>2</v>
      </c>
      <c r="AI62" s="233"/>
      <c r="AJ62" s="233"/>
      <c r="AK62" s="233"/>
      <c r="AL62" s="217"/>
      <c r="AM62" s="217" t="s">
        <v>63</v>
      </c>
      <c r="AN62" s="217">
        <f t="shared" si="44"/>
        <v>48</v>
      </c>
      <c r="AO62" s="278"/>
      <c r="AP62" s="306">
        <f>J62/9</f>
        <v>5.33333333333333</v>
      </c>
      <c r="AQ62" s="317">
        <f t="shared" si="57"/>
        <v>5.33333333333333</v>
      </c>
      <c r="AR62" s="317">
        <f t="shared" si="58"/>
        <v>5.33333333333333</v>
      </c>
      <c r="AS62" s="317">
        <f t="shared" si="59"/>
        <v>5.33333333333333</v>
      </c>
      <c r="AT62" s="317">
        <f t="shared" si="60"/>
        <v>5.33333333333333</v>
      </c>
      <c r="AU62" s="317">
        <f t="shared" si="61"/>
        <v>5.33333333333333</v>
      </c>
      <c r="AV62" s="317">
        <f t="shared" si="62"/>
        <v>5.33333333333333</v>
      </c>
      <c r="AW62" s="317">
        <f t="shared" si="63"/>
        <v>5.33333333333333</v>
      </c>
      <c r="AX62" s="318">
        <f t="shared" si="64"/>
        <v>5.33333333333333</v>
      </c>
      <c r="AY62" s="332">
        <f>J62*23/24/COUNT(AP62:AX62)</f>
        <v>5.11111111111111</v>
      </c>
      <c r="AZ62" s="333">
        <f>J62/24/COUNT(AP62:AX62)</f>
        <v>0.222222222222222</v>
      </c>
      <c r="BA62" s="301"/>
      <c r="BB62" s="302"/>
      <c r="BC62" s="303"/>
      <c r="BD62" s="303"/>
      <c r="BE62" s="303"/>
      <c r="BF62" s="303"/>
      <c r="BG62" s="303"/>
      <c r="BH62" s="303"/>
      <c r="BI62" s="303"/>
      <c r="BJ62" s="303"/>
      <c r="BK62" s="303"/>
      <c r="BL62" s="303"/>
      <c r="BM62" s="303"/>
      <c r="BN62" s="303"/>
      <c r="BO62" s="303"/>
      <c r="BP62" s="303"/>
      <c r="BQ62" s="303"/>
      <c r="BR62" s="303"/>
      <c r="BS62" s="303"/>
      <c r="BT62" s="303"/>
      <c r="BU62" s="303"/>
      <c r="BV62" s="303"/>
      <c r="BW62" s="303"/>
      <c r="BX62" s="303"/>
      <c r="BY62" s="303"/>
      <c r="BZ62" s="303"/>
      <c r="CA62" s="303"/>
      <c r="CB62" s="303"/>
      <c r="CC62" s="303"/>
      <c r="CD62" s="303"/>
      <c r="CE62" s="303"/>
      <c r="CF62" s="303"/>
      <c r="CG62" s="303"/>
      <c r="CH62" s="303"/>
      <c r="CI62" s="303"/>
      <c r="CJ62" s="303"/>
      <c r="CK62" s="303"/>
      <c r="CL62" s="303"/>
      <c r="CM62" s="303"/>
      <c r="CN62" s="303"/>
      <c r="CO62" s="303"/>
      <c r="CP62" s="303"/>
      <c r="CQ62" s="303"/>
      <c r="CR62" s="303"/>
      <c r="CS62" s="303"/>
      <c r="CT62" s="303"/>
      <c r="CU62" s="303"/>
      <c r="CV62" s="303"/>
      <c r="CW62" s="303"/>
      <c r="CX62" s="303"/>
      <c r="CY62" s="303"/>
      <c r="CZ62" s="303"/>
      <c r="DA62" s="303"/>
      <c r="DB62" s="303"/>
      <c r="DC62" s="303"/>
      <c r="DD62" s="303"/>
      <c r="DE62" s="303"/>
      <c r="DF62" s="303"/>
      <c r="DG62" s="303"/>
      <c r="DH62" s="303"/>
      <c r="DI62" s="303"/>
      <c r="DJ62" s="303"/>
      <c r="DK62" s="303"/>
      <c r="DL62" s="303"/>
      <c r="DM62" s="303"/>
      <c r="DN62" s="303"/>
      <c r="DO62" s="303"/>
      <c r="DP62" s="303"/>
      <c r="DQ62" s="303"/>
      <c r="DR62" s="303"/>
      <c r="DS62" s="303"/>
      <c r="DT62" s="303"/>
      <c r="DU62" s="303"/>
      <c r="DV62" s="303"/>
      <c r="DW62" s="303"/>
      <c r="DX62" s="303"/>
      <c r="DY62" s="303"/>
      <c r="DZ62" s="303"/>
      <c r="EA62" s="303"/>
      <c r="EB62" s="303"/>
      <c r="EC62" s="303"/>
      <c r="ED62" s="303"/>
      <c r="EE62" s="303"/>
      <c r="EF62" s="303"/>
      <c r="EG62" s="303"/>
      <c r="EH62" s="303"/>
      <c r="EI62" s="303"/>
      <c r="EJ62" s="303"/>
      <c r="EK62" s="303"/>
      <c r="EL62" s="303"/>
      <c r="EM62" s="303"/>
      <c r="EN62" s="303"/>
      <c r="EO62" s="303"/>
      <c r="EP62" s="303"/>
      <c r="EQ62" s="303"/>
      <c r="ER62" s="303"/>
      <c r="ES62" s="303"/>
      <c r="ET62" s="303"/>
      <c r="EU62" s="303"/>
      <c r="EV62" s="303"/>
      <c r="EW62" s="303"/>
      <c r="EX62" s="303"/>
      <c r="EY62" s="303"/>
      <c r="EZ62" s="303"/>
      <c r="FA62" s="303"/>
      <c r="FB62" s="303"/>
      <c r="FC62" s="303"/>
      <c r="FD62" s="303"/>
      <c r="FE62" s="303"/>
      <c r="FF62" s="303"/>
      <c r="FG62" s="303"/>
      <c r="FH62" s="303"/>
      <c r="FI62" s="303"/>
      <c r="FJ62" s="303"/>
      <c r="FK62" s="303"/>
      <c r="FL62" s="303"/>
      <c r="FM62" s="303"/>
      <c r="FN62" s="303"/>
      <c r="FO62" s="303"/>
      <c r="FP62" s="303"/>
      <c r="FQ62" s="303"/>
      <c r="FR62" s="303"/>
      <c r="FS62" s="303"/>
      <c r="FT62" s="303"/>
      <c r="FU62" s="303"/>
      <c r="FV62" s="303"/>
      <c r="FW62" s="303"/>
      <c r="FX62" s="303"/>
      <c r="FY62" s="303"/>
      <c r="FZ62" s="303"/>
      <c r="GA62" s="303"/>
      <c r="GB62" s="303"/>
      <c r="GC62" s="303"/>
      <c r="GD62" s="303"/>
      <c r="GE62" s="303"/>
      <c r="GF62" s="303"/>
      <c r="GG62" s="303"/>
      <c r="GH62" s="303"/>
      <c r="GI62" s="303"/>
      <c r="GJ62" s="303"/>
      <c r="GK62" s="303"/>
      <c r="GL62" s="303"/>
      <c r="GM62" s="303"/>
      <c r="GN62" s="303"/>
      <c r="GO62" s="303"/>
      <c r="GP62" s="303"/>
      <c r="GQ62" s="303"/>
      <c r="GR62" s="303"/>
      <c r="GS62" s="303"/>
      <c r="GT62" s="303"/>
      <c r="GU62" s="303"/>
      <c r="GV62" s="303"/>
      <c r="GW62" s="303"/>
      <c r="GX62" s="303"/>
      <c r="GY62" s="303"/>
      <c r="GZ62" s="303"/>
      <c r="HA62" s="303"/>
      <c r="HB62" s="303"/>
      <c r="HC62" s="303"/>
      <c r="HD62" s="303"/>
      <c r="HE62" s="303"/>
      <c r="HF62" s="303"/>
      <c r="HG62" s="303"/>
      <c r="HH62" s="303"/>
      <c r="HI62" s="303"/>
      <c r="HJ62" s="303"/>
      <c r="HK62" s="303"/>
      <c r="HL62" s="303"/>
      <c r="HM62" s="303"/>
      <c r="HN62" s="303"/>
      <c r="HO62" s="303"/>
      <c r="HP62" s="303"/>
      <c r="HQ62" s="303"/>
      <c r="HR62" s="303"/>
      <c r="HS62" s="303"/>
      <c r="HT62" s="303"/>
      <c r="HU62" s="303"/>
      <c r="HV62" s="303"/>
      <c r="HW62" s="303"/>
      <c r="HX62" s="303"/>
      <c r="HY62" s="303"/>
      <c r="HZ62" s="303"/>
      <c r="IA62" s="303"/>
      <c r="IB62" s="303"/>
      <c r="IC62" s="303"/>
      <c r="ID62" s="303"/>
      <c r="IE62" s="303"/>
      <c r="IF62" s="303"/>
      <c r="IG62" s="303"/>
      <c r="IH62" s="303"/>
      <c r="II62" s="303"/>
      <c r="IJ62" s="303"/>
      <c r="IK62" s="303"/>
      <c r="IL62" s="303"/>
      <c r="IM62" s="303"/>
      <c r="IN62" s="303"/>
      <c r="IO62" s="303"/>
      <c r="IP62" s="303"/>
      <c r="IQ62" s="303"/>
      <c r="IR62" s="303"/>
      <c r="IS62" s="303"/>
      <c r="IT62" s="303"/>
      <c r="IU62" s="303"/>
      <c r="IV62" s="303"/>
      <c r="IW62" s="303"/>
      <c r="IX62" s="303"/>
      <c r="IY62" s="303"/>
      <c r="IZ62" s="303"/>
      <c r="JA62" s="303"/>
      <c r="JB62" s="303"/>
      <c r="JC62" s="303"/>
      <c r="JD62" s="303"/>
      <c r="JE62" s="303"/>
      <c r="JF62" s="303"/>
      <c r="JG62" s="303"/>
      <c r="JH62" s="303"/>
      <c r="JI62" s="303"/>
      <c r="JJ62" s="303"/>
      <c r="JK62" s="303"/>
      <c r="JL62" s="303"/>
      <c r="JM62" s="303"/>
      <c r="JN62" s="303"/>
      <c r="JO62" s="303"/>
      <c r="JP62" s="303"/>
      <c r="JQ62" s="303"/>
      <c r="JR62" s="303"/>
      <c r="JS62" s="303"/>
      <c r="JT62" s="303"/>
      <c r="JU62" s="303"/>
      <c r="JV62" s="303"/>
      <c r="JW62" s="303"/>
      <c r="JX62" s="303"/>
      <c r="JY62" s="303"/>
      <c r="JZ62" s="303"/>
      <c r="KA62" s="303"/>
      <c r="KB62" s="303"/>
      <c r="KC62" s="303"/>
      <c r="KD62" s="303"/>
      <c r="KE62" s="303"/>
      <c r="KF62" s="303"/>
      <c r="KG62" s="303"/>
      <c r="KH62" s="303"/>
      <c r="KI62" s="303"/>
      <c r="KJ62" s="303"/>
      <c r="KK62" s="303"/>
      <c r="KL62" s="303"/>
      <c r="KM62" s="303"/>
      <c r="KN62" s="303"/>
      <c r="KO62" s="303"/>
      <c r="KP62" s="303"/>
      <c r="KQ62" s="303"/>
      <c r="KR62" s="303"/>
      <c r="KS62" s="303"/>
      <c r="KT62" s="303"/>
      <c r="KU62" s="303"/>
      <c r="KV62" s="303"/>
      <c r="KW62" s="303"/>
      <c r="KX62" s="303"/>
      <c r="KY62" s="303"/>
      <c r="KZ62" s="303"/>
      <c r="LA62" s="303"/>
      <c r="LB62" s="303"/>
      <c r="LC62" s="303"/>
      <c r="LD62" s="303"/>
      <c r="LE62" s="303"/>
      <c r="LF62" s="303"/>
      <c r="LG62" s="303"/>
      <c r="LH62" s="303"/>
      <c r="LI62" s="303"/>
      <c r="LJ62" s="303"/>
      <c r="LK62" s="303"/>
    </row>
    <row r="63" s="11" customFormat="1" ht="47" customHeight="1" spans="1:324">
      <c r="A63" s="89"/>
      <c r="B63" s="90"/>
      <c r="C63" s="91"/>
      <c r="D63" s="92" t="s">
        <v>6694</v>
      </c>
      <c r="E63" s="2990" t="s">
        <v>6792</v>
      </c>
      <c r="F63" s="92"/>
      <c r="G63" s="94"/>
      <c r="H63" s="94" t="s">
        <v>76</v>
      </c>
      <c r="I63" s="136" t="s">
        <v>77</v>
      </c>
      <c r="J63" s="137">
        <v>672</v>
      </c>
      <c r="K63" s="138">
        <v>0</v>
      </c>
      <c r="L63" s="138">
        <v>96</v>
      </c>
      <c r="M63" s="138">
        <f t="shared" si="40"/>
        <v>7</v>
      </c>
      <c r="N63" s="139">
        <v>45896</v>
      </c>
      <c r="O63" s="139">
        <v>45896</v>
      </c>
      <c r="P63" s="140" t="s">
        <v>6793</v>
      </c>
      <c r="Q63" s="196"/>
      <c r="R63" s="136"/>
      <c r="S63" s="136" t="s">
        <v>111</v>
      </c>
      <c r="T63" s="197">
        <v>45859</v>
      </c>
      <c r="U63" s="198" t="s">
        <v>88</v>
      </c>
      <c r="V63" s="198" t="s">
        <v>6794</v>
      </c>
      <c r="W63" s="198"/>
      <c r="X63" s="198"/>
      <c r="Y63" s="253" t="s">
        <v>6795</v>
      </c>
      <c r="Z63" s="254" t="s">
        <v>531</v>
      </c>
      <c r="AA63" s="255"/>
      <c r="AB63" s="256"/>
      <c r="AC63" s="257"/>
      <c r="AD63" s="258"/>
      <c r="AE63" s="258"/>
      <c r="AF63" s="258">
        <v>9</v>
      </c>
      <c r="AG63" s="297">
        <f t="shared" ref="AG63:AG66" si="65">J63</f>
        <v>672</v>
      </c>
      <c r="AH63" s="297"/>
      <c r="AI63" s="297">
        <f t="shared" ref="AI63:AI66" si="66">J63/24</f>
        <v>28</v>
      </c>
      <c r="AJ63" s="297"/>
      <c r="AK63" s="297"/>
      <c r="AL63" s="297"/>
      <c r="AM63" s="297"/>
      <c r="AN63" s="297" t="s">
        <v>63</v>
      </c>
      <c r="AO63" s="297">
        <f t="shared" ref="AO63:AO66" si="67">J63</f>
        <v>672</v>
      </c>
      <c r="AP63" s="297"/>
      <c r="AQ63" s="321">
        <f t="shared" si="57"/>
        <v>74.6666666666667</v>
      </c>
      <c r="AR63" s="321">
        <f t="shared" si="58"/>
        <v>74.6666666666667</v>
      </c>
      <c r="AS63" s="321">
        <f t="shared" si="59"/>
        <v>74.6666666666667</v>
      </c>
      <c r="AT63" s="321">
        <f t="shared" si="60"/>
        <v>74.6666666666667</v>
      </c>
      <c r="AU63" s="321">
        <f t="shared" si="61"/>
        <v>74.6666666666667</v>
      </c>
      <c r="AV63" s="321">
        <f t="shared" si="62"/>
        <v>74.6666666666667</v>
      </c>
      <c r="AW63" s="321">
        <f t="shared" si="63"/>
        <v>74.6666666666667</v>
      </c>
      <c r="AX63" s="321">
        <f t="shared" si="64"/>
        <v>74.6666666666667</v>
      </c>
      <c r="AY63" s="321">
        <f t="shared" ref="AY63:AY67" si="68">J63/9</f>
        <v>74.6666666666667</v>
      </c>
      <c r="AZ63" s="321">
        <f t="shared" ref="AZ63:AZ66" si="69">J63*23/24/COUNT(AQ63:AY63)</f>
        <v>71.5555555555556</v>
      </c>
      <c r="BA63" s="321">
        <f t="shared" ref="BA63:BA66" si="70">J63/24/COUNT(AQ63:AY63)</f>
        <v>3.11111111111111</v>
      </c>
      <c r="BB63" s="138"/>
      <c r="BC63" s="335"/>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c r="CD63" s="13"/>
      <c r="CE63" s="13"/>
      <c r="CF63" s="13"/>
      <c r="CG63" s="13"/>
      <c r="CH63" s="13"/>
      <c r="CI63" s="13"/>
      <c r="CJ63" s="13"/>
      <c r="CK63" s="13"/>
      <c r="CL63" s="13"/>
      <c r="CM63" s="13"/>
      <c r="CN63" s="13"/>
      <c r="CO63" s="13"/>
      <c r="CP63" s="13"/>
      <c r="CQ63" s="13"/>
      <c r="CR63" s="13"/>
      <c r="CS63" s="13"/>
      <c r="CT63" s="13"/>
      <c r="CU63" s="13"/>
      <c r="CV63" s="13"/>
      <c r="CW63" s="13"/>
      <c r="CX63" s="13"/>
      <c r="CY63" s="13"/>
      <c r="CZ63" s="13"/>
      <c r="DA63" s="13"/>
      <c r="DB63" s="13"/>
      <c r="DC63" s="13"/>
      <c r="DD63" s="13"/>
      <c r="DE63" s="13"/>
      <c r="DF63" s="13"/>
      <c r="DG63" s="13"/>
      <c r="DH63" s="13"/>
      <c r="DI63" s="13"/>
      <c r="DJ63" s="13"/>
      <c r="DK63" s="13"/>
      <c r="DL63" s="13"/>
      <c r="DM63" s="13"/>
      <c r="DN63" s="13"/>
      <c r="DO63" s="13"/>
      <c r="DP63" s="13"/>
      <c r="DQ63" s="13"/>
      <c r="DR63" s="13"/>
      <c r="DS63" s="13"/>
      <c r="DT63" s="13"/>
      <c r="DU63" s="13"/>
      <c r="DV63" s="13"/>
      <c r="DW63" s="13"/>
      <c r="DX63" s="13"/>
      <c r="DY63" s="13"/>
      <c r="DZ63" s="13"/>
      <c r="EA63" s="13"/>
      <c r="EB63" s="13"/>
      <c r="EC63" s="13"/>
      <c r="ED63" s="13"/>
      <c r="EE63" s="13"/>
      <c r="EF63" s="13"/>
      <c r="EG63" s="13"/>
      <c r="EH63" s="13"/>
      <c r="EI63" s="13"/>
      <c r="EJ63" s="13"/>
      <c r="EK63" s="13"/>
      <c r="EL63" s="13"/>
      <c r="EM63" s="13"/>
      <c r="EN63" s="13"/>
      <c r="EO63" s="13"/>
      <c r="EP63" s="13"/>
      <c r="EQ63" s="13"/>
      <c r="ER63" s="13"/>
      <c r="ES63" s="13"/>
      <c r="ET63" s="13"/>
      <c r="EU63" s="13"/>
      <c r="EV63" s="13"/>
      <c r="EW63" s="13"/>
      <c r="EX63" s="13"/>
      <c r="EY63" s="13"/>
      <c r="EZ63" s="13"/>
      <c r="FA63" s="13"/>
      <c r="FB63" s="13"/>
      <c r="FC63" s="13"/>
      <c r="FD63" s="13"/>
      <c r="FE63" s="13"/>
      <c r="FF63" s="13"/>
      <c r="FG63" s="13"/>
      <c r="FH63" s="13"/>
      <c r="FI63" s="13"/>
      <c r="FJ63" s="13"/>
      <c r="FK63" s="13"/>
      <c r="FL63" s="13"/>
      <c r="FM63" s="13"/>
      <c r="FN63" s="13"/>
      <c r="FO63" s="13"/>
      <c r="FP63" s="13"/>
      <c r="FQ63" s="13"/>
      <c r="FR63" s="13"/>
      <c r="FS63" s="13"/>
      <c r="FT63" s="13"/>
      <c r="FU63" s="13"/>
      <c r="FV63" s="13"/>
      <c r="FW63" s="13"/>
      <c r="FX63" s="13"/>
      <c r="FY63" s="13"/>
      <c r="FZ63" s="13"/>
      <c r="GA63" s="13"/>
      <c r="GB63" s="13"/>
      <c r="GC63" s="13"/>
      <c r="GD63" s="13"/>
      <c r="GE63" s="13"/>
      <c r="GF63" s="13"/>
      <c r="GG63" s="13"/>
      <c r="GH63" s="13"/>
      <c r="GI63" s="13"/>
      <c r="GJ63" s="13"/>
      <c r="GK63" s="13"/>
      <c r="GL63" s="13"/>
      <c r="GM63" s="13"/>
      <c r="GN63" s="13"/>
      <c r="GO63" s="13"/>
      <c r="GP63" s="13"/>
      <c r="GQ63" s="13"/>
      <c r="GR63" s="13"/>
      <c r="GS63" s="13"/>
      <c r="GT63" s="13"/>
      <c r="GU63" s="13"/>
      <c r="GV63" s="13"/>
      <c r="GW63" s="13"/>
      <c r="GX63" s="13"/>
      <c r="GY63" s="13"/>
      <c r="GZ63" s="13"/>
      <c r="HA63" s="13"/>
      <c r="HB63" s="13"/>
      <c r="HC63" s="13"/>
      <c r="HD63" s="13"/>
      <c r="HE63" s="13"/>
      <c r="HF63" s="13"/>
      <c r="HG63" s="13"/>
      <c r="HH63" s="13"/>
      <c r="HI63" s="13"/>
      <c r="HJ63" s="13"/>
      <c r="HK63" s="13"/>
      <c r="HL63" s="13"/>
      <c r="HM63" s="13"/>
      <c r="HN63" s="13"/>
      <c r="HO63" s="13"/>
      <c r="HP63" s="13"/>
      <c r="HQ63" s="13"/>
      <c r="HR63" s="13"/>
      <c r="HS63" s="13"/>
      <c r="HT63" s="13"/>
      <c r="HU63" s="13"/>
      <c r="HV63" s="13"/>
      <c r="HW63" s="13"/>
      <c r="HX63" s="13"/>
      <c r="HY63" s="13"/>
      <c r="HZ63" s="13"/>
      <c r="IA63" s="13"/>
      <c r="IB63" s="13"/>
      <c r="IC63" s="13"/>
      <c r="ID63" s="13"/>
      <c r="IE63" s="13"/>
      <c r="IF63" s="13"/>
      <c r="IG63" s="13"/>
      <c r="IH63" s="13"/>
      <c r="II63" s="13"/>
      <c r="IJ63" s="13"/>
      <c r="IK63" s="13"/>
      <c r="IL63" s="13"/>
      <c r="IM63" s="13"/>
      <c r="IN63" s="13"/>
      <c r="IO63" s="13"/>
      <c r="IP63" s="13"/>
      <c r="IQ63" s="13"/>
      <c r="IR63" s="13"/>
      <c r="IS63" s="13"/>
      <c r="IT63" s="13"/>
      <c r="IU63" s="13"/>
      <c r="IV63" s="13"/>
      <c r="IW63" s="13"/>
      <c r="IX63" s="13"/>
      <c r="IY63" s="13"/>
      <c r="IZ63" s="13"/>
      <c r="JA63" s="13"/>
      <c r="JB63" s="13"/>
      <c r="JC63" s="13"/>
      <c r="JD63" s="13"/>
      <c r="JE63" s="13"/>
      <c r="JF63" s="13"/>
      <c r="JG63" s="13"/>
      <c r="JH63" s="13"/>
      <c r="JI63" s="13"/>
      <c r="JJ63" s="13"/>
      <c r="JK63" s="13"/>
      <c r="JL63" s="13"/>
      <c r="JM63" s="13"/>
      <c r="JN63" s="13"/>
      <c r="JO63" s="13"/>
      <c r="JP63" s="13"/>
      <c r="JQ63" s="13"/>
      <c r="JR63" s="13"/>
      <c r="JS63" s="13"/>
      <c r="JT63" s="13"/>
      <c r="JU63" s="13"/>
      <c r="JV63" s="13"/>
      <c r="JW63" s="13"/>
      <c r="JX63" s="13"/>
      <c r="JY63" s="13"/>
      <c r="JZ63" s="13"/>
      <c r="KA63" s="13"/>
      <c r="KB63" s="13"/>
      <c r="KC63" s="13"/>
      <c r="KD63" s="13"/>
      <c r="KE63" s="13"/>
      <c r="KF63" s="13"/>
      <c r="KG63" s="13"/>
      <c r="KH63" s="13"/>
      <c r="KI63" s="13"/>
      <c r="KJ63" s="13"/>
      <c r="KK63" s="13"/>
      <c r="KL63" s="13"/>
      <c r="KM63" s="13"/>
      <c r="KN63" s="13"/>
      <c r="KO63" s="13"/>
      <c r="KP63" s="13"/>
      <c r="KQ63" s="13"/>
      <c r="KR63" s="13"/>
      <c r="KS63" s="13"/>
      <c r="KT63" s="13"/>
      <c r="KU63" s="13"/>
      <c r="KV63" s="13"/>
      <c r="KW63" s="13"/>
      <c r="KX63" s="13"/>
      <c r="KY63" s="13"/>
      <c r="KZ63" s="13"/>
      <c r="LA63" s="13"/>
      <c r="LB63" s="13"/>
      <c r="LC63" s="13"/>
      <c r="LD63" s="13"/>
      <c r="LE63" s="13"/>
      <c r="LF63" s="13"/>
      <c r="LG63" s="13"/>
      <c r="LH63" s="13"/>
      <c r="LI63" s="13"/>
      <c r="LJ63" s="13"/>
      <c r="LK63" s="13"/>
      <c r="LL63" s="13"/>
    </row>
    <row r="64" s="11" customFormat="1" ht="47" customHeight="1" spans="1:324">
      <c r="A64" s="89"/>
      <c r="B64" s="90"/>
      <c r="C64" s="91"/>
      <c r="D64" s="92" t="s">
        <v>6694</v>
      </c>
      <c r="E64" s="2990" t="s">
        <v>6796</v>
      </c>
      <c r="F64" s="92"/>
      <c r="G64" s="94"/>
      <c r="H64" s="94" t="s">
        <v>76</v>
      </c>
      <c r="I64" s="136" t="s">
        <v>77</v>
      </c>
      <c r="J64" s="137">
        <v>672</v>
      </c>
      <c r="K64" s="138">
        <v>0</v>
      </c>
      <c r="L64" s="138">
        <v>96</v>
      </c>
      <c r="M64" s="138">
        <f t="shared" si="40"/>
        <v>7</v>
      </c>
      <c r="N64" s="139">
        <v>45896</v>
      </c>
      <c r="O64" s="139">
        <v>45896</v>
      </c>
      <c r="P64" s="140" t="s">
        <v>6793</v>
      </c>
      <c r="Q64" s="196"/>
      <c r="R64" s="136"/>
      <c r="S64" s="136" t="s">
        <v>111</v>
      </c>
      <c r="T64" s="197">
        <v>45859</v>
      </c>
      <c r="U64" s="198" t="s">
        <v>88</v>
      </c>
      <c r="V64" s="198" t="s">
        <v>6794</v>
      </c>
      <c r="W64" s="198"/>
      <c r="X64" s="198"/>
      <c r="Y64" s="253" t="s">
        <v>6795</v>
      </c>
      <c r="Z64" s="254" t="s">
        <v>531</v>
      </c>
      <c r="AA64" s="255"/>
      <c r="AB64" s="256"/>
      <c r="AC64" s="257"/>
      <c r="AD64" s="258"/>
      <c r="AE64" s="258"/>
      <c r="AF64" s="258">
        <v>9</v>
      </c>
      <c r="AG64" s="297">
        <f t="shared" si="65"/>
        <v>672</v>
      </c>
      <c r="AH64" s="297"/>
      <c r="AI64" s="297">
        <f t="shared" si="66"/>
        <v>28</v>
      </c>
      <c r="AJ64" s="297"/>
      <c r="AK64" s="297"/>
      <c r="AL64" s="297"/>
      <c r="AM64" s="297"/>
      <c r="AN64" s="297" t="s">
        <v>63</v>
      </c>
      <c r="AO64" s="297">
        <f t="shared" si="67"/>
        <v>672</v>
      </c>
      <c r="AP64" s="297"/>
      <c r="AQ64" s="321">
        <f t="shared" si="57"/>
        <v>74.6666666666667</v>
      </c>
      <c r="AR64" s="321">
        <f t="shared" si="58"/>
        <v>74.6666666666667</v>
      </c>
      <c r="AS64" s="321">
        <f t="shared" si="59"/>
        <v>74.6666666666667</v>
      </c>
      <c r="AT64" s="321">
        <f t="shared" si="60"/>
        <v>74.6666666666667</v>
      </c>
      <c r="AU64" s="321">
        <f t="shared" si="61"/>
        <v>74.6666666666667</v>
      </c>
      <c r="AV64" s="321">
        <f t="shared" si="62"/>
        <v>74.6666666666667</v>
      </c>
      <c r="AW64" s="321">
        <f t="shared" si="63"/>
        <v>74.6666666666667</v>
      </c>
      <c r="AX64" s="321">
        <f t="shared" si="64"/>
        <v>74.6666666666667</v>
      </c>
      <c r="AY64" s="321">
        <f t="shared" si="68"/>
        <v>74.6666666666667</v>
      </c>
      <c r="AZ64" s="321">
        <f t="shared" si="69"/>
        <v>71.5555555555556</v>
      </c>
      <c r="BA64" s="321">
        <f t="shared" si="70"/>
        <v>3.11111111111111</v>
      </c>
      <c r="BB64" s="138"/>
      <c r="BC64" s="335"/>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c r="CD64" s="13"/>
      <c r="CE64" s="13"/>
      <c r="CF64" s="13"/>
      <c r="CG64" s="13"/>
      <c r="CH64" s="13"/>
      <c r="CI64" s="13"/>
      <c r="CJ64" s="13"/>
      <c r="CK64" s="13"/>
      <c r="CL64" s="13"/>
      <c r="CM64" s="13"/>
      <c r="CN64" s="13"/>
      <c r="CO64" s="13"/>
      <c r="CP64" s="13"/>
      <c r="CQ64" s="13"/>
      <c r="CR64" s="13"/>
      <c r="CS64" s="13"/>
      <c r="CT64" s="13"/>
      <c r="CU64" s="13"/>
      <c r="CV64" s="13"/>
      <c r="CW64" s="13"/>
      <c r="CX64" s="13"/>
      <c r="CY64" s="13"/>
      <c r="CZ64" s="13"/>
      <c r="DA64" s="13"/>
      <c r="DB64" s="13"/>
      <c r="DC64" s="13"/>
      <c r="DD64" s="13"/>
      <c r="DE64" s="13"/>
      <c r="DF64" s="13"/>
      <c r="DG64" s="13"/>
      <c r="DH64" s="13"/>
      <c r="DI64" s="13"/>
      <c r="DJ64" s="13"/>
      <c r="DK64" s="13"/>
      <c r="DL64" s="13"/>
      <c r="DM64" s="13"/>
      <c r="DN64" s="13"/>
      <c r="DO64" s="13"/>
      <c r="DP64" s="13"/>
      <c r="DQ64" s="13"/>
      <c r="DR64" s="13"/>
      <c r="DS64" s="13"/>
      <c r="DT64" s="13"/>
      <c r="DU64" s="13"/>
      <c r="DV64" s="13"/>
      <c r="DW64" s="13"/>
      <c r="DX64" s="13"/>
      <c r="DY64" s="13"/>
      <c r="DZ64" s="13"/>
      <c r="EA64" s="13"/>
      <c r="EB64" s="13"/>
      <c r="EC64" s="13"/>
      <c r="ED64" s="13"/>
      <c r="EE64" s="13"/>
      <c r="EF64" s="13"/>
      <c r="EG64" s="13"/>
      <c r="EH64" s="13"/>
      <c r="EI64" s="13"/>
      <c r="EJ64" s="13"/>
      <c r="EK64" s="13"/>
      <c r="EL64" s="13"/>
      <c r="EM64" s="13"/>
      <c r="EN64" s="13"/>
      <c r="EO64" s="13"/>
      <c r="EP64" s="13"/>
      <c r="EQ64" s="13"/>
      <c r="ER64" s="13"/>
      <c r="ES64" s="13"/>
      <c r="ET64" s="13"/>
      <c r="EU64" s="13"/>
      <c r="EV64" s="13"/>
      <c r="EW64" s="13"/>
      <c r="EX64" s="13"/>
      <c r="EY64" s="13"/>
      <c r="EZ64" s="13"/>
      <c r="FA64" s="13"/>
      <c r="FB64" s="13"/>
      <c r="FC64" s="13"/>
      <c r="FD64" s="13"/>
      <c r="FE64" s="13"/>
      <c r="FF64" s="13"/>
      <c r="FG64" s="13"/>
      <c r="FH64" s="13"/>
      <c r="FI64" s="13"/>
      <c r="FJ64" s="13"/>
      <c r="FK64" s="13"/>
      <c r="FL64" s="13"/>
      <c r="FM64" s="13"/>
      <c r="FN64" s="13"/>
      <c r="FO64" s="13"/>
      <c r="FP64" s="13"/>
      <c r="FQ64" s="13"/>
      <c r="FR64" s="13"/>
      <c r="FS64" s="13"/>
      <c r="FT64" s="13"/>
      <c r="FU64" s="13"/>
      <c r="FV64" s="13"/>
      <c r="FW64" s="13"/>
      <c r="FX64" s="13"/>
      <c r="FY64" s="13"/>
      <c r="FZ64" s="13"/>
      <c r="GA64" s="13"/>
      <c r="GB64" s="13"/>
      <c r="GC64" s="13"/>
      <c r="GD64" s="13"/>
      <c r="GE64" s="13"/>
      <c r="GF64" s="13"/>
      <c r="GG64" s="13"/>
      <c r="GH64" s="13"/>
      <c r="GI64" s="13"/>
      <c r="GJ64" s="13"/>
      <c r="GK64" s="13"/>
      <c r="GL64" s="13"/>
      <c r="GM64" s="13"/>
      <c r="GN64" s="13"/>
      <c r="GO64" s="13"/>
      <c r="GP64" s="13"/>
      <c r="GQ64" s="13"/>
      <c r="GR64" s="13"/>
      <c r="GS64" s="13"/>
      <c r="GT64" s="13"/>
      <c r="GU64" s="13"/>
      <c r="GV64" s="13"/>
      <c r="GW64" s="13"/>
      <c r="GX64" s="13"/>
      <c r="GY64" s="13"/>
      <c r="GZ64" s="13"/>
      <c r="HA64" s="13"/>
      <c r="HB64" s="13"/>
      <c r="HC64" s="13"/>
      <c r="HD64" s="13"/>
      <c r="HE64" s="13"/>
      <c r="HF64" s="13"/>
      <c r="HG64" s="13"/>
      <c r="HH64" s="13"/>
      <c r="HI64" s="13"/>
      <c r="HJ64" s="13"/>
      <c r="HK64" s="13"/>
      <c r="HL64" s="13"/>
      <c r="HM64" s="13"/>
      <c r="HN64" s="13"/>
      <c r="HO64" s="13"/>
      <c r="HP64" s="13"/>
      <c r="HQ64" s="13"/>
      <c r="HR64" s="13"/>
      <c r="HS64" s="13"/>
      <c r="HT64" s="13"/>
      <c r="HU64" s="13"/>
      <c r="HV64" s="13"/>
      <c r="HW64" s="13"/>
      <c r="HX64" s="13"/>
      <c r="HY64" s="13"/>
      <c r="HZ64" s="13"/>
      <c r="IA64" s="13"/>
      <c r="IB64" s="13"/>
      <c r="IC64" s="13"/>
      <c r="ID64" s="13"/>
      <c r="IE64" s="13"/>
      <c r="IF64" s="13"/>
      <c r="IG64" s="13"/>
      <c r="IH64" s="13"/>
      <c r="II64" s="13"/>
      <c r="IJ64" s="13"/>
      <c r="IK64" s="13"/>
      <c r="IL64" s="13"/>
      <c r="IM64" s="13"/>
      <c r="IN64" s="13"/>
      <c r="IO64" s="13"/>
      <c r="IP64" s="13"/>
      <c r="IQ64" s="13"/>
      <c r="IR64" s="13"/>
      <c r="IS64" s="13"/>
      <c r="IT64" s="13"/>
      <c r="IU64" s="13"/>
      <c r="IV64" s="13"/>
      <c r="IW64" s="13"/>
      <c r="IX64" s="13"/>
      <c r="IY64" s="13"/>
      <c r="IZ64" s="13"/>
      <c r="JA64" s="13"/>
      <c r="JB64" s="13"/>
      <c r="JC64" s="13"/>
      <c r="JD64" s="13"/>
      <c r="JE64" s="13"/>
      <c r="JF64" s="13"/>
      <c r="JG64" s="13"/>
      <c r="JH64" s="13"/>
      <c r="JI64" s="13"/>
      <c r="JJ64" s="13"/>
      <c r="JK64" s="13"/>
      <c r="JL64" s="13"/>
      <c r="JM64" s="13"/>
      <c r="JN64" s="13"/>
      <c r="JO64" s="13"/>
      <c r="JP64" s="13"/>
      <c r="JQ64" s="13"/>
      <c r="JR64" s="13"/>
      <c r="JS64" s="13"/>
      <c r="JT64" s="13"/>
      <c r="JU64" s="13"/>
      <c r="JV64" s="13"/>
      <c r="JW64" s="13"/>
      <c r="JX64" s="13"/>
      <c r="JY64" s="13"/>
      <c r="JZ64" s="13"/>
      <c r="KA64" s="13"/>
      <c r="KB64" s="13"/>
      <c r="KC64" s="13"/>
      <c r="KD64" s="13"/>
      <c r="KE64" s="13"/>
      <c r="KF64" s="13"/>
      <c r="KG64" s="13"/>
      <c r="KH64" s="13"/>
      <c r="KI64" s="13"/>
      <c r="KJ64" s="13"/>
      <c r="KK64" s="13"/>
      <c r="KL64" s="13"/>
      <c r="KM64" s="13"/>
      <c r="KN64" s="13"/>
      <c r="KO64" s="13"/>
      <c r="KP64" s="13"/>
      <c r="KQ64" s="13"/>
      <c r="KR64" s="13"/>
      <c r="KS64" s="13"/>
      <c r="KT64" s="13"/>
      <c r="KU64" s="13"/>
      <c r="KV64" s="13"/>
      <c r="KW64" s="13"/>
      <c r="KX64" s="13"/>
      <c r="KY64" s="13"/>
      <c r="KZ64" s="13"/>
      <c r="LA64" s="13"/>
      <c r="LB64" s="13"/>
      <c r="LC64" s="13"/>
      <c r="LD64" s="13"/>
      <c r="LE64" s="13"/>
      <c r="LF64" s="13"/>
      <c r="LG64" s="13"/>
      <c r="LH64" s="13"/>
      <c r="LI64" s="13"/>
      <c r="LJ64" s="13"/>
      <c r="LK64" s="13"/>
      <c r="LL64" s="13"/>
    </row>
    <row r="65" s="11" customFormat="1" ht="47" customHeight="1" spans="1:324">
      <c r="A65" s="89"/>
      <c r="B65" s="90"/>
      <c r="C65" s="91"/>
      <c r="D65" s="92" t="s">
        <v>6694</v>
      </c>
      <c r="E65" s="2990" t="s">
        <v>6797</v>
      </c>
      <c r="F65" s="92"/>
      <c r="G65" s="94"/>
      <c r="H65" s="94" t="s">
        <v>6798</v>
      </c>
      <c r="I65" s="136" t="s">
        <v>77</v>
      </c>
      <c r="J65" s="137">
        <v>672</v>
      </c>
      <c r="K65" s="138">
        <v>0</v>
      </c>
      <c r="L65" s="138">
        <v>96</v>
      </c>
      <c r="M65" s="138">
        <f t="shared" si="40"/>
        <v>7</v>
      </c>
      <c r="N65" s="139">
        <v>45897</v>
      </c>
      <c r="O65" s="139">
        <v>45896</v>
      </c>
      <c r="P65" s="140" t="s">
        <v>6799</v>
      </c>
      <c r="Q65" s="196"/>
      <c r="R65" s="136"/>
      <c r="S65" s="136" t="s">
        <v>111</v>
      </c>
      <c r="T65" s="197">
        <v>45859</v>
      </c>
      <c r="U65" s="198" t="s">
        <v>88</v>
      </c>
      <c r="V65" s="198" t="s">
        <v>6794</v>
      </c>
      <c r="W65" s="198"/>
      <c r="X65" s="198"/>
      <c r="Y65" s="253" t="s">
        <v>6800</v>
      </c>
      <c r="Z65" s="254" t="s">
        <v>531</v>
      </c>
      <c r="AA65" s="255"/>
      <c r="AB65" s="256"/>
      <c r="AC65" s="257"/>
      <c r="AD65" s="258"/>
      <c r="AE65" s="258"/>
      <c r="AF65" s="258">
        <v>9</v>
      </c>
      <c r="AG65" s="297">
        <f t="shared" si="65"/>
        <v>672</v>
      </c>
      <c r="AH65" s="297"/>
      <c r="AI65" s="297">
        <f t="shared" si="66"/>
        <v>28</v>
      </c>
      <c r="AJ65" s="297"/>
      <c r="AK65" s="297"/>
      <c r="AL65" s="297"/>
      <c r="AM65" s="297"/>
      <c r="AN65" s="297" t="s">
        <v>63</v>
      </c>
      <c r="AO65" s="297">
        <f t="shared" si="67"/>
        <v>672</v>
      </c>
      <c r="AP65" s="297"/>
      <c r="AQ65" s="321">
        <f t="shared" si="57"/>
        <v>74.6666666666667</v>
      </c>
      <c r="AR65" s="321">
        <f t="shared" si="58"/>
        <v>74.6666666666667</v>
      </c>
      <c r="AS65" s="321">
        <f t="shared" si="59"/>
        <v>74.6666666666667</v>
      </c>
      <c r="AT65" s="321">
        <f t="shared" si="60"/>
        <v>74.6666666666667</v>
      </c>
      <c r="AU65" s="321">
        <f t="shared" si="61"/>
        <v>74.6666666666667</v>
      </c>
      <c r="AV65" s="321">
        <f t="shared" si="62"/>
        <v>74.6666666666667</v>
      </c>
      <c r="AW65" s="321">
        <f t="shared" si="63"/>
        <v>74.6666666666667</v>
      </c>
      <c r="AX65" s="321">
        <f t="shared" si="64"/>
        <v>74.6666666666667</v>
      </c>
      <c r="AY65" s="321">
        <f t="shared" si="68"/>
        <v>74.6666666666667</v>
      </c>
      <c r="AZ65" s="321">
        <f t="shared" si="69"/>
        <v>71.5555555555556</v>
      </c>
      <c r="BA65" s="321">
        <f t="shared" si="70"/>
        <v>3.11111111111111</v>
      </c>
      <c r="BB65" s="138"/>
      <c r="BC65" s="335"/>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c r="CD65" s="13"/>
      <c r="CE65" s="13"/>
      <c r="CF65" s="13"/>
      <c r="CG65" s="13"/>
      <c r="CH65" s="13"/>
      <c r="CI65" s="13"/>
      <c r="CJ65" s="13"/>
      <c r="CK65" s="13"/>
      <c r="CL65" s="13"/>
      <c r="CM65" s="13"/>
      <c r="CN65" s="13"/>
      <c r="CO65" s="13"/>
      <c r="CP65" s="13"/>
      <c r="CQ65" s="13"/>
      <c r="CR65" s="13"/>
      <c r="CS65" s="13"/>
      <c r="CT65" s="13"/>
      <c r="CU65" s="13"/>
      <c r="CV65" s="13"/>
      <c r="CW65" s="13"/>
      <c r="CX65" s="13"/>
      <c r="CY65" s="13"/>
      <c r="CZ65" s="13"/>
      <c r="DA65" s="13"/>
      <c r="DB65" s="13"/>
      <c r="DC65" s="13"/>
      <c r="DD65" s="13"/>
      <c r="DE65" s="13"/>
      <c r="DF65" s="13"/>
      <c r="DG65" s="13"/>
      <c r="DH65" s="13"/>
      <c r="DI65" s="13"/>
      <c r="DJ65" s="13"/>
      <c r="DK65" s="13"/>
      <c r="DL65" s="13"/>
      <c r="DM65" s="13"/>
      <c r="DN65" s="13"/>
      <c r="DO65" s="13"/>
      <c r="DP65" s="13"/>
      <c r="DQ65" s="13"/>
      <c r="DR65" s="13"/>
      <c r="DS65" s="13"/>
      <c r="DT65" s="13"/>
      <c r="DU65" s="13"/>
      <c r="DV65" s="13"/>
      <c r="DW65" s="13"/>
      <c r="DX65" s="13"/>
      <c r="DY65" s="13"/>
      <c r="DZ65" s="13"/>
      <c r="EA65" s="13"/>
      <c r="EB65" s="13"/>
      <c r="EC65" s="13"/>
      <c r="ED65" s="13"/>
      <c r="EE65" s="13"/>
      <c r="EF65" s="13"/>
      <c r="EG65" s="13"/>
      <c r="EH65" s="13"/>
      <c r="EI65" s="13"/>
      <c r="EJ65" s="13"/>
      <c r="EK65" s="13"/>
      <c r="EL65" s="13"/>
      <c r="EM65" s="13"/>
      <c r="EN65" s="13"/>
      <c r="EO65" s="13"/>
      <c r="EP65" s="13"/>
      <c r="EQ65" s="13"/>
      <c r="ER65" s="13"/>
      <c r="ES65" s="13"/>
      <c r="ET65" s="13"/>
      <c r="EU65" s="13"/>
      <c r="EV65" s="13"/>
      <c r="EW65" s="13"/>
      <c r="EX65" s="13"/>
      <c r="EY65" s="13"/>
      <c r="EZ65" s="13"/>
      <c r="FA65" s="13"/>
      <c r="FB65" s="13"/>
      <c r="FC65" s="13"/>
      <c r="FD65" s="13"/>
      <c r="FE65" s="13"/>
      <c r="FF65" s="13"/>
      <c r="FG65" s="13"/>
      <c r="FH65" s="13"/>
      <c r="FI65" s="13"/>
      <c r="FJ65" s="13"/>
      <c r="FK65" s="13"/>
      <c r="FL65" s="13"/>
      <c r="FM65" s="13"/>
      <c r="FN65" s="13"/>
      <c r="FO65" s="13"/>
      <c r="FP65" s="13"/>
      <c r="FQ65" s="13"/>
      <c r="FR65" s="13"/>
      <c r="FS65" s="13"/>
      <c r="FT65" s="13"/>
      <c r="FU65" s="13"/>
      <c r="FV65" s="13"/>
      <c r="FW65" s="13"/>
      <c r="FX65" s="13"/>
      <c r="FY65" s="13"/>
      <c r="FZ65" s="13"/>
      <c r="GA65" s="13"/>
      <c r="GB65" s="13"/>
      <c r="GC65" s="13"/>
      <c r="GD65" s="13"/>
      <c r="GE65" s="13"/>
      <c r="GF65" s="13"/>
      <c r="GG65" s="13"/>
      <c r="GH65" s="13"/>
      <c r="GI65" s="13"/>
      <c r="GJ65" s="13"/>
      <c r="GK65" s="13"/>
      <c r="GL65" s="13"/>
      <c r="GM65" s="13"/>
      <c r="GN65" s="13"/>
      <c r="GO65" s="13"/>
      <c r="GP65" s="13"/>
      <c r="GQ65" s="13"/>
      <c r="GR65" s="13"/>
      <c r="GS65" s="13"/>
      <c r="GT65" s="13"/>
      <c r="GU65" s="13"/>
      <c r="GV65" s="13"/>
      <c r="GW65" s="13"/>
      <c r="GX65" s="13"/>
      <c r="GY65" s="13"/>
      <c r="GZ65" s="13"/>
      <c r="HA65" s="13"/>
      <c r="HB65" s="13"/>
      <c r="HC65" s="13"/>
      <c r="HD65" s="13"/>
      <c r="HE65" s="13"/>
      <c r="HF65" s="13"/>
      <c r="HG65" s="13"/>
      <c r="HH65" s="13"/>
      <c r="HI65" s="13"/>
      <c r="HJ65" s="13"/>
      <c r="HK65" s="13"/>
      <c r="HL65" s="13"/>
      <c r="HM65" s="13"/>
      <c r="HN65" s="13"/>
      <c r="HO65" s="13"/>
      <c r="HP65" s="13"/>
      <c r="HQ65" s="13"/>
      <c r="HR65" s="13"/>
      <c r="HS65" s="13"/>
      <c r="HT65" s="13"/>
      <c r="HU65" s="13"/>
      <c r="HV65" s="13"/>
      <c r="HW65" s="13"/>
      <c r="HX65" s="13"/>
      <c r="HY65" s="13"/>
      <c r="HZ65" s="13"/>
      <c r="IA65" s="13"/>
      <c r="IB65" s="13"/>
      <c r="IC65" s="13"/>
      <c r="ID65" s="13"/>
      <c r="IE65" s="13"/>
      <c r="IF65" s="13"/>
      <c r="IG65" s="13"/>
      <c r="IH65" s="13"/>
      <c r="II65" s="13"/>
      <c r="IJ65" s="13"/>
      <c r="IK65" s="13"/>
      <c r="IL65" s="13"/>
      <c r="IM65" s="13"/>
      <c r="IN65" s="13"/>
      <c r="IO65" s="13"/>
      <c r="IP65" s="13"/>
      <c r="IQ65" s="13"/>
      <c r="IR65" s="13"/>
      <c r="IS65" s="13"/>
      <c r="IT65" s="13"/>
      <c r="IU65" s="13"/>
      <c r="IV65" s="13"/>
      <c r="IW65" s="13"/>
      <c r="IX65" s="13"/>
      <c r="IY65" s="13"/>
      <c r="IZ65" s="13"/>
      <c r="JA65" s="13"/>
      <c r="JB65" s="13"/>
      <c r="JC65" s="13"/>
      <c r="JD65" s="13"/>
      <c r="JE65" s="13"/>
      <c r="JF65" s="13"/>
      <c r="JG65" s="13"/>
      <c r="JH65" s="13"/>
      <c r="JI65" s="13"/>
      <c r="JJ65" s="13"/>
      <c r="JK65" s="13"/>
      <c r="JL65" s="13"/>
      <c r="JM65" s="13"/>
      <c r="JN65" s="13"/>
      <c r="JO65" s="13"/>
      <c r="JP65" s="13"/>
      <c r="JQ65" s="13"/>
      <c r="JR65" s="13"/>
      <c r="JS65" s="13"/>
      <c r="JT65" s="13"/>
      <c r="JU65" s="13"/>
      <c r="JV65" s="13"/>
      <c r="JW65" s="13"/>
      <c r="JX65" s="13"/>
      <c r="JY65" s="13"/>
      <c r="JZ65" s="13"/>
      <c r="KA65" s="13"/>
      <c r="KB65" s="13"/>
      <c r="KC65" s="13"/>
      <c r="KD65" s="13"/>
      <c r="KE65" s="13"/>
      <c r="KF65" s="13"/>
      <c r="KG65" s="13"/>
      <c r="KH65" s="13"/>
      <c r="KI65" s="13"/>
      <c r="KJ65" s="13"/>
      <c r="KK65" s="13"/>
      <c r="KL65" s="13"/>
      <c r="KM65" s="13"/>
      <c r="KN65" s="13"/>
      <c r="KO65" s="13"/>
      <c r="KP65" s="13"/>
      <c r="KQ65" s="13"/>
      <c r="KR65" s="13"/>
      <c r="KS65" s="13"/>
      <c r="KT65" s="13"/>
      <c r="KU65" s="13"/>
      <c r="KV65" s="13"/>
      <c r="KW65" s="13"/>
      <c r="KX65" s="13"/>
      <c r="KY65" s="13"/>
      <c r="KZ65" s="13"/>
      <c r="LA65" s="13"/>
      <c r="LB65" s="13"/>
      <c r="LC65" s="13"/>
      <c r="LD65" s="13"/>
      <c r="LE65" s="13"/>
      <c r="LF65" s="13"/>
      <c r="LG65" s="13"/>
      <c r="LH65" s="13"/>
      <c r="LI65" s="13"/>
      <c r="LJ65" s="13"/>
      <c r="LK65" s="13"/>
      <c r="LL65" s="13"/>
    </row>
    <row r="66" s="11" customFormat="1" ht="47" customHeight="1" spans="1:324">
      <c r="A66" s="89"/>
      <c r="B66" s="90"/>
      <c r="C66" s="91"/>
      <c r="D66" s="92" t="s">
        <v>6694</v>
      </c>
      <c r="E66" s="2990" t="s">
        <v>6801</v>
      </c>
      <c r="F66" s="92"/>
      <c r="G66" s="94"/>
      <c r="H66" s="94" t="s">
        <v>6798</v>
      </c>
      <c r="I66" s="136" t="s">
        <v>77</v>
      </c>
      <c r="J66" s="137">
        <v>8256</v>
      </c>
      <c r="K66" s="138">
        <v>0</v>
      </c>
      <c r="L66" s="138">
        <v>96</v>
      </c>
      <c r="M66" s="138">
        <f t="shared" si="40"/>
        <v>86</v>
      </c>
      <c r="N66" s="139">
        <v>45897</v>
      </c>
      <c r="O66" s="139">
        <v>45896</v>
      </c>
      <c r="P66" s="140" t="s">
        <v>6799</v>
      </c>
      <c r="Q66" s="196"/>
      <c r="R66" s="136"/>
      <c r="S66" s="136" t="s">
        <v>111</v>
      </c>
      <c r="T66" s="197">
        <v>45859</v>
      </c>
      <c r="U66" s="198" t="s">
        <v>88</v>
      </c>
      <c r="V66" s="198" t="s">
        <v>6794</v>
      </c>
      <c r="W66" s="198"/>
      <c r="X66" s="198"/>
      <c r="Y66" s="253" t="s">
        <v>6800</v>
      </c>
      <c r="Z66" s="254" t="s">
        <v>531</v>
      </c>
      <c r="AA66" s="255"/>
      <c r="AB66" s="256"/>
      <c r="AC66" s="257"/>
      <c r="AD66" s="258"/>
      <c r="AE66" s="258"/>
      <c r="AF66" s="258">
        <v>9</v>
      </c>
      <c r="AG66" s="297">
        <f t="shared" si="65"/>
        <v>8256</v>
      </c>
      <c r="AH66" s="297"/>
      <c r="AI66" s="297">
        <f t="shared" si="66"/>
        <v>344</v>
      </c>
      <c r="AJ66" s="297"/>
      <c r="AK66" s="297"/>
      <c r="AL66" s="297"/>
      <c r="AM66" s="297"/>
      <c r="AN66" s="297" t="s">
        <v>63</v>
      </c>
      <c r="AO66" s="297">
        <f t="shared" si="67"/>
        <v>8256</v>
      </c>
      <c r="AP66" s="297"/>
      <c r="AQ66" s="321">
        <f t="shared" si="57"/>
        <v>917.333333333333</v>
      </c>
      <c r="AR66" s="321">
        <f t="shared" si="58"/>
        <v>917.333333333333</v>
      </c>
      <c r="AS66" s="321">
        <f t="shared" si="59"/>
        <v>917.333333333333</v>
      </c>
      <c r="AT66" s="321">
        <f t="shared" si="60"/>
        <v>917.333333333333</v>
      </c>
      <c r="AU66" s="321">
        <f t="shared" si="61"/>
        <v>917.333333333333</v>
      </c>
      <c r="AV66" s="321">
        <f t="shared" si="62"/>
        <v>917.333333333333</v>
      </c>
      <c r="AW66" s="321">
        <f t="shared" si="63"/>
        <v>917.333333333333</v>
      </c>
      <c r="AX66" s="321">
        <f t="shared" si="64"/>
        <v>917.333333333333</v>
      </c>
      <c r="AY66" s="321">
        <f t="shared" si="68"/>
        <v>917.333333333333</v>
      </c>
      <c r="AZ66" s="321">
        <f t="shared" si="69"/>
        <v>879.111111111111</v>
      </c>
      <c r="BA66" s="321">
        <f t="shared" si="70"/>
        <v>38.2222222222222</v>
      </c>
      <c r="BB66" s="138"/>
      <c r="BC66" s="335"/>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c r="CD66" s="13"/>
      <c r="CE66" s="13"/>
      <c r="CF66" s="13"/>
      <c r="CG66" s="13"/>
      <c r="CH66" s="13"/>
      <c r="CI66" s="13"/>
      <c r="CJ66" s="13"/>
      <c r="CK66" s="13"/>
      <c r="CL66" s="13"/>
      <c r="CM66" s="13"/>
      <c r="CN66" s="13"/>
      <c r="CO66" s="13"/>
      <c r="CP66" s="13"/>
      <c r="CQ66" s="13"/>
      <c r="CR66" s="13"/>
      <c r="CS66" s="13"/>
      <c r="CT66" s="13"/>
      <c r="CU66" s="13"/>
      <c r="CV66" s="13"/>
      <c r="CW66" s="13"/>
      <c r="CX66" s="13"/>
      <c r="CY66" s="13"/>
      <c r="CZ66" s="13"/>
      <c r="DA66" s="13"/>
      <c r="DB66" s="13"/>
      <c r="DC66" s="13"/>
      <c r="DD66" s="13"/>
      <c r="DE66" s="13"/>
      <c r="DF66" s="13"/>
      <c r="DG66" s="13"/>
      <c r="DH66" s="13"/>
      <c r="DI66" s="13"/>
      <c r="DJ66" s="13"/>
      <c r="DK66" s="13"/>
      <c r="DL66" s="13"/>
      <c r="DM66" s="13"/>
      <c r="DN66" s="13"/>
      <c r="DO66" s="13"/>
      <c r="DP66" s="13"/>
      <c r="DQ66" s="13"/>
      <c r="DR66" s="13"/>
      <c r="DS66" s="13"/>
      <c r="DT66" s="13"/>
      <c r="DU66" s="13"/>
      <c r="DV66" s="13"/>
      <c r="DW66" s="13"/>
      <c r="DX66" s="13"/>
      <c r="DY66" s="13"/>
      <c r="DZ66" s="13"/>
      <c r="EA66" s="13"/>
      <c r="EB66" s="13"/>
      <c r="EC66" s="13"/>
      <c r="ED66" s="13"/>
      <c r="EE66" s="13"/>
      <c r="EF66" s="13"/>
      <c r="EG66" s="13"/>
      <c r="EH66" s="13"/>
      <c r="EI66" s="13"/>
      <c r="EJ66" s="13"/>
      <c r="EK66" s="13"/>
      <c r="EL66" s="13"/>
      <c r="EM66" s="13"/>
      <c r="EN66" s="13"/>
      <c r="EO66" s="13"/>
      <c r="EP66" s="13"/>
      <c r="EQ66" s="13"/>
      <c r="ER66" s="13"/>
      <c r="ES66" s="13"/>
      <c r="ET66" s="13"/>
      <c r="EU66" s="13"/>
      <c r="EV66" s="13"/>
      <c r="EW66" s="13"/>
      <c r="EX66" s="13"/>
      <c r="EY66" s="13"/>
      <c r="EZ66" s="13"/>
      <c r="FA66" s="13"/>
      <c r="FB66" s="13"/>
      <c r="FC66" s="13"/>
      <c r="FD66" s="13"/>
      <c r="FE66" s="13"/>
      <c r="FF66" s="13"/>
      <c r="FG66" s="13"/>
      <c r="FH66" s="13"/>
      <c r="FI66" s="13"/>
      <c r="FJ66" s="13"/>
      <c r="FK66" s="13"/>
      <c r="FL66" s="13"/>
      <c r="FM66" s="13"/>
      <c r="FN66" s="13"/>
      <c r="FO66" s="13"/>
      <c r="FP66" s="13"/>
      <c r="FQ66" s="13"/>
      <c r="FR66" s="13"/>
      <c r="FS66" s="13"/>
      <c r="FT66" s="13"/>
      <c r="FU66" s="13"/>
      <c r="FV66" s="13"/>
      <c r="FW66" s="13"/>
      <c r="FX66" s="13"/>
      <c r="FY66" s="13"/>
      <c r="FZ66" s="13"/>
      <c r="GA66" s="13"/>
      <c r="GB66" s="13"/>
      <c r="GC66" s="13"/>
      <c r="GD66" s="13"/>
      <c r="GE66" s="13"/>
      <c r="GF66" s="13"/>
      <c r="GG66" s="13"/>
      <c r="GH66" s="13"/>
      <c r="GI66" s="13"/>
      <c r="GJ66" s="13"/>
      <c r="GK66" s="13"/>
      <c r="GL66" s="13"/>
      <c r="GM66" s="13"/>
      <c r="GN66" s="13"/>
      <c r="GO66" s="13"/>
      <c r="GP66" s="13"/>
      <c r="GQ66" s="13"/>
      <c r="GR66" s="13"/>
      <c r="GS66" s="13"/>
      <c r="GT66" s="13"/>
      <c r="GU66" s="13"/>
      <c r="GV66" s="13"/>
      <c r="GW66" s="13"/>
      <c r="GX66" s="13"/>
      <c r="GY66" s="13"/>
      <c r="GZ66" s="13"/>
      <c r="HA66" s="13"/>
      <c r="HB66" s="13"/>
      <c r="HC66" s="13"/>
      <c r="HD66" s="13"/>
      <c r="HE66" s="13"/>
      <c r="HF66" s="13"/>
      <c r="HG66" s="13"/>
      <c r="HH66" s="13"/>
      <c r="HI66" s="13"/>
      <c r="HJ66" s="13"/>
      <c r="HK66" s="13"/>
      <c r="HL66" s="13"/>
      <c r="HM66" s="13"/>
      <c r="HN66" s="13"/>
      <c r="HO66" s="13"/>
      <c r="HP66" s="13"/>
      <c r="HQ66" s="13"/>
      <c r="HR66" s="13"/>
      <c r="HS66" s="13"/>
      <c r="HT66" s="13"/>
      <c r="HU66" s="13"/>
      <c r="HV66" s="13"/>
      <c r="HW66" s="13"/>
      <c r="HX66" s="13"/>
      <c r="HY66" s="13"/>
      <c r="HZ66" s="13"/>
      <c r="IA66" s="13"/>
      <c r="IB66" s="13"/>
      <c r="IC66" s="13"/>
      <c r="ID66" s="13"/>
      <c r="IE66" s="13"/>
      <c r="IF66" s="13"/>
      <c r="IG66" s="13"/>
      <c r="IH66" s="13"/>
      <c r="II66" s="13"/>
      <c r="IJ66" s="13"/>
      <c r="IK66" s="13"/>
      <c r="IL66" s="13"/>
      <c r="IM66" s="13"/>
      <c r="IN66" s="13"/>
      <c r="IO66" s="13"/>
      <c r="IP66" s="13"/>
      <c r="IQ66" s="13"/>
      <c r="IR66" s="13"/>
      <c r="IS66" s="13"/>
      <c r="IT66" s="13"/>
      <c r="IU66" s="13"/>
      <c r="IV66" s="13"/>
      <c r="IW66" s="13"/>
      <c r="IX66" s="13"/>
      <c r="IY66" s="13"/>
      <c r="IZ66" s="13"/>
      <c r="JA66" s="13"/>
      <c r="JB66" s="13"/>
      <c r="JC66" s="13"/>
      <c r="JD66" s="13"/>
      <c r="JE66" s="13"/>
      <c r="JF66" s="13"/>
      <c r="JG66" s="13"/>
      <c r="JH66" s="13"/>
      <c r="JI66" s="13"/>
      <c r="JJ66" s="13"/>
      <c r="JK66" s="13"/>
      <c r="JL66" s="13"/>
      <c r="JM66" s="13"/>
      <c r="JN66" s="13"/>
      <c r="JO66" s="13"/>
      <c r="JP66" s="13"/>
      <c r="JQ66" s="13"/>
      <c r="JR66" s="13"/>
      <c r="JS66" s="13"/>
      <c r="JT66" s="13"/>
      <c r="JU66" s="13"/>
      <c r="JV66" s="13"/>
      <c r="JW66" s="13"/>
      <c r="JX66" s="13"/>
      <c r="JY66" s="13"/>
      <c r="JZ66" s="13"/>
      <c r="KA66" s="13"/>
      <c r="KB66" s="13"/>
      <c r="KC66" s="13"/>
      <c r="KD66" s="13"/>
      <c r="KE66" s="13"/>
      <c r="KF66" s="13"/>
      <c r="KG66" s="13"/>
      <c r="KH66" s="13"/>
      <c r="KI66" s="13"/>
      <c r="KJ66" s="13"/>
      <c r="KK66" s="13"/>
      <c r="KL66" s="13"/>
      <c r="KM66" s="13"/>
      <c r="KN66" s="13"/>
      <c r="KO66" s="13"/>
      <c r="KP66" s="13"/>
      <c r="KQ66" s="13"/>
      <c r="KR66" s="13"/>
      <c r="KS66" s="13"/>
      <c r="KT66" s="13"/>
      <c r="KU66" s="13"/>
      <c r="KV66" s="13"/>
      <c r="KW66" s="13"/>
      <c r="KX66" s="13"/>
      <c r="KY66" s="13"/>
      <c r="KZ66" s="13"/>
      <c r="LA66" s="13"/>
      <c r="LB66" s="13"/>
      <c r="LC66" s="13"/>
      <c r="LD66" s="13"/>
      <c r="LE66" s="13"/>
      <c r="LF66" s="13"/>
      <c r="LG66" s="13"/>
      <c r="LH66" s="13"/>
      <c r="LI66" s="13"/>
      <c r="LJ66" s="13"/>
      <c r="LK66" s="13"/>
      <c r="LL66" s="13"/>
    </row>
    <row r="67" s="11" customFormat="1" ht="47" customHeight="1" spans="1:327">
      <c r="A67" s="89">
        <v>45902</v>
      </c>
      <c r="B67" s="90" t="s">
        <v>1656</v>
      </c>
      <c r="C67" s="91" t="s">
        <v>165</v>
      </c>
      <c r="D67" s="92">
        <v>4500178548</v>
      </c>
      <c r="E67" s="93">
        <v>378456</v>
      </c>
      <c r="F67" s="92" t="s">
        <v>6802</v>
      </c>
      <c r="G67" s="94"/>
      <c r="H67" s="94" t="s">
        <v>76</v>
      </c>
      <c r="I67" s="136" t="s">
        <v>77</v>
      </c>
      <c r="J67" s="137">
        <v>2976</v>
      </c>
      <c r="K67" s="138">
        <v>0</v>
      </c>
      <c r="L67" s="138">
        <v>96</v>
      </c>
      <c r="M67" s="138">
        <f t="shared" si="40"/>
        <v>31</v>
      </c>
      <c r="N67" s="139">
        <v>45947</v>
      </c>
      <c r="O67" s="139">
        <v>45945</v>
      </c>
      <c r="P67" s="140" t="s">
        <v>6803</v>
      </c>
      <c r="Q67" s="196"/>
      <c r="R67" s="196"/>
      <c r="S67" s="93"/>
      <c r="T67" s="196"/>
      <c r="U67" s="136"/>
      <c r="V67" s="136" t="s">
        <v>111</v>
      </c>
      <c r="W67" s="197" t="s">
        <v>1555</v>
      </c>
      <c r="X67" s="198" t="s">
        <v>88</v>
      </c>
      <c r="Y67" s="198" t="s">
        <v>88</v>
      </c>
      <c r="Z67" s="198"/>
      <c r="AA67" s="198"/>
      <c r="AB67" s="253" t="s">
        <v>6804</v>
      </c>
      <c r="AC67" s="254" t="s">
        <v>628</v>
      </c>
      <c r="AD67" s="255">
        <v>0.8646</v>
      </c>
      <c r="AE67" s="256">
        <f t="shared" ref="AE67:AE76" si="71">AD67*J67</f>
        <v>2573.0496</v>
      </c>
      <c r="AF67" s="257"/>
      <c r="AG67" s="258"/>
      <c r="AH67" s="258"/>
      <c r="AI67" s="258">
        <v>9</v>
      </c>
      <c r="AJ67" s="297">
        <f>J67</f>
        <v>2976</v>
      </c>
      <c r="AK67" s="297"/>
      <c r="AL67" s="297">
        <f>J67/24</f>
        <v>124</v>
      </c>
      <c r="AM67" s="297"/>
      <c r="AN67" s="297"/>
      <c r="AO67" s="297"/>
      <c r="AP67" s="297"/>
      <c r="AQ67" s="297" t="s">
        <v>63</v>
      </c>
      <c r="AR67" s="297">
        <f>J67</f>
        <v>2976</v>
      </c>
      <c r="AS67" s="297"/>
      <c r="AT67" s="321">
        <f t="shared" si="60"/>
        <v>330.666666666667</v>
      </c>
      <c r="AU67" s="321">
        <f t="shared" si="61"/>
        <v>330.666666666667</v>
      </c>
      <c r="AV67" s="321">
        <f t="shared" si="62"/>
        <v>330.666666666667</v>
      </c>
      <c r="AW67" s="321">
        <f t="shared" si="63"/>
        <v>330.666666666667</v>
      </c>
      <c r="AX67" s="321">
        <f t="shared" si="64"/>
        <v>330.666666666667</v>
      </c>
      <c r="AY67" s="321">
        <f t="shared" si="68"/>
        <v>330.666666666667</v>
      </c>
      <c r="AZ67" s="321">
        <f>J67/9</f>
        <v>330.666666666667</v>
      </c>
      <c r="BA67" s="321">
        <f>J67/9</f>
        <v>330.666666666667</v>
      </c>
      <c r="BB67" s="321">
        <f>J67/9</f>
        <v>330.666666666667</v>
      </c>
      <c r="BC67" s="321">
        <f>J67*23/24/COUNT(AT67:BB67)</f>
        <v>316.888888888889</v>
      </c>
      <c r="BD67" s="321">
        <f>J67/24/COUNT(AT67:BB67)</f>
        <v>13.7777777777778</v>
      </c>
      <c r="BE67" s="138"/>
      <c r="BF67" s="335"/>
      <c r="BG67" s="13"/>
      <c r="BH67" s="13"/>
      <c r="BI67" s="13"/>
      <c r="BJ67" s="13"/>
      <c r="BK67" s="13"/>
      <c r="BL67" s="13"/>
      <c r="BM67" s="13"/>
      <c r="BN67" s="13"/>
      <c r="BO67" s="13"/>
      <c r="BP67" s="13"/>
      <c r="BQ67" s="13"/>
      <c r="BR67" s="13"/>
      <c r="BS67" s="13"/>
      <c r="BT67" s="13"/>
      <c r="BU67" s="13"/>
      <c r="BV67" s="13"/>
      <c r="BW67" s="13"/>
      <c r="BX67" s="13"/>
      <c r="BY67" s="13"/>
      <c r="BZ67" s="13"/>
      <c r="CA67" s="13"/>
      <c r="CB67" s="13"/>
      <c r="CC67" s="13"/>
      <c r="CD67" s="13"/>
      <c r="CE67" s="13"/>
      <c r="CF67" s="13"/>
      <c r="CG67" s="13"/>
      <c r="CH67" s="13"/>
      <c r="CI67" s="13"/>
      <c r="CJ67" s="13"/>
      <c r="CK67" s="13"/>
      <c r="CL67" s="13"/>
      <c r="CM67" s="13"/>
      <c r="CN67" s="13"/>
      <c r="CO67" s="13"/>
      <c r="CP67" s="13"/>
      <c r="CQ67" s="13"/>
      <c r="CR67" s="13"/>
      <c r="CS67" s="13"/>
      <c r="CT67" s="13"/>
      <c r="CU67" s="13"/>
      <c r="CV67" s="13"/>
      <c r="CW67" s="13"/>
      <c r="CX67" s="13"/>
      <c r="CY67" s="13"/>
      <c r="CZ67" s="13"/>
      <c r="DA67" s="13"/>
      <c r="DB67" s="13"/>
      <c r="DC67" s="13"/>
      <c r="DD67" s="13"/>
      <c r="DE67" s="13"/>
      <c r="DF67" s="13"/>
      <c r="DG67" s="13"/>
      <c r="DH67" s="13"/>
      <c r="DI67" s="13"/>
      <c r="DJ67" s="13"/>
      <c r="DK67" s="13"/>
      <c r="DL67" s="13"/>
      <c r="DM67" s="13"/>
      <c r="DN67" s="13"/>
      <c r="DO67" s="13"/>
      <c r="DP67" s="13"/>
      <c r="DQ67" s="13"/>
      <c r="DR67" s="13"/>
      <c r="DS67" s="13"/>
      <c r="DT67" s="13"/>
      <c r="DU67" s="13"/>
      <c r="DV67" s="13"/>
      <c r="DW67" s="13"/>
      <c r="DX67" s="13"/>
      <c r="DY67" s="13"/>
      <c r="DZ67" s="13"/>
      <c r="EA67" s="13"/>
      <c r="EB67" s="13"/>
      <c r="EC67" s="13"/>
      <c r="ED67" s="13"/>
      <c r="EE67" s="13"/>
      <c r="EF67" s="13"/>
      <c r="EG67" s="13"/>
      <c r="EH67" s="13"/>
      <c r="EI67" s="13"/>
      <c r="EJ67" s="13"/>
      <c r="EK67" s="13"/>
      <c r="EL67" s="13"/>
      <c r="EM67" s="13"/>
      <c r="EN67" s="13"/>
      <c r="EO67" s="13"/>
      <c r="EP67" s="13"/>
      <c r="EQ67" s="13"/>
      <c r="ER67" s="13"/>
      <c r="ES67" s="13"/>
      <c r="ET67" s="13"/>
      <c r="EU67" s="13"/>
      <c r="EV67" s="13"/>
      <c r="EW67" s="13"/>
      <c r="EX67" s="13"/>
      <c r="EY67" s="13"/>
      <c r="EZ67" s="13"/>
      <c r="FA67" s="13"/>
      <c r="FB67" s="13"/>
      <c r="FC67" s="13"/>
      <c r="FD67" s="13"/>
      <c r="FE67" s="13"/>
      <c r="FF67" s="13"/>
      <c r="FG67" s="13"/>
      <c r="FH67" s="13"/>
      <c r="FI67" s="13"/>
      <c r="FJ67" s="13"/>
      <c r="FK67" s="13"/>
      <c r="FL67" s="13"/>
      <c r="FM67" s="13"/>
      <c r="FN67" s="13"/>
      <c r="FO67" s="13"/>
      <c r="FP67" s="13"/>
      <c r="FQ67" s="13"/>
      <c r="FR67" s="13"/>
      <c r="FS67" s="13"/>
      <c r="FT67" s="13"/>
      <c r="FU67" s="13"/>
      <c r="FV67" s="13"/>
      <c r="FW67" s="13"/>
      <c r="FX67" s="13"/>
      <c r="FY67" s="13"/>
      <c r="FZ67" s="13"/>
      <c r="GA67" s="13"/>
      <c r="GB67" s="13"/>
      <c r="GC67" s="13"/>
      <c r="GD67" s="13"/>
      <c r="GE67" s="13"/>
      <c r="GF67" s="13"/>
      <c r="GG67" s="13"/>
      <c r="GH67" s="13"/>
      <c r="GI67" s="13"/>
      <c r="GJ67" s="13"/>
      <c r="GK67" s="13"/>
      <c r="GL67" s="13"/>
      <c r="GM67" s="13"/>
      <c r="GN67" s="13"/>
      <c r="GO67" s="13"/>
      <c r="GP67" s="13"/>
      <c r="GQ67" s="13"/>
      <c r="GR67" s="13"/>
      <c r="GS67" s="13"/>
      <c r="GT67" s="13"/>
      <c r="GU67" s="13"/>
      <c r="GV67" s="13"/>
      <c r="GW67" s="13"/>
      <c r="GX67" s="13"/>
      <c r="GY67" s="13"/>
      <c r="GZ67" s="13"/>
      <c r="HA67" s="13"/>
      <c r="HB67" s="13"/>
      <c r="HC67" s="13"/>
      <c r="HD67" s="13"/>
      <c r="HE67" s="13"/>
      <c r="HF67" s="13"/>
      <c r="HG67" s="13"/>
      <c r="HH67" s="13"/>
      <c r="HI67" s="13"/>
      <c r="HJ67" s="13"/>
      <c r="HK67" s="13"/>
      <c r="HL67" s="13"/>
      <c r="HM67" s="13"/>
      <c r="HN67" s="13"/>
      <c r="HO67" s="13"/>
      <c r="HP67" s="13"/>
      <c r="HQ67" s="13"/>
      <c r="HR67" s="13"/>
      <c r="HS67" s="13"/>
      <c r="HT67" s="13"/>
      <c r="HU67" s="13"/>
      <c r="HV67" s="13"/>
      <c r="HW67" s="13"/>
      <c r="HX67" s="13"/>
      <c r="HY67" s="13"/>
      <c r="HZ67" s="13"/>
      <c r="IA67" s="13"/>
      <c r="IB67" s="13"/>
      <c r="IC67" s="13"/>
      <c r="ID67" s="13"/>
      <c r="IE67" s="13"/>
      <c r="IF67" s="13"/>
      <c r="IG67" s="13"/>
      <c r="IH67" s="13"/>
      <c r="II67" s="13"/>
      <c r="IJ67" s="13"/>
      <c r="IK67" s="13"/>
      <c r="IL67" s="13"/>
      <c r="IM67" s="13"/>
      <c r="IN67" s="13"/>
      <c r="IO67" s="13"/>
      <c r="IP67" s="13"/>
      <c r="IQ67" s="13"/>
      <c r="IR67" s="13"/>
      <c r="IS67" s="13"/>
      <c r="IT67" s="13"/>
      <c r="IU67" s="13"/>
      <c r="IV67" s="13"/>
      <c r="IW67" s="13"/>
      <c r="IX67" s="13"/>
      <c r="IY67" s="13"/>
      <c r="IZ67" s="13"/>
      <c r="JA67" s="13"/>
      <c r="JB67" s="13"/>
      <c r="JC67" s="13"/>
      <c r="JD67" s="13"/>
      <c r="JE67" s="13"/>
      <c r="JF67" s="13"/>
      <c r="JG67" s="13"/>
      <c r="JH67" s="13"/>
      <c r="JI67" s="13"/>
      <c r="JJ67" s="13"/>
      <c r="JK67" s="13"/>
      <c r="JL67" s="13"/>
      <c r="JM67" s="13"/>
      <c r="JN67" s="13"/>
      <c r="JO67" s="13"/>
      <c r="JP67" s="13"/>
      <c r="JQ67" s="13"/>
      <c r="JR67" s="13"/>
      <c r="JS67" s="13"/>
      <c r="JT67" s="13"/>
      <c r="JU67" s="13"/>
      <c r="JV67" s="13"/>
      <c r="JW67" s="13"/>
      <c r="JX67" s="13"/>
      <c r="JY67" s="13"/>
      <c r="JZ67" s="13"/>
      <c r="KA67" s="13"/>
      <c r="KB67" s="13"/>
      <c r="KC67" s="13"/>
      <c r="KD67" s="13"/>
      <c r="KE67" s="13"/>
      <c r="KF67" s="13"/>
      <c r="KG67" s="13"/>
      <c r="KH67" s="13"/>
      <c r="KI67" s="13"/>
      <c r="KJ67" s="13"/>
      <c r="KK67" s="13"/>
      <c r="KL67" s="13"/>
      <c r="KM67" s="13"/>
      <c r="KN67" s="13"/>
      <c r="KO67" s="13"/>
      <c r="KP67" s="13"/>
      <c r="KQ67" s="13"/>
      <c r="KR67" s="13"/>
      <c r="KS67" s="13"/>
      <c r="KT67" s="13"/>
      <c r="KU67" s="13"/>
      <c r="KV67" s="13"/>
      <c r="KW67" s="13"/>
      <c r="KX67" s="13"/>
      <c r="KY67" s="13"/>
      <c r="KZ67" s="13"/>
      <c r="LA67" s="13"/>
      <c r="LB67" s="13"/>
      <c r="LC67" s="13"/>
      <c r="LD67" s="13"/>
      <c r="LE67" s="13"/>
      <c r="LF67" s="13"/>
      <c r="LG67" s="13"/>
      <c r="LH67" s="13"/>
      <c r="LI67" s="13"/>
      <c r="LJ67" s="13"/>
      <c r="LK67" s="13"/>
      <c r="LL67" s="13"/>
      <c r="LM67" s="13"/>
      <c r="LN67" s="13"/>
      <c r="LO67" s="13"/>
    </row>
    <row r="68" s="12" customFormat="1" ht="45" customHeight="1" spans="1:333">
      <c r="A68" s="344">
        <v>45848</v>
      </c>
      <c r="B68" s="90" t="s">
        <v>3461</v>
      </c>
      <c r="C68" s="91" t="s">
        <v>563</v>
      </c>
      <c r="D68" s="92">
        <v>4500173349</v>
      </c>
      <c r="E68" s="93"/>
      <c r="F68" s="92" t="s">
        <v>6805</v>
      </c>
      <c r="G68" s="94" t="s">
        <v>6806</v>
      </c>
      <c r="H68" s="94" t="s">
        <v>6806</v>
      </c>
      <c r="I68" s="136" t="s">
        <v>6807</v>
      </c>
      <c r="J68" s="137">
        <v>2700</v>
      </c>
      <c r="K68" s="138">
        <v>0</v>
      </c>
      <c r="L68" s="138">
        <v>54</v>
      </c>
      <c r="M68" s="138">
        <f t="shared" si="40"/>
        <v>50</v>
      </c>
      <c r="N68" s="139">
        <v>45930</v>
      </c>
      <c r="O68" s="381" t="s">
        <v>6808</v>
      </c>
      <c r="P68" s="382" t="s">
        <v>6809</v>
      </c>
      <c r="Q68" s="403"/>
      <c r="R68" s="93"/>
      <c r="S68" s="93"/>
      <c r="T68" s="93" t="s">
        <v>829</v>
      </c>
      <c r="U68" s="136"/>
      <c r="V68" s="136" t="s">
        <v>111</v>
      </c>
      <c r="W68" s="197" t="s">
        <v>1555</v>
      </c>
      <c r="X68" s="198" t="s">
        <v>88</v>
      </c>
      <c r="Y68" s="198" t="s">
        <v>1555</v>
      </c>
      <c r="Z68" s="198" t="s">
        <v>6810</v>
      </c>
      <c r="AA68" s="198"/>
      <c r="AB68" s="253" t="s">
        <v>6811</v>
      </c>
      <c r="AC68" s="254" t="s">
        <v>1149</v>
      </c>
      <c r="AD68" s="255">
        <v>60.4937</v>
      </c>
      <c r="AE68" s="256">
        <f>AD68*M68</f>
        <v>3024.685</v>
      </c>
      <c r="AF68" s="257"/>
      <c r="AG68" s="258" t="s">
        <v>81</v>
      </c>
      <c r="AH68" s="450"/>
      <c r="AI68" s="451">
        <v>10</v>
      </c>
      <c r="AJ68" s="452">
        <f>J68</f>
        <v>2700</v>
      </c>
      <c r="AK68" s="452"/>
      <c r="AL68" s="452"/>
      <c r="AM68" s="452"/>
      <c r="AN68" s="452"/>
      <c r="AO68" s="452"/>
      <c r="AP68" s="468">
        <f>J68/54</f>
        <v>50</v>
      </c>
      <c r="AQ68" s="297"/>
      <c r="AR68" s="297" t="s">
        <v>63</v>
      </c>
      <c r="AS68" s="297">
        <f t="shared" ref="AS68:AS73" si="72">J68</f>
        <v>2700</v>
      </c>
      <c r="AT68" s="297"/>
      <c r="AU68" s="469">
        <f>J68/10</f>
        <v>270</v>
      </c>
      <c r="AV68" s="469">
        <f>J68/10</f>
        <v>270</v>
      </c>
      <c r="AW68" s="477">
        <f>J68/10</f>
        <v>270</v>
      </c>
      <c r="AX68" s="477">
        <f>J68/10</f>
        <v>270</v>
      </c>
      <c r="AY68" s="477">
        <f>J68/10</f>
        <v>270</v>
      </c>
      <c r="AZ68" s="478">
        <f>J68/10</f>
        <v>270</v>
      </c>
      <c r="BA68" s="478">
        <f>J68/10</f>
        <v>270</v>
      </c>
      <c r="BB68" s="478">
        <f>J68/10</f>
        <v>270</v>
      </c>
      <c r="BC68" s="478">
        <f>J68/10</f>
        <v>270</v>
      </c>
      <c r="BD68" s="478">
        <f>J68/10</f>
        <v>270</v>
      </c>
      <c r="BE68" s="470">
        <f t="shared" ref="BE68:BE73" si="73">J68*23/24/COUNT(AU68:BD68)</f>
        <v>258.75</v>
      </c>
      <c r="BF68" s="484">
        <f t="shared" ref="BF68:BF73" si="74">J68/24/COUNT(AU68:BD68)</f>
        <v>11.25</v>
      </c>
      <c r="BG68" s="483"/>
      <c r="BH68" s="483"/>
      <c r="BI68" s="483"/>
      <c r="BJ68" s="483"/>
      <c r="BK68" s="483"/>
      <c r="BL68" s="483"/>
      <c r="BM68" s="483"/>
      <c r="BN68" s="483"/>
      <c r="BO68" s="483"/>
      <c r="BP68" s="483"/>
      <c r="BQ68" s="483"/>
      <c r="BR68" s="483"/>
      <c r="BS68" s="483"/>
      <c r="BT68" s="483"/>
      <c r="BU68" s="483"/>
      <c r="BV68" s="483"/>
      <c r="BW68" s="483"/>
      <c r="BX68" s="483"/>
      <c r="BY68" s="483"/>
      <c r="BZ68" s="483"/>
      <c r="CA68" s="483"/>
      <c r="CB68" s="483"/>
      <c r="CC68" s="483"/>
      <c r="CD68" s="483"/>
      <c r="CE68" s="483"/>
      <c r="CF68" s="483"/>
      <c r="CG68" s="483"/>
      <c r="CH68" s="483"/>
      <c r="CI68" s="483"/>
      <c r="CJ68" s="483"/>
      <c r="CK68" s="483"/>
      <c r="CL68" s="483"/>
      <c r="CM68" s="483"/>
      <c r="CN68" s="483"/>
      <c r="CO68" s="483"/>
      <c r="CP68" s="483"/>
      <c r="CQ68" s="483"/>
      <c r="CR68" s="483"/>
      <c r="CS68" s="483"/>
      <c r="CT68" s="483"/>
      <c r="CU68" s="483"/>
      <c r="CV68" s="483"/>
      <c r="CW68" s="483"/>
      <c r="CX68" s="483"/>
      <c r="CY68" s="483"/>
      <c r="CZ68" s="483"/>
      <c r="DA68" s="483"/>
      <c r="DB68" s="483"/>
      <c r="DC68" s="483"/>
      <c r="DD68" s="483"/>
      <c r="DE68" s="483"/>
      <c r="DF68" s="483"/>
      <c r="DG68" s="483"/>
      <c r="DH68" s="483"/>
      <c r="DI68" s="483"/>
      <c r="DJ68" s="483"/>
      <c r="DK68" s="483"/>
      <c r="DL68" s="483"/>
      <c r="DM68" s="483"/>
      <c r="DN68" s="483"/>
      <c r="DO68" s="483"/>
      <c r="DP68" s="483"/>
      <c r="DQ68" s="483"/>
      <c r="DR68" s="483"/>
      <c r="DS68" s="483"/>
      <c r="DT68" s="483"/>
      <c r="DU68" s="483"/>
      <c r="DV68" s="483"/>
      <c r="DW68" s="483"/>
      <c r="DX68" s="483"/>
      <c r="DY68" s="483"/>
      <c r="DZ68" s="483"/>
      <c r="EA68" s="483"/>
      <c r="EB68" s="483"/>
      <c r="EC68" s="483"/>
      <c r="ED68" s="483"/>
      <c r="EE68" s="483"/>
      <c r="EF68" s="483"/>
      <c r="EG68" s="483"/>
      <c r="EH68" s="483"/>
      <c r="EI68" s="483"/>
      <c r="EJ68" s="483"/>
      <c r="EK68" s="483"/>
      <c r="EL68" s="483"/>
      <c r="EM68" s="483"/>
      <c r="EN68" s="483"/>
      <c r="EO68" s="483"/>
      <c r="EP68" s="483"/>
      <c r="EQ68" s="483"/>
      <c r="ER68" s="483"/>
      <c r="ES68" s="483"/>
      <c r="ET68" s="483"/>
      <c r="EU68" s="483"/>
      <c r="EV68" s="483"/>
      <c r="EW68" s="483"/>
      <c r="EX68" s="483"/>
      <c r="EY68" s="483"/>
      <c r="EZ68" s="483"/>
      <c r="FA68" s="483"/>
      <c r="FB68" s="483"/>
      <c r="FC68" s="483"/>
      <c r="FD68" s="483"/>
      <c r="FE68" s="483"/>
      <c r="FF68" s="483"/>
      <c r="FG68" s="483"/>
      <c r="FH68" s="483"/>
      <c r="FI68" s="483"/>
      <c r="FJ68" s="483"/>
      <c r="FK68" s="483"/>
      <c r="FL68" s="483"/>
      <c r="FM68" s="483"/>
      <c r="FN68" s="483"/>
      <c r="FO68" s="483"/>
      <c r="FP68" s="483"/>
      <c r="FQ68" s="483"/>
      <c r="FR68" s="483"/>
      <c r="FS68" s="483"/>
      <c r="FT68" s="483"/>
      <c r="FU68" s="483"/>
      <c r="FV68" s="483"/>
      <c r="FW68" s="483"/>
      <c r="FX68" s="483"/>
      <c r="FY68" s="483"/>
      <c r="FZ68" s="483"/>
      <c r="GA68" s="483"/>
      <c r="GB68" s="483"/>
      <c r="GC68" s="483"/>
      <c r="GD68" s="483"/>
      <c r="GE68" s="483"/>
      <c r="GF68" s="483"/>
      <c r="GG68" s="483"/>
      <c r="GH68" s="483"/>
      <c r="GI68" s="483"/>
      <c r="GJ68" s="483"/>
      <c r="GK68" s="483"/>
      <c r="GL68" s="483"/>
      <c r="GM68" s="483"/>
      <c r="GN68" s="483"/>
      <c r="GO68" s="483"/>
      <c r="GP68" s="483"/>
      <c r="GQ68" s="483"/>
      <c r="GR68" s="483"/>
      <c r="GS68" s="483"/>
      <c r="GT68" s="483"/>
      <c r="GU68" s="483"/>
      <c r="GV68" s="483"/>
      <c r="GW68" s="483"/>
      <c r="GX68" s="483"/>
      <c r="GY68" s="483"/>
      <c r="GZ68" s="483"/>
      <c r="HA68" s="483"/>
      <c r="HB68" s="483"/>
      <c r="HC68" s="483"/>
      <c r="HD68" s="483"/>
      <c r="HE68" s="483"/>
      <c r="HF68" s="483"/>
      <c r="HG68" s="483"/>
      <c r="HH68" s="483"/>
      <c r="HI68" s="483"/>
      <c r="HJ68" s="483"/>
      <c r="HK68" s="483"/>
      <c r="HL68" s="483"/>
      <c r="HM68" s="483"/>
      <c r="HN68" s="483"/>
      <c r="HO68" s="483"/>
      <c r="HP68" s="483"/>
      <c r="HQ68" s="483"/>
      <c r="HR68" s="483"/>
      <c r="HS68" s="483"/>
      <c r="HT68" s="483"/>
      <c r="HU68" s="483"/>
      <c r="HV68" s="483"/>
      <c r="HW68" s="483"/>
      <c r="HX68" s="483"/>
      <c r="HY68" s="483"/>
      <c r="HZ68" s="483"/>
      <c r="IA68" s="483"/>
      <c r="IB68" s="483"/>
      <c r="IC68" s="483"/>
      <c r="ID68" s="483"/>
      <c r="IE68" s="483"/>
      <c r="IF68" s="483"/>
      <c r="IG68" s="483"/>
      <c r="IH68" s="483"/>
      <c r="II68" s="483"/>
      <c r="IJ68" s="483"/>
      <c r="IK68" s="483"/>
      <c r="IL68" s="483"/>
      <c r="IM68" s="483"/>
      <c r="IN68" s="483"/>
      <c r="IO68" s="483"/>
      <c r="IP68" s="483"/>
      <c r="IQ68" s="483"/>
      <c r="IR68" s="483"/>
      <c r="IS68" s="483"/>
      <c r="IT68" s="483"/>
      <c r="IU68" s="483"/>
      <c r="IV68" s="483"/>
      <c r="IW68" s="483"/>
      <c r="IX68" s="483"/>
      <c r="IY68" s="483"/>
      <c r="IZ68" s="483"/>
      <c r="JA68" s="483"/>
      <c r="JB68" s="483"/>
      <c r="JC68" s="483"/>
      <c r="JD68" s="483"/>
      <c r="JE68" s="483"/>
      <c r="JF68" s="483"/>
      <c r="JG68" s="483"/>
      <c r="JH68" s="483"/>
      <c r="JI68" s="483"/>
      <c r="JJ68" s="483"/>
      <c r="JK68" s="483"/>
      <c r="JL68" s="483"/>
      <c r="JM68" s="483"/>
      <c r="JN68" s="483"/>
      <c r="JO68" s="483"/>
      <c r="JP68" s="483"/>
      <c r="JQ68" s="483"/>
      <c r="JR68" s="483"/>
      <c r="JS68" s="483"/>
      <c r="JT68" s="483"/>
      <c r="JU68" s="483"/>
      <c r="JV68" s="483"/>
      <c r="JW68" s="483"/>
      <c r="JX68" s="483"/>
      <c r="JY68" s="483"/>
      <c r="JZ68" s="483"/>
      <c r="KA68" s="483"/>
      <c r="KB68" s="483"/>
      <c r="KC68" s="483"/>
      <c r="KD68" s="483"/>
      <c r="KE68" s="483"/>
      <c r="KF68" s="483"/>
      <c r="KG68" s="483"/>
      <c r="KH68" s="483"/>
      <c r="KI68" s="483"/>
      <c r="KJ68" s="483"/>
      <c r="KK68" s="483"/>
      <c r="KL68" s="483"/>
      <c r="KM68" s="483"/>
      <c r="KN68" s="483"/>
      <c r="KO68" s="483"/>
      <c r="KP68" s="483"/>
      <c r="KQ68" s="483"/>
      <c r="KR68" s="483"/>
      <c r="KS68" s="483"/>
      <c r="KT68" s="483"/>
      <c r="KU68" s="483"/>
      <c r="KV68" s="483"/>
      <c r="KW68" s="483"/>
      <c r="KX68" s="483"/>
      <c r="KY68" s="483"/>
      <c r="KZ68" s="483"/>
      <c r="LA68" s="483"/>
      <c r="LB68" s="483"/>
      <c r="LC68" s="483"/>
      <c r="LD68" s="483"/>
      <c r="LE68" s="483"/>
      <c r="LF68" s="483"/>
      <c r="LG68" s="483"/>
      <c r="LH68" s="483"/>
      <c r="LI68" s="483"/>
      <c r="LJ68" s="483"/>
      <c r="LK68" s="483"/>
      <c r="LL68" s="483"/>
      <c r="LM68" s="483"/>
      <c r="LN68" s="488"/>
      <c r="LO68" s="488"/>
      <c r="LP68" s="488"/>
      <c r="LQ68" s="488"/>
      <c r="LR68" s="488"/>
      <c r="LS68" s="488"/>
      <c r="LT68" s="488"/>
      <c r="LU68" s="492"/>
    </row>
    <row r="69" s="12" customFormat="1" ht="47" customHeight="1" spans="1:333">
      <c r="A69" s="344">
        <v>45845</v>
      </c>
      <c r="B69" s="90" t="s">
        <v>1413</v>
      </c>
      <c r="C69" s="91" t="s">
        <v>115</v>
      </c>
      <c r="D69" s="92">
        <v>4500172791</v>
      </c>
      <c r="E69" s="93">
        <v>5001305712</v>
      </c>
      <c r="F69" s="92" t="s">
        <v>6812</v>
      </c>
      <c r="G69" s="94" t="s">
        <v>2665</v>
      </c>
      <c r="H69" s="94" t="s">
        <v>2078</v>
      </c>
      <c r="I69" s="383" t="s">
        <v>2079</v>
      </c>
      <c r="J69" s="137">
        <v>384</v>
      </c>
      <c r="K69" s="138">
        <v>0</v>
      </c>
      <c r="L69" s="138">
        <v>16</v>
      </c>
      <c r="M69" s="384">
        <f t="shared" si="40"/>
        <v>24</v>
      </c>
      <c r="N69" s="139">
        <v>45928</v>
      </c>
      <c r="O69" s="139">
        <f t="shared" ref="O69:O77" si="75">N69-2</f>
        <v>45926</v>
      </c>
      <c r="P69" s="140"/>
      <c r="Q69" s="196"/>
      <c r="R69" s="93"/>
      <c r="S69" s="93">
        <f>R69-J69</f>
        <v>-384</v>
      </c>
      <c r="T69" s="93" t="s">
        <v>829</v>
      </c>
      <c r="U69" s="136"/>
      <c r="V69" s="136" t="s">
        <v>168</v>
      </c>
      <c r="W69" s="197">
        <v>45874</v>
      </c>
      <c r="X69" s="198" t="s">
        <v>88</v>
      </c>
      <c r="Y69" s="198" t="s">
        <v>88</v>
      </c>
      <c r="Z69" s="198" t="s">
        <v>6813</v>
      </c>
      <c r="AA69" s="198"/>
      <c r="AB69" s="423" t="s">
        <v>6814</v>
      </c>
      <c r="AC69" s="254" t="s">
        <v>6815</v>
      </c>
      <c r="AD69" s="255">
        <v>1.2368</v>
      </c>
      <c r="AE69" s="256">
        <f t="shared" si="71"/>
        <v>474.9312</v>
      </c>
      <c r="AF69" s="257"/>
      <c r="AG69" s="258" t="s">
        <v>81</v>
      </c>
      <c r="AH69" s="450"/>
      <c r="AI69" s="451">
        <v>10</v>
      </c>
      <c r="AJ69" s="452"/>
      <c r="AK69" s="452"/>
      <c r="AL69" s="453">
        <f t="shared" ref="AL69:AL73" si="76">J69</f>
        <v>384</v>
      </c>
      <c r="AM69" s="452"/>
      <c r="AN69" s="452"/>
      <c r="AO69" s="452">
        <f t="shared" ref="AO69:AO73" si="77">J69/8</f>
        <v>48</v>
      </c>
      <c r="AP69" s="468"/>
      <c r="AQ69" s="297"/>
      <c r="AR69" s="297" t="s">
        <v>63</v>
      </c>
      <c r="AS69" s="297">
        <f t="shared" si="72"/>
        <v>384</v>
      </c>
      <c r="AT69" s="297"/>
      <c r="AU69" s="470">
        <f t="shared" ref="AU69:AU77" si="78">J69/32*4</f>
        <v>48</v>
      </c>
      <c r="AV69" s="321">
        <f t="shared" ref="AV69:AV77" si="79">J69/32*4</f>
        <v>48</v>
      </c>
      <c r="AW69" s="321">
        <f t="shared" ref="AW69:AW77" si="80">J69/32*4</f>
        <v>48</v>
      </c>
      <c r="AX69" s="321">
        <f t="shared" ref="AX69:AX73" si="81">J69/32*2</f>
        <v>24</v>
      </c>
      <c r="AY69" s="321">
        <f t="shared" ref="AY69:AY73" si="82">J69/32*1</f>
        <v>12</v>
      </c>
      <c r="AZ69" s="479">
        <f t="shared" ref="AZ69:AZ77" si="83">J69/32*3</f>
        <v>36</v>
      </c>
      <c r="BA69" s="479">
        <f t="shared" ref="BA69:BA73" si="84">J69/32*4</f>
        <v>48</v>
      </c>
      <c r="BB69" s="479">
        <f t="shared" ref="BB69:BB77" si="85">J69/32*4</f>
        <v>48</v>
      </c>
      <c r="BC69" s="479">
        <f t="shared" ref="BC69:BC73" si="86">J69/32*4</f>
        <v>48</v>
      </c>
      <c r="BD69" s="479">
        <f t="shared" ref="BD69:BD73" si="87">J69/32*2</f>
        <v>24</v>
      </c>
      <c r="BE69" s="470">
        <f t="shared" si="73"/>
        <v>36.8</v>
      </c>
      <c r="BF69" s="484">
        <f t="shared" si="74"/>
        <v>1.6</v>
      </c>
      <c r="BG69" s="483"/>
      <c r="BH69" s="483"/>
      <c r="BI69" s="483"/>
      <c r="BJ69" s="483"/>
      <c r="BK69" s="483"/>
      <c r="BL69" s="483"/>
      <c r="BM69" s="483"/>
      <c r="BN69" s="483"/>
      <c r="BO69" s="483"/>
      <c r="BP69" s="483"/>
      <c r="BQ69" s="483"/>
      <c r="BR69" s="483"/>
      <c r="BS69" s="483"/>
      <c r="BT69" s="483"/>
      <c r="BU69" s="483"/>
      <c r="BV69" s="483"/>
      <c r="BW69" s="483"/>
      <c r="BX69" s="483"/>
      <c r="BY69" s="483"/>
      <c r="BZ69" s="483"/>
      <c r="CA69" s="483"/>
      <c r="CB69" s="483"/>
      <c r="CC69" s="483"/>
      <c r="CD69" s="483"/>
      <c r="CE69" s="483"/>
      <c r="CF69" s="483"/>
      <c r="CG69" s="483"/>
      <c r="CH69" s="483"/>
      <c r="CI69" s="483"/>
      <c r="CJ69" s="483"/>
      <c r="CK69" s="483"/>
      <c r="CL69" s="483"/>
      <c r="CM69" s="483"/>
      <c r="CN69" s="483"/>
      <c r="CO69" s="483"/>
      <c r="CP69" s="483"/>
      <c r="CQ69" s="483"/>
      <c r="CR69" s="483"/>
      <c r="CS69" s="483"/>
      <c r="CT69" s="483"/>
      <c r="CU69" s="483"/>
      <c r="CV69" s="483"/>
      <c r="CW69" s="483"/>
      <c r="CX69" s="483"/>
      <c r="CY69" s="483"/>
      <c r="CZ69" s="483"/>
      <c r="DA69" s="483"/>
      <c r="DB69" s="483"/>
      <c r="DC69" s="483"/>
      <c r="DD69" s="483"/>
      <c r="DE69" s="483"/>
      <c r="DF69" s="483"/>
      <c r="DG69" s="483"/>
      <c r="DH69" s="483"/>
      <c r="DI69" s="483"/>
      <c r="DJ69" s="483"/>
      <c r="DK69" s="483"/>
      <c r="DL69" s="483"/>
      <c r="DM69" s="483"/>
      <c r="DN69" s="483"/>
      <c r="DO69" s="483"/>
      <c r="DP69" s="483"/>
      <c r="DQ69" s="483"/>
      <c r="DR69" s="483"/>
      <c r="DS69" s="483"/>
      <c r="DT69" s="483"/>
      <c r="DU69" s="483"/>
      <c r="DV69" s="483"/>
      <c r="DW69" s="483"/>
      <c r="DX69" s="483"/>
      <c r="DY69" s="483"/>
      <c r="DZ69" s="483"/>
      <c r="EA69" s="483"/>
      <c r="EB69" s="483"/>
      <c r="EC69" s="483"/>
      <c r="ED69" s="483"/>
      <c r="EE69" s="483"/>
      <c r="EF69" s="483"/>
      <c r="EG69" s="483"/>
      <c r="EH69" s="483"/>
      <c r="EI69" s="483"/>
      <c r="EJ69" s="483"/>
      <c r="EK69" s="483"/>
      <c r="EL69" s="483"/>
      <c r="EM69" s="483"/>
      <c r="EN69" s="483"/>
      <c r="EO69" s="483"/>
      <c r="EP69" s="483"/>
      <c r="EQ69" s="483"/>
      <c r="ER69" s="483"/>
      <c r="ES69" s="483"/>
      <c r="ET69" s="483"/>
      <c r="EU69" s="483"/>
      <c r="EV69" s="483"/>
      <c r="EW69" s="483"/>
      <c r="EX69" s="483"/>
      <c r="EY69" s="483"/>
      <c r="EZ69" s="483"/>
      <c r="FA69" s="483"/>
      <c r="FB69" s="483"/>
      <c r="FC69" s="483"/>
      <c r="FD69" s="483"/>
      <c r="FE69" s="483"/>
      <c r="FF69" s="483"/>
      <c r="FG69" s="483"/>
      <c r="FH69" s="483"/>
      <c r="FI69" s="483"/>
      <c r="FJ69" s="483"/>
      <c r="FK69" s="483"/>
      <c r="FL69" s="483"/>
      <c r="FM69" s="483"/>
      <c r="FN69" s="483"/>
      <c r="FO69" s="483"/>
      <c r="FP69" s="483"/>
      <c r="FQ69" s="483"/>
      <c r="FR69" s="483"/>
      <c r="FS69" s="483"/>
      <c r="FT69" s="483"/>
      <c r="FU69" s="483"/>
      <c r="FV69" s="483"/>
      <c r="FW69" s="483"/>
      <c r="FX69" s="483"/>
      <c r="FY69" s="483"/>
      <c r="FZ69" s="483"/>
      <c r="GA69" s="483"/>
      <c r="GB69" s="483"/>
      <c r="GC69" s="483"/>
      <c r="GD69" s="483"/>
      <c r="GE69" s="483"/>
      <c r="GF69" s="483"/>
      <c r="GG69" s="483"/>
      <c r="GH69" s="483"/>
      <c r="GI69" s="483"/>
      <c r="GJ69" s="483"/>
      <c r="GK69" s="483"/>
      <c r="GL69" s="483"/>
      <c r="GM69" s="483"/>
      <c r="GN69" s="483"/>
      <c r="GO69" s="483"/>
      <c r="GP69" s="483"/>
      <c r="GQ69" s="483"/>
      <c r="GR69" s="483"/>
      <c r="GS69" s="483"/>
      <c r="GT69" s="483"/>
      <c r="GU69" s="483"/>
      <c r="GV69" s="483"/>
      <c r="GW69" s="483"/>
      <c r="GX69" s="483"/>
      <c r="GY69" s="483"/>
      <c r="GZ69" s="483"/>
      <c r="HA69" s="483"/>
      <c r="HB69" s="483"/>
      <c r="HC69" s="483"/>
      <c r="HD69" s="483"/>
      <c r="HE69" s="483"/>
      <c r="HF69" s="483"/>
      <c r="HG69" s="483"/>
      <c r="HH69" s="483"/>
      <c r="HI69" s="483"/>
      <c r="HJ69" s="483"/>
      <c r="HK69" s="483"/>
      <c r="HL69" s="483"/>
      <c r="HM69" s="483"/>
      <c r="HN69" s="483"/>
      <c r="HO69" s="483"/>
      <c r="HP69" s="483"/>
      <c r="HQ69" s="483"/>
      <c r="HR69" s="483"/>
      <c r="HS69" s="483"/>
      <c r="HT69" s="483"/>
      <c r="HU69" s="483"/>
      <c r="HV69" s="483"/>
      <c r="HW69" s="483"/>
      <c r="HX69" s="483"/>
      <c r="HY69" s="483"/>
      <c r="HZ69" s="483"/>
      <c r="IA69" s="483"/>
      <c r="IB69" s="483"/>
      <c r="IC69" s="483"/>
      <c r="ID69" s="483"/>
      <c r="IE69" s="483"/>
      <c r="IF69" s="483"/>
      <c r="IG69" s="483"/>
      <c r="IH69" s="483"/>
      <c r="II69" s="483"/>
      <c r="IJ69" s="483"/>
      <c r="IK69" s="483"/>
      <c r="IL69" s="483"/>
      <c r="IM69" s="483"/>
      <c r="IN69" s="483"/>
      <c r="IO69" s="483"/>
      <c r="IP69" s="483"/>
      <c r="IQ69" s="483"/>
      <c r="IR69" s="483"/>
      <c r="IS69" s="483"/>
      <c r="IT69" s="483"/>
      <c r="IU69" s="483"/>
      <c r="IV69" s="483"/>
      <c r="IW69" s="483"/>
      <c r="IX69" s="483"/>
      <c r="IY69" s="483"/>
      <c r="IZ69" s="483"/>
      <c r="JA69" s="483"/>
      <c r="JB69" s="483"/>
      <c r="JC69" s="483"/>
      <c r="JD69" s="483"/>
      <c r="JE69" s="483"/>
      <c r="JF69" s="483"/>
      <c r="JG69" s="483"/>
      <c r="JH69" s="483"/>
      <c r="JI69" s="483"/>
      <c r="JJ69" s="483"/>
      <c r="JK69" s="483"/>
      <c r="JL69" s="483"/>
      <c r="JM69" s="483"/>
      <c r="JN69" s="483"/>
      <c r="JO69" s="483"/>
      <c r="JP69" s="483"/>
      <c r="JQ69" s="483"/>
      <c r="JR69" s="483"/>
      <c r="JS69" s="483"/>
      <c r="JT69" s="483"/>
      <c r="JU69" s="483"/>
      <c r="JV69" s="483"/>
      <c r="JW69" s="483"/>
      <c r="JX69" s="483"/>
      <c r="JY69" s="483"/>
      <c r="JZ69" s="483"/>
      <c r="KA69" s="483"/>
      <c r="KB69" s="483"/>
      <c r="KC69" s="483"/>
      <c r="KD69" s="483"/>
      <c r="KE69" s="483"/>
      <c r="KF69" s="483"/>
      <c r="KG69" s="483"/>
      <c r="KH69" s="483"/>
      <c r="KI69" s="483"/>
      <c r="KJ69" s="483"/>
      <c r="KK69" s="483"/>
      <c r="KL69" s="483"/>
      <c r="KM69" s="483"/>
      <c r="KN69" s="483"/>
      <c r="KO69" s="483"/>
      <c r="KP69" s="483"/>
      <c r="KQ69" s="483"/>
      <c r="KR69" s="483"/>
      <c r="KS69" s="483"/>
      <c r="KT69" s="483"/>
      <c r="KU69" s="483"/>
      <c r="KV69" s="483"/>
      <c r="KW69" s="483"/>
      <c r="KX69" s="483"/>
      <c r="KY69" s="483"/>
      <c r="KZ69" s="483"/>
      <c r="LA69" s="483"/>
      <c r="LB69" s="483"/>
      <c r="LC69" s="483"/>
      <c r="LD69" s="483"/>
      <c r="LE69" s="483"/>
      <c r="LF69" s="483"/>
      <c r="LG69" s="483"/>
      <c r="LH69" s="483"/>
      <c r="LI69" s="483"/>
      <c r="LJ69" s="483"/>
      <c r="LK69" s="483"/>
      <c r="LL69" s="483"/>
      <c r="LM69" s="483"/>
      <c r="LN69" s="488"/>
      <c r="LO69" s="488"/>
      <c r="LP69" s="488"/>
      <c r="LQ69" s="488"/>
      <c r="LR69" s="488"/>
      <c r="LS69" s="488"/>
      <c r="LT69" s="488"/>
      <c r="LU69" s="492"/>
    </row>
    <row r="70" s="13" customFormat="1" ht="47" customHeight="1" spans="1:333">
      <c r="A70" s="344">
        <v>45845</v>
      </c>
      <c r="B70" s="90" t="s">
        <v>1413</v>
      </c>
      <c r="C70" s="91" t="s">
        <v>115</v>
      </c>
      <c r="D70" s="92">
        <v>4500172792</v>
      </c>
      <c r="E70" s="345" t="s">
        <v>6816</v>
      </c>
      <c r="F70" s="92" t="s">
        <v>6817</v>
      </c>
      <c r="G70" s="94" t="s">
        <v>2665</v>
      </c>
      <c r="H70" s="94" t="s">
        <v>2078</v>
      </c>
      <c r="I70" s="383" t="s">
        <v>2079</v>
      </c>
      <c r="J70" s="137">
        <v>720</v>
      </c>
      <c r="K70" s="138">
        <v>0</v>
      </c>
      <c r="L70" s="138">
        <v>16</v>
      </c>
      <c r="M70" s="384">
        <f t="shared" si="40"/>
        <v>45</v>
      </c>
      <c r="N70" s="139">
        <v>45935</v>
      </c>
      <c r="O70" s="139">
        <f t="shared" si="75"/>
        <v>45933</v>
      </c>
      <c r="P70" s="140"/>
      <c r="Q70" s="196"/>
      <c r="R70" s="93"/>
      <c r="S70" s="93"/>
      <c r="T70" s="93" t="s">
        <v>829</v>
      </c>
      <c r="U70" s="136"/>
      <c r="V70" s="136" t="s">
        <v>168</v>
      </c>
      <c r="W70" s="197">
        <v>45874</v>
      </c>
      <c r="X70" s="198" t="s">
        <v>88</v>
      </c>
      <c r="Y70" s="198" t="s">
        <v>88</v>
      </c>
      <c r="Z70" s="198" t="s">
        <v>6813</v>
      </c>
      <c r="AA70" s="198"/>
      <c r="AB70" s="424" t="s">
        <v>6818</v>
      </c>
      <c r="AC70" s="254" t="s">
        <v>6815</v>
      </c>
      <c r="AD70" s="255">
        <v>1.2178</v>
      </c>
      <c r="AE70" s="256">
        <f t="shared" si="71"/>
        <v>876.816</v>
      </c>
      <c r="AF70" s="257"/>
      <c r="AG70" s="258" t="s">
        <v>81</v>
      </c>
      <c r="AH70" s="450"/>
      <c r="AI70" s="451">
        <v>10</v>
      </c>
      <c r="AJ70" s="452"/>
      <c r="AK70" s="452"/>
      <c r="AL70" s="453">
        <f t="shared" si="76"/>
        <v>720</v>
      </c>
      <c r="AM70" s="452"/>
      <c r="AN70" s="452"/>
      <c r="AO70" s="452">
        <f t="shared" si="77"/>
        <v>90</v>
      </c>
      <c r="AP70" s="468"/>
      <c r="AQ70" s="297"/>
      <c r="AR70" s="297" t="s">
        <v>63</v>
      </c>
      <c r="AS70" s="297">
        <f t="shared" si="72"/>
        <v>720</v>
      </c>
      <c r="AT70" s="297"/>
      <c r="AU70" s="470">
        <f t="shared" si="78"/>
        <v>90</v>
      </c>
      <c r="AV70" s="321">
        <f t="shared" si="79"/>
        <v>90</v>
      </c>
      <c r="AW70" s="321">
        <f t="shared" si="80"/>
        <v>90</v>
      </c>
      <c r="AX70" s="321">
        <f t="shared" si="81"/>
        <v>45</v>
      </c>
      <c r="AY70" s="321">
        <f t="shared" si="82"/>
        <v>22.5</v>
      </c>
      <c r="AZ70" s="479">
        <f t="shared" si="83"/>
        <v>67.5</v>
      </c>
      <c r="BA70" s="479">
        <f t="shared" si="84"/>
        <v>90</v>
      </c>
      <c r="BB70" s="479">
        <f t="shared" si="85"/>
        <v>90</v>
      </c>
      <c r="BC70" s="479">
        <f t="shared" si="86"/>
        <v>90</v>
      </c>
      <c r="BD70" s="479">
        <f t="shared" si="87"/>
        <v>45</v>
      </c>
      <c r="BE70" s="470">
        <f t="shared" si="73"/>
        <v>69</v>
      </c>
      <c r="BF70" s="484">
        <f t="shared" si="74"/>
        <v>3</v>
      </c>
      <c r="BG70" s="485"/>
      <c r="LN70" s="11"/>
      <c r="LO70" s="11"/>
      <c r="LP70" s="11"/>
      <c r="LQ70" s="11"/>
      <c r="LR70" s="11"/>
      <c r="LS70" s="11"/>
      <c r="LT70" s="11"/>
      <c r="LU70" s="11"/>
    </row>
    <row r="71" s="12" customFormat="1" ht="47" customHeight="1" spans="1:333">
      <c r="A71" s="344">
        <v>45845</v>
      </c>
      <c r="B71" s="90" t="s">
        <v>1413</v>
      </c>
      <c r="C71" s="91" t="s">
        <v>115</v>
      </c>
      <c r="D71" s="92">
        <v>4500172792</v>
      </c>
      <c r="E71" s="345" t="s">
        <v>6819</v>
      </c>
      <c r="F71" s="92" t="s">
        <v>6820</v>
      </c>
      <c r="G71" s="94" t="s">
        <v>2665</v>
      </c>
      <c r="H71" s="94" t="s">
        <v>2078</v>
      </c>
      <c r="I71" s="383" t="s">
        <v>2079</v>
      </c>
      <c r="J71" s="137">
        <v>1952</v>
      </c>
      <c r="K71" s="138">
        <v>0</v>
      </c>
      <c r="L71" s="138">
        <v>16</v>
      </c>
      <c r="M71" s="384">
        <f t="shared" si="40"/>
        <v>122</v>
      </c>
      <c r="N71" s="139">
        <v>45935</v>
      </c>
      <c r="O71" s="139">
        <f t="shared" si="75"/>
        <v>45933</v>
      </c>
      <c r="P71" s="140"/>
      <c r="Q71" s="196"/>
      <c r="R71" s="93"/>
      <c r="S71" s="93"/>
      <c r="T71" s="93" t="s">
        <v>829</v>
      </c>
      <c r="U71" s="136"/>
      <c r="V71" s="136" t="s">
        <v>168</v>
      </c>
      <c r="W71" s="197">
        <v>45874</v>
      </c>
      <c r="X71" s="198" t="s">
        <v>88</v>
      </c>
      <c r="Y71" s="198" t="s">
        <v>88</v>
      </c>
      <c r="Z71" s="198" t="s">
        <v>6813</v>
      </c>
      <c r="AA71" s="198"/>
      <c r="AB71" s="424" t="s">
        <v>6818</v>
      </c>
      <c r="AC71" s="254" t="s">
        <v>6815</v>
      </c>
      <c r="AD71" s="255">
        <v>1.2368</v>
      </c>
      <c r="AE71" s="256">
        <f t="shared" si="71"/>
        <v>2414.2336</v>
      </c>
      <c r="AF71" s="257"/>
      <c r="AG71" s="258" t="s">
        <v>81</v>
      </c>
      <c r="AH71" s="450"/>
      <c r="AI71" s="451">
        <v>10</v>
      </c>
      <c r="AJ71" s="452"/>
      <c r="AK71" s="452"/>
      <c r="AL71" s="453">
        <f t="shared" si="76"/>
        <v>1952</v>
      </c>
      <c r="AM71" s="452"/>
      <c r="AN71" s="452"/>
      <c r="AO71" s="452">
        <f t="shared" si="77"/>
        <v>244</v>
      </c>
      <c r="AP71" s="468"/>
      <c r="AQ71" s="297"/>
      <c r="AR71" s="297" t="s">
        <v>63</v>
      </c>
      <c r="AS71" s="297">
        <f t="shared" si="72"/>
        <v>1952</v>
      </c>
      <c r="AT71" s="297"/>
      <c r="AU71" s="470">
        <f t="shared" si="78"/>
        <v>244</v>
      </c>
      <c r="AV71" s="321">
        <f t="shared" si="79"/>
        <v>244</v>
      </c>
      <c r="AW71" s="321">
        <f t="shared" si="80"/>
        <v>244</v>
      </c>
      <c r="AX71" s="321">
        <f t="shared" si="81"/>
        <v>122</v>
      </c>
      <c r="AY71" s="321">
        <f t="shared" si="82"/>
        <v>61</v>
      </c>
      <c r="AZ71" s="479">
        <f t="shared" si="83"/>
        <v>183</v>
      </c>
      <c r="BA71" s="479">
        <f t="shared" si="84"/>
        <v>244</v>
      </c>
      <c r="BB71" s="479">
        <f t="shared" si="85"/>
        <v>244</v>
      </c>
      <c r="BC71" s="479">
        <f t="shared" si="86"/>
        <v>244</v>
      </c>
      <c r="BD71" s="479">
        <f t="shared" si="87"/>
        <v>122</v>
      </c>
      <c r="BE71" s="470">
        <f t="shared" si="73"/>
        <v>187.066666666667</v>
      </c>
      <c r="BF71" s="484">
        <f t="shared" si="74"/>
        <v>8.13333333333333</v>
      </c>
      <c r="BG71" s="483"/>
      <c r="BH71" s="483"/>
      <c r="BI71" s="483"/>
      <c r="BJ71" s="483"/>
      <c r="BK71" s="483"/>
      <c r="BL71" s="483"/>
      <c r="BM71" s="483"/>
      <c r="BN71" s="483"/>
      <c r="BO71" s="483"/>
      <c r="BP71" s="483"/>
      <c r="BQ71" s="483"/>
      <c r="BR71" s="483"/>
      <c r="BS71" s="483"/>
      <c r="BT71" s="483"/>
      <c r="BU71" s="483"/>
      <c r="BV71" s="483"/>
      <c r="BW71" s="483"/>
      <c r="BX71" s="483"/>
      <c r="BY71" s="483"/>
      <c r="BZ71" s="483"/>
      <c r="CA71" s="483"/>
      <c r="CB71" s="483"/>
      <c r="CC71" s="483"/>
      <c r="CD71" s="483"/>
      <c r="CE71" s="483"/>
      <c r="CF71" s="483"/>
      <c r="CG71" s="483"/>
      <c r="CH71" s="483"/>
      <c r="CI71" s="483"/>
      <c r="CJ71" s="483"/>
      <c r="CK71" s="483"/>
      <c r="CL71" s="483"/>
      <c r="CM71" s="483"/>
      <c r="CN71" s="483"/>
      <c r="CO71" s="483"/>
      <c r="CP71" s="483"/>
      <c r="CQ71" s="483"/>
      <c r="CR71" s="483"/>
      <c r="CS71" s="483"/>
      <c r="CT71" s="483"/>
      <c r="CU71" s="483"/>
      <c r="CV71" s="483"/>
      <c r="CW71" s="483"/>
      <c r="CX71" s="483"/>
      <c r="CY71" s="483"/>
      <c r="CZ71" s="483"/>
      <c r="DA71" s="483"/>
      <c r="DB71" s="483"/>
      <c r="DC71" s="483"/>
      <c r="DD71" s="483"/>
      <c r="DE71" s="483"/>
      <c r="DF71" s="483"/>
      <c r="DG71" s="483"/>
      <c r="DH71" s="483"/>
      <c r="DI71" s="483"/>
      <c r="DJ71" s="483"/>
      <c r="DK71" s="483"/>
      <c r="DL71" s="483"/>
      <c r="DM71" s="483"/>
      <c r="DN71" s="483"/>
      <c r="DO71" s="483"/>
      <c r="DP71" s="483"/>
      <c r="DQ71" s="483"/>
      <c r="DR71" s="483"/>
      <c r="DS71" s="483"/>
      <c r="DT71" s="483"/>
      <c r="DU71" s="483"/>
      <c r="DV71" s="483"/>
      <c r="DW71" s="483"/>
      <c r="DX71" s="483"/>
      <c r="DY71" s="483"/>
      <c r="DZ71" s="483"/>
      <c r="EA71" s="483"/>
      <c r="EB71" s="483"/>
      <c r="EC71" s="483"/>
      <c r="ED71" s="483"/>
      <c r="EE71" s="483"/>
      <c r="EF71" s="483"/>
      <c r="EG71" s="483"/>
      <c r="EH71" s="483"/>
      <c r="EI71" s="483"/>
      <c r="EJ71" s="483"/>
      <c r="EK71" s="483"/>
      <c r="EL71" s="483"/>
      <c r="EM71" s="483"/>
      <c r="EN71" s="483"/>
      <c r="EO71" s="483"/>
      <c r="EP71" s="483"/>
      <c r="EQ71" s="483"/>
      <c r="ER71" s="483"/>
      <c r="ES71" s="483"/>
      <c r="ET71" s="483"/>
      <c r="EU71" s="483"/>
      <c r="EV71" s="483"/>
      <c r="EW71" s="483"/>
      <c r="EX71" s="483"/>
      <c r="EY71" s="483"/>
      <c r="EZ71" s="483"/>
      <c r="FA71" s="483"/>
      <c r="FB71" s="483"/>
      <c r="FC71" s="483"/>
      <c r="FD71" s="483"/>
      <c r="FE71" s="483"/>
      <c r="FF71" s="483"/>
      <c r="FG71" s="483"/>
      <c r="FH71" s="483"/>
      <c r="FI71" s="483"/>
      <c r="FJ71" s="483"/>
      <c r="FK71" s="483"/>
      <c r="FL71" s="483"/>
      <c r="FM71" s="483"/>
      <c r="FN71" s="483"/>
      <c r="FO71" s="483"/>
      <c r="FP71" s="483"/>
      <c r="FQ71" s="483"/>
      <c r="FR71" s="483"/>
      <c r="FS71" s="483"/>
      <c r="FT71" s="483"/>
      <c r="FU71" s="483"/>
      <c r="FV71" s="483"/>
      <c r="FW71" s="483"/>
      <c r="FX71" s="483"/>
      <c r="FY71" s="483"/>
      <c r="FZ71" s="483"/>
      <c r="GA71" s="483"/>
      <c r="GB71" s="483"/>
      <c r="GC71" s="483"/>
      <c r="GD71" s="483"/>
      <c r="GE71" s="483"/>
      <c r="GF71" s="483"/>
      <c r="GG71" s="483"/>
      <c r="GH71" s="483"/>
      <c r="GI71" s="483"/>
      <c r="GJ71" s="483"/>
      <c r="GK71" s="483"/>
      <c r="GL71" s="483"/>
      <c r="GM71" s="483"/>
      <c r="GN71" s="483"/>
      <c r="GO71" s="483"/>
      <c r="GP71" s="483"/>
      <c r="GQ71" s="483"/>
      <c r="GR71" s="483"/>
      <c r="GS71" s="483"/>
      <c r="GT71" s="483"/>
      <c r="GU71" s="483"/>
      <c r="GV71" s="483"/>
      <c r="GW71" s="483"/>
      <c r="GX71" s="483"/>
      <c r="GY71" s="483"/>
      <c r="GZ71" s="483"/>
      <c r="HA71" s="483"/>
      <c r="HB71" s="483"/>
      <c r="HC71" s="483"/>
      <c r="HD71" s="483"/>
      <c r="HE71" s="483"/>
      <c r="HF71" s="483"/>
      <c r="HG71" s="483"/>
      <c r="HH71" s="483"/>
      <c r="HI71" s="483"/>
      <c r="HJ71" s="483"/>
      <c r="HK71" s="483"/>
      <c r="HL71" s="483"/>
      <c r="HM71" s="483"/>
      <c r="HN71" s="483"/>
      <c r="HO71" s="483"/>
      <c r="HP71" s="483"/>
      <c r="HQ71" s="483"/>
      <c r="HR71" s="483"/>
      <c r="HS71" s="483"/>
      <c r="HT71" s="483"/>
      <c r="HU71" s="483"/>
      <c r="HV71" s="483"/>
      <c r="HW71" s="483"/>
      <c r="HX71" s="483"/>
      <c r="HY71" s="483"/>
      <c r="HZ71" s="483"/>
      <c r="IA71" s="483"/>
      <c r="IB71" s="483"/>
      <c r="IC71" s="483"/>
      <c r="ID71" s="483"/>
      <c r="IE71" s="483"/>
      <c r="IF71" s="483"/>
      <c r="IG71" s="483"/>
      <c r="IH71" s="483"/>
      <c r="II71" s="483"/>
      <c r="IJ71" s="483"/>
      <c r="IK71" s="483"/>
      <c r="IL71" s="483"/>
      <c r="IM71" s="483"/>
      <c r="IN71" s="483"/>
      <c r="IO71" s="483"/>
      <c r="IP71" s="483"/>
      <c r="IQ71" s="483"/>
      <c r="IR71" s="483"/>
      <c r="IS71" s="483"/>
      <c r="IT71" s="483"/>
      <c r="IU71" s="483"/>
      <c r="IV71" s="483"/>
      <c r="IW71" s="483"/>
      <c r="IX71" s="483"/>
      <c r="IY71" s="483"/>
      <c r="IZ71" s="483"/>
      <c r="JA71" s="483"/>
      <c r="JB71" s="483"/>
      <c r="JC71" s="483"/>
      <c r="JD71" s="483"/>
      <c r="JE71" s="483"/>
      <c r="JF71" s="483"/>
      <c r="JG71" s="483"/>
      <c r="JH71" s="483"/>
      <c r="JI71" s="483"/>
      <c r="JJ71" s="483"/>
      <c r="JK71" s="483"/>
      <c r="JL71" s="483"/>
      <c r="JM71" s="483"/>
      <c r="JN71" s="483"/>
      <c r="JO71" s="483"/>
      <c r="JP71" s="483"/>
      <c r="JQ71" s="483"/>
      <c r="JR71" s="483"/>
      <c r="JS71" s="483"/>
      <c r="JT71" s="483"/>
      <c r="JU71" s="483"/>
      <c r="JV71" s="483"/>
      <c r="JW71" s="483"/>
      <c r="JX71" s="483"/>
      <c r="JY71" s="483"/>
      <c r="JZ71" s="483"/>
      <c r="KA71" s="483"/>
      <c r="KB71" s="483"/>
      <c r="KC71" s="483"/>
      <c r="KD71" s="483"/>
      <c r="KE71" s="483"/>
      <c r="KF71" s="483"/>
      <c r="KG71" s="483"/>
      <c r="KH71" s="483"/>
      <c r="KI71" s="483"/>
      <c r="KJ71" s="483"/>
      <c r="KK71" s="483"/>
      <c r="KL71" s="483"/>
      <c r="KM71" s="483"/>
      <c r="KN71" s="483"/>
      <c r="KO71" s="483"/>
      <c r="KP71" s="483"/>
      <c r="KQ71" s="483"/>
      <c r="KR71" s="483"/>
      <c r="KS71" s="483"/>
      <c r="KT71" s="483"/>
      <c r="KU71" s="483"/>
      <c r="KV71" s="483"/>
      <c r="KW71" s="483"/>
      <c r="KX71" s="483"/>
      <c r="KY71" s="483"/>
      <c r="KZ71" s="483"/>
      <c r="LA71" s="483"/>
      <c r="LB71" s="483"/>
      <c r="LC71" s="483"/>
      <c r="LD71" s="483"/>
      <c r="LE71" s="483"/>
      <c r="LF71" s="483"/>
      <c r="LG71" s="483"/>
      <c r="LH71" s="483"/>
      <c r="LI71" s="483"/>
      <c r="LJ71" s="483"/>
      <c r="LK71" s="483"/>
      <c r="LL71" s="483"/>
      <c r="LM71" s="483"/>
      <c r="LN71" s="488"/>
      <c r="LO71" s="488"/>
      <c r="LP71" s="488"/>
      <c r="LQ71" s="488"/>
      <c r="LR71" s="488"/>
      <c r="LS71" s="488"/>
      <c r="LT71" s="488"/>
      <c r="LU71" s="493"/>
    </row>
    <row r="72" s="12" customFormat="1" ht="47" customHeight="1" spans="1:333">
      <c r="A72" s="344">
        <v>45845</v>
      </c>
      <c r="B72" s="90" t="s">
        <v>1413</v>
      </c>
      <c r="C72" s="91" t="s">
        <v>115</v>
      </c>
      <c r="D72" s="92">
        <v>4500172793</v>
      </c>
      <c r="E72" s="345">
        <v>5001312639</v>
      </c>
      <c r="F72" s="92" t="s">
        <v>6821</v>
      </c>
      <c r="G72" s="94" t="s">
        <v>2665</v>
      </c>
      <c r="H72" s="94" t="s">
        <v>2078</v>
      </c>
      <c r="I72" s="383" t="s">
        <v>2079</v>
      </c>
      <c r="J72" s="137">
        <v>576</v>
      </c>
      <c r="K72" s="138">
        <v>0</v>
      </c>
      <c r="L72" s="138">
        <v>16</v>
      </c>
      <c r="M72" s="384">
        <f t="shared" si="40"/>
        <v>36</v>
      </c>
      <c r="N72" s="139">
        <v>45942</v>
      </c>
      <c r="O72" s="139">
        <f t="shared" si="75"/>
        <v>45940</v>
      </c>
      <c r="P72" s="140"/>
      <c r="Q72" s="196"/>
      <c r="R72" s="93"/>
      <c r="S72" s="93"/>
      <c r="T72" s="93" t="s">
        <v>829</v>
      </c>
      <c r="U72" s="136"/>
      <c r="V72" s="136" t="s">
        <v>168</v>
      </c>
      <c r="W72" s="197">
        <v>45874</v>
      </c>
      <c r="X72" s="198" t="s">
        <v>88</v>
      </c>
      <c r="Y72" s="198" t="s">
        <v>88</v>
      </c>
      <c r="Z72" s="198" t="s">
        <v>6813</v>
      </c>
      <c r="AA72" s="198"/>
      <c r="AB72" s="424" t="s">
        <v>6822</v>
      </c>
      <c r="AC72" s="254" t="s">
        <v>6815</v>
      </c>
      <c r="AD72" s="255">
        <v>1.2368</v>
      </c>
      <c r="AE72" s="256">
        <f t="shared" si="71"/>
        <v>712.3968</v>
      </c>
      <c r="AF72" s="257"/>
      <c r="AG72" s="258" t="s">
        <v>81</v>
      </c>
      <c r="AH72" s="450"/>
      <c r="AI72" s="451">
        <v>10</v>
      </c>
      <c r="AJ72" s="452"/>
      <c r="AK72" s="452"/>
      <c r="AL72" s="453">
        <f t="shared" si="76"/>
        <v>576</v>
      </c>
      <c r="AM72" s="452"/>
      <c r="AN72" s="452"/>
      <c r="AO72" s="452">
        <f t="shared" si="77"/>
        <v>72</v>
      </c>
      <c r="AP72" s="468"/>
      <c r="AQ72" s="297"/>
      <c r="AR72" s="297" t="s">
        <v>63</v>
      </c>
      <c r="AS72" s="297">
        <f t="shared" si="72"/>
        <v>576</v>
      </c>
      <c r="AT72" s="297"/>
      <c r="AU72" s="470">
        <f t="shared" si="78"/>
        <v>72</v>
      </c>
      <c r="AV72" s="321">
        <f t="shared" si="79"/>
        <v>72</v>
      </c>
      <c r="AW72" s="321">
        <f t="shared" si="80"/>
        <v>72</v>
      </c>
      <c r="AX72" s="321">
        <f t="shared" si="81"/>
        <v>36</v>
      </c>
      <c r="AY72" s="321">
        <f t="shared" si="82"/>
        <v>18</v>
      </c>
      <c r="AZ72" s="479">
        <f t="shared" si="83"/>
        <v>54</v>
      </c>
      <c r="BA72" s="479">
        <f t="shared" si="84"/>
        <v>72</v>
      </c>
      <c r="BB72" s="479">
        <f t="shared" si="85"/>
        <v>72</v>
      </c>
      <c r="BC72" s="479">
        <f t="shared" si="86"/>
        <v>72</v>
      </c>
      <c r="BD72" s="479">
        <f t="shared" si="87"/>
        <v>36</v>
      </c>
      <c r="BE72" s="470">
        <f t="shared" si="73"/>
        <v>55.2</v>
      </c>
      <c r="BF72" s="484">
        <f t="shared" si="74"/>
        <v>2.4</v>
      </c>
      <c r="BG72" s="483"/>
      <c r="BH72" s="483"/>
      <c r="BI72" s="483"/>
      <c r="BJ72" s="483"/>
      <c r="BK72" s="483"/>
      <c r="BL72" s="483"/>
      <c r="BM72" s="483"/>
      <c r="BN72" s="483"/>
      <c r="BO72" s="483"/>
      <c r="BP72" s="483"/>
      <c r="BQ72" s="483"/>
      <c r="BR72" s="483"/>
      <c r="BS72" s="483"/>
      <c r="BT72" s="483"/>
      <c r="BU72" s="483"/>
      <c r="BV72" s="483"/>
      <c r="BW72" s="483"/>
      <c r="BX72" s="483"/>
      <c r="BY72" s="483"/>
      <c r="BZ72" s="483"/>
      <c r="CA72" s="483"/>
      <c r="CB72" s="483"/>
      <c r="CC72" s="483"/>
      <c r="CD72" s="483"/>
      <c r="CE72" s="483"/>
      <c r="CF72" s="483"/>
      <c r="CG72" s="483"/>
      <c r="CH72" s="483"/>
      <c r="CI72" s="483"/>
      <c r="CJ72" s="483"/>
      <c r="CK72" s="483"/>
      <c r="CL72" s="483"/>
      <c r="CM72" s="483"/>
      <c r="CN72" s="483"/>
      <c r="CO72" s="483"/>
      <c r="CP72" s="483"/>
      <c r="CQ72" s="483"/>
      <c r="CR72" s="483"/>
      <c r="CS72" s="483"/>
      <c r="CT72" s="483"/>
      <c r="CU72" s="483"/>
      <c r="CV72" s="483"/>
      <c r="CW72" s="483"/>
      <c r="CX72" s="483"/>
      <c r="CY72" s="483"/>
      <c r="CZ72" s="483"/>
      <c r="DA72" s="483"/>
      <c r="DB72" s="483"/>
      <c r="DC72" s="483"/>
      <c r="DD72" s="483"/>
      <c r="DE72" s="483"/>
      <c r="DF72" s="483"/>
      <c r="DG72" s="483"/>
      <c r="DH72" s="483"/>
      <c r="DI72" s="483"/>
      <c r="DJ72" s="483"/>
      <c r="DK72" s="483"/>
      <c r="DL72" s="483"/>
      <c r="DM72" s="483"/>
      <c r="DN72" s="483"/>
      <c r="DO72" s="483"/>
      <c r="DP72" s="483"/>
      <c r="DQ72" s="483"/>
      <c r="DR72" s="483"/>
      <c r="DS72" s="483"/>
      <c r="DT72" s="483"/>
      <c r="DU72" s="483"/>
      <c r="DV72" s="483"/>
      <c r="DW72" s="483"/>
      <c r="DX72" s="483"/>
      <c r="DY72" s="483"/>
      <c r="DZ72" s="483"/>
      <c r="EA72" s="483"/>
      <c r="EB72" s="483"/>
      <c r="EC72" s="483"/>
      <c r="ED72" s="483"/>
      <c r="EE72" s="483"/>
      <c r="EF72" s="483"/>
      <c r="EG72" s="483"/>
      <c r="EH72" s="483"/>
      <c r="EI72" s="483"/>
      <c r="EJ72" s="483"/>
      <c r="EK72" s="483"/>
      <c r="EL72" s="483"/>
      <c r="EM72" s="483"/>
      <c r="EN72" s="483"/>
      <c r="EO72" s="483"/>
      <c r="EP72" s="483"/>
      <c r="EQ72" s="483"/>
      <c r="ER72" s="483"/>
      <c r="ES72" s="483"/>
      <c r="ET72" s="483"/>
      <c r="EU72" s="483"/>
      <c r="EV72" s="483"/>
      <c r="EW72" s="483"/>
      <c r="EX72" s="483"/>
      <c r="EY72" s="483"/>
      <c r="EZ72" s="483"/>
      <c r="FA72" s="483"/>
      <c r="FB72" s="483"/>
      <c r="FC72" s="483"/>
      <c r="FD72" s="483"/>
      <c r="FE72" s="483"/>
      <c r="FF72" s="483"/>
      <c r="FG72" s="483"/>
      <c r="FH72" s="483"/>
      <c r="FI72" s="483"/>
      <c r="FJ72" s="483"/>
      <c r="FK72" s="483"/>
      <c r="FL72" s="483"/>
      <c r="FM72" s="483"/>
      <c r="FN72" s="483"/>
      <c r="FO72" s="483"/>
      <c r="FP72" s="483"/>
      <c r="FQ72" s="483"/>
      <c r="FR72" s="483"/>
      <c r="FS72" s="483"/>
      <c r="FT72" s="483"/>
      <c r="FU72" s="483"/>
      <c r="FV72" s="483"/>
      <c r="FW72" s="483"/>
      <c r="FX72" s="483"/>
      <c r="FY72" s="483"/>
      <c r="FZ72" s="483"/>
      <c r="GA72" s="483"/>
      <c r="GB72" s="483"/>
      <c r="GC72" s="483"/>
      <c r="GD72" s="483"/>
      <c r="GE72" s="483"/>
      <c r="GF72" s="483"/>
      <c r="GG72" s="483"/>
      <c r="GH72" s="483"/>
      <c r="GI72" s="483"/>
      <c r="GJ72" s="483"/>
      <c r="GK72" s="483"/>
      <c r="GL72" s="483"/>
      <c r="GM72" s="483"/>
      <c r="GN72" s="483"/>
      <c r="GO72" s="483"/>
      <c r="GP72" s="483"/>
      <c r="GQ72" s="483"/>
      <c r="GR72" s="483"/>
      <c r="GS72" s="483"/>
      <c r="GT72" s="483"/>
      <c r="GU72" s="483"/>
      <c r="GV72" s="483"/>
      <c r="GW72" s="483"/>
      <c r="GX72" s="483"/>
      <c r="GY72" s="483"/>
      <c r="GZ72" s="483"/>
      <c r="HA72" s="483"/>
      <c r="HB72" s="483"/>
      <c r="HC72" s="483"/>
      <c r="HD72" s="483"/>
      <c r="HE72" s="483"/>
      <c r="HF72" s="483"/>
      <c r="HG72" s="483"/>
      <c r="HH72" s="483"/>
      <c r="HI72" s="483"/>
      <c r="HJ72" s="483"/>
      <c r="HK72" s="483"/>
      <c r="HL72" s="483"/>
      <c r="HM72" s="483"/>
      <c r="HN72" s="483"/>
      <c r="HO72" s="483"/>
      <c r="HP72" s="483"/>
      <c r="HQ72" s="483"/>
      <c r="HR72" s="483"/>
      <c r="HS72" s="483"/>
      <c r="HT72" s="483"/>
      <c r="HU72" s="483"/>
      <c r="HV72" s="483"/>
      <c r="HW72" s="483"/>
      <c r="HX72" s="483"/>
      <c r="HY72" s="483"/>
      <c r="HZ72" s="483"/>
      <c r="IA72" s="483"/>
      <c r="IB72" s="483"/>
      <c r="IC72" s="483"/>
      <c r="ID72" s="483"/>
      <c r="IE72" s="483"/>
      <c r="IF72" s="483"/>
      <c r="IG72" s="483"/>
      <c r="IH72" s="483"/>
      <c r="II72" s="483"/>
      <c r="IJ72" s="483"/>
      <c r="IK72" s="483"/>
      <c r="IL72" s="483"/>
      <c r="IM72" s="483"/>
      <c r="IN72" s="483"/>
      <c r="IO72" s="483"/>
      <c r="IP72" s="483"/>
      <c r="IQ72" s="483"/>
      <c r="IR72" s="483"/>
      <c r="IS72" s="483"/>
      <c r="IT72" s="483"/>
      <c r="IU72" s="483"/>
      <c r="IV72" s="483"/>
      <c r="IW72" s="483"/>
      <c r="IX72" s="483"/>
      <c r="IY72" s="483"/>
      <c r="IZ72" s="483"/>
      <c r="JA72" s="483"/>
      <c r="JB72" s="483"/>
      <c r="JC72" s="483"/>
      <c r="JD72" s="483"/>
      <c r="JE72" s="483"/>
      <c r="JF72" s="483"/>
      <c r="JG72" s="483"/>
      <c r="JH72" s="483"/>
      <c r="JI72" s="483"/>
      <c r="JJ72" s="483"/>
      <c r="JK72" s="483"/>
      <c r="JL72" s="483"/>
      <c r="JM72" s="483"/>
      <c r="JN72" s="483"/>
      <c r="JO72" s="483"/>
      <c r="JP72" s="483"/>
      <c r="JQ72" s="483"/>
      <c r="JR72" s="483"/>
      <c r="JS72" s="483"/>
      <c r="JT72" s="483"/>
      <c r="JU72" s="483"/>
      <c r="JV72" s="483"/>
      <c r="JW72" s="483"/>
      <c r="JX72" s="483"/>
      <c r="JY72" s="483"/>
      <c r="JZ72" s="483"/>
      <c r="KA72" s="483"/>
      <c r="KB72" s="483"/>
      <c r="KC72" s="483"/>
      <c r="KD72" s="483"/>
      <c r="KE72" s="483"/>
      <c r="KF72" s="483"/>
      <c r="KG72" s="483"/>
      <c r="KH72" s="483"/>
      <c r="KI72" s="483"/>
      <c r="KJ72" s="483"/>
      <c r="KK72" s="483"/>
      <c r="KL72" s="483"/>
      <c r="KM72" s="483"/>
      <c r="KN72" s="483"/>
      <c r="KO72" s="483"/>
      <c r="KP72" s="483"/>
      <c r="KQ72" s="483"/>
      <c r="KR72" s="483"/>
      <c r="KS72" s="483"/>
      <c r="KT72" s="483"/>
      <c r="KU72" s="483"/>
      <c r="KV72" s="483"/>
      <c r="KW72" s="483"/>
      <c r="KX72" s="483"/>
      <c r="KY72" s="483"/>
      <c r="KZ72" s="483"/>
      <c r="LA72" s="483"/>
      <c r="LB72" s="483"/>
      <c r="LC72" s="483"/>
      <c r="LD72" s="483"/>
      <c r="LE72" s="483"/>
      <c r="LF72" s="483"/>
      <c r="LG72" s="483"/>
      <c r="LH72" s="483"/>
      <c r="LI72" s="483"/>
      <c r="LJ72" s="483"/>
      <c r="LK72" s="483"/>
      <c r="LL72" s="483"/>
      <c r="LM72" s="483"/>
      <c r="LN72" s="488"/>
      <c r="LO72" s="488"/>
      <c r="LP72" s="488"/>
      <c r="LQ72" s="488"/>
      <c r="LR72" s="488"/>
      <c r="LS72" s="488"/>
      <c r="LT72" s="488"/>
      <c r="LU72" s="493"/>
    </row>
    <row r="73" s="12" customFormat="1" ht="47" customHeight="1" spans="1:333">
      <c r="A73" s="344">
        <v>45845</v>
      </c>
      <c r="B73" s="90" t="s">
        <v>1413</v>
      </c>
      <c r="C73" s="91" t="s">
        <v>115</v>
      </c>
      <c r="D73" s="92">
        <v>4500172796</v>
      </c>
      <c r="E73" s="345" t="s">
        <v>6823</v>
      </c>
      <c r="F73" s="92" t="s">
        <v>6824</v>
      </c>
      <c r="G73" s="94" t="s">
        <v>2665</v>
      </c>
      <c r="H73" s="94" t="s">
        <v>2078</v>
      </c>
      <c r="I73" s="383" t="s">
        <v>2079</v>
      </c>
      <c r="J73" s="137">
        <v>576</v>
      </c>
      <c r="K73" s="138">
        <v>0</v>
      </c>
      <c r="L73" s="138">
        <v>16</v>
      </c>
      <c r="M73" s="384">
        <f t="shared" si="40"/>
        <v>36</v>
      </c>
      <c r="N73" s="139">
        <v>45949</v>
      </c>
      <c r="O73" s="139">
        <f t="shared" si="75"/>
        <v>45947</v>
      </c>
      <c r="P73" s="140"/>
      <c r="Q73" s="196"/>
      <c r="R73" s="93"/>
      <c r="S73" s="93"/>
      <c r="T73" s="93" t="s">
        <v>829</v>
      </c>
      <c r="U73" s="136"/>
      <c r="V73" s="136" t="s">
        <v>168</v>
      </c>
      <c r="W73" s="197">
        <v>45874</v>
      </c>
      <c r="X73" s="198" t="s">
        <v>88</v>
      </c>
      <c r="Y73" s="198" t="s">
        <v>88</v>
      </c>
      <c r="Z73" s="198" t="s">
        <v>6813</v>
      </c>
      <c r="AA73" s="198"/>
      <c r="AB73" s="424" t="s">
        <v>6825</v>
      </c>
      <c r="AC73" s="254" t="s">
        <v>6815</v>
      </c>
      <c r="AD73" s="255">
        <v>1.2368</v>
      </c>
      <c r="AE73" s="256">
        <f t="shared" si="71"/>
        <v>712.3968</v>
      </c>
      <c r="AF73" s="257"/>
      <c r="AG73" s="258" t="s">
        <v>81</v>
      </c>
      <c r="AH73" s="450"/>
      <c r="AI73" s="451">
        <v>10</v>
      </c>
      <c r="AJ73" s="452"/>
      <c r="AK73" s="452"/>
      <c r="AL73" s="453">
        <f t="shared" si="76"/>
        <v>576</v>
      </c>
      <c r="AM73" s="452"/>
      <c r="AN73" s="452"/>
      <c r="AO73" s="452">
        <f t="shared" si="77"/>
        <v>72</v>
      </c>
      <c r="AP73" s="468"/>
      <c r="AQ73" s="297"/>
      <c r="AR73" s="297" t="s">
        <v>63</v>
      </c>
      <c r="AS73" s="297">
        <f t="shared" si="72"/>
        <v>576</v>
      </c>
      <c r="AT73" s="297"/>
      <c r="AU73" s="470">
        <f t="shared" si="78"/>
        <v>72</v>
      </c>
      <c r="AV73" s="321">
        <f t="shared" si="79"/>
        <v>72</v>
      </c>
      <c r="AW73" s="321">
        <f t="shared" si="80"/>
        <v>72</v>
      </c>
      <c r="AX73" s="321">
        <f t="shared" si="81"/>
        <v>36</v>
      </c>
      <c r="AY73" s="321">
        <f t="shared" si="82"/>
        <v>18</v>
      </c>
      <c r="AZ73" s="479">
        <f t="shared" si="83"/>
        <v>54</v>
      </c>
      <c r="BA73" s="479">
        <f t="shared" si="84"/>
        <v>72</v>
      </c>
      <c r="BB73" s="479">
        <f t="shared" si="85"/>
        <v>72</v>
      </c>
      <c r="BC73" s="479">
        <f t="shared" si="86"/>
        <v>72</v>
      </c>
      <c r="BD73" s="479">
        <f t="shared" si="87"/>
        <v>36</v>
      </c>
      <c r="BE73" s="470">
        <f t="shared" si="73"/>
        <v>55.2</v>
      </c>
      <c r="BF73" s="484">
        <f t="shared" si="74"/>
        <v>2.4</v>
      </c>
      <c r="BG73" s="483"/>
      <c r="BH73" s="483"/>
      <c r="BI73" s="483"/>
      <c r="BJ73" s="483"/>
      <c r="BK73" s="483"/>
      <c r="BL73" s="483"/>
      <c r="BM73" s="483"/>
      <c r="BN73" s="483"/>
      <c r="BO73" s="483"/>
      <c r="BP73" s="483"/>
      <c r="BQ73" s="483"/>
      <c r="BR73" s="483"/>
      <c r="BS73" s="483"/>
      <c r="BT73" s="483"/>
      <c r="BU73" s="483"/>
      <c r="BV73" s="483"/>
      <c r="BW73" s="483"/>
      <c r="BX73" s="483"/>
      <c r="BY73" s="483"/>
      <c r="BZ73" s="483"/>
      <c r="CA73" s="483"/>
      <c r="CB73" s="483"/>
      <c r="CC73" s="483"/>
      <c r="CD73" s="483"/>
      <c r="CE73" s="483"/>
      <c r="CF73" s="483"/>
      <c r="CG73" s="483"/>
      <c r="CH73" s="483"/>
      <c r="CI73" s="483"/>
      <c r="CJ73" s="483"/>
      <c r="CK73" s="483"/>
      <c r="CL73" s="483"/>
      <c r="CM73" s="483"/>
      <c r="CN73" s="483"/>
      <c r="CO73" s="483"/>
      <c r="CP73" s="483"/>
      <c r="CQ73" s="483"/>
      <c r="CR73" s="483"/>
      <c r="CS73" s="483"/>
      <c r="CT73" s="483"/>
      <c r="CU73" s="483"/>
      <c r="CV73" s="483"/>
      <c r="CW73" s="483"/>
      <c r="CX73" s="483"/>
      <c r="CY73" s="483"/>
      <c r="CZ73" s="483"/>
      <c r="DA73" s="483"/>
      <c r="DB73" s="483"/>
      <c r="DC73" s="483"/>
      <c r="DD73" s="483"/>
      <c r="DE73" s="483"/>
      <c r="DF73" s="483"/>
      <c r="DG73" s="483"/>
      <c r="DH73" s="483"/>
      <c r="DI73" s="483"/>
      <c r="DJ73" s="483"/>
      <c r="DK73" s="483"/>
      <c r="DL73" s="483"/>
      <c r="DM73" s="483"/>
      <c r="DN73" s="483"/>
      <c r="DO73" s="483"/>
      <c r="DP73" s="483"/>
      <c r="DQ73" s="483"/>
      <c r="DR73" s="483"/>
      <c r="DS73" s="483"/>
      <c r="DT73" s="483"/>
      <c r="DU73" s="483"/>
      <c r="DV73" s="483"/>
      <c r="DW73" s="483"/>
      <c r="DX73" s="483"/>
      <c r="DY73" s="483"/>
      <c r="DZ73" s="483"/>
      <c r="EA73" s="483"/>
      <c r="EB73" s="483"/>
      <c r="EC73" s="483"/>
      <c r="ED73" s="483"/>
      <c r="EE73" s="483"/>
      <c r="EF73" s="483"/>
      <c r="EG73" s="483"/>
      <c r="EH73" s="483"/>
      <c r="EI73" s="483"/>
      <c r="EJ73" s="483"/>
      <c r="EK73" s="483"/>
      <c r="EL73" s="483"/>
      <c r="EM73" s="483"/>
      <c r="EN73" s="483"/>
      <c r="EO73" s="483"/>
      <c r="EP73" s="483"/>
      <c r="EQ73" s="483"/>
      <c r="ER73" s="483"/>
      <c r="ES73" s="483"/>
      <c r="ET73" s="483"/>
      <c r="EU73" s="483"/>
      <c r="EV73" s="483"/>
      <c r="EW73" s="483"/>
      <c r="EX73" s="483"/>
      <c r="EY73" s="483"/>
      <c r="EZ73" s="483"/>
      <c r="FA73" s="483"/>
      <c r="FB73" s="483"/>
      <c r="FC73" s="483"/>
      <c r="FD73" s="483"/>
      <c r="FE73" s="483"/>
      <c r="FF73" s="483"/>
      <c r="FG73" s="483"/>
      <c r="FH73" s="483"/>
      <c r="FI73" s="483"/>
      <c r="FJ73" s="483"/>
      <c r="FK73" s="483"/>
      <c r="FL73" s="483"/>
      <c r="FM73" s="483"/>
      <c r="FN73" s="483"/>
      <c r="FO73" s="483"/>
      <c r="FP73" s="483"/>
      <c r="FQ73" s="483"/>
      <c r="FR73" s="483"/>
      <c r="FS73" s="483"/>
      <c r="FT73" s="483"/>
      <c r="FU73" s="483"/>
      <c r="FV73" s="483"/>
      <c r="FW73" s="483"/>
      <c r="FX73" s="483"/>
      <c r="FY73" s="483"/>
      <c r="FZ73" s="483"/>
      <c r="GA73" s="483"/>
      <c r="GB73" s="483"/>
      <c r="GC73" s="483"/>
      <c r="GD73" s="483"/>
      <c r="GE73" s="483"/>
      <c r="GF73" s="483"/>
      <c r="GG73" s="483"/>
      <c r="GH73" s="483"/>
      <c r="GI73" s="483"/>
      <c r="GJ73" s="483"/>
      <c r="GK73" s="483"/>
      <c r="GL73" s="483"/>
      <c r="GM73" s="483"/>
      <c r="GN73" s="483"/>
      <c r="GO73" s="483"/>
      <c r="GP73" s="483"/>
      <c r="GQ73" s="483"/>
      <c r="GR73" s="483"/>
      <c r="GS73" s="483"/>
      <c r="GT73" s="483"/>
      <c r="GU73" s="483"/>
      <c r="GV73" s="483"/>
      <c r="GW73" s="483"/>
      <c r="GX73" s="483"/>
      <c r="GY73" s="483"/>
      <c r="GZ73" s="483"/>
      <c r="HA73" s="483"/>
      <c r="HB73" s="483"/>
      <c r="HC73" s="483"/>
      <c r="HD73" s="483"/>
      <c r="HE73" s="483"/>
      <c r="HF73" s="483"/>
      <c r="HG73" s="483"/>
      <c r="HH73" s="483"/>
      <c r="HI73" s="483"/>
      <c r="HJ73" s="483"/>
      <c r="HK73" s="483"/>
      <c r="HL73" s="483"/>
      <c r="HM73" s="483"/>
      <c r="HN73" s="483"/>
      <c r="HO73" s="483"/>
      <c r="HP73" s="483"/>
      <c r="HQ73" s="483"/>
      <c r="HR73" s="483"/>
      <c r="HS73" s="483"/>
      <c r="HT73" s="483"/>
      <c r="HU73" s="483"/>
      <c r="HV73" s="483"/>
      <c r="HW73" s="483"/>
      <c r="HX73" s="483"/>
      <c r="HY73" s="483"/>
      <c r="HZ73" s="483"/>
      <c r="IA73" s="483"/>
      <c r="IB73" s="483"/>
      <c r="IC73" s="483"/>
      <c r="ID73" s="483"/>
      <c r="IE73" s="483"/>
      <c r="IF73" s="483"/>
      <c r="IG73" s="483"/>
      <c r="IH73" s="483"/>
      <c r="II73" s="483"/>
      <c r="IJ73" s="483"/>
      <c r="IK73" s="483"/>
      <c r="IL73" s="483"/>
      <c r="IM73" s="483"/>
      <c r="IN73" s="483"/>
      <c r="IO73" s="483"/>
      <c r="IP73" s="483"/>
      <c r="IQ73" s="483"/>
      <c r="IR73" s="483"/>
      <c r="IS73" s="483"/>
      <c r="IT73" s="483"/>
      <c r="IU73" s="483"/>
      <c r="IV73" s="483"/>
      <c r="IW73" s="483"/>
      <c r="IX73" s="483"/>
      <c r="IY73" s="483"/>
      <c r="IZ73" s="483"/>
      <c r="JA73" s="483"/>
      <c r="JB73" s="483"/>
      <c r="JC73" s="483"/>
      <c r="JD73" s="483"/>
      <c r="JE73" s="483"/>
      <c r="JF73" s="483"/>
      <c r="JG73" s="483"/>
      <c r="JH73" s="483"/>
      <c r="JI73" s="483"/>
      <c r="JJ73" s="483"/>
      <c r="JK73" s="483"/>
      <c r="JL73" s="483"/>
      <c r="JM73" s="483"/>
      <c r="JN73" s="483"/>
      <c r="JO73" s="483"/>
      <c r="JP73" s="483"/>
      <c r="JQ73" s="483"/>
      <c r="JR73" s="483"/>
      <c r="JS73" s="483"/>
      <c r="JT73" s="483"/>
      <c r="JU73" s="483"/>
      <c r="JV73" s="483"/>
      <c r="JW73" s="483"/>
      <c r="JX73" s="483"/>
      <c r="JY73" s="483"/>
      <c r="JZ73" s="483"/>
      <c r="KA73" s="483"/>
      <c r="KB73" s="483"/>
      <c r="KC73" s="483"/>
      <c r="KD73" s="483"/>
      <c r="KE73" s="483"/>
      <c r="KF73" s="483"/>
      <c r="KG73" s="483"/>
      <c r="KH73" s="483"/>
      <c r="KI73" s="483"/>
      <c r="KJ73" s="483"/>
      <c r="KK73" s="483"/>
      <c r="KL73" s="483"/>
      <c r="KM73" s="483"/>
      <c r="KN73" s="483"/>
      <c r="KO73" s="483"/>
      <c r="KP73" s="483"/>
      <c r="KQ73" s="483"/>
      <c r="KR73" s="483"/>
      <c r="KS73" s="483"/>
      <c r="KT73" s="483"/>
      <c r="KU73" s="483"/>
      <c r="KV73" s="483"/>
      <c r="KW73" s="483"/>
      <c r="KX73" s="483"/>
      <c r="KY73" s="483"/>
      <c r="KZ73" s="483"/>
      <c r="LA73" s="483"/>
      <c r="LB73" s="483"/>
      <c r="LC73" s="483"/>
      <c r="LD73" s="483"/>
      <c r="LE73" s="483"/>
      <c r="LF73" s="483"/>
      <c r="LG73" s="483"/>
      <c r="LH73" s="483"/>
      <c r="LI73" s="483"/>
      <c r="LJ73" s="483"/>
      <c r="LK73" s="483"/>
      <c r="LL73" s="483"/>
      <c r="LM73" s="483"/>
      <c r="LN73" s="488"/>
      <c r="LO73" s="488"/>
      <c r="LP73" s="488"/>
      <c r="LQ73" s="488"/>
      <c r="LR73" s="488"/>
      <c r="LS73" s="488"/>
      <c r="LT73" s="488"/>
      <c r="LU73" s="493"/>
    </row>
    <row r="74" s="11" customFormat="1" ht="47" customHeight="1" spans="1:327">
      <c r="A74" s="89">
        <v>45845</v>
      </c>
      <c r="B74" s="90" t="s">
        <v>1413</v>
      </c>
      <c r="C74" s="91" t="s">
        <v>115</v>
      </c>
      <c r="D74" s="92">
        <v>4500172791</v>
      </c>
      <c r="E74" s="93">
        <v>5001305712</v>
      </c>
      <c r="F74" s="92" t="s">
        <v>6826</v>
      </c>
      <c r="G74" s="346" t="s">
        <v>1415</v>
      </c>
      <c r="H74" s="94" t="s">
        <v>546</v>
      </c>
      <c r="I74" s="94" t="s">
        <v>6827</v>
      </c>
      <c r="J74" s="137">
        <v>384</v>
      </c>
      <c r="K74" s="138">
        <v>0</v>
      </c>
      <c r="L74" s="138">
        <v>32</v>
      </c>
      <c r="M74" s="138">
        <f t="shared" si="40"/>
        <v>12</v>
      </c>
      <c r="N74" s="139">
        <v>45928</v>
      </c>
      <c r="O74" s="139">
        <f t="shared" si="75"/>
        <v>45926</v>
      </c>
      <c r="P74" s="140"/>
      <c r="Q74" s="196"/>
      <c r="R74" s="93"/>
      <c r="S74" s="93">
        <f t="shared" ref="S74:S77" si="88">R74-J74</f>
        <v>-384</v>
      </c>
      <c r="T74" s="196" t="s">
        <v>829</v>
      </c>
      <c r="U74" s="136" t="s">
        <v>6828</v>
      </c>
      <c r="V74" s="136" t="s">
        <v>168</v>
      </c>
      <c r="W74" s="197">
        <v>45874</v>
      </c>
      <c r="X74" s="198" t="s">
        <v>88</v>
      </c>
      <c r="Y74" s="198" t="s">
        <v>88</v>
      </c>
      <c r="Z74" s="198" t="s">
        <v>6829</v>
      </c>
      <c r="AA74" s="198" t="s">
        <v>1417</v>
      </c>
      <c r="AB74" s="423" t="s">
        <v>6830</v>
      </c>
      <c r="AC74" s="254" t="s">
        <v>6815</v>
      </c>
      <c r="AD74" s="255">
        <v>1.072</v>
      </c>
      <c r="AE74" s="256">
        <f t="shared" si="71"/>
        <v>411.648</v>
      </c>
      <c r="AF74" s="257"/>
      <c r="AG74" s="258" t="s">
        <v>81</v>
      </c>
      <c r="AH74" s="258"/>
      <c r="AI74" s="258">
        <v>9</v>
      </c>
      <c r="AJ74" s="297"/>
      <c r="AK74" s="297">
        <f t="shared" ref="AK74:AK77" si="89">J74</f>
        <v>384</v>
      </c>
      <c r="AL74" s="297"/>
      <c r="AM74" s="297"/>
      <c r="AN74" s="297">
        <f t="shared" ref="AN74:AN77" si="90">J74/8</f>
        <v>48</v>
      </c>
      <c r="AO74" s="297"/>
      <c r="AP74" s="297"/>
      <c r="AQ74" s="297" t="s">
        <v>63</v>
      </c>
      <c r="AR74" s="297">
        <f t="shared" ref="AR74:AR77" si="91">J74</f>
        <v>384</v>
      </c>
      <c r="AS74" s="297"/>
      <c r="AT74" s="321">
        <f t="shared" ref="AT74:AT77" si="92">J74/32*4</f>
        <v>48</v>
      </c>
      <c r="AU74" s="321">
        <f t="shared" si="78"/>
        <v>48</v>
      </c>
      <c r="AV74" s="321">
        <f t="shared" si="79"/>
        <v>48</v>
      </c>
      <c r="AW74" s="321">
        <f t="shared" si="80"/>
        <v>48</v>
      </c>
      <c r="AX74" s="321">
        <f t="shared" ref="AX74:AX77" si="93">J74/32*4</f>
        <v>48</v>
      </c>
      <c r="AY74" s="321">
        <f t="shared" ref="AY74:AY77" si="94">J74/32*4</f>
        <v>48</v>
      </c>
      <c r="AZ74" s="321">
        <f t="shared" si="83"/>
        <v>36</v>
      </c>
      <c r="BA74" s="321">
        <f t="shared" ref="BA74:BA77" si="95">J74/32*1</f>
        <v>12</v>
      </c>
      <c r="BB74" s="321">
        <f t="shared" si="85"/>
        <v>48</v>
      </c>
      <c r="BC74" s="321" t="s">
        <v>551</v>
      </c>
      <c r="BD74" s="321" t="s">
        <v>552</v>
      </c>
      <c r="BE74" s="138"/>
      <c r="BF74" s="335"/>
      <c r="BG74" s="13"/>
      <c r="BH74" s="13"/>
      <c r="BI74" s="13"/>
      <c r="BJ74" s="13"/>
      <c r="BK74" s="13"/>
      <c r="BL74" s="13"/>
      <c r="BM74" s="13"/>
      <c r="BN74" s="13"/>
      <c r="BO74" s="13"/>
      <c r="BP74" s="13"/>
      <c r="BQ74" s="13"/>
      <c r="BR74" s="13"/>
      <c r="BS74" s="13"/>
      <c r="BT74" s="13"/>
      <c r="BU74" s="13"/>
      <c r="BV74" s="13"/>
      <c r="BW74" s="13"/>
      <c r="BX74" s="13"/>
      <c r="BY74" s="13"/>
      <c r="BZ74" s="13"/>
      <c r="CA74" s="13"/>
      <c r="CB74" s="13"/>
      <c r="CC74" s="13"/>
      <c r="CD74" s="13"/>
      <c r="CE74" s="13"/>
      <c r="CF74" s="13"/>
      <c r="CG74" s="13"/>
      <c r="CH74" s="13"/>
      <c r="CI74" s="13"/>
      <c r="CJ74" s="13"/>
      <c r="CK74" s="13"/>
      <c r="CL74" s="13"/>
      <c r="CM74" s="13"/>
      <c r="CN74" s="13"/>
      <c r="CO74" s="13"/>
      <c r="CP74" s="13"/>
      <c r="CQ74" s="13"/>
      <c r="CR74" s="13"/>
      <c r="CS74" s="13"/>
      <c r="CT74" s="13"/>
      <c r="CU74" s="13"/>
      <c r="CV74" s="13"/>
      <c r="CW74" s="13"/>
      <c r="CX74" s="13"/>
      <c r="CY74" s="13"/>
      <c r="CZ74" s="13"/>
      <c r="DA74" s="13"/>
      <c r="DB74" s="13"/>
      <c r="DC74" s="13"/>
      <c r="DD74" s="13"/>
      <c r="DE74" s="13"/>
      <c r="DF74" s="13"/>
      <c r="DG74" s="13"/>
      <c r="DH74" s="13"/>
      <c r="DI74" s="13"/>
      <c r="DJ74" s="13"/>
      <c r="DK74" s="13"/>
      <c r="DL74" s="13"/>
      <c r="DM74" s="13"/>
      <c r="DN74" s="13"/>
      <c r="DO74" s="13"/>
      <c r="DP74" s="13"/>
      <c r="DQ74" s="13"/>
      <c r="DR74" s="13"/>
      <c r="DS74" s="13"/>
      <c r="DT74" s="13"/>
      <c r="DU74" s="13"/>
      <c r="DV74" s="13"/>
      <c r="DW74" s="13"/>
      <c r="DX74" s="13"/>
      <c r="DY74" s="13"/>
      <c r="DZ74" s="13"/>
      <c r="EA74" s="13"/>
      <c r="EB74" s="13"/>
      <c r="EC74" s="13"/>
      <c r="ED74" s="13"/>
      <c r="EE74" s="13"/>
      <c r="EF74" s="13"/>
      <c r="EG74" s="13"/>
      <c r="EH74" s="13"/>
      <c r="EI74" s="13"/>
      <c r="EJ74" s="13"/>
      <c r="EK74" s="13"/>
      <c r="EL74" s="13"/>
      <c r="EM74" s="13"/>
      <c r="EN74" s="13"/>
      <c r="EO74" s="13"/>
      <c r="EP74" s="13"/>
      <c r="EQ74" s="13"/>
      <c r="ER74" s="13"/>
      <c r="ES74" s="13"/>
      <c r="ET74" s="13"/>
      <c r="EU74" s="13"/>
      <c r="EV74" s="13"/>
      <c r="EW74" s="13"/>
      <c r="EX74" s="13"/>
      <c r="EY74" s="13"/>
      <c r="EZ74" s="13"/>
      <c r="FA74" s="13"/>
      <c r="FB74" s="13"/>
      <c r="FC74" s="13"/>
      <c r="FD74" s="13"/>
      <c r="FE74" s="13"/>
      <c r="FF74" s="13"/>
      <c r="FG74" s="13"/>
      <c r="FH74" s="13"/>
      <c r="FI74" s="13"/>
      <c r="FJ74" s="13"/>
      <c r="FK74" s="13"/>
      <c r="FL74" s="13"/>
      <c r="FM74" s="13"/>
      <c r="FN74" s="13"/>
      <c r="FO74" s="13"/>
      <c r="FP74" s="13"/>
      <c r="FQ74" s="13"/>
      <c r="FR74" s="13"/>
      <c r="FS74" s="13"/>
      <c r="FT74" s="13"/>
      <c r="FU74" s="13"/>
      <c r="FV74" s="13"/>
      <c r="FW74" s="13"/>
      <c r="FX74" s="13"/>
      <c r="FY74" s="13"/>
      <c r="FZ74" s="13"/>
      <c r="GA74" s="13"/>
      <c r="GB74" s="13"/>
      <c r="GC74" s="13"/>
      <c r="GD74" s="13"/>
      <c r="GE74" s="13"/>
      <c r="GF74" s="13"/>
      <c r="GG74" s="13"/>
      <c r="GH74" s="13"/>
      <c r="GI74" s="13"/>
      <c r="GJ74" s="13"/>
      <c r="GK74" s="13"/>
      <c r="GL74" s="13"/>
      <c r="GM74" s="13"/>
      <c r="GN74" s="13"/>
      <c r="GO74" s="13"/>
      <c r="GP74" s="13"/>
      <c r="GQ74" s="13"/>
      <c r="GR74" s="13"/>
      <c r="GS74" s="13"/>
      <c r="GT74" s="13"/>
      <c r="GU74" s="13"/>
      <c r="GV74" s="13"/>
      <c r="GW74" s="13"/>
      <c r="GX74" s="13"/>
      <c r="GY74" s="13"/>
      <c r="GZ74" s="13"/>
      <c r="HA74" s="13"/>
      <c r="HB74" s="13"/>
      <c r="HC74" s="13"/>
      <c r="HD74" s="13"/>
      <c r="HE74" s="13"/>
      <c r="HF74" s="13"/>
      <c r="HG74" s="13"/>
      <c r="HH74" s="13"/>
      <c r="HI74" s="13"/>
      <c r="HJ74" s="13"/>
      <c r="HK74" s="13"/>
      <c r="HL74" s="13"/>
      <c r="HM74" s="13"/>
      <c r="HN74" s="13"/>
      <c r="HO74" s="13"/>
      <c r="HP74" s="13"/>
      <c r="HQ74" s="13"/>
      <c r="HR74" s="13"/>
      <c r="HS74" s="13"/>
      <c r="HT74" s="13"/>
      <c r="HU74" s="13"/>
      <c r="HV74" s="13"/>
      <c r="HW74" s="13"/>
      <c r="HX74" s="13"/>
      <c r="HY74" s="13"/>
      <c r="HZ74" s="13"/>
      <c r="IA74" s="13"/>
      <c r="IB74" s="13"/>
      <c r="IC74" s="13"/>
      <c r="ID74" s="13"/>
      <c r="IE74" s="13"/>
      <c r="IF74" s="13"/>
      <c r="IG74" s="13"/>
      <c r="IH74" s="13"/>
      <c r="II74" s="13"/>
      <c r="IJ74" s="13"/>
      <c r="IK74" s="13"/>
      <c r="IL74" s="13"/>
      <c r="IM74" s="13"/>
      <c r="IN74" s="13"/>
      <c r="IO74" s="13"/>
      <c r="IP74" s="13"/>
      <c r="IQ74" s="13"/>
      <c r="IR74" s="13"/>
      <c r="IS74" s="13"/>
      <c r="IT74" s="13"/>
      <c r="IU74" s="13"/>
      <c r="IV74" s="13"/>
      <c r="IW74" s="13"/>
      <c r="IX74" s="13"/>
      <c r="IY74" s="13"/>
      <c r="IZ74" s="13"/>
      <c r="JA74" s="13"/>
      <c r="JB74" s="13"/>
      <c r="JC74" s="13"/>
      <c r="JD74" s="13"/>
      <c r="JE74" s="13"/>
      <c r="JF74" s="13"/>
      <c r="JG74" s="13"/>
      <c r="JH74" s="13"/>
      <c r="JI74" s="13"/>
      <c r="JJ74" s="13"/>
      <c r="JK74" s="13"/>
      <c r="JL74" s="13"/>
      <c r="JM74" s="13"/>
      <c r="JN74" s="13"/>
      <c r="JO74" s="13"/>
      <c r="JP74" s="13"/>
      <c r="JQ74" s="13"/>
      <c r="JR74" s="13"/>
      <c r="JS74" s="13"/>
      <c r="JT74" s="13"/>
      <c r="JU74" s="13"/>
      <c r="JV74" s="13"/>
      <c r="JW74" s="13"/>
      <c r="JX74" s="13"/>
      <c r="JY74" s="13"/>
      <c r="JZ74" s="13"/>
      <c r="KA74" s="13"/>
      <c r="KB74" s="13"/>
      <c r="KC74" s="13"/>
      <c r="KD74" s="13"/>
      <c r="KE74" s="13"/>
      <c r="KF74" s="13"/>
      <c r="KG74" s="13"/>
      <c r="KH74" s="13"/>
      <c r="KI74" s="13"/>
      <c r="KJ74" s="13"/>
      <c r="KK74" s="13"/>
      <c r="KL74" s="13"/>
      <c r="KM74" s="13"/>
      <c r="KN74" s="13"/>
      <c r="KO74" s="13"/>
      <c r="KP74" s="13"/>
      <c r="KQ74" s="13"/>
      <c r="KR74" s="13"/>
      <c r="KS74" s="13"/>
      <c r="KT74" s="13"/>
      <c r="KU74" s="13"/>
      <c r="KV74" s="13"/>
      <c r="KW74" s="13"/>
      <c r="KX74" s="13"/>
      <c r="KY74" s="13"/>
      <c r="KZ74" s="13"/>
      <c r="LA74" s="13"/>
      <c r="LB74" s="13"/>
      <c r="LC74" s="13"/>
      <c r="LD74" s="13"/>
      <c r="LE74" s="13"/>
      <c r="LF74" s="13"/>
      <c r="LG74" s="13"/>
      <c r="LH74" s="13"/>
      <c r="LI74" s="13"/>
      <c r="LJ74" s="13"/>
      <c r="LK74" s="13"/>
      <c r="LL74" s="13"/>
      <c r="LM74" s="13"/>
      <c r="LN74" s="13"/>
      <c r="LO74" s="13"/>
    </row>
    <row r="75" s="11" customFormat="1" ht="47" customHeight="1" spans="1:327">
      <c r="A75" s="89">
        <v>45845</v>
      </c>
      <c r="B75" s="90" t="s">
        <v>1413</v>
      </c>
      <c r="C75" s="91" t="s">
        <v>115</v>
      </c>
      <c r="D75" s="92">
        <v>4500172792</v>
      </c>
      <c r="E75" s="93" t="s">
        <v>6816</v>
      </c>
      <c r="F75" s="92" t="s">
        <v>6831</v>
      </c>
      <c r="G75" s="346" t="s">
        <v>1415</v>
      </c>
      <c r="H75" s="94" t="s">
        <v>546</v>
      </c>
      <c r="I75" s="94" t="s">
        <v>6827</v>
      </c>
      <c r="J75" s="137">
        <v>736</v>
      </c>
      <c r="K75" s="138">
        <v>0</v>
      </c>
      <c r="L75" s="138">
        <v>32</v>
      </c>
      <c r="M75" s="138">
        <f t="shared" si="40"/>
        <v>23</v>
      </c>
      <c r="N75" s="139">
        <v>45935</v>
      </c>
      <c r="O75" s="139">
        <f t="shared" si="75"/>
        <v>45933</v>
      </c>
      <c r="P75" s="140"/>
      <c r="Q75" s="196"/>
      <c r="R75" s="93"/>
      <c r="S75" s="93">
        <f t="shared" si="88"/>
        <v>-736</v>
      </c>
      <c r="T75" s="196" t="s">
        <v>829</v>
      </c>
      <c r="U75" s="136" t="s">
        <v>6828</v>
      </c>
      <c r="V75" s="136" t="s">
        <v>168</v>
      </c>
      <c r="W75" s="197">
        <v>45874</v>
      </c>
      <c r="X75" s="198" t="s">
        <v>88</v>
      </c>
      <c r="Y75" s="198" t="s">
        <v>88</v>
      </c>
      <c r="Z75" s="198" t="s">
        <v>6832</v>
      </c>
      <c r="AA75" s="198" t="s">
        <v>1417</v>
      </c>
      <c r="AB75" s="423" t="s">
        <v>6833</v>
      </c>
      <c r="AC75" s="254" t="s">
        <v>6815</v>
      </c>
      <c r="AD75" s="255">
        <v>1.072</v>
      </c>
      <c r="AE75" s="256">
        <f t="shared" si="71"/>
        <v>788.992</v>
      </c>
      <c r="AF75" s="257"/>
      <c r="AG75" s="258" t="s">
        <v>81</v>
      </c>
      <c r="AH75" s="258"/>
      <c r="AI75" s="258">
        <v>9</v>
      </c>
      <c r="AJ75" s="297"/>
      <c r="AK75" s="297">
        <f t="shared" si="89"/>
        <v>736</v>
      </c>
      <c r="AL75" s="297"/>
      <c r="AM75" s="297"/>
      <c r="AN75" s="297">
        <f t="shared" si="90"/>
        <v>92</v>
      </c>
      <c r="AO75" s="297"/>
      <c r="AP75" s="297"/>
      <c r="AQ75" s="297" t="s">
        <v>63</v>
      </c>
      <c r="AR75" s="297">
        <f t="shared" si="91"/>
        <v>736</v>
      </c>
      <c r="AS75" s="297"/>
      <c r="AT75" s="321">
        <f t="shared" si="92"/>
        <v>92</v>
      </c>
      <c r="AU75" s="321">
        <f t="shared" si="78"/>
        <v>92</v>
      </c>
      <c r="AV75" s="321">
        <f t="shared" si="79"/>
        <v>92</v>
      </c>
      <c r="AW75" s="321">
        <f t="shared" si="80"/>
        <v>92</v>
      </c>
      <c r="AX75" s="321">
        <f t="shared" si="93"/>
        <v>92</v>
      </c>
      <c r="AY75" s="321">
        <f t="shared" si="94"/>
        <v>92</v>
      </c>
      <c r="AZ75" s="321">
        <f t="shared" si="83"/>
        <v>69</v>
      </c>
      <c r="BA75" s="321">
        <f t="shared" si="95"/>
        <v>23</v>
      </c>
      <c r="BB75" s="321">
        <f t="shared" si="85"/>
        <v>92</v>
      </c>
      <c r="BC75" s="321" t="s">
        <v>551</v>
      </c>
      <c r="BD75" s="321" t="s">
        <v>552</v>
      </c>
      <c r="BE75" s="138"/>
      <c r="BF75" s="335"/>
      <c r="BG75" s="13"/>
      <c r="BH75" s="13"/>
      <c r="BI75" s="13"/>
      <c r="BJ75" s="13"/>
      <c r="BK75" s="13"/>
      <c r="BL75" s="13"/>
      <c r="BM75" s="13"/>
      <c r="BN75" s="13"/>
      <c r="BO75" s="13"/>
      <c r="BP75" s="13"/>
      <c r="BQ75" s="13"/>
      <c r="BR75" s="13"/>
      <c r="BS75" s="13"/>
      <c r="BT75" s="13"/>
      <c r="BU75" s="13"/>
      <c r="BV75" s="13"/>
      <c r="BW75" s="13"/>
      <c r="BX75" s="13"/>
      <c r="BY75" s="13"/>
      <c r="BZ75" s="13"/>
      <c r="CA75" s="13"/>
      <c r="CB75" s="13"/>
      <c r="CC75" s="13"/>
      <c r="CD75" s="13"/>
      <c r="CE75" s="13"/>
      <c r="CF75" s="13"/>
      <c r="CG75" s="13"/>
      <c r="CH75" s="13"/>
      <c r="CI75" s="13"/>
      <c r="CJ75" s="13"/>
      <c r="CK75" s="13"/>
      <c r="CL75" s="13"/>
      <c r="CM75" s="13"/>
      <c r="CN75" s="13"/>
      <c r="CO75" s="13"/>
      <c r="CP75" s="13"/>
      <c r="CQ75" s="13"/>
      <c r="CR75" s="13"/>
      <c r="CS75" s="13"/>
      <c r="CT75" s="13"/>
      <c r="CU75" s="13"/>
      <c r="CV75" s="13"/>
      <c r="CW75" s="13"/>
      <c r="CX75" s="13"/>
      <c r="CY75" s="13"/>
      <c r="CZ75" s="13"/>
      <c r="DA75" s="13"/>
      <c r="DB75" s="13"/>
      <c r="DC75" s="13"/>
      <c r="DD75" s="13"/>
      <c r="DE75" s="13"/>
      <c r="DF75" s="13"/>
      <c r="DG75" s="13"/>
      <c r="DH75" s="13"/>
      <c r="DI75" s="13"/>
      <c r="DJ75" s="13"/>
      <c r="DK75" s="13"/>
      <c r="DL75" s="13"/>
      <c r="DM75" s="13"/>
      <c r="DN75" s="13"/>
      <c r="DO75" s="13"/>
      <c r="DP75" s="13"/>
      <c r="DQ75" s="13"/>
      <c r="DR75" s="13"/>
      <c r="DS75" s="13"/>
      <c r="DT75" s="13"/>
      <c r="DU75" s="13"/>
      <c r="DV75" s="13"/>
      <c r="DW75" s="13"/>
      <c r="DX75" s="13"/>
      <c r="DY75" s="13"/>
      <c r="DZ75" s="13"/>
      <c r="EA75" s="13"/>
      <c r="EB75" s="13"/>
      <c r="EC75" s="13"/>
      <c r="ED75" s="13"/>
      <c r="EE75" s="13"/>
      <c r="EF75" s="13"/>
      <c r="EG75" s="13"/>
      <c r="EH75" s="13"/>
      <c r="EI75" s="13"/>
      <c r="EJ75" s="13"/>
      <c r="EK75" s="13"/>
      <c r="EL75" s="13"/>
      <c r="EM75" s="13"/>
      <c r="EN75" s="13"/>
      <c r="EO75" s="13"/>
      <c r="EP75" s="13"/>
      <c r="EQ75" s="13"/>
      <c r="ER75" s="13"/>
      <c r="ES75" s="13"/>
      <c r="ET75" s="13"/>
      <c r="EU75" s="13"/>
      <c r="EV75" s="13"/>
      <c r="EW75" s="13"/>
      <c r="EX75" s="13"/>
      <c r="EY75" s="13"/>
      <c r="EZ75" s="13"/>
      <c r="FA75" s="13"/>
      <c r="FB75" s="13"/>
      <c r="FC75" s="13"/>
      <c r="FD75" s="13"/>
      <c r="FE75" s="13"/>
      <c r="FF75" s="13"/>
      <c r="FG75" s="13"/>
      <c r="FH75" s="13"/>
      <c r="FI75" s="13"/>
      <c r="FJ75" s="13"/>
      <c r="FK75" s="13"/>
      <c r="FL75" s="13"/>
      <c r="FM75" s="13"/>
      <c r="FN75" s="13"/>
      <c r="FO75" s="13"/>
      <c r="FP75" s="13"/>
      <c r="FQ75" s="13"/>
      <c r="FR75" s="13"/>
      <c r="FS75" s="13"/>
      <c r="FT75" s="13"/>
      <c r="FU75" s="13"/>
      <c r="FV75" s="13"/>
      <c r="FW75" s="13"/>
      <c r="FX75" s="13"/>
      <c r="FY75" s="13"/>
      <c r="FZ75" s="13"/>
      <c r="GA75" s="13"/>
      <c r="GB75" s="13"/>
      <c r="GC75" s="13"/>
      <c r="GD75" s="13"/>
      <c r="GE75" s="13"/>
      <c r="GF75" s="13"/>
      <c r="GG75" s="13"/>
      <c r="GH75" s="13"/>
      <c r="GI75" s="13"/>
      <c r="GJ75" s="13"/>
      <c r="GK75" s="13"/>
      <c r="GL75" s="13"/>
      <c r="GM75" s="13"/>
      <c r="GN75" s="13"/>
      <c r="GO75" s="13"/>
      <c r="GP75" s="13"/>
      <c r="GQ75" s="13"/>
      <c r="GR75" s="13"/>
      <c r="GS75" s="13"/>
      <c r="GT75" s="13"/>
      <c r="GU75" s="13"/>
      <c r="GV75" s="13"/>
      <c r="GW75" s="13"/>
      <c r="GX75" s="13"/>
      <c r="GY75" s="13"/>
      <c r="GZ75" s="13"/>
      <c r="HA75" s="13"/>
      <c r="HB75" s="13"/>
      <c r="HC75" s="13"/>
      <c r="HD75" s="13"/>
      <c r="HE75" s="13"/>
      <c r="HF75" s="13"/>
      <c r="HG75" s="13"/>
      <c r="HH75" s="13"/>
      <c r="HI75" s="13"/>
      <c r="HJ75" s="13"/>
      <c r="HK75" s="13"/>
      <c r="HL75" s="13"/>
      <c r="HM75" s="13"/>
      <c r="HN75" s="13"/>
      <c r="HO75" s="13"/>
      <c r="HP75" s="13"/>
      <c r="HQ75" s="13"/>
      <c r="HR75" s="13"/>
      <c r="HS75" s="13"/>
      <c r="HT75" s="13"/>
      <c r="HU75" s="13"/>
      <c r="HV75" s="13"/>
      <c r="HW75" s="13"/>
      <c r="HX75" s="13"/>
      <c r="HY75" s="13"/>
      <c r="HZ75" s="13"/>
      <c r="IA75" s="13"/>
      <c r="IB75" s="13"/>
      <c r="IC75" s="13"/>
      <c r="ID75" s="13"/>
      <c r="IE75" s="13"/>
      <c r="IF75" s="13"/>
      <c r="IG75" s="13"/>
      <c r="IH75" s="13"/>
      <c r="II75" s="13"/>
      <c r="IJ75" s="13"/>
      <c r="IK75" s="13"/>
      <c r="IL75" s="13"/>
      <c r="IM75" s="13"/>
      <c r="IN75" s="13"/>
      <c r="IO75" s="13"/>
      <c r="IP75" s="13"/>
      <c r="IQ75" s="13"/>
      <c r="IR75" s="13"/>
      <c r="IS75" s="13"/>
      <c r="IT75" s="13"/>
      <c r="IU75" s="13"/>
      <c r="IV75" s="13"/>
      <c r="IW75" s="13"/>
      <c r="IX75" s="13"/>
      <c r="IY75" s="13"/>
      <c r="IZ75" s="13"/>
      <c r="JA75" s="13"/>
      <c r="JB75" s="13"/>
      <c r="JC75" s="13"/>
      <c r="JD75" s="13"/>
      <c r="JE75" s="13"/>
      <c r="JF75" s="13"/>
      <c r="JG75" s="13"/>
      <c r="JH75" s="13"/>
      <c r="JI75" s="13"/>
      <c r="JJ75" s="13"/>
      <c r="JK75" s="13"/>
      <c r="JL75" s="13"/>
      <c r="JM75" s="13"/>
      <c r="JN75" s="13"/>
      <c r="JO75" s="13"/>
      <c r="JP75" s="13"/>
      <c r="JQ75" s="13"/>
      <c r="JR75" s="13"/>
      <c r="JS75" s="13"/>
      <c r="JT75" s="13"/>
      <c r="JU75" s="13"/>
      <c r="JV75" s="13"/>
      <c r="JW75" s="13"/>
      <c r="JX75" s="13"/>
      <c r="JY75" s="13"/>
      <c r="JZ75" s="13"/>
      <c r="KA75" s="13"/>
      <c r="KB75" s="13"/>
      <c r="KC75" s="13"/>
      <c r="KD75" s="13"/>
      <c r="KE75" s="13"/>
      <c r="KF75" s="13"/>
      <c r="KG75" s="13"/>
      <c r="KH75" s="13"/>
      <c r="KI75" s="13"/>
      <c r="KJ75" s="13"/>
      <c r="KK75" s="13"/>
      <c r="KL75" s="13"/>
      <c r="KM75" s="13"/>
      <c r="KN75" s="13"/>
      <c r="KO75" s="13"/>
      <c r="KP75" s="13"/>
      <c r="KQ75" s="13"/>
      <c r="KR75" s="13"/>
      <c r="KS75" s="13"/>
      <c r="KT75" s="13"/>
      <c r="KU75" s="13"/>
      <c r="KV75" s="13"/>
      <c r="KW75" s="13"/>
      <c r="KX75" s="13"/>
      <c r="KY75" s="13"/>
      <c r="KZ75" s="13"/>
      <c r="LA75" s="13"/>
      <c r="LB75" s="13"/>
      <c r="LC75" s="13"/>
      <c r="LD75" s="13"/>
      <c r="LE75" s="13"/>
      <c r="LF75" s="13"/>
      <c r="LG75" s="13"/>
      <c r="LH75" s="13"/>
      <c r="LI75" s="13"/>
      <c r="LJ75" s="13"/>
      <c r="LK75" s="13"/>
      <c r="LL75" s="13"/>
      <c r="LM75" s="13"/>
      <c r="LN75" s="13"/>
      <c r="LO75" s="13"/>
    </row>
    <row r="76" s="11" customFormat="1" ht="47" customHeight="1" spans="1:327">
      <c r="A76" s="89">
        <v>45845</v>
      </c>
      <c r="B76" s="90" t="s">
        <v>1413</v>
      </c>
      <c r="C76" s="91" t="s">
        <v>115</v>
      </c>
      <c r="D76" s="92">
        <v>4500172792</v>
      </c>
      <c r="E76" s="93" t="s">
        <v>6819</v>
      </c>
      <c r="F76" s="92" t="s">
        <v>6834</v>
      </c>
      <c r="G76" s="346" t="s">
        <v>1415</v>
      </c>
      <c r="H76" s="94" t="s">
        <v>546</v>
      </c>
      <c r="I76" s="94" t="s">
        <v>6827</v>
      </c>
      <c r="J76" s="137">
        <v>6304</v>
      </c>
      <c r="K76" s="138">
        <v>0</v>
      </c>
      <c r="L76" s="138">
        <v>32</v>
      </c>
      <c r="M76" s="138">
        <f t="shared" si="40"/>
        <v>197</v>
      </c>
      <c r="N76" s="139">
        <v>45935</v>
      </c>
      <c r="O76" s="139">
        <f t="shared" si="75"/>
        <v>45933</v>
      </c>
      <c r="P76" s="140"/>
      <c r="Q76" s="196"/>
      <c r="R76" s="93"/>
      <c r="S76" s="93">
        <f t="shared" si="88"/>
        <v>-6304</v>
      </c>
      <c r="T76" s="196" t="s">
        <v>829</v>
      </c>
      <c r="U76" s="136" t="s">
        <v>6828</v>
      </c>
      <c r="V76" s="136" t="s">
        <v>168</v>
      </c>
      <c r="W76" s="197">
        <v>45874</v>
      </c>
      <c r="X76" s="198" t="s">
        <v>88</v>
      </c>
      <c r="Y76" s="198" t="s">
        <v>88</v>
      </c>
      <c r="Z76" s="198" t="s">
        <v>6832</v>
      </c>
      <c r="AA76" s="198" t="s">
        <v>1417</v>
      </c>
      <c r="AB76" s="423" t="s">
        <v>6833</v>
      </c>
      <c r="AC76" s="254" t="s">
        <v>6815</v>
      </c>
      <c r="AD76" s="255">
        <v>1.072</v>
      </c>
      <c r="AE76" s="256">
        <f t="shared" si="71"/>
        <v>6757.888</v>
      </c>
      <c r="AF76" s="257"/>
      <c r="AG76" s="258" t="s">
        <v>81</v>
      </c>
      <c r="AH76" s="258"/>
      <c r="AI76" s="258">
        <v>9</v>
      </c>
      <c r="AJ76" s="297"/>
      <c r="AK76" s="297">
        <f t="shared" si="89"/>
        <v>6304</v>
      </c>
      <c r="AL76" s="297"/>
      <c r="AM76" s="297"/>
      <c r="AN76" s="297">
        <f t="shared" si="90"/>
        <v>788</v>
      </c>
      <c r="AO76" s="297"/>
      <c r="AP76" s="297"/>
      <c r="AQ76" s="297" t="s">
        <v>63</v>
      </c>
      <c r="AR76" s="297">
        <f t="shared" si="91"/>
        <v>6304</v>
      </c>
      <c r="AS76" s="297"/>
      <c r="AT76" s="321">
        <f t="shared" si="92"/>
        <v>788</v>
      </c>
      <c r="AU76" s="321">
        <f t="shared" si="78"/>
        <v>788</v>
      </c>
      <c r="AV76" s="321">
        <f t="shared" si="79"/>
        <v>788</v>
      </c>
      <c r="AW76" s="321">
        <f t="shared" si="80"/>
        <v>788</v>
      </c>
      <c r="AX76" s="321">
        <f t="shared" si="93"/>
        <v>788</v>
      </c>
      <c r="AY76" s="321">
        <f t="shared" si="94"/>
        <v>788</v>
      </c>
      <c r="AZ76" s="321">
        <f t="shared" si="83"/>
        <v>591</v>
      </c>
      <c r="BA76" s="321">
        <f t="shared" si="95"/>
        <v>197</v>
      </c>
      <c r="BB76" s="321">
        <f t="shared" si="85"/>
        <v>788</v>
      </c>
      <c r="BC76" s="321" t="s">
        <v>551</v>
      </c>
      <c r="BD76" s="321" t="s">
        <v>552</v>
      </c>
      <c r="BE76" s="138"/>
      <c r="BF76" s="335"/>
      <c r="BG76" s="13"/>
      <c r="BH76" s="13"/>
      <c r="BI76" s="13"/>
      <c r="BJ76" s="13"/>
      <c r="BK76" s="13"/>
      <c r="BL76" s="13"/>
      <c r="BM76" s="13"/>
      <c r="BN76" s="13"/>
      <c r="BO76" s="13"/>
      <c r="BP76" s="13"/>
      <c r="BQ76" s="13"/>
      <c r="BR76" s="13"/>
      <c r="BS76" s="13"/>
      <c r="BT76" s="13"/>
      <c r="BU76" s="13"/>
      <c r="BV76" s="13"/>
      <c r="BW76" s="13"/>
      <c r="BX76" s="13"/>
      <c r="BY76" s="13"/>
      <c r="BZ76" s="13"/>
      <c r="CA76" s="13"/>
      <c r="CB76" s="13"/>
      <c r="CC76" s="13"/>
      <c r="CD76" s="13"/>
      <c r="CE76" s="13"/>
      <c r="CF76" s="13"/>
      <c r="CG76" s="13"/>
      <c r="CH76" s="13"/>
      <c r="CI76" s="13"/>
      <c r="CJ76" s="13"/>
      <c r="CK76" s="13"/>
      <c r="CL76" s="13"/>
      <c r="CM76" s="13"/>
      <c r="CN76" s="13"/>
      <c r="CO76" s="13"/>
      <c r="CP76" s="13"/>
      <c r="CQ76" s="13"/>
      <c r="CR76" s="13"/>
      <c r="CS76" s="13"/>
      <c r="CT76" s="13"/>
      <c r="CU76" s="13"/>
      <c r="CV76" s="13"/>
      <c r="CW76" s="13"/>
      <c r="CX76" s="13"/>
      <c r="CY76" s="13"/>
      <c r="CZ76" s="13"/>
      <c r="DA76" s="13"/>
      <c r="DB76" s="13"/>
      <c r="DC76" s="13"/>
      <c r="DD76" s="13"/>
      <c r="DE76" s="13"/>
      <c r="DF76" s="13"/>
      <c r="DG76" s="13"/>
      <c r="DH76" s="13"/>
      <c r="DI76" s="13"/>
      <c r="DJ76" s="13"/>
      <c r="DK76" s="13"/>
      <c r="DL76" s="13"/>
      <c r="DM76" s="13"/>
      <c r="DN76" s="13"/>
      <c r="DO76" s="13"/>
      <c r="DP76" s="13"/>
      <c r="DQ76" s="13"/>
      <c r="DR76" s="13"/>
      <c r="DS76" s="13"/>
      <c r="DT76" s="13"/>
      <c r="DU76" s="13"/>
      <c r="DV76" s="13"/>
      <c r="DW76" s="13"/>
      <c r="DX76" s="13"/>
      <c r="DY76" s="13"/>
      <c r="DZ76" s="13"/>
      <c r="EA76" s="13"/>
      <c r="EB76" s="13"/>
      <c r="EC76" s="13"/>
      <c r="ED76" s="13"/>
      <c r="EE76" s="13"/>
      <c r="EF76" s="13"/>
      <c r="EG76" s="13"/>
      <c r="EH76" s="13"/>
      <c r="EI76" s="13"/>
      <c r="EJ76" s="13"/>
      <c r="EK76" s="13"/>
      <c r="EL76" s="13"/>
      <c r="EM76" s="13"/>
      <c r="EN76" s="13"/>
      <c r="EO76" s="13"/>
      <c r="EP76" s="13"/>
      <c r="EQ76" s="13"/>
      <c r="ER76" s="13"/>
      <c r="ES76" s="13"/>
      <c r="ET76" s="13"/>
      <c r="EU76" s="13"/>
      <c r="EV76" s="13"/>
      <c r="EW76" s="13"/>
      <c r="EX76" s="13"/>
      <c r="EY76" s="13"/>
      <c r="EZ76" s="13"/>
      <c r="FA76" s="13"/>
      <c r="FB76" s="13"/>
      <c r="FC76" s="13"/>
      <c r="FD76" s="13"/>
      <c r="FE76" s="13"/>
      <c r="FF76" s="13"/>
      <c r="FG76" s="13"/>
      <c r="FH76" s="13"/>
      <c r="FI76" s="13"/>
      <c r="FJ76" s="13"/>
      <c r="FK76" s="13"/>
      <c r="FL76" s="13"/>
      <c r="FM76" s="13"/>
      <c r="FN76" s="13"/>
      <c r="FO76" s="13"/>
      <c r="FP76" s="13"/>
      <c r="FQ76" s="13"/>
      <c r="FR76" s="13"/>
      <c r="FS76" s="13"/>
      <c r="FT76" s="13"/>
      <c r="FU76" s="13"/>
      <c r="FV76" s="13"/>
      <c r="FW76" s="13"/>
      <c r="FX76" s="13"/>
      <c r="FY76" s="13"/>
      <c r="FZ76" s="13"/>
      <c r="GA76" s="13"/>
      <c r="GB76" s="13"/>
      <c r="GC76" s="13"/>
      <c r="GD76" s="13"/>
      <c r="GE76" s="13"/>
      <c r="GF76" s="13"/>
      <c r="GG76" s="13"/>
      <c r="GH76" s="13"/>
      <c r="GI76" s="13"/>
      <c r="GJ76" s="13"/>
      <c r="GK76" s="13"/>
      <c r="GL76" s="13"/>
      <c r="GM76" s="13"/>
      <c r="GN76" s="13"/>
      <c r="GO76" s="13"/>
      <c r="GP76" s="13"/>
      <c r="GQ76" s="13"/>
      <c r="GR76" s="13"/>
      <c r="GS76" s="13"/>
      <c r="GT76" s="13"/>
      <c r="GU76" s="13"/>
      <c r="GV76" s="13"/>
      <c r="GW76" s="13"/>
      <c r="GX76" s="13"/>
      <c r="GY76" s="13"/>
      <c r="GZ76" s="13"/>
      <c r="HA76" s="13"/>
      <c r="HB76" s="13"/>
      <c r="HC76" s="13"/>
      <c r="HD76" s="13"/>
      <c r="HE76" s="13"/>
      <c r="HF76" s="13"/>
      <c r="HG76" s="13"/>
      <c r="HH76" s="13"/>
      <c r="HI76" s="13"/>
      <c r="HJ76" s="13"/>
      <c r="HK76" s="13"/>
      <c r="HL76" s="13"/>
      <c r="HM76" s="13"/>
      <c r="HN76" s="13"/>
      <c r="HO76" s="13"/>
      <c r="HP76" s="13"/>
      <c r="HQ76" s="13"/>
      <c r="HR76" s="13"/>
      <c r="HS76" s="13"/>
      <c r="HT76" s="13"/>
      <c r="HU76" s="13"/>
      <c r="HV76" s="13"/>
      <c r="HW76" s="13"/>
      <c r="HX76" s="13"/>
      <c r="HY76" s="13"/>
      <c r="HZ76" s="13"/>
      <c r="IA76" s="13"/>
      <c r="IB76" s="13"/>
      <c r="IC76" s="13"/>
      <c r="ID76" s="13"/>
      <c r="IE76" s="13"/>
      <c r="IF76" s="13"/>
      <c r="IG76" s="13"/>
      <c r="IH76" s="13"/>
      <c r="II76" s="13"/>
      <c r="IJ76" s="13"/>
      <c r="IK76" s="13"/>
      <c r="IL76" s="13"/>
      <c r="IM76" s="13"/>
      <c r="IN76" s="13"/>
      <c r="IO76" s="13"/>
      <c r="IP76" s="13"/>
      <c r="IQ76" s="13"/>
      <c r="IR76" s="13"/>
      <c r="IS76" s="13"/>
      <c r="IT76" s="13"/>
      <c r="IU76" s="13"/>
      <c r="IV76" s="13"/>
      <c r="IW76" s="13"/>
      <c r="IX76" s="13"/>
      <c r="IY76" s="13"/>
      <c r="IZ76" s="13"/>
      <c r="JA76" s="13"/>
      <c r="JB76" s="13"/>
      <c r="JC76" s="13"/>
      <c r="JD76" s="13"/>
      <c r="JE76" s="13"/>
      <c r="JF76" s="13"/>
      <c r="JG76" s="13"/>
      <c r="JH76" s="13"/>
      <c r="JI76" s="13"/>
      <c r="JJ76" s="13"/>
      <c r="JK76" s="13"/>
      <c r="JL76" s="13"/>
      <c r="JM76" s="13"/>
      <c r="JN76" s="13"/>
      <c r="JO76" s="13"/>
      <c r="JP76" s="13"/>
      <c r="JQ76" s="13"/>
      <c r="JR76" s="13"/>
      <c r="JS76" s="13"/>
      <c r="JT76" s="13"/>
      <c r="JU76" s="13"/>
      <c r="JV76" s="13"/>
      <c r="JW76" s="13"/>
      <c r="JX76" s="13"/>
      <c r="JY76" s="13"/>
      <c r="JZ76" s="13"/>
      <c r="KA76" s="13"/>
      <c r="KB76" s="13"/>
      <c r="KC76" s="13"/>
      <c r="KD76" s="13"/>
      <c r="KE76" s="13"/>
      <c r="KF76" s="13"/>
      <c r="KG76" s="13"/>
      <c r="KH76" s="13"/>
      <c r="KI76" s="13"/>
      <c r="KJ76" s="13"/>
      <c r="KK76" s="13"/>
      <c r="KL76" s="13"/>
      <c r="KM76" s="13"/>
      <c r="KN76" s="13"/>
      <c r="KO76" s="13"/>
      <c r="KP76" s="13"/>
      <c r="KQ76" s="13"/>
      <c r="KR76" s="13"/>
      <c r="KS76" s="13"/>
      <c r="KT76" s="13"/>
      <c r="KU76" s="13"/>
      <c r="KV76" s="13"/>
      <c r="KW76" s="13"/>
      <c r="KX76" s="13"/>
      <c r="KY76" s="13"/>
      <c r="KZ76" s="13"/>
      <c r="LA76" s="13"/>
      <c r="LB76" s="13"/>
      <c r="LC76" s="13"/>
      <c r="LD76" s="13"/>
      <c r="LE76" s="13"/>
      <c r="LF76" s="13"/>
      <c r="LG76" s="13"/>
      <c r="LH76" s="13"/>
      <c r="LI76" s="13"/>
      <c r="LJ76" s="13"/>
      <c r="LK76" s="13"/>
      <c r="LL76" s="13"/>
      <c r="LM76" s="13"/>
      <c r="LN76" s="13"/>
      <c r="LO76" s="13"/>
    </row>
    <row r="77" s="11" customFormat="1" ht="47" customHeight="1" spans="1:327">
      <c r="A77" s="89">
        <v>45845</v>
      </c>
      <c r="B77" s="90" t="s">
        <v>1413</v>
      </c>
      <c r="C77" s="91" t="s">
        <v>115</v>
      </c>
      <c r="D77" s="92">
        <v>4500172793</v>
      </c>
      <c r="E77" s="93">
        <v>5001312639</v>
      </c>
      <c r="F77" s="92" t="s">
        <v>6835</v>
      </c>
      <c r="G77" s="346" t="s">
        <v>1415</v>
      </c>
      <c r="H77" s="94" t="s">
        <v>546</v>
      </c>
      <c r="I77" s="94" t="s">
        <v>6827</v>
      </c>
      <c r="J77" s="137">
        <v>448</v>
      </c>
      <c r="K77" s="138">
        <v>0</v>
      </c>
      <c r="L77" s="138">
        <v>32</v>
      </c>
      <c r="M77" s="138">
        <f t="shared" si="40"/>
        <v>14</v>
      </c>
      <c r="N77" s="139">
        <v>45942</v>
      </c>
      <c r="O77" s="139">
        <f t="shared" si="75"/>
        <v>45940</v>
      </c>
      <c r="P77" s="140"/>
      <c r="Q77" s="196"/>
      <c r="R77" s="93"/>
      <c r="S77" s="93">
        <f t="shared" si="88"/>
        <v>-448</v>
      </c>
      <c r="T77" s="196" t="s">
        <v>829</v>
      </c>
      <c r="U77" s="136"/>
      <c r="V77" s="136" t="s">
        <v>168</v>
      </c>
      <c r="W77" s="197">
        <v>45874</v>
      </c>
      <c r="X77" s="198" t="s">
        <v>88</v>
      </c>
      <c r="Y77" s="198" t="s">
        <v>88</v>
      </c>
      <c r="Z77" s="198" t="s">
        <v>6832</v>
      </c>
      <c r="AA77" s="198" t="s">
        <v>1417</v>
      </c>
      <c r="AB77" s="423" t="s">
        <v>6836</v>
      </c>
      <c r="AC77" s="254" t="s">
        <v>6815</v>
      </c>
      <c r="AD77" s="255">
        <v>1.072</v>
      </c>
      <c r="AE77" s="256">
        <f>J77*AD77</f>
        <v>480.256</v>
      </c>
      <c r="AF77" s="257"/>
      <c r="AG77" s="258" t="s">
        <v>81</v>
      </c>
      <c r="AH77" s="258"/>
      <c r="AI77" s="258">
        <v>9</v>
      </c>
      <c r="AJ77" s="297"/>
      <c r="AK77" s="297">
        <f t="shared" si="89"/>
        <v>448</v>
      </c>
      <c r="AL77" s="297"/>
      <c r="AM77" s="297"/>
      <c r="AN77" s="297">
        <f t="shared" si="90"/>
        <v>56</v>
      </c>
      <c r="AO77" s="297"/>
      <c r="AP77" s="297"/>
      <c r="AQ77" s="297" t="s">
        <v>63</v>
      </c>
      <c r="AR77" s="297">
        <f t="shared" si="91"/>
        <v>448</v>
      </c>
      <c r="AS77" s="297"/>
      <c r="AT77" s="321">
        <f t="shared" si="92"/>
        <v>56</v>
      </c>
      <c r="AU77" s="321">
        <f t="shared" si="78"/>
        <v>56</v>
      </c>
      <c r="AV77" s="321">
        <f t="shared" si="79"/>
        <v>56</v>
      </c>
      <c r="AW77" s="321">
        <f t="shared" si="80"/>
        <v>56</v>
      </c>
      <c r="AX77" s="321">
        <f t="shared" si="93"/>
        <v>56</v>
      </c>
      <c r="AY77" s="321">
        <f t="shared" si="94"/>
        <v>56</v>
      </c>
      <c r="AZ77" s="321">
        <f t="shared" si="83"/>
        <v>42</v>
      </c>
      <c r="BA77" s="321">
        <f t="shared" si="95"/>
        <v>14</v>
      </c>
      <c r="BB77" s="321">
        <f t="shared" si="85"/>
        <v>56</v>
      </c>
      <c r="BC77" s="321" t="s">
        <v>551</v>
      </c>
      <c r="BD77" s="321" t="s">
        <v>552</v>
      </c>
      <c r="BE77" s="138"/>
      <c r="BF77" s="335"/>
      <c r="BG77" s="13"/>
      <c r="BH77" s="13"/>
      <c r="BI77" s="13"/>
      <c r="BJ77" s="13"/>
      <c r="BK77" s="13"/>
      <c r="BL77" s="13"/>
      <c r="BM77" s="13"/>
      <c r="BN77" s="13"/>
      <c r="BO77" s="13"/>
      <c r="BP77" s="13"/>
      <c r="BQ77" s="13"/>
      <c r="BR77" s="13"/>
      <c r="BS77" s="13"/>
      <c r="BT77" s="13"/>
      <c r="BU77" s="13"/>
      <c r="BV77" s="13"/>
      <c r="BW77" s="13"/>
      <c r="BX77" s="13"/>
      <c r="BY77" s="13"/>
      <c r="BZ77" s="13"/>
      <c r="CA77" s="13"/>
      <c r="CB77" s="13"/>
      <c r="CC77" s="13"/>
      <c r="CD77" s="13"/>
      <c r="CE77" s="13"/>
      <c r="CF77" s="13"/>
      <c r="CG77" s="13"/>
      <c r="CH77" s="13"/>
      <c r="CI77" s="13"/>
      <c r="CJ77" s="13"/>
      <c r="CK77" s="13"/>
      <c r="CL77" s="13"/>
      <c r="CM77" s="13"/>
      <c r="CN77" s="13"/>
      <c r="CO77" s="13"/>
      <c r="CP77" s="13"/>
      <c r="CQ77" s="13"/>
      <c r="CR77" s="13"/>
      <c r="CS77" s="13"/>
      <c r="CT77" s="13"/>
      <c r="CU77" s="13"/>
      <c r="CV77" s="13"/>
      <c r="CW77" s="13"/>
      <c r="CX77" s="13"/>
      <c r="CY77" s="13"/>
      <c r="CZ77" s="13"/>
      <c r="DA77" s="13"/>
      <c r="DB77" s="13"/>
      <c r="DC77" s="13"/>
      <c r="DD77" s="13"/>
      <c r="DE77" s="13"/>
      <c r="DF77" s="13"/>
      <c r="DG77" s="13"/>
      <c r="DH77" s="13"/>
      <c r="DI77" s="13"/>
      <c r="DJ77" s="13"/>
      <c r="DK77" s="13"/>
      <c r="DL77" s="13"/>
      <c r="DM77" s="13"/>
      <c r="DN77" s="13"/>
      <c r="DO77" s="13"/>
      <c r="DP77" s="13"/>
      <c r="DQ77" s="13"/>
      <c r="DR77" s="13"/>
      <c r="DS77" s="13"/>
      <c r="DT77" s="13"/>
      <c r="DU77" s="13"/>
      <c r="DV77" s="13"/>
      <c r="DW77" s="13"/>
      <c r="DX77" s="13"/>
      <c r="DY77" s="13"/>
      <c r="DZ77" s="13"/>
      <c r="EA77" s="13"/>
      <c r="EB77" s="13"/>
      <c r="EC77" s="13"/>
      <c r="ED77" s="13"/>
      <c r="EE77" s="13"/>
      <c r="EF77" s="13"/>
      <c r="EG77" s="13"/>
      <c r="EH77" s="13"/>
      <c r="EI77" s="13"/>
      <c r="EJ77" s="13"/>
      <c r="EK77" s="13"/>
      <c r="EL77" s="13"/>
      <c r="EM77" s="13"/>
      <c r="EN77" s="13"/>
      <c r="EO77" s="13"/>
      <c r="EP77" s="13"/>
      <c r="EQ77" s="13"/>
      <c r="ER77" s="13"/>
      <c r="ES77" s="13"/>
      <c r="ET77" s="13"/>
      <c r="EU77" s="13"/>
      <c r="EV77" s="13"/>
      <c r="EW77" s="13"/>
      <c r="EX77" s="13"/>
      <c r="EY77" s="13"/>
      <c r="EZ77" s="13"/>
      <c r="FA77" s="13"/>
      <c r="FB77" s="13"/>
      <c r="FC77" s="13"/>
      <c r="FD77" s="13"/>
      <c r="FE77" s="13"/>
      <c r="FF77" s="13"/>
      <c r="FG77" s="13"/>
      <c r="FH77" s="13"/>
      <c r="FI77" s="13"/>
      <c r="FJ77" s="13"/>
      <c r="FK77" s="13"/>
      <c r="FL77" s="13"/>
      <c r="FM77" s="13"/>
      <c r="FN77" s="13"/>
      <c r="FO77" s="13"/>
      <c r="FP77" s="13"/>
      <c r="FQ77" s="13"/>
      <c r="FR77" s="13"/>
      <c r="FS77" s="13"/>
      <c r="FT77" s="13"/>
      <c r="FU77" s="13"/>
      <c r="FV77" s="13"/>
      <c r="FW77" s="13"/>
      <c r="FX77" s="13"/>
      <c r="FY77" s="13"/>
      <c r="FZ77" s="13"/>
      <c r="GA77" s="13"/>
      <c r="GB77" s="13"/>
      <c r="GC77" s="13"/>
      <c r="GD77" s="13"/>
      <c r="GE77" s="13"/>
      <c r="GF77" s="13"/>
      <c r="GG77" s="13"/>
      <c r="GH77" s="13"/>
      <c r="GI77" s="13"/>
      <c r="GJ77" s="13"/>
      <c r="GK77" s="13"/>
      <c r="GL77" s="13"/>
      <c r="GM77" s="13"/>
      <c r="GN77" s="13"/>
      <c r="GO77" s="13"/>
      <c r="GP77" s="13"/>
      <c r="GQ77" s="13"/>
      <c r="GR77" s="13"/>
      <c r="GS77" s="13"/>
      <c r="GT77" s="13"/>
      <c r="GU77" s="13"/>
      <c r="GV77" s="13"/>
      <c r="GW77" s="13"/>
      <c r="GX77" s="13"/>
      <c r="GY77" s="13"/>
      <c r="GZ77" s="13"/>
      <c r="HA77" s="13"/>
      <c r="HB77" s="13"/>
      <c r="HC77" s="13"/>
      <c r="HD77" s="13"/>
      <c r="HE77" s="13"/>
      <c r="HF77" s="13"/>
      <c r="HG77" s="13"/>
      <c r="HH77" s="13"/>
      <c r="HI77" s="13"/>
      <c r="HJ77" s="13"/>
      <c r="HK77" s="13"/>
      <c r="HL77" s="13"/>
      <c r="HM77" s="13"/>
      <c r="HN77" s="13"/>
      <c r="HO77" s="13"/>
      <c r="HP77" s="13"/>
      <c r="HQ77" s="13"/>
      <c r="HR77" s="13"/>
      <c r="HS77" s="13"/>
      <c r="HT77" s="13"/>
      <c r="HU77" s="13"/>
      <c r="HV77" s="13"/>
      <c r="HW77" s="13"/>
      <c r="HX77" s="13"/>
      <c r="HY77" s="13"/>
      <c r="HZ77" s="13"/>
      <c r="IA77" s="13"/>
      <c r="IB77" s="13"/>
      <c r="IC77" s="13"/>
      <c r="ID77" s="13"/>
      <c r="IE77" s="13"/>
      <c r="IF77" s="13"/>
      <c r="IG77" s="13"/>
      <c r="IH77" s="13"/>
      <c r="II77" s="13"/>
      <c r="IJ77" s="13"/>
      <c r="IK77" s="13"/>
      <c r="IL77" s="13"/>
      <c r="IM77" s="13"/>
      <c r="IN77" s="13"/>
      <c r="IO77" s="13"/>
      <c r="IP77" s="13"/>
      <c r="IQ77" s="13"/>
      <c r="IR77" s="13"/>
      <c r="IS77" s="13"/>
      <c r="IT77" s="13"/>
      <c r="IU77" s="13"/>
      <c r="IV77" s="13"/>
      <c r="IW77" s="13"/>
      <c r="IX77" s="13"/>
      <c r="IY77" s="13"/>
      <c r="IZ77" s="13"/>
      <c r="JA77" s="13"/>
      <c r="JB77" s="13"/>
      <c r="JC77" s="13"/>
      <c r="JD77" s="13"/>
      <c r="JE77" s="13"/>
      <c r="JF77" s="13"/>
      <c r="JG77" s="13"/>
      <c r="JH77" s="13"/>
      <c r="JI77" s="13"/>
      <c r="JJ77" s="13"/>
      <c r="JK77" s="13"/>
      <c r="JL77" s="13"/>
      <c r="JM77" s="13"/>
      <c r="JN77" s="13"/>
      <c r="JO77" s="13"/>
      <c r="JP77" s="13"/>
      <c r="JQ77" s="13"/>
      <c r="JR77" s="13"/>
      <c r="JS77" s="13"/>
      <c r="JT77" s="13"/>
      <c r="JU77" s="13"/>
      <c r="JV77" s="13"/>
      <c r="JW77" s="13"/>
      <c r="JX77" s="13"/>
      <c r="JY77" s="13"/>
      <c r="JZ77" s="13"/>
      <c r="KA77" s="13"/>
      <c r="KB77" s="13"/>
      <c r="KC77" s="13"/>
      <c r="KD77" s="13"/>
      <c r="KE77" s="13"/>
      <c r="KF77" s="13"/>
      <c r="KG77" s="13"/>
      <c r="KH77" s="13"/>
      <c r="KI77" s="13"/>
      <c r="KJ77" s="13"/>
      <c r="KK77" s="13"/>
      <c r="KL77" s="13"/>
      <c r="KM77" s="13"/>
      <c r="KN77" s="13"/>
      <c r="KO77" s="13"/>
      <c r="KP77" s="13"/>
      <c r="KQ77" s="13"/>
      <c r="KR77" s="13"/>
      <c r="KS77" s="13"/>
      <c r="KT77" s="13"/>
      <c r="KU77" s="13"/>
      <c r="KV77" s="13"/>
      <c r="KW77" s="13"/>
      <c r="KX77" s="13"/>
      <c r="KY77" s="13"/>
      <c r="KZ77" s="13"/>
      <c r="LA77" s="13"/>
      <c r="LB77" s="13"/>
      <c r="LC77" s="13"/>
      <c r="LD77" s="13"/>
      <c r="LE77" s="13"/>
      <c r="LF77" s="13"/>
      <c r="LG77" s="13"/>
      <c r="LH77" s="13"/>
      <c r="LI77" s="13"/>
      <c r="LJ77" s="13"/>
      <c r="LK77" s="13"/>
      <c r="LL77" s="13"/>
      <c r="LM77" s="13"/>
      <c r="LN77" s="13"/>
      <c r="LO77" s="13"/>
    </row>
    <row r="78" s="11" customFormat="1" ht="47" customHeight="1" spans="1:317">
      <c r="A78" s="89">
        <v>45882</v>
      </c>
      <c r="B78" s="90" t="s">
        <v>1503</v>
      </c>
      <c r="C78" s="91"/>
      <c r="D78" s="92" t="s">
        <v>6837</v>
      </c>
      <c r="E78" s="93" t="s">
        <v>5967</v>
      </c>
      <c r="F78" s="92"/>
      <c r="G78" s="94" t="s">
        <v>2834</v>
      </c>
      <c r="H78" s="94" t="s">
        <v>2834</v>
      </c>
      <c r="I78" s="136" t="s">
        <v>2911</v>
      </c>
      <c r="J78" s="137">
        <v>6440</v>
      </c>
      <c r="K78" s="138">
        <v>0</v>
      </c>
      <c r="L78" s="138">
        <v>56</v>
      </c>
      <c r="M78" s="138">
        <f t="shared" si="40"/>
        <v>115</v>
      </c>
      <c r="N78" s="139">
        <v>45930</v>
      </c>
      <c r="O78" s="139">
        <v>45929</v>
      </c>
      <c r="P78" s="140" t="s">
        <v>6838</v>
      </c>
      <c r="Q78" s="196"/>
      <c r="R78" s="352"/>
      <c r="S78" s="352" t="s">
        <v>111</v>
      </c>
      <c r="T78" s="197">
        <v>45891</v>
      </c>
      <c r="U78" s="198" t="s">
        <v>287</v>
      </c>
      <c r="V78" s="197">
        <v>45891</v>
      </c>
      <c r="W78" s="198"/>
      <c r="X78" s="198"/>
      <c r="Y78" s="253" t="s">
        <v>6839</v>
      </c>
      <c r="Z78" s="254" t="s">
        <v>104</v>
      </c>
      <c r="AA78" s="255">
        <v>0.0998</v>
      </c>
      <c r="AB78" s="256">
        <f>AA78*M78</f>
        <v>11.477</v>
      </c>
      <c r="AC78" s="257"/>
      <c r="AD78" s="258" t="s">
        <v>81</v>
      </c>
      <c r="AE78" s="258">
        <v>6</v>
      </c>
      <c r="AF78" s="297">
        <f>J78</f>
        <v>6440</v>
      </c>
      <c r="AG78" s="297"/>
      <c r="AH78" s="297"/>
      <c r="AI78" s="297"/>
      <c r="AJ78" s="297"/>
      <c r="AK78" s="297">
        <f>J78/56</f>
        <v>115</v>
      </c>
      <c r="AL78" s="297"/>
      <c r="AM78" s="297" t="s">
        <v>63</v>
      </c>
      <c r="AN78" s="297">
        <f>J78</f>
        <v>6440</v>
      </c>
      <c r="AO78" s="297"/>
      <c r="AP78" s="321">
        <f>J78/6</f>
        <v>1073.33333333333</v>
      </c>
      <c r="AQ78" s="321">
        <f>J78/6</f>
        <v>1073.33333333333</v>
      </c>
      <c r="AR78" s="321">
        <f>J78/6</f>
        <v>1073.33333333333</v>
      </c>
      <c r="AS78" s="321">
        <f t="shared" ref="AS78:AS81" si="96">J78/6</f>
        <v>1073.33333333333</v>
      </c>
      <c r="AT78" s="321">
        <f t="shared" ref="AT78:AT81" si="97">J78/6</f>
        <v>1073.33333333333</v>
      </c>
      <c r="AU78" s="321">
        <f t="shared" ref="AU78:AU81" si="98">J78/6</f>
        <v>1073.33333333333</v>
      </c>
      <c r="AV78" s="321">
        <f>J78*23/24/COUNT(AP78:AU78)</f>
        <v>1028.61111111111</v>
      </c>
      <c r="AW78" s="321">
        <f>J78/24/COUNT(AP78:AU78)</f>
        <v>44.7222222222222</v>
      </c>
      <c r="AX78" s="138"/>
      <c r="AY78" s="335"/>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c r="CD78" s="13"/>
      <c r="CE78" s="13"/>
      <c r="CF78" s="13"/>
      <c r="CG78" s="13"/>
      <c r="CH78" s="13"/>
      <c r="CI78" s="13"/>
      <c r="CJ78" s="13"/>
      <c r="CK78" s="13"/>
      <c r="CL78" s="13"/>
      <c r="CM78" s="13"/>
      <c r="CN78" s="13"/>
      <c r="CO78" s="13"/>
      <c r="CP78" s="13"/>
      <c r="CQ78" s="13"/>
      <c r="CR78" s="13"/>
      <c r="CS78" s="13"/>
      <c r="CT78" s="13"/>
      <c r="CU78" s="13"/>
      <c r="CV78" s="13"/>
      <c r="CW78" s="13"/>
      <c r="CX78" s="13"/>
      <c r="CY78" s="13"/>
      <c r="CZ78" s="13"/>
      <c r="DA78" s="13"/>
      <c r="DB78" s="13"/>
      <c r="DC78" s="13"/>
      <c r="DD78" s="13"/>
      <c r="DE78" s="13"/>
      <c r="DF78" s="13"/>
      <c r="DG78" s="13"/>
      <c r="DH78" s="13"/>
      <c r="DI78" s="13"/>
      <c r="DJ78" s="13"/>
      <c r="DK78" s="13"/>
      <c r="DL78" s="13"/>
      <c r="DM78" s="13"/>
      <c r="DN78" s="13"/>
      <c r="DO78" s="13"/>
      <c r="DP78" s="13"/>
      <c r="DQ78" s="13"/>
      <c r="DR78" s="13"/>
      <c r="DS78" s="13"/>
      <c r="DT78" s="13"/>
      <c r="DU78" s="13"/>
      <c r="DV78" s="13"/>
      <c r="DW78" s="13"/>
      <c r="DX78" s="13"/>
      <c r="DY78" s="13"/>
      <c r="DZ78" s="13"/>
      <c r="EA78" s="13"/>
      <c r="EB78" s="13"/>
      <c r="EC78" s="13"/>
      <c r="ED78" s="13"/>
      <c r="EE78" s="13"/>
      <c r="EF78" s="13"/>
      <c r="EG78" s="13"/>
      <c r="EH78" s="13"/>
      <c r="EI78" s="13"/>
      <c r="EJ78" s="13"/>
      <c r="EK78" s="13"/>
      <c r="EL78" s="13"/>
      <c r="EM78" s="13"/>
      <c r="EN78" s="13"/>
      <c r="EO78" s="13"/>
      <c r="EP78" s="13"/>
      <c r="EQ78" s="13"/>
      <c r="ER78" s="13"/>
      <c r="ES78" s="13"/>
      <c r="ET78" s="13"/>
      <c r="EU78" s="13"/>
      <c r="EV78" s="13"/>
      <c r="EW78" s="13"/>
      <c r="EX78" s="13"/>
      <c r="EY78" s="13"/>
      <c r="EZ78" s="13"/>
      <c r="FA78" s="13"/>
      <c r="FB78" s="13"/>
      <c r="FC78" s="13"/>
      <c r="FD78" s="13"/>
      <c r="FE78" s="13"/>
      <c r="FF78" s="13"/>
      <c r="FG78" s="13"/>
      <c r="FH78" s="13"/>
      <c r="FI78" s="13"/>
      <c r="FJ78" s="13"/>
      <c r="FK78" s="13"/>
      <c r="FL78" s="13"/>
      <c r="FM78" s="13"/>
      <c r="FN78" s="13"/>
      <c r="FO78" s="13"/>
      <c r="FP78" s="13"/>
      <c r="FQ78" s="13"/>
      <c r="FR78" s="13"/>
      <c r="FS78" s="13"/>
      <c r="FT78" s="13"/>
      <c r="FU78" s="13"/>
      <c r="FV78" s="13"/>
      <c r="FW78" s="13"/>
      <c r="FX78" s="13"/>
      <c r="FY78" s="13"/>
      <c r="FZ78" s="13"/>
      <c r="GA78" s="13"/>
      <c r="GB78" s="13"/>
      <c r="GC78" s="13"/>
      <c r="GD78" s="13"/>
      <c r="GE78" s="13"/>
      <c r="GF78" s="13"/>
      <c r="GG78" s="13"/>
      <c r="GH78" s="13"/>
      <c r="GI78" s="13"/>
      <c r="GJ78" s="13"/>
      <c r="GK78" s="13"/>
      <c r="GL78" s="13"/>
      <c r="GM78" s="13"/>
      <c r="GN78" s="13"/>
      <c r="GO78" s="13"/>
      <c r="GP78" s="13"/>
      <c r="GQ78" s="13"/>
      <c r="GR78" s="13"/>
      <c r="GS78" s="13"/>
      <c r="GT78" s="13"/>
      <c r="GU78" s="13"/>
      <c r="GV78" s="13"/>
      <c r="GW78" s="13"/>
      <c r="GX78" s="13"/>
      <c r="GY78" s="13"/>
      <c r="GZ78" s="13"/>
      <c r="HA78" s="13"/>
      <c r="HB78" s="13"/>
      <c r="HC78" s="13"/>
      <c r="HD78" s="13"/>
      <c r="HE78" s="13"/>
      <c r="HF78" s="13"/>
      <c r="HG78" s="13"/>
      <c r="HH78" s="13"/>
      <c r="HI78" s="13"/>
      <c r="HJ78" s="13"/>
      <c r="HK78" s="13"/>
      <c r="HL78" s="13"/>
      <c r="HM78" s="13"/>
      <c r="HN78" s="13"/>
      <c r="HO78" s="13"/>
      <c r="HP78" s="13"/>
      <c r="HQ78" s="13"/>
      <c r="HR78" s="13"/>
      <c r="HS78" s="13"/>
      <c r="HT78" s="13"/>
      <c r="HU78" s="13"/>
      <c r="HV78" s="13"/>
      <c r="HW78" s="13"/>
      <c r="HX78" s="13"/>
      <c r="HY78" s="13"/>
      <c r="HZ78" s="13"/>
      <c r="IA78" s="13"/>
      <c r="IB78" s="13"/>
      <c r="IC78" s="13"/>
      <c r="ID78" s="13"/>
      <c r="IE78" s="13"/>
      <c r="IF78" s="13"/>
      <c r="IG78" s="13"/>
      <c r="IH78" s="13"/>
      <c r="II78" s="13"/>
      <c r="IJ78" s="13"/>
      <c r="IK78" s="13"/>
      <c r="IL78" s="13"/>
      <c r="IM78" s="13"/>
      <c r="IN78" s="13"/>
      <c r="IO78" s="13"/>
      <c r="IP78" s="13"/>
      <c r="IQ78" s="13"/>
      <c r="IR78" s="13"/>
      <c r="IS78" s="13"/>
      <c r="IT78" s="13"/>
      <c r="IU78" s="13"/>
      <c r="IV78" s="13"/>
      <c r="IW78" s="13"/>
      <c r="IX78" s="13"/>
      <c r="IY78" s="13"/>
      <c r="IZ78" s="13"/>
      <c r="JA78" s="13"/>
      <c r="JB78" s="13"/>
      <c r="JC78" s="13"/>
      <c r="JD78" s="13"/>
      <c r="JE78" s="13"/>
      <c r="JF78" s="13"/>
      <c r="JG78" s="13"/>
      <c r="JH78" s="13"/>
      <c r="JI78" s="13"/>
      <c r="JJ78" s="13"/>
      <c r="JK78" s="13"/>
      <c r="JL78" s="13"/>
      <c r="JM78" s="13"/>
      <c r="JN78" s="13"/>
      <c r="JO78" s="13"/>
      <c r="JP78" s="13"/>
      <c r="JQ78" s="13"/>
      <c r="JR78" s="13"/>
      <c r="JS78" s="13"/>
      <c r="JT78" s="13"/>
      <c r="JU78" s="13"/>
      <c r="JV78" s="13"/>
      <c r="JW78" s="13"/>
      <c r="JX78" s="13"/>
      <c r="JY78" s="13"/>
      <c r="JZ78" s="13"/>
      <c r="KA78" s="13"/>
      <c r="KB78" s="13"/>
      <c r="KC78" s="13"/>
      <c r="KD78" s="13"/>
      <c r="KE78" s="13"/>
      <c r="KF78" s="13"/>
      <c r="KG78" s="13"/>
      <c r="KH78" s="13"/>
      <c r="KI78" s="13"/>
      <c r="KJ78" s="13"/>
      <c r="KK78" s="13"/>
      <c r="KL78" s="13"/>
      <c r="KM78" s="13"/>
      <c r="KN78" s="13"/>
      <c r="KO78" s="13"/>
      <c r="KP78" s="13"/>
      <c r="KQ78" s="13"/>
      <c r="KR78" s="13"/>
      <c r="KS78" s="13"/>
      <c r="KT78" s="13"/>
      <c r="KU78" s="13"/>
      <c r="KV78" s="13"/>
      <c r="KW78" s="13"/>
      <c r="KX78" s="13"/>
      <c r="KY78" s="13"/>
      <c r="KZ78" s="13"/>
      <c r="LA78" s="13"/>
      <c r="LB78" s="13"/>
      <c r="LC78" s="13"/>
      <c r="LD78" s="13"/>
      <c r="LE78" s="13"/>
    </row>
    <row r="79" s="11" customFormat="1" ht="47" customHeight="1" spans="1:320">
      <c r="A79" s="89">
        <v>45882</v>
      </c>
      <c r="B79" s="90" t="s">
        <v>1503</v>
      </c>
      <c r="C79" s="91"/>
      <c r="D79" s="92" t="s">
        <v>6837</v>
      </c>
      <c r="E79" s="93" t="s">
        <v>5967</v>
      </c>
      <c r="F79" s="92"/>
      <c r="G79" s="94" t="s">
        <v>2834</v>
      </c>
      <c r="H79" s="94" t="s">
        <v>2834</v>
      </c>
      <c r="I79" s="136" t="s">
        <v>2911</v>
      </c>
      <c r="J79" s="137">
        <v>81816</v>
      </c>
      <c r="K79" s="138">
        <v>0</v>
      </c>
      <c r="L79" s="138">
        <v>56</v>
      </c>
      <c r="M79" s="138">
        <f t="shared" si="40"/>
        <v>1461</v>
      </c>
      <c r="N79" s="139">
        <v>45930</v>
      </c>
      <c r="O79" s="139">
        <v>45929</v>
      </c>
      <c r="P79" s="140" t="s">
        <v>6840</v>
      </c>
      <c r="Q79" s="196"/>
      <c r="R79" s="196"/>
      <c r="S79" s="196"/>
      <c r="T79" s="196" t="s">
        <v>829</v>
      </c>
      <c r="U79" s="352"/>
      <c r="V79" s="352" t="s">
        <v>111</v>
      </c>
      <c r="W79" s="197">
        <v>45891</v>
      </c>
      <c r="X79" s="198" t="s">
        <v>287</v>
      </c>
      <c r="Y79" s="197">
        <v>45891</v>
      </c>
      <c r="Z79" s="198"/>
      <c r="AA79" s="198"/>
      <c r="AB79" s="253" t="s">
        <v>6839</v>
      </c>
      <c r="AC79" s="254" t="s">
        <v>104</v>
      </c>
      <c r="AD79" s="255">
        <v>0.0998</v>
      </c>
      <c r="AE79" s="256">
        <f>AD79*M79</f>
        <v>145.8078</v>
      </c>
      <c r="AF79" s="257"/>
      <c r="AG79" s="258" t="s">
        <v>81</v>
      </c>
      <c r="AH79" s="258">
        <v>6</v>
      </c>
      <c r="AI79" s="297">
        <f>J79</f>
        <v>81816</v>
      </c>
      <c r="AJ79" s="297"/>
      <c r="AK79" s="297"/>
      <c r="AL79" s="297"/>
      <c r="AM79" s="297"/>
      <c r="AN79" s="297">
        <f>J79/56</f>
        <v>1461</v>
      </c>
      <c r="AO79" s="297"/>
      <c r="AP79" s="297" t="s">
        <v>63</v>
      </c>
      <c r="AQ79" s="297">
        <f>J79</f>
        <v>81816</v>
      </c>
      <c r="AR79" s="297"/>
      <c r="AS79" s="321">
        <f t="shared" si="96"/>
        <v>13636</v>
      </c>
      <c r="AT79" s="321">
        <f t="shared" si="97"/>
        <v>13636</v>
      </c>
      <c r="AU79" s="321">
        <f t="shared" si="98"/>
        <v>13636</v>
      </c>
      <c r="AV79" s="321">
        <f>J79/6</f>
        <v>13636</v>
      </c>
      <c r="AW79" s="321">
        <f>J79/6</f>
        <v>13636</v>
      </c>
      <c r="AX79" s="321">
        <f>J79/6</f>
        <v>13636</v>
      </c>
      <c r="AY79" s="321">
        <f>J79*23/24/COUNT(AS79:AX79)</f>
        <v>13067.8333333333</v>
      </c>
      <c r="AZ79" s="321">
        <f>J79/24/COUNT(AS79:AX79)</f>
        <v>568.166666666667</v>
      </c>
      <c r="BA79" s="138"/>
      <c r="BB79" s="335"/>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c r="CD79" s="13"/>
      <c r="CE79" s="13"/>
      <c r="CF79" s="13"/>
      <c r="CG79" s="13"/>
      <c r="CH79" s="13"/>
      <c r="CI79" s="13"/>
      <c r="CJ79" s="13"/>
      <c r="CK79" s="13"/>
      <c r="CL79" s="13"/>
      <c r="CM79" s="13"/>
      <c r="CN79" s="13"/>
      <c r="CO79" s="13"/>
      <c r="CP79" s="13"/>
      <c r="CQ79" s="13"/>
      <c r="CR79" s="13"/>
      <c r="CS79" s="13"/>
      <c r="CT79" s="13"/>
      <c r="CU79" s="13"/>
      <c r="CV79" s="13"/>
      <c r="CW79" s="13"/>
      <c r="CX79" s="13"/>
      <c r="CY79" s="13"/>
      <c r="CZ79" s="13"/>
      <c r="DA79" s="13"/>
      <c r="DB79" s="13"/>
      <c r="DC79" s="13"/>
      <c r="DD79" s="13"/>
      <c r="DE79" s="13"/>
      <c r="DF79" s="13"/>
      <c r="DG79" s="13"/>
      <c r="DH79" s="13"/>
      <c r="DI79" s="13"/>
      <c r="DJ79" s="13"/>
      <c r="DK79" s="13"/>
      <c r="DL79" s="13"/>
      <c r="DM79" s="13"/>
      <c r="DN79" s="13"/>
      <c r="DO79" s="13"/>
      <c r="DP79" s="13"/>
      <c r="DQ79" s="13"/>
      <c r="DR79" s="13"/>
      <c r="DS79" s="13"/>
      <c r="DT79" s="13"/>
      <c r="DU79" s="13"/>
      <c r="DV79" s="13"/>
      <c r="DW79" s="13"/>
      <c r="DX79" s="13"/>
      <c r="DY79" s="13"/>
      <c r="DZ79" s="13"/>
      <c r="EA79" s="13"/>
      <c r="EB79" s="13"/>
      <c r="EC79" s="13"/>
      <c r="ED79" s="13"/>
      <c r="EE79" s="13"/>
      <c r="EF79" s="13"/>
      <c r="EG79" s="13"/>
      <c r="EH79" s="13"/>
      <c r="EI79" s="13"/>
      <c r="EJ79" s="13"/>
      <c r="EK79" s="13"/>
      <c r="EL79" s="13"/>
      <c r="EM79" s="13"/>
      <c r="EN79" s="13"/>
      <c r="EO79" s="13"/>
      <c r="EP79" s="13"/>
      <c r="EQ79" s="13"/>
      <c r="ER79" s="13"/>
      <c r="ES79" s="13"/>
      <c r="ET79" s="13"/>
      <c r="EU79" s="13"/>
      <c r="EV79" s="13"/>
      <c r="EW79" s="13"/>
      <c r="EX79" s="13"/>
      <c r="EY79" s="13"/>
      <c r="EZ79" s="13"/>
      <c r="FA79" s="13"/>
      <c r="FB79" s="13"/>
      <c r="FC79" s="13"/>
      <c r="FD79" s="13"/>
      <c r="FE79" s="13"/>
      <c r="FF79" s="13"/>
      <c r="FG79" s="13"/>
      <c r="FH79" s="13"/>
      <c r="FI79" s="13"/>
      <c r="FJ79" s="13"/>
      <c r="FK79" s="13"/>
      <c r="FL79" s="13"/>
      <c r="FM79" s="13"/>
      <c r="FN79" s="13"/>
      <c r="FO79" s="13"/>
      <c r="FP79" s="13"/>
      <c r="FQ79" s="13"/>
      <c r="FR79" s="13"/>
      <c r="FS79" s="13"/>
      <c r="FT79" s="13"/>
      <c r="FU79" s="13"/>
      <c r="FV79" s="13"/>
      <c r="FW79" s="13"/>
      <c r="FX79" s="13"/>
      <c r="FY79" s="13"/>
      <c r="FZ79" s="13"/>
      <c r="GA79" s="13"/>
      <c r="GB79" s="13"/>
      <c r="GC79" s="13"/>
      <c r="GD79" s="13"/>
      <c r="GE79" s="13"/>
      <c r="GF79" s="13"/>
      <c r="GG79" s="13"/>
      <c r="GH79" s="13"/>
      <c r="GI79" s="13"/>
      <c r="GJ79" s="13"/>
      <c r="GK79" s="13"/>
      <c r="GL79" s="13"/>
      <c r="GM79" s="13"/>
      <c r="GN79" s="13"/>
      <c r="GO79" s="13"/>
      <c r="GP79" s="13"/>
      <c r="GQ79" s="13"/>
      <c r="GR79" s="13"/>
      <c r="GS79" s="13"/>
      <c r="GT79" s="13"/>
      <c r="GU79" s="13"/>
      <c r="GV79" s="13"/>
      <c r="GW79" s="13"/>
      <c r="GX79" s="13"/>
      <c r="GY79" s="13"/>
      <c r="GZ79" s="13"/>
      <c r="HA79" s="13"/>
      <c r="HB79" s="13"/>
      <c r="HC79" s="13"/>
      <c r="HD79" s="13"/>
      <c r="HE79" s="13"/>
      <c r="HF79" s="13"/>
      <c r="HG79" s="13"/>
      <c r="HH79" s="13"/>
      <c r="HI79" s="13"/>
      <c r="HJ79" s="13"/>
      <c r="HK79" s="13"/>
      <c r="HL79" s="13"/>
      <c r="HM79" s="13"/>
      <c r="HN79" s="13"/>
      <c r="HO79" s="13"/>
      <c r="HP79" s="13"/>
      <c r="HQ79" s="13"/>
      <c r="HR79" s="13"/>
      <c r="HS79" s="13"/>
      <c r="HT79" s="13"/>
      <c r="HU79" s="13"/>
      <c r="HV79" s="13"/>
      <c r="HW79" s="13"/>
      <c r="HX79" s="13"/>
      <c r="HY79" s="13"/>
      <c r="HZ79" s="13"/>
      <c r="IA79" s="13"/>
      <c r="IB79" s="13"/>
      <c r="IC79" s="13"/>
      <c r="ID79" s="13"/>
      <c r="IE79" s="13"/>
      <c r="IF79" s="13"/>
      <c r="IG79" s="13"/>
      <c r="IH79" s="13"/>
      <c r="II79" s="13"/>
      <c r="IJ79" s="13"/>
      <c r="IK79" s="13"/>
      <c r="IL79" s="13"/>
      <c r="IM79" s="13"/>
      <c r="IN79" s="13"/>
      <c r="IO79" s="13"/>
      <c r="IP79" s="13"/>
      <c r="IQ79" s="13"/>
      <c r="IR79" s="13"/>
      <c r="IS79" s="13"/>
      <c r="IT79" s="13"/>
      <c r="IU79" s="13"/>
      <c r="IV79" s="13"/>
      <c r="IW79" s="13"/>
      <c r="IX79" s="13"/>
      <c r="IY79" s="13"/>
      <c r="IZ79" s="13"/>
      <c r="JA79" s="13"/>
      <c r="JB79" s="13"/>
      <c r="JC79" s="13"/>
      <c r="JD79" s="13"/>
      <c r="JE79" s="13"/>
      <c r="JF79" s="13"/>
      <c r="JG79" s="13"/>
      <c r="JH79" s="13"/>
      <c r="JI79" s="13"/>
      <c r="JJ79" s="13"/>
      <c r="JK79" s="13"/>
      <c r="JL79" s="13"/>
      <c r="JM79" s="13"/>
      <c r="JN79" s="13"/>
      <c r="JO79" s="13"/>
      <c r="JP79" s="13"/>
      <c r="JQ79" s="13"/>
      <c r="JR79" s="13"/>
      <c r="JS79" s="13"/>
      <c r="JT79" s="13"/>
      <c r="JU79" s="13"/>
      <c r="JV79" s="13"/>
      <c r="JW79" s="13"/>
      <c r="JX79" s="13"/>
      <c r="JY79" s="13"/>
      <c r="JZ79" s="13"/>
      <c r="KA79" s="13"/>
      <c r="KB79" s="13"/>
      <c r="KC79" s="13"/>
      <c r="KD79" s="13"/>
      <c r="KE79" s="13"/>
      <c r="KF79" s="13"/>
      <c r="KG79" s="13"/>
      <c r="KH79" s="13"/>
      <c r="KI79" s="13"/>
      <c r="KJ79" s="13"/>
      <c r="KK79" s="13"/>
      <c r="KL79" s="13"/>
      <c r="KM79" s="13"/>
      <c r="KN79" s="13"/>
      <c r="KO79" s="13"/>
      <c r="KP79" s="13"/>
      <c r="KQ79" s="13"/>
      <c r="KR79" s="13"/>
      <c r="KS79" s="13"/>
      <c r="KT79" s="13"/>
      <c r="KU79" s="13"/>
      <c r="KV79" s="13"/>
      <c r="KW79" s="13"/>
      <c r="KX79" s="13"/>
      <c r="KY79" s="13"/>
      <c r="KZ79" s="13"/>
      <c r="LA79" s="13"/>
      <c r="LB79" s="13"/>
      <c r="LC79" s="13"/>
      <c r="LD79" s="13"/>
      <c r="LE79" s="13"/>
      <c r="LF79" s="13"/>
      <c r="LG79" s="13"/>
      <c r="LH79" s="13"/>
    </row>
    <row r="80" s="11" customFormat="1" ht="47" customHeight="1" spans="1:327">
      <c r="A80" s="89">
        <v>45889</v>
      </c>
      <c r="B80" s="90" t="s">
        <v>164</v>
      </c>
      <c r="C80" s="91" t="s">
        <v>165</v>
      </c>
      <c r="D80" s="92">
        <v>4500177409</v>
      </c>
      <c r="E80" s="93"/>
      <c r="F80" s="92" t="s">
        <v>6841</v>
      </c>
      <c r="G80" s="94" t="s">
        <v>167</v>
      </c>
      <c r="H80" s="94" t="s">
        <v>101</v>
      </c>
      <c r="I80" s="136" t="s">
        <v>110</v>
      </c>
      <c r="J80" s="137">
        <v>25008</v>
      </c>
      <c r="K80" s="138">
        <v>0</v>
      </c>
      <c r="L80" s="138">
        <v>24</v>
      </c>
      <c r="M80" s="138">
        <f t="shared" si="40"/>
        <v>1042</v>
      </c>
      <c r="N80" s="139">
        <v>45936</v>
      </c>
      <c r="O80" s="139">
        <f>N80-2</f>
        <v>45934</v>
      </c>
      <c r="P80" s="140" t="s">
        <v>6842</v>
      </c>
      <c r="Q80" s="196" t="s">
        <v>78</v>
      </c>
      <c r="R80" s="93">
        <v>25008</v>
      </c>
      <c r="S80" s="93" t="s">
        <v>6843</v>
      </c>
      <c r="T80" s="404" t="s">
        <v>829</v>
      </c>
      <c r="U80" s="136"/>
      <c r="V80" s="136" t="s">
        <v>111</v>
      </c>
      <c r="W80" s="197">
        <v>45896</v>
      </c>
      <c r="X80" s="198" t="s">
        <v>88</v>
      </c>
      <c r="Y80" s="198" t="s">
        <v>6844</v>
      </c>
      <c r="Z80" s="198" t="s">
        <v>6845</v>
      </c>
      <c r="AA80" s="198"/>
      <c r="AB80" s="423" t="s">
        <v>6846</v>
      </c>
      <c r="AC80" s="254" t="s">
        <v>1256</v>
      </c>
      <c r="AD80" s="255">
        <v>0.8747</v>
      </c>
      <c r="AE80" s="256">
        <f>AD80*J80</f>
        <v>21874.4976</v>
      </c>
      <c r="AF80" s="257"/>
      <c r="AG80" s="258" t="s">
        <v>81</v>
      </c>
      <c r="AH80" s="258"/>
      <c r="AI80" s="258">
        <v>9</v>
      </c>
      <c r="AJ80" s="297"/>
      <c r="AK80" s="297">
        <f>J80</f>
        <v>25008</v>
      </c>
      <c r="AL80" s="297"/>
      <c r="AM80" s="297"/>
      <c r="AN80" s="297">
        <f>J80/24</f>
        <v>1042</v>
      </c>
      <c r="AO80" s="297"/>
      <c r="AP80" s="297"/>
      <c r="AQ80" s="297" t="s">
        <v>63</v>
      </c>
      <c r="AR80" s="297">
        <f>J80</f>
        <v>25008</v>
      </c>
      <c r="AS80" s="297"/>
      <c r="AT80" s="321">
        <f>J80/9</f>
        <v>2778.66666666667</v>
      </c>
      <c r="AU80" s="321">
        <f>J80/9</f>
        <v>2778.66666666667</v>
      </c>
      <c r="AV80" s="321">
        <f>J80/9</f>
        <v>2778.66666666667</v>
      </c>
      <c r="AW80" s="321">
        <f>J80/9</f>
        <v>2778.66666666667</v>
      </c>
      <c r="AX80" s="321">
        <f>J80/9</f>
        <v>2778.66666666667</v>
      </c>
      <c r="AY80" s="321">
        <f>J80/9</f>
        <v>2778.66666666667</v>
      </c>
      <c r="AZ80" s="321">
        <f>J80/9</f>
        <v>2778.66666666667</v>
      </c>
      <c r="BA80" s="321">
        <f>J80/9</f>
        <v>2778.66666666667</v>
      </c>
      <c r="BB80" s="321">
        <f>J80/9</f>
        <v>2778.66666666667</v>
      </c>
      <c r="BC80" s="321">
        <f>J80*23/24/COUNT(AT80:BB80)</f>
        <v>2662.88888888889</v>
      </c>
      <c r="BD80" s="321">
        <f>J80/24/COUNT(AT80:BB80)</f>
        <v>115.777777777778</v>
      </c>
      <c r="BE80" s="138"/>
      <c r="BF80" s="335"/>
      <c r="BG80" s="13"/>
      <c r="BH80" s="13"/>
      <c r="BI80" s="13"/>
      <c r="BJ80" s="13"/>
      <c r="BK80" s="13"/>
      <c r="BL80" s="13"/>
      <c r="BM80" s="13"/>
      <c r="BN80" s="13"/>
      <c r="BO80" s="13"/>
      <c r="BP80" s="13"/>
      <c r="BQ80" s="13"/>
      <c r="BR80" s="13"/>
      <c r="BS80" s="13"/>
      <c r="BT80" s="13"/>
      <c r="BU80" s="13"/>
      <c r="BV80" s="13"/>
      <c r="BW80" s="13"/>
      <c r="BX80" s="13"/>
      <c r="BY80" s="13"/>
      <c r="BZ80" s="13"/>
      <c r="CA80" s="13"/>
      <c r="CB80" s="13"/>
      <c r="CC80" s="13"/>
      <c r="CD80" s="13"/>
      <c r="CE80" s="13"/>
      <c r="CF80" s="13"/>
      <c r="CG80" s="13"/>
      <c r="CH80" s="13"/>
      <c r="CI80" s="13"/>
      <c r="CJ80" s="13"/>
      <c r="CK80" s="13"/>
      <c r="CL80" s="13"/>
      <c r="CM80" s="13"/>
      <c r="CN80" s="13"/>
      <c r="CO80" s="13"/>
      <c r="CP80" s="13"/>
      <c r="CQ80" s="13"/>
      <c r="CR80" s="13"/>
      <c r="CS80" s="13"/>
      <c r="CT80" s="13"/>
      <c r="CU80" s="13"/>
      <c r="CV80" s="13"/>
      <c r="CW80" s="13"/>
      <c r="CX80" s="13"/>
      <c r="CY80" s="13"/>
      <c r="CZ80" s="13"/>
      <c r="DA80" s="13"/>
      <c r="DB80" s="13"/>
      <c r="DC80" s="13"/>
      <c r="DD80" s="13"/>
      <c r="DE80" s="13"/>
      <c r="DF80" s="13"/>
      <c r="DG80" s="13"/>
      <c r="DH80" s="13"/>
      <c r="DI80" s="13"/>
      <c r="DJ80" s="13"/>
      <c r="DK80" s="13"/>
      <c r="DL80" s="13"/>
      <c r="DM80" s="13"/>
      <c r="DN80" s="13"/>
      <c r="DO80" s="13"/>
      <c r="DP80" s="13"/>
      <c r="DQ80" s="13"/>
      <c r="DR80" s="13"/>
      <c r="DS80" s="13"/>
      <c r="DT80" s="13"/>
      <c r="DU80" s="13"/>
      <c r="DV80" s="13"/>
      <c r="DW80" s="13"/>
      <c r="DX80" s="13"/>
      <c r="DY80" s="13"/>
      <c r="DZ80" s="13"/>
      <c r="EA80" s="13"/>
      <c r="EB80" s="13"/>
      <c r="EC80" s="13"/>
      <c r="ED80" s="13"/>
      <c r="EE80" s="13"/>
      <c r="EF80" s="13"/>
      <c r="EG80" s="13"/>
      <c r="EH80" s="13"/>
      <c r="EI80" s="13"/>
      <c r="EJ80" s="13"/>
      <c r="EK80" s="13"/>
      <c r="EL80" s="13"/>
      <c r="EM80" s="13"/>
      <c r="EN80" s="13"/>
      <c r="EO80" s="13"/>
      <c r="EP80" s="13"/>
      <c r="EQ80" s="13"/>
      <c r="ER80" s="13"/>
      <c r="ES80" s="13"/>
      <c r="ET80" s="13"/>
      <c r="EU80" s="13"/>
      <c r="EV80" s="13"/>
      <c r="EW80" s="13"/>
      <c r="EX80" s="13"/>
      <c r="EY80" s="13"/>
      <c r="EZ80" s="13"/>
      <c r="FA80" s="13"/>
      <c r="FB80" s="13"/>
      <c r="FC80" s="13"/>
      <c r="FD80" s="13"/>
      <c r="FE80" s="13"/>
      <c r="FF80" s="13"/>
      <c r="FG80" s="13"/>
      <c r="FH80" s="13"/>
      <c r="FI80" s="13"/>
      <c r="FJ80" s="13"/>
      <c r="FK80" s="13"/>
      <c r="FL80" s="13"/>
      <c r="FM80" s="13"/>
      <c r="FN80" s="13"/>
      <c r="FO80" s="13"/>
      <c r="FP80" s="13"/>
      <c r="FQ80" s="13"/>
      <c r="FR80" s="13"/>
      <c r="FS80" s="13"/>
      <c r="FT80" s="13"/>
      <c r="FU80" s="13"/>
      <c r="FV80" s="13"/>
      <c r="FW80" s="13"/>
      <c r="FX80" s="13"/>
      <c r="FY80" s="13"/>
      <c r="FZ80" s="13"/>
      <c r="GA80" s="13"/>
      <c r="GB80" s="13"/>
      <c r="GC80" s="13"/>
      <c r="GD80" s="13"/>
      <c r="GE80" s="13"/>
      <c r="GF80" s="13"/>
      <c r="GG80" s="13"/>
      <c r="GH80" s="13"/>
      <c r="GI80" s="13"/>
      <c r="GJ80" s="13"/>
      <c r="GK80" s="13"/>
      <c r="GL80" s="13"/>
      <c r="GM80" s="13"/>
      <c r="GN80" s="13"/>
      <c r="GO80" s="13"/>
      <c r="GP80" s="13"/>
      <c r="GQ80" s="13"/>
      <c r="GR80" s="13"/>
      <c r="GS80" s="13"/>
      <c r="GT80" s="13"/>
      <c r="GU80" s="13"/>
      <c r="GV80" s="13"/>
      <c r="GW80" s="13"/>
      <c r="GX80" s="13"/>
      <c r="GY80" s="13"/>
      <c r="GZ80" s="13"/>
      <c r="HA80" s="13"/>
      <c r="HB80" s="13"/>
      <c r="HC80" s="13"/>
      <c r="HD80" s="13"/>
      <c r="HE80" s="13"/>
      <c r="HF80" s="13"/>
      <c r="HG80" s="13"/>
      <c r="HH80" s="13"/>
      <c r="HI80" s="13"/>
      <c r="HJ80" s="13"/>
      <c r="HK80" s="13"/>
      <c r="HL80" s="13"/>
      <c r="HM80" s="13"/>
      <c r="HN80" s="13"/>
      <c r="HO80" s="13"/>
      <c r="HP80" s="13"/>
      <c r="HQ80" s="13"/>
      <c r="HR80" s="13"/>
      <c r="HS80" s="13"/>
      <c r="HT80" s="13"/>
      <c r="HU80" s="13"/>
      <c r="HV80" s="13"/>
      <c r="HW80" s="13"/>
      <c r="HX80" s="13"/>
      <c r="HY80" s="13"/>
      <c r="HZ80" s="13"/>
      <c r="IA80" s="13"/>
      <c r="IB80" s="13"/>
      <c r="IC80" s="13"/>
      <c r="ID80" s="13"/>
      <c r="IE80" s="13"/>
      <c r="IF80" s="13"/>
      <c r="IG80" s="13"/>
      <c r="IH80" s="13"/>
      <c r="II80" s="13"/>
      <c r="IJ80" s="13"/>
      <c r="IK80" s="13"/>
      <c r="IL80" s="13"/>
      <c r="IM80" s="13"/>
      <c r="IN80" s="13"/>
      <c r="IO80" s="13"/>
      <c r="IP80" s="13"/>
      <c r="IQ80" s="13"/>
      <c r="IR80" s="13"/>
      <c r="IS80" s="13"/>
      <c r="IT80" s="13"/>
      <c r="IU80" s="13"/>
      <c r="IV80" s="13"/>
      <c r="IW80" s="13"/>
      <c r="IX80" s="13"/>
      <c r="IY80" s="13"/>
      <c r="IZ80" s="13"/>
      <c r="JA80" s="13"/>
      <c r="JB80" s="13"/>
      <c r="JC80" s="13"/>
      <c r="JD80" s="13"/>
      <c r="JE80" s="13"/>
      <c r="JF80" s="13"/>
      <c r="JG80" s="13"/>
      <c r="JH80" s="13"/>
      <c r="JI80" s="13"/>
      <c r="JJ80" s="13"/>
      <c r="JK80" s="13"/>
      <c r="JL80" s="13"/>
      <c r="JM80" s="13"/>
      <c r="JN80" s="13"/>
      <c r="JO80" s="13"/>
      <c r="JP80" s="13"/>
      <c r="JQ80" s="13"/>
      <c r="JR80" s="13"/>
      <c r="JS80" s="13"/>
      <c r="JT80" s="13"/>
      <c r="JU80" s="13"/>
      <c r="JV80" s="13"/>
      <c r="JW80" s="13"/>
      <c r="JX80" s="13"/>
      <c r="JY80" s="13"/>
      <c r="JZ80" s="13"/>
      <c r="KA80" s="13"/>
      <c r="KB80" s="13"/>
      <c r="KC80" s="13"/>
      <c r="KD80" s="13"/>
      <c r="KE80" s="13"/>
      <c r="KF80" s="13"/>
      <c r="KG80" s="13"/>
      <c r="KH80" s="13"/>
      <c r="KI80" s="13"/>
      <c r="KJ80" s="13"/>
      <c r="KK80" s="13"/>
      <c r="KL80" s="13"/>
      <c r="KM80" s="13"/>
      <c r="KN80" s="13"/>
      <c r="KO80" s="13"/>
      <c r="KP80" s="13"/>
      <c r="KQ80" s="13"/>
      <c r="KR80" s="13"/>
      <c r="KS80" s="13"/>
      <c r="KT80" s="13"/>
      <c r="KU80" s="13"/>
      <c r="KV80" s="13"/>
      <c r="KW80" s="13"/>
      <c r="KX80" s="13"/>
      <c r="KY80" s="13"/>
      <c r="KZ80" s="13"/>
      <c r="LA80" s="13"/>
      <c r="LB80" s="13"/>
      <c r="LC80" s="13"/>
      <c r="LD80" s="13"/>
      <c r="LE80" s="13"/>
      <c r="LF80" s="13"/>
      <c r="LG80" s="13"/>
      <c r="LH80" s="13"/>
      <c r="LI80" s="13"/>
      <c r="LJ80" s="13"/>
      <c r="LK80" s="13"/>
      <c r="LL80" s="13"/>
      <c r="LM80" s="13"/>
      <c r="LN80" s="13"/>
      <c r="LO80" s="13"/>
    </row>
    <row r="81" s="11" customFormat="1" ht="47" customHeight="1" spans="1:321">
      <c r="A81" s="347">
        <v>45889</v>
      </c>
      <c r="B81" s="348" t="s">
        <v>1503</v>
      </c>
      <c r="C81" s="349"/>
      <c r="D81" s="350" t="s">
        <v>6847</v>
      </c>
      <c r="E81" s="351" t="s">
        <v>6848</v>
      </c>
      <c r="F81" s="350"/>
      <c r="G81" s="352" t="s">
        <v>2834</v>
      </c>
      <c r="H81" s="353" t="s">
        <v>2834</v>
      </c>
      <c r="I81" s="136" t="s">
        <v>2889</v>
      </c>
      <c r="J81" s="137">
        <v>4480</v>
      </c>
      <c r="K81" s="138">
        <v>0</v>
      </c>
      <c r="L81" s="138">
        <v>56</v>
      </c>
      <c r="M81" s="138">
        <f t="shared" si="40"/>
        <v>80</v>
      </c>
      <c r="N81" s="381">
        <v>45955</v>
      </c>
      <c r="O81" s="381">
        <f>N81-2</f>
        <v>45953</v>
      </c>
      <c r="P81" s="140" t="s">
        <v>6849</v>
      </c>
      <c r="Q81" s="196"/>
      <c r="R81" s="196"/>
      <c r="S81" s="196"/>
      <c r="T81" s="196"/>
      <c r="U81" s="352"/>
      <c r="V81" s="352" t="s">
        <v>111</v>
      </c>
      <c r="W81" s="197" t="s">
        <v>1555</v>
      </c>
      <c r="X81" s="198" t="s">
        <v>287</v>
      </c>
      <c r="Y81" s="197" t="s">
        <v>1555</v>
      </c>
      <c r="Z81" s="198"/>
      <c r="AA81" s="198"/>
      <c r="AB81" s="253" t="s">
        <v>6839</v>
      </c>
      <c r="AC81" s="254" t="s">
        <v>104</v>
      </c>
      <c r="AD81" s="255"/>
      <c r="AE81" s="256"/>
      <c r="AF81" s="257"/>
      <c r="AG81" s="258"/>
      <c r="AH81" s="258">
        <v>6</v>
      </c>
      <c r="AI81" s="297">
        <f>J81</f>
        <v>4480</v>
      </c>
      <c r="AJ81" s="297"/>
      <c r="AK81" s="297"/>
      <c r="AL81" s="297"/>
      <c r="AM81" s="297"/>
      <c r="AN81" s="297">
        <f>J81/56</f>
        <v>80</v>
      </c>
      <c r="AO81" s="297"/>
      <c r="AP81" s="297"/>
      <c r="AQ81" s="297"/>
      <c r="AR81" s="297"/>
      <c r="AS81" s="321">
        <f t="shared" si="96"/>
        <v>746.666666666667</v>
      </c>
      <c r="AT81" s="321">
        <f t="shared" si="97"/>
        <v>746.666666666667</v>
      </c>
      <c r="AU81" s="321">
        <f t="shared" si="98"/>
        <v>746.666666666667</v>
      </c>
      <c r="AV81" s="321">
        <f>J81/6</f>
        <v>746.666666666667</v>
      </c>
      <c r="AW81" s="321">
        <f>J81/6</f>
        <v>746.666666666667</v>
      </c>
      <c r="AX81" s="321">
        <f>J81/6</f>
        <v>746.666666666667</v>
      </c>
      <c r="AY81" s="321"/>
      <c r="AZ81" s="321">
        <f>J81*23/24/COUNT(AS81:AX81)</f>
        <v>715.555555555556</v>
      </c>
      <c r="BA81" s="321">
        <f>J81/24/COUNT(AS81:AX81)</f>
        <v>31.1111111111111</v>
      </c>
      <c r="BB81" s="138"/>
      <c r="BC81" s="335"/>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c r="CD81" s="13"/>
      <c r="CE81" s="13"/>
      <c r="CF81" s="13"/>
      <c r="CG81" s="13"/>
      <c r="CH81" s="13"/>
      <c r="CI81" s="13"/>
      <c r="CJ81" s="13"/>
      <c r="CK81" s="13"/>
      <c r="CL81" s="13"/>
      <c r="CM81" s="13"/>
      <c r="CN81" s="13"/>
      <c r="CO81" s="13"/>
      <c r="CP81" s="13"/>
      <c r="CQ81" s="13"/>
      <c r="CR81" s="13"/>
      <c r="CS81" s="13"/>
      <c r="CT81" s="13"/>
      <c r="CU81" s="13"/>
      <c r="CV81" s="13"/>
      <c r="CW81" s="13"/>
      <c r="CX81" s="13"/>
      <c r="CY81" s="13"/>
      <c r="CZ81" s="13"/>
      <c r="DA81" s="13"/>
      <c r="DB81" s="13"/>
      <c r="DC81" s="13"/>
      <c r="DD81" s="13"/>
      <c r="DE81" s="13"/>
      <c r="DF81" s="13"/>
      <c r="DG81" s="13"/>
      <c r="DH81" s="13"/>
      <c r="DI81" s="13"/>
      <c r="DJ81" s="13"/>
      <c r="DK81" s="13"/>
      <c r="DL81" s="13"/>
      <c r="DM81" s="13"/>
      <c r="DN81" s="13"/>
      <c r="DO81" s="13"/>
      <c r="DP81" s="13"/>
      <c r="DQ81" s="13"/>
      <c r="DR81" s="13"/>
      <c r="DS81" s="13"/>
      <c r="DT81" s="13"/>
      <c r="DU81" s="13"/>
      <c r="DV81" s="13"/>
      <c r="DW81" s="13"/>
      <c r="DX81" s="13"/>
      <c r="DY81" s="13"/>
      <c r="DZ81" s="13"/>
      <c r="EA81" s="13"/>
      <c r="EB81" s="13"/>
      <c r="EC81" s="13"/>
      <c r="ED81" s="13"/>
      <c r="EE81" s="13"/>
      <c r="EF81" s="13"/>
      <c r="EG81" s="13"/>
      <c r="EH81" s="13"/>
      <c r="EI81" s="13"/>
      <c r="EJ81" s="13"/>
      <c r="EK81" s="13"/>
      <c r="EL81" s="13"/>
      <c r="EM81" s="13"/>
      <c r="EN81" s="13"/>
      <c r="EO81" s="13"/>
      <c r="EP81" s="13"/>
      <c r="EQ81" s="13"/>
      <c r="ER81" s="13"/>
      <c r="ES81" s="13"/>
      <c r="ET81" s="13"/>
      <c r="EU81" s="13"/>
      <c r="EV81" s="13"/>
      <c r="EW81" s="13"/>
      <c r="EX81" s="13"/>
      <c r="EY81" s="13"/>
      <c r="EZ81" s="13"/>
      <c r="FA81" s="13"/>
      <c r="FB81" s="13"/>
      <c r="FC81" s="13"/>
      <c r="FD81" s="13"/>
      <c r="FE81" s="13"/>
      <c r="FF81" s="13"/>
      <c r="FG81" s="13"/>
      <c r="FH81" s="13"/>
      <c r="FI81" s="13"/>
      <c r="FJ81" s="13"/>
      <c r="FK81" s="13"/>
      <c r="FL81" s="13"/>
      <c r="FM81" s="13"/>
      <c r="FN81" s="13"/>
      <c r="FO81" s="13"/>
      <c r="FP81" s="13"/>
      <c r="FQ81" s="13"/>
      <c r="FR81" s="13"/>
      <c r="FS81" s="13"/>
      <c r="FT81" s="13"/>
      <c r="FU81" s="13"/>
      <c r="FV81" s="13"/>
      <c r="FW81" s="13"/>
      <c r="FX81" s="13"/>
      <c r="FY81" s="13"/>
      <c r="FZ81" s="13"/>
      <c r="GA81" s="13"/>
      <c r="GB81" s="13"/>
      <c r="GC81" s="13"/>
      <c r="GD81" s="13"/>
      <c r="GE81" s="13"/>
      <c r="GF81" s="13"/>
      <c r="GG81" s="13"/>
      <c r="GH81" s="13"/>
      <c r="GI81" s="13"/>
      <c r="GJ81" s="13"/>
      <c r="GK81" s="13"/>
      <c r="GL81" s="13"/>
      <c r="GM81" s="13"/>
      <c r="GN81" s="13"/>
      <c r="GO81" s="13"/>
      <c r="GP81" s="13"/>
      <c r="GQ81" s="13"/>
      <c r="GR81" s="13"/>
      <c r="GS81" s="13"/>
      <c r="GT81" s="13"/>
      <c r="GU81" s="13"/>
      <c r="GV81" s="13"/>
      <c r="GW81" s="13"/>
      <c r="GX81" s="13"/>
      <c r="GY81" s="13"/>
      <c r="GZ81" s="13"/>
      <c r="HA81" s="13"/>
      <c r="HB81" s="13"/>
      <c r="HC81" s="13"/>
      <c r="HD81" s="13"/>
      <c r="HE81" s="13"/>
      <c r="HF81" s="13"/>
      <c r="HG81" s="13"/>
      <c r="HH81" s="13"/>
      <c r="HI81" s="13"/>
      <c r="HJ81" s="13"/>
      <c r="HK81" s="13"/>
      <c r="HL81" s="13"/>
      <c r="HM81" s="13"/>
      <c r="HN81" s="13"/>
      <c r="HO81" s="13"/>
      <c r="HP81" s="13"/>
      <c r="HQ81" s="13"/>
      <c r="HR81" s="13"/>
      <c r="HS81" s="13"/>
      <c r="HT81" s="13"/>
      <c r="HU81" s="13"/>
      <c r="HV81" s="13"/>
      <c r="HW81" s="13"/>
      <c r="HX81" s="13"/>
      <c r="HY81" s="13"/>
      <c r="HZ81" s="13"/>
      <c r="IA81" s="13"/>
      <c r="IB81" s="13"/>
      <c r="IC81" s="13"/>
      <c r="ID81" s="13"/>
      <c r="IE81" s="13"/>
      <c r="IF81" s="13"/>
      <c r="IG81" s="13"/>
      <c r="IH81" s="13"/>
      <c r="II81" s="13"/>
      <c r="IJ81" s="13"/>
      <c r="IK81" s="13"/>
      <c r="IL81" s="13"/>
      <c r="IM81" s="13"/>
      <c r="IN81" s="13"/>
      <c r="IO81" s="13"/>
      <c r="IP81" s="13"/>
      <c r="IQ81" s="13"/>
      <c r="IR81" s="13"/>
      <c r="IS81" s="13"/>
      <c r="IT81" s="13"/>
      <c r="IU81" s="13"/>
      <c r="IV81" s="13"/>
      <c r="IW81" s="13"/>
      <c r="IX81" s="13"/>
      <c r="IY81" s="13"/>
      <c r="IZ81" s="13"/>
      <c r="JA81" s="13"/>
      <c r="JB81" s="13"/>
      <c r="JC81" s="13"/>
      <c r="JD81" s="13"/>
      <c r="JE81" s="13"/>
      <c r="JF81" s="13"/>
      <c r="JG81" s="13"/>
      <c r="JH81" s="13"/>
      <c r="JI81" s="13"/>
      <c r="JJ81" s="13"/>
      <c r="JK81" s="13"/>
      <c r="JL81" s="13"/>
      <c r="JM81" s="13"/>
      <c r="JN81" s="13"/>
      <c r="JO81" s="13"/>
      <c r="JP81" s="13"/>
      <c r="JQ81" s="13"/>
      <c r="JR81" s="13"/>
      <c r="JS81" s="13"/>
      <c r="JT81" s="13"/>
      <c r="JU81" s="13"/>
      <c r="JV81" s="13"/>
      <c r="JW81" s="13"/>
      <c r="JX81" s="13"/>
      <c r="JY81" s="13"/>
      <c r="JZ81" s="13"/>
      <c r="KA81" s="13"/>
      <c r="KB81" s="13"/>
      <c r="KC81" s="13"/>
      <c r="KD81" s="13"/>
      <c r="KE81" s="13"/>
      <c r="KF81" s="13"/>
      <c r="KG81" s="13"/>
      <c r="KH81" s="13"/>
      <c r="KI81" s="13"/>
      <c r="KJ81" s="13"/>
      <c r="KK81" s="13"/>
      <c r="KL81" s="13"/>
      <c r="KM81" s="13"/>
      <c r="KN81" s="13"/>
      <c r="KO81" s="13"/>
      <c r="KP81" s="13"/>
      <c r="KQ81" s="13"/>
      <c r="KR81" s="13"/>
      <c r="KS81" s="13"/>
      <c r="KT81" s="13"/>
      <c r="KU81" s="13"/>
      <c r="KV81" s="13"/>
      <c r="KW81" s="13"/>
      <c r="KX81" s="13"/>
      <c r="KY81" s="13"/>
      <c r="KZ81" s="13"/>
      <c r="LA81" s="13"/>
      <c r="LB81" s="13"/>
      <c r="LC81" s="13"/>
      <c r="LD81" s="13"/>
      <c r="LE81" s="13"/>
      <c r="LF81" s="13"/>
      <c r="LG81" s="13"/>
      <c r="LH81" s="13"/>
      <c r="LI81" s="13"/>
    </row>
    <row r="82" s="11" customFormat="1" ht="47" customHeight="1" spans="1:327">
      <c r="A82" s="89">
        <v>45953</v>
      </c>
      <c r="B82" s="90" t="s">
        <v>1631</v>
      </c>
      <c r="C82" s="91" t="s">
        <v>1632</v>
      </c>
      <c r="D82" s="92">
        <v>4500182649</v>
      </c>
      <c r="E82" s="345" t="s">
        <v>6850</v>
      </c>
      <c r="F82" s="92" t="s">
        <v>6851</v>
      </c>
      <c r="G82" s="257" t="s">
        <v>101</v>
      </c>
      <c r="H82" s="94" t="s">
        <v>109</v>
      </c>
      <c r="I82" s="136" t="s">
        <v>110</v>
      </c>
      <c r="J82" s="137">
        <v>5016</v>
      </c>
      <c r="K82" s="138">
        <v>0</v>
      </c>
      <c r="L82" s="138">
        <v>24</v>
      </c>
      <c r="M82" s="138">
        <f t="shared" si="40"/>
        <v>209</v>
      </c>
      <c r="N82" s="139">
        <v>45992</v>
      </c>
      <c r="O82" s="139">
        <v>45990</v>
      </c>
      <c r="P82" s="140"/>
      <c r="Q82" s="196"/>
      <c r="R82" s="93"/>
      <c r="S82" s="196"/>
      <c r="T82" s="196"/>
      <c r="U82" s="136"/>
      <c r="V82" s="140" t="s">
        <v>111</v>
      </c>
      <c r="W82" s="197" t="s">
        <v>1555</v>
      </c>
      <c r="X82" s="198" t="s">
        <v>88</v>
      </c>
      <c r="Y82" s="197" t="s">
        <v>6852</v>
      </c>
      <c r="Z82" s="198"/>
      <c r="AA82" s="198"/>
      <c r="AB82" s="253" t="s">
        <v>6853</v>
      </c>
      <c r="AC82" s="254" t="s">
        <v>113</v>
      </c>
      <c r="AD82" s="255">
        <v>0.8747</v>
      </c>
      <c r="AE82" s="256">
        <f t="shared" ref="AE82:AE96" si="99">AD82*J82</f>
        <v>4387.4952</v>
      </c>
      <c r="AF82" s="257"/>
      <c r="AG82" s="258"/>
      <c r="AH82" s="258"/>
      <c r="AI82" s="258">
        <v>9</v>
      </c>
      <c r="AJ82" s="297">
        <f>J82</f>
        <v>5016</v>
      </c>
      <c r="AK82" s="297"/>
      <c r="AL82" s="297">
        <f>J82/24</f>
        <v>209</v>
      </c>
      <c r="AM82" s="297"/>
      <c r="AN82" s="297"/>
      <c r="AO82" s="297"/>
      <c r="AP82" s="297"/>
      <c r="AQ82" s="297" t="s">
        <v>63</v>
      </c>
      <c r="AR82" s="297">
        <f>J82</f>
        <v>5016</v>
      </c>
      <c r="AS82" s="297"/>
      <c r="AT82" s="321">
        <f>J82/9</f>
        <v>557.333333333333</v>
      </c>
      <c r="AU82" s="321">
        <f>J82/9</f>
        <v>557.333333333333</v>
      </c>
      <c r="AV82" s="321">
        <f>J82/9</f>
        <v>557.333333333333</v>
      </c>
      <c r="AW82" s="321">
        <f>J82/9</f>
        <v>557.333333333333</v>
      </c>
      <c r="AX82" s="321">
        <f>J82/9</f>
        <v>557.333333333333</v>
      </c>
      <c r="AY82" s="321">
        <f>J82/9</f>
        <v>557.333333333333</v>
      </c>
      <c r="AZ82" s="321">
        <f>J82/9</f>
        <v>557.333333333333</v>
      </c>
      <c r="BA82" s="321">
        <f>J82/9</f>
        <v>557.333333333333</v>
      </c>
      <c r="BB82" s="321">
        <f>J82/9</f>
        <v>557.333333333333</v>
      </c>
      <c r="BC82" s="321">
        <f>J82*23/24/COUNT(AT82:BB82)</f>
        <v>534.111111111111</v>
      </c>
      <c r="BD82" s="321">
        <f>J82/24/COUNT(AT82:BB82)</f>
        <v>23.2222222222222</v>
      </c>
      <c r="BE82" s="138"/>
      <c r="BF82" s="335"/>
      <c r="BG82" s="13"/>
      <c r="BH82" s="13"/>
      <c r="BI82" s="13"/>
      <c r="BJ82" s="13"/>
      <c r="BK82" s="13"/>
      <c r="BL82" s="13"/>
      <c r="BM82" s="13"/>
      <c r="BN82" s="13"/>
      <c r="BO82" s="13"/>
      <c r="BP82" s="13"/>
      <c r="BQ82" s="13"/>
      <c r="BR82" s="13"/>
      <c r="BS82" s="13"/>
      <c r="BT82" s="13"/>
      <c r="BU82" s="13"/>
      <c r="BV82" s="13"/>
      <c r="BW82" s="13"/>
      <c r="BX82" s="13"/>
      <c r="BY82" s="13"/>
      <c r="BZ82" s="13"/>
      <c r="CA82" s="13"/>
      <c r="CB82" s="13"/>
      <c r="CC82" s="13"/>
      <c r="CD82" s="13"/>
      <c r="CE82" s="13"/>
      <c r="CF82" s="13"/>
      <c r="CG82" s="13"/>
      <c r="CH82" s="13"/>
      <c r="CI82" s="13"/>
      <c r="CJ82" s="13"/>
      <c r="CK82" s="13"/>
      <c r="CL82" s="13"/>
      <c r="CM82" s="13"/>
      <c r="CN82" s="13"/>
      <c r="CO82" s="13"/>
      <c r="CP82" s="13"/>
      <c r="CQ82" s="13"/>
      <c r="CR82" s="13"/>
      <c r="CS82" s="13"/>
      <c r="CT82" s="13"/>
      <c r="CU82" s="13"/>
      <c r="CV82" s="13"/>
      <c r="CW82" s="13"/>
      <c r="CX82" s="13"/>
      <c r="CY82" s="13"/>
      <c r="CZ82" s="13"/>
      <c r="DA82" s="13"/>
      <c r="DB82" s="13"/>
      <c r="DC82" s="13"/>
      <c r="DD82" s="13"/>
      <c r="DE82" s="13"/>
      <c r="DF82" s="13"/>
      <c r="DG82" s="13"/>
      <c r="DH82" s="13"/>
      <c r="DI82" s="13"/>
      <c r="DJ82" s="13"/>
      <c r="DK82" s="13"/>
      <c r="DL82" s="13"/>
      <c r="DM82" s="13"/>
      <c r="DN82" s="13"/>
      <c r="DO82" s="13"/>
      <c r="DP82" s="13"/>
      <c r="DQ82" s="13"/>
      <c r="DR82" s="13"/>
      <c r="DS82" s="13"/>
      <c r="DT82" s="13"/>
      <c r="DU82" s="13"/>
      <c r="DV82" s="13"/>
      <c r="DW82" s="13"/>
      <c r="DX82" s="13"/>
      <c r="DY82" s="13"/>
      <c r="DZ82" s="13"/>
      <c r="EA82" s="13"/>
      <c r="EB82" s="13"/>
      <c r="EC82" s="13"/>
      <c r="ED82" s="13"/>
      <c r="EE82" s="13"/>
      <c r="EF82" s="13"/>
      <c r="EG82" s="13"/>
      <c r="EH82" s="13"/>
      <c r="EI82" s="13"/>
      <c r="EJ82" s="13"/>
      <c r="EK82" s="13"/>
      <c r="EL82" s="13"/>
      <c r="EM82" s="13"/>
      <c r="EN82" s="13"/>
      <c r="EO82" s="13"/>
      <c r="EP82" s="13"/>
      <c r="EQ82" s="13"/>
      <c r="ER82" s="13"/>
      <c r="ES82" s="13"/>
      <c r="ET82" s="13"/>
      <c r="EU82" s="13"/>
      <c r="EV82" s="13"/>
      <c r="EW82" s="13"/>
      <c r="EX82" s="13"/>
      <c r="EY82" s="13"/>
      <c r="EZ82" s="13"/>
      <c r="FA82" s="13"/>
      <c r="FB82" s="13"/>
      <c r="FC82" s="13"/>
      <c r="FD82" s="13"/>
      <c r="FE82" s="13"/>
      <c r="FF82" s="13"/>
      <c r="FG82" s="13"/>
      <c r="FH82" s="13"/>
      <c r="FI82" s="13"/>
      <c r="FJ82" s="13"/>
      <c r="FK82" s="13"/>
      <c r="FL82" s="13"/>
      <c r="FM82" s="13"/>
      <c r="FN82" s="13"/>
      <c r="FO82" s="13"/>
      <c r="FP82" s="13"/>
      <c r="FQ82" s="13"/>
      <c r="FR82" s="13"/>
      <c r="FS82" s="13"/>
      <c r="FT82" s="13"/>
      <c r="FU82" s="13"/>
      <c r="FV82" s="13"/>
      <c r="FW82" s="13"/>
      <c r="FX82" s="13"/>
      <c r="FY82" s="13"/>
      <c r="FZ82" s="13"/>
      <c r="GA82" s="13"/>
      <c r="GB82" s="13"/>
      <c r="GC82" s="13"/>
      <c r="GD82" s="13"/>
      <c r="GE82" s="13"/>
      <c r="GF82" s="13"/>
      <c r="GG82" s="13"/>
      <c r="GH82" s="13"/>
      <c r="GI82" s="13"/>
      <c r="GJ82" s="13"/>
      <c r="GK82" s="13"/>
      <c r="GL82" s="13"/>
      <c r="GM82" s="13"/>
      <c r="GN82" s="13"/>
      <c r="GO82" s="13"/>
      <c r="GP82" s="13"/>
      <c r="GQ82" s="13"/>
      <c r="GR82" s="13"/>
      <c r="GS82" s="13"/>
      <c r="GT82" s="13"/>
      <c r="GU82" s="13"/>
      <c r="GV82" s="13"/>
      <c r="GW82" s="13"/>
      <c r="GX82" s="13"/>
      <c r="GY82" s="13"/>
      <c r="GZ82" s="13"/>
      <c r="HA82" s="13"/>
      <c r="HB82" s="13"/>
      <c r="HC82" s="13"/>
      <c r="HD82" s="13"/>
      <c r="HE82" s="13"/>
      <c r="HF82" s="13"/>
      <c r="HG82" s="13"/>
      <c r="HH82" s="13"/>
      <c r="HI82" s="13"/>
      <c r="HJ82" s="13"/>
      <c r="HK82" s="13"/>
      <c r="HL82" s="13"/>
      <c r="HM82" s="13"/>
      <c r="HN82" s="13"/>
      <c r="HO82" s="13"/>
      <c r="HP82" s="13"/>
      <c r="HQ82" s="13"/>
      <c r="HR82" s="13"/>
      <c r="HS82" s="13"/>
      <c r="HT82" s="13"/>
      <c r="HU82" s="13"/>
      <c r="HV82" s="13"/>
      <c r="HW82" s="13"/>
      <c r="HX82" s="13"/>
      <c r="HY82" s="13"/>
      <c r="HZ82" s="13"/>
      <c r="IA82" s="13"/>
      <c r="IB82" s="13"/>
      <c r="IC82" s="13"/>
      <c r="ID82" s="13"/>
      <c r="IE82" s="13"/>
      <c r="IF82" s="13"/>
      <c r="IG82" s="13"/>
      <c r="IH82" s="13"/>
      <c r="II82" s="13"/>
      <c r="IJ82" s="13"/>
      <c r="IK82" s="13"/>
      <c r="IL82" s="13"/>
      <c r="IM82" s="13"/>
      <c r="IN82" s="13"/>
      <c r="IO82" s="13"/>
      <c r="IP82" s="13"/>
      <c r="IQ82" s="13"/>
      <c r="IR82" s="13"/>
      <c r="IS82" s="13"/>
      <c r="IT82" s="13"/>
      <c r="IU82" s="13"/>
      <c r="IV82" s="13"/>
      <c r="IW82" s="13"/>
      <c r="IX82" s="13"/>
      <c r="IY82" s="13"/>
      <c r="IZ82" s="13"/>
      <c r="JA82" s="13"/>
      <c r="JB82" s="13"/>
      <c r="JC82" s="13"/>
      <c r="JD82" s="13"/>
      <c r="JE82" s="13"/>
      <c r="JF82" s="13"/>
      <c r="JG82" s="13"/>
      <c r="JH82" s="13"/>
      <c r="JI82" s="13"/>
      <c r="JJ82" s="13"/>
      <c r="JK82" s="13"/>
      <c r="JL82" s="13"/>
      <c r="JM82" s="13"/>
      <c r="JN82" s="13"/>
      <c r="JO82" s="13"/>
      <c r="JP82" s="13"/>
      <c r="JQ82" s="13"/>
      <c r="JR82" s="13"/>
      <c r="JS82" s="13"/>
      <c r="JT82" s="13"/>
      <c r="JU82" s="13"/>
      <c r="JV82" s="13"/>
      <c r="JW82" s="13"/>
      <c r="JX82" s="13"/>
      <c r="JY82" s="13"/>
      <c r="JZ82" s="13"/>
      <c r="KA82" s="13"/>
      <c r="KB82" s="13"/>
      <c r="KC82" s="13"/>
      <c r="KD82" s="13"/>
      <c r="KE82" s="13"/>
      <c r="KF82" s="13"/>
      <c r="KG82" s="13"/>
      <c r="KH82" s="13"/>
      <c r="KI82" s="13"/>
      <c r="KJ82" s="13"/>
      <c r="KK82" s="13"/>
      <c r="KL82" s="13"/>
      <c r="KM82" s="13"/>
      <c r="KN82" s="13"/>
      <c r="KO82" s="13"/>
      <c r="KP82" s="13"/>
      <c r="KQ82" s="13"/>
      <c r="KR82" s="13"/>
      <c r="KS82" s="13"/>
      <c r="KT82" s="13"/>
      <c r="KU82" s="13"/>
      <c r="KV82" s="13"/>
      <c r="KW82" s="13"/>
      <c r="KX82" s="13"/>
      <c r="KY82" s="13"/>
      <c r="KZ82" s="13"/>
      <c r="LA82" s="13"/>
      <c r="LB82" s="13"/>
      <c r="LC82" s="13"/>
      <c r="LD82" s="13"/>
      <c r="LE82" s="13"/>
      <c r="LF82" s="13"/>
      <c r="LG82" s="13"/>
      <c r="LH82" s="13"/>
      <c r="LI82" s="13"/>
      <c r="LJ82" s="13"/>
      <c r="LK82" s="13"/>
      <c r="LL82" s="13"/>
      <c r="LM82" s="13"/>
      <c r="LN82" s="13"/>
      <c r="LO82" s="13"/>
    </row>
    <row r="83" s="14" customFormat="1" ht="47" customHeight="1" spans="1:326">
      <c r="A83" s="354">
        <v>45960</v>
      </c>
      <c r="B83" s="90" t="s">
        <v>6854</v>
      </c>
      <c r="C83" s="91" t="s">
        <v>98</v>
      </c>
      <c r="D83" s="92" t="s">
        <v>6855</v>
      </c>
      <c r="E83" s="351" t="s">
        <v>6856</v>
      </c>
      <c r="F83" s="92"/>
      <c r="G83" s="355" t="s">
        <v>5276</v>
      </c>
      <c r="H83" s="353" t="s">
        <v>5276</v>
      </c>
      <c r="I83" s="383" t="s">
        <v>5277</v>
      </c>
      <c r="J83" s="385">
        <v>0</v>
      </c>
      <c r="K83" s="386">
        <v>0</v>
      </c>
      <c r="L83" s="386">
        <v>12</v>
      </c>
      <c r="M83" s="387">
        <f t="shared" si="40"/>
        <v>0</v>
      </c>
      <c r="N83" s="139">
        <v>46002</v>
      </c>
      <c r="O83" s="139">
        <v>46000</v>
      </c>
      <c r="P83" s="388" t="s">
        <v>6857</v>
      </c>
      <c r="Q83" s="405"/>
      <c r="R83" s="93"/>
      <c r="S83" s="93">
        <f t="shared" ref="S83:S90" si="100">R83-J83</f>
        <v>0</v>
      </c>
      <c r="T83" s="406"/>
      <c r="U83" s="407"/>
      <c r="V83" s="407" t="s">
        <v>1962</v>
      </c>
      <c r="W83" s="408">
        <v>45960</v>
      </c>
      <c r="X83" s="409">
        <v>45960</v>
      </c>
      <c r="Y83" s="408">
        <v>45960</v>
      </c>
      <c r="Z83" s="425" t="s">
        <v>2737</v>
      </c>
      <c r="AA83" s="409"/>
      <c r="AB83" s="253" t="s">
        <v>6858</v>
      </c>
      <c r="AC83" s="254" t="s">
        <v>181</v>
      </c>
      <c r="AD83" s="426"/>
      <c r="AE83" s="427"/>
      <c r="AF83" s="428"/>
      <c r="AG83" s="454"/>
      <c r="AH83" s="454">
        <v>5</v>
      </c>
      <c r="AI83" s="137">
        <v>23172</v>
      </c>
      <c r="AJ83" s="455"/>
      <c r="AK83" s="456"/>
      <c r="AL83" s="456"/>
      <c r="AM83" s="456"/>
      <c r="AN83" s="456"/>
      <c r="AO83" s="456" t="s">
        <v>5763</v>
      </c>
      <c r="AP83" s="137">
        <v>23172</v>
      </c>
      <c r="AQ83" s="456"/>
      <c r="AR83" s="471">
        <f t="shared" ref="AR83:AR85" si="101">J83/5</f>
        <v>0</v>
      </c>
      <c r="AS83" s="472">
        <f>J83/5</f>
        <v>0</v>
      </c>
      <c r="AT83" s="472">
        <f>J83/5</f>
        <v>0</v>
      </c>
      <c r="AU83" s="472">
        <f>J83/5</f>
        <v>0</v>
      </c>
      <c r="AV83" s="473">
        <f>J83/5</f>
        <v>0</v>
      </c>
      <c r="AW83" s="480"/>
      <c r="AX83" s="321"/>
      <c r="AY83" s="481"/>
      <c r="AZ83" s="482"/>
      <c r="BA83" s="483"/>
      <c r="BB83" s="483"/>
      <c r="BC83" s="483"/>
      <c r="BD83" s="483"/>
      <c r="BE83" s="483"/>
      <c r="BF83" s="483"/>
      <c r="BG83" s="483"/>
      <c r="BH83" s="483"/>
      <c r="BI83" s="483"/>
      <c r="BJ83" s="483"/>
      <c r="BK83" s="483"/>
      <c r="BL83" s="483"/>
      <c r="BM83" s="483"/>
      <c r="BN83" s="483"/>
      <c r="BO83" s="483"/>
      <c r="BP83" s="483"/>
      <c r="BQ83" s="483"/>
      <c r="BR83" s="483"/>
      <c r="BS83" s="483"/>
      <c r="BT83" s="483"/>
      <c r="BU83" s="483"/>
      <c r="BV83" s="483"/>
      <c r="BW83" s="483"/>
      <c r="BX83" s="483"/>
      <c r="BY83" s="483"/>
      <c r="BZ83" s="483"/>
      <c r="CA83" s="483"/>
      <c r="CB83" s="483"/>
      <c r="CC83" s="483"/>
      <c r="CD83" s="483"/>
      <c r="CE83" s="483"/>
      <c r="CF83" s="483"/>
      <c r="CG83" s="483"/>
      <c r="CH83" s="483"/>
      <c r="CI83" s="483"/>
      <c r="CJ83" s="483"/>
      <c r="CK83" s="483"/>
      <c r="CL83" s="483"/>
      <c r="CM83" s="483"/>
      <c r="CN83" s="483"/>
      <c r="CO83" s="483"/>
      <c r="CP83" s="483"/>
      <c r="CQ83" s="483"/>
      <c r="CR83" s="483"/>
      <c r="CS83" s="483"/>
      <c r="CT83" s="483"/>
      <c r="CU83" s="483"/>
      <c r="CV83" s="483"/>
      <c r="CW83" s="483"/>
      <c r="CX83" s="483"/>
      <c r="CY83" s="483"/>
      <c r="CZ83" s="483"/>
      <c r="DA83" s="483"/>
      <c r="DB83" s="483"/>
      <c r="DC83" s="483"/>
      <c r="DD83" s="483"/>
      <c r="DE83" s="483"/>
      <c r="DF83" s="483"/>
      <c r="DG83" s="483"/>
      <c r="DH83" s="483"/>
      <c r="DI83" s="483"/>
      <c r="DJ83" s="483"/>
      <c r="DK83" s="483"/>
      <c r="DL83" s="483"/>
      <c r="DM83" s="483"/>
      <c r="DN83" s="483"/>
      <c r="DO83" s="483"/>
      <c r="DP83" s="483"/>
      <c r="DQ83" s="483"/>
      <c r="DR83" s="483"/>
      <c r="DS83" s="483"/>
      <c r="DT83" s="483"/>
      <c r="DU83" s="483"/>
      <c r="DV83" s="483"/>
      <c r="DW83" s="483"/>
      <c r="DX83" s="483"/>
      <c r="DY83" s="483"/>
      <c r="DZ83" s="483"/>
      <c r="EA83" s="483"/>
      <c r="EB83" s="483"/>
      <c r="EC83" s="483"/>
      <c r="ED83" s="483"/>
      <c r="EE83" s="483"/>
      <c r="EF83" s="483"/>
      <c r="EG83" s="483"/>
      <c r="EH83" s="483"/>
      <c r="EI83" s="483"/>
      <c r="EJ83" s="483"/>
      <c r="EK83" s="483"/>
      <c r="EL83" s="483"/>
      <c r="EM83" s="483"/>
      <c r="EN83" s="483"/>
      <c r="EO83" s="483"/>
      <c r="EP83" s="483"/>
      <c r="EQ83" s="483"/>
      <c r="ER83" s="483"/>
      <c r="ES83" s="483"/>
      <c r="ET83" s="483"/>
      <c r="EU83" s="483"/>
      <c r="EV83" s="483"/>
      <c r="EW83" s="483"/>
      <c r="EX83" s="483"/>
      <c r="EY83" s="483"/>
      <c r="EZ83" s="483"/>
      <c r="FA83" s="483"/>
      <c r="FB83" s="483"/>
      <c r="FC83" s="483"/>
      <c r="FD83" s="483"/>
      <c r="FE83" s="483"/>
      <c r="FF83" s="483"/>
      <c r="FG83" s="483"/>
      <c r="FH83" s="483"/>
      <c r="FI83" s="483"/>
      <c r="FJ83" s="483"/>
      <c r="FK83" s="483"/>
      <c r="FL83" s="483"/>
      <c r="FM83" s="483"/>
      <c r="FN83" s="483"/>
      <c r="FO83" s="483"/>
      <c r="FP83" s="483"/>
      <c r="FQ83" s="483"/>
      <c r="FR83" s="483"/>
      <c r="FS83" s="483"/>
      <c r="FT83" s="483"/>
      <c r="FU83" s="483"/>
      <c r="FV83" s="483"/>
      <c r="FW83" s="483"/>
      <c r="FX83" s="483"/>
      <c r="FY83" s="483"/>
      <c r="FZ83" s="483"/>
      <c r="GA83" s="483"/>
      <c r="GB83" s="483"/>
      <c r="GC83" s="483"/>
      <c r="GD83" s="483"/>
      <c r="GE83" s="483"/>
      <c r="GF83" s="483"/>
      <c r="GG83" s="483"/>
      <c r="GH83" s="483"/>
      <c r="GI83" s="483"/>
      <c r="GJ83" s="483"/>
      <c r="GK83" s="483"/>
      <c r="GL83" s="483"/>
      <c r="GM83" s="483"/>
      <c r="GN83" s="483"/>
      <c r="GO83" s="483"/>
      <c r="GP83" s="483"/>
      <c r="GQ83" s="483"/>
      <c r="GR83" s="483"/>
      <c r="GS83" s="483"/>
      <c r="GT83" s="483"/>
      <c r="GU83" s="483"/>
      <c r="GV83" s="483"/>
      <c r="GW83" s="483"/>
      <c r="GX83" s="483"/>
      <c r="GY83" s="483"/>
      <c r="GZ83" s="483"/>
      <c r="HA83" s="483"/>
      <c r="HB83" s="483"/>
      <c r="HC83" s="483"/>
      <c r="HD83" s="483"/>
      <c r="HE83" s="483"/>
      <c r="HF83" s="483"/>
      <c r="HG83" s="483"/>
      <c r="HH83" s="483"/>
      <c r="HI83" s="483"/>
      <c r="HJ83" s="483"/>
      <c r="HK83" s="483"/>
      <c r="HL83" s="483"/>
      <c r="HM83" s="483"/>
      <c r="HN83" s="483"/>
      <c r="HO83" s="483"/>
      <c r="HP83" s="483"/>
      <c r="HQ83" s="483"/>
      <c r="HR83" s="483"/>
      <c r="HS83" s="483"/>
      <c r="HT83" s="483"/>
      <c r="HU83" s="483"/>
      <c r="HV83" s="483"/>
      <c r="HW83" s="483"/>
      <c r="HX83" s="483"/>
      <c r="HY83" s="483"/>
      <c r="HZ83" s="483"/>
      <c r="IA83" s="483"/>
      <c r="IB83" s="483"/>
      <c r="IC83" s="483"/>
      <c r="ID83" s="483"/>
      <c r="IE83" s="483"/>
      <c r="IF83" s="483"/>
      <c r="IG83" s="483"/>
      <c r="IH83" s="483"/>
      <c r="II83" s="483"/>
      <c r="IJ83" s="483"/>
      <c r="IK83" s="483"/>
      <c r="IL83" s="483"/>
      <c r="IM83" s="483"/>
      <c r="IN83" s="483"/>
      <c r="IO83" s="483"/>
      <c r="IP83" s="483"/>
      <c r="IQ83" s="483"/>
      <c r="IR83" s="483"/>
      <c r="IS83" s="483"/>
      <c r="IT83" s="483"/>
      <c r="IU83" s="483"/>
      <c r="IV83" s="483"/>
      <c r="IW83" s="483"/>
      <c r="IX83" s="483"/>
      <c r="IY83" s="483"/>
      <c r="IZ83" s="483"/>
      <c r="JA83" s="483"/>
      <c r="JB83" s="483"/>
      <c r="JC83" s="483"/>
      <c r="JD83" s="483"/>
      <c r="JE83" s="483"/>
      <c r="JF83" s="483"/>
      <c r="JG83" s="483"/>
      <c r="JH83" s="483"/>
      <c r="JI83" s="483"/>
      <c r="JJ83" s="483"/>
      <c r="JK83" s="483"/>
      <c r="JL83" s="483"/>
      <c r="JM83" s="483"/>
      <c r="JN83" s="483"/>
      <c r="JO83" s="483"/>
      <c r="JP83" s="483"/>
      <c r="JQ83" s="483"/>
      <c r="JR83" s="483"/>
      <c r="JS83" s="483"/>
      <c r="JT83" s="483"/>
      <c r="JU83" s="483"/>
      <c r="JV83" s="483"/>
      <c r="JW83" s="483"/>
      <c r="JX83" s="483"/>
      <c r="JY83" s="483"/>
      <c r="JZ83" s="483"/>
      <c r="KA83" s="483"/>
      <c r="KB83" s="483"/>
      <c r="KC83" s="483"/>
      <c r="KD83" s="483"/>
      <c r="KE83" s="483"/>
      <c r="KF83" s="483"/>
      <c r="KG83" s="483"/>
      <c r="KH83" s="483"/>
      <c r="KI83" s="483"/>
      <c r="KJ83" s="483"/>
      <c r="KK83" s="483"/>
      <c r="KL83" s="483"/>
      <c r="KM83" s="483"/>
      <c r="KN83" s="483"/>
      <c r="KO83" s="483"/>
      <c r="KP83" s="483"/>
      <c r="KQ83" s="483"/>
      <c r="KR83" s="483"/>
      <c r="KS83" s="483"/>
      <c r="KT83" s="483"/>
      <c r="KU83" s="483"/>
      <c r="KV83" s="483"/>
      <c r="KW83" s="483"/>
      <c r="KX83" s="483"/>
      <c r="KY83" s="483"/>
      <c r="KZ83" s="483"/>
      <c r="LA83" s="483"/>
      <c r="LB83" s="483"/>
      <c r="LC83" s="483"/>
      <c r="LD83" s="483"/>
      <c r="LE83" s="483"/>
      <c r="LF83" s="483"/>
      <c r="LG83" s="488"/>
      <c r="LH83" s="488"/>
      <c r="LI83" s="488"/>
      <c r="LJ83" s="488"/>
      <c r="LK83" s="488"/>
      <c r="LL83" s="488"/>
      <c r="LM83" s="488"/>
      <c r="LN83" s="492"/>
    </row>
    <row r="84" s="14" customFormat="1" ht="47" customHeight="1" spans="1:326">
      <c r="A84" s="356">
        <v>45968</v>
      </c>
      <c r="B84" s="348" t="s">
        <v>702</v>
      </c>
      <c r="C84" s="349" t="s">
        <v>98</v>
      </c>
      <c r="D84" s="350" t="s">
        <v>6859</v>
      </c>
      <c r="E84" s="351" t="s">
        <v>5967</v>
      </c>
      <c r="F84" s="350" t="s">
        <v>6860</v>
      </c>
      <c r="G84" s="355" t="s">
        <v>4780</v>
      </c>
      <c r="H84" s="353" t="s">
        <v>4780</v>
      </c>
      <c r="I84" s="383" t="s">
        <v>4765</v>
      </c>
      <c r="J84" s="137">
        <v>0</v>
      </c>
      <c r="K84" s="386">
        <v>0</v>
      </c>
      <c r="L84" s="386">
        <v>24</v>
      </c>
      <c r="M84" s="387">
        <f t="shared" si="40"/>
        <v>0</v>
      </c>
      <c r="N84" s="389">
        <v>46006</v>
      </c>
      <c r="O84" s="389">
        <v>46006</v>
      </c>
      <c r="P84" s="390"/>
      <c r="Q84" s="405"/>
      <c r="R84" s="93"/>
      <c r="S84" s="93"/>
      <c r="T84" s="406"/>
      <c r="U84" s="407"/>
      <c r="V84" s="407" t="s">
        <v>111</v>
      </c>
      <c r="W84" s="408" t="s">
        <v>1555</v>
      </c>
      <c r="X84" s="409" t="s">
        <v>287</v>
      </c>
      <c r="Y84" s="408" t="s">
        <v>6861</v>
      </c>
      <c r="Z84" s="425" t="s">
        <v>5252</v>
      </c>
      <c r="AA84" s="409"/>
      <c r="AB84" s="253" t="s">
        <v>6862</v>
      </c>
      <c r="AC84" s="429" t="s">
        <v>6791</v>
      </c>
      <c r="AD84" s="426"/>
      <c r="AE84" s="427"/>
      <c r="AF84" s="428"/>
      <c r="AG84" s="454"/>
      <c r="AH84" s="454"/>
      <c r="AI84" s="454">
        <v>13992</v>
      </c>
      <c r="AJ84" s="455"/>
      <c r="AK84" s="456">
        <v>583</v>
      </c>
      <c r="AL84" s="456"/>
      <c r="AM84" s="456"/>
      <c r="AN84" s="456"/>
      <c r="AO84" s="456" t="s">
        <v>63</v>
      </c>
      <c r="AP84" s="474">
        <v>13992</v>
      </c>
      <c r="AQ84" s="456"/>
      <c r="AR84" s="471">
        <f t="shared" si="101"/>
        <v>0</v>
      </c>
      <c r="AS84" s="472">
        <f>J84/5</f>
        <v>0</v>
      </c>
      <c r="AT84" s="472">
        <f>J84/5</f>
        <v>0</v>
      </c>
      <c r="AU84" s="472">
        <f>J84/5</f>
        <v>0</v>
      </c>
      <c r="AV84" s="473">
        <f>J84/5</f>
        <v>0</v>
      </c>
      <c r="AW84" s="480">
        <f>J84*23/24/COUNT(AR84:AV84)</f>
        <v>0</v>
      </c>
      <c r="AX84" s="321">
        <f>J84/24/COUNT(AR84:AV84)</f>
        <v>0</v>
      </c>
      <c r="AY84" s="481"/>
      <c r="AZ84" s="482"/>
      <c r="BA84" s="483"/>
      <c r="BB84" s="483"/>
      <c r="BC84" s="483"/>
      <c r="BD84" s="483"/>
      <c r="BE84" s="483"/>
      <c r="BF84" s="483"/>
      <c r="BG84" s="483"/>
      <c r="BH84" s="483"/>
      <c r="BI84" s="483"/>
      <c r="BJ84" s="483"/>
      <c r="BK84" s="483"/>
      <c r="BL84" s="483"/>
      <c r="BM84" s="483"/>
      <c r="BN84" s="483"/>
      <c r="BO84" s="483"/>
      <c r="BP84" s="483"/>
      <c r="BQ84" s="483"/>
      <c r="BR84" s="483"/>
      <c r="BS84" s="483"/>
      <c r="BT84" s="483"/>
      <c r="BU84" s="483"/>
      <c r="BV84" s="483"/>
      <c r="BW84" s="483"/>
      <c r="BX84" s="483"/>
      <c r="BY84" s="483"/>
      <c r="BZ84" s="483"/>
      <c r="CA84" s="483"/>
      <c r="CB84" s="483"/>
      <c r="CC84" s="483"/>
      <c r="CD84" s="483"/>
      <c r="CE84" s="483"/>
      <c r="CF84" s="483"/>
      <c r="CG84" s="483"/>
      <c r="CH84" s="483"/>
      <c r="CI84" s="483"/>
      <c r="CJ84" s="483"/>
      <c r="CK84" s="483"/>
      <c r="CL84" s="483"/>
      <c r="CM84" s="483"/>
      <c r="CN84" s="483"/>
      <c r="CO84" s="483"/>
      <c r="CP84" s="483"/>
      <c r="CQ84" s="483"/>
      <c r="CR84" s="483"/>
      <c r="CS84" s="483"/>
      <c r="CT84" s="483"/>
      <c r="CU84" s="483"/>
      <c r="CV84" s="483"/>
      <c r="CW84" s="483"/>
      <c r="CX84" s="483"/>
      <c r="CY84" s="483"/>
      <c r="CZ84" s="483"/>
      <c r="DA84" s="483"/>
      <c r="DB84" s="483"/>
      <c r="DC84" s="483"/>
      <c r="DD84" s="483"/>
      <c r="DE84" s="483"/>
      <c r="DF84" s="483"/>
      <c r="DG84" s="483"/>
      <c r="DH84" s="483"/>
      <c r="DI84" s="483"/>
      <c r="DJ84" s="483"/>
      <c r="DK84" s="483"/>
      <c r="DL84" s="483"/>
      <c r="DM84" s="483"/>
      <c r="DN84" s="483"/>
      <c r="DO84" s="483"/>
      <c r="DP84" s="483"/>
      <c r="DQ84" s="483"/>
      <c r="DR84" s="483"/>
      <c r="DS84" s="483"/>
      <c r="DT84" s="483"/>
      <c r="DU84" s="483"/>
      <c r="DV84" s="483"/>
      <c r="DW84" s="483"/>
      <c r="DX84" s="483"/>
      <c r="DY84" s="483"/>
      <c r="DZ84" s="483"/>
      <c r="EA84" s="483"/>
      <c r="EB84" s="483"/>
      <c r="EC84" s="483"/>
      <c r="ED84" s="483"/>
      <c r="EE84" s="483"/>
      <c r="EF84" s="483"/>
      <c r="EG84" s="483"/>
      <c r="EH84" s="483"/>
      <c r="EI84" s="483"/>
      <c r="EJ84" s="483"/>
      <c r="EK84" s="483"/>
      <c r="EL84" s="483"/>
      <c r="EM84" s="483"/>
      <c r="EN84" s="483"/>
      <c r="EO84" s="483"/>
      <c r="EP84" s="483"/>
      <c r="EQ84" s="483"/>
      <c r="ER84" s="483"/>
      <c r="ES84" s="483"/>
      <c r="ET84" s="483"/>
      <c r="EU84" s="483"/>
      <c r="EV84" s="483"/>
      <c r="EW84" s="483"/>
      <c r="EX84" s="483"/>
      <c r="EY84" s="483"/>
      <c r="EZ84" s="483"/>
      <c r="FA84" s="483"/>
      <c r="FB84" s="483"/>
      <c r="FC84" s="483"/>
      <c r="FD84" s="483"/>
      <c r="FE84" s="483"/>
      <c r="FF84" s="483"/>
      <c r="FG84" s="483"/>
      <c r="FH84" s="483"/>
      <c r="FI84" s="483"/>
      <c r="FJ84" s="483"/>
      <c r="FK84" s="483"/>
      <c r="FL84" s="483"/>
      <c r="FM84" s="483"/>
      <c r="FN84" s="483"/>
      <c r="FO84" s="483"/>
      <c r="FP84" s="483"/>
      <c r="FQ84" s="483"/>
      <c r="FR84" s="483"/>
      <c r="FS84" s="483"/>
      <c r="FT84" s="483"/>
      <c r="FU84" s="483"/>
      <c r="FV84" s="483"/>
      <c r="FW84" s="483"/>
      <c r="FX84" s="483"/>
      <c r="FY84" s="483"/>
      <c r="FZ84" s="483"/>
      <c r="GA84" s="483"/>
      <c r="GB84" s="483"/>
      <c r="GC84" s="483"/>
      <c r="GD84" s="483"/>
      <c r="GE84" s="483"/>
      <c r="GF84" s="483"/>
      <c r="GG84" s="483"/>
      <c r="GH84" s="483"/>
      <c r="GI84" s="483"/>
      <c r="GJ84" s="483"/>
      <c r="GK84" s="483"/>
      <c r="GL84" s="483"/>
      <c r="GM84" s="483"/>
      <c r="GN84" s="483"/>
      <c r="GO84" s="483"/>
      <c r="GP84" s="483"/>
      <c r="GQ84" s="483"/>
      <c r="GR84" s="483"/>
      <c r="GS84" s="483"/>
      <c r="GT84" s="483"/>
      <c r="GU84" s="483"/>
      <c r="GV84" s="483"/>
      <c r="GW84" s="483"/>
      <c r="GX84" s="483"/>
      <c r="GY84" s="483"/>
      <c r="GZ84" s="483"/>
      <c r="HA84" s="483"/>
      <c r="HB84" s="483"/>
      <c r="HC84" s="483"/>
      <c r="HD84" s="483"/>
      <c r="HE84" s="483"/>
      <c r="HF84" s="483"/>
      <c r="HG84" s="483"/>
      <c r="HH84" s="483"/>
      <c r="HI84" s="483"/>
      <c r="HJ84" s="483"/>
      <c r="HK84" s="483"/>
      <c r="HL84" s="483"/>
      <c r="HM84" s="483"/>
      <c r="HN84" s="483"/>
      <c r="HO84" s="483"/>
      <c r="HP84" s="483"/>
      <c r="HQ84" s="483"/>
      <c r="HR84" s="483"/>
      <c r="HS84" s="483"/>
      <c r="HT84" s="483"/>
      <c r="HU84" s="483"/>
      <c r="HV84" s="483"/>
      <c r="HW84" s="483"/>
      <c r="HX84" s="483"/>
      <c r="HY84" s="483"/>
      <c r="HZ84" s="483"/>
      <c r="IA84" s="483"/>
      <c r="IB84" s="483"/>
      <c r="IC84" s="483"/>
      <c r="ID84" s="483"/>
      <c r="IE84" s="483"/>
      <c r="IF84" s="483"/>
      <c r="IG84" s="483"/>
      <c r="IH84" s="483"/>
      <c r="II84" s="483"/>
      <c r="IJ84" s="483"/>
      <c r="IK84" s="483"/>
      <c r="IL84" s="483"/>
      <c r="IM84" s="483"/>
      <c r="IN84" s="483"/>
      <c r="IO84" s="483"/>
      <c r="IP84" s="483"/>
      <c r="IQ84" s="483"/>
      <c r="IR84" s="483"/>
      <c r="IS84" s="483"/>
      <c r="IT84" s="483"/>
      <c r="IU84" s="483"/>
      <c r="IV84" s="483"/>
      <c r="IW84" s="483"/>
      <c r="IX84" s="483"/>
      <c r="IY84" s="483"/>
      <c r="IZ84" s="483"/>
      <c r="JA84" s="483"/>
      <c r="JB84" s="483"/>
      <c r="JC84" s="483"/>
      <c r="JD84" s="483"/>
      <c r="JE84" s="483"/>
      <c r="JF84" s="483"/>
      <c r="JG84" s="483"/>
      <c r="JH84" s="483"/>
      <c r="JI84" s="483"/>
      <c r="JJ84" s="483"/>
      <c r="JK84" s="483"/>
      <c r="JL84" s="483"/>
      <c r="JM84" s="483"/>
      <c r="JN84" s="483"/>
      <c r="JO84" s="483"/>
      <c r="JP84" s="483"/>
      <c r="JQ84" s="483"/>
      <c r="JR84" s="483"/>
      <c r="JS84" s="483"/>
      <c r="JT84" s="483"/>
      <c r="JU84" s="483"/>
      <c r="JV84" s="483"/>
      <c r="JW84" s="483"/>
      <c r="JX84" s="483"/>
      <c r="JY84" s="483"/>
      <c r="JZ84" s="483"/>
      <c r="KA84" s="483"/>
      <c r="KB84" s="483"/>
      <c r="KC84" s="483"/>
      <c r="KD84" s="483"/>
      <c r="KE84" s="483"/>
      <c r="KF84" s="483"/>
      <c r="KG84" s="483"/>
      <c r="KH84" s="483"/>
      <c r="KI84" s="483"/>
      <c r="KJ84" s="483"/>
      <c r="KK84" s="483"/>
      <c r="KL84" s="483"/>
      <c r="KM84" s="483"/>
      <c r="KN84" s="483"/>
      <c r="KO84" s="483"/>
      <c r="KP84" s="483"/>
      <c r="KQ84" s="483"/>
      <c r="KR84" s="483"/>
      <c r="KS84" s="483"/>
      <c r="KT84" s="483"/>
      <c r="KU84" s="483"/>
      <c r="KV84" s="483"/>
      <c r="KW84" s="483"/>
      <c r="KX84" s="483"/>
      <c r="KY84" s="483"/>
      <c r="KZ84" s="483"/>
      <c r="LA84" s="483"/>
      <c r="LB84" s="483"/>
      <c r="LC84" s="483"/>
      <c r="LD84" s="483"/>
      <c r="LE84" s="483"/>
      <c r="LF84" s="483"/>
      <c r="LG84" s="488"/>
      <c r="LH84" s="488"/>
      <c r="LI84" s="488"/>
      <c r="LJ84" s="488"/>
      <c r="LK84" s="488"/>
      <c r="LL84" s="488"/>
      <c r="LM84" s="488"/>
      <c r="LN84" s="492"/>
    </row>
    <row r="85" s="14" customFormat="1" ht="47" customHeight="1" spans="1:326">
      <c r="A85" s="356">
        <v>45968</v>
      </c>
      <c r="B85" s="348" t="s">
        <v>702</v>
      </c>
      <c r="C85" s="349" t="s">
        <v>98</v>
      </c>
      <c r="D85" s="350" t="s">
        <v>6859</v>
      </c>
      <c r="E85" s="351" t="s">
        <v>5967</v>
      </c>
      <c r="F85" s="350" t="s">
        <v>6863</v>
      </c>
      <c r="G85" s="355" t="s">
        <v>5426</v>
      </c>
      <c r="H85" s="353" t="s">
        <v>5426</v>
      </c>
      <c r="I85" s="383" t="s">
        <v>5427</v>
      </c>
      <c r="J85" s="137">
        <v>0</v>
      </c>
      <c r="K85" s="386">
        <v>0</v>
      </c>
      <c r="L85" s="386">
        <v>24</v>
      </c>
      <c r="M85" s="387">
        <f t="shared" si="40"/>
        <v>0</v>
      </c>
      <c r="N85" s="389">
        <v>46006</v>
      </c>
      <c r="O85" s="389">
        <v>46006</v>
      </c>
      <c r="P85" s="390"/>
      <c r="Q85" s="405"/>
      <c r="R85" s="93"/>
      <c r="S85" s="93"/>
      <c r="T85" s="406"/>
      <c r="U85" s="407"/>
      <c r="V85" s="407" t="s">
        <v>111</v>
      </c>
      <c r="W85" s="408" t="s">
        <v>1555</v>
      </c>
      <c r="X85" s="409" t="s">
        <v>287</v>
      </c>
      <c r="Y85" s="408" t="s">
        <v>6864</v>
      </c>
      <c r="Z85" s="425" t="s">
        <v>711</v>
      </c>
      <c r="AA85" s="409"/>
      <c r="AB85" s="253" t="s">
        <v>6862</v>
      </c>
      <c r="AC85" s="429" t="s">
        <v>6791</v>
      </c>
      <c r="AD85" s="426"/>
      <c r="AE85" s="427"/>
      <c r="AF85" s="428"/>
      <c r="AG85" s="454"/>
      <c r="AH85" s="454"/>
      <c r="AI85" s="454">
        <v>216</v>
      </c>
      <c r="AJ85" s="455"/>
      <c r="AK85" s="456"/>
      <c r="AL85" s="456"/>
      <c r="AM85" s="456"/>
      <c r="AN85" s="456"/>
      <c r="AO85" s="456" t="s">
        <v>63</v>
      </c>
      <c r="AP85" s="474">
        <v>216</v>
      </c>
      <c r="AQ85" s="456"/>
      <c r="AR85" s="471">
        <f t="shared" si="101"/>
        <v>0</v>
      </c>
      <c r="AS85" s="472">
        <v>43</v>
      </c>
      <c r="AT85" s="472">
        <v>43</v>
      </c>
      <c r="AU85" s="472">
        <v>43</v>
      </c>
      <c r="AV85" s="473">
        <v>43</v>
      </c>
      <c r="AW85" s="480"/>
      <c r="AX85" s="321"/>
      <c r="AY85" s="481"/>
      <c r="AZ85" s="482"/>
      <c r="BA85" s="483"/>
      <c r="BB85" s="483"/>
      <c r="BC85" s="483"/>
      <c r="BD85" s="483"/>
      <c r="BE85" s="483"/>
      <c r="BF85" s="483"/>
      <c r="BG85" s="483"/>
      <c r="BH85" s="483"/>
      <c r="BI85" s="483"/>
      <c r="BJ85" s="483"/>
      <c r="BK85" s="483"/>
      <c r="BL85" s="483"/>
      <c r="BM85" s="483"/>
      <c r="BN85" s="483"/>
      <c r="BO85" s="483"/>
      <c r="BP85" s="483"/>
      <c r="BQ85" s="483"/>
      <c r="BR85" s="483"/>
      <c r="BS85" s="483"/>
      <c r="BT85" s="483"/>
      <c r="BU85" s="483"/>
      <c r="BV85" s="483"/>
      <c r="BW85" s="483"/>
      <c r="BX85" s="483"/>
      <c r="BY85" s="483"/>
      <c r="BZ85" s="483"/>
      <c r="CA85" s="483"/>
      <c r="CB85" s="483"/>
      <c r="CC85" s="483"/>
      <c r="CD85" s="483"/>
      <c r="CE85" s="483"/>
      <c r="CF85" s="483"/>
      <c r="CG85" s="483"/>
      <c r="CH85" s="483"/>
      <c r="CI85" s="483"/>
      <c r="CJ85" s="483"/>
      <c r="CK85" s="483"/>
      <c r="CL85" s="483"/>
      <c r="CM85" s="483"/>
      <c r="CN85" s="483"/>
      <c r="CO85" s="483"/>
      <c r="CP85" s="483"/>
      <c r="CQ85" s="483"/>
      <c r="CR85" s="483"/>
      <c r="CS85" s="483"/>
      <c r="CT85" s="483"/>
      <c r="CU85" s="483"/>
      <c r="CV85" s="483"/>
      <c r="CW85" s="483"/>
      <c r="CX85" s="483"/>
      <c r="CY85" s="483"/>
      <c r="CZ85" s="483"/>
      <c r="DA85" s="483"/>
      <c r="DB85" s="483"/>
      <c r="DC85" s="483"/>
      <c r="DD85" s="483"/>
      <c r="DE85" s="483"/>
      <c r="DF85" s="483"/>
      <c r="DG85" s="483"/>
      <c r="DH85" s="483"/>
      <c r="DI85" s="483"/>
      <c r="DJ85" s="483"/>
      <c r="DK85" s="483"/>
      <c r="DL85" s="483"/>
      <c r="DM85" s="483"/>
      <c r="DN85" s="483"/>
      <c r="DO85" s="483"/>
      <c r="DP85" s="483"/>
      <c r="DQ85" s="483"/>
      <c r="DR85" s="483"/>
      <c r="DS85" s="483"/>
      <c r="DT85" s="483"/>
      <c r="DU85" s="483"/>
      <c r="DV85" s="483"/>
      <c r="DW85" s="483"/>
      <c r="DX85" s="483"/>
      <c r="DY85" s="483"/>
      <c r="DZ85" s="483"/>
      <c r="EA85" s="483"/>
      <c r="EB85" s="483"/>
      <c r="EC85" s="483"/>
      <c r="ED85" s="483"/>
      <c r="EE85" s="483"/>
      <c r="EF85" s="483"/>
      <c r="EG85" s="483"/>
      <c r="EH85" s="483"/>
      <c r="EI85" s="483"/>
      <c r="EJ85" s="483"/>
      <c r="EK85" s="483"/>
      <c r="EL85" s="483"/>
      <c r="EM85" s="483"/>
      <c r="EN85" s="483"/>
      <c r="EO85" s="483"/>
      <c r="EP85" s="483"/>
      <c r="EQ85" s="483"/>
      <c r="ER85" s="483"/>
      <c r="ES85" s="483"/>
      <c r="ET85" s="483"/>
      <c r="EU85" s="483"/>
      <c r="EV85" s="483"/>
      <c r="EW85" s="483"/>
      <c r="EX85" s="483"/>
      <c r="EY85" s="483"/>
      <c r="EZ85" s="483"/>
      <c r="FA85" s="483"/>
      <c r="FB85" s="483"/>
      <c r="FC85" s="483"/>
      <c r="FD85" s="483"/>
      <c r="FE85" s="483"/>
      <c r="FF85" s="483"/>
      <c r="FG85" s="483"/>
      <c r="FH85" s="483"/>
      <c r="FI85" s="483"/>
      <c r="FJ85" s="483"/>
      <c r="FK85" s="483"/>
      <c r="FL85" s="483"/>
      <c r="FM85" s="483"/>
      <c r="FN85" s="483"/>
      <c r="FO85" s="483"/>
      <c r="FP85" s="483"/>
      <c r="FQ85" s="483"/>
      <c r="FR85" s="483"/>
      <c r="FS85" s="483"/>
      <c r="FT85" s="483"/>
      <c r="FU85" s="483"/>
      <c r="FV85" s="483"/>
      <c r="FW85" s="483"/>
      <c r="FX85" s="483"/>
      <c r="FY85" s="483"/>
      <c r="FZ85" s="483"/>
      <c r="GA85" s="483"/>
      <c r="GB85" s="483"/>
      <c r="GC85" s="483"/>
      <c r="GD85" s="483"/>
      <c r="GE85" s="483"/>
      <c r="GF85" s="483"/>
      <c r="GG85" s="483"/>
      <c r="GH85" s="483"/>
      <c r="GI85" s="483"/>
      <c r="GJ85" s="483"/>
      <c r="GK85" s="483"/>
      <c r="GL85" s="483"/>
      <c r="GM85" s="483"/>
      <c r="GN85" s="483"/>
      <c r="GO85" s="483"/>
      <c r="GP85" s="483"/>
      <c r="GQ85" s="483"/>
      <c r="GR85" s="483"/>
      <c r="GS85" s="483"/>
      <c r="GT85" s="483"/>
      <c r="GU85" s="483"/>
      <c r="GV85" s="483"/>
      <c r="GW85" s="483"/>
      <c r="GX85" s="483"/>
      <c r="GY85" s="483"/>
      <c r="GZ85" s="483"/>
      <c r="HA85" s="483"/>
      <c r="HB85" s="483"/>
      <c r="HC85" s="483"/>
      <c r="HD85" s="483"/>
      <c r="HE85" s="483"/>
      <c r="HF85" s="483"/>
      <c r="HG85" s="483"/>
      <c r="HH85" s="483"/>
      <c r="HI85" s="483"/>
      <c r="HJ85" s="483"/>
      <c r="HK85" s="483"/>
      <c r="HL85" s="483"/>
      <c r="HM85" s="483"/>
      <c r="HN85" s="483"/>
      <c r="HO85" s="483"/>
      <c r="HP85" s="483"/>
      <c r="HQ85" s="483"/>
      <c r="HR85" s="483"/>
      <c r="HS85" s="483"/>
      <c r="HT85" s="483"/>
      <c r="HU85" s="483"/>
      <c r="HV85" s="483"/>
      <c r="HW85" s="483"/>
      <c r="HX85" s="483"/>
      <c r="HY85" s="483"/>
      <c r="HZ85" s="483"/>
      <c r="IA85" s="483"/>
      <c r="IB85" s="483"/>
      <c r="IC85" s="483"/>
      <c r="ID85" s="483"/>
      <c r="IE85" s="483"/>
      <c r="IF85" s="483"/>
      <c r="IG85" s="483"/>
      <c r="IH85" s="483"/>
      <c r="II85" s="483"/>
      <c r="IJ85" s="483"/>
      <c r="IK85" s="483"/>
      <c r="IL85" s="483"/>
      <c r="IM85" s="483"/>
      <c r="IN85" s="483"/>
      <c r="IO85" s="483"/>
      <c r="IP85" s="483"/>
      <c r="IQ85" s="483"/>
      <c r="IR85" s="483"/>
      <c r="IS85" s="483"/>
      <c r="IT85" s="483"/>
      <c r="IU85" s="483"/>
      <c r="IV85" s="483"/>
      <c r="IW85" s="483"/>
      <c r="IX85" s="483"/>
      <c r="IY85" s="483"/>
      <c r="IZ85" s="483"/>
      <c r="JA85" s="483"/>
      <c r="JB85" s="483"/>
      <c r="JC85" s="483"/>
      <c r="JD85" s="483"/>
      <c r="JE85" s="483"/>
      <c r="JF85" s="483"/>
      <c r="JG85" s="483"/>
      <c r="JH85" s="483"/>
      <c r="JI85" s="483"/>
      <c r="JJ85" s="483"/>
      <c r="JK85" s="483"/>
      <c r="JL85" s="483"/>
      <c r="JM85" s="483"/>
      <c r="JN85" s="483"/>
      <c r="JO85" s="483"/>
      <c r="JP85" s="483"/>
      <c r="JQ85" s="483"/>
      <c r="JR85" s="483"/>
      <c r="JS85" s="483"/>
      <c r="JT85" s="483"/>
      <c r="JU85" s="483"/>
      <c r="JV85" s="483"/>
      <c r="JW85" s="483"/>
      <c r="JX85" s="483"/>
      <c r="JY85" s="483"/>
      <c r="JZ85" s="483"/>
      <c r="KA85" s="483"/>
      <c r="KB85" s="483"/>
      <c r="KC85" s="483"/>
      <c r="KD85" s="483"/>
      <c r="KE85" s="483"/>
      <c r="KF85" s="483"/>
      <c r="KG85" s="483"/>
      <c r="KH85" s="483"/>
      <c r="KI85" s="483"/>
      <c r="KJ85" s="483"/>
      <c r="KK85" s="483"/>
      <c r="KL85" s="483"/>
      <c r="KM85" s="483"/>
      <c r="KN85" s="483"/>
      <c r="KO85" s="483"/>
      <c r="KP85" s="483"/>
      <c r="KQ85" s="483"/>
      <c r="KR85" s="483"/>
      <c r="KS85" s="483"/>
      <c r="KT85" s="483"/>
      <c r="KU85" s="483"/>
      <c r="KV85" s="483"/>
      <c r="KW85" s="483"/>
      <c r="KX85" s="483"/>
      <c r="KY85" s="483"/>
      <c r="KZ85" s="483"/>
      <c r="LA85" s="483"/>
      <c r="LB85" s="483"/>
      <c r="LC85" s="483"/>
      <c r="LD85" s="483"/>
      <c r="LE85" s="483"/>
      <c r="LF85" s="483"/>
      <c r="LG85" s="488"/>
      <c r="LH85" s="488"/>
      <c r="LI85" s="488"/>
      <c r="LJ85" s="488"/>
      <c r="LK85" s="488"/>
      <c r="LL85" s="488"/>
      <c r="LM85" s="488"/>
      <c r="LN85" s="492"/>
    </row>
    <row r="86" s="14" customFormat="1" ht="47" customHeight="1" spans="1:326">
      <c r="A86" s="357">
        <v>45967</v>
      </c>
      <c r="B86" s="358" t="s">
        <v>194</v>
      </c>
      <c r="C86" s="359" t="s">
        <v>797</v>
      </c>
      <c r="D86" s="360">
        <v>20251106</v>
      </c>
      <c r="E86" s="361" t="s">
        <v>6865</v>
      </c>
      <c r="F86" s="360" t="s">
        <v>6866</v>
      </c>
      <c r="G86" s="362" t="s">
        <v>4865</v>
      </c>
      <c r="H86" s="363" t="s">
        <v>4865</v>
      </c>
      <c r="I86" s="391" t="s">
        <v>5319</v>
      </c>
      <c r="J86" s="392">
        <v>0</v>
      </c>
      <c r="K86" s="386">
        <v>12</v>
      </c>
      <c r="L86" s="386">
        <v>48</v>
      </c>
      <c r="M86" s="387">
        <f t="shared" si="40"/>
        <v>0</v>
      </c>
      <c r="N86" s="393">
        <v>46010</v>
      </c>
      <c r="O86" s="393">
        <v>46008</v>
      </c>
      <c r="P86" s="390"/>
      <c r="Q86" s="405"/>
      <c r="R86" s="410"/>
      <c r="S86" s="410">
        <f t="shared" si="100"/>
        <v>0</v>
      </c>
      <c r="T86" s="406"/>
      <c r="U86" s="407"/>
      <c r="V86" s="407" t="s">
        <v>111</v>
      </c>
      <c r="W86" s="411">
        <v>45975</v>
      </c>
      <c r="X86" s="409" t="s">
        <v>88</v>
      </c>
      <c r="Y86" s="408"/>
      <c r="Z86" s="425" t="s">
        <v>6867</v>
      </c>
      <c r="AA86" s="409"/>
      <c r="AB86" s="430" t="s">
        <v>6868</v>
      </c>
      <c r="AC86" s="431" t="s">
        <v>6869</v>
      </c>
      <c r="AD86" s="426">
        <v>1.3145</v>
      </c>
      <c r="AE86" s="427">
        <f t="shared" si="99"/>
        <v>0</v>
      </c>
      <c r="AF86" s="428"/>
      <c r="AG86" s="454"/>
      <c r="AH86" s="454" t="s">
        <v>1720</v>
      </c>
      <c r="AI86" s="392"/>
      <c r="AJ86" s="392">
        <v>2400</v>
      </c>
      <c r="AK86" s="456"/>
      <c r="AL86" s="456">
        <f t="shared" ref="AL86:AL90" si="102">J86/12</f>
        <v>0</v>
      </c>
      <c r="AM86" s="456"/>
      <c r="AN86" s="456"/>
      <c r="AO86" s="456" t="s">
        <v>63</v>
      </c>
      <c r="AP86" s="474">
        <v>2400</v>
      </c>
      <c r="AQ86" s="456"/>
      <c r="AR86" s="471">
        <f>J86</f>
        <v>0</v>
      </c>
      <c r="AS86" s="472"/>
      <c r="AT86" s="472"/>
      <c r="AU86" s="472"/>
      <c r="AV86" s="473"/>
      <c r="AW86" s="480" t="s">
        <v>4870</v>
      </c>
      <c r="AX86" s="472" t="s">
        <v>4870</v>
      </c>
      <c r="AY86" s="481"/>
      <c r="AZ86" s="482"/>
      <c r="BA86" s="483"/>
      <c r="BB86" s="483"/>
      <c r="BC86" s="483"/>
      <c r="BD86" s="483"/>
      <c r="BE86" s="483"/>
      <c r="BF86" s="483"/>
      <c r="BG86" s="483"/>
      <c r="BH86" s="483"/>
      <c r="BI86" s="483"/>
      <c r="BJ86" s="483"/>
      <c r="BK86" s="483"/>
      <c r="BL86" s="483"/>
      <c r="BM86" s="483"/>
      <c r="BN86" s="483"/>
      <c r="BO86" s="483"/>
      <c r="BP86" s="483"/>
      <c r="BQ86" s="483"/>
      <c r="BR86" s="483"/>
      <c r="BS86" s="483"/>
      <c r="BT86" s="483"/>
      <c r="BU86" s="483"/>
      <c r="BV86" s="483"/>
      <c r="BW86" s="483"/>
      <c r="BX86" s="483"/>
      <c r="BY86" s="483"/>
      <c r="BZ86" s="483"/>
      <c r="CA86" s="483"/>
      <c r="CB86" s="483"/>
      <c r="CC86" s="483"/>
      <c r="CD86" s="483"/>
      <c r="CE86" s="483"/>
      <c r="CF86" s="483"/>
      <c r="CG86" s="483"/>
      <c r="CH86" s="483"/>
      <c r="CI86" s="483"/>
      <c r="CJ86" s="483"/>
      <c r="CK86" s="483"/>
      <c r="CL86" s="483"/>
      <c r="CM86" s="483"/>
      <c r="CN86" s="483"/>
      <c r="CO86" s="483"/>
      <c r="CP86" s="483"/>
      <c r="CQ86" s="483"/>
      <c r="CR86" s="483"/>
      <c r="CS86" s="483"/>
      <c r="CT86" s="483"/>
      <c r="CU86" s="483"/>
      <c r="CV86" s="483"/>
      <c r="CW86" s="483"/>
      <c r="CX86" s="483"/>
      <c r="CY86" s="483"/>
      <c r="CZ86" s="483"/>
      <c r="DA86" s="483"/>
      <c r="DB86" s="483"/>
      <c r="DC86" s="483"/>
      <c r="DD86" s="483"/>
      <c r="DE86" s="483"/>
      <c r="DF86" s="483"/>
      <c r="DG86" s="483"/>
      <c r="DH86" s="483"/>
      <c r="DI86" s="483"/>
      <c r="DJ86" s="483"/>
      <c r="DK86" s="483"/>
      <c r="DL86" s="483"/>
      <c r="DM86" s="483"/>
      <c r="DN86" s="483"/>
      <c r="DO86" s="483"/>
      <c r="DP86" s="483"/>
      <c r="DQ86" s="483"/>
      <c r="DR86" s="483"/>
      <c r="DS86" s="483"/>
      <c r="DT86" s="483"/>
      <c r="DU86" s="483"/>
      <c r="DV86" s="483"/>
      <c r="DW86" s="483"/>
      <c r="DX86" s="483"/>
      <c r="DY86" s="483"/>
      <c r="DZ86" s="483"/>
      <c r="EA86" s="483"/>
      <c r="EB86" s="483"/>
      <c r="EC86" s="483"/>
      <c r="ED86" s="483"/>
      <c r="EE86" s="483"/>
      <c r="EF86" s="483"/>
      <c r="EG86" s="483"/>
      <c r="EH86" s="483"/>
      <c r="EI86" s="483"/>
      <c r="EJ86" s="483"/>
      <c r="EK86" s="483"/>
      <c r="EL86" s="483"/>
      <c r="EM86" s="483"/>
      <c r="EN86" s="483"/>
      <c r="EO86" s="483"/>
      <c r="EP86" s="483"/>
      <c r="EQ86" s="483"/>
      <c r="ER86" s="483"/>
      <c r="ES86" s="483"/>
      <c r="ET86" s="483"/>
      <c r="EU86" s="483"/>
      <c r="EV86" s="483"/>
      <c r="EW86" s="483"/>
      <c r="EX86" s="483"/>
      <c r="EY86" s="483"/>
      <c r="EZ86" s="483"/>
      <c r="FA86" s="483"/>
      <c r="FB86" s="483"/>
      <c r="FC86" s="483"/>
      <c r="FD86" s="483"/>
      <c r="FE86" s="483"/>
      <c r="FF86" s="483"/>
      <c r="FG86" s="483"/>
      <c r="FH86" s="483"/>
      <c r="FI86" s="483"/>
      <c r="FJ86" s="483"/>
      <c r="FK86" s="483"/>
      <c r="FL86" s="483"/>
      <c r="FM86" s="483"/>
      <c r="FN86" s="483"/>
      <c r="FO86" s="483"/>
      <c r="FP86" s="483"/>
      <c r="FQ86" s="483"/>
      <c r="FR86" s="483"/>
      <c r="FS86" s="483"/>
      <c r="FT86" s="483"/>
      <c r="FU86" s="483"/>
      <c r="FV86" s="483"/>
      <c r="FW86" s="483"/>
      <c r="FX86" s="483"/>
      <c r="FY86" s="483"/>
      <c r="FZ86" s="483"/>
      <c r="GA86" s="483"/>
      <c r="GB86" s="483"/>
      <c r="GC86" s="483"/>
      <c r="GD86" s="483"/>
      <c r="GE86" s="483"/>
      <c r="GF86" s="483"/>
      <c r="GG86" s="483"/>
      <c r="GH86" s="483"/>
      <c r="GI86" s="483"/>
      <c r="GJ86" s="483"/>
      <c r="GK86" s="483"/>
      <c r="GL86" s="483"/>
      <c r="GM86" s="483"/>
      <c r="GN86" s="483"/>
      <c r="GO86" s="483"/>
      <c r="GP86" s="483"/>
      <c r="GQ86" s="483"/>
      <c r="GR86" s="483"/>
      <c r="GS86" s="483"/>
      <c r="GT86" s="483"/>
      <c r="GU86" s="483"/>
      <c r="GV86" s="483"/>
      <c r="GW86" s="483"/>
      <c r="GX86" s="483"/>
      <c r="GY86" s="483"/>
      <c r="GZ86" s="483"/>
      <c r="HA86" s="483"/>
      <c r="HB86" s="483"/>
      <c r="HC86" s="483"/>
      <c r="HD86" s="483"/>
      <c r="HE86" s="483"/>
      <c r="HF86" s="483"/>
      <c r="HG86" s="483"/>
      <c r="HH86" s="483"/>
      <c r="HI86" s="483"/>
      <c r="HJ86" s="483"/>
      <c r="HK86" s="483"/>
      <c r="HL86" s="483"/>
      <c r="HM86" s="483"/>
      <c r="HN86" s="483"/>
      <c r="HO86" s="483"/>
      <c r="HP86" s="483"/>
      <c r="HQ86" s="483"/>
      <c r="HR86" s="483"/>
      <c r="HS86" s="483"/>
      <c r="HT86" s="483"/>
      <c r="HU86" s="483"/>
      <c r="HV86" s="483"/>
      <c r="HW86" s="483"/>
      <c r="HX86" s="483"/>
      <c r="HY86" s="483"/>
      <c r="HZ86" s="483"/>
      <c r="IA86" s="483"/>
      <c r="IB86" s="483"/>
      <c r="IC86" s="483"/>
      <c r="ID86" s="483"/>
      <c r="IE86" s="483"/>
      <c r="IF86" s="483"/>
      <c r="IG86" s="483"/>
      <c r="IH86" s="483"/>
      <c r="II86" s="483"/>
      <c r="IJ86" s="483"/>
      <c r="IK86" s="483"/>
      <c r="IL86" s="483"/>
      <c r="IM86" s="483"/>
      <c r="IN86" s="483"/>
      <c r="IO86" s="483"/>
      <c r="IP86" s="483"/>
      <c r="IQ86" s="483"/>
      <c r="IR86" s="483"/>
      <c r="IS86" s="483"/>
      <c r="IT86" s="483"/>
      <c r="IU86" s="483"/>
      <c r="IV86" s="483"/>
      <c r="IW86" s="483"/>
      <c r="IX86" s="483"/>
      <c r="IY86" s="483"/>
      <c r="IZ86" s="483"/>
      <c r="JA86" s="483"/>
      <c r="JB86" s="483"/>
      <c r="JC86" s="483"/>
      <c r="JD86" s="483"/>
      <c r="JE86" s="483"/>
      <c r="JF86" s="483"/>
      <c r="JG86" s="483"/>
      <c r="JH86" s="483"/>
      <c r="JI86" s="483"/>
      <c r="JJ86" s="483"/>
      <c r="JK86" s="483"/>
      <c r="JL86" s="483"/>
      <c r="JM86" s="483"/>
      <c r="JN86" s="483"/>
      <c r="JO86" s="483"/>
      <c r="JP86" s="483"/>
      <c r="JQ86" s="483"/>
      <c r="JR86" s="483"/>
      <c r="JS86" s="483"/>
      <c r="JT86" s="483"/>
      <c r="JU86" s="483"/>
      <c r="JV86" s="483"/>
      <c r="JW86" s="483"/>
      <c r="JX86" s="483"/>
      <c r="JY86" s="483"/>
      <c r="JZ86" s="483"/>
      <c r="KA86" s="483"/>
      <c r="KB86" s="483"/>
      <c r="KC86" s="483"/>
      <c r="KD86" s="483"/>
      <c r="KE86" s="483"/>
      <c r="KF86" s="483"/>
      <c r="KG86" s="483"/>
      <c r="KH86" s="483"/>
      <c r="KI86" s="483"/>
      <c r="KJ86" s="483"/>
      <c r="KK86" s="483"/>
      <c r="KL86" s="483"/>
      <c r="KM86" s="483"/>
      <c r="KN86" s="483"/>
      <c r="KO86" s="483"/>
      <c r="KP86" s="483"/>
      <c r="KQ86" s="483"/>
      <c r="KR86" s="483"/>
      <c r="KS86" s="483"/>
      <c r="KT86" s="483"/>
      <c r="KU86" s="483"/>
      <c r="KV86" s="483"/>
      <c r="KW86" s="483"/>
      <c r="KX86" s="483"/>
      <c r="KY86" s="483"/>
      <c r="KZ86" s="483"/>
      <c r="LA86" s="483"/>
      <c r="LB86" s="483"/>
      <c r="LC86" s="483"/>
      <c r="LD86" s="483"/>
      <c r="LE86" s="483"/>
      <c r="LF86" s="483"/>
      <c r="LG86" s="488"/>
      <c r="LH86" s="488"/>
      <c r="LI86" s="488"/>
      <c r="LJ86" s="488"/>
      <c r="LK86" s="488"/>
      <c r="LL86" s="488"/>
      <c r="LM86" s="488"/>
      <c r="LN86" s="492"/>
    </row>
    <row r="87" s="14" customFormat="1" ht="47" customHeight="1" spans="1:326">
      <c r="A87" s="356">
        <v>45967</v>
      </c>
      <c r="B87" s="348" t="s">
        <v>194</v>
      </c>
      <c r="C87" s="349" t="s">
        <v>797</v>
      </c>
      <c r="D87" s="350">
        <v>20251106</v>
      </c>
      <c r="E87" s="351" t="s">
        <v>6865</v>
      </c>
      <c r="F87" s="350" t="s">
        <v>6870</v>
      </c>
      <c r="G87" s="355" t="s">
        <v>4872</v>
      </c>
      <c r="H87" s="353" t="s">
        <v>4891</v>
      </c>
      <c r="I87" s="383" t="s">
        <v>4892</v>
      </c>
      <c r="J87" s="392">
        <v>0</v>
      </c>
      <c r="K87" s="386">
        <v>12</v>
      </c>
      <c r="L87" s="386">
        <v>48</v>
      </c>
      <c r="M87" s="387">
        <f t="shared" si="40"/>
        <v>0</v>
      </c>
      <c r="N87" s="389">
        <v>46010</v>
      </c>
      <c r="O87" s="389">
        <v>46008</v>
      </c>
      <c r="P87" s="390"/>
      <c r="Q87" s="405"/>
      <c r="R87" s="93"/>
      <c r="S87" s="93">
        <f t="shared" si="100"/>
        <v>0</v>
      </c>
      <c r="T87" s="406"/>
      <c r="U87" s="407"/>
      <c r="V87" s="407" t="s">
        <v>111</v>
      </c>
      <c r="W87" s="411">
        <v>45975</v>
      </c>
      <c r="X87" s="409" t="s">
        <v>88</v>
      </c>
      <c r="Y87" s="408"/>
      <c r="Z87" s="425" t="s">
        <v>6867</v>
      </c>
      <c r="AA87" s="409"/>
      <c r="AB87" s="253" t="s">
        <v>6868</v>
      </c>
      <c r="AC87" s="432" t="s">
        <v>6869</v>
      </c>
      <c r="AD87" s="426">
        <v>1.3064</v>
      </c>
      <c r="AE87" s="427">
        <f t="shared" si="99"/>
        <v>0</v>
      </c>
      <c r="AF87" s="428"/>
      <c r="AG87" s="454"/>
      <c r="AH87" s="454" t="s">
        <v>3805</v>
      </c>
      <c r="AI87" s="137"/>
      <c r="AJ87" s="137">
        <v>2400</v>
      </c>
      <c r="AK87" s="456"/>
      <c r="AL87" s="456">
        <f t="shared" si="102"/>
        <v>0</v>
      </c>
      <c r="AM87" s="456"/>
      <c r="AN87" s="456"/>
      <c r="AO87" s="456" t="s">
        <v>63</v>
      </c>
      <c r="AP87" s="474">
        <v>2400</v>
      </c>
      <c r="AQ87" s="456"/>
      <c r="AR87" s="471"/>
      <c r="AS87" s="472">
        <f>J87</f>
        <v>0</v>
      </c>
      <c r="AT87" s="472"/>
      <c r="AU87" s="472"/>
      <c r="AV87" s="473"/>
      <c r="AW87" s="480" t="s">
        <v>4870</v>
      </c>
      <c r="AX87" s="321" t="s">
        <v>4870</v>
      </c>
      <c r="AY87" s="481"/>
      <c r="AZ87" s="482"/>
      <c r="BA87" s="483"/>
      <c r="BB87" s="483"/>
      <c r="BC87" s="483"/>
      <c r="BD87" s="483"/>
      <c r="BE87" s="483"/>
      <c r="BF87" s="483"/>
      <c r="BG87" s="483"/>
      <c r="BH87" s="483"/>
      <c r="BI87" s="483"/>
      <c r="BJ87" s="483"/>
      <c r="BK87" s="483"/>
      <c r="BL87" s="483"/>
      <c r="BM87" s="483"/>
      <c r="BN87" s="483"/>
      <c r="BO87" s="483"/>
      <c r="BP87" s="483"/>
      <c r="BQ87" s="483"/>
      <c r="BR87" s="483"/>
      <c r="BS87" s="483"/>
      <c r="BT87" s="483"/>
      <c r="BU87" s="483"/>
      <c r="BV87" s="483"/>
      <c r="BW87" s="483"/>
      <c r="BX87" s="483"/>
      <c r="BY87" s="483"/>
      <c r="BZ87" s="483"/>
      <c r="CA87" s="483"/>
      <c r="CB87" s="483"/>
      <c r="CC87" s="483"/>
      <c r="CD87" s="483"/>
      <c r="CE87" s="483"/>
      <c r="CF87" s="483"/>
      <c r="CG87" s="483"/>
      <c r="CH87" s="483"/>
      <c r="CI87" s="483"/>
      <c r="CJ87" s="483"/>
      <c r="CK87" s="483"/>
      <c r="CL87" s="483"/>
      <c r="CM87" s="483"/>
      <c r="CN87" s="483"/>
      <c r="CO87" s="483"/>
      <c r="CP87" s="483"/>
      <c r="CQ87" s="483"/>
      <c r="CR87" s="483"/>
      <c r="CS87" s="483"/>
      <c r="CT87" s="483"/>
      <c r="CU87" s="483"/>
      <c r="CV87" s="483"/>
      <c r="CW87" s="483"/>
      <c r="CX87" s="483"/>
      <c r="CY87" s="483"/>
      <c r="CZ87" s="483"/>
      <c r="DA87" s="483"/>
      <c r="DB87" s="483"/>
      <c r="DC87" s="483"/>
      <c r="DD87" s="483"/>
      <c r="DE87" s="483"/>
      <c r="DF87" s="483"/>
      <c r="DG87" s="483"/>
      <c r="DH87" s="483"/>
      <c r="DI87" s="483"/>
      <c r="DJ87" s="483"/>
      <c r="DK87" s="483"/>
      <c r="DL87" s="483"/>
      <c r="DM87" s="483"/>
      <c r="DN87" s="483"/>
      <c r="DO87" s="483"/>
      <c r="DP87" s="483"/>
      <c r="DQ87" s="483"/>
      <c r="DR87" s="483"/>
      <c r="DS87" s="483"/>
      <c r="DT87" s="483"/>
      <c r="DU87" s="483"/>
      <c r="DV87" s="483"/>
      <c r="DW87" s="483"/>
      <c r="DX87" s="483"/>
      <c r="DY87" s="483"/>
      <c r="DZ87" s="483"/>
      <c r="EA87" s="483"/>
      <c r="EB87" s="483"/>
      <c r="EC87" s="483"/>
      <c r="ED87" s="483"/>
      <c r="EE87" s="483"/>
      <c r="EF87" s="483"/>
      <c r="EG87" s="483"/>
      <c r="EH87" s="483"/>
      <c r="EI87" s="483"/>
      <c r="EJ87" s="483"/>
      <c r="EK87" s="483"/>
      <c r="EL87" s="483"/>
      <c r="EM87" s="483"/>
      <c r="EN87" s="483"/>
      <c r="EO87" s="483"/>
      <c r="EP87" s="483"/>
      <c r="EQ87" s="483"/>
      <c r="ER87" s="483"/>
      <c r="ES87" s="483"/>
      <c r="ET87" s="483"/>
      <c r="EU87" s="483"/>
      <c r="EV87" s="483"/>
      <c r="EW87" s="483"/>
      <c r="EX87" s="483"/>
      <c r="EY87" s="483"/>
      <c r="EZ87" s="483"/>
      <c r="FA87" s="483"/>
      <c r="FB87" s="483"/>
      <c r="FC87" s="483"/>
      <c r="FD87" s="483"/>
      <c r="FE87" s="483"/>
      <c r="FF87" s="483"/>
      <c r="FG87" s="483"/>
      <c r="FH87" s="483"/>
      <c r="FI87" s="483"/>
      <c r="FJ87" s="483"/>
      <c r="FK87" s="483"/>
      <c r="FL87" s="483"/>
      <c r="FM87" s="483"/>
      <c r="FN87" s="483"/>
      <c r="FO87" s="483"/>
      <c r="FP87" s="483"/>
      <c r="FQ87" s="483"/>
      <c r="FR87" s="483"/>
      <c r="FS87" s="483"/>
      <c r="FT87" s="483"/>
      <c r="FU87" s="483"/>
      <c r="FV87" s="483"/>
      <c r="FW87" s="483"/>
      <c r="FX87" s="483"/>
      <c r="FY87" s="483"/>
      <c r="FZ87" s="483"/>
      <c r="GA87" s="483"/>
      <c r="GB87" s="483"/>
      <c r="GC87" s="483"/>
      <c r="GD87" s="483"/>
      <c r="GE87" s="483"/>
      <c r="GF87" s="483"/>
      <c r="GG87" s="483"/>
      <c r="GH87" s="483"/>
      <c r="GI87" s="483"/>
      <c r="GJ87" s="483"/>
      <c r="GK87" s="483"/>
      <c r="GL87" s="483"/>
      <c r="GM87" s="483"/>
      <c r="GN87" s="483"/>
      <c r="GO87" s="483"/>
      <c r="GP87" s="483"/>
      <c r="GQ87" s="483"/>
      <c r="GR87" s="483"/>
      <c r="GS87" s="483"/>
      <c r="GT87" s="483"/>
      <c r="GU87" s="483"/>
      <c r="GV87" s="483"/>
      <c r="GW87" s="483"/>
      <c r="GX87" s="483"/>
      <c r="GY87" s="483"/>
      <c r="GZ87" s="483"/>
      <c r="HA87" s="483"/>
      <c r="HB87" s="483"/>
      <c r="HC87" s="483"/>
      <c r="HD87" s="483"/>
      <c r="HE87" s="483"/>
      <c r="HF87" s="483"/>
      <c r="HG87" s="483"/>
      <c r="HH87" s="483"/>
      <c r="HI87" s="483"/>
      <c r="HJ87" s="483"/>
      <c r="HK87" s="483"/>
      <c r="HL87" s="483"/>
      <c r="HM87" s="483"/>
      <c r="HN87" s="483"/>
      <c r="HO87" s="483"/>
      <c r="HP87" s="483"/>
      <c r="HQ87" s="483"/>
      <c r="HR87" s="483"/>
      <c r="HS87" s="483"/>
      <c r="HT87" s="483"/>
      <c r="HU87" s="483"/>
      <c r="HV87" s="483"/>
      <c r="HW87" s="483"/>
      <c r="HX87" s="483"/>
      <c r="HY87" s="483"/>
      <c r="HZ87" s="483"/>
      <c r="IA87" s="483"/>
      <c r="IB87" s="483"/>
      <c r="IC87" s="483"/>
      <c r="ID87" s="483"/>
      <c r="IE87" s="483"/>
      <c r="IF87" s="483"/>
      <c r="IG87" s="483"/>
      <c r="IH87" s="483"/>
      <c r="II87" s="483"/>
      <c r="IJ87" s="483"/>
      <c r="IK87" s="483"/>
      <c r="IL87" s="483"/>
      <c r="IM87" s="483"/>
      <c r="IN87" s="483"/>
      <c r="IO87" s="483"/>
      <c r="IP87" s="483"/>
      <c r="IQ87" s="483"/>
      <c r="IR87" s="483"/>
      <c r="IS87" s="483"/>
      <c r="IT87" s="483"/>
      <c r="IU87" s="483"/>
      <c r="IV87" s="483"/>
      <c r="IW87" s="483"/>
      <c r="IX87" s="483"/>
      <c r="IY87" s="483"/>
      <c r="IZ87" s="483"/>
      <c r="JA87" s="483"/>
      <c r="JB87" s="483"/>
      <c r="JC87" s="483"/>
      <c r="JD87" s="483"/>
      <c r="JE87" s="483"/>
      <c r="JF87" s="483"/>
      <c r="JG87" s="483"/>
      <c r="JH87" s="483"/>
      <c r="JI87" s="483"/>
      <c r="JJ87" s="483"/>
      <c r="JK87" s="483"/>
      <c r="JL87" s="483"/>
      <c r="JM87" s="483"/>
      <c r="JN87" s="483"/>
      <c r="JO87" s="483"/>
      <c r="JP87" s="483"/>
      <c r="JQ87" s="483"/>
      <c r="JR87" s="483"/>
      <c r="JS87" s="483"/>
      <c r="JT87" s="483"/>
      <c r="JU87" s="483"/>
      <c r="JV87" s="483"/>
      <c r="JW87" s="483"/>
      <c r="JX87" s="483"/>
      <c r="JY87" s="483"/>
      <c r="JZ87" s="483"/>
      <c r="KA87" s="483"/>
      <c r="KB87" s="483"/>
      <c r="KC87" s="483"/>
      <c r="KD87" s="483"/>
      <c r="KE87" s="483"/>
      <c r="KF87" s="483"/>
      <c r="KG87" s="483"/>
      <c r="KH87" s="483"/>
      <c r="KI87" s="483"/>
      <c r="KJ87" s="483"/>
      <c r="KK87" s="483"/>
      <c r="KL87" s="483"/>
      <c r="KM87" s="483"/>
      <c r="KN87" s="483"/>
      <c r="KO87" s="483"/>
      <c r="KP87" s="483"/>
      <c r="KQ87" s="483"/>
      <c r="KR87" s="483"/>
      <c r="KS87" s="483"/>
      <c r="KT87" s="483"/>
      <c r="KU87" s="483"/>
      <c r="KV87" s="483"/>
      <c r="KW87" s="483"/>
      <c r="KX87" s="483"/>
      <c r="KY87" s="483"/>
      <c r="KZ87" s="483"/>
      <c r="LA87" s="483"/>
      <c r="LB87" s="483"/>
      <c r="LC87" s="483"/>
      <c r="LD87" s="483"/>
      <c r="LE87" s="483"/>
      <c r="LF87" s="483"/>
      <c r="LG87" s="488"/>
      <c r="LH87" s="488"/>
      <c r="LI87" s="488"/>
      <c r="LJ87" s="488"/>
      <c r="LK87" s="488"/>
      <c r="LL87" s="488"/>
      <c r="LM87" s="488"/>
      <c r="LN87" s="492"/>
    </row>
    <row r="88" s="14" customFormat="1" ht="47" customHeight="1" spans="1:326">
      <c r="A88" s="356">
        <v>45967</v>
      </c>
      <c r="B88" s="348" t="s">
        <v>194</v>
      </c>
      <c r="C88" s="349" t="s">
        <v>797</v>
      </c>
      <c r="D88" s="350">
        <v>20251106</v>
      </c>
      <c r="E88" s="351" t="s">
        <v>6865</v>
      </c>
      <c r="F88" s="350" t="s">
        <v>6871</v>
      </c>
      <c r="G88" s="355" t="s">
        <v>4891</v>
      </c>
      <c r="H88" s="353" t="s">
        <v>4894</v>
      </c>
      <c r="I88" s="383" t="s">
        <v>4895</v>
      </c>
      <c r="J88" s="392">
        <v>0</v>
      </c>
      <c r="K88" s="386">
        <v>12</v>
      </c>
      <c r="L88" s="386">
        <v>48</v>
      </c>
      <c r="M88" s="387">
        <f t="shared" si="40"/>
        <v>0</v>
      </c>
      <c r="N88" s="389">
        <v>46010</v>
      </c>
      <c r="O88" s="389">
        <v>46008</v>
      </c>
      <c r="P88" s="390"/>
      <c r="Q88" s="405"/>
      <c r="R88" s="93"/>
      <c r="S88" s="93">
        <f t="shared" si="100"/>
        <v>0</v>
      </c>
      <c r="T88" s="406"/>
      <c r="U88" s="407"/>
      <c r="V88" s="407" t="s">
        <v>111</v>
      </c>
      <c r="W88" s="411">
        <v>45975</v>
      </c>
      <c r="X88" s="409" t="s">
        <v>88</v>
      </c>
      <c r="Y88" s="408"/>
      <c r="Z88" s="425" t="s">
        <v>6867</v>
      </c>
      <c r="AA88" s="409"/>
      <c r="AB88" s="253" t="s">
        <v>6868</v>
      </c>
      <c r="AC88" s="432" t="s">
        <v>6869</v>
      </c>
      <c r="AD88" s="426">
        <v>1.6398</v>
      </c>
      <c r="AE88" s="427">
        <f t="shared" si="99"/>
        <v>0</v>
      </c>
      <c r="AF88" s="428"/>
      <c r="AG88" s="454"/>
      <c r="AH88" s="454" t="s">
        <v>1721</v>
      </c>
      <c r="AI88" s="137"/>
      <c r="AJ88" s="137">
        <v>2400</v>
      </c>
      <c r="AK88" s="456"/>
      <c r="AL88" s="456">
        <f t="shared" si="102"/>
        <v>0</v>
      </c>
      <c r="AM88" s="456"/>
      <c r="AN88" s="456"/>
      <c r="AO88" s="456" t="s">
        <v>63</v>
      </c>
      <c r="AP88" s="474">
        <v>2400</v>
      </c>
      <c r="AQ88" s="456"/>
      <c r="AR88" s="471"/>
      <c r="AS88" s="472"/>
      <c r="AT88" s="472">
        <f>J88</f>
        <v>0</v>
      </c>
      <c r="AU88" s="472"/>
      <c r="AV88" s="473"/>
      <c r="AW88" s="480" t="s">
        <v>4870</v>
      </c>
      <c r="AX88" s="321" t="s">
        <v>4870</v>
      </c>
      <c r="AY88" s="481"/>
      <c r="AZ88" s="482"/>
      <c r="BA88" s="483"/>
      <c r="BB88" s="483"/>
      <c r="BC88" s="483"/>
      <c r="BD88" s="483"/>
      <c r="BE88" s="483"/>
      <c r="BF88" s="483"/>
      <c r="BG88" s="483"/>
      <c r="BH88" s="483"/>
      <c r="BI88" s="483"/>
      <c r="BJ88" s="483"/>
      <c r="BK88" s="483"/>
      <c r="BL88" s="483"/>
      <c r="BM88" s="483"/>
      <c r="BN88" s="483"/>
      <c r="BO88" s="483"/>
      <c r="BP88" s="483"/>
      <c r="BQ88" s="483"/>
      <c r="BR88" s="483"/>
      <c r="BS88" s="483"/>
      <c r="BT88" s="483"/>
      <c r="BU88" s="483"/>
      <c r="BV88" s="483"/>
      <c r="BW88" s="483"/>
      <c r="BX88" s="483"/>
      <c r="BY88" s="483"/>
      <c r="BZ88" s="483"/>
      <c r="CA88" s="483"/>
      <c r="CB88" s="483"/>
      <c r="CC88" s="483"/>
      <c r="CD88" s="483"/>
      <c r="CE88" s="483"/>
      <c r="CF88" s="483"/>
      <c r="CG88" s="483"/>
      <c r="CH88" s="483"/>
      <c r="CI88" s="483"/>
      <c r="CJ88" s="483"/>
      <c r="CK88" s="483"/>
      <c r="CL88" s="483"/>
      <c r="CM88" s="483"/>
      <c r="CN88" s="483"/>
      <c r="CO88" s="483"/>
      <c r="CP88" s="483"/>
      <c r="CQ88" s="483"/>
      <c r="CR88" s="483"/>
      <c r="CS88" s="483"/>
      <c r="CT88" s="483"/>
      <c r="CU88" s="483"/>
      <c r="CV88" s="483"/>
      <c r="CW88" s="483"/>
      <c r="CX88" s="483"/>
      <c r="CY88" s="483"/>
      <c r="CZ88" s="483"/>
      <c r="DA88" s="483"/>
      <c r="DB88" s="483"/>
      <c r="DC88" s="483"/>
      <c r="DD88" s="483"/>
      <c r="DE88" s="483"/>
      <c r="DF88" s="483"/>
      <c r="DG88" s="483"/>
      <c r="DH88" s="483"/>
      <c r="DI88" s="483"/>
      <c r="DJ88" s="483"/>
      <c r="DK88" s="483"/>
      <c r="DL88" s="483"/>
      <c r="DM88" s="483"/>
      <c r="DN88" s="483"/>
      <c r="DO88" s="483"/>
      <c r="DP88" s="483"/>
      <c r="DQ88" s="483"/>
      <c r="DR88" s="483"/>
      <c r="DS88" s="483"/>
      <c r="DT88" s="483"/>
      <c r="DU88" s="483"/>
      <c r="DV88" s="483"/>
      <c r="DW88" s="483"/>
      <c r="DX88" s="483"/>
      <c r="DY88" s="483"/>
      <c r="DZ88" s="483"/>
      <c r="EA88" s="483"/>
      <c r="EB88" s="483"/>
      <c r="EC88" s="483"/>
      <c r="ED88" s="483"/>
      <c r="EE88" s="483"/>
      <c r="EF88" s="483"/>
      <c r="EG88" s="483"/>
      <c r="EH88" s="483"/>
      <c r="EI88" s="483"/>
      <c r="EJ88" s="483"/>
      <c r="EK88" s="483"/>
      <c r="EL88" s="483"/>
      <c r="EM88" s="483"/>
      <c r="EN88" s="483"/>
      <c r="EO88" s="483"/>
      <c r="EP88" s="483"/>
      <c r="EQ88" s="483"/>
      <c r="ER88" s="483"/>
      <c r="ES88" s="483"/>
      <c r="ET88" s="483"/>
      <c r="EU88" s="483"/>
      <c r="EV88" s="483"/>
      <c r="EW88" s="483"/>
      <c r="EX88" s="483"/>
      <c r="EY88" s="483"/>
      <c r="EZ88" s="483"/>
      <c r="FA88" s="483"/>
      <c r="FB88" s="483"/>
      <c r="FC88" s="483"/>
      <c r="FD88" s="483"/>
      <c r="FE88" s="483"/>
      <c r="FF88" s="483"/>
      <c r="FG88" s="483"/>
      <c r="FH88" s="483"/>
      <c r="FI88" s="483"/>
      <c r="FJ88" s="483"/>
      <c r="FK88" s="483"/>
      <c r="FL88" s="483"/>
      <c r="FM88" s="483"/>
      <c r="FN88" s="483"/>
      <c r="FO88" s="483"/>
      <c r="FP88" s="483"/>
      <c r="FQ88" s="483"/>
      <c r="FR88" s="483"/>
      <c r="FS88" s="483"/>
      <c r="FT88" s="483"/>
      <c r="FU88" s="483"/>
      <c r="FV88" s="483"/>
      <c r="FW88" s="483"/>
      <c r="FX88" s="483"/>
      <c r="FY88" s="483"/>
      <c r="FZ88" s="483"/>
      <c r="GA88" s="483"/>
      <c r="GB88" s="483"/>
      <c r="GC88" s="483"/>
      <c r="GD88" s="483"/>
      <c r="GE88" s="483"/>
      <c r="GF88" s="483"/>
      <c r="GG88" s="483"/>
      <c r="GH88" s="483"/>
      <c r="GI88" s="483"/>
      <c r="GJ88" s="483"/>
      <c r="GK88" s="483"/>
      <c r="GL88" s="483"/>
      <c r="GM88" s="483"/>
      <c r="GN88" s="483"/>
      <c r="GO88" s="483"/>
      <c r="GP88" s="483"/>
      <c r="GQ88" s="483"/>
      <c r="GR88" s="483"/>
      <c r="GS88" s="483"/>
      <c r="GT88" s="483"/>
      <c r="GU88" s="483"/>
      <c r="GV88" s="483"/>
      <c r="GW88" s="483"/>
      <c r="GX88" s="483"/>
      <c r="GY88" s="483"/>
      <c r="GZ88" s="483"/>
      <c r="HA88" s="483"/>
      <c r="HB88" s="483"/>
      <c r="HC88" s="483"/>
      <c r="HD88" s="483"/>
      <c r="HE88" s="483"/>
      <c r="HF88" s="483"/>
      <c r="HG88" s="483"/>
      <c r="HH88" s="483"/>
      <c r="HI88" s="483"/>
      <c r="HJ88" s="483"/>
      <c r="HK88" s="483"/>
      <c r="HL88" s="483"/>
      <c r="HM88" s="483"/>
      <c r="HN88" s="483"/>
      <c r="HO88" s="483"/>
      <c r="HP88" s="483"/>
      <c r="HQ88" s="483"/>
      <c r="HR88" s="483"/>
      <c r="HS88" s="483"/>
      <c r="HT88" s="483"/>
      <c r="HU88" s="483"/>
      <c r="HV88" s="483"/>
      <c r="HW88" s="483"/>
      <c r="HX88" s="483"/>
      <c r="HY88" s="483"/>
      <c r="HZ88" s="483"/>
      <c r="IA88" s="483"/>
      <c r="IB88" s="483"/>
      <c r="IC88" s="483"/>
      <c r="ID88" s="483"/>
      <c r="IE88" s="483"/>
      <c r="IF88" s="483"/>
      <c r="IG88" s="483"/>
      <c r="IH88" s="483"/>
      <c r="II88" s="483"/>
      <c r="IJ88" s="483"/>
      <c r="IK88" s="483"/>
      <c r="IL88" s="483"/>
      <c r="IM88" s="483"/>
      <c r="IN88" s="483"/>
      <c r="IO88" s="483"/>
      <c r="IP88" s="483"/>
      <c r="IQ88" s="483"/>
      <c r="IR88" s="483"/>
      <c r="IS88" s="483"/>
      <c r="IT88" s="483"/>
      <c r="IU88" s="483"/>
      <c r="IV88" s="483"/>
      <c r="IW88" s="483"/>
      <c r="IX88" s="483"/>
      <c r="IY88" s="483"/>
      <c r="IZ88" s="483"/>
      <c r="JA88" s="483"/>
      <c r="JB88" s="483"/>
      <c r="JC88" s="483"/>
      <c r="JD88" s="483"/>
      <c r="JE88" s="483"/>
      <c r="JF88" s="483"/>
      <c r="JG88" s="483"/>
      <c r="JH88" s="483"/>
      <c r="JI88" s="483"/>
      <c r="JJ88" s="483"/>
      <c r="JK88" s="483"/>
      <c r="JL88" s="483"/>
      <c r="JM88" s="483"/>
      <c r="JN88" s="483"/>
      <c r="JO88" s="483"/>
      <c r="JP88" s="483"/>
      <c r="JQ88" s="483"/>
      <c r="JR88" s="483"/>
      <c r="JS88" s="483"/>
      <c r="JT88" s="483"/>
      <c r="JU88" s="483"/>
      <c r="JV88" s="483"/>
      <c r="JW88" s="483"/>
      <c r="JX88" s="483"/>
      <c r="JY88" s="483"/>
      <c r="JZ88" s="483"/>
      <c r="KA88" s="483"/>
      <c r="KB88" s="483"/>
      <c r="KC88" s="483"/>
      <c r="KD88" s="483"/>
      <c r="KE88" s="483"/>
      <c r="KF88" s="483"/>
      <c r="KG88" s="483"/>
      <c r="KH88" s="483"/>
      <c r="KI88" s="483"/>
      <c r="KJ88" s="483"/>
      <c r="KK88" s="483"/>
      <c r="KL88" s="483"/>
      <c r="KM88" s="483"/>
      <c r="KN88" s="483"/>
      <c r="KO88" s="483"/>
      <c r="KP88" s="483"/>
      <c r="KQ88" s="483"/>
      <c r="KR88" s="483"/>
      <c r="KS88" s="483"/>
      <c r="KT88" s="483"/>
      <c r="KU88" s="483"/>
      <c r="KV88" s="483"/>
      <c r="KW88" s="483"/>
      <c r="KX88" s="483"/>
      <c r="KY88" s="483"/>
      <c r="KZ88" s="483"/>
      <c r="LA88" s="483"/>
      <c r="LB88" s="483"/>
      <c r="LC88" s="483"/>
      <c r="LD88" s="483"/>
      <c r="LE88" s="483"/>
      <c r="LF88" s="483"/>
      <c r="LG88" s="488"/>
      <c r="LH88" s="488"/>
      <c r="LI88" s="488"/>
      <c r="LJ88" s="488"/>
      <c r="LK88" s="488"/>
      <c r="LL88" s="488"/>
      <c r="LM88" s="488"/>
      <c r="LN88" s="492"/>
    </row>
    <row r="89" s="14" customFormat="1" ht="47" customHeight="1" spans="1:326">
      <c r="A89" s="356">
        <v>45967</v>
      </c>
      <c r="B89" s="348" t="s">
        <v>194</v>
      </c>
      <c r="C89" s="349" t="s">
        <v>797</v>
      </c>
      <c r="D89" s="350">
        <v>20251106</v>
      </c>
      <c r="E89" s="351" t="s">
        <v>6865</v>
      </c>
      <c r="F89" s="350" t="s">
        <v>6872</v>
      </c>
      <c r="G89" s="355" t="s">
        <v>4894</v>
      </c>
      <c r="H89" s="353" t="s">
        <v>4897</v>
      </c>
      <c r="I89" s="383" t="s">
        <v>4898</v>
      </c>
      <c r="J89" s="392">
        <v>0</v>
      </c>
      <c r="K89" s="386">
        <v>10</v>
      </c>
      <c r="L89" s="386">
        <v>48</v>
      </c>
      <c r="M89" s="387">
        <f t="shared" si="40"/>
        <v>0</v>
      </c>
      <c r="N89" s="389">
        <v>46010</v>
      </c>
      <c r="O89" s="389">
        <v>46008</v>
      </c>
      <c r="P89" s="390"/>
      <c r="Q89" s="405"/>
      <c r="R89" s="93"/>
      <c r="S89" s="93">
        <f t="shared" si="100"/>
        <v>0</v>
      </c>
      <c r="T89" s="406"/>
      <c r="U89" s="407"/>
      <c r="V89" s="407" t="s">
        <v>111</v>
      </c>
      <c r="W89" s="411">
        <v>45975</v>
      </c>
      <c r="X89" s="409" t="s">
        <v>88</v>
      </c>
      <c r="Y89" s="408"/>
      <c r="Z89" s="425" t="s">
        <v>6867</v>
      </c>
      <c r="AA89" s="409"/>
      <c r="AB89" s="253" t="s">
        <v>6868</v>
      </c>
      <c r="AC89" s="432" t="s">
        <v>6869</v>
      </c>
      <c r="AD89" s="426">
        <v>1.5976</v>
      </c>
      <c r="AE89" s="427">
        <f t="shared" si="99"/>
        <v>0</v>
      </c>
      <c r="AF89" s="428"/>
      <c r="AG89" s="454"/>
      <c r="AH89" s="454" t="s">
        <v>3811</v>
      </c>
      <c r="AI89" s="137"/>
      <c r="AJ89" s="137">
        <v>2400</v>
      </c>
      <c r="AK89" s="456"/>
      <c r="AL89" s="456">
        <f t="shared" si="102"/>
        <v>0</v>
      </c>
      <c r="AM89" s="456"/>
      <c r="AN89" s="456"/>
      <c r="AO89" s="456" t="s">
        <v>63</v>
      </c>
      <c r="AP89" s="474">
        <v>2400</v>
      </c>
      <c r="AQ89" s="456"/>
      <c r="AR89" s="471"/>
      <c r="AS89" s="472"/>
      <c r="AT89" s="472"/>
      <c r="AU89" s="472">
        <f>J89</f>
        <v>0</v>
      </c>
      <c r="AV89" s="473"/>
      <c r="AW89" s="480" t="s">
        <v>4870</v>
      </c>
      <c r="AX89" s="321" t="s">
        <v>4870</v>
      </c>
      <c r="AY89" s="481"/>
      <c r="AZ89" s="482"/>
      <c r="BA89" s="483"/>
      <c r="BB89" s="483"/>
      <c r="BC89" s="483"/>
      <c r="BD89" s="483"/>
      <c r="BE89" s="483"/>
      <c r="BF89" s="483"/>
      <c r="BG89" s="483"/>
      <c r="BH89" s="483"/>
      <c r="BI89" s="483"/>
      <c r="BJ89" s="483"/>
      <c r="BK89" s="483"/>
      <c r="BL89" s="483"/>
      <c r="BM89" s="483"/>
      <c r="BN89" s="483"/>
      <c r="BO89" s="483"/>
      <c r="BP89" s="483"/>
      <c r="BQ89" s="483"/>
      <c r="BR89" s="483"/>
      <c r="BS89" s="483"/>
      <c r="BT89" s="483"/>
      <c r="BU89" s="483"/>
      <c r="BV89" s="483"/>
      <c r="BW89" s="483"/>
      <c r="BX89" s="483"/>
      <c r="BY89" s="483"/>
      <c r="BZ89" s="483"/>
      <c r="CA89" s="483"/>
      <c r="CB89" s="483"/>
      <c r="CC89" s="483"/>
      <c r="CD89" s="483"/>
      <c r="CE89" s="483"/>
      <c r="CF89" s="483"/>
      <c r="CG89" s="483"/>
      <c r="CH89" s="483"/>
      <c r="CI89" s="483"/>
      <c r="CJ89" s="483"/>
      <c r="CK89" s="483"/>
      <c r="CL89" s="483"/>
      <c r="CM89" s="483"/>
      <c r="CN89" s="483"/>
      <c r="CO89" s="483"/>
      <c r="CP89" s="483"/>
      <c r="CQ89" s="483"/>
      <c r="CR89" s="483"/>
      <c r="CS89" s="483"/>
      <c r="CT89" s="483"/>
      <c r="CU89" s="483"/>
      <c r="CV89" s="483"/>
      <c r="CW89" s="483"/>
      <c r="CX89" s="483"/>
      <c r="CY89" s="483"/>
      <c r="CZ89" s="483"/>
      <c r="DA89" s="483"/>
      <c r="DB89" s="483"/>
      <c r="DC89" s="483"/>
      <c r="DD89" s="483"/>
      <c r="DE89" s="483"/>
      <c r="DF89" s="483"/>
      <c r="DG89" s="483"/>
      <c r="DH89" s="483"/>
      <c r="DI89" s="483"/>
      <c r="DJ89" s="483"/>
      <c r="DK89" s="483"/>
      <c r="DL89" s="483"/>
      <c r="DM89" s="483"/>
      <c r="DN89" s="483"/>
      <c r="DO89" s="483"/>
      <c r="DP89" s="483"/>
      <c r="DQ89" s="483"/>
      <c r="DR89" s="483"/>
      <c r="DS89" s="483"/>
      <c r="DT89" s="483"/>
      <c r="DU89" s="483"/>
      <c r="DV89" s="483"/>
      <c r="DW89" s="483"/>
      <c r="DX89" s="483"/>
      <c r="DY89" s="483"/>
      <c r="DZ89" s="483"/>
      <c r="EA89" s="483"/>
      <c r="EB89" s="483"/>
      <c r="EC89" s="483"/>
      <c r="ED89" s="483"/>
      <c r="EE89" s="483"/>
      <c r="EF89" s="483"/>
      <c r="EG89" s="483"/>
      <c r="EH89" s="483"/>
      <c r="EI89" s="483"/>
      <c r="EJ89" s="483"/>
      <c r="EK89" s="483"/>
      <c r="EL89" s="483"/>
      <c r="EM89" s="483"/>
      <c r="EN89" s="483"/>
      <c r="EO89" s="483"/>
      <c r="EP89" s="483"/>
      <c r="EQ89" s="483"/>
      <c r="ER89" s="483"/>
      <c r="ES89" s="483"/>
      <c r="ET89" s="483"/>
      <c r="EU89" s="483"/>
      <c r="EV89" s="483"/>
      <c r="EW89" s="483"/>
      <c r="EX89" s="483"/>
      <c r="EY89" s="483"/>
      <c r="EZ89" s="483"/>
      <c r="FA89" s="483"/>
      <c r="FB89" s="483"/>
      <c r="FC89" s="483"/>
      <c r="FD89" s="483"/>
      <c r="FE89" s="483"/>
      <c r="FF89" s="483"/>
      <c r="FG89" s="483"/>
      <c r="FH89" s="483"/>
      <c r="FI89" s="483"/>
      <c r="FJ89" s="483"/>
      <c r="FK89" s="483"/>
      <c r="FL89" s="483"/>
      <c r="FM89" s="483"/>
      <c r="FN89" s="483"/>
      <c r="FO89" s="483"/>
      <c r="FP89" s="483"/>
      <c r="FQ89" s="483"/>
      <c r="FR89" s="483"/>
      <c r="FS89" s="483"/>
      <c r="FT89" s="483"/>
      <c r="FU89" s="483"/>
      <c r="FV89" s="483"/>
      <c r="FW89" s="483"/>
      <c r="FX89" s="483"/>
      <c r="FY89" s="483"/>
      <c r="FZ89" s="483"/>
      <c r="GA89" s="483"/>
      <c r="GB89" s="483"/>
      <c r="GC89" s="483"/>
      <c r="GD89" s="483"/>
      <c r="GE89" s="483"/>
      <c r="GF89" s="483"/>
      <c r="GG89" s="483"/>
      <c r="GH89" s="483"/>
      <c r="GI89" s="483"/>
      <c r="GJ89" s="483"/>
      <c r="GK89" s="483"/>
      <c r="GL89" s="483"/>
      <c r="GM89" s="483"/>
      <c r="GN89" s="483"/>
      <c r="GO89" s="483"/>
      <c r="GP89" s="483"/>
      <c r="GQ89" s="483"/>
      <c r="GR89" s="483"/>
      <c r="GS89" s="483"/>
      <c r="GT89" s="483"/>
      <c r="GU89" s="483"/>
      <c r="GV89" s="483"/>
      <c r="GW89" s="483"/>
      <c r="GX89" s="483"/>
      <c r="GY89" s="483"/>
      <c r="GZ89" s="483"/>
      <c r="HA89" s="483"/>
      <c r="HB89" s="483"/>
      <c r="HC89" s="483"/>
      <c r="HD89" s="483"/>
      <c r="HE89" s="483"/>
      <c r="HF89" s="483"/>
      <c r="HG89" s="483"/>
      <c r="HH89" s="483"/>
      <c r="HI89" s="483"/>
      <c r="HJ89" s="483"/>
      <c r="HK89" s="483"/>
      <c r="HL89" s="483"/>
      <c r="HM89" s="483"/>
      <c r="HN89" s="483"/>
      <c r="HO89" s="483"/>
      <c r="HP89" s="483"/>
      <c r="HQ89" s="483"/>
      <c r="HR89" s="483"/>
      <c r="HS89" s="483"/>
      <c r="HT89" s="483"/>
      <c r="HU89" s="483"/>
      <c r="HV89" s="483"/>
      <c r="HW89" s="483"/>
      <c r="HX89" s="483"/>
      <c r="HY89" s="483"/>
      <c r="HZ89" s="483"/>
      <c r="IA89" s="483"/>
      <c r="IB89" s="483"/>
      <c r="IC89" s="483"/>
      <c r="ID89" s="483"/>
      <c r="IE89" s="483"/>
      <c r="IF89" s="483"/>
      <c r="IG89" s="483"/>
      <c r="IH89" s="483"/>
      <c r="II89" s="483"/>
      <c r="IJ89" s="483"/>
      <c r="IK89" s="483"/>
      <c r="IL89" s="483"/>
      <c r="IM89" s="483"/>
      <c r="IN89" s="483"/>
      <c r="IO89" s="483"/>
      <c r="IP89" s="483"/>
      <c r="IQ89" s="483"/>
      <c r="IR89" s="483"/>
      <c r="IS89" s="483"/>
      <c r="IT89" s="483"/>
      <c r="IU89" s="483"/>
      <c r="IV89" s="483"/>
      <c r="IW89" s="483"/>
      <c r="IX89" s="483"/>
      <c r="IY89" s="483"/>
      <c r="IZ89" s="483"/>
      <c r="JA89" s="483"/>
      <c r="JB89" s="483"/>
      <c r="JC89" s="483"/>
      <c r="JD89" s="483"/>
      <c r="JE89" s="483"/>
      <c r="JF89" s="483"/>
      <c r="JG89" s="483"/>
      <c r="JH89" s="483"/>
      <c r="JI89" s="483"/>
      <c r="JJ89" s="483"/>
      <c r="JK89" s="483"/>
      <c r="JL89" s="483"/>
      <c r="JM89" s="483"/>
      <c r="JN89" s="483"/>
      <c r="JO89" s="483"/>
      <c r="JP89" s="483"/>
      <c r="JQ89" s="483"/>
      <c r="JR89" s="483"/>
      <c r="JS89" s="483"/>
      <c r="JT89" s="483"/>
      <c r="JU89" s="483"/>
      <c r="JV89" s="483"/>
      <c r="JW89" s="483"/>
      <c r="JX89" s="483"/>
      <c r="JY89" s="483"/>
      <c r="JZ89" s="483"/>
      <c r="KA89" s="483"/>
      <c r="KB89" s="483"/>
      <c r="KC89" s="483"/>
      <c r="KD89" s="483"/>
      <c r="KE89" s="483"/>
      <c r="KF89" s="483"/>
      <c r="KG89" s="483"/>
      <c r="KH89" s="483"/>
      <c r="KI89" s="483"/>
      <c r="KJ89" s="483"/>
      <c r="KK89" s="483"/>
      <c r="KL89" s="483"/>
      <c r="KM89" s="483"/>
      <c r="KN89" s="483"/>
      <c r="KO89" s="483"/>
      <c r="KP89" s="483"/>
      <c r="KQ89" s="483"/>
      <c r="KR89" s="483"/>
      <c r="KS89" s="483"/>
      <c r="KT89" s="483"/>
      <c r="KU89" s="483"/>
      <c r="KV89" s="483"/>
      <c r="KW89" s="483"/>
      <c r="KX89" s="483"/>
      <c r="KY89" s="483"/>
      <c r="KZ89" s="483"/>
      <c r="LA89" s="483"/>
      <c r="LB89" s="483"/>
      <c r="LC89" s="483"/>
      <c r="LD89" s="483"/>
      <c r="LE89" s="483"/>
      <c r="LF89" s="483"/>
      <c r="LG89" s="488"/>
      <c r="LH89" s="488"/>
      <c r="LI89" s="488"/>
      <c r="LJ89" s="488"/>
      <c r="LK89" s="488"/>
      <c r="LL89" s="488"/>
      <c r="LM89" s="488"/>
      <c r="LN89" s="492"/>
    </row>
    <row r="90" s="14" customFormat="1" ht="47" customHeight="1" spans="1:326">
      <c r="A90" s="356">
        <v>45967</v>
      </c>
      <c r="B90" s="348" t="s">
        <v>194</v>
      </c>
      <c r="C90" s="349" t="s">
        <v>797</v>
      </c>
      <c r="D90" s="350">
        <v>20251106</v>
      </c>
      <c r="E90" s="351" t="s">
        <v>6865</v>
      </c>
      <c r="F90" s="350" t="s">
        <v>6873</v>
      </c>
      <c r="G90" s="353" t="s">
        <v>4897</v>
      </c>
      <c r="H90" s="353" t="s">
        <v>4872</v>
      </c>
      <c r="I90" s="383" t="s">
        <v>4873</v>
      </c>
      <c r="J90" s="392">
        <v>0</v>
      </c>
      <c r="K90" s="386">
        <v>12</v>
      </c>
      <c r="L90" s="386">
        <v>48</v>
      </c>
      <c r="M90" s="387">
        <f t="shared" si="40"/>
        <v>0</v>
      </c>
      <c r="N90" s="389">
        <v>46010</v>
      </c>
      <c r="O90" s="389">
        <v>46008</v>
      </c>
      <c r="P90" s="390"/>
      <c r="Q90" s="405"/>
      <c r="R90" s="93"/>
      <c r="S90" s="93">
        <f t="shared" si="100"/>
        <v>0</v>
      </c>
      <c r="T90" s="406"/>
      <c r="U90" s="407"/>
      <c r="V90" s="407" t="s">
        <v>111</v>
      </c>
      <c r="W90" s="408">
        <v>45975</v>
      </c>
      <c r="X90" s="409" t="s">
        <v>88</v>
      </c>
      <c r="Y90" s="408"/>
      <c r="Z90" s="425" t="s">
        <v>6867</v>
      </c>
      <c r="AA90" s="409"/>
      <c r="AB90" s="253" t="s">
        <v>6868</v>
      </c>
      <c r="AC90" s="432" t="s">
        <v>6869</v>
      </c>
      <c r="AD90" s="426">
        <v>1.596</v>
      </c>
      <c r="AE90" s="427">
        <f t="shared" si="99"/>
        <v>0</v>
      </c>
      <c r="AF90" s="428"/>
      <c r="AG90" s="454"/>
      <c r="AH90" s="454" t="s">
        <v>3815</v>
      </c>
      <c r="AI90" s="137"/>
      <c r="AJ90" s="137">
        <v>2400</v>
      </c>
      <c r="AK90" s="456"/>
      <c r="AL90" s="456">
        <f t="shared" si="102"/>
        <v>0</v>
      </c>
      <c r="AM90" s="456"/>
      <c r="AN90" s="456"/>
      <c r="AO90" s="456" t="s">
        <v>63</v>
      </c>
      <c r="AP90" s="474">
        <v>2400</v>
      </c>
      <c r="AQ90" s="456"/>
      <c r="AR90" s="471"/>
      <c r="AS90" s="472"/>
      <c r="AT90" s="472"/>
      <c r="AU90" s="472"/>
      <c r="AV90" s="473">
        <f>J90</f>
        <v>0</v>
      </c>
      <c r="AW90" s="480" t="s">
        <v>4870</v>
      </c>
      <c r="AX90" s="321" t="s">
        <v>4870</v>
      </c>
      <c r="AY90" s="481"/>
      <c r="AZ90" s="482"/>
      <c r="BA90" s="483"/>
      <c r="BB90" s="483"/>
      <c r="BC90" s="483"/>
      <c r="BD90" s="483"/>
      <c r="BE90" s="483"/>
      <c r="BF90" s="483"/>
      <c r="BG90" s="483"/>
      <c r="BH90" s="483"/>
      <c r="BI90" s="483"/>
      <c r="BJ90" s="483"/>
      <c r="BK90" s="483"/>
      <c r="BL90" s="483"/>
      <c r="BM90" s="483"/>
      <c r="BN90" s="483"/>
      <c r="BO90" s="483"/>
      <c r="BP90" s="483"/>
      <c r="BQ90" s="483"/>
      <c r="BR90" s="483"/>
      <c r="BS90" s="483"/>
      <c r="BT90" s="483"/>
      <c r="BU90" s="483"/>
      <c r="BV90" s="483"/>
      <c r="BW90" s="483"/>
      <c r="BX90" s="483"/>
      <c r="BY90" s="483"/>
      <c r="BZ90" s="483"/>
      <c r="CA90" s="483"/>
      <c r="CB90" s="483"/>
      <c r="CC90" s="483"/>
      <c r="CD90" s="483"/>
      <c r="CE90" s="483"/>
      <c r="CF90" s="483"/>
      <c r="CG90" s="483"/>
      <c r="CH90" s="483"/>
      <c r="CI90" s="483"/>
      <c r="CJ90" s="483"/>
      <c r="CK90" s="483"/>
      <c r="CL90" s="483"/>
      <c r="CM90" s="483"/>
      <c r="CN90" s="483"/>
      <c r="CO90" s="483"/>
      <c r="CP90" s="483"/>
      <c r="CQ90" s="483"/>
      <c r="CR90" s="483"/>
      <c r="CS90" s="483"/>
      <c r="CT90" s="483"/>
      <c r="CU90" s="483"/>
      <c r="CV90" s="483"/>
      <c r="CW90" s="483"/>
      <c r="CX90" s="483"/>
      <c r="CY90" s="483"/>
      <c r="CZ90" s="483"/>
      <c r="DA90" s="483"/>
      <c r="DB90" s="483"/>
      <c r="DC90" s="483"/>
      <c r="DD90" s="483"/>
      <c r="DE90" s="483"/>
      <c r="DF90" s="483"/>
      <c r="DG90" s="483"/>
      <c r="DH90" s="483"/>
      <c r="DI90" s="483"/>
      <c r="DJ90" s="483"/>
      <c r="DK90" s="483"/>
      <c r="DL90" s="483"/>
      <c r="DM90" s="483"/>
      <c r="DN90" s="483"/>
      <c r="DO90" s="483"/>
      <c r="DP90" s="483"/>
      <c r="DQ90" s="483"/>
      <c r="DR90" s="483"/>
      <c r="DS90" s="483"/>
      <c r="DT90" s="483"/>
      <c r="DU90" s="483"/>
      <c r="DV90" s="483"/>
      <c r="DW90" s="483"/>
      <c r="DX90" s="483"/>
      <c r="DY90" s="483"/>
      <c r="DZ90" s="483"/>
      <c r="EA90" s="483"/>
      <c r="EB90" s="483"/>
      <c r="EC90" s="483"/>
      <c r="ED90" s="483"/>
      <c r="EE90" s="483"/>
      <c r="EF90" s="483"/>
      <c r="EG90" s="483"/>
      <c r="EH90" s="483"/>
      <c r="EI90" s="483"/>
      <c r="EJ90" s="483"/>
      <c r="EK90" s="483"/>
      <c r="EL90" s="483"/>
      <c r="EM90" s="483"/>
      <c r="EN90" s="483"/>
      <c r="EO90" s="483"/>
      <c r="EP90" s="483"/>
      <c r="EQ90" s="483"/>
      <c r="ER90" s="483"/>
      <c r="ES90" s="483"/>
      <c r="ET90" s="483"/>
      <c r="EU90" s="483"/>
      <c r="EV90" s="483"/>
      <c r="EW90" s="483"/>
      <c r="EX90" s="483"/>
      <c r="EY90" s="483"/>
      <c r="EZ90" s="483"/>
      <c r="FA90" s="483"/>
      <c r="FB90" s="483"/>
      <c r="FC90" s="483"/>
      <c r="FD90" s="483"/>
      <c r="FE90" s="483"/>
      <c r="FF90" s="483"/>
      <c r="FG90" s="483"/>
      <c r="FH90" s="483"/>
      <c r="FI90" s="483"/>
      <c r="FJ90" s="483"/>
      <c r="FK90" s="483"/>
      <c r="FL90" s="483"/>
      <c r="FM90" s="483"/>
      <c r="FN90" s="483"/>
      <c r="FO90" s="483"/>
      <c r="FP90" s="483"/>
      <c r="FQ90" s="483"/>
      <c r="FR90" s="483"/>
      <c r="FS90" s="483"/>
      <c r="FT90" s="483"/>
      <c r="FU90" s="483"/>
      <c r="FV90" s="483"/>
      <c r="FW90" s="483"/>
      <c r="FX90" s="483"/>
      <c r="FY90" s="483"/>
      <c r="FZ90" s="483"/>
      <c r="GA90" s="483"/>
      <c r="GB90" s="483"/>
      <c r="GC90" s="483"/>
      <c r="GD90" s="483"/>
      <c r="GE90" s="483"/>
      <c r="GF90" s="483"/>
      <c r="GG90" s="483"/>
      <c r="GH90" s="483"/>
      <c r="GI90" s="483"/>
      <c r="GJ90" s="483"/>
      <c r="GK90" s="483"/>
      <c r="GL90" s="483"/>
      <c r="GM90" s="483"/>
      <c r="GN90" s="483"/>
      <c r="GO90" s="483"/>
      <c r="GP90" s="483"/>
      <c r="GQ90" s="483"/>
      <c r="GR90" s="483"/>
      <c r="GS90" s="483"/>
      <c r="GT90" s="483"/>
      <c r="GU90" s="483"/>
      <c r="GV90" s="483"/>
      <c r="GW90" s="483"/>
      <c r="GX90" s="483"/>
      <c r="GY90" s="483"/>
      <c r="GZ90" s="483"/>
      <c r="HA90" s="483"/>
      <c r="HB90" s="483"/>
      <c r="HC90" s="483"/>
      <c r="HD90" s="483"/>
      <c r="HE90" s="483"/>
      <c r="HF90" s="483"/>
      <c r="HG90" s="483"/>
      <c r="HH90" s="483"/>
      <c r="HI90" s="483"/>
      <c r="HJ90" s="483"/>
      <c r="HK90" s="483"/>
      <c r="HL90" s="483"/>
      <c r="HM90" s="483"/>
      <c r="HN90" s="483"/>
      <c r="HO90" s="483"/>
      <c r="HP90" s="483"/>
      <c r="HQ90" s="483"/>
      <c r="HR90" s="483"/>
      <c r="HS90" s="483"/>
      <c r="HT90" s="483"/>
      <c r="HU90" s="483"/>
      <c r="HV90" s="483"/>
      <c r="HW90" s="483"/>
      <c r="HX90" s="483"/>
      <c r="HY90" s="483"/>
      <c r="HZ90" s="483"/>
      <c r="IA90" s="483"/>
      <c r="IB90" s="483"/>
      <c r="IC90" s="483"/>
      <c r="ID90" s="483"/>
      <c r="IE90" s="483"/>
      <c r="IF90" s="483"/>
      <c r="IG90" s="483"/>
      <c r="IH90" s="483"/>
      <c r="II90" s="483"/>
      <c r="IJ90" s="483"/>
      <c r="IK90" s="483"/>
      <c r="IL90" s="483"/>
      <c r="IM90" s="483"/>
      <c r="IN90" s="483"/>
      <c r="IO90" s="483"/>
      <c r="IP90" s="483"/>
      <c r="IQ90" s="483"/>
      <c r="IR90" s="483"/>
      <c r="IS90" s="483"/>
      <c r="IT90" s="483"/>
      <c r="IU90" s="483"/>
      <c r="IV90" s="483"/>
      <c r="IW90" s="483"/>
      <c r="IX90" s="483"/>
      <c r="IY90" s="483"/>
      <c r="IZ90" s="483"/>
      <c r="JA90" s="483"/>
      <c r="JB90" s="483"/>
      <c r="JC90" s="483"/>
      <c r="JD90" s="483"/>
      <c r="JE90" s="483"/>
      <c r="JF90" s="483"/>
      <c r="JG90" s="483"/>
      <c r="JH90" s="483"/>
      <c r="JI90" s="483"/>
      <c r="JJ90" s="483"/>
      <c r="JK90" s="483"/>
      <c r="JL90" s="483"/>
      <c r="JM90" s="483"/>
      <c r="JN90" s="483"/>
      <c r="JO90" s="483"/>
      <c r="JP90" s="483"/>
      <c r="JQ90" s="483"/>
      <c r="JR90" s="483"/>
      <c r="JS90" s="483"/>
      <c r="JT90" s="483"/>
      <c r="JU90" s="483"/>
      <c r="JV90" s="483"/>
      <c r="JW90" s="483"/>
      <c r="JX90" s="483"/>
      <c r="JY90" s="483"/>
      <c r="JZ90" s="483"/>
      <c r="KA90" s="483"/>
      <c r="KB90" s="483"/>
      <c r="KC90" s="483"/>
      <c r="KD90" s="483"/>
      <c r="KE90" s="483"/>
      <c r="KF90" s="483"/>
      <c r="KG90" s="483"/>
      <c r="KH90" s="483"/>
      <c r="KI90" s="483"/>
      <c r="KJ90" s="483"/>
      <c r="KK90" s="483"/>
      <c r="KL90" s="483"/>
      <c r="KM90" s="483"/>
      <c r="KN90" s="483"/>
      <c r="KO90" s="483"/>
      <c r="KP90" s="483"/>
      <c r="KQ90" s="483"/>
      <c r="KR90" s="483"/>
      <c r="KS90" s="483"/>
      <c r="KT90" s="483"/>
      <c r="KU90" s="483"/>
      <c r="KV90" s="483"/>
      <c r="KW90" s="483"/>
      <c r="KX90" s="483"/>
      <c r="KY90" s="483"/>
      <c r="KZ90" s="483"/>
      <c r="LA90" s="483"/>
      <c r="LB90" s="483"/>
      <c r="LC90" s="483"/>
      <c r="LD90" s="483"/>
      <c r="LE90" s="483"/>
      <c r="LF90" s="483"/>
      <c r="LG90" s="488"/>
      <c r="LH90" s="488"/>
      <c r="LI90" s="488"/>
      <c r="LJ90" s="488"/>
      <c r="LK90" s="488"/>
      <c r="LL90" s="488"/>
      <c r="LM90" s="488"/>
      <c r="LN90" s="492"/>
    </row>
    <row r="91" s="11" customFormat="1" ht="47" customHeight="1" spans="1:321">
      <c r="A91" s="89">
        <v>45967</v>
      </c>
      <c r="B91" s="90" t="s">
        <v>194</v>
      </c>
      <c r="C91" s="91" t="s">
        <v>797</v>
      </c>
      <c r="D91" s="92">
        <v>20251106</v>
      </c>
      <c r="E91" s="345" t="s">
        <v>6865</v>
      </c>
      <c r="F91" s="92" t="s">
        <v>6874</v>
      </c>
      <c r="G91" s="94" t="s">
        <v>3326</v>
      </c>
      <c r="H91" s="94" t="s">
        <v>3326</v>
      </c>
      <c r="I91" s="136" t="s">
        <v>3327</v>
      </c>
      <c r="J91" s="392">
        <v>0</v>
      </c>
      <c r="K91" s="138">
        <v>12</v>
      </c>
      <c r="L91" s="138">
        <v>48</v>
      </c>
      <c r="M91" s="138">
        <f t="shared" si="40"/>
        <v>0</v>
      </c>
      <c r="N91" s="139">
        <v>46010</v>
      </c>
      <c r="O91" s="139">
        <v>46008</v>
      </c>
      <c r="P91" s="140"/>
      <c r="Q91" s="196"/>
      <c r="R91" s="196"/>
      <c r="S91" s="196"/>
      <c r="T91" s="405"/>
      <c r="U91" s="352"/>
      <c r="V91" s="352" t="s">
        <v>111</v>
      </c>
      <c r="W91" s="197" t="s">
        <v>1555</v>
      </c>
      <c r="X91" s="198" t="s">
        <v>88</v>
      </c>
      <c r="Y91" s="198" t="s">
        <v>88</v>
      </c>
      <c r="Z91" s="11" t="s">
        <v>1716</v>
      </c>
      <c r="AA91" s="198" t="s">
        <v>6875</v>
      </c>
      <c r="AB91" s="253" t="s">
        <v>6876</v>
      </c>
      <c r="AC91" s="254" t="s">
        <v>6869</v>
      </c>
      <c r="AD91" s="255">
        <v>0.91</v>
      </c>
      <c r="AE91" s="256">
        <f t="shared" si="99"/>
        <v>0</v>
      </c>
      <c r="AF91" s="257"/>
      <c r="AG91" s="258"/>
      <c r="AH91" s="258"/>
      <c r="AI91" s="297"/>
      <c r="AJ91" s="297"/>
      <c r="AK91" s="297">
        <f t="shared" ref="AK91:AK96" si="103">J91</f>
        <v>0</v>
      </c>
      <c r="AL91" s="297"/>
      <c r="AM91" s="297"/>
      <c r="AN91" s="297"/>
      <c r="AO91" s="297"/>
      <c r="AP91" s="297"/>
      <c r="AQ91" s="297" t="s">
        <v>63</v>
      </c>
      <c r="AR91" s="297"/>
      <c r="AS91" s="321">
        <f>J91</f>
        <v>0</v>
      </c>
      <c r="AT91" s="321"/>
      <c r="AU91" s="321"/>
      <c r="AV91" s="321"/>
      <c r="AW91" s="321"/>
      <c r="AX91" s="321"/>
      <c r="AY91" s="321"/>
      <c r="AZ91" s="321"/>
      <c r="BA91" s="321"/>
      <c r="BB91" s="138"/>
      <c r="BC91" s="335"/>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c r="CD91" s="13"/>
      <c r="CE91" s="13"/>
      <c r="CF91" s="13"/>
      <c r="CG91" s="13"/>
      <c r="CH91" s="13"/>
      <c r="CI91" s="13"/>
      <c r="CJ91" s="13"/>
      <c r="CK91" s="13"/>
      <c r="CL91" s="13"/>
      <c r="CM91" s="13"/>
      <c r="CN91" s="13"/>
      <c r="CO91" s="13"/>
      <c r="CP91" s="13"/>
      <c r="CQ91" s="13"/>
      <c r="CR91" s="13"/>
      <c r="CS91" s="13"/>
      <c r="CT91" s="13"/>
      <c r="CU91" s="13"/>
      <c r="CV91" s="13"/>
      <c r="CW91" s="13"/>
      <c r="CX91" s="13"/>
      <c r="CY91" s="13"/>
      <c r="CZ91" s="13"/>
      <c r="DA91" s="13"/>
      <c r="DB91" s="13"/>
      <c r="DC91" s="13"/>
      <c r="DD91" s="13"/>
      <c r="DE91" s="13"/>
      <c r="DF91" s="13"/>
      <c r="DG91" s="13"/>
      <c r="DH91" s="13"/>
      <c r="DI91" s="13"/>
      <c r="DJ91" s="13"/>
      <c r="DK91" s="13"/>
      <c r="DL91" s="13"/>
      <c r="DM91" s="13"/>
      <c r="DN91" s="13"/>
      <c r="DO91" s="13"/>
      <c r="DP91" s="13"/>
      <c r="DQ91" s="13"/>
      <c r="DR91" s="13"/>
      <c r="DS91" s="13"/>
      <c r="DT91" s="13"/>
      <c r="DU91" s="13"/>
      <c r="DV91" s="13"/>
      <c r="DW91" s="13"/>
      <c r="DX91" s="13"/>
      <c r="DY91" s="13"/>
      <c r="DZ91" s="13"/>
      <c r="EA91" s="13"/>
      <c r="EB91" s="13"/>
      <c r="EC91" s="13"/>
      <c r="ED91" s="13"/>
      <c r="EE91" s="13"/>
      <c r="EF91" s="13"/>
      <c r="EG91" s="13"/>
      <c r="EH91" s="13"/>
      <c r="EI91" s="13"/>
      <c r="EJ91" s="13"/>
      <c r="EK91" s="13"/>
      <c r="EL91" s="13"/>
      <c r="EM91" s="13"/>
      <c r="EN91" s="13"/>
      <c r="EO91" s="13"/>
      <c r="EP91" s="13"/>
      <c r="EQ91" s="13"/>
      <c r="ER91" s="13"/>
      <c r="ES91" s="13"/>
      <c r="ET91" s="13"/>
      <c r="EU91" s="13"/>
      <c r="EV91" s="13"/>
      <c r="EW91" s="13"/>
      <c r="EX91" s="13"/>
      <c r="EY91" s="13"/>
      <c r="EZ91" s="13"/>
      <c r="FA91" s="13"/>
      <c r="FB91" s="13"/>
      <c r="FC91" s="13"/>
      <c r="FD91" s="13"/>
      <c r="FE91" s="13"/>
      <c r="FF91" s="13"/>
      <c r="FG91" s="13"/>
      <c r="FH91" s="13"/>
      <c r="FI91" s="13"/>
      <c r="FJ91" s="13"/>
      <c r="FK91" s="13"/>
      <c r="FL91" s="13"/>
      <c r="FM91" s="13"/>
      <c r="FN91" s="13"/>
      <c r="FO91" s="13"/>
      <c r="FP91" s="13"/>
      <c r="FQ91" s="13"/>
      <c r="FR91" s="13"/>
      <c r="FS91" s="13"/>
      <c r="FT91" s="13"/>
      <c r="FU91" s="13"/>
      <c r="FV91" s="13"/>
      <c r="FW91" s="13"/>
      <c r="FX91" s="13"/>
      <c r="FY91" s="13"/>
      <c r="FZ91" s="13"/>
      <c r="GA91" s="13"/>
      <c r="GB91" s="13"/>
      <c r="GC91" s="13"/>
      <c r="GD91" s="13"/>
      <c r="GE91" s="13"/>
      <c r="GF91" s="13"/>
      <c r="GG91" s="13"/>
      <c r="GH91" s="13"/>
      <c r="GI91" s="13"/>
      <c r="GJ91" s="13"/>
      <c r="GK91" s="13"/>
      <c r="GL91" s="13"/>
      <c r="GM91" s="13"/>
      <c r="GN91" s="13"/>
      <c r="GO91" s="13"/>
      <c r="GP91" s="13"/>
      <c r="GQ91" s="13"/>
      <c r="GR91" s="13"/>
      <c r="GS91" s="13"/>
      <c r="GT91" s="13"/>
      <c r="GU91" s="13"/>
      <c r="GV91" s="13"/>
      <c r="GW91" s="13"/>
      <c r="GX91" s="13"/>
      <c r="GY91" s="13"/>
      <c r="GZ91" s="13"/>
      <c r="HA91" s="13"/>
      <c r="HB91" s="13"/>
      <c r="HC91" s="13"/>
      <c r="HD91" s="13"/>
      <c r="HE91" s="13"/>
      <c r="HF91" s="13"/>
      <c r="HG91" s="13"/>
      <c r="HH91" s="13"/>
      <c r="HI91" s="13"/>
      <c r="HJ91" s="13"/>
      <c r="HK91" s="13"/>
      <c r="HL91" s="13"/>
      <c r="HM91" s="13"/>
      <c r="HN91" s="13"/>
      <c r="HO91" s="13"/>
      <c r="HP91" s="13"/>
      <c r="HQ91" s="13"/>
      <c r="HR91" s="13"/>
      <c r="HS91" s="13"/>
      <c r="HT91" s="13"/>
      <c r="HU91" s="13"/>
      <c r="HV91" s="13"/>
      <c r="HW91" s="13"/>
      <c r="HX91" s="13"/>
      <c r="HY91" s="13"/>
      <c r="HZ91" s="13"/>
      <c r="IA91" s="13"/>
      <c r="IB91" s="13"/>
      <c r="IC91" s="13"/>
      <c r="ID91" s="13"/>
      <c r="IE91" s="13"/>
      <c r="IF91" s="13"/>
      <c r="IG91" s="13"/>
      <c r="IH91" s="13"/>
      <c r="II91" s="13"/>
      <c r="IJ91" s="13"/>
      <c r="IK91" s="13"/>
      <c r="IL91" s="13"/>
      <c r="IM91" s="13"/>
      <c r="IN91" s="13"/>
      <c r="IO91" s="13"/>
      <c r="IP91" s="13"/>
      <c r="IQ91" s="13"/>
      <c r="IR91" s="13"/>
      <c r="IS91" s="13"/>
      <c r="IT91" s="13"/>
      <c r="IU91" s="13"/>
      <c r="IV91" s="13"/>
      <c r="IW91" s="13"/>
      <c r="IX91" s="13"/>
      <c r="IY91" s="13"/>
      <c r="IZ91" s="13"/>
      <c r="JA91" s="13"/>
      <c r="JB91" s="13"/>
      <c r="JC91" s="13"/>
      <c r="JD91" s="13"/>
      <c r="JE91" s="13"/>
      <c r="JF91" s="13"/>
      <c r="JG91" s="13"/>
      <c r="JH91" s="13"/>
      <c r="JI91" s="13"/>
      <c r="JJ91" s="13"/>
      <c r="JK91" s="13"/>
      <c r="JL91" s="13"/>
      <c r="JM91" s="13"/>
      <c r="JN91" s="13"/>
      <c r="JO91" s="13"/>
      <c r="JP91" s="13"/>
      <c r="JQ91" s="13"/>
      <c r="JR91" s="13"/>
      <c r="JS91" s="13"/>
      <c r="JT91" s="13"/>
      <c r="JU91" s="13"/>
      <c r="JV91" s="13"/>
      <c r="JW91" s="13"/>
      <c r="JX91" s="13"/>
      <c r="JY91" s="13"/>
      <c r="JZ91" s="13"/>
      <c r="KA91" s="13"/>
      <c r="KB91" s="13"/>
      <c r="KC91" s="13"/>
      <c r="KD91" s="13"/>
      <c r="KE91" s="13"/>
      <c r="KF91" s="13"/>
      <c r="KG91" s="13"/>
      <c r="KH91" s="13"/>
      <c r="KI91" s="13"/>
      <c r="KJ91" s="13"/>
      <c r="KK91" s="13"/>
      <c r="KL91" s="13"/>
      <c r="KM91" s="13"/>
      <c r="KN91" s="13"/>
      <c r="KO91" s="13"/>
      <c r="KP91" s="13"/>
      <c r="KQ91" s="13"/>
      <c r="KR91" s="13"/>
      <c r="KS91" s="13"/>
      <c r="KT91" s="13"/>
      <c r="KU91" s="13"/>
      <c r="KV91" s="13"/>
      <c r="KW91" s="13"/>
      <c r="KX91" s="13"/>
      <c r="KY91" s="13"/>
      <c r="KZ91" s="13"/>
      <c r="LA91" s="13"/>
      <c r="LB91" s="13"/>
      <c r="LC91" s="13"/>
      <c r="LD91" s="13"/>
      <c r="LE91" s="13"/>
      <c r="LF91" s="13"/>
      <c r="LG91" s="13"/>
      <c r="LH91" s="13"/>
      <c r="LI91" s="13"/>
    </row>
    <row r="92" s="11" customFormat="1" ht="47" customHeight="1" spans="1:321">
      <c r="A92" s="89">
        <v>45967</v>
      </c>
      <c r="B92" s="90" t="s">
        <v>194</v>
      </c>
      <c r="C92" s="91" t="s">
        <v>797</v>
      </c>
      <c r="D92" s="92">
        <v>20251106</v>
      </c>
      <c r="E92" s="345" t="s">
        <v>6865</v>
      </c>
      <c r="F92" s="92" t="s">
        <v>6877</v>
      </c>
      <c r="G92" s="94" t="s">
        <v>3332</v>
      </c>
      <c r="H92" s="94" t="s">
        <v>3332</v>
      </c>
      <c r="I92" s="136" t="s">
        <v>3327</v>
      </c>
      <c r="J92" s="392">
        <v>0</v>
      </c>
      <c r="K92" s="138">
        <v>12</v>
      </c>
      <c r="L92" s="138">
        <v>48</v>
      </c>
      <c r="M92" s="138">
        <f t="shared" si="40"/>
        <v>0</v>
      </c>
      <c r="N92" s="139">
        <v>46010</v>
      </c>
      <c r="O92" s="139">
        <v>46008</v>
      </c>
      <c r="P92" s="140"/>
      <c r="Q92" s="196"/>
      <c r="R92" s="196"/>
      <c r="S92" s="196"/>
      <c r="T92" s="405"/>
      <c r="U92" s="352"/>
      <c r="V92" s="352" t="s">
        <v>111</v>
      </c>
      <c r="W92" s="197" t="s">
        <v>1555</v>
      </c>
      <c r="X92" s="198" t="s">
        <v>88</v>
      </c>
      <c r="Y92" s="198" t="s">
        <v>88</v>
      </c>
      <c r="Z92" s="11" t="s">
        <v>1716</v>
      </c>
      <c r="AA92" s="198" t="s">
        <v>6875</v>
      </c>
      <c r="AB92" s="253" t="s">
        <v>6876</v>
      </c>
      <c r="AC92" s="254" t="s">
        <v>6869</v>
      </c>
      <c r="AD92" s="255">
        <v>1.02</v>
      </c>
      <c r="AE92" s="256">
        <f t="shared" si="99"/>
        <v>0</v>
      </c>
      <c r="AF92" s="257"/>
      <c r="AG92" s="258"/>
      <c r="AH92" s="258"/>
      <c r="AI92" s="297"/>
      <c r="AJ92" s="297"/>
      <c r="AK92" s="297">
        <f t="shared" si="103"/>
        <v>0</v>
      </c>
      <c r="AL92" s="297"/>
      <c r="AM92" s="297"/>
      <c r="AN92" s="297"/>
      <c r="AO92" s="297"/>
      <c r="AP92" s="297"/>
      <c r="AQ92" s="297" t="s">
        <v>63</v>
      </c>
      <c r="AR92" s="297"/>
      <c r="AS92" s="321"/>
      <c r="AT92" s="321">
        <f>J92</f>
        <v>0</v>
      </c>
      <c r="AU92" s="321"/>
      <c r="AV92" s="321"/>
      <c r="AW92" s="321"/>
      <c r="AX92" s="321"/>
      <c r="AY92" s="321"/>
      <c r="AZ92" s="321"/>
      <c r="BA92" s="321"/>
      <c r="BB92" s="138"/>
      <c r="BC92" s="335"/>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c r="CD92" s="13"/>
      <c r="CE92" s="13"/>
      <c r="CF92" s="13"/>
      <c r="CG92" s="13"/>
      <c r="CH92" s="13"/>
      <c r="CI92" s="13"/>
      <c r="CJ92" s="13"/>
      <c r="CK92" s="13"/>
      <c r="CL92" s="13"/>
      <c r="CM92" s="13"/>
      <c r="CN92" s="13"/>
      <c r="CO92" s="13"/>
      <c r="CP92" s="13"/>
      <c r="CQ92" s="13"/>
      <c r="CR92" s="13"/>
      <c r="CS92" s="13"/>
      <c r="CT92" s="13"/>
      <c r="CU92" s="13"/>
      <c r="CV92" s="13"/>
      <c r="CW92" s="13"/>
      <c r="CX92" s="13"/>
      <c r="CY92" s="13"/>
      <c r="CZ92" s="13"/>
      <c r="DA92" s="13"/>
      <c r="DB92" s="13"/>
      <c r="DC92" s="13"/>
      <c r="DD92" s="13"/>
      <c r="DE92" s="13"/>
      <c r="DF92" s="13"/>
      <c r="DG92" s="13"/>
      <c r="DH92" s="13"/>
      <c r="DI92" s="13"/>
      <c r="DJ92" s="13"/>
      <c r="DK92" s="13"/>
      <c r="DL92" s="13"/>
      <c r="DM92" s="13"/>
      <c r="DN92" s="13"/>
      <c r="DO92" s="13"/>
      <c r="DP92" s="13"/>
      <c r="DQ92" s="13"/>
      <c r="DR92" s="13"/>
      <c r="DS92" s="13"/>
      <c r="DT92" s="13"/>
      <c r="DU92" s="13"/>
      <c r="DV92" s="13"/>
      <c r="DW92" s="13"/>
      <c r="DX92" s="13"/>
      <c r="DY92" s="13"/>
      <c r="DZ92" s="13"/>
      <c r="EA92" s="13"/>
      <c r="EB92" s="13"/>
      <c r="EC92" s="13"/>
      <c r="ED92" s="13"/>
      <c r="EE92" s="13"/>
      <c r="EF92" s="13"/>
      <c r="EG92" s="13"/>
      <c r="EH92" s="13"/>
      <c r="EI92" s="13"/>
      <c r="EJ92" s="13"/>
      <c r="EK92" s="13"/>
      <c r="EL92" s="13"/>
      <c r="EM92" s="13"/>
      <c r="EN92" s="13"/>
      <c r="EO92" s="13"/>
      <c r="EP92" s="13"/>
      <c r="EQ92" s="13"/>
      <c r="ER92" s="13"/>
      <c r="ES92" s="13"/>
      <c r="ET92" s="13"/>
      <c r="EU92" s="13"/>
      <c r="EV92" s="13"/>
      <c r="EW92" s="13"/>
      <c r="EX92" s="13"/>
      <c r="EY92" s="13"/>
      <c r="EZ92" s="13"/>
      <c r="FA92" s="13"/>
      <c r="FB92" s="13"/>
      <c r="FC92" s="13"/>
      <c r="FD92" s="13"/>
      <c r="FE92" s="13"/>
      <c r="FF92" s="13"/>
      <c r="FG92" s="13"/>
      <c r="FH92" s="13"/>
      <c r="FI92" s="13"/>
      <c r="FJ92" s="13"/>
      <c r="FK92" s="13"/>
      <c r="FL92" s="13"/>
      <c r="FM92" s="13"/>
      <c r="FN92" s="13"/>
      <c r="FO92" s="13"/>
      <c r="FP92" s="13"/>
      <c r="FQ92" s="13"/>
      <c r="FR92" s="13"/>
      <c r="FS92" s="13"/>
      <c r="FT92" s="13"/>
      <c r="FU92" s="13"/>
      <c r="FV92" s="13"/>
      <c r="FW92" s="13"/>
      <c r="FX92" s="13"/>
      <c r="FY92" s="13"/>
      <c r="FZ92" s="13"/>
      <c r="GA92" s="13"/>
      <c r="GB92" s="13"/>
      <c r="GC92" s="13"/>
      <c r="GD92" s="13"/>
      <c r="GE92" s="13"/>
      <c r="GF92" s="13"/>
      <c r="GG92" s="13"/>
      <c r="GH92" s="13"/>
      <c r="GI92" s="13"/>
      <c r="GJ92" s="13"/>
      <c r="GK92" s="13"/>
      <c r="GL92" s="13"/>
      <c r="GM92" s="13"/>
      <c r="GN92" s="13"/>
      <c r="GO92" s="13"/>
      <c r="GP92" s="13"/>
      <c r="GQ92" s="13"/>
      <c r="GR92" s="13"/>
      <c r="GS92" s="13"/>
      <c r="GT92" s="13"/>
      <c r="GU92" s="13"/>
      <c r="GV92" s="13"/>
      <c r="GW92" s="13"/>
      <c r="GX92" s="13"/>
      <c r="GY92" s="13"/>
      <c r="GZ92" s="13"/>
      <c r="HA92" s="13"/>
      <c r="HB92" s="13"/>
      <c r="HC92" s="13"/>
      <c r="HD92" s="13"/>
      <c r="HE92" s="13"/>
      <c r="HF92" s="13"/>
      <c r="HG92" s="13"/>
      <c r="HH92" s="13"/>
      <c r="HI92" s="13"/>
      <c r="HJ92" s="13"/>
      <c r="HK92" s="13"/>
      <c r="HL92" s="13"/>
      <c r="HM92" s="13"/>
      <c r="HN92" s="13"/>
      <c r="HO92" s="13"/>
      <c r="HP92" s="13"/>
      <c r="HQ92" s="13"/>
      <c r="HR92" s="13"/>
      <c r="HS92" s="13"/>
      <c r="HT92" s="13"/>
      <c r="HU92" s="13"/>
      <c r="HV92" s="13"/>
      <c r="HW92" s="13"/>
      <c r="HX92" s="13"/>
      <c r="HY92" s="13"/>
      <c r="HZ92" s="13"/>
      <c r="IA92" s="13"/>
      <c r="IB92" s="13"/>
      <c r="IC92" s="13"/>
      <c r="ID92" s="13"/>
      <c r="IE92" s="13"/>
      <c r="IF92" s="13"/>
      <c r="IG92" s="13"/>
      <c r="IH92" s="13"/>
      <c r="II92" s="13"/>
      <c r="IJ92" s="13"/>
      <c r="IK92" s="13"/>
      <c r="IL92" s="13"/>
      <c r="IM92" s="13"/>
      <c r="IN92" s="13"/>
      <c r="IO92" s="13"/>
      <c r="IP92" s="13"/>
      <c r="IQ92" s="13"/>
      <c r="IR92" s="13"/>
      <c r="IS92" s="13"/>
      <c r="IT92" s="13"/>
      <c r="IU92" s="13"/>
      <c r="IV92" s="13"/>
      <c r="IW92" s="13"/>
      <c r="IX92" s="13"/>
      <c r="IY92" s="13"/>
      <c r="IZ92" s="13"/>
      <c r="JA92" s="13"/>
      <c r="JB92" s="13"/>
      <c r="JC92" s="13"/>
      <c r="JD92" s="13"/>
      <c r="JE92" s="13"/>
      <c r="JF92" s="13"/>
      <c r="JG92" s="13"/>
      <c r="JH92" s="13"/>
      <c r="JI92" s="13"/>
      <c r="JJ92" s="13"/>
      <c r="JK92" s="13"/>
      <c r="JL92" s="13"/>
      <c r="JM92" s="13"/>
      <c r="JN92" s="13"/>
      <c r="JO92" s="13"/>
      <c r="JP92" s="13"/>
      <c r="JQ92" s="13"/>
      <c r="JR92" s="13"/>
      <c r="JS92" s="13"/>
      <c r="JT92" s="13"/>
      <c r="JU92" s="13"/>
      <c r="JV92" s="13"/>
      <c r="JW92" s="13"/>
      <c r="JX92" s="13"/>
      <c r="JY92" s="13"/>
      <c r="JZ92" s="13"/>
      <c r="KA92" s="13"/>
      <c r="KB92" s="13"/>
      <c r="KC92" s="13"/>
      <c r="KD92" s="13"/>
      <c r="KE92" s="13"/>
      <c r="KF92" s="13"/>
      <c r="KG92" s="13"/>
      <c r="KH92" s="13"/>
      <c r="KI92" s="13"/>
      <c r="KJ92" s="13"/>
      <c r="KK92" s="13"/>
      <c r="KL92" s="13"/>
      <c r="KM92" s="13"/>
      <c r="KN92" s="13"/>
      <c r="KO92" s="13"/>
      <c r="KP92" s="13"/>
      <c r="KQ92" s="13"/>
      <c r="KR92" s="13"/>
      <c r="KS92" s="13"/>
      <c r="KT92" s="13"/>
      <c r="KU92" s="13"/>
      <c r="KV92" s="13"/>
      <c r="KW92" s="13"/>
      <c r="KX92" s="13"/>
      <c r="KY92" s="13"/>
      <c r="KZ92" s="13"/>
      <c r="LA92" s="13"/>
      <c r="LB92" s="13"/>
      <c r="LC92" s="13"/>
      <c r="LD92" s="13"/>
      <c r="LE92" s="13"/>
      <c r="LF92" s="13"/>
      <c r="LG92" s="13"/>
      <c r="LH92" s="13"/>
      <c r="LI92" s="13"/>
    </row>
    <row r="93" s="11" customFormat="1" ht="47" customHeight="1" spans="1:321">
      <c r="A93" s="89">
        <v>45967</v>
      </c>
      <c r="B93" s="90" t="s">
        <v>194</v>
      </c>
      <c r="C93" s="91" t="s">
        <v>797</v>
      </c>
      <c r="D93" s="92">
        <v>20251106</v>
      </c>
      <c r="E93" s="345" t="s">
        <v>6865</v>
      </c>
      <c r="F93" s="92" t="s">
        <v>6878</v>
      </c>
      <c r="G93" s="94" t="s">
        <v>3334</v>
      </c>
      <c r="H93" s="94" t="s">
        <v>3334</v>
      </c>
      <c r="I93" s="136" t="s">
        <v>3327</v>
      </c>
      <c r="J93" s="392">
        <v>0</v>
      </c>
      <c r="K93" s="138">
        <v>12</v>
      </c>
      <c r="L93" s="138">
        <v>48</v>
      </c>
      <c r="M93" s="138">
        <f t="shared" si="40"/>
        <v>0</v>
      </c>
      <c r="N93" s="139">
        <v>46010</v>
      </c>
      <c r="O93" s="139">
        <v>46008</v>
      </c>
      <c r="P93" s="140"/>
      <c r="Q93" s="196"/>
      <c r="R93" s="196"/>
      <c r="S93" s="196"/>
      <c r="T93" s="405"/>
      <c r="U93" s="352"/>
      <c r="V93" s="352" t="s">
        <v>111</v>
      </c>
      <c r="W93" s="197" t="s">
        <v>1555</v>
      </c>
      <c r="X93" s="198" t="s">
        <v>88</v>
      </c>
      <c r="Y93" s="198" t="s">
        <v>88</v>
      </c>
      <c r="Z93" s="11" t="s">
        <v>1716</v>
      </c>
      <c r="AA93" s="198" t="s">
        <v>6875</v>
      </c>
      <c r="AB93" s="253" t="s">
        <v>6876</v>
      </c>
      <c r="AC93" s="254" t="s">
        <v>6869</v>
      </c>
      <c r="AD93" s="255">
        <v>0.96</v>
      </c>
      <c r="AE93" s="256">
        <f t="shared" si="99"/>
        <v>0</v>
      </c>
      <c r="AF93" s="257"/>
      <c r="AG93" s="258"/>
      <c r="AH93" s="258"/>
      <c r="AI93" s="297"/>
      <c r="AJ93" s="297"/>
      <c r="AK93" s="297">
        <f t="shared" si="103"/>
        <v>0</v>
      </c>
      <c r="AL93" s="297"/>
      <c r="AM93" s="297"/>
      <c r="AN93" s="297"/>
      <c r="AO93" s="297"/>
      <c r="AP93" s="297"/>
      <c r="AQ93" s="297" t="s">
        <v>63</v>
      </c>
      <c r="AR93" s="297"/>
      <c r="AS93" s="321"/>
      <c r="AT93" s="321"/>
      <c r="AU93" s="321">
        <f>J93</f>
        <v>0</v>
      </c>
      <c r="AV93" s="321"/>
      <c r="AW93" s="321"/>
      <c r="AX93" s="321"/>
      <c r="AY93" s="321"/>
      <c r="AZ93" s="321"/>
      <c r="BA93" s="321"/>
      <c r="BB93" s="138"/>
      <c r="BC93" s="335"/>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c r="CD93" s="13"/>
      <c r="CE93" s="13"/>
      <c r="CF93" s="13"/>
      <c r="CG93" s="13"/>
      <c r="CH93" s="13"/>
      <c r="CI93" s="13"/>
      <c r="CJ93" s="13"/>
      <c r="CK93" s="13"/>
      <c r="CL93" s="13"/>
      <c r="CM93" s="13"/>
      <c r="CN93" s="13"/>
      <c r="CO93" s="13"/>
      <c r="CP93" s="13"/>
      <c r="CQ93" s="13"/>
      <c r="CR93" s="13"/>
      <c r="CS93" s="13"/>
      <c r="CT93" s="13"/>
      <c r="CU93" s="13"/>
      <c r="CV93" s="13"/>
      <c r="CW93" s="13"/>
      <c r="CX93" s="13"/>
      <c r="CY93" s="13"/>
      <c r="CZ93" s="13"/>
      <c r="DA93" s="13"/>
      <c r="DB93" s="13"/>
      <c r="DC93" s="13"/>
      <c r="DD93" s="13"/>
      <c r="DE93" s="13"/>
      <c r="DF93" s="13"/>
      <c r="DG93" s="13"/>
      <c r="DH93" s="13"/>
      <c r="DI93" s="13"/>
      <c r="DJ93" s="13"/>
      <c r="DK93" s="13"/>
      <c r="DL93" s="13"/>
      <c r="DM93" s="13"/>
      <c r="DN93" s="13"/>
      <c r="DO93" s="13"/>
      <c r="DP93" s="13"/>
      <c r="DQ93" s="13"/>
      <c r="DR93" s="13"/>
      <c r="DS93" s="13"/>
      <c r="DT93" s="13"/>
      <c r="DU93" s="13"/>
      <c r="DV93" s="13"/>
      <c r="DW93" s="13"/>
      <c r="DX93" s="13"/>
      <c r="DY93" s="13"/>
      <c r="DZ93" s="13"/>
      <c r="EA93" s="13"/>
      <c r="EB93" s="13"/>
      <c r="EC93" s="13"/>
      <c r="ED93" s="13"/>
      <c r="EE93" s="13"/>
      <c r="EF93" s="13"/>
      <c r="EG93" s="13"/>
      <c r="EH93" s="13"/>
      <c r="EI93" s="13"/>
      <c r="EJ93" s="13"/>
      <c r="EK93" s="13"/>
      <c r="EL93" s="13"/>
      <c r="EM93" s="13"/>
      <c r="EN93" s="13"/>
      <c r="EO93" s="13"/>
      <c r="EP93" s="13"/>
      <c r="EQ93" s="13"/>
      <c r="ER93" s="13"/>
      <c r="ES93" s="13"/>
      <c r="ET93" s="13"/>
      <c r="EU93" s="13"/>
      <c r="EV93" s="13"/>
      <c r="EW93" s="13"/>
      <c r="EX93" s="13"/>
      <c r="EY93" s="13"/>
      <c r="EZ93" s="13"/>
      <c r="FA93" s="13"/>
      <c r="FB93" s="13"/>
      <c r="FC93" s="13"/>
      <c r="FD93" s="13"/>
      <c r="FE93" s="13"/>
      <c r="FF93" s="13"/>
      <c r="FG93" s="13"/>
      <c r="FH93" s="13"/>
      <c r="FI93" s="13"/>
      <c r="FJ93" s="13"/>
      <c r="FK93" s="13"/>
      <c r="FL93" s="13"/>
      <c r="FM93" s="13"/>
      <c r="FN93" s="13"/>
      <c r="FO93" s="13"/>
      <c r="FP93" s="13"/>
      <c r="FQ93" s="13"/>
      <c r="FR93" s="13"/>
      <c r="FS93" s="13"/>
      <c r="FT93" s="13"/>
      <c r="FU93" s="13"/>
      <c r="FV93" s="13"/>
      <c r="FW93" s="13"/>
      <c r="FX93" s="13"/>
      <c r="FY93" s="13"/>
      <c r="FZ93" s="13"/>
      <c r="GA93" s="13"/>
      <c r="GB93" s="13"/>
      <c r="GC93" s="13"/>
      <c r="GD93" s="13"/>
      <c r="GE93" s="13"/>
      <c r="GF93" s="13"/>
      <c r="GG93" s="13"/>
      <c r="GH93" s="13"/>
      <c r="GI93" s="13"/>
      <c r="GJ93" s="13"/>
      <c r="GK93" s="13"/>
      <c r="GL93" s="13"/>
      <c r="GM93" s="13"/>
      <c r="GN93" s="13"/>
      <c r="GO93" s="13"/>
      <c r="GP93" s="13"/>
      <c r="GQ93" s="13"/>
      <c r="GR93" s="13"/>
      <c r="GS93" s="13"/>
      <c r="GT93" s="13"/>
      <c r="GU93" s="13"/>
      <c r="GV93" s="13"/>
      <c r="GW93" s="13"/>
      <c r="GX93" s="13"/>
      <c r="GY93" s="13"/>
      <c r="GZ93" s="13"/>
      <c r="HA93" s="13"/>
      <c r="HB93" s="13"/>
      <c r="HC93" s="13"/>
      <c r="HD93" s="13"/>
      <c r="HE93" s="13"/>
      <c r="HF93" s="13"/>
      <c r="HG93" s="13"/>
      <c r="HH93" s="13"/>
      <c r="HI93" s="13"/>
      <c r="HJ93" s="13"/>
      <c r="HK93" s="13"/>
      <c r="HL93" s="13"/>
      <c r="HM93" s="13"/>
      <c r="HN93" s="13"/>
      <c r="HO93" s="13"/>
      <c r="HP93" s="13"/>
      <c r="HQ93" s="13"/>
      <c r="HR93" s="13"/>
      <c r="HS93" s="13"/>
      <c r="HT93" s="13"/>
      <c r="HU93" s="13"/>
      <c r="HV93" s="13"/>
      <c r="HW93" s="13"/>
      <c r="HX93" s="13"/>
      <c r="HY93" s="13"/>
      <c r="HZ93" s="13"/>
      <c r="IA93" s="13"/>
      <c r="IB93" s="13"/>
      <c r="IC93" s="13"/>
      <c r="ID93" s="13"/>
      <c r="IE93" s="13"/>
      <c r="IF93" s="13"/>
      <c r="IG93" s="13"/>
      <c r="IH93" s="13"/>
      <c r="II93" s="13"/>
      <c r="IJ93" s="13"/>
      <c r="IK93" s="13"/>
      <c r="IL93" s="13"/>
      <c r="IM93" s="13"/>
      <c r="IN93" s="13"/>
      <c r="IO93" s="13"/>
      <c r="IP93" s="13"/>
      <c r="IQ93" s="13"/>
      <c r="IR93" s="13"/>
      <c r="IS93" s="13"/>
      <c r="IT93" s="13"/>
      <c r="IU93" s="13"/>
      <c r="IV93" s="13"/>
      <c r="IW93" s="13"/>
      <c r="IX93" s="13"/>
      <c r="IY93" s="13"/>
      <c r="IZ93" s="13"/>
      <c r="JA93" s="13"/>
      <c r="JB93" s="13"/>
      <c r="JC93" s="13"/>
      <c r="JD93" s="13"/>
      <c r="JE93" s="13"/>
      <c r="JF93" s="13"/>
      <c r="JG93" s="13"/>
      <c r="JH93" s="13"/>
      <c r="JI93" s="13"/>
      <c r="JJ93" s="13"/>
      <c r="JK93" s="13"/>
      <c r="JL93" s="13"/>
      <c r="JM93" s="13"/>
      <c r="JN93" s="13"/>
      <c r="JO93" s="13"/>
      <c r="JP93" s="13"/>
      <c r="JQ93" s="13"/>
      <c r="JR93" s="13"/>
      <c r="JS93" s="13"/>
      <c r="JT93" s="13"/>
      <c r="JU93" s="13"/>
      <c r="JV93" s="13"/>
      <c r="JW93" s="13"/>
      <c r="JX93" s="13"/>
      <c r="JY93" s="13"/>
      <c r="JZ93" s="13"/>
      <c r="KA93" s="13"/>
      <c r="KB93" s="13"/>
      <c r="KC93" s="13"/>
      <c r="KD93" s="13"/>
      <c r="KE93" s="13"/>
      <c r="KF93" s="13"/>
      <c r="KG93" s="13"/>
      <c r="KH93" s="13"/>
      <c r="KI93" s="13"/>
      <c r="KJ93" s="13"/>
      <c r="KK93" s="13"/>
      <c r="KL93" s="13"/>
      <c r="KM93" s="13"/>
      <c r="KN93" s="13"/>
      <c r="KO93" s="13"/>
      <c r="KP93" s="13"/>
      <c r="KQ93" s="13"/>
      <c r="KR93" s="13"/>
      <c r="KS93" s="13"/>
      <c r="KT93" s="13"/>
      <c r="KU93" s="13"/>
      <c r="KV93" s="13"/>
      <c r="KW93" s="13"/>
      <c r="KX93" s="13"/>
      <c r="KY93" s="13"/>
      <c r="KZ93" s="13"/>
      <c r="LA93" s="13"/>
      <c r="LB93" s="13"/>
      <c r="LC93" s="13"/>
      <c r="LD93" s="13"/>
      <c r="LE93" s="13"/>
      <c r="LF93" s="13"/>
      <c r="LG93" s="13"/>
      <c r="LH93" s="13"/>
      <c r="LI93" s="13"/>
    </row>
    <row r="94" s="11" customFormat="1" ht="47" customHeight="1" spans="1:321">
      <c r="A94" s="89">
        <v>45967</v>
      </c>
      <c r="B94" s="90" t="s">
        <v>194</v>
      </c>
      <c r="C94" s="91" t="s">
        <v>797</v>
      </c>
      <c r="D94" s="92">
        <v>20251106</v>
      </c>
      <c r="E94" s="345" t="s">
        <v>6865</v>
      </c>
      <c r="F94" s="92" t="s">
        <v>6879</v>
      </c>
      <c r="G94" s="94" t="s">
        <v>3336</v>
      </c>
      <c r="H94" s="94" t="s">
        <v>3336</v>
      </c>
      <c r="I94" s="136" t="s">
        <v>3327</v>
      </c>
      <c r="J94" s="392">
        <v>0</v>
      </c>
      <c r="K94" s="138">
        <v>12</v>
      </c>
      <c r="L94" s="138">
        <v>48</v>
      </c>
      <c r="M94" s="138">
        <f t="shared" si="40"/>
        <v>0</v>
      </c>
      <c r="N94" s="139">
        <v>46010</v>
      </c>
      <c r="O94" s="139">
        <v>46008</v>
      </c>
      <c r="P94" s="140"/>
      <c r="Q94" s="196"/>
      <c r="R94" s="196"/>
      <c r="S94" s="196"/>
      <c r="T94" s="405"/>
      <c r="U94" s="352"/>
      <c r="V94" s="352" t="s">
        <v>111</v>
      </c>
      <c r="W94" s="197" t="s">
        <v>1555</v>
      </c>
      <c r="X94" s="198" t="s">
        <v>88</v>
      </c>
      <c r="Y94" s="198" t="s">
        <v>88</v>
      </c>
      <c r="Z94" s="11" t="s">
        <v>1716</v>
      </c>
      <c r="AA94" s="198" t="s">
        <v>6875</v>
      </c>
      <c r="AB94" s="253" t="s">
        <v>6876</v>
      </c>
      <c r="AC94" s="254" t="s">
        <v>6869</v>
      </c>
      <c r="AD94" s="255">
        <v>0.85</v>
      </c>
      <c r="AE94" s="256">
        <f t="shared" si="99"/>
        <v>0</v>
      </c>
      <c r="AF94" s="257"/>
      <c r="AG94" s="258"/>
      <c r="AH94" s="258"/>
      <c r="AI94" s="297"/>
      <c r="AJ94" s="297"/>
      <c r="AK94" s="297">
        <f t="shared" si="103"/>
        <v>0</v>
      </c>
      <c r="AL94" s="297"/>
      <c r="AM94" s="297"/>
      <c r="AN94" s="297"/>
      <c r="AO94" s="297"/>
      <c r="AP94" s="297"/>
      <c r="AQ94" s="297" t="s">
        <v>63</v>
      </c>
      <c r="AR94" s="297"/>
      <c r="AS94" s="321"/>
      <c r="AT94" s="321"/>
      <c r="AU94" s="321"/>
      <c r="AV94" s="321">
        <f>J94</f>
        <v>0</v>
      </c>
      <c r="AW94" s="321"/>
      <c r="AX94" s="321"/>
      <c r="AY94" s="321"/>
      <c r="AZ94" s="321"/>
      <c r="BA94" s="321"/>
      <c r="BB94" s="138"/>
      <c r="BC94" s="335"/>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c r="CD94" s="13"/>
      <c r="CE94" s="13"/>
      <c r="CF94" s="13"/>
      <c r="CG94" s="13"/>
      <c r="CH94" s="13"/>
      <c r="CI94" s="13"/>
      <c r="CJ94" s="13"/>
      <c r="CK94" s="13"/>
      <c r="CL94" s="13"/>
      <c r="CM94" s="13"/>
      <c r="CN94" s="13"/>
      <c r="CO94" s="13"/>
      <c r="CP94" s="13"/>
      <c r="CQ94" s="13"/>
      <c r="CR94" s="13"/>
      <c r="CS94" s="13"/>
      <c r="CT94" s="13"/>
      <c r="CU94" s="13"/>
      <c r="CV94" s="13"/>
      <c r="CW94" s="13"/>
      <c r="CX94" s="13"/>
      <c r="CY94" s="13"/>
      <c r="CZ94" s="13"/>
      <c r="DA94" s="13"/>
      <c r="DB94" s="13"/>
      <c r="DC94" s="13"/>
      <c r="DD94" s="13"/>
      <c r="DE94" s="13"/>
      <c r="DF94" s="13"/>
      <c r="DG94" s="13"/>
      <c r="DH94" s="13"/>
      <c r="DI94" s="13"/>
      <c r="DJ94" s="13"/>
      <c r="DK94" s="13"/>
      <c r="DL94" s="13"/>
      <c r="DM94" s="13"/>
      <c r="DN94" s="13"/>
      <c r="DO94" s="13"/>
      <c r="DP94" s="13"/>
      <c r="DQ94" s="13"/>
      <c r="DR94" s="13"/>
      <c r="DS94" s="13"/>
      <c r="DT94" s="13"/>
      <c r="DU94" s="13"/>
      <c r="DV94" s="13"/>
      <c r="DW94" s="13"/>
      <c r="DX94" s="13"/>
      <c r="DY94" s="13"/>
      <c r="DZ94" s="13"/>
      <c r="EA94" s="13"/>
      <c r="EB94" s="13"/>
      <c r="EC94" s="13"/>
      <c r="ED94" s="13"/>
      <c r="EE94" s="13"/>
      <c r="EF94" s="13"/>
      <c r="EG94" s="13"/>
      <c r="EH94" s="13"/>
      <c r="EI94" s="13"/>
      <c r="EJ94" s="13"/>
      <c r="EK94" s="13"/>
      <c r="EL94" s="13"/>
      <c r="EM94" s="13"/>
      <c r="EN94" s="13"/>
      <c r="EO94" s="13"/>
      <c r="EP94" s="13"/>
      <c r="EQ94" s="13"/>
      <c r="ER94" s="13"/>
      <c r="ES94" s="13"/>
      <c r="ET94" s="13"/>
      <c r="EU94" s="13"/>
      <c r="EV94" s="13"/>
      <c r="EW94" s="13"/>
      <c r="EX94" s="13"/>
      <c r="EY94" s="13"/>
      <c r="EZ94" s="13"/>
      <c r="FA94" s="13"/>
      <c r="FB94" s="13"/>
      <c r="FC94" s="13"/>
      <c r="FD94" s="13"/>
      <c r="FE94" s="13"/>
      <c r="FF94" s="13"/>
      <c r="FG94" s="13"/>
      <c r="FH94" s="13"/>
      <c r="FI94" s="13"/>
      <c r="FJ94" s="13"/>
      <c r="FK94" s="13"/>
      <c r="FL94" s="13"/>
      <c r="FM94" s="13"/>
      <c r="FN94" s="13"/>
      <c r="FO94" s="13"/>
      <c r="FP94" s="13"/>
      <c r="FQ94" s="13"/>
      <c r="FR94" s="13"/>
      <c r="FS94" s="13"/>
      <c r="FT94" s="13"/>
      <c r="FU94" s="13"/>
      <c r="FV94" s="13"/>
      <c r="FW94" s="13"/>
      <c r="FX94" s="13"/>
      <c r="FY94" s="13"/>
      <c r="FZ94" s="13"/>
      <c r="GA94" s="13"/>
      <c r="GB94" s="13"/>
      <c r="GC94" s="13"/>
      <c r="GD94" s="13"/>
      <c r="GE94" s="13"/>
      <c r="GF94" s="13"/>
      <c r="GG94" s="13"/>
      <c r="GH94" s="13"/>
      <c r="GI94" s="13"/>
      <c r="GJ94" s="13"/>
      <c r="GK94" s="13"/>
      <c r="GL94" s="13"/>
      <c r="GM94" s="13"/>
      <c r="GN94" s="13"/>
      <c r="GO94" s="13"/>
      <c r="GP94" s="13"/>
      <c r="GQ94" s="13"/>
      <c r="GR94" s="13"/>
      <c r="GS94" s="13"/>
      <c r="GT94" s="13"/>
      <c r="GU94" s="13"/>
      <c r="GV94" s="13"/>
      <c r="GW94" s="13"/>
      <c r="GX94" s="13"/>
      <c r="GY94" s="13"/>
      <c r="GZ94" s="13"/>
      <c r="HA94" s="13"/>
      <c r="HB94" s="13"/>
      <c r="HC94" s="13"/>
      <c r="HD94" s="13"/>
      <c r="HE94" s="13"/>
      <c r="HF94" s="13"/>
      <c r="HG94" s="13"/>
      <c r="HH94" s="13"/>
      <c r="HI94" s="13"/>
      <c r="HJ94" s="13"/>
      <c r="HK94" s="13"/>
      <c r="HL94" s="13"/>
      <c r="HM94" s="13"/>
      <c r="HN94" s="13"/>
      <c r="HO94" s="13"/>
      <c r="HP94" s="13"/>
      <c r="HQ94" s="13"/>
      <c r="HR94" s="13"/>
      <c r="HS94" s="13"/>
      <c r="HT94" s="13"/>
      <c r="HU94" s="13"/>
      <c r="HV94" s="13"/>
      <c r="HW94" s="13"/>
      <c r="HX94" s="13"/>
      <c r="HY94" s="13"/>
      <c r="HZ94" s="13"/>
      <c r="IA94" s="13"/>
      <c r="IB94" s="13"/>
      <c r="IC94" s="13"/>
      <c r="ID94" s="13"/>
      <c r="IE94" s="13"/>
      <c r="IF94" s="13"/>
      <c r="IG94" s="13"/>
      <c r="IH94" s="13"/>
      <c r="II94" s="13"/>
      <c r="IJ94" s="13"/>
      <c r="IK94" s="13"/>
      <c r="IL94" s="13"/>
      <c r="IM94" s="13"/>
      <c r="IN94" s="13"/>
      <c r="IO94" s="13"/>
      <c r="IP94" s="13"/>
      <c r="IQ94" s="13"/>
      <c r="IR94" s="13"/>
      <c r="IS94" s="13"/>
      <c r="IT94" s="13"/>
      <c r="IU94" s="13"/>
      <c r="IV94" s="13"/>
      <c r="IW94" s="13"/>
      <c r="IX94" s="13"/>
      <c r="IY94" s="13"/>
      <c r="IZ94" s="13"/>
      <c r="JA94" s="13"/>
      <c r="JB94" s="13"/>
      <c r="JC94" s="13"/>
      <c r="JD94" s="13"/>
      <c r="JE94" s="13"/>
      <c r="JF94" s="13"/>
      <c r="JG94" s="13"/>
      <c r="JH94" s="13"/>
      <c r="JI94" s="13"/>
      <c r="JJ94" s="13"/>
      <c r="JK94" s="13"/>
      <c r="JL94" s="13"/>
      <c r="JM94" s="13"/>
      <c r="JN94" s="13"/>
      <c r="JO94" s="13"/>
      <c r="JP94" s="13"/>
      <c r="JQ94" s="13"/>
      <c r="JR94" s="13"/>
      <c r="JS94" s="13"/>
      <c r="JT94" s="13"/>
      <c r="JU94" s="13"/>
      <c r="JV94" s="13"/>
      <c r="JW94" s="13"/>
      <c r="JX94" s="13"/>
      <c r="JY94" s="13"/>
      <c r="JZ94" s="13"/>
      <c r="KA94" s="13"/>
      <c r="KB94" s="13"/>
      <c r="KC94" s="13"/>
      <c r="KD94" s="13"/>
      <c r="KE94" s="13"/>
      <c r="KF94" s="13"/>
      <c r="KG94" s="13"/>
      <c r="KH94" s="13"/>
      <c r="KI94" s="13"/>
      <c r="KJ94" s="13"/>
      <c r="KK94" s="13"/>
      <c r="KL94" s="13"/>
      <c r="KM94" s="13"/>
      <c r="KN94" s="13"/>
      <c r="KO94" s="13"/>
      <c r="KP94" s="13"/>
      <c r="KQ94" s="13"/>
      <c r="KR94" s="13"/>
      <c r="KS94" s="13"/>
      <c r="KT94" s="13"/>
      <c r="KU94" s="13"/>
      <c r="KV94" s="13"/>
      <c r="KW94" s="13"/>
      <c r="KX94" s="13"/>
      <c r="KY94" s="13"/>
      <c r="KZ94" s="13"/>
      <c r="LA94" s="13"/>
      <c r="LB94" s="13"/>
      <c r="LC94" s="13"/>
      <c r="LD94" s="13"/>
      <c r="LE94" s="13"/>
      <c r="LF94" s="13"/>
      <c r="LG94" s="13"/>
      <c r="LH94" s="13"/>
      <c r="LI94" s="13"/>
    </row>
    <row r="95" s="11" customFormat="1" ht="47" customHeight="1" spans="1:321">
      <c r="A95" s="89">
        <v>45967</v>
      </c>
      <c r="B95" s="90" t="s">
        <v>194</v>
      </c>
      <c r="C95" s="91" t="s">
        <v>797</v>
      </c>
      <c r="D95" s="92">
        <v>20251106</v>
      </c>
      <c r="E95" s="345" t="s">
        <v>6865</v>
      </c>
      <c r="F95" s="92" t="s">
        <v>6880</v>
      </c>
      <c r="G95" s="94" t="s">
        <v>3338</v>
      </c>
      <c r="H95" s="94" t="s">
        <v>3338</v>
      </c>
      <c r="I95" s="136" t="s">
        <v>3327</v>
      </c>
      <c r="J95" s="392">
        <v>0</v>
      </c>
      <c r="K95" s="138">
        <v>12</v>
      </c>
      <c r="L95" s="138">
        <v>48</v>
      </c>
      <c r="M95" s="138">
        <f t="shared" si="40"/>
        <v>0</v>
      </c>
      <c r="N95" s="139">
        <v>46010</v>
      </c>
      <c r="O95" s="139">
        <v>46008</v>
      </c>
      <c r="P95" s="140"/>
      <c r="Q95" s="196"/>
      <c r="R95" s="196"/>
      <c r="S95" s="196"/>
      <c r="T95" s="405"/>
      <c r="U95" s="352"/>
      <c r="V95" s="352" t="s">
        <v>111</v>
      </c>
      <c r="W95" s="197" t="s">
        <v>1555</v>
      </c>
      <c r="X95" s="198" t="s">
        <v>88</v>
      </c>
      <c r="Y95" s="198" t="s">
        <v>88</v>
      </c>
      <c r="Z95" s="11" t="s">
        <v>1716</v>
      </c>
      <c r="AA95" s="198" t="s">
        <v>6875</v>
      </c>
      <c r="AB95" s="253" t="s">
        <v>6876</v>
      </c>
      <c r="AC95" s="254" t="s">
        <v>6869</v>
      </c>
      <c r="AD95" s="255">
        <v>0.99</v>
      </c>
      <c r="AE95" s="256">
        <f t="shared" si="99"/>
        <v>0</v>
      </c>
      <c r="AF95" s="257"/>
      <c r="AG95" s="258"/>
      <c r="AH95" s="258"/>
      <c r="AI95" s="297"/>
      <c r="AJ95" s="297"/>
      <c r="AK95" s="297">
        <f t="shared" si="103"/>
        <v>0</v>
      </c>
      <c r="AL95" s="297"/>
      <c r="AM95" s="297"/>
      <c r="AN95" s="297"/>
      <c r="AO95" s="297"/>
      <c r="AP95" s="297"/>
      <c r="AQ95" s="297" t="s">
        <v>63</v>
      </c>
      <c r="AR95" s="297"/>
      <c r="AS95" s="321"/>
      <c r="AT95" s="321"/>
      <c r="AU95" s="321"/>
      <c r="AV95" s="321"/>
      <c r="AW95" s="321">
        <f>J95</f>
        <v>0</v>
      </c>
      <c r="AX95" s="321"/>
      <c r="AY95" s="321"/>
      <c r="AZ95" s="321"/>
      <c r="BA95" s="321"/>
      <c r="BB95" s="138"/>
      <c r="BC95" s="335"/>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c r="CD95" s="13"/>
      <c r="CE95" s="13"/>
      <c r="CF95" s="13"/>
      <c r="CG95" s="13"/>
      <c r="CH95" s="13"/>
      <c r="CI95" s="13"/>
      <c r="CJ95" s="13"/>
      <c r="CK95" s="13"/>
      <c r="CL95" s="13"/>
      <c r="CM95" s="13"/>
      <c r="CN95" s="13"/>
      <c r="CO95" s="13"/>
      <c r="CP95" s="13"/>
      <c r="CQ95" s="13"/>
      <c r="CR95" s="13"/>
      <c r="CS95" s="13"/>
      <c r="CT95" s="13"/>
      <c r="CU95" s="13"/>
      <c r="CV95" s="13"/>
      <c r="CW95" s="13"/>
      <c r="CX95" s="13"/>
      <c r="CY95" s="13"/>
      <c r="CZ95" s="13"/>
      <c r="DA95" s="13"/>
      <c r="DB95" s="13"/>
      <c r="DC95" s="13"/>
      <c r="DD95" s="13"/>
      <c r="DE95" s="13"/>
      <c r="DF95" s="13"/>
      <c r="DG95" s="13"/>
      <c r="DH95" s="13"/>
      <c r="DI95" s="13"/>
      <c r="DJ95" s="13"/>
      <c r="DK95" s="13"/>
      <c r="DL95" s="13"/>
      <c r="DM95" s="13"/>
      <c r="DN95" s="13"/>
      <c r="DO95" s="13"/>
      <c r="DP95" s="13"/>
      <c r="DQ95" s="13"/>
      <c r="DR95" s="13"/>
      <c r="DS95" s="13"/>
      <c r="DT95" s="13"/>
      <c r="DU95" s="13"/>
      <c r="DV95" s="13"/>
      <c r="DW95" s="13"/>
      <c r="DX95" s="13"/>
      <c r="DY95" s="13"/>
      <c r="DZ95" s="13"/>
      <c r="EA95" s="13"/>
      <c r="EB95" s="13"/>
      <c r="EC95" s="13"/>
      <c r="ED95" s="13"/>
      <c r="EE95" s="13"/>
      <c r="EF95" s="13"/>
      <c r="EG95" s="13"/>
      <c r="EH95" s="13"/>
      <c r="EI95" s="13"/>
      <c r="EJ95" s="13"/>
      <c r="EK95" s="13"/>
      <c r="EL95" s="13"/>
      <c r="EM95" s="13"/>
      <c r="EN95" s="13"/>
      <c r="EO95" s="13"/>
      <c r="EP95" s="13"/>
      <c r="EQ95" s="13"/>
      <c r="ER95" s="13"/>
      <c r="ES95" s="13"/>
      <c r="ET95" s="13"/>
      <c r="EU95" s="13"/>
      <c r="EV95" s="13"/>
      <c r="EW95" s="13"/>
      <c r="EX95" s="13"/>
      <c r="EY95" s="13"/>
      <c r="EZ95" s="13"/>
      <c r="FA95" s="13"/>
      <c r="FB95" s="13"/>
      <c r="FC95" s="13"/>
      <c r="FD95" s="13"/>
      <c r="FE95" s="13"/>
      <c r="FF95" s="13"/>
      <c r="FG95" s="13"/>
      <c r="FH95" s="13"/>
      <c r="FI95" s="13"/>
      <c r="FJ95" s="13"/>
      <c r="FK95" s="13"/>
      <c r="FL95" s="13"/>
      <c r="FM95" s="13"/>
      <c r="FN95" s="13"/>
      <c r="FO95" s="13"/>
      <c r="FP95" s="13"/>
      <c r="FQ95" s="13"/>
      <c r="FR95" s="13"/>
      <c r="FS95" s="13"/>
      <c r="FT95" s="13"/>
      <c r="FU95" s="13"/>
      <c r="FV95" s="13"/>
      <c r="FW95" s="13"/>
      <c r="FX95" s="13"/>
      <c r="FY95" s="13"/>
      <c r="FZ95" s="13"/>
      <c r="GA95" s="13"/>
      <c r="GB95" s="13"/>
      <c r="GC95" s="13"/>
      <c r="GD95" s="13"/>
      <c r="GE95" s="13"/>
      <c r="GF95" s="13"/>
      <c r="GG95" s="13"/>
      <c r="GH95" s="13"/>
      <c r="GI95" s="13"/>
      <c r="GJ95" s="13"/>
      <c r="GK95" s="13"/>
      <c r="GL95" s="13"/>
      <c r="GM95" s="13"/>
      <c r="GN95" s="13"/>
      <c r="GO95" s="13"/>
      <c r="GP95" s="13"/>
      <c r="GQ95" s="13"/>
      <c r="GR95" s="13"/>
      <c r="GS95" s="13"/>
      <c r="GT95" s="13"/>
      <c r="GU95" s="13"/>
      <c r="GV95" s="13"/>
      <c r="GW95" s="13"/>
      <c r="GX95" s="13"/>
      <c r="GY95" s="13"/>
      <c r="GZ95" s="13"/>
      <c r="HA95" s="13"/>
      <c r="HB95" s="13"/>
      <c r="HC95" s="13"/>
      <c r="HD95" s="13"/>
      <c r="HE95" s="13"/>
      <c r="HF95" s="13"/>
      <c r="HG95" s="13"/>
      <c r="HH95" s="13"/>
      <c r="HI95" s="13"/>
      <c r="HJ95" s="13"/>
      <c r="HK95" s="13"/>
      <c r="HL95" s="13"/>
      <c r="HM95" s="13"/>
      <c r="HN95" s="13"/>
      <c r="HO95" s="13"/>
      <c r="HP95" s="13"/>
      <c r="HQ95" s="13"/>
      <c r="HR95" s="13"/>
      <c r="HS95" s="13"/>
      <c r="HT95" s="13"/>
      <c r="HU95" s="13"/>
      <c r="HV95" s="13"/>
      <c r="HW95" s="13"/>
      <c r="HX95" s="13"/>
      <c r="HY95" s="13"/>
      <c r="HZ95" s="13"/>
      <c r="IA95" s="13"/>
      <c r="IB95" s="13"/>
      <c r="IC95" s="13"/>
      <c r="ID95" s="13"/>
      <c r="IE95" s="13"/>
      <c r="IF95" s="13"/>
      <c r="IG95" s="13"/>
      <c r="IH95" s="13"/>
      <c r="II95" s="13"/>
      <c r="IJ95" s="13"/>
      <c r="IK95" s="13"/>
      <c r="IL95" s="13"/>
      <c r="IM95" s="13"/>
      <c r="IN95" s="13"/>
      <c r="IO95" s="13"/>
      <c r="IP95" s="13"/>
      <c r="IQ95" s="13"/>
      <c r="IR95" s="13"/>
      <c r="IS95" s="13"/>
      <c r="IT95" s="13"/>
      <c r="IU95" s="13"/>
      <c r="IV95" s="13"/>
      <c r="IW95" s="13"/>
      <c r="IX95" s="13"/>
      <c r="IY95" s="13"/>
      <c r="IZ95" s="13"/>
      <c r="JA95" s="13"/>
      <c r="JB95" s="13"/>
      <c r="JC95" s="13"/>
      <c r="JD95" s="13"/>
      <c r="JE95" s="13"/>
      <c r="JF95" s="13"/>
      <c r="JG95" s="13"/>
      <c r="JH95" s="13"/>
      <c r="JI95" s="13"/>
      <c r="JJ95" s="13"/>
      <c r="JK95" s="13"/>
      <c r="JL95" s="13"/>
      <c r="JM95" s="13"/>
      <c r="JN95" s="13"/>
      <c r="JO95" s="13"/>
      <c r="JP95" s="13"/>
      <c r="JQ95" s="13"/>
      <c r="JR95" s="13"/>
      <c r="JS95" s="13"/>
      <c r="JT95" s="13"/>
      <c r="JU95" s="13"/>
      <c r="JV95" s="13"/>
      <c r="JW95" s="13"/>
      <c r="JX95" s="13"/>
      <c r="JY95" s="13"/>
      <c r="JZ95" s="13"/>
      <c r="KA95" s="13"/>
      <c r="KB95" s="13"/>
      <c r="KC95" s="13"/>
      <c r="KD95" s="13"/>
      <c r="KE95" s="13"/>
      <c r="KF95" s="13"/>
      <c r="KG95" s="13"/>
      <c r="KH95" s="13"/>
      <c r="KI95" s="13"/>
      <c r="KJ95" s="13"/>
      <c r="KK95" s="13"/>
      <c r="KL95" s="13"/>
      <c r="KM95" s="13"/>
      <c r="KN95" s="13"/>
      <c r="KO95" s="13"/>
      <c r="KP95" s="13"/>
      <c r="KQ95" s="13"/>
      <c r="KR95" s="13"/>
      <c r="KS95" s="13"/>
      <c r="KT95" s="13"/>
      <c r="KU95" s="13"/>
      <c r="KV95" s="13"/>
      <c r="KW95" s="13"/>
      <c r="KX95" s="13"/>
      <c r="KY95" s="13"/>
      <c r="KZ95" s="13"/>
      <c r="LA95" s="13"/>
      <c r="LB95" s="13"/>
      <c r="LC95" s="13"/>
      <c r="LD95" s="13"/>
      <c r="LE95" s="13"/>
      <c r="LF95" s="13"/>
      <c r="LG95" s="13"/>
      <c r="LH95" s="13"/>
      <c r="LI95" s="13"/>
    </row>
    <row r="96" s="11" customFormat="1" ht="47" customHeight="1" spans="1:321">
      <c r="A96" s="89">
        <v>45967</v>
      </c>
      <c r="B96" s="90" t="s">
        <v>194</v>
      </c>
      <c r="C96" s="91" t="s">
        <v>797</v>
      </c>
      <c r="D96" s="92">
        <v>20251106</v>
      </c>
      <c r="E96" s="345" t="s">
        <v>6865</v>
      </c>
      <c r="F96" s="92" t="s">
        <v>6881</v>
      </c>
      <c r="G96" s="94" t="s">
        <v>3340</v>
      </c>
      <c r="H96" s="94" t="s">
        <v>3340</v>
      </c>
      <c r="I96" s="136" t="s">
        <v>3327</v>
      </c>
      <c r="J96" s="392">
        <v>0</v>
      </c>
      <c r="K96" s="138">
        <v>12</v>
      </c>
      <c r="L96" s="138">
        <v>48</v>
      </c>
      <c r="M96" s="138">
        <f t="shared" si="40"/>
        <v>0</v>
      </c>
      <c r="N96" s="139">
        <v>46010</v>
      </c>
      <c r="O96" s="139">
        <v>46008</v>
      </c>
      <c r="P96" s="140"/>
      <c r="Q96" s="196"/>
      <c r="R96" s="196"/>
      <c r="S96" s="196"/>
      <c r="T96" s="405"/>
      <c r="U96" s="352"/>
      <c r="V96" s="352" t="s">
        <v>111</v>
      </c>
      <c r="W96" s="197" t="s">
        <v>1555</v>
      </c>
      <c r="X96" s="198" t="s">
        <v>88</v>
      </c>
      <c r="Y96" s="198" t="s">
        <v>88</v>
      </c>
      <c r="Z96" s="11" t="s">
        <v>1716</v>
      </c>
      <c r="AA96" s="198" t="s">
        <v>6875</v>
      </c>
      <c r="AB96" s="253" t="s">
        <v>6876</v>
      </c>
      <c r="AC96" s="254" t="s">
        <v>6869</v>
      </c>
      <c r="AD96" s="255">
        <v>0.98</v>
      </c>
      <c r="AE96" s="256">
        <f t="shared" si="99"/>
        <v>0</v>
      </c>
      <c r="AF96" s="257"/>
      <c r="AG96" s="258"/>
      <c r="AH96" s="258"/>
      <c r="AI96" s="297"/>
      <c r="AJ96" s="297"/>
      <c r="AK96" s="297">
        <f t="shared" si="103"/>
        <v>0</v>
      </c>
      <c r="AL96" s="297"/>
      <c r="AM96" s="297"/>
      <c r="AN96" s="297"/>
      <c r="AO96" s="297"/>
      <c r="AP96" s="297"/>
      <c r="AQ96" s="297" t="s">
        <v>63</v>
      </c>
      <c r="AR96" s="297"/>
      <c r="AS96" s="321"/>
      <c r="AT96" s="321"/>
      <c r="AU96" s="321"/>
      <c r="AV96" s="321"/>
      <c r="AW96" s="321"/>
      <c r="AX96" s="321">
        <f>J96</f>
        <v>0</v>
      </c>
      <c r="AY96" s="321"/>
      <c r="AZ96" s="321"/>
      <c r="BA96" s="321"/>
      <c r="BB96" s="138"/>
      <c r="BC96" s="335"/>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c r="CD96" s="13"/>
      <c r="CE96" s="13"/>
      <c r="CF96" s="13"/>
      <c r="CG96" s="13"/>
      <c r="CH96" s="13"/>
      <c r="CI96" s="13"/>
      <c r="CJ96" s="13"/>
      <c r="CK96" s="13"/>
      <c r="CL96" s="13"/>
      <c r="CM96" s="13"/>
      <c r="CN96" s="13"/>
      <c r="CO96" s="13"/>
      <c r="CP96" s="13"/>
      <c r="CQ96" s="13"/>
      <c r="CR96" s="13"/>
      <c r="CS96" s="13"/>
      <c r="CT96" s="13"/>
      <c r="CU96" s="13"/>
      <c r="CV96" s="13"/>
      <c r="CW96" s="13"/>
      <c r="CX96" s="13"/>
      <c r="CY96" s="13"/>
      <c r="CZ96" s="13"/>
      <c r="DA96" s="13"/>
      <c r="DB96" s="13"/>
      <c r="DC96" s="13"/>
      <c r="DD96" s="13"/>
      <c r="DE96" s="13"/>
      <c r="DF96" s="13"/>
      <c r="DG96" s="13"/>
      <c r="DH96" s="13"/>
      <c r="DI96" s="13"/>
      <c r="DJ96" s="13"/>
      <c r="DK96" s="13"/>
      <c r="DL96" s="13"/>
      <c r="DM96" s="13"/>
      <c r="DN96" s="13"/>
      <c r="DO96" s="13"/>
      <c r="DP96" s="13"/>
      <c r="DQ96" s="13"/>
      <c r="DR96" s="13"/>
      <c r="DS96" s="13"/>
      <c r="DT96" s="13"/>
      <c r="DU96" s="13"/>
      <c r="DV96" s="13"/>
      <c r="DW96" s="13"/>
      <c r="DX96" s="13"/>
      <c r="DY96" s="13"/>
      <c r="DZ96" s="13"/>
      <c r="EA96" s="13"/>
      <c r="EB96" s="13"/>
      <c r="EC96" s="13"/>
      <c r="ED96" s="13"/>
      <c r="EE96" s="13"/>
      <c r="EF96" s="13"/>
      <c r="EG96" s="13"/>
      <c r="EH96" s="13"/>
      <c r="EI96" s="13"/>
      <c r="EJ96" s="13"/>
      <c r="EK96" s="13"/>
      <c r="EL96" s="13"/>
      <c r="EM96" s="13"/>
      <c r="EN96" s="13"/>
      <c r="EO96" s="13"/>
      <c r="EP96" s="13"/>
      <c r="EQ96" s="13"/>
      <c r="ER96" s="13"/>
      <c r="ES96" s="13"/>
      <c r="ET96" s="13"/>
      <c r="EU96" s="13"/>
      <c r="EV96" s="13"/>
      <c r="EW96" s="13"/>
      <c r="EX96" s="13"/>
      <c r="EY96" s="13"/>
      <c r="EZ96" s="13"/>
      <c r="FA96" s="13"/>
      <c r="FB96" s="13"/>
      <c r="FC96" s="13"/>
      <c r="FD96" s="13"/>
      <c r="FE96" s="13"/>
      <c r="FF96" s="13"/>
      <c r="FG96" s="13"/>
      <c r="FH96" s="13"/>
      <c r="FI96" s="13"/>
      <c r="FJ96" s="13"/>
      <c r="FK96" s="13"/>
      <c r="FL96" s="13"/>
      <c r="FM96" s="13"/>
      <c r="FN96" s="13"/>
      <c r="FO96" s="13"/>
      <c r="FP96" s="13"/>
      <c r="FQ96" s="13"/>
      <c r="FR96" s="13"/>
      <c r="FS96" s="13"/>
      <c r="FT96" s="13"/>
      <c r="FU96" s="13"/>
      <c r="FV96" s="13"/>
      <c r="FW96" s="13"/>
      <c r="FX96" s="13"/>
      <c r="FY96" s="13"/>
      <c r="FZ96" s="13"/>
      <c r="GA96" s="13"/>
      <c r="GB96" s="13"/>
      <c r="GC96" s="13"/>
      <c r="GD96" s="13"/>
      <c r="GE96" s="13"/>
      <c r="GF96" s="13"/>
      <c r="GG96" s="13"/>
      <c r="GH96" s="13"/>
      <c r="GI96" s="13"/>
      <c r="GJ96" s="13"/>
      <c r="GK96" s="13"/>
      <c r="GL96" s="13"/>
      <c r="GM96" s="13"/>
      <c r="GN96" s="13"/>
      <c r="GO96" s="13"/>
      <c r="GP96" s="13"/>
      <c r="GQ96" s="13"/>
      <c r="GR96" s="13"/>
      <c r="GS96" s="13"/>
      <c r="GT96" s="13"/>
      <c r="GU96" s="13"/>
      <c r="GV96" s="13"/>
      <c r="GW96" s="13"/>
      <c r="GX96" s="13"/>
      <c r="GY96" s="13"/>
      <c r="GZ96" s="13"/>
      <c r="HA96" s="13"/>
      <c r="HB96" s="13"/>
      <c r="HC96" s="13"/>
      <c r="HD96" s="13"/>
      <c r="HE96" s="13"/>
      <c r="HF96" s="13"/>
      <c r="HG96" s="13"/>
      <c r="HH96" s="13"/>
      <c r="HI96" s="13"/>
      <c r="HJ96" s="13"/>
      <c r="HK96" s="13"/>
      <c r="HL96" s="13"/>
      <c r="HM96" s="13"/>
      <c r="HN96" s="13"/>
      <c r="HO96" s="13"/>
      <c r="HP96" s="13"/>
      <c r="HQ96" s="13"/>
      <c r="HR96" s="13"/>
      <c r="HS96" s="13"/>
      <c r="HT96" s="13"/>
      <c r="HU96" s="13"/>
      <c r="HV96" s="13"/>
      <c r="HW96" s="13"/>
      <c r="HX96" s="13"/>
      <c r="HY96" s="13"/>
      <c r="HZ96" s="13"/>
      <c r="IA96" s="13"/>
      <c r="IB96" s="13"/>
      <c r="IC96" s="13"/>
      <c r="ID96" s="13"/>
      <c r="IE96" s="13"/>
      <c r="IF96" s="13"/>
      <c r="IG96" s="13"/>
      <c r="IH96" s="13"/>
      <c r="II96" s="13"/>
      <c r="IJ96" s="13"/>
      <c r="IK96" s="13"/>
      <c r="IL96" s="13"/>
      <c r="IM96" s="13"/>
      <c r="IN96" s="13"/>
      <c r="IO96" s="13"/>
      <c r="IP96" s="13"/>
      <c r="IQ96" s="13"/>
      <c r="IR96" s="13"/>
      <c r="IS96" s="13"/>
      <c r="IT96" s="13"/>
      <c r="IU96" s="13"/>
      <c r="IV96" s="13"/>
      <c r="IW96" s="13"/>
      <c r="IX96" s="13"/>
      <c r="IY96" s="13"/>
      <c r="IZ96" s="13"/>
      <c r="JA96" s="13"/>
      <c r="JB96" s="13"/>
      <c r="JC96" s="13"/>
      <c r="JD96" s="13"/>
      <c r="JE96" s="13"/>
      <c r="JF96" s="13"/>
      <c r="JG96" s="13"/>
      <c r="JH96" s="13"/>
      <c r="JI96" s="13"/>
      <c r="JJ96" s="13"/>
      <c r="JK96" s="13"/>
      <c r="JL96" s="13"/>
      <c r="JM96" s="13"/>
      <c r="JN96" s="13"/>
      <c r="JO96" s="13"/>
      <c r="JP96" s="13"/>
      <c r="JQ96" s="13"/>
      <c r="JR96" s="13"/>
      <c r="JS96" s="13"/>
      <c r="JT96" s="13"/>
      <c r="JU96" s="13"/>
      <c r="JV96" s="13"/>
      <c r="JW96" s="13"/>
      <c r="JX96" s="13"/>
      <c r="JY96" s="13"/>
      <c r="JZ96" s="13"/>
      <c r="KA96" s="13"/>
      <c r="KB96" s="13"/>
      <c r="KC96" s="13"/>
      <c r="KD96" s="13"/>
      <c r="KE96" s="13"/>
      <c r="KF96" s="13"/>
      <c r="KG96" s="13"/>
      <c r="KH96" s="13"/>
      <c r="KI96" s="13"/>
      <c r="KJ96" s="13"/>
      <c r="KK96" s="13"/>
      <c r="KL96" s="13"/>
      <c r="KM96" s="13"/>
      <c r="KN96" s="13"/>
      <c r="KO96" s="13"/>
      <c r="KP96" s="13"/>
      <c r="KQ96" s="13"/>
      <c r="KR96" s="13"/>
      <c r="KS96" s="13"/>
      <c r="KT96" s="13"/>
      <c r="KU96" s="13"/>
      <c r="KV96" s="13"/>
      <c r="KW96" s="13"/>
      <c r="KX96" s="13"/>
      <c r="KY96" s="13"/>
      <c r="KZ96" s="13"/>
      <c r="LA96" s="13"/>
      <c r="LB96" s="13"/>
      <c r="LC96" s="13"/>
      <c r="LD96" s="13"/>
      <c r="LE96" s="13"/>
      <c r="LF96" s="13"/>
      <c r="LG96" s="13"/>
      <c r="LH96" s="13"/>
      <c r="LI96" s="13"/>
    </row>
    <row r="97" s="15" customFormat="1" ht="47" customHeight="1" spans="1:317">
      <c r="A97" s="364"/>
      <c r="B97" s="42"/>
      <c r="C97" s="43"/>
      <c r="D97" s="44"/>
      <c r="E97" s="365"/>
      <c r="F97" s="366"/>
      <c r="G97" s="367"/>
      <c r="H97" s="46"/>
      <c r="I97" s="100"/>
      <c r="J97" s="101"/>
      <c r="K97" s="102"/>
      <c r="L97" s="102"/>
      <c r="M97" s="102"/>
      <c r="N97" s="103"/>
      <c r="O97" s="103"/>
      <c r="P97" s="104"/>
      <c r="Q97" s="156"/>
      <c r="R97" s="412"/>
      <c r="S97" s="177"/>
      <c r="T97" s="177"/>
      <c r="U97" s="177"/>
      <c r="V97" s="159"/>
      <c r="W97" s="159"/>
      <c r="X97" s="161"/>
      <c r="Y97" s="213"/>
      <c r="Z97" s="433"/>
      <c r="AA97" s="434"/>
      <c r="AB97" s="52"/>
      <c r="AC97" s="216"/>
      <c r="AD97" s="217"/>
      <c r="AE97" s="217"/>
      <c r="AF97" s="271"/>
      <c r="AG97" s="293"/>
      <c r="AH97" s="271"/>
      <c r="AI97" s="271"/>
      <c r="AJ97" s="457"/>
      <c r="AK97" s="28"/>
      <c r="AL97" s="28"/>
      <c r="AM97" s="29"/>
      <c r="AN97" s="3"/>
      <c r="AO97" s="475"/>
      <c r="AP97" s="475"/>
      <c r="AQ97" s="475"/>
      <c r="AR97" s="475"/>
      <c r="AS97" s="475"/>
      <c r="AT97" s="475"/>
      <c r="AU97" s="475"/>
      <c r="AV97" s="475"/>
      <c r="AW97" s="475"/>
      <c r="AX97" s="475"/>
      <c r="AY97" s="475"/>
      <c r="AZ97" s="475"/>
      <c r="BA97" s="475"/>
      <c r="BB97" s="475"/>
      <c r="BC97" s="475"/>
      <c r="BD97" s="475"/>
      <c r="BE97" s="475"/>
      <c r="BF97" s="475"/>
      <c r="BG97" s="475"/>
      <c r="BH97" s="475"/>
      <c r="BI97" s="475"/>
      <c r="BJ97" s="475"/>
      <c r="BK97" s="475"/>
      <c r="BL97" s="475"/>
      <c r="BM97" s="475"/>
      <c r="BN97" s="475"/>
      <c r="BO97" s="475"/>
      <c r="BP97" s="475"/>
      <c r="BQ97" s="475"/>
      <c r="BR97" s="475"/>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5"/>
      <c r="CO97" s="475"/>
      <c r="CP97" s="475"/>
      <c r="CQ97" s="475"/>
      <c r="CR97" s="475"/>
      <c r="CS97" s="475"/>
      <c r="CT97" s="475"/>
      <c r="CU97" s="475"/>
      <c r="CV97" s="475"/>
      <c r="CW97" s="475"/>
      <c r="CX97" s="475"/>
      <c r="CY97" s="475"/>
      <c r="CZ97" s="475"/>
      <c r="DA97" s="475"/>
      <c r="DB97" s="475"/>
      <c r="DC97" s="475"/>
      <c r="DD97" s="475"/>
      <c r="DE97" s="475"/>
      <c r="DF97" s="475"/>
      <c r="DG97" s="475"/>
      <c r="DH97" s="475"/>
      <c r="DI97" s="475"/>
      <c r="DJ97" s="475"/>
      <c r="DK97" s="475"/>
      <c r="DL97" s="475"/>
      <c r="DM97" s="475"/>
      <c r="DN97" s="475"/>
      <c r="DO97" s="475"/>
      <c r="DP97" s="475"/>
      <c r="DQ97" s="475"/>
      <c r="DR97" s="475"/>
      <c r="DS97" s="475"/>
      <c r="DT97" s="475"/>
      <c r="DU97" s="475"/>
      <c r="DV97" s="475"/>
      <c r="DW97" s="475"/>
      <c r="DX97" s="475"/>
      <c r="DY97" s="475"/>
      <c r="DZ97" s="475"/>
      <c r="EA97" s="475"/>
      <c r="EB97" s="475"/>
      <c r="EC97" s="475"/>
      <c r="ED97" s="475"/>
      <c r="EE97" s="475"/>
      <c r="EF97" s="475"/>
      <c r="EG97" s="475"/>
      <c r="EH97" s="475"/>
      <c r="EI97" s="475"/>
      <c r="EJ97" s="475"/>
      <c r="EK97" s="475"/>
      <c r="EL97" s="475"/>
      <c r="EM97" s="475"/>
      <c r="EN97" s="475"/>
      <c r="EO97" s="475"/>
      <c r="EP97" s="475"/>
      <c r="EQ97" s="475"/>
      <c r="ER97" s="475"/>
      <c r="ES97" s="475"/>
      <c r="ET97" s="475"/>
      <c r="EU97" s="475"/>
      <c r="EV97" s="475"/>
      <c r="EW97" s="475"/>
      <c r="EX97" s="475"/>
      <c r="EY97" s="475"/>
      <c r="EZ97" s="475"/>
      <c r="FA97" s="475"/>
      <c r="FB97" s="475"/>
      <c r="FC97" s="475"/>
      <c r="FD97" s="475"/>
      <c r="FE97" s="475"/>
      <c r="FF97" s="475"/>
      <c r="FG97" s="475"/>
      <c r="FH97" s="475"/>
      <c r="FI97" s="475"/>
      <c r="FJ97" s="475"/>
      <c r="FK97" s="475"/>
      <c r="FL97" s="475"/>
      <c r="FM97" s="475"/>
      <c r="FN97" s="475"/>
      <c r="FO97" s="475"/>
      <c r="FP97" s="475"/>
      <c r="FQ97" s="475"/>
      <c r="FR97" s="475"/>
      <c r="FS97" s="475"/>
      <c r="FT97" s="475"/>
      <c r="FU97" s="475"/>
      <c r="FV97" s="475"/>
      <c r="FW97" s="475"/>
      <c r="FX97" s="475"/>
      <c r="FY97" s="475"/>
      <c r="FZ97" s="475"/>
      <c r="GA97" s="475"/>
      <c r="GB97" s="475"/>
      <c r="GC97" s="475"/>
      <c r="GD97" s="475"/>
      <c r="GE97" s="475"/>
      <c r="GF97" s="475"/>
      <c r="GG97" s="475"/>
      <c r="GH97" s="475"/>
      <c r="GI97" s="475"/>
      <c r="GJ97" s="475"/>
      <c r="GK97" s="475"/>
      <c r="GL97" s="475"/>
      <c r="GM97" s="475"/>
      <c r="GN97" s="475"/>
      <c r="GO97" s="475"/>
      <c r="GP97" s="475"/>
      <c r="GQ97" s="475"/>
      <c r="GR97" s="475"/>
      <c r="GS97" s="475"/>
      <c r="GT97" s="475"/>
      <c r="GU97" s="475"/>
      <c r="GV97" s="475"/>
      <c r="GW97" s="475"/>
      <c r="GX97" s="475"/>
      <c r="GY97" s="475"/>
      <c r="GZ97" s="475"/>
      <c r="HA97" s="475"/>
      <c r="HB97" s="475"/>
      <c r="HC97" s="475"/>
      <c r="HD97" s="475"/>
      <c r="HE97" s="475"/>
      <c r="HF97" s="475"/>
      <c r="HG97" s="475"/>
      <c r="HH97" s="475"/>
      <c r="HI97" s="475"/>
      <c r="HJ97" s="475"/>
      <c r="HK97" s="475"/>
      <c r="HL97" s="475"/>
      <c r="HM97" s="475"/>
      <c r="HN97" s="475"/>
      <c r="HO97" s="475"/>
      <c r="HP97" s="475"/>
      <c r="HQ97" s="475"/>
      <c r="HR97" s="475"/>
      <c r="HS97" s="475"/>
      <c r="HT97" s="475"/>
      <c r="HU97" s="475"/>
      <c r="HV97" s="475"/>
      <c r="HW97" s="475"/>
      <c r="HX97" s="475"/>
      <c r="HY97" s="475"/>
      <c r="HZ97" s="475"/>
      <c r="IA97" s="475"/>
      <c r="IB97" s="475"/>
      <c r="IC97" s="475"/>
      <c r="ID97" s="475"/>
      <c r="IE97" s="475"/>
      <c r="IF97" s="475"/>
      <c r="IG97" s="475"/>
      <c r="IH97" s="475"/>
      <c r="II97" s="475"/>
      <c r="IJ97" s="475"/>
      <c r="IK97" s="475"/>
      <c r="IL97" s="475"/>
      <c r="IM97" s="475"/>
      <c r="IN97" s="475"/>
      <c r="IO97" s="475"/>
      <c r="IP97" s="475"/>
      <c r="IQ97" s="475"/>
      <c r="IR97" s="475"/>
      <c r="IS97" s="475"/>
      <c r="IT97" s="475"/>
      <c r="IU97" s="475"/>
      <c r="IV97" s="475"/>
      <c r="IW97" s="475"/>
      <c r="IX97" s="475"/>
      <c r="IY97" s="475"/>
      <c r="IZ97" s="475"/>
      <c r="JA97" s="475"/>
      <c r="JB97" s="475"/>
      <c r="JC97" s="475"/>
      <c r="JD97" s="475"/>
      <c r="JE97" s="475"/>
      <c r="JF97" s="475"/>
      <c r="JG97" s="475"/>
      <c r="JH97" s="475"/>
      <c r="JI97" s="475"/>
      <c r="JJ97" s="475"/>
      <c r="JK97" s="475"/>
      <c r="JL97" s="475"/>
      <c r="JM97" s="475"/>
      <c r="JN97" s="475"/>
      <c r="JO97" s="475"/>
      <c r="JP97" s="475"/>
      <c r="JQ97" s="475"/>
      <c r="JR97" s="475"/>
      <c r="JS97" s="475"/>
      <c r="JT97" s="475"/>
      <c r="JU97" s="475"/>
      <c r="JV97" s="475"/>
      <c r="JW97" s="475"/>
      <c r="JX97" s="475"/>
      <c r="JY97" s="475"/>
      <c r="JZ97" s="475"/>
      <c r="KA97" s="475"/>
      <c r="KB97" s="475"/>
      <c r="KC97" s="475"/>
      <c r="KD97" s="475"/>
      <c r="KE97" s="475"/>
      <c r="KF97" s="475"/>
      <c r="KG97" s="475"/>
      <c r="KH97" s="475"/>
      <c r="KI97" s="475"/>
      <c r="KJ97" s="475"/>
      <c r="KK97" s="475"/>
      <c r="KL97" s="475"/>
      <c r="KM97" s="475"/>
      <c r="KN97" s="475"/>
      <c r="KO97" s="475"/>
      <c r="KP97" s="475"/>
      <c r="KQ97" s="475"/>
      <c r="KR97" s="475"/>
      <c r="KS97" s="475"/>
      <c r="KT97" s="475"/>
      <c r="KU97" s="475"/>
      <c r="KV97" s="475"/>
      <c r="KW97" s="475"/>
      <c r="KX97" s="486"/>
      <c r="KY97" s="486"/>
      <c r="KZ97" s="486"/>
      <c r="LA97" s="486"/>
      <c r="LB97" s="486"/>
      <c r="LC97" s="486"/>
      <c r="LD97" s="486"/>
      <c r="LE97" s="489"/>
    </row>
    <row r="98" s="15" customFormat="1" ht="47" customHeight="1" spans="1:317">
      <c r="A98" s="364"/>
      <c r="B98" s="42"/>
      <c r="C98" s="43"/>
      <c r="D98" s="44"/>
      <c r="E98" s="365"/>
      <c r="F98" s="366"/>
      <c r="G98" s="367"/>
      <c r="H98" s="46"/>
      <c r="I98" s="100"/>
      <c r="J98" s="101"/>
      <c r="K98" s="102"/>
      <c r="L98" s="102"/>
      <c r="M98" s="102"/>
      <c r="N98" s="103"/>
      <c r="O98" s="103"/>
      <c r="P98" s="104"/>
      <c r="Q98" s="156"/>
      <c r="R98" s="412"/>
      <c r="S98" s="177"/>
      <c r="T98" s="177"/>
      <c r="U98" s="177"/>
      <c r="V98" s="159"/>
      <c r="W98" s="159"/>
      <c r="X98" s="161"/>
      <c r="Y98" s="213"/>
      <c r="Z98" s="433"/>
      <c r="AA98" s="434"/>
      <c r="AB98" s="52"/>
      <c r="AC98" s="216"/>
      <c r="AD98" s="217"/>
      <c r="AE98" s="217"/>
      <c r="AF98" s="271"/>
      <c r="AG98" s="293"/>
      <c r="AH98" s="271"/>
      <c r="AI98" s="271"/>
      <c r="AJ98" s="457"/>
      <c r="AK98" s="28"/>
      <c r="AL98" s="28"/>
      <c r="AM98" s="29"/>
      <c r="AN98" s="3"/>
      <c r="AO98" s="475"/>
      <c r="AP98" s="475"/>
      <c r="AQ98" s="475"/>
      <c r="AR98" s="475"/>
      <c r="AS98" s="475"/>
      <c r="AT98" s="475"/>
      <c r="AU98" s="475"/>
      <c r="AV98" s="475"/>
      <c r="AW98" s="475"/>
      <c r="AX98" s="475"/>
      <c r="AY98" s="475"/>
      <c r="AZ98" s="475"/>
      <c r="BA98" s="475"/>
      <c r="BB98" s="475"/>
      <c r="BC98" s="475"/>
      <c r="BD98" s="475"/>
      <c r="BE98" s="475"/>
      <c r="BF98" s="475"/>
      <c r="BG98" s="475"/>
      <c r="BH98" s="475"/>
      <c r="BI98" s="475"/>
      <c r="BJ98" s="475"/>
      <c r="BK98" s="475"/>
      <c r="BL98" s="475"/>
      <c r="BM98" s="475"/>
      <c r="BN98" s="475"/>
      <c r="BO98" s="475"/>
      <c r="BP98" s="475"/>
      <c r="BQ98" s="475"/>
      <c r="BR98" s="475"/>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5"/>
      <c r="CO98" s="475"/>
      <c r="CP98" s="475"/>
      <c r="CQ98" s="475"/>
      <c r="CR98" s="475"/>
      <c r="CS98" s="475"/>
      <c r="CT98" s="475"/>
      <c r="CU98" s="475"/>
      <c r="CV98" s="475"/>
      <c r="CW98" s="475"/>
      <c r="CX98" s="475"/>
      <c r="CY98" s="475"/>
      <c r="CZ98" s="475"/>
      <c r="DA98" s="475"/>
      <c r="DB98" s="475"/>
      <c r="DC98" s="475"/>
      <c r="DD98" s="475"/>
      <c r="DE98" s="475"/>
      <c r="DF98" s="475"/>
      <c r="DG98" s="475"/>
      <c r="DH98" s="475"/>
      <c r="DI98" s="475"/>
      <c r="DJ98" s="475"/>
      <c r="DK98" s="475"/>
      <c r="DL98" s="475"/>
      <c r="DM98" s="475"/>
      <c r="DN98" s="475"/>
      <c r="DO98" s="475"/>
      <c r="DP98" s="475"/>
      <c r="DQ98" s="475"/>
      <c r="DR98" s="475"/>
      <c r="DS98" s="475"/>
      <c r="DT98" s="475"/>
      <c r="DU98" s="475"/>
      <c r="DV98" s="475"/>
      <c r="DW98" s="475"/>
      <c r="DX98" s="475"/>
      <c r="DY98" s="475"/>
      <c r="DZ98" s="475"/>
      <c r="EA98" s="475"/>
      <c r="EB98" s="475"/>
      <c r="EC98" s="475"/>
      <c r="ED98" s="475"/>
      <c r="EE98" s="475"/>
      <c r="EF98" s="475"/>
      <c r="EG98" s="475"/>
      <c r="EH98" s="475"/>
      <c r="EI98" s="475"/>
      <c r="EJ98" s="475"/>
      <c r="EK98" s="475"/>
      <c r="EL98" s="475"/>
      <c r="EM98" s="475"/>
      <c r="EN98" s="475"/>
      <c r="EO98" s="475"/>
      <c r="EP98" s="475"/>
      <c r="EQ98" s="475"/>
      <c r="ER98" s="475"/>
      <c r="ES98" s="475"/>
      <c r="ET98" s="475"/>
      <c r="EU98" s="475"/>
      <c r="EV98" s="475"/>
      <c r="EW98" s="475"/>
      <c r="EX98" s="475"/>
      <c r="EY98" s="475"/>
      <c r="EZ98" s="475"/>
      <c r="FA98" s="475"/>
      <c r="FB98" s="475"/>
      <c r="FC98" s="475"/>
      <c r="FD98" s="475"/>
      <c r="FE98" s="475"/>
      <c r="FF98" s="475"/>
      <c r="FG98" s="475"/>
      <c r="FH98" s="475"/>
      <c r="FI98" s="475"/>
      <c r="FJ98" s="475"/>
      <c r="FK98" s="475"/>
      <c r="FL98" s="475"/>
      <c r="FM98" s="475"/>
      <c r="FN98" s="475"/>
      <c r="FO98" s="475"/>
      <c r="FP98" s="475"/>
      <c r="FQ98" s="475"/>
      <c r="FR98" s="475"/>
      <c r="FS98" s="475"/>
      <c r="FT98" s="475"/>
      <c r="FU98" s="475"/>
      <c r="FV98" s="475"/>
      <c r="FW98" s="475"/>
      <c r="FX98" s="475"/>
      <c r="FY98" s="475"/>
      <c r="FZ98" s="475"/>
      <c r="GA98" s="475"/>
      <c r="GB98" s="475"/>
      <c r="GC98" s="475"/>
      <c r="GD98" s="475"/>
      <c r="GE98" s="475"/>
      <c r="GF98" s="475"/>
      <c r="GG98" s="475"/>
      <c r="GH98" s="475"/>
      <c r="GI98" s="475"/>
      <c r="GJ98" s="475"/>
      <c r="GK98" s="475"/>
      <c r="GL98" s="475"/>
      <c r="GM98" s="475"/>
      <c r="GN98" s="475"/>
      <c r="GO98" s="475"/>
      <c r="GP98" s="475"/>
      <c r="GQ98" s="475"/>
      <c r="GR98" s="475"/>
      <c r="GS98" s="475"/>
      <c r="GT98" s="475"/>
      <c r="GU98" s="475"/>
      <c r="GV98" s="475"/>
      <c r="GW98" s="475"/>
      <c r="GX98" s="475"/>
      <c r="GY98" s="475"/>
      <c r="GZ98" s="475"/>
      <c r="HA98" s="475"/>
      <c r="HB98" s="475"/>
      <c r="HC98" s="475"/>
      <c r="HD98" s="475"/>
      <c r="HE98" s="475"/>
      <c r="HF98" s="475"/>
      <c r="HG98" s="475"/>
      <c r="HH98" s="475"/>
      <c r="HI98" s="475"/>
      <c r="HJ98" s="475"/>
      <c r="HK98" s="475"/>
      <c r="HL98" s="475"/>
      <c r="HM98" s="475"/>
      <c r="HN98" s="475"/>
      <c r="HO98" s="475"/>
      <c r="HP98" s="475"/>
      <c r="HQ98" s="475"/>
      <c r="HR98" s="475"/>
      <c r="HS98" s="475"/>
      <c r="HT98" s="475"/>
      <c r="HU98" s="475"/>
      <c r="HV98" s="475"/>
      <c r="HW98" s="475"/>
      <c r="HX98" s="475"/>
      <c r="HY98" s="475"/>
      <c r="HZ98" s="475"/>
      <c r="IA98" s="475"/>
      <c r="IB98" s="475"/>
      <c r="IC98" s="475"/>
      <c r="ID98" s="475"/>
      <c r="IE98" s="475"/>
      <c r="IF98" s="475"/>
      <c r="IG98" s="475"/>
      <c r="IH98" s="475"/>
      <c r="II98" s="475"/>
      <c r="IJ98" s="475"/>
      <c r="IK98" s="475"/>
      <c r="IL98" s="475"/>
      <c r="IM98" s="475"/>
      <c r="IN98" s="475"/>
      <c r="IO98" s="475"/>
      <c r="IP98" s="475"/>
      <c r="IQ98" s="475"/>
      <c r="IR98" s="475"/>
      <c r="IS98" s="475"/>
      <c r="IT98" s="475"/>
      <c r="IU98" s="475"/>
      <c r="IV98" s="475"/>
      <c r="IW98" s="475"/>
      <c r="IX98" s="475"/>
      <c r="IY98" s="475"/>
      <c r="IZ98" s="475"/>
      <c r="JA98" s="475"/>
      <c r="JB98" s="475"/>
      <c r="JC98" s="475"/>
      <c r="JD98" s="475"/>
      <c r="JE98" s="475"/>
      <c r="JF98" s="475"/>
      <c r="JG98" s="475"/>
      <c r="JH98" s="475"/>
      <c r="JI98" s="475"/>
      <c r="JJ98" s="475"/>
      <c r="JK98" s="475"/>
      <c r="JL98" s="475"/>
      <c r="JM98" s="475"/>
      <c r="JN98" s="475"/>
      <c r="JO98" s="475"/>
      <c r="JP98" s="475"/>
      <c r="JQ98" s="475"/>
      <c r="JR98" s="475"/>
      <c r="JS98" s="475"/>
      <c r="JT98" s="475"/>
      <c r="JU98" s="475"/>
      <c r="JV98" s="475"/>
      <c r="JW98" s="475"/>
      <c r="JX98" s="475"/>
      <c r="JY98" s="475"/>
      <c r="JZ98" s="475"/>
      <c r="KA98" s="475"/>
      <c r="KB98" s="475"/>
      <c r="KC98" s="475"/>
      <c r="KD98" s="475"/>
      <c r="KE98" s="475"/>
      <c r="KF98" s="475"/>
      <c r="KG98" s="475"/>
      <c r="KH98" s="475"/>
      <c r="KI98" s="475"/>
      <c r="KJ98" s="475"/>
      <c r="KK98" s="475"/>
      <c r="KL98" s="475"/>
      <c r="KM98" s="475"/>
      <c r="KN98" s="475"/>
      <c r="KO98" s="475"/>
      <c r="KP98" s="475"/>
      <c r="KQ98" s="475"/>
      <c r="KR98" s="475"/>
      <c r="KS98" s="475"/>
      <c r="KT98" s="475"/>
      <c r="KU98" s="475"/>
      <c r="KV98" s="475"/>
      <c r="KW98" s="475"/>
      <c r="KX98" s="486"/>
      <c r="KY98" s="486"/>
      <c r="KZ98" s="486"/>
      <c r="LA98" s="486"/>
      <c r="LB98" s="486"/>
      <c r="LC98" s="486"/>
      <c r="LD98" s="486"/>
      <c r="LE98" s="489"/>
    </row>
    <row r="99" s="15" customFormat="1" ht="47" customHeight="1" spans="1:317">
      <c r="A99" s="364"/>
      <c r="B99" s="42"/>
      <c r="C99" s="43"/>
      <c r="D99" s="44"/>
      <c r="E99" s="365"/>
      <c r="F99" s="366"/>
      <c r="G99" s="367"/>
      <c r="H99" s="46"/>
      <c r="I99" s="100"/>
      <c r="J99" s="101"/>
      <c r="K99" s="102"/>
      <c r="L99" s="102"/>
      <c r="M99" s="102"/>
      <c r="N99" s="103"/>
      <c r="O99" s="103"/>
      <c r="P99" s="104"/>
      <c r="Q99" s="156"/>
      <c r="R99" s="412"/>
      <c r="S99" s="177"/>
      <c r="T99" s="177"/>
      <c r="U99" s="177"/>
      <c r="V99" s="159"/>
      <c r="W99" s="159"/>
      <c r="X99" s="161"/>
      <c r="Y99" s="213"/>
      <c r="Z99" s="433"/>
      <c r="AA99" s="434"/>
      <c r="AB99" s="52"/>
      <c r="AC99" s="216"/>
      <c r="AD99" s="217"/>
      <c r="AE99" s="217"/>
      <c r="AF99" s="271"/>
      <c r="AG99" s="293"/>
      <c r="AH99" s="271"/>
      <c r="AI99" s="271"/>
      <c r="AJ99" s="457"/>
      <c r="AK99" s="28"/>
      <c r="AL99" s="28"/>
      <c r="AM99" s="29"/>
      <c r="AN99" s="3"/>
      <c r="AO99" s="475"/>
      <c r="AP99" s="475"/>
      <c r="AQ99" s="475"/>
      <c r="AR99" s="475"/>
      <c r="AS99" s="475"/>
      <c r="AT99" s="475"/>
      <c r="AU99" s="475"/>
      <c r="AV99" s="475"/>
      <c r="AW99" s="475"/>
      <c r="AX99" s="475"/>
      <c r="AY99" s="475"/>
      <c r="AZ99" s="475"/>
      <c r="BA99" s="475"/>
      <c r="BB99" s="475"/>
      <c r="BC99" s="475"/>
      <c r="BD99" s="475"/>
      <c r="BE99" s="475"/>
      <c r="BF99" s="475"/>
      <c r="BG99" s="475"/>
      <c r="BH99" s="475"/>
      <c r="BI99" s="475"/>
      <c r="BJ99" s="475"/>
      <c r="BK99" s="475"/>
      <c r="BL99" s="475"/>
      <c r="BM99" s="475"/>
      <c r="BN99" s="475"/>
      <c r="BO99" s="475"/>
      <c r="BP99" s="475"/>
      <c r="BQ99" s="475"/>
      <c r="BR99" s="475"/>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5"/>
      <c r="CO99" s="475"/>
      <c r="CP99" s="475"/>
      <c r="CQ99" s="475"/>
      <c r="CR99" s="475"/>
      <c r="CS99" s="475"/>
      <c r="CT99" s="475"/>
      <c r="CU99" s="475"/>
      <c r="CV99" s="475"/>
      <c r="CW99" s="475"/>
      <c r="CX99" s="475"/>
      <c r="CY99" s="475"/>
      <c r="CZ99" s="475"/>
      <c r="DA99" s="475"/>
      <c r="DB99" s="475"/>
      <c r="DC99" s="475"/>
      <c r="DD99" s="475"/>
      <c r="DE99" s="475"/>
      <c r="DF99" s="475"/>
      <c r="DG99" s="475"/>
      <c r="DH99" s="475"/>
      <c r="DI99" s="475"/>
      <c r="DJ99" s="475"/>
      <c r="DK99" s="475"/>
      <c r="DL99" s="475"/>
      <c r="DM99" s="475"/>
      <c r="DN99" s="475"/>
      <c r="DO99" s="475"/>
      <c r="DP99" s="475"/>
      <c r="DQ99" s="475"/>
      <c r="DR99" s="475"/>
      <c r="DS99" s="475"/>
      <c r="DT99" s="475"/>
      <c r="DU99" s="475"/>
      <c r="DV99" s="475"/>
      <c r="DW99" s="475"/>
      <c r="DX99" s="475"/>
      <c r="DY99" s="475"/>
      <c r="DZ99" s="475"/>
      <c r="EA99" s="475"/>
      <c r="EB99" s="475"/>
      <c r="EC99" s="475"/>
      <c r="ED99" s="475"/>
      <c r="EE99" s="475"/>
      <c r="EF99" s="475"/>
      <c r="EG99" s="475"/>
      <c r="EH99" s="475"/>
      <c r="EI99" s="475"/>
      <c r="EJ99" s="475"/>
      <c r="EK99" s="475"/>
      <c r="EL99" s="475"/>
      <c r="EM99" s="475"/>
      <c r="EN99" s="475"/>
      <c r="EO99" s="475"/>
      <c r="EP99" s="475"/>
      <c r="EQ99" s="475"/>
      <c r="ER99" s="475"/>
      <c r="ES99" s="475"/>
      <c r="ET99" s="475"/>
      <c r="EU99" s="475"/>
      <c r="EV99" s="475"/>
      <c r="EW99" s="475"/>
      <c r="EX99" s="475"/>
      <c r="EY99" s="475"/>
      <c r="EZ99" s="475"/>
      <c r="FA99" s="475"/>
      <c r="FB99" s="475"/>
      <c r="FC99" s="475"/>
      <c r="FD99" s="475"/>
      <c r="FE99" s="475"/>
      <c r="FF99" s="475"/>
      <c r="FG99" s="475"/>
      <c r="FH99" s="475"/>
      <c r="FI99" s="475"/>
      <c r="FJ99" s="475"/>
      <c r="FK99" s="475"/>
      <c r="FL99" s="475"/>
      <c r="FM99" s="475"/>
      <c r="FN99" s="475"/>
      <c r="FO99" s="475"/>
      <c r="FP99" s="475"/>
      <c r="FQ99" s="475"/>
      <c r="FR99" s="475"/>
      <c r="FS99" s="475"/>
      <c r="FT99" s="475"/>
      <c r="FU99" s="475"/>
      <c r="FV99" s="475"/>
      <c r="FW99" s="475"/>
      <c r="FX99" s="475"/>
      <c r="FY99" s="475"/>
      <c r="FZ99" s="475"/>
      <c r="GA99" s="475"/>
      <c r="GB99" s="475"/>
      <c r="GC99" s="475"/>
      <c r="GD99" s="475"/>
      <c r="GE99" s="475"/>
      <c r="GF99" s="475"/>
      <c r="GG99" s="475"/>
      <c r="GH99" s="475"/>
      <c r="GI99" s="475"/>
      <c r="GJ99" s="475"/>
      <c r="GK99" s="475"/>
      <c r="GL99" s="475"/>
      <c r="GM99" s="475"/>
      <c r="GN99" s="475"/>
      <c r="GO99" s="475"/>
      <c r="GP99" s="475"/>
      <c r="GQ99" s="475"/>
      <c r="GR99" s="475"/>
      <c r="GS99" s="475"/>
      <c r="GT99" s="475"/>
      <c r="GU99" s="475"/>
      <c r="GV99" s="475"/>
      <c r="GW99" s="475"/>
      <c r="GX99" s="475"/>
      <c r="GY99" s="475"/>
      <c r="GZ99" s="475"/>
      <c r="HA99" s="475"/>
      <c r="HB99" s="475"/>
      <c r="HC99" s="475"/>
      <c r="HD99" s="475"/>
      <c r="HE99" s="475"/>
      <c r="HF99" s="475"/>
      <c r="HG99" s="475"/>
      <c r="HH99" s="475"/>
      <c r="HI99" s="475"/>
      <c r="HJ99" s="475"/>
      <c r="HK99" s="475"/>
      <c r="HL99" s="475"/>
      <c r="HM99" s="475"/>
      <c r="HN99" s="475"/>
      <c r="HO99" s="475"/>
      <c r="HP99" s="475"/>
      <c r="HQ99" s="475"/>
      <c r="HR99" s="475"/>
      <c r="HS99" s="475"/>
      <c r="HT99" s="475"/>
      <c r="HU99" s="475"/>
      <c r="HV99" s="475"/>
      <c r="HW99" s="475"/>
      <c r="HX99" s="475"/>
      <c r="HY99" s="475"/>
      <c r="HZ99" s="475"/>
      <c r="IA99" s="475"/>
      <c r="IB99" s="475"/>
      <c r="IC99" s="475"/>
      <c r="ID99" s="475"/>
      <c r="IE99" s="475"/>
      <c r="IF99" s="475"/>
      <c r="IG99" s="475"/>
      <c r="IH99" s="475"/>
      <c r="II99" s="475"/>
      <c r="IJ99" s="475"/>
      <c r="IK99" s="475"/>
      <c r="IL99" s="475"/>
      <c r="IM99" s="475"/>
      <c r="IN99" s="475"/>
      <c r="IO99" s="475"/>
      <c r="IP99" s="475"/>
      <c r="IQ99" s="475"/>
      <c r="IR99" s="475"/>
      <c r="IS99" s="475"/>
      <c r="IT99" s="475"/>
      <c r="IU99" s="475"/>
      <c r="IV99" s="475"/>
      <c r="IW99" s="475"/>
      <c r="IX99" s="475"/>
      <c r="IY99" s="475"/>
      <c r="IZ99" s="475"/>
      <c r="JA99" s="475"/>
      <c r="JB99" s="475"/>
      <c r="JC99" s="475"/>
      <c r="JD99" s="475"/>
      <c r="JE99" s="475"/>
      <c r="JF99" s="475"/>
      <c r="JG99" s="475"/>
      <c r="JH99" s="475"/>
      <c r="JI99" s="475"/>
      <c r="JJ99" s="475"/>
      <c r="JK99" s="475"/>
      <c r="JL99" s="475"/>
      <c r="JM99" s="475"/>
      <c r="JN99" s="475"/>
      <c r="JO99" s="475"/>
      <c r="JP99" s="475"/>
      <c r="JQ99" s="475"/>
      <c r="JR99" s="475"/>
      <c r="JS99" s="475"/>
      <c r="JT99" s="475"/>
      <c r="JU99" s="475"/>
      <c r="JV99" s="475"/>
      <c r="JW99" s="475"/>
      <c r="JX99" s="475"/>
      <c r="JY99" s="475"/>
      <c r="JZ99" s="475"/>
      <c r="KA99" s="475"/>
      <c r="KB99" s="475"/>
      <c r="KC99" s="475"/>
      <c r="KD99" s="475"/>
      <c r="KE99" s="475"/>
      <c r="KF99" s="475"/>
      <c r="KG99" s="475"/>
      <c r="KH99" s="475"/>
      <c r="KI99" s="475"/>
      <c r="KJ99" s="475"/>
      <c r="KK99" s="475"/>
      <c r="KL99" s="475"/>
      <c r="KM99" s="475"/>
      <c r="KN99" s="475"/>
      <c r="KO99" s="475"/>
      <c r="KP99" s="475"/>
      <c r="KQ99" s="475"/>
      <c r="KR99" s="475"/>
      <c r="KS99" s="475"/>
      <c r="KT99" s="475"/>
      <c r="KU99" s="475"/>
      <c r="KV99" s="475"/>
      <c r="KW99" s="475"/>
      <c r="KX99" s="486"/>
      <c r="KY99" s="486"/>
      <c r="KZ99" s="486"/>
      <c r="LA99" s="486"/>
      <c r="LB99" s="486"/>
      <c r="LC99" s="486"/>
      <c r="LD99" s="486"/>
      <c r="LE99" s="489"/>
    </row>
    <row r="100" s="15" customFormat="1" ht="47" customHeight="1" spans="1:317">
      <c r="A100" s="364"/>
      <c r="B100" s="42"/>
      <c r="C100" s="43"/>
      <c r="D100" s="44"/>
      <c r="E100" s="365"/>
      <c r="F100" s="366"/>
      <c r="G100" s="367"/>
      <c r="H100" s="46"/>
      <c r="I100" s="100"/>
      <c r="J100" s="101"/>
      <c r="K100" s="102"/>
      <c r="L100" s="102"/>
      <c r="M100" s="102"/>
      <c r="N100" s="103"/>
      <c r="O100" s="103"/>
      <c r="P100" s="104"/>
      <c r="Q100" s="156"/>
      <c r="R100" s="412"/>
      <c r="S100" s="177"/>
      <c r="T100" s="177"/>
      <c r="U100" s="177"/>
      <c r="V100" s="159"/>
      <c r="W100" s="159"/>
      <c r="X100" s="161"/>
      <c r="Y100" s="213"/>
      <c r="Z100" s="433"/>
      <c r="AA100" s="434"/>
      <c r="AB100" s="52"/>
      <c r="AC100" s="216"/>
      <c r="AD100" s="217"/>
      <c r="AE100" s="217"/>
      <c r="AF100" s="271"/>
      <c r="AG100" s="293"/>
      <c r="AH100" s="271"/>
      <c r="AI100" s="271"/>
      <c r="AJ100" s="457"/>
      <c r="AK100" s="28"/>
      <c r="AL100" s="28"/>
      <c r="AM100" s="29"/>
      <c r="AN100" s="3"/>
      <c r="AO100" s="475"/>
      <c r="AP100" s="475"/>
      <c r="AQ100" s="475"/>
      <c r="AR100" s="475"/>
      <c r="AS100" s="475"/>
      <c r="AT100" s="475"/>
      <c r="AU100" s="475"/>
      <c r="AV100" s="475"/>
      <c r="AW100" s="475"/>
      <c r="AX100" s="475"/>
      <c r="AY100" s="475"/>
      <c r="AZ100" s="475"/>
      <c r="BA100" s="475"/>
      <c r="BB100" s="475"/>
      <c r="BC100" s="475"/>
      <c r="BD100" s="475"/>
      <c r="BE100" s="475"/>
      <c r="BF100" s="475"/>
      <c r="BG100" s="475"/>
      <c r="BH100" s="475"/>
      <c r="BI100" s="475"/>
      <c r="BJ100" s="475"/>
      <c r="BK100" s="475"/>
      <c r="BL100" s="475"/>
      <c r="BM100" s="475"/>
      <c r="BN100" s="475"/>
      <c r="BO100" s="475"/>
      <c r="BP100" s="475"/>
      <c r="BQ100" s="475"/>
      <c r="BR100" s="475"/>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5"/>
      <c r="CO100" s="475"/>
      <c r="CP100" s="475"/>
      <c r="CQ100" s="475"/>
      <c r="CR100" s="475"/>
      <c r="CS100" s="475"/>
      <c r="CT100" s="475"/>
      <c r="CU100" s="475"/>
      <c r="CV100" s="475"/>
      <c r="CW100" s="475"/>
      <c r="CX100" s="475"/>
      <c r="CY100" s="475"/>
      <c r="CZ100" s="475"/>
      <c r="DA100" s="475"/>
      <c r="DB100" s="475"/>
      <c r="DC100" s="475"/>
      <c r="DD100" s="475"/>
      <c r="DE100" s="475"/>
      <c r="DF100" s="475"/>
      <c r="DG100" s="475"/>
      <c r="DH100" s="475"/>
      <c r="DI100" s="475"/>
      <c r="DJ100" s="475"/>
      <c r="DK100" s="475"/>
      <c r="DL100" s="475"/>
      <c r="DM100" s="475"/>
      <c r="DN100" s="475"/>
      <c r="DO100" s="475"/>
      <c r="DP100" s="475"/>
      <c r="DQ100" s="475"/>
      <c r="DR100" s="475"/>
      <c r="DS100" s="475"/>
      <c r="DT100" s="475"/>
      <c r="DU100" s="475"/>
      <c r="DV100" s="475"/>
      <c r="DW100" s="475"/>
      <c r="DX100" s="475"/>
      <c r="DY100" s="475"/>
      <c r="DZ100" s="475"/>
      <c r="EA100" s="475"/>
      <c r="EB100" s="475"/>
      <c r="EC100" s="475"/>
      <c r="ED100" s="475"/>
      <c r="EE100" s="475"/>
      <c r="EF100" s="475"/>
      <c r="EG100" s="475"/>
      <c r="EH100" s="475"/>
      <c r="EI100" s="475"/>
      <c r="EJ100" s="475"/>
      <c r="EK100" s="475"/>
      <c r="EL100" s="475"/>
      <c r="EM100" s="475"/>
      <c r="EN100" s="475"/>
      <c r="EO100" s="475"/>
      <c r="EP100" s="475"/>
      <c r="EQ100" s="475"/>
      <c r="ER100" s="475"/>
      <c r="ES100" s="475"/>
      <c r="ET100" s="475"/>
      <c r="EU100" s="475"/>
      <c r="EV100" s="475"/>
      <c r="EW100" s="475"/>
      <c r="EX100" s="475"/>
      <c r="EY100" s="475"/>
      <c r="EZ100" s="475"/>
      <c r="FA100" s="475"/>
      <c r="FB100" s="475"/>
      <c r="FC100" s="475"/>
      <c r="FD100" s="475"/>
      <c r="FE100" s="475"/>
      <c r="FF100" s="475"/>
      <c r="FG100" s="475"/>
      <c r="FH100" s="475"/>
      <c r="FI100" s="475"/>
      <c r="FJ100" s="475"/>
      <c r="FK100" s="475"/>
      <c r="FL100" s="475"/>
      <c r="FM100" s="475"/>
      <c r="FN100" s="475"/>
      <c r="FO100" s="475"/>
      <c r="FP100" s="475"/>
      <c r="FQ100" s="475"/>
      <c r="FR100" s="475"/>
      <c r="FS100" s="475"/>
      <c r="FT100" s="475"/>
      <c r="FU100" s="475"/>
      <c r="FV100" s="475"/>
      <c r="FW100" s="475"/>
      <c r="FX100" s="475"/>
      <c r="FY100" s="475"/>
      <c r="FZ100" s="475"/>
      <c r="GA100" s="475"/>
      <c r="GB100" s="475"/>
      <c r="GC100" s="475"/>
      <c r="GD100" s="475"/>
      <c r="GE100" s="475"/>
      <c r="GF100" s="475"/>
      <c r="GG100" s="475"/>
      <c r="GH100" s="475"/>
      <c r="GI100" s="475"/>
      <c r="GJ100" s="475"/>
      <c r="GK100" s="475"/>
      <c r="GL100" s="475"/>
      <c r="GM100" s="475"/>
      <c r="GN100" s="475"/>
      <c r="GO100" s="475"/>
      <c r="GP100" s="475"/>
      <c r="GQ100" s="475"/>
      <c r="GR100" s="475"/>
      <c r="GS100" s="475"/>
      <c r="GT100" s="475"/>
      <c r="GU100" s="475"/>
      <c r="GV100" s="475"/>
      <c r="GW100" s="475"/>
      <c r="GX100" s="475"/>
      <c r="GY100" s="475"/>
      <c r="GZ100" s="475"/>
      <c r="HA100" s="475"/>
      <c r="HB100" s="475"/>
      <c r="HC100" s="475"/>
      <c r="HD100" s="475"/>
      <c r="HE100" s="475"/>
      <c r="HF100" s="475"/>
      <c r="HG100" s="475"/>
      <c r="HH100" s="475"/>
      <c r="HI100" s="475"/>
      <c r="HJ100" s="475"/>
      <c r="HK100" s="475"/>
      <c r="HL100" s="475"/>
      <c r="HM100" s="475"/>
      <c r="HN100" s="475"/>
      <c r="HO100" s="475"/>
      <c r="HP100" s="475"/>
      <c r="HQ100" s="475"/>
      <c r="HR100" s="475"/>
      <c r="HS100" s="475"/>
      <c r="HT100" s="475"/>
      <c r="HU100" s="475"/>
      <c r="HV100" s="475"/>
      <c r="HW100" s="475"/>
      <c r="HX100" s="475"/>
      <c r="HY100" s="475"/>
      <c r="HZ100" s="475"/>
      <c r="IA100" s="475"/>
      <c r="IB100" s="475"/>
      <c r="IC100" s="475"/>
      <c r="ID100" s="475"/>
      <c r="IE100" s="475"/>
      <c r="IF100" s="475"/>
      <c r="IG100" s="475"/>
      <c r="IH100" s="475"/>
      <c r="II100" s="475"/>
      <c r="IJ100" s="475"/>
      <c r="IK100" s="475"/>
      <c r="IL100" s="475"/>
      <c r="IM100" s="475"/>
      <c r="IN100" s="475"/>
      <c r="IO100" s="475"/>
      <c r="IP100" s="475"/>
      <c r="IQ100" s="475"/>
      <c r="IR100" s="475"/>
      <c r="IS100" s="475"/>
      <c r="IT100" s="475"/>
      <c r="IU100" s="475"/>
      <c r="IV100" s="475"/>
      <c r="IW100" s="475"/>
      <c r="IX100" s="475"/>
      <c r="IY100" s="475"/>
      <c r="IZ100" s="475"/>
      <c r="JA100" s="475"/>
      <c r="JB100" s="475"/>
      <c r="JC100" s="475"/>
      <c r="JD100" s="475"/>
      <c r="JE100" s="475"/>
      <c r="JF100" s="475"/>
      <c r="JG100" s="475"/>
      <c r="JH100" s="475"/>
      <c r="JI100" s="475"/>
      <c r="JJ100" s="475"/>
      <c r="JK100" s="475"/>
      <c r="JL100" s="475"/>
      <c r="JM100" s="475"/>
      <c r="JN100" s="475"/>
      <c r="JO100" s="475"/>
      <c r="JP100" s="475"/>
      <c r="JQ100" s="475"/>
      <c r="JR100" s="475"/>
      <c r="JS100" s="475"/>
      <c r="JT100" s="475"/>
      <c r="JU100" s="475"/>
      <c r="JV100" s="475"/>
      <c r="JW100" s="475"/>
      <c r="JX100" s="475"/>
      <c r="JY100" s="475"/>
      <c r="JZ100" s="475"/>
      <c r="KA100" s="475"/>
      <c r="KB100" s="475"/>
      <c r="KC100" s="475"/>
      <c r="KD100" s="475"/>
      <c r="KE100" s="475"/>
      <c r="KF100" s="475"/>
      <c r="KG100" s="475"/>
      <c r="KH100" s="475"/>
      <c r="KI100" s="475"/>
      <c r="KJ100" s="475"/>
      <c r="KK100" s="475"/>
      <c r="KL100" s="475"/>
      <c r="KM100" s="475"/>
      <c r="KN100" s="475"/>
      <c r="KO100" s="475"/>
      <c r="KP100" s="475"/>
      <c r="KQ100" s="475"/>
      <c r="KR100" s="475"/>
      <c r="KS100" s="475"/>
      <c r="KT100" s="475"/>
      <c r="KU100" s="475"/>
      <c r="KV100" s="475"/>
      <c r="KW100" s="475"/>
      <c r="KX100" s="486"/>
      <c r="KY100" s="486"/>
      <c r="KZ100" s="486"/>
      <c r="LA100" s="486"/>
      <c r="LB100" s="486"/>
      <c r="LC100" s="486"/>
      <c r="LD100" s="486"/>
      <c r="LE100" s="489"/>
    </row>
    <row r="101" s="15" customFormat="1" ht="47" customHeight="1" spans="1:317">
      <c r="A101" s="364"/>
      <c r="B101" s="42"/>
      <c r="C101" s="43"/>
      <c r="D101" s="44"/>
      <c r="E101" s="365"/>
      <c r="F101" s="366"/>
      <c r="G101" s="367"/>
      <c r="H101" s="46"/>
      <c r="I101" s="100"/>
      <c r="J101" s="101"/>
      <c r="K101" s="102"/>
      <c r="L101" s="102"/>
      <c r="M101" s="102"/>
      <c r="N101" s="103"/>
      <c r="O101" s="103"/>
      <c r="P101" s="104"/>
      <c r="Q101" s="156"/>
      <c r="R101" s="412"/>
      <c r="S101" s="177"/>
      <c r="T101" s="177"/>
      <c r="U101" s="177"/>
      <c r="V101" s="159"/>
      <c r="W101" s="159"/>
      <c r="X101" s="161"/>
      <c r="Y101" s="213"/>
      <c r="Z101" s="433"/>
      <c r="AA101" s="434"/>
      <c r="AB101" s="52"/>
      <c r="AC101" s="216"/>
      <c r="AD101" s="217"/>
      <c r="AE101" s="217"/>
      <c r="AF101" s="271"/>
      <c r="AG101" s="293"/>
      <c r="AH101" s="271"/>
      <c r="AI101" s="271"/>
      <c r="AJ101" s="457"/>
      <c r="AK101" s="28"/>
      <c r="AL101" s="28"/>
      <c r="AM101" s="29"/>
      <c r="AN101" s="3"/>
      <c r="AO101" s="475"/>
      <c r="AP101" s="475"/>
      <c r="AQ101" s="475"/>
      <c r="AR101" s="475"/>
      <c r="AS101" s="475"/>
      <c r="AT101" s="475"/>
      <c r="AU101" s="475"/>
      <c r="AV101" s="475"/>
      <c r="AW101" s="475"/>
      <c r="AX101" s="475"/>
      <c r="AY101" s="475"/>
      <c r="AZ101" s="475"/>
      <c r="BA101" s="475"/>
      <c r="BB101" s="475"/>
      <c r="BC101" s="475"/>
      <c r="BD101" s="475"/>
      <c r="BE101" s="475"/>
      <c r="BF101" s="475"/>
      <c r="BG101" s="475"/>
      <c r="BH101" s="475"/>
      <c r="BI101" s="475"/>
      <c r="BJ101" s="475"/>
      <c r="BK101" s="475"/>
      <c r="BL101" s="475"/>
      <c r="BM101" s="475"/>
      <c r="BN101" s="475"/>
      <c r="BO101" s="475"/>
      <c r="BP101" s="475"/>
      <c r="BQ101" s="475"/>
      <c r="BR101" s="475"/>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5"/>
      <c r="CO101" s="475"/>
      <c r="CP101" s="475"/>
      <c r="CQ101" s="475"/>
      <c r="CR101" s="475"/>
      <c r="CS101" s="475"/>
      <c r="CT101" s="475"/>
      <c r="CU101" s="475"/>
      <c r="CV101" s="475"/>
      <c r="CW101" s="475"/>
      <c r="CX101" s="475"/>
      <c r="CY101" s="475"/>
      <c r="CZ101" s="475"/>
      <c r="DA101" s="475"/>
      <c r="DB101" s="475"/>
      <c r="DC101" s="475"/>
      <c r="DD101" s="475"/>
      <c r="DE101" s="475"/>
      <c r="DF101" s="475"/>
      <c r="DG101" s="475"/>
      <c r="DH101" s="475"/>
      <c r="DI101" s="475"/>
      <c r="DJ101" s="475"/>
      <c r="DK101" s="475"/>
      <c r="DL101" s="475"/>
      <c r="DM101" s="475"/>
      <c r="DN101" s="475"/>
      <c r="DO101" s="475"/>
      <c r="DP101" s="475"/>
      <c r="DQ101" s="475"/>
      <c r="DR101" s="475"/>
      <c r="DS101" s="475"/>
      <c r="DT101" s="475"/>
      <c r="DU101" s="475"/>
      <c r="DV101" s="475"/>
      <c r="DW101" s="475"/>
      <c r="DX101" s="475"/>
      <c r="DY101" s="475"/>
      <c r="DZ101" s="475"/>
      <c r="EA101" s="475"/>
      <c r="EB101" s="475"/>
      <c r="EC101" s="475"/>
      <c r="ED101" s="475"/>
      <c r="EE101" s="475"/>
      <c r="EF101" s="475"/>
      <c r="EG101" s="475"/>
      <c r="EH101" s="475"/>
      <c r="EI101" s="475"/>
      <c r="EJ101" s="475"/>
      <c r="EK101" s="475"/>
      <c r="EL101" s="475"/>
      <c r="EM101" s="475"/>
      <c r="EN101" s="475"/>
      <c r="EO101" s="475"/>
      <c r="EP101" s="475"/>
      <c r="EQ101" s="475"/>
      <c r="ER101" s="475"/>
      <c r="ES101" s="475"/>
      <c r="ET101" s="475"/>
      <c r="EU101" s="475"/>
      <c r="EV101" s="475"/>
      <c r="EW101" s="475"/>
      <c r="EX101" s="475"/>
      <c r="EY101" s="475"/>
      <c r="EZ101" s="475"/>
      <c r="FA101" s="475"/>
      <c r="FB101" s="475"/>
      <c r="FC101" s="475"/>
      <c r="FD101" s="475"/>
      <c r="FE101" s="475"/>
      <c r="FF101" s="475"/>
      <c r="FG101" s="475"/>
      <c r="FH101" s="475"/>
      <c r="FI101" s="475"/>
      <c r="FJ101" s="475"/>
      <c r="FK101" s="475"/>
      <c r="FL101" s="475"/>
      <c r="FM101" s="475"/>
      <c r="FN101" s="475"/>
      <c r="FO101" s="475"/>
      <c r="FP101" s="475"/>
      <c r="FQ101" s="475"/>
      <c r="FR101" s="475"/>
      <c r="FS101" s="475"/>
      <c r="FT101" s="475"/>
      <c r="FU101" s="475"/>
      <c r="FV101" s="475"/>
      <c r="FW101" s="475"/>
      <c r="FX101" s="475"/>
      <c r="FY101" s="475"/>
      <c r="FZ101" s="475"/>
      <c r="GA101" s="475"/>
      <c r="GB101" s="475"/>
      <c r="GC101" s="475"/>
      <c r="GD101" s="475"/>
      <c r="GE101" s="475"/>
      <c r="GF101" s="475"/>
      <c r="GG101" s="475"/>
      <c r="GH101" s="475"/>
      <c r="GI101" s="475"/>
      <c r="GJ101" s="475"/>
      <c r="GK101" s="475"/>
      <c r="GL101" s="475"/>
      <c r="GM101" s="475"/>
      <c r="GN101" s="475"/>
      <c r="GO101" s="475"/>
      <c r="GP101" s="475"/>
      <c r="GQ101" s="475"/>
      <c r="GR101" s="475"/>
      <c r="GS101" s="475"/>
      <c r="GT101" s="475"/>
      <c r="GU101" s="475"/>
      <c r="GV101" s="475"/>
      <c r="GW101" s="475"/>
      <c r="GX101" s="475"/>
      <c r="GY101" s="475"/>
      <c r="GZ101" s="475"/>
      <c r="HA101" s="475"/>
      <c r="HB101" s="475"/>
      <c r="HC101" s="475"/>
      <c r="HD101" s="475"/>
      <c r="HE101" s="475"/>
      <c r="HF101" s="475"/>
      <c r="HG101" s="475"/>
      <c r="HH101" s="475"/>
      <c r="HI101" s="475"/>
      <c r="HJ101" s="475"/>
      <c r="HK101" s="475"/>
      <c r="HL101" s="475"/>
      <c r="HM101" s="475"/>
      <c r="HN101" s="475"/>
      <c r="HO101" s="475"/>
      <c r="HP101" s="475"/>
      <c r="HQ101" s="475"/>
      <c r="HR101" s="475"/>
      <c r="HS101" s="475"/>
      <c r="HT101" s="475"/>
      <c r="HU101" s="475"/>
      <c r="HV101" s="475"/>
      <c r="HW101" s="475"/>
      <c r="HX101" s="475"/>
      <c r="HY101" s="475"/>
      <c r="HZ101" s="475"/>
      <c r="IA101" s="475"/>
      <c r="IB101" s="475"/>
      <c r="IC101" s="475"/>
      <c r="ID101" s="475"/>
      <c r="IE101" s="475"/>
      <c r="IF101" s="475"/>
      <c r="IG101" s="475"/>
      <c r="IH101" s="475"/>
      <c r="II101" s="475"/>
      <c r="IJ101" s="475"/>
      <c r="IK101" s="475"/>
      <c r="IL101" s="475"/>
      <c r="IM101" s="475"/>
      <c r="IN101" s="475"/>
      <c r="IO101" s="475"/>
      <c r="IP101" s="475"/>
      <c r="IQ101" s="475"/>
      <c r="IR101" s="475"/>
      <c r="IS101" s="475"/>
      <c r="IT101" s="475"/>
      <c r="IU101" s="475"/>
      <c r="IV101" s="475"/>
      <c r="IW101" s="475"/>
      <c r="IX101" s="475"/>
      <c r="IY101" s="475"/>
      <c r="IZ101" s="475"/>
      <c r="JA101" s="475"/>
      <c r="JB101" s="475"/>
      <c r="JC101" s="475"/>
      <c r="JD101" s="475"/>
      <c r="JE101" s="475"/>
      <c r="JF101" s="475"/>
      <c r="JG101" s="475"/>
      <c r="JH101" s="475"/>
      <c r="JI101" s="475"/>
      <c r="JJ101" s="475"/>
      <c r="JK101" s="475"/>
      <c r="JL101" s="475"/>
      <c r="JM101" s="475"/>
      <c r="JN101" s="475"/>
      <c r="JO101" s="475"/>
      <c r="JP101" s="475"/>
      <c r="JQ101" s="475"/>
      <c r="JR101" s="475"/>
      <c r="JS101" s="475"/>
      <c r="JT101" s="475"/>
      <c r="JU101" s="475"/>
      <c r="JV101" s="475"/>
      <c r="JW101" s="475"/>
      <c r="JX101" s="475"/>
      <c r="JY101" s="475"/>
      <c r="JZ101" s="475"/>
      <c r="KA101" s="475"/>
      <c r="KB101" s="475"/>
      <c r="KC101" s="475"/>
      <c r="KD101" s="475"/>
      <c r="KE101" s="475"/>
      <c r="KF101" s="475"/>
      <c r="KG101" s="475"/>
      <c r="KH101" s="475"/>
      <c r="KI101" s="475"/>
      <c r="KJ101" s="475"/>
      <c r="KK101" s="475"/>
      <c r="KL101" s="475"/>
      <c r="KM101" s="475"/>
      <c r="KN101" s="475"/>
      <c r="KO101" s="475"/>
      <c r="KP101" s="475"/>
      <c r="KQ101" s="475"/>
      <c r="KR101" s="475"/>
      <c r="KS101" s="475"/>
      <c r="KT101" s="475"/>
      <c r="KU101" s="475"/>
      <c r="KV101" s="475"/>
      <c r="KW101" s="475"/>
      <c r="KX101" s="486"/>
      <c r="KY101" s="486"/>
      <c r="KZ101" s="486"/>
      <c r="LA101" s="486"/>
      <c r="LB101" s="486"/>
      <c r="LC101" s="486"/>
      <c r="LD101" s="486"/>
      <c r="LE101" s="489"/>
    </row>
    <row r="102" s="15" customFormat="1" ht="47" customHeight="1" spans="1:317">
      <c r="A102" s="364"/>
      <c r="B102" s="42"/>
      <c r="C102" s="43"/>
      <c r="D102" s="44"/>
      <c r="E102" s="365"/>
      <c r="F102" s="366"/>
      <c r="G102" s="367"/>
      <c r="H102" s="46"/>
      <c r="I102" s="100"/>
      <c r="J102" s="101"/>
      <c r="K102" s="102"/>
      <c r="L102" s="102"/>
      <c r="M102" s="102"/>
      <c r="N102" s="103"/>
      <c r="O102" s="103"/>
      <c r="P102" s="104"/>
      <c r="Q102" s="156"/>
      <c r="R102" s="412"/>
      <c r="S102" s="177"/>
      <c r="T102" s="177"/>
      <c r="U102" s="177"/>
      <c r="V102" s="159"/>
      <c r="W102" s="159"/>
      <c r="X102" s="161"/>
      <c r="Y102" s="213"/>
      <c r="Z102" s="433"/>
      <c r="AA102" s="434"/>
      <c r="AB102" s="52"/>
      <c r="AC102" s="216"/>
      <c r="AD102" s="217"/>
      <c r="AE102" s="217"/>
      <c r="AF102" s="271"/>
      <c r="AG102" s="293"/>
      <c r="AH102" s="271"/>
      <c r="AI102" s="271"/>
      <c r="AJ102" s="457"/>
      <c r="AK102" s="28"/>
      <c r="AL102" s="28"/>
      <c r="AM102" s="29"/>
      <c r="AN102" s="3"/>
      <c r="AO102" s="475"/>
      <c r="AP102" s="475"/>
      <c r="AQ102" s="475"/>
      <c r="AR102" s="475"/>
      <c r="AS102" s="475"/>
      <c r="AT102" s="475"/>
      <c r="AU102" s="475"/>
      <c r="AV102" s="475"/>
      <c r="AW102" s="475"/>
      <c r="AX102" s="475"/>
      <c r="AY102" s="475"/>
      <c r="AZ102" s="475"/>
      <c r="BA102" s="475"/>
      <c r="BB102" s="475"/>
      <c r="BC102" s="475"/>
      <c r="BD102" s="475"/>
      <c r="BE102" s="475"/>
      <c r="BF102" s="475"/>
      <c r="BG102" s="475"/>
      <c r="BH102" s="475"/>
      <c r="BI102" s="475"/>
      <c r="BJ102" s="475"/>
      <c r="BK102" s="475"/>
      <c r="BL102" s="475"/>
      <c r="BM102" s="475"/>
      <c r="BN102" s="475"/>
      <c r="BO102" s="475"/>
      <c r="BP102" s="475"/>
      <c r="BQ102" s="475"/>
      <c r="BR102" s="475"/>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5"/>
      <c r="CO102" s="475"/>
      <c r="CP102" s="475"/>
      <c r="CQ102" s="475"/>
      <c r="CR102" s="475"/>
      <c r="CS102" s="475"/>
      <c r="CT102" s="475"/>
      <c r="CU102" s="475"/>
      <c r="CV102" s="475"/>
      <c r="CW102" s="475"/>
      <c r="CX102" s="475"/>
      <c r="CY102" s="475"/>
      <c r="CZ102" s="475"/>
      <c r="DA102" s="475"/>
      <c r="DB102" s="475"/>
      <c r="DC102" s="475"/>
      <c r="DD102" s="475"/>
      <c r="DE102" s="475"/>
      <c r="DF102" s="475"/>
      <c r="DG102" s="475"/>
      <c r="DH102" s="475"/>
      <c r="DI102" s="475"/>
      <c r="DJ102" s="475"/>
      <c r="DK102" s="475"/>
      <c r="DL102" s="475"/>
      <c r="DM102" s="475"/>
      <c r="DN102" s="475"/>
      <c r="DO102" s="475"/>
      <c r="DP102" s="475"/>
      <c r="DQ102" s="475"/>
      <c r="DR102" s="475"/>
      <c r="DS102" s="475"/>
      <c r="DT102" s="475"/>
      <c r="DU102" s="475"/>
      <c r="DV102" s="475"/>
      <c r="DW102" s="475"/>
      <c r="DX102" s="475"/>
      <c r="DY102" s="475"/>
      <c r="DZ102" s="475"/>
      <c r="EA102" s="475"/>
      <c r="EB102" s="475"/>
      <c r="EC102" s="475"/>
      <c r="ED102" s="475"/>
      <c r="EE102" s="475"/>
      <c r="EF102" s="475"/>
      <c r="EG102" s="475"/>
      <c r="EH102" s="475"/>
      <c r="EI102" s="475"/>
      <c r="EJ102" s="475"/>
      <c r="EK102" s="475"/>
      <c r="EL102" s="475"/>
      <c r="EM102" s="475"/>
      <c r="EN102" s="475"/>
      <c r="EO102" s="475"/>
      <c r="EP102" s="475"/>
      <c r="EQ102" s="475"/>
      <c r="ER102" s="475"/>
      <c r="ES102" s="475"/>
      <c r="ET102" s="475"/>
      <c r="EU102" s="475"/>
      <c r="EV102" s="475"/>
      <c r="EW102" s="475"/>
      <c r="EX102" s="475"/>
      <c r="EY102" s="475"/>
      <c r="EZ102" s="475"/>
      <c r="FA102" s="475"/>
      <c r="FB102" s="475"/>
      <c r="FC102" s="475"/>
      <c r="FD102" s="475"/>
      <c r="FE102" s="475"/>
      <c r="FF102" s="475"/>
      <c r="FG102" s="475"/>
      <c r="FH102" s="475"/>
      <c r="FI102" s="475"/>
      <c r="FJ102" s="475"/>
      <c r="FK102" s="475"/>
      <c r="FL102" s="475"/>
      <c r="FM102" s="475"/>
      <c r="FN102" s="475"/>
      <c r="FO102" s="475"/>
      <c r="FP102" s="475"/>
      <c r="FQ102" s="475"/>
      <c r="FR102" s="475"/>
      <c r="FS102" s="475"/>
      <c r="FT102" s="475"/>
      <c r="FU102" s="475"/>
      <c r="FV102" s="475"/>
      <c r="FW102" s="475"/>
      <c r="FX102" s="475"/>
      <c r="FY102" s="475"/>
      <c r="FZ102" s="475"/>
      <c r="GA102" s="475"/>
      <c r="GB102" s="475"/>
      <c r="GC102" s="475"/>
      <c r="GD102" s="475"/>
      <c r="GE102" s="475"/>
      <c r="GF102" s="475"/>
      <c r="GG102" s="475"/>
      <c r="GH102" s="475"/>
      <c r="GI102" s="475"/>
      <c r="GJ102" s="475"/>
      <c r="GK102" s="475"/>
      <c r="GL102" s="475"/>
      <c r="GM102" s="475"/>
      <c r="GN102" s="475"/>
      <c r="GO102" s="475"/>
      <c r="GP102" s="475"/>
      <c r="GQ102" s="475"/>
      <c r="GR102" s="475"/>
      <c r="GS102" s="475"/>
      <c r="GT102" s="475"/>
      <c r="GU102" s="475"/>
      <c r="GV102" s="475"/>
      <c r="GW102" s="475"/>
      <c r="GX102" s="475"/>
      <c r="GY102" s="475"/>
      <c r="GZ102" s="475"/>
      <c r="HA102" s="475"/>
      <c r="HB102" s="475"/>
      <c r="HC102" s="475"/>
      <c r="HD102" s="475"/>
      <c r="HE102" s="475"/>
      <c r="HF102" s="475"/>
      <c r="HG102" s="475"/>
      <c r="HH102" s="475"/>
      <c r="HI102" s="475"/>
      <c r="HJ102" s="475"/>
      <c r="HK102" s="475"/>
      <c r="HL102" s="475"/>
      <c r="HM102" s="475"/>
      <c r="HN102" s="475"/>
      <c r="HO102" s="475"/>
      <c r="HP102" s="475"/>
      <c r="HQ102" s="475"/>
      <c r="HR102" s="475"/>
      <c r="HS102" s="475"/>
      <c r="HT102" s="475"/>
      <c r="HU102" s="475"/>
      <c r="HV102" s="475"/>
      <c r="HW102" s="475"/>
      <c r="HX102" s="475"/>
      <c r="HY102" s="475"/>
      <c r="HZ102" s="475"/>
      <c r="IA102" s="475"/>
      <c r="IB102" s="475"/>
      <c r="IC102" s="475"/>
      <c r="ID102" s="475"/>
      <c r="IE102" s="475"/>
      <c r="IF102" s="475"/>
      <c r="IG102" s="475"/>
      <c r="IH102" s="475"/>
      <c r="II102" s="475"/>
      <c r="IJ102" s="475"/>
      <c r="IK102" s="475"/>
      <c r="IL102" s="475"/>
      <c r="IM102" s="475"/>
      <c r="IN102" s="475"/>
      <c r="IO102" s="475"/>
      <c r="IP102" s="475"/>
      <c r="IQ102" s="475"/>
      <c r="IR102" s="475"/>
      <c r="IS102" s="475"/>
      <c r="IT102" s="475"/>
      <c r="IU102" s="475"/>
      <c r="IV102" s="475"/>
      <c r="IW102" s="475"/>
      <c r="IX102" s="475"/>
      <c r="IY102" s="475"/>
      <c r="IZ102" s="475"/>
      <c r="JA102" s="475"/>
      <c r="JB102" s="475"/>
      <c r="JC102" s="475"/>
      <c r="JD102" s="475"/>
      <c r="JE102" s="475"/>
      <c r="JF102" s="475"/>
      <c r="JG102" s="475"/>
      <c r="JH102" s="475"/>
      <c r="JI102" s="475"/>
      <c r="JJ102" s="475"/>
      <c r="JK102" s="475"/>
      <c r="JL102" s="475"/>
      <c r="JM102" s="475"/>
      <c r="JN102" s="475"/>
      <c r="JO102" s="475"/>
      <c r="JP102" s="475"/>
      <c r="JQ102" s="475"/>
      <c r="JR102" s="475"/>
      <c r="JS102" s="475"/>
      <c r="JT102" s="475"/>
      <c r="JU102" s="475"/>
      <c r="JV102" s="475"/>
      <c r="JW102" s="475"/>
      <c r="JX102" s="475"/>
      <c r="JY102" s="475"/>
      <c r="JZ102" s="475"/>
      <c r="KA102" s="475"/>
      <c r="KB102" s="475"/>
      <c r="KC102" s="475"/>
      <c r="KD102" s="475"/>
      <c r="KE102" s="475"/>
      <c r="KF102" s="475"/>
      <c r="KG102" s="475"/>
      <c r="KH102" s="475"/>
      <c r="KI102" s="475"/>
      <c r="KJ102" s="475"/>
      <c r="KK102" s="475"/>
      <c r="KL102" s="475"/>
      <c r="KM102" s="475"/>
      <c r="KN102" s="475"/>
      <c r="KO102" s="475"/>
      <c r="KP102" s="475"/>
      <c r="KQ102" s="475"/>
      <c r="KR102" s="475"/>
      <c r="KS102" s="475"/>
      <c r="KT102" s="475"/>
      <c r="KU102" s="475"/>
      <c r="KV102" s="475"/>
      <c r="KW102" s="475"/>
      <c r="KX102" s="486"/>
      <c r="KY102" s="486"/>
      <c r="KZ102" s="486"/>
      <c r="LA102" s="486"/>
      <c r="LB102" s="486"/>
      <c r="LC102" s="486"/>
      <c r="LD102" s="486"/>
      <c r="LE102" s="489"/>
    </row>
    <row r="103" s="15" customFormat="1" ht="47" customHeight="1" spans="1:317">
      <c r="A103" s="364"/>
      <c r="B103" s="42"/>
      <c r="C103" s="43"/>
      <c r="D103" s="44"/>
      <c r="E103" s="365"/>
      <c r="F103" s="366"/>
      <c r="G103" s="367"/>
      <c r="H103" s="46"/>
      <c r="I103" s="100"/>
      <c r="J103" s="101"/>
      <c r="K103" s="102"/>
      <c r="L103" s="102"/>
      <c r="M103" s="102"/>
      <c r="N103" s="103"/>
      <c r="O103" s="103"/>
      <c r="P103" s="104"/>
      <c r="Q103" s="156"/>
      <c r="R103" s="412"/>
      <c r="S103" s="177"/>
      <c r="T103" s="177"/>
      <c r="U103" s="177"/>
      <c r="V103" s="159"/>
      <c r="W103" s="159"/>
      <c r="X103" s="161"/>
      <c r="Y103" s="213"/>
      <c r="Z103" s="433"/>
      <c r="AA103" s="434"/>
      <c r="AB103" s="52"/>
      <c r="AC103" s="216"/>
      <c r="AD103" s="217"/>
      <c r="AE103" s="217"/>
      <c r="AF103" s="271"/>
      <c r="AG103" s="293"/>
      <c r="AH103" s="271"/>
      <c r="AI103" s="271"/>
      <c r="AJ103" s="457"/>
      <c r="AK103" s="28"/>
      <c r="AL103" s="28"/>
      <c r="AM103" s="29"/>
      <c r="AN103" s="3"/>
      <c r="AO103" s="475"/>
      <c r="AP103" s="475"/>
      <c r="AQ103" s="475"/>
      <c r="AR103" s="475"/>
      <c r="AS103" s="475"/>
      <c r="AT103" s="475"/>
      <c r="AU103" s="475"/>
      <c r="AV103" s="475"/>
      <c r="AW103" s="475"/>
      <c r="AX103" s="475"/>
      <c r="AY103" s="475"/>
      <c r="AZ103" s="475"/>
      <c r="BA103" s="475"/>
      <c r="BB103" s="475"/>
      <c r="BC103" s="475"/>
      <c r="BD103" s="475"/>
      <c r="BE103" s="475"/>
      <c r="BF103" s="475"/>
      <c r="BG103" s="475"/>
      <c r="BH103" s="475"/>
      <c r="BI103" s="475"/>
      <c r="BJ103" s="475"/>
      <c r="BK103" s="475"/>
      <c r="BL103" s="475"/>
      <c r="BM103" s="475"/>
      <c r="BN103" s="475"/>
      <c r="BO103" s="475"/>
      <c r="BP103" s="475"/>
      <c r="BQ103" s="475"/>
      <c r="BR103" s="475"/>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5"/>
      <c r="CO103" s="475"/>
      <c r="CP103" s="475"/>
      <c r="CQ103" s="475"/>
      <c r="CR103" s="475"/>
      <c r="CS103" s="475"/>
      <c r="CT103" s="475"/>
      <c r="CU103" s="475"/>
      <c r="CV103" s="475"/>
      <c r="CW103" s="475"/>
      <c r="CX103" s="475"/>
      <c r="CY103" s="475"/>
      <c r="CZ103" s="475"/>
      <c r="DA103" s="475"/>
      <c r="DB103" s="475"/>
      <c r="DC103" s="475"/>
      <c r="DD103" s="475"/>
      <c r="DE103" s="475"/>
      <c r="DF103" s="475"/>
      <c r="DG103" s="475"/>
      <c r="DH103" s="475"/>
      <c r="DI103" s="475"/>
      <c r="DJ103" s="475"/>
      <c r="DK103" s="475"/>
      <c r="DL103" s="475"/>
      <c r="DM103" s="475"/>
      <c r="DN103" s="475"/>
      <c r="DO103" s="475"/>
      <c r="DP103" s="475"/>
      <c r="DQ103" s="475"/>
      <c r="DR103" s="475"/>
      <c r="DS103" s="475"/>
      <c r="DT103" s="475"/>
      <c r="DU103" s="475"/>
      <c r="DV103" s="475"/>
      <c r="DW103" s="475"/>
      <c r="DX103" s="475"/>
      <c r="DY103" s="475"/>
      <c r="DZ103" s="475"/>
      <c r="EA103" s="475"/>
      <c r="EB103" s="475"/>
      <c r="EC103" s="475"/>
      <c r="ED103" s="475"/>
      <c r="EE103" s="475"/>
      <c r="EF103" s="475"/>
      <c r="EG103" s="475"/>
      <c r="EH103" s="475"/>
      <c r="EI103" s="475"/>
      <c r="EJ103" s="475"/>
      <c r="EK103" s="475"/>
      <c r="EL103" s="475"/>
      <c r="EM103" s="475"/>
      <c r="EN103" s="475"/>
      <c r="EO103" s="475"/>
      <c r="EP103" s="475"/>
      <c r="EQ103" s="475"/>
      <c r="ER103" s="475"/>
      <c r="ES103" s="475"/>
      <c r="ET103" s="475"/>
      <c r="EU103" s="475"/>
      <c r="EV103" s="475"/>
      <c r="EW103" s="475"/>
      <c r="EX103" s="475"/>
      <c r="EY103" s="475"/>
      <c r="EZ103" s="475"/>
      <c r="FA103" s="475"/>
      <c r="FB103" s="475"/>
      <c r="FC103" s="475"/>
      <c r="FD103" s="475"/>
      <c r="FE103" s="475"/>
      <c r="FF103" s="475"/>
      <c r="FG103" s="475"/>
      <c r="FH103" s="475"/>
      <c r="FI103" s="475"/>
      <c r="FJ103" s="475"/>
      <c r="FK103" s="475"/>
      <c r="FL103" s="475"/>
      <c r="FM103" s="475"/>
      <c r="FN103" s="475"/>
      <c r="FO103" s="475"/>
      <c r="FP103" s="475"/>
      <c r="FQ103" s="475"/>
      <c r="FR103" s="475"/>
      <c r="FS103" s="475"/>
      <c r="FT103" s="475"/>
      <c r="FU103" s="475"/>
      <c r="FV103" s="475"/>
      <c r="FW103" s="475"/>
      <c r="FX103" s="475"/>
      <c r="FY103" s="475"/>
      <c r="FZ103" s="475"/>
      <c r="GA103" s="475"/>
      <c r="GB103" s="475"/>
      <c r="GC103" s="475"/>
      <c r="GD103" s="475"/>
      <c r="GE103" s="475"/>
      <c r="GF103" s="475"/>
      <c r="GG103" s="475"/>
      <c r="GH103" s="475"/>
      <c r="GI103" s="475"/>
      <c r="GJ103" s="475"/>
      <c r="GK103" s="475"/>
      <c r="GL103" s="475"/>
      <c r="GM103" s="475"/>
      <c r="GN103" s="475"/>
      <c r="GO103" s="475"/>
      <c r="GP103" s="475"/>
      <c r="GQ103" s="475"/>
      <c r="GR103" s="475"/>
      <c r="GS103" s="475"/>
      <c r="GT103" s="475"/>
      <c r="GU103" s="475"/>
      <c r="GV103" s="475"/>
      <c r="GW103" s="475"/>
      <c r="GX103" s="475"/>
      <c r="GY103" s="475"/>
      <c r="GZ103" s="475"/>
      <c r="HA103" s="475"/>
      <c r="HB103" s="475"/>
      <c r="HC103" s="475"/>
      <c r="HD103" s="475"/>
      <c r="HE103" s="475"/>
      <c r="HF103" s="475"/>
      <c r="HG103" s="475"/>
      <c r="HH103" s="475"/>
      <c r="HI103" s="475"/>
      <c r="HJ103" s="475"/>
      <c r="HK103" s="475"/>
      <c r="HL103" s="475"/>
      <c r="HM103" s="475"/>
      <c r="HN103" s="475"/>
      <c r="HO103" s="475"/>
      <c r="HP103" s="475"/>
      <c r="HQ103" s="475"/>
      <c r="HR103" s="475"/>
      <c r="HS103" s="475"/>
      <c r="HT103" s="475"/>
      <c r="HU103" s="475"/>
      <c r="HV103" s="475"/>
      <c r="HW103" s="475"/>
      <c r="HX103" s="475"/>
      <c r="HY103" s="475"/>
      <c r="HZ103" s="475"/>
      <c r="IA103" s="475"/>
      <c r="IB103" s="475"/>
      <c r="IC103" s="475"/>
      <c r="ID103" s="475"/>
      <c r="IE103" s="475"/>
      <c r="IF103" s="475"/>
      <c r="IG103" s="475"/>
      <c r="IH103" s="475"/>
      <c r="II103" s="475"/>
      <c r="IJ103" s="475"/>
      <c r="IK103" s="475"/>
      <c r="IL103" s="475"/>
      <c r="IM103" s="475"/>
      <c r="IN103" s="475"/>
      <c r="IO103" s="475"/>
      <c r="IP103" s="475"/>
      <c r="IQ103" s="475"/>
      <c r="IR103" s="475"/>
      <c r="IS103" s="475"/>
      <c r="IT103" s="475"/>
      <c r="IU103" s="475"/>
      <c r="IV103" s="475"/>
      <c r="IW103" s="475"/>
      <c r="IX103" s="475"/>
      <c r="IY103" s="475"/>
      <c r="IZ103" s="475"/>
      <c r="JA103" s="475"/>
      <c r="JB103" s="475"/>
      <c r="JC103" s="475"/>
      <c r="JD103" s="475"/>
      <c r="JE103" s="475"/>
      <c r="JF103" s="475"/>
      <c r="JG103" s="475"/>
      <c r="JH103" s="475"/>
      <c r="JI103" s="475"/>
      <c r="JJ103" s="475"/>
      <c r="JK103" s="475"/>
      <c r="JL103" s="475"/>
      <c r="JM103" s="475"/>
      <c r="JN103" s="475"/>
      <c r="JO103" s="475"/>
      <c r="JP103" s="475"/>
      <c r="JQ103" s="475"/>
      <c r="JR103" s="475"/>
      <c r="JS103" s="475"/>
      <c r="JT103" s="475"/>
      <c r="JU103" s="475"/>
      <c r="JV103" s="475"/>
      <c r="JW103" s="475"/>
      <c r="JX103" s="475"/>
      <c r="JY103" s="475"/>
      <c r="JZ103" s="475"/>
      <c r="KA103" s="475"/>
      <c r="KB103" s="475"/>
      <c r="KC103" s="475"/>
      <c r="KD103" s="475"/>
      <c r="KE103" s="475"/>
      <c r="KF103" s="475"/>
      <c r="KG103" s="475"/>
      <c r="KH103" s="475"/>
      <c r="KI103" s="475"/>
      <c r="KJ103" s="475"/>
      <c r="KK103" s="475"/>
      <c r="KL103" s="475"/>
      <c r="KM103" s="475"/>
      <c r="KN103" s="475"/>
      <c r="KO103" s="475"/>
      <c r="KP103" s="475"/>
      <c r="KQ103" s="475"/>
      <c r="KR103" s="475"/>
      <c r="KS103" s="475"/>
      <c r="KT103" s="475"/>
      <c r="KU103" s="475"/>
      <c r="KV103" s="475"/>
      <c r="KW103" s="475"/>
      <c r="KX103" s="486"/>
      <c r="KY103" s="486"/>
      <c r="KZ103" s="486"/>
      <c r="LA103" s="486"/>
      <c r="LB103" s="486"/>
      <c r="LC103" s="486"/>
      <c r="LD103" s="486"/>
      <c r="LE103" s="489"/>
    </row>
    <row r="104" s="15" customFormat="1" ht="47" customHeight="1" spans="1:317">
      <c r="A104" s="364"/>
      <c r="B104" s="42"/>
      <c r="C104" s="43"/>
      <c r="D104" s="44"/>
      <c r="E104" s="365"/>
      <c r="F104" s="366"/>
      <c r="G104" s="367"/>
      <c r="H104" s="46"/>
      <c r="I104" s="100"/>
      <c r="J104" s="101"/>
      <c r="K104" s="102"/>
      <c r="L104" s="102"/>
      <c r="M104" s="102"/>
      <c r="N104" s="103"/>
      <c r="O104" s="103"/>
      <c r="P104" s="104"/>
      <c r="Q104" s="156"/>
      <c r="R104" s="412"/>
      <c r="S104" s="177"/>
      <c r="T104" s="177"/>
      <c r="U104" s="177"/>
      <c r="V104" s="159"/>
      <c r="W104" s="159"/>
      <c r="X104" s="161"/>
      <c r="Y104" s="213"/>
      <c r="Z104" s="433"/>
      <c r="AA104" s="434"/>
      <c r="AB104" s="52"/>
      <c r="AC104" s="216"/>
      <c r="AD104" s="217"/>
      <c r="AE104" s="217"/>
      <c r="AF104" s="271"/>
      <c r="AG104" s="293"/>
      <c r="AH104" s="271"/>
      <c r="AI104" s="271"/>
      <c r="AJ104" s="457"/>
      <c r="AK104" s="28"/>
      <c r="AL104" s="28"/>
      <c r="AM104" s="29"/>
      <c r="AN104" s="3"/>
      <c r="AO104" s="475"/>
      <c r="AP104" s="475"/>
      <c r="AQ104" s="475"/>
      <c r="AR104" s="475"/>
      <c r="AS104" s="475"/>
      <c r="AT104" s="475"/>
      <c r="AU104" s="475"/>
      <c r="AV104" s="475"/>
      <c r="AW104" s="475"/>
      <c r="AX104" s="475"/>
      <c r="AY104" s="475"/>
      <c r="AZ104" s="475"/>
      <c r="BA104" s="475"/>
      <c r="BB104" s="475"/>
      <c r="BC104" s="475"/>
      <c r="BD104" s="475"/>
      <c r="BE104" s="475"/>
      <c r="BF104" s="475"/>
      <c r="BG104" s="475"/>
      <c r="BH104" s="475"/>
      <c r="BI104" s="475"/>
      <c r="BJ104" s="475"/>
      <c r="BK104" s="475"/>
      <c r="BL104" s="475"/>
      <c r="BM104" s="475"/>
      <c r="BN104" s="475"/>
      <c r="BO104" s="475"/>
      <c r="BP104" s="475"/>
      <c r="BQ104" s="475"/>
      <c r="BR104" s="475"/>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5"/>
      <c r="CO104" s="475"/>
      <c r="CP104" s="475"/>
      <c r="CQ104" s="475"/>
      <c r="CR104" s="475"/>
      <c r="CS104" s="475"/>
      <c r="CT104" s="475"/>
      <c r="CU104" s="475"/>
      <c r="CV104" s="475"/>
      <c r="CW104" s="475"/>
      <c r="CX104" s="475"/>
      <c r="CY104" s="475"/>
      <c r="CZ104" s="475"/>
      <c r="DA104" s="475"/>
      <c r="DB104" s="475"/>
      <c r="DC104" s="475"/>
      <c r="DD104" s="475"/>
      <c r="DE104" s="475"/>
      <c r="DF104" s="475"/>
      <c r="DG104" s="475"/>
      <c r="DH104" s="475"/>
      <c r="DI104" s="475"/>
      <c r="DJ104" s="475"/>
      <c r="DK104" s="475"/>
      <c r="DL104" s="475"/>
      <c r="DM104" s="475"/>
      <c r="DN104" s="475"/>
      <c r="DO104" s="475"/>
      <c r="DP104" s="475"/>
      <c r="DQ104" s="475"/>
      <c r="DR104" s="475"/>
      <c r="DS104" s="475"/>
      <c r="DT104" s="475"/>
      <c r="DU104" s="475"/>
      <c r="DV104" s="475"/>
      <c r="DW104" s="475"/>
      <c r="DX104" s="475"/>
      <c r="DY104" s="475"/>
      <c r="DZ104" s="475"/>
      <c r="EA104" s="475"/>
      <c r="EB104" s="475"/>
      <c r="EC104" s="475"/>
      <c r="ED104" s="475"/>
      <c r="EE104" s="475"/>
      <c r="EF104" s="475"/>
      <c r="EG104" s="475"/>
      <c r="EH104" s="475"/>
      <c r="EI104" s="475"/>
      <c r="EJ104" s="475"/>
      <c r="EK104" s="475"/>
      <c r="EL104" s="475"/>
      <c r="EM104" s="475"/>
      <c r="EN104" s="475"/>
      <c r="EO104" s="475"/>
      <c r="EP104" s="475"/>
      <c r="EQ104" s="475"/>
      <c r="ER104" s="475"/>
      <c r="ES104" s="475"/>
      <c r="ET104" s="475"/>
      <c r="EU104" s="475"/>
      <c r="EV104" s="475"/>
      <c r="EW104" s="475"/>
      <c r="EX104" s="475"/>
      <c r="EY104" s="475"/>
      <c r="EZ104" s="475"/>
      <c r="FA104" s="475"/>
      <c r="FB104" s="475"/>
      <c r="FC104" s="475"/>
      <c r="FD104" s="475"/>
      <c r="FE104" s="475"/>
      <c r="FF104" s="475"/>
      <c r="FG104" s="475"/>
      <c r="FH104" s="475"/>
      <c r="FI104" s="475"/>
      <c r="FJ104" s="475"/>
      <c r="FK104" s="475"/>
      <c r="FL104" s="475"/>
      <c r="FM104" s="475"/>
      <c r="FN104" s="475"/>
      <c r="FO104" s="475"/>
      <c r="FP104" s="475"/>
      <c r="FQ104" s="475"/>
      <c r="FR104" s="475"/>
      <c r="FS104" s="475"/>
      <c r="FT104" s="475"/>
      <c r="FU104" s="475"/>
      <c r="FV104" s="475"/>
      <c r="FW104" s="475"/>
      <c r="FX104" s="475"/>
      <c r="FY104" s="475"/>
      <c r="FZ104" s="475"/>
      <c r="GA104" s="475"/>
      <c r="GB104" s="475"/>
      <c r="GC104" s="475"/>
      <c r="GD104" s="475"/>
      <c r="GE104" s="475"/>
      <c r="GF104" s="475"/>
      <c r="GG104" s="475"/>
      <c r="GH104" s="475"/>
      <c r="GI104" s="475"/>
      <c r="GJ104" s="475"/>
      <c r="GK104" s="475"/>
      <c r="GL104" s="475"/>
      <c r="GM104" s="475"/>
      <c r="GN104" s="475"/>
      <c r="GO104" s="475"/>
      <c r="GP104" s="475"/>
      <c r="GQ104" s="475"/>
      <c r="GR104" s="475"/>
      <c r="GS104" s="475"/>
      <c r="GT104" s="475"/>
      <c r="GU104" s="475"/>
      <c r="GV104" s="475"/>
      <c r="GW104" s="475"/>
      <c r="GX104" s="475"/>
      <c r="GY104" s="475"/>
      <c r="GZ104" s="475"/>
      <c r="HA104" s="475"/>
      <c r="HB104" s="475"/>
      <c r="HC104" s="475"/>
      <c r="HD104" s="475"/>
      <c r="HE104" s="475"/>
      <c r="HF104" s="475"/>
      <c r="HG104" s="475"/>
      <c r="HH104" s="475"/>
      <c r="HI104" s="475"/>
      <c r="HJ104" s="475"/>
      <c r="HK104" s="475"/>
      <c r="HL104" s="475"/>
      <c r="HM104" s="475"/>
      <c r="HN104" s="475"/>
      <c r="HO104" s="475"/>
      <c r="HP104" s="475"/>
      <c r="HQ104" s="475"/>
      <c r="HR104" s="475"/>
      <c r="HS104" s="475"/>
      <c r="HT104" s="475"/>
      <c r="HU104" s="475"/>
      <c r="HV104" s="475"/>
      <c r="HW104" s="475"/>
      <c r="HX104" s="475"/>
      <c r="HY104" s="475"/>
      <c r="HZ104" s="475"/>
      <c r="IA104" s="475"/>
      <c r="IB104" s="475"/>
      <c r="IC104" s="475"/>
      <c r="ID104" s="475"/>
      <c r="IE104" s="475"/>
      <c r="IF104" s="475"/>
      <c r="IG104" s="475"/>
      <c r="IH104" s="475"/>
      <c r="II104" s="475"/>
      <c r="IJ104" s="475"/>
      <c r="IK104" s="475"/>
      <c r="IL104" s="475"/>
      <c r="IM104" s="475"/>
      <c r="IN104" s="475"/>
      <c r="IO104" s="475"/>
      <c r="IP104" s="475"/>
      <c r="IQ104" s="475"/>
      <c r="IR104" s="475"/>
      <c r="IS104" s="475"/>
      <c r="IT104" s="475"/>
      <c r="IU104" s="475"/>
      <c r="IV104" s="475"/>
      <c r="IW104" s="475"/>
      <c r="IX104" s="475"/>
      <c r="IY104" s="475"/>
      <c r="IZ104" s="475"/>
      <c r="JA104" s="475"/>
      <c r="JB104" s="475"/>
      <c r="JC104" s="475"/>
      <c r="JD104" s="475"/>
      <c r="JE104" s="475"/>
      <c r="JF104" s="475"/>
      <c r="JG104" s="475"/>
      <c r="JH104" s="475"/>
      <c r="JI104" s="475"/>
      <c r="JJ104" s="475"/>
      <c r="JK104" s="475"/>
      <c r="JL104" s="475"/>
      <c r="JM104" s="475"/>
      <c r="JN104" s="475"/>
      <c r="JO104" s="475"/>
      <c r="JP104" s="475"/>
      <c r="JQ104" s="475"/>
      <c r="JR104" s="475"/>
      <c r="JS104" s="475"/>
      <c r="JT104" s="475"/>
      <c r="JU104" s="475"/>
      <c r="JV104" s="475"/>
      <c r="JW104" s="475"/>
      <c r="JX104" s="475"/>
      <c r="JY104" s="475"/>
      <c r="JZ104" s="475"/>
      <c r="KA104" s="475"/>
      <c r="KB104" s="475"/>
      <c r="KC104" s="475"/>
      <c r="KD104" s="475"/>
      <c r="KE104" s="475"/>
      <c r="KF104" s="475"/>
      <c r="KG104" s="475"/>
      <c r="KH104" s="475"/>
      <c r="KI104" s="475"/>
      <c r="KJ104" s="475"/>
      <c r="KK104" s="475"/>
      <c r="KL104" s="475"/>
      <c r="KM104" s="475"/>
      <c r="KN104" s="475"/>
      <c r="KO104" s="475"/>
      <c r="KP104" s="475"/>
      <c r="KQ104" s="475"/>
      <c r="KR104" s="475"/>
      <c r="KS104" s="475"/>
      <c r="KT104" s="475"/>
      <c r="KU104" s="475"/>
      <c r="KV104" s="475"/>
      <c r="KW104" s="475"/>
      <c r="KX104" s="486"/>
      <c r="KY104" s="486"/>
      <c r="KZ104" s="486"/>
      <c r="LA104" s="486"/>
      <c r="LB104" s="486"/>
      <c r="LC104" s="486"/>
      <c r="LD104" s="486"/>
      <c r="LE104" s="489"/>
    </row>
    <row r="105" s="15" customFormat="1" ht="47" customHeight="1" spans="1:317">
      <c r="A105" s="364"/>
      <c r="B105" s="42"/>
      <c r="C105" s="43"/>
      <c r="D105" s="44"/>
      <c r="E105" s="365"/>
      <c r="F105" s="366"/>
      <c r="G105" s="367"/>
      <c r="H105" s="46"/>
      <c r="I105" s="100"/>
      <c r="J105" s="101"/>
      <c r="K105" s="102"/>
      <c r="L105" s="102"/>
      <c r="M105" s="102"/>
      <c r="N105" s="103"/>
      <c r="O105" s="103"/>
      <c r="P105" s="104"/>
      <c r="Q105" s="156"/>
      <c r="R105" s="412"/>
      <c r="S105" s="177"/>
      <c r="T105" s="177"/>
      <c r="U105" s="177"/>
      <c r="V105" s="159"/>
      <c r="W105" s="159"/>
      <c r="X105" s="161"/>
      <c r="Y105" s="213"/>
      <c r="Z105" s="433"/>
      <c r="AA105" s="434"/>
      <c r="AB105" s="52"/>
      <c r="AC105" s="216"/>
      <c r="AD105" s="217"/>
      <c r="AE105" s="217"/>
      <c r="AF105" s="271"/>
      <c r="AG105" s="293"/>
      <c r="AH105" s="271"/>
      <c r="AI105" s="271"/>
      <c r="AJ105" s="457"/>
      <c r="AK105" s="28"/>
      <c r="AL105" s="28"/>
      <c r="AM105" s="29"/>
      <c r="AN105" s="3"/>
      <c r="AO105" s="475"/>
      <c r="AP105" s="475"/>
      <c r="AQ105" s="475"/>
      <c r="AR105" s="475"/>
      <c r="AS105" s="475"/>
      <c r="AT105" s="475"/>
      <c r="AU105" s="475"/>
      <c r="AV105" s="475"/>
      <c r="AW105" s="475"/>
      <c r="AX105" s="475"/>
      <c r="AY105" s="475"/>
      <c r="AZ105" s="475"/>
      <c r="BA105" s="475"/>
      <c r="BB105" s="475"/>
      <c r="BC105" s="475"/>
      <c r="BD105" s="475"/>
      <c r="BE105" s="475"/>
      <c r="BF105" s="475"/>
      <c r="BG105" s="475"/>
      <c r="BH105" s="475"/>
      <c r="BI105" s="475"/>
      <c r="BJ105" s="475"/>
      <c r="BK105" s="475"/>
      <c r="BL105" s="475"/>
      <c r="BM105" s="475"/>
      <c r="BN105" s="475"/>
      <c r="BO105" s="475"/>
      <c r="BP105" s="475"/>
      <c r="BQ105" s="475"/>
      <c r="BR105" s="475"/>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5"/>
      <c r="CO105" s="475"/>
      <c r="CP105" s="475"/>
      <c r="CQ105" s="475"/>
      <c r="CR105" s="475"/>
      <c r="CS105" s="475"/>
      <c r="CT105" s="475"/>
      <c r="CU105" s="475"/>
      <c r="CV105" s="475"/>
      <c r="CW105" s="475"/>
      <c r="CX105" s="475"/>
      <c r="CY105" s="475"/>
      <c r="CZ105" s="475"/>
      <c r="DA105" s="475"/>
      <c r="DB105" s="475"/>
      <c r="DC105" s="475"/>
      <c r="DD105" s="475"/>
      <c r="DE105" s="475"/>
      <c r="DF105" s="475"/>
      <c r="DG105" s="475"/>
      <c r="DH105" s="475"/>
      <c r="DI105" s="475"/>
      <c r="DJ105" s="475"/>
      <c r="DK105" s="475"/>
      <c r="DL105" s="475"/>
      <c r="DM105" s="475"/>
      <c r="DN105" s="475"/>
      <c r="DO105" s="475"/>
      <c r="DP105" s="475"/>
      <c r="DQ105" s="475"/>
      <c r="DR105" s="475"/>
      <c r="DS105" s="475"/>
      <c r="DT105" s="475"/>
      <c r="DU105" s="475"/>
      <c r="DV105" s="475"/>
      <c r="DW105" s="475"/>
      <c r="DX105" s="475"/>
      <c r="DY105" s="475"/>
      <c r="DZ105" s="475"/>
      <c r="EA105" s="475"/>
      <c r="EB105" s="475"/>
      <c r="EC105" s="475"/>
      <c r="ED105" s="475"/>
      <c r="EE105" s="475"/>
      <c r="EF105" s="475"/>
      <c r="EG105" s="475"/>
      <c r="EH105" s="475"/>
      <c r="EI105" s="475"/>
      <c r="EJ105" s="475"/>
      <c r="EK105" s="475"/>
      <c r="EL105" s="475"/>
      <c r="EM105" s="475"/>
      <c r="EN105" s="475"/>
      <c r="EO105" s="475"/>
      <c r="EP105" s="475"/>
      <c r="EQ105" s="475"/>
      <c r="ER105" s="475"/>
      <c r="ES105" s="475"/>
      <c r="ET105" s="475"/>
      <c r="EU105" s="475"/>
      <c r="EV105" s="475"/>
      <c r="EW105" s="475"/>
      <c r="EX105" s="475"/>
      <c r="EY105" s="475"/>
      <c r="EZ105" s="475"/>
      <c r="FA105" s="475"/>
      <c r="FB105" s="475"/>
      <c r="FC105" s="475"/>
      <c r="FD105" s="475"/>
      <c r="FE105" s="475"/>
      <c r="FF105" s="475"/>
      <c r="FG105" s="475"/>
      <c r="FH105" s="475"/>
      <c r="FI105" s="475"/>
      <c r="FJ105" s="475"/>
      <c r="FK105" s="475"/>
      <c r="FL105" s="475"/>
      <c r="FM105" s="475"/>
      <c r="FN105" s="475"/>
      <c r="FO105" s="475"/>
      <c r="FP105" s="475"/>
      <c r="FQ105" s="475"/>
      <c r="FR105" s="475"/>
      <c r="FS105" s="475"/>
      <c r="FT105" s="475"/>
      <c r="FU105" s="475"/>
      <c r="FV105" s="475"/>
      <c r="FW105" s="475"/>
      <c r="FX105" s="475"/>
      <c r="FY105" s="475"/>
      <c r="FZ105" s="475"/>
      <c r="GA105" s="475"/>
      <c r="GB105" s="475"/>
      <c r="GC105" s="475"/>
      <c r="GD105" s="475"/>
      <c r="GE105" s="475"/>
      <c r="GF105" s="475"/>
      <c r="GG105" s="475"/>
      <c r="GH105" s="475"/>
      <c r="GI105" s="475"/>
      <c r="GJ105" s="475"/>
      <c r="GK105" s="475"/>
      <c r="GL105" s="475"/>
      <c r="GM105" s="475"/>
      <c r="GN105" s="475"/>
      <c r="GO105" s="475"/>
      <c r="GP105" s="475"/>
      <c r="GQ105" s="475"/>
      <c r="GR105" s="475"/>
      <c r="GS105" s="475"/>
      <c r="GT105" s="475"/>
      <c r="GU105" s="475"/>
      <c r="GV105" s="475"/>
      <c r="GW105" s="475"/>
      <c r="GX105" s="475"/>
      <c r="GY105" s="475"/>
      <c r="GZ105" s="475"/>
      <c r="HA105" s="475"/>
      <c r="HB105" s="475"/>
      <c r="HC105" s="475"/>
      <c r="HD105" s="475"/>
      <c r="HE105" s="475"/>
      <c r="HF105" s="475"/>
      <c r="HG105" s="475"/>
      <c r="HH105" s="475"/>
      <c r="HI105" s="475"/>
      <c r="HJ105" s="475"/>
      <c r="HK105" s="475"/>
      <c r="HL105" s="475"/>
      <c r="HM105" s="475"/>
      <c r="HN105" s="475"/>
      <c r="HO105" s="475"/>
      <c r="HP105" s="475"/>
      <c r="HQ105" s="475"/>
      <c r="HR105" s="475"/>
      <c r="HS105" s="475"/>
      <c r="HT105" s="475"/>
      <c r="HU105" s="475"/>
      <c r="HV105" s="475"/>
      <c r="HW105" s="475"/>
      <c r="HX105" s="475"/>
      <c r="HY105" s="475"/>
      <c r="HZ105" s="475"/>
      <c r="IA105" s="475"/>
      <c r="IB105" s="475"/>
      <c r="IC105" s="475"/>
      <c r="ID105" s="475"/>
      <c r="IE105" s="475"/>
      <c r="IF105" s="475"/>
      <c r="IG105" s="475"/>
      <c r="IH105" s="475"/>
      <c r="II105" s="475"/>
      <c r="IJ105" s="475"/>
      <c r="IK105" s="475"/>
      <c r="IL105" s="475"/>
      <c r="IM105" s="475"/>
      <c r="IN105" s="475"/>
      <c r="IO105" s="475"/>
      <c r="IP105" s="475"/>
      <c r="IQ105" s="475"/>
      <c r="IR105" s="475"/>
      <c r="IS105" s="475"/>
      <c r="IT105" s="475"/>
      <c r="IU105" s="475"/>
      <c r="IV105" s="475"/>
      <c r="IW105" s="475"/>
      <c r="IX105" s="475"/>
      <c r="IY105" s="475"/>
      <c r="IZ105" s="475"/>
      <c r="JA105" s="475"/>
      <c r="JB105" s="475"/>
      <c r="JC105" s="475"/>
      <c r="JD105" s="475"/>
      <c r="JE105" s="475"/>
      <c r="JF105" s="475"/>
      <c r="JG105" s="475"/>
      <c r="JH105" s="475"/>
      <c r="JI105" s="475"/>
      <c r="JJ105" s="475"/>
      <c r="JK105" s="475"/>
      <c r="JL105" s="475"/>
      <c r="JM105" s="475"/>
      <c r="JN105" s="475"/>
      <c r="JO105" s="475"/>
      <c r="JP105" s="475"/>
      <c r="JQ105" s="475"/>
      <c r="JR105" s="475"/>
      <c r="JS105" s="475"/>
      <c r="JT105" s="475"/>
      <c r="JU105" s="475"/>
      <c r="JV105" s="475"/>
      <c r="JW105" s="475"/>
      <c r="JX105" s="475"/>
      <c r="JY105" s="475"/>
      <c r="JZ105" s="475"/>
      <c r="KA105" s="475"/>
      <c r="KB105" s="475"/>
      <c r="KC105" s="475"/>
      <c r="KD105" s="475"/>
      <c r="KE105" s="475"/>
      <c r="KF105" s="475"/>
      <c r="KG105" s="475"/>
      <c r="KH105" s="475"/>
      <c r="KI105" s="475"/>
      <c r="KJ105" s="475"/>
      <c r="KK105" s="475"/>
      <c r="KL105" s="475"/>
      <c r="KM105" s="475"/>
      <c r="KN105" s="475"/>
      <c r="KO105" s="475"/>
      <c r="KP105" s="475"/>
      <c r="KQ105" s="475"/>
      <c r="KR105" s="475"/>
      <c r="KS105" s="475"/>
      <c r="KT105" s="475"/>
      <c r="KU105" s="475"/>
      <c r="KV105" s="475"/>
      <c r="KW105" s="475"/>
      <c r="KX105" s="486"/>
      <c r="KY105" s="486"/>
      <c r="KZ105" s="486"/>
      <c r="LA105" s="486"/>
      <c r="LB105" s="486"/>
      <c r="LC105" s="486"/>
      <c r="LD105" s="486"/>
      <c r="LE105" s="489"/>
    </row>
    <row r="106" s="15" customFormat="1" ht="47" customHeight="1" spans="1:317">
      <c r="A106" s="364"/>
      <c r="B106" s="42"/>
      <c r="C106" s="43"/>
      <c r="D106" s="44"/>
      <c r="E106" s="365"/>
      <c r="F106" s="366"/>
      <c r="G106" s="367"/>
      <c r="H106" s="46"/>
      <c r="I106" s="100"/>
      <c r="J106" s="101"/>
      <c r="K106" s="102"/>
      <c r="L106" s="102"/>
      <c r="M106" s="102"/>
      <c r="N106" s="103"/>
      <c r="O106" s="103"/>
      <c r="P106" s="104"/>
      <c r="Q106" s="156"/>
      <c r="R106" s="412"/>
      <c r="S106" s="177"/>
      <c r="T106" s="177"/>
      <c r="U106" s="177"/>
      <c r="V106" s="159"/>
      <c r="W106" s="159"/>
      <c r="X106" s="161"/>
      <c r="Y106" s="213"/>
      <c r="Z106" s="433"/>
      <c r="AA106" s="434"/>
      <c r="AB106" s="52"/>
      <c r="AC106" s="216"/>
      <c r="AD106" s="217"/>
      <c r="AE106" s="217"/>
      <c r="AF106" s="271"/>
      <c r="AG106" s="293"/>
      <c r="AH106" s="271"/>
      <c r="AI106" s="271"/>
      <c r="AJ106" s="457"/>
      <c r="AK106" s="28"/>
      <c r="AL106" s="28"/>
      <c r="AM106" s="29"/>
      <c r="AN106" s="3"/>
      <c r="AO106" s="475"/>
      <c r="AP106" s="475"/>
      <c r="AQ106" s="475"/>
      <c r="AR106" s="475"/>
      <c r="AS106" s="475"/>
      <c r="AT106" s="475"/>
      <c r="AU106" s="475"/>
      <c r="AV106" s="475"/>
      <c r="AW106" s="475"/>
      <c r="AX106" s="475"/>
      <c r="AY106" s="475"/>
      <c r="AZ106" s="475"/>
      <c r="BA106" s="475"/>
      <c r="BB106" s="475"/>
      <c r="BC106" s="475"/>
      <c r="BD106" s="475"/>
      <c r="BE106" s="475"/>
      <c r="BF106" s="475"/>
      <c r="BG106" s="475"/>
      <c r="BH106" s="475"/>
      <c r="BI106" s="475"/>
      <c r="BJ106" s="475"/>
      <c r="BK106" s="475"/>
      <c r="BL106" s="475"/>
      <c r="BM106" s="475"/>
      <c r="BN106" s="475"/>
      <c r="BO106" s="475"/>
      <c r="BP106" s="475"/>
      <c r="BQ106" s="475"/>
      <c r="BR106" s="475"/>
      <c r="BS106" s="475"/>
      <c r="BT106" s="475"/>
      <c r="BU106" s="475"/>
      <c r="BV106" s="475"/>
      <c r="BW106" s="475"/>
      <c r="BX106" s="475"/>
      <c r="BY106" s="475"/>
      <c r="BZ106" s="475"/>
      <c r="CA106" s="475"/>
      <c r="CB106" s="475"/>
      <c r="CC106" s="475"/>
      <c r="CD106" s="475"/>
      <c r="CE106" s="475"/>
      <c r="CF106" s="475"/>
      <c r="CG106" s="475"/>
      <c r="CH106" s="475"/>
      <c r="CI106" s="475"/>
      <c r="CJ106" s="475"/>
      <c r="CK106" s="475"/>
      <c r="CL106" s="475"/>
      <c r="CM106" s="475"/>
      <c r="CN106" s="475"/>
      <c r="CO106" s="475"/>
      <c r="CP106" s="475"/>
      <c r="CQ106" s="475"/>
      <c r="CR106" s="475"/>
      <c r="CS106" s="475"/>
      <c r="CT106" s="475"/>
      <c r="CU106" s="475"/>
      <c r="CV106" s="475"/>
      <c r="CW106" s="475"/>
      <c r="CX106" s="475"/>
      <c r="CY106" s="475"/>
      <c r="CZ106" s="475"/>
      <c r="DA106" s="475"/>
      <c r="DB106" s="475"/>
      <c r="DC106" s="475"/>
      <c r="DD106" s="475"/>
      <c r="DE106" s="475"/>
      <c r="DF106" s="475"/>
      <c r="DG106" s="475"/>
      <c r="DH106" s="475"/>
      <c r="DI106" s="475"/>
      <c r="DJ106" s="475"/>
      <c r="DK106" s="475"/>
      <c r="DL106" s="475"/>
      <c r="DM106" s="475"/>
      <c r="DN106" s="475"/>
      <c r="DO106" s="475"/>
      <c r="DP106" s="475"/>
      <c r="DQ106" s="475"/>
      <c r="DR106" s="475"/>
      <c r="DS106" s="475"/>
      <c r="DT106" s="475"/>
      <c r="DU106" s="475"/>
      <c r="DV106" s="475"/>
      <c r="DW106" s="475"/>
      <c r="DX106" s="475"/>
      <c r="DY106" s="475"/>
      <c r="DZ106" s="475"/>
      <c r="EA106" s="475"/>
      <c r="EB106" s="475"/>
      <c r="EC106" s="475"/>
      <c r="ED106" s="475"/>
      <c r="EE106" s="475"/>
      <c r="EF106" s="475"/>
      <c r="EG106" s="475"/>
      <c r="EH106" s="475"/>
      <c r="EI106" s="475"/>
      <c r="EJ106" s="475"/>
      <c r="EK106" s="475"/>
      <c r="EL106" s="475"/>
      <c r="EM106" s="475"/>
      <c r="EN106" s="475"/>
      <c r="EO106" s="475"/>
      <c r="EP106" s="475"/>
      <c r="EQ106" s="475"/>
      <c r="ER106" s="475"/>
      <c r="ES106" s="475"/>
      <c r="ET106" s="475"/>
      <c r="EU106" s="475"/>
      <c r="EV106" s="475"/>
      <c r="EW106" s="475"/>
      <c r="EX106" s="475"/>
      <c r="EY106" s="475"/>
      <c r="EZ106" s="475"/>
      <c r="FA106" s="475"/>
      <c r="FB106" s="475"/>
      <c r="FC106" s="475"/>
      <c r="FD106" s="475"/>
      <c r="FE106" s="475"/>
      <c r="FF106" s="475"/>
      <c r="FG106" s="475"/>
      <c r="FH106" s="475"/>
      <c r="FI106" s="475"/>
      <c r="FJ106" s="475"/>
      <c r="FK106" s="475"/>
      <c r="FL106" s="475"/>
      <c r="FM106" s="475"/>
      <c r="FN106" s="475"/>
      <c r="FO106" s="475"/>
      <c r="FP106" s="475"/>
      <c r="FQ106" s="475"/>
      <c r="FR106" s="475"/>
      <c r="FS106" s="475"/>
      <c r="FT106" s="475"/>
      <c r="FU106" s="475"/>
      <c r="FV106" s="475"/>
      <c r="FW106" s="475"/>
      <c r="FX106" s="475"/>
      <c r="FY106" s="475"/>
      <c r="FZ106" s="475"/>
      <c r="GA106" s="475"/>
      <c r="GB106" s="475"/>
      <c r="GC106" s="475"/>
      <c r="GD106" s="475"/>
      <c r="GE106" s="475"/>
      <c r="GF106" s="475"/>
      <c r="GG106" s="475"/>
      <c r="GH106" s="475"/>
      <c r="GI106" s="475"/>
      <c r="GJ106" s="475"/>
      <c r="GK106" s="475"/>
      <c r="GL106" s="475"/>
      <c r="GM106" s="475"/>
      <c r="GN106" s="475"/>
      <c r="GO106" s="475"/>
      <c r="GP106" s="475"/>
      <c r="GQ106" s="475"/>
      <c r="GR106" s="475"/>
      <c r="GS106" s="475"/>
      <c r="GT106" s="475"/>
      <c r="GU106" s="475"/>
      <c r="GV106" s="475"/>
      <c r="GW106" s="475"/>
      <c r="GX106" s="475"/>
      <c r="GY106" s="475"/>
      <c r="GZ106" s="475"/>
      <c r="HA106" s="475"/>
      <c r="HB106" s="475"/>
      <c r="HC106" s="475"/>
      <c r="HD106" s="475"/>
      <c r="HE106" s="475"/>
      <c r="HF106" s="475"/>
      <c r="HG106" s="475"/>
      <c r="HH106" s="475"/>
      <c r="HI106" s="475"/>
      <c r="HJ106" s="475"/>
      <c r="HK106" s="475"/>
      <c r="HL106" s="475"/>
      <c r="HM106" s="475"/>
      <c r="HN106" s="475"/>
      <c r="HO106" s="475"/>
      <c r="HP106" s="475"/>
      <c r="HQ106" s="475"/>
      <c r="HR106" s="475"/>
      <c r="HS106" s="475"/>
      <c r="HT106" s="475"/>
      <c r="HU106" s="475"/>
      <c r="HV106" s="475"/>
      <c r="HW106" s="475"/>
      <c r="HX106" s="475"/>
      <c r="HY106" s="475"/>
      <c r="HZ106" s="475"/>
      <c r="IA106" s="475"/>
      <c r="IB106" s="475"/>
      <c r="IC106" s="475"/>
      <c r="ID106" s="475"/>
      <c r="IE106" s="475"/>
      <c r="IF106" s="475"/>
      <c r="IG106" s="475"/>
      <c r="IH106" s="475"/>
      <c r="II106" s="475"/>
      <c r="IJ106" s="475"/>
      <c r="IK106" s="475"/>
      <c r="IL106" s="475"/>
      <c r="IM106" s="475"/>
      <c r="IN106" s="475"/>
      <c r="IO106" s="475"/>
      <c r="IP106" s="475"/>
      <c r="IQ106" s="475"/>
      <c r="IR106" s="475"/>
      <c r="IS106" s="475"/>
      <c r="IT106" s="475"/>
      <c r="IU106" s="475"/>
      <c r="IV106" s="475"/>
      <c r="IW106" s="475"/>
      <c r="IX106" s="475"/>
      <c r="IY106" s="475"/>
      <c r="IZ106" s="475"/>
      <c r="JA106" s="475"/>
      <c r="JB106" s="475"/>
      <c r="JC106" s="475"/>
      <c r="JD106" s="475"/>
      <c r="JE106" s="475"/>
      <c r="JF106" s="475"/>
      <c r="JG106" s="475"/>
      <c r="JH106" s="475"/>
      <c r="JI106" s="475"/>
      <c r="JJ106" s="475"/>
      <c r="JK106" s="475"/>
      <c r="JL106" s="475"/>
      <c r="JM106" s="475"/>
      <c r="JN106" s="475"/>
      <c r="JO106" s="475"/>
      <c r="JP106" s="475"/>
      <c r="JQ106" s="475"/>
      <c r="JR106" s="475"/>
      <c r="JS106" s="475"/>
      <c r="JT106" s="475"/>
      <c r="JU106" s="475"/>
      <c r="JV106" s="475"/>
      <c r="JW106" s="475"/>
      <c r="JX106" s="475"/>
      <c r="JY106" s="475"/>
      <c r="JZ106" s="475"/>
      <c r="KA106" s="475"/>
      <c r="KB106" s="475"/>
      <c r="KC106" s="475"/>
      <c r="KD106" s="475"/>
      <c r="KE106" s="475"/>
      <c r="KF106" s="475"/>
      <c r="KG106" s="475"/>
      <c r="KH106" s="475"/>
      <c r="KI106" s="475"/>
      <c r="KJ106" s="475"/>
      <c r="KK106" s="475"/>
      <c r="KL106" s="475"/>
      <c r="KM106" s="475"/>
      <c r="KN106" s="475"/>
      <c r="KO106" s="475"/>
      <c r="KP106" s="475"/>
      <c r="KQ106" s="475"/>
      <c r="KR106" s="475"/>
      <c r="KS106" s="475"/>
      <c r="KT106" s="475"/>
      <c r="KU106" s="475"/>
      <c r="KV106" s="475"/>
      <c r="KW106" s="475"/>
      <c r="KX106" s="486"/>
      <c r="KY106" s="486"/>
      <c r="KZ106" s="486"/>
      <c r="LA106" s="486"/>
      <c r="LB106" s="486"/>
      <c r="LC106" s="486"/>
      <c r="LD106" s="486"/>
      <c r="LE106" s="489"/>
    </row>
    <row r="107" s="15" customFormat="1" ht="47" customHeight="1" spans="1:317">
      <c r="A107" s="364"/>
      <c r="B107" s="42"/>
      <c r="C107" s="43"/>
      <c r="D107" s="44"/>
      <c r="E107" s="365"/>
      <c r="F107" s="366"/>
      <c r="G107" s="367"/>
      <c r="H107" s="46"/>
      <c r="I107" s="100"/>
      <c r="J107" s="101"/>
      <c r="K107" s="102"/>
      <c r="L107" s="102"/>
      <c r="M107" s="102"/>
      <c r="N107" s="103"/>
      <c r="O107" s="103"/>
      <c r="P107" s="104"/>
      <c r="Q107" s="156"/>
      <c r="R107" s="412"/>
      <c r="S107" s="177"/>
      <c r="T107" s="177"/>
      <c r="U107" s="177"/>
      <c r="V107" s="159"/>
      <c r="W107" s="159"/>
      <c r="X107" s="161"/>
      <c r="Y107" s="213"/>
      <c r="Z107" s="433"/>
      <c r="AA107" s="434"/>
      <c r="AB107" s="52"/>
      <c r="AC107" s="216"/>
      <c r="AD107" s="217"/>
      <c r="AE107" s="217"/>
      <c r="AF107" s="271"/>
      <c r="AG107" s="293"/>
      <c r="AH107" s="271"/>
      <c r="AI107" s="271"/>
      <c r="AJ107" s="457"/>
      <c r="AK107" s="28"/>
      <c r="AL107" s="28"/>
      <c r="AM107" s="29"/>
      <c r="AN107" s="3"/>
      <c r="AO107" s="475"/>
      <c r="AP107" s="475"/>
      <c r="AQ107" s="475"/>
      <c r="AR107" s="475"/>
      <c r="AS107" s="475"/>
      <c r="AT107" s="475"/>
      <c r="AU107" s="475"/>
      <c r="AV107" s="475"/>
      <c r="AW107" s="475"/>
      <c r="AX107" s="475"/>
      <c r="AY107" s="475"/>
      <c r="AZ107" s="475"/>
      <c r="BA107" s="475"/>
      <c r="BB107" s="475"/>
      <c r="BC107" s="475"/>
      <c r="BD107" s="475"/>
      <c r="BE107" s="475"/>
      <c r="BF107" s="475"/>
      <c r="BG107" s="475"/>
      <c r="BH107" s="475"/>
      <c r="BI107" s="475"/>
      <c r="BJ107" s="475"/>
      <c r="BK107" s="475"/>
      <c r="BL107" s="475"/>
      <c r="BM107" s="475"/>
      <c r="BN107" s="475"/>
      <c r="BO107" s="475"/>
      <c r="BP107" s="475"/>
      <c r="BQ107" s="475"/>
      <c r="BR107" s="475"/>
      <c r="BS107" s="475"/>
      <c r="BT107" s="475"/>
      <c r="BU107" s="475"/>
      <c r="BV107" s="475"/>
      <c r="BW107" s="475"/>
      <c r="BX107" s="475"/>
      <c r="BY107" s="475"/>
      <c r="BZ107" s="475"/>
      <c r="CA107" s="475"/>
      <c r="CB107" s="475"/>
      <c r="CC107" s="475"/>
      <c r="CD107" s="475"/>
      <c r="CE107" s="475"/>
      <c r="CF107" s="475"/>
      <c r="CG107" s="475"/>
      <c r="CH107" s="475"/>
      <c r="CI107" s="475"/>
      <c r="CJ107" s="475"/>
      <c r="CK107" s="475"/>
      <c r="CL107" s="475"/>
      <c r="CM107" s="475"/>
      <c r="CN107" s="475"/>
      <c r="CO107" s="475"/>
      <c r="CP107" s="475"/>
      <c r="CQ107" s="475"/>
      <c r="CR107" s="475"/>
      <c r="CS107" s="475"/>
      <c r="CT107" s="475"/>
      <c r="CU107" s="475"/>
      <c r="CV107" s="475"/>
      <c r="CW107" s="475"/>
      <c r="CX107" s="475"/>
      <c r="CY107" s="475"/>
      <c r="CZ107" s="475"/>
      <c r="DA107" s="475"/>
      <c r="DB107" s="475"/>
      <c r="DC107" s="475"/>
      <c r="DD107" s="475"/>
      <c r="DE107" s="475"/>
      <c r="DF107" s="475"/>
      <c r="DG107" s="475"/>
      <c r="DH107" s="475"/>
      <c r="DI107" s="475"/>
      <c r="DJ107" s="475"/>
      <c r="DK107" s="475"/>
      <c r="DL107" s="475"/>
      <c r="DM107" s="475"/>
      <c r="DN107" s="475"/>
      <c r="DO107" s="475"/>
      <c r="DP107" s="475"/>
      <c r="DQ107" s="475"/>
      <c r="DR107" s="475"/>
      <c r="DS107" s="475"/>
      <c r="DT107" s="475"/>
      <c r="DU107" s="475"/>
      <c r="DV107" s="475"/>
      <c r="DW107" s="475"/>
      <c r="DX107" s="475"/>
      <c r="DY107" s="475"/>
      <c r="DZ107" s="475"/>
      <c r="EA107" s="475"/>
      <c r="EB107" s="475"/>
      <c r="EC107" s="475"/>
      <c r="ED107" s="475"/>
      <c r="EE107" s="475"/>
      <c r="EF107" s="475"/>
      <c r="EG107" s="475"/>
      <c r="EH107" s="475"/>
      <c r="EI107" s="475"/>
      <c r="EJ107" s="475"/>
      <c r="EK107" s="475"/>
      <c r="EL107" s="475"/>
      <c r="EM107" s="475"/>
      <c r="EN107" s="475"/>
      <c r="EO107" s="475"/>
      <c r="EP107" s="475"/>
      <c r="EQ107" s="475"/>
      <c r="ER107" s="475"/>
      <c r="ES107" s="475"/>
      <c r="ET107" s="475"/>
      <c r="EU107" s="475"/>
      <c r="EV107" s="475"/>
      <c r="EW107" s="475"/>
      <c r="EX107" s="475"/>
      <c r="EY107" s="475"/>
      <c r="EZ107" s="475"/>
      <c r="FA107" s="475"/>
      <c r="FB107" s="475"/>
      <c r="FC107" s="475"/>
      <c r="FD107" s="475"/>
      <c r="FE107" s="475"/>
      <c r="FF107" s="475"/>
      <c r="FG107" s="475"/>
      <c r="FH107" s="475"/>
      <c r="FI107" s="475"/>
      <c r="FJ107" s="475"/>
      <c r="FK107" s="475"/>
      <c r="FL107" s="475"/>
      <c r="FM107" s="475"/>
      <c r="FN107" s="475"/>
      <c r="FO107" s="475"/>
      <c r="FP107" s="475"/>
      <c r="FQ107" s="475"/>
      <c r="FR107" s="475"/>
      <c r="FS107" s="475"/>
      <c r="FT107" s="475"/>
      <c r="FU107" s="475"/>
      <c r="FV107" s="475"/>
      <c r="FW107" s="475"/>
      <c r="FX107" s="475"/>
      <c r="FY107" s="475"/>
      <c r="FZ107" s="475"/>
      <c r="GA107" s="475"/>
      <c r="GB107" s="475"/>
      <c r="GC107" s="475"/>
      <c r="GD107" s="475"/>
      <c r="GE107" s="475"/>
      <c r="GF107" s="475"/>
      <c r="GG107" s="475"/>
      <c r="GH107" s="475"/>
      <c r="GI107" s="475"/>
      <c r="GJ107" s="475"/>
      <c r="GK107" s="475"/>
      <c r="GL107" s="475"/>
      <c r="GM107" s="475"/>
      <c r="GN107" s="475"/>
      <c r="GO107" s="475"/>
      <c r="GP107" s="475"/>
      <c r="GQ107" s="475"/>
      <c r="GR107" s="475"/>
      <c r="GS107" s="475"/>
      <c r="GT107" s="475"/>
      <c r="GU107" s="475"/>
      <c r="GV107" s="475"/>
      <c r="GW107" s="475"/>
      <c r="GX107" s="475"/>
      <c r="GY107" s="475"/>
      <c r="GZ107" s="475"/>
      <c r="HA107" s="475"/>
      <c r="HB107" s="475"/>
      <c r="HC107" s="475"/>
      <c r="HD107" s="475"/>
      <c r="HE107" s="475"/>
      <c r="HF107" s="475"/>
      <c r="HG107" s="475"/>
      <c r="HH107" s="475"/>
      <c r="HI107" s="475"/>
      <c r="HJ107" s="475"/>
      <c r="HK107" s="475"/>
      <c r="HL107" s="475"/>
      <c r="HM107" s="475"/>
      <c r="HN107" s="475"/>
      <c r="HO107" s="475"/>
      <c r="HP107" s="475"/>
      <c r="HQ107" s="475"/>
      <c r="HR107" s="475"/>
      <c r="HS107" s="475"/>
      <c r="HT107" s="475"/>
      <c r="HU107" s="475"/>
      <c r="HV107" s="475"/>
      <c r="HW107" s="475"/>
      <c r="HX107" s="475"/>
      <c r="HY107" s="475"/>
      <c r="HZ107" s="475"/>
      <c r="IA107" s="475"/>
      <c r="IB107" s="475"/>
      <c r="IC107" s="475"/>
      <c r="ID107" s="475"/>
      <c r="IE107" s="475"/>
      <c r="IF107" s="475"/>
      <c r="IG107" s="475"/>
      <c r="IH107" s="475"/>
      <c r="II107" s="475"/>
      <c r="IJ107" s="475"/>
      <c r="IK107" s="475"/>
      <c r="IL107" s="475"/>
      <c r="IM107" s="475"/>
      <c r="IN107" s="475"/>
      <c r="IO107" s="475"/>
      <c r="IP107" s="475"/>
      <c r="IQ107" s="475"/>
      <c r="IR107" s="475"/>
      <c r="IS107" s="475"/>
      <c r="IT107" s="475"/>
      <c r="IU107" s="475"/>
      <c r="IV107" s="475"/>
      <c r="IW107" s="475"/>
      <c r="IX107" s="475"/>
      <c r="IY107" s="475"/>
      <c r="IZ107" s="475"/>
      <c r="JA107" s="475"/>
      <c r="JB107" s="475"/>
      <c r="JC107" s="475"/>
      <c r="JD107" s="475"/>
      <c r="JE107" s="475"/>
      <c r="JF107" s="475"/>
      <c r="JG107" s="475"/>
      <c r="JH107" s="475"/>
      <c r="JI107" s="475"/>
      <c r="JJ107" s="475"/>
      <c r="JK107" s="475"/>
      <c r="JL107" s="475"/>
      <c r="JM107" s="475"/>
      <c r="JN107" s="475"/>
      <c r="JO107" s="475"/>
      <c r="JP107" s="475"/>
      <c r="JQ107" s="475"/>
      <c r="JR107" s="475"/>
      <c r="JS107" s="475"/>
      <c r="JT107" s="475"/>
      <c r="JU107" s="475"/>
      <c r="JV107" s="475"/>
      <c r="JW107" s="475"/>
      <c r="JX107" s="475"/>
      <c r="JY107" s="475"/>
      <c r="JZ107" s="475"/>
      <c r="KA107" s="475"/>
      <c r="KB107" s="475"/>
      <c r="KC107" s="475"/>
      <c r="KD107" s="475"/>
      <c r="KE107" s="475"/>
      <c r="KF107" s="475"/>
      <c r="KG107" s="475"/>
      <c r="KH107" s="475"/>
      <c r="KI107" s="475"/>
      <c r="KJ107" s="475"/>
      <c r="KK107" s="475"/>
      <c r="KL107" s="475"/>
      <c r="KM107" s="475"/>
      <c r="KN107" s="475"/>
      <c r="KO107" s="475"/>
      <c r="KP107" s="475"/>
      <c r="KQ107" s="475"/>
      <c r="KR107" s="475"/>
      <c r="KS107" s="475"/>
      <c r="KT107" s="475"/>
      <c r="KU107" s="475"/>
      <c r="KV107" s="475"/>
      <c r="KW107" s="475"/>
      <c r="KX107" s="486"/>
      <c r="KY107" s="486"/>
      <c r="KZ107" s="486"/>
      <c r="LA107" s="486"/>
      <c r="LB107" s="486"/>
      <c r="LC107" s="486"/>
      <c r="LD107" s="486"/>
      <c r="LE107" s="489"/>
    </row>
    <row r="108" s="15" customFormat="1" ht="47" customHeight="1" spans="1:317">
      <c r="A108" s="364"/>
      <c r="B108" s="42"/>
      <c r="C108" s="43"/>
      <c r="D108" s="44"/>
      <c r="E108" s="365"/>
      <c r="F108" s="366"/>
      <c r="G108" s="367"/>
      <c r="H108" s="46"/>
      <c r="I108" s="100"/>
      <c r="J108" s="101"/>
      <c r="K108" s="102"/>
      <c r="L108" s="102"/>
      <c r="M108" s="102"/>
      <c r="N108" s="103"/>
      <c r="O108" s="103"/>
      <c r="P108" s="104"/>
      <c r="Q108" s="156"/>
      <c r="R108" s="412"/>
      <c r="S108" s="177"/>
      <c r="T108" s="177"/>
      <c r="U108" s="177"/>
      <c r="V108" s="159"/>
      <c r="W108" s="159"/>
      <c r="X108" s="161"/>
      <c r="Y108" s="213"/>
      <c r="Z108" s="433"/>
      <c r="AA108" s="434"/>
      <c r="AB108" s="52"/>
      <c r="AC108" s="216"/>
      <c r="AD108" s="217"/>
      <c r="AE108" s="217"/>
      <c r="AF108" s="271"/>
      <c r="AG108" s="293"/>
      <c r="AH108" s="271"/>
      <c r="AI108" s="271"/>
      <c r="AJ108" s="457"/>
      <c r="AK108" s="28"/>
      <c r="AL108" s="28"/>
      <c r="AM108" s="29"/>
      <c r="AN108" s="3"/>
      <c r="AO108" s="475"/>
      <c r="AP108" s="475"/>
      <c r="AQ108" s="475"/>
      <c r="AR108" s="475"/>
      <c r="AS108" s="475"/>
      <c r="AT108" s="475"/>
      <c r="AU108" s="475"/>
      <c r="AV108" s="475"/>
      <c r="AW108" s="475"/>
      <c r="AX108" s="475"/>
      <c r="AY108" s="475"/>
      <c r="AZ108" s="475"/>
      <c r="BA108" s="475"/>
      <c r="BB108" s="475"/>
      <c r="BC108" s="475"/>
      <c r="BD108" s="475"/>
      <c r="BE108" s="475"/>
      <c r="BF108" s="475"/>
      <c r="BG108" s="475"/>
      <c r="BH108" s="475"/>
      <c r="BI108" s="475"/>
      <c r="BJ108" s="475"/>
      <c r="BK108" s="475"/>
      <c r="BL108" s="475"/>
      <c r="BM108" s="475"/>
      <c r="BN108" s="475"/>
      <c r="BO108" s="475"/>
      <c r="BP108" s="475"/>
      <c r="BQ108" s="475"/>
      <c r="BR108" s="475"/>
      <c r="BS108" s="475"/>
      <c r="BT108" s="475"/>
      <c r="BU108" s="475"/>
      <c r="BV108" s="475"/>
      <c r="BW108" s="475"/>
      <c r="BX108" s="475"/>
      <c r="BY108" s="475"/>
      <c r="BZ108" s="475"/>
      <c r="CA108" s="475"/>
      <c r="CB108" s="475"/>
      <c r="CC108" s="475"/>
      <c r="CD108" s="475"/>
      <c r="CE108" s="475"/>
      <c r="CF108" s="475"/>
      <c r="CG108" s="475"/>
      <c r="CH108" s="475"/>
      <c r="CI108" s="475"/>
      <c r="CJ108" s="475"/>
      <c r="CK108" s="475"/>
      <c r="CL108" s="475"/>
      <c r="CM108" s="475"/>
      <c r="CN108" s="475"/>
      <c r="CO108" s="475"/>
      <c r="CP108" s="475"/>
      <c r="CQ108" s="475"/>
      <c r="CR108" s="475"/>
      <c r="CS108" s="475"/>
      <c r="CT108" s="475"/>
      <c r="CU108" s="475"/>
      <c r="CV108" s="475"/>
      <c r="CW108" s="475"/>
      <c r="CX108" s="475"/>
      <c r="CY108" s="475"/>
      <c r="CZ108" s="475"/>
      <c r="DA108" s="475"/>
      <c r="DB108" s="475"/>
      <c r="DC108" s="475"/>
      <c r="DD108" s="475"/>
      <c r="DE108" s="475"/>
      <c r="DF108" s="475"/>
      <c r="DG108" s="475"/>
      <c r="DH108" s="475"/>
      <c r="DI108" s="475"/>
      <c r="DJ108" s="475"/>
      <c r="DK108" s="475"/>
      <c r="DL108" s="475"/>
      <c r="DM108" s="475"/>
      <c r="DN108" s="475"/>
      <c r="DO108" s="475"/>
      <c r="DP108" s="475"/>
      <c r="DQ108" s="475"/>
      <c r="DR108" s="475"/>
      <c r="DS108" s="475"/>
      <c r="DT108" s="475"/>
      <c r="DU108" s="475"/>
      <c r="DV108" s="475"/>
      <c r="DW108" s="475"/>
      <c r="DX108" s="475"/>
      <c r="DY108" s="475"/>
      <c r="DZ108" s="475"/>
      <c r="EA108" s="475"/>
      <c r="EB108" s="475"/>
      <c r="EC108" s="475"/>
      <c r="ED108" s="475"/>
      <c r="EE108" s="475"/>
      <c r="EF108" s="475"/>
      <c r="EG108" s="475"/>
      <c r="EH108" s="475"/>
      <c r="EI108" s="475"/>
      <c r="EJ108" s="475"/>
      <c r="EK108" s="475"/>
      <c r="EL108" s="475"/>
      <c r="EM108" s="475"/>
      <c r="EN108" s="475"/>
      <c r="EO108" s="475"/>
      <c r="EP108" s="475"/>
      <c r="EQ108" s="475"/>
      <c r="ER108" s="475"/>
      <c r="ES108" s="475"/>
      <c r="ET108" s="475"/>
      <c r="EU108" s="475"/>
      <c r="EV108" s="475"/>
      <c r="EW108" s="475"/>
      <c r="EX108" s="475"/>
      <c r="EY108" s="475"/>
      <c r="EZ108" s="475"/>
      <c r="FA108" s="475"/>
      <c r="FB108" s="475"/>
      <c r="FC108" s="475"/>
      <c r="FD108" s="475"/>
      <c r="FE108" s="475"/>
      <c r="FF108" s="475"/>
      <c r="FG108" s="475"/>
      <c r="FH108" s="475"/>
      <c r="FI108" s="475"/>
      <c r="FJ108" s="475"/>
      <c r="FK108" s="475"/>
      <c r="FL108" s="475"/>
      <c r="FM108" s="475"/>
      <c r="FN108" s="475"/>
      <c r="FO108" s="475"/>
      <c r="FP108" s="475"/>
      <c r="FQ108" s="475"/>
      <c r="FR108" s="475"/>
      <c r="FS108" s="475"/>
      <c r="FT108" s="475"/>
      <c r="FU108" s="475"/>
      <c r="FV108" s="475"/>
      <c r="FW108" s="475"/>
      <c r="FX108" s="475"/>
      <c r="FY108" s="475"/>
      <c r="FZ108" s="475"/>
      <c r="GA108" s="475"/>
      <c r="GB108" s="475"/>
      <c r="GC108" s="475"/>
      <c r="GD108" s="475"/>
      <c r="GE108" s="475"/>
      <c r="GF108" s="475"/>
      <c r="GG108" s="475"/>
      <c r="GH108" s="475"/>
      <c r="GI108" s="475"/>
      <c r="GJ108" s="475"/>
      <c r="GK108" s="475"/>
      <c r="GL108" s="475"/>
      <c r="GM108" s="475"/>
      <c r="GN108" s="475"/>
      <c r="GO108" s="475"/>
      <c r="GP108" s="475"/>
      <c r="GQ108" s="475"/>
      <c r="GR108" s="475"/>
      <c r="GS108" s="475"/>
      <c r="GT108" s="475"/>
      <c r="GU108" s="475"/>
      <c r="GV108" s="475"/>
      <c r="GW108" s="475"/>
      <c r="GX108" s="475"/>
      <c r="GY108" s="475"/>
      <c r="GZ108" s="475"/>
      <c r="HA108" s="475"/>
      <c r="HB108" s="475"/>
      <c r="HC108" s="475"/>
      <c r="HD108" s="475"/>
      <c r="HE108" s="475"/>
      <c r="HF108" s="475"/>
      <c r="HG108" s="475"/>
      <c r="HH108" s="475"/>
      <c r="HI108" s="475"/>
      <c r="HJ108" s="475"/>
      <c r="HK108" s="475"/>
      <c r="HL108" s="475"/>
      <c r="HM108" s="475"/>
      <c r="HN108" s="475"/>
      <c r="HO108" s="475"/>
      <c r="HP108" s="475"/>
      <c r="HQ108" s="475"/>
      <c r="HR108" s="475"/>
      <c r="HS108" s="475"/>
      <c r="HT108" s="475"/>
      <c r="HU108" s="475"/>
      <c r="HV108" s="475"/>
      <c r="HW108" s="475"/>
      <c r="HX108" s="475"/>
      <c r="HY108" s="475"/>
      <c r="HZ108" s="475"/>
      <c r="IA108" s="475"/>
      <c r="IB108" s="475"/>
      <c r="IC108" s="475"/>
      <c r="ID108" s="475"/>
      <c r="IE108" s="475"/>
      <c r="IF108" s="475"/>
      <c r="IG108" s="475"/>
      <c r="IH108" s="475"/>
      <c r="II108" s="475"/>
      <c r="IJ108" s="475"/>
      <c r="IK108" s="475"/>
      <c r="IL108" s="475"/>
      <c r="IM108" s="475"/>
      <c r="IN108" s="475"/>
      <c r="IO108" s="475"/>
      <c r="IP108" s="475"/>
      <c r="IQ108" s="475"/>
      <c r="IR108" s="475"/>
      <c r="IS108" s="475"/>
      <c r="IT108" s="475"/>
      <c r="IU108" s="475"/>
      <c r="IV108" s="475"/>
      <c r="IW108" s="475"/>
      <c r="IX108" s="475"/>
      <c r="IY108" s="475"/>
      <c r="IZ108" s="475"/>
      <c r="JA108" s="475"/>
      <c r="JB108" s="475"/>
      <c r="JC108" s="475"/>
      <c r="JD108" s="475"/>
      <c r="JE108" s="475"/>
      <c r="JF108" s="475"/>
      <c r="JG108" s="475"/>
      <c r="JH108" s="475"/>
      <c r="JI108" s="475"/>
      <c r="JJ108" s="475"/>
      <c r="JK108" s="475"/>
      <c r="JL108" s="475"/>
      <c r="JM108" s="475"/>
      <c r="JN108" s="475"/>
      <c r="JO108" s="475"/>
      <c r="JP108" s="475"/>
      <c r="JQ108" s="475"/>
      <c r="JR108" s="475"/>
      <c r="JS108" s="475"/>
      <c r="JT108" s="475"/>
      <c r="JU108" s="475"/>
      <c r="JV108" s="475"/>
      <c r="JW108" s="475"/>
      <c r="JX108" s="475"/>
      <c r="JY108" s="475"/>
      <c r="JZ108" s="475"/>
      <c r="KA108" s="475"/>
      <c r="KB108" s="475"/>
      <c r="KC108" s="475"/>
      <c r="KD108" s="475"/>
      <c r="KE108" s="475"/>
      <c r="KF108" s="475"/>
      <c r="KG108" s="475"/>
      <c r="KH108" s="475"/>
      <c r="KI108" s="475"/>
      <c r="KJ108" s="475"/>
      <c r="KK108" s="475"/>
      <c r="KL108" s="475"/>
      <c r="KM108" s="475"/>
      <c r="KN108" s="475"/>
      <c r="KO108" s="475"/>
      <c r="KP108" s="475"/>
      <c r="KQ108" s="475"/>
      <c r="KR108" s="475"/>
      <c r="KS108" s="475"/>
      <c r="KT108" s="475"/>
      <c r="KU108" s="475"/>
      <c r="KV108" s="475"/>
      <c r="KW108" s="475"/>
      <c r="KX108" s="486"/>
      <c r="KY108" s="486"/>
      <c r="KZ108" s="486"/>
      <c r="LA108" s="486"/>
      <c r="LB108" s="486"/>
      <c r="LC108" s="486"/>
      <c r="LD108" s="486"/>
      <c r="LE108" s="489"/>
    </row>
    <row r="109" s="15" customFormat="1" ht="47" customHeight="1" spans="1:317">
      <c r="A109" s="364"/>
      <c r="B109" s="42"/>
      <c r="C109" s="43"/>
      <c r="D109" s="44"/>
      <c r="E109" s="365"/>
      <c r="F109" s="366"/>
      <c r="G109" s="367"/>
      <c r="H109" s="46"/>
      <c r="I109" s="100"/>
      <c r="J109" s="101"/>
      <c r="K109" s="102"/>
      <c r="L109" s="102"/>
      <c r="M109" s="102"/>
      <c r="N109" s="103"/>
      <c r="O109" s="103"/>
      <c r="P109" s="104"/>
      <c r="Q109" s="156"/>
      <c r="R109" s="412"/>
      <c r="S109" s="177"/>
      <c r="T109" s="177"/>
      <c r="U109" s="177"/>
      <c r="V109" s="159"/>
      <c r="W109" s="159"/>
      <c r="X109" s="161"/>
      <c r="Y109" s="213"/>
      <c r="Z109" s="433"/>
      <c r="AA109" s="434"/>
      <c r="AB109" s="52"/>
      <c r="AC109" s="216"/>
      <c r="AD109" s="217"/>
      <c r="AE109" s="217"/>
      <c r="AF109" s="271"/>
      <c r="AG109" s="293"/>
      <c r="AH109" s="271"/>
      <c r="AI109" s="271"/>
      <c r="AJ109" s="457"/>
      <c r="AK109" s="28"/>
      <c r="AL109" s="28"/>
      <c r="AM109" s="29"/>
      <c r="AN109" s="3"/>
      <c r="AO109" s="475"/>
      <c r="AP109" s="475"/>
      <c r="AQ109" s="475"/>
      <c r="AR109" s="475"/>
      <c r="AS109" s="475"/>
      <c r="AT109" s="475"/>
      <c r="AU109" s="475"/>
      <c r="AV109" s="475"/>
      <c r="AW109" s="475"/>
      <c r="AX109" s="475"/>
      <c r="AY109" s="475"/>
      <c r="AZ109" s="475"/>
      <c r="BA109" s="475"/>
      <c r="BB109" s="475"/>
      <c r="BC109" s="475"/>
      <c r="BD109" s="475"/>
      <c r="BE109" s="475"/>
      <c r="BF109" s="475"/>
      <c r="BG109" s="475"/>
      <c r="BH109" s="475"/>
      <c r="BI109" s="475"/>
      <c r="BJ109" s="475"/>
      <c r="BK109" s="475"/>
      <c r="BL109" s="475"/>
      <c r="BM109" s="475"/>
      <c r="BN109" s="475"/>
      <c r="BO109" s="475"/>
      <c r="BP109" s="475"/>
      <c r="BQ109" s="475"/>
      <c r="BR109" s="475"/>
      <c r="BS109" s="475"/>
      <c r="BT109" s="475"/>
      <c r="BU109" s="475"/>
      <c r="BV109" s="475"/>
      <c r="BW109" s="475"/>
      <c r="BX109" s="475"/>
      <c r="BY109" s="475"/>
      <c r="BZ109" s="475"/>
      <c r="CA109" s="475"/>
      <c r="CB109" s="475"/>
      <c r="CC109" s="475"/>
      <c r="CD109" s="475"/>
      <c r="CE109" s="475"/>
      <c r="CF109" s="475"/>
      <c r="CG109" s="475"/>
      <c r="CH109" s="475"/>
      <c r="CI109" s="475"/>
      <c r="CJ109" s="475"/>
      <c r="CK109" s="475"/>
      <c r="CL109" s="475"/>
      <c r="CM109" s="475"/>
      <c r="CN109" s="475"/>
      <c r="CO109" s="475"/>
      <c r="CP109" s="475"/>
      <c r="CQ109" s="475"/>
      <c r="CR109" s="475"/>
      <c r="CS109" s="475"/>
      <c r="CT109" s="475"/>
      <c r="CU109" s="475"/>
      <c r="CV109" s="475"/>
      <c r="CW109" s="475"/>
      <c r="CX109" s="475"/>
      <c r="CY109" s="475"/>
      <c r="CZ109" s="475"/>
      <c r="DA109" s="475"/>
      <c r="DB109" s="475"/>
      <c r="DC109" s="475"/>
      <c r="DD109" s="475"/>
      <c r="DE109" s="475"/>
      <c r="DF109" s="475"/>
      <c r="DG109" s="475"/>
      <c r="DH109" s="475"/>
      <c r="DI109" s="475"/>
      <c r="DJ109" s="475"/>
      <c r="DK109" s="475"/>
      <c r="DL109" s="475"/>
      <c r="DM109" s="475"/>
      <c r="DN109" s="475"/>
      <c r="DO109" s="475"/>
      <c r="DP109" s="475"/>
      <c r="DQ109" s="475"/>
      <c r="DR109" s="475"/>
      <c r="DS109" s="475"/>
      <c r="DT109" s="475"/>
      <c r="DU109" s="475"/>
      <c r="DV109" s="475"/>
      <c r="DW109" s="475"/>
      <c r="DX109" s="475"/>
      <c r="DY109" s="475"/>
      <c r="DZ109" s="475"/>
      <c r="EA109" s="475"/>
      <c r="EB109" s="475"/>
      <c r="EC109" s="475"/>
      <c r="ED109" s="475"/>
      <c r="EE109" s="475"/>
      <c r="EF109" s="475"/>
      <c r="EG109" s="475"/>
      <c r="EH109" s="475"/>
      <c r="EI109" s="475"/>
      <c r="EJ109" s="475"/>
      <c r="EK109" s="475"/>
      <c r="EL109" s="475"/>
      <c r="EM109" s="475"/>
      <c r="EN109" s="475"/>
      <c r="EO109" s="475"/>
      <c r="EP109" s="475"/>
      <c r="EQ109" s="475"/>
      <c r="ER109" s="475"/>
      <c r="ES109" s="475"/>
      <c r="ET109" s="475"/>
      <c r="EU109" s="475"/>
      <c r="EV109" s="475"/>
      <c r="EW109" s="475"/>
      <c r="EX109" s="475"/>
      <c r="EY109" s="475"/>
      <c r="EZ109" s="475"/>
      <c r="FA109" s="475"/>
      <c r="FB109" s="475"/>
      <c r="FC109" s="475"/>
      <c r="FD109" s="475"/>
      <c r="FE109" s="475"/>
      <c r="FF109" s="475"/>
      <c r="FG109" s="475"/>
      <c r="FH109" s="475"/>
      <c r="FI109" s="475"/>
      <c r="FJ109" s="475"/>
      <c r="FK109" s="475"/>
      <c r="FL109" s="475"/>
      <c r="FM109" s="475"/>
      <c r="FN109" s="475"/>
      <c r="FO109" s="475"/>
      <c r="FP109" s="475"/>
      <c r="FQ109" s="475"/>
      <c r="FR109" s="475"/>
      <c r="FS109" s="475"/>
      <c r="FT109" s="475"/>
      <c r="FU109" s="475"/>
      <c r="FV109" s="475"/>
      <c r="FW109" s="475"/>
      <c r="FX109" s="475"/>
      <c r="FY109" s="475"/>
      <c r="FZ109" s="475"/>
      <c r="GA109" s="475"/>
      <c r="GB109" s="475"/>
      <c r="GC109" s="475"/>
      <c r="GD109" s="475"/>
      <c r="GE109" s="475"/>
      <c r="GF109" s="475"/>
      <c r="GG109" s="475"/>
      <c r="GH109" s="475"/>
      <c r="GI109" s="475"/>
      <c r="GJ109" s="475"/>
      <c r="GK109" s="475"/>
      <c r="GL109" s="475"/>
      <c r="GM109" s="475"/>
      <c r="GN109" s="475"/>
      <c r="GO109" s="475"/>
      <c r="GP109" s="475"/>
      <c r="GQ109" s="475"/>
      <c r="GR109" s="475"/>
      <c r="GS109" s="475"/>
      <c r="GT109" s="475"/>
      <c r="GU109" s="475"/>
      <c r="GV109" s="475"/>
      <c r="GW109" s="475"/>
      <c r="GX109" s="475"/>
      <c r="GY109" s="475"/>
      <c r="GZ109" s="475"/>
      <c r="HA109" s="475"/>
      <c r="HB109" s="475"/>
      <c r="HC109" s="475"/>
      <c r="HD109" s="475"/>
      <c r="HE109" s="475"/>
      <c r="HF109" s="475"/>
      <c r="HG109" s="475"/>
      <c r="HH109" s="475"/>
      <c r="HI109" s="475"/>
      <c r="HJ109" s="475"/>
      <c r="HK109" s="475"/>
      <c r="HL109" s="475"/>
      <c r="HM109" s="475"/>
      <c r="HN109" s="475"/>
      <c r="HO109" s="475"/>
      <c r="HP109" s="475"/>
      <c r="HQ109" s="475"/>
      <c r="HR109" s="475"/>
      <c r="HS109" s="475"/>
      <c r="HT109" s="475"/>
      <c r="HU109" s="475"/>
      <c r="HV109" s="475"/>
      <c r="HW109" s="475"/>
      <c r="HX109" s="475"/>
      <c r="HY109" s="475"/>
      <c r="HZ109" s="475"/>
      <c r="IA109" s="475"/>
      <c r="IB109" s="475"/>
      <c r="IC109" s="475"/>
      <c r="ID109" s="475"/>
      <c r="IE109" s="475"/>
      <c r="IF109" s="475"/>
      <c r="IG109" s="475"/>
      <c r="IH109" s="475"/>
      <c r="II109" s="475"/>
      <c r="IJ109" s="475"/>
      <c r="IK109" s="475"/>
      <c r="IL109" s="475"/>
      <c r="IM109" s="475"/>
      <c r="IN109" s="475"/>
      <c r="IO109" s="475"/>
      <c r="IP109" s="475"/>
      <c r="IQ109" s="475"/>
      <c r="IR109" s="475"/>
      <c r="IS109" s="475"/>
      <c r="IT109" s="475"/>
      <c r="IU109" s="475"/>
      <c r="IV109" s="475"/>
      <c r="IW109" s="475"/>
      <c r="IX109" s="475"/>
      <c r="IY109" s="475"/>
      <c r="IZ109" s="475"/>
      <c r="JA109" s="475"/>
      <c r="JB109" s="475"/>
      <c r="JC109" s="475"/>
      <c r="JD109" s="475"/>
      <c r="JE109" s="475"/>
      <c r="JF109" s="475"/>
      <c r="JG109" s="475"/>
      <c r="JH109" s="475"/>
      <c r="JI109" s="475"/>
      <c r="JJ109" s="475"/>
      <c r="JK109" s="475"/>
      <c r="JL109" s="475"/>
      <c r="JM109" s="475"/>
      <c r="JN109" s="475"/>
      <c r="JO109" s="475"/>
      <c r="JP109" s="475"/>
      <c r="JQ109" s="475"/>
      <c r="JR109" s="475"/>
      <c r="JS109" s="475"/>
      <c r="JT109" s="475"/>
      <c r="JU109" s="475"/>
      <c r="JV109" s="475"/>
      <c r="JW109" s="475"/>
      <c r="JX109" s="475"/>
      <c r="JY109" s="475"/>
      <c r="JZ109" s="475"/>
      <c r="KA109" s="475"/>
      <c r="KB109" s="475"/>
      <c r="KC109" s="475"/>
      <c r="KD109" s="475"/>
      <c r="KE109" s="475"/>
      <c r="KF109" s="475"/>
      <c r="KG109" s="475"/>
      <c r="KH109" s="475"/>
      <c r="KI109" s="475"/>
      <c r="KJ109" s="475"/>
      <c r="KK109" s="475"/>
      <c r="KL109" s="475"/>
      <c r="KM109" s="475"/>
      <c r="KN109" s="475"/>
      <c r="KO109" s="475"/>
      <c r="KP109" s="475"/>
      <c r="KQ109" s="475"/>
      <c r="KR109" s="475"/>
      <c r="KS109" s="475"/>
      <c r="KT109" s="475"/>
      <c r="KU109" s="475"/>
      <c r="KV109" s="475"/>
      <c r="KW109" s="475"/>
      <c r="KX109" s="486"/>
      <c r="KY109" s="486"/>
      <c r="KZ109" s="486"/>
      <c r="LA109" s="486"/>
      <c r="LB109" s="486"/>
      <c r="LC109" s="486"/>
      <c r="LD109" s="486"/>
      <c r="LE109" s="489"/>
    </row>
    <row r="110" s="15" customFormat="1" ht="47" customHeight="1" spans="1:317">
      <c r="A110" s="364"/>
      <c r="B110" s="42"/>
      <c r="C110" s="43"/>
      <c r="D110" s="44"/>
      <c r="E110" s="365"/>
      <c r="F110" s="366"/>
      <c r="G110" s="367"/>
      <c r="H110" s="46"/>
      <c r="I110" s="100"/>
      <c r="J110" s="101"/>
      <c r="K110" s="102"/>
      <c r="L110" s="102"/>
      <c r="M110" s="102"/>
      <c r="N110" s="103"/>
      <c r="O110" s="103"/>
      <c r="P110" s="104"/>
      <c r="Q110" s="156"/>
      <c r="R110" s="412"/>
      <c r="S110" s="177"/>
      <c r="T110" s="177"/>
      <c r="U110" s="177"/>
      <c r="V110" s="159"/>
      <c r="W110" s="159"/>
      <c r="X110" s="161"/>
      <c r="Y110" s="213"/>
      <c r="Z110" s="433"/>
      <c r="AA110" s="434"/>
      <c r="AB110" s="52"/>
      <c r="AC110" s="216"/>
      <c r="AD110" s="217"/>
      <c r="AE110" s="217"/>
      <c r="AF110" s="271"/>
      <c r="AG110" s="293"/>
      <c r="AH110" s="271"/>
      <c r="AI110" s="271"/>
      <c r="AJ110" s="457"/>
      <c r="AK110" s="28"/>
      <c r="AL110" s="28"/>
      <c r="AM110" s="29"/>
      <c r="AN110" s="3"/>
      <c r="AO110" s="475"/>
      <c r="AP110" s="475"/>
      <c r="AQ110" s="475"/>
      <c r="AR110" s="475"/>
      <c r="AS110" s="475"/>
      <c r="AT110" s="475"/>
      <c r="AU110" s="475"/>
      <c r="AV110" s="475"/>
      <c r="AW110" s="475"/>
      <c r="AX110" s="475"/>
      <c r="AY110" s="475"/>
      <c r="AZ110" s="475"/>
      <c r="BA110" s="475"/>
      <c r="BB110" s="475"/>
      <c r="BC110" s="475"/>
      <c r="BD110" s="475"/>
      <c r="BE110" s="475"/>
      <c r="BF110" s="475"/>
      <c r="BG110" s="475"/>
      <c r="BH110" s="475"/>
      <c r="BI110" s="475"/>
      <c r="BJ110" s="475"/>
      <c r="BK110" s="475"/>
      <c r="BL110" s="475"/>
      <c r="BM110" s="475"/>
      <c r="BN110" s="475"/>
      <c r="BO110" s="475"/>
      <c r="BP110" s="475"/>
      <c r="BQ110" s="475"/>
      <c r="BR110" s="475"/>
      <c r="BS110" s="475"/>
      <c r="BT110" s="475"/>
      <c r="BU110" s="475"/>
      <c r="BV110" s="475"/>
      <c r="BW110" s="475"/>
      <c r="BX110" s="475"/>
      <c r="BY110" s="475"/>
      <c r="BZ110" s="475"/>
      <c r="CA110" s="475"/>
      <c r="CB110" s="475"/>
      <c r="CC110" s="475"/>
      <c r="CD110" s="475"/>
      <c r="CE110" s="475"/>
      <c r="CF110" s="475"/>
      <c r="CG110" s="475"/>
      <c r="CH110" s="475"/>
      <c r="CI110" s="475"/>
      <c r="CJ110" s="475"/>
      <c r="CK110" s="475"/>
      <c r="CL110" s="475"/>
      <c r="CM110" s="475"/>
      <c r="CN110" s="475"/>
      <c r="CO110" s="475"/>
      <c r="CP110" s="475"/>
      <c r="CQ110" s="475"/>
      <c r="CR110" s="475"/>
      <c r="CS110" s="475"/>
      <c r="CT110" s="475"/>
      <c r="CU110" s="475"/>
      <c r="CV110" s="475"/>
      <c r="CW110" s="475"/>
      <c r="CX110" s="475"/>
      <c r="CY110" s="475"/>
      <c r="CZ110" s="475"/>
      <c r="DA110" s="475"/>
      <c r="DB110" s="475"/>
      <c r="DC110" s="475"/>
      <c r="DD110" s="475"/>
      <c r="DE110" s="475"/>
      <c r="DF110" s="475"/>
      <c r="DG110" s="475"/>
      <c r="DH110" s="475"/>
      <c r="DI110" s="475"/>
      <c r="DJ110" s="475"/>
      <c r="DK110" s="475"/>
      <c r="DL110" s="475"/>
      <c r="DM110" s="475"/>
      <c r="DN110" s="475"/>
      <c r="DO110" s="475"/>
      <c r="DP110" s="475"/>
      <c r="DQ110" s="475"/>
      <c r="DR110" s="475"/>
      <c r="DS110" s="475"/>
      <c r="DT110" s="475"/>
      <c r="DU110" s="475"/>
      <c r="DV110" s="475"/>
      <c r="DW110" s="475"/>
      <c r="DX110" s="475"/>
      <c r="DY110" s="475"/>
      <c r="DZ110" s="475"/>
      <c r="EA110" s="475"/>
      <c r="EB110" s="475"/>
      <c r="EC110" s="475"/>
      <c r="ED110" s="475"/>
      <c r="EE110" s="475"/>
      <c r="EF110" s="475"/>
      <c r="EG110" s="475"/>
      <c r="EH110" s="475"/>
      <c r="EI110" s="475"/>
      <c r="EJ110" s="475"/>
      <c r="EK110" s="475"/>
      <c r="EL110" s="475"/>
      <c r="EM110" s="475"/>
      <c r="EN110" s="475"/>
      <c r="EO110" s="475"/>
      <c r="EP110" s="475"/>
      <c r="EQ110" s="475"/>
      <c r="ER110" s="475"/>
      <c r="ES110" s="475"/>
      <c r="ET110" s="475"/>
      <c r="EU110" s="475"/>
      <c r="EV110" s="475"/>
      <c r="EW110" s="475"/>
      <c r="EX110" s="475"/>
      <c r="EY110" s="475"/>
      <c r="EZ110" s="475"/>
      <c r="FA110" s="475"/>
      <c r="FB110" s="475"/>
      <c r="FC110" s="475"/>
      <c r="FD110" s="475"/>
      <c r="FE110" s="475"/>
      <c r="FF110" s="475"/>
      <c r="FG110" s="475"/>
      <c r="FH110" s="475"/>
      <c r="FI110" s="475"/>
      <c r="FJ110" s="475"/>
      <c r="FK110" s="475"/>
      <c r="FL110" s="475"/>
      <c r="FM110" s="475"/>
      <c r="FN110" s="475"/>
      <c r="FO110" s="475"/>
      <c r="FP110" s="475"/>
      <c r="FQ110" s="475"/>
      <c r="FR110" s="475"/>
      <c r="FS110" s="475"/>
      <c r="FT110" s="475"/>
      <c r="FU110" s="475"/>
      <c r="FV110" s="475"/>
      <c r="FW110" s="475"/>
      <c r="FX110" s="475"/>
      <c r="FY110" s="475"/>
      <c r="FZ110" s="475"/>
      <c r="GA110" s="475"/>
      <c r="GB110" s="475"/>
      <c r="GC110" s="475"/>
      <c r="GD110" s="475"/>
      <c r="GE110" s="475"/>
      <c r="GF110" s="475"/>
      <c r="GG110" s="475"/>
      <c r="GH110" s="475"/>
      <c r="GI110" s="475"/>
      <c r="GJ110" s="475"/>
      <c r="GK110" s="475"/>
      <c r="GL110" s="475"/>
      <c r="GM110" s="475"/>
      <c r="GN110" s="475"/>
      <c r="GO110" s="475"/>
      <c r="GP110" s="475"/>
      <c r="GQ110" s="475"/>
      <c r="GR110" s="475"/>
      <c r="GS110" s="475"/>
      <c r="GT110" s="475"/>
      <c r="GU110" s="475"/>
      <c r="GV110" s="475"/>
      <c r="GW110" s="475"/>
      <c r="GX110" s="475"/>
      <c r="GY110" s="475"/>
      <c r="GZ110" s="475"/>
      <c r="HA110" s="475"/>
      <c r="HB110" s="475"/>
      <c r="HC110" s="475"/>
      <c r="HD110" s="475"/>
      <c r="HE110" s="475"/>
      <c r="HF110" s="475"/>
      <c r="HG110" s="475"/>
      <c r="HH110" s="475"/>
      <c r="HI110" s="475"/>
      <c r="HJ110" s="475"/>
      <c r="HK110" s="475"/>
      <c r="HL110" s="475"/>
      <c r="HM110" s="475"/>
      <c r="HN110" s="475"/>
      <c r="HO110" s="475"/>
      <c r="HP110" s="475"/>
      <c r="HQ110" s="475"/>
      <c r="HR110" s="475"/>
      <c r="HS110" s="475"/>
      <c r="HT110" s="475"/>
      <c r="HU110" s="475"/>
      <c r="HV110" s="475"/>
      <c r="HW110" s="475"/>
      <c r="HX110" s="475"/>
      <c r="HY110" s="475"/>
      <c r="HZ110" s="475"/>
      <c r="IA110" s="475"/>
      <c r="IB110" s="475"/>
      <c r="IC110" s="475"/>
      <c r="ID110" s="475"/>
      <c r="IE110" s="475"/>
      <c r="IF110" s="475"/>
      <c r="IG110" s="475"/>
      <c r="IH110" s="475"/>
      <c r="II110" s="475"/>
      <c r="IJ110" s="475"/>
      <c r="IK110" s="475"/>
      <c r="IL110" s="475"/>
      <c r="IM110" s="475"/>
      <c r="IN110" s="475"/>
      <c r="IO110" s="475"/>
      <c r="IP110" s="475"/>
      <c r="IQ110" s="475"/>
      <c r="IR110" s="475"/>
      <c r="IS110" s="475"/>
      <c r="IT110" s="475"/>
      <c r="IU110" s="475"/>
      <c r="IV110" s="475"/>
      <c r="IW110" s="475"/>
      <c r="IX110" s="475"/>
      <c r="IY110" s="475"/>
      <c r="IZ110" s="475"/>
      <c r="JA110" s="475"/>
      <c r="JB110" s="475"/>
      <c r="JC110" s="475"/>
      <c r="JD110" s="475"/>
      <c r="JE110" s="475"/>
      <c r="JF110" s="475"/>
      <c r="JG110" s="475"/>
      <c r="JH110" s="475"/>
      <c r="JI110" s="475"/>
      <c r="JJ110" s="475"/>
      <c r="JK110" s="475"/>
      <c r="JL110" s="475"/>
      <c r="JM110" s="475"/>
      <c r="JN110" s="475"/>
      <c r="JO110" s="475"/>
      <c r="JP110" s="475"/>
      <c r="JQ110" s="475"/>
      <c r="JR110" s="475"/>
      <c r="JS110" s="475"/>
      <c r="JT110" s="475"/>
      <c r="JU110" s="475"/>
      <c r="JV110" s="475"/>
      <c r="JW110" s="475"/>
      <c r="JX110" s="475"/>
      <c r="JY110" s="475"/>
      <c r="JZ110" s="475"/>
      <c r="KA110" s="475"/>
      <c r="KB110" s="475"/>
      <c r="KC110" s="475"/>
      <c r="KD110" s="475"/>
      <c r="KE110" s="475"/>
      <c r="KF110" s="475"/>
      <c r="KG110" s="475"/>
      <c r="KH110" s="475"/>
      <c r="KI110" s="475"/>
      <c r="KJ110" s="475"/>
      <c r="KK110" s="475"/>
      <c r="KL110" s="475"/>
      <c r="KM110" s="475"/>
      <c r="KN110" s="475"/>
      <c r="KO110" s="475"/>
      <c r="KP110" s="475"/>
      <c r="KQ110" s="475"/>
      <c r="KR110" s="475"/>
      <c r="KS110" s="475"/>
      <c r="KT110" s="475"/>
      <c r="KU110" s="475"/>
      <c r="KV110" s="475"/>
      <c r="KW110" s="475"/>
      <c r="KX110" s="486"/>
      <c r="KY110" s="486"/>
      <c r="KZ110" s="486"/>
      <c r="LA110" s="486"/>
      <c r="LB110" s="486"/>
      <c r="LC110" s="486"/>
      <c r="LD110" s="486"/>
      <c r="LE110" s="489"/>
    </row>
    <row r="111" s="15" customFormat="1" ht="47" customHeight="1" spans="1:317">
      <c r="A111" s="364"/>
      <c r="B111" s="42"/>
      <c r="C111" s="43"/>
      <c r="D111" s="44"/>
      <c r="E111" s="365"/>
      <c r="F111" s="366"/>
      <c r="G111" s="367"/>
      <c r="H111" s="46"/>
      <c r="I111" s="100"/>
      <c r="J111" s="101"/>
      <c r="K111" s="102"/>
      <c r="L111" s="102"/>
      <c r="M111" s="102"/>
      <c r="N111" s="103"/>
      <c r="O111" s="103"/>
      <c r="P111" s="104"/>
      <c r="Q111" s="156"/>
      <c r="R111" s="412"/>
      <c r="S111" s="177"/>
      <c r="T111" s="177"/>
      <c r="U111" s="177"/>
      <c r="V111" s="159"/>
      <c r="W111" s="159"/>
      <c r="X111" s="161"/>
      <c r="Y111" s="213"/>
      <c r="Z111" s="433"/>
      <c r="AA111" s="434"/>
      <c r="AB111" s="52"/>
      <c r="AC111" s="216"/>
      <c r="AD111" s="217"/>
      <c r="AE111" s="217"/>
      <c r="AF111" s="271"/>
      <c r="AG111" s="293"/>
      <c r="AH111" s="271"/>
      <c r="AI111" s="271"/>
      <c r="AJ111" s="457"/>
      <c r="AK111" s="28"/>
      <c r="AL111" s="28"/>
      <c r="AM111" s="29"/>
      <c r="AN111" s="3"/>
      <c r="AO111" s="475"/>
      <c r="AP111" s="475"/>
      <c r="AQ111" s="475"/>
      <c r="AR111" s="475"/>
      <c r="AS111" s="475"/>
      <c r="AT111" s="475"/>
      <c r="AU111" s="475"/>
      <c r="AV111" s="475"/>
      <c r="AW111" s="475"/>
      <c r="AX111" s="475"/>
      <c r="AY111" s="475"/>
      <c r="AZ111" s="475"/>
      <c r="BA111" s="475"/>
      <c r="BB111" s="475"/>
      <c r="BC111" s="475"/>
      <c r="BD111" s="475"/>
      <c r="BE111" s="475"/>
      <c r="BF111" s="475"/>
      <c r="BG111" s="475"/>
      <c r="BH111" s="475"/>
      <c r="BI111" s="475"/>
      <c r="BJ111" s="475"/>
      <c r="BK111" s="475"/>
      <c r="BL111" s="475"/>
      <c r="BM111" s="475"/>
      <c r="BN111" s="475"/>
      <c r="BO111" s="475"/>
      <c r="BP111" s="475"/>
      <c r="BQ111" s="475"/>
      <c r="BR111" s="475"/>
      <c r="BS111" s="475"/>
      <c r="BT111" s="475"/>
      <c r="BU111" s="475"/>
      <c r="BV111" s="475"/>
      <c r="BW111" s="475"/>
      <c r="BX111" s="475"/>
      <c r="BY111" s="475"/>
      <c r="BZ111" s="475"/>
      <c r="CA111" s="475"/>
      <c r="CB111" s="475"/>
      <c r="CC111" s="475"/>
      <c r="CD111" s="475"/>
      <c r="CE111" s="475"/>
      <c r="CF111" s="475"/>
      <c r="CG111" s="475"/>
      <c r="CH111" s="475"/>
      <c r="CI111" s="475"/>
      <c r="CJ111" s="475"/>
      <c r="CK111" s="475"/>
      <c r="CL111" s="475"/>
      <c r="CM111" s="475"/>
      <c r="CN111" s="475"/>
      <c r="CO111" s="475"/>
      <c r="CP111" s="475"/>
      <c r="CQ111" s="475"/>
      <c r="CR111" s="475"/>
      <c r="CS111" s="475"/>
      <c r="CT111" s="475"/>
      <c r="CU111" s="475"/>
      <c r="CV111" s="475"/>
      <c r="CW111" s="475"/>
      <c r="CX111" s="475"/>
      <c r="CY111" s="475"/>
      <c r="CZ111" s="475"/>
      <c r="DA111" s="475"/>
      <c r="DB111" s="475"/>
      <c r="DC111" s="475"/>
      <c r="DD111" s="475"/>
      <c r="DE111" s="475"/>
      <c r="DF111" s="475"/>
      <c r="DG111" s="475"/>
      <c r="DH111" s="475"/>
      <c r="DI111" s="475"/>
      <c r="DJ111" s="475"/>
      <c r="DK111" s="475"/>
      <c r="DL111" s="475"/>
      <c r="DM111" s="475"/>
      <c r="DN111" s="475"/>
      <c r="DO111" s="475"/>
      <c r="DP111" s="475"/>
      <c r="DQ111" s="475"/>
      <c r="DR111" s="475"/>
      <c r="DS111" s="475"/>
      <c r="DT111" s="475"/>
      <c r="DU111" s="475"/>
      <c r="DV111" s="475"/>
      <c r="DW111" s="475"/>
      <c r="DX111" s="475"/>
      <c r="DY111" s="475"/>
      <c r="DZ111" s="475"/>
      <c r="EA111" s="475"/>
      <c r="EB111" s="475"/>
      <c r="EC111" s="475"/>
      <c r="ED111" s="475"/>
      <c r="EE111" s="475"/>
      <c r="EF111" s="475"/>
      <c r="EG111" s="475"/>
      <c r="EH111" s="475"/>
      <c r="EI111" s="475"/>
      <c r="EJ111" s="475"/>
      <c r="EK111" s="475"/>
      <c r="EL111" s="475"/>
      <c r="EM111" s="475"/>
      <c r="EN111" s="475"/>
      <c r="EO111" s="475"/>
      <c r="EP111" s="475"/>
      <c r="EQ111" s="475"/>
      <c r="ER111" s="475"/>
      <c r="ES111" s="475"/>
      <c r="ET111" s="475"/>
      <c r="EU111" s="475"/>
      <c r="EV111" s="475"/>
      <c r="EW111" s="475"/>
      <c r="EX111" s="475"/>
      <c r="EY111" s="475"/>
      <c r="EZ111" s="475"/>
      <c r="FA111" s="475"/>
      <c r="FB111" s="475"/>
      <c r="FC111" s="475"/>
      <c r="FD111" s="475"/>
      <c r="FE111" s="475"/>
      <c r="FF111" s="475"/>
      <c r="FG111" s="475"/>
      <c r="FH111" s="475"/>
      <c r="FI111" s="475"/>
      <c r="FJ111" s="475"/>
      <c r="FK111" s="475"/>
      <c r="FL111" s="475"/>
      <c r="FM111" s="475"/>
      <c r="FN111" s="475"/>
      <c r="FO111" s="475"/>
      <c r="FP111" s="475"/>
      <c r="FQ111" s="475"/>
      <c r="FR111" s="475"/>
      <c r="FS111" s="475"/>
      <c r="FT111" s="475"/>
      <c r="FU111" s="475"/>
      <c r="FV111" s="475"/>
      <c r="FW111" s="475"/>
      <c r="FX111" s="475"/>
      <c r="FY111" s="475"/>
      <c r="FZ111" s="475"/>
      <c r="GA111" s="475"/>
      <c r="GB111" s="475"/>
      <c r="GC111" s="475"/>
      <c r="GD111" s="475"/>
      <c r="GE111" s="475"/>
      <c r="GF111" s="475"/>
      <c r="GG111" s="475"/>
      <c r="GH111" s="475"/>
      <c r="GI111" s="475"/>
      <c r="GJ111" s="475"/>
      <c r="GK111" s="475"/>
      <c r="GL111" s="475"/>
      <c r="GM111" s="475"/>
      <c r="GN111" s="475"/>
      <c r="GO111" s="475"/>
      <c r="GP111" s="475"/>
      <c r="GQ111" s="475"/>
      <c r="GR111" s="475"/>
      <c r="GS111" s="475"/>
      <c r="GT111" s="475"/>
      <c r="GU111" s="475"/>
      <c r="GV111" s="475"/>
      <c r="GW111" s="475"/>
      <c r="GX111" s="475"/>
      <c r="GY111" s="475"/>
      <c r="GZ111" s="475"/>
      <c r="HA111" s="475"/>
      <c r="HB111" s="475"/>
      <c r="HC111" s="475"/>
      <c r="HD111" s="475"/>
      <c r="HE111" s="475"/>
      <c r="HF111" s="475"/>
      <c r="HG111" s="475"/>
      <c r="HH111" s="475"/>
      <c r="HI111" s="475"/>
      <c r="HJ111" s="475"/>
      <c r="HK111" s="475"/>
      <c r="HL111" s="475"/>
      <c r="HM111" s="475"/>
      <c r="HN111" s="475"/>
      <c r="HO111" s="475"/>
      <c r="HP111" s="475"/>
      <c r="HQ111" s="475"/>
      <c r="HR111" s="475"/>
      <c r="HS111" s="475"/>
      <c r="HT111" s="475"/>
      <c r="HU111" s="475"/>
      <c r="HV111" s="475"/>
      <c r="HW111" s="475"/>
      <c r="HX111" s="475"/>
      <c r="HY111" s="475"/>
      <c r="HZ111" s="475"/>
      <c r="IA111" s="475"/>
      <c r="IB111" s="475"/>
      <c r="IC111" s="475"/>
      <c r="ID111" s="475"/>
      <c r="IE111" s="475"/>
      <c r="IF111" s="475"/>
      <c r="IG111" s="475"/>
      <c r="IH111" s="475"/>
      <c r="II111" s="475"/>
      <c r="IJ111" s="475"/>
      <c r="IK111" s="475"/>
      <c r="IL111" s="475"/>
      <c r="IM111" s="475"/>
      <c r="IN111" s="475"/>
      <c r="IO111" s="475"/>
      <c r="IP111" s="475"/>
      <c r="IQ111" s="475"/>
      <c r="IR111" s="475"/>
      <c r="IS111" s="475"/>
      <c r="IT111" s="475"/>
      <c r="IU111" s="475"/>
      <c r="IV111" s="475"/>
      <c r="IW111" s="475"/>
      <c r="IX111" s="475"/>
      <c r="IY111" s="475"/>
      <c r="IZ111" s="475"/>
      <c r="JA111" s="475"/>
      <c r="JB111" s="475"/>
      <c r="JC111" s="475"/>
      <c r="JD111" s="475"/>
      <c r="JE111" s="475"/>
      <c r="JF111" s="475"/>
      <c r="JG111" s="475"/>
      <c r="JH111" s="475"/>
      <c r="JI111" s="475"/>
      <c r="JJ111" s="475"/>
      <c r="JK111" s="475"/>
      <c r="JL111" s="475"/>
      <c r="JM111" s="475"/>
      <c r="JN111" s="475"/>
      <c r="JO111" s="475"/>
      <c r="JP111" s="475"/>
      <c r="JQ111" s="475"/>
      <c r="JR111" s="475"/>
      <c r="JS111" s="475"/>
      <c r="JT111" s="475"/>
      <c r="JU111" s="475"/>
      <c r="JV111" s="475"/>
      <c r="JW111" s="475"/>
      <c r="JX111" s="475"/>
      <c r="JY111" s="475"/>
      <c r="JZ111" s="475"/>
      <c r="KA111" s="475"/>
      <c r="KB111" s="475"/>
      <c r="KC111" s="475"/>
      <c r="KD111" s="475"/>
      <c r="KE111" s="475"/>
      <c r="KF111" s="475"/>
      <c r="KG111" s="475"/>
      <c r="KH111" s="475"/>
      <c r="KI111" s="475"/>
      <c r="KJ111" s="475"/>
      <c r="KK111" s="475"/>
      <c r="KL111" s="475"/>
      <c r="KM111" s="475"/>
      <c r="KN111" s="475"/>
      <c r="KO111" s="475"/>
      <c r="KP111" s="475"/>
      <c r="KQ111" s="475"/>
      <c r="KR111" s="475"/>
      <c r="KS111" s="475"/>
      <c r="KT111" s="475"/>
      <c r="KU111" s="475"/>
      <c r="KV111" s="475"/>
      <c r="KW111" s="475"/>
      <c r="KX111" s="486"/>
      <c r="KY111" s="486"/>
      <c r="KZ111" s="486"/>
      <c r="LA111" s="486"/>
      <c r="LB111" s="486"/>
      <c r="LC111" s="486"/>
      <c r="LD111" s="486"/>
      <c r="LE111" s="489"/>
    </row>
    <row r="112" s="15" customFormat="1" ht="47" customHeight="1" spans="1:317">
      <c r="A112" s="364"/>
      <c r="B112" s="42"/>
      <c r="C112" s="43"/>
      <c r="D112" s="44"/>
      <c r="E112" s="365"/>
      <c r="F112" s="366"/>
      <c r="G112" s="367"/>
      <c r="H112" s="46"/>
      <c r="I112" s="100"/>
      <c r="J112" s="101"/>
      <c r="K112" s="102"/>
      <c r="L112" s="102"/>
      <c r="M112" s="102"/>
      <c r="N112" s="103"/>
      <c r="O112" s="103"/>
      <c r="P112" s="104"/>
      <c r="Q112" s="156"/>
      <c r="R112" s="412"/>
      <c r="S112" s="177"/>
      <c r="T112" s="177"/>
      <c r="U112" s="177"/>
      <c r="V112" s="159"/>
      <c r="W112" s="159"/>
      <c r="X112" s="161"/>
      <c r="Y112" s="213"/>
      <c r="Z112" s="433"/>
      <c r="AA112" s="434"/>
      <c r="AB112" s="52"/>
      <c r="AC112" s="216"/>
      <c r="AD112" s="217"/>
      <c r="AE112" s="217"/>
      <c r="AF112" s="271"/>
      <c r="AG112" s="293"/>
      <c r="AH112" s="271"/>
      <c r="AI112" s="271"/>
      <c r="AJ112" s="457"/>
      <c r="AK112" s="28"/>
      <c r="AL112" s="28"/>
      <c r="AM112" s="29"/>
      <c r="AN112" s="3"/>
      <c r="AO112" s="475"/>
      <c r="AP112" s="475"/>
      <c r="AQ112" s="475"/>
      <c r="AR112" s="475"/>
      <c r="AS112" s="475"/>
      <c r="AT112" s="475"/>
      <c r="AU112" s="475"/>
      <c r="AV112" s="475"/>
      <c r="AW112" s="475"/>
      <c r="AX112" s="475"/>
      <c r="AY112" s="475"/>
      <c r="AZ112" s="475"/>
      <c r="BA112" s="475"/>
      <c r="BB112" s="475"/>
      <c r="BC112" s="475"/>
      <c r="BD112" s="475"/>
      <c r="BE112" s="475"/>
      <c r="BF112" s="475"/>
      <c r="BG112" s="475"/>
      <c r="BH112" s="475"/>
      <c r="BI112" s="475"/>
      <c r="BJ112" s="475"/>
      <c r="BK112" s="475"/>
      <c r="BL112" s="475"/>
      <c r="BM112" s="475"/>
      <c r="BN112" s="475"/>
      <c r="BO112" s="475"/>
      <c r="BP112" s="475"/>
      <c r="BQ112" s="475"/>
      <c r="BR112" s="475"/>
      <c r="BS112" s="475"/>
      <c r="BT112" s="475"/>
      <c r="BU112" s="475"/>
      <c r="BV112" s="475"/>
      <c r="BW112" s="475"/>
      <c r="BX112" s="475"/>
      <c r="BY112" s="475"/>
      <c r="BZ112" s="475"/>
      <c r="CA112" s="475"/>
      <c r="CB112" s="475"/>
      <c r="CC112" s="475"/>
      <c r="CD112" s="475"/>
      <c r="CE112" s="475"/>
      <c r="CF112" s="475"/>
      <c r="CG112" s="475"/>
      <c r="CH112" s="475"/>
      <c r="CI112" s="475"/>
      <c r="CJ112" s="475"/>
      <c r="CK112" s="475"/>
      <c r="CL112" s="475"/>
      <c r="CM112" s="475"/>
      <c r="CN112" s="475"/>
      <c r="CO112" s="475"/>
      <c r="CP112" s="475"/>
      <c r="CQ112" s="475"/>
      <c r="CR112" s="475"/>
      <c r="CS112" s="475"/>
      <c r="CT112" s="475"/>
      <c r="CU112" s="475"/>
      <c r="CV112" s="475"/>
      <c r="CW112" s="475"/>
      <c r="CX112" s="475"/>
      <c r="CY112" s="475"/>
      <c r="CZ112" s="475"/>
      <c r="DA112" s="475"/>
      <c r="DB112" s="475"/>
      <c r="DC112" s="475"/>
      <c r="DD112" s="475"/>
      <c r="DE112" s="475"/>
      <c r="DF112" s="475"/>
      <c r="DG112" s="475"/>
      <c r="DH112" s="475"/>
      <c r="DI112" s="475"/>
      <c r="DJ112" s="475"/>
      <c r="DK112" s="475"/>
      <c r="DL112" s="475"/>
      <c r="DM112" s="475"/>
      <c r="DN112" s="475"/>
      <c r="DO112" s="475"/>
      <c r="DP112" s="475"/>
      <c r="DQ112" s="475"/>
      <c r="DR112" s="475"/>
      <c r="DS112" s="475"/>
      <c r="DT112" s="475"/>
      <c r="DU112" s="475"/>
      <c r="DV112" s="475"/>
      <c r="DW112" s="475"/>
      <c r="DX112" s="475"/>
      <c r="DY112" s="475"/>
      <c r="DZ112" s="475"/>
      <c r="EA112" s="475"/>
      <c r="EB112" s="475"/>
      <c r="EC112" s="475"/>
      <c r="ED112" s="475"/>
      <c r="EE112" s="475"/>
      <c r="EF112" s="475"/>
      <c r="EG112" s="475"/>
      <c r="EH112" s="475"/>
      <c r="EI112" s="475"/>
      <c r="EJ112" s="475"/>
      <c r="EK112" s="475"/>
      <c r="EL112" s="475"/>
      <c r="EM112" s="475"/>
      <c r="EN112" s="475"/>
      <c r="EO112" s="475"/>
      <c r="EP112" s="475"/>
      <c r="EQ112" s="475"/>
      <c r="ER112" s="475"/>
      <c r="ES112" s="475"/>
      <c r="ET112" s="475"/>
      <c r="EU112" s="475"/>
      <c r="EV112" s="475"/>
      <c r="EW112" s="475"/>
      <c r="EX112" s="475"/>
      <c r="EY112" s="475"/>
      <c r="EZ112" s="475"/>
      <c r="FA112" s="475"/>
      <c r="FB112" s="475"/>
      <c r="FC112" s="475"/>
      <c r="FD112" s="475"/>
      <c r="FE112" s="475"/>
      <c r="FF112" s="475"/>
      <c r="FG112" s="475"/>
      <c r="FH112" s="475"/>
      <c r="FI112" s="475"/>
      <c r="FJ112" s="475"/>
      <c r="FK112" s="475"/>
      <c r="FL112" s="475"/>
      <c r="FM112" s="475"/>
      <c r="FN112" s="475"/>
      <c r="FO112" s="475"/>
      <c r="FP112" s="475"/>
      <c r="FQ112" s="475"/>
      <c r="FR112" s="475"/>
      <c r="FS112" s="475"/>
      <c r="FT112" s="475"/>
      <c r="FU112" s="475"/>
      <c r="FV112" s="475"/>
      <c r="FW112" s="475"/>
      <c r="FX112" s="475"/>
      <c r="FY112" s="475"/>
      <c r="FZ112" s="475"/>
      <c r="GA112" s="475"/>
      <c r="GB112" s="475"/>
      <c r="GC112" s="475"/>
      <c r="GD112" s="475"/>
      <c r="GE112" s="475"/>
      <c r="GF112" s="475"/>
      <c r="GG112" s="475"/>
      <c r="GH112" s="475"/>
      <c r="GI112" s="475"/>
      <c r="GJ112" s="475"/>
      <c r="GK112" s="475"/>
      <c r="GL112" s="475"/>
      <c r="GM112" s="475"/>
      <c r="GN112" s="475"/>
      <c r="GO112" s="475"/>
      <c r="GP112" s="475"/>
      <c r="GQ112" s="475"/>
      <c r="GR112" s="475"/>
      <c r="GS112" s="475"/>
      <c r="GT112" s="475"/>
      <c r="GU112" s="475"/>
      <c r="GV112" s="475"/>
      <c r="GW112" s="475"/>
      <c r="GX112" s="475"/>
      <c r="GY112" s="475"/>
      <c r="GZ112" s="475"/>
      <c r="HA112" s="475"/>
      <c r="HB112" s="475"/>
      <c r="HC112" s="475"/>
      <c r="HD112" s="475"/>
      <c r="HE112" s="475"/>
      <c r="HF112" s="475"/>
      <c r="HG112" s="475"/>
      <c r="HH112" s="475"/>
      <c r="HI112" s="475"/>
      <c r="HJ112" s="475"/>
      <c r="HK112" s="475"/>
      <c r="HL112" s="475"/>
      <c r="HM112" s="475"/>
      <c r="HN112" s="475"/>
      <c r="HO112" s="475"/>
      <c r="HP112" s="475"/>
      <c r="HQ112" s="475"/>
      <c r="HR112" s="475"/>
      <c r="HS112" s="475"/>
      <c r="HT112" s="475"/>
      <c r="HU112" s="475"/>
      <c r="HV112" s="475"/>
      <c r="HW112" s="475"/>
      <c r="HX112" s="475"/>
      <c r="HY112" s="475"/>
      <c r="HZ112" s="475"/>
      <c r="IA112" s="475"/>
      <c r="IB112" s="475"/>
      <c r="IC112" s="475"/>
      <c r="ID112" s="475"/>
      <c r="IE112" s="475"/>
      <c r="IF112" s="475"/>
      <c r="IG112" s="475"/>
      <c r="IH112" s="475"/>
      <c r="II112" s="475"/>
      <c r="IJ112" s="475"/>
      <c r="IK112" s="475"/>
      <c r="IL112" s="475"/>
      <c r="IM112" s="475"/>
      <c r="IN112" s="475"/>
      <c r="IO112" s="475"/>
      <c r="IP112" s="475"/>
      <c r="IQ112" s="475"/>
      <c r="IR112" s="475"/>
      <c r="IS112" s="475"/>
      <c r="IT112" s="475"/>
      <c r="IU112" s="475"/>
      <c r="IV112" s="475"/>
      <c r="IW112" s="475"/>
      <c r="IX112" s="475"/>
      <c r="IY112" s="475"/>
      <c r="IZ112" s="475"/>
      <c r="JA112" s="475"/>
      <c r="JB112" s="475"/>
      <c r="JC112" s="475"/>
      <c r="JD112" s="475"/>
      <c r="JE112" s="475"/>
      <c r="JF112" s="475"/>
      <c r="JG112" s="475"/>
      <c r="JH112" s="475"/>
      <c r="JI112" s="475"/>
      <c r="JJ112" s="475"/>
      <c r="JK112" s="475"/>
      <c r="JL112" s="475"/>
      <c r="JM112" s="475"/>
      <c r="JN112" s="475"/>
      <c r="JO112" s="475"/>
      <c r="JP112" s="475"/>
      <c r="JQ112" s="475"/>
      <c r="JR112" s="475"/>
      <c r="JS112" s="475"/>
      <c r="JT112" s="475"/>
      <c r="JU112" s="475"/>
      <c r="JV112" s="475"/>
      <c r="JW112" s="475"/>
      <c r="JX112" s="475"/>
      <c r="JY112" s="475"/>
      <c r="JZ112" s="475"/>
      <c r="KA112" s="475"/>
      <c r="KB112" s="475"/>
      <c r="KC112" s="475"/>
      <c r="KD112" s="475"/>
      <c r="KE112" s="475"/>
      <c r="KF112" s="475"/>
      <c r="KG112" s="475"/>
      <c r="KH112" s="475"/>
      <c r="KI112" s="475"/>
      <c r="KJ112" s="475"/>
      <c r="KK112" s="475"/>
      <c r="KL112" s="475"/>
      <c r="KM112" s="475"/>
      <c r="KN112" s="475"/>
      <c r="KO112" s="475"/>
      <c r="KP112" s="475"/>
      <c r="KQ112" s="475"/>
      <c r="KR112" s="475"/>
      <c r="KS112" s="475"/>
      <c r="KT112" s="475"/>
      <c r="KU112" s="475"/>
      <c r="KV112" s="475"/>
      <c r="KW112" s="475"/>
      <c r="KX112" s="486"/>
      <c r="KY112" s="486"/>
      <c r="KZ112" s="486"/>
      <c r="LA112" s="486"/>
      <c r="LB112" s="486"/>
      <c r="LC112" s="486"/>
      <c r="LD112" s="486"/>
      <c r="LE112" s="489"/>
    </row>
    <row r="113" s="16" customFormat="1" ht="47" customHeight="1" spans="1:317">
      <c r="A113" s="368"/>
      <c r="B113" s="369"/>
      <c r="C113" s="370"/>
      <c r="D113" s="371"/>
      <c r="E113" s="372"/>
      <c r="F113" s="371"/>
      <c r="G113" s="373"/>
      <c r="H113" s="374"/>
      <c r="I113" s="394"/>
      <c r="J113" s="395"/>
      <c r="K113" s="396"/>
      <c r="L113" s="396"/>
      <c r="M113" s="396"/>
      <c r="N113" s="397"/>
      <c r="O113" s="397"/>
      <c r="P113" s="398"/>
      <c r="Q113" s="413"/>
      <c r="R113" s="414"/>
      <c r="S113" s="415"/>
      <c r="T113" s="415"/>
      <c r="U113" s="415"/>
      <c r="V113" s="416"/>
      <c r="W113" s="416"/>
      <c r="X113" s="417"/>
      <c r="Y113" s="435"/>
      <c r="Z113" s="436"/>
      <c r="AA113" s="437"/>
      <c r="AB113" s="438"/>
      <c r="AC113" s="439"/>
      <c r="AD113" s="440"/>
      <c r="AE113" s="440"/>
      <c r="AF113" s="441"/>
      <c r="AG113" s="458"/>
      <c r="AH113" s="441"/>
      <c r="AI113" s="441"/>
      <c r="AJ113" s="459"/>
      <c r="AK113" s="460"/>
      <c r="AL113" s="460"/>
      <c r="AM113" s="461"/>
      <c r="AN113" s="462"/>
      <c r="AO113" s="476"/>
      <c r="AP113" s="476"/>
      <c r="AQ113" s="476"/>
      <c r="AR113" s="476"/>
      <c r="AS113" s="476"/>
      <c r="AT113" s="476"/>
      <c r="AU113" s="476"/>
      <c r="AV113" s="476"/>
      <c r="AW113" s="476"/>
      <c r="AX113" s="476"/>
      <c r="AY113" s="476"/>
      <c r="AZ113" s="476"/>
      <c r="BA113" s="476"/>
      <c r="BB113" s="476"/>
      <c r="BC113" s="476"/>
      <c r="BD113" s="476"/>
      <c r="BE113" s="476"/>
      <c r="BF113" s="476"/>
      <c r="BG113" s="476"/>
      <c r="BH113" s="476"/>
      <c r="BI113" s="476"/>
      <c r="BJ113" s="476"/>
      <c r="BK113" s="476"/>
      <c r="BL113" s="476"/>
      <c r="BM113" s="476"/>
      <c r="BN113" s="476"/>
      <c r="BO113" s="476"/>
      <c r="BP113" s="476"/>
      <c r="BQ113" s="476"/>
      <c r="BR113" s="476"/>
      <c r="BS113" s="476"/>
      <c r="BT113" s="476"/>
      <c r="BU113" s="476"/>
      <c r="BV113" s="476"/>
      <c r="BW113" s="476"/>
      <c r="BX113" s="476"/>
      <c r="BY113" s="476"/>
      <c r="BZ113" s="476"/>
      <c r="CA113" s="476"/>
      <c r="CB113" s="476"/>
      <c r="CC113" s="476"/>
      <c r="CD113" s="476"/>
      <c r="CE113" s="476"/>
      <c r="CF113" s="476"/>
      <c r="CG113" s="476"/>
      <c r="CH113" s="476"/>
      <c r="CI113" s="476"/>
      <c r="CJ113" s="476"/>
      <c r="CK113" s="476"/>
      <c r="CL113" s="476"/>
      <c r="CM113" s="476"/>
      <c r="CN113" s="476"/>
      <c r="CO113" s="476"/>
      <c r="CP113" s="476"/>
      <c r="CQ113" s="476"/>
      <c r="CR113" s="476"/>
      <c r="CS113" s="476"/>
      <c r="CT113" s="476"/>
      <c r="CU113" s="476"/>
      <c r="CV113" s="476"/>
      <c r="CW113" s="476"/>
      <c r="CX113" s="476"/>
      <c r="CY113" s="476"/>
      <c r="CZ113" s="476"/>
      <c r="DA113" s="476"/>
      <c r="DB113" s="476"/>
      <c r="DC113" s="476"/>
      <c r="DD113" s="476"/>
      <c r="DE113" s="476"/>
      <c r="DF113" s="476"/>
      <c r="DG113" s="476"/>
      <c r="DH113" s="476"/>
      <c r="DI113" s="476"/>
      <c r="DJ113" s="476"/>
      <c r="DK113" s="476"/>
      <c r="DL113" s="476"/>
      <c r="DM113" s="476"/>
      <c r="DN113" s="476"/>
      <c r="DO113" s="476"/>
      <c r="DP113" s="476"/>
      <c r="DQ113" s="476"/>
      <c r="DR113" s="476"/>
      <c r="DS113" s="476"/>
      <c r="DT113" s="476"/>
      <c r="DU113" s="476"/>
      <c r="DV113" s="476"/>
      <c r="DW113" s="476"/>
      <c r="DX113" s="476"/>
      <c r="DY113" s="476"/>
      <c r="DZ113" s="476"/>
      <c r="EA113" s="476"/>
      <c r="EB113" s="476"/>
      <c r="EC113" s="476"/>
      <c r="ED113" s="476"/>
      <c r="EE113" s="476"/>
      <c r="EF113" s="476"/>
      <c r="EG113" s="476"/>
      <c r="EH113" s="476"/>
      <c r="EI113" s="476"/>
      <c r="EJ113" s="476"/>
      <c r="EK113" s="476"/>
      <c r="EL113" s="476"/>
      <c r="EM113" s="476"/>
      <c r="EN113" s="476"/>
      <c r="EO113" s="476"/>
      <c r="EP113" s="476"/>
      <c r="EQ113" s="476"/>
      <c r="ER113" s="476"/>
      <c r="ES113" s="476"/>
      <c r="ET113" s="476"/>
      <c r="EU113" s="476"/>
      <c r="EV113" s="476"/>
      <c r="EW113" s="476"/>
      <c r="EX113" s="476"/>
      <c r="EY113" s="476"/>
      <c r="EZ113" s="476"/>
      <c r="FA113" s="476"/>
      <c r="FB113" s="476"/>
      <c r="FC113" s="476"/>
      <c r="FD113" s="476"/>
      <c r="FE113" s="476"/>
      <c r="FF113" s="476"/>
      <c r="FG113" s="476"/>
      <c r="FH113" s="476"/>
      <c r="FI113" s="476"/>
      <c r="FJ113" s="476"/>
      <c r="FK113" s="476"/>
      <c r="FL113" s="476"/>
      <c r="FM113" s="476"/>
      <c r="FN113" s="476"/>
      <c r="FO113" s="476"/>
      <c r="FP113" s="476"/>
      <c r="FQ113" s="476"/>
      <c r="FR113" s="476"/>
      <c r="FS113" s="476"/>
      <c r="FT113" s="476"/>
      <c r="FU113" s="476"/>
      <c r="FV113" s="476"/>
      <c r="FW113" s="476"/>
      <c r="FX113" s="476"/>
      <c r="FY113" s="476"/>
      <c r="FZ113" s="476"/>
      <c r="GA113" s="476"/>
      <c r="GB113" s="476"/>
      <c r="GC113" s="476"/>
      <c r="GD113" s="476"/>
      <c r="GE113" s="476"/>
      <c r="GF113" s="476"/>
      <c r="GG113" s="476"/>
      <c r="GH113" s="476"/>
      <c r="GI113" s="476"/>
      <c r="GJ113" s="476"/>
      <c r="GK113" s="476"/>
      <c r="GL113" s="476"/>
      <c r="GM113" s="476"/>
      <c r="GN113" s="476"/>
      <c r="GO113" s="476"/>
      <c r="GP113" s="476"/>
      <c r="GQ113" s="476"/>
      <c r="GR113" s="476"/>
      <c r="GS113" s="476"/>
      <c r="GT113" s="476"/>
      <c r="GU113" s="476"/>
      <c r="GV113" s="476"/>
      <c r="GW113" s="476"/>
      <c r="GX113" s="476"/>
      <c r="GY113" s="476"/>
      <c r="GZ113" s="476"/>
      <c r="HA113" s="476"/>
      <c r="HB113" s="476"/>
      <c r="HC113" s="476"/>
      <c r="HD113" s="476"/>
      <c r="HE113" s="476"/>
      <c r="HF113" s="476"/>
      <c r="HG113" s="476"/>
      <c r="HH113" s="476"/>
      <c r="HI113" s="476"/>
      <c r="HJ113" s="476"/>
      <c r="HK113" s="476"/>
      <c r="HL113" s="476"/>
      <c r="HM113" s="476"/>
      <c r="HN113" s="476"/>
      <c r="HO113" s="476"/>
      <c r="HP113" s="476"/>
      <c r="HQ113" s="476"/>
      <c r="HR113" s="476"/>
      <c r="HS113" s="476"/>
      <c r="HT113" s="476"/>
      <c r="HU113" s="476"/>
      <c r="HV113" s="476"/>
      <c r="HW113" s="476"/>
      <c r="HX113" s="476"/>
      <c r="HY113" s="476"/>
      <c r="HZ113" s="476"/>
      <c r="IA113" s="476"/>
      <c r="IB113" s="476"/>
      <c r="IC113" s="476"/>
      <c r="ID113" s="476"/>
      <c r="IE113" s="476"/>
      <c r="IF113" s="476"/>
      <c r="IG113" s="476"/>
      <c r="IH113" s="476"/>
      <c r="II113" s="476"/>
      <c r="IJ113" s="476"/>
      <c r="IK113" s="476"/>
      <c r="IL113" s="476"/>
      <c r="IM113" s="476"/>
      <c r="IN113" s="476"/>
      <c r="IO113" s="476"/>
      <c r="IP113" s="476"/>
      <c r="IQ113" s="476"/>
      <c r="IR113" s="476"/>
      <c r="IS113" s="476"/>
      <c r="IT113" s="476"/>
      <c r="IU113" s="476"/>
      <c r="IV113" s="476"/>
      <c r="IW113" s="476"/>
      <c r="IX113" s="476"/>
      <c r="IY113" s="476"/>
      <c r="IZ113" s="476"/>
      <c r="JA113" s="476"/>
      <c r="JB113" s="476"/>
      <c r="JC113" s="476"/>
      <c r="JD113" s="476"/>
      <c r="JE113" s="476"/>
      <c r="JF113" s="476"/>
      <c r="JG113" s="476"/>
      <c r="JH113" s="476"/>
      <c r="JI113" s="476"/>
      <c r="JJ113" s="476"/>
      <c r="JK113" s="476"/>
      <c r="JL113" s="476"/>
      <c r="JM113" s="476"/>
      <c r="JN113" s="476"/>
      <c r="JO113" s="476"/>
      <c r="JP113" s="476"/>
      <c r="JQ113" s="476"/>
      <c r="JR113" s="476"/>
      <c r="JS113" s="476"/>
      <c r="JT113" s="476"/>
      <c r="JU113" s="476"/>
      <c r="JV113" s="476"/>
      <c r="JW113" s="476"/>
      <c r="JX113" s="476"/>
      <c r="JY113" s="476"/>
      <c r="JZ113" s="476"/>
      <c r="KA113" s="476"/>
      <c r="KB113" s="476"/>
      <c r="KC113" s="476"/>
      <c r="KD113" s="476"/>
      <c r="KE113" s="476"/>
      <c r="KF113" s="476"/>
      <c r="KG113" s="476"/>
      <c r="KH113" s="476"/>
      <c r="KI113" s="476"/>
      <c r="KJ113" s="476"/>
      <c r="KK113" s="476"/>
      <c r="KL113" s="476"/>
      <c r="KM113" s="476"/>
      <c r="KN113" s="476"/>
      <c r="KO113" s="476"/>
      <c r="KP113" s="476"/>
      <c r="KQ113" s="476"/>
      <c r="KR113" s="476"/>
      <c r="KS113" s="476"/>
      <c r="KT113" s="476"/>
      <c r="KU113" s="476"/>
      <c r="KV113" s="476"/>
      <c r="KW113" s="476"/>
      <c r="KX113" s="487"/>
      <c r="KY113" s="487"/>
      <c r="KZ113" s="487"/>
      <c r="LA113" s="487"/>
      <c r="LB113" s="487"/>
      <c r="LC113" s="487"/>
      <c r="LD113" s="487"/>
      <c r="LE113" s="490"/>
    </row>
    <row r="114" s="16" customFormat="1" ht="47" customHeight="1" spans="1:317">
      <c r="A114" s="368"/>
      <c r="B114" s="369"/>
      <c r="C114" s="370"/>
      <c r="D114" s="371"/>
      <c r="E114" s="372"/>
      <c r="F114" s="371"/>
      <c r="G114" s="373"/>
      <c r="H114" s="374"/>
      <c r="I114" s="394"/>
      <c r="J114" s="395"/>
      <c r="K114" s="396"/>
      <c r="L114" s="396"/>
      <c r="M114" s="396"/>
      <c r="N114" s="397"/>
      <c r="O114" s="397"/>
      <c r="P114" s="398"/>
      <c r="Q114" s="413"/>
      <c r="R114" s="414"/>
      <c r="S114" s="415"/>
      <c r="T114" s="415"/>
      <c r="U114" s="415"/>
      <c r="V114" s="416"/>
      <c r="W114" s="416"/>
      <c r="X114" s="417"/>
      <c r="Y114" s="435"/>
      <c r="Z114" s="436"/>
      <c r="AA114" s="437"/>
      <c r="AB114" s="438"/>
      <c r="AC114" s="439"/>
      <c r="AD114" s="440"/>
      <c r="AE114" s="440"/>
      <c r="AF114" s="441"/>
      <c r="AG114" s="458"/>
      <c r="AH114" s="441"/>
      <c r="AI114" s="441"/>
      <c r="AJ114" s="459"/>
      <c r="AK114" s="460"/>
      <c r="AL114" s="460"/>
      <c r="AM114" s="461"/>
      <c r="AN114" s="462"/>
      <c r="AO114" s="476"/>
      <c r="AP114" s="476"/>
      <c r="AQ114" s="476"/>
      <c r="AR114" s="476"/>
      <c r="AS114" s="476"/>
      <c r="AT114" s="476"/>
      <c r="AU114" s="476"/>
      <c r="AV114" s="476"/>
      <c r="AW114" s="476"/>
      <c r="AX114" s="476"/>
      <c r="AY114" s="476"/>
      <c r="AZ114" s="476"/>
      <c r="BA114" s="476"/>
      <c r="BB114" s="476"/>
      <c r="BC114" s="476"/>
      <c r="BD114" s="476"/>
      <c r="BE114" s="476"/>
      <c r="BF114" s="476"/>
      <c r="BG114" s="476"/>
      <c r="BH114" s="476"/>
      <c r="BI114" s="476"/>
      <c r="BJ114" s="476"/>
      <c r="BK114" s="476"/>
      <c r="BL114" s="476"/>
      <c r="BM114" s="476"/>
      <c r="BN114" s="476"/>
      <c r="BO114" s="476"/>
      <c r="BP114" s="476"/>
      <c r="BQ114" s="476"/>
      <c r="BR114" s="476"/>
      <c r="BS114" s="476"/>
      <c r="BT114" s="476"/>
      <c r="BU114" s="476"/>
      <c r="BV114" s="476"/>
      <c r="BW114" s="476"/>
      <c r="BX114" s="476"/>
      <c r="BY114" s="476"/>
      <c r="BZ114" s="476"/>
      <c r="CA114" s="476"/>
      <c r="CB114" s="476"/>
      <c r="CC114" s="476"/>
      <c r="CD114" s="476"/>
      <c r="CE114" s="476"/>
      <c r="CF114" s="476"/>
      <c r="CG114" s="476"/>
      <c r="CH114" s="476"/>
      <c r="CI114" s="476"/>
      <c r="CJ114" s="476"/>
      <c r="CK114" s="476"/>
      <c r="CL114" s="476"/>
      <c r="CM114" s="476"/>
      <c r="CN114" s="476"/>
      <c r="CO114" s="476"/>
      <c r="CP114" s="476"/>
      <c r="CQ114" s="476"/>
      <c r="CR114" s="476"/>
      <c r="CS114" s="476"/>
      <c r="CT114" s="476"/>
      <c r="CU114" s="476"/>
      <c r="CV114" s="476"/>
      <c r="CW114" s="476"/>
      <c r="CX114" s="476"/>
      <c r="CY114" s="476"/>
      <c r="CZ114" s="476"/>
      <c r="DA114" s="476"/>
      <c r="DB114" s="476"/>
      <c r="DC114" s="476"/>
      <c r="DD114" s="476"/>
      <c r="DE114" s="476"/>
      <c r="DF114" s="476"/>
      <c r="DG114" s="476"/>
      <c r="DH114" s="476"/>
      <c r="DI114" s="476"/>
      <c r="DJ114" s="476"/>
      <c r="DK114" s="476"/>
      <c r="DL114" s="476"/>
      <c r="DM114" s="476"/>
      <c r="DN114" s="476"/>
      <c r="DO114" s="476"/>
      <c r="DP114" s="476"/>
      <c r="DQ114" s="476"/>
      <c r="DR114" s="476"/>
      <c r="DS114" s="476"/>
      <c r="DT114" s="476"/>
      <c r="DU114" s="476"/>
      <c r="DV114" s="476"/>
      <c r="DW114" s="476"/>
      <c r="DX114" s="476"/>
      <c r="DY114" s="476"/>
      <c r="DZ114" s="476"/>
      <c r="EA114" s="476"/>
      <c r="EB114" s="476"/>
      <c r="EC114" s="476"/>
      <c r="ED114" s="476"/>
      <c r="EE114" s="476"/>
      <c r="EF114" s="476"/>
      <c r="EG114" s="476"/>
      <c r="EH114" s="476"/>
      <c r="EI114" s="476"/>
      <c r="EJ114" s="476"/>
      <c r="EK114" s="476"/>
      <c r="EL114" s="476"/>
      <c r="EM114" s="476"/>
      <c r="EN114" s="476"/>
      <c r="EO114" s="476"/>
      <c r="EP114" s="476"/>
      <c r="EQ114" s="476"/>
      <c r="ER114" s="476"/>
      <c r="ES114" s="476"/>
      <c r="ET114" s="476"/>
      <c r="EU114" s="476"/>
      <c r="EV114" s="476"/>
      <c r="EW114" s="476"/>
      <c r="EX114" s="476"/>
      <c r="EY114" s="476"/>
      <c r="EZ114" s="476"/>
      <c r="FA114" s="476"/>
      <c r="FB114" s="476"/>
      <c r="FC114" s="476"/>
      <c r="FD114" s="476"/>
      <c r="FE114" s="476"/>
      <c r="FF114" s="476"/>
      <c r="FG114" s="476"/>
      <c r="FH114" s="476"/>
      <c r="FI114" s="476"/>
      <c r="FJ114" s="476"/>
      <c r="FK114" s="476"/>
      <c r="FL114" s="476"/>
      <c r="FM114" s="476"/>
      <c r="FN114" s="476"/>
      <c r="FO114" s="476"/>
      <c r="FP114" s="476"/>
      <c r="FQ114" s="476"/>
      <c r="FR114" s="476"/>
      <c r="FS114" s="476"/>
      <c r="FT114" s="476"/>
      <c r="FU114" s="476"/>
      <c r="FV114" s="476"/>
      <c r="FW114" s="476"/>
      <c r="FX114" s="476"/>
      <c r="FY114" s="476"/>
      <c r="FZ114" s="476"/>
      <c r="GA114" s="476"/>
      <c r="GB114" s="476"/>
      <c r="GC114" s="476"/>
      <c r="GD114" s="476"/>
      <c r="GE114" s="476"/>
      <c r="GF114" s="476"/>
      <c r="GG114" s="476"/>
      <c r="GH114" s="476"/>
      <c r="GI114" s="476"/>
      <c r="GJ114" s="476"/>
      <c r="GK114" s="476"/>
      <c r="GL114" s="476"/>
      <c r="GM114" s="476"/>
      <c r="GN114" s="476"/>
      <c r="GO114" s="476"/>
      <c r="GP114" s="476"/>
      <c r="GQ114" s="476"/>
      <c r="GR114" s="476"/>
      <c r="GS114" s="476"/>
      <c r="GT114" s="476"/>
      <c r="GU114" s="476"/>
      <c r="GV114" s="476"/>
      <c r="GW114" s="476"/>
      <c r="GX114" s="476"/>
      <c r="GY114" s="476"/>
      <c r="GZ114" s="476"/>
      <c r="HA114" s="476"/>
      <c r="HB114" s="476"/>
      <c r="HC114" s="476"/>
      <c r="HD114" s="476"/>
      <c r="HE114" s="476"/>
      <c r="HF114" s="476"/>
      <c r="HG114" s="476"/>
      <c r="HH114" s="476"/>
      <c r="HI114" s="476"/>
      <c r="HJ114" s="476"/>
      <c r="HK114" s="476"/>
      <c r="HL114" s="476"/>
      <c r="HM114" s="476"/>
      <c r="HN114" s="476"/>
      <c r="HO114" s="476"/>
      <c r="HP114" s="476"/>
      <c r="HQ114" s="476"/>
      <c r="HR114" s="476"/>
      <c r="HS114" s="476"/>
      <c r="HT114" s="476"/>
      <c r="HU114" s="476"/>
      <c r="HV114" s="476"/>
      <c r="HW114" s="476"/>
      <c r="HX114" s="476"/>
      <c r="HY114" s="476"/>
      <c r="HZ114" s="476"/>
      <c r="IA114" s="476"/>
      <c r="IB114" s="476"/>
      <c r="IC114" s="476"/>
      <c r="ID114" s="476"/>
      <c r="IE114" s="476"/>
      <c r="IF114" s="476"/>
      <c r="IG114" s="476"/>
      <c r="IH114" s="476"/>
      <c r="II114" s="476"/>
      <c r="IJ114" s="476"/>
      <c r="IK114" s="476"/>
      <c r="IL114" s="476"/>
      <c r="IM114" s="476"/>
      <c r="IN114" s="476"/>
      <c r="IO114" s="476"/>
      <c r="IP114" s="476"/>
      <c r="IQ114" s="476"/>
      <c r="IR114" s="476"/>
      <c r="IS114" s="476"/>
      <c r="IT114" s="476"/>
      <c r="IU114" s="476"/>
      <c r="IV114" s="476"/>
      <c r="IW114" s="476"/>
      <c r="IX114" s="476"/>
      <c r="IY114" s="476"/>
      <c r="IZ114" s="476"/>
      <c r="JA114" s="476"/>
      <c r="JB114" s="476"/>
      <c r="JC114" s="476"/>
      <c r="JD114" s="476"/>
      <c r="JE114" s="476"/>
      <c r="JF114" s="476"/>
      <c r="JG114" s="476"/>
      <c r="JH114" s="476"/>
      <c r="JI114" s="476"/>
      <c r="JJ114" s="476"/>
      <c r="JK114" s="476"/>
      <c r="JL114" s="476"/>
      <c r="JM114" s="476"/>
      <c r="JN114" s="476"/>
      <c r="JO114" s="476"/>
      <c r="JP114" s="476"/>
      <c r="JQ114" s="476"/>
      <c r="JR114" s="476"/>
      <c r="JS114" s="476"/>
      <c r="JT114" s="476"/>
      <c r="JU114" s="476"/>
      <c r="JV114" s="476"/>
      <c r="JW114" s="476"/>
      <c r="JX114" s="476"/>
      <c r="JY114" s="476"/>
      <c r="JZ114" s="476"/>
      <c r="KA114" s="476"/>
      <c r="KB114" s="476"/>
      <c r="KC114" s="476"/>
      <c r="KD114" s="476"/>
      <c r="KE114" s="476"/>
      <c r="KF114" s="476"/>
      <c r="KG114" s="476"/>
      <c r="KH114" s="476"/>
      <c r="KI114" s="476"/>
      <c r="KJ114" s="476"/>
      <c r="KK114" s="476"/>
      <c r="KL114" s="476"/>
      <c r="KM114" s="476"/>
      <c r="KN114" s="476"/>
      <c r="KO114" s="476"/>
      <c r="KP114" s="476"/>
      <c r="KQ114" s="476"/>
      <c r="KR114" s="476"/>
      <c r="KS114" s="476"/>
      <c r="KT114" s="476"/>
      <c r="KU114" s="476"/>
      <c r="KV114" s="476"/>
      <c r="KW114" s="476"/>
      <c r="KX114" s="487"/>
      <c r="KY114" s="487"/>
      <c r="KZ114" s="487"/>
      <c r="LA114" s="487"/>
      <c r="LB114" s="487"/>
      <c r="LC114" s="487"/>
      <c r="LD114" s="487"/>
      <c r="LE114" s="490"/>
    </row>
    <row r="115" s="17" customFormat="1" ht="47" customHeight="1" spans="1:317">
      <c r="A115" s="375"/>
      <c r="B115" s="376"/>
      <c r="C115" s="376"/>
      <c r="D115" s="376"/>
      <c r="E115" s="376"/>
      <c r="F115" s="377"/>
      <c r="G115" s="376"/>
      <c r="H115" s="376"/>
      <c r="I115" s="376"/>
      <c r="J115" s="376"/>
      <c r="K115" s="376"/>
      <c r="L115" s="376"/>
      <c r="M115" s="376"/>
      <c r="N115" s="376" t="s">
        <v>1690</v>
      </c>
      <c r="O115" s="377"/>
      <c r="P115" s="376"/>
      <c r="Q115" s="376"/>
      <c r="R115" s="376"/>
      <c r="S115" s="376"/>
      <c r="T115" s="376"/>
      <c r="U115" s="376"/>
      <c r="V115" s="376"/>
      <c r="W115" s="376"/>
      <c r="X115" s="376"/>
      <c r="Y115" s="376"/>
      <c r="Z115" s="376"/>
      <c r="AA115" s="376"/>
      <c r="AB115" s="376"/>
      <c r="AC115" s="376"/>
      <c r="AD115" s="376"/>
      <c r="AE115" s="376"/>
      <c r="AF115" s="442"/>
      <c r="AG115" s="375"/>
      <c r="AH115" s="442"/>
      <c r="AI115" s="442"/>
      <c r="AJ115" s="463"/>
      <c r="AK115" s="30"/>
      <c r="AL115" s="30"/>
      <c r="AM115" s="30"/>
      <c r="AN115" s="30"/>
      <c r="AO115" s="30"/>
      <c r="AP115" s="30"/>
      <c r="AQ115" s="30"/>
      <c r="AR115" s="30"/>
      <c r="AS115" s="30"/>
      <c r="AT115" s="30"/>
      <c r="AU115" s="30"/>
      <c r="AV115" s="30"/>
      <c r="AW115" s="30"/>
      <c r="AX115" s="30"/>
      <c r="AY115" s="30"/>
      <c r="AZ115" s="30"/>
      <c r="BA115" s="30"/>
      <c r="BB115" s="30"/>
      <c r="BC115" s="30"/>
      <c r="BD115" s="30"/>
      <c r="BE115" s="30"/>
      <c r="BF115" s="30"/>
      <c r="BG115" s="30"/>
      <c r="BH115" s="30"/>
      <c r="BI115" s="30"/>
      <c r="BJ115" s="30"/>
      <c r="BK115" s="30"/>
      <c r="BL115" s="30"/>
      <c r="BM115" s="30"/>
      <c r="BN115" s="30"/>
      <c r="BO115" s="30"/>
      <c r="BP115" s="30"/>
      <c r="BQ115" s="30"/>
      <c r="BR115" s="30"/>
      <c r="BS115" s="30"/>
      <c r="BT115" s="30"/>
      <c r="BU115" s="30"/>
      <c r="BV115" s="30"/>
      <c r="BW115" s="30"/>
      <c r="BX115" s="30"/>
      <c r="BY115" s="30"/>
      <c r="BZ115" s="30"/>
      <c r="CA115" s="30"/>
      <c r="CB115" s="30"/>
      <c r="CC115" s="30"/>
      <c r="CD115" s="30"/>
      <c r="CE115" s="30"/>
      <c r="CF115" s="30"/>
      <c r="CG115" s="30"/>
      <c r="CH115" s="30"/>
      <c r="CI115" s="30"/>
      <c r="CJ115" s="30"/>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c r="DK115" s="30"/>
      <c r="DL115" s="30"/>
      <c r="DM115" s="30"/>
      <c r="DN115" s="30"/>
      <c r="DO115" s="30"/>
      <c r="DP115" s="30"/>
      <c r="DQ115" s="30"/>
      <c r="DR115" s="30"/>
      <c r="DS115" s="30"/>
      <c r="DT115" s="30"/>
      <c r="DU115" s="30"/>
      <c r="DV115" s="30"/>
      <c r="DW115" s="30"/>
      <c r="DX115" s="30"/>
      <c r="DY115" s="30"/>
      <c r="DZ115" s="30"/>
      <c r="EA115" s="30"/>
      <c r="EB115" s="30"/>
      <c r="EC115" s="30"/>
      <c r="ED115" s="30"/>
      <c r="EE115" s="30"/>
      <c r="EF115" s="30"/>
      <c r="EG115" s="30"/>
      <c r="EH115" s="30"/>
      <c r="EI115" s="30"/>
      <c r="EJ115" s="30"/>
      <c r="EK115" s="30"/>
      <c r="EL115" s="30"/>
      <c r="EM115" s="30"/>
      <c r="EN115" s="30"/>
      <c r="EO115" s="30"/>
      <c r="EP115" s="30"/>
      <c r="EQ115" s="30"/>
      <c r="ER115" s="30"/>
      <c r="ES115" s="30"/>
      <c r="ET115" s="30"/>
      <c r="EU115" s="30"/>
      <c r="EV115" s="30"/>
      <c r="EW115" s="30"/>
      <c r="EX115" s="30"/>
      <c r="EY115" s="30"/>
      <c r="EZ115" s="30"/>
      <c r="FA115" s="30"/>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30"/>
      <c r="GF115" s="30"/>
      <c r="GG115" s="30"/>
      <c r="GH115" s="30"/>
      <c r="GI115" s="30"/>
      <c r="GJ115" s="30"/>
      <c r="GK115" s="30"/>
      <c r="GL115" s="30"/>
      <c r="GM115" s="30"/>
      <c r="GN115" s="30"/>
      <c r="GO115" s="30"/>
      <c r="GP115" s="30"/>
      <c r="GQ115" s="30"/>
      <c r="GR115" s="30"/>
      <c r="GS115" s="30"/>
      <c r="GT115" s="30"/>
      <c r="GU115" s="30"/>
      <c r="GV115" s="30"/>
      <c r="GW115" s="30"/>
      <c r="GX115" s="30"/>
      <c r="GY115" s="30"/>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c r="IW115" s="30"/>
      <c r="IX115" s="30"/>
      <c r="IY115" s="30"/>
      <c r="IZ115" s="30"/>
      <c r="JA115" s="30"/>
      <c r="JB115" s="30"/>
      <c r="JC115" s="30"/>
      <c r="JD115" s="30"/>
      <c r="JE115" s="30"/>
      <c r="JF115" s="30"/>
      <c r="JG115" s="30"/>
      <c r="JH115" s="30"/>
      <c r="JI115" s="30"/>
      <c r="JJ115" s="30"/>
      <c r="JK115" s="30"/>
      <c r="JL115" s="30"/>
      <c r="JM115" s="30"/>
      <c r="JN115" s="30"/>
      <c r="JO115" s="30"/>
      <c r="JP115" s="30"/>
      <c r="JQ115" s="30"/>
      <c r="JR115" s="30"/>
      <c r="JS115" s="30"/>
      <c r="JT115" s="30"/>
      <c r="JU115" s="30"/>
      <c r="JV115" s="30"/>
      <c r="JW115" s="30"/>
      <c r="JX115" s="30"/>
      <c r="JY115" s="30"/>
      <c r="JZ115" s="30"/>
      <c r="KA115" s="30"/>
      <c r="KB115" s="30"/>
      <c r="KC115" s="30"/>
      <c r="KD115" s="30"/>
      <c r="KE115" s="30"/>
      <c r="KF115" s="30"/>
      <c r="KG115" s="30"/>
      <c r="KH115" s="30"/>
      <c r="KI115" s="30"/>
      <c r="KJ115" s="30"/>
      <c r="KK115" s="30"/>
      <c r="KL115" s="30"/>
      <c r="KM115" s="30"/>
      <c r="KN115" s="30"/>
      <c r="KO115" s="30"/>
      <c r="KP115" s="30"/>
      <c r="KQ115" s="30"/>
      <c r="KR115" s="30"/>
      <c r="KS115" s="30"/>
      <c r="KT115" s="30"/>
      <c r="KU115" s="30"/>
      <c r="KV115" s="30"/>
      <c r="KW115" s="30"/>
      <c r="KX115" s="30"/>
      <c r="KY115" s="30"/>
      <c r="KZ115" s="30"/>
      <c r="LA115" s="30"/>
      <c r="LB115" s="30"/>
      <c r="LC115" s="30"/>
      <c r="LD115" s="30"/>
      <c r="LE115" s="491"/>
    </row>
    <row r="116" s="18" customFormat="1" ht="26.25" customHeight="1" spans="1:316">
      <c r="A116" s="378"/>
      <c r="B116" s="19"/>
      <c r="C116" s="379"/>
      <c r="D116" s="1"/>
      <c r="E116" s="19"/>
      <c r="F116" s="19"/>
      <c r="G116" s="19"/>
      <c r="H116" s="1"/>
      <c r="I116" s="399" t="s">
        <v>1691</v>
      </c>
      <c r="J116" s="400">
        <f>SUM(J4:J115)</f>
        <v>1599299</v>
      </c>
      <c r="K116" s="1"/>
      <c r="L116" s="1"/>
      <c r="M116" s="1"/>
      <c r="N116" s="378"/>
      <c r="O116" s="378"/>
      <c r="P116" s="401"/>
      <c r="Q116" s="21"/>
      <c r="R116" s="418"/>
      <c r="S116" s="419"/>
      <c r="T116" s="419"/>
      <c r="U116" s="24"/>
      <c r="V116" s="24"/>
      <c r="W116" s="24"/>
      <c r="X116" s="25"/>
      <c r="Y116" s="1"/>
      <c r="Z116" s="443"/>
      <c r="AA116" s="444">
        <f>SUM(AA4:AA115)</f>
        <v>10376.4166</v>
      </c>
      <c r="AB116" s="27"/>
      <c r="AC116" s="27"/>
      <c r="AD116" s="445">
        <f t="shared" ref="AD116:AJ116" si="104">SUM(AD4:AD115)</f>
        <v>95.8248</v>
      </c>
      <c r="AE116" s="445">
        <f t="shared" si="104"/>
        <v>47101.0936</v>
      </c>
      <c r="AF116" s="445">
        <f t="shared" si="104"/>
        <v>870032</v>
      </c>
      <c r="AG116" s="445">
        <f t="shared" si="104"/>
        <v>78539</v>
      </c>
      <c r="AH116" s="445">
        <f t="shared" si="104"/>
        <v>35936</v>
      </c>
      <c r="AI116" s="445">
        <f t="shared" si="104"/>
        <v>127682</v>
      </c>
      <c r="AJ116" s="445">
        <f t="shared" si="104"/>
        <v>24192</v>
      </c>
      <c r="AK116" s="464"/>
      <c r="AL116" s="464"/>
      <c r="AM116" s="29"/>
      <c r="AN116" s="29"/>
      <c r="AO116" s="30"/>
      <c r="AP116" s="30"/>
      <c r="AQ116" s="30"/>
      <c r="AR116" s="30"/>
      <c r="AS116" s="30"/>
      <c r="AT116" s="30"/>
      <c r="AU116" s="30"/>
      <c r="AV116" s="30"/>
      <c r="AW116" s="30"/>
      <c r="AX116" s="30"/>
      <c r="AY116" s="30"/>
      <c r="AZ116" s="30"/>
      <c r="BA116" s="30"/>
      <c r="BB116" s="30"/>
      <c r="BC116" s="30"/>
      <c r="BD116" s="30"/>
      <c r="BE116" s="30"/>
      <c r="BF116" s="30"/>
      <c r="BG116" s="30"/>
      <c r="BH116" s="30"/>
      <c r="BI116" s="30"/>
      <c r="BJ116" s="30"/>
      <c r="BK116" s="30"/>
      <c r="BL116" s="30"/>
      <c r="BM116" s="30"/>
      <c r="BN116" s="30"/>
      <c r="BO116" s="30"/>
      <c r="BP116" s="30"/>
      <c r="BQ116" s="30"/>
      <c r="BR116" s="30"/>
      <c r="BS116" s="30"/>
      <c r="BT116" s="30"/>
      <c r="BU116" s="30"/>
      <c r="BV116" s="30"/>
      <c r="BW116" s="30"/>
      <c r="BX116" s="30"/>
      <c r="BY116" s="30"/>
      <c r="BZ116" s="30"/>
      <c r="CA116" s="30"/>
      <c r="CB116" s="30"/>
      <c r="CC116" s="30"/>
      <c r="CD116" s="30"/>
      <c r="CE116" s="30"/>
      <c r="CF116" s="30"/>
      <c r="CG116" s="30"/>
      <c r="CH116" s="30"/>
      <c r="CI116" s="30"/>
      <c r="CJ116" s="30"/>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c r="DK116" s="30"/>
      <c r="DL116" s="30"/>
      <c r="DM116" s="30"/>
      <c r="DN116" s="30"/>
      <c r="DO116" s="30"/>
      <c r="DP116" s="30"/>
      <c r="DQ116" s="30"/>
      <c r="DR116" s="30"/>
      <c r="DS116" s="30"/>
      <c r="DT116" s="30"/>
      <c r="DU116" s="30"/>
      <c r="DV116" s="30"/>
      <c r="DW116" s="30"/>
      <c r="DX116" s="30"/>
      <c r="DY116" s="30"/>
      <c r="DZ116" s="30"/>
      <c r="EA116" s="30"/>
      <c r="EB116" s="30"/>
      <c r="EC116" s="30"/>
      <c r="ED116" s="30"/>
      <c r="EE116" s="30"/>
      <c r="EF116" s="30"/>
      <c r="EG116" s="30"/>
      <c r="EH116" s="30"/>
      <c r="EI116" s="30"/>
      <c r="EJ116" s="30"/>
      <c r="EK116" s="30"/>
      <c r="EL116" s="30"/>
      <c r="EM116" s="30"/>
      <c r="EN116" s="30"/>
      <c r="EO116" s="30"/>
      <c r="EP116" s="30"/>
      <c r="EQ116" s="30"/>
      <c r="ER116" s="30"/>
      <c r="ES116" s="30"/>
      <c r="ET116" s="30"/>
      <c r="EU116" s="30"/>
      <c r="EV116" s="30"/>
      <c r="EW116" s="30"/>
      <c r="EX116" s="30"/>
      <c r="EY116" s="30"/>
      <c r="EZ116" s="30"/>
      <c r="FA116" s="30"/>
      <c r="FB116" s="30"/>
      <c r="FC116" s="30"/>
      <c r="FD116" s="30"/>
      <c r="FE116" s="30"/>
      <c r="FF116" s="30"/>
      <c r="FG116" s="30"/>
      <c r="FH116" s="30"/>
      <c r="FI116" s="30"/>
      <c r="FJ116" s="30"/>
      <c r="FK116" s="30"/>
      <c r="FL116" s="30"/>
      <c r="FM116" s="30"/>
      <c r="FN116" s="30"/>
      <c r="FO116" s="30"/>
      <c r="FP116" s="30"/>
      <c r="FQ116" s="30"/>
      <c r="FR116" s="30"/>
      <c r="FS116" s="30"/>
      <c r="FT116" s="30"/>
      <c r="FU116" s="30"/>
      <c r="FV116" s="30"/>
      <c r="FW116" s="30"/>
      <c r="FX116" s="30"/>
      <c r="FY116" s="30"/>
      <c r="FZ116" s="30"/>
      <c r="GA116" s="30"/>
      <c r="GB116" s="30"/>
      <c r="GC116" s="30"/>
      <c r="GD116" s="30"/>
      <c r="GE116" s="30"/>
      <c r="GF116" s="30"/>
      <c r="GG116" s="30"/>
      <c r="GH116" s="30"/>
      <c r="GI116" s="30"/>
      <c r="GJ116" s="30"/>
      <c r="GK116" s="30"/>
      <c r="GL116" s="30"/>
      <c r="GM116" s="30"/>
      <c r="GN116" s="30"/>
      <c r="GO116" s="30"/>
      <c r="GP116" s="30"/>
      <c r="GQ116" s="30"/>
      <c r="GR116" s="30"/>
      <c r="GS116" s="30"/>
      <c r="GT116" s="30"/>
      <c r="GU116" s="30"/>
      <c r="GV116" s="30"/>
      <c r="GW116" s="30"/>
      <c r="GX116" s="30"/>
      <c r="GY116" s="30"/>
      <c r="GZ116" s="30"/>
      <c r="HA116" s="30"/>
      <c r="HB116" s="30"/>
      <c r="HC116" s="30"/>
      <c r="HD116" s="30"/>
      <c r="HE116" s="30"/>
      <c r="HF116" s="30"/>
      <c r="HG116" s="30"/>
      <c r="HH116" s="30"/>
      <c r="HI116" s="30"/>
      <c r="HJ116" s="30"/>
      <c r="HK116" s="30"/>
      <c r="HL116" s="30"/>
      <c r="HM116" s="30"/>
      <c r="HN116" s="30"/>
      <c r="HO116" s="30"/>
      <c r="HP116" s="30"/>
      <c r="HQ116" s="30"/>
      <c r="HR116" s="30"/>
      <c r="HS116" s="30"/>
      <c r="HT116" s="30"/>
      <c r="HU116" s="30"/>
      <c r="HV116" s="30"/>
      <c r="HW116" s="30"/>
      <c r="HX116" s="30"/>
      <c r="HY116" s="30"/>
      <c r="HZ116" s="30"/>
      <c r="IA116" s="30"/>
      <c r="IB116" s="30"/>
      <c r="IC116" s="30"/>
      <c r="ID116" s="30"/>
      <c r="IE116" s="30"/>
      <c r="IF116" s="30"/>
      <c r="IG116" s="30"/>
      <c r="IH116" s="30"/>
      <c r="II116" s="30"/>
      <c r="IJ116" s="30"/>
      <c r="IK116" s="30"/>
      <c r="IL116" s="30"/>
      <c r="IM116" s="30"/>
      <c r="IN116" s="30"/>
      <c r="IO116" s="30"/>
      <c r="IP116" s="30"/>
      <c r="IQ116" s="30"/>
      <c r="IR116" s="30"/>
      <c r="IS116" s="30"/>
      <c r="IT116" s="30"/>
      <c r="IU116" s="30"/>
      <c r="IV116" s="30"/>
      <c r="IW116" s="30"/>
      <c r="IX116" s="30"/>
      <c r="IY116" s="30"/>
      <c r="IZ116" s="30"/>
      <c r="JA116" s="30"/>
      <c r="JB116" s="30"/>
      <c r="JC116" s="30"/>
      <c r="JD116" s="30"/>
      <c r="JE116" s="30"/>
      <c r="JF116" s="30"/>
      <c r="JG116" s="30"/>
      <c r="JH116" s="30"/>
      <c r="JI116" s="30"/>
      <c r="JJ116" s="30"/>
      <c r="JK116" s="30"/>
      <c r="JL116" s="30"/>
      <c r="JM116" s="30"/>
      <c r="JN116" s="30"/>
      <c r="JO116" s="30"/>
      <c r="JP116" s="30"/>
      <c r="JQ116" s="30"/>
      <c r="JR116" s="30"/>
      <c r="JS116" s="30"/>
      <c r="JT116" s="30"/>
      <c r="JU116" s="30"/>
      <c r="JV116" s="30"/>
      <c r="JW116" s="30"/>
      <c r="JX116" s="30"/>
      <c r="JY116" s="30"/>
      <c r="JZ116" s="30"/>
      <c r="KA116" s="30"/>
      <c r="KB116" s="30"/>
      <c r="KC116" s="30"/>
      <c r="KD116" s="30"/>
      <c r="KE116" s="30"/>
      <c r="KF116" s="30"/>
      <c r="KG116" s="30"/>
      <c r="KH116" s="30"/>
      <c r="KI116" s="30"/>
      <c r="KJ116" s="30"/>
      <c r="KK116" s="30"/>
      <c r="KL116" s="30"/>
      <c r="KM116" s="30"/>
      <c r="KN116" s="30"/>
      <c r="KO116" s="30"/>
      <c r="KP116" s="30"/>
      <c r="KQ116" s="30"/>
      <c r="KR116" s="30"/>
      <c r="KS116" s="30"/>
      <c r="KT116" s="30"/>
      <c r="KU116" s="30"/>
      <c r="KV116" s="30"/>
      <c r="KW116" s="30"/>
      <c r="KX116" s="30"/>
      <c r="KY116" s="30"/>
      <c r="KZ116" s="30"/>
      <c r="LA116" s="30"/>
      <c r="LB116" s="30"/>
      <c r="LC116" s="30"/>
      <c r="LD116" s="30"/>
    </row>
    <row r="117" s="18" customFormat="1" ht="26.25" customHeight="1" spans="1:316">
      <c r="A117" s="378"/>
      <c r="B117" s="19"/>
      <c r="C117" s="379"/>
      <c r="D117" s="1"/>
      <c r="E117" s="19"/>
      <c r="F117" s="19"/>
      <c r="G117" s="19"/>
      <c r="H117" s="1"/>
      <c r="I117" s="19"/>
      <c r="J117" s="1"/>
      <c r="K117" s="1"/>
      <c r="L117" s="1"/>
      <c r="M117" s="1"/>
      <c r="N117" s="378"/>
      <c r="O117" s="378"/>
      <c r="P117" s="401"/>
      <c r="Q117" s="21"/>
      <c r="R117" s="418"/>
      <c r="S117" s="419"/>
      <c r="T117" s="419"/>
      <c r="U117" s="24"/>
      <c r="V117" s="24"/>
      <c r="W117" s="24"/>
      <c r="X117" s="25"/>
      <c r="Y117" s="1"/>
      <c r="Z117" s="443"/>
      <c r="AA117" s="26"/>
      <c r="AB117" s="27"/>
      <c r="AC117" s="446" t="s">
        <v>2814</v>
      </c>
      <c r="AD117" s="447">
        <f>SUM(AD4:AD114)</f>
        <v>95.8248</v>
      </c>
      <c r="AE117" s="447">
        <f>SUM(AE4:AE114)</f>
        <v>47101.0936</v>
      </c>
      <c r="AF117" s="447">
        <f>SUM(AF4:AF114)</f>
        <v>870032</v>
      </c>
      <c r="AG117" s="447">
        <f>SUM(AG4:AG114)</f>
        <v>78539</v>
      </c>
      <c r="AH117" s="447"/>
      <c r="AI117" s="447"/>
      <c r="AJ117" s="447">
        <f>SUM(AJ4:AJ114)</f>
        <v>24192</v>
      </c>
      <c r="AK117" s="465"/>
      <c r="AL117" s="465"/>
      <c r="AM117" s="29"/>
      <c r="AN117" s="29"/>
      <c r="AO117" s="30"/>
      <c r="AP117" s="30"/>
      <c r="AQ117" s="30"/>
      <c r="AR117" s="30"/>
      <c r="AS117" s="30"/>
      <c r="AT117" s="30"/>
      <c r="AU117" s="30"/>
      <c r="AV117" s="30"/>
      <c r="AW117" s="30"/>
      <c r="AX117" s="30"/>
      <c r="AY117" s="30"/>
      <c r="AZ117" s="30"/>
      <c r="BA117" s="30"/>
      <c r="BB117" s="30"/>
      <c r="BC117" s="30"/>
      <c r="BD117" s="30"/>
      <c r="BE117" s="30"/>
      <c r="BF117" s="30"/>
      <c r="BG117" s="30"/>
      <c r="BH117" s="30"/>
      <c r="BI117" s="30"/>
      <c r="BJ117" s="30"/>
      <c r="BK117" s="30"/>
      <c r="BL117" s="30"/>
      <c r="BM117" s="30"/>
      <c r="BN117" s="30"/>
      <c r="BO117" s="30"/>
      <c r="BP117" s="30"/>
      <c r="BQ117" s="30"/>
      <c r="BR117" s="30"/>
      <c r="BS117" s="30"/>
      <c r="BT117" s="30"/>
      <c r="BU117" s="30"/>
      <c r="BV117" s="30"/>
      <c r="BW117" s="30"/>
      <c r="BX117" s="30"/>
      <c r="BY117" s="30"/>
      <c r="BZ117" s="30"/>
      <c r="CA117" s="30"/>
      <c r="CB117" s="30"/>
      <c r="CC117" s="30"/>
      <c r="CD117" s="30"/>
      <c r="CE117" s="30"/>
      <c r="CF117" s="30"/>
      <c r="CG117" s="30"/>
      <c r="CH117" s="30"/>
      <c r="CI117" s="30"/>
      <c r="CJ117" s="30"/>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c r="DK117" s="30"/>
      <c r="DL117" s="30"/>
      <c r="DM117" s="30"/>
      <c r="DN117" s="30"/>
      <c r="DO117" s="30"/>
      <c r="DP117" s="30"/>
      <c r="DQ117" s="30"/>
      <c r="DR117" s="30"/>
      <c r="DS117" s="30"/>
      <c r="DT117" s="30"/>
      <c r="DU117" s="30"/>
      <c r="DV117" s="30"/>
      <c r="DW117" s="30"/>
      <c r="DX117" s="30"/>
      <c r="DY117" s="30"/>
      <c r="DZ117" s="30"/>
      <c r="EA117" s="30"/>
      <c r="EB117" s="30"/>
      <c r="EC117" s="30"/>
      <c r="ED117" s="30"/>
      <c r="EE117" s="30"/>
      <c r="EF117" s="30"/>
      <c r="EG117" s="30"/>
      <c r="EH117" s="30"/>
      <c r="EI117" s="30"/>
      <c r="EJ117" s="30"/>
      <c r="EK117" s="30"/>
      <c r="EL117" s="30"/>
      <c r="EM117" s="30"/>
      <c r="EN117" s="30"/>
      <c r="EO117" s="30"/>
      <c r="EP117" s="30"/>
      <c r="EQ117" s="30"/>
      <c r="ER117" s="30"/>
      <c r="ES117" s="30"/>
      <c r="ET117" s="30"/>
      <c r="EU117" s="30"/>
      <c r="EV117" s="30"/>
      <c r="EW117" s="30"/>
      <c r="EX117" s="30"/>
      <c r="EY117" s="30"/>
      <c r="EZ117" s="30"/>
      <c r="FA117" s="30"/>
      <c r="FB117" s="30"/>
      <c r="FC117" s="30"/>
      <c r="FD117" s="30"/>
      <c r="FE117" s="30"/>
      <c r="FF117" s="30"/>
      <c r="FG117" s="30"/>
      <c r="FH117" s="30"/>
      <c r="FI117" s="30"/>
      <c r="FJ117" s="30"/>
      <c r="FK117" s="30"/>
      <c r="FL117" s="30"/>
      <c r="FM117" s="30"/>
      <c r="FN117" s="30"/>
      <c r="FO117" s="30"/>
      <c r="FP117" s="30"/>
      <c r="FQ117" s="30"/>
      <c r="FR117" s="30"/>
      <c r="FS117" s="30"/>
      <c r="FT117" s="30"/>
      <c r="FU117" s="30"/>
      <c r="FV117" s="30"/>
      <c r="FW117" s="30"/>
      <c r="FX117" s="30"/>
      <c r="FY117" s="30"/>
      <c r="FZ117" s="30"/>
      <c r="GA117" s="30"/>
      <c r="GB117" s="30"/>
      <c r="GC117" s="30"/>
      <c r="GD117" s="30"/>
      <c r="GE117" s="30"/>
      <c r="GF117" s="30"/>
      <c r="GG117" s="30"/>
      <c r="GH117" s="30"/>
      <c r="GI117" s="30"/>
      <c r="GJ117" s="30"/>
      <c r="GK117" s="30"/>
      <c r="GL117" s="30"/>
      <c r="GM117" s="30"/>
      <c r="GN117" s="30"/>
      <c r="GO117" s="30"/>
      <c r="GP117" s="30"/>
      <c r="GQ117" s="30"/>
      <c r="GR117" s="30"/>
      <c r="GS117" s="30"/>
      <c r="GT117" s="30"/>
      <c r="GU117" s="30"/>
      <c r="GV117" s="30"/>
      <c r="GW117" s="30"/>
      <c r="GX117" s="30"/>
      <c r="GY117" s="30"/>
      <c r="GZ117" s="30"/>
      <c r="HA117" s="30"/>
      <c r="HB117" s="30"/>
      <c r="HC117" s="30"/>
      <c r="HD117" s="30"/>
      <c r="HE117" s="30"/>
      <c r="HF117" s="30"/>
      <c r="HG117" s="30"/>
      <c r="HH117" s="30"/>
      <c r="HI117" s="30"/>
      <c r="HJ117" s="30"/>
      <c r="HK117" s="30"/>
      <c r="HL117" s="30"/>
      <c r="HM117" s="30"/>
      <c r="HN117" s="30"/>
      <c r="HO117" s="30"/>
      <c r="HP117" s="30"/>
      <c r="HQ117" s="30"/>
      <c r="HR117" s="30"/>
      <c r="HS117" s="30"/>
      <c r="HT117" s="30"/>
      <c r="HU117" s="30"/>
      <c r="HV117" s="30"/>
      <c r="HW117" s="30"/>
      <c r="HX117" s="30"/>
      <c r="HY117" s="30"/>
      <c r="HZ117" s="30"/>
      <c r="IA117" s="30"/>
      <c r="IB117" s="30"/>
      <c r="IC117" s="30"/>
      <c r="ID117" s="30"/>
      <c r="IE117" s="30"/>
      <c r="IF117" s="30"/>
      <c r="IG117" s="30"/>
      <c r="IH117" s="30"/>
      <c r="II117" s="30"/>
      <c r="IJ117" s="30"/>
      <c r="IK117" s="30"/>
      <c r="IL117" s="30"/>
      <c r="IM117" s="30"/>
      <c r="IN117" s="30"/>
      <c r="IO117" s="30"/>
      <c r="IP117" s="30"/>
      <c r="IQ117" s="30"/>
      <c r="IR117" s="30"/>
      <c r="IS117" s="30"/>
      <c r="IT117" s="30"/>
      <c r="IU117" s="30"/>
      <c r="IV117" s="30"/>
      <c r="IW117" s="30"/>
      <c r="IX117" s="30"/>
      <c r="IY117" s="30"/>
      <c r="IZ117" s="30"/>
      <c r="JA117" s="30"/>
      <c r="JB117" s="30"/>
      <c r="JC117" s="30"/>
      <c r="JD117" s="30"/>
      <c r="JE117" s="30"/>
      <c r="JF117" s="30"/>
      <c r="JG117" s="30"/>
      <c r="JH117" s="30"/>
      <c r="JI117" s="30"/>
      <c r="JJ117" s="30"/>
      <c r="JK117" s="30"/>
      <c r="JL117" s="30"/>
      <c r="JM117" s="30"/>
      <c r="JN117" s="30"/>
      <c r="JO117" s="30"/>
      <c r="JP117" s="30"/>
      <c r="JQ117" s="30"/>
      <c r="JR117" s="30"/>
      <c r="JS117" s="30"/>
      <c r="JT117" s="30"/>
      <c r="JU117" s="30"/>
      <c r="JV117" s="30"/>
      <c r="JW117" s="30"/>
      <c r="JX117" s="30"/>
      <c r="JY117" s="30"/>
      <c r="JZ117" s="30"/>
      <c r="KA117" s="30"/>
      <c r="KB117" s="30"/>
      <c r="KC117" s="30"/>
      <c r="KD117" s="30"/>
      <c r="KE117" s="30"/>
      <c r="KF117" s="30"/>
      <c r="KG117" s="30"/>
      <c r="KH117" s="30"/>
      <c r="KI117" s="30"/>
      <c r="KJ117" s="30"/>
      <c r="KK117" s="30"/>
      <c r="KL117" s="30"/>
      <c r="KM117" s="30"/>
      <c r="KN117" s="30"/>
      <c r="KO117" s="30"/>
      <c r="KP117" s="30"/>
      <c r="KQ117" s="30"/>
      <c r="KR117" s="30"/>
      <c r="KS117" s="30"/>
      <c r="KT117" s="30"/>
      <c r="KU117" s="30"/>
      <c r="KV117" s="30"/>
      <c r="KW117" s="30"/>
      <c r="KX117" s="30"/>
      <c r="KY117" s="30"/>
      <c r="KZ117" s="30"/>
      <c r="LA117" s="30"/>
      <c r="LB117" s="30"/>
      <c r="LC117" s="30"/>
      <c r="LD117" s="30"/>
    </row>
    <row r="118" s="18" customFormat="1" ht="26.25" customHeight="1" spans="1:316">
      <c r="A118" s="378"/>
      <c r="B118" s="19"/>
      <c r="C118" s="379"/>
      <c r="D118" s="1"/>
      <c r="E118" s="19"/>
      <c r="F118" s="19"/>
      <c r="G118" s="19"/>
      <c r="H118" s="1"/>
      <c r="I118" s="19"/>
      <c r="J118" s="1"/>
      <c r="K118" s="1"/>
      <c r="L118" s="1"/>
      <c r="M118" s="1"/>
      <c r="N118" s="378"/>
      <c r="O118" s="378"/>
      <c r="P118" s="401"/>
      <c r="Q118" s="21"/>
      <c r="R118" s="420"/>
      <c r="S118" s="419"/>
      <c r="T118" s="419"/>
      <c r="U118" s="24"/>
      <c r="V118" s="24"/>
      <c r="W118" s="24"/>
      <c r="X118" s="25"/>
      <c r="Y118" s="1"/>
      <c r="Z118" s="443"/>
      <c r="AA118" s="26"/>
      <c r="AB118" s="27"/>
      <c r="AC118" s="446"/>
      <c r="AD118" s="447"/>
      <c r="AE118" s="447"/>
      <c r="AF118" s="447"/>
      <c r="AG118" s="447"/>
      <c r="AH118" s="447"/>
      <c r="AI118" s="447"/>
      <c r="AJ118" s="447"/>
      <c r="AK118" s="465"/>
      <c r="AL118" s="465"/>
      <c r="AM118" s="29"/>
      <c r="AN118" s="29"/>
      <c r="AO118" s="30"/>
      <c r="AP118" s="30"/>
      <c r="AQ118" s="30"/>
      <c r="AR118" s="30"/>
      <c r="AS118" s="30"/>
      <c r="AT118" s="30"/>
      <c r="AU118" s="30"/>
      <c r="AV118" s="30"/>
      <c r="AW118" s="30"/>
      <c r="AX118" s="30"/>
      <c r="AY118" s="30"/>
      <c r="AZ118" s="30"/>
      <c r="BA118" s="30"/>
      <c r="BB118" s="30"/>
      <c r="BC118" s="30"/>
      <c r="BD118" s="30"/>
      <c r="BE118" s="30"/>
      <c r="BF118" s="30"/>
      <c r="BG118" s="30"/>
      <c r="BH118" s="30"/>
      <c r="BI118" s="30"/>
      <c r="BJ118" s="30"/>
      <c r="BK118" s="30"/>
      <c r="BL118" s="30"/>
      <c r="BM118" s="30"/>
      <c r="BN118" s="30"/>
      <c r="BO118" s="30"/>
      <c r="BP118" s="30"/>
      <c r="BQ118" s="30"/>
      <c r="BR118" s="30"/>
      <c r="BS118" s="30"/>
      <c r="BT118" s="30"/>
      <c r="BU118" s="30"/>
      <c r="BV118" s="30"/>
      <c r="BW118" s="30"/>
      <c r="BX118" s="30"/>
      <c r="BY118" s="30"/>
      <c r="BZ118" s="30"/>
      <c r="CA118" s="30"/>
      <c r="CB118" s="30"/>
      <c r="CC118" s="30"/>
      <c r="CD118" s="30"/>
      <c r="CE118" s="30"/>
      <c r="CF118" s="30"/>
      <c r="CG118" s="30"/>
      <c r="CH118" s="30"/>
      <c r="CI118" s="30"/>
      <c r="CJ118" s="30"/>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c r="DK118" s="30"/>
      <c r="DL118" s="30"/>
      <c r="DM118" s="30"/>
      <c r="DN118" s="30"/>
      <c r="DO118" s="30"/>
      <c r="DP118" s="30"/>
      <c r="DQ118" s="30"/>
      <c r="DR118" s="30"/>
      <c r="DS118" s="30"/>
      <c r="DT118" s="30"/>
      <c r="DU118" s="30"/>
      <c r="DV118" s="30"/>
      <c r="DW118" s="30"/>
      <c r="DX118" s="30"/>
      <c r="DY118" s="30"/>
      <c r="DZ118" s="30"/>
      <c r="EA118" s="30"/>
      <c r="EB118" s="30"/>
      <c r="EC118" s="30"/>
      <c r="ED118" s="30"/>
      <c r="EE118" s="30"/>
      <c r="EF118" s="30"/>
      <c r="EG118" s="30"/>
      <c r="EH118" s="30"/>
      <c r="EI118" s="30"/>
      <c r="EJ118" s="30"/>
      <c r="EK118" s="30"/>
      <c r="EL118" s="30"/>
      <c r="EM118" s="30"/>
      <c r="EN118" s="30"/>
      <c r="EO118" s="30"/>
      <c r="EP118" s="30"/>
      <c r="EQ118" s="30"/>
      <c r="ER118" s="30"/>
      <c r="ES118" s="30"/>
      <c r="ET118" s="30"/>
      <c r="EU118" s="30"/>
      <c r="EV118" s="30"/>
      <c r="EW118" s="30"/>
      <c r="EX118" s="30"/>
      <c r="EY118" s="30"/>
      <c r="EZ118" s="30"/>
      <c r="FA118" s="30"/>
      <c r="FB118" s="30"/>
      <c r="FC118" s="30"/>
      <c r="FD118" s="30"/>
      <c r="FE118" s="30"/>
      <c r="FF118" s="30"/>
      <c r="FG118" s="30"/>
      <c r="FH118" s="30"/>
      <c r="FI118" s="30"/>
      <c r="FJ118" s="30"/>
      <c r="FK118" s="30"/>
      <c r="FL118" s="30"/>
      <c r="FM118" s="30"/>
      <c r="FN118" s="30"/>
      <c r="FO118" s="30"/>
      <c r="FP118" s="30"/>
      <c r="FQ118" s="30"/>
      <c r="FR118" s="30"/>
      <c r="FS118" s="30"/>
      <c r="FT118" s="30"/>
      <c r="FU118" s="30"/>
      <c r="FV118" s="30"/>
      <c r="FW118" s="30"/>
      <c r="FX118" s="30"/>
      <c r="FY118" s="30"/>
      <c r="FZ118" s="30"/>
      <c r="GA118" s="30"/>
      <c r="GB118" s="30"/>
      <c r="GC118" s="30"/>
      <c r="GD118" s="30"/>
      <c r="GE118" s="30"/>
      <c r="GF118" s="30"/>
      <c r="GG118" s="30"/>
      <c r="GH118" s="30"/>
      <c r="GI118" s="30"/>
      <c r="GJ118" s="30"/>
      <c r="GK118" s="30"/>
      <c r="GL118" s="30"/>
      <c r="GM118" s="30"/>
      <c r="GN118" s="30"/>
      <c r="GO118" s="30"/>
      <c r="GP118" s="30"/>
      <c r="GQ118" s="30"/>
      <c r="GR118" s="30"/>
      <c r="GS118" s="30"/>
      <c r="GT118" s="30"/>
      <c r="GU118" s="30"/>
      <c r="GV118" s="30"/>
      <c r="GW118" s="30"/>
      <c r="GX118" s="30"/>
      <c r="GY118" s="30"/>
      <c r="GZ118" s="30"/>
      <c r="HA118" s="30"/>
      <c r="HB118" s="30"/>
      <c r="HC118" s="30"/>
      <c r="HD118" s="30"/>
      <c r="HE118" s="30"/>
      <c r="HF118" s="30"/>
      <c r="HG118" s="30"/>
      <c r="HH118" s="30"/>
      <c r="HI118" s="30"/>
      <c r="HJ118" s="30"/>
      <c r="HK118" s="30"/>
      <c r="HL118" s="30"/>
      <c r="HM118" s="30"/>
      <c r="HN118" s="30"/>
      <c r="HO118" s="30"/>
      <c r="HP118" s="30"/>
      <c r="HQ118" s="30"/>
      <c r="HR118" s="30"/>
      <c r="HS118" s="30"/>
      <c r="HT118" s="30"/>
      <c r="HU118" s="30"/>
      <c r="HV118" s="30"/>
      <c r="HW118" s="30"/>
      <c r="HX118" s="30"/>
      <c r="HY118" s="30"/>
      <c r="HZ118" s="30"/>
      <c r="IA118" s="30"/>
      <c r="IB118" s="30"/>
      <c r="IC118" s="30"/>
      <c r="ID118" s="30"/>
      <c r="IE118" s="30"/>
      <c r="IF118" s="30"/>
      <c r="IG118" s="30"/>
      <c r="IH118" s="30"/>
      <c r="II118" s="30"/>
      <c r="IJ118" s="30"/>
      <c r="IK118" s="30"/>
      <c r="IL118" s="30"/>
      <c r="IM118" s="30"/>
      <c r="IN118" s="30"/>
      <c r="IO118" s="30"/>
      <c r="IP118" s="30"/>
      <c r="IQ118" s="30"/>
      <c r="IR118" s="30"/>
      <c r="IS118" s="30"/>
      <c r="IT118" s="30"/>
      <c r="IU118" s="30"/>
      <c r="IV118" s="30"/>
      <c r="IW118" s="30"/>
      <c r="IX118" s="30"/>
      <c r="IY118" s="30"/>
      <c r="IZ118" s="30"/>
      <c r="JA118" s="30"/>
      <c r="JB118" s="30"/>
      <c r="JC118" s="30"/>
      <c r="JD118" s="30"/>
      <c r="JE118" s="30"/>
      <c r="JF118" s="30"/>
      <c r="JG118" s="30"/>
      <c r="JH118" s="30"/>
      <c r="JI118" s="30"/>
      <c r="JJ118" s="30"/>
      <c r="JK118" s="30"/>
      <c r="JL118" s="30"/>
      <c r="JM118" s="30"/>
      <c r="JN118" s="30"/>
      <c r="JO118" s="30"/>
      <c r="JP118" s="30"/>
      <c r="JQ118" s="30"/>
      <c r="JR118" s="30"/>
      <c r="JS118" s="30"/>
      <c r="JT118" s="30"/>
      <c r="JU118" s="30"/>
      <c r="JV118" s="30"/>
      <c r="JW118" s="30"/>
      <c r="JX118" s="30"/>
      <c r="JY118" s="30"/>
      <c r="JZ118" s="30"/>
      <c r="KA118" s="30"/>
      <c r="KB118" s="30"/>
      <c r="KC118" s="30"/>
      <c r="KD118" s="30"/>
      <c r="KE118" s="30"/>
      <c r="KF118" s="30"/>
      <c r="KG118" s="30"/>
      <c r="KH118" s="30"/>
      <c r="KI118" s="30"/>
      <c r="KJ118" s="30"/>
      <c r="KK118" s="30"/>
      <c r="KL118" s="30"/>
      <c r="KM118" s="30"/>
      <c r="KN118" s="30"/>
      <c r="KO118" s="30"/>
      <c r="KP118" s="30"/>
      <c r="KQ118" s="30"/>
      <c r="KR118" s="30"/>
      <c r="KS118" s="30"/>
      <c r="KT118" s="30"/>
      <c r="KU118" s="30"/>
      <c r="KV118" s="30"/>
      <c r="KW118" s="30"/>
      <c r="KX118" s="30"/>
      <c r="KY118" s="30"/>
      <c r="KZ118" s="30"/>
      <c r="LA118" s="30"/>
      <c r="LB118" s="30"/>
      <c r="LC118" s="30"/>
      <c r="LD118" s="30"/>
    </row>
    <row r="119" s="18" customFormat="1" ht="26.25" customHeight="1" spans="1:316">
      <c r="A119" s="1"/>
      <c r="B119" s="19"/>
      <c r="C119" s="379"/>
      <c r="D119" s="1"/>
      <c r="E119" s="19"/>
      <c r="F119" s="19"/>
      <c r="G119" s="19"/>
      <c r="H119" s="1"/>
      <c r="I119" s="19"/>
      <c r="J119" s="1"/>
      <c r="K119" s="1"/>
      <c r="L119" s="1"/>
      <c r="M119" s="1"/>
      <c r="N119" s="378"/>
      <c r="O119" s="378"/>
      <c r="P119" s="401"/>
      <c r="Q119" s="421"/>
      <c r="R119" s="421"/>
      <c r="S119" s="419"/>
      <c r="T119" s="419"/>
      <c r="U119" s="24"/>
      <c r="V119" s="24"/>
      <c r="W119" s="24"/>
      <c r="X119" s="25"/>
      <c r="Y119" s="1"/>
      <c r="Z119" s="443"/>
      <c r="AA119" s="26"/>
      <c r="AB119" s="27"/>
      <c r="AC119" s="27"/>
      <c r="AD119" s="448"/>
      <c r="AE119" s="448"/>
      <c r="AF119" s="448"/>
      <c r="AG119" s="448"/>
      <c r="AH119" s="448"/>
      <c r="AI119" s="448"/>
      <c r="AJ119" s="448"/>
      <c r="AK119" s="466"/>
      <c r="AL119" s="466"/>
      <c r="AM119" s="29"/>
      <c r="AN119" s="29"/>
      <c r="AO119" s="30"/>
      <c r="AP119" s="30"/>
      <c r="AQ119" s="30"/>
      <c r="AR119" s="30"/>
      <c r="AS119" s="30"/>
      <c r="AT119" s="30"/>
      <c r="AU119" s="30"/>
      <c r="AV119" s="30"/>
      <c r="AW119" s="30"/>
      <c r="AX119" s="30"/>
      <c r="AY119" s="30"/>
      <c r="AZ119" s="30"/>
      <c r="BA119" s="30"/>
      <c r="BB119" s="30"/>
      <c r="BC119" s="30"/>
      <c r="BD119" s="30"/>
      <c r="BE119" s="30"/>
      <c r="BF119" s="30"/>
      <c r="BG119" s="30"/>
      <c r="BH119" s="30"/>
      <c r="BI119" s="30"/>
      <c r="BJ119" s="30"/>
      <c r="BK119" s="30"/>
      <c r="BL119" s="30"/>
      <c r="BM119" s="30"/>
      <c r="BN119" s="30"/>
      <c r="BO119" s="30"/>
      <c r="BP119" s="30"/>
      <c r="BQ119" s="30"/>
      <c r="BR119" s="30"/>
      <c r="BS119" s="30"/>
      <c r="BT119" s="30"/>
      <c r="BU119" s="30"/>
      <c r="BV119" s="30"/>
      <c r="BW119" s="30"/>
      <c r="BX119" s="30"/>
      <c r="BY119" s="30"/>
      <c r="BZ119" s="30"/>
      <c r="CA119" s="30"/>
      <c r="CB119" s="30"/>
      <c r="CC119" s="30"/>
      <c r="CD119" s="30"/>
      <c r="CE119" s="30"/>
      <c r="CF119" s="30"/>
      <c r="CG119" s="30"/>
      <c r="CH119" s="30"/>
      <c r="CI119" s="30"/>
      <c r="CJ119" s="30"/>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c r="DK119" s="30"/>
      <c r="DL119" s="30"/>
      <c r="DM119" s="30"/>
      <c r="DN119" s="30"/>
      <c r="DO119" s="30"/>
      <c r="DP119" s="30"/>
      <c r="DQ119" s="30"/>
      <c r="DR119" s="30"/>
      <c r="DS119" s="30"/>
      <c r="DT119" s="30"/>
      <c r="DU119" s="30"/>
      <c r="DV119" s="30"/>
      <c r="DW119" s="30"/>
      <c r="DX119" s="30"/>
      <c r="DY119" s="30"/>
      <c r="DZ119" s="30"/>
      <c r="EA119" s="30"/>
      <c r="EB119" s="30"/>
      <c r="EC119" s="30"/>
      <c r="ED119" s="30"/>
      <c r="EE119" s="30"/>
      <c r="EF119" s="30"/>
      <c r="EG119" s="30"/>
      <c r="EH119" s="30"/>
      <c r="EI119" s="30"/>
      <c r="EJ119" s="30"/>
      <c r="EK119" s="30"/>
      <c r="EL119" s="30"/>
      <c r="EM119" s="30"/>
      <c r="EN119" s="30"/>
      <c r="EO119" s="30"/>
      <c r="EP119" s="30"/>
      <c r="EQ119" s="30"/>
      <c r="ER119" s="30"/>
      <c r="ES119" s="30"/>
      <c r="ET119" s="30"/>
      <c r="EU119" s="30"/>
      <c r="EV119" s="30"/>
      <c r="EW119" s="30"/>
      <c r="EX119" s="30"/>
      <c r="EY119" s="30"/>
      <c r="EZ119" s="30"/>
      <c r="FA119" s="30"/>
      <c r="FB119" s="30"/>
      <c r="FC119" s="30"/>
      <c r="FD119" s="30"/>
      <c r="FE119" s="30"/>
      <c r="FF119" s="30"/>
      <c r="FG119" s="30"/>
      <c r="FH119" s="30"/>
      <c r="FI119" s="30"/>
      <c r="FJ119" s="30"/>
      <c r="FK119" s="30"/>
      <c r="FL119" s="30"/>
      <c r="FM119" s="30"/>
      <c r="FN119" s="30"/>
      <c r="FO119" s="30"/>
      <c r="FP119" s="30"/>
      <c r="FQ119" s="30"/>
      <c r="FR119" s="30"/>
      <c r="FS119" s="30"/>
      <c r="FT119" s="30"/>
      <c r="FU119" s="30"/>
      <c r="FV119" s="30"/>
      <c r="FW119" s="30"/>
      <c r="FX119" s="30"/>
      <c r="FY119" s="30"/>
      <c r="FZ119" s="30"/>
      <c r="GA119" s="30"/>
      <c r="GB119" s="30"/>
      <c r="GC119" s="30"/>
      <c r="GD119" s="30"/>
      <c r="GE119" s="30"/>
      <c r="GF119" s="30"/>
      <c r="GG119" s="30"/>
      <c r="GH119" s="30"/>
      <c r="GI119" s="30"/>
      <c r="GJ119" s="30"/>
      <c r="GK119" s="30"/>
      <c r="GL119" s="30"/>
      <c r="GM119" s="30"/>
      <c r="GN119" s="30"/>
      <c r="GO119" s="30"/>
      <c r="GP119" s="30"/>
      <c r="GQ119" s="30"/>
      <c r="GR119" s="30"/>
      <c r="GS119" s="30"/>
      <c r="GT119" s="30"/>
      <c r="GU119" s="30"/>
      <c r="GV119" s="30"/>
      <c r="GW119" s="30"/>
      <c r="GX119" s="30"/>
      <c r="GY119" s="30"/>
      <c r="GZ119" s="30"/>
      <c r="HA119" s="30"/>
      <c r="HB119" s="30"/>
      <c r="HC119" s="30"/>
      <c r="HD119" s="30"/>
      <c r="HE119" s="30"/>
      <c r="HF119" s="30"/>
      <c r="HG119" s="30"/>
      <c r="HH119" s="30"/>
      <c r="HI119" s="30"/>
      <c r="HJ119" s="30"/>
      <c r="HK119" s="30"/>
      <c r="HL119" s="30"/>
      <c r="HM119" s="30"/>
      <c r="HN119" s="30"/>
      <c r="HO119" s="30"/>
      <c r="HP119" s="30"/>
      <c r="HQ119" s="30"/>
      <c r="HR119" s="30"/>
      <c r="HS119" s="30"/>
      <c r="HT119" s="30"/>
      <c r="HU119" s="30"/>
      <c r="HV119" s="30"/>
      <c r="HW119" s="30"/>
      <c r="HX119" s="30"/>
      <c r="HY119" s="30"/>
      <c r="HZ119" s="30"/>
      <c r="IA119" s="30"/>
      <c r="IB119" s="30"/>
      <c r="IC119" s="30"/>
      <c r="ID119" s="30"/>
      <c r="IE119" s="30"/>
      <c r="IF119" s="30"/>
      <c r="IG119" s="30"/>
      <c r="IH119" s="30"/>
      <c r="II119" s="30"/>
      <c r="IJ119" s="30"/>
      <c r="IK119" s="30"/>
      <c r="IL119" s="30"/>
      <c r="IM119" s="30"/>
      <c r="IN119" s="30"/>
      <c r="IO119" s="30"/>
      <c r="IP119" s="30"/>
      <c r="IQ119" s="30"/>
      <c r="IR119" s="30"/>
      <c r="IS119" s="30"/>
      <c r="IT119" s="30"/>
      <c r="IU119" s="30"/>
      <c r="IV119" s="30"/>
      <c r="IW119" s="30"/>
      <c r="IX119" s="30"/>
      <c r="IY119" s="30"/>
      <c r="IZ119" s="30"/>
      <c r="JA119" s="30"/>
      <c r="JB119" s="30"/>
      <c r="JC119" s="30"/>
      <c r="JD119" s="30"/>
      <c r="JE119" s="30"/>
      <c r="JF119" s="30"/>
      <c r="JG119" s="30"/>
      <c r="JH119" s="30"/>
      <c r="JI119" s="30"/>
      <c r="JJ119" s="30"/>
      <c r="JK119" s="30"/>
      <c r="JL119" s="30"/>
      <c r="JM119" s="30"/>
      <c r="JN119" s="30"/>
      <c r="JO119" s="30"/>
      <c r="JP119" s="30"/>
      <c r="JQ119" s="30"/>
      <c r="JR119" s="30"/>
      <c r="JS119" s="30"/>
      <c r="JT119" s="30"/>
      <c r="JU119" s="30"/>
      <c r="JV119" s="30"/>
      <c r="JW119" s="30"/>
      <c r="JX119" s="30"/>
      <c r="JY119" s="30"/>
      <c r="JZ119" s="30"/>
      <c r="KA119" s="30"/>
      <c r="KB119" s="30"/>
      <c r="KC119" s="30"/>
      <c r="KD119" s="30"/>
      <c r="KE119" s="30"/>
      <c r="KF119" s="30"/>
      <c r="KG119" s="30"/>
      <c r="KH119" s="30"/>
      <c r="KI119" s="30"/>
      <c r="KJ119" s="30"/>
      <c r="KK119" s="30"/>
      <c r="KL119" s="30"/>
      <c r="KM119" s="30"/>
      <c r="KN119" s="30"/>
      <c r="KO119" s="30"/>
      <c r="KP119" s="30"/>
      <c r="KQ119" s="30"/>
      <c r="KR119" s="30"/>
      <c r="KS119" s="30"/>
      <c r="KT119" s="30"/>
      <c r="KU119" s="30"/>
      <c r="KV119" s="30"/>
      <c r="KW119" s="30"/>
      <c r="KX119" s="30"/>
      <c r="KY119" s="30"/>
      <c r="KZ119" s="30"/>
      <c r="LA119" s="30"/>
      <c r="LB119" s="30"/>
      <c r="LC119" s="30"/>
      <c r="LD119" s="30"/>
    </row>
    <row r="120" s="18" customFormat="1" spans="30:316">
      <c r="AD120" s="449"/>
      <c r="AE120" s="449"/>
      <c r="AF120" s="449"/>
      <c r="AG120" s="449"/>
      <c r="AH120" s="449"/>
      <c r="AI120" s="449"/>
      <c r="AJ120" s="449"/>
      <c r="AK120" s="467"/>
      <c r="AL120" s="467"/>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0"/>
      <c r="BR120" s="30"/>
      <c r="BS120" s="30"/>
      <c r="BT120" s="30"/>
      <c r="BU120" s="30"/>
      <c r="BV120" s="30"/>
      <c r="BW120" s="30"/>
      <c r="BX120" s="30"/>
      <c r="BY120" s="30"/>
      <c r="BZ120" s="30"/>
      <c r="CA120" s="30"/>
      <c r="CB120" s="30"/>
      <c r="CC120" s="30"/>
      <c r="CD120" s="30"/>
      <c r="CE120" s="30"/>
      <c r="CF120" s="30"/>
      <c r="CG120" s="30"/>
      <c r="CH120" s="30"/>
      <c r="CI120" s="30"/>
      <c r="CJ120" s="30"/>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c r="DK120" s="30"/>
      <c r="DL120" s="30"/>
      <c r="DM120" s="30"/>
      <c r="DN120" s="30"/>
      <c r="DO120" s="30"/>
      <c r="DP120" s="30"/>
      <c r="DQ120" s="30"/>
      <c r="DR120" s="30"/>
      <c r="DS120" s="30"/>
      <c r="DT120" s="30"/>
      <c r="DU120" s="30"/>
      <c r="DV120" s="30"/>
      <c r="DW120" s="30"/>
      <c r="DX120" s="30"/>
      <c r="DY120" s="30"/>
      <c r="DZ120" s="30"/>
      <c r="EA120" s="30"/>
      <c r="EB120" s="30"/>
      <c r="EC120" s="30"/>
      <c r="ED120" s="30"/>
      <c r="EE120" s="30"/>
      <c r="EF120" s="30"/>
      <c r="EG120" s="30"/>
      <c r="EH120" s="30"/>
      <c r="EI120" s="30"/>
      <c r="EJ120" s="30"/>
      <c r="EK120" s="30"/>
      <c r="EL120" s="30"/>
      <c r="EM120" s="30"/>
      <c r="EN120" s="30"/>
      <c r="EO120" s="30"/>
      <c r="EP120" s="30"/>
      <c r="EQ120" s="30"/>
      <c r="ER120" s="30"/>
      <c r="ES120" s="30"/>
      <c r="ET120" s="30"/>
      <c r="EU120" s="30"/>
      <c r="EV120" s="30"/>
      <c r="EW120" s="30"/>
      <c r="EX120" s="30"/>
      <c r="EY120" s="30"/>
      <c r="EZ120" s="30"/>
      <c r="FA120" s="30"/>
      <c r="FB120" s="30"/>
      <c r="FC120" s="30"/>
      <c r="FD120" s="30"/>
      <c r="FE120" s="30"/>
      <c r="FF120" s="30"/>
      <c r="FG120" s="30"/>
      <c r="FH120" s="30"/>
      <c r="FI120" s="30"/>
      <c r="FJ120" s="30"/>
      <c r="FK120" s="30"/>
      <c r="FL120" s="30"/>
      <c r="FM120" s="30"/>
      <c r="FN120" s="30"/>
      <c r="FO120" s="30"/>
      <c r="FP120" s="30"/>
      <c r="FQ120" s="30"/>
      <c r="FR120" s="30"/>
      <c r="FS120" s="30"/>
      <c r="FT120" s="30"/>
      <c r="FU120" s="30"/>
      <c r="FV120" s="30"/>
      <c r="FW120" s="30"/>
      <c r="FX120" s="30"/>
      <c r="FY120" s="30"/>
      <c r="FZ120" s="30"/>
      <c r="GA120" s="30"/>
      <c r="GB120" s="30"/>
      <c r="GC120" s="30"/>
      <c r="GD120" s="30"/>
      <c r="GE120" s="30"/>
      <c r="GF120" s="30"/>
      <c r="GG120" s="30"/>
      <c r="GH120" s="30"/>
      <c r="GI120" s="30"/>
      <c r="GJ120" s="30"/>
      <c r="GK120" s="30"/>
      <c r="GL120" s="30"/>
      <c r="GM120" s="30"/>
      <c r="GN120" s="30"/>
      <c r="GO120" s="30"/>
      <c r="GP120" s="30"/>
      <c r="GQ120" s="30"/>
      <c r="GR120" s="30"/>
      <c r="GS120" s="30"/>
      <c r="GT120" s="30"/>
      <c r="GU120" s="30"/>
      <c r="GV120" s="30"/>
      <c r="GW120" s="30"/>
      <c r="GX120" s="30"/>
      <c r="GY120" s="30"/>
      <c r="GZ120" s="30"/>
      <c r="HA120" s="30"/>
      <c r="HB120" s="30"/>
      <c r="HC120" s="30"/>
      <c r="HD120" s="30"/>
      <c r="HE120" s="30"/>
      <c r="HF120" s="30"/>
      <c r="HG120" s="30"/>
      <c r="HH120" s="30"/>
      <c r="HI120" s="30"/>
      <c r="HJ120" s="30"/>
      <c r="HK120" s="30"/>
      <c r="HL120" s="30"/>
      <c r="HM120" s="30"/>
      <c r="HN120" s="30"/>
      <c r="HO120" s="30"/>
      <c r="HP120" s="30"/>
      <c r="HQ120" s="30"/>
      <c r="HR120" s="30"/>
      <c r="HS120" s="30"/>
      <c r="HT120" s="30"/>
      <c r="HU120" s="30"/>
      <c r="HV120" s="30"/>
      <c r="HW120" s="30"/>
      <c r="HX120" s="30"/>
      <c r="HY120" s="30"/>
      <c r="HZ120" s="30"/>
      <c r="IA120" s="30"/>
      <c r="IB120" s="30"/>
      <c r="IC120" s="30"/>
      <c r="ID120" s="30"/>
      <c r="IE120" s="30"/>
      <c r="IF120" s="30"/>
      <c r="IG120" s="30"/>
      <c r="IH120" s="30"/>
      <c r="II120" s="30"/>
      <c r="IJ120" s="30"/>
      <c r="IK120" s="30"/>
      <c r="IL120" s="30"/>
      <c r="IM120" s="30"/>
      <c r="IN120" s="30"/>
      <c r="IO120" s="30"/>
      <c r="IP120" s="30"/>
      <c r="IQ120" s="30"/>
      <c r="IR120" s="30"/>
      <c r="IS120" s="30"/>
      <c r="IT120" s="30"/>
      <c r="IU120" s="30"/>
      <c r="IV120" s="30"/>
      <c r="IW120" s="30"/>
      <c r="IX120" s="30"/>
      <c r="IY120" s="30"/>
      <c r="IZ120" s="30"/>
      <c r="JA120" s="30"/>
      <c r="JB120" s="30"/>
      <c r="JC120" s="30"/>
      <c r="JD120" s="30"/>
      <c r="JE120" s="30"/>
      <c r="JF120" s="30"/>
      <c r="JG120" s="30"/>
      <c r="JH120" s="30"/>
      <c r="JI120" s="30"/>
      <c r="JJ120" s="30"/>
      <c r="JK120" s="30"/>
      <c r="JL120" s="30"/>
      <c r="JM120" s="30"/>
      <c r="JN120" s="30"/>
      <c r="JO120" s="30"/>
      <c r="JP120" s="30"/>
      <c r="JQ120" s="30"/>
      <c r="JR120" s="30"/>
      <c r="JS120" s="30"/>
      <c r="JT120" s="30"/>
      <c r="JU120" s="30"/>
      <c r="JV120" s="30"/>
      <c r="JW120" s="30"/>
      <c r="JX120" s="30"/>
      <c r="JY120" s="30"/>
      <c r="JZ120" s="30"/>
      <c r="KA120" s="30"/>
      <c r="KB120" s="30"/>
      <c r="KC120" s="30"/>
      <c r="KD120" s="30"/>
      <c r="KE120" s="30"/>
      <c r="KF120" s="30"/>
      <c r="KG120" s="30"/>
      <c r="KH120" s="30"/>
      <c r="KI120" s="30"/>
      <c r="KJ120" s="30"/>
      <c r="KK120" s="30"/>
      <c r="KL120" s="30"/>
      <c r="KM120" s="30"/>
      <c r="KN120" s="30"/>
      <c r="KO120" s="30"/>
      <c r="KP120" s="30"/>
      <c r="KQ120" s="30"/>
      <c r="KR120" s="30"/>
      <c r="KS120" s="30"/>
      <c r="KT120" s="30"/>
      <c r="KU120" s="30"/>
      <c r="KV120" s="30"/>
      <c r="KW120" s="30"/>
      <c r="KX120" s="30"/>
      <c r="KY120" s="30"/>
      <c r="KZ120" s="30"/>
      <c r="LA120" s="30"/>
      <c r="LB120" s="30"/>
      <c r="LC120" s="30"/>
      <c r="LD120" s="30"/>
    </row>
    <row r="121" s="18" customFormat="1" spans="1:316">
      <c r="A121" s="1"/>
      <c r="B121" s="19"/>
      <c r="C121" s="19"/>
      <c r="D121" s="1"/>
      <c r="E121" s="19"/>
      <c r="F121" s="19"/>
      <c r="G121" s="19"/>
      <c r="H121" s="1"/>
      <c r="I121" s="19"/>
      <c r="J121" s="1"/>
      <c r="K121" s="1"/>
      <c r="L121" s="1"/>
      <c r="M121" s="1"/>
      <c r="N121" s="1"/>
      <c r="O121" s="1"/>
      <c r="P121" s="20"/>
      <c r="Q121" s="21"/>
      <c r="R121" s="22"/>
      <c r="S121" s="23"/>
      <c r="T121" s="23"/>
      <c r="U121" s="24"/>
      <c r="V121" s="24"/>
      <c r="W121" s="24"/>
      <c r="X121" s="25"/>
      <c r="Y121" s="1"/>
      <c r="Z121" s="1"/>
      <c r="AA121" s="26"/>
      <c r="AB121" s="27"/>
      <c r="AC121" s="27"/>
      <c r="AD121" s="19"/>
      <c r="AE121" s="19"/>
      <c r="AF121" s="19"/>
      <c r="AG121" s="19"/>
      <c r="AH121" s="19"/>
      <c r="AI121" s="19"/>
      <c r="AJ121" s="19"/>
      <c r="AK121" s="28"/>
      <c r="AL121" s="28"/>
      <c r="AM121" s="29"/>
      <c r="AN121" s="29"/>
      <c r="AO121" s="30"/>
      <c r="AP121" s="30"/>
      <c r="AQ121" s="30"/>
      <c r="AR121" s="30"/>
      <c r="AS121" s="30"/>
      <c r="AT121" s="30"/>
      <c r="AU121" s="30"/>
      <c r="AV121" s="30"/>
      <c r="AW121" s="30"/>
      <c r="AX121" s="30"/>
      <c r="AY121" s="30"/>
      <c r="AZ121" s="30"/>
      <c r="BA121" s="30"/>
      <c r="BB121" s="30"/>
      <c r="BC121" s="30"/>
      <c r="BD121" s="30"/>
      <c r="BE121" s="30"/>
      <c r="BF121" s="30"/>
      <c r="BG121" s="30"/>
      <c r="BH121" s="30"/>
      <c r="BI121" s="30"/>
      <c r="BJ121" s="30"/>
      <c r="BK121" s="30"/>
      <c r="BL121" s="30"/>
      <c r="BM121" s="30"/>
      <c r="BN121" s="30"/>
      <c r="BO121" s="30"/>
      <c r="BP121" s="30"/>
      <c r="BQ121" s="30"/>
      <c r="BR121" s="30"/>
      <c r="BS121" s="30"/>
      <c r="BT121" s="30"/>
      <c r="BU121" s="30"/>
      <c r="BV121" s="30"/>
      <c r="BW121" s="30"/>
      <c r="BX121" s="30"/>
      <c r="BY121" s="30"/>
      <c r="BZ121" s="30"/>
      <c r="CA121" s="30"/>
      <c r="CB121" s="30"/>
      <c r="CC121" s="30"/>
      <c r="CD121" s="30"/>
      <c r="CE121" s="30"/>
      <c r="CF121" s="30"/>
      <c r="CG121" s="30"/>
      <c r="CH121" s="30"/>
      <c r="CI121" s="30"/>
      <c r="CJ121" s="30"/>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c r="DK121" s="30"/>
      <c r="DL121" s="30"/>
      <c r="DM121" s="30"/>
      <c r="DN121" s="30"/>
      <c r="DO121" s="30"/>
      <c r="DP121" s="30"/>
      <c r="DQ121" s="30"/>
      <c r="DR121" s="30"/>
      <c r="DS121" s="30"/>
      <c r="DT121" s="30"/>
      <c r="DU121" s="30"/>
      <c r="DV121" s="30"/>
      <c r="DW121" s="30"/>
      <c r="DX121" s="30"/>
      <c r="DY121" s="30"/>
      <c r="DZ121" s="30"/>
      <c r="EA121" s="30"/>
      <c r="EB121" s="30"/>
      <c r="EC121" s="30"/>
      <c r="ED121" s="30"/>
      <c r="EE121" s="30"/>
      <c r="EF121" s="30"/>
      <c r="EG121" s="30"/>
      <c r="EH121" s="30"/>
      <c r="EI121" s="30"/>
      <c r="EJ121" s="30"/>
      <c r="EK121" s="30"/>
      <c r="EL121" s="30"/>
      <c r="EM121" s="30"/>
      <c r="EN121" s="30"/>
      <c r="EO121" s="30"/>
      <c r="EP121" s="30"/>
      <c r="EQ121" s="30"/>
      <c r="ER121" s="30"/>
      <c r="ES121" s="30"/>
      <c r="ET121" s="30"/>
      <c r="EU121" s="30"/>
      <c r="EV121" s="30"/>
      <c r="EW121" s="30"/>
      <c r="EX121" s="30"/>
      <c r="EY121" s="30"/>
      <c r="EZ121" s="30"/>
      <c r="FA121" s="30"/>
      <c r="FB121" s="30"/>
      <c r="FC121" s="30"/>
      <c r="FD121" s="30"/>
      <c r="FE121" s="30"/>
      <c r="FF121" s="30"/>
      <c r="FG121" s="30"/>
      <c r="FH121" s="30"/>
      <c r="FI121" s="30"/>
      <c r="FJ121" s="30"/>
      <c r="FK121" s="30"/>
      <c r="FL121" s="30"/>
      <c r="FM121" s="30"/>
      <c r="FN121" s="30"/>
      <c r="FO121" s="30"/>
      <c r="FP121" s="30"/>
      <c r="FQ121" s="30"/>
      <c r="FR121" s="30"/>
      <c r="FS121" s="30"/>
      <c r="FT121" s="30"/>
      <c r="FU121" s="30"/>
      <c r="FV121" s="30"/>
      <c r="FW121" s="30"/>
      <c r="FX121" s="30"/>
      <c r="FY121" s="30"/>
      <c r="FZ121" s="30"/>
      <c r="GA121" s="30"/>
      <c r="GB121" s="30"/>
      <c r="GC121" s="30"/>
      <c r="GD121" s="30"/>
      <c r="GE121" s="30"/>
      <c r="GF121" s="30"/>
      <c r="GG121" s="30"/>
      <c r="GH121" s="30"/>
      <c r="GI121" s="30"/>
      <c r="GJ121" s="30"/>
      <c r="GK121" s="30"/>
      <c r="GL121" s="30"/>
      <c r="GM121" s="30"/>
      <c r="GN121" s="30"/>
      <c r="GO121" s="30"/>
      <c r="GP121" s="30"/>
      <c r="GQ121" s="30"/>
      <c r="GR121" s="30"/>
      <c r="GS121" s="30"/>
      <c r="GT121" s="30"/>
      <c r="GU121" s="30"/>
      <c r="GV121" s="30"/>
      <c r="GW121" s="30"/>
      <c r="GX121" s="30"/>
      <c r="GY121" s="30"/>
      <c r="GZ121" s="30"/>
      <c r="HA121" s="30"/>
      <c r="HB121" s="30"/>
      <c r="HC121" s="30"/>
      <c r="HD121" s="30"/>
      <c r="HE121" s="30"/>
      <c r="HF121" s="30"/>
      <c r="HG121" s="30"/>
      <c r="HH121" s="30"/>
      <c r="HI121" s="30"/>
      <c r="HJ121" s="30"/>
      <c r="HK121" s="30"/>
      <c r="HL121" s="30"/>
      <c r="HM121" s="30"/>
      <c r="HN121" s="30"/>
      <c r="HO121" s="30"/>
      <c r="HP121" s="30"/>
      <c r="HQ121" s="30"/>
      <c r="HR121" s="30"/>
      <c r="HS121" s="30"/>
      <c r="HT121" s="30"/>
      <c r="HU121" s="30"/>
      <c r="HV121" s="30"/>
      <c r="HW121" s="30"/>
      <c r="HX121" s="30"/>
      <c r="HY121" s="30"/>
      <c r="HZ121" s="30"/>
      <c r="IA121" s="30"/>
      <c r="IB121" s="30"/>
      <c r="IC121" s="30"/>
      <c r="ID121" s="30"/>
      <c r="IE121" s="30"/>
      <c r="IF121" s="30"/>
      <c r="IG121" s="30"/>
      <c r="IH121" s="30"/>
      <c r="II121" s="30"/>
      <c r="IJ121" s="30"/>
      <c r="IK121" s="30"/>
      <c r="IL121" s="30"/>
      <c r="IM121" s="30"/>
      <c r="IN121" s="30"/>
      <c r="IO121" s="30"/>
      <c r="IP121" s="30"/>
      <c r="IQ121" s="30"/>
      <c r="IR121" s="30"/>
      <c r="IS121" s="30"/>
      <c r="IT121" s="30"/>
      <c r="IU121" s="30"/>
      <c r="IV121" s="30"/>
      <c r="IW121" s="30"/>
      <c r="IX121" s="30"/>
      <c r="IY121" s="30"/>
      <c r="IZ121" s="30"/>
      <c r="JA121" s="30"/>
      <c r="JB121" s="30"/>
      <c r="JC121" s="30"/>
      <c r="JD121" s="30"/>
      <c r="JE121" s="30"/>
      <c r="JF121" s="30"/>
      <c r="JG121" s="30"/>
      <c r="JH121" s="30"/>
      <c r="JI121" s="30"/>
      <c r="JJ121" s="30"/>
      <c r="JK121" s="30"/>
      <c r="JL121" s="30"/>
      <c r="JM121" s="30"/>
      <c r="JN121" s="30"/>
      <c r="JO121" s="30"/>
      <c r="JP121" s="30"/>
      <c r="JQ121" s="30"/>
      <c r="JR121" s="30"/>
      <c r="JS121" s="30"/>
      <c r="JT121" s="30"/>
      <c r="JU121" s="30"/>
      <c r="JV121" s="30"/>
      <c r="JW121" s="30"/>
      <c r="JX121" s="30"/>
      <c r="JY121" s="30"/>
      <c r="JZ121" s="30"/>
      <c r="KA121" s="30"/>
      <c r="KB121" s="30"/>
      <c r="KC121" s="30"/>
      <c r="KD121" s="30"/>
      <c r="KE121" s="30"/>
      <c r="KF121" s="30"/>
      <c r="KG121" s="30"/>
      <c r="KH121" s="30"/>
      <c r="KI121" s="30"/>
      <c r="KJ121" s="30"/>
      <c r="KK121" s="30"/>
      <c r="KL121" s="30"/>
      <c r="KM121" s="30"/>
      <c r="KN121" s="30"/>
      <c r="KO121" s="30"/>
      <c r="KP121" s="30"/>
      <c r="KQ121" s="30"/>
      <c r="KR121" s="30"/>
      <c r="KS121" s="30"/>
      <c r="KT121" s="30"/>
      <c r="KU121" s="30"/>
      <c r="KV121" s="30"/>
      <c r="KW121" s="30"/>
      <c r="KX121" s="30"/>
      <c r="KY121" s="30"/>
      <c r="KZ121" s="30"/>
      <c r="LA121" s="30"/>
      <c r="LB121" s="30"/>
      <c r="LC121" s="30"/>
      <c r="LD121" s="30"/>
    </row>
    <row r="122" s="18" customFormat="1" spans="1:316">
      <c r="A122" s="1"/>
      <c r="B122" s="19"/>
      <c r="C122" s="19"/>
      <c r="D122" s="1"/>
      <c r="E122" s="19"/>
      <c r="F122" s="19"/>
      <c r="G122" s="19"/>
      <c r="H122" s="1"/>
      <c r="I122" s="19"/>
      <c r="J122" s="1"/>
      <c r="K122" s="1"/>
      <c r="L122" s="1"/>
      <c r="M122" s="1"/>
      <c r="N122" s="1"/>
      <c r="O122" s="1"/>
      <c r="P122" s="20"/>
      <c r="Q122" s="21"/>
      <c r="R122" s="22"/>
      <c r="S122" s="23"/>
      <c r="T122" s="23"/>
      <c r="U122" s="24"/>
      <c r="V122" s="24"/>
      <c r="W122" s="24"/>
      <c r="X122" s="25"/>
      <c r="Y122" s="1"/>
      <c r="Z122" s="1"/>
      <c r="AA122" s="26"/>
      <c r="AB122" s="27"/>
      <c r="AC122" s="27"/>
      <c r="AD122" s="19"/>
      <c r="AE122" s="19"/>
      <c r="AF122" s="19"/>
      <c r="AG122" s="19"/>
      <c r="AH122" s="19"/>
      <c r="AI122" s="19"/>
      <c r="AJ122" s="19"/>
      <c r="AK122" s="28"/>
      <c r="AL122" s="28"/>
      <c r="AM122" s="29"/>
      <c r="AN122" s="29"/>
      <c r="AO122" s="30"/>
      <c r="AP122" s="30"/>
      <c r="AQ122" s="30"/>
      <c r="AR122" s="30"/>
      <c r="AS122" s="30"/>
      <c r="AT122" s="30"/>
      <c r="AU122" s="30"/>
      <c r="AV122" s="30"/>
      <c r="AW122" s="30"/>
      <c r="AX122" s="30"/>
      <c r="AY122" s="30"/>
      <c r="AZ122" s="30"/>
      <c r="BA122" s="30"/>
      <c r="BB122" s="30"/>
      <c r="BC122" s="30"/>
      <c r="BD122" s="30"/>
      <c r="BE122" s="30"/>
      <c r="BF122" s="30"/>
      <c r="BG122" s="30"/>
      <c r="BH122" s="30"/>
      <c r="BI122" s="30"/>
      <c r="BJ122" s="30"/>
      <c r="BK122" s="30"/>
      <c r="BL122" s="30"/>
      <c r="BM122" s="30"/>
      <c r="BN122" s="30"/>
      <c r="BO122" s="30"/>
      <c r="BP122" s="30"/>
      <c r="BQ122" s="30"/>
      <c r="BR122" s="30"/>
      <c r="BS122" s="30"/>
      <c r="BT122" s="30"/>
      <c r="BU122" s="30"/>
      <c r="BV122" s="30"/>
      <c r="BW122" s="30"/>
      <c r="BX122" s="30"/>
      <c r="BY122" s="30"/>
      <c r="BZ122" s="30"/>
      <c r="CA122" s="30"/>
      <c r="CB122" s="30"/>
      <c r="CC122" s="30"/>
      <c r="CD122" s="30"/>
      <c r="CE122" s="30"/>
      <c r="CF122" s="30"/>
      <c r="CG122" s="30"/>
      <c r="CH122" s="30"/>
      <c r="CI122" s="30"/>
      <c r="CJ122" s="30"/>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c r="DK122" s="30"/>
      <c r="DL122" s="30"/>
      <c r="DM122" s="30"/>
      <c r="DN122" s="30"/>
      <c r="DO122" s="30"/>
      <c r="DP122" s="30"/>
      <c r="DQ122" s="30"/>
      <c r="DR122" s="30"/>
      <c r="DS122" s="30"/>
      <c r="DT122" s="30"/>
      <c r="DU122" s="30"/>
      <c r="DV122" s="30"/>
      <c r="DW122" s="30"/>
      <c r="DX122" s="30"/>
      <c r="DY122" s="30"/>
      <c r="DZ122" s="30"/>
      <c r="EA122" s="30"/>
      <c r="EB122" s="30"/>
      <c r="EC122" s="30"/>
      <c r="ED122" s="30"/>
      <c r="EE122" s="30"/>
      <c r="EF122" s="30"/>
      <c r="EG122" s="30"/>
      <c r="EH122" s="30"/>
      <c r="EI122" s="30"/>
      <c r="EJ122" s="30"/>
      <c r="EK122" s="30"/>
      <c r="EL122" s="30"/>
      <c r="EM122" s="30"/>
      <c r="EN122" s="30"/>
      <c r="EO122" s="30"/>
      <c r="EP122" s="30"/>
      <c r="EQ122" s="30"/>
      <c r="ER122" s="30"/>
      <c r="ES122" s="30"/>
      <c r="ET122" s="30"/>
      <c r="EU122" s="30"/>
      <c r="EV122" s="30"/>
      <c r="EW122" s="30"/>
      <c r="EX122" s="30"/>
      <c r="EY122" s="30"/>
      <c r="EZ122" s="30"/>
      <c r="FA122" s="30"/>
      <c r="FB122" s="30"/>
      <c r="FC122" s="30"/>
      <c r="FD122" s="30"/>
      <c r="FE122" s="30"/>
      <c r="FF122" s="30"/>
      <c r="FG122" s="30"/>
      <c r="FH122" s="30"/>
      <c r="FI122" s="30"/>
      <c r="FJ122" s="30"/>
      <c r="FK122" s="30"/>
      <c r="FL122" s="30"/>
      <c r="FM122" s="30"/>
      <c r="FN122" s="30"/>
      <c r="FO122" s="30"/>
      <c r="FP122" s="30"/>
      <c r="FQ122" s="30"/>
      <c r="FR122" s="30"/>
      <c r="FS122" s="30"/>
      <c r="FT122" s="30"/>
      <c r="FU122" s="30"/>
      <c r="FV122" s="30"/>
      <c r="FW122" s="30"/>
      <c r="FX122" s="30"/>
      <c r="FY122" s="30"/>
      <c r="FZ122" s="30"/>
      <c r="GA122" s="30"/>
      <c r="GB122" s="30"/>
      <c r="GC122" s="30"/>
      <c r="GD122" s="30"/>
      <c r="GE122" s="30"/>
      <c r="GF122" s="30"/>
      <c r="GG122" s="30"/>
      <c r="GH122" s="30"/>
      <c r="GI122" s="30"/>
      <c r="GJ122" s="30"/>
      <c r="GK122" s="30"/>
      <c r="GL122" s="30"/>
      <c r="GM122" s="30"/>
      <c r="GN122" s="30"/>
      <c r="GO122" s="30"/>
      <c r="GP122" s="30"/>
      <c r="GQ122" s="30"/>
      <c r="GR122" s="30"/>
      <c r="GS122" s="30"/>
      <c r="GT122" s="30"/>
      <c r="GU122" s="30"/>
      <c r="GV122" s="30"/>
      <c r="GW122" s="30"/>
      <c r="GX122" s="30"/>
      <c r="GY122" s="30"/>
      <c r="GZ122" s="30"/>
      <c r="HA122" s="30"/>
      <c r="HB122" s="30"/>
      <c r="HC122" s="30"/>
      <c r="HD122" s="30"/>
      <c r="HE122" s="30"/>
      <c r="HF122" s="30"/>
      <c r="HG122" s="30"/>
      <c r="HH122" s="30"/>
      <c r="HI122" s="30"/>
      <c r="HJ122" s="30"/>
      <c r="HK122" s="30"/>
      <c r="HL122" s="30"/>
      <c r="HM122" s="30"/>
      <c r="HN122" s="30"/>
      <c r="HO122" s="30"/>
      <c r="HP122" s="30"/>
      <c r="HQ122" s="30"/>
      <c r="HR122" s="30"/>
      <c r="HS122" s="30"/>
      <c r="HT122" s="30"/>
      <c r="HU122" s="30"/>
      <c r="HV122" s="30"/>
      <c r="HW122" s="30"/>
      <c r="HX122" s="30"/>
      <c r="HY122" s="30"/>
      <c r="HZ122" s="30"/>
      <c r="IA122" s="30"/>
      <c r="IB122" s="30"/>
      <c r="IC122" s="30"/>
      <c r="ID122" s="30"/>
      <c r="IE122" s="30"/>
      <c r="IF122" s="30"/>
      <c r="IG122" s="30"/>
      <c r="IH122" s="30"/>
      <c r="II122" s="30"/>
      <c r="IJ122" s="30"/>
      <c r="IK122" s="30"/>
      <c r="IL122" s="30"/>
      <c r="IM122" s="30"/>
      <c r="IN122" s="30"/>
      <c r="IO122" s="30"/>
      <c r="IP122" s="30"/>
      <c r="IQ122" s="30"/>
      <c r="IR122" s="30"/>
      <c r="IS122" s="30"/>
      <c r="IT122" s="30"/>
      <c r="IU122" s="30"/>
      <c r="IV122" s="30"/>
      <c r="IW122" s="30"/>
      <c r="IX122" s="30"/>
      <c r="IY122" s="30"/>
      <c r="IZ122" s="30"/>
      <c r="JA122" s="30"/>
      <c r="JB122" s="30"/>
      <c r="JC122" s="30"/>
      <c r="JD122" s="30"/>
      <c r="JE122" s="30"/>
      <c r="JF122" s="30"/>
      <c r="JG122" s="30"/>
      <c r="JH122" s="30"/>
      <c r="JI122" s="30"/>
      <c r="JJ122" s="30"/>
      <c r="JK122" s="30"/>
      <c r="JL122" s="30"/>
      <c r="JM122" s="30"/>
      <c r="JN122" s="30"/>
      <c r="JO122" s="30"/>
      <c r="JP122" s="30"/>
      <c r="JQ122" s="30"/>
      <c r="JR122" s="30"/>
      <c r="JS122" s="30"/>
      <c r="JT122" s="30"/>
      <c r="JU122" s="30"/>
      <c r="JV122" s="30"/>
      <c r="JW122" s="30"/>
      <c r="JX122" s="30"/>
      <c r="JY122" s="30"/>
      <c r="JZ122" s="30"/>
      <c r="KA122" s="30"/>
      <c r="KB122" s="30"/>
      <c r="KC122" s="30"/>
      <c r="KD122" s="30"/>
      <c r="KE122" s="30"/>
      <c r="KF122" s="30"/>
      <c r="KG122" s="30"/>
      <c r="KH122" s="30"/>
      <c r="KI122" s="30"/>
      <c r="KJ122" s="30"/>
      <c r="KK122" s="30"/>
      <c r="KL122" s="30"/>
      <c r="KM122" s="30"/>
      <c r="KN122" s="30"/>
      <c r="KO122" s="30"/>
      <c r="KP122" s="30"/>
      <c r="KQ122" s="30"/>
      <c r="KR122" s="30"/>
      <c r="KS122" s="30"/>
      <c r="KT122" s="30"/>
      <c r="KU122" s="30"/>
      <c r="KV122" s="30"/>
      <c r="KW122" s="30"/>
      <c r="KX122" s="30"/>
      <c r="KY122" s="30"/>
      <c r="KZ122" s="30"/>
      <c r="LA122" s="30"/>
      <c r="LB122" s="30"/>
      <c r="LC122" s="30"/>
      <c r="LD122" s="30"/>
    </row>
    <row r="123" s="18" customFormat="1" spans="1:316">
      <c r="A123" s="1"/>
      <c r="B123" s="19"/>
      <c r="C123" s="19"/>
      <c r="D123" s="1"/>
      <c r="E123" s="19"/>
      <c r="F123" s="19"/>
      <c r="G123" s="19"/>
      <c r="H123" s="1"/>
      <c r="I123" s="19"/>
      <c r="J123" s="1"/>
      <c r="K123" s="1"/>
      <c r="L123" s="1"/>
      <c r="M123" s="1"/>
      <c r="N123" s="1"/>
      <c r="O123" s="1"/>
      <c r="P123" s="20"/>
      <c r="Q123" s="21"/>
      <c r="R123" s="22"/>
      <c r="S123" s="23"/>
      <c r="T123" s="23"/>
      <c r="U123" s="24"/>
      <c r="V123" s="24"/>
      <c r="W123" s="24"/>
      <c r="X123" s="25"/>
      <c r="Y123" s="1"/>
      <c r="Z123" s="1"/>
      <c r="AA123" s="26"/>
      <c r="AB123" s="27"/>
      <c r="AC123" s="27"/>
      <c r="AD123" s="19"/>
      <c r="AE123" s="19"/>
      <c r="AF123" s="19"/>
      <c r="AG123" s="19"/>
      <c r="AH123" s="19"/>
      <c r="AI123" s="19"/>
      <c r="AJ123" s="19"/>
      <c r="AK123" s="28"/>
      <c r="AL123" s="28"/>
      <c r="AM123" s="29"/>
      <c r="AN123" s="29"/>
      <c r="AO123" s="30"/>
      <c r="AP123" s="30"/>
      <c r="AQ123" s="30"/>
      <c r="AR123" s="30"/>
      <c r="AS123" s="30"/>
      <c r="AT123" s="30"/>
      <c r="AU123" s="30"/>
      <c r="AV123" s="30"/>
      <c r="AW123" s="30"/>
      <c r="AX123" s="30"/>
      <c r="AY123" s="30"/>
      <c r="AZ123" s="30"/>
      <c r="BA123" s="30"/>
      <c r="BB123" s="30"/>
      <c r="BC123" s="30"/>
      <c r="BD123" s="30"/>
      <c r="BE123" s="30"/>
      <c r="BF123" s="30"/>
      <c r="BG123" s="30"/>
      <c r="BH123" s="30"/>
      <c r="BI123" s="30"/>
      <c r="BJ123" s="30"/>
      <c r="BK123" s="30"/>
      <c r="BL123" s="30"/>
      <c r="BM123" s="30"/>
      <c r="BN123" s="30"/>
      <c r="BO123" s="30"/>
      <c r="BP123" s="30"/>
      <c r="BQ123" s="30"/>
      <c r="BR123" s="30"/>
      <c r="BS123" s="30"/>
      <c r="BT123" s="30"/>
      <c r="BU123" s="30"/>
      <c r="BV123" s="30"/>
      <c r="BW123" s="30"/>
      <c r="BX123" s="30"/>
      <c r="BY123" s="30"/>
      <c r="BZ123" s="30"/>
      <c r="CA123" s="30"/>
      <c r="CB123" s="30"/>
      <c r="CC123" s="30"/>
      <c r="CD123" s="30"/>
      <c r="CE123" s="30"/>
      <c r="CF123" s="30"/>
      <c r="CG123" s="30"/>
      <c r="CH123" s="30"/>
      <c r="CI123" s="30"/>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c r="DK123" s="30"/>
      <c r="DL123" s="30"/>
      <c r="DM123" s="30"/>
      <c r="DN123" s="30"/>
      <c r="DO123" s="30"/>
      <c r="DP123" s="30"/>
      <c r="DQ123" s="30"/>
      <c r="DR123" s="30"/>
      <c r="DS123" s="30"/>
      <c r="DT123" s="30"/>
      <c r="DU123" s="30"/>
      <c r="DV123" s="30"/>
      <c r="DW123" s="30"/>
      <c r="DX123" s="30"/>
      <c r="DY123" s="30"/>
      <c r="DZ123" s="30"/>
      <c r="EA123" s="30"/>
      <c r="EB123" s="30"/>
      <c r="EC123" s="30"/>
      <c r="ED123" s="30"/>
      <c r="EE123" s="30"/>
      <c r="EF123" s="30"/>
      <c r="EG123" s="30"/>
      <c r="EH123" s="30"/>
      <c r="EI123" s="30"/>
      <c r="EJ123" s="30"/>
      <c r="EK123" s="30"/>
      <c r="EL123" s="30"/>
      <c r="EM123" s="30"/>
      <c r="EN123" s="30"/>
      <c r="EO123" s="30"/>
      <c r="EP123" s="30"/>
      <c r="EQ123" s="30"/>
      <c r="ER123" s="30"/>
      <c r="ES123" s="30"/>
      <c r="ET123" s="30"/>
      <c r="EU123" s="30"/>
      <c r="EV123" s="30"/>
      <c r="EW123" s="30"/>
      <c r="EX123" s="30"/>
      <c r="EY123" s="30"/>
      <c r="EZ123" s="30"/>
      <c r="FA123" s="30"/>
      <c r="FB123" s="30"/>
      <c r="FC123" s="30"/>
      <c r="FD123" s="30"/>
      <c r="FE123" s="30"/>
      <c r="FF123" s="30"/>
      <c r="FG123" s="30"/>
      <c r="FH123" s="30"/>
      <c r="FI123" s="30"/>
      <c r="FJ123" s="30"/>
      <c r="FK123" s="30"/>
      <c r="FL123" s="30"/>
      <c r="FM123" s="30"/>
      <c r="FN123" s="30"/>
      <c r="FO123" s="30"/>
      <c r="FP123" s="30"/>
      <c r="FQ123" s="30"/>
      <c r="FR123" s="30"/>
      <c r="FS123" s="30"/>
      <c r="FT123" s="30"/>
      <c r="FU123" s="30"/>
      <c r="FV123" s="30"/>
      <c r="FW123" s="30"/>
      <c r="FX123" s="30"/>
      <c r="FY123" s="30"/>
      <c r="FZ123" s="30"/>
      <c r="GA123" s="30"/>
      <c r="GB123" s="30"/>
      <c r="GC123" s="30"/>
      <c r="GD123" s="30"/>
      <c r="GE123" s="30"/>
      <c r="GF123" s="30"/>
      <c r="GG123" s="30"/>
      <c r="GH123" s="30"/>
      <c r="GI123" s="30"/>
      <c r="GJ123" s="30"/>
      <c r="GK123" s="30"/>
      <c r="GL123" s="30"/>
      <c r="GM123" s="30"/>
      <c r="GN123" s="30"/>
      <c r="GO123" s="30"/>
      <c r="GP123" s="30"/>
      <c r="GQ123" s="30"/>
      <c r="GR123" s="30"/>
      <c r="GS123" s="30"/>
      <c r="GT123" s="30"/>
      <c r="GU123" s="30"/>
      <c r="GV123" s="30"/>
      <c r="GW123" s="30"/>
      <c r="GX123" s="30"/>
      <c r="GY123" s="30"/>
      <c r="GZ123" s="30"/>
      <c r="HA123" s="30"/>
      <c r="HB123" s="30"/>
      <c r="HC123" s="30"/>
      <c r="HD123" s="30"/>
      <c r="HE123" s="30"/>
      <c r="HF123" s="30"/>
      <c r="HG123" s="30"/>
      <c r="HH123" s="30"/>
      <c r="HI123" s="30"/>
      <c r="HJ123" s="30"/>
      <c r="HK123" s="30"/>
      <c r="HL123" s="30"/>
      <c r="HM123" s="30"/>
      <c r="HN123" s="30"/>
      <c r="HO123" s="30"/>
      <c r="HP123" s="30"/>
      <c r="HQ123" s="30"/>
      <c r="HR123" s="30"/>
      <c r="HS123" s="30"/>
      <c r="HT123" s="30"/>
      <c r="HU123" s="30"/>
      <c r="HV123" s="30"/>
      <c r="HW123" s="30"/>
      <c r="HX123" s="30"/>
      <c r="HY123" s="30"/>
      <c r="HZ123" s="30"/>
      <c r="IA123" s="30"/>
      <c r="IB123" s="30"/>
      <c r="IC123" s="30"/>
      <c r="ID123" s="30"/>
      <c r="IE123" s="30"/>
      <c r="IF123" s="30"/>
      <c r="IG123" s="30"/>
      <c r="IH123" s="30"/>
      <c r="II123" s="30"/>
      <c r="IJ123" s="30"/>
      <c r="IK123" s="30"/>
      <c r="IL123" s="30"/>
      <c r="IM123" s="30"/>
      <c r="IN123" s="30"/>
      <c r="IO123" s="30"/>
      <c r="IP123" s="30"/>
      <c r="IQ123" s="30"/>
      <c r="IR123" s="30"/>
      <c r="IS123" s="30"/>
      <c r="IT123" s="30"/>
      <c r="IU123" s="30"/>
      <c r="IV123" s="30"/>
      <c r="IW123" s="30"/>
      <c r="IX123" s="30"/>
      <c r="IY123" s="30"/>
      <c r="IZ123" s="30"/>
      <c r="JA123" s="30"/>
      <c r="JB123" s="30"/>
      <c r="JC123" s="30"/>
      <c r="JD123" s="30"/>
      <c r="JE123" s="30"/>
      <c r="JF123" s="30"/>
      <c r="JG123" s="30"/>
      <c r="JH123" s="30"/>
      <c r="JI123" s="30"/>
      <c r="JJ123" s="30"/>
      <c r="JK123" s="30"/>
      <c r="JL123" s="30"/>
      <c r="JM123" s="30"/>
      <c r="JN123" s="30"/>
      <c r="JO123" s="30"/>
      <c r="JP123" s="30"/>
      <c r="JQ123" s="30"/>
      <c r="JR123" s="30"/>
      <c r="JS123" s="30"/>
      <c r="JT123" s="30"/>
      <c r="JU123" s="30"/>
      <c r="JV123" s="30"/>
      <c r="JW123" s="30"/>
      <c r="JX123" s="30"/>
      <c r="JY123" s="30"/>
      <c r="JZ123" s="30"/>
      <c r="KA123" s="30"/>
      <c r="KB123" s="30"/>
      <c r="KC123" s="30"/>
      <c r="KD123" s="30"/>
      <c r="KE123" s="30"/>
      <c r="KF123" s="30"/>
      <c r="KG123" s="30"/>
      <c r="KH123" s="30"/>
      <c r="KI123" s="30"/>
      <c r="KJ123" s="30"/>
      <c r="KK123" s="30"/>
      <c r="KL123" s="30"/>
      <c r="KM123" s="30"/>
      <c r="KN123" s="30"/>
      <c r="KO123" s="30"/>
      <c r="KP123" s="30"/>
      <c r="KQ123" s="30"/>
      <c r="KR123" s="30"/>
      <c r="KS123" s="30"/>
      <c r="KT123" s="30"/>
      <c r="KU123" s="30"/>
      <c r="KV123" s="30"/>
      <c r="KW123" s="30"/>
      <c r="KX123" s="30"/>
      <c r="KY123" s="30"/>
      <c r="KZ123" s="30"/>
      <c r="LA123" s="30"/>
      <c r="LB123" s="30"/>
      <c r="LC123" s="30"/>
      <c r="LD123" s="30"/>
    </row>
    <row r="124" spans="14:24">
      <c r="N124" s="402"/>
      <c r="O124" s="402"/>
      <c r="X124" s="422"/>
    </row>
    <row r="126" spans="6:6">
      <c r="F126" s="380"/>
    </row>
    <row r="129" ht="26.25" customHeight="1" spans="3:36">
      <c r="C129" s="379"/>
      <c r="N129" s="378"/>
      <c r="O129" s="378"/>
      <c r="P129" s="401"/>
      <c r="R129" s="418"/>
      <c r="S129" s="419"/>
      <c r="T129" s="419"/>
      <c r="Z129" s="443"/>
      <c r="AD129" s="379"/>
      <c r="AE129" s="379"/>
      <c r="AF129" s="379"/>
      <c r="AG129" s="379"/>
      <c r="AH129" s="379"/>
      <c r="AI129" s="379"/>
      <c r="AJ129" s="379"/>
    </row>
    <row r="130" ht="26.25" customHeight="1" spans="3:36">
      <c r="C130" s="379"/>
      <c r="N130" s="378"/>
      <c r="O130" s="378"/>
      <c r="P130" s="401"/>
      <c r="R130" s="418"/>
      <c r="S130" s="419"/>
      <c r="T130" s="419"/>
      <c r="Z130" s="443"/>
      <c r="AD130" s="379"/>
      <c r="AE130" s="379"/>
      <c r="AF130" s="379"/>
      <c r="AG130" s="379"/>
      <c r="AH130" s="379"/>
      <c r="AI130" s="379"/>
      <c r="AJ130" s="379"/>
    </row>
    <row r="131" spans="18:18">
      <c r="R131" s="418"/>
    </row>
    <row r="132" spans="18:18">
      <c r="R132" s="418"/>
    </row>
    <row r="133" spans="18:18">
      <c r="R133" s="418"/>
    </row>
    <row r="134" spans="18:18">
      <c r="R134" s="418"/>
    </row>
    <row r="135" spans="18:18">
      <c r="R135" s="418"/>
    </row>
    <row r="136" spans="18:18">
      <c r="R136" s="418"/>
    </row>
    <row r="137" spans="18:18">
      <c r="R137" s="418"/>
    </row>
    <row r="138" spans="18:18">
      <c r="R138" s="418"/>
    </row>
    <row r="139" spans="18:18">
      <c r="R139" s="418"/>
    </row>
    <row r="140" spans="18:18">
      <c r="R140" s="418"/>
    </row>
    <row r="141" spans="18:18">
      <c r="R141" s="418"/>
    </row>
    <row r="142" spans="18:18">
      <c r="R142" s="418"/>
    </row>
    <row r="143" spans="18:18">
      <c r="R143" s="418"/>
    </row>
    <row r="144" spans="18:18">
      <c r="R144" s="418"/>
    </row>
    <row r="145" spans="18:18">
      <c r="R145" s="418"/>
    </row>
    <row r="146" spans="18:18">
      <c r="R146" s="418"/>
    </row>
    <row r="147" spans="18:18">
      <c r="R147" s="418"/>
    </row>
    <row r="148" spans="18:18">
      <c r="R148" s="418"/>
    </row>
    <row r="149" spans="18:18">
      <c r="R149" s="418"/>
    </row>
    <row r="150" spans="18:18">
      <c r="R150" s="418"/>
    </row>
    <row r="151" spans="18:18">
      <c r="R151" s="418"/>
    </row>
    <row r="152" spans="18:18">
      <c r="R152" s="418"/>
    </row>
    <row r="153" spans="18:18">
      <c r="R153" s="418"/>
    </row>
    <row r="154" spans="18:18">
      <c r="R154" s="418"/>
    </row>
    <row r="155" spans="18:18">
      <c r="R155" s="418"/>
    </row>
    <row r="156" spans="18:18">
      <c r="R156" s="418"/>
    </row>
    <row r="157" spans="18:18">
      <c r="R157" s="418"/>
    </row>
    <row r="158" spans="18:18">
      <c r="R158" s="418"/>
    </row>
    <row r="159" spans="18:18">
      <c r="R159" s="418"/>
    </row>
    <row r="160" spans="18:18">
      <c r="R160" s="418"/>
    </row>
    <row r="161" spans="18:18">
      <c r="R161" s="418"/>
    </row>
    <row r="162" spans="18:18">
      <c r="R162" s="418"/>
    </row>
    <row r="163" spans="18:18">
      <c r="R163" s="418"/>
    </row>
    <row r="164" spans="18:18">
      <c r="R164" s="418"/>
    </row>
    <row r="165" spans="18:18">
      <c r="R165" s="418"/>
    </row>
    <row r="166" spans="18:18">
      <c r="R166" s="418"/>
    </row>
    <row r="167" spans="18:18">
      <c r="R167" s="418"/>
    </row>
    <row r="168" spans="18:18">
      <c r="R168" s="418"/>
    </row>
    <row r="169" spans="18:18">
      <c r="R169" s="418"/>
    </row>
    <row r="170" spans="18:18">
      <c r="R170" s="418"/>
    </row>
    <row r="171" spans="18:18">
      <c r="R171" s="418"/>
    </row>
    <row r="172" spans="18:18">
      <c r="R172" s="418"/>
    </row>
    <row r="173" spans="18:18">
      <c r="R173" s="418"/>
    </row>
    <row r="174" spans="18:18">
      <c r="R174" s="418"/>
    </row>
    <row r="175" spans="18:18">
      <c r="R175" s="418"/>
    </row>
    <row r="176" spans="18:18">
      <c r="R176" s="418"/>
    </row>
    <row r="177" spans="18:18">
      <c r="R177" s="418"/>
    </row>
    <row r="178" spans="18:18">
      <c r="R178" s="418"/>
    </row>
    <row r="179" spans="18:18">
      <c r="R179" s="418"/>
    </row>
    <row r="180" spans="18:18">
      <c r="R180" s="418"/>
    </row>
    <row r="181" spans="18:18">
      <c r="R181" s="418"/>
    </row>
    <row r="182" spans="18:18">
      <c r="R182" s="418"/>
    </row>
    <row r="183" spans="18:18">
      <c r="R183" s="418"/>
    </row>
    <row r="184" spans="18:18">
      <c r="R184" s="418"/>
    </row>
    <row r="185" spans="18:18">
      <c r="R185" s="418"/>
    </row>
    <row r="186" spans="18:18">
      <c r="R186" s="418"/>
    </row>
    <row r="187" spans="18:18">
      <c r="R187" s="418"/>
    </row>
    <row r="188" spans="18:18">
      <c r="R188" s="418"/>
    </row>
    <row r="189" spans="18:18">
      <c r="R189" s="418"/>
    </row>
    <row r="190" spans="18:18">
      <c r="R190" s="418"/>
    </row>
    <row r="191" spans="18:18">
      <c r="R191" s="418"/>
    </row>
    <row r="192" spans="18:18">
      <c r="R192" s="418"/>
    </row>
    <row r="193" spans="18:18">
      <c r="R193" s="418"/>
    </row>
    <row r="194" spans="18:18">
      <c r="R194" s="418"/>
    </row>
    <row r="195" spans="18:18">
      <c r="R195" s="418"/>
    </row>
    <row r="196" spans="18:18">
      <c r="R196" s="418"/>
    </row>
    <row r="197" spans="18:18">
      <c r="R197" s="418"/>
    </row>
    <row r="198" spans="18:18">
      <c r="R198" s="418"/>
    </row>
    <row r="199" spans="18:18">
      <c r="R199" s="418"/>
    </row>
    <row r="200" spans="18:18">
      <c r="R200" s="418"/>
    </row>
    <row r="201" spans="18:18">
      <c r="R201" s="418"/>
    </row>
    <row r="202" spans="18:18">
      <c r="R202" s="418"/>
    </row>
    <row r="203" spans="18:18">
      <c r="R203" s="418"/>
    </row>
    <row r="204" spans="18:18">
      <c r="R204" s="418"/>
    </row>
    <row r="205" spans="18:18">
      <c r="R205" s="418"/>
    </row>
    <row r="206" spans="18:18">
      <c r="R206" s="418"/>
    </row>
    <row r="207" spans="18:18">
      <c r="R207" s="418"/>
    </row>
    <row r="208" spans="18:18">
      <c r="R208" s="418"/>
    </row>
    <row r="209" spans="18:18">
      <c r="R209" s="418"/>
    </row>
    <row r="210" spans="18:18">
      <c r="R210" s="418"/>
    </row>
    <row r="211" spans="18:18">
      <c r="R211" s="418"/>
    </row>
    <row r="212" spans="18:18">
      <c r="R212" s="418"/>
    </row>
    <row r="213" spans="18:18">
      <c r="R213" s="418"/>
    </row>
    <row r="214" spans="18:18">
      <c r="R214" s="418"/>
    </row>
    <row r="215" spans="18:18">
      <c r="R215" s="418"/>
    </row>
    <row r="216" spans="18:18">
      <c r="R216" s="418"/>
    </row>
    <row r="217" spans="18:18">
      <c r="R217" s="418"/>
    </row>
    <row r="218" spans="18:18">
      <c r="R218" s="418"/>
    </row>
    <row r="219" spans="18:18">
      <c r="R219" s="418"/>
    </row>
    <row r="220" spans="18:18">
      <c r="R220" s="418"/>
    </row>
    <row r="221" spans="18:18">
      <c r="R221" s="418"/>
    </row>
    <row r="222" spans="18:18">
      <c r="R222" s="418"/>
    </row>
    <row r="223" spans="18:18">
      <c r="R223" s="418"/>
    </row>
    <row r="224" spans="18:18">
      <c r="R224" s="418"/>
    </row>
    <row r="225" spans="18:18">
      <c r="R225" s="418"/>
    </row>
    <row r="226" spans="18:18">
      <c r="R226" s="418"/>
    </row>
    <row r="227" spans="18:18">
      <c r="R227" s="418"/>
    </row>
    <row r="228" spans="18:18">
      <c r="R228" s="418"/>
    </row>
    <row r="229" spans="18:18">
      <c r="R229" s="418"/>
    </row>
    <row r="230" spans="18:18">
      <c r="R230" s="418"/>
    </row>
    <row r="231" spans="18:18">
      <c r="R231" s="418"/>
    </row>
    <row r="232" spans="18:18">
      <c r="R232" s="418"/>
    </row>
    <row r="233" spans="18:18">
      <c r="R233" s="418"/>
    </row>
    <row r="234" spans="18:18">
      <c r="R234" s="418"/>
    </row>
    <row r="235" spans="18:18">
      <c r="R235" s="418"/>
    </row>
    <row r="236" spans="18:18">
      <c r="R236" s="418"/>
    </row>
    <row r="237" spans="18:18">
      <c r="R237" s="418"/>
    </row>
    <row r="238" spans="18:18">
      <c r="R238" s="418"/>
    </row>
    <row r="239" spans="18:18">
      <c r="R239" s="418"/>
    </row>
    <row r="240" spans="18:18">
      <c r="R240" s="418"/>
    </row>
    <row r="241" spans="18:18">
      <c r="R241" s="418"/>
    </row>
    <row r="242" spans="18:18">
      <c r="R242" s="418"/>
    </row>
    <row r="243" spans="18:18">
      <c r="R243" s="418"/>
    </row>
    <row r="244" spans="18:18">
      <c r="R244" s="418"/>
    </row>
    <row r="245" spans="18:18">
      <c r="R245" s="418"/>
    </row>
    <row r="246" spans="18:18">
      <c r="R246" s="418"/>
    </row>
    <row r="247" spans="18:18">
      <c r="R247" s="418"/>
    </row>
    <row r="248" spans="18:18">
      <c r="R248" s="418"/>
    </row>
    <row r="249" spans="18:18">
      <c r="R249" s="418"/>
    </row>
    <row r="250" spans="18:18">
      <c r="R250" s="418"/>
    </row>
    <row r="251" spans="18:18">
      <c r="R251" s="418"/>
    </row>
    <row r="252" spans="18:18">
      <c r="R252" s="494"/>
    </row>
    <row r="253" spans="18:18">
      <c r="R253" s="494"/>
    </row>
    <row r="254" spans="18:18">
      <c r="R254" s="495"/>
    </row>
    <row r="255" spans="18:18">
      <c r="R255" s="494"/>
    </row>
    <row r="256" spans="18:18">
      <c r="R256" s="494"/>
    </row>
    <row r="257" spans="18:18">
      <c r="R257" s="494"/>
    </row>
    <row r="258" spans="18:18">
      <c r="R258" s="494"/>
    </row>
    <row r="259" spans="18:18">
      <c r="R259" s="494"/>
    </row>
    <row r="260" spans="18:18">
      <c r="R260" s="496"/>
    </row>
    <row r="261" spans="18:18">
      <c r="R261" s="494"/>
    </row>
    <row r="262" spans="18:18">
      <c r="R262" s="494"/>
    </row>
    <row r="263" spans="18:18">
      <c r="R263" s="494"/>
    </row>
    <row r="264" spans="18:18">
      <c r="R264" s="494"/>
    </row>
    <row r="265" spans="18:18">
      <c r="R265" s="494"/>
    </row>
    <row r="266" spans="18:18">
      <c r="R266" s="494"/>
    </row>
    <row r="267" spans="18:18">
      <c r="R267" s="494"/>
    </row>
    <row r="268" spans="18:18">
      <c r="R268" s="494"/>
    </row>
    <row r="269" spans="18:18">
      <c r="R269" s="494"/>
    </row>
    <row r="270" spans="18:18">
      <c r="R270" s="494"/>
    </row>
    <row r="271" spans="18:18">
      <c r="R271" s="497"/>
    </row>
    <row r="272" spans="18:18">
      <c r="R272" s="497"/>
    </row>
    <row r="273" spans="18:18">
      <c r="R273" s="498"/>
    </row>
    <row r="274" spans="18:18">
      <c r="R274" s="494"/>
    </row>
    <row r="275" spans="18:18">
      <c r="R275" s="494"/>
    </row>
    <row r="276" spans="18:18">
      <c r="R276" s="494"/>
    </row>
    <row r="277" spans="18:18">
      <c r="R277" s="494"/>
    </row>
    <row r="278" spans="18:18">
      <c r="R278" s="495"/>
    </row>
    <row r="279" spans="18:18">
      <c r="R279" s="495"/>
    </row>
    <row r="280" spans="18:18">
      <c r="R280" s="495"/>
    </row>
    <row r="281" spans="18:18">
      <c r="R281" s="495"/>
    </row>
    <row r="282" spans="18:18">
      <c r="R282" s="495"/>
    </row>
    <row r="283" spans="18:18">
      <c r="R283" s="495"/>
    </row>
    <row r="284" spans="18:18">
      <c r="R284" s="495"/>
    </row>
    <row r="285" spans="18:18">
      <c r="R285" s="495"/>
    </row>
    <row r="286" spans="18:18">
      <c r="R286" s="495"/>
    </row>
    <row r="287" spans="18:18">
      <c r="R287" s="495"/>
    </row>
    <row r="288" spans="18:18">
      <c r="R288" s="495"/>
    </row>
    <row r="289" spans="18:18">
      <c r="R289" s="495"/>
    </row>
    <row r="290" spans="18:18">
      <c r="R290" s="495"/>
    </row>
    <row r="291" spans="18:18">
      <c r="R291" s="495"/>
    </row>
    <row r="292" spans="18:18">
      <c r="R292" s="499"/>
    </row>
    <row r="293" spans="18:18">
      <c r="R293" s="499"/>
    </row>
    <row r="294" spans="18:18">
      <c r="R294" s="499"/>
    </row>
    <row r="295" spans="18:18">
      <c r="R295" s="499"/>
    </row>
    <row r="296" spans="18:18">
      <c r="R296" s="499"/>
    </row>
    <row r="297" spans="18:18">
      <c r="R297" s="499"/>
    </row>
    <row r="298" spans="18:18">
      <c r="R298" s="500"/>
    </row>
    <row r="299" spans="18:18">
      <c r="R299" s="499"/>
    </row>
    <row r="300" ht="16.5" spans="18:18">
      <c r="R300" s="501"/>
    </row>
    <row r="301" spans="18:18">
      <c r="R301" s="499"/>
    </row>
    <row r="302" spans="18:18">
      <c r="R302" s="499"/>
    </row>
    <row r="303" spans="18:18">
      <c r="R303" s="499"/>
    </row>
    <row r="304" spans="18:18">
      <c r="R304" s="418"/>
    </row>
    <row r="305" spans="18:18">
      <c r="R305" s="418"/>
    </row>
    <row r="306" spans="18:18">
      <c r="R306" s="418"/>
    </row>
    <row r="307" spans="18:18">
      <c r="R307" s="418"/>
    </row>
    <row r="308" spans="18:18">
      <c r="R308" s="418"/>
    </row>
    <row r="309" spans="18:18">
      <c r="R309" s="418"/>
    </row>
    <row r="310" spans="18:18">
      <c r="R310" s="418"/>
    </row>
    <row r="311" spans="18:18">
      <c r="R311" s="418"/>
    </row>
    <row r="312" spans="18:18">
      <c r="R312" s="418"/>
    </row>
    <row r="313" spans="18:18">
      <c r="R313" s="418"/>
    </row>
    <row r="314" spans="18:18">
      <c r="R314" s="418"/>
    </row>
    <row r="315" spans="18:18">
      <c r="R315" s="418"/>
    </row>
    <row r="316" spans="18:18">
      <c r="R316" s="418"/>
    </row>
    <row r="317" spans="18:18">
      <c r="R317" s="418"/>
    </row>
    <row r="318" spans="18:18">
      <c r="R318" s="418"/>
    </row>
    <row r="319" spans="18:18">
      <c r="R319" s="418"/>
    </row>
    <row r="320" spans="18:18">
      <c r="R320" s="418"/>
    </row>
    <row r="321" spans="18:18">
      <c r="R321" s="418"/>
    </row>
    <row r="322" spans="18:18">
      <c r="R322" s="418"/>
    </row>
    <row r="323" spans="18:18">
      <c r="R323" s="418"/>
    </row>
    <row r="324" spans="18:18">
      <c r="R324" s="418"/>
    </row>
    <row r="325" spans="18:18">
      <c r="R325" s="418"/>
    </row>
    <row r="326" spans="18:18">
      <c r="R326" s="418"/>
    </row>
    <row r="327" spans="18:18">
      <c r="R327" s="418"/>
    </row>
    <row r="328" spans="18:18">
      <c r="R328" s="418"/>
    </row>
    <row r="329" spans="18:18">
      <c r="R329" s="418"/>
    </row>
    <row r="330" spans="18:18">
      <c r="R330" s="418"/>
    </row>
    <row r="331" spans="18:18">
      <c r="R331" s="418"/>
    </row>
    <row r="332" spans="18:18">
      <c r="R332" s="418"/>
    </row>
    <row r="333" spans="18:18">
      <c r="R333" s="418"/>
    </row>
    <row r="334" spans="18:18">
      <c r="R334" s="418"/>
    </row>
    <row r="335" spans="18:18">
      <c r="R335" s="418"/>
    </row>
    <row r="336" spans="18:18">
      <c r="R336" s="418"/>
    </row>
    <row r="337" spans="18:18">
      <c r="R337" s="418"/>
    </row>
    <row r="338" spans="18:18">
      <c r="R338" s="418"/>
    </row>
    <row r="339" spans="18:18">
      <c r="R339" s="418"/>
    </row>
    <row r="340" spans="18:18">
      <c r="R340" s="418"/>
    </row>
    <row r="341" spans="18:18">
      <c r="R341" s="418"/>
    </row>
    <row r="342" spans="18:18">
      <c r="R342" s="418"/>
    </row>
    <row r="343" spans="18:18">
      <c r="R343" s="418"/>
    </row>
    <row r="344" spans="18:18">
      <c r="R344" s="418"/>
    </row>
    <row r="345" spans="18:18">
      <c r="R345" s="418"/>
    </row>
    <row r="346" spans="18:18">
      <c r="R346" s="418"/>
    </row>
    <row r="347" spans="18:18">
      <c r="R347" s="418"/>
    </row>
    <row r="348" spans="18:18">
      <c r="R348" s="418"/>
    </row>
    <row r="349" spans="18:18">
      <c r="R349" s="418"/>
    </row>
    <row r="350" spans="18:18">
      <c r="R350" s="418"/>
    </row>
    <row r="351" spans="18:18">
      <c r="R351" s="418"/>
    </row>
    <row r="352" spans="18:18">
      <c r="R352" s="418"/>
    </row>
    <row r="353" spans="18:18">
      <c r="R353" s="418"/>
    </row>
    <row r="354" spans="18:18">
      <c r="R354" s="418"/>
    </row>
    <row r="355" spans="18:18">
      <c r="R355" s="418"/>
    </row>
    <row r="356" spans="18:18">
      <c r="R356" s="418"/>
    </row>
    <row r="357" spans="18:18">
      <c r="R357" s="418"/>
    </row>
    <row r="358" spans="18:18">
      <c r="R358" s="418"/>
    </row>
    <row r="359" spans="18:18">
      <c r="R359" s="418"/>
    </row>
    <row r="360" spans="18:18">
      <c r="R360" s="418"/>
    </row>
    <row r="361" spans="18:18">
      <c r="R361" s="418"/>
    </row>
    <row r="362" spans="18:18">
      <c r="R362" s="418"/>
    </row>
    <row r="363" spans="18:18">
      <c r="R363" s="418"/>
    </row>
    <row r="364" spans="18:18">
      <c r="R364" s="418"/>
    </row>
    <row r="365" spans="18:18">
      <c r="R365" s="418"/>
    </row>
    <row r="366" spans="18:18">
      <c r="R366" s="418"/>
    </row>
    <row r="367" spans="18:18">
      <c r="R367" s="418"/>
    </row>
    <row r="368" spans="18:18">
      <c r="R368" s="418"/>
    </row>
    <row r="369" spans="18:18">
      <c r="R369" s="418"/>
    </row>
    <row r="370" spans="18:18">
      <c r="R370" s="418"/>
    </row>
    <row r="371" spans="18:18">
      <c r="R371" s="418"/>
    </row>
    <row r="372" spans="18:18">
      <c r="R372" s="418"/>
    </row>
    <row r="373" spans="18:18">
      <c r="R373" s="418"/>
    </row>
    <row r="374" spans="18:18">
      <c r="R374" s="418"/>
    </row>
    <row r="375" spans="18:18">
      <c r="R375" s="418"/>
    </row>
    <row r="376" spans="18:18">
      <c r="R376" s="418"/>
    </row>
    <row r="377" spans="18:18">
      <c r="R377" s="418"/>
    </row>
    <row r="378" spans="18:18">
      <c r="R378" s="418"/>
    </row>
    <row r="379" spans="18:18">
      <c r="R379" s="418"/>
    </row>
    <row r="380" spans="18:18">
      <c r="R380" s="418"/>
    </row>
    <row r="381" spans="18:18">
      <c r="R381" s="418"/>
    </row>
    <row r="382" spans="18:18">
      <c r="R382" s="418"/>
    </row>
    <row r="383" spans="18:18">
      <c r="R383" s="418"/>
    </row>
    <row r="384" spans="18:18">
      <c r="R384" s="418"/>
    </row>
    <row r="385" spans="18:18">
      <c r="R385" s="418"/>
    </row>
    <row r="386" spans="18:18">
      <c r="R386" s="418"/>
    </row>
    <row r="387" spans="18:18">
      <c r="R387" s="418"/>
    </row>
    <row r="388" spans="18:18">
      <c r="R388" s="418"/>
    </row>
    <row r="389" spans="18:18">
      <c r="R389" s="418"/>
    </row>
    <row r="390" spans="18:18">
      <c r="R390" s="418"/>
    </row>
    <row r="391" spans="18:18">
      <c r="R391" s="418"/>
    </row>
    <row r="392" spans="18:18">
      <c r="R392" s="418"/>
    </row>
    <row r="393" spans="18:18">
      <c r="R393" s="502"/>
    </row>
    <row r="394" spans="18:18">
      <c r="R394" s="418"/>
    </row>
    <row r="395" spans="18:18">
      <c r="R395" s="418"/>
    </row>
    <row r="396" spans="18:18">
      <c r="R396" s="418"/>
    </row>
    <row r="397" spans="18:18">
      <c r="R397" s="418"/>
    </row>
    <row r="398" spans="18:18">
      <c r="R398" s="418"/>
    </row>
    <row r="399" spans="18:18">
      <c r="R399" s="418"/>
    </row>
    <row r="400" spans="18:18">
      <c r="R400" s="418"/>
    </row>
    <row r="401" spans="18:18">
      <c r="R401" s="418"/>
    </row>
    <row r="402" spans="18:18">
      <c r="R402" s="418"/>
    </row>
    <row r="403" spans="18:18">
      <c r="R403" s="418"/>
    </row>
    <row r="404" spans="18:18">
      <c r="R404" s="418"/>
    </row>
    <row r="405" spans="18:18">
      <c r="R405" s="418"/>
    </row>
    <row r="406" spans="18:18">
      <c r="R406" s="418"/>
    </row>
    <row r="407" spans="18:18">
      <c r="R407" s="418"/>
    </row>
    <row r="408" spans="18:18">
      <c r="R408" s="418"/>
    </row>
    <row r="409" spans="18:18">
      <c r="R409" s="418"/>
    </row>
    <row r="410" spans="18:18">
      <c r="R410" s="418"/>
    </row>
    <row r="411" spans="18:18">
      <c r="R411" s="418"/>
    </row>
    <row r="412" spans="18:18">
      <c r="R412" s="418"/>
    </row>
    <row r="413" spans="18:18">
      <c r="R413" s="418"/>
    </row>
    <row r="414" spans="18:18">
      <c r="R414" s="418"/>
    </row>
    <row r="415" spans="18:18">
      <c r="R415" s="418"/>
    </row>
    <row r="416" spans="18:18">
      <c r="R416" s="418"/>
    </row>
    <row r="417" spans="18:18">
      <c r="R417" s="418"/>
    </row>
    <row r="418" spans="18:18">
      <c r="R418" s="418"/>
    </row>
    <row r="419" spans="18:18">
      <c r="R419" s="418"/>
    </row>
    <row r="420" spans="18:18">
      <c r="R420" s="418"/>
    </row>
    <row r="421" spans="18:18">
      <c r="R421" s="418"/>
    </row>
    <row r="422" spans="18:18">
      <c r="R422" s="418"/>
    </row>
    <row r="423" spans="18:18">
      <c r="R423" s="418"/>
    </row>
    <row r="424" spans="18:18">
      <c r="R424" s="418"/>
    </row>
    <row r="425" spans="18:18">
      <c r="R425" s="418"/>
    </row>
    <row r="426" spans="18:18">
      <c r="R426" s="502"/>
    </row>
    <row r="427" spans="18:18">
      <c r="R427" s="418"/>
    </row>
    <row r="428" spans="18:18">
      <c r="R428" s="418"/>
    </row>
    <row r="429" spans="18:18">
      <c r="R429" s="418"/>
    </row>
    <row r="430" spans="18:18">
      <c r="R430" s="418"/>
    </row>
    <row r="431" spans="18:18">
      <c r="R431" s="418"/>
    </row>
    <row r="432" spans="18:18">
      <c r="R432" s="418"/>
    </row>
    <row r="433" spans="18:18">
      <c r="R433" s="418"/>
    </row>
    <row r="434" spans="18:18">
      <c r="R434" s="418"/>
    </row>
    <row r="435" spans="18:18">
      <c r="R435" s="418"/>
    </row>
    <row r="436" spans="18:18">
      <c r="R436" s="418"/>
    </row>
    <row r="437" spans="18:18">
      <c r="R437" s="418"/>
    </row>
    <row r="438" spans="18:18">
      <c r="R438" s="418"/>
    </row>
    <row r="439" spans="18:18">
      <c r="R439" s="418"/>
    </row>
    <row r="440" spans="18:18">
      <c r="R440" s="418"/>
    </row>
    <row r="441" spans="18:18">
      <c r="R441" s="418"/>
    </row>
    <row r="442" spans="18:18">
      <c r="R442" s="418"/>
    </row>
    <row r="443" spans="18:18">
      <c r="R443" s="418"/>
    </row>
    <row r="444" spans="18:18">
      <c r="R444" s="418"/>
    </row>
    <row r="445" spans="18:18">
      <c r="R445" s="418"/>
    </row>
    <row r="446" spans="18:18">
      <c r="R446" s="418"/>
    </row>
    <row r="447" spans="18:18">
      <c r="R447" s="418"/>
    </row>
    <row r="448" spans="18:18">
      <c r="R448" s="418"/>
    </row>
    <row r="449" spans="18:18">
      <c r="R449" s="418"/>
    </row>
    <row r="450" spans="18:18">
      <c r="R450" s="418"/>
    </row>
    <row r="451" spans="18:18">
      <c r="R451" s="418"/>
    </row>
    <row r="452" spans="18:18">
      <c r="R452" s="418"/>
    </row>
    <row r="453" spans="18:18">
      <c r="R453" s="418"/>
    </row>
    <row r="454" spans="18:18">
      <c r="R454" s="418"/>
    </row>
    <row r="455" spans="18:18">
      <c r="R455" s="418"/>
    </row>
    <row r="456" spans="18:18">
      <c r="R456" s="418"/>
    </row>
    <row r="457" spans="18:18">
      <c r="R457" s="418"/>
    </row>
    <row r="458" spans="18:18">
      <c r="R458" s="418"/>
    </row>
    <row r="459" spans="18:18">
      <c r="R459" s="418"/>
    </row>
    <row r="460" spans="18:18">
      <c r="R460" s="418"/>
    </row>
    <row r="461" spans="18:18">
      <c r="R461" s="418"/>
    </row>
    <row r="462" spans="18:18">
      <c r="R462" s="418"/>
    </row>
    <row r="463" spans="18:18">
      <c r="R463" s="418"/>
    </row>
    <row r="464" spans="18:18">
      <c r="R464" s="418"/>
    </row>
    <row r="465" spans="18:18">
      <c r="R465" s="418"/>
    </row>
    <row r="466" spans="18:18">
      <c r="R466" s="418"/>
    </row>
    <row r="467" spans="18:18">
      <c r="R467" s="418"/>
    </row>
    <row r="468" spans="18:18">
      <c r="R468" s="418"/>
    </row>
    <row r="469" spans="18:18">
      <c r="R469" s="418"/>
    </row>
    <row r="470" spans="18:18">
      <c r="R470" s="418"/>
    </row>
    <row r="471" spans="18:18">
      <c r="R471" s="418"/>
    </row>
    <row r="472" spans="18:18">
      <c r="R472" s="418"/>
    </row>
    <row r="473" spans="18:18">
      <c r="R473" s="418"/>
    </row>
    <row r="474" spans="18:18">
      <c r="R474" s="418"/>
    </row>
    <row r="475" spans="18:18">
      <c r="R475" s="418"/>
    </row>
    <row r="476" spans="18:18">
      <c r="R476" s="418"/>
    </row>
    <row r="477" spans="18:18">
      <c r="R477" s="418"/>
    </row>
    <row r="478" spans="18:18">
      <c r="R478" s="418"/>
    </row>
    <row r="479" spans="18:18">
      <c r="R479" s="418"/>
    </row>
    <row r="480" spans="18:18">
      <c r="R480" s="418"/>
    </row>
    <row r="481" spans="18:18">
      <c r="R481" s="418"/>
    </row>
    <row r="482" spans="18:18">
      <c r="R482" s="418"/>
    </row>
    <row r="483" spans="18:18">
      <c r="R483" s="418"/>
    </row>
    <row r="484" spans="18:18">
      <c r="R484" s="418"/>
    </row>
    <row r="485" spans="18:18">
      <c r="R485" s="418"/>
    </row>
    <row r="486" spans="18:18">
      <c r="R486" s="418"/>
    </row>
    <row r="487" spans="18:18">
      <c r="R487" s="418"/>
    </row>
    <row r="488" spans="18:18">
      <c r="R488" s="418"/>
    </row>
    <row r="489" spans="18:18">
      <c r="R489" s="418"/>
    </row>
    <row r="490" spans="18:18">
      <c r="R490" s="418"/>
    </row>
    <row r="491" spans="18:18">
      <c r="R491" s="418"/>
    </row>
    <row r="492" spans="18:18">
      <c r="R492" s="418"/>
    </row>
    <row r="493" spans="18:18">
      <c r="R493" s="418"/>
    </row>
    <row r="494" spans="18:18">
      <c r="R494" s="418"/>
    </row>
    <row r="495" spans="18:18">
      <c r="R495" s="418"/>
    </row>
    <row r="496" spans="18:18">
      <c r="R496" s="418"/>
    </row>
    <row r="497" spans="18:18">
      <c r="R497" s="418"/>
    </row>
    <row r="498" spans="18:18">
      <c r="R498" s="418"/>
    </row>
    <row r="499" spans="18:18">
      <c r="R499" s="418"/>
    </row>
    <row r="500" spans="18:18">
      <c r="R500" s="418"/>
    </row>
    <row r="501" spans="18:18">
      <c r="R501" s="418"/>
    </row>
    <row r="502" spans="18:18">
      <c r="R502" s="418"/>
    </row>
    <row r="503" spans="18:18">
      <c r="R503" s="418"/>
    </row>
    <row r="504" spans="18:18">
      <c r="R504" s="418"/>
    </row>
    <row r="505" spans="18:18">
      <c r="R505" s="418"/>
    </row>
    <row r="506" spans="18:18">
      <c r="R506" s="418"/>
    </row>
    <row r="507" spans="18:18">
      <c r="R507" s="418"/>
    </row>
    <row r="508" spans="18:18">
      <c r="R508" s="418"/>
    </row>
    <row r="509" spans="18:18">
      <c r="R509" s="418"/>
    </row>
    <row r="510" spans="18:18">
      <c r="R510" s="418"/>
    </row>
    <row r="511" spans="18:18">
      <c r="R511" s="418"/>
    </row>
    <row r="512" spans="18:18">
      <c r="R512" s="418"/>
    </row>
    <row r="513" spans="18:18">
      <c r="R513" s="418"/>
    </row>
    <row r="514" spans="18:18">
      <c r="R514" s="418"/>
    </row>
    <row r="515" spans="18:18">
      <c r="R515" s="418"/>
    </row>
    <row r="516" spans="18:18">
      <c r="R516" s="418"/>
    </row>
    <row r="517" spans="18:18">
      <c r="R517" s="418"/>
    </row>
    <row r="518" spans="18:18">
      <c r="R518" s="418"/>
    </row>
    <row r="519" spans="18:18">
      <c r="R519" s="418"/>
    </row>
    <row r="520" spans="18:18">
      <c r="R520" s="418"/>
    </row>
    <row r="521" spans="18:18">
      <c r="R521" s="418"/>
    </row>
    <row r="522" spans="18:18">
      <c r="R522" s="418"/>
    </row>
    <row r="523" spans="18:18">
      <c r="R523" s="418"/>
    </row>
    <row r="524" spans="18:18">
      <c r="R524" s="418"/>
    </row>
    <row r="525" spans="18:18">
      <c r="R525" s="418"/>
    </row>
    <row r="526" spans="18:18">
      <c r="R526" s="418"/>
    </row>
    <row r="527" spans="18:18">
      <c r="R527" s="503"/>
    </row>
    <row r="528" spans="18:18">
      <c r="R528" s="503"/>
    </row>
    <row r="529" spans="18:18">
      <c r="R529" s="503"/>
    </row>
    <row r="530" spans="18:18">
      <c r="R530" s="503"/>
    </row>
    <row r="531" spans="18:18">
      <c r="R531" s="503"/>
    </row>
    <row r="532" spans="18:18">
      <c r="R532" s="503"/>
    </row>
    <row r="533" spans="18:18">
      <c r="R533" s="503"/>
    </row>
    <row r="534" spans="18:18">
      <c r="R534" s="503"/>
    </row>
    <row r="535" spans="18:18">
      <c r="R535" s="503"/>
    </row>
    <row r="536" spans="18:18">
      <c r="R536" s="503"/>
    </row>
    <row r="537" spans="18:18">
      <c r="R537" s="503"/>
    </row>
    <row r="538" spans="18:18">
      <c r="R538" s="503"/>
    </row>
    <row r="539" spans="18:18">
      <c r="R539" s="503"/>
    </row>
    <row r="540" spans="18:18">
      <c r="R540" s="503"/>
    </row>
    <row r="541" spans="18:18">
      <c r="R541" s="503"/>
    </row>
    <row r="542" spans="18:18">
      <c r="R542" s="503"/>
    </row>
    <row r="543" spans="18:18">
      <c r="R543" s="503"/>
    </row>
    <row r="544" spans="18:18">
      <c r="R544" s="503"/>
    </row>
  </sheetData>
  <autoFilter xmlns:etc="http://www.wps.cn/officeDocument/2017/etCustomData" ref="A3:LE117" etc:filterBottomFollowUsedRange="0">
    <extLst/>
  </autoFilter>
  <mergeCells count="9">
    <mergeCell ref="A1:O1"/>
    <mergeCell ref="AG1:AJ1"/>
    <mergeCell ref="A2:B2"/>
    <mergeCell ref="H2:I2"/>
    <mergeCell ref="K2:M2"/>
    <mergeCell ref="N2:P2"/>
    <mergeCell ref="AD2:AE2"/>
    <mergeCell ref="AG2:AH2"/>
    <mergeCell ref="AI2:AJ2"/>
  </mergeCells>
  <conditionalFormatting sqref="S4">
    <cfRule type="cellIs" dxfId="1" priority="356" operator="equal">
      <formula>"欠"</formula>
    </cfRule>
    <cfRule type="containsText" dxfId="0" priority="355" operator="between" text="欠">
      <formula>NOT(ISERROR(SEARCH("欠",S4)))</formula>
    </cfRule>
  </conditionalFormatting>
  <conditionalFormatting sqref="S4:U4">
    <cfRule type="containsText" dxfId="0" priority="354" operator="between" text="欠">
      <formula>NOT(ISERROR(SEARCH("欠",S4)))</formula>
    </cfRule>
  </conditionalFormatting>
  <conditionalFormatting sqref="V4">
    <cfRule type="containsText" dxfId="0" priority="357" operator="between" text="欠">
      <formula>NOT(ISERROR(SEARCH("欠",V4)))</formula>
    </cfRule>
  </conditionalFormatting>
  <conditionalFormatting sqref="S5">
    <cfRule type="cellIs" dxfId="1" priority="352" operator="equal">
      <formula>"欠"</formula>
    </cfRule>
    <cfRule type="containsText" dxfId="0" priority="351" operator="between" text="欠">
      <formula>NOT(ISERROR(SEARCH("欠",S5)))</formula>
    </cfRule>
  </conditionalFormatting>
  <conditionalFormatting sqref="S5:U5">
    <cfRule type="containsText" dxfId="0" priority="350" operator="between" text="欠">
      <formula>NOT(ISERROR(SEARCH("欠",S5)))</formula>
    </cfRule>
  </conditionalFormatting>
  <conditionalFormatting sqref="V5">
    <cfRule type="containsText" dxfId="0" priority="353" operator="between" text="欠">
      <formula>NOT(ISERROR(SEARCH("欠",V5)))</formula>
    </cfRule>
  </conditionalFormatting>
  <conditionalFormatting sqref="S6">
    <cfRule type="cellIs" dxfId="1" priority="348" operator="equal">
      <formula>"欠"</formula>
    </cfRule>
    <cfRule type="containsText" dxfId="0" priority="347" operator="between" text="欠">
      <formula>NOT(ISERROR(SEARCH("欠",S6)))</formula>
    </cfRule>
  </conditionalFormatting>
  <conditionalFormatting sqref="S6:U6">
    <cfRule type="containsText" dxfId="0" priority="346" operator="between" text="欠">
      <formula>NOT(ISERROR(SEARCH("欠",S6)))</formula>
    </cfRule>
  </conditionalFormatting>
  <conditionalFormatting sqref="V6">
    <cfRule type="containsText" dxfId="0" priority="349" operator="between" text="欠">
      <formula>NOT(ISERROR(SEARCH("欠",V6)))</formula>
    </cfRule>
  </conditionalFormatting>
  <conditionalFormatting sqref="S7">
    <cfRule type="cellIs" dxfId="1" priority="344" operator="equal">
      <formula>"欠"</formula>
    </cfRule>
    <cfRule type="containsText" dxfId="0" priority="343" operator="between" text="欠">
      <formula>NOT(ISERROR(SEARCH("欠",S7)))</formula>
    </cfRule>
  </conditionalFormatting>
  <conditionalFormatting sqref="S7:U7">
    <cfRule type="containsText" dxfId="0" priority="342" operator="between" text="欠">
      <formula>NOT(ISERROR(SEARCH("欠",S7)))</formula>
    </cfRule>
  </conditionalFormatting>
  <conditionalFormatting sqref="V7">
    <cfRule type="containsText" dxfId="0" priority="345" operator="between" text="欠">
      <formula>NOT(ISERROR(SEARCH("欠",V7)))</formula>
    </cfRule>
  </conditionalFormatting>
  <conditionalFormatting sqref="S8">
    <cfRule type="cellIs" dxfId="1" priority="340" operator="equal">
      <formula>"欠"</formula>
    </cfRule>
    <cfRule type="containsText" dxfId="0" priority="339" operator="between" text="欠">
      <formula>NOT(ISERROR(SEARCH("欠",S8)))</formula>
    </cfRule>
  </conditionalFormatting>
  <conditionalFormatting sqref="S8:U8">
    <cfRule type="containsText" dxfId="0" priority="338" operator="between" text="欠">
      <formula>NOT(ISERROR(SEARCH("欠",S8)))</formula>
    </cfRule>
  </conditionalFormatting>
  <conditionalFormatting sqref="V8">
    <cfRule type="containsText" dxfId="0" priority="341" operator="between" text="欠">
      <formula>NOT(ISERROR(SEARCH("欠",V8)))</formula>
    </cfRule>
  </conditionalFormatting>
  <conditionalFormatting sqref="S9">
    <cfRule type="cellIs" dxfId="1" priority="336" operator="equal">
      <formula>"欠"</formula>
    </cfRule>
    <cfRule type="containsText" dxfId="0" priority="335" operator="between" text="欠">
      <formula>NOT(ISERROR(SEARCH("欠",S9)))</formula>
    </cfRule>
  </conditionalFormatting>
  <conditionalFormatting sqref="S9:U9">
    <cfRule type="containsText" dxfId="0" priority="334" operator="between" text="欠">
      <formula>NOT(ISERROR(SEARCH("欠",S9)))</formula>
    </cfRule>
  </conditionalFormatting>
  <conditionalFormatting sqref="V9">
    <cfRule type="containsText" dxfId="0" priority="337" operator="between" text="欠">
      <formula>NOT(ISERROR(SEARCH("欠",V9)))</formula>
    </cfRule>
  </conditionalFormatting>
  <conditionalFormatting sqref="S16">
    <cfRule type="cellIs" dxfId="1" priority="328" operator="equal">
      <formula>"欠"</formula>
    </cfRule>
    <cfRule type="containsText" dxfId="0" priority="327" operator="between" text="欠">
      <formula>NOT(ISERROR(SEARCH("欠",S16)))</formula>
    </cfRule>
  </conditionalFormatting>
  <conditionalFormatting sqref="S16:U16">
    <cfRule type="containsText" dxfId="0" priority="326" operator="between" text="欠">
      <formula>NOT(ISERROR(SEARCH("欠",S16)))</formula>
    </cfRule>
  </conditionalFormatting>
  <conditionalFormatting sqref="V16">
    <cfRule type="containsText" dxfId="0" priority="329" operator="between" text="欠">
      <formula>NOT(ISERROR(SEARCH("欠",V16)))</formula>
    </cfRule>
  </conditionalFormatting>
  <conditionalFormatting sqref="S17">
    <cfRule type="cellIs" dxfId="1" priority="324" operator="equal">
      <formula>"欠"</formula>
    </cfRule>
    <cfRule type="containsText" dxfId="0" priority="323" operator="between" text="欠">
      <formula>NOT(ISERROR(SEARCH("欠",S17)))</formula>
    </cfRule>
  </conditionalFormatting>
  <conditionalFormatting sqref="S17:U17">
    <cfRule type="containsText" dxfId="0" priority="322" operator="between" text="欠">
      <formula>NOT(ISERROR(SEARCH("欠",S17)))</formula>
    </cfRule>
  </conditionalFormatting>
  <conditionalFormatting sqref="V17">
    <cfRule type="containsText" dxfId="0" priority="325" operator="between" text="欠">
      <formula>NOT(ISERROR(SEARCH("欠",V17)))</formula>
    </cfRule>
  </conditionalFormatting>
  <conditionalFormatting sqref="S18">
    <cfRule type="cellIs" dxfId="1" priority="320" operator="equal">
      <formula>"欠"</formula>
    </cfRule>
    <cfRule type="containsText" dxfId="0" priority="319" operator="between" text="欠">
      <formula>NOT(ISERROR(SEARCH("欠",S18)))</formula>
    </cfRule>
  </conditionalFormatting>
  <conditionalFormatting sqref="S18:U18">
    <cfRule type="containsText" dxfId="0" priority="318" operator="between" text="欠">
      <formula>NOT(ISERROR(SEARCH("欠",S18)))</formula>
    </cfRule>
  </conditionalFormatting>
  <conditionalFormatting sqref="V18">
    <cfRule type="containsText" dxfId="0" priority="321" operator="between" text="欠">
      <formula>NOT(ISERROR(SEARCH("欠",V18)))</formula>
    </cfRule>
  </conditionalFormatting>
  <conditionalFormatting sqref="S19">
    <cfRule type="cellIs" dxfId="1" priority="316" operator="equal">
      <formula>"欠"</formula>
    </cfRule>
    <cfRule type="containsText" dxfId="0" priority="315" operator="between" text="欠">
      <formula>NOT(ISERROR(SEARCH("欠",S19)))</formula>
    </cfRule>
  </conditionalFormatting>
  <conditionalFormatting sqref="S19:U19">
    <cfRule type="containsText" dxfId="0" priority="314" operator="between" text="欠">
      <formula>NOT(ISERROR(SEARCH("欠",S19)))</formula>
    </cfRule>
  </conditionalFormatting>
  <conditionalFormatting sqref="V19">
    <cfRule type="containsText" dxfId="0" priority="317" operator="between" text="欠">
      <formula>NOT(ISERROR(SEARCH("欠",V19)))</formula>
    </cfRule>
  </conditionalFormatting>
  <conditionalFormatting sqref="S20">
    <cfRule type="cellIs" dxfId="1" priority="312" operator="equal">
      <formula>"欠"</formula>
    </cfRule>
    <cfRule type="containsText" dxfId="0" priority="311" operator="between" text="欠">
      <formula>NOT(ISERROR(SEARCH("欠",S20)))</formula>
    </cfRule>
  </conditionalFormatting>
  <conditionalFormatting sqref="S20:U20">
    <cfRule type="containsText" dxfId="0" priority="310" operator="between" text="欠">
      <formula>NOT(ISERROR(SEARCH("欠",S20)))</formula>
    </cfRule>
  </conditionalFormatting>
  <conditionalFormatting sqref="V20">
    <cfRule type="containsText" dxfId="0" priority="313" operator="between" text="欠">
      <formula>NOT(ISERROR(SEARCH("欠",V20)))</formula>
    </cfRule>
  </conditionalFormatting>
  <conditionalFormatting sqref="S21">
    <cfRule type="cellIs" dxfId="1" priority="308" operator="equal">
      <formula>"欠"</formula>
    </cfRule>
    <cfRule type="containsText" dxfId="0" priority="307" operator="between" text="欠">
      <formula>NOT(ISERROR(SEARCH("欠",S21)))</formula>
    </cfRule>
  </conditionalFormatting>
  <conditionalFormatting sqref="S21:U21">
    <cfRule type="containsText" dxfId="0" priority="306" operator="between" text="欠">
      <formula>NOT(ISERROR(SEARCH("欠",S21)))</formula>
    </cfRule>
  </conditionalFormatting>
  <conditionalFormatting sqref="V21">
    <cfRule type="containsText" dxfId="0" priority="309" operator="between" text="欠">
      <formula>NOT(ISERROR(SEARCH("欠",V21)))</formula>
    </cfRule>
  </conditionalFormatting>
  <conditionalFormatting sqref="S22">
    <cfRule type="cellIs" dxfId="1" priority="304" operator="equal">
      <formula>"欠"</formula>
    </cfRule>
    <cfRule type="containsText" dxfId="0" priority="303" operator="between" text="欠">
      <formula>NOT(ISERROR(SEARCH("欠",S22)))</formula>
    </cfRule>
  </conditionalFormatting>
  <conditionalFormatting sqref="S22:U22">
    <cfRule type="containsText" dxfId="0" priority="302" operator="between" text="欠">
      <formula>NOT(ISERROR(SEARCH("欠",S22)))</formula>
    </cfRule>
  </conditionalFormatting>
  <conditionalFormatting sqref="V22">
    <cfRule type="containsText" dxfId="0" priority="305" operator="between" text="欠">
      <formula>NOT(ISERROR(SEARCH("欠",V22)))</formula>
    </cfRule>
  </conditionalFormatting>
  <conditionalFormatting sqref="S23">
    <cfRule type="cellIs" dxfId="1" priority="300" operator="equal">
      <formula>"欠"</formula>
    </cfRule>
    <cfRule type="containsText" dxfId="0" priority="299" operator="between" text="欠">
      <formula>NOT(ISERROR(SEARCH("欠",S23)))</formula>
    </cfRule>
  </conditionalFormatting>
  <conditionalFormatting sqref="S23:U23">
    <cfRule type="containsText" dxfId="0" priority="298" operator="between" text="欠">
      <formula>NOT(ISERROR(SEARCH("欠",S23)))</formula>
    </cfRule>
  </conditionalFormatting>
  <conditionalFormatting sqref="V23">
    <cfRule type="containsText" dxfId="0" priority="301" operator="between" text="欠">
      <formula>NOT(ISERROR(SEARCH("欠",V23)))</formula>
    </cfRule>
  </conditionalFormatting>
  <conditionalFormatting sqref="T24">
    <cfRule type="cellIs" dxfId="1" priority="296" operator="equal">
      <formula>"欠"</formula>
    </cfRule>
    <cfRule type="containsText" dxfId="0" priority="295" operator="between" text="欠">
      <formula>NOT(ISERROR(SEARCH("欠",T24)))</formula>
    </cfRule>
  </conditionalFormatting>
  <conditionalFormatting sqref="U24">
    <cfRule type="containsText" dxfId="0" priority="297" operator="between" text="欠">
      <formula>NOT(ISERROR(SEARCH("欠",U24)))</formula>
    </cfRule>
  </conditionalFormatting>
  <conditionalFormatting sqref="W24">
    <cfRule type="containsText" dxfId="0" priority="293" operator="between" text="欠">
      <formula>NOT(ISERROR(SEARCH("欠",W24)))</formula>
    </cfRule>
  </conditionalFormatting>
  <conditionalFormatting sqref="T25">
    <cfRule type="cellIs" dxfId="1" priority="292" operator="equal">
      <formula>"欠"</formula>
    </cfRule>
    <cfRule type="containsText" dxfId="0" priority="291" operator="between" text="欠">
      <formula>NOT(ISERROR(SEARCH("欠",T25)))</formula>
    </cfRule>
  </conditionalFormatting>
  <conditionalFormatting sqref="T25:V25">
    <cfRule type="containsText" dxfId="0" priority="290" operator="between" text="欠">
      <formula>NOT(ISERROR(SEARCH("欠",T25)))</formula>
    </cfRule>
  </conditionalFormatting>
  <conditionalFormatting sqref="W25">
    <cfRule type="containsText" dxfId="0" priority="289" operator="between" text="欠">
      <formula>NOT(ISERROR(SEARCH("欠",W25)))</formula>
    </cfRule>
  </conditionalFormatting>
  <conditionalFormatting sqref="T26">
    <cfRule type="cellIs" dxfId="1" priority="288" operator="equal">
      <formula>"欠"</formula>
    </cfRule>
    <cfRule type="containsText" dxfId="0" priority="287" operator="between" text="欠">
      <formula>NOT(ISERROR(SEARCH("欠",T26)))</formula>
    </cfRule>
  </conditionalFormatting>
  <conditionalFormatting sqref="T26:V26">
    <cfRule type="containsText" dxfId="0" priority="286" operator="between" text="欠">
      <formula>NOT(ISERROR(SEARCH("欠",T26)))</formula>
    </cfRule>
  </conditionalFormatting>
  <conditionalFormatting sqref="W26">
    <cfRule type="containsText" dxfId="0" priority="285" operator="between" text="欠">
      <formula>NOT(ISERROR(SEARCH("欠",W26)))</formula>
    </cfRule>
  </conditionalFormatting>
  <conditionalFormatting sqref="T27">
    <cfRule type="cellIs" dxfId="1" priority="284" operator="equal">
      <formula>"欠"</formula>
    </cfRule>
    <cfRule type="containsText" dxfId="0" priority="283" operator="between" text="欠">
      <formula>NOT(ISERROR(SEARCH("欠",T27)))</formula>
    </cfRule>
  </conditionalFormatting>
  <conditionalFormatting sqref="T27:V27">
    <cfRule type="containsText" dxfId="0" priority="282" operator="between" text="欠">
      <formula>NOT(ISERROR(SEARCH("欠",T27)))</formula>
    </cfRule>
  </conditionalFormatting>
  <conditionalFormatting sqref="W27">
    <cfRule type="containsText" dxfId="0" priority="281" operator="between" text="欠">
      <formula>NOT(ISERROR(SEARCH("欠",W27)))</formula>
    </cfRule>
  </conditionalFormatting>
  <conditionalFormatting sqref="T28">
    <cfRule type="cellIs" dxfId="1" priority="280" operator="equal">
      <formula>"欠"</formula>
    </cfRule>
    <cfRule type="containsText" dxfId="0" priority="279" operator="between" text="欠">
      <formula>NOT(ISERROR(SEARCH("欠",T28)))</formula>
    </cfRule>
  </conditionalFormatting>
  <conditionalFormatting sqref="T28:V28">
    <cfRule type="containsText" dxfId="0" priority="278" operator="between" text="欠">
      <formula>NOT(ISERROR(SEARCH("欠",T28)))</formula>
    </cfRule>
  </conditionalFormatting>
  <conditionalFormatting sqref="W28">
    <cfRule type="containsText" dxfId="0" priority="277" operator="between" text="欠">
      <formula>NOT(ISERROR(SEARCH("欠",W28)))</formula>
    </cfRule>
  </conditionalFormatting>
  <conditionalFormatting sqref="T29">
    <cfRule type="cellIs" dxfId="1" priority="276" operator="equal">
      <formula>"欠"</formula>
    </cfRule>
    <cfRule type="containsText" dxfId="0" priority="275" operator="between" text="欠">
      <formula>NOT(ISERROR(SEARCH("欠",T29)))</formula>
    </cfRule>
  </conditionalFormatting>
  <conditionalFormatting sqref="T29:V29">
    <cfRule type="containsText" dxfId="0" priority="274" operator="between" text="欠">
      <formula>NOT(ISERROR(SEARCH("欠",T29)))</formula>
    </cfRule>
  </conditionalFormatting>
  <conditionalFormatting sqref="W29">
    <cfRule type="containsText" dxfId="0" priority="273" operator="between" text="欠">
      <formula>NOT(ISERROR(SEARCH("欠",W29)))</formula>
    </cfRule>
  </conditionalFormatting>
  <conditionalFormatting sqref="T30">
    <cfRule type="cellIs" dxfId="1" priority="271" operator="equal">
      <formula>"欠"</formula>
    </cfRule>
    <cfRule type="containsText" dxfId="0" priority="270" operator="between" text="欠">
      <formula>NOT(ISERROR(SEARCH("欠",T30)))</formula>
    </cfRule>
  </conditionalFormatting>
  <conditionalFormatting sqref="T30:V30">
    <cfRule type="containsText" dxfId="0" priority="269" operator="between" text="欠">
      <formula>NOT(ISERROR(SEARCH("欠",T30)))</formula>
    </cfRule>
  </conditionalFormatting>
  <conditionalFormatting sqref="W30">
    <cfRule type="containsText" dxfId="0" priority="272" operator="between" text="欠">
      <formula>NOT(ISERROR(SEARCH("欠",W30)))</formula>
    </cfRule>
  </conditionalFormatting>
  <conditionalFormatting sqref="T31">
    <cfRule type="cellIs" dxfId="1" priority="267" operator="equal">
      <formula>"欠"</formula>
    </cfRule>
    <cfRule type="containsText" dxfId="0" priority="266" operator="between" text="欠">
      <formula>NOT(ISERROR(SEARCH("欠",T31)))</formula>
    </cfRule>
  </conditionalFormatting>
  <conditionalFormatting sqref="T31:V31">
    <cfRule type="containsText" dxfId="0" priority="265" operator="between" text="欠">
      <formula>NOT(ISERROR(SEARCH("欠",T31)))</formula>
    </cfRule>
  </conditionalFormatting>
  <conditionalFormatting sqref="W31">
    <cfRule type="containsText" dxfId="0" priority="268" operator="between" text="欠">
      <formula>NOT(ISERROR(SEARCH("欠",W31)))</formula>
    </cfRule>
  </conditionalFormatting>
  <conditionalFormatting sqref="T32:V32">
    <cfRule type="containsText" dxfId="0" priority="261" operator="between" text="欠">
      <formula>NOT(ISERROR(SEARCH("欠",T32)))</formula>
    </cfRule>
  </conditionalFormatting>
  <conditionalFormatting sqref="T32">
    <cfRule type="containsText" dxfId="0" priority="262" operator="between" text="欠">
      <formula>NOT(ISERROR(SEARCH("欠",T32)))</formula>
    </cfRule>
    <cfRule type="cellIs" dxfId="1" priority="263" operator="equal">
      <formula>"欠"</formula>
    </cfRule>
  </conditionalFormatting>
  <conditionalFormatting sqref="W32">
    <cfRule type="containsText" dxfId="0" priority="264" operator="between" text="欠">
      <formula>NOT(ISERROR(SEARCH("欠",W32)))</formula>
    </cfRule>
  </conditionalFormatting>
  <conditionalFormatting sqref="T33">
    <cfRule type="cellIs" dxfId="1" priority="259" operator="equal">
      <formula>"欠"</formula>
    </cfRule>
    <cfRule type="containsText" dxfId="0" priority="258" operator="between" text="欠">
      <formula>NOT(ISERROR(SEARCH("欠",T33)))</formula>
    </cfRule>
  </conditionalFormatting>
  <conditionalFormatting sqref="T33:V33">
    <cfRule type="containsText" dxfId="0" priority="257" operator="between" text="欠">
      <formula>NOT(ISERROR(SEARCH("欠",T33)))</formula>
    </cfRule>
  </conditionalFormatting>
  <conditionalFormatting sqref="W33">
    <cfRule type="containsText" dxfId="0" priority="260" operator="between" text="欠">
      <formula>NOT(ISERROR(SEARCH("欠",W33)))</formula>
    </cfRule>
  </conditionalFormatting>
  <conditionalFormatting sqref="T34">
    <cfRule type="cellIs" dxfId="1" priority="255" operator="equal">
      <formula>"欠"</formula>
    </cfRule>
    <cfRule type="containsText" dxfId="0" priority="254" operator="between" text="欠">
      <formula>NOT(ISERROR(SEARCH("欠",T34)))</formula>
    </cfRule>
  </conditionalFormatting>
  <conditionalFormatting sqref="T34:V34">
    <cfRule type="containsText" dxfId="0" priority="253" operator="between" text="欠">
      <formula>NOT(ISERROR(SEARCH("欠",T34)))</formula>
    </cfRule>
  </conditionalFormatting>
  <conditionalFormatting sqref="W34">
    <cfRule type="containsText" dxfId="0" priority="256" operator="between" text="欠">
      <formula>NOT(ISERROR(SEARCH("欠",W34)))</formula>
    </cfRule>
  </conditionalFormatting>
  <conditionalFormatting sqref="T35">
    <cfRule type="cellIs" dxfId="1" priority="242" operator="equal">
      <formula>"欠"</formula>
    </cfRule>
    <cfRule type="containsText" dxfId="0" priority="240" operator="between" text="欠">
      <formula>NOT(ISERROR(SEARCH("欠",T35)))</formula>
    </cfRule>
  </conditionalFormatting>
  <conditionalFormatting sqref="T35:V35">
    <cfRule type="containsText" dxfId="0" priority="238" operator="between" text="欠">
      <formula>NOT(ISERROR(SEARCH("欠",T35)))</formula>
    </cfRule>
  </conditionalFormatting>
  <conditionalFormatting sqref="W35">
    <cfRule type="containsText" dxfId="0" priority="244" operator="between" text="欠">
      <formula>NOT(ISERROR(SEARCH("欠",W35)))</formula>
    </cfRule>
  </conditionalFormatting>
  <conditionalFormatting sqref="T36">
    <cfRule type="cellIs" dxfId="1" priority="241" operator="equal">
      <formula>"欠"</formula>
    </cfRule>
    <cfRule type="containsText" dxfId="0" priority="239" operator="between" text="欠">
      <formula>NOT(ISERROR(SEARCH("欠",T36)))</formula>
    </cfRule>
  </conditionalFormatting>
  <conditionalFormatting sqref="T36:V36">
    <cfRule type="containsText" dxfId="0" priority="237" operator="between" text="欠">
      <formula>NOT(ISERROR(SEARCH("欠",T36)))</formula>
    </cfRule>
  </conditionalFormatting>
  <conditionalFormatting sqref="W36">
    <cfRule type="containsText" dxfId="0" priority="243" operator="between" text="欠">
      <formula>NOT(ISERROR(SEARCH("欠",W36)))</formula>
    </cfRule>
  </conditionalFormatting>
  <conditionalFormatting sqref="T37">
    <cfRule type="cellIs" dxfId="1" priority="231" operator="equal">
      <formula>"欠"</formula>
    </cfRule>
    <cfRule type="containsText" dxfId="0" priority="230" operator="between" text="欠">
      <formula>NOT(ISERROR(SEARCH("欠",T37)))</formula>
    </cfRule>
  </conditionalFormatting>
  <conditionalFormatting sqref="T37:V37">
    <cfRule type="containsText" dxfId="0" priority="229" operator="between" text="欠">
      <formula>NOT(ISERROR(SEARCH("欠",T37)))</formula>
    </cfRule>
  </conditionalFormatting>
  <conditionalFormatting sqref="W37">
    <cfRule type="containsText" dxfId="0" priority="232" operator="between" text="欠">
      <formula>NOT(ISERROR(SEARCH("欠",W37)))</formula>
    </cfRule>
  </conditionalFormatting>
  <conditionalFormatting sqref="T38">
    <cfRule type="containsText" dxfId="0" priority="211" operator="between" text="欠">
      <formula>NOT(ISERROR(SEARCH("欠",T38)))</formula>
    </cfRule>
    <cfRule type="cellIs" dxfId="1" priority="212" operator="equal">
      <formula>"欠"</formula>
    </cfRule>
  </conditionalFormatting>
  <conditionalFormatting sqref="T38:V38">
    <cfRule type="containsText" dxfId="0" priority="210" operator="between" text="欠">
      <formula>NOT(ISERROR(SEARCH("欠",T38)))</formula>
    </cfRule>
  </conditionalFormatting>
  <conditionalFormatting sqref="W38">
    <cfRule type="containsText" dxfId="0" priority="209" operator="between" text="欠">
      <formula>NOT(ISERROR(SEARCH("欠",W38)))</formula>
    </cfRule>
  </conditionalFormatting>
  <conditionalFormatting sqref="T39">
    <cfRule type="containsText" dxfId="0" priority="207" operator="between" text="欠">
      <formula>NOT(ISERROR(SEARCH("欠",T39)))</formula>
    </cfRule>
    <cfRule type="cellIs" dxfId="1" priority="208" operator="equal">
      <formula>"欠"</formula>
    </cfRule>
  </conditionalFormatting>
  <conditionalFormatting sqref="T39:V39">
    <cfRule type="containsText" dxfId="0" priority="206" operator="between" text="欠">
      <formula>NOT(ISERROR(SEARCH("欠",T39)))</formula>
    </cfRule>
  </conditionalFormatting>
  <conditionalFormatting sqref="W39">
    <cfRule type="containsText" dxfId="0" priority="205" operator="between" text="欠">
      <formula>NOT(ISERROR(SEARCH("欠",W39)))</formula>
    </cfRule>
  </conditionalFormatting>
  <conditionalFormatting sqref="T40">
    <cfRule type="containsText" dxfId="0" priority="203" operator="between" text="欠">
      <formula>NOT(ISERROR(SEARCH("欠",T40)))</formula>
    </cfRule>
    <cfRule type="cellIs" dxfId="1" priority="204" operator="equal">
      <formula>"欠"</formula>
    </cfRule>
  </conditionalFormatting>
  <conditionalFormatting sqref="T40:V40">
    <cfRule type="containsText" dxfId="0" priority="202" operator="between" text="欠">
      <formula>NOT(ISERROR(SEARCH("欠",T40)))</formula>
    </cfRule>
  </conditionalFormatting>
  <conditionalFormatting sqref="W40">
    <cfRule type="containsText" dxfId="0" priority="201" operator="between" text="欠">
      <formula>NOT(ISERROR(SEARCH("欠",W40)))</formula>
    </cfRule>
  </conditionalFormatting>
  <conditionalFormatting sqref="T41">
    <cfRule type="containsText" dxfId="0" priority="198" operator="between" text="欠">
      <formula>NOT(ISERROR(SEARCH("欠",T41)))</formula>
    </cfRule>
    <cfRule type="cellIs" dxfId="1" priority="199" operator="equal">
      <formula>"欠"</formula>
    </cfRule>
  </conditionalFormatting>
  <conditionalFormatting sqref="T41:V41">
    <cfRule type="containsText" dxfId="0" priority="197" operator="between" text="欠">
      <formula>NOT(ISERROR(SEARCH("欠",T41)))</formula>
    </cfRule>
  </conditionalFormatting>
  <conditionalFormatting sqref="W41">
    <cfRule type="containsText" dxfId="0" priority="196" operator="between" text="欠">
      <formula>NOT(ISERROR(SEARCH("欠",W41)))</formula>
    </cfRule>
  </conditionalFormatting>
  <conditionalFormatting sqref="T42">
    <cfRule type="containsText" dxfId="0" priority="194" operator="between" text="欠">
      <formula>NOT(ISERROR(SEARCH("欠",T42)))</formula>
    </cfRule>
    <cfRule type="cellIs" dxfId="1" priority="195" operator="equal">
      <formula>"欠"</formula>
    </cfRule>
  </conditionalFormatting>
  <conditionalFormatting sqref="U42:V42">
    <cfRule type="containsText" dxfId="0" priority="200" operator="between" text="欠">
      <formula>NOT(ISERROR(SEARCH("欠",U42)))</formula>
    </cfRule>
  </conditionalFormatting>
  <conditionalFormatting sqref="W42">
    <cfRule type="containsText" dxfId="0" priority="193" operator="between" text="欠">
      <formula>NOT(ISERROR(SEARCH("欠",W42)))</formula>
    </cfRule>
  </conditionalFormatting>
  <conditionalFormatting sqref="W43">
    <cfRule type="containsText" dxfId="0" priority="189" operator="between" text="欠">
      <formula>NOT(ISERROR(SEARCH("欠",W43)))</formula>
    </cfRule>
  </conditionalFormatting>
  <conditionalFormatting sqref="W44">
    <cfRule type="containsText" dxfId="0" priority="188" operator="between" text="欠">
      <formula>NOT(ISERROR(SEARCH("欠",W44)))</formula>
    </cfRule>
  </conditionalFormatting>
  <conditionalFormatting sqref="T45:U45">
    <cfRule type="containsText" dxfId="0" priority="171" operator="between" text="欠">
      <formula>NOT(ISERROR(SEARCH("欠",T45)))</formula>
    </cfRule>
  </conditionalFormatting>
  <conditionalFormatting sqref="T45">
    <cfRule type="containsText" dxfId="0" priority="172" operator="between" text="欠">
      <formula>NOT(ISERROR(SEARCH("欠",T45)))</formula>
    </cfRule>
    <cfRule type="cellIs" dxfId="1" priority="173" operator="equal">
      <formula>"欠"</formula>
    </cfRule>
  </conditionalFormatting>
  <conditionalFormatting sqref="V45">
    <cfRule type="containsText" dxfId="0" priority="174" operator="between" text="欠">
      <formula>NOT(ISERROR(SEARCH("欠",V45)))</formula>
    </cfRule>
  </conditionalFormatting>
  <conditionalFormatting sqref="W45">
    <cfRule type="containsText" dxfId="0" priority="175" operator="between" text="欠">
      <formula>NOT(ISERROR(SEARCH("欠",W45)))</formula>
    </cfRule>
  </conditionalFormatting>
  <conditionalFormatting sqref="T46">
    <cfRule type="containsText" dxfId="0" priority="167" operator="between" text="欠">
      <formula>NOT(ISERROR(SEARCH("欠",T46)))</formula>
    </cfRule>
    <cfRule type="cellIs" dxfId="1" priority="168" operator="equal">
      <formula>"欠"</formula>
    </cfRule>
  </conditionalFormatting>
  <conditionalFormatting sqref="T46:U46">
    <cfRule type="containsText" dxfId="0" priority="166" operator="between" text="欠">
      <formula>NOT(ISERROR(SEARCH("欠",T46)))</formula>
    </cfRule>
  </conditionalFormatting>
  <conditionalFormatting sqref="V46">
    <cfRule type="containsText" dxfId="0" priority="170" operator="between" text="欠">
      <formula>NOT(ISERROR(SEARCH("欠",V46)))</formula>
    </cfRule>
  </conditionalFormatting>
  <conditionalFormatting sqref="W46">
    <cfRule type="containsText" dxfId="0" priority="169" operator="between" text="欠">
      <formula>NOT(ISERROR(SEARCH("欠",W46)))</formula>
    </cfRule>
  </conditionalFormatting>
  <conditionalFormatting sqref="T47">
    <cfRule type="containsText" dxfId="0" priority="162" operator="between" text="欠">
      <formula>NOT(ISERROR(SEARCH("欠",T47)))</formula>
    </cfRule>
    <cfRule type="cellIs" dxfId="1" priority="163" operator="equal">
      <formula>"欠"</formula>
    </cfRule>
  </conditionalFormatting>
  <conditionalFormatting sqref="T47:U47">
    <cfRule type="containsText" dxfId="0" priority="161" operator="between" text="欠">
      <formula>NOT(ISERROR(SEARCH("欠",T47)))</formula>
    </cfRule>
  </conditionalFormatting>
  <conditionalFormatting sqref="V47">
    <cfRule type="containsText" dxfId="0" priority="165" operator="between" text="欠">
      <formula>NOT(ISERROR(SEARCH("欠",V47)))</formula>
    </cfRule>
  </conditionalFormatting>
  <conditionalFormatting sqref="W47">
    <cfRule type="containsText" dxfId="0" priority="164" operator="between" text="欠">
      <formula>NOT(ISERROR(SEARCH("欠",W47)))</formula>
    </cfRule>
  </conditionalFormatting>
  <conditionalFormatting sqref="T48">
    <cfRule type="containsText" dxfId="0" priority="157" operator="between" text="欠">
      <formula>NOT(ISERROR(SEARCH("欠",T48)))</formula>
    </cfRule>
    <cfRule type="cellIs" dxfId="1" priority="158" operator="equal">
      <formula>"欠"</formula>
    </cfRule>
  </conditionalFormatting>
  <conditionalFormatting sqref="T48:U48">
    <cfRule type="containsText" dxfId="0" priority="156" operator="between" text="欠">
      <formula>NOT(ISERROR(SEARCH("欠",T48)))</formula>
    </cfRule>
  </conditionalFormatting>
  <conditionalFormatting sqref="V48">
    <cfRule type="containsText" dxfId="0" priority="160" operator="between" text="欠">
      <formula>NOT(ISERROR(SEARCH("欠",V48)))</formula>
    </cfRule>
  </conditionalFormatting>
  <conditionalFormatting sqref="W48">
    <cfRule type="containsText" dxfId="0" priority="159" operator="between" text="欠">
      <formula>NOT(ISERROR(SEARCH("欠",W48)))</formula>
    </cfRule>
  </conditionalFormatting>
  <conditionalFormatting sqref="W49">
    <cfRule type="containsText" dxfId="0" priority="155" operator="between" text="欠">
      <formula>NOT(ISERROR(SEARCH("欠",W49)))</formula>
    </cfRule>
  </conditionalFormatting>
  <conditionalFormatting sqref="W50">
    <cfRule type="containsText" dxfId="0" priority="154" operator="between" text="欠">
      <formula>NOT(ISERROR(SEARCH("欠",W50)))</formula>
    </cfRule>
  </conditionalFormatting>
  <conditionalFormatting sqref="T51">
    <cfRule type="containsText" dxfId="0" priority="148" operator="between" text="欠">
      <formula>NOT(ISERROR(SEARCH("欠",T51)))</formula>
    </cfRule>
    <cfRule type="cellIs" dxfId="1" priority="149" operator="equal">
      <formula>"欠"</formula>
    </cfRule>
  </conditionalFormatting>
  <conditionalFormatting sqref="T51:V51">
    <cfRule type="containsText" dxfId="0" priority="147" operator="between" text="欠">
      <formula>NOT(ISERROR(SEARCH("欠",T51)))</formula>
    </cfRule>
  </conditionalFormatting>
  <conditionalFormatting sqref="W51">
    <cfRule type="containsText" dxfId="0" priority="150" operator="between" text="欠">
      <formula>NOT(ISERROR(SEARCH("欠",W51)))</formula>
    </cfRule>
  </conditionalFormatting>
  <conditionalFormatting sqref="T52">
    <cfRule type="containsText" dxfId="0" priority="144" operator="between" text="欠">
      <formula>NOT(ISERROR(SEARCH("欠",T52)))</formula>
    </cfRule>
    <cfRule type="cellIs" dxfId="1" priority="145" operator="equal">
      <formula>"欠"</formula>
    </cfRule>
  </conditionalFormatting>
  <conditionalFormatting sqref="T52:V52">
    <cfRule type="containsText" dxfId="0" priority="143" operator="between" text="欠">
      <formula>NOT(ISERROR(SEARCH("欠",T52)))</formula>
    </cfRule>
  </conditionalFormatting>
  <conditionalFormatting sqref="W52">
    <cfRule type="containsText" dxfId="0" priority="146" operator="between" text="欠">
      <formula>NOT(ISERROR(SEARCH("欠",W52)))</formula>
    </cfRule>
  </conditionalFormatting>
  <conditionalFormatting sqref="T53">
    <cfRule type="containsText" dxfId="0" priority="140" operator="between" text="欠">
      <formula>NOT(ISERROR(SEARCH("欠",T53)))</formula>
    </cfRule>
    <cfRule type="cellIs" dxfId="1" priority="141" operator="equal">
      <formula>"欠"</formula>
    </cfRule>
  </conditionalFormatting>
  <conditionalFormatting sqref="T53:V53">
    <cfRule type="containsText" dxfId="0" priority="139" operator="between" text="欠">
      <formula>NOT(ISERROR(SEARCH("欠",T53)))</formula>
    </cfRule>
  </conditionalFormatting>
  <conditionalFormatting sqref="W53">
    <cfRule type="containsText" dxfId="0" priority="142" operator="between" text="欠">
      <formula>NOT(ISERROR(SEARCH("欠",W53)))</formula>
    </cfRule>
  </conditionalFormatting>
  <conditionalFormatting sqref="T54">
    <cfRule type="containsText" dxfId="0" priority="136" operator="between" text="欠">
      <formula>NOT(ISERROR(SEARCH("欠",T54)))</formula>
    </cfRule>
    <cfRule type="cellIs" dxfId="1" priority="137" operator="equal">
      <formula>"欠"</formula>
    </cfRule>
  </conditionalFormatting>
  <conditionalFormatting sqref="T54:V54">
    <cfRule type="containsText" dxfId="0" priority="135" operator="between" text="欠">
      <formula>NOT(ISERROR(SEARCH("欠",T54)))</formula>
    </cfRule>
  </conditionalFormatting>
  <conditionalFormatting sqref="W54">
    <cfRule type="containsText" dxfId="0" priority="138" operator="between" text="欠">
      <formula>NOT(ISERROR(SEARCH("欠",W54)))</formula>
    </cfRule>
  </conditionalFormatting>
  <conditionalFormatting sqref="T55">
    <cfRule type="containsText" dxfId="0" priority="121" operator="between" text="欠">
      <formula>NOT(ISERROR(SEARCH("欠",T55)))</formula>
    </cfRule>
    <cfRule type="cellIs" dxfId="1" priority="122" operator="equal">
      <formula>"欠"</formula>
    </cfRule>
  </conditionalFormatting>
  <conditionalFormatting sqref="U55">
    <cfRule type="containsText" dxfId="0" priority="118" operator="between" text="欠">
      <formula>NOT(ISERROR(SEARCH("欠",U55)))</formula>
    </cfRule>
  </conditionalFormatting>
  <conditionalFormatting sqref="W55">
    <cfRule type="containsText" dxfId="0" priority="119" operator="between" text="欠">
      <formula>NOT(ISERROR(SEARCH("欠",W55)))</formula>
    </cfRule>
  </conditionalFormatting>
  <conditionalFormatting sqref="T56">
    <cfRule type="containsText" dxfId="0" priority="128" operator="between" text="欠">
      <formula>NOT(ISERROR(SEARCH("欠",T56)))</formula>
    </cfRule>
    <cfRule type="cellIs" dxfId="1" priority="129" operator="equal">
      <formula>"欠"</formula>
    </cfRule>
  </conditionalFormatting>
  <conditionalFormatting sqref="T56:V56">
    <cfRule type="containsText" dxfId="0" priority="127" operator="between" text="欠">
      <formula>NOT(ISERROR(SEARCH("欠",T56)))</formula>
    </cfRule>
  </conditionalFormatting>
  <conditionalFormatting sqref="W56">
    <cfRule type="containsText" dxfId="0" priority="130" operator="between" text="欠">
      <formula>NOT(ISERROR(SEARCH("欠",W56)))</formula>
    </cfRule>
  </conditionalFormatting>
  <conditionalFormatting sqref="T57">
    <cfRule type="containsText" dxfId="0" priority="124" operator="between" text="欠">
      <formula>NOT(ISERROR(SEARCH("欠",T57)))</formula>
    </cfRule>
    <cfRule type="cellIs" dxfId="1" priority="125" operator="equal">
      <formula>"欠"</formula>
    </cfRule>
  </conditionalFormatting>
  <conditionalFormatting sqref="T57:V57">
    <cfRule type="containsText" dxfId="0" priority="123" operator="between" text="欠">
      <formula>NOT(ISERROR(SEARCH("欠",T57)))</formula>
    </cfRule>
  </conditionalFormatting>
  <conditionalFormatting sqref="W57">
    <cfRule type="containsText" dxfId="0" priority="126" operator="between" text="欠">
      <formula>NOT(ISERROR(SEARCH("欠",W57)))</formula>
    </cfRule>
  </conditionalFormatting>
  <conditionalFormatting sqref="W60">
    <cfRule type="containsText" dxfId="0" priority="113" operator="between" text="欠">
      <formula>NOT(ISERROR(SEARCH("欠",W60)))</formula>
    </cfRule>
  </conditionalFormatting>
  <conditionalFormatting sqref="T63">
    <cfRule type="cellIs" dxfId="1" priority="107" operator="equal">
      <formula>"欠"</formula>
    </cfRule>
    <cfRule type="containsText" dxfId="0" priority="106" operator="between" text="欠">
      <formula>NOT(ISERROR(SEARCH("欠",T63)))</formula>
    </cfRule>
  </conditionalFormatting>
  <conditionalFormatting sqref="T63:V63">
    <cfRule type="containsText" dxfId="0" priority="105" operator="between" text="欠">
      <formula>NOT(ISERROR(SEARCH("欠",T63)))</formula>
    </cfRule>
  </conditionalFormatting>
  <conditionalFormatting sqref="W63">
    <cfRule type="containsText" dxfId="0" priority="108" operator="between" text="欠">
      <formula>NOT(ISERROR(SEARCH("欠",W63)))</formula>
    </cfRule>
  </conditionalFormatting>
  <conditionalFormatting sqref="T64">
    <cfRule type="cellIs" dxfId="1" priority="103" operator="equal">
      <formula>"欠"</formula>
    </cfRule>
    <cfRule type="containsText" dxfId="0" priority="102" operator="between" text="欠">
      <formula>NOT(ISERROR(SEARCH("欠",T64)))</formula>
    </cfRule>
  </conditionalFormatting>
  <conditionalFormatting sqref="T64:V64">
    <cfRule type="containsText" dxfId="0" priority="101" operator="between" text="欠">
      <formula>NOT(ISERROR(SEARCH("欠",T64)))</formula>
    </cfRule>
  </conditionalFormatting>
  <conditionalFormatting sqref="W64">
    <cfRule type="containsText" dxfId="0" priority="104" operator="between" text="欠">
      <formula>NOT(ISERROR(SEARCH("欠",W64)))</formula>
    </cfRule>
  </conditionalFormatting>
  <conditionalFormatting sqref="T65">
    <cfRule type="cellIs" dxfId="1" priority="99" operator="equal">
      <formula>"欠"</formula>
    </cfRule>
    <cfRule type="containsText" dxfId="0" priority="98" operator="between" text="欠">
      <formula>NOT(ISERROR(SEARCH("欠",T65)))</formula>
    </cfRule>
  </conditionalFormatting>
  <conditionalFormatting sqref="T65:V65">
    <cfRule type="containsText" dxfId="0" priority="97" operator="between" text="欠">
      <formula>NOT(ISERROR(SEARCH("欠",T65)))</formula>
    </cfRule>
  </conditionalFormatting>
  <conditionalFormatting sqref="W65">
    <cfRule type="containsText" dxfId="0" priority="100" operator="between" text="欠">
      <formula>NOT(ISERROR(SEARCH("欠",W65)))</formula>
    </cfRule>
  </conditionalFormatting>
  <conditionalFormatting sqref="T66">
    <cfRule type="cellIs" dxfId="1" priority="95" operator="equal">
      <formula>"欠"</formula>
    </cfRule>
    <cfRule type="containsText" dxfId="0" priority="94" operator="between" text="欠">
      <formula>NOT(ISERROR(SEARCH("欠",T66)))</formula>
    </cfRule>
  </conditionalFormatting>
  <conditionalFormatting sqref="T66:V66">
    <cfRule type="containsText" dxfId="0" priority="93" operator="between" text="欠">
      <formula>NOT(ISERROR(SEARCH("欠",T66)))</formula>
    </cfRule>
  </conditionalFormatting>
  <conditionalFormatting sqref="W66">
    <cfRule type="containsText" dxfId="0" priority="96" operator="between" text="欠">
      <formula>NOT(ISERROR(SEARCH("欠",W66)))</formula>
    </cfRule>
  </conditionalFormatting>
  <conditionalFormatting sqref="W67">
    <cfRule type="cellIs" dxfId="1" priority="91" operator="equal">
      <formula>"欠"</formula>
    </cfRule>
    <cfRule type="containsText" dxfId="0" priority="90" operator="between" text="欠">
      <formula>NOT(ISERROR(SEARCH("欠",W67)))</formula>
    </cfRule>
  </conditionalFormatting>
  <conditionalFormatting sqref="W67:Y67">
    <cfRule type="containsText" dxfId="0" priority="89" operator="between" text="欠">
      <formula>NOT(ISERROR(SEARCH("欠",W67)))</formula>
    </cfRule>
  </conditionalFormatting>
  <conditionalFormatting sqref="Z67">
    <cfRule type="containsText" dxfId="0" priority="92" operator="between" text="欠">
      <formula>NOT(ISERROR(SEARCH("欠",Z67)))</formula>
    </cfRule>
  </conditionalFormatting>
  <conditionalFormatting sqref="W68">
    <cfRule type="cellIs" dxfId="1" priority="88" operator="equal">
      <formula>"欠"</formula>
    </cfRule>
    <cfRule type="containsText" dxfId="0" priority="87" operator="between" text="欠">
      <formula>NOT(ISERROR(SEARCH("欠",W68)))</formula>
    </cfRule>
  </conditionalFormatting>
  <conditionalFormatting sqref="W68:Y68">
    <cfRule type="containsText" dxfId="0" priority="86" operator="between" text="欠">
      <formula>NOT(ISERROR(SEARCH("欠",W68)))</formula>
    </cfRule>
  </conditionalFormatting>
  <conditionalFormatting sqref="Z68">
    <cfRule type="containsText" dxfId="0" priority="85" operator="between" text="欠">
      <formula>NOT(ISERROR(SEARCH("欠",Z68)))</formula>
    </cfRule>
  </conditionalFormatting>
  <conditionalFormatting sqref="W69">
    <cfRule type="cellIs" dxfId="1" priority="84" operator="equal">
      <formula>"欠"</formula>
    </cfRule>
    <cfRule type="containsText" dxfId="0" priority="83" operator="between" text="欠">
      <formula>NOT(ISERROR(SEARCH("欠",W69)))</formula>
    </cfRule>
  </conditionalFormatting>
  <conditionalFormatting sqref="W69:Y69">
    <cfRule type="containsText" dxfId="0" priority="82" operator="between" text="欠">
      <formula>NOT(ISERROR(SEARCH("欠",W69)))</formula>
    </cfRule>
  </conditionalFormatting>
  <conditionalFormatting sqref="Z69">
    <cfRule type="containsText" dxfId="0" priority="81" operator="between" text="欠">
      <formula>NOT(ISERROR(SEARCH("欠",Z69)))</formula>
    </cfRule>
  </conditionalFormatting>
  <conditionalFormatting sqref="W72">
    <cfRule type="cellIs" dxfId="1" priority="76" operator="equal">
      <formula>"欠"</formula>
    </cfRule>
    <cfRule type="containsText" dxfId="0" priority="75" operator="between" text="欠">
      <formula>NOT(ISERROR(SEARCH("欠",W72)))</formula>
    </cfRule>
  </conditionalFormatting>
  <conditionalFormatting sqref="W72:Y72">
    <cfRule type="containsText" dxfId="0" priority="74" operator="between" text="欠">
      <formula>NOT(ISERROR(SEARCH("欠",W72)))</formula>
    </cfRule>
  </conditionalFormatting>
  <conditionalFormatting sqref="Z72">
    <cfRule type="containsText" dxfId="0" priority="73" operator="between" text="欠">
      <formula>NOT(ISERROR(SEARCH("欠",Z72)))</formula>
    </cfRule>
  </conditionalFormatting>
  <conditionalFormatting sqref="W73">
    <cfRule type="cellIs" dxfId="1" priority="72" operator="equal">
      <formula>"欠"</formula>
    </cfRule>
    <cfRule type="containsText" dxfId="0" priority="71" operator="between" text="欠">
      <formula>NOT(ISERROR(SEARCH("欠",W73)))</formula>
    </cfRule>
  </conditionalFormatting>
  <conditionalFormatting sqref="W73:Y73">
    <cfRule type="containsText" dxfId="0" priority="70" operator="between" text="欠">
      <formula>NOT(ISERROR(SEARCH("欠",W73)))</formula>
    </cfRule>
  </conditionalFormatting>
  <conditionalFormatting sqref="Z73">
    <cfRule type="containsText" dxfId="0" priority="69" operator="between" text="欠">
      <formula>NOT(ISERROR(SEARCH("欠",Z73)))</formula>
    </cfRule>
  </conditionalFormatting>
  <conditionalFormatting sqref="W74">
    <cfRule type="cellIs" dxfId="1" priority="67" operator="equal">
      <formula>"欠"</formula>
    </cfRule>
    <cfRule type="containsText" dxfId="0" priority="66" operator="between" text="欠">
      <formula>NOT(ISERROR(SEARCH("欠",W74)))</formula>
    </cfRule>
  </conditionalFormatting>
  <conditionalFormatting sqref="W74:Y74">
    <cfRule type="containsText" dxfId="0" priority="65" operator="between" text="欠">
      <formula>NOT(ISERROR(SEARCH("欠",W74)))</formula>
    </cfRule>
  </conditionalFormatting>
  <conditionalFormatting sqref="Z74">
    <cfRule type="containsText" dxfId="0" priority="68" operator="between" text="欠">
      <formula>NOT(ISERROR(SEARCH("欠",Z74)))</formula>
    </cfRule>
  </conditionalFormatting>
  <conditionalFormatting sqref="W77">
    <cfRule type="cellIs" dxfId="1" priority="59" operator="equal">
      <formula>"欠"</formula>
    </cfRule>
    <cfRule type="containsText" dxfId="0" priority="58" operator="between" text="欠">
      <formula>NOT(ISERROR(SEARCH("欠",W77)))</formula>
    </cfRule>
  </conditionalFormatting>
  <conditionalFormatting sqref="W77:Y77">
    <cfRule type="containsText" dxfId="0" priority="57" operator="between" text="欠">
      <formula>NOT(ISERROR(SEARCH("欠",W77)))</formula>
    </cfRule>
  </conditionalFormatting>
  <conditionalFormatting sqref="Z77">
    <cfRule type="containsText" dxfId="0" priority="60" operator="between" text="欠">
      <formula>NOT(ISERROR(SEARCH("欠",Z77)))</formula>
    </cfRule>
  </conditionalFormatting>
  <conditionalFormatting sqref="T78">
    <cfRule type="cellIs" dxfId="1" priority="55" operator="equal">
      <formula>"欠"</formula>
    </cfRule>
    <cfRule type="containsText" dxfId="0" priority="54" operator="between" text="欠">
      <formula>NOT(ISERROR(SEARCH("欠",T78)))</formula>
    </cfRule>
  </conditionalFormatting>
  <conditionalFormatting sqref="T78:V78">
    <cfRule type="containsText" dxfId="0" priority="53" operator="between" text="欠">
      <formula>NOT(ISERROR(SEARCH("欠",T78)))</formula>
    </cfRule>
  </conditionalFormatting>
  <conditionalFormatting sqref="V78">
    <cfRule type="cellIs" dxfId="1" priority="52" operator="equal">
      <formula>"欠"</formula>
    </cfRule>
    <cfRule type="containsText" dxfId="0" priority="51" operator="between" text="欠">
      <formula>NOT(ISERROR(SEARCH("欠",V78)))</formula>
    </cfRule>
  </conditionalFormatting>
  <conditionalFormatting sqref="W78">
    <cfRule type="containsText" dxfId="0" priority="56" operator="between" text="欠">
      <formula>NOT(ISERROR(SEARCH("欠",W78)))</formula>
    </cfRule>
  </conditionalFormatting>
  <conditionalFormatting sqref="W79">
    <cfRule type="cellIs" dxfId="1" priority="49" operator="equal">
      <formula>"欠"</formula>
    </cfRule>
    <cfRule type="containsText" dxfId="0" priority="48" operator="between" text="欠">
      <formula>NOT(ISERROR(SEARCH("欠",W79)))</formula>
    </cfRule>
  </conditionalFormatting>
  <conditionalFormatting sqref="W79:Y79">
    <cfRule type="containsText" dxfId="0" priority="47" operator="between" text="欠">
      <formula>NOT(ISERROR(SEARCH("欠",W79)))</formula>
    </cfRule>
  </conditionalFormatting>
  <conditionalFormatting sqref="Y79">
    <cfRule type="cellIs" dxfId="1" priority="46" operator="equal">
      <formula>"欠"</formula>
    </cfRule>
    <cfRule type="containsText" dxfId="0" priority="45" operator="between" text="欠">
      <formula>NOT(ISERROR(SEARCH("欠",Y79)))</formula>
    </cfRule>
  </conditionalFormatting>
  <conditionalFormatting sqref="Z79">
    <cfRule type="containsText" dxfId="0" priority="50" operator="between" text="欠">
      <formula>NOT(ISERROR(SEARCH("欠",Z79)))</formula>
    </cfRule>
  </conditionalFormatting>
  <conditionalFormatting sqref="W80">
    <cfRule type="cellIs" dxfId="1" priority="44" operator="equal">
      <formula>"欠"</formula>
    </cfRule>
    <cfRule type="containsText" dxfId="0" priority="43" operator="between" text="欠">
      <formula>NOT(ISERROR(SEARCH("欠",W80)))</formula>
    </cfRule>
  </conditionalFormatting>
  <conditionalFormatting sqref="W80:Y80">
    <cfRule type="containsText" dxfId="0" priority="42" operator="between" text="欠">
      <formula>NOT(ISERROR(SEARCH("欠",W80)))</formula>
    </cfRule>
  </conditionalFormatting>
  <conditionalFormatting sqref="Z80">
    <cfRule type="containsText" dxfId="0" priority="41" operator="between" text="欠">
      <formula>NOT(ISERROR(SEARCH("欠",Z80)))</formula>
    </cfRule>
  </conditionalFormatting>
  <conditionalFormatting sqref="W81">
    <cfRule type="cellIs" dxfId="1" priority="39" operator="equal">
      <formula>"欠"</formula>
    </cfRule>
    <cfRule type="containsText" dxfId="0" priority="38" operator="between" text="欠">
      <formula>NOT(ISERROR(SEARCH("欠",W81)))</formula>
    </cfRule>
  </conditionalFormatting>
  <conditionalFormatting sqref="W81:Y81">
    <cfRule type="containsText" dxfId="0" priority="35" operator="between" text="欠">
      <formula>NOT(ISERROR(SEARCH("欠",W81)))</formula>
    </cfRule>
  </conditionalFormatting>
  <conditionalFormatting sqref="Y81">
    <cfRule type="cellIs" dxfId="1" priority="37" operator="equal">
      <formula>"欠"</formula>
    </cfRule>
    <cfRule type="containsText" dxfId="0" priority="36" operator="between" text="欠">
      <formula>NOT(ISERROR(SEARCH("欠",Y81)))</formula>
    </cfRule>
  </conditionalFormatting>
  <conditionalFormatting sqref="Z81">
    <cfRule type="containsText" dxfId="0" priority="40" operator="between" text="欠">
      <formula>NOT(ISERROR(SEARCH("欠",Z81)))</formula>
    </cfRule>
  </conditionalFormatting>
  <conditionalFormatting sqref="W82">
    <cfRule type="cellIs" dxfId="1" priority="33" operator="equal">
      <formula>"欠"</formula>
    </cfRule>
    <cfRule type="containsText" dxfId="0" priority="32" operator="between" text="欠">
      <formula>NOT(ISERROR(SEARCH("欠",W82)))</formula>
    </cfRule>
  </conditionalFormatting>
  <conditionalFormatting sqref="W82:Y82">
    <cfRule type="containsText" dxfId="0" priority="29" operator="between" text="欠">
      <formula>NOT(ISERROR(SEARCH("欠",W82)))</formula>
    </cfRule>
  </conditionalFormatting>
  <conditionalFormatting sqref="Y82">
    <cfRule type="cellIs" dxfId="1" priority="31" operator="equal">
      <formula>"欠"</formula>
    </cfRule>
    <cfRule type="containsText" dxfId="0" priority="30" operator="between" text="欠">
      <formula>NOT(ISERROR(SEARCH("欠",Y82)))</formula>
    </cfRule>
  </conditionalFormatting>
  <conditionalFormatting sqref="Z82">
    <cfRule type="containsText" dxfId="0" priority="34" operator="between" text="欠">
      <formula>NOT(ISERROR(SEARCH("欠",Z82)))</formula>
    </cfRule>
  </conditionalFormatting>
  <conditionalFormatting sqref="W83">
    <cfRule type="cellIs" dxfId="1" priority="27" operator="equal">
      <formula>"欠"</formula>
    </cfRule>
    <cfRule type="containsText" dxfId="0" priority="26" operator="between" text="欠">
      <formula>NOT(ISERROR(SEARCH("欠",W83)))</formula>
    </cfRule>
  </conditionalFormatting>
  <conditionalFormatting sqref="X83">
    <cfRule type="containsText" dxfId="0" priority="28" operator="between" text="欠">
      <formula>NOT(ISERROR(SEARCH("欠",X83)))</formula>
    </cfRule>
  </conditionalFormatting>
  <conditionalFormatting sqref="Y83">
    <cfRule type="cellIs" dxfId="1" priority="24" operator="equal">
      <formula>"欠"</formula>
    </cfRule>
    <cfRule type="containsText" dxfId="0" priority="23" operator="between" text="欠">
      <formula>NOT(ISERROR(SEARCH("欠",Y83)))</formula>
    </cfRule>
  </conditionalFormatting>
  <conditionalFormatting sqref="Z83">
    <cfRule type="containsText" dxfId="0" priority="25" operator="between" text="欠">
      <formula>NOT(ISERROR(SEARCH("欠",Z83)))</formula>
    </cfRule>
  </conditionalFormatting>
  <conditionalFormatting sqref="W84">
    <cfRule type="cellIs" dxfId="1" priority="22" operator="equal">
      <formula>"欠"</formula>
    </cfRule>
    <cfRule type="containsText" dxfId="0" priority="21" operator="between" text="欠">
      <formula>NOT(ISERROR(SEARCH("欠",W84)))</formula>
    </cfRule>
  </conditionalFormatting>
  <conditionalFormatting sqref="W84:X84">
    <cfRule type="containsText" dxfId="0" priority="20" operator="between" text="欠">
      <formula>NOT(ISERROR(SEARCH("欠",W84)))</formula>
    </cfRule>
  </conditionalFormatting>
  <conditionalFormatting sqref="Y84">
    <cfRule type="cellIs" dxfId="1" priority="18" operator="equal">
      <formula>"欠"</formula>
    </cfRule>
    <cfRule type="containsText" dxfId="0" priority="17" operator="between" text="欠">
      <formula>NOT(ISERROR(SEARCH("欠",Y84)))</formula>
    </cfRule>
  </conditionalFormatting>
  <conditionalFormatting sqref="Z84">
    <cfRule type="containsText" dxfId="0" priority="19" operator="between" text="欠">
      <formula>NOT(ISERROR(SEARCH("欠",Z84)))</formula>
    </cfRule>
  </conditionalFormatting>
  <conditionalFormatting sqref="W85">
    <cfRule type="cellIs" dxfId="1" priority="16" operator="equal">
      <formula>"欠"</formula>
    </cfRule>
    <cfRule type="containsText" dxfId="0" priority="15" operator="between" text="欠">
      <formula>NOT(ISERROR(SEARCH("欠",W85)))</formula>
    </cfRule>
  </conditionalFormatting>
  <conditionalFormatting sqref="W85:X85">
    <cfRule type="containsText" dxfId="0" priority="14" operator="between" text="欠">
      <formula>NOT(ISERROR(SEARCH("欠",W85)))</formula>
    </cfRule>
  </conditionalFormatting>
  <conditionalFormatting sqref="Y85">
    <cfRule type="cellIs" dxfId="1" priority="12" operator="equal">
      <formula>"欠"</formula>
    </cfRule>
    <cfRule type="containsText" dxfId="0" priority="11" operator="between" text="欠">
      <formula>NOT(ISERROR(SEARCH("欠",Y85)))</formula>
    </cfRule>
  </conditionalFormatting>
  <conditionalFormatting sqref="Z85">
    <cfRule type="containsText" dxfId="0" priority="13" operator="between" text="欠">
      <formula>NOT(ISERROR(SEARCH("欠",Z85)))</formula>
    </cfRule>
  </conditionalFormatting>
  <conditionalFormatting sqref="S10:S15">
    <cfRule type="cellIs" dxfId="1" priority="332" operator="equal">
      <formula>"欠"</formula>
    </cfRule>
    <cfRule type="containsText" dxfId="0" priority="331" operator="between" text="欠">
      <formula>NOT(ISERROR(SEARCH("欠",S10)))</formula>
    </cfRule>
  </conditionalFormatting>
  <conditionalFormatting sqref="T43:T44">
    <cfRule type="containsText" dxfId="0" priority="190" operator="between" text="欠">
      <formula>NOT(ISERROR(SEARCH("欠",T43)))</formula>
    </cfRule>
    <cfRule type="cellIs" dxfId="1" priority="191" operator="equal">
      <formula>"欠"</formula>
    </cfRule>
  </conditionalFormatting>
  <conditionalFormatting sqref="T49:T50">
    <cfRule type="containsText" dxfId="0" priority="152" operator="between" text="欠">
      <formula>NOT(ISERROR(SEARCH("欠",T49)))</formula>
    </cfRule>
    <cfRule type="cellIs" dxfId="1" priority="153" operator="equal">
      <formula>"欠"</formula>
    </cfRule>
  </conditionalFormatting>
  <conditionalFormatting sqref="T58:T59">
    <cfRule type="containsText" dxfId="0" priority="115" operator="between" text="欠">
      <formula>NOT(ISERROR(SEARCH("欠",T58)))</formula>
    </cfRule>
    <cfRule type="cellIs" dxfId="1" priority="116" operator="equal">
      <formula>"欠"</formula>
    </cfRule>
  </conditionalFormatting>
  <conditionalFormatting sqref="T61:T62">
    <cfRule type="containsText" dxfId="0" priority="109" operator="between" text="欠">
      <formula>NOT(ISERROR(SEARCH("欠",T61)))</formula>
    </cfRule>
    <cfRule type="cellIs" dxfId="1" priority="110" operator="equal">
      <formula>"欠"</formula>
    </cfRule>
  </conditionalFormatting>
  <conditionalFormatting sqref="V10:V15">
    <cfRule type="containsText" dxfId="0" priority="333" operator="between" text="欠">
      <formula>NOT(ISERROR(SEARCH("欠",V10)))</formula>
    </cfRule>
  </conditionalFormatting>
  <conditionalFormatting sqref="V97:V112">
    <cfRule type="containsText" dxfId="0" priority="359" operator="between" text="欠">
      <formula>NOT(ISERROR(SEARCH("欠",V97)))</formula>
    </cfRule>
  </conditionalFormatting>
  <conditionalFormatting sqref="V113:V114">
    <cfRule type="containsText" dxfId="0" priority="362" operator="between" text="欠">
      <formula>NOT(ISERROR(SEARCH("欠",V113)))</formula>
    </cfRule>
  </conditionalFormatting>
  <conditionalFormatting sqref="W58:W59">
    <cfRule type="containsText" dxfId="0" priority="117" operator="between" text="欠">
      <formula>NOT(ISERROR(SEARCH("欠",W58)))</formula>
    </cfRule>
  </conditionalFormatting>
  <conditionalFormatting sqref="W61:W62">
    <cfRule type="containsText" dxfId="0" priority="111" operator="between" text="欠">
      <formula>NOT(ISERROR(SEARCH("欠",W61)))</formula>
    </cfRule>
  </conditionalFormatting>
  <conditionalFormatting sqref="W70:W71">
    <cfRule type="cellIs" dxfId="1" priority="80" operator="equal">
      <formula>"欠"</formula>
    </cfRule>
    <cfRule type="containsText" dxfId="0" priority="79" operator="between" text="欠">
      <formula>NOT(ISERROR(SEARCH("欠",W70)))</formula>
    </cfRule>
  </conditionalFormatting>
  <conditionalFormatting sqref="W75:W76">
    <cfRule type="cellIs" dxfId="1" priority="63" operator="equal">
      <formula>"欠"</formula>
    </cfRule>
    <cfRule type="containsText" dxfId="0" priority="62" operator="between" text="欠">
      <formula>NOT(ISERROR(SEARCH("欠",W75)))</formula>
    </cfRule>
  </conditionalFormatting>
  <conditionalFormatting sqref="W86:W90">
    <cfRule type="cellIs" dxfId="1" priority="10" operator="equal">
      <formula>"欠"</formula>
    </cfRule>
    <cfRule type="containsText" dxfId="0" priority="9" operator="between" text="欠">
      <formula>NOT(ISERROR(SEARCH("欠",W86)))</formula>
    </cfRule>
  </conditionalFormatting>
  <conditionalFormatting sqref="W91:W96">
    <cfRule type="cellIs" dxfId="1" priority="3" operator="equal">
      <formula>"欠"</formula>
    </cfRule>
    <cfRule type="containsText" dxfId="0" priority="2" operator="between" text="欠">
      <formula>NOT(ISERROR(SEARCH("欠",W91)))</formula>
    </cfRule>
  </conditionalFormatting>
  <conditionalFormatting sqref="Y86:Y90">
    <cfRule type="cellIs" dxfId="1" priority="6" operator="equal">
      <formula>"欠"</formula>
    </cfRule>
    <cfRule type="containsText" dxfId="0" priority="5" operator="between" text="欠">
      <formula>NOT(ISERROR(SEARCH("欠",Y86)))</formula>
    </cfRule>
  </conditionalFormatting>
  <conditionalFormatting sqref="Y91:Y96">
    <cfRule type="containsText" dxfId="0" priority="4" operator="between" text="欠">
      <formula>NOT(ISERROR(SEARCH("欠",Y91)))</formula>
    </cfRule>
  </conditionalFormatting>
  <conditionalFormatting sqref="Z70:Z71">
    <cfRule type="containsText" dxfId="0" priority="77" operator="between" text="欠">
      <formula>NOT(ISERROR(SEARCH("欠",Z70)))</formula>
    </cfRule>
  </conditionalFormatting>
  <conditionalFormatting sqref="Z75:Z76">
    <cfRule type="containsText" dxfId="0" priority="64" operator="between" text="欠">
      <formula>NOT(ISERROR(SEARCH("欠",Z75)))</formula>
    </cfRule>
  </conditionalFormatting>
  <conditionalFormatting sqref="Z86:Z90">
    <cfRule type="containsText" dxfId="0" priority="7" operator="between" text="欠">
      <formula>NOT(ISERROR(SEARCH("欠",Z86)))</formula>
    </cfRule>
  </conditionalFormatting>
  <conditionalFormatting sqref="V1:V3 V115:V119 V121:V1048576">
    <cfRule type="containsText" dxfId="0" priority="363" operator="between" text="欠">
      <formula>NOT(ISERROR(SEARCH("欠",V1)))</formula>
    </cfRule>
  </conditionalFormatting>
  <conditionalFormatting sqref="S10:U15">
    <cfRule type="containsText" dxfId="0" priority="330" operator="between" text="欠">
      <formula>NOT(ISERROR(SEARCH("欠",S10)))</formula>
    </cfRule>
  </conditionalFormatting>
  <conditionalFormatting sqref="V24 T24">
    <cfRule type="containsText" dxfId="0" priority="294" operator="between" text="欠">
      <formula>NOT(ISERROR(SEARCH("欠",T24)))</formula>
    </cfRule>
  </conditionalFormatting>
  <conditionalFormatting sqref="U43:V44">
    <cfRule type="containsText" dxfId="0" priority="192" operator="between" text="欠">
      <formula>NOT(ISERROR(SEARCH("欠",U43)))</formula>
    </cfRule>
  </conditionalFormatting>
  <conditionalFormatting sqref="T49:V50">
    <cfRule type="containsText" dxfId="0" priority="151" operator="between" text="欠">
      <formula>NOT(ISERROR(SEARCH("欠",T49)))</formula>
    </cfRule>
  </conditionalFormatting>
  <conditionalFormatting sqref="V55 T55">
    <cfRule type="containsText" dxfId="0" priority="120" operator="between" text="欠">
      <formula>NOT(ISERROR(SEARCH("欠",T55)))</formula>
    </cfRule>
  </conditionalFormatting>
  <conditionalFormatting sqref="T58:V59">
    <cfRule type="containsText" dxfId="0" priority="114" operator="between" text="欠">
      <formula>NOT(ISERROR(SEARCH("欠",T58)))</formula>
    </cfRule>
  </conditionalFormatting>
  <conditionalFormatting sqref="T61:V62">
    <cfRule type="containsText" dxfId="0" priority="112" operator="between" text="欠">
      <formula>NOT(ISERROR(SEARCH("欠",T61)))</formula>
    </cfRule>
  </conditionalFormatting>
  <conditionalFormatting sqref="W70:Y71">
    <cfRule type="containsText" dxfId="0" priority="78" operator="between" text="欠">
      <formula>NOT(ISERROR(SEARCH("欠",W70)))</formula>
    </cfRule>
  </conditionalFormatting>
  <conditionalFormatting sqref="W75:Y76">
    <cfRule type="containsText" dxfId="0" priority="61" operator="between" text="欠">
      <formula>NOT(ISERROR(SEARCH("欠",W75)))</formula>
    </cfRule>
  </conditionalFormatting>
  <conditionalFormatting sqref="W86:X90">
    <cfRule type="containsText" dxfId="0" priority="8" operator="between" text="欠">
      <formula>NOT(ISERROR(SEARCH("欠",W86)))</formula>
    </cfRule>
  </conditionalFormatting>
  <conditionalFormatting sqref="W91:X96">
    <cfRule type="containsText" dxfId="0" priority="1" operator="between" text="欠">
      <formula>NOT(ISERROR(SEARCH("欠",W91)))</formula>
    </cfRule>
  </conditionalFormatting>
  <hyperlinks>
    <hyperlink ref="Z60" r:id="rId3" display="jessi@zuru.com"/>
    <hyperlink ref="AC84" r:id="rId3" display="jessi@zuru.com"/>
    <hyperlink ref="AC85" r:id="rId3" display="jessi@zuru.com"/>
  </hyperlinks>
  <pageMargins left="0" right="0.0791666666666667" top="0.309027777777778" bottom="0.309027777777778" header="0.5" footer="0.5"/>
  <pageSetup paperSize="9" scale="58" orientation="landscape" horizontalDpi="600"/>
  <headerFooter alignWithMargins="0" scaleWithDoc="0"/>
  <legacyDrawing r:id="rId2"/>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14</vt:i4>
      </vt:variant>
    </vt:vector>
  </HeadingPairs>
  <TitlesOfParts>
    <vt:vector size="14" baseType="lpstr">
      <vt:lpstr>15704 Baby系列</vt:lpstr>
      <vt:lpstr>15706 钥匙扣系列</vt:lpstr>
      <vt:lpstr>15759粉色Baby系列</vt:lpstr>
      <vt:lpstr>15733  18寸大公仔</vt:lpstr>
      <vt:lpstr>15743  18寸大公仔</vt:lpstr>
      <vt:lpstr>157108奶牛</vt:lpstr>
      <vt:lpstr>15756海绵宝宝系列</vt:lpstr>
      <vt:lpstr>15758二代</vt:lpstr>
      <vt:lpstr>15789猫钥匙扣</vt:lpstr>
      <vt:lpstr>15797 动物系列</vt:lpstr>
      <vt:lpstr>布料MA</vt:lpstr>
      <vt:lpstr>半成品MA</vt:lpstr>
      <vt:lpstr>包装MA </vt:lpstr>
      <vt:lpstr>取消订单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Jinn</dc:creator>
  <cp:lastModifiedBy>Administrator</cp:lastModifiedBy>
  <dcterms:created xsi:type="dcterms:W3CDTF">2021-11-30T11:54:00Z</dcterms:created>
  <dcterms:modified xsi:type="dcterms:W3CDTF">2026-02-27T09:30:37Z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2052-12.1.0.19302</vt:lpwstr>
  </property>
  <property fmtid="{D5CDD505-2E9C-101B-9397-08002B2CF9AE}" pid="3" name="ICV">
    <vt:lpwstr>65F6DF9FDA6B430C8DB942DCC572B542_13</vt:lpwstr>
  </property>
  <property fmtid="{D5CDD505-2E9C-101B-9397-08002B2CF9AE}" pid="4" name="KSOReadingLayout">
    <vt:bool>true</vt:bool>
  </property>
  <property fmtid="{D5CDD505-2E9C-101B-9397-08002B2CF9AE}" pid="5" name="CalculationRule">
    <vt:i4>0</vt:i4>
  </property>
</Properties>
</file>